
<file path=[Content_Types].xml><?xml version="1.0" encoding="utf-8"?>
<Types xmlns="http://schemas.openxmlformats.org/package/2006/content-types">
  <Default Extension="emf" ContentType="image/x-emf"/>
  <Default Extension="gif" ContentType="image/gif"/>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629"/>
  <workbookPr date1904="1" showInkAnnotation="0" codeName="ThisWorkbook" autoCompressPictures="0"/>
  <mc:AlternateContent xmlns:mc="http://schemas.openxmlformats.org/markup-compatibility/2006">
    <mc:Choice Requires="x15">
      <x15ac:absPath xmlns:x15ac="http://schemas.microsoft.com/office/spreadsheetml/2010/11/ac" url="https://vinnsw-my.sharepoint.com/personal/kathy_jiang_vinnies_org_au/Documents/Website/Energy/"/>
    </mc:Choice>
  </mc:AlternateContent>
  <xr:revisionPtr revIDLastSave="0" documentId="8_{853AA785-A114-40C3-8745-CEFFD36FEE8F}" xr6:coauthVersionLast="47" xr6:coauthVersionMax="47" xr10:uidLastSave="{00000000-0000-0000-0000-000000000000}"/>
  <workbookProtection workbookAlgorithmName="SHA-512" workbookHashValue="NoO4QZeOj4euUMUmHR/gC++by+mMvjOqnplxdq61xukf5eUFXICbw7tovgIEjZttTlbqDgBLiAsiuhm6BPcc0w==" workbookSaltValue="+VWITPSL3JYsW3pSU+4B9A==" workbookSpinCount="100000" lockStructure="1"/>
  <bookViews>
    <workbookView xWindow="-110" yWindow="-110" windowWidth="19420" windowHeight="10420" tabRatio="514" xr2:uid="{00000000-000D-0000-FFFF-FFFF00000000}"/>
  </bookViews>
  <sheets>
    <sheet name="Summary" sheetId="1" r:id="rId1"/>
    <sheet name="ESS Bills Country 2022" sheetId="73" r:id="rId2"/>
    <sheet name="AG Bills City 2022" sheetId="74" r:id="rId3"/>
    <sheet name="AG Bills Country 2022" sheetId="75" r:id="rId4"/>
    <sheet name="END Bills City 2022" sheetId="76" r:id="rId5"/>
    <sheet name="END Bills Country 2022" sheetId="77" r:id="rId6"/>
    <sheet name="ESS Bills Country 2021" sheetId="63" r:id="rId7"/>
    <sheet name="AG Bills City 2021" sheetId="65" r:id="rId8"/>
    <sheet name="AG Bills Country 2021" sheetId="66" r:id="rId9"/>
    <sheet name="END Bills City 2021" sheetId="68" r:id="rId10"/>
    <sheet name="END Bills Country 2021" sheetId="69" r:id="rId11"/>
    <sheet name="ESS Bills Country 2020" sheetId="55" r:id="rId12"/>
    <sheet name="AG Bills City 2020" sheetId="57" r:id="rId13"/>
    <sheet name="AG Bills Country 2020" sheetId="58" r:id="rId14"/>
    <sheet name="END Bills City 2020" sheetId="60" r:id="rId15"/>
    <sheet name="END Bills Country 2020" sheetId="61" r:id="rId16"/>
    <sheet name="ESS Bills Country 2019" sheetId="49" r:id="rId17"/>
    <sheet name="AG Bills City 2019" sheetId="50" r:id="rId18"/>
    <sheet name="AG Bills Country 2019" sheetId="51" r:id="rId19"/>
    <sheet name="END Bills City 2019" sheetId="52" r:id="rId20"/>
    <sheet name="END Bills Country 2019" sheetId="53" r:id="rId21"/>
    <sheet name="ESS Bills Country 2018" sheetId="45" r:id="rId22"/>
    <sheet name="AG Bills City 2018" sheetId="44" r:id="rId23"/>
    <sheet name="AG Bills Country 2018" sheetId="43" r:id="rId24"/>
    <sheet name="END Bills City 2018" sheetId="42" r:id="rId25"/>
    <sheet name="END Bills Country 2018" sheetId="41" r:id="rId26"/>
    <sheet name="ESS Bills Country 2017" sheetId="30" r:id="rId27"/>
    <sheet name="AG Bills City 2017" sheetId="31" r:id="rId28"/>
    <sheet name="AG Bills Country 2017" sheetId="32" r:id="rId29"/>
    <sheet name="END Bills City 2017" sheetId="33" r:id="rId30"/>
    <sheet name="END Bills Country 2017" sheetId="34" r:id="rId31"/>
    <sheet name="ESS Bills Country 2016" sheetId="25" r:id="rId32"/>
    <sheet name="AG Bills City 2016" sheetId="29" r:id="rId33"/>
    <sheet name="AG Bills Country 2016" sheetId="26" r:id="rId34"/>
    <sheet name="END Bills City 2016" sheetId="28" r:id="rId35"/>
    <sheet name="END Bills Country 2016" sheetId="27" r:id="rId36"/>
    <sheet name="ESS Jul 2022" sheetId="70" state="hidden" r:id="rId37"/>
    <sheet name="AG Jul 2022" sheetId="71" state="hidden" r:id="rId38"/>
    <sheet name="END Jul 2022" sheetId="72" state="hidden" r:id="rId39"/>
    <sheet name="ESS Jul 2021" sheetId="62" state="hidden" r:id="rId40"/>
    <sheet name="AG Jul 2021" sheetId="64" state="hidden" r:id="rId41"/>
    <sheet name="END Jul 2021" sheetId="67" state="hidden" r:id="rId42"/>
    <sheet name="ESS Jul 2020" sheetId="54" state="hidden" r:id="rId43"/>
    <sheet name="AG Jul 2020" sheetId="56" state="hidden" r:id="rId44"/>
    <sheet name="END Jul 2020" sheetId="59" state="hidden" r:id="rId45"/>
    <sheet name="ESS Jul 2019" sheetId="46" state="hidden" r:id="rId46"/>
    <sheet name="AG Jul 2019" sheetId="47" state="hidden" r:id="rId47"/>
    <sheet name="END Jul 2019" sheetId="48" state="hidden" r:id="rId48"/>
    <sheet name="ESS Jul 2018" sheetId="40" state="hidden" r:id="rId49"/>
    <sheet name="AG Jul 2018" sheetId="39" state="hidden" r:id="rId50"/>
    <sheet name="END Jul 2018" sheetId="38" state="hidden" r:id="rId51"/>
    <sheet name="ESS Jul 2017" sheetId="35" state="hidden" r:id="rId52"/>
    <sheet name="AG Jul 2017" sheetId="36" state="hidden" r:id="rId53"/>
    <sheet name="END Jul 2017" sheetId="37" state="hidden" r:id="rId54"/>
    <sheet name="ESS Jul 2016" sheetId="22" state="hidden" r:id="rId55"/>
    <sheet name="AG Jul 2016" sheetId="23" state="hidden" r:id="rId56"/>
    <sheet name="END Jul 2016" sheetId="24" state="hidden" r:id="rId57"/>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Q18" i="73" l="1"/>
  <c r="Q18" i="77" l="1"/>
  <c r="Q18" i="74"/>
  <c r="AA58" i="77" l="1"/>
  <c r="Z58" i="77"/>
  <c r="P58" i="77"/>
  <c r="O58" i="77"/>
  <c r="N58" i="77"/>
  <c r="M58" i="77"/>
  <c r="F58" i="77"/>
  <c r="E58" i="77"/>
  <c r="C58" i="77"/>
  <c r="B58" i="77"/>
  <c r="A58" i="77"/>
  <c r="S58" i="77" s="1"/>
  <c r="AA57" i="77"/>
  <c r="Z57" i="77"/>
  <c r="P57" i="77"/>
  <c r="O57" i="77"/>
  <c r="N57" i="77"/>
  <c r="M57" i="77"/>
  <c r="F57" i="77"/>
  <c r="E57" i="77"/>
  <c r="C57" i="77"/>
  <c r="B57" i="77"/>
  <c r="A57" i="77"/>
  <c r="S57" i="77" s="1"/>
  <c r="AA56" i="77"/>
  <c r="Z56" i="77"/>
  <c r="P56" i="77"/>
  <c r="O56" i="77"/>
  <c r="N56" i="77"/>
  <c r="M56" i="77"/>
  <c r="F56" i="77"/>
  <c r="E56" i="77"/>
  <c r="C56" i="77"/>
  <c r="B56" i="77"/>
  <c r="A56" i="77"/>
  <c r="AA55" i="77"/>
  <c r="Z55" i="77"/>
  <c r="P55" i="77"/>
  <c r="O55" i="77"/>
  <c r="N55" i="77"/>
  <c r="M55" i="77"/>
  <c r="F55" i="77"/>
  <c r="E55" i="77"/>
  <c r="C55" i="77"/>
  <c r="B55" i="77"/>
  <c r="A55" i="77"/>
  <c r="AA54" i="77"/>
  <c r="Z54" i="77"/>
  <c r="P54" i="77"/>
  <c r="O54" i="77"/>
  <c r="N54" i="77"/>
  <c r="M54" i="77"/>
  <c r="F54" i="77"/>
  <c r="E54" i="77"/>
  <c r="C54" i="77"/>
  <c r="B54" i="77"/>
  <c r="A54" i="77"/>
  <c r="AA53" i="77"/>
  <c r="Z53" i="77"/>
  <c r="P53" i="77"/>
  <c r="O53" i="77"/>
  <c r="N53" i="77"/>
  <c r="M53" i="77"/>
  <c r="F53" i="77"/>
  <c r="E53" i="77"/>
  <c r="C53" i="77"/>
  <c r="B53" i="77"/>
  <c r="A53" i="77"/>
  <c r="S53" i="77" s="1"/>
  <c r="AA52" i="77"/>
  <c r="Z52" i="77"/>
  <c r="P52" i="77"/>
  <c r="O52" i="77"/>
  <c r="N52" i="77"/>
  <c r="M52" i="77"/>
  <c r="E52" i="77"/>
  <c r="C52" i="77"/>
  <c r="B52" i="77"/>
  <c r="A52" i="77"/>
  <c r="S52" i="77" s="1"/>
  <c r="AA51" i="77"/>
  <c r="Z51" i="77"/>
  <c r="P51" i="77"/>
  <c r="O51" i="77"/>
  <c r="N51" i="77"/>
  <c r="M51" i="77"/>
  <c r="F51" i="77"/>
  <c r="E51" i="77"/>
  <c r="C51" i="77"/>
  <c r="B51" i="77"/>
  <c r="A51" i="77"/>
  <c r="S51" i="77" s="1"/>
  <c r="AA50" i="77"/>
  <c r="Z50" i="77"/>
  <c r="P50" i="77"/>
  <c r="O50" i="77"/>
  <c r="N50" i="77"/>
  <c r="M50" i="77"/>
  <c r="F50" i="77"/>
  <c r="E50" i="77"/>
  <c r="C50" i="77"/>
  <c r="B50" i="77"/>
  <c r="A50" i="77"/>
  <c r="S50" i="77" s="1"/>
  <c r="AA49" i="77"/>
  <c r="Z49" i="77"/>
  <c r="P49" i="77"/>
  <c r="O49" i="77"/>
  <c r="R49" i="77" s="1"/>
  <c r="N49" i="77"/>
  <c r="M49" i="77"/>
  <c r="F49" i="77"/>
  <c r="E49" i="77"/>
  <c r="C49" i="77"/>
  <c r="B49" i="77"/>
  <c r="A49" i="77"/>
  <c r="AA48" i="77"/>
  <c r="Z48" i="77"/>
  <c r="P48" i="77"/>
  <c r="O48" i="77"/>
  <c r="N48" i="77"/>
  <c r="M48" i="77"/>
  <c r="F48" i="77"/>
  <c r="E48" i="77"/>
  <c r="C48" i="77"/>
  <c r="B48" i="77"/>
  <c r="A48" i="77"/>
  <c r="AA43" i="77"/>
  <c r="Z43" i="77"/>
  <c r="P43" i="77"/>
  <c r="O43" i="77"/>
  <c r="N43" i="77"/>
  <c r="M43" i="77"/>
  <c r="F43" i="77"/>
  <c r="E43" i="77"/>
  <c r="C43" i="77"/>
  <c r="B43" i="77"/>
  <c r="A43" i="77"/>
  <c r="AA42" i="77"/>
  <c r="Z42" i="77"/>
  <c r="P42" i="77"/>
  <c r="O42" i="77"/>
  <c r="N42" i="77"/>
  <c r="M42" i="77"/>
  <c r="F42" i="77"/>
  <c r="E42" i="77"/>
  <c r="C42" i="77"/>
  <c r="B42" i="77"/>
  <c r="A42" i="77"/>
  <c r="S42" i="77" s="1"/>
  <c r="AA41" i="77"/>
  <c r="Z41" i="77"/>
  <c r="P41" i="77"/>
  <c r="O41" i="77"/>
  <c r="N41" i="77"/>
  <c r="M41" i="77"/>
  <c r="G41" i="77"/>
  <c r="F41" i="77"/>
  <c r="E41" i="77"/>
  <c r="C41" i="77"/>
  <c r="B41" i="77"/>
  <c r="A41" i="77"/>
  <c r="AA40" i="77"/>
  <c r="Z40" i="77"/>
  <c r="P40" i="77"/>
  <c r="O40" i="77"/>
  <c r="N40" i="77"/>
  <c r="M40" i="77"/>
  <c r="G40" i="77"/>
  <c r="F40" i="77"/>
  <c r="E40" i="77"/>
  <c r="C40" i="77"/>
  <c r="B40" i="77"/>
  <c r="A40" i="77"/>
  <c r="S40" i="77" s="1"/>
  <c r="AA39" i="77"/>
  <c r="Z39" i="77"/>
  <c r="P39" i="77"/>
  <c r="O39" i="77"/>
  <c r="N39" i="77"/>
  <c r="M39" i="77"/>
  <c r="F39" i="77"/>
  <c r="E39" i="77"/>
  <c r="C39" i="77"/>
  <c r="B39" i="77"/>
  <c r="A39" i="77"/>
  <c r="S39" i="77" s="1"/>
  <c r="AA38" i="77"/>
  <c r="Z38" i="77"/>
  <c r="P38" i="77"/>
  <c r="O38" i="77"/>
  <c r="N38" i="77"/>
  <c r="M38" i="77"/>
  <c r="G38" i="77"/>
  <c r="F38" i="77"/>
  <c r="E38" i="77"/>
  <c r="C38" i="77"/>
  <c r="B38" i="77"/>
  <c r="A38" i="77"/>
  <c r="S38" i="77" s="1"/>
  <c r="AA37" i="77"/>
  <c r="Z37" i="77"/>
  <c r="P37" i="77"/>
  <c r="O37" i="77"/>
  <c r="N37" i="77"/>
  <c r="M37" i="77"/>
  <c r="G37" i="77"/>
  <c r="F37" i="77"/>
  <c r="E37" i="77"/>
  <c r="C37" i="77"/>
  <c r="B37" i="77"/>
  <c r="A37" i="77"/>
  <c r="S37" i="77" s="1"/>
  <c r="AA36" i="77"/>
  <c r="Z36" i="77"/>
  <c r="P36" i="77"/>
  <c r="O36" i="77"/>
  <c r="N36" i="77"/>
  <c r="M36" i="77"/>
  <c r="G36" i="77"/>
  <c r="F36" i="77"/>
  <c r="E36" i="77"/>
  <c r="C36" i="77"/>
  <c r="B36" i="77"/>
  <c r="A36" i="77"/>
  <c r="AA35" i="77"/>
  <c r="Z35" i="77"/>
  <c r="P35" i="77"/>
  <c r="R35" i="77" s="1"/>
  <c r="O35" i="77"/>
  <c r="N35" i="77"/>
  <c r="M35" i="77"/>
  <c r="G35" i="77"/>
  <c r="F35" i="77"/>
  <c r="E35" i="77"/>
  <c r="C35" i="77"/>
  <c r="B35" i="77"/>
  <c r="A35" i="77"/>
  <c r="S35" i="77" s="1"/>
  <c r="AA34" i="77"/>
  <c r="Z34" i="77"/>
  <c r="P34" i="77"/>
  <c r="O34" i="77"/>
  <c r="N34" i="77"/>
  <c r="M34" i="77"/>
  <c r="G34" i="77"/>
  <c r="F34" i="77"/>
  <c r="E34" i="77"/>
  <c r="C34" i="77"/>
  <c r="B34" i="77"/>
  <c r="A34" i="77"/>
  <c r="AA33" i="77"/>
  <c r="Z33" i="77"/>
  <c r="P33" i="77"/>
  <c r="O33" i="77"/>
  <c r="N33" i="77"/>
  <c r="M33" i="77"/>
  <c r="F33" i="77"/>
  <c r="E33" i="77"/>
  <c r="C33" i="77"/>
  <c r="B33" i="77"/>
  <c r="A33" i="77"/>
  <c r="AA32" i="77"/>
  <c r="Z32" i="77"/>
  <c r="P32" i="77"/>
  <c r="O32" i="77"/>
  <c r="N32" i="77"/>
  <c r="M32" i="77"/>
  <c r="G32" i="77"/>
  <c r="F32" i="77"/>
  <c r="E32" i="77"/>
  <c r="C32" i="77"/>
  <c r="B32" i="77"/>
  <c r="A32" i="77"/>
  <c r="S32" i="77" s="1"/>
  <c r="AA31" i="77"/>
  <c r="Z31" i="77"/>
  <c r="P31" i="77"/>
  <c r="O31" i="77"/>
  <c r="N31" i="77"/>
  <c r="M31" i="77"/>
  <c r="G31" i="77"/>
  <c r="F31" i="77"/>
  <c r="E31" i="77"/>
  <c r="C31" i="77"/>
  <c r="B31" i="77"/>
  <c r="A31" i="77"/>
  <c r="S31" i="77" s="1"/>
  <c r="AA30" i="77"/>
  <c r="Z30" i="77"/>
  <c r="P30" i="77"/>
  <c r="O30" i="77"/>
  <c r="N30" i="77"/>
  <c r="M30" i="77"/>
  <c r="G30" i="77"/>
  <c r="F30" i="77"/>
  <c r="E30" i="77"/>
  <c r="C30" i="77"/>
  <c r="B30" i="77"/>
  <c r="A30" i="77"/>
  <c r="S30" i="77" s="1"/>
  <c r="AA29" i="77"/>
  <c r="Z29" i="77"/>
  <c r="P29" i="77"/>
  <c r="O29" i="77"/>
  <c r="N29" i="77"/>
  <c r="M29" i="77"/>
  <c r="G29" i="77"/>
  <c r="F29" i="77"/>
  <c r="E29" i="77"/>
  <c r="C29" i="77"/>
  <c r="B29" i="77"/>
  <c r="A29" i="77"/>
  <c r="S29" i="77" s="1"/>
  <c r="AA24" i="77"/>
  <c r="Z24" i="77"/>
  <c r="P24" i="77"/>
  <c r="O24" i="77"/>
  <c r="N24" i="77"/>
  <c r="M24" i="77"/>
  <c r="F24" i="77"/>
  <c r="E24" i="77"/>
  <c r="C24" i="77"/>
  <c r="B24" i="77"/>
  <c r="A24" i="77"/>
  <c r="S24" i="77" s="1"/>
  <c r="AA23" i="77"/>
  <c r="Z23" i="77"/>
  <c r="P23" i="77"/>
  <c r="O23" i="77"/>
  <c r="N23" i="77"/>
  <c r="M23" i="77"/>
  <c r="F23" i="77"/>
  <c r="E23" i="77"/>
  <c r="C23" i="77"/>
  <c r="B23" i="77"/>
  <c r="A23" i="77"/>
  <c r="S23" i="77" s="1"/>
  <c r="AA22" i="77"/>
  <c r="Z22" i="77"/>
  <c r="P22" i="77"/>
  <c r="O22" i="77"/>
  <c r="N22" i="77"/>
  <c r="M22" i="77"/>
  <c r="H22" i="77"/>
  <c r="F22" i="77"/>
  <c r="E22" i="77"/>
  <c r="C22" i="77"/>
  <c r="B22" i="77"/>
  <c r="A22" i="77"/>
  <c r="S22" i="77" s="1"/>
  <c r="AA21" i="77"/>
  <c r="Z21" i="77"/>
  <c r="P21" i="77"/>
  <c r="O21" i="77"/>
  <c r="N21" i="77"/>
  <c r="M21" i="77"/>
  <c r="H21" i="77"/>
  <c r="F21" i="77"/>
  <c r="E21" i="77"/>
  <c r="C21" i="77"/>
  <c r="B21" i="77"/>
  <c r="A21" i="77"/>
  <c r="S21" i="77" s="1"/>
  <c r="AA20" i="77"/>
  <c r="Z20" i="77"/>
  <c r="P20" i="77"/>
  <c r="O20" i="77"/>
  <c r="N20" i="77"/>
  <c r="M20" i="77"/>
  <c r="F20" i="77"/>
  <c r="E20" i="77"/>
  <c r="C20" i="77"/>
  <c r="B20" i="77"/>
  <c r="A20" i="77"/>
  <c r="S20" i="77" s="1"/>
  <c r="AA19" i="77"/>
  <c r="Z19" i="77"/>
  <c r="P19" i="77"/>
  <c r="O19" i="77"/>
  <c r="N19" i="77"/>
  <c r="M19" i="77"/>
  <c r="H19" i="77"/>
  <c r="F19" i="77"/>
  <c r="E19" i="77"/>
  <c r="C19" i="77"/>
  <c r="B19" i="77"/>
  <c r="A19" i="77"/>
  <c r="AA18" i="77"/>
  <c r="Z18" i="77"/>
  <c r="P18" i="77"/>
  <c r="O18" i="77"/>
  <c r="N18" i="77"/>
  <c r="M18" i="77"/>
  <c r="H18" i="77"/>
  <c r="F18" i="77"/>
  <c r="E18" i="77"/>
  <c r="C18" i="77"/>
  <c r="B18" i="77"/>
  <c r="A18" i="77"/>
  <c r="S18" i="77" s="1"/>
  <c r="AA17" i="77"/>
  <c r="Z17" i="77"/>
  <c r="P17" i="77"/>
  <c r="O17" i="77"/>
  <c r="N17" i="77"/>
  <c r="M17" i="77"/>
  <c r="H17" i="77"/>
  <c r="F17" i="77"/>
  <c r="E17" i="77"/>
  <c r="C17" i="77"/>
  <c r="B17" i="77"/>
  <c r="A17" i="77"/>
  <c r="S17" i="77" s="1"/>
  <c r="AA16" i="77"/>
  <c r="Z16" i="77"/>
  <c r="P16" i="77"/>
  <c r="R16" i="77" s="1"/>
  <c r="O16" i="77"/>
  <c r="N16" i="77"/>
  <c r="M16" i="77"/>
  <c r="H16" i="77"/>
  <c r="F16" i="77"/>
  <c r="E16" i="77"/>
  <c r="C16" i="77"/>
  <c r="B16" i="77"/>
  <c r="A16" i="77"/>
  <c r="AA15" i="77"/>
  <c r="Z15" i="77"/>
  <c r="P15" i="77"/>
  <c r="O15" i="77"/>
  <c r="N15" i="77"/>
  <c r="M15" i="77"/>
  <c r="H15" i="77"/>
  <c r="F15" i="77"/>
  <c r="E15" i="77"/>
  <c r="C15" i="77"/>
  <c r="B15" i="77"/>
  <c r="A15" i="77"/>
  <c r="S15" i="77" s="1"/>
  <c r="AA14" i="77"/>
  <c r="Z14" i="77"/>
  <c r="P14" i="77"/>
  <c r="O14" i="77"/>
  <c r="N14" i="77"/>
  <c r="M14" i="77"/>
  <c r="F14" i="77"/>
  <c r="E14" i="77"/>
  <c r="C14" i="77"/>
  <c r="B14" i="77"/>
  <c r="A14" i="77"/>
  <c r="S14" i="77" s="1"/>
  <c r="AA13" i="77"/>
  <c r="Z13" i="77"/>
  <c r="P13" i="77"/>
  <c r="O13" i="77"/>
  <c r="N13" i="77"/>
  <c r="M13" i="77"/>
  <c r="H13" i="77"/>
  <c r="F13" i="77"/>
  <c r="E13" i="77"/>
  <c r="C13" i="77"/>
  <c r="B13" i="77"/>
  <c r="A13" i="77"/>
  <c r="S13" i="77" s="1"/>
  <c r="AA12" i="77"/>
  <c r="Z12" i="77"/>
  <c r="P12" i="77"/>
  <c r="O12" i="77"/>
  <c r="N12" i="77"/>
  <c r="M12" i="77"/>
  <c r="H12" i="77"/>
  <c r="F12" i="77"/>
  <c r="E12" i="77"/>
  <c r="C12" i="77"/>
  <c r="B12" i="77"/>
  <c r="A12" i="77"/>
  <c r="S12" i="77" s="1"/>
  <c r="AA11" i="77"/>
  <c r="Z11" i="77"/>
  <c r="P11" i="77"/>
  <c r="O11" i="77"/>
  <c r="N11" i="77"/>
  <c r="M11" i="77"/>
  <c r="H11" i="77"/>
  <c r="F11" i="77"/>
  <c r="E11" i="77"/>
  <c r="C11" i="77"/>
  <c r="B11" i="77"/>
  <c r="A11" i="77"/>
  <c r="S11" i="77" s="1"/>
  <c r="AA10" i="77"/>
  <c r="Z10" i="77"/>
  <c r="P10" i="77"/>
  <c r="O10" i="77"/>
  <c r="N10" i="77"/>
  <c r="M10" i="77"/>
  <c r="H10" i="77"/>
  <c r="F10" i="77"/>
  <c r="E10" i="77"/>
  <c r="C10" i="77"/>
  <c r="B10" i="77"/>
  <c r="A10" i="77"/>
  <c r="S10" i="77" s="1"/>
  <c r="AA58" i="76"/>
  <c r="Z58" i="76"/>
  <c r="P58" i="76"/>
  <c r="O58" i="76"/>
  <c r="N58" i="76"/>
  <c r="M58" i="76"/>
  <c r="F58" i="76"/>
  <c r="E58" i="76"/>
  <c r="C58" i="76"/>
  <c r="B58" i="76"/>
  <c r="A58" i="76"/>
  <c r="AA57" i="76"/>
  <c r="Z57" i="76"/>
  <c r="P57" i="76"/>
  <c r="O57" i="76"/>
  <c r="N57" i="76"/>
  <c r="M57" i="76"/>
  <c r="F57" i="76"/>
  <c r="E57" i="76"/>
  <c r="C57" i="76"/>
  <c r="B57" i="76"/>
  <c r="A57" i="76"/>
  <c r="AA56" i="76"/>
  <c r="Z56" i="76"/>
  <c r="P56" i="76"/>
  <c r="O56" i="76"/>
  <c r="N56" i="76"/>
  <c r="M56" i="76"/>
  <c r="F56" i="76"/>
  <c r="E56" i="76"/>
  <c r="C56" i="76"/>
  <c r="B56" i="76"/>
  <c r="A56" i="76"/>
  <c r="S56" i="76" s="1"/>
  <c r="AA55" i="76"/>
  <c r="Z55" i="76"/>
  <c r="P55" i="76"/>
  <c r="O55" i="76"/>
  <c r="N55" i="76"/>
  <c r="M55" i="76"/>
  <c r="F55" i="76"/>
  <c r="E55" i="76"/>
  <c r="C55" i="76"/>
  <c r="B55" i="76"/>
  <c r="A55" i="76"/>
  <c r="AA54" i="76"/>
  <c r="Z54" i="76"/>
  <c r="P54" i="76"/>
  <c r="O54" i="76"/>
  <c r="N54" i="76"/>
  <c r="M54" i="76"/>
  <c r="F54" i="76"/>
  <c r="E54" i="76"/>
  <c r="C54" i="76"/>
  <c r="B54" i="76"/>
  <c r="A54" i="76"/>
  <c r="S54" i="76" s="1"/>
  <c r="AA53" i="76"/>
  <c r="Z53" i="76"/>
  <c r="P53" i="76"/>
  <c r="O53" i="76"/>
  <c r="N53" i="76"/>
  <c r="M53" i="76"/>
  <c r="F53" i="76"/>
  <c r="E53" i="76"/>
  <c r="C53" i="76"/>
  <c r="B53" i="76"/>
  <c r="A53" i="76"/>
  <c r="S53" i="76" s="1"/>
  <c r="AA52" i="76"/>
  <c r="Z52" i="76"/>
  <c r="P52" i="76"/>
  <c r="O52" i="76"/>
  <c r="N52" i="76"/>
  <c r="M52" i="76"/>
  <c r="E52" i="76"/>
  <c r="C52" i="76"/>
  <c r="B52" i="76"/>
  <c r="A52" i="76"/>
  <c r="S52" i="76" s="1"/>
  <c r="AA51" i="76"/>
  <c r="Z51" i="76"/>
  <c r="P51" i="76"/>
  <c r="O51" i="76"/>
  <c r="N51" i="76"/>
  <c r="M51" i="76"/>
  <c r="F51" i="76"/>
  <c r="E51" i="76"/>
  <c r="C51" i="76"/>
  <c r="B51" i="76"/>
  <c r="A51" i="76"/>
  <c r="S51" i="76" s="1"/>
  <c r="AA50" i="76"/>
  <c r="Z50" i="76"/>
  <c r="P50" i="76"/>
  <c r="O50" i="76"/>
  <c r="N50" i="76"/>
  <c r="M50" i="76"/>
  <c r="E50" i="76"/>
  <c r="C50" i="76"/>
  <c r="B50" i="76"/>
  <c r="A50" i="76"/>
  <c r="AA49" i="76"/>
  <c r="Z49" i="76"/>
  <c r="P49" i="76"/>
  <c r="O49" i="76"/>
  <c r="N49" i="76"/>
  <c r="M49" i="76"/>
  <c r="F49" i="76"/>
  <c r="E49" i="76"/>
  <c r="C49" i="76"/>
  <c r="B49" i="76"/>
  <c r="A49" i="76"/>
  <c r="AA48" i="76"/>
  <c r="Z48" i="76"/>
  <c r="P48" i="76"/>
  <c r="O48" i="76"/>
  <c r="N48" i="76"/>
  <c r="M48" i="76"/>
  <c r="F48" i="76"/>
  <c r="E48" i="76"/>
  <c r="C48" i="76"/>
  <c r="B48" i="76"/>
  <c r="A48" i="76"/>
  <c r="S48" i="76" s="1"/>
  <c r="AA43" i="76"/>
  <c r="Z43" i="76"/>
  <c r="P43" i="76"/>
  <c r="O43" i="76"/>
  <c r="N43" i="76"/>
  <c r="M43" i="76"/>
  <c r="F43" i="76"/>
  <c r="E43" i="76"/>
  <c r="C43" i="76"/>
  <c r="B43" i="76"/>
  <c r="A43" i="76"/>
  <c r="S43" i="76" s="1"/>
  <c r="AA42" i="76"/>
  <c r="Z42" i="76"/>
  <c r="P42" i="76"/>
  <c r="O42" i="76"/>
  <c r="N42" i="76"/>
  <c r="M42" i="76"/>
  <c r="F42" i="76"/>
  <c r="E42" i="76"/>
  <c r="C42" i="76"/>
  <c r="B42" i="76"/>
  <c r="A42" i="76"/>
  <c r="S42" i="76" s="1"/>
  <c r="AA41" i="76"/>
  <c r="Z41" i="76"/>
  <c r="P41" i="76"/>
  <c r="O41" i="76"/>
  <c r="N41" i="76"/>
  <c r="M41" i="76"/>
  <c r="G41" i="76"/>
  <c r="F41" i="76"/>
  <c r="E41" i="76"/>
  <c r="C41" i="76"/>
  <c r="B41" i="76"/>
  <c r="A41" i="76"/>
  <c r="S41" i="76" s="1"/>
  <c r="AA40" i="76"/>
  <c r="Z40" i="76"/>
  <c r="P40" i="76"/>
  <c r="O40" i="76"/>
  <c r="N40" i="76"/>
  <c r="M40" i="76"/>
  <c r="F40" i="76"/>
  <c r="E40" i="76"/>
  <c r="C40" i="76"/>
  <c r="B40" i="76"/>
  <c r="A40" i="76"/>
  <c r="S40" i="76" s="1"/>
  <c r="AA39" i="76"/>
  <c r="Z39" i="76"/>
  <c r="P39" i="76"/>
  <c r="O39" i="76"/>
  <c r="N39" i="76"/>
  <c r="M39" i="76"/>
  <c r="F39" i="76"/>
  <c r="E39" i="76"/>
  <c r="C39" i="76"/>
  <c r="B39" i="76"/>
  <c r="A39" i="76"/>
  <c r="S39" i="76" s="1"/>
  <c r="AA38" i="76"/>
  <c r="Z38" i="76"/>
  <c r="P38" i="76"/>
  <c r="O38" i="76"/>
  <c r="N38" i="76"/>
  <c r="M38" i="76"/>
  <c r="F38" i="76"/>
  <c r="E38" i="76"/>
  <c r="C38" i="76"/>
  <c r="B38" i="76"/>
  <c r="A38" i="76"/>
  <c r="AA37" i="76"/>
  <c r="Z37" i="76"/>
  <c r="P37" i="76"/>
  <c r="O37" i="76"/>
  <c r="N37" i="76"/>
  <c r="M37" i="76"/>
  <c r="G37" i="76"/>
  <c r="F37" i="76"/>
  <c r="E37" i="76"/>
  <c r="C37" i="76"/>
  <c r="B37" i="76"/>
  <c r="A37" i="76"/>
  <c r="S37" i="76" s="1"/>
  <c r="AA36" i="76"/>
  <c r="Z36" i="76"/>
  <c r="P36" i="76"/>
  <c r="O36" i="76"/>
  <c r="N36" i="76"/>
  <c r="R36" i="76" s="1"/>
  <c r="M36" i="76"/>
  <c r="G36" i="76"/>
  <c r="F36" i="76"/>
  <c r="E36" i="76"/>
  <c r="C36" i="76"/>
  <c r="B36" i="76"/>
  <c r="A36" i="76"/>
  <c r="S36" i="76" s="1"/>
  <c r="AA35" i="76"/>
  <c r="Z35" i="76"/>
  <c r="P35" i="76"/>
  <c r="O35" i="76"/>
  <c r="N35" i="76"/>
  <c r="M35" i="76"/>
  <c r="G35" i="76"/>
  <c r="F35" i="76"/>
  <c r="E35" i="76"/>
  <c r="C35" i="76"/>
  <c r="B35" i="76"/>
  <c r="A35" i="76"/>
  <c r="S35" i="76" s="1"/>
  <c r="AA34" i="76"/>
  <c r="Z34" i="76"/>
  <c r="P34" i="76"/>
  <c r="O34" i="76"/>
  <c r="N34" i="76"/>
  <c r="M34" i="76"/>
  <c r="G34" i="76"/>
  <c r="F34" i="76"/>
  <c r="E34" i="76"/>
  <c r="C34" i="76"/>
  <c r="B34" i="76"/>
  <c r="A34" i="76"/>
  <c r="S34" i="76" s="1"/>
  <c r="AA33" i="76"/>
  <c r="Z33" i="76"/>
  <c r="P33" i="76"/>
  <c r="O33" i="76"/>
  <c r="N33" i="76"/>
  <c r="M33" i="76"/>
  <c r="F33" i="76"/>
  <c r="E33" i="76"/>
  <c r="C33" i="76"/>
  <c r="B33" i="76"/>
  <c r="A33" i="76"/>
  <c r="S33" i="76" s="1"/>
  <c r="AA32" i="76"/>
  <c r="Z32" i="76"/>
  <c r="P32" i="76"/>
  <c r="O32" i="76"/>
  <c r="N32" i="76"/>
  <c r="M32" i="76"/>
  <c r="F32" i="76"/>
  <c r="E32" i="76"/>
  <c r="C32" i="76"/>
  <c r="B32" i="76"/>
  <c r="A32" i="76"/>
  <c r="S32" i="76" s="1"/>
  <c r="AA31" i="76"/>
  <c r="Z31" i="76"/>
  <c r="P31" i="76"/>
  <c r="O31" i="76"/>
  <c r="N31" i="76"/>
  <c r="M31" i="76"/>
  <c r="G31" i="76"/>
  <c r="F31" i="76"/>
  <c r="E31" i="76"/>
  <c r="C31" i="76"/>
  <c r="B31" i="76"/>
  <c r="A31" i="76"/>
  <c r="S31" i="76" s="1"/>
  <c r="AA30" i="76"/>
  <c r="Z30" i="76"/>
  <c r="P30" i="76"/>
  <c r="O30" i="76"/>
  <c r="N30" i="76"/>
  <c r="M30" i="76"/>
  <c r="G30" i="76"/>
  <c r="F30" i="76"/>
  <c r="E30" i="76"/>
  <c r="C30" i="76"/>
  <c r="B30" i="76"/>
  <c r="A30" i="76"/>
  <c r="S30" i="76" s="1"/>
  <c r="AA29" i="76"/>
  <c r="Z29" i="76"/>
  <c r="P29" i="76"/>
  <c r="O29" i="76"/>
  <c r="N29" i="76"/>
  <c r="M29" i="76"/>
  <c r="G29" i="76"/>
  <c r="F29" i="76"/>
  <c r="E29" i="76"/>
  <c r="C29" i="76"/>
  <c r="B29" i="76"/>
  <c r="A29" i="76"/>
  <c r="S29" i="76" s="1"/>
  <c r="AA24" i="76"/>
  <c r="Z24" i="76"/>
  <c r="P24" i="76"/>
  <c r="O24" i="76"/>
  <c r="N24" i="76"/>
  <c r="M24" i="76"/>
  <c r="F24" i="76"/>
  <c r="E24" i="76"/>
  <c r="C24" i="76"/>
  <c r="B24" i="76"/>
  <c r="A24" i="76"/>
  <c r="S24" i="76" s="1"/>
  <c r="AA23" i="76"/>
  <c r="Z23" i="76"/>
  <c r="P23" i="76"/>
  <c r="O23" i="76"/>
  <c r="N23" i="76"/>
  <c r="M23" i="76"/>
  <c r="F23" i="76"/>
  <c r="E23" i="76"/>
  <c r="C23" i="76"/>
  <c r="B23" i="76"/>
  <c r="A23" i="76"/>
  <c r="S23" i="76" s="1"/>
  <c r="AA22" i="76"/>
  <c r="Z22" i="76"/>
  <c r="P22" i="76"/>
  <c r="O22" i="76"/>
  <c r="N22" i="76"/>
  <c r="M22" i="76"/>
  <c r="H22" i="76"/>
  <c r="F22" i="76"/>
  <c r="E22" i="76"/>
  <c r="C22" i="76"/>
  <c r="B22" i="76"/>
  <c r="A22" i="76"/>
  <c r="S22" i="76" s="1"/>
  <c r="AA21" i="76"/>
  <c r="Z21" i="76"/>
  <c r="P21" i="76"/>
  <c r="O21" i="76"/>
  <c r="N21" i="76"/>
  <c r="M21" i="76"/>
  <c r="F21" i="76"/>
  <c r="E21" i="76"/>
  <c r="C21" i="76"/>
  <c r="B21" i="76"/>
  <c r="A21" i="76"/>
  <c r="S21" i="76" s="1"/>
  <c r="AA20" i="76"/>
  <c r="Z20" i="76"/>
  <c r="P20" i="76"/>
  <c r="O20" i="76"/>
  <c r="N20" i="76"/>
  <c r="M20" i="76"/>
  <c r="F20" i="76"/>
  <c r="E20" i="76"/>
  <c r="C20" i="76"/>
  <c r="B20" i="76"/>
  <c r="A20" i="76"/>
  <c r="AA19" i="76"/>
  <c r="Z19" i="76"/>
  <c r="P19" i="76"/>
  <c r="O19" i="76"/>
  <c r="N19" i="76"/>
  <c r="M19" i="76"/>
  <c r="F19" i="76"/>
  <c r="E19" i="76"/>
  <c r="C19" i="76"/>
  <c r="B19" i="76"/>
  <c r="A19" i="76"/>
  <c r="S19" i="76" s="1"/>
  <c r="AA18" i="76"/>
  <c r="Z18" i="76"/>
  <c r="P18" i="76"/>
  <c r="O18" i="76"/>
  <c r="N18" i="76"/>
  <c r="M18" i="76"/>
  <c r="H18" i="76"/>
  <c r="F18" i="76"/>
  <c r="E18" i="76"/>
  <c r="C18" i="76"/>
  <c r="B18" i="76"/>
  <c r="A18" i="76"/>
  <c r="S18" i="76" s="1"/>
  <c r="AA17" i="76"/>
  <c r="Z17" i="76"/>
  <c r="P17" i="76"/>
  <c r="O17" i="76"/>
  <c r="N17" i="76"/>
  <c r="M17" i="76"/>
  <c r="H17" i="76"/>
  <c r="F17" i="76"/>
  <c r="E17" i="76"/>
  <c r="C17" i="76"/>
  <c r="B17" i="76"/>
  <c r="A17" i="76"/>
  <c r="S17" i="76" s="1"/>
  <c r="AA16" i="76"/>
  <c r="Z16" i="76"/>
  <c r="P16" i="76"/>
  <c r="O16" i="76"/>
  <c r="N16" i="76"/>
  <c r="M16" i="76"/>
  <c r="H16" i="76"/>
  <c r="F16" i="76"/>
  <c r="E16" i="76"/>
  <c r="C16" i="76"/>
  <c r="B16" i="76"/>
  <c r="A16" i="76"/>
  <c r="S16" i="76" s="1"/>
  <c r="AA15" i="76"/>
  <c r="Z15" i="76"/>
  <c r="P15" i="76"/>
  <c r="O15" i="76"/>
  <c r="N15" i="76"/>
  <c r="M15" i="76"/>
  <c r="H15" i="76"/>
  <c r="F15" i="76"/>
  <c r="E15" i="76"/>
  <c r="C15" i="76"/>
  <c r="B15" i="76"/>
  <c r="A15" i="76"/>
  <c r="S15" i="76" s="1"/>
  <c r="AA14" i="76"/>
  <c r="Z14" i="76"/>
  <c r="P14" i="76"/>
  <c r="O14" i="76"/>
  <c r="N14" i="76"/>
  <c r="M14" i="76"/>
  <c r="F14" i="76"/>
  <c r="E14" i="76"/>
  <c r="C14" i="76"/>
  <c r="B14" i="76"/>
  <c r="A14" i="76"/>
  <c r="S14" i="76" s="1"/>
  <c r="AA13" i="76"/>
  <c r="Z13" i="76"/>
  <c r="P13" i="76"/>
  <c r="O13" i="76"/>
  <c r="N13" i="76"/>
  <c r="M13" i="76"/>
  <c r="F13" i="76"/>
  <c r="E13" i="76"/>
  <c r="C13" i="76"/>
  <c r="B13" i="76"/>
  <c r="A13" i="76"/>
  <c r="S13" i="76" s="1"/>
  <c r="AA12" i="76"/>
  <c r="Z12" i="76"/>
  <c r="P12" i="76"/>
  <c r="O12" i="76"/>
  <c r="N12" i="76"/>
  <c r="M12" i="76"/>
  <c r="H12" i="76"/>
  <c r="F12" i="76"/>
  <c r="E12" i="76"/>
  <c r="C12" i="76"/>
  <c r="B12" i="76"/>
  <c r="A12" i="76"/>
  <c r="S12" i="76" s="1"/>
  <c r="AA11" i="76"/>
  <c r="Z11" i="76"/>
  <c r="P11" i="76"/>
  <c r="O11" i="76"/>
  <c r="N11" i="76"/>
  <c r="M11" i="76"/>
  <c r="H11" i="76"/>
  <c r="F11" i="76"/>
  <c r="E11" i="76"/>
  <c r="C11" i="76"/>
  <c r="B11" i="76"/>
  <c r="A11" i="76"/>
  <c r="S11" i="76" s="1"/>
  <c r="AA10" i="76"/>
  <c r="Z10" i="76"/>
  <c r="P10" i="76"/>
  <c r="O10" i="76"/>
  <c r="N10" i="76"/>
  <c r="M10" i="76"/>
  <c r="H10" i="76"/>
  <c r="F10" i="76"/>
  <c r="E10" i="76"/>
  <c r="C10" i="76"/>
  <c r="B10" i="76"/>
  <c r="A10" i="76"/>
  <c r="S10" i="76" s="1"/>
  <c r="AA59" i="75"/>
  <c r="Z59" i="75"/>
  <c r="P59" i="75"/>
  <c r="O59" i="75"/>
  <c r="N59" i="75"/>
  <c r="M59" i="75"/>
  <c r="F59" i="75"/>
  <c r="E59" i="75"/>
  <c r="C59" i="75"/>
  <c r="B59" i="75"/>
  <c r="A59" i="75"/>
  <c r="S59" i="75" s="1"/>
  <c r="AA58" i="75"/>
  <c r="Z58" i="75"/>
  <c r="P58" i="75"/>
  <c r="O58" i="75"/>
  <c r="N58" i="75"/>
  <c r="M58" i="75"/>
  <c r="F58" i="75"/>
  <c r="E58" i="75"/>
  <c r="C58" i="75"/>
  <c r="B58" i="75"/>
  <c r="A58" i="75"/>
  <c r="AA57" i="75"/>
  <c r="Z57" i="75"/>
  <c r="P57" i="75"/>
  <c r="O57" i="75"/>
  <c r="N57" i="75"/>
  <c r="M57" i="75"/>
  <c r="F57" i="75"/>
  <c r="E57" i="75"/>
  <c r="C57" i="75"/>
  <c r="B57" i="75"/>
  <c r="A57" i="75"/>
  <c r="AA56" i="75"/>
  <c r="Z56" i="75"/>
  <c r="P56" i="75"/>
  <c r="O56" i="75"/>
  <c r="N56" i="75"/>
  <c r="M56" i="75"/>
  <c r="F56" i="75"/>
  <c r="E56" i="75"/>
  <c r="C56" i="75"/>
  <c r="B56" i="75"/>
  <c r="A56" i="75"/>
  <c r="AA55" i="75"/>
  <c r="Z55" i="75"/>
  <c r="P55" i="75"/>
  <c r="O55" i="75"/>
  <c r="N55" i="75"/>
  <c r="M55" i="75"/>
  <c r="F55" i="75"/>
  <c r="E55" i="75"/>
  <c r="C55" i="75"/>
  <c r="B55" i="75"/>
  <c r="A55" i="75"/>
  <c r="AA54" i="75"/>
  <c r="Z54" i="75"/>
  <c r="P54" i="75"/>
  <c r="O54" i="75"/>
  <c r="N54" i="75"/>
  <c r="M54" i="75"/>
  <c r="F54" i="75"/>
  <c r="E54" i="75"/>
  <c r="C54" i="75"/>
  <c r="B54" i="75"/>
  <c r="A54" i="75"/>
  <c r="S54" i="75" s="1"/>
  <c r="AA53" i="75"/>
  <c r="Z53" i="75"/>
  <c r="P53" i="75"/>
  <c r="O53" i="75"/>
  <c r="N53" i="75"/>
  <c r="M53" i="75"/>
  <c r="R53" i="75" s="1"/>
  <c r="F53" i="75"/>
  <c r="E53" i="75"/>
  <c r="C53" i="75"/>
  <c r="B53" i="75"/>
  <c r="A53" i="75"/>
  <c r="S53" i="75" s="1"/>
  <c r="AA52" i="75"/>
  <c r="Z52" i="75"/>
  <c r="P52" i="75"/>
  <c r="O52" i="75"/>
  <c r="N52" i="75"/>
  <c r="M52" i="75"/>
  <c r="F52" i="75"/>
  <c r="E52" i="75"/>
  <c r="C52" i="75"/>
  <c r="B52" i="75"/>
  <c r="A52" i="75"/>
  <c r="S52" i="75" s="1"/>
  <c r="AA51" i="75"/>
  <c r="Z51" i="75"/>
  <c r="P51" i="75"/>
  <c r="O51" i="75"/>
  <c r="N51" i="75"/>
  <c r="M51" i="75"/>
  <c r="F51" i="75"/>
  <c r="E51" i="75"/>
  <c r="C51" i="75"/>
  <c r="B51" i="75"/>
  <c r="A51" i="75"/>
  <c r="S51" i="75" s="1"/>
  <c r="AA50" i="75"/>
  <c r="Z50" i="75"/>
  <c r="P50" i="75"/>
  <c r="O50" i="75"/>
  <c r="N50" i="75"/>
  <c r="M50" i="75"/>
  <c r="F50" i="75"/>
  <c r="E50" i="75"/>
  <c r="C50" i="75"/>
  <c r="B50" i="75"/>
  <c r="A50" i="75"/>
  <c r="AA49" i="75"/>
  <c r="Z49" i="75"/>
  <c r="P49" i="75"/>
  <c r="O49" i="75"/>
  <c r="N49" i="75"/>
  <c r="R49" i="75" s="1"/>
  <c r="M49" i="75"/>
  <c r="F49" i="75"/>
  <c r="E49" i="75"/>
  <c r="C49" i="75"/>
  <c r="B49" i="75"/>
  <c r="A49" i="75"/>
  <c r="S49" i="75" s="1"/>
  <c r="AA48" i="75"/>
  <c r="Z48" i="75"/>
  <c r="P48" i="75"/>
  <c r="O48" i="75"/>
  <c r="N48" i="75"/>
  <c r="M48" i="75"/>
  <c r="F48" i="75"/>
  <c r="E48" i="75"/>
  <c r="C48" i="75"/>
  <c r="B48" i="75"/>
  <c r="A48" i="75"/>
  <c r="S48" i="75" s="1"/>
  <c r="AA43" i="75"/>
  <c r="Z43" i="75"/>
  <c r="P43" i="75"/>
  <c r="O43" i="75"/>
  <c r="N43" i="75"/>
  <c r="M43" i="75"/>
  <c r="G43" i="75"/>
  <c r="F43" i="75"/>
  <c r="E43" i="75"/>
  <c r="C43" i="75"/>
  <c r="B43" i="75"/>
  <c r="A43" i="75"/>
  <c r="S43" i="75" s="1"/>
  <c r="AA42" i="75"/>
  <c r="Z42" i="75"/>
  <c r="P42" i="75"/>
  <c r="O42" i="75"/>
  <c r="N42" i="75"/>
  <c r="M42" i="75"/>
  <c r="G42" i="75"/>
  <c r="F42" i="75"/>
  <c r="E42" i="75"/>
  <c r="C42" i="75"/>
  <c r="B42" i="75"/>
  <c r="A42" i="75"/>
  <c r="S42" i="75" s="1"/>
  <c r="AA41" i="75"/>
  <c r="Z41" i="75"/>
  <c r="P41" i="75"/>
  <c r="O41" i="75"/>
  <c r="N41" i="75"/>
  <c r="M41" i="75"/>
  <c r="G41" i="75"/>
  <c r="F41" i="75"/>
  <c r="E41" i="75"/>
  <c r="C41" i="75"/>
  <c r="B41" i="75"/>
  <c r="A41" i="75"/>
  <c r="S41" i="75" s="1"/>
  <c r="AA40" i="75"/>
  <c r="Z40" i="75"/>
  <c r="P40" i="75"/>
  <c r="O40" i="75"/>
  <c r="N40" i="75"/>
  <c r="M40" i="75"/>
  <c r="F40" i="75"/>
  <c r="E40" i="75"/>
  <c r="C40" i="75"/>
  <c r="B40" i="75"/>
  <c r="A40" i="75"/>
  <c r="S40" i="75" s="1"/>
  <c r="AA39" i="75"/>
  <c r="Z39" i="75"/>
  <c r="P39" i="75"/>
  <c r="O39" i="75"/>
  <c r="N39" i="75"/>
  <c r="M39" i="75"/>
  <c r="F39" i="75"/>
  <c r="E39" i="75"/>
  <c r="C39" i="75"/>
  <c r="B39" i="75"/>
  <c r="A39" i="75"/>
  <c r="S39" i="75" s="1"/>
  <c r="AA38" i="75"/>
  <c r="Z38" i="75"/>
  <c r="P38" i="75"/>
  <c r="O38" i="75"/>
  <c r="N38" i="75"/>
  <c r="M38" i="75"/>
  <c r="F38" i="75"/>
  <c r="E38" i="75"/>
  <c r="C38" i="75"/>
  <c r="B38" i="75"/>
  <c r="A38" i="75"/>
  <c r="S38" i="75" s="1"/>
  <c r="AA37" i="75"/>
  <c r="Z37" i="75"/>
  <c r="P37" i="75"/>
  <c r="O37" i="75"/>
  <c r="N37" i="75"/>
  <c r="M37" i="75"/>
  <c r="G37" i="75"/>
  <c r="F37" i="75"/>
  <c r="E37" i="75"/>
  <c r="C37" i="75"/>
  <c r="B37" i="75"/>
  <c r="A37" i="75"/>
  <c r="AA36" i="75"/>
  <c r="Z36" i="75"/>
  <c r="P36" i="75"/>
  <c r="O36" i="75"/>
  <c r="N36" i="75"/>
  <c r="M36" i="75"/>
  <c r="G36" i="75"/>
  <c r="F36" i="75"/>
  <c r="E36" i="75"/>
  <c r="C36" i="75"/>
  <c r="B36" i="75"/>
  <c r="A36" i="75"/>
  <c r="AA35" i="75"/>
  <c r="Z35" i="75"/>
  <c r="P35" i="75"/>
  <c r="O35" i="75"/>
  <c r="N35" i="75"/>
  <c r="M35" i="75"/>
  <c r="G35" i="75"/>
  <c r="F35" i="75"/>
  <c r="E35" i="75"/>
  <c r="C35" i="75"/>
  <c r="B35" i="75"/>
  <c r="A35" i="75"/>
  <c r="S35" i="75" s="1"/>
  <c r="AA34" i="75"/>
  <c r="Z34" i="75"/>
  <c r="P34" i="75"/>
  <c r="O34" i="75"/>
  <c r="N34" i="75"/>
  <c r="M34" i="75"/>
  <c r="G34" i="75"/>
  <c r="F34" i="75"/>
  <c r="E34" i="75"/>
  <c r="C34" i="75"/>
  <c r="B34" i="75"/>
  <c r="A34" i="75"/>
  <c r="S34" i="75" s="1"/>
  <c r="AA33" i="75"/>
  <c r="Z33" i="75"/>
  <c r="P33" i="75"/>
  <c r="O33" i="75"/>
  <c r="N33" i="75"/>
  <c r="M33" i="75"/>
  <c r="G33" i="75"/>
  <c r="F33" i="75"/>
  <c r="E33" i="75"/>
  <c r="C33" i="75"/>
  <c r="B33" i="75"/>
  <c r="A33" i="75"/>
  <c r="S33" i="75" s="1"/>
  <c r="AA32" i="75"/>
  <c r="Z32" i="75"/>
  <c r="P32" i="75"/>
  <c r="O32" i="75"/>
  <c r="N32" i="75"/>
  <c r="M32" i="75"/>
  <c r="F32" i="75"/>
  <c r="E32" i="75"/>
  <c r="C32" i="75"/>
  <c r="B32" i="75"/>
  <c r="A32" i="75"/>
  <c r="S32" i="75" s="1"/>
  <c r="AA31" i="75"/>
  <c r="Z31" i="75"/>
  <c r="P31" i="75"/>
  <c r="O31" i="75"/>
  <c r="N31" i="75"/>
  <c r="M31" i="75"/>
  <c r="G31" i="75"/>
  <c r="F31" i="75"/>
  <c r="E31" i="75"/>
  <c r="C31" i="75"/>
  <c r="B31" i="75"/>
  <c r="A31" i="75"/>
  <c r="S31" i="75" s="1"/>
  <c r="AA30" i="75"/>
  <c r="Z30" i="75"/>
  <c r="P30" i="75"/>
  <c r="O30" i="75"/>
  <c r="N30" i="75"/>
  <c r="M30" i="75"/>
  <c r="G30" i="75"/>
  <c r="F30" i="75"/>
  <c r="E30" i="75"/>
  <c r="C30" i="75"/>
  <c r="B30" i="75"/>
  <c r="A30" i="75"/>
  <c r="S30" i="75" s="1"/>
  <c r="AA29" i="75"/>
  <c r="Z29" i="75"/>
  <c r="P29" i="75"/>
  <c r="O29" i="75"/>
  <c r="N29" i="75"/>
  <c r="M29" i="75"/>
  <c r="G29" i="75"/>
  <c r="F29" i="75"/>
  <c r="E29" i="75"/>
  <c r="C29" i="75"/>
  <c r="B29" i="75"/>
  <c r="A29" i="75"/>
  <c r="AA24" i="75"/>
  <c r="Z24" i="75"/>
  <c r="P24" i="75"/>
  <c r="O24" i="75"/>
  <c r="N24" i="75"/>
  <c r="M24" i="75"/>
  <c r="H24" i="75"/>
  <c r="F24" i="75"/>
  <c r="E24" i="75"/>
  <c r="C24" i="75"/>
  <c r="B24" i="75"/>
  <c r="A24" i="75"/>
  <c r="S24" i="75" s="1"/>
  <c r="AA23" i="75"/>
  <c r="Z23" i="75"/>
  <c r="P23" i="75"/>
  <c r="O23" i="75"/>
  <c r="N23" i="75"/>
  <c r="M23" i="75"/>
  <c r="H23" i="75"/>
  <c r="F23" i="75"/>
  <c r="E23" i="75"/>
  <c r="C23" i="75"/>
  <c r="B23" i="75"/>
  <c r="A23" i="75"/>
  <c r="S23" i="75" s="1"/>
  <c r="AA22" i="75"/>
  <c r="Z22" i="75"/>
  <c r="P22" i="75"/>
  <c r="O22" i="75"/>
  <c r="N22" i="75"/>
  <c r="M22" i="75"/>
  <c r="H22" i="75"/>
  <c r="F22" i="75"/>
  <c r="E22" i="75"/>
  <c r="C22" i="75"/>
  <c r="B22" i="75"/>
  <c r="A22" i="75"/>
  <c r="S22" i="75" s="1"/>
  <c r="AA21" i="75"/>
  <c r="Z21" i="75"/>
  <c r="P21" i="75"/>
  <c r="R21" i="75" s="1"/>
  <c r="O21" i="75"/>
  <c r="N21" i="75"/>
  <c r="M21" i="75"/>
  <c r="F21" i="75"/>
  <c r="E21" i="75"/>
  <c r="C21" i="75"/>
  <c r="B21" i="75"/>
  <c r="A21" i="75"/>
  <c r="S21" i="75" s="1"/>
  <c r="AA20" i="75"/>
  <c r="Z20" i="75"/>
  <c r="P20" i="75"/>
  <c r="O20" i="75"/>
  <c r="N20" i="75"/>
  <c r="M20" i="75"/>
  <c r="F20" i="75"/>
  <c r="E20" i="75"/>
  <c r="C20" i="75"/>
  <c r="B20" i="75"/>
  <c r="A20" i="75"/>
  <c r="S20" i="75" s="1"/>
  <c r="AA19" i="75"/>
  <c r="Z19" i="75"/>
  <c r="P19" i="75"/>
  <c r="O19" i="75"/>
  <c r="N19" i="75"/>
  <c r="M19" i="75"/>
  <c r="F19" i="75"/>
  <c r="E19" i="75"/>
  <c r="C19" i="75"/>
  <c r="B19" i="75"/>
  <c r="A19" i="75"/>
  <c r="S19" i="75" s="1"/>
  <c r="AA18" i="75"/>
  <c r="Z18" i="75"/>
  <c r="P18" i="75"/>
  <c r="O18" i="75"/>
  <c r="N18" i="75"/>
  <c r="M18" i="75"/>
  <c r="H18" i="75"/>
  <c r="F18" i="75"/>
  <c r="E18" i="75"/>
  <c r="C18" i="75"/>
  <c r="B18" i="75"/>
  <c r="A18" i="75"/>
  <c r="S18" i="75" s="1"/>
  <c r="AA17" i="75"/>
  <c r="Z17" i="75"/>
  <c r="P17" i="75"/>
  <c r="O17" i="75"/>
  <c r="N17" i="75"/>
  <c r="M17" i="75"/>
  <c r="H17" i="75"/>
  <c r="F17" i="75"/>
  <c r="E17" i="75"/>
  <c r="C17" i="75"/>
  <c r="B17" i="75"/>
  <c r="A17" i="75"/>
  <c r="S17" i="75" s="1"/>
  <c r="AA16" i="75"/>
  <c r="Z16" i="75"/>
  <c r="P16" i="75"/>
  <c r="O16" i="75"/>
  <c r="N16" i="75"/>
  <c r="M16" i="75"/>
  <c r="H16" i="75"/>
  <c r="F16" i="75"/>
  <c r="E16" i="75"/>
  <c r="C16" i="75"/>
  <c r="B16" i="75"/>
  <c r="A16" i="75"/>
  <c r="AA15" i="75"/>
  <c r="Z15" i="75"/>
  <c r="P15" i="75"/>
  <c r="O15" i="75"/>
  <c r="N15" i="75"/>
  <c r="M15" i="75"/>
  <c r="H15" i="75"/>
  <c r="F15" i="75"/>
  <c r="E15" i="75"/>
  <c r="C15" i="75"/>
  <c r="B15" i="75"/>
  <c r="A15" i="75"/>
  <c r="S15" i="75" s="1"/>
  <c r="AA14" i="75"/>
  <c r="Z14" i="75"/>
  <c r="P14" i="75"/>
  <c r="O14" i="75"/>
  <c r="N14" i="75"/>
  <c r="M14" i="75"/>
  <c r="H14" i="75"/>
  <c r="F14" i="75"/>
  <c r="E14" i="75"/>
  <c r="C14" i="75"/>
  <c r="B14" i="75"/>
  <c r="A14" i="75"/>
  <c r="S14" i="75" s="1"/>
  <c r="AA13" i="75"/>
  <c r="Z13" i="75"/>
  <c r="P13" i="75"/>
  <c r="O13" i="75"/>
  <c r="N13" i="75"/>
  <c r="M13" i="75"/>
  <c r="F13" i="75"/>
  <c r="E13" i="75"/>
  <c r="C13" i="75"/>
  <c r="B13" i="75"/>
  <c r="A13" i="75"/>
  <c r="S13" i="75" s="1"/>
  <c r="AA12" i="75"/>
  <c r="Z12" i="75"/>
  <c r="P12" i="75"/>
  <c r="O12" i="75"/>
  <c r="N12" i="75"/>
  <c r="M12" i="75"/>
  <c r="H12" i="75"/>
  <c r="F12" i="75"/>
  <c r="E12" i="75"/>
  <c r="C12" i="75"/>
  <c r="B12" i="75"/>
  <c r="A12" i="75"/>
  <c r="S12" i="75" s="1"/>
  <c r="AA11" i="75"/>
  <c r="Z11" i="75"/>
  <c r="P11" i="75"/>
  <c r="O11" i="75"/>
  <c r="N11" i="75"/>
  <c r="M11" i="75"/>
  <c r="H11" i="75"/>
  <c r="F11" i="75"/>
  <c r="E11" i="75"/>
  <c r="C11" i="75"/>
  <c r="B11" i="75"/>
  <c r="A11" i="75"/>
  <c r="S11" i="75" s="1"/>
  <c r="AA10" i="75"/>
  <c r="Z10" i="75"/>
  <c r="P10" i="75"/>
  <c r="O10" i="75"/>
  <c r="N10" i="75"/>
  <c r="M10" i="75"/>
  <c r="H10" i="75"/>
  <c r="F10" i="75"/>
  <c r="E10" i="75"/>
  <c r="C10" i="75"/>
  <c r="B10" i="75"/>
  <c r="A10" i="75"/>
  <c r="S10" i="75" s="1"/>
  <c r="AA59" i="74"/>
  <c r="Z59" i="74"/>
  <c r="P59" i="74"/>
  <c r="O59" i="74"/>
  <c r="N59" i="74"/>
  <c r="M59" i="74"/>
  <c r="F59" i="74"/>
  <c r="E59" i="74"/>
  <c r="C59" i="74"/>
  <c r="B59" i="74"/>
  <c r="A59" i="74"/>
  <c r="AA58" i="74"/>
  <c r="Z58" i="74"/>
  <c r="P58" i="74"/>
  <c r="O58" i="74"/>
  <c r="N58" i="74"/>
  <c r="M58" i="74"/>
  <c r="F58" i="74"/>
  <c r="E58" i="74"/>
  <c r="C58" i="74"/>
  <c r="B58" i="74"/>
  <c r="A58" i="74"/>
  <c r="AA57" i="74"/>
  <c r="Z57" i="74"/>
  <c r="P57" i="74"/>
  <c r="O57" i="74"/>
  <c r="N57" i="74"/>
  <c r="M57" i="74"/>
  <c r="F57" i="74"/>
  <c r="E57" i="74"/>
  <c r="C57" i="74"/>
  <c r="B57" i="74"/>
  <c r="A57" i="74"/>
  <c r="S57" i="74" s="1"/>
  <c r="AA56" i="74"/>
  <c r="Z56" i="74"/>
  <c r="P56" i="74"/>
  <c r="O56" i="74"/>
  <c r="N56" i="74"/>
  <c r="M56" i="74"/>
  <c r="F56" i="74"/>
  <c r="E56" i="74"/>
  <c r="C56" i="74"/>
  <c r="B56" i="74"/>
  <c r="A56" i="74"/>
  <c r="S56" i="74" s="1"/>
  <c r="AA55" i="74"/>
  <c r="Z55" i="74"/>
  <c r="P55" i="74"/>
  <c r="O55" i="74"/>
  <c r="N55" i="74"/>
  <c r="M55" i="74"/>
  <c r="F55" i="74"/>
  <c r="E55" i="74"/>
  <c r="C55" i="74"/>
  <c r="B55" i="74"/>
  <c r="A55" i="74"/>
  <c r="S55" i="74" s="1"/>
  <c r="AA54" i="74"/>
  <c r="Z54" i="74"/>
  <c r="P54" i="74"/>
  <c r="O54" i="74"/>
  <c r="N54" i="74"/>
  <c r="M54" i="74"/>
  <c r="F54" i="74"/>
  <c r="E54" i="74"/>
  <c r="C54" i="74"/>
  <c r="B54" i="74"/>
  <c r="A54" i="74"/>
  <c r="S54" i="74" s="1"/>
  <c r="AA53" i="74"/>
  <c r="Z53" i="74"/>
  <c r="P53" i="74"/>
  <c r="O53" i="74"/>
  <c r="N53" i="74"/>
  <c r="M53" i="74"/>
  <c r="F53" i="74"/>
  <c r="E53" i="74"/>
  <c r="C53" i="74"/>
  <c r="B53" i="74"/>
  <c r="A53" i="74"/>
  <c r="AA52" i="74"/>
  <c r="Z52" i="74"/>
  <c r="P52" i="74"/>
  <c r="O52" i="74"/>
  <c r="N52" i="74"/>
  <c r="M52" i="74"/>
  <c r="E52" i="74"/>
  <c r="C52" i="74"/>
  <c r="B52" i="74"/>
  <c r="A52" i="74"/>
  <c r="S52" i="74" s="1"/>
  <c r="AA51" i="74"/>
  <c r="Z51" i="74"/>
  <c r="P51" i="74"/>
  <c r="O51" i="74"/>
  <c r="N51" i="74"/>
  <c r="M51" i="74"/>
  <c r="F51" i="74"/>
  <c r="E51" i="74"/>
  <c r="C51" i="74"/>
  <c r="B51" i="74"/>
  <c r="A51" i="74"/>
  <c r="AA50" i="74"/>
  <c r="Z50" i="74"/>
  <c r="P50" i="74"/>
  <c r="O50" i="74"/>
  <c r="N50" i="74"/>
  <c r="M50" i="74"/>
  <c r="F50" i="74"/>
  <c r="E50" i="74"/>
  <c r="C50" i="74"/>
  <c r="B50" i="74"/>
  <c r="A50" i="74"/>
  <c r="AA49" i="74"/>
  <c r="Z49" i="74"/>
  <c r="P49" i="74"/>
  <c r="O49" i="74"/>
  <c r="N49" i="74"/>
  <c r="M49" i="74"/>
  <c r="F49" i="74"/>
  <c r="E49" i="74"/>
  <c r="C49" i="74"/>
  <c r="B49" i="74"/>
  <c r="A49" i="74"/>
  <c r="S49" i="74" s="1"/>
  <c r="AA48" i="74"/>
  <c r="Z48" i="74"/>
  <c r="P48" i="74"/>
  <c r="O48" i="74"/>
  <c r="N48" i="74"/>
  <c r="M48" i="74"/>
  <c r="F48" i="74"/>
  <c r="E48" i="74"/>
  <c r="C48" i="74"/>
  <c r="B48" i="74"/>
  <c r="A48" i="74"/>
  <c r="S48" i="74" s="1"/>
  <c r="AA43" i="74"/>
  <c r="Z43" i="74"/>
  <c r="P43" i="74"/>
  <c r="O43" i="74"/>
  <c r="N43" i="74"/>
  <c r="M43" i="74"/>
  <c r="F43" i="74"/>
  <c r="E43" i="74"/>
  <c r="C43" i="74"/>
  <c r="B43" i="74"/>
  <c r="A43" i="74"/>
  <c r="S43" i="74" s="1"/>
  <c r="AA42" i="74"/>
  <c r="Z42" i="74"/>
  <c r="P42" i="74"/>
  <c r="O42" i="74"/>
  <c r="N42" i="74"/>
  <c r="M42" i="74"/>
  <c r="F42" i="74"/>
  <c r="E42" i="74"/>
  <c r="C42" i="74"/>
  <c r="B42" i="74"/>
  <c r="A42" i="74"/>
  <c r="S42" i="74" s="1"/>
  <c r="AA41" i="74"/>
  <c r="Z41" i="74"/>
  <c r="P41" i="74"/>
  <c r="O41" i="74"/>
  <c r="N41" i="74"/>
  <c r="M41" i="74"/>
  <c r="G41" i="74"/>
  <c r="F41" i="74"/>
  <c r="E41" i="74"/>
  <c r="C41" i="74"/>
  <c r="B41" i="74"/>
  <c r="A41" i="74"/>
  <c r="S41" i="74" s="1"/>
  <c r="AA40" i="74"/>
  <c r="Z40" i="74"/>
  <c r="P40" i="74"/>
  <c r="O40" i="74"/>
  <c r="N40" i="74"/>
  <c r="M40" i="74"/>
  <c r="F40" i="74"/>
  <c r="E40" i="74"/>
  <c r="C40" i="74"/>
  <c r="B40" i="74"/>
  <c r="A40" i="74"/>
  <c r="S40" i="74" s="1"/>
  <c r="AA39" i="74"/>
  <c r="Z39" i="74"/>
  <c r="P39" i="74"/>
  <c r="O39" i="74"/>
  <c r="N39" i="74"/>
  <c r="M39" i="74"/>
  <c r="F39" i="74"/>
  <c r="E39" i="74"/>
  <c r="C39" i="74"/>
  <c r="B39" i="74"/>
  <c r="A39" i="74"/>
  <c r="S39" i="74" s="1"/>
  <c r="AA38" i="74"/>
  <c r="Z38" i="74"/>
  <c r="P38" i="74"/>
  <c r="O38" i="74"/>
  <c r="N38" i="74"/>
  <c r="M38" i="74"/>
  <c r="F38" i="74"/>
  <c r="E38" i="74"/>
  <c r="C38" i="74"/>
  <c r="B38" i="74"/>
  <c r="A38" i="74"/>
  <c r="S38" i="74" s="1"/>
  <c r="AA37" i="74"/>
  <c r="Z37" i="74"/>
  <c r="P37" i="74"/>
  <c r="O37" i="74"/>
  <c r="N37" i="74"/>
  <c r="M37" i="74"/>
  <c r="G37" i="74"/>
  <c r="F37" i="74"/>
  <c r="E37" i="74"/>
  <c r="C37" i="74"/>
  <c r="B37" i="74"/>
  <c r="A37" i="74"/>
  <c r="S37" i="74" s="1"/>
  <c r="AA36" i="74"/>
  <c r="Z36" i="74"/>
  <c r="P36" i="74"/>
  <c r="O36" i="74"/>
  <c r="N36" i="74"/>
  <c r="M36" i="74"/>
  <c r="G36" i="74"/>
  <c r="F36" i="74"/>
  <c r="E36" i="74"/>
  <c r="C36" i="74"/>
  <c r="B36" i="74"/>
  <c r="A36" i="74"/>
  <c r="S36" i="74" s="1"/>
  <c r="AA35" i="74"/>
  <c r="Z35" i="74"/>
  <c r="P35" i="74"/>
  <c r="O35" i="74"/>
  <c r="N35" i="74"/>
  <c r="M35" i="74"/>
  <c r="G35" i="74"/>
  <c r="F35" i="74"/>
  <c r="E35" i="74"/>
  <c r="C35" i="74"/>
  <c r="B35" i="74"/>
  <c r="A35" i="74"/>
  <c r="S35" i="74" s="1"/>
  <c r="AA34" i="74"/>
  <c r="Z34" i="74"/>
  <c r="P34" i="74"/>
  <c r="O34" i="74"/>
  <c r="N34" i="74"/>
  <c r="M34" i="74"/>
  <c r="G34" i="74"/>
  <c r="F34" i="74"/>
  <c r="E34" i="74"/>
  <c r="C34" i="74"/>
  <c r="B34" i="74"/>
  <c r="A34" i="74"/>
  <c r="S34" i="74" s="1"/>
  <c r="AA33" i="74"/>
  <c r="Z33" i="74"/>
  <c r="P33" i="74"/>
  <c r="O33" i="74"/>
  <c r="N33" i="74"/>
  <c r="M33" i="74"/>
  <c r="F33" i="74"/>
  <c r="E33" i="74"/>
  <c r="C33" i="74"/>
  <c r="B33" i="74"/>
  <c r="A33" i="74"/>
  <c r="S33" i="74" s="1"/>
  <c r="AA32" i="74"/>
  <c r="Z32" i="74"/>
  <c r="P32" i="74"/>
  <c r="O32" i="74"/>
  <c r="N32" i="74"/>
  <c r="M32" i="74"/>
  <c r="F32" i="74"/>
  <c r="E32" i="74"/>
  <c r="C32" i="74"/>
  <c r="B32" i="74"/>
  <c r="A32" i="74"/>
  <c r="S32" i="74" s="1"/>
  <c r="AA31" i="74"/>
  <c r="Z31" i="74"/>
  <c r="P31" i="74"/>
  <c r="O31" i="74"/>
  <c r="N31" i="74"/>
  <c r="M31" i="74"/>
  <c r="G31" i="74"/>
  <c r="F31" i="74"/>
  <c r="E31" i="74"/>
  <c r="C31" i="74"/>
  <c r="B31" i="74"/>
  <c r="A31" i="74"/>
  <c r="S31" i="74" s="1"/>
  <c r="AA30" i="74"/>
  <c r="Z30" i="74"/>
  <c r="P30" i="74"/>
  <c r="O30" i="74"/>
  <c r="N30" i="74"/>
  <c r="M30" i="74"/>
  <c r="G30" i="74"/>
  <c r="F30" i="74"/>
  <c r="E30" i="74"/>
  <c r="C30" i="74"/>
  <c r="B30" i="74"/>
  <c r="A30" i="74"/>
  <c r="S30" i="74" s="1"/>
  <c r="AA29" i="74"/>
  <c r="Z29" i="74"/>
  <c r="P29" i="74"/>
  <c r="O29" i="74"/>
  <c r="N29" i="74"/>
  <c r="M29" i="74"/>
  <c r="G29" i="74"/>
  <c r="F29" i="74"/>
  <c r="E29" i="74"/>
  <c r="C29" i="74"/>
  <c r="B29" i="74"/>
  <c r="A29" i="74"/>
  <c r="S29" i="74" s="1"/>
  <c r="AA24" i="74"/>
  <c r="Z24" i="74"/>
  <c r="P24" i="74"/>
  <c r="O24" i="74"/>
  <c r="N24" i="74"/>
  <c r="M24" i="74"/>
  <c r="F24" i="74"/>
  <c r="E24" i="74"/>
  <c r="C24" i="74"/>
  <c r="B24" i="74"/>
  <c r="A24" i="74"/>
  <c r="S24" i="74" s="1"/>
  <c r="AA23" i="74"/>
  <c r="Z23" i="74"/>
  <c r="P23" i="74"/>
  <c r="O23" i="74"/>
  <c r="N23" i="74"/>
  <c r="M23" i="74"/>
  <c r="F23" i="74"/>
  <c r="E23" i="74"/>
  <c r="C23" i="74"/>
  <c r="B23" i="74"/>
  <c r="A23" i="74"/>
  <c r="S23" i="74" s="1"/>
  <c r="AA22" i="74"/>
  <c r="Z22" i="74"/>
  <c r="P22" i="74"/>
  <c r="O22" i="74"/>
  <c r="N22" i="74"/>
  <c r="M22" i="74"/>
  <c r="H22" i="74"/>
  <c r="F22" i="74"/>
  <c r="E22" i="74"/>
  <c r="C22" i="74"/>
  <c r="B22" i="74"/>
  <c r="A22" i="74"/>
  <c r="S22" i="74" s="1"/>
  <c r="AA21" i="74"/>
  <c r="Z21" i="74"/>
  <c r="P21" i="74"/>
  <c r="O21" i="74"/>
  <c r="N21" i="74"/>
  <c r="M21" i="74"/>
  <c r="F21" i="74"/>
  <c r="E21" i="74"/>
  <c r="C21" i="74"/>
  <c r="B21" i="74"/>
  <c r="A21" i="74"/>
  <c r="S21" i="74" s="1"/>
  <c r="AA20" i="74"/>
  <c r="Z20" i="74"/>
  <c r="P20" i="74"/>
  <c r="O20" i="74"/>
  <c r="N20" i="74"/>
  <c r="M20" i="74"/>
  <c r="F20" i="74"/>
  <c r="E20" i="74"/>
  <c r="C20" i="74"/>
  <c r="B20" i="74"/>
  <c r="A20" i="74"/>
  <c r="AA19" i="74"/>
  <c r="Z19" i="74"/>
  <c r="P19" i="74"/>
  <c r="O19" i="74"/>
  <c r="N19" i="74"/>
  <c r="M19" i="74"/>
  <c r="F19" i="74"/>
  <c r="E19" i="74"/>
  <c r="C19" i="74"/>
  <c r="B19" i="74"/>
  <c r="A19" i="74"/>
  <c r="S19" i="74" s="1"/>
  <c r="AA18" i="74"/>
  <c r="Z18" i="74"/>
  <c r="P18" i="74"/>
  <c r="O18" i="74"/>
  <c r="N18" i="74"/>
  <c r="M18" i="74"/>
  <c r="H18" i="74"/>
  <c r="F18" i="74"/>
  <c r="E18" i="74"/>
  <c r="C18" i="74"/>
  <c r="B18" i="74"/>
  <c r="A18" i="74"/>
  <c r="S18" i="74" s="1"/>
  <c r="AA17" i="74"/>
  <c r="Z17" i="74"/>
  <c r="P17" i="74"/>
  <c r="O17" i="74"/>
  <c r="N17" i="74"/>
  <c r="M17" i="74"/>
  <c r="H17" i="74"/>
  <c r="F17" i="74"/>
  <c r="E17" i="74"/>
  <c r="C17" i="74"/>
  <c r="B17" i="74"/>
  <c r="A17" i="74"/>
  <c r="S17" i="74" s="1"/>
  <c r="AA16" i="74"/>
  <c r="Z16" i="74"/>
  <c r="P16" i="74"/>
  <c r="O16" i="74"/>
  <c r="N16" i="74"/>
  <c r="M16" i="74"/>
  <c r="H16" i="74"/>
  <c r="F16" i="74"/>
  <c r="E16" i="74"/>
  <c r="C16" i="74"/>
  <c r="B16" i="74"/>
  <c r="A16" i="74"/>
  <c r="S16" i="74" s="1"/>
  <c r="AA15" i="74"/>
  <c r="Z15" i="74"/>
  <c r="P15" i="74"/>
  <c r="O15" i="74"/>
  <c r="N15" i="74"/>
  <c r="M15" i="74"/>
  <c r="H15" i="74"/>
  <c r="F15" i="74"/>
  <c r="E15" i="74"/>
  <c r="C15" i="74"/>
  <c r="B15" i="74"/>
  <c r="A15" i="74"/>
  <c r="S15" i="74" s="1"/>
  <c r="AA14" i="74"/>
  <c r="Z14" i="74"/>
  <c r="P14" i="74"/>
  <c r="O14" i="74"/>
  <c r="N14" i="74"/>
  <c r="M14" i="74"/>
  <c r="F14" i="74"/>
  <c r="E14" i="74"/>
  <c r="C14" i="74"/>
  <c r="B14" i="74"/>
  <c r="A14" i="74"/>
  <c r="S14" i="74" s="1"/>
  <c r="AA13" i="74"/>
  <c r="Z13" i="74"/>
  <c r="P13" i="74"/>
  <c r="O13" i="74"/>
  <c r="N13" i="74"/>
  <c r="M13" i="74"/>
  <c r="F13" i="74"/>
  <c r="E13" i="74"/>
  <c r="C13" i="74"/>
  <c r="B13" i="74"/>
  <c r="A13" i="74"/>
  <c r="S13" i="74" s="1"/>
  <c r="AA12" i="74"/>
  <c r="Z12" i="74"/>
  <c r="P12" i="74"/>
  <c r="O12" i="74"/>
  <c r="N12" i="74"/>
  <c r="M12" i="74"/>
  <c r="H12" i="74"/>
  <c r="F12" i="74"/>
  <c r="E12" i="74"/>
  <c r="C12" i="74"/>
  <c r="B12" i="74"/>
  <c r="A12" i="74"/>
  <c r="S12" i="74" s="1"/>
  <c r="AA11" i="74"/>
  <c r="Z11" i="74"/>
  <c r="P11" i="74"/>
  <c r="O11" i="74"/>
  <c r="N11" i="74"/>
  <c r="M11" i="74"/>
  <c r="H11" i="74"/>
  <c r="F11" i="74"/>
  <c r="E11" i="74"/>
  <c r="C11" i="74"/>
  <c r="B11" i="74"/>
  <c r="A11" i="74"/>
  <c r="S11" i="74" s="1"/>
  <c r="AA10" i="74"/>
  <c r="Z10" i="74"/>
  <c r="P10" i="74"/>
  <c r="O10" i="74"/>
  <c r="N10" i="74"/>
  <c r="M10" i="74"/>
  <c r="H10" i="74"/>
  <c r="F10" i="74"/>
  <c r="E10" i="74"/>
  <c r="C10" i="74"/>
  <c r="B10" i="74"/>
  <c r="A10" i="74"/>
  <c r="S10" i="74" s="1"/>
  <c r="AA56" i="73"/>
  <c r="Z56" i="73"/>
  <c r="P56" i="73"/>
  <c r="O56" i="73"/>
  <c r="N56" i="73"/>
  <c r="M56" i="73"/>
  <c r="F56" i="73"/>
  <c r="E56" i="73"/>
  <c r="C56" i="73"/>
  <c r="B56" i="73"/>
  <c r="A56" i="73"/>
  <c r="S56" i="73" s="1"/>
  <c r="AA55" i="73"/>
  <c r="Z55" i="73"/>
  <c r="P55" i="73"/>
  <c r="O55" i="73"/>
  <c r="N55" i="73"/>
  <c r="M55" i="73"/>
  <c r="F55" i="73"/>
  <c r="E55" i="73"/>
  <c r="C55" i="73"/>
  <c r="B55" i="73"/>
  <c r="A55" i="73"/>
  <c r="S55" i="73" s="1"/>
  <c r="AA54" i="73"/>
  <c r="Z54" i="73"/>
  <c r="P54" i="73"/>
  <c r="O54" i="73"/>
  <c r="N54" i="73"/>
  <c r="M54" i="73"/>
  <c r="F54" i="73"/>
  <c r="E54" i="73"/>
  <c r="C54" i="73"/>
  <c r="B54" i="73"/>
  <c r="A54" i="73"/>
  <c r="S54" i="73" s="1"/>
  <c r="AA53" i="73"/>
  <c r="Z53" i="73"/>
  <c r="P53" i="73"/>
  <c r="O53" i="73"/>
  <c r="N53" i="73"/>
  <c r="M53" i="73"/>
  <c r="F53" i="73"/>
  <c r="E53" i="73"/>
  <c r="C53" i="73"/>
  <c r="B53" i="73"/>
  <c r="A53" i="73"/>
  <c r="S53" i="73" s="1"/>
  <c r="AA52" i="73"/>
  <c r="Z52" i="73"/>
  <c r="Q52" i="73"/>
  <c r="P52" i="73"/>
  <c r="O52" i="73"/>
  <c r="N52" i="73"/>
  <c r="M52" i="73"/>
  <c r="F52" i="73"/>
  <c r="E52" i="73"/>
  <c r="C52" i="73"/>
  <c r="B52" i="73"/>
  <c r="A52" i="73"/>
  <c r="AA51" i="73"/>
  <c r="Z51" i="73"/>
  <c r="P51" i="73"/>
  <c r="O51" i="73"/>
  <c r="N51" i="73"/>
  <c r="M51" i="73"/>
  <c r="F51" i="73"/>
  <c r="E51" i="73"/>
  <c r="C51" i="73"/>
  <c r="B51" i="73"/>
  <c r="A51" i="73"/>
  <c r="AA50" i="73"/>
  <c r="Z50" i="73"/>
  <c r="P50" i="73"/>
  <c r="O50" i="73"/>
  <c r="N50" i="73"/>
  <c r="M50" i="73"/>
  <c r="E50" i="73"/>
  <c r="C50" i="73"/>
  <c r="B50" i="73"/>
  <c r="A50" i="73"/>
  <c r="S50" i="73" s="1"/>
  <c r="AA49" i="73"/>
  <c r="Z49" i="73"/>
  <c r="P49" i="73"/>
  <c r="O49" i="73"/>
  <c r="N49" i="73"/>
  <c r="M49" i="73"/>
  <c r="F49" i="73"/>
  <c r="E49" i="73"/>
  <c r="C49" i="73"/>
  <c r="B49" i="73"/>
  <c r="A49" i="73"/>
  <c r="S49" i="73" s="1"/>
  <c r="AA48" i="73"/>
  <c r="Z48" i="73"/>
  <c r="P48" i="73"/>
  <c r="O48" i="73"/>
  <c r="N48" i="73"/>
  <c r="M48" i="73"/>
  <c r="E48" i="73"/>
  <c r="C48" i="73"/>
  <c r="B48" i="73"/>
  <c r="A48" i="73"/>
  <c r="S48" i="73" s="1"/>
  <c r="AA47" i="73"/>
  <c r="Z47" i="73"/>
  <c r="P47" i="73"/>
  <c r="O47" i="73"/>
  <c r="N47" i="73"/>
  <c r="M47" i="73"/>
  <c r="F47" i="73"/>
  <c r="E47" i="73"/>
  <c r="C47" i="73"/>
  <c r="B47" i="73"/>
  <c r="A47" i="73"/>
  <c r="S47" i="73" s="1"/>
  <c r="AA46" i="73"/>
  <c r="Z46" i="73"/>
  <c r="P46" i="73"/>
  <c r="O46" i="73"/>
  <c r="N46" i="73"/>
  <c r="M46" i="73"/>
  <c r="F46" i="73"/>
  <c r="E46" i="73"/>
  <c r="C46" i="73"/>
  <c r="B46" i="73"/>
  <c r="A46" i="73"/>
  <c r="S46" i="73" s="1"/>
  <c r="AA41" i="73"/>
  <c r="Z41" i="73"/>
  <c r="P41" i="73"/>
  <c r="O41" i="73"/>
  <c r="N41" i="73"/>
  <c r="M41" i="73"/>
  <c r="G41" i="73"/>
  <c r="F41" i="73"/>
  <c r="E41" i="73"/>
  <c r="C41" i="73"/>
  <c r="B41" i="73"/>
  <c r="A41" i="73"/>
  <c r="S41" i="73" s="1"/>
  <c r="AA40" i="73"/>
  <c r="Z40" i="73"/>
  <c r="P40" i="73"/>
  <c r="O40" i="73"/>
  <c r="N40" i="73"/>
  <c r="M40" i="73"/>
  <c r="G40" i="73"/>
  <c r="F40" i="73"/>
  <c r="E40" i="73"/>
  <c r="C40" i="73"/>
  <c r="B40" i="73"/>
  <c r="A40" i="73"/>
  <c r="AA39" i="73"/>
  <c r="Z39" i="73"/>
  <c r="Q39" i="73"/>
  <c r="P39" i="73"/>
  <c r="O39" i="73"/>
  <c r="N39" i="73"/>
  <c r="M39" i="73"/>
  <c r="F39" i="73"/>
  <c r="E39" i="73"/>
  <c r="C39" i="73"/>
  <c r="B39" i="73"/>
  <c r="A39" i="73"/>
  <c r="S39" i="73" s="1"/>
  <c r="AA38" i="73"/>
  <c r="Z38" i="73"/>
  <c r="P38" i="73"/>
  <c r="O38" i="73"/>
  <c r="N38" i="73"/>
  <c r="M38" i="73"/>
  <c r="F38" i="73"/>
  <c r="E38" i="73"/>
  <c r="C38" i="73"/>
  <c r="B38" i="73"/>
  <c r="A38" i="73"/>
  <c r="S38" i="73" s="1"/>
  <c r="AA37" i="73"/>
  <c r="Z37" i="73"/>
  <c r="P37" i="73"/>
  <c r="O37" i="73"/>
  <c r="N37" i="73"/>
  <c r="M37" i="73"/>
  <c r="F37" i="73"/>
  <c r="E37" i="73"/>
  <c r="C37" i="73"/>
  <c r="B37" i="73"/>
  <c r="A37" i="73"/>
  <c r="S37" i="73" s="1"/>
  <c r="AA36" i="73"/>
  <c r="Z36" i="73"/>
  <c r="P36" i="73"/>
  <c r="O36" i="73"/>
  <c r="N36" i="73"/>
  <c r="M36" i="73"/>
  <c r="G36" i="73"/>
  <c r="F36" i="73"/>
  <c r="E36" i="73"/>
  <c r="C36" i="73"/>
  <c r="B36" i="73"/>
  <c r="A36" i="73"/>
  <c r="S36" i="73" s="1"/>
  <c r="AA35" i="73"/>
  <c r="Z35" i="73"/>
  <c r="P35" i="73"/>
  <c r="O35" i="73"/>
  <c r="N35" i="73"/>
  <c r="M35" i="73"/>
  <c r="G35" i="73"/>
  <c r="F35" i="73"/>
  <c r="E35" i="73"/>
  <c r="C35" i="73"/>
  <c r="B35" i="73"/>
  <c r="A35" i="73"/>
  <c r="S35" i="73" s="1"/>
  <c r="AA34" i="73"/>
  <c r="Z34" i="73"/>
  <c r="P34" i="73"/>
  <c r="O34" i="73"/>
  <c r="N34" i="73"/>
  <c r="M34" i="73"/>
  <c r="G34" i="73"/>
  <c r="F34" i="73"/>
  <c r="E34" i="73"/>
  <c r="C34" i="73"/>
  <c r="B34" i="73"/>
  <c r="A34" i="73"/>
  <c r="S34" i="73" s="1"/>
  <c r="AA33" i="73"/>
  <c r="Z33" i="73"/>
  <c r="Q33" i="73"/>
  <c r="P33" i="73"/>
  <c r="R33" i="73" s="1"/>
  <c r="O33" i="73"/>
  <c r="N33" i="73"/>
  <c r="M33" i="73"/>
  <c r="G33" i="73"/>
  <c r="F33" i="73"/>
  <c r="E33" i="73"/>
  <c r="C33" i="73"/>
  <c r="B33" i="73"/>
  <c r="A33" i="73"/>
  <c r="AA32" i="73"/>
  <c r="Z32" i="73"/>
  <c r="P32" i="73"/>
  <c r="O32" i="73"/>
  <c r="N32" i="73"/>
  <c r="M32" i="73"/>
  <c r="F32" i="73"/>
  <c r="E32" i="73"/>
  <c r="C32" i="73"/>
  <c r="B32" i="73"/>
  <c r="A32" i="73"/>
  <c r="S32" i="73" s="1"/>
  <c r="AA31" i="73"/>
  <c r="Z31" i="73"/>
  <c r="Q31" i="73"/>
  <c r="P31" i="73"/>
  <c r="O31" i="73"/>
  <c r="N31" i="73"/>
  <c r="M31" i="73"/>
  <c r="F31" i="73"/>
  <c r="E31" i="73"/>
  <c r="C31" i="73"/>
  <c r="B31" i="73"/>
  <c r="A31" i="73"/>
  <c r="S31" i="73" s="1"/>
  <c r="AA30" i="73"/>
  <c r="Z30" i="73"/>
  <c r="P30" i="73"/>
  <c r="O30" i="73"/>
  <c r="N30" i="73"/>
  <c r="M30" i="73"/>
  <c r="G30" i="73"/>
  <c r="F30" i="73"/>
  <c r="E30" i="73"/>
  <c r="C30" i="73"/>
  <c r="B30" i="73"/>
  <c r="A30" i="73"/>
  <c r="S30" i="73" s="1"/>
  <c r="AA29" i="73"/>
  <c r="Z29" i="73"/>
  <c r="P29" i="73"/>
  <c r="O29" i="73"/>
  <c r="N29" i="73"/>
  <c r="M29" i="73"/>
  <c r="G29" i="73"/>
  <c r="F29" i="73"/>
  <c r="E29" i="73"/>
  <c r="C29" i="73"/>
  <c r="B29" i="73"/>
  <c r="A29" i="73"/>
  <c r="S29" i="73" s="1"/>
  <c r="AA28" i="73"/>
  <c r="Z28" i="73"/>
  <c r="P28" i="73"/>
  <c r="O28" i="73"/>
  <c r="N28" i="73"/>
  <c r="M28" i="73"/>
  <c r="G28" i="73"/>
  <c r="F28" i="73"/>
  <c r="E28" i="73"/>
  <c r="C28" i="73"/>
  <c r="B28" i="73"/>
  <c r="A28" i="73"/>
  <c r="S28" i="73" s="1"/>
  <c r="AA23" i="73"/>
  <c r="Z23" i="73"/>
  <c r="P23" i="73"/>
  <c r="O23" i="73"/>
  <c r="N23" i="73"/>
  <c r="M23" i="73"/>
  <c r="H23" i="73"/>
  <c r="F23" i="73"/>
  <c r="E23" i="73"/>
  <c r="C23" i="73"/>
  <c r="B23" i="73"/>
  <c r="A23" i="73"/>
  <c r="S23" i="73" s="1"/>
  <c r="AA22" i="73"/>
  <c r="Z22" i="73"/>
  <c r="P22" i="73"/>
  <c r="O22" i="73"/>
  <c r="N22" i="73"/>
  <c r="M22" i="73"/>
  <c r="H22" i="73"/>
  <c r="F22" i="73"/>
  <c r="E22" i="73"/>
  <c r="C22" i="73"/>
  <c r="B22" i="73"/>
  <c r="A22" i="73"/>
  <c r="S22" i="73" s="1"/>
  <c r="AA21" i="73"/>
  <c r="Z21" i="73"/>
  <c r="P21" i="73"/>
  <c r="O21" i="73"/>
  <c r="N21" i="73"/>
  <c r="M21" i="73"/>
  <c r="F21" i="73"/>
  <c r="E21" i="73"/>
  <c r="C21" i="73"/>
  <c r="B21" i="73"/>
  <c r="A21" i="73"/>
  <c r="S21" i="73" s="1"/>
  <c r="AA20" i="73"/>
  <c r="Z20" i="73"/>
  <c r="P20" i="73"/>
  <c r="O20" i="73"/>
  <c r="N20" i="73"/>
  <c r="M20" i="73"/>
  <c r="F20" i="73"/>
  <c r="E20" i="73"/>
  <c r="C20" i="73"/>
  <c r="B20" i="73"/>
  <c r="A20" i="73"/>
  <c r="S20" i="73" s="1"/>
  <c r="AA19" i="73"/>
  <c r="Z19" i="73"/>
  <c r="P19" i="73"/>
  <c r="O19" i="73"/>
  <c r="N19" i="73"/>
  <c r="M19" i="73"/>
  <c r="F19" i="73"/>
  <c r="E19" i="73"/>
  <c r="C19" i="73"/>
  <c r="B19" i="73"/>
  <c r="A19" i="73"/>
  <c r="AA18" i="73"/>
  <c r="Z18" i="73"/>
  <c r="P18" i="73"/>
  <c r="O18" i="73"/>
  <c r="N18" i="73"/>
  <c r="M18" i="73"/>
  <c r="H18" i="73"/>
  <c r="F18" i="73"/>
  <c r="E18" i="73"/>
  <c r="C18" i="73"/>
  <c r="B18" i="73"/>
  <c r="A18" i="73"/>
  <c r="S18" i="73" s="1"/>
  <c r="AA17" i="73"/>
  <c r="Z17" i="73"/>
  <c r="P17" i="73"/>
  <c r="O17" i="73"/>
  <c r="N17" i="73"/>
  <c r="M17" i="73"/>
  <c r="H17" i="73"/>
  <c r="F17" i="73"/>
  <c r="E17" i="73"/>
  <c r="C17" i="73"/>
  <c r="B17" i="73"/>
  <c r="A17" i="73"/>
  <c r="S17" i="73" s="1"/>
  <c r="AA16" i="73"/>
  <c r="Z16" i="73"/>
  <c r="P16" i="73"/>
  <c r="O16" i="73"/>
  <c r="N16" i="73"/>
  <c r="M16" i="73"/>
  <c r="H16" i="73"/>
  <c r="F16" i="73"/>
  <c r="E16" i="73"/>
  <c r="C16" i="73"/>
  <c r="B16" i="73"/>
  <c r="A16" i="73"/>
  <c r="S16" i="73" s="1"/>
  <c r="AA15" i="73"/>
  <c r="Z15" i="73"/>
  <c r="P15" i="73"/>
  <c r="O15" i="73"/>
  <c r="N15" i="73"/>
  <c r="M15" i="73"/>
  <c r="H15" i="73"/>
  <c r="F15" i="73"/>
  <c r="E15" i="73"/>
  <c r="C15" i="73"/>
  <c r="B15" i="73"/>
  <c r="A15" i="73"/>
  <c r="S15" i="73" s="1"/>
  <c r="AA14" i="73"/>
  <c r="Z14" i="73"/>
  <c r="P14" i="73"/>
  <c r="O14" i="73"/>
  <c r="N14" i="73"/>
  <c r="M14" i="73"/>
  <c r="F14" i="73"/>
  <c r="E14" i="73"/>
  <c r="C14" i="73"/>
  <c r="B14" i="73"/>
  <c r="A14" i="73"/>
  <c r="S14" i="73" s="1"/>
  <c r="AA13" i="73"/>
  <c r="Z13" i="73"/>
  <c r="P13" i="73"/>
  <c r="O13" i="73"/>
  <c r="N13" i="73"/>
  <c r="M13" i="73"/>
  <c r="F13" i="73"/>
  <c r="E13" i="73"/>
  <c r="C13" i="73"/>
  <c r="B13" i="73"/>
  <c r="A13" i="73"/>
  <c r="S13" i="73" s="1"/>
  <c r="AA12" i="73"/>
  <c r="Z12" i="73"/>
  <c r="P12" i="73"/>
  <c r="O12" i="73"/>
  <c r="N12" i="73"/>
  <c r="M12" i="73"/>
  <c r="H12" i="73"/>
  <c r="F12" i="73"/>
  <c r="E12" i="73"/>
  <c r="C12" i="73"/>
  <c r="B12" i="73"/>
  <c r="A12" i="73"/>
  <c r="S12" i="73" s="1"/>
  <c r="AA11" i="73"/>
  <c r="Z11" i="73"/>
  <c r="P11" i="73"/>
  <c r="O11" i="73"/>
  <c r="N11" i="73"/>
  <c r="M11" i="73"/>
  <c r="H11" i="73"/>
  <c r="F11" i="73"/>
  <c r="E11" i="73"/>
  <c r="C11" i="73"/>
  <c r="B11" i="73"/>
  <c r="A11" i="73"/>
  <c r="S11" i="73" s="1"/>
  <c r="AA10" i="73"/>
  <c r="Z10" i="73"/>
  <c r="P10" i="73"/>
  <c r="O10" i="73"/>
  <c r="N10" i="73"/>
  <c r="M10" i="73"/>
  <c r="H10" i="73"/>
  <c r="F10" i="73"/>
  <c r="E10" i="73"/>
  <c r="C10" i="73"/>
  <c r="B10" i="73"/>
  <c r="A10" i="73"/>
  <c r="S10" i="73" s="1"/>
  <c r="S56" i="77"/>
  <c r="S55" i="77"/>
  <c r="S54" i="77"/>
  <c r="S49" i="77"/>
  <c r="S48" i="77"/>
  <c r="S43" i="77"/>
  <c r="S41" i="77"/>
  <c r="S36" i="77"/>
  <c r="S34" i="77"/>
  <c r="S33" i="77"/>
  <c r="R24" i="77"/>
  <c r="S19" i="77"/>
  <c r="S16" i="77"/>
  <c r="R12" i="77"/>
  <c r="E4" i="77"/>
  <c r="E6" i="77" s="1"/>
  <c r="S58" i="76"/>
  <c r="S57" i="76"/>
  <c r="S55" i="76"/>
  <c r="S50" i="76"/>
  <c r="S49" i="76"/>
  <c r="S38" i="76"/>
  <c r="S20" i="76"/>
  <c r="E4" i="76"/>
  <c r="S58" i="75"/>
  <c r="S57" i="75"/>
  <c r="R56" i="75"/>
  <c r="S56" i="75"/>
  <c r="S55" i="75"/>
  <c r="S50" i="75"/>
  <c r="S37" i="75"/>
  <c r="S36" i="75"/>
  <c r="S29" i="75"/>
  <c r="S16" i="75"/>
  <c r="R16" i="75"/>
  <c r="E4" i="75"/>
  <c r="E6" i="75" s="1"/>
  <c r="Q18" i="75" s="1"/>
  <c r="S59" i="74"/>
  <c r="S58" i="74"/>
  <c r="S53" i="74"/>
  <c r="S51" i="74"/>
  <c r="S50" i="74"/>
  <c r="S20" i="74"/>
  <c r="E4" i="74"/>
  <c r="E6" i="74" s="1"/>
  <c r="S52" i="73"/>
  <c r="S51" i="73"/>
  <c r="S40" i="73"/>
  <c r="S33" i="73"/>
  <c r="S19" i="73"/>
  <c r="E4" i="73"/>
  <c r="E6" i="73" s="1"/>
  <c r="Q46" i="73" s="1"/>
  <c r="Q22" i="69"/>
  <c r="Q23" i="69"/>
  <c r="Q24" i="69"/>
  <c r="Q25" i="69"/>
  <c r="Q26" i="69"/>
  <c r="Q27" i="69"/>
  <c r="Q28" i="69"/>
  <c r="Q29" i="69"/>
  <c r="Q30" i="69"/>
  <c r="Q31" i="69"/>
  <c r="Q32" i="69"/>
  <c r="Q33" i="69"/>
  <c r="Q34" i="69"/>
  <c r="Q22" i="68"/>
  <c r="Q23" i="68"/>
  <c r="Q24" i="68"/>
  <c r="Q25" i="68"/>
  <c r="Q26" i="68"/>
  <c r="Q27" i="68"/>
  <c r="Q28" i="68"/>
  <c r="Q29" i="68"/>
  <c r="Q30" i="68"/>
  <c r="Q31" i="68"/>
  <c r="Q32" i="68"/>
  <c r="Q33" i="68"/>
  <c r="Q22" i="66"/>
  <c r="Q23" i="66"/>
  <c r="Q24" i="66"/>
  <c r="Q25" i="66"/>
  <c r="Q26" i="66"/>
  <c r="Q27" i="66"/>
  <c r="Q28" i="66"/>
  <c r="Q29" i="66"/>
  <c r="Q30" i="66"/>
  <c r="Q31" i="66"/>
  <c r="Q32" i="66"/>
  <c r="Q33" i="66"/>
  <c r="Q22" i="65"/>
  <c r="Q23" i="65"/>
  <c r="Q24" i="65"/>
  <c r="Q25" i="65"/>
  <c r="Q26" i="65"/>
  <c r="Q27" i="65"/>
  <c r="Q28" i="65"/>
  <c r="Q29" i="65"/>
  <c r="Q30" i="65"/>
  <c r="Q31" i="65"/>
  <c r="Q32" i="65"/>
  <c r="Q33" i="65"/>
  <c r="Q22" i="63"/>
  <c r="Q23" i="63"/>
  <c r="Q24" i="63"/>
  <c r="Q25" i="63"/>
  <c r="Q26" i="63"/>
  <c r="Q27" i="63"/>
  <c r="Q28" i="63"/>
  <c r="Q29" i="63"/>
  <c r="Q30" i="63"/>
  <c r="Q31" i="63"/>
  <c r="Q32" i="63"/>
  <c r="Q33" i="63"/>
  <c r="Q21" i="65"/>
  <c r="E4" i="69"/>
  <c r="E6" i="69" s="1"/>
  <c r="Q21" i="69" s="1"/>
  <c r="AA100" i="69"/>
  <c r="Z100" i="69"/>
  <c r="R100" i="69"/>
  <c r="P100" i="69"/>
  <c r="O100" i="69"/>
  <c r="N100" i="69"/>
  <c r="M100" i="69"/>
  <c r="F100" i="69"/>
  <c r="E100" i="69"/>
  <c r="C100" i="69"/>
  <c r="B100" i="69"/>
  <c r="A100" i="69"/>
  <c r="S100" i="69" s="1"/>
  <c r="AA99" i="69"/>
  <c r="Z99" i="69"/>
  <c r="P99" i="69"/>
  <c r="O99" i="69"/>
  <c r="N99" i="69"/>
  <c r="M99" i="69"/>
  <c r="F99" i="69"/>
  <c r="E99" i="69"/>
  <c r="C99" i="69"/>
  <c r="B99" i="69"/>
  <c r="A99" i="69"/>
  <c r="S99" i="69" s="1"/>
  <c r="AA98" i="69"/>
  <c r="Z98" i="69"/>
  <c r="S98" i="69"/>
  <c r="P98" i="69"/>
  <c r="O98" i="69"/>
  <c r="R98" i="69" s="1"/>
  <c r="N98" i="69"/>
  <c r="M98" i="69"/>
  <c r="F98" i="69"/>
  <c r="E98" i="69"/>
  <c r="C98" i="69"/>
  <c r="B98" i="69"/>
  <c r="A98" i="69"/>
  <c r="AA97" i="69"/>
  <c r="Z97" i="69"/>
  <c r="P97" i="69"/>
  <c r="O97" i="69"/>
  <c r="R97" i="69" s="1"/>
  <c r="N97" i="69"/>
  <c r="M97" i="69"/>
  <c r="F97" i="69"/>
  <c r="E97" i="69"/>
  <c r="C97" i="69"/>
  <c r="B97" i="69"/>
  <c r="A97" i="69"/>
  <c r="S97" i="69" s="1"/>
  <c r="AA96" i="69"/>
  <c r="Z96" i="69"/>
  <c r="P96" i="69"/>
  <c r="O96" i="69"/>
  <c r="N96" i="69"/>
  <c r="M96" i="69"/>
  <c r="F96" i="69"/>
  <c r="E96" i="69"/>
  <c r="C96" i="69"/>
  <c r="B96" i="69"/>
  <c r="A96" i="69"/>
  <c r="S96" i="69" s="1"/>
  <c r="AA95" i="69"/>
  <c r="Z95" i="69"/>
  <c r="P95" i="69"/>
  <c r="O95" i="69"/>
  <c r="N95" i="69"/>
  <c r="M95" i="69"/>
  <c r="R95" i="69" s="1"/>
  <c r="F95" i="69"/>
  <c r="E95" i="69"/>
  <c r="C95" i="69"/>
  <c r="B95" i="69"/>
  <c r="A95" i="69"/>
  <c r="S95" i="69" s="1"/>
  <c r="AA94" i="69"/>
  <c r="Z94" i="69"/>
  <c r="S94" i="69"/>
  <c r="P94" i="69"/>
  <c r="O94" i="69"/>
  <c r="N94" i="69"/>
  <c r="R94" i="69" s="1"/>
  <c r="M94" i="69"/>
  <c r="F94" i="69"/>
  <c r="E94" i="69"/>
  <c r="C94" i="69"/>
  <c r="B94" i="69"/>
  <c r="A94" i="69"/>
  <c r="AA93" i="69"/>
  <c r="Z93" i="69"/>
  <c r="P93" i="69"/>
  <c r="O93" i="69"/>
  <c r="N93" i="69"/>
  <c r="M93" i="69"/>
  <c r="R93" i="69" s="1"/>
  <c r="F93" i="69"/>
  <c r="E93" i="69"/>
  <c r="C93" i="69"/>
  <c r="B93" i="69"/>
  <c r="A93" i="69"/>
  <c r="S93" i="69" s="1"/>
  <c r="AA92" i="69"/>
  <c r="Z92" i="69"/>
  <c r="R92" i="69"/>
  <c r="P92" i="69"/>
  <c r="O92" i="69"/>
  <c r="N92" i="69"/>
  <c r="M92" i="69"/>
  <c r="F92" i="69"/>
  <c r="E92" i="69"/>
  <c r="C92" i="69"/>
  <c r="B92" i="69"/>
  <c r="A92" i="69"/>
  <c r="S92" i="69" s="1"/>
  <c r="AA91" i="69"/>
  <c r="Z91" i="69"/>
  <c r="P91" i="69"/>
  <c r="O91" i="69"/>
  <c r="N91" i="69"/>
  <c r="M91" i="69"/>
  <c r="F91" i="69"/>
  <c r="E91" i="69"/>
  <c r="C91" i="69"/>
  <c r="B91" i="69"/>
  <c r="A91" i="69"/>
  <c r="S91" i="69" s="1"/>
  <c r="AA90" i="69"/>
  <c r="Z90" i="69"/>
  <c r="S90" i="69"/>
  <c r="P90" i="69"/>
  <c r="O90" i="69"/>
  <c r="R90" i="69" s="1"/>
  <c r="N90" i="69"/>
  <c r="M90" i="69"/>
  <c r="F90" i="69"/>
  <c r="E90" i="69"/>
  <c r="C90" i="69"/>
  <c r="B90" i="69"/>
  <c r="A90" i="69"/>
  <c r="AA89" i="69"/>
  <c r="Z89" i="69"/>
  <c r="P89" i="69"/>
  <c r="O89" i="69"/>
  <c r="R89" i="69" s="1"/>
  <c r="N89" i="69"/>
  <c r="M89" i="69"/>
  <c r="F89" i="69"/>
  <c r="E89" i="69"/>
  <c r="C89" i="69"/>
  <c r="B89" i="69"/>
  <c r="A89" i="69"/>
  <c r="S89" i="69" s="1"/>
  <c r="AA88" i="69"/>
  <c r="Z88" i="69"/>
  <c r="P88" i="69"/>
  <c r="O88" i="69"/>
  <c r="N88" i="69"/>
  <c r="M88" i="69"/>
  <c r="R88" i="69" s="1"/>
  <c r="F88" i="69"/>
  <c r="E88" i="69"/>
  <c r="C88" i="69"/>
  <c r="B88" i="69"/>
  <c r="A88" i="69"/>
  <c r="S88" i="69" s="1"/>
  <c r="AA87" i="69"/>
  <c r="Z87" i="69"/>
  <c r="P87" i="69"/>
  <c r="O87" i="69"/>
  <c r="N87" i="69"/>
  <c r="M87" i="69"/>
  <c r="R87" i="69" s="1"/>
  <c r="F87" i="69"/>
  <c r="E87" i="69"/>
  <c r="C87" i="69"/>
  <c r="B87" i="69"/>
  <c r="A87" i="69"/>
  <c r="S87" i="69" s="1"/>
  <c r="AA86" i="69"/>
  <c r="Z86" i="69"/>
  <c r="S86" i="69"/>
  <c r="P86" i="69"/>
  <c r="O86" i="69"/>
  <c r="N86" i="69"/>
  <c r="R86" i="69" s="1"/>
  <c r="M86" i="69"/>
  <c r="F86" i="69"/>
  <c r="E86" i="69"/>
  <c r="C86" i="69"/>
  <c r="B86" i="69"/>
  <c r="A86" i="69"/>
  <c r="AA85" i="69"/>
  <c r="Z85" i="69"/>
  <c r="P85" i="69"/>
  <c r="O85" i="69"/>
  <c r="N85" i="69"/>
  <c r="M85" i="69"/>
  <c r="F85" i="69"/>
  <c r="E85" i="69"/>
  <c r="C85" i="69"/>
  <c r="B85" i="69"/>
  <c r="A85" i="69"/>
  <c r="S85" i="69" s="1"/>
  <c r="AA84" i="69"/>
  <c r="Z84" i="69"/>
  <c r="R84" i="69"/>
  <c r="P84" i="69"/>
  <c r="O84" i="69"/>
  <c r="N84" i="69"/>
  <c r="M84" i="69"/>
  <c r="F84" i="69"/>
  <c r="E84" i="69"/>
  <c r="C84" i="69"/>
  <c r="B84" i="69"/>
  <c r="A84" i="69"/>
  <c r="S84" i="69" s="1"/>
  <c r="AA83" i="69"/>
  <c r="Z83" i="69"/>
  <c r="P83" i="69"/>
  <c r="O83" i="69"/>
  <c r="N83" i="69"/>
  <c r="M83" i="69"/>
  <c r="E83" i="69"/>
  <c r="C83" i="69"/>
  <c r="B83" i="69"/>
  <c r="A83" i="69"/>
  <c r="S83" i="69" s="1"/>
  <c r="AA82" i="69"/>
  <c r="Z82" i="69"/>
  <c r="S82" i="69"/>
  <c r="P82" i="69"/>
  <c r="O82" i="69"/>
  <c r="N82" i="69"/>
  <c r="R82" i="69" s="1"/>
  <c r="M82" i="69"/>
  <c r="F82" i="69"/>
  <c r="E82" i="69"/>
  <c r="C82" i="69"/>
  <c r="B82" i="69"/>
  <c r="A82" i="69"/>
  <c r="AA81" i="69"/>
  <c r="Z81" i="69"/>
  <c r="S81" i="69"/>
  <c r="P81" i="69"/>
  <c r="O81" i="69"/>
  <c r="N81" i="69"/>
  <c r="R81" i="69" s="1"/>
  <c r="M81" i="69"/>
  <c r="F81" i="69"/>
  <c r="E81" i="69"/>
  <c r="C81" i="69"/>
  <c r="B81" i="69"/>
  <c r="A81" i="69"/>
  <c r="AA80" i="69"/>
  <c r="Z80" i="69"/>
  <c r="P80" i="69"/>
  <c r="O80" i="69"/>
  <c r="N80" i="69"/>
  <c r="M80" i="69"/>
  <c r="R80" i="69" s="1"/>
  <c r="F80" i="69"/>
  <c r="E80" i="69"/>
  <c r="C80" i="69"/>
  <c r="B80" i="69"/>
  <c r="A80" i="69"/>
  <c r="S80" i="69" s="1"/>
  <c r="AA79" i="69"/>
  <c r="Z79" i="69"/>
  <c r="P79" i="69"/>
  <c r="O79" i="69"/>
  <c r="N79" i="69"/>
  <c r="M79" i="69"/>
  <c r="R79" i="69" s="1"/>
  <c r="F79" i="69"/>
  <c r="E79" i="69"/>
  <c r="C79" i="69"/>
  <c r="B79" i="69"/>
  <c r="A79" i="69"/>
  <c r="S79" i="69" s="1"/>
  <c r="AA74" i="69"/>
  <c r="Z74" i="69"/>
  <c r="S74" i="69"/>
  <c r="P74" i="69"/>
  <c r="O74" i="69"/>
  <c r="N74" i="69"/>
  <c r="R74" i="69" s="1"/>
  <c r="M74" i="69"/>
  <c r="G74" i="69"/>
  <c r="F74" i="69"/>
  <c r="E74" i="69"/>
  <c r="C74" i="69"/>
  <c r="B74" i="69"/>
  <c r="A74" i="69"/>
  <c r="AA73" i="69"/>
  <c r="Z73" i="69"/>
  <c r="S73" i="69"/>
  <c r="R73" i="69"/>
  <c r="P73" i="69"/>
  <c r="O73" i="69"/>
  <c r="N73" i="69"/>
  <c r="M73" i="69"/>
  <c r="G73" i="69"/>
  <c r="F73" i="69"/>
  <c r="E73" i="69"/>
  <c r="C73" i="69"/>
  <c r="B73" i="69"/>
  <c r="A73" i="69"/>
  <c r="AA72" i="69"/>
  <c r="Z72" i="69"/>
  <c r="R72" i="69"/>
  <c r="P72" i="69"/>
  <c r="O72" i="69"/>
  <c r="N72" i="69"/>
  <c r="M72" i="69"/>
  <c r="G72" i="69"/>
  <c r="F72" i="69"/>
  <c r="E72" i="69"/>
  <c r="C72" i="69"/>
  <c r="B72" i="69"/>
  <c r="A72" i="69"/>
  <c r="S72" i="69" s="1"/>
  <c r="AA71" i="69"/>
  <c r="Z71" i="69"/>
  <c r="P71" i="69"/>
  <c r="O71" i="69"/>
  <c r="N71" i="69"/>
  <c r="M71" i="69"/>
  <c r="G71" i="69"/>
  <c r="F71" i="69"/>
  <c r="E71" i="69"/>
  <c r="C71" i="69"/>
  <c r="B71" i="69"/>
  <c r="A71" i="69"/>
  <c r="S71" i="69" s="1"/>
  <c r="AA70" i="69"/>
  <c r="Z70" i="69"/>
  <c r="S70" i="69"/>
  <c r="P70" i="69"/>
  <c r="R70" i="69" s="1"/>
  <c r="O70" i="69"/>
  <c r="N70" i="69"/>
  <c r="M70" i="69"/>
  <c r="G70" i="69"/>
  <c r="F70" i="69"/>
  <c r="E70" i="69"/>
  <c r="C70" i="69"/>
  <c r="B70" i="69"/>
  <c r="A70" i="69"/>
  <c r="AA69" i="69"/>
  <c r="Z69" i="69"/>
  <c r="P69" i="69"/>
  <c r="O69" i="69"/>
  <c r="R69" i="69" s="1"/>
  <c r="N69" i="69"/>
  <c r="M69" i="69"/>
  <c r="G69" i="69"/>
  <c r="F69" i="69"/>
  <c r="E69" i="69"/>
  <c r="C69" i="69"/>
  <c r="B69" i="69"/>
  <c r="A69" i="69"/>
  <c r="S69" i="69" s="1"/>
  <c r="AA68" i="69"/>
  <c r="Z68" i="69"/>
  <c r="P68" i="69"/>
  <c r="R68" i="69" s="1"/>
  <c r="O68" i="69"/>
  <c r="N68" i="69"/>
  <c r="M68" i="69"/>
  <c r="G68" i="69"/>
  <c r="F68" i="69"/>
  <c r="E68" i="69"/>
  <c r="C68" i="69"/>
  <c r="B68" i="69"/>
  <c r="A68" i="69"/>
  <c r="S68" i="69" s="1"/>
  <c r="AA67" i="69"/>
  <c r="Z67" i="69"/>
  <c r="P67" i="69"/>
  <c r="O67" i="69"/>
  <c r="N67" i="69"/>
  <c r="M67" i="69"/>
  <c r="R67" i="69" s="1"/>
  <c r="G67" i="69"/>
  <c r="F67" i="69"/>
  <c r="E67" i="69"/>
  <c r="C67" i="69"/>
  <c r="B67" i="69"/>
  <c r="A67" i="69"/>
  <c r="S67" i="69" s="1"/>
  <c r="AA66" i="69"/>
  <c r="Z66" i="69"/>
  <c r="S66" i="69"/>
  <c r="P66" i="69"/>
  <c r="R66" i="69" s="1"/>
  <c r="O66" i="69"/>
  <c r="N66" i="69"/>
  <c r="M66" i="69"/>
  <c r="G66" i="69"/>
  <c r="F66" i="69"/>
  <c r="E66" i="69"/>
  <c r="C66" i="69"/>
  <c r="B66" i="69"/>
  <c r="A66" i="69"/>
  <c r="AA65" i="69"/>
  <c r="Z65" i="69"/>
  <c r="P65" i="69"/>
  <c r="O65" i="69"/>
  <c r="N65" i="69"/>
  <c r="M65" i="69"/>
  <c r="R65" i="69" s="1"/>
  <c r="F65" i="69"/>
  <c r="E65" i="69"/>
  <c r="C65" i="69"/>
  <c r="B65" i="69"/>
  <c r="A65" i="69"/>
  <c r="S65" i="69" s="1"/>
  <c r="AA64" i="69"/>
  <c r="Z64" i="69"/>
  <c r="R64" i="69"/>
  <c r="P64" i="69"/>
  <c r="O64" i="69"/>
  <c r="N64" i="69"/>
  <c r="M64" i="69"/>
  <c r="G64" i="69"/>
  <c r="F64" i="69"/>
  <c r="E64" i="69"/>
  <c r="C64" i="69"/>
  <c r="B64" i="69"/>
  <c r="A64" i="69"/>
  <c r="S64" i="69" s="1"/>
  <c r="AA63" i="69"/>
  <c r="Z63" i="69"/>
  <c r="S63" i="69"/>
  <c r="P63" i="69"/>
  <c r="O63" i="69"/>
  <c r="N63" i="69"/>
  <c r="M63" i="69"/>
  <c r="R63" i="69" s="1"/>
  <c r="G63" i="69"/>
  <c r="F63" i="69"/>
  <c r="E63" i="69"/>
  <c r="C63" i="69"/>
  <c r="B63" i="69"/>
  <c r="A63" i="69"/>
  <c r="AA62" i="69"/>
  <c r="Z62" i="69"/>
  <c r="S62" i="69"/>
  <c r="P62" i="69"/>
  <c r="O62" i="69"/>
  <c r="N62" i="69"/>
  <c r="R62" i="69" s="1"/>
  <c r="M62" i="69"/>
  <c r="G62" i="69"/>
  <c r="F62" i="69"/>
  <c r="E62" i="69"/>
  <c r="C62" i="69"/>
  <c r="B62" i="69"/>
  <c r="A62" i="69"/>
  <c r="AA61" i="69"/>
  <c r="Z61" i="69"/>
  <c r="S61" i="69"/>
  <c r="P61" i="69"/>
  <c r="O61" i="69"/>
  <c r="N61" i="69"/>
  <c r="M61" i="69"/>
  <c r="R61" i="69" s="1"/>
  <c r="G61" i="69"/>
  <c r="F61" i="69"/>
  <c r="E61" i="69"/>
  <c r="C61" i="69"/>
  <c r="B61" i="69"/>
  <c r="A61" i="69"/>
  <c r="AA60" i="69"/>
  <c r="Z60" i="69"/>
  <c r="S60" i="69"/>
  <c r="P60" i="69"/>
  <c r="R60" i="69" s="1"/>
  <c r="O60" i="69"/>
  <c r="N60" i="69"/>
  <c r="M60" i="69"/>
  <c r="G60" i="69"/>
  <c r="F60" i="69"/>
  <c r="E60" i="69"/>
  <c r="C60" i="69"/>
  <c r="B60" i="69"/>
  <c r="A60" i="69"/>
  <c r="AA59" i="69"/>
  <c r="Z59" i="69"/>
  <c r="S59" i="69"/>
  <c r="P59" i="69"/>
  <c r="O59" i="69"/>
  <c r="N59" i="69"/>
  <c r="M59" i="69"/>
  <c r="F59" i="69"/>
  <c r="E59" i="69"/>
  <c r="C59" i="69"/>
  <c r="B59" i="69"/>
  <c r="A59" i="69"/>
  <c r="AA58" i="69"/>
  <c r="Z58" i="69"/>
  <c r="S58" i="69"/>
  <c r="P58" i="69"/>
  <c r="O58" i="69"/>
  <c r="N58" i="69"/>
  <c r="M58" i="69"/>
  <c r="F58" i="69"/>
  <c r="E58" i="69"/>
  <c r="C58" i="69"/>
  <c r="B58" i="69"/>
  <c r="A58" i="69"/>
  <c r="AA57" i="69"/>
  <c r="Z57" i="69"/>
  <c r="P57" i="69"/>
  <c r="O57" i="69"/>
  <c r="N57" i="69"/>
  <c r="M57" i="69"/>
  <c r="R57" i="69" s="1"/>
  <c r="G57" i="69"/>
  <c r="F57" i="69"/>
  <c r="E57" i="69"/>
  <c r="C57" i="69"/>
  <c r="B57" i="69"/>
  <c r="A57" i="69"/>
  <c r="S57" i="69" s="1"/>
  <c r="AA56" i="69"/>
  <c r="Z56" i="69"/>
  <c r="R56" i="69"/>
  <c r="P56" i="69"/>
  <c r="O56" i="69"/>
  <c r="N56" i="69"/>
  <c r="M56" i="69"/>
  <c r="G56" i="69"/>
  <c r="F56" i="69"/>
  <c r="E56" i="69"/>
  <c r="C56" i="69"/>
  <c r="B56" i="69"/>
  <c r="A56" i="69"/>
  <c r="S56" i="69" s="1"/>
  <c r="AA55" i="69"/>
  <c r="Z55" i="69"/>
  <c r="P55" i="69"/>
  <c r="O55" i="69"/>
  <c r="R55" i="69" s="1"/>
  <c r="N55" i="69"/>
  <c r="M55" i="69"/>
  <c r="F55" i="69"/>
  <c r="E55" i="69"/>
  <c r="C55" i="69"/>
  <c r="B55" i="69"/>
  <c r="A55" i="69"/>
  <c r="S55" i="69" s="1"/>
  <c r="AA54" i="69"/>
  <c r="Z54" i="69"/>
  <c r="P54" i="69"/>
  <c r="O54" i="69"/>
  <c r="N54" i="69"/>
  <c r="M54" i="69"/>
  <c r="R54" i="69" s="1"/>
  <c r="G54" i="69"/>
  <c r="F54" i="69"/>
  <c r="E54" i="69"/>
  <c r="C54" i="69"/>
  <c r="B54" i="69"/>
  <c r="A54" i="69"/>
  <c r="S54" i="69" s="1"/>
  <c r="AA53" i="69"/>
  <c r="Z53" i="69"/>
  <c r="S53" i="69"/>
  <c r="P53" i="69"/>
  <c r="O53" i="69"/>
  <c r="N53" i="69"/>
  <c r="M53" i="69"/>
  <c r="R53" i="69" s="1"/>
  <c r="G53" i="69"/>
  <c r="F53" i="69"/>
  <c r="E53" i="69"/>
  <c r="C53" i="69"/>
  <c r="B53" i="69"/>
  <c r="A53" i="69"/>
  <c r="AA52" i="69"/>
  <c r="Z52" i="69"/>
  <c r="R52" i="69"/>
  <c r="P52" i="69"/>
  <c r="O52" i="69"/>
  <c r="N52" i="69"/>
  <c r="M52" i="69"/>
  <c r="G52" i="69"/>
  <c r="F52" i="69"/>
  <c r="E52" i="69"/>
  <c r="C52" i="69"/>
  <c r="B52" i="69"/>
  <c r="A52" i="69"/>
  <c r="S52" i="69" s="1"/>
  <c r="AA51" i="69"/>
  <c r="Z51" i="69"/>
  <c r="S51" i="69"/>
  <c r="P51" i="69"/>
  <c r="R51" i="69" s="1"/>
  <c r="O51" i="69"/>
  <c r="N51" i="69"/>
  <c r="M51" i="69"/>
  <c r="G51" i="69"/>
  <c r="F51" i="69"/>
  <c r="E51" i="69"/>
  <c r="C51" i="69"/>
  <c r="B51" i="69"/>
  <c r="A51" i="69"/>
  <c r="AA50" i="69"/>
  <c r="Z50" i="69"/>
  <c r="S50" i="69"/>
  <c r="P50" i="69"/>
  <c r="O50" i="69"/>
  <c r="N50" i="69"/>
  <c r="M50" i="69"/>
  <c r="G50" i="69"/>
  <c r="F50" i="69"/>
  <c r="E50" i="69"/>
  <c r="C50" i="69"/>
  <c r="B50" i="69"/>
  <c r="A50" i="69"/>
  <c r="AA49" i="69"/>
  <c r="Z49" i="69"/>
  <c r="P49" i="69"/>
  <c r="O49" i="69"/>
  <c r="N49" i="69"/>
  <c r="R49" i="69" s="1"/>
  <c r="M49" i="69"/>
  <c r="F49" i="69"/>
  <c r="E49" i="69"/>
  <c r="C49" i="69"/>
  <c r="B49" i="69"/>
  <c r="A49" i="69"/>
  <c r="S49" i="69" s="1"/>
  <c r="AA48" i="69"/>
  <c r="Z48" i="69"/>
  <c r="S48" i="69"/>
  <c r="P48" i="69"/>
  <c r="O48" i="69"/>
  <c r="N48" i="69"/>
  <c r="M48" i="69"/>
  <c r="R48" i="69" s="1"/>
  <c r="G48" i="69"/>
  <c r="F48" i="69"/>
  <c r="E48" i="69"/>
  <c r="C48" i="69"/>
  <c r="B48" i="69"/>
  <c r="A48" i="69"/>
  <c r="AA47" i="69"/>
  <c r="Z47" i="69"/>
  <c r="P47" i="69"/>
  <c r="O47" i="69"/>
  <c r="N47" i="69"/>
  <c r="M47" i="69"/>
  <c r="G47" i="69"/>
  <c r="F47" i="69"/>
  <c r="E47" i="69"/>
  <c r="C47" i="69"/>
  <c r="B47" i="69"/>
  <c r="A47" i="69"/>
  <c r="S47" i="69" s="1"/>
  <c r="AA46" i="69"/>
  <c r="Z46" i="69"/>
  <c r="P46" i="69"/>
  <c r="O46" i="69"/>
  <c r="R46" i="69" s="1"/>
  <c r="N46" i="69"/>
  <c r="M46" i="69"/>
  <c r="G46" i="69"/>
  <c r="F46" i="69"/>
  <c r="E46" i="69"/>
  <c r="C46" i="69"/>
  <c r="B46" i="69"/>
  <c r="A46" i="69"/>
  <c r="S46" i="69" s="1"/>
  <c r="AA45" i="69"/>
  <c r="Z45" i="69"/>
  <c r="S45" i="69"/>
  <c r="P45" i="69"/>
  <c r="O45" i="69"/>
  <c r="N45" i="69"/>
  <c r="M45" i="69"/>
  <c r="R45" i="69" s="1"/>
  <c r="G45" i="69"/>
  <c r="F45" i="69"/>
  <c r="E45" i="69"/>
  <c r="C45" i="69"/>
  <c r="B45" i="69"/>
  <c r="A45" i="69"/>
  <c r="AA40" i="69"/>
  <c r="Z40" i="69"/>
  <c r="P40" i="69"/>
  <c r="O40" i="69"/>
  <c r="N40" i="69"/>
  <c r="M40" i="69"/>
  <c r="H40" i="69"/>
  <c r="F40" i="69"/>
  <c r="E40" i="69"/>
  <c r="C40" i="69"/>
  <c r="B40" i="69"/>
  <c r="A40" i="69"/>
  <c r="S40" i="69" s="1"/>
  <c r="AA39" i="69"/>
  <c r="Z39" i="69"/>
  <c r="R39" i="69"/>
  <c r="P39" i="69"/>
  <c r="O39" i="69"/>
  <c r="N39" i="69"/>
  <c r="M39" i="69"/>
  <c r="H39" i="69"/>
  <c r="F39" i="69"/>
  <c r="E39" i="69"/>
  <c r="C39" i="69"/>
  <c r="B39" i="69"/>
  <c r="A39" i="69"/>
  <c r="S39" i="69" s="1"/>
  <c r="AA38" i="69"/>
  <c r="Z38" i="69"/>
  <c r="R38" i="69"/>
  <c r="P38" i="69"/>
  <c r="O38" i="69"/>
  <c r="N38" i="69"/>
  <c r="M38" i="69"/>
  <c r="H38" i="69"/>
  <c r="F38" i="69"/>
  <c r="E38" i="69"/>
  <c r="C38" i="69"/>
  <c r="B38" i="69"/>
  <c r="A38" i="69"/>
  <c r="S38" i="69" s="1"/>
  <c r="AA37" i="69"/>
  <c r="Z37" i="69"/>
  <c r="S37" i="69"/>
  <c r="P37" i="69"/>
  <c r="O37" i="69"/>
  <c r="N37" i="69"/>
  <c r="M37" i="69"/>
  <c r="H37" i="69"/>
  <c r="F37" i="69"/>
  <c r="E37" i="69"/>
  <c r="C37" i="69"/>
  <c r="B37" i="69"/>
  <c r="A37" i="69"/>
  <c r="AA36" i="69"/>
  <c r="Z36" i="69"/>
  <c r="P36" i="69"/>
  <c r="O36" i="69"/>
  <c r="R36" i="69" s="1"/>
  <c r="N36" i="69"/>
  <c r="M36" i="69"/>
  <c r="H36" i="69"/>
  <c r="F36" i="69"/>
  <c r="E36" i="69"/>
  <c r="C36" i="69"/>
  <c r="B36" i="69"/>
  <c r="A36" i="69"/>
  <c r="S36" i="69" s="1"/>
  <c r="AA35" i="69"/>
  <c r="Z35" i="69"/>
  <c r="S35" i="69"/>
  <c r="P35" i="69"/>
  <c r="R35" i="69" s="1"/>
  <c r="O35" i="69"/>
  <c r="N35" i="69"/>
  <c r="M35" i="69"/>
  <c r="H35" i="69"/>
  <c r="F35" i="69"/>
  <c r="E35" i="69"/>
  <c r="C35" i="69"/>
  <c r="B35" i="69"/>
  <c r="A35" i="69"/>
  <c r="AA34" i="69"/>
  <c r="Z34" i="69"/>
  <c r="R34" i="69"/>
  <c r="P34" i="69"/>
  <c r="O34" i="69"/>
  <c r="N34" i="69"/>
  <c r="M34" i="69"/>
  <c r="H34" i="69"/>
  <c r="F34" i="69"/>
  <c r="E34" i="69"/>
  <c r="C34" i="69"/>
  <c r="B34" i="69"/>
  <c r="A34" i="69"/>
  <c r="S34" i="69" s="1"/>
  <c r="AA33" i="69"/>
  <c r="Z33" i="69"/>
  <c r="S33" i="69"/>
  <c r="P33" i="69"/>
  <c r="O33" i="69"/>
  <c r="N33" i="69"/>
  <c r="M33" i="69"/>
  <c r="R33" i="69" s="1"/>
  <c r="H33" i="69"/>
  <c r="F33" i="69"/>
  <c r="E33" i="69"/>
  <c r="C33" i="69"/>
  <c r="B33" i="69"/>
  <c r="A33" i="69"/>
  <c r="AA32" i="69"/>
  <c r="Z32" i="69"/>
  <c r="S32" i="69"/>
  <c r="P32" i="69"/>
  <c r="O32" i="69"/>
  <c r="N32" i="69"/>
  <c r="M32" i="69"/>
  <c r="R32" i="69" s="1"/>
  <c r="H32" i="69"/>
  <c r="F32" i="69"/>
  <c r="E32" i="69"/>
  <c r="C32" i="69"/>
  <c r="B32" i="69"/>
  <c r="A32" i="69"/>
  <c r="AA31" i="69"/>
  <c r="Z31" i="69"/>
  <c r="R31" i="69"/>
  <c r="P31" i="69"/>
  <c r="O31" i="69"/>
  <c r="N31" i="69"/>
  <c r="M31" i="69"/>
  <c r="H31" i="69"/>
  <c r="F31" i="69"/>
  <c r="E31" i="69"/>
  <c r="C31" i="69"/>
  <c r="B31" i="69"/>
  <c r="A31" i="69"/>
  <c r="S31" i="69" s="1"/>
  <c r="AA30" i="69"/>
  <c r="Z30" i="69"/>
  <c r="S30" i="69"/>
  <c r="R30" i="69"/>
  <c r="P30" i="69"/>
  <c r="O30" i="69"/>
  <c r="N30" i="69"/>
  <c r="M30" i="69"/>
  <c r="F30" i="69"/>
  <c r="E30" i="69"/>
  <c r="C30" i="69"/>
  <c r="B30" i="69"/>
  <c r="A30" i="69"/>
  <c r="AA29" i="69"/>
  <c r="Z29" i="69"/>
  <c r="S29" i="69"/>
  <c r="P29" i="69"/>
  <c r="O29" i="69"/>
  <c r="N29" i="69"/>
  <c r="M29" i="69"/>
  <c r="R29" i="69" s="1"/>
  <c r="H29" i="69"/>
  <c r="F29" i="69"/>
  <c r="E29" i="69"/>
  <c r="C29" i="69"/>
  <c r="B29" i="69"/>
  <c r="A29" i="69"/>
  <c r="AA28" i="69"/>
  <c r="Z28" i="69"/>
  <c r="S28" i="69"/>
  <c r="R28" i="69"/>
  <c r="P28" i="69"/>
  <c r="O28" i="69"/>
  <c r="N28" i="69"/>
  <c r="M28" i="69"/>
  <c r="H28" i="69"/>
  <c r="F28" i="69"/>
  <c r="E28" i="69"/>
  <c r="C28" i="69"/>
  <c r="B28" i="69"/>
  <c r="A28" i="69"/>
  <c r="AA27" i="69"/>
  <c r="Z27" i="69"/>
  <c r="S27" i="69"/>
  <c r="P27" i="69"/>
  <c r="O27" i="69"/>
  <c r="N27" i="69"/>
  <c r="M27" i="69"/>
  <c r="R27" i="69" s="1"/>
  <c r="H27" i="69"/>
  <c r="F27" i="69"/>
  <c r="E27" i="69"/>
  <c r="C27" i="69"/>
  <c r="B27" i="69"/>
  <c r="A27" i="69"/>
  <c r="AA26" i="69"/>
  <c r="Z26" i="69"/>
  <c r="S26" i="69"/>
  <c r="P26" i="69"/>
  <c r="O26" i="69"/>
  <c r="N26" i="69"/>
  <c r="M26" i="69"/>
  <c r="R26" i="69" s="1"/>
  <c r="H26" i="69"/>
  <c r="F26" i="69"/>
  <c r="E26" i="69"/>
  <c r="C26" i="69"/>
  <c r="B26" i="69"/>
  <c r="A26" i="69"/>
  <c r="AA25" i="69"/>
  <c r="Z25" i="69"/>
  <c r="S25" i="69"/>
  <c r="P25" i="69"/>
  <c r="O25" i="69"/>
  <c r="N25" i="69"/>
  <c r="M25" i="69"/>
  <c r="H25" i="69"/>
  <c r="F25" i="69"/>
  <c r="E25" i="69"/>
  <c r="C25" i="69"/>
  <c r="B25" i="69"/>
  <c r="A25" i="69"/>
  <c r="AA24" i="69"/>
  <c r="Z24" i="69"/>
  <c r="P24" i="69"/>
  <c r="O24" i="69"/>
  <c r="N24" i="69"/>
  <c r="M24" i="69"/>
  <c r="R24" i="69" s="1"/>
  <c r="F24" i="69"/>
  <c r="E24" i="69"/>
  <c r="C24" i="69"/>
  <c r="B24" i="69"/>
  <c r="A24" i="69"/>
  <c r="S24" i="69" s="1"/>
  <c r="AA23" i="69"/>
  <c r="Z23" i="69"/>
  <c r="P23" i="69"/>
  <c r="O23" i="69"/>
  <c r="N23" i="69"/>
  <c r="M23" i="69"/>
  <c r="R23" i="69" s="1"/>
  <c r="F23" i="69"/>
  <c r="E23" i="69"/>
  <c r="C23" i="69"/>
  <c r="B23" i="69"/>
  <c r="A23" i="69"/>
  <c r="S23" i="69" s="1"/>
  <c r="AA22" i="69"/>
  <c r="Z22" i="69"/>
  <c r="S22" i="69"/>
  <c r="P22" i="69"/>
  <c r="O22" i="69"/>
  <c r="N22" i="69"/>
  <c r="M22" i="69"/>
  <c r="R22" i="69" s="1"/>
  <c r="H22" i="69"/>
  <c r="F22" i="69"/>
  <c r="E22" i="69"/>
  <c r="C22" i="69"/>
  <c r="B22" i="69"/>
  <c r="A22" i="69"/>
  <c r="AA21" i="69"/>
  <c r="Z21" i="69"/>
  <c r="S21" i="69"/>
  <c r="P21" i="69"/>
  <c r="O21" i="69"/>
  <c r="N21" i="69"/>
  <c r="M21" i="69"/>
  <c r="H21" i="69"/>
  <c r="F21" i="69"/>
  <c r="E21" i="69"/>
  <c r="C21" i="69"/>
  <c r="B21" i="69"/>
  <c r="A21" i="69"/>
  <c r="AA20" i="69"/>
  <c r="Z20" i="69"/>
  <c r="P20" i="69"/>
  <c r="O20" i="69"/>
  <c r="N20" i="69"/>
  <c r="R20" i="69" s="1"/>
  <c r="M20" i="69"/>
  <c r="F20" i="69"/>
  <c r="E20" i="69"/>
  <c r="C20" i="69"/>
  <c r="B20" i="69"/>
  <c r="A20" i="69"/>
  <c r="S20" i="69" s="1"/>
  <c r="AA19" i="69"/>
  <c r="Z19" i="69"/>
  <c r="R19" i="69"/>
  <c r="P19" i="69"/>
  <c r="O19" i="69"/>
  <c r="N19" i="69"/>
  <c r="M19" i="69"/>
  <c r="H19" i="69"/>
  <c r="F19" i="69"/>
  <c r="E19" i="69"/>
  <c r="C19" i="69"/>
  <c r="B19" i="69"/>
  <c r="A19" i="69"/>
  <c r="S19" i="69" s="1"/>
  <c r="AA18" i="69"/>
  <c r="Z18" i="69"/>
  <c r="P18" i="69"/>
  <c r="O18" i="69"/>
  <c r="R18" i="69" s="1"/>
  <c r="N18" i="69"/>
  <c r="M18" i="69"/>
  <c r="H18" i="69"/>
  <c r="F18" i="69"/>
  <c r="E18" i="69"/>
  <c r="C18" i="69"/>
  <c r="B18" i="69"/>
  <c r="A18" i="69"/>
  <c r="S18" i="69" s="1"/>
  <c r="AA17" i="69"/>
  <c r="Z17" i="69"/>
  <c r="R17" i="69"/>
  <c r="P17" i="69"/>
  <c r="O17" i="69"/>
  <c r="N17" i="69"/>
  <c r="M17" i="69"/>
  <c r="H17" i="69"/>
  <c r="F17" i="69"/>
  <c r="E17" i="69"/>
  <c r="C17" i="69"/>
  <c r="B17" i="69"/>
  <c r="A17" i="69"/>
  <c r="S17" i="69" s="1"/>
  <c r="AA16" i="69"/>
  <c r="Z16" i="69"/>
  <c r="S16" i="69"/>
  <c r="P16" i="69"/>
  <c r="O16" i="69"/>
  <c r="N16" i="69"/>
  <c r="M16" i="69"/>
  <c r="R16" i="69" s="1"/>
  <c r="H16" i="69"/>
  <c r="F16" i="69"/>
  <c r="E16" i="69"/>
  <c r="C16" i="69"/>
  <c r="B16" i="69"/>
  <c r="A16" i="69"/>
  <c r="AA15" i="69"/>
  <c r="Z15" i="69"/>
  <c r="S15" i="69"/>
  <c r="P15" i="69"/>
  <c r="O15" i="69"/>
  <c r="N15" i="69"/>
  <c r="M15" i="69"/>
  <c r="R15" i="69" s="1"/>
  <c r="H15" i="69"/>
  <c r="F15" i="69"/>
  <c r="E15" i="69"/>
  <c r="C15" i="69"/>
  <c r="B15" i="69"/>
  <c r="A15" i="69"/>
  <c r="AA14" i="69"/>
  <c r="Z14" i="69"/>
  <c r="R14" i="69"/>
  <c r="P14" i="69"/>
  <c r="O14" i="69"/>
  <c r="N14" i="69"/>
  <c r="M14" i="69"/>
  <c r="F14" i="69"/>
  <c r="E14" i="69"/>
  <c r="C14" i="69"/>
  <c r="B14" i="69"/>
  <c r="A14" i="69"/>
  <c r="S14" i="69" s="1"/>
  <c r="AA13" i="69"/>
  <c r="Z13" i="69"/>
  <c r="R13" i="69"/>
  <c r="P13" i="69"/>
  <c r="O13" i="69"/>
  <c r="N13" i="69"/>
  <c r="M13" i="69"/>
  <c r="H13" i="69"/>
  <c r="F13" i="69"/>
  <c r="E13" i="69"/>
  <c r="C13" i="69"/>
  <c r="B13" i="69"/>
  <c r="A13" i="69"/>
  <c r="S13" i="69" s="1"/>
  <c r="AA12" i="69"/>
  <c r="Z12" i="69"/>
  <c r="S12" i="69"/>
  <c r="P12" i="69"/>
  <c r="O12" i="69"/>
  <c r="N12" i="69"/>
  <c r="M12" i="69"/>
  <c r="R12" i="69" s="1"/>
  <c r="H12" i="69"/>
  <c r="F12" i="69"/>
  <c r="E12" i="69"/>
  <c r="C12" i="69"/>
  <c r="B12" i="69"/>
  <c r="A12" i="69"/>
  <c r="AA11" i="69"/>
  <c r="Z11" i="69"/>
  <c r="P11" i="69"/>
  <c r="O11" i="69"/>
  <c r="N11" i="69"/>
  <c r="M11" i="69"/>
  <c r="R11" i="69" s="1"/>
  <c r="H11" i="69"/>
  <c r="F11" i="69"/>
  <c r="E11" i="69"/>
  <c r="C11" i="69"/>
  <c r="B11" i="69"/>
  <c r="A11" i="69"/>
  <c r="S11" i="69" s="1"/>
  <c r="AA10" i="69"/>
  <c r="Z10" i="69"/>
  <c r="S10" i="69"/>
  <c r="P10" i="69"/>
  <c r="O10" i="69"/>
  <c r="N10" i="69"/>
  <c r="M10" i="69"/>
  <c r="R10" i="69" s="1"/>
  <c r="H10" i="69"/>
  <c r="F10" i="69"/>
  <c r="E10" i="69"/>
  <c r="C10" i="69"/>
  <c r="B10" i="69"/>
  <c r="A10" i="69"/>
  <c r="Z97" i="68"/>
  <c r="AA97" i="68"/>
  <c r="Z98" i="68"/>
  <c r="AA98" i="68"/>
  <c r="Z99" i="68"/>
  <c r="AA99" i="68"/>
  <c r="Z100" i="68"/>
  <c r="AA100" i="68"/>
  <c r="C97" i="68"/>
  <c r="E97" i="68"/>
  <c r="F97" i="68"/>
  <c r="M97" i="68"/>
  <c r="N97" i="68"/>
  <c r="O97" i="68"/>
  <c r="P97" i="68"/>
  <c r="R97" i="68"/>
  <c r="S97" i="68"/>
  <c r="C98" i="68"/>
  <c r="E98" i="68"/>
  <c r="F98" i="68"/>
  <c r="M98" i="68"/>
  <c r="R98" i="68" s="1"/>
  <c r="N98" i="68"/>
  <c r="O98" i="68"/>
  <c r="P98" i="68"/>
  <c r="S98" i="68"/>
  <c r="C99" i="68"/>
  <c r="E99" i="68"/>
  <c r="F99" i="68"/>
  <c r="M99" i="68"/>
  <c r="R99" i="68" s="1"/>
  <c r="N99" i="68"/>
  <c r="O99" i="68"/>
  <c r="P99" i="68"/>
  <c r="S99" i="68"/>
  <c r="C100" i="68"/>
  <c r="E100" i="68"/>
  <c r="F100" i="68"/>
  <c r="M100" i="68"/>
  <c r="R100" i="68" s="1"/>
  <c r="N100" i="68"/>
  <c r="O100" i="68"/>
  <c r="P100" i="68"/>
  <c r="S100" i="68"/>
  <c r="A97" i="68"/>
  <c r="B97" i="68"/>
  <c r="A98" i="68"/>
  <c r="B98" i="68"/>
  <c r="A99" i="68"/>
  <c r="B99" i="68"/>
  <c r="A100" i="68"/>
  <c r="B100" i="68"/>
  <c r="Z70" i="68"/>
  <c r="AA70" i="68"/>
  <c r="Z71" i="68"/>
  <c r="AA71" i="68"/>
  <c r="Z72" i="68"/>
  <c r="AA72" i="68"/>
  <c r="Z73" i="68"/>
  <c r="AA73" i="68"/>
  <c r="Z74" i="68"/>
  <c r="AA74" i="68"/>
  <c r="A70" i="68"/>
  <c r="B70" i="68"/>
  <c r="C70" i="68"/>
  <c r="E70" i="68"/>
  <c r="F70" i="68"/>
  <c r="G70" i="68"/>
  <c r="M70" i="68"/>
  <c r="R70" i="68" s="1"/>
  <c r="N70" i="68"/>
  <c r="O70" i="68"/>
  <c r="P70" i="68"/>
  <c r="S70" i="68"/>
  <c r="A71" i="68"/>
  <c r="S71" i="68" s="1"/>
  <c r="B71" i="68"/>
  <c r="C71" i="68"/>
  <c r="E71" i="68"/>
  <c r="F71" i="68"/>
  <c r="G71" i="68"/>
  <c r="M71" i="68"/>
  <c r="R71" i="68" s="1"/>
  <c r="N71" i="68"/>
  <c r="O71" i="68"/>
  <c r="P71" i="68"/>
  <c r="A72" i="68"/>
  <c r="S72" i="68" s="1"/>
  <c r="B72" i="68"/>
  <c r="C72" i="68"/>
  <c r="E72" i="68"/>
  <c r="F72" i="68"/>
  <c r="G72" i="68"/>
  <c r="M72" i="68"/>
  <c r="N72" i="68"/>
  <c r="O72" i="68"/>
  <c r="P72" i="68"/>
  <c r="R72" i="68"/>
  <c r="A73" i="68"/>
  <c r="B73" i="68"/>
  <c r="C73" i="68"/>
  <c r="E73" i="68"/>
  <c r="F73" i="68"/>
  <c r="G73" i="68"/>
  <c r="M73" i="68"/>
  <c r="R73" i="68" s="1"/>
  <c r="N73" i="68"/>
  <c r="O73" i="68"/>
  <c r="P73" i="68"/>
  <c r="S73" i="68"/>
  <c r="A74" i="68"/>
  <c r="S74" i="68" s="1"/>
  <c r="B74" i="68"/>
  <c r="C74" i="68"/>
  <c r="E74" i="68"/>
  <c r="F74" i="68"/>
  <c r="G74" i="68"/>
  <c r="M74" i="68"/>
  <c r="N74" i="68"/>
  <c r="O74" i="68"/>
  <c r="P74" i="68"/>
  <c r="R74" i="68" s="1"/>
  <c r="Z36" i="68"/>
  <c r="AA36" i="68"/>
  <c r="Z37" i="68"/>
  <c r="AA37" i="68"/>
  <c r="Z38" i="68"/>
  <c r="AA38" i="68"/>
  <c r="Z39" i="68"/>
  <c r="AA39" i="68"/>
  <c r="Z40" i="68"/>
  <c r="AA40" i="68"/>
  <c r="A36" i="68"/>
  <c r="B36" i="68"/>
  <c r="C36" i="68"/>
  <c r="E36" i="68"/>
  <c r="F36" i="68"/>
  <c r="H36" i="68"/>
  <c r="M36" i="68"/>
  <c r="R36" i="68" s="1"/>
  <c r="N36" i="68"/>
  <c r="O36" i="68"/>
  <c r="P36" i="68"/>
  <c r="S36" i="68"/>
  <c r="A37" i="68"/>
  <c r="B37" i="68"/>
  <c r="C37" i="68"/>
  <c r="E37" i="68"/>
  <c r="F37" i="68"/>
  <c r="H37" i="68"/>
  <c r="M37" i="68"/>
  <c r="R37" i="68" s="1"/>
  <c r="N37" i="68"/>
  <c r="O37" i="68"/>
  <c r="P37" i="68"/>
  <c r="S37" i="68"/>
  <c r="A38" i="68"/>
  <c r="B38" i="68"/>
  <c r="C38" i="68"/>
  <c r="E38" i="68"/>
  <c r="F38" i="68"/>
  <c r="H38" i="68"/>
  <c r="M38" i="68"/>
  <c r="R38" i="68" s="1"/>
  <c r="N38" i="68"/>
  <c r="O38" i="68"/>
  <c r="P38" i="68"/>
  <c r="S38" i="68"/>
  <c r="A39" i="68"/>
  <c r="B39" i="68"/>
  <c r="C39" i="68"/>
  <c r="E39" i="68"/>
  <c r="F39" i="68"/>
  <c r="H39" i="68"/>
  <c r="M39" i="68"/>
  <c r="N39" i="68"/>
  <c r="O39" i="68"/>
  <c r="R39" i="68" s="1"/>
  <c r="P39" i="68"/>
  <c r="S39" i="68"/>
  <c r="A40" i="68"/>
  <c r="B40" i="68"/>
  <c r="C40" i="68"/>
  <c r="E40" i="68"/>
  <c r="F40" i="68"/>
  <c r="H40" i="68"/>
  <c r="M40" i="68"/>
  <c r="R40" i="68" s="1"/>
  <c r="N40" i="68"/>
  <c r="O40" i="68"/>
  <c r="P40" i="68"/>
  <c r="S40" i="68"/>
  <c r="AA96" i="68"/>
  <c r="Z96" i="68"/>
  <c r="P96" i="68"/>
  <c r="O96" i="68"/>
  <c r="N96" i="68"/>
  <c r="M96" i="68"/>
  <c r="F96" i="68"/>
  <c r="E96" i="68"/>
  <c r="C96" i="68"/>
  <c r="B96" i="68"/>
  <c r="A96" i="68"/>
  <c r="S96" i="68" s="1"/>
  <c r="AA95" i="68"/>
  <c r="Z95" i="68"/>
  <c r="P95" i="68"/>
  <c r="O95" i="68"/>
  <c r="N95" i="68"/>
  <c r="M95" i="68"/>
  <c r="F95" i="68"/>
  <c r="E95" i="68"/>
  <c r="C95" i="68"/>
  <c r="B95" i="68"/>
  <c r="A95" i="68"/>
  <c r="S95" i="68" s="1"/>
  <c r="AA94" i="68"/>
  <c r="Z94" i="68"/>
  <c r="P94" i="68"/>
  <c r="O94" i="68"/>
  <c r="N94" i="68"/>
  <c r="M94" i="68"/>
  <c r="F94" i="68"/>
  <c r="E94" i="68"/>
  <c r="C94" i="68"/>
  <c r="B94" i="68"/>
  <c r="A94" i="68"/>
  <c r="S94" i="68" s="1"/>
  <c r="AA93" i="68"/>
  <c r="Z93" i="68"/>
  <c r="P93" i="68"/>
  <c r="O93" i="68"/>
  <c r="N93" i="68"/>
  <c r="M93" i="68"/>
  <c r="F93" i="68"/>
  <c r="E93" i="68"/>
  <c r="C93" i="68"/>
  <c r="B93" i="68"/>
  <c r="A93" i="68"/>
  <c r="S93" i="68" s="1"/>
  <c r="AA92" i="68"/>
  <c r="Z92" i="68"/>
  <c r="P92" i="68"/>
  <c r="O92" i="68"/>
  <c r="N92" i="68"/>
  <c r="M92" i="68"/>
  <c r="F92" i="68"/>
  <c r="E92" i="68"/>
  <c r="C92" i="68"/>
  <c r="B92" i="68"/>
  <c r="A92" i="68"/>
  <c r="S92" i="68" s="1"/>
  <c r="AA91" i="68"/>
  <c r="Z91" i="68"/>
  <c r="P91" i="68"/>
  <c r="O91" i="68"/>
  <c r="N91" i="68"/>
  <c r="M91" i="68"/>
  <c r="F91" i="68"/>
  <c r="E91" i="68"/>
  <c r="C91" i="68"/>
  <c r="B91" i="68"/>
  <c r="A91" i="68"/>
  <c r="AA90" i="68"/>
  <c r="Z90" i="68"/>
  <c r="P90" i="68"/>
  <c r="O90" i="68"/>
  <c r="N90" i="68"/>
  <c r="M90" i="68"/>
  <c r="F90" i="68"/>
  <c r="E90" i="68"/>
  <c r="C90" i="68"/>
  <c r="B90" i="68"/>
  <c r="A90" i="68"/>
  <c r="S90" i="68" s="1"/>
  <c r="AA89" i="68"/>
  <c r="Z89" i="68"/>
  <c r="P89" i="68"/>
  <c r="O89" i="68"/>
  <c r="N89" i="68"/>
  <c r="M89" i="68"/>
  <c r="F89" i="68"/>
  <c r="E89" i="68"/>
  <c r="C89" i="68"/>
  <c r="B89" i="68"/>
  <c r="A89" i="68"/>
  <c r="S89" i="68" s="1"/>
  <c r="AA88" i="68"/>
  <c r="Z88" i="68"/>
  <c r="P88" i="68"/>
  <c r="O88" i="68"/>
  <c r="N88" i="68"/>
  <c r="M88" i="68"/>
  <c r="E88" i="68"/>
  <c r="C88" i="68"/>
  <c r="B88" i="68"/>
  <c r="A88" i="68"/>
  <c r="S88" i="68" s="1"/>
  <c r="AA87" i="68"/>
  <c r="Z87" i="68"/>
  <c r="P87" i="68"/>
  <c r="O87" i="68"/>
  <c r="N87" i="68"/>
  <c r="M87" i="68"/>
  <c r="F87" i="68"/>
  <c r="E87" i="68"/>
  <c r="C87" i="68"/>
  <c r="B87" i="68"/>
  <c r="A87" i="68"/>
  <c r="S87" i="68" s="1"/>
  <c r="AA86" i="68"/>
  <c r="Z86" i="68"/>
  <c r="P86" i="68"/>
  <c r="O86" i="68"/>
  <c r="N86" i="68"/>
  <c r="M86" i="68"/>
  <c r="F86" i="68"/>
  <c r="E86" i="68"/>
  <c r="C86" i="68"/>
  <c r="B86" i="68"/>
  <c r="A86" i="68"/>
  <c r="S86" i="68" s="1"/>
  <c r="AA85" i="68"/>
  <c r="Z85" i="68"/>
  <c r="P85" i="68"/>
  <c r="O85" i="68"/>
  <c r="N85" i="68"/>
  <c r="M85" i="68"/>
  <c r="F85" i="68"/>
  <c r="E85" i="68"/>
  <c r="C85" i="68"/>
  <c r="B85" i="68"/>
  <c r="A85" i="68"/>
  <c r="S85" i="68" s="1"/>
  <c r="AA84" i="68"/>
  <c r="Z84" i="68"/>
  <c r="P84" i="68"/>
  <c r="O84" i="68"/>
  <c r="N84" i="68"/>
  <c r="M84" i="68"/>
  <c r="F84" i="68"/>
  <c r="E84" i="68"/>
  <c r="C84" i="68"/>
  <c r="B84" i="68"/>
  <c r="A84" i="68"/>
  <c r="S84" i="68" s="1"/>
  <c r="AA83" i="68"/>
  <c r="Z83" i="68"/>
  <c r="P83" i="68"/>
  <c r="O83" i="68"/>
  <c r="N83" i="68"/>
  <c r="M83" i="68"/>
  <c r="E83" i="68"/>
  <c r="C83" i="68"/>
  <c r="B83" i="68"/>
  <c r="A83" i="68"/>
  <c r="S83" i="68" s="1"/>
  <c r="AA82" i="68"/>
  <c r="Z82" i="68"/>
  <c r="P82" i="68"/>
  <c r="O82" i="68"/>
  <c r="N82" i="68"/>
  <c r="M82" i="68"/>
  <c r="F82" i="68"/>
  <c r="E82" i="68"/>
  <c r="C82" i="68"/>
  <c r="B82" i="68"/>
  <c r="A82" i="68"/>
  <c r="S82" i="68" s="1"/>
  <c r="AA81" i="68"/>
  <c r="Z81" i="68"/>
  <c r="P81" i="68"/>
  <c r="O81" i="68"/>
  <c r="N81" i="68"/>
  <c r="M81" i="68"/>
  <c r="F81" i="68"/>
  <c r="E81" i="68"/>
  <c r="C81" i="68"/>
  <c r="B81" i="68"/>
  <c r="A81" i="68"/>
  <c r="S81" i="68" s="1"/>
  <c r="AA80" i="68"/>
  <c r="Z80" i="68"/>
  <c r="P80" i="68"/>
  <c r="O80" i="68"/>
  <c r="N80" i="68"/>
  <c r="M80" i="68"/>
  <c r="F80" i="68"/>
  <c r="E80" i="68"/>
  <c r="C80" i="68"/>
  <c r="B80" i="68"/>
  <c r="A80" i="68"/>
  <c r="S80" i="68" s="1"/>
  <c r="AA79" i="68"/>
  <c r="Z79" i="68"/>
  <c r="P79" i="68"/>
  <c r="O79" i="68"/>
  <c r="N79" i="68"/>
  <c r="M79" i="68"/>
  <c r="F79" i="68"/>
  <c r="E79" i="68"/>
  <c r="C79" i="68"/>
  <c r="B79" i="68"/>
  <c r="A79" i="68"/>
  <c r="S79" i="68" s="1"/>
  <c r="AA69" i="68"/>
  <c r="Z69" i="68"/>
  <c r="P69" i="68"/>
  <c r="O69" i="68"/>
  <c r="N69" i="68"/>
  <c r="M69" i="68"/>
  <c r="G69" i="68"/>
  <c r="F69" i="68"/>
  <c r="E69" i="68"/>
  <c r="C69" i="68"/>
  <c r="B69" i="68"/>
  <c r="A69" i="68"/>
  <c r="S69" i="68" s="1"/>
  <c r="AA68" i="68"/>
  <c r="Z68" i="68"/>
  <c r="P68" i="68"/>
  <c r="O68" i="68"/>
  <c r="N68" i="68"/>
  <c r="M68" i="68"/>
  <c r="F68" i="68"/>
  <c r="E68" i="68"/>
  <c r="C68" i="68"/>
  <c r="B68" i="68"/>
  <c r="A68" i="68"/>
  <c r="S68" i="68" s="1"/>
  <c r="AA67" i="68"/>
  <c r="Z67" i="68"/>
  <c r="P67" i="68"/>
  <c r="O67" i="68"/>
  <c r="N67" i="68"/>
  <c r="M67" i="68"/>
  <c r="G67" i="68"/>
  <c r="F67" i="68"/>
  <c r="E67" i="68"/>
  <c r="C67" i="68"/>
  <c r="B67" i="68"/>
  <c r="A67" i="68"/>
  <c r="S67" i="68" s="1"/>
  <c r="AA66" i="68"/>
  <c r="Z66" i="68"/>
  <c r="P66" i="68"/>
  <c r="O66" i="68"/>
  <c r="N66" i="68"/>
  <c r="M66" i="68"/>
  <c r="G66" i="68"/>
  <c r="F66" i="68"/>
  <c r="E66" i="68"/>
  <c r="C66" i="68"/>
  <c r="B66" i="68"/>
  <c r="A66" i="68"/>
  <c r="S66" i="68" s="1"/>
  <c r="AA65" i="68"/>
  <c r="Z65" i="68"/>
  <c r="P65" i="68"/>
  <c r="O65" i="68"/>
  <c r="N65" i="68"/>
  <c r="M65" i="68"/>
  <c r="F65" i="68"/>
  <c r="E65" i="68"/>
  <c r="C65" i="68"/>
  <c r="B65" i="68"/>
  <c r="A65" i="68"/>
  <c r="S65" i="68" s="1"/>
  <c r="AA64" i="68"/>
  <c r="Z64" i="68"/>
  <c r="P64" i="68"/>
  <c r="O64" i="68"/>
  <c r="N64" i="68"/>
  <c r="M64" i="68"/>
  <c r="G64" i="68"/>
  <c r="F64" i="68"/>
  <c r="E64" i="68"/>
  <c r="C64" i="68"/>
  <c r="B64" i="68"/>
  <c r="A64" i="68"/>
  <c r="S64" i="68" s="1"/>
  <c r="AA63" i="68"/>
  <c r="Z63" i="68"/>
  <c r="P63" i="68"/>
  <c r="O63" i="68"/>
  <c r="N63" i="68"/>
  <c r="M63" i="68"/>
  <c r="G63" i="68"/>
  <c r="F63" i="68"/>
  <c r="E63" i="68"/>
  <c r="C63" i="68"/>
  <c r="B63" i="68"/>
  <c r="A63" i="68"/>
  <c r="S63" i="68" s="1"/>
  <c r="AA62" i="68"/>
  <c r="Z62" i="68"/>
  <c r="P62" i="68"/>
  <c r="O62" i="68"/>
  <c r="N62" i="68"/>
  <c r="M62" i="68"/>
  <c r="G62" i="68"/>
  <c r="F62" i="68"/>
  <c r="E62" i="68"/>
  <c r="C62" i="68"/>
  <c r="B62" i="68"/>
  <c r="A62" i="68"/>
  <c r="S62" i="68" s="1"/>
  <c r="AA61" i="68"/>
  <c r="Z61" i="68"/>
  <c r="P61" i="68"/>
  <c r="O61" i="68"/>
  <c r="N61" i="68"/>
  <c r="M61" i="68"/>
  <c r="G61" i="68"/>
  <c r="F61" i="68"/>
  <c r="E61" i="68"/>
  <c r="C61" i="68"/>
  <c r="B61" i="68"/>
  <c r="A61" i="68"/>
  <c r="S61" i="68" s="1"/>
  <c r="AA60" i="68"/>
  <c r="Z60" i="68"/>
  <c r="P60" i="68"/>
  <c r="O60" i="68"/>
  <c r="N60" i="68"/>
  <c r="M60" i="68"/>
  <c r="G60" i="68"/>
  <c r="F60" i="68"/>
  <c r="E60" i="68"/>
  <c r="C60" i="68"/>
  <c r="B60" i="68"/>
  <c r="A60" i="68"/>
  <c r="S60" i="68" s="1"/>
  <c r="AA59" i="68"/>
  <c r="Z59" i="68"/>
  <c r="P59" i="68"/>
  <c r="O59" i="68"/>
  <c r="N59" i="68"/>
  <c r="M59" i="68"/>
  <c r="F59" i="68"/>
  <c r="E59" i="68"/>
  <c r="C59" i="68"/>
  <c r="B59" i="68"/>
  <c r="A59" i="68"/>
  <c r="S59" i="68" s="1"/>
  <c r="AA58" i="68"/>
  <c r="Z58" i="68"/>
  <c r="P58" i="68"/>
  <c r="O58" i="68"/>
  <c r="N58" i="68"/>
  <c r="M58" i="68"/>
  <c r="F58" i="68"/>
  <c r="E58" i="68"/>
  <c r="C58" i="68"/>
  <c r="B58" i="68"/>
  <c r="A58" i="68"/>
  <c r="S58" i="68" s="1"/>
  <c r="AA57" i="68"/>
  <c r="Z57" i="68"/>
  <c r="P57" i="68"/>
  <c r="O57" i="68"/>
  <c r="N57" i="68"/>
  <c r="M57" i="68"/>
  <c r="F57" i="68"/>
  <c r="E57" i="68"/>
  <c r="C57" i="68"/>
  <c r="B57" i="68"/>
  <c r="A57" i="68"/>
  <c r="S57" i="68" s="1"/>
  <c r="AA56" i="68"/>
  <c r="Z56" i="68"/>
  <c r="P56" i="68"/>
  <c r="O56" i="68"/>
  <c r="N56" i="68"/>
  <c r="M56" i="68"/>
  <c r="G56" i="68"/>
  <c r="F56" i="68"/>
  <c r="E56" i="68"/>
  <c r="C56" i="68"/>
  <c r="B56" i="68"/>
  <c r="A56" i="68"/>
  <c r="S56" i="68" s="1"/>
  <c r="AA55" i="68"/>
  <c r="Z55" i="68"/>
  <c r="P55" i="68"/>
  <c r="O55" i="68"/>
  <c r="N55" i="68"/>
  <c r="M55" i="68"/>
  <c r="F55" i="68"/>
  <c r="E55" i="68"/>
  <c r="C55" i="68"/>
  <c r="B55" i="68"/>
  <c r="A55" i="68"/>
  <c r="S55" i="68" s="1"/>
  <c r="AA54" i="68"/>
  <c r="Z54" i="68"/>
  <c r="P54" i="68"/>
  <c r="O54" i="68"/>
  <c r="N54" i="68"/>
  <c r="M54" i="68"/>
  <c r="G54" i="68"/>
  <c r="F54" i="68"/>
  <c r="E54" i="68"/>
  <c r="C54" i="68"/>
  <c r="B54" i="68"/>
  <c r="A54" i="68"/>
  <c r="S54" i="68" s="1"/>
  <c r="AA53" i="68"/>
  <c r="Z53" i="68"/>
  <c r="P53" i="68"/>
  <c r="O53" i="68"/>
  <c r="N53" i="68"/>
  <c r="M53" i="68"/>
  <c r="G53" i="68"/>
  <c r="F53" i="68"/>
  <c r="E53" i="68"/>
  <c r="C53" i="68"/>
  <c r="B53" i="68"/>
  <c r="A53" i="68"/>
  <c r="S53" i="68" s="1"/>
  <c r="AA52" i="68"/>
  <c r="Z52" i="68"/>
  <c r="P52" i="68"/>
  <c r="O52" i="68"/>
  <c r="N52" i="68"/>
  <c r="M52" i="68"/>
  <c r="G52" i="68"/>
  <c r="F52" i="68"/>
  <c r="E52" i="68"/>
  <c r="C52" i="68"/>
  <c r="B52" i="68"/>
  <c r="A52" i="68"/>
  <c r="S52" i="68" s="1"/>
  <c r="AA51" i="68"/>
  <c r="Z51" i="68"/>
  <c r="P51" i="68"/>
  <c r="O51" i="68"/>
  <c r="N51" i="68"/>
  <c r="M51" i="68"/>
  <c r="G51" i="68"/>
  <c r="F51" i="68"/>
  <c r="E51" i="68"/>
  <c r="C51" i="68"/>
  <c r="B51" i="68"/>
  <c r="A51" i="68"/>
  <c r="S51" i="68" s="1"/>
  <c r="AA50" i="68"/>
  <c r="Z50" i="68"/>
  <c r="P50" i="68"/>
  <c r="O50" i="68"/>
  <c r="N50" i="68"/>
  <c r="M50" i="68"/>
  <c r="G50" i="68"/>
  <c r="F50" i="68"/>
  <c r="E50" i="68"/>
  <c r="C50" i="68"/>
  <c r="B50" i="68"/>
  <c r="A50" i="68"/>
  <c r="S50" i="68" s="1"/>
  <c r="AA49" i="68"/>
  <c r="Z49" i="68"/>
  <c r="P49" i="68"/>
  <c r="O49" i="68"/>
  <c r="N49" i="68"/>
  <c r="M49" i="68"/>
  <c r="F49" i="68"/>
  <c r="E49" i="68"/>
  <c r="C49" i="68"/>
  <c r="B49" i="68"/>
  <c r="A49" i="68"/>
  <c r="S49" i="68" s="1"/>
  <c r="AA48" i="68"/>
  <c r="Z48" i="68"/>
  <c r="P48" i="68"/>
  <c r="O48" i="68"/>
  <c r="N48" i="68"/>
  <c r="M48" i="68"/>
  <c r="G48" i="68"/>
  <c r="F48" i="68"/>
  <c r="E48" i="68"/>
  <c r="C48" i="68"/>
  <c r="B48" i="68"/>
  <c r="A48" i="68"/>
  <c r="S48" i="68" s="1"/>
  <c r="AA47" i="68"/>
  <c r="Z47" i="68"/>
  <c r="P47" i="68"/>
  <c r="O47" i="68"/>
  <c r="N47" i="68"/>
  <c r="M47" i="68"/>
  <c r="G47" i="68"/>
  <c r="F47" i="68"/>
  <c r="E47" i="68"/>
  <c r="C47" i="68"/>
  <c r="B47" i="68"/>
  <c r="A47" i="68"/>
  <c r="S47" i="68" s="1"/>
  <c r="AA46" i="68"/>
  <c r="Z46" i="68"/>
  <c r="P46" i="68"/>
  <c r="O46" i="68"/>
  <c r="N46" i="68"/>
  <c r="M46" i="68"/>
  <c r="G46" i="68"/>
  <c r="F46" i="68"/>
  <c r="E46" i="68"/>
  <c r="C46" i="68"/>
  <c r="B46" i="68"/>
  <c r="A46" i="68"/>
  <c r="S46" i="68" s="1"/>
  <c r="AA45" i="68"/>
  <c r="Z45" i="68"/>
  <c r="P45" i="68"/>
  <c r="O45" i="68"/>
  <c r="N45" i="68"/>
  <c r="M45" i="68"/>
  <c r="G45" i="68"/>
  <c r="F45" i="68"/>
  <c r="E45" i="68"/>
  <c r="C45" i="68"/>
  <c r="B45" i="68"/>
  <c r="A45" i="68"/>
  <c r="S45" i="68" s="1"/>
  <c r="AA35" i="68"/>
  <c r="Z35" i="68"/>
  <c r="P35" i="68"/>
  <c r="O35" i="68"/>
  <c r="N35" i="68"/>
  <c r="M35" i="68"/>
  <c r="H35" i="68"/>
  <c r="F35" i="68"/>
  <c r="E35" i="68"/>
  <c r="C35" i="68"/>
  <c r="B35" i="68"/>
  <c r="A35" i="68"/>
  <c r="S35" i="68" s="1"/>
  <c r="AA34" i="68"/>
  <c r="Z34" i="68"/>
  <c r="P34" i="68"/>
  <c r="O34" i="68"/>
  <c r="N34" i="68"/>
  <c r="M34" i="68"/>
  <c r="F34" i="68"/>
  <c r="E34" i="68"/>
  <c r="C34" i="68"/>
  <c r="B34" i="68"/>
  <c r="A34" i="68"/>
  <c r="S34" i="68" s="1"/>
  <c r="AA33" i="68"/>
  <c r="Z33" i="68"/>
  <c r="P33" i="68"/>
  <c r="O33" i="68"/>
  <c r="N33" i="68"/>
  <c r="M33" i="68"/>
  <c r="H33" i="68"/>
  <c r="F33" i="68"/>
  <c r="E33" i="68"/>
  <c r="C33" i="68"/>
  <c r="B33" i="68"/>
  <c r="A33" i="68"/>
  <c r="S33" i="68" s="1"/>
  <c r="AA32" i="68"/>
  <c r="Z32" i="68"/>
  <c r="P32" i="68"/>
  <c r="O32" i="68"/>
  <c r="N32" i="68"/>
  <c r="M32" i="68"/>
  <c r="H32" i="68"/>
  <c r="F32" i="68"/>
  <c r="E32" i="68"/>
  <c r="C32" i="68"/>
  <c r="B32" i="68"/>
  <c r="A32" i="68"/>
  <c r="S32" i="68" s="1"/>
  <c r="AA31" i="68"/>
  <c r="Z31" i="68"/>
  <c r="P31" i="68"/>
  <c r="O31" i="68"/>
  <c r="N31" i="68"/>
  <c r="M31" i="68"/>
  <c r="H31" i="68"/>
  <c r="F31" i="68"/>
  <c r="E31" i="68"/>
  <c r="C31" i="68"/>
  <c r="B31" i="68"/>
  <c r="A31" i="68"/>
  <c r="S31" i="68" s="1"/>
  <c r="AA30" i="68"/>
  <c r="Z30" i="68"/>
  <c r="P30" i="68"/>
  <c r="O30" i="68"/>
  <c r="N30" i="68"/>
  <c r="M30" i="68"/>
  <c r="F30" i="68"/>
  <c r="E30" i="68"/>
  <c r="C30" i="68"/>
  <c r="B30" i="68"/>
  <c r="A30" i="68"/>
  <c r="S30" i="68" s="1"/>
  <c r="AA29" i="68"/>
  <c r="Z29" i="68"/>
  <c r="P29" i="68"/>
  <c r="O29" i="68"/>
  <c r="N29" i="68"/>
  <c r="M29" i="68"/>
  <c r="H29" i="68"/>
  <c r="F29" i="68"/>
  <c r="E29" i="68"/>
  <c r="C29" i="68"/>
  <c r="B29" i="68"/>
  <c r="A29" i="68"/>
  <c r="S29" i="68" s="1"/>
  <c r="AA28" i="68"/>
  <c r="Z28" i="68"/>
  <c r="P28" i="68"/>
  <c r="O28" i="68"/>
  <c r="N28" i="68"/>
  <c r="M28" i="68"/>
  <c r="H28" i="68"/>
  <c r="F28" i="68"/>
  <c r="E28" i="68"/>
  <c r="C28" i="68"/>
  <c r="B28" i="68"/>
  <c r="A28" i="68"/>
  <c r="S28" i="68" s="1"/>
  <c r="AA27" i="68"/>
  <c r="Z27" i="68"/>
  <c r="P27" i="68"/>
  <c r="O27" i="68"/>
  <c r="N27" i="68"/>
  <c r="M27" i="68"/>
  <c r="H27" i="68"/>
  <c r="F27" i="68"/>
  <c r="E27" i="68"/>
  <c r="C27" i="68"/>
  <c r="B27" i="68"/>
  <c r="A27" i="68"/>
  <c r="S27" i="68" s="1"/>
  <c r="AA26" i="68"/>
  <c r="Z26" i="68"/>
  <c r="P26" i="68"/>
  <c r="O26" i="68"/>
  <c r="N26" i="68"/>
  <c r="M26" i="68"/>
  <c r="H26" i="68"/>
  <c r="F26" i="68"/>
  <c r="E26" i="68"/>
  <c r="C26" i="68"/>
  <c r="B26" i="68"/>
  <c r="A26" i="68"/>
  <c r="S26" i="68" s="1"/>
  <c r="AA25" i="68"/>
  <c r="Z25" i="68"/>
  <c r="P25" i="68"/>
  <c r="O25" i="68"/>
  <c r="N25" i="68"/>
  <c r="M25" i="68"/>
  <c r="H25" i="68"/>
  <c r="F25" i="68"/>
  <c r="E25" i="68"/>
  <c r="C25" i="68"/>
  <c r="B25" i="68"/>
  <c r="A25" i="68"/>
  <c r="S25" i="68" s="1"/>
  <c r="AA24" i="68"/>
  <c r="Z24" i="68"/>
  <c r="P24" i="68"/>
  <c r="O24" i="68"/>
  <c r="N24" i="68"/>
  <c r="M24" i="68"/>
  <c r="F24" i="68"/>
  <c r="E24" i="68"/>
  <c r="C24" i="68"/>
  <c r="B24" i="68"/>
  <c r="A24" i="68"/>
  <c r="S24" i="68" s="1"/>
  <c r="AA23" i="68"/>
  <c r="Z23" i="68"/>
  <c r="P23" i="68"/>
  <c r="O23" i="68"/>
  <c r="N23" i="68"/>
  <c r="M23" i="68"/>
  <c r="F23" i="68"/>
  <c r="E23" i="68"/>
  <c r="C23" i="68"/>
  <c r="B23" i="68"/>
  <c r="A23" i="68"/>
  <c r="S23" i="68" s="1"/>
  <c r="AA22" i="68"/>
  <c r="Z22" i="68"/>
  <c r="P22" i="68"/>
  <c r="O22" i="68"/>
  <c r="N22" i="68"/>
  <c r="M22" i="68"/>
  <c r="F22" i="68"/>
  <c r="E22" i="68"/>
  <c r="C22" i="68"/>
  <c r="B22" i="68"/>
  <c r="A22" i="68"/>
  <c r="S22" i="68" s="1"/>
  <c r="AA21" i="68"/>
  <c r="Z21" i="68"/>
  <c r="P21" i="68"/>
  <c r="O21" i="68"/>
  <c r="N21" i="68"/>
  <c r="M21" i="68"/>
  <c r="H21" i="68"/>
  <c r="F21" i="68"/>
  <c r="E21" i="68"/>
  <c r="C21" i="68"/>
  <c r="B21" i="68"/>
  <c r="A21" i="68"/>
  <c r="S21" i="68" s="1"/>
  <c r="AA20" i="68"/>
  <c r="Z20" i="68"/>
  <c r="P20" i="68"/>
  <c r="O20" i="68"/>
  <c r="N20" i="68"/>
  <c r="M20" i="68"/>
  <c r="F20" i="68"/>
  <c r="E20" i="68"/>
  <c r="C20" i="68"/>
  <c r="B20" i="68"/>
  <c r="A20" i="68"/>
  <c r="S20" i="68" s="1"/>
  <c r="AA19" i="68"/>
  <c r="Z19" i="68"/>
  <c r="P19" i="68"/>
  <c r="O19" i="68"/>
  <c r="N19" i="68"/>
  <c r="M19" i="68"/>
  <c r="H19" i="68"/>
  <c r="F19" i="68"/>
  <c r="E19" i="68"/>
  <c r="C19" i="68"/>
  <c r="B19" i="68"/>
  <c r="A19" i="68"/>
  <c r="S19" i="68" s="1"/>
  <c r="AA18" i="68"/>
  <c r="Z18" i="68"/>
  <c r="P18" i="68"/>
  <c r="O18" i="68"/>
  <c r="N18" i="68"/>
  <c r="M18" i="68"/>
  <c r="H18" i="68"/>
  <c r="F18" i="68"/>
  <c r="E18" i="68"/>
  <c r="C18" i="68"/>
  <c r="B18" i="68"/>
  <c r="A18" i="68"/>
  <c r="S18" i="68" s="1"/>
  <c r="AA17" i="68"/>
  <c r="Z17" i="68"/>
  <c r="P17" i="68"/>
  <c r="O17" i="68"/>
  <c r="N17" i="68"/>
  <c r="M17" i="68"/>
  <c r="H17" i="68"/>
  <c r="F17" i="68"/>
  <c r="E17" i="68"/>
  <c r="C17" i="68"/>
  <c r="B17" i="68"/>
  <c r="A17" i="68"/>
  <c r="S17" i="68" s="1"/>
  <c r="AA16" i="68"/>
  <c r="Z16" i="68"/>
  <c r="P16" i="68"/>
  <c r="O16" i="68"/>
  <c r="N16" i="68"/>
  <c r="M16" i="68"/>
  <c r="H16" i="68"/>
  <c r="F16" i="68"/>
  <c r="E16" i="68"/>
  <c r="C16" i="68"/>
  <c r="B16" i="68"/>
  <c r="A16" i="68"/>
  <c r="S16" i="68" s="1"/>
  <c r="AA15" i="68"/>
  <c r="Z15" i="68"/>
  <c r="P15" i="68"/>
  <c r="O15" i="68"/>
  <c r="N15" i="68"/>
  <c r="M15" i="68"/>
  <c r="H15" i="68"/>
  <c r="F15" i="68"/>
  <c r="E15" i="68"/>
  <c r="C15" i="68"/>
  <c r="B15" i="68"/>
  <c r="A15" i="68"/>
  <c r="S15" i="68" s="1"/>
  <c r="AA14" i="68"/>
  <c r="Z14" i="68"/>
  <c r="P14" i="68"/>
  <c r="O14" i="68"/>
  <c r="N14" i="68"/>
  <c r="M14" i="68"/>
  <c r="F14" i="68"/>
  <c r="E14" i="68"/>
  <c r="C14" i="68"/>
  <c r="B14" i="68"/>
  <c r="A14" i="68"/>
  <c r="S14" i="68" s="1"/>
  <c r="AA13" i="68"/>
  <c r="Z13" i="68"/>
  <c r="P13" i="68"/>
  <c r="O13" i="68"/>
  <c r="N13" i="68"/>
  <c r="M13" i="68"/>
  <c r="H13" i="68"/>
  <c r="F13" i="68"/>
  <c r="E13" i="68"/>
  <c r="C13" i="68"/>
  <c r="B13" i="68"/>
  <c r="A13" i="68"/>
  <c r="S13" i="68" s="1"/>
  <c r="AA12" i="68"/>
  <c r="Z12" i="68"/>
  <c r="P12" i="68"/>
  <c r="O12" i="68"/>
  <c r="N12" i="68"/>
  <c r="M12" i="68"/>
  <c r="H12" i="68"/>
  <c r="F12" i="68"/>
  <c r="E12" i="68"/>
  <c r="C12" i="68"/>
  <c r="B12" i="68"/>
  <c r="A12" i="68"/>
  <c r="S12" i="68" s="1"/>
  <c r="AA11" i="68"/>
  <c r="Z11" i="68"/>
  <c r="P11" i="68"/>
  <c r="O11" i="68"/>
  <c r="N11" i="68"/>
  <c r="M11" i="68"/>
  <c r="H11" i="68"/>
  <c r="F11" i="68"/>
  <c r="E11" i="68"/>
  <c r="C11" i="68"/>
  <c r="B11" i="68"/>
  <c r="A11" i="68"/>
  <c r="S11" i="68" s="1"/>
  <c r="AA10" i="68"/>
  <c r="Z10" i="68"/>
  <c r="P10" i="68"/>
  <c r="O10" i="68"/>
  <c r="N10" i="68"/>
  <c r="M10" i="68"/>
  <c r="H10" i="68"/>
  <c r="F10" i="68"/>
  <c r="E10" i="68"/>
  <c r="C10" i="68"/>
  <c r="B10" i="68"/>
  <c r="A10" i="68"/>
  <c r="S10" i="68" s="1"/>
  <c r="S91" i="68"/>
  <c r="E4" i="68"/>
  <c r="E6" i="68" s="1"/>
  <c r="Q94" i="68" s="1"/>
  <c r="E4" i="66"/>
  <c r="E6" i="66" s="1"/>
  <c r="AA106" i="66"/>
  <c r="Z106" i="66"/>
  <c r="P106" i="66"/>
  <c r="O106" i="66"/>
  <c r="N106" i="66"/>
  <c r="M106" i="66"/>
  <c r="F106" i="66"/>
  <c r="E106" i="66"/>
  <c r="C106" i="66"/>
  <c r="B106" i="66"/>
  <c r="A106" i="66"/>
  <c r="S106" i="66" s="1"/>
  <c r="AA105" i="66"/>
  <c r="Z105" i="66"/>
  <c r="S105" i="66"/>
  <c r="P105" i="66"/>
  <c r="O105" i="66"/>
  <c r="R105" i="66" s="1"/>
  <c r="N105" i="66"/>
  <c r="M105" i="66"/>
  <c r="F105" i="66"/>
  <c r="E105" i="66"/>
  <c r="C105" i="66"/>
  <c r="B105" i="66"/>
  <c r="A105" i="66"/>
  <c r="AA104" i="66"/>
  <c r="Z104" i="66"/>
  <c r="S104" i="66"/>
  <c r="P104" i="66"/>
  <c r="O104" i="66"/>
  <c r="N104" i="66"/>
  <c r="M104" i="66"/>
  <c r="R104" i="66" s="1"/>
  <c r="F104" i="66"/>
  <c r="E104" i="66"/>
  <c r="C104" i="66"/>
  <c r="B104" i="66"/>
  <c r="A104" i="66"/>
  <c r="AA103" i="66"/>
  <c r="Z103" i="66"/>
  <c r="P103" i="66"/>
  <c r="O103" i="66"/>
  <c r="N103" i="66"/>
  <c r="M103" i="66"/>
  <c r="F103" i="66"/>
  <c r="E103" i="66"/>
  <c r="C103" i="66"/>
  <c r="B103" i="66"/>
  <c r="A103" i="66"/>
  <c r="S103" i="66" s="1"/>
  <c r="AA102" i="66"/>
  <c r="Z102" i="66"/>
  <c r="S102" i="66"/>
  <c r="P102" i="66"/>
  <c r="O102" i="66"/>
  <c r="N102" i="66"/>
  <c r="M102" i="66"/>
  <c r="R102" i="66" s="1"/>
  <c r="F102" i="66"/>
  <c r="E102" i="66"/>
  <c r="C102" i="66"/>
  <c r="B102" i="66"/>
  <c r="A102" i="66"/>
  <c r="AA101" i="66"/>
  <c r="Z101" i="66"/>
  <c r="S101" i="66"/>
  <c r="P101" i="66"/>
  <c r="O101" i="66"/>
  <c r="N101" i="66"/>
  <c r="M101" i="66"/>
  <c r="F101" i="66"/>
  <c r="E101" i="66"/>
  <c r="C101" i="66"/>
  <c r="B101" i="66"/>
  <c r="A101" i="66"/>
  <c r="AA100" i="66"/>
  <c r="Z100" i="66"/>
  <c r="R100" i="66"/>
  <c r="P100" i="66"/>
  <c r="O100" i="66"/>
  <c r="N100" i="66"/>
  <c r="M100" i="66"/>
  <c r="F100" i="66"/>
  <c r="E100" i="66"/>
  <c r="C100" i="66"/>
  <c r="B100" i="66"/>
  <c r="A100" i="66"/>
  <c r="S100" i="66" s="1"/>
  <c r="AA99" i="66"/>
  <c r="Z99" i="66"/>
  <c r="P99" i="66"/>
  <c r="O99" i="66"/>
  <c r="N99" i="66"/>
  <c r="M99" i="66"/>
  <c r="R99" i="66" s="1"/>
  <c r="F99" i="66"/>
  <c r="E99" i="66"/>
  <c r="C99" i="66"/>
  <c r="B99" i="66"/>
  <c r="A99" i="66"/>
  <c r="S99" i="66" s="1"/>
  <c r="AA98" i="66"/>
  <c r="Z98" i="66"/>
  <c r="P98" i="66"/>
  <c r="O98" i="66"/>
  <c r="N98" i="66"/>
  <c r="M98" i="66"/>
  <c r="F98" i="66"/>
  <c r="E98" i="66"/>
  <c r="C98" i="66"/>
  <c r="B98" i="66"/>
  <c r="A98" i="66"/>
  <c r="S98" i="66" s="1"/>
  <c r="AA97" i="66"/>
  <c r="Z97" i="66"/>
  <c r="S97" i="66"/>
  <c r="P97" i="66"/>
  <c r="O97" i="66"/>
  <c r="R97" i="66" s="1"/>
  <c r="N97" i="66"/>
  <c r="M97" i="66"/>
  <c r="F97" i="66"/>
  <c r="E97" i="66"/>
  <c r="C97" i="66"/>
  <c r="B97" i="66"/>
  <c r="A97" i="66"/>
  <c r="AA96" i="66"/>
  <c r="Z96" i="66"/>
  <c r="S96" i="66"/>
  <c r="P96" i="66"/>
  <c r="O96" i="66"/>
  <c r="N96" i="66"/>
  <c r="M96" i="66"/>
  <c r="R96" i="66" s="1"/>
  <c r="F96" i="66"/>
  <c r="E96" i="66"/>
  <c r="C96" i="66"/>
  <c r="B96" i="66"/>
  <c r="A96" i="66"/>
  <c r="AA95" i="66"/>
  <c r="Z95" i="66"/>
  <c r="P95" i="66"/>
  <c r="O95" i="66"/>
  <c r="N95" i="66"/>
  <c r="M95" i="66"/>
  <c r="F95" i="66"/>
  <c r="E95" i="66"/>
  <c r="C95" i="66"/>
  <c r="B95" i="66"/>
  <c r="A95" i="66"/>
  <c r="S95" i="66" s="1"/>
  <c r="AA94" i="66"/>
  <c r="Z94" i="66"/>
  <c r="S94" i="66"/>
  <c r="P94" i="66"/>
  <c r="O94" i="66"/>
  <c r="N94" i="66"/>
  <c r="M94" i="66"/>
  <c r="R94" i="66" s="1"/>
  <c r="F94" i="66"/>
  <c r="E94" i="66"/>
  <c r="C94" i="66"/>
  <c r="B94" i="66"/>
  <c r="A94" i="66"/>
  <c r="AA93" i="66"/>
  <c r="Z93" i="66"/>
  <c r="S93" i="66"/>
  <c r="P93" i="66"/>
  <c r="O93" i="66"/>
  <c r="N93" i="66"/>
  <c r="M93" i="66"/>
  <c r="F93" i="66"/>
  <c r="E93" i="66"/>
  <c r="C93" i="66"/>
  <c r="B93" i="66"/>
  <c r="A93" i="66"/>
  <c r="AA92" i="66"/>
  <c r="Z92" i="66"/>
  <c r="R92" i="66"/>
  <c r="P92" i="66"/>
  <c r="O92" i="66"/>
  <c r="N92" i="66"/>
  <c r="M92" i="66"/>
  <c r="F92" i="66"/>
  <c r="E92" i="66"/>
  <c r="C92" i="66"/>
  <c r="B92" i="66"/>
  <c r="A92" i="66"/>
  <c r="S92" i="66" s="1"/>
  <c r="AA91" i="66"/>
  <c r="Z91" i="66"/>
  <c r="P91" i="66"/>
  <c r="O91" i="66"/>
  <c r="N91" i="66"/>
  <c r="M91" i="66"/>
  <c r="R91" i="66" s="1"/>
  <c r="F91" i="66"/>
  <c r="E91" i="66"/>
  <c r="C91" i="66"/>
  <c r="B91" i="66"/>
  <c r="A91" i="66"/>
  <c r="S91" i="66" s="1"/>
  <c r="AA90" i="66"/>
  <c r="Z90" i="66"/>
  <c r="P90" i="66"/>
  <c r="O90" i="66"/>
  <c r="N90" i="66"/>
  <c r="M90" i="66"/>
  <c r="F90" i="66"/>
  <c r="E90" i="66"/>
  <c r="C90" i="66"/>
  <c r="B90" i="66"/>
  <c r="A90" i="66"/>
  <c r="S90" i="66" s="1"/>
  <c r="AA89" i="66"/>
  <c r="Z89" i="66"/>
  <c r="S89" i="66"/>
  <c r="P89" i="66"/>
  <c r="O89" i="66"/>
  <c r="R89" i="66" s="1"/>
  <c r="N89" i="66"/>
  <c r="M89" i="66"/>
  <c r="F89" i="66"/>
  <c r="E89" i="66"/>
  <c r="C89" i="66"/>
  <c r="B89" i="66"/>
  <c r="A89" i="66"/>
  <c r="AA88" i="66"/>
  <c r="Z88" i="66"/>
  <c r="S88" i="66"/>
  <c r="P88" i="66"/>
  <c r="O88" i="66"/>
  <c r="N88" i="66"/>
  <c r="M88" i="66"/>
  <c r="R88" i="66" s="1"/>
  <c r="F88" i="66"/>
  <c r="E88" i="66"/>
  <c r="C88" i="66"/>
  <c r="B88" i="66"/>
  <c r="A88" i="66"/>
  <c r="AA87" i="66"/>
  <c r="Z87" i="66"/>
  <c r="P87" i="66"/>
  <c r="O87" i="66"/>
  <c r="N87" i="66"/>
  <c r="M87" i="66"/>
  <c r="F87" i="66"/>
  <c r="E87" i="66"/>
  <c r="C87" i="66"/>
  <c r="B87" i="66"/>
  <c r="A87" i="66"/>
  <c r="S87" i="66" s="1"/>
  <c r="AA86" i="66"/>
  <c r="Z86" i="66"/>
  <c r="S86" i="66"/>
  <c r="P86" i="66"/>
  <c r="O86" i="66"/>
  <c r="N86" i="66"/>
  <c r="M86" i="66"/>
  <c r="R86" i="66" s="1"/>
  <c r="F86" i="66"/>
  <c r="E86" i="66"/>
  <c r="C86" i="66"/>
  <c r="B86" i="66"/>
  <c r="A86" i="66"/>
  <c r="AA85" i="66"/>
  <c r="Z85" i="66"/>
  <c r="S85" i="66"/>
  <c r="P85" i="66"/>
  <c r="O85" i="66"/>
  <c r="N85" i="66"/>
  <c r="M85" i="66"/>
  <c r="F85" i="66"/>
  <c r="E85" i="66"/>
  <c r="C85" i="66"/>
  <c r="B85" i="66"/>
  <c r="A85" i="66"/>
  <c r="AA84" i="66"/>
  <c r="Z84" i="66"/>
  <c r="R84" i="66"/>
  <c r="P84" i="66"/>
  <c r="O84" i="66"/>
  <c r="N84" i="66"/>
  <c r="M84" i="66"/>
  <c r="F84" i="66"/>
  <c r="E84" i="66"/>
  <c r="C84" i="66"/>
  <c r="B84" i="66"/>
  <c r="A84" i="66"/>
  <c r="S84" i="66" s="1"/>
  <c r="AA83" i="66"/>
  <c r="Z83" i="66"/>
  <c r="P83" i="66"/>
  <c r="O83" i="66"/>
  <c r="N83" i="66"/>
  <c r="M83" i="66"/>
  <c r="R83" i="66" s="1"/>
  <c r="E83" i="66"/>
  <c r="C83" i="66"/>
  <c r="B83" i="66"/>
  <c r="A83" i="66"/>
  <c r="S83" i="66" s="1"/>
  <c r="AA82" i="66"/>
  <c r="Z82" i="66"/>
  <c r="P82" i="66"/>
  <c r="O82" i="66"/>
  <c r="N82" i="66"/>
  <c r="M82" i="66"/>
  <c r="F82" i="66"/>
  <c r="E82" i="66"/>
  <c r="C82" i="66"/>
  <c r="B82" i="66"/>
  <c r="A82" i="66"/>
  <c r="S82" i="66" s="1"/>
  <c r="AA81" i="66"/>
  <c r="Z81" i="66"/>
  <c r="S81" i="66"/>
  <c r="R81" i="66"/>
  <c r="P81" i="66"/>
  <c r="O81" i="66"/>
  <c r="N81" i="66"/>
  <c r="M81" i="66"/>
  <c r="F81" i="66"/>
  <c r="E81" i="66"/>
  <c r="C81" i="66"/>
  <c r="B81" i="66"/>
  <c r="A81" i="66"/>
  <c r="AA80" i="66"/>
  <c r="Z80" i="66"/>
  <c r="S80" i="66"/>
  <c r="P80" i="66"/>
  <c r="O80" i="66"/>
  <c r="N80" i="66"/>
  <c r="M80" i="66"/>
  <c r="R80" i="66" s="1"/>
  <c r="F80" i="66"/>
  <c r="E80" i="66"/>
  <c r="C80" i="66"/>
  <c r="B80" i="66"/>
  <c r="A80" i="66"/>
  <c r="AA79" i="66"/>
  <c r="Z79" i="66"/>
  <c r="P79" i="66"/>
  <c r="O79" i="66"/>
  <c r="N79" i="66"/>
  <c r="M79" i="66"/>
  <c r="F79" i="66"/>
  <c r="E79" i="66"/>
  <c r="C79" i="66"/>
  <c r="B79" i="66"/>
  <c r="A79" i="66"/>
  <c r="S79" i="66" s="1"/>
  <c r="AA74" i="66"/>
  <c r="Z74" i="66"/>
  <c r="P74" i="66"/>
  <c r="O74" i="66"/>
  <c r="N74" i="66"/>
  <c r="M74" i="66"/>
  <c r="G74" i="66"/>
  <c r="F74" i="66"/>
  <c r="E74" i="66"/>
  <c r="C74" i="66"/>
  <c r="B74" i="66"/>
  <c r="A74" i="66"/>
  <c r="S74" i="66" s="1"/>
  <c r="AA73" i="66"/>
  <c r="Z73" i="66"/>
  <c r="S73" i="66"/>
  <c r="P73" i="66"/>
  <c r="O73" i="66"/>
  <c r="N73" i="66"/>
  <c r="M73" i="66"/>
  <c r="G73" i="66"/>
  <c r="F73" i="66"/>
  <c r="E73" i="66"/>
  <c r="C73" i="66"/>
  <c r="B73" i="66"/>
  <c r="A73" i="66"/>
  <c r="AA72" i="66"/>
  <c r="Z72" i="66"/>
  <c r="P72" i="66"/>
  <c r="O72" i="66"/>
  <c r="N72" i="66"/>
  <c r="M72" i="66"/>
  <c r="G72" i="66"/>
  <c r="F72" i="66"/>
  <c r="E72" i="66"/>
  <c r="C72" i="66"/>
  <c r="B72" i="66"/>
  <c r="A72" i="66"/>
  <c r="S72" i="66" s="1"/>
  <c r="AA71" i="66"/>
  <c r="Z71" i="66"/>
  <c r="S71" i="66"/>
  <c r="P71" i="66"/>
  <c r="O71" i="66"/>
  <c r="N71" i="66"/>
  <c r="M71" i="66"/>
  <c r="R71" i="66" s="1"/>
  <c r="G71" i="66"/>
  <c r="F71" i="66"/>
  <c r="E71" i="66"/>
  <c r="C71" i="66"/>
  <c r="B71" i="66"/>
  <c r="A71" i="66"/>
  <c r="AA70" i="66"/>
  <c r="Z70" i="66"/>
  <c r="P70" i="66"/>
  <c r="O70" i="66"/>
  <c r="N70" i="66"/>
  <c r="M70" i="66"/>
  <c r="G70" i="66"/>
  <c r="F70" i="66"/>
  <c r="E70" i="66"/>
  <c r="C70" i="66"/>
  <c r="B70" i="66"/>
  <c r="A70" i="66"/>
  <c r="S70" i="66" s="1"/>
  <c r="AA69" i="66"/>
  <c r="Z69" i="66"/>
  <c r="S69" i="66"/>
  <c r="R69" i="66"/>
  <c r="P69" i="66"/>
  <c r="O69" i="66"/>
  <c r="N69" i="66"/>
  <c r="M69" i="66"/>
  <c r="G69" i="66"/>
  <c r="F69" i="66"/>
  <c r="E69" i="66"/>
  <c r="C69" i="66"/>
  <c r="B69" i="66"/>
  <c r="A69" i="66"/>
  <c r="AA68" i="66"/>
  <c r="Z68" i="66"/>
  <c r="S68" i="66"/>
  <c r="P68" i="66"/>
  <c r="O68" i="66"/>
  <c r="N68" i="66"/>
  <c r="M68" i="66"/>
  <c r="G68" i="66"/>
  <c r="F68" i="66"/>
  <c r="E68" i="66"/>
  <c r="C68" i="66"/>
  <c r="B68" i="66"/>
  <c r="A68" i="66"/>
  <c r="AA67" i="66"/>
  <c r="Z67" i="66"/>
  <c r="P67" i="66"/>
  <c r="O67" i="66"/>
  <c r="N67" i="66"/>
  <c r="M67" i="66"/>
  <c r="R67" i="66" s="1"/>
  <c r="G67" i="66"/>
  <c r="F67" i="66"/>
  <c r="E67" i="66"/>
  <c r="C67" i="66"/>
  <c r="B67" i="66"/>
  <c r="A67" i="66"/>
  <c r="S67" i="66" s="1"/>
  <c r="AA66" i="66"/>
  <c r="Z66" i="66"/>
  <c r="S66" i="66"/>
  <c r="P66" i="66"/>
  <c r="R66" i="66" s="1"/>
  <c r="O66" i="66"/>
  <c r="N66" i="66"/>
  <c r="M66" i="66"/>
  <c r="G66" i="66"/>
  <c r="F66" i="66"/>
  <c r="E66" i="66"/>
  <c r="C66" i="66"/>
  <c r="B66" i="66"/>
  <c r="A66" i="66"/>
  <c r="AA65" i="66"/>
  <c r="Z65" i="66"/>
  <c r="S65" i="66"/>
  <c r="P65" i="66"/>
  <c r="O65" i="66"/>
  <c r="N65" i="66"/>
  <c r="M65" i="66"/>
  <c r="F65" i="66"/>
  <c r="E65" i="66"/>
  <c r="C65" i="66"/>
  <c r="B65" i="66"/>
  <c r="A65" i="66"/>
  <c r="AA64" i="66"/>
  <c r="Z64" i="66"/>
  <c r="R64" i="66"/>
  <c r="P64" i="66"/>
  <c r="O64" i="66"/>
  <c r="N64" i="66"/>
  <c r="M64" i="66"/>
  <c r="G64" i="66"/>
  <c r="F64" i="66"/>
  <c r="E64" i="66"/>
  <c r="C64" i="66"/>
  <c r="B64" i="66"/>
  <c r="A64" i="66"/>
  <c r="S64" i="66" s="1"/>
  <c r="AA63" i="66"/>
  <c r="Z63" i="66"/>
  <c r="P63" i="66"/>
  <c r="O63" i="66"/>
  <c r="N63" i="66"/>
  <c r="M63" i="66"/>
  <c r="G63" i="66"/>
  <c r="F63" i="66"/>
  <c r="E63" i="66"/>
  <c r="C63" i="66"/>
  <c r="B63" i="66"/>
  <c r="A63" i="66"/>
  <c r="S63" i="66" s="1"/>
  <c r="AA62" i="66"/>
  <c r="Z62" i="66"/>
  <c r="P62" i="66"/>
  <c r="O62" i="66"/>
  <c r="N62" i="66"/>
  <c r="M62" i="66"/>
  <c r="R62" i="66" s="1"/>
  <c r="G62" i="66"/>
  <c r="F62" i="66"/>
  <c r="E62" i="66"/>
  <c r="C62" i="66"/>
  <c r="B62" i="66"/>
  <c r="A62" i="66"/>
  <c r="S62" i="66" s="1"/>
  <c r="AA61" i="66"/>
  <c r="Z61" i="66"/>
  <c r="P61" i="66"/>
  <c r="O61" i="66"/>
  <c r="R61" i="66" s="1"/>
  <c r="N61" i="66"/>
  <c r="M61" i="66"/>
  <c r="G61" i="66"/>
  <c r="F61" i="66"/>
  <c r="E61" i="66"/>
  <c r="C61" i="66"/>
  <c r="B61" i="66"/>
  <c r="A61" i="66"/>
  <c r="S61" i="66" s="1"/>
  <c r="AA60" i="66"/>
  <c r="Z60" i="66"/>
  <c r="S60" i="66"/>
  <c r="P60" i="66"/>
  <c r="O60" i="66"/>
  <c r="N60" i="66"/>
  <c r="M60" i="66"/>
  <c r="G60" i="66"/>
  <c r="F60" i="66"/>
  <c r="E60" i="66"/>
  <c r="C60" i="66"/>
  <c r="B60" i="66"/>
  <c r="A60" i="66"/>
  <c r="AA59" i="66"/>
  <c r="Z59" i="66"/>
  <c r="P59" i="66"/>
  <c r="O59" i="66"/>
  <c r="N59" i="66"/>
  <c r="M59" i="66"/>
  <c r="R59" i="66" s="1"/>
  <c r="F59" i="66"/>
  <c r="E59" i="66"/>
  <c r="C59" i="66"/>
  <c r="B59" i="66"/>
  <c r="A59" i="66"/>
  <c r="S59" i="66" s="1"/>
  <c r="AA58" i="66"/>
  <c r="Z58" i="66"/>
  <c r="R58" i="66"/>
  <c r="P58" i="66"/>
  <c r="O58" i="66"/>
  <c r="N58" i="66"/>
  <c r="M58" i="66"/>
  <c r="F58" i="66"/>
  <c r="E58" i="66"/>
  <c r="C58" i="66"/>
  <c r="B58" i="66"/>
  <c r="A58" i="66"/>
  <c r="S58" i="66" s="1"/>
  <c r="AA57" i="66"/>
  <c r="Z57" i="66"/>
  <c r="P57" i="66"/>
  <c r="O57" i="66"/>
  <c r="N57" i="66"/>
  <c r="M57" i="66"/>
  <c r="R57" i="66" s="1"/>
  <c r="G57" i="66"/>
  <c r="F57" i="66"/>
  <c r="E57" i="66"/>
  <c r="C57" i="66"/>
  <c r="B57" i="66"/>
  <c r="A57" i="66"/>
  <c r="S57" i="66" s="1"/>
  <c r="AA56" i="66"/>
  <c r="Z56" i="66"/>
  <c r="P56" i="66"/>
  <c r="O56" i="66"/>
  <c r="N56" i="66"/>
  <c r="M56" i="66"/>
  <c r="G56" i="66"/>
  <c r="F56" i="66"/>
  <c r="E56" i="66"/>
  <c r="C56" i="66"/>
  <c r="B56" i="66"/>
  <c r="A56" i="66"/>
  <c r="S56" i="66" s="1"/>
  <c r="AA55" i="66"/>
  <c r="Z55" i="66"/>
  <c r="S55" i="66"/>
  <c r="P55" i="66"/>
  <c r="O55" i="66"/>
  <c r="R55" i="66" s="1"/>
  <c r="N55" i="66"/>
  <c r="M55" i="66"/>
  <c r="F55" i="66"/>
  <c r="E55" i="66"/>
  <c r="C55" i="66"/>
  <c r="B55" i="66"/>
  <c r="A55" i="66"/>
  <c r="AA54" i="66"/>
  <c r="Z54" i="66"/>
  <c r="S54" i="66"/>
  <c r="P54" i="66"/>
  <c r="O54" i="66"/>
  <c r="N54" i="66"/>
  <c r="M54" i="66"/>
  <c r="R54" i="66" s="1"/>
  <c r="G54" i="66"/>
  <c r="F54" i="66"/>
  <c r="E54" i="66"/>
  <c r="C54" i="66"/>
  <c r="B54" i="66"/>
  <c r="A54" i="66"/>
  <c r="AA53" i="66"/>
  <c r="Z53" i="66"/>
  <c r="P53" i="66"/>
  <c r="O53" i="66"/>
  <c r="N53" i="66"/>
  <c r="M53" i="66"/>
  <c r="G53" i="66"/>
  <c r="F53" i="66"/>
  <c r="E53" i="66"/>
  <c r="C53" i="66"/>
  <c r="B53" i="66"/>
  <c r="A53" i="66"/>
  <c r="S53" i="66" s="1"/>
  <c r="AA52" i="66"/>
  <c r="Z52" i="66"/>
  <c r="P52" i="66"/>
  <c r="O52" i="66"/>
  <c r="N52" i="66"/>
  <c r="M52" i="66"/>
  <c r="R52" i="66" s="1"/>
  <c r="G52" i="66"/>
  <c r="F52" i="66"/>
  <c r="E52" i="66"/>
  <c r="C52" i="66"/>
  <c r="B52" i="66"/>
  <c r="A52" i="66"/>
  <c r="S52" i="66" s="1"/>
  <c r="AA51" i="66"/>
  <c r="Z51" i="66"/>
  <c r="S51" i="66"/>
  <c r="P51" i="66"/>
  <c r="O51" i="66"/>
  <c r="N51" i="66"/>
  <c r="M51" i="66"/>
  <c r="G51" i="66"/>
  <c r="F51" i="66"/>
  <c r="E51" i="66"/>
  <c r="C51" i="66"/>
  <c r="B51" i="66"/>
  <c r="A51" i="66"/>
  <c r="AA50" i="66"/>
  <c r="Z50" i="66"/>
  <c r="P50" i="66"/>
  <c r="O50" i="66"/>
  <c r="N50" i="66"/>
  <c r="M50" i="66"/>
  <c r="G50" i="66"/>
  <c r="F50" i="66"/>
  <c r="E50" i="66"/>
  <c r="C50" i="66"/>
  <c r="B50" i="66"/>
  <c r="A50" i="66"/>
  <c r="S50" i="66" s="1"/>
  <c r="AA49" i="66"/>
  <c r="Z49" i="66"/>
  <c r="R49" i="66"/>
  <c r="P49" i="66"/>
  <c r="O49" i="66"/>
  <c r="N49" i="66"/>
  <c r="M49" i="66"/>
  <c r="F49" i="66"/>
  <c r="E49" i="66"/>
  <c r="C49" i="66"/>
  <c r="B49" i="66"/>
  <c r="A49" i="66"/>
  <c r="S49" i="66" s="1"/>
  <c r="AA48" i="66"/>
  <c r="Z48" i="66"/>
  <c r="P48" i="66"/>
  <c r="O48" i="66"/>
  <c r="N48" i="66"/>
  <c r="M48" i="66"/>
  <c r="R48" i="66" s="1"/>
  <c r="G48" i="66"/>
  <c r="F48" i="66"/>
  <c r="E48" i="66"/>
  <c r="C48" i="66"/>
  <c r="B48" i="66"/>
  <c r="A48" i="66"/>
  <c r="S48" i="66" s="1"/>
  <c r="AA47" i="66"/>
  <c r="Z47" i="66"/>
  <c r="S47" i="66"/>
  <c r="R47" i="66"/>
  <c r="P47" i="66"/>
  <c r="O47" i="66"/>
  <c r="N47" i="66"/>
  <c r="M47" i="66"/>
  <c r="G47" i="66"/>
  <c r="F47" i="66"/>
  <c r="E47" i="66"/>
  <c r="C47" i="66"/>
  <c r="B47" i="66"/>
  <c r="A47" i="66"/>
  <c r="AA46" i="66"/>
  <c r="Z46" i="66"/>
  <c r="S46" i="66"/>
  <c r="R46" i="66"/>
  <c r="P46" i="66"/>
  <c r="O46" i="66"/>
  <c r="N46" i="66"/>
  <c r="M46" i="66"/>
  <c r="G46" i="66"/>
  <c r="F46" i="66"/>
  <c r="E46" i="66"/>
  <c r="C46" i="66"/>
  <c r="B46" i="66"/>
  <c r="A46" i="66"/>
  <c r="AA45" i="66"/>
  <c r="Z45" i="66"/>
  <c r="P45" i="66"/>
  <c r="O45" i="66"/>
  <c r="N45" i="66"/>
  <c r="M45" i="66"/>
  <c r="G45" i="66"/>
  <c r="F45" i="66"/>
  <c r="E45" i="66"/>
  <c r="C45" i="66"/>
  <c r="B45" i="66"/>
  <c r="A45" i="66"/>
  <c r="S45" i="66" s="1"/>
  <c r="AA40" i="66"/>
  <c r="Z40" i="66"/>
  <c r="S40" i="66"/>
  <c r="P40" i="66"/>
  <c r="O40" i="66"/>
  <c r="N40" i="66"/>
  <c r="R40" i="66" s="1"/>
  <c r="M40" i="66"/>
  <c r="H40" i="66"/>
  <c r="F40" i="66"/>
  <c r="E40" i="66"/>
  <c r="C40" i="66"/>
  <c r="B40" i="66"/>
  <c r="A40" i="66"/>
  <c r="AA39" i="66"/>
  <c r="Z39" i="66"/>
  <c r="S39" i="66"/>
  <c r="R39" i="66"/>
  <c r="P39" i="66"/>
  <c r="O39" i="66"/>
  <c r="N39" i="66"/>
  <c r="M39" i="66"/>
  <c r="H39" i="66"/>
  <c r="F39" i="66"/>
  <c r="E39" i="66"/>
  <c r="C39" i="66"/>
  <c r="B39" i="66"/>
  <c r="A39" i="66"/>
  <c r="AA38" i="66"/>
  <c r="Z38" i="66"/>
  <c r="R38" i="66"/>
  <c r="P38" i="66"/>
  <c r="O38" i="66"/>
  <c r="N38" i="66"/>
  <c r="M38" i="66"/>
  <c r="H38" i="66"/>
  <c r="F38" i="66"/>
  <c r="E38" i="66"/>
  <c r="C38" i="66"/>
  <c r="B38" i="66"/>
  <c r="A38" i="66"/>
  <c r="S38" i="66" s="1"/>
  <c r="AA37" i="66"/>
  <c r="Z37" i="66"/>
  <c r="P37" i="66"/>
  <c r="O37" i="66"/>
  <c r="N37" i="66"/>
  <c r="R37" i="66" s="1"/>
  <c r="M37" i="66"/>
  <c r="H37" i="66"/>
  <c r="F37" i="66"/>
  <c r="E37" i="66"/>
  <c r="C37" i="66"/>
  <c r="B37" i="66"/>
  <c r="A37" i="66"/>
  <c r="S37" i="66" s="1"/>
  <c r="AA36" i="66"/>
  <c r="Z36" i="66"/>
  <c r="P36" i="66"/>
  <c r="O36" i="66"/>
  <c r="N36" i="66"/>
  <c r="R36" i="66" s="1"/>
  <c r="M36" i="66"/>
  <c r="H36" i="66"/>
  <c r="F36" i="66"/>
  <c r="E36" i="66"/>
  <c r="C36" i="66"/>
  <c r="B36" i="66"/>
  <c r="A36" i="66"/>
  <c r="S36" i="66" s="1"/>
  <c r="AA35" i="66"/>
  <c r="Z35" i="66"/>
  <c r="S35" i="66"/>
  <c r="P35" i="66"/>
  <c r="O35" i="66"/>
  <c r="R35" i="66" s="1"/>
  <c r="N35" i="66"/>
  <c r="M35" i="66"/>
  <c r="H35" i="66"/>
  <c r="F35" i="66"/>
  <c r="E35" i="66"/>
  <c r="C35" i="66"/>
  <c r="B35" i="66"/>
  <c r="A35" i="66"/>
  <c r="AA34" i="66"/>
  <c r="Z34" i="66"/>
  <c r="R34" i="66"/>
  <c r="P34" i="66"/>
  <c r="O34" i="66"/>
  <c r="N34" i="66"/>
  <c r="M34" i="66"/>
  <c r="H34" i="66"/>
  <c r="F34" i="66"/>
  <c r="E34" i="66"/>
  <c r="C34" i="66"/>
  <c r="B34" i="66"/>
  <c r="A34" i="66"/>
  <c r="S34" i="66" s="1"/>
  <c r="AA33" i="66"/>
  <c r="Z33" i="66"/>
  <c r="P33" i="66"/>
  <c r="O33" i="66"/>
  <c r="N33" i="66"/>
  <c r="R33" i="66" s="1"/>
  <c r="M33" i="66"/>
  <c r="H33" i="66"/>
  <c r="F33" i="66"/>
  <c r="E33" i="66"/>
  <c r="C33" i="66"/>
  <c r="B33" i="66"/>
  <c r="A33" i="66"/>
  <c r="S33" i="66" s="1"/>
  <c r="AA32" i="66"/>
  <c r="Z32" i="66"/>
  <c r="P32" i="66"/>
  <c r="O32" i="66"/>
  <c r="N32" i="66"/>
  <c r="R32" i="66" s="1"/>
  <c r="M32" i="66"/>
  <c r="H32" i="66"/>
  <c r="F32" i="66"/>
  <c r="E32" i="66"/>
  <c r="C32" i="66"/>
  <c r="B32" i="66"/>
  <c r="A32" i="66"/>
  <c r="S32" i="66" s="1"/>
  <c r="AA31" i="66"/>
  <c r="Z31" i="66"/>
  <c r="S31" i="66"/>
  <c r="P31" i="66"/>
  <c r="O31" i="66"/>
  <c r="R31" i="66" s="1"/>
  <c r="N31" i="66"/>
  <c r="M31" i="66"/>
  <c r="H31" i="66"/>
  <c r="F31" i="66"/>
  <c r="E31" i="66"/>
  <c r="C31" i="66"/>
  <c r="B31" i="66"/>
  <c r="A31" i="66"/>
  <c r="AA30" i="66"/>
  <c r="Z30" i="66"/>
  <c r="R30" i="66"/>
  <c r="P30" i="66"/>
  <c r="O30" i="66"/>
  <c r="N30" i="66"/>
  <c r="M30" i="66"/>
  <c r="F30" i="66"/>
  <c r="E30" i="66"/>
  <c r="C30" i="66"/>
  <c r="B30" i="66"/>
  <c r="A30" i="66"/>
  <c r="S30" i="66" s="1"/>
  <c r="AA29" i="66"/>
  <c r="Z29" i="66"/>
  <c r="P29" i="66"/>
  <c r="O29" i="66"/>
  <c r="N29" i="66"/>
  <c r="R29" i="66" s="1"/>
  <c r="M29" i="66"/>
  <c r="H29" i="66"/>
  <c r="F29" i="66"/>
  <c r="E29" i="66"/>
  <c r="C29" i="66"/>
  <c r="B29" i="66"/>
  <c r="A29" i="66"/>
  <c r="S29" i="66" s="1"/>
  <c r="AA28" i="66"/>
  <c r="Z28" i="66"/>
  <c r="P28" i="66"/>
  <c r="R28" i="66" s="1"/>
  <c r="O28" i="66"/>
  <c r="N28" i="66"/>
  <c r="M28" i="66"/>
  <c r="H28" i="66"/>
  <c r="F28" i="66"/>
  <c r="E28" i="66"/>
  <c r="C28" i="66"/>
  <c r="B28" i="66"/>
  <c r="A28" i="66"/>
  <c r="S28" i="66" s="1"/>
  <c r="AA27" i="66"/>
  <c r="Z27" i="66"/>
  <c r="S27" i="66"/>
  <c r="P27" i="66"/>
  <c r="O27" i="66"/>
  <c r="N27" i="66"/>
  <c r="R27" i="66" s="1"/>
  <c r="M27" i="66"/>
  <c r="H27" i="66"/>
  <c r="F27" i="66"/>
  <c r="E27" i="66"/>
  <c r="C27" i="66"/>
  <c r="B27" i="66"/>
  <c r="A27" i="66"/>
  <c r="AA26" i="66"/>
  <c r="Z26" i="66"/>
  <c r="P26" i="66"/>
  <c r="O26" i="66"/>
  <c r="N26" i="66"/>
  <c r="R26" i="66" s="1"/>
  <c r="M26" i="66"/>
  <c r="H26" i="66"/>
  <c r="F26" i="66"/>
  <c r="E26" i="66"/>
  <c r="C26" i="66"/>
  <c r="B26" i="66"/>
  <c r="A26" i="66"/>
  <c r="S26" i="66" s="1"/>
  <c r="AA25" i="66"/>
  <c r="Z25" i="66"/>
  <c r="P25" i="66"/>
  <c r="R25" i="66" s="1"/>
  <c r="O25" i="66"/>
  <c r="N25" i="66"/>
  <c r="M25" i="66"/>
  <c r="H25" i="66"/>
  <c r="F25" i="66"/>
  <c r="E25" i="66"/>
  <c r="C25" i="66"/>
  <c r="B25" i="66"/>
  <c r="A25" i="66"/>
  <c r="S25" i="66" s="1"/>
  <c r="AA24" i="66"/>
  <c r="Z24" i="66"/>
  <c r="P24" i="66"/>
  <c r="O24" i="66"/>
  <c r="N24" i="66"/>
  <c r="R24" i="66" s="1"/>
  <c r="M24" i="66"/>
  <c r="F24" i="66"/>
  <c r="E24" i="66"/>
  <c r="C24" i="66"/>
  <c r="B24" i="66"/>
  <c r="A24" i="66"/>
  <c r="S24" i="66" s="1"/>
  <c r="AA23" i="66"/>
  <c r="Z23" i="66"/>
  <c r="S23" i="66"/>
  <c r="P23" i="66"/>
  <c r="O23" i="66"/>
  <c r="N23" i="66"/>
  <c r="R23" i="66" s="1"/>
  <c r="M23" i="66"/>
  <c r="F23" i="66"/>
  <c r="E23" i="66"/>
  <c r="C23" i="66"/>
  <c r="B23" i="66"/>
  <c r="A23" i="66"/>
  <c r="AA22" i="66"/>
  <c r="Z22" i="66"/>
  <c r="R22" i="66"/>
  <c r="P22" i="66"/>
  <c r="O22" i="66"/>
  <c r="N22" i="66"/>
  <c r="M22" i="66"/>
  <c r="H22" i="66"/>
  <c r="F22" i="66"/>
  <c r="E22" i="66"/>
  <c r="C22" i="66"/>
  <c r="B22" i="66"/>
  <c r="A22" i="66"/>
  <c r="S22" i="66" s="1"/>
  <c r="AA21" i="66"/>
  <c r="Z21" i="66"/>
  <c r="S21" i="66"/>
  <c r="P21" i="66"/>
  <c r="O21" i="66"/>
  <c r="N21" i="66"/>
  <c r="R21" i="66" s="1"/>
  <c r="M21" i="66"/>
  <c r="H21" i="66"/>
  <c r="F21" i="66"/>
  <c r="E21" i="66"/>
  <c r="C21" i="66"/>
  <c r="B21" i="66"/>
  <c r="A21" i="66"/>
  <c r="AA20" i="66"/>
  <c r="Z20" i="66"/>
  <c r="P20" i="66"/>
  <c r="O20" i="66"/>
  <c r="N20" i="66"/>
  <c r="R20" i="66" s="1"/>
  <c r="M20" i="66"/>
  <c r="F20" i="66"/>
  <c r="E20" i="66"/>
  <c r="C20" i="66"/>
  <c r="B20" i="66"/>
  <c r="A20" i="66"/>
  <c r="S20" i="66" s="1"/>
  <c r="AA19" i="66"/>
  <c r="Z19" i="66"/>
  <c r="S19" i="66"/>
  <c r="P19" i="66"/>
  <c r="O19" i="66"/>
  <c r="N19" i="66"/>
  <c r="M19" i="66"/>
  <c r="H19" i="66"/>
  <c r="F19" i="66"/>
  <c r="E19" i="66"/>
  <c r="C19" i="66"/>
  <c r="B19" i="66"/>
  <c r="A19" i="66"/>
  <c r="AA18" i="66"/>
  <c r="Z18" i="66"/>
  <c r="P18" i="66"/>
  <c r="O18" i="66"/>
  <c r="N18" i="66"/>
  <c r="R18" i="66" s="1"/>
  <c r="M18" i="66"/>
  <c r="H18" i="66"/>
  <c r="F18" i="66"/>
  <c r="E18" i="66"/>
  <c r="C18" i="66"/>
  <c r="B18" i="66"/>
  <c r="A18" i="66"/>
  <c r="S18" i="66" s="1"/>
  <c r="AA17" i="66"/>
  <c r="Z17" i="66"/>
  <c r="S17" i="66"/>
  <c r="P17" i="66"/>
  <c r="O17" i="66"/>
  <c r="N17" i="66"/>
  <c r="R17" i="66" s="1"/>
  <c r="M17" i="66"/>
  <c r="H17" i="66"/>
  <c r="F17" i="66"/>
  <c r="E17" i="66"/>
  <c r="C17" i="66"/>
  <c r="B17" i="66"/>
  <c r="A17" i="66"/>
  <c r="AA16" i="66"/>
  <c r="Z16" i="66"/>
  <c r="S16" i="66"/>
  <c r="R16" i="66"/>
  <c r="P16" i="66"/>
  <c r="O16" i="66"/>
  <c r="N16" i="66"/>
  <c r="M16" i="66"/>
  <c r="H16" i="66"/>
  <c r="F16" i="66"/>
  <c r="E16" i="66"/>
  <c r="C16" i="66"/>
  <c r="B16" i="66"/>
  <c r="A16" i="66"/>
  <c r="AA15" i="66"/>
  <c r="Z15" i="66"/>
  <c r="S15" i="66"/>
  <c r="R15" i="66"/>
  <c r="P15" i="66"/>
  <c r="O15" i="66"/>
  <c r="N15" i="66"/>
  <c r="M15" i="66"/>
  <c r="H15" i="66"/>
  <c r="F15" i="66"/>
  <c r="E15" i="66"/>
  <c r="C15" i="66"/>
  <c r="B15" i="66"/>
  <c r="A15" i="66"/>
  <c r="AA14" i="66"/>
  <c r="Z14" i="66"/>
  <c r="P14" i="66"/>
  <c r="O14" i="66"/>
  <c r="N14" i="66"/>
  <c r="M14" i="66"/>
  <c r="F14" i="66"/>
  <c r="E14" i="66"/>
  <c r="C14" i="66"/>
  <c r="B14" i="66"/>
  <c r="A14" i="66"/>
  <c r="S14" i="66" s="1"/>
  <c r="AA13" i="66"/>
  <c r="Z13" i="66"/>
  <c r="P13" i="66"/>
  <c r="O13" i="66"/>
  <c r="N13" i="66"/>
  <c r="M13" i="66"/>
  <c r="H13" i="66"/>
  <c r="F13" i="66"/>
  <c r="E13" i="66"/>
  <c r="C13" i="66"/>
  <c r="B13" i="66"/>
  <c r="A13" i="66"/>
  <c r="S13" i="66" s="1"/>
  <c r="AA12" i="66"/>
  <c r="Z12" i="66"/>
  <c r="P12" i="66"/>
  <c r="O12" i="66"/>
  <c r="N12" i="66"/>
  <c r="R12" i="66" s="1"/>
  <c r="M12" i="66"/>
  <c r="H12" i="66"/>
  <c r="F12" i="66"/>
  <c r="E12" i="66"/>
  <c r="C12" i="66"/>
  <c r="B12" i="66"/>
  <c r="A12" i="66"/>
  <c r="S12" i="66" s="1"/>
  <c r="AA11" i="66"/>
  <c r="Z11" i="66"/>
  <c r="P11" i="66"/>
  <c r="O11" i="66"/>
  <c r="N11" i="66"/>
  <c r="R11" i="66" s="1"/>
  <c r="M11" i="66"/>
  <c r="H11" i="66"/>
  <c r="F11" i="66"/>
  <c r="E11" i="66"/>
  <c r="C11" i="66"/>
  <c r="B11" i="66"/>
  <c r="A11" i="66"/>
  <c r="S11" i="66" s="1"/>
  <c r="AA10" i="66"/>
  <c r="Z10" i="66"/>
  <c r="R10" i="66"/>
  <c r="P10" i="66"/>
  <c r="O10" i="66"/>
  <c r="N10" i="66"/>
  <c r="M10" i="66"/>
  <c r="H10" i="66"/>
  <c r="F10" i="66"/>
  <c r="E10" i="66"/>
  <c r="C10" i="66"/>
  <c r="B10" i="66"/>
  <c r="A10" i="66"/>
  <c r="S10" i="66" s="1"/>
  <c r="C106" i="65"/>
  <c r="E106" i="65"/>
  <c r="F106" i="65"/>
  <c r="M106" i="65"/>
  <c r="R106" i="65" s="1"/>
  <c r="N106" i="65"/>
  <c r="O106" i="65"/>
  <c r="P106" i="65"/>
  <c r="S106" i="65"/>
  <c r="Z106" i="65"/>
  <c r="AA106" i="65"/>
  <c r="C101" i="65"/>
  <c r="E101" i="65"/>
  <c r="F101" i="65"/>
  <c r="M101" i="65"/>
  <c r="N101" i="65"/>
  <c r="O101" i="65"/>
  <c r="P101" i="65"/>
  <c r="R101" i="65"/>
  <c r="S101" i="65"/>
  <c r="Z101" i="65"/>
  <c r="AA101" i="65"/>
  <c r="C102" i="65"/>
  <c r="E102" i="65"/>
  <c r="F102" i="65"/>
  <c r="M102" i="65"/>
  <c r="R102" i="65" s="1"/>
  <c r="N102" i="65"/>
  <c r="O102" i="65"/>
  <c r="P102" i="65"/>
  <c r="S102" i="65"/>
  <c r="Z102" i="65"/>
  <c r="AA102" i="65"/>
  <c r="C103" i="65"/>
  <c r="E103" i="65"/>
  <c r="F103" i="65"/>
  <c r="M103" i="65"/>
  <c r="R103" i="65" s="1"/>
  <c r="N103" i="65"/>
  <c r="O103" i="65"/>
  <c r="P103" i="65"/>
  <c r="S103" i="65"/>
  <c r="Z103" i="65"/>
  <c r="AA103" i="65"/>
  <c r="C104" i="65"/>
  <c r="E104" i="65"/>
  <c r="F104" i="65"/>
  <c r="M104" i="65"/>
  <c r="R104" i="65" s="1"/>
  <c r="N104" i="65"/>
  <c r="O104" i="65"/>
  <c r="P104" i="65"/>
  <c r="S104" i="65"/>
  <c r="Z104" i="65"/>
  <c r="AA104" i="65"/>
  <c r="C105" i="65"/>
  <c r="E105" i="65"/>
  <c r="F105" i="65"/>
  <c r="M105" i="65"/>
  <c r="N105" i="65"/>
  <c r="R105" i="65" s="1"/>
  <c r="O105" i="65"/>
  <c r="P105" i="65"/>
  <c r="S105" i="65"/>
  <c r="Z105" i="65"/>
  <c r="AA105" i="65"/>
  <c r="A106" i="65"/>
  <c r="B106" i="65"/>
  <c r="A101" i="65"/>
  <c r="B101" i="65"/>
  <c r="A102" i="65"/>
  <c r="B102" i="65"/>
  <c r="A103" i="65"/>
  <c r="B103" i="65"/>
  <c r="A104" i="65"/>
  <c r="B104" i="65"/>
  <c r="A105" i="65"/>
  <c r="B105" i="65"/>
  <c r="Z70" i="65"/>
  <c r="AA70" i="65"/>
  <c r="Z71" i="65"/>
  <c r="AA71" i="65"/>
  <c r="Z72" i="65"/>
  <c r="AA72" i="65"/>
  <c r="Z73" i="65"/>
  <c r="AA73" i="65"/>
  <c r="Z74" i="65"/>
  <c r="AA74" i="65"/>
  <c r="C70" i="65"/>
  <c r="E70" i="65"/>
  <c r="F70" i="65"/>
  <c r="G70" i="65"/>
  <c r="M70" i="65"/>
  <c r="N70" i="65"/>
  <c r="O70" i="65"/>
  <c r="P70" i="65"/>
  <c r="R70" i="65"/>
  <c r="S70" i="65"/>
  <c r="C71" i="65"/>
  <c r="E71" i="65"/>
  <c r="F71" i="65"/>
  <c r="G71" i="65"/>
  <c r="M71" i="65"/>
  <c r="R71" i="65" s="1"/>
  <c r="N71" i="65"/>
  <c r="O71" i="65"/>
  <c r="P71" i="65"/>
  <c r="C72" i="65"/>
  <c r="E72" i="65"/>
  <c r="F72" i="65"/>
  <c r="G72" i="65"/>
  <c r="M72" i="65"/>
  <c r="N72" i="65"/>
  <c r="O72" i="65"/>
  <c r="P72" i="65"/>
  <c r="C73" i="65"/>
  <c r="E73" i="65"/>
  <c r="F73" i="65"/>
  <c r="G73" i="65"/>
  <c r="M73" i="65"/>
  <c r="R73" i="65" s="1"/>
  <c r="N73" i="65"/>
  <c r="O73" i="65"/>
  <c r="P73" i="65"/>
  <c r="C74" i="65"/>
  <c r="E74" i="65"/>
  <c r="F74" i="65"/>
  <c r="G74" i="65"/>
  <c r="M74" i="65"/>
  <c r="N74" i="65"/>
  <c r="O74" i="65"/>
  <c r="P74" i="65"/>
  <c r="A74" i="65"/>
  <c r="S74" i="65" s="1"/>
  <c r="B74" i="65"/>
  <c r="A70" i="65"/>
  <c r="B70" i="65"/>
  <c r="A71" i="65"/>
  <c r="S71" i="65" s="1"/>
  <c r="B71" i="65"/>
  <c r="A72" i="65"/>
  <c r="S72" i="65" s="1"/>
  <c r="B72" i="65"/>
  <c r="A73" i="65"/>
  <c r="S73" i="65" s="1"/>
  <c r="B73" i="65"/>
  <c r="Z36" i="65"/>
  <c r="AA36" i="65"/>
  <c r="Z37" i="65"/>
  <c r="AA37" i="65"/>
  <c r="Z38" i="65"/>
  <c r="AA38" i="65"/>
  <c r="Z39" i="65"/>
  <c r="AA39" i="65"/>
  <c r="Z40" i="65"/>
  <c r="AA40" i="65"/>
  <c r="A36" i="65"/>
  <c r="B36" i="65"/>
  <c r="C36" i="65"/>
  <c r="E36" i="65"/>
  <c r="F36" i="65"/>
  <c r="H36" i="65"/>
  <c r="M36" i="65"/>
  <c r="N36" i="65"/>
  <c r="O36" i="65"/>
  <c r="P36" i="65"/>
  <c r="S36" i="65"/>
  <c r="A37" i="65"/>
  <c r="S37" i="65" s="1"/>
  <c r="B37" i="65"/>
  <c r="C37" i="65"/>
  <c r="E37" i="65"/>
  <c r="F37" i="65"/>
  <c r="H37" i="65"/>
  <c r="M37" i="65"/>
  <c r="N37" i="65"/>
  <c r="O37" i="65"/>
  <c r="P37" i="65"/>
  <c r="A38" i="65"/>
  <c r="S38" i="65" s="1"/>
  <c r="B38" i="65"/>
  <c r="C38" i="65"/>
  <c r="E38" i="65"/>
  <c r="F38" i="65"/>
  <c r="H38" i="65"/>
  <c r="M38" i="65"/>
  <c r="N38" i="65"/>
  <c r="O38" i="65"/>
  <c r="P38" i="65"/>
  <c r="A39" i="65"/>
  <c r="B39" i="65"/>
  <c r="C39" i="65"/>
  <c r="E39" i="65"/>
  <c r="F39" i="65"/>
  <c r="H39" i="65"/>
  <c r="M39" i="65"/>
  <c r="N39" i="65"/>
  <c r="O39" i="65"/>
  <c r="P39" i="65"/>
  <c r="S39" i="65"/>
  <c r="A40" i="65"/>
  <c r="S40" i="65" s="1"/>
  <c r="B40" i="65"/>
  <c r="C40" i="65"/>
  <c r="E40" i="65"/>
  <c r="F40" i="65"/>
  <c r="H40" i="65"/>
  <c r="M40" i="65"/>
  <c r="N40" i="65"/>
  <c r="O40" i="65"/>
  <c r="P40" i="65"/>
  <c r="AA100" i="65"/>
  <c r="Z100" i="65"/>
  <c r="P100" i="65"/>
  <c r="O100" i="65"/>
  <c r="N100" i="65"/>
  <c r="M100" i="65"/>
  <c r="F100" i="65"/>
  <c r="E100" i="65"/>
  <c r="C100" i="65"/>
  <c r="B100" i="65"/>
  <c r="A100" i="65"/>
  <c r="S100" i="65" s="1"/>
  <c r="AA99" i="65"/>
  <c r="Z99" i="65"/>
  <c r="P99" i="65"/>
  <c r="O99" i="65"/>
  <c r="N99" i="65"/>
  <c r="M99" i="65"/>
  <c r="F99" i="65"/>
  <c r="E99" i="65"/>
  <c r="C99" i="65"/>
  <c r="B99" i="65"/>
  <c r="A99" i="65"/>
  <c r="S99" i="65" s="1"/>
  <c r="AA98" i="65"/>
  <c r="Z98" i="65"/>
  <c r="P98" i="65"/>
  <c r="O98" i="65"/>
  <c r="N98" i="65"/>
  <c r="M98" i="65"/>
  <c r="F98" i="65"/>
  <c r="E98" i="65"/>
  <c r="C98" i="65"/>
  <c r="B98" i="65"/>
  <c r="A98" i="65"/>
  <c r="S98" i="65" s="1"/>
  <c r="AA97" i="65"/>
  <c r="Z97" i="65"/>
  <c r="P97" i="65"/>
  <c r="O97" i="65"/>
  <c r="N97" i="65"/>
  <c r="M97" i="65"/>
  <c r="F97" i="65"/>
  <c r="E97" i="65"/>
  <c r="C97" i="65"/>
  <c r="B97" i="65"/>
  <c r="A97" i="65"/>
  <c r="S97" i="65" s="1"/>
  <c r="AA96" i="65"/>
  <c r="Z96" i="65"/>
  <c r="P96" i="65"/>
  <c r="O96" i="65"/>
  <c r="N96" i="65"/>
  <c r="M96" i="65"/>
  <c r="F96" i="65"/>
  <c r="E96" i="65"/>
  <c r="C96" i="65"/>
  <c r="B96" i="65"/>
  <c r="A96" i="65"/>
  <c r="S96" i="65" s="1"/>
  <c r="AA95" i="65"/>
  <c r="Z95" i="65"/>
  <c r="P95" i="65"/>
  <c r="O95" i="65"/>
  <c r="N95" i="65"/>
  <c r="M95" i="65"/>
  <c r="F95" i="65"/>
  <c r="E95" i="65"/>
  <c r="C95" i="65"/>
  <c r="B95" i="65"/>
  <c r="A95" i="65"/>
  <c r="S95" i="65" s="1"/>
  <c r="AA94" i="65"/>
  <c r="Z94" i="65"/>
  <c r="P94" i="65"/>
  <c r="O94" i="65"/>
  <c r="N94" i="65"/>
  <c r="M94" i="65"/>
  <c r="F94" i="65"/>
  <c r="E94" i="65"/>
  <c r="C94" i="65"/>
  <c r="B94" i="65"/>
  <c r="A94" i="65"/>
  <c r="S94" i="65" s="1"/>
  <c r="AA93" i="65"/>
  <c r="Z93" i="65"/>
  <c r="P93" i="65"/>
  <c r="O93" i="65"/>
  <c r="N93" i="65"/>
  <c r="M93" i="65"/>
  <c r="F93" i="65"/>
  <c r="E93" i="65"/>
  <c r="C93" i="65"/>
  <c r="B93" i="65"/>
  <c r="A93" i="65"/>
  <c r="S93" i="65" s="1"/>
  <c r="AA92" i="65"/>
  <c r="Z92" i="65"/>
  <c r="P92" i="65"/>
  <c r="O92" i="65"/>
  <c r="N92" i="65"/>
  <c r="M92" i="65"/>
  <c r="F92" i="65"/>
  <c r="E92" i="65"/>
  <c r="C92" i="65"/>
  <c r="B92" i="65"/>
  <c r="A92" i="65"/>
  <c r="S92" i="65" s="1"/>
  <c r="AA91" i="65"/>
  <c r="Z91" i="65"/>
  <c r="P91" i="65"/>
  <c r="O91" i="65"/>
  <c r="N91" i="65"/>
  <c r="M91" i="65"/>
  <c r="F91" i="65"/>
  <c r="E91" i="65"/>
  <c r="C91" i="65"/>
  <c r="B91" i="65"/>
  <c r="A91" i="65"/>
  <c r="S91" i="65" s="1"/>
  <c r="AA90" i="65"/>
  <c r="Z90" i="65"/>
  <c r="P90" i="65"/>
  <c r="O90" i="65"/>
  <c r="N90" i="65"/>
  <c r="M90" i="65"/>
  <c r="F90" i="65"/>
  <c r="E90" i="65"/>
  <c r="C90" i="65"/>
  <c r="B90" i="65"/>
  <c r="A90" i="65"/>
  <c r="AA89" i="65"/>
  <c r="Z89" i="65"/>
  <c r="P89" i="65"/>
  <c r="O89" i="65"/>
  <c r="N89" i="65"/>
  <c r="M89" i="65"/>
  <c r="E89" i="65"/>
  <c r="C89" i="65"/>
  <c r="B89" i="65"/>
  <c r="A89" i="65"/>
  <c r="S89" i="65" s="1"/>
  <c r="AA88" i="65"/>
  <c r="Z88" i="65"/>
  <c r="P88" i="65"/>
  <c r="O88" i="65"/>
  <c r="N88" i="65"/>
  <c r="M88" i="65"/>
  <c r="F88" i="65"/>
  <c r="E88" i="65"/>
  <c r="C88" i="65"/>
  <c r="B88" i="65"/>
  <c r="A88" i="65"/>
  <c r="S88" i="65" s="1"/>
  <c r="AA87" i="65"/>
  <c r="Z87" i="65"/>
  <c r="P87" i="65"/>
  <c r="O87" i="65"/>
  <c r="N87" i="65"/>
  <c r="M87" i="65"/>
  <c r="F87" i="65"/>
  <c r="E87" i="65"/>
  <c r="C87" i="65"/>
  <c r="B87" i="65"/>
  <c r="A87" i="65"/>
  <c r="S87" i="65" s="1"/>
  <c r="AA86" i="65"/>
  <c r="Z86" i="65"/>
  <c r="P86" i="65"/>
  <c r="O86" i="65"/>
  <c r="N86" i="65"/>
  <c r="M86" i="65"/>
  <c r="F86" i="65"/>
  <c r="E86" i="65"/>
  <c r="C86" i="65"/>
  <c r="B86" i="65"/>
  <c r="A86" i="65"/>
  <c r="S86" i="65" s="1"/>
  <c r="AA85" i="65"/>
  <c r="Z85" i="65"/>
  <c r="P85" i="65"/>
  <c r="O85" i="65"/>
  <c r="N85" i="65"/>
  <c r="M85" i="65"/>
  <c r="F85" i="65"/>
  <c r="E85" i="65"/>
  <c r="C85" i="65"/>
  <c r="B85" i="65"/>
  <c r="A85" i="65"/>
  <c r="S85" i="65" s="1"/>
  <c r="AA84" i="65"/>
  <c r="Z84" i="65"/>
  <c r="P84" i="65"/>
  <c r="O84" i="65"/>
  <c r="N84" i="65"/>
  <c r="M84" i="65"/>
  <c r="F84" i="65"/>
  <c r="E84" i="65"/>
  <c r="C84" i="65"/>
  <c r="B84" i="65"/>
  <c r="A84" i="65"/>
  <c r="S84" i="65" s="1"/>
  <c r="AA83" i="65"/>
  <c r="Z83" i="65"/>
  <c r="P83" i="65"/>
  <c r="O83" i="65"/>
  <c r="N83" i="65"/>
  <c r="M83" i="65"/>
  <c r="E83" i="65"/>
  <c r="C83" i="65"/>
  <c r="B83" i="65"/>
  <c r="A83" i="65"/>
  <c r="S83" i="65" s="1"/>
  <c r="AA82" i="65"/>
  <c r="Z82" i="65"/>
  <c r="P82" i="65"/>
  <c r="O82" i="65"/>
  <c r="N82" i="65"/>
  <c r="M82" i="65"/>
  <c r="F82" i="65"/>
  <c r="E82" i="65"/>
  <c r="C82" i="65"/>
  <c r="B82" i="65"/>
  <c r="A82" i="65"/>
  <c r="S82" i="65" s="1"/>
  <c r="AA81" i="65"/>
  <c r="Z81" i="65"/>
  <c r="P81" i="65"/>
  <c r="O81" i="65"/>
  <c r="N81" i="65"/>
  <c r="M81" i="65"/>
  <c r="F81" i="65"/>
  <c r="E81" i="65"/>
  <c r="C81" i="65"/>
  <c r="B81" i="65"/>
  <c r="A81" i="65"/>
  <c r="S81" i="65" s="1"/>
  <c r="AA80" i="65"/>
  <c r="Z80" i="65"/>
  <c r="P80" i="65"/>
  <c r="O80" i="65"/>
  <c r="N80" i="65"/>
  <c r="M80" i="65"/>
  <c r="F80" i="65"/>
  <c r="E80" i="65"/>
  <c r="C80" i="65"/>
  <c r="B80" i="65"/>
  <c r="A80" i="65"/>
  <c r="S80" i="65" s="1"/>
  <c r="AA79" i="65"/>
  <c r="Z79" i="65"/>
  <c r="P79" i="65"/>
  <c r="O79" i="65"/>
  <c r="N79" i="65"/>
  <c r="M79" i="65"/>
  <c r="F79" i="65"/>
  <c r="E79" i="65"/>
  <c r="C79" i="65"/>
  <c r="B79" i="65"/>
  <c r="A79" i="65"/>
  <c r="S79" i="65" s="1"/>
  <c r="AA69" i="65"/>
  <c r="Z69" i="65"/>
  <c r="P69" i="65"/>
  <c r="O69" i="65"/>
  <c r="N69" i="65"/>
  <c r="M69" i="65"/>
  <c r="G69" i="65"/>
  <c r="F69" i="65"/>
  <c r="E69" i="65"/>
  <c r="C69" i="65"/>
  <c r="B69" i="65"/>
  <c r="A69" i="65"/>
  <c r="S69" i="65" s="1"/>
  <c r="AA68" i="65"/>
  <c r="Z68" i="65"/>
  <c r="P68" i="65"/>
  <c r="O68" i="65"/>
  <c r="N68" i="65"/>
  <c r="M68" i="65"/>
  <c r="F68" i="65"/>
  <c r="E68" i="65"/>
  <c r="C68" i="65"/>
  <c r="B68" i="65"/>
  <c r="A68" i="65"/>
  <c r="S68" i="65" s="1"/>
  <c r="AA67" i="65"/>
  <c r="Z67" i="65"/>
  <c r="P67" i="65"/>
  <c r="O67" i="65"/>
  <c r="N67" i="65"/>
  <c r="M67" i="65"/>
  <c r="G67" i="65"/>
  <c r="F67" i="65"/>
  <c r="E67" i="65"/>
  <c r="C67" i="65"/>
  <c r="B67" i="65"/>
  <c r="A67" i="65"/>
  <c r="S67" i="65" s="1"/>
  <c r="AA66" i="65"/>
  <c r="Z66" i="65"/>
  <c r="P66" i="65"/>
  <c r="O66" i="65"/>
  <c r="N66" i="65"/>
  <c r="M66" i="65"/>
  <c r="G66" i="65"/>
  <c r="F66" i="65"/>
  <c r="E66" i="65"/>
  <c r="C66" i="65"/>
  <c r="B66" i="65"/>
  <c r="A66" i="65"/>
  <c r="S66" i="65" s="1"/>
  <c r="AA65" i="65"/>
  <c r="Z65" i="65"/>
  <c r="P65" i="65"/>
  <c r="O65" i="65"/>
  <c r="N65" i="65"/>
  <c r="M65" i="65"/>
  <c r="F65" i="65"/>
  <c r="E65" i="65"/>
  <c r="C65" i="65"/>
  <c r="B65" i="65"/>
  <c r="A65" i="65"/>
  <c r="S65" i="65" s="1"/>
  <c r="AA64" i="65"/>
  <c r="Z64" i="65"/>
  <c r="P64" i="65"/>
  <c r="O64" i="65"/>
  <c r="N64" i="65"/>
  <c r="M64" i="65"/>
  <c r="G64" i="65"/>
  <c r="F64" i="65"/>
  <c r="E64" i="65"/>
  <c r="C64" i="65"/>
  <c r="B64" i="65"/>
  <c r="A64" i="65"/>
  <c r="S64" i="65" s="1"/>
  <c r="AA63" i="65"/>
  <c r="Z63" i="65"/>
  <c r="P63" i="65"/>
  <c r="O63" i="65"/>
  <c r="N63" i="65"/>
  <c r="M63" i="65"/>
  <c r="G63" i="65"/>
  <c r="F63" i="65"/>
  <c r="E63" i="65"/>
  <c r="C63" i="65"/>
  <c r="B63" i="65"/>
  <c r="A63" i="65"/>
  <c r="S63" i="65" s="1"/>
  <c r="AA62" i="65"/>
  <c r="Z62" i="65"/>
  <c r="P62" i="65"/>
  <c r="O62" i="65"/>
  <c r="N62" i="65"/>
  <c r="M62" i="65"/>
  <c r="G62" i="65"/>
  <c r="F62" i="65"/>
  <c r="E62" i="65"/>
  <c r="C62" i="65"/>
  <c r="B62" i="65"/>
  <c r="A62" i="65"/>
  <c r="S62" i="65" s="1"/>
  <c r="AA61" i="65"/>
  <c r="Z61" i="65"/>
  <c r="P61" i="65"/>
  <c r="O61" i="65"/>
  <c r="N61" i="65"/>
  <c r="M61" i="65"/>
  <c r="G61" i="65"/>
  <c r="F61" i="65"/>
  <c r="E61" i="65"/>
  <c r="C61" i="65"/>
  <c r="B61" i="65"/>
  <c r="A61" i="65"/>
  <c r="S61" i="65" s="1"/>
  <c r="AA60" i="65"/>
  <c r="Z60" i="65"/>
  <c r="P60" i="65"/>
  <c r="O60" i="65"/>
  <c r="N60" i="65"/>
  <c r="M60" i="65"/>
  <c r="G60" i="65"/>
  <c r="F60" i="65"/>
  <c r="E60" i="65"/>
  <c r="C60" i="65"/>
  <c r="B60" i="65"/>
  <c r="A60" i="65"/>
  <c r="S60" i="65" s="1"/>
  <c r="AA59" i="65"/>
  <c r="Z59" i="65"/>
  <c r="P59" i="65"/>
  <c r="O59" i="65"/>
  <c r="N59" i="65"/>
  <c r="M59" i="65"/>
  <c r="F59" i="65"/>
  <c r="E59" i="65"/>
  <c r="C59" i="65"/>
  <c r="B59" i="65"/>
  <c r="A59" i="65"/>
  <c r="S59" i="65" s="1"/>
  <c r="AA58" i="65"/>
  <c r="Z58" i="65"/>
  <c r="P58" i="65"/>
  <c r="O58" i="65"/>
  <c r="N58" i="65"/>
  <c r="M58" i="65"/>
  <c r="F58" i="65"/>
  <c r="E58" i="65"/>
  <c r="C58" i="65"/>
  <c r="B58" i="65"/>
  <c r="A58" i="65"/>
  <c r="S58" i="65" s="1"/>
  <c r="AA57" i="65"/>
  <c r="Z57" i="65"/>
  <c r="P57" i="65"/>
  <c r="O57" i="65"/>
  <c r="N57" i="65"/>
  <c r="M57" i="65"/>
  <c r="F57" i="65"/>
  <c r="E57" i="65"/>
  <c r="C57" i="65"/>
  <c r="B57" i="65"/>
  <c r="A57" i="65"/>
  <c r="S57" i="65" s="1"/>
  <c r="AA56" i="65"/>
  <c r="Z56" i="65"/>
  <c r="P56" i="65"/>
  <c r="O56" i="65"/>
  <c r="N56" i="65"/>
  <c r="M56" i="65"/>
  <c r="G56" i="65"/>
  <c r="F56" i="65"/>
  <c r="E56" i="65"/>
  <c r="C56" i="65"/>
  <c r="B56" i="65"/>
  <c r="A56" i="65"/>
  <c r="S56" i="65" s="1"/>
  <c r="AA55" i="65"/>
  <c r="Z55" i="65"/>
  <c r="P55" i="65"/>
  <c r="O55" i="65"/>
  <c r="N55" i="65"/>
  <c r="M55" i="65"/>
  <c r="F55" i="65"/>
  <c r="E55" i="65"/>
  <c r="C55" i="65"/>
  <c r="B55" i="65"/>
  <c r="A55" i="65"/>
  <c r="S55" i="65" s="1"/>
  <c r="AA54" i="65"/>
  <c r="Z54" i="65"/>
  <c r="P54" i="65"/>
  <c r="O54" i="65"/>
  <c r="N54" i="65"/>
  <c r="M54" i="65"/>
  <c r="G54" i="65"/>
  <c r="F54" i="65"/>
  <c r="E54" i="65"/>
  <c r="C54" i="65"/>
  <c r="B54" i="65"/>
  <c r="A54" i="65"/>
  <c r="S54" i="65" s="1"/>
  <c r="AA53" i="65"/>
  <c r="Z53" i="65"/>
  <c r="P53" i="65"/>
  <c r="O53" i="65"/>
  <c r="N53" i="65"/>
  <c r="M53" i="65"/>
  <c r="G53" i="65"/>
  <c r="F53" i="65"/>
  <c r="E53" i="65"/>
  <c r="C53" i="65"/>
  <c r="B53" i="65"/>
  <c r="A53" i="65"/>
  <c r="S53" i="65" s="1"/>
  <c r="AA52" i="65"/>
  <c r="Z52" i="65"/>
  <c r="P52" i="65"/>
  <c r="O52" i="65"/>
  <c r="N52" i="65"/>
  <c r="M52" i="65"/>
  <c r="G52" i="65"/>
  <c r="F52" i="65"/>
  <c r="E52" i="65"/>
  <c r="C52" i="65"/>
  <c r="B52" i="65"/>
  <c r="A52" i="65"/>
  <c r="S52" i="65" s="1"/>
  <c r="AA51" i="65"/>
  <c r="Z51" i="65"/>
  <c r="P51" i="65"/>
  <c r="O51" i="65"/>
  <c r="N51" i="65"/>
  <c r="M51" i="65"/>
  <c r="G51" i="65"/>
  <c r="F51" i="65"/>
  <c r="E51" i="65"/>
  <c r="C51" i="65"/>
  <c r="B51" i="65"/>
  <c r="A51" i="65"/>
  <c r="S51" i="65" s="1"/>
  <c r="AA50" i="65"/>
  <c r="Z50" i="65"/>
  <c r="P50" i="65"/>
  <c r="O50" i="65"/>
  <c r="N50" i="65"/>
  <c r="M50" i="65"/>
  <c r="G50" i="65"/>
  <c r="F50" i="65"/>
  <c r="E50" i="65"/>
  <c r="C50" i="65"/>
  <c r="B50" i="65"/>
  <c r="A50" i="65"/>
  <c r="S50" i="65" s="1"/>
  <c r="AA49" i="65"/>
  <c r="Z49" i="65"/>
  <c r="P49" i="65"/>
  <c r="O49" i="65"/>
  <c r="N49" i="65"/>
  <c r="M49" i="65"/>
  <c r="F49" i="65"/>
  <c r="E49" i="65"/>
  <c r="C49" i="65"/>
  <c r="B49" i="65"/>
  <c r="A49" i="65"/>
  <c r="S49" i="65" s="1"/>
  <c r="AA48" i="65"/>
  <c r="Z48" i="65"/>
  <c r="P48" i="65"/>
  <c r="O48" i="65"/>
  <c r="N48" i="65"/>
  <c r="M48" i="65"/>
  <c r="G48" i="65"/>
  <c r="F48" i="65"/>
  <c r="E48" i="65"/>
  <c r="C48" i="65"/>
  <c r="B48" i="65"/>
  <c r="A48" i="65"/>
  <c r="S48" i="65" s="1"/>
  <c r="AA47" i="65"/>
  <c r="Z47" i="65"/>
  <c r="P47" i="65"/>
  <c r="O47" i="65"/>
  <c r="N47" i="65"/>
  <c r="M47" i="65"/>
  <c r="G47" i="65"/>
  <c r="F47" i="65"/>
  <c r="E47" i="65"/>
  <c r="C47" i="65"/>
  <c r="B47" i="65"/>
  <c r="A47" i="65"/>
  <c r="S47" i="65" s="1"/>
  <c r="AA46" i="65"/>
  <c r="Z46" i="65"/>
  <c r="P46" i="65"/>
  <c r="O46" i="65"/>
  <c r="N46" i="65"/>
  <c r="M46" i="65"/>
  <c r="G46" i="65"/>
  <c r="F46" i="65"/>
  <c r="E46" i="65"/>
  <c r="C46" i="65"/>
  <c r="B46" i="65"/>
  <c r="A46" i="65"/>
  <c r="S46" i="65" s="1"/>
  <c r="AA45" i="65"/>
  <c r="Z45" i="65"/>
  <c r="P45" i="65"/>
  <c r="O45" i="65"/>
  <c r="N45" i="65"/>
  <c r="M45" i="65"/>
  <c r="G45" i="65"/>
  <c r="F45" i="65"/>
  <c r="E45" i="65"/>
  <c r="C45" i="65"/>
  <c r="B45" i="65"/>
  <c r="A45" i="65"/>
  <c r="S45" i="65" s="1"/>
  <c r="AA35" i="65"/>
  <c r="Z35" i="65"/>
  <c r="P35" i="65"/>
  <c r="O35" i="65"/>
  <c r="N35" i="65"/>
  <c r="M35" i="65"/>
  <c r="H35" i="65"/>
  <c r="F35" i="65"/>
  <c r="E35" i="65"/>
  <c r="C35" i="65"/>
  <c r="B35" i="65"/>
  <c r="A35" i="65"/>
  <c r="S35" i="65" s="1"/>
  <c r="AA34" i="65"/>
  <c r="Z34" i="65"/>
  <c r="P34" i="65"/>
  <c r="O34" i="65"/>
  <c r="N34" i="65"/>
  <c r="M34" i="65"/>
  <c r="F34" i="65"/>
  <c r="E34" i="65"/>
  <c r="C34" i="65"/>
  <c r="B34" i="65"/>
  <c r="A34" i="65"/>
  <c r="S34" i="65" s="1"/>
  <c r="AA33" i="65"/>
  <c r="Z33" i="65"/>
  <c r="P33" i="65"/>
  <c r="O33" i="65"/>
  <c r="N33" i="65"/>
  <c r="M33" i="65"/>
  <c r="H33" i="65"/>
  <c r="F33" i="65"/>
  <c r="E33" i="65"/>
  <c r="C33" i="65"/>
  <c r="B33" i="65"/>
  <c r="A33" i="65"/>
  <c r="S33" i="65" s="1"/>
  <c r="AA32" i="65"/>
  <c r="Z32" i="65"/>
  <c r="P32" i="65"/>
  <c r="O32" i="65"/>
  <c r="N32" i="65"/>
  <c r="M32" i="65"/>
  <c r="H32" i="65"/>
  <c r="F32" i="65"/>
  <c r="E32" i="65"/>
  <c r="C32" i="65"/>
  <c r="B32" i="65"/>
  <c r="A32" i="65"/>
  <c r="S32" i="65" s="1"/>
  <c r="AA31" i="65"/>
  <c r="Z31" i="65"/>
  <c r="P31" i="65"/>
  <c r="O31" i="65"/>
  <c r="N31" i="65"/>
  <c r="M31" i="65"/>
  <c r="H31" i="65"/>
  <c r="F31" i="65"/>
  <c r="E31" i="65"/>
  <c r="C31" i="65"/>
  <c r="B31" i="65"/>
  <c r="A31" i="65"/>
  <c r="S31" i="65" s="1"/>
  <c r="AA30" i="65"/>
  <c r="Z30" i="65"/>
  <c r="P30" i="65"/>
  <c r="O30" i="65"/>
  <c r="N30" i="65"/>
  <c r="M30" i="65"/>
  <c r="F30" i="65"/>
  <c r="E30" i="65"/>
  <c r="C30" i="65"/>
  <c r="B30" i="65"/>
  <c r="A30" i="65"/>
  <c r="S30" i="65" s="1"/>
  <c r="AA29" i="65"/>
  <c r="Z29" i="65"/>
  <c r="P29" i="65"/>
  <c r="O29" i="65"/>
  <c r="N29" i="65"/>
  <c r="M29" i="65"/>
  <c r="H29" i="65"/>
  <c r="F29" i="65"/>
  <c r="E29" i="65"/>
  <c r="C29" i="65"/>
  <c r="B29" i="65"/>
  <c r="A29" i="65"/>
  <c r="S29" i="65" s="1"/>
  <c r="AA28" i="65"/>
  <c r="Z28" i="65"/>
  <c r="P28" i="65"/>
  <c r="O28" i="65"/>
  <c r="N28" i="65"/>
  <c r="M28" i="65"/>
  <c r="H28" i="65"/>
  <c r="F28" i="65"/>
  <c r="E28" i="65"/>
  <c r="C28" i="65"/>
  <c r="B28" i="65"/>
  <c r="A28" i="65"/>
  <c r="S28" i="65" s="1"/>
  <c r="AA27" i="65"/>
  <c r="Z27" i="65"/>
  <c r="P27" i="65"/>
  <c r="O27" i="65"/>
  <c r="N27" i="65"/>
  <c r="M27" i="65"/>
  <c r="H27" i="65"/>
  <c r="F27" i="65"/>
  <c r="E27" i="65"/>
  <c r="C27" i="65"/>
  <c r="B27" i="65"/>
  <c r="A27" i="65"/>
  <c r="S27" i="65" s="1"/>
  <c r="AA26" i="65"/>
  <c r="Z26" i="65"/>
  <c r="P26" i="65"/>
  <c r="O26" i="65"/>
  <c r="N26" i="65"/>
  <c r="M26" i="65"/>
  <c r="H26" i="65"/>
  <c r="F26" i="65"/>
  <c r="E26" i="65"/>
  <c r="C26" i="65"/>
  <c r="B26" i="65"/>
  <c r="A26" i="65"/>
  <c r="S26" i="65" s="1"/>
  <c r="AA25" i="65"/>
  <c r="Z25" i="65"/>
  <c r="P25" i="65"/>
  <c r="O25" i="65"/>
  <c r="N25" i="65"/>
  <c r="M25" i="65"/>
  <c r="H25" i="65"/>
  <c r="F25" i="65"/>
  <c r="E25" i="65"/>
  <c r="C25" i="65"/>
  <c r="B25" i="65"/>
  <c r="A25" i="65"/>
  <c r="S25" i="65" s="1"/>
  <c r="AA24" i="65"/>
  <c r="Z24" i="65"/>
  <c r="P24" i="65"/>
  <c r="O24" i="65"/>
  <c r="N24" i="65"/>
  <c r="M24" i="65"/>
  <c r="F24" i="65"/>
  <c r="E24" i="65"/>
  <c r="C24" i="65"/>
  <c r="B24" i="65"/>
  <c r="A24" i="65"/>
  <c r="S24" i="65" s="1"/>
  <c r="AA23" i="65"/>
  <c r="Z23" i="65"/>
  <c r="P23" i="65"/>
  <c r="O23" i="65"/>
  <c r="N23" i="65"/>
  <c r="M23" i="65"/>
  <c r="F23" i="65"/>
  <c r="E23" i="65"/>
  <c r="C23" i="65"/>
  <c r="B23" i="65"/>
  <c r="A23" i="65"/>
  <c r="S23" i="65" s="1"/>
  <c r="AA22" i="65"/>
  <c r="Z22" i="65"/>
  <c r="P22" i="65"/>
  <c r="O22" i="65"/>
  <c r="N22" i="65"/>
  <c r="M22" i="65"/>
  <c r="F22" i="65"/>
  <c r="E22" i="65"/>
  <c r="C22" i="65"/>
  <c r="B22" i="65"/>
  <c r="A22" i="65"/>
  <c r="S22" i="65" s="1"/>
  <c r="AA21" i="65"/>
  <c r="Z21" i="65"/>
  <c r="P21" i="65"/>
  <c r="O21" i="65"/>
  <c r="N21" i="65"/>
  <c r="M21" i="65"/>
  <c r="H21" i="65"/>
  <c r="F21" i="65"/>
  <c r="E21" i="65"/>
  <c r="C21" i="65"/>
  <c r="B21" i="65"/>
  <c r="A21" i="65"/>
  <c r="S21" i="65" s="1"/>
  <c r="AA20" i="65"/>
  <c r="Z20" i="65"/>
  <c r="P20" i="65"/>
  <c r="O20" i="65"/>
  <c r="N20" i="65"/>
  <c r="M20" i="65"/>
  <c r="F20" i="65"/>
  <c r="E20" i="65"/>
  <c r="C20" i="65"/>
  <c r="B20" i="65"/>
  <c r="A20" i="65"/>
  <c r="S20" i="65" s="1"/>
  <c r="AA19" i="65"/>
  <c r="Z19" i="65"/>
  <c r="P19" i="65"/>
  <c r="O19" i="65"/>
  <c r="N19" i="65"/>
  <c r="M19" i="65"/>
  <c r="H19" i="65"/>
  <c r="F19" i="65"/>
  <c r="E19" i="65"/>
  <c r="C19" i="65"/>
  <c r="B19" i="65"/>
  <c r="A19" i="65"/>
  <c r="S19" i="65" s="1"/>
  <c r="AA18" i="65"/>
  <c r="Z18" i="65"/>
  <c r="P18" i="65"/>
  <c r="O18" i="65"/>
  <c r="N18" i="65"/>
  <c r="M18" i="65"/>
  <c r="H18" i="65"/>
  <c r="F18" i="65"/>
  <c r="E18" i="65"/>
  <c r="C18" i="65"/>
  <c r="B18" i="65"/>
  <c r="A18" i="65"/>
  <c r="S18" i="65" s="1"/>
  <c r="AA17" i="65"/>
  <c r="Z17" i="65"/>
  <c r="P17" i="65"/>
  <c r="O17" i="65"/>
  <c r="N17" i="65"/>
  <c r="M17" i="65"/>
  <c r="H17" i="65"/>
  <c r="F17" i="65"/>
  <c r="E17" i="65"/>
  <c r="C17" i="65"/>
  <c r="B17" i="65"/>
  <c r="A17" i="65"/>
  <c r="S17" i="65" s="1"/>
  <c r="AA16" i="65"/>
  <c r="Z16" i="65"/>
  <c r="P16" i="65"/>
  <c r="O16" i="65"/>
  <c r="N16" i="65"/>
  <c r="M16" i="65"/>
  <c r="H16" i="65"/>
  <c r="F16" i="65"/>
  <c r="E16" i="65"/>
  <c r="C16" i="65"/>
  <c r="B16" i="65"/>
  <c r="A16" i="65"/>
  <c r="S16" i="65" s="1"/>
  <c r="AA15" i="65"/>
  <c r="Z15" i="65"/>
  <c r="P15" i="65"/>
  <c r="O15" i="65"/>
  <c r="N15" i="65"/>
  <c r="M15" i="65"/>
  <c r="H15" i="65"/>
  <c r="F15" i="65"/>
  <c r="E15" i="65"/>
  <c r="C15" i="65"/>
  <c r="B15" i="65"/>
  <c r="A15" i="65"/>
  <c r="S15" i="65" s="1"/>
  <c r="AA14" i="65"/>
  <c r="Z14" i="65"/>
  <c r="P14" i="65"/>
  <c r="O14" i="65"/>
  <c r="N14" i="65"/>
  <c r="M14" i="65"/>
  <c r="F14" i="65"/>
  <c r="E14" i="65"/>
  <c r="C14" i="65"/>
  <c r="B14" i="65"/>
  <c r="A14" i="65"/>
  <c r="S14" i="65" s="1"/>
  <c r="AA13" i="65"/>
  <c r="Z13" i="65"/>
  <c r="P13" i="65"/>
  <c r="O13" i="65"/>
  <c r="N13" i="65"/>
  <c r="M13" i="65"/>
  <c r="H13" i="65"/>
  <c r="F13" i="65"/>
  <c r="E13" i="65"/>
  <c r="C13" i="65"/>
  <c r="B13" i="65"/>
  <c r="A13" i="65"/>
  <c r="S13" i="65" s="1"/>
  <c r="AA12" i="65"/>
  <c r="Z12" i="65"/>
  <c r="P12" i="65"/>
  <c r="O12" i="65"/>
  <c r="N12" i="65"/>
  <c r="M12" i="65"/>
  <c r="H12" i="65"/>
  <c r="F12" i="65"/>
  <c r="E12" i="65"/>
  <c r="C12" i="65"/>
  <c r="B12" i="65"/>
  <c r="A12" i="65"/>
  <c r="S12" i="65" s="1"/>
  <c r="AA11" i="65"/>
  <c r="Z11" i="65"/>
  <c r="P11" i="65"/>
  <c r="O11" i="65"/>
  <c r="N11" i="65"/>
  <c r="M11" i="65"/>
  <c r="H11" i="65"/>
  <c r="F11" i="65"/>
  <c r="E11" i="65"/>
  <c r="C11" i="65"/>
  <c r="B11" i="65"/>
  <c r="A11" i="65"/>
  <c r="S11" i="65" s="1"/>
  <c r="AA10" i="65"/>
  <c r="Z10" i="65"/>
  <c r="P10" i="65"/>
  <c r="O10" i="65"/>
  <c r="N10" i="65"/>
  <c r="M10" i="65"/>
  <c r="H10" i="65"/>
  <c r="F10" i="65"/>
  <c r="E10" i="65"/>
  <c r="C10" i="65"/>
  <c r="B10" i="65"/>
  <c r="A10" i="65"/>
  <c r="S10" i="65" s="1"/>
  <c r="S90" i="65"/>
  <c r="E4" i="65"/>
  <c r="R100" i="63"/>
  <c r="S100" i="63"/>
  <c r="Z100" i="63"/>
  <c r="AA100" i="63"/>
  <c r="R101" i="63"/>
  <c r="S101" i="63"/>
  <c r="Z101" i="63"/>
  <c r="AA101" i="63"/>
  <c r="R102" i="63"/>
  <c r="S102" i="63"/>
  <c r="Z102" i="63"/>
  <c r="AA102" i="63"/>
  <c r="R103" i="63"/>
  <c r="S103" i="63"/>
  <c r="Z103" i="63"/>
  <c r="AA103" i="63"/>
  <c r="R104" i="63"/>
  <c r="S104" i="63"/>
  <c r="Z104" i="63"/>
  <c r="AA104" i="63"/>
  <c r="R105" i="63"/>
  <c r="S105" i="63"/>
  <c r="Z105" i="63"/>
  <c r="AA105" i="63"/>
  <c r="R106" i="63"/>
  <c r="S106" i="63"/>
  <c r="Z106" i="63"/>
  <c r="AA106" i="63"/>
  <c r="A106" i="63"/>
  <c r="B106" i="63"/>
  <c r="C106" i="63"/>
  <c r="E106" i="63"/>
  <c r="F106" i="63"/>
  <c r="M106" i="63"/>
  <c r="N106" i="63"/>
  <c r="O106" i="63"/>
  <c r="P106" i="63"/>
  <c r="Q106" i="63"/>
  <c r="A100" i="63"/>
  <c r="B100" i="63"/>
  <c r="C100" i="63"/>
  <c r="E100" i="63"/>
  <c r="F100" i="63"/>
  <c r="M100" i="63"/>
  <c r="N100" i="63"/>
  <c r="O100" i="63"/>
  <c r="P100" i="63"/>
  <c r="Q100" i="63"/>
  <c r="A101" i="63"/>
  <c r="B101" i="63"/>
  <c r="C101" i="63"/>
  <c r="E101" i="63"/>
  <c r="F101" i="63"/>
  <c r="M101" i="63"/>
  <c r="N101" i="63"/>
  <c r="O101" i="63"/>
  <c r="P101" i="63"/>
  <c r="Q101" i="63"/>
  <c r="A102" i="63"/>
  <c r="B102" i="63"/>
  <c r="C102" i="63"/>
  <c r="E102" i="63"/>
  <c r="F102" i="63"/>
  <c r="M102" i="63"/>
  <c r="N102" i="63"/>
  <c r="O102" i="63"/>
  <c r="P102" i="63"/>
  <c r="Q102" i="63"/>
  <c r="A103" i="63"/>
  <c r="B103" i="63"/>
  <c r="C103" i="63"/>
  <c r="E103" i="63"/>
  <c r="F103" i="63"/>
  <c r="M103" i="63"/>
  <c r="N103" i="63"/>
  <c r="O103" i="63"/>
  <c r="P103" i="63"/>
  <c r="Q103" i="63"/>
  <c r="A104" i="63"/>
  <c r="B104" i="63"/>
  <c r="C104" i="63"/>
  <c r="E104" i="63"/>
  <c r="F104" i="63"/>
  <c r="M104" i="63"/>
  <c r="N104" i="63"/>
  <c r="O104" i="63"/>
  <c r="P104" i="63"/>
  <c r="Q104" i="63"/>
  <c r="A105" i="63"/>
  <c r="B105" i="63"/>
  <c r="C105" i="63"/>
  <c r="E105" i="63"/>
  <c r="F105" i="63"/>
  <c r="M105" i="63"/>
  <c r="N105" i="63"/>
  <c r="O105" i="63"/>
  <c r="P105" i="63"/>
  <c r="Q105" i="63"/>
  <c r="R69" i="63"/>
  <c r="S69" i="63"/>
  <c r="Z69" i="63"/>
  <c r="AA69" i="63"/>
  <c r="R70" i="63"/>
  <c r="S70" i="63"/>
  <c r="Z70" i="63"/>
  <c r="AA70" i="63"/>
  <c r="R71" i="63"/>
  <c r="S71" i="63"/>
  <c r="Z71" i="63"/>
  <c r="AA71" i="63"/>
  <c r="R72" i="63"/>
  <c r="S72" i="63"/>
  <c r="Z72" i="63"/>
  <c r="AA72" i="63"/>
  <c r="R73" i="63"/>
  <c r="S73" i="63"/>
  <c r="Z73" i="63"/>
  <c r="AA73" i="63"/>
  <c r="R74" i="63"/>
  <c r="S74" i="63"/>
  <c r="Z74" i="63"/>
  <c r="AA74" i="63"/>
  <c r="A69" i="63"/>
  <c r="B69" i="63"/>
  <c r="C69" i="63"/>
  <c r="E69" i="63"/>
  <c r="F69" i="63"/>
  <c r="G69" i="63"/>
  <c r="M69" i="63"/>
  <c r="N69" i="63"/>
  <c r="O69" i="63"/>
  <c r="P69" i="63"/>
  <c r="Q69" i="63"/>
  <c r="A70" i="63"/>
  <c r="B70" i="63"/>
  <c r="C70" i="63"/>
  <c r="E70" i="63"/>
  <c r="F70" i="63"/>
  <c r="G70" i="63"/>
  <c r="M70" i="63"/>
  <c r="N70" i="63"/>
  <c r="O70" i="63"/>
  <c r="P70" i="63"/>
  <c r="Q70" i="63"/>
  <c r="A71" i="63"/>
  <c r="B71" i="63"/>
  <c r="C71" i="63"/>
  <c r="E71" i="63"/>
  <c r="F71" i="63"/>
  <c r="G71" i="63"/>
  <c r="M71" i="63"/>
  <c r="N71" i="63"/>
  <c r="O71" i="63"/>
  <c r="P71" i="63"/>
  <c r="Q71" i="63"/>
  <c r="A72" i="63"/>
  <c r="B72" i="63"/>
  <c r="C72" i="63"/>
  <c r="E72" i="63"/>
  <c r="F72" i="63"/>
  <c r="G72" i="63"/>
  <c r="M72" i="63"/>
  <c r="N72" i="63"/>
  <c r="O72" i="63"/>
  <c r="P72" i="63"/>
  <c r="Q72" i="63"/>
  <c r="A73" i="63"/>
  <c r="B73" i="63"/>
  <c r="C73" i="63"/>
  <c r="E73" i="63"/>
  <c r="F73" i="63"/>
  <c r="G73" i="63"/>
  <c r="M73" i="63"/>
  <c r="N73" i="63"/>
  <c r="O73" i="63"/>
  <c r="P73" i="63"/>
  <c r="Q73" i="63"/>
  <c r="A74" i="63"/>
  <c r="B74" i="63"/>
  <c r="C74" i="63"/>
  <c r="E74" i="63"/>
  <c r="F74" i="63"/>
  <c r="G74" i="63"/>
  <c r="M74" i="63"/>
  <c r="N74" i="63"/>
  <c r="O74" i="63"/>
  <c r="P74" i="63"/>
  <c r="Q74" i="63"/>
  <c r="R35" i="63"/>
  <c r="S35" i="63"/>
  <c r="Z35" i="63"/>
  <c r="AA35" i="63"/>
  <c r="R36" i="63"/>
  <c r="S36" i="63"/>
  <c r="Z36" i="63"/>
  <c r="AA36" i="63"/>
  <c r="R37" i="63"/>
  <c r="S37" i="63"/>
  <c r="Z37" i="63"/>
  <c r="AA37" i="63"/>
  <c r="R38" i="63"/>
  <c r="S38" i="63"/>
  <c r="Z38" i="63"/>
  <c r="AA38" i="63"/>
  <c r="R39" i="63"/>
  <c r="S39" i="63"/>
  <c r="Z39" i="63"/>
  <c r="AA39" i="63"/>
  <c r="R40" i="63"/>
  <c r="S40" i="63"/>
  <c r="Z40" i="63"/>
  <c r="AA40" i="63"/>
  <c r="A35" i="63"/>
  <c r="B35" i="63"/>
  <c r="C35" i="63"/>
  <c r="E35" i="63"/>
  <c r="F35" i="63"/>
  <c r="H35" i="63"/>
  <c r="M35" i="63"/>
  <c r="N35" i="63"/>
  <c r="O35" i="63"/>
  <c r="P35" i="63"/>
  <c r="Q35" i="63"/>
  <c r="A36" i="63"/>
  <c r="B36" i="63"/>
  <c r="C36" i="63"/>
  <c r="E36" i="63"/>
  <c r="F36" i="63"/>
  <c r="H36" i="63"/>
  <c r="M36" i="63"/>
  <c r="N36" i="63"/>
  <c r="O36" i="63"/>
  <c r="P36" i="63"/>
  <c r="Q36" i="63"/>
  <c r="A37" i="63"/>
  <c r="B37" i="63"/>
  <c r="C37" i="63"/>
  <c r="E37" i="63"/>
  <c r="F37" i="63"/>
  <c r="H37" i="63"/>
  <c r="M37" i="63"/>
  <c r="N37" i="63"/>
  <c r="O37" i="63"/>
  <c r="P37" i="63"/>
  <c r="Q37" i="63"/>
  <c r="A38" i="63"/>
  <c r="B38" i="63"/>
  <c r="C38" i="63"/>
  <c r="E38" i="63"/>
  <c r="F38" i="63"/>
  <c r="H38" i="63"/>
  <c r="M38" i="63"/>
  <c r="N38" i="63"/>
  <c r="O38" i="63"/>
  <c r="P38" i="63"/>
  <c r="Q38" i="63"/>
  <c r="A39" i="63"/>
  <c r="B39" i="63"/>
  <c r="C39" i="63"/>
  <c r="E39" i="63"/>
  <c r="F39" i="63"/>
  <c r="H39" i="63"/>
  <c r="M39" i="63"/>
  <c r="N39" i="63"/>
  <c r="O39" i="63"/>
  <c r="P39" i="63"/>
  <c r="Q39" i="63"/>
  <c r="A40" i="63"/>
  <c r="B40" i="63"/>
  <c r="C40" i="63"/>
  <c r="E40" i="63"/>
  <c r="F40" i="63"/>
  <c r="H40" i="63"/>
  <c r="M40" i="63"/>
  <c r="N40" i="63"/>
  <c r="O40" i="63"/>
  <c r="P40" i="63"/>
  <c r="Q40" i="63"/>
  <c r="AA99" i="63"/>
  <c r="Z99" i="63"/>
  <c r="P99" i="63"/>
  <c r="O99" i="63"/>
  <c r="N99" i="63"/>
  <c r="M99" i="63"/>
  <c r="F99" i="63"/>
  <c r="E99" i="63"/>
  <c r="C99" i="63"/>
  <c r="B99" i="63"/>
  <c r="A99" i="63"/>
  <c r="S99" i="63" s="1"/>
  <c r="AA98" i="63"/>
  <c r="Z98" i="63"/>
  <c r="P98" i="63"/>
  <c r="O98" i="63"/>
  <c r="N98" i="63"/>
  <c r="M98" i="63"/>
  <c r="F98" i="63"/>
  <c r="E98" i="63"/>
  <c r="C98" i="63"/>
  <c r="B98" i="63"/>
  <c r="A98" i="63"/>
  <c r="S98" i="63" s="1"/>
  <c r="AA97" i="63"/>
  <c r="Z97" i="63"/>
  <c r="P97" i="63"/>
  <c r="O97" i="63"/>
  <c r="N97" i="63"/>
  <c r="M97" i="63"/>
  <c r="F97" i="63"/>
  <c r="E97" i="63"/>
  <c r="C97" i="63"/>
  <c r="B97" i="63"/>
  <c r="A97" i="63"/>
  <c r="S97" i="63" s="1"/>
  <c r="AA96" i="63"/>
  <c r="Z96" i="63"/>
  <c r="P96" i="63"/>
  <c r="O96" i="63"/>
  <c r="N96" i="63"/>
  <c r="M96" i="63"/>
  <c r="F96" i="63"/>
  <c r="E96" i="63"/>
  <c r="C96" i="63"/>
  <c r="B96" i="63"/>
  <c r="A96" i="63"/>
  <c r="S96" i="63" s="1"/>
  <c r="AA95" i="63"/>
  <c r="Z95" i="63"/>
  <c r="P95" i="63"/>
  <c r="O95" i="63"/>
  <c r="N95" i="63"/>
  <c r="M95" i="63"/>
  <c r="F95" i="63"/>
  <c r="E95" i="63"/>
  <c r="C95" i="63"/>
  <c r="B95" i="63"/>
  <c r="A95" i="63"/>
  <c r="S95" i="63" s="1"/>
  <c r="AA94" i="63"/>
  <c r="Z94" i="63"/>
  <c r="P94" i="63"/>
  <c r="O94" i="63"/>
  <c r="N94" i="63"/>
  <c r="M94" i="63"/>
  <c r="F94" i="63"/>
  <c r="E94" i="63"/>
  <c r="C94" i="63"/>
  <c r="B94" i="63"/>
  <c r="A94" i="63"/>
  <c r="AA93" i="63"/>
  <c r="Z93" i="63"/>
  <c r="P93" i="63"/>
  <c r="O93" i="63"/>
  <c r="N93" i="63"/>
  <c r="M93" i="63"/>
  <c r="F93" i="63"/>
  <c r="E93" i="63"/>
  <c r="C93" i="63"/>
  <c r="B93" i="63"/>
  <c r="A93" i="63"/>
  <c r="S93" i="63" s="1"/>
  <c r="AA92" i="63"/>
  <c r="Z92" i="63"/>
  <c r="P92" i="63"/>
  <c r="O92" i="63"/>
  <c r="N92" i="63"/>
  <c r="M92" i="63"/>
  <c r="F92" i="63"/>
  <c r="E92" i="63"/>
  <c r="C92" i="63"/>
  <c r="B92" i="63"/>
  <c r="A92" i="63"/>
  <c r="S92" i="63" s="1"/>
  <c r="AA91" i="63"/>
  <c r="Z91" i="63"/>
  <c r="P91" i="63"/>
  <c r="O91" i="63"/>
  <c r="N91" i="63"/>
  <c r="M91" i="63"/>
  <c r="F91" i="63"/>
  <c r="E91" i="63"/>
  <c r="C91" i="63"/>
  <c r="B91" i="63"/>
  <c r="A91" i="63"/>
  <c r="S91" i="63" s="1"/>
  <c r="AA90" i="63"/>
  <c r="Z90" i="63"/>
  <c r="P90" i="63"/>
  <c r="O90" i="63"/>
  <c r="N90" i="63"/>
  <c r="M90" i="63"/>
  <c r="E90" i="63"/>
  <c r="C90" i="63"/>
  <c r="B90" i="63"/>
  <c r="A90" i="63"/>
  <c r="S90" i="63" s="1"/>
  <c r="AA89" i="63"/>
  <c r="Z89" i="63"/>
  <c r="P89" i="63"/>
  <c r="O89" i="63"/>
  <c r="N89" i="63"/>
  <c r="M89" i="63"/>
  <c r="F89" i="63"/>
  <c r="E89" i="63"/>
  <c r="C89" i="63"/>
  <c r="B89" i="63"/>
  <c r="A89" i="63"/>
  <c r="S89" i="63" s="1"/>
  <c r="AA88" i="63"/>
  <c r="Z88" i="63"/>
  <c r="P88" i="63"/>
  <c r="O88" i="63"/>
  <c r="N88" i="63"/>
  <c r="M88" i="63"/>
  <c r="F88" i="63"/>
  <c r="E88" i="63"/>
  <c r="C88" i="63"/>
  <c r="B88" i="63"/>
  <c r="A88" i="63"/>
  <c r="AA87" i="63"/>
  <c r="Z87" i="63"/>
  <c r="P87" i="63"/>
  <c r="O87" i="63"/>
  <c r="N87" i="63"/>
  <c r="M87" i="63"/>
  <c r="F87" i="63"/>
  <c r="E87" i="63"/>
  <c r="C87" i="63"/>
  <c r="B87" i="63"/>
  <c r="A87" i="63"/>
  <c r="S87" i="63" s="1"/>
  <c r="AA86" i="63"/>
  <c r="Z86" i="63"/>
  <c r="P86" i="63"/>
  <c r="O86" i="63"/>
  <c r="N86" i="63"/>
  <c r="M86" i="63"/>
  <c r="F86" i="63"/>
  <c r="E86" i="63"/>
  <c r="C86" i="63"/>
  <c r="B86" i="63"/>
  <c r="A86" i="63"/>
  <c r="S86" i="63" s="1"/>
  <c r="AA85" i="63"/>
  <c r="Z85" i="63"/>
  <c r="P85" i="63"/>
  <c r="O85" i="63"/>
  <c r="N85" i="63"/>
  <c r="M85" i="63"/>
  <c r="F85" i="63"/>
  <c r="E85" i="63"/>
  <c r="C85" i="63"/>
  <c r="B85" i="63"/>
  <c r="A85" i="63"/>
  <c r="S85" i="63" s="1"/>
  <c r="AA84" i="63"/>
  <c r="Z84" i="63"/>
  <c r="P84" i="63"/>
  <c r="O84" i="63"/>
  <c r="N84" i="63"/>
  <c r="M84" i="63"/>
  <c r="F84" i="63"/>
  <c r="E84" i="63"/>
  <c r="C84" i="63"/>
  <c r="B84" i="63"/>
  <c r="A84" i="63"/>
  <c r="S84" i="63" s="1"/>
  <c r="AA83" i="63"/>
  <c r="Z83" i="63"/>
  <c r="P83" i="63"/>
  <c r="O83" i="63"/>
  <c r="N83" i="63"/>
  <c r="M83" i="63"/>
  <c r="E83" i="63"/>
  <c r="C83" i="63"/>
  <c r="B83" i="63"/>
  <c r="A83" i="63"/>
  <c r="S83" i="63" s="1"/>
  <c r="AA82" i="63"/>
  <c r="Z82" i="63"/>
  <c r="P82" i="63"/>
  <c r="O82" i="63"/>
  <c r="N82" i="63"/>
  <c r="M82" i="63"/>
  <c r="F82" i="63"/>
  <c r="E82" i="63"/>
  <c r="C82" i="63"/>
  <c r="B82" i="63"/>
  <c r="A82" i="63"/>
  <c r="S82" i="63" s="1"/>
  <c r="AA81" i="63"/>
  <c r="Z81" i="63"/>
  <c r="P81" i="63"/>
  <c r="O81" i="63"/>
  <c r="N81" i="63"/>
  <c r="M81" i="63"/>
  <c r="F81" i="63"/>
  <c r="E81" i="63"/>
  <c r="C81" i="63"/>
  <c r="B81" i="63"/>
  <c r="A81" i="63"/>
  <c r="S81" i="63" s="1"/>
  <c r="AA80" i="63"/>
  <c r="Z80" i="63"/>
  <c r="P80" i="63"/>
  <c r="O80" i="63"/>
  <c r="N80" i="63"/>
  <c r="M80" i="63"/>
  <c r="F80" i="63"/>
  <c r="E80" i="63"/>
  <c r="C80" i="63"/>
  <c r="B80" i="63"/>
  <c r="A80" i="63"/>
  <c r="S80" i="63" s="1"/>
  <c r="AA79" i="63"/>
  <c r="Z79" i="63"/>
  <c r="P79" i="63"/>
  <c r="O79" i="63"/>
  <c r="N79" i="63"/>
  <c r="M79" i="63"/>
  <c r="F79" i="63"/>
  <c r="E79" i="63"/>
  <c r="C79" i="63"/>
  <c r="B79" i="63"/>
  <c r="A79" i="63"/>
  <c r="S79" i="63" s="1"/>
  <c r="AA68" i="63"/>
  <c r="Z68" i="63"/>
  <c r="P68" i="63"/>
  <c r="O68" i="63"/>
  <c r="N68" i="63"/>
  <c r="M68" i="63"/>
  <c r="G68" i="63"/>
  <c r="F68" i="63"/>
  <c r="E68" i="63"/>
  <c r="C68" i="63"/>
  <c r="B68" i="63"/>
  <c r="A68" i="63"/>
  <c r="S68" i="63" s="1"/>
  <c r="AA67" i="63"/>
  <c r="Z67" i="63"/>
  <c r="P67" i="63"/>
  <c r="O67" i="63"/>
  <c r="N67" i="63"/>
  <c r="M67" i="63"/>
  <c r="G67" i="63"/>
  <c r="F67" i="63"/>
  <c r="E67" i="63"/>
  <c r="C67" i="63"/>
  <c r="B67" i="63"/>
  <c r="A67" i="63"/>
  <c r="S67" i="63" s="1"/>
  <c r="AA66" i="63"/>
  <c r="Z66" i="63"/>
  <c r="P66" i="63"/>
  <c r="O66" i="63"/>
  <c r="N66" i="63"/>
  <c r="M66" i="63"/>
  <c r="G66" i="63"/>
  <c r="F66" i="63"/>
  <c r="E66" i="63"/>
  <c r="C66" i="63"/>
  <c r="B66" i="63"/>
  <c r="A66" i="63"/>
  <c r="S66" i="63" s="1"/>
  <c r="AA65" i="63"/>
  <c r="Z65" i="63"/>
  <c r="P65" i="63"/>
  <c r="O65" i="63"/>
  <c r="N65" i="63"/>
  <c r="M65" i="63"/>
  <c r="F65" i="63"/>
  <c r="E65" i="63"/>
  <c r="C65" i="63"/>
  <c r="B65" i="63"/>
  <c r="A65" i="63"/>
  <c r="S65" i="63" s="1"/>
  <c r="AA64" i="63"/>
  <c r="Z64" i="63"/>
  <c r="P64" i="63"/>
  <c r="O64" i="63"/>
  <c r="N64" i="63"/>
  <c r="M64" i="63"/>
  <c r="G64" i="63"/>
  <c r="F64" i="63"/>
  <c r="E64" i="63"/>
  <c r="C64" i="63"/>
  <c r="B64" i="63"/>
  <c r="A64" i="63"/>
  <c r="S64" i="63" s="1"/>
  <c r="AA63" i="63"/>
  <c r="Z63" i="63"/>
  <c r="P63" i="63"/>
  <c r="O63" i="63"/>
  <c r="N63" i="63"/>
  <c r="M63" i="63"/>
  <c r="G63" i="63"/>
  <c r="F63" i="63"/>
  <c r="E63" i="63"/>
  <c r="C63" i="63"/>
  <c r="B63" i="63"/>
  <c r="A63" i="63"/>
  <c r="S63" i="63" s="1"/>
  <c r="AA62" i="63"/>
  <c r="Z62" i="63"/>
  <c r="P62" i="63"/>
  <c r="O62" i="63"/>
  <c r="N62" i="63"/>
  <c r="M62" i="63"/>
  <c r="G62" i="63"/>
  <c r="F62" i="63"/>
  <c r="E62" i="63"/>
  <c r="C62" i="63"/>
  <c r="B62" i="63"/>
  <c r="A62" i="63"/>
  <c r="S62" i="63" s="1"/>
  <c r="AA61" i="63"/>
  <c r="Z61" i="63"/>
  <c r="P61" i="63"/>
  <c r="O61" i="63"/>
  <c r="N61" i="63"/>
  <c r="M61" i="63"/>
  <c r="G61" i="63"/>
  <c r="F61" i="63"/>
  <c r="E61" i="63"/>
  <c r="C61" i="63"/>
  <c r="B61" i="63"/>
  <c r="A61" i="63"/>
  <c r="S61" i="63" s="1"/>
  <c r="AA60" i="63"/>
  <c r="Z60" i="63"/>
  <c r="P60" i="63"/>
  <c r="O60" i="63"/>
  <c r="N60" i="63"/>
  <c r="M60" i="63"/>
  <c r="G60" i="63"/>
  <c r="F60" i="63"/>
  <c r="E60" i="63"/>
  <c r="C60" i="63"/>
  <c r="B60" i="63"/>
  <c r="A60" i="63"/>
  <c r="S60" i="63" s="1"/>
  <c r="AA59" i="63"/>
  <c r="Z59" i="63"/>
  <c r="P59" i="63"/>
  <c r="O59" i="63"/>
  <c r="N59" i="63"/>
  <c r="M59" i="63"/>
  <c r="F59" i="63"/>
  <c r="E59" i="63"/>
  <c r="C59" i="63"/>
  <c r="B59" i="63"/>
  <c r="A59" i="63"/>
  <c r="S59" i="63" s="1"/>
  <c r="AA58" i="63"/>
  <c r="Z58" i="63"/>
  <c r="P58" i="63"/>
  <c r="O58" i="63"/>
  <c r="N58" i="63"/>
  <c r="M58" i="63"/>
  <c r="G58" i="63"/>
  <c r="F58" i="63"/>
  <c r="E58" i="63"/>
  <c r="C58" i="63"/>
  <c r="B58" i="63"/>
  <c r="A58" i="63"/>
  <c r="S58" i="63" s="1"/>
  <c r="AA57" i="63"/>
  <c r="Z57" i="63"/>
  <c r="P57" i="63"/>
  <c r="O57" i="63"/>
  <c r="N57" i="63"/>
  <c r="M57" i="63"/>
  <c r="F57" i="63"/>
  <c r="E57" i="63"/>
  <c r="C57" i="63"/>
  <c r="B57" i="63"/>
  <c r="A57" i="63"/>
  <c r="S57" i="63" s="1"/>
  <c r="AA56" i="63"/>
  <c r="Z56" i="63"/>
  <c r="P56" i="63"/>
  <c r="O56" i="63"/>
  <c r="N56" i="63"/>
  <c r="M56" i="63"/>
  <c r="G56" i="63"/>
  <c r="F56" i="63"/>
  <c r="E56" i="63"/>
  <c r="C56" i="63"/>
  <c r="B56" i="63"/>
  <c r="A56" i="63"/>
  <c r="S56" i="63" s="1"/>
  <c r="AA55" i="63"/>
  <c r="Z55" i="63"/>
  <c r="P55" i="63"/>
  <c r="O55" i="63"/>
  <c r="N55" i="63"/>
  <c r="M55" i="63"/>
  <c r="F55" i="63"/>
  <c r="E55" i="63"/>
  <c r="C55" i="63"/>
  <c r="B55" i="63"/>
  <c r="A55" i="63"/>
  <c r="S55" i="63" s="1"/>
  <c r="AA54" i="63"/>
  <c r="Z54" i="63"/>
  <c r="P54" i="63"/>
  <c r="O54" i="63"/>
  <c r="N54" i="63"/>
  <c r="M54" i="63"/>
  <c r="G54" i="63"/>
  <c r="F54" i="63"/>
  <c r="E54" i="63"/>
  <c r="C54" i="63"/>
  <c r="B54" i="63"/>
  <c r="A54" i="63"/>
  <c r="S54" i="63" s="1"/>
  <c r="AA53" i="63"/>
  <c r="Z53" i="63"/>
  <c r="P53" i="63"/>
  <c r="O53" i="63"/>
  <c r="N53" i="63"/>
  <c r="M53" i="63"/>
  <c r="G53" i="63"/>
  <c r="F53" i="63"/>
  <c r="E53" i="63"/>
  <c r="C53" i="63"/>
  <c r="B53" i="63"/>
  <c r="A53" i="63"/>
  <c r="S53" i="63" s="1"/>
  <c r="AA52" i="63"/>
  <c r="Z52" i="63"/>
  <c r="P52" i="63"/>
  <c r="O52" i="63"/>
  <c r="N52" i="63"/>
  <c r="M52" i="63"/>
  <c r="G52" i="63"/>
  <c r="F52" i="63"/>
  <c r="E52" i="63"/>
  <c r="C52" i="63"/>
  <c r="B52" i="63"/>
  <c r="A52" i="63"/>
  <c r="S52" i="63" s="1"/>
  <c r="AA51" i="63"/>
  <c r="Z51" i="63"/>
  <c r="P51" i="63"/>
  <c r="O51" i="63"/>
  <c r="N51" i="63"/>
  <c r="M51" i="63"/>
  <c r="G51" i="63"/>
  <c r="F51" i="63"/>
  <c r="E51" i="63"/>
  <c r="C51" i="63"/>
  <c r="B51" i="63"/>
  <c r="A51" i="63"/>
  <c r="S51" i="63" s="1"/>
  <c r="AA50" i="63"/>
  <c r="Z50" i="63"/>
  <c r="P50" i="63"/>
  <c r="O50" i="63"/>
  <c r="N50" i="63"/>
  <c r="M50" i="63"/>
  <c r="G50" i="63"/>
  <c r="F50" i="63"/>
  <c r="E50" i="63"/>
  <c r="C50" i="63"/>
  <c r="B50" i="63"/>
  <c r="A50" i="63"/>
  <c r="S50" i="63" s="1"/>
  <c r="AA49" i="63"/>
  <c r="Z49" i="63"/>
  <c r="P49" i="63"/>
  <c r="O49" i="63"/>
  <c r="N49" i="63"/>
  <c r="M49" i="63"/>
  <c r="F49" i="63"/>
  <c r="E49" i="63"/>
  <c r="C49" i="63"/>
  <c r="B49" i="63"/>
  <c r="A49" i="63"/>
  <c r="S49" i="63" s="1"/>
  <c r="AA48" i="63"/>
  <c r="Z48" i="63"/>
  <c r="P48" i="63"/>
  <c r="O48" i="63"/>
  <c r="N48" i="63"/>
  <c r="M48" i="63"/>
  <c r="G48" i="63"/>
  <c r="F48" i="63"/>
  <c r="E48" i="63"/>
  <c r="C48" i="63"/>
  <c r="B48" i="63"/>
  <c r="A48" i="63"/>
  <c r="S48" i="63" s="1"/>
  <c r="AA47" i="63"/>
  <c r="Z47" i="63"/>
  <c r="P47" i="63"/>
  <c r="O47" i="63"/>
  <c r="N47" i="63"/>
  <c r="M47" i="63"/>
  <c r="G47" i="63"/>
  <c r="F47" i="63"/>
  <c r="E47" i="63"/>
  <c r="C47" i="63"/>
  <c r="B47" i="63"/>
  <c r="A47" i="63"/>
  <c r="S47" i="63" s="1"/>
  <c r="AA46" i="63"/>
  <c r="Z46" i="63"/>
  <c r="P46" i="63"/>
  <c r="O46" i="63"/>
  <c r="N46" i="63"/>
  <c r="M46" i="63"/>
  <c r="G46" i="63"/>
  <c r="F46" i="63"/>
  <c r="E46" i="63"/>
  <c r="C46" i="63"/>
  <c r="B46" i="63"/>
  <c r="A46" i="63"/>
  <c r="S46" i="63" s="1"/>
  <c r="AA45" i="63"/>
  <c r="Z45" i="63"/>
  <c r="P45" i="63"/>
  <c r="O45" i="63"/>
  <c r="N45" i="63"/>
  <c r="M45" i="63"/>
  <c r="G45" i="63"/>
  <c r="F45" i="63"/>
  <c r="E45" i="63"/>
  <c r="C45" i="63"/>
  <c r="B45" i="63"/>
  <c r="A45" i="63"/>
  <c r="S45" i="63" s="1"/>
  <c r="AA34" i="63"/>
  <c r="Z34" i="63"/>
  <c r="P34" i="63"/>
  <c r="O34" i="63"/>
  <c r="N34" i="63"/>
  <c r="M34" i="63"/>
  <c r="H34" i="63"/>
  <c r="F34" i="63"/>
  <c r="E34" i="63"/>
  <c r="C34" i="63"/>
  <c r="B34" i="63"/>
  <c r="A34" i="63"/>
  <c r="S34" i="63" s="1"/>
  <c r="AA33" i="63"/>
  <c r="Z33" i="63"/>
  <c r="P33" i="63"/>
  <c r="O33" i="63"/>
  <c r="N33" i="63"/>
  <c r="M33" i="63"/>
  <c r="H33" i="63"/>
  <c r="F33" i="63"/>
  <c r="E33" i="63"/>
  <c r="C33" i="63"/>
  <c r="B33" i="63"/>
  <c r="A33" i="63"/>
  <c r="S33" i="63" s="1"/>
  <c r="AA32" i="63"/>
  <c r="Z32" i="63"/>
  <c r="P32" i="63"/>
  <c r="O32" i="63"/>
  <c r="N32" i="63"/>
  <c r="M32" i="63"/>
  <c r="H32" i="63"/>
  <c r="F32" i="63"/>
  <c r="E32" i="63"/>
  <c r="C32" i="63"/>
  <c r="B32" i="63"/>
  <c r="A32" i="63"/>
  <c r="S32" i="63" s="1"/>
  <c r="AA31" i="63"/>
  <c r="Z31" i="63"/>
  <c r="P31" i="63"/>
  <c r="O31" i="63"/>
  <c r="N31" i="63"/>
  <c r="M31" i="63"/>
  <c r="H31" i="63"/>
  <c r="F31" i="63"/>
  <c r="E31" i="63"/>
  <c r="C31" i="63"/>
  <c r="B31" i="63"/>
  <c r="A31" i="63"/>
  <c r="S31" i="63" s="1"/>
  <c r="AA30" i="63"/>
  <c r="Z30" i="63"/>
  <c r="P30" i="63"/>
  <c r="O30" i="63"/>
  <c r="N30" i="63"/>
  <c r="M30" i="63"/>
  <c r="F30" i="63"/>
  <c r="E30" i="63"/>
  <c r="C30" i="63"/>
  <c r="B30" i="63"/>
  <c r="A30" i="63"/>
  <c r="S30" i="63" s="1"/>
  <c r="AA29" i="63"/>
  <c r="Z29" i="63"/>
  <c r="P29" i="63"/>
  <c r="O29" i="63"/>
  <c r="N29" i="63"/>
  <c r="M29" i="63"/>
  <c r="H29" i="63"/>
  <c r="F29" i="63"/>
  <c r="E29" i="63"/>
  <c r="C29" i="63"/>
  <c r="B29" i="63"/>
  <c r="A29" i="63"/>
  <c r="S29" i="63" s="1"/>
  <c r="AA28" i="63"/>
  <c r="Z28" i="63"/>
  <c r="P28" i="63"/>
  <c r="O28" i="63"/>
  <c r="N28" i="63"/>
  <c r="M28" i="63"/>
  <c r="H28" i="63"/>
  <c r="F28" i="63"/>
  <c r="E28" i="63"/>
  <c r="C28" i="63"/>
  <c r="B28" i="63"/>
  <c r="A28" i="63"/>
  <c r="S28" i="63" s="1"/>
  <c r="AA27" i="63"/>
  <c r="Z27" i="63"/>
  <c r="P27" i="63"/>
  <c r="O27" i="63"/>
  <c r="N27" i="63"/>
  <c r="M27" i="63"/>
  <c r="H27" i="63"/>
  <c r="F27" i="63"/>
  <c r="E27" i="63"/>
  <c r="C27" i="63"/>
  <c r="B27" i="63"/>
  <c r="A27" i="63"/>
  <c r="S27" i="63" s="1"/>
  <c r="AA26" i="63"/>
  <c r="Z26" i="63"/>
  <c r="P26" i="63"/>
  <c r="O26" i="63"/>
  <c r="N26" i="63"/>
  <c r="M26" i="63"/>
  <c r="H26" i="63"/>
  <c r="F26" i="63"/>
  <c r="E26" i="63"/>
  <c r="C26" i="63"/>
  <c r="B26" i="63"/>
  <c r="A26" i="63"/>
  <c r="S26" i="63" s="1"/>
  <c r="AA25" i="63"/>
  <c r="Z25" i="63"/>
  <c r="P25" i="63"/>
  <c r="O25" i="63"/>
  <c r="N25" i="63"/>
  <c r="M25" i="63"/>
  <c r="H25" i="63"/>
  <c r="F25" i="63"/>
  <c r="E25" i="63"/>
  <c r="C25" i="63"/>
  <c r="B25" i="63"/>
  <c r="A25" i="63"/>
  <c r="S25" i="63" s="1"/>
  <c r="AA24" i="63"/>
  <c r="Z24" i="63"/>
  <c r="P24" i="63"/>
  <c r="O24" i="63"/>
  <c r="N24" i="63"/>
  <c r="M24" i="63"/>
  <c r="F24" i="63"/>
  <c r="E24" i="63"/>
  <c r="C24" i="63"/>
  <c r="B24" i="63"/>
  <c r="A24" i="63"/>
  <c r="S24" i="63" s="1"/>
  <c r="AA23" i="63"/>
  <c r="Z23" i="63"/>
  <c r="P23" i="63"/>
  <c r="O23" i="63"/>
  <c r="N23" i="63"/>
  <c r="M23" i="63"/>
  <c r="H23" i="63"/>
  <c r="F23" i="63"/>
  <c r="E23" i="63"/>
  <c r="C23" i="63"/>
  <c r="B23" i="63"/>
  <c r="A23" i="63"/>
  <c r="S23" i="63" s="1"/>
  <c r="AA22" i="63"/>
  <c r="Z22" i="63"/>
  <c r="P22" i="63"/>
  <c r="O22" i="63"/>
  <c r="N22" i="63"/>
  <c r="M22" i="63"/>
  <c r="F22" i="63"/>
  <c r="E22" i="63"/>
  <c r="C22" i="63"/>
  <c r="B22" i="63"/>
  <c r="A22" i="63"/>
  <c r="S22" i="63" s="1"/>
  <c r="AA21" i="63"/>
  <c r="Z21" i="63"/>
  <c r="P21" i="63"/>
  <c r="O21" i="63"/>
  <c r="N21" i="63"/>
  <c r="M21" i="63"/>
  <c r="H21" i="63"/>
  <c r="F21" i="63"/>
  <c r="E21" i="63"/>
  <c r="C21" i="63"/>
  <c r="B21" i="63"/>
  <c r="A21" i="63"/>
  <c r="S21" i="63" s="1"/>
  <c r="AA20" i="63"/>
  <c r="Z20" i="63"/>
  <c r="P20" i="63"/>
  <c r="O20" i="63"/>
  <c r="N20" i="63"/>
  <c r="M20" i="63"/>
  <c r="F20" i="63"/>
  <c r="E20" i="63"/>
  <c r="C20" i="63"/>
  <c r="B20" i="63"/>
  <c r="A20" i="63"/>
  <c r="S20" i="63" s="1"/>
  <c r="AA19" i="63"/>
  <c r="Z19" i="63"/>
  <c r="P19" i="63"/>
  <c r="O19" i="63"/>
  <c r="N19" i="63"/>
  <c r="M19" i="63"/>
  <c r="H19" i="63"/>
  <c r="F19" i="63"/>
  <c r="E19" i="63"/>
  <c r="C19" i="63"/>
  <c r="B19" i="63"/>
  <c r="A19" i="63"/>
  <c r="S19" i="63" s="1"/>
  <c r="AA18" i="63"/>
  <c r="Z18" i="63"/>
  <c r="P18" i="63"/>
  <c r="O18" i="63"/>
  <c r="N18" i="63"/>
  <c r="M18" i="63"/>
  <c r="H18" i="63"/>
  <c r="F18" i="63"/>
  <c r="E18" i="63"/>
  <c r="C18" i="63"/>
  <c r="B18" i="63"/>
  <c r="A18" i="63"/>
  <c r="S18" i="63" s="1"/>
  <c r="AA17" i="63"/>
  <c r="Z17" i="63"/>
  <c r="P17" i="63"/>
  <c r="O17" i="63"/>
  <c r="N17" i="63"/>
  <c r="M17" i="63"/>
  <c r="H17" i="63"/>
  <c r="F17" i="63"/>
  <c r="E17" i="63"/>
  <c r="C17" i="63"/>
  <c r="B17" i="63"/>
  <c r="A17" i="63"/>
  <c r="S17" i="63" s="1"/>
  <c r="AA16" i="63"/>
  <c r="Z16" i="63"/>
  <c r="P16" i="63"/>
  <c r="O16" i="63"/>
  <c r="N16" i="63"/>
  <c r="M16" i="63"/>
  <c r="H16" i="63"/>
  <c r="F16" i="63"/>
  <c r="E16" i="63"/>
  <c r="C16" i="63"/>
  <c r="B16" i="63"/>
  <c r="A16" i="63"/>
  <c r="S16" i="63" s="1"/>
  <c r="AA15" i="63"/>
  <c r="Z15" i="63"/>
  <c r="P15" i="63"/>
  <c r="O15" i="63"/>
  <c r="N15" i="63"/>
  <c r="M15" i="63"/>
  <c r="H15" i="63"/>
  <c r="F15" i="63"/>
  <c r="E15" i="63"/>
  <c r="C15" i="63"/>
  <c r="B15" i="63"/>
  <c r="A15" i="63"/>
  <c r="S15" i="63" s="1"/>
  <c r="AA14" i="63"/>
  <c r="Z14" i="63"/>
  <c r="P14" i="63"/>
  <c r="O14" i="63"/>
  <c r="N14" i="63"/>
  <c r="M14" i="63"/>
  <c r="F14" i="63"/>
  <c r="E14" i="63"/>
  <c r="C14" i="63"/>
  <c r="B14" i="63"/>
  <c r="A14" i="63"/>
  <c r="S14" i="63" s="1"/>
  <c r="AA13" i="63"/>
  <c r="Z13" i="63"/>
  <c r="P13" i="63"/>
  <c r="O13" i="63"/>
  <c r="N13" i="63"/>
  <c r="M13" i="63"/>
  <c r="H13" i="63"/>
  <c r="F13" i="63"/>
  <c r="E13" i="63"/>
  <c r="C13" i="63"/>
  <c r="B13" i="63"/>
  <c r="A13" i="63"/>
  <c r="S13" i="63" s="1"/>
  <c r="AA12" i="63"/>
  <c r="Z12" i="63"/>
  <c r="P12" i="63"/>
  <c r="O12" i="63"/>
  <c r="N12" i="63"/>
  <c r="M12" i="63"/>
  <c r="H12" i="63"/>
  <c r="F12" i="63"/>
  <c r="E12" i="63"/>
  <c r="C12" i="63"/>
  <c r="B12" i="63"/>
  <c r="A12" i="63"/>
  <c r="S12" i="63" s="1"/>
  <c r="AA11" i="63"/>
  <c r="Z11" i="63"/>
  <c r="P11" i="63"/>
  <c r="O11" i="63"/>
  <c r="N11" i="63"/>
  <c r="M11" i="63"/>
  <c r="H11" i="63"/>
  <c r="F11" i="63"/>
  <c r="E11" i="63"/>
  <c r="C11" i="63"/>
  <c r="B11" i="63"/>
  <c r="A11" i="63"/>
  <c r="S11" i="63" s="1"/>
  <c r="AA10" i="63"/>
  <c r="Z10" i="63"/>
  <c r="P10" i="63"/>
  <c r="O10" i="63"/>
  <c r="N10" i="63"/>
  <c r="M10" i="63"/>
  <c r="H10" i="63"/>
  <c r="F10" i="63"/>
  <c r="E10" i="63"/>
  <c r="C10" i="63"/>
  <c r="B10" i="63"/>
  <c r="A10" i="63"/>
  <c r="S10" i="63" s="1"/>
  <c r="S94" i="63"/>
  <c r="S88" i="63"/>
  <c r="E4" i="63"/>
  <c r="E6" i="63" s="1"/>
  <c r="Q97" i="63" s="1"/>
  <c r="A98" i="61"/>
  <c r="B98" i="61"/>
  <c r="C98" i="61"/>
  <c r="E98" i="61"/>
  <c r="F98" i="61"/>
  <c r="M98" i="61"/>
  <c r="N98" i="61"/>
  <c r="O98" i="61"/>
  <c r="P98" i="61"/>
  <c r="R98" i="61"/>
  <c r="S98" i="61"/>
  <c r="Z98" i="61"/>
  <c r="AA98" i="61"/>
  <c r="A99" i="61"/>
  <c r="B99" i="61"/>
  <c r="C99" i="61"/>
  <c r="E99" i="61"/>
  <c r="F99" i="61"/>
  <c r="M99" i="61"/>
  <c r="N99" i="61"/>
  <c r="O99" i="61"/>
  <c r="P99" i="61"/>
  <c r="R99" i="61"/>
  <c r="S99" i="61"/>
  <c r="Z99" i="61"/>
  <c r="AA99" i="61"/>
  <c r="A100" i="61"/>
  <c r="B100" i="61"/>
  <c r="C100" i="61"/>
  <c r="E100" i="61"/>
  <c r="F100" i="61"/>
  <c r="M100" i="61"/>
  <c r="N100" i="61"/>
  <c r="O100" i="61"/>
  <c r="P100" i="61"/>
  <c r="R100" i="61"/>
  <c r="S100" i="61"/>
  <c r="Z100" i="61"/>
  <c r="AA100" i="61"/>
  <c r="A63" i="61"/>
  <c r="B63" i="61"/>
  <c r="C63" i="61"/>
  <c r="E63" i="61"/>
  <c r="F63" i="61"/>
  <c r="G63" i="61"/>
  <c r="M63" i="61"/>
  <c r="N63" i="61"/>
  <c r="O63" i="61"/>
  <c r="P63" i="61"/>
  <c r="R63" i="61"/>
  <c r="S63" i="61"/>
  <c r="Z63" i="61"/>
  <c r="AA63" i="61"/>
  <c r="A64" i="61"/>
  <c r="B64" i="61"/>
  <c r="C64" i="61"/>
  <c r="E64" i="61"/>
  <c r="F64" i="61"/>
  <c r="G64" i="61"/>
  <c r="M64" i="61"/>
  <c r="N64" i="61"/>
  <c r="O64" i="61"/>
  <c r="P64" i="61"/>
  <c r="R64" i="61"/>
  <c r="S64" i="61"/>
  <c r="Z64" i="61"/>
  <c r="AA64" i="61"/>
  <c r="A65" i="61"/>
  <c r="B65" i="61"/>
  <c r="C65" i="61"/>
  <c r="E65" i="61"/>
  <c r="F65" i="61"/>
  <c r="G65" i="61"/>
  <c r="M65" i="61"/>
  <c r="N65" i="61"/>
  <c r="O65" i="61"/>
  <c r="P65" i="61"/>
  <c r="R65" i="61"/>
  <c r="S65" i="61"/>
  <c r="Z65" i="61"/>
  <c r="AA65" i="61"/>
  <c r="A66" i="61"/>
  <c r="B66" i="61"/>
  <c r="C66" i="61"/>
  <c r="E66" i="61"/>
  <c r="F66" i="61"/>
  <c r="G66" i="61"/>
  <c r="M66" i="61"/>
  <c r="N66" i="61"/>
  <c r="O66" i="61"/>
  <c r="P66" i="61"/>
  <c r="R66" i="61"/>
  <c r="S66" i="61"/>
  <c r="Z66" i="61"/>
  <c r="AA66" i="61"/>
  <c r="A67" i="61"/>
  <c r="B67" i="61"/>
  <c r="C67" i="61"/>
  <c r="E67" i="61"/>
  <c r="F67" i="61"/>
  <c r="G67" i="61"/>
  <c r="M67" i="61"/>
  <c r="N67" i="61"/>
  <c r="O67" i="61"/>
  <c r="P67" i="61"/>
  <c r="R67" i="61"/>
  <c r="S67" i="61"/>
  <c r="Z67" i="61"/>
  <c r="AA67" i="61"/>
  <c r="A68" i="61"/>
  <c r="B68" i="61"/>
  <c r="C68" i="61"/>
  <c r="E68" i="61"/>
  <c r="F68" i="61"/>
  <c r="M68" i="61"/>
  <c r="N68" i="61"/>
  <c r="O68" i="61"/>
  <c r="P68" i="61"/>
  <c r="R68" i="61"/>
  <c r="S68" i="61"/>
  <c r="Z68" i="61"/>
  <c r="AA68" i="61"/>
  <c r="A69" i="61"/>
  <c r="B69" i="61"/>
  <c r="C69" i="61"/>
  <c r="E69" i="61"/>
  <c r="F69" i="61"/>
  <c r="G69" i="61"/>
  <c r="M69" i="61"/>
  <c r="N69" i="61"/>
  <c r="O69" i="61"/>
  <c r="P69" i="61"/>
  <c r="R69" i="61"/>
  <c r="S69" i="61"/>
  <c r="Z69" i="61"/>
  <c r="AA69" i="61"/>
  <c r="A70" i="61"/>
  <c r="B70" i="61"/>
  <c r="C70" i="61"/>
  <c r="E70" i="61"/>
  <c r="F70" i="61"/>
  <c r="G70" i="61"/>
  <c r="M70" i="61"/>
  <c r="N70" i="61"/>
  <c r="O70" i="61"/>
  <c r="P70" i="61"/>
  <c r="R70" i="61"/>
  <c r="S70" i="61"/>
  <c r="Z70" i="61"/>
  <c r="AA70" i="61"/>
  <c r="A71" i="61"/>
  <c r="B71" i="61"/>
  <c r="C71" i="61"/>
  <c r="E71" i="61"/>
  <c r="F71" i="61"/>
  <c r="M71" i="61"/>
  <c r="N71" i="61"/>
  <c r="O71" i="61"/>
  <c r="P71" i="61"/>
  <c r="R71" i="61"/>
  <c r="S71" i="61"/>
  <c r="Z71" i="61"/>
  <c r="AA71" i="61"/>
  <c r="A72" i="61"/>
  <c r="B72" i="61"/>
  <c r="C72" i="61"/>
  <c r="E72" i="61"/>
  <c r="F72" i="61"/>
  <c r="G72" i="61"/>
  <c r="M72" i="61"/>
  <c r="N72" i="61"/>
  <c r="O72" i="61"/>
  <c r="P72" i="61"/>
  <c r="R72" i="61"/>
  <c r="S72" i="61"/>
  <c r="Z72" i="61"/>
  <c r="AA72" i="61"/>
  <c r="A31" i="61"/>
  <c r="B31" i="61"/>
  <c r="C31" i="61"/>
  <c r="E31" i="61"/>
  <c r="F31" i="61"/>
  <c r="H31" i="61"/>
  <c r="M31" i="61"/>
  <c r="N31" i="61"/>
  <c r="O31" i="61"/>
  <c r="P31" i="61"/>
  <c r="R31" i="61"/>
  <c r="S31" i="61"/>
  <c r="Z31" i="61"/>
  <c r="AA31" i="61"/>
  <c r="A32" i="61"/>
  <c r="B32" i="61"/>
  <c r="C32" i="61"/>
  <c r="E32" i="61"/>
  <c r="F32" i="61"/>
  <c r="H32" i="61"/>
  <c r="M32" i="61"/>
  <c r="N32" i="61"/>
  <c r="O32" i="61"/>
  <c r="P32" i="61"/>
  <c r="R32" i="61"/>
  <c r="S32" i="61"/>
  <c r="Z32" i="61"/>
  <c r="AA32" i="61"/>
  <c r="A33" i="61"/>
  <c r="B33" i="61"/>
  <c r="C33" i="61"/>
  <c r="E33" i="61"/>
  <c r="F33" i="61"/>
  <c r="H33" i="61"/>
  <c r="M33" i="61"/>
  <c r="N33" i="61"/>
  <c r="O33" i="61"/>
  <c r="P33" i="61"/>
  <c r="R33" i="61"/>
  <c r="S33" i="61"/>
  <c r="Z33" i="61"/>
  <c r="AA33" i="61"/>
  <c r="A34" i="61"/>
  <c r="B34" i="61"/>
  <c r="C34" i="61"/>
  <c r="E34" i="61"/>
  <c r="F34" i="61"/>
  <c r="M34" i="61"/>
  <c r="N34" i="61"/>
  <c r="O34" i="61"/>
  <c r="P34" i="61"/>
  <c r="R34" i="61"/>
  <c r="S34" i="61"/>
  <c r="Z34" i="61"/>
  <c r="AA34" i="61"/>
  <c r="A35" i="61"/>
  <c r="B35" i="61"/>
  <c r="C35" i="61"/>
  <c r="E35" i="61"/>
  <c r="F35" i="61"/>
  <c r="H35" i="61"/>
  <c r="M35" i="61"/>
  <c r="N35" i="61"/>
  <c r="O35" i="61"/>
  <c r="P35" i="61"/>
  <c r="R35" i="61"/>
  <c r="S35" i="61"/>
  <c r="Z35" i="61"/>
  <c r="AA35" i="61"/>
  <c r="A36" i="61"/>
  <c r="B36" i="61"/>
  <c r="C36" i="61"/>
  <c r="E36" i="61"/>
  <c r="F36" i="61"/>
  <c r="H36" i="61"/>
  <c r="M36" i="61"/>
  <c r="N36" i="61"/>
  <c r="O36" i="61"/>
  <c r="P36" i="61"/>
  <c r="R36" i="61"/>
  <c r="S36" i="61"/>
  <c r="Z36" i="61"/>
  <c r="AA36" i="61"/>
  <c r="A37" i="61"/>
  <c r="B37" i="61"/>
  <c r="C37" i="61"/>
  <c r="E37" i="61"/>
  <c r="F37" i="61"/>
  <c r="H37" i="61"/>
  <c r="M37" i="61"/>
  <c r="N37" i="61"/>
  <c r="O37" i="61"/>
  <c r="P37" i="61"/>
  <c r="R37" i="61"/>
  <c r="S37" i="61"/>
  <c r="Z37" i="61"/>
  <c r="AA37" i="61"/>
  <c r="A38" i="61"/>
  <c r="B38" i="61"/>
  <c r="C38" i="61"/>
  <c r="E38" i="61"/>
  <c r="F38" i="61"/>
  <c r="M38" i="61"/>
  <c r="N38" i="61"/>
  <c r="O38" i="61"/>
  <c r="P38" i="61"/>
  <c r="R38" i="61"/>
  <c r="S38" i="61"/>
  <c r="Z38" i="61"/>
  <c r="AA38" i="61"/>
  <c r="A39" i="61"/>
  <c r="B39" i="61"/>
  <c r="C39" i="61"/>
  <c r="E39" i="61"/>
  <c r="F39" i="61"/>
  <c r="H39" i="61"/>
  <c r="M39" i="61"/>
  <c r="N39" i="61"/>
  <c r="O39" i="61"/>
  <c r="P39" i="61"/>
  <c r="R39" i="61"/>
  <c r="S39" i="61"/>
  <c r="Z39" i="61"/>
  <c r="AA39" i="61"/>
  <c r="A98" i="60"/>
  <c r="B98" i="60"/>
  <c r="C98" i="60"/>
  <c r="E98" i="60"/>
  <c r="F98" i="60"/>
  <c r="M98" i="60"/>
  <c r="N98" i="60"/>
  <c r="O98" i="60"/>
  <c r="P98" i="60"/>
  <c r="R98" i="60"/>
  <c r="S98" i="60"/>
  <c r="Z98" i="60"/>
  <c r="AA98" i="60"/>
  <c r="A99" i="60"/>
  <c r="B99" i="60"/>
  <c r="C99" i="60"/>
  <c r="E99" i="60"/>
  <c r="F99" i="60"/>
  <c r="M99" i="60"/>
  <c r="N99" i="60"/>
  <c r="O99" i="60"/>
  <c r="P99" i="60"/>
  <c r="R99" i="60"/>
  <c r="S99" i="60"/>
  <c r="Z99" i="60"/>
  <c r="AA99" i="60"/>
  <c r="A100" i="60"/>
  <c r="B100" i="60"/>
  <c r="C100" i="60"/>
  <c r="E100" i="60"/>
  <c r="F100" i="60"/>
  <c r="M100" i="60"/>
  <c r="N100" i="60"/>
  <c r="O100" i="60"/>
  <c r="P100" i="60"/>
  <c r="R100" i="60"/>
  <c r="S100" i="60"/>
  <c r="Z100" i="60"/>
  <c r="AA100" i="60"/>
  <c r="A64" i="60"/>
  <c r="B64" i="60"/>
  <c r="C64" i="60"/>
  <c r="E64" i="60"/>
  <c r="F64" i="60"/>
  <c r="G64" i="60"/>
  <c r="M64" i="60"/>
  <c r="N64" i="60"/>
  <c r="O64" i="60"/>
  <c r="P64" i="60"/>
  <c r="R64" i="60"/>
  <c r="S64" i="60"/>
  <c r="Z64" i="60"/>
  <c r="AA64" i="60"/>
  <c r="A65" i="60"/>
  <c r="B65" i="60"/>
  <c r="C65" i="60"/>
  <c r="E65" i="60"/>
  <c r="F65" i="60"/>
  <c r="G65" i="60"/>
  <c r="M65" i="60"/>
  <c r="N65" i="60"/>
  <c r="O65" i="60"/>
  <c r="P65" i="60"/>
  <c r="R65" i="60"/>
  <c r="S65" i="60"/>
  <c r="Z65" i="60"/>
  <c r="AA65" i="60"/>
  <c r="A66" i="60"/>
  <c r="B66" i="60"/>
  <c r="C66" i="60"/>
  <c r="E66" i="60"/>
  <c r="F66" i="60"/>
  <c r="G66" i="60"/>
  <c r="M66" i="60"/>
  <c r="N66" i="60"/>
  <c r="O66" i="60"/>
  <c r="P66" i="60"/>
  <c r="R66" i="60"/>
  <c r="S66" i="60"/>
  <c r="Z66" i="60"/>
  <c r="AA66" i="60"/>
  <c r="A67" i="60"/>
  <c r="B67" i="60"/>
  <c r="C67" i="60"/>
  <c r="E67" i="60"/>
  <c r="F67" i="60"/>
  <c r="G67" i="60"/>
  <c r="M67" i="60"/>
  <c r="N67" i="60"/>
  <c r="O67" i="60"/>
  <c r="P67" i="60"/>
  <c r="R67" i="60"/>
  <c r="S67" i="60"/>
  <c r="Z67" i="60"/>
  <c r="AA67" i="60"/>
  <c r="A68" i="60"/>
  <c r="B68" i="60"/>
  <c r="C68" i="60"/>
  <c r="E68" i="60"/>
  <c r="F68" i="60"/>
  <c r="M68" i="60"/>
  <c r="N68" i="60"/>
  <c r="O68" i="60"/>
  <c r="P68" i="60"/>
  <c r="R68" i="60"/>
  <c r="S68" i="60"/>
  <c r="Z68" i="60"/>
  <c r="AA68" i="60"/>
  <c r="A69" i="60"/>
  <c r="B69" i="60"/>
  <c r="C69" i="60"/>
  <c r="E69" i="60"/>
  <c r="F69" i="60"/>
  <c r="G69" i="60"/>
  <c r="M69" i="60"/>
  <c r="N69" i="60"/>
  <c r="O69" i="60"/>
  <c r="P69" i="60"/>
  <c r="R69" i="60"/>
  <c r="S69" i="60"/>
  <c r="Z69" i="60"/>
  <c r="AA69" i="60"/>
  <c r="A70" i="60"/>
  <c r="B70" i="60"/>
  <c r="C70" i="60"/>
  <c r="E70" i="60"/>
  <c r="F70" i="60"/>
  <c r="G70" i="60"/>
  <c r="M70" i="60"/>
  <c r="N70" i="60"/>
  <c r="O70" i="60"/>
  <c r="P70" i="60"/>
  <c r="R70" i="60"/>
  <c r="S70" i="60"/>
  <c r="Z70" i="60"/>
  <c r="AA70" i="60"/>
  <c r="A71" i="60"/>
  <c r="B71" i="60"/>
  <c r="C71" i="60"/>
  <c r="E71" i="60"/>
  <c r="F71" i="60"/>
  <c r="M71" i="60"/>
  <c r="N71" i="60"/>
  <c r="O71" i="60"/>
  <c r="P71" i="60"/>
  <c r="R71" i="60"/>
  <c r="S71" i="60"/>
  <c r="Z71" i="60"/>
  <c r="AA71" i="60"/>
  <c r="A72" i="60"/>
  <c r="B72" i="60"/>
  <c r="C72" i="60"/>
  <c r="E72" i="60"/>
  <c r="F72" i="60"/>
  <c r="G72" i="60"/>
  <c r="M72" i="60"/>
  <c r="N72" i="60"/>
  <c r="O72" i="60"/>
  <c r="P72" i="60"/>
  <c r="R72" i="60"/>
  <c r="S72" i="60"/>
  <c r="Z72" i="60"/>
  <c r="AA72" i="60"/>
  <c r="A31" i="60"/>
  <c r="B31" i="60"/>
  <c r="C31" i="60"/>
  <c r="E31" i="60"/>
  <c r="F31" i="60"/>
  <c r="H31" i="60"/>
  <c r="M31" i="60"/>
  <c r="N31" i="60"/>
  <c r="O31" i="60"/>
  <c r="P31" i="60"/>
  <c r="R31" i="60"/>
  <c r="S31" i="60"/>
  <c r="Z31" i="60"/>
  <c r="AA31" i="60"/>
  <c r="A32" i="60"/>
  <c r="B32" i="60"/>
  <c r="C32" i="60"/>
  <c r="E32" i="60"/>
  <c r="F32" i="60"/>
  <c r="H32" i="60"/>
  <c r="M32" i="60"/>
  <c r="N32" i="60"/>
  <c r="O32" i="60"/>
  <c r="P32" i="60"/>
  <c r="R32" i="60"/>
  <c r="S32" i="60"/>
  <c r="Z32" i="60"/>
  <c r="AA32" i="60"/>
  <c r="A33" i="60"/>
  <c r="B33" i="60"/>
  <c r="C33" i="60"/>
  <c r="E33" i="60"/>
  <c r="F33" i="60"/>
  <c r="H33" i="60"/>
  <c r="M33" i="60"/>
  <c r="N33" i="60"/>
  <c r="O33" i="60"/>
  <c r="P33" i="60"/>
  <c r="R33" i="60"/>
  <c r="S33" i="60"/>
  <c r="Z33" i="60"/>
  <c r="AA33" i="60"/>
  <c r="A34" i="60"/>
  <c r="B34" i="60"/>
  <c r="C34" i="60"/>
  <c r="E34" i="60"/>
  <c r="F34" i="60"/>
  <c r="M34" i="60"/>
  <c r="N34" i="60"/>
  <c r="O34" i="60"/>
  <c r="P34" i="60"/>
  <c r="R34" i="60"/>
  <c r="S34" i="60"/>
  <c r="Z34" i="60"/>
  <c r="AA34" i="60"/>
  <c r="A35" i="60"/>
  <c r="B35" i="60"/>
  <c r="C35" i="60"/>
  <c r="E35" i="60"/>
  <c r="F35" i="60"/>
  <c r="H35" i="60"/>
  <c r="M35" i="60"/>
  <c r="N35" i="60"/>
  <c r="O35" i="60"/>
  <c r="P35" i="60"/>
  <c r="R35" i="60"/>
  <c r="S35" i="60"/>
  <c r="Z35" i="60"/>
  <c r="AA35" i="60"/>
  <c r="A36" i="60"/>
  <c r="B36" i="60"/>
  <c r="C36" i="60"/>
  <c r="E36" i="60"/>
  <c r="F36" i="60"/>
  <c r="H36" i="60"/>
  <c r="M36" i="60"/>
  <c r="N36" i="60"/>
  <c r="O36" i="60"/>
  <c r="P36" i="60"/>
  <c r="R36" i="60"/>
  <c r="S36" i="60"/>
  <c r="Z36" i="60"/>
  <c r="AA36" i="60"/>
  <c r="A37" i="60"/>
  <c r="B37" i="60"/>
  <c r="C37" i="60"/>
  <c r="E37" i="60"/>
  <c r="F37" i="60"/>
  <c r="H37" i="60"/>
  <c r="M37" i="60"/>
  <c r="N37" i="60"/>
  <c r="O37" i="60"/>
  <c r="P37" i="60"/>
  <c r="R37" i="60"/>
  <c r="S37" i="60"/>
  <c r="Z37" i="60"/>
  <c r="AA37" i="60"/>
  <c r="A38" i="60"/>
  <c r="B38" i="60"/>
  <c r="C38" i="60"/>
  <c r="E38" i="60"/>
  <c r="F38" i="60"/>
  <c r="M38" i="60"/>
  <c r="N38" i="60"/>
  <c r="O38" i="60"/>
  <c r="P38" i="60"/>
  <c r="R38" i="60"/>
  <c r="S38" i="60"/>
  <c r="Z38" i="60"/>
  <c r="AA38" i="60"/>
  <c r="A39" i="60"/>
  <c r="B39" i="60"/>
  <c r="C39" i="60"/>
  <c r="E39" i="60"/>
  <c r="F39" i="60"/>
  <c r="H39" i="60"/>
  <c r="M39" i="60"/>
  <c r="N39" i="60"/>
  <c r="O39" i="60"/>
  <c r="P39" i="60"/>
  <c r="R39" i="60"/>
  <c r="S39" i="60"/>
  <c r="Z39" i="60"/>
  <c r="AA39" i="60"/>
  <c r="A97" i="58"/>
  <c r="B97" i="58"/>
  <c r="C97" i="58"/>
  <c r="E97" i="58"/>
  <c r="F97" i="58"/>
  <c r="M97" i="58"/>
  <c r="N97" i="58"/>
  <c r="O97" i="58"/>
  <c r="P97" i="58"/>
  <c r="R97" i="58"/>
  <c r="S97" i="58"/>
  <c r="Z97" i="58"/>
  <c r="AA97" i="58"/>
  <c r="A98" i="58"/>
  <c r="B98" i="58"/>
  <c r="C98" i="58"/>
  <c r="E98" i="58"/>
  <c r="F98" i="58"/>
  <c r="M98" i="58"/>
  <c r="N98" i="58"/>
  <c r="O98" i="58"/>
  <c r="P98" i="58"/>
  <c r="R98" i="58"/>
  <c r="S98" i="58"/>
  <c r="Z98" i="58"/>
  <c r="AA98" i="58"/>
  <c r="A99" i="58"/>
  <c r="B99" i="58"/>
  <c r="C99" i="58"/>
  <c r="E99" i="58"/>
  <c r="F99" i="58"/>
  <c r="M99" i="58"/>
  <c r="N99" i="58"/>
  <c r="O99" i="58"/>
  <c r="P99" i="58"/>
  <c r="R99" i="58"/>
  <c r="S99" i="58"/>
  <c r="Z99" i="58"/>
  <c r="AA99" i="58"/>
  <c r="A100" i="58"/>
  <c r="B100" i="58"/>
  <c r="C100" i="58"/>
  <c r="E100" i="58"/>
  <c r="F100" i="58"/>
  <c r="M100" i="58"/>
  <c r="N100" i="58"/>
  <c r="O100" i="58"/>
  <c r="P100" i="58"/>
  <c r="R100" i="58"/>
  <c r="S100" i="58"/>
  <c r="Z100" i="58"/>
  <c r="AA100" i="58"/>
  <c r="A101" i="58"/>
  <c r="B101" i="58"/>
  <c r="C101" i="58"/>
  <c r="E101" i="58"/>
  <c r="F101" i="58"/>
  <c r="M101" i="58"/>
  <c r="N101" i="58"/>
  <c r="O101" i="58"/>
  <c r="P101" i="58"/>
  <c r="R101" i="58"/>
  <c r="S101" i="58"/>
  <c r="Z101" i="58"/>
  <c r="AA101" i="58"/>
  <c r="A102" i="58"/>
  <c r="B102" i="58"/>
  <c r="C102" i="58"/>
  <c r="E102" i="58"/>
  <c r="F102" i="58"/>
  <c r="M102" i="58"/>
  <c r="N102" i="58"/>
  <c r="O102" i="58"/>
  <c r="P102" i="58"/>
  <c r="R102" i="58"/>
  <c r="S102" i="58"/>
  <c r="Z102" i="58"/>
  <c r="AA102" i="58"/>
  <c r="A64" i="58"/>
  <c r="B64" i="58"/>
  <c r="C64" i="58"/>
  <c r="E64" i="58"/>
  <c r="F64" i="58"/>
  <c r="G64" i="58"/>
  <c r="M64" i="58"/>
  <c r="N64" i="58"/>
  <c r="O64" i="58"/>
  <c r="P64" i="58"/>
  <c r="R64" i="58"/>
  <c r="S64" i="58"/>
  <c r="Z64" i="58"/>
  <c r="AA64" i="58"/>
  <c r="A65" i="58"/>
  <c r="B65" i="58"/>
  <c r="C65" i="58"/>
  <c r="E65" i="58"/>
  <c r="F65" i="58"/>
  <c r="G65" i="58"/>
  <c r="M65" i="58"/>
  <c r="N65" i="58"/>
  <c r="O65" i="58"/>
  <c r="P65" i="58"/>
  <c r="R65" i="58"/>
  <c r="S65" i="58"/>
  <c r="Z65" i="58"/>
  <c r="AA65" i="58"/>
  <c r="A66" i="58"/>
  <c r="B66" i="58"/>
  <c r="C66" i="58"/>
  <c r="E66" i="58"/>
  <c r="F66" i="58"/>
  <c r="G66" i="58"/>
  <c r="M66" i="58"/>
  <c r="N66" i="58"/>
  <c r="O66" i="58"/>
  <c r="P66" i="58"/>
  <c r="R66" i="58"/>
  <c r="S66" i="58"/>
  <c r="Z66" i="58"/>
  <c r="AA66" i="58"/>
  <c r="A67" i="58"/>
  <c r="B67" i="58"/>
  <c r="C67" i="58"/>
  <c r="E67" i="58"/>
  <c r="F67" i="58"/>
  <c r="G67" i="58"/>
  <c r="M67" i="58"/>
  <c r="N67" i="58"/>
  <c r="O67" i="58"/>
  <c r="P67" i="58"/>
  <c r="R67" i="58"/>
  <c r="S67" i="58"/>
  <c r="Z67" i="58"/>
  <c r="AA67" i="58"/>
  <c r="A68" i="58"/>
  <c r="B68" i="58"/>
  <c r="C68" i="58"/>
  <c r="E68" i="58"/>
  <c r="F68" i="58"/>
  <c r="M68" i="58"/>
  <c r="N68" i="58"/>
  <c r="O68" i="58"/>
  <c r="P68" i="58"/>
  <c r="R68" i="58"/>
  <c r="S68" i="58"/>
  <c r="Z68" i="58"/>
  <c r="AA68" i="58"/>
  <c r="A69" i="58"/>
  <c r="B69" i="58"/>
  <c r="C69" i="58"/>
  <c r="E69" i="58"/>
  <c r="F69" i="58"/>
  <c r="G69" i="58"/>
  <c r="M69" i="58"/>
  <c r="N69" i="58"/>
  <c r="O69" i="58"/>
  <c r="P69" i="58"/>
  <c r="R69" i="58"/>
  <c r="S69" i="58"/>
  <c r="Z69" i="58"/>
  <c r="AA69" i="58"/>
  <c r="A70" i="58"/>
  <c r="B70" i="58"/>
  <c r="C70" i="58"/>
  <c r="E70" i="58"/>
  <c r="F70" i="58"/>
  <c r="G70" i="58"/>
  <c r="M70" i="58"/>
  <c r="N70" i="58"/>
  <c r="O70" i="58"/>
  <c r="P70" i="58"/>
  <c r="R70" i="58"/>
  <c r="S70" i="58"/>
  <c r="Z70" i="58"/>
  <c r="AA70" i="58"/>
  <c r="A71" i="58"/>
  <c r="B71" i="58"/>
  <c r="C71" i="58"/>
  <c r="E71" i="58"/>
  <c r="F71" i="58"/>
  <c r="M71" i="58"/>
  <c r="N71" i="58"/>
  <c r="O71" i="58"/>
  <c r="P71" i="58"/>
  <c r="R71" i="58"/>
  <c r="S71" i="58"/>
  <c r="Z71" i="58"/>
  <c r="AA71" i="58"/>
  <c r="A72" i="58"/>
  <c r="B72" i="58"/>
  <c r="C72" i="58"/>
  <c r="E72" i="58"/>
  <c r="F72" i="58"/>
  <c r="G72" i="58"/>
  <c r="M72" i="58"/>
  <c r="N72" i="58"/>
  <c r="O72" i="58"/>
  <c r="P72" i="58"/>
  <c r="R72" i="58"/>
  <c r="S72" i="58"/>
  <c r="Z72" i="58"/>
  <c r="AA72" i="58"/>
  <c r="A39" i="58"/>
  <c r="B39" i="58"/>
  <c r="C39" i="58"/>
  <c r="E39" i="58"/>
  <c r="F39" i="58"/>
  <c r="H39" i="58"/>
  <c r="M39" i="58"/>
  <c r="N39" i="58"/>
  <c r="O39" i="58"/>
  <c r="P39" i="58"/>
  <c r="R39" i="58"/>
  <c r="S39" i="58"/>
  <c r="Z39" i="58"/>
  <c r="AA39" i="58"/>
  <c r="A32" i="58"/>
  <c r="B32" i="58"/>
  <c r="C32" i="58"/>
  <c r="E32" i="58"/>
  <c r="F32" i="58"/>
  <c r="H32" i="58"/>
  <c r="M32" i="58"/>
  <c r="N32" i="58"/>
  <c r="O32" i="58"/>
  <c r="P32" i="58"/>
  <c r="R32" i="58"/>
  <c r="S32" i="58"/>
  <c r="Z32" i="58"/>
  <c r="AA32" i="58"/>
  <c r="A33" i="58"/>
  <c r="B33" i="58"/>
  <c r="C33" i="58"/>
  <c r="E33" i="58"/>
  <c r="F33" i="58"/>
  <c r="H33" i="58"/>
  <c r="M33" i="58"/>
  <c r="N33" i="58"/>
  <c r="O33" i="58"/>
  <c r="P33" i="58"/>
  <c r="R33" i="58"/>
  <c r="S33" i="58"/>
  <c r="Z33" i="58"/>
  <c r="AA33" i="58"/>
  <c r="A34" i="58"/>
  <c r="B34" i="58"/>
  <c r="C34" i="58"/>
  <c r="E34" i="58"/>
  <c r="F34" i="58"/>
  <c r="M34" i="58"/>
  <c r="N34" i="58"/>
  <c r="O34" i="58"/>
  <c r="P34" i="58"/>
  <c r="R34" i="58"/>
  <c r="S34" i="58"/>
  <c r="Z34" i="58"/>
  <c r="AA34" i="58"/>
  <c r="A35" i="58"/>
  <c r="B35" i="58"/>
  <c r="C35" i="58"/>
  <c r="E35" i="58"/>
  <c r="F35" i="58"/>
  <c r="H35" i="58"/>
  <c r="M35" i="58"/>
  <c r="N35" i="58"/>
  <c r="O35" i="58"/>
  <c r="P35" i="58"/>
  <c r="R35" i="58"/>
  <c r="S35" i="58"/>
  <c r="Z35" i="58"/>
  <c r="AA35" i="58"/>
  <c r="A36" i="58"/>
  <c r="B36" i="58"/>
  <c r="C36" i="58"/>
  <c r="E36" i="58"/>
  <c r="F36" i="58"/>
  <c r="H36" i="58"/>
  <c r="M36" i="58"/>
  <c r="N36" i="58"/>
  <c r="O36" i="58"/>
  <c r="P36" i="58"/>
  <c r="R36" i="58"/>
  <c r="S36" i="58"/>
  <c r="Z36" i="58"/>
  <c r="AA36" i="58"/>
  <c r="A37" i="58"/>
  <c r="B37" i="58"/>
  <c r="C37" i="58"/>
  <c r="E37" i="58"/>
  <c r="F37" i="58"/>
  <c r="H37" i="58"/>
  <c r="M37" i="58"/>
  <c r="N37" i="58"/>
  <c r="O37" i="58"/>
  <c r="P37" i="58"/>
  <c r="R37" i="58"/>
  <c r="S37" i="58"/>
  <c r="Z37" i="58"/>
  <c r="AA37" i="58"/>
  <c r="A38" i="58"/>
  <c r="B38" i="58"/>
  <c r="C38" i="58"/>
  <c r="E38" i="58"/>
  <c r="F38" i="58"/>
  <c r="M38" i="58"/>
  <c r="N38" i="58"/>
  <c r="O38" i="58"/>
  <c r="P38" i="58"/>
  <c r="R38" i="58"/>
  <c r="S38" i="58"/>
  <c r="Z38" i="58"/>
  <c r="AA38" i="58"/>
  <c r="A97" i="57"/>
  <c r="B97" i="57"/>
  <c r="C97" i="57"/>
  <c r="E97" i="57"/>
  <c r="F97" i="57"/>
  <c r="M97" i="57"/>
  <c r="N97" i="57"/>
  <c r="O97" i="57"/>
  <c r="P97" i="57"/>
  <c r="R97" i="57"/>
  <c r="S97" i="57"/>
  <c r="Z97" i="57"/>
  <c r="AA97" i="57"/>
  <c r="A98" i="57"/>
  <c r="B98" i="57"/>
  <c r="C98" i="57"/>
  <c r="E98" i="57"/>
  <c r="F98" i="57"/>
  <c r="M98" i="57"/>
  <c r="N98" i="57"/>
  <c r="O98" i="57"/>
  <c r="P98" i="57"/>
  <c r="R98" i="57"/>
  <c r="S98" i="57"/>
  <c r="Z98" i="57"/>
  <c r="AA98" i="57"/>
  <c r="A99" i="57"/>
  <c r="B99" i="57"/>
  <c r="C99" i="57"/>
  <c r="E99" i="57"/>
  <c r="F99" i="57"/>
  <c r="M99" i="57"/>
  <c r="N99" i="57"/>
  <c r="O99" i="57"/>
  <c r="P99" i="57"/>
  <c r="R99" i="57"/>
  <c r="S99" i="57"/>
  <c r="Z99" i="57"/>
  <c r="AA99" i="57"/>
  <c r="A100" i="57"/>
  <c r="B100" i="57"/>
  <c r="C100" i="57"/>
  <c r="E100" i="57"/>
  <c r="F100" i="57"/>
  <c r="M100" i="57"/>
  <c r="N100" i="57"/>
  <c r="O100" i="57"/>
  <c r="P100" i="57"/>
  <c r="R100" i="57"/>
  <c r="S100" i="57"/>
  <c r="Z100" i="57"/>
  <c r="AA100" i="57"/>
  <c r="A101" i="57"/>
  <c r="B101" i="57"/>
  <c r="C101" i="57"/>
  <c r="E101" i="57"/>
  <c r="F101" i="57"/>
  <c r="M101" i="57"/>
  <c r="N101" i="57"/>
  <c r="O101" i="57"/>
  <c r="P101" i="57"/>
  <c r="R101" i="57"/>
  <c r="S101" i="57"/>
  <c r="Z101" i="57"/>
  <c r="AA101" i="57"/>
  <c r="A102" i="57"/>
  <c r="B102" i="57"/>
  <c r="C102" i="57"/>
  <c r="E102" i="57"/>
  <c r="F102" i="57"/>
  <c r="M102" i="57"/>
  <c r="N102" i="57"/>
  <c r="O102" i="57"/>
  <c r="P102" i="57"/>
  <c r="R102" i="57"/>
  <c r="S102" i="57"/>
  <c r="Z102" i="57"/>
  <c r="AA102" i="57"/>
  <c r="A64" i="57"/>
  <c r="B64" i="57"/>
  <c r="C64" i="57"/>
  <c r="E64" i="57"/>
  <c r="F64" i="57"/>
  <c r="G64" i="57"/>
  <c r="M64" i="57"/>
  <c r="N64" i="57"/>
  <c r="O64" i="57"/>
  <c r="P64" i="57"/>
  <c r="R64" i="57"/>
  <c r="S64" i="57"/>
  <c r="Z64" i="57"/>
  <c r="AA64" i="57"/>
  <c r="A65" i="57"/>
  <c r="B65" i="57"/>
  <c r="C65" i="57"/>
  <c r="E65" i="57"/>
  <c r="F65" i="57"/>
  <c r="G65" i="57"/>
  <c r="M65" i="57"/>
  <c r="N65" i="57"/>
  <c r="O65" i="57"/>
  <c r="P65" i="57"/>
  <c r="R65" i="57"/>
  <c r="S65" i="57"/>
  <c r="Z65" i="57"/>
  <c r="AA65" i="57"/>
  <c r="A66" i="57"/>
  <c r="B66" i="57"/>
  <c r="C66" i="57"/>
  <c r="E66" i="57"/>
  <c r="F66" i="57"/>
  <c r="G66" i="57"/>
  <c r="M66" i="57"/>
  <c r="N66" i="57"/>
  <c r="O66" i="57"/>
  <c r="P66" i="57"/>
  <c r="R66" i="57"/>
  <c r="S66" i="57"/>
  <c r="Z66" i="57"/>
  <c r="AA66" i="57"/>
  <c r="A67" i="57"/>
  <c r="B67" i="57"/>
  <c r="C67" i="57"/>
  <c r="E67" i="57"/>
  <c r="F67" i="57"/>
  <c r="G67" i="57"/>
  <c r="M67" i="57"/>
  <c r="N67" i="57"/>
  <c r="O67" i="57"/>
  <c r="P67" i="57"/>
  <c r="R67" i="57"/>
  <c r="S67" i="57"/>
  <c r="Z67" i="57"/>
  <c r="AA67" i="57"/>
  <c r="A68" i="57"/>
  <c r="B68" i="57"/>
  <c r="C68" i="57"/>
  <c r="E68" i="57"/>
  <c r="F68" i="57"/>
  <c r="M68" i="57"/>
  <c r="N68" i="57"/>
  <c r="O68" i="57"/>
  <c r="P68" i="57"/>
  <c r="R68" i="57"/>
  <c r="S68" i="57"/>
  <c r="Z68" i="57"/>
  <c r="AA68" i="57"/>
  <c r="A69" i="57"/>
  <c r="B69" i="57"/>
  <c r="C69" i="57"/>
  <c r="E69" i="57"/>
  <c r="F69" i="57"/>
  <c r="G69" i="57"/>
  <c r="M69" i="57"/>
  <c r="N69" i="57"/>
  <c r="O69" i="57"/>
  <c r="P69" i="57"/>
  <c r="R69" i="57"/>
  <c r="S69" i="57"/>
  <c r="Z69" i="57"/>
  <c r="AA69" i="57"/>
  <c r="A70" i="57"/>
  <c r="B70" i="57"/>
  <c r="C70" i="57"/>
  <c r="E70" i="57"/>
  <c r="F70" i="57"/>
  <c r="G70" i="57"/>
  <c r="M70" i="57"/>
  <c r="N70" i="57"/>
  <c r="O70" i="57"/>
  <c r="P70" i="57"/>
  <c r="R70" i="57"/>
  <c r="S70" i="57"/>
  <c r="Z70" i="57"/>
  <c r="AA70" i="57"/>
  <c r="A71" i="57"/>
  <c r="B71" i="57"/>
  <c r="C71" i="57"/>
  <c r="E71" i="57"/>
  <c r="F71" i="57"/>
  <c r="M71" i="57"/>
  <c r="N71" i="57"/>
  <c r="O71" i="57"/>
  <c r="P71" i="57"/>
  <c r="R71" i="57"/>
  <c r="S71" i="57"/>
  <c r="Z71" i="57"/>
  <c r="AA71" i="57"/>
  <c r="A72" i="57"/>
  <c r="B72" i="57"/>
  <c r="C72" i="57"/>
  <c r="E72" i="57"/>
  <c r="F72" i="57"/>
  <c r="G72" i="57"/>
  <c r="M72" i="57"/>
  <c r="N72" i="57"/>
  <c r="O72" i="57"/>
  <c r="P72" i="57"/>
  <c r="R72" i="57"/>
  <c r="S72" i="57"/>
  <c r="Z72" i="57"/>
  <c r="AA72" i="57"/>
  <c r="A32" i="57"/>
  <c r="B32" i="57"/>
  <c r="C32" i="57"/>
  <c r="E32" i="57"/>
  <c r="F32" i="57"/>
  <c r="H32" i="57"/>
  <c r="M32" i="57"/>
  <c r="N32" i="57"/>
  <c r="O32" i="57"/>
  <c r="P32" i="57"/>
  <c r="R32" i="57"/>
  <c r="S32" i="57"/>
  <c r="Z32" i="57"/>
  <c r="AA32" i="57"/>
  <c r="A33" i="57"/>
  <c r="B33" i="57"/>
  <c r="C33" i="57"/>
  <c r="E33" i="57"/>
  <c r="F33" i="57"/>
  <c r="H33" i="57"/>
  <c r="M33" i="57"/>
  <c r="N33" i="57"/>
  <c r="O33" i="57"/>
  <c r="P33" i="57"/>
  <c r="R33" i="57"/>
  <c r="S33" i="57"/>
  <c r="Z33" i="57"/>
  <c r="AA33" i="57"/>
  <c r="A34" i="57"/>
  <c r="B34" i="57"/>
  <c r="C34" i="57"/>
  <c r="E34" i="57"/>
  <c r="F34" i="57"/>
  <c r="M34" i="57"/>
  <c r="N34" i="57"/>
  <c r="O34" i="57"/>
  <c r="P34" i="57"/>
  <c r="R34" i="57"/>
  <c r="S34" i="57"/>
  <c r="Z34" i="57"/>
  <c r="AA34" i="57"/>
  <c r="A35" i="57"/>
  <c r="B35" i="57"/>
  <c r="C35" i="57"/>
  <c r="E35" i="57"/>
  <c r="F35" i="57"/>
  <c r="H35" i="57"/>
  <c r="M35" i="57"/>
  <c r="N35" i="57"/>
  <c r="O35" i="57"/>
  <c r="P35" i="57"/>
  <c r="R35" i="57"/>
  <c r="S35" i="57"/>
  <c r="Z35" i="57"/>
  <c r="AA35" i="57"/>
  <c r="A36" i="57"/>
  <c r="B36" i="57"/>
  <c r="C36" i="57"/>
  <c r="E36" i="57"/>
  <c r="F36" i="57"/>
  <c r="H36" i="57"/>
  <c r="M36" i="57"/>
  <c r="N36" i="57"/>
  <c r="O36" i="57"/>
  <c r="P36" i="57"/>
  <c r="R36" i="57"/>
  <c r="S36" i="57"/>
  <c r="Z36" i="57"/>
  <c r="AA36" i="57"/>
  <c r="A37" i="57"/>
  <c r="B37" i="57"/>
  <c r="C37" i="57"/>
  <c r="E37" i="57"/>
  <c r="F37" i="57"/>
  <c r="H37" i="57"/>
  <c r="M37" i="57"/>
  <c r="N37" i="57"/>
  <c r="O37" i="57"/>
  <c r="P37" i="57"/>
  <c r="R37" i="57"/>
  <c r="S37" i="57"/>
  <c r="Z37" i="57"/>
  <c r="AA37" i="57"/>
  <c r="A38" i="57"/>
  <c r="B38" i="57"/>
  <c r="C38" i="57"/>
  <c r="E38" i="57"/>
  <c r="F38" i="57"/>
  <c r="M38" i="57"/>
  <c r="N38" i="57"/>
  <c r="O38" i="57"/>
  <c r="P38" i="57"/>
  <c r="R38" i="57"/>
  <c r="S38" i="57"/>
  <c r="Z38" i="57"/>
  <c r="AA38" i="57"/>
  <c r="A39" i="57"/>
  <c r="B39" i="57"/>
  <c r="C39" i="57"/>
  <c r="E39" i="57"/>
  <c r="F39" i="57"/>
  <c r="H39" i="57"/>
  <c r="M39" i="57"/>
  <c r="N39" i="57"/>
  <c r="O39" i="57"/>
  <c r="P39" i="57"/>
  <c r="R39" i="57"/>
  <c r="S39" i="57"/>
  <c r="Z39" i="57"/>
  <c r="AA39" i="57"/>
  <c r="A97" i="55"/>
  <c r="B97" i="55"/>
  <c r="C97" i="55"/>
  <c r="E97" i="55"/>
  <c r="F97" i="55"/>
  <c r="M97" i="55"/>
  <c r="N97" i="55"/>
  <c r="O97" i="55"/>
  <c r="P97" i="55"/>
  <c r="R97" i="55"/>
  <c r="S97" i="55"/>
  <c r="Z97" i="55"/>
  <c r="AA97" i="55"/>
  <c r="A98" i="55"/>
  <c r="B98" i="55"/>
  <c r="C98" i="55"/>
  <c r="E98" i="55"/>
  <c r="F98" i="55"/>
  <c r="M98" i="55"/>
  <c r="N98" i="55"/>
  <c r="O98" i="55"/>
  <c r="P98" i="55"/>
  <c r="R98" i="55"/>
  <c r="S98" i="55"/>
  <c r="Z98" i="55"/>
  <c r="AA98" i="55"/>
  <c r="A99" i="55"/>
  <c r="B99" i="55"/>
  <c r="C99" i="55"/>
  <c r="E99" i="55"/>
  <c r="F99" i="55"/>
  <c r="M99" i="55"/>
  <c r="N99" i="55"/>
  <c r="O99" i="55"/>
  <c r="P99" i="55"/>
  <c r="R99" i="55"/>
  <c r="S99" i="55"/>
  <c r="Z99" i="55"/>
  <c r="AA99" i="55"/>
  <c r="A64" i="55"/>
  <c r="B64" i="55"/>
  <c r="C64" i="55"/>
  <c r="E64" i="55"/>
  <c r="F64" i="55"/>
  <c r="G64" i="55"/>
  <c r="M64" i="55"/>
  <c r="N64" i="55"/>
  <c r="O64" i="55"/>
  <c r="P64" i="55"/>
  <c r="R64" i="55"/>
  <c r="S64" i="55"/>
  <c r="Z64" i="55"/>
  <c r="AA64" i="55"/>
  <c r="A65" i="55"/>
  <c r="B65" i="55"/>
  <c r="C65" i="55"/>
  <c r="E65" i="55"/>
  <c r="F65" i="55"/>
  <c r="G65" i="55"/>
  <c r="M65" i="55"/>
  <c r="N65" i="55"/>
  <c r="O65" i="55"/>
  <c r="P65" i="55"/>
  <c r="R65" i="55"/>
  <c r="S65" i="55"/>
  <c r="Z65" i="55"/>
  <c r="AA65" i="55"/>
  <c r="A66" i="55"/>
  <c r="B66" i="55"/>
  <c r="C66" i="55"/>
  <c r="E66" i="55"/>
  <c r="F66" i="55"/>
  <c r="G66" i="55"/>
  <c r="M66" i="55"/>
  <c r="N66" i="55"/>
  <c r="O66" i="55"/>
  <c r="P66" i="55"/>
  <c r="R66" i="55"/>
  <c r="S66" i="55"/>
  <c r="Z66" i="55"/>
  <c r="AA66" i="55"/>
  <c r="A67" i="55"/>
  <c r="B67" i="55"/>
  <c r="C67" i="55"/>
  <c r="E67" i="55"/>
  <c r="F67" i="55"/>
  <c r="M67" i="55"/>
  <c r="N67" i="55"/>
  <c r="O67" i="55"/>
  <c r="P67" i="55"/>
  <c r="R67" i="55"/>
  <c r="S67" i="55"/>
  <c r="Z67" i="55"/>
  <c r="AA67" i="55"/>
  <c r="A68" i="55"/>
  <c r="B68" i="55"/>
  <c r="C68" i="55"/>
  <c r="E68" i="55"/>
  <c r="F68" i="55"/>
  <c r="G68" i="55"/>
  <c r="M68" i="55"/>
  <c r="N68" i="55"/>
  <c r="O68" i="55"/>
  <c r="P68" i="55"/>
  <c r="R68" i="55"/>
  <c r="S68" i="55"/>
  <c r="Z68" i="55"/>
  <c r="AA68" i="55"/>
  <c r="A69" i="55"/>
  <c r="B69" i="55"/>
  <c r="C69" i="55"/>
  <c r="E69" i="55"/>
  <c r="F69" i="55"/>
  <c r="G69" i="55"/>
  <c r="M69" i="55"/>
  <c r="N69" i="55"/>
  <c r="O69" i="55"/>
  <c r="P69" i="55"/>
  <c r="R69" i="55"/>
  <c r="S69" i="55"/>
  <c r="Z69" i="55"/>
  <c r="AA69" i="55"/>
  <c r="A70" i="55"/>
  <c r="B70" i="55"/>
  <c r="C70" i="55"/>
  <c r="E70" i="55"/>
  <c r="F70" i="55"/>
  <c r="G70" i="55"/>
  <c r="M70" i="55"/>
  <c r="N70" i="55"/>
  <c r="O70" i="55"/>
  <c r="P70" i="55"/>
  <c r="R70" i="55"/>
  <c r="S70" i="55"/>
  <c r="Z70" i="55"/>
  <c r="AA70" i="55"/>
  <c r="A32" i="55"/>
  <c r="B32" i="55"/>
  <c r="C32" i="55"/>
  <c r="E32" i="55"/>
  <c r="F32" i="55"/>
  <c r="H32" i="55"/>
  <c r="M32" i="55"/>
  <c r="N32" i="55"/>
  <c r="O32" i="55"/>
  <c r="P32" i="55"/>
  <c r="R32" i="55"/>
  <c r="S32" i="55"/>
  <c r="Z32" i="55"/>
  <c r="AA32" i="55"/>
  <c r="A33" i="55"/>
  <c r="B33" i="55"/>
  <c r="C33" i="55"/>
  <c r="E33" i="55"/>
  <c r="F33" i="55"/>
  <c r="H33" i="55"/>
  <c r="M33" i="55"/>
  <c r="N33" i="55"/>
  <c r="O33" i="55"/>
  <c r="P33" i="55"/>
  <c r="R33" i="55"/>
  <c r="S33" i="55"/>
  <c r="Z33" i="55"/>
  <c r="AA33" i="55"/>
  <c r="A34" i="55"/>
  <c r="B34" i="55"/>
  <c r="C34" i="55"/>
  <c r="E34" i="55"/>
  <c r="F34" i="55"/>
  <c r="M34" i="55"/>
  <c r="N34" i="55"/>
  <c r="O34" i="55"/>
  <c r="P34" i="55"/>
  <c r="R34" i="55"/>
  <c r="S34" i="55"/>
  <c r="Z34" i="55"/>
  <c r="AA34" i="55"/>
  <c r="A35" i="55"/>
  <c r="B35" i="55"/>
  <c r="C35" i="55"/>
  <c r="E35" i="55"/>
  <c r="F35" i="55"/>
  <c r="H35" i="55"/>
  <c r="M35" i="55"/>
  <c r="N35" i="55"/>
  <c r="O35" i="55"/>
  <c r="P35" i="55"/>
  <c r="R35" i="55"/>
  <c r="S35" i="55"/>
  <c r="Z35" i="55"/>
  <c r="AA35" i="55"/>
  <c r="A36" i="55"/>
  <c r="B36" i="55"/>
  <c r="C36" i="55"/>
  <c r="E36" i="55"/>
  <c r="F36" i="55"/>
  <c r="H36" i="55"/>
  <c r="M36" i="55"/>
  <c r="N36" i="55"/>
  <c r="O36" i="55"/>
  <c r="P36" i="55"/>
  <c r="R36" i="55"/>
  <c r="S36" i="55"/>
  <c r="Z36" i="55"/>
  <c r="AA36" i="55"/>
  <c r="A37" i="55"/>
  <c r="B37" i="55"/>
  <c r="C37" i="55"/>
  <c r="E37" i="55"/>
  <c r="F37" i="55"/>
  <c r="H37" i="55"/>
  <c r="M37" i="55"/>
  <c r="N37" i="55"/>
  <c r="O37" i="55"/>
  <c r="P37" i="55"/>
  <c r="R37" i="55"/>
  <c r="S37" i="55"/>
  <c r="Z37" i="55"/>
  <c r="AA37" i="55"/>
  <c r="A38" i="55"/>
  <c r="B38" i="55"/>
  <c r="C38" i="55"/>
  <c r="E38" i="55"/>
  <c r="F38" i="55"/>
  <c r="H38" i="55"/>
  <c r="M38" i="55"/>
  <c r="N38" i="55"/>
  <c r="O38" i="55"/>
  <c r="P38" i="55"/>
  <c r="R38" i="55"/>
  <c r="S38" i="55"/>
  <c r="Z38" i="55"/>
  <c r="AA38" i="55"/>
  <c r="AA97" i="61"/>
  <c r="Z97" i="61"/>
  <c r="P97" i="61"/>
  <c r="O97" i="61"/>
  <c r="N97" i="61"/>
  <c r="M97" i="61"/>
  <c r="F97" i="61"/>
  <c r="E97" i="61"/>
  <c r="C97" i="61"/>
  <c r="B97" i="61"/>
  <c r="A97" i="61"/>
  <c r="AA96" i="61"/>
  <c r="Z96" i="61"/>
  <c r="P96" i="61"/>
  <c r="O96" i="61"/>
  <c r="N96" i="61"/>
  <c r="M96" i="61"/>
  <c r="F96" i="61"/>
  <c r="E96" i="61"/>
  <c r="C96" i="61"/>
  <c r="B96" i="61"/>
  <c r="A96" i="61"/>
  <c r="AA95" i="61"/>
  <c r="Z95" i="61"/>
  <c r="P95" i="61"/>
  <c r="O95" i="61"/>
  <c r="N95" i="61"/>
  <c r="M95" i="61"/>
  <c r="F95" i="61"/>
  <c r="E95" i="61"/>
  <c r="C95" i="61"/>
  <c r="B95" i="61"/>
  <c r="A95" i="61"/>
  <c r="AA94" i="61"/>
  <c r="Z94" i="61"/>
  <c r="P94" i="61"/>
  <c r="O94" i="61"/>
  <c r="N94" i="61"/>
  <c r="M94" i="61"/>
  <c r="F94" i="61"/>
  <c r="E94" i="61"/>
  <c r="C94" i="61"/>
  <c r="B94" i="61"/>
  <c r="A94" i="61"/>
  <c r="AA93" i="61"/>
  <c r="Z93" i="61"/>
  <c r="P93" i="61"/>
  <c r="O93" i="61"/>
  <c r="N93" i="61"/>
  <c r="M93" i="61"/>
  <c r="F93" i="61"/>
  <c r="E93" i="61"/>
  <c r="C93" i="61"/>
  <c r="B93" i="61"/>
  <c r="A93" i="61"/>
  <c r="AA92" i="61"/>
  <c r="Z92" i="61"/>
  <c r="P92" i="61"/>
  <c r="O92" i="61"/>
  <c r="N92" i="61"/>
  <c r="M92" i="61"/>
  <c r="F92" i="61"/>
  <c r="E92" i="61"/>
  <c r="C92" i="61"/>
  <c r="B92" i="61"/>
  <c r="A92" i="61"/>
  <c r="AA91" i="61"/>
  <c r="Z91" i="61"/>
  <c r="P91" i="61"/>
  <c r="O91" i="61"/>
  <c r="N91" i="61"/>
  <c r="M91" i="61"/>
  <c r="F91" i="61"/>
  <c r="E91" i="61"/>
  <c r="C91" i="61"/>
  <c r="B91" i="61"/>
  <c r="A91" i="61"/>
  <c r="AA90" i="61"/>
  <c r="Z90" i="61"/>
  <c r="P90" i="61"/>
  <c r="O90" i="61"/>
  <c r="N90" i="61"/>
  <c r="M90" i="61"/>
  <c r="E90" i="61"/>
  <c r="C90" i="61"/>
  <c r="B90" i="61"/>
  <c r="A90" i="61"/>
  <c r="AA89" i="61"/>
  <c r="Z89" i="61"/>
  <c r="P89" i="61"/>
  <c r="O89" i="61"/>
  <c r="N89" i="61"/>
  <c r="M89" i="61"/>
  <c r="F89" i="61"/>
  <c r="E89" i="61"/>
  <c r="C89" i="61"/>
  <c r="B89" i="61"/>
  <c r="A89" i="61"/>
  <c r="AA88" i="61"/>
  <c r="Z88" i="61"/>
  <c r="P88" i="61"/>
  <c r="O88" i="61"/>
  <c r="N88" i="61"/>
  <c r="M88" i="61"/>
  <c r="F88" i="61"/>
  <c r="E88" i="61"/>
  <c r="C88" i="61"/>
  <c r="B88" i="61"/>
  <c r="A88" i="61"/>
  <c r="AA87" i="61"/>
  <c r="Z87" i="61"/>
  <c r="P87" i="61"/>
  <c r="O87" i="61"/>
  <c r="N87" i="61"/>
  <c r="M87" i="61"/>
  <c r="F87" i="61"/>
  <c r="E87" i="61"/>
  <c r="C87" i="61"/>
  <c r="B87" i="61"/>
  <c r="A87" i="61"/>
  <c r="AA86" i="61"/>
  <c r="Z86" i="61"/>
  <c r="P86" i="61"/>
  <c r="O86" i="61"/>
  <c r="N86" i="61"/>
  <c r="M86" i="61"/>
  <c r="F86" i="61"/>
  <c r="E86" i="61"/>
  <c r="C86" i="61"/>
  <c r="B86" i="61"/>
  <c r="A86" i="61"/>
  <c r="AA85" i="61"/>
  <c r="Z85" i="61"/>
  <c r="P85" i="61"/>
  <c r="O85" i="61"/>
  <c r="N85" i="61"/>
  <c r="M85" i="61"/>
  <c r="F85" i="61"/>
  <c r="E85" i="61"/>
  <c r="C85" i="61"/>
  <c r="B85" i="61"/>
  <c r="A85" i="61"/>
  <c r="AA84" i="61"/>
  <c r="Z84" i="61"/>
  <c r="P84" i="61"/>
  <c r="O84" i="61"/>
  <c r="N84" i="61"/>
  <c r="M84" i="61"/>
  <c r="F84" i="61"/>
  <c r="E84" i="61"/>
  <c r="C84" i="61"/>
  <c r="B84" i="61"/>
  <c r="A84" i="61"/>
  <c r="AA83" i="61"/>
  <c r="Z83" i="61"/>
  <c r="P83" i="61"/>
  <c r="O83" i="61"/>
  <c r="N83" i="61"/>
  <c r="M83" i="61"/>
  <c r="E83" i="61"/>
  <c r="C83" i="61"/>
  <c r="B83" i="61"/>
  <c r="A83" i="61"/>
  <c r="AA82" i="61"/>
  <c r="Z82" i="61"/>
  <c r="P82" i="61"/>
  <c r="O82" i="61"/>
  <c r="N82" i="61"/>
  <c r="M82" i="61"/>
  <c r="F82" i="61"/>
  <c r="E82" i="61"/>
  <c r="C82" i="61"/>
  <c r="B82" i="61"/>
  <c r="A82" i="61"/>
  <c r="AA81" i="61"/>
  <c r="Z81" i="61"/>
  <c r="P81" i="61"/>
  <c r="O81" i="61"/>
  <c r="N81" i="61"/>
  <c r="M81" i="61"/>
  <c r="F81" i="61"/>
  <c r="E81" i="61"/>
  <c r="C81" i="61"/>
  <c r="B81" i="61"/>
  <c r="A81" i="61"/>
  <c r="AA80" i="61"/>
  <c r="Z80" i="61"/>
  <c r="P80" i="61"/>
  <c r="O80" i="61"/>
  <c r="N80" i="61"/>
  <c r="M80" i="61"/>
  <c r="F80" i="61"/>
  <c r="E80" i="61"/>
  <c r="C80" i="61"/>
  <c r="B80" i="61"/>
  <c r="A80" i="61"/>
  <c r="AA79" i="61"/>
  <c r="Z79" i="61"/>
  <c r="P79" i="61"/>
  <c r="O79" i="61"/>
  <c r="N79" i="61"/>
  <c r="M79" i="61"/>
  <c r="F79" i="61"/>
  <c r="E79" i="61"/>
  <c r="C79" i="61"/>
  <c r="B79" i="61"/>
  <c r="A79" i="61"/>
  <c r="AA78" i="61"/>
  <c r="Z78" i="61"/>
  <c r="P78" i="61"/>
  <c r="O78" i="61"/>
  <c r="N78" i="61"/>
  <c r="M78" i="61"/>
  <c r="F78" i="61"/>
  <c r="E78" i="61"/>
  <c r="C78" i="61"/>
  <c r="B78" i="61"/>
  <c r="A78" i="61"/>
  <c r="AA77" i="61"/>
  <c r="Z77" i="61"/>
  <c r="P77" i="61"/>
  <c r="O77" i="61"/>
  <c r="N77" i="61"/>
  <c r="M77" i="61"/>
  <c r="F77" i="61"/>
  <c r="E77" i="61"/>
  <c r="C77" i="61"/>
  <c r="B77" i="61"/>
  <c r="A77" i="61"/>
  <c r="AA62" i="61"/>
  <c r="Z62" i="61"/>
  <c r="P62" i="61"/>
  <c r="O62" i="61"/>
  <c r="N62" i="61"/>
  <c r="M62" i="61"/>
  <c r="G62" i="61"/>
  <c r="F62" i="61"/>
  <c r="E62" i="61"/>
  <c r="C62" i="61"/>
  <c r="B62" i="61"/>
  <c r="A62" i="61"/>
  <c r="AA61" i="61"/>
  <c r="Z61" i="61"/>
  <c r="P61" i="61"/>
  <c r="O61" i="61"/>
  <c r="N61" i="61"/>
  <c r="M61" i="61"/>
  <c r="G61" i="61"/>
  <c r="F61" i="61"/>
  <c r="E61" i="61"/>
  <c r="C61" i="61"/>
  <c r="B61" i="61"/>
  <c r="A61" i="61"/>
  <c r="AA60" i="61"/>
  <c r="Z60" i="61"/>
  <c r="P60" i="61"/>
  <c r="O60" i="61"/>
  <c r="N60" i="61"/>
  <c r="M60" i="61"/>
  <c r="F60" i="61"/>
  <c r="E60" i="61"/>
  <c r="C60" i="61"/>
  <c r="B60" i="61"/>
  <c r="A60" i="61"/>
  <c r="AA59" i="61"/>
  <c r="Z59" i="61"/>
  <c r="P59" i="61"/>
  <c r="O59" i="61"/>
  <c r="N59" i="61"/>
  <c r="M59" i="61"/>
  <c r="G59" i="61"/>
  <c r="F59" i="61"/>
  <c r="E59" i="61"/>
  <c r="C59" i="61"/>
  <c r="B59" i="61"/>
  <c r="A59" i="61"/>
  <c r="AA58" i="61"/>
  <c r="Z58" i="61"/>
  <c r="P58" i="61"/>
  <c r="O58" i="61"/>
  <c r="N58" i="61"/>
  <c r="M58" i="61"/>
  <c r="F58" i="61"/>
  <c r="E58" i="61"/>
  <c r="C58" i="61"/>
  <c r="B58" i="61"/>
  <c r="A58" i="61"/>
  <c r="AA57" i="61"/>
  <c r="Z57" i="61"/>
  <c r="P57" i="61"/>
  <c r="O57" i="61"/>
  <c r="N57" i="61"/>
  <c r="M57" i="61"/>
  <c r="G57" i="61"/>
  <c r="F57" i="61"/>
  <c r="E57" i="61"/>
  <c r="C57" i="61"/>
  <c r="B57" i="61"/>
  <c r="A57" i="61"/>
  <c r="AA56" i="61"/>
  <c r="Z56" i="61"/>
  <c r="P56" i="61"/>
  <c r="O56" i="61"/>
  <c r="N56" i="61"/>
  <c r="M56" i="61"/>
  <c r="G56" i="61"/>
  <c r="F56" i="61"/>
  <c r="E56" i="61"/>
  <c r="C56" i="61"/>
  <c r="B56" i="61"/>
  <c r="A56" i="61"/>
  <c r="AA55" i="61"/>
  <c r="Z55" i="61"/>
  <c r="P55" i="61"/>
  <c r="O55" i="61"/>
  <c r="N55" i="61"/>
  <c r="M55" i="61"/>
  <c r="G55" i="61"/>
  <c r="F55" i="61"/>
  <c r="E55" i="61"/>
  <c r="C55" i="61"/>
  <c r="B55" i="61"/>
  <c r="A55" i="61"/>
  <c r="AA54" i="61"/>
  <c r="Z54" i="61"/>
  <c r="P54" i="61"/>
  <c r="O54" i="61"/>
  <c r="N54" i="61"/>
  <c r="M54" i="61"/>
  <c r="G54" i="61"/>
  <c r="F54" i="61"/>
  <c r="E54" i="61"/>
  <c r="C54" i="61"/>
  <c r="B54" i="61"/>
  <c r="A54" i="61"/>
  <c r="AA53" i="61"/>
  <c r="Z53" i="61"/>
  <c r="P53" i="61"/>
  <c r="O53" i="61"/>
  <c r="N53" i="61"/>
  <c r="M53" i="61"/>
  <c r="G53" i="61"/>
  <c r="F53" i="61"/>
  <c r="E53" i="61"/>
  <c r="C53" i="61"/>
  <c r="B53" i="61"/>
  <c r="A53" i="61"/>
  <c r="AA52" i="61"/>
  <c r="Z52" i="61"/>
  <c r="P52" i="61"/>
  <c r="O52" i="61"/>
  <c r="N52" i="61"/>
  <c r="M52" i="61"/>
  <c r="G52" i="61"/>
  <c r="F52" i="61"/>
  <c r="E52" i="61"/>
  <c r="C52" i="61"/>
  <c r="B52" i="61"/>
  <c r="A52" i="61"/>
  <c r="AA51" i="61"/>
  <c r="Z51" i="61"/>
  <c r="P51" i="61"/>
  <c r="O51" i="61"/>
  <c r="N51" i="61"/>
  <c r="M51" i="61"/>
  <c r="G51" i="61"/>
  <c r="F51" i="61"/>
  <c r="E51" i="61"/>
  <c r="C51" i="61"/>
  <c r="B51" i="61"/>
  <c r="A51" i="61"/>
  <c r="AA50" i="61"/>
  <c r="Z50" i="61"/>
  <c r="P50" i="61"/>
  <c r="O50" i="61"/>
  <c r="N50" i="61"/>
  <c r="M50" i="61"/>
  <c r="F50" i="61"/>
  <c r="E50" i="61"/>
  <c r="C50" i="61"/>
  <c r="B50" i="61"/>
  <c r="A50" i="61"/>
  <c r="AA49" i="61"/>
  <c r="Z49" i="61"/>
  <c r="P49" i="61"/>
  <c r="O49" i="61"/>
  <c r="N49" i="61"/>
  <c r="M49" i="61"/>
  <c r="G49" i="61"/>
  <c r="F49" i="61"/>
  <c r="E49" i="61"/>
  <c r="C49" i="61"/>
  <c r="B49" i="61"/>
  <c r="A49" i="61"/>
  <c r="AA48" i="61"/>
  <c r="Z48" i="61"/>
  <c r="P48" i="61"/>
  <c r="O48" i="61"/>
  <c r="N48" i="61"/>
  <c r="M48" i="61"/>
  <c r="G48" i="61"/>
  <c r="F48" i="61"/>
  <c r="E48" i="61"/>
  <c r="C48" i="61"/>
  <c r="B48" i="61"/>
  <c r="A48" i="61"/>
  <c r="AA47" i="61"/>
  <c r="Z47" i="61"/>
  <c r="P47" i="61"/>
  <c r="O47" i="61"/>
  <c r="N47" i="61"/>
  <c r="M47" i="61"/>
  <c r="G47" i="61"/>
  <c r="F47" i="61"/>
  <c r="E47" i="61"/>
  <c r="C47" i="61"/>
  <c r="B47" i="61"/>
  <c r="A47" i="61"/>
  <c r="AA46" i="61"/>
  <c r="Z46" i="61"/>
  <c r="P46" i="61"/>
  <c r="O46" i="61"/>
  <c r="N46" i="61"/>
  <c r="M46" i="61"/>
  <c r="G46" i="61"/>
  <c r="F46" i="61"/>
  <c r="E46" i="61"/>
  <c r="C46" i="61"/>
  <c r="B46" i="61"/>
  <c r="A46" i="61"/>
  <c r="AA45" i="61"/>
  <c r="Z45" i="61"/>
  <c r="P45" i="61"/>
  <c r="O45" i="61"/>
  <c r="N45" i="61"/>
  <c r="M45" i="61"/>
  <c r="G45" i="61"/>
  <c r="F45" i="61"/>
  <c r="E45" i="61"/>
  <c r="C45" i="61"/>
  <c r="B45" i="61"/>
  <c r="A45" i="61"/>
  <c r="AA44" i="61"/>
  <c r="Z44" i="61"/>
  <c r="P44" i="61"/>
  <c r="O44" i="61"/>
  <c r="N44" i="61"/>
  <c r="M44" i="61"/>
  <c r="G44" i="61"/>
  <c r="F44" i="61"/>
  <c r="E44" i="61"/>
  <c r="C44" i="61"/>
  <c r="B44" i="61"/>
  <c r="A44" i="61"/>
  <c r="AA30" i="61"/>
  <c r="Z30" i="61"/>
  <c r="P30" i="61"/>
  <c r="O30" i="61"/>
  <c r="N30" i="61"/>
  <c r="M30" i="61"/>
  <c r="H30" i="61"/>
  <c r="F30" i="61"/>
  <c r="E30" i="61"/>
  <c r="C30" i="61"/>
  <c r="B30" i="61"/>
  <c r="A30" i="61"/>
  <c r="AA29" i="61"/>
  <c r="Z29" i="61"/>
  <c r="P29" i="61"/>
  <c r="O29" i="61"/>
  <c r="N29" i="61"/>
  <c r="M29" i="61"/>
  <c r="H29" i="61"/>
  <c r="F29" i="61"/>
  <c r="E29" i="61"/>
  <c r="C29" i="61"/>
  <c r="B29" i="61"/>
  <c r="A29" i="61"/>
  <c r="AA28" i="61"/>
  <c r="Z28" i="61"/>
  <c r="P28" i="61"/>
  <c r="O28" i="61"/>
  <c r="N28" i="61"/>
  <c r="M28" i="61"/>
  <c r="H28" i="61"/>
  <c r="F28" i="61"/>
  <c r="E28" i="61"/>
  <c r="C28" i="61"/>
  <c r="B28" i="61"/>
  <c r="A28" i="61"/>
  <c r="AA27" i="61"/>
  <c r="Z27" i="61"/>
  <c r="P27" i="61"/>
  <c r="O27" i="61"/>
  <c r="N27" i="61"/>
  <c r="M27" i="61"/>
  <c r="H27" i="61"/>
  <c r="F27" i="61"/>
  <c r="E27" i="61"/>
  <c r="C27" i="61"/>
  <c r="B27" i="61"/>
  <c r="A27" i="61"/>
  <c r="AA26" i="61"/>
  <c r="Z26" i="61"/>
  <c r="P26" i="61"/>
  <c r="O26" i="61"/>
  <c r="N26" i="61"/>
  <c r="M26" i="61"/>
  <c r="F26" i="61"/>
  <c r="E26" i="61"/>
  <c r="C26" i="61"/>
  <c r="B26" i="61"/>
  <c r="A26" i="61"/>
  <c r="AA25" i="61"/>
  <c r="Z25" i="61"/>
  <c r="P25" i="61"/>
  <c r="O25" i="61"/>
  <c r="N25" i="61"/>
  <c r="M25" i="61"/>
  <c r="H25" i="61"/>
  <c r="F25" i="61"/>
  <c r="E25" i="61"/>
  <c r="C25" i="61"/>
  <c r="B25" i="61"/>
  <c r="A25" i="61"/>
  <c r="AA24" i="61"/>
  <c r="Z24" i="61"/>
  <c r="P24" i="61"/>
  <c r="O24" i="61"/>
  <c r="N24" i="61"/>
  <c r="M24" i="61"/>
  <c r="F24" i="61"/>
  <c r="E24" i="61"/>
  <c r="C24" i="61"/>
  <c r="B24" i="61"/>
  <c r="A24" i="61"/>
  <c r="AA23" i="61"/>
  <c r="Z23" i="61"/>
  <c r="P23" i="61"/>
  <c r="O23" i="61"/>
  <c r="N23" i="61"/>
  <c r="M23" i="61"/>
  <c r="H23" i="61"/>
  <c r="F23" i="61"/>
  <c r="E23" i="61"/>
  <c r="C23" i="61"/>
  <c r="B23" i="61"/>
  <c r="A23" i="61"/>
  <c r="AA22" i="61"/>
  <c r="Z22" i="61"/>
  <c r="P22" i="61"/>
  <c r="O22" i="61"/>
  <c r="N22" i="61"/>
  <c r="M22" i="61"/>
  <c r="H22" i="61"/>
  <c r="F22" i="61"/>
  <c r="E22" i="61"/>
  <c r="C22" i="61"/>
  <c r="B22" i="61"/>
  <c r="A22" i="61"/>
  <c r="AA21" i="61"/>
  <c r="Z21" i="61"/>
  <c r="P21" i="61"/>
  <c r="O21" i="61"/>
  <c r="N21" i="61"/>
  <c r="M21" i="61"/>
  <c r="H21" i="61"/>
  <c r="F21" i="61"/>
  <c r="E21" i="61"/>
  <c r="C21" i="61"/>
  <c r="B21" i="61"/>
  <c r="A21" i="61"/>
  <c r="AA20" i="61"/>
  <c r="Z20" i="61"/>
  <c r="P20" i="61"/>
  <c r="O20" i="61"/>
  <c r="N20" i="61"/>
  <c r="M20" i="61"/>
  <c r="H20" i="61"/>
  <c r="F20" i="61"/>
  <c r="E20" i="61"/>
  <c r="C20" i="61"/>
  <c r="B20" i="61"/>
  <c r="A20" i="61"/>
  <c r="AA19" i="61"/>
  <c r="Z19" i="61"/>
  <c r="P19" i="61"/>
  <c r="O19" i="61"/>
  <c r="N19" i="61"/>
  <c r="M19" i="61"/>
  <c r="H19" i="61"/>
  <c r="F19" i="61"/>
  <c r="E19" i="61"/>
  <c r="C19" i="61"/>
  <c r="B19" i="61"/>
  <c r="A19" i="61"/>
  <c r="AA18" i="61"/>
  <c r="Z18" i="61"/>
  <c r="P18" i="61"/>
  <c r="O18" i="61"/>
  <c r="N18" i="61"/>
  <c r="M18" i="61"/>
  <c r="H18" i="61"/>
  <c r="F18" i="61"/>
  <c r="E18" i="61"/>
  <c r="C18" i="61"/>
  <c r="B18" i="61"/>
  <c r="A18" i="61"/>
  <c r="AA17" i="61"/>
  <c r="Z17" i="61"/>
  <c r="P17" i="61"/>
  <c r="O17" i="61"/>
  <c r="N17" i="61"/>
  <c r="M17" i="61"/>
  <c r="H17" i="61"/>
  <c r="F17" i="61"/>
  <c r="E17" i="61"/>
  <c r="C17" i="61"/>
  <c r="B17" i="61"/>
  <c r="A17" i="61"/>
  <c r="AA16" i="61"/>
  <c r="Z16" i="61"/>
  <c r="P16" i="61"/>
  <c r="O16" i="61"/>
  <c r="N16" i="61"/>
  <c r="M16" i="61"/>
  <c r="F16" i="61"/>
  <c r="E16" i="61"/>
  <c r="C16" i="61"/>
  <c r="B16" i="61"/>
  <c r="A16" i="61"/>
  <c r="AA15" i="61"/>
  <c r="Z15" i="61"/>
  <c r="P15" i="61"/>
  <c r="O15" i="61"/>
  <c r="N15" i="61"/>
  <c r="M15" i="61"/>
  <c r="H15" i="61"/>
  <c r="F15" i="61"/>
  <c r="E15" i="61"/>
  <c r="C15" i="61"/>
  <c r="B15" i="61"/>
  <c r="A15" i="61"/>
  <c r="AA14" i="61"/>
  <c r="Z14" i="61"/>
  <c r="P14" i="61"/>
  <c r="O14" i="61"/>
  <c r="N14" i="61"/>
  <c r="M14" i="61"/>
  <c r="H14" i="61"/>
  <c r="F14" i="61"/>
  <c r="E14" i="61"/>
  <c r="C14" i="61"/>
  <c r="B14" i="61"/>
  <c r="A14" i="61"/>
  <c r="AA13" i="61"/>
  <c r="Z13" i="61"/>
  <c r="P13" i="61"/>
  <c r="O13" i="61"/>
  <c r="N13" i="61"/>
  <c r="M13" i="61"/>
  <c r="H13" i="61"/>
  <c r="F13" i="61"/>
  <c r="E13" i="61"/>
  <c r="C13" i="61"/>
  <c r="B13" i="61"/>
  <c r="A13" i="61"/>
  <c r="AA12" i="61"/>
  <c r="Z12" i="61"/>
  <c r="P12" i="61"/>
  <c r="O12" i="61"/>
  <c r="N12" i="61"/>
  <c r="M12" i="61"/>
  <c r="H12" i="61"/>
  <c r="F12" i="61"/>
  <c r="E12" i="61"/>
  <c r="C12" i="61"/>
  <c r="B12" i="61"/>
  <c r="A12" i="61"/>
  <c r="AA11" i="61"/>
  <c r="Z11" i="61"/>
  <c r="P11" i="61"/>
  <c r="O11" i="61"/>
  <c r="N11" i="61"/>
  <c r="M11" i="61"/>
  <c r="H11" i="61"/>
  <c r="F11" i="61"/>
  <c r="E11" i="61"/>
  <c r="C11" i="61"/>
  <c r="B11" i="61"/>
  <c r="A11" i="61"/>
  <c r="AA10" i="61"/>
  <c r="Z10" i="61"/>
  <c r="P10" i="61"/>
  <c r="O10" i="61"/>
  <c r="N10" i="61"/>
  <c r="M10" i="61"/>
  <c r="H10" i="61"/>
  <c r="F10" i="61"/>
  <c r="E10" i="61"/>
  <c r="C10" i="61"/>
  <c r="B10" i="61"/>
  <c r="A10" i="61"/>
  <c r="AA97" i="60"/>
  <c r="Z97" i="60"/>
  <c r="P97" i="60"/>
  <c r="O97" i="60"/>
  <c r="N97" i="60"/>
  <c r="M97" i="60"/>
  <c r="F97" i="60"/>
  <c r="E97" i="60"/>
  <c r="C97" i="60"/>
  <c r="B97" i="60"/>
  <c r="A97" i="60"/>
  <c r="AA96" i="60"/>
  <c r="Z96" i="60"/>
  <c r="P96" i="60"/>
  <c r="O96" i="60"/>
  <c r="N96" i="60"/>
  <c r="M96" i="60"/>
  <c r="F96" i="60"/>
  <c r="E96" i="60"/>
  <c r="C96" i="60"/>
  <c r="B96" i="60"/>
  <c r="A96" i="60"/>
  <c r="AA95" i="60"/>
  <c r="Z95" i="60"/>
  <c r="P95" i="60"/>
  <c r="O95" i="60"/>
  <c r="N95" i="60"/>
  <c r="M95" i="60"/>
  <c r="F95" i="60"/>
  <c r="E95" i="60"/>
  <c r="C95" i="60"/>
  <c r="B95" i="60"/>
  <c r="A95" i="60"/>
  <c r="AA94" i="60"/>
  <c r="Z94" i="60"/>
  <c r="P94" i="60"/>
  <c r="O94" i="60"/>
  <c r="N94" i="60"/>
  <c r="M94" i="60"/>
  <c r="F94" i="60"/>
  <c r="E94" i="60"/>
  <c r="C94" i="60"/>
  <c r="B94" i="60"/>
  <c r="A94" i="60"/>
  <c r="AA93" i="60"/>
  <c r="Z93" i="60"/>
  <c r="P93" i="60"/>
  <c r="O93" i="60"/>
  <c r="N93" i="60"/>
  <c r="M93" i="60"/>
  <c r="F93" i="60"/>
  <c r="E93" i="60"/>
  <c r="C93" i="60"/>
  <c r="B93" i="60"/>
  <c r="A93" i="60"/>
  <c r="AA92" i="60"/>
  <c r="Z92" i="60"/>
  <c r="P92" i="60"/>
  <c r="O92" i="60"/>
  <c r="N92" i="60"/>
  <c r="M92" i="60"/>
  <c r="F92" i="60"/>
  <c r="E92" i="60"/>
  <c r="C92" i="60"/>
  <c r="B92" i="60"/>
  <c r="A92" i="60"/>
  <c r="AA91" i="60"/>
  <c r="Z91" i="60"/>
  <c r="P91" i="60"/>
  <c r="O91" i="60"/>
  <c r="N91" i="60"/>
  <c r="M91" i="60"/>
  <c r="F91" i="60"/>
  <c r="E91" i="60"/>
  <c r="C91" i="60"/>
  <c r="B91" i="60"/>
  <c r="A91" i="60"/>
  <c r="AA90" i="60"/>
  <c r="Z90" i="60"/>
  <c r="P90" i="60"/>
  <c r="O90" i="60"/>
  <c r="N90" i="60"/>
  <c r="M90" i="60"/>
  <c r="E90" i="60"/>
  <c r="C90" i="60"/>
  <c r="B90" i="60"/>
  <c r="A90" i="60"/>
  <c r="AA89" i="60"/>
  <c r="Z89" i="60"/>
  <c r="P89" i="60"/>
  <c r="O89" i="60"/>
  <c r="N89" i="60"/>
  <c r="M89" i="60"/>
  <c r="F89" i="60"/>
  <c r="E89" i="60"/>
  <c r="C89" i="60"/>
  <c r="B89" i="60"/>
  <c r="A89" i="60"/>
  <c r="AA88" i="60"/>
  <c r="Z88" i="60"/>
  <c r="P88" i="60"/>
  <c r="O88" i="60"/>
  <c r="N88" i="60"/>
  <c r="M88" i="60"/>
  <c r="F88" i="60"/>
  <c r="E88" i="60"/>
  <c r="C88" i="60"/>
  <c r="B88" i="60"/>
  <c r="A88" i="60"/>
  <c r="AA87" i="60"/>
  <c r="Z87" i="60"/>
  <c r="P87" i="60"/>
  <c r="O87" i="60"/>
  <c r="N87" i="60"/>
  <c r="M87" i="60"/>
  <c r="F87" i="60"/>
  <c r="E87" i="60"/>
  <c r="C87" i="60"/>
  <c r="B87" i="60"/>
  <c r="A87" i="60"/>
  <c r="AA86" i="60"/>
  <c r="Z86" i="60"/>
  <c r="P86" i="60"/>
  <c r="O86" i="60"/>
  <c r="N86" i="60"/>
  <c r="M86" i="60"/>
  <c r="F86" i="60"/>
  <c r="E86" i="60"/>
  <c r="C86" i="60"/>
  <c r="B86" i="60"/>
  <c r="A86" i="60"/>
  <c r="AA85" i="60"/>
  <c r="Z85" i="60"/>
  <c r="P85" i="60"/>
  <c r="O85" i="60"/>
  <c r="N85" i="60"/>
  <c r="M85" i="60"/>
  <c r="F85" i="60"/>
  <c r="E85" i="60"/>
  <c r="C85" i="60"/>
  <c r="B85" i="60"/>
  <c r="A85" i="60"/>
  <c r="AA84" i="60"/>
  <c r="Z84" i="60"/>
  <c r="P84" i="60"/>
  <c r="O84" i="60"/>
  <c r="N84" i="60"/>
  <c r="M84" i="60"/>
  <c r="F84" i="60"/>
  <c r="E84" i="60"/>
  <c r="C84" i="60"/>
  <c r="B84" i="60"/>
  <c r="A84" i="60"/>
  <c r="AA83" i="60"/>
  <c r="Z83" i="60"/>
  <c r="P83" i="60"/>
  <c r="O83" i="60"/>
  <c r="N83" i="60"/>
  <c r="M83" i="60"/>
  <c r="E83" i="60"/>
  <c r="C83" i="60"/>
  <c r="B83" i="60"/>
  <c r="A83" i="60"/>
  <c r="AA82" i="60"/>
  <c r="Z82" i="60"/>
  <c r="P82" i="60"/>
  <c r="O82" i="60"/>
  <c r="N82" i="60"/>
  <c r="M82" i="60"/>
  <c r="F82" i="60"/>
  <c r="E82" i="60"/>
  <c r="C82" i="60"/>
  <c r="B82" i="60"/>
  <c r="A82" i="60"/>
  <c r="AA81" i="60"/>
  <c r="Z81" i="60"/>
  <c r="P81" i="60"/>
  <c r="O81" i="60"/>
  <c r="N81" i="60"/>
  <c r="M81" i="60"/>
  <c r="F81" i="60"/>
  <c r="E81" i="60"/>
  <c r="C81" i="60"/>
  <c r="B81" i="60"/>
  <c r="A81" i="60"/>
  <c r="AA80" i="60"/>
  <c r="Z80" i="60"/>
  <c r="P80" i="60"/>
  <c r="O80" i="60"/>
  <c r="N80" i="60"/>
  <c r="M80" i="60"/>
  <c r="F80" i="60"/>
  <c r="E80" i="60"/>
  <c r="C80" i="60"/>
  <c r="B80" i="60"/>
  <c r="A80" i="60"/>
  <c r="AA79" i="60"/>
  <c r="Z79" i="60"/>
  <c r="P79" i="60"/>
  <c r="O79" i="60"/>
  <c r="N79" i="60"/>
  <c r="M79" i="60"/>
  <c r="F79" i="60"/>
  <c r="E79" i="60"/>
  <c r="C79" i="60"/>
  <c r="B79" i="60"/>
  <c r="A79" i="60"/>
  <c r="AA78" i="60"/>
  <c r="Z78" i="60"/>
  <c r="P78" i="60"/>
  <c r="O78" i="60"/>
  <c r="N78" i="60"/>
  <c r="M78" i="60"/>
  <c r="F78" i="60"/>
  <c r="E78" i="60"/>
  <c r="C78" i="60"/>
  <c r="B78" i="60"/>
  <c r="A78" i="60"/>
  <c r="AA77" i="60"/>
  <c r="Z77" i="60"/>
  <c r="P77" i="60"/>
  <c r="O77" i="60"/>
  <c r="N77" i="60"/>
  <c r="M77" i="60"/>
  <c r="F77" i="60"/>
  <c r="E77" i="60"/>
  <c r="C77" i="60"/>
  <c r="B77" i="60"/>
  <c r="A77" i="60"/>
  <c r="AA63" i="60"/>
  <c r="Z63" i="60"/>
  <c r="P63" i="60"/>
  <c r="O63" i="60"/>
  <c r="N63" i="60"/>
  <c r="M63" i="60"/>
  <c r="G63" i="60"/>
  <c r="F63" i="60"/>
  <c r="E63" i="60"/>
  <c r="C63" i="60"/>
  <c r="B63" i="60"/>
  <c r="A63" i="60"/>
  <c r="AA62" i="60"/>
  <c r="Z62" i="60"/>
  <c r="P62" i="60"/>
  <c r="O62" i="60"/>
  <c r="N62" i="60"/>
  <c r="M62" i="60"/>
  <c r="G62" i="60"/>
  <c r="F62" i="60"/>
  <c r="E62" i="60"/>
  <c r="C62" i="60"/>
  <c r="B62" i="60"/>
  <c r="A62" i="60"/>
  <c r="AA61" i="60"/>
  <c r="Z61" i="60"/>
  <c r="P61" i="60"/>
  <c r="O61" i="60"/>
  <c r="N61" i="60"/>
  <c r="M61" i="60"/>
  <c r="G61" i="60"/>
  <c r="F61" i="60"/>
  <c r="E61" i="60"/>
  <c r="C61" i="60"/>
  <c r="B61" i="60"/>
  <c r="A61" i="60"/>
  <c r="AA60" i="60"/>
  <c r="Z60" i="60"/>
  <c r="P60" i="60"/>
  <c r="O60" i="60"/>
  <c r="N60" i="60"/>
  <c r="M60" i="60"/>
  <c r="F60" i="60"/>
  <c r="E60" i="60"/>
  <c r="C60" i="60"/>
  <c r="B60" i="60"/>
  <c r="A60" i="60"/>
  <c r="AA59" i="60"/>
  <c r="Z59" i="60"/>
  <c r="P59" i="60"/>
  <c r="O59" i="60"/>
  <c r="N59" i="60"/>
  <c r="M59" i="60"/>
  <c r="G59" i="60"/>
  <c r="F59" i="60"/>
  <c r="E59" i="60"/>
  <c r="C59" i="60"/>
  <c r="B59" i="60"/>
  <c r="A59" i="60"/>
  <c r="AA58" i="60"/>
  <c r="Z58" i="60"/>
  <c r="P58" i="60"/>
  <c r="O58" i="60"/>
  <c r="N58" i="60"/>
  <c r="M58" i="60"/>
  <c r="F58" i="60"/>
  <c r="E58" i="60"/>
  <c r="C58" i="60"/>
  <c r="B58" i="60"/>
  <c r="A58" i="60"/>
  <c r="AA57" i="60"/>
  <c r="Z57" i="60"/>
  <c r="P57" i="60"/>
  <c r="O57" i="60"/>
  <c r="N57" i="60"/>
  <c r="M57" i="60"/>
  <c r="G57" i="60"/>
  <c r="F57" i="60"/>
  <c r="E57" i="60"/>
  <c r="C57" i="60"/>
  <c r="B57" i="60"/>
  <c r="A57" i="60"/>
  <c r="AA56" i="60"/>
  <c r="Z56" i="60"/>
  <c r="P56" i="60"/>
  <c r="O56" i="60"/>
  <c r="N56" i="60"/>
  <c r="M56" i="60"/>
  <c r="G56" i="60"/>
  <c r="F56" i="60"/>
  <c r="E56" i="60"/>
  <c r="C56" i="60"/>
  <c r="B56" i="60"/>
  <c r="A56" i="60"/>
  <c r="AA55" i="60"/>
  <c r="Z55" i="60"/>
  <c r="P55" i="60"/>
  <c r="O55" i="60"/>
  <c r="N55" i="60"/>
  <c r="M55" i="60"/>
  <c r="G55" i="60"/>
  <c r="F55" i="60"/>
  <c r="E55" i="60"/>
  <c r="C55" i="60"/>
  <c r="B55" i="60"/>
  <c r="A55" i="60"/>
  <c r="AA54" i="60"/>
  <c r="Z54" i="60"/>
  <c r="P54" i="60"/>
  <c r="O54" i="60"/>
  <c r="N54" i="60"/>
  <c r="M54" i="60"/>
  <c r="G54" i="60"/>
  <c r="F54" i="60"/>
  <c r="E54" i="60"/>
  <c r="C54" i="60"/>
  <c r="B54" i="60"/>
  <c r="A54" i="60"/>
  <c r="AA53" i="60"/>
  <c r="Z53" i="60"/>
  <c r="P53" i="60"/>
  <c r="O53" i="60"/>
  <c r="N53" i="60"/>
  <c r="M53" i="60"/>
  <c r="G53" i="60"/>
  <c r="F53" i="60"/>
  <c r="E53" i="60"/>
  <c r="C53" i="60"/>
  <c r="B53" i="60"/>
  <c r="A53" i="60"/>
  <c r="AA52" i="60"/>
  <c r="Z52" i="60"/>
  <c r="P52" i="60"/>
  <c r="O52" i="60"/>
  <c r="N52" i="60"/>
  <c r="M52" i="60"/>
  <c r="G52" i="60"/>
  <c r="F52" i="60"/>
  <c r="E52" i="60"/>
  <c r="C52" i="60"/>
  <c r="B52" i="60"/>
  <c r="A52" i="60"/>
  <c r="AA51" i="60"/>
  <c r="Z51" i="60"/>
  <c r="P51" i="60"/>
  <c r="O51" i="60"/>
  <c r="N51" i="60"/>
  <c r="M51" i="60"/>
  <c r="G51" i="60"/>
  <c r="F51" i="60"/>
  <c r="E51" i="60"/>
  <c r="C51" i="60"/>
  <c r="B51" i="60"/>
  <c r="A51" i="60"/>
  <c r="AA50" i="60"/>
  <c r="Z50" i="60"/>
  <c r="P50" i="60"/>
  <c r="O50" i="60"/>
  <c r="N50" i="60"/>
  <c r="M50" i="60"/>
  <c r="F50" i="60"/>
  <c r="E50" i="60"/>
  <c r="C50" i="60"/>
  <c r="B50" i="60"/>
  <c r="A50" i="60"/>
  <c r="AA49" i="60"/>
  <c r="Z49" i="60"/>
  <c r="P49" i="60"/>
  <c r="O49" i="60"/>
  <c r="N49" i="60"/>
  <c r="M49" i="60"/>
  <c r="G49" i="60"/>
  <c r="F49" i="60"/>
  <c r="E49" i="60"/>
  <c r="C49" i="60"/>
  <c r="B49" i="60"/>
  <c r="A49" i="60"/>
  <c r="AA48" i="60"/>
  <c r="Z48" i="60"/>
  <c r="P48" i="60"/>
  <c r="O48" i="60"/>
  <c r="N48" i="60"/>
  <c r="M48" i="60"/>
  <c r="G48" i="60"/>
  <c r="F48" i="60"/>
  <c r="E48" i="60"/>
  <c r="C48" i="60"/>
  <c r="B48" i="60"/>
  <c r="A48" i="60"/>
  <c r="AA47" i="60"/>
  <c r="Z47" i="60"/>
  <c r="P47" i="60"/>
  <c r="O47" i="60"/>
  <c r="N47" i="60"/>
  <c r="M47" i="60"/>
  <c r="G47" i="60"/>
  <c r="F47" i="60"/>
  <c r="E47" i="60"/>
  <c r="C47" i="60"/>
  <c r="B47" i="60"/>
  <c r="A47" i="60"/>
  <c r="AA46" i="60"/>
  <c r="Z46" i="60"/>
  <c r="P46" i="60"/>
  <c r="O46" i="60"/>
  <c r="N46" i="60"/>
  <c r="M46" i="60"/>
  <c r="G46" i="60"/>
  <c r="F46" i="60"/>
  <c r="E46" i="60"/>
  <c r="C46" i="60"/>
  <c r="B46" i="60"/>
  <c r="A46" i="60"/>
  <c r="AA45" i="60"/>
  <c r="Z45" i="60"/>
  <c r="P45" i="60"/>
  <c r="O45" i="60"/>
  <c r="N45" i="60"/>
  <c r="M45" i="60"/>
  <c r="G45" i="60"/>
  <c r="F45" i="60"/>
  <c r="E45" i="60"/>
  <c r="C45" i="60"/>
  <c r="B45" i="60"/>
  <c r="A45" i="60"/>
  <c r="AA44" i="60"/>
  <c r="Z44" i="60"/>
  <c r="P44" i="60"/>
  <c r="O44" i="60"/>
  <c r="N44" i="60"/>
  <c r="M44" i="60"/>
  <c r="G44" i="60"/>
  <c r="F44" i="60"/>
  <c r="E44" i="60"/>
  <c r="C44" i="60"/>
  <c r="B44" i="60"/>
  <c r="A44" i="60"/>
  <c r="AA30" i="60"/>
  <c r="Z30" i="60"/>
  <c r="P30" i="60"/>
  <c r="O30" i="60"/>
  <c r="N30" i="60"/>
  <c r="M30" i="60"/>
  <c r="H30" i="60"/>
  <c r="F30" i="60"/>
  <c r="E30" i="60"/>
  <c r="C30" i="60"/>
  <c r="B30" i="60"/>
  <c r="A30" i="60"/>
  <c r="AA29" i="60"/>
  <c r="Z29" i="60"/>
  <c r="P29" i="60"/>
  <c r="O29" i="60"/>
  <c r="N29" i="60"/>
  <c r="M29" i="60"/>
  <c r="H29" i="60"/>
  <c r="F29" i="60"/>
  <c r="E29" i="60"/>
  <c r="C29" i="60"/>
  <c r="B29" i="60"/>
  <c r="A29" i="60"/>
  <c r="AA28" i="60"/>
  <c r="Z28" i="60"/>
  <c r="P28" i="60"/>
  <c r="O28" i="60"/>
  <c r="N28" i="60"/>
  <c r="M28" i="60"/>
  <c r="H28" i="60"/>
  <c r="F28" i="60"/>
  <c r="E28" i="60"/>
  <c r="C28" i="60"/>
  <c r="B28" i="60"/>
  <c r="A28" i="60"/>
  <c r="AA27" i="60"/>
  <c r="Z27" i="60"/>
  <c r="P27" i="60"/>
  <c r="O27" i="60"/>
  <c r="N27" i="60"/>
  <c r="M27" i="60"/>
  <c r="H27" i="60"/>
  <c r="F27" i="60"/>
  <c r="E27" i="60"/>
  <c r="C27" i="60"/>
  <c r="B27" i="60"/>
  <c r="A27" i="60"/>
  <c r="AA26" i="60"/>
  <c r="Z26" i="60"/>
  <c r="P26" i="60"/>
  <c r="O26" i="60"/>
  <c r="N26" i="60"/>
  <c r="M26" i="60"/>
  <c r="F26" i="60"/>
  <c r="E26" i="60"/>
  <c r="C26" i="60"/>
  <c r="B26" i="60"/>
  <c r="A26" i="60"/>
  <c r="AA25" i="60"/>
  <c r="Z25" i="60"/>
  <c r="P25" i="60"/>
  <c r="O25" i="60"/>
  <c r="N25" i="60"/>
  <c r="M25" i="60"/>
  <c r="H25" i="60"/>
  <c r="F25" i="60"/>
  <c r="E25" i="60"/>
  <c r="C25" i="60"/>
  <c r="B25" i="60"/>
  <c r="A25" i="60"/>
  <c r="AA24" i="60"/>
  <c r="Z24" i="60"/>
  <c r="P24" i="60"/>
  <c r="O24" i="60"/>
  <c r="N24" i="60"/>
  <c r="M24" i="60"/>
  <c r="F24" i="60"/>
  <c r="E24" i="60"/>
  <c r="C24" i="60"/>
  <c r="B24" i="60"/>
  <c r="A24" i="60"/>
  <c r="AA23" i="60"/>
  <c r="Z23" i="60"/>
  <c r="P23" i="60"/>
  <c r="O23" i="60"/>
  <c r="N23" i="60"/>
  <c r="M23" i="60"/>
  <c r="H23" i="60"/>
  <c r="F23" i="60"/>
  <c r="E23" i="60"/>
  <c r="C23" i="60"/>
  <c r="B23" i="60"/>
  <c r="A23" i="60"/>
  <c r="AA22" i="60"/>
  <c r="Z22" i="60"/>
  <c r="P22" i="60"/>
  <c r="O22" i="60"/>
  <c r="N22" i="60"/>
  <c r="M22" i="60"/>
  <c r="H22" i="60"/>
  <c r="F22" i="60"/>
  <c r="E22" i="60"/>
  <c r="C22" i="60"/>
  <c r="B22" i="60"/>
  <c r="A22" i="60"/>
  <c r="AA21" i="60"/>
  <c r="Z21" i="60"/>
  <c r="P21" i="60"/>
  <c r="O21" i="60"/>
  <c r="N21" i="60"/>
  <c r="M21" i="60"/>
  <c r="H21" i="60"/>
  <c r="F21" i="60"/>
  <c r="E21" i="60"/>
  <c r="C21" i="60"/>
  <c r="B21" i="60"/>
  <c r="A21" i="60"/>
  <c r="AA20" i="60"/>
  <c r="Z20" i="60"/>
  <c r="P20" i="60"/>
  <c r="O20" i="60"/>
  <c r="N20" i="60"/>
  <c r="M20" i="60"/>
  <c r="H20" i="60"/>
  <c r="F20" i="60"/>
  <c r="E20" i="60"/>
  <c r="C20" i="60"/>
  <c r="B20" i="60"/>
  <c r="A20" i="60"/>
  <c r="AA19" i="60"/>
  <c r="Z19" i="60"/>
  <c r="P19" i="60"/>
  <c r="O19" i="60"/>
  <c r="N19" i="60"/>
  <c r="M19" i="60"/>
  <c r="H19" i="60"/>
  <c r="F19" i="60"/>
  <c r="E19" i="60"/>
  <c r="C19" i="60"/>
  <c r="B19" i="60"/>
  <c r="A19" i="60"/>
  <c r="AA18" i="60"/>
  <c r="Z18" i="60"/>
  <c r="P18" i="60"/>
  <c r="O18" i="60"/>
  <c r="N18" i="60"/>
  <c r="M18" i="60"/>
  <c r="H18" i="60"/>
  <c r="F18" i="60"/>
  <c r="E18" i="60"/>
  <c r="C18" i="60"/>
  <c r="B18" i="60"/>
  <c r="A18" i="60"/>
  <c r="AA17" i="60"/>
  <c r="Z17" i="60"/>
  <c r="P17" i="60"/>
  <c r="O17" i="60"/>
  <c r="N17" i="60"/>
  <c r="M17" i="60"/>
  <c r="H17" i="60"/>
  <c r="F17" i="60"/>
  <c r="E17" i="60"/>
  <c r="C17" i="60"/>
  <c r="B17" i="60"/>
  <c r="A17" i="60"/>
  <c r="AA16" i="60"/>
  <c r="Z16" i="60"/>
  <c r="P16" i="60"/>
  <c r="O16" i="60"/>
  <c r="N16" i="60"/>
  <c r="M16" i="60"/>
  <c r="F16" i="60"/>
  <c r="E16" i="60"/>
  <c r="C16" i="60"/>
  <c r="B16" i="60"/>
  <c r="A16" i="60"/>
  <c r="AA15" i="60"/>
  <c r="Z15" i="60"/>
  <c r="P15" i="60"/>
  <c r="O15" i="60"/>
  <c r="N15" i="60"/>
  <c r="M15" i="60"/>
  <c r="H15" i="60"/>
  <c r="F15" i="60"/>
  <c r="E15" i="60"/>
  <c r="C15" i="60"/>
  <c r="B15" i="60"/>
  <c r="A15" i="60"/>
  <c r="AA14" i="60"/>
  <c r="Z14" i="60"/>
  <c r="P14" i="60"/>
  <c r="O14" i="60"/>
  <c r="N14" i="60"/>
  <c r="M14" i="60"/>
  <c r="H14" i="60"/>
  <c r="F14" i="60"/>
  <c r="E14" i="60"/>
  <c r="C14" i="60"/>
  <c r="B14" i="60"/>
  <c r="A14" i="60"/>
  <c r="AA13" i="60"/>
  <c r="Z13" i="60"/>
  <c r="P13" i="60"/>
  <c r="O13" i="60"/>
  <c r="N13" i="60"/>
  <c r="M13" i="60"/>
  <c r="H13" i="60"/>
  <c r="F13" i="60"/>
  <c r="E13" i="60"/>
  <c r="C13" i="60"/>
  <c r="B13" i="60"/>
  <c r="A13" i="60"/>
  <c r="AA12" i="60"/>
  <c r="Z12" i="60"/>
  <c r="P12" i="60"/>
  <c r="O12" i="60"/>
  <c r="N12" i="60"/>
  <c r="M12" i="60"/>
  <c r="H12" i="60"/>
  <c r="F12" i="60"/>
  <c r="E12" i="60"/>
  <c r="C12" i="60"/>
  <c r="B12" i="60"/>
  <c r="A12" i="60"/>
  <c r="AA11" i="60"/>
  <c r="Z11" i="60"/>
  <c r="P11" i="60"/>
  <c r="O11" i="60"/>
  <c r="N11" i="60"/>
  <c r="M11" i="60"/>
  <c r="H11" i="60"/>
  <c r="F11" i="60"/>
  <c r="E11" i="60"/>
  <c r="C11" i="60"/>
  <c r="B11" i="60"/>
  <c r="A11" i="60"/>
  <c r="AA10" i="60"/>
  <c r="Z10" i="60"/>
  <c r="P10" i="60"/>
  <c r="O10" i="60"/>
  <c r="N10" i="60"/>
  <c r="M10" i="60"/>
  <c r="H10" i="60"/>
  <c r="F10" i="60"/>
  <c r="E10" i="60"/>
  <c r="C10" i="60"/>
  <c r="B10" i="60"/>
  <c r="A10" i="60"/>
  <c r="R97" i="61"/>
  <c r="S97" i="61"/>
  <c r="E4" i="61"/>
  <c r="E6" i="61" s="1"/>
  <c r="R96" i="61"/>
  <c r="S96" i="61"/>
  <c r="R95" i="61"/>
  <c r="S95" i="61"/>
  <c r="R94" i="61"/>
  <c r="S94" i="61"/>
  <c r="R93" i="61"/>
  <c r="S93" i="61"/>
  <c r="R92" i="61"/>
  <c r="S92" i="61"/>
  <c r="R91" i="61"/>
  <c r="S91" i="61"/>
  <c r="R90" i="61"/>
  <c r="S90" i="61"/>
  <c r="R89" i="61"/>
  <c r="S89" i="61"/>
  <c r="R88" i="61"/>
  <c r="S88" i="61"/>
  <c r="R87" i="61"/>
  <c r="S87" i="61"/>
  <c r="R86" i="61"/>
  <c r="S86" i="61"/>
  <c r="R85" i="61"/>
  <c r="S85" i="61"/>
  <c r="R84" i="61"/>
  <c r="S84" i="61"/>
  <c r="R83" i="61"/>
  <c r="S83" i="61"/>
  <c r="R82" i="61"/>
  <c r="S82" i="61"/>
  <c r="R81" i="61"/>
  <c r="S81" i="61"/>
  <c r="R80" i="61"/>
  <c r="S80" i="61"/>
  <c r="R79" i="61"/>
  <c r="S79" i="61"/>
  <c r="R78" i="61"/>
  <c r="S78" i="61"/>
  <c r="R77" i="61"/>
  <c r="S77" i="61"/>
  <c r="R62" i="61"/>
  <c r="S62" i="61"/>
  <c r="R61" i="61"/>
  <c r="S61" i="61"/>
  <c r="R60" i="61"/>
  <c r="S60" i="61"/>
  <c r="R59" i="61"/>
  <c r="S59" i="61"/>
  <c r="R58" i="61"/>
  <c r="S58" i="61"/>
  <c r="R57" i="61"/>
  <c r="S57" i="61"/>
  <c r="R56" i="61"/>
  <c r="S56" i="61"/>
  <c r="R55" i="61"/>
  <c r="S55" i="61"/>
  <c r="R54" i="61"/>
  <c r="S54" i="61"/>
  <c r="R53" i="61"/>
  <c r="S53" i="61"/>
  <c r="R52" i="61"/>
  <c r="S52" i="61"/>
  <c r="R51" i="61"/>
  <c r="S51" i="61"/>
  <c r="R50" i="61"/>
  <c r="S50" i="61"/>
  <c r="R49" i="61"/>
  <c r="S49" i="61"/>
  <c r="R48" i="61"/>
  <c r="S48" i="61"/>
  <c r="R47" i="61"/>
  <c r="S47" i="61"/>
  <c r="R46" i="61"/>
  <c r="S46" i="61"/>
  <c r="R45" i="61"/>
  <c r="S45" i="61"/>
  <c r="R44" i="61"/>
  <c r="S44" i="61"/>
  <c r="R30" i="61"/>
  <c r="S30" i="61"/>
  <c r="R29" i="61"/>
  <c r="S29" i="61"/>
  <c r="R28" i="61"/>
  <c r="S28" i="61"/>
  <c r="R27" i="61"/>
  <c r="S27" i="61"/>
  <c r="R26" i="61"/>
  <c r="S26" i="61"/>
  <c r="R25" i="61"/>
  <c r="S25" i="61"/>
  <c r="R24" i="61"/>
  <c r="S24" i="61"/>
  <c r="R23" i="61"/>
  <c r="S23" i="61"/>
  <c r="R22" i="61"/>
  <c r="S22" i="61"/>
  <c r="R21" i="61"/>
  <c r="S21" i="61"/>
  <c r="R20" i="61"/>
  <c r="S20" i="61"/>
  <c r="R19" i="61"/>
  <c r="S19" i="61"/>
  <c r="R18" i="61"/>
  <c r="S18" i="61"/>
  <c r="R17" i="61"/>
  <c r="S17" i="61"/>
  <c r="R16" i="61"/>
  <c r="S16" i="61"/>
  <c r="R15" i="61"/>
  <c r="S15" i="61"/>
  <c r="R14" i="61"/>
  <c r="S14" i="61"/>
  <c r="R13" i="61"/>
  <c r="S13" i="61"/>
  <c r="R12" i="61"/>
  <c r="S12" i="61"/>
  <c r="R11" i="61"/>
  <c r="S11" i="61"/>
  <c r="R10" i="61"/>
  <c r="S10" i="61"/>
  <c r="R97" i="60"/>
  <c r="S97" i="60"/>
  <c r="E4" i="60"/>
  <c r="E6" i="60" s="1"/>
  <c r="Q96" i="60" s="1"/>
  <c r="R96" i="60"/>
  <c r="S96" i="60"/>
  <c r="R95" i="60"/>
  <c r="S95" i="60"/>
  <c r="R94" i="60"/>
  <c r="S94" i="60"/>
  <c r="R93" i="60"/>
  <c r="S93" i="60"/>
  <c r="R92" i="60"/>
  <c r="S92" i="60"/>
  <c r="R91" i="60"/>
  <c r="S91" i="60"/>
  <c r="R90" i="60"/>
  <c r="S90" i="60"/>
  <c r="R89" i="60"/>
  <c r="S89" i="60"/>
  <c r="R88" i="60"/>
  <c r="S88" i="60"/>
  <c r="R87" i="60"/>
  <c r="S87" i="60"/>
  <c r="R86" i="60"/>
  <c r="S86" i="60"/>
  <c r="R85" i="60"/>
  <c r="S85" i="60"/>
  <c r="R84" i="60"/>
  <c r="S84" i="60"/>
  <c r="R83" i="60"/>
  <c r="S83" i="60"/>
  <c r="R82" i="60"/>
  <c r="S82" i="60"/>
  <c r="R81" i="60"/>
  <c r="S81" i="60"/>
  <c r="R80" i="60"/>
  <c r="S80" i="60"/>
  <c r="R79" i="60"/>
  <c r="S79" i="60"/>
  <c r="R78" i="60"/>
  <c r="S78" i="60"/>
  <c r="R77" i="60"/>
  <c r="S77" i="60"/>
  <c r="R63" i="60"/>
  <c r="S63" i="60"/>
  <c r="R62" i="60"/>
  <c r="S62" i="60"/>
  <c r="R61" i="60"/>
  <c r="S61" i="60"/>
  <c r="R60" i="60"/>
  <c r="S60" i="60"/>
  <c r="R59" i="60"/>
  <c r="S59" i="60"/>
  <c r="R58" i="60"/>
  <c r="S58" i="60"/>
  <c r="R57" i="60"/>
  <c r="S57" i="60"/>
  <c r="R56" i="60"/>
  <c r="S56" i="60"/>
  <c r="R55" i="60"/>
  <c r="S55" i="60"/>
  <c r="R54" i="60"/>
  <c r="S54" i="60"/>
  <c r="R53" i="60"/>
  <c r="S53" i="60"/>
  <c r="R52" i="60"/>
  <c r="S52" i="60"/>
  <c r="R51" i="60"/>
  <c r="S51" i="60"/>
  <c r="R50" i="60"/>
  <c r="S50" i="60"/>
  <c r="R49" i="60"/>
  <c r="S49" i="60"/>
  <c r="R48" i="60"/>
  <c r="S48" i="60"/>
  <c r="R47" i="60"/>
  <c r="S47" i="60"/>
  <c r="R46" i="60"/>
  <c r="S46" i="60"/>
  <c r="R45" i="60"/>
  <c r="S45" i="60"/>
  <c r="R44" i="60"/>
  <c r="S44" i="60"/>
  <c r="R30" i="60"/>
  <c r="S30" i="60"/>
  <c r="R29" i="60"/>
  <c r="S29" i="60"/>
  <c r="R28" i="60"/>
  <c r="S28" i="60"/>
  <c r="R27" i="60"/>
  <c r="S27" i="60"/>
  <c r="R26" i="60"/>
  <c r="S26" i="60"/>
  <c r="R25" i="60"/>
  <c r="S25" i="60"/>
  <c r="R24" i="60"/>
  <c r="S24" i="60"/>
  <c r="R23" i="60"/>
  <c r="S23" i="60"/>
  <c r="R22" i="60"/>
  <c r="S22" i="60"/>
  <c r="R21" i="60"/>
  <c r="S21" i="60"/>
  <c r="R20" i="60"/>
  <c r="S20" i="60"/>
  <c r="R19" i="60"/>
  <c r="S19" i="60"/>
  <c r="R18" i="60"/>
  <c r="S18" i="60"/>
  <c r="R17" i="60"/>
  <c r="S17" i="60"/>
  <c r="R16" i="60"/>
  <c r="S16" i="60"/>
  <c r="R15" i="60"/>
  <c r="S15" i="60"/>
  <c r="R14" i="60"/>
  <c r="S14" i="60"/>
  <c r="R13" i="60"/>
  <c r="S13" i="60"/>
  <c r="R12" i="60"/>
  <c r="S12" i="60"/>
  <c r="R11" i="60"/>
  <c r="S11" i="60"/>
  <c r="R10" i="60"/>
  <c r="S10" i="60"/>
  <c r="AA96" i="55"/>
  <c r="Z96" i="55"/>
  <c r="E4" i="55"/>
  <c r="E6" i="55" s="1"/>
  <c r="P96" i="55"/>
  <c r="O96" i="55"/>
  <c r="N96" i="55"/>
  <c r="M96" i="55"/>
  <c r="F96" i="55"/>
  <c r="E96" i="55"/>
  <c r="C96" i="55"/>
  <c r="B96" i="55"/>
  <c r="A96" i="55"/>
  <c r="AA95" i="55"/>
  <c r="Z95" i="55"/>
  <c r="P95" i="55"/>
  <c r="O95" i="55"/>
  <c r="N95" i="55"/>
  <c r="M95" i="55"/>
  <c r="F95" i="55"/>
  <c r="E95" i="55"/>
  <c r="C95" i="55"/>
  <c r="B95" i="55"/>
  <c r="A95" i="55"/>
  <c r="AA94" i="55"/>
  <c r="Z94" i="55"/>
  <c r="P94" i="55"/>
  <c r="O94" i="55"/>
  <c r="N94" i="55"/>
  <c r="M94" i="55"/>
  <c r="F94" i="55"/>
  <c r="E94" i="55"/>
  <c r="C94" i="55"/>
  <c r="B94" i="55"/>
  <c r="A94" i="55"/>
  <c r="AA93" i="55"/>
  <c r="Z93" i="55"/>
  <c r="P93" i="55"/>
  <c r="O93" i="55"/>
  <c r="N93" i="55"/>
  <c r="M93" i="55"/>
  <c r="F93" i="55"/>
  <c r="E93" i="55"/>
  <c r="C93" i="55"/>
  <c r="B93" i="55"/>
  <c r="A93" i="55"/>
  <c r="AA92" i="55"/>
  <c r="Z92" i="55"/>
  <c r="P92" i="55"/>
  <c r="O92" i="55"/>
  <c r="N92" i="55"/>
  <c r="M92" i="55"/>
  <c r="F92" i="55"/>
  <c r="E92" i="55"/>
  <c r="C92" i="55"/>
  <c r="B92" i="55"/>
  <c r="A92" i="55"/>
  <c r="AA91" i="55"/>
  <c r="Z91" i="55"/>
  <c r="P91" i="55"/>
  <c r="O91" i="55"/>
  <c r="N91" i="55"/>
  <c r="M91" i="55"/>
  <c r="F91" i="55"/>
  <c r="E91" i="55"/>
  <c r="C91" i="55"/>
  <c r="B91" i="55"/>
  <c r="A91" i="55"/>
  <c r="AA90" i="55"/>
  <c r="Z90" i="55"/>
  <c r="P90" i="55"/>
  <c r="O90" i="55"/>
  <c r="N90" i="55"/>
  <c r="M90" i="55"/>
  <c r="F90" i="55"/>
  <c r="E90" i="55"/>
  <c r="C90" i="55"/>
  <c r="B90" i="55"/>
  <c r="A90" i="55"/>
  <c r="AA89" i="55"/>
  <c r="Z89" i="55"/>
  <c r="P89" i="55"/>
  <c r="O89" i="55"/>
  <c r="N89" i="55"/>
  <c r="M89" i="55"/>
  <c r="F89" i="55"/>
  <c r="E89" i="55"/>
  <c r="C89" i="55"/>
  <c r="B89" i="55"/>
  <c r="A89" i="55"/>
  <c r="AA88" i="55"/>
  <c r="Z88" i="55"/>
  <c r="P88" i="55"/>
  <c r="O88" i="55"/>
  <c r="N88" i="55"/>
  <c r="M88" i="55"/>
  <c r="E88" i="55"/>
  <c r="C88" i="55"/>
  <c r="B88" i="55"/>
  <c r="A88" i="55"/>
  <c r="AA87" i="55"/>
  <c r="Z87" i="55"/>
  <c r="P87" i="55"/>
  <c r="O87" i="55"/>
  <c r="N87" i="55"/>
  <c r="M87" i="55"/>
  <c r="F87" i="55"/>
  <c r="E87" i="55"/>
  <c r="C87" i="55"/>
  <c r="B87" i="55"/>
  <c r="A87" i="55"/>
  <c r="AA86" i="55"/>
  <c r="Z86" i="55"/>
  <c r="P86" i="55"/>
  <c r="O86" i="55"/>
  <c r="N86" i="55"/>
  <c r="M86" i="55"/>
  <c r="F86" i="55"/>
  <c r="E86" i="55"/>
  <c r="C86" i="55"/>
  <c r="B86" i="55"/>
  <c r="A86" i="55"/>
  <c r="AA85" i="55"/>
  <c r="Z85" i="55"/>
  <c r="P85" i="55"/>
  <c r="O85" i="55"/>
  <c r="N85" i="55"/>
  <c r="M85" i="55"/>
  <c r="F85" i="55"/>
  <c r="E85" i="55"/>
  <c r="C85" i="55"/>
  <c r="B85" i="55"/>
  <c r="A85" i="55"/>
  <c r="AA84" i="55"/>
  <c r="Z84" i="55"/>
  <c r="P84" i="55"/>
  <c r="O84" i="55"/>
  <c r="N84" i="55"/>
  <c r="M84" i="55"/>
  <c r="F84" i="55"/>
  <c r="E84" i="55"/>
  <c r="C84" i="55"/>
  <c r="B84" i="55"/>
  <c r="A84" i="55"/>
  <c r="AA83" i="55"/>
  <c r="Z83" i="55"/>
  <c r="P83" i="55"/>
  <c r="O83" i="55"/>
  <c r="N83" i="55"/>
  <c r="M83" i="55"/>
  <c r="F83" i="55"/>
  <c r="E83" i="55"/>
  <c r="C83" i="55"/>
  <c r="B83" i="55"/>
  <c r="A83" i="55"/>
  <c r="AA82" i="55"/>
  <c r="Z82" i="55"/>
  <c r="P82" i="55"/>
  <c r="O82" i="55"/>
  <c r="N82" i="55"/>
  <c r="M82" i="55"/>
  <c r="F82" i="55"/>
  <c r="E82" i="55"/>
  <c r="C82" i="55"/>
  <c r="B82" i="55"/>
  <c r="A82" i="55"/>
  <c r="AA81" i="55"/>
  <c r="Z81" i="55"/>
  <c r="P81" i="55"/>
  <c r="O81" i="55"/>
  <c r="N81" i="55"/>
  <c r="M81" i="55"/>
  <c r="E81" i="55"/>
  <c r="C81" i="55"/>
  <c r="B81" i="55"/>
  <c r="A81" i="55"/>
  <c r="AA80" i="55"/>
  <c r="Z80" i="55"/>
  <c r="P80" i="55"/>
  <c r="O80" i="55"/>
  <c r="N80" i="55"/>
  <c r="M80" i="55"/>
  <c r="F80" i="55"/>
  <c r="E80" i="55"/>
  <c r="C80" i="55"/>
  <c r="B80" i="55"/>
  <c r="A80" i="55"/>
  <c r="AA79" i="55"/>
  <c r="Z79" i="55"/>
  <c r="P79" i="55"/>
  <c r="O79" i="55"/>
  <c r="N79" i="55"/>
  <c r="M79" i="55"/>
  <c r="F79" i="55"/>
  <c r="E79" i="55"/>
  <c r="C79" i="55"/>
  <c r="B79" i="55"/>
  <c r="A79" i="55"/>
  <c r="AA78" i="55"/>
  <c r="Z78" i="55"/>
  <c r="P78" i="55"/>
  <c r="O78" i="55"/>
  <c r="N78" i="55"/>
  <c r="M78" i="55"/>
  <c r="F78" i="55"/>
  <c r="E78" i="55"/>
  <c r="C78" i="55"/>
  <c r="B78" i="55"/>
  <c r="A78" i="55"/>
  <c r="AA77" i="55"/>
  <c r="Z77" i="55"/>
  <c r="P77" i="55"/>
  <c r="O77" i="55"/>
  <c r="N77" i="55"/>
  <c r="M77" i="55"/>
  <c r="F77" i="55"/>
  <c r="E77" i="55"/>
  <c r="C77" i="55"/>
  <c r="B77" i="55"/>
  <c r="A77" i="55"/>
  <c r="AA76" i="55"/>
  <c r="Z76" i="55"/>
  <c r="P76" i="55"/>
  <c r="O76" i="55"/>
  <c r="N76" i="55"/>
  <c r="M76" i="55"/>
  <c r="F76" i="55"/>
  <c r="E76" i="55"/>
  <c r="C76" i="55"/>
  <c r="B76" i="55"/>
  <c r="A76" i="55"/>
  <c r="AA75" i="55"/>
  <c r="Z75" i="55"/>
  <c r="P75" i="55"/>
  <c r="O75" i="55"/>
  <c r="N75" i="55"/>
  <c r="M75" i="55"/>
  <c r="F75" i="55"/>
  <c r="E75" i="55"/>
  <c r="C75" i="55"/>
  <c r="B75" i="55"/>
  <c r="A75" i="55"/>
  <c r="AA63" i="55"/>
  <c r="Z63" i="55"/>
  <c r="P63" i="55"/>
  <c r="O63" i="55"/>
  <c r="N63" i="55"/>
  <c r="M63" i="55"/>
  <c r="G63" i="55"/>
  <c r="F63" i="55"/>
  <c r="E63" i="55"/>
  <c r="C63" i="55"/>
  <c r="B63" i="55"/>
  <c r="A63" i="55"/>
  <c r="AA62" i="55"/>
  <c r="Z62" i="55"/>
  <c r="P62" i="55"/>
  <c r="O62" i="55"/>
  <c r="N62" i="55"/>
  <c r="M62" i="55"/>
  <c r="G62" i="55"/>
  <c r="F62" i="55"/>
  <c r="E62" i="55"/>
  <c r="C62" i="55"/>
  <c r="B62" i="55"/>
  <c r="A62" i="55"/>
  <c r="AA61" i="55"/>
  <c r="Z61" i="55"/>
  <c r="P61" i="55"/>
  <c r="O61" i="55"/>
  <c r="N61" i="55"/>
  <c r="M61" i="55"/>
  <c r="G61" i="55"/>
  <c r="F61" i="55"/>
  <c r="E61" i="55"/>
  <c r="C61" i="55"/>
  <c r="B61" i="55"/>
  <c r="A61" i="55"/>
  <c r="AA60" i="55"/>
  <c r="Z60" i="55"/>
  <c r="P60" i="55"/>
  <c r="O60" i="55"/>
  <c r="N60" i="55"/>
  <c r="M60" i="55"/>
  <c r="G60" i="55"/>
  <c r="F60" i="55"/>
  <c r="E60" i="55"/>
  <c r="C60" i="55"/>
  <c r="B60" i="55"/>
  <c r="A60" i="55"/>
  <c r="AA59" i="55"/>
  <c r="Z59" i="55"/>
  <c r="P59" i="55"/>
  <c r="O59" i="55"/>
  <c r="N59" i="55"/>
  <c r="M59" i="55"/>
  <c r="F59" i="55"/>
  <c r="E59" i="55"/>
  <c r="C59" i="55"/>
  <c r="B59" i="55"/>
  <c r="A59" i="55"/>
  <c r="AA58" i="55"/>
  <c r="Z58" i="55"/>
  <c r="P58" i="55"/>
  <c r="O58" i="55"/>
  <c r="N58" i="55"/>
  <c r="M58" i="55"/>
  <c r="G58" i="55"/>
  <c r="F58" i="55"/>
  <c r="E58" i="55"/>
  <c r="C58" i="55"/>
  <c r="B58" i="55"/>
  <c r="A58" i="55"/>
  <c r="AA57" i="55"/>
  <c r="Z57" i="55"/>
  <c r="P57" i="55"/>
  <c r="O57" i="55"/>
  <c r="N57" i="55"/>
  <c r="M57" i="55"/>
  <c r="F57" i="55"/>
  <c r="E57" i="55"/>
  <c r="C57" i="55"/>
  <c r="B57" i="55"/>
  <c r="A57" i="55"/>
  <c r="AA56" i="55"/>
  <c r="Z56" i="55"/>
  <c r="P56" i="55"/>
  <c r="O56" i="55"/>
  <c r="N56" i="55"/>
  <c r="M56" i="55"/>
  <c r="G56" i="55"/>
  <c r="F56" i="55"/>
  <c r="E56" i="55"/>
  <c r="C56" i="55"/>
  <c r="B56" i="55"/>
  <c r="A56" i="55"/>
  <c r="AA55" i="55"/>
  <c r="Z55" i="55"/>
  <c r="P55" i="55"/>
  <c r="O55" i="55"/>
  <c r="N55" i="55"/>
  <c r="M55" i="55"/>
  <c r="G55" i="55"/>
  <c r="F55" i="55"/>
  <c r="E55" i="55"/>
  <c r="C55" i="55"/>
  <c r="B55" i="55"/>
  <c r="A55" i="55"/>
  <c r="AA54" i="55"/>
  <c r="Z54" i="55"/>
  <c r="P54" i="55"/>
  <c r="O54" i="55"/>
  <c r="N54" i="55"/>
  <c r="M54" i="55"/>
  <c r="G54" i="55"/>
  <c r="F54" i="55"/>
  <c r="E54" i="55"/>
  <c r="C54" i="55"/>
  <c r="B54" i="55"/>
  <c r="A54" i="55"/>
  <c r="AA53" i="55"/>
  <c r="Z53" i="55"/>
  <c r="P53" i="55"/>
  <c r="O53" i="55"/>
  <c r="N53" i="55"/>
  <c r="M53" i="55"/>
  <c r="G53" i="55"/>
  <c r="F53" i="55"/>
  <c r="E53" i="55"/>
  <c r="C53" i="55"/>
  <c r="B53" i="55"/>
  <c r="A53" i="55"/>
  <c r="AA52" i="55"/>
  <c r="Z52" i="55"/>
  <c r="P52" i="55"/>
  <c r="O52" i="55"/>
  <c r="N52" i="55"/>
  <c r="M52" i="55"/>
  <c r="G52" i="55"/>
  <c r="F52" i="55"/>
  <c r="E52" i="55"/>
  <c r="C52" i="55"/>
  <c r="B52" i="55"/>
  <c r="A52" i="55"/>
  <c r="AA51" i="55"/>
  <c r="Z51" i="55"/>
  <c r="P51" i="55"/>
  <c r="O51" i="55"/>
  <c r="N51" i="55"/>
  <c r="M51" i="55"/>
  <c r="G51" i="55"/>
  <c r="F51" i="55"/>
  <c r="E51" i="55"/>
  <c r="C51" i="55"/>
  <c r="B51" i="55"/>
  <c r="A51" i="55"/>
  <c r="AA50" i="55"/>
  <c r="Z50" i="55"/>
  <c r="P50" i="55"/>
  <c r="O50" i="55"/>
  <c r="N50" i="55"/>
  <c r="M50" i="55"/>
  <c r="G50" i="55"/>
  <c r="F50" i="55"/>
  <c r="E50" i="55"/>
  <c r="C50" i="55"/>
  <c r="B50" i="55"/>
  <c r="A50" i="55"/>
  <c r="AA49" i="55"/>
  <c r="Z49" i="55"/>
  <c r="P49" i="55"/>
  <c r="O49" i="55"/>
  <c r="N49" i="55"/>
  <c r="M49" i="55"/>
  <c r="F49" i="55"/>
  <c r="E49" i="55"/>
  <c r="C49" i="55"/>
  <c r="B49" i="55"/>
  <c r="A49" i="55"/>
  <c r="AA48" i="55"/>
  <c r="Z48" i="55"/>
  <c r="P48" i="55"/>
  <c r="O48" i="55"/>
  <c r="N48" i="55"/>
  <c r="M48" i="55"/>
  <c r="G48" i="55"/>
  <c r="F48" i="55"/>
  <c r="E48" i="55"/>
  <c r="C48" i="55"/>
  <c r="B48" i="55"/>
  <c r="A48" i="55"/>
  <c r="AA47" i="55"/>
  <c r="Z47" i="55"/>
  <c r="P47" i="55"/>
  <c r="O47" i="55"/>
  <c r="N47" i="55"/>
  <c r="M47" i="55"/>
  <c r="G47" i="55"/>
  <c r="F47" i="55"/>
  <c r="E47" i="55"/>
  <c r="C47" i="55"/>
  <c r="B47" i="55"/>
  <c r="A47" i="55"/>
  <c r="AA46" i="55"/>
  <c r="Z46" i="55"/>
  <c r="P46" i="55"/>
  <c r="O46" i="55"/>
  <c r="N46" i="55"/>
  <c r="M46" i="55"/>
  <c r="G46" i="55"/>
  <c r="F46" i="55"/>
  <c r="E46" i="55"/>
  <c r="C46" i="55"/>
  <c r="B46" i="55"/>
  <c r="A46" i="55"/>
  <c r="AA45" i="55"/>
  <c r="Z45" i="55"/>
  <c r="P45" i="55"/>
  <c r="O45" i="55"/>
  <c r="N45" i="55"/>
  <c r="M45" i="55"/>
  <c r="G45" i="55"/>
  <c r="F45" i="55"/>
  <c r="E45" i="55"/>
  <c r="C45" i="55"/>
  <c r="B45" i="55"/>
  <c r="A45" i="55"/>
  <c r="AA44" i="55"/>
  <c r="Z44" i="55"/>
  <c r="P44" i="55"/>
  <c r="O44" i="55"/>
  <c r="N44" i="55"/>
  <c r="M44" i="55"/>
  <c r="G44" i="55"/>
  <c r="F44" i="55"/>
  <c r="E44" i="55"/>
  <c r="C44" i="55"/>
  <c r="B44" i="55"/>
  <c r="A44" i="55"/>
  <c r="AA43" i="55"/>
  <c r="Z43" i="55"/>
  <c r="P43" i="55"/>
  <c r="O43" i="55"/>
  <c r="N43" i="55"/>
  <c r="M43" i="55"/>
  <c r="G43" i="55"/>
  <c r="F43" i="55"/>
  <c r="E43" i="55"/>
  <c r="C43" i="55"/>
  <c r="B43" i="55"/>
  <c r="A43" i="55"/>
  <c r="AA31" i="55"/>
  <c r="Z31" i="55"/>
  <c r="P31" i="55"/>
  <c r="O31" i="55"/>
  <c r="N31" i="55"/>
  <c r="M31" i="55"/>
  <c r="H31" i="55"/>
  <c r="F31" i="55"/>
  <c r="E31" i="55"/>
  <c r="C31" i="55"/>
  <c r="B31" i="55"/>
  <c r="A31" i="55"/>
  <c r="AA30" i="55"/>
  <c r="Z30" i="55"/>
  <c r="P30" i="55"/>
  <c r="O30" i="55"/>
  <c r="N30" i="55"/>
  <c r="M30" i="55"/>
  <c r="H30" i="55"/>
  <c r="F30" i="55"/>
  <c r="E30" i="55"/>
  <c r="C30" i="55"/>
  <c r="B30" i="55"/>
  <c r="A30" i="55"/>
  <c r="AA29" i="55"/>
  <c r="Z29" i="55"/>
  <c r="P29" i="55"/>
  <c r="O29" i="55"/>
  <c r="N29" i="55"/>
  <c r="M29" i="55"/>
  <c r="H29" i="55"/>
  <c r="F29" i="55"/>
  <c r="E29" i="55"/>
  <c r="C29" i="55"/>
  <c r="B29" i="55"/>
  <c r="A29" i="55"/>
  <c r="AA28" i="55"/>
  <c r="Z28" i="55"/>
  <c r="P28" i="55"/>
  <c r="O28" i="55"/>
  <c r="N28" i="55"/>
  <c r="M28" i="55"/>
  <c r="H28" i="55"/>
  <c r="F28" i="55"/>
  <c r="E28" i="55"/>
  <c r="C28" i="55"/>
  <c r="B28" i="55"/>
  <c r="A28" i="55"/>
  <c r="AA27" i="55"/>
  <c r="Z27" i="55"/>
  <c r="P27" i="55"/>
  <c r="O27" i="55"/>
  <c r="N27" i="55"/>
  <c r="M27" i="55"/>
  <c r="H27" i="55"/>
  <c r="F27" i="55"/>
  <c r="E27" i="55"/>
  <c r="C27" i="55"/>
  <c r="B27" i="55"/>
  <c r="A27" i="55"/>
  <c r="AA26" i="55"/>
  <c r="Z26" i="55"/>
  <c r="P26" i="55"/>
  <c r="O26" i="55"/>
  <c r="N26" i="55"/>
  <c r="M26" i="55"/>
  <c r="F26" i="55"/>
  <c r="E26" i="55"/>
  <c r="C26" i="55"/>
  <c r="B26" i="55"/>
  <c r="A26" i="55"/>
  <c r="AA25" i="55"/>
  <c r="Z25" i="55"/>
  <c r="P25" i="55"/>
  <c r="O25" i="55"/>
  <c r="N25" i="55"/>
  <c r="M25" i="55"/>
  <c r="H25" i="55"/>
  <c r="F25" i="55"/>
  <c r="E25" i="55"/>
  <c r="C25" i="55"/>
  <c r="B25" i="55"/>
  <c r="A25" i="55"/>
  <c r="AA24" i="55"/>
  <c r="Z24" i="55"/>
  <c r="P24" i="55"/>
  <c r="O24" i="55"/>
  <c r="N24" i="55"/>
  <c r="M24" i="55"/>
  <c r="F24" i="55"/>
  <c r="E24" i="55"/>
  <c r="C24" i="55"/>
  <c r="B24" i="55"/>
  <c r="A24" i="55"/>
  <c r="AA23" i="55"/>
  <c r="Z23" i="55"/>
  <c r="P23" i="55"/>
  <c r="O23" i="55"/>
  <c r="N23" i="55"/>
  <c r="M23" i="55"/>
  <c r="H23" i="55"/>
  <c r="F23" i="55"/>
  <c r="E23" i="55"/>
  <c r="C23" i="55"/>
  <c r="B23" i="55"/>
  <c r="A23" i="55"/>
  <c r="AA22" i="55"/>
  <c r="Z22" i="55"/>
  <c r="P22" i="55"/>
  <c r="O22" i="55"/>
  <c r="N22" i="55"/>
  <c r="M22" i="55"/>
  <c r="H22" i="55"/>
  <c r="F22" i="55"/>
  <c r="E22" i="55"/>
  <c r="C22" i="55"/>
  <c r="B22" i="55"/>
  <c r="A22" i="55"/>
  <c r="AA21" i="55"/>
  <c r="Z21" i="55"/>
  <c r="P21" i="55"/>
  <c r="O21" i="55"/>
  <c r="N21" i="55"/>
  <c r="M21" i="55"/>
  <c r="H21" i="55"/>
  <c r="F21" i="55"/>
  <c r="E21" i="55"/>
  <c r="C21" i="55"/>
  <c r="B21" i="55"/>
  <c r="A21" i="55"/>
  <c r="AA20" i="55"/>
  <c r="Z20" i="55"/>
  <c r="P20" i="55"/>
  <c r="O20" i="55"/>
  <c r="N20" i="55"/>
  <c r="M20" i="55"/>
  <c r="H20" i="55"/>
  <c r="F20" i="55"/>
  <c r="E20" i="55"/>
  <c r="C20" i="55"/>
  <c r="B20" i="55"/>
  <c r="A20" i="55"/>
  <c r="AA19" i="55"/>
  <c r="Z19" i="55"/>
  <c r="P19" i="55"/>
  <c r="O19" i="55"/>
  <c r="N19" i="55"/>
  <c r="M19" i="55"/>
  <c r="H19" i="55"/>
  <c r="F19" i="55"/>
  <c r="E19" i="55"/>
  <c r="C19" i="55"/>
  <c r="B19" i="55"/>
  <c r="A19" i="55"/>
  <c r="AA18" i="55"/>
  <c r="Z18" i="55"/>
  <c r="P18" i="55"/>
  <c r="O18" i="55"/>
  <c r="N18" i="55"/>
  <c r="M18" i="55"/>
  <c r="H18" i="55"/>
  <c r="F18" i="55"/>
  <c r="E18" i="55"/>
  <c r="C18" i="55"/>
  <c r="B18" i="55"/>
  <c r="A18" i="55"/>
  <c r="AA17" i="55"/>
  <c r="Z17" i="55"/>
  <c r="P17" i="55"/>
  <c r="O17" i="55"/>
  <c r="N17" i="55"/>
  <c r="M17" i="55"/>
  <c r="H17" i="55"/>
  <c r="F17" i="55"/>
  <c r="E17" i="55"/>
  <c r="C17" i="55"/>
  <c r="B17" i="55"/>
  <c r="A17" i="55"/>
  <c r="AA16" i="55"/>
  <c r="Z16" i="55"/>
  <c r="P16" i="55"/>
  <c r="O16" i="55"/>
  <c r="N16" i="55"/>
  <c r="M16" i="55"/>
  <c r="F16" i="55"/>
  <c r="E16" i="55"/>
  <c r="C16" i="55"/>
  <c r="B16" i="55"/>
  <c r="A16" i="55"/>
  <c r="AA15" i="55"/>
  <c r="Z15" i="55"/>
  <c r="P15" i="55"/>
  <c r="O15" i="55"/>
  <c r="N15" i="55"/>
  <c r="M15" i="55"/>
  <c r="H15" i="55"/>
  <c r="F15" i="55"/>
  <c r="E15" i="55"/>
  <c r="C15" i="55"/>
  <c r="B15" i="55"/>
  <c r="A15" i="55"/>
  <c r="AA14" i="55"/>
  <c r="Z14" i="55"/>
  <c r="P14" i="55"/>
  <c r="O14" i="55"/>
  <c r="N14" i="55"/>
  <c r="M14" i="55"/>
  <c r="H14" i="55"/>
  <c r="F14" i="55"/>
  <c r="E14" i="55"/>
  <c r="C14" i="55"/>
  <c r="B14" i="55"/>
  <c r="A14" i="55"/>
  <c r="AA13" i="55"/>
  <c r="Z13" i="55"/>
  <c r="P13" i="55"/>
  <c r="O13" i="55"/>
  <c r="N13" i="55"/>
  <c r="M13" i="55"/>
  <c r="H13" i="55"/>
  <c r="F13" i="55"/>
  <c r="E13" i="55"/>
  <c r="C13" i="55"/>
  <c r="B13" i="55"/>
  <c r="A13" i="55"/>
  <c r="AA12" i="55"/>
  <c r="Z12" i="55"/>
  <c r="P12" i="55"/>
  <c r="O12" i="55"/>
  <c r="N12" i="55"/>
  <c r="M12" i="55"/>
  <c r="H12" i="55"/>
  <c r="F12" i="55"/>
  <c r="E12" i="55"/>
  <c r="C12" i="55"/>
  <c r="B12" i="55"/>
  <c r="A12" i="55"/>
  <c r="AA11" i="55"/>
  <c r="Z11" i="55"/>
  <c r="P11" i="55"/>
  <c r="O11" i="55"/>
  <c r="N11" i="55"/>
  <c r="M11" i="55"/>
  <c r="H11" i="55"/>
  <c r="F11" i="55"/>
  <c r="E11" i="55"/>
  <c r="C11" i="55"/>
  <c r="B11" i="55"/>
  <c r="A11" i="55"/>
  <c r="AA10" i="55"/>
  <c r="Z10" i="55"/>
  <c r="P10" i="55"/>
  <c r="O10" i="55"/>
  <c r="N10" i="55"/>
  <c r="M10" i="55"/>
  <c r="H10" i="55"/>
  <c r="F10" i="55"/>
  <c r="E10" i="55"/>
  <c r="C10" i="55"/>
  <c r="B10" i="55"/>
  <c r="A10" i="55"/>
  <c r="AA63" i="57"/>
  <c r="Z63" i="57"/>
  <c r="P63" i="57"/>
  <c r="O63" i="57"/>
  <c r="N63" i="57"/>
  <c r="M63" i="57"/>
  <c r="G63" i="57"/>
  <c r="F63" i="57"/>
  <c r="E63" i="57"/>
  <c r="C63" i="57"/>
  <c r="B63" i="57"/>
  <c r="A63" i="57"/>
  <c r="AA62" i="57"/>
  <c r="Z62" i="57"/>
  <c r="P62" i="57"/>
  <c r="O62" i="57"/>
  <c r="N62" i="57"/>
  <c r="M62" i="57"/>
  <c r="G62" i="57"/>
  <c r="F62" i="57"/>
  <c r="E62" i="57"/>
  <c r="C62" i="57"/>
  <c r="B62" i="57"/>
  <c r="A62" i="57"/>
  <c r="AA61" i="57"/>
  <c r="Z61" i="57"/>
  <c r="P61" i="57"/>
  <c r="O61" i="57"/>
  <c r="N61" i="57"/>
  <c r="M61" i="57"/>
  <c r="G61" i="57"/>
  <c r="F61" i="57"/>
  <c r="E61" i="57"/>
  <c r="C61" i="57"/>
  <c r="B61" i="57"/>
  <c r="A61" i="57"/>
  <c r="AA60" i="57"/>
  <c r="Z60" i="57"/>
  <c r="P60" i="57"/>
  <c r="O60" i="57"/>
  <c r="N60" i="57"/>
  <c r="M60" i="57"/>
  <c r="F60" i="57"/>
  <c r="E60" i="57"/>
  <c r="C60" i="57"/>
  <c r="B60" i="57"/>
  <c r="A60" i="57"/>
  <c r="AA59" i="57"/>
  <c r="Z59" i="57"/>
  <c r="P59" i="57"/>
  <c r="O59" i="57"/>
  <c r="N59" i="57"/>
  <c r="M59" i="57"/>
  <c r="G59" i="57"/>
  <c r="F59" i="57"/>
  <c r="E59" i="57"/>
  <c r="C59" i="57"/>
  <c r="B59" i="57"/>
  <c r="A59" i="57"/>
  <c r="AA58" i="57"/>
  <c r="Z58" i="57"/>
  <c r="P58" i="57"/>
  <c r="O58" i="57"/>
  <c r="N58" i="57"/>
  <c r="M58" i="57"/>
  <c r="F58" i="57"/>
  <c r="E58" i="57"/>
  <c r="C58" i="57"/>
  <c r="B58" i="57"/>
  <c r="A58" i="57"/>
  <c r="AA57" i="57"/>
  <c r="Z57" i="57"/>
  <c r="P57" i="57"/>
  <c r="O57" i="57"/>
  <c r="N57" i="57"/>
  <c r="M57" i="57"/>
  <c r="G57" i="57"/>
  <c r="F57" i="57"/>
  <c r="E57" i="57"/>
  <c r="C57" i="57"/>
  <c r="B57" i="57"/>
  <c r="A57" i="57"/>
  <c r="AA56" i="57"/>
  <c r="Z56" i="57"/>
  <c r="P56" i="57"/>
  <c r="O56" i="57"/>
  <c r="N56" i="57"/>
  <c r="M56" i="57"/>
  <c r="G56" i="57"/>
  <c r="F56" i="57"/>
  <c r="E56" i="57"/>
  <c r="C56" i="57"/>
  <c r="B56" i="57"/>
  <c r="A56" i="57"/>
  <c r="AA55" i="57"/>
  <c r="Z55" i="57"/>
  <c r="P55" i="57"/>
  <c r="O55" i="57"/>
  <c r="N55" i="57"/>
  <c r="M55" i="57"/>
  <c r="G55" i="57"/>
  <c r="F55" i="57"/>
  <c r="E55" i="57"/>
  <c r="C55" i="57"/>
  <c r="B55" i="57"/>
  <c r="A55" i="57"/>
  <c r="AA54" i="57"/>
  <c r="Z54" i="57"/>
  <c r="P54" i="57"/>
  <c r="O54" i="57"/>
  <c r="N54" i="57"/>
  <c r="M54" i="57"/>
  <c r="G54" i="57"/>
  <c r="F54" i="57"/>
  <c r="E54" i="57"/>
  <c r="C54" i="57"/>
  <c r="B54" i="57"/>
  <c r="A54" i="57"/>
  <c r="AA53" i="57"/>
  <c r="Z53" i="57"/>
  <c r="P53" i="57"/>
  <c r="O53" i="57"/>
  <c r="N53" i="57"/>
  <c r="M53" i="57"/>
  <c r="G53" i="57"/>
  <c r="F53" i="57"/>
  <c r="E53" i="57"/>
  <c r="C53" i="57"/>
  <c r="B53" i="57"/>
  <c r="A53" i="57"/>
  <c r="AA52" i="57"/>
  <c r="Z52" i="57"/>
  <c r="P52" i="57"/>
  <c r="O52" i="57"/>
  <c r="N52" i="57"/>
  <c r="M52" i="57"/>
  <c r="G52" i="57"/>
  <c r="F52" i="57"/>
  <c r="E52" i="57"/>
  <c r="C52" i="57"/>
  <c r="B52" i="57"/>
  <c r="A52" i="57"/>
  <c r="AA51" i="57"/>
  <c r="Z51" i="57"/>
  <c r="P51" i="57"/>
  <c r="O51" i="57"/>
  <c r="N51" i="57"/>
  <c r="M51" i="57"/>
  <c r="G51" i="57"/>
  <c r="F51" i="57"/>
  <c r="E51" i="57"/>
  <c r="C51" i="57"/>
  <c r="B51" i="57"/>
  <c r="A51" i="57"/>
  <c r="AA50" i="57"/>
  <c r="Z50" i="57"/>
  <c r="P50" i="57"/>
  <c r="O50" i="57"/>
  <c r="N50" i="57"/>
  <c r="M50" i="57"/>
  <c r="F50" i="57"/>
  <c r="E50" i="57"/>
  <c r="C50" i="57"/>
  <c r="B50" i="57"/>
  <c r="A50" i="57"/>
  <c r="AA49" i="57"/>
  <c r="Z49" i="57"/>
  <c r="P49" i="57"/>
  <c r="O49" i="57"/>
  <c r="N49" i="57"/>
  <c r="M49" i="57"/>
  <c r="G49" i="57"/>
  <c r="F49" i="57"/>
  <c r="E49" i="57"/>
  <c r="C49" i="57"/>
  <c r="B49" i="57"/>
  <c r="A49" i="57"/>
  <c r="AA48" i="57"/>
  <c r="Z48" i="57"/>
  <c r="P48" i="57"/>
  <c r="O48" i="57"/>
  <c r="N48" i="57"/>
  <c r="M48" i="57"/>
  <c r="G48" i="57"/>
  <c r="F48" i="57"/>
  <c r="E48" i="57"/>
  <c r="C48" i="57"/>
  <c r="B48" i="57"/>
  <c r="A48" i="57"/>
  <c r="AA47" i="57"/>
  <c r="Z47" i="57"/>
  <c r="P47" i="57"/>
  <c r="O47" i="57"/>
  <c r="N47" i="57"/>
  <c r="M47" i="57"/>
  <c r="G47" i="57"/>
  <c r="F47" i="57"/>
  <c r="E47" i="57"/>
  <c r="C47" i="57"/>
  <c r="B47" i="57"/>
  <c r="A47" i="57"/>
  <c r="AA46" i="57"/>
  <c r="Z46" i="57"/>
  <c r="P46" i="57"/>
  <c r="O46" i="57"/>
  <c r="N46" i="57"/>
  <c r="M46" i="57"/>
  <c r="G46" i="57"/>
  <c r="F46" i="57"/>
  <c r="E46" i="57"/>
  <c r="C46" i="57"/>
  <c r="B46" i="57"/>
  <c r="A46" i="57"/>
  <c r="AA45" i="57"/>
  <c r="Z45" i="57"/>
  <c r="P45" i="57"/>
  <c r="O45" i="57"/>
  <c r="N45" i="57"/>
  <c r="M45" i="57"/>
  <c r="G45" i="57"/>
  <c r="F45" i="57"/>
  <c r="E45" i="57"/>
  <c r="C45" i="57"/>
  <c r="B45" i="57"/>
  <c r="A45" i="57"/>
  <c r="AA44" i="57"/>
  <c r="Z44" i="57"/>
  <c r="P44" i="57"/>
  <c r="O44" i="57"/>
  <c r="N44" i="57"/>
  <c r="M44" i="57"/>
  <c r="G44" i="57"/>
  <c r="F44" i="57"/>
  <c r="E44" i="57"/>
  <c r="C44" i="57"/>
  <c r="B44" i="57"/>
  <c r="A44" i="57"/>
  <c r="AA31" i="57"/>
  <c r="Z31" i="57"/>
  <c r="P31" i="57"/>
  <c r="O31" i="57"/>
  <c r="N31" i="57"/>
  <c r="M31" i="57"/>
  <c r="H31" i="57"/>
  <c r="F31" i="57"/>
  <c r="E31" i="57"/>
  <c r="C31" i="57"/>
  <c r="B31" i="57"/>
  <c r="A31" i="57"/>
  <c r="AA30" i="57"/>
  <c r="Z30" i="57"/>
  <c r="P30" i="57"/>
  <c r="O30" i="57"/>
  <c r="N30" i="57"/>
  <c r="M30" i="57"/>
  <c r="H30" i="57"/>
  <c r="F30" i="57"/>
  <c r="E30" i="57"/>
  <c r="C30" i="57"/>
  <c r="B30" i="57"/>
  <c r="A30" i="57"/>
  <c r="AA29" i="57"/>
  <c r="Z29" i="57"/>
  <c r="P29" i="57"/>
  <c r="O29" i="57"/>
  <c r="N29" i="57"/>
  <c r="M29" i="57"/>
  <c r="H29" i="57"/>
  <c r="F29" i="57"/>
  <c r="E29" i="57"/>
  <c r="C29" i="57"/>
  <c r="B29" i="57"/>
  <c r="A29" i="57"/>
  <c r="AA28" i="57"/>
  <c r="Z28" i="57"/>
  <c r="P28" i="57"/>
  <c r="O28" i="57"/>
  <c r="N28" i="57"/>
  <c r="M28" i="57"/>
  <c r="H28" i="57"/>
  <c r="F28" i="57"/>
  <c r="E28" i="57"/>
  <c r="C28" i="57"/>
  <c r="B28" i="57"/>
  <c r="A28" i="57"/>
  <c r="AA27" i="57"/>
  <c r="Z27" i="57"/>
  <c r="P27" i="57"/>
  <c r="O27" i="57"/>
  <c r="N27" i="57"/>
  <c r="M27" i="57"/>
  <c r="H27" i="57"/>
  <c r="F27" i="57"/>
  <c r="E27" i="57"/>
  <c r="C27" i="57"/>
  <c r="B27" i="57"/>
  <c r="A27" i="57"/>
  <c r="AA26" i="57"/>
  <c r="Z26" i="57"/>
  <c r="P26" i="57"/>
  <c r="O26" i="57"/>
  <c r="N26" i="57"/>
  <c r="M26" i="57"/>
  <c r="F26" i="57"/>
  <c r="E26" i="57"/>
  <c r="C26" i="57"/>
  <c r="B26" i="57"/>
  <c r="A26" i="57"/>
  <c r="AA25" i="57"/>
  <c r="Z25" i="57"/>
  <c r="P25" i="57"/>
  <c r="O25" i="57"/>
  <c r="N25" i="57"/>
  <c r="M25" i="57"/>
  <c r="H25" i="57"/>
  <c r="F25" i="57"/>
  <c r="E25" i="57"/>
  <c r="C25" i="57"/>
  <c r="B25" i="57"/>
  <c r="A25" i="57"/>
  <c r="AA24" i="57"/>
  <c r="Z24" i="57"/>
  <c r="P24" i="57"/>
  <c r="O24" i="57"/>
  <c r="N24" i="57"/>
  <c r="M24" i="57"/>
  <c r="F24" i="57"/>
  <c r="E24" i="57"/>
  <c r="C24" i="57"/>
  <c r="B24" i="57"/>
  <c r="A24" i="57"/>
  <c r="AA23" i="57"/>
  <c r="Z23" i="57"/>
  <c r="P23" i="57"/>
  <c r="O23" i="57"/>
  <c r="N23" i="57"/>
  <c r="M23" i="57"/>
  <c r="H23" i="57"/>
  <c r="F23" i="57"/>
  <c r="E23" i="57"/>
  <c r="C23" i="57"/>
  <c r="B23" i="57"/>
  <c r="A23" i="57"/>
  <c r="AA22" i="57"/>
  <c r="Z22" i="57"/>
  <c r="P22" i="57"/>
  <c r="O22" i="57"/>
  <c r="N22" i="57"/>
  <c r="M22" i="57"/>
  <c r="H22" i="57"/>
  <c r="F22" i="57"/>
  <c r="E22" i="57"/>
  <c r="C22" i="57"/>
  <c r="B22" i="57"/>
  <c r="A22" i="57"/>
  <c r="AA21" i="57"/>
  <c r="Z21" i="57"/>
  <c r="P21" i="57"/>
  <c r="O21" i="57"/>
  <c r="N21" i="57"/>
  <c r="M21" i="57"/>
  <c r="H21" i="57"/>
  <c r="F21" i="57"/>
  <c r="E21" i="57"/>
  <c r="C21" i="57"/>
  <c r="B21" i="57"/>
  <c r="A21" i="57"/>
  <c r="AA20" i="57"/>
  <c r="Z20" i="57"/>
  <c r="P20" i="57"/>
  <c r="O20" i="57"/>
  <c r="N20" i="57"/>
  <c r="M20" i="57"/>
  <c r="H20" i="57"/>
  <c r="F20" i="57"/>
  <c r="E20" i="57"/>
  <c r="C20" i="57"/>
  <c r="B20" i="57"/>
  <c r="A20" i="57"/>
  <c r="AA19" i="57"/>
  <c r="Z19" i="57"/>
  <c r="P19" i="57"/>
  <c r="O19" i="57"/>
  <c r="N19" i="57"/>
  <c r="M19" i="57"/>
  <c r="H19" i="57"/>
  <c r="F19" i="57"/>
  <c r="E19" i="57"/>
  <c r="C19" i="57"/>
  <c r="B19" i="57"/>
  <c r="A19" i="57"/>
  <c r="AA18" i="57"/>
  <c r="Z18" i="57"/>
  <c r="P18" i="57"/>
  <c r="O18" i="57"/>
  <c r="N18" i="57"/>
  <c r="M18" i="57"/>
  <c r="H18" i="57"/>
  <c r="F18" i="57"/>
  <c r="E18" i="57"/>
  <c r="C18" i="57"/>
  <c r="B18" i="57"/>
  <c r="A18" i="57"/>
  <c r="AA17" i="57"/>
  <c r="Z17" i="57"/>
  <c r="P17" i="57"/>
  <c r="O17" i="57"/>
  <c r="N17" i="57"/>
  <c r="M17" i="57"/>
  <c r="H17" i="57"/>
  <c r="F17" i="57"/>
  <c r="E17" i="57"/>
  <c r="C17" i="57"/>
  <c r="B17" i="57"/>
  <c r="A17" i="57"/>
  <c r="AA16" i="57"/>
  <c r="Z16" i="57"/>
  <c r="P16" i="57"/>
  <c r="O16" i="57"/>
  <c r="N16" i="57"/>
  <c r="M16" i="57"/>
  <c r="F16" i="57"/>
  <c r="E16" i="57"/>
  <c r="C16" i="57"/>
  <c r="B16" i="57"/>
  <c r="A16" i="57"/>
  <c r="AA15" i="57"/>
  <c r="Z15" i="57"/>
  <c r="P15" i="57"/>
  <c r="O15" i="57"/>
  <c r="N15" i="57"/>
  <c r="M15" i="57"/>
  <c r="H15" i="57"/>
  <c r="F15" i="57"/>
  <c r="E15" i="57"/>
  <c r="C15" i="57"/>
  <c r="B15" i="57"/>
  <c r="A15" i="57"/>
  <c r="AA14" i="57"/>
  <c r="Z14" i="57"/>
  <c r="P14" i="57"/>
  <c r="O14" i="57"/>
  <c r="N14" i="57"/>
  <c r="M14" i="57"/>
  <c r="H14" i="57"/>
  <c r="F14" i="57"/>
  <c r="E14" i="57"/>
  <c r="C14" i="57"/>
  <c r="B14" i="57"/>
  <c r="A14" i="57"/>
  <c r="AA13" i="57"/>
  <c r="Z13" i="57"/>
  <c r="P13" i="57"/>
  <c r="O13" i="57"/>
  <c r="N13" i="57"/>
  <c r="M13" i="57"/>
  <c r="H13" i="57"/>
  <c r="F13" i="57"/>
  <c r="E13" i="57"/>
  <c r="C13" i="57"/>
  <c r="B13" i="57"/>
  <c r="A13" i="57"/>
  <c r="AA12" i="57"/>
  <c r="Z12" i="57"/>
  <c r="P12" i="57"/>
  <c r="O12" i="57"/>
  <c r="N12" i="57"/>
  <c r="M12" i="57"/>
  <c r="H12" i="57"/>
  <c r="F12" i="57"/>
  <c r="E12" i="57"/>
  <c r="C12" i="57"/>
  <c r="B12" i="57"/>
  <c r="A12" i="57"/>
  <c r="AA11" i="57"/>
  <c r="Z11" i="57"/>
  <c r="P11" i="57"/>
  <c r="O11" i="57"/>
  <c r="N11" i="57"/>
  <c r="M11" i="57"/>
  <c r="H11" i="57"/>
  <c r="F11" i="57"/>
  <c r="E11" i="57"/>
  <c r="C11" i="57"/>
  <c r="B11" i="57"/>
  <c r="A11" i="57"/>
  <c r="AA10" i="57"/>
  <c r="Z10" i="57"/>
  <c r="P10" i="57"/>
  <c r="O10" i="57"/>
  <c r="N10" i="57"/>
  <c r="M10" i="57"/>
  <c r="H10" i="57"/>
  <c r="F10" i="57"/>
  <c r="E10" i="57"/>
  <c r="C10" i="57"/>
  <c r="B10" i="57"/>
  <c r="A10" i="57"/>
  <c r="AA96" i="57"/>
  <c r="Z96" i="57"/>
  <c r="P96" i="57"/>
  <c r="O96" i="57"/>
  <c r="N96" i="57"/>
  <c r="M96" i="57"/>
  <c r="F96" i="57"/>
  <c r="E96" i="57"/>
  <c r="C96" i="57"/>
  <c r="B96" i="57"/>
  <c r="A96" i="57"/>
  <c r="AA95" i="57"/>
  <c r="Z95" i="57"/>
  <c r="P95" i="57"/>
  <c r="O95" i="57"/>
  <c r="N95" i="57"/>
  <c r="M95" i="57"/>
  <c r="F95" i="57"/>
  <c r="E95" i="57"/>
  <c r="C95" i="57"/>
  <c r="B95" i="57"/>
  <c r="A95" i="57"/>
  <c r="AA94" i="57"/>
  <c r="Z94" i="57"/>
  <c r="P94" i="57"/>
  <c r="O94" i="57"/>
  <c r="N94" i="57"/>
  <c r="M94" i="57"/>
  <c r="F94" i="57"/>
  <c r="E94" i="57"/>
  <c r="C94" i="57"/>
  <c r="B94" i="57"/>
  <c r="A94" i="57"/>
  <c r="AA93" i="57"/>
  <c r="Z93" i="57"/>
  <c r="P93" i="57"/>
  <c r="O93" i="57"/>
  <c r="N93" i="57"/>
  <c r="M93" i="57"/>
  <c r="F93" i="57"/>
  <c r="E93" i="57"/>
  <c r="C93" i="57"/>
  <c r="B93" i="57"/>
  <c r="A93" i="57"/>
  <c r="AA92" i="57"/>
  <c r="Z92" i="57"/>
  <c r="P92" i="57"/>
  <c r="O92" i="57"/>
  <c r="N92" i="57"/>
  <c r="M92" i="57"/>
  <c r="F92" i="57"/>
  <c r="E92" i="57"/>
  <c r="C92" i="57"/>
  <c r="B92" i="57"/>
  <c r="A92" i="57"/>
  <c r="AA91" i="57"/>
  <c r="Z91" i="57"/>
  <c r="P91" i="57"/>
  <c r="O91" i="57"/>
  <c r="N91" i="57"/>
  <c r="M91" i="57"/>
  <c r="F91" i="57"/>
  <c r="E91" i="57"/>
  <c r="C91" i="57"/>
  <c r="B91" i="57"/>
  <c r="A91" i="57"/>
  <c r="AA90" i="57"/>
  <c r="Z90" i="57"/>
  <c r="P90" i="57"/>
  <c r="O90" i="57"/>
  <c r="N90" i="57"/>
  <c r="M90" i="57"/>
  <c r="F90" i="57"/>
  <c r="E90" i="57"/>
  <c r="C90" i="57"/>
  <c r="B90" i="57"/>
  <c r="A90" i="57"/>
  <c r="AA89" i="57"/>
  <c r="Z89" i="57"/>
  <c r="P89" i="57"/>
  <c r="O89" i="57"/>
  <c r="N89" i="57"/>
  <c r="M89" i="57"/>
  <c r="E89" i="57"/>
  <c r="C89" i="57"/>
  <c r="B89" i="57"/>
  <c r="A89" i="57"/>
  <c r="AA88" i="57"/>
  <c r="Z88" i="57"/>
  <c r="P88" i="57"/>
  <c r="O88" i="57"/>
  <c r="N88" i="57"/>
  <c r="M88" i="57"/>
  <c r="F88" i="57"/>
  <c r="E88" i="57"/>
  <c r="C88" i="57"/>
  <c r="B88" i="57"/>
  <c r="A88" i="57"/>
  <c r="AA87" i="57"/>
  <c r="Z87" i="57"/>
  <c r="P87" i="57"/>
  <c r="O87" i="57"/>
  <c r="N87" i="57"/>
  <c r="M87" i="57"/>
  <c r="F87" i="57"/>
  <c r="E87" i="57"/>
  <c r="C87" i="57"/>
  <c r="B87" i="57"/>
  <c r="A87" i="57"/>
  <c r="AA86" i="57"/>
  <c r="Z86" i="57"/>
  <c r="P86" i="57"/>
  <c r="O86" i="57"/>
  <c r="N86" i="57"/>
  <c r="M86" i="57"/>
  <c r="F86" i="57"/>
  <c r="E86" i="57"/>
  <c r="C86" i="57"/>
  <c r="B86" i="57"/>
  <c r="A86" i="57"/>
  <c r="AA85" i="57"/>
  <c r="Z85" i="57"/>
  <c r="P85" i="57"/>
  <c r="O85" i="57"/>
  <c r="N85" i="57"/>
  <c r="M85" i="57"/>
  <c r="F85" i="57"/>
  <c r="E85" i="57"/>
  <c r="C85" i="57"/>
  <c r="B85" i="57"/>
  <c r="A85" i="57"/>
  <c r="AA84" i="57"/>
  <c r="Z84" i="57"/>
  <c r="P84" i="57"/>
  <c r="O84" i="57"/>
  <c r="N84" i="57"/>
  <c r="M84" i="57"/>
  <c r="F84" i="57"/>
  <c r="E84" i="57"/>
  <c r="C84" i="57"/>
  <c r="B84" i="57"/>
  <c r="A84" i="57"/>
  <c r="AA83" i="57"/>
  <c r="Z83" i="57"/>
  <c r="P83" i="57"/>
  <c r="O83" i="57"/>
  <c r="N83" i="57"/>
  <c r="M83" i="57"/>
  <c r="E83" i="57"/>
  <c r="C83" i="57"/>
  <c r="B83" i="57"/>
  <c r="A83" i="57"/>
  <c r="AA82" i="57"/>
  <c r="Z82" i="57"/>
  <c r="P82" i="57"/>
  <c r="O82" i="57"/>
  <c r="N82" i="57"/>
  <c r="M82" i="57"/>
  <c r="F82" i="57"/>
  <c r="E82" i="57"/>
  <c r="C82" i="57"/>
  <c r="B82" i="57"/>
  <c r="A82" i="57"/>
  <c r="AA81" i="57"/>
  <c r="Z81" i="57"/>
  <c r="P81" i="57"/>
  <c r="O81" i="57"/>
  <c r="N81" i="57"/>
  <c r="M81" i="57"/>
  <c r="F81" i="57"/>
  <c r="E81" i="57"/>
  <c r="C81" i="57"/>
  <c r="B81" i="57"/>
  <c r="A81" i="57"/>
  <c r="AA80" i="57"/>
  <c r="Z80" i="57"/>
  <c r="P80" i="57"/>
  <c r="O80" i="57"/>
  <c r="N80" i="57"/>
  <c r="M80" i="57"/>
  <c r="F80" i="57"/>
  <c r="E80" i="57"/>
  <c r="C80" i="57"/>
  <c r="B80" i="57"/>
  <c r="A80" i="57"/>
  <c r="AA79" i="57"/>
  <c r="Z79" i="57"/>
  <c r="P79" i="57"/>
  <c r="O79" i="57"/>
  <c r="N79" i="57"/>
  <c r="M79" i="57"/>
  <c r="F79" i="57"/>
  <c r="E79" i="57"/>
  <c r="C79" i="57"/>
  <c r="B79" i="57"/>
  <c r="A79" i="57"/>
  <c r="AA78" i="57"/>
  <c r="Z78" i="57"/>
  <c r="P78" i="57"/>
  <c r="O78" i="57"/>
  <c r="N78" i="57"/>
  <c r="M78" i="57"/>
  <c r="F78" i="57"/>
  <c r="E78" i="57"/>
  <c r="C78" i="57"/>
  <c r="B78" i="57"/>
  <c r="A78" i="57"/>
  <c r="AA77" i="57"/>
  <c r="Z77" i="57"/>
  <c r="P77" i="57"/>
  <c r="O77" i="57"/>
  <c r="N77" i="57"/>
  <c r="M77" i="57"/>
  <c r="F77" i="57"/>
  <c r="E77" i="57"/>
  <c r="C77" i="57"/>
  <c r="B77" i="57"/>
  <c r="A77" i="57"/>
  <c r="AA96" i="58"/>
  <c r="Z96" i="58"/>
  <c r="P96" i="58"/>
  <c r="O96" i="58"/>
  <c r="N96" i="58"/>
  <c r="M96" i="58"/>
  <c r="F96" i="58"/>
  <c r="E96" i="58"/>
  <c r="C96" i="58"/>
  <c r="B96" i="58"/>
  <c r="A96" i="58"/>
  <c r="AA95" i="58"/>
  <c r="Z95" i="58"/>
  <c r="P95" i="58"/>
  <c r="O95" i="58"/>
  <c r="N95" i="58"/>
  <c r="M95" i="58"/>
  <c r="F95" i="58"/>
  <c r="E95" i="58"/>
  <c r="C95" i="58"/>
  <c r="B95" i="58"/>
  <c r="A95" i="58"/>
  <c r="AA94" i="58"/>
  <c r="Z94" i="58"/>
  <c r="P94" i="58"/>
  <c r="O94" i="58"/>
  <c r="N94" i="58"/>
  <c r="M94" i="58"/>
  <c r="F94" i="58"/>
  <c r="E94" i="58"/>
  <c r="C94" i="58"/>
  <c r="B94" i="58"/>
  <c r="A94" i="58"/>
  <c r="AA93" i="58"/>
  <c r="Z93" i="58"/>
  <c r="P93" i="58"/>
  <c r="O93" i="58"/>
  <c r="N93" i="58"/>
  <c r="M93" i="58"/>
  <c r="F93" i="58"/>
  <c r="E93" i="58"/>
  <c r="C93" i="58"/>
  <c r="B93" i="58"/>
  <c r="A93" i="58"/>
  <c r="AA92" i="58"/>
  <c r="Z92" i="58"/>
  <c r="P92" i="58"/>
  <c r="O92" i="58"/>
  <c r="N92" i="58"/>
  <c r="M92" i="58"/>
  <c r="F92" i="58"/>
  <c r="E92" i="58"/>
  <c r="C92" i="58"/>
  <c r="B92" i="58"/>
  <c r="A92" i="58"/>
  <c r="AA91" i="58"/>
  <c r="Z91" i="58"/>
  <c r="P91" i="58"/>
  <c r="O91" i="58"/>
  <c r="N91" i="58"/>
  <c r="M91" i="58"/>
  <c r="F91" i="58"/>
  <c r="E91" i="58"/>
  <c r="C91" i="58"/>
  <c r="B91" i="58"/>
  <c r="A91" i="58"/>
  <c r="AA90" i="58"/>
  <c r="Z90" i="58"/>
  <c r="P90" i="58"/>
  <c r="O90" i="58"/>
  <c r="N90" i="58"/>
  <c r="M90" i="58"/>
  <c r="F90" i="58"/>
  <c r="E90" i="58"/>
  <c r="C90" i="58"/>
  <c r="B90" i="58"/>
  <c r="A90" i="58"/>
  <c r="AA89" i="58"/>
  <c r="Z89" i="58"/>
  <c r="P89" i="58"/>
  <c r="O89" i="58"/>
  <c r="N89" i="58"/>
  <c r="M89" i="58"/>
  <c r="E89" i="58"/>
  <c r="C89" i="58"/>
  <c r="B89" i="58"/>
  <c r="A89" i="58"/>
  <c r="AA88" i="58"/>
  <c r="Z88" i="58"/>
  <c r="P88" i="58"/>
  <c r="O88" i="58"/>
  <c r="N88" i="58"/>
  <c r="M88" i="58"/>
  <c r="F88" i="58"/>
  <c r="E88" i="58"/>
  <c r="C88" i="58"/>
  <c r="B88" i="58"/>
  <c r="A88" i="58"/>
  <c r="AA87" i="58"/>
  <c r="Z87" i="58"/>
  <c r="P87" i="58"/>
  <c r="O87" i="58"/>
  <c r="N87" i="58"/>
  <c r="M87" i="58"/>
  <c r="F87" i="58"/>
  <c r="E87" i="58"/>
  <c r="C87" i="58"/>
  <c r="B87" i="58"/>
  <c r="A87" i="58"/>
  <c r="AA86" i="58"/>
  <c r="Z86" i="58"/>
  <c r="P86" i="58"/>
  <c r="O86" i="58"/>
  <c r="N86" i="58"/>
  <c r="M86" i="58"/>
  <c r="F86" i="58"/>
  <c r="E86" i="58"/>
  <c r="C86" i="58"/>
  <c r="B86" i="58"/>
  <c r="A86" i="58"/>
  <c r="AA85" i="58"/>
  <c r="Z85" i="58"/>
  <c r="P85" i="58"/>
  <c r="O85" i="58"/>
  <c r="N85" i="58"/>
  <c r="M85" i="58"/>
  <c r="F85" i="58"/>
  <c r="E85" i="58"/>
  <c r="C85" i="58"/>
  <c r="B85" i="58"/>
  <c r="A85" i="58"/>
  <c r="AA84" i="58"/>
  <c r="Z84" i="58"/>
  <c r="P84" i="58"/>
  <c r="O84" i="58"/>
  <c r="N84" i="58"/>
  <c r="M84" i="58"/>
  <c r="F84" i="58"/>
  <c r="E84" i="58"/>
  <c r="C84" i="58"/>
  <c r="B84" i="58"/>
  <c r="A84" i="58"/>
  <c r="AA83" i="58"/>
  <c r="Z83" i="58"/>
  <c r="P83" i="58"/>
  <c r="O83" i="58"/>
  <c r="N83" i="58"/>
  <c r="M83" i="58"/>
  <c r="E83" i="58"/>
  <c r="C83" i="58"/>
  <c r="B83" i="58"/>
  <c r="A83" i="58"/>
  <c r="AA82" i="58"/>
  <c r="Z82" i="58"/>
  <c r="P82" i="58"/>
  <c r="O82" i="58"/>
  <c r="N82" i="58"/>
  <c r="M82" i="58"/>
  <c r="F82" i="58"/>
  <c r="E82" i="58"/>
  <c r="C82" i="58"/>
  <c r="B82" i="58"/>
  <c r="A82" i="58"/>
  <c r="AA81" i="58"/>
  <c r="Z81" i="58"/>
  <c r="P81" i="58"/>
  <c r="O81" i="58"/>
  <c r="N81" i="58"/>
  <c r="M81" i="58"/>
  <c r="F81" i="58"/>
  <c r="E81" i="58"/>
  <c r="C81" i="58"/>
  <c r="B81" i="58"/>
  <c r="A81" i="58"/>
  <c r="AA80" i="58"/>
  <c r="Z80" i="58"/>
  <c r="P80" i="58"/>
  <c r="O80" i="58"/>
  <c r="N80" i="58"/>
  <c r="M80" i="58"/>
  <c r="F80" i="58"/>
  <c r="E80" i="58"/>
  <c r="C80" i="58"/>
  <c r="B80" i="58"/>
  <c r="A80" i="58"/>
  <c r="AA79" i="58"/>
  <c r="Z79" i="58"/>
  <c r="P79" i="58"/>
  <c r="O79" i="58"/>
  <c r="N79" i="58"/>
  <c r="M79" i="58"/>
  <c r="F79" i="58"/>
  <c r="E79" i="58"/>
  <c r="C79" i="58"/>
  <c r="B79" i="58"/>
  <c r="A79" i="58"/>
  <c r="AA78" i="58"/>
  <c r="Z78" i="58"/>
  <c r="P78" i="58"/>
  <c r="O78" i="58"/>
  <c r="N78" i="58"/>
  <c r="M78" i="58"/>
  <c r="F78" i="58"/>
  <c r="E78" i="58"/>
  <c r="C78" i="58"/>
  <c r="B78" i="58"/>
  <c r="A78" i="58"/>
  <c r="AA77" i="58"/>
  <c r="Z77" i="58"/>
  <c r="P77" i="58"/>
  <c r="O77" i="58"/>
  <c r="N77" i="58"/>
  <c r="M77" i="58"/>
  <c r="F77" i="58"/>
  <c r="E77" i="58"/>
  <c r="C77" i="58"/>
  <c r="B77" i="58"/>
  <c r="A77" i="58"/>
  <c r="AA63" i="58"/>
  <c r="Z63" i="58"/>
  <c r="P63" i="58"/>
  <c r="O63" i="58"/>
  <c r="N63" i="58"/>
  <c r="M63" i="58"/>
  <c r="G63" i="58"/>
  <c r="F63" i="58"/>
  <c r="E63" i="58"/>
  <c r="C63" i="58"/>
  <c r="B63" i="58"/>
  <c r="A63" i="58"/>
  <c r="AA62" i="58"/>
  <c r="Z62" i="58"/>
  <c r="P62" i="58"/>
  <c r="O62" i="58"/>
  <c r="N62" i="58"/>
  <c r="M62" i="58"/>
  <c r="G62" i="58"/>
  <c r="F62" i="58"/>
  <c r="E62" i="58"/>
  <c r="C62" i="58"/>
  <c r="B62" i="58"/>
  <c r="A62" i="58"/>
  <c r="AA61" i="58"/>
  <c r="Z61" i="58"/>
  <c r="P61" i="58"/>
  <c r="O61" i="58"/>
  <c r="N61" i="58"/>
  <c r="M61" i="58"/>
  <c r="G61" i="58"/>
  <c r="F61" i="58"/>
  <c r="E61" i="58"/>
  <c r="C61" i="58"/>
  <c r="B61" i="58"/>
  <c r="A61" i="58"/>
  <c r="AA60" i="58"/>
  <c r="Z60" i="58"/>
  <c r="P60" i="58"/>
  <c r="O60" i="58"/>
  <c r="N60" i="58"/>
  <c r="M60" i="58"/>
  <c r="F60" i="58"/>
  <c r="E60" i="58"/>
  <c r="C60" i="58"/>
  <c r="B60" i="58"/>
  <c r="A60" i="58"/>
  <c r="AA59" i="58"/>
  <c r="Z59" i="58"/>
  <c r="P59" i="58"/>
  <c r="O59" i="58"/>
  <c r="N59" i="58"/>
  <c r="M59" i="58"/>
  <c r="G59" i="58"/>
  <c r="F59" i="58"/>
  <c r="E59" i="58"/>
  <c r="C59" i="58"/>
  <c r="B59" i="58"/>
  <c r="A59" i="58"/>
  <c r="AA58" i="58"/>
  <c r="Z58" i="58"/>
  <c r="P58" i="58"/>
  <c r="O58" i="58"/>
  <c r="N58" i="58"/>
  <c r="M58" i="58"/>
  <c r="F58" i="58"/>
  <c r="E58" i="58"/>
  <c r="C58" i="58"/>
  <c r="B58" i="58"/>
  <c r="A58" i="58"/>
  <c r="AA57" i="58"/>
  <c r="Z57" i="58"/>
  <c r="P57" i="58"/>
  <c r="O57" i="58"/>
  <c r="N57" i="58"/>
  <c r="M57" i="58"/>
  <c r="G57" i="58"/>
  <c r="F57" i="58"/>
  <c r="E57" i="58"/>
  <c r="C57" i="58"/>
  <c r="B57" i="58"/>
  <c r="A57" i="58"/>
  <c r="AA56" i="58"/>
  <c r="Z56" i="58"/>
  <c r="P56" i="58"/>
  <c r="O56" i="58"/>
  <c r="N56" i="58"/>
  <c r="M56" i="58"/>
  <c r="G56" i="58"/>
  <c r="F56" i="58"/>
  <c r="E56" i="58"/>
  <c r="C56" i="58"/>
  <c r="B56" i="58"/>
  <c r="A56" i="58"/>
  <c r="AA55" i="58"/>
  <c r="Z55" i="58"/>
  <c r="P55" i="58"/>
  <c r="O55" i="58"/>
  <c r="N55" i="58"/>
  <c r="M55" i="58"/>
  <c r="G55" i="58"/>
  <c r="F55" i="58"/>
  <c r="E55" i="58"/>
  <c r="C55" i="58"/>
  <c r="B55" i="58"/>
  <c r="A55" i="58"/>
  <c r="AA54" i="58"/>
  <c r="Z54" i="58"/>
  <c r="P54" i="58"/>
  <c r="O54" i="58"/>
  <c r="N54" i="58"/>
  <c r="M54" i="58"/>
  <c r="G54" i="58"/>
  <c r="F54" i="58"/>
  <c r="E54" i="58"/>
  <c r="C54" i="58"/>
  <c r="B54" i="58"/>
  <c r="A54" i="58"/>
  <c r="AA53" i="58"/>
  <c r="Z53" i="58"/>
  <c r="P53" i="58"/>
  <c r="O53" i="58"/>
  <c r="N53" i="58"/>
  <c r="M53" i="58"/>
  <c r="G53" i="58"/>
  <c r="F53" i="58"/>
  <c r="E53" i="58"/>
  <c r="C53" i="58"/>
  <c r="B53" i="58"/>
  <c r="A53" i="58"/>
  <c r="AA52" i="58"/>
  <c r="Z52" i="58"/>
  <c r="P52" i="58"/>
  <c r="O52" i="58"/>
  <c r="N52" i="58"/>
  <c r="M52" i="58"/>
  <c r="G52" i="58"/>
  <c r="F52" i="58"/>
  <c r="E52" i="58"/>
  <c r="C52" i="58"/>
  <c r="B52" i="58"/>
  <c r="A52" i="58"/>
  <c r="AA51" i="58"/>
  <c r="Z51" i="58"/>
  <c r="P51" i="58"/>
  <c r="O51" i="58"/>
  <c r="N51" i="58"/>
  <c r="M51" i="58"/>
  <c r="G51" i="58"/>
  <c r="F51" i="58"/>
  <c r="E51" i="58"/>
  <c r="C51" i="58"/>
  <c r="B51" i="58"/>
  <c r="A51" i="58"/>
  <c r="AA50" i="58"/>
  <c r="Z50" i="58"/>
  <c r="P50" i="58"/>
  <c r="O50" i="58"/>
  <c r="N50" i="58"/>
  <c r="M50" i="58"/>
  <c r="F50" i="58"/>
  <c r="E50" i="58"/>
  <c r="C50" i="58"/>
  <c r="B50" i="58"/>
  <c r="A50" i="58"/>
  <c r="AA49" i="58"/>
  <c r="Z49" i="58"/>
  <c r="P49" i="58"/>
  <c r="O49" i="58"/>
  <c r="N49" i="58"/>
  <c r="M49" i="58"/>
  <c r="G49" i="58"/>
  <c r="F49" i="58"/>
  <c r="E49" i="58"/>
  <c r="C49" i="58"/>
  <c r="B49" i="58"/>
  <c r="A49" i="58"/>
  <c r="AA48" i="58"/>
  <c r="Z48" i="58"/>
  <c r="P48" i="58"/>
  <c r="O48" i="58"/>
  <c r="N48" i="58"/>
  <c r="M48" i="58"/>
  <c r="G48" i="58"/>
  <c r="F48" i="58"/>
  <c r="E48" i="58"/>
  <c r="C48" i="58"/>
  <c r="B48" i="58"/>
  <c r="A48" i="58"/>
  <c r="AA47" i="58"/>
  <c r="Z47" i="58"/>
  <c r="P47" i="58"/>
  <c r="O47" i="58"/>
  <c r="N47" i="58"/>
  <c r="M47" i="58"/>
  <c r="G47" i="58"/>
  <c r="F47" i="58"/>
  <c r="E47" i="58"/>
  <c r="C47" i="58"/>
  <c r="B47" i="58"/>
  <c r="A47" i="58"/>
  <c r="AA46" i="58"/>
  <c r="Z46" i="58"/>
  <c r="P46" i="58"/>
  <c r="O46" i="58"/>
  <c r="N46" i="58"/>
  <c r="M46" i="58"/>
  <c r="G46" i="58"/>
  <c r="F46" i="58"/>
  <c r="E46" i="58"/>
  <c r="C46" i="58"/>
  <c r="B46" i="58"/>
  <c r="A46" i="58"/>
  <c r="AA45" i="58"/>
  <c r="Z45" i="58"/>
  <c r="P45" i="58"/>
  <c r="O45" i="58"/>
  <c r="N45" i="58"/>
  <c r="M45" i="58"/>
  <c r="G45" i="58"/>
  <c r="F45" i="58"/>
  <c r="E45" i="58"/>
  <c r="C45" i="58"/>
  <c r="B45" i="58"/>
  <c r="A45" i="58"/>
  <c r="AA44" i="58"/>
  <c r="Z44" i="58"/>
  <c r="P44" i="58"/>
  <c r="O44" i="58"/>
  <c r="N44" i="58"/>
  <c r="M44" i="58"/>
  <c r="G44" i="58"/>
  <c r="F44" i="58"/>
  <c r="E44" i="58"/>
  <c r="C44" i="58"/>
  <c r="B44" i="58"/>
  <c r="A44" i="58"/>
  <c r="AA31" i="58"/>
  <c r="Z31" i="58"/>
  <c r="P31" i="58"/>
  <c r="O31" i="58"/>
  <c r="N31" i="58"/>
  <c r="M31" i="58"/>
  <c r="H31" i="58"/>
  <c r="F31" i="58"/>
  <c r="E31" i="58"/>
  <c r="C31" i="58"/>
  <c r="B31" i="58"/>
  <c r="A31" i="58"/>
  <c r="AA30" i="58"/>
  <c r="Z30" i="58"/>
  <c r="P30" i="58"/>
  <c r="O30" i="58"/>
  <c r="N30" i="58"/>
  <c r="M30" i="58"/>
  <c r="H30" i="58"/>
  <c r="F30" i="58"/>
  <c r="E30" i="58"/>
  <c r="C30" i="58"/>
  <c r="B30" i="58"/>
  <c r="A30" i="58"/>
  <c r="AA29" i="58"/>
  <c r="Z29" i="58"/>
  <c r="P29" i="58"/>
  <c r="O29" i="58"/>
  <c r="N29" i="58"/>
  <c r="M29" i="58"/>
  <c r="H29" i="58"/>
  <c r="F29" i="58"/>
  <c r="E29" i="58"/>
  <c r="C29" i="58"/>
  <c r="B29" i="58"/>
  <c r="A29" i="58"/>
  <c r="AA28" i="58"/>
  <c r="Z28" i="58"/>
  <c r="P28" i="58"/>
  <c r="O28" i="58"/>
  <c r="N28" i="58"/>
  <c r="M28" i="58"/>
  <c r="H28" i="58"/>
  <c r="F28" i="58"/>
  <c r="E28" i="58"/>
  <c r="C28" i="58"/>
  <c r="B28" i="58"/>
  <c r="A28" i="58"/>
  <c r="AA27" i="58"/>
  <c r="Z27" i="58"/>
  <c r="P27" i="58"/>
  <c r="O27" i="58"/>
  <c r="N27" i="58"/>
  <c r="M27" i="58"/>
  <c r="H27" i="58"/>
  <c r="F27" i="58"/>
  <c r="E27" i="58"/>
  <c r="C27" i="58"/>
  <c r="B27" i="58"/>
  <c r="A27" i="58"/>
  <c r="AA26" i="58"/>
  <c r="Z26" i="58"/>
  <c r="P26" i="58"/>
  <c r="O26" i="58"/>
  <c r="N26" i="58"/>
  <c r="M26" i="58"/>
  <c r="F26" i="58"/>
  <c r="E26" i="58"/>
  <c r="C26" i="58"/>
  <c r="B26" i="58"/>
  <c r="A26" i="58"/>
  <c r="AA25" i="58"/>
  <c r="Z25" i="58"/>
  <c r="P25" i="58"/>
  <c r="O25" i="58"/>
  <c r="N25" i="58"/>
  <c r="M25" i="58"/>
  <c r="H25" i="58"/>
  <c r="F25" i="58"/>
  <c r="E25" i="58"/>
  <c r="C25" i="58"/>
  <c r="B25" i="58"/>
  <c r="A25" i="58"/>
  <c r="AA24" i="58"/>
  <c r="Z24" i="58"/>
  <c r="P24" i="58"/>
  <c r="O24" i="58"/>
  <c r="N24" i="58"/>
  <c r="M24" i="58"/>
  <c r="F24" i="58"/>
  <c r="E24" i="58"/>
  <c r="C24" i="58"/>
  <c r="B24" i="58"/>
  <c r="A24" i="58"/>
  <c r="AA23" i="58"/>
  <c r="Z23" i="58"/>
  <c r="P23" i="58"/>
  <c r="O23" i="58"/>
  <c r="N23" i="58"/>
  <c r="M23" i="58"/>
  <c r="H23" i="58"/>
  <c r="F23" i="58"/>
  <c r="E23" i="58"/>
  <c r="C23" i="58"/>
  <c r="B23" i="58"/>
  <c r="A23" i="58"/>
  <c r="AA22" i="58"/>
  <c r="Z22" i="58"/>
  <c r="P22" i="58"/>
  <c r="O22" i="58"/>
  <c r="N22" i="58"/>
  <c r="M22" i="58"/>
  <c r="H22" i="58"/>
  <c r="F22" i="58"/>
  <c r="E22" i="58"/>
  <c r="C22" i="58"/>
  <c r="B22" i="58"/>
  <c r="A22" i="58"/>
  <c r="AA21" i="58"/>
  <c r="Z21" i="58"/>
  <c r="P21" i="58"/>
  <c r="O21" i="58"/>
  <c r="N21" i="58"/>
  <c r="M21" i="58"/>
  <c r="H21" i="58"/>
  <c r="F21" i="58"/>
  <c r="E21" i="58"/>
  <c r="C21" i="58"/>
  <c r="B21" i="58"/>
  <c r="A21" i="58"/>
  <c r="AA20" i="58"/>
  <c r="Z20" i="58"/>
  <c r="P20" i="58"/>
  <c r="O20" i="58"/>
  <c r="N20" i="58"/>
  <c r="M20" i="58"/>
  <c r="H20" i="58"/>
  <c r="F20" i="58"/>
  <c r="E20" i="58"/>
  <c r="C20" i="58"/>
  <c r="B20" i="58"/>
  <c r="A20" i="58"/>
  <c r="AA19" i="58"/>
  <c r="Z19" i="58"/>
  <c r="P19" i="58"/>
  <c r="O19" i="58"/>
  <c r="N19" i="58"/>
  <c r="M19" i="58"/>
  <c r="H19" i="58"/>
  <c r="F19" i="58"/>
  <c r="E19" i="58"/>
  <c r="C19" i="58"/>
  <c r="B19" i="58"/>
  <c r="A19" i="58"/>
  <c r="AA18" i="58"/>
  <c r="Z18" i="58"/>
  <c r="P18" i="58"/>
  <c r="O18" i="58"/>
  <c r="N18" i="58"/>
  <c r="M18" i="58"/>
  <c r="H18" i="58"/>
  <c r="F18" i="58"/>
  <c r="E18" i="58"/>
  <c r="C18" i="58"/>
  <c r="B18" i="58"/>
  <c r="A18" i="58"/>
  <c r="AA17" i="58"/>
  <c r="Z17" i="58"/>
  <c r="P17" i="58"/>
  <c r="O17" i="58"/>
  <c r="N17" i="58"/>
  <c r="M17" i="58"/>
  <c r="H17" i="58"/>
  <c r="F17" i="58"/>
  <c r="E17" i="58"/>
  <c r="C17" i="58"/>
  <c r="B17" i="58"/>
  <c r="A17" i="58"/>
  <c r="AA16" i="58"/>
  <c r="Z16" i="58"/>
  <c r="P16" i="58"/>
  <c r="O16" i="58"/>
  <c r="N16" i="58"/>
  <c r="M16" i="58"/>
  <c r="F16" i="58"/>
  <c r="E16" i="58"/>
  <c r="C16" i="58"/>
  <c r="B16" i="58"/>
  <c r="A16" i="58"/>
  <c r="AA15" i="58"/>
  <c r="Z15" i="58"/>
  <c r="P15" i="58"/>
  <c r="O15" i="58"/>
  <c r="N15" i="58"/>
  <c r="M15" i="58"/>
  <c r="H15" i="58"/>
  <c r="F15" i="58"/>
  <c r="E15" i="58"/>
  <c r="C15" i="58"/>
  <c r="B15" i="58"/>
  <c r="A15" i="58"/>
  <c r="AA14" i="58"/>
  <c r="Z14" i="58"/>
  <c r="P14" i="58"/>
  <c r="O14" i="58"/>
  <c r="N14" i="58"/>
  <c r="M14" i="58"/>
  <c r="H14" i="58"/>
  <c r="F14" i="58"/>
  <c r="E14" i="58"/>
  <c r="C14" i="58"/>
  <c r="B14" i="58"/>
  <c r="A14" i="58"/>
  <c r="AA13" i="58"/>
  <c r="Z13" i="58"/>
  <c r="P13" i="58"/>
  <c r="O13" i="58"/>
  <c r="N13" i="58"/>
  <c r="M13" i="58"/>
  <c r="H13" i="58"/>
  <c r="F13" i="58"/>
  <c r="E13" i="58"/>
  <c r="C13" i="58"/>
  <c r="B13" i="58"/>
  <c r="A13" i="58"/>
  <c r="AA12" i="58"/>
  <c r="Z12" i="58"/>
  <c r="P12" i="58"/>
  <c r="O12" i="58"/>
  <c r="N12" i="58"/>
  <c r="M12" i="58"/>
  <c r="H12" i="58"/>
  <c r="F12" i="58"/>
  <c r="E12" i="58"/>
  <c r="C12" i="58"/>
  <c r="B12" i="58"/>
  <c r="A12" i="58"/>
  <c r="AA11" i="58"/>
  <c r="Z11" i="58"/>
  <c r="P11" i="58"/>
  <c r="O11" i="58"/>
  <c r="N11" i="58"/>
  <c r="M11" i="58"/>
  <c r="H11" i="58"/>
  <c r="F11" i="58"/>
  <c r="E11" i="58"/>
  <c r="C11" i="58"/>
  <c r="B11" i="58"/>
  <c r="A11" i="58"/>
  <c r="AA10" i="58"/>
  <c r="Z10" i="58"/>
  <c r="P10" i="58"/>
  <c r="O10" i="58"/>
  <c r="N10" i="58"/>
  <c r="M10" i="58"/>
  <c r="H10" i="58"/>
  <c r="F10" i="58"/>
  <c r="E10" i="58"/>
  <c r="C10" i="58"/>
  <c r="B10" i="58"/>
  <c r="A10" i="58"/>
  <c r="R96" i="58"/>
  <c r="S96" i="58"/>
  <c r="E4" i="58"/>
  <c r="E6" i="58"/>
  <c r="Q56" i="58" s="1"/>
  <c r="R95" i="58"/>
  <c r="S95" i="58"/>
  <c r="R94" i="58"/>
  <c r="S94" i="58"/>
  <c r="R93" i="58"/>
  <c r="S93" i="58"/>
  <c r="R92" i="58"/>
  <c r="S92" i="58"/>
  <c r="R91" i="58"/>
  <c r="S91" i="58"/>
  <c r="R90" i="58"/>
  <c r="S90" i="58"/>
  <c r="R89" i="58"/>
  <c r="S89" i="58"/>
  <c r="R88" i="58"/>
  <c r="S88" i="58"/>
  <c r="R87" i="58"/>
  <c r="S87" i="58"/>
  <c r="R86" i="58"/>
  <c r="S86" i="58"/>
  <c r="R85" i="58"/>
  <c r="S85" i="58"/>
  <c r="R84" i="58"/>
  <c r="S84" i="58"/>
  <c r="R83" i="58"/>
  <c r="S83" i="58"/>
  <c r="R82" i="58"/>
  <c r="S82" i="58"/>
  <c r="R81" i="58"/>
  <c r="S81" i="58"/>
  <c r="R80" i="58"/>
  <c r="S80" i="58"/>
  <c r="R79" i="58"/>
  <c r="S79" i="58"/>
  <c r="R78" i="58"/>
  <c r="S78" i="58"/>
  <c r="R77" i="58"/>
  <c r="S77" i="58"/>
  <c r="R63" i="58"/>
  <c r="S63" i="58"/>
  <c r="R62" i="58"/>
  <c r="S62" i="58"/>
  <c r="R61" i="58"/>
  <c r="S61" i="58"/>
  <c r="R60" i="58"/>
  <c r="S60" i="58"/>
  <c r="R59" i="58"/>
  <c r="S59" i="58"/>
  <c r="R58" i="58"/>
  <c r="S58" i="58"/>
  <c r="R57" i="58"/>
  <c r="S57" i="58"/>
  <c r="R56" i="58"/>
  <c r="S56" i="58"/>
  <c r="R55" i="58"/>
  <c r="S55" i="58"/>
  <c r="R54" i="58"/>
  <c r="S54" i="58"/>
  <c r="R53" i="58"/>
  <c r="S53" i="58"/>
  <c r="R52" i="58"/>
  <c r="S52" i="58"/>
  <c r="R51" i="58"/>
  <c r="S51" i="58"/>
  <c r="R50" i="58"/>
  <c r="S50" i="58"/>
  <c r="R49" i="58"/>
  <c r="S49" i="58"/>
  <c r="R48" i="58"/>
  <c r="S48" i="58"/>
  <c r="R47" i="58"/>
  <c r="S47" i="58"/>
  <c r="R46" i="58"/>
  <c r="S46" i="58"/>
  <c r="R45" i="58"/>
  <c r="S45" i="58"/>
  <c r="R44" i="58"/>
  <c r="S44" i="58"/>
  <c r="R31" i="58"/>
  <c r="S31" i="58"/>
  <c r="R30" i="58"/>
  <c r="S30" i="58"/>
  <c r="R29" i="58"/>
  <c r="S29" i="58"/>
  <c r="R28" i="58"/>
  <c r="S28" i="58"/>
  <c r="R27" i="58"/>
  <c r="S27" i="58"/>
  <c r="R26" i="58"/>
  <c r="S26" i="58"/>
  <c r="R25" i="58"/>
  <c r="S25" i="58"/>
  <c r="R24" i="58"/>
  <c r="S24" i="58"/>
  <c r="R23" i="58"/>
  <c r="S23" i="58"/>
  <c r="R22" i="58"/>
  <c r="S22" i="58"/>
  <c r="R21" i="58"/>
  <c r="S21" i="58"/>
  <c r="R20" i="58"/>
  <c r="S20" i="58"/>
  <c r="R19" i="58"/>
  <c r="S19" i="58"/>
  <c r="R18" i="58"/>
  <c r="S18" i="58"/>
  <c r="R17" i="58"/>
  <c r="S17" i="58"/>
  <c r="R16" i="58"/>
  <c r="S16" i="58"/>
  <c r="R15" i="58"/>
  <c r="S15" i="58"/>
  <c r="R14" i="58"/>
  <c r="S14" i="58"/>
  <c r="R13" i="58"/>
  <c r="S13" i="58"/>
  <c r="R12" i="58"/>
  <c r="S12" i="58"/>
  <c r="R11" i="58"/>
  <c r="S11" i="58"/>
  <c r="R10" i="58"/>
  <c r="S10" i="58"/>
  <c r="R96" i="57"/>
  <c r="S96" i="57"/>
  <c r="E4" i="57"/>
  <c r="E6" i="57"/>
  <c r="R95" i="57"/>
  <c r="S95" i="57"/>
  <c r="R94" i="57"/>
  <c r="S94" i="57"/>
  <c r="R93" i="57"/>
  <c r="S93" i="57"/>
  <c r="R92" i="57"/>
  <c r="S92" i="57"/>
  <c r="R91" i="57"/>
  <c r="S91" i="57"/>
  <c r="R90" i="57"/>
  <c r="S90" i="57"/>
  <c r="R89" i="57"/>
  <c r="S89" i="57"/>
  <c r="R88" i="57"/>
  <c r="S88" i="57"/>
  <c r="R87" i="57"/>
  <c r="S87" i="57"/>
  <c r="R86" i="57"/>
  <c r="S86" i="57"/>
  <c r="R85" i="57"/>
  <c r="S85" i="57"/>
  <c r="R84" i="57"/>
  <c r="S84" i="57"/>
  <c r="R83" i="57"/>
  <c r="S83" i="57"/>
  <c r="R82" i="57"/>
  <c r="S82" i="57"/>
  <c r="R81" i="57"/>
  <c r="S81" i="57"/>
  <c r="R80" i="57"/>
  <c r="S80" i="57"/>
  <c r="R79" i="57"/>
  <c r="S79" i="57"/>
  <c r="R78" i="57"/>
  <c r="S78" i="57"/>
  <c r="R77" i="57"/>
  <c r="S77" i="57"/>
  <c r="R63" i="57"/>
  <c r="S63" i="57"/>
  <c r="R62" i="57"/>
  <c r="S62" i="57"/>
  <c r="R61" i="57"/>
  <c r="S61" i="57"/>
  <c r="R60" i="57"/>
  <c r="S60" i="57"/>
  <c r="R59" i="57"/>
  <c r="S59" i="57"/>
  <c r="R58" i="57"/>
  <c r="S58" i="57"/>
  <c r="R57" i="57"/>
  <c r="S57" i="57"/>
  <c r="R56" i="57"/>
  <c r="S56" i="57"/>
  <c r="R55" i="57"/>
  <c r="S55" i="57"/>
  <c r="R54" i="57"/>
  <c r="S54" i="57"/>
  <c r="R53" i="57"/>
  <c r="S53" i="57"/>
  <c r="R52" i="57"/>
  <c r="S52" i="57"/>
  <c r="R51" i="57"/>
  <c r="S51" i="57"/>
  <c r="R50" i="57"/>
  <c r="S50" i="57"/>
  <c r="R49" i="57"/>
  <c r="S49" i="57"/>
  <c r="R48" i="57"/>
  <c r="S48" i="57"/>
  <c r="R47" i="57"/>
  <c r="S47" i="57"/>
  <c r="R46" i="57"/>
  <c r="S46" i="57"/>
  <c r="R45" i="57"/>
  <c r="S45" i="57"/>
  <c r="R44" i="57"/>
  <c r="S44" i="57"/>
  <c r="R31" i="57"/>
  <c r="S31" i="57"/>
  <c r="R30" i="57"/>
  <c r="S30" i="57"/>
  <c r="R29" i="57"/>
  <c r="S29" i="57"/>
  <c r="R28" i="57"/>
  <c r="S28" i="57"/>
  <c r="R27" i="57"/>
  <c r="S27" i="57"/>
  <c r="R26" i="57"/>
  <c r="S26" i="57"/>
  <c r="R25" i="57"/>
  <c r="S25" i="57"/>
  <c r="R24" i="57"/>
  <c r="S24" i="57"/>
  <c r="R23" i="57"/>
  <c r="S23" i="57"/>
  <c r="R22" i="57"/>
  <c r="S22" i="57"/>
  <c r="R21" i="57"/>
  <c r="S21" i="57"/>
  <c r="R20" i="57"/>
  <c r="S20" i="57"/>
  <c r="R19" i="57"/>
  <c r="S19" i="57"/>
  <c r="R18" i="57"/>
  <c r="S18" i="57"/>
  <c r="R17" i="57"/>
  <c r="S17" i="57"/>
  <c r="R16" i="57"/>
  <c r="S16" i="57"/>
  <c r="R15" i="57"/>
  <c r="S15" i="57"/>
  <c r="R14" i="57"/>
  <c r="S14" i="57"/>
  <c r="R13" i="57"/>
  <c r="S13" i="57"/>
  <c r="R12" i="57"/>
  <c r="S12" i="57"/>
  <c r="R11" i="57"/>
  <c r="S11" i="57"/>
  <c r="R10" i="57"/>
  <c r="S10" i="57"/>
  <c r="R96" i="55"/>
  <c r="S96" i="55"/>
  <c r="R95" i="55"/>
  <c r="S95" i="55"/>
  <c r="R94" i="55"/>
  <c r="S94" i="55"/>
  <c r="R93" i="55"/>
  <c r="S93" i="55"/>
  <c r="R92" i="55"/>
  <c r="S92" i="55"/>
  <c r="R91" i="55"/>
  <c r="S91" i="55"/>
  <c r="R90" i="55"/>
  <c r="S90" i="55"/>
  <c r="R89" i="55"/>
  <c r="S89" i="55"/>
  <c r="R88" i="55"/>
  <c r="S88" i="55"/>
  <c r="R87" i="55"/>
  <c r="S87" i="55"/>
  <c r="R86" i="55"/>
  <c r="S86" i="55"/>
  <c r="R85" i="55"/>
  <c r="S85" i="55"/>
  <c r="R84" i="55"/>
  <c r="S84" i="55"/>
  <c r="R83" i="55"/>
  <c r="S83" i="55"/>
  <c r="R82" i="55"/>
  <c r="S82" i="55"/>
  <c r="R81" i="55"/>
  <c r="S81" i="55"/>
  <c r="R80" i="55"/>
  <c r="S80" i="55"/>
  <c r="R79" i="55"/>
  <c r="S79" i="55"/>
  <c r="R78" i="55"/>
  <c r="S78" i="55"/>
  <c r="R77" i="55"/>
  <c r="S77" i="55"/>
  <c r="R76" i="55"/>
  <c r="S76" i="55"/>
  <c r="R75" i="55"/>
  <c r="S75" i="55"/>
  <c r="R63" i="55"/>
  <c r="S63" i="55"/>
  <c r="R62" i="55"/>
  <c r="S62" i="55"/>
  <c r="R61" i="55"/>
  <c r="S61" i="55"/>
  <c r="R60" i="55"/>
  <c r="S60" i="55"/>
  <c r="R59" i="55"/>
  <c r="S59" i="55"/>
  <c r="R58" i="55"/>
  <c r="S58" i="55"/>
  <c r="R57" i="55"/>
  <c r="S57" i="55"/>
  <c r="R56" i="55"/>
  <c r="S56" i="55"/>
  <c r="R55" i="55"/>
  <c r="S55" i="55"/>
  <c r="R54" i="55"/>
  <c r="S54" i="55"/>
  <c r="R53" i="55"/>
  <c r="S53" i="55"/>
  <c r="R52" i="55"/>
  <c r="S52" i="55"/>
  <c r="R51" i="55"/>
  <c r="S51" i="55"/>
  <c r="R50" i="55"/>
  <c r="S50" i="55"/>
  <c r="R49" i="55"/>
  <c r="S49" i="55"/>
  <c r="R48" i="55"/>
  <c r="S48" i="55"/>
  <c r="R47" i="55"/>
  <c r="S47" i="55"/>
  <c r="R46" i="55"/>
  <c r="S46" i="55"/>
  <c r="R45" i="55"/>
  <c r="S45" i="55"/>
  <c r="R44" i="55"/>
  <c r="S44" i="55"/>
  <c r="R43" i="55"/>
  <c r="S43" i="55"/>
  <c r="R31" i="55"/>
  <c r="S31" i="55"/>
  <c r="R30" i="55"/>
  <c r="S30" i="55"/>
  <c r="R29" i="55"/>
  <c r="S29" i="55"/>
  <c r="R28" i="55"/>
  <c r="S28" i="55"/>
  <c r="R27" i="55"/>
  <c r="S27" i="55"/>
  <c r="R26" i="55"/>
  <c r="S26" i="55"/>
  <c r="R25" i="55"/>
  <c r="S25" i="55"/>
  <c r="R24" i="55"/>
  <c r="S24" i="55"/>
  <c r="R23" i="55"/>
  <c r="S23" i="55"/>
  <c r="R22" i="55"/>
  <c r="S22" i="55"/>
  <c r="R21" i="55"/>
  <c r="S21" i="55"/>
  <c r="R20" i="55"/>
  <c r="S20" i="55"/>
  <c r="R19" i="55"/>
  <c r="S19" i="55"/>
  <c r="R18" i="55"/>
  <c r="S18" i="55"/>
  <c r="R17" i="55"/>
  <c r="S17" i="55"/>
  <c r="R16" i="55"/>
  <c r="S16" i="55"/>
  <c r="R15" i="55"/>
  <c r="S15" i="55"/>
  <c r="R14" i="55"/>
  <c r="S14" i="55"/>
  <c r="R13" i="55"/>
  <c r="S13" i="55"/>
  <c r="R12" i="55"/>
  <c r="S12" i="55"/>
  <c r="R11" i="55"/>
  <c r="S11" i="55"/>
  <c r="R10" i="55"/>
  <c r="S10" i="55"/>
  <c r="N23" i="49"/>
  <c r="W79" i="53"/>
  <c r="X79" i="53"/>
  <c r="W30" i="53"/>
  <c r="X30" i="53"/>
  <c r="C79" i="53"/>
  <c r="C77" i="53"/>
  <c r="C59" i="53"/>
  <c r="C53" i="53"/>
  <c r="C35" i="53"/>
  <c r="C30" i="53"/>
  <c r="C28" i="53"/>
  <c r="C10" i="53"/>
  <c r="C77" i="52"/>
  <c r="C79" i="52"/>
  <c r="C59" i="52"/>
  <c r="C53" i="52"/>
  <c r="C35" i="52"/>
  <c r="C30" i="52"/>
  <c r="C28" i="52"/>
  <c r="C10" i="52"/>
  <c r="W30" i="52"/>
  <c r="X30" i="52"/>
  <c r="W79" i="52"/>
  <c r="X79" i="52"/>
  <c r="L79" i="52"/>
  <c r="M79" i="52"/>
  <c r="N79" i="52"/>
  <c r="O79" i="52"/>
  <c r="L30" i="52"/>
  <c r="M30" i="52"/>
  <c r="N30" i="52"/>
  <c r="O30" i="52"/>
  <c r="L79" i="53"/>
  <c r="M79" i="53"/>
  <c r="N79" i="53"/>
  <c r="O79" i="53"/>
  <c r="L30" i="53"/>
  <c r="M30" i="53"/>
  <c r="N30" i="53"/>
  <c r="O30" i="53"/>
  <c r="A79" i="53"/>
  <c r="B79" i="53"/>
  <c r="A30" i="53"/>
  <c r="B30" i="53"/>
  <c r="A79" i="52"/>
  <c r="B79" i="52"/>
  <c r="A30" i="52"/>
  <c r="B30" i="52"/>
  <c r="W30" i="51"/>
  <c r="X30" i="51"/>
  <c r="W31" i="51"/>
  <c r="X31" i="51"/>
  <c r="C79" i="51"/>
  <c r="C78" i="51"/>
  <c r="C77" i="51"/>
  <c r="C76" i="51"/>
  <c r="C75" i="51"/>
  <c r="C74" i="51"/>
  <c r="C73" i="51"/>
  <c r="C72" i="51"/>
  <c r="C71" i="51"/>
  <c r="C70" i="51"/>
  <c r="C69" i="51"/>
  <c r="C68" i="51"/>
  <c r="C67" i="51"/>
  <c r="C66" i="51"/>
  <c r="C65" i="51"/>
  <c r="C64" i="51"/>
  <c r="C63" i="51"/>
  <c r="C62" i="51"/>
  <c r="C61" i="51"/>
  <c r="C60" i="51"/>
  <c r="C55" i="51"/>
  <c r="C54" i="51"/>
  <c r="C53" i="51"/>
  <c r="C52" i="51"/>
  <c r="C51" i="51"/>
  <c r="C50" i="51"/>
  <c r="C49" i="51"/>
  <c r="C48" i="51"/>
  <c r="C47" i="51"/>
  <c r="C46" i="51"/>
  <c r="C45" i="51"/>
  <c r="C44" i="51"/>
  <c r="C43" i="51"/>
  <c r="C42" i="51"/>
  <c r="C41" i="51"/>
  <c r="C40" i="51"/>
  <c r="C39" i="51"/>
  <c r="C38" i="51"/>
  <c r="C37" i="51"/>
  <c r="C36" i="51"/>
  <c r="L30" i="51"/>
  <c r="M30" i="51"/>
  <c r="N30" i="51"/>
  <c r="O30" i="51"/>
  <c r="L31" i="51"/>
  <c r="M31" i="51"/>
  <c r="N31" i="51"/>
  <c r="O31" i="51"/>
  <c r="C31" i="51"/>
  <c r="C30" i="51"/>
  <c r="C29" i="51"/>
  <c r="C28" i="51"/>
  <c r="C27" i="51"/>
  <c r="C26" i="51"/>
  <c r="C25" i="51"/>
  <c r="C24" i="51"/>
  <c r="C23" i="51"/>
  <c r="C22" i="51"/>
  <c r="C21" i="51"/>
  <c r="C20" i="51"/>
  <c r="C19" i="51"/>
  <c r="C18" i="51"/>
  <c r="C17" i="51"/>
  <c r="C16" i="51"/>
  <c r="C15" i="51"/>
  <c r="C14" i="51"/>
  <c r="C13" i="51"/>
  <c r="C12" i="51"/>
  <c r="C11" i="51"/>
  <c r="C10" i="51"/>
  <c r="A30" i="51"/>
  <c r="B30" i="51"/>
  <c r="A31" i="51"/>
  <c r="B31" i="51"/>
  <c r="C78" i="50"/>
  <c r="C60" i="50"/>
  <c r="C54" i="50"/>
  <c r="C36" i="50"/>
  <c r="C31" i="50"/>
  <c r="C28" i="50"/>
  <c r="C10" i="50"/>
  <c r="W30" i="50"/>
  <c r="X30" i="50"/>
  <c r="W31" i="50"/>
  <c r="X31" i="50"/>
  <c r="L30" i="50"/>
  <c r="M30" i="50"/>
  <c r="N30" i="50"/>
  <c r="O30" i="50"/>
  <c r="E4" i="50"/>
  <c r="E6" i="50"/>
  <c r="P30" i="50"/>
  <c r="L31" i="50"/>
  <c r="M31" i="50"/>
  <c r="N31" i="50"/>
  <c r="O31" i="50"/>
  <c r="C81" i="49"/>
  <c r="C79" i="49"/>
  <c r="C61" i="49"/>
  <c r="C54" i="49"/>
  <c r="C36" i="49"/>
  <c r="C30" i="49"/>
  <c r="C28" i="49"/>
  <c r="C10" i="49"/>
  <c r="C30" i="50"/>
  <c r="A31" i="50"/>
  <c r="B31" i="50"/>
  <c r="A30" i="50"/>
  <c r="B30" i="50"/>
  <c r="W81" i="49"/>
  <c r="X81" i="49"/>
  <c r="W82" i="49"/>
  <c r="X82" i="49"/>
  <c r="W56" i="49"/>
  <c r="X56" i="49"/>
  <c r="W30" i="49"/>
  <c r="X30" i="49"/>
  <c r="W31" i="49"/>
  <c r="X31" i="49"/>
  <c r="L81" i="49"/>
  <c r="M81" i="49"/>
  <c r="N81" i="49"/>
  <c r="O81" i="49"/>
  <c r="L82" i="49"/>
  <c r="M82" i="49"/>
  <c r="N82" i="49"/>
  <c r="O82" i="49"/>
  <c r="L56" i="49"/>
  <c r="M56" i="49"/>
  <c r="N56" i="49"/>
  <c r="O56" i="49"/>
  <c r="L30" i="49"/>
  <c r="M30" i="49"/>
  <c r="N30" i="49"/>
  <c r="O30" i="49"/>
  <c r="L31" i="49"/>
  <c r="M31" i="49"/>
  <c r="N31" i="49"/>
  <c r="O31" i="49"/>
  <c r="C82" i="49"/>
  <c r="C56" i="49"/>
  <c r="C31" i="49"/>
  <c r="B81" i="49"/>
  <c r="B82" i="49"/>
  <c r="A81" i="49"/>
  <c r="A82" i="49"/>
  <c r="A30" i="49"/>
  <c r="B30" i="49"/>
  <c r="A31" i="49"/>
  <c r="B31" i="49"/>
  <c r="A56" i="49"/>
  <c r="B56" i="49"/>
  <c r="X80" i="49"/>
  <c r="W80" i="49"/>
  <c r="O80" i="49"/>
  <c r="N80" i="49"/>
  <c r="M80" i="49"/>
  <c r="L80" i="49"/>
  <c r="C80" i="49"/>
  <c r="B80" i="49"/>
  <c r="A80" i="49"/>
  <c r="X79" i="49"/>
  <c r="W79" i="49"/>
  <c r="O79" i="49"/>
  <c r="N79" i="49"/>
  <c r="M79" i="49"/>
  <c r="L79" i="49"/>
  <c r="B79" i="49"/>
  <c r="A79" i="49"/>
  <c r="X78" i="49"/>
  <c r="W78" i="49"/>
  <c r="O78" i="49"/>
  <c r="N78" i="49"/>
  <c r="M78" i="49"/>
  <c r="L78" i="49"/>
  <c r="C78" i="49"/>
  <c r="B78" i="49"/>
  <c r="A78" i="49"/>
  <c r="X77" i="49"/>
  <c r="W77" i="49"/>
  <c r="O77" i="49"/>
  <c r="N77" i="49"/>
  <c r="M77" i="49"/>
  <c r="L77" i="49"/>
  <c r="C77" i="49"/>
  <c r="B77" i="49"/>
  <c r="A77" i="49"/>
  <c r="X76" i="49"/>
  <c r="W76" i="49"/>
  <c r="O76" i="49"/>
  <c r="N76" i="49"/>
  <c r="M76" i="49"/>
  <c r="L76" i="49"/>
  <c r="C76" i="49"/>
  <c r="B76" i="49"/>
  <c r="A76" i="49"/>
  <c r="X75" i="49"/>
  <c r="W75" i="49"/>
  <c r="O75" i="49"/>
  <c r="N75" i="49"/>
  <c r="M75" i="49"/>
  <c r="L75" i="49"/>
  <c r="C75" i="49"/>
  <c r="B75" i="49"/>
  <c r="A75" i="49"/>
  <c r="X74" i="49"/>
  <c r="W74" i="49"/>
  <c r="O74" i="49"/>
  <c r="N74" i="49"/>
  <c r="M74" i="49"/>
  <c r="L74" i="49"/>
  <c r="C74" i="49"/>
  <c r="B74" i="49"/>
  <c r="A74" i="49"/>
  <c r="X73" i="49"/>
  <c r="W73" i="49"/>
  <c r="O73" i="49"/>
  <c r="N73" i="49"/>
  <c r="M73" i="49"/>
  <c r="L73" i="49"/>
  <c r="C73" i="49"/>
  <c r="B73" i="49"/>
  <c r="A73" i="49"/>
  <c r="X72" i="49"/>
  <c r="W72" i="49"/>
  <c r="O72" i="49"/>
  <c r="N72" i="49"/>
  <c r="M72" i="49"/>
  <c r="L72" i="49"/>
  <c r="C72" i="49"/>
  <c r="B72" i="49"/>
  <c r="A72" i="49"/>
  <c r="X71" i="49"/>
  <c r="W71" i="49"/>
  <c r="O71" i="49"/>
  <c r="N71" i="49"/>
  <c r="M71" i="49"/>
  <c r="L71" i="49"/>
  <c r="C71" i="49"/>
  <c r="B71" i="49"/>
  <c r="A71" i="49"/>
  <c r="X70" i="49"/>
  <c r="W70" i="49"/>
  <c r="O70" i="49"/>
  <c r="N70" i="49"/>
  <c r="M70" i="49"/>
  <c r="L70" i="49"/>
  <c r="C70" i="49"/>
  <c r="B70" i="49"/>
  <c r="A70" i="49"/>
  <c r="X69" i="49"/>
  <c r="W69" i="49"/>
  <c r="O69" i="49"/>
  <c r="N69" i="49"/>
  <c r="M69" i="49"/>
  <c r="L69" i="49"/>
  <c r="C69" i="49"/>
  <c r="B69" i="49"/>
  <c r="A69" i="49"/>
  <c r="X68" i="49"/>
  <c r="W68" i="49"/>
  <c r="O68" i="49"/>
  <c r="N68" i="49"/>
  <c r="M68" i="49"/>
  <c r="L68" i="49"/>
  <c r="C68" i="49"/>
  <c r="B68" i="49"/>
  <c r="A68" i="49"/>
  <c r="X67" i="49"/>
  <c r="W67" i="49"/>
  <c r="O67" i="49"/>
  <c r="N67" i="49"/>
  <c r="M67" i="49"/>
  <c r="L67" i="49"/>
  <c r="C67" i="49"/>
  <c r="B67" i="49"/>
  <c r="A67" i="49"/>
  <c r="X66" i="49"/>
  <c r="W66" i="49"/>
  <c r="O66" i="49"/>
  <c r="N66" i="49"/>
  <c r="M66" i="49"/>
  <c r="L66" i="49"/>
  <c r="C66" i="49"/>
  <c r="B66" i="49"/>
  <c r="A66" i="49"/>
  <c r="X65" i="49"/>
  <c r="W65" i="49"/>
  <c r="O65" i="49"/>
  <c r="N65" i="49"/>
  <c r="M65" i="49"/>
  <c r="L65" i="49"/>
  <c r="C65" i="49"/>
  <c r="B65" i="49"/>
  <c r="A65" i="49"/>
  <c r="X64" i="49"/>
  <c r="W64" i="49"/>
  <c r="O64" i="49"/>
  <c r="N64" i="49"/>
  <c r="M64" i="49"/>
  <c r="L64" i="49"/>
  <c r="C64" i="49"/>
  <c r="B64" i="49"/>
  <c r="A64" i="49"/>
  <c r="X63" i="49"/>
  <c r="W63" i="49"/>
  <c r="O63" i="49"/>
  <c r="N63" i="49"/>
  <c r="M63" i="49"/>
  <c r="L63" i="49"/>
  <c r="C63" i="49"/>
  <c r="B63" i="49"/>
  <c r="A63" i="49"/>
  <c r="X62" i="49"/>
  <c r="W62" i="49"/>
  <c r="O62" i="49"/>
  <c r="N62" i="49"/>
  <c r="M62" i="49"/>
  <c r="L62" i="49"/>
  <c r="C62" i="49"/>
  <c r="B62" i="49"/>
  <c r="A62" i="49"/>
  <c r="X61" i="49"/>
  <c r="W61" i="49"/>
  <c r="O61" i="49"/>
  <c r="N61" i="49"/>
  <c r="M61" i="49"/>
  <c r="L61" i="49"/>
  <c r="B61" i="49"/>
  <c r="A61" i="49"/>
  <c r="X55" i="49"/>
  <c r="W55" i="49"/>
  <c r="O55" i="49"/>
  <c r="N55" i="49"/>
  <c r="M55" i="49"/>
  <c r="L55" i="49"/>
  <c r="C55" i="49"/>
  <c r="B55" i="49"/>
  <c r="A55" i="49"/>
  <c r="X54" i="49"/>
  <c r="W54" i="49"/>
  <c r="O54" i="49"/>
  <c r="N54" i="49"/>
  <c r="M54" i="49"/>
  <c r="L54" i="49"/>
  <c r="B54" i="49"/>
  <c r="A54" i="49"/>
  <c r="X53" i="49"/>
  <c r="W53" i="49"/>
  <c r="O53" i="49"/>
  <c r="N53" i="49"/>
  <c r="M53" i="49"/>
  <c r="L53" i="49"/>
  <c r="C53" i="49"/>
  <c r="B53" i="49"/>
  <c r="A53" i="49"/>
  <c r="X52" i="49"/>
  <c r="W52" i="49"/>
  <c r="O52" i="49"/>
  <c r="N52" i="49"/>
  <c r="M52" i="49"/>
  <c r="L52" i="49"/>
  <c r="C52" i="49"/>
  <c r="B52" i="49"/>
  <c r="A52" i="49"/>
  <c r="X51" i="49"/>
  <c r="W51" i="49"/>
  <c r="O51" i="49"/>
  <c r="N51" i="49"/>
  <c r="M51" i="49"/>
  <c r="L51" i="49"/>
  <c r="C51" i="49"/>
  <c r="B51" i="49"/>
  <c r="A51" i="49"/>
  <c r="X50" i="49"/>
  <c r="W50" i="49"/>
  <c r="O50" i="49"/>
  <c r="N50" i="49"/>
  <c r="M50" i="49"/>
  <c r="L50" i="49"/>
  <c r="C50" i="49"/>
  <c r="B50" i="49"/>
  <c r="A50" i="49"/>
  <c r="X49" i="49"/>
  <c r="W49" i="49"/>
  <c r="O49" i="49"/>
  <c r="N49" i="49"/>
  <c r="M49" i="49"/>
  <c r="L49" i="49"/>
  <c r="C49" i="49"/>
  <c r="B49" i="49"/>
  <c r="A49" i="49"/>
  <c r="X48" i="49"/>
  <c r="W48" i="49"/>
  <c r="O48" i="49"/>
  <c r="N48" i="49"/>
  <c r="M48" i="49"/>
  <c r="L48" i="49"/>
  <c r="C48" i="49"/>
  <c r="B48" i="49"/>
  <c r="A48" i="49"/>
  <c r="X47" i="49"/>
  <c r="W47" i="49"/>
  <c r="O47" i="49"/>
  <c r="N47" i="49"/>
  <c r="M47" i="49"/>
  <c r="L47" i="49"/>
  <c r="C47" i="49"/>
  <c r="B47" i="49"/>
  <c r="A47" i="49"/>
  <c r="X46" i="49"/>
  <c r="W46" i="49"/>
  <c r="O46" i="49"/>
  <c r="N46" i="49"/>
  <c r="M46" i="49"/>
  <c r="L46" i="49"/>
  <c r="C46" i="49"/>
  <c r="B46" i="49"/>
  <c r="A46" i="49"/>
  <c r="X45" i="49"/>
  <c r="W45" i="49"/>
  <c r="O45" i="49"/>
  <c r="N45" i="49"/>
  <c r="M45" i="49"/>
  <c r="L45" i="49"/>
  <c r="C45" i="49"/>
  <c r="B45" i="49"/>
  <c r="A45" i="49"/>
  <c r="X44" i="49"/>
  <c r="W44" i="49"/>
  <c r="O44" i="49"/>
  <c r="N44" i="49"/>
  <c r="M44" i="49"/>
  <c r="L44" i="49"/>
  <c r="C44" i="49"/>
  <c r="B44" i="49"/>
  <c r="A44" i="49"/>
  <c r="X43" i="49"/>
  <c r="W43" i="49"/>
  <c r="O43" i="49"/>
  <c r="N43" i="49"/>
  <c r="M43" i="49"/>
  <c r="L43" i="49"/>
  <c r="C43" i="49"/>
  <c r="B43" i="49"/>
  <c r="A43" i="49"/>
  <c r="X42" i="49"/>
  <c r="W42" i="49"/>
  <c r="O42" i="49"/>
  <c r="N42" i="49"/>
  <c r="M42" i="49"/>
  <c r="L42" i="49"/>
  <c r="C42" i="49"/>
  <c r="B42" i="49"/>
  <c r="A42" i="49"/>
  <c r="X41" i="49"/>
  <c r="W41" i="49"/>
  <c r="O41" i="49"/>
  <c r="N41" i="49"/>
  <c r="M41" i="49"/>
  <c r="L41" i="49"/>
  <c r="C41" i="49"/>
  <c r="B41" i="49"/>
  <c r="A41" i="49"/>
  <c r="X40" i="49"/>
  <c r="W40" i="49"/>
  <c r="O40" i="49"/>
  <c r="N40" i="49"/>
  <c r="M40" i="49"/>
  <c r="L40" i="49"/>
  <c r="C40" i="49"/>
  <c r="B40" i="49"/>
  <c r="A40" i="49"/>
  <c r="X39" i="49"/>
  <c r="W39" i="49"/>
  <c r="O39" i="49"/>
  <c r="N39" i="49"/>
  <c r="M39" i="49"/>
  <c r="L39" i="49"/>
  <c r="C39" i="49"/>
  <c r="B39" i="49"/>
  <c r="A39" i="49"/>
  <c r="X38" i="49"/>
  <c r="W38" i="49"/>
  <c r="O38" i="49"/>
  <c r="N38" i="49"/>
  <c r="M38" i="49"/>
  <c r="L38" i="49"/>
  <c r="C38" i="49"/>
  <c r="B38" i="49"/>
  <c r="A38" i="49"/>
  <c r="X37" i="49"/>
  <c r="W37" i="49"/>
  <c r="O37" i="49"/>
  <c r="N37" i="49"/>
  <c r="M37" i="49"/>
  <c r="L37" i="49"/>
  <c r="C37" i="49"/>
  <c r="B37" i="49"/>
  <c r="A37" i="49"/>
  <c r="X36" i="49"/>
  <c r="W36" i="49"/>
  <c r="O36" i="49"/>
  <c r="N36" i="49"/>
  <c r="M36" i="49"/>
  <c r="L36" i="49"/>
  <c r="B36" i="49"/>
  <c r="A36" i="49"/>
  <c r="X29" i="49"/>
  <c r="W29" i="49"/>
  <c r="O29" i="49"/>
  <c r="N29" i="49"/>
  <c r="M29" i="49"/>
  <c r="L29" i="49"/>
  <c r="C29" i="49"/>
  <c r="B29" i="49"/>
  <c r="A29" i="49"/>
  <c r="X28" i="49"/>
  <c r="W28" i="49"/>
  <c r="O28" i="49"/>
  <c r="N28" i="49"/>
  <c r="M28" i="49"/>
  <c r="L28" i="49"/>
  <c r="B28" i="49"/>
  <c r="A28" i="49"/>
  <c r="X27" i="49"/>
  <c r="W27" i="49"/>
  <c r="O27" i="49"/>
  <c r="N27" i="49"/>
  <c r="M27" i="49"/>
  <c r="L27" i="49"/>
  <c r="C27" i="49"/>
  <c r="B27" i="49"/>
  <c r="A27" i="49"/>
  <c r="X26" i="49"/>
  <c r="W26" i="49"/>
  <c r="O26" i="49"/>
  <c r="N26" i="49"/>
  <c r="M26" i="49"/>
  <c r="L26" i="49"/>
  <c r="C26" i="49"/>
  <c r="B26" i="49"/>
  <c r="A26" i="49"/>
  <c r="X25" i="49"/>
  <c r="W25" i="49"/>
  <c r="O25" i="49"/>
  <c r="N25" i="49"/>
  <c r="M25" i="49"/>
  <c r="L25" i="49"/>
  <c r="C25" i="49"/>
  <c r="B25" i="49"/>
  <c r="A25" i="49"/>
  <c r="X24" i="49"/>
  <c r="W24" i="49"/>
  <c r="O24" i="49"/>
  <c r="N24" i="49"/>
  <c r="M24" i="49"/>
  <c r="L24" i="49"/>
  <c r="C24" i="49"/>
  <c r="B24" i="49"/>
  <c r="A24" i="49"/>
  <c r="X23" i="49"/>
  <c r="W23" i="49"/>
  <c r="O23" i="49"/>
  <c r="M23" i="49"/>
  <c r="L23" i="49"/>
  <c r="C23" i="49"/>
  <c r="B23" i="49"/>
  <c r="A23" i="49"/>
  <c r="X22" i="49"/>
  <c r="W22" i="49"/>
  <c r="O22" i="49"/>
  <c r="N22" i="49"/>
  <c r="M22" i="49"/>
  <c r="L22" i="49"/>
  <c r="C22" i="49"/>
  <c r="B22" i="49"/>
  <c r="A22" i="49"/>
  <c r="X21" i="49"/>
  <c r="W21" i="49"/>
  <c r="O21" i="49"/>
  <c r="N21" i="49"/>
  <c r="M21" i="49"/>
  <c r="L21" i="49"/>
  <c r="C21" i="49"/>
  <c r="B21" i="49"/>
  <c r="A21" i="49"/>
  <c r="X20" i="49"/>
  <c r="W20" i="49"/>
  <c r="O20" i="49"/>
  <c r="N20" i="49"/>
  <c r="M20" i="49"/>
  <c r="L20" i="49"/>
  <c r="C20" i="49"/>
  <c r="B20" i="49"/>
  <c r="A20" i="49"/>
  <c r="X19" i="49"/>
  <c r="W19" i="49"/>
  <c r="O19" i="49"/>
  <c r="N19" i="49"/>
  <c r="M19" i="49"/>
  <c r="L19" i="49"/>
  <c r="C19" i="49"/>
  <c r="B19" i="49"/>
  <c r="A19" i="49"/>
  <c r="X18" i="49"/>
  <c r="W18" i="49"/>
  <c r="O18" i="49"/>
  <c r="N18" i="49"/>
  <c r="M18" i="49"/>
  <c r="L18" i="49"/>
  <c r="C18" i="49"/>
  <c r="B18" i="49"/>
  <c r="A18" i="49"/>
  <c r="X17" i="49"/>
  <c r="W17" i="49"/>
  <c r="O17" i="49"/>
  <c r="N17" i="49"/>
  <c r="M17" i="49"/>
  <c r="L17" i="49"/>
  <c r="C17" i="49"/>
  <c r="B17" i="49"/>
  <c r="A17" i="49"/>
  <c r="X16" i="49"/>
  <c r="W16" i="49"/>
  <c r="O16" i="49"/>
  <c r="N16" i="49"/>
  <c r="M16" i="49"/>
  <c r="L16" i="49"/>
  <c r="C16" i="49"/>
  <c r="B16" i="49"/>
  <c r="A16" i="49"/>
  <c r="X15" i="49"/>
  <c r="W15" i="49"/>
  <c r="O15" i="49"/>
  <c r="N15" i="49"/>
  <c r="M15" i="49"/>
  <c r="L15" i="49"/>
  <c r="C15" i="49"/>
  <c r="B15" i="49"/>
  <c r="A15" i="49"/>
  <c r="X14" i="49"/>
  <c r="W14" i="49"/>
  <c r="O14" i="49"/>
  <c r="N14" i="49"/>
  <c r="M14" i="49"/>
  <c r="L14" i="49"/>
  <c r="C14" i="49"/>
  <c r="B14" i="49"/>
  <c r="A14" i="49"/>
  <c r="X13" i="49"/>
  <c r="W13" i="49"/>
  <c r="O13" i="49"/>
  <c r="N13" i="49"/>
  <c r="M13" i="49"/>
  <c r="L13" i="49"/>
  <c r="C13" i="49"/>
  <c r="B13" i="49"/>
  <c r="A13" i="49"/>
  <c r="X12" i="49"/>
  <c r="W12" i="49"/>
  <c r="O12" i="49"/>
  <c r="N12" i="49"/>
  <c r="M12" i="49"/>
  <c r="L12" i="49"/>
  <c r="C12" i="49"/>
  <c r="B12" i="49"/>
  <c r="A12" i="49"/>
  <c r="X11" i="49"/>
  <c r="W11" i="49"/>
  <c r="O11" i="49"/>
  <c r="N11" i="49"/>
  <c r="M11" i="49"/>
  <c r="L11" i="49"/>
  <c r="C11" i="49"/>
  <c r="B11" i="49"/>
  <c r="A11" i="49"/>
  <c r="X10" i="49"/>
  <c r="W10" i="49"/>
  <c r="O10" i="49"/>
  <c r="N10" i="49"/>
  <c r="M10" i="49"/>
  <c r="L10" i="49"/>
  <c r="B10" i="49"/>
  <c r="A10" i="49"/>
  <c r="X79" i="50"/>
  <c r="W79" i="50"/>
  <c r="O79" i="50"/>
  <c r="N79" i="50"/>
  <c r="M79" i="50"/>
  <c r="L79" i="50"/>
  <c r="C79" i="50"/>
  <c r="B79" i="50"/>
  <c r="A79" i="50"/>
  <c r="X78" i="50"/>
  <c r="W78" i="50"/>
  <c r="O78" i="50"/>
  <c r="N78" i="50"/>
  <c r="M78" i="50"/>
  <c r="L78" i="50"/>
  <c r="B78" i="50"/>
  <c r="A78" i="50"/>
  <c r="X77" i="50"/>
  <c r="W77" i="50"/>
  <c r="O77" i="50"/>
  <c r="N77" i="50"/>
  <c r="M77" i="50"/>
  <c r="L77" i="50"/>
  <c r="C77" i="50"/>
  <c r="B77" i="50"/>
  <c r="A77" i="50"/>
  <c r="X76" i="50"/>
  <c r="W76" i="50"/>
  <c r="O76" i="50"/>
  <c r="N76" i="50"/>
  <c r="M76" i="50"/>
  <c r="L76" i="50"/>
  <c r="C76" i="50"/>
  <c r="B76" i="50"/>
  <c r="A76" i="50"/>
  <c r="X75" i="50"/>
  <c r="W75" i="50"/>
  <c r="P75" i="50"/>
  <c r="O75" i="50"/>
  <c r="N75" i="50"/>
  <c r="M75" i="50"/>
  <c r="L75" i="50"/>
  <c r="C75" i="50"/>
  <c r="B75" i="50"/>
  <c r="A75" i="50"/>
  <c r="X74" i="50"/>
  <c r="W74" i="50"/>
  <c r="O74" i="50"/>
  <c r="N74" i="50"/>
  <c r="M74" i="50"/>
  <c r="L74" i="50"/>
  <c r="C74" i="50"/>
  <c r="B74" i="50"/>
  <c r="A74" i="50"/>
  <c r="X73" i="50"/>
  <c r="W73" i="50"/>
  <c r="O73" i="50"/>
  <c r="N73" i="50"/>
  <c r="M73" i="50"/>
  <c r="L73" i="50"/>
  <c r="C73" i="50"/>
  <c r="B73" i="50"/>
  <c r="A73" i="50"/>
  <c r="X72" i="50"/>
  <c r="W72" i="50"/>
  <c r="O72" i="50"/>
  <c r="N72" i="50"/>
  <c r="M72" i="50"/>
  <c r="L72" i="50"/>
  <c r="C72" i="50"/>
  <c r="B72" i="50"/>
  <c r="A72" i="50"/>
  <c r="X71" i="50"/>
  <c r="W71" i="50"/>
  <c r="O71" i="50"/>
  <c r="N71" i="50"/>
  <c r="M71" i="50"/>
  <c r="L71" i="50"/>
  <c r="C71" i="50"/>
  <c r="B71" i="50"/>
  <c r="A71" i="50"/>
  <c r="X70" i="50"/>
  <c r="W70" i="50"/>
  <c r="O70" i="50"/>
  <c r="N70" i="50"/>
  <c r="M70" i="50"/>
  <c r="L70" i="50"/>
  <c r="C70" i="50"/>
  <c r="B70" i="50"/>
  <c r="A70" i="50"/>
  <c r="X69" i="50"/>
  <c r="W69" i="50"/>
  <c r="O69" i="50"/>
  <c r="N69" i="50"/>
  <c r="M69" i="50"/>
  <c r="L69" i="50"/>
  <c r="C69" i="50"/>
  <c r="B69" i="50"/>
  <c r="A69" i="50"/>
  <c r="X68" i="50"/>
  <c r="W68" i="50"/>
  <c r="O68" i="50"/>
  <c r="N68" i="50"/>
  <c r="M68" i="50"/>
  <c r="L68" i="50"/>
  <c r="C68" i="50"/>
  <c r="B68" i="50"/>
  <c r="A68" i="50"/>
  <c r="X67" i="50"/>
  <c r="W67" i="50"/>
  <c r="P67" i="50"/>
  <c r="O67" i="50"/>
  <c r="N67" i="50"/>
  <c r="M67" i="50"/>
  <c r="L67" i="50"/>
  <c r="C67" i="50"/>
  <c r="B67" i="50"/>
  <c r="A67" i="50"/>
  <c r="X66" i="50"/>
  <c r="W66" i="50"/>
  <c r="O66" i="50"/>
  <c r="N66" i="50"/>
  <c r="M66" i="50"/>
  <c r="L66" i="50"/>
  <c r="C66" i="50"/>
  <c r="B66" i="50"/>
  <c r="A66" i="50"/>
  <c r="X65" i="50"/>
  <c r="W65" i="50"/>
  <c r="O65" i="50"/>
  <c r="N65" i="50"/>
  <c r="M65" i="50"/>
  <c r="L65" i="50"/>
  <c r="C65" i="50"/>
  <c r="B65" i="50"/>
  <c r="A65" i="50"/>
  <c r="X64" i="50"/>
  <c r="W64" i="50"/>
  <c r="O64" i="50"/>
  <c r="N64" i="50"/>
  <c r="M64" i="50"/>
  <c r="L64" i="50"/>
  <c r="C64" i="50"/>
  <c r="B64" i="50"/>
  <c r="A64" i="50"/>
  <c r="X63" i="50"/>
  <c r="W63" i="50"/>
  <c r="O63" i="50"/>
  <c r="N63" i="50"/>
  <c r="M63" i="50"/>
  <c r="L63" i="50"/>
  <c r="C63" i="50"/>
  <c r="B63" i="50"/>
  <c r="A63" i="50"/>
  <c r="X62" i="50"/>
  <c r="W62" i="50"/>
  <c r="O62" i="50"/>
  <c r="N62" i="50"/>
  <c r="M62" i="50"/>
  <c r="L62" i="50"/>
  <c r="C62" i="50"/>
  <c r="B62" i="50"/>
  <c r="A62" i="50"/>
  <c r="X61" i="50"/>
  <c r="W61" i="50"/>
  <c r="O61" i="50"/>
  <c r="N61" i="50"/>
  <c r="M61" i="50"/>
  <c r="L61" i="50"/>
  <c r="C61" i="50"/>
  <c r="B61" i="50"/>
  <c r="A61" i="50"/>
  <c r="X60" i="50"/>
  <c r="W60" i="50"/>
  <c r="O60" i="50"/>
  <c r="N60" i="50"/>
  <c r="M60" i="50"/>
  <c r="L60" i="50"/>
  <c r="B60" i="50"/>
  <c r="A60" i="50"/>
  <c r="X55" i="50"/>
  <c r="W55" i="50"/>
  <c r="O55" i="50"/>
  <c r="N55" i="50"/>
  <c r="M55" i="50"/>
  <c r="L55" i="50"/>
  <c r="C55" i="50"/>
  <c r="B55" i="50"/>
  <c r="A55" i="50"/>
  <c r="X54" i="50"/>
  <c r="W54" i="50"/>
  <c r="P54" i="50"/>
  <c r="O54" i="50"/>
  <c r="N54" i="50"/>
  <c r="M54" i="50"/>
  <c r="L54" i="50"/>
  <c r="B54" i="50"/>
  <c r="A54" i="50"/>
  <c r="X53" i="50"/>
  <c r="W53" i="50"/>
  <c r="O53" i="50"/>
  <c r="N53" i="50"/>
  <c r="M53" i="50"/>
  <c r="L53" i="50"/>
  <c r="C53" i="50"/>
  <c r="B53" i="50"/>
  <c r="A53" i="50"/>
  <c r="X52" i="50"/>
  <c r="W52" i="50"/>
  <c r="O52" i="50"/>
  <c r="N52" i="50"/>
  <c r="M52" i="50"/>
  <c r="L52" i="50"/>
  <c r="C52" i="50"/>
  <c r="B52" i="50"/>
  <c r="A52" i="50"/>
  <c r="X51" i="50"/>
  <c r="W51" i="50"/>
  <c r="O51" i="50"/>
  <c r="N51" i="50"/>
  <c r="M51" i="50"/>
  <c r="L51" i="50"/>
  <c r="C51" i="50"/>
  <c r="B51" i="50"/>
  <c r="A51" i="50"/>
  <c r="X50" i="50"/>
  <c r="W50" i="50"/>
  <c r="O50" i="50"/>
  <c r="N50" i="50"/>
  <c r="M50" i="50"/>
  <c r="L50" i="50"/>
  <c r="C50" i="50"/>
  <c r="B50" i="50"/>
  <c r="A50" i="50"/>
  <c r="X49" i="50"/>
  <c r="W49" i="50"/>
  <c r="O49" i="50"/>
  <c r="N49" i="50"/>
  <c r="M49" i="50"/>
  <c r="L49" i="50"/>
  <c r="C49" i="50"/>
  <c r="B49" i="50"/>
  <c r="A49" i="50"/>
  <c r="X48" i="50"/>
  <c r="W48" i="50"/>
  <c r="P48" i="50"/>
  <c r="O48" i="50"/>
  <c r="N48" i="50"/>
  <c r="M48" i="50"/>
  <c r="L48" i="50"/>
  <c r="C48" i="50"/>
  <c r="B48" i="50"/>
  <c r="A48" i="50"/>
  <c r="X47" i="50"/>
  <c r="W47" i="50"/>
  <c r="O47" i="50"/>
  <c r="N47" i="50"/>
  <c r="M47" i="50"/>
  <c r="L47" i="50"/>
  <c r="C47" i="50"/>
  <c r="B47" i="50"/>
  <c r="A47" i="50"/>
  <c r="X46" i="50"/>
  <c r="W46" i="50"/>
  <c r="O46" i="50"/>
  <c r="N46" i="50"/>
  <c r="M46" i="50"/>
  <c r="L46" i="50"/>
  <c r="C46" i="50"/>
  <c r="B46" i="50"/>
  <c r="A46" i="50"/>
  <c r="X45" i="50"/>
  <c r="W45" i="50"/>
  <c r="O45" i="50"/>
  <c r="N45" i="50"/>
  <c r="M45" i="50"/>
  <c r="L45" i="50"/>
  <c r="C45" i="50"/>
  <c r="B45" i="50"/>
  <c r="A45" i="50"/>
  <c r="X44" i="50"/>
  <c r="W44" i="50"/>
  <c r="O44" i="50"/>
  <c r="N44" i="50"/>
  <c r="M44" i="50"/>
  <c r="L44" i="50"/>
  <c r="C44" i="50"/>
  <c r="B44" i="50"/>
  <c r="A44" i="50"/>
  <c r="X43" i="50"/>
  <c r="W43" i="50"/>
  <c r="O43" i="50"/>
  <c r="N43" i="50"/>
  <c r="M43" i="50"/>
  <c r="L43" i="50"/>
  <c r="C43" i="50"/>
  <c r="B43" i="50"/>
  <c r="A43" i="50"/>
  <c r="X42" i="50"/>
  <c r="W42" i="50"/>
  <c r="O42" i="50"/>
  <c r="N42" i="50"/>
  <c r="M42" i="50"/>
  <c r="L42" i="50"/>
  <c r="C42" i="50"/>
  <c r="B42" i="50"/>
  <c r="A42" i="50"/>
  <c r="X41" i="50"/>
  <c r="W41" i="50"/>
  <c r="O41" i="50"/>
  <c r="N41" i="50"/>
  <c r="M41" i="50"/>
  <c r="L41" i="50"/>
  <c r="C41" i="50"/>
  <c r="B41" i="50"/>
  <c r="A41" i="50"/>
  <c r="X40" i="50"/>
  <c r="W40" i="50"/>
  <c r="P40" i="50"/>
  <c r="O40" i="50"/>
  <c r="N40" i="50"/>
  <c r="M40" i="50"/>
  <c r="L40" i="50"/>
  <c r="C40" i="50"/>
  <c r="B40" i="50"/>
  <c r="A40" i="50"/>
  <c r="X39" i="50"/>
  <c r="W39" i="50"/>
  <c r="O39" i="50"/>
  <c r="N39" i="50"/>
  <c r="M39" i="50"/>
  <c r="L39" i="50"/>
  <c r="C39" i="50"/>
  <c r="B39" i="50"/>
  <c r="A39" i="50"/>
  <c r="X38" i="50"/>
  <c r="W38" i="50"/>
  <c r="O38" i="50"/>
  <c r="N38" i="50"/>
  <c r="M38" i="50"/>
  <c r="L38" i="50"/>
  <c r="C38" i="50"/>
  <c r="B38" i="50"/>
  <c r="A38" i="50"/>
  <c r="X37" i="50"/>
  <c r="W37" i="50"/>
  <c r="O37" i="50"/>
  <c r="N37" i="50"/>
  <c r="M37" i="50"/>
  <c r="L37" i="50"/>
  <c r="C37" i="50"/>
  <c r="B37" i="50"/>
  <c r="A37" i="50"/>
  <c r="X36" i="50"/>
  <c r="W36" i="50"/>
  <c r="O36" i="50"/>
  <c r="N36" i="50"/>
  <c r="M36" i="50"/>
  <c r="L36" i="50"/>
  <c r="B36" i="50"/>
  <c r="A36" i="50"/>
  <c r="X29" i="50"/>
  <c r="W29" i="50"/>
  <c r="O29" i="50"/>
  <c r="N29" i="50"/>
  <c r="M29" i="50"/>
  <c r="L29" i="50"/>
  <c r="C29" i="50"/>
  <c r="B29" i="50"/>
  <c r="A29" i="50"/>
  <c r="X28" i="50"/>
  <c r="W28" i="50"/>
  <c r="O28" i="50"/>
  <c r="N28" i="50"/>
  <c r="M28" i="50"/>
  <c r="L28" i="50"/>
  <c r="B28" i="50"/>
  <c r="A28" i="50"/>
  <c r="X27" i="50"/>
  <c r="W27" i="50"/>
  <c r="O27" i="50"/>
  <c r="N27" i="50"/>
  <c r="M27" i="50"/>
  <c r="L27" i="50"/>
  <c r="C27" i="50"/>
  <c r="B27" i="50"/>
  <c r="A27" i="50"/>
  <c r="X26" i="50"/>
  <c r="W26" i="50"/>
  <c r="O26" i="50"/>
  <c r="N26" i="50"/>
  <c r="M26" i="50"/>
  <c r="L26" i="50"/>
  <c r="C26" i="50"/>
  <c r="B26" i="50"/>
  <c r="A26" i="50"/>
  <c r="X25" i="50"/>
  <c r="W25" i="50"/>
  <c r="P25" i="50"/>
  <c r="O25" i="50"/>
  <c r="N25" i="50"/>
  <c r="M25" i="50"/>
  <c r="L25" i="50"/>
  <c r="C25" i="50"/>
  <c r="B25" i="50"/>
  <c r="A25" i="50"/>
  <c r="X24" i="50"/>
  <c r="W24" i="50"/>
  <c r="O24" i="50"/>
  <c r="N24" i="50"/>
  <c r="M24" i="50"/>
  <c r="L24" i="50"/>
  <c r="C24" i="50"/>
  <c r="B24" i="50"/>
  <c r="A24" i="50"/>
  <c r="X23" i="50"/>
  <c r="W23" i="50"/>
  <c r="O23" i="50"/>
  <c r="N23" i="50"/>
  <c r="M23" i="50"/>
  <c r="L23" i="50"/>
  <c r="C23" i="50"/>
  <c r="B23" i="50"/>
  <c r="A23" i="50"/>
  <c r="X22" i="50"/>
  <c r="W22" i="50"/>
  <c r="O22" i="50"/>
  <c r="N22" i="50"/>
  <c r="M22" i="50"/>
  <c r="L22" i="50"/>
  <c r="C22" i="50"/>
  <c r="B22" i="50"/>
  <c r="A22" i="50"/>
  <c r="X21" i="50"/>
  <c r="W21" i="50"/>
  <c r="O21" i="50"/>
  <c r="N21" i="50"/>
  <c r="M21" i="50"/>
  <c r="L21" i="50"/>
  <c r="C21" i="50"/>
  <c r="B21" i="50"/>
  <c r="A21" i="50"/>
  <c r="X20" i="50"/>
  <c r="W20" i="50"/>
  <c r="O20" i="50"/>
  <c r="N20" i="50"/>
  <c r="M20" i="50"/>
  <c r="L20" i="50"/>
  <c r="C20" i="50"/>
  <c r="B20" i="50"/>
  <c r="A20" i="50"/>
  <c r="X19" i="50"/>
  <c r="W19" i="50"/>
  <c r="O19" i="50"/>
  <c r="N19" i="50"/>
  <c r="M19" i="50"/>
  <c r="L19" i="50"/>
  <c r="C19" i="50"/>
  <c r="B19" i="50"/>
  <c r="A19" i="50"/>
  <c r="X18" i="50"/>
  <c r="W18" i="50"/>
  <c r="O18" i="50"/>
  <c r="N18" i="50"/>
  <c r="M18" i="50"/>
  <c r="L18" i="50"/>
  <c r="C18" i="50"/>
  <c r="B18" i="50"/>
  <c r="A18" i="50"/>
  <c r="X17" i="50"/>
  <c r="W17" i="50"/>
  <c r="P17" i="50"/>
  <c r="O17" i="50"/>
  <c r="N17" i="50"/>
  <c r="M17" i="50"/>
  <c r="L17" i="50"/>
  <c r="C17" i="50"/>
  <c r="B17" i="50"/>
  <c r="A17" i="50"/>
  <c r="X16" i="50"/>
  <c r="W16" i="50"/>
  <c r="O16" i="50"/>
  <c r="N16" i="50"/>
  <c r="M16" i="50"/>
  <c r="L16" i="50"/>
  <c r="C16" i="50"/>
  <c r="B16" i="50"/>
  <c r="A16" i="50"/>
  <c r="X15" i="50"/>
  <c r="W15" i="50"/>
  <c r="O15" i="50"/>
  <c r="N15" i="50"/>
  <c r="M15" i="50"/>
  <c r="L15" i="50"/>
  <c r="C15" i="50"/>
  <c r="B15" i="50"/>
  <c r="A15" i="50"/>
  <c r="X14" i="50"/>
  <c r="W14" i="50"/>
  <c r="O14" i="50"/>
  <c r="N14" i="50"/>
  <c r="M14" i="50"/>
  <c r="L14" i="50"/>
  <c r="C14" i="50"/>
  <c r="B14" i="50"/>
  <c r="A14" i="50"/>
  <c r="X13" i="50"/>
  <c r="W13" i="50"/>
  <c r="O13" i="50"/>
  <c r="N13" i="50"/>
  <c r="M13" i="50"/>
  <c r="L13" i="50"/>
  <c r="C13" i="50"/>
  <c r="B13" i="50"/>
  <c r="A13" i="50"/>
  <c r="X12" i="50"/>
  <c r="W12" i="50"/>
  <c r="O12" i="50"/>
  <c r="N12" i="50"/>
  <c r="M12" i="50"/>
  <c r="L12" i="50"/>
  <c r="C12" i="50"/>
  <c r="B12" i="50"/>
  <c r="A12" i="50"/>
  <c r="X11" i="50"/>
  <c r="W11" i="50"/>
  <c r="O11" i="50"/>
  <c r="N11" i="50"/>
  <c r="M11" i="50"/>
  <c r="L11" i="50"/>
  <c r="C11" i="50"/>
  <c r="B11" i="50"/>
  <c r="A11" i="50"/>
  <c r="X10" i="50"/>
  <c r="W10" i="50"/>
  <c r="O10" i="50"/>
  <c r="N10" i="50"/>
  <c r="M10" i="50"/>
  <c r="L10" i="50"/>
  <c r="B10" i="50"/>
  <c r="A10" i="50"/>
  <c r="X79" i="51"/>
  <c r="W79" i="51"/>
  <c r="O79" i="51"/>
  <c r="N79" i="51"/>
  <c r="M79" i="51"/>
  <c r="L79" i="51"/>
  <c r="B79" i="51"/>
  <c r="A79" i="51"/>
  <c r="X78" i="51"/>
  <c r="W78" i="51"/>
  <c r="O78" i="51"/>
  <c r="N78" i="51"/>
  <c r="M78" i="51"/>
  <c r="L78" i="51"/>
  <c r="B78" i="51"/>
  <c r="A78" i="51"/>
  <c r="X77" i="51"/>
  <c r="W77" i="51"/>
  <c r="O77" i="51"/>
  <c r="N77" i="51"/>
  <c r="M77" i="51"/>
  <c r="L77" i="51"/>
  <c r="B77" i="51"/>
  <c r="A77" i="51"/>
  <c r="X76" i="51"/>
  <c r="W76" i="51"/>
  <c r="O76" i="51"/>
  <c r="N76" i="51"/>
  <c r="M76" i="51"/>
  <c r="L76" i="51"/>
  <c r="B76" i="51"/>
  <c r="A76" i="51"/>
  <c r="X75" i="51"/>
  <c r="W75" i="51"/>
  <c r="O75" i="51"/>
  <c r="N75" i="51"/>
  <c r="M75" i="51"/>
  <c r="L75" i="51"/>
  <c r="B75" i="51"/>
  <c r="A75" i="51"/>
  <c r="X74" i="51"/>
  <c r="W74" i="51"/>
  <c r="O74" i="51"/>
  <c r="N74" i="51"/>
  <c r="M74" i="51"/>
  <c r="L74" i="51"/>
  <c r="B74" i="51"/>
  <c r="A74" i="51"/>
  <c r="X73" i="51"/>
  <c r="W73" i="51"/>
  <c r="O73" i="51"/>
  <c r="N73" i="51"/>
  <c r="M73" i="51"/>
  <c r="L73" i="51"/>
  <c r="B73" i="51"/>
  <c r="A73" i="51"/>
  <c r="X72" i="51"/>
  <c r="W72" i="51"/>
  <c r="O72" i="51"/>
  <c r="N72" i="51"/>
  <c r="M72" i="51"/>
  <c r="L72" i="51"/>
  <c r="B72" i="51"/>
  <c r="A72" i="51"/>
  <c r="X71" i="51"/>
  <c r="W71" i="51"/>
  <c r="O71" i="51"/>
  <c r="N71" i="51"/>
  <c r="M71" i="51"/>
  <c r="L71" i="51"/>
  <c r="B71" i="51"/>
  <c r="A71" i="51"/>
  <c r="X70" i="51"/>
  <c r="W70" i="51"/>
  <c r="O70" i="51"/>
  <c r="N70" i="51"/>
  <c r="M70" i="51"/>
  <c r="L70" i="51"/>
  <c r="B70" i="51"/>
  <c r="A70" i="51"/>
  <c r="X69" i="51"/>
  <c r="W69" i="51"/>
  <c r="O69" i="51"/>
  <c r="N69" i="51"/>
  <c r="M69" i="51"/>
  <c r="L69" i="51"/>
  <c r="B69" i="51"/>
  <c r="A69" i="51"/>
  <c r="X68" i="51"/>
  <c r="W68" i="51"/>
  <c r="O68" i="51"/>
  <c r="N68" i="51"/>
  <c r="M68" i="51"/>
  <c r="L68" i="51"/>
  <c r="B68" i="51"/>
  <c r="A68" i="51"/>
  <c r="X67" i="51"/>
  <c r="W67" i="51"/>
  <c r="O67" i="51"/>
  <c r="N67" i="51"/>
  <c r="M67" i="51"/>
  <c r="L67" i="51"/>
  <c r="B67" i="51"/>
  <c r="A67" i="51"/>
  <c r="X66" i="51"/>
  <c r="W66" i="51"/>
  <c r="O66" i="51"/>
  <c r="N66" i="51"/>
  <c r="M66" i="51"/>
  <c r="L66" i="51"/>
  <c r="B66" i="51"/>
  <c r="A66" i="51"/>
  <c r="X65" i="51"/>
  <c r="W65" i="51"/>
  <c r="O65" i="51"/>
  <c r="N65" i="51"/>
  <c r="M65" i="51"/>
  <c r="L65" i="51"/>
  <c r="B65" i="51"/>
  <c r="A65" i="51"/>
  <c r="X64" i="51"/>
  <c r="W64" i="51"/>
  <c r="O64" i="51"/>
  <c r="N64" i="51"/>
  <c r="M64" i="51"/>
  <c r="L64" i="51"/>
  <c r="B64" i="51"/>
  <c r="A64" i="51"/>
  <c r="X63" i="51"/>
  <c r="W63" i="51"/>
  <c r="O63" i="51"/>
  <c r="N63" i="51"/>
  <c r="M63" i="51"/>
  <c r="L63" i="51"/>
  <c r="B63" i="51"/>
  <c r="A63" i="51"/>
  <c r="X62" i="51"/>
  <c r="W62" i="51"/>
  <c r="O62" i="51"/>
  <c r="N62" i="51"/>
  <c r="M62" i="51"/>
  <c r="L62" i="51"/>
  <c r="B62" i="51"/>
  <c r="A62" i="51"/>
  <c r="X61" i="51"/>
  <c r="W61" i="51"/>
  <c r="O61" i="51"/>
  <c r="N61" i="51"/>
  <c r="M61" i="51"/>
  <c r="L61" i="51"/>
  <c r="B61" i="51"/>
  <c r="A61" i="51"/>
  <c r="X60" i="51"/>
  <c r="W60" i="51"/>
  <c r="O60" i="51"/>
  <c r="N60" i="51"/>
  <c r="M60" i="51"/>
  <c r="L60" i="51"/>
  <c r="B60" i="51"/>
  <c r="A60" i="51"/>
  <c r="X55" i="51"/>
  <c r="W55" i="51"/>
  <c r="O55" i="51"/>
  <c r="N55" i="51"/>
  <c r="M55" i="51"/>
  <c r="L55" i="51"/>
  <c r="B55" i="51"/>
  <c r="A55" i="51"/>
  <c r="X54" i="51"/>
  <c r="W54" i="51"/>
  <c r="O54" i="51"/>
  <c r="N54" i="51"/>
  <c r="M54" i="51"/>
  <c r="L54" i="51"/>
  <c r="B54" i="51"/>
  <c r="A54" i="51"/>
  <c r="X53" i="51"/>
  <c r="W53" i="51"/>
  <c r="O53" i="51"/>
  <c r="N53" i="51"/>
  <c r="M53" i="51"/>
  <c r="L53" i="51"/>
  <c r="B53" i="51"/>
  <c r="A53" i="51"/>
  <c r="X52" i="51"/>
  <c r="W52" i="51"/>
  <c r="O52" i="51"/>
  <c r="N52" i="51"/>
  <c r="M52" i="51"/>
  <c r="L52" i="51"/>
  <c r="B52" i="51"/>
  <c r="A52" i="51"/>
  <c r="X51" i="51"/>
  <c r="W51" i="51"/>
  <c r="O51" i="51"/>
  <c r="N51" i="51"/>
  <c r="M51" i="51"/>
  <c r="L51" i="51"/>
  <c r="B51" i="51"/>
  <c r="A51" i="51"/>
  <c r="X50" i="51"/>
  <c r="W50" i="51"/>
  <c r="O50" i="51"/>
  <c r="N50" i="51"/>
  <c r="M50" i="51"/>
  <c r="L50" i="51"/>
  <c r="B50" i="51"/>
  <c r="A50" i="51"/>
  <c r="X49" i="51"/>
  <c r="W49" i="51"/>
  <c r="O49" i="51"/>
  <c r="N49" i="51"/>
  <c r="M49" i="51"/>
  <c r="L49" i="51"/>
  <c r="B49" i="51"/>
  <c r="A49" i="51"/>
  <c r="X48" i="51"/>
  <c r="W48" i="51"/>
  <c r="O48" i="51"/>
  <c r="N48" i="51"/>
  <c r="M48" i="51"/>
  <c r="L48" i="51"/>
  <c r="B48" i="51"/>
  <c r="A48" i="51"/>
  <c r="X47" i="51"/>
  <c r="W47" i="51"/>
  <c r="O47" i="51"/>
  <c r="N47" i="51"/>
  <c r="M47" i="51"/>
  <c r="L47" i="51"/>
  <c r="B47" i="51"/>
  <c r="A47" i="51"/>
  <c r="X46" i="51"/>
  <c r="W46" i="51"/>
  <c r="O46" i="51"/>
  <c r="N46" i="51"/>
  <c r="M46" i="51"/>
  <c r="L46" i="51"/>
  <c r="B46" i="51"/>
  <c r="A46" i="51"/>
  <c r="X45" i="51"/>
  <c r="W45" i="51"/>
  <c r="O45" i="51"/>
  <c r="N45" i="51"/>
  <c r="M45" i="51"/>
  <c r="L45" i="51"/>
  <c r="B45" i="51"/>
  <c r="A45" i="51"/>
  <c r="X44" i="51"/>
  <c r="W44" i="51"/>
  <c r="O44" i="51"/>
  <c r="N44" i="51"/>
  <c r="M44" i="51"/>
  <c r="L44" i="51"/>
  <c r="B44" i="51"/>
  <c r="A44" i="51"/>
  <c r="X43" i="51"/>
  <c r="W43" i="51"/>
  <c r="O43" i="51"/>
  <c r="N43" i="51"/>
  <c r="M43" i="51"/>
  <c r="L43" i="51"/>
  <c r="B43" i="51"/>
  <c r="A43" i="51"/>
  <c r="X42" i="51"/>
  <c r="W42" i="51"/>
  <c r="O42" i="51"/>
  <c r="N42" i="51"/>
  <c r="M42" i="51"/>
  <c r="L42" i="51"/>
  <c r="B42" i="51"/>
  <c r="A42" i="51"/>
  <c r="X41" i="51"/>
  <c r="W41" i="51"/>
  <c r="O41" i="51"/>
  <c r="N41" i="51"/>
  <c r="M41" i="51"/>
  <c r="L41" i="51"/>
  <c r="B41" i="51"/>
  <c r="A41" i="51"/>
  <c r="X40" i="51"/>
  <c r="W40" i="51"/>
  <c r="O40" i="51"/>
  <c r="N40" i="51"/>
  <c r="M40" i="51"/>
  <c r="L40" i="51"/>
  <c r="B40" i="51"/>
  <c r="A40" i="51"/>
  <c r="X39" i="51"/>
  <c r="W39" i="51"/>
  <c r="O39" i="51"/>
  <c r="N39" i="51"/>
  <c r="M39" i="51"/>
  <c r="L39" i="51"/>
  <c r="B39" i="51"/>
  <c r="A39" i="51"/>
  <c r="X38" i="51"/>
  <c r="W38" i="51"/>
  <c r="O38" i="51"/>
  <c r="N38" i="51"/>
  <c r="M38" i="51"/>
  <c r="L38" i="51"/>
  <c r="B38" i="51"/>
  <c r="A38" i="51"/>
  <c r="X37" i="51"/>
  <c r="W37" i="51"/>
  <c r="O37" i="51"/>
  <c r="N37" i="51"/>
  <c r="M37" i="51"/>
  <c r="L37" i="51"/>
  <c r="B37" i="51"/>
  <c r="A37" i="51"/>
  <c r="X36" i="51"/>
  <c r="W36" i="51"/>
  <c r="O36" i="51"/>
  <c r="N36" i="51"/>
  <c r="M36" i="51"/>
  <c r="L36" i="51"/>
  <c r="B36" i="51"/>
  <c r="A36" i="51"/>
  <c r="X29" i="51"/>
  <c r="W29" i="51"/>
  <c r="O29" i="51"/>
  <c r="N29" i="51"/>
  <c r="M29" i="51"/>
  <c r="L29" i="51"/>
  <c r="B29" i="51"/>
  <c r="A29" i="51"/>
  <c r="X28" i="51"/>
  <c r="W28" i="51"/>
  <c r="O28" i="51"/>
  <c r="N28" i="51"/>
  <c r="M28" i="51"/>
  <c r="L28" i="51"/>
  <c r="B28" i="51"/>
  <c r="A28" i="51"/>
  <c r="X27" i="51"/>
  <c r="W27" i="51"/>
  <c r="O27" i="51"/>
  <c r="N27" i="51"/>
  <c r="M27" i="51"/>
  <c r="L27" i="51"/>
  <c r="B27" i="51"/>
  <c r="A27" i="51"/>
  <c r="X26" i="51"/>
  <c r="W26" i="51"/>
  <c r="E4" i="51"/>
  <c r="E6" i="51"/>
  <c r="P26" i="51"/>
  <c r="O26" i="51"/>
  <c r="N26" i="51"/>
  <c r="M26" i="51"/>
  <c r="L26" i="51"/>
  <c r="B26" i="51"/>
  <c r="A26" i="51"/>
  <c r="X25" i="51"/>
  <c r="W25" i="51"/>
  <c r="O25" i="51"/>
  <c r="N25" i="51"/>
  <c r="M25" i="51"/>
  <c r="L25" i="51"/>
  <c r="B25" i="51"/>
  <c r="A25" i="51"/>
  <c r="X24" i="51"/>
  <c r="W24" i="51"/>
  <c r="O24" i="51"/>
  <c r="N24" i="51"/>
  <c r="M24" i="51"/>
  <c r="L24" i="51"/>
  <c r="B24" i="51"/>
  <c r="A24" i="51"/>
  <c r="X23" i="51"/>
  <c r="W23" i="51"/>
  <c r="O23" i="51"/>
  <c r="N23" i="51"/>
  <c r="M23" i="51"/>
  <c r="L23" i="51"/>
  <c r="B23" i="51"/>
  <c r="A23" i="51"/>
  <c r="X22" i="51"/>
  <c r="W22" i="51"/>
  <c r="O22" i="51"/>
  <c r="N22" i="51"/>
  <c r="M22" i="51"/>
  <c r="L22" i="51"/>
  <c r="B22" i="51"/>
  <c r="A22" i="51"/>
  <c r="X21" i="51"/>
  <c r="W21" i="51"/>
  <c r="O21" i="51"/>
  <c r="N21" i="51"/>
  <c r="M21" i="51"/>
  <c r="L21" i="51"/>
  <c r="B21" i="51"/>
  <c r="A21" i="51"/>
  <c r="X20" i="51"/>
  <c r="W20" i="51"/>
  <c r="O20" i="51"/>
  <c r="N20" i="51"/>
  <c r="M20" i="51"/>
  <c r="L20" i="51"/>
  <c r="B20" i="51"/>
  <c r="A20" i="51"/>
  <c r="X19" i="51"/>
  <c r="W19" i="51"/>
  <c r="O19" i="51"/>
  <c r="N19" i="51"/>
  <c r="M19" i="51"/>
  <c r="L19" i="51"/>
  <c r="B19" i="51"/>
  <c r="A19" i="51"/>
  <c r="X18" i="51"/>
  <c r="W18" i="51"/>
  <c r="O18" i="51"/>
  <c r="N18" i="51"/>
  <c r="M18" i="51"/>
  <c r="L18" i="51"/>
  <c r="B18" i="51"/>
  <c r="A18" i="51"/>
  <c r="X17" i="51"/>
  <c r="W17" i="51"/>
  <c r="O17" i="51"/>
  <c r="N17" i="51"/>
  <c r="M17" i="51"/>
  <c r="L17" i="51"/>
  <c r="B17" i="51"/>
  <c r="A17" i="51"/>
  <c r="X16" i="51"/>
  <c r="W16" i="51"/>
  <c r="O16" i="51"/>
  <c r="N16" i="51"/>
  <c r="M16" i="51"/>
  <c r="L16" i="51"/>
  <c r="B16" i="51"/>
  <c r="A16" i="51"/>
  <c r="X15" i="51"/>
  <c r="W15" i="51"/>
  <c r="O15" i="51"/>
  <c r="N15" i="51"/>
  <c r="M15" i="51"/>
  <c r="L15" i="51"/>
  <c r="B15" i="51"/>
  <c r="A15" i="51"/>
  <c r="X14" i="51"/>
  <c r="W14" i="51"/>
  <c r="O14" i="51"/>
  <c r="N14" i="51"/>
  <c r="M14" i="51"/>
  <c r="L14" i="51"/>
  <c r="B14" i="51"/>
  <c r="A14" i="51"/>
  <c r="X13" i="51"/>
  <c r="W13" i="51"/>
  <c r="O13" i="51"/>
  <c r="N13" i="51"/>
  <c r="M13" i="51"/>
  <c r="L13" i="51"/>
  <c r="B13" i="51"/>
  <c r="A13" i="51"/>
  <c r="X12" i="51"/>
  <c r="W12" i="51"/>
  <c r="O12" i="51"/>
  <c r="N12" i="51"/>
  <c r="M12" i="51"/>
  <c r="L12" i="51"/>
  <c r="B12" i="51"/>
  <c r="A12" i="51"/>
  <c r="X11" i="51"/>
  <c r="W11" i="51"/>
  <c r="O11" i="51"/>
  <c r="N11" i="51"/>
  <c r="M11" i="51"/>
  <c r="L11" i="51"/>
  <c r="B11" i="51"/>
  <c r="A11" i="51"/>
  <c r="X10" i="51"/>
  <c r="W10" i="51"/>
  <c r="O10" i="51"/>
  <c r="N10" i="51"/>
  <c r="M10" i="51"/>
  <c r="L10" i="51"/>
  <c r="B10" i="51"/>
  <c r="A10" i="51"/>
  <c r="X78" i="52"/>
  <c r="W78" i="52"/>
  <c r="O78" i="52"/>
  <c r="N78" i="52"/>
  <c r="M78" i="52"/>
  <c r="L78" i="52"/>
  <c r="C78" i="52"/>
  <c r="B78" i="52"/>
  <c r="A78" i="52"/>
  <c r="X77" i="52"/>
  <c r="W77" i="52"/>
  <c r="O77" i="52"/>
  <c r="N77" i="52"/>
  <c r="M77" i="52"/>
  <c r="L77" i="52"/>
  <c r="B77" i="52"/>
  <c r="A77" i="52"/>
  <c r="X76" i="52"/>
  <c r="W76" i="52"/>
  <c r="O76" i="52"/>
  <c r="N76" i="52"/>
  <c r="M76" i="52"/>
  <c r="L76" i="52"/>
  <c r="C76" i="52"/>
  <c r="B76" i="52"/>
  <c r="A76" i="52"/>
  <c r="X75" i="52"/>
  <c r="W75" i="52"/>
  <c r="O75" i="52"/>
  <c r="N75" i="52"/>
  <c r="M75" i="52"/>
  <c r="L75" i="52"/>
  <c r="C75" i="52"/>
  <c r="B75" i="52"/>
  <c r="A75" i="52"/>
  <c r="X74" i="52"/>
  <c r="W74" i="52"/>
  <c r="O74" i="52"/>
  <c r="N74" i="52"/>
  <c r="M74" i="52"/>
  <c r="L74" i="52"/>
  <c r="C74" i="52"/>
  <c r="B74" i="52"/>
  <c r="A74" i="52"/>
  <c r="X73" i="52"/>
  <c r="W73" i="52"/>
  <c r="O73" i="52"/>
  <c r="N73" i="52"/>
  <c r="M73" i="52"/>
  <c r="L73" i="52"/>
  <c r="C73" i="52"/>
  <c r="B73" i="52"/>
  <c r="A73" i="52"/>
  <c r="X72" i="52"/>
  <c r="W72" i="52"/>
  <c r="O72" i="52"/>
  <c r="N72" i="52"/>
  <c r="M72" i="52"/>
  <c r="L72" i="52"/>
  <c r="C72" i="52"/>
  <c r="B72" i="52"/>
  <c r="A72" i="52"/>
  <c r="X71" i="52"/>
  <c r="W71" i="52"/>
  <c r="O71" i="52"/>
  <c r="N71" i="52"/>
  <c r="M71" i="52"/>
  <c r="L71" i="52"/>
  <c r="C71" i="52"/>
  <c r="B71" i="52"/>
  <c r="A71" i="52"/>
  <c r="X70" i="52"/>
  <c r="W70" i="52"/>
  <c r="O70" i="52"/>
  <c r="N70" i="52"/>
  <c r="M70" i="52"/>
  <c r="L70" i="52"/>
  <c r="C70" i="52"/>
  <c r="B70" i="52"/>
  <c r="A70" i="52"/>
  <c r="X69" i="52"/>
  <c r="W69" i="52"/>
  <c r="O69" i="52"/>
  <c r="N69" i="52"/>
  <c r="M69" i="52"/>
  <c r="L69" i="52"/>
  <c r="C69" i="52"/>
  <c r="B69" i="52"/>
  <c r="A69" i="52"/>
  <c r="X68" i="52"/>
  <c r="W68" i="52"/>
  <c r="O68" i="52"/>
  <c r="N68" i="52"/>
  <c r="M68" i="52"/>
  <c r="L68" i="52"/>
  <c r="C68" i="52"/>
  <c r="B68" i="52"/>
  <c r="A68" i="52"/>
  <c r="X67" i="52"/>
  <c r="W67" i="52"/>
  <c r="O67" i="52"/>
  <c r="N67" i="52"/>
  <c r="M67" i="52"/>
  <c r="L67" i="52"/>
  <c r="C67" i="52"/>
  <c r="B67" i="52"/>
  <c r="A67" i="52"/>
  <c r="X66" i="52"/>
  <c r="W66" i="52"/>
  <c r="O66" i="52"/>
  <c r="N66" i="52"/>
  <c r="M66" i="52"/>
  <c r="L66" i="52"/>
  <c r="C66" i="52"/>
  <c r="B66" i="52"/>
  <c r="A66" i="52"/>
  <c r="X65" i="52"/>
  <c r="W65" i="52"/>
  <c r="O65" i="52"/>
  <c r="N65" i="52"/>
  <c r="M65" i="52"/>
  <c r="L65" i="52"/>
  <c r="C65" i="52"/>
  <c r="B65" i="52"/>
  <c r="A65" i="52"/>
  <c r="X64" i="52"/>
  <c r="W64" i="52"/>
  <c r="O64" i="52"/>
  <c r="N64" i="52"/>
  <c r="M64" i="52"/>
  <c r="L64" i="52"/>
  <c r="C64" i="52"/>
  <c r="B64" i="52"/>
  <c r="A64" i="52"/>
  <c r="X63" i="52"/>
  <c r="W63" i="52"/>
  <c r="O63" i="52"/>
  <c r="N63" i="52"/>
  <c r="M63" i="52"/>
  <c r="L63" i="52"/>
  <c r="C63" i="52"/>
  <c r="B63" i="52"/>
  <c r="A63" i="52"/>
  <c r="X62" i="52"/>
  <c r="W62" i="52"/>
  <c r="O62" i="52"/>
  <c r="N62" i="52"/>
  <c r="M62" i="52"/>
  <c r="L62" i="52"/>
  <c r="C62" i="52"/>
  <c r="B62" i="52"/>
  <c r="A62" i="52"/>
  <c r="X61" i="52"/>
  <c r="W61" i="52"/>
  <c r="O61" i="52"/>
  <c r="N61" i="52"/>
  <c r="M61" i="52"/>
  <c r="L61" i="52"/>
  <c r="C61" i="52"/>
  <c r="B61" i="52"/>
  <c r="A61" i="52"/>
  <c r="X60" i="52"/>
  <c r="W60" i="52"/>
  <c r="O60" i="52"/>
  <c r="N60" i="52"/>
  <c r="M60" i="52"/>
  <c r="L60" i="52"/>
  <c r="C60" i="52"/>
  <c r="B60" i="52"/>
  <c r="A60" i="52"/>
  <c r="X59" i="52"/>
  <c r="W59" i="52"/>
  <c r="O59" i="52"/>
  <c r="N59" i="52"/>
  <c r="M59" i="52"/>
  <c r="L59" i="52"/>
  <c r="B59" i="52"/>
  <c r="A59" i="52"/>
  <c r="X54" i="52"/>
  <c r="W54" i="52"/>
  <c r="O54" i="52"/>
  <c r="N54" i="52"/>
  <c r="M54" i="52"/>
  <c r="L54" i="52"/>
  <c r="C54" i="52"/>
  <c r="B54" i="52"/>
  <c r="A54" i="52"/>
  <c r="X53" i="52"/>
  <c r="W53" i="52"/>
  <c r="O53" i="52"/>
  <c r="N53" i="52"/>
  <c r="M53" i="52"/>
  <c r="L53" i="52"/>
  <c r="B53" i="52"/>
  <c r="A53" i="52"/>
  <c r="X52" i="52"/>
  <c r="W52" i="52"/>
  <c r="O52" i="52"/>
  <c r="N52" i="52"/>
  <c r="M52" i="52"/>
  <c r="L52" i="52"/>
  <c r="C52" i="52"/>
  <c r="B52" i="52"/>
  <c r="A52" i="52"/>
  <c r="X51" i="52"/>
  <c r="W51" i="52"/>
  <c r="O51" i="52"/>
  <c r="N51" i="52"/>
  <c r="M51" i="52"/>
  <c r="L51" i="52"/>
  <c r="C51" i="52"/>
  <c r="B51" i="52"/>
  <c r="A51" i="52"/>
  <c r="X50" i="52"/>
  <c r="W50" i="52"/>
  <c r="O50" i="52"/>
  <c r="N50" i="52"/>
  <c r="M50" i="52"/>
  <c r="L50" i="52"/>
  <c r="C50" i="52"/>
  <c r="B50" i="52"/>
  <c r="A50" i="52"/>
  <c r="X49" i="52"/>
  <c r="W49" i="52"/>
  <c r="O49" i="52"/>
  <c r="N49" i="52"/>
  <c r="M49" i="52"/>
  <c r="L49" i="52"/>
  <c r="C49" i="52"/>
  <c r="B49" i="52"/>
  <c r="A49" i="52"/>
  <c r="X48" i="52"/>
  <c r="W48" i="52"/>
  <c r="O48" i="52"/>
  <c r="N48" i="52"/>
  <c r="M48" i="52"/>
  <c r="L48" i="52"/>
  <c r="C48" i="52"/>
  <c r="B48" i="52"/>
  <c r="A48" i="52"/>
  <c r="X47" i="52"/>
  <c r="W47" i="52"/>
  <c r="O47" i="52"/>
  <c r="N47" i="52"/>
  <c r="M47" i="52"/>
  <c r="L47" i="52"/>
  <c r="C47" i="52"/>
  <c r="B47" i="52"/>
  <c r="A47" i="52"/>
  <c r="X46" i="52"/>
  <c r="W46" i="52"/>
  <c r="O46" i="52"/>
  <c r="N46" i="52"/>
  <c r="M46" i="52"/>
  <c r="L46" i="52"/>
  <c r="C46" i="52"/>
  <c r="B46" i="52"/>
  <c r="A46" i="52"/>
  <c r="X45" i="52"/>
  <c r="W45" i="52"/>
  <c r="O45" i="52"/>
  <c r="N45" i="52"/>
  <c r="M45" i="52"/>
  <c r="L45" i="52"/>
  <c r="C45" i="52"/>
  <c r="B45" i="52"/>
  <c r="A45" i="52"/>
  <c r="X44" i="52"/>
  <c r="W44" i="52"/>
  <c r="O44" i="52"/>
  <c r="N44" i="52"/>
  <c r="M44" i="52"/>
  <c r="L44" i="52"/>
  <c r="C44" i="52"/>
  <c r="B44" i="52"/>
  <c r="A44" i="52"/>
  <c r="X43" i="52"/>
  <c r="W43" i="52"/>
  <c r="O43" i="52"/>
  <c r="N43" i="52"/>
  <c r="M43" i="52"/>
  <c r="L43" i="52"/>
  <c r="C43" i="52"/>
  <c r="B43" i="52"/>
  <c r="A43" i="52"/>
  <c r="X42" i="52"/>
  <c r="W42" i="52"/>
  <c r="O42" i="52"/>
  <c r="N42" i="52"/>
  <c r="M42" i="52"/>
  <c r="L42" i="52"/>
  <c r="C42" i="52"/>
  <c r="B42" i="52"/>
  <c r="A42" i="52"/>
  <c r="X41" i="52"/>
  <c r="W41" i="52"/>
  <c r="O41" i="52"/>
  <c r="N41" i="52"/>
  <c r="M41" i="52"/>
  <c r="L41" i="52"/>
  <c r="C41" i="52"/>
  <c r="B41" i="52"/>
  <c r="A41" i="52"/>
  <c r="X40" i="52"/>
  <c r="W40" i="52"/>
  <c r="O40" i="52"/>
  <c r="N40" i="52"/>
  <c r="M40" i="52"/>
  <c r="L40" i="52"/>
  <c r="C40" i="52"/>
  <c r="B40" i="52"/>
  <c r="A40" i="52"/>
  <c r="X39" i="52"/>
  <c r="W39" i="52"/>
  <c r="O39" i="52"/>
  <c r="N39" i="52"/>
  <c r="M39" i="52"/>
  <c r="L39" i="52"/>
  <c r="C39" i="52"/>
  <c r="B39" i="52"/>
  <c r="A39" i="52"/>
  <c r="X38" i="52"/>
  <c r="W38" i="52"/>
  <c r="O38" i="52"/>
  <c r="N38" i="52"/>
  <c r="M38" i="52"/>
  <c r="L38" i="52"/>
  <c r="C38" i="52"/>
  <c r="B38" i="52"/>
  <c r="A38" i="52"/>
  <c r="X37" i="52"/>
  <c r="W37" i="52"/>
  <c r="O37" i="52"/>
  <c r="N37" i="52"/>
  <c r="M37" i="52"/>
  <c r="L37" i="52"/>
  <c r="C37" i="52"/>
  <c r="B37" i="52"/>
  <c r="A37" i="52"/>
  <c r="X36" i="52"/>
  <c r="W36" i="52"/>
  <c r="O36" i="52"/>
  <c r="N36" i="52"/>
  <c r="M36" i="52"/>
  <c r="L36" i="52"/>
  <c r="C36" i="52"/>
  <c r="B36" i="52"/>
  <c r="A36" i="52"/>
  <c r="X35" i="52"/>
  <c r="W35" i="52"/>
  <c r="O35" i="52"/>
  <c r="N35" i="52"/>
  <c r="M35" i="52"/>
  <c r="L35" i="52"/>
  <c r="B35" i="52"/>
  <c r="A35" i="52"/>
  <c r="X29" i="52"/>
  <c r="W29" i="52"/>
  <c r="O29" i="52"/>
  <c r="N29" i="52"/>
  <c r="M29" i="52"/>
  <c r="L29" i="52"/>
  <c r="C29" i="52"/>
  <c r="B29" i="52"/>
  <c r="A29" i="52"/>
  <c r="X28" i="52"/>
  <c r="W28" i="52"/>
  <c r="O28" i="52"/>
  <c r="N28" i="52"/>
  <c r="M28" i="52"/>
  <c r="L28" i="52"/>
  <c r="B28" i="52"/>
  <c r="A28" i="52"/>
  <c r="X27" i="52"/>
  <c r="W27" i="52"/>
  <c r="O27" i="52"/>
  <c r="N27" i="52"/>
  <c r="M27" i="52"/>
  <c r="L27" i="52"/>
  <c r="C27" i="52"/>
  <c r="B27" i="52"/>
  <c r="A27" i="52"/>
  <c r="X26" i="52"/>
  <c r="W26" i="52"/>
  <c r="O26" i="52"/>
  <c r="N26" i="52"/>
  <c r="M26" i="52"/>
  <c r="L26" i="52"/>
  <c r="C26" i="52"/>
  <c r="B26" i="52"/>
  <c r="A26" i="52"/>
  <c r="X25" i="52"/>
  <c r="W25" i="52"/>
  <c r="O25" i="52"/>
  <c r="N25" i="52"/>
  <c r="M25" i="52"/>
  <c r="L25" i="52"/>
  <c r="C25" i="52"/>
  <c r="B25" i="52"/>
  <c r="A25" i="52"/>
  <c r="X24" i="52"/>
  <c r="W24" i="52"/>
  <c r="O24" i="52"/>
  <c r="N24" i="52"/>
  <c r="M24" i="52"/>
  <c r="L24" i="52"/>
  <c r="C24" i="52"/>
  <c r="B24" i="52"/>
  <c r="A24" i="52"/>
  <c r="X23" i="52"/>
  <c r="W23" i="52"/>
  <c r="O23" i="52"/>
  <c r="N23" i="52"/>
  <c r="M23" i="52"/>
  <c r="L23" i="52"/>
  <c r="C23" i="52"/>
  <c r="B23" i="52"/>
  <c r="A23" i="52"/>
  <c r="X22" i="52"/>
  <c r="W22" i="52"/>
  <c r="O22" i="52"/>
  <c r="N22" i="52"/>
  <c r="M22" i="52"/>
  <c r="L22" i="52"/>
  <c r="C22" i="52"/>
  <c r="B22" i="52"/>
  <c r="A22" i="52"/>
  <c r="X21" i="52"/>
  <c r="W21" i="52"/>
  <c r="O21" i="52"/>
  <c r="N21" i="52"/>
  <c r="M21" i="52"/>
  <c r="L21" i="52"/>
  <c r="C21" i="52"/>
  <c r="B21" i="52"/>
  <c r="A21" i="52"/>
  <c r="X20" i="52"/>
  <c r="W20" i="52"/>
  <c r="O20" i="52"/>
  <c r="N20" i="52"/>
  <c r="M20" i="52"/>
  <c r="L20" i="52"/>
  <c r="C20" i="52"/>
  <c r="B20" i="52"/>
  <c r="A20" i="52"/>
  <c r="X19" i="52"/>
  <c r="W19" i="52"/>
  <c r="O19" i="52"/>
  <c r="N19" i="52"/>
  <c r="M19" i="52"/>
  <c r="L19" i="52"/>
  <c r="C19" i="52"/>
  <c r="B19" i="52"/>
  <c r="A19" i="52"/>
  <c r="X18" i="52"/>
  <c r="W18" i="52"/>
  <c r="O18" i="52"/>
  <c r="N18" i="52"/>
  <c r="M18" i="52"/>
  <c r="L18" i="52"/>
  <c r="C18" i="52"/>
  <c r="B18" i="52"/>
  <c r="A18" i="52"/>
  <c r="X17" i="52"/>
  <c r="W17" i="52"/>
  <c r="O17" i="52"/>
  <c r="N17" i="52"/>
  <c r="M17" i="52"/>
  <c r="L17" i="52"/>
  <c r="C17" i="52"/>
  <c r="B17" i="52"/>
  <c r="A17" i="52"/>
  <c r="X16" i="52"/>
  <c r="W16" i="52"/>
  <c r="O16" i="52"/>
  <c r="N16" i="52"/>
  <c r="M16" i="52"/>
  <c r="L16" i="52"/>
  <c r="C16" i="52"/>
  <c r="B16" i="52"/>
  <c r="A16" i="52"/>
  <c r="X15" i="52"/>
  <c r="W15" i="52"/>
  <c r="O15" i="52"/>
  <c r="N15" i="52"/>
  <c r="M15" i="52"/>
  <c r="L15" i="52"/>
  <c r="C15" i="52"/>
  <c r="B15" i="52"/>
  <c r="A15" i="52"/>
  <c r="X14" i="52"/>
  <c r="W14" i="52"/>
  <c r="O14" i="52"/>
  <c r="N14" i="52"/>
  <c r="M14" i="52"/>
  <c r="L14" i="52"/>
  <c r="C14" i="52"/>
  <c r="B14" i="52"/>
  <c r="A14" i="52"/>
  <c r="X13" i="52"/>
  <c r="W13" i="52"/>
  <c r="O13" i="52"/>
  <c r="N13" i="52"/>
  <c r="M13" i="52"/>
  <c r="L13" i="52"/>
  <c r="C13" i="52"/>
  <c r="B13" i="52"/>
  <c r="A13" i="52"/>
  <c r="X12" i="52"/>
  <c r="W12" i="52"/>
  <c r="O12" i="52"/>
  <c r="N12" i="52"/>
  <c r="M12" i="52"/>
  <c r="L12" i="52"/>
  <c r="C12" i="52"/>
  <c r="B12" i="52"/>
  <c r="A12" i="52"/>
  <c r="X11" i="52"/>
  <c r="W11" i="52"/>
  <c r="O11" i="52"/>
  <c r="N11" i="52"/>
  <c r="M11" i="52"/>
  <c r="L11" i="52"/>
  <c r="C11" i="52"/>
  <c r="B11" i="52"/>
  <c r="A11" i="52"/>
  <c r="X10" i="52"/>
  <c r="W10" i="52"/>
  <c r="O10" i="52"/>
  <c r="N10" i="52"/>
  <c r="M10" i="52"/>
  <c r="L10" i="52"/>
  <c r="B10" i="52"/>
  <c r="A10" i="52"/>
  <c r="X78" i="53"/>
  <c r="W78" i="53"/>
  <c r="O78" i="53"/>
  <c r="N78" i="53"/>
  <c r="M78" i="53"/>
  <c r="L78" i="53"/>
  <c r="C78" i="53"/>
  <c r="B78" i="53"/>
  <c r="A78" i="53"/>
  <c r="X77" i="53"/>
  <c r="W77" i="53"/>
  <c r="O77" i="53"/>
  <c r="N77" i="53"/>
  <c r="M77" i="53"/>
  <c r="L77" i="53"/>
  <c r="B77" i="53"/>
  <c r="A77" i="53"/>
  <c r="X76" i="53"/>
  <c r="W76" i="53"/>
  <c r="O76" i="53"/>
  <c r="N76" i="53"/>
  <c r="M76" i="53"/>
  <c r="L76" i="53"/>
  <c r="C76" i="53"/>
  <c r="B76" i="53"/>
  <c r="A76" i="53"/>
  <c r="X75" i="53"/>
  <c r="W75" i="53"/>
  <c r="O75" i="53"/>
  <c r="N75" i="53"/>
  <c r="M75" i="53"/>
  <c r="L75" i="53"/>
  <c r="C75" i="53"/>
  <c r="B75" i="53"/>
  <c r="A75" i="53"/>
  <c r="X74" i="53"/>
  <c r="W74" i="53"/>
  <c r="O74" i="53"/>
  <c r="N74" i="53"/>
  <c r="M74" i="53"/>
  <c r="L74" i="53"/>
  <c r="C74" i="53"/>
  <c r="B74" i="53"/>
  <c r="A74" i="53"/>
  <c r="X73" i="53"/>
  <c r="W73" i="53"/>
  <c r="O73" i="53"/>
  <c r="N73" i="53"/>
  <c r="M73" i="53"/>
  <c r="L73" i="53"/>
  <c r="C73" i="53"/>
  <c r="B73" i="53"/>
  <c r="A73" i="53"/>
  <c r="X72" i="53"/>
  <c r="W72" i="53"/>
  <c r="O72" i="53"/>
  <c r="N72" i="53"/>
  <c r="M72" i="53"/>
  <c r="L72" i="53"/>
  <c r="C72" i="53"/>
  <c r="B72" i="53"/>
  <c r="A72" i="53"/>
  <c r="X71" i="53"/>
  <c r="W71" i="53"/>
  <c r="O71" i="53"/>
  <c r="N71" i="53"/>
  <c r="M71" i="53"/>
  <c r="L71" i="53"/>
  <c r="C71" i="53"/>
  <c r="B71" i="53"/>
  <c r="A71" i="53"/>
  <c r="X70" i="53"/>
  <c r="W70" i="53"/>
  <c r="O70" i="53"/>
  <c r="N70" i="53"/>
  <c r="M70" i="53"/>
  <c r="L70" i="53"/>
  <c r="C70" i="53"/>
  <c r="B70" i="53"/>
  <c r="A70" i="53"/>
  <c r="X69" i="53"/>
  <c r="W69" i="53"/>
  <c r="E4" i="53"/>
  <c r="E6" i="53"/>
  <c r="P69" i="53"/>
  <c r="O69" i="53"/>
  <c r="N69" i="53"/>
  <c r="M69" i="53"/>
  <c r="L69" i="53"/>
  <c r="C69" i="53"/>
  <c r="B69" i="53"/>
  <c r="A69" i="53"/>
  <c r="X68" i="53"/>
  <c r="W68" i="53"/>
  <c r="O68" i="53"/>
  <c r="N68" i="53"/>
  <c r="M68" i="53"/>
  <c r="L68" i="53"/>
  <c r="C68" i="53"/>
  <c r="B68" i="53"/>
  <c r="A68" i="53"/>
  <c r="X67" i="53"/>
  <c r="W67" i="53"/>
  <c r="O67" i="53"/>
  <c r="N67" i="53"/>
  <c r="M67" i="53"/>
  <c r="L67" i="53"/>
  <c r="C67" i="53"/>
  <c r="B67" i="53"/>
  <c r="A67" i="53"/>
  <c r="X66" i="53"/>
  <c r="W66" i="53"/>
  <c r="O66" i="53"/>
  <c r="N66" i="53"/>
  <c r="M66" i="53"/>
  <c r="L66" i="53"/>
  <c r="C66" i="53"/>
  <c r="B66" i="53"/>
  <c r="A66" i="53"/>
  <c r="X65" i="53"/>
  <c r="W65" i="53"/>
  <c r="O65" i="53"/>
  <c r="N65" i="53"/>
  <c r="M65" i="53"/>
  <c r="L65" i="53"/>
  <c r="C65" i="53"/>
  <c r="B65" i="53"/>
  <c r="A65" i="53"/>
  <c r="X64" i="53"/>
  <c r="W64" i="53"/>
  <c r="O64" i="53"/>
  <c r="N64" i="53"/>
  <c r="M64" i="53"/>
  <c r="L64" i="53"/>
  <c r="C64" i="53"/>
  <c r="B64" i="53"/>
  <c r="A64" i="53"/>
  <c r="X63" i="53"/>
  <c r="W63" i="53"/>
  <c r="O63" i="53"/>
  <c r="N63" i="53"/>
  <c r="M63" i="53"/>
  <c r="L63" i="53"/>
  <c r="C63" i="53"/>
  <c r="B63" i="53"/>
  <c r="A63" i="53"/>
  <c r="X62" i="53"/>
  <c r="W62" i="53"/>
  <c r="O62" i="53"/>
  <c r="N62" i="53"/>
  <c r="M62" i="53"/>
  <c r="L62" i="53"/>
  <c r="E5" i="53"/>
  <c r="H6" i="53"/>
  <c r="H62" i="53"/>
  <c r="C62" i="53"/>
  <c r="B62" i="53"/>
  <c r="A62" i="53"/>
  <c r="X61" i="53"/>
  <c r="W61" i="53"/>
  <c r="O61" i="53"/>
  <c r="N61" i="53"/>
  <c r="M61" i="53"/>
  <c r="L61" i="53"/>
  <c r="C61" i="53"/>
  <c r="B61" i="53"/>
  <c r="A61" i="53"/>
  <c r="X60" i="53"/>
  <c r="W60" i="53"/>
  <c r="O60" i="53"/>
  <c r="N60" i="53"/>
  <c r="M60" i="53"/>
  <c r="L60" i="53"/>
  <c r="C60" i="53"/>
  <c r="B60" i="53"/>
  <c r="A60" i="53"/>
  <c r="X59" i="53"/>
  <c r="W59" i="53"/>
  <c r="O59" i="53"/>
  <c r="N59" i="53"/>
  <c r="M59" i="53"/>
  <c r="L59" i="53"/>
  <c r="B59" i="53"/>
  <c r="A59" i="53"/>
  <c r="X54" i="53"/>
  <c r="W54" i="53"/>
  <c r="O54" i="53"/>
  <c r="N54" i="53"/>
  <c r="M54" i="53"/>
  <c r="L54" i="53"/>
  <c r="C54" i="53"/>
  <c r="B54" i="53"/>
  <c r="A54" i="53"/>
  <c r="X53" i="53"/>
  <c r="W53" i="53"/>
  <c r="O53" i="53"/>
  <c r="N53" i="53"/>
  <c r="M53" i="53"/>
  <c r="L53" i="53"/>
  <c r="B53" i="53"/>
  <c r="A53" i="53"/>
  <c r="X52" i="53"/>
  <c r="W52" i="53"/>
  <c r="O52" i="53"/>
  <c r="N52" i="53"/>
  <c r="M52" i="53"/>
  <c r="L52" i="53"/>
  <c r="C52" i="53"/>
  <c r="B52" i="53"/>
  <c r="A52" i="53"/>
  <c r="X51" i="53"/>
  <c r="W51" i="53"/>
  <c r="O51" i="53"/>
  <c r="N51" i="53"/>
  <c r="M51" i="53"/>
  <c r="L51" i="53"/>
  <c r="C51" i="53"/>
  <c r="B51" i="53"/>
  <c r="A51" i="53"/>
  <c r="X50" i="53"/>
  <c r="W50" i="53"/>
  <c r="O50" i="53"/>
  <c r="N50" i="53"/>
  <c r="M50" i="53"/>
  <c r="L50" i="53"/>
  <c r="C50" i="53"/>
  <c r="B50" i="53"/>
  <c r="A50" i="53"/>
  <c r="X49" i="53"/>
  <c r="W49" i="53"/>
  <c r="O49" i="53"/>
  <c r="N49" i="53"/>
  <c r="M49" i="53"/>
  <c r="L49" i="53"/>
  <c r="C49" i="53"/>
  <c r="B49" i="53"/>
  <c r="A49" i="53"/>
  <c r="X48" i="53"/>
  <c r="W48" i="53"/>
  <c r="O48" i="53"/>
  <c r="N48" i="53"/>
  <c r="M48" i="53"/>
  <c r="L48" i="53"/>
  <c r="C48" i="53"/>
  <c r="B48" i="53"/>
  <c r="A48" i="53"/>
  <c r="X47" i="53"/>
  <c r="W47" i="53"/>
  <c r="O47" i="53"/>
  <c r="N47" i="53"/>
  <c r="M47" i="53"/>
  <c r="L47" i="53"/>
  <c r="C47" i="53"/>
  <c r="B47" i="53"/>
  <c r="A47" i="53"/>
  <c r="X46" i="53"/>
  <c r="W46" i="53"/>
  <c r="O46" i="53"/>
  <c r="N46" i="53"/>
  <c r="M46" i="53"/>
  <c r="L46" i="53"/>
  <c r="C46" i="53"/>
  <c r="B46" i="53"/>
  <c r="A46" i="53"/>
  <c r="X45" i="53"/>
  <c r="W45" i="53"/>
  <c r="O45" i="53"/>
  <c r="N45" i="53"/>
  <c r="M45" i="53"/>
  <c r="L45" i="53"/>
  <c r="C45" i="53"/>
  <c r="B45" i="53"/>
  <c r="A45" i="53"/>
  <c r="X44" i="53"/>
  <c r="W44" i="53"/>
  <c r="O44" i="53"/>
  <c r="N44" i="53"/>
  <c r="M44" i="53"/>
  <c r="L44" i="53"/>
  <c r="C44" i="53"/>
  <c r="B44" i="53"/>
  <c r="A44" i="53"/>
  <c r="X43" i="53"/>
  <c r="W43" i="53"/>
  <c r="O43" i="53"/>
  <c r="N43" i="53"/>
  <c r="M43" i="53"/>
  <c r="L43" i="53"/>
  <c r="C43" i="53"/>
  <c r="B43" i="53"/>
  <c r="A43" i="53"/>
  <c r="X42" i="53"/>
  <c r="W42" i="53"/>
  <c r="O42" i="53"/>
  <c r="N42" i="53"/>
  <c r="M42" i="53"/>
  <c r="L42" i="53"/>
  <c r="C42" i="53"/>
  <c r="B42" i="53"/>
  <c r="A42" i="53"/>
  <c r="X41" i="53"/>
  <c r="W41" i="53"/>
  <c r="O41" i="53"/>
  <c r="N41" i="53"/>
  <c r="M41" i="53"/>
  <c r="L41" i="53"/>
  <c r="C41" i="53"/>
  <c r="B41" i="53"/>
  <c r="A41" i="53"/>
  <c r="X40" i="53"/>
  <c r="W40" i="53"/>
  <c r="O40" i="53"/>
  <c r="N40" i="53"/>
  <c r="M40" i="53"/>
  <c r="L40" i="53"/>
  <c r="C40" i="53"/>
  <c r="B40" i="53"/>
  <c r="A40" i="53"/>
  <c r="X39" i="53"/>
  <c r="W39" i="53"/>
  <c r="O39" i="53"/>
  <c r="N39" i="53"/>
  <c r="M39" i="53"/>
  <c r="L39" i="53"/>
  <c r="C39" i="53"/>
  <c r="B39" i="53"/>
  <c r="A39" i="53"/>
  <c r="X38" i="53"/>
  <c r="W38" i="53"/>
  <c r="O38" i="53"/>
  <c r="N38" i="53"/>
  <c r="M38" i="53"/>
  <c r="L38" i="53"/>
  <c r="C38" i="53"/>
  <c r="B38" i="53"/>
  <c r="A38" i="53"/>
  <c r="X37" i="53"/>
  <c r="W37" i="53"/>
  <c r="O37" i="53"/>
  <c r="N37" i="53"/>
  <c r="M37" i="53"/>
  <c r="L37" i="53"/>
  <c r="C37" i="53"/>
  <c r="B37" i="53"/>
  <c r="A37" i="53"/>
  <c r="X36" i="53"/>
  <c r="W36" i="53"/>
  <c r="O36" i="53"/>
  <c r="N36" i="53"/>
  <c r="M36" i="53"/>
  <c r="L36" i="53"/>
  <c r="C36" i="53"/>
  <c r="B36" i="53"/>
  <c r="A36" i="53"/>
  <c r="X35" i="53"/>
  <c r="W35" i="53"/>
  <c r="O35" i="53"/>
  <c r="N35" i="53"/>
  <c r="M35" i="53"/>
  <c r="L35" i="53"/>
  <c r="B35" i="53"/>
  <c r="A35" i="53"/>
  <c r="X29" i="53"/>
  <c r="W29" i="53"/>
  <c r="O29" i="53"/>
  <c r="N29" i="53"/>
  <c r="M29" i="53"/>
  <c r="L29" i="53"/>
  <c r="C29" i="53"/>
  <c r="B29" i="53"/>
  <c r="A29" i="53"/>
  <c r="X28" i="53"/>
  <c r="W28" i="53"/>
  <c r="O28" i="53"/>
  <c r="N28" i="53"/>
  <c r="M28" i="53"/>
  <c r="L28" i="53"/>
  <c r="B28" i="53"/>
  <c r="A28" i="53"/>
  <c r="X27" i="53"/>
  <c r="W27" i="53"/>
  <c r="O27" i="53"/>
  <c r="N27" i="53"/>
  <c r="M27" i="53"/>
  <c r="L27" i="53"/>
  <c r="C27" i="53"/>
  <c r="B27" i="53"/>
  <c r="A27" i="53"/>
  <c r="X26" i="53"/>
  <c r="W26" i="53"/>
  <c r="P26" i="53"/>
  <c r="O26" i="53"/>
  <c r="N26" i="53"/>
  <c r="M26" i="53"/>
  <c r="L26" i="53"/>
  <c r="C26" i="53"/>
  <c r="B26" i="53"/>
  <c r="A26" i="53"/>
  <c r="X25" i="53"/>
  <c r="W25" i="53"/>
  <c r="O25" i="53"/>
  <c r="N25" i="53"/>
  <c r="M25" i="53"/>
  <c r="L25" i="53"/>
  <c r="C25" i="53"/>
  <c r="B25" i="53"/>
  <c r="A25" i="53"/>
  <c r="X24" i="53"/>
  <c r="W24" i="53"/>
  <c r="P24" i="53"/>
  <c r="O24" i="53"/>
  <c r="N24" i="53"/>
  <c r="M24" i="53"/>
  <c r="L24" i="53"/>
  <c r="C24" i="53"/>
  <c r="B24" i="53"/>
  <c r="A24" i="53"/>
  <c r="X23" i="53"/>
  <c r="W23" i="53"/>
  <c r="O23" i="53"/>
  <c r="N23" i="53"/>
  <c r="M23" i="53"/>
  <c r="L23" i="53"/>
  <c r="C23" i="53"/>
  <c r="B23" i="53"/>
  <c r="A23" i="53"/>
  <c r="X22" i="53"/>
  <c r="W22" i="53"/>
  <c r="O22" i="53"/>
  <c r="N22" i="53"/>
  <c r="M22" i="53"/>
  <c r="L22" i="53"/>
  <c r="D22" i="53"/>
  <c r="C22" i="53"/>
  <c r="I22" i="53"/>
  <c r="B22" i="53"/>
  <c r="A22" i="53"/>
  <c r="X21" i="53"/>
  <c r="W21" i="53"/>
  <c r="O21" i="53"/>
  <c r="N21" i="53"/>
  <c r="M21" i="53"/>
  <c r="L21" i="53"/>
  <c r="C21" i="53"/>
  <c r="B21" i="53"/>
  <c r="A21" i="53"/>
  <c r="X20" i="53"/>
  <c r="W20" i="53"/>
  <c r="O20" i="53"/>
  <c r="N20" i="53"/>
  <c r="M20" i="53"/>
  <c r="L20" i="53"/>
  <c r="D20" i="53"/>
  <c r="C20" i="53"/>
  <c r="B20" i="53"/>
  <c r="A20" i="53"/>
  <c r="X19" i="53"/>
  <c r="W19" i="53"/>
  <c r="O19" i="53"/>
  <c r="N19" i="53"/>
  <c r="M19" i="53"/>
  <c r="L19" i="53"/>
  <c r="C19" i="53"/>
  <c r="B19" i="53"/>
  <c r="A19" i="53"/>
  <c r="X18" i="53"/>
  <c r="W18" i="53"/>
  <c r="O18" i="53"/>
  <c r="N18" i="53"/>
  <c r="M18" i="53"/>
  <c r="L18" i="53"/>
  <c r="D18" i="53"/>
  <c r="C18" i="53"/>
  <c r="I18" i="53"/>
  <c r="K18" i="53"/>
  <c r="Q18" i="53"/>
  <c r="B18" i="53"/>
  <c r="A18" i="53"/>
  <c r="X17" i="53"/>
  <c r="W17" i="53"/>
  <c r="O17" i="53"/>
  <c r="N17" i="53"/>
  <c r="M17" i="53"/>
  <c r="L17" i="53"/>
  <c r="C17" i="53"/>
  <c r="B17" i="53"/>
  <c r="A17" i="53"/>
  <c r="X16" i="53"/>
  <c r="W16" i="53"/>
  <c r="P16" i="53"/>
  <c r="O16" i="53"/>
  <c r="N16" i="53"/>
  <c r="M16" i="53"/>
  <c r="L16" i="53"/>
  <c r="C16" i="53"/>
  <c r="B16" i="53"/>
  <c r="A16" i="53"/>
  <c r="X15" i="53"/>
  <c r="W15" i="53"/>
  <c r="O15" i="53"/>
  <c r="N15" i="53"/>
  <c r="M15" i="53"/>
  <c r="L15" i="53"/>
  <c r="C15" i="53"/>
  <c r="B15" i="53"/>
  <c r="A15" i="53"/>
  <c r="X14" i="53"/>
  <c r="W14" i="53"/>
  <c r="O14" i="53"/>
  <c r="N14" i="53"/>
  <c r="M14" i="53"/>
  <c r="L14" i="53"/>
  <c r="C14" i="53"/>
  <c r="B14" i="53"/>
  <c r="A14" i="53"/>
  <c r="X13" i="53"/>
  <c r="W13" i="53"/>
  <c r="O13" i="53"/>
  <c r="N13" i="53"/>
  <c r="M13" i="53"/>
  <c r="L13" i="53"/>
  <c r="C13" i="53"/>
  <c r="B13" i="53"/>
  <c r="A13" i="53"/>
  <c r="X12" i="53"/>
  <c r="W12" i="53"/>
  <c r="O12" i="53"/>
  <c r="N12" i="53"/>
  <c r="M12" i="53"/>
  <c r="L12" i="53"/>
  <c r="C12" i="53"/>
  <c r="B12" i="53"/>
  <c r="A12" i="53"/>
  <c r="X11" i="53"/>
  <c r="W11" i="53"/>
  <c r="O11" i="53"/>
  <c r="N11" i="53"/>
  <c r="M11" i="53"/>
  <c r="L11" i="53"/>
  <c r="C11" i="53"/>
  <c r="B11" i="53"/>
  <c r="A11" i="53"/>
  <c r="X10" i="53"/>
  <c r="W10" i="53"/>
  <c r="O10" i="53"/>
  <c r="N10" i="53"/>
  <c r="M10" i="53"/>
  <c r="L10" i="53"/>
  <c r="D10" i="53"/>
  <c r="I10" i="53"/>
  <c r="B10" i="53"/>
  <c r="A10" i="53"/>
  <c r="E4" i="52"/>
  <c r="E6" i="52"/>
  <c r="P18" i="51"/>
  <c r="E4" i="49"/>
  <c r="E6" i="49"/>
  <c r="P30" i="49"/>
  <c r="P31" i="50"/>
  <c r="W74" i="41"/>
  <c r="X74" i="41"/>
  <c r="W75" i="41"/>
  <c r="X75" i="41"/>
  <c r="W76" i="41"/>
  <c r="X76" i="41"/>
  <c r="W77" i="41"/>
  <c r="X77" i="41"/>
  <c r="L74" i="41"/>
  <c r="M74" i="41"/>
  <c r="N74" i="41"/>
  <c r="O74" i="41"/>
  <c r="L75" i="41"/>
  <c r="M75" i="41"/>
  <c r="N75" i="41"/>
  <c r="O75" i="41"/>
  <c r="L76" i="41"/>
  <c r="M76" i="41"/>
  <c r="N76" i="41"/>
  <c r="O76" i="41"/>
  <c r="L77" i="41"/>
  <c r="M77" i="41"/>
  <c r="N77" i="41"/>
  <c r="O77" i="41"/>
  <c r="W50" i="41"/>
  <c r="X50" i="41"/>
  <c r="W51" i="41"/>
  <c r="X51" i="41"/>
  <c r="W52" i="41"/>
  <c r="X52" i="41"/>
  <c r="W53" i="41"/>
  <c r="X53" i="41"/>
  <c r="L50" i="41"/>
  <c r="M50" i="41"/>
  <c r="N50" i="41"/>
  <c r="O50" i="41"/>
  <c r="L51" i="41"/>
  <c r="M51" i="41"/>
  <c r="N51" i="41"/>
  <c r="O51" i="41"/>
  <c r="L52" i="41"/>
  <c r="M52" i="41"/>
  <c r="N52" i="41"/>
  <c r="O52" i="41"/>
  <c r="L53" i="41"/>
  <c r="M53" i="41"/>
  <c r="N53" i="41"/>
  <c r="O53" i="41"/>
  <c r="W26" i="41"/>
  <c r="X26" i="41"/>
  <c r="W27" i="41"/>
  <c r="X27" i="41"/>
  <c r="W28" i="41"/>
  <c r="X28" i="41"/>
  <c r="W29" i="41"/>
  <c r="X29" i="41"/>
  <c r="L26" i="41"/>
  <c r="M26" i="41"/>
  <c r="N26" i="41"/>
  <c r="O26" i="41"/>
  <c r="L27" i="41"/>
  <c r="M27" i="41"/>
  <c r="N27" i="41"/>
  <c r="O27" i="41"/>
  <c r="L28" i="41"/>
  <c r="M28" i="41"/>
  <c r="N28" i="41"/>
  <c r="O28" i="41"/>
  <c r="L29" i="41"/>
  <c r="M29" i="41"/>
  <c r="N29" i="41"/>
  <c r="O29" i="41"/>
  <c r="C74" i="41"/>
  <c r="C75" i="41"/>
  <c r="C76" i="41"/>
  <c r="C77" i="41"/>
  <c r="A77" i="41"/>
  <c r="B77" i="41"/>
  <c r="A74" i="41"/>
  <c r="B74" i="41"/>
  <c r="A75" i="41"/>
  <c r="B75" i="41"/>
  <c r="A76" i="41"/>
  <c r="B76" i="41"/>
  <c r="A50" i="41"/>
  <c r="B50" i="41"/>
  <c r="C50" i="41"/>
  <c r="A51" i="41"/>
  <c r="B51" i="41"/>
  <c r="C51" i="41"/>
  <c r="A52" i="41"/>
  <c r="B52" i="41"/>
  <c r="C52" i="41"/>
  <c r="A53" i="41"/>
  <c r="B53" i="41"/>
  <c r="C53" i="41"/>
  <c r="C26" i="41"/>
  <c r="C27" i="41"/>
  <c r="C28" i="41"/>
  <c r="C29" i="41"/>
  <c r="A26" i="41"/>
  <c r="B26" i="41"/>
  <c r="A27" i="41"/>
  <c r="B27" i="41"/>
  <c r="A28" i="41"/>
  <c r="B28" i="41"/>
  <c r="A29" i="41"/>
  <c r="B29" i="41"/>
  <c r="G5" i="53"/>
  <c r="G6" i="53"/>
  <c r="E5" i="50"/>
  <c r="D17" i="50"/>
  <c r="I17" i="50"/>
  <c r="W74" i="42"/>
  <c r="X74" i="42"/>
  <c r="W75" i="42"/>
  <c r="X75" i="42"/>
  <c r="W76" i="42"/>
  <c r="X76" i="42"/>
  <c r="W77" i="42"/>
  <c r="X77" i="42"/>
  <c r="L74" i="42"/>
  <c r="M74" i="42"/>
  <c r="N74" i="42"/>
  <c r="O74" i="42"/>
  <c r="L75" i="42"/>
  <c r="M75" i="42"/>
  <c r="N75" i="42"/>
  <c r="O75" i="42"/>
  <c r="L76" i="42"/>
  <c r="M76" i="42"/>
  <c r="N76" i="42"/>
  <c r="O76" i="42"/>
  <c r="L77" i="42"/>
  <c r="M77" i="42"/>
  <c r="N77" i="42"/>
  <c r="O77" i="42"/>
  <c r="C65" i="42"/>
  <c r="C66" i="42"/>
  <c r="C67" i="42"/>
  <c r="C68" i="42"/>
  <c r="C69" i="42"/>
  <c r="C70" i="42"/>
  <c r="C71" i="42"/>
  <c r="C72" i="42"/>
  <c r="C73" i="42"/>
  <c r="C74" i="42"/>
  <c r="C75" i="42"/>
  <c r="C76" i="42"/>
  <c r="C77" i="42"/>
  <c r="C62" i="42"/>
  <c r="W50" i="42"/>
  <c r="X50" i="42"/>
  <c r="W51" i="42"/>
  <c r="X51" i="42"/>
  <c r="W52" i="42"/>
  <c r="X52" i="42"/>
  <c r="W53" i="42"/>
  <c r="X53" i="42"/>
  <c r="L50" i="42"/>
  <c r="M50" i="42"/>
  <c r="N50" i="42"/>
  <c r="O50" i="42"/>
  <c r="L51" i="42"/>
  <c r="M51" i="42"/>
  <c r="N51" i="42"/>
  <c r="O51" i="42"/>
  <c r="L52" i="42"/>
  <c r="M52" i="42"/>
  <c r="N52" i="42"/>
  <c r="O52" i="42"/>
  <c r="L53" i="42"/>
  <c r="M53" i="42"/>
  <c r="N53" i="42"/>
  <c r="O53" i="42"/>
  <c r="W29" i="42"/>
  <c r="X29" i="42"/>
  <c r="W26" i="42"/>
  <c r="X26" i="42"/>
  <c r="W27" i="42"/>
  <c r="X27" i="42"/>
  <c r="W28" i="42"/>
  <c r="X28" i="42"/>
  <c r="L26" i="42"/>
  <c r="M26" i="42"/>
  <c r="N26" i="42"/>
  <c r="O26" i="42"/>
  <c r="L27" i="42"/>
  <c r="M27" i="42"/>
  <c r="N27" i="42"/>
  <c r="O27" i="42"/>
  <c r="L28" i="42"/>
  <c r="M28" i="42"/>
  <c r="N28" i="42"/>
  <c r="O28" i="42"/>
  <c r="L29" i="42"/>
  <c r="M29" i="42"/>
  <c r="N29" i="42"/>
  <c r="O29" i="42"/>
  <c r="A74" i="42"/>
  <c r="B74" i="42"/>
  <c r="A75" i="42"/>
  <c r="B75" i="42"/>
  <c r="A76" i="42"/>
  <c r="B76" i="42"/>
  <c r="A77" i="42"/>
  <c r="B77" i="42"/>
  <c r="A50" i="42"/>
  <c r="B50" i="42"/>
  <c r="C50" i="42"/>
  <c r="A51" i="42"/>
  <c r="B51" i="42"/>
  <c r="C51" i="42"/>
  <c r="A52" i="42"/>
  <c r="B52" i="42"/>
  <c r="C52" i="42"/>
  <c r="A53" i="42"/>
  <c r="B53" i="42"/>
  <c r="C53" i="42"/>
  <c r="C26" i="42"/>
  <c r="C27" i="42"/>
  <c r="C28" i="42"/>
  <c r="C29" i="42"/>
  <c r="A26" i="42"/>
  <c r="B26" i="42"/>
  <c r="A27" i="42"/>
  <c r="B27" i="42"/>
  <c r="A28" i="42"/>
  <c r="B28" i="42"/>
  <c r="A29" i="42"/>
  <c r="B29" i="42"/>
  <c r="W74" i="43"/>
  <c r="X74" i="43"/>
  <c r="W75" i="43"/>
  <c r="X75" i="43"/>
  <c r="W76" i="43"/>
  <c r="X76" i="43"/>
  <c r="W77" i="43"/>
  <c r="X77" i="43"/>
  <c r="L74" i="43"/>
  <c r="M74" i="43"/>
  <c r="N74" i="43"/>
  <c r="O74" i="43"/>
  <c r="L75" i="43"/>
  <c r="M75" i="43"/>
  <c r="N75" i="43"/>
  <c r="O75" i="43"/>
  <c r="L76" i="43"/>
  <c r="M76" i="43"/>
  <c r="N76" i="43"/>
  <c r="O76" i="43"/>
  <c r="L77" i="43"/>
  <c r="M77" i="43"/>
  <c r="N77" i="43"/>
  <c r="O77" i="43"/>
  <c r="C74" i="43"/>
  <c r="C75" i="43"/>
  <c r="C76" i="43"/>
  <c r="C77" i="43"/>
  <c r="W50" i="43"/>
  <c r="X50" i="43"/>
  <c r="W51" i="43"/>
  <c r="X51" i="43"/>
  <c r="W52" i="43"/>
  <c r="X52" i="43"/>
  <c r="W53" i="43"/>
  <c r="X53" i="43"/>
  <c r="L50" i="43"/>
  <c r="M50" i="43"/>
  <c r="N50" i="43"/>
  <c r="O50" i="43"/>
  <c r="L51" i="43"/>
  <c r="M51" i="43"/>
  <c r="N51" i="43"/>
  <c r="O51" i="43"/>
  <c r="L52" i="43"/>
  <c r="M52" i="43"/>
  <c r="N52" i="43"/>
  <c r="O52" i="43"/>
  <c r="L53" i="43"/>
  <c r="M53" i="43"/>
  <c r="N53" i="43"/>
  <c r="O53" i="43"/>
  <c r="C44" i="43"/>
  <c r="C50" i="43"/>
  <c r="C51" i="43"/>
  <c r="C52" i="43"/>
  <c r="C53" i="43"/>
  <c r="W26" i="43"/>
  <c r="X26" i="43"/>
  <c r="W27" i="43"/>
  <c r="X27" i="43"/>
  <c r="W28" i="43"/>
  <c r="X28" i="43"/>
  <c r="W29" i="43"/>
  <c r="X29" i="43"/>
  <c r="L26" i="43"/>
  <c r="M26" i="43"/>
  <c r="N26" i="43"/>
  <c r="O26" i="43"/>
  <c r="L27" i="43"/>
  <c r="M27" i="43"/>
  <c r="N27" i="43"/>
  <c r="O27" i="43"/>
  <c r="L28" i="43"/>
  <c r="M28" i="43"/>
  <c r="N28" i="43"/>
  <c r="O28" i="43"/>
  <c r="L29" i="43"/>
  <c r="M29" i="43"/>
  <c r="N29" i="43"/>
  <c r="O29" i="43"/>
  <c r="C26" i="43"/>
  <c r="C27" i="43"/>
  <c r="C28" i="43"/>
  <c r="C29" i="43"/>
  <c r="A77" i="43"/>
  <c r="B77" i="43"/>
  <c r="A74" i="43"/>
  <c r="B74" i="43"/>
  <c r="A75" i="43"/>
  <c r="B75" i="43"/>
  <c r="A76" i="43"/>
  <c r="B76" i="43"/>
  <c r="A50" i="43"/>
  <c r="B50" i="43"/>
  <c r="A51" i="43"/>
  <c r="B51" i="43"/>
  <c r="A52" i="43"/>
  <c r="B52" i="43"/>
  <c r="A53" i="43"/>
  <c r="B53" i="43"/>
  <c r="A26" i="43"/>
  <c r="B26" i="43"/>
  <c r="A27" i="43"/>
  <c r="B27" i="43"/>
  <c r="A28" i="43"/>
  <c r="B28" i="43"/>
  <c r="A29" i="43"/>
  <c r="B29" i="43"/>
  <c r="W74" i="44"/>
  <c r="X74" i="44"/>
  <c r="W75" i="44"/>
  <c r="X75" i="44"/>
  <c r="W76" i="44"/>
  <c r="X76" i="44"/>
  <c r="W77" i="44"/>
  <c r="X77" i="44"/>
  <c r="L74" i="44"/>
  <c r="M74" i="44"/>
  <c r="N74" i="44"/>
  <c r="O74" i="44"/>
  <c r="L75" i="44"/>
  <c r="M75" i="44"/>
  <c r="N75" i="44"/>
  <c r="O75" i="44"/>
  <c r="L76" i="44"/>
  <c r="M76" i="44"/>
  <c r="N76" i="44"/>
  <c r="O76" i="44"/>
  <c r="L77" i="44"/>
  <c r="M77" i="44"/>
  <c r="N77" i="44"/>
  <c r="O77" i="44"/>
  <c r="C74" i="44"/>
  <c r="C75" i="44"/>
  <c r="C76" i="44"/>
  <c r="C77" i="44"/>
  <c r="A77" i="44"/>
  <c r="B77" i="44"/>
  <c r="A74" i="44"/>
  <c r="B74" i="44"/>
  <c r="A75" i="44"/>
  <c r="B75" i="44"/>
  <c r="A76" i="44"/>
  <c r="B76" i="44"/>
  <c r="W50" i="44"/>
  <c r="X50" i="44"/>
  <c r="W51" i="44"/>
  <c r="X51" i="44"/>
  <c r="W52" i="44"/>
  <c r="X52" i="44"/>
  <c r="W53" i="44"/>
  <c r="X53" i="44"/>
  <c r="L50" i="44"/>
  <c r="M50" i="44"/>
  <c r="N50" i="44"/>
  <c r="O50" i="44"/>
  <c r="L51" i="44"/>
  <c r="M51" i="44"/>
  <c r="N51" i="44"/>
  <c r="O51" i="44"/>
  <c r="L52" i="44"/>
  <c r="M52" i="44"/>
  <c r="N52" i="44"/>
  <c r="O52" i="44"/>
  <c r="L53" i="44"/>
  <c r="M53" i="44"/>
  <c r="N53" i="44"/>
  <c r="O53" i="44"/>
  <c r="C50" i="44"/>
  <c r="C51" i="44"/>
  <c r="C52" i="44"/>
  <c r="C53" i="44"/>
  <c r="A50" i="44"/>
  <c r="B50" i="44"/>
  <c r="A51" i="44"/>
  <c r="B51" i="44"/>
  <c r="A52" i="44"/>
  <c r="B52" i="44"/>
  <c r="A53" i="44"/>
  <c r="B53" i="44"/>
  <c r="W26" i="44"/>
  <c r="X26" i="44"/>
  <c r="W27" i="44"/>
  <c r="X27" i="44"/>
  <c r="W28" i="44"/>
  <c r="X28" i="44"/>
  <c r="W29" i="44"/>
  <c r="X29" i="44"/>
  <c r="L26" i="44"/>
  <c r="M26" i="44"/>
  <c r="N26" i="44"/>
  <c r="O26" i="44"/>
  <c r="L27" i="44"/>
  <c r="M27" i="44"/>
  <c r="N27" i="44"/>
  <c r="O27" i="44"/>
  <c r="L28" i="44"/>
  <c r="M28" i="44"/>
  <c r="N28" i="44"/>
  <c r="O28" i="44"/>
  <c r="L29" i="44"/>
  <c r="M29" i="44"/>
  <c r="N29" i="44"/>
  <c r="O29" i="44"/>
  <c r="C26" i="44"/>
  <c r="C27" i="44"/>
  <c r="C28" i="44"/>
  <c r="C29" i="44"/>
  <c r="A26" i="44"/>
  <c r="B26" i="44"/>
  <c r="A27" i="44"/>
  <c r="B27" i="44"/>
  <c r="A28" i="44"/>
  <c r="B28" i="44"/>
  <c r="A29" i="44"/>
  <c r="B29" i="44"/>
  <c r="W74" i="45"/>
  <c r="X74" i="45"/>
  <c r="W75" i="45"/>
  <c r="X75" i="45"/>
  <c r="W76" i="45"/>
  <c r="X76" i="45"/>
  <c r="W77" i="45"/>
  <c r="X77" i="45"/>
  <c r="L74" i="45"/>
  <c r="M74" i="45"/>
  <c r="N74" i="45"/>
  <c r="O74" i="45"/>
  <c r="L75" i="45"/>
  <c r="M75" i="45"/>
  <c r="N75" i="45"/>
  <c r="O75" i="45"/>
  <c r="L76" i="45"/>
  <c r="M76" i="45"/>
  <c r="N76" i="45"/>
  <c r="O76" i="45"/>
  <c r="L77" i="45"/>
  <c r="M77" i="45"/>
  <c r="N77" i="45"/>
  <c r="O77" i="45"/>
  <c r="C74" i="45"/>
  <c r="C75" i="45"/>
  <c r="C76" i="45"/>
  <c r="C77" i="45"/>
  <c r="A77" i="45"/>
  <c r="B77" i="45"/>
  <c r="A74" i="45"/>
  <c r="B74" i="45"/>
  <c r="A75" i="45"/>
  <c r="B75" i="45"/>
  <c r="A76" i="45"/>
  <c r="B76" i="45"/>
  <c r="W50" i="45"/>
  <c r="X50" i="45"/>
  <c r="W51" i="45"/>
  <c r="X51" i="45"/>
  <c r="W52" i="45"/>
  <c r="X52" i="45"/>
  <c r="W53" i="45"/>
  <c r="X53" i="45"/>
  <c r="L50" i="45"/>
  <c r="M50" i="45"/>
  <c r="N50" i="45"/>
  <c r="O50" i="45"/>
  <c r="L51" i="45"/>
  <c r="M51" i="45"/>
  <c r="N51" i="45"/>
  <c r="O51" i="45"/>
  <c r="L52" i="45"/>
  <c r="M52" i="45"/>
  <c r="N52" i="45"/>
  <c r="O52" i="45"/>
  <c r="L53" i="45"/>
  <c r="M53" i="45"/>
  <c r="N53" i="45"/>
  <c r="O53" i="45"/>
  <c r="C50" i="45"/>
  <c r="C51" i="45"/>
  <c r="C52" i="45"/>
  <c r="C53" i="45"/>
  <c r="A50" i="45"/>
  <c r="B50" i="45"/>
  <c r="A51" i="45"/>
  <c r="B51" i="45"/>
  <c r="A52" i="45"/>
  <c r="B52" i="45"/>
  <c r="A53" i="45"/>
  <c r="B53" i="45"/>
  <c r="W26" i="45"/>
  <c r="X26" i="45"/>
  <c r="W27" i="45"/>
  <c r="X27" i="45"/>
  <c r="W28" i="45"/>
  <c r="X28" i="45"/>
  <c r="W29" i="45"/>
  <c r="X29" i="45"/>
  <c r="L26" i="45"/>
  <c r="M26" i="45"/>
  <c r="N26" i="45"/>
  <c r="O26" i="45"/>
  <c r="L27" i="45"/>
  <c r="M27" i="45"/>
  <c r="N27" i="45"/>
  <c r="O27" i="45"/>
  <c r="L28" i="45"/>
  <c r="M28" i="45"/>
  <c r="N28" i="45"/>
  <c r="O28" i="45"/>
  <c r="L29" i="45"/>
  <c r="M29" i="45"/>
  <c r="N29" i="45"/>
  <c r="O29" i="45"/>
  <c r="C27" i="45"/>
  <c r="C28" i="45"/>
  <c r="C29" i="45"/>
  <c r="C26" i="45"/>
  <c r="A26" i="45"/>
  <c r="B26" i="45"/>
  <c r="A27" i="45"/>
  <c r="B27" i="45"/>
  <c r="A28" i="45"/>
  <c r="B28" i="45"/>
  <c r="A29" i="45"/>
  <c r="B29" i="45"/>
  <c r="H5" i="50"/>
  <c r="H54" i="50"/>
  <c r="J18" i="53"/>
  <c r="W59" i="45"/>
  <c r="X59" i="45"/>
  <c r="W60" i="45"/>
  <c r="X60" i="45"/>
  <c r="W61" i="45"/>
  <c r="X61" i="45"/>
  <c r="W62" i="45"/>
  <c r="X62" i="45"/>
  <c r="W63" i="45"/>
  <c r="X63" i="45"/>
  <c r="W64" i="45"/>
  <c r="X64" i="45"/>
  <c r="W65" i="45"/>
  <c r="X65" i="45"/>
  <c r="W66" i="45"/>
  <c r="X66" i="45"/>
  <c r="W67" i="45"/>
  <c r="X67" i="45"/>
  <c r="W68" i="45"/>
  <c r="X68" i="45"/>
  <c r="W69" i="45"/>
  <c r="X69" i="45"/>
  <c r="W70" i="45"/>
  <c r="X70" i="45"/>
  <c r="W71" i="45"/>
  <c r="X71" i="45"/>
  <c r="W72" i="45"/>
  <c r="X72" i="45"/>
  <c r="W73" i="45"/>
  <c r="X73" i="45"/>
  <c r="X58" i="45"/>
  <c r="W58" i="45"/>
  <c r="L59" i="45"/>
  <c r="M59" i="45"/>
  <c r="N59" i="45"/>
  <c r="O59" i="45"/>
  <c r="L60" i="45"/>
  <c r="M60" i="45"/>
  <c r="N60" i="45"/>
  <c r="O60" i="45"/>
  <c r="L61" i="45"/>
  <c r="M61" i="45"/>
  <c r="N61" i="45"/>
  <c r="O61" i="45"/>
  <c r="L62" i="45"/>
  <c r="M62" i="45"/>
  <c r="N62" i="45"/>
  <c r="O62" i="45"/>
  <c r="L63" i="45"/>
  <c r="M63" i="45"/>
  <c r="N63" i="45"/>
  <c r="O63" i="45"/>
  <c r="L64" i="45"/>
  <c r="M64" i="45"/>
  <c r="N64" i="45"/>
  <c r="O64" i="45"/>
  <c r="L65" i="45"/>
  <c r="M65" i="45"/>
  <c r="N65" i="45"/>
  <c r="O65" i="45"/>
  <c r="L66" i="45"/>
  <c r="M66" i="45"/>
  <c r="N66" i="45"/>
  <c r="O66" i="45"/>
  <c r="L67" i="45"/>
  <c r="M67" i="45"/>
  <c r="N67" i="45"/>
  <c r="O67" i="45"/>
  <c r="L68" i="45"/>
  <c r="M68" i="45"/>
  <c r="N68" i="45"/>
  <c r="O68" i="45"/>
  <c r="L69" i="45"/>
  <c r="M69" i="45"/>
  <c r="N69" i="45"/>
  <c r="O69" i="45"/>
  <c r="L70" i="45"/>
  <c r="M70" i="45"/>
  <c r="N70" i="45"/>
  <c r="O70" i="45"/>
  <c r="L71" i="45"/>
  <c r="M71" i="45"/>
  <c r="N71" i="45"/>
  <c r="O71" i="45"/>
  <c r="L72" i="45"/>
  <c r="M72" i="45"/>
  <c r="N72" i="45"/>
  <c r="O72" i="45"/>
  <c r="L73" i="45"/>
  <c r="M73" i="45"/>
  <c r="N73" i="45"/>
  <c r="O73" i="45"/>
  <c r="M58" i="45"/>
  <c r="N58" i="45"/>
  <c r="O58" i="45"/>
  <c r="L58" i="45"/>
  <c r="W35" i="45"/>
  <c r="X35" i="45"/>
  <c r="W36" i="45"/>
  <c r="X36" i="45"/>
  <c r="W37" i="45"/>
  <c r="X37" i="45"/>
  <c r="W38" i="45"/>
  <c r="X38" i="45"/>
  <c r="W39" i="45"/>
  <c r="X39" i="45"/>
  <c r="W40" i="45"/>
  <c r="X40" i="45"/>
  <c r="W41" i="45"/>
  <c r="X41" i="45"/>
  <c r="W42" i="45"/>
  <c r="X42" i="45"/>
  <c r="W43" i="45"/>
  <c r="X43" i="45"/>
  <c r="W44" i="45"/>
  <c r="X44" i="45"/>
  <c r="W45" i="45"/>
  <c r="X45" i="45"/>
  <c r="W46" i="45"/>
  <c r="X46" i="45"/>
  <c r="W47" i="45"/>
  <c r="X47" i="45"/>
  <c r="W48" i="45"/>
  <c r="X48" i="45"/>
  <c r="W49" i="45"/>
  <c r="X49" i="45"/>
  <c r="X34" i="45"/>
  <c r="W34" i="45"/>
  <c r="L35" i="45"/>
  <c r="M35" i="45"/>
  <c r="N35" i="45"/>
  <c r="O35" i="45"/>
  <c r="L36" i="45"/>
  <c r="M36" i="45"/>
  <c r="N36" i="45"/>
  <c r="O36" i="45"/>
  <c r="L37" i="45"/>
  <c r="M37" i="45"/>
  <c r="N37" i="45"/>
  <c r="O37" i="45"/>
  <c r="L38" i="45"/>
  <c r="M38" i="45"/>
  <c r="N38" i="45"/>
  <c r="O38" i="45"/>
  <c r="L39" i="45"/>
  <c r="M39" i="45"/>
  <c r="N39" i="45"/>
  <c r="O39" i="45"/>
  <c r="L40" i="45"/>
  <c r="M40" i="45"/>
  <c r="N40" i="45"/>
  <c r="O40" i="45"/>
  <c r="L41" i="45"/>
  <c r="M41" i="45"/>
  <c r="N41" i="45"/>
  <c r="O41" i="45"/>
  <c r="L42" i="45"/>
  <c r="M42" i="45"/>
  <c r="N42" i="45"/>
  <c r="O42" i="45"/>
  <c r="L43" i="45"/>
  <c r="M43" i="45"/>
  <c r="N43" i="45"/>
  <c r="O43" i="45"/>
  <c r="L44" i="45"/>
  <c r="M44" i="45"/>
  <c r="N44" i="45"/>
  <c r="O44" i="45"/>
  <c r="L45" i="45"/>
  <c r="M45" i="45"/>
  <c r="N45" i="45"/>
  <c r="O45" i="45"/>
  <c r="L46" i="45"/>
  <c r="M46" i="45"/>
  <c r="N46" i="45"/>
  <c r="O46" i="45"/>
  <c r="L47" i="45"/>
  <c r="M47" i="45"/>
  <c r="N47" i="45"/>
  <c r="O47" i="45"/>
  <c r="L48" i="45"/>
  <c r="M48" i="45"/>
  <c r="N48" i="45"/>
  <c r="O48" i="45"/>
  <c r="L49" i="45"/>
  <c r="M49" i="45"/>
  <c r="N49" i="45"/>
  <c r="O49" i="45"/>
  <c r="M34" i="45"/>
  <c r="N34" i="45"/>
  <c r="O34" i="45"/>
  <c r="L34" i="45"/>
  <c r="W11" i="45"/>
  <c r="X11" i="45"/>
  <c r="W12" i="45"/>
  <c r="X12" i="45"/>
  <c r="W13" i="45"/>
  <c r="X13" i="45"/>
  <c r="W14" i="45"/>
  <c r="X14" i="45"/>
  <c r="W15" i="45"/>
  <c r="X15" i="45"/>
  <c r="W16" i="45"/>
  <c r="X16" i="45"/>
  <c r="W17" i="45"/>
  <c r="X17" i="45"/>
  <c r="W18" i="45"/>
  <c r="X18" i="45"/>
  <c r="W19" i="45"/>
  <c r="X19" i="45"/>
  <c r="W20" i="45"/>
  <c r="X20" i="45"/>
  <c r="W21" i="45"/>
  <c r="X21" i="45"/>
  <c r="W22" i="45"/>
  <c r="X22" i="45"/>
  <c r="W23" i="45"/>
  <c r="X23" i="45"/>
  <c r="W24" i="45"/>
  <c r="X24" i="45"/>
  <c r="W25" i="45"/>
  <c r="X25" i="45"/>
  <c r="X10" i="45"/>
  <c r="W10" i="45"/>
  <c r="L11" i="45"/>
  <c r="M11" i="45"/>
  <c r="N11" i="45"/>
  <c r="O11" i="45"/>
  <c r="L12" i="45"/>
  <c r="M12" i="45"/>
  <c r="N12" i="45"/>
  <c r="O12" i="45"/>
  <c r="L13" i="45"/>
  <c r="M13" i="45"/>
  <c r="N13" i="45"/>
  <c r="O13" i="45"/>
  <c r="L14" i="45"/>
  <c r="M14" i="45"/>
  <c r="N14" i="45"/>
  <c r="O14" i="45"/>
  <c r="L15" i="45"/>
  <c r="M15" i="45"/>
  <c r="N15" i="45"/>
  <c r="O15" i="45"/>
  <c r="L16" i="45"/>
  <c r="M16" i="45"/>
  <c r="N16" i="45"/>
  <c r="O16" i="45"/>
  <c r="L17" i="45"/>
  <c r="M17" i="45"/>
  <c r="N17" i="45"/>
  <c r="O17" i="45"/>
  <c r="L18" i="45"/>
  <c r="M18" i="45"/>
  <c r="N18" i="45"/>
  <c r="O18" i="45"/>
  <c r="L19" i="45"/>
  <c r="M19" i="45"/>
  <c r="N19" i="45"/>
  <c r="O19" i="45"/>
  <c r="L20" i="45"/>
  <c r="M20" i="45"/>
  <c r="N20" i="45"/>
  <c r="O20" i="45"/>
  <c r="L21" i="45"/>
  <c r="M21" i="45"/>
  <c r="N21" i="45"/>
  <c r="O21" i="45"/>
  <c r="L22" i="45"/>
  <c r="M22" i="45"/>
  <c r="N22" i="45"/>
  <c r="O22" i="45"/>
  <c r="L23" i="45"/>
  <c r="M23" i="45"/>
  <c r="N23" i="45"/>
  <c r="O23" i="45"/>
  <c r="L24" i="45"/>
  <c r="M24" i="45"/>
  <c r="N24" i="45"/>
  <c r="O24" i="45"/>
  <c r="L25" i="45"/>
  <c r="M25" i="45"/>
  <c r="N25" i="45"/>
  <c r="O25" i="45"/>
  <c r="M10" i="45"/>
  <c r="N10" i="45"/>
  <c r="O10" i="45"/>
  <c r="L10" i="45"/>
  <c r="C65" i="41"/>
  <c r="C41" i="41"/>
  <c r="C17" i="41"/>
  <c r="C41" i="42"/>
  <c r="C17" i="42"/>
  <c r="C65" i="43"/>
  <c r="C41" i="43"/>
  <c r="C17" i="43"/>
  <c r="C65" i="44"/>
  <c r="C41" i="44"/>
  <c r="C17" i="44"/>
  <c r="C65" i="45"/>
  <c r="C41" i="45"/>
  <c r="C17" i="45"/>
  <c r="C73" i="45"/>
  <c r="B73" i="45"/>
  <c r="A73" i="45"/>
  <c r="C72" i="45"/>
  <c r="B72" i="45"/>
  <c r="A72" i="45"/>
  <c r="C71" i="45"/>
  <c r="B71" i="45"/>
  <c r="A71" i="45"/>
  <c r="C70" i="45"/>
  <c r="B70" i="45"/>
  <c r="A70" i="45"/>
  <c r="C69" i="45"/>
  <c r="B69" i="45"/>
  <c r="A69" i="45"/>
  <c r="C68" i="45"/>
  <c r="B68" i="45"/>
  <c r="A68" i="45"/>
  <c r="C67" i="45"/>
  <c r="B67" i="45"/>
  <c r="A67" i="45"/>
  <c r="C66" i="45"/>
  <c r="B66" i="45"/>
  <c r="A66" i="45"/>
  <c r="B65" i="45"/>
  <c r="A65" i="45"/>
  <c r="C64" i="45"/>
  <c r="B64" i="45"/>
  <c r="A64" i="45"/>
  <c r="C63" i="45"/>
  <c r="B63" i="45"/>
  <c r="A63" i="45"/>
  <c r="C62" i="45"/>
  <c r="B62" i="45"/>
  <c r="A62" i="45"/>
  <c r="C61" i="45"/>
  <c r="B61" i="45"/>
  <c r="A61" i="45"/>
  <c r="C60" i="45"/>
  <c r="B60" i="45"/>
  <c r="A60" i="45"/>
  <c r="C59" i="45"/>
  <c r="B59" i="45"/>
  <c r="A59" i="45"/>
  <c r="C58" i="45"/>
  <c r="B58" i="45"/>
  <c r="A58" i="45"/>
  <c r="C49" i="45"/>
  <c r="B49" i="45"/>
  <c r="A49" i="45"/>
  <c r="C48" i="45"/>
  <c r="B48" i="45"/>
  <c r="A48" i="45"/>
  <c r="C47" i="45"/>
  <c r="B47" i="45"/>
  <c r="A47" i="45"/>
  <c r="C46" i="45"/>
  <c r="B46" i="45"/>
  <c r="A46" i="45"/>
  <c r="C45" i="45"/>
  <c r="B45" i="45"/>
  <c r="A45" i="45"/>
  <c r="C44" i="45"/>
  <c r="B44" i="45"/>
  <c r="A44" i="45"/>
  <c r="C43" i="45"/>
  <c r="B43" i="45"/>
  <c r="A43" i="45"/>
  <c r="C42" i="45"/>
  <c r="B42" i="45"/>
  <c r="A42" i="45"/>
  <c r="B41" i="45"/>
  <c r="A41" i="45"/>
  <c r="C40" i="45"/>
  <c r="B40" i="45"/>
  <c r="A40" i="45"/>
  <c r="C39" i="45"/>
  <c r="B39" i="45"/>
  <c r="A39" i="45"/>
  <c r="C38" i="45"/>
  <c r="B38" i="45"/>
  <c r="A38" i="45"/>
  <c r="C37" i="45"/>
  <c r="B37" i="45"/>
  <c r="A37" i="45"/>
  <c r="C36" i="45"/>
  <c r="B36" i="45"/>
  <c r="A36" i="45"/>
  <c r="C35" i="45"/>
  <c r="B35" i="45"/>
  <c r="A35" i="45"/>
  <c r="C34" i="45"/>
  <c r="B34" i="45"/>
  <c r="A34" i="45"/>
  <c r="C25" i="45"/>
  <c r="B25" i="45"/>
  <c r="A25" i="45"/>
  <c r="C24" i="45"/>
  <c r="B24" i="45"/>
  <c r="A24" i="45"/>
  <c r="C23" i="45"/>
  <c r="B23" i="45"/>
  <c r="A23" i="45"/>
  <c r="C22" i="45"/>
  <c r="B22" i="45"/>
  <c r="A22" i="45"/>
  <c r="C21" i="45"/>
  <c r="B21" i="45"/>
  <c r="A21" i="45"/>
  <c r="C20" i="45"/>
  <c r="B20" i="45"/>
  <c r="A20" i="45"/>
  <c r="C19" i="45"/>
  <c r="B19" i="45"/>
  <c r="A19" i="45"/>
  <c r="C18" i="45"/>
  <c r="B18" i="45"/>
  <c r="A18" i="45"/>
  <c r="B17" i="45"/>
  <c r="A17" i="45"/>
  <c r="C16" i="45"/>
  <c r="B16" i="45"/>
  <c r="A16" i="45"/>
  <c r="C15" i="45"/>
  <c r="B15" i="45"/>
  <c r="A15" i="45"/>
  <c r="C14" i="45"/>
  <c r="B14" i="45"/>
  <c r="A14" i="45"/>
  <c r="C13" i="45"/>
  <c r="B13" i="45"/>
  <c r="A13" i="45"/>
  <c r="C12" i="45"/>
  <c r="B12" i="45"/>
  <c r="A12" i="45"/>
  <c r="C11" i="45"/>
  <c r="B11" i="45"/>
  <c r="A11" i="45"/>
  <c r="C10" i="45"/>
  <c r="B10" i="45"/>
  <c r="A10" i="45"/>
  <c r="X73" i="44"/>
  <c r="W73" i="44"/>
  <c r="O73" i="44"/>
  <c r="N73" i="44"/>
  <c r="M73" i="44"/>
  <c r="L73" i="44"/>
  <c r="C73" i="44"/>
  <c r="B73" i="44"/>
  <c r="A73" i="44"/>
  <c r="X72" i="44"/>
  <c r="W72" i="44"/>
  <c r="O72" i="44"/>
  <c r="N72" i="44"/>
  <c r="M72" i="44"/>
  <c r="L72" i="44"/>
  <c r="C72" i="44"/>
  <c r="B72" i="44"/>
  <c r="A72" i="44"/>
  <c r="X71" i="44"/>
  <c r="W71" i="44"/>
  <c r="O71" i="44"/>
  <c r="N71" i="44"/>
  <c r="M71" i="44"/>
  <c r="L71" i="44"/>
  <c r="C71" i="44"/>
  <c r="B71" i="44"/>
  <c r="A71" i="44"/>
  <c r="X70" i="44"/>
  <c r="W70" i="44"/>
  <c r="O70" i="44"/>
  <c r="N70" i="44"/>
  <c r="M70" i="44"/>
  <c r="L70" i="44"/>
  <c r="C70" i="44"/>
  <c r="B70" i="44"/>
  <c r="A70" i="44"/>
  <c r="X69" i="44"/>
  <c r="W69" i="44"/>
  <c r="O69" i="44"/>
  <c r="N69" i="44"/>
  <c r="M69" i="44"/>
  <c r="L69" i="44"/>
  <c r="C69" i="44"/>
  <c r="B69" i="44"/>
  <c r="A69" i="44"/>
  <c r="X68" i="44"/>
  <c r="W68" i="44"/>
  <c r="O68" i="44"/>
  <c r="N68" i="44"/>
  <c r="M68" i="44"/>
  <c r="L68" i="44"/>
  <c r="C68" i="44"/>
  <c r="B68" i="44"/>
  <c r="A68" i="44"/>
  <c r="X67" i="44"/>
  <c r="W67" i="44"/>
  <c r="O67" i="44"/>
  <c r="N67" i="44"/>
  <c r="M67" i="44"/>
  <c r="L67" i="44"/>
  <c r="C67" i="44"/>
  <c r="B67" i="44"/>
  <c r="A67" i="44"/>
  <c r="X66" i="44"/>
  <c r="W66" i="44"/>
  <c r="O66" i="44"/>
  <c r="N66" i="44"/>
  <c r="M66" i="44"/>
  <c r="L66" i="44"/>
  <c r="C66" i="44"/>
  <c r="B66" i="44"/>
  <c r="A66" i="44"/>
  <c r="X65" i="44"/>
  <c r="W65" i="44"/>
  <c r="O65" i="44"/>
  <c r="N65" i="44"/>
  <c r="M65" i="44"/>
  <c r="L65" i="44"/>
  <c r="B65" i="44"/>
  <c r="A65" i="44"/>
  <c r="X64" i="44"/>
  <c r="W64" i="44"/>
  <c r="O64" i="44"/>
  <c r="N64" i="44"/>
  <c r="M64" i="44"/>
  <c r="L64" i="44"/>
  <c r="C64" i="44"/>
  <c r="B64" i="44"/>
  <c r="A64" i="44"/>
  <c r="X63" i="44"/>
  <c r="W63" i="44"/>
  <c r="O63" i="44"/>
  <c r="N63" i="44"/>
  <c r="M63" i="44"/>
  <c r="L63" i="44"/>
  <c r="C63" i="44"/>
  <c r="B63" i="44"/>
  <c r="A63" i="44"/>
  <c r="X62" i="44"/>
  <c r="W62" i="44"/>
  <c r="O62" i="44"/>
  <c r="N62" i="44"/>
  <c r="M62" i="44"/>
  <c r="L62" i="44"/>
  <c r="C62" i="44"/>
  <c r="B62" i="44"/>
  <c r="A62" i="44"/>
  <c r="X61" i="44"/>
  <c r="W61" i="44"/>
  <c r="O61" i="44"/>
  <c r="N61" i="44"/>
  <c r="M61" i="44"/>
  <c r="L61" i="44"/>
  <c r="C61" i="44"/>
  <c r="B61" i="44"/>
  <c r="A61" i="44"/>
  <c r="X60" i="44"/>
  <c r="W60" i="44"/>
  <c r="O60" i="44"/>
  <c r="N60" i="44"/>
  <c r="M60" i="44"/>
  <c r="L60" i="44"/>
  <c r="C60" i="44"/>
  <c r="B60" i="44"/>
  <c r="A60" i="44"/>
  <c r="X59" i="44"/>
  <c r="W59" i="44"/>
  <c r="O59" i="44"/>
  <c r="N59" i="44"/>
  <c r="M59" i="44"/>
  <c r="L59" i="44"/>
  <c r="C59" i="44"/>
  <c r="B59" i="44"/>
  <c r="A59" i="44"/>
  <c r="X58" i="44"/>
  <c r="W58" i="44"/>
  <c r="O58" i="44"/>
  <c r="N58" i="44"/>
  <c r="M58" i="44"/>
  <c r="L58" i="44"/>
  <c r="C58" i="44"/>
  <c r="B58" i="44"/>
  <c r="A58" i="44"/>
  <c r="X49" i="44"/>
  <c r="W49" i="44"/>
  <c r="O49" i="44"/>
  <c r="N49" i="44"/>
  <c r="M49" i="44"/>
  <c r="L49" i="44"/>
  <c r="C49" i="44"/>
  <c r="B49" i="44"/>
  <c r="A49" i="44"/>
  <c r="X48" i="44"/>
  <c r="W48" i="44"/>
  <c r="O48" i="44"/>
  <c r="N48" i="44"/>
  <c r="M48" i="44"/>
  <c r="L48" i="44"/>
  <c r="C48" i="44"/>
  <c r="B48" i="44"/>
  <c r="A48" i="44"/>
  <c r="X47" i="44"/>
  <c r="W47" i="44"/>
  <c r="O47" i="44"/>
  <c r="N47" i="44"/>
  <c r="M47" i="44"/>
  <c r="L47" i="44"/>
  <c r="C47" i="44"/>
  <c r="B47" i="44"/>
  <c r="A47" i="44"/>
  <c r="X46" i="44"/>
  <c r="W46" i="44"/>
  <c r="O46" i="44"/>
  <c r="N46" i="44"/>
  <c r="M46" i="44"/>
  <c r="L46" i="44"/>
  <c r="C46" i="44"/>
  <c r="B46" i="44"/>
  <c r="A46" i="44"/>
  <c r="X45" i="44"/>
  <c r="W45" i="44"/>
  <c r="O45" i="44"/>
  <c r="N45" i="44"/>
  <c r="M45" i="44"/>
  <c r="L45" i="44"/>
  <c r="C45" i="44"/>
  <c r="B45" i="44"/>
  <c r="A45" i="44"/>
  <c r="X44" i="44"/>
  <c r="W44" i="44"/>
  <c r="O44" i="44"/>
  <c r="N44" i="44"/>
  <c r="M44" i="44"/>
  <c r="L44" i="44"/>
  <c r="C44" i="44"/>
  <c r="B44" i="44"/>
  <c r="A44" i="44"/>
  <c r="X43" i="44"/>
  <c r="W43" i="44"/>
  <c r="O43" i="44"/>
  <c r="N43" i="44"/>
  <c r="M43" i="44"/>
  <c r="L43" i="44"/>
  <c r="C43" i="44"/>
  <c r="B43" i="44"/>
  <c r="A43" i="44"/>
  <c r="X42" i="44"/>
  <c r="W42" i="44"/>
  <c r="O42" i="44"/>
  <c r="N42" i="44"/>
  <c r="M42" i="44"/>
  <c r="L42" i="44"/>
  <c r="C42" i="44"/>
  <c r="B42" i="44"/>
  <c r="A42" i="44"/>
  <c r="X41" i="44"/>
  <c r="W41" i="44"/>
  <c r="O41" i="44"/>
  <c r="N41" i="44"/>
  <c r="M41" i="44"/>
  <c r="L41" i="44"/>
  <c r="B41" i="44"/>
  <c r="A41" i="44"/>
  <c r="X40" i="44"/>
  <c r="W40" i="44"/>
  <c r="O40" i="44"/>
  <c r="N40" i="44"/>
  <c r="M40" i="44"/>
  <c r="L40" i="44"/>
  <c r="C40" i="44"/>
  <c r="B40" i="44"/>
  <c r="A40" i="44"/>
  <c r="X39" i="44"/>
  <c r="W39" i="44"/>
  <c r="O39" i="44"/>
  <c r="N39" i="44"/>
  <c r="M39" i="44"/>
  <c r="L39" i="44"/>
  <c r="C39" i="44"/>
  <c r="B39" i="44"/>
  <c r="A39" i="44"/>
  <c r="X38" i="44"/>
  <c r="W38" i="44"/>
  <c r="O38" i="44"/>
  <c r="N38" i="44"/>
  <c r="M38" i="44"/>
  <c r="L38" i="44"/>
  <c r="C38" i="44"/>
  <c r="B38" i="44"/>
  <c r="A38" i="44"/>
  <c r="X37" i="44"/>
  <c r="W37" i="44"/>
  <c r="O37" i="44"/>
  <c r="N37" i="44"/>
  <c r="M37" i="44"/>
  <c r="L37" i="44"/>
  <c r="C37" i="44"/>
  <c r="B37" i="44"/>
  <c r="A37" i="44"/>
  <c r="X36" i="44"/>
  <c r="W36" i="44"/>
  <c r="O36" i="44"/>
  <c r="N36" i="44"/>
  <c r="M36" i="44"/>
  <c r="L36" i="44"/>
  <c r="C36" i="44"/>
  <c r="B36" i="44"/>
  <c r="A36" i="44"/>
  <c r="X35" i="44"/>
  <c r="W35" i="44"/>
  <c r="O35" i="44"/>
  <c r="N35" i="44"/>
  <c r="M35" i="44"/>
  <c r="L35" i="44"/>
  <c r="C35" i="44"/>
  <c r="B35" i="44"/>
  <c r="A35" i="44"/>
  <c r="X34" i="44"/>
  <c r="W34" i="44"/>
  <c r="O34" i="44"/>
  <c r="N34" i="44"/>
  <c r="M34" i="44"/>
  <c r="L34" i="44"/>
  <c r="C34" i="44"/>
  <c r="B34" i="44"/>
  <c r="A34" i="44"/>
  <c r="X25" i="44"/>
  <c r="W25" i="44"/>
  <c r="O25" i="44"/>
  <c r="N25" i="44"/>
  <c r="M25" i="44"/>
  <c r="L25" i="44"/>
  <c r="C25" i="44"/>
  <c r="B25" i="44"/>
  <c r="A25" i="44"/>
  <c r="X24" i="44"/>
  <c r="W24" i="44"/>
  <c r="O24" i="44"/>
  <c r="N24" i="44"/>
  <c r="M24" i="44"/>
  <c r="L24" i="44"/>
  <c r="C24" i="44"/>
  <c r="B24" i="44"/>
  <c r="A24" i="44"/>
  <c r="X23" i="44"/>
  <c r="W23" i="44"/>
  <c r="O23" i="44"/>
  <c r="N23" i="44"/>
  <c r="M23" i="44"/>
  <c r="L23" i="44"/>
  <c r="C23" i="44"/>
  <c r="B23" i="44"/>
  <c r="A23" i="44"/>
  <c r="X22" i="44"/>
  <c r="W22" i="44"/>
  <c r="O22" i="44"/>
  <c r="N22" i="44"/>
  <c r="M22" i="44"/>
  <c r="L22" i="44"/>
  <c r="C22" i="44"/>
  <c r="B22" i="44"/>
  <c r="A22" i="44"/>
  <c r="X21" i="44"/>
  <c r="W21" i="44"/>
  <c r="O21" i="44"/>
  <c r="N21" i="44"/>
  <c r="M21" i="44"/>
  <c r="L21" i="44"/>
  <c r="C21" i="44"/>
  <c r="B21" i="44"/>
  <c r="A21" i="44"/>
  <c r="X20" i="44"/>
  <c r="W20" i="44"/>
  <c r="O20" i="44"/>
  <c r="N20" i="44"/>
  <c r="M20" i="44"/>
  <c r="L20" i="44"/>
  <c r="C20" i="44"/>
  <c r="B20" i="44"/>
  <c r="A20" i="44"/>
  <c r="X19" i="44"/>
  <c r="W19" i="44"/>
  <c r="O19" i="44"/>
  <c r="N19" i="44"/>
  <c r="M19" i="44"/>
  <c r="L19" i="44"/>
  <c r="C19" i="44"/>
  <c r="B19" i="44"/>
  <c r="A19" i="44"/>
  <c r="X18" i="44"/>
  <c r="W18" i="44"/>
  <c r="O18" i="44"/>
  <c r="N18" i="44"/>
  <c r="M18" i="44"/>
  <c r="L18" i="44"/>
  <c r="C18" i="44"/>
  <c r="B18" i="44"/>
  <c r="A18" i="44"/>
  <c r="X17" i="44"/>
  <c r="W17" i="44"/>
  <c r="O17" i="44"/>
  <c r="N17" i="44"/>
  <c r="M17" i="44"/>
  <c r="L17" i="44"/>
  <c r="B17" i="44"/>
  <c r="A17" i="44"/>
  <c r="X16" i="44"/>
  <c r="W16" i="44"/>
  <c r="O16" i="44"/>
  <c r="N16" i="44"/>
  <c r="M16" i="44"/>
  <c r="L16" i="44"/>
  <c r="C16" i="44"/>
  <c r="B16" i="44"/>
  <c r="A16" i="44"/>
  <c r="X15" i="44"/>
  <c r="W15" i="44"/>
  <c r="O15" i="44"/>
  <c r="N15" i="44"/>
  <c r="M15" i="44"/>
  <c r="L15" i="44"/>
  <c r="C15" i="44"/>
  <c r="B15" i="44"/>
  <c r="A15" i="44"/>
  <c r="X14" i="44"/>
  <c r="W14" i="44"/>
  <c r="O14" i="44"/>
  <c r="N14" i="44"/>
  <c r="M14" i="44"/>
  <c r="L14" i="44"/>
  <c r="C14" i="44"/>
  <c r="B14" i="44"/>
  <c r="A14" i="44"/>
  <c r="X13" i="44"/>
  <c r="W13" i="44"/>
  <c r="O13" i="44"/>
  <c r="N13" i="44"/>
  <c r="M13" i="44"/>
  <c r="L13" i="44"/>
  <c r="C13" i="44"/>
  <c r="B13" i="44"/>
  <c r="A13" i="44"/>
  <c r="X12" i="44"/>
  <c r="W12" i="44"/>
  <c r="O12" i="44"/>
  <c r="N12" i="44"/>
  <c r="M12" i="44"/>
  <c r="L12" i="44"/>
  <c r="C12" i="44"/>
  <c r="B12" i="44"/>
  <c r="A12" i="44"/>
  <c r="X11" i="44"/>
  <c r="W11" i="44"/>
  <c r="O11" i="44"/>
  <c r="N11" i="44"/>
  <c r="M11" i="44"/>
  <c r="L11" i="44"/>
  <c r="C11" i="44"/>
  <c r="B11" i="44"/>
  <c r="A11" i="44"/>
  <c r="X10" i="44"/>
  <c r="W10" i="44"/>
  <c r="O10" i="44"/>
  <c r="N10" i="44"/>
  <c r="M10" i="44"/>
  <c r="L10" i="44"/>
  <c r="C10" i="44"/>
  <c r="B10" i="44"/>
  <c r="A10" i="44"/>
  <c r="X73" i="43"/>
  <c r="W73" i="43"/>
  <c r="O73" i="43"/>
  <c r="N73" i="43"/>
  <c r="M73" i="43"/>
  <c r="L73" i="43"/>
  <c r="C73" i="43"/>
  <c r="B73" i="43"/>
  <c r="A73" i="43"/>
  <c r="X72" i="43"/>
  <c r="W72" i="43"/>
  <c r="O72" i="43"/>
  <c r="N72" i="43"/>
  <c r="M72" i="43"/>
  <c r="L72" i="43"/>
  <c r="C72" i="43"/>
  <c r="B72" i="43"/>
  <c r="A72" i="43"/>
  <c r="X71" i="43"/>
  <c r="W71" i="43"/>
  <c r="O71" i="43"/>
  <c r="N71" i="43"/>
  <c r="M71" i="43"/>
  <c r="L71" i="43"/>
  <c r="C71" i="43"/>
  <c r="B71" i="43"/>
  <c r="A71" i="43"/>
  <c r="X70" i="43"/>
  <c r="W70" i="43"/>
  <c r="O70" i="43"/>
  <c r="N70" i="43"/>
  <c r="M70" i="43"/>
  <c r="L70" i="43"/>
  <c r="C70" i="43"/>
  <c r="B70" i="43"/>
  <c r="A70" i="43"/>
  <c r="X69" i="43"/>
  <c r="W69" i="43"/>
  <c r="O69" i="43"/>
  <c r="N69" i="43"/>
  <c r="M69" i="43"/>
  <c r="L69" i="43"/>
  <c r="C69" i="43"/>
  <c r="B69" i="43"/>
  <c r="A69" i="43"/>
  <c r="X68" i="43"/>
  <c r="W68" i="43"/>
  <c r="O68" i="43"/>
  <c r="N68" i="43"/>
  <c r="M68" i="43"/>
  <c r="L68" i="43"/>
  <c r="C68" i="43"/>
  <c r="B68" i="43"/>
  <c r="A68" i="43"/>
  <c r="X67" i="43"/>
  <c r="W67" i="43"/>
  <c r="O67" i="43"/>
  <c r="N67" i="43"/>
  <c r="M67" i="43"/>
  <c r="L67" i="43"/>
  <c r="C67" i="43"/>
  <c r="B67" i="43"/>
  <c r="A67" i="43"/>
  <c r="X66" i="43"/>
  <c r="W66" i="43"/>
  <c r="O66" i="43"/>
  <c r="N66" i="43"/>
  <c r="M66" i="43"/>
  <c r="L66" i="43"/>
  <c r="C66" i="43"/>
  <c r="B66" i="43"/>
  <c r="A66" i="43"/>
  <c r="X65" i="43"/>
  <c r="W65" i="43"/>
  <c r="O65" i="43"/>
  <c r="N65" i="43"/>
  <c r="M65" i="43"/>
  <c r="L65" i="43"/>
  <c r="B65" i="43"/>
  <c r="A65" i="43"/>
  <c r="X64" i="43"/>
  <c r="W64" i="43"/>
  <c r="O64" i="43"/>
  <c r="N64" i="43"/>
  <c r="M64" i="43"/>
  <c r="L64" i="43"/>
  <c r="C64" i="43"/>
  <c r="B64" i="43"/>
  <c r="A64" i="43"/>
  <c r="X63" i="43"/>
  <c r="W63" i="43"/>
  <c r="O63" i="43"/>
  <c r="N63" i="43"/>
  <c r="M63" i="43"/>
  <c r="L63" i="43"/>
  <c r="C63" i="43"/>
  <c r="B63" i="43"/>
  <c r="A63" i="43"/>
  <c r="X62" i="43"/>
  <c r="W62" i="43"/>
  <c r="O62" i="43"/>
  <c r="N62" i="43"/>
  <c r="M62" i="43"/>
  <c r="L62" i="43"/>
  <c r="C62" i="43"/>
  <c r="B62" i="43"/>
  <c r="A62" i="43"/>
  <c r="X61" i="43"/>
  <c r="W61" i="43"/>
  <c r="O61" i="43"/>
  <c r="N61" i="43"/>
  <c r="M61" i="43"/>
  <c r="L61" i="43"/>
  <c r="C61" i="43"/>
  <c r="B61" i="43"/>
  <c r="A61" i="43"/>
  <c r="X60" i="43"/>
  <c r="W60" i="43"/>
  <c r="O60" i="43"/>
  <c r="N60" i="43"/>
  <c r="M60" i="43"/>
  <c r="L60" i="43"/>
  <c r="C60" i="43"/>
  <c r="B60" i="43"/>
  <c r="A60" i="43"/>
  <c r="X59" i="43"/>
  <c r="W59" i="43"/>
  <c r="O59" i="43"/>
  <c r="N59" i="43"/>
  <c r="M59" i="43"/>
  <c r="L59" i="43"/>
  <c r="C59" i="43"/>
  <c r="B59" i="43"/>
  <c r="A59" i="43"/>
  <c r="X58" i="43"/>
  <c r="W58" i="43"/>
  <c r="O58" i="43"/>
  <c r="N58" i="43"/>
  <c r="M58" i="43"/>
  <c r="L58" i="43"/>
  <c r="C58" i="43"/>
  <c r="B58" i="43"/>
  <c r="A58" i="43"/>
  <c r="X49" i="43"/>
  <c r="W49" i="43"/>
  <c r="O49" i="43"/>
  <c r="N49" i="43"/>
  <c r="M49" i="43"/>
  <c r="L49" i="43"/>
  <c r="C49" i="43"/>
  <c r="B49" i="43"/>
  <c r="A49" i="43"/>
  <c r="X48" i="43"/>
  <c r="W48" i="43"/>
  <c r="O48" i="43"/>
  <c r="N48" i="43"/>
  <c r="M48" i="43"/>
  <c r="L48" i="43"/>
  <c r="C48" i="43"/>
  <c r="B48" i="43"/>
  <c r="A48" i="43"/>
  <c r="X47" i="43"/>
  <c r="W47" i="43"/>
  <c r="O47" i="43"/>
  <c r="N47" i="43"/>
  <c r="M47" i="43"/>
  <c r="L47" i="43"/>
  <c r="C47" i="43"/>
  <c r="B47" i="43"/>
  <c r="A47" i="43"/>
  <c r="X46" i="43"/>
  <c r="W46" i="43"/>
  <c r="O46" i="43"/>
  <c r="N46" i="43"/>
  <c r="M46" i="43"/>
  <c r="L46" i="43"/>
  <c r="C46" i="43"/>
  <c r="B46" i="43"/>
  <c r="A46" i="43"/>
  <c r="X45" i="43"/>
  <c r="W45" i="43"/>
  <c r="O45" i="43"/>
  <c r="N45" i="43"/>
  <c r="M45" i="43"/>
  <c r="L45" i="43"/>
  <c r="C45" i="43"/>
  <c r="B45" i="43"/>
  <c r="A45" i="43"/>
  <c r="X44" i="43"/>
  <c r="W44" i="43"/>
  <c r="O44" i="43"/>
  <c r="N44" i="43"/>
  <c r="M44" i="43"/>
  <c r="L44" i="43"/>
  <c r="B44" i="43"/>
  <c r="A44" i="43"/>
  <c r="X43" i="43"/>
  <c r="W43" i="43"/>
  <c r="O43" i="43"/>
  <c r="N43" i="43"/>
  <c r="M43" i="43"/>
  <c r="L43" i="43"/>
  <c r="C43" i="43"/>
  <c r="B43" i="43"/>
  <c r="A43" i="43"/>
  <c r="X42" i="43"/>
  <c r="W42" i="43"/>
  <c r="O42" i="43"/>
  <c r="N42" i="43"/>
  <c r="M42" i="43"/>
  <c r="L42" i="43"/>
  <c r="C42" i="43"/>
  <c r="B42" i="43"/>
  <c r="A42" i="43"/>
  <c r="X41" i="43"/>
  <c r="W41" i="43"/>
  <c r="O41" i="43"/>
  <c r="N41" i="43"/>
  <c r="M41" i="43"/>
  <c r="L41" i="43"/>
  <c r="B41" i="43"/>
  <c r="A41" i="43"/>
  <c r="X40" i="43"/>
  <c r="W40" i="43"/>
  <c r="O40" i="43"/>
  <c r="N40" i="43"/>
  <c r="M40" i="43"/>
  <c r="L40" i="43"/>
  <c r="C40" i="43"/>
  <c r="B40" i="43"/>
  <c r="A40" i="43"/>
  <c r="X39" i="43"/>
  <c r="W39" i="43"/>
  <c r="O39" i="43"/>
  <c r="N39" i="43"/>
  <c r="M39" i="43"/>
  <c r="L39" i="43"/>
  <c r="C39" i="43"/>
  <c r="B39" i="43"/>
  <c r="A39" i="43"/>
  <c r="X38" i="43"/>
  <c r="W38" i="43"/>
  <c r="O38" i="43"/>
  <c r="N38" i="43"/>
  <c r="M38" i="43"/>
  <c r="L38" i="43"/>
  <c r="C38" i="43"/>
  <c r="B38" i="43"/>
  <c r="A38" i="43"/>
  <c r="X37" i="43"/>
  <c r="W37" i="43"/>
  <c r="O37" i="43"/>
  <c r="N37" i="43"/>
  <c r="M37" i="43"/>
  <c r="L37" i="43"/>
  <c r="C37" i="43"/>
  <c r="B37" i="43"/>
  <c r="A37" i="43"/>
  <c r="X36" i="43"/>
  <c r="W36" i="43"/>
  <c r="O36" i="43"/>
  <c r="N36" i="43"/>
  <c r="M36" i="43"/>
  <c r="L36" i="43"/>
  <c r="C36" i="43"/>
  <c r="B36" i="43"/>
  <c r="A36" i="43"/>
  <c r="X35" i="43"/>
  <c r="W35" i="43"/>
  <c r="O35" i="43"/>
  <c r="N35" i="43"/>
  <c r="M35" i="43"/>
  <c r="L35" i="43"/>
  <c r="C35" i="43"/>
  <c r="B35" i="43"/>
  <c r="A35" i="43"/>
  <c r="X34" i="43"/>
  <c r="W34" i="43"/>
  <c r="O34" i="43"/>
  <c r="N34" i="43"/>
  <c r="M34" i="43"/>
  <c r="L34" i="43"/>
  <c r="C34" i="43"/>
  <c r="B34" i="43"/>
  <c r="A34" i="43"/>
  <c r="X25" i="43"/>
  <c r="W25" i="43"/>
  <c r="O25" i="43"/>
  <c r="N25" i="43"/>
  <c r="M25" i="43"/>
  <c r="L25" i="43"/>
  <c r="C25" i="43"/>
  <c r="B25" i="43"/>
  <c r="A25" i="43"/>
  <c r="X24" i="43"/>
  <c r="W24" i="43"/>
  <c r="O24" i="43"/>
  <c r="N24" i="43"/>
  <c r="M24" i="43"/>
  <c r="L24" i="43"/>
  <c r="C24" i="43"/>
  <c r="B24" i="43"/>
  <c r="A24" i="43"/>
  <c r="X23" i="43"/>
  <c r="W23" i="43"/>
  <c r="O23" i="43"/>
  <c r="N23" i="43"/>
  <c r="M23" i="43"/>
  <c r="L23" i="43"/>
  <c r="C23" i="43"/>
  <c r="B23" i="43"/>
  <c r="A23" i="43"/>
  <c r="X22" i="43"/>
  <c r="W22" i="43"/>
  <c r="O22" i="43"/>
  <c r="N22" i="43"/>
  <c r="M22" i="43"/>
  <c r="L22" i="43"/>
  <c r="C22" i="43"/>
  <c r="B22" i="43"/>
  <c r="A22" i="43"/>
  <c r="X21" i="43"/>
  <c r="W21" i="43"/>
  <c r="O21" i="43"/>
  <c r="N21" i="43"/>
  <c r="M21" i="43"/>
  <c r="L21" i="43"/>
  <c r="C21" i="43"/>
  <c r="B21" i="43"/>
  <c r="A21" i="43"/>
  <c r="X20" i="43"/>
  <c r="W20" i="43"/>
  <c r="O20" i="43"/>
  <c r="N20" i="43"/>
  <c r="M20" i="43"/>
  <c r="L20" i="43"/>
  <c r="C20" i="43"/>
  <c r="B20" i="43"/>
  <c r="A20" i="43"/>
  <c r="X19" i="43"/>
  <c r="W19" i="43"/>
  <c r="O19" i="43"/>
  <c r="N19" i="43"/>
  <c r="M19" i="43"/>
  <c r="L19" i="43"/>
  <c r="C19" i="43"/>
  <c r="B19" i="43"/>
  <c r="A19" i="43"/>
  <c r="X18" i="43"/>
  <c r="W18" i="43"/>
  <c r="O18" i="43"/>
  <c r="N18" i="43"/>
  <c r="M18" i="43"/>
  <c r="L18" i="43"/>
  <c r="C18" i="43"/>
  <c r="B18" i="43"/>
  <c r="A18" i="43"/>
  <c r="X17" i="43"/>
  <c r="W17" i="43"/>
  <c r="O17" i="43"/>
  <c r="N17" i="43"/>
  <c r="M17" i="43"/>
  <c r="L17" i="43"/>
  <c r="B17" i="43"/>
  <c r="A17" i="43"/>
  <c r="X16" i="43"/>
  <c r="W16" i="43"/>
  <c r="O16" i="43"/>
  <c r="N16" i="43"/>
  <c r="M16" i="43"/>
  <c r="L16" i="43"/>
  <c r="C16" i="43"/>
  <c r="B16" i="43"/>
  <c r="A16" i="43"/>
  <c r="X15" i="43"/>
  <c r="W15" i="43"/>
  <c r="O15" i="43"/>
  <c r="N15" i="43"/>
  <c r="M15" i="43"/>
  <c r="L15" i="43"/>
  <c r="C15" i="43"/>
  <c r="B15" i="43"/>
  <c r="A15" i="43"/>
  <c r="X14" i="43"/>
  <c r="W14" i="43"/>
  <c r="O14" i="43"/>
  <c r="N14" i="43"/>
  <c r="M14" i="43"/>
  <c r="L14" i="43"/>
  <c r="C14" i="43"/>
  <c r="B14" i="43"/>
  <c r="A14" i="43"/>
  <c r="X13" i="43"/>
  <c r="W13" i="43"/>
  <c r="O13" i="43"/>
  <c r="N13" i="43"/>
  <c r="M13" i="43"/>
  <c r="L13" i="43"/>
  <c r="C13" i="43"/>
  <c r="B13" i="43"/>
  <c r="A13" i="43"/>
  <c r="X12" i="43"/>
  <c r="W12" i="43"/>
  <c r="O12" i="43"/>
  <c r="N12" i="43"/>
  <c r="M12" i="43"/>
  <c r="L12" i="43"/>
  <c r="C12" i="43"/>
  <c r="B12" i="43"/>
  <c r="A12" i="43"/>
  <c r="X11" i="43"/>
  <c r="W11" i="43"/>
  <c r="O11" i="43"/>
  <c r="N11" i="43"/>
  <c r="M11" i="43"/>
  <c r="L11" i="43"/>
  <c r="C11" i="43"/>
  <c r="B11" i="43"/>
  <c r="A11" i="43"/>
  <c r="X10" i="43"/>
  <c r="W10" i="43"/>
  <c r="O10" i="43"/>
  <c r="N10" i="43"/>
  <c r="M10" i="43"/>
  <c r="L10" i="43"/>
  <c r="C10" i="43"/>
  <c r="B10" i="43"/>
  <c r="A10" i="43"/>
  <c r="X73" i="42"/>
  <c r="W73" i="42"/>
  <c r="O73" i="42"/>
  <c r="N73" i="42"/>
  <c r="M73" i="42"/>
  <c r="L73" i="42"/>
  <c r="B73" i="42"/>
  <c r="A73" i="42"/>
  <c r="X72" i="42"/>
  <c r="W72" i="42"/>
  <c r="O72" i="42"/>
  <c r="N72" i="42"/>
  <c r="M72" i="42"/>
  <c r="L72" i="42"/>
  <c r="B72" i="42"/>
  <c r="A72" i="42"/>
  <c r="X71" i="42"/>
  <c r="W71" i="42"/>
  <c r="O71" i="42"/>
  <c r="N71" i="42"/>
  <c r="M71" i="42"/>
  <c r="L71" i="42"/>
  <c r="B71" i="42"/>
  <c r="A71" i="42"/>
  <c r="X70" i="42"/>
  <c r="W70" i="42"/>
  <c r="O70" i="42"/>
  <c r="N70" i="42"/>
  <c r="M70" i="42"/>
  <c r="L70" i="42"/>
  <c r="B70" i="42"/>
  <c r="A70" i="42"/>
  <c r="X69" i="42"/>
  <c r="W69" i="42"/>
  <c r="O69" i="42"/>
  <c r="N69" i="42"/>
  <c r="M69" i="42"/>
  <c r="L69" i="42"/>
  <c r="B69" i="42"/>
  <c r="A69" i="42"/>
  <c r="X68" i="42"/>
  <c r="W68" i="42"/>
  <c r="O68" i="42"/>
  <c r="N68" i="42"/>
  <c r="M68" i="42"/>
  <c r="L68" i="42"/>
  <c r="B68" i="42"/>
  <c r="A68" i="42"/>
  <c r="X67" i="42"/>
  <c r="W67" i="42"/>
  <c r="O67" i="42"/>
  <c r="N67" i="42"/>
  <c r="M67" i="42"/>
  <c r="L67" i="42"/>
  <c r="B67" i="42"/>
  <c r="A67" i="42"/>
  <c r="X66" i="42"/>
  <c r="W66" i="42"/>
  <c r="O66" i="42"/>
  <c r="N66" i="42"/>
  <c r="M66" i="42"/>
  <c r="L66" i="42"/>
  <c r="B66" i="42"/>
  <c r="A66" i="42"/>
  <c r="X65" i="42"/>
  <c r="W65" i="42"/>
  <c r="O65" i="42"/>
  <c r="N65" i="42"/>
  <c r="M65" i="42"/>
  <c r="L65" i="42"/>
  <c r="B65" i="42"/>
  <c r="A65" i="42"/>
  <c r="X64" i="42"/>
  <c r="W64" i="42"/>
  <c r="O64" i="42"/>
  <c r="N64" i="42"/>
  <c r="M64" i="42"/>
  <c r="L64" i="42"/>
  <c r="C64" i="42"/>
  <c r="B64" i="42"/>
  <c r="A64" i="42"/>
  <c r="X63" i="42"/>
  <c r="W63" i="42"/>
  <c r="O63" i="42"/>
  <c r="N63" i="42"/>
  <c r="M63" i="42"/>
  <c r="L63" i="42"/>
  <c r="C63" i="42"/>
  <c r="B63" i="42"/>
  <c r="A63" i="42"/>
  <c r="X62" i="42"/>
  <c r="W62" i="42"/>
  <c r="O62" i="42"/>
  <c r="N62" i="42"/>
  <c r="M62" i="42"/>
  <c r="L62" i="42"/>
  <c r="B62" i="42"/>
  <c r="A62" i="42"/>
  <c r="X61" i="42"/>
  <c r="W61" i="42"/>
  <c r="O61" i="42"/>
  <c r="N61" i="42"/>
  <c r="M61" i="42"/>
  <c r="L61" i="42"/>
  <c r="C61" i="42"/>
  <c r="B61" i="42"/>
  <c r="A61" i="42"/>
  <c r="X60" i="42"/>
  <c r="W60" i="42"/>
  <c r="O60" i="42"/>
  <c r="N60" i="42"/>
  <c r="M60" i="42"/>
  <c r="L60" i="42"/>
  <c r="C60" i="42"/>
  <c r="B60" i="42"/>
  <c r="A60" i="42"/>
  <c r="X59" i="42"/>
  <c r="W59" i="42"/>
  <c r="O59" i="42"/>
  <c r="N59" i="42"/>
  <c r="M59" i="42"/>
  <c r="L59" i="42"/>
  <c r="C59" i="42"/>
  <c r="B59" i="42"/>
  <c r="A59" i="42"/>
  <c r="X58" i="42"/>
  <c r="W58" i="42"/>
  <c r="O58" i="42"/>
  <c r="N58" i="42"/>
  <c r="M58" i="42"/>
  <c r="L58" i="42"/>
  <c r="C58" i="42"/>
  <c r="B58" i="42"/>
  <c r="A58" i="42"/>
  <c r="X49" i="42"/>
  <c r="W49" i="42"/>
  <c r="O49" i="42"/>
  <c r="N49" i="42"/>
  <c r="M49" i="42"/>
  <c r="L49" i="42"/>
  <c r="C49" i="42"/>
  <c r="B49" i="42"/>
  <c r="A49" i="42"/>
  <c r="X48" i="42"/>
  <c r="W48" i="42"/>
  <c r="O48" i="42"/>
  <c r="N48" i="42"/>
  <c r="M48" i="42"/>
  <c r="L48" i="42"/>
  <c r="C48" i="42"/>
  <c r="B48" i="42"/>
  <c r="A48" i="42"/>
  <c r="X47" i="42"/>
  <c r="W47" i="42"/>
  <c r="O47" i="42"/>
  <c r="N47" i="42"/>
  <c r="M47" i="42"/>
  <c r="L47" i="42"/>
  <c r="C47" i="42"/>
  <c r="B47" i="42"/>
  <c r="A47" i="42"/>
  <c r="X46" i="42"/>
  <c r="W46" i="42"/>
  <c r="O46" i="42"/>
  <c r="N46" i="42"/>
  <c r="M46" i="42"/>
  <c r="L46" i="42"/>
  <c r="C46" i="42"/>
  <c r="B46" i="42"/>
  <c r="A46" i="42"/>
  <c r="X45" i="42"/>
  <c r="W45" i="42"/>
  <c r="O45" i="42"/>
  <c r="N45" i="42"/>
  <c r="M45" i="42"/>
  <c r="L45" i="42"/>
  <c r="C45" i="42"/>
  <c r="B45" i="42"/>
  <c r="A45" i="42"/>
  <c r="X44" i="42"/>
  <c r="W44" i="42"/>
  <c r="O44" i="42"/>
  <c r="N44" i="42"/>
  <c r="M44" i="42"/>
  <c r="L44" i="42"/>
  <c r="C44" i="42"/>
  <c r="B44" i="42"/>
  <c r="A44" i="42"/>
  <c r="X43" i="42"/>
  <c r="W43" i="42"/>
  <c r="O43" i="42"/>
  <c r="N43" i="42"/>
  <c r="M43" i="42"/>
  <c r="L43" i="42"/>
  <c r="C43" i="42"/>
  <c r="B43" i="42"/>
  <c r="A43" i="42"/>
  <c r="X42" i="42"/>
  <c r="W42" i="42"/>
  <c r="O42" i="42"/>
  <c r="N42" i="42"/>
  <c r="M42" i="42"/>
  <c r="L42" i="42"/>
  <c r="C42" i="42"/>
  <c r="B42" i="42"/>
  <c r="A42" i="42"/>
  <c r="X41" i="42"/>
  <c r="W41" i="42"/>
  <c r="O41" i="42"/>
  <c r="N41" i="42"/>
  <c r="M41" i="42"/>
  <c r="L41" i="42"/>
  <c r="B41" i="42"/>
  <c r="A41" i="42"/>
  <c r="X40" i="42"/>
  <c r="W40" i="42"/>
  <c r="O40" i="42"/>
  <c r="N40" i="42"/>
  <c r="M40" i="42"/>
  <c r="L40" i="42"/>
  <c r="C40" i="42"/>
  <c r="B40" i="42"/>
  <c r="A40" i="42"/>
  <c r="X39" i="42"/>
  <c r="W39" i="42"/>
  <c r="O39" i="42"/>
  <c r="N39" i="42"/>
  <c r="M39" i="42"/>
  <c r="L39" i="42"/>
  <c r="C39" i="42"/>
  <c r="B39" i="42"/>
  <c r="A39" i="42"/>
  <c r="X38" i="42"/>
  <c r="W38" i="42"/>
  <c r="O38" i="42"/>
  <c r="N38" i="42"/>
  <c r="M38" i="42"/>
  <c r="L38" i="42"/>
  <c r="C38" i="42"/>
  <c r="B38" i="42"/>
  <c r="A38" i="42"/>
  <c r="X37" i="42"/>
  <c r="W37" i="42"/>
  <c r="O37" i="42"/>
  <c r="N37" i="42"/>
  <c r="M37" i="42"/>
  <c r="L37" i="42"/>
  <c r="C37" i="42"/>
  <c r="B37" i="42"/>
  <c r="A37" i="42"/>
  <c r="X36" i="42"/>
  <c r="W36" i="42"/>
  <c r="O36" i="42"/>
  <c r="N36" i="42"/>
  <c r="M36" i="42"/>
  <c r="L36" i="42"/>
  <c r="C36" i="42"/>
  <c r="B36" i="42"/>
  <c r="A36" i="42"/>
  <c r="X35" i="42"/>
  <c r="W35" i="42"/>
  <c r="O35" i="42"/>
  <c r="N35" i="42"/>
  <c r="M35" i="42"/>
  <c r="L35" i="42"/>
  <c r="C35" i="42"/>
  <c r="B35" i="42"/>
  <c r="A35" i="42"/>
  <c r="X34" i="42"/>
  <c r="W34" i="42"/>
  <c r="O34" i="42"/>
  <c r="N34" i="42"/>
  <c r="M34" i="42"/>
  <c r="L34" i="42"/>
  <c r="C34" i="42"/>
  <c r="B34" i="42"/>
  <c r="A34" i="42"/>
  <c r="X25" i="42"/>
  <c r="W25" i="42"/>
  <c r="O25" i="42"/>
  <c r="N25" i="42"/>
  <c r="M25" i="42"/>
  <c r="L25" i="42"/>
  <c r="C25" i="42"/>
  <c r="B25" i="42"/>
  <c r="A25" i="42"/>
  <c r="X24" i="42"/>
  <c r="W24" i="42"/>
  <c r="O24" i="42"/>
  <c r="N24" i="42"/>
  <c r="M24" i="42"/>
  <c r="L24" i="42"/>
  <c r="C24" i="42"/>
  <c r="B24" i="42"/>
  <c r="A24" i="42"/>
  <c r="X23" i="42"/>
  <c r="W23" i="42"/>
  <c r="O23" i="42"/>
  <c r="N23" i="42"/>
  <c r="M23" i="42"/>
  <c r="L23" i="42"/>
  <c r="C23" i="42"/>
  <c r="B23" i="42"/>
  <c r="A23" i="42"/>
  <c r="X22" i="42"/>
  <c r="W22" i="42"/>
  <c r="O22" i="42"/>
  <c r="N22" i="42"/>
  <c r="M22" i="42"/>
  <c r="L22" i="42"/>
  <c r="C22" i="42"/>
  <c r="B22" i="42"/>
  <c r="A22" i="42"/>
  <c r="X21" i="42"/>
  <c r="W21" i="42"/>
  <c r="O21" i="42"/>
  <c r="N21" i="42"/>
  <c r="M21" i="42"/>
  <c r="L21" i="42"/>
  <c r="C21" i="42"/>
  <c r="B21" i="42"/>
  <c r="A21" i="42"/>
  <c r="X20" i="42"/>
  <c r="W20" i="42"/>
  <c r="O20" i="42"/>
  <c r="N20" i="42"/>
  <c r="M20" i="42"/>
  <c r="L20" i="42"/>
  <c r="C20" i="42"/>
  <c r="B20" i="42"/>
  <c r="A20" i="42"/>
  <c r="X19" i="42"/>
  <c r="W19" i="42"/>
  <c r="O19" i="42"/>
  <c r="N19" i="42"/>
  <c r="M19" i="42"/>
  <c r="L19" i="42"/>
  <c r="C19" i="42"/>
  <c r="B19" i="42"/>
  <c r="A19" i="42"/>
  <c r="X18" i="42"/>
  <c r="W18" i="42"/>
  <c r="O18" i="42"/>
  <c r="N18" i="42"/>
  <c r="M18" i="42"/>
  <c r="L18" i="42"/>
  <c r="C18" i="42"/>
  <c r="B18" i="42"/>
  <c r="A18" i="42"/>
  <c r="X17" i="42"/>
  <c r="W17" i="42"/>
  <c r="O17" i="42"/>
  <c r="N17" i="42"/>
  <c r="M17" i="42"/>
  <c r="L17" i="42"/>
  <c r="B17" i="42"/>
  <c r="A17" i="42"/>
  <c r="X16" i="42"/>
  <c r="W16" i="42"/>
  <c r="O16" i="42"/>
  <c r="N16" i="42"/>
  <c r="M16" i="42"/>
  <c r="L16" i="42"/>
  <c r="C16" i="42"/>
  <c r="B16" i="42"/>
  <c r="A16" i="42"/>
  <c r="X15" i="42"/>
  <c r="W15" i="42"/>
  <c r="O15" i="42"/>
  <c r="N15" i="42"/>
  <c r="M15" i="42"/>
  <c r="L15" i="42"/>
  <c r="C15" i="42"/>
  <c r="B15" i="42"/>
  <c r="A15" i="42"/>
  <c r="X14" i="42"/>
  <c r="W14" i="42"/>
  <c r="O14" i="42"/>
  <c r="N14" i="42"/>
  <c r="M14" i="42"/>
  <c r="L14" i="42"/>
  <c r="C14" i="42"/>
  <c r="B14" i="42"/>
  <c r="A14" i="42"/>
  <c r="X13" i="42"/>
  <c r="W13" i="42"/>
  <c r="O13" i="42"/>
  <c r="N13" i="42"/>
  <c r="M13" i="42"/>
  <c r="L13" i="42"/>
  <c r="C13" i="42"/>
  <c r="B13" i="42"/>
  <c r="A13" i="42"/>
  <c r="X12" i="42"/>
  <c r="W12" i="42"/>
  <c r="O12" i="42"/>
  <c r="N12" i="42"/>
  <c r="M12" i="42"/>
  <c r="L12" i="42"/>
  <c r="C12" i="42"/>
  <c r="B12" i="42"/>
  <c r="A12" i="42"/>
  <c r="X11" i="42"/>
  <c r="W11" i="42"/>
  <c r="O11" i="42"/>
  <c r="N11" i="42"/>
  <c r="M11" i="42"/>
  <c r="L11" i="42"/>
  <c r="C11" i="42"/>
  <c r="B11" i="42"/>
  <c r="A11" i="42"/>
  <c r="X10" i="42"/>
  <c r="W10" i="42"/>
  <c r="O10" i="42"/>
  <c r="N10" i="42"/>
  <c r="M10" i="42"/>
  <c r="L10" i="42"/>
  <c r="C10" i="42"/>
  <c r="B10" i="42"/>
  <c r="A10" i="42"/>
  <c r="X73" i="41"/>
  <c r="W73" i="41"/>
  <c r="O73" i="41"/>
  <c r="N73" i="41"/>
  <c r="M73" i="41"/>
  <c r="L73" i="41"/>
  <c r="C73" i="41"/>
  <c r="B73" i="41"/>
  <c r="A73" i="41"/>
  <c r="X72" i="41"/>
  <c r="W72" i="41"/>
  <c r="O72" i="41"/>
  <c r="N72" i="41"/>
  <c r="M72" i="41"/>
  <c r="L72" i="41"/>
  <c r="C72" i="41"/>
  <c r="B72" i="41"/>
  <c r="A72" i="41"/>
  <c r="X71" i="41"/>
  <c r="W71" i="41"/>
  <c r="O71" i="41"/>
  <c r="N71" i="41"/>
  <c r="M71" i="41"/>
  <c r="L71" i="41"/>
  <c r="C71" i="41"/>
  <c r="B71" i="41"/>
  <c r="A71" i="41"/>
  <c r="X70" i="41"/>
  <c r="W70" i="41"/>
  <c r="O70" i="41"/>
  <c r="N70" i="41"/>
  <c r="M70" i="41"/>
  <c r="L70" i="41"/>
  <c r="C70" i="41"/>
  <c r="B70" i="41"/>
  <c r="A70" i="41"/>
  <c r="X69" i="41"/>
  <c r="W69" i="41"/>
  <c r="O69" i="41"/>
  <c r="N69" i="41"/>
  <c r="M69" i="41"/>
  <c r="L69" i="41"/>
  <c r="C69" i="41"/>
  <c r="B69" i="41"/>
  <c r="A69" i="41"/>
  <c r="X68" i="41"/>
  <c r="W68" i="41"/>
  <c r="O68" i="41"/>
  <c r="N68" i="41"/>
  <c r="M68" i="41"/>
  <c r="L68" i="41"/>
  <c r="C68" i="41"/>
  <c r="B68" i="41"/>
  <c r="A68" i="41"/>
  <c r="X67" i="41"/>
  <c r="W67" i="41"/>
  <c r="O67" i="41"/>
  <c r="N67" i="41"/>
  <c r="M67" i="41"/>
  <c r="L67" i="41"/>
  <c r="C67" i="41"/>
  <c r="B67" i="41"/>
  <c r="A67" i="41"/>
  <c r="X66" i="41"/>
  <c r="W66" i="41"/>
  <c r="O66" i="41"/>
  <c r="N66" i="41"/>
  <c r="M66" i="41"/>
  <c r="L66" i="41"/>
  <c r="C66" i="41"/>
  <c r="B66" i="41"/>
  <c r="A66" i="41"/>
  <c r="X65" i="41"/>
  <c r="W65" i="41"/>
  <c r="O65" i="41"/>
  <c r="N65" i="41"/>
  <c r="M65" i="41"/>
  <c r="L65" i="41"/>
  <c r="B65" i="41"/>
  <c r="A65" i="41"/>
  <c r="X64" i="41"/>
  <c r="W64" i="41"/>
  <c r="O64" i="41"/>
  <c r="N64" i="41"/>
  <c r="M64" i="41"/>
  <c r="L64" i="41"/>
  <c r="C64" i="41"/>
  <c r="B64" i="41"/>
  <c r="A64" i="41"/>
  <c r="X63" i="41"/>
  <c r="W63" i="41"/>
  <c r="O63" i="41"/>
  <c r="N63" i="41"/>
  <c r="M63" i="41"/>
  <c r="L63" i="41"/>
  <c r="C63" i="41"/>
  <c r="B63" i="41"/>
  <c r="A63" i="41"/>
  <c r="X62" i="41"/>
  <c r="W62" i="41"/>
  <c r="O62" i="41"/>
  <c r="N62" i="41"/>
  <c r="M62" i="41"/>
  <c r="L62" i="41"/>
  <c r="C62" i="41"/>
  <c r="B62" i="41"/>
  <c r="A62" i="41"/>
  <c r="X61" i="41"/>
  <c r="W61" i="41"/>
  <c r="O61" i="41"/>
  <c r="N61" i="41"/>
  <c r="M61" i="41"/>
  <c r="L61" i="41"/>
  <c r="C61" i="41"/>
  <c r="B61" i="41"/>
  <c r="A61" i="41"/>
  <c r="X60" i="41"/>
  <c r="W60" i="41"/>
  <c r="O60" i="41"/>
  <c r="N60" i="41"/>
  <c r="M60" i="41"/>
  <c r="L60" i="41"/>
  <c r="C60" i="41"/>
  <c r="B60" i="41"/>
  <c r="A60" i="41"/>
  <c r="X59" i="41"/>
  <c r="W59" i="41"/>
  <c r="O59" i="41"/>
  <c r="N59" i="41"/>
  <c r="M59" i="41"/>
  <c r="L59" i="41"/>
  <c r="C59" i="41"/>
  <c r="B59" i="41"/>
  <c r="A59" i="41"/>
  <c r="X58" i="41"/>
  <c r="W58" i="41"/>
  <c r="O58" i="41"/>
  <c r="N58" i="41"/>
  <c r="M58" i="41"/>
  <c r="L58" i="41"/>
  <c r="C58" i="41"/>
  <c r="B58" i="41"/>
  <c r="A58" i="41"/>
  <c r="X49" i="41"/>
  <c r="W49" i="41"/>
  <c r="O49" i="41"/>
  <c r="N49" i="41"/>
  <c r="M49" i="41"/>
  <c r="L49" i="41"/>
  <c r="C49" i="41"/>
  <c r="B49" i="41"/>
  <c r="A49" i="41"/>
  <c r="X48" i="41"/>
  <c r="W48" i="41"/>
  <c r="O48" i="41"/>
  <c r="N48" i="41"/>
  <c r="M48" i="41"/>
  <c r="L48" i="41"/>
  <c r="C48" i="41"/>
  <c r="B48" i="41"/>
  <c r="A48" i="41"/>
  <c r="X47" i="41"/>
  <c r="W47" i="41"/>
  <c r="O47" i="41"/>
  <c r="N47" i="41"/>
  <c r="M47" i="41"/>
  <c r="L47" i="41"/>
  <c r="C47" i="41"/>
  <c r="B47" i="41"/>
  <c r="A47" i="41"/>
  <c r="X46" i="41"/>
  <c r="W46" i="41"/>
  <c r="O46" i="41"/>
  <c r="N46" i="41"/>
  <c r="M46" i="41"/>
  <c r="L46" i="41"/>
  <c r="C46" i="41"/>
  <c r="B46" i="41"/>
  <c r="A46" i="41"/>
  <c r="X45" i="41"/>
  <c r="W45" i="41"/>
  <c r="O45" i="41"/>
  <c r="N45" i="41"/>
  <c r="M45" i="41"/>
  <c r="L45" i="41"/>
  <c r="C45" i="41"/>
  <c r="B45" i="41"/>
  <c r="A45" i="41"/>
  <c r="X44" i="41"/>
  <c r="W44" i="41"/>
  <c r="O44" i="41"/>
  <c r="N44" i="41"/>
  <c r="M44" i="41"/>
  <c r="L44" i="41"/>
  <c r="C44" i="41"/>
  <c r="B44" i="41"/>
  <c r="A44" i="41"/>
  <c r="X43" i="41"/>
  <c r="W43" i="41"/>
  <c r="O43" i="41"/>
  <c r="N43" i="41"/>
  <c r="M43" i="41"/>
  <c r="L43" i="41"/>
  <c r="C43" i="41"/>
  <c r="B43" i="41"/>
  <c r="A43" i="41"/>
  <c r="X42" i="41"/>
  <c r="W42" i="41"/>
  <c r="O42" i="41"/>
  <c r="N42" i="41"/>
  <c r="M42" i="41"/>
  <c r="L42" i="41"/>
  <c r="C42" i="41"/>
  <c r="B42" i="41"/>
  <c r="A42" i="41"/>
  <c r="X41" i="41"/>
  <c r="W41" i="41"/>
  <c r="O41" i="41"/>
  <c r="N41" i="41"/>
  <c r="M41" i="41"/>
  <c r="L41" i="41"/>
  <c r="B41" i="41"/>
  <c r="A41" i="41"/>
  <c r="X40" i="41"/>
  <c r="W40" i="41"/>
  <c r="O40" i="41"/>
  <c r="N40" i="41"/>
  <c r="M40" i="41"/>
  <c r="L40" i="41"/>
  <c r="C40" i="41"/>
  <c r="B40" i="41"/>
  <c r="A40" i="41"/>
  <c r="X39" i="41"/>
  <c r="W39" i="41"/>
  <c r="O39" i="41"/>
  <c r="N39" i="41"/>
  <c r="M39" i="41"/>
  <c r="L39" i="41"/>
  <c r="C39" i="41"/>
  <c r="B39" i="41"/>
  <c r="A39" i="41"/>
  <c r="X38" i="41"/>
  <c r="W38" i="41"/>
  <c r="O38" i="41"/>
  <c r="N38" i="41"/>
  <c r="M38" i="41"/>
  <c r="L38" i="41"/>
  <c r="C38" i="41"/>
  <c r="B38" i="41"/>
  <c r="A38" i="41"/>
  <c r="X37" i="41"/>
  <c r="W37" i="41"/>
  <c r="O37" i="41"/>
  <c r="N37" i="41"/>
  <c r="M37" i="41"/>
  <c r="L37" i="41"/>
  <c r="C37" i="41"/>
  <c r="B37" i="41"/>
  <c r="A37" i="41"/>
  <c r="X36" i="41"/>
  <c r="W36" i="41"/>
  <c r="O36" i="41"/>
  <c r="N36" i="41"/>
  <c r="M36" i="41"/>
  <c r="L36" i="41"/>
  <c r="C36" i="41"/>
  <c r="B36" i="41"/>
  <c r="A36" i="41"/>
  <c r="X35" i="41"/>
  <c r="W35" i="41"/>
  <c r="O35" i="41"/>
  <c r="N35" i="41"/>
  <c r="M35" i="41"/>
  <c r="L35" i="41"/>
  <c r="C35" i="41"/>
  <c r="B35" i="41"/>
  <c r="A35" i="41"/>
  <c r="X34" i="41"/>
  <c r="W34" i="41"/>
  <c r="O34" i="41"/>
  <c r="N34" i="41"/>
  <c r="M34" i="41"/>
  <c r="L34" i="41"/>
  <c r="C34" i="41"/>
  <c r="B34" i="41"/>
  <c r="A34" i="41"/>
  <c r="X25" i="41"/>
  <c r="W25" i="41"/>
  <c r="O25" i="41"/>
  <c r="N25" i="41"/>
  <c r="M25" i="41"/>
  <c r="L25" i="41"/>
  <c r="C25" i="41"/>
  <c r="B25" i="41"/>
  <c r="A25" i="41"/>
  <c r="X24" i="41"/>
  <c r="W24" i="41"/>
  <c r="O24" i="41"/>
  <c r="N24" i="41"/>
  <c r="M24" i="41"/>
  <c r="L24" i="41"/>
  <c r="C24" i="41"/>
  <c r="B24" i="41"/>
  <c r="A24" i="41"/>
  <c r="X23" i="41"/>
  <c r="W23" i="41"/>
  <c r="O23" i="41"/>
  <c r="N23" i="41"/>
  <c r="M23" i="41"/>
  <c r="L23" i="41"/>
  <c r="C23" i="41"/>
  <c r="B23" i="41"/>
  <c r="A23" i="41"/>
  <c r="X22" i="41"/>
  <c r="W22" i="41"/>
  <c r="O22" i="41"/>
  <c r="N22" i="41"/>
  <c r="M22" i="41"/>
  <c r="L22" i="41"/>
  <c r="C22" i="41"/>
  <c r="B22" i="41"/>
  <c r="A22" i="41"/>
  <c r="X21" i="41"/>
  <c r="W21" i="41"/>
  <c r="O21" i="41"/>
  <c r="N21" i="41"/>
  <c r="M21" i="41"/>
  <c r="L21" i="41"/>
  <c r="C21" i="41"/>
  <c r="B21" i="41"/>
  <c r="A21" i="41"/>
  <c r="X20" i="41"/>
  <c r="W20" i="41"/>
  <c r="O20" i="41"/>
  <c r="N20" i="41"/>
  <c r="M20" i="41"/>
  <c r="L20" i="41"/>
  <c r="C20" i="41"/>
  <c r="B20" i="41"/>
  <c r="A20" i="41"/>
  <c r="X19" i="41"/>
  <c r="W19" i="41"/>
  <c r="O19" i="41"/>
  <c r="N19" i="41"/>
  <c r="M19" i="41"/>
  <c r="L19" i="41"/>
  <c r="C19" i="41"/>
  <c r="B19" i="41"/>
  <c r="A19" i="41"/>
  <c r="X18" i="41"/>
  <c r="W18" i="41"/>
  <c r="O18" i="41"/>
  <c r="N18" i="41"/>
  <c r="M18" i="41"/>
  <c r="L18" i="41"/>
  <c r="C18" i="41"/>
  <c r="B18" i="41"/>
  <c r="A18" i="41"/>
  <c r="X17" i="41"/>
  <c r="W17" i="41"/>
  <c r="O17" i="41"/>
  <c r="N17" i="41"/>
  <c r="M17" i="41"/>
  <c r="L17" i="41"/>
  <c r="B17" i="41"/>
  <c r="A17" i="41"/>
  <c r="X16" i="41"/>
  <c r="W16" i="41"/>
  <c r="O16" i="41"/>
  <c r="N16" i="41"/>
  <c r="M16" i="41"/>
  <c r="L16" i="41"/>
  <c r="C16" i="41"/>
  <c r="B16" i="41"/>
  <c r="A16" i="41"/>
  <c r="X15" i="41"/>
  <c r="W15" i="41"/>
  <c r="O15" i="41"/>
  <c r="N15" i="41"/>
  <c r="M15" i="41"/>
  <c r="L15" i="41"/>
  <c r="C15" i="41"/>
  <c r="B15" i="41"/>
  <c r="A15" i="41"/>
  <c r="X14" i="41"/>
  <c r="W14" i="41"/>
  <c r="O14" i="41"/>
  <c r="N14" i="41"/>
  <c r="M14" i="41"/>
  <c r="L14" i="41"/>
  <c r="C14" i="41"/>
  <c r="B14" i="41"/>
  <c r="A14" i="41"/>
  <c r="X13" i="41"/>
  <c r="W13" i="41"/>
  <c r="O13" i="41"/>
  <c r="N13" i="41"/>
  <c r="M13" i="41"/>
  <c r="L13" i="41"/>
  <c r="C13" i="41"/>
  <c r="B13" i="41"/>
  <c r="A13" i="41"/>
  <c r="X12" i="41"/>
  <c r="W12" i="41"/>
  <c r="O12" i="41"/>
  <c r="N12" i="41"/>
  <c r="M12" i="41"/>
  <c r="L12" i="41"/>
  <c r="C12" i="41"/>
  <c r="B12" i="41"/>
  <c r="A12" i="41"/>
  <c r="X11" i="41"/>
  <c r="W11" i="41"/>
  <c r="O11" i="41"/>
  <c r="N11" i="41"/>
  <c r="M11" i="41"/>
  <c r="L11" i="41"/>
  <c r="C11" i="41"/>
  <c r="B11" i="41"/>
  <c r="A11" i="41"/>
  <c r="X10" i="41"/>
  <c r="W10" i="41"/>
  <c r="O10" i="41"/>
  <c r="N10" i="41"/>
  <c r="M10" i="41"/>
  <c r="L10" i="41"/>
  <c r="C10" i="41"/>
  <c r="B10" i="41"/>
  <c r="A10" i="41"/>
  <c r="E4" i="45"/>
  <c r="E4" i="44"/>
  <c r="E6" i="44"/>
  <c r="E4" i="43"/>
  <c r="E4" i="42"/>
  <c r="E6" i="42"/>
  <c r="E4" i="41"/>
  <c r="E6" i="41"/>
  <c r="A65" i="34"/>
  <c r="B65" i="34"/>
  <c r="C65" i="34"/>
  <c r="E4" i="34"/>
  <c r="E6" i="34"/>
  <c r="P65" i="34"/>
  <c r="L65" i="34"/>
  <c r="M65" i="34"/>
  <c r="N65" i="34"/>
  <c r="O65" i="34"/>
  <c r="W65" i="34"/>
  <c r="X65" i="34"/>
  <c r="L45" i="34"/>
  <c r="M45" i="34"/>
  <c r="N45" i="34"/>
  <c r="O45" i="34"/>
  <c r="W45" i="34"/>
  <c r="X45" i="34"/>
  <c r="A45" i="34"/>
  <c r="B45" i="34"/>
  <c r="C45" i="34"/>
  <c r="L25" i="34"/>
  <c r="M25" i="34"/>
  <c r="N25" i="34"/>
  <c r="O25" i="34"/>
  <c r="W25" i="34"/>
  <c r="X25" i="34"/>
  <c r="A25" i="34"/>
  <c r="B25" i="34"/>
  <c r="C25" i="34"/>
  <c r="A65" i="33"/>
  <c r="B65" i="33"/>
  <c r="C65" i="33"/>
  <c r="E4" i="33"/>
  <c r="E6" i="33"/>
  <c r="L65" i="33"/>
  <c r="M65" i="33"/>
  <c r="N65" i="33"/>
  <c r="O65" i="33"/>
  <c r="W65" i="33"/>
  <c r="X65" i="33"/>
  <c r="W45" i="33"/>
  <c r="X45" i="33"/>
  <c r="L45" i="33"/>
  <c r="M45" i="33"/>
  <c r="N45" i="33"/>
  <c r="O45" i="33"/>
  <c r="A45" i="33"/>
  <c r="B45" i="33"/>
  <c r="C45" i="33"/>
  <c r="W25" i="33"/>
  <c r="X25" i="33"/>
  <c r="L25" i="33"/>
  <c r="M25" i="33"/>
  <c r="N25" i="33"/>
  <c r="O25" i="33"/>
  <c r="A25" i="33"/>
  <c r="B25" i="33"/>
  <c r="C25" i="33"/>
  <c r="E4" i="32"/>
  <c r="E6" i="32"/>
  <c r="E5" i="32"/>
  <c r="D24" i="32"/>
  <c r="W65" i="32"/>
  <c r="X65" i="32"/>
  <c r="L65" i="32"/>
  <c r="M65" i="32"/>
  <c r="N65" i="32"/>
  <c r="O65" i="32"/>
  <c r="A65" i="32"/>
  <c r="B65" i="32"/>
  <c r="C65" i="32"/>
  <c r="W45" i="32"/>
  <c r="X45" i="32"/>
  <c r="L45" i="32"/>
  <c r="M45" i="32"/>
  <c r="N45" i="32"/>
  <c r="O45" i="32"/>
  <c r="A45" i="32"/>
  <c r="B45" i="32"/>
  <c r="C45" i="32"/>
  <c r="W25" i="32"/>
  <c r="X25" i="32"/>
  <c r="L25" i="32"/>
  <c r="M25" i="32"/>
  <c r="N25" i="32"/>
  <c r="O25" i="32"/>
  <c r="A25" i="32"/>
  <c r="B25" i="32"/>
  <c r="C25" i="32"/>
  <c r="E4" i="31"/>
  <c r="E6" i="31"/>
  <c r="W65" i="31"/>
  <c r="X65" i="31"/>
  <c r="L65" i="31"/>
  <c r="M65" i="31"/>
  <c r="N65" i="31"/>
  <c r="O65" i="31"/>
  <c r="A65" i="31"/>
  <c r="B65" i="31"/>
  <c r="C65" i="31"/>
  <c r="W45" i="31"/>
  <c r="X45" i="31"/>
  <c r="L45" i="31"/>
  <c r="M45" i="31"/>
  <c r="N45" i="31"/>
  <c r="O45" i="31"/>
  <c r="A45" i="31"/>
  <c r="B45" i="31"/>
  <c r="C45" i="31"/>
  <c r="C25" i="31"/>
  <c r="O25" i="31"/>
  <c r="W25" i="31"/>
  <c r="X25" i="31"/>
  <c r="L25" i="31"/>
  <c r="M25" i="31"/>
  <c r="N25" i="31"/>
  <c r="A25" i="31"/>
  <c r="B25" i="31"/>
  <c r="E4" i="30"/>
  <c r="E6" i="30"/>
  <c r="W65" i="30"/>
  <c r="X65" i="30"/>
  <c r="L65" i="30"/>
  <c r="M65" i="30"/>
  <c r="N65" i="30"/>
  <c r="O65" i="30"/>
  <c r="A65" i="30"/>
  <c r="B65" i="30"/>
  <c r="C65" i="30"/>
  <c r="W45" i="30"/>
  <c r="X45" i="30"/>
  <c r="L45" i="30"/>
  <c r="M45" i="30"/>
  <c r="N45" i="30"/>
  <c r="O45" i="30"/>
  <c r="A45" i="30"/>
  <c r="B45" i="30"/>
  <c r="C45" i="30"/>
  <c r="C25" i="30"/>
  <c r="O25" i="30"/>
  <c r="W25" i="30"/>
  <c r="X25" i="30"/>
  <c r="L25" i="30"/>
  <c r="M25" i="30"/>
  <c r="N25" i="30"/>
  <c r="A25" i="30"/>
  <c r="B25" i="30"/>
  <c r="C64" i="34"/>
  <c r="O64" i="34"/>
  <c r="C63" i="34"/>
  <c r="O63" i="34"/>
  <c r="C62" i="34"/>
  <c r="N62" i="34"/>
  <c r="C61" i="34"/>
  <c r="L61" i="34"/>
  <c r="N61" i="34"/>
  <c r="C60" i="34"/>
  <c r="O60" i="34"/>
  <c r="C59" i="34"/>
  <c r="M59" i="34"/>
  <c r="C58" i="34"/>
  <c r="C57" i="34"/>
  <c r="C56" i="34"/>
  <c r="O56" i="34"/>
  <c r="C55" i="34"/>
  <c r="O55" i="34"/>
  <c r="C54" i="34"/>
  <c r="N54" i="34"/>
  <c r="C53" i="34"/>
  <c r="N53" i="34"/>
  <c r="C52" i="34"/>
  <c r="O52" i="34"/>
  <c r="C51" i="34"/>
  <c r="N51" i="34"/>
  <c r="C50" i="34"/>
  <c r="O50" i="34"/>
  <c r="C44" i="34"/>
  <c r="O44" i="34"/>
  <c r="C43" i="34"/>
  <c r="O43" i="34"/>
  <c r="C42" i="34"/>
  <c r="N42" i="34"/>
  <c r="C41" i="34"/>
  <c r="L41" i="34"/>
  <c r="N41" i="34"/>
  <c r="C40" i="34"/>
  <c r="O40" i="34"/>
  <c r="C39" i="34"/>
  <c r="M39" i="34"/>
  <c r="C38" i="34"/>
  <c r="C37" i="34"/>
  <c r="C36" i="34"/>
  <c r="O36" i="34"/>
  <c r="C35" i="34"/>
  <c r="O35" i="34"/>
  <c r="C34" i="34"/>
  <c r="N34" i="34"/>
  <c r="C33" i="34"/>
  <c r="N33" i="34"/>
  <c r="C32" i="34"/>
  <c r="O32" i="34"/>
  <c r="C31" i="34"/>
  <c r="N31" i="34"/>
  <c r="C30" i="34"/>
  <c r="O30" i="34"/>
  <c r="C24" i="34"/>
  <c r="O24" i="34"/>
  <c r="C23" i="34"/>
  <c r="O23" i="34"/>
  <c r="C22" i="34"/>
  <c r="N22" i="34"/>
  <c r="C21" i="34"/>
  <c r="L21" i="34"/>
  <c r="N21" i="34"/>
  <c r="C20" i="34"/>
  <c r="O20" i="34"/>
  <c r="C19" i="34"/>
  <c r="M19" i="34"/>
  <c r="C18" i="34"/>
  <c r="C17" i="34"/>
  <c r="C16" i="34"/>
  <c r="O16" i="34"/>
  <c r="C15" i="34"/>
  <c r="O15" i="34"/>
  <c r="C14" i="34"/>
  <c r="N14" i="34"/>
  <c r="C13" i="34"/>
  <c r="N13" i="34"/>
  <c r="C12" i="34"/>
  <c r="O12" i="34"/>
  <c r="C11" i="34"/>
  <c r="N11" i="34"/>
  <c r="C10" i="34"/>
  <c r="O10" i="34"/>
  <c r="X64" i="34"/>
  <c r="W64" i="34"/>
  <c r="N64" i="34"/>
  <c r="M64" i="34"/>
  <c r="L64" i="34"/>
  <c r="B64" i="34"/>
  <c r="A64" i="34"/>
  <c r="X63" i="34"/>
  <c r="W63" i="34"/>
  <c r="N63" i="34"/>
  <c r="M63" i="34"/>
  <c r="L63" i="34"/>
  <c r="B63" i="34"/>
  <c r="A63" i="34"/>
  <c r="X62" i="34"/>
  <c r="W62" i="34"/>
  <c r="O62" i="34"/>
  <c r="M62" i="34"/>
  <c r="L62" i="34"/>
  <c r="B62" i="34"/>
  <c r="A62" i="34"/>
  <c r="X61" i="34"/>
  <c r="W61" i="34"/>
  <c r="O61" i="34"/>
  <c r="M61" i="34"/>
  <c r="B61" i="34"/>
  <c r="A61" i="34"/>
  <c r="X60" i="34"/>
  <c r="W60" i="34"/>
  <c r="N60" i="34"/>
  <c r="M60" i="34"/>
  <c r="L60" i="34"/>
  <c r="B60" i="34"/>
  <c r="A60" i="34"/>
  <c r="X59" i="34"/>
  <c r="W59" i="34"/>
  <c r="O59" i="34"/>
  <c r="N59" i="34"/>
  <c r="L59" i="34"/>
  <c r="B59" i="34"/>
  <c r="A59" i="34"/>
  <c r="X58" i="34"/>
  <c r="W58" i="34"/>
  <c r="O58" i="34"/>
  <c r="N58" i="34"/>
  <c r="M58" i="34"/>
  <c r="L58" i="34"/>
  <c r="B58" i="34"/>
  <c r="A58" i="34"/>
  <c r="X57" i="34"/>
  <c r="W57" i="34"/>
  <c r="O57" i="34"/>
  <c r="N57" i="34"/>
  <c r="M57" i="34"/>
  <c r="L57" i="34"/>
  <c r="B57" i="34"/>
  <c r="A57" i="34"/>
  <c r="X56" i="34"/>
  <c r="W56" i="34"/>
  <c r="P56" i="34"/>
  <c r="N56" i="34"/>
  <c r="M56" i="34"/>
  <c r="L56" i="34"/>
  <c r="B56" i="34"/>
  <c r="A56" i="34"/>
  <c r="X55" i="34"/>
  <c r="W55" i="34"/>
  <c r="P55" i="34"/>
  <c r="N55" i="34"/>
  <c r="M55" i="34"/>
  <c r="L55" i="34"/>
  <c r="B55" i="34"/>
  <c r="A55" i="34"/>
  <c r="X54" i="34"/>
  <c r="W54" i="34"/>
  <c r="P54" i="34"/>
  <c r="O54" i="34"/>
  <c r="M54" i="34"/>
  <c r="L54" i="34"/>
  <c r="B54" i="34"/>
  <c r="A54" i="34"/>
  <c r="X53" i="34"/>
  <c r="W53" i="34"/>
  <c r="P53" i="34"/>
  <c r="O53" i="34"/>
  <c r="M53" i="34"/>
  <c r="L53" i="34"/>
  <c r="B53" i="34"/>
  <c r="A53" i="34"/>
  <c r="X52" i="34"/>
  <c r="W52" i="34"/>
  <c r="P52" i="34"/>
  <c r="N52" i="34"/>
  <c r="M52" i="34"/>
  <c r="L52" i="34"/>
  <c r="B52" i="34"/>
  <c r="A52" i="34"/>
  <c r="X51" i="34"/>
  <c r="W51" i="34"/>
  <c r="P51" i="34"/>
  <c r="O51" i="34"/>
  <c r="M51" i="34"/>
  <c r="L51" i="34"/>
  <c r="B51" i="34"/>
  <c r="A51" i="34"/>
  <c r="X50" i="34"/>
  <c r="W50" i="34"/>
  <c r="P50" i="34"/>
  <c r="N50" i="34"/>
  <c r="M50" i="34"/>
  <c r="L50" i="34"/>
  <c r="B50" i="34"/>
  <c r="A50" i="34"/>
  <c r="X44" i="34"/>
  <c r="W44" i="34"/>
  <c r="P44" i="34"/>
  <c r="N44" i="34"/>
  <c r="M44" i="34"/>
  <c r="L44" i="34"/>
  <c r="B44" i="34"/>
  <c r="A44" i="34"/>
  <c r="X43" i="34"/>
  <c r="W43" i="34"/>
  <c r="P43" i="34"/>
  <c r="N43" i="34"/>
  <c r="M43" i="34"/>
  <c r="L43" i="34"/>
  <c r="B43" i="34"/>
  <c r="A43" i="34"/>
  <c r="X42" i="34"/>
  <c r="W42" i="34"/>
  <c r="P42" i="34"/>
  <c r="O42" i="34"/>
  <c r="M42" i="34"/>
  <c r="L42" i="34"/>
  <c r="B42" i="34"/>
  <c r="A42" i="34"/>
  <c r="X41" i="34"/>
  <c r="W41" i="34"/>
  <c r="P41" i="34"/>
  <c r="O41" i="34"/>
  <c r="M41" i="34"/>
  <c r="B41" i="34"/>
  <c r="A41" i="34"/>
  <c r="X40" i="34"/>
  <c r="W40" i="34"/>
  <c r="N40" i="34"/>
  <c r="M40" i="34"/>
  <c r="L40" i="34"/>
  <c r="B40" i="34"/>
  <c r="A40" i="34"/>
  <c r="X39" i="34"/>
  <c r="W39" i="34"/>
  <c r="O39" i="34"/>
  <c r="N39" i="34"/>
  <c r="L39" i="34"/>
  <c r="B39" i="34"/>
  <c r="A39" i="34"/>
  <c r="X38" i="34"/>
  <c r="W38" i="34"/>
  <c r="O38" i="34"/>
  <c r="N38" i="34"/>
  <c r="M38" i="34"/>
  <c r="L38" i="34"/>
  <c r="B38" i="34"/>
  <c r="A38" i="34"/>
  <c r="X37" i="34"/>
  <c r="W37" i="34"/>
  <c r="P37" i="34"/>
  <c r="O37" i="34"/>
  <c r="N37" i="34"/>
  <c r="M37" i="34"/>
  <c r="L37" i="34"/>
  <c r="B37" i="34"/>
  <c r="A37" i="34"/>
  <c r="X36" i="34"/>
  <c r="W36" i="34"/>
  <c r="N36" i="34"/>
  <c r="M36" i="34"/>
  <c r="L36" i="34"/>
  <c r="B36" i="34"/>
  <c r="A36" i="34"/>
  <c r="X35" i="34"/>
  <c r="W35" i="34"/>
  <c r="N35" i="34"/>
  <c r="M35" i="34"/>
  <c r="L35" i="34"/>
  <c r="B35" i="34"/>
  <c r="A35" i="34"/>
  <c r="X34" i="34"/>
  <c r="W34" i="34"/>
  <c r="O34" i="34"/>
  <c r="M34" i="34"/>
  <c r="L34" i="34"/>
  <c r="B34" i="34"/>
  <c r="A34" i="34"/>
  <c r="X33" i="34"/>
  <c r="W33" i="34"/>
  <c r="O33" i="34"/>
  <c r="M33" i="34"/>
  <c r="L33" i="34"/>
  <c r="B33" i="34"/>
  <c r="A33" i="34"/>
  <c r="X32" i="34"/>
  <c r="W32" i="34"/>
  <c r="N32" i="34"/>
  <c r="M32" i="34"/>
  <c r="L32" i="34"/>
  <c r="B32" i="34"/>
  <c r="A32" i="34"/>
  <c r="X31" i="34"/>
  <c r="W31" i="34"/>
  <c r="O31" i="34"/>
  <c r="M31" i="34"/>
  <c r="L31" i="34"/>
  <c r="B31" i="34"/>
  <c r="A31" i="34"/>
  <c r="X30" i="34"/>
  <c r="W30" i="34"/>
  <c r="N30" i="34"/>
  <c r="M30" i="34"/>
  <c r="L30" i="34"/>
  <c r="B30" i="34"/>
  <c r="A30" i="34"/>
  <c r="X24" i="34"/>
  <c r="W24" i="34"/>
  <c r="N24" i="34"/>
  <c r="M24" i="34"/>
  <c r="L24" i="34"/>
  <c r="B24" i="34"/>
  <c r="A24" i="34"/>
  <c r="X23" i="34"/>
  <c r="W23" i="34"/>
  <c r="N23" i="34"/>
  <c r="M23" i="34"/>
  <c r="L23" i="34"/>
  <c r="B23" i="34"/>
  <c r="A23" i="34"/>
  <c r="X22" i="34"/>
  <c r="W22" i="34"/>
  <c r="O22" i="34"/>
  <c r="M22" i="34"/>
  <c r="L22" i="34"/>
  <c r="B22" i="34"/>
  <c r="A22" i="34"/>
  <c r="X21" i="34"/>
  <c r="W21" i="34"/>
  <c r="O21" i="34"/>
  <c r="M21" i="34"/>
  <c r="B21" i="34"/>
  <c r="A21" i="34"/>
  <c r="X20" i="34"/>
  <c r="W20" i="34"/>
  <c r="P20" i="34"/>
  <c r="N20" i="34"/>
  <c r="M20" i="34"/>
  <c r="L20" i="34"/>
  <c r="B20" i="34"/>
  <c r="A20" i="34"/>
  <c r="X19" i="34"/>
  <c r="W19" i="34"/>
  <c r="P19" i="34"/>
  <c r="O19" i="34"/>
  <c r="N19" i="34"/>
  <c r="L19" i="34"/>
  <c r="B19" i="34"/>
  <c r="A19" i="34"/>
  <c r="X18" i="34"/>
  <c r="W18" i="34"/>
  <c r="P18" i="34"/>
  <c r="O18" i="34"/>
  <c r="N18" i="34"/>
  <c r="M18" i="34"/>
  <c r="L18" i="34"/>
  <c r="B18" i="34"/>
  <c r="A18" i="34"/>
  <c r="X17" i="34"/>
  <c r="W17" i="34"/>
  <c r="O17" i="34"/>
  <c r="N17" i="34"/>
  <c r="M17" i="34"/>
  <c r="L17" i="34"/>
  <c r="B17" i="34"/>
  <c r="A17" i="34"/>
  <c r="X16" i="34"/>
  <c r="W16" i="34"/>
  <c r="N16" i="34"/>
  <c r="M16" i="34"/>
  <c r="L16" i="34"/>
  <c r="B16" i="34"/>
  <c r="A16" i="34"/>
  <c r="X15" i="34"/>
  <c r="W15" i="34"/>
  <c r="N15" i="34"/>
  <c r="M15" i="34"/>
  <c r="L15" i="34"/>
  <c r="B15" i="34"/>
  <c r="A15" i="34"/>
  <c r="X14" i="34"/>
  <c r="W14" i="34"/>
  <c r="O14" i="34"/>
  <c r="M14" i="34"/>
  <c r="L14" i="34"/>
  <c r="B14" i="34"/>
  <c r="A14" i="34"/>
  <c r="X13" i="34"/>
  <c r="W13" i="34"/>
  <c r="O13" i="34"/>
  <c r="M13" i="34"/>
  <c r="L13" i="34"/>
  <c r="B13" i="34"/>
  <c r="A13" i="34"/>
  <c r="X12" i="34"/>
  <c r="W12" i="34"/>
  <c r="N12" i="34"/>
  <c r="M12" i="34"/>
  <c r="L12" i="34"/>
  <c r="B12" i="34"/>
  <c r="A12" i="34"/>
  <c r="X11" i="34"/>
  <c r="W11" i="34"/>
  <c r="O11" i="34"/>
  <c r="M11" i="34"/>
  <c r="L11" i="34"/>
  <c r="B11" i="34"/>
  <c r="A11" i="34"/>
  <c r="X10" i="34"/>
  <c r="W10" i="34"/>
  <c r="N10" i="34"/>
  <c r="M10" i="34"/>
  <c r="L10" i="34"/>
  <c r="B10" i="34"/>
  <c r="A10" i="34"/>
  <c r="C64" i="33"/>
  <c r="O64" i="33"/>
  <c r="C63" i="33"/>
  <c r="O63" i="33"/>
  <c r="C62" i="33"/>
  <c r="N62" i="33"/>
  <c r="C61" i="33"/>
  <c r="L61" i="33"/>
  <c r="N61" i="33"/>
  <c r="C60" i="33"/>
  <c r="O60" i="33"/>
  <c r="C59" i="33"/>
  <c r="M59" i="33"/>
  <c r="C57" i="33"/>
  <c r="C56" i="33"/>
  <c r="O56" i="33"/>
  <c r="C55" i="33"/>
  <c r="O55" i="33"/>
  <c r="N54" i="33"/>
  <c r="C53" i="33"/>
  <c r="N53" i="33"/>
  <c r="C52" i="33"/>
  <c r="O52" i="33"/>
  <c r="C51" i="33"/>
  <c r="N51" i="33"/>
  <c r="C50" i="33"/>
  <c r="O50" i="33"/>
  <c r="C44" i="33"/>
  <c r="O44" i="33"/>
  <c r="C43" i="33"/>
  <c r="O43" i="33"/>
  <c r="C42" i="33"/>
  <c r="N42" i="33"/>
  <c r="C41" i="33"/>
  <c r="L41" i="33"/>
  <c r="N41" i="33"/>
  <c r="C40" i="33"/>
  <c r="O40" i="33"/>
  <c r="C39" i="33"/>
  <c r="M39" i="33"/>
  <c r="C38" i="33"/>
  <c r="C37" i="33"/>
  <c r="C36" i="33"/>
  <c r="O36" i="33"/>
  <c r="C35" i="33"/>
  <c r="O35" i="33"/>
  <c r="C34" i="33"/>
  <c r="N34" i="33"/>
  <c r="C33" i="33"/>
  <c r="N33" i="33"/>
  <c r="C32" i="33"/>
  <c r="O32" i="33"/>
  <c r="C31" i="33"/>
  <c r="N31" i="33"/>
  <c r="C30" i="33"/>
  <c r="O30" i="33"/>
  <c r="C24" i="33"/>
  <c r="O24" i="33"/>
  <c r="C23" i="33"/>
  <c r="O23" i="33"/>
  <c r="C22" i="33"/>
  <c r="N22" i="33"/>
  <c r="C21" i="33"/>
  <c r="L21" i="33"/>
  <c r="N21" i="33"/>
  <c r="C20" i="33"/>
  <c r="O20" i="33"/>
  <c r="C19" i="33"/>
  <c r="M19" i="33"/>
  <c r="C18" i="33"/>
  <c r="C17" i="33"/>
  <c r="C16" i="33"/>
  <c r="O16" i="33"/>
  <c r="C15" i="33"/>
  <c r="O15" i="33"/>
  <c r="C14" i="33"/>
  <c r="N14" i="33"/>
  <c r="C13" i="33"/>
  <c r="N13" i="33"/>
  <c r="C12" i="33"/>
  <c r="O12" i="33"/>
  <c r="C11" i="33"/>
  <c r="N11" i="33"/>
  <c r="C10" i="33"/>
  <c r="O10" i="33"/>
  <c r="X64" i="33"/>
  <c r="W64" i="33"/>
  <c r="N64" i="33"/>
  <c r="M64" i="33"/>
  <c r="L64" i="33"/>
  <c r="B64" i="33"/>
  <c r="A64" i="33"/>
  <c r="X63" i="33"/>
  <c r="W63" i="33"/>
  <c r="N63" i="33"/>
  <c r="M63" i="33"/>
  <c r="L63" i="33"/>
  <c r="B63" i="33"/>
  <c r="A63" i="33"/>
  <c r="X62" i="33"/>
  <c r="W62" i="33"/>
  <c r="O62" i="33"/>
  <c r="M62" i="33"/>
  <c r="L62" i="33"/>
  <c r="B62" i="33"/>
  <c r="A62" i="33"/>
  <c r="X61" i="33"/>
  <c r="W61" i="33"/>
  <c r="O61" i="33"/>
  <c r="M61" i="33"/>
  <c r="B61" i="33"/>
  <c r="A61" i="33"/>
  <c r="X60" i="33"/>
  <c r="W60" i="33"/>
  <c r="N60" i="33"/>
  <c r="M60" i="33"/>
  <c r="L60" i="33"/>
  <c r="B60" i="33"/>
  <c r="A60" i="33"/>
  <c r="X59" i="33"/>
  <c r="W59" i="33"/>
  <c r="O59" i="33"/>
  <c r="N59" i="33"/>
  <c r="L59" i="33"/>
  <c r="B59" i="33"/>
  <c r="A59" i="33"/>
  <c r="X58" i="33"/>
  <c r="W58" i="33"/>
  <c r="O58" i="33"/>
  <c r="N58" i="33"/>
  <c r="M58" i="33"/>
  <c r="L58" i="33"/>
  <c r="B58" i="33"/>
  <c r="A58" i="33"/>
  <c r="X57" i="33"/>
  <c r="W57" i="33"/>
  <c r="O57" i="33"/>
  <c r="N57" i="33"/>
  <c r="M57" i="33"/>
  <c r="L57" i="33"/>
  <c r="B57" i="33"/>
  <c r="A57" i="33"/>
  <c r="X56" i="33"/>
  <c r="W56" i="33"/>
  <c r="N56" i="33"/>
  <c r="M56" i="33"/>
  <c r="L56" i="33"/>
  <c r="B56" i="33"/>
  <c r="A56" i="33"/>
  <c r="X55" i="33"/>
  <c r="W55" i="33"/>
  <c r="N55" i="33"/>
  <c r="M55" i="33"/>
  <c r="L55" i="33"/>
  <c r="B55" i="33"/>
  <c r="A55" i="33"/>
  <c r="X54" i="33"/>
  <c r="W54" i="33"/>
  <c r="O54" i="33"/>
  <c r="M54" i="33"/>
  <c r="L54" i="33"/>
  <c r="B54" i="33"/>
  <c r="A54" i="33"/>
  <c r="X53" i="33"/>
  <c r="W53" i="33"/>
  <c r="O53" i="33"/>
  <c r="M53" i="33"/>
  <c r="L53" i="33"/>
  <c r="B53" i="33"/>
  <c r="A53" i="33"/>
  <c r="X52" i="33"/>
  <c r="W52" i="33"/>
  <c r="N52" i="33"/>
  <c r="M52" i="33"/>
  <c r="L52" i="33"/>
  <c r="B52" i="33"/>
  <c r="A52" i="33"/>
  <c r="X51" i="33"/>
  <c r="W51" i="33"/>
  <c r="O51" i="33"/>
  <c r="M51" i="33"/>
  <c r="L51" i="33"/>
  <c r="B51" i="33"/>
  <c r="A51" i="33"/>
  <c r="X50" i="33"/>
  <c r="W50" i="33"/>
  <c r="N50" i="33"/>
  <c r="M50" i="33"/>
  <c r="L50" i="33"/>
  <c r="B50" i="33"/>
  <c r="A50" i="33"/>
  <c r="X44" i="33"/>
  <c r="W44" i="33"/>
  <c r="N44" i="33"/>
  <c r="M44" i="33"/>
  <c r="L44" i="33"/>
  <c r="B44" i="33"/>
  <c r="A44" i="33"/>
  <c r="X43" i="33"/>
  <c r="W43" i="33"/>
  <c r="N43" i="33"/>
  <c r="M43" i="33"/>
  <c r="L43" i="33"/>
  <c r="B43" i="33"/>
  <c r="A43" i="33"/>
  <c r="X42" i="33"/>
  <c r="W42" i="33"/>
  <c r="O42" i="33"/>
  <c r="M42" i="33"/>
  <c r="L42" i="33"/>
  <c r="B42" i="33"/>
  <c r="A42" i="33"/>
  <c r="X41" i="33"/>
  <c r="W41" i="33"/>
  <c r="O41" i="33"/>
  <c r="M41" i="33"/>
  <c r="B41" i="33"/>
  <c r="A41" i="33"/>
  <c r="X40" i="33"/>
  <c r="W40" i="33"/>
  <c r="N40" i="33"/>
  <c r="M40" i="33"/>
  <c r="L40" i="33"/>
  <c r="B40" i="33"/>
  <c r="A40" i="33"/>
  <c r="X39" i="33"/>
  <c r="W39" i="33"/>
  <c r="O39" i="33"/>
  <c r="N39" i="33"/>
  <c r="L39" i="33"/>
  <c r="B39" i="33"/>
  <c r="A39" i="33"/>
  <c r="X38" i="33"/>
  <c r="W38" i="33"/>
  <c r="O38" i="33"/>
  <c r="N38" i="33"/>
  <c r="M38" i="33"/>
  <c r="L38" i="33"/>
  <c r="B38" i="33"/>
  <c r="A38" i="33"/>
  <c r="X37" i="33"/>
  <c r="W37" i="33"/>
  <c r="O37" i="33"/>
  <c r="N37" i="33"/>
  <c r="M37" i="33"/>
  <c r="L37" i="33"/>
  <c r="B37" i="33"/>
  <c r="A37" i="33"/>
  <c r="X36" i="33"/>
  <c r="W36" i="33"/>
  <c r="N36" i="33"/>
  <c r="M36" i="33"/>
  <c r="L36" i="33"/>
  <c r="B36" i="33"/>
  <c r="A36" i="33"/>
  <c r="X35" i="33"/>
  <c r="W35" i="33"/>
  <c r="N35" i="33"/>
  <c r="M35" i="33"/>
  <c r="L35" i="33"/>
  <c r="B35" i="33"/>
  <c r="A35" i="33"/>
  <c r="X34" i="33"/>
  <c r="W34" i="33"/>
  <c r="O34" i="33"/>
  <c r="M34" i="33"/>
  <c r="L34" i="33"/>
  <c r="B34" i="33"/>
  <c r="A34" i="33"/>
  <c r="X33" i="33"/>
  <c r="W33" i="33"/>
  <c r="O33" i="33"/>
  <c r="M33" i="33"/>
  <c r="L33" i="33"/>
  <c r="B33" i="33"/>
  <c r="A33" i="33"/>
  <c r="X32" i="33"/>
  <c r="W32" i="33"/>
  <c r="N32" i="33"/>
  <c r="M32" i="33"/>
  <c r="L32" i="33"/>
  <c r="B32" i="33"/>
  <c r="A32" i="33"/>
  <c r="X31" i="33"/>
  <c r="W31" i="33"/>
  <c r="O31" i="33"/>
  <c r="M31" i="33"/>
  <c r="L31" i="33"/>
  <c r="B31" i="33"/>
  <c r="A31" i="33"/>
  <c r="X30" i="33"/>
  <c r="W30" i="33"/>
  <c r="N30" i="33"/>
  <c r="M30" i="33"/>
  <c r="L30" i="33"/>
  <c r="B30" i="33"/>
  <c r="A30" i="33"/>
  <c r="X24" i="33"/>
  <c r="W24" i="33"/>
  <c r="N24" i="33"/>
  <c r="M24" i="33"/>
  <c r="L24" i="33"/>
  <c r="B24" i="33"/>
  <c r="A24" i="33"/>
  <c r="X23" i="33"/>
  <c r="W23" i="33"/>
  <c r="N23" i="33"/>
  <c r="M23" i="33"/>
  <c r="L23" i="33"/>
  <c r="B23" i="33"/>
  <c r="A23" i="33"/>
  <c r="X22" i="33"/>
  <c r="W22" i="33"/>
  <c r="O22" i="33"/>
  <c r="M22" i="33"/>
  <c r="L22" i="33"/>
  <c r="B22" i="33"/>
  <c r="A22" i="33"/>
  <c r="X21" i="33"/>
  <c r="W21" i="33"/>
  <c r="O21" i="33"/>
  <c r="M21" i="33"/>
  <c r="B21" i="33"/>
  <c r="A21" i="33"/>
  <c r="X20" i="33"/>
  <c r="W20" i="33"/>
  <c r="N20" i="33"/>
  <c r="M20" i="33"/>
  <c r="L20" i="33"/>
  <c r="B20" i="33"/>
  <c r="A20" i="33"/>
  <c r="X19" i="33"/>
  <c r="W19" i="33"/>
  <c r="O19" i="33"/>
  <c r="N19" i="33"/>
  <c r="L19" i="33"/>
  <c r="B19" i="33"/>
  <c r="A19" i="33"/>
  <c r="X18" i="33"/>
  <c r="W18" i="33"/>
  <c r="O18" i="33"/>
  <c r="N18" i="33"/>
  <c r="M18" i="33"/>
  <c r="L18" i="33"/>
  <c r="B18" i="33"/>
  <c r="A18" i="33"/>
  <c r="X17" i="33"/>
  <c r="W17" i="33"/>
  <c r="O17" i="33"/>
  <c r="N17" i="33"/>
  <c r="M17" i="33"/>
  <c r="L17" i="33"/>
  <c r="B17" i="33"/>
  <c r="A17" i="33"/>
  <c r="X16" i="33"/>
  <c r="W16" i="33"/>
  <c r="N16" i="33"/>
  <c r="M16" i="33"/>
  <c r="L16" i="33"/>
  <c r="B16" i="33"/>
  <c r="A16" i="33"/>
  <c r="X15" i="33"/>
  <c r="W15" i="33"/>
  <c r="N15" i="33"/>
  <c r="M15" i="33"/>
  <c r="L15" i="33"/>
  <c r="B15" i="33"/>
  <c r="A15" i="33"/>
  <c r="X14" i="33"/>
  <c r="W14" i="33"/>
  <c r="O14" i="33"/>
  <c r="M14" i="33"/>
  <c r="L14" i="33"/>
  <c r="B14" i="33"/>
  <c r="A14" i="33"/>
  <c r="X13" i="33"/>
  <c r="W13" i="33"/>
  <c r="O13" i="33"/>
  <c r="M13" i="33"/>
  <c r="L13" i="33"/>
  <c r="B13" i="33"/>
  <c r="A13" i="33"/>
  <c r="X12" i="33"/>
  <c r="W12" i="33"/>
  <c r="N12" i="33"/>
  <c r="M12" i="33"/>
  <c r="L12" i="33"/>
  <c r="B12" i="33"/>
  <c r="A12" i="33"/>
  <c r="X11" i="33"/>
  <c r="W11" i="33"/>
  <c r="O11" i="33"/>
  <c r="M11" i="33"/>
  <c r="L11" i="33"/>
  <c r="B11" i="33"/>
  <c r="A11" i="33"/>
  <c r="X10" i="33"/>
  <c r="W10" i="33"/>
  <c r="N10" i="33"/>
  <c r="M10" i="33"/>
  <c r="L10" i="33"/>
  <c r="B10" i="33"/>
  <c r="A10" i="33"/>
  <c r="C64" i="32"/>
  <c r="O64" i="32"/>
  <c r="C63" i="32"/>
  <c r="O63" i="32"/>
  <c r="C62" i="32"/>
  <c r="N62" i="32"/>
  <c r="C61" i="32"/>
  <c r="L61" i="32"/>
  <c r="N61" i="32"/>
  <c r="C60" i="32"/>
  <c r="O60" i="32"/>
  <c r="C59" i="32"/>
  <c r="M59" i="32"/>
  <c r="C58" i="32"/>
  <c r="C57" i="32"/>
  <c r="C56" i="32"/>
  <c r="O56" i="32"/>
  <c r="C55" i="32"/>
  <c r="O55" i="32"/>
  <c r="C54" i="32"/>
  <c r="N54" i="32"/>
  <c r="C53" i="32"/>
  <c r="N53" i="32"/>
  <c r="C52" i="32"/>
  <c r="O52" i="32"/>
  <c r="C51" i="32"/>
  <c r="N51" i="32"/>
  <c r="C50" i="32"/>
  <c r="O50" i="32"/>
  <c r="C44" i="32"/>
  <c r="O44" i="32"/>
  <c r="C43" i="32"/>
  <c r="O43" i="32"/>
  <c r="C42" i="32"/>
  <c r="N42" i="32"/>
  <c r="C41" i="32"/>
  <c r="L41" i="32"/>
  <c r="N41" i="32"/>
  <c r="C40" i="32"/>
  <c r="O40" i="32"/>
  <c r="C39" i="32"/>
  <c r="M39" i="32"/>
  <c r="C38" i="32"/>
  <c r="C37" i="32"/>
  <c r="C36" i="32"/>
  <c r="O36" i="32"/>
  <c r="C35" i="32"/>
  <c r="O35" i="32"/>
  <c r="C34" i="32"/>
  <c r="N34" i="32"/>
  <c r="C33" i="32"/>
  <c r="N33" i="32"/>
  <c r="C32" i="32"/>
  <c r="O32" i="32"/>
  <c r="C31" i="32"/>
  <c r="N31" i="32"/>
  <c r="C30" i="32"/>
  <c r="O30" i="32"/>
  <c r="C21" i="32"/>
  <c r="L21" i="32"/>
  <c r="C19" i="32"/>
  <c r="M19" i="32"/>
  <c r="C24" i="32"/>
  <c r="O24" i="32"/>
  <c r="C23" i="32"/>
  <c r="H23" i="32"/>
  <c r="O23" i="32"/>
  <c r="C22" i="32"/>
  <c r="N22" i="32"/>
  <c r="N21" i="32"/>
  <c r="C20" i="32"/>
  <c r="O20" i="32"/>
  <c r="C18" i="32"/>
  <c r="C17" i="32"/>
  <c r="C16" i="32"/>
  <c r="O16" i="32"/>
  <c r="C15" i="32"/>
  <c r="O15" i="32"/>
  <c r="C14" i="32"/>
  <c r="N14" i="32"/>
  <c r="C13" i="32"/>
  <c r="N13" i="32"/>
  <c r="C12" i="32"/>
  <c r="O12" i="32"/>
  <c r="C11" i="32"/>
  <c r="N11" i="32"/>
  <c r="C10" i="32"/>
  <c r="O10" i="32"/>
  <c r="C64" i="31"/>
  <c r="O64" i="31"/>
  <c r="C63" i="31"/>
  <c r="O63" i="31"/>
  <c r="C62" i="31"/>
  <c r="N62" i="31"/>
  <c r="C61" i="31"/>
  <c r="L61" i="31"/>
  <c r="N61" i="31"/>
  <c r="C60" i="31"/>
  <c r="O60" i="31"/>
  <c r="C59" i="31"/>
  <c r="M59" i="31"/>
  <c r="C58" i="31"/>
  <c r="C57" i="31"/>
  <c r="C56" i="31"/>
  <c r="O56" i="31"/>
  <c r="C55" i="31"/>
  <c r="O55" i="31"/>
  <c r="C54" i="31"/>
  <c r="N54" i="31"/>
  <c r="C53" i="31"/>
  <c r="N53" i="31"/>
  <c r="C52" i="31"/>
  <c r="O52" i="31"/>
  <c r="C51" i="31"/>
  <c r="N51" i="31"/>
  <c r="C50" i="31"/>
  <c r="O50" i="31"/>
  <c r="C44" i="31"/>
  <c r="O44" i="31"/>
  <c r="C43" i="31"/>
  <c r="O43" i="31"/>
  <c r="C42" i="31"/>
  <c r="N42" i="31"/>
  <c r="C41" i="31"/>
  <c r="L41" i="31"/>
  <c r="N41" i="31"/>
  <c r="C40" i="31"/>
  <c r="O40" i="31"/>
  <c r="C39" i="31"/>
  <c r="M39" i="31"/>
  <c r="C38" i="31"/>
  <c r="C37" i="31"/>
  <c r="C36" i="31"/>
  <c r="O36" i="31"/>
  <c r="C35" i="31"/>
  <c r="O35" i="31"/>
  <c r="C34" i="31"/>
  <c r="N34" i="31"/>
  <c r="C33" i="31"/>
  <c r="N33" i="31"/>
  <c r="C32" i="31"/>
  <c r="O32" i="31"/>
  <c r="C31" i="31"/>
  <c r="N31" i="31"/>
  <c r="C30" i="31"/>
  <c r="O30" i="31"/>
  <c r="C24" i="31"/>
  <c r="O24" i="31"/>
  <c r="C23" i="31"/>
  <c r="O23" i="31"/>
  <c r="C22" i="31"/>
  <c r="N22" i="31"/>
  <c r="C21" i="31"/>
  <c r="L21" i="31"/>
  <c r="N21" i="31"/>
  <c r="C20" i="31"/>
  <c r="O20" i="31"/>
  <c r="C19" i="31"/>
  <c r="M19" i="31"/>
  <c r="C18" i="31"/>
  <c r="C17" i="31"/>
  <c r="C16" i="31"/>
  <c r="O16" i="31"/>
  <c r="C15" i="31"/>
  <c r="O15" i="31"/>
  <c r="C14" i="31"/>
  <c r="N14" i="31"/>
  <c r="C13" i="31"/>
  <c r="N13" i="31"/>
  <c r="C12" i="31"/>
  <c r="O12" i="31"/>
  <c r="C11" i="31"/>
  <c r="N11" i="31"/>
  <c r="C10" i="31"/>
  <c r="O10" i="31"/>
  <c r="C64" i="30"/>
  <c r="O64" i="30"/>
  <c r="C63" i="30"/>
  <c r="O63" i="30"/>
  <c r="C62" i="30"/>
  <c r="N62" i="30"/>
  <c r="C61" i="30"/>
  <c r="L61" i="30"/>
  <c r="N61" i="30"/>
  <c r="C60" i="30"/>
  <c r="O60" i="30"/>
  <c r="C59" i="30"/>
  <c r="M59" i="30"/>
  <c r="C58" i="30"/>
  <c r="C57" i="30"/>
  <c r="C56" i="30"/>
  <c r="O56" i="30"/>
  <c r="C55" i="30"/>
  <c r="O55" i="30"/>
  <c r="C54" i="30"/>
  <c r="N54" i="30"/>
  <c r="C53" i="30"/>
  <c r="N53" i="30"/>
  <c r="C52" i="30"/>
  <c r="O52" i="30"/>
  <c r="C51" i="30"/>
  <c r="N51" i="30"/>
  <c r="C50" i="30"/>
  <c r="O50" i="30"/>
  <c r="C44" i="30"/>
  <c r="O44" i="30"/>
  <c r="C43" i="30"/>
  <c r="O43" i="30"/>
  <c r="C42" i="30"/>
  <c r="N42" i="30"/>
  <c r="C41" i="30"/>
  <c r="L41" i="30"/>
  <c r="N41" i="30"/>
  <c r="C40" i="30"/>
  <c r="O40" i="30"/>
  <c r="C39" i="30"/>
  <c r="M39" i="30"/>
  <c r="C38" i="30"/>
  <c r="C37" i="30"/>
  <c r="C36" i="30"/>
  <c r="O36" i="30"/>
  <c r="C35" i="30"/>
  <c r="O35" i="30"/>
  <c r="C34" i="30"/>
  <c r="N34" i="30"/>
  <c r="C33" i="30"/>
  <c r="N33" i="30"/>
  <c r="C32" i="30"/>
  <c r="O32" i="30"/>
  <c r="C31" i="30"/>
  <c r="N31" i="30"/>
  <c r="C30" i="30"/>
  <c r="O30" i="30"/>
  <c r="C19" i="30"/>
  <c r="M19" i="30"/>
  <c r="X64" i="32"/>
  <c r="W64" i="32"/>
  <c r="N64" i="32"/>
  <c r="M64" i="32"/>
  <c r="L64" i="32"/>
  <c r="B64" i="32"/>
  <c r="A64" i="32"/>
  <c r="X63" i="32"/>
  <c r="W63" i="32"/>
  <c r="N63" i="32"/>
  <c r="M63" i="32"/>
  <c r="L63" i="32"/>
  <c r="B63" i="32"/>
  <c r="A63" i="32"/>
  <c r="X62" i="32"/>
  <c r="W62" i="32"/>
  <c r="O62" i="32"/>
  <c r="M62" i="32"/>
  <c r="L62" i="32"/>
  <c r="B62" i="32"/>
  <c r="A62" i="32"/>
  <c r="X61" i="32"/>
  <c r="W61" i="32"/>
  <c r="O61" i="32"/>
  <c r="M61" i="32"/>
  <c r="B61" i="32"/>
  <c r="A61" i="32"/>
  <c r="X60" i="32"/>
  <c r="W60" i="32"/>
  <c r="N60" i="32"/>
  <c r="M60" i="32"/>
  <c r="L60" i="32"/>
  <c r="B60" i="32"/>
  <c r="A60" i="32"/>
  <c r="X59" i="32"/>
  <c r="W59" i="32"/>
  <c r="O59" i="32"/>
  <c r="N59" i="32"/>
  <c r="L59" i="32"/>
  <c r="B59" i="32"/>
  <c r="A59" i="32"/>
  <c r="X58" i="32"/>
  <c r="W58" i="32"/>
  <c r="O58" i="32"/>
  <c r="N58" i="32"/>
  <c r="M58" i="32"/>
  <c r="L58" i="32"/>
  <c r="B58" i="32"/>
  <c r="A58" i="32"/>
  <c r="X57" i="32"/>
  <c r="W57" i="32"/>
  <c r="O57" i="32"/>
  <c r="N57" i="32"/>
  <c r="M57" i="32"/>
  <c r="L57" i="32"/>
  <c r="B57" i="32"/>
  <c r="A57" i="32"/>
  <c r="X56" i="32"/>
  <c r="W56" i="32"/>
  <c r="P56" i="32"/>
  <c r="N56" i="32"/>
  <c r="M56" i="32"/>
  <c r="L56" i="32"/>
  <c r="B56" i="32"/>
  <c r="A56" i="32"/>
  <c r="X55" i="32"/>
  <c r="W55" i="32"/>
  <c r="P55" i="32"/>
  <c r="N55" i="32"/>
  <c r="M55" i="32"/>
  <c r="L55" i="32"/>
  <c r="B55" i="32"/>
  <c r="A55" i="32"/>
  <c r="X54" i="32"/>
  <c r="W54" i="32"/>
  <c r="P54" i="32"/>
  <c r="O54" i="32"/>
  <c r="M54" i="32"/>
  <c r="L54" i="32"/>
  <c r="B54" i="32"/>
  <c r="A54" i="32"/>
  <c r="X53" i="32"/>
  <c r="W53" i="32"/>
  <c r="P53" i="32"/>
  <c r="O53" i="32"/>
  <c r="M53" i="32"/>
  <c r="L53" i="32"/>
  <c r="B53" i="32"/>
  <c r="A53" i="32"/>
  <c r="X52" i="32"/>
  <c r="W52" i="32"/>
  <c r="P52" i="32"/>
  <c r="N52" i="32"/>
  <c r="M52" i="32"/>
  <c r="L52" i="32"/>
  <c r="B52" i="32"/>
  <c r="A52" i="32"/>
  <c r="X51" i="32"/>
  <c r="W51" i="32"/>
  <c r="P51" i="32"/>
  <c r="O51" i="32"/>
  <c r="M51" i="32"/>
  <c r="L51" i="32"/>
  <c r="B51" i="32"/>
  <c r="A51" i="32"/>
  <c r="X50" i="32"/>
  <c r="W50" i="32"/>
  <c r="P50" i="32"/>
  <c r="N50" i="32"/>
  <c r="M50" i="32"/>
  <c r="L50" i="32"/>
  <c r="B50" i="32"/>
  <c r="A50" i="32"/>
  <c r="X44" i="32"/>
  <c r="W44" i="32"/>
  <c r="P44" i="32"/>
  <c r="N44" i="32"/>
  <c r="M44" i="32"/>
  <c r="L44" i="32"/>
  <c r="B44" i="32"/>
  <c r="A44" i="32"/>
  <c r="X43" i="32"/>
  <c r="W43" i="32"/>
  <c r="P43" i="32"/>
  <c r="N43" i="32"/>
  <c r="M43" i="32"/>
  <c r="L43" i="32"/>
  <c r="B43" i="32"/>
  <c r="A43" i="32"/>
  <c r="X42" i="32"/>
  <c r="W42" i="32"/>
  <c r="P42" i="32"/>
  <c r="O42" i="32"/>
  <c r="M42" i="32"/>
  <c r="L42" i="32"/>
  <c r="B42" i="32"/>
  <c r="A42" i="32"/>
  <c r="X41" i="32"/>
  <c r="W41" i="32"/>
  <c r="P41" i="32"/>
  <c r="O41" i="32"/>
  <c r="M41" i="32"/>
  <c r="B41" i="32"/>
  <c r="A41" i="32"/>
  <c r="X40" i="32"/>
  <c r="W40" i="32"/>
  <c r="N40" i="32"/>
  <c r="M40" i="32"/>
  <c r="L40" i="32"/>
  <c r="B40" i="32"/>
  <c r="A40" i="32"/>
  <c r="X39" i="32"/>
  <c r="W39" i="32"/>
  <c r="O39" i="32"/>
  <c r="N39" i="32"/>
  <c r="L39" i="32"/>
  <c r="B39" i="32"/>
  <c r="A39" i="32"/>
  <c r="X38" i="32"/>
  <c r="W38" i="32"/>
  <c r="O38" i="32"/>
  <c r="N38" i="32"/>
  <c r="M38" i="32"/>
  <c r="L38" i="32"/>
  <c r="B38" i="32"/>
  <c r="A38" i="32"/>
  <c r="X37" i="32"/>
  <c r="W37" i="32"/>
  <c r="O37" i="32"/>
  <c r="N37" i="32"/>
  <c r="M37" i="32"/>
  <c r="L37" i="32"/>
  <c r="B37" i="32"/>
  <c r="A37" i="32"/>
  <c r="X36" i="32"/>
  <c r="W36" i="32"/>
  <c r="N36" i="32"/>
  <c r="M36" i="32"/>
  <c r="L36" i="32"/>
  <c r="B36" i="32"/>
  <c r="A36" i="32"/>
  <c r="X35" i="32"/>
  <c r="W35" i="32"/>
  <c r="N35" i="32"/>
  <c r="M35" i="32"/>
  <c r="L35" i="32"/>
  <c r="B35" i="32"/>
  <c r="A35" i="32"/>
  <c r="X34" i="32"/>
  <c r="W34" i="32"/>
  <c r="O34" i="32"/>
  <c r="M34" i="32"/>
  <c r="L34" i="32"/>
  <c r="B34" i="32"/>
  <c r="A34" i="32"/>
  <c r="X33" i="32"/>
  <c r="W33" i="32"/>
  <c r="O33" i="32"/>
  <c r="M33" i="32"/>
  <c r="L33" i="32"/>
  <c r="B33" i="32"/>
  <c r="A33" i="32"/>
  <c r="X32" i="32"/>
  <c r="W32" i="32"/>
  <c r="N32" i="32"/>
  <c r="M32" i="32"/>
  <c r="L32" i="32"/>
  <c r="B32" i="32"/>
  <c r="A32" i="32"/>
  <c r="X31" i="32"/>
  <c r="W31" i="32"/>
  <c r="O31" i="32"/>
  <c r="M31" i="32"/>
  <c r="L31" i="32"/>
  <c r="B31" i="32"/>
  <c r="A31" i="32"/>
  <c r="X30" i="32"/>
  <c r="W30" i="32"/>
  <c r="N30" i="32"/>
  <c r="M30" i="32"/>
  <c r="L30" i="32"/>
  <c r="B30" i="32"/>
  <c r="A30" i="32"/>
  <c r="X24" i="32"/>
  <c r="W24" i="32"/>
  <c r="N24" i="32"/>
  <c r="M24" i="32"/>
  <c r="L24" i="32"/>
  <c r="B24" i="32"/>
  <c r="A24" i="32"/>
  <c r="X23" i="32"/>
  <c r="W23" i="32"/>
  <c r="N23" i="32"/>
  <c r="M23" i="32"/>
  <c r="L23" i="32"/>
  <c r="B23" i="32"/>
  <c r="A23" i="32"/>
  <c r="X22" i="32"/>
  <c r="W22" i="32"/>
  <c r="O22" i="32"/>
  <c r="M22" i="32"/>
  <c r="L22" i="32"/>
  <c r="B22" i="32"/>
  <c r="A22" i="32"/>
  <c r="X21" i="32"/>
  <c r="W21" i="32"/>
  <c r="O21" i="32"/>
  <c r="M21" i="32"/>
  <c r="B21" i="32"/>
  <c r="A21" i="32"/>
  <c r="X20" i="32"/>
  <c r="W20" i="32"/>
  <c r="N20" i="32"/>
  <c r="M20" i="32"/>
  <c r="L20" i="32"/>
  <c r="B20" i="32"/>
  <c r="A20" i="32"/>
  <c r="X19" i="32"/>
  <c r="W19" i="32"/>
  <c r="O19" i="32"/>
  <c r="N19" i="32"/>
  <c r="L19" i="32"/>
  <c r="B19" i="32"/>
  <c r="A19" i="32"/>
  <c r="X18" i="32"/>
  <c r="W18" i="32"/>
  <c r="O18" i="32"/>
  <c r="N18" i="32"/>
  <c r="M18" i="32"/>
  <c r="L18" i="32"/>
  <c r="B18" i="32"/>
  <c r="A18" i="32"/>
  <c r="X17" i="32"/>
  <c r="W17" i="32"/>
  <c r="O17" i="32"/>
  <c r="N17" i="32"/>
  <c r="M17" i="32"/>
  <c r="L17" i="32"/>
  <c r="B17" i="32"/>
  <c r="A17" i="32"/>
  <c r="X16" i="32"/>
  <c r="W16" i="32"/>
  <c r="N16" i="32"/>
  <c r="M16" i="32"/>
  <c r="L16" i="32"/>
  <c r="B16" i="32"/>
  <c r="A16" i="32"/>
  <c r="X15" i="32"/>
  <c r="W15" i="32"/>
  <c r="N15" i="32"/>
  <c r="M15" i="32"/>
  <c r="L15" i="32"/>
  <c r="B15" i="32"/>
  <c r="A15" i="32"/>
  <c r="X14" i="32"/>
  <c r="W14" i="32"/>
  <c r="O14" i="32"/>
  <c r="M14" i="32"/>
  <c r="L14" i="32"/>
  <c r="B14" i="32"/>
  <c r="A14" i="32"/>
  <c r="X13" i="32"/>
  <c r="W13" i="32"/>
  <c r="O13" i="32"/>
  <c r="M13" i="32"/>
  <c r="L13" i="32"/>
  <c r="B13" i="32"/>
  <c r="A13" i="32"/>
  <c r="X12" i="32"/>
  <c r="W12" i="32"/>
  <c r="N12" i="32"/>
  <c r="M12" i="32"/>
  <c r="L12" i="32"/>
  <c r="B12" i="32"/>
  <c r="A12" i="32"/>
  <c r="X11" i="32"/>
  <c r="W11" i="32"/>
  <c r="O11" i="32"/>
  <c r="M11" i="32"/>
  <c r="L11" i="32"/>
  <c r="B11" i="32"/>
  <c r="A11" i="32"/>
  <c r="X10" i="32"/>
  <c r="W10" i="32"/>
  <c r="N10" i="32"/>
  <c r="M10" i="32"/>
  <c r="L10" i="32"/>
  <c r="B10" i="32"/>
  <c r="A10" i="32"/>
  <c r="X64" i="31"/>
  <c r="W64" i="31"/>
  <c r="N64" i="31"/>
  <c r="M64" i="31"/>
  <c r="L64" i="31"/>
  <c r="B64" i="31"/>
  <c r="A64" i="31"/>
  <c r="X63" i="31"/>
  <c r="W63" i="31"/>
  <c r="N63" i="31"/>
  <c r="M63" i="31"/>
  <c r="L63" i="31"/>
  <c r="B63" i="31"/>
  <c r="A63" i="31"/>
  <c r="X62" i="31"/>
  <c r="W62" i="31"/>
  <c r="O62" i="31"/>
  <c r="M62" i="31"/>
  <c r="L62" i="31"/>
  <c r="B62" i="31"/>
  <c r="A62" i="31"/>
  <c r="X61" i="31"/>
  <c r="W61" i="31"/>
  <c r="O61" i="31"/>
  <c r="M61" i="31"/>
  <c r="B61" i="31"/>
  <c r="A61" i="31"/>
  <c r="X60" i="31"/>
  <c r="W60" i="31"/>
  <c r="N60" i="31"/>
  <c r="M60" i="31"/>
  <c r="L60" i="31"/>
  <c r="B60" i="31"/>
  <c r="A60" i="31"/>
  <c r="X59" i="31"/>
  <c r="W59" i="31"/>
  <c r="O59" i="31"/>
  <c r="N59" i="31"/>
  <c r="L59" i="31"/>
  <c r="B59" i="31"/>
  <c r="A59" i="31"/>
  <c r="X58" i="31"/>
  <c r="W58" i="31"/>
  <c r="O58" i="31"/>
  <c r="N58" i="31"/>
  <c r="M58" i="31"/>
  <c r="L58" i="31"/>
  <c r="B58" i="31"/>
  <c r="A58" i="31"/>
  <c r="X57" i="31"/>
  <c r="W57" i="31"/>
  <c r="O57" i="31"/>
  <c r="N57" i="31"/>
  <c r="M57" i="31"/>
  <c r="L57" i="31"/>
  <c r="B57" i="31"/>
  <c r="A57" i="31"/>
  <c r="X56" i="31"/>
  <c r="W56" i="31"/>
  <c r="N56" i="31"/>
  <c r="M56" i="31"/>
  <c r="L56" i="31"/>
  <c r="B56" i="31"/>
  <c r="A56" i="31"/>
  <c r="X55" i="31"/>
  <c r="W55" i="31"/>
  <c r="N55" i="31"/>
  <c r="M55" i="31"/>
  <c r="L55" i="31"/>
  <c r="B55" i="31"/>
  <c r="A55" i="31"/>
  <c r="X54" i="31"/>
  <c r="W54" i="31"/>
  <c r="O54" i="31"/>
  <c r="M54" i="31"/>
  <c r="L54" i="31"/>
  <c r="B54" i="31"/>
  <c r="A54" i="31"/>
  <c r="X53" i="31"/>
  <c r="W53" i="31"/>
  <c r="O53" i="31"/>
  <c r="M53" i="31"/>
  <c r="L53" i="31"/>
  <c r="B53" i="31"/>
  <c r="A53" i="31"/>
  <c r="X52" i="31"/>
  <c r="W52" i="31"/>
  <c r="N52" i="31"/>
  <c r="M52" i="31"/>
  <c r="L52" i="31"/>
  <c r="B52" i="31"/>
  <c r="A52" i="31"/>
  <c r="X51" i="31"/>
  <c r="W51" i="31"/>
  <c r="O51" i="31"/>
  <c r="M51" i="31"/>
  <c r="L51" i="31"/>
  <c r="B51" i="31"/>
  <c r="A51" i="31"/>
  <c r="X50" i="31"/>
  <c r="W50" i="31"/>
  <c r="N50" i="31"/>
  <c r="M50" i="31"/>
  <c r="L50" i="31"/>
  <c r="B50" i="31"/>
  <c r="A50" i="31"/>
  <c r="X44" i="31"/>
  <c r="W44" i="31"/>
  <c r="N44" i="31"/>
  <c r="M44" i="31"/>
  <c r="L44" i="31"/>
  <c r="B44" i="31"/>
  <c r="A44" i="31"/>
  <c r="X43" i="31"/>
  <c r="W43" i="31"/>
  <c r="N43" i="31"/>
  <c r="M43" i="31"/>
  <c r="L43" i="31"/>
  <c r="B43" i="31"/>
  <c r="A43" i="31"/>
  <c r="X42" i="31"/>
  <c r="W42" i="31"/>
  <c r="O42" i="31"/>
  <c r="M42" i="31"/>
  <c r="L42" i="31"/>
  <c r="B42" i="31"/>
  <c r="A42" i="31"/>
  <c r="X41" i="31"/>
  <c r="W41" i="31"/>
  <c r="O41" i="31"/>
  <c r="M41" i="31"/>
  <c r="B41" i="31"/>
  <c r="A41" i="31"/>
  <c r="X40" i="31"/>
  <c r="W40" i="31"/>
  <c r="N40" i="31"/>
  <c r="M40" i="31"/>
  <c r="L40" i="31"/>
  <c r="B40" i="31"/>
  <c r="A40" i="31"/>
  <c r="X39" i="31"/>
  <c r="W39" i="31"/>
  <c r="O39" i="31"/>
  <c r="N39" i="31"/>
  <c r="L39" i="31"/>
  <c r="B39" i="31"/>
  <c r="A39" i="31"/>
  <c r="X38" i="31"/>
  <c r="W38" i="31"/>
  <c r="O38" i="31"/>
  <c r="N38" i="31"/>
  <c r="M38" i="31"/>
  <c r="L38" i="31"/>
  <c r="B38" i="31"/>
  <c r="A38" i="31"/>
  <c r="X37" i="31"/>
  <c r="W37" i="31"/>
  <c r="O37" i="31"/>
  <c r="N37" i="31"/>
  <c r="M37" i="31"/>
  <c r="L37" i="31"/>
  <c r="B37" i="31"/>
  <c r="A37" i="31"/>
  <c r="X36" i="31"/>
  <c r="W36" i="31"/>
  <c r="N36" i="31"/>
  <c r="M36" i="31"/>
  <c r="L36" i="31"/>
  <c r="B36" i="31"/>
  <c r="A36" i="31"/>
  <c r="X35" i="31"/>
  <c r="W35" i="31"/>
  <c r="N35" i="31"/>
  <c r="M35" i="31"/>
  <c r="L35" i="31"/>
  <c r="B35" i="31"/>
  <c r="A35" i="31"/>
  <c r="X34" i="31"/>
  <c r="W34" i="31"/>
  <c r="O34" i="31"/>
  <c r="M34" i="31"/>
  <c r="L34" i="31"/>
  <c r="B34" i="31"/>
  <c r="A34" i="31"/>
  <c r="X33" i="31"/>
  <c r="W33" i="31"/>
  <c r="O33" i="31"/>
  <c r="M33" i="31"/>
  <c r="L33" i="31"/>
  <c r="B33" i="31"/>
  <c r="A33" i="31"/>
  <c r="X32" i="31"/>
  <c r="W32" i="31"/>
  <c r="N32" i="31"/>
  <c r="M32" i="31"/>
  <c r="L32" i="31"/>
  <c r="B32" i="31"/>
  <c r="A32" i="31"/>
  <c r="X31" i="31"/>
  <c r="W31" i="31"/>
  <c r="O31" i="31"/>
  <c r="M31" i="31"/>
  <c r="L31" i="31"/>
  <c r="B31" i="31"/>
  <c r="A31" i="31"/>
  <c r="X30" i="31"/>
  <c r="W30" i="31"/>
  <c r="N30" i="31"/>
  <c r="M30" i="31"/>
  <c r="L30" i="31"/>
  <c r="B30" i="31"/>
  <c r="A30" i="31"/>
  <c r="X24" i="31"/>
  <c r="W24" i="31"/>
  <c r="N24" i="31"/>
  <c r="M24" i="31"/>
  <c r="L24" i="31"/>
  <c r="B24" i="31"/>
  <c r="A24" i="31"/>
  <c r="X23" i="31"/>
  <c r="W23" i="31"/>
  <c r="N23" i="31"/>
  <c r="M23" i="31"/>
  <c r="L23" i="31"/>
  <c r="B23" i="31"/>
  <c r="A23" i="31"/>
  <c r="X22" i="31"/>
  <c r="W22" i="31"/>
  <c r="O22" i="31"/>
  <c r="M22" i="31"/>
  <c r="L22" i="31"/>
  <c r="B22" i="31"/>
  <c r="A22" i="31"/>
  <c r="X21" i="31"/>
  <c r="W21" i="31"/>
  <c r="O21" i="31"/>
  <c r="M21" i="31"/>
  <c r="B21" i="31"/>
  <c r="A21" i="31"/>
  <c r="X20" i="31"/>
  <c r="W20" i="31"/>
  <c r="N20" i="31"/>
  <c r="M20" i="31"/>
  <c r="L20" i="31"/>
  <c r="B20" i="31"/>
  <c r="A20" i="31"/>
  <c r="X19" i="31"/>
  <c r="W19" i="31"/>
  <c r="O19" i="31"/>
  <c r="N19" i="31"/>
  <c r="L19" i="31"/>
  <c r="B19" i="31"/>
  <c r="A19" i="31"/>
  <c r="X18" i="31"/>
  <c r="W18" i="31"/>
  <c r="O18" i="31"/>
  <c r="N18" i="31"/>
  <c r="M18" i="31"/>
  <c r="L18" i="31"/>
  <c r="B18" i="31"/>
  <c r="A18" i="31"/>
  <c r="X17" i="31"/>
  <c r="W17" i="31"/>
  <c r="O17" i="31"/>
  <c r="N17" i="31"/>
  <c r="M17" i="31"/>
  <c r="L17" i="31"/>
  <c r="B17" i="31"/>
  <c r="A17" i="31"/>
  <c r="X16" i="31"/>
  <c r="W16" i="31"/>
  <c r="N16" i="31"/>
  <c r="M16" i="31"/>
  <c r="L16" i="31"/>
  <c r="B16" i="31"/>
  <c r="A16" i="31"/>
  <c r="X15" i="31"/>
  <c r="W15" i="31"/>
  <c r="N15" i="31"/>
  <c r="M15" i="31"/>
  <c r="L15" i="31"/>
  <c r="B15" i="31"/>
  <c r="A15" i="31"/>
  <c r="X14" i="31"/>
  <c r="W14" i="31"/>
  <c r="O14" i="31"/>
  <c r="M14" i="31"/>
  <c r="L14" i="31"/>
  <c r="B14" i="31"/>
  <c r="A14" i="31"/>
  <c r="X13" i="31"/>
  <c r="W13" i="31"/>
  <c r="O13" i="31"/>
  <c r="M13" i="31"/>
  <c r="L13" i="31"/>
  <c r="B13" i="31"/>
  <c r="A13" i="31"/>
  <c r="X12" i="31"/>
  <c r="W12" i="31"/>
  <c r="N12" i="31"/>
  <c r="M12" i="31"/>
  <c r="L12" i="31"/>
  <c r="B12" i="31"/>
  <c r="A12" i="31"/>
  <c r="X11" i="31"/>
  <c r="W11" i="31"/>
  <c r="O11" i="31"/>
  <c r="M11" i="31"/>
  <c r="L11" i="31"/>
  <c r="B11" i="31"/>
  <c r="A11" i="31"/>
  <c r="X10" i="31"/>
  <c r="W10" i="31"/>
  <c r="N10" i="31"/>
  <c r="M10" i="31"/>
  <c r="L10" i="31"/>
  <c r="B10" i="31"/>
  <c r="A10" i="31"/>
  <c r="C24" i="30"/>
  <c r="O24" i="30"/>
  <c r="C23" i="30"/>
  <c r="O23" i="30"/>
  <c r="C21" i="30"/>
  <c r="L21" i="30"/>
  <c r="C22" i="30"/>
  <c r="N22" i="30"/>
  <c r="N21" i="30"/>
  <c r="C20" i="30"/>
  <c r="O20" i="30"/>
  <c r="C18" i="30"/>
  <c r="C17" i="30"/>
  <c r="C16" i="30"/>
  <c r="O16" i="30"/>
  <c r="C15" i="30"/>
  <c r="O15" i="30"/>
  <c r="C14" i="30"/>
  <c r="N14" i="30"/>
  <c r="C13" i="30"/>
  <c r="N13" i="30"/>
  <c r="C12" i="30"/>
  <c r="O12" i="30"/>
  <c r="C11" i="30"/>
  <c r="N11" i="30"/>
  <c r="C10" i="30"/>
  <c r="O10" i="30"/>
  <c r="X64" i="30"/>
  <c r="W64" i="30"/>
  <c r="N64" i="30"/>
  <c r="M64" i="30"/>
  <c r="L64" i="30"/>
  <c r="B64" i="30"/>
  <c r="A64" i="30"/>
  <c r="X63" i="30"/>
  <c r="W63" i="30"/>
  <c r="N63" i="30"/>
  <c r="M63" i="30"/>
  <c r="L63" i="30"/>
  <c r="B63" i="30"/>
  <c r="A63" i="30"/>
  <c r="X62" i="30"/>
  <c r="W62" i="30"/>
  <c r="O62" i="30"/>
  <c r="M62" i="30"/>
  <c r="L62" i="30"/>
  <c r="B62" i="30"/>
  <c r="A62" i="30"/>
  <c r="X61" i="30"/>
  <c r="W61" i="30"/>
  <c r="O61" i="30"/>
  <c r="M61" i="30"/>
  <c r="B61" i="30"/>
  <c r="A61" i="30"/>
  <c r="X60" i="30"/>
  <c r="W60" i="30"/>
  <c r="N60" i="30"/>
  <c r="M60" i="30"/>
  <c r="L60" i="30"/>
  <c r="B60" i="30"/>
  <c r="A60" i="30"/>
  <c r="X59" i="30"/>
  <c r="W59" i="30"/>
  <c r="O59" i="30"/>
  <c r="N59" i="30"/>
  <c r="L59" i="30"/>
  <c r="B59" i="30"/>
  <c r="A59" i="30"/>
  <c r="X58" i="30"/>
  <c r="W58" i="30"/>
  <c r="O58" i="30"/>
  <c r="N58" i="30"/>
  <c r="M58" i="30"/>
  <c r="L58" i="30"/>
  <c r="B58" i="30"/>
  <c r="A58" i="30"/>
  <c r="X57" i="30"/>
  <c r="W57" i="30"/>
  <c r="O57" i="30"/>
  <c r="N57" i="30"/>
  <c r="M57" i="30"/>
  <c r="L57" i="30"/>
  <c r="B57" i="30"/>
  <c r="A57" i="30"/>
  <c r="X56" i="30"/>
  <c r="W56" i="30"/>
  <c r="N56" i="30"/>
  <c r="M56" i="30"/>
  <c r="L56" i="30"/>
  <c r="B56" i="30"/>
  <c r="A56" i="30"/>
  <c r="X55" i="30"/>
  <c r="W55" i="30"/>
  <c r="N55" i="30"/>
  <c r="M55" i="30"/>
  <c r="L55" i="30"/>
  <c r="B55" i="30"/>
  <c r="A55" i="30"/>
  <c r="X54" i="30"/>
  <c r="W54" i="30"/>
  <c r="O54" i="30"/>
  <c r="M54" i="30"/>
  <c r="L54" i="30"/>
  <c r="B54" i="30"/>
  <c r="A54" i="30"/>
  <c r="X53" i="30"/>
  <c r="W53" i="30"/>
  <c r="O53" i="30"/>
  <c r="M53" i="30"/>
  <c r="L53" i="30"/>
  <c r="B53" i="30"/>
  <c r="A53" i="30"/>
  <c r="X52" i="30"/>
  <c r="W52" i="30"/>
  <c r="N52" i="30"/>
  <c r="M52" i="30"/>
  <c r="L52" i="30"/>
  <c r="B52" i="30"/>
  <c r="A52" i="30"/>
  <c r="X51" i="30"/>
  <c r="W51" i="30"/>
  <c r="O51" i="30"/>
  <c r="M51" i="30"/>
  <c r="L51" i="30"/>
  <c r="B51" i="30"/>
  <c r="A51" i="30"/>
  <c r="X50" i="30"/>
  <c r="W50" i="30"/>
  <c r="N50" i="30"/>
  <c r="M50" i="30"/>
  <c r="L50" i="30"/>
  <c r="B50" i="30"/>
  <c r="A50" i="30"/>
  <c r="X44" i="30"/>
  <c r="W44" i="30"/>
  <c r="N44" i="30"/>
  <c r="M44" i="30"/>
  <c r="L44" i="30"/>
  <c r="B44" i="30"/>
  <c r="A44" i="30"/>
  <c r="X43" i="30"/>
  <c r="W43" i="30"/>
  <c r="N43" i="30"/>
  <c r="M43" i="30"/>
  <c r="L43" i="30"/>
  <c r="B43" i="30"/>
  <c r="A43" i="30"/>
  <c r="X42" i="30"/>
  <c r="W42" i="30"/>
  <c r="O42" i="30"/>
  <c r="M42" i="30"/>
  <c r="L42" i="30"/>
  <c r="B42" i="30"/>
  <c r="A42" i="30"/>
  <c r="X41" i="30"/>
  <c r="W41" i="30"/>
  <c r="O41" i="30"/>
  <c r="M41" i="30"/>
  <c r="B41" i="30"/>
  <c r="A41" i="30"/>
  <c r="X40" i="30"/>
  <c r="W40" i="30"/>
  <c r="N40" i="30"/>
  <c r="M40" i="30"/>
  <c r="L40" i="30"/>
  <c r="B40" i="30"/>
  <c r="A40" i="30"/>
  <c r="X39" i="30"/>
  <c r="W39" i="30"/>
  <c r="O39" i="30"/>
  <c r="N39" i="30"/>
  <c r="L39" i="30"/>
  <c r="B39" i="30"/>
  <c r="A39" i="30"/>
  <c r="X38" i="30"/>
  <c r="W38" i="30"/>
  <c r="O38" i="30"/>
  <c r="N38" i="30"/>
  <c r="M38" i="30"/>
  <c r="L38" i="30"/>
  <c r="B38" i="30"/>
  <c r="A38" i="30"/>
  <c r="X37" i="30"/>
  <c r="W37" i="30"/>
  <c r="O37" i="30"/>
  <c r="N37" i="30"/>
  <c r="M37" i="30"/>
  <c r="L37" i="30"/>
  <c r="B37" i="30"/>
  <c r="A37" i="30"/>
  <c r="X36" i="30"/>
  <c r="W36" i="30"/>
  <c r="N36" i="30"/>
  <c r="M36" i="30"/>
  <c r="L36" i="30"/>
  <c r="B36" i="30"/>
  <c r="A36" i="30"/>
  <c r="X35" i="30"/>
  <c r="W35" i="30"/>
  <c r="N35" i="30"/>
  <c r="M35" i="30"/>
  <c r="L35" i="30"/>
  <c r="B35" i="30"/>
  <c r="A35" i="30"/>
  <c r="X34" i="30"/>
  <c r="W34" i="30"/>
  <c r="O34" i="30"/>
  <c r="M34" i="30"/>
  <c r="L34" i="30"/>
  <c r="B34" i="30"/>
  <c r="A34" i="30"/>
  <c r="X33" i="30"/>
  <c r="W33" i="30"/>
  <c r="O33" i="30"/>
  <c r="M33" i="30"/>
  <c r="L33" i="30"/>
  <c r="B33" i="30"/>
  <c r="A33" i="30"/>
  <c r="X32" i="30"/>
  <c r="W32" i="30"/>
  <c r="N32" i="30"/>
  <c r="M32" i="30"/>
  <c r="L32" i="30"/>
  <c r="B32" i="30"/>
  <c r="A32" i="30"/>
  <c r="X31" i="30"/>
  <c r="W31" i="30"/>
  <c r="O31" i="30"/>
  <c r="M31" i="30"/>
  <c r="L31" i="30"/>
  <c r="B31" i="30"/>
  <c r="A31" i="30"/>
  <c r="X30" i="30"/>
  <c r="W30" i="30"/>
  <c r="N30" i="30"/>
  <c r="M30" i="30"/>
  <c r="L30" i="30"/>
  <c r="B30" i="30"/>
  <c r="A30" i="30"/>
  <c r="X24" i="30"/>
  <c r="W24" i="30"/>
  <c r="N24" i="30"/>
  <c r="M24" i="30"/>
  <c r="L24" i="30"/>
  <c r="B24" i="30"/>
  <c r="A24" i="30"/>
  <c r="X23" i="30"/>
  <c r="W23" i="30"/>
  <c r="N23" i="30"/>
  <c r="M23" i="30"/>
  <c r="L23" i="30"/>
  <c r="B23" i="30"/>
  <c r="A23" i="30"/>
  <c r="X22" i="30"/>
  <c r="W22" i="30"/>
  <c r="O22" i="30"/>
  <c r="M22" i="30"/>
  <c r="L22" i="30"/>
  <c r="B22" i="30"/>
  <c r="A22" i="30"/>
  <c r="X21" i="30"/>
  <c r="W21" i="30"/>
  <c r="O21" i="30"/>
  <c r="M21" i="30"/>
  <c r="B21" i="30"/>
  <c r="A21" i="30"/>
  <c r="X20" i="30"/>
  <c r="W20" i="30"/>
  <c r="N20" i="30"/>
  <c r="M20" i="30"/>
  <c r="L20" i="30"/>
  <c r="B20" i="30"/>
  <c r="A20" i="30"/>
  <c r="X19" i="30"/>
  <c r="W19" i="30"/>
  <c r="O19" i="30"/>
  <c r="N19" i="30"/>
  <c r="L19" i="30"/>
  <c r="B19" i="30"/>
  <c r="A19" i="30"/>
  <c r="X18" i="30"/>
  <c r="W18" i="30"/>
  <c r="O18" i="30"/>
  <c r="N18" i="30"/>
  <c r="M18" i="30"/>
  <c r="L18" i="30"/>
  <c r="B18" i="30"/>
  <c r="A18" i="30"/>
  <c r="X17" i="30"/>
  <c r="W17" i="30"/>
  <c r="O17" i="30"/>
  <c r="N17" i="30"/>
  <c r="M17" i="30"/>
  <c r="L17" i="30"/>
  <c r="B17" i="30"/>
  <c r="A17" i="30"/>
  <c r="X16" i="30"/>
  <c r="W16" i="30"/>
  <c r="N16" i="30"/>
  <c r="M16" i="30"/>
  <c r="L16" i="30"/>
  <c r="B16" i="30"/>
  <c r="A16" i="30"/>
  <c r="X15" i="30"/>
  <c r="W15" i="30"/>
  <c r="N15" i="30"/>
  <c r="M15" i="30"/>
  <c r="L15" i="30"/>
  <c r="B15" i="30"/>
  <c r="A15" i="30"/>
  <c r="X14" i="30"/>
  <c r="W14" i="30"/>
  <c r="O14" i="30"/>
  <c r="M14" i="30"/>
  <c r="L14" i="30"/>
  <c r="B14" i="30"/>
  <c r="A14" i="30"/>
  <c r="X13" i="30"/>
  <c r="W13" i="30"/>
  <c r="O13" i="30"/>
  <c r="M13" i="30"/>
  <c r="L13" i="30"/>
  <c r="B13" i="30"/>
  <c r="A13" i="30"/>
  <c r="X12" i="30"/>
  <c r="W12" i="30"/>
  <c r="N12" i="30"/>
  <c r="M12" i="30"/>
  <c r="L12" i="30"/>
  <c r="B12" i="30"/>
  <c r="A12" i="30"/>
  <c r="X11" i="30"/>
  <c r="W11" i="30"/>
  <c r="O11" i="30"/>
  <c r="M11" i="30"/>
  <c r="L11" i="30"/>
  <c r="B11" i="30"/>
  <c r="A11" i="30"/>
  <c r="X10" i="30"/>
  <c r="W10" i="30"/>
  <c r="N10" i="30"/>
  <c r="M10" i="30"/>
  <c r="L10" i="30"/>
  <c r="B10" i="30"/>
  <c r="A10" i="30"/>
  <c r="E4" i="29"/>
  <c r="E6" i="29"/>
  <c r="E5" i="29"/>
  <c r="E15" i="29"/>
  <c r="W11" i="29"/>
  <c r="X11" i="29"/>
  <c r="W12" i="29"/>
  <c r="X12" i="29"/>
  <c r="W13" i="29"/>
  <c r="X13" i="29"/>
  <c r="W14" i="29"/>
  <c r="X14" i="29"/>
  <c r="W15" i="29"/>
  <c r="X15" i="29"/>
  <c r="W16" i="29"/>
  <c r="X16" i="29"/>
  <c r="W17" i="29"/>
  <c r="X17" i="29"/>
  <c r="W18" i="29"/>
  <c r="X18" i="29"/>
  <c r="W19" i="29"/>
  <c r="X19" i="29"/>
  <c r="W20" i="29"/>
  <c r="X20" i="29"/>
  <c r="W21" i="29"/>
  <c r="X21" i="29"/>
  <c r="W22" i="29"/>
  <c r="X22" i="29"/>
  <c r="W23" i="29"/>
  <c r="X23" i="29"/>
  <c r="W24" i="29"/>
  <c r="X24" i="29"/>
  <c r="X10" i="29"/>
  <c r="W10" i="29"/>
  <c r="W29" i="29"/>
  <c r="C62" i="29"/>
  <c r="O62" i="29"/>
  <c r="C61" i="29"/>
  <c r="O61" i="29"/>
  <c r="C60" i="29"/>
  <c r="N60" i="29"/>
  <c r="C59" i="29"/>
  <c r="L59" i="29"/>
  <c r="N59" i="29"/>
  <c r="C58" i="29"/>
  <c r="O58" i="29"/>
  <c r="C57" i="29"/>
  <c r="O57" i="29"/>
  <c r="C56" i="29"/>
  <c r="C55" i="29"/>
  <c r="C54" i="29"/>
  <c r="O54" i="29"/>
  <c r="C53" i="29"/>
  <c r="O53" i="29"/>
  <c r="C52" i="29"/>
  <c r="N52" i="29"/>
  <c r="C51" i="29"/>
  <c r="N51" i="29"/>
  <c r="C50" i="29"/>
  <c r="O50" i="29"/>
  <c r="C49" i="29"/>
  <c r="N49" i="29"/>
  <c r="C48" i="29"/>
  <c r="O48" i="29"/>
  <c r="C43" i="29"/>
  <c r="O43" i="29"/>
  <c r="C42" i="29"/>
  <c r="O42" i="29"/>
  <c r="C41" i="29"/>
  <c r="N41" i="29"/>
  <c r="C40" i="29"/>
  <c r="L40" i="29"/>
  <c r="N40" i="29"/>
  <c r="C39" i="29"/>
  <c r="O39" i="29"/>
  <c r="C38" i="29"/>
  <c r="O38" i="29"/>
  <c r="C37" i="29"/>
  <c r="C36" i="29"/>
  <c r="C35" i="29"/>
  <c r="O35" i="29"/>
  <c r="C34" i="29"/>
  <c r="O34" i="29"/>
  <c r="C33" i="29"/>
  <c r="N33" i="29"/>
  <c r="C32" i="29"/>
  <c r="N32" i="29"/>
  <c r="C31" i="29"/>
  <c r="O31" i="29"/>
  <c r="C30" i="29"/>
  <c r="N30" i="29"/>
  <c r="C29" i="29"/>
  <c r="O29" i="29"/>
  <c r="C24" i="29"/>
  <c r="O24" i="29"/>
  <c r="C23" i="29"/>
  <c r="O23" i="29"/>
  <c r="C22" i="29"/>
  <c r="N22" i="29"/>
  <c r="C21" i="29"/>
  <c r="L21" i="29"/>
  <c r="N21" i="29"/>
  <c r="C20" i="29"/>
  <c r="O20" i="29"/>
  <c r="P20" i="29"/>
  <c r="C19" i="29"/>
  <c r="O19" i="29"/>
  <c r="C18" i="29"/>
  <c r="C17" i="29"/>
  <c r="C16" i="29"/>
  <c r="O16" i="29"/>
  <c r="C15" i="29"/>
  <c r="O15" i="29"/>
  <c r="C14" i="29"/>
  <c r="N14" i="29"/>
  <c r="C13" i="29"/>
  <c r="N13" i="29"/>
  <c r="C12" i="29"/>
  <c r="O12" i="29"/>
  <c r="C11" i="29"/>
  <c r="N11" i="29"/>
  <c r="P11" i="29"/>
  <c r="C10" i="29"/>
  <c r="O10" i="29"/>
  <c r="X62" i="29"/>
  <c r="W62" i="29"/>
  <c r="N62" i="29"/>
  <c r="M62" i="29"/>
  <c r="L62" i="29"/>
  <c r="B62" i="29"/>
  <c r="A62" i="29"/>
  <c r="X61" i="29"/>
  <c r="W61" i="29"/>
  <c r="N61" i="29"/>
  <c r="M61" i="29"/>
  <c r="L61" i="29"/>
  <c r="B61" i="29"/>
  <c r="A61" i="29"/>
  <c r="X60" i="29"/>
  <c r="W60" i="29"/>
  <c r="O60" i="29"/>
  <c r="M60" i="29"/>
  <c r="L60" i="29"/>
  <c r="B60" i="29"/>
  <c r="A60" i="29"/>
  <c r="X59" i="29"/>
  <c r="W59" i="29"/>
  <c r="O59" i="29"/>
  <c r="M59" i="29"/>
  <c r="B59" i="29"/>
  <c r="A59" i="29"/>
  <c r="X58" i="29"/>
  <c r="W58" i="29"/>
  <c r="N58" i="29"/>
  <c r="M58" i="29"/>
  <c r="L58" i="29"/>
  <c r="B58" i="29"/>
  <c r="A58" i="29"/>
  <c r="X57" i="29"/>
  <c r="W57" i="29"/>
  <c r="N57" i="29"/>
  <c r="M57" i="29"/>
  <c r="L57" i="29"/>
  <c r="B57" i="29"/>
  <c r="A57" i="29"/>
  <c r="X56" i="29"/>
  <c r="W56" i="29"/>
  <c r="O56" i="29"/>
  <c r="N56" i="29"/>
  <c r="M56" i="29"/>
  <c r="L56" i="29"/>
  <c r="B56" i="29"/>
  <c r="A56" i="29"/>
  <c r="X55" i="29"/>
  <c r="W55" i="29"/>
  <c r="O55" i="29"/>
  <c r="N55" i="29"/>
  <c r="M55" i="29"/>
  <c r="L55" i="29"/>
  <c r="B55" i="29"/>
  <c r="A55" i="29"/>
  <c r="X54" i="29"/>
  <c r="W54" i="29"/>
  <c r="N54" i="29"/>
  <c r="M54" i="29"/>
  <c r="L54" i="29"/>
  <c r="B54" i="29"/>
  <c r="A54" i="29"/>
  <c r="X53" i="29"/>
  <c r="W53" i="29"/>
  <c r="N53" i="29"/>
  <c r="M53" i="29"/>
  <c r="L53" i="29"/>
  <c r="B53" i="29"/>
  <c r="A53" i="29"/>
  <c r="X52" i="29"/>
  <c r="W52" i="29"/>
  <c r="O52" i="29"/>
  <c r="M52" i="29"/>
  <c r="L52" i="29"/>
  <c r="B52" i="29"/>
  <c r="A52" i="29"/>
  <c r="X51" i="29"/>
  <c r="W51" i="29"/>
  <c r="O51" i="29"/>
  <c r="M51" i="29"/>
  <c r="L51" i="29"/>
  <c r="B51" i="29"/>
  <c r="A51" i="29"/>
  <c r="X50" i="29"/>
  <c r="W50" i="29"/>
  <c r="N50" i="29"/>
  <c r="M50" i="29"/>
  <c r="L50" i="29"/>
  <c r="B50" i="29"/>
  <c r="A50" i="29"/>
  <c r="X49" i="29"/>
  <c r="W49" i="29"/>
  <c r="O49" i="29"/>
  <c r="M49" i="29"/>
  <c r="L49" i="29"/>
  <c r="B49" i="29"/>
  <c r="A49" i="29"/>
  <c r="X48" i="29"/>
  <c r="W48" i="29"/>
  <c r="N48" i="29"/>
  <c r="M48" i="29"/>
  <c r="L48" i="29"/>
  <c r="B48" i="29"/>
  <c r="A48" i="29"/>
  <c r="X43" i="29"/>
  <c r="W43" i="29"/>
  <c r="N43" i="29"/>
  <c r="M43" i="29"/>
  <c r="L43" i="29"/>
  <c r="B43" i="29"/>
  <c r="A43" i="29"/>
  <c r="X42" i="29"/>
  <c r="W42" i="29"/>
  <c r="N42" i="29"/>
  <c r="M42" i="29"/>
  <c r="L42" i="29"/>
  <c r="B42" i="29"/>
  <c r="A42" i="29"/>
  <c r="X41" i="29"/>
  <c r="W41" i="29"/>
  <c r="O41" i="29"/>
  <c r="M41" i="29"/>
  <c r="L41" i="29"/>
  <c r="B41" i="29"/>
  <c r="A41" i="29"/>
  <c r="X40" i="29"/>
  <c r="W40" i="29"/>
  <c r="O40" i="29"/>
  <c r="M40" i="29"/>
  <c r="B40" i="29"/>
  <c r="A40" i="29"/>
  <c r="X39" i="29"/>
  <c r="W39" i="29"/>
  <c r="N39" i="29"/>
  <c r="M39" i="29"/>
  <c r="L39" i="29"/>
  <c r="B39" i="29"/>
  <c r="A39" i="29"/>
  <c r="X38" i="29"/>
  <c r="W38" i="29"/>
  <c r="N38" i="29"/>
  <c r="M38" i="29"/>
  <c r="L38" i="29"/>
  <c r="B38" i="29"/>
  <c r="A38" i="29"/>
  <c r="X37" i="29"/>
  <c r="W37" i="29"/>
  <c r="O37" i="29"/>
  <c r="N37" i="29"/>
  <c r="M37" i="29"/>
  <c r="L37" i="29"/>
  <c r="B37" i="29"/>
  <c r="A37" i="29"/>
  <c r="X36" i="29"/>
  <c r="W36" i="29"/>
  <c r="O36" i="29"/>
  <c r="N36" i="29"/>
  <c r="M36" i="29"/>
  <c r="L36" i="29"/>
  <c r="B36" i="29"/>
  <c r="A36" i="29"/>
  <c r="X35" i="29"/>
  <c r="W35" i="29"/>
  <c r="N35" i="29"/>
  <c r="M35" i="29"/>
  <c r="L35" i="29"/>
  <c r="B35" i="29"/>
  <c r="A35" i="29"/>
  <c r="X34" i="29"/>
  <c r="W34" i="29"/>
  <c r="N34" i="29"/>
  <c r="M34" i="29"/>
  <c r="L34" i="29"/>
  <c r="B34" i="29"/>
  <c r="A34" i="29"/>
  <c r="X33" i="29"/>
  <c r="W33" i="29"/>
  <c r="O33" i="29"/>
  <c r="M33" i="29"/>
  <c r="L33" i="29"/>
  <c r="B33" i="29"/>
  <c r="A33" i="29"/>
  <c r="X32" i="29"/>
  <c r="W32" i="29"/>
  <c r="O32" i="29"/>
  <c r="M32" i="29"/>
  <c r="L32" i="29"/>
  <c r="B32" i="29"/>
  <c r="A32" i="29"/>
  <c r="X31" i="29"/>
  <c r="W31" i="29"/>
  <c r="N31" i="29"/>
  <c r="M31" i="29"/>
  <c r="L31" i="29"/>
  <c r="B31" i="29"/>
  <c r="A31" i="29"/>
  <c r="X30" i="29"/>
  <c r="W30" i="29"/>
  <c r="O30" i="29"/>
  <c r="M30" i="29"/>
  <c r="L30" i="29"/>
  <c r="B30" i="29"/>
  <c r="A30" i="29"/>
  <c r="X29" i="29"/>
  <c r="N29" i="29"/>
  <c r="M29" i="29"/>
  <c r="L29" i="29"/>
  <c r="B29" i="29"/>
  <c r="A29" i="29"/>
  <c r="N24" i="29"/>
  <c r="M24" i="29"/>
  <c r="L24" i="29"/>
  <c r="B24" i="29"/>
  <c r="A24" i="29"/>
  <c r="N23" i="29"/>
  <c r="M23" i="29"/>
  <c r="L23" i="29"/>
  <c r="B23" i="29"/>
  <c r="A23" i="29"/>
  <c r="O22" i="29"/>
  <c r="M22" i="29"/>
  <c r="L22" i="29"/>
  <c r="B22" i="29"/>
  <c r="A22" i="29"/>
  <c r="O21" i="29"/>
  <c r="M21" i="29"/>
  <c r="B21" i="29"/>
  <c r="A21" i="29"/>
  <c r="N20" i="29"/>
  <c r="M20" i="29"/>
  <c r="L20" i="29"/>
  <c r="B20" i="29"/>
  <c r="A20" i="29"/>
  <c r="N19" i="29"/>
  <c r="M19" i="29"/>
  <c r="L19" i="29"/>
  <c r="B19" i="29"/>
  <c r="A19" i="29"/>
  <c r="O18" i="29"/>
  <c r="N18" i="29"/>
  <c r="M18" i="29"/>
  <c r="L18" i="29"/>
  <c r="B18" i="29"/>
  <c r="A18" i="29"/>
  <c r="O17" i="29"/>
  <c r="N17" i="29"/>
  <c r="M17" i="29"/>
  <c r="L17" i="29"/>
  <c r="B17" i="29"/>
  <c r="A17" i="29"/>
  <c r="N16" i="29"/>
  <c r="M16" i="29"/>
  <c r="L16" i="29"/>
  <c r="B16" i="29"/>
  <c r="A16" i="29"/>
  <c r="N15" i="29"/>
  <c r="M15" i="29"/>
  <c r="L15" i="29"/>
  <c r="B15" i="29"/>
  <c r="A15" i="29"/>
  <c r="O14" i="29"/>
  <c r="M14" i="29"/>
  <c r="L14" i="29"/>
  <c r="B14" i="29"/>
  <c r="A14" i="29"/>
  <c r="O13" i="29"/>
  <c r="M13" i="29"/>
  <c r="L13" i="29"/>
  <c r="B13" i="29"/>
  <c r="A13" i="29"/>
  <c r="N12" i="29"/>
  <c r="M12" i="29"/>
  <c r="L12" i="29"/>
  <c r="B12" i="29"/>
  <c r="A12" i="29"/>
  <c r="O11" i="29"/>
  <c r="M11" i="29"/>
  <c r="L11" i="29"/>
  <c r="B11" i="29"/>
  <c r="A11" i="29"/>
  <c r="N10" i="29"/>
  <c r="M10" i="29"/>
  <c r="L10" i="29"/>
  <c r="B10" i="29"/>
  <c r="A10" i="29"/>
  <c r="E4" i="26"/>
  <c r="W11" i="26"/>
  <c r="X11" i="26"/>
  <c r="W12" i="26"/>
  <c r="X12" i="26"/>
  <c r="W13" i="26"/>
  <c r="X13" i="26"/>
  <c r="W14" i="26"/>
  <c r="X14" i="26"/>
  <c r="W15" i="26"/>
  <c r="X15" i="26"/>
  <c r="W16" i="26"/>
  <c r="X16" i="26"/>
  <c r="W17" i="26"/>
  <c r="X17" i="26"/>
  <c r="W18" i="26"/>
  <c r="X18" i="26"/>
  <c r="W19" i="26"/>
  <c r="X19" i="26"/>
  <c r="W20" i="26"/>
  <c r="X20" i="26"/>
  <c r="W21" i="26"/>
  <c r="X21" i="26"/>
  <c r="W22" i="26"/>
  <c r="X22" i="26"/>
  <c r="W23" i="26"/>
  <c r="X23" i="26"/>
  <c r="W24" i="26"/>
  <c r="X24" i="26"/>
  <c r="X10" i="26"/>
  <c r="W10" i="26"/>
  <c r="W29" i="26"/>
  <c r="C62" i="26"/>
  <c r="O62" i="26"/>
  <c r="C61" i="26"/>
  <c r="O61" i="26"/>
  <c r="C60" i="26"/>
  <c r="N60" i="26"/>
  <c r="C59" i="26"/>
  <c r="L59" i="26"/>
  <c r="N59" i="26"/>
  <c r="C58" i="26"/>
  <c r="O58" i="26"/>
  <c r="C57" i="26"/>
  <c r="O57" i="26"/>
  <c r="C56" i="26"/>
  <c r="C55" i="26"/>
  <c r="C54" i="26"/>
  <c r="O54" i="26"/>
  <c r="C53" i="26"/>
  <c r="O53" i="26"/>
  <c r="C52" i="26"/>
  <c r="N52" i="26"/>
  <c r="C51" i="26"/>
  <c r="N51" i="26"/>
  <c r="C50" i="26"/>
  <c r="O50" i="26"/>
  <c r="C49" i="26"/>
  <c r="N49" i="26"/>
  <c r="C48" i="26"/>
  <c r="O48" i="26"/>
  <c r="C43" i="26"/>
  <c r="O43" i="26"/>
  <c r="C42" i="26"/>
  <c r="O42" i="26"/>
  <c r="C41" i="26"/>
  <c r="N41" i="26"/>
  <c r="C40" i="26"/>
  <c r="L40" i="26"/>
  <c r="N40" i="26"/>
  <c r="C39" i="26"/>
  <c r="O39" i="26"/>
  <c r="C38" i="26"/>
  <c r="O38" i="26"/>
  <c r="C37" i="26"/>
  <c r="C36" i="26"/>
  <c r="C35" i="26"/>
  <c r="O35" i="26"/>
  <c r="C34" i="26"/>
  <c r="O34" i="26"/>
  <c r="C33" i="26"/>
  <c r="N33" i="26"/>
  <c r="C32" i="26"/>
  <c r="N32" i="26"/>
  <c r="C31" i="26"/>
  <c r="O31" i="26"/>
  <c r="C30" i="26"/>
  <c r="N30" i="26"/>
  <c r="C29" i="26"/>
  <c r="O29" i="26"/>
  <c r="C24" i="26"/>
  <c r="O24" i="26"/>
  <c r="C23" i="26"/>
  <c r="O23" i="26"/>
  <c r="C22" i="26"/>
  <c r="N22" i="26"/>
  <c r="C21" i="26"/>
  <c r="L21" i="26"/>
  <c r="N21" i="26"/>
  <c r="C20" i="26"/>
  <c r="O20" i="26"/>
  <c r="C19" i="26"/>
  <c r="O19" i="26"/>
  <c r="C18" i="26"/>
  <c r="C17" i="26"/>
  <c r="C16" i="26"/>
  <c r="O16" i="26"/>
  <c r="C15" i="26"/>
  <c r="O15" i="26"/>
  <c r="C14" i="26"/>
  <c r="N14" i="26"/>
  <c r="C13" i="26"/>
  <c r="N13" i="26"/>
  <c r="C12" i="26"/>
  <c r="O12" i="26"/>
  <c r="C11" i="26"/>
  <c r="N11" i="26"/>
  <c r="C10" i="26"/>
  <c r="O10" i="26"/>
  <c r="O18" i="26"/>
  <c r="N18" i="26"/>
  <c r="M18" i="26"/>
  <c r="L18" i="26"/>
  <c r="B18" i="26"/>
  <c r="A18" i="26"/>
  <c r="W48" i="26"/>
  <c r="X48" i="26"/>
  <c r="W49" i="26"/>
  <c r="X49" i="26"/>
  <c r="W50" i="26"/>
  <c r="X50" i="26"/>
  <c r="W51" i="26"/>
  <c r="X51" i="26"/>
  <c r="W52" i="26"/>
  <c r="X52" i="26"/>
  <c r="W53" i="26"/>
  <c r="X53" i="26"/>
  <c r="W54" i="26"/>
  <c r="X54" i="26"/>
  <c r="W55" i="26"/>
  <c r="X55" i="26"/>
  <c r="W56" i="26"/>
  <c r="X56" i="26"/>
  <c r="W57" i="26"/>
  <c r="X57" i="26"/>
  <c r="W58" i="26"/>
  <c r="X58" i="26"/>
  <c r="W59" i="26"/>
  <c r="X59" i="26"/>
  <c r="W60" i="26"/>
  <c r="X60" i="26"/>
  <c r="W61" i="26"/>
  <c r="X61" i="26"/>
  <c r="W62" i="26"/>
  <c r="X62" i="26"/>
  <c r="O51" i="26"/>
  <c r="L48" i="26"/>
  <c r="M48" i="26"/>
  <c r="N48" i="26"/>
  <c r="L49" i="26"/>
  <c r="M49" i="26"/>
  <c r="O49" i="26"/>
  <c r="L50" i="26"/>
  <c r="M50" i="26"/>
  <c r="N50" i="26"/>
  <c r="L51" i="26"/>
  <c r="M51" i="26"/>
  <c r="L52" i="26"/>
  <c r="M52" i="26"/>
  <c r="O52" i="26"/>
  <c r="L53" i="26"/>
  <c r="M53" i="26"/>
  <c r="N53" i="26"/>
  <c r="L54" i="26"/>
  <c r="M54" i="26"/>
  <c r="N54" i="26"/>
  <c r="L55" i="26"/>
  <c r="M55" i="26"/>
  <c r="N55" i="26"/>
  <c r="O55" i="26"/>
  <c r="L56" i="26"/>
  <c r="M56" i="26"/>
  <c r="N56" i="26"/>
  <c r="O56" i="26"/>
  <c r="L57" i="26"/>
  <c r="M57" i="26"/>
  <c r="N57" i="26"/>
  <c r="L58" i="26"/>
  <c r="M58" i="26"/>
  <c r="N58" i="26"/>
  <c r="M59" i="26"/>
  <c r="O59" i="26"/>
  <c r="L60" i="26"/>
  <c r="M60" i="26"/>
  <c r="O60" i="26"/>
  <c r="L61" i="26"/>
  <c r="M61" i="26"/>
  <c r="N61" i="26"/>
  <c r="L62" i="26"/>
  <c r="M62" i="26"/>
  <c r="N62" i="26"/>
  <c r="A62" i="26"/>
  <c r="B62" i="26"/>
  <c r="A48" i="26"/>
  <c r="B48" i="26"/>
  <c r="A49" i="26"/>
  <c r="B49" i="26"/>
  <c r="A50" i="26"/>
  <c r="B50" i="26"/>
  <c r="A51" i="26"/>
  <c r="B51" i="26"/>
  <c r="A52" i="26"/>
  <c r="B52" i="26"/>
  <c r="A53" i="26"/>
  <c r="B53" i="26"/>
  <c r="A54" i="26"/>
  <c r="B54" i="26"/>
  <c r="A55" i="26"/>
  <c r="B55" i="26"/>
  <c r="A56" i="26"/>
  <c r="B56" i="26"/>
  <c r="A57" i="26"/>
  <c r="B57" i="26"/>
  <c r="A58" i="26"/>
  <c r="B58" i="26"/>
  <c r="A59" i="26"/>
  <c r="B59" i="26"/>
  <c r="A60" i="26"/>
  <c r="B60" i="26"/>
  <c r="A61" i="26"/>
  <c r="B61" i="26"/>
  <c r="X29" i="26"/>
  <c r="W30" i="26"/>
  <c r="X30" i="26"/>
  <c r="W31" i="26"/>
  <c r="X31" i="26"/>
  <c r="W32" i="26"/>
  <c r="X32" i="26"/>
  <c r="W33" i="26"/>
  <c r="X33" i="26"/>
  <c r="W34" i="26"/>
  <c r="X34" i="26"/>
  <c r="W35" i="26"/>
  <c r="X35" i="26"/>
  <c r="W36" i="26"/>
  <c r="X36" i="26"/>
  <c r="W37" i="26"/>
  <c r="X37" i="26"/>
  <c r="W38" i="26"/>
  <c r="X38" i="26"/>
  <c r="W39" i="26"/>
  <c r="X39" i="26"/>
  <c r="W40" i="26"/>
  <c r="X40" i="26"/>
  <c r="W41" i="26"/>
  <c r="X41" i="26"/>
  <c r="W42" i="26"/>
  <c r="X42" i="26"/>
  <c r="W43" i="26"/>
  <c r="X43" i="26"/>
  <c r="O32" i="26"/>
  <c r="L29" i="26"/>
  <c r="M29" i="26"/>
  <c r="N29" i="26"/>
  <c r="L30" i="26"/>
  <c r="M30" i="26"/>
  <c r="O30" i="26"/>
  <c r="L31" i="26"/>
  <c r="M31" i="26"/>
  <c r="N31" i="26"/>
  <c r="L32" i="26"/>
  <c r="M32" i="26"/>
  <c r="L33" i="26"/>
  <c r="M33" i="26"/>
  <c r="O33" i="26"/>
  <c r="L34" i="26"/>
  <c r="M34" i="26"/>
  <c r="N34" i="26"/>
  <c r="L35" i="26"/>
  <c r="M35" i="26"/>
  <c r="N35" i="26"/>
  <c r="L36" i="26"/>
  <c r="M36" i="26"/>
  <c r="N36" i="26"/>
  <c r="O36" i="26"/>
  <c r="L37" i="26"/>
  <c r="M37" i="26"/>
  <c r="N37" i="26"/>
  <c r="O37" i="26"/>
  <c r="L38" i="26"/>
  <c r="M38" i="26"/>
  <c r="N38" i="26"/>
  <c r="L39" i="26"/>
  <c r="M39" i="26"/>
  <c r="N39" i="26"/>
  <c r="M40" i="26"/>
  <c r="O40" i="26"/>
  <c r="L41" i="26"/>
  <c r="M41" i="26"/>
  <c r="O41" i="26"/>
  <c r="L42" i="26"/>
  <c r="M42" i="26"/>
  <c r="N42" i="26"/>
  <c r="L43" i="26"/>
  <c r="M43" i="26"/>
  <c r="N43" i="26"/>
  <c r="A43" i="26"/>
  <c r="B43" i="26"/>
  <c r="A41" i="26"/>
  <c r="B41" i="26"/>
  <c r="A42" i="26"/>
  <c r="B42" i="26"/>
  <c r="A35" i="26"/>
  <c r="B35" i="26"/>
  <c r="A36" i="26"/>
  <c r="B36" i="26"/>
  <c r="A37" i="26"/>
  <c r="B37" i="26"/>
  <c r="A38" i="26"/>
  <c r="B38" i="26"/>
  <c r="A39" i="26"/>
  <c r="B39" i="26"/>
  <c r="A40" i="26"/>
  <c r="B40" i="26"/>
  <c r="A29" i="26"/>
  <c r="B29" i="26"/>
  <c r="A30" i="26"/>
  <c r="B30" i="26"/>
  <c r="A31" i="26"/>
  <c r="B31" i="26"/>
  <c r="A32" i="26"/>
  <c r="B32" i="26"/>
  <c r="A33" i="26"/>
  <c r="B33" i="26"/>
  <c r="A34" i="26"/>
  <c r="B34" i="26"/>
  <c r="O13" i="26"/>
  <c r="L10" i="26"/>
  <c r="M10" i="26"/>
  <c r="N10" i="26"/>
  <c r="L11" i="26"/>
  <c r="M11" i="26"/>
  <c r="O11" i="26"/>
  <c r="L12" i="26"/>
  <c r="M12" i="26"/>
  <c r="N12" i="26"/>
  <c r="L13" i="26"/>
  <c r="M13" i="26"/>
  <c r="L14" i="26"/>
  <c r="M14" i="26"/>
  <c r="O14" i="26"/>
  <c r="L15" i="26"/>
  <c r="M15" i="26"/>
  <c r="N15" i="26"/>
  <c r="L16" i="26"/>
  <c r="M16" i="26"/>
  <c r="N16" i="26"/>
  <c r="L17" i="26"/>
  <c r="M17" i="26"/>
  <c r="N17" i="26"/>
  <c r="O17" i="26"/>
  <c r="L19" i="26"/>
  <c r="M19" i="26"/>
  <c r="N19" i="26"/>
  <c r="L20" i="26"/>
  <c r="M20" i="26"/>
  <c r="N20" i="26"/>
  <c r="M21" i="26"/>
  <c r="O21" i="26"/>
  <c r="L22" i="26"/>
  <c r="M22" i="26"/>
  <c r="O22" i="26"/>
  <c r="L23" i="26"/>
  <c r="M23" i="26"/>
  <c r="N23" i="26"/>
  <c r="L24" i="26"/>
  <c r="M24" i="26"/>
  <c r="N24" i="26"/>
  <c r="A24" i="26"/>
  <c r="B24" i="26"/>
  <c r="A22" i="26"/>
  <c r="B22" i="26"/>
  <c r="A23" i="26"/>
  <c r="B23" i="26"/>
  <c r="A10" i="26"/>
  <c r="B10" i="26"/>
  <c r="A11" i="26"/>
  <c r="B11" i="26"/>
  <c r="A12" i="26"/>
  <c r="B12" i="26"/>
  <c r="A13" i="26"/>
  <c r="B13" i="26"/>
  <c r="A14" i="26"/>
  <c r="B14" i="26"/>
  <c r="A15" i="26"/>
  <c r="B15" i="26"/>
  <c r="A16" i="26"/>
  <c r="B16" i="26"/>
  <c r="A17" i="26"/>
  <c r="B17" i="26"/>
  <c r="A19" i="26"/>
  <c r="B19" i="26"/>
  <c r="A20" i="26"/>
  <c r="B20" i="26"/>
  <c r="A21" i="26"/>
  <c r="B21" i="26"/>
  <c r="E4" i="28"/>
  <c r="E6" i="28"/>
  <c r="C62" i="28"/>
  <c r="O62" i="28"/>
  <c r="C61" i="28"/>
  <c r="O61" i="28"/>
  <c r="C60" i="28"/>
  <c r="N60" i="28"/>
  <c r="C59" i="28"/>
  <c r="L59" i="28"/>
  <c r="N59" i="28"/>
  <c r="C58" i="28"/>
  <c r="O58" i="28"/>
  <c r="C57" i="28"/>
  <c r="O57" i="28"/>
  <c r="C56" i="28"/>
  <c r="C55" i="28"/>
  <c r="C54" i="28"/>
  <c r="O54" i="28"/>
  <c r="C53" i="28"/>
  <c r="O53" i="28"/>
  <c r="C52" i="28"/>
  <c r="N52" i="28"/>
  <c r="C51" i="28"/>
  <c r="N51" i="28"/>
  <c r="C50" i="28"/>
  <c r="O50" i="28"/>
  <c r="C49" i="28"/>
  <c r="N49" i="28"/>
  <c r="C48" i="28"/>
  <c r="O48" i="28"/>
  <c r="C43" i="28"/>
  <c r="O43" i="28"/>
  <c r="C42" i="28"/>
  <c r="O42" i="28"/>
  <c r="C41" i="28"/>
  <c r="N41" i="28"/>
  <c r="C40" i="28"/>
  <c r="L40" i="28"/>
  <c r="N40" i="28"/>
  <c r="C39" i="28"/>
  <c r="O39" i="28"/>
  <c r="C38" i="28"/>
  <c r="O38" i="28"/>
  <c r="C37" i="28"/>
  <c r="C36" i="28"/>
  <c r="C35" i="28"/>
  <c r="O35" i="28"/>
  <c r="C34" i="28"/>
  <c r="O34" i="28"/>
  <c r="C33" i="28"/>
  <c r="N33" i="28"/>
  <c r="C32" i="28"/>
  <c r="N32" i="28"/>
  <c r="C31" i="28"/>
  <c r="O31" i="28"/>
  <c r="C30" i="28"/>
  <c r="N30" i="28"/>
  <c r="C29" i="28"/>
  <c r="O29" i="28"/>
  <c r="C11" i="28"/>
  <c r="N11" i="28"/>
  <c r="C12" i="28"/>
  <c r="O12" i="28"/>
  <c r="C13" i="28"/>
  <c r="N13" i="28"/>
  <c r="C14" i="28"/>
  <c r="N14" i="28"/>
  <c r="C15" i="28"/>
  <c r="O15" i="28"/>
  <c r="C16" i="28"/>
  <c r="O16" i="28"/>
  <c r="C17" i="28"/>
  <c r="C18" i="28"/>
  <c r="C19" i="28"/>
  <c r="O19" i="28"/>
  <c r="C20" i="28"/>
  <c r="O20" i="28"/>
  <c r="C21" i="28"/>
  <c r="L21" i="28"/>
  <c r="N21" i="28"/>
  <c r="C22" i="28"/>
  <c r="N22" i="28"/>
  <c r="C23" i="28"/>
  <c r="O23" i="28"/>
  <c r="C24" i="28"/>
  <c r="O24" i="28"/>
  <c r="C10" i="28"/>
  <c r="O10" i="28"/>
  <c r="X62" i="28"/>
  <c r="W62" i="28"/>
  <c r="N62" i="28"/>
  <c r="M62" i="28"/>
  <c r="L62" i="28"/>
  <c r="B62" i="28"/>
  <c r="A62" i="28"/>
  <c r="X61" i="28"/>
  <c r="W61" i="28"/>
  <c r="N61" i="28"/>
  <c r="M61" i="28"/>
  <c r="L61" i="28"/>
  <c r="B61" i="28"/>
  <c r="A61" i="28"/>
  <c r="X60" i="28"/>
  <c r="W60" i="28"/>
  <c r="O60" i="28"/>
  <c r="M60" i="28"/>
  <c r="L60" i="28"/>
  <c r="B60" i="28"/>
  <c r="A60" i="28"/>
  <c r="X59" i="28"/>
  <c r="W59" i="28"/>
  <c r="O59" i="28"/>
  <c r="M59" i="28"/>
  <c r="B59" i="28"/>
  <c r="A59" i="28"/>
  <c r="X58" i="28"/>
  <c r="W58" i="28"/>
  <c r="N58" i="28"/>
  <c r="M58" i="28"/>
  <c r="L58" i="28"/>
  <c r="B58" i="28"/>
  <c r="A58" i="28"/>
  <c r="X57" i="28"/>
  <c r="W57" i="28"/>
  <c r="N57" i="28"/>
  <c r="M57" i="28"/>
  <c r="L57" i="28"/>
  <c r="B57" i="28"/>
  <c r="A57" i="28"/>
  <c r="X56" i="28"/>
  <c r="W56" i="28"/>
  <c r="O56" i="28"/>
  <c r="N56" i="28"/>
  <c r="M56" i="28"/>
  <c r="L56" i="28"/>
  <c r="B56" i="28"/>
  <c r="A56" i="28"/>
  <c r="X55" i="28"/>
  <c r="W55" i="28"/>
  <c r="O55" i="28"/>
  <c r="N55" i="28"/>
  <c r="M55" i="28"/>
  <c r="L55" i="28"/>
  <c r="B55" i="28"/>
  <c r="A55" i="28"/>
  <c r="X54" i="28"/>
  <c r="W54" i="28"/>
  <c r="N54" i="28"/>
  <c r="M54" i="28"/>
  <c r="L54" i="28"/>
  <c r="B54" i="28"/>
  <c r="A54" i="28"/>
  <c r="X53" i="28"/>
  <c r="W53" i="28"/>
  <c r="N53" i="28"/>
  <c r="M53" i="28"/>
  <c r="L53" i="28"/>
  <c r="B53" i="28"/>
  <c r="A53" i="28"/>
  <c r="X52" i="28"/>
  <c r="W52" i="28"/>
  <c r="O52" i="28"/>
  <c r="M52" i="28"/>
  <c r="L52" i="28"/>
  <c r="B52" i="28"/>
  <c r="A52" i="28"/>
  <c r="X51" i="28"/>
  <c r="W51" i="28"/>
  <c r="O51" i="28"/>
  <c r="M51" i="28"/>
  <c r="L51" i="28"/>
  <c r="B51" i="28"/>
  <c r="A51" i="28"/>
  <c r="X50" i="28"/>
  <c r="W50" i="28"/>
  <c r="N50" i="28"/>
  <c r="M50" i="28"/>
  <c r="L50" i="28"/>
  <c r="B50" i="28"/>
  <c r="A50" i="28"/>
  <c r="X49" i="28"/>
  <c r="W49" i="28"/>
  <c r="O49" i="28"/>
  <c r="M49" i="28"/>
  <c r="L49" i="28"/>
  <c r="B49" i="28"/>
  <c r="A49" i="28"/>
  <c r="X48" i="28"/>
  <c r="W48" i="28"/>
  <c r="N48" i="28"/>
  <c r="M48" i="28"/>
  <c r="L48" i="28"/>
  <c r="B48" i="28"/>
  <c r="A48" i="28"/>
  <c r="X43" i="28"/>
  <c r="W43" i="28"/>
  <c r="N43" i="28"/>
  <c r="M43" i="28"/>
  <c r="L43" i="28"/>
  <c r="B43" i="28"/>
  <c r="A43" i="28"/>
  <c r="X42" i="28"/>
  <c r="W42" i="28"/>
  <c r="N42" i="28"/>
  <c r="M42" i="28"/>
  <c r="L42" i="28"/>
  <c r="B42" i="28"/>
  <c r="A42" i="28"/>
  <c r="X41" i="28"/>
  <c r="W41" i="28"/>
  <c r="O41" i="28"/>
  <c r="M41" i="28"/>
  <c r="L41" i="28"/>
  <c r="B41" i="28"/>
  <c r="A41" i="28"/>
  <c r="X40" i="28"/>
  <c r="W40" i="28"/>
  <c r="O40" i="28"/>
  <c r="M40" i="28"/>
  <c r="B40" i="28"/>
  <c r="A40" i="28"/>
  <c r="X39" i="28"/>
  <c r="W39" i="28"/>
  <c r="N39" i="28"/>
  <c r="M39" i="28"/>
  <c r="L39" i="28"/>
  <c r="B39" i="28"/>
  <c r="A39" i="28"/>
  <c r="X38" i="28"/>
  <c r="W38" i="28"/>
  <c r="N38" i="28"/>
  <c r="M38" i="28"/>
  <c r="L38" i="28"/>
  <c r="B38" i="28"/>
  <c r="A38" i="28"/>
  <c r="X37" i="28"/>
  <c r="W37" i="28"/>
  <c r="O37" i="28"/>
  <c r="N37" i="28"/>
  <c r="M37" i="28"/>
  <c r="L37" i="28"/>
  <c r="B37" i="28"/>
  <c r="A37" i="28"/>
  <c r="X36" i="28"/>
  <c r="W36" i="28"/>
  <c r="O36" i="28"/>
  <c r="N36" i="28"/>
  <c r="M36" i="28"/>
  <c r="L36" i="28"/>
  <c r="B36" i="28"/>
  <c r="A36" i="28"/>
  <c r="X35" i="28"/>
  <c r="W35" i="28"/>
  <c r="N35" i="28"/>
  <c r="M35" i="28"/>
  <c r="L35" i="28"/>
  <c r="B35" i="28"/>
  <c r="A35" i="28"/>
  <c r="X34" i="28"/>
  <c r="W34" i="28"/>
  <c r="N34" i="28"/>
  <c r="M34" i="28"/>
  <c r="L34" i="28"/>
  <c r="B34" i="28"/>
  <c r="A34" i="28"/>
  <c r="X33" i="28"/>
  <c r="W33" i="28"/>
  <c r="O33" i="28"/>
  <c r="M33" i="28"/>
  <c r="L33" i="28"/>
  <c r="B33" i="28"/>
  <c r="A33" i="28"/>
  <c r="X32" i="28"/>
  <c r="W32" i="28"/>
  <c r="O32" i="28"/>
  <c r="M32" i="28"/>
  <c r="L32" i="28"/>
  <c r="B32" i="28"/>
  <c r="A32" i="28"/>
  <c r="X31" i="28"/>
  <c r="W31" i="28"/>
  <c r="N31" i="28"/>
  <c r="M31" i="28"/>
  <c r="L31" i="28"/>
  <c r="B31" i="28"/>
  <c r="A31" i="28"/>
  <c r="X30" i="28"/>
  <c r="W30" i="28"/>
  <c r="O30" i="28"/>
  <c r="M30" i="28"/>
  <c r="L30" i="28"/>
  <c r="B30" i="28"/>
  <c r="A30" i="28"/>
  <c r="X29" i="28"/>
  <c r="W29" i="28"/>
  <c r="N29" i="28"/>
  <c r="M29" i="28"/>
  <c r="L29" i="28"/>
  <c r="B29" i="28"/>
  <c r="A29" i="28"/>
  <c r="X24" i="28"/>
  <c r="W24" i="28"/>
  <c r="N24" i="28"/>
  <c r="M24" i="28"/>
  <c r="L24" i="28"/>
  <c r="B24" i="28"/>
  <c r="A24" i="28"/>
  <c r="X23" i="28"/>
  <c r="W23" i="28"/>
  <c r="N23" i="28"/>
  <c r="M23" i="28"/>
  <c r="L23" i="28"/>
  <c r="B23" i="28"/>
  <c r="A23" i="28"/>
  <c r="X22" i="28"/>
  <c r="W22" i="28"/>
  <c r="O22" i="28"/>
  <c r="M22" i="28"/>
  <c r="L22" i="28"/>
  <c r="B22" i="28"/>
  <c r="A22" i="28"/>
  <c r="X21" i="28"/>
  <c r="W21" i="28"/>
  <c r="O21" i="28"/>
  <c r="M21" i="28"/>
  <c r="B21" i="28"/>
  <c r="A21" i="28"/>
  <c r="X20" i="28"/>
  <c r="W20" i="28"/>
  <c r="N20" i="28"/>
  <c r="M20" i="28"/>
  <c r="L20" i="28"/>
  <c r="B20" i="28"/>
  <c r="A20" i="28"/>
  <c r="X19" i="28"/>
  <c r="W19" i="28"/>
  <c r="N19" i="28"/>
  <c r="M19" i="28"/>
  <c r="L19" i="28"/>
  <c r="B19" i="28"/>
  <c r="A19" i="28"/>
  <c r="X18" i="28"/>
  <c r="W18" i="28"/>
  <c r="O18" i="28"/>
  <c r="N18" i="28"/>
  <c r="M18" i="28"/>
  <c r="L18" i="28"/>
  <c r="B18" i="28"/>
  <c r="A18" i="28"/>
  <c r="X17" i="28"/>
  <c r="W17" i="28"/>
  <c r="O17" i="28"/>
  <c r="N17" i="28"/>
  <c r="M17" i="28"/>
  <c r="L17" i="28"/>
  <c r="B17" i="28"/>
  <c r="A17" i="28"/>
  <c r="X16" i="28"/>
  <c r="W16" i="28"/>
  <c r="N16" i="28"/>
  <c r="M16" i="28"/>
  <c r="L16" i="28"/>
  <c r="B16" i="28"/>
  <c r="A16" i="28"/>
  <c r="X15" i="28"/>
  <c r="W15" i="28"/>
  <c r="N15" i="28"/>
  <c r="M15" i="28"/>
  <c r="L15" i="28"/>
  <c r="B15" i="28"/>
  <c r="A15" i="28"/>
  <c r="X14" i="28"/>
  <c r="W14" i="28"/>
  <c r="O14" i="28"/>
  <c r="M14" i="28"/>
  <c r="L14" i="28"/>
  <c r="B14" i="28"/>
  <c r="A14" i="28"/>
  <c r="X13" i="28"/>
  <c r="W13" i="28"/>
  <c r="O13" i="28"/>
  <c r="M13" i="28"/>
  <c r="L13" i="28"/>
  <c r="B13" i="28"/>
  <c r="A13" i="28"/>
  <c r="X12" i="28"/>
  <c r="W12" i="28"/>
  <c r="N12" i="28"/>
  <c r="M12" i="28"/>
  <c r="L12" i="28"/>
  <c r="B12" i="28"/>
  <c r="A12" i="28"/>
  <c r="X11" i="28"/>
  <c r="W11" i="28"/>
  <c r="O11" i="28"/>
  <c r="M11" i="28"/>
  <c r="L11" i="28"/>
  <c r="B11" i="28"/>
  <c r="A11" i="28"/>
  <c r="X10" i="28"/>
  <c r="W10" i="28"/>
  <c r="N10" i="28"/>
  <c r="M10" i="28"/>
  <c r="L10" i="28"/>
  <c r="B10" i="28"/>
  <c r="A10" i="28"/>
  <c r="E4" i="27"/>
  <c r="E6" i="27"/>
  <c r="C62" i="27"/>
  <c r="O62" i="27"/>
  <c r="C61" i="27"/>
  <c r="O61" i="27"/>
  <c r="C60" i="27"/>
  <c r="N60" i="27"/>
  <c r="C59" i="27"/>
  <c r="L59" i="27"/>
  <c r="N59" i="27"/>
  <c r="C58" i="27"/>
  <c r="O58" i="27"/>
  <c r="C57" i="27"/>
  <c r="O57" i="27"/>
  <c r="C56" i="27"/>
  <c r="C55" i="27"/>
  <c r="C54" i="27"/>
  <c r="O54" i="27"/>
  <c r="C53" i="27"/>
  <c r="O53" i="27"/>
  <c r="C52" i="27"/>
  <c r="N52" i="27"/>
  <c r="C51" i="27"/>
  <c r="N51" i="27"/>
  <c r="C50" i="27"/>
  <c r="O50" i="27"/>
  <c r="C49" i="27"/>
  <c r="N49" i="27"/>
  <c r="C48" i="27"/>
  <c r="O48" i="27"/>
  <c r="C43" i="27"/>
  <c r="O43" i="27"/>
  <c r="C42" i="27"/>
  <c r="O42" i="27"/>
  <c r="C41" i="27"/>
  <c r="N41" i="27"/>
  <c r="C40" i="27"/>
  <c r="L40" i="27"/>
  <c r="N40" i="27"/>
  <c r="C39" i="27"/>
  <c r="O39" i="27"/>
  <c r="C38" i="27"/>
  <c r="O38" i="27"/>
  <c r="C37" i="27"/>
  <c r="C36" i="27"/>
  <c r="C35" i="27"/>
  <c r="O35" i="27"/>
  <c r="C34" i="27"/>
  <c r="O34" i="27"/>
  <c r="C33" i="27"/>
  <c r="N33" i="27"/>
  <c r="C32" i="27"/>
  <c r="N32" i="27"/>
  <c r="C31" i="27"/>
  <c r="O31" i="27"/>
  <c r="C30" i="27"/>
  <c r="N30" i="27"/>
  <c r="C29" i="27"/>
  <c r="O29" i="27"/>
  <c r="C24" i="27"/>
  <c r="O24" i="27"/>
  <c r="C23" i="27"/>
  <c r="O23" i="27"/>
  <c r="C22" i="27"/>
  <c r="N22" i="27"/>
  <c r="C21" i="27"/>
  <c r="L21" i="27"/>
  <c r="N21" i="27"/>
  <c r="C20" i="27"/>
  <c r="O20" i="27"/>
  <c r="C19" i="27"/>
  <c r="O19" i="27"/>
  <c r="C18" i="27"/>
  <c r="C17" i="27"/>
  <c r="C16" i="27"/>
  <c r="O16" i="27"/>
  <c r="C15" i="27"/>
  <c r="O15" i="27"/>
  <c r="C14" i="27"/>
  <c r="N14" i="27"/>
  <c r="C13" i="27"/>
  <c r="N13" i="27"/>
  <c r="C12" i="27"/>
  <c r="O12" i="27"/>
  <c r="C11" i="27"/>
  <c r="N11" i="27"/>
  <c r="C10" i="27"/>
  <c r="O10" i="27"/>
  <c r="W48" i="27"/>
  <c r="X48" i="27"/>
  <c r="W49" i="27"/>
  <c r="X49" i="27"/>
  <c r="W50" i="27"/>
  <c r="X50" i="27"/>
  <c r="W51" i="27"/>
  <c r="X51" i="27"/>
  <c r="W52" i="27"/>
  <c r="X52" i="27"/>
  <c r="W53" i="27"/>
  <c r="X53" i="27"/>
  <c r="W54" i="27"/>
  <c r="X54" i="27"/>
  <c r="W55" i="27"/>
  <c r="X55" i="27"/>
  <c r="W56" i="27"/>
  <c r="X56" i="27"/>
  <c r="W57" i="27"/>
  <c r="X57" i="27"/>
  <c r="W58" i="27"/>
  <c r="X58" i="27"/>
  <c r="W59" i="27"/>
  <c r="X59" i="27"/>
  <c r="W60" i="27"/>
  <c r="X60" i="27"/>
  <c r="W61" i="27"/>
  <c r="X61" i="27"/>
  <c r="W62" i="27"/>
  <c r="X62" i="27"/>
  <c r="O51" i="27"/>
  <c r="L48" i="27"/>
  <c r="M48" i="27"/>
  <c r="N48" i="27"/>
  <c r="L49" i="27"/>
  <c r="M49" i="27"/>
  <c r="O49" i="27"/>
  <c r="L50" i="27"/>
  <c r="M50" i="27"/>
  <c r="N50" i="27"/>
  <c r="L51" i="27"/>
  <c r="M51" i="27"/>
  <c r="L52" i="27"/>
  <c r="M52" i="27"/>
  <c r="O52" i="27"/>
  <c r="L53" i="27"/>
  <c r="M53" i="27"/>
  <c r="N53" i="27"/>
  <c r="L54" i="27"/>
  <c r="M54" i="27"/>
  <c r="N54" i="27"/>
  <c r="L55" i="27"/>
  <c r="M55" i="27"/>
  <c r="N55" i="27"/>
  <c r="O55" i="27"/>
  <c r="L56" i="27"/>
  <c r="M56" i="27"/>
  <c r="N56" i="27"/>
  <c r="O56" i="27"/>
  <c r="L57" i="27"/>
  <c r="M57" i="27"/>
  <c r="N57" i="27"/>
  <c r="L58" i="27"/>
  <c r="M58" i="27"/>
  <c r="N58" i="27"/>
  <c r="M59" i="27"/>
  <c r="O59" i="27"/>
  <c r="L60" i="27"/>
  <c r="M60" i="27"/>
  <c r="O60" i="27"/>
  <c r="L61" i="27"/>
  <c r="M61" i="27"/>
  <c r="N61" i="27"/>
  <c r="L62" i="27"/>
  <c r="M62" i="27"/>
  <c r="N62" i="27"/>
  <c r="A62" i="27"/>
  <c r="B62" i="27"/>
  <c r="A48" i="27"/>
  <c r="B48" i="27"/>
  <c r="A49" i="27"/>
  <c r="B49" i="27"/>
  <c r="A50" i="27"/>
  <c r="B50" i="27"/>
  <c r="A51" i="27"/>
  <c r="B51" i="27"/>
  <c r="A52" i="27"/>
  <c r="B52" i="27"/>
  <c r="A53" i="27"/>
  <c r="B53" i="27"/>
  <c r="A54" i="27"/>
  <c r="B54" i="27"/>
  <c r="A55" i="27"/>
  <c r="B55" i="27"/>
  <c r="A56" i="27"/>
  <c r="B56" i="27"/>
  <c r="A57" i="27"/>
  <c r="B57" i="27"/>
  <c r="A58" i="27"/>
  <c r="B58" i="27"/>
  <c r="A59" i="27"/>
  <c r="B59" i="27"/>
  <c r="A60" i="27"/>
  <c r="B60" i="27"/>
  <c r="A61" i="27"/>
  <c r="B61" i="27"/>
  <c r="W29" i="27"/>
  <c r="X29" i="27"/>
  <c r="W30" i="27"/>
  <c r="X30" i="27"/>
  <c r="W31" i="27"/>
  <c r="X31" i="27"/>
  <c r="W32" i="27"/>
  <c r="X32" i="27"/>
  <c r="W33" i="27"/>
  <c r="X33" i="27"/>
  <c r="W34" i="27"/>
  <c r="X34" i="27"/>
  <c r="W35" i="27"/>
  <c r="X35" i="27"/>
  <c r="W36" i="27"/>
  <c r="X36" i="27"/>
  <c r="W37" i="27"/>
  <c r="X37" i="27"/>
  <c r="W38" i="27"/>
  <c r="X38" i="27"/>
  <c r="W39" i="27"/>
  <c r="X39" i="27"/>
  <c r="W40" i="27"/>
  <c r="X40" i="27"/>
  <c r="W41" i="27"/>
  <c r="X41" i="27"/>
  <c r="W42" i="27"/>
  <c r="X42" i="27"/>
  <c r="W43" i="27"/>
  <c r="X43" i="27"/>
  <c r="O32" i="27"/>
  <c r="L29" i="27"/>
  <c r="M29" i="27"/>
  <c r="N29" i="27"/>
  <c r="L30" i="27"/>
  <c r="M30" i="27"/>
  <c r="O30" i="27"/>
  <c r="L31" i="27"/>
  <c r="M31" i="27"/>
  <c r="N31" i="27"/>
  <c r="L32" i="27"/>
  <c r="M32" i="27"/>
  <c r="L33" i="27"/>
  <c r="M33" i="27"/>
  <c r="O33" i="27"/>
  <c r="L34" i="27"/>
  <c r="M34" i="27"/>
  <c r="N34" i="27"/>
  <c r="L35" i="27"/>
  <c r="M35" i="27"/>
  <c r="N35" i="27"/>
  <c r="L36" i="27"/>
  <c r="M36" i="27"/>
  <c r="N36" i="27"/>
  <c r="O36" i="27"/>
  <c r="L37" i="27"/>
  <c r="M37" i="27"/>
  <c r="N37" i="27"/>
  <c r="O37" i="27"/>
  <c r="L38" i="27"/>
  <c r="M38" i="27"/>
  <c r="N38" i="27"/>
  <c r="L39" i="27"/>
  <c r="M39" i="27"/>
  <c r="N39" i="27"/>
  <c r="M40" i="27"/>
  <c r="O40" i="27"/>
  <c r="L41" i="27"/>
  <c r="M41" i="27"/>
  <c r="O41" i="27"/>
  <c r="L42" i="27"/>
  <c r="M42" i="27"/>
  <c r="N42" i="27"/>
  <c r="L43" i="27"/>
  <c r="M43" i="27"/>
  <c r="N43" i="27"/>
  <c r="A29" i="27"/>
  <c r="B29" i="27"/>
  <c r="A30" i="27"/>
  <c r="B30" i="27"/>
  <c r="A31" i="27"/>
  <c r="B31" i="27"/>
  <c r="A32" i="27"/>
  <c r="B32" i="27"/>
  <c r="A33" i="27"/>
  <c r="B33" i="27"/>
  <c r="A34" i="27"/>
  <c r="B34" i="27"/>
  <c r="A35" i="27"/>
  <c r="B35" i="27"/>
  <c r="A36" i="27"/>
  <c r="B36" i="27"/>
  <c r="A37" i="27"/>
  <c r="B37" i="27"/>
  <c r="A38" i="27"/>
  <c r="B38" i="27"/>
  <c r="A39" i="27"/>
  <c r="B39" i="27"/>
  <c r="A40" i="27"/>
  <c r="B40" i="27"/>
  <c r="A41" i="27"/>
  <c r="B41" i="27"/>
  <c r="A42" i="27"/>
  <c r="B42" i="27"/>
  <c r="A43" i="27"/>
  <c r="B43" i="27"/>
  <c r="O13" i="27"/>
  <c r="W10" i="27"/>
  <c r="X10" i="27"/>
  <c r="W11" i="27"/>
  <c r="X11" i="27"/>
  <c r="W12" i="27"/>
  <c r="X12" i="27"/>
  <c r="W13" i="27"/>
  <c r="X13" i="27"/>
  <c r="W14" i="27"/>
  <c r="X14" i="27"/>
  <c r="W15" i="27"/>
  <c r="X15" i="27"/>
  <c r="W16" i="27"/>
  <c r="X16" i="27"/>
  <c r="W17" i="27"/>
  <c r="X17" i="27"/>
  <c r="W18" i="27"/>
  <c r="X18" i="27"/>
  <c r="W19" i="27"/>
  <c r="X19" i="27"/>
  <c r="W20" i="27"/>
  <c r="X20" i="27"/>
  <c r="W21" i="27"/>
  <c r="X21" i="27"/>
  <c r="W22" i="27"/>
  <c r="X22" i="27"/>
  <c r="W23" i="27"/>
  <c r="X23" i="27"/>
  <c r="W24" i="27"/>
  <c r="X24" i="27"/>
  <c r="L10" i="27"/>
  <c r="M10" i="27"/>
  <c r="N10" i="27"/>
  <c r="L11" i="27"/>
  <c r="M11" i="27"/>
  <c r="O11" i="27"/>
  <c r="L12" i="27"/>
  <c r="M12" i="27"/>
  <c r="N12" i="27"/>
  <c r="L13" i="27"/>
  <c r="M13" i="27"/>
  <c r="L14" i="27"/>
  <c r="M14" i="27"/>
  <c r="O14" i="27"/>
  <c r="L15" i="27"/>
  <c r="M15" i="27"/>
  <c r="N15" i="27"/>
  <c r="L16" i="27"/>
  <c r="M16" i="27"/>
  <c r="N16" i="27"/>
  <c r="L17" i="27"/>
  <c r="M17" i="27"/>
  <c r="N17" i="27"/>
  <c r="O17" i="27"/>
  <c r="L18" i="27"/>
  <c r="M18" i="27"/>
  <c r="N18" i="27"/>
  <c r="O18" i="27"/>
  <c r="L19" i="27"/>
  <c r="M19" i="27"/>
  <c r="N19" i="27"/>
  <c r="L20" i="27"/>
  <c r="M20" i="27"/>
  <c r="N20" i="27"/>
  <c r="M21" i="27"/>
  <c r="O21" i="27"/>
  <c r="L22" i="27"/>
  <c r="M22" i="27"/>
  <c r="O22" i="27"/>
  <c r="L23" i="27"/>
  <c r="M23" i="27"/>
  <c r="N23" i="27"/>
  <c r="L24" i="27"/>
  <c r="M24" i="27"/>
  <c r="N24" i="27"/>
  <c r="A23" i="27"/>
  <c r="B23" i="27"/>
  <c r="A24" i="27"/>
  <c r="B24" i="27"/>
  <c r="A10" i="27"/>
  <c r="B10" i="27"/>
  <c r="A11" i="27"/>
  <c r="B11" i="27"/>
  <c r="A12" i="27"/>
  <c r="B12" i="27"/>
  <c r="A13" i="27"/>
  <c r="B13" i="27"/>
  <c r="A14" i="27"/>
  <c r="B14" i="27"/>
  <c r="A15" i="27"/>
  <c r="B15" i="27"/>
  <c r="A16" i="27"/>
  <c r="B16" i="27"/>
  <c r="A17" i="27"/>
  <c r="B17" i="27"/>
  <c r="A18" i="27"/>
  <c r="B18" i="27"/>
  <c r="A19" i="27"/>
  <c r="B19" i="27"/>
  <c r="A20" i="27"/>
  <c r="B20" i="27"/>
  <c r="A21" i="27"/>
  <c r="B21" i="27"/>
  <c r="A22" i="27"/>
  <c r="B22" i="27"/>
  <c r="E4" i="25"/>
  <c r="E6" i="25"/>
  <c r="P60" i="25"/>
  <c r="C10" i="25"/>
  <c r="O10" i="25"/>
  <c r="C12" i="25"/>
  <c r="C62" i="25"/>
  <c r="O62" i="25"/>
  <c r="C61" i="25"/>
  <c r="O61" i="25"/>
  <c r="C60" i="25"/>
  <c r="N60" i="25"/>
  <c r="C59" i="25"/>
  <c r="L59" i="25"/>
  <c r="N59" i="25"/>
  <c r="C58" i="25"/>
  <c r="O58" i="25"/>
  <c r="C57" i="25"/>
  <c r="O57" i="25"/>
  <c r="C56" i="25"/>
  <c r="C55" i="25"/>
  <c r="C54" i="25"/>
  <c r="O54" i="25"/>
  <c r="C53" i="25"/>
  <c r="O53" i="25"/>
  <c r="C52" i="25"/>
  <c r="N52" i="25"/>
  <c r="C51" i="25"/>
  <c r="N51" i="25"/>
  <c r="C50" i="25"/>
  <c r="O50" i="25"/>
  <c r="C49" i="25"/>
  <c r="N49" i="25"/>
  <c r="C48" i="25"/>
  <c r="O48" i="25"/>
  <c r="C43" i="25"/>
  <c r="O43" i="25"/>
  <c r="C42" i="25"/>
  <c r="O42" i="25"/>
  <c r="C41" i="25"/>
  <c r="N41" i="25"/>
  <c r="C40" i="25"/>
  <c r="L40" i="25"/>
  <c r="N40" i="25"/>
  <c r="C39" i="25"/>
  <c r="O39" i="25"/>
  <c r="C38" i="25"/>
  <c r="O38" i="25"/>
  <c r="C37" i="25"/>
  <c r="C36" i="25"/>
  <c r="C35" i="25"/>
  <c r="O35" i="25"/>
  <c r="C34" i="25"/>
  <c r="O34" i="25"/>
  <c r="C33" i="25"/>
  <c r="N33" i="25"/>
  <c r="C32" i="25"/>
  <c r="N32" i="25"/>
  <c r="C31" i="25"/>
  <c r="O31" i="25"/>
  <c r="C30" i="25"/>
  <c r="N30" i="25"/>
  <c r="C29" i="25"/>
  <c r="O29" i="25"/>
  <c r="C24" i="25"/>
  <c r="O24" i="25"/>
  <c r="C23" i="25"/>
  <c r="O23" i="25"/>
  <c r="C22" i="25"/>
  <c r="N22" i="25"/>
  <c r="C21" i="25"/>
  <c r="L21" i="25"/>
  <c r="N21" i="25"/>
  <c r="C20" i="25"/>
  <c r="O20" i="25"/>
  <c r="C19" i="25"/>
  <c r="O19" i="25"/>
  <c r="C18" i="25"/>
  <c r="C17" i="25"/>
  <c r="C16" i="25"/>
  <c r="O16" i="25"/>
  <c r="C15" i="25"/>
  <c r="O15" i="25"/>
  <c r="C14" i="25"/>
  <c r="N14" i="25"/>
  <c r="C13" i="25"/>
  <c r="N13" i="25"/>
  <c r="O12" i="25"/>
  <c r="C11" i="25"/>
  <c r="N11" i="25"/>
  <c r="W48" i="25"/>
  <c r="X48" i="25"/>
  <c r="W49" i="25"/>
  <c r="X49" i="25"/>
  <c r="W50" i="25"/>
  <c r="X50" i="25"/>
  <c r="W51" i="25"/>
  <c r="X51" i="25"/>
  <c r="W52" i="25"/>
  <c r="X52" i="25"/>
  <c r="W53" i="25"/>
  <c r="X53" i="25"/>
  <c r="W54" i="25"/>
  <c r="X54" i="25"/>
  <c r="W55" i="25"/>
  <c r="X55" i="25"/>
  <c r="W56" i="25"/>
  <c r="X56" i="25"/>
  <c r="W57" i="25"/>
  <c r="X57" i="25"/>
  <c r="W58" i="25"/>
  <c r="X58" i="25"/>
  <c r="W59" i="25"/>
  <c r="X59" i="25"/>
  <c r="W60" i="25"/>
  <c r="X60" i="25"/>
  <c r="W61" i="25"/>
  <c r="X61" i="25"/>
  <c r="W62" i="25"/>
  <c r="X62" i="25"/>
  <c r="O51" i="25"/>
  <c r="L48" i="25"/>
  <c r="M48" i="25"/>
  <c r="N48" i="25"/>
  <c r="L49" i="25"/>
  <c r="M49" i="25"/>
  <c r="O49" i="25"/>
  <c r="L50" i="25"/>
  <c r="M50" i="25"/>
  <c r="N50" i="25"/>
  <c r="L51" i="25"/>
  <c r="M51" i="25"/>
  <c r="L52" i="25"/>
  <c r="M52" i="25"/>
  <c r="O52" i="25"/>
  <c r="L53" i="25"/>
  <c r="M53" i="25"/>
  <c r="N53" i="25"/>
  <c r="L54" i="25"/>
  <c r="M54" i="25"/>
  <c r="N54" i="25"/>
  <c r="L55" i="25"/>
  <c r="M55" i="25"/>
  <c r="N55" i="25"/>
  <c r="O55" i="25"/>
  <c r="L56" i="25"/>
  <c r="M56" i="25"/>
  <c r="N56" i="25"/>
  <c r="O56" i="25"/>
  <c r="L57" i="25"/>
  <c r="M57" i="25"/>
  <c r="N57" i="25"/>
  <c r="L58" i="25"/>
  <c r="M58" i="25"/>
  <c r="N58" i="25"/>
  <c r="M59" i="25"/>
  <c r="O59" i="25"/>
  <c r="L60" i="25"/>
  <c r="M60" i="25"/>
  <c r="O60" i="25"/>
  <c r="L61" i="25"/>
  <c r="M61" i="25"/>
  <c r="N61" i="25"/>
  <c r="L62" i="25"/>
  <c r="M62" i="25"/>
  <c r="N62" i="25"/>
  <c r="A61" i="25"/>
  <c r="B61" i="25"/>
  <c r="A62" i="25"/>
  <c r="B62" i="25"/>
  <c r="A48" i="25"/>
  <c r="B48" i="25"/>
  <c r="A49" i="25"/>
  <c r="B49" i="25"/>
  <c r="A50" i="25"/>
  <c r="B50" i="25"/>
  <c r="A51" i="25"/>
  <c r="B51" i="25"/>
  <c r="A52" i="25"/>
  <c r="B52" i="25"/>
  <c r="A53" i="25"/>
  <c r="B53" i="25"/>
  <c r="A54" i="25"/>
  <c r="B54" i="25"/>
  <c r="A55" i="25"/>
  <c r="B55" i="25"/>
  <c r="A56" i="25"/>
  <c r="B56" i="25"/>
  <c r="A57" i="25"/>
  <c r="B57" i="25"/>
  <c r="A58" i="25"/>
  <c r="B58" i="25"/>
  <c r="A59" i="25"/>
  <c r="B59" i="25"/>
  <c r="A60" i="25"/>
  <c r="B60" i="25"/>
  <c r="O32" i="25"/>
  <c r="W29" i="25"/>
  <c r="X29" i="25"/>
  <c r="W30" i="25"/>
  <c r="X30" i="25"/>
  <c r="W31" i="25"/>
  <c r="X31" i="25"/>
  <c r="W32" i="25"/>
  <c r="X32" i="25"/>
  <c r="W33" i="25"/>
  <c r="X33" i="25"/>
  <c r="W34" i="25"/>
  <c r="X34" i="25"/>
  <c r="W35" i="25"/>
  <c r="X35" i="25"/>
  <c r="W36" i="25"/>
  <c r="X36" i="25"/>
  <c r="W37" i="25"/>
  <c r="X37" i="25"/>
  <c r="W38" i="25"/>
  <c r="X38" i="25"/>
  <c r="W39" i="25"/>
  <c r="X39" i="25"/>
  <c r="W40" i="25"/>
  <c r="X40" i="25"/>
  <c r="W41" i="25"/>
  <c r="X41" i="25"/>
  <c r="W42" i="25"/>
  <c r="X42" i="25"/>
  <c r="W43" i="25"/>
  <c r="X43" i="25"/>
  <c r="L29" i="25"/>
  <c r="M29" i="25"/>
  <c r="N29" i="25"/>
  <c r="L30" i="25"/>
  <c r="M30" i="25"/>
  <c r="O30" i="25"/>
  <c r="L31" i="25"/>
  <c r="M31" i="25"/>
  <c r="N31" i="25"/>
  <c r="L32" i="25"/>
  <c r="M32" i="25"/>
  <c r="L33" i="25"/>
  <c r="M33" i="25"/>
  <c r="O33" i="25"/>
  <c r="L34" i="25"/>
  <c r="M34" i="25"/>
  <c r="N34" i="25"/>
  <c r="L35" i="25"/>
  <c r="M35" i="25"/>
  <c r="N35" i="25"/>
  <c r="L36" i="25"/>
  <c r="M36" i="25"/>
  <c r="N36" i="25"/>
  <c r="O36" i="25"/>
  <c r="L37" i="25"/>
  <c r="M37" i="25"/>
  <c r="N37" i="25"/>
  <c r="O37" i="25"/>
  <c r="L38" i="25"/>
  <c r="M38" i="25"/>
  <c r="N38" i="25"/>
  <c r="L39" i="25"/>
  <c r="M39" i="25"/>
  <c r="N39" i="25"/>
  <c r="M40" i="25"/>
  <c r="O40" i="25"/>
  <c r="L41" i="25"/>
  <c r="M41" i="25"/>
  <c r="O41" i="25"/>
  <c r="L42" i="25"/>
  <c r="M42" i="25"/>
  <c r="N42" i="25"/>
  <c r="L43" i="25"/>
  <c r="M43" i="25"/>
  <c r="N43" i="25"/>
  <c r="A42" i="25"/>
  <c r="B42" i="25"/>
  <c r="A43" i="25"/>
  <c r="B43" i="25"/>
  <c r="A29" i="25"/>
  <c r="B29" i="25"/>
  <c r="A30" i="25"/>
  <c r="B30" i="25"/>
  <c r="A31" i="25"/>
  <c r="B31" i="25"/>
  <c r="A32" i="25"/>
  <c r="B32" i="25"/>
  <c r="A33" i="25"/>
  <c r="B33" i="25"/>
  <c r="A34" i="25"/>
  <c r="B34" i="25"/>
  <c r="A35" i="25"/>
  <c r="B35" i="25"/>
  <c r="A36" i="25"/>
  <c r="B36" i="25"/>
  <c r="A37" i="25"/>
  <c r="B37" i="25"/>
  <c r="A38" i="25"/>
  <c r="B38" i="25"/>
  <c r="A39" i="25"/>
  <c r="B39" i="25"/>
  <c r="A40" i="25"/>
  <c r="B40" i="25"/>
  <c r="A41" i="25"/>
  <c r="B41" i="25"/>
  <c r="W10" i="25"/>
  <c r="X10" i="25"/>
  <c r="W11" i="25"/>
  <c r="X11" i="25"/>
  <c r="W12" i="25"/>
  <c r="X12" i="25"/>
  <c r="W13" i="25"/>
  <c r="X13" i="25"/>
  <c r="W14" i="25"/>
  <c r="X14" i="25"/>
  <c r="W15" i="25"/>
  <c r="X15" i="25"/>
  <c r="W16" i="25"/>
  <c r="X16" i="25"/>
  <c r="W17" i="25"/>
  <c r="X17" i="25"/>
  <c r="W18" i="25"/>
  <c r="X18" i="25"/>
  <c r="W19" i="25"/>
  <c r="X19" i="25"/>
  <c r="W20" i="25"/>
  <c r="X20" i="25"/>
  <c r="W21" i="25"/>
  <c r="X21" i="25"/>
  <c r="W22" i="25"/>
  <c r="X22" i="25"/>
  <c r="W23" i="25"/>
  <c r="X23" i="25"/>
  <c r="W24" i="25"/>
  <c r="X24" i="25"/>
  <c r="O13" i="25"/>
  <c r="L10" i="25"/>
  <c r="M10" i="25"/>
  <c r="N10" i="25"/>
  <c r="L11" i="25"/>
  <c r="M11" i="25"/>
  <c r="O11" i="25"/>
  <c r="L12" i="25"/>
  <c r="M12" i="25"/>
  <c r="N12" i="25"/>
  <c r="L13" i="25"/>
  <c r="M13" i="25"/>
  <c r="L14" i="25"/>
  <c r="M14" i="25"/>
  <c r="O14" i="25"/>
  <c r="L15" i="25"/>
  <c r="M15" i="25"/>
  <c r="N15" i="25"/>
  <c r="L16" i="25"/>
  <c r="M16" i="25"/>
  <c r="N16" i="25"/>
  <c r="L17" i="25"/>
  <c r="M17" i="25"/>
  <c r="N17" i="25"/>
  <c r="O17" i="25"/>
  <c r="L18" i="25"/>
  <c r="M18" i="25"/>
  <c r="N18" i="25"/>
  <c r="O18" i="25"/>
  <c r="L19" i="25"/>
  <c r="M19" i="25"/>
  <c r="N19" i="25"/>
  <c r="L20" i="25"/>
  <c r="M20" i="25"/>
  <c r="N20" i="25"/>
  <c r="M21" i="25"/>
  <c r="O21" i="25"/>
  <c r="L22" i="25"/>
  <c r="M22" i="25"/>
  <c r="O22" i="25"/>
  <c r="L23" i="25"/>
  <c r="M23" i="25"/>
  <c r="N23" i="25"/>
  <c r="L24" i="25"/>
  <c r="M24" i="25"/>
  <c r="N24" i="25"/>
  <c r="A23" i="25"/>
  <c r="B23" i="25"/>
  <c r="A24" i="25"/>
  <c r="B24" i="25"/>
  <c r="A10" i="25"/>
  <c r="B10" i="25"/>
  <c r="A11" i="25"/>
  <c r="B11" i="25"/>
  <c r="A12" i="25"/>
  <c r="B12" i="25"/>
  <c r="A13" i="25"/>
  <c r="B13" i="25"/>
  <c r="A14" i="25"/>
  <c r="B14" i="25"/>
  <c r="A15" i="25"/>
  <c r="B15" i="25"/>
  <c r="A16" i="25"/>
  <c r="B16" i="25"/>
  <c r="A17" i="25"/>
  <c r="B17" i="25"/>
  <c r="A18" i="25"/>
  <c r="B18" i="25"/>
  <c r="A19" i="25"/>
  <c r="B19" i="25"/>
  <c r="A20" i="25"/>
  <c r="B20" i="25"/>
  <c r="A21" i="25"/>
  <c r="B21" i="25"/>
  <c r="A22" i="25"/>
  <c r="B22" i="25"/>
  <c r="E5" i="30"/>
  <c r="P25" i="30"/>
  <c r="P56" i="30"/>
  <c r="P55" i="30"/>
  <c r="P54" i="30"/>
  <c r="P53" i="30"/>
  <c r="P52" i="30"/>
  <c r="P51" i="30"/>
  <c r="P50" i="30"/>
  <c r="P44" i="30"/>
  <c r="P43" i="30"/>
  <c r="P42" i="30"/>
  <c r="P41" i="30"/>
  <c r="P37" i="30"/>
  <c r="P20" i="30"/>
  <c r="P19" i="30"/>
  <c r="P18" i="30"/>
  <c r="P63" i="30"/>
  <c r="P62" i="30"/>
  <c r="P36" i="30"/>
  <c r="P35" i="30"/>
  <c r="P34" i="30"/>
  <c r="P33" i="30"/>
  <c r="P32" i="30"/>
  <c r="P31" i="30"/>
  <c r="P30" i="30"/>
  <c r="P24" i="30"/>
  <c r="P23" i="30"/>
  <c r="P22" i="30"/>
  <c r="P21" i="30"/>
  <c r="P17" i="30"/>
  <c r="P61" i="30"/>
  <c r="P39" i="30"/>
  <c r="P60" i="30"/>
  <c r="P59" i="30"/>
  <c r="P58" i="30"/>
  <c r="P16" i="30"/>
  <c r="P15" i="30"/>
  <c r="P14" i="30"/>
  <c r="P13" i="30"/>
  <c r="P12" i="30"/>
  <c r="P11" i="30"/>
  <c r="P10" i="30"/>
  <c r="P64" i="30"/>
  <c r="P40" i="30"/>
  <c r="P57" i="30"/>
  <c r="P38" i="30"/>
  <c r="P19" i="29"/>
  <c r="P23" i="29"/>
  <c r="P37" i="29"/>
  <c r="P39" i="29"/>
  <c r="P53" i="29"/>
  <c r="P38" i="34"/>
  <c r="P39" i="34"/>
  <c r="P40" i="34"/>
  <c r="P57" i="34"/>
  <c r="P61" i="34"/>
  <c r="P62" i="34"/>
  <c r="P63" i="34"/>
  <c r="P64" i="34"/>
  <c r="E5" i="34"/>
  <c r="P17" i="29"/>
  <c r="P22" i="29"/>
  <c r="P50" i="29"/>
  <c r="P18" i="32"/>
  <c r="P19" i="32"/>
  <c r="P20" i="32"/>
  <c r="H14" i="32"/>
  <c r="P10" i="34"/>
  <c r="P11" i="34"/>
  <c r="P12" i="34"/>
  <c r="P13" i="34"/>
  <c r="P14" i="34"/>
  <c r="P15" i="34"/>
  <c r="P16" i="34"/>
  <c r="P58" i="34"/>
  <c r="P59" i="34"/>
  <c r="P60" i="34"/>
  <c r="H15" i="29"/>
  <c r="P43" i="29"/>
  <c r="P37" i="32"/>
  <c r="P17" i="34"/>
  <c r="P21" i="34"/>
  <c r="P22" i="34"/>
  <c r="P23" i="34"/>
  <c r="P24" i="34"/>
  <c r="P30" i="34"/>
  <c r="P31" i="34"/>
  <c r="P32" i="34"/>
  <c r="P33" i="34"/>
  <c r="P34" i="34"/>
  <c r="P35" i="34"/>
  <c r="P36" i="34"/>
  <c r="P25" i="34"/>
  <c r="P45" i="34"/>
  <c r="E22" i="32"/>
  <c r="H12" i="32"/>
  <c r="D15" i="32"/>
  <c r="P74" i="41"/>
  <c r="P51" i="41"/>
  <c r="P52" i="41"/>
  <c r="P75" i="41"/>
  <c r="P76" i="41"/>
  <c r="P53" i="41"/>
  <c r="P77" i="41"/>
  <c r="P50" i="41"/>
  <c r="P74" i="42"/>
  <c r="P52" i="42"/>
  <c r="P29" i="42"/>
  <c r="P28" i="42"/>
  <c r="P75" i="42"/>
  <c r="P53" i="42"/>
  <c r="P26" i="42"/>
  <c r="P51" i="42"/>
  <c r="P76" i="42"/>
  <c r="P50" i="42"/>
  <c r="P27" i="42"/>
  <c r="P77" i="42"/>
  <c r="P65" i="44"/>
  <c r="P77" i="44"/>
  <c r="P51" i="44"/>
  <c r="P26" i="44"/>
  <c r="P74" i="44"/>
  <c r="P52" i="44"/>
  <c r="P27" i="44"/>
  <c r="P29" i="44"/>
  <c r="P75" i="44"/>
  <c r="P53" i="44"/>
  <c r="P28" i="44"/>
  <c r="P76" i="44"/>
  <c r="P50" i="44"/>
  <c r="P70" i="41"/>
  <c r="P26" i="41"/>
  <c r="P28" i="41"/>
  <c r="P29" i="41"/>
  <c r="P27" i="41"/>
  <c r="P60" i="28"/>
  <c r="P62" i="28"/>
  <c r="P58" i="28"/>
  <c r="P42" i="28"/>
  <c r="P33" i="28"/>
  <c r="P13" i="28"/>
  <c r="P16" i="28"/>
  <c r="P59" i="28"/>
  <c r="P53" i="28"/>
  <c r="P50" i="28"/>
  <c r="P43" i="28"/>
  <c r="P36" i="28"/>
  <c r="P31" i="28"/>
  <c r="P51" i="28"/>
  <c r="P48" i="28"/>
  <c r="P40" i="28"/>
  <c r="P61" i="28"/>
  <c r="P11" i="28"/>
  <c r="P14" i="28"/>
  <c r="P20" i="28"/>
  <c r="P23" i="28"/>
  <c r="P54" i="27"/>
  <c r="P49" i="27"/>
  <c r="P20" i="27"/>
  <c r="P14" i="27"/>
  <c r="P13" i="27"/>
  <c r="P60" i="27"/>
  <c r="P59" i="27"/>
  <c r="P34" i="27"/>
  <c r="P31" i="27"/>
  <c r="P43" i="27"/>
  <c r="P38" i="27"/>
  <c r="P32" i="27"/>
  <c r="P29" i="27"/>
  <c r="P16" i="27"/>
  <c r="P11" i="27"/>
  <c r="P56" i="27"/>
  <c r="P48" i="27"/>
  <c r="P23" i="27"/>
  <c r="P16" i="25"/>
  <c r="P22" i="25"/>
  <c r="P24" i="25"/>
  <c r="P32" i="25"/>
  <c r="P55" i="25"/>
  <c r="P58" i="25"/>
  <c r="I24" i="32"/>
  <c r="P13" i="25"/>
  <c r="P20" i="25"/>
  <c r="P37" i="25"/>
  <c r="P49" i="25"/>
  <c r="P10" i="25"/>
  <c r="P11" i="25"/>
  <c r="P14" i="25"/>
  <c r="P18" i="25"/>
  <c r="P23" i="25"/>
  <c r="P29" i="25"/>
  <c r="P30" i="25"/>
  <c r="P31" i="25"/>
  <c r="P36" i="25"/>
  <c r="P42" i="25"/>
  <c r="P43" i="25"/>
  <c r="P48" i="25"/>
  <c r="P54" i="25"/>
  <c r="P57" i="25"/>
  <c r="P62" i="25"/>
  <c r="E5" i="25"/>
  <c r="P10" i="29"/>
  <c r="P15" i="29"/>
  <c r="P16" i="29"/>
  <c r="P31" i="29"/>
  <c r="P42" i="29"/>
  <c r="P52" i="29"/>
  <c r="P38" i="32"/>
  <c r="P39" i="32"/>
  <c r="P40" i="32"/>
  <c r="P57" i="32"/>
  <c r="P61" i="32"/>
  <c r="P62" i="32"/>
  <c r="P63" i="32"/>
  <c r="P64" i="32"/>
  <c r="D11" i="32"/>
  <c r="E12" i="32"/>
  <c r="D13" i="32"/>
  <c r="I13" i="32"/>
  <c r="E14" i="32"/>
  <c r="H18" i="32"/>
  <c r="D22" i="32"/>
  <c r="E23" i="32"/>
  <c r="D21" i="32"/>
  <c r="I21" i="32"/>
  <c r="H12" i="29"/>
  <c r="P14" i="29"/>
  <c r="P18" i="29"/>
  <c r="H24" i="29"/>
  <c r="P30" i="29"/>
  <c r="P33" i="29"/>
  <c r="P36" i="29"/>
  <c r="P58" i="29"/>
  <c r="P61" i="29"/>
  <c r="E24" i="29"/>
  <c r="P10" i="32"/>
  <c r="P11" i="32"/>
  <c r="P12" i="32"/>
  <c r="P13" i="32"/>
  <c r="P14" i="32"/>
  <c r="P15" i="32"/>
  <c r="P16" i="32"/>
  <c r="P58" i="32"/>
  <c r="P59" i="32"/>
  <c r="P60" i="32"/>
  <c r="D10" i="32"/>
  <c r="I10" i="32"/>
  <c r="I11" i="32"/>
  <c r="D12" i="32"/>
  <c r="D14" i="32"/>
  <c r="H15" i="32"/>
  <c r="E18" i="32"/>
  <c r="D23" i="32"/>
  <c r="D19" i="32"/>
  <c r="I19" i="32"/>
  <c r="P25" i="32"/>
  <c r="P45" i="32"/>
  <c r="P70" i="42"/>
  <c r="P66" i="42"/>
  <c r="P62" i="42"/>
  <c r="P59" i="42"/>
  <c r="P48" i="42"/>
  <c r="P47" i="42"/>
  <c r="P45" i="42"/>
  <c r="P44" i="42"/>
  <c r="P43" i="42"/>
  <c r="P42" i="42"/>
  <c r="P73" i="42"/>
  <c r="P69" i="42"/>
  <c r="P65" i="42"/>
  <c r="P58" i="42"/>
  <c r="P72" i="42"/>
  <c r="P68" i="42"/>
  <c r="P64" i="42"/>
  <c r="P61" i="42"/>
  <c r="P49" i="42"/>
  <c r="P24" i="42"/>
  <c r="P22" i="42"/>
  <c r="P20" i="42"/>
  <c r="P41" i="42"/>
  <c r="P40" i="42"/>
  <c r="P39" i="42"/>
  <c r="P37" i="42"/>
  <c r="P36" i="42"/>
  <c r="P21" i="42"/>
  <c r="P15" i="42"/>
  <c r="P63" i="42"/>
  <c r="P18" i="42"/>
  <c r="P16" i="42"/>
  <c r="P14" i="42"/>
  <c r="P12" i="42"/>
  <c r="P10" i="42"/>
  <c r="P71" i="42"/>
  <c r="P67" i="42"/>
  <c r="P60" i="42"/>
  <c r="P46" i="42"/>
  <c r="P38" i="42"/>
  <c r="P35" i="42"/>
  <c r="P34" i="42"/>
  <c r="P25" i="42"/>
  <c r="P23" i="42"/>
  <c r="P19" i="42"/>
  <c r="P17" i="42"/>
  <c r="P13" i="42"/>
  <c r="P11" i="42"/>
  <c r="P35" i="25"/>
  <c r="P40" i="25"/>
  <c r="P41" i="25"/>
  <c r="P53" i="25"/>
  <c r="P56" i="25"/>
  <c r="P61" i="25"/>
  <c r="P12" i="25"/>
  <c r="E5" i="27"/>
  <c r="P15" i="25"/>
  <c r="P17" i="25"/>
  <c r="P19" i="25"/>
  <c r="P21" i="25"/>
  <c r="P33" i="25"/>
  <c r="P34" i="25"/>
  <c r="P38" i="25"/>
  <c r="P39" i="25"/>
  <c r="P50" i="25"/>
  <c r="P51" i="25"/>
  <c r="P52" i="25"/>
  <c r="P59" i="25"/>
  <c r="P12" i="29"/>
  <c r="P13" i="29"/>
  <c r="H19" i="29"/>
  <c r="P21" i="29"/>
  <c r="D21" i="29"/>
  <c r="I21" i="29"/>
  <c r="H22" i="29"/>
  <c r="P24" i="29"/>
  <c r="P29" i="29"/>
  <c r="P35" i="29"/>
  <c r="P40" i="29"/>
  <c r="P48" i="29"/>
  <c r="P57" i="29"/>
  <c r="P17" i="32"/>
  <c r="P21" i="32"/>
  <c r="P22" i="32"/>
  <c r="P23" i="32"/>
  <c r="P24" i="32"/>
  <c r="P30" i="32"/>
  <c r="P31" i="32"/>
  <c r="P32" i="32"/>
  <c r="P33" i="32"/>
  <c r="P34" i="32"/>
  <c r="P35" i="32"/>
  <c r="P36" i="32"/>
  <c r="E15" i="32"/>
  <c r="I15" i="32"/>
  <c r="D16" i="32"/>
  <c r="I16" i="32"/>
  <c r="D17" i="32"/>
  <c r="I17" i="32"/>
  <c r="D18" i="32"/>
  <c r="D20" i="32"/>
  <c r="I20" i="32"/>
  <c r="H22" i="32"/>
  <c r="P45" i="30"/>
  <c r="P10" i="41"/>
  <c r="P12" i="41"/>
  <c r="P14" i="41"/>
  <c r="P16" i="41"/>
  <c r="P18" i="41"/>
  <c r="P60" i="41"/>
  <c r="P63" i="41"/>
  <c r="P67" i="41"/>
  <c r="P71" i="41"/>
  <c r="P17" i="44"/>
  <c r="P34" i="44"/>
  <c r="P15" i="41"/>
  <c r="P21" i="41"/>
  <c r="P36" i="41"/>
  <c r="P37" i="41"/>
  <c r="P39" i="41"/>
  <c r="P40" i="41"/>
  <c r="P41" i="41"/>
  <c r="P46" i="41"/>
  <c r="P49" i="41"/>
  <c r="P61" i="41"/>
  <c r="P64" i="41"/>
  <c r="P68" i="41"/>
  <c r="P72" i="41"/>
  <c r="P10" i="44"/>
  <c r="P63" i="44"/>
  <c r="P71" i="44"/>
  <c r="P67" i="44"/>
  <c r="P64" i="44"/>
  <c r="P61" i="44"/>
  <c r="P49" i="44"/>
  <c r="P46" i="44"/>
  <c r="P41" i="44"/>
  <c r="P40" i="44"/>
  <c r="P39" i="44"/>
  <c r="P37" i="44"/>
  <c r="P36" i="44"/>
  <c r="P21" i="44"/>
  <c r="P15" i="44"/>
  <c r="P60" i="44"/>
  <c r="P59" i="44"/>
  <c r="P58" i="44"/>
  <c r="P48" i="44"/>
  <c r="P45" i="44"/>
  <c r="P38" i="44"/>
  <c r="P35" i="44"/>
  <c r="P23" i="44"/>
  <c r="P22" i="44"/>
  <c r="P19" i="44"/>
  <c r="P12" i="44"/>
  <c r="P11" i="44"/>
  <c r="P42" i="44"/>
  <c r="P14" i="44"/>
  <c r="P13" i="44"/>
  <c r="P73" i="44"/>
  <c r="P72" i="44"/>
  <c r="P70" i="44"/>
  <c r="P69" i="44"/>
  <c r="P68" i="44"/>
  <c r="P66" i="44"/>
  <c r="P43" i="44"/>
  <c r="P25" i="44"/>
  <c r="P24" i="44"/>
  <c r="P20" i="44"/>
  <c r="P16" i="44"/>
  <c r="P20" i="41"/>
  <c r="P22" i="41"/>
  <c r="P24" i="41"/>
  <c r="P58" i="41"/>
  <c r="P65" i="41"/>
  <c r="P69" i="41"/>
  <c r="P73" i="41"/>
  <c r="P18" i="44"/>
  <c r="P11" i="41"/>
  <c r="P13" i="41"/>
  <c r="P17" i="41"/>
  <c r="P19" i="41"/>
  <c r="P23" i="41"/>
  <c r="P25" i="41"/>
  <c r="P34" i="41"/>
  <c r="P35" i="41"/>
  <c r="P38" i="41"/>
  <c r="P42" i="41"/>
  <c r="P43" i="41"/>
  <c r="P44" i="41"/>
  <c r="P45" i="41"/>
  <c r="P47" i="41"/>
  <c r="P48" i="41"/>
  <c r="P59" i="41"/>
  <c r="P62" i="41"/>
  <c r="P66" i="41"/>
  <c r="P44" i="44"/>
  <c r="P47" i="44"/>
  <c r="P62" i="44"/>
  <c r="E6" i="45"/>
  <c r="E5" i="44"/>
  <c r="E6" i="43"/>
  <c r="E5" i="42"/>
  <c r="E5" i="41"/>
  <c r="E19" i="27"/>
  <c r="E11" i="27"/>
  <c r="P45" i="31"/>
  <c r="P25" i="31"/>
  <c r="E5" i="31"/>
  <c r="P65" i="31"/>
  <c r="P36" i="31"/>
  <c r="P35" i="31"/>
  <c r="P34" i="31"/>
  <c r="P33" i="31"/>
  <c r="P32" i="31"/>
  <c r="P31" i="31"/>
  <c r="P30" i="31"/>
  <c r="P24" i="31"/>
  <c r="P23" i="31"/>
  <c r="P22" i="31"/>
  <c r="P21" i="31"/>
  <c r="P17" i="31"/>
  <c r="P60" i="31"/>
  <c r="P59" i="31"/>
  <c r="P58" i="31"/>
  <c r="P16" i="31"/>
  <c r="P15" i="31"/>
  <c r="P14" i="31"/>
  <c r="P13" i="31"/>
  <c r="P12" i="31"/>
  <c r="P11" i="31"/>
  <c r="P10" i="31"/>
  <c r="P64" i="31"/>
  <c r="P63" i="31"/>
  <c r="P62" i="31"/>
  <c r="P61" i="31"/>
  <c r="P57" i="31"/>
  <c r="P40" i="31"/>
  <c r="P39" i="31"/>
  <c r="P38" i="31"/>
  <c r="P20" i="31"/>
  <c r="P19" i="31"/>
  <c r="P18" i="31"/>
  <c r="P56" i="31"/>
  <c r="P55" i="31"/>
  <c r="P54" i="31"/>
  <c r="P53" i="31"/>
  <c r="P52" i="31"/>
  <c r="P51" i="31"/>
  <c r="P50" i="31"/>
  <c r="P44" i="31"/>
  <c r="P43" i="31"/>
  <c r="P42" i="31"/>
  <c r="P41" i="31"/>
  <c r="P37" i="31"/>
  <c r="E5" i="33"/>
  <c r="P25" i="33"/>
  <c r="P65" i="33"/>
  <c r="P45" i="33"/>
  <c r="P56" i="33"/>
  <c r="P55" i="33"/>
  <c r="P54" i="33"/>
  <c r="P53" i="33"/>
  <c r="P52" i="33"/>
  <c r="P51" i="33"/>
  <c r="P50" i="33"/>
  <c r="P44" i="33"/>
  <c r="P43" i="33"/>
  <c r="P42" i="33"/>
  <c r="P41" i="33"/>
  <c r="P37" i="33"/>
  <c r="P36" i="33"/>
  <c r="P35" i="33"/>
  <c r="P34" i="33"/>
  <c r="P33" i="33"/>
  <c r="P32" i="33"/>
  <c r="P31" i="33"/>
  <c r="P30" i="33"/>
  <c r="P24" i="33"/>
  <c r="P23" i="33"/>
  <c r="P22" i="33"/>
  <c r="P21" i="33"/>
  <c r="P17" i="33"/>
  <c r="P60" i="33"/>
  <c r="P59" i="33"/>
  <c r="P58" i="33"/>
  <c r="P40" i="33"/>
  <c r="P39" i="33"/>
  <c r="P38" i="33"/>
  <c r="P20" i="33"/>
  <c r="P19" i="33"/>
  <c r="P18" i="33"/>
  <c r="P64" i="33"/>
  <c r="P63" i="33"/>
  <c r="P62" i="33"/>
  <c r="P61" i="33"/>
  <c r="P57" i="33"/>
  <c r="P16" i="33"/>
  <c r="P15" i="33"/>
  <c r="P14" i="33"/>
  <c r="P13" i="33"/>
  <c r="P12" i="33"/>
  <c r="P11" i="33"/>
  <c r="P10" i="33"/>
  <c r="D11" i="27"/>
  <c r="D14" i="27"/>
  <c r="D16" i="27"/>
  <c r="D17" i="27"/>
  <c r="D18" i="27"/>
  <c r="D20" i="27"/>
  <c r="P57" i="27"/>
  <c r="P55" i="27"/>
  <c r="P52" i="27"/>
  <c r="P39" i="27"/>
  <c r="P37" i="27"/>
  <c r="P35" i="27"/>
  <c r="P30" i="27"/>
  <c r="P61" i="27"/>
  <c r="P58" i="27"/>
  <c r="P53" i="27"/>
  <c r="P50" i="27"/>
  <c r="P42" i="27"/>
  <c r="P40" i="27"/>
  <c r="P36" i="27"/>
  <c r="P33" i="27"/>
  <c r="P24" i="27"/>
  <c r="G5" i="27"/>
  <c r="E12" i="27"/>
  <c r="E16" i="27"/>
  <c r="E20" i="27"/>
  <c r="E10" i="27"/>
  <c r="D24" i="27"/>
  <c r="E13" i="27"/>
  <c r="E17" i="27"/>
  <c r="E22" i="27"/>
  <c r="G6" i="27"/>
  <c r="H6" i="27"/>
  <c r="H5" i="27"/>
  <c r="H24" i="27"/>
  <c r="H16" i="25"/>
  <c r="H17" i="25"/>
  <c r="H18" i="25"/>
  <c r="H20" i="25"/>
  <c r="H23" i="25"/>
  <c r="I6" i="25"/>
  <c r="H12" i="25"/>
  <c r="D10" i="25"/>
  <c r="E22" i="25"/>
  <c r="E17" i="25"/>
  <c r="E13" i="25"/>
  <c r="P12" i="27"/>
  <c r="H12" i="27"/>
  <c r="P15" i="27"/>
  <c r="H15" i="27"/>
  <c r="P17" i="27"/>
  <c r="P18" i="27"/>
  <c r="P19" i="27"/>
  <c r="H19" i="27"/>
  <c r="P21" i="27"/>
  <c r="D21" i="27"/>
  <c r="I21" i="27"/>
  <c r="H22" i="27"/>
  <c r="H23" i="27"/>
  <c r="P51" i="27"/>
  <c r="P62" i="27"/>
  <c r="E24" i="27"/>
  <c r="E15" i="27"/>
  <c r="D16" i="25"/>
  <c r="D17" i="25"/>
  <c r="D18" i="25"/>
  <c r="D20" i="25"/>
  <c r="D23" i="25"/>
  <c r="D12" i="25"/>
  <c r="E20" i="25"/>
  <c r="E16" i="25"/>
  <c r="E12" i="25"/>
  <c r="P10" i="27"/>
  <c r="H10" i="27"/>
  <c r="D12" i="27"/>
  <c r="I12" i="27"/>
  <c r="H13" i="27"/>
  <c r="D15" i="27"/>
  <c r="D19" i="27"/>
  <c r="P22" i="27"/>
  <c r="D22" i="27"/>
  <c r="D23" i="27"/>
  <c r="P41" i="27"/>
  <c r="E23" i="27"/>
  <c r="E14" i="27"/>
  <c r="E6" i="26"/>
  <c r="E5" i="26"/>
  <c r="P10" i="28"/>
  <c r="P22" i="28"/>
  <c r="P30" i="28"/>
  <c r="P35" i="28"/>
  <c r="P37" i="28"/>
  <c r="P39" i="28"/>
  <c r="P52" i="28"/>
  <c r="P55" i="28"/>
  <c r="P57" i="28"/>
  <c r="E5" i="28"/>
  <c r="P24" i="28"/>
  <c r="P21" i="28"/>
  <c r="P19" i="28"/>
  <c r="P18" i="28"/>
  <c r="P17" i="28"/>
  <c r="P15" i="28"/>
  <c r="P12" i="28"/>
  <c r="P29" i="28"/>
  <c r="P32" i="28"/>
  <c r="P34" i="28"/>
  <c r="P38" i="28"/>
  <c r="P41" i="28"/>
  <c r="P49" i="28"/>
  <c r="P54" i="28"/>
  <c r="P56" i="28"/>
  <c r="E13" i="29"/>
  <c r="E17" i="29"/>
  <c r="E22" i="29"/>
  <c r="E14" i="29"/>
  <c r="E18" i="29"/>
  <c r="E23" i="29"/>
  <c r="I6" i="29"/>
  <c r="E16" i="29"/>
  <c r="E11" i="29"/>
  <c r="G6" i="29"/>
  <c r="D23" i="29"/>
  <c r="D20" i="29"/>
  <c r="D18" i="29"/>
  <c r="D17" i="29"/>
  <c r="D16" i="29"/>
  <c r="D14" i="29"/>
  <c r="D11" i="29"/>
  <c r="H11" i="29"/>
  <c r="I11" i="29"/>
  <c r="E10" i="29"/>
  <c r="E19" i="29"/>
  <c r="H23" i="29"/>
  <c r="H20" i="29"/>
  <c r="H18" i="29"/>
  <c r="H17" i="29"/>
  <c r="H16" i="29"/>
  <c r="H14" i="29"/>
  <c r="D13" i="29"/>
  <c r="D10" i="29"/>
  <c r="G5" i="29"/>
  <c r="E12" i="29"/>
  <c r="E20" i="29"/>
  <c r="H6" i="29"/>
  <c r="H5" i="29"/>
  <c r="D24" i="29"/>
  <c r="I24" i="29"/>
  <c r="D22" i="29"/>
  <c r="I22" i="29"/>
  <c r="D19" i="29"/>
  <c r="I19" i="29"/>
  <c r="D15" i="29"/>
  <c r="I15" i="29"/>
  <c r="H13" i="29"/>
  <c r="D12" i="29"/>
  <c r="I12" i="29"/>
  <c r="H10" i="29"/>
  <c r="P62" i="29"/>
  <c r="P59" i="29"/>
  <c r="P56" i="29"/>
  <c r="P54" i="29"/>
  <c r="P51" i="29"/>
  <c r="P60" i="29"/>
  <c r="P55" i="29"/>
  <c r="P49" i="29"/>
  <c r="P41" i="29"/>
  <c r="P38" i="29"/>
  <c r="P34" i="29"/>
  <c r="P32" i="29"/>
  <c r="I14" i="32"/>
  <c r="G6" i="32"/>
  <c r="H6" i="32"/>
  <c r="D25" i="32"/>
  <c r="G5" i="32"/>
  <c r="H5" i="32"/>
  <c r="E25" i="32"/>
  <c r="I6" i="32"/>
  <c r="H25" i="32"/>
  <c r="G5" i="30"/>
  <c r="H5" i="30"/>
  <c r="H25" i="30"/>
  <c r="I6" i="30"/>
  <c r="D25" i="30"/>
  <c r="G6" i="30"/>
  <c r="H6" i="30"/>
  <c r="E25" i="30"/>
  <c r="H25" i="34"/>
  <c r="P65" i="30"/>
  <c r="H6" i="34"/>
  <c r="G6" i="34"/>
  <c r="P65" i="32"/>
  <c r="I25" i="30"/>
  <c r="I18" i="29"/>
  <c r="I13" i="29"/>
  <c r="I6" i="34"/>
  <c r="D24" i="34"/>
  <c r="I24" i="34"/>
  <c r="E23" i="34"/>
  <c r="D22" i="34"/>
  <c r="E22" i="34"/>
  <c r="H22" i="34"/>
  <c r="I22" i="34"/>
  <c r="D19" i="34"/>
  <c r="I19" i="34"/>
  <c r="E18" i="34"/>
  <c r="H14" i="34"/>
  <c r="D12" i="34"/>
  <c r="D10" i="34"/>
  <c r="I10" i="34"/>
  <c r="H23" i="34"/>
  <c r="D21" i="34"/>
  <c r="I21" i="34"/>
  <c r="D20" i="34"/>
  <c r="I20" i="34"/>
  <c r="H18" i="34"/>
  <c r="D16" i="34"/>
  <c r="I16" i="34"/>
  <c r="D15" i="34"/>
  <c r="E15" i="34"/>
  <c r="H15" i="34"/>
  <c r="I15" i="34"/>
  <c r="E12" i="34"/>
  <c r="D11" i="34"/>
  <c r="I11" i="34"/>
  <c r="G5" i="34"/>
  <c r="D25" i="34"/>
  <c r="E25" i="34"/>
  <c r="I25" i="34"/>
  <c r="D14" i="34"/>
  <c r="H12" i="34"/>
  <c r="D23" i="34"/>
  <c r="I23" i="34"/>
  <c r="D18" i="34"/>
  <c r="E14" i="34"/>
  <c r="H5" i="34"/>
  <c r="D17" i="34"/>
  <c r="I17" i="34"/>
  <c r="D13" i="34"/>
  <c r="I13" i="34"/>
  <c r="D24" i="30"/>
  <c r="I24" i="30"/>
  <c r="E23" i="30"/>
  <c r="D21" i="30"/>
  <c r="I21" i="30"/>
  <c r="E22" i="30"/>
  <c r="D18" i="30"/>
  <c r="D17" i="30"/>
  <c r="I17" i="30"/>
  <c r="H14" i="30"/>
  <c r="H12" i="30"/>
  <c r="D22" i="30"/>
  <c r="D13" i="30"/>
  <c r="I13" i="30"/>
  <c r="D10" i="30"/>
  <c r="I10" i="30"/>
  <c r="D19" i="30"/>
  <c r="I19" i="30"/>
  <c r="H23" i="30"/>
  <c r="H22" i="30"/>
  <c r="D20" i="30"/>
  <c r="I20" i="30"/>
  <c r="E18" i="30"/>
  <c r="D15" i="30"/>
  <c r="D23" i="30"/>
  <c r="E14" i="30"/>
  <c r="D11" i="30"/>
  <c r="I11" i="30"/>
  <c r="H18" i="30"/>
  <c r="D16" i="30"/>
  <c r="I16" i="30"/>
  <c r="E15" i="30"/>
  <c r="D14" i="30"/>
  <c r="I14" i="30"/>
  <c r="D12" i="30"/>
  <c r="H15" i="30"/>
  <c r="E12" i="30"/>
  <c r="I18" i="32"/>
  <c r="J10" i="32"/>
  <c r="K10" i="32"/>
  <c r="Q10" i="32"/>
  <c r="I22" i="32"/>
  <c r="J22" i="32"/>
  <c r="I25" i="32"/>
  <c r="J25" i="32"/>
  <c r="I12" i="32"/>
  <c r="P76" i="45"/>
  <c r="P52" i="45"/>
  <c r="P26" i="45"/>
  <c r="P77" i="45"/>
  <c r="P53" i="45"/>
  <c r="P74" i="45"/>
  <c r="P50" i="45"/>
  <c r="P28" i="45"/>
  <c r="P75" i="45"/>
  <c r="P27" i="45"/>
  <c r="P29" i="45"/>
  <c r="P51" i="45"/>
  <c r="P61" i="45"/>
  <c r="P65" i="45"/>
  <c r="P69" i="45"/>
  <c r="P73" i="45"/>
  <c r="P37" i="45"/>
  <c r="P41" i="45"/>
  <c r="P45" i="45"/>
  <c r="P49" i="45"/>
  <c r="P13" i="45"/>
  <c r="P17" i="45"/>
  <c r="P21" i="45"/>
  <c r="P25" i="45"/>
  <c r="P71" i="45"/>
  <c r="P39" i="45"/>
  <c r="P43" i="45"/>
  <c r="P15" i="45"/>
  <c r="P23" i="45"/>
  <c r="P64" i="45"/>
  <c r="P72" i="45"/>
  <c r="P36" i="45"/>
  <c r="P44" i="45"/>
  <c r="P16" i="45"/>
  <c r="P24" i="45"/>
  <c r="P62" i="45"/>
  <c r="P66" i="45"/>
  <c r="P70" i="45"/>
  <c r="P58" i="45"/>
  <c r="P38" i="45"/>
  <c r="P42" i="45"/>
  <c r="P46" i="45"/>
  <c r="P34" i="45"/>
  <c r="P14" i="45"/>
  <c r="P18" i="45"/>
  <c r="P22" i="45"/>
  <c r="P10" i="45"/>
  <c r="P59" i="45"/>
  <c r="P63" i="45"/>
  <c r="P67" i="45"/>
  <c r="P35" i="45"/>
  <c r="P47" i="45"/>
  <c r="P11" i="45"/>
  <c r="P19" i="45"/>
  <c r="P60" i="45"/>
  <c r="P68" i="45"/>
  <c r="P40" i="45"/>
  <c r="P48" i="45"/>
  <c r="P12" i="45"/>
  <c r="P20" i="45"/>
  <c r="P75" i="43"/>
  <c r="P51" i="43"/>
  <c r="P29" i="43"/>
  <c r="P76" i="43"/>
  <c r="P52" i="43"/>
  <c r="P26" i="43"/>
  <c r="P77" i="43"/>
  <c r="P53" i="43"/>
  <c r="P27" i="43"/>
  <c r="P74" i="43"/>
  <c r="P50" i="43"/>
  <c r="P28" i="43"/>
  <c r="E25" i="42"/>
  <c r="H26" i="42"/>
  <c r="H24" i="42"/>
  <c r="D23" i="42"/>
  <c r="I23" i="42"/>
  <c r="D20" i="42"/>
  <c r="H17" i="42"/>
  <c r="D15" i="42"/>
  <c r="H27" i="42"/>
  <c r="E17" i="42"/>
  <c r="D29" i="42"/>
  <c r="I29" i="42"/>
  <c r="H25" i="42"/>
  <c r="D25" i="42"/>
  <c r="I25" i="42"/>
  <c r="D27" i="42"/>
  <c r="E24" i="42"/>
  <c r="D21" i="42"/>
  <c r="D18" i="42"/>
  <c r="H16" i="42"/>
  <c r="D22" i="42"/>
  <c r="I22" i="42"/>
  <c r="D16" i="42"/>
  <c r="D28" i="42"/>
  <c r="I28" i="42"/>
  <c r="D26" i="42"/>
  <c r="E27" i="42"/>
  <c r="D24" i="42"/>
  <c r="I24" i="42"/>
  <c r="H20" i="42"/>
  <c r="D17" i="42"/>
  <c r="E16" i="42"/>
  <c r="E26" i="42"/>
  <c r="E20" i="42"/>
  <c r="I20" i="42"/>
  <c r="H27" i="44"/>
  <c r="H24" i="44"/>
  <c r="D22" i="44"/>
  <c r="I22" i="44"/>
  <c r="D18" i="44"/>
  <c r="H16" i="44"/>
  <c r="E27" i="44"/>
  <c r="H20" i="44"/>
  <c r="E16" i="44"/>
  <c r="D28" i="44"/>
  <c r="I28" i="44"/>
  <c r="D20" i="44"/>
  <c r="E24" i="44"/>
  <c r="D17" i="44"/>
  <c r="D26" i="44"/>
  <c r="I26" i="44"/>
  <c r="D23" i="44"/>
  <c r="H17" i="44"/>
  <c r="D29" i="44"/>
  <c r="I29" i="44"/>
  <c r="D27" i="44"/>
  <c r="D24" i="44"/>
  <c r="E20" i="44"/>
  <c r="E17" i="44"/>
  <c r="D16" i="44"/>
  <c r="D15" i="44"/>
  <c r="D25" i="41"/>
  <c r="E26" i="41"/>
  <c r="H27" i="41"/>
  <c r="D22" i="41"/>
  <c r="E20" i="41"/>
  <c r="E17" i="41"/>
  <c r="D16" i="41"/>
  <c r="H25" i="41"/>
  <c r="D27" i="41"/>
  <c r="D21" i="41"/>
  <c r="D18" i="41"/>
  <c r="I18" i="41"/>
  <c r="D26" i="41"/>
  <c r="H20" i="41"/>
  <c r="E25" i="41"/>
  <c r="H26" i="41"/>
  <c r="H24" i="41"/>
  <c r="D23" i="41"/>
  <c r="D20" i="41"/>
  <c r="H17" i="41"/>
  <c r="D15" i="41"/>
  <c r="D17" i="41"/>
  <c r="D29" i="41"/>
  <c r="I29" i="41"/>
  <c r="E24" i="41"/>
  <c r="H16" i="41"/>
  <c r="D28" i="41"/>
  <c r="I28" i="41"/>
  <c r="E27" i="41"/>
  <c r="D24" i="41"/>
  <c r="E16" i="41"/>
  <c r="K22" i="32"/>
  <c r="Q22" i="32"/>
  <c r="J20" i="32"/>
  <c r="K20" i="32"/>
  <c r="Q20" i="32"/>
  <c r="K15" i="32"/>
  <c r="Q15" i="32"/>
  <c r="J15" i="32"/>
  <c r="K21" i="29"/>
  <c r="Q21" i="29"/>
  <c r="J21" i="29"/>
  <c r="K19" i="32"/>
  <c r="J19" i="32"/>
  <c r="D19" i="42"/>
  <c r="I19" i="42"/>
  <c r="I17" i="42"/>
  <c r="E14" i="42"/>
  <c r="D13" i="42"/>
  <c r="I13" i="42"/>
  <c r="E12" i="42"/>
  <c r="D11" i="42"/>
  <c r="I11" i="42"/>
  <c r="D14" i="42"/>
  <c r="D12" i="42"/>
  <c r="H14" i="42"/>
  <c r="H12" i="42"/>
  <c r="D10" i="42"/>
  <c r="K21" i="32"/>
  <c r="Q21" i="32"/>
  <c r="J21" i="32"/>
  <c r="P73" i="43"/>
  <c r="P69" i="43"/>
  <c r="P62" i="43"/>
  <c r="P59" i="43"/>
  <c r="P48" i="43"/>
  <c r="P47" i="43"/>
  <c r="P45" i="43"/>
  <c r="P44" i="43"/>
  <c r="P43" i="43"/>
  <c r="P42" i="43"/>
  <c r="P38" i="43"/>
  <c r="P35" i="43"/>
  <c r="P34" i="43"/>
  <c r="P25" i="43"/>
  <c r="P23" i="43"/>
  <c r="P40" i="43"/>
  <c r="P37" i="43"/>
  <c r="P20" i="43"/>
  <c r="P41" i="43"/>
  <c r="P22" i="43"/>
  <c r="P21" i="43"/>
  <c r="P15" i="43"/>
  <c r="P72" i="43"/>
  <c r="P71" i="43"/>
  <c r="P70" i="43"/>
  <c r="P68" i="43"/>
  <c r="P67" i="43"/>
  <c r="P66" i="43"/>
  <c r="P24" i="43"/>
  <c r="P18" i="43"/>
  <c r="P16" i="43"/>
  <c r="P14" i="43"/>
  <c r="P12" i="43"/>
  <c r="P10" i="43"/>
  <c r="P65" i="43"/>
  <c r="P63" i="43"/>
  <c r="P61" i="43"/>
  <c r="P49" i="43"/>
  <c r="P39" i="43"/>
  <c r="P36" i="43"/>
  <c r="P46" i="43"/>
  <c r="P64" i="43"/>
  <c r="P60" i="43"/>
  <c r="P58" i="43"/>
  <c r="P19" i="43"/>
  <c r="P17" i="43"/>
  <c r="P13" i="43"/>
  <c r="P11" i="43"/>
  <c r="K22" i="34"/>
  <c r="Q22" i="34"/>
  <c r="J22" i="34"/>
  <c r="K13" i="32"/>
  <c r="Q13" i="32"/>
  <c r="J13" i="32"/>
  <c r="K13" i="30"/>
  <c r="Q13" i="30"/>
  <c r="J13" i="30"/>
  <c r="K24" i="32"/>
  <c r="Q24" i="32"/>
  <c r="J24" i="32"/>
  <c r="K17" i="32"/>
  <c r="Q17" i="32"/>
  <c r="J17" i="32"/>
  <c r="I17" i="25"/>
  <c r="E25" i="44"/>
  <c r="I24" i="44"/>
  <c r="D14" i="44"/>
  <c r="D12" i="44"/>
  <c r="D25" i="44"/>
  <c r="D21" i="44"/>
  <c r="I21" i="44"/>
  <c r="D10" i="44"/>
  <c r="I10" i="44"/>
  <c r="D19" i="44"/>
  <c r="I19" i="44"/>
  <c r="H12" i="44"/>
  <c r="D11" i="44"/>
  <c r="I11" i="44"/>
  <c r="H14" i="44"/>
  <c r="D13" i="44"/>
  <c r="I13" i="44"/>
  <c r="E12" i="44"/>
  <c r="H25" i="44"/>
  <c r="E14" i="44"/>
  <c r="I14" i="44"/>
  <c r="I15" i="44"/>
  <c r="E18" i="27"/>
  <c r="H18" i="27"/>
  <c r="I18" i="27"/>
  <c r="H20" i="27"/>
  <c r="H17" i="27"/>
  <c r="D13" i="27"/>
  <c r="I13" i="27"/>
  <c r="H14" i="27"/>
  <c r="I14" i="27"/>
  <c r="I6" i="27"/>
  <c r="H16" i="27"/>
  <c r="H11" i="27"/>
  <c r="I11" i="27"/>
  <c r="D10" i="27"/>
  <c r="I23" i="32"/>
  <c r="K21" i="34"/>
  <c r="Q21" i="34"/>
  <c r="J21" i="34"/>
  <c r="I10" i="29"/>
  <c r="J10" i="29"/>
  <c r="I22" i="27"/>
  <c r="I12" i="25"/>
  <c r="I16" i="25"/>
  <c r="I10" i="27"/>
  <c r="K10" i="27"/>
  <c r="Q10" i="27"/>
  <c r="I16" i="27"/>
  <c r="H14" i="41"/>
  <c r="H12" i="41"/>
  <c r="D10" i="41"/>
  <c r="I10" i="41"/>
  <c r="D19" i="41"/>
  <c r="I19" i="41"/>
  <c r="E14" i="41"/>
  <c r="D13" i="41"/>
  <c r="I13" i="41"/>
  <c r="E12" i="41"/>
  <c r="D11" i="41"/>
  <c r="I11" i="41"/>
  <c r="D14" i="41"/>
  <c r="D12" i="41"/>
  <c r="I21" i="41"/>
  <c r="K17" i="34"/>
  <c r="Q17" i="34"/>
  <c r="J17" i="34"/>
  <c r="K11" i="32"/>
  <c r="Q11" i="32"/>
  <c r="J11" i="32"/>
  <c r="G5" i="25"/>
  <c r="E18" i="25"/>
  <c r="H24" i="25"/>
  <c r="H22" i="25"/>
  <c r="D21" i="25"/>
  <c r="I21" i="25"/>
  <c r="D19" i="25"/>
  <c r="D15" i="25"/>
  <c r="H13" i="25"/>
  <c r="E11" i="25"/>
  <c r="E19" i="25"/>
  <c r="H10" i="25"/>
  <c r="H19" i="25"/>
  <c r="H15" i="25"/>
  <c r="D14" i="25"/>
  <c r="D11" i="25"/>
  <c r="E14" i="25"/>
  <c r="E23" i="25"/>
  <c r="I23" i="25"/>
  <c r="G6" i="25"/>
  <c r="H14" i="25"/>
  <c r="H11" i="25"/>
  <c r="E15" i="25"/>
  <c r="D24" i="25"/>
  <c r="D22" i="25"/>
  <c r="I22" i="25"/>
  <c r="E10" i="25"/>
  <c r="I10" i="25"/>
  <c r="E24" i="25"/>
  <c r="H6" i="25"/>
  <c r="H5" i="25"/>
  <c r="D13" i="25"/>
  <c r="I13" i="25"/>
  <c r="E5" i="45"/>
  <c r="I6" i="44"/>
  <c r="H5" i="44"/>
  <c r="H6" i="44"/>
  <c r="G5" i="44"/>
  <c r="G6" i="44"/>
  <c r="E5" i="43"/>
  <c r="I10" i="42"/>
  <c r="I6" i="42"/>
  <c r="H5" i="42"/>
  <c r="I21" i="42"/>
  <c r="H6" i="42"/>
  <c r="G5" i="42"/>
  <c r="G6" i="42"/>
  <c r="G6" i="41"/>
  <c r="I6" i="41"/>
  <c r="H5" i="41"/>
  <c r="H6" i="41"/>
  <c r="G5" i="41"/>
  <c r="J24" i="29"/>
  <c r="K24" i="29"/>
  <c r="Q24" i="29"/>
  <c r="J10" i="27"/>
  <c r="K10" i="29"/>
  <c r="Q10" i="29"/>
  <c r="J12" i="25"/>
  <c r="K12" i="25"/>
  <c r="Q12" i="25"/>
  <c r="J13" i="29"/>
  <c r="K13" i="29"/>
  <c r="Q13" i="29"/>
  <c r="K25" i="30"/>
  <c r="Q25" i="30"/>
  <c r="J25" i="30"/>
  <c r="D65" i="32"/>
  <c r="D54" i="32"/>
  <c r="D64" i="32"/>
  <c r="D62" i="32"/>
  <c r="D63" i="32"/>
  <c r="D60" i="32"/>
  <c r="F58" i="32"/>
  <c r="D57" i="32"/>
  <c r="D56" i="32"/>
  <c r="F54" i="32"/>
  <c r="D51" i="32"/>
  <c r="D59" i="32"/>
  <c r="D53" i="32"/>
  <c r="D50" i="32"/>
  <c r="D55" i="32"/>
  <c r="D52" i="32"/>
  <c r="D61" i="32"/>
  <c r="D58" i="32"/>
  <c r="R10" i="32"/>
  <c r="T10" i="32"/>
  <c r="V10" i="32"/>
  <c r="S10" i="32"/>
  <c r="U10" i="32"/>
  <c r="H38" i="29"/>
  <c r="H36" i="29"/>
  <c r="H34" i="29"/>
  <c r="H37" i="29"/>
  <c r="H35" i="29"/>
  <c r="H40" i="29"/>
  <c r="H39" i="29"/>
  <c r="H29" i="29"/>
  <c r="H31" i="29"/>
  <c r="H43" i="29"/>
  <c r="H41" i="29"/>
  <c r="H32" i="29"/>
  <c r="H30" i="29"/>
  <c r="H42" i="29"/>
  <c r="H33" i="29"/>
  <c r="K18" i="29"/>
  <c r="Q18" i="29"/>
  <c r="J18" i="29"/>
  <c r="J16" i="27"/>
  <c r="K16" i="27"/>
  <c r="Q16" i="27"/>
  <c r="D25" i="33"/>
  <c r="G6" i="33"/>
  <c r="H6" i="33"/>
  <c r="E25" i="33"/>
  <c r="H25" i="33"/>
  <c r="I6" i="33"/>
  <c r="G5" i="33"/>
  <c r="H5" i="33"/>
  <c r="E22" i="33"/>
  <c r="D21" i="33"/>
  <c r="I21" i="33"/>
  <c r="D20" i="33"/>
  <c r="I20" i="33"/>
  <c r="D19" i="33"/>
  <c r="I19" i="33"/>
  <c r="D18" i="33"/>
  <c r="D17" i="33"/>
  <c r="I17" i="33"/>
  <c r="H15" i="33"/>
  <c r="D14" i="33"/>
  <c r="D12" i="33"/>
  <c r="D24" i="33"/>
  <c r="I24" i="33"/>
  <c r="D23" i="33"/>
  <c r="H22" i="33"/>
  <c r="E18" i="33"/>
  <c r="E14" i="33"/>
  <c r="D13" i="33"/>
  <c r="I13" i="33"/>
  <c r="E12" i="33"/>
  <c r="D10" i="33"/>
  <c r="I10" i="33"/>
  <c r="E23" i="33"/>
  <c r="H18" i="33"/>
  <c r="D16" i="33"/>
  <c r="I16" i="33"/>
  <c r="D15" i="33"/>
  <c r="H14" i="33"/>
  <c r="H12" i="33"/>
  <c r="D11" i="33"/>
  <c r="I11" i="33"/>
  <c r="D22" i="33"/>
  <c r="H23" i="33"/>
  <c r="E15" i="33"/>
  <c r="D64" i="34"/>
  <c r="D62" i="34"/>
  <c r="D54" i="34"/>
  <c r="D61" i="34"/>
  <c r="D59" i="34"/>
  <c r="D57" i="34"/>
  <c r="D56" i="34"/>
  <c r="F54" i="34"/>
  <c r="D51" i="34"/>
  <c r="D63" i="34"/>
  <c r="D53" i="34"/>
  <c r="D50" i="34"/>
  <c r="D65" i="34"/>
  <c r="D60" i="34"/>
  <c r="D58" i="34"/>
  <c r="D55" i="34"/>
  <c r="D52" i="34"/>
  <c r="G65" i="30"/>
  <c r="G61" i="30"/>
  <c r="G59" i="30"/>
  <c r="G63" i="30"/>
  <c r="G55" i="30"/>
  <c r="G54" i="30"/>
  <c r="G51" i="30"/>
  <c r="G58" i="30"/>
  <c r="G53" i="30"/>
  <c r="G57" i="30"/>
  <c r="G50" i="30"/>
  <c r="G64" i="30"/>
  <c r="G62" i="30"/>
  <c r="G60" i="30"/>
  <c r="G56" i="30"/>
  <c r="G52" i="30"/>
  <c r="E45" i="32"/>
  <c r="G45" i="32"/>
  <c r="D45" i="32"/>
  <c r="D43" i="32"/>
  <c r="E42" i="32"/>
  <c r="D38" i="32"/>
  <c r="D36" i="32"/>
  <c r="D34" i="32"/>
  <c r="G32" i="32"/>
  <c r="E43" i="32"/>
  <c r="G42" i="32"/>
  <c r="D41" i="32"/>
  <c r="E38" i="32"/>
  <c r="D37" i="32"/>
  <c r="D35" i="32"/>
  <c r="E34" i="32"/>
  <c r="D31" i="32"/>
  <c r="D30" i="32"/>
  <c r="G34" i="32"/>
  <c r="G43" i="32"/>
  <c r="D39" i="32"/>
  <c r="E35" i="32"/>
  <c r="D33" i="32"/>
  <c r="G35" i="32"/>
  <c r="D32" i="32"/>
  <c r="D40" i="32"/>
  <c r="E32" i="32"/>
  <c r="D42" i="32"/>
  <c r="D44" i="32"/>
  <c r="G38" i="32"/>
  <c r="J19" i="29"/>
  <c r="K19" i="29"/>
  <c r="Q19" i="29"/>
  <c r="H62" i="29"/>
  <c r="H59" i="29"/>
  <c r="H54" i="29"/>
  <c r="H51" i="29"/>
  <c r="H60" i="29"/>
  <c r="H52" i="29"/>
  <c r="H50" i="29"/>
  <c r="H58" i="29"/>
  <c r="H49" i="29"/>
  <c r="H57" i="29"/>
  <c r="H55" i="29"/>
  <c r="H53" i="29"/>
  <c r="H48" i="29"/>
  <c r="H56" i="29"/>
  <c r="H61" i="29"/>
  <c r="I14" i="29"/>
  <c r="I20" i="29"/>
  <c r="J12" i="29"/>
  <c r="K12" i="29"/>
  <c r="Q12" i="29"/>
  <c r="G5" i="28"/>
  <c r="E10" i="28"/>
  <c r="E14" i="28"/>
  <c r="E18" i="28"/>
  <c r="E23" i="28"/>
  <c r="I6" i="28"/>
  <c r="D13" i="28"/>
  <c r="D16" i="28"/>
  <c r="D20" i="28"/>
  <c r="H22" i="28"/>
  <c r="D23" i="28"/>
  <c r="D10" i="28"/>
  <c r="E11" i="28"/>
  <c r="E15" i="28"/>
  <c r="E19" i="28"/>
  <c r="E24" i="28"/>
  <c r="D11" i="28"/>
  <c r="H13" i="28"/>
  <c r="D14" i="28"/>
  <c r="H16" i="28"/>
  <c r="H20" i="28"/>
  <c r="H23" i="28"/>
  <c r="H10" i="28"/>
  <c r="E12" i="28"/>
  <c r="E16" i="28"/>
  <c r="E20" i="28"/>
  <c r="G6" i="28"/>
  <c r="H6" i="28"/>
  <c r="H5" i="28"/>
  <c r="H11" i="28"/>
  <c r="D12" i="28"/>
  <c r="H14" i="28"/>
  <c r="D15" i="28"/>
  <c r="D17" i="28"/>
  <c r="D18" i="28"/>
  <c r="D19" i="28"/>
  <c r="D21" i="28"/>
  <c r="I21" i="28"/>
  <c r="D24" i="28"/>
  <c r="E13" i="28"/>
  <c r="H12" i="28"/>
  <c r="H15" i="28"/>
  <c r="H17" i="28"/>
  <c r="H18" i="28"/>
  <c r="H19" i="28"/>
  <c r="D22" i="28"/>
  <c r="H24" i="28"/>
  <c r="E22" i="28"/>
  <c r="E17" i="28"/>
  <c r="P60" i="26"/>
  <c r="P55" i="26"/>
  <c r="P49" i="26"/>
  <c r="P41" i="26"/>
  <c r="P38" i="26"/>
  <c r="P34" i="26"/>
  <c r="P32" i="26"/>
  <c r="P29" i="26"/>
  <c r="P23" i="26"/>
  <c r="P20" i="26"/>
  <c r="P16" i="26"/>
  <c r="P13" i="26"/>
  <c r="P57" i="26"/>
  <c r="P52" i="26"/>
  <c r="P39" i="26"/>
  <c r="P37" i="26"/>
  <c r="P35" i="26"/>
  <c r="P30" i="26"/>
  <c r="P22" i="26"/>
  <c r="P10" i="26"/>
  <c r="P61" i="26"/>
  <c r="P58" i="26"/>
  <c r="P53" i="26"/>
  <c r="P50" i="26"/>
  <c r="P42" i="26"/>
  <c r="P40" i="26"/>
  <c r="P36" i="26"/>
  <c r="P33" i="26"/>
  <c r="P24" i="26"/>
  <c r="P21" i="26"/>
  <c r="P19" i="26"/>
  <c r="P18" i="26"/>
  <c r="P17" i="26"/>
  <c r="P15" i="26"/>
  <c r="P12" i="26"/>
  <c r="P56" i="26"/>
  <c r="P14" i="26"/>
  <c r="P54" i="26"/>
  <c r="P43" i="26"/>
  <c r="P62" i="26"/>
  <c r="P59" i="26"/>
  <c r="P31" i="26"/>
  <c r="P51" i="26"/>
  <c r="P11" i="26"/>
  <c r="P48" i="26"/>
  <c r="K12" i="27"/>
  <c r="Q12" i="27"/>
  <c r="J12" i="27"/>
  <c r="I20" i="25"/>
  <c r="H60" i="27"/>
  <c r="H57" i="27"/>
  <c r="H49" i="27"/>
  <c r="H61" i="27"/>
  <c r="H58" i="27"/>
  <c r="H56" i="27"/>
  <c r="H52" i="27"/>
  <c r="H50" i="27"/>
  <c r="H62" i="27"/>
  <c r="H54" i="27"/>
  <c r="H51" i="27"/>
  <c r="H59" i="27"/>
  <c r="H53" i="27"/>
  <c r="F56" i="27"/>
  <c r="H55" i="27"/>
  <c r="H48" i="27"/>
  <c r="I20" i="27"/>
  <c r="K21" i="25"/>
  <c r="Q21" i="25"/>
  <c r="J21" i="25"/>
  <c r="H45" i="32"/>
  <c r="H44" i="32"/>
  <c r="H39" i="32"/>
  <c r="H35" i="32"/>
  <c r="H36" i="32"/>
  <c r="H32" i="32"/>
  <c r="H42" i="32"/>
  <c r="H40" i="32"/>
  <c r="H38" i="32"/>
  <c r="H37" i="32"/>
  <c r="H41" i="32"/>
  <c r="H34" i="32"/>
  <c r="H31" i="32"/>
  <c r="H43" i="32"/>
  <c r="H33" i="32"/>
  <c r="H30" i="32"/>
  <c r="K11" i="29"/>
  <c r="Q11" i="29"/>
  <c r="J11" i="29"/>
  <c r="E23" i="26"/>
  <c r="E16" i="26"/>
  <c r="E11" i="26"/>
  <c r="I6" i="26"/>
  <c r="H23" i="26"/>
  <c r="H20" i="26"/>
  <c r="H18" i="26"/>
  <c r="H17" i="26"/>
  <c r="H16" i="26"/>
  <c r="H14" i="26"/>
  <c r="D13" i="26"/>
  <c r="H11" i="26"/>
  <c r="D10" i="26"/>
  <c r="E10" i="26"/>
  <c r="E24" i="26"/>
  <c r="E17" i="26"/>
  <c r="E12" i="26"/>
  <c r="D24" i="26"/>
  <c r="D22" i="26"/>
  <c r="D19" i="26"/>
  <c r="D15" i="26"/>
  <c r="H13" i="26"/>
  <c r="D12" i="26"/>
  <c r="H10" i="26"/>
  <c r="G5" i="26"/>
  <c r="E20" i="26"/>
  <c r="E14" i="26"/>
  <c r="E18" i="26"/>
  <c r="E13" i="26"/>
  <c r="G6" i="26"/>
  <c r="H6" i="26"/>
  <c r="H5" i="26"/>
  <c r="H24" i="26"/>
  <c r="H22" i="26"/>
  <c r="D21" i="26"/>
  <c r="I21" i="26"/>
  <c r="H19" i="26"/>
  <c r="H15" i="26"/>
  <c r="H12" i="26"/>
  <c r="E15" i="26"/>
  <c r="D20" i="26"/>
  <c r="I20" i="26"/>
  <c r="D14" i="26"/>
  <c r="E19" i="26"/>
  <c r="D23" i="26"/>
  <c r="D18" i="26"/>
  <c r="I18" i="26"/>
  <c r="D17" i="26"/>
  <c r="D16" i="26"/>
  <c r="I16" i="26"/>
  <c r="E22" i="26"/>
  <c r="D11" i="26"/>
  <c r="I11" i="26"/>
  <c r="K16" i="25"/>
  <c r="Q16" i="25"/>
  <c r="J16" i="25"/>
  <c r="H41" i="27"/>
  <c r="H39" i="27"/>
  <c r="H35" i="27"/>
  <c r="H32" i="27"/>
  <c r="H42" i="27"/>
  <c r="H40" i="27"/>
  <c r="H30" i="27"/>
  <c r="H38" i="27"/>
  <c r="H36" i="27"/>
  <c r="H34" i="27"/>
  <c r="H37" i="27"/>
  <c r="H33" i="27"/>
  <c r="H31" i="27"/>
  <c r="H29" i="27"/>
  <c r="H43" i="27"/>
  <c r="H65" i="30"/>
  <c r="H64" i="30"/>
  <c r="H62" i="30"/>
  <c r="H58" i="30"/>
  <c r="H57" i="30"/>
  <c r="H56" i="30"/>
  <c r="H52" i="30"/>
  <c r="H61" i="30"/>
  <c r="H59" i="30"/>
  <c r="H63" i="30"/>
  <c r="H55" i="30"/>
  <c r="H51" i="30"/>
  <c r="H53" i="30"/>
  <c r="H50" i="30"/>
  <c r="H54" i="30"/>
  <c r="H60" i="30"/>
  <c r="G65" i="32"/>
  <c r="G60" i="32"/>
  <c r="G62" i="32"/>
  <c r="G61" i="32"/>
  <c r="G64" i="32"/>
  <c r="G63" i="32"/>
  <c r="G58" i="32"/>
  <c r="G57" i="32"/>
  <c r="G56" i="32"/>
  <c r="G54" i="32"/>
  <c r="G51" i="32"/>
  <c r="G53" i="32"/>
  <c r="G59" i="32"/>
  <c r="G55" i="32"/>
  <c r="G50" i="32"/>
  <c r="G52" i="32"/>
  <c r="K23" i="34"/>
  <c r="Q23" i="34"/>
  <c r="J23" i="34"/>
  <c r="K14" i="32"/>
  <c r="Q14" i="32"/>
  <c r="J14" i="32"/>
  <c r="K16" i="32"/>
  <c r="Q16" i="32"/>
  <c r="J16" i="32"/>
  <c r="J22" i="29"/>
  <c r="K22" i="29"/>
  <c r="Q22" i="29"/>
  <c r="I16" i="29"/>
  <c r="I23" i="29"/>
  <c r="G51" i="29"/>
  <c r="G60" i="29"/>
  <c r="G57" i="29"/>
  <c r="G56" i="29"/>
  <c r="G49" i="29"/>
  <c r="G58" i="29"/>
  <c r="G62" i="29"/>
  <c r="G55" i="29"/>
  <c r="G54" i="29"/>
  <c r="G53" i="29"/>
  <c r="G48" i="29"/>
  <c r="G61" i="29"/>
  <c r="G59" i="29"/>
  <c r="G50" i="29"/>
  <c r="G52" i="29"/>
  <c r="I19" i="27"/>
  <c r="I18" i="25"/>
  <c r="G51" i="25"/>
  <c r="G60" i="25"/>
  <c r="G57" i="25"/>
  <c r="G56" i="25"/>
  <c r="G49" i="25"/>
  <c r="G62" i="25"/>
  <c r="G61" i="25"/>
  <c r="G58" i="25"/>
  <c r="G55" i="25"/>
  <c r="G53" i="25"/>
  <c r="G52" i="25"/>
  <c r="G50" i="25"/>
  <c r="G59" i="25"/>
  <c r="G54" i="25"/>
  <c r="G48" i="25"/>
  <c r="D59" i="27"/>
  <c r="D55" i="27"/>
  <c r="D53" i="27"/>
  <c r="D48" i="27"/>
  <c r="D56" i="27"/>
  <c r="D54" i="27"/>
  <c r="D51" i="27"/>
  <c r="D61" i="27"/>
  <c r="D57" i="27"/>
  <c r="F52" i="27"/>
  <c r="D50" i="27"/>
  <c r="D58" i="27"/>
  <c r="D52" i="27"/>
  <c r="D49" i="27"/>
  <c r="D62" i="27"/>
  <c r="D60" i="27"/>
  <c r="I24" i="27"/>
  <c r="D45" i="30"/>
  <c r="E45" i="30"/>
  <c r="G45" i="30"/>
  <c r="D43" i="30"/>
  <c r="E42" i="30"/>
  <c r="D38" i="30"/>
  <c r="E43" i="30"/>
  <c r="G42" i="30"/>
  <c r="D41" i="30"/>
  <c r="E38" i="30"/>
  <c r="D37" i="30"/>
  <c r="D36" i="30"/>
  <c r="D34" i="30"/>
  <c r="G32" i="30"/>
  <c r="G43" i="30"/>
  <c r="D39" i="30"/>
  <c r="D35" i="30"/>
  <c r="E34" i="30"/>
  <c r="D31" i="30"/>
  <c r="D30" i="30"/>
  <c r="E35" i="30"/>
  <c r="G34" i="30"/>
  <c r="D33" i="30"/>
  <c r="D32" i="30"/>
  <c r="E32" i="30"/>
  <c r="D40" i="30"/>
  <c r="D42" i="30"/>
  <c r="G35" i="30"/>
  <c r="D44" i="30"/>
  <c r="G38" i="30"/>
  <c r="K25" i="32"/>
  <c r="Q25" i="32"/>
  <c r="J15" i="29"/>
  <c r="K15" i="29"/>
  <c r="Q15" i="29"/>
  <c r="E30" i="29"/>
  <c r="E34" i="29"/>
  <c r="E38" i="29"/>
  <c r="E43" i="29"/>
  <c r="E31" i="29"/>
  <c r="E35" i="29"/>
  <c r="E39" i="29"/>
  <c r="E29" i="29"/>
  <c r="D43" i="29"/>
  <c r="D42" i="29"/>
  <c r="G41" i="29"/>
  <c r="G39" i="29"/>
  <c r="G35" i="29"/>
  <c r="G32" i="29"/>
  <c r="E33" i="29"/>
  <c r="E42" i="29"/>
  <c r="D40" i="29"/>
  <c r="I40" i="29"/>
  <c r="D39" i="29"/>
  <c r="G38" i="29"/>
  <c r="D31" i="29"/>
  <c r="G29" i="29"/>
  <c r="E36" i="29"/>
  <c r="G43" i="29"/>
  <c r="D36" i="29"/>
  <c r="D33" i="29"/>
  <c r="G33" i="29"/>
  <c r="I33" i="29"/>
  <c r="G31" i="29"/>
  <c r="D30" i="29"/>
  <c r="E37" i="29"/>
  <c r="G42" i="29"/>
  <c r="D41" i="29"/>
  <c r="D37" i="29"/>
  <c r="G36" i="29"/>
  <c r="D34" i="29"/>
  <c r="G34" i="29"/>
  <c r="I34" i="29"/>
  <c r="D32" i="29"/>
  <c r="G30" i="29"/>
  <c r="D38" i="29"/>
  <c r="I38" i="29"/>
  <c r="D35" i="29"/>
  <c r="I35" i="29"/>
  <c r="E32" i="29"/>
  <c r="G37" i="29"/>
  <c r="E41" i="29"/>
  <c r="D29" i="29"/>
  <c r="K22" i="27"/>
  <c r="Q22" i="27"/>
  <c r="J22" i="27"/>
  <c r="K18" i="32"/>
  <c r="Q18" i="32"/>
  <c r="J18" i="32"/>
  <c r="H63" i="34"/>
  <c r="H55" i="34"/>
  <c r="F58" i="34"/>
  <c r="H53" i="34"/>
  <c r="H60" i="34"/>
  <c r="H52" i="34"/>
  <c r="H64" i="34"/>
  <c r="H62" i="34"/>
  <c r="H65" i="34"/>
  <c r="H61" i="34"/>
  <c r="H59" i="34"/>
  <c r="H58" i="34"/>
  <c r="H57" i="34"/>
  <c r="H56" i="34"/>
  <c r="H54" i="34"/>
  <c r="H51" i="34"/>
  <c r="H50" i="34"/>
  <c r="D65" i="30"/>
  <c r="I65" i="30"/>
  <c r="D63" i="30"/>
  <c r="I63" i="30"/>
  <c r="D55" i="30"/>
  <c r="I55" i="30"/>
  <c r="F54" i="30"/>
  <c r="D51" i="30"/>
  <c r="I51" i="30"/>
  <c r="D60" i="30"/>
  <c r="I60" i="30"/>
  <c r="D58" i="30"/>
  <c r="D53" i="30"/>
  <c r="I53" i="30"/>
  <c r="D50" i="30"/>
  <c r="I50" i="30"/>
  <c r="D59" i="30"/>
  <c r="I59" i="30"/>
  <c r="D57" i="30"/>
  <c r="I57" i="30"/>
  <c r="D64" i="30"/>
  <c r="I64" i="30"/>
  <c r="D62" i="30"/>
  <c r="I62" i="30"/>
  <c r="D56" i="30"/>
  <c r="I56" i="30"/>
  <c r="D54" i="30"/>
  <c r="D52" i="30"/>
  <c r="I52" i="30"/>
  <c r="E54" i="30"/>
  <c r="F58" i="30"/>
  <c r="D61" i="30"/>
  <c r="I61" i="30"/>
  <c r="H45" i="30"/>
  <c r="H44" i="30"/>
  <c r="H39" i="30"/>
  <c r="H42" i="30"/>
  <c r="H40" i="30"/>
  <c r="H38" i="30"/>
  <c r="H37" i="30"/>
  <c r="H35" i="30"/>
  <c r="H41" i="30"/>
  <c r="H36" i="30"/>
  <c r="H32" i="30"/>
  <c r="H43" i="30"/>
  <c r="H31" i="30"/>
  <c r="H30" i="30"/>
  <c r="H33" i="30"/>
  <c r="H34" i="30"/>
  <c r="H65" i="32"/>
  <c r="H63" i="32"/>
  <c r="H55" i="32"/>
  <c r="H52" i="32"/>
  <c r="H62" i="32"/>
  <c r="H61" i="32"/>
  <c r="H60" i="32"/>
  <c r="H51" i="32"/>
  <c r="H64" i="32"/>
  <c r="H53" i="32"/>
  <c r="H59" i="32"/>
  <c r="H50" i="32"/>
  <c r="H57" i="32"/>
  <c r="H54" i="32"/>
  <c r="H58" i="32"/>
  <c r="H56" i="32"/>
  <c r="K20" i="30"/>
  <c r="Q20" i="30"/>
  <c r="J20" i="30"/>
  <c r="I17" i="29"/>
  <c r="D62" i="29"/>
  <c r="I62" i="29"/>
  <c r="D60" i="29"/>
  <c r="I60" i="29"/>
  <c r="D57" i="29"/>
  <c r="I57" i="29"/>
  <c r="F56" i="29"/>
  <c r="D52" i="29"/>
  <c r="D49" i="29"/>
  <c r="I49" i="29"/>
  <c r="D61" i="29"/>
  <c r="I61" i="29"/>
  <c r="D58" i="29"/>
  <c r="I58" i="29"/>
  <c r="D55" i="29"/>
  <c r="I55" i="29"/>
  <c r="D53" i="29"/>
  <c r="I53" i="29"/>
  <c r="F52" i="29"/>
  <c r="D50" i="29"/>
  <c r="I50" i="29"/>
  <c r="D54" i="29"/>
  <c r="I54" i="29"/>
  <c r="D51" i="29"/>
  <c r="I51" i="29"/>
  <c r="D48" i="29"/>
  <c r="I48" i="29"/>
  <c r="D59" i="29"/>
  <c r="I59" i="29"/>
  <c r="D56" i="29"/>
  <c r="I23" i="27"/>
  <c r="I15" i="27"/>
  <c r="K17" i="25"/>
  <c r="Q17" i="25"/>
  <c r="J17" i="25"/>
  <c r="R21" i="29"/>
  <c r="T21" i="29"/>
  <c r="V21" i="29"/>
  <c r="S21" i="29"/>
  <c r="U21" i="29"/>
  <c r="K21" i="27"/>
  <c r="Q21" i="27"/>
  <c r="J21" i="27"/>
  <c r="E33" i="27"/>
  <c r="E37" i="27"/>
  <c r="E42" i="27"/>
  <c r="G43" i="27"/>
  <c r="G42" i="27"/>
  <c r="D40" i="27"/>
  <c r="I40" i="27"/>
  <c r="D37" i="27"/>
  <c r="D33" i="27"/>
  <c r="D31" i="27"/>
  <c r="G30" i="27"/>
  <c r="E30" i="27"/>
  <c r="E34" i="27"/>
  <c r="E38" i="27"/>
  <c r="E43" i="27"/>
  <c r="D38" i="27"/>
  <c r="G37" i="27"/>
  <c r="D36" i="27"/>
  <c r="D34" i="27"/>
  <c r="G33" i="27"/>
  <c r="G31" i="27"/>
  <c r="D29" i="27"/>
  <c r="E31" i="27"/>
  <c r="E39" i="27"/>
  <c r="G32" i="27"/>
  <c r="G29" i="27"/>
  <c r="G34" i="27"/>
  <c r="E32" i="27"/>
  <c r="E41" i="27"/>
  <c r="D43" i="27"/>
  <c r="D41" i="27"/>
  <c r="D30" i="27"/>
  <c r="G39" i="27"/>
  <c r="G36" i="27"/>
  <c r="E35" i="27"/>
  <c r="E29" i="27"/>
  <c r="D42" i="27"/>
  <c r="G41" i="27"/>
  <c r="D39" i="27"/>
  <c r="D35" i="27"/>
  <c r="E36" i="27"/>
  <c r="G38" i="27"/>
  <c r="G35" i="27"/>
  <c r="D32" i="27"/>
  <c r="I17" i="27"/>
  <c r="G6" i="31"/>
  <c r="H6" i="31"/>
  <c r="E25" i="31"/>
  <c r="G5" i="31"/>
  <c r="H5" i="31"/>
  <c r="H25" i="31"/>
  <c r="I6" i="31"/>
  <c r="D25" i="31"/>
  <c r="H23" i="31"/>
  <c r="D22" i="31"/>
  <c r="E15" i="31"/>
  <c r="E22" i="31"/>
  <c r="D21" i="31"/>
  <c r="I21" i="31"/>
  <c r="D20" i="31"/>
  <c r="I20" i="31"/>
  <c r="D19" i="31"/>
  <c r="I19" i="31"/>
  <c r="D18" i="31"/>
  <c r="D17" i="31"/>
  <c r="I17" i="31"/>
  <c r="H15" i="31"/>
  <c r="D14" i="31"/>
  <c r="D12" i="31"/>
  <c r="D23" i="31"/>
  <c r="E14" i="31"/>
  <c r="D11" i="31"/>
  <c r="I11" i="31"/>
  <c r="D10" i="31"/>
  <c r="I10" i="31"/>
  <c r="E23" i="31"/>
  <c r="E18" i="31"/>
  <c r="D16" i="31"/>
  <c r="I16" i="31"/>
  <c r="H14" i="31"/>
  <c r="D13" i="31"/>
  <c r="I13" i="31"/>
  <c r="H18" i="31"/>
  <c r="D15" i="31"/>
  <c r="E12" i="31"/>
  <c r="H12" i="31"/>
  <c r="H22" i="31"/>
  <c r="D24" i="31"/>
  <c r="I24" i="31"/>
  <c r="J14" i="27"/>
  <c r="K14" i="27"/>
  <c r="Q14" i="27"/>
  <c r="J18" i="27"/>
  <c r="K18" i="27"/>
  <c r="Q18" i="27"/>
  <c r="J25" i="34"/>
  <c r="K25" i="34"/>
  <c r="Q25" i="34"/>
  <c r="I11" i="25"/>
  <c r="J14" i="30"/>
  <c r="K14" i="30"/>
  <c r="Q14" i="30"/>
  <c r="K11" i="30"/>
  <c r="Q11" i="30"/>
  <c r="J11" i="30"/>
  <c r="K19" i="30"/>
  <c r="J19" i="30"/>
  <c r="Q19" i="30"/>
  <c r="K13" i="34"/>
  <c r="Q13" i="34"/>
  <c r="J13" i="34"/>
  <c r="K15" i="34"/>
  <c r="Q15" i="34"/>
  <c r="J15" i="34"/>
  <c r="I12" i="34"/>
  <c r="I24" i="25"/>
  <c r="R15" i="32"/>
  <c r="T15" i="32"/>
  <c r="V15" i="32"/>
  <c r="I24" i="41"/>
  <c r="K10" i="30"/>
  <c r="Q10" i="30"/>
  <c r="J10" i="30"/>
  <c r="J21" i="30"/>
  <c r="K21" i="30"/>
  <c r="Q21" i="30"/>
  <c r="I14" i="34"/>
  <c r="D45" i="34"/>
  <c r="E43" i="34"/>
  <c r="D42" i="34"/>
  <c r="D39" i="34"/>
  <c r="E38" i="34"/>
  <c r="D35" i="34"/>
  <c r="G43" i="34"/>
  <c r="E42" i="34"/>
  <c r="D41" i="34"/>
  <c r="D40" i="34"/>
  <c r="G38" i="34"/>
  <c r="D36" i="34"/>
  <c r="E35" i="34"/>
  <c r="D34" i="34"/>
  <c r="D32" i="34"/>
  <c r="D30" i="34"/>
  <c r="G42" i="34"/>
  <c r="G35" i="34"/>
  <c r="E34" i="34"/>
  <c r="D33" i="34"/>
  <c r="E32" i="34"/>
  <c r="D31" i="34"/>
  <c r="D43" i="34"/>
  <c r="D38" i="34"/>
  <c r="G34" i="34"/>
  <c r="G32" i="34"/>
  <c r="D44" i="34"/>
  <c r="D37" i="34"/>
  <c r="G45" i="34"/>
  <c r="E45" i="34"/>
  <c r="J16" i="34"/>
  <c r="K16" i="34"/>
  <c r="Q16" i="34"/>
  <c r="K16" i="30"/>
  <c r="Q16" i="30"/>
  <c r="J16" i="30"/>
  <c r="J17" i="30"/>
  <c r="K17" i="30"/>
  <c r="Q17" i="30"/>
  <c r="I23" i="30"/>
  <c r="K11" i="34"/>
  <c r="Q11" i="34"/>
  <c r="J11" i="34"/>
  <c r="I18" i="34"/>
  <c r="J24" i="34"/>
  <c r="K24" i="34"/>
  <c r="Q24" i="34"/>
  <c r="I20" i="41"/>
  <c r="I12" i="30"/>
  <c r="I15" i="30"/>
  <c r="I22" i="30"/>
  <c r="I18" i="30"/>
  <c r="K24" i="30"/>
  <c r="Q24" i="30"/>
  <c r="J24" i="30"/>
  <c r="H45" i="34"/>
  <c r="H44" i="34"/>
  <c r="H32" i="34"/>
  <c r="H34" i="34"/>
  <c r="I34" i="34"/>
  <c r="H33" i="34"/>
  <c r="I33" i="34"/>
  <c r="H36" i="34"/>
  <c r="H41" i="34"/>
  <c r="I41" i="34"/>
  <c r="H35" i="34"/>
  <c r="H30" i="34"/>
  <c r="I30" i="34"/>
  <c r="H40" i="34"/>
  <c r="I40" i="34"/>
  <c r="H37" i="34"/>
  <c r="I37" i="34"/>
  <c r="H42" i="34"/>
  <c r="H39" i="34"/>
  <c r="H31" i="34"/>
  <c r="I31" i="34"/>
  <c r="H43" i="34"/>
  <c r="I43" i="34"/>
  <c r="H38" i="34"/>
  <c r="J20" i="34"/>
  <c r="K20" i="34"/>
  <c r="Q20" i="34"/>
  <c r="J10" i="34"/>
  <c r="K10" i="34"/>
  <c r="Q10" i="34"/>
  <c r="K19" i="34"/>
  <c r="J19" i="34"/>
  <c r="Q19" i="34"/>
  <c r="G55" i="34"/>
  <c r="G62" i="34"/>
  <c r="G63" i="34"/>
  <c r="G52" i="34"/>
  <c r="G61" i="34"/>
  <c r="G56" i="34"/>
  <c r="G53" i="34"/>
  <c r="G65" i="34"/>
  <c r="G59" i="34"/>
  <c r="G54" i="34"/>
  <c r="G50" i="34"/>
  <c r="G60" i="34"/>
  <c r="G64" i="34"/>
  <c r="G58" i="34"/>
  <c r="G51" i="34"/>
  <c r="G57" i="34"/>
  <c r="I16" i="42"/>
  <c r="I27" i="42"/>
  <c r="I16" i="44"/>
  <c r="S15" i="32"/>
  <c r="U15" i="32"/>
  <c r="J12" i="32"/>
  <c r="K12" i="32"/>
  <c r="Q12" i="32"/>
  <c r="I22" i="28"/>
  <c r="I17" i="44"/>
  <c r="I20" i="44"/>
  <c r="D29" i="45"/>
  <c r="I29" i="45"/>
  <c r="D27" i="45"/>
  <c r="E24" i="45"/>
  <c r="D21" i="45"/>
  <c r="I21" i="45"/>
  <c r="D18" i="45"/>
  <c r="H16" i="45"/>
  <c r="H27" i="45"/>
  <c r="D22" i="45"/>
  <c r="E20" i="45"/>
  <c r="E17" i="45"/>
  <c r="D16" i="45"/>
  <c r="H20" i="45"/>
  <c r="E16" i="45"/>
  <c r="H24" i="45"/>
  <c r="D20" i="45"/>
  <c r="D15" i="45"/>
  <c r="D28" i="45"/>
  <c r="I28" i="45"/>
  <c r="D24" i="45"/>
  <c r="D17" i="45"/>
  <c r="E27" i="45"/>
  <c r="D23" i="45"/>
  <c r="I23" i="45"/>
  <c r="H17" i="45"/>
  <c r="D26" i="45"/>
  <c r="I26" i="45"/>
  <c r="D25" i="45"/>
  <c r="D14" i="45"/>
  <c r="D13" i="45"/>
  <c r="I13" i="45"/>
  <c r="H12" i="45"/>
  <c r="E12" i="45"/>
  <c r="H25" i="45"/>
  <c r="H14" i="45"/>
  <c r="D12" i="45"/>
  <c r="D11" i="45"/>
  <c r="I11" i="45"/>
  <c r="D10" i="45"/>
  <c r="E25" i="45"/>
  <c r="D19" i="45"/>
  <c r="E14" i="45"/>
  <c r="G74" i="41"/>
  <c r="G76" i="41"/>
  <c r="G75" i="41"/>
  <c r="G77" i="41"/>
  <c r="D73" i="41"/>
  <c r="D77" i="41"/>
  <c r="D60" i="41"/>
  <c r="F68" i="41"/>
  <c r="D65" i="41"/>
  <c r="D75" i="41"/>
  <c r="D62" i="41"/>
  <c r="D72" i="41"/>
  <c r="D59" i="41"/>
  <c r="D64" i="41"/>
  <c r="D70" i="41"/>
  <c r="D74" i="41"/>
  <c r="D66" i="41"/>
  <c r="D61" i="41"/>
  <c r="D68" i="41"/>
  <c r="D71" i="41"/>
  <c r="D67" i="41"/>
  <c r="F64" i="41"/>
  <c r="D76" i="41"/>
  <c r="D63" i="41"/>
  <c r="D52" i="41"/>
  <c r="D50" i="41"/>
  <c r="E51" i="41"/>
  <c r="D48" i="41"/>
  <c r="G44" i="41"/>
  <c r="D41" i="41"/>
  <c r="E40" i="41"/>
  <c r="E50" i="41"/>
  <c r="G51" i="41"/>
  <c r="E44" i="41"/>
  <c r="E41" i="41"/>
  <c r="E49" i="41"/>
  <c r="D47" i="41"/>
  <c r="G41" i="41"/>
  <c r="D49" i="41"/>
  <c r="D46" i="41"/>
  <c r="D40" i="41"/>
  <c r="G50" i="41"/>
  <c r="G48" i="41"/>
  <c r="D44" i="41"/>
  <c r="D39" i="41"/>
  <c r="E48" i="41"/>
  <c r="D53" i="41"/>
  <c r="D45" i="41"/>
  <c r="G49" i="41"/>
  <c r="D42" i="41"/>
  <c r="D51" i="41"/>
  <c r="G40" i="41"/>
  <c r="H77" i="41"/>
  <c r="H76" i="41"/>
  <c r="H75" i="41"/>
  <c r="H74" i="41"/>
  <c r="I26" i="41"/>
  <c r="H53" i="41"/>
  <c r="H52" i="41"/>
  <c r="H51" i="41"/>
  <c r="H50" i="41"/>
  <c r="I17" i="41"/>
  <c r="I16" i="41"/>
  <c r="H29" i="43"/>
  <c r="H27" i="43"/>
  <c r="E26" i="43"/>
  <c r="D24" i="43"/>
  <c r="H20" i="43"/>
  <c r="D17" i="43"/>
  <c r="E16" i="43"/>
  <c r="H28" i="43"/>
  <c r="E27" i="43"/>
  <c r="D26" i="43"/>
  <c r="D22" i="43"/>
  <c r="E20" i="43"/>
  <c r="E17" i="43"/>
  <c r="D16" i="43"/>
  <c r="D29" i="43"/>
  <c r="E28" i="43"/>
  <c r="D27" i="43"/>
  <c r="H24" i="43"/>
  <c r="D23" i="43"/>
  <c r="D20" i="43"/>
  <c r="I20" i="43"/>
  <c r="H17" i="43"/>
  <c r="D15" i="43"/>
  <c r="E29" i="43"/>
  <c r="D28" i="43"/>
  <c r="I28" i="43"/>
  <c r="H26" i="43"/>
  <c r="E24" i="43"/>
  <c r="D21" i="43"/>
  <c r="I21" i="43"/>
  <c r="D18" i="43"/>
  <c r="H16" i="43"/>
  <c r="J27" i="42"/>
  <c r="K27" i="42"/>
  <c r="Q27" i="42"/>
  <c r="D72" i="42"/>
  <c r="D76" i="42"/>
  <c r="D60" i="42"/>
  <c r="D68" i="42"/>
  <c r="D75" i="42"/>
  <c r="D73" i="42"/>
  <c r="D77" i="42"/>
  <c r="D61" i="42"/>
  <c r="F64" i="42"/>
  <c r="D67" i="42"/>
  <c r="D59" i="42"/>
  <c r="D70" i="42"/>
  <c r="D74" i="42"/>
  <c r="D66" i="42"/>
  <c r="D63" i="42"/>
  <c r="D62" i="42"/>
  <c r="D64" i="42"/>
  <c r="D71" i="42"/>
  <c r="F68" i="42"/>
  <c r="H51" i="42"/>
  <c r="H53" i="42"/>
  <c r="H50" i="42"/>
  <c r="H52" i="42"/>
  <c r="D49" i="42"/>
  <c r="E50" i="42"/>
  <c r="G51" i="42"/>
  <c r="D46" i="42"/>
  <c r="E44" i="42"/>
  <c r="E41" i="42"/>
  <c r="D40" i="42"/>
  <c r="D52" i="42"/>
  <c r="I52" i="42"/>
  <c r="D50" i="42"/>
  <c r="G44" i="42"/>
  <c r="E40" i="42"/>
  <c r="E49" i="42"/>
  <c r="G50" i="42"/>
  <c r="G48" i="42"/>
  <c r="D47" i="42"/>
  <c r="D44" i="42"/>
  <c r="G41" i="42"/>
  <c r="D39" i="42"/>
  <c r="D48" i="42"/>
  <c r="D53" i="42"/>
  <c r="G49" i="42"/>
  <c r="D51" i="42"/>
  <c r="E48" i="42"/>
  <c r="D45" i="42"/>
  <c r="D42" i="42"/>
  <c r="G40" i="42"/>
  <c r="E51" i="42"/>
  <c r="D41" i="42"/>
  <c r="K29" i="42"/>
  <c r="Q29" i="42"/>
  <c r="J29" i="42"/>
  <c r="K28" i="42"/>
  <c r="Q28" i="42"/>
  <c r="J28" i="42"/>
  <c r="G74" i="42"/>
  <c r="G75" i="42"/>
  <c r="G76" i="42"/>
  <c r="G77" i="42"/>
  <c r="H75" i="42"/>
  <c r="H77" i="42"/>
  <c r="H74" i="42"/>
  <c r="H76" i="42"/>
  <c r="I26" i="42"/>
  <c r="G76" i="44"/>
  <c r="G74" i="44"/>
  <c r="G75" i="44"/>
  <c r="G77" i="44"/>
  <c r="J29" i="44"/>
  <c r="K29" i="44"/>
  <c r="Q29" i="44"/>
  <c r="D53" i="44"/>
  <c r="E52" i="44"/>
  <c r="D51" i="44"/>
  <c r="G48" i="44"/>
  <c r="D47" i="44"/>
  <c r="D44" i="44"/>
  <c r="G41" i="44"/>
  <c r="D39" i="44"/>
  <c r="D50" i="44"/>
  <c r="E41" i="44"/>
  <c r="E53" i="44"/>
  <c r="D52" i="44"/>
  <c r="G50" i="44"/>
  <c r="E48" i="44"/>
  <c r="D45" i="44"/>
  <c r="D42" i="44"/>
  <c r="G40" i="44"/>
  <c r="E51" i="44"/>
  <c r="E44" i="44"/>
  <c r="G53" i="44"/>
  <c r="G51" i="44"/>
  <c r="E50" i="44"/>
  <c r="D48" i="44"/>
  <c r="G44" i="44"/>
  <c r="D41" i="44"/>
  <c r="E40" i="44"/>
  <c r="G52" i="44"/>
  <c r="D46" i="44"/>
  <c r="D40" i="44"/>
  <c r="D70" i="44"/>
  <c r="D74" i="44"/>
  <c r="D66" i="44"/>
  <c r="D60" i="44"/>
  <c r="D68" i="44"/>
  <c r="D71" i="44"/>
  <c r="D75" i="44"/>
  <c r="D67" i="44"/>
  <c r="D61" i="44"/>
  <c r="F64" i="44"/>
  <c r="D73" i="44"/>
  <c r="D72" i="44"/>
  <c r="D76" i="44"/>
  <c r="D63" i="44"/>
  <c r="D62" i="44"/>
  <c r="D64" i="44"/>
  <c r="D77" i="44"/>
  <c r="D59" i="44"/>
  <c r="F68" i="44"/>
  <c r="H76" i="44"/>
  <c r="H74" i="44"/>
  <c r="H75" i="44"/>
  <c r="H77" i="44"/>
  <c r="H51" i="44"/>
  <c r="H52" i="44"/>
  <c r="H53" i="44"/>
  <c r="H50" i="44"/>
  <c r="I27" i="44"/>
  <c r="J26" i="44"/>
  <c r="K26" i="44"/>
  <c r="Q26" i="44"/>
  <c r="J28" i="44"/>
  <c r="K28" i="44"/>
  <c r="Q28" i="44"/>
  <c r="K26" i="41"/>
  <c r="Q26" i="41"/>
  <c r="J26" i="41"/>
  <c r="J29" i="41"/>
  <c r="K29" i="41"/>
  <c r="Q29" i="41"/>
  <c r="R29" i="41"/>
  <c r="K28" i="41"/>
  <c r="Q28" i="41"/>
  <c r="R28" i="41"/>
  <c r="J28" i="41"/>
  <c r="I27" i="41"/>
  <c r="I14" i="42"/>
  <c r="I12" i="42"/>
  <c r="J12" i="42"/>
  <c r="K11" i="27"/>
  <c r="Q11" i="27"/>
  <c r="J11" i="27"/>
  <c r="J13" i="25"/>
  <c r="K13" i="25"/>
  <c r="Q13" i="25"/>
  <c r="K22" i="25"/>
  <c r="Q22" i="25"/>
  <c r="J22" i="25"/>
  <c r="K23" i="25"/>
  <c r="Q23" i="25"/>
  <c r="J23" i="25"/>
  <c r="J13" i="27"/>
  <c r="K13" i="27"/>
  <c r="Q13" i="27"/>
  <c r="K10" i="25"/>
  <c r="Q10" i="25"/>
  <c r="J10" i="25"/>
  <c r="I41" i="27"/>
  <c r="I58" i="30"/>
  <c r="I14" i="33"/>
  <c r="H71" i="41"/>
  <c r="H67" i="41"/>
  <c r="H63" i="41"/>
  <c r="H60" i="41"/>
  <c r="H70" i="41"/>
  <c r="H66" i="41"/>
  <c r="H62" i="41"/>
  <c r="H59" i="41"/>
  <c r="H73" i="41"/>
  <c r="H69" i="41"/>
  <c r="H65" i="41"/>
  <c r="H58" i="41"/>
  <c r="H72" i="41"/>
  <c r="H68" i="41"/>
  <c r="H64" i="41"/>
  <c r="H61" i="41"/>
  <c r="G72" i="41"/>
  <c r="G68" i="41"/>
  <c r="G64" i="41"/>
  <c r="G61" i="41"/>
  <c r="G71" i="41"/>
  <c r="G67" i="41"/>
  <c r="G63" i="41"/>
  <c r="G60" i="41"/>
  <c r="G70" i="41"/>
  <c r="G66" i="41"/>
  <c r="G62" i="41"/>
  <c r="G59" i="41"/>
  <c r="G73" i="41"/>
  <c r="G69" i="41"/>
  <c r="G65" i="41"/>
  <c r="G58" i="41"/>
  <c r="D49" i="44"/>
  <c r="G47" i="44"/>
  <c r="D43" i="44"/>
  <c r="G38" i="44"/>
  <c r="D36" i="44"/>
  <c r="D35" i="44"/>
  <c r="D34" i="44"/>
  <c r="G49" i="44"/>
  <c r="E47" i="44"/>
  <c r="G46" i="44"/>
  <c r="G36" i="44"/>
  <c r="E49" i="44"/>
  <c r="E46" i="44"/>
  <c r="E38" i="44"/>
  <c r="D37" i="44"/>
  <c r="E36" i="44"/>
  <c r="D38" i="44"/>
  <c r="H49" i="44"/>
  <c r="H47" i="44"/>
  <c r="H46" i="44"/>
  <c r="H44" i="44"/>
  <c r="H39" i="44"/>
  <c r="H36" i="44"/>
  <c r="H34" i="44"/>
  <c r="H48" i="44"/>
  <c r="H45" i="44"/>
  <c r="H40" i="44"/>
  <c r="H38" i="44"/>
  <c r="H37" i="44"/>
  <c r="H35" i="44"/>
  <c r="H42" i="44"/>
  <c r="H41" i="44"/>
  <c r="H43" i="44"/>
  <c r="H40" i="25"/>
  <c r="H42" i="25"/>
  <c r="H30" i="25"/>
  <c r="H37" i="25"/>
  <c r="H36" i="25"/>
  <c r="H39" i="25"/>
  <c r="H33" i="25"/>
  <c r="H34" i="25"/>
  <c r="H35" i="25"/>
  <c r="H31" i="25"/>
  <c r="H29" i="25"/>
  <c r="H32" i="25"/>
  <c r="H43" i="25"/>
  <c r="H38" i="25"/>
  <c r="H41" i="25"/>
  <c r="K11" i="25"/>
  <c r="Q11" i="25"/>
  <c r="J11" i="25"/>
  <c r="I15" i="25"/>
  <c r="R11" i="32"/>
  <c r="T11" i="32"/>
  <c r="V11" i="32"/>
  <c r="S11" i="32"/>
  <c r="U11" i="32"/>
  <c r="R21" i="34"/>
  <c r="T21" i="34"/>
  <c r="V21" i="34"/>
  <c r="S21" i="34"/>
  <c r="U21" i="34"/>
  <c r="S24" i="32"/>
  <c r="U24" i="32"/>
  <c r="R24" i="32"/>
  <c r="T24" i="32"/>
  <c r="V24" i="32"/>
  <c r="R13" i="32"/>
  <c r="T13" i="32"/>
  <c r="V13" i="32"/>
  <c r="S13" i="32"/>
  <c r="U13" i="32"/>
  <c r="R20" i="32"/>
  <c r="T20" i="32"/>
  <c r="V20" i="32"/>
  <c r="S20" i="32"/>
  <c r="U20" i="32"/>
  <c r="I11" i="28"/>
  <c r="K11" i="28"/>
  <c r="Q11" i="28"/>
  <c r="D25" i="43"/>
  <c r="D19" i="43"/>
  <c r="I19" i="43"/>
  <c r="I17" i="43"/>
  <c r="E14" i="43"/>
  <c r="D13" i="43"/>
  <c r="I13" i="43"/>
  <c r="E12" i="43"/>
  <c r="D11" i="43"/>
  <c r="I11" i="43"/>
  <c r="H23" i="43"/>
  <c r="D14" i="43"/>
  <c r="D12" i="43"/>
  <c r="H25" i="43"/>
  <c r="E23" i="43"/>
  <c r="H22" i="43"/>
  <c r="E25" i="43"/>
  <c r="H14" i="43"/>
  <c r="H12" i="43"/>
  <c r="D10" i="43"/>
  <c r="E22" i="43"/>
  <c r="H72" i="44"/>
  <c r="H68" i="44"/>
  <c r="H65" i="44"/>
  <c r="H58" i="44"/>
  <c r="H63" i="44"/>
  <c r="H62" i="44"/>
  <c r="H61" i="44"/>
  <c r="H60" i="44"/>
  <c r="H59" i="44"/>
  <c r="H71" i="44"/>
  <c r="H67" i="44"/>
  <c r="H70" i="44"/>
  <c r="H66" i="44"/>
  <c r="H64" i="44"/>
  <c r="H73" i="44"/>
  <c r="H69" i="44"/>
  <c r="G73" i="44"/>
  <c r="G69" i="44"/>
  <c r="G62" i="44"/>
  <c r="G59" i="44"/>
  <c r="G70" i="44"/>
  <c r="G66" i="44"/>
  <c r="G65" i="44"/>
  <c r="G64" i="44"/>
  <c r="G63" i="44"/>
  <c r="G61" i="44"/>
  <c r="G58" i="44"/>
  <c r="G60" i="44"/>
  <c r="G72" i="44"/>
  <c r="G68" i="44"/>
  <c r="G71" i="44"/>
  <c r="G67" i="44"/>
  <c r="H58" i="25"/>
  <c r="H50" i="25"/>
  <c r="H55" i="25"/>
  <c r="H48" i="25"/>
  <c r="H56" i="25"/>
  <c r="H52" i="25"/>
  <c r="H62" i="25"/>
  <c r="H51" i="25"/>
  <c r="H49" i="25"/>
  <c r="H61" i="25"/>
  <c r="H59" i="25"/>
  <c r="H60" i="25"/>
  <c r="H53" i="25"/>
  <c r="H54" i="25"/>
  <c r="H57" i="25"/>
  <c r="J24" i="25"/>
  <c r="K24" i="25"/>
  <c r="Q24" i="25"/>
  <c r="D51" i="25"/>
  <c r="D56" i="25"/>
  <c r="D57" i="25"/>
  <c r="D61" i="25"/>
  <c r="F52" i="25"/>
  <c r="D48" i="25"/>
  <c r="I48" i="25"/>
  <c r="F56" i="25"/>
  <c r="D58" i="25"/>
  <c r="I58" i="25"/>
  <c r="D50" i="25"/>
  <c r="I50" i="25"/>
  <c r="D62" i="25"/>
  <c r="I62" i="25"/>
  <c r="D52" i="25"/>
  <c r="I52" i="25"/>
  <c r="D55" i="25"/>
  <c r="D59" i="25"/>
  <c r="D60" i="25"/>
  <c r="I60" i="25"/>
  <c r="D49" i="25"/>
  <c r="I49" i="25"/>
  <c r="D53" i="25"/>
  <c r="I53" i="25"/>
  <c r="D54" i="25"/>
  <c r="I54" i="25"/>
  <c r="I14" i="25"/>
  <c r="I19" i="25"/>
  <c r="J23" i="32"/>
  <c r="K23" i="32"/>
  <c r="Q23" i="32"/>
  <c r="R21" i="32"/>
  <c r="T21" i="32"/>
  <c r="V21" i="32"/>
  <c r="S21" i="32"/>
  <c r="U21" i="32"/>
  <c r="I59" i="25"/>
  <c r="I51" i="25"/>
  <c r="I10" i="28"/>
  <c r="D69" i="42"/>
  <c r="D65" i="42"/>
  <c r="D58" i="42"/>
  <c r="E36" i="42"/>
  <c r="G38" i="42"/>
  <c r="D36" i="42"/>
  <c r="D35" i="42"/>
  <c r="D34" i="42"/>
  <c r="E38" i="42"/>
  <c r="D43" i="42"/>
  <c r="D38" i="42"/>
  <c r="D37" i="42"/>
  <c r="G36" i="42"/>
  <c r="H48" i="42"/>
  <c r="H47" i="42"/>
  <c r="H45" i="42"/>
  <c r="H44" i="42"/>
  <c r="H43" i="42"/>
  <c r="H42" i="42"/>
  <c r="H46" i="42"/>
  <c r="H38" i="42"/>
  <c r="H35" i="42"/>
  <c r="H34" i="42"/>
  <c r="H49" i="42"/>
  <c r="H41" i="42"/>
  <c r="H40" i="42"/>
  <c r="H39" i="42"/>
  <c r="H37" i="42"/>
  <c r="H36" i="42"/>
  <c r="D69" i="44"/>
  <c r="D65" i="44"/>
  <c r="D58" i="44"/>
  <c r="E31" i="25"/>
  <c r="E39" i="25"/>
  <c r="D36" i="25"/>
  <c r="D38" i="25"/>
  <c r="G37" i="25"/>
  <c r="G33" i="25"/>
  <c r="D29" i="25"/>
  <c r="D41" i="25"/>
  <c r="D35" i="25"/>
  <c r="E29" i="25"/>
  <c r="D43" i="25"/>
  <c r="G35" i="25"/>
  <c r="E34" i="25"/>
  <c r="G42" i="25"/>
  <c r="D31" i="25"/>
  <c r="G31" i="25"/>
  <c r="E32" i="25"/>
  <c r="D39" i="25"/>
  <c r="G34" i="25"/>
  <c r="E33" i="25"/>
  <c r="D42" i="25"/>
  <c r="G32" i="25"/>
  <c r="E38" i="25"/>
  <c r="D40" i="25"/>
  <c r="I40" i="25"/>
  <c r="G30" i="25"/>
  <c r="D34" i="25"/>
  <c r="E36" i="25"/>
  <c r="G38" i="25"/>
  <c r="D32" i="25"/>
  <c r="E37" i="25"/>
  <c r="G41" i="25"/>
  <c r="D30" i="25"/>
  <c r="E30" i="25"/>
  <c r="I30" i="25"/>
  <c r="E43" i="25"/>
  <c r="D37" i="25"/>
  <c r="E35" i="25"/>
  <c r="E41" i="25"/>
  <c r="G36" i="25"/>
  <c r="G29" i="25"/>
  <c r="E42" i="25"/>
  <c r="G39" i="25"/>
  <c r="G43" i="25"/>
  <c r="D33" i="25"/>
  <c r="R17" i="34"/>
  <c r="T17" i="34"/>
  <c r="V17" i="34"/>
  <c r="S17" i="34"/>
  <c r="U17" i="34"/>
  <c r="G57" i="27"/>
  <c r="G54" i="27"/>
  <c r="I54" i="27"/>
  <c r="G51" i="27"/>
  <c r="I51" i="27"/>
  <c r="G58" i="27"/>
  <c r="I58" i="27"/>
  <c r="G59" i="27"/>
  <c r="G60" i="27"/>
  <c r="I60" i="27"/>
  <c r="G56" i="27"/>
  <c r="G55" i="27"/>
  <c r="I55" i="27"/>
  <c r="G52" i="27"/>
  <c r="G62" i="27"/>
  <c r="I62" i="27"/>
  <c r="G53" i="27"/>
  <c r="I53" i="27"/>
  <c r="G61" i="27"/>
  <c r="I61" i="27"/>
  <c r="G50" i="27"/>
  <c r="I50" i="27"/>
  <c r="G48" i="27"/>
  <c r="I48" i="27"/>
  <c r="G49" i="27"/>
  <c r="I49" i="27"/>
  <c r="R17" i="32"/>
  <c r="T17" i="32"/>
  <c r="V17" i="32"/>
  <c r="S17" i="32"/>
  <c r="U17" i="32"/>
  <c r="R13" i="30"/>
  <c r="T13" i="30"/>
  <c r="V13" i="30"/>
  <c r="S13" i="30"/>
  <c r="U13" i="30"/>
  <c r="R22" i="34"/>
  <c r="T22" i="34"/>
  <c r="V22" i="34"/>
  <c r="S22" i="34"/>
  <c r="U22" i="34"/>
  <c r="I15" i="31"/>
  <c r="I14" i="31"/>
  <c r="I32" i="27"/>
  <c r="I35" i="27"/>
  <c r="I30" i="27"/>
  <c r="I38" i="27"/>
  <c r="I37" i="27"/>
  <c r="I31" i="29"/>
  <c r="I57" i="27"/>
  <c r="I56" i="27"/>
  <c r="I59" i="27"/>
  <c r="I56" i="25"/>
  <c r="I23" i="26"/>
  <c r="I12" i="26"/>
  <c r="I22" i="33"/>
  <c r="I15" i="33"/>
  <c r="I12" i="33"/>
  <c r="D38" i="41"/>
  <c r="D37" i="41"/>
  <c r="G36" i="41"/>
  <c r="E36" i="41"/>
  <c r="D43" i="41"/>
  <c r="G38" i="41"/>
  <c r="D36" i="41"/>
  <c r="D35" i="41"/>
  <c r="D34" i="41"/>
  <c r="E38" i="41"/>
  <c r="H48" i="41"/>
  <c r="H47" i="41"/>
  <c r="H45" i="41"/>
  <c r="H44" i="41"/>
  <c r="H43" i="41"/>
  <c r="H42" i="41"/>
  <c r="H38" i="41"/>
  <c r="H35" i="41"/>
  <c r="H34" i="41"/>
  <c r="H49" i="41"/>
  <c r="H46" i="41"/>
  <c r="H41" i="41"/>
  <c r="H40" i="41"/>
  <c r="H39" i="41"/>
  <c r="H37" i="41"/>
  <c r="H36" i="41"/>
  <c r="I73" i="41"/>
  <c r="D69" i="41"/>
  <c r="D58" i="41"/>
  <c r="I72" i="41"/>
  <c r="H71" i="42"/>
  <c r="H67" i="42"/>
  <c r="H63" i="42"/>
  <c r="H60" i="42"/>
  <c r="H70" i="42"/>
  <c r="H66" i="42"/>
  <c r="H62" i="42"/>
  <c r="H59" i="42"/>
  <c r="H73" i="42"/>
  <c r="H69" i="42"/>
  <c r="H65" i="42"/>
  <c r="H58" i="42"/>
  <c r="H64" i="42"/>
  <c r="H72" i="42"/>
  <c r="H68" i="42"/>
  <c r="H61" i="42"/>
  <c r="G72" i="42"/>
  <c r="G68" i="42"/>
  <c r="G64" i="42"/>
  <c r="G61" i="42"/>
  <c r="G71" i="42"/>
  <c r="G67" i="42"/>
  <c r="G63" i="42"/>
  <c r="G60" i="42"/>
  <c r="G70" i="42"/>
  <c r="G66" i="42"/>
  <c r="G62" i="42"/>
  <c r="G59" i="42"/>
  <c r="G65" i="42"/>
  <c r="G73" i="42"/>
  <c r="G69" i="42"/>
  <c r="G58" i="42"/>
  <c r="Q19" i="32"/>
  <c r="R22" i="32"/>
  <c r="T22" i="32"/>
  <c r="V22" i="32"/>
  <c r="S22" i="32"/>
  <c r="U22" i="32"/>
  <c r="I19" i="45"/>
  <c r="I10" i="45"/>
  <c r="I6" i="45"/>
  <c r="H5" i="45"/>
  <c r="H6" i="45"/>
  <c r="G5" i="45"/>
  <c r="G6" i="45"/>
  <c r="J13" i="44"/>
  <c r="K13" i="44"/>
  <c r="Q13" i="44"/>
  <c r="R13" i="44"/>
  <c r="J22" i="44"/>
  <c r="K22" i="44"/>
  <c r="Q22" i="44"/>
  <c r="K16" i="44"/>
  <c r="Q16" i="44"/>
  <c r="R16" i="44"/>
  <c r="J16" i="44"/>
  <c r="I23" i="44"/>
  <c r="K14" i="44"/>
  <c r="Q14" i="44"/>
  <c r="J14" i="44"/>
  <c r="K24" i="44"/>
  <c r="Q24" i="44"/>
  <c r="R24" i="44"/>
  <c r="J24" i="44"/>
  <c r="K10" i="44"/>
  <c r="Q10" i="44"/>
  <c r="J10" i="44"/>
  <c r="K20" i="44"/>
  <c r="Q20" i="44"/>
  <c r="J20" i="44"/>
  <c r="J17" i="44"/>
  <c r="K17" i="44"/>
  <c r="Q17" i="44"/>
  <c r="R17" i="44"/>
  <c r="J15" i="44"/>
  <c r="K15" i="44"/>
  <c r="Q15" i="44"/>
  <c r="R15" i="44"/>
  <c r="K19" i="44"/>
  <c r="J19" i="44"/>
  <c r="K11" i="44"/>
  <c r="Q11" i="44"/>
  <c r="R11" i="44"/>
  <c r="J11" i="44"/>
  <c r="I25" i="44"/>
  <c r="I18" i="44"/>
  <c r="K21" i="44"/>
  <c r="J21" i="44"/>
  <c r="I12" i="44"/>
  <c r="G6" i="43"/>
  <c r="G5" i="43"/>
  <c r="I10" i="43"/>
  <c r="I6" i="43"/>
  <c r="H5" i="43"/>
  <c r="H6" i="43"/>
  <c r="K24" i="42"/>
  <c r="Q24" i="42"/>
  <c r="R24" i="42"/>
  <c r="J24" i="42"/>
  <c r="K14" i="42"/>
  <c r="Q14" i="42"/>
  <c r="J14" i="42"/>
  <c r="K21" i="42"/>
  <c r="J21" i="42"/>
  <c r="K25" i="42"/>
  <c r="Q25" i="42"/>
  <c r="J25" i="42"/>
  <c r="J17" i="42"/>
  <c r="K17" i="42"/>
  <c r="Q17" i="42"/>
  <c r="R17" i="42"/>
  <c r="J13" i="42"/>
  <c r="K13" i="42"/>
  <c r="Q13" i="42"/>
  <c r="R13" i="42"/>
  <c r="K23" i="42"/>
  <c r="Q23" i="42"/>
  <c r="R23" i="42"/>
  <c r="J23" i="42"/>
  <c r="I15" i="42"/>
  <c r="K10" i="42"/>
  <c r="Q10" i="42"/>
  <c r="J10" i="42"/>
  <c r="K20" i="42"/>
  <c r="Q20" i="42"/>
  <c r="J20" i="42"/>
  <c r="I18" i="42"/>
  <c r="K22" i="42"/>
  <c r="Q22" i="42"/>
  <c r="J22" i="42"/>
  <c r="K12" i="42"/>
  <c r="Q12" i="42"/>
  <c r="R12" i="42"/>
  <c r="K16" i="42"/>
  <c r="Q16" i="42"/>
  <c r="R16" i="42"/>
  <c r="J16" i="42"/>
  <c r="K19" i="42"/>
  <c r="J19" i="42"/>
  <c r="K11" i="42"/>
  <c r="Q11" i="42"/>
  <c r="R11" i="42"/>
  <c r="J11" i="42"/>
  <c r="J10" i="41"/>
  <c r="K10" i="41"/>
  <c r="Q10" i="41"/>
  <c r="I14" i="41"/>
  <c r="J21" i="41"/>
  <c r="K21" i="41"/>
  <c r="J11" i="41"/>
  <c r="K11" i="41"/>
  <c r="Q11" i="41"/>
  <c r="R11" i="41"/>
  <c r="J20" i="41"/>
  <c r="K20" i="41"/>
  <c r="Q20" i="41"/>
  <c r="J24" i="41"/>
  <c r="K24" i="41"/>
  <c r="Q24" i="41"/>
  <c r="R24" i="41"/>
  <c r="K16" i="41"/>
  <c r="Q16" i="41"/>
  <c r="R16" i="41"/>
  <c r="J16" i="41"/>
  <c r="I23" i="41"/>
  <c r="J19" i="41"/>
  <c r="K19" i="41"/>
  <c r="J18" i="41"/>
  <c r="K18" i="41"/>
  <c r="I12" i="41"/>
  <c r="I15" i="41"/>
  <c r="I22" i="41"/>
  <c r="I25" i="41"/>
  <c r="K13" i="41"/>
  <c r="Q13" i="41"/>
  <c r="R13" i="41"/>
  <c r="J13" i="41"/>
  <c r="K17" i="41"/>
  <c r="Q17" i="41"/>
  <c r="R17" i="41"/>
  <c r="J17" i="41"/>
  <c r="J59" i="25"/>
  <c r="K59" i="25"/>
  <c r="Q59" i="25"/>
  <c r="K24" i="31"/>
  <c r="Q24" i="31"/>
  <c r="J24" i="31"/>
  <c r="K11" i="31"/>
  <c r="Q11" i="31"/>
  <c r="J11" i="31"/>
  <c r="K10" i="31"/>
  <c r="Q10" i="31"/>
  <c r="J10" i="31"/>
  <c r="I12" i="31"/>
  <c r="I18" i="31"/>
  <c r="I25" i="31"/>
  <c r="G45" i="31"/>
  <c r="D45" i="31"/>
  <c r="E45" i="31"/>
  <c r="D43" i="31"/>
  <c r="E42" i="31"/>
  <c r="D38" i="31"/>
  <c r="D36" i="31"/>
  <c r="D34" i="31"/>
  <c r="G32" i="31"/>
  <c r="E43" i="31"/>
  <c r="G42" i="31"/>
  <c r="D41" i="31"/>
  <c r="E38" i="31"/>
  <c r="D37" i="31"/>
  <c r="D35" i="31"/>
  <c r="E34" i="31"/>
  <c r="D31" i="31"/>
  <c r="D30" i="31"/>
  <c r="G34" i="31"/>
  <c r="G43" i="31"/>
  <c r="D39" i="31"/>
  <c r="E35" i="31"/>
  <c r="D33" i="31"/>
  <c r="G35" i="31"/>
  <c r="D32" i="31"/>
  <c r="D44" i="31"/>
  <c r="G38" i="31"/>
  <c r="D40" i="31"/>
  <c r="E32" i="31"/>
  <c r="D42" i="31"/>
  <c r="K17" i="27"/>
  <c r="Q17" i="27"/>
  <c r="J17" i="27"/>
  <c r="I42" i="27"/>
  <c r="I33" i="27"/>
  <c r="I56" i="29"/>
  <c r="J54" i="29"/>
  <c r="K54" i="29"/>
  <c r="Q54" i="29"/>
  <c r="K55" i="29"/>
  <c r="Q55" i="29"/>
  <c r="J55" i="29"/>
  <c r="I52" i="29"/>
  <c r="J62" i="29"/>
  <c r="K62" i="29"/>
  <c r="Q62" i="29"/>
  <c r="K62" i="30"/>
  <c r="Q62" i="30"/>
  <c r="J62" i="30"/>
  <c r="K50" i="30"/>
  <c r="Q50" i="30"/>
  <c r="J50" i="30"/>
  <c r="K51" i="30"/>
  <c r="Q51" i="30"/>
  <c r="J51" i="30"/>
  <c r="J65" i="30"/>
  <c r="K65" i="30"/>
  <c r="Q65" i="30"/>
  <c r="J38" i="29"/>
  <c r="K38" i="29"/>
  <c r="Q38" i="29"/>
  <c r="K34" i="29"/>
  <c r="Q34" i="29"/>
  <c r="J34" i="29"/>
  <c r="J33" i="29"/>
  <c r="K33" i="29"/>
  <c r="Q33" i="29"/>
  <c r="J40" i="29"/>
  <c r="K40" i="29"/>
  <c r="Q40" i="29"/>
  <c r="I43" i="29"/>
  <c r="I44" i="30"/>
  <c r="I35" i="30"/>
  <c r="I34" i="30"/>
  <c r="I41" i="30"/>
  <c r="I45" i="30"/>
  <c r="R18" i="27"/>
  <c r="T18" i="27"/>
  <c r="V18" i="27"/>
  <c r="S18" i="27"/>
  <c r="U18" i="27"/>
  <c r="K16" i="29"/>
  <c r="Q16" i="29"/>
  <c r="J16" i="29"/>
  <c r="R25" i="34"/>
  <c r="T25" i="34"/>
  <c r="V25" i="34"/>
  <c r="S25" i="34"/>
  <c r="U25" i="34"/>
  <c r="R16" i="25"/>
  <c r="T16" i="25"/>
  <c r="V16" i="25"/>
  <c r="S16" i="25"/>
  <c r="U16" i="25"/>
  <c r="I17" i="26"/>
  <c r="I14" i="26"/>
  <c r="E30" i="26"/>
  <c r="E34" i="26"/>
  <c r="E38" i="26"/>
  <c r="E43" i="26"/>
  <c r="D43" i="26"/>
  <c r="D42" i="26"/>
  <c r="G41" i="26"/>
  <c r="G39" i="26"/>
  <c r="G35" i="26"/>
  <c r="G32" i="26"/>
  <c r="D30" i="26"/>
  <c r="E31" i="26"/>
  <c r="E35" i="26"/>
  <c r="E39" i="26"/>
  <c r="G43" i="26"/>
  <c r="G42" i="26"/>
  <c r="D40" i="26"/>
  <c r="D37" i="26"/>
  <c r="D33" i="26"/>
  <c r="D31" i="26"/>
  <c r="G30" i="26"/>
  <c r="E32" i="26"/>
  <c r="E36" i="26"/>
  <c r="E41" i="26"/>
  <c r="D38" i="26"/>
  <c r="G37" i="26"/>
  <c r="D36" i="26"/>
  <c r="D34" i="26"/>
  <c r="G33" i="26"/>
  <c r="G31" i="26"/>
  <c r="D29" i="26"/>
  <c r="E33" i="26"/>
  <c r="G29" i="26"/>
  <c r="E37" i="26"/>
  <c r="G36" i="26"/>
  <c r="D35" i="26"/>
  <c r="D32" i="26"/>
  <c r="E42" i="26"/>
  <c r="D39" i="26"/>
  <c r="G34" i="26"/>
  <c r="E29" i="26"/>
  <c r="D41" i="26"/>
  <c r="G38" i="26"/>
  <c r="I15" i="26"/>
  <c r="I10" i="26"/>
  <c r="R21" i="25"/>
  <c r="T21" i="25"/>
  <c r="V21" i="25"/>
  <c r="S21" i="25"/>
  <c r="U21" i="25"/>
  <c r="R12" i="27"/>
  <c r="T12" i="27"/>
  <c r="V12" i="27"/>
  <c r="S12" i="27"/>
  <c r="U12" i="27"/>
  <c r="I24" i="28"/>
  <c r="I17" i="28"/>
  <c r="G60" i="28"/>
  <c r="G57" i="28"/>
  <c r="G49" i="28"/>
  <c r="G62" i="28"/>
  <c r="G61" i="28"/>
  <c r="G58" i="28"/>
  <c r="G56" i="28"/>
  <c r="G52" i="28"/>
  <c r="G50" i="28"/>
  <c r="G59" i="28"/>
  <c r="G55" i="28"/>
  <c r="G53" i="28"/>
  <c r="G48" i="28"/>
  <c r="G51" i="28"/>
  <c r="G54" i="28"/>
  <c r="K20" i="29"/>
  <c r="Q20" i="29"/>
  <c r="J20" i="29"/>
  <c r="I33" i="32"/>
  <c r="I35" i="32"/>
  <c r="I36" i="32"/>
  <c r="I45" i="32"/>
  <c r="I55" i="34"/>
  <c r="I50" i="34"/>
  <c r="I61" i="34"/>
  <c r="J24" i="33"/>
  <c r="K24" i="33"/>
  <c r="Q24" i="33"/>
  <c r="K17" i="33"/>
  <c r="Q17" i="33"/>
  <c r="J17" i="33"/>
  <c r="K21" i="33"/>
  <c r="Q21" i="33"/>
  <c r="J21" i="33"/>
  <c r="G65" i="33"/>
  <c r="G63" i="33"/>
  <c r="G52" i="33"/>
  <c r="G60" i="33"/>
  <c r="G55" i="33"/>
  <c r="G64" i="33"/>
  <c r="G62" i="33"/>
  <c r="G54" i="33"/>
  <c r="G51" i="33"/>
  <c r="G57" i="33"/>
  <c r="G59" i="33"/>
  <c r="G58" i="33"/>
  <c r="G53" i="33"/>
  <c r="G50" i="33"/>
  <c r="G61" i="33"/>
  <c r="G56" i="33"/>
  <c r="D65" i="33"/>
  <c r="D54" i="33"/>
  <c r="D60" i="33"/>
  <c r="D58" i="33"/>
  <c r="D55" i="33"/>
  <c r="C54" i="33"/>
  <c r="D64" i="33"/>
  <c r="D62" i="33"/>
  <c r="F54" i="33"/>
  <c r="D51" i="33"/>
  <c r="D61" i="33"/>
  <c r="D59" i="33"/>
  <c r="D57" i="33"/>
  <c r="D56" i="33"/>
  <c r="D53" i="33"/>
  <c r="D50" i="33"/>
  <c r="C58" i="33"/>
  <c r="D52" i="33"/>
  <c r="D63" i="33"/>
  <c r="I55" i="32"/>
  <c r="I51" i="32"/>
  <c r="I64" i="32"/>
  <c r="R25" i="30"/>
  <c r="T25" i="30"/>
  <c r="V25" i="30"/>
  <c r="S25" i="30"/>
  <c r="U25" i="30"/>
  <c r="R12" i="25"/>
  <c r="T12" i="25"/>
  <c r="V12" i="25"/>
  <c r="S12" i="25"/>
  <c r="U12" i="25"/>
  <c r="R13" i="27"/>
  <c r="T13" i="27"/>
  <c r="V13" i="27"/>
  <c r="S13" i="27"/>
  <c r="U13" i="27"/>
  <c r="R13" i="25"/>
  <c r="T13" i="25"/>
  <c r="V13" i="25"/>
  <c r="S13" i="25"/>
  <c r="U13" i="25"/>
  <c r="R10" i="27"/>
  <c r="T10" i="27"/>
  <c r="V10" i="27"/>
  <c r="S10" i="27"/>
  <c r="U10" i="27"/>
  <c r="K14" i="31"/>
  <c r="Q14" i="31"/>
  <c r="J14" i="31"/>
  <c r="K32" i="27"/>
  <c r="Q32" i="27"/>
  <c r="J32" i="27"/>
  <c r="J38" i="27"/>
  <c r="K38" i="27"/>
  <c r="Q38" i="27"/>
  <c r="K37" i="27"/>
  <c r="Q37" i="27"/>
  <c r="J37" i="27"/>
  <c r="R21" i="27"/>
  <c r="T21" i="27"/>
  <c r="V21" i="27"/>
  <c r="S21" i="27"/>
  <c r="U21" i="27"/>
  <c r="R17" i="25"/>
  <c r="T17" i="25"/>
  <c r="V17" i="25"/>
  <c r="S17" i="25"/>
  <c r="U17" i="25"/>
  <c r="J59" i="29"/>
  <c r="K59" i="29"/>
  <c r="Q59" i="29"/>
  <c r="J50" i="29"/>
  <c r="K50" i="29"/>
  <c r="Q50" i="29"/>
  <c r="J58" i="29"/>
  <c r="K58" i="29"/>
  <c r="Q58" i="29"/>
  <c r="K17" i="29"/>
  <c r="Q17" i="29"/>
  <c r="J17" i="29"/>
  <c r="J52" i="30"/>
  <c r="K52" i="30"/>
  <c r="Q52" i="30"/>
  <c r="J64" i="30"/>
  <c r="K64" i="30"/>
  <c r="Q64" i="30"/>
  <c r="K53" i="30"/>
  <c r="Q53" i="30"/>
  <c r="J53" i="30"/>
  <c r="R22" i="27"/>
  <c r="T22" i="27"/>
  <c r="V22" i="27"/>
  <c r="S22" i="27"/>
  <c r="U22" i="27"/>
  <c r="I36" i="29"/>
  <c r="J31" i="29"/>
  <c r="K31" i="29"/>
  <c r="Q31" i="29"/>
  <c r="R15" i="29"/>
  <c r="T15" i="29"/>
  <c r="V15" i="29"/>
  <c r="S15" i="29"/>
  <c r="U15" i="29"/>
  <c r="I32" i="30"/>
  <c r="I30" i="30"/>
  <c r="I39" i="30"/>
  <c r="I36" i="30"/>
  <c r="I43" i="30"/>
  <c r="J62" i="25"/>
  <c r="K62" i="25"/>
  <c r="Q62" i="25"/>
  <c r="K51" i="25"/>
  <c r="Q51" i="25"/>
  <c r="J51" i="25"/>
  <c r="R22" i="29"/>
  <c r="T22" i="29"/>
  <c r="V22" i="29"/>
  <c r="S22" i="29"/>
  <c r="U22" i="29"/>
  <c r="R19" i="30"/>
  <c r="T19" i="30"/>
  <c r="V19" i="30"/>
  <c r="S19" i="30"/>
  <c r="U19" i="30"/>
  <c r="R16" i="32"/>
  <c r="T16" i="32"/>
  <c r="V16" i="32"/>
  <c r="S16" i="32"/>
  <c r="U16" i="32"/>
  <c r="J11" i="26"/>
  <c r="K11" i="26"/>
  <c r="Q11" i="26"/>
  <c r="J18" i="26"/>
  <c r="K18" i="26"/>
  <c r="Q18" i="26"/>
  <c r="J20" i="26"/>
  <c r="K20" i="26"/>
  <c r="Q20" i="26"/>
  <c r="H38" i="26"/>
  <c r="H36" i="26"/>
  <c r="H34" i="26"/>
  <c r="H29" i="26"/>
  <c r="H41" i="26"/>
  <c r="H39" i="26"/>
  <c r="H35" i="26"/>
  <c r="H32" i="26"/>
  <c r="H42" i="26"/>
  <c r="H40" i="26"/>
  <c r="H30" i="26"/>
  <c r="H33" i="26"/>
  <c r="H43" i="26"/>
  <c r="H37" i="26"/>
  <c r="H31" i="26"/>
  <c r="I19" i="26"/>
  <c r="G60" i="26"/>
  <c r="G57" i="26"/>
  <c r="G56" i="26"/>
  <c r="G49" i="26"/>
  <c r="G62" i="26"/>
  <c r="G61" i="26"/>
  <c r="G58" i="26"/>
  <c r="G55" i="26"/>
  <c r="G53" i="26"/>
  <c r="G52" i="26"/>
  <c r="G50" i="26"/>
  <c r="G59" i="26"/>
  <c r="G54" i="26"/>
  <c r="G48" i="26"/>
  <c r="G51" i="26"/>
  <c r="R14" i="27"/>
  <c r="T14" i="27"/>
  <c r="V14" i="27"/>
  <c r="S14" i="27"/>
  <c r="U14" i="27"/>
  <c r="K22" i="28"/>
  <c r="Q22" i="28"/>
  <c r="J22" i="28"/>
  <c r="K21" i="28"/>
  <c r="Q21" i="28"/>
  <c r="J21" i="28"/>
  <c r="I15" i="28"/>
  <c r="H38" i="28"/>
  <c r="H36" i="28"/>
  <c r="H34" i="28"/>
  <c r="H29" i="28"/>
  <c r="H41" i="28"/>
  <c r="H39" i="28"/>
  <c r="H35" i="28"/>
  <c r="H32" i="28"/>
  <c r="H42" i="28"/>
  <c r="H40" i="28"/>
  <c r="H30" i="28"/>
  <c r="H43" i="28"/>
  <c r="H37" i="28"/>
  <c r="H33" i="28"/>
  <c r="H31" i="28"/>
  <c r="J11" i="28"/>
  <c r="I20" i="28"/>
  <c r="E30" i="28"/>
  <c r="E34" i="28"/>
  <c r="E38" i="28"/>
  <c r="E31" i="28"/>
  <c r="E35" i="28"/>
  <c r="E37" i="28"/>
  <c r="E43" i="28"/>
  <c r="D43" i="28"/>
  <c r="D42" i="28"/>
  <c r="G41" i="28"/>
  <c r="G39" i="28"/>
  <c r="G35" i="28"/>
  <c r="G32" i="28"/>
  <c r="D30" i="28"/>
  <c r="E32" i="28"/>
  <c r="E39" i="28"/>
  <c r="G43" i="28"/>
  <c r="G42" i="28"/>
  <c r="D40" i="28"/>
  <c r="D37" i="28"/>
  <c r="G37" i="28"/>
  <c r="I37" i="28"/>
  <c r="D33" i="28"/>
  <c r="D31" i="28"/>
  <c r="G30" i="28"/>
  <c r="E33" i="28"/>
  <c r="E41" i="28"/>
  <c r="D38" i="28"/>
  <c r="D36" i="28"/>
  <c r="D34" i="28"/>
  <c r="G33" i="28"/>
  <c r="G31" i="28"/>
  <c r="D29" i="28"/>
  <c r="E29" i="28"/>
  <c r="G29" i="28"/>
  <c r="I29" i="28"/>
  <c r="E42" i="28"/>
  <c r="G38" i="28"/>
  <c r="G34" i="28"/>
  <c r="D32" i="28"/>
  <c r="I32" i="28"/>
  <c r="E36" i="28"/>
  <c r="D35" i="28"/>
  <c r="G36" i="28"/>
  <c r="D41" i="28"/>
  <c r="D39" i="28"/>
  <c r="K14" i="29"/>
  <c r="Q14" i="29"/>
  <c r="J14" i="29"/>
  <c r="R19" i="29"/>
  <c r="T19" i="29"/>
  <c r="V19" i="29"/>
  <c r="S19" i="29"/>
  <c r="U19" i="29"/>
  <c r="I40" i="32"/>
  <c r="I30" i="32"/>
  <c r="I37" i="32"/>
  <c r="I38" i="32"/>
  <c r="I58" i="34"/>
  <c r="I53" i="34"/>
  <c r="I56" i="34"/>
  <c r="I54" i="34"/>
  <c r="K22" i="33"/>
  <c r="Q22" i="33"/>
  <c r="J22" i="33"/>
  <c r="J15" i="33"/>
  <c r="K15" i="33"/>
  <c r="Q15" i="33"/>
  <c r="J10" i="33"/>
  <c r="K10" i="33"/>
  <c r="Q10" i="33"/>
  <c r="K12" i="33"/>
  <c r="Q12" i="33"/>
  <c r="J12" i="33"/>
  <c r="I18" i="33"/>
  <c r="I25" i="33"/>
  <c r="R23" i="25"/>
  <c r="T23" i="25"/>
  <c r="V23" i="25"/>
  <c r="S23" i="25"/>
  <c r="U23" i="25"/>
  <c r="I58" i="32"/>
  <c r="I50" i="32"/>
  <c r="I60" i="32"/>
  <c r="I54" i="32"/>
  <c r="R22" i="25"/>
  <c r="T22" i="25"/>
  <c r="V22" i="25"/>
  <c r="S22" i="25"/>
  <c r="U22" i="25"/>
  <c r="K16" i="31"/>
  <c r="Q16" i="31"/>
  <c r="J16" i="31"/>
  <c r="J19" i="31"/>
  <c r="K19" i="31"/>
  <c r="G65" i="31"/>
  <c r="G64" i="31"/>
  <c r="G62" i="31"/>
  <c r="G58" i="31"/>
  <c r="G57" i="31"/>
  <c r="G56" i="31"/>
  <c r="G61" i="31"/>
  <c r="G59" i="31"/>
  <c r="G54" i="31"/>
  <c r="G51" i="31"/>
  <c r="G55" i="31"/>
  <c r="G53" i="31"/>
  <c r="G50" i="31"/>
  <c r="G60" i="31"/>
  <c r="G52" i="31"/>
  <c r="G63" i="31"/>
  <c r="K30" i="27"/>
  <c r="Q30" i="27"/>
  <c r="J30" i="27"/>
  <c r="J20" i="31"/>
  <c r="K20" i="31"/>
  <c r="Q20" i="31"/>
  <c r="I22" i="31"/>
  <c r="H65" i="31"/>
  <c r="H60" i="31"/>
  <c r="H52" i="31"/>
  <c r="H64" i="31"/>
  <c r="H62" i="31"/>
  <c r="H58" i="31"/>
  <c r="H57" i="31"/>
  <c r="H56" i="31"/>
  <c r="H63" i="31"/>
  <c r="H59" i="31"/>
  <c r="H51" i="31"/>
  <c r="H55" i="31"/>
  <c r="H53" i="31"/>
  <c r="H50" i="31"/>
  <c r="H61" i="31"/>
  <c r="H54" i="31"/>
  <c r="I39" i="27"/>
  <c r="J41" i="27"/>
  <c r="K41" i="27"/>
  <c r="Q41" i="27"/>
  <c r="I34" i="27"/>
  <c r="K40" i="27"/>
  <c r="Q40" i="27"/>
  <c r="J40" i="27"/>
  <c r="K15" i="27"/>
  <c r="Q15" i="27"/>
  <c r="J15" i="27"/>
  <c r="J48" i="29"/>
  <c r="K48" i="29"/>
  <c r="Q48" i="29"/>
  <c r="J61" i="29"/>
  <c r="K61" i="29"/>
  <c r="Q61" i="29"/>
  <c r="K57" i="29"/>
  <c r="Q57" i="29"/>
  <c r="J57" i="29"/>
  <c r="K61" i="30"/>
  <c r="Q61" i="30"/>
  <c r="J61" i="30"/>
  <c r="I54" i="30"/>
  <c r="K57" i="30"/>
  <c r="Q57" i="30"/>
  <c r="J57" i="30"/>
  <c r="K58" i="30"/>
  <c r="Q58" i="30"/>
  <c r="J58" i="30"/>
  <c r="K55" i="30"/>
  <c r="Q55" i="30"/>
  <c r="J55" i="30"/>
  <c r="R18" i="32"/>
  <c r="T18" i="32"/>
  <c r="V18" i="32"/>
  <c r="S18" i="32"/>
  <c r="U18" i="32"/>
  <c r="I29" i="29"/>
  <c r="I32" i="29"/>
  <c r="I37" i="29"/>
  <c r="I30" i="29"/>
  <c r="R25" i="32"/>
  <c r="T25" i="32"/>
  <c r="V25" i="32"/>
  <c r="S25" i="32"/>
  <c r="U25" i="32"/>
  <c r="I42" i="30"/>
  <c r="I33" i="30"/>
  <c r="I31" i="30"/>
  <c r="I37" i="30"/>
  <c r="J52" i="25"/>
  <c r="K52" i="25"/>
  <c r="Q52" i="25"/>
  <c r="R11" i="27"/>
  <c r="T11" i="27"/>
  <c r="V11" i="27"/>
  <c r="S11" i="27"/>
  <c r="U11" i="27"/>
  <c r="K24" i="27"/>
  <c r="Q24" i="27"/>
  <c r="J24" i="27"/>
  <c r="I52" i="27"/>
  <c r="J57" i="27"/>
  <c r="K57" i="27"/>
  <c r="Q57" i="27"/>
  <c r="K56" i="27"/>
  <c r="Q56" i="27"/>
  <c r="J56" i="27"/>
  <c r="K59" i="27"/>
  <c r="Q59" i="27"/>
  <c r="J59" i="27"/>
  <c r="K56" i="25"/>
  <c r="Q56" i="25"/>
  <c r="J56" i="25"/>
  <c r="K18" i="25"/>
  <c r="Q18" i="25"/>
  <c r="J18" i="25"/>
  <c r="R10" i="25"/>
  <c r="T10" i="25"/>
  <c r="V10" i="25"/>
  <c r="S10" i="25"/>
  <c r="U10" i="25"/>
  <c r="J23" i="26"/>
  <c r="K23" i="26"/>
  <c r="Q23" i="26"/>
  <c r="K21" i="26"/>
  <c r="Q21" i="26"/>
  <c r="J21" i="26"/>
  <c r="H51" i="26"/>
  <c r="H60" i="26"/>
  <c r="H57" i="26"/>
  <c r="H56" i="26"/>
  <c r="H49" i="26"/>
  <c r="H61" i="26"/>
  <c r="H58" i="26"/>
  <c r="H55" i="26"/>
  <c r="H53" i="26"/>
  <c r="H52" i="26"/>
  <c r="H50" i="26"/>
  <c r="H54" i="26"/>
  <c r="H62" i="26"/>
  <c r="H59" i="26"/>
  <c r="H48" i="26"/>
  <c r="K12" i="26"/>
  <c r="Q12" i="26"/>
  <c r="J12" i="26"/>
  <c r="I22" i="26"/>
  <c r="I13" i="26"/>
  <c r="R11" i="29"/>
  <c r="T11" i="29"/>
  <c r="V11" i="29"/>
  <c r="S11" i="29"/>
  <c r="U11" i="29"/>
  <c r="J20" i="27"/>
  <c r="K20" i="27"/>
  <c r="Q20" i="27"/>
  <c r="K20" i="25"/>
  <c r="Q20" i="25"/>
  <c r="J20" i="25"/>
  <c r="I19" i="28"/>
  <c r="H54" i="28"/>
  <c r="H51" i="28"/>
  <c r="H60" i="28"/>
  <c r="H57" i="28"/>
  <c r="H49" i="28"/>
  <c r="H61" i="28"/>
  <c r="H58" i="28"/>
  <c r="H56" i="28"/>
  <c r="H52" i="28"/>
  <c r="H50" i="28"/>
  <c r="H62" i="28"/>
  <c r="H59" i="28"/>
  <c r="H53" i="28"/>
  <c r="F56" i="28"/>
  <c r="H55" i="28"/>
  <c r="H48" i="28"/>
  <c r="K10" i="28"/>
  <c r="Q10" i="28"/>
  <c r="J10" i="28"/>
  <c r="I16" i="28"/>
  <c r="R12" i="29"/>
  <c r="T12" i="29"/>
  <c r="V12" i="29"/>
  <c r="S12" i="29"/>
  <c r="U12" i="29"/>
  <c r="I44" i="32"/>
  <c r="I32" i="32"/>
  <c r="I39" i="32"/>
  <c r="I31" i="32"/>
  <c r="I60" i="34"/>
  <c r="I63" i="34"/>
  <c r="I57" i="34"/>
  <c r="I62" i="34"/>
  <c r="K11" i="33"/>
  <c r="Q11" i="33"/>
  <c r="J11" i="33"/>
  <c r="K16" i="33"/>
  <c r="Q16" i="33"/>
  <c r="J16" i="33"/>
  <c r="K14" i="33"/>
  <c r="Q14" i="33"/>
  <c r="J14" i="33"/>
  <c r="K19" i="33"/>
  <c r="J19" i="33"/>
  <c r="H45" i="33"/>
  <c r="H43" i="33"/>
  <c r="H40" i="33"/>
  <c r="H38" i="33"/>
  <c r="H44" i="33"/>
  <c r="H36" i="33"/>
  <c r="H37" i="33"/>
  <c r="H32" i="33"/>
  <c r="H31" i="33"/>
  <c r="H30" i="33"/>
  <c r="H42" i="33"/>
  <c r="H41" i="33"/>
  <c r="H39" i="33"/>
  <c r="H34" i="33"/>
  <c r="H33" i="33"/>
  <c r="H35" i="33"/>
  <c r="R16" i="27"/>
  <c r="T16" i="27"/>
  <c r="V16" i="27"/>
  <c r="S16" i="27"/>
  <c r="U16" i="27"/>
  <c r="I61" i="32"/>
  <c r="I53" i="32"/>
  <c r="I56" i="32"/>
  <c r="I63" i="32"/>
  <c r="I65" i="32"/>
  <c r="R13" i="29"/>
  <c r="T13" i="29"/>
  <c r="V13" i="29"/>
  <c r="S13" i="29"/>
  <c r="U13" i="29"/>
  <c r="R24" i="29"/>
  <c r="T24" i="29"/>
  <c r="V24" i="29"/>
  <c r="S24" i="29"/>
  <c r="U24" i="29"/>
  <c r="J15" i="31"/>
  <c r="K15" i="31"/>
  <c r="Q15" i="31"/>
  <c r="J35" i="27"/>
  <c r="K35" i="27"/>
  <c r="Q35" i="27"/>
  <c r="J58" i="25"/>
  <c r="K58" i="25"/>
  <c r="Q58" i="25"/>
  <c r="K13" i="31"/>
  <c r="Q13" i="31"/>
  <c r="J13" i="31"/>
  <c r="I23" i="31"/>
  <c r="K17" i="31"/>
  <c r="Q17" i="31"/>
  <c r="J17" i="31"/>
  <c r="K21" i="31"/>
  <c r="Q21" i="31"/>
  <c r="J21" i="31"/>
  <c r="H45" i="31"/>
  <c r="H44" i="31"/>
  <c r="H39" i="31"/>
  <c r="H35" i="31"/>
  <c r="H36" i="31"/>
  <c r="H32" i="31"/>
  <c r="H42" i="31"/>
  <c r="H40" i="31"/>
  <c r="H38" i="31"/>
  <c r="H37" i="31"/>
  <c r="H41" i="31"/>
  <c r="H34" i="31"/>
  <c r="H31" i="31"/>
  <c r="H43" i="31"/>
  <c r="H33" i="31"/>
  <c r="H30" i="31"/>
  <c r="D65" i="31"/>
  <c r="D61" i="31"/>
  <c r="D59" i="31"/>
  <c r="F54" i="31"/>
  <c r="D51" i="31"/>
  <c r="D63" i="31"/>
  <c r="D55" i="31"/>
  <c r="D53" i="31"/>
  <c r="D50" i="31"/>
  <c r="D64" i="31"/>
  <c r="D62" i="31"/>
  <c r="D60" i="31"/>
  <c r="I60" i="31"/>
  <c r="D58" i="31"/>
  <c r="D52" i="31"/>
  <c r="F58" i="31"/>
  <c r="D57" i="31"/>
  <c r="D56" i="31"/>
  <c r="D54" i="31"/>
  <c r="I43" i="27"/>
  <c r="I29" i="27"/>
  <c r="I36" i="27"/>
  <c r="I31" i="27"/>
  <c r="J23" i="27"/>
  <c r="K23" i="27"/>
  <c r="Q23" i="27"/>
  <c r="K51" i="29"/>
  <c r="Q51" i="29"/>
  <c r="J51" i="29"/>
  <c r="J53" i="29"/>
  <c r="K53" i="29"/>
  <c r="Q53" i="29"/>
  <c r="K49" i="29"/>
  <c r="Q49" i="29"/>
  <c r="J49" i="29"/>
  <c r="K60" i="29"/>
  <c r="Q60" i="29"/>
  <c r="J60" i="29"/>
  <c r="R20" i="30"/>
  <c r="T20" i="30"/>
  <c r="V20" i="30"/>
  <c r="S20" i="30"/>
  <c r="U20" i="30"/>
  <c r="J56" i="30"/>
  <c r="K56" i="30"/>
  <c r="Q56" i="30"/>
  <c r="J59" i="30"/>
  <c r="K59" i="30"/>
  <c r="Q59" i="30"/>
  <c r="K60" i="30"/>
  <c r="Q60" i="30"/>
  <c r="J60" i="30"/>
  <c r="K63" i="30"/>
  <c r="Q63" i="30"/>
  <c r="J63" i="30"/>
  <c r="R19" i="34"/>
  <c r="T19" i="34"/>
  <c r="V19" i="34"/>
  <c r="S19" i="34"/>
  <c r="U19" i="34"/>
  <c r="K35" i="29"/>
  <c r="Q35" i="29"/>
  <c r="J35" i="29"/>
  <c r="I41" i="29"/>
  <c r="I39" i="29"/>
  <c r="I42" i="29"/>
  <c r="I40" i="30"/>
  <c r="I38" i="30"/>
  <c r="K19" i="27"/>
  <c r="Q19" i="27"/>
  <c r="J19" i="27"/>
  <c r="K23" i="29"/>
  <c r="Q23" i="29"/>
  <c r="J23" i="29"/>
  <c r="R14" i="32"/>
  <c r="T14" i="32"/>
  <c r="V14" i="32"/>
  <c r="S14" i="32"/>
  <c r="U14" i="32"/>
  <c r="R23" i="34"/>
  <c r="T23" i="34"/>
  <c r="V23" i="34"/>
  <c r="S23" i="34"/>
  <c r="U23" i="34"/>
  <c r="J16" i="26"/>
  <c r="K16" i="26"/>
  <c r="Q16" i="26"/>
  <c r="D61" i="26"/>
  <c r="I61" i="26"/>
  <c r="D58" i="26"/>
  <c r="I58" i="26"/>
  <c r="D55" i="26"/>
  <c r="I55" i="26"/>
  <c r="D53" i="26"/>
  <c r="I53" i="26"/>
  <c r="F52" i="26"/>
  <c r="D50" i="26"/>
  <c r="I50" i="26"/>
  <c r="D59" i="26"/>
  <c r="I59" i="26"/>
  <c r="D54" i="26"/>
  <c r="D48" i="26"/>
  <c r="I48" i="26"/>
  <c r="D56" i="26"/>
  <c r="D51" i="26"/>
  <c r="I51" i="26"/>
  <c r="D60" i="26"/>
  <c r="I60" i="26"/>
  <c r="D57" i="26"/>
  <c r="I57" i="26"/>
  <c r="D62" i="26"/>
  <c r="F56" i="26"/>
  <c r="D49" i="26"/>
  <c r="D52" i="26"/>
  <c r="I52" i="26"/>
  <c r="I24" i="26"/>
  <c r="I18" i="28"/>
  <c r="I12" i="28"/>
  <c r="D61" i="28"/>
  <c r="D58" i="28"/>
  <c r="I58" i="28"/>
  <c r="F52" i="28"/>
  <c r="D50" i="28"/>
  <c r="I50" i="28"/>
  <c r="D59" i="28"/>
  <c r="D55" i="28"/>
  <c r="D53" i="28"/>
  <c r="D48" i="28"/>
  <c r="I48" i="28"/>
  <c r="D56" i="28"/>
  <c r="D54" i="28"/>
  <c r="D51" i="28"/>
  <c r="I51" i="28"/>
  <c r="D62" i="28"/>
  <c r="D60" i="28"/>
  <c r="D49" i="28"/>
  <c r="D57" i="28"/>
  <c r="I57" i="28"/>
  <c r="D52" i="28"/>
  <c r="I14" i="28"/>
  <c r="I23" i="28"/>
  <c r="I13" i="28"/>
  <c r="I42" i="32"/>
  <c r="I41" i="32"/>
  <c r="I34" i="32"/>
  <c r="I43" i="32"/>
  <c r="I52" i="34"/>
  <c r="I65" i="34"/>
  <c r="I51" i="34"/>
  <c r="I59" i="34"/>
  <c r="I64" i="34"/>
  <c r="K13" i="33"/>
  <c r="Q13" i="33"/>
  <c r="J13" i="33"/>
  <c r="I23" i="33"/>
  <c r="J20" i="33"/>
  <c r="K20" i="33"/>
  <c r="Q20" i="33"/>
  <c r="D45" i="33"/>
  <c r="E45" i="33"/>
  <c r="G45" i="33"/>
  <c r="D44" i="33"/>
  <c r="I44" i="33"/>
  <c r="D42" i="33"/>
  <c r="D39" i="33"/>
  <c r="I39" i="33"/>
  <c r="D43" i="33"/>
  <c r="E43" i="33"/>
  <c r="G42" i="33"/>
  <c r="D41" i="33"/>
  <c r="I41" i="33"/>
  <c r="E38" i="33"/>
  <c r="D37" i="33"/>
  <c r="I37" i="33"/>
  <c r="D35" i="33"/>
  <c r="G38" i="33"/>
  <c r="D36" i="33"/>
  <c r="I36" i="33"/>
  <c r="E34" i="33"/>
  <c r="D31" i="33"/>
  <c r="D30" i="33"/>
  <c r="I30" i="33"/>
  <c r="G43" i="33"/>
  <c r="E42" i="33"/>
  <c r="D40" i="33"/>
  <c r="I40" i="33"/>
  <c r="E35" i="33"/>
  <c r="G34" i="33"/>
  <c r="D33" i="33"/>
  <c r="I33" i="33"/>
  <c r="D32" i="33"/>
  <c r="G35" i="33"/>
  <c r="E32" i="33"/>
  <c r="G32" i="33"/>
  <c r="D38" i="33"/>
  <c r="D34" i="33"/>
  <c r="H65" i="33"/>
  <c r="H61" i="33"/>
  <c r="H59" i="33"/>
  <c r="H58" i="33"/>
  <c r="H57" i="33"/>
  <c r="H56" i="33"/>
  <c r="H53" i="33"/>
  <c r="H50" i="33"/>
  <c r="H63" i="33"/>
  <c r="H55" i="33"/>
  <c r="F58" i="33"/>
  <c r="H52" i="33"/>
  <c r="H60" i="33"/>
  <c r="H64" i="33"/>
  <c r="H54" i="33"/>
  <c r="H51" i="33"/>
  <c r="H62" i="33"/>
  <c r="R18" i="29"/>
  <c r="T18" i="29"/>
  <c r="V18" i="29"/>
  <c r="S18" i="29"/>
  <c r="U18" i="29"/>
  <c r="I52" i="32"/>
  <c r="I59" i="32"/>
  <c r="I57" i="32"/>
  <c r="I62" i="32"/>
  <c r="R10" i="29"/>
  <c r="T10" i="29"/>
  <c r="V10" i="29"/>
  <c r="S10" i="29"/>
  <c r="U10" i="29"/>
  <c r="J50" i="27"/>
  <c r="K50" i="27"/>
  <c r="Q50" i="27"/>
  <c r="J53" i="25"/>
  <c r="K53" i="25"/>
  <c r="Q53" i="25"/>
  <c r="I16" i="43"/>
  <c r="I17" i="45"/>
  <c r="K30" i="34"/>
  <c r="Q30" i="34"/>
  <c r="J30" i="34"/>
  <c r="K33" i="34"/>
  <c r="Q33" i="34"/>
  <c r="J33" i="34"/>
  <c r="K22" i="30"/>
  <c r="Q22" i="30"/>
  <c r="J22" i="30"/>
  <c r="S24" i="34"/>
  <c r="U24" i="34"/>
  <c r="R24" i="34"/>
  <c r="T24" i="34"/>
  <c r="V24" i="34"/>
  <c r="S11" i="34"/>
  <c r="U11" i="34"/>
  <c r="R11" i="34"/>
  <c r="T11" i="34"/>
  <c r="V11" i="34"/>
  <c r="I45" i="34"/>
  <c r="I35" i="34"/>
  <c r="R15" i="34"/>
  <c r="T15" i="34"/>
  <c r="V15" i="34"/>
  <c r="S15" i="34"/>
  <c r="U15" i="34"/>
  <c r="R20" i="41"/>
  <c r="Q21" i="41"/>
  <c r="R21" i="41"/>
  <c r="I57" i="25"/>
  <c r="I53" i="44"/>
  <c r="I20" i="45"/>
  <c r="R10" i="34"/>
  <c r="T10" i="34"/>
  <c r="V10" i="34"/>
  <c r="S10" i="34"/>
  <c r="U10" i="34"/>
  <c r="J34" i="34"/>
  <c r="K34" i="34"/>
  <c r="Q34" i="34"/>
  <c r="K15" i="30"/>
  <c r="Q15" i="30"/>
  <c r="J15" i="30"/>
  <c r="K23" i="30"/>
  <c r="Q23" i="30"/>
  <c r="J23" i="30"/>
  <c r="S16" i="30"/>
  <c r="U16" i="30"/>
  <c r="R16" i="30"/>
  <c r="T16" i="30"/>
  <c r="V16" i="30"/>
  <c r="Q19" i="41"/>
  <c r="R19" i="41"/>
  <c r="I55" i="25"/>
  <c r="I77" i="41"/>
  <c r="K43" i="34"/>
  <c r="Q43" i="34"/>
  <c r="J43" i="34"/>
  <c r="J37" i="34"/>
  <c r="K37" i="34"/>
  <c r="Q37" i="34"/>
  <c r="K41" i="34"/>
  <c r="Q41" i="34"/>
  <c r="J41" i="34"/>
  <c r="R24" i="30"/>
  <c r="T24" i="30"/>
  <c r="V24" i="30"/>
  <c r="S24" i="30"/>
  <c r="U24" i="30"/>
  <c r="J12" i="30"/>
  <c r="K12" i="30"/>
  <c r="Q12" i="30"/>
  <c r="K18" i="34"/>
  <c r="Q18" i="34"/>
  <c r="J18" i="34"/>
  <c r="R17" i="30"/>
  <c r="T17" i="30"/>
  <c r="V17" i="30"/>
  <c r="S17" i="30"/>
  <c r="U17" i="30"/>
  <c r="R16" i="34"/>
  <c r="T16" i="34"/>
  <c r="V16" i="34"/>
  <c r="S16" i="34"/>
  <c r="U16" i="34"/>
  <c r="I38" i="34"/>
  <c r="I36" i="34"/>
  <c r="I39" i="34"/>
  <c r="K14" i="34"/>
  <c r="Q14" i="34"/>
  <c r="J14" i="34"/>
  <c r="R10" i="30"/>
  <c r="T10" i="30"/>
  <c r="V10" i="30"/>
  <c r="S10" i="30"/>
  <c r="U10" i="30"/>
  <c r="K12" i="34"/>
  <c r="Q12" i="34"/>
  <c r="J12" i="34"/>
  <c r="R13" i="34"/>
  <c r="T13" i="34"/>
  <c r="V13" i="34"/>
  <c r="S13" i="34"/>
  <c r="U13" i="34"/>
  <c r="R11" i="30"/>
  <c r="T11" i="30"/>
  <c r="V11" i="30"/>
  <c r="S11" i="30"/>
  <c r="U11" i="30"/>
  <c r="I61" i="25"/>
  <c r="I53" i="41"/>
  <c r="S20" i="34"/>
  <c r="U20" i="34"/>
  <c r="R20" i="34"/>
  <c r="T20" i="34"/>
  <c r="V20" i="34"/>
  <c r="K31" i="34"/>
  <c r="Q31" i="34"/>
  <c r="J31" i="34"/>
  <c r="K40" i="34"/>
  <c r="Q40" i="34"/>
  <c r="J40" i="34"/>
  <c r="K18" i="30"/>
  <c r="Q18" i="30"/>
  <c r="J18" i="30"/>
  <c r="I44" i="34"/>
  <c r="I32" i="34"/>
  <c r="I42" i="34"/>
  <c r="R21" i="30"/>
  <c r="T21" i="30"/>
  <c r="V21" i="30"/>
  <c r="S21" i="30"/>
  <c r="U21" i="30"/>
  <c r="R14" i="30"/>
  <c r="T14" i="30"/>
  <c r="V14" i="30"/>
  <c r="S14" i="30"/>
  <c r="U14" i="30"/>
  <c r="R25" i="42"/>
  <c r="R14" i="42"/>
  <c r="I76" i="42"/>
  <c r="I60" i="44"/>
  <c r="I65" i="44"/>
  <c r="I14" i="45"/>
  <c r="I52" i="31"/>
  <c r="I63" i="31"/>
  <c r="I61" i="31"/>
  <c r="K61" i="31"/>
  <c r="Q61" i="31"/>
  <c r="I51" i="31"/>
  <c r="K51" i="31"/>
  <c r="Q51" i="31"/>
  <c r="I57" i="31"/>
  <c r="I53" i="31"/>
  <c r="S12" i="32"/>
  <c r="U12" i="32"/>
  <c r="R12" i="32"/>
  <c r="T12" i="32"/>
  <c r="V12" i="32"/>
  <c r="I53" i="28"/>
  <c r="I60" i="28"/>
  <c r="I61" i="28"/>
  <c r="I75" i="42"/>
  <c r="K75" i="42"/>
  <c r="Q75" i="42"/>
  <c r="I24" i="43"/>
  <c r="I25" i="45"/>
  <c r="I16" i="45"/>
  <c r="K16" i="45"/>
  <c r="Q16" i="45"/>
  <c r="R16" i="45"/>
  <c r="I24" i="45"/>
  <c r="I75" i="44"/>
  <c r="J75" i="44"/>
  <c r="D73" i="45"/>
  <c r="D77" i="45"/>
  <c r="D61" i="45"/>
  <c r="F68" i="45"/>
  <c r="F64" i="45"/>
  <c r="D70" i="45"/>
  <c r="D74" i="45"/>
  <c r="D66" i="45"/>
  <c r="D62" i="45"/>
  <c r="E68" i="45"/>
  <c r="E64" i="45"/>
  <c r="D71" i="45"/>
  <c r="D75" i="45"/>
  <c r="D59" i="45"/>
  <c r="D63" i="45"/>
  <c r="D68" i="45"/>
  <c r="D64" i="45"/>
  <c r="D60" i="45"/>
  <c r="D72" i="45"/>
  <c r="D76" i="45"/>
  <c r="D67" i="45"/>
  <c r="D58" i="45"/>
  <c r="D69" i="45"/>
  <c r="D65" i="45"/>
  <c r="H50" i="45"/>
  <c r="H51" i="45"/>
  <c r="H52" i="45"/>
  <c r="H53" i="45"/>
  <c r="H48" i="45"/>
  <c r="H47" i="45"/>
  <c r="H46" i="45"/>
  <c r="H45" i="45"/>
  <c r="H37" i="45"/>
  <c r="H35" i="45"/>
  <c r="H49" i="45"/>
  <c r="H44" i="45"/>
  <c r="H43" i="45"/>
  <c r="H40" i="45"/>
  <c r="H39" i="45"/>
  <c r="H38" i="45"/>
  <c r="H36" i="45"/>
  <c r="H34" i="45"/>
  <c r="H42" i="45"/>
  <c r="H41" i="45"/>
  <c r="G51" i="45"/>
  <c r="G48" i="45"/>
  <c r="D47" i="45"/>
  <c r="D42" i="45"/>
  <c r="G40" i="45"/>
  <c r="E51" i="45"/>
  <c r="D53" i="45"/>
  <c r="D51" i="45"/>
  <c r="D48" i="45"/>
  <c r="E44" i="45"/>
  <c r="E41" i="45"/>
  <c r="D40" i="45"/>
  <c r="D52" i="45"/>
  <c r="G44" i="45"/>
  <c r="E40" i="45"/>
  <c r="D50" i="45"/>
  <c r="D44" i="45"/>
  <c r="D39" i="45"/>
  <c r="E48" i="45"/>
  <c r="G41" i="45"/>
  <c r="D46" i="45"/>
  <c r="D41" i="45"/>
  <c r="D49" i="45"/>
  <c r="D38" i="45"/>
  <c r="D36" i="45"/>
  <c r="D45" i="45"/>
  <c r="D37" i="45"/>
  <c r="D35" i="45"/>
  <c r="G49" i="45"/>
  <c r="D43" i="45"/>
  <c r="G38" i="45"/>
  <c r="G36" i="45"/>
  <c r="D34" i="45"/>
  <c r="E49" i="45"/>
  <c r="E38" i="45"/>
  <c r="E36" i="45"/>
  <c r="J26" i="45"/>
  <c r="K26" i="45"/>
  <c r="Q26" i="45"/>
  <c r="H77" i="45"/>
  <c r="H76" i="45"/>
  <c r="H75" i="45"/>
  <c r="H74" i="45"/>
  <c r="H73" i="45"/>
  <c r="H69" i="45"/>
  <c r="H66" i="45"/>
  <c r="H61" i="45"/>
  <c r="H72" i="45"/>
  <c r="H65" i="45"/>
  <c r="H60" i="45"/>
  <c r="H71" i="45"/>
  <c r="H68" i="45"/>
  <c r="H67" i="45"/>
  <c r="H64" i="45"/>
  <c r="H63" i="45"/>
  <c r="H59" i="45"/>
  <c r="H70" i="45"/>
  <c r="H62" i="45"/>
  <c r="H58" i="45"/>
  <c r="I27" i="45"/>
  <c r="G76" i="45"/>
  <c r="I76" i="45"/>
  <c r="G74" i="45"/>
  <c r="G75" i="45"/>
  <c r="G77" i="45"/>
  <c r="G68" i="45"/>
  <c r="G64" i="45"/>
  <c r="G70" i="45"/>
  <c r="G62" i="45"/>
  <c r="G58" i="45"/>
  <c r="G73" i="45"/>
  <c r="G69" i="45"/>
  <c r="G66" i="45"/>
  <c r="G61" i="45"/>
  <c r="G72" i="45"/>
  <c r="I72" i="45"/>
  <c r="G65" i="45"/>
  <c r="G60" i="45"/>
  <c r="G71" i="45"/>
  <c r="G67" i="45"/>
  <c r="G63" i="45"/>
  <c r="I63" i="45"/>
  <c r="G59" i="45"/>
  <c r="J28" i="45"/>
  <c r="K28" i="45"/>
  <c r="Q28" i="45"/>
  <c r="J29" i="45"/>
  <c r="K29" i="45"/>
  <c r="Q29" i="45"/>
  <c r="I74" i="41"/>
  <c r="J77" i="41"/>
  <c r="K77" i="41"/>
  <c r="Q77" i="41"/>
  <c r="I51" i="41"/>
  <c r="J53" i="41"/>
  <c r="K53" i="41"/>
  <c r="Q53" i="41"/>
  <c r="R26" i="41"/>
  <c r="T26" i="41"/>
  <c r="V26" i="41"/>
  <c r="I50" i="41"/>
  <c r="I75" i="41"/>
  <c r="I76" i="41"/>
  <c r="Q18" i="41"/>
  <c r="R18" i="41"/>
  <c r="T18" i="41"/>
  <c r="V18" i="41"/>
  <c r="R10" i="41"/>
  <c r="T10" i="41"/>
  <c r="V10" i="41"/>
  <c r="I61" i="41"/>
  <c r="I52" i="41"/>
  <c r="G75" i="43"/>
  <c r="G77" i="43"/>
  <c r="G74" i="43"/>
  <c r="G76" i="43"/>
  <c r="K28" i="43"/>
  <c r="Q28" i="43"/>
  <c r="J28" i="43"/>
  <c r="I29" i="43"/>
  <c r="H74" i="43"/>
  <c r="H76" i="43"/>
  <c r="H75" i="43"/>
  <c r="H77" i="43"/>
  <c r="E53" i="43"/>
  <c r="D52" i="43"/>
  <c r="G50" i="43"/>
  <c r="E48" i="43"/>
  <c r="D45" i="43"/>
  <c r="G41" i="43"/>
  <c r="D39" i="43"/>
  <c r="G53" i="43"/>
  <c r="G51" i="43"/>
  <c r="E50" i="43"/>
  <c r="D48" i="43"/>
  <c r="G44" i="43"/>
  <c r="D42" i="43"/>
  <c r="G40" i="43"/>
  <c r="G52" i="43"/>
  <c r="E51" i="43"/>
  <c r="D50" i="43"/>
  <c r="D46" i="43"/>
  <c r="E44" i="43"/>
  <c r="D41" i="43"/>
  <c r="E40" i="43"/>
  <c r="D53" i="43"/>
  <c r="E52" i="43"/>
  <c r="D51" i="43"/>
  <c r="G48" i="43"/>
  <c r="D47" i="43"/>
  <c r="D44" i="43"/>
  <c r="E41" i="43"/>
  <c r="D40" i="43"/>
  <c r="I26" i="43"/>
  <c r="H51" i="43"/>
  <c r="H53" i="43"/>
  <c r="H50" i="43"/>
  <c r="H52" i="43"/>
  <c r="D70" i="43"/>
  <c r="D74" i="43"/>
  <c r="D66" i="43"/>
  <c r="D60" i="43"/>
  <c r="D68" i="43"/>
  <c r="D71" i="43"/>
  <c r="D75" i="43"/>
  <c r="D67" i="43"/>
  <c r="D61" i="43"/>
  <c r="F64" i="43"/>
  <c r="D72" i="43"/>
  <c r="D76" i="43"/>
  <c r="D63" i="43"/>
  <c r="D62" i="43"/>
  <c r="D64" i="43"/>
  <c r="D73" i="43"/>
  <c r="D77" i="43"/>
  <c r="I77" i="43"/>
  <c r="D59" i="43"/>
  <c r="F68" i="43"/>
  <c r="I27" i="43"/>
  <c r="J76" i="42"/>
  <c r="K76" i="42"/>
  <c r="Q76" i="42"/>
  <c r="R20" i="42"/>
  <c r="T20" i="42"/>
  <c r="V20" i="42"/>
  <c r="J75" i="42"/>
  <c r="R22" i="42"/>
  <c r="Q21" i="42"/>
  <c r="R21" i="42"/>
  <c r="T21" i="42"/>
  <c r="V21" i="42"/>
  <c r="J26" i="42"/>
  <c r="K26" i="42"/>
  <c r="Q26" i="42"/>
  <c r="R29" i="42"/>
  <c r="T29" i="42"/>
  <c r="V29" i="42"/>
  <c r="S29" i="42"/>
  <c r="U29" i="42"/>
  <c r="I50" i="42"/>
  <c r="R27" i="42"/>
  <c r="T27" i="42"/>
  <c r="V27" i="42"/>
  <c r="S27" i="42"/>
  <c r="U27" i="42"/>
  <c r="R28" i="42"/>
  <c r="T28" i="42"/>
  <c r="V28" i="42"/>
  <c r="S28" i="42"/>
  <c r="U28" i="42"/>
  <c r="Q19" i="42"/>
  <c r="R19" i="42"/>
  <c r="I51" i="42"/>
  <c r="I74" i="42"/>
  <c r="R10" i="42"/>
  <c r="T10" i="42"/>
  <c r="V10" i="42"/>
  <c r="I53" i="42"/>
  <c r="J52" i="42"/>
  <c r="K52" i="42"/>
  <c r="Q52" i="42"/>
  <c r="I77" i="42"/>
  <c r="I77" i="44"/>
  <c r="Q21" i="44"/>
  <c r="R21" i="44"/>
  <c r="R20" i="44"/>
  <c r="R28" i="44"/>
  <c r="T28" i="44"/>
  <c r="V28" i="44"/>
  <c r="S28" i="44"/>
  <c r="U28" i="44"/>
  <c r="K27" i="44"/>
  <c r="Q27" i="44"/>
  <c r="J27" i="44"/>
  <c r="K53" i="44"/>
  <c r="Q53" i="44"/>
  <c r="J53" i="44"/>
  <c r="I50" i="44"/>
  <c r="I52" i="44"/>
  <c r="R29" i="44"/>
  <c r="T29" i="44"/>
  <c r="V29" i="44"/>
  <c r="S29" i="44"/>
  <c r="U29" i="44"/>
  <c r="Q19" i="44"/>
  <c r="R19" i="44"/>
  <c r="R10" i="44"/>
  <c r="R14" i="44"/>
  <c r="T14" i="44"/>
  <c r="V14" i="44"/>
  <c r="R22" i="44"/>
  <c r="T22" i="44"/>
  <c r="V22" i="44"/>
  <c r="R26" i="44"/>
  <c r="T26" i="44"/>
  <c r="V26" i="44"/>
  <c r="S26" i="44"/>
  <c r="U26" i="44"/>
  <c r="I74" i="44"/>
  <c r="I51" i="44"/>
  <c r="I76" i="44"/>
  <c r="T29" i="41"/>
  <c r="V29" i="41"/>
  <c r="S29" i="41"/>
  <c r="U29" i="41"/>
  <c r="J27" i="41"/>
  <c r="K27" i="41"/>
  <c r="Q27" i="41"/>
  <c r="R27" i="41"/>
  <c r="T28" i="41"/>
  <c r="V28" i="41"/>
  <c r="S28" i="41"/>
  <c r="U28" i="41"/>
  <c r="S26" i="41"/>
  <c r="U26" i="41"/>
  <c r="I66" i="41"/>
  <c r="J66" i="41"/>
  <c r="I67" i="41"/>
  <c r="K67" i="41"/>
  <c r="I43" i="44"/>
  <c r="K43" i="44"/>
  <c r="I44" i="44"/>
  <c r="K44" i="44"/>
  <c r="Q44" i="44"/>
  <c r="I42" i="42"/>
  <c r="K42" i="42"/>
  <c r="I22" i="43"/>
  <c r="K22" i="43"/>
  <c r="Q22" i="43"/>
  <c r="I61" i="44"/>
  <c r="K61" i="44"/>
  <c r="Q61" i="44"/>
  <c r="R61" i="44"/>
  <c r="I69" i="44"/>
  <c r="J69" i="44"/>
  <c r="I67" i="44"/>
  <c r="K67" i="44"/>
  <c r="I47" i="44"/>
  <c r="J47" i="44"/>
  <c r="I39" i="44"/>
  <c r="K39" i="44"/>
  <c r="Q39" i="44"/>
  <c r="R39" i="44"/>
  <c r="I63" i="41"/>
  <c r="J63" i="41"/>
  <c r="I41" i="41"/>
  <c r="K41" i="41"/>
  <c r="Q41" i="41"/>
  <c r="R41" i="41"/>
  <c r="I44" i="41"/>
  <c r="K44" i="41"/>
  <c r="Q44" i="41"/>
  <c r="I43" i="42"/>
  <c r="J43" i="42"/>
  <c r="I58" i="42"/>
  <c r="K58" i="42"/>
  <c r="Q58" i="42"/>
  <c r="I37" i="41"/>
  <c r="J37" i="41"/>
  <c r="I62" i="41"/>
  <c r="K62" i="41"/>
  <c r="Q62" i="41"/>
  <c r="I42" i="41"/>
  <c r="K42" i="41"/>
  <c r="I60" i="42"/>
  <c r="K60" i="42"/>
  <c r="Q60" i="42"/>
  <c r="I61" i="42"/>
  <c r="K61" i="42"/>
  <c r="Q61" i="42"/>
  <c r="R61" i="42"/>
  <c r="I37" i="42"/>
  <c r="J37" i="42"/>
  <c r="I59" i="41"/>
  <c r="K59" i="41"/>
  <c r="Q59" i="41"/>
  <c r="I40" i="41"/>
  <c r="J40" i="41"/>
  <c r="I44" i="42"/>
  <c r="K44" i="42"/>
  <c r="Q44" i="42"/>
  <c r="I47" i="42"/>
  <c r="K47" i="42"/>
  <c r="Q47" i="42"/>
  <c r="R47" i="42"/>
  <c r="I49" i="41"/>
  <c r="J49" i="41"/>
  <c r="I40" i="44"/>
  <c r="K40" i="44"/>
  <c r="Q40" i="44"/>
  <c r="R40" i="44"/>
  <c r="I68" i="44"/>
  <c r="K68" i="44"/>
  <c r="Q68" i="44"/>
  <c r="I64" i="44"/>
  <c r="J64" i="44"/>
  <c r="I72" i="44"/>
  <c r="K72" i="44"/>
  <c r="Q72" i="44"/>
  <c r="R72" i="44"/>
  <c r="I15" i="43"/>
  <c r="K15" i="43"/>
  <c r="Q15" i="43"/>
  <c r="R15" i="43"/>
  <c r="I46" i="44"/>
  <c r="K46" i="44"/>
  <c r="Q46" i="44"/>
  <c r="K49" i="25"/>
  <c r="Q49" i="25"/>
  <c r="J49" i="25"/>
  <c r="J61" i="27"/>
  <c r="K61" i="27"/>
  <c r="Q61" i="27"/>
  <c r="K55" i="27"/>
  <c r="Q55" i="27"/>
  <c r="J55" i="27"/>
  <c r="K60" i="25"/>
  <c r="Q60" i="25"/>
  <c r="J60" i="25"/>
  <c r="K49" i="27"/>
  <c r="Q49" i="27"/>
  <c r="J49" i="27"/>
  <c r="K53" i="27"/>
  <c r="Q53" i="27"/>
  <c r="J53" i="27"/>
  <c r="J51" i="27"/>
  <c r="K51" i="27"/>
  <c r="Q51" i="27"/>
  <c r="J54" i="25"/>
  <c r="K54" i="25"/>
  <c r="Q54" i="25"/>
  <c r="J50" i="25"/>
  <c r="K50" i="25"/>
  <c r="Q50" i="25"/>
  <c r="J61" i="25"/>
  <c r="K61" i="25"/>
  <c r="Q61" i="25"/>
  <c r="K57" i="25"/>
  <c r="Q57" i="25"/>
  <c r="J57" i="25"/>
  <c r="K58" i="27"/>
  <c r="Q58" i="27"/>
  <c r="J58" i="27"/>
  <c r="J48" i="25"/>
  <c r="K48" i="25"/>
  <c r="Q48" i="25"/>
  <c r="K55" i="25"/>
  <c r="Q55" i="25"/>
  <c r="J55" i="25"/>
  <c r="K48" i="27"/>
  <c r="Q48" i="27"/>
  <c r="J48" i="27"/>
  <c r="J62" i="27"/>
  <c r="K62" i="27"/>
  <c r="Q62" i="27"/>
  <c r="K60" i="27"/>
  <c r="Q60" i="27"/>
  <c r="J60" i="27"/>
  <c r="J54" i="27"/>
  <c r="K54" i="27"/>
  <c r="Q54" i="27"/>
  <c r="H70" i="43"/>
  <c r="H66" i="43"/>
  <c r="H63" i="43"/>
  <c r="H60" i="43"/>
  <c r="H65" i="43"/>
  <c r="H64" i="43"/>
  <c r="H61" i="43"/>
  <c r="H58" i="43"/>
  <c r="H73" i="43"/>
  <c r="H69" i="43"/>
  <c r="H71" i="43"/>
  <c r="H67" i="43"/>
  <c r="H59" i="43"/>
  <c r="H72" i="43"/>
  <c r="H68" i="43"/>
  <c r="H62" i="43"/>
  <c r="D65" i="43"/>
  <c r="D58" i="43"/>
  <c r="D69" i="43"/>
  <c r="I35" i="25"/>
  <c r="J19" i="25"/>
  <c r="K19" i="25"/>
  <c r="Q19" i="25"/>
  <c r="R11" i="25"/>
  <c r="T11" i="25"/>
  <c r="V11" i="25"/>
  <c r="S11" i="25"/>
  <c r="U11" i="25"/>
  <c r="I32" i="25"/>
  <c r="H49" i="43"/>
  <c r="H48" i="43"/>
  <c r="H46" i="43"/>
  <c r="H45" i="43"/>
  <c r="H39" i="43"/>
  <c r="H38" i="43"/>
  <c r="H36" i="43"/>
  <c r="H35" i="43"/>
  <c r="H42" i="43"/>
  <c r="H40" i="43"/>
  <c r="H37" i="43"/>
  <c r="H43" i="43"/>
  <c r="H41" i="43"/>
  <c r="H44" i="43"/>
  <c r="H47" i="43"/>
  <c r="H34" i="43"/>
  <c r="R19" i="32"/>
  <c r="T19" i="32"/>
  <c r="V19" i="32"/>
  <c r="S19" i="32"/>
  <c r="U19" i="32"/>
  <c r="K30" i="25"/>
  <c r="Q30" i="25"/>
  <c r="J30" i="25"/>
  <c r="K40" i="25"/>
  <c r="Q40" i="25"/>
  <c r="J40" i="25"/>
  <c r="I41" i="25"/>
  <c r="K14" i="25"/>
  <c r="Q14" i="25"/>
  <c r="J14" i="25"/>
  <c r="I34" i="33"/>
  <c r="I43" i="28"/>
  <c r="I59" i="33"/>
  <c r="I39" i="26"/>
  <c r="I36" i="26"/>
  <c r="I30" i="26"/>
  <c r="I33" i="31"/>
  <c r="K33" i="31"/>
  <c r="Q33" i="31"/>
  <c r="I36" i="31"/>
  <c r="G71" i="43"/>
  <c r="G67" i="43"/>
  <c r="G64" i="43"/>
  <c r="G61" i="43"/>
  <c r="G72" i="43"/>
  <c r="G68" i="43"/>
  <c r="G63" i="43"/>
  <c r="G62" i="43"/>
  <c r="G60" i="43"/>
  <c r="G59" i="43"/>
  <c r="G65" i="43"/>
  <c r="G58" i="43"/>
  <c r="G73" i="43"/>
  <c r="G69" i="43"/>
  <c r="G70" i="43"/>
  <c r="G66" i="43"/>
  <c r="G49" i="43"/>
  <c r="G46" i="43"/>
  <c r="D38" i="43"/>
  <c r="D37" i="43"/>
  <c r="G36" i="43"/>
  <c r="G47" i="43"/>
  <c r="D34" i="43"/>
  <c r="E49" i="43"/>
  <c r="E47" i="43"/>
  <c r="E46" i="43"/>
  <c r="G38" i="43"/>
  <c r="E36" i="43"/>
  <c r="D35" i="43"/>
  <c r="D49" i="43"/>
  <c r="E38" i="43"/>
  <c r="D36" i="43"/>
  <c r="D43" i="43"/>
  <c r="K25" i="45"/>
  <c r="Q25" i="45"/>
  <c r="I33" i="25"/>
  <c r="I42" i="25"/>
  <c r="I36" i="25"/>
  <c r="I38" i="25"/>
  <c r="I31" i="25"/>
  <c r="I43" i="25"/>
  <c r="S23" i="32"/>
  <c r="U23" i="32"/>
  <c r="R23" i="32"/>
  <c r="T23" i="32"/>
  <c r="V23" i="32"/>
  <c r="J15" i="25"/>
  <c r="K15" i="25"/>
  <c r="Q15" i="25"/>
  <c r="I31" i="33"/>
  <c r="I49" i="28"/>
  <c r="I54" i="28"/>
  <c r="J54" i="28"/>
  <c r="I55" i="28"/>
  <c r="I62" i="26"/>
  <c r="I62" i="31"/>
  <c r="I59" i="31"/>
  <c r="K59" i="31"/>
  <c r="Q19" i="31"/>
  <c r="I37" i="25"/>
  <c r="I34" i="25"/>
  <c r="I39" i="25"/>
  <c r="I29" i="25"/>
  <c r="R24" i="25"/>
  <c r="T24" i="25"/>
  <c r="V24" i="25"/>
  <c r="S24" i="25"/>
  <c r="U24" i="25"/>
  <c r="S19" i="42"/>
  <c r="U19" i="42"/>
  <c r="I12" i="45"/>
  <c r="K19" i="45"/>
  <c r="J19" i="45"/>
  <c r="K11" i="45"/>
  <c r="Q11" i="45"/>
  <c r="R11" i="45"/>
  <c r="J11" i="45"/>
  <c r="K24" i="45"/>
  <c r="Q24" i="45"/>
  <c r="R24" i="45"/>
  <c r="J24" i="45"/>
  <c r="J13" i="45"/>
  <c r="K13" i="45"/>
  <c r="Q13" i="45"/>
  <c r="R13" i="45"/>
  <c r="J17" i="45"/>
  <c r="K17" i="45"/>
  <c r="Q17" i="45"/>
  <c r="K20" i="45"/>
  <c r="Q20" i="45"/>
  <c r="J20" i="45"/>
  <c r="I22" i="45"/>
  <c r="I60" i="45"/>
  <c r="K23" i="45"/>
  <c r="Q23" i="45"/>
  <c r="R23" i="45"/>
  <c r="J23" i="45"/>
  <c r="K14" i="45"/>
  <c r="Q14" i="45"/>
  <c r="J14" i="45"/>
  <c r="I18" i="45"/>
  <c r="K10" i="45"/>
  <c r="Q10" i="45"/>
  <c r="J10" i="45"/>
  <c r="I15" i="45"/>
  <c r="K21" i="45"/>
  <c r="J21" i="45"/>
  <c r="K18" i="44"/>
  <c r="J18" i="44"/>
  <c r="I58" i="44"/>
  <c r="K23" i="44"/>
  <c r="Q23" i="44"/>
  <c r="R23" i="44"/>
  <c r="J23" i="44"/>
  <c r="J12" i="44"/>
  <c r="K12" i="44"/>
  <c r="Q12" i="44"/>
  <c r="I38" i="44"/>
  <c r="I42" i="44"/>
  <c r="S11" i="44"/>
  <c r="U11" i="44"/>
  <c r="T11" i="44"/>
  <c r="V11" i="44"/>
  <c r="K65" i="44"/>
  <c r="Q65" i="44"/>
  <c r="R65" i="44"/>
  <c r="J65" i="44"/>
  <c r="S10" i="44"/>
  <c r="U10" i="44"/>
  <c r="T10" i="44"/>
  <c r="V10" i="44"/>
  <c r="S22" i="44"/>
  <c r="U22" i="44"/>
  <c r="S21" i="44"/>
  <c r="U21" i="44"/>
  <c r="T21" i="44"/>
  <c r="V21" i="44"/>
  <c r="I35" i="44"/>
  <c r="K25" i="44"/>
  <c r="Q25" i="44"/>
  <c r="J25" i="44"/>
  <c r="I59" i="44"/>
  <c r="K60" i="44"/>
  <c r="Q60" i="44"/>
  <c r="J60" i="44"/>
  <c r="I71" i="44"/>
  <c r="I66" i="44"/>
  <c r="S20" i="44"/>
  <c r="U20" i="44"/>
  <c r="T20" i="44"/>
  <c r="V20" i="44"/>
  <c r="S24" i="44"/>
  <c r="U24" i="44"/>
  <c r="T24" i="44"/>
  <c r="V24" i="44"/>
  <c r="T13" i="44"/>
  <c r="V13" i="44"/>
  <c r="S13" i="44"/>
  <c r="U13" i="44"/>
  <c r="J43" i="44"/>
  <c r="I49" i="44"/>
  <c r="S14" i="44"/>
  <c r="U14" i="44"/>
  <c r="I45" i="44"/>
  <c r="I36" i="44"/>
  <c r="I34" i="44"/>
  <c r="I37" i="44"/>
  <c r="I41" i="44"/>
  <c r="I48" i="44"/>
  <c r="S15" i="44"/>
  <c r="U15" i="44"/>
  <c r="T15" i="44"/>
  <c r="V15" i="44"/>
  <c r="I70" i="44"/>
  <c r="I63" i="44"/>
  <c r="I62" i="44"/>
  <c r="I73" i="44"/>
  <c r="S17" i="44"/>
  <c r="U17" i="44"/>
  <c r="T17" i="44"/>
  <c r="V17" i="44"/>
  <c r="T16" i="44"/>
  <c r="V16" i="44"/>
  <c r="S16" i="44"/>
  <c r="U16" i="44"/>
  <c r="J10" i="43"/>
  <c r="K10" i="43"/>
  <c r="Q10" i="43"/>
  <c r="K16" i="43"/>
  <c r="Q16" i="43"/>
  <c r="R16" i="43"/>
  <c r="J16" i="43"/>
  <c r="K13" i="43"/>
  <c r="Q13" i="43"/>
  <c r="R13" i="43"/>
  <c r="J13" i="43"/>
  <c r="J21" i="43"/>
  <c r="K21" i="43"/>
  <c r="J11" i="43"/>
  <c r="K11" i="43"/>
  <c r="Q11" i="43"/>
  <c r="R11" i="43"/>
  <c r="I23" i="43"/>
  <c r="I14" i="43"/>
  <c r="J19" i="43"/>
  <c r="K19" i="43"/>
  <c r="I25" i="43"/>
  <c r="I12" i="43"/>
  <c r="K17" i="43"/>
  <c r="Q17" i="43"/>
  <c r="R17" i="43"/>
  <c r="J17" i="43"/>
  <c r="I18" i="43"/>
  <c r="K20" i="43"/>
  <c r="Q20" i="43"/>
  <c r="J20" i="43"/>
  <c r="K24" i="43"/>
  <c r="Q24" i="43"/>
  <c r="R24" i="43"/>
  <c r="J24" i="43"/>
  <c r="J61" i="42"/>
  <c r="S20" i="42"/>
  <c r="U20" i="42"/>
  <c r="I62" i="42"/>
  <c r="I69" i="42"/>
  <c r="I64" i="42"/>
  <c r="I68" i="42"/>
  <c r="S23" i="42"/>
  <c r="U23" i="42"/>
  <c r="T23" i="42"/>
  <c r="V23" i="42"/>
  <c r="S21" i="42"/>
  <c r="U21" i="42"/>
  <c r="I39" i="42"/>
  <c r="I46" i="42"/>
  <c r="T14" i="42"/>
  <c r="V14" i="42"/>
  <c r="S14" i="42"/>
  <c r="U14" i="42"/>
  <c r="J15" i="42"/>
  <c r="K15" i="42"/>
  <c r="Q15" i="42"/>
  <c r="R15" i="42"/>
  <c r="S17" i="42"/>
  <c r="U17" i="42"/>
  <c r="T17" i="42"/>
  <c r="V17" i="42"/>
  <c r="S11" i="42"/>
  <c r="U11" i="42"/>
  <c r="T11" i="42"/>
  <c r="V11" i="42"/>
  <c r="T16" i="42"/>
  <c r="V16" i="42"/>
  <c r="S16" i="42"/>
  <c r="U16" i="42"/>
  <c r="S22" i="42"/>
  <c r="U22" i="42"/>
  <c r="T22" i="42"/>
  <c r="V22" i="42"/>
  <c r="I63" i="42"/>
  <c r="I71" i="42"/>
  <c r="I70" i="42"/>
  <c r="T13" i="42"/>
  <c r="V13" i="42"/>
  <c r="S13" i="42"/>
  <c r="U13" i="42"/>
  <c r="I38" i="42"/>
  <c r="I49" i="42"/>
  <c r="I40" i="42"/>
  <c r="I45" i="42"/>
  <c r="I67" i="42"/>
  <c r="T12" i="42"/>
  <c r="V12" i="42"/>
  <c r="S12" i="42"/>
  <c r="U12" i="42"/>
  <c r="K18" i="42"/>
  <c r="J18" i="42"/>
  <c r="S10" i="42"/>
  <c r="U10" i="42"/>
  <c r="I65" i="42"/>
  <c r="I66" i="42"/>
  <c r="I73" i="42"/>
  <c r="I59" i="42"/>
  <c r="I72" i="42"/>
  <c r="S25" i="42"/>
  <c r="U25" i="42"/>
  <c r="T25" i="42"/>
  <c r="V25" i="42"/>
  <c r="I36" i="42"/>
  <c r="I34" i="42"/>
  <c r="I41" i="42"/>
  <c r="I35" i="42"/>
  <c r="I48" i="42"/>
  <c r="S24" i="42"/>
  <c r="U24" i="42"/>
  <c r="T24" i="42"/>
  <c r="V24" i="42"/>
  <c r="I39" i="41"/>
  <c r="I47" i="41"/>
  <c r="J23" i="41"/>
  <c r="K23" i="41"/>
  <c r="Q23" i="41"/>
  <c r="R23" i="41"/>
  <c r="I65" i="41"/>
  <c r="J61" i="41"/>
  <c r="K61" i="41"/>
  <c r="Q61" i="41"/>
  <c r="T11" i="41"/>
  <c r="V11" i="41"/>
  <c r="S11" i="41"/>
  <c r="U11" i="41"/>
  <c r="J14" i="41"/>
  <c r="K14" i="41"/>
  <c r="Q14" i="41"/>
  <c r="K22" i="41"/>
  <c r="Q22" i="41"/>
  <c r="J22" i="41"/>
  <c r="R22" i="41"/>
  <c r="T24" i="41"/>
  <c r="V24" i="41"/>
  <c r="S24" i="41"/>
  <c r="U24" i="41"/>
  <c r="K73" i="41"/>
  <c r="Q73" i="41"/>
  <c r="J73" i="41"/>
  <c r="J72" i="41"/>
  <c r="K72" i="41"/>
  <c r="Q72" i="41"/>
  <c r="S13" i="41"/>
  <c r="U13" i="41"/>
  <c r="T13" i="41"/>
  <c r="V13" i="41"/>
  <c r="K12" i="41"/>
  <c r="Q12" i="41"/>
  <c r="J12" i="41"/>
  <c r="R12" i="41"/>
  <c r="I36" i="41"/>
  <c r="I43" i="41"/>
  <c r="I34" i="41"/>
  <c r="I45" i="41"/>
  <c r="I46" i="41"/>
  <c r="T20" i="41"/>
  <c r="V20" i="41"/>
  <c r="S20" i="41"/>
  <c r="U20" i="41"/>
  <c r="I58" i="41"/>
  <c r="I69" i="41"/>
  <c r="I64" i="41"/>
  <c r="I68" i="41"/>
  <c r="S10" i="41"/>
  <c r="U10" i="41"/>
  <c r="S17" i="41"/>
  <c r="U17" i="41"/>
  <c r="T17" i="41"/>
  <c r="V17" i="41"/>
  <c r="K15" i="41"/>
  <c r="Q15" i="41"/>
  <c r="R15" i="41"/>
  <c r="J15" i="41"/>
  <c r="K25" i="41"/>
  <c r="Q25" i="41"/>
  <c r="J25" i="41"/>
  <c r="I35" i="41"/>
  <c r="I38" i="41"/>
  <c r="J41" i="41"/>
  <c r="I48" i="41"/>
  <c r="S16" i="41"/>
  <c r="U16" i="41"/>
  <c r="T16" i="41"/>
  <c r="V16" i="41"/>
  <c r="I60" i="41"/>
  <c r="I71" i="41"/>
  <c r="I70" i="41"/>
  <c r="T21" i="41"/>
  <c r="V21" i="41"/>
  <c r="S21" i="41"/>
  <c r="U21" i="41"/>
  <c r="K34" i="33"/>
  <c r="Q34" i="33"/>
  <c r="J34" i="33"/>
  <c r="J30" i="33"/>
  <c r="K30" i="33"/>
  <c r="Q30" i="33"/>
  <c r="K43" i="32"/>
  <c r="Q43" i="32"/>
  <c r="J43" i="32"/>
  <c r="K13" i="28"/>
  <c r="Q13" i="28"/>
  <c r="J13" i="28"/>
  <c r="K53" i="28"/>
  <c r="Q53" i="28"/>
  <c r="J53" i="28"/>
  <c r="K59" i="26"/>
  <c r="Q59" i="26"/>
  <c r="J59" i="26"/>
  <c r="R48" i="27"/>
  <c r="T48" i="27"/>
  <c r="V48" i="27"/>
  <c r="S48" i="27"/>
  <c r="U48" i="27"/>
  <c r="K40" i="30"/>
  <c r="Q40" i="30"/>
  <c r="J40" i="30"/>
  <c r="J29" i="27"/>
  <c r="K29" i="27"/>
  <c r="Q29" i="27"/>
  <c r="K57" i="31"/>
  <c r="Q57" i="31"/>
  <c r="J57" i="31"/>
  <c r="J23" i="31"/>
  <c r="K23" i="31"/>
  <c r="Q23" i="31"/>
  <c r="K53" i="32"/>
  <c r="Q53" i="32"/>
  <c r="J53" i="32"/>
  <c r="R61" i="29"/>
  <c r="T61" i="29"/>
  <c r="V61" i="29"/>
  <c r="S61" i="29"/>
  <c r="U61" i="29"/>
  <c r="J34" i="27"/>
  <c r="K34" i="27"/>
  <c r="Q34" i="27"/>
  <c r="R30" i="27"/>
  <c r="T30" i="27"/>
  <c r="V30" i="27"/>
  <c r="S30" i="27"/>
  <c r="U30" i="27"/>
  <c r="R16" i="31"/>
  <c r="T16" i="31"/>
  <c r="V16" i="31"/>
  <c r="S16" i="31"/>
  <c r="U16" i="31"/>
  <c r="K58" i="32"/>
  <c r="Q58" i="32"/>
  <c r="J58" i="32"/>
  <c r="K18" i="33"/>
  <c r="Q18" i="33"/>
  <c r="J18" i="33"/>
  <c r="R22" i="33"/>
  <c r="T22" i="33"/>
  <c r="V22" i="33"/>
  <c r="S22" i="33"/>
  <c r="U22" i="33"/>
  <c r="K58" i="34"/>
  <c r="Q58" i="34"/>
  <c r="J58" i="34"/>
  <c r="R14" i="29"/>
  <c r="T14" i="29"/>
  <c r="V14" i="29"/>
  <c r="S14" i="29"/>
  <c r="U14" i="29"/>
  <c r="J29" i="28"/>
  <c r="K29" i="28"/>
  <c r="Q29" i="28"/>
  <c r="K20" i="28"/>
  <c r="Q20" i="28"/>
  <c r="J20" i="28"/>
  <c r="R11" i="26"/>
  <c r="T11" i="26"/>
  <c r="V11" i="26"/>
  <c r="S11" i="26"/>
  <c r="U11" i="26"/>
  <c r="K43" i="30"/>
  <c r="Q43" i="30"/>
  <c r="J43" i="30"/>
  <c r="R59" i="29"/>
  <c r="T59" i="29"/>
  <c r="V59" i="29"/>
  <c r="S59" i="29"/>
  <c r="U59" i="29"/>
  <c r="S38" i="27"/>
  <c r="U38" i="27"/>
  <c r="R38" i="27"/>
  <c r="T38" i="27"/>
  <c r="V38" i="27"/>
  <c r="I50" i="33"/>
  <c r="K59" i="33"/>
  <c r="J59" i="33"/>
  <c r="K61" i="34"/>
  <c r="Q61" i="34"/>
  <c r="J61" i="34"/>
  <c r="R20" i="29"/>
  <c r="T20" i="29"/>
  <c r="V20" i="29"/>
  <c r="S20" i="29"/>
  <c r="U20" i="29"/>
  <c r="K17" i="28"/>
  <c r="Q17" i="28"/>
  <c r="J17" i="28"/>
  <c r="I29" i="26"/>
  <c r="R53" i="27"/>
  <c r="T53" i="27"/>
  <c r="V53" i="27"/>
  <c r="S53" i="27"/>
  <c r="U53" i="27"/>
  <c r="J43" i="29"/>
  <c r="K43" i="29"/>
  <c r="Q43" i="29"/>
  <c r="R51" i="30"/>
  <c r="T51" i="30"/>
  <c r="V51" i="30"/>
  <c r="S51" i="30"/>
  <c r="U51" i="30"/>
  <c r="R62" i="30"/>
  <c r="T62" i="30"/>
  <c r="V62" i="30"/>
  <c r="S62" i="30"/>
  <c r="U62" i="30"/>
  <c r="K56" i="29"/>
  <c r="Q56" i="29"/>
  <c r="J56" i="29"/>
  <c r="R17" i="27"/>
  <c r="T17" i="27"/>
  <c r="V17" i="27"/>
  <c r="S17" i="27"/>
  <c r="U17" i="27"/>
  <c r="J33" i="31"/>
  <c r="I35" i="31"/>
  <c r="J36" i="31"/>
  <c r="K36" i="31"/>
  <c r="Q36" i="31"/>
  <c r="K18" i="31"/>
  <c r="Q18" i="31"/>
  <c r="J18" i="31"/>
  <c r="R53" i="25"/>
  <c r="T53" i="25"/>
  <c r="V53" i="25"/>
  <c r="S53" i="25"/>
  <c r="U53" i="25"/>
  <c r="I38" i="33"/>
  <c r="J40" i="33"/>
  <c r="K40" i="33"/>
  <c r="Q40" i="33"/>
  <c r="I35" i="33"/>
  <c r="I42" i="33"/>
  <c r="I45" i="33"/>
  <c r="K51" i="34"/>
  <c r="Q51" i="34"/>
  <c r="J51" i="34"/>
  <c r="K34" i="32"/>
  <c r="Q34" i="32"/>
  <c r="J34" i="32"/>
  <c r="K23" i="28"/>
  <c r="Q23" i="28"/>
  <c r="J23" i="28"/>
  <c r="K49" i="28"/>
  <c r="Q49" i="28"/>
  <c r="J49" i="28"/>
  <c r="J55" i="28"/>
  <c r="K55" i="28"/>
  <c r="Q55" i="28"/>
  <c r="K58" i="28"/>
  <c r="Q58" i="28"/>
  <c r="J58" i="28"/>
  <c r="K24" i="26"/>
  <c r="Q24" i="26"/>
  <c r="J24" i="26"/>
  <c r="J62" i="26"/>
  <c r="K62" i="26"/>
  <c r="Q62" i="26"/>
  <c r="I56" i="26"/>
  <c r="K50" i="26"/>
  <c r="Q50" i="26"/>
  <c r="J50" i="26"/>
  <c r="K58" i="26"/>
  <c r="Q58" i="26"/>
  <c r="J58" i="26"/>
  <c r="S60" i="27"/>
  <c r="U60" i="27"/>
  <c r="R60" i="27"/>
  <c r="T60" i="27"/>
  <c r="V60" i="27"/>
  <c r="K42" i="29"/>
  <c r="Q42" i="29"/>
  <c r="J42" i="29"/>
  <c r="R35" i="29"/>
  <c r="T35" i="29"/>
  <c r="V35" i="29"/>
  <c r="S35" i="29"/>
  <c r="U35" i="29"/>
  <c r="R63" i="30"/>
  <c r="T63" i="30"/>
  <c r="V63" i="30"/>
  <c r="S63" i="30"/>
  <c r="U63" i="30"/>
  <c r="R60" i="29"/>
  <c r="T60" i="29"/>
  <c r="V60" i="29"/>
  <c r="S60" i="29"/>
  <c r="U60" i="29"/>
  <c r="K43" i="27"/>
  <c r="Q43" i="27"/>
  <c r="J43" i="27"/>
  <c r="J62" i="31"/>
  <c r="K62" i="31"/>
  <c r="Q62" i="31"/>
  <c r="I55" i="31"/>
  <c r="R21" i="31"/>
  <c r="T21" i="31"/>
  <c r="V21" i="31"/>
  <c r="S21" i="31"/>
  <c r="U21" i="31"/>
  <c r="R58" i="25"/>
  <c r="T58" i="25"/>
  <c r="V58" i="25"/>
  <c r="S58" i="25"/>
  <c r="U58" i="25"/>
  <c r="R15" i="31"/>
  <c r="T15" i="31"/>
  <c r="V15" i="31"/>
  <c r="S15" i="31"/>
  <c r="U15" i="31"/>
  <c r="K65" i="32"/>
  <c r="Q65" i="32"/>
  <c r="J65" i="32"/>
  <c r="K61" i="32"/>
  <c r="Q61" i="32"/>
  <c r="J61" i="32"/>
  <c r="Q19" i="33"/>
  <c r="R16" i="33"/>
  <c r="T16" i="33"/>
  <c r="V16" i="33"/>
  <c r="S16" i="33"/>
  <c r="U16" i="33"/>
  <c r="K57" i="34"/>
  <c r="Q57" i="34"/>
  <c r="J57" i="34"/>
  <c r="K39" i="32"/>
  <c r="J39" i="32"/>
  <c r="K13" i="26"/>
  <c r="Q13" i="26"/>
  <c r="J13" i="26"/>
  <c r="R21" i="26"/>
  <c r="T21" i="26"/>
  <c r="V21" i="26"/>
  <c r="S21" i="26"/>
  <c r="U21" i="26"/>
  <c r="S56" i="25"/>
  <c r="U56" i="25"/>
  <c r="R56" i="25"/>
  <c r="T56" i="25"/>
  <c r="V56" i="25"/>
  <c r="R59" i="27"/>
  <c r="T59" i="27"/>
  <c r="V59" i="27"/>
  <c r="S59" i="27"/>
  <c r="U59" i="27"/>
  <c r="K37" i="30"/>
  <c r="Q37" i="30"/>
  <c r="J37" i="30"/>
  <c r="K32" i="29"/>
  <c r="Q32" i="29"/>
  <c r="J32" i="29"/>
  <c r="R61" i="30"/>
  <c r="T61" i="30"/>
  <c r="V61" i="30"/>
  <c r="S61" i="30"/>
  <c r="U61" i="30"/>
  <c r="R15" i="27"/>
  <c r="T15" i="27"/>
  <c r="V15" i="27"/>
  <c r="S15" i="27"/>
  <c r="U15" i="27"/>
  <c r="S41" i="27"/>
  <c r="U41" i="27"/>
  <c r="R41" i="27"/>
  <c r="T41" i="27"/>
  <c r="V41" i="27"/>
  <c r="R20" i="31"/>
  <c r="T20" i="31"/>
  <c r="V20" i="31"/>
  <c r="S20" i="31"/>
  <c r="U20" i="31"/>
  <c r="R19" i="31"/>
  <c r="T19" i="31"/>
  <c r="V19" i="31"/>
  <c r="S19" i="31"/>
  <c r="U19" i="31"/>
  <c r="K54" i="32"/>
  <c r="Q54" i="32"/>
  <c r="J54" i="32"/>
  <c r="R15" i="33"/>
  <c r="T15" i="33"/>
  <c r="V15" i="33"/>
  <c r="S15" i="33"/>
  <c r="U15" i="33"/>
  <c r="K54" i="34"/>
  <c r="Q54" i="34"/>
  <c r="J54" i="34"/>
  <c r="K38" i="32"/>
  <c r="Q38" i="32"/>
  <c r="J38" i="32"/>
  <c r="I40" i="28"/>
  <c r="S51" i="25"/>
  <c r="U51" i="25"/>
  <c r="R51" i="25"/>
  <c r="T51" i="25"/>
  <c r="V51" i="25"/>
  <c r="R55" i="27"/>
  <c r="T55" i="27"/>
  <c r="V55" i="27"/>
  <c r="S55" i="27"/>
  <c r="U55" i="27"/>
  <c r="R49" i="27"/>
  <c r="T49" i="27"/>
  <c r="V49" i="27"/>
  <c r="S49" i="27"/>
  <c r="U49" i="27"/>
  <c r="J36" i="30"/>
  <c r="K36" i="30"/>
  <c r="Q36" i="30"/>
  <c r="K36" i="29"/>
  <c r="Q36" i="29"/>
  <c r="J36" i="29"/>
  <c r="R53" i="30"/>
  <c r="T53" i="30"/>
  <c r="V53" i="30"/>
  <c r="S53" i="30"/>
  <c r="U53" i="30"/>
  <c r="R14" i="31"/>
  <c r="T14" i="31"/>
  <c r="V14" i="31"/>
  <c r="S14" i="31"/>
  <c r="U14" i="31"/>
  <c r="K51" i="32"/>
  <c r="Q51" i="32"/>
  <c r="J51" i="32"/>
  <c r="I63" i="33"/>
  <c r="I53" i="33"/>
  <c r="I61" i="33"/>
  <c r="I64" i="33"/>
  <c r="I60" i="33"/>
  <c r="R21" i="33"/>
  <c r="T21" i="33"/>
  <c r="V21" i="33"/>
  <c r="S21" i="33"/>
  <c r="U21" i="33"/>
  <c r="K50" i="34"/>
  <c r="Q50" i="34"/>
  <c r="J50" i="34"/>
  <c r="J35" i="32"/>
  <c r="K35" i="32"/>
  <c r="Q35" i="32"/>
  <c r="K24" i="28"/>
  <c r="Q24" i="28"/>
  <c r="J24" i="28"/>
  <c r="I41" i="26"/>
  <c r="I37" i="26"/>
  <c r="I42" i="26"/>
  <c r="R60" i="25"/>
  <c r="T60" i="25"/>
  <c r="V60" i="25"/>
  <c r="S60" i="25"/>
  <c r="U60" i="25"/>
  <c r="K34" i="30"/>
  <c r="Q34" i="30"/>
  <c r="J34" i="30"/>
  <c r="S40" i="29"/>
  <c r="U40" i="29"/>
  <c r="R40" i="29"/>
  <c r="T40" i="29"/>
  <c r="V40" i="29"/>
  <c r="R65" i="30"/>
  <c r="T65" i="30"/>
  <c r="V65" i="30"/>
  <c r="S65" i="30"/>
  <c r="U65" i="30"/>
  <c r="S62" i="29"/>
  <c r="U62" i="29"/>
  <c r="R62" i="29"/>
  <c r="T62" i="29"/>
  <c r="V62" i="29"/>
  <c r="R55" i="29"/>
  <c r="T55" i="29"/>
  <c r="V55" i="29"/>
  <c r="S55" i="29"/>
  <c r="U55" i="29"/>
  <c r="K33" i="27"/>
  <c r="Q33" i="27"/>
  <c r="J33" i="27"/>
  <c r="I42" i="31"/>
  <c r="I44" i="31"/>
  <c r="I30" i="31"/>
  <c r="I37" i="31"/>
  <c r="I38" i="31"/>
  <c r="I45" i="31"/>
  <c r="K12" i="31"/>
  <c r="Q12" i="31"/>
  <c r="J12" i="31"/>
  <c r="R24" i="31"/>
  <c r="T24" i="31"/>
  <c r="V24" i="31"/>
  <c r="S24" i="31"/>
  <c r="U24" i="31"/>
  <c r="J39" i="33"/>
  <c r="K39" i="33"/>
  <c r="K59" i="34"/>
  <c r="J59" i="34"/>
  <c r="J51" i="28"/>
  <c r="K51" i="28"/>
  <c r="Q51" i="28"/>
  <c r="J18" i="28"/>
  <c r="K18" i="28"/>
  <c r="Q18" i="28"/>
  <c r="K55" i="26"/>
  <c r="Q55" i="26"/>
  <c r="J55" i="26"/>
  <c r="R23" i="29"/>
  <c r="T23" i="29"/>
  <c r="V23" i="29"/>
  <c r="S23" i="29"/>
  <c r="U23" i="29"/>
  <c r="R59" i="30"/>
  <c r="T59" i="30"/>
  <c r="V59" i="30"/>
  <c r="S59" i="30"/>
  <c r="U59" i="30"/>
  <c r="R23" i="27"/>
  <c r="T23" i="27"/>
  <c r="V23" i="27"/>
  <c r="S23" i="27"/>
  <c r="U23" i="27"/>
  <c r="K53" i="31"/>
  <c r="Q53" i="31"/>
  <c r="J53" i="31"/>
  <c r="K62" i="34"/>
  <c r="Q62" i="34"/>
  <c r="J62" i="34"/>
  <c r="R10" i="28"/>
  <c r="T10" i="28"/>
  <c r="V10" i="28"/>
  <c r="S10" i="28"/>
  <c r="U10" i="28"/>
  <c r="S57" i="27"/>
  <c r="U57" i="27"/>
  <c r="R57" i="27"/>
  <c r="T57" i="27"/>
  <c r="V57" i="27"/>
  <c r="J37" i="29"/>
  <c r="K37" i="29"/>
  <c r="Q37" i="29"/>
  <c r="K22" i="31"/>
  <c r="Q22" i="31"/>
  <c r="J22" i="31"/>
  <c r="K40" i="32"/>
  <c r="Q40" i="32"/>
  <c r="J40" i="32"/>
  <c r="I36" i="28"/>
  <c r="J43" i="28"/>
  <c r="K43" i="28"/>
  <c r="Q43" i="28"/>
  <c r="R21" i="28"/>
  <c r="T21" i="28"/>
  <c r="V21" i="28"/>
  <c r="S21" i="28"/>
  <c r="U21" i="28"/>
  <c r="S58" i="29"/>
  <c r="U58" i="29"/>
  <c r="R58" i="29"/>
  <c r="T58" i="29"/>
  <c r="V58" i="29"/>
  <c r="J36" i="32"/>
  <c r="K36" i="32"/>
  <c r="Q36" i="32"/>
  <c r="K39" i="26"/>
  <c r="Q39" i="26"/>
  <c r="J39" i="26"/>
  <c r="I33" i="26"/>
  <c r="K17" i="26"/>
  <c r="Q17" i="26"/>
  <c r="J17" i="26"/>
  <c r="R16" i="29"/>
  <c r="T16" i="29"/>
  <c r="V16" i="29"/>
  <c r="S16" i="29"/>
  <c r="U16" i="29"/>
  <c r="K41" i="30"/>
  <c r="Q41" i="30"/>
  <c r="J41" i="30"/>
  <c r="S59" i="25"/>
  <c r="U59" i="25"/>
  <c r="R59" i="25"/>
  <c r="T59" i="25"/>
  <c r="V59" i="25"/>
  <c r="J52" i="32"/>
  <c r="K52" i="32"/>
  <c r="Q52" i="32"/>
  <c r="K31" i="33"/>
  <c r="Q31" i="33"/>
  <c r="J31" i="33"/>
  <c r="K62" i="32"/>
  <c r="Q62" i="32"/>
  <c r="J62" i="32"/>
  <c r="K33" i="33"/>
  <c r="Q33" i="33"/>
  <c r="J33" i="33"/>
  <c r="K37" i="33"/>
  <c r="Q37" i="33"/>
  <c r="J37" i="33"/>
  <c r="J44" i="33"/>
  <c r="K44" i="33"/>
  <c r="Q44" i="33"/>
  <c r="R20" i="33"/>
  <c r="T20" i="33"/>
  <c r="V20" i="33"/>
  <c r="S20" i="33"/>
  <c r="U20" i="33"/>
  <c r="R13" i="33"/>
  <c r="T13" i="33"/>
  <c r="V13" i="33"/>
  <c r="S13" i="33"/>
  <c r="U13" i="33"/>
  <c r="J65" i="34"/>
  <c r="K65" i="34"/>
  <c r="Q65" i="34"/>
  <c r="K41" i="32"/>
  <c r="Q41" i="32"/>
  <c r="J41" i="32"/>
  <c r="J14" i="28"/>
  <c r="K14" i="28"/>
  <c r="Q14" i="28"/>
  <c r="K60" i="28"/>
  <c r="Q60" i="28"/>
  <c r="J60" i="28"/>
  <c r="I56" i="28"/>
  <c r="I59" i="28"/>
  <c r="K61" i="28"/>
  <c r="Q61" i="28"/>
  <c r="J61" i="28"/>
  <c r="K52" i="26"/>
  <c r="Q52" i="26"/>
  <c r="J52" i="26"/>
  <c r="K57" i="26"/>
  <c r="Q57" i="26"/>
  <c r="J57" i="26"/>
  <c r="J48" i="26"/>
  <c r="K48" i="26"/>
  <c r="Q48" i="26"/>
  <c r="K61" i="26"/>
  <c r="Q61" i="26"/>
  <c r="J61" i="26"/>
  <c r="R19" i="27"/>
  <c r="T19" i="27"/>
  <c r="V19" i="27"/>
  <c r="S19" i="27"/>
  <c r="U19" i="27"/>
  <c r="R61" i="27"/>
  <c r="T61" i="27"/>
  <c r="V61" i="27"/>
  <c r="S61" i="27"/>
  <c r="U61" i="27"/>
  <c r="K39" i="29"/>
  <c r="Q39" i="29"/>
  <c r="J39" i="29"/>
  <c r="R56" i="30"/>
  <c r="T56" i="30"/>
  <c r="V56" i="30"/>
  <c r="S56" i="30"/>
  <c r="U56" i="30"/>
  <c r="K31" i="27"/>
  <c r="Q31" i="27"/>
  <c r="J31" i="27"/>
  <c r="I54" i="31"/>
  <c r="J52" i="31"/>
  <c r="K52" i="31"/>
  <c r="Q52" i="31"/>
  <c r="I64" i="31"/>
  <c r="K63" i="31"/>
  <c r="Q63" i="31"/>
  <c r="J63" i="31"/>
  <c r="J61" i="31"/>
  <c r="R13" i="31"/>
  <c r="T13" i="31"/>
  <c r="V13" i="31"/>
  <c r="S13" i="31"/>
  <c r="U13" i="31"/>
  <c r="J63" i="32"/>
  <c r="K63" i="32"/>
  <c r="Q63" i="32"/>
  <c r="J63" i="34"/>
  <c r="K63" i="34"/>
  <c r="Q63" i="34"/>
  <c r="J32" i="32"/>
  <c r="K32" i="32"/>
  <c r="Q32" i="32"/>
  <c r="K16" i="28"/>
  <c r="Q16" i="28"/>
  <c r="J16" i="28"/>
  <c r="R20" i="25"/>
  <c r="T20" i="25"/>
  <c r="V20" i="25"/>
  <c r="S20" i="25"/>
  <c r="U20" i="25"/>
  <c r="J22" i="26"/>
  <c r="K22" i="26"/>
  <c r="Q22" i="26"/>
  <c r="R23" i="26"/>
  <c r="T23" i="26"/>
  <c r="V23" i="26"/>
  <c r="S23" i="26"/>
  <c r="U23" i="26"/>
  <c r="R50" i="25"/>
  <c r="T50" i="25"/>
  <c r="V50" i="25"/>
  <c r="S50" i="25"/>
  <c r="U50" i="25"/>
  <c r="K52" i="27"/>
  <c r="Q52" i="27"/>
  <c r="J52" i="27"/>
  <c r="K31" i="30"/>
  <c r="Q31" i="30"/>
  <c r="J31" i="30"/>
  <c r="K29" i="29"/>
  <c r="Q29" i="29"/>
  <c r="J29" i="29"/>
  <c r="R55" i="30"/>
  <c r="T55" i="30"/>
  <c r="V55" i="30"/>
  <c r="S55" i="30"/>
  <c r="U55" i="30"/>
  <c r="R57" i="30"/>
  <c r="T57" i="30"/>
  <c r="V57" i="30"/>
  <c r="S57" i="30"/>
  <c r="U57" i="30"/>
  <c r="R48" i="29"/>
  <c r="T48" i="29"/>
  <c r="V48" i="29"/>
  <c r="S48" i="29"/>
  <c r="U48" i="29"/>
  <c r="J60" i="32"/>
  <c r="K60" i="32"/>
  <c r="Q60" i="32"/>
  <c r="R12" i="33"/>
  <c r="T12" i="33"/>
  <c r="V12" i="33"/>
  <c r="S12" i="33"/>
  <c r="U12" i="33"/>
  <c r="K56" i="34"/>
  <c r="Q56" i="34"/>
  <c r="J56" i="34"/>
  <c r="K37" i="32"/>
  <c r="Q37" i="32"/>
  <c r="J37" i="32"/>
  <c r="I39" i="28"/>
  <c r="I35" i="28"/>
  <c r="I38" i="28"/>
  <c r="I31" i="28"/>
  <c r="I30" i="28"/>
  <c r="S11" i="28"/>
  <c r="U11" i="28"/>
  <c r="R11" i="28"/>
  <c r="T11" i="28"/>
  <c r="V11" i="28"/>
  <c r="K15" i="28"/>
  <c r="Q15" i="28"/>
  <c r="J15" i="28"/>
  <c r="R22" i="28"/>
  <c r="T22" i="28"/>
  <c r="V22" i="28"/>
  <c r="S22" i="28"/>
  <c r="U22" i="28"/>
  <c r="R18" i="26"/>
  <c r="T18" i="26"/>
  <c r="V18" i="26"/>
  <c r="S18" i="26"/>
  <c r="U18" i="26"/>
  <c r="R54" i="27"/>
  <c r="T54" i="27"/>
  <c r="V54" i="27"/>
  <c r="S54" i="27"/>
  <c r="U54" i="27"/>
  <c r="R62" i="25"/>
  <c r="T62" i="25"/>
  <c r="V62" i="25"/>
  <c r="S62" i="25"/>
  <c r="U62" i="25"/>
  <c r="K39" i="30"/>
  <c r="J39" i="30"/>
  <c r="R64" i="30"/>
  <c r="T64" i="30"/>
  <c r="V64" i="30"/>
  <c r="S64" i="30"/>
  <c r="U64" i="30"/>
  <c r="R50" i="29"/>
  <c r="T50" i="29"/>
  <c r="V50" i="29"/>
  <c r="S50" i="29"/>
  <c r="U50" i="29"/>
  <c r="J55" i="32"/>
  <c r="K55" i="32"/>
  <c r="Q55" i="32"/>
  <c r="I52" i="33"/>
  <c r="I56" i="33"/>
  <c r="I51" i="33"/>
  <c r="I54" i="33"/>
  <c r="J55" i="34"/>
  <c r="K55" i="34"/>
  <c r="Q55" i="34"/>
  <c r="K33" i="32"/>
  <c r="Q33" i="32"/>
  <c r="J33" i="32"/>
  <c r="K10" i="26"/>
  <c r="Q10" i="26"/>
  <c r="J10" i="26"/>
  <c r="I32" i="26"/>
  <c r="I38" i="26"/>
  <c r="I40" i="26"/>
  <c r="I43" i="26"/>
  <c r="R51" i="27"/>
  <c r="T51" i="27"/>
  <c r="V51" i="27"/>
  <c r="S51" i="27"/>
  <c r="U51" i="27"/>
  <c r="R62" i="27"/>
  <c r="T62" i="27"/>
  <c r="V62" i="27"/>
  <c r="S62" i="27"/>
  <c r="U62" i="27"/>
  <c r="J35" i="30"/>
  <c r="K35" i="30"/>
  <c r="Q35" i="30"/>
  <c r="S34" i="29"/>
  <c r="U34" i="29"/>
  <c r="R34" i="29"/>
  <c r="T34" i="29"/>
  <c r="V34" i="29"/>
  <c r="R50" i="30"/>
  <c r="T50" i="30"/>
  <c r="V50" i="30"/>
  <c r="S50" i="30"/>
  <c r="U50" i="30"/>
  <c r="S54" i="29"/>
  <c r="U54" i="29"/>
  <c r="R54" i="29"/>
  <c r="T54" i="29"/>
  <c r="V54" i="29"/>
  <c r="K42" i="27"/>
  <c r="Q42" i="27"/>
  <c r="J42" i="27"/>
  <c r="I32" i="31"/>
  <c r="I39" i="31"/>
  <c r="I31" i="31"/>
  <c r="S54" i="25"/>
  <c r="U54" i="25"/>
  <c r="R54" i="25"/>
  <c r="T54" i="25"/>
  <c r="V54" i="25"/>
  <c r="S48" i="25"/>
  <c r="U48" i="25"/>
  <c r="R48" i="25"/>
  <c r="T48" i="25"/>
  <c r="V48" i="25"/>
  <c r="K59" i="32"/>
  <c r="J59" i="32"/>
  <c r="K41" i="33"/>
  <c r="Q41" i="33"/>
  <c r="J41" i="33"/>
  <c r="K23" i="33"/>
  <c r="Q23" i="33"/>
  <c r="J23" i="33"/>
  <c r="K57" i="28"/>
  <c r="Q57" i="28"/>
  <c r="J57" i="28"/>
  <c r="K51" i="26"/>
  <c r="Q51" i="26"/>
  <c r="J51" i="26"/>
  <c r="R58" i="27"/>
  <c r="T58" i="27"/>
  <c r="V58" i="27"/>
  <c r="S58" i="27"/>
  <c r="U58" i="27"/>
  <c r="S53" i="29"/>
  <c r="U53" i="29"/>
  <c r="R53" i="29"/>
  <c r="T53" i="29"/>
  <c r="V53" i="29"/>
  <c r="J60" i="31"/>
  <c r="K60" i="31"/>
  <c r="Q60" i="31"/>
  <c r="K31" i="32"/>
  <c r="Q31" i="32"/>
  <c r="J31" i="32"/>
  <c r="K19" i="28"/>
  <c r="Q19" i="28"/>
  <c r="J19" i="28"/>
  <c r="R12" i="26"/>
  <c r="T12" i="26"/>
  <c r="V12" i="26"/>
  <c r="S12" i="26"/>
  <c r="U12" i="26"/>
  <c r="R24" i="27"/>
  <c r="T24" i="27"/>
  <c r="V24" i="27"/>
  <c r="S24" i="27"/>
  <c r="U24" i="27"/>
  <c r="K42" i="30"/>
  <c r="Q42" i="30"/>
  <c r="J42" i="30"/>
  <c r="R58" i="30"/>
  <c r="T58" i="30"/>
  <c r="V58" i="30"/>
  <c r="S58" i="30"/>
  <c r="U58" i="30"/>
  <c r="K32" i="28"/>
  <c r="Q32" i="28"/>
  <c r="J32" i="28"/>
  <c r="J37" i="28"/>
  <c r="K37" i="28"/>
  <c r="Q37" i="28"/>
  <c r="K19" i="26"/>
  <c r="Q19" i="26"/>
  <c r="J19" i="26"/>
  <c r="R20" i="26"/>
  <c r="T20" i="26"/>
  <c r="V20" i="26"/>
  <c r="S20" i="26"/>
  <c r="U20" i="26"/>
  <c r="J32" i="30"/>
  <c r="K32" i="30"/>
  <c r="Q32" i="30"/>
  <c r="R52" i="30"/>
  <c r="T52" i="30"/>
  <c r="V52" i="30"/>
  <c r="S52" i="30"/>
  <c r="U52" i="30"/>
  <c r="K64" i="32"/>
  <c r="Q64" i="32"/>
  <c r="J64" i="32"/>
  <c r="I62" i="33"/>
  <c r="R24" i="33"/>
  <c r="T24" i="33"/>
  <c r="V24" i="33"/>
  <c r="S24" i="33"/>
  <c r="U24" i="33"/>
  <c r="J36" i="26"/>
  <c r="K36" i="26"/>
  <c r="Q36" i="26"/>
  <c r="K30" i="26"/>
  <c r="Q30" i="26"/>
  <c r="J30" i="26"/>
  <c r="R50" i="27"/>
  <c r="T50" i="27"/>
  <c r="V50" i="27"/>
  <c r="S50" i="27"/>
  <c r="U50" i="27"/>
  <c r="R61" i="25"/>
  <c r="T61" i="25"/>
  <c r="V61" i="25"/>
  <c r="S61" i="25"/>
  <c r="U61" i="25"/>
  <c r="I32" i="33"/>
  <c r="K57" i="32"/>
  <c r="Q57" i="32"/>
  <c r="J57" i="32"/>
  <c r="K36" i="33"/>
  <c r="Q36" i="33"/>
  <c r="J36" i="33"/>
  <c r="I43" i="33"/>
  <c r="K64" i="34"/>
  <c r="Q64" i="34"/>
  <c r="J64" i="34"/>
  <c r="J52" i="34"/>
  <c r="K52" i="34"/>
  <c r="Q52" i="34"/>
  <c r="K42" i="32"/>
  <c r="Q42" i="32"/>
  <c r="J42" i="32"/>
  <c r="I52" i="28"/>
  <c r="I62" i="28"/>
  <c r="J48" i="28"/>
  <c r="K48" i="28"/>
  <c r="Q48" i="28"/>
  <c r="K50" i="28"/>
  <c r="Q50" i="28"/>
  <c r="J50" i="28"/>
  <c r="K12" i="28"/>
  <c r="Q12" i="28"/>
  <c r="J12" i="28"/>
  <c r="I49" i="26"/>
  <c r="K60" i="26"/>
  <c r="Q60" i="26"/>
  <c r="J60" i="26"/>
  <c r="I54" i="26"/>
  <c r="K53" i="26"/>
  <c r="Q53" i="26"/>
  <c r="J53" i="26"/>
  <c r="R16" i="26"/>
  <c r="T16" i="26"/>
  <c r="V16" i="26"/>
  <c r="S16" i="26"/>
  <c r="U16" i="26"/>
  <c r="K38" i="30"/>
  <c r="Q38" i="30"/>
  <c r="J38" i="30"/>
  <c r="K41" i="29"/>
  <c r="Q41" i="29"/>
  <c r="J41" i="29"/>
  <c r="R60" i="30"/>
  <c r="T60" i="30"/>
  <c r="V60" i="30"/>
  <c r="S60" i="30"/>
  <c r="U60" i="30"/>
  <c r="R49" i="29"/>
  <c r="T49" i="29"/>
  <c r="V49" i="29"/>
  <c r="S49" i="29"/>
  <c r="U49" i="29"/>
  <c r="R51" i="29"/>
  <c r="T51" i="29"/>
  <c r="V51" i="29"/>
  <c r="S51" i="29"/>
  <c r="U51" i="29"/>
  <c r="K36" i="27"/>
  <c r="Q36" i="27"/>
  <c r="J36" i="27"/>
  <c r="I56" i="31"/>
  <c r="I58" i="31"/>
  <c r="I50" i="31"/>
  <c r="J51" i="31"/>
  <c r="I65" i="31"/>
  <c r="R17" i="31"/>
  <c r="T17" i="31"/>
  <c r="V17" i="31"/>
  <c r="S17" i="31"/>
  <c r="U17" i="31"/>
  <c r="R35" i="27"/>
  <c r="T35" i="27"/>
  <c r="V35" i="27"/>
  <c r="S35" i="27"/>
  <c r="U35" i="27"/>
  <c r="K56" i="32"/>
  <c r="Q56" i="32"/>
  <c r="J56" i="32"/>
  <c r="R14" i="33"/>
  <c r="T14" i="33"/>
  <c r="V14" i="33"/>
  <c r="S14" i="33"/>
  <c r="U14" i="33"/>
  <c r="R11" i="33"/>
  <c r="T11" i="33"/>
  <c r="V11" i="33"/>
  <c r="S11" i="33"/>
  <c r="U11" i="33"/>
  <c r="J60" i="34"/>
  <c r="K60" i="34"/>
  <c r="Q60" i="34"/>
  <c r="J44" i="32"/>
  <c r="K44" i="32"/>
  <c r="Q44" i="32"/>
  <c r="R20" i="27"/>
  <c r="T20" i="27"/>
  <c r="V20" i="27"/>
  <c r="S20" i="27"/>
  <c r="U20" i="27"/>
  <c r="R18" i="25"/>
  <c r="T18" i="25"/>
  <c r="V18" i="25"/>
  <c r="S18" i="25"/>
  <c r="U18" i="25"/>
  <c r="R56" i="27"/>
  <c r="T56" i="27"/>
  <c r="V56" i="27"/>
  <c r="S56" i="27"/>
  <c r="U56" i="27"/>
  <c r="R52" i="25"/>
  <c r="T52" i="25"/>
  <c r="V52" i="25"/>
  <c r="S52" i="25"/>
  <c r="U52" i="25"/>
  <c r="K33" i="30"/>
  <c r="Q33" i="30"/>
  <c r="J33" i="30"/>
  <c r="K30" i="29"/>
  <c r="Q30" i="29"/>
  <c r="J30" i="29"/>
  <c r="K54" i="30"/>
  <c r="Q54" i="30"/>
  <c r="J54" i="30"/>
  <c r="R57" i="29"/>
  <c r="T57" i="29"/>
  <c r="V57" i="29"/>
  <c r="S57" i="29"/>
  <c r="U57" i="29"/>
  <c r="R40" i="27"/>
  <c r="T40" i="27"/>
  <c r="V40" i="27"/>
  <c r="S40" i="27"/>
  <c r="U40" i="27"/>
  <c r="J39" i="27"/>
  <c r="K39" i="27"/>
  <c r="Q39" i="27"/>
  <c r="K50" i="32"/>
  <c r="Q50" i="32"/>
  <c r="J50" i="32"/>
  <c r="K25" i="33"/>
  <c r="Q25" i="33"/>
  <c r="J25" i="33"/>
  <c r="R10" i="33"/>
  <c r="T10" i="33"/>
  <c r="V10" i="33"/>
  <c r="S10" i="33"/>
  <c r="U10" i="33"/>
  <c r="K53" i="34"/>
  <c r="Q53" i="34"/>
  <c r="J53" i="34"/>
  <c r="K30" i="32"/>
  <c r="Q30" i="32"/>
  <c r="J30" i="32"/>
  <c r="I41" i="28"/>
  <c r="I34" i="28"/>
  <c r="I33" i="28"/>
  <c r="I42" i="28"/>
  <c r="R55" i="25"/>
  <c r="T55" i="25"/>
  <c r="V55" i="25"/>
  <c r="S55" i="25"/>
  <c r="U55" i="25"/>
  <c r="K30" i="30"/>
  <c r="Q30" i="30"/>
  <c r="J30" i="30"/>
  <c r="R31" i="29"/>
  <c r="T31" i="29"/>
  <c r="V31" i="29"/>
  <c r="S31" i="29"/>
  <c r="U31" i="29"/>
  <c r="R17" i="29"/>
  <c r="T17" i="29"/>
  <c r="V17" i="29"/>
  <c r="S17" i="29"/>
  <c r="U17" i="29"/>
  <c r="R37" i="27"/>
  <c r="T37" i="27"/>
  <c r="V37" i="27"/>
  <c r="S37" i="27"/>
  <c r="U37" i="27"/>
  <c r="R32" i="27"/>
  <c r="T32" i="27"/>
  <c r="V32" i="27"/>
  <c r="S32" i="27"/>
  <c r="U32" i="27"/>
  <c r="I58" i="33"/>
  <c r="I57" i="33"/>
  <c r="I55" i="33"/>
  <c r="I65" i="33"/>
  <c r="R17" i="33"/>
  <c r="T17" i="33"/>
  <c r="V17" i="33"/>
  <c r="S17" i="33"/>
  <c r="U17" i="33"/>
  <c r="K45" i="32"/>
  <c r="Q45" i="32"/>
  <c r="J45" i="32"/>
  <c r="K15" i="26"/>
  <c r="Q15" i="26"/>
  <c r="J15" i="26"/>
  <c r="I35" i="26"/>
  <c r="I34" i="26"/>
  <c r="I31" i="26"/>
  <c r="J14" i="26"/>
  <c r="K14" i="26"/>
  <c r="Q14" i="26"/>
  <c r="K45" i="30"/>
  <c r="Q45" i="30"/>
  <c r="J45" i="30"/>
  <c r="J44" i="30"/>
  <c r="K44" i="30"/>
  <c r="Q44" i="30"/>
  <c r="S33" i="29"/>
  <c r="U33" i="29"/>
  <c r="R33" i="29"/>
  <c r="T33" i="29"/>
  <c r="V33" i="29"/>
  <c r="S38" i="29"/>
  <c r="U38" i="29"/>
  <c r="R38" i="29"/>
  <c r="T38" i="29"/>
  <c r="V38" i="29"/>
  <c r="K52" i="29"/>
  <c r="Q52" i="29"/>
  <c r="J52" i="29"/>
  <c r="I40" i="31"/>
  <c r="I41" i="31"/>
  <c r="I34" i="31"/>
  <c r="I43" i="31"/>
  <c r="K25" i="31"/>
  <c r="Q25" i="31"/>
  <c r="J25" i="31"/>
  <c r="R10" i="31"/>
  <c r="T10" i="31"/>
  <c r="V10" i="31"/>
  <c r="S10" i="31"/>
  <c r="U10" i="31"/>
  <c r="R11" i="31"/>
  <c r="T11" i="31"/>
  <c r="V11" i="31"/>
  <c r="S11" i="31"/>
  <c r="U11" i="31"/>
  <c r="R49" i="25"/>
  <c r="T49" i="25"/>
  <c r="V49" i="25"/>
  <c r="S49" i="25"/>
  <c r="U49" i="25"/>
  <c r="R57" i="25"/>
  <c r="T57" i="25"/>
  <c r="V57" i="25"/>
  <c r="S57" i="25"/>
  <c r="U57" i="25"/>
  <c r="I74" i="43"/>
  <c r="K42" i="34"/>
  <c r="Q42" i="34"/>
  <c r="J42" i="34"/>
  <c r="S18" i="30"/>
  <c r="U18" i="30"/>
  <c r="R18" i="30"/>
  <c r="T18" i="30"/>
  <c r="V18" i="30"/>
  <c r="R31" i="34"/>
  <c r="T31" i="34"/>
  <c r="V31" i="34"/>
  <c r="S31" i="34"/>
  <c r="U31" i="34"/>
  <c r="J36" i="34"/>
  <c r="K36" i="34"/>
  <c r="Q36" i="34"/>
  <c r="R12" i="30"/>
  <c r="T12" i="30"/>
  <c r="V12" i="30"/>
  <c r="S12" i="30"/>
  <c r="U12" i="30"/>
  <c r="R23" i="30"/>
  <c r="T23" i="30"/>
  <c r="V23" i="30"/>
  <c r="S23" i="30"/>
  <c r="U23" i="30"/>
  <c r="Q21" i="43"/>
  <c r="R21" i="43"/>
  <c r="J32" i="34"/>
  <c r="K32" i="34"/>
  <c r="Q32" i="34"/>
  <c r="K38" i="34"/>
  <c r="Q38" i="34"/>
  <c r="J38" i="34"/>
  <c r="R41" i="34"/>
  <c r="T41" i="34"/>
  <c r="V41" i="34"/>
  <c r="S41" i="34"/>
  <c r="U41" i="34"/>
  <c r="R43" i="34"/>
  <c r="T43" i="34"/>
  <c r="V43" i="34"/>
  <c r="S43" i="34"/>
  <c r="U43" i="34"/>
  <c r="R22" i="30"/>
  <c r="T22" i="30"/>
  <c r="V22" i="30"/>
  <c r="S22" i="30"/>
  <c r="U22" i="30"/>
  <c r="R30" i="34"/>
  <c r="T30" i="34"/>
  <c r="V30" i="34"/>
  <c r="S30" i="34"/>
  <c r="U30" i="34"/>
  <c r="Q59" i="33"/>
  <c r="K44" i="34"/>
  <c r="Q44" i="34"/>
  <c r="J44" i="34"/>
  <c r="R40" i="34"/>
  <c r="T40" i="34"/>
  <c r="V40" i="34"/>
  <c r="S40" i="34"/>
  <c r="U40" i="34"/>
  <c r="R12" i="34"/>
  <c r="T12" i="34"/>
  <c r="V12" i="34"/>
  <c r="S12" i="34"/>
  <c r="U12" i="34"/>
  <c r="S14" i="34"/>
  <c r="U14" i="34"/>
  <c r="R14" i="34"/>
  <c r="T14" i="34"/>
  <c r="V14" i="34"/>
  <c r="R37" i="34"/>
  <c r="T37" i="34"/>
  <c r="V37" i="34"/>
  <c r="S37" i="34"/>
  <c r="U37" i="34"/>
  <c r="R15" i="30"/>
  <c r="T15" i="30"/>
  <c r="V15" i="30"/>
  <c r="S15" i="30"/>
  <c r="U15" i="30"/>
  <c r="K35" i="34"/>
  <c r="Q35" i="34"/>
  <c r="J35" i="34"/>
  <c r="R14" i="41"/>
  <c r="K39" i="34"/>
  <c r="J39" i="34"/>
  <c r="Q39" i="34"/>
  <c r="R18" i="34"/>
  <c r="T18" i="34"/>
  <c r="V18" i="34"/>
  <c r="S18" i="34"/>
  <c r="U18" i="34"/>
  <c r="R34" i="34"/>
  <c r="T34" i="34"/>
  <c r="V34" i="34"/>
  <c r="S34" i="34"/>
  <c r="U34" i="34"/>
  <c r="K45" i="34"/>
  <c r="Q45" i="34"/>
  <c r="J45" i="34"/>
  <c r="R33" i="34"/>
  <c r="T33" i="34"/>
  <c r="V33" i="34"/>
  <c r="S33" i="34"/>
  <c r="U33" i="34"/>
  <c r="Q18" i="44"/>
  <c r="R18" i="44"/>
  <c r="K75" i="44"/>
  <c r="Q75" i="44"/>
  <c r="K47" i="44"/>
  <c r="Q47" i="44"/>
  <c r="R47" i="44"/>
  <c r="J16" i="45"/>
  <c r="I70" i="45"/>
  <c r="K70" i="45"/>
  <c r="Q70" i="45"/>
  <c r="I50" i="45"/>
  <c r="K50" i="45"/>
  <c r="Q50" i="45"/>
  <c r="I51" i="45"/>
  <c r="J51" i="45"/>
  <c r="I77" i="45"/>
  <c r="K77" i="45"/>
  <c r="Q77" i="45"/>
  <c r="J59" i="31"/>
  <c r="K54" i="28"/>
  <c r="Q54" i="28"/>
  <c r="I76" i="43"/>
  <c r="I74" i="45"/>
  <c r="I61" i="45"/>
  <c r="K61" i="45"/>
  <c r="Q61" i="45"/>
  <c r="R61" i="45"/>
  <c r="R60" i="44"/>
  <c r="R12" i="44"/>
  <c r="Q43" i="44"/>
  <c r="R43" i="44"/>
  <c r="T43" i="44"/>
  <c r="V43" i="44"/>
  <c r="J76" i="45"/>
  <c r="K76" i="45"/>
  <c r="Q76" i="45"/>
  <c r="J50" i="45"/>
  <c r="R14" i="45"/>
  <c r="T14" i="45"/>
  <c r="V14" i="45"/>
  <c r="J77" i="45"/>
  <c r="J27" i="45"/>
  <c r="K27" i="45"/>
  <c r="Q27" i="45"/>
  <c r="I53" i="45"/>
  <c r="K74" i="45"/>
  <c r="Q74" i="45"/>
  <c r="J74" i="45"/>
  <c r="R10" i="45"/>
  <c r="T10" i="45"/>
  <c r="V10" i="45"/>
  <c r="S26" i="45"/>
  <c r="U26" i="45"/>
  <c r="R26" i="45"/>
  <c r="T26" i="45"/>
  <c r="V26" i="45"/>
  <c r="R29" i="45"/>
  <c r="T29" i="45"/>
  <c r="V29" i="45"/>
  <c r="S29" i="45"/>
  <c r="U29" i="45"/>
  <c r="Q21" i="45"/>
  <c r="S28" i="45"/>
  <c r="U28" i="45"/>
  <c r="R28" i="45"/>
  <c r="T28" i="45"/>
  <c r="V28" i="45"/>
  <c r="I52" i="45"/>
  <c r="I75" i="45"/>
  <c r="J50" i="41"/>
  <c r="K50" i="41"/>
  <c r="Q50" i="41"/>
  <c r="J51" i="41"/>
  <c r="K51" i="41"/>
  <c r="Q51" i="41"/>
  <c r="R25" i="41"/>
  <c r="S77" i="41"/>
  <c r="U77" i="41"/>
  <c r="R77" i="41"/>
  <c r="T77" i="41"/>
  <c r="V77" i="41"/>
  <c r="K37" i="41"/>
  <c r="Q37" i="41"/>
  <c r="R37" i="41"/>
  <c r="T37" i="41"/>
  <c r="V37" i="41"/>
  <c r="K66" i="41"/>
  <c r="Q66" i="41"/>
  <c r="S18" i="41"/>
  <c r="U18" i="41"/>
  <c r="J52" i="41"/>
  <c r="K52" i="41"/>
  <c r="Q52" i="41"/>
  <c r="K76" i="41"/>
  <c r="Q76" i="41"/>
  <c r="J76" i="41"/>
  <c r="R53" i="41"/>
  <c r="T53" i="41"/>
  <c r="V53" i="41"/>
  <c r="S53" i="41"/>
  <c r="U53" i="41"/>
  <c r="J75" i="41"/>
  <c r="K75" i="41"/>
  <c r="Q75" i="41"/>
  <c r="K74" i="41"/>
  <c r="Q74" i="41"/>
  <c r="J74" i="41"/>
  <c r="I50" i="43"/>
  <c r="K74" i="43"/>
  <c r="Q74" i="43"/>
  <c r="J74" i="43"/>
  <c r="K76" i="43"/>
  <c r="Q76" i="43"/>
  <c r="J76" i="43"/>
  <c r="R20" i="43"/>
  <c r="T20" i="43"/>
  <c r="V20" i="43"/>
  <c r="I51" i="43"/>
  <c r="J29" i="43"/>
  <c r="K29" i="43"/>
  <c r="Q29" i="43"/>
  <c r="J77" i="43"/>
  <c r="K77" i="43"/>
  <c r="Q77" i="43"/>
  <c r="Q19" i="43"/>
  <c r="R19" i="43"/>
  <c r="R10" i="43"/>
  <c r="T10" i="43"/>
  <c r="V10" i="43"/>
  <c r="J27" i="43"/>
  <c r="K27" i="43"/>
  <c r="Q27" i="43"/>
  <c r="J26" i="43"/>
  <c r="K26" i="43"/>
  <c r="Q26" i="43"/>
  <c r="I53" i="43"/>
  <c r="I52" i="43"/>
  <c r="R28" i="43"/>
  <c r="T28" i="43"/>
  <c r="V28" i="43"/>
  <c r="S28" i="43"/>
  <c r="U28" i="43"/>
  <c r="I75" i="43"/>
  <c r="J77" i="42"/>
  <c r="K77" i="42"/>
  <c r="Q77" i="42"/>
  <c r="J50" i="42"/>
  <c r="K50" i="42"/>
  <c r="Q50" i="42"/>
  <c r="Q18" i="42"/>
  <c r="R18" i="42"/>
  <c r="J51" i="42"/>
  <c r="K51" i="42"/>
  <c r="Q51" i="42"/>
  <c r="R76" i="42"/>
  <c r="T76" i="42"/>
  <c r="V76" i="42"/>
  <c r="S76" i="42"/>
  <c r="U76" i="42"/>
  <c r="R75" i="42"/>
  <c r="T75" i="42"/>
  <c r="V75" i="42"/>
  <c r="S75" i="42"/>
  <c r="U75" i="42"/>
  <c r="R52" i="42"/>
  <c r="T52" i="42"/>
  <c r="V52" i="42"/>
  <c r="S52" i="42"/>
  <c r="U52" i="42"/>
  <c r="J74" i="42"/>
  <c r="K74" i="42"/>
  <c r="Q74" i="42"/>
  <c r="J53" i="42"/>
  <c r="K53" i="42"/>
  <c r="Q53" i="42"/>
  <c r="R26" i="42"/>
  <c r="T26" i="42"/>
  <c r="V26" i="42"/>
  <c r="S26" i="42"/>
  <c r="U26" i="42"/>
  <c r="K76" i="44"/>
  <c r="Q76" i="44"/>
  <c r="J76" i="44"/>
  <c r="R75" i="44"/>
  <c r="T75" i="44"/>
  <c r="V75" i="44"/>
  <c r="S75" i="44"/>
  <c r="U75" i="44"/>
  <c r="R53" i="44"/>
  <c r="T53" i="44"/>
  <c r="V53" i="44"/>
  <c r="S53" i="44"/>
  <c r="U53" i="44"/>
  <c r="K69" i="44"/>
  <c r="Q69" i="44"/>
  <c r="R69" i="44"/>
  <c r="T69" i="44"/>
  <c r="V69" i="44"/>
  <c r="J44" i="44"/>
  <c r="R44" i="44"/>
  <c r="T44" i="44"/>
  <c r="V44" i="44"/>
  <c r="K51" i="44"/>
  <c r="Q51" i="44"/>
  <c r="J51" i="44"/>
  <c r="K74" i="44"/>
  <c r="Q74" i="44"/>
  <c r="J74" i="44"/>
  <c r="J50" i="44"/>
  <c r="K50" i="44"/>
  <c r="Q50" i="44"/>
  <c r="R27" i="44"/>
  <c r="T27" i="44"/>
  <c r="V27" i="44"/>
  <c r="S27" i="44"/>
  <c r="U27" i="44"/>
  <c r="R25" i="44"/>
  <c r="T25" i="44"/>
  <c r="V25" i="44"/>
  <c r="J52" i="44"/>
  <c r="K52" i="44"/>
  <c r="Q52" i="44"/>
  <c r="J77" i="44"/>
  <c r="K77" i="44"/>
  <c r="Q77" i="44"/>
  <c r="T27" i="41"/>
  <c r="V27" i="41"/>
  <c r="S27" i="41"/>
  <c r="U27" i="41"/>
  <c r="J44" i="41"/>
  <c r="R44" i="41"/>
  <c r="T44" i="41"/>
  <c r="V44" i="41"/>
  <c r="J62" i="41"/>
  <c r="J67" i="41"/>
  <c r="Q67" i="41"/>
  <c r="R67" i="41"/>
  <c r="T67" i="41"/>
  <c r="V67" i="41"/>
  <c r="K63" i="41"/>
  <c r="Q63" i="41"/>
  <c r="R63" i="41"/>
  <c r="T63" i="41"/>
  <c r="V63" i="41"/>
  <c r="J44" i="42"/>
  <c r="R44" i="42"/>
  <c r="T44" i="42"/>
  <c r="V44" i="42"/>
  <c r="J42" i="42"/>
  <c r="Q42" i="42"/>
  <c r="R42" i="42"/>
  <c r="T42" i="42"/>
  <c r="V42" i="42"/>
  <c r="J22" i="43"/>
  <c r="R22" i="43"/>
  <c r="T22" i="43"/>
  <c r="V22" i="43"/>
  <c r="J67" i="44"/>
  <c r="Q67" i="44"/>
  <c r="R67" i="44"/>
  <c r="J46" i="44"/>
  <c r="R46" i="44"/>
  <c r="T46" i="44"/>
  <c r="V46" i="44"/>
  <c r="K64" i="44"/>
  <c r="J61" i="44"/>
  <c r="J40" i="44"/>
  <c r="J39" i="44"/>
  <c r="T39" i="44"/>
  <c r="V39" i="44"/>
  <c r="J58" i="42"/>
  <c r="R58" i="42"/>
  <c r="T58" i="42"/>
  <c r="V58" i="42"/>
  <c r="K43" i="42"/>
  <c r="Q43" i="42"/>
  <c r="R43" i="42"/>
  <c r="J68" i="44"/>
  <c r="R68" i="44"/>
  <c r="I35" i="43"/>
  <c r="J35" i="43"/>
  <c r="I42" i="43"/>
  <c r="K42" i="43"/>
  <c r="T43" i="42"/>
  <c r="V43" i="42"/>
  <c r="K37" i="42"/>
  <c r="T19" i="42"/>
  <c r="V19" i="42"/>
  <c r="J47" i="42"/>
  <c r="T47" i="42"/>
  <c r="V47" i="42"/>
  <c r="J59" i="41"/>
  <c r="J42" i="41"/>
  <c r="Q42" i="41"/>
  <c r="R42" i="41"/>
  <c r="T42" i="41"/>
  <c r="V42" i="41"/>
  <c r="K40" i="41"/>
  <c r="K49" i="41"/>
  <c r="J60" i="42"/>
  <c r="R60" i="42"/>
  <c r="J72" i="44"/>
  <c r="T72" i="44"/>
  <c r="V72" i="44"/>
  <c r="I69" i="43"/>
  <c r="J69" i="43"/>
  <c r="I37" i="43"/>
  <c r="J37" i="43"/>
  <c r="J15" i="43"/>
  <c r="T15" i="43"/>
  <c r="V15" i="43"/>
  <c r="I64" i="43"/>
  <c r="J64" i="43"/>
  <c r="I34" i="43"/>
  <c r="J34" i="43"/>
  <c r="I60" i="43"/>
  <c r="J60" i="43"/>
  <c r="I48" i="43"/>
  <c r="K48" i="43"/>
  <c r="Q48" i="43"/>
  <c r="R48" i="43"/>
  <c r="I63" i="43"/>
  <c r="K63" i="43"/>
  <c r="Q63" i="43"/>
  <c r="R63" i="43"/>
  <c r="I58" i="43"/>
  <c r="K58" i="43"/>
  <c r="Q58" i="43"/>
  <c r="I62" i="43"/>
  <c r="K62" i="43"/>
  <c r="Q62" i="43"/>
  <c r="I65" i="43"/>
  <c r="J65" i="43"/>
  <c r="I67" i="43"/>
  <c r="J67" i="43"/>
  <c r="I68" i="43"/>
  <c r="J68" i="43"/>
  <c r="I43" i="43"/>
  <c r="K43" i="43"/>
  <c r="S19" i="43"/>
  <c r="U19" i="43"/>
  <c r="K34" i="25"/>
  <c r="Q34" i="25"/>
  <c r="J34" i="25"/>
  <c r="K38" i="25"/>
  <c r="Q38" i="25"/>
  <c r="J38" i="25"/>
  <c r="R14" i="25"/>
  <c r="T14" i="25"/>
  <c r="V14" i="25"/>
  <c r="S14" i="25"/>
  <c r="U14" i="25"/>
  <c r="K32" i="25"/>
  <c r="Q32" i="25"/>
  <c r="J32" i="25"/>
  <c r="J37" i="25"/>
  <c r="K37" i="25"/>
  <c r="Q37" i="25"/>
  <c r="K36" i="25"/>
  <c r="Q36" i="25"/>
  <c r="J36" i="25"/>
  <c r="K41" i="25"/>
  <c r="Q41" i="25"/>
  <c r="J41" i="25"/>
  <c r="S30" i="25"/>
  <c r="U30" i="25"/>
  <c r="R30" i="25"/>
  <c r="T30" i="25"/>
  <c r="V30" i="25"/>
  <c r="K35" i="25"/>
  <c r="Q35" i="25"/>
  <c r="J35" i="25"/>
  <c r="J25" i="45"/>
  <c r="J29" i="25"/>
  <c r="K29" i="25"/>
  <c r="Q29" i="25"/>
  <c r="R15" i="25"/>
  <c r="T15" i="25"/>
  <c r="V15" i="25"/>
  <c r="S15" i="25"/>
  <c r="U15" i="25"/>
  <c r="J43" i="25"/>
  <c r="K43" i="25"/>
  <c r="Q43" i="25"/>
  <c r="J42" i="25"/>
  <c r="K42" i="25"/>
  <c r="Q42" i="25"/>
  <c r="I71" i="45"/>
  <c r="K71" i="45"/>
  <c r="Q71" i="45"/>
  <c r="R71" i="45"/>
  <c r="I62" i="45"/>
  <c r="J62" i="45"/>
  <c r="I35" i="45"/>
  <c r="K35" i="45"/>
  <c r="Q35" i="45"/>
  <c r="R35" i="45"/>
  <c r="I39" i="45"/>
  <c r="K39" i="45"/>
  <c r="Q39" i="45"/>
  <c r="R39" i="45"/>
  <c r="I49" i="45"/>
  <c r="K49" i="45"/>
  <c r="Q49" i="45"/>
  <c r="Q19" i="45"/>
  <c r="S19" i="45"/>
  <c r="U19" i="45"/>
  <c r="J39" i="25"/>
  <c r="K39" i="25"/>
  <c r="Q39" i="25"/>
  <c r="K31" i="25"/>
  <c r="Q31" i="25"/>
  <c r="J31" i="25"/>
  <c r="J33" i="25"/>
  <c r="K33" i="25"/>
  <c r="Q33" i="25"/>
  <c r="R40" i="25"/>
  <c r="T40" i="25"/>
  <c r="V40" i="25"/>
  <c r="S40" i="25"/>
  <c r="U40" i="25"/>
  <c r="R19" i="25"/>
  <c r="T19" i="25"/>
  <c r="V19" i="25"/>
  <c r="S19" i="25"/>
  <c r="U19" i="25"/>
  <c r="K60" i="45"/>
  <c r="Q60" i="45"/>
  <c r="J60" i="45"/>
  <c r="I42" i="45"/>
  <c r="I36" i="45"/>
  <c r="I47" i="45"/>
  <c r="J12" i="45"/>
  <c r="K12" i="45"/>
  <c r="Q12" i="45"/>
  <c r="R12" i="45"/>
  <c r="R21" i="45"/>
  <c r="T21" i="45"/>
  <c r="V21" i="45"/>
  <c r="S21" i="45"/>
  <c r="U21" i="45"/>
  <c r="S23" i="45"/>
  <c r="U23" i="45"/>
  <c r="T23" i="45"/>
  <c r="V23" i="45"/>
  <c r="J61" i="45"/>
  <c r="K22" i="45"/>
  <c r="Q22" i="45"/>
  <c r="J22" i="45"/>
  <c r="S25" i="45"/>
  <c r="U25" i="45"/>
  <c r="S11" i="45"/>
  <c r="U11" i="45"/>
  <c r="T11" i="45"/>
  <c r="V11" i="45"/>
  <c r="I65" i="45"/>
  <c r="I37" i="45"/>
  <c r="S14" i="45"/>
  <c r="U14" i="45"/>
  <c r="K63" i="45"/>
  <c r="Q63" i="45"/>
  <c r="R63" i="45"/>
  <c r="J63" i="45"/>
  <c r="I69" i="45"/>
  <c r="I73" i="45"/>
  <c r="I64" i="45"/>
  <c r="J70" i="45"/>
  <c r="S20" i="45"/>
  <c r="U20" i="45"/>
  <c r="R20" i="45"/>
  <c r="T20" i="45"/>
  <c r="V20" i="45"/>
  <c r="S24" i="45"/>
  <c r="U24" i="45"/>
  <c r="T24" i="45"/>
  <c r="V24" i="45"/>
  <c r="I34" i="45"/>
  <c r="I43" i="45"/>
  <c r="I38" i="45"/>
  <c r="I48" i="45"/>
  <c r="I41" i="45"/>
  <c r="I46" i="45"/>
  <c r="T16" i="45"/>
  <c r="V16" i="45"/>
  <c r="S16" i="45"/>
  <c r="U16" i="45"/>
  <c r="K18" i="45"/>
  <c r="J18" i="45"/>
  <c r="J15" i="45"/>
  <c r="K15" i="45"/>
  <c r="Q15" i="45"/>
  <c r="R15" i="45"/>
  <c r="I58" i="45"/>
  <c r="I68" i="45"/>
  <c r="T13" i="45"/>
  <c r="V13" i="45"/>
  <c r="S13" i="45"/>
  <c r="U13" i="45"/>
  <c r="I40" i="45"/>
  <c r="S10" i="45"/>
  <c r="U10" i="45"/>
  <c r="I67" i="45"/>
  <c r="I59" i="45"/>
  <c r="I66" i="45"/>
  <c r="J72" i="45"/>
  <c r="K72" i="45"/>
  <c r="Q72" i="45"/>
  <c r="R72" i="45"/>
  <c r="R17" i="45"/>
  <c r="T17" i="45"/>
  <c r="V17" i="45"/>
  <c r="S17" i="45"/>
  <c r="U17" i="45"/>
  <c r="I45" i="45"/>
  <c r="I44" i="45"/>
  <c r="K71" i="44"/>
  <c r="Q71" i="44"/>
  <c r="R71" i="44"/>
  <c r="J71" i="44"/>
  <c r="J42" i="44"/>
  <c r="K42" i="44"/>
  <c r="T12" i="44"/>
  <c r="V12" i="44"/>
  <c r="S12" i="44"/>
  <c r="U12" i="44"/>
  <c r="S44" i="44"/>
  <c r="U44" i="44"/>
  <c r="J62" i="44"/>
  <c r="K62" i="44"/>
  <c r="Q62" i="44"/>
  <c r="R62" i="44"/>
  <c r="K34" i="44"/>
  <c r="Q34" i="44"/>
  <c r="J34" i="44"/>
  <c r="R34" i="44"/>
  <c r="K59" i="44"/>
  <c r="Q59" i="44"/>
  <c r="R59" i="44"/>
  <c r="J59" i="44"/>
  <c r="S69" i="44"/>
  <c r="U69" i="44"/>
  <c r="K63" i="44"/>
  <c r="Q63" i="44"/>
  <c r="R63" i="44"/>
  <c r="J63" i="44"/>
  <c r="K36" i="44"/>
  <c r="Q36" i="44"/>
  <c r="J36" i="44"/>
  <c r="S46" i="44"/>
  <c r="U46" i="44"/>
  <c r="S68" i="44"/>
  <c r="U68" i="44"/>
  <c r="K70" i="44"/>
  <c r="Q70" i="44"/>
  <c r="J70" i="44"/>
  <c r="K41" i="44"/>
  <c r="Q41" i="44"/>
  <c r="R41" i="44"/>
  <c r="J41" i="44"/>
  <c r="J45" i="44"/>
  <c r="K45" i="44"/>
  <c r="S40" i="44"/>
  <c r="U40" i="44"/>
  <c r="T40" i="44"/>
  <c r="V40" i="44"/>
  <c r="S65" i="44"/>
  <c r="U65" i="44"/>
  <c r="T65" i="44"/>
  <c r="V65" i="44"/>
  <c r="S61" i="44"/>
  <c r="U61" i="44"/>
  <c r="T61" i="44"/>
  <c r="V61" i="44"/>
  <c r="K66" i="44"/>
  <c r="J66" i="44"/>
  <c r="K35" i="44"/>
  <c r="Q35" i="44"/>
  <c r="R35" i="44"/>
  <c r="J35" i="44"/>
  <c r="K38" i="44"/>
  <c r="Q38" i="44"/>
  <c r="J38" i="44"/>
  <c r="S23" i="44"/>
  <c r="U23" i="44"/>
  <c r="T23" i="44"/>
  <c r="V23" i="44"/>
  <c r="K48" i="44"/>
  <c r="Q48" i="44"/>
  <c r="R48" i="44"/>
  <c r="J48" i="44"/>
  <c r="K49" i="44"/>
  <c r="Q49" i="44"/>
  <c r="J49" i="44"/>
  <c r="S19" i="44"/>
  <c r="U19" i="44"/>
  <c r="T19" i="44"/>
  <c r="V19" i="44"/>
  <c r="K58" i="44"/>
  <c r="Q58" i="44"/>
  <c r="J58" i="44"/>
  <c r="K73" i="44"/>
  <c r="Q73" i="44"/>
  <c r="J73" i="44"/>
  <c r="K37" i="44"/>
  <c r="Q37" i="44"/>
  <c r="R37" i="44"/>
  <c r="J37" i="44"/>
  <c r="S60" i="44"/>
  <c r="U60" i="44"/>
  <c r="T60" i="44"/>
  <c r="V60" i="44"/>
  <c r="S25" i="44"/>
  <c r="U25" i="44"/>
  <c r="S39" i="44"/>
  <c r="U39" i="44"/>
  <c r="S72" i="44"/>
  <c r="U72" i="44"/>
  <c r="S18" i="44"/>
  <c r="U18" i="44"/>
  <c r="T18" i="44"/>
  <c r="V18" i="44"/>
  <c r="S47" i="44"/>
  <c r="U47" i="44"/>
  <c r="T47" i="44"/>
  <c r="V47" i="44"/>
  <c r="S20" i="43"/>
  <c r="U20" i="43"/>
  <c r="K69" i="43"/>
  <c r="Q69" i="43"/>
  <c r="R69" i="43"/>
  <c r="K18" i="43"/>
  <c r="J18" i="43"/>
  <c r="I71" i="43"/>
  <c r="I66" i="43"/>
  <c r="S17" i="43"/>
  <c r="U17" i="43"/>
  <c r="T17" i="43"/>
  <c r="V17" i="43"/>
  <c r="S22" i="43"/>
  <c r="U22" i="43"/>
  <c r="I41" i="43"/>
  <c r="I49" i="43"/>
  <c r="T11" i="43"/>
  <c r="V11" i="43"/>
  <c r="S11" i="43"/>
  <c r="U11" i="43"/>
  <c r="S10" i="43"/>
  <c r="U10" i="43"/>
  <c r="S24" i="43"/>
  <c r="U24" i="43"/>
  <c r="T24" i="43"/>
  <c r="V24" i="43"/>
  <c r="I73" i="43"/>
  <c r="I59" i="43"/>
  <c r="I70" i="43"/>
  <c r="K12" i="43"/>
  <c r="Q12" i="43"/>
  <c r="J12" i="43"/>
  <c r="J14" i="43"/>
  <c r="K14" i="43"/>
  <c r="Q14" i="43"/>
  <c r="S21" i="43"/>
  <c r="U21" i="43"/>
  <c r="T21" i="43"/>
  <c r="V21" i="43"/>
  <c r="I39" i="43"/>
  <c r="I36" i="43"/>
  <c r="I44" i="43"/>
  <c r="I61" i="43"/>
  <c r="I72" i="43"/>
  <c r="K25" i="43"/>
  <c r="Q25" i="43"/>
  <c r="J25" i="43"/>
  <c r="K23" i="43"/>
  <c r="Q23" i="43"/>
  <c r="R23" i="43"/>
  <c r="J23" i="43"/>
  <c r="S13" i="43"/>
  <c r="U13" i="43"/>
  <c r="T13" i="43"/>
  <c r="V13" i="43"/>
  <c r="I40" i="43"/>
  <c r="I38" i="43"/>
  <c r="I47" i="43"/>
  <c r="I45" i="43"/>
  <c r="I46" i="43"/>
  <c r="S16" i="43"/>
  <c r="U16" i="43"/>
  <c r="T16" i="43"/>
  <c r="V16" i="43"/>
  <c r="S15" i="43"/>
  <c r="U15" i="43"/>
  <c r="J41" i="42"/>
  <c r="K41" i="42"/>
  <c r="Q41" i="42"/>
  <c r="R41" i="42"/>
  <c r="K69" i="42"/>
  <c r="J69" i="42"/>
  <c r="J72" i="42"/>
  <c r="K72" i="42"/>
  <c r="Q72" i="42"/>
  <c r="R72" i="42"/>
  <c r="K65" i="42"/>
  <c r="Q65" i="42"/>
  <c r="R65" i="42"/>
  <c r="J65" i="42"/>
  <c r="S18" i="42"/>
  <c r="U18" i="42"/>
  <c r="T18" i="42"/>
  <c r="V18" i="42"/>
  <c r="J45" i="42"/>
  <c r="K45" i="42"/>
  <c r="Q45" i="42"/>
  <c r="R45" i="42"/>
  <c r="K63" i="42"/>
  <c r="Q63" i="42"/>
  <c r="R63" i="42"/>
  <c r="J63" i="42"/>
  <c r="K39" i="42"/>
  <c r="Q39" i="42"/>
  <c r="R39" i="42"/>
  <c r="J39" i="42"/>
  <c r="K67" i="42"/>
  <c r="J67" i="42"/>
  <c r="K71" i="42"/>
  <c r="Q71" i="42"/>
  <c r="R71" i="42"/>
  <c r="J71" i="42"/>
  <c r="S15" i="42"/>
  <c r="U15" i="42"/>
  <c r="T15" i="42"/>
  <c r="V15" i="42"/>
  <c r="S44" i="42"/>
  <c r="U44" i="42"/>
  <c r="T61" i="42"/>
  <c r="V61" i="42"/>
  <c r="S61" i="42"/>
  <c r="U61" i="42"/>
  <c r="K34" i="42"/>
  <c r="Q34" i="42"/>
  <c r="J34" i="42"/>
  <c r="K48" i="42"/>
  <c r="Q48" i="42"/>
  <c r="R48" i="42"/>
  <c r="J48" i="42"/>
  <c r="K36" i="42"/>
  <c r="Q36" i="42"/>
  <c r="J36" i="42"/>
  <c r="J59" i="42"/>
  <c r="K59" i="42"/>
  <c r="Q59" i="42"/>
  <c r="R59" i="42"/>
  <c r="K40" i="42"/>
  <c r="Q40" i="42"/>
  <c r="R40" i="42"/>
  <c r="J40" i="42"/>
  <c r="K46" i="42"/>
  <c r="Q46" i="42"/>
  <c r="J46" i="42"/>
  <c r="S47" i="42"/>
  <c r="U47" i="42"/>
  <c r="J68" i="42"/>
  <c r="K68" i="42"/>
  <c r="Q68" i="42"/>
  <c r="R68" i="42"/>
  <c r="S60" i="42"/>
  <c r="U60" i="42"/>
  <c r="J66" i="42"/>
  <c r="K66" i="42"/>
  <c r="K38" i="42"/>
  <c r="Q38" i="42"/>
  <c r="J38" i="42"/>
  <c r="K35" i="42"/>
  <c r="Q35" i="42"/>
  <c r="R35" i="42"/>
  <c r="J35" i="42"/>
  <c r="K73" i="42"/>
  <c r="Q73" i="42"/>
  <c r="J73" i="42"/>
  <c r="J49" i="42"/>
  <c r="K49" i="42"/>
  <c r="Q49" i="42"/>
  <c r="J70" i="42"/>
  <c r="K70" i="42"/>
  <c r="Q70" i="42"/>
  <c r="K64" i="42"/>
  <c r="Q64" i="42"/>
  <c r="R64" i="42"/>
  <c r="J64" i="42"/>
  <c r="K62" i="42"/>
  <c r="Q62" i="42"/>
  <c r="J62" i="42"/>
  <c r="S58" i="42"/>
  <c r="U58" i="42"/>
  <c r="J70" i="41"/>
  <c r="K70" i="41"/>
  <c r="Q70" i="41"/>
  <c r="K48" i="41"/>
  <c r="Q48" i="41"/>
  <c r="R48" i="41"/>
  <c r="J48" i="41"/>
  <c r="J35" i="41"/>
  <c r="K35" i="41"/>
  <c r="Q35" i="41"/>
  <c r="R35" i="41"/>
  <c r="S15" i="41"/>
  <c r="U15" i="41"/>
  <c r="T15" i="41"/>
  <c r="V15" i="41"/>
  <c r="S62" i="41"/>
  <c r="U62" i="41"/>
  <c r="R62" i="41"/>
  <c r="T62" i="41"/>
  <c r="V62" i="41"/>
  <c r="K58" i="41"/>
  <c r="Q58" i="41"/>
  <c r="J58" i="41"/>
  <c r="J45" i="41"/>
  <c r="K45" i="41"/>
  <c r="Q45" i="41"/>
  <c r="R45" i="41"/>
  <c r="R72" i="41"/>
  <c r="T72" i="41"/>
  <c r="V72" i="41"/>
  <c r="S72" i="41"/>
  <c r="U72" i="41"/>
  <c r="T14" i="41"/>
  <c r="V14" i="41"/>
  <c r="S14" i="41"/>
  <c r="U14" i="41"/>
  <c r="R61" i="41"/>
  <c r="T61" i="41"/>
  <c r="V61" i="41"/>
  <c r="S61" i="41"/>
  <c r="U61" i="41"/>
  <c r="K65" i="41"/>
  <c r="Q65" i="41"/>
  <c r="J65" i="41"/>
  <c r="T19" i="41"/>
  <c r="V19" i="41"/>
  <c r="S19" i="41"/>
  <c r="U19" i="41"/>
  <c r="K69" i="41"/>
  <c r="Q69" i="41"/>
  <c r="J69" i="41"/>
  <c r="K36" i="41"/>
  <c r="Q36" i="41"/>
  <c r="J36" i="41"/>
  <c r="S73" i="41"/>
  <c r="U73" i="41"/>
  <c r="R73" i="41"/>
  <c r="T73" i="41"/>
  <c r="V73" i="41"/>
  <c r="S22" i="41"/>
  <c r="U22" i="41"/>
  <c r="T22" i="41"/>
  <c r="V22" i="41"/>
  <c r="K60" i="41"/>
  <c r="Q60" i="41"/>
  <c r="J60" i="41"/>
  <c r="R66" i="41"/>
  <c r="T66" i="41"/>
  <c r="V66" i="41"/>
  <c r="S66" i="41"/>
  <c r="U66" i="41"/>
  <c r="T41" i="41"/>
  <c r="V41" i="41"/>
  <c r="S41" i="41"/>
  <c r="U41" i="41"/>
  <c r="R59" i="41"/>
  <c r="T59" i="41"/>
  <c r="V59" i="41"/>
  <c r="S59" i="41"/>
  <c r="U59" i="41"/>
  <c r="J68" i="41"/>
  <c r="K68" i="41"/>
  <c r="Q68" i="41"/>
  <c r="K34" i="41"/>
  <c r="Q34" i="41"/>
  <c r="J34" i="41"/>
  <c r="S12" i="41"/>
  <c r="U12" i="41"/>
  <c r="T12" i="41"/>
  <c r="V12" i="41"/>
  <c r="T23" i="41"/>
  <c r="V23" i="41"/>
  <c r="S23" i="41"/>
  <c r="U23" i="41"/>
  <c r="J47" i="41"/>
  <c r="K47" i="41"/>
  <c r="Q47" i="41"/>
  <c r="R47" i="41"/>
  <c r="K71" i="41"/>
  <c r="Q71" i="41"/>
  <c r="J71" i="41"/>
  <c r="K38" i="41"/>
  <c r="Q38" i="41"/>
  <c r="J38" i="41"/>
  <c r="K46" i="41"/>
  <c r="Q46" i="41"/>
  <c r="J46" i="41"/>
  <c r="S25" i="41"/>
  <c r="U25" i="41"/>
  <c r="T25" i="41"/>
  <c r="V25" i="41"/>
  <c r="K64" i="41"/>
  <c r="Q64" i="41"/>
  <c r="J64" i="41"/>
  <c r="J43" i="41"/>
  <c r="K43" i="41"/>
  <c r="Q43" i="41"/>
  <c r="R43" i="41"/>
  <c r="S44" i="41"/>
  <c r="U44" i="41"/>
  <c r="K39" i="41"/>
  <c r="Q39" i="41"/>
  <c r="R39" i="41"/>
  <c r="J39" i="41"/>
  <c r="R60" i="34"/>
  <c r="T60" i="34"/>
  <c r="V60" i="34"/>
  <c r="S60" i="34"/>
  <c r="U60" i="34"/>
  <c r="K58" i="31"/>
  <c r="Q58" i="31"/>
  <c r="J58" i="31"/>
  <c r="R60" i="26"/>
  <c r="T60" i="26"/>
  <c r="V60" i="26"/>
  <c r="S60" i="26"/>
  <c r="U60" i="26"/>
  <c r="J62" i="28"/>
  <c r="K62" i="28"/>
  <c r="Q62" i="28"/>
  <c r="R57" i="32"/>
  <c r="T57" i="32"/>
  <c r="V57" i="32"/>
  <c r="S57" i="32"/>
  <c r="U57" i="32"/>
  <c r="R36" i="26"/>
  <c r="T36" i="26"/>
  <c r="V36" i="26"/>
  <c r="S36" i="26"/>
  <c r="U36" i="26"/>
  <c r="S19" i="28"/>
  <c r="U19" i="28"/>
  <c r="R19" i="28"/>
  <c r="T19" i="28"/>
  <c r="V19" i="28"/>
  <c r="R57" i="28"/>
  <c r="T57" i="28"/>
  <c r="V57" i="28"/>
  <c r="S57" i="28"/>
  <c r="U57" i="28"/>
  <c r="J56" i="33"/>
  <c r="K56" i="33"/>
  <c r="Q56" i="33"/>
  <c r="R37" i="32"/>
  <c r="T37" i="32"/>
  <c r="V37" i="32"/>
  <c r="S37" i="32"/>
  <c r="U37" i="32"/>
  <c r="S31" i="30"/>
  <c r="U31" i="30"/>
  <c r="R31" i="30"/>
  <c r="T31" i="30"/>
  <c r="V31" i="30"/>
  <c r="R63" i="31"/>
  <c r="T63" i="31"/>
  <c r="V63" i="31"/>
  <c r="S63" i="31"/>
  <c r="U63" i="31"/>
  <c r="R61" i="28"/>
  <c r="T61" i="28"/>
  <c r="V61" i="28"/>
  <c r="S61" i="28"/>
  <c r="U61" i="28"/>
  <c r="R41" i="32"/>
  <c r="T41" i="32"/>
  <c r="V41" i="32"/>
  <c r="S41" i="32"/>
  <c r="U41" i="32"/>
  <c r="R31" i="33"/>
  <c r="T31" i="33"/>
  <c r="V31" i="33"/>
  <c r="S31" i="33"/>
  <c r="U31" i="33"/>
  <c r="R53" i="31"/>
  <c r="T53" i="31"/>
  <c r="V53" i="31"/>
  <c r="S53" i="31"/>
  <c r="U53" i="31"/>
  <c r="K30" i="31"/>
  <c r="Q30" i="31"/>
  <c r="J30" i="31"/>
  <c r="R33" i="27"/>
  <c r="T33" i="27"/>
  <c r="V33" i="27"/>
  <c r="S33" i="27"/>
  <c r="U33" i="27"/>
  <c r="K60" i="33"/>
  <c r="Q60" i="33"/>
  <c r="J60" i="33"/>
  <c r="R61" i="32"/>
  <c r="T61" i="32"/>
  <c r="V61" i="32"/>
  <c r="S61" i="32"/>
  <c r="U61" i="32"/>
  <c r="R62" i="31"/>
  <c r="T62" i="31"/>
  <c r="V62" i="31"/>
  <c r="S62" i="31"/>
  <c r="U62" i="31"/>
  <c r="R23" i="28"/>
  <c r="T23" i="28"/>
  <c r="V23" i="28"/>
  <c r="S23" i="28"/>
  <c r="U23" i="28"/>
  <c r="S43" i="29"/>
  <c r="U43" i="29"/>
  <c r="R43" i="29"/>
  <c r="T43" i="29"/>
  <c r="V43" i="29"/>
  <c r="R59" i="33"/>
  <c r="T59" i="33"/>
  <c r="V59" i="33"/>
  <c r="S59" i="33"/>
  <c r="U59" i="33"/>
  <c r="S29" i="28"/>
  <c r="U29" i="28"/>
  <c r="R29" i="28"/>
  <c r="T29" i="28"/>
  <c r="V29" i="28"/>
  <c r="S34" i="27"/>
  <c r="U34" i="27"/>
  <c r="R34" i="27"/>
  <c r="T34" i="27"/>
  <c r="V34" i="27"/>
  <c r="R50" i="32"/>
  <c r="T50" i="32"/>
  <c r="V50" i="32"/>
  <c r="S50" i="32"/>
  <c r="U50" i="32"/>
  <c r="R54" i="30"/>
  <c r="T54" i="30"/>
  <c r="V54" i="30"/>
  <c r="S54" i="30"/>
  <c r="U54" i="30"/>
  <c r="R33" i="30"/>
  <c r="T33" i="30"/>
  <c r="V33" i="30"/>
  <c r="S33" i="30"/>
  <c r="U33" i="30"/>
  <c r="J56" i="31"/>
  <c r="K56" i="31"/>
  <c r="Q56" i="31"/>
  <c r="R38" i="30"/>
  <c r="T38" i="30"/>
  <c r="V38" i="30"/>
  <c r="S38" i="30"/>
  <c r="U38" i="30"/>
  <c r="R53" i="26"/>
  <c r="T53" i="26"/>
  <c r="V53" i="26"/>
  <c r="S53" i="26"/>
  <c r="U53" i="26"/>
  <c r="K49" i="26"/>
  <c r="Q49" i="26"/>
  <c r="J49" i="26"/>
  <c r="R50" i="28"/>
  <c r="T50" i="28"/>
  <c r="V50" i="28"/>
  <c r="S50" i="28"/>
  <c r="U50" i="28"/>
  <c r="K52" i="28"/>
  <c r="Q52" i="28"/>
  <c r="J52" i="28"/>
  <c r="J32" i="33"/>
  <c r="K32" i="33"/>
  <c r="Q32" i="33"/>
  <c r="R32" i="30"/>
  <c r="T32" i="30"/>
  <c r="V32" i="30"/>
  <c r="S32" i="30"/>
  <c r="U32" i="30"/>
  <c r="J32" i="31"/>
  <c r="K32" i="31"/>
  <c r="Q32" i="31"/>
  <c r="K40" i="26"/>
  <c r="Q40" i="26"/>
  <c r="J40" i="26"/>
  <c r="R10" i="26"/>
  <c r="T10" i="26"/>
  <c r="V10" i="26"/>
  <c r="S10" i="26"/>
  <c r="U10" i="26"/>
  <c r="J52" i="33"/>
  <c r="K52" i="33"/>
  <c r="Q52" i="33"/>
  <c r="Q39" i="30"/>
  <c r="K35" i="28"/>
  <c r="Q35" i="28"/>
  <c r="J35" i="28"/>
  <c r="R60" i="32"/>
  <c r="T60" i="32"/>
  <c r="V60" i="32"/>
  <c r="S60" i="32"/>
  <c r="U60" i="32"/>
  <c r="R32" i="32"/>
  <c r="T32" i="32"/>
  <c r="V32" i="32"/>
  <c r="S32" i="32"/>
  <c r="U32" i="32"/>
  <c r="R63" i="32"/>
  <c r="T63" i="32"/>
  <c r="V63" i="32"/>
  <c r="S63" i="32"/>
  <c r="U63" i="32"/>
  <c r="J64" i="31"/>
  <c r="K64" i="31"/>
  <c r="Q64" i="31"/>
  <c r="R48" i="26"/>
  <c r="T48" i="26"/>
  <c r="V48" i="26"/>
  <c r="S48" i="26"/>
  <c r="U48" i="26"/>
  <c r="J59" i="28"/>
  <c r="K59" i="28"/>
  <c r="Q59" i="28"/>
  <c r="S14" i="28"/>
  <c r="U14" i="28"/>
  <c r="R14" i="28"/>
  <c r="T14" i="28"/>
  <c r="V14" i="28"/>
  <c r="R65" i="34"/>
  <c r="T65" i="34"/>
  <c r="V65" i="34"/>
  <c r="S65" i="34"/>
  <c r="U65" i="34"/>
  <c r="R52" i="32"/>
  <c r="T52" i="32"/>
  <c r="V52" i="32"/>
  <c r="S52" i="32"/>
  <c r="U52" i="32"/>
  <c r="R39" i="26"/>
  <c r="T39" i="26"/>
  <c r="V39" i="26"/>
  <c r="S39" i="26"/>
  <c r="U39" i="26"/>
  <c r="S18" i="28"/>
  <c r="U18" i="28"/>
  <c r="R18" i="28"/>
  <c r="T18" i="28"/>
  <c r="V18" i="28"/>
  <c r="K45" i="31"/>
  <c r="Q45" i="31"/>
  <c r="J45" i="31"/>
  <c r="J44" i="31"/>
  <c r="K44" i="31"/>
  <c r="Q44" i="31"/>
  <c r="K42" i="26"/>
  <c r="Q42" i="26"/>
  <c r="J42" i="26"/>
  <c r="S24" i="28"/>
  <c r="U24" i="28"/>
  <c r="R24" i="28"/>
  <c r="T24" i="28"/>
  <c r="V24" i="28"/>
  <c r="R50" i="34"/>
  <c r="T50" i="34"/>
  <c r="V50" i="34"/>
  <c r="S50" i="34"/>
  <c r="U50" i="34"/>
  <c r="K64" i="33"/>
  <c r="Q64" i="33"/>
  <c r="J64" i="33"/>
  <c r="R36" i="30"/>
  <c r="T36" i="30"/>
  <c r="V36" i="30"/>
  <c r="S36" i="30"/>
  <c r="U36" i="30"/>
  <c r="K40" i="28"/>
  <c r="Q40" i="28"/>
  <c r="J40" i="28"/>
  <c r="R54" i="34"/>
  <c r="T54" i="34"/>
  <c r="V54" i="34"/>
  <c r="S54" i="34"/>
  <c r="U54" i="34"/>
  <c r="R54" i="32"/>
  <c r="T54" i="32"/>
  <c r="V54" i="32"/>
  <c r="S54" i="32"/>
  <c r="U54" i="32"/>
  <c r="R32" i="29"/>
  <c r="T32" i="29"/>
  <c r="V32" i="29"/>
  <c r="S32" i="29"/>
  <c r="U32" i="29"/>
  <c r="Q39" i="32"/>
  <c r="R50" i="26"/>
  <c r="T50" i="26"/>
  <c r="V50" i="26"/>
  <c r="S50" i="26"/>
  <c r="U50" i="26"/>
  <c r="R55" i="28"/>
  <c r="T55" i="28"/>
  <c r="V55" i="28"/>
  <c r="S55" i="28"/>
  <c r="U55" i="28"/>
  <c r="J45" i="33"/>
  <c r="K45" i="33"/>
  <c r="Q45" i="33"/>
  <c r="J35" i="31"/>
  <c r="K35" i="31"/>
  <c r="Q35" i="31"/>
  <c r="J50" i="33"/>
  <c r="K50" i="33"/>
  <c r="Q50" i="33"/>
  <c r="R58" i="34"/>
  <c r="T58" i="34"/>
  <c r="V58" i="34"/>
  <c r="S58" i="34"/>
  <c r="U58" i="34"/>
  <c r="R18" i="33"/>
  <c r="T18" i="33"/>
  <c r="V18" i="33"/>
  <c r="S18" i="33"/>
  <c r="U18" i="33"/>
  <c r="R53" i="32"/>
  <c r="T53" i="32"/>
  <c r="V53" i="32"/>
  <c r="S53" i="32"/>
  <c r="U53" i="32"/>
  <c r="R57" i="31"/>
  <c r="T57" i="31"/>
  <c r="V57" i="31"/>
  <c r="S57" i="31"/>
  <c r="U57" i="31"/>
  <c r="R40" i="30"/>
  <c r="T40" i="30"/>
  <c r="V40" i="30"/>
  <c r="S40" i="30"/>
  <c r="U40" i="30"/>
  <c r="R59" i="26"/>
  <c r="T59" i="26"/>
  <c r="V59" i="26"/>
  <c r="S59" i="26"/>
  <c r="U59" i="26"/>
  <c r="R13" i="28"/>
  <c r="T13" i="28"/>
  <c r="V13" i="28"/>
  <c r="S13" i="28"/>
  <c r="U13" i="28"/>
  <c r="K40" i="31"/>
  <c r="Q40" i="31"/>
  <c r="J40" i="31"/>
  <c r="J65" i="33"/>
  <c r="K65" i="33"/>
  <c r="Q65" i="33"/>
  <c r="K42" i="28"/>
  <c r="Q42" i="28"/>
  <c r="J42" i="28"/>
  <c r="J65" i="31"/>
  <c r="K65" i="31"/>
  <c r="Q65" i="31"/>
  <c r="J43" i="33"/>
  <c r="K43" i="33"/>
  <c r="Q43" i="33"/>
  <c r="J43" i="26"/>
  <c r="K43" i="26"/>
  <c r="Q43" i="26"/>
  <c r="R55" i="34"/>
  <c r="T55" i="34"/>
  <c r="V55" i="34"/>
  <c r="S55" i="34"/>
  <c r="U55" i="34"/>
  <c r="K54" i="31"/>
  <c r="Q54" i="31"/>
  <c r="J54" i="31"/>
  <c r="R61" i="26"/>
  <c r="T61" i="26"/>
  <c r="V61" i="26"/>
  <c r="S61" i="26"/>
  <c r="U61" i="26"/>
  <c r="R43" i="28"/>
  <c r="T43" i="28"/>
  <c r="V43" i="28"/>
  <c r="S43" i="28"/>
  <c r="U43" i="28"/>
  <c r="S55" i="26"/>
  <c r="U55" i="26"/>
  <c r="R55" i="26"/>
  <c r="T55" i="26"/>
  <c r="V55" i="26"/>
  <c r="J63" i="33"/>
  <c r="K63" i="33"/>
  <c r="Q63" i="33"/>
  <c r="S36" i="29"/>
  <c r="U36" i="29"/>
  <c r="R36" i="29"/>
  <c r="T36" i="29"/>
  <c r="V36" i="29"/>
  <c r="R40" i="33"/>
  <c r="T40" i="33"/>
  <c r="V40" i="33"/>
  <c r="S40" i="33"/>
  <c r="U40" i="33"/>
  <c r="R30" i="33"/>
  <c r="T30" i="33"/>
  <c r="V30" i="33"/>
  <c r="S30" i="33"/>
  <c r="U30" i="33"/>
  <c r="K43" i="31"/>
  <c r="Q43" i="31"/>
  <c r="J43" i="31"/>
  <c r="R15" i="26"/>
  <c r="T15" i="26"/>
  <c r="V15" i="26"/>
  <c r="S15" i="26"/>
  <c r="U15" i="26"/>
  <c r="J55" i="33"/>
  <c r="K55" i="33"/>
  <c r="Q55" i="33"/>
  <c r="R30" i="30"/>
  <c r="T30" i="30"/>
  <c r="V30" i="30"/>
  <c r="S30" i="30"/>
  <c r="U30" i="30"/>
  <c r="R30" i="32"/>
  <c r="T30" i="32"/>
  <c r="V30" i="32"/>
  <c r="S30" i="32"/>
  <c r="U30" i="32"/>
  <c r="K34" i="31"/>
  <c r="Q34" i="31"/>
  <c r="J34" i="31"/>
  <c r="R52" i="29"/>
  <c r="T52" i="29"/>
  <c r="V52" i="29"/>
  <c r="S52" i="29"/>
  <c r="U52" i="29"/>
  <c r="R45" i="30"/>
  <c r="T45" i="30"/>
  <c r="V45" i="30"/>
  <c r="S45" i="30"/>
  <c r="U45" i="30"/>
  <c r="J34" i="26"/>
  <c r="K34" i="26"/>
  <c r="Q34" i="26"/>
  <c r="K57" i="33"/>
  <c r="Q57" i="33"/>
  <c r="J57" i="33"/>
  <c r="J34" i="28"/>
  <c r="K34" i="28"/>
  <c r="Q34" i="28"/>
  <c r="R39" i="27"/>
  <c r="T39" i="27"/>
  <c r="V39" i="27"/>
  <c r="S39" i="27"/>
  <c r="U39" i="27"/>
  <c r="R44" i="32"/>
  <c r="T44" i="32"/>
  <c r="V44" i="32"/>
  <c r="S44" i="32"/>
  <c r="U44" i="32"/>
  <c r="S51" i="31"/>
  <c r="U51" i="31"/>
  <c r="R51" i="31"/>
  <c r="T51" i="31"/>
  <c r="V51" i="31"/>
  <c r="J54" i="26"/>
  <c r="K54" i="26"/>
  <c r="Q54" i="26"/>
  <c r="R48" i="28"/>
  <c r="T48" i="28"/>
  <c r="V48" i="28"/>
  <c r="S48" i="28"/>
  <c r="U48" i="28"/>
  <c r="R36" i="33"/>
  <c r="T36" i="33"/>
  <c r="V36" i="33"/>
  <c r="S36" i="33"/>
  <c r="U36" i="33"/>
  <c r="R64" i="32"/>
  <c r="T64" i="32"/>
  <c r="V64" i="32"/>
  <c r="S64" i="32"/>
  <c r="U64" i="32"/>
  <c r="R19" i="26"/>
  <c r="T19" i="26"/>
  <c r="V19" i="26"/>
  <c r="S19" i="26"/>
  <c r="U19" i="26"/>
  <c r="R32" i="28"/>
  <c r="T32" i="28"/>
  <c r="V32" i="28"/>
  <c r="S32" i="28"/>
  <c r="U32" i="28"/>
  <c r="R42" i="30"/>
  <c r="T42" i="30"/>
  <c r="V42" i="30"/>
  <c r="S42" i="30"/>
  <c r="U42" i="30"/>
  <c r="R31" i="32"/>
  <c r="T31" i="32"/>
  <c r="V31" i="32"/>
  <c r="S31" i="32"/>
  <c r="U31" i="32"/>
  <c r="R51" i="26"/>
  <c r="T51" i="26"/>
  <c r="V51" i="26"/>
  <c r="S51" i="26"/>
  <c r="U51" i="26"/>
  <c r="R23" i="33"/>
  <c r="T23" i="33"/>
  <c r="V23" i="33"/>
  <c r="S23" i="33"/>
  <c r="U23" i="33"/>
  <c r="Q59" i="32"/>
  <c r="R35" i="30"/>
  <c r="T35" i="30"/>
  <c r="V35" i="30"/>
  <c r="S35" i="30"/>
  <c r="U35" i="30"/>
  <c r="J38" i="26"/>
  <c r="K38" i="26"/>
  <c r="Q38" i="26"/>
  <c r="K54" i="33"/>
  <c r="Q54" i="33"/>
  <c r="J54" i="33"/>
  <c r="R55" i="32"/>
  <c r="T55" i="32"/>
  <c r="V55" i="32"/>
  <c r="S55" i="32"/>
  <c r="U55" i="32"/>
  <c r="K30" i="28"/>
  <c r="Q30" i="28"/>
  <c r="J30" i="28"/>
  <c r="K39" i="28"/>
  <c r="Q39" i="28"/>
  <c r="J39" i="28"/>
  <c r="R56" i="34"/>
  <c r="T56" i="34"/>
  <c r="V56" i="34"/>
  <c r="S56" i="34"/>
  <c r="U56" i="34"/>
  <c r="R29" i="29"/>
  <c r="T29" i="29"/>
  <c r="V29" i="29"/>
  <c r="S29" i="29"/>
  <c r="U29" i="29"/>
  <c r="R52" i="27"/>
  <c r="T52" i="27"/>
  <c r="V52" i="27"/>
  <c r="S52" i="27"/>
  <c r="U52" i="27"/>
  <c r="R61" i="31"/>
  <c r="T61" i="31"/>
  <c r="V61" i="31"/>
  <c r="S61" i="31"/>
  <c r="U61" i="31"/>
  <c r="R52" i="31"/>
  <c r="T52" i="31"/>
  <c r="V52" i="31"/>
  <c r="S52" i="31"/>
  <c r="U52" i="31"/>
  <c r="R31" i="27"/>
  <c r="T31" i="27"/>
  <c r="V31" i="27"/>
  <c r="S31" i="27"/>
  <c r="U31" i="27"/>
  <c r="R39" i="29"/>
  <c r="T39" i="29"/>
  <c r="V39" i="29"/>
  <c r="S39" i="29"/>
  <c r="U39" i="29"/>
  <c r="R52" i="26"/>
  <c r="T52" i="26"/>
  <c r="V52" i="26"/>
  <c r="S52" i="26"/>
  <c r="U52" i="26"/>
  <c r="K56" i="28"/>
  <c r="Q56" i="28"/>
  <c r="J56" i="28"/>
  <c r="R37" i="33"/>
  <c r="T37" i="33"/>
  <c r="V37" i="33"/>
  <c r="S37" i="33"/>
  <c r="U37" i="33"/>
  <c r="R62" i="32"/>
  <c r="T62" i="32"/>
  <c r="V62" i="32"/>
  <c r="S62" i="32"/>
  <c r="U62" i="32"/>
  <c r="R41" i="30"/>
  <c r="T41" i="30"/>
  <c r="V41" i="30"/>
  <c r="S41" i="30"/>
  <c r="U41" i="30"/>
  <c r="R17" i="26"/>
  <c r="T17" i="26"/>
  <c r="V17" i="26"/>
  <c r="S17" i="26"/>
  <c r="U17" i="26"/>
  <c r="R36" i="32"/>
  <c r="T36" i="32"/>
  <c r="V36" i="32"/>
  <c r="S36" i="32"/>
  <c r="U36" i="32"/>
  <c r="J36" i="28"/>
  <c r="K36" i="28"/>
  <c r="Q36" i="28"/>
  <c r="R22" i="31"/>
  <c r="T22" i="31"/>
  <c r="V22" i="31"/>
  <c r="S22" i="31"/>
  <c r="U22" i="31"/>
  <c r="R62" i="34"/>
  <c r="T62" i="34"/>
  <c r="V62" i="34"/>
  <c r="S62" i="34"/>
  <c r="U62" i="34"/>
  <c r="Q59" i="34"/>
  <c r="K38" i="31"/>
  <c r="Q38" i="31"/>
  <c r="J38" i="31"/>
  <c r="K42" i="31"/>
  <c r="Q42" i="31"/>
  <c r="J42" i="31"/>
  <c r="R34" i="30"/>
  <c r="T34" i="30"/>
  <c r="V34" i="30"/>
  <c r="S34" i="30"/>
  <c r="U34" i="30"/>
  <c r="K37" i="26"/>
  <c r="Q37" i="26"/>
  <c r="J37" i="26"/>
  <c r="R35" i="32"/>
  <c r="T35" i="32"/>
  <c r="V35" i="32"/>
  <c r="S35" i="32"/>
  <c r="U35" i="32"/>
  <c r="K61" i="33"/>
  <c r="Q61" i="33"/>
  <c r="J61" i="33"/>
  <c r="R51" i="32"/>
  <c r="T51" i="32"/>
  <c r="V51" i="32"/>
  <c r="S51" i="32"/>
  <c r="U51" i="32"/>
  <c r="R19" i="33"/>
  <c r="T19" i="33"/>
  <c r="V19" i="33"/>
  <c r="S19" i="33"/>
  <c r="U19" i="33"/>
  <c r="S65" i="32"/>
  <c r="U65" i="32"/>
  <c r="R65" i="32"/>
  <c r="T65" i="32"/>
  <c r="V65" i="32"/>
  <c r="Q59" i="31"/>
  <c r="K56" i="26"/>
  <c r="Q56" i="26"/>
  <c r="J56" i="26"/>
  <c r="R24" i="26"/>
  <c r="T24" i="26"/>
  <c r="V24" i="26"/>
  <c r="S24" i="26"/>
  <c r="U24" i="26"/>
  <c r="R49" i="28"/>
  <c r="T49" i="28"/>
  <c r="V49" i="28"/>
  <c r="S49" i="28"/>
  <c r="U49" i="28"/>
  <c r="R34" i="32"/>
  <c r="T34" i="32"/>
  <c r="V34" i="32"/>
  <c r="S34" i="32"/>
  <c r="U34" i="32"/>
  <c r="K42" i="33"/>
  <c r="Q42" i="33"/>
  <c r="J42" i="33"/>
  <c r="K38" i="33"/>
  <c r="Q38" i="33"/>
  <c r="J38" i="33"/>
  <c r="R18" i="31"/>
  <c r="T18" i="31"/>
  <c r="V18" i="31"/>
  <c r="S18" i="31"/>
  <c r="U18" i="31"/>
  <c r="S17" i="28"/>
  <c r="U17" i="28"/>
  <c r="R17" i="28"/>
  <c r="T17" i="28"/>
  <c r="V17" i="28"/>
  <c r="R61" i="34"/>
  <c r="T61" i="34"/>
  <c r="V61" i="34"/>
  <c r="S61" i="34"/>
  <c r="U61" i="34"/>
  <c r="R23" i="31"/>
  <c r="T23" i="31"/>
  <c r="V23" i="31"/>
  <c r="S23" i="31"/>
  <c r="U23" i="31"/>
  <c r="S29" i="27"/>
  <c r="U29" i="27"/>
  <c r="R29" i="27"/>
  <c r="T29" i="27"/>
  <c r="V29" i="27"/>
  <c r="R25" i="31"/>
  <c r="T25" i="31"/>
  <c r="V25" i="31"/>
  <c r="S25" i="31"/>
  <c r="U25" i="31"/>
  <c r="R52" i="34"/>
  <c r="T52" i="34"/>
  <c r="V52" i="34"/>
  <c r="S52" i="34"/>
  <c r="U52" i="34"/>
  <c r="K62" i="33"/>
  <c r="Q62" i="33"/>
  <c r="J62" i="33"/>
  <c r="R41" i="33"/>
  <c r="T41" i="33"/>
  <c r="V41" i="33"/>
  <c r="S41" i="33"/>
  <c r="U41" i="33"/>
  <c r="K39" i="31"/>
  <c r="J39" i="31"/>
  <c r="J38" i="28"/>
  <c r="K38" i="28"/>
  <c r="Q38" i="28"/>
  <c r="R16" i="28"/>
  <c r="T16" i="28"/>
  <c r="V16" i="28"/>
  <c r="S16" i="28"/>
  <c r="U16" i="28"/>
  <c r="R57" i="26"/>
  <c r="T57" i="26"/>
  <c r="V57" i="26"/>
  <c r="S57" i="26"/>
  <c r="U57" i="26"/>
  <c r="R60" i="28"/>
  <c r="T60" i="28"/>
  <c r="V60" i="28"/>
  <c r="S60" i="28"/>
  <c r="U60" i="28"/>
  <c r="R33" i="33"/>
  <c r="T33" i="33"/>
  <c r="V33" i="33"/>
  <c r="S33" i="33"/>
  <c r="U33" i="33"/>
  <c r="R40" i="32"/>
  <c r="T40" i="32"/>
  <c r="V40" i="32"/>
  <c r="S40" i="32"/>
  <c r="U40" i="32"/>
  <c r="R12" i="31"/>
  <c r="T12" i="31"/>
  <c r="V12" i="31"/>
  <c r="S12" i="31"/>
  <c r="U12" i="31"/>
  <c r="R58" i="28"/>
  <c r="T58" i="28"/>
  <c r="V58" i="28"/>
  <c r="S58" i="28"/>
  <c r="U58" i="28"/>
  <c r="R51" i="34"/>
  <c r="T51" i="34"/>
  <c r="V51" i="34"/>
  <c r="S51" i="34"/>
  <c r="U51" i="34"/>
  <c r="J29" i="26"/>
  <c r="K29" i="26"/>
  <c r="Q29" i="26"/>
  <c r="J31" i="26"/>
  <c r="K31" i="26"/>
  <c r="Q31" i="26"/>
  <c r="K33" i="28"/>
  <c r="Q33" i="28"/>
  <c r="J33" i="28"/>
  <c r="K41" i="31"/>
  <c r="Q41" i="31"/>
  <c r="J41" i="31"/>
  <c r="S44" i="30"/>
  <c r="U44" i="30"/>
  <c r="R44" i="30"/>
  <c r="T44" i="30"/>
  <c r="V44" i="30"/>
  <c r="R14" i="26"/>
  <c r="T14" i="26"/>
  <c r="V14" i="26"/>
  <c r="S14" i="26"/>
  <c r="U14" i="26"/>
  <c r="K35" i="26"/>
  <c r="Q35" i="26"/>
  <c r="J35" i="26"/>
  <c r="R45" i="32"/>
  <c r="T45" i="32"/>
  <c r="V45" i="32"/>
  <c r="S45" i="32"/>
  <c r="U45" i="32"/>
  <c r="K58" i="33"/>
  <c r="Q58" i="33"/>
  <c r="J58" i="33"/>
  <c r="K41" i="28"/>
  <c r="Q41" i="28"/>
  <c r="J41" i="28"/>
  <c r="R53" i="34"/>
  <c r="T53" i="34"/>
  <c r="V53" i="34"/>
  <c r="S53" i="34"/>
  <c r="U53" i="34"/>
  <c r="S25" i="33"/>
  <c r="U25" i="33"/>
  <c r="R25" i="33"/>
  <c r="T25" i="33"/>
  <c r="V25" i="33"/>
  <c r="R30" i="29"/>
  <c r="T30" i="29"/>
  <c r="V30" i="29"/>
  <c r="S30" i="29"/>
  <c r="U30" i="29"/>
  <c r="R56" i="32"/>
  <c r="T56" i="32"/>
  <c r="V56" i="32"/>
  <c r="S56" i="32"/>
  <c r="U56" i="32"/>
  <c r="K50" i="31"/>
  <c r="Q50" i="31"/>
  <c r="J50" i="31"/>
  <c r="R36" i="27"/>
  <c r="T36" i="27"/>
  <c r="V36" i="27"/>
  <c r="S36" i="27"/>
  <c r="U36" i="27"/>
  <c r="R41" i="29"/>
  <c r="T41" i="29"/>
  <c r="V41" i="29"/>
  <c r="S41" i="29"/>
  <c r="U41" i="29"/>
  <c r="S12" i="28"/>
  <c r="U12" i="28"/>
  <c r="R12" i="28"/>
  <c r="T12" i="28"/>
  <c r="V12" i="28"/>
  <c r="R42" i="32"/>
  <c r="T42" i="32"/>
  <c r="V42" i="32"/>
  <c r="S42" i="32"/>
  <c r="U42" i="32"/>
  <c r="R64" i="34"/>
  <c r="T64" i="34"/>
  <c r="V64" i="34"/>
  <c r="S64" i="34"/>
  <c r="U64" i="34"/>
  <c r="R30" i="26"/>
  <c r="T30" i="26"/>
  <c r="V30" i="26"/>
  <c r="S30" i="26"/>
  <c r="U30" i="26"/>
  <c r="R37" i="28"/>
  <c r="T37" i="28"/>
  <c r="V37" i="28"/>
  <c r="S37" i="28"/>
  <c r="U37" i="28"/>
  <c r="R60" i="31"/>
  <c r="T60" i="31"/>
  <c r="V60" i="31"/>
  <c r="S60" i="31"/>
  <c r="U60" i="31"/>
  <c r="K31" i="31"/>
  <c r="Q31" i="31"/>
  <c r="J31" i="31"/>
  <c r="R42" i="27"/>
  <c r="T42" i="27"/>
  <c r="V42" i="27"/>
  <c r="S42" i="27"/>
  <c r="U42" i="27"/>
  <c r="K32" i="26"/>
  <c r="Q32" i="26"/>
  <c r="J32" i="26"/>
  <c r="R33" i="32"/>
  <c r="T33" i="32"/>
  <c r="V33" i="32"/>
  <c r="S33" i="32"/>
  <c r="U33" i="32"/>
  <c r="K51" i="33"/>
  <c r="Q51" i="33"/>
  <c r="J51" i="33"/>
  <c r="S15" i="28"/>
  <c r="U15" i="28"/>
  <c r="R15" i="28"/>
  <c r="T15" i="28"/>
  <c r="V15" i="28"/>
  <c r="J31" i="28"/>
  <c r="K31" i="28"/>
  <c r="Q31" i="28"/>
  <c r="R22" i="26"/>
  <c r="T22" i="26"/>
  <c r="V22" i="26"/>
  <c r="S22" i="26"/>
  <c r="U22" i="26"/>
  <c r="R63" i="34"/>
  <c r="T63" i="34"/>
  <c r="V63" i="34"/>
  <c r="S63" i="34"/>
  <c r="U63" i="34"/>
  <c r="R44" i="33"/>
  <c r="T44" i="33"/>
  <c r="V44" i="33"/>
  <c r="S44" i="33"/>
  <c r="U44" i="33"/>
  <c r="J33" i="26"/>
  <c r="K33" i="26"/>
  <c r="Q33" i="26"/>
  <c r="R37" i="29"/>
  <c r="T37" i="29"/>
  <c r="V37" i="29"/>
  <c r="S37" i="29"/>
  <c r="U37" i="29"/>
  <c r="R51" i="28"/>
  <c r="T51" i="28"/>
  <c r="V51" i="28"/>
  <c r="S51" i="28"/>
  <c r="U51" i="28"/>
  <c r="Q39" i="33"/>
  <c r="K37" i="31"/>
  <c r="Q37" i="31"/>
  <c r="J37" i="31"/>
  <c r="K41" i="26"/>
  <c r="Q41" i="26"/>
  <c r="J41" i="26"/>
  <c r="K53" i="33"/>
  <c r="Q53" i="33"/>
  <c r="J53" i="33"/>
  <c r="R38" i="32"/>
  <c r="T38" i="32"/>
  <c r="V38" i="32"/>
  <c r="S38" i="32"/>
  <c r="U38" i="32"/>
  <c r="R37" i="30"/>
  <c r="T37" i="30"/>
  <c r="V37" i="30"/>
  <c r="S37" i="30"/>
  <c r="U37" i="30"/>
  <c r="R13" i="26"/>
  <c r="T13" i="26"/>
  <c r="V13" i="26"/>
  <c r="S13" i="26"/>
  <c r="U13" i="26"/>
  <c r="R57" i="34"/>
  <c r="T57" i="34"/>
  <c r="V57" i="34"/>
  <c r="S57" i="34"/>
  <c r="U57" i="34"/>
  <c r="K55" i="31"/>
  <c r="Q55" i="31"/>
  <c r="J55" i="31"/>
  <c r="R43" i="27"/>
  <c r="T43" i="27"/>
  <c r="V43" i="27"/>
  <c r="S43" i="27"/>
  <c r="U43" i="27"/>
  <c r="S42" i="29"/>
  <c r="U42" i="29"/>
  <c r="R42" i="29"/>
  <c r="T42" i="29"/>
  <c r="V42" i="29"/>
  <c r="R58" i="26"/>
  <c r="T58" i="26"/>
  <c r="V58" i="26"/>
  <c r="S58" i="26"/>
  <c r="U58" i="26"/>
  <c r="R62" i="26"/>
  <c r="T62" i="26"/>
  <c r="V62" i="26"/>
  <c r="S62" i="26"/>
  <c r="U62" i="26"/>
  <c r="S54" i="28"/>
  <c r="U54" i="28"/>
  <c r="R54" i="28"/>
  <c r="T54" i="28"/>
  <c r="V54" i="28"/>
  <c r="K35" i="33"/>
  <c r="Q35" i="33"/>
  <c r="J35" i="33"/>
  <c r="R36" i="31"/>
  <c r="T36" i="31"/>
  <c r="V36" i="31"/>
  <c r="S36" i="31"/>
  <c r="U36" i="31"/>
  <c r="R33" i="31"/>
  <c r="T33" i="31"/>
  <c r="V33" i="31"/>
  <c r="S33" i="31"/>
  <c r="U33" i="31"/>
  <c r="S56" i="29"/>
  <c r="U56" i="29"/>
  <c r="R56" i="29"/>
  <c r="T56" i="29"/>
  <c r="V56" i="29"/>
  <c r="R43" i="30"/>
  <c r="T43" i="30"/>
  <c r="V43" i="30"/>
  <c r="S43" i="30"/>
  <c r="U43" i="30"/>
  <c r="R20" i="28"/>
  <c r="T20" i="28"/>
  <c r="V20" i="28"/>
  <c r="S20" i="28"/>
  <c r="U20" i="28"/>
  <c r="R58" i="32"/>
  <c r="T58" i="32"/>
  <c r="V58" i="32"/>
  <c r="S58" i="32"/>
  <c r="U58" i="32"/>
  <c r="R53" i="28"/>
  <c r="T53" i="28"/>
  <c r="V53" i="28"/>
  <c r="S53" i="28"/>
  <c r="U53" i="28"/>
  <c r="R43" i="32"/>
  <c r="T43" i="32"/>
  <c r="V43" i="32"/>
  <c r="S43" i="32"/>
  <c r="U43" i="32"/>
  <c r="R34" i="33"/>
  <c r="T34" i="33"/>
  <c r="V34" i="33"/>
  <c r="S34" i="33"/>
  <c r="U34" i="33"/>
  <c r="S35" i="34"/>
  <c r="U35" i="34"/>
  <c r="R35" i="34"/>
  <c r="T35" i="34"/>
  <c r="V35" i="34"/>
  <c r="R44" i="34"/>
  <c r="T44" i="34"/>
  <c r="V44" i="34"/>
  <c r="S44" i="34"/>
  <c r="U44" i="34"/>
  <c r="S32" i="34"/>
  <c r="U32" i="34"/>
  <c r="R32" i="34"/>
  <c r="T32" i="34"/>
  <c r="V32" i="34"/>
  <c r="S39" i="34"/>
  <c r="U39" i="34"/>
  <c r="R39" i="34"/>
  <c r="T39" i="34"/>
  <c r="V39" i="34"/>
  <c r="R42" i="34"/>
  <c r="T42" i="34"/>
  <c r="V42" i="34"/>
  <c r="S42" i="34"/>
  <c r="U42" i="34"/>
  <c r="R14" i="43"/>
  <c r="R70" i="45"/>
  <c r="S45" i="34"/>
  <c r="U45" i="34"/>
  <c r="R45" i="34"/>
  <c r="T45" i="34"/>
  <c r="V45" i="34"/>
  <c r="S38" i="34"/>
  <c r="U38" i="34"/>
  <c r="R38" i="34"/>
  <c r="T38" i="34"/>
  <c r="V38" i="34"/>
  <c r="S36" i="34"/>
  <c r="U36" i="34"/>
  <c r="R36" i="34"/>
  <c r="T36" i="34"/>
  <c r="V36" i="34"/>
  <c r="R49" i="42"/>
  <c r="Q66" i="42"/>
  <c r="R66" i="42"/>
  <c r="R73" i="44"/>
  <c r="R36" i="44"/>
  <c r="K51" i="45"/>
  <c r="Q51" i="45"/>
  <c r="R70" i="42"/>
  <c r="T70" i="42"/>
  <c r="V70" i="42"/>
  <c r="Q18" i="43"/>
  <c r="R18" i="43"/>
  <c r="Q45" i="44"/>
  <c r="R45" i="44"/>
  <c r="J53" i="45"/>
  <c r="K53" i="45"/>
  <c r="Q53" i="45"/>
  <c r="Q18" i="45"/>
  <c r="S18" i="45"/>
  <c r="U18" i="45"/>
  <c r="R22" i="45"/>
  <c r="T22" i="45"/>
  <c r="V22" i="45"/>
  <c r="S27" i="45"/>
  <c r="U27" i="45"/>
  <c r="R27" i="45"/>
  <c r="T27" i="45"/>
  <c r="V27" i="45"/>
  <c r="J52" i="45"/>
  <c r="K52" i="45"/>
  <c r="Q52" i="45"/>
  <c r="R25" i="45"/>
  <c r="T25" i="45"/>
  <c r="V25" i="45"/>
  <c r="R77" i="45"/>
  <c r="T77" i="45"/>
  <c r="V77" i="45"/>
  <c r="S77" i="45"/>
  <c r="U77" i="45"/>
  <c r="R60" i="45"/>
  <c r="T60" i="45"/>
  <c r="V60" i="45"/>
  <c r="R51" i="45"/>
  <c r="T51" i="45"/>
  <c r="V51" i="45"/>
  <c r="S51" i="45"/>
  <c r="U51" i="45"/>
  <c r="R76" i="45"/>
  <c r="T76" i="45"/>
  <c r="V76" i="45"/>
  <c r="S76" i="45"/>
  <c r="U76" i="45"/>
  <c r="R50" i="45"/>
  <c r="T50" i="45"/>
  <c r="V50" i="45"/>
  <c r="S50" i="45"/>
  <c r="U50" i="45"/>
  <c r="K62" i="45"/>
  <c r="Q62" i="45"/>
  <c r="R62" i="45"/>
  <c r="J75" i="45"/>
  <c r="K75" i="45"/>
  <c r="Q75" i="45"/>
  <c r="R74" i="45"/>
  <c r="T74" i="45"/>
  <c r="V74" i="45"/>
  <c r="S74" i="45"/>
  <c r="U74" i="45"/>
  <c r="R75" i="41"/>
  <c r="T75" i="41"/>
  <c r="V75" i="41"/>
  <c r="S75" i="41"/>
  <c r="U75" i="41"/>
  <c r="R51" i="41"/>
  <c r="T51" i="41"/>
  <c r="V51" i="41"/>
  <c r="S51" i="41"/>
  <c r="U51" i="41"/>
  <c r="Q49" i="41"/>
  <c r="R49" i="41"/>
  <c r="T49" i="41"/>
  <c r="V49" i="41"/>
  <c r="S37" i="41"/>
  <c r="U37" i="41"/>
  <c r="Q40" i="41"/>
  <c r="R40" i="41"/>
  <c r="T40" i="41"/>
  <c r="V40" i="41"/>
  <c r="R76" i="41"/>
  <c r="T76" i="41"/>
  <c r="V76" i="41"/>
  <c r="S76" i="41"/>
  <c r="U76" i="41"/>
  <c r="R50" i="41"/>
  <c r="T50" i="41"/>
  <c r="V50" i="41"/>
  <c r="S50" i="41"/>
  <c r="U50" i="41"/>
  <c r="R46" i="41"/>
  <c r="T46" i="41"/>
  <c r="V46" i="41"/>
  <c r="R34" i="41"/>
  <c r="T34" i="41"/>
  <c r="V34" i="41"/>
  <c r="R38" i="41"/>
  <c r="T38" i="41"/>
  <c r="V38" i="41"/>
  <c r="R36" i="41"/>
  <c r="S42" i="41"/>
  <c r="U42" i="41"/>
  <c r="S74" i="41"/>
  <c r="U74" i="41"/>
  <c r="R74" i="41"/>
  <c r="T74" i="41"/>
  <c r="V74" i="41"/>
  <c r="R52" i="41"/>
  <c r="T52" i="41"/>
  <c r="V52" i="41"/>
  <c r="S52" i="41"/>
  <c r="U52" i="41"/>
  <c r="K52" i="43"/>
  <c r="Q52" i="43"/>
  <c r="J52" i="43"/>
  <c r="R27" i="43"/>
  <c r="T27" i="43"/>
  <c r="V27" i="43"/>
  <c r="S27" i="43"/>
  <c r="U27" i="43"/>
  <c r="R77" i="43"/>
  <c r="T77" i="43"/>
  <c r="V77" i="43"/>
  <c r="S77" i="43"/>
  <c r="U77" i="43"/>
  <c r="J51" i="43"/>
  <c r="K51" i="43"/>
  <c r="Q51" i="43"/>
  <c r="R76" i="43"/>
  <c r="T76" i="43"/>
  <c r="V76" i="43"/>
  <c r="S76" i="43"/>
  <c r="U76" i="43"/>
  <c r="R12" i="43"/>
  <c r="J75" i="43"/>
  <c r="K75" i="43"/>
  <c r="Q75" i="43"/>
  <c r="J53" i="43"/>
  <c r="K53" i="43"/>
  <c r="Q53" i="43"/>
  <c r="R26" i="43"/>
  <c r="T26" i="43"/>
  <c r="V26" i="43"/>
  <c r="S26" i="43"/>
  <c r="U26" i="43"/>
  <c r="R29" i="43"/>
  <c r="T29" i="43"/>
  <c r="V29" i="43"/>
  <c r="S29" i="43"/>
  <c r="U29" i="43"/>
  <c r="R74" i="43"/>
  <c r="T74" i="43"/>
  <c r="V74" i="43"/>
  <c r="S74" i="43"/>
  <c r="U74" i="43"/>
  <c r="R25" i="43"/>
  <c r="T25" i="43"/>
  <c r="V25" i="43"/>
  <c r="K50" i="43"/>
  <c r="Q50" i="43"/>
  <c r="J50" i="43"/>
  <c r="R51" i="42"/>
  <c r="T51" i="42"/>
  <c r="V51" i="42"/>
  <c r="S51" i="42"/>
  <c r="U51" i="42"/>
  <c r="R73" i="42"/>
  <c r="T60" i="42"/>
  <c r="V60" i="42"/>
  <c r="R62" i="42"/>
  <c r="T62" i="42"/>
  <c r="V62" i="42"/>
  <c r="R38" i="42"/>
  <c r="R46" i="42"/>
  <c r="T46" i="42"/>
  <c r="V46" i="42"/>
  <c r="Q67" i="42"/>
  <c r="R67" i="42"/>
  <c r="R77" i="42"/>
  <c r="T77" i="42"/>
  <c r="V77" i="42"/>
  <c r="S77" i="42"/>
  <c r="U77" i="42"/>
  <c r="S42" i="42"/>
  <c r="U42" i="42"/>
  <c r="R36" i="42"/>
  <c r="T36" i="42"/>
  <c r="V36" i="42"/>
  <c r="R34" i="42"/>
  <c r="Q69" i="42"/>
  <c r="R69" i="42"/>
  <c r="T69" i="42"/>
  <c r="V69" i="42"/>
  <c r="R53" i="42"/>
  <c r="T53" i="42"/>
  <c r="V53" i="42"/>
  <c r="S53" i="42"/>
  <c r="U53" i="42"/>
  <c r="R74" i="42"/>
  <c r="T74" i="42"/>
  <c r="V74" i="42"/>
  <c r="S74" i="42"/>
  <c r="U74" i="42"/>
  <c r="R50" i="42"/>
  <c r="T50" i="42"/>
  <c r="V50" i="42"/>
  <c r="S50" i="42"/>
  <c r="U50" i="42"/>
  <c r="T68" i="44"/>
  <c r="V68" i="44"/>
  <c r="R52" i="44"/>
  <c r="T52" i="44"/>
  <c r="V52" i="44"/>
  <c r="S52" i="44"/>
  <c r="U52" i="44"/>
  <c r="R50" i="44"/>
  <c r="T50" i="44"/>
  <c r="V50" i="44"/>
  <c r="S50" i="44"/>
  <c r="U50" i="44"/>
  <c r="R49" i="44"/>
  <c r="T49" i="44"/>
  <c r="V49" i="44"/>
  <c r="R51" i="44"/>
  <c r="T51" i="44"/>
  <c r="V51" i="44"/>
  <c r="S51" i="44"/>
  <c r="U51" i="44"/>
  <c r="R76" i="44"/>
  <c r="T76" i="44"/>
  <c r="V76" i="44"/>
  <c r="S76" i="44"/>
  <c r="U76" i="44"/>
  <c r="R74" i="44"/>
  <c r="T74" i="44"/>
  <c r="V74" i="44"/>
  <c r="S74" i="44"/>
  <c r="U74" i="44"/>
  <c r="R58" i="44"/>
  <c r="T58" i="44"/>
  <c r="V58" i="44"/>
  <c r="R38" i="44"/>
  <c r="T38" i="44"/>
  <c r="V38" i="44"/>
  <c r="Q66" i="44"/>
  <c r="R66" i="44"/>
  <c r="R70" i="44"/>
  <c r="T70" i="44"/>
  <c r="V70" i="44"/>
  <c r="Q42" i="44"/>
  <c r="R42" i="44"/>
  <c r="T42" i="44"/>
  <c r="V42" i="44"/>
  <c r="Q64" i="44"/>
  <c r="R64" i="44"/>
  <c r="T64" i="44"/>
  <c r="V64" i="44"/>
  <c r="R77" i="44"/>
  <c r="T77" i="44"/>
  <c r="V77" i="44"/>
  <c r="S77" i="44"/>
  <c r="U77" i="44"/>
  <c r="Q37" i="42"/>
  <c r="R37" i="42"/>
  <c r="T37" i="42"/>
  <c r="V37" i="42"/>
  <c r="S63" i="41"/>
  <c r="U63" i="41"/>
  <c r="S43" i="42"/>
  <c r="U43" i="42"/>
  <c r="K35" i="43"/>
  <c r="Q35" i="43"/>
  <c r="R35" i="43"/>
  <c r="J42" i="43"/>
  <c r="Q42" i="43"/>
  <c r="J43" i="43"/>
  <c r="K37" i="43"/>
  <c r="J49" i="45"/>
  <c r="R49" i="45"/>
  <c r="T49" i="45"/>
  <c r="V49" i="45"/>
  <c r="K60" i="43"/>
  <c r="S40" i="41"/>
  <c r="U40" i="41"/>
  <c r="K65" i="43"/>
  <c r="K64" i="43"/>
  <c r="K67" i="43"/>
  <c r="Q67" i="43"/>
  <c r="R67" i="43"/>
  <c r="J62" i="43"/>
  <c r="R62" i="43"/>
  <c r="T62" i="43"/>
  <c r="V62" i="43"/>
  <c r="S43" i="44"/>
  <c r="U43" i="44"/>
  <c r="J71" i="45"/>
  <c r="S67" i="41"/>
  <c r="U67" i="41"/>
  <c r="K34" i="43"/>
  <c r="J58" i="43"/>
  <c r="R58" i="43"/>
  <c r="K68" i="43"/>
  <c r="J48" i="43"/>
  <c r="T48" i="43"/>
  <c r="V48" i="43"/>
  <c r="J63" i="43"/>
  <c r="T19" i="43"/>
  <c r="V19" i="43"/>
  <c r="J35" i="45"/>
  <c r="R19" i="45"/>
  <c r="T19" i="45"/>
  <c r="V19" i="45"/>
  <c r="J39" i="45"/>
  <c r="T39" i="45"/>
  <c r="V39" i="45"/>
  <c r="S33" i="25"/>
  <c r="U33" i="25"/>
  <c r="R33" i="25"/>
  <c r="T33" i="25"/>
  <c r="V33" i="25"/>
  <c r="R39" i="25"/>
  <c r="T39" i="25"/>
  <c r="V39" i="25"/>
  <c r="S39" i="25"/>
  <c r="U39" i="25"/>
  <c r="R42" i="25"/>
  <c r="T42" i="25"/>
  <c r="V42" i="25"/>
  <c r="S42" i="25"/>
  <c r="U42" i="25"/>
  <c r="R36" i="25"/>
  <c r="T36" i="25"/>
  <c r="V36" i="25"/>
  <c r="S36" i="25"/>
  <c r="U36" i="25"/>
  <c r="S37" i="25"/>
  <c r="U37" i="25"/>
  <c r="R37" i="25"/>
  <c r="T37" i="25"/>
  <c r="V37" i="25"/>
  <c r="R32" i="25"/>
  <c r="T32" i="25"/>
  <c r="V32" i="25"/>
  <c r="S32" i="25"/>
  <c r="U32" i="25"/>
  <c r="R38" i="25"/>
  <c r="T38" i="25"/>
  <c r="V38" i="25"/>
  <c r="S38" i="25"/>
  <c r="U38" i="25"/>
  <c r="S43" i="25"/>
  <c r="U43" i="25"/>
  <c r="R43" i="25"/>
  <c r="T43" i="25"/>
  <c r="V43" i="25"/>
  <c r="R29" i="25"/>
  <c r="T29" i="25"/>
  <c r="V29" i="25"/>
  <c r="S29" i="25"/>
  <c r="U29" i="25"/>
  <c r="R35" i="25"/>
  <c r="T35" i="25"/>
  <c r="V35" i="25"/>
  <c r="S35" i="25"/>
  <c r="U35" i="25"/>
  <c r="S41" i="25"/>
  <c r="U41" i="25"/>
  <c r="R41" i="25"/>
  <c r="T41" i="25"/>
  <c r="V41" i="25"/>
  <c r="R31" i="25"/>
  <c r="T31" i="25"/>
  <c r="V31" i="25"/>
  <c r="S31" i="25"/>
  <c r="U31" i="25"/>
  <c r="R34" i="25"/>
  <c r="T34" i="25"/>
  <c r="V34" i="25"/>
  <c r="S34" i="25"/>
  <c r="U34" i="25"/>
  <c r="T43" i="41"/>
  <c r="V43" i="41"/>
  <c r="J66" i="45"/>
  <c r="K66" i="45"/>
  <c r="K46" i="45"/>
  <c r="Q46" i="45"/>
  <c r="J46" i="45"/>
  <c r="J43" i="45"/>
  <c r="K43" i="45"/>
  <c r="S63" i="45"/>
  <c r="U63" i="45"/>
  <c r="T63" i="45"/>
  <c r="V63" i="45"/>
  <c r="S22" i="45"/>
  <c r="U22" i="45"/>
  <c r="K59" i="45"/>
  <c r="Q59" i="45"/>
  <c r="R59" i="45"/>
  <c r="J59" i="45"/>
  <c r="J41" i="45"/>
  <c r="K41" i="45"/>
  <c r="Q41" i="45"/>
  <c r="R41" i="45"/>
  <c r="J34" i="45"/>
  <c r="K34" i="45"/>
  <c r="Q34" i="45"/>
  <c r="K47" i="45"/>
  <c r="Q47" i="45"/>
  <c r="R47" i="45"/>
  <c r="J47" i="45"/>
  <c r="K44" i="45"/>
  <c r="Q44" i="45"/>
  <c r="J44" i="45"/>
  <c r="T72" i="45"/>
  <c r="V72" i="45"/>
  <c r="S72" i="45"/>
  <c r="U72" i="45"/>
  <c r="K67" i="45"/>
  <c r="J67" i="45"/>
  <c r="T15" i="45"/>
  <c r="V15" i="45"/>
  <c r="S15" i="45"/>
  <c r="U15" i="45"/>
  <c r="J48" i="45"/>
  <c r="K48" i="45"/>
  <c r="Q48" i="45"/>
  <c r="R48" i="45"/>
  <c r="T70" i="45"/>
  <c r="V70" i="45"/>
  <c r="S70" i="45"/>
  <c r="U70" i="45"/>
  <c r="K69" i="45"/>
  <c r="J69" i="45"/>
  <c r="S39" i="45"/>
  <c r="U39" i="45"/>
  <c r="S61" i="45"/>
  <c r="U61" i="45"/>
  <c r="T61" i="45"/>
  <c r="V61" i="45"/>
  <c r="J36" i="45"/>
  <c r="K36" i="45"/>
  <c r="Q36" i="45"/>
  <c r="J68" i="45"/>
  <c r="K68" i="45"/>
  <c r="Q68" i="45"/>
  <c r="S35" i="45"/>
  <c r="U35" i="45"/>
  <c r="T35" i="45"/>
  <c r="V35" i="45"/>
  <c r="K64" i="45"/>
  <c r="Q64" i="45"/>
  <c r="R64" i="45"/>
  <c r="J64" i="45"/>
  <c r="K65" i="45"/>
  <c r="Q65" i="45"/>
  <c r="R65" i="45"/>
  <c r="J65" i="45"/>
  <c r="K40" i="45"/>
  <c r="Q40" i="45"/>
  <c r="R40" i="45"/>
  <c r="J40" i="45"/>
  <c r="J58" i="45"/>
  <c r="K58" i="45"/>
  <c r="Q58" i="45"/>
  <c r="K73" i="45"/>
  <c r="Q73" i="45"/>
  <c r="J73" i="45"/>
  <c r="S60" i="45"/>
  <c r="U60" i="45"/>
  <c r="J45" i="45"/>
  <c r="K45" i="45"/>
  <c r="S49" i="45"/>
  <c r="U49" i="45"/>
  <c r="S71" i="45"/>
  <c r="U71" i="45"/>
  <c r="T71" i="45"/>
  <c r="V71" i="45"/>
  <c r="J38" i="45"/>
  <c r="K38" i="45"/>
  <c r="Q38" i="45"/>
  <c r="K37" i="45"/>
  <c r="Q37" i="45"/>
  <c r="R37" i="45"/>
  <c r="J37" i="45"/>
  <c r="T12" i="45"/>
  <c r="V12" i="45"/>
  <c r="S12" i="45"/>
  <c r="U12" i="45"/>
  <c r="K42" i="45"/>
  <c r="J42" i="45"/>
  <c r="T62" i="45"/>
  <c r="V62" i="45"/>
  <c r="S73" i="44"/>
  <c r="U73" i="44"/>
  <c r="T73" i="44"/>
  <c r="V73" i="44"/>
  <c r="S48" i="44"/>
  <c r="U48" i="44"/>
  <c r="T48" i="44"/>
  <c r="V48" i="44"/>
  <c r="T66" i="44"/>
  <c r="V66" i="44"/>
  <c r="T45" i="44"/>
  <c r="V45" i="44"/>
  <c r="S45" i="44"/>
  <c r="U45" i="44"/>
  <c r="T62" i="44"/>
  <c r="V62" i="44"/>
  <c r="S62" i="44"/>
  <c r="U62" i="44"/>
  <c r="S59" i="44"/>
  <c r="U59" i="44"/>
  <c r="T59" i="44"/>
  <c r="V59" i="44"/>
  <c r="S37" i="44"/>
  <c r="U37" i="44"/>
  <c r="T37" i="44"/>
  <c r="V37" i="44"/>
  <c r="S58" i="44"/>
  <c r="U58" i="44"/>
  <c r="S49" i="44"/>
  <c r="U49" i="44"/>
  <c r="S35" i="44"/>
  <c r="U35" i="44"/>
  <c r="T35" i="44"/>
  <c r="V35" i="44"/>
  <c r="S38" i="44"/>
  <c r="U38" i="44"/>
  <c r="S70" i="44"/>
  <c r="U70" i="44"/>
  <c r="S63" i="44"/>
  <c r="U63" i="44"/>
  <c r="T63" i="44"/>
  <c r="V63" i="44"/>
  <c r="S67" i="44"/>
  <c r="U67" i="44"/>
  <c r="T67" i="44"/>
  <c r="V67" i="44"/>
  <c r="S41" i="44"/>
  <c r="U41" i="44"/>
  <c r="T41" i="44"/>
  <c r="V41" i="44"/>
  <c r="S36" i="44"/>
  <c r="U36" i="44"/>
  <c r="T36" i="44"/>
  <c r="V36" i="44"/>
  <c r="S34" i="44"/>
  <c r="U34" i="44"/>
  <c r="T34" i="44"/>
  <c r="V34" i="44"/>
  <c r="S71" i="44"/>
  <c r="U71" i="44"/>
  <c r="T71" i="44"/>
  <c r="V71" i="44"/>
  <c r="J40" i="43"/>
  <c r="K40" i="43"/>
  <c r="Q40" i="43"/>
  <c r="R40" i="43"/>
  <c r="J70" i="43"/>
  <c r="K70" i="43"/>
  <c r="Q70" i="43"/>
  <c r="R70" i="43"/>
  <c r="T35" i="43"/>
  <c r="V35" i="43"/>
  <c r="S58" i="43"/>
  <c r="U58" i="43"/>
  <c r="J41" i="43"/>
  <c r="K41" i="43"/>
  <c r="Q41" i="43"/>
  <c r="R41" i="43"/>
  <c r="S69" i="43"/>
  <c r="U69" i="43"/>
  <c r="T69" i="43"/>
  <c r="V69" i="43"/>
  <c r="K46" i="43"/>
  <c r="Q46" i="43"/>
  <c r="J46" i="43"/>
  <c r="J61" i="43"/>
  <c r="K61" i="43"/>
  <c r="Q61" i="43"/>
  <c r="R61" i="43"/>
  <c r="S14" i="43"/>
  <c r="U14" i="43"/>
  <c r="T14" i="43"/>
  <c r="V14" i="43"/>
  <c r="S62" i="43"/>
  <c r="U62" i="43"/>
  <c r="J45" i="43"/>
  <c r="K45" i="43"/>
  <c r="Q45" i="43"/>
  <c r="R45" i="43"/>
  <c r="K39" i="43"/>
  <c r="Q39" i="43"/>
  <c r="R39" i="43"/>
  <c r="J39" i="43"/>
  <c r="J59" i="43"/>
  <c r="K59" i="43"/>
  <c r="Q59" i="43"/>
  <c r="R59" i="43"/>
  <c r="J49" i="43"/>
  <c r="K49" i="43"/>
  <c r="Q49" i="43"/>
  <c r="J66" i="43"/>
  <c r="K66" i="43"/>
  <c r="Q66" i="43"/>
  <c r="R66" i="43"/>
  <c r="J38" i="43"/>
  <c r="K38" i="43"/>
  <c r="Q38" i="43"/>
  <c r="J72" i="43"/>
  <c r="K72" i="43"/>
  <c r="Q72" i="43"/>
  <c r="R72" i="43"/>
  <c r="K44" i="43"/>
  <c r="Q44" i="43"/>
  <c r="J44" i="43"/>
  <c r="S12" i="43"/>
  <c r="U12" i="43"/>
  <c r="T12" i="43"/>
  <c r="V12" i="43"/>
  <c r="S23" i="43"/>
  <c r="U23" i="43"/>
  <c r="T23" i="43"/>
  <c r="V23" i="43"/>
  <c r="J36" i="43"/>
  <c r="K36" i="43"/>
  <c r="Q36" i="43"/>
  <c r="R36" i="43"/>
  <c r="J47" i="43"/>
  <c r="K47" i="43"/>
  <c r="Q47" i="43"/>
  <c r="R47" i="43"/>
  <c r="S25" i="43"/>
  <c r="U25" i="43"/>
  <c r="S48" i="43"/>
  <c r="U48" i="43"/>
  <c r="K73" i="43"/>
  <c r="Q73" i="43"/>
  <c r="J73" i="43"/>
  <c r="S63" i="43"/>
  <c r="U63" i="43"/>
  <c r="T63" i="43"/>
  <c r="V63" i="43"/>
  <c r="K71" i="43"/>
  <c r="Q71" i="43"/>
  <c r="R71" i="43"/>
  <c r="J71" i="43"/>
  <c r="T18" i="43"/>
  <c r="V18" i="43"/>
  <c r="S18" i="43"/>
  <c r="U18" i="43"/>
  <c r="S70" i="42"/>
  <c r="U70" i="42"/>
  <c r="S46" i="42"/>
  <c r="U46" i="42"/>
  <c r="S69" i="42"/>
  <c r="U69" i="42"/>
  <c r="T66" i="42"/>
  <c r="V66" i="42"/>
  <c r="S66" i="42"/>
  <c r="U66" i="42"/>
  <c r="T59" i="42"/>
  <c r="V59" i="42"/>
  <c r="S59" i="42"/>
  <c r="U59" i="42"/>
  <c r="T45" i="42"/>
  <c r="V45" i="42"/>
  <c r="S45" i="42"/>
  <c r="U45" i="42"/>
  <c r="S62" i="42"/>
  <c r="U62" i="42"/>
  <c r="S48" i="42"/>
  <c r="U48" i="42"/>
  <c r="T48" i="42"/>
  <c r="V48" i="42"/>
  <c r="T49" i="42"/>
  <c r="V49" i="42"/>
  <c r="S49" i="42"/>
  <c r="U49" i="42"/>
  <c r="T72" i="42"/>
  <c r="V72" i="42"/>
  <c r="S72" i="42"/>
  <c r="U72" i="42"/>
  <c r="T41" i="42"/>
  <c r="V41" i="42"/>
  <c r="S41" i="42"/>
  <c r="U41" i="42"/>
  <c r="T68" i="42"/>
  <c r="V68" i="42"/>
  <c r="S68" i="42"/>
  <c r="U68" i="42"/>
  <c r="S73" i="42"/>
  <c r="U73" i="42"/>
  <c r="T73" i="42"/>
  <c r="V73" i="42"/>
  <c r="S65" i="42"/>
  <c r="U65" i="42"/>
  <c r="T65" i="42"/>
  <c r="V65" i="42"/>
  <c r="S64" i="42"/>
  <c r="U64" i="42"/>
  <c r="T64" i="42"/>
  <c r="V64" i="42"/>
  <c r="S35" i="42"/>
  <c r="U35" i="42"/>
  <c r="T35" i="42"/>
  <c r="V35" i="42"/>
  <c r="S38" i="42"/>
  <c r="U38" i="42"/>
  <c r="T38" i="42"/>
  <c r="V38" i="42"/>
  <c r="S40" i="42"/>
  <c r="U40" i="42"/>
  <c r="T40" i="42"/>
  <c r="V40" i="42"/>
  <c r="S36" i="42"/>
  <c r="U36" i="42"/>
  <c r="S34" i="42"/>
  <c r="U34" i="42"/>
  <c r="T34" i="42"/>
  <c r="V34" i="42"/>
  <c r="S71" i="42"/>
  <c r="U71" i="42"/>
  <c r="T71" i="42"/>
  <c r="V71" i="42"/>
  <c r="S39" i="42"/>
  <c r="U39" i="42"/>
  <c r="T39" i="42"/>
  <c r="V39" i="42"/>
  <c r="S63" i="42"/>
  <c r="U63" i="42"/>
  <c r="T63" i="42"/>
  <c r="V63" i="42"/>
  <c r="T47" i="41"/>
  <c r="V47" i="41"/>
  <c r="S47" i="41"/>
  <c r="U47" i="41"/>
  <c r="S71" i="41"/>
  <c r="U71" i="41"/>
  <c r="R71" i="41"/>
  <c r="T71" i="41"/>
  <c r="V71" i="41"/>
  <c r="T45" i="41"/>
  <c r="V45" i="41"/>
  <c r="S45" i="41"/>
  <c r="U45" i="41"/>
  <c r="R70" i="41"/>
  <c r="T70" i="41"/>
  <c r="V70" i="41"/>
  <c r="S70" i="41"/>
  <c r="U70" i="41"/>
  <c r="S46" i="41"/>
  <c r="U46" i="41"/>
  <c r="R68" i="41"/>
  <c r="T68" i="41"/>
  <c r="V68" i="41"/>
  <c r="S68" i="41"/>
  <c r="U68" i="41"/>
  <c r="T35" i="41"/>
  <c r="V35" i="41"/>
  <c r="S35" i="41"/>
  <c r="U35" i="41"/>
  <c r="S64" i="41"/>
  <c r="U64" i="41"/>
  <c r="R64" i="41"/>
  <c r="T64" i="41"/>
  <c r="V64" i="41"/>
  <c r="S69" i="41"/>
  <c r="U69" i="41"/>
  <c r="R69" i="41"/>
  <c r="T69" i="41"/>
  <c r="V69" i="41"/>
  <c r="S65" i="41"/>
  <c r="U65" i="41"/>
  <c r="R65" i="41"/>
  <c r="T65" i="41"/>
  <c r="V65" i="41"/>
  <c r="S39" i="41"/>
  <c r="U39" i="41"/>
  <c r="T39" i="41"/>
  <c r="V39" i="41"/>
  <c r="S38" i="41"/>
  <c r="U38" i="41"/>
  <c r="S34" i="41"/>
  <c r="U34" i="41"/>
  <c r="S60" i="41"/>
  <c r="U60" i="41"/>
  <c r="R60" i="41"/>
  <c r="T60" i="41"/>
  <c r="V60" i="41"/>
  <c r="S36" i="41"/>
  <c r="U36" i="41"/>
  <c r="T36" i="41"/>
  <c r="V36" i="41"/>
  <c r="S58" i="41"/>
  <c r="U58" i="41"/>
  <c r="R58" i="41"/>
  <c r="T58" i="41"/>
  <c r="V58" i="41"/>
  <c r="S48" i="41"/>
  <c r="U48" i="41"/>
  <c r="T48" i="41"/>
  <c r="V48" i="41"/>
  <c r="R32" i="26"/>
  <c r="T32" i="26"/>
  <c r="V32" i="26"/>
  <c r="S32" i="26"/>
  <c r="U32" i="26"/>
  <c r="R59" i="34"/>
  <c r="T59" i="34"/>
  <c r="V59" i="34"/>
  <c r="S59" i="34"/>
  <c r="U59" i="34"/>
  <c r="R43" i="33"/>
  <c r="T43" i="33"/>
  <c r="V43" i="33"/>
  <c r="S43" i="33"/>
  <c r="U43" i="33"/>
  <c r="R50" i="33"/>
  <c r="T50" i="33"/>
  <c r="V50" i="33"/>
  <c r="S50" i="33"/>
  <c r="U50" i="33"/>
  <c r="R42" i="26"/>
  <c r="T42" i="26"/>
  <c r="V42" i="26"/>
  <c r="S42" i="26"/>
  <c r="U42" i="26"/>
  <c r="S45" i="31"/>
  <c r="U45" i="31"/>
  <c r="R45" i="31"/>
  <c r="T45" i="31"/>
  <c r="V45" i="31"/>
  <c r="R32" i="33"/>
  <c r="T32" i="33"/>
  <c r="V32" i="33"/>
  <c r="S32" i="33"/>
  <c r="U32" i="33"/>
  <c r="R53" i="33"/>
  <c r="T53" i="33"/>
  <c r="V53" i="33"/>
  <c r="S53" i="33"/>
  <c r="U53" i="33"/>
  <c r="R37" i="31"/>
  <c r="T37" i="31"/>
  <c r="V37" i="31"/>
  <c r="S37" i="31"/>
  <c r="U37" i="31"/>
  <c r="R29" i="26"/>
  <c r="T29" i="26"/>
  <c r="V29" i="26"/>
  <c r="S29" i="26"/>
  <c r="U29" i="26"/>
  <c r="R59" i="31"/>
  <c r="T59" i="31"/>
  <c r="V59" i="31"/>
  <c r="S59" i="31"/>
  <c r="U59" i="31"/>
  <c r="R61" i="33"/>
  <c r="T61" i="33"/>
  <c r="V61" i="33"/>
  <c r="S61" i="33"/>
  <c r="U61" i="33"/>
  <c r="R37" i="26"/>
  <c r="T37" i="26"/>
  <c r="V37" i="26"/>
  <c r="S37" i="26"/>
  <c r="U37" i="26"/>
  <c r="R42" i="31"/>
  <c r="T42" i="31"/>
  <c r="V42" i="31"/>
  <c r="S42" i="31"/>
  <c r="U42" i="31"/>
  <c r="R36" i="28"/>
  <c r="T36" i="28"/>
  <c r="V36" i="28"/>
  <c r="S36" i="28"/>
  <c r="U36" i="28"/>
  <c r="R57" i="33"/>
  <c r="T57" i="33"/>
  <c r="V57" i="33"/>
  <c r="S57" i="33"/>
  <c r="U57" i="33"/>
  <c r="R34" i="31"/>
  <c r="T34" i="31"/>
  <c r="V34" i="31"/>
  <c r="S34" i="31"/>
  <c r="U34" i="31"/>
  <c r="R42" i="28"/>
  <c r="T42" i="28"/>
  <c r="V42" i="28"/>
  <c r="S42" i="28"/>
  <c r="U42" i="28"/>
  <c r="R40" i="31"/>
  <c r="T40" i="31"/>
  <c r="V40" i="31"/>
  <c r="S40" i="31"/>
  <c r="U40" i="31"/>
  <c r="R44" i="31"/>
  <c r="T44" i="31"/>
  <c r="V44" i="31"/>
  <c r="S44" i="31"/>
  <c r="U44" i="31"/>
  <c r="R39" i="30"/>
  <c r="T39" i="30"/>
  <c r="V39" i="30"/>
  <c r="S39" i="30"/>
  <c r="U39" i="30"/>
  <c r="R58" i="31"/>
  <c r="T58" i="31"/>
  <c r="V58" i="31"/>
  <c r="S58" i="31"/>
  <c r="U58" i="31"/>
  <c r="R51" i="33"/>
  <c r="T51" i="33"/>
  <c r="V51" i="33"/>
  <c r="S51" i="33"/>
  <c r="U51" i="33"/>
  <c r="R31" i="31"/>
  <c r="T31" i="31"/>
  <c r="V31" i="31"/>
  <c r="S31" i="31"/>
  <c r="U31" i="31"/>
  <c r="S41" i="28"/>
  <c r="U41" i="28"/>
  <c r="R41" i="28"/>
  <c r="T41" i="28"/>
  <c r="V41" i="28"/>
  <c r="R41" i="31"/>
  <c r="T41" i="31"/>
  <c r="V41" i="31"/>
  <c r="S41" i="31"/>
  <c r="U41" i="31"/>
  <c r="R39" i="28"/>
  <c r="T39" i="28"/>
  <c r="V39" i="28"/>
  <c r="S39" i="28"/>
  <c r="U39" i="28"/>
  <c r="R45" i="33"/>
  <c r="T45" i="33"/>
  <c r="V45" i="33"/>
  <c r="S45" i="33"/>
  <c r="U45" i="33"/>
  <c r="R35" i="28"/>
  <c r="T35" i="28"/>
  <c r="V35" i="28"/>
  <c r="S35" i="28"/>
  <c r="U35" i="28"/>
  <c r="R39" i="33"/>
  <c r="T39" i="33"/>
  <c r="V39" i="33"/>
  <c r="S39" i="33"/>
  <c r="U39" i="33"/>
  <c r="R50" i="31"/>
  <c r="T50" i="31"/>
  <c r="V50" i="31"/>
  <c r="S50" i="31"/>
  <c r="U50" i="31"/>
  <c r="R58" i="33"/>
  <c r="T58" i="33"/>
  <c r="V58" i="33"/>
  <c r="S58" i="33"/>
  <c r="U58" i="33"/>
  <c r="R35" i="26"/>
  <c r="T35" i="26"/>
  <c r="V35" i="26"/>
  <c r="S35" i="26"/>
  <c r="U35" i="26"/>
  <c r="R33" i="28"/>
  <c r="T33" i="28"/>
  <c r="V33" i="28"/>
  <c r="S33" i="28"/>
  <c r="U33" i="28"/>
  <c r="Q39" i="31"/>
  <c r="R62" i="33"/>
  <c r="T62" i="33"/>
  <c r="V62" i="33"/>
  <c r="S62" i="33"/>
  <c r="U62" i="33"/>
  <c r="R38" i="33"/>
  <c r="T38" i="33"/>
  <c r="V38" i="33"/>
  <c r="S38" i="33"/>
  <c r="U38" i="33"/>
  <c r="R56" i="28"/>
  <c r="T56" i="28"/>
  <c r="V56" i="28"/>
  <c r="S56" i="28"/>
  <c r="U56" i="28"/>
  <c r="R30" i="28"/>
  <c r="T30" i="28"/>
  <c r="V30" i="28"/>
  <c r="S30" i="28"/>
  <c r="U30" i="28"/>
  <c r="R54" i="33"/>
  <c r="T54" i="33"/>
  <c r="V54" i="33"/>
  <c r="S54" i="33"/>
  <c r="U54" i="33"/>
  <c r="R54" i="26"/>
  <c r="T54" i="26"/>
  <c r="V54" i="26"/>
  <c r="S54" i="26"/>
  <c r="U54" i="26"/>
  <c r="R34" i="28"/>
  <c r="T34" i="28"/>
  <c r="V34" i="28"/>
  <c r="S34" i="28"/>
  <c r="U34" i="28"/>
  <c r="R34" i="26"/>
  <c r="T34" i="26"/>
  <c r="V34" i="26"/>
  <c r="S34" i="26"/>
  <c r="U34" i="26"/>
  <c r="R55" i="33"/>
  <c r="T55" i="33"/>
  <c r="V55" i="33"/>
  <c r="S55" i="33"/>
  <c r="U55" i="33"/>
  <c r="R63" i="33"/>
  <c r="T63" i="33"/>
  <c r="V63" i="33"/>
  <c r="S63" i="33"/>
  <c r="U63" i="33"/>
  <c r="R43" i="26"/>
  <c r="T43" i="26"/>
  <c r="V43" i="26"/>
  <c r="S43" i="26"/>
  <c r="U43" i="26"/>
  <c r="S65" i="31"/>
  <c r="U65" i="31"/>
  <c r="R65" i="31"/>
  <c r="T65" i="31"/>
  <c r="V65" i="31"/>
  <c r="R65" i="33"/>
  <c r="T65" i="33"/>
  <c r="V65" i="33"/>
  <c r="S65" i="33"/>
  <c r="U65" i="33"/>
  <c r="R35" i="31"/>
  <c r="T35" i="31"/>
  <c r="V35" i="31"/>
  <c r="S35" i="31"/>
  <c r="U35" i="31"/>
  <c r="R39" i="32"/>
  <c r="T39" i="32"/>
  <c r="V39" i="32"/>
  <c r="S39" i="32"/>
  <c r="U39" i="32"/>
  <c r="R40" i="28"/>
  <c r="T40" i="28"/>
  <c r="V40" i="28"/>
  <c r="S40" i="28"/>
  <c r="U40" i="28"/>
  <c r="R64" i="33"/>
  <c r="T64" i="33"/>
  <c r="V64" i="33"/>
  <c r="S64" i="33"/>
  <c r="U64" i="33"/>
  <c r="R52" i="33"/>
  <c r="T52" i="33"/>
  <c r="V52" i="33"/>
  <c r="S52" i="33"/>
  <c r="U52" i="33"/>
  <c r="R56" i="33"/>
  <c r="T56" i="33"/>
  <c r="V56" i="33"/>
  <c r="S56" i="33"/>
  <c r="U56" i="33"/>
  <c r="R42" i="33"/>
  <c r="T42" i="33"/>
  <c r="V42" i="33"/>
  <c r="S42" i="33"/>
  <c r="U42" i="33"/>
  <c r="R56" i="26"/>
  <c r="T56" i="26"/>
  <c r="V56" i="26"/>
  <c r="S56" i="26"/>
  <c r="U56" i="26"/>
  <c r="R32" i="31"/>
  <c r="T32" i="31"/>
  <c r="V32" i="31"/>
  <c r="S32" i="31"/>
  <c r="U32" i="31"/>
  <c r="R56" i="31"/>
  <c r="T56" i="31"/>
  <c r="V56" i="31"/>
  <c r="S56" i="31"/>
  <c r="U56" i="31"/>
  <c r="R62" i="28"/>
  <c r="T62" i="28"/>
  <c r="V62" i="28"/>
  <c r="S62" i="28"/>
  <c r="U62" i="28"/>
  <c r="R35" i="33"/>
  <c r="T35" i="33"/>
  <c r="V35" i="33"/>
  <c r="S35" i="33"/>
  <c r="U35" i="33"/>
  <c r="R55" i="31"/>
  <c r="T55" i="31"/>
  <c r="V55" i="31"/>
  <c r="S55" i="31"/>
  <c r="U55" i="31"/>
  <c r="S41" i="26"/>
  <c r="U41" i="26"/>
  <c r="R41" i="26"/>
  <c r="T41" i="26"/>
  <c r="V41" i="26"/>
  <c r="R33" i="26"/>
  <c r="T33" i="26"/>
  <c r="V33" i="26"/>
  <c r="S33" i="26"/>
  <c r="U33" i="26"/>
  <c r="R31" i="28"/>
  <c r="T31" i="28"/>
  <c r="V31" i="28"/>
  <c r="S31" i="28"/>
  <c r="U31" i="28"/>
  <c r="R31" i="26"/>
  <c r="T31" i="26"/>
  <c r="V31" i="26"/>
  <c r="S31" i="26"/>
  <c r="U31" i="26"/>
  <c r="R38" i="28"/>
  <c r="T38" i="28"/>
  <c r="V38" i="28"/>
  <c r="S38" i="28"/>
  <c r="U38" i="28"/>
  <c r="R38" i="31"/>
  <c r="T38" i="31"/>
  <c r="V38" i="31"/>
  <c r="S38" i="31"/>
  <c r="U38" i="31"/>
  <c r="S38" i="26"/>
  <c r="U38" i="26"/>
  <c r="R38" i="26"/>
  <c r="T38" i="26"/>
  <c r="V38" i="26"/>
  <c r="R59" i="32"/>
  <c r="T59" i="32"/>
  <c r="V59" i="32"/>
  <c r="S59" i="32"/>
  <c r="U59" i="32"/>
  <c r="R43" i="31"/>
  <c r="T43" i="31"/>
  <c r="V43" i="31"/>
  <c r="S43" i="31"/>
  <c r="U43" i="31"/>
  <c r="R54" i="31"/>
  <c r="T54" i="31"/>
  <c r="V54" i="31"/>
  <c r="S54" i="31"/>
  <c r="U54" i="31"/>
  <c r="R59" i="28"/>
  <c r="T59" i="28"/>
  <c r="V59" i="28"/>
  <c r="S59" i="28"/>
  <c r="U59" i="28"/>
  <c r="R64" i="31"/>
  <c r="T64" i="31"/>
  <c r="V64" i="31"/>
  <c r="S64" i="31"/>
  <c r="U64" i="31"/>
  <c r="R40" i="26"/>
  <c r="T40" i="26"/>
  <c r="V40" i="26"/>
  <c r="S40" i="26"/>
  <c r="U40" i="26"/>
  <c r="R52" i="28"/>
  <c r="T52" i="28"/>
  <c r="V52" i="28"/>
  <c r="S52" i="28"/>
  <c r="U52" i="28"/>
  <c r="R49" i="26"/>
  <c r="T49" i="26"/>
  <c r="V49" i="26"/>
  <c r="S49" i="26"/>
  <c r="U49" i="26"/>
  <c r="R60" i="33"/>
  <c r="T60" i="33"/>
  <c r="V60" i="33"/>
  <c r="S60" i="33"/>
  <c r="U60" i="33"/>
  <c r="R30" i="31"/>
  <c r="T30" i="31"/>
  <c r="V30" i="31"/>
  <c r="S30" i="31"/>
  <c r="U30" i="31"/>
  <c r="Q45" i="45"/>
  <c r="R45" i="45"/>
  <c r="R68" i="45"/>
  <c r="Q43" i="45"/>
  <c r="R43" i="45"/>
  <c r="Q66" i="45"/>
  <c r="R66" i="45"/>
  <c r="R58" i="45"/>
  <c r="R36" i="45"/>
  <c r="R44" i="43"/>
  <c r="R18" i="45"/>
  <c r="T18" i="45"/>
  <c r="V18" i="45"/>
  <c r="Q69" i="45"/>
  <c r="R69" i="45"/>
  <c r="Q67" i="45"/>
  <c r="R67" i="45"/>
  <c r="R44" i="45"/>
  <c r="T44" i="45"/>
  <c r="V44" i="45"/>
  <c r="R46" i="45"/>
  <c r="R38" i="45"/>
  <c r="S42" i="44"/>
  <c r="U42" i="44"/>
  <c r="S62" i="45"/>
  <c r="U62" i="45"/>
  <c r="R75" i="45"/>
  <c r="T75" i="45"/>
  <c r="V75" i="45"/>
  <c r="S75" i="45"/>
  <c r="U75" i="45"/>
  <c r="R53" i="45"/>
  <c r="T53" i="45"/>
  <c r="V53" i="45"/>
  <c r="S53" i="45"/>
  <c r="U53" i="45"/>
  <c r="Q42" i="45"/>
  <c r="R42" i="45"/>
  <c r="T42" i="45"/>
  <c r="V42" i="45"/>
  <c r="R73" i="45"/>
  <c r="R34" i="45"/>
  <c r="T34" i="45"/>
  <c r="V34" i="45"/>
  <c r="R52" i="45"/>
  <c r="T52" i="45"/>
  <c r="V52" i="45"/>
  <c r="S52" i="45"/>
  <c r="U52" i="45"/>
  <c r="S49" i="41"/>
  <c r="U49" i="41"/>
  <c r="R42" i="43"/>
  <c r="T42" i="43"/>
  <c r="V42" i="43"/>
  <c r="S42" i="43"/>
  <c r="U42" i="43"/>
  <c r="Q34" i="43"/>
  <c r="R34" i="43"/>
  <c r="T34" i="43"/>
  <c r="V34" i="43"/>
  <c r="Q65" i="43"/>
  <c r="R65" i="43"/>
  <c r="T65" i="43"/>
  <c r="V65" i="43"/>
  <c r="R51" i="43"/>
  <c r="T51" i="43"/>
  <c r="V51" i="43"/>
  <c r="S51" i="43"/>
  <c r="U51" i="43"/>
  <c r="Q37" i="43"/>
  <c r="R37" i="43"/>
  <c r="T37" i="43"/>
  <c r="V37" i="43"/>
  <c r="R50" i="43"/>
  <c r="T50" i="43"/>
  <c r="V50" i="43"/>
  <c r="S50" i="43"/>
  <c r="U50" i="43"/>
  <c r="R53" i="43"/>
  <c r="T53" i="43"/>
  <c r="V53" i="43"/>
  <c r="S53" i="43"/>
  <c r="U53" i="43"/>
  <c r="R46" i="43"/>
  <c r="Q68" i="43"/>
  <c r="R68" i="43"/>
  <c r="T68" i="43"/>
  <c r="V68" i="43"/>
  <c r="R73" i="43"/>
  <c r="R38" i="43"/>
  <c r="T38" i="43"/>
  <c r="V38" i="43"/>
  <c r="R49" i="43"/>
  <c r="S35" i="43"/>
  <c r="U35" i="43"/>
  <c r="T58" i="43"/>
  <c r="V58" i="43"/>
  <c r="Q64" i="43"/>
  <c r="R64" i="43"/>
  <c r="T64" i="43"/>
  <c r="V64" i="43"/>
  <c r="Q60" i="43"/>
  <c r="R60" i="43"/>
  <c r="T60" i="43"/>
  <c r="V60" i="43"/>
  <c r="Q43" i="43"/>
  <c r="R43" i="43"/>
  <c r="T43" i="43"/>
  <c r="V43" i="43"/>
  <c r="R75" i="43"/>
  <c r="T75" i="43"/>
  <c r="V75" i="43"/>
  <c r="S75" i="43"/>
  <c r="U75" i="43"/>
  <c r="R52" i="43"/>
  <c r="T52" i="43"/>
  <c r="V52" i="43"/>
  <c r="S52" i="43"/>
  <c r="U52" i="43"/>
  <c r="S37" i="42"/>
  <c r="U37" i="42"/>
  <c r="S66" i="44"/>
  <c r="U66" i="44"/>
  <c r="S64" i="44"/>
  <c r="U64" i="44"/>
  <c r="S65" i="43"/>
  <c r="U65" i="43"/>
  <c r="S43" i="41"/>
  <c r="U43" i="41"/>
  <c r="T43" i="45"/>
  <c r="V43" i="45"/>
  <c r="T68" i="45"/>
  <c r="V68" i="45"/>
  <c r="S68" i="45"/>
  <c r="U68" i="45"/>
  <c r="S34" i="45"/>
  <c r="U34" i="45"/>
  <c r="S64" i="45"/>
  <c r="U64" i="45"/>
  <c r="T64" i="45"/>
  <c r="V64" i="45"/>
  <c r="S69" i="45"/>
  <c r="U69" i="45"/>
  <c r="T69" i="45"/>
  <c r="V69" i="45"/>
  <c r="S45" i="45"/>
  <c r="U45" i="45"/>
  <c r="T45" i="45"/>
  <c r="V45" i="45"/>
  <c r="S58" i="45"/>
  <c r="U58" i="45"/>
  <c r="T58" i="45"/>
  <c r="V58" i="45"/>
  <c r="T36" i="45"/>
  <c r="V36" i="45"/>
  <c r="S36" i="45"/>
  <c r="U36" i="45"/>
  <c r="T41" i="45"/>
  <c r="V41" i="45"/>
  <c r="S41" i="45"/>
  <c r="U41" i="45"/>
  <c r="T66" i="45"/>
  <c r="V66" i="45"/>
  <c r="S66" i="45"/>
  <c r="U66" i="45"/>
  <c r="T38" i="45"/>
  <c r="V38" i="45"/>
  <c r="S38" i="45"/>
  <c r="U38" i="45"/>
  <c r="T48" i="45"/>
  <c r="V48" i="45"/>
  <c r="S48" i="45"/>
  <c r="U48" i="45"/>
  <c r="S40" i="45"/>
  <c r="U40" i="45"/>
  <c r="T40" i="45"/>
  <c r="V40" i="45"/>
  <c r="S44" i="45"/>
  <c r="U44" i="45"/>
  <c r="S59" i="45"/>
  <c r="U59" i="45"/>
  <c r="T59" i="45"/>
  <c r="V59" i="45"/>
  <c r="S46" i="45"/>
  <c r="U46" i="45"/>
  <c r="T46" i="45"/>
  <c r="V46" i="45"/>
  <c r="T37" i="45"/>
  <c r="V37" i="45"/>
  <c r="S37" i="45"/>
  <c r="U37" i="45"/>
  <c r="S73" i="45"/>
  <c r="U73" i="45"/>
  <c r="T73" i="45"/>
  <c r="V73" i="45"/>
  <c r="T65" i="45"/>
  <c r="V65" i="45"/>
  <c r="S65" i="45"/>
  <c r="U65" i="45"/>
  <c r="S47" i="45"/>
  <c r="U47" i="45"/>
  <c r="T47" i="45"/>
  <c r="V47" i="45"/>
  <c r="T47" i="43"/>
  <c r="V47" i="43"/>
  <c r="S47" i="43"/>
  <c r="U47" i="43"/>
  <c r="T49" i="43"/>
  <c r="V49" i="43"/>
  <c r="S49" i="43"/>
  <c r="U49" i="43"/>
  <c r="T45" i="43"/>
  <c r="V45" i="43"/>
  <c r="S45" i="43"/>
  <c r="U45" i="43"/>
  <c r="T61" i="43"/>
  <c r="V61" i="43"/>
  <c r="S61" i="43"/>
  <c r="U61" i="43"/>
  <c r="T70" i="43"/>
  <c r="V70" i="43"/>
  <c r="S70" i="43"/>
  <c r="U70" i="43"/>
  <c r="S67" i="43"/>
  <c r="U67" i="43"/>
  <c r="T67" i="43"/>
  <c r="V67" i="43"/>
  <c r="S71" i="43"/>
  <c r="U71" i="43"/>
  <c r="T71" i="43"/>
  <c r="V71" i="43"/>
  <c r="T36" i="43"/>
  <c r="V36" i="43"/>
  <c r="S36" i="43"/>
  <c r="U36" i="43"/>
  <c r="T72" i="43"/>
  <c r="V72" i="43"/>
  <c r="S72" i="43"/>
  <c r="U72" i="43"/>
  <c r="T66" i="43"/>
  <c r="V66" i="43"/>
  <c r="S66" i="43"/>
  <c r="U66" i="43"/>
  <c r="T59" i="43"/>
  <c r="V59" i="43"/>
  <c r="S59" i="43"/>
  <c r="U59" i="43"/>
  <c r="T41" i="43"/>
  <c r="V41" i="43"/>
  <c r="S41" i="43"/>
  <c r="U41" i="43"/>
  <c r="S40" i="43"/>
  <c r="U40" i="43"/>
  <c r="T40" i="43"/>
  <c r="V40" i="43"/>
  <c r="S73" i="43"/>
  <c r="U73" i="43"/>
  <c r="T73" i="43"/>
  <c r="V73" i="43"/>
  <c r="S38" i="43"/>
  <c r="U38" i="43"/>
  <c r="S39" i="43"/>
  <c r="U39" i="43"/>
  <c r="T39" i="43"/>
  <c r="V39" i="43"/>
  <c r="S44" i="43"/>
  <c r="U44" i="43"/>
  <c r="T44" i="43"/>
  <c r="V44" i="43"/>
  <c r="S46" i="43"/>
  <c r="U46" i="43"/>
  <c r="T46" i="43"/>
  <c r="V46" i="43"/>
  <c r="S67" i="42"/>
  <c r="U67" i="42"/>
  <c r="T67" i="42"/>
  <c r="V67" i="42"/>
  <c r="R39" i="31"/>
  <c r="T39" i="31"/>
  <c r="V39" i="31"/>
  <c r="S39" i="31"/>
  <c r="U39" i="31"/>
  <c r="S42" i="45"/>
  <c r="U42" i="45"/>
  <c r="S64" i="43"/>
  <c r="U64" i="43"/>
  <c r="S68" i="43"/>
  <c r="U68" i="43"/>
  <c r="S34" i="43"/>
  <c r="U34" i="43"/>
  <c r="S60" i="43"/>
  <c r="U60" i="43"/>
  <c r="S43" i="43"/>
  <c r="U43" i="43"/>
  <c r="S37" i="43"/>
  <c r="U37" i="43"/>
  <c r="S43" i="45"/>
  <c r="U43" i="45"/>
  <c r="S67" i="45"/>
  <c r="U67" i="45"/>
  <c r="T67" i="45"/>
  <c r="V67" i="45"/>
  <c r="P16" i="49"/>
  <c r="P18" i="49"/>
  <c r="P20" i="49"/>
  <c r="P36" i="49"/>
  <c r="P43" i="49"/>
  <c r="P45" i="49"/>
  <c r="P47" i="49"/>
  <c r="P49" i="49"/>
  <c r="P61" i="49"/>
  <c r="P65" i="49"/>
  <c r="P68" i="49"/>
  <c r="P70" i="49"/>
  <c r="P72" i="49"/>
  <c r="P74" i="49"/>
  <c r="P76" i="49"/>
  <c r="P78" i="49"/>
  <c r="P56" i="49"/>
  <c r="P11" i="49"/>
  <c r="P13" i="49"/>
  <c r="P15" i="49"/>
  <c r="P22" i="49"/>
  <c r="P24" i="49"/>
  <c r="P26" i="49"/>
  <c r="P28" i="49"/>
  <c r="P38" i="49"/>
  <c r="P40" i="49"/>
  <c r="P51" i="49"/>
  <c r="P53" i="49"/>
  <c r="P64" i="49"/>
  <c r="P79" i="49"/>
  <c r="P82" i="49"/>
  <c r="P17" i="49"/>
  <c r="P19" i="49"/>
  <c r="P37" i="49"/>
  <c r="P42" i="49"/>
  <c r="P44" i="49"/>
  <c r="P46" i="49"/>
  <c r="P48" i="49"/>
  <c r="P50" i="49"/>
  <c r="P55" i="49"/>
  <c r="P63" i="49"/>
  <c r="P67" i="49"/>
  <c r="P69" i="49"/>
  <c r="P71" i="49"/>
  <c r="P73" i="49"/>
  <c r="P75" i="49"/>
  <c r="P77" i="49"/>
  <c r="P31" i="49"/>
  <c r="P81" i="49"/>
  <c r="E5" i="49"/>
  <c r="P10" i="49"/>
  <c r="P12" i="49"/>
  <c r="P14" i="49"/>
  <c r="P21" i="49"/>
  <c r="P23" i="49"/>
  <c r="P25" i="49"/>
  <c r="P27" i="49"/>
  <c r="P29" i="49"/>
  <c r="P39" i="49"/>
  <c r="P41" i="49"/>
  <c r="P52" i="49"/>
  <c r="P54" i="49"/>
  <c r="P62" i="49"/>
  <c r="P66" i="49"/>
  <c r="P80" i="49"/>
  <c r="E16" i="49"/>
  <c r="D20" i="49"/>
  <c r="D14" i="49"/>
  <c r="I14" i="49"/>
  <c r="D26" i="49"/>
  <c r="H16" i="49"/>
  <c r="D19" i="49"/>
  <c r="I19" i="49"/>
  <c r="D23" i="49"/>
  <c r="I23" i="49"/>
  <c r="D25" i="49"/>
  <c r="I25" i="49"/>
  <c r="H20" i="49"/>
  <c r="D31" i="49"/>
  <c r="I31" i="49"/>
  <c r="H26" i="49"/>
  <c r="D24" i="49"/>
  <c r="D10" i="49"/>
  <c r="I10" i="49"/>
  <c r="D18" i="49"/>
  <c r="I18" i="49"/>
  <c r="D22" i="49"/>
  <c r="I22" i="49"/>
  <c r="D17" i="49"/>
  <c r="I17" i="49"/>
  <c r="K10" i="53"/>
  <c r="Q10" i="53"/>
  <c r="J10" i="53"/>
  <c r="K22" i="53"/>
  <c r="Q22" i="53"/>
  <c r="J22" i="53"/>
  <c r="R18" i="53"/>
  <c r="D78" i="53"/>
  <c r="D71" i="53"/>
  <c r="D68" i="53"/>
  <c r="D65" i="53"/>
  <c r="D61" i="53"/>
  <c r="D75" i="53"/>
  <c r="D77" i="53"/>
  <c r="D76" i="53"/>
  <c r="D70" i="53"/>
  <c r="D67" i="53"/>
  <c r="D64" i="53"/>
  <c r="F73" i="53"/>
  <c r="D74" i="53"/>
  <c r="F69" i="53"/>
  <c r="D66" i="53"/>
  <c r="D63" i="53"/>
  <c r="D59" i="53"/>
  <c r="D52" i="53"/>
  <c r="G49" i="53"/>
  <c r="D36" i="53"/>
  <c r="D48" i="53"/>
  <c r="D47" i="53"/>
  <c r="D46" i="53"/>
  <c r="D45" i="53"/>
  <c r="D44" i="53"/>
  <c r="D43" i="53"/>
  <c r="E41" i="53"/>
  <c r="D50" i="53"/>
  <c r="D49" i="53"/>
  <c r="D37" i="53"/>
  <c r="G51" i="53"/>
  <c r="G45" i="53"/>
  <c r="D38" i="53"/>
  <c r="D41" i="53"/>
  <c r="D54" i="53"/>
  <c r="D73" i="53"/>
  <c r="H75" i="53"/>
  <c r="H74" i="53"/>
  <c r="H69" i="53"/>
  <c r="H66" i="53"/>
  <c r="H63" i="53"/>
  <c r="H59" i="53"/>
  <c r="H79" i="53"/>
  <c r="H73" i="53"/>
  <c r="H72" i="53"/>
  <c r="H65" i="53"/>
  <c r="H78" i="53"/>
  <c r="H71" i="53"/>
  <c r="H68" i="53"/>
  <c r="H61" i="53"/>
  <c r="D30" i="53"/>
  <c r="I30" i="53"/>
  <c r="D27" i="53"/>
  <c r="I27" i="53"/>
  <c r="H24" i="53"/>
  <c r="D11" i="53"/>
  <c r="I11" i="53"/>
  <c r="D15" i="53"/>
  <c r="I15" i="53"/>
  <c r="D23" i="53"/>
  <c r="I23" i="53"/>
  <c r="D19" i="53"/>
  <c r="I19" i="53"/>
  <c r="H16" i="53"/>
  <c r="D25" i="53"/>
  <c r="I25" i="53"/>
  <c r="D24" i="53"/>
  <c r="D12" i="53"/>
  <c r="I12" i="53"/>
  <c r="H26" i="53"/>
  <c r="H20" i="53"/>
  <c r="I20" i="53"/>
  <c r="D13" i="53"/>
  <c r="I13" i="53"/>
  <c r="D28" i="53"/>
  <c r="I28" i="53"/>
  <c r="D21" i="53"/>
  <c r="I21" i="53"/>
  <c r="D16" i="53"/>
  <c r="I6" i="53"/>
  <c r="P73" i="53"/>
  <c r="P72" i="53"/>
  <c r="P65" i="53"/>
  <c r="P62" i="53"/>
  <c r="P50" i="53"/>
  <c r="P36" i="53"/>
  <c r="P20" i="53"/>
  <c r="P15" i="53"/>
  <c r="P13" i="53"/>
  <c r="P11" i="53"/>
  <c r="P79" i="53"/>
  <c r="P78" i="53"/>
  <c r="P71" i="53"/>
  <c r="P68" i="53"/>
  <c r="P30" i="53"/>
  <c r="P77" i="53"/>
  <c r="P76" i="53"/>
  <c r="P70" i="53"/>
  <c r="P67" i="53"/>
  <c r="P64" i="53"/>
  <c r="P60" i="53"/>
  <c r="P52" i="53"/>
  <c r="P48" i="53"/>
  <c r="P47" i="53"/>
  <c r="P46" i="53"/>
  <c r="P45" i="53"/>
  <c r="P44" i="53"/>
  <c r="P43" i="53"/>
  <c r="P42" i="53"/>
  <c r="P38" i="53"/>
  <c r="P29" i="53"/>
  <c r="P22" i="53"/>
  <c r="P18" i="53"/>
  <c r="S18" i="53"/>
  <c r="U18" i="53"/>
  <c r="P14" i="53"/>
  <c r="P12" i="53"/>
  <c r="P10" i="53"/>
  <c r="D29" i="53"/>
  <c r="I29" i="53"/>
  <c r="D40" i="53"/>
  <c r="G41" i="53"/>
  <c r="D53" i="53"/>
  <c r="P54" i="53"/>
  <c r="D60" i="53"/>
  <c r="P61" i="53"/>
  <c r="H64" i="53"/>
  <c r="P66" i="53"/>
  <c r="P74" i="53"/>
  <c r="H76" i="53"/>
  <c r="D14" i="53"/>
  <c r="I14" i="53"/>
  <c r="D39" i="53"/>
  <c r="H5" i="53"/>
  <c r="P17" i="53"/>
  <c r="P19" i="53"/>
  <c r="P21" i="53"/>
  <c r="P23" i="53"/>
  <c r="P25" i="53"/>
  <c r="P27" i="53"/>
  <c r="D35" i="53"/>
  <c r="P40" i="53"/>
  <c r="P41" i="53"/>
  <c r="P49" i="53"/>
  <c r="P51" i="53"/>
  <c r="P53" i="53"/>
  <c r="H60" i="53"/>
  <c r="H70" i="53"/>
  <c r="D72" i="53"/>
  <c r="H77" i="53"/>
  <c r="D17" i="53"/>
  <c r="I17" i="53"/>
  <c r="D42" i="53"/>
  <c r="D79" i="53"/>
  <c r="E16" i="53"/>
  <c r="P28" i="53"/>
  <c r="P35" i="53"/>
  <c r="P37" i="53"/>
  <c r="P39" i="53"/>
  <c r="P59" i="53"/>
  <c r="D62" i="53"/>
  <c r="P63" i="53"/>
  <c r="F65" i="53"/>
  <c r="H67" i="53"/>
  <c r="D69" i="53"/>
  <c r="P75" i="53"/>
  <c r="D26" i="53"/>
  <c r="I26" i="53"/>
  <c r="D51" i="53"/>
  <c r="P40" i="51"/>
  <c r="P10" i="51"/>
  <c r="P48" i="51"/>
  <c r="P31" i="51"/>
  <c r="P79" i="51"/>
  <c r="P77" i="51"/>
  <c r="P75" i="51"/>
  <c r="P73" i="51"/>
  <c r="P71" i="51"/>
  <c r="P69" i="51"/>
  <c r="P67" i="51"/>
  <c r="P65" i="51"/>
  <c r="P63" i="51"/>
  <c r="P61" i="51"/>
  <c r="P55" i="51"/>
  <c r="P51" i="51"/>
  <c r="P47" i="51"/>
  <c r="P43" i="51"/>
  <c r="P39" i="51"/>
  <c r="P29" i="51"/>
  <c r="P25" i="51"/>
  <c r="P21" i="51"/>
  <c r="P17" i="51"/>
  <c r="P13" i="51"/>
  <c r="P54" i="51"/>
  <c r="P50" i="51"/>
  <c r="P46" i="51"/>
  <c r="P42" i="51"/>
  <c r="P38" i="51"/>
  <c r="P28" i="51"/>
  <c r="P24" i="51"/>
  <c r="P20" i="51"/>
  <c r="P16" i="51"/>
  <c r="P12" i="51"/>
  <c r="P78" i="51"/>
  <c r="P76" i="51"/>
  <c r="P74" i="51"/>
  <c r="P72" i="51"/>
  <c r="P70" i="51"/>
  <c r="P68" i="51"/>
  <c r="P66" i="51"/>
  <c r="P64" i="51"/>
  <c r="P62" i="51"/>
  <c r="P60" i="51"/>
  <c r="P53" i="51"/>
  <c r="P49" i="51"/>
  <c r="P45" i="51"/>
  <c r="P41" i="51"/>
  <c r="P37" i="51"/>
  <c r="P27" i="51"/>
  <c r="P23" i="51"/>
  <c r="P19" i="51"/>
  <c r="P15" i="51"/>
  <c r="P11" i="51"/>
  <c r="E5" i="51"/>
  <c r="P14" i="51"/>
  <c r="P36" i="51"/>
  <c r="P52" i="51"/>
  <c r="P30" i="51"/>
  <c r="P22" i="51"/>
  <c r="P44" i="51"/>
  <c r="P79" i="52"/>
  <c r="P77" i="52"/>
  <c r="P73" i="52"/>
  <c r="P71" i="52"/>
  <c r="P66" i="52"/>
  <c r="P64" i="52"/>
  <c r="P59" i="52"/>
  <c r="P52" i="52"/>
  <c r="P50" i="52"/>
  <c r="P48" i="52"/>
  <c r="P46" i="52"/>
  <c r="P44" i="52"/>
  <c r="P42" i="52"/>
  <c r="P40" i="52"/>
  <c r="P38" i="52"/>
  <c r="P36" i="52"/>
  <c r="P26" i="52"/>
  <c r="P24" i="52"/>
  <c r="P17" i="52"/>
  <c r="P63" i="52"/>
  <c r="P53" i="52"/>
  <c r="P14" i="52"/>
  <c r="P10" i="52"/>
  <c r="P30" i="52"/>
  <c r="P76" i="52"/>
  <c r="P69" i="52"/>
  <c r="P67" i="52"/>
  <c r="P62" i="52"/>
  <c r="P60" i="52"/>
  <c r="P54" i="52"/>
  <c r="P28" i="52"/>
  <c r="P22" i="52"/>
  <c r="P20" i="52"/>
  <c r="P15" i="52"/>
  <c r="P13" i="52"/>
  <c r="P11" i="52"/>
  <c r="P75" i="52"/>
  <c r="P21" i="52"/>
  <c r="P78" i="52"/>
  <c r="P74" i="52"/>
  <c r="P72" i="52"/>
  <c r="P70" i="52"/>
  <c r="P65" i="52"/>
  <c r="P51" i="52"/>
  <c r="P49" i="52"/>
  <c r="P47" i="52"/>
  <c r="P45" i="52"/>
  <c r="P43" i="52"/>
  <c r="P41" i="52"/>
  <c r="P39" i="52"/>
  <c r="P37" i="52"/>
  <c r="P35" i="52"/>
  <c r="P27" i="52"/>
  <c r="P25" i="52"/>
  <c r="P23" i="52"/>
  <c r="P18" i="52"/>
  <c r="P16" i="52"/>
  <c r="P68" i="52"/>
  <c r="P61" i="52"/>
  <c r="P29" i="52"/>
  <c r="P19" i="52"/>
  <c r="P12" i="52"/>
  <c r="E5" i="52"/>
  <c r="D10" i="52"/>
  <c r="I10" i="52"/>
  <c r="D29" i="52"/>
  <c r="I29" i="52"/>
  <c r="H26" i="52"/>
  <c r="H5" i="52"/>
  <c r="D28" i="52"/>
  <c r="I28" i="52"/>
  <c r="D25" i="52"/>
  <c r="I25" i="52"/>
  <c r="I6" i="52"/>
  <c r="D20" i="52"/>
  <c r="D15" i="52"/>
  <c r="I15" i="52"/>
  <c r="P15" i="50"/>
  <c r="P23" i="50"/>
  <c r="P29" i="50"/>
  <c r="P38" i="50"/>
  <c r="P46" i="50"/>
  <c r="P65" i="50"/>
  <c r="P73" i="50"/>
  <c r="P79" i="50"/>
  <c r="P13" i="50"/>
  <c r="P21" i="50"/>
  <c r="P36" i="50"/>
  <c r="P44" i="50"/>
  <c r="P52" i="50"/>
  <c r="P63" i="50"/>
  <c r="P71" i="50"/>
  <c r="P11" i="50"/>
  <c r="P19" i="50"/>
  <c r="P27" i="50"/>
  <c r="P42" i="50"/>
  <c r="P50" i="50"/>
  <c r="P61" i="50"/>
  <c r="P69" i="50"/>
  <c r="P77" i="50"/>
  <c r="G6" i="50"/>
  <c r="D68" i="50"/>
  <c r="G5" i="50"/>
  <c r="D46" i="50"/>
  <c r="P28" i="50"/>
  <c r="P55" i="50"/>
  <c r="P78" i="50"/>
  <c r="I6" i="50"/>
  <c r="G70" i="50"/>
  <c r="H6" i="50"/>
  <c r="H66" i="50"/>
  <c r="P10" i="50"/>
  <c r="P12" i="50"/>
  <c r="P14" i="50"/>
  <c r="P16" i="50"/>
  <c r="P18" i="50"/>
  <c r="P20" i="50"/>
  <c r="P22" i="50"/>
  <c r="P24" i="50"/>
  <c r="P26" i="50"/>
  <c r="P37" i="50"/>
  <c r="P39" i="50"/>
  <c r="P41" i="50"/>
  <c r="P43" i="50"/>
  <c r="P45" i="50"/>
  <c r="P47" i="50"/>
  <c r="P49" i="50"/>
  <c r="P51" i="50"/>
  <c r="P53" i="50"/>
  <c r="P60" i="50"/>
  <c r="P62" i="50"/>
  <c r="P64" i="50"/>
  <c r="P66" i="50"/>
  <c r="P68" i="50"/>
  <c r="P70" i="50"/>
  <c r="P72" i="50"/>
  <c r="P74" i="50"/>
  <c r="P76" i="50"/>
  <c r="K17" i="50"/>
  <c r="Q17" i="50"/>
  <c r="J17" i="50"/>
  <c r="E16" i="50"/>
  <c r="H20" i="50"/>
  <c r="D24" i="50"/>
  <c r="D28" i="50"/>
  <c r="I28" i="50"/>
  <c r="H38" i="50"/>
  <c r="D42" i="50"/>
  <c r="H45" i="50"/>
  <c r="D50" i="50"/>
  <c r="G50" i="50"/>
  <c r="H50" i="50"/>
  <c r="I50" i="50"/>
  <c r="H51" i="50"/>
  <c r="H62" i="50"/>
  <c r="G63" i="50"/>
  <c r="D64" i="50"/>
  <c r="G66" i="50"/>
  <c r="D76" i="50"/>
  <c r="D70" i="50"/>
  <c r="D54" i="50"/>
  <c r="I54" i="50"/>
  <c r="G52" i="50"/>
  <c r="D48" i="50"/>
  <c r="D43" i="50"/>
  <c r="D37" i="50"/>
  <c r="D41" i="50"/>
  <c r="H41" i="50"/>
  <c r="I41" i="50"/>
  <c r="D55" i="50"/>
  <c r="D52" i="50"/>
  <c r="D49" i="50"/>
  <c r="G46" i="50"/>
  <c r="D38" i="50"/>
  <c r="I38" i="50"/>
  <c r="D53" i="50"/>
  <c r="H52" i="50"/>
  <c r="D44" i="50"/>
  <c r="E46" i="50"/>
  <c r="H46" i="50"/>
  <c r="I46" i="50"/>
  <c r="D39" i="50"/>
  <c r="H16" i="50"/>
  <c r="D23" i="50"/>
  <c r="I23" i="50"/>
  <c r="D36" i="50"/>
  <c r="H36" i="50"/>
  <c r="I36" i="50"/>
  <c r="H37" i="50"/>
  <c r="E42" i="50"/>
  <c r="H44" i="50"/>
  <c r="H49" i="50"/>
  <c r="H53" i="50"/>
  <c r="G60" i="50"/>
  <c r="D61" i="50"/>
  <c r="G64" i="50"/>
  <c r="G67" i="50"/>
  <c r="G75" i="50"/>
  <c r="D14" i="50"/>
  <c r="I14" i="50"/>
  <c r="D45" i="50"/>
  <c r="I45" i="50"/>
  <c r="D75" i="50"/>
  <c r="D69" i="50"/>
  <c r="D73" i="50"/>
  <c r="D74" i="50"/>
  <c r="D72" i="50"/>
  <c r="H77" i="50"/>
  <c r="H75" i="50"/>
  <c r="D10" i="50"/>
  <c r="I10" i="50"/>
  <c r="D20" i="50"/>
  <c r="D22" i="50"/>
  <c r="I22" i="50"/>
  <c r="H40" i="50"/>
  <c r="G42" i="50"/>
  <c r="H43" i="50"/>
  <c r="D47" i="50"/>
  <c r="H48" i="50"/>
  <c r="H55" i="50"/>
  <c r="G61" i="50"/>
  <c r="G65" i="50"/>
  <c r="D66" i="50"/>
  <c r="G68" i="50"/>
  <c r="G69" i="50"/>
  <c r="D71" i="50"/>
  <c r="G79" i="50"/>
  <c r="G74" i="50"/>
  <c r="G73" i="50"/>
  <c r="G78" i="50"/>
  <c r="G77" i="50"/>
  <c r="G72" i="50"/>
  <c r="G76" i="50"/>
  <c r="G71" i="50"/>
  <c r="D27" i="50"/>
  <c r="I27" i="50"/>
  <c r="H24" i="50"/>
  <c r="D11" i="50"/>
  <c r="I11" i="50"/>
  <c r="D15" i="50"/>
  <c r="I15" i="50"/>
  <c r="D25" i="50"/>
  <c r="I25" i="50"/>
  <c r="D18" i="50"/>
  <c r="I18" i="50"/>
  <c r="D12" i="50"/>
  <c r="I12" i="50"/>
  <c r="D30" i="50"/>
  <c r="I30" i="50"/>
  <c r="D31" i="50"/>
  <c r="I31" i="50"/>
  <c r="H26" i="50"/>
  <c r="D19" i="50"/>
  <c r="I19" i="50"/>
  <c r="D13" i="50"/>
  <c r="I13" i="50"/>
  <c r="D16" i="50"/>
  <c r="I16" i="50"/>
  <c r="E20" i="50"/>
  <c r="D21" i="50"/>
  <c r="I21" i="50"/>
  <c r="D29" i="50"/>
  <c r="I29" i="50"/>
  <c r="H39" i="50"/>
  <c r="H42" i="50"/>
  <c r="H47" i="50"/>
  <c r="H61" i="50"/>
  <c r="G62" i="50"/>
  <c r="F66" i="50"/>
  <c r="H68" i="50"/>
  <c r="I68" i="50"/>
  <c r="H73" i="50"/>
  <c r="D26" i="50"/>
  <c r="D40" i="50"/>
  <c r="D51" i="50"/>
  <c r="I51" i="50"/>
  <c r="D27" i="49"/>
  <c r="I27" i="49"/>
  <c r="D16" i="49"/>
  <c r="I16" i="49"/>
  <c r="I6" i="49"/>
  <c r="D21" i="49"/>
  <c r="I21" i="49"/>
  <c r="G5" i="49"/>
  <c r="H24" i="49"/>
  <c r="H5" i="49"/>
  <c r="D15" i="49"/>
  <c r="I15" i="49"/>
  <c r="D28" i="49"/>
  <c r="I28" i="49"/>
  <c r="G6" i="49"/>
  <c r="H6" i="49"/>
  <c r="I24" i="49"/>
  <c r="J24" i="49"/>
  <c r="D29" i="49"/>
  <c r="I29" i="49"/>
  <c r="D13" i="49"/>
  <c r="I13" i="49"/>
  <c r="D12" i="49"/>
  <c r="I12" i="49"/>
  <c r="J12" i="49"/>
  <c r="D11" i="49"/>
  <c r="I11" i="49"/>
  <c r="D30" i="49"/>
  <c r="I30" i="49"/>
  <c r="K22" i="49"/>
  <c r="Q22" i="49"/>
  <c r="J22" i="49"/>
  <c r="K24" i="49"/>
  <c r="Q24" i="49"/>
  <c r="K23" i="49"/>
  <c r="Q23" i="49"/>
  <c r="J23" i="49"/>
  <c r="I26" i="49"/>
  <c r="K18" i="49"/>
  <c r="Q18" i="49"/>
  <c r="J18" i="49"/>
  <c r="J25" i="49"/>
  <c r="K25" i="49"/>
  <c r="Q25" i="49"/>
  <c r="J19" i="49"/>
  <c r="K19" i="49"/>
  <c r="Q19" i="49"/>
  <c r="J14" i="49"/>
  <c r="K14" i="49"/>
  <c r="Q14" i="49"/>
  <c r="I20" i="49"/>
  <c r="K10" i="49"/>
  <c r="Q10" i="49"/>
  <c r="J10" i="49"/>
  <c r="J17" i="49"/>
  <c r="K17" i="49"/>
  <c r="Q17" i="49"/>
  <c r="K31" i="49"/>
  <c r="Q31" i="49"/>
  <c r="J31" i="49"/>
  <c r="K29" i="49"/>
  <c r="Q29" i="49"/>
  <c r="J29" i="49"/>
  <c r="K13" i="49"/>
  <c r="Q13" i="49"/>
  <c r="J13" i="49"/>
  <c r="K12" i="49"/>
  <c r="Q12" i="49"/>
  <c r="J11" i="49"/>
  <c r="K11" i="49"/>
  <c r="Q11" i="49"/>
  <c r="J30" i="49"/>
  <c r="K30" i="49"/>
  <c r="Q30" i="49"/>
  <c r="J26" i="53"/>
  <c r="K26" i="53"/>
  <c r="Q26" i="53"/>
  <c r="J21" i="53"/>
  <c r="K21" i="53"/>
  <c r="Q21" i="53"/>
  <c r="K11" i="53"/>
  <c r="Q11" i="53"/>
  <c r="J11" i="53"/>
  <c r="H41" i="53"/>
  <c r="I41" i="53"/>
  <c r="H43" i="53"/>
  <c r="I43" i="53"/>
  <c r="G75" i="53"/>
  <c r="I75" i="53"/>
  <c r="G71" i="53"/>
  <c r="I71" i="53"/>
  <c r="K29" i="53"/>
  <c r="Q29" i="53"/>
  <c r="J29" i="53"/>
  <c r="K28" i="53"/>
  <c r="Q28" i="53"/>
  <c r="J28" i="53"/>
  <c r="J12" i="53"/>
  <c r="K12" i="53"/>
  <c r="Q12" i="53"/>
  <c r="K19" i="53"/>
  <c r="Q19" i="53"/>
  <c r="J19" i="53"/>
  <c r="G70" i="53"/>
  <c r="I70" i="53"/>
  <c r="S22" i="53"/>
  <c r="U22" i="53"/>
  <c r="R22" i="53"/>
  <c r="T22" i="53"/>
  <c r="V22" i="53"/>
  <c r="H40" i="53"/>
  <c r="I40" i="53"/>
  <c r="H42" i="53"/>
  <c r="I42" i="53"/>
  <c r="K14" i="53"/>
  <c r="Q14" i="53"/>
  <c r="J14" i="53"/>
  <c r="G79" i="53"/>
  <c r="G77" i="53"/>
  <c r="G76" i="53"/>
  <c r="G67" i="53"/>
  <c r="I67" i="53"/>
  <c r="G64" i="53"/>
  <c r="I64" i="53"/>
  <c r="G60" i="53"/>
  <c r="I60" i="53"/>
  <c r="G74" i="53"/>
  <c r="I74" i="53"/>
  <c r="G69" i="53"/>
  <c r="I69" i="53"/>
  <c r="G66" i="53"/>
  <c r="G73" i="53"/>
  <c r="G72" i="53"/>
  <c r="I72" i="53"/>
  <c r="G65" i="53"/>
  <c r="G62" i="53"/>
  <c r="I62" i="53"/>
  <c r="G63" i="53"/>
  <c r="G59" i="53"/>
  <c r="I59" i="53"/>
  <c r="G68" i="53"/>
  <c r="G78" i="53"/>
  <c r="I78" i="53"/>
  <c r="G61" i="53"/>
  <c r="I61" i="53"/>
  <c r="J13" i="53"/>
  <c r="K13" i="53"/>
  <c r="Q13" i="53"/>
  <c r="I24" i="53"/>
  <c r="J23" i="53"/>
  <c r="K23" i="53"/>
  <c r="Q23" i="53"/>
  <c r="J27" i="53"/>
  <c r="K27" i="53"/>
  <c r="Q27" i="53"/>
  <c r="I73" i="53"/>
  <c r="H50" i="53"/>
  <c r="I50" i="53"/>
  <c r="I63" i="53"/>
  <c r="I76" i="53"/>
  <c r="I65" i="53"/>
  <c r="T18" i="53"/>
  <c r="V18" i="53"/>
  <c r="H54" i="53"/>
  <c r="H53" i="53"/>
  <c r="I53" i="53"/>
  <c r="H49" i="53"/>
  <c r="I49" i="53"/>
  <c r="H39" i="53"/>
  <c r="H35" i="53"/>
  <c r="H51" i="53"/>
  <c r="I51" i="53"/>
  <c r="H37" i="53"/>
  <c r="I37" i="53"/>
  <c r="H47" i="53"/>
  <c r="I47" i="53"/>
  <c r="H45" i="53"/>
  <c r="I45" i="53"/>
  <c r="H38" i="53"/>
  <c r="I38" i="53"/>
  <c r="H36" i="53"/>
  <c r="I36" i="53"/>
  <c r="H52" i="53"/>
  <c r="I52" i="53"/>
  <c r="H48" i="53"/>
  <c r="I48" i="53"/>
  <c r="H46" i="53"/>
  <c r="H44" i="53"/>
  <c r="I44" i="53"/>
  <c r="I79" i="53"/>
  <c r="I35" i="53"/>
  <c r="I39" i="53"/>
  <c r="K17" i="53"/>
  <c r="Q17" i="53"/>
  <c r="J17" i="53"/>
  <c r="I16" i="53"/>
  <c r="J20" i="53"/>
  <c r="K20" i="53"/>
  <c r="Q20" i="53"/>
  <c r="J25" i="53"/>
  <c r="K25" i="53"/>
  <c r="Q25" i="53"/>
  <c r="K15" i="53"/>
  <c r="Q15" i="53"/>
  <c r="J15" i="53"/>
  <c r="J30" i="53"/>
  <c r="K30" i="53"/>
  <c r="Q30" i="53"/>
  <c r="I54" i="53"/>
  <c r="I46" i="53"/>
  <c r="I66" i="53"/>
  <c r="I77" i="53"/>
  <c r="I68" i="53"/>
  <c r="R10" i="53"/>
  <c r="T10" i="53"/>
  <c r="V10" i="53"/>
  <c r="S10" i="53"/>
  <c r="U10" i="53"/>
  <c r="D28" i="51"/>
  <c r="I28" i="51"/>
  <c r="D22" i="51"/>
  <c r="I22" i="51"/>
  <c r="H20" i="51"/>
  <c r="D16" i="51"/>
  <c r="D14" i="51"/>
  <c r="I14" i="51"/>
  <c r="D31" i="51"/>
  <c r="I31" i="51"/>
  <c r="K31" i="51"/>
  <c r="Q31" i="51"/>
  <c r="D26" i="51"/>
  <c r="D11" i="51"/>
  <c r="I11" i="51"/>
  <c r="D29" i="51"/>
  <c r="I29" i="51"/>
  <c r="H26" i="51"/>
  <c r="D20" i="51"/>
  <c r="D19" i="51"/>
  <c r="I19" i="51"/>
  <c r="E16" i="51"/>
  <c r="D15" i="51"/>
  <c r="I15" i="51"/>
  <c r="D12" i="51"/>
  <c r="I12" i="51"/>
  <c r="D30" i="51"/>
  <c r="I30" i="51"/>
  <c r="K30" i="51"/>
  <c r="Q30" i="51"/>
  <c r="D27" i="51"/>
  <c r="I27" i="51"/>
  <c r="D24" i="51"/>
  <c r="H24" i="51"/>
  <c r="I24" i="51"/>
  <c r="D23" i="51"/>
  <c r="I23" i="51"/>
  <c r="E20" i="51"/>
  <c r="D17" i="51"/>
  <c r="I17" i="51"/>
  <c r="H16" i="51"/>
  <c r="D13" i="51"/>
  <c r="I13" i="51"/>
  <c r="D25" i="51"/>
  <c r="I25" i="51"/>
  <c r="D18" i="51"/>
  <c r="I18" i="51"/>
  <c r="D10" i="51"/>
  <c r="I10" i="51"/>
  <c r="G6" i="51"/>
  <c r="I6" i="51"/>
  <c r="H6" i="51"/>
  <c r="H5" i="51"/>
  <c r="D21" i="51"/>
  <c r="I21" i="51"/>
  <c r="G5" i="51"/>
  <c r="D27" i="52"/>
  <c r="I27" i="52"/>
  <c r="D26" i="52"/>
  <c r="I26" i="52"/>
  <c r="D19" i="52"/>
  <c r="I19" i="52"/>
  <c r="G5" i="52"/>
  <c r="D23" i="52"/>
  <c r="I23" i="52"/>
  <c r="D17" i="52"/>
  <c r="I17" i="52"/>
  <c r="D30" i="52"/>
  <c r="I30" i="52"/>
  <c r="D14" i="52"/>
  <c r="I14" i="52"/>
  <c r="H16" i="52"/>
  <c r="H6" i="52"/>
  <c r="H24" i="52"/>
  <c r="E16" i="52"/>
  <c r="D24" i="52"/>
  <c r="D21" i="52"/>
  <c r="I21" i="52"/>
  <c r="H20" i="52"/>
  <c r="D22" i="52"/>
  <c r="I22" i="52"/>
  <c r="K22" i="52"/>
  <c r="Q22" i="52"/>
  <c r="D11" i="52"/>
  <c r="I11" i="52"/>
  <c r="G6" i="52"/>
  <c r="D12" i="52"/>
  <c r="I12" i="52"/>
  <c r="K12" i="52"/>
  <c r="Q12" i="52"/>
  <c r="D16" i="52"/>
  <c r="D13" i="52"/>
  <c r="I13" i="52"/>
  <c r="K13" i="52"/>
  <c r="Q13" i="52"/>
  <c r="D18" i="52"/>
  <c r="I18" i="52"/>
  <c r="K21" i="52"/>
  <c r="Q21" i="52"/>
  <c r="J21" i="52"/>
  <c r="J22" i="52"/>
  <c r="K11" i="52"/>
  <c r="Q11" i="52"/>
  <c r="J11" i="52"/>
  <c r="D79" i="52"/>
  <c r="D73" i="52"/>
  <c r="D77" i="52"/>
  <c r="D76" i="52"/>
  <c r="D71" i="52"/>
  <c r="D68" i="52"/>
  <c r="D65" i="52"/>
  <c r="D61" i="52"/>
  <c r="D75" i="52"/>
  <c r="D70" i="52"/>
  <c r="D67" i="52"/>
  <c r="D64" i="52"/>
  <c r="D60" i="52"/>
  <c r="D74" i="52"/>
  <c r="F69" i="52"/>
  <c r="D66" i="52"/>
  <c r="D63" i="52"/>
  <c r="D59" i="52"/>
  <c r="F73" i="52"/>
  <c r="D78" i="52"/>
  <c r="D69" i="52"/>
  <c r="D72" i="52"/>
  <c r="F65" i="52"/>
  <c r="D62" i="52"/>
  <c r="J12" i="52"/>
  <c r="I16" i="52"/>
  <c r="J13" i="52"/>
  <c r="J18" i="52"/>
  <c r="K18" i="52"/>
  <c r="Q18" i="52"/>
  <c r="K15" i="52"/>
  <c r="Q15" i="52"/>
  <c r="J15" i="52"/>
  <c r="G79" i="52"/>
  <c r="G75" i="52"/>
  <c r="G70" i="52"/>
  <c r="G67" i="52"/>
  <c r="G64" i="52"/>
  <c r="G60" i="52"/>
  <c r="G74" i="52"/>
  <c r="G69" i="52"/>
  <c r="G66" i="52"/>
  <c r="G63" i="52"/>
  <c r="G59" i="52"/>
  <c r="G78" i="52"/>
  <c r="G73" i="52"/>
  <c r="G72" i="52"/>
  <c r="G65" i="52"/>
  <c r="G62" i="52"/>
  <c r="G76" i="52"/>
  <c r="G71" i="52"/>
  <c r="G61" i="52"/>
  <c r="G77" i="52"/>
  <c r="G68" i="52"/>
  <c r="H54" i="52"/>
  <c r="H53" i="52"/>
  <c r="H49" i="52"/>
  <c r="H40" i="52"/>
  <c r="H36" i="52"/>
  <c r="H50" i="52"/>
  <c r="H37" i="52"/>
  <c r="H51" i="52"/>
  <c r="H41" i="52"/>
  <c r="H38" i="52"/>
  <c r="H52" i="52"/>
  <c r="H47" i="52"/>
  <c r="H43" i="52"/>
  <c r="H35" i="52"/>
  <c r="H48" i="52"/>
  <c r="H44" i="52"/>
  <c r="H45" i="52"/>
  <c r="H46" i="52"/>
  <c r="H42" i="52"/>
  <c r="H39" i="52"/>
  <c r="K10" i="52"/>
  <c r="Q10" i="52"/>
  <c r="J10" i="52"/>
  <c r="K26" i="52"/>
  <c r="Q26" i="52"/>
  <c r="J26" i="52"/>
  <c r="I20" i="52"/>
  <c r="J25" i="52"/>
  <c r="K25" i="52"/>
  <c r="Q25" i="52"/>
  <c r="K28" i="52"/>
  <c r="Q28" i="52"/>
  <c r="J28" i="52"/>
  <c r="K29" i="52"/>
  <c r="Q29" i="52"/>
  <c r="J29" i="52"/>
  <c r="D62" i="50"/>
  <c r="D79" i="50"/>
  <c r="I55" i="50"/>
  <c r="I47" i="50"/>
  <c r="K47" i="50"/>
  <c r="Q47" i="50"/>
  <c r="D77" i="50"/>
  <c r="I77" i="50"/>
  <c r="D65" i="50"/>
  <c r="D67" i="50"/>
  <c r="H67" i="50"/>
  <c r="I67" i="50"/>
  <c r="I26" i="50"/>
  <c r="J26" i="50"/>
  <c r="D63" i="50"/>
  <c r="H74" i="50"/>
  <c r="H72" i="50"/>
  <c r="I72" i="50"/>
  <c r="D78" i="50"/>
  <c r="F74" i="50"/>
  <c r="D60" i="50"/>
  <c r="H79" i="50"/>
  <c r="I79" i="50"/>
  <c r="K79" i="50"/>
  <c r="Q79" i="50"/>
  <c r="H70" i="50"/>
  <c r="H65" i="50"/>
  <c r="I65" i="50"/>
  <c r="H60" i="50"/>
  <c r="I60" i="50"/>
  <c r="H71" i="50"/>
  <c r="I71" i="50"/>
  <c r="H78" i="50"/>
  <c r="I78" i="50"/>
  <c r="H63" i="50"/>
  <c r="I63" i="50"/>
  <c r="H69" i="50"/>
  <c r="I69" i="50"/>
  <c r="H64" i="50"/>
  <c r="H76" i="50"/>
  <c r="I76" i="50"/>
  <c r="J68" i="50"/>
  <c r="K68" i="50"/>
  <c r="Q68" i="50"/>
  <c r="J46" i="50"/>
  <c r="K46" i="50"/>
  <c r="Q46" i="50"/>
  <c r="K26" i="50"/>
  <c r="Q26" i="50"/>
  <c r="K18" i="50"/>
  <c r="Q18" i="50"/>
  <c r="J18" i="50"/>
  <c r="K10" i="50"/>
  <c r="Q10" i="50"/>
  <c r="J10" i="50"/>
  <c r="K50" i="50"/>
  <c r="Q50" i="50"/>
  <c r="J50" i="50"/>
  <c r="K28" i="50"/>
  <c r="Q28" i="50"/>
  <c r="J28" i="50"/>
  <c r="J77" i="50"/>
  <c r="K77" i="50"/>
  <c r="Q77" i="50"/>
  <c r="J38" i="50"/>
  <c r="K38" i="50"/>
  <c r="Q38" i="50"/>
  <c r="K25" i="50"/>
  <c r="Q25" i="50"/>
  <c r="J25" i="50"/>
  <c r="I66" i="50"/>
  <c r="J14" i="50"/>
  <c r="K14" i="50"/>
  <c r="Q14" i="50"/>
  <c r="K23" i="50"/>
  <c r="Q23" i="50"/>
  <c r="J23" i="50"/>
  <c r="I24" i="50"/>
  <c r="J79" i="50"/>
  <c r="K36" i="50"/>
  <c r="Q36" i="50"/>
  <c r="J36" i="50"/>
  <c r="K55" i="50"/>
  <c r="Q55" i="50"/>
  <c r="J55" i="50"/>
  <c r="J16" i="50"/>
  <c r="K16" i="50"/>
  <c r="Q16" i="50"/>
  <c r="K31" i="50"/>
  <c r="Q31" i="50"/>
  <c r="J31" i="50"/>
  <c r="K41" i="50"/>
  <c r="Q41" i="50"/>
  <c r="J41" i="50"/>
  <c r="K51" i="50"/>
  <c r="Q51" i="50"/>
  <c r="J51" i="50"/>
  <c r="K29" i="50"/>
  <c r="Q29" i="50"/>
  <c r="J29" i="50"/>
  <c r="J13" i="50"/>
  <c r="K13" i="50"/>
  <c r="Q13" i="50"/>
  <c r="J30" i="50"/>
  <c r="K30" i="50"/>
  <c r="Q30" i="50"/>
  <c r="K15" i="50"/>
  <c r="Q15" i="50"/>
  <c r="J15" i="50"/>
  <c r="K22" i="50"/>
  <c r="Q22" i="50"/>
  <c r="J22" i="50"/>
  <c r="I74" i="50"/>
  <c r="I49" i="50"/>
  <c r="I37" i="50"/>
  <c r="K54" i="50"/>
  <c r="Q54" i="50"/>
  <c r="J54" i="50"/>
  <c r="I42" i="50"/>
  <c r="I62" i="50"/>
  <c r="K45" i="50"/>
  <c r="Q45" i="50"/>
  <c r="J45" i="50"/>
  <c r="I48" i="50"/>
  <c r="K27" i="50"/>
  <c r="Q27" i="50"/>
  <c r="J27" i="50"/>
  <c r="I44" i="50"/>
  <c r="I40" i="50"/>
  <c r="K21" i="50"/>
  <c r="Q21" i="50"/>
  <c r="J21" i="50"/>
  <c r="K19" i="50"/>
  <c r="Q19" i="50"/>
  <c r="J19" i="50"/>
  <c r="K12" i="50"/>
  <c r="Q12" i="50"/>
  <c r="J12" i="50"/>
  <c r="K11" i="50"/>
  <c r="Q11" i="50"/>
  <c r="J11" i="50"/>
  <c r="I20" i="50"/>
  <c r="I73" i="50"/>
  <c r="I75" i="50"/>
  <c r="I61" i="50"/>
  <c r="I39" i="50"/>
  <c r="I53" i="50"/>
  <c r="I52" i="50"/>
  <c r="I43" i="50"/>
  <c r="I70" i="50"/>
  <c r="I64" i="50"/>
  <c r="S17" i="50"/>
  <c r="U17" i="50"/>
  <c r="R17" i="50"/>
  <c r="T17" i="50"/>
  <c r="V17" i="50"/>
  <c r="J15" i="49"/>
  <c r="K15" i="49"/>
  <c r="Q15" i="49"/>
  <c r="K21" i="49"/>
  <c r="Q21" i="49"/>
  <c r="J21" i="49"/>
  <c r="H78" i="49"/>
  <c r="H79" i="49"/>
  <c r="H72" i="49"/>
  <c r="H68" i="49"/>
  <c r="H64" i="49"/>
  <c r="H77" i="49"/>
  <c r="H75" i="49"/>
  <c r="H71" i="49"/>
  <c r="H63" i="49"/>
  <c r="H81" i="49"/>
  <c r="H67" i="49"/>
  <c r="H76" i="49"/>
  <c r="H74" i="49"/>
  <c r="H70" i="49"/>
  <c r="H66" i="49"/>
  <c r="H62" i="49"/>
  <c r="H82" i="49"/>
  <c r="H80" i="49"/>
  <c r="H73" i="49"/>
  <c r="H69" i="49"/>
  <c r="H65" i="49"/>
  <c r="H61" i="49"/>
  <c r="H56" i="49"/>
  <c r="H51" i="49"/>
  <c r="H38" i="49"/>
  <c r="H37" i="49"/>
  <c r="H36" i="49"/>
  <c r="H44" i="49"/>
  <c r="H48" i="49"/>
  <c r="H40" i="49"/>
  <c r="H45" i="49"/>
  <c r="H49" i="49"/>
  <c r="H39" i="49"/>
  <c r="H53" i="49"/>
  <c r="H42" i="49"/>
  <c r="H43" i="49"/>
  <c r="H47" i="49"/>
  <c r="H41" i="49"/>
  <c r="H50" i="49"/>
  <c r="H55" i="49"/>
  <c r="H52" i="49"/>
  <c r="H54" i="49"/>
  <c r="H46" i="49"/>
  <c r="G65" i="49"/>
  <c r="G61" i="49"/>
  <c r="G66" i="49"/>
  <c r="G62" i="49"/>
  <c r="G63" i="49"/>
  <c r="G64" i="49"/>
  <c r="G77" i="49"/>
  <c r="G67" i="49"/>
  <c r="G71" i="49"/>
  <c r="G75" i="49"/>
  <c r="G82" i="49"/>
  <c r="G68" i="49"/>
  <c r="G76" i="49"/>
  <c r="G79" i="49"/>
  <c r="G78" i="49"/>
  <c r="G74" i="49"/>
  <c r="G72" i="49"/>
  <c r="G81" i="49"/>
  <c r="G69" i="49"/>
  <c r="G73" i="49"/>
  <c r="G70" i="49"/>
  <c r="D70" i="49"/>
  <c r="I70" i="49"/>
  <c r="G80" i="49"/>
  <c r="D77" i="49"/>
  <c r="D75" i="49"/>
  <c r="D67" i="49"/>
  <c r="D80" i="49"/>
  <c r="D74" i="49"/>
  <c r="I74" i="49"/>
  <c r="D62" i="49"/>
  <c r="I62" i="49"/>
  <c r="K62" i="49"/>
  <c r="Q62" i="49"/>
  <c r="D76" i="49"/>
  <c r="F67" i="49"/>
  <c r="D61" i="49"/>
  <c r="I61" i="49"/>
  <c r="K61" i="49"/>
  <c r="Q61" i="49"/>
  <c r="D66" i="49"/>
  <c r="I66" i="49"/>
  <c r="D69" i="49"/>
  <c r="F71" i="49"/>
  <c r="D72" i="49"/>
  <c r="I72" i="49"/>
  <c r="F75" i="49"/>
  <c r="I75" i="49"/>
  <c r="D73" i="49"/>
  <c r="D78" i="49"/>
  <c r="I78" i="49"/>
  <c r="D65" i="49"/>
  <c r="I65" i="49"/>
  <c r="D79" i="49"/>
  <c r="I79" i="49"/>
  <c r="D81" i="49"/>
  <c r="D82" i="49"/>
  <c r="I82" i="49"/>
  <c r="D71" i="49"/>
  <c r="I71" i="49"/>
  <c r="D63" i="49"/>
  <c r="I63" i="49"/>
  <c r="D64" i="49"/>
  <c r="I64" i="49"/>
  <c r="D68" i="49"/>
  <c r="K28" i="49"/>
  <c r="Q28" i="49"/>
  <c r="J28" i="49"/>
  <c r="G50" i="49"/>
  <c r="D37" i="49"/>
  <c r="D54" i="49"/>
  <c r="D55" i="49"/>
  <c r="D42" i="49"/>
  <c r="D53" i="49"/>
  <c r="D45" i="49"/>
  <c r="I45" i="49"/>
  <c r="K45" i="49"/>
  <c r="Q45" i="49"/>
  <c r="D49" i="49"/>
  <c r="I49" i="49"/>
  <c r="G52" i="49"/>
  <c r="D43" i="49"/>
  <c r="D51" i="49"/>
  <c r="I51" i="49"/>
  <c r="D50" i="49"/>
  <c r="I50" i="49"/>
  <c r="D41" i="49"/>
  <c r="G46" i="49"/>
  <c r="D40" i="49"/>
  <c r="I40" i="49"/>
  <c r="D56" i="49"/>
  <c r="I56" i="49"/>
  <c r="D39" i="49"/>
  <c r="I39" i="49"/>
  <c r="D44" i="49"/>
  <c r="D52" i="49"/>
  <c r="I52" i="49"/>
  <c r="D46" i="49"/>
  <c r="I46" i="49"/>
  <c r="J46" i="49"/>
  <c r="E42" i="49"/>
  <c r="D47" i="49"/>
  <c r="I47" i="49"/>
  <c r="K47" i="49"/>
  <c r="Q47" i="49"/>
  <c r="G42" i="49"/>
  <c r="D38" i="49"/>
  <c r="I38" i="49"/>
  <c r="D36" i="49"/>
  <c r="D48" i="49"/>
  <c r="I48" i="49"/>
  <c r="K27" i="49"/>
  <c r="Q27" i="49"/>
  <c r="J27" i="49"/>
  <c r="S30" i="49"/>
  <c r="U30" i="49"/>
  <c r="R30" i="49"/>
  <c r="T30" i="49"/>
  <c r="V30" i="49"/>
  <c r="K16" i="49"/>
  <c r="Q16" i="49"/>
  <c r="J16" i="49"/>
  <c r="R14" i="49"/>
  <c r="T14" i="49"/>
  <c r="V14" i="49"/>
  <c r="S14" i="49"/>
  <c r="U14" i="49"/>
  <c r="R19" i="49"/>
  <c r="T19" i="49"/>
  <c r="V19" i="49"/>
  <c r="S19" i="49"/>
  <c r="U19" i="49"/>
  <c r="R23" i="49"/>
  <c r="T23" i="49"/>
  <c r="V23" i="49"/>
  <c r="S23" i="49"/>
  <c r="U23" i="49"/>
  <c r="R11" i="49"/>
  <c r="T11" i="49"/>
  <c r="V11" i="49"/>
  <c r="S11" i="49"/>
  <c r="U11" i="49"/>
  <c r="R12" i="49"/>
  <c r="T12" i="49"/>
  <c r="V12" i="49"/>
  <c r="S12" i="49"/>
  <c r="U12" i="49"/>
  <c r="S29" i="49"/>
  <c r="U29" i="49"/>
  <c r="R29" i="49"/>
  <c r="T29" i="49"/>
  <c r="V29" i="49"/>
  <c r="K78" i="49"/>
  <c r="Q78" i="49"/>
  <c r="J78" i="49"/>
  <c r="R31" i="49"/>
  <c r="T31" i="49"/>
  <c r="V31" i="49"/>
  <c r="S31" i="49"/>
  <c r="U31" i="49"/>
  <c r="K20" i="49"/>
  <c r="Q20" i="49"/>
  <c r="J20" i="49"/>
  <c r="S18" i="49"/>
  <c r="U18" i="49"/>
  <c r="R18" i="49"/>
  <c r="T18" i="49"/>
  <c r="V18" i="49"/>
  <c r="K52" i="49"/>
  <c r="Q52" i="49"/>
  <c r="J52" i="49"/>
  <c r="R22" i="49"/>
  <c r="T22" i="49"/>
  <c r="V22" i="49"/>
  <c r="S22" i="49"/>
  <c r="U22" i="49"/>
  <c r="K74" i="49"/>
  <c r="Q74" i="49"/>
  <c r="J74" i="49"/>
  <c r="R17" i="49"/>
  <c r="T17" i="49"/>
  <c r="V17" i="49"/>
  <c r="S17" i="49"/>
  <c r="U17" i="49"/>
  <c r="R10" i="49"/>
  <c r="T10" i="49"/>
  <c r="V10" i="49"/>
  <c r="S10" i="49"/>
  <c r="U10" i="49"/>
  <c r="R25" i="49"/>
  <c r="T25" i="49"/>
  <c r="V25" i="49"/>
  <c r="S25" i="49"/>
  <c r="U25" i="49"/>
  <c r="K26" i="49"/>
  <c r="Q26" i="49"/>
  <c r="J26" i="49"/>
  <c r="R24" i="49"/>
  <c r="T24" i="49"/>
  <c r="V24" i="49"/>
  <c r="S24" i="49"/>
  <c r="U24" i="49"/>
  <c r="K49" i="49"/>
  <c r="Q49" i="49"/>
  <c r="J49" i="49"/>
  <c r="R13" i="49"/>
  <c r="T13" i="49"/>
  <c r="V13" i="49"/>
  <c r="S13" i="49"/>
  <c r="U13" i="49"/>
  <c r="J47" i="49"/>
  <c r="K48" i="53"/>
  <c r="Q48" i="53"/>
  <c r="J48" i="53"/>
  <c r="K38" i="53"/>
  <c r="Q38" i="53"/>
  <c r="J38" i="53"/>
  <c r="K37" i="53"/>
  <c r="Q37" i="53"/>
  <c r="J37" i="53"/>
  <c r="J78" i="53"/>
  <c r="K78" i="53"/>
  <c r="Q78" i="53"/>
  <c r="J62" i="53"/>
  <c r="K62" i="53"/>
  <c r="Q62" i="53"/>
  <c r="K60" i="53"/>
  <c r="Q60" i="53"/>
  <c r="J60" i="53"/>
  <c r="J69" i="53"/>
  <c r="K69" i="53"/>
  <c r="Q69" i="53"/>
  <c r="K64" i="53"/>
  <c r="Q64" i="53"/>
  <c r="J64" i="53"/>
  <c r="K44" i="53"/>
  <c r="Q44" i="53"/>
  <c r="J44" i="53"/>
  <c r="J52" i="53"/>
  <c r="K52" i="53"/>
  <c r="Q52" i="53"/>
  <c r="J45" i="53"/>
  <c r="K45" i="53"/>
  <c r="Q45" i="53"/>
  <c r="J51" i="53"/>
  <c r="K51" i="53"/>
  <c r="Q51" i="53"/>
  <c r="J49" i="53"/>
  <c r="K49" i="53"/>
  <c r="Q49" i="53"/>
  <c r="J61" i="53"/>
  <c r="K61" i="53"/>
  <c r="Q61" i="53"/>
  <c r="J59" i="53"/>
  <c r="K59" i="53"/>
  <c r="Q59" i="53"/>
  <c r="J72" i="53"/>
  <c r="K72" i="53"/>
  <c r="Q72" i="53"/>
  <c r="J74" i="53"/>
  <c r="K74" i="53"/>
  <c r="Q74" i="53"/>
  <c r="K67" i="53"/>
  <c r="Q67" i="53"/>
  <c r="J67" i="53"/>
  <c r="K36" i="53"/>
  <c r="Q36" i="53"/>
  <c r="J36" i="53"/>
  <c r="K47" i="53"/>
  <c r="Q47" i="53"/>
  <c r="J47" i="53"/>
  <c r="J53" i="53"/>
  <c r="K53" i="53"/>
  <c r="Q53" i="53"/>
  <c r="K66" i="53"/>
  <c r="Q66" i="53"/>
  <c r="J66" i="53"/>
  <c r="J39" i="53"/>
  <c r="K39" i="53"/>
  <c r="Q39" i="53"/>
  <c r="J65" i="53"/>
  <c r="K65" i="53"/>
  <c r="Q65" i="53"/>
  <c r="S13" i="53"/>
  <c r="U13" i="53"/>
  <c r="R13" i="53"/>
  <c r="T13" i="53"/>
  <c r="V13" i="53"/>
  <c r="S29" i="53"/>
  <c r="U29" i="53"/>
  <c r="R29" i="53"/>
  <c r="T29" i="53"/>
  <c r="V29" i="53"/>
  <c r="K41" i="53"/>
  <c r="Q41" i="53"/>
  <c r="J41" i="53"/>
  <c r="K68" i="53"/>
  <c r="Q68" i="53"/>
  <c r="J68" i="53"/>
  <c r="K46" i="53"/>
  <c r="Q46" i="53"/>
  <c r="J46" i="53"/>
  <c r="S20" i="53"/>
  <c r="U20" i="53"/>
  <c r="R20" i="53"/>
  <c r="T20" i="53"/>
  <c r="V20" i="53"/>
  <c r="S17" i="53"/>
  <c r="U17" i="53"/>
  <c r="R17" i="53"/>
  <c r="T17" i="53"/>
  <c r="V17" i="53"/>
  <c r="K35" i="53"/>
  <c r="Q35" i="53"/>
  <c r="J35" i="53"/>
  <c r="K76" i="53"/>
  <c r="Q76" i="53"/>
  <c r="J76" i="53"/>
  <c r="J50" i="53"/>
  <c r="K50" i="53"/>
  <c r="Q50" i="53"/>
  <c r="S23" i="53"/>
  <c r="U23" i="53"/>
  <c r="R23" i="53"/>
  <c r="T23" i="53"/>
  <c r="V23" i="53"/>
  <c r="R14" i="53"/>
  <c r="T14" i="53"/>
  <c r="V14" i="53"/>
  <c r="S14" i="53"/>
  <c r="U14" i="53"/>
  <c r="J40" i="53"/>
  <c r="K40" i="53"/>
  <c r="Q40" i="53"/>
  <c r="K71" i="53"/>
  <c r="Q71" i="53"/>
  <c r="J71" i="53"/>
  <c r="J77" i="53"/>
  <c r="K77" i="53"/>
  <c r="Q77" i="53"/>
  <c r="J42" i="53"/>
  <c r="K42" i="53"/>
  <c r="Q42" i="53"/>
  <c r="S19" i="53"/>
  <c r="U19" i="53"/>
  <c r="R19" i="53"/>
  <c r="T19" i="53"/>
  <c r="V19" i="53"/>
  <c r="S28" i="53"/>
  <c r="U28" i="53"/>
  <c r="R28" i="53"/>
  <c r="T28" i="53"/>
  <c r="V28" i="53"/>
  <c r="J43" i="53"/>
  <c r="K43" i="53"/>
  <c r="Q43" i="53"/>
  <c r="S11" i="53"/>
  <c r="U11" i="53"/>
  <c r="R11" i="53"/>
  <c r="T11" i="53"/>
  <c r="V11" i="53"/>
  <c r="S26" i="53"/>
  <c r="U26" i="53"/>
  <c r="R26" i="53"/>
  <c r="T26" i="53"/>
  <c r="V26" i="53"/>
  <c r="K54" i="53"/>
  <c r="Q54" i="53"/>
  <c r="J54" i="53"/>
  <c r="R15" i="53"/>
  <c r="T15" i="53"/>
  <c r="V15" i="53"/>
  <c r="S15" i="53"/>
  <c r="U15" i="53"/>
  <c r="K79" i="53"/>
  <c r="Q79" i="53"/>
  <c r="J79" i="53"/>
  <c r="J63" i="53"/>
  <c r="K63" i="53"/>
  <c r="Q63" i="53"/>
  <c r="J73" i="53"/>
  <c r="K73" i="53"/>
  <c r="Q73" i="53"/>
  <c r="J70" i="53"/>
  <c r="K70" i="53"/>
  <c r="Q70" i="53"/>
  <c r="J75" i="53"/>
  <c r="K75" i="53"/>
  <c r="Q75" i="53"/>
  <c r="S30" i="53"/>
  <c r="U30" i="53"/>
  <c r="R30" i="53"/>
  <c r="T30" i="53"/>
  <c r="V30" i="53"/>
  <c r="S25" i="53"/>
  <c r="U25" i="53"/>
  <c r="R25" i="53"/>
  <c r="T25" i="53"/>
  <c r="V25" i="53"/>
  <c r="K16" i="53"/>
  <c r="Q16" i="53"/>
  <c r="J16" i="53"/>
  <c r="S27" i="53"/>
  <c r="U27" i="53"/>
  <c r="R27" i="53"/>
  <c r="T27" i="53"/>
  <c r="V27" i="53"/>
  <c r="K24" i="53"/>
  <c r="Q24" i="53"/>
  <c r="J24" i="53"/>
  <c r="R12" i="53"/>
  <c r="T12" i="53"/>
  <c r="V12" i="53"/>
  <c r="S12" i="53"/>
  <c r="U12" i="53"/>
  <c r="S21" i="53"/>
  <c r="U21" i="53"/>
  <c r="R21" i="53"/>
  <c r="T21" i="53"/>
  <c r="V21" i="53"/>
  <c r="I16" i="51"/>
  <c r="I26" i="51"/>
  <c r="J16" i="51"/>
  <c r="K16" i="51"/>
  <c r="Q16" i="51"/>
  <c r="K21" i="51"/>
  <c r="Q21" i="51"/>
  <c r="J21" i="51"/>
  <c r="G79" i="51"/>
  <c r="G75" i="51"/>
  <c r="G70" i="51"/>
  <c r="G66" i="51"/>
  <c r="G65" i="51"/>
  <c r="G61" i="51"/>
  <c r="G76" i="51"/>
  <c r="G73" i="51"/>
  <c r="G68" i="51"/>
  <c r="G62" i="51"/>
  <c r="G77" i="51"/>
  <c r="G74" i="51"/>
  <c r="G71" i="51"/>
  <c r="G63" i="51"/>
  <c r="G60" i="51"/>
  <c r="G72" i="51"/>
  <c r="G69" i="51"/>
  <c r="G67" i="51"/>
  <c r="G64" i="51"/>
  <c r="G78" i="51"/>
  <c r="S30" i="51"/>
  <c r="U30" i="51"/>
  <c r="R30" i="51"/>
  <c r="T30" i="51"/>
  <c r="V30" i="51"/>
  <c r="K11" i="51"/>
  <c r="Q11" i="51"/>
  <c r="J11" i="51"/>
  <c r="H53" i="51"/>
  <c r="H47" i="51"/>
  <c r="H45" i="51"/>
  <c r="H39" i="51"/>
  <c r="H50" i="51"/>
  <c r="H37" i="51"/>
  <c r="H44" i="51"/>
  <c r="H40" i="51"/>
  <c r="H54" i="51"/>
  <c r="H51" i="51"/>
  <c r="H48" i="51"/>
  <c r="H42" i="51"/>
  <c r="H41" i="51"/>
  <c r="H38" i="51"/>
  <c r="H43" i="51"/>
  <c r="H55" i="51"/>
  <c r="H49" i="51"/>
  <c r="H36" i="51"/>
  <c r="H46" i="51"/>
  <c r="J13" i="51"/>
  <c r="K13" i="51"/>
  <c r="Q13" i="51"/>
  <c r="I20" i="51"/>
  <c r="H79" i="51"/>
  <c r="H77" i="51"/>
  <c r="H75" i="51"/>
  <c r="H73" i="51"/>
  <c r="H71" i="51"/>
  <c r="H69" i="51"/>
  <c r="H67" i="51"/>
  <c r="H65" i="51"/>
  <c r="H63" i="51"/>
  <c r="H61" i="51"/>
  <c r="H78" i="51"/>
  <c r="H70" i="51"/>
  <c r="H62" i="51"/>
  <c r="H76" i="51"/>
  <c r="H68" i="51"/>
  <c r="H60" i="51"/>
  <c r="H74" i="51"/>
  <c r="H66" i="51"/>
  <c r="H72" i="51"/>
  <c r="H64" i="51"/>
  <c r="K10" i="51"/>
  <c r="Q10" i="51"/>
  <c r="J10" i="51"/>
  <c r="J24" i="51"/>
  <c r="K24" i="51"/>
  <c r="Q24" i="51"/>
  <c r="K15" i="51"/>
  <c r="Q15" i="51"/>
  <c r="J15" i="51"/>
  <c r="S31" i="51"/>
  <c r="U31" i="51"/>
  <c r="R31" i="51"/>
  <c r="T31" i="51"/>
  <c r="V31" i="51"/>
  <c r="K22" i="51"/>
  <c r="Q22" i="51"/>
  <c r="J22" i="51"/>
  <c r="J25" i="51"/>
  <c r="K25" i="51"/>
  <c r="Q25" i="51"/>
  <c r="K19" i="51"/>
  <c r="Q19" i="51"/>
  <c r="J19" i="51"/>
  <c r="D78" i="51"/>
  <c r="F74" i="51"/>
  <c r="D73" i="51"/>
  <c r="D69" i="51"/>
  <c r="D64" i="51"/>
  <c r="D60" i="51"/>
  <c r="I60" i="51"/>
  <c r="D70" i="51"/>
  <c r="D67" i="51"/>
  <c r="D79" i="51"/>
  <c r="D76" i="51"/>
  <c r="I76" i="51"/>
  <c r="D68" i="51"/>
  <c r="D65" i="51"/>
  <c r="D62" i="51"/>
  <c r="D77" i="51"/>
  <c r="I77" i="51"/>
  <c r="D74" i="51"/>
  <c r="D71" i="51"/>
  <c r="F66" i="51"/>
  <c r="D63" i="51"/>
  <c r="I63" i="51"/>
  <c r="D61" i="51"/>
  <c r="D75" i="51"/>
  <c r="D72" i="51"/>
  <c r="D66" i="51"/>
  <c r="I66" i="51"/>
  <c r="K23" i="51"/>
  <c r="Q23" i="51"/>
  <c r="J23" i="51"/>
  <c r="K12" i="51"/>
  <c r="Q12" i="51"/>
  <c r="J12" i="51"/>
  <c r="J26" i="51"/>
  <c r="K26" i="51"/>
  <c r="Q26" i="51"/>
  <c r="G52" i="51"/>
  <c r="D51" i="51"/>
  <c r="I51" i="51"/>
  <c r="D50" i="51"/>
  <c r="G46" i="51"/>
  <c r="D44" i="51"/>
  <c r="D42" i="51"/>
  <c r="D38" i="51"/>
  <c r="D55" i="51"/>
  <c r="I55" i="51"/>
  <c r="D52" i="51"/>
  <c r="D49" i="51"/>
  <c r="I49" i="51"/>
  <c r="E46" i="51"/>
  <c r="D43" i="51"/>
  <c r="I43" i="51"/>
  <c r="E42" i="51"/>
  <c r="D39" i="51"/>
  <c r="I39" i="51"/>
  <c r="D36" i="51"/>
  <c r="D53" i="51"/>
  <c r="G50" i="51"/>
  <c r="D47" i="51"/>
  <c r="I47" i="51"/>
  <c r="D46" i="51"/>
  <c r="D37" i="51"/>
  <c r="D40" i="51"/>
  <c r="D48" i="51"/>
  <c r="I48" i="51"/>
  <c r="D41" i="51"/>
  <c r="D45" i="51"/>
  <c r="I45" i="51"/>
  <c r="H52" i="51"/>
  <c r="G42" i="51"/>
  <c r="D54" i="51"/>
  <c r="K18" i="51"/>
  <c r="Q18" i="51"/>
  <c r="J18" i="51"/>
  <c r="J17" i="51"/>
  <c r="K17" i="51"/>
  <c r="Q17" i="51"/>
  <c r="J27" i="51"/>
  <c r="K27" i="51"/>
  <c r="Q27" i="51"/>
  <c r="K29" i="51"/>
  <c r="Q29" i="51"/>
  <c r="J29" i="51"/>
  <c r="J14" i="51"/>
  <c r="K14" i="51"/>
  <c r="Q14" i="51"/>
  <c r="K28" i="51"/>
  <c r="Q28" i="51"/>
  <c r="J28" i="51"/>
  <c r="D40" i="52"/>
  <c r="I40" i="52"/>
  <c r="K40" i="52"/>
  <c r="Q40" i="52"/>
  <c r="K14" i="52"/>
  <c r="Q14" i="52"/>
  <c r="J14" i="52"/>
  <c r="D38" i="52"/>
  <c r="D39" i="52"/>
  <c r="I39" i="52"/>
  <c r="D45" i="52"/>
  <c r="G45" i="52"/>
  <c r="I45" i="52"/>
  <c r="D35" i="52"/>
  <c r="I35" i="52"/>
  <c r="D50" i="52"/>
  <c r="G51" i="52"/>
  <c r="D48" i="52"/>
  <c r="D44" i="52"/>
  <c r="I44" i="52"/>
  <c r="D52" i="52"/>
  <c r="D54" i="52"/>
  <c r="I54" i="52"/>
  <c r="D49" i="52"/>
  <c r="D51" i="52"/>
  <c r="D47" i="52"/>
  <c r="I47" i="52"/>
  <c r="K47" i="52"/>
  <c r="Q47" i="52"/>
  <c r="D43" i="52"/>
  <c r="I43" i="52"/>
  <c r="J43" i="52"/>
  <c r="G49" i="52"/>
  <c r="D53" i="52"/>
  <c r="I53" i="52"/>
  <c r="D37" i="52"/>
  <c r="D46" i="52"/>
  <c r="I46" i="52"/>
  <c r="E41" i="52"/>
  <c r="D36" i="52"/>
  <c r="G41" i="52"/>
  <c r="D41" i="52"/>
  <c r="D42" i="52"/>
  <c r="I37" i="52"/>
  <c r="K37" i="52"/>
  <c r="Q37" i="52"/>
  <c r="H72" i="52"/>
  <c r="I72" i="52"/>
  <c r="J72" i="52"/>
  <c r="J30" i="52"/>
  <c r="K30" i="52"/>
  <c r="Q30" i="52"/>
  <c r="J19" i="52"/>
  <c r="K19" i="52"/>
  <c r="Q19" i="52"/>
  <c r="I48" i="52"/>
  <c r="K48" i="52"/>
  <c r="Q48" i="52"/>
  <c r="I49" i="52"/>
  <c r="K49" i="52"/>
  <c r="Q49" i="52"/>
  <c r="I38" i="52"/>
  <c r="I50" i="52"/>
  <c r="K50" i="52"/>
  <c r="Q50" i="52"/>
  <c r="H74" i="52"/>
  <c r="I74" i="52"/>
  <c r="H75" i="52"/>
  <c r="H70" i="52"/>
  <c r="I70" i="52"/>
  <c r="H64" i="52"/>
  <c r="I64" i="52"/>
  <c r="H79" i="52"/>
  <c r="I79" i="52"/>
  <c r="H67" i="52"/>
  <c r="H60" i="52"/>
  <c r="H68" i="52"/>
  <c r="I68" i="52"/>
  <c r="H65" i="52"/>
  <c r="I65" i="52"/>
  <c r="H63" i="52"/>
  <c r="H71" i="52"/>
  <c r="H66" i="52"/>
  <c r="H73" i="52"/>
  <c r="I73" i="52"/>
  <c r="H69" i="52"/>
  <c r="H77" i="52"/>
  <c r="H59" i="52"/>
  <c r="I59" i="52"/>
  <c r="H76" i="52"/>
  <c r="H78" i="52"/>
  <c r="H61" i="52"/>
  <c r="I61" i="52"/>
  <c r="H62" i="52"/>
  <c r="I62" i="52"/>
  <c r="K17" i="52"/>
  <c r="Q17" i="52"/>
  <c r="J17" i="52"/>
  <c r="I42" i="52"/>
  <c r="I52" i="52"/>
  <c r="J52" i="52"/>
  <c r="I36" i="52"/>
  <c r="J36" i="52"/>
  <c r="I24" i="52"/>
  <c r="K23" i="52"/>
  <c r="Q23" i="52"/>
  <c r="J23" i="52"/>
  <c r="J27" i="52"/>
  <c r="K27" i="52"/>
  <c r="Q27" i="52"/>
  <c r="J42" i="52"/>
  <c r="K42" i="52"/>
  <c r="Q42" i="52"/>
  <c r="J48" i="52"/>
  <c r="K52" i="52"/>
  <c r="Q52" i="52"/>
  <c r="J49" i="52"/>
  <c r="K46" i="52"/>
  <c r="Q46" i="52"/>
  <c r="J46" i="52"/>
  <c r="R28" i="52"/>
  <c r="T28" i="52"/>
  <c r="V28" i="52"/>
  <c r="S28" i="52"/>
  <c r="U28" i="52"/>
  <c r="R18" i="52"/>
  <c r="T18" i="52"/>
  <c r="V18" i="52"/>
  <c r="S18" i="52"/>
  <c r="U18" i="52"/>
  <c r="K16" i="52"/>
  <c r="Q16" i="52"/>
  <c r="J16" i="52"/>
  <c r="I67" i="52"/>
  <c r="I77" i="52"/>
  <c r="R11" i="52"/>
  <c r="T11" i="52"/>
  <c r="V11" i="52"/>
  <c r="S11" i="52"/>
  <c r="U11" i="52"/>
  <c r="K53" i="52"/>
  <c r="Q53" i="52"/>
  <c r="J53" i="52"/>
  <c r="R26" i="52"/>
  <c r="T26" i="52"/>
  <c r="V26" i="52"/>
  <c r="S26" i="52"/>
  <c r="U26" i="52"/>
  <c r="K35" i="52"/>
  <c r="Q35" i="52"/>
  <c r="J35" i="52"/>
  <c r="K72" i="52"/>
  <c r="Q72" i="52"/>
  <c r="R21" i="52"/>
  <c r="T21" i="52"/>
  <c r="V21" i="52"/>
  <c r="S21" i="52"/>
  <c r="U21" i="52"/>
  <c r="R29" i="52"/>
  <c r="T29" i="52"/>
  <c r="V29" i="52"/>
  <c r="S29" i="52"/>
  <c r="U29" i="52"/>
  <c r="J38" i="52"/>
  <c r="K38" i="52"/>
  <c r="Q38" i="52"/>
  <c r="R15" i="52"/>
  <c r="T15" i="52"/>
  <c r="V15" i="52"/>
  <c r="S15" i="52"/>
  <c r="U15" i="52"/>
  <c r="R13" i="52"/>
  <c r="T13" i="52"/>
  <c r="V13" i="52"/>
  <c r="S13" i="52"/>
  <c r="U13" i="52"/>
  <c r="R12" i="52"/>
  <c r="T12" i="52"/>
  <c r="V12" i="52"/>
  <c r="S12" i="52"/>
  <c r="U12" i="52"/>
  <c r="I69" i="52"/>
  <c r="I63" i="52"/>
  <c r="I60" i="52"/>
  <c r="I75" i="52"/>
  <c r="I71" i="52"/>
  <c r="R22" i="52"/>
  <c r="T22" i="52"/>
  <c r="V22" i="52"/>
  <c r="S22" i="52"/>
  <c r="U22" i="52"/>
  <c r="R25" i="52"/>
  <c r="T25" i="52"/>
  <c r="V25" i="52"/>
  <c r="S25" i="52"/>
  <c r="U25" i="52"/>
  <c r="J47" i="52"/>
  <c r="K20" i="52"/>
  <c r="Q20" i="52"/>
  <c r="J20" i="52"/>
  <c r="R10" i="52"/>
  <c r="T10" i="52"/>
  <c r="V10" i="52"/>
  <c r="S10" i="52"/>
  <c r="U10" i="52"/>
  <c r="I78" i="52"/>
  <c r="I66" i="52"/>
  <c r="I76" i="52"/>
  <c r="K78" i="50"/>
  <c r="Q78" i="50"/>
  <c r="J78" i="50"/>
  <c r="J47" i="50"/>
  <c r="J76" i="50"/>
  <c r="K76" i="50"/>
  <c r="Q76" i="50"/>
  <c r="J65" i="50"/>
  <c r="K65" i="50"/>
  <c r="Q65" i="50"/>
  <c r="K71" i="50"/>
  <c r="Q71" i="50"/>
  <c r="S71" i="50"/>
  <c r="U71" i="50"/>
  <c r="J71" i="50"/>
  <c r="K70" i="50"/>
  <c r="Q70" i="50"/>
  <c r="J70" i="50"/>
  <c r="J44" i="50"/>
  <c r="K44" i="50"/>
  <c r="Q44" i="50"/>
  <c r="R54" i="50"/>
  <c r="T54" i="50"/>
  <c r="V54" i="50"/>
  <c r="S54" i="50"/>
  <c r="U54" i="50"/>
  <c r="S31" i="50"/>
  <c r="U31" i="50"/>
  <c r="R31" i="50"/>
  <c r="T31" i="50"/>
  <c r="V31" i="50"/>
  <c r="R55" i="50"/>
  <c r="T55" i="50"/>
  <c r="V55" i="50"/>
  <c r="S55" i="50"/>
  <c r="U55" i="50"/>
  <c r="R77" i="50"/>
  <c r="T77" i="50"/>
  <c r="V77" i="50"/>
  <c r="S77" i="50"/>
  <c r="U77" i="50"/>
  <c r="R46" i="50"/>
  <c r="T46" i="50"/>
  <c r="V46" i="50"/>
  <c r="S46" i="50"/>
  <c r="U46" i="50"/>
  <c r="K43" i="50"/>
  <c r="Q43" i="50"/>
  <c r="J43" i="50"/>
  <c r="K61" i="50"/>
  <c r="Q61" i="50"/>
  <c r="J61" i="50"/>
  <c r="K20" i="50"/>
  <c r="Q20" i="50"/>
  <c r="J20" i="50"/>
  <c r="S12" i="50"/>
  <c r="U12" i="50"/>
  <c r="R12" i="50"/>
  <c r="T12" i="50"/>
  <c r="V12" i="50"/>
  <c r="S21" i="50"/>
  <c r="U21" i="50"/>
  <c r="R21" i="50"/>
  <c r="T21" i="50"/>
  <c r="V21" i="50"/>
  <c r="K48" i="50"/>
  <c r="Q48" i="50"/>
  <c r="J48" i="50"/>
  <c r="K42" i="50"/>
  <c r="Q42" i="50"/>
  <c r="J42" i="50"/>
  <c r="J37" i="50"/>
  <c r="K37" i="50"/>
  <c r="Q37" i="50"/>
  <c r="R30" i="50"/>
  <c r="T30" i="50"/>
  <c r="V30" i="50"/>
  <c r="S30" i="50"/>
  <c r="U30" i="50"/>
  <c r="S16" i="50"/>
  <c r="U16" i="50"/>
  <c r="R16" i="50"/>
  <c r="T16" i="50"/>
  <c r="V16" i="50"/>
  <c r="J24" i="50"/>
  <c r="K24" i="50"/>
  <c r="Q24" i="50"/>
  <c r="S14" i="50"/>
  <c r="U14" i="50"/>
  <c r="R14" i="50"/>
  <c r="T14" i="50"/>
  <c r="V14" i="50"/>
  <c r="S25" i="50"/>
  <c r="U25" i="50"/>
  <c r="R25" i="50"/>
  <c r="T25" i="50"/>
  <c r="V25" i="50"/>
  <c r="R50" i="50"/>
  <c r="T50" i="50"/>
  <c r="V50" i="50"/>
  <c r="S50" i="50"/>
  <c r="U50" i="50"/>
  <c r="S18" i="50"/>
  <c r="U18" i="50"/>
  <c r="R18" i="50"/>
  <c r="T18" i="50"/>
  <c r="V18" i="50"/>
  <c r="J72" i="50"/>
  <c r="K72" i="50"/>
  <c r="Q72" i="50"/>
  <c r="S27" i="50"/>
  <c r="U27" i="50"/>
  <c r="R27" i="50"/>
  <c r="T27" i="50"/>
  <c r="V27" i="50"/>
  <c r="K74" i="50"/>
  <c r="Q74" i="50"/>
  <c r="J74" i="50"/>
  <c r="R51" i="50"/>
  <c r="T51" i="50"/>
  <c r="V51" i="50"/>
  <c r="S51" i="50"/>
  <c r="U51" i="50"/>
  <c r="S23" i="50"/>
  <c r="U23" i="50"/>
  <c r="R23" i="50"/>
  <c r="T23" i="50"/>
  <c r="V23" i="50"/>
  <c r="K52" i="50"/>
  <c r="Q52" i="50"/>
  <c r="J52" i="50"/>
  <c r="J75" i="50"/>
  <c r="K75" i="50"/>
  <c r="Q75" i="50"/>
  <c r="K63" i="50"/>
  <c r="Q63" i="50"/>
  <c r="J63" i="50"/>
  <c r="J60" i="50"/>
  <c r="K60" i="50"/>
  <c r="Q60" i="50"/>
  <c r="K49" i="50"/>
  <c r="Q49" i="50"/>
  <c r="J49" i="50"/>
  <c r="S22" i="50"/>
  <c r="U22" i="50"/>
  <c r="R22" i="50"/>
  <c r="T22" i="50"/>
  <c r="V22" i="50"/>
  <c r="R29" i="50"/>
  <c r="T29" i="50"/>
  <c r="V29" i="50"/>
  <c r="S29" i="50"/>
  <c r="U29" i="50"/>
  <c r="R41" i="50"/>
  <c r="T41" i="50"/>
  <c r="V41" i="50"/>
  <c r="S41" i="50"/>
  <c r="U41" i="50"/>
  <c r="R47" i="50"/>
  <c r="T47" i="50"/>
  <c r="V47" i="50"/>
  <c r="S47" i="50"/>
  <c r="U47" i="50"/>
  <c r="S36" i="50"/>
  <c r="U36" i="50"/>
  <c r="R36" i="50"/>
  <c r="T36" i="50"/>
  <c r="V36" i="50"/>
  <c r="K67" i="50"/>
  <c r="Q67" i="50"/>
  <c r="J67" i="50"/>
  <c r="R38" i="50"/>
  <c r="T38" i="50"/>
  <c r="V38" i="50"/>
  <c r="S38" i="50"/>
  <c r="U38" i="50"/>
  <c r="S68" i="50"/>
  <c r="U68" i="50"/>
  <c r="R68" i="50"/>
  <c r="T68" i="50"/>
  <c r="V68" i="50"/>
  <c r="J39" i="50"/>
  <c r="K39" i="50"/>
  <c r="Q39" i="50"/>
  <c r="K62" i="50"/>
  <c r="Q62" i="50"/>
  <c r="J62" i="50"/>
  <c r="S15" i="50"/>
  <c r="U15" i="50"/>
  <c r="R15" i="50"/>
  <c r="T15" i="50"/>
  <c r="V15" i="50"/>
  <c r="R78" i="50"/>
  <c r="T78" i="50"/>
  <c r="V78" i="50"/>
  <c r="S78" i="50"/>
  <c r="U78" i="50"/>
  <c r="R79" i="50"/>
  <c r="T79" i="50"/>
  <c r="V79" i="50"/>
  <c r="S79" i="50"/>
  <c r="U79" i="50"/>
  <c r="S65" i="50"/>
  <c r="U65" i="50"/>
  <c r="R65" i="50"/>
  <c r="T65" i="50"/>
  <c r="V65" i="50"/>
  <c r="K64" i="50"/>
  <c r="Q64" i="50"/>
  <c r="J64" i="50"/>
  <c r="J53" i="50"/>
  <c r="K53" i="50"/>
  <c r="Q53" i="50"/>
  <c r="K73" i="50"/>
  <c r="Q73" i="50"/>
  <c r="J73" i="50"/>
  <c r="S11" i="50"/>
  <c r="U11" i="50"/>
  <c r="R11" i="50"/>
  <c r="T11" i="50"/>
  <c r="V11" i="50"/>
  <c r="S19" i="50"/>
  <c r="U19" i="50"/>
  <c r="R19" i="50"/>
  <c r="T19" i="50"/>
  <c r="V19" i="50"/>
  <c r="J40" i="50"/>
  <c r="K40" i="50"/>
  <c r="Q40" i="50"/>
  <c r="R45" i="50"/>
  <c r="T45" i="50"/>
  <c r="V45" i="50"/>
  <c r="S45" i="50"/>
  <c r="U45" i="50"/>
  <c r="K69" i="50"/>
  <c r="Q69" i="50"/>
  <c r="J69" i="50"/>
  <c r="S13" i="50"/>
  <c r="U13" i="50"/>
  <c r="R13" i="50"/>
  <c r="T13" i="50"/>
  <c r="V13" i="50"/>
  <c r="J66" i="50"/>
  <c r="K66" i="50"/>
  <c r="Q66" i="50"/>
  <c r="S28" i="50"/>
  <c r="U28" i="50"/>
  <c r="R28" i="50"/>
  <c r="T28" i="50"/>
  <c r="V28" i="50"/>
  <c r="S76" i="50"/>
  <c r="U76" i="50"/>
  <c r="R76" i="50"/>
  <c r="T76" i="50"/>
  <c r="V76" i="50"/>
  <c r="R10" i="50"/>
  <c r="T10" i="50"/>
  <c r="V10" i="50"/>
  <c r="S10" i="50"/>
  <c r="U10" i="50"/>
  <c r="S26" i="50"/>
  <c r="U26" i="50"/>
  <c r="R26" i="50"/>
  <c r="T26" i="50"/>
  <c r="V26" i="50"/>
  <c r="J38" i="49"/>
  <c r="K38" i="49"/>
  <c r="Q38" i="49"/>
  <c r="J56" i="49"/>
  <c r="K56" i="49"/>
  <c r="Q56" i="49"/>
  <c r="J50" i="49"/>
  <c r="K50" i="49"/>
  <c r="Q50" i="49"/>
  <c r="K63" i="49"/>
  <c r="Q63" i="49"/>
  <c r="J63" i="49"/>
  <c r="K79" i="49"/>
  <c r="Q79" i="49"/>
  <c r="J79" i="49"/>
  <c r="J75" i="49"/>
  <c r="K75" i="49"/>
  <c r="Q75" i="49"/>
  <c r="J66" i="49"/>
  <c r="K66" i="49"/>
  <c r="Q66" i="49"/>
  <c r="J70" i="49"/>
  <c r="K70" i="49"/>
  <c r="Q70" i="49"/>
  <c r="I55" i="49"/>
  <c r="R27" i="49"/>
  <c r="T27" i="49"/>
  <c r="V27" i="49"/>
  <c r="S27" i="49"/>
  <c r="U27" i="49"/>
  <c r="J40" i="49"/>
  <c r="K40" i="49"/>
  <c r="Q40" i="49"/>
  <c r="R28" i="49"/>
  <c r="T28" i="49"/>
  <c r="V28" i="49"/>
  <c r="S28" i="49"/>
  <c r="U28" i="49"/>
  <c r="K71" i="49"/>
  <c r="Q71" i="49"/>
  <c r="J71" i="49"/>
  <c r="K65" i="49"/>
  <c r="Q65" i="49"/>
  <c r="J65" i="49"/>
  <c r="J72" i="49"/>
  <c r="K72" i="49"/>
  <c r="Q72" i="49"/>
  <c r="R21" i="49"/>
  <c r="T21" i="49"/>
  <c r="V21" i="49"/>
  <c r="S21" i="49"/>
  <c r="U21" i="49"/>
  <c r="J62" i="49"/>
  <c r="J61" i="49"/>
  <c r="J45" i="49"/>
  <c r="K46" i="49"/>
  <c r="Q46" i="49"/>
  <c r="R46" i="49"/>
  <c r="T46" i="49"/>
  <c r="V46" i="49"/>
  <c r="J48" i="49"/>
  <c r="K48" i="49"/>
  <c r="Q48" i="49"/>
  <c r="I44" i="49"/>
  <c r="I43" i="49"/>
  <c r="I68" i="49"/>
  <c r="K82" i="49"/>
  <c r="Q82" i="49"/>
  <c r="J82" i="49"/>
  <c r="I77" i="49"/>
  <c r="I54" i="49"/>
  <c r="I53" i="49"/>
  <c r="I37" i="49"/>
  <c r="R15" i="49"/>
  <c r="T15" i="49"/>
  <c r="V15" i="49"/>
  <c r="S15" i="49"/>
  <c r="U15" i="49"/>
  <c r="K51" i="49"/>
  <c r="Q51" i="49"/>
  <c r="J51" i="49"/>
  <c r="I36" i="49"/>
  <c r="J39" i="49"/>
  <c r="K39" i="49"/>
  <c r="Q39" i="49"/>
  <c r="I41" i="49"/>
  <c r="I42" i="49"/>
  <c r="J64" i="49"/>
  <c r="K64" i="49"/>
  <c r="Q64" i="49"/>
  <c r="I81" i="49"/>
  <c r="I73" i="49"/>
  <c r="I69" i="49"/>
  <c r="I76" i="49"/>
  <c r="I67" i="49"/>
  <c r="I80" i="49"/>
  <c r="S49" i="49"/>
  <c r="U49" i="49"/>
  <c r="R49" i="49"/>
  <c r="T49" i="49"/>
  <c r="V49" i="49"/>
  <c r="R74" i="49"/>
  <c r="T74" i="49"/>
  <c r="V74" i="49"/>
  <c r="S74" i="49"/>
  <c r="U74" i="49"/>
  <c r="S52" i="49"/>
  <c r="U52" i="49"/>
  <c r="R52" i="49"/>
  <c r="T52" i="49"/>
  <c r="V52" i="49"/>
  <c r="R20" i="49"/>
  <c r="T20" i="49"/>
  <c r="V20" i="49"/>
  <c r="S20" i="49"/>
  <c r="U20" i="49"/>
  <c r="R78" i="49"/>
  <c r="T78" i="49"/>
  <c r="V78" i="49"/>
  <c r="S78" i="49"/>
  <c r="U78" i="49"/>
  <c r="R16" i="49"/>
  <c r="T16" i="49"/>
  <c r="V16" i="49"/>
  <c r="S16" i="49"/>
  <c r="U16" i="49"/>
  <c r="S46" i="49"/>
  <c r="U46" i="49"/>
  <c r="R47" i="49"/>
  <c r="T47" i="49"/>
  <c r="V47" i="49"/>
  <c r="S47" i="49"/>
  <c r="U47" i="49"/>
  <c r="R62" i="49"/>
  <c r="T62" i="49"/>
  <c r="V62" i="49"/>
  <c r="S62" i="49"/>
  <c r="U62" i="49"/>
  <c r="R26" i="49"/>
  <c r="T26" i="49"/>
  <c r="V26" i="49"/>
  <c r="S26" i="49"/>
  <c r="U26" i="49"/>
  <c r="S61" i="49"/>
  <c r="U61" i="49"/>
  <c r="R61" i="49"/>
  <c r="T61" i="49"/>
  <c r="V61" i="49"/>
  <c r="R45" i="49"/>
  <c r="T45" i="49"/>
  <c r="V45" i="49"/>
  <c r="S45" i="49"/>
  <c r="U45" i="49"/>
  <c r="S73" i="53"/>
  <c r="U73" i="53"/>
  <c r="R73" i="53"/>
  <c r="T73" i="53"/>
  <c r="V73" i="53"/>
  <c r="S42" i="53"/>
  <c r="U42" i="53"/>
  <c r="R42" i="53"/>
  <c r="T42" i="53"/>
  <c r="V42" i="53"/>
  <c r="S50" i="53"/>
  <c r="U50" i="53"/>
  <c r="R50" i="53"/>
  <c r="T50" i="53"/>
  <c r="V50" i="53"/>
  <c r="S65" i="53"/>
  <c r="U65" i="53"/>
  <c r="R65" i="53"/>
  <c r="T65" i="53"/>
  <c r="V65" i="53"/>
  <c r="S72" i="53"/>
  <c r="U72" i="53"/>
  <c r="R72" i="53"/>
  <c r="T72" i="53"/>
  <c r="V72" i="53"/>
  <c r="S61" i="53"/>
  <c r="U61" i="53"/>
  <c r="R61" i="53"/>
  <c r="T61" i="53"/>
  <c r="V61" i="53"/>
  <c r="S51" i="53"/>
  <c r="U51" i="53"/>
  <c r="R51" i="53"/>
  <c r="T51" i="53"/>
  <c r="V51" i="53"/>
  <c r="S52" i="53"/>
  <c r="U52" i="53"/>
  <c r="R52" i="53"/>
  <c r="T52" i="53"/>
  <c r="V52" i="53"/>
  <c r="S78" i="53"/>
  <c r="U78" i="53"/>
  <c r="R78" i="53"/>
  <c r="T78" i="53"/>
  <c r="V78" i="53"/>
  <c r="S54" i="53"/>
  <c r="U54" i="53"/>
  <c r="R54" i="53"/>
  <c r="T54" i="53"/>
  <c r="V54" i="53"/>
  <c r="S47" i="53"/>
  <c r="U47" i="53"/>
  <c r="R47" i="53"/>
  <c r="T47" i="53"/>
  <c r="V47" i="53"/>
  <c r="S38" i="53"/>
  <c r="U38" i="53"/>
  <c r="R38" i="53"/>
  <c r="T38" i="53"/>
  <c r="V38" i="53"/>
  <c r="S79" i="53"/>
  <c r="U79" i="53"/>
  <c r="R79" i="53"/>
  <c r="T79" i="53"/>
  <c r="V79" i="53"/>
  <c r="S35" i="53"/>
  <c r="U35" i="53"/>
  <c r="R35" i="53"/>
  <c r="T35" i="53"/>
  <c r="V35" i="53"/>
  <c r="S68" i="53"/>
  <c r="U68" i="53"/>
  <c r="R68" i="53"/>
  <c r="T68" i="53"/>
  <c r="V68" i="53"/>
  <c r="S60" i="53"/>
  <c r="U60" i="53"/>
  <c r="R60" i="53"/>
  <c r="T60" i="53"/>
  <c r="V60" i="53"/>
  <c r="S70" i="53"/>
  <c r="U70" i="53"/>
  <c r="R70" i="53"/>
  <c r="T70" i="53"/>
  <c r="V70" i="53"/>
  <c r="S43" i="53"/>
  <c r="U43" i="53"/>
  <c r="R43" i="53"/>
  <c r="T43" i="53"/>
  <c r="V43" i="53"/>
  <c r="S53" i="53"/>
  <c r="U53" i="53"/>
  <c r="R53" i="53"/>
  <c r="T53" i="53"/>
  <c r="V53" i="53"/>
  <c r="S74" i="53"/>
  <c r="U74" i="53"/>
  <c r="R74" i="53"/>
  <c r="T74" i="53"/>
  <c r="V74" i="53"/>
  <c r="S59" i="53"/>
  <c r="U59" i="53"/>
  <c r="R59" i="53"/>
  <c r="T59" i="53"/>
  <c r="V59" i="53"/>
  <c r="S49" i="53"/>
  <c r="U49" i="53"/>
  <c r="R49" i="53"/>
  <c r="T49" i="53"/>
  <c r="V49" i="53"/>
  <c r="S45" i="53"/>
  <c r="U45" i="53"/>
  <c r="R45" i="53"/>
  <c r="T45" i="53"/>
  <c r="V45" i="53"/>
  <c r="S69" i="53"/>
  <c r="U69" i="53"/>
  <c r="R69" i="53"/>
  <c r="T69" i="53"/>
  <c r="V69" i="53"/>
  <c r="S62" i="53"/>
  <c r="U62" i="53"/>
  <c r="R62" i="53"/>
  <c r="T62" i="53"/>
  <c r="V62" i="53"/>
  <c r="S75" i="53"/>
  <c r="U75" i="53"/>
  <c r="R75" i="53"/>
  <c r="T75" i="53"/>
  <c r="V75" i="53"/>
  <c r="S71" i="53"/>
  <c r="U71" i="53"/>
  <c r="R71" i="53"/>
  <c r="T71" i="53"/>
  <c r="V71" i="53"/>
  <c r="S66" i="53"/>
  <c r="U66" i="53"/>
  <c r="R66" i="53"/>
  <c r="T66" i="53"/>
  <c r="V66" i="53"/>
  <c r="S67" i="53"/>
  <c r="U67" i="53"/>
  <c r="R67" i="53"/>
  <c r="T67" i="53"/>
  <c r="V67" i="53"/>
  <c r="S64" i="53"/>
  <c r="U64" i="53"/>
  <c r="R64" i="53"/>
  <c r="T64" i="53"/>
  <c r="V64" i="53"/>
  <c r="S63" i="53"/>
  <c r="U63" i="53"/>
  <c r="R63" i="53"/>
  <c r="T63" i="53"/>
  <c r="V63" i="53"/>
  <c r="S77" i="53"/>
  <c r="U77" i="53"/>
  <c r="R77" i="53"/>
  <c r="T77" i="53"/>
  <c r="V77" i="53"/>
  <c r="S40" i="53"/>
  <c r="U40" i="53"/>
  <c r="R40" i="53"/>
  <c r="T40" i="53"/>
  <c r="V40" i="53"/>
  <c r="S39" i="53"/>
  <c r="U39" i="53"/>
  <c r="R39" i="53"/>
  <c r="T39" i="53"/>
  <c r="V39" i="53"/>
  <c r="S24" i="53"/>
  <c r="U24" i="53"/>
  <c r="R24" i="53"/>
  <c r="T24" i="53"/>
  <c r="V24" i="53"/>
  <c r="S16" i="53"/>
  <c r="U16" i="53"/>
  <c r="R16" i="53"/>
  <c r="T16" i="53"/>
  <c r="V16" i="53"/>
  <c r="S76" i="53"/>
  <c r="U76" i="53"/>
  <c r="R76" i="53"/>
  <c r="T76" i="53"/>
  <c r="V76" i="53"/>
  <c r="S46" i="53"/>
  <c r="U46" i="53"/>
  <c r="R46" i="53"/>
  <c r="T46" i="53"/>
  <c r="V46" i="53"/>
  <c r="S41" i="53"/>
  <c r="U41" i="53"/>
  <c r="R41" i="53"/>
  <c r="T41" i="53"/>
  <c r="V41" i="53"/>
  <c r="S36" i="53"/>
  <c r="U36" i="53"/>
  <c r="R36" i="53"/>
  <c r="T36" i="53"/>
  <c r="V36" i="53"/>
  <c r="S44" i="53"/>
  <c r="U44" i="53"/>
  <c r="R44" i="53"/>
  <c r="T44" i="53"/>
  <c r="V44" i="53"/>
  <c r="S37" i="53"/>
  <c r="U37" i="53"/>
  <c r="R37" i="53"/>
  <c r="T37" i="53"/>
  <c r="V37" i="53"/>
  <c r="S48" i="53"/>
  <c r="U48" i="53"/>
  <c r="R48" i="53"/>
  <c r="T48" i="53"/>
  <c r="V48" i="53"/>
  <c r="I37" i="51"/>
  <c r="I53" i="51"/>
  <c r="I75" i="51"/>
  <c r="J75" i="51"/>
  <c r="I71" i="51"/>
  <c r="K71" i="51"/>
  <c r="Q71" i="51"/>
  <c r="I65" i="51"/>
  <c r="I67" i="51"/>
  <c r="I69" i="51"/>
  <c r="J69" i="51"/>
  <c r="I54" i="51"/>
  <c r="K54" i="51"/>
  <c r="Q54" i="51"/>
  <c r="I41" i="51"/>
  <c r="I46" i="51"/>
  <c r="I36" i="51"/>
  <c r="J36" i="51"/>
  <c r="I38" i="51"/>
  <c r="J38" i="51"/>
  <c r="I50" i="51"/>
  <c r="I61" i="51"/>
  <c r="I74" i="51"/>
  <c r="I68" i="51"/>
  <c r="K68" i="51"/>
  <c r="Q68" i="51"/>
  <c r="I70" i="51"/>
  <c r="I73" i="51"/>
  <c r="S18" i="51"/>
  <c r="U18" i="51"/>
  <c r="R18" i="51"/>
  <c r="T18" i="51"/>
  <c r="V18" i="51"/>
  <c r="K45" i="51"/>
  <c r="Q45" i="51"/>
  <c r="J45" i="51"/>
  <c r="J37" i="51"/>
  <c r="K37" i="51"/>
  <c r="Q37" i="51"/>
  <c r="K53" i="51"/>
  <c r="Q53" i="51"/>
  <c r="J53" i="51"/>
  <c r="K43" i="51"/>
  <c r="Q43" i="51"/>
  <c r="J43" i="51"/>
  <c r="K55" i="51"/>
  <c r="Q55" i="51"/>
  <c r="J55" i="51"/>
  <c r="S26" i="51"/>
  <c r="U26" i="51"/>
  <c r="R26" i="51"/>
  <c r="T26" i="51"/>
  <c r="V26" i="51"/>
  <c r="K75" i="51"/>
  <c r="Q75" i="51"/>
  <c r="J71" i="51"/>
  <c r="K65" i="51"/>
  <c r="Q65" i="51"/>
  <c r="J65" i="51"/>
  <c r="K67" i="51"/>
  <c r="Q67" i="51"/>
  <c r="J67" i="51"/>
  <c r="K69" i="51"/>
  <c r="Q69" i="51"/>
  <c r="J54" i="51"/>
  <c r="K41" i="51"/>
  <c r="Q41" i="51"/>
  <c r="J41" i="51"/>
  <c r="J46" i="51"/>
  <c r="K46" i="51"/>
  <c r="Q46" i="51"/>
  <c r="K36" i="51"/>
  <c r="Q36" i="51"/>
  <c r="K38" i="51"/>
  <c r="Q38" i="51"/>
  <c r="K50" i="51"/>
  <c r="Q50" i="51"/>
  <c r="J50" i="51"/>
  <c r="S23" i="51"/>
  <c r="U23" i="51"/>
  <c r="R23" i="51"/>
  <c r="T23" i="51"/>
  <c r="V23" i="51"/>
  <c r="K61" i="51"/>
  <c r="Q61" i="51"/>
  <c r="J61" i="51"/>
  <c r="K74" i="51"/>
  <c r="Q74" i="51"/>
  <c r="J74" i="51"/>
  <c r="K70" i="51"/>
  <c r="Q70" i="51"/>
  <c r="J70" i="51"/>
  <c r="J73" i="51"/>
  <c r="K73" i="51"/>
  <c r="Q73" i="51"/>
  <c r="S19" i="51"/>
  <c r="U19" i="51"/>
  <c r="R19" i="51"/>
  <c r="T19" i="51"/>
  <c r="V19" i="51"/>
  <c r="S22" i="51"/>
  <c r="U22" i="51"/>
  <c r="R22" i="51"/>
  <c r="T22" i="51"/>
  <c r="V22" i="51"/>
  <c r="R15" i="51"/>
  <c r="T15" i="51"/>
  <c r="V15" i="51"/>
  <c r="S15" i="51"/>
  <c r="U15" i="51"/>
  <c r="S10" i="51"/>
  <c r="U10" i="51"/>
  <c r="R10" i="51"/>
  <c r="T10" i="51"/>
  <c r="V10" i="51"/>
  <c r="S11" i="51"/>
  <c r="U11" i="51"/>
  <c r="R11" i="51"/>
  <c r="T11" i="51"/>
  <c r="V11" i="51"/>
  <c r="S21" i="51"/>
  <c r="U21" i="51"/>
  <c r="R21" i="51"/>
  <c r="T21" i="51"/>
  <c r="V21" i="51"/>
  <c r="J48" i="51"/>
  <c r="K48" i="51"/>
  <c r="Q48" i="51"/>
  <c r="I42" i="51"/>
  <c r="K63" i="51"/>
  <c r="Q63" i="51"/>
  <c r="J63" i="51"/>
  <c r="J76" i="51"/>
  <c r="K76" i="51"/>
  <c r="Q76" i="51"/>
  <c r="R24" i="51"/>
  <c r="T24" i="51"/>
  <c r="V24" i="51"/>
  <c r="S24" i="51"/>
  <c r="U24" i="51"/>
  <c r="J20" i="51"/>
  <c r="K20" i="51"/>
  <c r="Q20" i="51"/>
  <c r="S16" i="51"/>
  <c r="U16" i="51"/>
  <c r="R16" i="51"/>
  <c r="T16" i="51"/>
  <c r="V16" i="51"/>
  <c r="S17" i="51"/>
  <c r="U17" i="51"/>
  <c r="R17" i="51"/>
  <c r="T17" i="51"/>
  <c r="V17" i="51"/>
  <c r="R28" i="51"/>
  <c r="T28" i="51"/>
  <c r="V28" i="51"/>
  <c r="S28" i="51"/>
  <c r="U28" i="51"/>
  <c r="S29" i="51"/>
  <c r="U29" i="51"/>
  <c r="R29" i="51"/>
  <c r="T29" i="51"/>
  <c r="V29" i="51"/>
  <c r="J47" i="51"/>
  <c r="K47" i="51"/>
  <c r="Q47" i="51"/>
  <c r="K39" i="51"/>
  <c r="Q39" i="51"/>
  <c r="J39" i="51"/>
  <c r="K49" i="51"/>
  <c r="Q49" i="51"/>
  <c r="J49" i="51"/>
  <c r="K51" i="51"/>
  <c r="Q51" i="51"/>
  <c r="J51" i="51"/>
  <c r="J66" i="51"/>
  <c r="K66" i="51"/>
  <c r="Q66" i="51"/>
  <c r="K77" i="51"/>
  <c r="Q77" i="51"/>
  <c r="J77" i="51"/>
  <c r="K60" i="51"/>
  <c r="Q60" i="51"/>
  <c r="J60" i="51"/>
  <c r="S25" i="51"/>
  <c r="U25" i="51"/>
  <c r="R25" i="51"/>
  <c r="T25" i="51"/>
  <c r="V25" i="51"/>
  <c r="S14" i="51"/>
  <c r="U14" i="51"/>
  <c r="R14" i="51"/>
  <c r="T14" i="51"/>
  <c r="V14" i="51"/>
  <c r="S27" i="51"/>
  <c r="U27" i="51"/>
  <c r="R27" i="51"/>
  <c r="T27" i="51"/>
  <c r="V27" i="51"/>
  <c r="I40" i="51"/>
  <c r="I52" i="51"/>
  <c r="I44" i="51"/>
  <c r="S12" i="51"/>
  <c r="U12" i="51"/>
  <c r="R12" i="51"/>
  <c r="T12" i="51"/>
  <c r="V12" i="51"/>
  <c r="I72" i="51"/>
  <c r="I62" i="51"/>
  <c r="I79" i="51"/>
  <c r="I64" i="51"/>
  <c r="I78" i="51"/>
  <c r="S13" i="51"/>
  <c r="U13" i="51"/>
  <c r="R13" i="51"/>
  <c r="T13" i="51"/>
  <c r="V13" i="51"/>
  <c r="K73" i="52"/>
  <c r="Q73" i="52"/>
  <c r="J73" i="52"/>
  <c r="K44" i="52"/>
  <c r="Q44" i="52"/>
  <c r="R44" i="52"/>
  <c r="T44" i="52"/>
  <c r="V44" i="52"/>
  <c r="J44" i="52"/>
  <c r="K59" i="52"/>
  <c r="Q59" i="52"/>
  <c r="J59" i="52"/>
  <c r="K74" i="52"/>
  <c r="Q74" i="52"/>
  <c r="R74" i="52"/>
  <c r="T74" i="52"/>
  <c r="V74" i="52"/>
  <c r="J74" i="52"/>
  <c r="J68" i="52"/>
  <c r="K68" i="52"/>
  <c r="Q68" i="52"/>
  <c r="R68" i="52"/>
  <c r="T68" i="52"/>
  <c r="V68" i="52"/>
  <c r="K54" i="52"/>
  <c r="Q54" i="52"/>
  <c r="S54" i="52"/>
  <c r="U54" i="52"/>
  <c r="J54" i="52"/>
  <c r="K45" i="52"/>
  <c r="Q45" i="52"/>
  <c r="J45" i="52"/>
  <c r="J70" i="52"/>
  <c r="K70" i="52"/>
  <c r="Q70" i="52"/>
  <c r="S70" i="52"/>
  <c r="U70" i="52"/>
  <c r="K39" i="52"/>
  <c r="Q39" i="52"/>
  <c r="J39" i="52"/>
  <c r="R14" i="52"/>
  <c r="T14" i="52"/>
  <c r="V14" i="52"/>
  <c r="S14" i="52"/>
  <c r="U14" i="52"/>
  <c r="R23" i="52"/>
  <c r="T23" i="52"/>
  <c r="V23" i="52"/>
  <c r="S23" i="52"/>
  <c r="U23" i="52"/>
  <c r="K43" i="52"/>
  <c r="Q43" i="52"/>
  <c r="R43" i="52"/>
  <c r="T43" i="52"/>
  <c r="V43" i="52"/>
  <c r="J40" i="52"/>
  <c r="R27" i="52"/>
  <c r="T27" i="52"/>
  <c r="V27" i="52"/>
  <c r="S27" i="52"/>
  <c r="U27" i="52"/>
  <c r="I51" i="52"/>
  <c r="R30" i="52"/>
  <c r="T30" i="52"/>
  <c r="V30" i="52"/>
  <c r="S30" i="52"/>
  <c r="U30" i="52"/>
  <c r="J50" i="52"/>
  <c r="J37" i="52"/>
  <c r="K36" i="52"/>
  <c r="Q36" i="52"/>
  <c r="S36" i="52"/>
  <c r="U36" i="52"/>
  <c r="J24" i="52"/>
  <c r="K24" i="52"/>
  <c r="Q24" i="52"/>
  <c r="R17" i="52"/>
  <c r="T17" i="52"/>
  <c r="V17" i="52"/>
  <c r="S17" i="52"/>
  <c r="U17" i="52"/>
  <c r="S19" i="52"/>
  <c r="U19" i="52"/>
  <c r="R19" i="52"/>
  <c r="T19" i="52"/>
  <c r="V19" i="52"/>
  <c r="I41" i="52"/>
  <c r="K61" i="52"/>
  <c r="Q61" i="52"/>
  <c r="J61" i="52"/>
  <c r="K62" i="52"/>
  <c r="Q62" i="52"/>
  <c r="J62" i="52"/>
  <c r="S47" i="52"/>
  <c r="U47" i="52"/>
  <c r="R47" i="52"/>
  <c r="T47" i="52"/>
  <c r="V47" i="52"/>
  <c r="J71" i="52"/>
  <c r="K71" i="52"/>
  <c r="Q71" i="52"/>
  <c r="K69" i="52"/>
  <c r="Q69" i="52"/>
  <c r="J69" i="52"/>
  <c r="S73" i="52"/>
  <c r="U73" i="52"/>
  <c r="R73" i="52"/>
  <c r="T73" i="52"/>
  <c r="V73" i="52"/>
  <c r="S59" i="52"/>
  <c r="U59" i="52"/>
  <c r="R59" i="52"/>
  <c r="T59" i="52"/>
  <c r="V59" i="52"/>
  <c r="S35" i="52"/>
  <c r="U35" i="52"/>
  <c r="R35" i="52"/>
  <c r="T35" i="52"/>
  <c r="V35" i="52"/>
  <c r="S53" i="52"/>
  <c r="U53" i="52"/>
  <c r="R53" i="52"/>
  <c r="T53" i="52"/>
  <c r="V53" i="52"/>
  <c r="K65" i="52"/>
  <c r="Q65" i="52"/>
  <c r="J65" i="52"/>
  <c r="S43" i="52"/>
  <c r="U43" i="52"/>
  <c r="S74" i="52"/>
  <c r="U74" i="52"/>
  <c r="K67" i="52"/>
  <c r="Q67" i="52"/>
  <c r="J67" i="52"/>
  <c r="S50" i="52"/>
  <c r="U50" i="52"/>
  <c r="R50" i="52"/>
  <c r="T50" i="52"/>
  <c r="V50" i="52"/>
  <c r="S37" i="52"/>
  <c r="U37" i="52"/>
  <c r="R37" i="52"/>
  <c r="T37" i="52"/>
  <c r="V37" i="52"/>
  <c r="S48" i="52"/>
  <c r="U48" i="52"/>
  <c r="R48" i="52"/>
  <c r="T48" i="52"/>
  <c r="V48" i="52"/>
  <c r="S40" i="52"/>
  <c r="U40" i="52"/>
  <c r="R40" i="52"/>
  <c r="T40" i="52"/>
  <c r="V40" i="52"/>
  <c r="S39" i="52"/>
  <c r="U39" i="52"/>
  <c r="R39" i="52"/>
  <c r="T39" i="52"/>
  <c r="V39" i="52"/>
  <c r="J75" i="52"/>
  <c r="K75" i="52"/>
  <c r="Q75" i="52"/>
  <c r="R20" i="52"/>
  <c r="T20" i="52"/>
  <c r="V20" i="52"/>
  <c r="S20" i="52"/>
  <c r="U20" i="52"/>
  <c r="K60" i="52"/>
  <c r="Q60" i="52"/>
  <c r="J60" i="52"/>
  <c r="S68" i="52"/>
  <c r="U68" i="52"/>
  <c r="S72" i="52"/>
  <c r="U72" i="52"/>
  <c r="R72" i="52"/>
  <c r="T72" i="52"/>
  <c r="V72" i="52"/>
  <c r="S52" i="52"/>
  <c r="U52" i="52"/>
  <c r="R52" i="52"/>
  <c r="T52" i="52"/>
  <c r="V52" i="52"/>
  <c r="S42" i="52"/>
  <c r="U42" i="52"/>
  <c r="R42" i="52"/>
  <c r="T42" i="52"/>
  <c r="V42" i="52"/>
  <c r="J64" i="52"/>
  <c r="K64" i="52"/>
  <c r="Q64" i="52"/>
  <c r="K66" i="52"/>
  <c r="Q66" i="52"/>
  <c r="J66" i="52"/>
  <c r="K76" i="52"/>
  <c r="Q76" i="52"/>
  <c r="J76" i="52"/>
  <c r="K78" i="52"/>
  <c r="Q78" i="52"/>
  <c r="J78" i="52"/>
  <c r="J79" i="52"/>
  <c r="K79" i="52"/>
  <c r="Q79" i="52"/>
  <c r="K63" i="52"/>
  <c r="Q63" i="52"/>
  <c r="J63" i="52"/>
  <c r="S38" i="52"/>
  <c r="U38" i="52"/>
  <c r="R38" i="52"/>
  <c r="T38" i="52"/>
  <c r="V38" i="52"/>
  <c r="J77" i="52"/>
  <c r="K77" i="52"/>
  <c r="Q77" i="52"/>
  <c r="R16" i="52"/>
  <c r="T16" i="52"/>
  <c r="V16" i="52"/>
  <c r="S16" i="52"/>
  <c r="U16" i="52"/>
  <c r="S46" i="52"/>
  <c r="U46" i="52"/>
  <c r="R46" i="52"/>
  <c r="T46" i="52"/>
  <c r="V46" i="52"/>
  <c r="S49" i="52"/>
  <c r="U49" i="52"/>
  <c r="R49" i="52"/>
  <c r="T49" i="52"/>
  <c r="V49" i="52"/>
  <c r="S44" i="52"/>
  <c r="U44" i="52"/>
  <c r="R54" i="52"/>
  <c r="T54" i="52"/>
  <c r="V54" i="52"/>
  <c r="S45" i="52"/>
  <c r="U45" i="52"/>
  <c r="R45" i="52"/>
  <c r="T45" i="52"/>
  <c r="V45" i="52"/>
  <c r="R71" i="50"/>
  <c r="T71" i="50"/>
  <c r="V71" i="50"/>
  <c r="R39" i="50"/>
  <c r="T39" i="50"/>
  <c r="V39" i="50"/>
  <c r="S39" i="50"/>
  <c r="U39" i="50"/>
  <c r="S24" i="50"/>
  <c r="U24" i="50"/>
  <c r="R24" i="50"/>
  <c r="T24" i="50"/>
  <c r="V24" i="50"/>
  <c r="R44" i="50"/>
  <c r="T44" i="50"/>
  <c r="V44" i="50"/>
  <c r="S44" i="50"/>
  <c r="U44" i="50"/>
  <c r="R60" i="50"/>
  <c r="T60" i="50"/>
  <c r="V60" i="50"/>
  <c r="S60" i="50"/>
  <c r="U60" i="50"/>
  <c r="S64" i="50"/>
  <c r="U64" i="50"/>
  <c r="R64" i="50"/>
  <c r="T64" i="50"/>
  <c r="V64" i="50"/>
  <c r="S63" i="50"/>
  <c r="U63" i="50"/>
  <c r="R63" i="50"/>
  <c r="T63" i="50"/>
  <c r="V63" i="50"/>
  <c r="R43" i="50"/>
  <c r="T43" i="50"/>
  <c r="V43" i="50"/>
  <c r="S43" i="50"/>
  <c r="U43" i="50"/>
  <c r="S66" i="50"/>
  <c r="U66" i="50"/>
  <c r="R66" i="50"/>
  <c r="T66" i="50"/>
  <c r="V66" i="50"/>
  <c r="R40" i="50"/>
  <c r="T40" i="50"/>
  <c r="V40" i="50"/>
  <c r="S40" i="50"/>
  <c r="U40" i="50"/>
  <c r="R53" i="50"/>
  <c r="T53" i="50"/>
  <c r="V53" i="50"/>
  <c r="S53" i="50"/>
  <c r="U53" i="50"/>
  <c r="S75" i="50"/>
  <c r="U75" i="50"/>
  <c r="R75" i="50"/>
  <c r="T75" i="50"/>
  <c r="V75" i="50"/>
  <c r="S72" i="50"/>
  <c r="U72" i="50"/>
  <c r="R72" i="50"/>
  <c r="T72" i="50"/>
  <c r="V72" i="50"/>
  <c r="R37" i="50"/>
  <c r="T37" i="50"/>
  <c r="V37" i="50"/>
  <c r="S37" i="50"/>
  <c r="U37" i="50"/>
  <c r="S73" i="50"/>
  <c r="U73" i="50"/>
  <c r="R73" i="50"/>
  <c r="T73" i="50"/>
  <c r="V73" i="50"/>
  <c r="S52" i="50"/>
  <c r="U52" i="50"/>
  <c r="R52" i="50"/>
  <c r="T52" i="50"/>
  <c r="V52" i="50"/>
  <c r="R42" i="50"/>
  <c r="T42" i="50"/>
  <c r="V42" i="50"/>
  <c r="S42" i="50"/>
  <c r="U42" i="50"/>
  <c r="S20" i="50"/>
  <c r="U20" i="50"/>
  <c r="R20" i="50"/>
  <c r="T20" i="50"/>
  <c r="V20" i="50"/>
  <c r="S69" i="50"/>
  <c r="U69" i="50"/>
  <c r="R69" i="50"/>
  <c r="T69" i="50"/>
  <c r="V69" i="50"/>
  <c r="S62" i="50"/>
  <c r="U62" i="50"/>
  <c r="R62" i="50"/>
  <c r="T62" i="50"/>
  <c r="V62" i="50"/>
  <c r="S67" i="50"/>
  <c r="U67" i="50"/>
  <c r="R67" i="50"/>
  <c r="T67" i="50"/>
  <c r="V67" i="50"/>
  <c r="R49" i="50"/>
  <c r="T49" i="50"/>
  <c r="V49" i="50"/>
  <c r="S49" i="50"/>
  <c r="U49" i="50"/>
  <c r="S74" i="50"/>
  <c r="U74" i="50"/>
  <c r="R74" i="50"/>
  <c r="T74" i="50"/>
  <c r="V74" i="50"/>
  <c r="R48" i="50"/>
  <c r="T48" i="50"/>
  <c r="V48" i="50"/>
  <c r="S48" i="50"/>
  <c r="U48" i="50"/>
  <c r="S61" i="50"/>
  <c r="U61" i="50"/>
  <c r="R61" i="50"/>
  <c r="T61" i="50"/>
  <c r="V61" i="50"/>
  <c r="S70" i="50"/>
  <c r="U70" i="50"/>
  <c r="R70" i="50"/>
  <c r="T70" i="50"/>
  <c r="V70" i="50"/>
  <c r="J69" i="49"/>
  <c r="K69" i="49"/>
  <c r="Q69" i="49"/>
  <c r="K54" i="49"/>
  <c r="Q54" i="49"/>
  <c r="J54" i="49"/>
  <c r="K68" i="49"/>
  <c r="Q68" i="49"/>
  <c r="J68" i="49"/>
  <c r="R71" i="49"/>
  <c r="T71" i="49"/>
  <c r="V71" i="49"/>
  <c r="S71" i="49"/>
  <c r="U71" i="49"/>
  <c r="R70" i="49"/>
  <c r="T70" i="49"/>
  <c r="V70" i="49"/>
  <c r="S70" i="49"/>
  <c r="U70" i="49"/>
  <c r="R75" i="49"/>
  <c r="T75" i="49"/>
  <c r="V75" i="49"/>
  <c r="S75" i="49"/>
  <c r="U75" i="49"/>
  <c r="R56" i="49"/>
  <c r="T56" i="49"/>
  <c r="V56" i="49"/>
  <c r="S56" i="49"/>
  <c r="U56" i="49"/>
  <c r="J73" i="49"/>
  <c r="K73" i="49"/>
  <c r="Q73" i="49"/>
  <c r="K42" i="49"/>
  <c r="Q42" i="49"/>
  <c r="J42" i="49"/>
  <c r="K77" i="49"/>
  <c r="Q77" i="49"/>
  <c r="J77" i="49"/>
  <c r="K43" i="49"/>
  <c r="Q43" i="49"/>
  <c r="J43" i="49"/>
  <c r="S63" i="49"/>
  <c r="U63" i="49"/>
  <c r="R63" i="49"/>
  <c r="T63" i="49"/>
  <c r="V63" i="49"/>
  <c r="K80" i="49"/>
  <c r="Q80" i="49"/>
  <c r="J80" i="49"/>
  <c r="K67" i="49"/>
  <c r="Q67" i="49"/>
  <c r="J67" i="49"/>
  <c r="J81" i="49"/>
  <c r="K81" i="49"/>
  <c r="Q81" i="49"/>
  <c r="K41" i="49"/>
  <c r="Q41" i="49"/>
  <c r="J41" i="49"/>
  <c r="K37" i="49"/>
  <c r="Q37" i="49"/>
  <c r="J37" i="49"/>
  <c r="J44" i="49"/>
  <c r="K44" i="49"/>
  <c r="Q44" i="49"/>
  <c r="R65" i="49"/>
  <c r="T65" i="49"/>
  <c r="V65" i="49"/>
  <c r="S65" i="49"/>
  <c r="U65" i="49"/>
  <c r="R66" i="49"/>
  <c r="T66" i="49"/>
  <c r="V66" i="49"/>
  <c r="S66" i="49"/>
  <c r="U66" i="49"/>
  <c r="S50" i="49"/>
  <c r="U50" i="49"/>
  <c r="R50" i="49"/>
  <c r="T50" i="49"/>
  <c r="V50" i="49"/>
  <c r="R38" i="49"/>
  <c r="T38" i="49"/>
  <c r="V38" i="49"/>
  <c r="S38" i="49"/>
  <c r="U38" i="49"/>
  <c r="J36" i="49"/>
  <c r="K36" i="49"/>
  <c r="Q36" i="49"/>
  <c r="K76" i="49"/>
  <c r="Q76" i="49"/>
  <c r="J76" i="49"/>
  <c r="R64" i="49"/>
  <c r="T64" i="49"/>
  <c r="V64" i="49"/>
  <c r="S64" i="49"/>
  <c r="U64" i="49"/>
  <c r="R39" i="49"/>
  <c r="T39" i="49"/>
  <c r="V39" i="49"/>
  <c r="S39" i="49"/>
  <c r="U39" i="49"/>
  <c r="S51" i="49"/>
  <c r="U51" i="49"/>
  <c r="R51" i="49"/>
  <c r="T51" i="49"/>
  <c r="V51" i="49"/>
  <c r="J53" i="49"/>
  <c r="K53" i="49"/>
  <c r="Q53" i="49"/>
  <c r="S82" i="49"/>
  <c r="U82" i="49"/>
  <c r="R82" i="49"/>
  <c r="T82" i="49"/>
  <c r="V82" i="49"/>
  <c r="R48" i="49"/>
  <c r="T48" i="49"/>
  <c r="V48" i="49"/>
  <c r="S48" i="49"/>
  <c r="U48" i="49"/>
  <c r="R72" i="49"/>
  <c r="T72" i="49"/>
  <c r="V72" i="49"/>
  <c r="S72" i="49"/>
  <c r="U72" i="49"/>
  <c r="R40" i="49"/>
  <c r="T40" i="49"/>
  <c r="V40" i="49"/>
  <c r="S40" i="49"/>
  <c r="U40" i="49"/>
  <c r="J55" i="49"/>
  <c r="K55" i="49"/>
  <c r="Q55" i="49"/>
  <c r="R79" i="49"/>
  <c r="T79" i="49"/>
  <c r="V79" i="49"/>
  <c r="S79" i="49"/>
  <c r="U79" i="49"/>
  <c r="J68" i="51"/>
  <c r="R60" i="51"/>
  <c r="T60" i="51"/>
  <c r="V60" i="51"/>
  <c r="S60" i="51"/>
  <c r="U60" i="51"/>
  <c r="K64" i="51"/>
  <c r="Q64" i="51"/>
  <c r="J64" i="51"/>
  <c r="S49" i="51"/>
  <c r="U49" i="51"/>
  <c r="R49" i="51"/>
  <c r="T49" i="51"/>
  <c r="V49" i="51"/>
  <c r="S63" i="51"/>
  <c r="U63" i="51"/>
  <c r="R63" i="51"/>
  <c r="T63" i="51"/>
  <c r="V63" i="51"/>
  <c r="S73" i="51"/>
  <c r="U73" i="51"/>
  <c r="R73" i="51"/>
  <c r="T73" i="51"/>
  <c r="V73" i="51"/>
  <c r="R76" i="51"/>
  <c r="T76" i="51"/>
  <c r="V76" i="51"/>
  <c r="S76" i="51"/>
  <c r="U76" i="51"/>
  <c r="S61" i="51"/>
  <c r="U61" i="51"/>
  <c r="R61" i="51"/>
  <c r="T61" i="51"/>
  <c r="V61" i="51"/>
  <c r="S55" i="51"/>
  <c r="U55" i="51"/>
  <c r="R55" i="51"/>
  <c r="T55" i="51"/>
  <c r="V55" i="51"/>
  <c r="R48" i="51"/>
  <c r="T48" i="51"/>
  <c r="V48" i="51"/>
  <c r="S48" i="51"/>
  <c r="U48" i="51"/>
  <c r="J40" i="51"/>
  <c r="K40" i="51"/>
  <c r="Q40" i="51"/>
  <c r="K79" i="51"/>
  <c r="Q79" i="51"/>
  <c r="J79" i="51"/>
  <c r="R20" i="51"/>
  <c r="T20" i="51"/>
  <c r="V20" i="51"/>
  <c r="S20" i="51"/>
  <c r="U20" i="51"/>
  <c r="J42" i="51"/>
  <c r="K42" i="51"/>
  <c r="Q42" i="51"/>
  <c r="R68" i="51"/>
  <c r="T68" i="51"/>
  <c r="V68" i="51"/>
  <c r="S68" i="51"/>
  <c r="U68" i="51"/>
  <c r="S50" i="51"/>
  <c r="U50" i="51"/>
  <c r="R50" i="51"/>
  <c r="T50" i="51"/>
  <c r="V50" i="51"/>
  <c r="S36" i="51"/>
  <c r="U36" i="51"/>
  <c r="R36" i="51"/>
  <c r="T36" i="51"/>
  <c r="V36" i="51"/>
  <c r="S41" i="51"/>
  <c r="U41" i="51"/>
  <c r="R41" i="51"/>
  <c r="T41" i="51"/>
  <c r="V41" i="51"/>
  <c r="S69" i="51"/>
  <c r="U69" i="51"/>
  <c r="R69" i="51"/>
  <c r="T69" i="51"/>
  <c r="V69" i="51"/>
  <c r="S65" i="51"/>
  <c r="U65" i="51"/>
  <c r="R65" i="51"/>
  <c r="T65" i="51"/>
  <c r="V65" i="51"/>
  <c r="S75" i="51"/>
  <c r="U75" i="51"/>
  <c r="R75" i="51"/>
  <c r="T75" i="51"/>
  <c r="V75" i="51"/>
  <c r="S53" i="51"/>
  <c r="U53" i="51"/>
  <c r="R53" i="51"/>
  <c r="T53" i="51"/>
  <c r="V53" i="51"/>
  <c r="S45" i="51"/>
  <c r="U45" i="51"/>
  <c r="R45" i="51"/>
  <c r="T45" i="51"/>
  <c r="V45" i="51"/>
  <c r="K62" i="51"/>
  <c r="Q62" i="51"/>
  <c r="J62" i="51"/>
  <c r="J44" i="51"/>
  <c r="K44" i="51"/>
  <c r="Q44" i="51"/>
  <c r="S77" i="51"/>
  <c r="U77" i="51"/>
  <c r="R77" i="51"/>
  <c r="T77" i="51"/>
  <c r="V77" i="51"/>
  <c r="S51" i="51"/>
  <c r="U51" i="51"/>
  <c r="R51" i="51"/>
  <c r="T51" i="51"/>
  <c r="V51" i="51"/>
  <c r="S39" i="51"/>
  <c r="U39" i="51"/>
  <c r="R39" i="51"/>
  <c r="T39" i="51"/>
  <c r="V39" i="51"/>
  <c r="S38" i="51"/>
  <c r="U38" i="51"/>
  <c r="R38" i="51"/>
  <c r="T38" i="51"/>
  <c r="V38" i="51"/>
  <c r="S46" i="51"/>
  <c r="U46" i="51"/>
  <c r="R46" i="51"/>
  <c r="T46" i="51"/>
  <c r="V46" i="51"/>
  <c r="S37" i="51"/>
  <c r="U37" i="51"/>
  <c r="R37" i="51"/>
  <c r="T37" i="51"/>
  <c r="V37" i="51"/>
  <c r="K78" i="51"/>
  <c r="Q78" i="51"/>
  <c r="J78" i="51"/>
  <c r="K72" i="51"/>
  <c r="Q72" i="51"/>
  <c r="J72" i="51"/>
  <c r="J52" i="51"/>
  <c r="K52" i="51"/>
  <c r="Q52" i="51"/>
  <c r="S66" i="51"/>
  <c r="U66" i="51"/>
  <c r="R66" i="51"/>
  <c r="T66" i="51"/>
  <c r="V66" i="51"/>
  <c r="S47" i="51"/>
  <c r="U47" i="51"/>
  <c r="R47" i="51"/>
  <c r="T47" i="51"/>
  <c r="V47" i="51"/>
  <c r="S70" i="51"/>
  <c r="U70" i="51"/>
  <c r="R70" i="51"/>
  <c r="T70" i="51"/>
  <c r="V70" i="51"/>
  <c r="S74" i="51"/>
  <c r="U74" i="51"/>
  <c r="R74" i="51"/>
  <c r="T74" i="51"/>
  <c r="V74" i="51"/>
  <c r="S54" i="51"/>
  <c r="U54" i="51"/>
  <c r="R54" i="51"/>
  <c r="T54" i="51"/>
  <c r="V54" i="51"/>
  <c r="S67" i="51"/>
  <c r="U67" i="51"/>
  <c r="R67" i="51"/>
  <c r="T67" i="51"/>
  <c r="V67" i="51"/>
  <c r="S71" i="51"/>
  <c r="U71" i="51"/>
  <c r="R71" i="51"/>
  <c r="T71" i="51"/>
  <c r="V71" i="51"/>
  <c r="S43" i="51"/>
  <c r="U43" i="51"/>
  <c r="R43" i="51"/>
  <c r="T43" i="51"/>
  <c r="V43" i="51"/>
  <c r="R70" i="52"/>
  <c r="T70" i="52"/>
  <c r="V70" i="52"/>
  <c r="R36" i="52"/>
  <c r="T36" i="52"/>
  <c r="V36" i="52"/>
  <c r="K51" i="52"/>
  <c r="Q51" i="52"/>
  <c r="J51" i="52"/>
  <c r="K41" i="52"/>
  <c r="Q41" i="52"/>
  <c r="J41" i="52"/>
  <c r="S24" i="52"/>
  <c r="U24" i="52"/>
  <c r="R24" i="52"/>
  <c r="T24" i="52"/>
  <c r="V24" i="52"/>
  <c r="S71" i="52"/>
  <c r="U71" i="52"/>
  <c r="R71" i="52"/>
  <c r="T71" i="52"/>
  <c r="V71" i="52"/>
  <c r="S75" i="52"/>
  <c r="U75" i="52"/>
  <c r="R75" i="52"/>
  <c r="T75" i="52"/>
  <c r="V75" i="52"/>
  <c r="S65" i="52"/>
  <c r="U65" i="52"/>
  <c r="R65" i="52"/>
  <c r="T65" i="52"/>
  <c r="V65" i="52"/>
  <c r="R79" i="52"/>
  <c r="T79" i="52"/>
  <c r="V79" i="52"/>
  <c r="S79" i="52"/>
  <c r="U79" i="52"/>
  <c r="S78" i="52"/>
  <c r="U78" i="52"/>
  <c r="R78" i="52"/>
  <c r="T78" i="52"/>
  <c r="V78" i="52"/>
  <c r="S66" i="52"/>
  <c r="U66" i="52"/>
  <c r="R66" i="52"/>
  <c r="T66" i="52"/>
  <c r="V66" i="52"/>
  <c r="S60" i="52"/>
  <c r="U60" i="52"/>
  <c r="R60" i="52"/>
  <c r="T60" i="52"/>
  <c r="V60" i="52"/>
  <c r="S67" i="52"/>
  <c r="U67" i="52"/>
  <c r="R67" i="52"/>
  <c r="T67" i="52"/>
  <c r="V67" i="52"/>
  <c r="S62" i="52"/>
  <c r="U62" i="52"/>
  <c r="R62" i="52"/>
  <c r="T62" i="52"/>
  <c r="V62" i="52"/>
  <c r="S77" i="52"/>
  <c r="U77" i="52"/>
  <c r="R77" i="52"/>
  <c r="T77" i="52"/>
  <c r="V77" i="52"/>
  <c r="S64" i="52"/>
  <c r="U64" i="52"/>
  <c r="R64" i="52"/>
  <c r="T64" i="52"/>
  <c r="V64" i="52"/>
  <c r="S63" i="52"/>
  <c r="U63" i="52"/>
  <c r="R63" i="52"/>
  <c r="T63" i="52"/>
  <c r="V63" i="52"/>
  <c r="S76" i="52"/>
  <c r="U76" i="52"/>
  <c r="R76" i="52"/>
  <c r="T76" i="52"/>
  <c r="V76" i="52"/>
  <c r="S69" i="52"/>
  <c r="U69" i="52"/>
  <c r="R69" i="52"/>
  <c r="T69" i="52"/>
  <c r="V69" i="52"/>
  <c r="S61" i="52"/>
  <c r="U61" i="52"/>
  <c r="R61" i="52"/>
  <c r="T61" i="52"/>
  <c r="V61" i="52"/>
  <c r="S53" i="49"/>
  <c r="U53" i="49"/>
  <c r="R53" i="49"/>
  <c r="T53" i="49"/>
  <c r="V53" i="49"/>
  <c r="R44" i="49"/>
  <c r="T44" i="49"/>
  <c r="V44" i="49"/>
  <c r="S44" i="49"/>
  <c r="U44" i="49"/>
  <c r="R73" i="49"/>
  <c r="T73" i="49"/>
  <c r="V73" i="49"/>
  <c r="S73" i="49"/>
  <c r="U73" i="49"/>
  <c r="R76" i="49"/>
  <c r="T76" i="49"/>
  <c r="V76" i="49"/>
  <c r="S76" i="49"/>
  <c r="U76" i="49"/>
  <c r="R41" i="49"/>
  <c r="T41" i="49"/>
  <c r="V41" i="49"/>
  <c r="S41" i="49"/>
  <c r="U41" i="49"/>
  <c r="R67" i="49"/>
  <c r="T67" i="49"/>
  <c r="V67" i="49"/>
  <c r="S67" i="49"/>
  <c r="U67" i="49"/>
  <c r="R77" i="49"/>
  <c r="T77" i="49"/>
  <c r="V77" i="49"/>
  <c r="S77" i="49"/>
  <c r="U77" i="49"/>
  <c r="S54" i="49"/>
  <c r="U54" i="49"/>
  <c r="R54" i="49"/>
  <c r="T54" i="49"/>
  <c r="V54" i="49"/>
  <c r="R55" i="49"/>
  <c r="T55" i="49"/>
  <c r="V55" i="49"/>
  <c r="S55" i="49"/>
  <c r="U55" i="49"/>
  <c r="S36" i="49"/>
  <c r="U36" i="49"/>
  <c r="R36" i="49"/>
  <c r="T36" i="49"/>
  <c r="V36" i="49"/>
  <c r="S69" i="49"/>
  <c r="U69" i="49"/>
  <c r="R69" i="49"/>
  <c r="T69" i="49"/>
  <c r="V69" i="49"/>
  <c r="R81" i="49"/>
  <c r="T81" i="49"/>
  <c r="V81" i="49"/>
  <c r="S81" i="49"/>
  <c r="U81" i="49"/>
  <c r="R37" i="49"/>
  <c r="T37" i="49"/>
  <c r="V37" i="49"/>
  <c r="S37" i="49"/>
  <c r="U37" i="49"/>
  <c r="S80" i="49"/>
  <c r="U80" i="49"/>
  <c r="R80" i="49"/>
  <c r="T80" i="49"/>
  <c r="V80" i="49"/>
  <c r="S43" i="49"/>
  <c r="U43" i="49"/>
  <c r="R43" i="49"/>
  <c r="T43" i="49"/>
  <c r="V43" i="49"/>
  <c r="S42" i="49"/>
  <c r="U42" i="49"/>
  <c r="R42" i="49"/>
  <c r="T42" i="49"/>
  <c r="V42" i="49"/>
  <c r="R68" i="49"/>
  <c r="T68" i="49"/>
  <c r="V68" i="49"/>
  <c r="S68" i="49"/>
  <c r="U68" i="49"/>
  <c r="R44" i="51"/>
  <c r="T44" i="51"/>
  <c r="V44" i="51"/>
  <c r="S44" i="51"/>
  <c r="U44" i="51"/>
  <c r="R40" i="51"/>
  <c r="T40" i="51"/>
  <c r="V40" i="51"/>
  <c r="S40" i="51"/>
  <c r="U40" i="51"/>
  <c r="S72" i="51"/>
  <c r="U72" i="51"/>
  <c r="R72" i="51"/>
  <c r="T72" i="51"/>
  <c r="V72" i="51"/>
  <c r="R64" i="51"/>
  <c r="T64" i="51"/>
  <c r="V64" i="51"/>
  <c r="S64" i="51"/>
  <c r="U64" i="51"/>
  <c r="S52" i="51"/>
  <c r="U52" i="51"/>
  <c r="R52" i="51"/>
  <c r="T52" i="51"/>
  <c r="V52" i="51"/>
  <c r="S42" i="51"/>
  <c r="U42" i="51"/>
  <c r="R42" i="51"/>
  <c r="T42" i="51"/>
  <c r="V42" i="51"/>
  <c r="S78" i="51"/>
  <c r="U78" i="51"/>
  <c r="R78" i="51"/>
  <c r="T78" i="51"/>
  <c r="V78" i="51"/>
  <c r="S62" i="51"/>
  <c r="U62" i="51"/>
  <c r="R62" i="51"/>
  <c r="T62" i="51"/>
  <c r="V62" i="51"/>
  <c r="S79" i="51"/>
  <c r="U79" i="51"/>
  <c r="R79" i="51"/>
  <c r="T79" i="51"/>
  <c r="V79" i="51"/>
  <c r="R51" i="52"/>
  <c r="T51" i="52"/>
  <c r="V51" i="52"/>
  <c r="S51" i="52"/>
  <c r="U51" i="52"/>
  <c r="R41" i="52"/>
  <c r="T41" i="52"/>
  <c r="V41" i="52"/>
  <c r="S41" i="52"/>
  <c r="U41" i="52"/>
  <c r="Q54" i="73" l="1"/>
  <c r="R48" i="73"/>
  <c r="Q14" i="73"/>
  <c r="Q22" i="73"/>
  <c r="Q10" i="73"/>
  <c r="Q40" i="73"/>
  <c r="Q51" i="73"/>
  <c r="Q53" i="73"/>
  <c r="R28" i="73"/>
  <c r="Q13" i="73"/>
  <c r="Q32" i="73"/>
  <c r="Q41" i="73"/>
  <c r="R16" i="73"/>
  <c r="Q17" i="73"/>
  <c r="R20" i="73"/>
  <c r="Q21" i="73"/>
  <c r="Q34" i="73"/>
  <c r="R53" i="73"/>
  <c r="Q11" i="73"/>
  <c r="Q15" i="73"/>
  <c r="Q19" i="73"/>
  <c r="Q23" i="73"/>
  <c r="Q35" i="73"/>
  <c r="Q47" i="73"/>
  <c r="Q55" i="73"/>
  <c r="R39" i="73"/>
  <c r="R51" i="73"/>
  <c r="Q30" i="73"/>
  <c r="Q38" i="73"/>
  <c r="Q50" i="73"/>
  <c r="Q12" i="73"/>
  <c r="Q16" i="73"/>
  <c r="Q20" i="73"/>
  <c r="Q29" i="73"/>
  <c r="Q37" i="73"/>
  <c r="Q49" i="73"/>
  <c r="R11" i="73"/>
  <c r="Q28" i="73"/>
  <c r="Q36" i="73"/>
  <c r="Q48" i="73"/>
  <c r="Q56" i="73"/>
  <c r="R10" i="73"/>
  <c r="R15" i="73"/>
  <c r="R19" i="73"/>
  <c r="R23" i="73"/>
  <c r="R31" i="73"/>
  <c r="R40" i="73"/>
  <c r="R50" i="73"/>
  <c r="R13" i="73"/>
  <c r="R14" i="73"/>
  <c r="R17" i="73"/>
  <c r="R18" i="73"/>
  <c r="R21" i="73"/>
  <c r="R22" i="73"/>
  <c r="R29" i="73"/>
  <c r="R37" i="73"/>
  <c r="R38" i="73"/>
  <c r="R34" i="73"/>
  <c r="R36" i="73"/>
  <c r="R46" i="73"/>
  <c r="R47" i="73"/>
  <c r="R54" i="73"/>
  <c r="R55" i="73"/>
  <c r="R56" i="73"/>
  <c r="R48" i="77"/>
  <c r="R57" i="77"/>
  <c r="R11" i="77"/>
  <c r="R20" i="77"/>
  <c r="R36" i="77"/>
  <c r="R23" i="77"/>
  <c r="R58" i="77"/>
  <c r="R19" i="77"/>
  <c r="R34" i="77"/>
  <c r="R55" i="77"/>
  <c r="Q51" i="77"/>
  <c r="Q38" i="77"/>
  <c r="Q30" i="77"/>
  <c r="Q21" i="77"/>
  <c r="Q17" i="77"/>
  <c r="Q13" i="77"/>
  <c r="Q12" i="77"/>
  <c r="Q52" i="77"/>
  <c r="Q39" i="77"/>
  <c r="Q31" i="77"/>
  <c r="Q57" i="77"/>
  <c r="Q53" i="77"/>
  <c r="Q40" i="77"/>
  <c r="Q32" i="77"/>
  <c r="Q22" i="77"/>
  <c r="Q14" i="77"/>
  <c r="Q10" i="77"/>
  <c r="Q49" i="77"/>
  <c r="Q36" i="77"/>
  <c r="Q24" i="77"/>
  <c r="Q20" i="77"/>
  <c r="Q54" i="77"/>
  <c r="Q41" i="77"/>
  <c r="Q33" i="77"/>
  <c r="E5" i="77"/>
  <c r="G6" i="77" s="1"/>
  <c r="Q55" i="77"/>
  <c r="Q42" i="77"/>
  <c r="Q34" i="77"/>
  <c r="Q23" i="77"/>
  <c r="Q19" i="77"/>
  <c r="Q15" i="77"/>
  <c r="Q11" i="77"/>
  <c r="Q56" i="77"/>
  <c r="Q48" i="77"/>
  <c r="Q43" i="77"/>
  <c r="Q35" i="77"/>
  <c r="Q58" i="77"/>
  <c r="Q50" i="77"/>
  <c r="Q37" i="77"/>
  <c r="Q29" i="77"/>
  <c r="Q16" i="77"/>
  <c r="R18" i="77"/>
  <c r="R21" i="76"/>
  <c r="R17" i="76"/>
  <c r="R39" i="76"/>
  <c r="R13" i="76"/>
  <c r="R49" i="76"/>
  <c r="R12" i="76"/>
  <c r="R20" i="76"/>
  <c r="R24" i="76"/>
  <c r="R29" i="76"/>
  <c r="R37" i="76"/>
  <c r="R57" i="76"/>
  <c r="R58" i="76"/>
  <c r="E6" i="76"/>
  <c r="R35" i="76"/>
  <c r="R43" i="76"/>
  <c r="R48" i="76"/>
  <c r="R38" i="75"/>
  <c r="R13" i="75"/>
  <c r="R41" i="75"/>
  <c r="R52" i="75"/>
  <c r="R32" i="75"/>
  <c r="R22" i="75"/>
  <c r="R39" i="75"/>
  <c r="R50" i="75"/>
  <c r="R58" i="75"/>
  <c r="R14" i="75"/>
  <c r="R31" i="75"/>
  <c r="R33" i="75"/>
  <c r="R40" i="75"/>
  <c r="Q31" i="75"/>
  <c r="Q39" i="75"/>
  <c r="Q52" i="75"/>
  <c r="R12" i="75"/>
  <c r="Q13" i="75"/>
  <c r="Q17" i="75"/>
  <c r="Q21" i="75"/>
  <c r="Q30" i="75"/>
  <c r="R35" i="75"/>
  <c r="Q38" i="75"/>
  <c r="R48" i="75"/>
  <c r="Q51" i="75"/>
  <c r="Q59" i="75"/>
  <c r="Q29" i="75"/>
  <c r="Q37" i="75"/>
  <c r="Q50" i="75"/>
  <c r="Q58" i="75"/>
  <c r="Q12" i="75"/>
  <c r="Q16" i="75"/>
  <c r="Q20" i="75"/>
  <c r="Q24" i="75"/>
  <c r="Q36" i="75"/>
  <c r="Q49" i="75"/>
  <c r="Q57" i="75"/>
  <c r="Q35" i="75"/>
  <c r="Q43" i="75"/>
  <c r="Q48" i="75"/>
  <c r="Q56" i="75"/>
  <c r="Q11" i="75"/>
  <c r="Q15" i="75"/>
  <c r="Q19" i="75"/>
  <c r="Q23" i="75"/>
  <c r="R30" i="75"/>
  <c r="Q34" i="75"/>
  <c r="Q42" i="75"/>
  <c r="Q55" i="75"/>
  <c r="Q33" i="75"/>
  <c r="Q41" i="75"/>
  <c r="Q54" i="75"/>
  <c r="Q10" i="75"/>
  <c r="Q14" i="75"/>
  <c r="Q22" i="75"/>
  <c r="Q32" i="75"/>
  <c r="Q40" i="75"/>
  <c r="Q53" i="75"/>
  <c r="R16" i="76"/>
  <c r="R33" i="77"/>
  <c r="R41" i="77"/>
  <c r="R54" i="77"/>
  <c r="R11" i="76"/>
  <c r="R38" i="77"/>
  <c r="R52" i="77"/>
  <c r="R15" i="76"/>
  <c r="R23" i="76"/>
  <c r="R32" i="76"/>
  <c r="R56" i="76"/>
  <c r="R22" i="77"/>
  <c r="R10" i="77"/>
  <c r="R14" i="77"/>
  <c r="R15" i="77"/>
  <c r="R31" i="77"/>
  <c r="R39" i="77"/>
  <c r="R10" i="76"/>
  <c r="R14" i="76"/>
  <c r="R18" i="76"/>
  <c r="R19" i="76"/>
  <c r="R22" i="76"/>
  <c r="R33" i="76"/>
  <c r="R34" i="76"/>
  <c r="R41" i="76"/>
  <c r="R42" i="76"/>
  <c r="R53" i="76"/>
  <c r="R54" i="76"/>
  <c r="R13" i="77"/>
  <c r="R17" i="77"/>
  <c r="R21" i="77"/>
  <c r="R30" i="77"/>
  <c r="R30" i="76"/>
  <c r="R38" i="76"/>
  <c r="R51" i="76"/>
  <c r="R10" i="74"/>
  <c r="Q31" i="74"/>
  <c r="Q39" i="74"/>
  <c r="Q52" i="74"/>
  <c r="R38" i="74"/>
  <c r="R39" i="74"/>
  <c r="R33" i="74"/>
  <c r="R52" i="74"/>
  <c r="R51" i="74"/>
  <c r="Q13" i="74"/>
  <c r="R16" i="74"/>
  <c r="Q17" i="74"/>
  <c r="Q21" i="74"/>
  <c r="R24" i="74"/>
  <c r="Q30" i="74"/>
  <c r="R35" i="74"/>
  <c r="R37" i="74"/>
  <c r="Q38" i="74"/>
  <c r="R43" i="74"/>
  <c r="R48" i="74"/>
  <c r="R49" i="74"/>
  <c r="R50" i="74"/>
  <c r="Q51" i="74"/>
  <c r="R57" i="74"/>
  <c r="R58" i="74"/>
  <c r="Q59" i="74"/>
  <c r="Q29" i="74"/>
  <c r="Q37" i="74"/>
  <c r="Q50" i="74"/>
  <c r="Q58" i="74"/>
  <c r="E5" i="74"/>
  <c r="Q12" i="74"/>
  <c r="Q16" i="74"/>
  <c r="Q20" i="74"/>
  <c r="Q24" i="74"/>
  <c r="Q36" i="74"/>
  <c r="Q49" i="74"/>
  <c r="Q57" i="74"/>
  <c r="Q35" i="74"/>
  <c r="Q43" i="74"/>
  <c r="Q48" i="74"/>
  <c r="R53" i="74"/>
  <c r="Q56" i="74"/>
  <c r="Q11" i="74"/>
  <c r="Q15" i="74"/>
  <c r="Q19" i="74"/>
  <c r="Q23" i="74"/>
  <c r="Q34" i="74"/>
  <c r="Q42" i="74"/>
  <c r="Q55" i="74"/>
  <c r="Q33" i="74"/>
  <c r="Q41" i="74"/>
  <c r="Q54" i="74"/>
  <c r="Q10" i="74"/>
  <c r="Q14" i="74"/>
  <c r="Q22" i="74"/>
  <c r="Q32" i="74"/>
  <c r="Q40" i="74"/>
  <c r="Q53" i="74"/>
  <c r="R54" i="75"/>
  <c r="R55" i="75"/>
  <c r="R41" i="74"/>
  <c r="R11" i="74"/>
  <c r="R15" i="74"/>
  <c r="R19" i="74"/>
  <c r="R23" i="74"/>
  <c r="R34" i="74"/>
  <c r="R42" i="74"/>
  <c r="R55" i="74"/>
  <c r="R11" i="75"/>
  <c r="R15" i="75"/>
  <c r="R19" i="75"/>
  <c r="R23" i="75"/>
  <c r="R42" i="75"/>
  <c r="R13" i="74"/>
  <c r="R17" i="74"/>
  <c r="R21" i="74"/>
  <c r="R12" i="74"/>
  <c r="R20" i="74"/>
  <c r="R36" i="74"/>
  <c r="R20" i="75"/>
  <c r="R24" i="75"/>
  <c r="R36" i="75"/>
  <c r="R57" i="75"/>
  <c r="R29" i="77"/>
  <c r="R42" i="77"/>
  <c r="R56" i="77"/>
  <c r="R32" i="77"/>
  <c r="R50" i="77"/>
  <c r="R53" i="77"/>
  <c r="R37" i="77"/>
  <c r="R40" i="77"/>
  <c r="R43" i="77"/>
  <c r="R51" i="77"/>
  <c r="R31" i="76"/>
  <c r="R55" i="76"/>
  <c r="R52" i="76"/>
  <c r="R40" i="76"/>
  <c r="R50" i="76"/>
  <c r="E5" i="75"/>
  <c r="R17" i="75"/>
  <c r="R29" i="75"/>
  <c r="R10" i="75"/>
  <c r="R18" i="75"/>
  <c r="R43" i="75"/>
  <c r="R34" i="75"/>
  <c r="R37" i="75"/>
  <c r="R51" i="75"/>
  <c r="R59" i="75"/>
  <c r="R22" i="74"/>
  <c r="R31" i="74"/>
  <c r="R14" i="74"/>
  <c r="R29" i="74"/>
  <c r="R18" i="74"/>
  <c r="R30" i="74"/>
  <c r="R32" i="74"/>
  <c r="R40" i="74"/>
  <c r="R56" i="74"/>
  <c r="R54" i="74"/>
  <c r="R59" i="74"/>
  <c r="R12" i="73"/>
  <c r="E5" i="73"/>
  <c r="R30" i="73"/>
  <c r="R32" i="73"/>
  <c r="R41" i="73"/>
  <c r="R35" i="73"/>
  <c r="R49" i="73"/>
  <c r="R52" i="73"/>
  <c r="Q15" i="58"/>
  <c r="Q40" i="68"/>
  <c r="Q38" i="68"/>
  <c r="Q36" i="68"/>
  <c r="Q71" i="68"/>
  <c r="Q73" i="68"/>
  <c r="Q100" i="68"/>
  <c r="Q99" i="68"/>
  <c r="Q39" i="68"/>
  <c r="Q37" i="68"/>
  <c r="Q70" i="68"/>
  <c r="Q98" i="68"/>
  <c r="Q74" i="68"/>
  <c r="Q72" i="68"/>
  <c r="Q97" i="68"/>
  <c r="E5" i="69"/>
  <c r="Q35" i="69"/>
  <c r="Q38" i="69"/>
  <c r="Q52" i="69"/>
  <c r="Q20" i="69"/>
  <c r="Q47" i="69"/>
  <c r="Q36" i="69"/>
  <c r="R40" i="69"/>
  <c r="Q48" i="69"/>
  <c r="Q19" i="69"/>
  <c r="Q99" i="69"/>
  <c r="Q18" i="69"/>
  <c r="Q39" i="69"/>
  <c r="Q49" i="69"/>
  <c r="Q68" i="69"/>
  <c r="Q72" i="69"/>
  <c r="Q10" i="69"/>
  <c r="Q11" i="69"/>
  <c r="Q12" i="69"/>
  <c r="R25" i="69"/>
  <c r="Q98" i="69"/>
  <c r="Q90" i="69"/>
  <c r="Q82" i="69"/>
  <c r="Q70" i="69"/>
  <c r="Q62" i="69"/>
  <c r="Q54" i="69"/>
  <c r="Q100" i="69"/>
  <c r="Q94" i="69"/>
  <c r="Q86" i="69"/>
  <c r="Q74" i="69"/>
  <c r="Q66" i="69"/>
  <c r="Q73" i="69"/>
  <c r="Q64" i="69"/>
  <c r="Q63" i="69"/>
  <c r="Q59" i="69"/>
  <c r="Q53" i="69"/>
  <c r="Q45" i="69"/>
  <c r="Q93" i="69"/>
  <c r="Q85" i="69"/>
  <c r="Q79" i="69"/>
  <c r="Q58" i="69"/>
  <c r="Q50" i="69"/>
  <c r="Q37" i="69"/>
  <c r="Q95" i="69"/>
  <c r="Q87" i="69"/>
  <c r="Q80" i="69"/>
  <c r="Q96" i="69"/>
  <c r="Q88" i="69"/>
  <c r="Q97" i="69"/>
  <c r="Q89" i="69"/>
  <c r="Q61" i="69"/>
  <c r="Q57" i="69"/>
  <c r="Q91" i="69"/>
  <c r="Q84" i="69"/>
  <c r="Q83" i="69"/>
  <c r="Q81" i="69"/>
  <c r="Q40" i="69"/>
  <c r="Q69" i="69"/>
  <c r="Q67" i="69"/>
  <c r="Q65" i="69"/>
  <c r="Q55" i="69"/>
  <c r="Q46" i="69"/>
  <c r="Q92" i="69"/>
  <c r="Q71" i="69"/>
  <c r="Q60" i="69"/>
  <c r="Q56" i="69"/>
  <c r="Q51" i="69"/>
  <c r="Q14" i="69"/>
  <c r="Q15" i="69"/>
  <c r="Q13" i="69"/>
  <c r="Q16" i="69"/>
  <c r="Q17" i="69"/>
  <c r="R47" i="69"/>
  <c r="R58" i="69"/>
  <c r="R85" i="69"/>
  <c r="R96" i="69"/>
  <c r="R37" i="69"/>
  <c r="R50" i="69"/>
  <c r="R59" i="69"/>
  <c r="R21" i="69"/>
  <c r="R71" i="69"/>
  <c r="R83" i="69"/>
  <c r="R91" i="69"/>
  <c r="R99" i="69"/>
  <c r="Q57" i="68"/>
  <c r="Q93" i="68"/>
  <c r="Q18" i="68"/>
  <c r="Q48" i="68"/>
  <c r="Q50" i="68"/>
  <c r="Q64" i="68"/>
  <c r="Q66" i="68"/>
  <c r="R28" i="68"/>
  <c r="Q14" i="68"/>
  <c r="Q46" i="68"/>
  <c r="Q85" i="68"/>
  <c r="Q20" i="68"/>
  <c r="Q34" i="68"/>
  <c r="Q81" i="68"/>
  <c r="Q13" i="68"/>
  <c r="Q62" i="68"/>
  <c r="Q79" i="68"/>
  <c r="Q16" i="68"/>
  <c r="Q21" i="68"/>
  <c r="Q52" i="68"/>
  <c r="Q91" i="68"/>
  <c r="Q10" i="68"/>
  <c r="Q17" i="68"/>
  <c r="Q56" i="68"/>
  <c r="Q12" i="68"/>
  <c r="Q35" i="68"/>
  <c r="Q49" i="68"/>
  <c r="Q58" i="68"/>
  <c r="Q63" i="68"/>
  <c r="Q80" i="68"/>
  <c r="Q87" i="68"/>
  <c r="Q45" i="68"/>
  <c r="Q51" i="68"/>
  <c r="Q59" i="68"/>
  <c r="Q65" i="68"/>
  <c r="Q86" i="68"/>
  <c r="Q92" i="68"/>
  <c r="Q55" i="68"/>
  <c r="Q61" i="68"/>
  <c r="Q69" i="68"/>
  <c r="Q84" i="68"/>
  <c r="Q90" i="68"/>
  <c r="Q96" i="68"/>
  <c r="E5" i="68"/>
  <c r="Q11" i="68"/>
  <c r="Q15" i="68"/>
  <c r="Q19" i="68"/>
  <c r="Q54" i="68"/>
  <c r="Q60" i="68"/>
  <c r="Q68" i="68"/>
  <c r="Q83" i="68"/>
  <c r="Q89" i="68"/>
  <c r="Q95" i="68"/>
  <c r="Q47" i="68"/>
  <c r="Q53" i="68"/>
  <c r="Q67" i="68"/>
  <c r="Q82" i="68"/>
  <c r="Q88" i="68"/>
  <c r="R60" i="68"/>
  <c r="R24" i="68"/>
  <c r="R58" i="68"/>
  <c r="R79" i="68"/>
  <c r="R15" i="68"/>
  <c r="R53" i="68"/>
  <c r="R88" i="68"/>
  <c r="R94" i="68"/>
  <c r="R96" i="68"/>
  <c r="R32" i="68"/>
  <c r="R65" i="68"/>
  <c r="R10" i="68"/>
  <c r="R11" i="68"/>
  <c r="R13" i="68"/>
  <c r="R16" i="68"/>
  <c r="R17" i="68"/>
  <c r="R20" i="68"/>
  <c r="R21" i="68"/>
  <c r="R26" i="68"/>
  <c r="R30" i="68"/>
  <c r="R35" i="68"/>
  <c r="R45" i="68"/>
  <c r="R48" i="68"/>
  <c r="R49" i="68"/>
  <c r="R51" i="68"/>
  <c r="R56" i="68"/>
  <c r="R57" i="68"/>
  <c r="R59" i="68"/>
  <c r="R62" i="68"/>
  <c r="R63" i="68"/>
  <c r="R80" i="68"/>
  <c r="R85" i="68"/>
  <c r="R86" i="68"/>
  <c r="R91" i="68"/>
  <c r="R92" i="68"/>
  <c r="R29" i="68"/>
  <c r="R33" i="68"/>
  <c r="R55" i="68"/>
  <c r="R61" i="68"/>
  <c r="R68" i="68"/>
  <c r="R83" i="68"/>
  <c r="R89" i="68"/>
  <c r="R95" i="68"/>
  <c r="R12" i="68"/>
  <c r="R22" i="68"/>
  <c r="R46" i="68"/>
  <c r="R67" i="68"/>
  <c r="R27" i="68"/>
  <c r="R14" i="68"/>
  <c r="R19" i="68"/>
  <c r="R25" i="68"/>
  <c r="R18" i="68"/>
  <c r="R23" i="68"/>
  <c r="R34" i="68"/>
  <c r="R52" i="68"/>
  <c r="R82" i="68"/>
  <c r="R54" i="68"/>
  <c r="R93" i="68"/>
  <c r="R31" i="68"/>
  <c r="R47" i="68"/>
  <c r="R50" i="68"/>
  <c r="R81" i="68"/>
  <c r="R87" i="68"/>
  <c r="R90" i="68"/>
  <c r="R66" i="68"/>
  <c r="R64" i="68"/>
  <c r="R69" i="68"/>
  <c r="R84" i="68"/>
  <c r="Q102" i="66"/>
  <c r="Q74" i="66"/>
  <c r="Q14" i="66"/>
  <c r="Q12" i="66"/>
  <c r="Q62" i="66"/>
  <c r="Q40" i="66"/>
  <c r="Q34" i="66"/>
  <c r="Q86" i="66"/>
  <c r="Q63" i="66"/>
  <c r="Q21" i="66"/>
  <c r="Q38" i="66"/>
  <c r="Q36" i="66"/>
  <c r="E5" i="66"/>
  <c r="R14" i="66"/>
  <c r="R19" i="66"/>
  <c r="R13" i="66"/>
  <c r="Q13" i="66"/>
  <c r="R50" i="66"/>
  <c r="Q104" i="66"/>
  <c r="Q96" i="66"/>
  <c r="Q88" i="66"/>
  <c r="Q80" i="66"/>
  <c r="Q68" i="66"/>
  <c r="Q60" i="66"/>
  <c r="Q101" i="66"/>
  <c r="Q93" i="66"/>
  <c r="Q85" i="66"/>
  <c r="Q73" i="66"/>
  <c r="Q65" i="66"/>
  <c r="Q106" i="66"/>
  <c r="Q98" i="66"/>
  <c r="Q90" i="66"/>
  <c r="Q82" i="66"/>
  <c r="Q105" i="66"/>
  <c r="Q97" i="66"/>
  <c r="Q89" i="66"/>
  <c r="Q81" i="66"/>
  <c r="Q69" i="66"/>
  <c r="Q54" i="66"/>
  <c r="Q46" i="66"/>
  <c r="Q39" i="66"/>
  <c r="Q35" i="66"/>
  <c r="Q19" i="66"/>
  <c r="Q15" i="66"/>
  <c r="Q11" i="66"/>
  <c r="Q71" i="66"/>
  <c r="Q70" i="66"/>
  <c r="Q59" i="66"/>
  <c r="Q51" i="66"/>
  <c r="Q99" i="66"/>
  <c r="Q91" i="66"/>
  <c r="Q83" i="66"/>
  <c r="Q72" i="66"/>
  <c r="Q61" i="66"/>
  <c r="Q56" i="66"/>
  <c r="Q48" i="66"/>
  <c r="Q103" i="66"/>
  <c r="Q95" i="66"/>
  <c r="Q87" i="66"/>
  <c r="Q66" i="66"/>
  <c r="Q55" i="66"/>
  <c r="Q47" i="66"/>
  <c r="Q79" i="66"/>
  <c r="Q67" i="66"/>
  <c r="Q57" i="66"/>
  <c r="Q52" i="66"/>
  <c r="Q45" i="66"/>
  <c r="Q50" i="66"/>
  <c r="Q100" i="66"/>
  <c r="Q92" i="66"/>
  <c r="Q84" i="66"/>
  <c r="Q64" i="66"/>
  <c r="Q49" i="66"/>
  <c r="Q18" i="66"/>
  <c r="Q58" i="66"/>
  <c r="Q94" i="66"/>
  <c r="Q17" i="66"/>
  <c r="Q20" i="66"/>
  <c r="Q37" i="66"/>
  <c r="Q10" i="66"/>
  <c r="Q16" i="66"/>
  <c r="Q53" i="66"/>
  <c r="R45" i="66"/>
  <c r="R60" i="66"/>
  <c r="R51" i="66"/>
  <c r="R53" i="66"/>
  <c r="R63" i="66"/>
  <c r="R68" i="66"/>
  <c r="R73" i="66"/>
  <c r="R85" i="66"/>
  <c r="R93" i="66"/>
  <c r="R101" i="66"/>
  <c r="R56" i="66"/>
  <c r="R72" i="66"/>
  <c r="R70" i="66"/>
  <c r="R74" i="66"/>
  <c r="R65" i="66"/>
  <c r="R87" i="66"/>
  <c r="R90" i="66"/>
  <c r="R95" i="66"/>
  <c r="R98" i="66"/>
  <c r="R103" i="66"/>
  <c r="R106" i="66"/>
  <c r="R79" i="66"/>
  <c r="R82" i="66"/>
  <c r="R72" i="65"/>
  <c r="R40" i="65"/>
  <c r="R37" i="65"/>
  <c r="R74" i="65"/>
  <c r="R38" i="65"/>
  <c r="R39" i="65"/>
  <c r="R36" i="65"/>
  <c r="R22" i="65"/>
  <c r="R96" i="65"/>
  <c r="R14" i="65"/>
  <c r="R18" i="65"/>
  <c r="R32" i="65"/>
  <c r="R28" i="65"/>
  <c r="R63" i="65"/>
  <c r="R12" i="65"/>
  <c r="R29" i="65"/>
  <c r="R53" i="65"/>
  <c r="R67" i="65"/>
  <c r="R97" i="65"/>
  <c r="R11" i="65"/>
  <c r="R13" i="65"/>
  <c r="R17" i="65"/>
  <c r="R21" i="65"/>
  <c r="R27" i="65"/>
  <c r="R31" i="65"/>
  <c r="R35" i="65"/>
  <c r="R45" i="65"/>
  <c r="R50" i="65"/>
  <c r="R51" i="65"/>
  <c r="R58" i="65"/>
  <c r="R59" i="65"/>
  <c r="R64" i="65"/>
  <c r="R65" i="65"/>
  <c r="R81" i="65"/>
  <c r="R87" i="65"/>
  <c r="R88" i="65"/>
  <c r="R94" i="65"/>
  <c r="R95" i="65"/>
  <c r="R84" i="65"/>
  <c r="R24" i="65"/>
  <c r="R26" i="65"/>
  <c r="R48" i="65"/>
  <c r="R79" i="65"/>
  <c r="R100" i="65"/>
  <c r="R20" i="65"/>
  <c r="R56" i="65"/>
  <c r="R61" i="65"/>
  <c r="R99" i="65"/>
  <c r="R10" i="65"/>
  <c r="R16" i="65"/>
  <c r="R85" i="65"/>
  <c r="R55" i="65"/>
  <c r="R92" i="65"/>
  <c r="R47" i="65"/>
  <c r="E6" i="65"/>
  <c r="R19" i="65"/>
  <c r="R25" i="65"/>
  <c r="R30" i="65"/>
  <c r="R60" i="65"/>
  <c r="R46" i="65"/>
  <c r="R23" i="65"/>
  <c r="R62" i="65"/>
  <c r="R15" i="65"/>
  <c r="R54" i="65"/>
  <c r="R89" i="65"/>
  <c r="R33" i="65"/>
  <c r="R49" i="65"/>
  <c r="R34" i="65"/>
  <c r="R52" i="65"/>
  <c r="R69" i="65"/>
  <c r="R57" i="65"/>
  <c r="R90" i="65"/>
  <c r="R68" i="65"/>
  <c r="R82" i="65"/>
  <c r="R66" i="65"/>
  <c r="R80" i="65"/>
  <c r="R83" i="65"/>
  <c r="R86" i="65"/>
  <c r="R91" i="65"/>
  <c r="R93" i="65"/>
  <c r="R98" i="65"/>
  <c r="R11" i="63"/>
  <c r="R90" i="63"/>
  <c r="Q11" i="63"/>
  <c r="Q56" i="63"/>
  <c r="Q82" i="63"/>
  <c r="Q90" i="63"/>
  <c r="R96" i="63"/>
  <c r="Q13" i="63"/>
  <c r="Q15" i="63"/>
  <c r="Q80" i="63"/>
  <c r="Q17" i="63"/>
  <c r="Q62" i="63"/>
  <c r="Q66" i="63"/>
  <c r="Q19" i="63"/>
  <c r="Q21" i="63"/>
  <c r="Q46" i="63"/>
  <c r="Q86" i="63"/>
  <c r="Q96" i="63"/>
  <c r="Q48" i="63"/>
  <c r="Q52" i="63"/>
  <c r="Q45" i="63"/>
  <c r="Q51" i="63"/>
  <c r="Q59" i="63"/>
  <c r="Q65" i="63"/>
  <c r="Q89" i="63"/>
  <c r="Q95" i="63"/>
  <c r="Q12" i="63"/>
  <c r="Q16" i="63"/>
  <c r="Q20" i="63"/>
  <c r="Q34" i="63"/>
  <c r="Q50" i="63"/>
  <c r="Q58" i="63"/>
  <c r="Q64" i="63"/>
  <c r="Q88" i="63"/>
  <c r="Q94" i="63"/>
  <c r="Q49" i="63"/>
  <c r="Q57" i="63"/>
  <c r="Q63" i="63"/>
  <c r="Q81" i="63"/>
  <c r="Q87" i="63"/>
  <c r="R91" i="63"/>
  <c r="Q93" i="63"/>
  <c r="R97" i="63"/>
  <c r="Q55" i="63"/>
  <c r="Q61" i="63"/>
  <c r="Q79" i="63"/>
  <c r="Q85" i="63"/>
  <c r="Q99" i="63"/>
  <c r="Q10" i="63"/>
  <c r="Q14" i="63"/>
  <c r="Q18" i="63"/>
  <c r="Q54" i="63"/>
  <c r="Q60" i="63"/>
  <c r="Q68" i="63"/>
  <c r="Q84" i="63"/>
  <c r="Q92" i="63"/>
  <c r="Q98" i="63"/>
  <c r="Q47" i="63"/>
  <c r="Q53" i="63"/>
  <c r="Q67" i="63"/>
  <c r="Q83" i="63"/>
  <c r="Q91" i="63"/>
  <c r="R13" i="63"/>
  <c r="R17" i="63"/>
  <c r="R21" i="63"/>
  <c r="R31" i="63"/>
  <c r="R46" i="63"/>
  <c r="R52" i="63"/>
  <c r="R10" i="63"/>
  <c r="R16" i="63"/>
  <c r="R20" i="63"/>
  <c r="R24" i="63"/>
  <c r="R26" i="63"/>
  <c r="R30" i="63"/>
  <c r="R34" i="63"/>
  <c r="R45" i="63"/>
  <c r="R49" i="63"/>
  <c r="R50" i="63"/>
  <c r="R57" i="63"/>
  <c r="R59" i="63"/>
  <c r="R63" i="63"/>
  <c r="R65" i="63"/>
  <c r="R87" i="63"/>
  <c r="R89" i="63"/>
  <c r="R93" i="63"/>
  <c r="R95" i="63"/>
  <c r="R15" i="63"/>
  <c r="R19" i="63"/>
  <c r="R23" i="63"/>
  <c r="R25" i="63"/>
  <c r="R29" i="63"/>
  <c r="R33" i="63"/>
  <c r="R56" i="63"/>
  <c r="R80" i="63"/>
  <c r="R86" i="63"/>
  <c r="R12" i="63"/>
  <c r="R14" i="63"/>
  <c r="R18" i="63"/>
  <c r="R22" i="63"/>
  <c r="R54" i="63"/>
  <c r="R60" i="63"/>
  <c r="R68" i="63"/>
  <c r="R79" i="63"/>
  <c r="R84" i="63"/>
  <c r="R92" i="63"/>
  <c r="R98" i="63"/>
  <c r="R67" i="63"/>
  <c r="R47" i="63"/>
  <c r="R53" i="63"/>
  <c r="R83" i="63"/>
  <c r="R62" i="63"/>
  <c r="R81" i="63"/>
  <c r="E5" i="63"/>
  <c r="R51" i="63"/>
  <c r="R58" i="63"/>
  <c r="R64" i="63"/>
  <c r="R82" i="63"/>
  <c r="R32" i="63"/>
  <c r="R55" i="63"/>
  <c r="R28" i="63"/>
  <c r="R48" i="63"/>
  <c r="R27" i="63"/>
  <c r="R61" i="63"/>
  <c r="R66" i="63"/>
  <c r="R85" i="63"/>
  <c r="R88" i="63"/>
  <c r="R94" i="63"/>
  <c r="R99" i="63"/>
  <c r="E5" i="60"/>
  <c r="D31" i="60" s="1"/>
  <c r="I31" i="60" s="1"/>
  <c r="Q11" i="58"/>
  <c r="E5" i="57"/>
  <c r="G5" i="57" s="1"/>
  <c r="D63" i="57" s="1"/>
  <c r="Q70" i="55"/>
  <c r="Q54" i="55"/>
  <c r="Q49" i="55"/>
  <c r="Q48" i="55"/>
  <c r="Q44" i="55"/>
  <c r="Q29" i="55"/>
  <c r="Q24" i="55"/>
  <c r="Q23" i="55"/>
  <c r="Q19" i="55"/>
  <c r="Q14" i="55"/>
  <c r="Q10" i="55"/>
  <c r="Q52" i="55"/>
  <c r="Q47" i="55"/>
  <c r="Q43" i="55"/>
  <c r="Q28" i="55"/>
  <c r="Q22" i="55"/>
  <c r="Q18" i="55"/>
  <c r="Q13" i="55"/>
  <c r="Q62" i="55"/>
  <c r="Q51" i="55"/>
  <c r="Q46" i="55"/>
  <c r="Q31" i="55"/>
  <c r="Q27" i="55"/>
  <c r="Q21" i="55"/>
  <c r="Q17" i="55"/>
  <c r="Q12" i="55"/>
  <c r="Q59" i="55"/>
  <c r="Q58" i="55"/>
  <c r="Q55" i="55"/>
  <c r="Q50" i="55"/>
  <c r="Q45" i="55"/>
  <c r="Q30" i="55"/>
  <c r="Q26" i="55"/>
  <c r="Q25" i="55"/>
  <c r="Q20" i="55"/>
  <c r="Q16" i="55"/>
  <c r="Q15" i="55"/>
  <c r="Q11" i="55"/>
  <c r="Q63" i="55"/>
  <c r="Q75" i="55"/>
  <c r="Q78" i="55"/>
  <c r="Q79" i="55"/>
  <c r="Q37" i="55"/>
  <c r="Q35" i="55"/>
  <c r="Q33" i="55"/>
  <c r="Q64" i="55"/>
  <c r="Q68" i="55"/>
  <c r="Q32" i="55"/>
  <c r="Q34" i="55"/>
  <c r="Q36" i="55"/>
  <c r="Q38" i="55"/>
  <c r="Q96" i="55"/>
  <c r="Q92" i="55"/>
  <c r="Q88" i="55"/>
  <c r="Q84" i="55"/>
  <c r="Q80" i="55"/>
  <c r="Q76" i="55"/>
  <c r="Q99" i="55"/>
  <c r="Q67" i="55"/>
  <c r="Q93" i="55"/>
  <c r="Q89" i="55"/>
  <c r="Q85" i="55"/>
  <c r="Q81" i="55"/>
  <c r="Q77" i="55"/>
  <c r="Q98" i="55"/>
  <c r="Q66" i="55"/>
  <c r="Q69" i="55"/>
  <c r="Q53" i="55"/>
  <c r="Q57" i="55"/>
  <c r="Q61" i="55"/>
  <c r="E5" i="55"/>
  <c r="Q65" i="55"/>
  <c r="Q97" i="55"/>
  <c r="Q56" i="55"/>
  <c r="Q60" i="55"/>
  <c r="Q82" i="55"/>
  <c r="Q83" i="55"/>
  <c r="Q86" i="55"/>
  <c r="Q87" i="55"/>
  <c r="Q90" i="55"/>
  <c r="Q91" i="55"/>
  <c r="Q94" i="55"/>
  <c r="Q95" i="55"/>
  <c r="Q63" i="61"/>
  <c r="Q67" i="61"/>
  <c r="Q71" i="61"/>
  <c r="Q96" i="61"/>
  <c r="Q92" i="61"/>
  <c r="Q88" i="61"/>
  <c r="Q84" i="61"/>
  <c r="Q100" i="61"/>
  <c r="Q66" i="61"/>
  <c r="Q70" i="61"/>
  <c r="Q31" i="61"/>
  <c r="Q33" i="61"/>
  <c r="Q35" i="61"/>
  <c r="Q37" i="61"/>
  <c r="Q39" i="61"/>
  <c r="Q97" i="61"/>
  <c r="Q93" i="61"/>
  <c r="Q98" i="61"/>
  <c r="Q99" i="61"/>
  <c r="Q72" i="61"/>
  <c r="Q32" i="61"/>
  <c r="Q34" i="61"/>
  <c r="Q36" i="61"/>
  <c r="Q38" i="61"/>
  <c r="Q87" i="61"/>
  <c r="Q83" i="61"/>
  <c r="Q79" i="61"/>
  <c r="Q61" i="61"/>
  <c r="Q57" i="61"/>
  <c r="Q53" i="61"/>
  <c r="Q49" i="61"/>
  <c r="Q45" i="61"/>
  <c r="Q29" i="61"/>
  <c r="Q27" i="61"/>
  <c r="Q25" i="61"/>
  <c r="Q23" i="61"/>
  <c r="Q21" i="61"/>
  <c r="Q19" i="61"/>
  <c r="Q17" i="61"/>
  <c r="Q15" i="61"/>
  <c r="Q64" i="61"/>
  <c r="Q86" i="61"/>
  <c r="Q80" i="61"/>
  <c r="Q62" i="61"/>
  <c r="Q65" i="61"/>
  <c r="Q68" i="61"/>
  <c r="Q95" i="61"/>
  <c r="Q94" i="61"/>
  <c r="Q91" i="61"/>
  <c r="Q90" i="61"/>
  <c r="Q81" i="61"/>
  <c r="Q77" i="61"/>
  <c r="Q59" i="61"/>
  <c r="Q55" i="61"/>
  <c r="Q51" i="61"/>
  <c r="Q47" i="61"/>
  <c r="Q30" i="61"/>
  <c r="Q28" i="61"/>
  <c r="Q26" i="61"/>
  <c r="Q69" i="61"/>
  <c r="Q85" i="61"/>
  <c r="Q60" i="61"/>
  <c r="Q52" i="61"/>
  <c r="Q44" i="61"/>
  <c r="Q14" i="61"/>
  <c r="Q12" i="61"/>
  <c r="Q10" i="61"/>
  <c r="Q54" i="61"/>
  <c r="Q46" i="61"/>
  <c r="Q24" i="61"/>
  <c r="Q20" i="61"/>
  <c r="Q16" i="61"/>
  <c r="Q89" i="61"/>
  <c r="Q56" i="61"/>
  <c r="Q48" i="61"/>
  <c r="Q13" i="61"/>
  <c r="Q11" i="61"/>
  <c r="Q82" i="61"/>
  <c r="Q78" i="61"/>
  <c r="Q58" i="61"/>
  <c r="Q50" i="61"/>
  <c r="Q22" i="61"/>
  <c r="Q18" i="61"/>
  <c r="E5" i="61"/>
  <c r="Q19" i="58"/>
  <c r="Q23" i="58"/>
  <c r="Q27" i="58"/>
  <c r="Q31" i="58"/>
  <c r="Q100" i="58"/>
  <c r="Q65" i="58"/>
  <c r="Q69" i="58"/>
  <c r="Q96" i="58"/>
  <c r="Q99" i="58"/>
  <c r="Q64" i="58"/>
  <c r="Q68" i="58"/>
  <c r="Q72" i="58"/>
  <c r="Q32" i="58"/>
  <c r="Q34" i="58"/>
  <c r="Q36" i="58"/>
  <c r="Q38" i="58"/>
  <c r="Q93" i="58"/>
  <c r="Q98" i="58"/>
  <c r="Q102" i="58"/>
  <c r="Q67" i="58"/>
  <c r="Q71" i="58"/>
  <c r="Q97" i="58"/>
  <c r="Q101" i="58"/>
  <c r="Q66" i="58"/>
  <c r="Q35" i="58"/>
  <c r="Q37" i="58"/>
  <c r="Q90" i="58"/>
  <c r="Q86" i="58"/>
  <c r="Q82" i="58"/>
  <c r="Q78" i="58"/>
  <c r="Q61" i="58"/>
  <c r="Q57" i="58"/>
  <c r="Q53" i="58"/>
  <c r="Q49" i="58"/>
  <c r="Q45" i="58"/>
  <c r="Q30" i="58"/>
  <c r="Q28" i="58"/>
  <c r="Q26" i="58"/>
  <c r="Q24" i="58"/>
  <c r="Q22" i="58"/>
  <c r="Q20" i="58"/>
  <c r="Q18" i="58"/>
  <c r="Q16" i="58"/>
  <c r="Q14" i="58"/>
  <c r="Q12" i="58"/>
  <c r="Q10" i="58"/>
  <c r="Q39" i="58"/>
  <c r="Q33" i="58"/>
  <c r="Q91" i="58"/>
  <c r="Q87" i="58"/>
  <c r="Q83" i="58"/>
  <c r="Q79" i="58"/>
  <c r="Q62" i="58"/>
  <c r="Q58" i="58"/>
  <c r="Q54" i="58"/>
  <c r="Q50" i="58"/>
  <c r="Q95" i="58"/>
  <c r="Q94" i="58"/>
  <c r="Q88" i="58"/>
  <c r="Q84" i="58"/>
  <c r="Q80" i="58"/>
  <c r="Q63" i="58"/>
  <c r="Q59" i="58"/>
  <c r="Q55" i="58"/>
  <c r="Q51" i="58"/>
  <c r="Q70" i="58"/>
  <c r="Q92" i="58"/>
  <c r="Q89" i="58"/>
  <c r="Q85" i="58"/>
  <c r="Q81" i="58"/>
  <c r="Q77" i="58"/>
  <c r="Q60" i="58"/>
  <c r="Q44" i="58"/>
  <c r="Q47" i="58"/>
  <c r="Q52" i="58"/>
  <c r="E5" i="58"/>
  <c r="Q13" i="58"/>
  <c r="Q17" i="58"/>
  <c r="Q21" i="58"/>
  <c r="Q25" i="58"/>
  <c r="Q29" i="58"/>
  <c r="Q46" i="58"/>
  <c r="Q48" i="58"/>
  <c r="D37" i="60"/>
  <c r="I37" i="60" s="1"/>
  <c r="H34" i="60"/>
  <c r="H38" i="60"/>
  <c r="D32" i="60"/>
  <c r="I32" i="60" s="1"/>
  <c r="D36" i="60"/>
  <c r="I36" i="60" s="1"/>
  <c r="D38" i="60"/>
  <c r="H26" i="60"/>
  <c r="H16" i="60"/>
  <c r="G6" i="60"/>
  <c r="D29" i="60"/>
  <c r="I29" i="60" s="1"/>
  <c r="D25" i="60"/>
  <c r="I25" i="60" s="1"/>
  <c r="D23" i="60"/>
  <c r="I23" i="60" s="1"/>
  <c r="D21" i="60"/>
  <c r="I21" i="60" s="1"/>
  <c r="D17" i="60"/>
  <c r="I17" i="60" s="1"/>
  <c r="D15" i="60"/>
  <c r="I15" i="60" s="1"/>
  <c r="D13" i="60"/>
  <c r="I13" i="60" s="1"/>
  <c r="I6" i="60"/>
  <c r="H6" i="60"/>
  <c r="D30" i="60"/>
  <c r="I30" i="60" s="1"/>
  <c r="D26" i="60"/>
  <c r="D24" i="60"/>
  <c r="D22" i="60"/>
  <c r="I22" i="60" s="1"/>
  <c r="D20" i="60"/>
  <c r="I20" i="60" s="1"/>
  <c r="D18" i="60"/>
  <c r="I18" i="60" s="1"/>
  <c r="D16" i="60"/>
  <c r="I16" i="60" s="1"/>
  <c r="D14" i="60"/>
  <c r="I14" i="60" s="1"/>
  <c r="D10" i="60"/>
  <c r="I10" i="60" s="1"/>
  <c r="Q10" i="60"/>
  <c r="Q12" i="60"/>
  <c r="Q14" i="60"/>
  <c r="Q16" i="60"/>
  <c r="Q18" i="60"/>
  <c r="Q20" i="60"/>
  <c r="Q22" i="60"/>
  <c r="Q24" i="60"/>
  <c r="Q26" i="60"/>
  <c r="Q28" i="60"/>
  <c r="Q30" i="60"/>
  <c r="Q47" i="60"/>
  <c r="Q51" i="60"/>
  <c r="Q55" i="60"/>
  <c r="Q59" i="60"/>
  <c r="Q63" i="60"/>
  <c r="Q80" i="60"/>
  <c r="Q84" i="60"/>
  <c r="Q91" i="60"/>
  <c r="Q92" i="60"/>
  <c r="Q95" i="60"/>
  <c r="Q99" i="60"/>
  <c r="Q66" i="60"/>
  <c r="Q70" i="60"/>
  <c r="Q31" i="60"/>
  <c r="Q33" i="60"/>
  <c r="Q35" i="60"/>
  <c r="Q37" i="60"/>
  <c r="Q39" i="60"/>
  <c r="Q97" i="60"/>
  <c r="Q93" i="60"/>
  <c r="Q89" i="60"/>
  <c r="Q98" i="60"/>
  <c r="Q65" i="60"/>
  <c r="Q69" i="60"/>
  <c r="Q94" i="60"/>
  <c r="Q90" i="60"/>
  <c r="Q64" i="60"/>
  <c r="Q68" i="60"/>
  <c r="Q72" i="60"/>
  <c r="Q32" i="60"/>
  <c r="Q34" i="60"/>
  <c r="Q36" i="60"/>
  <c r="Q38" i="60"/>
  <c r="Q100" i="60"/>
  <c r="Q67" i="60"/>
  <c r="Q71" i="60"/>
  <c r="Q46" i="60"/>
  <c r="Q50" i="60"/>
  <c r="Q54" i="60"/>
  <c r="Q58" i="60"/>
  <c r="Q62" i="60"/>
  <c r="Q79" i="60"/>
  <c r="Q83" i="60"/>
  <c r="Q87" i="60"/>
  <c r="Q88" i="60"/>
  <c r="Q11" i="60"/>
  <c r="Q13" i="60"/>
  <c r="Q15" i="60"/>
  <c r="Q17" i="60"/>
  <c r="Q19" i="60"/>
  <c r="Q21" i="60"/>
  <c r="Q23" i="60"/>
  <c r="Q25" i="60"/>
  <c r="Q27" i="60"/>
  <c r="Q29" i="60"/>
  <c r="Q45" i="60"/>
  <c r="Q49" i="60"/>
  <c r="Q53" i="60"/>
  <c r="Q57" i="60"/>
  <c r="Q61" i="60"/>
  <c r="Q78" i="60"/>
  <c r="Q82" i="60"/>
  <c r="Q86" i="60"/>
  <c r="Q44" i="60"/>
  <c r="Q48" i="60"/>
  <c r="Q52" i="60"/>
  <c r="Q56" i="60"/>
  <c r="Q60" i="60"/>
  <c r="Q77" i="60"/>
  <c r="Q81" i="60"/>
  <c r="Q85" i="60"/>
  <c r="D62" i="57"/>
  <c r="D48" i="57"/>
  <c r="D53" i="57"/>
  <c r="D37" i="57"/>
  <c r="I37" i="57" s="1"/>
  <c r="D39" i="57"/>
  <c r="I39" i="57" s="1"/>
  <c r="D30" i="57"/>
  <c r="I30" i="57" s="1"/>
  <c r="H26" i="57"/>
  <c r="H24" i="57"/>
  <c r="H16" i="57"/>
  <c r="D13" i="57"/>
  <c r="I13" i="57" s="1"/>
  <c r="H6" i="57"/>
  <c r="H5" i="57"/>
  <c r="Q97" i="57"/>
  <c r="Q101" i="57"/>
  <c r="Q66" i="57"/>
  <c r="Q70" i="57"/>
  <c r="Q32" i="57"/>
  <c r="Q34" i="57"/>
  <c r="Q36" i="57"/>
  <c r="Q38" i="57"/>
  <c r="Q60" i="57"/>
  <c r="Q100" i="57"/>
  <c r="Q65" i="57"/>
  <c r="Q69" i="57"/>
  <c r="Q61" i="57"/>
  <c r="Q99" i="57"/>
  <c r="Q64" i="57"/>
  <c r="Q68" i="57"/>
  <c r="Q72" i="57"/>
  <c r="Q33" i="57"/>
  <c r="Q35" i="57"/>
  <c r="Q37" i="57"/>
  <c r="Q39" i="57"/>
  <c r="Q62" i="57"/>
  <c r="Q58" i="57"/>
  <c r="Q98" i="57"/>
  <c r="Q102" i="57"/>
  <c r="Q67" i="57"/>
  <c r="Q71" i="57"/>
  <c r="Q63" i="57"/>
  <c r="Q59" i="57"/>
  <c r="Q77" i="57"/>
  <c r="Q81" i="57"/>
  <c r="Q85" i="57"/>
  <c r="Q89" i="57"/>
  <c r="Q93" i="57"/>
  <c r="Q44" i="57"/>
  <c r="Q48" i="57"/>
  <c r="Q52" i="57"/>
  <c r="Q56" i="57"/>
  <c r="Q80" i="57"/>
  <c r="Q84" i="57"/>
  <c r="Q88" i="57"/>
  <c r="Q92" i="57"/>
  <c r="Q96" i="57"/>
  <c r="Q11" i="57"/>
  <c r="Q13" i="57"/>
  <c r="Q15" i="57"/>
  <c r="Q17" i="57"/>
  <c r="Q19" i="57"/>
  <c r="Q21" i="57"/>
  <c r="Q23" i="57"/>
  <c r="Q25" i="57"/>
  <c r="Q27" i="57"/>
  <c r="Q29" i="57"/>
  <c r="Q31" i="57"/>
  <c r="Q47" i="57"/>
  <c r="Q51" i="57"/>
  <c r="Q55" i="57"/>
  <c r="Q79" i="57"/>
  <c r="Q83" i="57"/>
  <c r="Q87" i="57"/>
  <c r="Q91" i="57"/>
  <c r="Q95" i="57"/>
  <c r="Q46" i="57"/>
  <c r="Q50" i="57"/>
  <c r="Q54" i="57"/>
  <c r="Q78" i="57"/>
  <c r="Q82" i="57"/>
  <c r="Q86" i="57"/>
  <c r="Q90" i="57"/>
  <c r="Q94" i="57"/>
  <c r="Q10" i="57"/>
  <c r="Q12" i="57"/>
  <c r="Q14" i="57"/>
  <c r="Q16" i="57"/>
  <c r="Q18" i="57"/>
  <c r="Q20" i="57"/>
  <c r="Q22" i="57"/>
  <c r="Q24" i="57"/>
  <c r="Q26" i="57"/>
  <c r="Q28" i="57"/>
  <c r="Q30" i="57"/>
  <c r="Q45" i="57"/>
  <c r="Q49" i="57"/>
  <c r="Q53" i="57"/>
  <c r="Q57" i="57"/>
  <c r="E5" i="76" l="1"/>
  <c r="Q18" i="76"/>
  <c r="H21" i="76"/>
  <c r="H13" i="76"/>
  <c r="H19" i="76"/>
  <c r="H6" i="74"/>
  <c r="H51" i="74" s="1"/>
  <c r="H13" i="74"/>
  <c r="H19" i="74"/>
  <c r="H21" i="74"/>
  <c r="H13" i="73"/>
  <c r="H19" i="73"/>
  <c r="H21" i="73"/>
  <c r="D20" i="73"/>
  <c r="D16" i="73"/>
  <c r="I16" i="73" s="1"/>
  <c r="D12" i="73"/>
  <c r="D14" i="73"/>
  <c r="H14" i="73"/>
  <c r="D10" i="73"/>
  <c r="I10" i="73" s="1"/>
  <c r="D21" i="73"/>
  <c r="I21" i="73" s="1"/>
  <c r="D17" i="73"/>
  <c r="I17" i="73" s="1"/>
  <c r="D13" i="73"/>
  <c r="I13" i="73" s="1"/>
  <c r="H20" i="73"/>
  <c r="D23" i="73"/>
  <c r="I23" i="73" s="1"/>
  <c r="D19" i="73"/>
  <c r="I19" i="73" s="1"/>
  <c r="D15" i="73"/>
  <c r="I15" i="73" s="1"/>
  <c r="D11" i="73"/>
  <c r="I11" i="73" s="1"/>
  <c r="D22" i="73"/>
  <c r="I22" i="73" s="1"/>
  <c r="D18" i="73"/>
  <c r="I18" i="73" s="1"/>
  <c r="H5" i="77"/>
  <c r="G5" i="77"/>
  <c r="D30" i="77" s="1"/>
  <c r="I30" i="77" s="1"/>
  <c r="I6" i="77"/>
  <c r="G53" i="77" s="1"/>
  <c r="H6" i="77"/>
  <c r="H57" i="77" s="1"/>
  <c r="H41" i="77"/>
  <c r="H33" i="77"/>
  <c r="H39" i="77"/>
  <c r="H42" i="77"/>
  <c r="H34" i="77"/>
  <c r="H31" i="77"/>
  <c r="H43" i="77"/>
  <c r="H35" i="77"/>
  <c r="H36" i="77"/>
  <c r="H37" i="77"/>
  <c r="H29" i="77"/>
  <c r="H38" i="77"/>
  <c r="H30" i="77"/>
  <c r="H40" i="77"/>
  <c r="H32" i="77"/>
  <c r="G42" i="77"/>
  <c r="D39" i="77"/>
  <c r="D41" i="77"/>
  <c r="I41" i="77" s="1"/>
  <c r="D42" i="77"/>
  <c r="G58" i="77"/>
  <c r="H54" i="77"/>
  <c r="H52" i="77"/>
  <c r="H55" i="77"/>
  <c r="H56" i="77"/>
  <c r="H48" i="77"/>
  <c r="H58" i="77"/>
  <c r="H50" i="77"/>
  <c r="H51" i="77"/>
  <c r="H53" i="77"/>
  <c r="D21" i="77"/>
  <c r="I21" i="77" s="1"/>
  <c r="J21" i="77" s="1"/>
  <c r="D17" i="77"/>
  <c r="I17" i="77" s="1"/>
  <c r="D13" i="77"/>
  <c r="I13" i="77" s="1"/>
  <c r="J13" i="77" s="1"/>
  <c r="D16" i="77"/>
  <c r="I16" i="77" s="1"/>
  <c r="J16" i="77" s="1"/>
  <c r="H23" i="77"/>
  <c r="D24" i="77"/>
  <c r="D20" i="77"/>
  <c r="D12" i="77"/>
  <c r="I12" i="77" s="1"/>
  <c r="K12" i="77" s="1"/>
  <c r="D22" i="77"/>
  <c r="I22" i="77" s="1"/>
  <c r="K22" i="77" s="1"/>
  <c r="D18" i="77"/>
  <c r="I18" i="77" s="1"/>
  <c r="K18" i="77" s="1"/>
  <c r="D14" i="77"/>
  <c r="D10" i="77"/>
  <c r="I10" i="77" s="1"/>
  <c r="J10" i="77" s="1"/>
  <c r="H24" i="77"/>
  <c r="H20" i="77"/>
  <c r="D23" i="77"/>
  <c r="D19" i="77"/>
  <c r="I19" i="77" s="1"/>
  <c r="J19" i="77" s="1"/>
  <c r="D15" i="77"/>
  <c r="I15" i="77" s="1"/>
  <c r="J15" i="77" s="1"/>
  <c r="D11" i="77"/>
  <c r="I11" i="77" s="1"/>
  <c r="K11" i="77" s="1"/>
  <c r="H14" i="77"/>
  <c r="D58" i="77"/>
  <c r="F52" i="77"/>
  <c r="D50" i="77"/>
  <c r="D56" i="77"/>
  <c r="D51" i="77"/>
  <c r="D52" i="77"/>
  <c r="D48" i="77"/>
  <c r="D53" i="77"/>
  <c r="I53" i="77" s="1"/>
  <c r="D54" i="77"/>
  <c r="D55" i="77"/>
  <c r="D57" i="77"/>
  <c r="D49" i="77"/>
  <c r="D22" i="76"/>
  <c r="I22" i="76" s="1"/>
  <c r="J22" i="76" s="1"/>
  <c r="D18" i="76"/>
  <c r="I18" i="76" s="1"/>
  <c r="K18" i="76" s="1"/>
  <c r="D14" i="76"/>
  <c r="D10" i="76"/>
  <c r="I10" i="76" s="1"/>
  <c r="K10" i="76" s="1"/>
  <c r="H24" i="76"/>
  <c r="H20" i="76"/>
  <c r="D23" i="76"/>
  <c r="D19" i="76"/>
  <c r="I19" i="76" s="1"/>
  <c r="J19" i="76" s="1"/>
  <c r="D15" i="76"/>
  <c r="I15" i="76" s="1"/>
  <c r="J15" i="76" s="1"/>
  <c r="D11" i="76"/>
  <c r="I11" i="76" s="1"/>
  <c r="J11" i="76" s="1"/>
  <c r="D24" i="76"/>
  <c r="D20" i="76"/>
  <c r="D16" i="76"/>
  <c r="I16" i="76" s="1"/>
  <c r="J16" i="76" s="1"/>
  <c r="D12" i="76"/>
  <c r="I12" i="76" s="1"/>
  <c r="K12" i="76" s="1"/>
  <c r="H14" i="76"/>
  <c r="D21" i="76"/>
  <c r="I21" i="76" s="1"/>
  <c r="K21" i="76" s="1"/>
  <c r="D17" i="76"/>
  <c r="I17" i="76" s="1"/>
  <c r="K17" i="76" s="1"/>
  <c r="D13" i="76"/>
  <c r="I13" i="76" s="1"/>
  <c r="K13" i="76" s="1"/>
  <c r="H23" i="76"/>
  <c r="G6" i="76"/>
  <c r="F50" i="76" s="1"/>
  <c r="G5" i="76"/>
  <c r="I6" i="76"/>
  <c r="H6" i="76"/>
  <c r="H5" i="76"/>
  <c r="Q53" i="76"/>
  <c r="Q40" i="76"/>
  <c r="Q32" i="76"/>
  <c r="Q22" i="76"/>
  <c r="Q14" i="76"/>
  <c r="Q10" i="76"/>
  <c r="Q54" i="76"/>
  <c r="Q41" i="76"/>
  <c r="Q33" i="76"/>
  <c r="Q55" i="76"/>
  <c r="Q42" i="76"/>
  <c r="Q34" i="76"/>
  <c r="Q23" i="76"/>
  <c r="Q19" i="76"/>
  <c r="Q15" i="76"/>
  <c r="Q11" i="76"/>
  <c r="Q56" i="76"/>
  <c r="Q48" i="76"/>
  <c r="Q43" i="76"/>
  <c r="Q35" i="76"/>
  <c r="Q57" i="76"/>
  <c r="Q49" i="76"/>
  <c r="Q36" i="76"/>
  <c r="Q24" i="76"/>
  <c r="Q20" i="76"/>
  <c r="Q16" i="76"/>
  <c r="Q12" i="76"/>
  <c r="Q58" i="76"/>
  <c r="Q50" i="76"/>
  <c r="Q37" i="76"/>
  <c r="Q29" i="76"/>
  <c r="Q51" i="76"/>
  <c r="Q38" i="76"/>
  <c r="Q30" i="76"/>
  <c r="Q21" i="76"/>
  <c r="Q17" i="76"/>
  <c r="Q13" i="76"/>
  <c r="Q52" i="76"/>
  <c r="Q39" i="76"/>
  <c r="Q31" i="76"/>
  <c r="D22" i="75"/>
  <c r="D18" i="75"/>
  <c r="I18" i="75" s="1"/>
  <c r="D14" i="75"/>
  <c r="D10" i="75"/>
  <c r="I10" i="75" s="1"/>
  <c r="H20" i="75"/>
  <c r="D23" i="75"/>
  <c r="D19" i="75"/>
  <c r="D15" i="75"/>
  <c r="I15" i="75" s="1"/>
  <c r="D11" i="75"/>
  <c r="I11" i="75" s="1"/>
  <c r="H21" i="75"/>
  <c r="H13" i="75"/>
  <c r="D24" i="75"/>
  <c r="D20" i="75"/>
  <c r="I20" i="75" s="1"/>
  <c r="D16" i="75"/>
  <c r="I16" i="75" s="1"/>
  <c r="D12" i="75"/>
  <c r="I12" i="75" s="1"/>
  <c r="D21" i="75"/>
  <c r="D17" i="75"/>
  <c r="I17" i="75" s="1"/>
  <c r="D13" i="75"/>
  <c r="I13" i="75" s="1"/>
  <c r="H19" i="75"/>
  <c r="G6" i="74"/>
  <c r="D52" i="74" s="1"/>
  <c r="H5" i="74"/>
  <c r="H30" i="74" s="1"/>
  <c r="G5" i="74"/>
  <c r="H57" i="74"/>
  <c r="H49" i="74"/>
  <c r="H58" i="74"/>
  <c r="H50" i="74"/>
  <c r="H59" i="74"/>
  <c r="H54" i="74"/>
  <c r="D22" i="74"/>
  <c r="I22" i="74" s="1"/>
  <c r="K22" i="74" s="1"/>
  <c r="L22" i="74" s="1"/>
  <c r="D18" i="74"/>
  <c r="I18" i="74" s="1"/>
  <c r="J18" i="74" s="1"/>
  <c r="D14" i="74"/>
  <c r="D10" i="74"/>
  <c r="I10" i="74" s="1"/>
  <c r="J10" i="74" s="1"/>
  <c r="H24" i="74"/>
  <c r="H20" i="74"/>
  <c r="D23" i="74"/>
  <c r="D19" i="74"/>
  <c r="I19" i="74" s="1"/>
  <c r="D15" i="74"/>
  <c r="I15" i="74" s="1"/>
  <c r="K15" i="74" s="1"/>
  <c r="D11" i="74"/>
  <c r="I11" i="74" s="1"/>
  <c r="K11" i="74" s="1"/>
  <c r="I6" i="74"/>
  <c r="D24" i="74"/>
  <c r="I24" i="74" s="1"/>
  <c r="D20" i="74"/>
  <c r="D16" i="74"/>
  <c r="I16" i="74" s="1"/>
  <c r="K16" i="74" s="1"/>
  <c r="D12" i="74"/>
  <c r="I12" i="74" s="1"/>
  <c r="K12" i="74" s="1"/>
  <c r="H14" i="74"/>
  <c r="H23" i="74"/>
  <c r="D21" i="74"/>
  <c r="I21" i="74" s="1"/>
  <c r="J21" i="74" s="1"/>
  <c r="D17" i="74"/>
  <c r="I17" i="74" s="1"/>
  <c r="K17" i="74" s="1"/>
  <c r="L17" i="74" s="1"/>
  <c r="D13" i="74"/>
  <c r="I13" i="74" s="1"/>
  <c r="K13" i="74" s="1"/>
  <c r="H39" i="74"/>
  <c r="H31" i="74"/>
  <c r="H40" i="74"/>
  <c r="H42" i="74"/>
  <c r="H34" i="74"/>
  <c r="G42" i="74"/>
  <c r="G43" i="74"/>
  <c r="D40" i="74"/>
  <c r="D42" i="74"/>
  <c r="D43" i="74"/>
  <c r="D35" i="74"/>
  <c r="G39" i="74"/>
  <c r="D49" i="74"/>
  <c r="D51" i="74"/>
  <c r="D58" i="74"/>
  <c r="F52" i="74"/>
  <c r="K17" i="77"/>
  <c r="J17" i="77"/>
  <c r="K19" i="77"/>
  <c r="K16" i="77"/>
  <c r="I58" i="77"/>
  <c r="J17" i="76"/>
  <c r="J21" i="76"/>
  <c r="K22" i="76"/>
  <c r="I6" i="75"/>
  <c r="H6" i="75"/>
  <c r="I22" i="75"/>
  <c r="G6" i="75"/>
  <c r="I23" i="75"/>
  <c r="H5" i="75"/>
  <c r="G5" i="75"/>
  <c r="J13" i="74"/>
  <c r="K10" i="74"/>
  <c r="H6" i="73"/>
  <c r="G6" i="73"/>
  <c r="F48" i="73" s="1"/>
  <c r="I12" i="73"/>
  <c r="I6" i="73"/>
  <c r="H5" i="73"/>
  <c r="G5" i="73"/>
  <c r="D12" i="60"/>
  <c r="I12" i="60" s="1"/>
  <c r="D28" i="60"/>
  <c r="I28" i="60" s="1"/>
  <c r="D19" i="60"/>
  <c r="I19" i="60" s="1"/>
  <c r="H24" i="60"/>
  <c r="D39" i="60"/>
  <c r="I39" i="60" s="1"/>
  <c r="D35" i="60"/>
  <c r="I35" i="60" s="1"/>
  <c r="D33" i="60"/>
  <c r="I33" i="60" s="1"/>
  <c r="D11" i="60"/>
  <c r="I11" i="60" s="1"/>
  <c r="D27" i="60"/>
  <c r="I27" i="60" s="1"/>
  <c r="D34" i="60"/>
  <c r="D14" i="57"/>
  <c r="I14" i="57" s="1"/>
  <c r="D38" i="57"/>
  <c r="D70" i="57"/>
  <c r="D19" i="57"/>
  <c r="I19" i="57" s="1"/>
  <c r="D47" i="57"/>
  <c r="G50" i="57"/>
  <c r="H60" i="57"/>
  <c r="D15" i="57"/>
  <c r="I15" i="57" s="1"/>
  <c r="K15" i="57" s="1"/>
  <c r="D61" i="57"/>
  <c r="D24" i="57"/>
  <c r="D72" i="57"/>
  <c r="D16" i="57"/>
  <c r="D23" i="57"/>
  <c r="I23" i="57" s="1"/>
  <c r="D20" i="57"/>
  <c r="I20" i="57" s="1"/>
  <c r="J20" i="57" s="1"/>
  <c r="D27" i="57"/>
  <c r="I27" i="57" s="1"/>
  <c r="D46" i="57"/>
  <c r="D29" i="57"/>
  <c r="I29" i="57" s="1"/>
  <c r="D28" i="57"/>
  <c r="I28" i="57" s="1"/>
  <c r="D49" i="57"/>
  <c r="D64" i="57"/>
  <c r="D59" i="57"/>
  <c r="D69" i="57"/>
  <c r="G68" i="57"/>
  <c r="H20" i="63"/>
  <c r="D39" i="63"/>
  <c r="I39" i="63" s="1"/>
  <c r="D36" i="63"/>
  <c r="I36" i="63" s="1"/>
  <c r="D38" i="63"/>
  <c r="I38" i="63" s="1"/>
  <c r="D35" i="63"/>
  <c r="I35" i="63" s="1"/>
  <c r="D40" i="63"/>
  <c r="I40" i="63" s="1"/>
  <c r="D37" i="63"/>
  <c r="I37" i="63" s="1"/>
  <c r="D37" i="68"/>
  <c r="I37" i="68" s="1"/>
  <c r="D40" i="68"/>
  <c r="I40" i="68" s="1"/>
  <c r="D38" i="68"/>
  <c r="I38" i="68" s="1"/>
  <c r="D36" i="68"/>
  <c r="I36" i="68" s="1"/>
  <c r="D39" i="68"/>
  <c r="I39" i="68" s="1"/>
  <c r="Q103" i="65"/>
  <c r="Q101" i="65"/>
  <c r="Q104" i="65"/>
  <c r="Q102" i="65"/>
  <c r="Q106" i="65"/>
  <c r="Q105" i="65"/>
  <c r="I6" i="69"/>
  <c r="H6" i="69"/>
  <c r="G6" i="69"/>
  <c r="H5" i="69"/>
  <c r="G5" i="69"/>
  <c r="H30" i="69"/>
  <c r="D39" i="69"/>
  <c r="I39" i="69" s="1"/>
  <c r="D37" i="69"/>
  <c r="I37" i="69" s="1"/>
  <c r="D36" i="69"/>
  <c r="I36" i="69" s="1"/>
  <c r="D19" i="69"/>
  <c r="I19" i="69" s="1"/>
  <c r="D35" i="69"/>
  <c r="I35" i="69" s="1"/>
  <c r="D18" i="69"/>
  <c r="I18" i="69" s="1"/>
  <c r="D38" i="69"/>
  <c r="I38" i="69" s="1"/>
  <c r="D34" i="69"/>
  <c r="I34" i="69" s="1"/>
  <c r="D33" i="69"/>
  <c r="I33" i="69" s="1"/>
  <c r="D32" i="69"/>
  <c r="I32" i="69" s="1"/>
  <c r="H24" i="69"/>
  <c r="D24" i="69"/>
  <c r="H23" i="69"/>
  <c r="H14" i="69"/>
  <c r="D22" i="69"/>
  <c r="I22" i="69" s="1"/>
  <c r="D40" i="69"/>
  <c r="I40" i="69" s="1"/>
  <c r="D28" i="69"/>
  <c r="I28" i="69" s="1"/>
  <c r="D26" i="69"/>
  <c r="I26" i="69" s="1"/>
  <c r="D21" i="69"/>
  <c r="I21" i="69" s="1"/>
  <c r="H20" i="69"/>
  <c r="D15" i="69"/>
  <c r="I15" i="69" s="1"/>
  <c r="D30" i="69"/>
  <c r="D31" i="69"/>
  <c r="I31" i="69" s="1"/>
  <c r="D23" i="69"/>
  <c r="D16" i="69"/>
  <c r="I16" i="69" s="1"/>
  <c r="D14" i="69"/>
  <c r="I14" i="69" s="1"/>
  <c r="D29" i="69"/>
  <c r="I29" i="69" s="1"/>
  <c r="D17" i="69"/>
  <c r="I17" i="69" s="1"/>
  <c r="D13" i="69"/>
  <c r="I13" i="69" s="1"/>
  <c r="D12" i="69"/>
  <c r="I12" i="69" s="1"/>
  <c r="D11" i="69"/>
  <c r="I11" i="69" s="1"/>
  <c r="D20" i="69"/>
  <c r="D10" i="69"/>
  <c r="I10" i="69" s="1"/>
  <c r="D27" i="69"/>
  <c r="I27" i="69" s="1"/>
  <c r="D25" i="69"/>
  <c r="I25" i="69" s="1"/>
  <c r="G5" i="68"/>
  <c r="H20" i="68"/>
  <c r="H23" i="68"/>
  <c r="H6" i="68"/>
  <c r="H84" i="68" s="1"/>
  <c r="G6" i="68"/>
  <c r="D91" i="68" s="1"/>
  <c r="H34" i="68"/>
  <c r="H30" i="68"/>
  <c r="H24" i="68"/>
  <c r="H5" i="68"/>
  <c r="D31" i="68"/>
  <c r="I31" i="68" s="1"/>
  <c r="J31" i="68" s="1"/>
  <c r="D17" i="68"/>
  <c r="I17" i="68" s="1"/>
  <c r="K17" i="68" s="1"/>
  <c r="D33" i="68"/>
  <c r="I33" i="68" s="1"/>
  <c r="K33" i="68" s="1"/>
  <c r="D29" i="68"/>
  <c r="I29" i="68" s="1"/>
  <c r="J29" i="68" s="1"/>
  <c r="D25" i="68"/>
  <c r="I25" i="68" s="1"/>
  <c r="K25" i="68" s="1"/>
  <c r="L25" i="68" s="1"/>
  <c r="D23" i="68"/>
  <c r="D19" i="68"/>
  <c r="I19" i="68" s="1"/>
  <c r="K19" i="68" s="1"/>
  <c r="L19" i="68" s="1"/>
  <c r="D15" i="68"/>
  <c r="I15" i="68" s="1"/>
  <c r="K15" i="68" s="1"/>
  <c r="D11" i="68"/>
  <c r="I11" i="68" s="1"/>
  <c r="K11" i="68" s="1"/>
  <c r="D35" i="68"/>
  <c r="I35" i="68" s="1"/>
  <c r="J35" i="68" s="1"/>
  <c r="D21" i="68"/>
  <c r="I21" i="68" s="1"/>
  <c r="J21" i="68" s="1"/>
  <c r="D13" i="68"/>
  <c r="I13" i="68" s="1"/>
  <c r="K13" i="68" s="1"/>
  <c r="D27" i="68"/>
  <c r="I27" i="68" s="1"/>
  <c r="J27" i="68" s="1"/>
  <c r="D34" i="68"/>
  <c r="D30" i="68"/>
  <c r="D26" i="68"/>
  <c r="I26" i="68" s="1"/>
  <c r="K26" i="68" s="1"/>
  <c r="D24" i="68"/>
  <c r="D20" i="68"/>
  <c r="D16" i="68"/>
  <c r="I16" i="68" s="1"/>
  <c r="K16" i="68" s="1"/>
  <c r="D12" i="68"/>
  <c r="I12" i="68" s="1"/>
  <c r="K12" i="68" s="1"/>
  <c r="H22" i="68"/>
  <c r="H14" i="68"/>
  <c r="D32" i="68"/>
  <c r="I32" i="68" s="1"/>
  <c r="J32" i="68" s="1"/>
  <c r="D28" i="68"/>
  <c r="I28" i="68" s="1"/>
  <c r="J28" i="68" s="1"/>
  <c r="D22" i="68"/>
  <c r="D18" i="68"/>
  <c r="I18" i="68" s="1"/>
  <c r="K18" i="68" s="1"/>
  <c r="L18" i="68" s="1"/>
  <c r="D14" i="68"/>
  <c r="D10" i="68"/>
  <c r="I10" i="68" s="1"/>
  <c r="K10" i="68" s="1"/>
  <c r="L10" i="68" s="1"/>
  <c r="I6" i="68"/>
  <c r="D66" i="68"/>
  <c r="D52" i="68"/>
  <c r="D46" i="68"/>
  <c r="D60" i="68"/>
  <c r="G57" i="68"/>
  <c r="D54" i="68"/>
  <c r="D55" i="68"/>
  <c r="G65" i="68"/>
  <c r="D62" i="68"/>
  <c r="D50" i="68"/>
  <c r="G68" i="68"/>
  <c r="D65" i="68"/>
  <c r="I6" i="66"/>
  <c r="H6" i="66"/>
  <c r="G6" i="66"/>
  <c r="H5" i="66"/>
  <c r="G5" i="66"/>
  <c r="D37" i="66"/>
  <c r="I37" i="66" s="1"/>
  <c r="D33" i="66"/>
  <c r="I33" i="66" s="1"/>
  <c r="D29" i="66"/>
  <c r="I29" i="66" s="1"/>
  <c r="D25" i="66"/>
  <c r="I25" i="66" s="1"/>
  <c r="D21" i="66"/>
  <c r="I21" i="66" s="1"/>
  <c r="D17" i="66"/>
  <c r="I17" i="66" s="1"/>
  <c r="D13" i="66"/>
  <c r="I13" i="66" s="1"/>
  <c r="D40" i="66"/>
  <c r="I40" i="66" s="1"/>
  <c r="D36" i="66"/>
  <c r="I36" i="66" s="1"/>
  <c r="D32" i="66"/>
  <c r="I32" i="66" s="1"/>
  <c r="D28" i="66"/>
  <c r="I28" i="66" s="1"/>
  <c r="D24" i="66"/>
  <c r="D20" i="66"/>
  <c r="D16" i="66"/>
  <c r="I16" i="66" s="1"/>
  <c r="D12" i="66"/>
  <c r="I12" i="66" s="1"/>
  <c r="D39" i="66"/>
  <c r="I39" i="66" s="1"/>
  <c r="D38" i="66"/>
  <c r="I38" i="66" s="1"/>
  <c r="D34" i="66"/>
  <c r="I34" i="66" s="1"/>
  <c r="H24" i="66"/>
  <c r="D14" i="66"/>
  <c r="D30" i="66"/>
  <c r="D27" i="66"/>
  <c r="I27" i="66" s="1"/>
  <c r="H23" i="66"/>
  <c r="D22" i="66"/>
  <c r="I22" i="66" s="1"/>
  <c r="H20" i="66"/>
  <c r="D15" i="66"/>
  <c r="I15" i="66" s="1"/>
  <c r="D10" i="66"/>
  <c r="I10" i="66" s="1"/>
  <c r="D26" i="66"/>
  <c r="I26" i="66" s="1"/>
  <c r="D23" i="66"/>
  <c r="D11" i="66"/>
  <c r="I11" i="66" s="1"/>
  <c r="D18" i="66"/>
  <c r="I18" i="66" s="1"/>
  <c r="D19" i="66"/>
  <c r="I19" i="66" s="1"/>
  <c r="D35" i="66"/>
  <c r="I35" i="66" s="1"/>
  <c r="D31" i="66"/>
  <c r="I31" i="66" s="1"/>
  <c r="H14" i="66"/>
  <c r="H30" i="66"/>
  <c r="Q70" i="65"/>
  <c r="Q72" i="65"/>
  <c r="Q74" i="65"/>
  <c r="Q71" i="65"/>
  <c r="Q73" i="65"/>
  <c r="Q38" i="65"/>
  <c r="Q37" i="65"/>
  <c r="Q40" i="65"/>
  <c r="Q39" i="65"/>
  <c r="Q36" i="65"/>
  <c r="Q99" i="65"/>
  <c r="Q84" i="65"/>
  <c r="Q69" i="65"/>
  <c r="Q61" i="65"/>
  <c r="Q55" i="65"/>
  <c r="Q100" i="65"/>
  <c r="Q92" i="65"/>
  <c r="Q85" i="65"/>
  <c r="Q79" i="65"/>
  <c r="Q62" i="65"/>
  <c r="Q56" i="65"/>
  <c r="Q48" i="65"/>
  <c r="Q34" i="65"/>
  <c r="Q20" i="65"/>
  <c r="Q16" i="65"/>
  <c r="Q12" i="65"/>
  <c r="Q93" i="65"/>
  <c r="Q86" i="65"/>
  <c r="Q80" i="65"/>
  <c r="Q63" i="65"/>
  <c r="Q57" i="65"/>
  <c r="Q49" i="65"/>
  <c r="Q94" i="65"/>
  <c r="Q87" i="65"/>
  <c r="Q81" i="65"/>
  <c r="Q64" i="65"/>
  <c r="Q58" i="65"/>
  <c r="Q50" i="65"/>
  <c r="Q35" i="65"/>
  <c r="Q17" i="65"/>
  <c r="Q13" i="65"/>
  <c r="Q98" i="65"/>
  <c r="Q68" i="65"/>
  <c r="Q19" i="65"/>
  <c r="Q15" i="65"/>
  <c r="Q95" i="65"/>
  <c r="Q88" i="65"/>
  <c r="Q65" i="65"/>
  <c r="Q59" i="65"/>
  <c r="Q51" i="65"/>
  <c r="Q45" i="65"/>
  <c r="Q91" i="65"/>
  <c r="Q83" i="65"/>
  <c r="Q60" i="65"/>
  <c r="Q54" i="65"/>
  <c r="Q11" i="65"/>
  <c r="Q96" i="65"/>
  <c r="Q89" i="65"/>
  <c r="Q66" i="65"/>
  <c r="Q52" i="65"/>
  <c r="Q46" i="65"/>
  <c r="Q18" i="65"/>
  <c r="Q14" i="65"/>
  <c r="Q10" i="65"/>
  <c r="Q97" i="65"/>
  <c r="Q90" i="65"/>
  <c r="Q82" i="65"/>
  <c r="Q67" i="65"/>
  <c r="Q53" i="65"/>
  <c r="Q47" i="65"/>
  <c r="E5" i="65"/>
  <c r="D29" i="63"/>
  <c r="I29" i="63" s="1"/>
  <c r="D25" i="63"/>
  <c r="D15" i="63"/>
  <c r="I15" i="63" s="1"/>
  <c r="D32" i="63"/>
  <c r="I32" i="63" s="1"/>
  <c r="D28" i="63"/>
  <c r="I28" i="63" s="1"/>
  <c r="D22" i="63"/>
  <c r="D18" i="63"/>
  <c r="I18" i="63" s="1"/>
  <c r="D14" i="63"/>
  <c r="D10" i="63"/>
  <c r="I10" i="63" s="1"/>
  <c r="H30" i="63"/>
  <c r="H24" i="63"/>
  <c r="D33" i="63"/>
  <c r="I33" i="63" s="1"/>
  <c r="D23" i="63"/>
  <c r="I23" i="63" s="1"/>
  <c r="D19" i="63"/>
  <c r="I19" i="63" s="1"/>
  <c r="D11" i="63"/>
  <c r="I11" i="63" s="1"/>
  <c r="D34" i="63"/>
  <c r="I34" i="63" s="1"/>
  <c r="D30" i="63"/>
  <c r="D26" i="63"/>
  <c r="D24" i="63"/>
  <c r="D20" i="63"/>
  <c r="I20" i="63" s="1"/>
  <c r="D16" i="63"/>
  <c r="I16" i="63" s="1"/>
  <c r="D12" i="63"/>
  <c r="H22" i="63"/>
  <c r="H14" i="63"/>
  <c r="D31" i="63"/>
  <c r="I31" i="63" s="1"/>
  <c r="D27" i="63"/>
  <c r="I27" i="63" s="1"/>
  <c r="D21" i="63"/>
  <c r="I21" i="63" s="1"/>
  <c r="D17" i="63"/>
  <c r="I17" i="63" s="1"/>
  <c r="D13" i="63"/>
  <c r="I13" i="63" s="1"/>
  <c r="I26" i="63"/>
  <c r="H5" i="63"/>
  <c r="I25" i="63"/>
  <c r="G5" i="63"/>
  <c r="I12" i="63"/>
  <c r="I6" i="63"/>
  <c r="H6" i="63"/>
  <c r="G6" i="63"/>
  <c r="D11" i="57"/>
  <c r="I11" i="57" s="1"/>
  <c r="K11" i="57" s="1"/>
  <c r="D21" i="57"/>
  <c r="I21" i="57" s="1"/>
  <c r="K21" i="57" s="1"/>
  <c r="D31" i="57"/>
  <c r="I31" i="57" s="1"/>
  <c r="K31" i="57" s="1"/>
  <c r="D12" i="57"/>
  <c r="I12" i="57" s="1"/>
  <c r="J12" i="57" s="1"/>
  <c r="D22" i="57"/>
  <c r="I22" i="57" s="1"/>
  <c r="J22" i="57" s="1"/>
  <c r="H38" i="57"/>
  <c r="I38" i="57" s="1"/>
  <c r="K38" i="57" s="1"/>
  <c r="D36" i="57"/>
  <c r="I36" i="57" s="1"/>
  <c r="K36" i="57" s="1"/>
  <c r="D50" i="57"/>
  <c r="D52" i="57"/>
  <c r="D71" i="57"/>
  <c r="G58" i="57"/>
  <c r="I34" i="60"/>
  <c r="J34" i="60" s="1"/>
  <c r="D35" i="57"/>
  <c r="I35" i="57" s="1"/>
  <c r="K35" i="57" s="1"/>
  <c r="D34" i="57"/>
  <c r="D51" i="57"/>
  <c r="D54" i="57"/>
  <c r="D57" i="57"/>
  <c r="D56" i="57"/>
  <c r="D66" i="57"/>
  <c r="D67" i="57"/>
  <c r="G71" i="57"/>
  <c r="I71" i="57" s="1"/>
  <c r="D65" i="57"/>
  <c r="I6" i="57"/>
  <c r="G102" i="57" s="1"/>
  <c r="D17" i="57"/>
  <c r="I17" i="57" s="1"/>
  <c r="J17" i="57" s="1"/>
  <c r="D25" i="57"/>
  <c r="I25" i="57" s="1"/>
  <c r="K25" i="57" s="1"/>
  <c r="G6" i="57"/>
  <c r="D101" i="57" s="1"/>
  <c r="D10" i="57"/>
  <c r="I10" i="57" s="1"/>
  <c r="K10" i="57" s="1"/>
  <c r="D18" i="57"/>
  <c r="I18" i="57" s="1"/>
  <c r="K18" i="57" s="1"/>
  <c r="D26" i="57"/>
  <c r="I26" i="57" s="1"/>
  <c r="J26" i="57" s="1"/>
  <c r="H34" i="57"/>
  <c r="D33" i="57"/>
  <c r="I33" i="57" s="1"/>
  <c r="J33" i="57" s="1"/>
  <c r="D32" i="57"/>
  <c r="I32" i="57" s="1"/>
  <c r="J32" i="57" s="1"/>
  <c r="D55" i="57"/>
  <c r="D45" i="57"/>
  <c r="D44" i="57"/>
  <c r="D58" i="57"/>
  <c r="G60" i="57"/>
  <c r="D60" i="57"/>
  <c r="D68" i="57"/>
  <c r="I38" i="60"/>
  <c r="G5" i="60"/>
  <c r="H5" i="60"/>
  <c r="D32" i="55"/>
  <c r="I32" i="55" s="1"/>
  <c r="D34" i="55"/>
  <c r="D36" i="55"/>
  <c r="I36" i="55" s="1"/>
  <c r="D38" i="55"/>
  <c r="I38" i="55" s="1"/>
  <c r="I6" i="55"/>
  <c r="G6" i="55"/>
  <c r="G5" i="55"/>
  <c r="H34" i="55"/>
  <c r="H5" i="55"/>
  <c r="D30" i="55"/>
  <c r="I30" i="55" s="1"/>
  <c r="D28" i="55"/>
  <c r="I28" i="55" s="1"/>
  <c r="D26" i="55"/>
  <c r="D24" i="55"/>
  <c r="D22" i="55"/>
  <c r="I22" i="55" s="1"/>
  <c r="D20" i="55"/>
  <c r="I20" i="55" s="1"/>
  <c r="D18" i="55"/>
  <c r="I18" i="55" s="1"/>
  <c r="D16" i="55"/>
  <c r="D14" i="55"/>
  <c r="I14" i="55" s="1"/>
  <c r="D12" i="55"/>
  <c r="I12" i="55" s="1"/>
  <c r="D10" i="55"/>
  <c r="I10" i="55" s="1"/>
  <c r="D33" i="55"/>
  <c r="I33" i="55" s="1"/>
  <c r="D35" i="55"/>
  <c r="I35" i="55" s="1"/>
  <c r="D37" i="55"/>
  <c r="I37" i="55" s="1"/>
  <c r="H26" i="55"/>
  <c r="H24" i="55"/>
  <c r="H16" i="55"/>
  <c r="D31" i="55"/>
  <c r="I31" i="55" s="1"/>
  <c r="D29" i="55"/>
  <c r="I29" i="55" s="1"/>
  <c r="D27" i="55"/>
  <c r="I27" i="55" s="1"/>
  <c r="D25" i="55"/>
  <c r="I25" i="55" s="1"/>
  <c r="D23" i="55"/>
  <c r="I23" i="55" s="1"/>
  <c r="D21" i="55"/>
  <c r="I21" i="55" s="1"/>
  <c r="D19" i="55"/>
  <c r="I19" i="55" s="1"/>
  <c r="D17" i="55"/>
  <c r="I17" i="55" s="1"/>
  <c r="D15" i="55"/>
  <c r="I15" i="55" s="1"/>
  <c r="D13" i="55"/>
  <c r="I13" i="55" s="1"/>
  <c r="D11" i="55"/>
  <c r="I11" i="55" s="1"/>
  <c r="H6" i="55"/>
  <c r="D31" i="61"/>
  <c r="I31" i="61" s="1"/>
  <c r="D33" i="61"/>
  <c r="I33" i="61" s="1"/>
  <c r="D35" i="61"/>
  <c r="I35" i="61" s="1"/>
  <c r="D37" i="61"/>
  <c r="I37" i="61" s="1"/>
  <c r="D39" i="61"/>
  <c r="I39" i="61" s="1"/>
  <c r="D29" i="61"/>
  <c r="I29" i="61" s="1"/>
  <c r="D27" i="61"/>
  <c r="I27" i="61" s="1"/>
  <c r="D25" i="61"/>
  <c r="I25" i="61" s="1"/>
  <c r="D23" i="61"/>
  <c r="I23" i="61" s="1"/>
  <c r="D21" i="61"/>
  <c r="I21" i="61" s="1"/>
  <c r="D19" i="61"/>
  <c r="I19" i="61" s="1"/>
  <c r="D17" i="61"/>
  <c r="I17" i="61" s="1"/>
  <c r="H34" i="61"/>
  <c r="H38" i="61"/>
  <c r="D32" i="61"/>
  <c r="I32" i="61" s="1"/>
  <c r="D34" i="61"/>
  <c r="I34" i="61" s="1"/>
  <c r="D36" i="61"/>
  <c r="I36" i="61" s="1"/>
  <c r="D38" i="61"/>
  <c r="I38" i="61" s="1"/>
  <c r="D30" i="61"/>
  <c r="I30" i="61" s="1"/>
  <c r="D28" i="61"/>
  <c r="I28" i="61" s="1"/>
  <c r="D26" i="61"/>
  <c r="D14" i="61"/>
  <c r="I14" i="61" s="1"/>
  <c r="D12" i="61"/>
  <c r="I12" i="61" s="1"/>
  <c r="D10" i="61"/>
  <c r="I10" i="61" s="1"/>
  <c r="G6" i="61"/>
  <c r="H26" i="61"/>
  <c r="D24" i="61"/>
  <c r="D20" i="61"/>
  <c r="I20" i="61" s="1"/>
  <c r="D16" i="61"/>
  <c r="I6" i="61"/>
  <c r="H24" i="61"/>
  <c r="H16" i="61"/>
  <c r="D15" i="61"/>
  <c r="I15" i="61" s="1"/>
  <c r="D13" i="61"/>
  <c r="I13" i="61" s="1"/>
  <c r="D11" i="61"/>
  <c r="I11" i="61" s="1"/>
  <c r="H6" i="61"/>
  <c r="D22" i="61"/>
  <c r="I22" i="61" s="1"/>
  <c r="D18" i="61"/>
  <c r="I18" i="61" s="1"/>
  <c r="G5" i="61"/>
  <c r="H5" i="61"/>
  <c r="H34" i="58"/>
  <c r="H38" i="58"/>
  <c r="D32" i="58"/>
  <c r="I32" i="58" s="1"/>
  <c r="D34" i="58"/>
  <c r="I34" i="58" s="1"/>
  <c r="D36" i="58"/>
  <c r="I36" i="58" s="1"/>
  <c r="D38" i="58"/>
  <c r="D39" i="58"/>
  <c r="I39" i="58" s="1"/>
  <c r="D30" i="58"/>
  <c r="I30" i="58" s="1"/>
  <c r="D28" i="58"/>
  <c r="I28" i="58" s="1"/>
  <c r="D26" i="58"/>
  <c r="D24" i="58"/>
  <c r="D22" i="58"/>
  <c r="I22" i="58" s="1"/>
  <c r="D20" i="58"/>
  <c r="I20" i="58" s="1"/>
  <c r="D18" i="58"/>
  <c r="I18" i="58" s="1"/>
  <c r="D16" i="58"/>
  <c r="D14" i="58"/>
  <c r="I14" i="58" s="1"/>
  <c r="D12" i="58"/>
  <c r="I12" i="58" s="1"/>
  <c r="D10" i="58"/>
  <c r="I10" i="58" s="1"/>
  <c r="D35" i="58"/>
  <c r="I35" i="58" s="1"/>
  <c r="D37" i="58"/>
  <c r="I37" i="58" s="1"/>
  <c r="D33" i="58"/>
  <c r="I33" i="58" s="1"/>
  <c r="D29" i="58"/>
  <c r="I29" i="58" s="1"/>
  <c r="H26" i="58"/>
  <c r="D25" i="58"/>
  <c r="I25" i="58" s="1"/>
  <c r="D21" i="58"/>
  <c r="I21" i="58" s="1"/>
  <c r="D17" i="58"/>
  <c r="I17" i="58" s="1"/>
  <c r="D13" i="58"/>
  <c r="I13" i="58" s="1"/>
  <c r="H6" i="58"/>
  <c r="G5" i="58"/>
  <c r="D31" i="58"/>
  <c r="I31" i="58" s="1"/>
  <c r="D27" i="58"/>
  <c r="I27" i="58" s="1"/>
  <c r="H24" i="58"/>
  <c r="D23" i="58"/>
  <c r="I23" i="58" s="1"/>
  <c r="D19" i="58"/>
  <c r="I19" i="58" s="1"/>
  <c r="H16" i="58"/>
  <c r="D15" i="58"/>
  <c r="I15" i="58" s="1"/>
  <c r="D11" i="58"/>
  <c r="I11" i="58" s="1"/>
  <c r="G6" i="58"/>
  <c r="I6" i="58"/>
  <c r="H5" i="58"/>
  <c r="J28" i="60"/>
  <c r="K28" i="60"/>
  <c r="J27" i="60"/>
  <c r="K27" i="60"/>
  <c r="K34" i="60"/>
  <c r="K22" i="60"/>
  <c r="J22" i="60"/>
  <c r="J20" i="60"/>
  <c r="K20" i="60"/>
  <c r="J19" i="60"/>
  <c r="K19" i="60"/>
  <c r="J31" i="60"/>
  <c r="K31" i="60"/>
  <c r="K30" i="60"/>
  <c r="J30" i="60"/>
  <c r="K21" i="60"/>
  <c r="J21" i="60"/>
  <c r="K29" i="60"/>
  <c r="J29" i="60"/>
  <c r="K32" i="60"/>
  <c r="J32" i="60"/>
  <c r="J16" i="60"/>
  <c r="K16" i="60"/>
  <c r="I24" i="60"/>
  <c r="H98" i="60"/>
  <c r="H96" i="60"/>
  <c r="H92" i="60"/>
  <c r="H88" i="60"/>
  <c r="H97" i="60"/>
  <c r="H93" i="60"/>
  <c r="H89" i="60"/>
  <c r="H100" i="60"/>
  <c r="H99" i="60"/>
  <c r="H95" i="60"/>
  <c r="H91" i="60"/>
  <c r="H84" i="60"/>
  <c r="H80" i="60"/>
  <c r="H94" i="60"/>
  <c r="H90" i="60"/>
  <c r="H85" i="60"/>
  <c r="H81" i="60"/>
  <c r="H77" i="60"/>
  <c r="H86" i="60"/>
  <c r="H82" i="60"/>
  <c r="H78" i="60"/>
  <c r="H87" i="60"/>
  <c r="H83" i="60"/>
  <c r="H79" i="60"/>
  <c r="J15" i="60"/>
  <c r="K15" i="60"/>
  <c r="J23" i="60"/>
  <c r="K23" i="60"/>
  <c r="D98" i="60"/>
  <c r="D96" i="60"/>
  <c r="D92" i="60"/>
  <c r="F90" i="60"/>
  <c r="D88" i="60"/>
  <c r="D97" i="60"/>
  <c r="D93" i="60"/>
  <c r="D89" i="60"/>
  <c r="D100" i="60"/>
  <c r="D99" i="60"/>
  <c r="D90" i="60"/>
  <c r="D84" i="60"/>
  <c r="D80" i="60"/>
  <c r="D94" i="60"/>
  <c r="I94" i="60" s="1"/>
  <c r="D85" i="60"/>
  <c r="F83" i="60"/>
  <c r="D81" i="60"/>
  <c r="D77" i="60"/>
  <c r="D86" i="60"/>
  <c r="D82" i="60"/>
  <c r="D78" i="60"/>
  <c r="D95" i="60"/>
  <c r="D91" i="60"/>
  <c r="D87" i="60"/>
  <c r="D83" i="60"/>
  <c r="D79" i="60"/>
  <c r="K38" i="60"/>
  <c r="J38" i="60"/>
  <c r="J35" i="60"/>
  <c r="K35" i="60"/>
  <c r="J12" i="60"/>
  <c r="K12" i="60"/>
  <c r="J11" i="60"/>
  <c r="K11" i="60"/>
  <c r="J39" i="60"/>
  <c r="K39" i="60"/>
  <c r="K14" i="60"/>
  <c r="J14" i="60"/>
  <c r="K13" i="60"/>
  <c r="J13" i="60"/>
  <c r="J37" i="60"/>
  <c r="K37" i="60"/>
  <c r="K10" i="60"/>
  <c r="J10" i="60"/>
  <c r="K18" i="60"/>
  <c r="J18" i="60"/>
  <c r="I26" i="60"/>
  <c r="G95" i="60"/>
  <c r="G91" i="60"/>
  <c r="G100" i="60"/>
  <c r="G96" i="60"/>
  <c r="G92" i="60"/>
  <c r="G88" i="60"/>
  <c r="G99" i="60"/>
  <c r="G98" i="60"/>
  <c r="G87" i="60"/>
  <c r="G83" i="60"/>
  <c r="G79" i="60"/>
  <c r="G84" i="60"/>
  <c r="G80" i="60"/>
  <c r="G94" i="60"/>
  <c r="G90" i="60"/>
  <c r="G89" i="60"/>
  <c r="G85" i="60"/>
  <c r="G81" i="60"/>
  <c r="G77" i="60"/>
  <c r="G97" i="60"/>
  <c r="G93" i="60"/>
  <c r="G86" i="60"/>
  <c r="G82" i="60"/>
  <c r="G78" i="60"/>
  <c r="K17" i="60"/>
  <c r="J17" i="60"/>
  <c r="K25" i="60"/>
  <c r="J25" i="60"/>
  <c r="K36" i="60"/>
  <c r="J36" i="60"/>
  <c r="J33" i="60"/>
  <c r="K33" i="60"/>
  <c r="G99" i="57"/>
  <c r="I60" i="57"/>
  <c r="K27" i="57"/>
  <c r="J27" i="57"/>
  <c r="J28" i="57"/>
  <c r="K28" i="57"/>
  <c r="K29" i="57"/>
  <c r="J29" i="57"/>
  <c r="D99" i="57"/>
  <c r="D98" i="57"/>
  <c r="D102" i="57"/>
  <c r="D97" i="57"/>
  <c r="D81" i="57"/>
  <c r="D77" i="57"/>
  <c r="D94" i="57"/>
  <c r="D91" i="57"/>
  <c r="F89" i="57"/>
  <c r="D87" i="57"/>
  <c r="D84" i="57"/>
  <c r="D80" i="57"/>
  <c r="K19" i="57"/>
  <c r="J19" i="57"/>
  <c r="K39" i="57"/>
  <c r="J39" i="57"/>
  <c r="H65" i="57"/>
  <c r="H69" i="57"/>
  <c r="I69" i="57" s="1"/>
  <c r="H63" i="57"/>
  <c r="I63" i="57" s="1"/>
  <c r="H59" i="57"/>
  <c r="I59" i="57" s="1"/>
  <c r="H64" i="57"/>
  <c r="I64" i="57" s="1"/>
  <c r="H68" i="57"/>
  <c r="H72" i="57"/>
  <c r="I72" i="57" s="1"/>
  <c r="H67" i="57"/>
  <c r="H71" i="57"/>
  <c r="H61" i="57"/>
  <c r="I61" i="57" s="1"/>
  <c r="H66" i="57"/>
  <c r="H70" i="57"/>
  <c r="I70" i="57" s="1"/>
  <c r="H62" i="57"/>
  <c r="I62" i="57" s="1"/>
  <c r="H58" i="57"/>
  <c r="H56" i="57"/>
  <c r="H52" i="57"/>
  <c r="H48" i="57"/>
  <c r="I48" i="57" s="1"/>
  <c r="H44" i="57"/>
  <c r="H57" i="57"/>
  <c r="I57" i="57" s="1"/>
  <c r="H53" i="57"/>
  <c r="I53" i="57" s="1"/>
  <c r="H49" i="57"/>
  <c r="I49" i="57" s="1"/>
  <c r="H45" i="57"/>
  <c r="H54" i="57"/>
  <c r="H50" i="57"/>
  <c r="H46" i="57"/>
  <c r="H55" i="57"/>
  <c r="H51" i="57"/>
  <c r="H47" i="57"/>
  <c r="I47" i="57" s="1"/>
  <c r="K13" i="57"/>
  <c r="J13" i="57"/>
  <c r="K14" i="57"/>
  <c r="J14" i="57"/>
  <c r="J30" i="57"/>
  <c r="K30" i="57"/>
  <c r="K37" i="57"/>
  <c r="J37" i="57"/>
  <c r="J36" i="57"/>
  <c r="H100" i="57"/>
  <c r="H99" i="57"/>
  <c r="H98" i="57"/>
  <c r="H102" i="57"/>
  <c r="H97" i="57"/>
  <c r="H101" i="57"/>
  <c r="H93" i="57"/>
  <c r="H89" i="57"/>
  <c r="H85" i="57"/>
  <c r="H81" i="57"/>
  <c r="H77" i="57"/>
  <c r="H94" i="57"/>
  <c r="H90" i="57"/>
  <c r="H86" i="57"/>
  <c r="H82" i="57"/>
  <c r="H78" i="57"/>
  <c r="H95" i="57"/>
  <c r="H91" i="57"/>
  <c r="H87" i="57"/>
  <c r="H83" i="57"/>
  <c r="H79" i="57"/>
  <c r="H96" i="57"/>
  <c r="H92" i="57"/>
  <c r="H88" i="57"/>
  <c r="H84" i="57"/>
  <c r="H80" i="57"/>
  <c r="K23" i="57"/>
  <c r="J23" i="57"/>
  <c r="I16" i="57"/>
  <c r="I24" i="57"/>
  <c r="J35" i="57"/>
  <c r="I34" i="57"/>
  <c r="I21" i="75" l="1"/>
  <c r="I19" i="75"/>
  <c r="K15" i="76"/>
  <c r="J17" i="74"/>
  <c r="D48" i="74"/>
  <c r="H38" i="74"/>
  <c r="H55" i="74"/>
  <c r="H48" i="74"/>
  <c r="D56" i="74"/>
  <c r="H37" i="74"/>
  <c r="H53" i="74"/>
  <c r="H56" i="74"/>
  <c r="K18" i="74"/>
  <c r="L18" i="74" s="1"/>
  <c r="D55" i="74"/>
  <c r="H41" i="74"/>
  <c r="H36" i="74"/>
  <c r="H52" i="74"/>
  <c r="D50" i="74"/>
  <c r="D54" i="74"/>
  <c r="K21" i="74"/>
  <c r="D53" i="74"/>
  <c r="T18" i="74"/>
  <c r="V18" i="74" s="1"/>
  <c r="X18" i="74" s="1"/>
  <c r="K11" i="76"/>
  <c r="G40" i="76"/>
  <c r="G32" i="76"/>
  <c r="G38" i="76"/>
  <c r="J18" i="76"/>
  <c r="J13" i="76"/>
  <c r="J10" i="76"/>
  <c r="I14" i="76"/>
  <c r="D41" i="74"/>
  <c r="G32" i="74"/>
  <c r="G38" i="74"/>
  <c r="G40" i="74"/>
  <c r="I40" i="74" s="1"/>
  <c r="D29" i="74"/>
  <c r="D30" i="74"/>
  <c r="D31" i="74"/>
  <c r="I31" i="74" s="1"/>
  <c r="J31" i="74" s="1"/>
  <c r="D57" i="74"/>
  <c r="D36" i="74"/>
  <c r="I36" i="74" s="1"/>
  <c r="H29" i="74"/>
  <c r="G37" i="73"/>
  <c r="G39" i="73"/>
  <c r="G31" i="73"/>
  <c r="I14" i="73"/>
  <c r="D55" i="73"/>
  <c r="D47" i="73"/>
  <c r="D56" i="73"/>
  <c r="F50" i="73"/>
  <c r="D48" i="73"/>
  <c r="D52" i="73"/>
  <c r="D49" i="73"/>
  <c r="D50" i="73"/>
  <c r="D51" i="73"/>
  <c r="D53" i="73"/>
  <c r="D54" i="73"/>
  <c r="D46" i="73"/>
  <c r="H51" i="73"/>
  <c r="H56" i="73"/>
  <c r="H52" i="73"/>
  <c r="H48" i="73"/>
  <c r="H53" i="73"/>
  <c r="H54" i="73"/>
  <c r="H46" i="73"/>
  <c r="H55" i="73"/>
  <c r="H47" i="73"/>
  <c r="H49" i="73"/>
  <c r="H50" i="73"/>
  <c r="G50" i="73"/>
  <c r="G51" i="73"/>
  <c r="G55" i="73"/>
  <c r="G52" i="73"/>
  <c r="G47" i="73"/>
  <c r="G53" i="73"/>
  <c r="G54" i="73"/>
  <c r="G46" i="73"/>
  <c r="G56" i="73"/>
  <c r="G48" i="73"/>
  <c r="G49" i="73"/>
  <c r="G38" i="73"/>
  <c r="D35" i="73"/>
  <c r="D32" i="73"/>
  <c r="D36" i="73"/>
  <c r="D28" i="73"/>
  <c r="D40" i="73"/>
  <c r="D37" i="73"/>
  <c r="G32" i="73"/>
  <c r="D29" i="73"/>
  <c r="D38" i="73"/>
  <c r="D30" i="73"/>
  <c r="D39" i="73"/>
  <c r="D31" i="73"/>
  <c r="D41" i="73"/>
  <c r="D33" i="73"/>
  <c r="D34" i="73"/>
  <c r="H39" i="73"/>
  <c r="H31" i="73"/>
  <c r="I31" i="73" s="1"/>
  <c r="H40" i="73"/>
  <c r="H32" i="73"/>
  <c r="H36" i="73"/>
  <c r="H28" i="73"/>
  <c r="H41" i="73"/>
  <c r="H33" i="73"/>
  <c r="H34" i="73"/>
  <c r="H35" i="73"/>
  <c r="H37" i="73"/>
  <c r="H29" i="73"/>
  <c r="H38" i="73"/>
  <c r="H30" i="73"/>
  <c r="K10" i="77"/>
  <c r="I24" i="77"/>
  <c r="J12" i="76"/>
  <c r="G33" i="77"/>
  <c r="J12" i="77"/>
  <c r="K21" i="77"/>
  <c r="L21" i="77" s="1"/>
  <c r="J18" i="77"/>
  <c r="G54" i="77"/>
  <c r="I54" i="77" s="1"/>
  <c r="K13" i="77"/>
  <c r="D34" i="77"/>
  <c r="G55" i="77"/>
  <c r="D32" i="77"/>
  <c r="I32" i="77" s="1"/>
  <c r="K32" i="77" s="1"/>
  <c r="D38" i="77"/>
  <c r="I38" i="77" s="1"/>
  <c r="K38" i="77" s="1"/>
  <c r="D35" i="77"/>
  <c r="I35" i="77" s="1"/>
  <c r="D40" i="77"/>
  <c r="I40" i="77" s="1"/>
  <c r="D43" i="77"/>
  <c r="K15" i="77"/>
  <c r="T15" i="77" s="1"/>
  <c r="G49" i="77"/>
  <c r="G51" i="77"/>
  <c r="D36" i="77"/>
  <c r="I36" i="77" s="1"/>
  <c r="K36" i="77" s="1"/>
  <c r="G43" i="77"/>
  <c r="D29" i="77"/>
  <c r="I29" i="77" s="1"/>
  <c r="G52" i="77"/>
  <c r="I52" i="77" s="1"/>
  <c r="G57" i="77"/>
  <c r="I57" i="77" s="1"/>
  <c r="G39" i="77"/>
  <c r="I39" i="77" s="1"/>
  <c r="K39" i="77" s="1"/>
  <c r="D31" i="77"/>
  <c r="I31" i="77" s="1"/>
  <c r="K31" i="77" s="1"/>
  <c r="D37" i="77"/>
  <c r="I37" i="77" s="1"/>
  <c r="K37" i="77" s="1"/>
  <c r="G48" i="77"/>
  <c r="I48" i="77" s="1"/>
  <c r="I23" i="77"/>
  <c r="I20" i="77"/>
  <c r="K20" i="77" s="1"/>
  <c r="H49" i="77"/>
  <c r="I49" i="77" s="1"/>
  <c r="G50" i="77"/>
  <c r="I50" i="77" s="1"/>
  <c r="G56" i="77"/>
  <c r="D33" i="77"/>
  <c r="I14" i="77"/>
  <c r="J11" i="77"/>
  <c r="J22" i="77"/>
  <c r="J20" i="77"/>
  <c r="K19" i="76"/>
  <c r="L19" i="76" s="1"/>
  <c r="K16" i="76"/>
  <c r="L16" i="76" s="1"/>
  <c r="I20" i="76"/>
  <c r="H43" i="76"/>
  <c r="H35" i="76"/>
  <c r="H36" i="76"/>
  <c r="H37" i="76"/>
  <c r="H29" i="76"/>
  <c r="H38" i="76"/>
  <c r="H30" i="76"/>
  <c r="H39" i="76"/>
  <c r="H31" i="76"/>
  <c r="H40" i="76"/>
  <c r="H32" i="76"/>
  <c r="H41" i="76"/>
  <c r="H33" i="76"/>
  <c r="H42" i="76"/>
  <c r="H34" i="76"/>
  <c r="H56" i="76"/>
  <c r="H48" i="76"/>
  <c r="H57" i="76"/>
  <c r="H49" i="76"/>
  <c r="H58" i="76"/>
  <c r="H50" i="76"/>
  <c r="H51" i="76"/>
  <c r="H52" i="76"/>
  <c r="H53" i="76"/>
  <c r="H54" i="76"/>
  <c r="H55" i="76"/>
  <c r="I23" i="76"/>
  <c r="G55" i="76"/>
  <c r="G56" i="76"/>
  <c r="G48" i="76"/>
  <c r="G57" i="76"/>
  <c r="G49" i="76"/>
  <c r="G58" i="76"/>
  <c r="G50" i="76"/>
  <c r="G51" i="76"/>
  <c r="G52" i="76"/>
  <c r="G53" i="76"/>
  <c r="G54" i="76"/>
  <c r="G42" i="76"/>
  <c r="D39" i="76"/>
  <c r="D31" i="76"/>
  <c r="G43" i="76"/>
  <c r="I43" i="76" s="1"/>
  <c r="D40" i="76"/>
  <c r="D32" i="76"/>
  <c r="D41" i="76"/>
  <c r="I41" i="76" s="1"/>
  <c r="D33" i="76"/>
  <c r="D42" i="76"/>
  <c r="D34" i="76"/>
  <c r="D43" i="76"/>
  <c r="D35" i="76"/>
  <c r="G39" i="76"/>
  <c r="D36" i="76"/>
  <c r="D37" i="76"/>
  <c r="I37" i="76" s="1"/>
  <c r="D29" i="76"/>
  <c r="D38" i="76"/>
  <c r="G33" i="76"/>
  <c r="D30" i="76"/>
  <c r="D52" i="76"/>
  <c r="D53" i="76"/>
  <c r="D54" i="76"/>
  <c r="D55" i="76"/>
  <c r="I55" i="76" s="1"/>
  <c r="D56" i="76"/>
  <c r="D48" i="76"/>
  <c r="D57" i="76"/>
  <c r="D49" i="76"/>
  <c r="D58" i="76"/>
  <c r="I58" i="76" s="1"/>
  <c r="F52" i="76"/>
  <c r="D50" i="76"/>
  <c r="D51" i="76"/>
  <c r="I51" i="76" s="1"/>
  <c r="J51" i="76" s="1"/>
  <c r="I24" i="76"/>
  <c r="H35" i="75"/>
  <c r="I35" i="75" s="1"/>
  <c r="H36" i="75"/>
  <c r="H37" i="75"/>
  <c r="H29" i="75"/>
  <c r="H38" i="75"/>
  <c r="H30" i="75"/>
  <c r="H39" i="75"/>
  <c r="H31" i="75"/>
  <c r="H40" i="75"/>
  <c r="H32" i="75"/>
  <c r="H41" i="75"/>
  <c r="H33" i="75"/>
  <c r="H42" i="75"/>
  <c r="H34" i="75"/>
  <c r="H56" i="75"/>
  <c r="H48" i="75"/>
  <c r="H57" i="75"/>
  <c r="H49" i="75"/>
  <c r="H58" i="75"/>
  <c r="H50" i="75"/>
  <c r="H59" i="75"/>
  <c r="H51" i="75"/>
  <c r="H52" i="75"/>
  <c r="H53" i="75"/>
  <c r="H54" i="75"/>
  <c r="H55" i="75"/>
  <c r="G55" i="75"/>
  <c r="G56" i="75"/>
  <c r="G48" i="75"/>
  <c r="G57" i="75"/>
  <c r="G49" i="75"/>
  <c r="G58" i="75"/>
  <c r="G50" i="75"/>
  <c r="G59" i="75"/>
  <c r="G51" i="75"/>
  <c r="G52" i="75"/>
  <c r="G53" i="75"/>
  <c r="G54" i="75"/>
  <c r="D52" i="75"/>
  <c r="D53" i="75"/>
  <c r="D54" i="75"/>
  <c r="D55" i="75"/>
  <c r="D56" i="75"/>
  <c r="I56" i="75" s="1"/>
  <c r="D48" i="75"/>
  <c r="D57" i="75"/>
  <c r="D49" i="75"/>
  <c r="D58" i="75"/>
  <c r="D50" i="75"/>
  <c r="D59" i="75"/>
  <c r="D51" i="75"/>
  <c r="H43" i="75"/>
  <c r="D39" i="75"/>
  <c r="D31" i="75"/>
  <c r="D40" i="75"/>
  <c r="D32" i="75"/>
  <c r="D41" i="75"/>
  <c r="D33" i="75"/>
  <c r="D42" i="75"/>
  <c r="D34" i="75"/>
  <c r="D43" i="75"/>
  <c r="I43" i="75" s="1"/>
  <c r="G38" i="75"/>
  <c r="D35" i="75"/>
  <c r="G39" i="75"/>
  <c r="D36" i="75"/>
  <c r="G40" i="75"/>
  <c r="D37" i="75"/>
  <c r="G32" i="75"/>
  <c r="D29" i="75"/>
  <c r="I29" i="75" s="1"/>
  <c r="D38" i="75"/>
  <c r="I38" i="75" s="1"/>
  <c r="D30" i="75"/>
  <c r="I23" i="74"/>
  <c r="J16" i="74"/>
  <c r="J15" i="74"/>
  <c r="I35" i="74"/>
  <c r="J35" i="74" s="1"/>
  <c r="J22" i="74"/>
  <c r="D59" i="74"/>
  <c r="D32" i="74"/>
  <c r="I32" i="74" s="1"/>
  <c r="J32" i="74" s="1"/>
  <c r="H32" i="74"/>
  <c r="H35" i="74"/>
  <c r="I41" i="74"/>
  <c r="J41" i="74" s="1"/>
  <c r="I30" i="74"/>
  <c r="K30" i="74" s="1"/>
  <c r="D37" i="74"/>
  <c r="I37" i="74" s="1"/>
  <c r="K37" i="74" s="1"/>
  <c r="D34" i="74"/>
  <c r="I34" i="74" s="1"/>
  <c r="D39" i="74"/>
  <c r="J12" i="74"/>
  <c r="G33" i="74"/>
  <c r="D33" i="74"/>
  <c r="H43" i="74"/>
  <c r="D38" i="74"/>
  <c r="H33" i="74"/>
  <c r="G55" i="74"/>
  <c r="I55" i="74" s="1"/>
  <c r="K55" i="74" s="1"/>
  <c r="G56" i="74"/>
  <c r="G48" i="74"/>
  <c r="I48" i="74" s="1"/>
  <c r="G57" i="74"/>
  <c r="I57" i="74" s="1"/>
  <c r="G49" i="74"/>
  <c r="I49" i="74" s="1"/>
  <c r="J49" i="74" s="1"/>
  <c r="G58" i="74"/>
  <c r="I58" i="74" s="1"/>
  <c r="J58" i="74" s="1"/>
  <c r="G50" i="74"/>
  <c r="G59" i="74"/>
  <c r="I59" i="74" s="1"/>
  <c r="G51" i="74"/>
  <c r="I51" i="74" s="1"/>
  <c r="J51" i="74" s="1"/>
  <c r="G52" i="74"/>
  <c r="G54" i="74"/>
  <c r="I54" i="74" s="1"/>
  <c r="K54" i="74" s="1"/>
  <c r="G53" i="74"/>
  <c r="I53" i="74" s="1"/>
  <c r="J53" i="74" s="1"/>
  <c r="I14" i="74"/>
  <c r="K19" i="74"/>
  <c r="J19" i="74"/>
  <c r="J11" i="74"/>
  <c r="T17" i="74"/>
  <c r="U17" i="74" s="1"/>
  <c r="W17" i="74" s="1"/>
  <c r="Y17" i="74" s="1"/>
  <c r="I20" i="74"/>
  <c r="K53" i="77"/>
  <c r="J53" i="77"/>
  <c r="K30" i="77"/>
  <c r="J30" i="77"/>
  <c r="J32" i="77"/>
  <c r="L13" i="77"/>
  <c r="T13" i="77"/>
  <c r="L20" i="77"/>
  <c r="T20" i="77"/>
  <c r="J36" i="77"/>
  <c r="K41" i="77"/>
  <c r="J41" i="77"/>
  <c r="K58" i="77"/>
  <c r="J58" i="77"/>
  <c r="L16" i="77"/>
  <c r="T16" i="77"/>
  <c r="L19" i="77"/>
  <c r="T19" i="77"/>
  <c r="L18" i="77"/>
  <c r="T18" i="77"/>
  <c r="I56" i="77"/>
  <c r="I34" i="77"/>
  <c r="I42" i="77"/>
  <c r="L11" i="77"/>
  <c r="T11" i="77"/>
  <c r="L12" i="77"/>
  <c r="T12" i="77"/>
  <c r="L10" i="77"/>
  <c r="T10" i="77"/>
  <c r="I51" i="77"/>
  <c r="I55" i="77"/>
  <c r="L15" i="77"/>
  <c r="L22" i="77"/>
  <c r="T22" i="77"/>
  <c r="L17" i="77"/>
  <c r="T17" i="77"/>
  <c r="L22" i="76"/>
  <c r="T22" i="76"/>
  <c r="L11" i="76"/>
  <c r="T11" i="76"/>
  <c r="L10" i="76"/>
  <c r="T10" i="76"/>
  <c r="L13" i="76"/>
  <c r="T13" i="76"/>
  <c r="L15" i="76"/>
  <c r="T15" i="76"/>
  <c r="L12" i="76"/>
  <c r="T12" i="76"/>
  <c r="L21" i="76"/>
  <c r="T21" i="76"/>
  <c r="T16" i="76"/>
  <c r="L18" i="76"/>
  <c r="T18" i="76"/>
  <c r="K14" i="76"/>
  <c r="J14" i="76"/>
  <c r="L17" i="76"/>
  <c r="T17" i="76"/>
  <c r="K20" i="75"/>
  <c r="J20" i="75"/>
  <c r="K21" i="75"/>
  <c r="J21" i="75"/>
  <c r="J23" i="75"/>
  <c r="K23" i="75"/>
  <c r="J16" i="75"/>
  <c r="K16" i="75"/>
  <c r="K13" i="75"/>
  <c r="J13" i="75"/>
  <c r="K19" i="75"/>
  <c r="J19" i="75"/>
  <c r="J18" i="75"/>
  <c r="K18" i="75"/>
  <c r="I49" i="75"/>
  <c r="I30" i="75"/>
  <c r="K17" i="75"/>
  <c r="J17" i="75"/>
  <c r="K15" i="75"/>
  <c r="J15" i="75"/>
  <c r="K11" i="75"/>
  <c r="J11" i="75"/>
  <c r="J10" i="75"/>
  <c r="K10" i="75"/>
  <c r="K12" i="75"/>
  <c r="J12" i="75"/>
  <c r="I24" i="75"/>
  <c r="J22" i="75"/>
  <c r="K22" i="75"/>
  <c r="I14" i="75"/>
  <c r="L13" i="74"/>
  <c r="T13" i="74"/>
  <c r="U18" i="74"/>
  <c r="W18" i="74" s="1"/>
  <c r="Y18" i="74" s="1"/>
  <c r="J30" i="74"/>
  <c r="J54" i="74"/>
  <c r="I39" i="74"/>
  <c r="K32" i="74"/>
  <c r="K41" i="74"/>
  <c r="T22" i="74"/>
  <c r="L11" i="74"/>
  <c r="T11" i="74"/>
  <c r="J36" i="74"/>
  <c r="K36" i="74"/>
  <c r="L16" i="74"/>
  <c r="T16" i="74"/>
  <c r="K51" i="74"/>
  <c r="L10" i="74"/>
  <c r="T10" i="74"/>
  <c r="L21" i="74"/>
  <c r="T21" i="74"/>
  <c r="J24" i="74"/>
  <c r="K24" i="74"/>
  <c r="K23" i="74"/>
  <c r="J23" i="74"/>
  <c r="I29" i="74"/>
  <c r="I43" i="74"/>
  <c r="I42" i="74"/>
  <c r="L15" i="74"/>
  <c r="T15" i="74"/>
  <c r="L12" i="74"/>
  <c r="T12" i="74"/>
  <c r="J21" i="73"/>
  <c r="K21" i="73"/>
  <c r="J19" i="73"/>
  <c r="K19" i="73"/>
  <c r="K12" i="73"/>
  <c r="J12" i="73"/>
  <c r="J23" i="73"/>
  <c r="K23" i="73"/>
  <c r="K11" i="73"/>
  <c r="J11" i="73"/>
  <c r="K10" i="73"/>
  <c r="J10" i="73"/>
  <c r="K16" i="73"/>
  <c r="J16" i="73"/>
  <c r="K14" i="73"/>
  <c r="J14" i="73"/>
  <c r="J22" i="73"/>
  <c r="K22" i="73"/>
  <c r="I36" i="73"/>
  <c r="I30" i="73"/>
  <c r="I28" i="73"/>
  <c r="J17" i="73"/>
  <c r="K17" i="73"/>
  <c r="J18" i="73"/>
  <c r="K18" i="73"/>
  <c r="J13" i="73"/>
  <c r="K13" i="73"/>
  <c r="I20" i="73"/>
  <c r="K15" i="73"/>
  <c r="J15" i="73"/>
  <c r="G79" i="57"/>
  <c r="J15" i="57"/>
  <c r="G83" i="57"/>
  <c r="G90" i="57"/>
  <c r="K22" i="57"/>
  <c r="K20" i="57"/>
  <c r="G84" i="57"/>
  <c r="I51" i="57"/>
  <c r="K51" i="57" s="1"/>
  <c r="G94" i="57"/>
  <c r="I66" i="57"/>
  <c r="I65" i="57"/>
  <c r="G88" i="57"/>
  <c r="I68" i="57"/>
  <c r="J31" i="57"/>
  <c r="I46" i="57"/>
  <c r="K33" i="57"/>
  <c r="T33" i="57" s="1"/>
  <c r="G98" i="57"/>
  <c r="D95" i="57"/>
  <c r="J10" i="57"/>
  <c r="D92" i="57"/>
  <c r="D78" i="57"/>
  <c r="D85" i="57"/>
  <c r="D100" i="57"/>
  <c r="F83" i="57"/>
  <c r="I83" i="57" s="1"/>
  <c r="J21" i="57"/>
  <c r="I52" i="57"/>
  <c r="D96" i="57"/>
  <c r="D82" i="57"/>
  <c r="D89" i="57"/>
  <c r="J25" i="57"/>
  <c r="J11" i="57"/>
  <c r="I44" i="57"/>
  <c r="J44" i="57" s="1"/>
  <c r="D88" i="57"/>
  <c r="I56" i="57"/>
  <c r="D79" i="57"/>
  <c r="D86" i="57"/>
  <c r="D93" i="57"/>
  <c r="I55" i="57"/>
  <c r="I54" i="57"/>
  <c r="I45" i="57"/>
  <c r="J45" i="57" s="1"/>
  <c r="D83" i="57"/>
  <c r="D90" i="57"/>
  <c r="K26" i="57"/>
  <c r="I38" i="58"/>
  <c r="J37" i="63"/>
  <c r="K37" i="63"/>
  <c r="D103" i="63"/>
  <c r="D100" i="63"/>
  <c r="D105" i="63"/>
  <c r="D102" i="63"/>
  <c r="D106" i="63"/>
  <c r="I106" i="63" s="1"/>
  <c r="D104" i="63"/>
  <c r="I104" i="63" s="1"/>
  <c r="D101" i="63"/>
  <c r="H70" i="63"/>
  <c r="H72" i="63"/>
  <c r="H69" i="63"/>
  <c r="H74" i="63"/>
  <c r="H71" i="63"/>
  <c r="H73" i="63"/>
  <c r="J40" i="63"/>
  <c r="K40" i="63"/>
  <c r="H106" i="63"/>
  <c r="H104" i="63"/>
  <c r="H101" i="63"/>
  <c r="H103" i="63"/>
  <c r="H100" i="63"/>
  <c r="H105" i="63"/>
  <c r="H102" i="63"/>
  <c r="J35" i="63"/>
  <c r="K35" i="63"/>
  <c r="G104" i="63"/>
  <c r="G101" i="63"/>
  <c r="G103" i="63"/>
  <c r="G100" i="63"/>
  <c r="G105" i="63"/>
  <c r="G102" i="63"/>
  <c r="G106" i="63"/>
  <c r="J38" i="63"/>
  <c r="K38" i="63"/>
  <c r="J36" i="63"/>
  <c r="K36" i="63"/>
  <c r="G55" i="63"/>
  <c r="D74" i="63"/>
  <c r="D71" i="63"/>
  <c r="I71" i="63" s="1"/>
  <c r="D73" i="63"/>
  <c r="D70" i="63"/>
  <c r="I70" i="63" s="1"/>
  <c r="D72" i="63"/>
  <c r="I72" i="63" s="1"/>
  <c r="D69" i="63"/>
  <c r="I69" i="63" s="1"/>
  <c r="J39" i="63"/>
  <c r="K39" i="63"/>
  <c r="I30" i="69"/>
  <c r="I24" i="69"/>
  <c r="J24" i="69" s="1"/>
  <c r="H96" i="68"/>
  <c r="H79" i="68"/>
  <c r="G97" i="68"/>
  <c r="G99" i="68"/>
  <c r="G100" i="68"/>
  <c r="G98" i="68"/>
  <c r="D89" i="68"/>
  <c r="D99" i="68"/>
  <c r="D98" i="68"/>
  <c r="D100" i="68"/>
  <c r="D97" i="68"/>
  <c r="H91" i="68"/>
  <c r="H100" i="68"/>
  <c r="H97" i="68"/>
  <c r="H98" i="68"/>
  <c r="H99" i="68"/>
  <c r="K39" i="68"/>
  <c r="J39" i="68"/>
  <c r="J36" i="68"/>
  <c r="K36" i="68"/>
  <c r="T10" i="68"/>
  <c r="V10" i="68" s="1"/>
  <c r="X10" i="68" s="1"/>
  <c r="H83" i="68"/>
  <c r="J38" i="68"/>
  <c r="K38" i="68"/>
  <c r="H87" i="68"/>
  <c r="D67" i="68"/>
  <c r="D74" i="68"/>
  <c r="D70" i="68"/>
  <c r="D73" i="68"/>
  <c r="D72" i="68"/>
  <c r="D71" i="68"/>
  <c r="J40" i="68"/>
  <c r="K40" i="68"/>
  <c r="H72" i="68"/>
  <c r="H71" i="68"/>
  <c r="H74" i="68"/>
  <c r="H70" i="68"/>
  <c r="H73" i="68"/>
  <c r="H80" i="68"/>
  <c r="J37" i="68"/>
  <c r="K37" i="68"/>
  <c r="I20" i="69"/>
  <c r="K14" i="69"/>
  <c r="J14" i="69"/>
  <c r="J21" i="69"/>
  <c r="K21" i="69"/>
  <c r="K24" i="69"/>
  <c r="K19" i="69"/>
  <c r="J19" i="69"/>
  <c r="J10" i="69"/>
  <c r="K10" i="69"/>
  <c r="H73" i="69"/>
  <c r="H65" i="69"/>
  <c r="H57" i="69"/>
  <c r="H69" i="69"/>
  <c r="H61" i="69"/>
  <c r="H74" i="69"/>
  <c r="H64" i="69"/>
  <c r="H63" i="69"/>
  <c r="H59" i="69"/>
  <c r="H48" i="69"/>
  <c r="H53" i="69"/>
  <c r="H45" i="69"/>
  <c r="H67" i="69"/>
  <c r="H62" i="69"/>
  <c r="H58" i="69"/>
  <c r="H54" i="69"/>
  <c r="H47" i="69"/>
  <c r="H71" i="69"/>
  <c r="H68" i="69"/>
  <c r="H70" i="69"/>
  <c r="H72" i="69"/>
  <c r="H49" i="69"/>
  <c r="H46" i="69"/>
  <c r="H52" i="69"/>
  <c r="H56" i="69"/>
  <c r="H55" i="69"/>
  <c r="H51" i="69"/>
  <c r="H66" i="69"/>
  <c r="H60" i="69"/>
  <c r="H50" i="69"/>
  <c r="J16" i="69"/>
  <c r="K16" i="69"/>
  <c r="J26" i="69"/>
  <c r="K26" i="69"/>
  <c r="K36" i="69"/>
  <c r="J36" i="69"/>
  <c r="D97" i="69"/>
  <c r="D89" i="69"/>
  <c r="F83" i="69"/>
  <c r="D81" i="69"/>
  <c r="D93" i="69"/>
  <c r="D85" i="69"/>
  <c r="D100" i="69"/>
  <c r="D82" i="69"/>
  <c r="D98" i="69"/>
  <c r="D90" i="69"/>
  <c r="D83" i="69"/>
  <c r="D99" i="69"/>
  <c r="D92" i="69"/>
  <c r="D91" i="69"/>
  <c r="D84" i="69"/>
  <c r="D94" i="69"/>
  <c r="D86" i="69"/>
  <c r="D80" i="69"/>
  <c r="D79" i="69"/>
  <c r="D88" i="69"/>
  <c r="D87" i="69"/>
  <c r="D95" i="69"/>
  <c r="D96" i="69"/>
  <c r="J11" i="69"/>
  <c r="K11" i="69"/>
  <c r="I23" i="69"/>
  <c r="G96" i="69"/>
  <c r="G88" i="69"/>
  <c r="G80" i="69"/>
  <c r="G100" i="69"/>
  <c r="G92" i="69"/>
  <c r="G84" i="69"/>
  <c r="G93" i="69"/>
  <c r="G85" i="69"/>
  <c r="G94" i="69"/>
  <c r="G86" i="69"/>
  <c r="G79" i="69"/>
  <c r="G95" i="69"/>
  <c r="G87" i="69"/>
  <c r="G97" i="69"/>
  <c r="G89" i="69"/>
  <c r="G82" i="69"/>
  <c r="G83" i="69"/>
  <c r="G98" i="69"/>
  <c r="G90" i="69"/>
  <c r="G99" i="69"/>
  <c r="G81" i="69"/>
  <c r="G91" i="69"/>
  <c r="K32" i="69"/>
  <c r="J32" i="69"/>
  <c r="J37" i="69"/>
  <c r="K37" i="69"/>
  <c r="J12" i="69"/>
  <c r="K12" i="69"/>
  <c r="K28" i="69"/>
  <c r="J28" i="69"/>
  <c r="J33" i="69"/>
  <c r="K33" i="69"/>
  <c r="K39" i="69"/>
  <c r="J39" i="69"/>
  <c r="K35" i="69"/>
  <c r="J35" i="69"/>
  <c r="K31" i="69"/>
  <c r="J31" i="69"/>
  <c r="J25" i="69"/>
  <c r="K25" i="69"/>
  <c r="J13" i="69"/>
  <c r="K13" i="69"/>
  <c r="K30" i="69"/>
  <c r="J30" i="69"/>
  <c r="K40" i="69"/>
  <c r="J40" i="69"/>
  <c r="K34" i="69"/>
  <c r="J34" i="69"/>
  <c r="K27" i="69"/>
  <c r="J27" i="69"/>
  <c r="J17" i="69"/>
  <c r="K17" i="69"/>
  <c r="H93" i="69"/>
  <c r="H85" i="69"/>
  <c r="H97" i="69"/>
  <c r="H89" i="69"/>
  <c r="H81" i="69"/>
  <c r="H100" i="69"/>
  <c r="H94" i="69"/>
  <c r="H86" i="69"/>
  <c r="H79" i="69"/>
  <c r="H95" i="69"/>
  <c r="H87" i="69"/>
  <c r="H80" i="69"/>
  <c r="H96" i="69"/>
  <c r="H88" i="69"/>
  <c r="H98" i="69"/>
  <c r="H90" i="69"/>
  <c r="H84" i="69"/>
  <c r="H92" i="69"/>
  <c r="H99" i="69"/>
  <c r="H82" i="69"/>
  <c r="H91" i="69"/>
  <c r="H83" i="69"/>
  <c r="K22" i="69"/>
  <c r="J22" i="69"/>
  <c r="K38" i="69"/>
  <c r="J38" i="69"/>
  <c r="D69" i="69"/>
  <c r="I69" i="69" s="1"/>
  <c r="D61" i="69"/>
  <c r="D73" i="69"/>
  <c r="D65" i="69"/>
  <c r="D56" i="69"/>
  <c r="I56" i="69" s="1"/>
  <c r="D52" i="69"/>
  <c r="D70" i="69"/>
  <c r="G59" i="69"/>
  <c r="D49" i="69"/>
  <c r="D72" i="69"/>
  <c r="D71" i="69"/>
  <c r="D68" i="69"/>
  <c r="D66" i="69"/>
  <c r="G65" i="69"/>
  <c r="D64" i="69"/>
  <c r="D50" i="69"/>
  <c r="D60" i="69"/>
  <c r="I60" i="69" s="1"/>
  <c r="G58" i="69"/>
  <c r="D57" i="69"/>
  <c r="D51" i="69"/>
  <c r="D74" i="69"/>
  <c r="I74" i="69" s="1"/>
  <c r="D62" i="69"/>
  <c r="I62" i="69" s="1"/>
  <c r="D58" i="69"/>
  <c r="D54" i="69"/>
  <c r="G49" i="69"/>
  <c r="D45" i="69"/>
  <c r="D59" i="69"/>
  <c r="D67" i="69"/>
  <c r="D55" i="69"/>
  <c r="I55" i="69" s="1"/>
  <c r="D53" i="69"/>
  <c r="I53" i="69" s="1"/>
  <c r="D48" i="69"/>
  <c r="D47" i="69"/>
  <c r="D63" i="69"/>
  <c r="G55" i="69"/>
  <c r="D46" i="69"/>
  <c r="I46" i="69" s="1"/>
  <c r="J29" i="69"/>
  <c r="K29" i="69"/>
  <c r="K15" i="69"/>
  <c r="J15" i="69"/>
  <c r="J18" i="69"/>
  <c r="K18" i="69"/>
  <c r="H86" i="68"/>
  <c r="H92" i="68"/>
  <c r="H82" i="68"/>
  <c r="D58" i="68"/>
  <c r="D61" i="68"/>
  <c r="D68" i="68"/>
  <c r="D64" i="68"/>
  <c r="D69" i="68"/>
  <c r="D57" i="68"/>
  <c r="D45" i="68"/>
  <c r="D48" i="68"/>
  <c r="D49" i="68"/>
  <c r="D47" i="68"/>
  <c r="D51" i="68"/>
  <c r="D56" i="68"/>
  <c r="D63" i="68"/>
  <c r="D53" i="68"/>
  <c r="I20" i="68"/>
  <c r="K20" i="68" s="1"/>
  <c r="L20" i="68" s="1"/>
  <c r="D59" i="68"/>
  <c r="G59" i="68"/>
  <c r="G49" i="68"/>
  <c r="H88" i="68"/>
  <c r="H90" i="68"/>
  <c r="H94" i="68"/>
  <c r="H89" i="68"/>
  <c r="H81" i="68"/>
  <c r="H95" i="68"/>
  <c r="H85" i="68"/>
  <c r="I23" i="68"/>
  <c r="K23" i="68" s="1"/>
  <c r="L23" i="68" s="1"/>
  <c r="H93" i="68"/>
  <c r="G58" i="68"/>
  <c r="G55" i="68"/>
  <c r="J15" i="68"/>
  <c r="J13" i="68"/>
  <c r="J33" i="68"/>
  <c r="K35" i="68"/>
  <c r="T35" i="68" s="1"/>
  <c r="K29" i="68"/>
  <c r="L29" i="68" s="1"/>
  <c r="J12" i="68"/>
  <c r="J25" i="68"/>
  <c r="J11" i="68"/>
  <c r="J10" i="68"/>
  <c r="I34" i="68"/>
  <c r="K34" i="68" s="1"/>
  <c r="K21" i="68"/>
  <c r="L21" i="68" s="1"/>
  <c r="K31" i="68"/>
  <c r="L31" i="68" s="1"/>
  <c r="K32" i="68"/>
  <c r="L32" i="68" s="1"/>
  <c r="J19" i="68"/>
  <c r="J26" i="68"/>
  <c r="I14" i="68"/>
  <c r="K14" i="68" s="1"/>
  <c r="J16" i="68"/>
  <c r="J18" i="68"/>
  <c r="D95" i="68"/>
  <c r="K28" i="68"/>
  <c r="L28" i="68" s="1"/>
  <c r="D86" i="68"/>
  <c r="D84" i="68"/>
  <c r="D82" i="68"/>
  <c r="F88" i="68"/>
  <c r="D90" i="68"/>
  <c r="D88" i="68"/>
  <c r="D92" i="68"/>
  <c r="D96" i="68"/>
  <c r="D94" i="68"/>
  <c r="I24" i="68"/>
  <c r="D81" i="68"/>
  <c r="D80" i="68"/>
  <c r="F83" i="68"/>
  <c r="D85" i="68"/>
  <c r="D87" i="68"/>
  <c r="D83" i="68"/>
  <c r="D93" i="68"/>
  <c r="D79" i="68"/>
  <c r="K27" i="68"/>
  <c r="L27" i="68" s="1"/>
  <c r="G96" i="68"/>
  <c r="G90" i="68"/>
  <c r="G84" i="68"/>
  <c r="G79" i="68"/>
  <c r="G80" i="68"/>
  <c r="G93" i="68"/>
  <c r="G87" i="68"/>
  <c r="G91" i="68"/>
  <c r="G85" i="68"/>
  <c r="G81" i="68"/>
  <c r="G92" i="68"/>
  <c r="G86" i="68"/>
  <c r="G94" i="68"/>
  <c r="G88" i="68"/>
  <c r="G82" i="68"/>
  <c r="G95" i="68"/>
  <c r="G89" i="68"/>
  <c r="G83" i="68"/>
  <c r="I22" i="68"/>
  <c r="J17" i="68"/>
  <c r="H62" i="68"/>
  <c r="I62" i="68" s="1"/>
  <c r="K62" i="68" s="1"/>
  <c r="H56" i="68"/>
  <c r="H48" i="68"/>
  <c r="H63" i="68"/>
  <c r="I63" i="68" s="1"/>
  <c r="K63" i="68" s="1"/>
  <c r="H57" i="68"/>
  <c r="I57" i="68" s="1"/>
  <c r="J57" i="68" s="1"/>
  <c r="H49" i="68"/>
  <c r="H67" i="68"/>
  <c r="H53" i="68"/>
  <c r="H47" i="68"/>
  <c r="I47" i="68" s="1"/>
  <c r="H64" i="68"/>
  <c r="H58" i="68"/>
  <c r="H50" i="68"/>
  <c r="I50" i="68" s="1"/>
  <c r="J50" i="68" s="1"/>
  <c r="H65" i="68"/>
  <c r="I65" i="68" s="1"/>
  <c r="J65" i="68" s="1"/>
  <c r="H59" i="68"/>
  <c r="H51" i="68"/>
  <c r="H45" i="68"/>
  <c r="H66" i="68"/>
  <c r="I66" i="68" s="1"/>
  <c r="K66" i="68" s="1"/>
  <c r="H52" i="68"/>
  <c r="I52" i="68" s="1"/>
  <c r="J52" i="68" s="1"/>
  <c r="H46" i="68"/>
  <c r="I46" i="68" s="1"/>
  <c r="K46" i="68" s="1"/>
  <c r="H68" i="68"/>
  <c r="H60" i="68"/>
  <c r="I60" i="68" s="1"/>
  <c r="K60" i="68" s="1"/>
  <c r="H54" i="68"/>
  <c r="I54" i="68" s="1"/>
  <c r="K54" i="68" s="1"/>
  <c r="H69" i="68"/>
  <c r="H61" i="68"/>
  <c r="I61" i="68" s="1"/>
  <c r="H55" i="68"/>
  <c r="I30" i="68"/>
  <c r="L33" i="68"/>
  <c r="T33" i="68"/>
  <c r="L15" i="68"/>
  <c r="T15" i="68"/>
  <c r="L13" i="68"/>
  <c r="T13" i="68"/>
  <c r="L17" i="68"/>
  <c r="T17" i="68"/>
  <c r="T19" i="68"/>
  <c r="T25" i="68"/>
  <c r="L11" i="68"/>
  <c r="T11" i="68"/>
  <c r="L16" i="68"/>
  <c r="T16" i="68"/>
  <c r="T18" i="68"/>
  <c r="L12" i="68"/>
  <c r="T12" i="68"/>
  <c r="L26" i="68"/>
  <c r="T26" i="68"/>
  <c r="T20" i="68"/>
  <c r="I23" i="66"/>
  <c r="K23" i="66" s="1"/>
  <c r="K18" i="66"/>
  <c r="J18" i="66"/>
  <c r="K34" i="66"/>
  <c r="J34" i="66"/>
  <c r="K28" i="66"/>
  <c r="J28" i="66"/>
  <c r="K29" i="66"/>
  <c r="J29" i="66"/>
  <c r="J11" i="66"/>
  <c r="K11" i="66"/>
  <c r="K22" i="66"/>
  <c r="J22" i="66"/>
  <c r="K38" i="66"/>
  <c r="J38" i="66"/>
  <c r="K32" i="66"/>
  <c r="J32" i="66"/>
  <c r="K33" i="66"/>
  <c r="J33" i="66"/>
  <c r="J39" i="66"/>
  <c r="K39" i="66"/>
  <c r="K36" i="66"/>
  <c r="J36" i="66"/>
  <c r="K37" i="66"/>
  <c r="J37" i="66"/>
  <c r="K26" i="66"/>
  <c r="J26" i="66"/>
  <c r="K27" i="66"/>
  <c r="J27" i="66"/>
  <c r="D67" i="66"/>
  <c r="D72" i="66"/>
  <c r="D64" i="66"/>
  <c r="D65" i="66"/>
  <c r="D53" i="66"/>
  <c r="D45" i="66"/>
  <c r="D58" i="66"/>
  <c r="D50" i="66"/>
  <c r="G49" i="66"/>
  <c r="D74" i="66"/>
  <c r="D66" i="66"/>
  <c r="H59" i="66"/>
  <c r="D55" i="66"/>
  <c r="D47" i="66"/>
  <c r="D71" i="66"/>
  <c r="D69" i="66"/>
  <c r="G65" i="66"/>
  <c r="D60" i="66"/>
  <c r="D54" i="66"/>
  <c r="D46" i="66"/>
  <c r="D68" i="66"/>
  <c r="G55" i="66"/>
  <c r="D51" i="66"/>
  <c r="D61" i="66"/>
  <c r="G59" i="66"/>
  <c r="D48" i="66"/>
  <c r="G58" i="66"/>
  <c r="D52" i="66"/>
  <c r="D59" i="66"/>
  <c r="D49" i="66"/>
  <c r="D57" i="66"/>
  <c r="D56" i="66"/>
  <c r="D73" i="66"/>
  <c r="D70" i="66"/>
  <c r="D62" i="66"/>
  <c r="D63" i="66"/>
  <c r="J40" i="66"/>
  <c r="K40" i="66"/>
  <c r="K19" i="66"/>
  <c r="J19" i="66"/>
  <c r="K25" i="66"/>
  <c r="J25" i="66"/>
  <c r="H71" i="66"/>
  <c r="H63" i="66"/>
  <c r="H68" i="66"/>
  <c r="H60" i="66"/>
  <c r="H70" i="66"/>
  <c r="H57" i="66"/>
  <c r="H49" i="66"/>
  <c r="H69" i="66"/>
  <c r="H54" i="66"/>
  <c r="H46" i="66"/>
  <c r="H73" i="66"/>
  <c r="H72" i="66"/>
  <c r="H62" i="66"/>
  <c r="H51" i="66"/>
  <c r="H58" i="66"/>
  <c r="H50" i="66"/>
  <c r="H66" i="66"/>
  <c r="H52" i="66"/>
  <c r="H65" i="66"/>
  <c r="H47" i="66"/>
  <c r="H74" i="66"/>
  <c r="H61" i="66"/>
  <c r="H55" i="66"/>
  <c r="H67" i="66"/>
  <c r="H64" i="66"/>
  <c r="H48" i="66"/>
  <c r="H45" i="66"/>
  <c r="H56" i="66"/>
  <c r="H53" i="66"/>
  <c r="K13" i="66"/>
  <c r="J13" i="66"/>
  <c r="I24" i="66"/>
  <c r="J23" i="66"/>
  <c r="K31" i="66"/>
  <c r="J31" i="66"/>
  <c r="K15" i="66"/>
  <c r="J15" i="66"/>
  <c r="G102" i="66"/>
  <c r="G94" i="66"/>
  <c r="G86" i="66"/>
  <c r="G99" i="66"/>
  <c r="G91" i="66"/>
  <c r="G83" i="66"/>
  <c r="G104" i="66"/>
  <c r="G96" i="66"/>
  <c r="G88" i="66"/>
  <c r="G80" i="66"/>
  <c r="G103" i="66"/>
  <c r="G95" i="66"/>
  <c r="G87" i="66"/>
  <c r="G79" i="66"/>
  <c r="G105" i="66"/>
  <c r="G97" i="66"/>
  <c r="G89" i="66"/>
  <c r="G101" i="66"/>
  <c r="G93" i="66"/>
  <c r="G85" i="66"/>
  <c r="G106" i="66"/>
  <c r="G98" i="66"/>
  <c r="G90" i="66"/>
  <c r="G81" i="66"/>
  <c r="G92" i="66"/>
  <c r="G84" i="66"/>
  <c r="G100" i="66"/>
  <c r="G82" i="66"/>
  <c r="I30" i="66"/>
  <c r="K12" i="66"/>
  <c r="J12" i="66"/>
  <c r="K10" i="66"/>
  <c r="J10" i="66"/>
  <c r="H99" i="66"/>
  <c r="H91" i="66"/>
  <c r="H83" i="66"/>
  <c r="H104" i="66"/>
  <c r="H96" i="66"/>
  <c r="H88" i="66"/>
  <c r="H80" i="66"/>
  <c r="H101" i="66"/>
  <c r="H93" i="66"/>
  <c r="H85" i="66"/>
  <c r="H100" i="66"/>
  <c r="H92" i="66"/>
  <c r="H84" i="66"/>
  <c r="H82" i="66"/>
  <c r="H79" i="66"/>
  <c r="H106" i="66"/>
  <c r="H98" i="66"/>
  <c r="H90" i="66"/>
  <c r="H81" i="66"/>
  <c r="H105" i="66"/>
  <c r="H97" i="66"/>
  <c r="H89" i="66"/>
  <c r="H95" i="66"/>
  <c r="H94" i="66"/>
  <c r="H87" i="66"/>
  <c r="H86" i="66"/>
  <c r="H103" i="66"/>
  <c r="H102" i="66"/>
  <c r="J16" i="66"/>
  <c r="K16" i="66"/>
  <c r="J17" i="66"/>
  <c r="K17" i="66"/>
  <c r="K35" i="66"/>
  <c r="J35" i="66"/>
  <c r="D103" i="66"/>
  <c r="D95" i="66"/>
  <c r="D87" i="66"/>
  <c r="D79" i="66"/>
  <c r="D100" i="66"/>
  <c r="D92" i="66"/>
  <c r="I92" i="66" s="1"/>
  <c r="D84" i="66"/>
  <c r="D105" i="66"/>
  <c r="D97" i="66"/>
  <c r="D89" i="66"/>
  <c r="F83" i="66"/>
  <c r="D81" i="66"/>
  <c r="D104" i="66"/>
  <c r="D96" i="66"/>
  <c r="D88" i="66"/>
  <c r="D80" i="66"/>
  <c r="D102" i="66"/>
  <c r="D94" i="66"/>
  <c r="D86" i="66"/>
  <c r="D101" i="66"/>
  <c r="D93" i="66"/>
  <c r="I93" i="66" s="1"/>
  <c r="D85" i="66"/>
  <c r="D82" i="66"/>
  <c r="D106" i="66"/>
  <c r="D91" i="66"/>
  <c r="D98" i="66"/>
  <c r="D83" i="66"/>
  <c r="D90" i="66"/>
  <c r="I90" i="66" s="1"/>
  <c r="D99" i="66"/>
  <c r="I14" i="66"/>
  <c r="I20" i="66"/>
  <c r="K21" i="66"/>
  <c r="J21" i="66"/>
  <c r="D38" i="65"/>
  <c r="I38" i="65" s="1"/>
  <c r="D40" i="65"/>
  <c r="I40" i="65" s="1"/>
  <c r="D37" i="65"/>
  <c r="I37" i="65" s="1"/>
  <c r="D36" i="65"/>
  <c r="I36" i="65" s="1"/>
  <c r="D39" i="65"/>
  <c r="I39" i="65" s="1"/>
  <c r="H23" i="65"/>
  <c r="H20" i="65"/>
  <c r="D34" i="65"/>
  <c r="D30" i="65"/>
  <c r="D26" i="65"/>
  <c r="I26" i="65" s="1"/>
  <c r="D24" i="65"/>
  <c r="D20" i="65"/>
  <c r="D16" i="65"/>
  <c r="I16" i="65" s="1"/>
  <c r="D12" i="65"/>
  <c r="I12" i="65" s="1"/>
  <c r="H22" i="65"/>
  <c r="H14" i="65"/>
  <c r="D35" i="65"/>
  <c r="I35" i="65" s="1"/>
  <c r="D31" i="65"/>
  <c r="I31" i="65" s="1"/>
  <c r="D27" i="65"/>
  <c r="I27" i="65" s="1"/>
  <c r="D21" i="65"/>
  <c r="I21" i="65" s="1"/>
  <c r="D17" i="65"/>
  <c r="I17" i="65" s="1"/>
  <c r="D13" i="65"/>
  <c r="I13" i="65" s="1"/>
  <c r="D29" i="65"/>
  <c r="I29" i="65" s="1"/>
  <c r="D25" i="65"/>
  <c r="I25" i="65" s="1"/>
  <c r="D19" i="65"/>
  <c r="D33" i="65"/>
  <c r="I33" i="65" s="1"/>
  <c r="D23" i="65"/>
  <c r="D15" i="65"/>
  <c r="I15" i="65" s="1"/>
  <c r="D11" i="65"/>
  <c r="I11" i="65" s="1"/>
  <c r="D32" i="65"/>
  <c r="I32" i="65" s="1"/>
  <c r="D28" i="65"/>
  <c r="I28" i="65" s="1"/>
  <c r="D22" i="65"/>
  <c r="D18" i="65"/>
  <c r="I18" i="65" s="1"/>
  <c r="D14" i="65"/>
  <c r="D10" i="65"/>
  <c r="I10" i="65" s="1"/>
  <c r="H34" i="65"/>
  <c r="H30" i="65"/>
  <c r="H24" i="65"/>
  <c r="H5" i="65"/>
  <c r="G5" i="65"/>
  <c r="I19" i="65"/>
  <c r="I6" i="65"/>
  <c r="H6" i="65"/>
  <c r="G6" i="65"/>
  <c r="I14" i="63"/>
  <c r="H62" i="63"/>
  <c r="H56" i="63"/>
  <c r="H48" i="63"/>
  <c r="H59" i="63"/>
  <c r="H51" i="63"/>
  <c r="H45" i="63"/>
  <c r="H63" i="63"/>
  <c r="H57" i="63"/>
  <c r="H49" i="63"/>
  <c r="H64" i="63"/>
  <c r="H58" i="63"/>
  <c r="H50" i="63"/>
  <c r="H65" i="63"/>
  <c r="H66" i="63"/>
  <c r="H52" i="63"/>
  <c r="H46" i="63"/>
  <c r="H67" i="63"/>
  <c r="H53" i="63"/>
  <c r="H47" i="63"/>
  <c r="H68" i="63"/>
  <c r="H60" i="63"/>
  <c r="H54" i="63"/>
  <c r="H61" i="63"/>
  <c r="H55" i="63"/>
  <c r="D66" i="63"/>
  <c r="D52" i="63"/>
  <c r="D46" i="63"/>
  <c r="D61" i="63"/>
  <c r="D55" i="63"/>
  <c r="D67" i="63"/>
  <c r="D53" i="63"/>
  <c r="D47" i="63"/>
  <c r="D68" i="63"/>
  <c r="D60" i="63"/>
  <c r="G57" i="63"/>
  <c r="D54" i="63"/>
  <c r="G49" i="63"/>
  <c r="G65" i="63"/>
  <c r="D62" i="63"/>
  <c r="G59" i="63"/>
  <c r="D56" i="63"/>
  <c r="D48" i="63"/>
  <c r="D63" i="63"/>
  <c r="D57" i="63"/>
  <c r="D49" i="63"/>
  <c r="I49" i="63" s="1"/>
  <c r="D64" i="63"/>
  <c r="D58" i="63"/>
  <c r="D50" i="63"/>
  <c r="D65" i="63"/>
  <c r="D59" i="63"/>
  <c r="D51" i="63"/>
  <c r="D45" i="63"/>
  <c r="H86" i="63"/>
  <c r="H80" i="63"/>
  <c r="H93" i="63"/>
  <c r="H87" i="63"/>
  <c r="H81" i="63"/>
  <c r="H94" i="63"/>
  <c r="H88" i="63"/>
  <c r="H95" i="63"/>
  <c r="H89" i="63"/>
  <c r="H96" i="63"/>
  <c r="H90" i="63"/>
  <c r="H82" i="63"/>
  <c r="H97" i="63"/>
  <c r="H91" i="63"/>
  <c r="H83" i="63"/>
  <c r="H98" i="63"/>
  <c r="H92" i="63"/>
  <c r="H84" i="63"/>
  <c r="H99" i="63"/>
  <c r="H85" i="63"/>
  <c r="H79" i="63"/>
  <c r="D96" i="63"/>
  <c r="D90" i="63"/>
  <c r="D82" i="63"/>
  <c r="D99" i="63"/>
  <c r="D97" i="63"/>
  <c r="D91" i="63"/>
  <c r="D83" i="63"/>
  <c r="D98" i="63"/>
  <c r="D92" i="63"/>
  <c r="D84" i="63"/>
  <c r="D85" i="63"/>
  <c r="D79" i="63"/>
  <c r="D86" i="63"/>
  <c r="D80" i="63"/>
  <c r="D93" i="63"/>
  <c r="D87" i="63"/>
  <c r="D81" i="63"/>
  <c r="D94" i="63"/>
  <c r="F90" i="63"/>
  <c r="D88" i="63"/>
  <c r="D95" i="63"/>
  <c r="D89" i="63"/>
  <c r="F83" i="63"/>
  <c r="G99" i="63"/>
  <c r="G85" i="63"/>
  <c r="G79" i="63"/>
  <c r="G86" i="63"/>
  <c r="G80" i="63"/>
  <c r="G93" i="63"/>
  <c r="G87" i="63"/>
  <c r="G81" i="63"/>
  <c r="G94" i="63"/>
  <c r="G88" i="63"/>
  <c r="G95" i="63"/>
  <c r="G89" i="63"/>
  <c r="G96" i="63"/>
  <c r="G90" i="63"/>
  <c r="G82" i="63"/>
  <c r="G97" i="63"/>
  <c r="G91" i="63"/>
  <c r="G83" i="63"/>
  <c r="G98" i="63"/>
  <c r="G92" i="63"/>
  <c r="G84" i="63"/>
  <c r="K20" i="63"/>
  <c r="J20" i="63"/>
  <c r="K33" i="63"/>
  <c r="J33" i="63"/>
  <c r="K27" i="63"/>
  <c r="J27" i="63"/>
  <c r="J28" i="63"/>
  <c r="K28" i="63"/>
  <c r="J32" i="63"/>
  <c r="K32" i="63"/>
  <c r="K31" i="63"/>
  <c r="J31" i="63"/>
  <c r="K11" i="63"/>
  <c r="J11" i="63"/>
  <c r="K12" i="63"/>
  <c r="J12" i="63"/>
  <c r="K25" i="63"/>
  <c r="J25" i="63"/>
  <c r="K26" i="63"/>
  <c r="J26" i="63"/>
  <c r="K13" i="63"/>
  <c r="J13" i="63"/>
  <c r="K15" i="63"/>
  <c r="J15" i="63"/>
  <c r="I30" i="63"/>
  <c r="K17" i="63"/>
  <c r="J17" i="63"/>
  <c r="K18" i="63"/>
  <c r="J18" i="63"/>
  <c r="K19" i="63"/>
  <c r="J19" i="63"/>
  <c r="K10" i="63"/>
  <c r="J10" i="63"/>
  <c r="K34" i="63"/>
  <c r="J34" i="63"/>
  <c r="K21" i="63"/>
  <c r="J21" i="63"/>
  <c r="I22" i="63"/>
  <c r="K23" i="63"/>
  <c r="J23" i="63"/>
  <c r="K14" i="63"/>
  <c r="J14" i="63"/>
  <c r="K29" i="63"/>
  <c r="J29" i="63"/>
  <c r="I24" i="63"/>
  <c r="K16" i="63"/>
  <c r="J16" i="63"/>
  <c r="I58" i="57"/>
  <c r="K58" i="57" s="1"/>
  <c r="J18" i="57"/>
  <c r="K12" i="57"/>
  <c r="K17" i="57"/>
  <c r="G95" i="57"/>
  <c r="I95" i="57" s="1"/>
  <c r="G85" i="57"/>
  <c r="G100" i="57"/>
  <c r="J38" i="57"/>
  <c r="I50" i="57"/>
  <c r="K50" i="57" s="1"/>
  <c r="G78" i="57"/>
  <c r="I78" i="57" s="1"/>
  <c r="G89" i="57"/>
  <c r="G101" i="57"/>
  <c r="I79" i="60"/>
  <c r="I95" i="60"/>
  <c r="I77" i="60"/>
  <c r="I99" i="60"/>
  <c r="J99" i="60" s="1"/>
  <c r="K32" i="57"/>
  <c r="L32" i="57" s="1"/>
  <c r="G87" i="57"/>
  <c r="G82" i="57"/>
  <c r="G77" i="57"/>
  <c r="G93" i="57"/>
  <c r="G92" i="57"/>
  <c r="G97" i="57"/>
  <c r="I97" i="57" s="1"/>
  <c r="I67" i="57"/>
  <c r="J67" i="57" s="1"/>
  <c r="G91" i="57"/>
  <c r="I91" i="57" s="1"/>
  <c r="G86" i="57"/>
  <c r="I86" i="57" s="1"/>
  <c r="J86" i="57" s="1"/>
  <c r="G81" i="57"/>
  <c r="I81" i="57" s="1"/>
  <c r="G80" i="57"/>
  <c r="I80" i="57" s="1"/>
  <c r="G96" i="57"/>
  <c r="H68" i="60"/>
  <c r="H66" i="60"/>
  <c r="H55" i="60"/>
  <c r="H56" i="60"/>
  <c r="H61" i="60"/>
  <c r="H45" i="60"/>
  <c r="H50" i="60"/>
  <c r="H69" i="60"/>
  <c r="H63" i="60"/>
  <c r="H53" i="60"/>
  <c r="H65" i="60"/>
  <c r="H72" i="60"/>
  <c r="H70" i="60"/>
  <c r="H51" i="60"/>
  <c r="H52" i="60"/>
  <c r="H57" i="60"/>
  <c r="H62" i="60"/>
  <c r="H46" i="60"/>
  <c r="H67" i="60"/>
  <c r="H47" i="60"/>
  <c r="H48" i="60"/>
  <c r="H58" i="60"/>
  <c r="H64" i="60"/>
  <c r="H71" i="60"/>
  <c r="H59" i="60"/>
  <c r="H60" i="60"/>
  <c r="H44" i="60"/>
  <c r="H49" i="60"/>
  <c r="H54" i="60"/>
  <c r="I83" i="60"/>
  <c r="I81" i="60"/>
  <c r="J81" i="60" s="1"/>
  <c r="I80" i="60"/>
  <c r="I88" i="60"/>
  <c r="K88" i="60" s="1"/>
  <c r="D69" i="60"/>
  <c r="I69" i="60" s="1"/>
  <c r="D72" i="60"/>
  <c r="D70" i="60"/>
  <c r="I70" i="60" s="1"/>
  <c r="D55" i="60"/>
  <c r="D60" i="60"/>
  <c r="D44" i="60"/>
  <c r="D53" i="60"/>
  <c r="D58" i="60"/>
  <c r="D65" i="60"/>
  <c r="D71" i="60"/>
  <c r="G50" i="60"/>
  <c r="D45" i="60"/>
  <c r="D64" i="60"/>
  <c r="D67" i="60"/>
  <c r="D63" i="60"/>
  <c r="D51" i="60"/>
  <c r="D56" i="60"/>
  <c r="I56" i="60" s="1"/>
  <c r="K56" i="60" s="1"/>
  <c r="D61" i="60"/>
  <c r="D49" i="60"/>
  <c r="I49" i="60" s="1"/>
  <c r="D54" i="60"/>
  <c r="I54" i="60" s="1"/>
  <c r="J54" i="60" s="1"/>
  <c r="D68" i="60"/>
  <c r="D59" i="60"/>
  <c r="D52" i="60"/>
  <c r="G60" i="60"/>
  <c r="D50" i="60"/>
  <c r="G68" i="60"/>
  <c r="G71" i="60"/>
  <c r="D66" i="60"/>
  <c r="G58" i="60"/>
  <c r="D47" i="60"/>
  <c r="D48" i="60"/>
  <c r="D57" i="60"/>
  <c r="I57" i="60" s="1"/>
  <c r="D62" i="60"/>
  <c r="I62" i="60" s="1"/>
  <c r="D46" i="60"/>
  <c r="I84" i="57"/>
  <c r="K84" i="57" s="1"/>
  <c r="I79" i="57"/>
  <c r="J79" i="57" s="1"/>
  <c r="I88" i="57"/>
  <c r="I90" i="57"/>
  <c r="J90" i="57" s="1"/>
  <c r="I94" i="57"/>
  <c r="I26" i="55"/>
  <c r="K26" i="55" s="1"/>
  <c r="K13" i="55"/>
  <c r="J13" i="55"/>
  <c r="K21" i="55"/>
  <c r="J21" i="55"/>
  <c r="K29" i="55"/>
  <c r="J29" i="55"/>
  <c r="K10" i="55"/>
  <c r="J10" i="55"/>
  <c r="K18" i="55"/>
  <c r="J18" i="55"/>
  <c r="J38" i="55"/>
  <c r="K38" i="55"/>
  <c r="K15" i="55"/>
  <c r="J15" i="55"/>
  <c r="K23" i="55"/>
  <c r="J23" i="55"/>
  <c r="K31" i="55"/>
  <c r="J31" i="55"/>
  <c r="K37" i="55"/>
  <c r="J37" i="55"/>
  <c r="K12" i="55"/>
  <c r="J12" i="55"/>
  <c r="K20" i="55"/>
  <c r="J20" i="55"/>
  <c r="K28" i="55"/>
  <c r="J28" i="55"/>
  <c r="D67" i="55"/>
  <c r="D66" i="55"/>
  <c r="D70" i="55"/>
  <c r="D65" i="55"/>
  <c r="D63" i="55"/>
  <c r="D59" i="55"/>
  <c r="D55" i="55"/>
  <c r="D51" i="55"/>
  <c r="D47" i="55"/>
  <c r="D43" i="55"/>
  <c r="D60" i="55"/>
  <c r="G59" i="55"/>
  <c r="D56" i="55"/>
  <c r="D52" i="55"/>
  <c r="D48" i="55"/>
  <c r="D44" i="55"/>
  <c r="D64" i="55"/>
  <c r="G67" i="55"/>
  <c r="D68" i="55"/>
  <c r="D61" i="55"/>
  <c r="D57" i="55"/>
  <c r="D53" i="55"/>
  <c r="D49" i="55"/>
  <c r="D45" i="55"/>
  <c r="D69" i="55"/>
  <c r="D62" i="55"/>
  <c r="D58" i="55"/>
  <c r="G57" i="55"/>
  <c r="D54" i="55"/>
  <c r="D50" i="55"/>
  <c r="G49" i="55"/>
  <c r="D46" i="55"/>
  <c r="J36" i="55"/>
  <c r="K36" i="55"/>
  <c r="H99" i="55"/>
  <c r="H95" i="55"/>
  <c r="H91" i="55"/>
  <c r="H87" i="55"/>
  <c r="H83" i="55"/>
  <c r="H79" i="55"/>
  <c r="H75" i="55"/>
  <c r="H98" i="55"/>
  <c r="H92" i="55"/>
  <c r="H88" i="55"/>
  <c r="H84" i="55"/>
  <c r="H80" i="55"/>
  <c r="H76" i="55"/>
  <c r="H97" i="55"/>
  <c r="H96" i="55"/>
  <c r="H78" i="55"/>
  <c r="H94" i="55"/>
  <c r="H90" i="55"/>
  <c r="H86" i="55"/>
  <c r="H82" i="55"/>
  <c r="H77" i="55"/>
  <c r="H93" i="55"/>
  <c r="H89" i="55"/>
  <c r="H85" i="55"/>
  <c r="H81" i="55"/>
  <c r="K17" i="55"/>
  <c r="J17" i="55"/>
  <c r="J25" i="55"/>
  <c r="K25" i="55"/>
  <c r="K35" i="55"/>
  <c r="J35" i="55"/>
  <c r="K14" i="55"/>
  <c r="J14" i="55"/>
  <c r="K22" i="55"/>
  <c r="J22" i="55"/>
  <c r="K30" i="55"/>
  <c r="J30" i="55"/>
  <c r="D99" i="55"/>
  <c r="D95" i="55"/>
  <c r="D91" i="55"/>
  <c r="D87" i="55"/>
  <c r="D83" i="55"/>
  <c r="F81" i="55"/>
  <c r="D79" i="55"/>
  <c r="D75" i="55"/>
  <c r="D98" i="55"/>
  <c r="D96" i="55"/>
  <c r="D92" i="55"/>
  <c r="D88" i="55"/>
  <c r="D84" i="55"/>
  <c r="D80" i="55"/>
  <c r="D76" i="55"/>
  <c r="D97" i="55"/>
  <c r="D94" i="55"/>
  <c r="D90" i="55"/>
  <c r="D86" i="55"/>
  <c r="D82" i="55"/>
  <c r="F88" i="55"/>
  <c r="D81" i="55"/>
  <c r="D77" i="55"/>
  <c r="D93" i="55"/>
  <c r="D89" i="55"/>
  <c r="D85" i="55"/>
  <c r="D78" i="55"/>
  <c r="I34" i="55"/>
  <c r="K11" i="55"/>
  <c r="J11" i="55"/>
  <c r="K19" i="55"/>
  <c r="J19" i="55"/>
  <c r="K27" i="55"/>
  <c r="J27" i="55"/>
  <c r="K33" i="55"/>
  <c r="J33" i="55"/>
  <c r="I16" i="55"/>
  <c r="I24" i="55"/>
  <c r="H67" i="55"/>
  <c r="H63" i="55"/>
  <c r="H66" i="55"/>
  <c r="H70" i="55"/>
  <c r="H65" i="55"/>
  <c r="H59" i="55"/>
  <c r="H55" i="55"/>
  <c r="H51" i="55"/>
  <c r="H47" i="55"/>
  <c r="H43" i="55"/>
  <c r="H60" i="55"/>
  <c r="H56" i="55"/>
  <c r="H52" i="55"/>
  <c r="H48" i="55"/>
  <c r="H44" i="55"/>
  <c r="H64" i="55"/>
  <c r="H68" i="55"/>
  <c r="H61" i="55"/>
  <c r="H57" i="55"/>
  <c r="H53" i="55"/>
  <c r="H49" i="55"/>
  <c r="H45" i="55"/>
  <c r="H69" i="55"/>
  <c r="H62" i="55"/>
  <c r="H58" i="55"/>
  <c r="H54" i="55"/>
  <c r="H50" i="55"/>
  <c r="H46" i="55"/>
  <c r="G98" i="55"/>
  <c r="G94" i="55"/>
  <c r="G90" i="55"/>
  <c r="G86" i="55"/>
  <c r="G82" i="55"/>
  <c r="G78" i="55"/>
  <c r="G97" i="55"/>
  <c r="G96" i="55"/>
  <c r="G95" i="55"/>
  <c r="G91" i="55"/>
  <c r="G87" i="55"/>
  <c r="G83" i="55"/>
  <c r="G79" i="55"/>
  <c r="G75" i="55"/>
  <c r="G99" i="55"/>
  <c r="G92" i="55"/>
  <c r="G88" i="55"/>
  <c r="G84" i="55"/>
  <c r="G77" i="55"/>
  <c r="G93" i="55"/>
  <c r="G89" i="55"/>
  <c r="G85" i="55"/>
  <c r="G81" i="55"/>
  <c r="G80" i="55"/>
  <c r="G76" i="55"/>
  <c r="J32" i="55"/>
  <c r="K32" i="55"/>
  <c r="H66" i="61"/>
  <c r="H70" i="61"/>
  <c r="H65" i="61"/>
  <c r="H69" i="61"/>
  <c r="H71" i="61"/>
  <c r="H60" i="61"/>
  <c r="H56" i="61"/>
  <c r="H52" i="61"/>
  <c r="H48" i="61"/>
  <c r="H44" i="61"/>
  <c r="H63" i="61"/>
  <c r="H72" i="61"/>
  <c r="H61" i="61"/>
  <c r="H64" i="61"/>
  <c r="H62" i="61"/>
  <c r="H58" i="61"/>
  <c r="H54" i="61"/>
  <c r="H50" i="61"/>
  <c r="H46" i="61"/>
  <c r="H67" i="61"/>
  <c r="H68" i="61"/>
  <c r="H57" i="61"/>
  <c r="H49" i="61"/>
  <c r="H59" i="61"/>
  <c r="H51" i="61"/>
  <c r="H53" i="61"/>
  <c r="H45" i="61"/>
  <c r="H55" i="61"/>
  <c r="H47" i="61"/>
  <c r="K37" i="61"/>
  <c r="J37" i="61"/>
  <c r="H100" i="61"/>
  <c r="H95" i="61"/>
  <c r="H91" i="61"/>
  <c r="H87" i="61"/>
  <c r="H99" i="61"/>
  <c r="H96" i="61"/>
  <c r="H92" i="61"/>
  <c r="H97" i="61"/>
  <c r="H93" i="61"/>
  <c r="H89" i="61"/>
  <c r="H85" i="61"/>
  <c r="H82" i="61"/>
  <c r="H78" i="61"/>
  <c r="H98" i="61"/>
  <c r="H83" i="61"/>
  <c r="H79" i="61"/>
  <c r="H88" i="61"/>
  <c r="H86" i="61"/>
  <c r="H84" i="61"/>
  <c r="H80" i="61"/>
  <c r="H94" i="61"/>
  <c r="H90" i="61"/>
  <c r="H81" i="61"/>
  <c r="H77" i="61"/>
  <c r="K20" i="61"/>
  <c r="J20" i="61"/>
  <c r="J10" i="61"/>
  <c r="K10" i="61"/>
  <c r="K28" i="61"/>
  <c r="J28" i="61"/>
  <c r="J34" i="61"/>
  <c r="K34" i="61"/>
  <c r="K17" i="61"/>
  <c r="J17" i="61"/>
  <c r="K25" i="61"/>
  <c r="J25" i="61"/>
  <c r="D66" i="61"/>
  <c r="I66" i="61" s="1"/>
  <c r="D70" i="61"/>
  <c r="D65" i="61"/>
  <c r="I65" i="61" s="1"/>
  <c r="G68" i="61"/>
  <c r="D69" i="61"/>
  <c r="I69" i="61" s="1"/>
  <c r="D68" i="61"/>
  <c r="D71" i="61"/>
  <c r="D60" i="61"/>
  <c r="D56" i="61"/>
  <c r="I56" i="61" s="1"/>
  <c r="D52" i="61"/>
  <c r="D48" i="61"/>
  <c r="I48" i="61" s="1"/>
  <c r="D44" i="61"/>
  <c r="I44" i="61" s="1"/>
  <c r="D63" i="61"/>
  <c r="I63" i="61" s="1"/>
  <c r="D72" i="61"/>
  <c r="D61" i="61"/>
  <c r="I61" i="61" s="1"/>
  <c r="D64" i="61"/>
  <c r="I64" i="61" s="1"/>
  <c r="D62" i="61"/>
  <c r="I62" i="61" s="1"/>
  <c r="D58" i="61"/>
  <c r="D54" i="61"/>
  <c r="I54" i="61" s="1"/>
  <c r="D50" i="61"/>
  <c r="D46" i="61"/>
  <c r="I46" i="61" s="1"/>
  <c r="D67" i="61"/>
  <c r="G71" i="61"/>
  <c r="G58" i="61"/>
  <c r="D57" i="61"/>
  <c r="I57" i="61" s="1"/>
  <c r="G50" i="61"/>
  <c r="D49" i="61"/>
  <c r="I49" i="61" s="1"/>
  <c r="G60" i="61"/>
  <c r="D59" i="61"/>
  <c r="I59" i="61" s="1"/>
  <c r="D51" i="61"/>
  <c r="I51" i="61" s="1"/>
  <c r="D53" i="61"/>
  <c r="I53" i="61" s="1"/>
  <c r="D45" i="61"/>
  <c r="I45" i="61" s="1"/>
  <c r="D55" i="61"/>
  <c r="I55" i="61" s="1"/>
  <c r="D47" i="61"/>
  <c r="I47" i="61" s="1"/>
  <c r="K11" i="61"/>
  <c r="J11" i="61"/>
  <c r="I24" i="61"/>
  <c r="J12" i="61"/>
  <c r="K12" i="61"/>
  <c r="K30" i="61"/>
  <c r="J30" i="61"/>
  <c r="J32" i="61"/>
  <c r="K32" i="61"/>
  <c r="K19" i="61"/>
  <c r="J19" i="61"/>
  <c r="K27" i="61"/>
  <c r="J27" i="61"/>
  <c r="K35" i="61"/>
  <c r="J35" i="61"/>
  <c r="K18" i="61"/>
  <c r="J18" i="61"/>
  <c r="K13" i="61"/>
  <c r="J13" i="61"/>
  <c r="G99" i="61"/>
  <c r="G94" i="61"/>
  <c r="G90" i="61"/>
  <c r="G86" i="61"/>
  <c r="G98" i="61"/>
  <c r="G95" i="61"/>
  <c r="G91" i="61"/>
  <c r="G81" i="61"/>
  <c r="G77" i="61"/>
  <c r="G100" i="61"/>
  <c r="G97" i="61"/>
  <c r="G93" i="61"/>
  <c r="G89" i="61"/>
  <c r="G87" i="61"/>
  <c r="G85" i="61"/>
  <c r="G82" i="61"/>
  <c r="G78" i="61"/>
  <c r="G96" i="61"/>
  <c r="G92" i="61"/>
  <c r="G83" i="61"/>
  <c r="G79" i="61"/>
  <c r="G84" i="61"/>
  <c r="G80" i="61"/>
  <c r="G88" i="61"/>
  <c r="J14" i="61"/>
  <c r="K14" i="61"/>
  <c r="J38" i="61"/>
  <c r="K38" i="61"/>
  <c r="K21" i="61"/>
  <c r="J21" i="61"/>
  <c r="K29" i="61"/>
  <c r="J29" i="61"/>
  <c r="K33" i="61"/>
  <c r="J33" i="61"/>
  <c r="K22" i="61"/>
  <c r="J22" i="61"/>
  <c r="K15" i="61"/>
  <c r="J15" i="61"/>
  <c r="I16" i="61"/>
  <c r="D100" i="61"/>
  <c r="I100" i="61" s="1"/>
  <c r="D95" i="61"/>
  <c r="D91" i="61"/>
  <c r="D87" i="61"/>
  <c r="I87" i="61" s="1"/>
  <c r="D99" i="61"/>
  <c r="I99" i="61" s="1"/>
  <c r="D96" i="61"/>
  <c r="D92" i="61"/>
  <c r="F90" i="61"/>
  <c r="D97" i="61"/>
  <c r="D93" i="61"/>
  <c r="D89" i="61"/>
  <c r="I89" i="61" s="1"/>
  <c r="D85" i="61"/>
  <c r="I85" i="61" s="1"/>
  <c r="D82" i="61"/>
  <c r="I82" i="61" s="1"/>
  <c r="D78" i="61"/>
  <c r="D90" i="61"/>
  <c r="D86" i="61"/>
  <c r="I86" i="61" s="1"/>
  <c r="D83" i="61"/>
  <c r="D79" i="61"/>
  <c r="D98" i="61"/>
  <c r="I98" i="61" s="1"/>
  <c r="D94" i="61"/>
  <c r="I94" i="61" s="1"/>
  <c r="D88" i="61"/>
  <c r="I88" i="61" s="1"/>
  <c r="D84" i="61"/>
  <c r="D80" i="61"/>
  <c r="F83" i="61"/>
  <c r="D81" i="61"/>
  <c r="I81" i="61" s="1"/>
  <c r="D77" i="61"/>
  <c r="I26" i="61"/>
  <c r="J36" i="61"/>
  <c r="K36" i="61"/>
  <c r="K23" i="61"/>
  <c r="J23" i="61"/>
  <c r="K39" i="61"/>
  <c r="J39" i="61"/>
  <c r="K31" i="61"/>
  <c r="J31" i="61"/>
  <c r="H64" i="58"/>
  <c r="H68" i="58"/>
  <c r="H72" i="58"/>
  <c r="H67" i="58"/>
  <c r="H71" i="58"/>
  <c r="H66" i="58"/>
  <c r="H70" i="58"/>
  <c r="H65" i="58"/>
  <c r="H69" i="58"/>
  <c r="H56" i="58"/>
  <c r="H52" i="58"/>
  <c r="H48" i="58"/>
  <c r="H44" i="58"/>
  <c r="H61" i="58"/>
  <c r="H57" i="58"/>
  <c r="H53" i="58"/>
  <c r="H49" i="58"/>
  <c r="H62" i="58"/>
  <c r="H58" i="58"/>
  <c r="H54" i="58"/>
  <c r="H50" i="58"/>
  <c r="H63" i="58"/>
  <c r="H59" i="58"/>
  <c r="H46" i="58"/>
  <c r="H51" i="58"/>
  <c r="H47" i="58"/>
  <c r="H55" i="58"/>
  <c r="H45" i="58"/>
  <c r="K15" i="58"/>
  <c r="J15" i="58"/>
  <c r="K25" i="58"/>
  <c r="J25" i="58"/>
  <c r="K14" i="58"/>
  <c r="J14" i="58"/>
  <c r="K34" i="58"/>
  <c r="J34" i="58"/>
  <c r="K13" i="58"/>
  <c r="J13" i="58"/>
  <c r="I16" i="58"/>
  <c r="K19" i="58"/>
  <c r="J19" i="58"/>
  <c r="K31" i="58"/>
  <c r="J31" i="58"/>
  <c r="K29" i="58"/>
  <c r="J29" i="58"/>
  <c r="K10" i="58"/>
  <c r="J10" i="58"/>
  <c r="K18" i="58"/>
  <c r="J18" i="58"/>
  <c r="I26" i="58"/>
  <c r="J38" i="58"/>
  <c r="K38" i="58"/>
  <c r="H99" i="58"/>
  <c r="H95" i="58"/>
  <c r="H98" i="58"/>
  <c r="H102" i="58"/>
  <c r="H96" i="58"/>
  <c r="H92" i="58"/>
  <c r="H97" i="58"/>
  <c r="H101" i="58"/>
  <c r="H100" i="58"/>
  <c r="H89" i="58"/>
  <c r="H85" i="58"/>
  <c r="H81" i="58"/>
  <c r="H77" i="58"/>
  <c r="H93" i="58"/>
  <c r="H90" i="58"/>
  <c r="H86" i="58"/>
  <c r="H82" i="58"/>
  <c r="H78" i="58"/>
  <c r="H91" i="58"/>
  <c r="H87" i="58"/>
  <c r="H83" i="58"/>
  <c r="H79" i="58"/>
  <c r="H94" i="58"/>
  <c r="H88" i="58"/>
  <c r="H84" i="58"/>
  <c r="H80" i="58"/>
  <c r="J37" i="58"/>
  <c r="K37" i="58"/>
  <c r="K22" i="58"/>
  <c r="J22" i="58"/>
  <c r="K30" i="58"/>
  <c r="J30" i="58"/>
  <c r="G98" i="58"/>
  <c r="G102" i="58"/>
  <c r="G97" i="58"/>
  <c r="G101" i="58"/>
  <c r="G95" i="58"/>
  <c r="G100" i="58"/>
  <c r="G99" i="58"/>
  <c r="G94" i="58"/>
  <c r="G92" i="58"/>
  <c r="G88" i="58"/>
  <c r="G84" i="58"/>
  <c r="G80" i="58"/>
  <c r="G89" i="58"/>
  <c r="G85" i="58"/>
  <c r="G81" i="58"/>
  <c r="G77" i="58"/>
  <c r="G96" i="58"/>
  <c r="G93" i="58"/>
  <c r="G90" i="58"/>
  <c r="G86" i="58"/>
  <c r="G82" i="58"/>
  <c r="G78" i="58"/>
  <c r="G91" i="58"/>
  <c r="G87" i="58"/>
  <c r="G83" i="58"/>
  <c r="G79" i="58"/>
  <c r="K27" i="58"/>
  <c r="J27" i="58"/>
  <c r="J35" i="58"/>
  <c r="K35" i="58"/>
  <c r="I24" i="58"/>
  <c r="J39" i="58"/>
  <c r="K39" i="58"/>
  <c r="J32" i="58"/>
  <c r="K32" i="58"/>
  <c r="D99" i="58"/>
  <c r="D95" i="58"/>
  <c r="D98" i="58"/>
  <c r="D102" i="58"/>
  <c r="D96" i="58"/>
  <c r="I96" i="58" s="1"/>
  <c r="D97" i="58"/>
  <c r="D101" i="58"/>
  <c r="D100" i="58"/>
  <c r="D89" i="58"/>
  <c r="D85" i="58"/>
  <c r="F83" i="58"/>
  <c r="D81" i="58"/>
  <c r="D77" i="58"/>
  <c r="I77" i="58" s="1"/>
  <c r="D93" i="58"/>
  <c r="D90" i="58"/>
  <c r="D86" i="58"/>
  <c r="D82" i="58"/>
  <c r="D78" i="58"/>
  <c r="D91" i="58"/>
  <c r="F89" i="58"/>
  <c r="D87" i="58"/>
  <c r="I87" i="58" s="1"/>
  <c r="D83" i="58"/>
  <c r="D79" i="58"/>
  <c r="D94" i="58"/>
  <c r="D92" i="58"/>
  <c r="D88" i="58"/>
  <c r="D84" i="58"/>
  <c r="D80" i="58"/>
  <c r="K17" i="58"/>
  <c r="J17" i="58"/>
  <c r="K11" i="58"/>
  <c r="J11" i="58"/>
  <c r="K23" i="58"/>
  <c r="J23" i="58"/>
  <c r="D64" i="58"/>
  <c r="I64" i="58" s="1"/>
  <c r="D68" i="58"/>
  <c r="G71" i="58"/>
  <c r="D72" i="58"/>
  <c r="D67" i="58"/>
  <c r="D71" i="58"/>
  <c r="D66" i="58"/>
  <c r="I66" i="58" s="1"/>
  <c r="D70" i="58"/>
  <c r="D65" i="58"/>
  <c r="G68" i="58"/>
  <c r="D69" i="58"/>
  <c r="I69" i="58" s="1"/>
  <c r="H60" i="58"/>
  <c r="D60" i="58"/>
  <c r="D56" i="58"/>
  <c r="D52" i="58"/>
  <c r="D48" i="58"/>
  <c r="D44" i="58"/>
  <c r="I44" i="58" s="1"/>
  <c r="D61" i="58"/>
  <c r="I61" i="58" s="1"/>
  <c r="G60" i="58"/>
  <c r="D57" i="58"/>
  <c r="D53" i="58"/>
  <c r="D49" i="58"/>
  <c r="D62" i="58"/>
  <c r="D58" i="58"/>
  <c r="D54" i="58"/>
  <c r="D50" i="58"/>
  <c r="I50" i="58" s="1"/>
  <c r="D63" i="58"/>
  <c r="I63" i="58" s="1"/>
  <c r="D59" i="58"/>
  <c r="G50" i="58"/>
  <c r="D46" i="58"/>
  <c r="G58" i="58"/>
  <c r="D51" i="58"/>
  <c r="D47" i="58"/>
  <c r="I47" i="58" s="1"/>
  <c r="D55" i="58"/>
  <c r="I55" i="58" s="1"/>
  <c r="D45" i="58"/>
  <c r="I45" i="58" s="1"/>
  <c r="K21" i="58"/>
  <c r="J21" i="58"/>
  <c r="J33" i="58"/>
  <c r="K33" i="58"/>
  <c r="K12" i="58"/>
  <c r="J12" i="58"/>
  <c r="K20" i="58"/>
  <c r="J20" i="58"/>
  <c r="K28" i="58"/>
  <c r="J28" i="58"/>
  <c r="K36" i="58"/>
  <c r="J36" i="58"/>
  <c r="K26" i="60"/>
  <c r="J26" i="60"/>
  <c r="L14" i="60"/>
  <c r="T14" i="60"/>
  <c r="T35" i="60"/>
  <c r="L35" i="60"/>
  <c r="K79" i="60"/>
  <c r="J79" i="60"/>
  <c r="K94" i="60"/>
  <c r="J94" i="60"/>
  <c r="I97" i="60"/>
  <c r="I96" i="60"/>
  <c r="L15" i="60"/>
  <c r="T15" i="60"/>
  <c r="T31" i="60"/>
  <c r="L31" i="60"/>
  <c r="L20" i="60"/>
  <c r="T20" i="60"/>
  <c r="L27" i="60"/>
  <c r="T27" i="60"/>
  <c r="K83" i="60"/>
  <c r="J83" i="60"/>
  <c r="I98" i="60"/>
  <c r="L21" i="60"/>
  <c r="T21" i="60"/>
  <c r="L22" i="60"/>
  <c r="T22" i="60"/>
  <c r="T33" i="60"/>
  <c r="L33" i="60"/>
  <c r="L10" i="60"/>
  <c r="T10" i="60"/>
  <c r="K95" i="60"/>
  <c r="J95" i="60"/>
  <c r="T39" i="60"/>
  <c r="L39" i="60"/>
  <c r="K80" i="60"/>
  <c r="J80" i="60"/>
  <c r="I89" i="60"/>
  <c r="K77" i="60"/>
  <c r="J77" i="60"/>
  <c r="T25" i="60"/>
  <c r="L25" i="60"/>
  <c r="L12" i="60"/>
  <c r="T12" i="60"/>
  <c r="I78" i="60"/>
  <c r="I100" i="60"/>
  <c r="J88" i="60"/>
  <c r="L32" i="60"/>
  <c r="T32" i="60"/>
  <c r="K49" i="60"/>
  <c r="J49" i="60"/>
  <c r="L18" i="60"/>
  <c r="T18" i="60"/>
  <c r="L13" i="60"/>
  <c r="T13" i="60"/>
  <c r="I87" i="60"/>
  <c r="I82" i="60"/>
  <c r="I84" i="60"/>
  <c r="L23" i="60"/>
  <c r="T23" i="60"/>
  <c r="J24" i="60"/>
  <c r="K24" i="60"/>
  <c r="L19" i="60"/>
  <c r="T19" i="60"/>
  <c r="L28" i="60"/>
  <c r="T28" i="60"/>
  <c r="K54" i="60"/>
  <c r="L36" i="60"/>
  <c r="T36" i="60"/>
  <c r="L17" i="60"/>
  <c r="T17" i="60"/>
  <c r="T37" i="60"/>
  <c r="L37" i="60"/>
  <c r="L11" i="60"/>
  <c r="T11" i="60"/>
  <c r="L38" i="60"/>
  <c r="T38" i="60"/>
  <c r="I91" i="60"/>
  <c r="I86" i="60"/>
  <c r="I85" i="60"/>
  <c r="I90" i="60"/>
  <c r="I93" i="60"/>
  <c r="I92" i="60"/>
  <c r="L16" i="60"/>
  <c r="T16" i="60"/>
  <c r="L29" i="60"/>
  <c r="T29" i="60"/>
  <c r="L30" i="60"/>
  <c r="T30" i="60"/>
  <c r="L34" i="60"/>
  <c r="T34" i="60"/>
  <c r="K55" i="57"/>
  <c r="J55" i="57"/>
  <c r="K44" i="57"/>
  <c r="K61" i="57"/>
  <c r="J61" i="57"/>
  <c r="K68" i="57"/>
  <c r="J68" i="57"/>
  <c r="J69" i="57"/>
  <c r="K69" i="57"/>
  <c r="K46" i="57"/>
  <c r="J46" i="57"/>
  <c r="K49" i="57"/>
  <c r="J49" i="57"/>
  <c r="K48" i="57"/>
  <c r="J48" i="57"/>
  <c r="K64" i="57"/>
  <c r="J64" i="57"/>
  <c r="J65" i="57"/>
  <c r="K65" i="57"/>
  <c r="J59" i="57"/>
  <c r="K59" i="57"/>
  <c r="K63" i="57"/>
  <c r="J63" i="57"/>
  <c r="L15" i="57"/>
  <c r="T15" i="57"/>
  <c r="J71" i="57"/>
  <c r="K71" i="57"/>
  <c r="J62" i="57"/>
  <c r="K62" i="57"/>
  <c r="L10" i="57"/>
  <c r="T10" i="57"/>
  <c r="K54" i="57"/>
  <c r="J54" i="57"/>
  <c r="L36" i="57"/>
  <c r="T36" i="57"/>
  <c r="I98" i="57"/>
  <c r="L38" i="57"/>
  <c r="T38" i="57"/>
  <c r="L35" i="57"/>
  <c r="T35" i="57"/>
  <c r="J84" i="57"/>
  <c r="T25" i="57"/>
  <c r="L25" i="57"/>
  <c r="L14" i="57"/>
  <c r="T14" i="57"/>
  <c r="L12" i="57"/>
  <c r="T12" i="57"/>
  <c r="K88" i="57"/>
  <c r="J88" i="57"/>
  <c r="K90" i="57"/>
  <c r="I99" i="57"/>
  <c r="K56" i="57"/>
  <c r="J56" i="57"/>
  <c r="T23" i="57"/>
  <c r="L23" i="57"/>
  <c r="I85" i="57"/>
  <c r="L17" i="57"/>
  <c r="T17" i="57"/>
  <c r="T31" i="57"/>
  <c r="L31" i="57"/>
  <c r="T30" i="57"/>
  <c r="L30" i="57"/>
  <c r="I93" i="57"/>
  <c r="T28" i="57"/>
  <c r="L28" i="57"/>
  <c r="K47" i="57"/>
  <c r="J47" i="57"/>
  <c r="J66" i="57"/>
  <c r="K66" i="57"/>
  <c r="J24" i="57"/>
  <c r="K24" i="57"/>
  <c r="J70" i="57"/>
  <c r="K70" i="57"/>
  <c r="L13" i="57"/>
  <c r="T13" i="57"/>
  <c r="I101" i="57"/>
  <c r="K52" i="57"/>
  <c r="J52" i="57"/>
  <c r="L11" i="57"/>
  <c r="T11" i="57"/>
  <c r="J60" i="57"/>
  <c r="K60" i="57"/>
  <c r="J34" i="57"/>
  <c r="K34" i="57"/>
  <c r="K16" i="57"/>
  <c r="J16" i="57"/>
  <c r="K53" i="57"/>
  <c r="J53" i="57"/>
  <c r="T22" i="57"/>
  <c r="L22" i="57"/>
  <c r="L18" i="57"/>
  <c r="T18" i="57"/>
  <c r="I92" i="57"/>
  <c r="I87" i="57"/>
  <c r="K94" i="57"/>
  <c r="J94" i="57"/>
  <c r="I100" i="57"/>
  <c r="K57" i="57"/>
  <c r="J57" i="57"/>
  <c r="K72" i="57"/>
  <c r="J72" i="57"/>
  <c r="L37" i="57"/>
  <c r="T37" i="57"/>
  <c r="T21" i="57"/>
  <c r="L21" i="57"/>
  <c r="L39" i="57"/>
  <c r="T39" i="57"/>
  <c r="L19" i="57"/>
  <c r="T19" i="57"/>
  <c r="I96" i="57"/>
  <c r="I82" i="57"/>
  <c r="I77" i="57"/>
  <c r="I89" i="57"/>
  <c r="I102" i="57"/>
  <c r="T29" i="57"/>
  <c r="L29" i="57"/>
  <c r="T27" i="57"/>
  <c r="L27" i="57"/>
  <c r="T26" i="57"/>
  <c r="L26" i="57"/>
  <c r="L20" i="57"/>
  <c r="T20" i="57"/>
  <c r="I58" i="75" l="1"/>
  <c r="I40" i="75"/>
  <c r="T19" i="76"/>
  <c r="I42" i="76"/>
  <c r="K40" i="74"/>
  <c r="J40" i="74"/>
  <c r="I52" i="74"/>
  <c r="K52" i="74" s="1"/>
  <c r="L52" i="74" s="1"/>
  <c r="I56" i="74"/>
  <c r="I33" i="74"/>
  <c r="K49" i="74"/>
  <c r="I50" i="74"/>
  <c r="J50" i="74" s="1"/>
  <c r="I38" i="74"/>
  <c r="K38" i="74" s="1"/>
  <c r="K31" i="74"/>
  <c r="I53" i="76"/>
  <c r="K53" i="76" s="1"/>
  <c r="K58" i="74"/>
  <c r="I35" i="73"/>
  <c r="I39" i="73"/>
  <c r="I50" i="73"/>
  <c r="I38" i="73"/>
  <c r="J38" i="73" s="1"/>
  <c r="I29" i="73"/>
  <c r="K29" i="73" s="1"/>
  <c r="I37" i="73"/>
  <c r="I38" i="76"/>
  <c r="I29" i="76"/>
  <c r="K29" i="76" s="1"/>
  <c r="I54" i="76"/>
  <c r="I36" i="76"/>
  <c r="K36" i="76" s="1"/>
  <c r="T21" i="77"/>
  <c r="V21" i="77" s="1"/>
  <c r="X21" i="77" s="1"/>
  <c r="I33" i="77"/>
  <c r="J24" i="77"/>
  <c r="K24" i="77"/>
  <c r="I57" i="76"/>
  <c r="I39" i="76"/>
  <c r="K39" i="76" s="1"/>
  <c r="K57" i="77"/>
  <c r="J57" i="77"/>
  <c r="J40" i="77"/>
  <c r="K40" i="77"/>
  <c r="L40" i="77" s="1"/>
  <c r="J37" i="77"/>
  <c r="K49" i="77"/>
  <c r="L49" i="77" s="1"/>
  <c r="J49" i="77"/>
  <c r="J35" i="77"/>
  <c r="K35" i="77"/>
  <c r="K50" i="77"/>
  <c r="L50" i="77" s="1"/>
  <c r="J50" i="77"/>
  <c r="K23" i="77"/>
  <c r="J23" i="77"/>
  <c r="J39" i="77"/>
  <c r="J38" i="77"/>
  <c r="J31" i="77"/>
  <c r="I43" i="77"/>
  <c r="K14" i="77"/>
  <c r="J14" i="77"/>
  <c r="I49" i="76"/>
  <c r="J49" i="76" s="1"/>
  <c r="I30" i="76"/>
  <c r="K30" i="76" s="1"/>
  <c r="T30" i="76" s="1"/>
  <c r="I34" i="76"/>
  <c r="I48" i="76"/>
  <c r="K48" i="76" s="1"/>
  <c r="I56" i="76"/>
  <c r="K56" i="76" s="1"/>
  <c r="I33" i="76"/>
  <c r="K33" i="76" s="1"/>
  <c r="L33" i="76" s="1"/>
  <c r="K51" i="76"/>
  <c r="T51" i="76" s="1"/>
  <c r="I40" i="76"/>
  <c r="I50" i="76"/>
  <c r="K50" i="76" s="1"/>
  <c r="J20" i="76"/>
  <c r="K20" i="76"/>
  <c r="I52" i="76"/>
  <c r="I35" i="76"/>
  <c r="I31" i="76"/>
  <c r="J33" i="76"/>
  <c r="J23" i="76"/>
  <c r="K23" i="76"/>
  <c r="K24" i="76"/>
  <c r="J24" i="76"/>
  <c r="I32" i="76"/>
  <c r="I31" i="75"/>
  <c r="J31" i="75" s="1"/>
  <c r="I37" i="75"/>
  <c r="K37" i="75" s="1"/>
  <c r="I52" i="75"/>
  <c r="K52" i="75" s="1"/>
  <c r="I33" i="75"/>
  <c r="K33" i="75" s="1"/>
  <c r="K35" i="74"/>
  <c r="L35" i="74" s="1"/>
  <c r="J37" i="74"/>
  <c r="J55" i="74"/>
  <c r="K53" i="74"/>
  <c r="V17" i="74"/>
  <c r="X17" i="74" s="1"/>
  <c r="K50" i="74"/>
  <c r="K48" i="74"/>
  <c r="L48" i="74" s="1"/>
  <c r="J48" i="74"/>
  <c r="J52" i="74"/>
  <c r="J57" i="74"/>
  <c r="K57" i="74"/>
  <c r="L57" i="74" s="1"/>
  <c r="J20" i="74"/>
  <c r="K20" i="74"/>
  <c r="L19" i="74"/>
  <c r="T19" i="74"/>
  <c r="J14" i="74"/>
  <c r="K14" i="74"/>
  <c r="V12" i="77"/>
  <c r="X12" i="77" s="1"/>
  <c r="U12" i="77"/>
  <c r="W12" i="77" s="1"/>
  <c r="Y12" i="77" s="1"/>
  <c r="K34" i="77"/>
  <c r="J34" i="77"/>
  <c r="V18" i="77"/>
  <c r="X18" i="77" s="1"/>
  <c r="U18" i="77"/>
  <c r="W18" i="77" s="1"/>
  <c r="Y18" i="77" s="1"/>
  <c r="L35" i="77"/>
  <c r="T35" i="77"/>
  <c r="V11" i="77"/>
  <c r="X11" i="77" s="1"/>
  <c r="U11" i="77"/>
  <c r="W11" i="77" s="1"/>
  <c r="Y11" i="77" s="1"/>
  <c r="V16" i="77"/>
  <c r="X16" i="77" s="1"/>
  <c r="U16" i="77"/>
  <c r="W16" i="77" s="1"/>
  <c r="Y16" i="77" s="1"/>
  <c r="L41" i="77"/>
  <c r="T41" i="77"/>
  <c r="L30" i="77"/>
  <c r="T30" i="77"/>
  <c r="V17" i="77"/>
  <c r="X17" i="77" s="1"/>
  <c r="U17" i="77"/>
  <c r="W17" i="77" s="1"/>
  <c r="Y17" i="77" s="1"/>
  <c r="K33" i="77"/>
  <c r="J33" i="77"/>
  <c r="J48" i="77"/>
  <c r="K48" i="77"/>
  <c r="V20" i="77"/>
  <c r="X20" i="77" s="1"/>
  <c r="U20" i="77"/>
  <c r="W20" i="77" s="1"/>
  <c r="Y20" i="77" s="1"/>
  <c r="K55" i="77"/>
  <c r="J55" i="77"/>
  <c r="L58" i="77"/>
  <c r="T58" i="77"/>
  <c r="L38" i="77"/>
  <c r="T38" i="77"/>
  <c r="T49" i="77"/>
  <c r="V22" i="77"/>
  <c r="X22" i="77" s="1"/>
  <c r="U22" i="77"/>
  <c r="W22" i="77" s="1"/>
  <c r="Y22" i="77" s="1"/>
  <c r="J54" i="77"/>
  <c r="K54" i="77"/>
  <c r="V13" i="77"/>
  <c r="X13" i="77" s="1"/>
  <c r="U13" i="77"/>
  <c r="W13" i="77" s="1"/>
  <c r="Y13" i="77" s="1"/>
  <c r="J51" i="77"/>
  <c r="K51" i="77"/>
  <c r="L37" i="77"/>
  <c r="T37" i="77"/>
  <c r="K52" i="77"/>
  <c r="J52" i="77"/>
  <c r="L39" i="77"/>
  <c r="T39" i="77"/>
  <c r="L36" i="77"/>
  <c r="T36" i="77"/>
  <c r="L31" i="77"/>
  <c r="T31" i="77"/>
  <c r="L53" i="77"/>
  <c r="T53" i="77"/>
  <c r="V10" i="77"/>
  <c r="X10" i="77" s="1"/>
  <c r="U10" i="77"/>
  <c r="W10" i="77" s="1"/>
  <c r="Y10" i="77" s="1"/>
  <c r="L32" i="77"/>
  <c r="T32" i="77"/>
  <c r="V15" i="77"/>
  <c r="X15" i="77" s="1"/>
  <c r="U15" i="77"/>
  <c r="W15" i="77" s="1"/>
  <c r="Y15" i="77" s="1"/>
  <c r="K29" i="77"/>
  <c r="J29" i="77"/>
  <c r="J56" i="77"/>
  <c r="K56" i="77"/>
  <c r="K42" i="77"/>
  <c r="J42" i="77"/>
  <c r="V19" i="77"/>
  <c r="X19" i="77" s="1"/>
  <c r="U19" i="77"/>
  <c r="W19" i="77" s="1"/>
  <c r="Y19" i="77" s="1"/>
  <c r="L57" i="77"/>
  <c r="T57" i="77"/>
  <c r="V19" i="76"/>
  <c r="X19" i="76" s="1"/>
  <c r="U19" i="76"/>
  <c r="W19" i="76" s="1"/>
  <c r="Y19" i="76" s="1"/>
  <c r="K54" i="76"/>
  <c r="J54" i="76"/>
  <c r="K55" i="76"/>
  <c r="J55" i="76"/>
  <c r="J37" i="76"/>
  <c r="K37" i="76"/>
  <c r="J43" i="76"/>
  <c r="K43" i="76"/>
  <c r="V16" i="76"/>
  <c r="X16" i="76" s="1"/>
  <c r="U16" i="76"/>
  <c r="W16" i="76" s="1"/>
  <c r="Y16" i="76" s="1"/>
  <c r="V10" i="76"/>
  <c r="X10" i="76" s="1"/>
  <c r="U10" i="76"/>
  <c r="W10" i="76" s="1"/>
  <c r="Y10" i="76" s="1"/>
  <c r="V22" i="76"/>
  <c r="X22" i="76" s="1"/>
  <c r="U22" i="76"/>
  <c r="W22" i="76" s="1"/>
  <c r="Y22" i="76" s="1"/>
  <c r="V17" i="76"/>
  <c r="X17" i="76" s="1"/>
  <c r="U17" i="76"/>
  <c r="W17" i="76" s="1"/>
  <c r="Y17" i="76" s="1"/>
  <c r="L30" i="76"/>
  <c r="J48" i="76"/>
  <c r="V21" i="76"/>
  <c r="X21" i="76" s="1"/>
  <c r="U21" i="76"/>
  <c r="W21" i="76" s="1"/>
  <c r="Y21" i="76" s="1"/>
  <c r="K49" i="76"/>
  <c r="V11" i="76"/>
  <c r="X11" i="76" s="1"/>
  <c r="U11" i="76"/>
  <c r="W11" i="76" s="1"/>
  <c r="Y11" i="76" s="1"/>
  <c r="V18" i="76"/>
  <c r="X18" i="76" s="1"/>
  <c r="U18" i="76"/>
  <c r="W18" i="76" s="1"/>
  <c r="Y18" i="76" s="1"/>
  <c r="V12" i="76"/>
  <c r="X12" i="76" s="1"/>
  <c r="U12" i="76"/>
  <c r="W12" i="76" s="1"/>
  <c r="Y12" i="76" s="1"/>
  <c r="V15" i="76"/>
  <c r="X15" i="76" s="1"/>
  <c r="U15" i="76"/>
  <c r="W15" i="76" s="1"/>
  <c r="Y15" i="76" s="1"/>
  <c r="K58" i="76"/>
  <c r="J58" i="76"/>
  <c r="V13" i="76"/>
  <c r="X13" i="76" s="1"/>
  <c r="U13" i="76"/>
  <c r="W13" i="76" s="1"/>
  <c r="Y13" i="76" s="1"/>
  <c r="K41" i="76"/>
  <c r="J41" i="76"/>
  <c r="K42" i="76"/>
  <c r="J42" i="76"/>
  <c r="K57" i="76"/>
  <c r="J57" i="76"/>
  <c r="L14" i="76"/>
  <c r="T14" i="76"/>
  <c r="K38" i="75"/>
  <c r="J38" i="75"/>
  <c r="J52" i="75"/>
  <c r="K56" i="75"/>
  <c r="J56" i="75"/>
  <c r="L16" i="75"/>
  <c r="T16" i="75"/>
  <c r="J24" i="75"/>
  <c r="K24" i="75"/>
  <c r="J33" i="75"/>
  <c r="K31" i="75"/>
  <c r="J58" i="75"/>
  <c r="K58" i="75"/>
  <c r="K29" i="75"/>
  <c r="J29" i="75"/>
  <c r="J43" i="75"/>
  <c r="K43" i="75"/>
  <c r="I39" i="75"/>
  <c r="K49" i="75"/>
  <c r="J49" i="75"/>
  <c r="L18" i="75"/>
  <c r="T18" i="75"/>
  <c r="L12" i="75"/>
  <c r="T12" i="75"/>
  <c r="K30" i="75"/>
  <c r="J30" i="75"/>
  <c r="I59" i="75"/>
  <c r="I50" i="75"/>
  <c r="L21" i="75"/>
  <c r="T21" i="75"/>
  <c r="L20" i="75"/>
  <c r="T20" i="75"/>
  <c r="I51" i="75"/>
  <c r="I53" i="75"/>
  <c r="L23" i="75"/>
  <c r="T23" i="75"/>
  <c r="K35" i="75"/>
  <c r="J35" i="75"/>
  <c r="J14" i="75"/>
  <c r="K14" i="75"/>
  <c r="L10" i="75"/>
  <c r="T10" i="75"/>
  <c r="I41" i="75"/>
  <c r="I36" i="75"/>
  <c r="I34" i="75"/>
  <c r="I57" i="75"/>
  <c r="J40" i="75"/>
  <c r="K40" i="75"/>
  <c r="L15" i="75"/>
  <c r="T15" i="75"/>
  <c r="I54" i="75"/>
  <c r="L19" i="75"/>
  <c r="T19" i="75"/>
  <c r="L22" i="75"/>
  <c r="T22" i="75"/>
  <c r="L11" i="75"/>
  <c r="T11" i="75"/>
  <c r="L17" i="75"/>
  <c r="T17" i="75"/>
  <c r="I32" i="75"/>
  <c r="I42" i="75"/>
  <c r="I55" i="75"/>
  <c r="I48" i="75"/>
  <c r="L13" i="75"/>
  <c r="T13" i="75"/>
  <c r="V12" i="74"/>
  <c r="X12" i="74" s="1"/>
  <c r="U12" i="74"/>
  <c r="W12" i="74" s="1"/>
  <c r="Y12" i="74" s="1"/>
  <c r="K56" i="74"/>
  <c r="J56" i="74"/>
  <c r="V10" i="74"/>
  <c r="X10" i="74" s="1"/>
  <c r="U10" i="74"/>
  <c r="W10" i="74" s="1"/>
  <c r="Y10" i="74" s="1"/>
  <c r="L37" i="74"/>
  <c r="T37" i="74"/>
  <c r="L55" i="74"/>
  <c r="T55" i="74"/>
  <c r="L51" i="74"/>
  <c r="T51" i="74"/>
  <c r="V22" i="74"/>
  <c r="X22" i="74" s="1"/>
  <c r="U22" i="74"/>
  <c r="W22" i="74" s="1"/>
  <c r="Y22" i="74" s="1"/>
  <c r="V15" i="74"/>
  <c r="X15" i="74" s="1"/>
  <c r="U15" i="74"/>
  <c r="W15" i="74" s="1"/>
  <c r="Y15" i="74" s="1"/>
  <c r="L24" i="74"/>
  <c r="T24" i="74"/>
  <c r="L53" i="74"/>
  <c r="T53" i="74"/>
  <c r="V16" i="74"/>
  <c r="X16" i="74" s="1"/>
  <c r="U16" i="74"/>
  <c r="W16" i="74" s="1"/>
  <c r="Y16" i="74" s="1"/>
  <c r="L58" i="74"/>
  <c r="T58" i="74"/>
  <c r="V21" i="74"/>
  <c r="X21" i="74" s="1"/>
  <c r="U21" i="74"/>
  <c r="W21" i="74" s="1"/>
  <c r="Y21" i="74" s="1"/>
  <c r="K59" i="74"/>
  <c r="J59" i="74"/>
  <c r="L32" i="74"/>
  <c r="T32" i="74"/>
  <c r="L40" i="74"/>
  <c r="T40" i="74"/>
  <c r="L54" i="74"/>
  <c r="T54" i="74"/>
  <c r="L30" i="74"/>
  <c r="T30" i="74"/>
  <c r="L49" i="74"/>
  <c r="T49" i="74"/>
  <c r="K42" i="74"/>
  <c r="J42" i="74"/>
  <c r="L36" i="74"/>
  <c r="T36" i="74"/>
  <c r="V13" i="74"/>
  <c r="X13" i="74" s="1"/>
  <c r="U13" i="74"/>
  <c r="W13" i="74" s="1"/>
  <c r="Y13" i="74" s="1"/>
  <c r="K29" i="74"/>
  <c r="J29" i="74"/>
  <c r="K43" i="74"/>
  <c r="J43" i="74"/>
  <c r="L23" i="74"/>
  <c r="T23" i="74"/>
  <c r="K34" i="74"/>
  <c r="J34" i="74"/>
  <c r="L50" i="74"/>
  <c r="T50" i="74"/>
  <c r="K39" i="74"/>
  <c r="J39" i="74"/>
  <c r="J38" i="74"/>
  <c r="K33" i="74"/>
  <c r="J33" i="74"/>
  <c r="V11" i="74"/>
  <c r="X11" i="74" s="1"/>
  <c r="U11" i="74"/>
  <c r="W11" i="74" s="1"/>
  <c r="Y11" i="74" s="1"/>
  <c r="L41" i="74"/>
  <c r="T41" i="74"/>
  <c r="L31" i="74"/>
  <c r="T31" i="74"/>
  <c r="J28" i="73"/>
  <c r="K28" i="73"/>
  <c r="I33" i="73"/>
  <c r="L14" i="73"/>
  <c r="T14" i="73"/>
  <c r="I55" i="73"/>
  <c r="I56" i="73"/>
  <c r="L17" i="73"/>
  <c r="T17" i="73"/>
  <c r="J30" i="73"/>
  <c r="K30" i="73"/>
  <c r="K36" i="73"/>
  <c r="J36" i="73"/>
  <c r="K20" i="73"/>
  <c r="J20" i="73"/>
  <c r="K38" i="73"/>
  <c r="J29" i="73"/>
  <c r="L16" i="73"/>
  <c r="T16" i="73"/>
  <c r="L11" i="73"/>
  <c r="T11" i="73"/>
  <c r="I49" i="73"/>
  <c r="L21" i="73"/>
  <c r="T21" i="73"/>
  <c r="K39" i="73"/>
  <c r="J39" i="73"/>
  <c r="K37" i="73"/>
  <c r="J37" i="73"/>
  <c r="L23" i="73"/>
  <c r="T23" i="73"/>
  <c r="J50" i="73"/>
  <c r="K50" i="73"/>
  <c r="I51" i="73"/>
  <c r="K35" i="73"/>
  <c r="J35" i="73"/>
  <c r="L10" i="73"/>
  <c r="T10" i="73"/>
  <c r="L18" i="73"/>
  <c r="T18" i="73"/>
  <c r="K31" i="73"/>
  <c r="J31" i="73"/>
  <c r="I32" i="73"/>
  <c r="L22" i="73"/>
  <c r="T22" i="73"/>
  <c r="I52" i="73"/>
  <c r="L12" i="73"/>
  <c r="T12" i="73"/>
  <c r="I40" i="73"/>
  <c r="I47" i="73"/>
  <c r="I48" i="73"/>
  <c r="I46" i="73"/>
  <c r="L19" i="73"/>
  <c r="T19" i="73"/>
  <c r="L13" i="73"/>
  <c r="T13" i="73"/>
  <c r="L15" i="73"/>
  <c r="T15" i="73"/>
  <c r="I41" i="73"/>
  <c r="I34" i="73"/>
  <c r="I53" i="73"/>
  <c r="I54" i="73"/>
  <c r="I46" i="60"/>
  <c r="I61" i="60"/>
  <c r="K61" i="60" s="1"/>
  <c r="I71" i="60"/>
  <c r="J71" i="60" s="1"/>
  <c r="I72" i="60"/>
  <c r="I48" i="60"/>
  <c r="I63" i="60"/>
  <c r="I47" i="60"/>
  <c r="I59" i="60"/>
  <c r="K59" i="60" s="1"/>
  <c r="I44" i="60"/>
  <c r="J91" i="57"/>
  <c r="K91" i="57"/>
  <c r="K78" i="57"/>
  <c r="J78" i="57"/>
  <c r="K79" i="57"/>
  <c r="K45" i="57"/>
  <c r="L33" i="57"/>
  <c r="J50" i="57"/>
  <c r="J51" i="57"/>
  <c r="T32" i="57"/>
  <c r="J58" i="57"/>
  <c r="I46" i="58"/>
  <c r="I99" i="58"/>
  <c r="I62" i="58"/>
  <c r="I82" i="58"/>
  <c r="I49" i="58"/>
  <c r="I56" i="58"/>
  <c r="I100" i="58"/>
  <c r="J100" i="58" s="1"/>
  <c r="I51" i="58"/>
  <c r="K51" i="58" s="1"/>
  <c r="I52" i="58"/>
  <c r="K52" i="58" s="1"/>
  <c r="I92" i="58"/>
  <c r="I79" i="58"/>
  <c r="J71" i="63"/>
  <c r="K71" i="63"/>
  <c r="J104" i="63"/>
  <c r="K104" i="63"/>
  <c r="I74" i="63"/>
  <c r="K106" i="63"/>
  <c r="J106" i="63"/>
  <c r="L39" i="63"/>
  <c r="T39" i="63"/>
  <c r="I102" i="63"/>
  <c r="L36" i="63"/>
  <c r="T36" i="63"/>
  <c r="I105" i="63"/>
  <c r="J69" i="63"/>
  <c r="K69" i="63"/>
  <c r="I100" i="63"/>
  <c r="J72" i="63"/>
  <c r="K72" i="63"/>
  <c r="L38" i="63"/>
  <c r="T38" i="63"/>
  <c r="I103" i="63"/>
  <c r="J70" i="63"/>
  <c r="K70" i="63"/>
  <c r="L35" i="63"/>
  <c r="T35" i="63"/>
  <c r="L37" i="63"/>
  <c r="T37" i="63"/>
  <c r="I73" i="63"/>
  <c r="L40" i="63"/>
  <c r="T40" i="63"/>
  <c r="I101" i="63"/>
  <c r="U10" i="68"/>
  <c r="W10" i="68" s="1"/>
  <c r="Y10" i="68" s="1"/>
  <c r="I71" i="68"/>
  <c r="I71" i="69"/>
  <c r="I63" i="69"/>
  <c r="I86" i="69"/>
  <c r="I47" i="69"/>
  <c r="K47" i="69" s="1"/>
  <c r="I54" i="69"/>
  <c r="K54" i="69" s="1"/>
  <c r="I50" i="69"/>
  <c r="J50" i="69" s="1"/>
  <c r="I82" i="69"/>
  <c r="I48" i="69"/>
  <c r="K48" i="69" s="1"/>
  <c r="I58" i="69"/>
  <c r="I64" i="69"/>
  <c r="I56" i="66"/>
  <c r="I57" i="66"/>
  <c r="I51" i="66"/>
  <c r="I84" i="66"/>
  <c r="I96" i="66"/>
  <c r="K96" i="66" s="1"/>
  <c r="I73" i="66"/>
  <c r="J73" i="66" s="1"/>
  <c r="T23" i="68"/>
  <c r="I91" i="68"/>
  <c r="K91" i="68" s="1"/>
  <c r="I92" i="68"/>
  <c r="I89" i="68"/>
  <c r="J89" i="68" s="1"/>
  <c r="I100" i="68"/>
  <c r="K100" i="68" s="1"/>
  <c r="I68" i="68"/>
  <c r="I98" i="68"/>
  <c r="K98" i="68" s="1"/>
  <c r="L37" i="68"/>
  <c r="T37" i="68"/>
  <c r="L40" i="68"/>
  <c r="T40" i="68"/>
  <c r="L39" i="68"/>
  <c r="T39" i="68"/>
  <c r="J98" i="68"/>
  <c r="L38" i="68"/>
  <c r="T38" i="68"/>
  <c r="I99" i="68"/>
  <c r="I64" i="68"/>
  <c r="J64" i="68" s="1"/>
  <c r="I56" i="68"/>
  <c r="K56" i="68" s="1"/>
  <c r="J71" i="68"/>
  <c r="K71" i="68"/>
  <c r="I72" i="68"/>
  <c r="I73" i="68"/>
  <c r="I67" i="68"/>
  <c r="K67" i="68" s="1"/>
  <c r="I70" i="68"/>
  <c r="L36" i="68"/>
  <c r="T36" i="68"/>
  <c r="I74" i="68"/>
  <c r="I97" i="68"/>
  <c r="I30" i="65"/>
  <c r="D106" i="65"/>
  <c r="D105" i="65"/>
  <c r="D104" i="65"/>
  <c r="D103" i="65"/>
  <c r="D102" i="65"/>
  <c r="D101" i="65"/>
  <c r="H103" i="65"/>
  <c r="H102" i="65"/>
  <c r="H101" i="65"/>
  <c r="H106" i="65"/>
  <c r="H105" i="65"/>
  <c r="H104" i="65"/>
  <c r="G102" i="65"/>
  <c r="G101" i="65"/>
  <c r="G106" i="65"/>
  <c r="G105" i="65"/>
  <c r="G104" i="65"/>
  <c r="G103" i="65"/>
  <c r="I98" i="69"/>
  <c r="K98" i="69" s="1"/>
  <c r="I94" i="69"/>
  <c r="I51" i="69"/>
  <c r="K51" i="69" s="1"/>
  <c r="I68" i="69"/>
  <c r="J68" i="69" s="1"/>
  <c r="I65" i="69"/>
  <c r="I81" i="69"/>
  <c r="I57" i="69"/>
  <c r="I73" i="69"/>
  <c r="I79" i="69"/>
  <c r="L18" i="69"/>
  <c r="T18" i="69"/>
  <c r="J63" i="69"/>
  <c r="K63" i="69"/>
  <c r="J69" i="69"/>
  <c r="K69" i="69"/>
  <c r="L34" i="69"/>
  <c r="T34" i="69"/>
  <c r="L32" i="69"/>
  <c r="T32" i="69"/>
  <c r="L11" i="69"/>
  <c r="T11" i="69"/>
  <c r="J86" i="69"/>
  <c r="K86" i="69"/>
  <c r="J98" i="69"/>
  <c r="I97" i="69"/>
  <c r="L19" i="69"/>
  <c r="T19" i="69"/>
  <c r="J54" i="69"/>
  <c r="J94" i="69"/>
  <c r="K94" i="69"/>
  <c r="K82" i="69"/>
  <c r="J82" i="69"/>
  <c r="L24" i="69"/>
  <c r="T24" i="69"/>
  <c r="J58" i="69"/>
  <c r="K58" i="69"/>
  <c r="K64" i="69"/>
  <c r="J64" i="69"/>
  <c r="I70" i="69"/>
  <c r="L38" i="69"/>
  <c r="T38" i="69"/>
  <c r="L40" i="69"/>
  <c r="T40" i="69"/>
  <c r="L31" i="69"/>
  <c r="T31" i="69"/>
  <c r="L28" i="69"/>
  <c r="T28" i="69"/>
  <c r="I96" i="69"/>
  <c r="I84" i="69"/>
  <c r="I100" i="69"/>
  <c r="L36" i="69"/>
  <c r="T36" i="69"/>
  <c r="L15" i="69"/>
  <c r="T15" i="69"/>
  <c r="J53" i="69"/>
  <c r="K53" i="69"/>
  <c r="J62" i="69"/>
  <c r="K62" i="69"/>
  <c r="I52" i="69"/>
  <c r="L17" i="69"/>
  <c r="T17" i="69"/>
  <c r="T12" i="69"/>
  <c r="L12" i="69"/>
  <c r="I95" i="69"/>
  <c r="I91" i="69"/>
  <c r="I85" i="69"/>
  <c r="T26" i="69"/>
  <c r="L26" i="69"/>
  <c r="L21" i="69"/>
  <c r="T21" i="69"/>
  <c r="L29" i="69"/>
  <c r="T29" i="69"/>
  <c r="K55" i="69"/>
  <c r="J55" i="69"/>
  <c r="K74" i="69"/>
  <c r="J74" i="69"/>
  <c r="I66" i="69"/>
  <c r="K56" i="69"/>
  <c r="J56" i="69"/>
  <c r="L22" i="69"/>
  <c r="T22" i="69"/>
  <c r="L30" i="69"/>
  <c r="T30" i="69"/>
  <c r="L35" i="69"/>
  <c r="T35" i="69"/>
  <c r="I87" i="69"/>
  <c r="I92" i="69"/>
  <c r="I93" i="69"/>
  <c r="I67" i="69"/>
  <c r="J51" i="69"/>
  <c r="K68" i="69"/>
  <c r="J65" i="69"/>
  <c r="K65" i="69"/>
  <c r="L13" i="69"/>
  <c r="T13" i="69"/>
  <c r="L37" i="69"/>
  <c r="T37" i="69"/>
  <c r="I88" i="69"/>
  <c r="I99" i="69"/>
  <c r="K81" i="69"/>
  <c r="J81" i="69"/>
  <c r="L16" i="69"/>
  <c r="T16" i="69"/>
  <c r="L10" i="69"/>
  <c r="T10" i="69"/>
  <c r="K60" i="69"/>
  <c r="J60" i="69"/>
  <c r="K46" i="69"/>
  <c r="J46" i="69"/>
  <c r="J71" i="69"/>
  <c r="K71" i="69"/>
  <c r="I49" i="69"/>
  <c r="I59" i="69"/>
  <c r="K57" i="69"/>
  <c r="J57" i="69"/>
  <c r="K73" i="69"/>
  <c r="J73" i="69"/>
  <c r="L27" i="69"/>
  <c r="T27" i="69"/>
  <c r="L39" i="69"/>
  <c r="T39" i="69"/>
  <c r="J79" i="69"/>
  <c r="K79" i="69"/>
  <c r="I83" i="69"/>
  <c r="L14" i="69"/>
  <c r="T14" i="69"/>
  <c r="I45" i="69"/>
  <c r="I72" i="69"/>
  <c r="I61" i="69"/>
  <c r="L25" i="69"/>
  <c r="T25" i="69"/>
  <c r="L33" i="69"/>
  <c r="T33" i="69"/>
  <c r="K23" i="69"/>
  <c r="J23" i="69"/>
  <c r="I80" i="69"/>
  <c r="I90" i="69"/>
  <c r="I89" i="69"/>
  <c r="K20" i="69"/>
  <c r="J20" i="69"/>
  <c r="T32" i="68"/>
  <c r="U32" i="68" s="1"/>
  <c r="W32" i="68" s="1"/>
  <c r="Y32" i="68" s="1"/>
  <c r="L35" i="68"/>
  <c r="I59" i="68"/>
  <c r="K59" i="68" s="1"/>
  <c r="L59" i="68" s="1"/>
  <c r="I49" i="68"/>
  <c r="K49" i="68" s="1"/>
  <c r="T21" i="68"/>
  <c r="V21" i="68" s="1"/>
  <c r="X21" i="68" s="1"/>
  <c r="I48" i="68"/>
  <c r="J48" i="68" s="1"/>
  <c r="I45" i="68"/>
  <c r="K45" i="68" s="1"/>
  <c r="T45" i="68" s="1"/>
  <c r="I53" i="68"/>
  <c r="K53" i="68" s="1"/>
  <c r="L53" i="68" s="1"/>
  <c r="J20" i="68"/>
  <c r="I69" i="68"/>
  <c r="K69" i="68" s="1"/>
  <c r="L69" i="68" s="1"/>
  <c r="I51" i="68"/>
  <c r="K51" i="68" s="1"/>
  <c r="L51" i="68" s="1"/>
  <c r="I55" i="68"/>
  <c r="J55" i="68" s="1"/>
  <c r="J23" i="68"/>
  <c r="I58" i="68"/>
  <c r="K58" i="68" s="1"/>
  <c r="L58" i="68" s="1"/>
  <c r="J46" i="68"/>
  <c r="T28" i="68"/>
  <c r="V28" i="68" s="1"/>
  <c r="X28" i="68" s="1"/>
  <c r="T29" i="68"/>
  <c r="V29" i="68" s="1"/>
  <c r="X29" i="68" s="1"/>
  <c r="I83" i="68"/>
  <c r="J83" i="68" s="1"/>
  <c r="I87" i="68"/>
  <c r="K87" i="68" s="1"/>
  <c r="I79" i="68"/>
  <c r="J79" i="68" s="1"/>
  <c r="I81" i="68"/>
  <c r="K81" i="68" s="1"/>
  <c r="I86" i="68"/>
  <c r="J86" i="68" s="1"/>
  <c r="J34" i="68"/>
  <c r="T31" i="68"/>
  <c r="V31" i="68" s="1"/>
  <c r="X31" i="68" s="1"/>
  <c r="I94" i="68"/>
  <c r="J94" i="68" s="1"/>
  <c r="I88" i="68"/>
  <c r="J88" i="68" s="1"/>
  <c r="J14" i="68"/>
  <c r="I96" i="68"/>
  <c r="K96" i="68" s="1"/>
  <c r="I82" i="68"/>
  <c r="K52" i="68"/>
  <c r="L52" i="68" s="1"/>
  <c r="J63" i="68"/>
  <c r="K89" i="68"/>
  <c r="L89" i="68" s="1"/>
  <c r="J60" i="68"/>
  <c r="K50" i="68"/>
  <c r="T50" i="68" s="1"/>
  <c r="K57" i="68"/>
  <c r="L57" i="68" s="1"/>
  <c r="K65" i="68"/>
  <c r="L65" i="68" s="1"/>
  <c r="J67" i="68"/>
  <c r="K48" i="68"/>
  <c r="L48" i="68" s="1"/>
  <c r="I80" i="68"/>
  <c r="K80" i="68" s="1"/>
  <c r="L80" i="68" s="1"/>
  <c r="K24" i="68"/>
  <c r="J24" i="68"/>
  <c r="J91" i="68"/>
  <c r="I84" i="68"/>
  <c r="I93" i="68"/>
  <c r="I90" i="68"/>
  <c r="T27" i="68"/>
  <c r="V27" i="68" s="1"/>
  <c r="X27" i="68" s="1"/>
  <c r="J62" i="68"/>
  <c r="T62" i="68" s="1"/>
  <c r="I95" i="68"/>
  <c r="K95" i="68" s="1"/>
  <c r="L95" i="68" s="1"/>
  <c r="I85" i="68"/>
  <c r="K64" i="68"/>
  <c r="L64" i="68" s="1"/>
  <c r="J92" i="68"/>
  <c r="K92" i="68"/>
  <c r="T92" i="68" s="1"/>
  <c r="J66" i="68"/>
  <c r="J54" i="68"/>
  <c r="K47" i="68"/>
  <c r="T47" i="68" s="1"/>
  <c r="J47" i="68"/>
  <c r="K61" i="68"/>
  <c r="L61" i="68" s="1"/>
  <c r="J61" i="68"/>
  <c r="J30" i="68"/>
  <c r="K30" i="68"/>
  <c r="K22" i="68"/>
  <c r="J22" i="68"/>
  <c r="V12" i="68"/>
  <c r="X12" i="68" s="1"/>
  <c r="U12" i="68"/>
  <c r="W12" i="68" s="1"/>
  <c r="Y12" i="68" s="1"/>
  <c r="V19" i="68"/>
  <c r="X19" i="68" s="1"/>
  <c r="U19" i="68"/>
  <c r="W19" i="68" s="1"/>
  <c r="Y19" i="68" s="1"/>
  <c r="V17" i="68"/>
  <c r="X17" i="68" s="1"/>
  <c r="U17" i="68"/>
  <c r="W17" i="68" s="1"/>
  <c r="Y17" i="68" s="1"/>
  <c r="V26" i="68"/>
  <c r="X26" i="68" s="1"/>
  <c r="U26" i="68"/>
  <c r="W26" i="68" s="1"/>
  <c r="Y26" i="68" s="1"/>
  <c r="L60" i="68"/>
  <c r="T60" i="68"/>
  <c r="V11" i="68"/>
  <c r="X11" i="68" s="1"/>
  <c r="U11" i="68"/>
  <c r="W11" i="68" s="1"/>
  <c r="Y11" i="68" s="1"/>
  <c r="L62" i="68"/>
  <c r="U21" i="68"/>
  <c r="W21" i="68" s="1"/>
  <c r="Y21" i="68" s="1"/>
  <c r="L63" i="68"/>
  <c r="T63" i="68"/>
  <c r="V23" i="68"/>
  <c r="X23" i="68" s="1"/>
  <c r="U23" i="68"/>
  <c r="W23" i="68" s="1"/>
  <c r="Y23" i="68" s="1"/>
  <c r="V25" i="68"/>
  <c r="X25" i="68" s="1"/>
  <c r="U25" i="68"/>
  <c r="W25" i="68" s="1"/>
  <c r="Y25" i="68" s="1"/>
  <c r="L66" i="68"/>
  <c r="T66" i="68"/>
  <c r="V13" i="68"/>
  <c r="X13" i="68" s="1"/>
  <c r="U13" i="68"/>
  <c r="W13" i="68" s="1"/>
  <c r="Y13" i="68" s="1"/>
  <c r="V18" i="68"/>
  <c r="X18" i="68" s="1"/>
  <c r="U18" i="68"/>
  <c r="W18" i="68" s="1"/>
  <c r="Y18" i="68" s="1"/>
  <c r="L54" i="68"/>
  <c r="T54" i="68"/>
  <c r="K68" i="68"/>
  <c r="J68" i="68"/>
  <c r="L50" i="68"/>
  <c r="V32" i="68"/>
  <c r="X32" i="68" s="1"/>
  <c r="L14" i="68"/>
  <c r="T14" i="68"/>
  <c r="L34" i="68"/>
  <c r="T34" i="68"/>
  <c r="L67" i="68"/>
  <c r="T67" i="68"/>
  <c r="L91" i="68"/>
  <c r="T91" i="68"/>
  <c r="L56" i="68"/>
  <c r="T56" i="68"/>
  <c r="V20" i="68"/>
  <c r="X20" i="68" s="1"/>
  <c r="U20" i="68"/>
  <c r="W20" i="68" s="1"/>
  <c r="Y20" i="68" s="1"/>
  <c r="L46" i="68"/>
  <c r="T46" i="68"/>
  <c r="V16" i="68"/>
  <c r="X16" i="68" s="1"/>
  <c r="U16" i="68"/>
  <c r="W16" i="68" s="1"/>
  <c r="Y16" i="68" s="1"/>
  <c r="T51" i="68"/>
  <c r="V15" i="68"/>
  <c r="X15" i="68" s="1"/>
  <c r="U15" i="68"/>
  <c r="W15" i="68" s="1"/>
  <c r="Y15" i="68" s="1"/>
  <c r="V35" i="68"/>
  <c r="X35" i="68" s="1"/>
  <c r="U35" i="68"/>
  <c r="W35" i="68" s="1"/>
  <c r="Y35" i="68" s="1"/>
  <c r="V33" i="68"/>
  <c r="X33" i="68" s="1"/>
  <c r="U33" i="68"/>
  <c r="W33" i="68" s="1"/>
  <c r="Y33" i="68" s="1"/>
  <c r="I105" i="66"/>
  <c r="K105" i="66" s="1"/>
  <c r="I88" i="66"/>
  <c r="K88" i="66" s="1"/>
  <c r="I60" i="66"/>
  <c r="K60" i="66" s="1"/>
  <c r="I104" i="66"/>
  <c r="K104" i="66" s="1"/>
  <c r="I45" i="66"/>
  <c r="J45" i="66" s="1"/>
  <c r="I91" i="66"/>
  <c r="K91" i="66" s="1"/>
  <c r="I102" i="66"/>
  <c r="J102" i="66" s="1"/>
  <c r="I97" i="66"/>
  <c r="J97" i="66" s="1"/>
  <c r="I103" i="66"/>
  <c r="I65" i="66"/>
  <c r="J65" i="66" s="1"/>
  <c r="K103" i="66"/>
  <c r="J103" i="66"/>
  <c r="I63" i="66"/>
  <c r="I52" i="66"/>
  <c r="I46" i="66"/>
  <c r="K65" i="66"/>
  <c r="L21" i="66"/>
  <c r="T21" i="66"/>
  <c r="I106" i="66"/>
  <c r="I80" i="66"/>
  <c r="L23" i="66"/>
  <c r="T23" i="66"/>
  <c r="I62" i="66"/>
  <c r="I54" i="66"/>
  <c r="I66" i="66"/>
  <c r="I64" i="66"/>
  <c r="L37" i="66"/>
  <c r="T37" i="66"/>
  <c r="L32" i="66"/>
  <c r="T32" i="66"/>
  <c r="L29" i="66"/>
  <c r="T29" i="66"/>
  <c r="J20" i="66"/>
  <c r="K20" i="66"/>
  <c r="I82" i="66"/>
  <c r="K84" i="66"/>
  <c r="J84" i="66"/>
  <c r="L35" i="66"/>
  <c r="T35" i="66"/>
  <c r="K24" i="66"/>
  <c r="J24" i="66"/>
  <c r="I70" i="66"/>
  <c r="I48" i="66"/>
  <c r="I74" i="66"/>
  <c r="I72" i="66"/>
  <c r="K14" i="66"/>
  <c r="J14" i="66"/>
  <c r="I85" i="66"/>
  <c r="J96" i="66"/>
  <c r="K92" i="66"/>
  <c r="J92" i="66"/>
  <c r="L17" i="66"/>
  <c r="T17" i="66"/>
  <c r="L25" i="66"/>
  <c r="T25" i="66"/>
  <c r="I67" i="66"/>
  <c r="L36" i="66"/>
  <c r="T36" i="66"/>
  <c r="L38" i="66"/>
  <c r="T38" i="66"/>
  <c r="L28" i="66"/>
  <c r="T28" i="66"/>
  <c r="J93" i="66"/>
  <c r="K93" i="66"/>
  <c r="I100" i="66"/>
  <c r="L10" i="66"/>
  <c r="T10" i="66"/>
  <c r="L13" i="66"/>
  <c r="T13" i="66"/>
  <c r="K56" i="66"/>
  <c r="J56" i="66"/>
  <c r="I61" i="66"/>
  <c r="I69" i="66"/>
  <c r="I50" i="66"/>
  <c r="L39" i="66"/>
  <c r="T39" i="66"/>
  <c r="K90" i="66"/>
  <c r="J90" i="66"/>
  <c r="I79" i="66"/>
  <c r="L15" i="66"/>
  <c r="T15" i="66"/>
  <c r="K57" i="66"/>
  <c r="J57" i="66"/>
  <c r="J51" i="66"/>
  <c r="K51" i="66"/>
  <c r="I71" i="66"/>
  <c r="I58" i="66"/>
  <c r="L27" i="66"/>
  <c r="T27" i="66"/>
  <c r="L22" i="66"/>
  <c r="T22" i="66"/>
  <c r="L34" i="66"/>
  <c r="T34" i="66"/>
  <c r="I86" i="66"/>
  <c r="I99" i="66"/>
  <c r="I101" i="66"/>
  <c r="I81" i="66"/>
  <c r="L16" i="66"/>
  <c r="T16" i="66"/>
  <c r="L19" i="66"/>
  <c r="T19" i="66"/>
  <c r="I83" i="66"/>
  <c r="I87" i="66"/>
  <c r="L12" i="66"/>
  <c r="T12" i="66"/>
  <c r="L40" i="66"/>
  <c r="T40" i="66"/>
  <c r="I49" i="66"/>
  <c r="I47" i="66"/>
  <c r="K45" i="66"/>
  <c r="L11" i="66"/>
  <c r="T11" i="66"/>
  <c r="I98" i="66"/>
  <c r="I94" i="66"/>
  <c r="I89" i="66"/>
  <c r="I95" i="66"/>
  <c r="K30" i="66"/>
  <c r="J30" i="66"/>
  <c r="L31" i="66"/>
  <c r="T31" i="66"/>
  <c r="I59" i="66"/>
  <c r="I68" i="66"/>
  <c r="I55" i="66"/>
  <c r="I53" i="66"/>
  <c r="L26" i="66"/>
  <c r="T26" i="66"/>
  <c r="L33" i="66"/>
  <c r="T33" i="66"/>
  <c r="L18" i="66"/>
  <c r="T18" i="66"/>
  <c r="D70" i="65"/>
  <c r="D72" i="65"/>
  <c r="D74" i="65"/>
  <c r="D71" i="65"/>
  <c r="D73" i="65"/>
  <c r="H71" i="65"/>
  <c r="H73" i="65"/>
  <c r="H70" i="65"/>
  <c r="H72" i="65"/>
  <c r="H74" i="65"/>
  <c r="K39" i="65"/>
  <c r="J39" i="65"/>
  <c r="I34" i="65"/>
  <c r="J34" i="65" s="1"/>
  <c r="I20" i="65"/>
  <c r="J20" i="65" s="1"/>
  <c r="J36" i="65"/>
  <c r="K36" i="65"/>
  <c r="I23" i="65"/>
  <c r="K23" i="65" s="1"/>
  <c r="K37" i="65"/>
  <c r="J37" i="65"/>
  <c r="J40" i="65"/>
  <c r="K40" i="65"/>
  <c r="J38" i="65"/>
  <c r="K38" i="65"/>
  <c r="G55" i="65"/>
  <c r="G58" i="65"/>
  <c r="I24" i="65"/>
  <c r="J24" i="65" s="1"/>
  <c r="G93" i="65"/>
  <c r="G86" i="65"/>
  <c r="G80" i="65"/>
  <c r="G94" i="65"/>
  <c r="G87" i="65"/>
  <c r="G81" i="65"/>
  <c r="G95" i="65"/>
  <c r="G88" i="65"/>
  <c r="G96" i="65"/>
  <c r="G89" i="65"/>
  <c r="G85" i="65"/>
  <c r="G79" i="65"/>
  <c r="G97" i="65"/>
  <c r="G90" i="65"/>
  <c r="G82" i="65"/>
  <c r="G92" i="65"/>
  <c r="G98" i="65"/>
  <c r="G91" i="65"/>
  <c r="G83" i="65"/>
  <c r="G99" i="65"/>
  <c r="G84" i="65"/>
  <c r="G100" i="65"/>
  <c r="H64" i="65"/>
  <c r="H58" i="65"/>
  <c r="H50" i="65"/>
  <c r="H65" i="65"/>
  <c r="H51" i="65"/>
  <c r="H45" i="65"/>
  <c r="H66" i="65"/>
  <c r="H52" i="65"/>
  <c r="H46" i="65"/>
  <c r="H67" i="65"/>
  <c r="H53" i="65"/>
  <c r="H47" i="65"/>
  <c r="H49" i="65"/>
  <c r="H68" i="65"/>
  <c r="H60" i="65"/>
  <c r="H54" i="65"/>
  <c r="H63" i="65"/>
  <c r="H57" i="65"/>
  <c r="H69" i="65"/>
  <c r="H61" i="65"/>
  <c r="H55" i="65"/>
  <c r="H62" i="65"/>
  <c r="H56" i="65"/>
  <c r="H48" i="65"/>
  <c r="D98" i="65"/>
  <c r="D91" i="65"/>
  <c r="D83" i="65"/>
  <c r="D99" i="65"/>
  <c r="D84" i="65"/>
  <c r="D90" i="65"/>
  <c r="D100" i="65"/>
  <c r="D92" i="65"/>
  <c r="D85" i="65"/>
  <c r="D79" i="65"/>
  <c r="D93" i="65"/>
  <c r="D86" i="65"/>
  <c r="D80" i="65"/>
  <c r="D97" i="65"/>
  <c r="D94" i="65"/>
  <c r="F89" i="65"/>
  <c r="D87" i="65"/>
  <c r="D81" i="65"/>
  <c r="D82" i="65"/>
  <c r="D95" i="65"/>
  <c r="D88" i="65"/>
  <c r="D96" i="65"/>
  <c r="D89" i="65"/>
  <c r="F83" i="65"/>
  <c r="H94" i="65"/>
  <c r="H87" i="65"/>
  <c r="H81" i="65"/>
  <c r="H95" i="65"/>
  <c r="H88" i="65"/>
  <c r="H96" i="65"/>
  <c r="H89" i="65"/>
  <c r="H97" i="65"/>
  <c r="H90" i="65"/>
  <c r="H82" i="65"/>
  <c r="H86" i="65"/>
  <c r="H80" i="65"/>
  <c r="H98" i="65"/>
  <c r="H91" i="65"/>
  <c r="H83" i="65"/>
  <c r="H93" i="65"/>
  <c r="H99" i="65"/>
  <c r="H84" i="65"/>
  <c r="H100" i="65"/>
  <c r="H92" i="65"/>
  <c r="H85" i="65"/>
  <c r="H79" i="65"/>
  <c r="D68" i="65"/>
  <c r="D60" i="65"/>
  <c r="G57" i="65"/>
  <c r="D54" i="65"/>
  <c r="G49" i="65"/>
  <c r="D69" i="65"/>
  <c r="D61" i="65"/>
  <c r="H59" i="65"/>
  <c r="D55" i="65"/>
  <c r="G65" i="65"/>
  <c r="D62" i="65"/>
  <c r="G59" i="65"/>
  <c r="D56" i="65"/>
  <c r="D48" i="65"/>
  <c r="D63" i="65"/>
  <c r="D57" i="65"/>
  <c r="D49" i="65"/>
  <c r="D47" i="65"/>
  <c r="D64" i="65"/>
  <c r="D58" i="65"/>
  <c r="D50" i="65"/>
  <c r="D67" i="65"/>
  <c r="D53" i="65"/>
  <c r="I53" i="65" s="1"/>
  <c r="G68" i="65"/>
  <c r="D65" i="65"/>
  <c r="D59" i="65"/>
  <c r="D51" i="65"/>
  <c r="D45" i="65"/>
  <c r="D66" i="65"/>
  <c r="D52" i="65"/>
  <c r="D46" i="65"/>
  <c r="K11" i="65"/>
  <c r="J11" i="65"/>
  <c r="K17" i="65"/>
  <c r="J17" i="65"/>
  <c r="I22" i="65"/>
  <c r="K21" i="65"/>
  <c r="J21" i="65"/>
  <c r="K27" i="65"/>
  <c r="J27" i="65"/>
  <c r="K34" i="65"/>
  <c r="J30" i="65"/>
  <c r="K30" i="65"/>
  <c r="K19" i="65"/>
  <c r="J19" i="65"/>
  <c r="J35" i="65"/>
  <c r="K35" i="65"/>
  <c r="K33" i="65"/>
  <c r="J33" i="65"/>
  <c r="K16" i="65"/>
  <c r="J16" i="65"/>
  <c r="K10" i="65"/>
  <c r="J10" i="65"/>
  <c r="K25" i="65"/>
  <c r="J25" i="65"/>
  <c r="K12" i="65"/>
  <c r="J12" i="65"/>
  <c r="K15" i="65"/>
  <c r="J15" i="65"/>
  <c r="J26" i="65"/>
  <c r="K26" i="65"/>
  <c r="K29" i="65"/>
  <c r="J29" i="65"/>
  <c r="I14" i="65"/>
  <c r="J28" i="65"/>
  <c r="K28" i="65"/>
  <c r="K31" i="65"/>
  <c r="J31" i="65"/>
  <c r="K13" i="65"/>
  <c r="J13" i="65"/>
  <c r="K18" i="65"/>
  <c r="J18" i="65"/>
  <c r="K32" i="65"/>
  <c r="J32" i="65"/>
  <c r="I56" i="63"/>
  <c r="K56" i="63" s="1"/>
  <c r="I48" i="63"/>
  <c r="J48" i="63" s="1"/>
  <c r="I81" i="63"/>
  <c r="K81" i="63" s="1"/>
  <c r="I93" i="63"/>
  <c r="K93" i="63" s="1"/>
  <c r="I52" i="63"/>
  <c r="K52" i="63" s="1"/>
  <c r="I51" i="63"/>
  <c r="K51" i="63" s="1"/>
  <c r="I95" i="63"/>
  <c r="J95" i="63" s="1"/>
  <c r="I88" i="63"/>
  <c r="K88" i="63" s="1"/>
  <c r="I50" i="63"/>
  <c r="K50" i="63" s="1"/>
  <c r="I57" i="63"/>
  <c r="K57" i="63" s="1"/>
  <c r="I82" i="63"/>
  <c r="K82" i="63" s="1"/>
  <c r="L17" i="63"/>
  <c r="T17" i="63"/>
  <c r="L16" i="63"/>
  <c r="T16" i="63"/>
  <c r="L15" i="63"/>
  <c r="T15" i="63"/>
  <c r="I91" i="63"/>
  <c r="I87" i="63"/>
  <c r="L27" i="63"/>
  <c r="T27" i="63"/>
  <c r="I45" i="63"/>
  <c r="I55" i="63"/>
  <c r="I67" i="63"/>
  <c r="I63" i="63"/>
  <c r="K24" i="63"/>
  <c r="J24" i="63"/>
  <c r="L10" i="63"/>
  <c r="T10" i="63"/>
  <c r="K49" i="63"/>
  <c r="J49" i="63"/>
  <c r="L23" i="63"/>
  <c r="T23" i="63"/>
  <c r="L13" i="63"/>
  <c r="T13" i="63"/>
  <c r="L12" i="63"/>
  <c r="T12" i="63"/>
  <c r="I99" i="63"/>
  <c r="I80" i="63"/>
  <c r="L33" i="63"/>
  <c r="T33" i="63"/>
  <c r="J56" i="63"/>
  <c r="I58" i="63"/>
  <c r="K22" i="63"/>
  <c r="J22" i="63"/>
  <c r="I89" i="63"/>
  <c r="I94" i="63"/>
  <c r="I90" i="63"/>
  <c r="I59" i="63"/>
  <c r="I64" i="63"/>
  <c r="L26" i="63"/>
  <c r="T26" i="63"/>
  <c r="L11" i="63"/>
  <c r="T11" i="63"/>
  <c r="I83" i="63"/>
  <c r="I97" i="63"/>
  <c r="I84" i="63"/>
  <c r="I96" i="63"/>
  <c r="L20" i="63"/>
  <c r="T20" i="63"/>
  <c r="I47" i="63"/>
  <c r="I54" i="63"/>
  <c r="I66" i="63"/>
  <c r="L34" i="63"/>
  <c r="T34" i="63"/>
  <c r="K30" i="63"/>
  <c r="J30" i="63"/>
  <c r="L29" i="63"/>
  <c r="T29" i="63"/>
  <c r="L19" i="63"/>
  <c r="T19" i="63"/>
  <c r="L21" i="63"/>
  <c r="T21" i="63"/>
  <c r="L18" i="63"/>
  <c r="T18" i="63"/>
  <c r="I86" i="63"/>
  <c r="I79" i="63"/>
  <c r="I92" i="63"/>
  <c r="L28" i="63"/>
  <c r="T28" i="63"/>
  <c r="I46" i="63"/>
  <c r="I65" i="63"/>
  <c r="I53" i="63"/>
  <c r="I60" i="63"/>
  <c r="L32" i="63"/>
  <c r="T32" i="63"/>
  <c r="L14" i="63"/>
  <c r="T14" i="63"/>
  <c r="L25" i="63"/>
  <c r="T25" i="63"/>
  <c r="L31" i="63"/>
  <c r="T31" i="63"/>
  <c r="I85" i="63"/>
  <c r="I98" i="63"/>
  <c r="I61" i="63"/>
  <c r="I62" i="63"/>
  <c r="I68" i="63"/>
  <c r="J95" i="57"/>
  <c r="K95" i="57"/>
  <c r="L95" i="57" s="1"/>
  <c r="K67" i="57"/>
  <c r="T67" i="57" s="1"/>
  <c r="K86" i="57"/>
  <c r="L86" i="57" s="1"/>
  <c r="J56" i="60"/>
  <c r="K99" i="60"/>
  <c r="I66" i="60"/>
  <c r="I51" i="60"/>
  <c r="J51" i="60" s="1"/>
  <c r="I45" i="60"/>
  <c r="I67" i="60"/>
  <c r="K67" i="60" s="1"/>
  <c r="I53" i="60"/>
  <c r="J53" i="60" s="1"/>
  <c r="K81" i="57"/>
  <c r="J81" i="57"/>
  <c r="I50" i="61"/>
  <c r="J46" i="60"/>
  <c r="K46" i="60"/>
  <c r="J67" i="60"/>
  <c r="J59" i="60"/>
  <c r="K81" i="60"/>
  <c r="T81" i="60" s="1"/>
  <c r="K48" i="60"/>
  <c r="J48" i="60"/>
  <c r="I52" i="60"/>
  <c r="K63" i="60"/>
  <c r="J63" i="60"/>
  <c r="K53" i="60"/>
  <c r="K70" i="60"/>
  <c r="J70" i="60"/>
  <c r="J47" i="60"/>
  <c r="K47" i="60"/>
  <c r="K44" i="60"/>
  <c r="J44" i="60"/>
  <c r="J72" i="60"/>
  <c r="K72" i="60"/>
  <c r="K71" i="60"/>
  <c r="J61" i="60"/>
  <c r="J62" i="60"/>
  <c r="K62" i="60"/>
  <c r="I50" i="60"/>
  <c r="I68" i="60"/>
  <c r="I64" i="60"/>
  <c r="I65" i="60"/>
  <c r="I60" i="60"/>
  <c r="K69" i="60"/>
  <c r="J69" i="60"/>
  <c r="K57" i="60"/>
  <c r="J57" i="60"/>
  <c r="I58" i="60"/>
  <c r="I55" i="60"/>
  <c r="I89" i="58"/>
  <c r="J89" i="58" s="1"/>
  <c r="I82" i="55"/>
  <c r="I86" i="55"/>
  <c r="J26" i="55"/>
  <c r="I89" i="55"/>
  <c r="I94" i="55"/>
  <c r="I84" i="55"/>
  <c r="I98" i="55"/>
  <c r="I83" i="55"/>
  <c r="I46" i="55"/>
  <c r="I51" i="55"/>
  <c r="I65" i="55"/>
  <c r="T32" i="55"/>
  <c r="L32" i="55"/>
  <c r="K16" i="55"/>
  <c r="J16" i="55"/>
  <c r="T27" i="55"/>
  <c r="L27" i="55"/>
  <c r="T11" i="55"/>
  <c r="L11" i="55"/>
  <c r="K89" i="55"/>
  <c r="J89" i="55"/>
  <c r="K94" i="55"/>
  <c r="J94" i="55"/>
  <c r="K84" i="55"/>
  <c r="J84" i="55"/>
  <c r="K98" i="55"/>
  <c r="J98" i="55"/>
  <c r="K83" i="55"/>
  <c r="J83" i="55"/>
  <c r="I99" i="55"/>
  <c r="T22" i="55"/>
  <c r="L22" i="55"/>
  <c r="L35" i="55"/>
  <c r="T35" i="55"/>
  <c r="T17" i="55"/>
  <c r="L17" i="55"/>
  <c r="K46" i="55"/>
  <c r="J46" i="55"/>
  <c r="I45" i="55"/>
  <c r="I61" i="55"/>
  <c r="I44" i="55"/>
  <c r="K51" i="55"/>
  <c r="J51" i="55"/>
  <c r="J65" i="55"/>
  <c r="K65" i="55"/>
  <c r="J34" i="55"/>
  <c r="K34" i="55"/>
  <c r="I93" i="55"/>
  <c r="K82" i="55"/>
  <c r="J82" i="55"/>
  <c r="I97" i="55"/>
  <c r="I88" i="55"/>
  <c r="I75" i="55"/>
  <c r="I87" i="55"/>
  <c r="T25" i="55"/>
  <c r="L25" i="55"/>
  <c r="I58" i="55"/>
  <c r="I49" i="55"/>
  <c r="I68" i="55"/>
  <c r="I48" i="55"/>
  <c r="I60" i="55"/>
  <c r="I55" i="55"/>
  <c r="I70" i="55"/>
  <c r="T28" i="55"/>
  <c r="L28" i="55"/>
  <c r="T12" i="55"/>
  <c r="L12" i="55"/>
  <c r="T31" i="55"/>
  <c r="L31" i="55"/>
  <c r="T15" i="55"/>
  <c r="L15" i="55"/>
  <c r="T18" i="55"/>
  <c r="L18" i="55"/>
  <c r="T29" i="55"/>
  <c r="L29" i="55"/>
  <c r="T13" i="55"/>
  <c r="L13" i="55"/>
  <c r="L33" i="55"/>
  <c r="T33" i="55"/>
  <c r="T19" i="55"/>
  <c r="L19" i="55"/>
  <c r="I78" i="55"/>
  <c r="I77" i="55"/>
  <c r="K86" i="55"/>
  <c r="J86" i="55"/>
  <c r="I76" i="55"/>
  <c r="I92" i="55"/>
  <c r="I79" i="55"/>
  <c r="I91" i="55"/>
  <c r="T30" i="55"/>
  <c r="L30" i="55"/>
  <c r="T14" i="55"/>
  <c r="L14" i="55"/>
  <c r="T36" i="55"/>
  <c r="L36" i="55"/>
  <c r="I50" i="55"/>
  <c r="I62" i="55"/>
  <c r="I53" i="55"/>
  <c r="I52" i="55"/>
  <c r="I43" i="55"/>
  <c r="I59" i="55"/>
  <c r="I66" i="55"/>
  <c r="T38" i="55"/>
  <c r="L38" i="55"/>
  <c r="K24" i="55"/>
  <c r="J24" i="55"/>
  <c r="I85" i="55"/>
  <c r="I81" i="55"/>
  <c r="I90" i="55"/>
  <c r="I80" i="55"/>
  <c r="I96" i="55"/>
  <c r="I95" i="55"/>
  <c r="I54" i="55"/>
  <c r="I69" i="55"/>
  <c r="I57" i="55"/>
  <c r="I64" i="55"/>
  <c r="I56" i="55"/>
  <c r="I47" i="55"/>
  <c r="I63" i="55"/>
  <c r="I67" i="55"/>
  <c r="T20" i="55"/>
  <c r="L20" i="55"/>
  <c r="L37" i="55"/>
  <c r="T37" i="55"/>
  <c r="T23" i="55"/>
  <c r="L23" i="55"/>
  <c r="T10" i="55"/>
  <c r="L10" i="55"/>
  <c r="T21" i="55"/>
  <c r="L21" i="55"/>
  <c r="T26" i="55"/>
  <c r="L26" i="55"/>
  <c r="L36" i="61"/>
  <c r="T36" i="61"/>
  <c r="K81" i="61"/>
  <c r="J81" i="61"/>
  <c r="K88" i="61"/>
  <c r="J88" i="61"/>
  <c r="I83" i="61"/>
  <c r="K82" i="61"/>
  <c r="J82" i="61"/>
  <c r="I97" i="61"/>
  <c r="K99" i="61"/>
  <c r="J99" i="61"/>
  <c r="J100" i="61"/>
  <c r="K100" i="61"/>
  <c r="L38" i="61"/>
  <c r="T38" i="61"/>
  <c r="K24" i="61"/>
  <c r="J24" i="61"/>
  <c r="J55" i="61"/>
  <c r="K55" i="61"/>
  <c r="J59" i="61"/>
  <c r="K59" i="61"/>
  <c r="J57" i="61"/>
  <c r="K57" i="61"/>
  <c r="K46" i="61"/>
  <c r="J46" i="61"/>
  <c r="K62" i="61"/>
  <c r="J62" i="61"/>
  <c r="J63" i="61"/>
  <c r="K63" i="61"/>
  <c r="K56" i="61"/>
  <c r="J56" i="61"/>
  <c r="K69" i="61"/>
  <c r="J69" i="61"/>
  <c r="J66" i="61"/>
  <c r="K66" i="61"/>
  <c r="L17" i="61"/>
  <c r="T17" i="61"/>
  <c r="L28" i="61"/>
  <c r="T28" i="61"/>
  <c r="L20" i="61"/>
  <c r="T20" i="61"/>
  <c r="L39" i="61"/>
  <c r="T39" i="61"/>
  <c r="K94" i="61"/>
  <c r="J94" i="61"/>
  <c r="K86" i="61"/>
  <c r="J86" i="61"/>
  <c r="K87" i="61"/>
  <c r="J87" i="61"/>
  <c r="K16" i="61"/>
  <c r="J16" i="61"/>
  <c r="L22" i="61"/>
  <c r="T22" i="61"/>
  <c r="T13" i="61"/>
  <c r="L13" i="61"/>
  <c r="L35" i="61"/>
  <c r="T35" i="61"/>
  <c r="L19" i="61"/>
  <c r="T19" i="61"/>
  <c r="L30" i="61"/>
  <c r="T30" i="61"/>
  <c r="K45" i="61"/>
  <c r="J45" i="61"/>
  <c r="K50" i="61"/>
  <c r="J50" i="61"/>
  <c r="J64" i="61"/>
  <c r="K64" i="61"/>
  <c r="K44" i="61"/>
  <c r="J44" i="61"/>
  <c r="I60" i="61"/>
  <c r="L34" i="61"/>
  <c r="T34" i="61"/>
  <c r="T10" i="61"/>
  <c r="L10" i="61"/>
  <c r="K26" i="61"/>
  <c r="J26" i="61"/>
  <c r="I90" i="61"/>
  <c r="I92" i="61"/>
  <c r="I91" i="61"/>
  <c r="T14" i="61"/>
  <c r="L14" i="61"/>
  <c r="L32" i="61"/>
  <c r="T32" i="61"/>
  <c r="T12" i="61"/>
  <c r="L12" i="61"/>
  <c r="T11" i="61"/>
  <c r="L11" i="61"/>
  <c r="J53" i="61"/>
  <c r="K53" i="61"/>
  <c r="K49" i="61"/>
  <c r="J49" i="61"/>
  <c r="K54" i="61"/>
  <c r="J54" i="61"/>
  <c r="K61" i="61"/>
  <c r="J61" i="61"/>
  <c r="K48" i="61"/>
  <c r="J48" i="61"/>
  <c r="I71" i="61"/>
  <c r="K65" i="61"/>
  <c r="J65" i="61"/>
  <c r="T25" i="61"/>
  <c r="L25" i="61"/>
  <c r="L37" i="61"/>
  <c r="T37" i="61"/>
  <c r="K85" i="61"/>
  <c r="J85" i="61"/>
  <c r="L29" i="61"/>
  <c r="T29" i="61"/>
  <c r="I80" i="61"/>
  <c r="J98" i="61"/>
  <c r="K98" i="61"/>
  <c r="K89" i="61"/>
  <c r="J89" i="61"/>
  <c r="L31" i="61"/>
  <c r="T31" i="61"/>
  <c r="L23" i="61"/>
  <c r="T23" i="61"/>
  <c r="I77" i="61"/>
  <c r="I84" i="61"/>
  <c r="I79" i="61"/>
  <c r="I78" i="61"/>
  <c r="I93" i="61"/>
  <c r="I96" i="61"/>
  <c r="I95" i="61"/>
  <c r="L15" i="61"/>
  <c r="T15" i="61"/>
  <c r="L33" i="61"/>
  <c r="T33" i="61"/>
  <c r="L21" i="61"/>
  <c r="T21" i="61"/>
  <c r="L18" i="61"/>
  <c r="T18" i="61"/>
  <c r="L27" i="61"/>
  <c r="T27" i="61"/>
  <c r="K47" i="61"/>
  <c r="J47" i="61"/>
  <c r="J51" i="61"/>
  <c r="K51" i="61"/>
  <c r="I67" i="61"/>
  <c r="I58" i="61"/>
  <c r="I72" i="61"/>
  <c r="I52" i="61"/>
  <c r="I68" i="61"/>
  <c r="I70" i="61"/>
  <c r="L33" i="58"/>
  <c r="T33" i="58"/>
  <c r="T23" i="58"/>
  <c r="L23" i="58"/>
  <c r="T17" i="58"/>
  <c r="L17" i="58"/>
  <c r="K92" i="58"/>
  <c r="J92" i="58"/>
  <c r="K87" i="58"/>
  <c r="J87" i="58"/>
  <c r="K89" i="58"/>
  <c r="K96" i="58"/>
  <c r="J96" i="58"/>
  <c r="J99" i="58"/>
  <c r="K99" i="58"/>
  <c r="L37" i="58"/>
  <c r="T37" i="58"/>
  <c r="L38" i="58"/>
  <c r="T38" i="58"/>
  <c r="T18" i="58"/>
  <c r="L18" i="58"/>
  <c r="T29" i="58"/>
  <c r="L29" i="58"/>
  <c r="T19" i="58"/>
  <c r="L19" i="58"/>
  <c r="L36" i="58"/>
  <c r="T36" i="58"/>
  <c r="K50" i="58"/>
  <c r="J50" i="58"/>
  <c r="K61" i="58"/>
  <c r="J61" i="58"/>
  <c r="K56" i="58"/>
  <c r="J56" i="58"/>
  <c r="I71" i="58"/>
  <c r="I80" i="58"/>
  <c r="I86" i="58"/>
  <c r="I81" i="58"/>
  <c r="K100" i="58"/>
  <c r="I102" i="58"/>
  <c r="L32" i="58"/>
  <c r="T32" i="58"/>
  <c r="K24" i="58"/>
  <c r="J24" i="58"/>
  <c r="T27" i="58"/>
  <c r="L27" i="58"/>
  <c r="T30" i="58"/>
  <c r="L30" i="58"/>
  <c r="K16" i="58"/>
  <c r="J16" i="58"/>
  <c r="L34" i="58"/>
  <c r="T34" i="58"/>
  <c r="L25" i="58"/>
  <c r="T25" i="58"/>
  <c r="K62" i="58"/>
  <c r="J62" i="58"/>
  <c r="J69" i="58"/>
  <c r="K69" i="58"/>
  <c r="K82" i="58"/>
  <c r="J82" i="58"/>
  <c r="K55" i="58"/>
  <c r="J55" i="58"/>
  <c r="I65" i="58"/>
  <c r="K45" i="58"/>
  <c r="J45" i="58"/>
  <c r="K63" i="58"/>
  <c r="J63" i="58"/>
  <c r="J66" i="58"/>
  <c r="K66" i="58"/>
  <c r="K77" i="58"/>
  <c r="J77" i="58"/>
  <c r="L20" i="58"/>
  <c r="T20" i="58"/>
  <c r="K46" i="58"/>
  <c r="J46" i="58"/>
  <c r="K49" i="58"/>
  <c r="J49" i="58"/>
  <c r="I68" i="58"/>
  <c r="I94" i="58"/>
  <c r="K47" i="58"/>
  <c r="J47" i="58"/>
  <c r="I54" i="58"/>
  <c r="I53" i="58"/>
  <c r="K44" i="58"/>
  <c r="J44" i="58"/>
  <c r="I60" i="58"/>
  <c r="I67" i="58"/>
  <c r="J64" i="58"/>
  <c r="K64" i="58"/>
  <c r="L11" i="58"/>
  <c r="T11" i="58"/>
  <c r="I84" i="58"/>
  <c r="K79" i="58"/>
  <c r="J79" i="58"/>
  <c r="I91" i="58"/>
  <c r="I90" i="58"/>
  <c r="I101" i="58"/>
  <c r="I98" i="58"/>
  <c r="L35" i="58"/>
  <c r="T35" i="58"/>
  <c r="K26" i="58"/>
  <c r="J26" i="58"/>
  <c r="L10" i="58"/>
  <c r="T10" i="58"/>
  <c r="T31" i="58"/>
  <c r="L31" i="58"/>
  <c r="L28" i="58"/>
  <c r="T28" i="58"/>
  <c r="L12" i="58"/>
  <c r="T12" i="58"/>
  <c r="T21" i="58"/>
  <c r="L21" i="58"/>
  <c r="I59" i="58"/>
  <c r="I58" i="58"/>
  <c r="I57" i="58"/>
  <c r="I48" i="58"/>
  <c r="I70" i="58"/>
  <c r="I72" i="58"/>
  <c r="I88" i="58"/>
  <c r="I83" i="58"/>
  <c r="I78" i="58"/>
  <c r="I93" i="58"/>
  <c r="I85" i="58"/>
  <c r="I97" i="58"/>
  <c r="I95" i="58"/>
  <c r="L39" i="58"/>
  <c r="T39" i="58"/>
  <c r="T22" i="58"/>
  <c r="L22" i="58"/>
  <c r="L13" i="58"/>
  <c r="T13" i="58"/>
  <c r="T14" i="58"/>
  <c r="L14" i="58"/>
  <c r="T15" i="58"/>
  <c r="L15" i="58"/>
  <c r="U37" i="60"/>
  <c r="W37" i="60" s="1"/>
  <c r="Y37" i="60" s="1"/>
  <c r="V37" i="60"/>
  <c r="X37" i="60" s="1"/>
  <c r="K82" i="60"/>
  <c r="J82" i="60"/>
  <c r="L71" i="60"/>
  <c r="T71" i="60"/>
  <c r="U32" i="60"/>
  <c r="W32" i="60" s="1"/>
  <c r="Y32" i="60" s="1"/>
  <c r="V32" i="60"/>
  <c r="X32" i="60" s="1"/>
  <c r="J100" i="60"/>
  <c r="K100" i="60"/>
  <c r="U12" i="60"/>
  <c r="W12" i="60" s="1"/>
  <c r="Y12" i="60" s="1"/>
  <c r="V12" i="60"/>
  <c r="X12" i="60" s="1"/>
  <c r="K89" i="60"/>
  <c r="J89" i="60"/>
  <c r="U39" i="60"/>
  <c r="W39" i="60" s="1"/>
  <c r="Y39" i="60" s="1"/>
  <c r="V39" i="60"/>
  <c r="X39" i="60" s="1"/>
  <c r="T95" i="60"/>
  <c r="L95" i="60"/>
  <c r="U33" i="60"/>
  <c r="W33" i="60" s="1"/>
  <c r="Y33" i="60" s="1"/>
  <c r="V33" i="60"/>
  <c r="X33" i="60" s="1"/>
  <c r="U20" i="60"/>
  <c r="W20" i="60" s="1"/>
  <c r="Y20" i="60" s="1"/>
  <c r="V20" i="60"/>
  <c r="X20" i="60" s="1"/>
  <c r="U15" i="60"/>
  <c r="W15" i="60" s="1"/>
  <c r="Y15" i="60" s="1"/>
  <c r="V15" i="60"/>
  <c r="X15" i="60" s="1"/>
  <c r="L99" i="60"/>
  <c r="T99" i="60"/>
  <c r="V14" i="60"/>
  <c r="X14" i="60" s="1"/>
  <c r="U14" i="60"/>
  <c r="W14" i="60" s="1"/>
  <c r="Y14" i="60" s="1"/>
  <c r="U34" i="60"/>
  <c r="W34" i="60" s="1"/>
  <c r="Y34" i="60" s="1"/>
  <c r="V34" i="60"/>
  <c r="X34" i="60" s="1"/>
  <c r="U16" i="60"/>
  <c r="W16" i="60" s="1"/>
  <c r="Y16" i="60" s="1"/>
  <c r="V16" i="60"/>
  <c r="X16" i="60" s="1"/>
  <c r="V17" i="60"/>
  <c r="X17" i="60" s="1"/>
  <c r="U17" i="60"/>
  <c r="W17" i="60" s="1"/>
  <c r="Y17" i="60" s="1"/>
  <c r="U23" i="60"/>
  <c r="W23" i="60" s="1"/>
  <c r="Y23" i="60" s="1"/>
  <c r="V23" i="60"/>
  <c r="X23" i="60" s="1"/>
  <c r="V10" i="60"/>
  <c r="X10" i="60" s="1"/>
  <c r="U10" i="60"/>
  <c r="W10" i="60" s="1"/>
  <c r="Y10" i="60" s="1"/>
  <c r="V22" i="60"/>
  <c r="X22" i="60" s="1"/>
  <c r="U22" i="60"/>
  <c r="W22" i="60" s="1"/>
  <c r="Y22" i="60" s="1"/>
  <c r="J98" i="60"/>
  <c r="K98" i="60"/>
  <c r="L56" i="60"/>
  <c r="T56" i="60"/>
  <c r="T79" i="60"/>
  <c r="L79" i="60"/>
  <c r="K91" i="60"/>
  <c r="J91" i="60"/>
  <c r="V30" i="60"/>
  <c r="X30" i="60" s="1"/>
  <c r="U30" i="60"/>
  <c r="W30" i="60" s="1"/>
  <c r="Y30" i="60" s="1"/>
  <c r="U38" i="60"/>
  <c r="W38" i="60" s="1"/>
  <c r="Y38" i="60" s="1"/>
  <c r="V38" i="60"/>
  <c r="X38" i="60" s="1"/>
  <c r="U28" i="60"/>
  <c r="W28" i="60" s="1"/>
  <c r="Y28" i="60" s="1"/>
  <c r="V28" i="60"/>
  <c r="X28" i="60" s="1"/>
  <c r="V13" i="60"/>
  <c r="X13" i="60" s="1"/>
  <c r="U13" i="60"/>
  <c r="W13" i="60" s="1"/>
  <c r="Y13" i="60" s="1"/>
  <c r="T80" i="60"/>
  <c r="L80" i="60"/>
  <c r="U27" i="60"/>
  <c r="W27" i="60" s="1"/>
  <c r="Y27" i="60" s="1"/>
  <c r="V27" i="60"/>
  <c r="X27" i="60" s="1"/>
  <c r="K96" i="60"/>
  <c r="J96" i="60"/>
  <c r="K93" i="60"/>
  <c r="J93" i="60"/>
  <c r="K90" i="60"/>
  <c r="J90" i="60"/>
  <c r="U11" i="60"/>
  <c r="W11" i="60" s="1"/>
  <c r="Y11" i="60" s="1"/>
  <c r="V11" i="60"/>
  <c r="X11" i="60" s="1"/>
  <c r="U19" i="60"/>
  <c r="W19" i="60" s="1"/>
  <c r="Y19" i="60" s="1"/>
  <c r="V19" i="60"/>
  <c r="X19" i="60" s="1"/>
  <c r="K87" i="60"/>
  <c r="J87" i="60"/>
  <c r="L49" i="60"/>
  <c r="T49" i="60"/>
  <c r="L61" i="60"/>
  <c r="T61" i="60"/>
  <c r="T77" i="60"/>
  <c r="L77" i="60"/>
  <c r="K85" i="60"/>
  <c r="J85" i="60"/>
  <c r="L59" i="60"/>
  <c r="T59" i="60"/>
  <c r="L54" i="60"/>
  <c r="T54" i="60"/>
  <c r="V18" i="60"/>
  <c r="X18" i="60" s="1"/>
  <c r="U18" i="60"/>
  <c r="W18" i="60" s="1"/>
  <c r="Y18" i="60" s="1"/>
  <c r="V29" i="60"/>
  <c r="X29" i="60" s="1"/>
  <c r="U29" i="60"/>
  <c r="W29" i="60" s="1"/>
  <c r="Y29" i="60" s="1"/>
  <c r="K92" i="60"/>
  <c r="J92" i="60"/>
  <c r="K86" i="60"/>
  <c r="J86" i="60"/>
  <c r="U36" i="60"/>
  <c r="W36" i="60" s="1"/>
  <c r="Y36" i="60" s="1"/>
  <c r="V36" i="60"/>
  <c r="X36" i="60" s="1"/>
  <c r="L24" i="60"/>
  <c r="T24" i="60"/>
  <c r="K84" i="60"/>
  <c r="J84" i="60"/>
  <c r="T88" i="60"/>
  <c r="L88" i="60"/>
  <c r="K78" i="60"/>
  <c r="J78" i="60"/>
  <c r="U25" i="60"/>
  <c r="W25" i="60" s="1"/>
  <c r="Y25" i="60" s="1"/>
  <c r="V25" i="60"/>
  <c r="X25" i="60" s="1"/>
  <c r="V21" i="60"/>
  <c r="X21" i="60" s="1"/>
  <c r="U21" i="60"/>
  <c r="W21" i="60" s="1"/>
  <c r="Y21" i="60" s="1"/>
  <c r="T83" i="60"/>
  <c r="L83" i="60"/>
  <c r="U31" i="60"/>
  <c r="W31" i="60" s="1"/>
  <c r="Y31" i="60" s="1"/>
  <c r="V31" i="60"/>
  <c r="X31" i="60" s="1"/>
  <c r="K97" i="60"/>
  <c r="J97" i="60"/>
  <c r="T94" i="60"/>
  <c r="L94" i="60"/>
  <c r="U35" i="60"/>
  <c r="W35" i="60" s="1"/>
  <c r="Y35" i="60" s="1"/>
  <c r="V35" i="60"/>
  <c r="X35" i="60" s="1"/>
  <c r="L26" i="60"/>
  <c r="T26" i="60"/>
  <c r="U26" i="57"/>
  <c r="W26" i="57" s="1"/>
  <c r="Y26" i="57" s="1"/>
  <c r="V26" i="57"/>
  <c r="X26" i="57" s="1"/>
  <c r="K82" i="57"/>
  <c r="J82" i="57"/>
  <c r="L72" i="57"/>
  <c r="T72" i="57"/>
  <c r="L94" i="57"/>
  <c r="T94" i="57"/>
  <c r="K83" i="57"/>
  <c r="J83" i="57"/>
  <c r="K77" i="57"/>
  <c r="J77" i="57"/>
  <c r="V19" i="57"/>
  <c r="X19" i="57" s="1"/>
  <c r="U19" i="57"/>
  <c r="W19" i="57" s="1"/>
  <c r="Y19" i="57" s="1"/>
  <c r="U33" i="57"/>
  <c r="W33" i="57" s="1"/>
  <c r="Y33" i="57" s="1"/>
  <c r="V33" i="57"/>
  <c r="X33" i="57" s="1"/>
  <c r="K87" i="57"/>
  <c r="J87" i="57"/>
  <c r="L60" i="57"/>
  <c r="T60" i="57"/>
  <c r="T95" i="57"/>
  <c r="L70" i="57"/>
  <c r="T70" i="57"/>
  <c r="L66" i="57"/>
  <c r="T66" i="57"/>
  <c r="T79" i="57"/>
  <c r="L79" i="57"/>
  <c r="U31" i="57"/>
  <c r="W31" i="57" s="1"/>
  <c r="Y31" i="57" s="1"/>
  <c r="V31" i="57"/>
  <c r="X31" i="57" s="1"/>
  <c r="L90" i="57"/>
  <c r="T90" i="57"/>
  <c r="L51" i="57"/>
  <c r="T51" i="57"/>
  <c r="V10" i="57"/>
  <c r="X10" i="57" s="1"/>
  <c r="U10" i="57"/>
  <c r="W10" i="57" s="1"/>
  <c r="Y10" i="57" s="1"/>
  <c r="V15" i="57"/>
  <c r="X15" i="57" s="1"/>
  <c r="U15" i="57"/>
  <c r="W15" i="57" s="1"/>
  <c r="Y15" i="57" s="1"/>
  <c r="T59" i="57"/>
  <c r="L59" i="57"/>
  <c r="L65" i="57"/>
  <c r="T65" i="57"/>
  <c r="U29" i="57"/>
  <c r="W29" i="57" s="1"/>
  <c r="Y29" i="57" s="1"/>
  <c r="V29" i="57"/>
  <c r="X29" i="57" s="1"/>
  <c r="K92" i="57"/>
  <c r="J92" i="57"/>
  <c r="U28" i="57"/>
  <c r="W28" i="57" s="1"/>
  <c r="Y28" i="57" s="1"/>
  <c r="V28" i="57"/>
  <c r="X28" i="57" s="1"/>
  <c r="L67" i="57"/>
  <c r="K85" i="57"/>
  <c r="J85" i="57"/>
  <c r="L56" i="57"/>
  <c r="T56" i="57"/>
  <c r="V14" i="57"/>
  <c r="X14" i="57" s="1"/>
  <c r="U14" i="57"/>
  <c r="W14" i="57" s="1"/>
  <c r="Y14" i="57" s="1"/>
  <c r="U38" i="57"/>
  <c r="W38" i="57" s="1"/>
  <c r="Y38" i="57" s="1"/>
  <c r="V38" i="57"/>
  <c r="X38" i="57" s="1"/>
  <c r="L91" i="57"/>
  <c r="T91" i="57"/>
  <c r="L54" i="57"/>
  <c r="T54" i="57"/>
  <c r="T81" i="57"/>
  <c r="L81" i="57"/>
  <c r="L48" i="57"/>
  <c r="T48" i="57"/>
  <c r="L46" i="57"/>
  <c r="T46" i="57"/>
  <c r="L68" i="57"/>
  <c r="T68" i="57"/>
  <c r="L58" i="57"/>
  <c r="T58" i="57"/>
  <c r="L45" i="57"/>
  <c r="T45" i="57"/>
  <c r="U22" i="57"/>
  <c r="W22" i="57" s="1"/>
  <c r="Y22" i="57" s="1"/>
  <c r="V22" i="57"/>
  <c r="X22" i="57" s="1"/>
  <c r="L52" i="57"/>
  <c r="T52" i="57"/>
  <c r="U20" i="57"/>
  <c r="W20" i="57" s="1"/>
  <c r="Y20" i="57" s="1"/>
  <c r="V20" i="57"/>
  <c r="X20" i="57" s="1"/>
  <c r="J102" i="57"/>
  <c r="K102" i="57"/>
  <c r="K96" i="57"/>
  <c r="J96" i="57"/>
  <c r="U39" i="57"/>
  <c r="W39" i="57" s="1"/>
  <c r="Y39" i="57" s="1"/>
  <c r="V39" i="57"/>
  <c r="X39" i="57" s="1"/>
  <c r="U37" i="57"/>
  <c r="W37" i="57" s="1"/>
  <c r="Y37" i="57" s="1"/>
  <c r="V37" i="57"/>
  <c r="X37" i="57" s="1"/>
  <c r="J100" i="57"/>
  <c r="K100" i="57"/>
  <c r="V18" i="57"/>
  <c r="X18" i="57" s="1"/>
  <c r="U18" i="57"/>
  <c r="W18" i="57" s="1"/>
  <c r="Y18" i="57" s="1"/>
  <c r="L34" i="57"/>
  <c r="T34" i="57"/>
  <c r="V11" i="57"/>
  <c r="X11" i="57" s="1"/>
  <c r="U11" i="57"/>
  <c r="W11" i="57" s="1"/>
  <c r="Y11" i="57" s="1"/>
  <c r="J101" i="57"/>
  <c r="K101" i="57"/>
  <c r="V13" i="57"/>
  <c r="X13" i="57" s="1"/>
  <c r="U13" i="57"/>
  <c r="W13" i="57" s="1"/>
  <c r="Y13" i="57" s="1"/>
  <c r="T24" i="57"/>
  <c r="L24" i="57"/>
  <c r="K93" i="57"/>
  <c r="J93" i="57"/>
  <c r="U30" i="57"/>
  <c r="W30" i="57" s="1"/>
  <c r="Y30" i="57" s="1"/>
  <c r="V30" i="57"/>
  <c r="X30" i="57" s="1"/>
  <c r="K99" i="57"/>
  <c r="J99" i="57"/>
  <c r="L88" i="57"/>
  <c r="T88" i="57"/>
  <c r="V25" i="57"/>
  <c r="X25" i="57" s="1"/>
  <c r="U25" i="57"/>
  <c r="W25" i="57" s="1"/>
  <c r="Y25" i="57" s="1"/>
  <c r="T84" i="57"/>
  <c r="L84" i="57"/>
  <c r="U36" i="57"/>
  <c r="W36" i="57" s="1"/>
  <c r="Y36" i="57" s="1"/>
  <c r="V36" i="57"/>
  <c r="X36" i="57" s="1"/>
  <c r="U32" i="57"/>
  <c r="W32" i="57" s="1"/>
  <c r="Y32" i="57" s="1"/>
  <c r="V32" i="57"/>
  <c r="X32" i="57" s="1"/>
  <c r="L62" i="57"/>
  <c r="T62" i="57"/>
  <c r="L71" i="57"/>
  <c r="T71" i="57"/>
  <c r="L69" i="57"/>
  <c r="T69" i="57"/>
  <c r="U21" i="57"/>
  <c r="W21" i="57" s="1"/>
  <c r="Y21" i="57" s="1"/>
  <c r="V21" i="57"/>
  <c r="X21" i="57" s="1"/>
  <c r="L16" i="57"/>
  <c r="T16" i="57"/>
  <c r="U27" i="57"/>
  <c r="W27" i="57" s="1"/>
  <c r="Y27" i="57" s="1"/>
  <c r="V27" i="57"/>
  <c r="X27" i="57" s="1"/>
  <c r="K89" i="57"/>
  <c r="J89" i="57"/>
  <c r="K80" i="57"/>
  <c r="J80" i="57"/>
  <c r="L57" i="57"/>
  <c r="T57" i="57"/>
  <c r="J97" i="57"/>
  <c r="K97" i="57"/>
  <c r="T78" i="57"/>
  <c r="L78" i="57"/>
  <c r="L53" i="57"/>
  <c r="T53" i="57"/>
  <c r="L47" i="57"/>
  <c r="T47" i="57"/>
  <c r="V17" i="57"/>
  <c r="X17" i="57" s="1"/>
  <c r="U17" i="57"/>
  <c r="W17" i="57" s="1"/>
  <c r="Y17" i="57" s="1"/>
  <c r="U23" i="57"/>
  <c r="W23" i="57" s="1"/>
  <c r="Y23" i="57" s="1"/>
  <c r="V23" i="57"/>
  <c r="X23" i="57" s="1"/>
  <c r="V12" i="57"/>
  <c r="X12" i="57" s="1"/>
  <c r="U12" i="57"/>
  <c r="W12" i="57" s="1"/>
  <c r="Y12" i="57" s="1"/>
  <c r="U35" i="57"/>
  <c r="W35" i="57" s="1"/>
  <c r="Y35" i="57" s="1"/>
  <c r="V35" i="57"/>
  <c r="X35" i="57" s="1"/>
  <c r="J98" i="57"/>
  <c r="K98" i="57"/>
  <c r="L63" i="57"/>
  <c r="T63" i="57"/>
  <c r="L50" i="57"/>
  <c r="T50" i="57"/>
  <c r="L64" i="57"/>
  <c r="T64" i="57"/>
  <c r="L49" i="57"/>
  <c r="T49" i="57"/>
  <c r="L61" i="57"/>
  <c r="T61" i="57"/>
  <c r="L44" i="57"/>
  <c r="T44" i="57"/>
  <c r="L55" i="57"/>
  <c r="T55" i="57"/>
  <c r="J53" i="76" l="1"/>
  <c r="T33" i="76"/>
  <c r="J29" i="76"/>
  <c r="J39" i="76"/>
  <c r="T35" i="74"/>
  <c r="J30" i="76"/>
  <c r="J36" i="76"/>
  <c r="J56" i="76"/>
  <c r="L51" i="76"/>
  <c r="L24" i="77"/>
  <c r="T24" i="77"/>
  <c r="T50" i="77"/>
  <c r="U21" i="77"/>
  <c r="W21" i="77" s="1"/>
  <c r="Y21" i="77" s="1"/>
  <c r="J38" i="76"/>
  <c r="K38" i="76"/>
  <c r="T40" i="77"/>
  <c r="V40" i="77" s="1"/>
  <c r="X40" i="77" s="1"/>
  <c r="L23" i="77"/>
  <c r="T23" i="77"/>
  <c r="J43" i="77"/>
  <c r="K43" i="77"/>
  <c r="L14" i="77"/>
  <c r="T14" i="77"/>
  <c r="J40" i="76"/>
  <c r="K40" i="76"/>
  <c r="J50" i="76"/>
  <c r="T20" i="76"/>
  <c r="L20" i="76"/>
  <c r="K34" i="76"/>
  <c r="J34" i="76"/>
  <c r="L24" i="76"/>
  <c r="T24" i="76"/>
  <c r="L23" i="76"/>
  <c r="T23" i="76"/>
  <c r="J31" i="76"/>
  <c r="K31" i="76"/>
  <c r="K35" i="76"/>
  <c r="J35" i="76"/>
  <c r="J32" i="76"/>
  <c r="K32" i="76"/>
  <c r="K52" i="76"/>
  <c r="J52" i="76"/>
  <c r="J37" i="75"/>
  <c r="T52" i="74"/>
  <c r="T57" i="74"/>
  <c r="U57" i="74" s="1"/>
  <c r="W57" i="74" s="1"/>
  <c r="Y57" i="74" s="1"/>
  <c r="L14" i="74"/>
  <c r="T14" i="74"/>
  <c r="V19" i="74"/>
  <c r="X19" i="74" s="1"/>
  <c r="U19" i="74"/>
  <c r="W19" i="74" s="1"/>
  <c r="Y19" i="74" s="1"/>
  <c r="T48" i="74"/>
  <c r="V48" i="74" s="1"/>
  <c r="X48" i="74" s="1"/>
  <c r="L20" i="74"/>
  <c r="T20" i="74"/>
  <c r="V57" i="77"/>
  <c r="X57" i="77" s="1"/>
  <c r="U57" i="77"/>
  <c r="W57" i="77" s="1"/>
  <c r="Y57" i="77" s="1"/>
  <c r="L56" i="77"/>
  <c r="T56" i="77"/>
  <c r="V37" i="77"/>
  <c r="X37" i="77" s="1"/>
  <c r="U37" i="77"/>
  <c r="W37" i="77" s="1"/>
  <c r="Y37" i="77" s="1"/>
  <c r="V58" i="77"/>
  <c r="X58" i="77" s="1"/>
  <c r="U58" i="77"/>
  <c r="W58" i="77" s="1"/>
  <c r="Y58" i="77" s="1"/>
  <c r="L33" i="77"/>
  <c r="T33" i="77"/>
  <c r="L34" i="77"/>
  <c r="T34" i="77"/>
  <c r="V53" i="77"/>
  <c r="X53" i="77" s="1"/>
  <c r="U53" i="77"/>
  <c r="W53" i="77" s="1"/>
  <c r="Y53" i="77" s="1"/>
  <c r="V39" i="77"/>
  <c r="X39" i="77" s="1"/>
  <c r="U39" i="77"/>
  <c r="W39" i="77" s="1"/>
  <c r="Y39" i="77" s="1"/>
  <c r="L54" i="77"/>
  <c r="T54" i="77"/>
  <c r="V50" i="77"/>
  <c r="X50" i="77" s="1"/>
  <c r="U50" i="77"/>
  <c r="W50" i="77" s="1"/>
  <c r="Y50" i="77" s="1"/>
  <c r="V30" i="77"/>
  <c r="X30" i="77" s="1"/>
  <c r="U30" i="77"/>
  <c r="W30" i="77" s="1"/>
  <c r="Y30" i="77" s="1"/>
  <c r="L29" i="77"/>
  <c r="T29" i="77"/>
  <c r="V31" i="77"/>
  <c r="X31" i="77" s="1"/>
  <c r="U31" i="77"/>
  <c r="W31" i="77" s="1"/>
  <c r="Y31" i="77" s="1"/>
  <c r="L42" i="77"/>
  <c r="T42" i="77"/>
  <c r="L52" i="77"/>
  <c r="T52" i="77"/>
  <c r="V36" i="77"/>
  <c r="X36" i="77" s="1"/>
  <c r="U36" i="77"/>
  <c r="W36" i="77" s="1"/>
  <c r="Y36" i="77" s="1"/>
  <c r="V38" i="77"/>
  <c r="X38" i="77" s="1"/>
  <c r="U38" i="77"/>
  <c r="W38" i="77" s="1"/>
  <c r="Y38" i="77" s="1"/>
  <c r="V41" i="77"/>
  <c r="X41" i="77" s="1"/>
  <c r="U41" i="77"/>
  <c r="W41" i="77" s="1"/>
  <c r="Y41" i="77" s="1"/>
  <c r="V32" i="77"/>
  <c r="X32" i="77" s="1"/>
  <c r="U32" i="77"/>
  <c r="W32" i="77" s="1"/>
  <c r="Y32" i="77" s="1"/>
  <c r="L51" i="77"/>
  <c r="T51" i="77"/>
  <c r="V49" i="77"/>
  <c r="X49" i="77" s="1"/>
  <c r="U49" i="77"/>
  <c r="W49" i="77" s="1"/>
  <c r="Y49" i="77" s="1"/>
  <c r="L48" i="77"/>
  <c r="T48" i="77"/>
  <c r="V35" i="77"/>
  <c r="X35" i="77" s="1"/>
  <c r="U35" i="77"/>
  <c r="W35" i="77" s="1"/>
  <c r="Y35" i="77" s="1"/>
  <c r="L55" i="77"/>
  <c r="T55" i="77"/>
  <c r="L42" i="76"/>
  <c r="T42" i="76"/>
  <c r="L58" i="76"/>
  <c r="T58" i="76"/>
  <c r="L36" i="76"/>
  <c r="T36" i="76"/>
  <c r="L56" i="76"/>
  <c r="T56" i="76"/>
  <c r="V51" i="76"/>
  <c r="X51" i="76" s="1"/>
  <c r="U51" i="76"/>
  <c r="W51" i="76" s="1"/>
  <c r="Y51" i="76" s="1"/>
  <c r="L41" i="76"/>
  <c r="T41" i="76"/>
  <c r="V14" i="76"/>
  <c r="X14" i="76" s="1"/>
  <c r="U14" i="76"/>
  <c r="W14" i="76" s="1"/>
  <c r="Y14" i="76" s="1"/>
  <c r="V33" i="76"/>
  <c r="X33" i="76" s="1"/>
  <c r="U33" i="76"/>
  <c r="W33" i="76" s="1"/>
  <c r="Y33" i="76" s="1"/>
  <c r="L48" i="76"/>
  <c r="T48" i="76"/>
  <c r="L57" i="76"/>
  <c r="T57" i="76"/>
  <c r="L29" i="76"/>
  <c r="T29" i="76"/>
  <c r="L55" i="76"/>
  <c r="T55" i="76"/>
  <c r="L37" i="76"/>
  <c r="T37" i="76"/>
  <c r="L49" i="76"/>
  <c r="T49" i="76"/>
  <c r="V30" i="76"/>
  <c r="X30" i="76" s="1"/>
  <c r="U30" i="76"/>
  <c r="W30" i="76" s="1"/>
  <c r="Y30" i="76" s="1"/>
  <c r="L43" i="76"/>
  <c r="T43" i="76"/>
  <c r="L50" i="76"/>
  <c r="T50" i="76"/>
  <c r="L53" i="76"/>
  <c r="T53" i="76"/>
  <c r="L39" i="76"/>
  <c r="T39" i="76"/>
  <c r="L54" i="76"/>
  <c r="T54" i="76"/>
  <c r="V22" i="75"/>
  <c r="X22" i="75" s="1"/>
  <c r="U22" i="75"/>
  <c r="W22" i="75" s="1"/>
  <c r="Y22" i="75" s="1"/>
  <c r="V10" i="75"/>
  <c r="X10" i="75" s="1"/>
  <c r="U10" i="75"/>
  <c r="W10" i="75" s="1"/>
  <c r="Y10" i="75" s="1"/>
  <c r="L30" i="75"/>
  <c r="T30" i="75"/>
  <c r="K55" i="75"/>
  <c r="J55" i="75"/>
  <c r="J54" i="75"/>
  <c r="K54" i="75"/>
  <c r="K53" i="75"/>
  <c r="J53" i="75"/>
  <c r="L56" i="75"/>
  <c r="T56" i="75"/>
  <c r="L14" i="75"/>
  <c r="T14" i="75"/>
  <c r="K51" i="75"/>
  <c r="J51" i="75"/>
  <c r="L43" i="75"/>
  <c r="T43" i="75"/>
  <c r="K57" i="75"/>
  <c r="J57" i="75"/>
  <c r="V12" i="75"/>
  <c r="X12" i="75" s="1"/>
  <c r="U12" i="75"/>
  <c r="W12" i="75" s="1"/>
  <c r="Y12" i="75" s="1"/>
  <c r="L37" i="75"/>
  <c r="T37" i="75"/>
  <c r="K42" i="75"/>
  <c r="J42" i="75"/>
  <c r="J32" i="75"/>
  <c r="K32" i="75"/>
  <c r="K50" i="75"/>
  <c r="J50" i="75"/>
  <c r="V13" i="75"/>
  <c r="X13" i="75" s="1"/>
  <c r="U13" i="75"/>
  <c r="W13" i="75" s="1"/>
  <c r="Y13" i="75" s="1"/>
  <c r="V17" i="75"/>
  <c r="X17" i="75" s="1"/>
  <c r="U17" i="75"/>
  <c r="W17" i="75" s="1"/>
  <c r="Y17" i="75" s="1"/>
  <c r="V15" i="75"/>
  <c r="X15" i="75" s="1"/>
  <c r="U15" i="75"/>
  <c r="W15" i="75" s="1"/>
  <c r="Y15" i="75" s="1"/>
  <c r="K34" i="75"/>
  <c r="J34" i="75"/>
  <c r="V20" i="75"/>
  <c r="X20" i="75" s="1"/>
  <c r="U20" i="75"/>
  <c r="W20" i="75" s="1"/>
  <c r="Y20" i="75" s="1"/>
  <c r="K59" i="75"/>
  <c r="J59" i="75"/>
  <c r="L49" i="75"/>
  <c r="T49" i="75"/>
  <c r="L24" i="75"/>
  <c r="T24" i="75"/>
  <c r="L52" i="75"/>
  <c r="T52" i="75"/>
  <c r="K36" i="75"/>
  <c r="J36" i="75"/>
  <c r="L35" i="75"/>
  <c r="T35" i="75"/>
  <c r="V23" i="75"/>
  <c r="X23" i="75" s="1"/>
  <c r="U23" i="75"/>
  <c r="W23" i="75" s="1"/>
  <c r="Y23" i="75" s="1"/>
  <c r="V18" i="75"/>
  <c r="X18" i="75" s="1"/>
  <c r="U18" i="75"/>
  <c r="W18" i="75" s="1"/>
  <c r="Y18" i="75" s="1"/>
  <c r="L29" i="75"/>
  <c r="T29" i="75"/>
  <c r="L58" i="75"/>
  <c r="T58" i="75"/>
  <c r="L31" i="75"/>
  <c r="T31" i="75"/>
  <c r="K48" i="75"/>
  <c r="J48" i="75"/>
  <c r="V11" i="75"/>
  <c r="X11" i="75" s="1"/>
  <c r="U11" i="75"/>
  <c r="W11" i="75" s="1"/>
  <c r="Y11" i="75" s="1"/>
  <c r="V19" i="75"/>
  <c r="X19" i="75" s="1"/>
  <c r="U19" i="75"/>
  <c r="W19" i="75" s="1"/>
  <c r="Y19" i="75" s="1"/>
  <c r="L40" i="75"/>
  <c r="T40" i="75"/>
  <c r="K41" i="75"/>
  <c r="J41" i="75"/>
  <c r="V21" i="75"/>
  <c r="X21" i="75" s="1"/>
  <c r="U21" i="75"/>
  <c r="W21" i="75" s="1"/>
  <c r="Y21" i="75" s="1"/>
  <c r="L33" i="75"/>
  <c r="T33" i="75"/>
  <c r="V16" i="75"/>
  <c r="X16" i="75" s="1"/>
  <c r="U16" i="75"/>
  <c r="W16" i="75" s="1"/>
  <c r="Y16" i="75" s="1"/>
  <c r="K39" i="75"/>
  <c r="J39" i="75"/>
  <c r="L38" i="75"/>
  <c r="T38" i="75"/>
  <c r="V53" i="74"/>
  <c r="X53" i="74" s="1"/>
  <c r="U53" i="74"/>
  <c r="W53" i="74" s="1"/>
  <c r="Y53" i="74" s="1"/>
  <c r="V24" i="74"/>
  <c r="X24" i="74" s="1"/>
  <c r="U24" i="74"/>
  <c r="W24" i="74" s="1"/>
  <c r="Y24" i="74" s="1"/>
  <c r="L38" i="74"/>
  <c r="T38" i="74"/>
  <c r="L39" i="74"/>
  <c r="T39" i="74"/>
  <c r="L29" i="74"/>
  <c r="T29" i="74"/>
  <c r="L42" i="74"/>
  <c r="T42" i="74"/>
  <c r="L56" i="74"/>
  <c r="T56" i="74"/>
  <c r="V32" i="74"/>
  <c r="X32" i="74" s="1"/>
  <c r="U32" i="74"/>
  <c r="W32" i="74" s="1"/>
  <c r="Y32" i="74" s="1"/>
  <c r="V31" i="74"/>
  <c r="X31" i="74" s="1"/>
  <c r="U31" i="74"/>
  <c r="W31" i="74" s="1"/>
  <c r="Y31" i="74" s="1"/>
  <c r="V40" i="74"/>
  <c r="X40" i="74" s="1"/>
  <c r="U40" i="74"/>
  <c r="W40" i="74" s="1"/>
  <c r="Y40" i="74" s="1"/>
  <c r="V55" i="74"/>
  <c r="X55" i="74" s="1"/>
  <c r="U55" i="74"/>
  <c r="W55" i="74" s="1"/>
  <c r="Y55" i="74" s="1"/>
  <c r="V35" i="74"/>
  <c r="X35" i="74" s="1"/>
  <c r="U35" i="74"/>
  <c r="W35" i="74" s="1"/>
  <c r="Y35" i="74" s="1"/>
  <c r="V50" i="74"/>
  <c r="X50" i="74" s="1"/>
  <c r="U50" i="74"/>
  <c r="W50" i="74" s="1"/>
  <c r="Y50" i="74" s="1"/>
  <c r="V49" i="74"/>
  <c r="X49" i="74" s="1"/>
  <c r="U49" i="74"/>
  <c r="W49" i="74" s="1"/>
  <c r="Y49" i="74" s="1"/>
  <c r="V36" i="74"/>
  <c r="X36" i="74" s="1"/>
  <c r="U36" i="74"/>
  <c r="W36" i="74" s="1"/>
  <c r="Y36" i="74" s="1"/>
  <c r="V30" i="74"/>
  <c r="X30" i="74" s="1"/>
  <c r="U30" i="74"/>
  <c r="W30" i="74" s="1"/>
  <c r="Y30" i="74" s="1"/>
  <c r="V58" i="74"/>
  <c r="X58" i="74" s="1"/>
  <c r="U58" i="74"/>
  <c r="W58" i="74" s="1"/>
  <c r="Y58" i="74" s="1"/>
  <c r="V51" i="74"/>
  <c r="X51" i="74" s="1"/>
  <c r="U51" i="74"/>
  <c r="W51" i="74" s="1"/>
  <c r="Y51" i="74" s="1"/>
  <c r="V37" i="74"/>
  <c r="X37" i="74" s="1"/>
  <c r="U37" i="74"/>
  <c r="W37" i="74" s="1"/>
  <c r="Y37" i="74" s="1"/>
  <c r="L34" i="74"/>
  <c r="T34" i="74"/>
  <c r="L59" i="74"/>
  <c r="T59" i="74"/>
  <c r="V41" i="74"/>
  <c r="X41" i="74" s="1"/>
  <c r="U41" i="74"/>
  <c r="W41" i="74" s="1"/>
  <c r="Y41" i="74" s="1"/>
  <c r="V23" i="74"/>
  <c r="X23" i="74" s="1"/>
  <c r="U23" i="74"/>
  <c r="W23" i="74" s="1"/>
  <c r="Y23" i="74" s="1"/>
  <c r="V54" i="74"/>
  <c r="X54" i="74" s="1"/>
  <c r="U54" i="74"/>
  <c r="W54" i="74" s="1"/>
  <c r="Y54" i="74" s="1"/>
  <c r="V52" i="74"/>
  <c r="X52" i="74" s="1"/>
  <c r="U52" i="74"/>
  <c r="W52" i="74" s="1"/>
  <c r="Y52" i="74" s="1"/>
  <c r="L33" i="74"/>
  <c r="T33" i="74"/>
  <c r="L43" i="74"/>
  <c r="T43" i="74"/>
  <c r="K51" i="73"/>
  <c r="J51" i="73"/>
  <c r="L39" i="73"/>
  <c r="T39" i="73"/>
  <c r="V17" i="73"/>
  <c r="X17" i="73" s="1"/>
  <c r="U17" i="73"/>
  <c r="W17" i="73" s="1"/>
  <c r="Y17" i="73" s="1"/>
  <c r="V13" i="73"/>
  <c r="X13" i="73" s="1"/>
  <c r="U13" i="73"/>
  <c r="W13" i="73" s="1"/>
  <c r="Y13" i="73" s="1"/>
  <c r="V21" i="73"/>
  <c r="X21" i="73" s="1"/>
  <c r="U21" i="73"/>
  <c r="W21" i="73" s="1"/>
  <c r="Y21" i="73" s="1"/>
  <c r="L29" i="73"/>
  <c r="T29" i="73"/>
  <c r="K34" i="73"/>
  <c r="J34" i="73"/>
  <c r="K40" i="73"/>
  <c r="J40" i="73"/>
  <c r="J52" i="73"/>
  <c r="K52" i="73"/>
  <c r="V18" i="73"/>
  <c r="X18" i="73" s="1"/>
  <c r="U18" i="73"/>
  <c r="W18" i="73" s="1"/>
  <c r="Y18" i="73" s="1"/>
  <c r="L37" i="73"/>
  <c r="T37" i="73"/>
  <c r="V16" i="73"/>
  <c r="X16" i="73" s="1"/>
  <c r="U16" i="73"/>
  <c r="W16" i="73" s="1"/>
  <c r="Y16" i="73" s="1"/>
  <c r="L38" i="73"/>
  <c r="T38" i="73"/>
  <c r="V19" i="73"/>
  <c r="X19" i="73" s="1"/>
  <c r="U19" i="73"/>
  <c r="W19" i="73" s="1"/>
  <c r="Y19" i="73" s="1"/>
  <c r="V22" i="73"/>
  <c r="X22" i="73" s="1"/>
  <c r="U22" i="73"/>
  <c r="W22" i="73" s="1"/>
  <c r="Y22" i="73" s="1"/>
  <c r="L50" i="73"/>
  <c r="T50" i="73"/>
  <c r="J33" i="73"/>
  <c r="K33" i="73"/>
  <c r="J41" i="73"/>
  <c r="K41" i="73"/>
  <c r="V10" i="73"/>
  <c r="X10" i="73" s="1"/>
  <c r="U10" i="73"/>
  <c r="W10" i="73" s="1"/>
  <c r="Y10" i="73" s="1"/>
  <c r="K49" i="73"/>
  <c r="J49" i="73"/>
  <c r="L28" i="73"/>
  <c r="T28" i="73"/>
  <c r="V15" i="73"/>
  <c r="X15" i="73" s="1"/>
  <c r="U15" i="73"/>
  <c r="W15" i="73" s="1"/>
  <c r="Y15" i="73" s="1"/>
  <c r="K46" i="73"/>
  <c r="J46" i="73"/>
  <c r="V12" i="73"/>
  <c r="X12" i="73" s="1"/>
  <c r="U12" i="73"/>
  <c r="W12" i="73" s="1"/>
  <c r="Y12" i="73" s="1"/>
  <c r="K32" i="73"/>
  <c r="J32" i="73"/>
  <c r="L35" i="73"/>
  <c r="T35" i="73"/>
  <c r="V23" i="73"/>
  <c r="X23" i="73" s="1"/>
  <c r="U23" i="73"/>
  <c r="W23" i="73" s="1"/>
  <c r="Y23" i="73" s="1"/>
  <c r="L36" i="73"/>
  <c r="T36" i="73"/>
  <c r="K56" i="73"/>
  <c r="J56" i="73"/>
  <c r="K54" i="73"/>
  <c r="J54" i="73"/>
  <c r="K48" i="73"/>
  <c r="J48" i="73"/>
  <c r="V11" i="73"/>
  <c r="X11" i="73" s="1"/>
  <c r="U11" i="73"/>
  <c r="W11" i="73" s="1"/>
  <c r="Y11" i="73" s="1"/>
  <c r="L30" i="73"/>
  <c r="T30" i="73"/>
  <c r="J55" i="73"/>
  <c r="K55" i="73"/>
  <c r="V14" i="73"/>
  <c r="X14" i="73" s="1"/>
  <c r="U14" i="73"/>
  <c r="W14" i="73" s="1"/>
  <c r="Y14" i="73" s="1"/>
  <c r="K53" i="73"/>
  <c r="J53" i="73"/>
  <c r="J47" i="73"/>
  <c r="K47" i="73"/>
  <c r="T31" i="73"/>
  <c r="L31" i="73"/>
  <c r="L20" i="73"/>
  <c r="T20" i="73"/>
  <c r="L81" i="60"/>
  <c r="T86" i="57"/>
  <c r="J52" i="58"/>
  <c r="J51" i="58"/>
  <c r="J100" i="63"/>
  <c r="K100" i="63"/>
  <c r="K101" i="63"/>
  <c r="J101" i="63"/>
  <c r="L70" i="63"/>
  <c r="T70" i="63"/>
  <c r="L69" i="63"/>
  <c r="T69" i="63"/>
  <c r="V40" i="63"/>
  <c r="X40" i="63" s="1"/>
  <c r="U40" i="63"/>
  <c r="W40" i="63" s="1"/>
  <c r="Y40" i="63" s="1"/>
  <c r="L106" i="63"/>
  <c r="T106" i="63"/>
  <c r="K103" i="63"/>
  <c r="J103" i="63"/>
  <c r="J105" i="63"/>
  <c r="K105" i="63"/>
  <c r="J74" i="63"/>
  <c r="K74" i="63"/>
  <c r="J73" i="63"/>
  <c r="K73" i="63"/>
  <c r="V38" i="63"/>
  <c r="X38" i="63" s="1"/>
  <c r="U38" i="63"/>
  <c r="W38" i="63" s="1"/>
  <c r="Y38" i="63" s="1"/>
  <c r="V36" i="63"/>
  <c r="X36" i="63" s="1"/>
  <c r="U36" i="63"/>
  <c r="W36" i="63" s="1"/>
  <c r="Y36" i="63" s="1"/>
  <c r="L104" i="63"/>
  <c r="T104" i="63"/>
  <c r="K48" i="63"/>
  <c r="J93" i="63"/>
  <c r="U37" i="63"/>
  <c r="W37" i="63" s="1"/>
  <c r="Y37" i="63" s="1"/>
  <c r="V37" i="63"/>
  <c r="X37" i="63" s="1"/>
  <c r="J81" i="63"/>
  <c r="L72" i="63"/>
  <c r="T72" i="63"/>
  <c r="J102" i="63"/>
  <c r="K102" i="63"/>
  <c r="L71" i="63"/>
  <c r="T71" i="63"/>
  <c r="U35" i="63"/>
  <c r="W35" i="63" s="1"/>
  <c r="Y35" i="63" s="1"/>
  <c r="V35" i="63"/>
  <c r="X35" i="63" s="1"/>
  <c r="U39" i="63"/>
  <c r="W39" i="63" s="1"/>
  <c r="Y39" i="63" s="1"/>
  <c r="V39" i="63"/>
  <c r="X39" i="63" s="1"/>
  <c r="U29" i="68"/>
  <c r="W29" i="68" s="1"/>
  <c r="Y29" i="68" s="1"/>
  <c r="J56" i="68"/>
  <c r="J100" i="68"/>
  <c r="I74" i="65"/>
  <c r="J47" i="69"/>
  <c r="J48" i="69"/>
  <c r="K50" i="69"/>
  <c r="J104" i="66"/>
  <c r="J60" i="66"/>
  <c r="K73" i="66"/>
  <c r="J88" i="66"/>
  <c r="J105" i="66"/>
  <c r="J49" i="68"/>
  <c r="J45" i="68"/>
  <c r="J74" i="68"/>
  <c r="K74" i="68"/>
  <c r="U39" i="68"/>
  <c r="W39" i="68" s="1"/>
  <c r="Y39" i="68" s="1"/>
  <c r="V39" i="68"/>
  <c r="X39" i="68" s="1"/>
  <c r="U36" i="68"/>
  <c r="W36" i="68" s="1"/>
  <c r="Y36" i="68" s="1"/>
  <c r="V36" i="68"/>
  <c r="X36" i="68" s="1"/>
  <c r="U40" i="68"/>
  <c r="W40" i="68" s="1"/>
  <c r="Y40" i="68" s="1"/>
  <c r="V40" i="68"/>
  <c r="X40" i="68" s="1"/>
  <c r="J58" i="68"/>
  <c r="J70" i="68"/>
  <c r="K70" i="68"/>
  <c r="J99" i="68"/>
  <c r="K99" i="68"/>
  <c r="U38" i="68"/>
  <c r="W38" i="68" s="1"/>
  <c r="Y38" i="68" s="1"/>
  <c r="V38" i="68"/>
  <c r="X38" i="68" s="1"/>
  <c r="U37" i="68"/>
  <c r="W37" i="68" s="1"/>
  <c r="Y37" i="68" s="1"/>
  <c r="V37" i="68"/>
  <c r="X37" i="68" s="1"/>
  <c r="J73" i="68"/>
  <c r="K73" i="68"/>
  <c r="J81" i="68"/>
  <c r="K72" i="68"/>
  <c r="J72" i="68"/>
  <c r="L98" i="68"/>
  <c r="T98" i="68"/>
  <c r="L100" i="68"/>
  <c r="T100" i="68"/>
  <c r="K55" i="68"/>
  <c r="L55" i="68" s="1"/>
  <c r="J69" i="68"/>
  <c r="K97" i="68"/>
  <c r="J97" i="68"/>
  <c r="L71" i="68"/>
  <c r="T71" i="68"/>
  <c r="I103" i="65"/>
  <c r="J103" i="65" s="1"/>
  <c r="I101" i="65"/>
  <c r="I102" i="65"/>
  <c r="K103" i="65"/>
  <c r="J23" i="65"/>
  <c r="K20" i="65"/>
  <c r="L20" i="65" s="1"/>
  <c r="I104" i="65"/>
  <c r="I105" i="65"/>
  <c r="I72" i="65"/>
  <c r="I106" i="65"/>
  <c r="V27" i="69"/>
  <c r="X27" i="69" s="1"/>
  <c r="U27" i="69"/>
  <c r="W27" i="69" s="1"/>
  <c r="Y27" i="69" s="1"/>
  <c r="L71" i="69"/>
  <c r="T71" i="69"/>
  <c r="T55" i="69"/>
  <c r="L55" i="69"/>
  <c r="L23" i="69"/>
  <c r="T23" i="69"/>
  <c r="V14" i="69"/>
  <c r="X14" i="69" s="1"/>
  <c r="U14" i="69"/>
  <c r="W14" i="69" s="1"/>
  <c r="Y14" i="69" s="1"/>
  <c r="K93" i="69"/>
  <c r="J93" i="69"/>
  <c r="U29" i="69"/>
  <c r="W29" i="69" s="1"/>
  <c r="Y29" i="69" s="1"/>
  <c r="V29" i="69"/>
  <c r="X29" i="69" s="1"/>
  <c r="J95" i="69"/>
  <c r="K95" i="69"/>
  <c r="L53" i="69"/>
  <c r="T53" i="69"/>
  <c r="K96" i="69"/>
  <c r="J96" i="69"/>
  <c r="V24" i="69"/>
  <c r="X24" i="69" s="1"/>
  <c r="U24" i="69"/>
  <c r="W24" i="69" s="1"/>
  <c r="Y24" i="69" s="1"/>
  <c r="L54" i="69"/>
  <c r="T54" i="69"/>
  <c r="L98" i="69"/>
  <c r="T98" i="69"/>
  <c r="V33" i="69"/>
  <c r="X33" i="69" s="1"/>
  <c r="U33" i="69"/>
  <c r="W33" i="69" s="1"/>
  <c r="Y33" i="69" s="1"/>
  <c r="L65" i="69"/>
  <c r="T65" i="69"/>
  <c r="K92" i="69"/>
  <c r="J92" i="69"/>
  <c r="V28" i="69"/>
  <c r="X28" i="69" s="1"/>
  <c r="U28" i="69"/>
  <c r="W28" i="69" s="1"/>
  <c r="Y28" i="69" s="1"/>
  <c r="K70" i="69"/>
  <c r="J70" i="69"/>
  <c r="L86" i="69"/>
  <c r="T86" i="69"/>
  <c r="L69" i="69"/>
  <c r="T69" i="69"/>
  <c r="V21" i="69"/>
  <c r="X21" i="69" s="1"/>
  <c r="U21" i="69"/>
  <c r="W21" i="69" s="1"/>
  <c r="Y21" i="69" s="1"/>
  <c r="V15" i="69"/>
  <c r="X15" i="69" s="1"/>
  <c r="U15" i="69"/>
  <c r="W15" i="69" s="1"/>
  <c r="Y15" i="69" s="1"/>
  <c r="K45" i="69"/>
  <c r="J45" i="69"/>
  <c r="V16" i="69"/>
  <c r="X16" i="69" s="1"/>
  <c r="U16" i="69"/>
  <c r="W16" i="69" s="1"/>
  <c r="Y16" i="69" s="1"/>
  <c r="V13" i="69"/>
  <c r="X13" i="69" s="1"/>
  <c r="U13" i="69"/>
  <c r="W13" i="69" s="1"/>
  <c r="Y13" i="69" s="1"/>
  <c r="J67" i="69"/>
  <c r="K67" i="69"/>
  <c r="V22" i="69"/>
  <c r="X22" i="69" s="1"/>
  <c r="U22" i="69"/>
  <c r="W22" i="69" s="1"/>
  <c r="Y22" i="69" s="1"/>
  <c r="J91" i="69"/>
  <c r="K91" i="69"/>
  <c r="K84" i="69"/>
  <c r="J84" i="69"/>
  <c r="V38" i="69"/>
  <c r="X38" i="69" s="1"/>
  <c r="U38" i="69"/>
  <c r="W38" i="69" s="1"/>
  <c r="Y38" i="69" s="1"/>
  <c r="L48" i="69"/>
  <c r="T48" i="69"/>
  <c r="V34" i="69"/>
  <c r="X34" i="69" s="1"/>
  <c r="U34" i="69"/>
  <c r="W34" i="69" s="1"/>
  <c r="Y34" i="69" s="1"/>
  <c r="J83" i="69"/>
  <c r="K83" i="69"/>
  <c r="L73" i="69"/>
  <c r="T73" i="69"/>
  <c r="L46" i="69"/>
  <c r="T46" i="69"/>
  <c r="L81" i="69"/>
  <c r="T81" i="69"/>
  <c r="J87" i="69"/>
  <c r="K87" i="69"/>
  <c r="L56" i="69"/>
  <c r="T56" i="69"/>
  <c r="V12" i="69"/>
  <c r="X12" i="69" s="1"/>
  <c r="U12" i="69"/>
  <c r="W12" i="69" s="1"/>
  <c r="Y12" i="69" s="1"/>
  <c r="L20" i="69"/>
  <c r="T20" i="69"/>
  <c r="V25" i="69"/>
  <c r="X25" i="69" s="1"/>
  <c r="U25" i="69"/>
  <c r="W25" i="69" s="1"/>
  <c r="Y25" i="69" s="1"/>
  <c r="L79" i="69"/>
  <c r="T79" i="69"/>
  <c r="J99" i="69"/>
  <c r="K99" i="69"/>
  <c r="V35" i="69"/>
  <c r="X35" i="69" s="1"/>
  <c r="U35" i="69"/>
  <c r="W35" i="69" s="1"/>
  <c r="Y35" i="69" s="1"/>
  <c r="K66" i="69"/>
  <c r="J66" i="69"/>
  <c r="V17" i="69"/>
  <c r="X17" i="69" s="1"/>
  <c r="U17" i="69"/>
  <c r="W17" i="69" s="1"/>
  <c r="Y17" i="69" s="1"/>
  <c r="V31" i="69"/>
  <c r="X31" i="69" s="1"/>
  <c r="U31" i="69"/>
  <c r="W31" i="69" s="1"/>
  <c r="Y31" i="69" s="1"/>
  <c r="L64" i="69"/>
  <c r="T64" i="69"/>
  <c r="L82" i="69"/>
  <c r="T82" i="69"/>
  <c r="L47" i="69"/>
  <c r="T47" i="69"/>
  <c r="V11" i="69"/>
  <c r="X11" i="69" s="1"/>
  <c r="U11" i="69"/>
  <c r="W11" i="69" s="1"/>
  <c r="Y11" i="69" s="1"/>
  <c r="L63" i="69"/>
  <c r="T63" i="69"/>
  <c r="K89" i="69"/>
  <c r="J89" i="69"/>
  <c r="L57" i="69"/>
  <c r="T57" i="69"/>
  <c r="L60" i="69"/>
  <c r="T60" i="69"/>
  <c r="K88" i="69"/>
  <c r="J88" i="69"/>
  <c r="L68" i="69"/>
  <c r="T68" i="69"/>
  <c r="V36" i="69"/>
  <c r="X36" i="69" s="1"/>
  <c r="U36" i="69"/>
  <c r="W36" i="69" s="1"/>
  <c r="Y36" i="69" s="1"/>
  <c r="L58" i="69"/>
  <c r="T58" i="69"/>
  <c r="L94" i="69"/>
  <c r="T94" i="69"/>
  <c r="V19" i="69"/>
  <c r="X19" i="69" s="1"/>
  <c r="U19" i="69"/>
  <c r="W19" i="69" s="1"/>
  <c r="Y19" i="69" s="1"/>
  <c r="K90" i="69"/>
  <c r="J90" i="69"/>
  <c r="K61" i="69"/>
  <c r="J61" i="69"/>
  <c r="V39" i="69"/>
  <c r="X39" i="69" s="1"/>
  <c r="U39" i="69"/>
  <c r="W39" i="69" s="1"/>
  <c r="Y39" i="69" s="1"/>
  <c r="J59" i="69"/>
  <c r="K59" i="69"/>
  <c r="V10" i="69"/>
  <c r="X10" i="69" s="1"/>
  <c r="U10" i="69"/>
  <c r="W10" i="69" s="1"/>
  <c r="Y10" i="69" s="1"/>
  <c r="V37" i="69"/>
  <c r="X37" i="69" s="1"/>
  <c r="U37" i="69"/>
  <c r="W37" i="69" s="1"/>
  <c r="Y37" i="69" s="1"/>
  <c r="V30" i="69"/>
  <c r="X30" i="69" s="1"/>
  <c r="U30" i="69"/>
  <c r="W30" i="69" s="1"/>
  <c r="Y30" i="69" s="1"/>
  <c r="L74" i="69"/>
  <c r="T74" i="69"/>
  <c r="V26" i="69"/>
  <c r="X26" i="69" s="1"/>
  <c r="U26" i="69"/>
  <c r="W26" i="69" s="1"/>
  <c r="Y26" i="69" s="1"/>
  <c r="K52" i="69"/>
  <c r="J52" i="69"/>
  <c r="V40" i="69"/>
  <c r="X40" i="69" s="1"/>
  <c r="U40" i="69"/>
  <c r="W40" i="69" s="1"/>
  <c r="Y40" i="69" s="1"/>
  <c r="V32" i="69"/>
  <c r="X32" i="69" s="1"/>
  <c r="U32" i="69"/>
  <c r="W32" i="69" s="1"/>
  <c r="Y32" i="69" s="1"/>
  <c r="V18" i="69"/>
  <c r="X18" i="69" s="1"/>
  <c r="U18" i="69"/>
  <c r="W18" i="69" s="1"/>
  <c r="Y18" i="69" s="1"/>
  <c r="K80" i="69"/>
  <c r="J80" i="69"/>
  <c r="K72" i="69"/>
  <c r="J72" i="69"/>
  <c r="K49" i="69"/>
  <c r="J49" i="69"/>
  <c r="L51" i="69"/>
  <c r="T51" i="69"/>
  <c r="J85" i="69"/>
  <c r="K85" i="69"/>
  <c r="L62" i="69"/>
  <c r="T62" i="69"/>
  <c r="K100" i="69"/>
  <c r="J100" i="69"/>
  <c r="L50" i="69"/>
  <c r="T50" i="69"/>
  <c r="K97" i="69"/>
  <c r="J97" i="69"/>
  <c r="J59" i="68"/>
  <c r="J51" i="68"/>
  <c r="T53" i="68"/>
  <c r="U53" i="68" s="1"/>
  <c r="W53" i="68" s="1"/>
  <c r="Y53" i="68" s="1"/>
  <c r="L47" i="68"/>
  <c r="J53" i="68"/>
  <c r="U28" i="68"/>
  <c r="W28" i="68" s="1"/>
  <c r="Y28" i="68" s="1"/>
  <c r="K83" i="68"/>
  <c r="L83" i="68" s="1"/>
  <c r="K88" i="68"/>
  <c r="L88" i="68" s="1"/>
  <c r="J87" i="68"/>
  <c r="T59" i="68"/>
  <c r="V59" i="68" s="1"/>
  <c r="X59" i="68" s="1"/>
  <c r="T64" i="68"/>
  <c r="V64" i="68" s="1"/>
  <c r="X64" i="68" s="1"/>
  <c r="K79" i="68"/>
  <c r="L79" i="68" s="1"/>
  <c r="J96" i="68"/>
  <c r="T65" i="68"/>
  <c r="V65" i="68" s="1"/>
  <c r="X65" i="68" s="1"/>
  <c r="T52" i="68"/>
  <c r="V52" i="68" s="1"/>
  <c r="X52" i="68" s="1"/>
  <c r="K86" i="68"/>
  <c r="T86" i="68" s="1"/>
  <c r="T69" i="68"/>
  <c r="U69" i="68" s="1"/>
  <c r="W69" i="68" s="1"/>
  <c r="Y69" i="68" s="1"/>
  <c r="K94" i="68"/>
  <c r="L94" i="68" s="1"/>
  <c r="T89" i="68"/>
  <c r="V89" i="68" s="1"/>
  <c r="X89" i="68" s="1"/>
  <c r="U31" i="68"/>
  <c r="W31" i="68" s="1"/>
  <c r="Y31" i="68" s="1"/>
  <c r="T80" i="68"/>
  <c r="U80" i="68" s="1"/>
  <c r="W80" i="68" s="1"/>
  <c r="Y80" i="68" s="1"/>
  <c r="L92" i="68"/>
  <c r="J80" i="68"/>
  <c r="T95" i="68"/>
  <c r="U95" i="68" s="1"/>
  <c r="W95" i="68" s="1"/>
  <c r="Y95" i="68" s="1"/>
  <c r="T57" i="68"/>
  <c r="U57" i="68" s="1"/>
  <c r="W57" i="68" s="1"/>
  <c r="Y57" i="68" s="1"/>
  <c r="J82" i="68"/>
  <c r="K82" i="68"/>
  <c r="T48" i="68"/>
  <c r="V48" i="68" s="1"/>
  <c r="X48" i="68" s="1"/>
  <c r="U27" i="68"/>
  <c r="W27" i="68" s="1"/>
  <c r="Y27" i="68" s="1"/>
  <c r="T61" i="68"/>
  <c r="U61" i="68" s="1"/>
  <c r="W61" i="68" s="1"/>
  <c r="Y61" i="68" s="1"/>
  <c r="T55" i="68"/>
  <c r="U55" i="68" s="1"/>
  <c r="W55" i="68" s="1"/>
  <c r="Y55" i="68" s="1"/>
  <c r="T58" i="68"/>
  <c r="V58" i="68" s="1"/>
  <c r="X58" i="68" s="1"/>
  <c r="L45" i="68"/>
  <c r="K90" i="68"/>
  <c r="J90" i="68"/>
  <c r="J95" i="68"/>
  <c r="K93" i="68"/>
  <c r="J93" i="68"/>
  <c r="K84" i="68"/>
  <c r="J84" i="68"/>
  <c r="J85" i="68"/>
  <c r="K85" i="68"/>
  <c r="L24" i="68"/>
  <c r="T24" i="68"/>
  <c r="L30" i="68"/>
  <c r="T30" i="68"/>
  <c r="L22" i="68"/>
  <c r="T22" i="68"/>
  <c r="V91" i="68"/>
  <c r="X91" i="68" s="1"/>
  <c r="U91" i="68"/>
  <c r="W91" i="68" s="1"/>
  <c r="Y91" i="68" s="1"/>
  <c r="V14" i="68"/>
  <c r="X14" i="68" s="1"/>
  <c r="U14" i="68"/>
  <c r="W14" i="68" s="1"/>
  <c r="Y14" i="68" s="1"/>
  <c r="V54" i="68"/>
  <c r="X54" i="68" s="1"/>
  <c r="U54" i="68"/>
  <c r="W54" i="68" s="1"/>
  <c r="Y54" i="68" s="1"/>
  <c r="V63" i="68"/>
  <c r="X63" i="68" s="1"/>
  <c r="U63" i="68"/>
  <c r="W63" i="68" s="1"/>
  <c r="Y63" i="68" s="1"/>
  <c r="V60" i="68"/>
  <c r="X60" i="68" s="1"/>
  <c r="U60" i="68"/>
  <c r="W60" i="68" s="1"/>
  <c r="Y60" i="68" s="1"/>
  <c r="L49" i="68"/>
  <c r="T49" i="68"/>
  <c r="V67" i="68"/>
  <c r="X67" i="68" s="1"/>
  <c r="U67" i="68"/>
  <c r="W67" i="68" s="1"/>
  <c r="Y67" i="68" s="1"/>
  <c r="V92" i="68"/>
  <c r="X92" i="68" s="1"/>
  <c r="U92" i="68"/>
  <c r="W92" i="68" s="1"/>
  <c r="Y92" i="68" s="1"/>
  <c r="L87" i="68"/>
  <c r="T87" i="68"/>
  <c r="V46" i="68"/>
  <c r="X46" i="68" s="1"/>
  <c r="U46" i="68"/>
  <c r="W46" i="68" s="1"/>
  <c r="Y46" i="68" s="1"/>
  <c r="V50" i="68"/>
  <c r="X50" i="68" s="1"/>
  <c r="U50" i="68"/>
  <c r="W50" i="68" s="1"/>
  <c r="Y50" i="68" s="1"/>
  <c r="V56" i="68"/>
  <c r="X56" i="68" s="1"/>
  <c r="U56" i="68"/>
  <c r="W56" i="68" s="1"/>
  <c r="Y56" i="68" s="1"/>
  <c r="T83" i="68"/>
  <c r="L96" i="68"/>
  <c r="T96" i="68"/>
  <c r="L81" i="68"/>
  <c r="T81" i="68"/>
  <c r="U64" i="68"/>
  <c r="W64" i="68" s="1"/>
  <c r="Y64" i="68" s="1"/>
  <c r="V34" i="68"/>
  <c r="X34" i="68" s="1"/>
  <c r="U34" i="68"/>
  <c r="W34" i="68" s="1"/>
  <c r="Y34" i="68" s="1"/>
  <c r="V53" i="68"/>
  <c r="X53" i="68" s="1"/>
  <c r="V66" i="68"/>
  <c r="X66" i="68" s="1"/>
  <c r="U66" i="68"/>
  <c r="W66" i="68" s="1"/>
  <c r="Y66" i="68" s="1"/>
  <c r="V62" i="68"/>
  <c r="X62" i="68" s="1"/>
  <c r="U62" i="68"/>
  <c r="W62" i="68" s="1"/>
  <c r="Y62" i="68" s="1"/>
  <c r="V45" i="68"/>
  <c r="X45" i="68" s="1"/>
  <c r="U45" i="68"/>
  <c r="W45" i="68" s="1"/>
  <c r="Y45" i="68" s="1"/>
  <c r="V47" i="68"/>
  <c r="X47" i="68" s="1"/>
  <c r="U47" i="68"/>
  <c r="W47" i="68" s="1"/>
  <c r="Y47" i="68" s="1"/>
  <c r="V51" i="68"/>
  <c r="X51" i="68" s="1"/>
  <c r="U51" i="68"/>
  <c r="W51" i="68" s="1"/>
  <c r="Y51" i="68" s="1"/>
  <c r="L68" i="68"/>
  <c r="T68" i="68"/>
  <c r="K97" i="66"/>
  <c r="K102" i="66"/>
  <c r="J91" i="66"/>
  <c r="K50" i="66"/>
  <c r="J50" i="66"/>
  <c r="V26" i="66"/>
  <c r="X26" i="66" s="1"/>
  <c r="U26" i="66"/>
  <c r="W26" i="66" s="1"/>
  <c r="Y26" i="66" s="1"/>
  <c r="K87" i="66"/>
  <c r="J87" i="66"/>
  <c r="V27" i="66"/>
  <c r="X27" i="66" s="1"/>
  <c r="U27" i="66"/>
  <c r="W27" i="66" s="1"/>
  <c r="Y27" i="66" s="1"/>
  <c r="V15" i="66"/>
  <c r="X15" i="66" s="1"/>
  <c r="U15" i="66"/>
  <c r="W15" i="66" s="1"/>
  <c r="Y15" i="66" s="1"/>
  <c r="K69" i="66"/>
  <c r="J69" i="66"/>
  <c r="K100" i="66"/>
  <c r="J100" i="66"/>
  <c r="J74" i="66"/>
  <c r="K74" i="66"/>
  <c r="V29" i="66"/>
  <c r="X29" i="66" s="1"/>
  <c r="U29" i="66"/>
  <c r="W29" i="66" s="1"/>
  <c r="Y29" i="66" s="1"/>
  <c r="K54" i="66"/>
  <c r="J54" i="66"/>
  <c r="V21" i="66"/>
  <c r="X21" i="66" s="1"/>
  <c r="U21" i="66"/>
  <c r="W21" i="66" s="1"/>
  <c r="Y21" i="66" s="1"/>
  <c r="L103" i="66"/>
  <c r="T103" i="66"/>
  <c r="J101" i="66"/>
  <c r="K101" i="66"/>
  <c r="L57" i="66"/>
  <c r="T57" i="66"/>
  <c r="K106" i="66"/>
  <c r="J106" i="66"/>
  <c r="L30" i="66"/>
  <c r="T30" i="66"/>
  <c r="L45" i="66"/>
  <c r="T45" i="66"/>
  <c r="K83" i="66"/>
  <c r="J83" i="66"/>
  <c r="L104" i="66"/>
  <c r="T104" i="66"/>
  <c r="K61" i="66"/>
  <c r="J61" i="66"/>
  <c r="L93" i="66"/>
  <c r="T93" i="66"/>
  <c r="K67" i="66"/>
  <c r="J67" i="66"/>
  <c r="L92" i="66"/>
  <c r="T92" i="66"/>
  <c r="K62" i="66"/>
  <c r="J62" i="66"/>
  <c r="K53" i="66"/>
  <c r="J53" i="66"/>
  <c r="K95" i="66"/>
  <c r="J95" i="66"/>
  <c r="K47" i="66"/>
  <c r="J47" i="66"/>
  <c r="V19" i="66"/>
  <c r="X19" i="66" s="1"/>
  <c r="U19" i="66"/>
  <c r="W19" i="66" s="1"/>
  <c r="Y19" i="66" s="1"/>
  <c r="K99" i="66"/>
  <c r="J99" i="66"/>
  <c r="K58" i="66"/>
  <c r="J58" i="66"/>
  <c r="K79" i="66"/>
  <c r="J79" i="66"/>
  <c r="L73" i="66"/>
  <c r="T73" i="66"/>
  <c r="L60" i="66"/>
  <c r="T60" i="66"/>
  <c r="L84" i="66"/>
  <c r="T84" i="66"/>
  <c r="V32" i="66"/>
  <c r="X32" i="66" s="1"/>
  <c r="U32" i="66"/>
  <c r="W32" i="66" s="1"/>
  <c r="Y32" i="66" s="1"/>
  <c r="V23" i="66"/>
  <c r="X23" i="66" s="1"/>
  <c r="U23" i="66"/>
  <c r="W23" i="66" s="1"/>
  <c r="Y23" i="66" s="1"/>
  <c r="L65" i="66"/>
  <c r="T65" i="66"/>
  <c r="L97" i="66"/>
  <c r="T97" i="66"/>
  <c r="K55" i="66"/>
  <c r="J55" i="66"/>
  <c r="K89" i="66"/>
  <c r="J89" i="66"/>
  <c r="K49" i="66"/>
  <c r="J49" i="66"/>
  <c r="J86" i="66"/>
  <c r="K86" i="66"/>
  <c r="J71" i="66"/>
  <c r="K71" i="66"/>
  <c r="L56" i="66"/>
  <c r="T56" i="66"/>
  <c r="V28" i="66"/>
  <c r="X28" i="66" s="1"/>
  <c r="U28" i="66"/>
  <c r="W28" i="66" s="1"/>
  <c r="Y28" i="66" s="1"/>
  <c r="L96" i="66"/>
  <c r="T96" i="66"/>
  <c r="K48" i="66"/>
  <c r="J48" i="66"/>
  <c r="L102" i="66"/>
  <c r="T102" i="66"/>
  <c r="V35" i="66"/>
  <c r="X35" i="66" s="1"/>
  <c r="U35" i="66"/>
  <c r="W35" i="66" s="1"/>
  <c r="Y35" i="66" s="1"/>
  <c r="V18" i="66"/>
  <c r="X18" i="66" s="1"/>
  <c r="U18" i="66"/>
  <c r="W18" i="66" s="1"/>
  <c r="Y18" i="66" s="1"/>
  <c r="V40" i="66"/>
  <c r="X40" i="66" s="1"/>
  <c r="U40" i="66"/>
  <c r="W40" i="66" s="1"/>
  <c r="Y40" i="66" s="1"/>
  <c r="V34" i="66"/>
  <c r="X34" i="66" s="1"/>
  <c r="U34" i="66"/>
  <c r="W34" i="66" s="1"/>
  <c r="Y34" i="66" s="1"/>
  <c r="L51" i="66"/>
  <c r="T51" i="66"/>
  <c r="L90" i="66"/>
  <c r="T90" i="66"/>
  <c r="V13" i="66"/>
  <c r="X13" i="66" s="1"/>
  <c r="U13" i="66"/>
  <c r="W13" i="66" s="1"/>
  <c r="Y13" i="66" s="1"/>
  <c r="V25" i="66"/>
  <c r="X25" i="66" s="1"/>
  <c r="U25" i="66"/>
  <c r="W25" i="66" s="1"/>
  <c r="Y25" i="66" s="1"/>
  <c r="J85" i="66"/>
  <c r="K85" i="66"/>
  <c r="K70" i="66"/>
  <c r="J70" i="66"/>
  <c r="L88" i="66"/>
  <c r="T88" i="66"/>
  <c r="V37" i="66"/>
  <c r="X37" i="66" s="1"/>
  <c r="U37" i="66"/>
  <c r="W37" i="66" s="1"/>
  <c r="Y37" i="66" s="1"/>
  <c r="K46" i="66"/>
  <c r="J46" i="66"/>
  <c r="V38" i="66"/>
  <c r="X38" i="66" s="1"/>
  <c r="U38" i="66"/>
  <c r="W38" i="66" s="1"/>
  <c r="Y38" i="66" s="1"/>
  <c r="K82" i="66"/>
  <c r="J82" i="66"/>
  <c r="L105" i="66"/>
  <c r="T105" i="66"/>
  <c r="J52" i="66"/>
  <c r="K52" i="66"/>
  <c r="V36" i="66"/>
  <c r="X36" i="66" s="1"/>
  <c r="U36" i="66"/>
  <c r="W36" i="66" s="1"/>
  <c r="Y36" i="66" s="1"/>
  <c r="J72" i="66"/>
  <c r="K72" i="66"/>
  <c r="J66" i="66"/>
  <c r="K66" i="66"/>
  <c r="K68" i="66"/>
  <c r="J68" i="66"/>
  <c r="J94" i="66"/>
  <c r="K94" i="66"/>
  <c r="V16" i="66"/>
  <c r="X16" i="66" s="1"/>
  <c r="U16" i="66"/>
  <c r="W16" i="66" s="1"/>
  <c r="Y16" i="66" s="1"/>
  <c r="J59" i="66"/>
  <c r="K59" i="66"/>
  <c r="K98" i="66"/>
  <c r="J98" i="66"/>
  <c r="V39" i="66"/>
  <c r="X39" i="66" s="1"/>
  <c r="U39" i="66"/>
  <c r="W39" i="66" s="1"/>
  <c r="Y39" i="66" s="1"/>
  <c r="V33" i="66"/>
  <c r="X33" i="66" s="1"/>
  <c r="U33" i="66"/>
  <c r="W33" i="66" s="1"/>
  <c r="Y33" i="66" s="1"/>
  <c r="V31" i="66"/>
  <c r="X31" i="66" s="1"/>
  <c r="U31" i="66"/>
  <c r="W31" i="66" s="1"/>
  <c r="Y31" i="66" s="1"/>
  <c r="V11" i="66"/>
  <c r="X11" i="66" s="1"/>
  <c r="U11" i="66"/>
  <c r="W11" i="66" s="1"/>
  <c r="Y11" i="66" s="1"/>
  <c r="V12" i="66"/>
  <c r="X12" i="66" s="1"/>
  <c r="U12" i="66"/>
  <c r="W12" i="66" s="1"/>
  <c r="Y12" i="66" s="1"/>
  <c r="J81" i="66"/>
  <c r="K81" i="66"/>
  <c r="V22" i="66"/>
  <c r="X22" i="66" s="1"/>
  <c r="U22" i="66"/>
  <c r="W22" i="66" s="1"/>
  <c r="Y22" i="66" s="1"/>
  <c r="V10" i="66"/>
  <c r="X10" i="66" s="1"/>
  <c r="U10" i="66"/>
  <c r="W10" i="66" s="1"/>
  <c r="Y10" i="66" s="1"/>
  <c r="V17" i="66"/>
  <c r="X17" i="66" s="1"/>
  <c r="U17" i="66"/>
  <c r="W17" i="66" s="1"/>
  <c r="Y17" i="66" s="1"/>
  <c r="L14" i="66"/>
  <c r="T14" i="66"/>
  <c r="L24" i="66"/>
  <c r="T24" i="66"/>
  <c r="L20" i="66"/>
  <c r="T20" i="66"/>
  <c r="K64" i="66"/>
  <c r="J64" i="66"/>
  <c r="J80" i="66"/>
  <c r="K80" i="66"/>
  <c r="K63" i="66"/>
  <c r="J63" i="66"/>
  <c r="L91" i="66"/>
  <c r="T91" i="66"/>
  <c r="I73" i="65"/>
  <c r="I71" i="65"/>
  <c r="J74" i="65"/>
  <c r="K74" i="65"/>
  <c r="J72" i="65"/>
  <c r="K72" i="65"/>
  <c r="I70" i="65"/>
  <c r="L37" i="65"/>
  <c r="T37" i="65"/>
  <c r="L36" i="65"/>
  <c r="T36" i="65"/>
  <c r="L38" i="65"/>
  <c r="T38" i="65"/>
  <c r="L40" i="65"/>
  <c r="T40" i="65"/>
  <c r="K24" i="65"/>
  <c r="T24" i="65" s="1"/>
  <c r="L39" i="65"/>
  <c r="T39" i="65"/>
  <c r="I46" i="65"/>
  <c r="J46" i="65" s="1"/>
  <c r="I68" i="65"/>
  <c r="K68" i="65" s="1"/>
  <c r="I87" i="65"/>
  <c r="J87" i="65" s="1"/>
  <c r="I56" i="65"/>
  <c r="K56" i="65" s="1"/>
  <c r="I64" i="65"/>
  <c r="J64" i="65" s="1"/>
  <c r="I58" i="65"/>
  <c r="J58" i="65" s="1"/>
  <c r="I67" i="65"/>
  <c r="J67" i="65" s="1"/>
  <c r="I96" i="65"/>
  <c r="J96" i="65" s="1"/>
  <c r="I47" i="65"/>
  <c r="K47" i="65" s="1"/>
  <c r="I99" i="65"/>
  <c r="K99" i="65" s="1"/>
  <c r="I81" i="65"/>
  <c r="J81" i="65" s="1"/>
  <c r="I79" i="65"/>
  <c r="K79" i="65" s="1"/>
  <c r="I65" i="65"/>
  <c r="K65" i="65" s="1"/>
  <c r="I91" i="65"/>
  <c r="K91" i="65" s="1"/>
  <c r="I83" i="65"/>
  <c r="K83" i="65" s="1"/>
  <c r="I94" i="65"/>
  <c r="K94" i="65" s="1"/>
  <c r="I60" i="65"/>
  <c r="K60" i="65" s="1"/>
  <c r="I85" i="65"/>
  <c r="K85" i="65" s="1"/>
  <c r="I92" i="65"/>
  <c r="K92" i="65" s="1"/>
  <c r="I80" i="65"/>
  <c r="K80" i="65" s="1"/>
  <c r="L18" i="65"/>
  <c r="T18" i="65"/>
  <c r="L12" i="65"/>
  <c r="T12" i="65"/>
  <c r="L32" i="65"/>
  <c r="T32" i="65"/>
  <c r="L23" i="65"/>
  <c r="T23" i="65"/>
  <c r="L35" i="65"/>
  <c r="T35" i="65"/>
  <c r="I95" i="65"/>
  <c r="L34" i="65"/>
  <c r="T34" i="65"/>
  <c r="L17" i="65"/>
  <c r="T17" i="65"/>
  <c r="I66" i="65"/>
  <c r="I59" i="65"/>
  <c r="L15" i="65"/>
  <c r="T15" i="65"/>
  <c r="L10" i="65"/>
  <c r="T10" i="65"/>
  <c r="J99" i="65"/>
  <c r="L21" i="65"/>
  <c r="T21" i="65"/>
  <c r="I48" i="65"/>
  <c r="I54" i="65"/>
  <c r="I52" i="65"/>
  <c r="I57" i="65"/>
  <c r="I98" i="65"/>
  <c r="I61" i="65"/>
  <c r="K87" i="65"/>
  <c r="L24" i="65"/>
  <c r="K53" i="65"/>
  <c r="J53" i="65"/>
  <c r="L16" i="65"/>
  <c r="T16" i="65"/>
  <c r="L30" i="65"/>
  <c r="T30" i="65"/>
  <c r="L29" i="65"/>
  <c r="T29" i="65"/>
  <c r="L25" i="65"/>
  <c r="T25" i="65"/>
  <c r="I86" i="65"/>
  <c r="I90" i="65"/>
  <c r="I100" i="65"/>
  <c r="L27" i="65"/>
  <c r="T27" i="65"/>
  <c r="I55" i="65"/>
  <c r="I45" i="65"/>
  <c r="I69" i="65"/>
  <c r="K14" i="65"/>
  <c r="J14" i="65"/>
  <c r="L31" i="65"/>
  <c r="T31" i="65"/>
  <c r="L26" i="65"/>
  <c r="T26" i="65"/>
  <c r="I89" i="65"/>
  <c r="I97" i="65"/>
  <c r="K22" i="65"/>
  <c r="J22" i="65"/>
  <c r="I49" i="65"/>
  <c r="I51" i="65"/>
  <c r="L28" i="65"/>
  <c r="T28" i="65"/>
  <c r="L13" i="65"/>
  <c r="T13" i="65"/>
  <c r="I82" i="65"/>
  <c r="L33" i="65"/>
  <c r="T33" i="65"/>
  <c r="L19" i="65"/>
  <c r="T19" i="65"/>
  <c r="I93" i="65"/>
  <c r="I84" i="65"/>
  <c r="I88" i="65"/>
  <c r="I50" i="65"/>
  <c r="I63" i="65"/>
  <c r="I62" i="65"/>
  <c r="L11" i="65"/>
  <c r="T11" i="65"/>
  <c r="J82" i="63"/>
  <c r="J52" i="63"/>
  <c r="J88" i="63"/>
  <c r="J50" i="63"/>
  <c r="K95" i="63"/>
  <c r="L95" i="63" s="1"/>
  <c r="J51" i="63"/>
  <c r="J57" i="63"/>
  <c r="V34" i="63"/>
  <c r="X34" i="63" s="1"/>
  <c r="U34" i="63"/>
  <c r="W34" i="63" s="1"/>
  <c r="Y34" i="63" s="1"/>
  <c r="K96" i="63"/>
  <c r="J96" i="63"/>
  <c r="J64" i="63"/>
  <c r="K64" i="63"/>
  <c r="L22" i="63"/>
  <c r="T22" i="63"/>
  <c r="T95" i="63"/>
  <c r="K85" i="63"/>
  <c r="J85" i="63"/>
  <c r="V19" i="63"/>
  <c r="X19" i="63" s="1"/>
  <c r="U19" i="63"/>
  <c r="W19" i="63" s="1"/>
  <c r="Y19" i="63" s="1"/>
  <c r="L52" i="63"/>
  <c r="T52" i="63"/>
  <c r="V31" i="63"/>
  <c r="X31" i="63" s="1"/>
  <c r="U31" i="63"/>
  <c r="W31" i="63" s="1"/>
  <c r="Y31" i="63" s="1"/>
  <c r="J92" i="63"/>
  <c r="K92" i="63"/>
  <c r="J84" i="63"/>
  <c r="K84" i="63"/>
  <c r="J59" i="63"/>
  <c r="K59" i="63"/>
  <c r="V23" i="63"/>
  <c r="X23" i="63" s="1"/>
  <c r="U23" i="63"/>
  <c r="W23" i="63" s="1"/>
  <c r="Y23" i="63" s="1"/>
  <c r="K63" i="63"/>
  <c r="J63" i="63"/>
  <c r="K91" i="63"/>
  <c r="J91" i="63"/>
  <c r="K79" i="63"/>
  <c r="J79" i="63"/>
  <c r="V29" i="63"/>
  <c r="X29" i="63" s="1"/>
  <c r="U29" i="63"/>
  <c r="W29" i="63" s="1"/>
  <c r="Y29" i="63" s="1"/>
  <c r="K66" i="63"/>
  <c r="J66" i="63"/>
  <c r="K97" i="63"/>
  <c r="J97" i="63"/>
  <c r="J58" i="63"/>
  <c r="K58" i="63"/>
  <c r="L82" i="63"/>
  <c r="T82" i="63"/>
  <c r="K67" i="63"/>
  <c r="J67" i="63"/>
  <c r="V16" i="63"/>
  <c r="X16" i="63" s="1"/>
  <c r="U16" i="63"/>
  <c r="W16" i="63" s="1"/>
  <c r="Y16" i="63" s="1"/>
  <c r="K60" i="63"/>
  <c r="J60" i="63"/>
  <c r="J86" i="63"/>
  <c r="K86" i="63"/>
  <c r="L51" i="63"/>
  <c r="T51" i="63"/>
  <c r="J54" i="63"/>
  <c r="K54" i="63"/>
  <c r="K83" i="63"/>
  <c r="J83" i="63"/>
  <c r="K90" i="63"/>
  <c r="J90" i="63"/>
  <c r="J80" i="63"/>
  <c r="K80" i="63"/>
  <c r="V10" i="63"/>
  <c r="X10" i="63" s="1"/>
  <c r="U10" i="63"/>
  <c r="W10" i="63" s="1"/>
  <c r="Y10" i="63" s="1"/>
  <c r="K55" i="63"/>
  <c r="J55" i="63"/>
  <c r="K53" i="63"/>
  <c r="J53" i="63"/>
  <c r="V18" i="63"/>
  <c r="X18" i="63" s="1"/>
  <c r="U18" i="63"/>
  <c r="W18" i="63" s="1"/>
  <c r="Y18" i="63" s="1"/>
  <c r="K47" i="63"/>
  <c r="J47" i="63"/>
  <c r="V11" i="63"/>
  <c r="X11" i="63" s="1"/>
  <c r="U11" i="63"/>
  <c r="W11" i="63" s="1"/>
  <c r="Y11" i="63" s="1"/>
  <c r="J94" i="63"/>
  <c r="K94" i="63"/>
  <c r="L50" i="63"/>
  <c r="T50" i="63"/>
  <c r="K99" i="63"/>
  <c r="J99" i="63"/>
  <c r="L49" i="63"/>
  <c r="T49" i="63"/>
  <c r="K45" i="63"/>
  <c r="J45" i="63"/>
  <c r="V15" i="63"/>
  <c r="X15" i="63" s="1"/>
  <c r="U15" i="63"/>
  <c r="W15" i="63" s="1"/>
  <c r="Y15" i="63" s="1"/>
  <c r="L56" i="63"/>
  <c r="T56" i="63"/>
  <c r="V12" i="63"/>
  <c r="X12" i="63" s="1"/>
  <c r="U12" i="63"/>
  <c r="W12" i="63" s="1"/>
  <c r="Y12" i="63" s="1"/>
  <c r="V27" i="63"/>
  <c r="X27" i="63" s="1"/>
  <c r="U27" i="63"/>
  <c r="W27" i="63" s="1"/>
  <c r="Y27" i="63" s="1"/>
  <c r="L57" i="63"/>
  <c r="T57" i="63"/>
  <c r="K68" i="63"/>
  <c r="J68" i="63"/>
  <c r="J62" i="63"/>
  <c r="K62" i="63"/>
  <c r="V14" i="63"/>
  <c r="X14" i="63" s="1"/>
  <c r="U14" i="63"/>
  <c r="W14" i="63" s="1"/>
  <c r="Y14" i="63" s="1"/>
  <c r="L30" i="63"/>
  <c r="T30" i="63"/>
  <c r="K46" i="63"/>
  <c r="J46" i="63"/>
  <c r="V21" i="63"/>
  <c r="X21" i="63" s="1"/>
  <c r="U21" i="63"/>
  <c r="W21" i="63" s="1"/>
  <c r="Y21" i="63" s="1"/>
  <c r="V20" i="63"/>
  <c r="X20" i="63" s="1"/>
  <c r="U20" i="63"/>
  <c r="W20" i="63" s="1"/>
  <c r="Y20" i="63" s="1"/>
  <c r="V26" i="63"/>
  <c r="X26" i="63" s="1"/>
  <c r="U26" i="63"/>
  <c r="W26" i="63" s="1"/>
  <c r="Y26" i="63" s="1"/>
  <c r="K89" i="63"/>
  <c r="J89" i="63"/>
  <c r="L93" i="63"/>
  <c r="T93" i="63"/>
  <c r="L24" i="63"/>
  <c r="T24" i="63"/>
  <c r="V17" i="63"/>
  <c r="X17" i="63" s="1"/>
  <c r="U17" i="63"/>
  <c r="W17" i="63" s="1"/>
  <c r="Y17" i="63" s="1"/>
  <c r="V25" i="63"/>
  <c r="X25" i="63" s="1"/>
  <c r="U25" i="63"/>
  <c r="W25" i="63" s="1"/>
  <c r="Y25" i="63" s="1"/>
  <c r="K61" i="63"/>
  <c r="J61" i="63"/>
  <c r="K65" i="63"/>
  <c r="J65" i="63"/>
  <c r="L81" i="63"/>
  <c r="T81" i="63"/>
  <c r="K98" i="63"/>
  <c r="J98" i="63"/>
  <c r="V32" i="63"/>
  <c r="X32" i="63" s="1"/>
  <c r="U32" i="63"/>
  <c r="W32" i="63" s="1"/>
  <c r="Y32" i="63" s="1"/>
  <c r="V28" i="63"/>
  <c r="X28" i="63" s="1"/>
  <c r="U28" i="63"/>
  <c r="W28" i="63" s="1"/>
  <c r="Y28" i="63" s="1"/>
  <c r="L48" i="63"/>
  <c r="T48" i="63"/>
  <c r="V33" i="63"/>
  <c r="X33" i="63" s="1"/>
  <c r="U33" i="63"/>
  <c r="W33" i="63" s="1"/>
  <c r="Y33" i="63" s="1"/>
  <c r="V13" i="63"/>
  <c r="X13" i="63" s="1"/>
  <c r="U13" i="63"/>
  <c r="W13" i="63" s="1"/>
  <c r="Y13" i="63" s="1"/>
  <c r="L88" i="63"/>
  <c r="T88" i="63"/>
  <c r="K87" i="63"/>
  <c r="J87" i="63"/>
  <c r="J66" i="60"/>
  <c r="K66" i="60"/>
  <c r="K51" i="60"/>
  <c r="L51" i="60" s="1"/>
  <c r="K45" i="60"/>
  <c r="J45" i="60"/>
  <c r="K64" i="60"/>
  <c r="J64" i="60"/>
  <c r="T69" i="60"/>
  <c r="L69" i="60"/>
  <c r="K68" i="60"/>
  <c r="J68" i="60"/>
  <c r="T48" i="60"/>
  <c r="L48" i="60"/>
  <c r="L67" i="60"/>
  <c r="T67" i="60"/>
  <c r="K55" i="60"/>
  <c r="J55" i="60"/>
  <c r="J60" i="60"/>
  <c r="K60" i="60"/>
  <c r="K50" i="60"/>
  <c r="J50" i="60"/>
  <c r="L44" i="60"/>
  <c r="T44" i="60"/>
  <c r="T70" i="60"/>
  <c r="L70" i="60"/>
  <c r="T63" i="60"/>
  <c r="L63" i="60"/>
  <c r="L46" i="60"/>
  <c r="T46" i="60"/>
  <c r="K58" i="60"/>
  <c r="J58" i="60"/>
  <c r="L57" i="60"/>
  <c r="T57" i="60"/>
  <c r="J65" i="60"/>
  <c r="K65" i="60"/>
  <c r="T62" i="60"/>
  <c r="L62" i="60"/>
  <c r="L72" i="60"/>
  <c r="T72" i="60"/>
  <c r="L47" i="60"/>
  <c r="T47" i="60"/>
  <c r="L53" i="60"/>
  <c r="T53" i="60"/>
  <c r="J52" i="60"/>
  <c r="K52" i="60"/>
  <c r="V26" i="55"/>
  <c r="X26" i="55" s="1"/>
  <c r="U26" i="55"/>
  <c r="W26" i="55" s="1"/>
  <c r="Y26" i="55" s="1"/>
  <c r="V10" i="55"/>
  <c r="X10" i="55" s="1"/>
  <c r="U10" i="55"/>
  <c r="W10" i="55" s="1"/>
  <c r="Y10" i="55" s="1"/>
  <c r="K63" i="55"/>
  <c r="J63" i="55"/>
  <c r="K57" i="55"/>
  <c r="J57" i="55"/>
  <c r="K96" i="55"/>
  <c r="J96" i="55"/>
  <c r="K85" i="55"/>
  <c r="J85" i="55"/>
  <c r="U38" i="55"/>
  <c r="W38" i="55" s="1"/>
  <c r="Y38" i="55" s="1"/>
  <c r="V38" i="55"/>
  <c r="X38" i="55" s="1"/>
  <c r="K52" i="55"/>
  <c r="J52" i="55"/>
  <c r="K92" i="55"/>
  <c r="J92" i="55"/>
  <c r="K77" i="55"/>
  <c r="J77" i="55"/>
  <c r="U33" i="55"/>
  <c r="W33" i="55" s="1"/>
  <c r="Y33" i="55" s="1"/>
  <c r="V33" i="55"/>
  <c r="X33" i="55" s="1"/>
  <c r="K70" i="55"/>
  <c r="J70" i="55"/>
  <c r="J68" i="55"/>
  <c r="K68" i="55"/>
  <c r="V25" i="55"/>
  <c r="X25" i="55" s="1"/>
  <c r="U25" i="55"/>
  <c r="W25" i="55" s="1"/>
  <c r="Y25" i="55" s="1"/>
  <c r="J97" i="55"/>
  <c r="K97" i="55"/>
  <c r="T34" i="55"/>
  <c r="L34" i="55"/>
  <c r="K45" i="55"/>
  <c r="J45" i="55"/>
  <c r="V17" i="55"/>
  <c r="X17" i="55" s="1"/>
  <c r="U17" i="55"/>
  <c r="W17" i="55" s="1"/>
  <c r="Y17" i="55" s="1"/>
  <c r="V22" i="55"/>
  <c r="X22" i="55" s="1"/>
  <c r="U22" i="55"/>
  <c r="W22" i="55" s="1"/>
  <c r="Y22" i="55" s="1"/>
  <c r="J69" i="55"/>
  <c r="K69" i="55"/>
  <c r="K66" i="55"/>
  <c r="J66" i="55"/>
  <c r="U36" i="55"/>
  <c r="W36" i="55" s="1"/>
  <c r="Y36" i="55" s="1"/>
  <c r="V36" i="55"/>
  <c r="X36" i="55" s="1"/>
  <c r="V30" i="55"/>
  <c r="X30" i="55" s="1"/>
  <c r="U30" i="55"/>
  <c r="W30" i="55" s="1"/>
  <c r="Y30" i="55" s="1"/>
  <c r="K76" i="55"/>
  <c r="J76" i="55"/>
  <c r="V15" i="55"/>
  <c r="X15" i="55" s="1"/>
  <c r="U15" i="55"/>
  <c r="W15" i="55" s="1"/>
  <c r="Y15" i="55" s="1"/>
  <c r="V12" i="55"/>
  <c r="X12" i="55" s="1"/>
  <c r="U12" i="55"/>
  <c r="W12" i="55" s="1"/>
  <c r="Y12" i="55" s="1"/>
  <c r="K55" i="55"/>
  <c r="J55" i="55"/>
  <c r="K49" i="55"/>
  <c r="J49" i="55"/>
  <c r="K87" i="55"/>
  <c r="J87" i="55"/>
  <c r="L51" i="55"/>
  <c r="T51" i="55"/>
  <c r="U35" i="55"/>
  <c r="W35" i="55" s="1"/>
  <c r="Y35" i="55" s="1"/>
  <c r="V35" i="55"/>
  <c r="X35" i="55" s="1"/>
  <c r="J99" i="55"/>
  <c r="K99" i="55"/>
  <c r="L98" i="55"/>
  <c r="T98" i="55"/>
  <c r="L94" i="55"/>
  <c r="T94" i="55"/>
  <c r="V11" i="55"/>
  <c r="X11" i="55" s="1"/>
  <c r="U11" i="55"/>
  <c r="W11" i="55" s="1"/>
  <c r="Y11" i="55" s="1"/>
  <c r="T16" i="55"/>
  <c r="L16" i="55"/>
  <c r="K78" i="55"/>
  <c r="J78" i="55"/>
  <c r="V23" i="55"/>
  <c r="X23" i="55" s="1"/>
  <c r="U23" i="55"/>
  <c r="W23" i="55" s="1"/>
  <c r="Y23" i="55" s="1"/>
  <c r="V20" i="55"/>
  <c r="X20" i="55" s="1"/>
  <c r="U20" i="55"/>
  <c r="W20" i="55" s="1"/>
  <c r="Y20" i="55" s="1"/>
  <c r="K56" i="55"/>
  <c r="J56" i="55"/>
  <c r="K54" i="55"/>
  <c r="J54" i="55"/>
  <c r="K90" i="55"/>
  <c r="J90" i="55"/>
  <c r="T24" i="55"/>
  <c r="L24" i="55"/>
  <c r="K59" i="55"/>
  <c r="J59" i="55"/>
  <c r="K62" i="55"/>
  <c r="J62" i="55"/>
  <c r="K91" i="55"/>
  <c r="J91" i="55"/>
  <c r="K60" i="55"/>
  <c r="J60" i="55"/>
  <c r="K58" i="55"/>
  <c r="J58" i="55"/>
  <c r="K75" i="55"/>
  <c r="J75" i="55"/>
  <c r="L82" i="55"/>
  <c r="T82" i="55"/>
  <c r="L65" i="55"/>
  <c r="T65" i="55"/>
  <c r="K44" i="55"/>
  <c r="J44" i="55"/>
  <c r="L46" i="55"/>
  <c r="T46" i="55"/>
  <c r="K47" i="55"/>
  <c r="J47" i="55"/>
  <c r="K80" i="55"/>
  <c r="J80" i="55"/>
  <c r="K53" i="55"/>
  <c r="J53" i="55"/>
  <c r="V29" i="55"/>
  <c r="X29" i="55" s="1"/>
  <c r="U29" i="55"/>
  <c r="W29" i="55" s="1"/>
  <c r="Y29" i="55" s="1"/>
  <c r="V21" i="55"/>
  <c r="X21" i="55" s="1"/>
  <c r="U21" i="55"/>
  <c r="W21" i="55" s="1"/>
  <c r="Y21" i="55" s="1"/>
  <c r="U37" i="55"/>
  <c r="W37" i="55" s="1"/>
  <c r="Y37" i="55" s="1"/>
  <c r="V37" i="55"/>
  <c r="X37" i="55" s="1"/>
  <c r="K67" i="55"/>
  <c r="J67" i="55"/>
  <c r="J64" i="55"/>
  <c r="K64" i="55"/>
  <c r="J95" i="55"/>
  <c r="K95" i="55"/>
  <c r="K81" i="55"/>
  <c r="J81" i="55"/>
  <c r="K43" i="55"/>
  <c r="J43" i="55"/>
  <c r="K50" i="55"/>
  <c r="J50" i="55"/>
  <c r="V14" i="55"/>
  <c r="X14" i="55" s="1"/>
  <c r="U14" i="55"/>
  <c r="W14" i="55" s="1"/>
  <c r="Y14" i="55" s="1"/>
  <c r="K79" i="55"/>
  <c r="J79" i="55"/>
  <c r="L86" i="55"/>
  <c r="T86" i="55"/>
  <c r="V19" i="55"/>
  <c r="X19" i="55" s="1"/>
  <c r="U19" i="55"/>
  <c r="W19" i="55" s="1"/>
  <c r="Y19" i="55" s="1"/>
  <c r="V13" i="55"/>
  <c r="X13" i="55" s="1"/>
  <c r="U13" i="55"/>
  <c r="W13" i="55" s="1"/>
  <c r="Y13" i="55" s="1"/>
  <c r="V18" i="55"/>
  <c r="X18" i="55" s="1"/>
  <c r="U18" i="55"/>
  <c r="W18" i="55" s="1"/>
  <c r="Y18" i="55" s="1"/>
  <c r="U31" i="55"/>
  <c r="W31" i="55" s="1"/>
  <c r="Y31" i="55" s="1"/>
  <c r="V31" i="55"/>
  <c r="X31" i="55" s="1"/>
  <c r="V28" i="55"/>
  <c r="X28" i="55" s="1"/>
  <c r="U28" i="55"/>
  <c r="W28" i="55" s="1"/>
  <c r="Y28" i="55" s="1"/>
  <c r="K48" i="55"/>
  <c r="J48" i="55"/>
  <c r="K88" i="55"/>
  <c r="J88" i="55"/>
  <c r="K93" i="55"/>
  <c r="J93" i="55"/>
  <c r="K61" i="55"/>
  <c r="J61" i="55"/>
  <c r="L83" i="55"/>
  <c r="T83" i="55"/>
  <c r="L84" i="55"/>
  <c r="T84" i="55"/>
  <c r="L89" i="55"/>
  <c r="T89" i="55"/>
  <c r="V27" i="55"/>
  <c r="X27" i="55" s="1"/>
  <c r="U27" i="55"/>
  <c r="W27" i="55" s="1"/>
  <c r="Y27" i="55" s="1"/>
  <c r="U32" i="55"/>
  <c r="W32" i="55" s="1"/>
  <c r="Y32" i="55" s="1"/>
  <c r="V32" i="55"/>
  <c r="X32" i="55" s="1"/>
  <c r="J68" i="61"/>
  <c r="K68" i="61"/>
  <c r="J67" i="61"/>
  <c r="K67" i="61"/>
  <c r="L47" i="61"/>
  <c r="T47" i="61"/>
  <c r="K96" i="61"/>
  <c r="J96" i="61"/>
  <c r="K84" i="61"/>
  <c r="J84" i="61"/>
  <c r="U31" i="61"/>
  <c r="W31" i="61" s="1"/>
  <c r="Y31" i="61" s="1"/>
  <c r="V31" i="61"/>
  <c r="X31" i="61" s="1"/>
  <c r="L98" i="61"/>
  <c r="T98" i="61"/>
  <c r="L65" i="61"/>
  <c r="T65" i="61"/>
  <c r="V32" i="61"/>
  <c r="X32" i="61" s="1"/>
  <c r="U32" i="61"/>
  <c r="W32" i="61" s="1"/>
  <c r="Y32" i="61" s="1"/>
  <c r="K91" i="61"/>
  <c r="J91" i="61"/>
  <c r="L26" i="61"/>
  <c r="T26" i="61"/>
  <c r="L64" i="61"/>
  <c r="T64" i="61"/>
  <c r="U19" i="61"/>
  <c r="W19" i="61" s="1"/>
  <c r="Y19" i="61" s="1"/>
  <c r="V19" i="61"/>
  <c r="X19" i="61" s="1"/>
  <c r="U39" i="61"/>
  <c r="W39" i="61" s="1"/>
  <c r="Y39" i="61" s="1"/>
  <c r="V39" i="61"/>
  <c r="X39" i="61" s="1"/>
  <c r="U28" i="61"/>
  <c r="W28" i="61" s="1"/>
  <c r="Y28" i="61" s="1"/>
  <c r="V28" i="61"/>
  <c r="X28" i="61" s="1"/>
  <c r="L66" i="61"/>
  <c r="T66" i="61"/>
  <c r="T57" i="61"/>
  <c r="L57" i="61"/>
  <c r="T55" i="61"/>
  <c r="L55" i="61"/>
  <c r="V38" i="61"/>
  <c r="X38" i="61" s="1"/>
  <c r="U38" i="61"/>
  <c r="W38" i="61" s="1"/>
  <c r="Y38" i="61" s="1"/>
  <c r="L82" i="61"/>
  <c r="T82" i="61"/>
  <c r="K52" i="61"/>
  <c r="J52" i="61"/>
  <c r="T51" i="61"/>
  <c r="L51" i="61"/>
  <c r="U27" i="61"/>
  <c r="W27" i="61" s="1"/>
  <c r="Y27" i="61" s="1"/>
  <c r="V27" i="61"/>
  <c r="X27" i="61" s="1"/>
  <c r="U21" i="61"/>
  <c r="W21" i="61" s="1"/>
  <c r="Y21" i="61" s="1"/>
  <c r="V21" i="61"/>
  <c r="X21" i="61" s="1"/>
  <c r="U15" i="61"/>
  <c r="W15" i="61" s="1"/>
  <c r="Y15" i="61" s="1"/>
  <c r="V15" i="61"/>
  <c r="X15" i="61" s="1"/>
  <c r="K93" i="61"/>
  <c r="J93" i="61"/>
  <c r="K77" i="61"/>
  <c r="J77" i="61"/>
  <c r="J71" i="61"/>
  <c r="K71" i="61"/>
  <c r="T61" i="61"/>
  <c r="L61" i="61"/>
  <c r="L49" i="61"/>
  <c r="T49" i="61"/>
  <c r="U11" i="61"/>
  <c r="W11" i="61" s="1"/>
  <c r="Y11" i="61" s="1"/>
  <c r="V11" i="61"/>
  <c r="X11" i="61" s="1"/>
  <c r="K92" i="61"/>
  <c r="J92" i="61"/>
  <c r="K60" i="61"/>
  <c r="J60" i="61"/>
  <c r="L45" i="61"/>
  <c r="T45" i="61"/>
  <c r="U13" i="61"/>
  <c r="W13" i="61" s="1"/>
  <c r="Y13" i="61" s="1"/>
  <c r="V13" i="61"/>
  <c r="X13" i="61" s="1"/>
  <c r="L16" i="61"/>
  <c r="T16" i="61"/>
  <c r="T86" i="61"/>
  <c r="L86" i="61"/>
  <c r="T56" i="61"/>
  <c r="L56" i="61"/>
  <c r="T62" i="61"/>
  <c r="L62" i="61"/>
  <c r="L99" i="61"/>
  <c r="T99" i="61"/>
  <c r="K83" i="61"/>
  <c r="J83" i="61"/>
  <c r="L81" i="61"/>
  <c r="T81" i="61"/>
  <c r="U23" i="61"/>
  <c r="W23" i="61" s="1"/>
  <c r="Y23" i="61" s="1"/>
  <c r="V23" i="61"/>
  <c r="X23" i="61" s="1"/>
  <c r="K80" i="61"/>
  <c r="J80" i="61"/>
  <c r="V25" i="61"/>
  <c r="X25" i="61" s="1"/>
  <c r="U25" i="61"/>
  <c r="W25" i="61" s="1"/>
  <c r="Y25" i="61" s="1"/>
  <c r="T53" i="61"/>
  <c r="L53" i="61"/>
  <c r="K90" i="61"/>
  <c r="J90" i="61"/>
  <c r="U10" i="61"/>
  <c r="W10" i="61" s="1"/>
  <c r="Y10" i="61" s="1"/>
  <c r="V10" i="61"/>
  <c r="X10" i="61" s="1"/>
  <c r="U35" i="61"/>
  <c r="W35" i="61" s="1"/>
  <c r="Y35" i="61" s="1"/>
  <c r="V35" i="61"/>
  <c r="X35" i="61" s="1"/>
  <c r="U22" i="61"/>
  <c r="W22" i="61" s="1"/>
  <c r="Y22" i="61" s="1"/>
  <c r="V22" i="61"/>
  <c r="X22" i="61" s="1"/>
  <c r="U20" i="61"/>
  <c r="W20" i="61" s="1"/>
  <c r="Y20" i="61" s="1"/>
  <c r="V20" i="61"/>
  <c r="X20" i="61" s="1"/>
  <c r="U17" i="61"/>
  <c r="W17" i="61" s="1"/>
  <c r="Y17" i="61" s="1"/>
  <c r="V17" i="61"/>
  <c r="X17" i="61" s="1"/>
  <c r="T63" i="61"/>
  <c r="L63" i="61"/>
  <c r="T59" i="61"/>
  <c r="L59" i="61"/>
  <c r="L100" i="61"/>
  <c r="T100" i="61"/>
  <c r="K97" i="61"/>
  <c r="J97" i="61"/>
  <c r="V36" i="61"/>
  <c r="X36" i="61" s="1"/>
  <c r="U36" i="61"/>
  <c r="W36" i="61" s="1"/>
  <c r="Y36" i="61" s="1"/>
  <c r="J72" i="61"/>
  <c r="K72" i="61"/>
  <c r="K78" i="61"/>
  <c r="J78" i="61"/>
  <c r="T85" i="61"/>
  <c r="L85" i="61"/>
  <c r="U30" i="61"/>
  <c r="W30" i="61" s="1"/>
  <c r="Y30" i="61" s="1"/>
  <c r="V30" i="61"/>
  <c r="X30" i="61" s="1"/>
  <c r="J70" i="61"/>
  <c r="K70" i="61"/>
  <c r="K58" i="61"/>
  <c r="J58" i="61"/>
  <c r="U18" i="61"/>
  <c r="W18" i="61" s="1"/>
  <c r="Y18" i="61" s="1"/>
  <c r="V18" i="61"/>
  <c r="X18" i="61" s="1"/>
  <c r="U33" i="61"/>
  <c r="W33" i="61" s="1"/>
  <c r="Y33" i="61" s="1"/>
  <c r="V33" i="61"/>
  <c r="X33" i="61" s="1"/>
  <c r="K95" i="61"/>
  <c r="J95" i="61"/>
  <c r="K79" i="61"/>
  <c r="J79" i="61"/>
  <c r="T89" i="61"/>
  <c r="L89" i="61"/>
  <c r="U29" i="61"/>
  <c r="W29" i="61" s="1"/>
  <c r="Y29" i="61" s="1"/>
  <c r="V29" i="61"/>
  <c r="X29" i="61" s="1"/>
  <c r="U37" i="61"/>
  <c r="W37" i="61" s="1"/>
  <c r="Y37" i="61" s="1"/>
  <c r="V37" i="61"/>
  <c r="X37" i="61" s="1"/>
  <c r="L48" i="61"/>
  <c r="T48" i="61"/>
  <c r="T54" i="61"/>
  <c r="L54" i="61"/>
  <c r="U12" i="61"/>
  <c r="W12" i="61" s="1"/>
  <c r="Y12" i="61" s="1"/>
  <c r="V12" i="61"/>
  <c r="X12" i="61" s="1"/>
  <c r="U14" i="61"/>
  <c r="W14" i="61" s="1"/>
  <c r="Y14" i="61" s="1"/>
  <c r="V14" i="61"/>
  <c r="X14" i="61" s="1"/>
  <c r="V34" i="61"/>
  <c r="X34" i="61" s="1"/>
  <c r="U34" i="61"/>
  <c r="W34" i="61" s="1"/>
  <c r="Y34" i="61" s="1"/>
  <c r="L44" i="61"/>
  <c r="T44" i="61"/>
  <c r="L50" i="61"/>
  <c r="T50" i="61"/>
  <c r="T87" i="61"/>
  <c r="L87" i="61"/>
  <c r="T94" i="61"/>
  <c r="L94" i="61"/>
  <c r="L69" i="61"/>
  <c r="T69" i="61"/>
  <c r="L46" i="61"/>
  <c r="T46" i="61"/>
  <c r="L24" i="61"/>
  <c r="T24" i="61"/>
  <c r="T88" i="61"/>
  <c r="L88" i="61"/>
  <c r="U13" i="58"/>
  <c r="W13" i="58" s="1"/>
  <c r="Y13" i="58" s="1"/>
  <c r="V13" i="58"/>
  <c r="X13" i="58" s="1"/>
  <c r="V39" i="58"/>
  <c r="X39" i="58" s="1"/>
  <c r="U39" i="58"/>
  <c r="W39" i="58" s="1"/>
  <c r="Y39" i="58" s="1"/>
  <c r="K85" i="58"/>
  <c r="J85" i="58"/>
  <c r="K88" i="58"/>
  <c r="J88" i="58"/>
  <c r="K57" i="58"/>
  <c r="J57" i="58"/>
  <c r="T51" i="58"/>
  <c r="L51" i="58"/>
  <c r="U31" i="58"/>
  <c r="W31" i="58" s="1"/>
  <c r="Y31" i="58" s="1"/>
  <c r="V31" i="58"/>
  <c r="X31" i="58" s="1"/>
  <c r="T26" i="58"/>
  <c r="L26" i="58"/>
  <c r="J101" i="58"/>
  <c r="K101" i="58"/>
  <c r="L79" i="58"/>
  <c r="T79" i="58"/>
  <c r="L64" i="58"/>
  <c r="T64" i="58"/>
  <c r="U20" i="58"/>
  <c r="W20" i="58" s="1"/>
  <c r="Y20" i="58" s="1"/>
  <c r="V20" i="58"/>
  <c r="X20" i="58" s="1"/>
  <c r="L66" i="58"/>
  <c r="T66" i="58"/>
  <c r="J65" i="58"/>
  <c r="K65" i="58"/>
  <c r="L82" i="58"/>
  <c r="T82" i="58"/>
  <c r="T62" i="58"/>
  <c r="L62" i="58"/>
  <c r="V30" i="58"/>
  <c r="X30" i="58" s="1"/>
  <c r="U30" i="58"/>
  <c r="W30" i="58" s="1"/>
  <c r="Y30" i="58" s="1"/>
  <c r="L24" i="58"/>
  <c r="T24" i="58"/>
  <c r="L100" i="58"/>
  <c r="T100" i="58"/>
  <c r="K80" i="58"/>
  <c r="J80" i="58"/>
  <c r="U36" i="58"/>
  <c r="W36" i="58" s="1"/>
  <c r="Y36" i="58" s="1"/>
  <c r="V36" i="58"/>
  <c r="X36" i="58" s="1"/>
  <c r="U38" i="58"/>
  <c r="W38" i="58" s="1"/>
  <c r="Y38" i="58" s="1"/>
  <c r="V38" i="58"/>
  <c r="X38" i="58" s="1"/>
  <c r="L99" i="58"/>
  <c r="T99" i="58"/>
  <c r="K58" i="58"/>
  <c r="J58" i="58"/>
  <c r="U10" i="58"/>
  <c r="W10" i="58" s="1"/>
  <c r="Y10" i="58" s="1"/>
  <c r="V10" i="58"/>
  <c r="X10" i="58" s="1"/>
  <c r="K90" i="58"/>
  <c r="J90" i="58"/>
  <c r="T47" i="58"/>
  <c r="L47" i="58"/>
  <c r="U25" i="58"/>
  <c r="W25" i="58" s="1"/>
  <c r="Y25" i="58" s="1"/>
  <c r="V25" i="58"/>
  <c r="X25" i="58" s="1"/>
  <c r="U32" i="58"/>
  <c r="W32" i="58" s="1"/>
  <c r="Y32" i="58" s="1"/>
  <c r="V32" i="58"/>
  <c r="X32" i="58" s="1"/>
  <c r="K71" i="58"/>
  <c r="J71" i="58"/>
  <c r="T61" i="58"/>
  <c r="L61" i="58"/>
  <c r="V29" i="58"/>
  <c r="X29" i="58" s="1"/>
  <c r="U29" i="58"/>
  <c r="W29" i="58" s="1"/>
  <c r="Y29" i="58" s="1"/>
  <c r="L89" i="58"/>
  <c r="T89" i="58"/>
  <c r="L92" i="58"/>
  <c r="T92" i="58"/>
  <c r="U23" i="58"/>
  <c r="W23" i="58" s="1"/>
  <c r="Y23" i="58" s="1"/>
  <c r="V23" i="58"/>
  <c r="X23" i="58" s="1"/>
  <c r="K93" i="58"/>
  <c r="J93" i="58"/>
  <c r="J72" i="58"/>
  <c r="K72" i="58"/>
  <c r="L44" i="58"/>
  <c r="T44" i="58"/>
  <c r="K78" i="58"/>
  <c r="J78" i="58"/>
  <c r="J70" i="58"/>
  <c r="K70" i="58"/>
  <c r="K59" i="58"/>
  <c r="J59" i="58"/>
  <c r="K91" i="58"/>
  <c r="J91" i="58"/>
  <c r="K53" i="58"/>
  <c r="J53" i="58"/>
  <c r="T55" i="58"/>
  <c r="L55" i="58"/>
  <c r="L16" i="58"/>
  <c r="T16" i="58"/>
  <c r="V33" i="58"/>
  <c r="X33" i="58" s="1"/>
  <c r="U33" i="58"/>
  <c r="W33" i="58" s="1"/>
  <c r="Y33" i="58" s="1"/>
  <c r="U15" i="58"/>
  <c r="W15" i="58" s="1"/>
  <c r="Y15" i="58" s="1"/>
  <c r="V15" i="58"/>
  <c r="X15" i="58" s="1"/>
  <c r="U28" i="58"/>
  <c r="W28" i="58" s="1"/>
  <c r="Y28" i="58" s="1"/>
  <c r="V28" i="58"/>
  <c r="X28" i="58" s="1"/>
  <c r="V35" i="58"/>
  <c r="X35" i="58" s="1"/>
  <c r="U35" i="58"/>
  <c r="W35" i="58" s="1"/>
  <c r="Y35" i="58" s="1"/>
  <c r="K84" i="58"/>
  <c r="J84" i="58"/>
  <c r="T49" i="58"/>
  <c r="L49" i="58"/>
  <c r="T63" i="58"/>
  <c r="L63" i="58"/>
  <c r="L69" i="58"/>
  <c r="T69" i="58"/>
  <c r="J95" i="58"/>
  <c r="K95" i="58"/>
  <c r="V21" i="58"/>
  <c r="X21" i="58" s="1"/>
  <c r="U21" i="58"/>
  <c r="W21" i="58" s="1"/>
  <c r="Y21" i="58" s="1"/>
  <c r="U11" i="58"/>
  <c r="W11" i="58" s="1"/>
  <c r="Y11" i="58" s="1"/>
  <c r="V11" i="58"/>
  <c r="X11" i="58" s="1"/>
  <c r="K67" i="58"/>
  <c r="J67" i="58"/>
  <c r="J94" i="58"/>
  <c r="K94" i="58"/>
  <c r="U27" i="58"/>
  <c r="W27" i="58" s="1"/>
  <c r="Y27" i="58" s="1"/>
  <c r="V27" i="58"/>
  <c r="X27" i="58" s="1"/>
  <c r="K81" i="58"/>
  <c r="J81" i="58"/>
  <c r="V37" i="58"/>
  <c r="X37" i="58" s="1"/>
  <c r="U37" i="58"/>
  <c r="W37" i="58" s="1"/>
  <c r="Y37" i="58" s="1"/>
  <c r="V14" i="58"/>
  <c r="X14" i="58" s="1"/>
  <c r="U14" i="58"/>
  <c r="W14" i="58" s="1"/>
  <c r="Y14" i="58" s="1"/>
  <c r="V22" i="58"/>
  <c r="X22" i="58" s="1"/>
  <c r="U22" i="58"/>
  <c r="W22" i="58" s="1"/>
  <c r="Y22" i="58" s="1"/>
  <c r="J97" i="58"/>
  <c r="K97" i="58"/>
  <c r="K83" i="58"/>
  <c r="J83" i="58"/>
  <c r="K48" i="58"/>
  <c r="J48" i="58"/>
  <c r="U12" i="58"/>
  <c r="W12" i="58" s="1"/>
  <c r="Y12" i="58" s="1"/>
  <c r="V12" i="58"/>
  <c r="X12" i="58" s="1"/>
  <c r="K98" i="58"/>
  <c r="J98" i="58"/>
  <c r="K60" i="58"/>
  <c r="J60" i="58"/>
  <c r="K54" i="58"/>
  <c r="J54" i="58"/>
  <c r="J68" i="58"/>
  <c r="K68" i="58"/>
  <c r="T46" i="58"/>
  <c r="L46" i="58"/>
  <c r="L77" i="58"/>
  <c r="T77" i="58"/>
  <c r="L52" i="58"/>
  <c r="T52" i="58"/>
  <c r="T45" i="58"/>
  <c r="L45" i="58"/>
  <c r="U34" i="58"/>
  <c r="W34" i="58" s="1"/>
  <c r="Y34" i="58" s="1"/>
  <c r="V34" i="58"/>
  <c r="X34" i="58" s="1"/>
  <c r="K102" i="58"/>
  <c r="J102" i="58"/>
  <c r="K86" i="58"/>
  <c r="J86" i="58"/>
  <c r="L56" i="58"/>
  <c r="T56" i="58"/>
  <c r="T50" i="58"/>
  <c r="L50" i="58"/>
  <c r="U19" i="58"/>
  <c r="W19" i="58" s="1"/>
  <c r="Y19" i="58" s="1"/>
  <c r="V19" i="58"/>
  <c r="X19" i="58" s="1"/>
  <c r="V18" i="58"/>
  <c r="X18" i="58" s="1"/>
  <c r="U18" i="58"/>
  <c r="W18" i="58" s="1"/>
  <c r="Y18" i="58" s="1"/>
  <c r="L96" i="58"/>
  <c r="T96" i="58"/>
  <c r="L87" i="58"/>
  <c r="T87" i="58"/>
  <c r="V17" i="58"/>
  <c r="X17" i="58" s="1"/>
  <c r="U17" i="58"/>
  <c r="W17" i="58" s="1"/>
  <c r="Y17" i="58" s="1"/>
  <c r="U24" i="60"/>
  <c r="W24" i="60" s="1"/>
  <c r="Y24" i="60" s="1"/>
  <c r="V24" i="60"/>
  <c r="X24" i="60" s="1"/>
  <c r="U59" i="60"/>
  <c r="W59" i="60" s="1"/>
  <c r="Y59" i="60" s="1"/>
  <c r="V59" i="60"/>
  <c r="X59" i="60" s="1"/>
  <c r="V61" i="60"/>
  <c r="X61" i="60" s="1"/>
  <c r="U61" i="60"/>
  <c r="W61" i="60" s="1"/>
  <c r="Y61" i="60" s="1"/>
  <c r="L98" i="60"/>
  <c r="T98" i="60"/>
  <c r="L100" i="60"/>
  <c r="T100" i="60"/>
  <c r="L96" i="60"/>
  <c r="T96" i="60"/>
  <c r="V80" i="60"/>
  <c r="X80" i="60" s="1"/>
  <c r="U80" i="60"/>
  <c r="W80" i="60" s="1"/>
  <c r="Y80" i="60" s="1"/>
  <c r="V79" i="60"/>
  <c r="X79" i="60" s="1"/>
  <c r="U79" i="60"/>
  <c r="W79" i="60" s="1"/>
  <c r="Y79" i="60" s="1"/>
  <c r="T82" i="60"/>
  <c r="L82" i="60"/>
  <c r="V83" i="60"/>
  <c r="X83" i="60" s="1"/>
  <c r="U83" i="60"/>
  <c r="W83" i="60" s="1"/>
  <c r="Y83" i="60" s="1"/>
  <c r="V26" i="60"/>
  <c r="X26" i="60" s="1"/>
  <c r="U26" i="60"/>
  <c r="W26" i="60" s="1"/>
  <c r="Y26" i="60" s="1"/>
  <c r="U56" i="60"/>
  <c r="W56" i="60" s="1"/>
  <c r="Y56" i="60" s="1"/>
  <c r="V56" i="60"/>
  <c r="X56" i="60" s="1"/>
  <c r="U99" i="60"/>
  <c r="W99" i="60" s="1"/>
  <c r="Y99" i="60" s="1"/>
  <c r="V99" i="60"/>
  <c r="X99" i="60" s="1"/>
  <c r="V71" i="60"/>
  <c r="X71" i="60" s="1"/>
  <c r="U71" i="60"/>
  <c r="W71" i="60" s="1"/>
  <c r="Y71" i="60" s="1"/>
  <c r="T97" i="60"/>
  <c r="L97" i="60"/>
  <c r="T78" i="60"/>
  <c r="L78" i="60"/>
  <c r="L92" i="60"/>
  <c r="T92" i="60"/>
  <c r="T87" i="60"/>
  <c r="L87" i="60"/>
  <c r="U54" i="60"/>
  <c r="W54" i="60" s="1"/>
  <c r="Y54" i="60" s="1"/>
  <c r="V54" i="60"/>
  <c r="X54" i="60" s="1"/>
  <c r="V49" i="60"/>
  <c r="X49" i="60" s="1"/>
  <c r="U49" i="60"/>
  <c r="W49" i="60" s="1"/>
  <c r="Y49" i="60" s="1"/>
  <c r="V94" i="60"/>
  <c r="X94" i="60" s="1"/>
  <c r="U94" i="60"/>
  <c r="W94" i="60" s="1"/>
  <c r="Y94" i="60" s="1"/>
  <c r="U88" i="60"/>
  <c r="W88" i="60" s="1"/>
  <c r="Y88" i="60" s="1"/>
  <c r="V88" i="60"/>
  <c r="X88" i="60" s="1"/>
  <c r="T84" i="60"/>
  <c r="L84" i="60"/>
  <c r="T86" i="60"/>
  <c r="L86" i="60"/>
  <c r="L85" i="60"/>
  <c r="T85" i="60"/>
  <c r="V77" i="60"/>
  <c r="X77" i="60" s="1"/>
  <c r="U77" i="60"/>
  <c r="W77" i="60" s="1"/>
  <c r="Y77" i="60" s="1"/>
  <c r="T90" i="60"/>
  <c r="L90" i="60"/>
  <c r="T93" i="60"/>
  <c r="L93" i="60"/>
  <c r="V81" i="60"/>
  <c r="X81" i="60" s="1"/>
  <c r="U81" i="60"/>
  <c r="W81" i="60" s="1"/>
  <c r="Y81" i="60" s="1"/>
  <c r="L91" i="60"/>
  <c r="T91" i="60"/>
  <c r="V95" i="60"/>
  <c r="X95" i="60" s="1"/>
  <c r="U95" i="60"/>
  <c r="W95" i="60" s="1"/>
  <c r="Y95" i="60" s="1"/>
  <c r="L89" i="60"/>
  <c r="T89" i="60"/>
  <c r="U49" i="57"/>
  <c r="W49" i="57" s="1"/>
  <c r="Y49" i="57" s="1"/>
  <c r="V49" i="57"/>
  <c r="X49" i="57" s="1"/>
  <c r="U53" i="57"/>
  <c r="W53" i="57" s="1"/>
  <c r="Y53" i="57" s="1"/>
  <c r="V53" i="57"/>
  <c r="X53" i="57" s="1"/>
  <c r="L97" i="57"/>
  <c r="T97" i="57"/>
  <c r="V71" i="57"/>
  <c r="X71" i="57" s="1"/>
  <c r="U71" i="57"/>
  <c r="W71" i="57" s="1"/>
  <c r="Y71" i="57" s="1"/>
  <c r="U88" i="57"/>
  <c r="W88" i="57" s="1"/>
  <c r="Y88" i="57" s="1"/>
  <c r="V88" i="57"/>
  <c r="X88" i="57" s="1"/>
  <c r="L101" i="57"/>
  <c r="T101" i="57"/>
  <c r="U34" i="57"/>
  <c r="W34" i="57" s="1"/>
  <c r="Y34" i="57" s="1"/>
  <c r="V34" i="57"/>
  <c r="X34" i="57" s="1"/>
  <c r="L100" i="57"/>
  <c r="T100" i="57"/>
  <c r="L102" i="57"/>
  <c r="T102" i="57"/>
  <c r="U52" i="57"/>
  <c r="W52" i="57" s="1"/>
  <c r="Y52" i="57" s="1"/>
  <c r="V52" i="57"/>
  <c r="X52" i="57" s="1"/>
  <c r="U45" i="57"/>
  <c r="W45" i="57" s="1"/>
  <c r="Y45" i="57" s="1"/>
  <c r="V45" i="57"/>
  <c r="X45" i="57" s="1"/>
  <c r="U68" i="57"/>
  <c r="W68" i="57" s="1"/>
  <c r="Y68" i="57" s="1"/>
  <c r="V68" i="57"/>
  <c r="X68" i="57" s="1"/>
  <c r="U48" i="57"/>
  <c r="W48" i="57" s="1"/>
  <c r="Y48" i="57" s="1"/>
  <c r="V48" i="57"/>
  <c r="X48" i="57" s="1"/>
  <c r="U54" i="57"/>
  <c r="W54" i="57" s="1"/>
  <c r="Y54" i="57" s="1"/>
  <c r="V54" i="57"/>
  <c r="X54" i="57" s="1"/>
  <c r="U56" i="57"/>
  <c r="W56" i="57" s="1"/>
  <c r="Y56" i="57" s="1"/>
  <c r="V56" i="57"/>
  <c r="X56" i="57" s="1"/>
  <c r="V67" i="57"/>
  <c r="X67" i="57" s="1"/>
  <c r="U67" i="57"/>
  <c r="W67" i="57" s="1"/>
  <c r="Y67" i="57" s="1"/>
  <c r="U65" i="57"/>
  <c r="W65" i="57" s="1"/>
  <c r="Y65" i="57" s="1"/>
  <c r="V65" i="57"/>
  <c r="X65" i="57" s="1"/>
  <c r="U86" i="57"/>
  <c r="W86" i="57" s="1"/>
  <c r="Y86" i="57" s="1"/>
  <c r="V86" i="57"/>
  <c r="X86" i="57" s="1"/>
  <c r="U90" i="57"/>
  <c r="W90" i="57" s="1"/>
  <c r="Y90" i="57" s="1"/>
  <c r="V90" i="57"/>
  <c r="X90" i="57" s="1"/>
  <c r="U70" i="57"/>
  <c r="W70" i="57" s="1"/>
  <c r="Y70" i="57" s="1"/>
  <c r="V70" i="57"/>
  <c r="X70" i="57" s="1"/>
  <c r="U60" i="57"/>
  <c r="W60" i="57" s="1"/>
  <c r="Y60" i="57" s="1"/>
  <c r="V60" i="57"/>
  <c r="X60" i="57" s="1"/>
  <c r="U94" i="57"/>
  <c r="W94" i="57" s="1"/>
  <c r="Y94" i="57" s="1"/>
  <c r="V94" i="57"/>
  <c r="X94" i="57" s="1"/>
  <c r="U44" i="57"/>
  <c r="W44" i="57" s="1"/>
  <c r="Y44" i="57" s="1"/>
  <c r="V44" i="57"/>
  <c r="X44" i="57" s="1"/>
  <c r="T80" i="57"/>
  <c r="L80" i="57"/>
  <c r="V84" i="57"/>
  <c r="X84" i="57" s="1"/>
  <c r="U84" i="57"/>
  <c r="W84" i="57" s="1"/>
  <c r="Y84" i="57" s="1"/>
  <c r="U24" i="57"/>
  <c r="W24" i="57" s="1"/>
  <c r="Y24" i="57" s="1"/>
  <c r="V24" i="57"/>
  <c r="X24" i="57" s="1"/>
  <c r="L92" i="57"/>
  <c r="T92" i="57"/>
  <c r="V79" i="57"/>
  <c r="X79" i="57" s="1"/>
  <c r="U79" i="57"/>
  <c r="W79" i="57" s="1"/>
  <c r="Y79" i="57" s="1"/>
  <c r="T77" i="57"/>
  <c r="L77" i="57"/>
  <c r="L82" i="57"/>
  <c r="T82" i="57"/>
  <c r="U50" i="57"/>
  <c r="W50" i="57" s="1"/>
  <c r="Y50" i="57" s="1"/>
  <c r="V50" i="57"/>
  <c r="X50" i="57" s="1"/>
  <c r="L98" i="57"/>
  <c r="T98" i="57"/>
  <c r="U55" i="57"/>
  <c r="W55" i="57" s="1"/>
  <c r="Y55" i="57" s="1"/>
  <c r="V55" i="57"/>
  <c r="X55" i="57" s="1"/>
  <c r="U61" i="57"/>
  <c r="W61" i="57" s="1"/>
  <c r="Y61" i="57" s="1"/>
  <c r="V61" i="57"/>
  <c r="X61" i="57" s="1"/>
  <c r="U64" i="57"/>
  <c r="W64" i="57" s="1"/>
  <c r="Y64" i="57" s="1"/>
  <c r="V64" i="57"/>
  <c r="X64" i="57" s="1"/>
  <c r="U63" i="57"/>
  <c r="W63" i="57" s="1"/>
  <c r="Y63" i="57" s="1"/>
  <c r="V63" i="57"/>
  <c r="X63" i="57" s="1"/>
  <c r="U47" i="57"/>
  <c r="W47" i="57" s="1"/>
  <c r="Y47" i="57" s="1"/>
  <c r="V47" i="57"/>
  <c r="X47" i="57" s="1"/>
  <c r="U57" i="57"/>
  <c r="W57" i="57" s="1"/>
  <c r="Y57" i="57" s="1"/>
  <c r="V57" i="57"/>
  <c r="X57" i="57" s="1"/>
  <c r="V16" i="57"/>
  <c r="X16" i="57" s="1"/>
  <c r="U16" i="57"/>
  <c r="W16" i="57" s="1"/>
  <c r="Y16" i="57" s="1"/>
  <c r="U69" i="57"/>
  <c r="W69" i="57" s="1"/>
  <c r="Y69" i="57" s="1"/>
  <c r="V69" i="57"/>
  <c r="X69" i="57" s="1"/>
  <c r="U62" i="57"/>
  <c r="W62" i="57" s="1"/>
  <c r="Y62" i="57" s="1"/>
  <c r="V62" i="57"/>
  <c r="X62" i="57" s="1"/>
  <c r="U58" i="57"/>
  <c r="W58" i="57" s="1"/>
  <c r="Y58" i="57" s="1"/>
  <c r="V58" i="57"/>
  <c r="X58" i="57" s="1"/>
  <c r="U46" i="57"/>
  <c r="W46" i="57" s="1"/>
  <c r="Y46" i="57" s="1"/>
  <c r="V46" i="57"/>
  <c r="X46" i="57" s="1"/>
  <c r="U91" i="57"/>
  <c r="W91" i="57" s="1"/>
  <c r="Y91" i="57" s="1"/>
  <c r="V91" i="57"/>
  <c r="X91" i="57" s="1"/>
  <c r="U51" i="57"/>
  <c r="W51" i="57" s="1"/>
  <c r="Y51" i="57" s="1"/>
  <c r="V51" i="57"/>
  <c r="X51" i="57" s="1"/>
  <c r="U66" i="57"/>
  <c r="W66" i="57" s="1"/>
  <c r="Y66" i="57" s="1"/>
  <c r="V66" i="57"/>
  <c r="X66" i="57" s="1"/>
  <c r="V95" i="57"/>
  <c r="X95" i="57" s="1"/>
  <c r="U95" i="57"/>
  <c r="W95" i="57" s="1"/>
  <c r="Y95" i="57" s="1"/>
  <c r="U72" i="57"/>
  <c r="W72" i="57" s="1"/>
  <c r="Y72" i="57" s="1"/>
  <c r="V72" i="57"/>
  <c r="X72" i="57" s="1"/>
  <c r="V78" i="57"/>
  <c r="X78" i="57" s="1"/>
  <c r="U78" i="57"/>
  <c r="W78" i="57" s="1"/>
  <c r="Y78" i="57" s="1"/>
  <c r="L89" i="57"/>
  <c r="T89" i="57"/>
  <c r="L99" i="57"/>
  <c r="T99" i="57"/>
  <c r="L93" i="57"/>
  <c r="T93" i="57"/>
  <c r="L96" i="57"/>
  <c r="T96" i="57"/>
  <c r="U81" i="57"/>
  <c r="W81" i="57" s="1"/>
  <c r="Y81" i="57" s="1"/>
  <c r="V81" i="57"/>
  <c r="X81" i="57" s="1"/>
  <c r="T85" i="57"/>
  <c r="L85" i="57"/>
  <c r="V59" i="57"/>
  <c r="X59" i="57" s="1"/>
  <c r="U59" i="57"/>
  <c r="W59" i="57" s="1"/>
  <c r="Y59" i="57" s="1"/>
  <c r="T87" i="57"/>
  <c r="L87" i="57"/>
  <c r="T83" i="57"/>
  <c r="L83" i="57"/>
  <c r="V57" i="74" l="1"/>
  <c r="X57" i="74" s="1"/>
  <c r="L38" i="76"/>
  <c r="T38" i="76"/>
  <c r="U40" i="77"/>
  <c r="W40" i="77" s="1"/>
  <c r="Y40" i="77" s="1"/>
  <c r="U24" i="77"/>
  <c r="W24" i="77" s="1"/>
  <c r="Y24" i="77" s="1"/>
  <c r="V24" i="77"/>
  <c r="X24" i="77" s="1"/>
  <c r="L43" i="77"/>
  <c r="T43" i="77"/>
  <c r="V23" i="77"/>
  <c r="X23" i="77" s="1"/>
  <c r="U23" i="77"/>
  <c r="W23" i="77" s="1"/>
  <c r="Y23" i="77" s="1"/>
  <c r="V14" i="77"/>
  <c r="X14" i="77" s="1"/>
  <c r="U14" i="77"/>
  <c r="W14" i="77" s="1"/>
  <c r="Y14" i="77" s="1"/>
  <c r="L34" i="76"/>
  <c r="T34" i="76"/>
  <c r="V20" i="76"/>
  <c r="X20" i="76" s="1"/>
  <c r="U20" i="76"/>
  <c r="W20" i="76" s="1"/>
  <c r="Y20" i="76" s="1"/>
  <c r="L40" i="76"/>
  <c r="T40" i="76"/>
  <c r="L35" i="76"/>
  <c r="T35" i="76"/>
  <c r="L31" i="76"/>
  <c r="T31" i="76"/>
  <c r="V23" i="76"/>
  <c r="X23" i="76" s="1"/>
  <c r="U23" i="76"/>
  <c r="W23" i="76" s="1"/>
  <c r="Y23" i="76" s="1"/>
  <c r="L52" i="76"/>
  <c r="T52" i="76"/>
  <c r="L32" i="76"/>
  <c r="T32" i="76"/>
  <c r="V24" i="76"/>
  <c r="X24" i="76" s="1"/>
  <c r="U24" i="76"/>
  <c r="W24" i="76" s="1"/>
  <c r="Y24" i="76" s="1"/>
  <c r="U48" i="74"/>
  <c r="W48" i="74" s="1"/>
  <c r="Y48" i="74" s="1"/>
  <c r="V20" i="74"/>
  <c r="X20" i="74" s="1"/>
  <c r="U20" i="74"/>
  <c r="W20" i="74" s="1"/>
  <c r="Y20" i="74" s="1"/>
  <c r="V14" i="74"/>
  <c r="X14" i="74" s="1"/>
  <c r="U14" i="74"/>
  <c r="W14" i="74" s="1"/>
  <c r="Y14" i="74" s="1"/>
  <c r="V55" i="77"/>
  <c r="X55" i="77" s="1"/>
  <c r="U55" i="77"/>
  <c r="W55" i="77" s="1"/>
  <c r="Y55" i="77" s="1"/>
  <c r="V51" i="77"/>
  <c r="X51" i="77" s="1"/>
  <c r="U51" i="77"/>
  <c r="W51" i="77" s="1"/>
  <c r="Y51" i="77" s="1"/>
  <c r="V33" i="77"/>
  <c r="X33" i="77" s="1"/>
  <c r="U33" i="77"/>
  <c r="W33" i="77" s="1"/>
  <c r="Y33" i="77" s="1"/>
  <c r="V48" i="77"/>
  <c r="X48" i="77" s="1"/>
  <c r="U48" i="77"/>
  <c r="W48" i="77" s="1"/>
  <c r="Y48" i="77" s="1"/>
  <c r="V52" i="77"/>
  <c r="X52" i="77" s="1"/>
  <c r="U52" i="77"/>
  <c r="W52" i="77" s="1"/>
  <c r="Y52" i="77" s="1"/>
  <c r="V29" i="77"/>
  <c r="X29" i="77" s="1"/>
  <c r="U29" i="77"/>
  <c r="W29" i="77" s="1"/>
  <c r="Y29" i="77" s="1"/>
  <c r="V56" i="77"/>
  <c r="X56" i="77" s="1"/>
  <c r="U56" i="77"/>
  <c r="W56" i="77" s="1"/>
  <c r="Y56" i="77" s="1"/>
  <c r="V42" i="77"/>
  <c r="X42" i="77" s="1"/>
  <c r="U42" i="77"/>
  <c r="W42" i="77" s="1"/>
  <c r="Y42" i="77" s="1"/>
  <c r="V54" i="77"/>
  <c r="X54" i="77" s="1"/>
  <c r="U54" i="77"/>
  <c r="W54" i="77" s="1"/>
  <c r="Y54" i="77" s="1"/>
  <c r="V34" i="77"/>
  <c r="X34" i="77" s="1"/>
  <c r="U34" i="77"/>
  <c r="W34" i="77" s="1"/>
  <c r="Y34" i="77" s="1"/>
  <c r="V54" i="76"/>
  <c r="X54" i="76" s="1"/>
  <c r="U54" i="76"/>
  <c r="W54" i="76" s="1"/>
  <c r="Y54" i="76" s="1"/>
  <c r="V58" i="76"/>
  <c r="X58" i="76" s="1"/>
  <c r="U58" i="76"/>
  <c r="W58" i="76" s="1"/>
  <c r="Y58" i="76" s="1"/>
  <c r="V39" i="76"/>
  <c r="X39" i="76" s="1"/>
  <c r="U39" i="76"/>
  <c r="W39" i="76" s="1"/>
  <c r="Y39" i="76" s="1"/>
  <c r="V49" i="76"/>
  <c r="X49" i="76" s="1"/>
  <c r="U49" i="76"/>
  <c r="W49" i="76" s="1"/>
  <c r="Y49" i="76" s="1"/>
  <c r="V57" i="76"/>
  <c r="X57" i="76" s="1"/>
  <c r="U57" i="76"/>
  <c r="W57" i="76" s="1"/>
  <c r="Y57" i="76" s="1"/>
  <c r="V48" i="76"/>
  <c r="X48" i="76" s="1"/>
  <c r="U48" i="76"/>
  <c r="W48" i="76" s="1"/>
  <c r="Y48" i="76" s="1"/>
  <c r="V42" i="76"/>
  <c r="X42" i="76" s="1"/>
  <c r="U42" i="76"/>
  <c r="W42" i="76" s="1"/>
  <c r="Y42" i="76" s="1"/>
  <c r="V43" i="76"/>
  <c r="X43" i="76" s="1"/>
  <c r="U43" i="76"/>
  <c r="W43" i="76" s="1"/>
  <c r="Y43" i="76" s="1"/>
  <c r="V55" i="76"/>
  <c r="X55" i="76" s="1"/>
  <c r="U55" i="76"/>
  <c r="W55" i="76" s="1"/>
  <c r="Y55" i="76" s="1"/>
  <c r="V41" i="76"/>
  <c r="X41" i="76" s="1"/>
  <c r="U41" i="76"/>
  <c r="W41" i="76" s="1"/>
  <c r="Y41" i="76" s="1"/>
  <c r="V56" i="76"/>
  <c r="X56" i="76" s="1"/>
  <c r="U56" i="76"/>
  <c r="W56" i="76" s="1"/>
  <c r="Y56" i="76" s="1"/>
  <c r="V53" i="76"/>
  <c r="X53" i="76" s="1"/>
  <c r="U53" i="76"/>
  <c r="W53" i="76" s="1"/>
  <c r="Y53" i="76" s="1"/>
  <c r="V50" i="76"/>
  <c r="X50" i="76" s="1"/>
  <c r="U50" i="76"/>
  <c r="W50" i="76" s="1"/>
  <c r="Y50" i="76" s="1"/>
  <c r="V37" i="76"/>
  <c r="X37" i="76" s="1"/>
  <c r="U37" i="76"/>
  <c r="W37" i="76" s="1"/>
  <c r="Y37" i="76" s="1"/>
  <c r="V29" i="76"/>
  <c r="X29" i="76" s="1"/>
  <c r="U29" i="76"/>
  <c r="W29" i="76" s="1"/>
  <c r="Y29" i="76" s="1"/>
  <c r="V36" i="76"/>
  <c r="X36" i="76" s="1"/>
  <c r="U36" i="76"/>
  <c r="W36" i="76" s="1"/>
  <c r="Y36" i="76" s="1"/>
  <c r="V49" i="75"/>
  <c r="X49" i="75" s="1"/>
  <c r="U49" i="75"/>
  <c r="W49" i="75" s="1"/>
  <c r="Y49" i="75" s="1"/>
  <c r="L54" i="75"/>
  <c r="T54" i="75"/>
  <c r="L48" i="75"/>
  <c r="T48" i="75"/>
  <c r="L34" i="75"/>
  <c r="T34" i="75"/>
  <c r="L42" i="75"/>
  <c r="T42" i="75"/>
  <c r="V40" i="75"/>
  <c r="X40" i="75" s="1"/>
  <c r="U40" i="75"/>
  <c r="W40" i="75" s="1"/>
  <c r="Y40" i="75" s="1"/>
  <c r="V31" i="75"/>
  <c r="X31" i="75" s="1"/>
  <c r="U31" i="75"/>
  <c r="W31" i="75" s="1"/>
  <c r="Y31" i="75" s="1"/>
  <c r="V52" i="75"/>
  <c r="X52" i="75" s="1"/>
  <c r="U52" i="75"/>
  <c r="W52" i="75" s="1"/>
  <c r="Y52" i="75" s="1"/>
  <c r="V37" i="75"/>
  <c r="X37" i="75" s="1"/>
  <c r="U37" i="75"/>
  <c r="W37" i="75" s="1"/>
  <c r="Y37" i="75" s="1"/>
  <c r="V14" i="75"/>
  <c r="X14" i="75" s="1"/>
  <c r="U14" i="75"/>
  <c r="W14" i="75" s="1"/>
  <c r="Y14" i="75" s="1"/>
  <c r="L59" i="75"/>
  <c r="T59" i="75"/>
  <c r="L55" i="75"/>
  <c r="T55" i="75"/>
  <c r="V30" i="75"/>
  <c r="X30" i="75" s="1"/>
  <c r="U30" i="75"/>
  <c r="W30" i="75" s="1"/>
  <c r="Y30" i="75" s="1"/>
  <c r="V35" i="75"/>
  <c r="X35" i="75" s="1"/>
  <c r="U35" i="75"/>
  <c r="W35" i="75" s="1"/>
  <c r="Y35" i="75" s="1"/>
  <c r="V24" i="75"/>
  <c r="X24" i="75" s="1"/>
  <c r="U24" i="75"/>
  <c r="W24" i="75" s="1"/>
  <c r="Y24" i="75" s="1"/>
  <c r="L39" i="75"/>
  <c r="T39" i="75"/>
  <c r="L50" i="75"/>
  <c r="T50" i="75"/>
  <c r="L57" i="75"/>
  <c r="T57" i="75"/>
  <c r="L53" i="75"/>
  <c r="T53" i="75"/>
  <c r="V33" i="75"/>
  <c r="X33" i="75" s="1"/>
  <c r="U33" i="75"/>
  <c r="W33" i="75" s="1"/>
  <c r="Y33" i="75" s="1"/>
  <c r="V38" i="75"/>
  <c r="X38" i="75" s="1"/>
  <c r="U38" i="75"/>
  <c r="W38" i="75" s="1"/>
  <c r="Y38" i="75" s="1"/>
  <c r="V29" i="75"/>
  <c r="X29" i="75" s="1"/>
  <c r="U29" i="75"/>
  <c r="W29" i="75" s="1"/>
  <c r="Y29" i="75" s="1"/>
  <c r="L32" i="75"/>
  <c r="T32" i="75"/>
  <c r="V43" i="75"/>
  <c r="X43" i="75" s="1"/>
  <c r="U43" i="75"/>
  <c r="W43" i="75" s="1"/>
  <c r="Y43" i="75" s="1"/>
  <c r="V56" i="75"/>
  <c r="X56" i="75" s="1"/>
  <c r="U56" i="75"/>
  <c r="W56" i="75" s="1"/>
  <c r="Y56" i="75" s="1"/>
  <c r="V58" i="75"/>
  <c r="X58" i="75" s="1"/>
  <c r="U58" i="75"/>
  <c r="W58" i="75" s="1"/>
  <c r="Y58" i="75" s="1"/>
  <c r="L41" i="75"/>
  <c r="T41" i="75"/>
  <c r="L36" i="75"/>
  <c r="T36" i="75"/>
  <c r="L51" i="75"/>
  <c r="T51" i="75"/>
  <c r="V56" i="74"/>
  <c r="X56" i="74" s="1"/>
  <c r="U56" i="74"/>
  <c r="W56" i="74" s="1"/>
  <c r="Y56" i="74" s="1"/>
  <c r="V43" i="74"/>
  <c r="X43" i="74" s="1"/>
  <c r="U43" i="74"/>
  <c r="W43" i="74" s="1"/>
  <c r="Y43" i="74" s="1"/>
  <c r="V42" i="74"/>
  <c r="X42" i="74" s="1"/>
  <c r="U42" i="74"/>
  <c r="W42" i="74" s="1"/>
  <c r="Y42" i="74" s="1"/>
  <c r="V39" i="74"/>
  <c r="X39" i="74" s="1"/>
  <c r="U39" i="74"/>
  <c r="W39" i="74" s="1"/>
  <c r="Y39" i="74" s="1"/>
  <c r="V59" i="74"/>
  <c r="X59" i="74" s="1"/>
  <c r="U59" i="74"/>
  <c r="W59" i="74" s="1"/>
  <c r="Y59" i="74" s="1"/>
  <c r="V33" i="74"/>
  <c r="X33" i="74" s="1"/>
  <c r="U33" i="74"/>
  <c r="W33" i="74" s="1"/>
  <c r="Y33" i="74" s="1"/>
  <c r="V29" i="74"/>
  <c r="X29" i="74" s="1"/>
  <c r="U29" i="74"/>
  <c r="W29" i="74" s="1"/>
  <c r="Y29" i="74" s="1"/>
  <c r="V38" i="74"/>
  <c r="X38" i="74" s="1"/>
  <c r="U38" i="74"/>
  <c r="W38" i="74" s="1"/>
  <c r="Y38" i="74" s="1"/>
  <c r="V34" i="74"/>
  <c r="X34" i="74" s="1"/>
  <c r="U34" i="74"/>
  <c r="W34" i="74" s="1"/>
  <c r="Y34" i="74" s="1"/>
  <c r="V20" i="73"/>
  <c r="X20" i="73" s="1"/>
  <c r="U20" i="73"/>
  <c r="W20" i="73" s="1"/>
  <c r="Y20" i="73" s="1"/>
  <c r="L47" i="73"/>
  <c r="T47" i="73"/>
  <c r="L55" i="73"/>
  <c r="T55" i="73"/>
  <c r="L41" i="73"/>
  <c r="T41" i="73"/>
  <c r="L48" i="73"/>
  <c r="T48" i="73"/>
  <c r="L46" i="73"/>
  <c r="T46" i="73"/>
  <c r="L34" i="73"/>
  <c r="T34" i="73"/>
  <c r="L51" i="73"/>
  <c r="T51" i="73"/>
  <c r="V35" i="73"/>
  <c r="X35" i="73" s="1"/>
  <c r="U35" i="73"/>
  <c r="W35" i="73" s="1"/>
  <c r="Y35" i="73" s="1"/>
  <c r="V50" i="73"/>
  <c r="X50" i="73" s="1"/>
  <c r="U50" i="73"/>
  <c r="W50" i="73" s="1"/>
  <c r="Y50" i="73" s="1"/>
  <c r="V37" i="73"/>
  <c r="X37" i="73" s="1"/>
  <c r="U37" i="73"/>
  <c r="W37" i="73" s="1"/>
  <c r="Y37" i="73" s="1"/>
  <c r="L52" i="73"/>
  <c r="T52" i="73"/>
  <c r="L53" i="73"/>
  <c r="T53" i="73"/>
  <c r="L54" i="73"/>
  <c r="T54" i="73"/>
  <c r="V28" i="73"/>
  <c r="X28" i="73" s="1"/>
  <c r="U28" i="73"/>
  <c r="W28" i="73" s="1"/>
  <c r="Y28" i="73" s="1"/>
  <c r="L33" i="73"/>
  <c r="T33" i="73"/>
  <c r="V39" i="73"/>
  <c r="X39" i="73" s="1"/>
  <c r="U39" i="73"/>
  <c r="W39" i="73" s="1"/>
  <c r="Y39" i="73" s="1"/>
  <c r="V31" i="73"/>
  <c r="X31" i="73" s="1"/>
  <c r="U31" i="73"/>
  <c r="W31" i="73" s="1"/>
  <c r="Y31" i="73" s="1"/>
  <c r="L56" i="73"/>
  <c r="T56" i="73"/>
  <c r="L32" i="73"/>
  <c r="T32" i="73"/>
  <c r="L40" i="73"/>
  <c r="T40" i="73"/>
  <c r="V30" i="73"/>
  <c r="X30" i="73" s="1"/>
  <c r="U30" i="73"/>
  <c r="W30" i="73" s="1"/>
  <c r="Y30" i="73" s="1"/>
  <c r="V38" i="73"/>
  <c r="X38" i="73" s="1"/>
  <c r="U38" i="73"/>
  <c r="W38" i="73" s="1"/>
  <c r="Y38" i="73" s="1"/>
  <c r="V29" i="73"/>
  <c r="X29" i="73" s="1"/>
  <c r="U29" i="73"/>
  <c r="W29" i="73" s="1"/>
  <c r="Y29" i="73" s="1"/>
  <c r="V36" i="73"/>
  <c r="X36" i="73" s="1"/>
  <c r="U36" i="73"/>
  <c r="W36" i="73" s="1"/>
  <c r="Y36" i="73" s="1"/>
  <c r="L49" i="73"/>
  <c r="T49" i="73"/>
  <c r="T51" i="60"/>
  <c r="V70" i="63"/>
  <c r="X70" i="63" s="1"/>
  <c r="U70" i="63"/>
  <c r="W70" i="63" s="1"/>
  <c r="Y70" i="63" s="1"/>
  <c r="V71" i="63"/>
  <c r="X71" i="63" s="1"/>
  <c r="U71" i="63"/>
  <c r="W71" i="63" s="1"/>
  <c r="Y71" i="63" s="1"/>
  <c r="L103" i="63"/>
  <c r="T103" i="63"/>
  <c r="L105" i="63"/>
  <c r="T105" i="63"/>
  <c r="L73" i="63"/>
  <c r="T73" i="63"/>
  <c r="U106" i="63"/>
  <c r="W106" i="63" s="1"/>
  <c r="Y106" i="63" s="1"/>
  <c r="V106" i="63"/>
  <c r="X106" i="63" s="1"/>
  <c r="U69" i="63"/>
  <c r="W69" i="63" s="1"/>
  <c r="Y69" i="63" s="1"/>
  <c r="V69" i="63"/>
  <c r="X69" i="63" s="1"/>
  <c r="L102" i="63"/>
  <c r="T102" i="63"/>
  <c r="L101" i="63"/>
  <c r="T101" i="63"/>
  <c r="U104" i="63"/>
  <c r="W104" i="63" s="1"/>
  <c r="Y104" i="63" s="1"/>
  <c r="V104" i="63"/>
  <c r="X104" i="63" s="1"/>
  <c r="L74" i="63"/>
  <c r="T74" i="63"/>
  <c r="L100" i="63"/>
  <c r="T100" i="63"/>
  <c r="V72" i="63"/>
  <c r="X72" i="63" s="1"/>
  <c r="U72" i="63"/>
  <c r="W72" i="63" s="1"/>
  <c r="Y72" i="63" s="1"/>
  <c r="T20" i="65"/>
  <c r="J68" i="65"/>
  <c r="U59" i="68"/>
  <c r="W59" i="68" s="1"/>
  <c r="Y59" i="68" s="1"/>
  <c r="U71" i="68"/>
  <c r="W71" i="68" s="1"/>
  <c r="Y71" i="68" s="1"/>
  <c r="V71" i="68"/>
  <c r="X71" i="68" s="1"/>
  <c r="U98" i="68"/>
  <c r="W98" i="68" s="1"/>
  <c r="Y98" i="68" s="1"/>
  <c r="V98" i="68"/>
  <c r="X98" i="68" s="1"/>
  <c r="L97" i="68"/>
  <c r="T97" i="68"/>
  <c r="L72" i="68"/>
  <c r="T72" i="68"/>
  <c r="L99" i="68"/>
  <c r="T99" i="68"/>
  <c r="L73" i="68"/>
  <c r="T73" i="68"/>
  <c r="L70" i="68"/>
  <c r="T70" i="68"/>
  <c r="U100" i="68"/>
  <c r="W100" i="68" s="1"/>
  <c r="Y100" i="68" s="1"/>
  <c r="V100" i="68"/>
  <c r="X100" i="68" s="1"/>
  <c r="L74" i="68"/>
  <c r="T74" i="68"/>
  <c r="K46" i="65"/>
  <c r="J105" i="65"/>
  <c r="K105" i="65"/>
  <c r="K104" i="65"/>
  <c r="J104" i="65"/>
  <c r="L103" i="65"/>
  <c r="T103" i="65"/>
  <c r="J85" i="65"/>
  <c r="K106" i="65"/>
  <c r="J106" i="65"/>
  <c r="J102" i="65"/>
  <c r="K102" i="65"/>
  <c r="K101" i="65"/>
  <c r="J101" i="65"/>
  <c r="V69" i="69"/>
  <c r="X69" i="69" s="1"/>
  <c r="U69" i="69"/>
  <c r="W69" i="69" s="1"/>
  <c r="Y69" i="69" s="1"/>
  <c r="V23" i="69"/>
  <c r="X23" i="69" s="1"/>
  <c r="U23" i="69"/>
  <c r="W23" i="69" s="1"/>
  <c r="Y23" i="69" s="1"/>
  <c r="L72" i="69"/>
  <c r="T72" i="69"/>
  <c r="L88" i="69"/>
  <c r="T88" i="69"/>
  <c r="L92" i="69"/>
  <c r="T92" i="69"/>
  <c r="V58" i="69"/>
  <c r="X58" i="69" s="1"/>
  <c r="U58" i="69"/>
  <c r="W58" i="69" s="1"/>
  <c r="Y58" i="69" s="1"/>
  <c r="V60" i="69"/>
  <c r="X60" i="69" s="1"/>
  <c r="U60" i="69"/>
  <c r="W60" i="69" s="1"/>
  <c r="Y60" i="69" s="1"/>
  <c r="L99" i="69"/>
  <c r="T99" i="69"/>
  <c r="V46" i="69"/>
  <c r="X46" i="69" s="1"/>
  <c r="U46" i="69"/>
  <c r="W46" i="69" s="1"/>
  <c r="Y46" i="69" s="1"/>
  <c r="V48" i="69"/>
  <c r="X48" i="69" s="1"/>
  <c r="U48" i="69"/>
  <c r="W48" i="69" s="1"/>
  <c r="Y48" i="69" s="1"/>
  <c r="V86" i="69"/>
  <c r="X86" i="69" s="1"/>
  <c r="U86" i="69"/>
  <c r="W86" i="69" s="1"/>
  <c r="Y86" i="69" s="1"/>
  <c r="V65" i="69"/>
  <c r="X65" i="69" s="1"/>
  <c r="U65" i="69"/>
  <c r="W65" i="69" s="1"/>
  <c r="Y65" i="69" s="1"/>
  <c r="L97" i="69"/>
  <c r="T97" i="69"/>
  <c r="L80" i="69"/>
  <c r="T80" i="69"/>
  <c r="L52" i="69"/>
  <c r="T52" i="69"/>
  <c r="L61" i="69"/>
  <c r="T61" i="69"/>
  <c r="L45" i="69"/>
  <c r="T45" i="69"/>
  <c r="V55" i="69"/>
  <c r="X55" i="69" s="1"/>
  <c r="U55" i="69"/>
  <c r="W55" i="69" s="1"/>
  <c r="Y55" i="69" s="1"/>
  <c r="V56" i="69"/>
  <c r="X56" i="69" s="1"/>
  <c r="U56" i="69"/>
  <c r="W56" i="69" s="1"/>
  <c r="Y56" i="69" s="1"/>
  <c r="L67" i="69"/>
  <c r="T67" i="69"/>
  <c r="V71" i="69"/>
  <c r="X71" i="69" s="1"/>
  <c r="U71" i="69"/>
  <c r="W71" i="69" s="1"/>
  <c r="Y71" i="69" s="1"/>
  <c r="V62" i="69"/>
  <c r="X62" i="69" s="1"/>
  <c r="U62" i="69"/>
  <c r="W62" i="69" s="1"/>
  <c r="Y62" i="69" s="1"/>
  <c r="V64" i="69"/>
  <c r="X64" i="69" s="1"/>
  <c r="U64" i="69"/>
  <c r="W64" i="69" s="1"/>
  <c r="Y64" i="69" s="1"/>
  <c r="V81" i="69"/>
  <c r="X81" i="69" s="1"/>
  <c r="U81" i="69"/>
  <c r="W81" i="69" s="1"/>
  <c r="Y81" i="69" s="1"/>
  <c r="V54" i="69"/>
  <c r="X54" i="69" s="1"/>
  <c r="U54" i="69"/>
  <c r="W54" i="69" s="1"/>
  <c r="Y54" i="69" s="1"/>
  <c r="L85" i="69"/>
  <c r="T85" i="69"/>
  <c r="V50" i="69"/>
  <c r="X50" i="69" s="1"/>
  <c r="U50" i="69"/>
  <c r="W50" i="69" s="1"/>
  <c r="Y50" i="69" s="1"/>
  <c r="V51" i="69"/>
  <c r="X51" i="69" s="1"/>
  <c r="U51" i="69"/>
  <c r="W51" i="69" s="1"/>
  <c r="Y51" i="69" s="1"/>
  <c r="V57" i="69"/>
  <c r="X57" i="69" s="1"/>
  <c r="U57" i="69"/>
  <c r="W57" i="69" s="1"/>
  <c r="Y57" i="69" s="1"/>
  <c r="V47" i="69"/>
  <c r="X47" i="69" s="1"/>
  <c r="U47" i="69"/>
  <c r="W47" i="69" s="1"/>
  <c r="Y47" i="69" s="1"/>
  <c r="V79" i="69"/>
  <c r="X79" i="69" s="1"/>
  <c r="U79" i="69"/>
  <c r="W79" i="69" s="1"/>
  <c r="Y79" i="69" s="1"/>
  <c r="V73" i="69"/>
  <c r="X73" i="69" s="1"/>
  <c r="U73" i="69"/>
  <c r="W73" i="69" s="1"/>
  <c r="Y73" i="69" s="1"/>
  <c r="L90" i="69"/>
  <c r="T90" i="69"/>
  <c r="L70" i="69"/>
  <c r="T70" i="69"/>
  <c r="L96" i="69"/>
  <c r="T96" i="69"/>
  <c r="L93" i="69"/>
  <c r="T93" i="69"/>
  <c r="V63" i="69"/>
  <c r="X63" i="69" s="1"/>
  <c r="U63" i="69"/>
  <c r="W63" i="69" s="1"/>
  <c r="Y63" i="69" s="1"/>
  <c r="L91" i="69"/>
  <c r="T91" i="69"/>
  <c r="V74" i="69"/>
  <c r="X74" i="69" s="1"/>
  <c r="U74" i="69"/>
  <c r="W74" i="69" s="1"/>
  <c r="Y74" i="69" s="1"/>
  <c r="L59" i="69"/>
  <c r="T59" i="69"/>
  <c r="V68" i="69"/>
  <c r="X68" i="69" s="1"/>
  <c r="U68" i="69"/>
  <c r="W68" i="69" s="1"/>
  <c r="Y68" i="69" s="1"/>
  <c r="V82" i="69"/>
  <c r="X82" i="69" s="1"/>
  <c r="U82" i="69"/>
  <c r="W82" i="69" s="1"/>
  <c r="Y82" i="69" s="1"/>
  <c r="L87" i="69"/>
  <c r="T87" i="69"/>
  <c r="L83" i="69"/>
  <c r="T83" i="69"/>
  <c r="V98" i="69"/>
  <c r="X98" i="69" s="1"/>
  <c r="U98" i="69"/>
  <c r="W98" i="69" s="1"/>
  <c r="Y98" i="69" s="1"/>
  <c r="V53" i="69"/>
  <c r="X53" i="69" s="1"/>
  <c r="U53" i="69"/>
  <c r="W53" i="69" s="1"/>
  <c r="Y53" i="69" s="1"/>
  <c r="V94" i="69"/>
  <c r="X94" i="69" s="1"/>
  <c r="U94" i="69"/>
  <c r="W94" i="69" s="1"/>
  <c r="Y94" i="69" s="1"/>
  <c r="V20" i="69"/>
  <c r="X20" i="69" s="1"/>
  <c r="U20" i="69"/>
  <c r="W20" i="69" s="1"/>
  <c r="Y20" i="69" s="1"/>
  <c r="L95" i="69"/>
  <c r="T95" i="69"/>
  <c r="L100" i="69"/>
  <c r="T100" i="69"/>
  <c r="L49" i="69"/>
  <c r="T49" i="69"/>
  <c r="L89" i="69"/>
  <c r="T89" i="69"/>
  <c r="L66" i="69"/>
  <c r="T66" i="69"/>
  <c r="L84" i="69"/>
  <c r="T84" i="69"/>
  <c r="T88" i="68"/>
  <c r="V88" i="68" s="1"/>
  <c r="X88" i="68" s="1"/>
  <c r="V61" i="68"/>
  <c r="X61" i="68" s="1"/>
  <c r="T94" i="68"/>
  <c r="V94" i="68" s="1"/>
  <c r="X94" i="68" s="1"/>
  <c r="V69" i="68"/>
  <c r="X69" i="68" s="1"/>
  <c r="U65" i="68"/>
  <c r="W65" i="68" s="1"/>
  <c r="Y65" i="68" s="1"/>
  <c r="T79" i="68"/>
  <c r="L86" i="68"/>
  <c r="V95" i="68"/>
  <c r="X95" i="68" s="1"/>
  <c r="U52" i="68"/>
  <c r="W52" i="68" s="1"/>
  <c r="Y52" i="68" s="1"/>
  <c r="U89" i="68"/>
  <c r="W89" i="68" s="1"/>
  <c r="Y89" i="68" s="1"/>
  <c r="V80" i="68"/>
  <c r="X80" i="68" s="1"/>
  <c r="V55" i="68"/>
  <c r="X55" i="68" s="1"/>
  <c r="V57" i="68"/>
  <c r="X57" i="68" s="1"/>
  <c r="U58" i="68"/>
  <c r="W58" i="68" s="1"/>
  <c r="Y58" i="68" s="1"/>
  <c r="L82" i="68"/>
  <c r="T82" i="68"/>
  <c r="U48" i="68"/>
  <c r="W48" i="68" s="1"/>
  <c r="Y48" i="68" s="1"/>
  <c r="L84" i="68"/>
  <c r="T84" i="68"/>
  <c r="L93" i="68"/>
  <c r="T93" i="68"/>
  <c r="V24" i="68"/>
  <c r="X24" i="68" s="1"/>
  <c r="U24" i="68"/>
  <c r="W24" i="68" s="1"/>
  <c r="Y24" i="68" s="1"/>
  <c r="L85" i="68"/>
  <c r="T85" i="68"/>
  <c r="T90" i="68"/>
  <c r="L90" i="68"/>
  <c r="V22" i="68"/>
  <c r="X22" i="68" s="1"/>
  <c r="U22" i="68"/>
  <c r="W22" i="68" s="1"/>
  <c r="Y22" i="68" s="1"/>
  <c r="V30" i="68"/>
  <c r="X30" i="68" s="1"/>
  <c r="U30" i="68"/>
  <c r="W30" i="68" s="1"/>
  <c r="Y30" i="68" s="1"/>
  <c r="V83" i="68"/>
  <c r="X83" i="68" s="1"/>
  <c r="U83" i="68"/>
  <c r="W83" i="68" s="1"/>
  <c r="Y83" i="68" s="1"/>
  <c r="V68" i="68"/>
  <c r="X68" i="68" s="1"/>
  <c r="U68" i="68"/>
  <c r="W68" i="68" s="1"/>
  <c r="Y68" i="68" s="1"/>
  <c r="V81" i="68"/>
  <c r="X81" i="68" s="1"/>
  <c r="U81" i="68"/>
  <c r="W81" i="68" s="1"/>
  <c r="Y81" i="68" s="1"/>
  <c r="V86" i="68"/>
  <c r="X86" i="68" s="1"/>
  <c r="U86" i="68"/>
  <c r="W86" i="68" s="1"/>
  <c r="Y86" i="68" s="1"/>
  <c r="V49" i="68"/>
  <c r="X49" i="68" s="1"/>
  <c r="U49" i="68"/>
  <c r="W49" i="68" s="1"/>
  <c r="Y49" i="68" s="1"/>
  <c r="V96" i="68"/>
  <c r="X96" i="68" s="1"/>
  <c r="U96" i="68"/>
  <c r="W96" i="68" s="1"/>
  <c r="Y96" i="68" s="1"/>
  <c r="V87" i="68"/>
  <c r="X87" i="68" s="1"/>
  <c r="U87" i="68"/>
  <c r="W87" i="68" s="1"/>
  <c r="Y87" i="68" s="1"/>
  <c r="L59" i="66"/>
  <c r="T59" i="66"/>
  <c r="V56" i="66"/>
  <c r="X56" i="66" s="1"/>
  <c r="U56" i="66"/>
  <c r="W56" i="66" s="1"/>
  <c r="Y56" i="66" s="1"/>
  <c r="V103" i="66"/>
  <c r="X103" i="66" s="1"/>
  <c r="U103" i="66"/>
  <c r="W103" i="66" s="1"/>
  <c r="Y103" i="66" s="1"/>
  <c r="L63" i="66"/>
  <c r="T63" i="66"/>
  <c r="L89" i="66"/>
  <c r="T89" i="66"/>
  <c r="L62" i="66"/>
  <c r="T62" i="66"/>
  <c r="L61" i="66"/>
  <c r="T61" i="66"/>
  <c r="L80" i="66"/>
  <c r="T80" i="66"/>
  <c r="L81" i="66"/>
  <c r="T81" i="66"/>
  <c r="V24" i="66"/>
  <c r="X24" i="66" s="1"/>
  <c r="U24" i="66"/>
  <c r="W24" i="66" s="1"/>
  <c r="Y24" i="66" s="1"/>
  <c r="L66" i="66"/>
  <c r="T66" i="66"/>
  <c r="V105" i="66"/>
  <c r="X105" i="66" s="1"/>
  <c r="U105" i="66"/>
  <c r="W105" i="66" s="1"/>
  <c r="Y105" i="66" s="1"/>
  <c r="V102" i="66"/>
  <c r="X102" i="66" s="1"/>
  <c r="U102" i="66"/>
  <c r="W102" i="66" s="1"/>
  <c r="Y102" i="66" s="1"/>
  <c r="V73" i="66"/>
  <c r="X73" i="66" s="1"/>
  <c r="U73" i="66"/>
  <c r="W73" i="66" s="1"/>
  <c r="Y73" i="66" s="1"/>
  <c r="V30" i="66"/>
  <c r="X30" i="66" s="1"/>
  <c r="U30" i="66"/>
  <c r="W30" i="66" s="1"/>
  <c r="Y30" i="66" s="1"/>
  <c r="L74" i="66"/>
  <c r="T74" i="66"/>
  <c r="V14" i="66"/>
  <c r="X14" i="66" s="1"/>
  <c r="U14" i="66"/>
  <c r="W14" i="66" s="1"/>
  <c r="Y14" i="66" s="1"/>
  <c r="L72" i="66"/>
  <c r="T72" i="66"/>
  <c r="V88" i="66"/>
  <c r="X88" i="66" s="1"/>
  <c r="U88" i="66"/>
  <c r="W88" i="66" s="1"/>
  <c r="Y88" i="66" s="1"/>
  <c r="L71" i="66"/>
  <c r="T71" i="66"/>
  <c r="V92" i="66"/>
  <c r="X92" i="66" s="1"/>
  <c r="U92" i="66"/>
  <c r="W92" i="66" s="1"/>
  <c r="Y92" i="66" s="1"/>
  <c r="V104" i="66"/>
  <c r="X104" i="66" s="1"/>
  <c r="U104" i="66"/>
  <c r="W104" i="66" s="1"/>
  <c r="Y104" i="66" s="1"/>
  <c r="L82" i="66"/>
  <c r="T82" i="66"/>
  <c r="L48" i="66"/>
  <c r="T48" i="66"/>
  <c r="L55" i="66"/>
  <c r="T55" i="66"/>
  <c r="L79" i="66"/>
  <c r="T79" i="66"/>
  <c r="L47" i="66"/>
  <c r="T47" i="66"/>
  <c r="L106" i="66"/>
  <c r="T106" i="66"/>
  <c r="L100" i="66"/>
  <c r="T100" i="66"/>
  <c r="L87" i="66"/>
  <c r="T87" i="66"/>
  <c r="L94" i="66"/>
  <c r="T94" i="66"/>
  <c r="V90" i="66"/>
  <c r="X90" i="66" s="1"/>
  <c r="U90" i="66"/>
  <c r="W90" i="66" s="1"/>
  <c r="Y90" i="66" s="1"/>
  <c r="V96" i="66"/>
  <c r="X96" i="66" s="1"/>
  <c r="U96" i="66"/>
  <c r="W96" i="66" s="1"/>
  <c r="Y96" i="66" s="1"/>
  <c r="L86" i="66"/>
  <c r="T86" i="66"/>
  <c r="V97" i="66"/>
  <c r="X97" i="66" s="1"/>
  <c r="U97" i="66"/>
  <c r="W97" i="66" s="1"/>
  <c r="Y97" i="66" s="1"/>
  <c r="V84" i="66"/>
  <c r="X84" i="66" s="1"/>
  <c r="U84" i="66"/>
  <c r="W84" i="66" s="1"/>
  <c r="Y84" i="66" s="1"/>
  <c r="V57" i="66"/>
  <c r="X57" i="66" s="1"/>
  <c r="U57" i="66"/>
  <c r="W57" i="66" s="1"/>
  <c r="Y57" i="66" s="1"/>
  <c r="L64" i="66"/>
  <c r="T64" i="66"/>
  <c r="L70" i="66"/>
  <c r="T70" i="66"/>
  <c r="L58" i="66"/>
  <c r="T58" i="66"/>
  <c r="L95" i="66"/>
  <c r="T95" i="66"/>
  <c r="L67" i="66"/>
  <c r="T67" i="66"/>
  <c r="L83" i="66"/>
  <c r="T83" i="66"/>
  <c r="L54" i="66"/>
  <c r="T54" i="66"/>
  <c r="L69" i="66"/>
  <c r="T69" i="66"/>
  <c r="V91" i="66"/>
  <c r="X91" i="66" s="1"/>
  <c r="U91" i="66"/>
  <c r="W91" i="66" s="1"/>
  <c r="Y91" i="66" s="1"/>
  <c r="V20" i="66"/>
  <c r="X20" i="66" s="1"/>
  <c r="U20" i="66"/>
  <c r="W20" i="66" s="1"/>
  <c r="Y20" i="66" s="1"/>
  <c r="L52" i="66"/>
  <c r="T52" i="66"/>
  <c r="L85" i="66"/>
  <c r="T85" i="66"/>
  <c r="V51" i="66"/>
  <c r="X51" i="66" s="1"/>
  <c r="U51" i="66"/>
  <c r="W51" i="66" s="1"/>
  <c r="Y51" i="66" s="1"/>
  <c r="V65" i="66"/>
  <c r="X65" i="66" s="1"/>
  <c r="U65" i="66"/>
  <c r="W65" i="66" s="1"/>
  <c r="Y65" i="66" s="1"/>
  <c r="V60" i="66"/>
  <c r="X60" i="66" s="1"/>
  <c r="U60" i="66"/>
  <c r="W60" i="66" s="1"/>
  <c r="Y60" i="66" s="1"/>
  <c r="V93" i="66"/>
  <c r="X93" i="66" s="1"/>
  <c r="U93" i="66"/>
  <c r="W93" i="66" s="1"/>
  <c r="Y93" i="66" s="1"/>
  <c r="V45" i="66"/>
  <c r="X45" i="66" s="1"/>
  <c r="U45" i="66"/>
  <c r="W45" i="66" s="1"/>
  <c r="Y45" i="66" s="1"/>
  <c r="L101" i="66"/>
  <c r="T101" i="66"/>
  <c r="L98" i="66"/>
  <c r="T98" i="66"/>
  <c r="L68" i="66"/>
  <c r="T68" i="66"/>
  <c r="L46" i="66"/>
  <c r="T46" i="66"/>
  <c r="L49" i="66"/>
  <c r="T49" i="66"/>
  <c r="L99" i="66"/>
  <c r="T99" i="66"/>
  <c r="L53" i="66"/>
  <c r="T53" i="66"/>
  <c r="L50" i="66"/>
  <c r="T50" i="66"/>
  <c r="K70" i="65"/>
  <c r="J70" i="65"/>
  <c r="L72" i="65"/>
  <c r="T72" i="65"/>
  <c r="L74" i="65"/>
  <c r="T74" i="65"/>
  <c r="J71" i="65"/>
  <c r="K71" i="65"/>
  <c r="K73" i="65"/>
  <c r="J73" i="65"/>
  <c r="V40" i="65"/>
  <c r="X40" i="65" s="1"/>
  <c r="U40" i="65"/>
  <c r="W40" i="65" s="1"/>
  <c r="Y40" i="65" s="1"/>
  <c r="V38" i="65"/>
  <c r="X38" i="65" s="1"/>
  <c r="U38" i="65"/>
  <c r="W38" i="65" s="1"/>
  <c r="Y38" i="65" s="1"/>
  <c r="U36" i="65"/>
  <c r="W36" i="65" s="1"/>
  <c r="Y36" i="65" s="1"/>
  <c r="V36" i="65"/>
  <c r="X36" i="65" s="1"/>
  <c r="V39" i="65"/>
  <c r="X39" i="65" s="1"/>
  <c r="U39" i="65"/>
  <c r="W39" i="65" s="1"/>
  <c r="Y39" i="65" s="1"/>
  <c r="U37" i="65"/>
  <c r="W37" i="65" s="1"/>
  <c r="Y37" i="65" s="1"/>
  <c r="V37" i="65"/>
  <c r="X37" i="65" s="1"/>
  <c r="J47" i="65"/>
  <c r="J56" i="65"/>
  <c r="K81" i="65"/>
  <c r="T81" i="65" s="1"/>
  <c r="J83" i="65"/>
  <c r="K58" i="65"/>
  <c r="L58" i="65" s="1"/>
  <c r="K96" i="65"/>
  <c r="T96" i="65" s="1"/>
  <c r="J92" i="65"/>
  <c r="T92" i="65" s="1"/>
  <c r="K64" i="65"/>
  <c r="L64" i="65" s="1"/>
  <c r="J60" i="65"/>
  <c r="K67" i="65"/>
  <c r="L67" i="65" s="1"/>
  <c r="J79" i="65"/>
  <c r="J80" i="65"/>
  <c r="J65" i="65"/>
  <c r="J94" i="65"/>
  <c r="J91" i="65"/>
  <c r="L85" i="65"/>
  <c r="T85" i="65"/>
  <c r="J62" i="65"/>
  <c r="K62" i="65"/>
  <c r="K88" i="65"/>
  <c r="J88" i="65"/>
  <c r="L14" i="65"/>
  <c r="T14" i="65"/>
  <c r="V29" i="65"/>
  <c r="X29" i="65" s="1"/>
  <c r="U29" i="65"/>
  <c r="W29" i="65" s="1"/>
  <c r="Y29" i="65" s="1"/>
  <c r="K59" i="65"/>
  <c r="J59" i="65"/>
  <c r="K63" i="65"/>
  <c r="J63" i="65"/>
  <c r="J84" i="65"/>
  <c r="K84" i="65"/>
  <c r="J82" i="65"/>
  <c r="K82" i="65"/>
  <c r="L56" i="65"/>
  <c r="T56" i="65"/>
  <c r="J97" i="65"/>
  <c r="K97" i="65"/>
  <c r="K100" i="65"/>
  <c r="J100" i="65"/>
  <c r="L94" i="65"/>
  <c r="T94" i="65"/>
  <c r="L87" i="65"/>
  <c r="T87" i="65"/>
  <c r="K98" i="65"/>
  <c r="J98" i="65"/>
  <c r="L91" i="65"/>
  <c r="T91" i="65"/>
  <c r="L47" i="65"/>
  <c r="T47" i="65"/>
  <c r="L92" i="65"/>
  <c r="K93" i="65"/>
  <c r="J93" i="65"/>
  <c r="V13" i="65"/>
  <c r="X13" i="65" s="1"/>
  <c r="U13" i="65"/>
  <c r="W13" i="65" s="1"/>
  <c r="Y13" i="65" s="1"/>
  <c r="K51" i="65"/>
  <c r="J51" i="65"/>
  <c r="J89" i="65"/>
  <c r="K89" i="65"/>
  <c r="L81" i="65"/>
  <c r="J90" i="65"/>
  <c r="K90" i="65"/>
  <c r="V30" i="65"/>
  <c r="X30" i="65" s="1"/>
  <c r="U30" i="65"/>
  <c r="W30" i="65" s="1"/>
  <c r="Y30" i="65" s="1"/>
  <c r="V21" i="65"/>
  <c r="X21" i="65" s="1"/>
  <c r="U21" i="65"/>
  <c r="W21" i="65" s="1"/>
  <c r="Y21" i="65" s="1"/>
  <c r="J66" i="65"/>
  <c r="K66" i="65"/>
  <c r="V35" i="65"/>
  <c r="X35" i="65" s="1"/>
  <c r="U35" i="65"/>
  <c r="W35" i="65" s="1"/>
  <c r="Y35" i="65" s="1"/>
  <c r="K50" i="65"/>
  <c r="J50" i="65"/>
  <c r="V19" i="65"/>
  <c r="X19" i="65" s="1"/>
  <c r="U19" i="65"/>
  <c r="W19" i="65" s="1"/>
  <c r="Y19" i="65" s="1"/>
  <c r="K49" i="65"/>
  <c r="J49" i="65"/>
  <c r="V26" i="65"/>
  <c r="X26" i="65" s="1"/>
  <c r="U26" i="65"/>
  <c r="W26" i="65" s="1"/>
  <c r="Y26" i="65" s="1"/>
  <c r="J69" i="65"/>
  <c r="K69" i="65"/>
  <c r="K86" i="65"/>
  <c r="J86" i="65"/>
  <c r="L68" i="65"/>
  <c r="T68" i="65"/>
  <c r="L60" i="65"/>
  <c r="T60" i="65"/>
  <c r="L79" i="65"/>
  <c r="T79" i="65"/>
  <c r="V17" i="65"/>
  <c r="X17" i="65" s="1"/>
  <c r="U17" i="65"/>
  <c r="W17" i="65" s="1"/>
  <c r="Y17" i="65" s="1"/>
  <c r="K61" i="65"/>
  <c r="J61" i="65"/>
  <c r="K57" i="65"/>
  <c r="J57" i="65"/>
  <c r="V10" i="65"/>
  <c r="X10" i="65" s="1"/>
  <c r="U10" i="65"/>
  <c r="W10" i="65" s="1"/>
  <c r="Y10" i="65" s="1"/>
  <c r="V23" i="65"/>
  <c r="X23" i="65" s="1"/>
  <c r="U23" i="65"/>
  <c r="W23" i="65" s="1"/>
  <c r="Y23" i="65" s="1"/>
  <c r="V12" i="65"/>
  <c r="X12" i="65" s="1"/>
  <c r="U12" i="65"/>
  <c r="W12" i="65" s="1"/>
  <c r="Y12" i="65" s="1"/>
  <c r="K45" i="65"/>
  <c r="J45" i="65"/>
  <c r="V33" i="65"/>
  <c r="X33" i="65" s="1"/>
  <c r="U33" i="65"/>
  <c r="W33" i="65" s="1"/>
  <c r="Y33" i="65" s="1"/>
  <c r="V31" i="65"/>
  <c r="X31" i="65" s="1"/>
  <c r="U31" i="65"/>
  <c r="W31" i="65" s="1"/>
  <c r="Y31" i="65" s="1"/>
  <c r="J55" i="65"/>
  <c r="K55" i="65"/>
  <c r="L80" i="65"/>
  <c r="T80" i="65"/>
  <c r="L53" i="65"/>
  <c r="T53" i="65"/>
  <c r="J52" i="65"/>
  <c r="K52" i="65"/>
  <c r="L65" i="65"/>
  <c r="T65" i="65"/>
  <c r="L83" i="65"/>
  <c r="T83" i="65"/>
  <c r="V34" i="65"/>
  <c r="X34" i="65" s="1"/>
  <c r="U34" i="65"/>
  <c r="W34" i="65" s="1"/>
  <c r="Y34" i="65" s="1"/>
  <c r="V11" i="65"/>
  <c r="X11" i="65" s="1"/>
  <c r="U11" i="65"/>
  <c r="W11" i="65" s="1"/>
  <c r="Y11" i="65" s="1"/>
  <c r="V28" i="65"/>
  <c r="X28" i="65" s="1"/>
  <c r="U28" i="65"/>
  <c r="W28" i="65" s="1"/>
  <c r="Y28" i="65" s="1"/>
  <c r="V25" i="65"/>
  <c r="X25" i="65" s="1"/>
  <c r="U25" i="65"/>
  <c r="W25" i="65" s="1"/>
  <c r="Y25" i="65" s="1"/>
  <c r="V16" i="65"/>
  <c r="X16" i="65" s="1"/>
  <c r="U16" i="65"/>
  <c r="W16" i="65" s="1"/>
  <c r="Y16" i="65" s="1"/>
  <c r="V24" i="65"/>
  <c r="X24" i="65" s="1"/>
  <c r="U24" i="65"/>
  <c r="W24" i="65" s="1"/>
  <c r="Y24" i="65" s="1"/>
  <c r="V20" i="65"/>
  <c r="X20" i="65" s="1"/>
  <c r="U20" i="65"/>
  <c r="W20" i="65" s="1"/>
  <c r="Y20" i="65" s="1"/>
  <c r="K54" i="65"/>
  <c r="J54" i="65"/>
  <c r="L99" i="65"/>
  <c r="T99" i="65"/>
  <c r="V15" i="65"/>
  <c r="X15" i="65" s="1"/>
  <c r="U15" i="65"/>
  <c r="W15" i="65" s="1"/>
  <c r="Y15" i="65" s="1"/>
  <c r="V32" i="65"/>
  <c r="X32" i="65" s="1"/>
  <c r="U32" i="65"/>
  <c r="W32" i="65" s="1"/>
  <c r="Y32" i="65" s="1"/>
  <c r="V18" i="65"/>
  <c r="X18" i="65" s="1"/>
  <c r="U18" i="65"/>
  <c r="W18" i="65" s="1"/>
  <c r="Y18" i="65" s="1"/>
  <c r="L22" i="65"/>
  <c r="T22" i="65"/>
  <c r="V27" i="65"/>
  <c r="X27" i="65" s="1"/>
  <c r="U27" i="65"/>
  <c r="W27" i="65" s="1"/>
  <c r="Y27" i="65" s="1"/>
  <c r="L46" i="65"/>
  <c r="T46" i="65"/>
  <c r="J48" i="65"/>
  <c r="K48" i="65"/>
  <c r="K95" i="65"/>
  <c r="J95" i="65"/>
  <c r="V56" i="63"/>
  <c r="X56" i="63" s="1"/>
  <c r="U56" i="63"/>
  <c r="W56" i="63" s="1"/>
  <c r="Y56" i="63" s="1"/>
  <c r="L94" i="63"/>
  <c r="T94" i="63"/>
  <c r="L86" i="63"/>
  <c r="T86" i="63"/>
  <c r="V22" i="63"/>
  <c r="X22" i="63" s="1"/>
  <c r="U22" i="63"/>
  <c r="W22" i="63" s="1"/>
  <c r="Y22" i="63" s="1"/>
  <c r="L65" i="63"/>
  <c r="T65" i="63"/>
  <c r="L68" i="63"/>
  <c r="T68" i="63"/>
  <c r="L45" i="63"/>
  <c r="T45" i="63"/>
  <c r="L53" i="63"/>
  <c r="T53" i="63"/>
  <c r="L90" i="63"/>
  <c r="T90" i="63"/>
  <c r="L67" i="63"/>
  <c r="T67" i="63"/>
  <c r="L97" i="63"/>
  <c r="T97" i="63"/>
  <c r="L91" i="63"/>
  <c r="T91" i="63"/>
  <c r="L85" i="63"/>
  <c r="T85" i="63"/>
  <c r="V30" i="63"/>
  <c r="X30" i="63" s="1"/>
  <c r="U30" i="63"/>
  <c r="W30" i="63" s="1"/>
  <c r="Y30" i="63" s="1"/>
  <c r="V57" i="63"/>
  <c r="X57" i="63" s="1"/>
  <c r="U57" i="63"/>
  <c r="W57" i="63" s="1"/>
  <c r="Y57" i="63" s="1"/>
  <c r="V49" i="63"/>
  <c r="X49" i="63" s="1"/>
  <c r="U49" i="63"/>
  <c r="W49" i="63" s="1"/>
  <c r="Y49" i="63" s="1"/>
  <c r="V82" i="63"/>
  <c r="X82" i="63" s="1"/>
  <c r="U82" i="63"/>
  <c r="W82" i="63" s="1"/>
  <c r="Y82" i="63" s="1"/>
  <c r="L59" i="63"/>
  <c r="T59" i="63"/>
  <c r="L64" i="63"/>
  <c r="T64" i="63"/>
  <c r="L61" i="63"/>
  <c r="T61" i="63"/>
  <c r="L55" i="63"/>
  <c r="T55" i="63"/>
  <c r="T83" i="63"/>
  <c r="L83" i="63"/>
  <c r="L60" i="63"/>
  <c r="T60" i="63"/>
  <c r="L66" i="63"/>
  <c r="T66" i="63"/>
  <c r="L63" i="63"/>
  <c r="T63" i="63"/>
  <c r="L58" i="63"/>
  <c r="T58" i="63"/>
  <c r="L84" i="63"/>
  <c r="T84" i="63"/>
  <c r="V52" i="63"/>
  <c r="X52" i="63" s="1"/>
  <c r="U52" i="63"/>
  <c r="W52" i="63" s="1"/>
  <c r="Y52" i="63" s="1"/>
  <c r="L54" i="63"/>
  <c r="T54" i="63"/>
  <c r="L87" i="63"/>
  <c r="T87" i="63"/>
  <c r="L98" i="63"/>
  <c r="T98" i="63"/>
  <c r="L99" i="63"/>
  <c r="T99" i="63"/>
  <c r="L47" i="63"/>
  <c r="T47" i="63"/>
  <c r="L96" i="63"/>
  <c r="T96" i="63"/>
  <c r="V88" i="63"/>
  <c r="X88" i="63" s="1"/>
  <c r="U88" i="63"/>
  <c r="W88" i="63" s="1"/>
  <c r="Y88" i="63" s="1"/>
  <c r="V81" i="63"/>
  <c r="X81" i="63" s="1"/>
  <c r="U81" i="63"/>
  <c r="W81" i="63" s="1"/>
  <c r="Y81" i="63" s="1"/>
  <c r="L62" i="63"/>
  <c r="T62" i="63"/>
  <c r="V50" i="63"/>
  <c r="X50" i="63" s="1"/>
  <c r="U50" i="63"/>
  <c r="W50" i="63" s="1"/>
  <c r="Y50" i="63" s="1"/>
  <c r="L80" i="63"/>
  <c r="T80" i="63"/>
  <c r="V51" i="63"/>
  <c r="X51" i="63" s="1"/>
  <c r="U51" i="63"/>
  <c r="W51" i="63" s="1"/>
  <c r="Y51" i="63" s="1"/>
  <c r="L92" i="63"/>
  <c r="T92" i="63"/>
  <c r="V95" i="63"/>
  <c r="X95" i="63" s="1"/>
  <c r="U95" i="63"/>
  <c r="W95" i="63" s="1"/>
  <c r="Y95" i="63" s="1"/>
  <c r="V24" i="63"/>
  <c r="X24" i="63" s="1"/>
  <c r="U24" i="63"/>
  <c r="W24" i="63" s="1"/>
  <c r="Y24" i="63" s="1"/>
  <c r="V93" i="63"/>
  <c r="X93" i="63" s="1"/>
  <c r="U93" i="63"/>
  <c r="W93" i="63" s="1"/>
  <c r="Y93" i="63" s="1"/>
  <c r="V48" i="63"/>
  <c r="X48" i="63" s="1"/>
  <c r="U48" i="63"/>
  <c r="W48" i="63" s="1"/>
  <c r="Y48" i="63" s="1"/>
  <c r="L89" i="63"/>
  <c r="T89" i="63"/>
  <c r="L46" i="63"/>
  <c r="T46" i="63"/>
  <c r="L79" i="63"/>
  <c r="T79" i="63"/>
  <c r="T45" i="60"/>
  <c r="L45" i="60"/>
  <c r="L66" i="60"/>
  <c r="T66" i="60"/>
  <c r="U53" i="60"/>
  <c r="W53" i="60" s="1"/>
  <c r="Y53" i="60" s="1"/>
  <c r="V53" i="60"/>
  <c r="X53" i="60" s="1"/>
  <c r="U72" i="60"/>
  <c r="W72" i="60" s="1"/>
  <c r="Y72" i="60" s="1"/>
  <c r="V72" i="60"/>
  <c r="X72" i="60" s="1"/>
  <c r="T65" i="60"/>
  <c r="L65" i="60"/>
  <c r="U44" i="60"/>
  <c r="W44" i="60" s="1"/>
  <c r="Y44" i="60" s="1"/>
  <c r="V44" i="60"/>
  <c r="X44" i="60" s="1"/>
  <c r="L60" i="60"/>
  <c r="T60" i="60"/>
  <c r="V67" i="60"/>
  <c r="X67" i="60" s="1"/>
  <c r="U67" i="60"/>
  <c r="W67" i="60" s="1"/>
  <c r="Y67" i="60" s="1"/>
  <c r="T58" i="60"/>
  <c r="L58" i="60"/>
  <c r="V63" i="60"/>
  <c r="X63" i="60" s="1"/>
  <c r="U63" i="60"/>
  <c r="W63" i="60" s="1"/>
  <c r="Y63" i="60" s="1"/>
  <c r="L68" i="60"/>
  <c r="T68" i="60"/>
  <c r="L64" i="60"/>
  <c r="T64" i="60"/>
  <c r="L52" i="60"/>
  <c r="T52" i="60"/>
  <c r="V47" i="60"/>
  <c r="X47" i="60" s="1"/>
  <c r="U47" i="60"/>
  <c r="W47" i="60" s="1"/>
  <c r="Y47" i="60" s="1"/>
  <c r="V57" i="60"/>
  <c r="X57" i="60" s="1"/>
  <c r="U57" i="60"/>
  <c r="W57" i="60" s="1"/>
  <c r="Y57" i="60" s="1"/>
  <c r="U46" i="60"/>
  <c r="W46" i="60" s="1"/>
  <c r="Y46" i="60" s="1"/>
  <c r="V46" i="60"/>
  <c r="X46" i="60" s="1"/>
  <c r="V51" i="60"/>
  <c r="X51" i="60" s="1"/>
  <c r="U51" i="60"/>
  <c r="W51" i="60" s="1"/>
  <c r="Y51" i="60" s="1"/>
  <c r="V62" i="60"/>
  <c r="X62" i="60" s="1"/>
  <c r="U62" i="60"/>
  <c r="W62" i="60" s="1"/>
  <c r="Y62" i="60" s="1"/>
  <c r="U70" i="60"/>
  <c r="W70" i="60" s="1"/>
  <c r="Y70" i="60" s="1"/>
  <c r="V70" i="60"/>
  <c r="X70" i="60" s="1"/>
  <c r="L50" i="60"/>
  <c r="T50" i="60"/>
  <c r="T55" i="60"/>
  <c r="L55" i="60"/>
  <c r="U48" i="60"/>
  <c r="W48" i="60" s="1"/>
  <c r="Y48" i="60" s="1"/>
  <c r="V48" i="60"/>
  <c r="X48" i="60" s="1"/>
  <c r="U69" i="60"/>
  <c r="W69" i="60" s="1"/>
  <c r="Y69" i="60" s="1"/>
  <c r="V69" i="60"/>
  <c r="X69" i="60" s="1"/>
  <c r="U83" i="55"/>
  <c r="W83" i="55" s="1"/>
  <c r="Y83" i="55" s="1"/>
  <c r="V83" i="55"/>
  <c r="X83" i="55" s="1"/>
  <c r="U86" i="55"/>
  <c r="W86" i="55" s="1"/>
  <c r="Y86" i="55" s="1"/>
  <c r="V86" i="55"/>
  <c r="X86" i="55" s="1"/>
  <c r="L95" i="55"/>
  <c r="T95" i="55"/>
  <c r="U82" i="55"/>
  <c r="W82" i="55" s="1"/>
  <c r="Y82" i="55" s="1"/>
  <c r="V82" i="55"/>
  <c r="X82" i="55" s="1"/>
  <c r="U94" i="55"/>
  <c r="W94" i="55" s="1"/>
  <c r="Y94" i="55" s="1"/>
  <c r="V94" i="55"/>
  <c r="X94" i="55" s="1"/>
  <c r="L99" i="55"/>
  <c r="T99" i="55"/>
  <c r="U51" i="55"/>
  <c r="W51" i="55" s="1"/>
  <c r="Y51" i="55" s="1"/>
  <c r="V51" i="55"/>
  <c r="X51" i="55" s="1"/>
  <c r="L69" i="55"/>
  <c r="T69" i="55"/>
  <c r="U89" i="55"/>
  <c r="W89" i="55" s="1"/>
  <c r="Y89" i="55" s="1"/>
  <c r="V89" i="55"/>
  <c r="X89" i="55" s="1"/>
  <c r="L93" i="55"/>
  <c r="T93" i="55"/>
  <c r="L48" i="55"/>
  <c r="T48" i="55"/>
  <c r="L43" i="55"/>
  <c r="T43" i="55"/>
  <c r="L67" i="55"/>
  <c r="T67" i="55"/>
  <c r="L53" i="55"/>
  <c r="T53" i="55"/>
  <c r="L47" i="55"/>
  <c r="T47" i="55"/>
  <c r="T44" i="55"/>
  <c r="L44" i="55"/>
  <c r="T58" i="55"/>
  <c r="L58" i="55"/>
  <c r="T91" i="55"/>
  <c r="L91" i="55"/>
  <c r="L59" i="55"/>
  <c r="T59" i="55"/>
  <c r="T90" i="55"/>
  <c r="L90" i="55"/>
  <c r="L56" i="55"/>
  <c r="T56" i="55"/>
  <c r="V16" i="55"/>
  <c r="X16" i="55" s="1"/>
  <c r="U16" i="55"/>
  <c r="W16" i="55" s="1"/>
  <c r="Y16" i="55" s="1"/>
  <c r="T49" i="55"/>
  <c r="L49" i="55"/>
  <c r="L76" i="55"/>
  <c r="T76" i="55"/>
  <c r="U34" i="55"/>
  <c r="W34" i="55" s="1"/>
  <c r="Y34" i="55" s="1"/>
  <c r="V34" i="55"/>
  <c r="X34" i="55" s="1"/>
  <c r="L70" i="55"/>
  <c r="T70" i="55"/>
  <c r="L77" i="55"/>
  <c r="T77" i="55"/>
  <c r="L52" i="55"/>
  <c r="T52" i="55"/>
  <c r="L85" i="55"/>
  <c r="T85" i="55"/>
  <c r="L57" i="55"/>
  <c r="T57" i="55"/>
  <c r="U84" i="55"/>
  <c r="W84" i="55" s="1"/>
  <c r="Y84" i="55" s="1"/>
  <c r="V84" i="55"/>
  <c r="X84" i="55" s="1"/>
  <c r="T64" i="55"/>
  <c r="L64" i="55"/>
  <c r="U46" i="55"/>
  <c r="W46" i="55" s="1"/>
  <c r="Y46" i="55" s="1"/>
  <c r="V46" i="55"/>
  <c r="X46" i="55" s="1"/>
  <c r="V65" i="55"/>
  <c r="X65" i="55" s="1"/>
  <c r="U65" i="55"/>
  <c r="W65" i="55" s="1"/>
  <c r="Y65" i="55" s="1"/>
  <c r="U98" i="55"/>
  <c r="W98" i="55" s="1"/>
  <c r="Y98" i="55" s="1"/>
  <c r="V98" i="55"/>
  <c r="X98" i="55" s="1"/>
  <c r="L97" i="55"/>
  <c r="T97" i="55"/>
  <c r="L68" i="55"/>
  <c r="T68" i="55"/>
  <c r="L61" i="55"/>
  <c r="T61" i="55"/>
  <c r="T88" i="55"/>
  <c r="L88" i="55"/>
  <c r="L79" i="55"/>
  <c r="T79" i="55"/>
  <c r="L50" i="55"/>
  <c r="T50" i="55"/>
  <c r="L81" i="55"/>
  <c r="T81" i="55"/>
  <c r="L80" i="55"/>
  <c r="T80" i="55"/>
  <c r="L75" i="55"/>
  <c r="T75" i="55"/>
  <c r="L60" i="55"/>
  <c r="T60" i="55"/>
  <c r="L62" i="55"/>
  <c r="T62" i="55"/>
  <c r="V24" i="55"/>
  <c r="X24" i="55" s="1"/>
  <c r="U24" i="55"/>
  <c r="W24" i="55" s="1"/>
  <c r="Y24" i="55" s="1"/>
  <c r="L54" i="55"/>
  <c r="T54" i="55"/>
  <c r="L78" i="55"/>
  <c r="T78" i="55"/>
  <c r="T87" i="55"/>
  <c r="L87" i="55"/>
  <c r="L55" i="55"/>
  <c r="T55" i="55"/>
  <c r="L66" i="55"/>
  <c r="T66" i="55"/>
  <c r="T45" i="55"/>
  <c r="L45" i="55"/>
  <c r="L92" i="55"/>
  <c r="T92" i="55"/>
  <c r="L96" i="55"/>
  <c r="T96" i="55"/>
  <c r="L63" i="55"/>
  <c r="T63" i="55"/>
  <c r="U24" i="61"/>
  <c r="W24" i="61" s="1"/>
  <c r="Y24" i="61" s="1"/>
  <c r="V24" i="61"/>
  <c r="X24" i="61" s="1"/>
  <c r="U69" i="61"/>
  <c r="W69" i="61" s="1"/>
  <c r="Y69" i="61" s="1"/>
  <c r="V69" i="61"/>
  <c r="X69" i="61" s="1"/>
  <c r="U44" i="61"/>
  <c r="W44" i="61" s="1"/>
  <c r="Y44" i="61" s="1"/>
  <c r="V44" i="61"/>
  <c r="X44" i="61" s="1"/>
  <c r="L70" i="61"/>
  <c r="T70" i="61"/>
  <c r="L72" i="61"/>
  <c r="T72" i="61"/>
  <c r="V81" i="61"/>
  <c r="X81" i="61" s="1"/>
  <c r="U81" i="61"/>
  <c r="W81" i="61" s="1"/>
  <c r="Y81" i="61" s="1"/>
  <c r="V99" i="61"/>
  <c r="X99" i="61" s="1"/>
  <c r="U99" i="61"/>
  <c r="W99" i="61" s="1"/>
  <c r="Y99" i="61" s="1"/>
  <c r="U16" i="61"/>
  <c r="W16" i="61" s="1"/>
  <c r="Y16" i="61" s="1"/>
  <c r="V16" i="61"/>
  <c r="X16" i="61" s="1"/>
  <c r="U45" i="61"/>
  <c r="W45" i="61" s="1"/>
  <c r="Y45" i="61" s="1"/>
  <c r="V45" i="61"/>
  <c r="X45" i="61" s="1"/>
  <c r="U49" i="61"/>
  <c r="W49" i="61" s="1"/>
  <c r="Y49" i="61" s="1"/>
  <c r="V49" i="61"/>
  <c r="X49" i="61" s="1"/>
  <c r="T71" i="61"/>
  <c r="L71" i="61"/>
  <c r="U82" i="61"/>
  <c r="W82" i="61" s="1"/>
  <c r="Y82" i="61" s="1"/>
  <c r="V82" i="61"/>
  <c r="X82" i="61" s="1"/>
  <c r="U66" i="61"/>
  <c r="W66" i="61" s="1"/>
  <c r="Y66" i="61" s="1"/>
  <c r="V66" i="61"/>
  <c r="X66" i="61" s="1"/>
  <c r="V64" i="61"/>
  <c r="X64" i="61" s="1"/>
  <c r="U64" i="61"/>
  <c r="W64" i="61" s="1"/>
  <c r="Y64" i="61" s="1"/>
  <c r="U65" i="61"/>
  <c r="W65" i="61" s="1"/>
  <c r="Y65" i="61" s="1"/>
  <c r="V65" i="61"/>
  <c r="X65" i="61" s="1"/>
  <c r="T67" i="61"/>
  <c r="L67" i="61"/>
  <c r="U54" i="61"/>
  <c r="W54" i="61" s="1"/>
  <c r="Y54" i="61" s="1"/>
  <c r="V54" i="61"/>
  <c r="X54" i="61" s="1"/>
  <c r="V89" i="61"/>
  <c r="X89" i="61" s="1"/>
  <c r="U89" i="61"/>
  <c r="W89" i="61" s="1"/>
  <c r="Y89" i="61" s="1"/>
  <c r="U85" i="61"/>
  <c r="W85" i="61" s="1"/>
  <c r="Y85" i="61" s="1"/>
  <c r="V85" i="61"/>
  <c r="X85" i="61" s="1"/>
  <c r="T97" i="61"/>
  <c r="L97" i="61"/>
  <c r="V59" i="61"/>
  <c r="X59" i="61" s="1"/>
  <c r="U59" i="61"/>
  <c r="W59" i="61" s="1"/>
  <c r="Y59" i="61" s="1"/>
  <c r="U53" i="61"/>
  <c r="W53" i="61" s="1"/>
  <c r="Y53" i="61" s="1"/>
  <c r="V53" i="61"/>
  <c r="X53" i="61" s="1"/>
  <c r="L80" i="61"/>
  <c r="T80" i="61"/>
  <c r="U56" i="61"/>
  <c r="W56" i="61" s="1"/>
  <c r="Y56" i="61" s="1"/>
  <c r="V56" i="61"/>
  <c r="X56" i="61" s="1"/>
  <c r="T92" i="61"/>
  <c r="L92" i="61"/>
  <c r="T93" i="61"/>
  <c r="L93" i="61"/>
  <c r="U51" i="61"/>
  <c r="W51" i="61" s="1"/>
  <c r="Y51" i="61" s="1"/>
  <c r="V51" i="61"/>
  <c r="X51" i="61" s="1"/>
  <c r="U55" i="61"/>
  <c r="W55" i="61" s="1"/>
  <c r="Y55" i="61" s="1"/>
  <c r="V55" i="61"/>
  <c r="X55" i="61" s="1"/>
  <c r="L91" i="61"/>
  <c r="T91" i="61"/>
  <c r="L96" i="61"/>
  <c r="T96" i="61"/>
  <c r="U46" i="61"/>
  <c r="W46" i="61" s="1"/>
  <c r="Y46" i="61" s="1"/>
  <c r="V46" i="61"/>
  <c r="X46" i="61" s="1"/>
  <c r="U50" i="61"/>
  <c r="W50" i="61" s="1"/>
  <c r="Y50" i="61" s="1"/>
  <c r="V50" i="61"/>
  <c r="X50" i="61" s="1"/>
  <c r="U48" i="61"/>
  <c r="W48" i="61" s="1"/>
  <c r="Y48" i="61" s="1"/>
  <c r="V48" i="61"/>
  <c r="X48" i="61" s="1"/>
  <c r="U100" i="61"/>
  <c r="W100" i="61" s="1"/>
  <c r="Y100" i="61" s="1"/>
  <c r="V100" i="61"/>
  <c r="X100" i="61" s="1"/>
  <c r="U26" i="61"/>
  <c r="W26" i="61" s="1"/>
  <c r="Y26" i="61" s="1"/>
  <c r="V26" i="61"/>
  <c r="X26" i="61" s="1"/>
  <c r="V98" i="61"/>
  <c r="X98" i="61" s="1"/>
  <c r="U98" i="61"/>
  <c r="W98" i="61" s="1"/>
  <c r="Y98" i="61" s="1"/>
  <c r="U47" i="61"/>
  <c r="W47" i="61" s="1"/>
  <c r="Y47" i="61" s="1"/>
  <c r="V47" i="61"/>
  <c r="X47" i="61" s="1"/>
  <c r="L68" i="61"/>
  <c r="T68" i="61"/>
  <c r="V87" i="61"/>
  <c r="X87" i="61" s="1"/>
  <c r="U87" i="61"/>
  <c r="W87" i="61" s="1"/>
  <c r="Y87" i="61" s="1"/>
  <c r="T95" i="61"/>
  <c r="L95" i="61"/>
  <c r="V88" i="61"/>
  <c r="X88" i="61" s="1"/>
  <c r="U88" i="61"/>
  <c r="W88" i="61" s="1"/>
  <c r="Y88" i="61" s="1"/>
  <c r="V94" i="61"/>
  <c r="X94" i="61" s="1"/>
  <c r="U94" i="61"/>
  <c r="W94" i="61" s="1"/>
  <c r="Y94" i="61" s="1"/>
  <c r="L79" i="61"/>
  <c r="T79" i="61"/>
  <c r="T58" i="61"/>
  <c r="L58" i="61"/>
  <c r="L78" i="61"/>
  <c r="T78" i="61"/>
  <c r="U63" i="61"/>
  <c r="W63" i="61" s="1"/>
  <c r="Y63" i="61" s="1"/>
  <c r="V63" i="61"/>
  <c r="X63" i="61" s="1"/>
  <c r="T90" i="61"/>
  <c r="L90" i="61"/>
  <c r="L83" i="61"/>
  <c r="T83" i="61"/>
  <c r="U62" i="61"/>
  <c r="W62" i="61" s="1"/>
  <c r="Y62" i="61" s="1"/>
  <c r="V62" i="61"/>
  <c r="X62" i="61" s="1"/>
  <c r="V86" i="61"/>
  <c r="X86" i="61" s="1"/>
  <c r="U86" i="61"/>
  <c r="W86" i="61" s="1"/>
  <c r="Y86" i="61" s="1"/>
  <c r="T60" i="61"/>
  <c r="L60" i="61"/>
  <c r="U61" i="61"/>
  <c r="W61" i="61" s="1"/>
  <c r="Y61" i="61" s="1"/>
  <c r="V61" i="61"/>
  <c r="X61" i="61" s="1"/>
  <c r="L77" i="61"/>
  <c r="T77" i="61"/>
  <c r="T52" i="61"/>
  <c r="L52" i="61"/>
  <c r="U57" i="61"/>
  <c r="W57" i="61" s="1"/>
  <c r="Y57" i="61" s="1"/>
  <c r="V57" i="61"/>
  <c r="X57" i="61" s="1"/>
  <c r="L84" i="61"/>
  <c r="T84" i="61"/>
  <c r="U52" i="58"/>
  <c r="W52" i="58" s="1"/>
  <c r="Y52" i="58" s="1"/>
  <c r="V52" i="58"/>
  <c r="X52" i="58" s="1"/>
  <c r="L97" i="58"/>
  <c r="T97" i="58"/>
  <c r="L94" i="58"/>
  <c r="T94" i="58"/>
  <c r="L95" i="58"/>
  <c r="T95" i="58"/>
  <c r="L70" i="58"/>
  <c r="T70" i="58"/>
  <c r="U44" i="58"/>
  <c r="W44" i="58" s="1"/>
  <c r="Y44" i="58" s="1"/>
  <c r="V44" i="58"/>
  <c r="X44" i="58" s="1"/>
  <c r="V92" i="58"/>
  <c r="X92" i="58" s="1"/>
  <c r="U92" i="58"/>
  <c r="W92" i="58" s="1"/>
  <c r="Y92" i="58" s="1"/>
  <c r="U24" i="58"/>
  <c r="W24" i="58" s="1"/>
  <c r="Y24" i="58" s="1"/>
  <c r="V24" i="58"/>
  <c r="X24" i="58" s="1"/>
  <c r="L65" i="58"/>
  <c r="T65" i="58"/>
  <c r="U79" i="58"/>
  <c r="W79" i="58" s="1"/>
  <c r="Y79" i="58" s="1"/>
  <c r="V79" i="58"/>
  <c r="X79" i="58" s="1"/>
  <c r="U87" i="58"/>
  <c r="W87" i="58" s="1"/>
  <c r="Y87" i="58" s="1"/>
  <c r="V87" i="58"/>
  <c r="X87" i="58" s="1"/>
  <c r="L86" i="58"/>
  <c r="T86" i="58"/>
  <c r="V46" i="58"/>
  <c r="X46" i="58" s="1"/>
  <c r="U46" i="58"/>
  <c r="W46" i="58" s="1"/>
  <c r="Y46" i="58" s="1"/>
  <c r="T54" i="58"/>
  <c r="L54" i="58"/>
  <c r="L98" i="58"/>
  <c r="T98" i="58"/>
  <c r="L48" i="58"/>
  <c r="T48" i="58"/>
  <c r="L81" i="58"/>
  <c r="T81" i="58"/>
  <c r="U63" i="58"/>
  <c r="W63" i="58" s="1"/>
  <c r="Y63" i="58" s="1"/>
  <c r="V63" i="58"/>
  <c r="X63" i="58" s="1"/>
  <c r="L84" i="58"/>
  <c r="T84" i="58"/>
  <c r="U55" i="58"/>
  <c r="W55" i="58" s="1"/>
  <c r="Y55" i="58" s="1"/>
  <c r="V55" i="58"/>
  <c r="X55" i="58" s="1"/>
  <c r="L91" i="58"/>
  <c r="T91" i="58"/>
  <c r="L93" i="58"/>
  <c r="T93" i="58"/>
  <c r="L71" i="58"/>
  <c r="T71" i="58"/>
  <c r="T90" i="58"/>
  <c r="L90" i="58"/>
  <c r="T58" i="58"/>
  <c r="L58" i="58"/>
  <c r="L80" i="58"/>
  <c r="T80" i="58"/>
  <c r="V62" i="58"/>
  <c r="X62" i="58" s="1"/>
  <c r="U62" i="58"/>
  <c r="W62" i="58" s="1"/>
  <c r="Y62" i="58" s="1"/>
  <c r="V26" i="58"/>
  <c r="X26" i="58" s="1"/>
  <c r="U26" i="58"/>
  <c r="W26" i="58" s="1"/>
  <c r="Y26" i="58" s="1"/>
  <c r="U51" i="58"/>
  <c r="W51" i="58" s="1"/>
  <c r="Y51" i="58" s="1"/>
  <c r="V51" i="58"/>
  <c r="X51" i="58" s="1"/>
  <c r="L88" i="58"/>
  <c r="T88" i="58"/>
  <c r="V50" i="58"/>
  <c r="X50" i="58" s="1"/>
  <c r="U50" i="58"/>
  <c r="W50" i="58" s="1"/>
  <c r="Y50" i="58" s="1"/>
  <c r="V96" i="58"/>
  <c r="X96" i="58" s="1"/>
  <c r="U96" i="58"/>
  <c r="W96" i="58" s="1"/>
  <c r="Y96" i="58" s="1"/>
  <c r="L72" i="58"/>
  <c r="T72" i="58"/>
  <c r="U64" i="58"/>
  <c r="W64" i="58" s="1"/>
  <c r="Y64" i="58" s="1"/>
  <c r="V64" i="58"/>
  <c r="X64" i="58" s="1"/>
  <c r="L101" i="58"/>
  <c r="T101" i="58"/>
  <c r="U56" i="58"/>
  <c r="W56" i="58" s="1"/>
  <c r="Y56" i="58" s="1"/>
  <c r="V56" i="58"/>
  <c r="X56" i="58" s="1"/>
  <c r="U77" i="58"/>
  <c r="W77" i="58" s="1"/>
  <c r="Y77" i="58" s="1"/>
  <c r="V77" i="58"/>
  <c r="X77" i="58" s="1"/>
  <c r="L68" i="58"/>
  <c r="T68" i="58"/>
  <c r="U69" i="58"/>
  <c r="W69" i="58" s="1"/>
  <c r="Y69" i="58" s="1"/>
  <c r="V69" i="58"/>
  <c r="X69" i="58" s="1"/>
  <c r="U16" i="58"/>
  <c r="W16" i="58" s="1"/>
  <c r="Y16" i="58" s="1"/>
  <c r="V16" i="58"/>
  <c r="X16" i="58" s="1"/>
  <c r="U89" i="58"/>
  <c r="W89" i="58" s="1"/>
  <c r="Y89" i="58" s="1"/>
  <c r="V89" i="58"/>
  <c r="X89" i="58" s="1"/>
  <c r="U99" i="58"/>
  <c r="W99" i="58" s="1"/>
  <c r="Y99" i="58" s="1"/>
  <c r="V99" i="58"/>
  <c r="X99" i="58" s="1"/>
  <c r="U100" i="58"/>
  <c r="W100" i="58" s="1"/>
  <c r="Y100" i="58" s="1"/>
  <c r="V100" i="58"/>
  <c r="X100" i="58" s="1"/>
  <c r="U82" i="58"/>
  <c r="W82" i="58" s="1"/>
  <c r="Y82" i="58" s="1"/>
  <c r="V82" i="58"/>
  <c r="X82" i="58" s="1"/>
  <c r="V66" i="58"/>
  <c r="X66" i="58" s="1"/>
  <c r="U66" i="58"/>
  <c r="W66" i="58" s="1"/>
  <c r="Y66" i="58" s="1"/>
  <c r="L102" i="58"/>
  <c r="T102" i="58"/>
  <c r="V45" i="58"/>
  <c r="X45" i="58" s="1"/>
  <c r="U45" i="58"/>
  <c r="W45" i="58" s="1"/>
  <c r="Y45" i="58" s="1"/>
  <c r="L60" i="58"/>
  <c r="T60" i="58"/>
  <c r="L83" i="58"/>
  <c r="T83" i="58"/>
  <c r="L67" i="58"/>
  <c r="T67" i="58"/>
  <c r="V49" i="58"/>
  <c r="X49" i="58" s="1"/>
  <c r="U49" i="58"/>
  <c r="W49" i="58" s="1"/>
  <c r="Y49" i="58" s="1"/>
  <c r="T53" i="58"/>
  <c r="L53" i="58"/>
  <c r="L59" i="58"/>
  <c r="T59" i="58"/>
  <c r="L78" i="58"/>
  <c r="T78" i="58"/>
  <c r="V61" i="58"/>
  <c r="X61" i="58" s="1"/>
  <c r="U61" i="58"/>
  <c r="W61" i="58" s="1"/>
  <c r="Y61" i="58" s="1"/>
  <c r="U47" i="58"/>
  <c r="W47" i="58" s="1"/>
  <c r="Y47" i="58" s="1"/>
  <c r="V47" i="58"/>
  <c r="X47" i="58" s="1"/>
  <c r="T57" i="58"/>
  <c r="L57" i="58"/>
  <c r="L85" i="58"/>
  <c r="T85" i="58"/>
  <c r="U85" i="60"/>
  <c r="W85" i="60" s="1"/>
  <c r="Y85" i="60" s="1"/>
  <c r="V85" i="60"/>
  <c r="X85" i="60" s="1"/>
  <c r="V96" i="60"/>
  <c r="X96" i="60" s="1"/>
  <c r="U96" i="60"/>
  <c r="W96" i="60" s="1"/>
  <c r="Y96" i="60" s="1"/>
  <c r="U98" i="60"/>
  <c r="W98" i="60" s="1"/>
  <c r="Y98" i="60" s="1"/>
  <c r="V98" i="60"/>
  <c r="X98" i="60" s="1"/>
  <c r="U92" i="60"/>
  <c r="W92" i="60" s="1"/>
  <c r="Y92" i="60" s="1"/>
  <c r="V92" i="60"/>
  <c r="X92" i="60" s="1"/>
  <c r="U84" i="60"/>
  <c r="W84" i="60" s="1"/>
  <c r="Y84" i="60" s="1"/>
  <c r="V84" i="60"/>
  <c r="X84" i="60" s="1"/>
  <c r="V90" i="60"/>
  <c r="X90" i="60" s="1"/>
  <c r="U90" i="60"/>
  <c r="W90" i="60" s="1"/>
  <c r="Y90" i="60" s="1"/>
  <c r="V97" i="60"/>
  <c r="X97" i="60" s="1"/>
  <c r="U97" i="60"/>
  <c r="W97" i="60" s="1"/>
  <c r="Y97" i="60" s="1"/>
  <c r="U89" i="60"/>
  <c r="W89" i="60" s="1"/>
  <c r="Y89" i="60" s="1"/>
  <c r="V89" i="60"/>
  <c r="X89" i="60" s="1"/>
  <c r="U91" i="60"/>
  <c r="W91" i="60" s="1"/>
  <c r="Y91" i="60" s="1"/>
  <c r="V91" i="60"/>
  <c r="X91" i="60" s="1"/>
  <c r="V100" i="60"/>
  <c r="X100" i="60" s="1"/>
  <c r="U100" i="60"/>
  <c r="W100" i="60" s="1"/>
  <c r="Y100" i="60" s="1"/>
  <c r="U93" i="60"/>
  <c r="W93" i="60" s="1"/>
  <c r="Y93" i="60" s="1"/>
  <c r="V93" i="60"/>
  <c r="X93" i="60" s="1"/>
  <c r="V86" i="60"/>
  <c r="X86" i="60" s="1"/>
  <c r="U86" i="60"/>
  <c r="W86" i="60" s="1"/>
  <c r="Y86" i="60" s="1"/>
  <c r="V87" i="60"/>
  <c r="X87" i="60" s="1"/>
  <c r="U87" i="60"/>
  <c r="W87" i="60" s="1"/>
  <c r="Y87" i="60" s="1"/>
  <c r="V78" i="60"/>
  <c r="X78" i="60" s="1"/>
  <c r="U78" i="60"/>
  <c r="W78" i="60" s="1"/>
  <c r="Y78" i="60" s="1"/>
  <c r="V82" i="60"/>
  <c r="X82" i="60" s="1"/>
  <c r="U82" i="60"/>
  <c r="W82" i="60" s="1"/>
  <c r="Y82" i="60" s="1"/>
  <c r="U100" i="57"/>
  <c r="W100" i="57" s="1"/>
  <c r="Y100" i="57" s="1"/>
  <c r="V100" i="57"/>
  <c r="X100" i="57" s="1"/>
  <c r="U101" i="57"/>
  <c r="W101" i="57" s="1"/>
  <c r="Y101" i="57" s="1"/>
  <c r="V101" i="57"/>
  <c r="X101" i="57" s="1"/>
  <c r="V83" i="57"/>
  <c r="X83" i="57" s="1"/>
  <c r="U83" i="57"/>
  <c r="W83" i="57" s="1"/>
  <c r="Y83" i="57" s="1"/>
  <c r="U93" i="57"/>
  <c r="W93" i="57" s="1"/>
  <c r="Y93" i="57" s="1"/>
  <c r="V93" i="57"/>
  <c r="X93" i="57" s="1"/>
  <c r="V98" i="57"/>
  <c r="X98" i="57" s="1"/>
  <c r="U98" i="57"/>
  <c r="W98" i="57" s="1"/>
  <c r="Y98" i="57" s="1"/>
  <c r="V80" i="57"/>
  <c r="X80" i="57" s="1"/>
  <c r="U80" i="57"/>
  <c r="W80" i="57" s="1"/>
  <c r="Y80" i="57" s="1"/>
  <c r="U99" i="57"/>
  <c r="W99" i="57" s="1"/>
  <c r="Y99" i="57" s="1"/>
  <c r="V99" i="57"/>
  <c r="X99" i="57" s="1"/>
  <c r="V102" i="57"/>
  <c r="X102" i="57" s="1"/>
  <c r="U102" i="57"/>
  <c r="W102" i="57" s="1"/>
  <c r="Y102" i="57" s="1"/>
  <c r="U97" i="57"/>
  <c r="W97" i="57" s="1"/>
  <c r="Y97" i="57" s="1"/>
  <c r="V97" i="57"/>
  <c r="X97" i="57" s="1"/>
  <c r="U89" i="57"/>
  <c r="W89" i="57" s="1"/>
  <c r="Y89" i="57" s="1"/>
  <c r="V89" i="57"/>
  <c r="X89" i="57" s="1"/>
  <c r="U82" i="57"/>
  <c r="W82" i="57" s="1"/>
  <c r="Y82" i="57" s="1"/>
  <c r="V82" i="57"/>
  <c r="X82" i="57" s="1"/>
  <c r="V96" i="57"/>
  <c r="X96" i="57" s="1"/>
  <c r="U96" i="57"/>
  <c r="W96" i="57" s="1"/>
  <c r="Y96" i="57" s="1"/>
  <c r="U92" i="57"/>
  <c r="W92" i="57" s="1"/>
  <c r="Y92" i="57" s="1"/>
  <c r="V92" i="57"/>
  <c r="X92" i="57" s="1"/>
  <c r="U87" i="57"/>
  <c r="W87" i="57" s="1"/>
  <c r="Y87" i="57" s="1"/>
  <c r="V87" i="57"/>
  <c r="X87" i="57" s="1"/>
  <c r="U85" i="57"/>
  <c r="W85" i="57" s="1"/>
  <c r="Y85" i="57" s="1"/>
  <c r="V85" i="57"/>
  <c r="X85" i="57" s="1"/>
  <c r="V77" i="57"/>
  <c r="X77" i="57" s="1"/>
  <c r="U77" i="57"/>
  <c r="W77" i="57" s="1"/>
  <c r="Y77" i="57" s="1"/>
  <c r="V38" i="76" l="1"/>
  <c r="X38" i="76" s="1"/>
  <c r="U38" i="76"/>
  <c r="W38" i="76" s="1"/>
  <c r="Y38" i="76" s="1"/>
  <c r="V43" i="77"/>
  <c r="X43" i="77" s="1"/>
  <c r="U43" i="77"/>
  <c r="W43" i="77" s="1"/>
  <c r="Y43" i="77" s="1"/>
  <c r="U34" i="76"/>
  <c r="W34" i="76" s="1"/>
  <c r="Y34" i="76" s="1"/>
  <c r="V34" i="76"/>
  <c r="X34" i="76" s="1"/>
  <c r="V40" i="76"/>
  <c r="X40" i="76" s="1"/>
  <c r="U40" i="76"/>
  <c r="W40" i="76" s="1"/>
  <c r="Y40" i="76" s="1"/>
  <c r="V52" i="76"/>
  <c r="X52" i="76" s="1"/>
  <c r="U52" i="76"/>
  <c r="W52" i="76" s="1"/>
  <c r="Y52" i="76" s="1"/>
  <c r="V31" i="76"/>
  <c r="X31" i="76" s="1"/>
  <c r="U31" i="76"/>
  <c r="W31" i="76" s="1"/>
  <c r="Y31" i="76" s="1"/>
  <c r="V32" i="76"/>
  <c r="X32" i="76" s="1"/>
  <c r="U32" i="76"/>
  <c r="W32" i="76" s="1"/>
  <c r="Y32" i="76" s="1"/>
  <c r="V35" i="76"/>
  <c r="X35" i="76" s="1"/>
  <c r="U35" i="76"/>
  <c r="W35" i="76" s="1"/>
  <c r="Y35" i="76" s="1"/>
  <c r="V36" i="75"/>
  <c r="X36" i="75" s="1"/>
  <c r="U36" i="75"/>
  <c r="W36" i="75" s="1"/>
  <c r="Y36" i="75" s="1"/>
  <c r="V53" i="75"/>
  <c r="X53" i="75" s="1"/>
  <c r="U53" i="75"/>
  <c r="W53" i="75" s="1"/>
  <c r="Y53" i="75" s="1"/>
  <c r="V39" i="75"/>
  <c r="X39" i="75" s="1"/>
  <c r="U39" i="75"/>
  <c r="W39" i="75" s="1"/>
  <c r="Y39" i="75" s="1"/>
  <c r="V42" i="75"/>
  <c r="X42" i="75" s="1"/>
  <c r="U42" i="75"/>
  <c r="W42" i="75" s="1"/>
  <c r="Y42" i="75" s="1"/>
  <c r="V54" i="75"/>
  <c r="X54" i="75" s="1"/>
  <c r="U54" i="75"/>
  <c r="W54" i="75" s="1"/>
  <c r="Y54" i="75" s="1"/>
  <c r="V34" i="75"/>
  <c r="X34" i="75" s="1"/>
  <c r="U34" i="75"/>
  <c r="W34" i="75" s="1"/>
  <c r="Y34" i="75" s="1"/>
  <c r="V51" i="75"/>
  <c r="X51" i="75" s="1"/>
  <c r="U51" i="75"/>
  <c r="W51" i="75" s="1"/>
  <c r="Y51" i="75" s="1"/>
  <c r="V41" i="75"/>
  <c r="X41" i="75" s="1"/>
  <c r="U41" i="75"/>
  <c r="W41" i="75" s="1"/>
  <c r="Y41" i="75" s="1"/>
  <c r="V32" i="75"/>
  <c r="X32" i="75" s="1"/>
  <c r="U32" i="75"/>
  <c r="W32" i="75" s="1"/>
  <c r="Y32" i="75" s="1"/>
  <c r="V55" i="75"/>
  <c r="X55" i="75" s="1"/>
  <c r="U55" i="75"/>
  <c r="W55" i="75" s="1"/>
  <c r="Y55" i="75" s="1"/>
  <c r="V57" i="75"/>
  <c r="X57" i="75" s="1"/>
  <c r="U57" i="75"/>
  <c r="W57" i="75" s="1"/>
  <c r="Y57" i="75" s="1"/>
  <c r="V48" i="75"/>
  <c r="X48" i="75" s="1"/>
  <c r="U48" i="75"/>
  <c r="W48" i="75" s="1"/>
  <c r="Y48" i="75" s="1"/>
  <c r="V50" i="75"/>
  <c r="X50" i="75" s="1"/>
  <c r="U50" i="75"/>
  <c r="W50" i="75" s="1"/>
  <c r="Y50" i="75" s="1"/>
  <c r="V59" i="75"/>
  <c r="X59" i="75" s="1"/>
  <c r="U59" i="75"/>
  <c r="W59" i="75" s="1"/>
  <c r="Y59" i="75" s="1"/>
  <c r="V40" i="73"/>
  <c r="X40" i="73" s="1"/>
  <c r="U40" i="73"/>
  <c r="W40" i="73" s="1"/>
  <c r="Y40" i="73" s="1"/>
  <c r="V52" i="73"/>
  <c r="X52" i="73" s="1"/>
  <c r="U52" i="73"/>
  <c r="W52" i="73" s="1"/>
  <c r="Y52" i="73" s="1"/>
  <c r="V34" i="73"/>
  <c r="X34" i="73" s="1"/>
  <c r="U34" i="73"/>
  <c r="W34" i="73" s="1"/>
  <c r="Y34" i="73" s="1"/>
  <c r="V48" i="73"/>
  <c r="X48" i="73" s="1"/>
  <c r="U48" i="73"/>
  <c r="W48" i="73" s="1"/>
  <c r="Y48" i="73" s="1"/>
  <c r="V32" i="73"/>
  <c r="X32" i="73" s="1"/>
  <c r="U32" i="73"/>
  <c r="W32" i="73" s="1"/>
  <c r="Y32" i="73" s="1"/>
  <c r="V33" i="73"/>
  <c r="X33" i="73" s="1"/>
  <c r="U33" i="73"/>
  <c r="W33" i="73" s="1"/>
  <c r="Y33" i="73" s="1"/>
  <c r="V53" i="73"/>
  <c r="X53" i="73" s="1"/>
  <c r="U53" i="73"/>
  <c r="W53" i="73" s="1"/>
  <c r="Y53" i="73" s="1"/>
  <c r="V55" i="73"/>
  <c r="X55" i="73" s="1"/>
  <c r="U55" i="73"/>
  <c r="W55" i="73" s="1"/>
  <c r="Y55" i="73" s="1"/>
  <c r="V56" i="73"/>
  <c r="X56" i="73" s="1"/>
  <c r="U56" i="73"/>
  <c r="W56" i="73" s="1"/>
  <c r="Y56" i="73" s="1"/>
  <c r="V51" i="73"/>
  <c r="X51" i="73" s="1"/>
  <c r="U51" i="73"/>
  <c r="W51" i="73" s="1"/>
  <c r="Y51" i="73" s="1"/>
  <c r="V41" i="73"/>
  <c r="X41" i="73" s="1"/>
  <c r="U41" i="73"/>
  <c r="W41" i="73" s="1"/>
  <c r="Y41" i="73" s="1"/>
  <c r="V54" i="73"/>
  <c r="X54" i="73" s="1"/>
  <c r="U54" i="73"/>
  <c r="W54" i="73" s="1"/>
  <c r="Y54" i="73" s="1"/>
  <c r="V49" i="73"/>
  <c r="X49" i="73" s="1"/>
  <c r="U49" i="73"/>
  <c r="W49" i="73" s="1"/>
  <c r="Y49" i="73" s="1"/>
  <c r="V46" i="73"/>
  <c r="X46" i="73" s="1"/>
  <c r="U46" i="73"/>
  <c r="W46" i="73" s="1"/>
  <c r="Y46" i="73" s="1"/>
  <c r="V47" i="73"/>
  <c r="X47" i="73" s="1"/>
  <c r="U47" i="73"/>
  <c r="W47" i="73" s="1"/>
  <c r="Y47" i="73" s="1"/>
  <c r="V74" i="63"/>
  <c r="X74" i="63" s="1"/>
  <c r="U74" i="63"/>
  <c r="W74" i="63" s="1"/>
  <c r="Y74" i="63" s="1"/>
  <c r="V103" i="63"/>
  <c r="X103" i="63" s="1"/>
  <c r="U103" i="63"/>
  <c r="W103" i="63" s="1"/>
  <c r="Y103" i="63" s="1"/>
  <c r="U100" i="63"/>
  <c r="W100" i="63" s="1"/>
  <c r="Y100" i="63" s="1"/>
  <c r="V100" i="63"/>
  <c r="X100" i="63" s="1"/>
  <c r="V102" i="63"/>
  <c r="X102" i="63" s="1"/>
  <c r="U102" i="63"/>
  <c r="W102" i="63" s="1"/>
  <c r="Y102" i="63" s="1"/>
  <c r="V101" i="63"/>
  <c r="X101" i="63" s="1"/>
  <c r="U101" i="63"/>
  <c r="W101" i="63" s="1"/>
  <c r="Y101" i="63" s="1"/>
  <c r="U73" i="63"/>
  <c r="W73" i="63" s="1"/>
  <c r="Y73" i="63" s="1"/>
  <c r="V73" i="63"/>
  <c r="X73" i="63" s="1"/>
  <c r="V105" i="63"/>
  <c r="X105" i="63" s="1"/>
  <c r="U105" i="63"/>
  <c r="W105" i="63" s="1"/>
  <c r="Y105" i="63" s="1"/>
  <c r="U88" i="68"/>
  <c r="W88" i="68" s="1"/>
  <c r="Y88" i="68" s="1"/>
  <c r="U72" i="68"/>
  <c r="W72" i="68" s="1"/>
  <c r="Y72" i="68" s="1"/>
  <c r="V72" i="68"/>
  <c r="X72" i="68" s="1"/>
  <c r="U70" i="68"/>
  <c r="W70" i="68" s="1"/>
  <c r="Y70" i="68" s="1"/>
  <c r="V70" i="68"/>
  <c r="X70" i="68" s="1"/>
  <c r="U97" i="68"/>
  <c r="W97" i="68" s="1"/>
  <c r="Y97" i="68" s="1"/>
  <c r="V97" i="68"/>
  <c r="X97" i="68" s="1"/>
  <c r="U73" i="68"/>
  <c r="W73" i="68" s="1"/>
  <c r="Y73" i="68" s="1"/>
  <c r="V73" i="68"/>
  <c r="X73" i="68" s="1"/>
  <c r="U74" i="68"/>
  <c r="W74" i="68" s="1"/>
  <c r="Y74" i="68" s="1"/>
  <c r="V74" i="68"/>
  <c r="X74" i="68" s="1"/>
  <c r="U99" i="68"/>
  <c r="W99" i="68" s="1"/>
  <c r="Y99" i="68" s="1"/>
  <c r="V99" i="68"/>
  <c r="X99" i="68" s="1"/>
  <c r="L106" i="65"/>
  <c r="T106" i="65"/>
  <c r="V103" i="65"/>
  <c r="X103" i="65" s="1"/>
  <c r="U103" i="65"/>
  <c r="W103" i="65" s="1"/>
  <c r="Y103" i="65" s="1"/>
  <c r="L101" i="65"/>
  <c r="T101" i="65"/>
  <c r="T58" i="65"/>
  <c r="U58" i="65" s="1"/>
  <c r="W58" i="65" s="1"/>
  <c r="Y58" i="65" s="1"/>
  <c r="L102" i="65"/>
  <c r="T102" i="65"/>
  <c r="L104" i="65"/>
  <c r="T104" i="65"/>
  <c r="L105" i="65"/>
  <c r="T105" i="65"/>
  <c r="V59" i="69"/>
  <c r="X59" i="69" s="1"/>
  <c r="U59" i="69"/>
  <c r="W59" i="69" s="1"/>
  <c r="Y59" i="69" s="1"/>
  <c r="V99" i="69"/>
  <c r="X99" i="69" s="1"/>
  <c r="U99" i="69"/>
  <c r="W99" i="69" s="1"/>
  <c r="Y99" i="69" s="1"/>
  <c r="V96" i="69"/>
  <c r="X96" i="69" s="1"/>
  <c r="U96" i="69"/>
  <c r="W96" i="69" s="1"/>
  <c r="Y96" i="69" s="1"/>
  <c r="V52" i="69"/>
  <c r="X52" i="69" s="1"/>
  <c r="U52" i="69"/>
  <c r="W52" i="69" s="1"/>
  <c r="Y52" i="69" s="1"/>
  <c r="V72" i="69"/>
  <c r="X72" i="69" s="1"/>
  <c r="U72" i="69"/>
  <c r="W72" i="69" s="1"/>
  <c r="Y72" i="69" s="1"/>
  <c r="V89" i="69"/>
  <c r="X89" i="69" s="1"/>
  <c r="U89" i="69"/>
  <c r="W89" i="69" s="1"/>
  <c r="Y89" i="69" s="1"/>
  <c r="V83" i="69"/>
  <c r="X83" i="69" s="1"/>
  <c r="U83" i="69"/>
  <c r="W83" i="69" s="1"/>
  <c r="Y83" i="69" s="1"/>
  <c r="V93" i="69"/>
  <c r="X93" i="69" s="1"/>
  <c r="U93" i="69"/>
  <c r="W93" i="69" s="1"/>
  <c r="Y93" i="69" s="1"/>
  <c r="V67" i="69"/>
  <c r="X67" i="69" s="1"/>
  <c r="U67" i="69"/>
  <c r="W67" i="69" s="1"/>
  <c r="Y67" i="69" s="1"/>
  <c r="V61" i="69"/>
  <c r="X61" i="69" s="1"/>
  <c r="U61" i="69"/>
  <c r="W61" i="69" s="1"/>
  <c r="Y61" i="69" s="1"/>
  <c r="V88" i="69"/>
  <c r="X88" i="69" s="1"/>
  <c r="U88" i="69"/>
  <c r="W88" i="69" s="1"/>
  <c r="Y88" i="69" s="1"/>
  <c r="V49" i="69"/>
  <c r="X49" i="69" s="1"/>
  <c r="U49" i="69"/>
  <c r="W49" i="69" s="1"/>
  <c r="Y49" i="69" s="1"/>
  <c r="V87" i="69"/>
  <c r="X87" i="69" s="1"/>
  <c r="U87" i="69"/>
  <c r="W87" i="69" s="1"/>
  <c r="Y87" i="69" s="1"/>
  <c r="V84" i="69"/>
  <c r="X84" i="69" s="1"/>
  <c r="U84" i="69"/>
  <c r="W84" i="69" s="1"/>
  <c r="Y84" i="69" s="1"/>
  <c r="V100" i="69"/>
  <c r="X100" i="69" s="1"/>
  <c r="U100" i="69"/>
  <c r="W100" i="69" s="1"/>
  <c r="Y100" i="69" s="1"/>
  <c r="V91" i="69"/>
  <c r="X91" i="69" s="1"/>
  <c r="U91" i="69"/>
  <c r="W91" i="69" s="1"/>
  <c r="Y91" i="69" s="1"/>
  <c r="V70" i="69"/>
  <c r="X70" i="69" s="1"/>
  <c r="U70" i="69"/>
  <c r="W70" i="69" s="1"/>
  <c r="Y70" i="69" s="1"/>
  <c r="V85" i="69"/>
  <c r="X85" i="69" s="1"/>
  <c r="U85" i="69"/>
  <c r="W85" i="69" s="1"/>
  <c r="Y85" i="69" s="1"/>
  <c r="V80" i="69"/>
  <c r="X80" i="69" s="1"/>
  <c r="U80" i="69"/>
  <c r="W80" i="69" s="1"/>
  <c r="Y80" i="69" s="1"/>
  <c r="V66" i="69"/>
  <c r="X66" i="69" s="1"/>
  <c r="U66" i="69"/>
  <c r="W66" i="69" s="1"/>
  <c r="Y66" i="69" s="1"/>
  <c r="V95" i="69"/>
  <c r="X95" i="69" s="1"/>
  <c r="U95" i="69"/>
  <c r="W95" i="69" s="1"/>
  <c r="Y95" i="69" s="1"/>
  <c r="V90" i="69"/>
  <c r="X90" i="69" s="1"/>
  <c r="U90" i="69"/>
  <c r="W90" i="69" s="1"/>
  <c r="Y90" i="69" s="1"/>
  <c r="V45" i="69"/>
  <c r="X45" i="69" s="1"/>
  <c r="U45" i="69"/>
  <c r="W45" i="69" s="1"/>
  <c r="Y45" i="69" s="1"/>
  <c r="V97" i="69"/>
  <c r="X97" i="69" s="1"/>
  <c r="U97" i="69"/>
  <c r="W97" i="69" s="1"/>
  <c r="Y97" i="69" s="1"/>
  <c r="V92" i="69"/>
  <c r="X92" i="69" s="1"/>
  <c r="U92" i="69"/>
  <c r="W92" i="69" s="1"/>
  <c r="Y92" i="69" s="1"/>
  <c r="U94" i="68"/>
  <c r="W94" i="68" s="1"/>
  <c r="Y94" i="68" s="1"/>
  <c r="V79" i="68"/>
  <c r="X79" i="68" s="1"/>
  <c r="U79" i="68"/>
  <c r="W79" i="68" s="1"/>
  <c r="Y79" i="68" s="1"/>
  <c r="V82" i="68"/>
  <c r="X82" i="68" s="1"/>
  <c r="U82" i="68"/>
  <c r="W82" i="68" s="1"/>
  <c r="Y82" i="68" s="1"/>
  <c r="V84" i="68"/>
  <c r="X84" i="68" s="1"/>
  <c r="U84" i="68"/>
  <c r="W84" i="68" s="1"/>
  <c r="Y84" i="68" s="1"/>
  <c r="V90" i="68"/>
  <c r="X90" i="68" s="1"/>
  <c r="U90" i="68"/>
  <c r="W90" i="68" s="1"/>
  <c r="Y90" i="68" s="1"/>
  <c r="V85" i="68"/>
  <c r="X85" i="68" s="1"/>
  <c r="U85" i="68"/>
  <c r="W85" i="68" s="1"/>
  <c r="Y85" i="68" s="1"/>
  <c r="V93" i="68"/>
  <c r="X93" i="68" s="1"/>
  <c r="U93" i="68"/>
  <c r="W93" i="68" s="1"/>
  <c r="Y93" i="68" s="1"/>
  <c r="V53" i="66"/>
  <c r="X53" i="66" s="1"/>
  <c r="U53" i="66"/>
  <c r="W53" i="66" s="1"/>
  <c r="Y53" i="66" s="1"/>
  <c r="V99" i="66"/>
  <c r="X99" i="66" s="1"/>
  <c r="U99" i="66"/>
  <c r="W99" i="66" s="1"/>
  <c r="Y99" i="66" s="1"/>
  <c r="V98" i="66"/>
  <c r="X98" i="66" s="1"/>
  <c r="U98" i="66"/>
  <c r="W98" i="66" s="1"/>
  <c r="Y98" i="66" s="1"/>
  <c r="V52" i="66"/>
  <c r="X52" i="66" s="1"/>
  <c r="U52" i="66"/>
  <c r="W52" i="66" s="1"/>
  <c r="Y52" i="66" s="1"/>
  <c r="V54" i="66"/>
  <c r="X54" i="66" s="1"/>
  <c r="U54" i="66"/>
  <c r="W54" i="66" s="1"/>
  <c r="Y54" i="66" s="1"/>
  <c r="V58" i="66"/>
  <c r="X58" i="66" s="1"/>
  <c r="U58" i="66"/>
  <c r="W58" i="66" s="1"/>
  <c r="Y58" i="66" s="1"/>
  <c r="V106" i="66"/>
  <c r="X106" i="66" s="1"/>
  <c r="U106" i="66"/>
  <c r="W106" i="66" s="1"/>
  <c r="Y106" i="66" s="1"/>
  <c r="V48" i="66"/>
  <c r="X48" i="66" s="1"/>
  <c r="U48" i="66"/>
  <c r="W48" i="66" s="1"/>
  <c r="Y48" i="66" s="1"/>
  <c r="V71" i="66"/>
  <c r="X71" i="66" s="1"/>
  <c r="U71" i="66"/>
  <c r="W71" i="66" s="1"/>
  <c r="Y71" i="66" s="1"/>
  <c r="V74" i="66"/>
  <c r="X74" i="66" s="1"/>
  <c r="U74" i="66"/>
  <c r="W74" i="66" s="1"/>
  <c r="Y74" i="66" s="1"/>
  <c r="V80" i="66"/>
  <c r="X80" i="66" s="1"/>
  <c r="U80" i="66"/>
  <c r="W80" i="66" s="1"/>
  <c r="Y80" i="66" s="1"/>
  <c r="V63" i="66"/>
  <c r="X63" i="66" s="1"/>
  <c r="U63" i="66"/>
  <c r="W63" i="66" s="1"/>
  <c r="Y63" i="66" s="1"/>
  <c r="V49" i="66"/>
  <c r="X49" i="66" s="1"/>
  <c r="U49" i="66"/>
  <c r="W49" i="66" s="1"/>
  <c r="Y49" i="66" s="1"/>
  <c r="V101" i="66"/>
  <c r="X101" i="66" s="1"/>
  <c r="U101" i="66"/>
  <c r="W101" i="66" s="1"/>
  <c r="Y101" i="66" s="1"/>
  <c r="V83" i="66"/>
  <c r="X83" i="66" s="1"/>
  <c r="U83" i="66"/>
  <c r="W83" i="66" s="1"/>
  <c r="Y83" i="66" s="1"/>
  <c r="V70" i="66"/>
  <c r="X70" i="66" s="1"/>
  <c r="U70" i="66"/>
  <c r="W70" i="66" s="1"/>
  <c r="Y70" i="66" s="1"/>
  <c r="V94" i="66"/>
  <c r="X94" i="66" s="1"/>
  <c r="U94" i="66"/>
  <c r="W94" i="66" s="1"/>
  <c r="Y94" i="66" s="1"/>
  <c r="V47" i="66"/>
  <c r="X47" i="66" s="1"/>
  <c r="U47" i="66"/>
  <c r="W47" i="66" s="1"/>
  <c r="Y47" i="66" s="1"/>
  <c r="V82" i="66"/>
  <c r="X82" i="66" s="1"/>
  <c r="U82" i="66"/>
  <c r="W82" i="66" s="1"/>
  <c r="Y82" i="66" s="1"/>
  <c r="V66" i="66"/>
  <c r="X66" i="66" s="1"/>
  <c r="U66" i="66"/>
  <c r="W66" i="66" s="1"/>
  <c r="Y66" i="66" s="1"/>
  <c r="V61" i="66"/>
  <c r="X61" i="66" s="1"/>
  <c r="U61" i="66"/>
  <c r="W61" i="66" s="1"/>
  <c r="Y61" i="66" s="1"/>
  <c r="V50" i="66"/>
  <c r="X50" i="66" s="1"/>
  <c r="U50" i="66"/>
  <c r="W50" i="66" s="1"/>
  <c r="Y50" i="66" s="1"/>
  <c r="V46" i="66"/>
  <c r="X46" i="66" s="1"/>
  <c r="U46" i="66"/>
  <c r="W46" i="66" s="1"/>
  <c r="Y46" i="66" s="1"/>
  <c r="V67" i="66"/>
  <c r="X67" i="66" s="1"/>
  <c r="U67" i="66"/>
  <c r="W67" i="66" s="1"/>
  <c r="Y67" i="66" s="1"/>
  <c r="V64" i="66"/>
  <c r="X64" i="66" s="1"/>
  <c r="U64" i="66"/>
  <c r="W64" i="66" s="1"/>
  <c r="Y64" i="66" s="1"/>
  <c r="V86" i="66"/>
  <c r="X86" i="66" s="1"/>
  <c r="U86" i="66"/>
  <c r="W86" i="66" s="1"/>
  <c r="Y86" i="66" s="1"/>
  <c r="V87" i="66"/>
  <c r="X87" i="66" s="1"/>
  <c r="U87" i="66"/>
  <c r="W87" i="66" s="1"/>
  <c r="Y87" i="66" s="1"/>
  <c r="V79" i="66"/>
  <c r="X79" i="66" s="1"/>
  <c r="U79" i="66"/>
  <c r="W79" i="66" s="1"/>
  <c r="Y79" i="66" s="1"/>
  <c r="V72" i="66"/>
  <c r="X72" i="66" s="1"/>
  <c r="U72" i="66"/>
  <c r="W72" i="66" s="1"/>
  <c r="Y72" i="66" s="1"/>
  <c r="V62" i="66"/>
  <c r="X62" i="66" s="1"/>
  <c r="U62" i="66"/>
  <c r="W62" i="66" s="1"/>
  <c r="Y62" i="66" s="1"/>
  <c r="V68" i="66"/>
  <c r="X68" i="66" s="1"/>
  <c r="U68" i="66"/>
  <c r="W68" i="66" s="1"/>
  <c r="Y68" i="66" s="1"/>
  <c r="V85" i="66"/>
  <c r="X85" i="66" s="1"/>
  <c r="U85" i="66"/>
  <c r="W85" i="66" s="1"/>
  <c r="Y85" i="66" s="1"/>
  <c r="V95" i="66"/>
  <c r="X95" i="66" s="1"/>
  <c r="U95" i="66"/>
  <c r="W95" i="66" s="1"/>
  <c r="Y95" i="66" s="1"/>
  <c r="V100" i="66"/>
  <c r="X100" i="66" s="1"/>
  <c r="U100" i="66"/>
  <c r="W100" i="66" s="1"/>
  <c r="Y100" i="66" s="1"/>
  <c r="V55" i="66"/>
  <c r="X55" i="66" s="1"/>
  <c r="U55" i="66"/>
  <c r="W55" i="66" s="1"/>
  <c r="Y55" i="66" s="1"/>
  <c r="V81" i="66"/>
  <c r="X81" i="66" s="1"/>
  <c r="U81" i="66"/>
  <c r="W81" i="66" s="1"/>
  <c r="Y81" i="66" s="1"/>
  <c r="V89" i="66"/>
  <c r="X89" i="66" s="1"/>
  <c r="U89" i="66"/>
  <c r="W89" i="66" s="1"/>
  <c r="Y89" i="66" s="1"/>
  <c r="V59" i="66"/>
  <c r="X59" i="66" s="1"/>
  <c r="U59" i="66"/>
  <c r="W59" i="66" s="1"/>
  <c r="Y59" i="66" s="1"/>
  <c r="V69" i="66"/>
  <c r="X69" i="66" s="1"/>
  <c r="U69" i="66"/>
  <c r="W69" i="66" s="1"/>
  <c r="Y69" i="66" s="1"/>
  <c r="L71" i="65"/>
  <c r="T71" i="65"/>
  <c r="U74" i="65"/>
  <c r="W74" i="65" s="1"/>
  <c r="Y74" i="65" s="1"/>
  <c r="V74" i="65"/>
  <c r="X74" i="65" s="1"/>
  <c r="U72" i="65"/>
  <c r="W72" i="65" s="1"/>
  <c r="Y72" i="65" s="1"/>
  <c r="V72" i="65"/>
  <c r="X72" i="65" s="1"/>
  <c r="L73" i="65"/>
  <c r="T73" i="65"/>
  <c r="L70" i="65"/>
  <c r="T70" i="65"/>
  <c r="L96" i="65"/>
  <c r="T64" i="65"/>
  <c r="V64" i="65" s="1"/>
  <c r="X64" i="65" s="1"/>
  <c r="T67" i="65"/>
  <c r="V67" i="65" s="1"/>
  <c r="X67" i="65" s="1"/>
  <c r="V83" i="65"/>
  <c r="X83" i="65" s="1"/>
  <c r="U83" i="65"/>
  <c r="W83" i="65" s="1"/>
  <c r="Y83" i="65" s="1"/>
  <c r="L48" i="65"/>
  <c r="T48" i="65"/>
  <c r="V53" i="65"/>
  <c r="X53" i="65" s="1"/>
  <c r="U53" i="65"/>
  <c r="W53" i="65" s="1"/>
  <c r="Y53" i="65" s="1"/>
  <c r="V60" i="65"/>
  <c r="X60" i="65" s="1"/>
  <c r="U60" i="65"/>
  <c r="W60" i="65" s="1"/>
  <c r="Y60" i="65" s="1"/>
  <c r="L89" i="65"/>
  <c r="T89" i="65"/>
  <c r="V47" i="65"/>
  <c r="X47" i="65" s="1"/>
  <c r="U47" i="65"/>
  <c r="W47" i="65" s="1"/>
  <c r="Y47" i="65" s="1"/>
  <c r="V94" i="65"/>
  <c r="X94" i="65" s="1"/>
  <c r="U94" i="65"/>
  <c r="W94" i="65" s="1"/>
  <c r="Y94" i="65" s="1"/>
  <c r="L82" i="65"/>
  <c r="T82" i="65"/>
  <c r="L59" i="65"/>
  <c r="T59" i="65"/>
  <c r="V92" i="65"/>
  <c r="X92" i="65" s="1"/>
  <c r="U92" i="65"/>
  <c r="W92" i="65" s="1"/>
  <c r="Y92" i="65" s="1"/>
  <c r="L84" i="65"/>
  <c r="T84" i="65"/>
  <c r="V96" i="65"/>
  <c r="X96" i="65" s="1"/>
  <c r="U96" i="65"/>
  <c r="W96" i="65" s="1"/>
  <c r="Y96" i="65" s="1"/>
  <c r="L100" i="65"/>
  <c r="T100" i="65"/>
  <c r="L55" i="65"/>
  <c r="T55" i="65"/>
  <c r="L90" i="65"/>
  <c r="T90" i="65"/>
  <c r="L62" i="65"/>
  <c r="T62" i="65"/>
  <c r="L66" i="65"/>
  <c r="T66" i="65"/>
  <c r="L88" i="65"/>
  <c r="T88" i="65"/>
  <c r="V65" i="65"/>
  <c r="X65" i="65" s="1"/>
  <c r="U65" i="65"/>
  <c r="W65" i="65" s="1"/>
  <c r="Y65" i="65" s="1"/>
  <c r="L97" i="65"/>
  <c r="T97" i="65"/>
  <c r="L54" i="65"/>
  <c r="T54" i="65"/>
  <c r="L57" i="65"/>
  <c r="T57" i="65"/>
  <c r="L86" i="65"/>
  <c r="T86" i="65"/>
  <c r="L98" i="65"/>
  <c r="T98" i="65"/>
  <c r="L63" i="65"/>
  <c r="T63" i="65"/>
  <c r="V99" i="65"/>
  <c r="X99" i="65" s="1"/>
  <c r="U99" i="65"/>
  <c r="W99" i="65" s="1"/>
  <c r="Y99" i="65" s="1"/>
  <c r="V80" i="65"/>
  <c r="X80" i="65" s="1"/>
  <c r="U80" i="65"/>
  <c r="W80" i="65" s="1"/>
  <c r="Y80" i="65" s="1"/>
  <c r="V91" i="65"/>
  <c r="X91" i="65" s="1"/>
  <c r="U91" i="65"/>
  <c r="W91" i="65" s="1"/>
  <c r="Y91" i="65" s="1"/>
  <c r="L45" i="65"/>
  <c r="T45" i="65"/>
  <c r="L49" i="65"/>
  <c r="T49" i="65"/>
  <c r="V22" i="65"/>
  <c r="X22" i="65" s="1"/>
  <c r="U22" i="65"/>
  <c r="W22" i="65" s="1"/>
  <c r="Y22" i="65" s="1"/>
  <c r="L52" i="65"/>
  <c r="T52" i="65"/>
  <c r="V79" i="65"/>
  <c r="X79" i="65" s="1"/>
  <c r="U79" i="65"/>
  <c r="W79" i="65" s="1"/>
  <c r="Y79" i="65" s="1"/>
  <c r="L69" i="65"/>
  <c r="T69" i="65"/>
  <c r="V81" i="65"/>
  <c r="X81" i="65" s="1"/>
  <c r="U81" i="65"/>
  <c r="W81" i="65" s="1"/>
  <c r="Y81" i="65" s="1"/>
  <c r="V87" i="65"/>
  <c r="X87" i="65" s="1"/>
  <c r="U87" i="65"/>
  <c r="W87" i="65" s="1"/>
  <c r="Y87" i="65" s="1"/>
  <c r="V56" i="65"/>
  <c r="X56" i="65" s="1"/>
  <c r="U56" i="65"/>
  <c r="W56" i="65" s="1"/>
  <c r="Y56" i="65" s="1"/>
  <c r="V14" i="65"/>
  <c r="X14" i="65" s="1"/>
  <c r="U14" i="65"/>
  <c r="W14" i="65" s="1"/>
  <c r="Y14" i="65" s="1"/>
  <c r="V85" i="65"/>
  <c r="X85" i="65" s="1"/>
  <c r="U85" i="65"/>
  <c r="W85" i="65" s="1"/>
  <c r="Y85" i="65" s="1"/>
  <c r="V46" i="65"/>
  <c r="X46" i="65" s="1"/>
  <c r="U46" i="65"/>
  <c r="W46" i="65" s="1"/>
  <c r="Y46" i="65" s="1"/>
  <c r="V68" i="65"/>
  <c r="X68" i="65" s="1"/>
  <c r="U68" i="65"/>
  <c r="W68" i="65" s="1"/>
  <c r="Y68" i="65" s="1"/>
  <c r="L51" i="65"/>
  <c r="T51" i="65"/>
  <c r="L95" i="65"/>
  <c r="T95" i="65"/>
  <c r="L61" i="65"/>
  <c r="T61" i="65"/>
  <c r="L50" i="65"/>
  <c r="T50" i="65"/>
  <c r="L93" i="65"/>
  <c r="T93" i="65"/>
  <c r="V99" i="63"/>
  <c r="X99" i="63" s="1"/>
  <c r="U99" i="63"/>
  <c r="W99" i="63" s="1"/>
  <c r="Y99" i="63" s="1"/>
  <c r="V79" i="63"/>
  <c r="X79" i="63" s="1"/>
  <c r="U79" i="63"/>
  <c r="W79" i="63" s="1"/>
  <c r="Y79" i="63" s="1"/>
  <c r="V62" i="63"/>
  <c r="X62" i="63" s="1"/>
  <c r="U62" i="63"/>
  <c r="W62" i="63" s="1"/>
  <c r="Y62" i="63" s="1"/>
  <c r="V47" i="63"/>
  <c r="X47" i="63" s="1"/>
  <c r="U47" i="63"/>
  <c r="W47" i="63" s="1"/>
  <c r="Y47" i="63" s="1"/>
  <c r="V87" i="63"/>
  <c r="X87" i="63" s="1"/>
  <c r="U87" i="63"/>
  <c r="W87" i="63" s="1"/>
  <c r="Y87" i="63" s="1"/>
  <c r="V84" i="63"/>
  <c r="X84" i="63" s="1"/>
  <c r="U84" i="63"/>
  <c r="W84" i="63" s="1"/>
  <c r="Y84" i="63" s="1"/>
  <c r="V63" i="63"/>
  <c r="X63" i="63" s="1"/>
  <c r="U63" i="63"/>
  <c r="W63" i="63" s="1"/>
  <c r="Y63" i="63" s="1"/>
  <c r="V55" i="63"/>
  <c r="X55" i="63" s="1"/>
  <c r="U55" i="63"/>
  <c r="W55" i="63" s="1"/>
  <c r="Y55" i="63" s="1"/>
  <c r="V59" i="63"/>
  <c r="X59" i="63" s="1"/>
  <c r="U59" i="63"/>
  <c r="W59" i="63" s="1"/>
  <c r="Y59" i="63" s="1"/>
  <c r="V97" i="63"/>
  <c r="X97" i="63" s="1"/>
  <c r="U97" i="63"/>
  <c r="W97" i="63" s="1"/>
  <c r="Y97" i="63" s="1"/>
  <c r="V45" i="63"/>
  <c r="X45" i="63" s="1"/>
  <c r="U45" i="63"/>
  <c r="W45" i="63" s="1"/>
  <c r="Y45" i="63" s="1"/>
  <c r="V86" i="63"/>
  <c r="X86" i="63" s="1"/>
  <c r="U86" i="63"/>
  <c r="W86" i="63" s="1"/>
  <c r="Y86" i="63" s="1"/>
  <c r="V46" i="63"/>
  <c r="X46" i="63" s="1"/>
  <c r="U46" i="63"/>
  <c r="W46" i="63" s="1"/>
  <c r="Y46" i="63" s="1"/>
  <c r="V85" i="63"/>
  <c r="X85" i="63" s="1"/>
  <c r="U85" i="63"/>
  <c r="W85" i="63" s="1"/>
  <c r="Y85" i="63" s="1"/>
  <c r="V67" i="63"/>
  <c r="X67" i="63" s="1"/>
  <c r="U67" i="63"/>
  <c r="W67" i="63" s="1"/>
  <c r="Y67" i="63" s="1"/>
  <c r="V68" i="63"/>
  <c r="X68" i="63" s="1"/>
  <c r="U68" i="63"/>
  <c r="W68" i="63" s="1"/>
  <c r="Y68" i="63" s="1"/>
  <c r="V94" i="63"/>
  <c r="X94" i="63" s="1"/>
  <c r="U94" i="63"/>
  <c r="W94" i="63" s="1"/>
  <c r="Y94" i="63" s="1"/>
  <c r="V60" i="63"/>
  <c r="X60" i="63" s="1"/>
  <c r="U60" i="63"/>
  <c r="W60" i="63" s="1"/>
  <c r="Y60" i="63" s="1"/>
  <c r="V90" i="63"/>
  <c r="X90" i="63" s="1"/>
  <c r="U90" i="63"/>
  <c r="W90" i="63" s="1"/>
  <c r="Y90" i="63" s="1"/>
  <c r="V89" i="63"/>
  <c r="X89" i="63" s="1"/>
  <c r="U89" i="63"/>
  <c r="W89" i="63" s="1"/>
  <c r="Y89" i="63" s="1"/>
  <c r="V58" i="63"/>
  <c r="X58" i="63" s="1"/>
  <c r="U58" i="63"/>
  <c r="W58" i="63" s="1"/>
  <c r="Y58" i="63" s="1"/>
  <c r="V61" i="63"/>
  <c r="X61" i="63" s="1"/>
  <c r="U61" i="63"/>
  <c r="W61" i="63" s="1"/>
  <c r="Y61" i="63" s="1"/>
  <c r="V65" i="63"/>
  <c r="X65" i="63" s="1"/>
  <c r="U65" i="63"/>
  <c r="W65" i="63" s="1"/>
  <c r="Y65" i="63" s="1"/>
  <c r="V54" i="63"/>
  <c r="X54" i="63" s="1"/>
  <c r="U54" i="63"/>
  <c r="W54" i="63" s="1"/>
  <c r="Y54" i="63" s="1"/>
  <c r="V66" i="63"/>
  <c r="X66" i="63" s="1"/>
  <c r="U66" i="63"/>
  <c r="W66" i="63" s="1"/>
  <c r="Y66" i="63" s="1"/>
  <c r="V80" i="63"/>
  <c r="X80" i="63" s="1"/>
  <c r="U80" i="63"/>
  <c r="W80" i="63" s="1"/>
  <c r="Y80" i="63" s="1"/>
  <c r="V92" i="63"/>
  <c r="X92" i="63" s="1"/>
  <c r="U92" i="63"/>
  <c r="W92" i="63" s="1"/>
  <c r="Y92" i="63" s="1"/>
  <c r="V96" i="63"/>
  <c r="X96" i="63" s="1"/>
  <c r="U96" i="63"/>
  <c r="W96" i="63" s="1"/>
  <c r="Y96" i="63" s="1"/>
  <c r="V98" i="63"/>
  <c r="X98" i="63" s="1"/>
  <c r="U98" i="63"/>
  <c r="W98" i="63" s="1"/>
  <c r="Y98" i="63" s="1"/>
  <c r="V64" i="63"/>
  <c r="X64" i="63" s="1"/>
  <c r="U64" i="63"/>
  <c r="W64" i="63" s="1"/>
  <c r="Y64" i="63" s="1"/>
  <c r="V91" i="63"/>
  <c r="X91" i="63" s="1"/>
  <c r="U91" i="63"/>
  <c r="W91" i="63" s="1"/>
  <c r="Y91" i="63" s="1"/>
  <c r="V53" i="63"/>
  <c r="X53" i="63" s="1"/>
  <c r="U53" i="63"/>
  <c r="W53" i="63" s="1"/>
  <c r="Y53" i="63" s="1"/>
  <c r="V83" i="63"/>
  <c r="X83" i="63" s="1"/>
  <c r="U83" i="63"/>
  <c r="W83" i="63" s="1"/>
  <c r="Y83" i="63" s="1"/>
  <c r="U66" i="60"/>
  <c r="W66" i="60" s="1"/>
  <c r="Y66" i="60" s="1"/>
  <c r="V66" i="60"/>
  <c r="X66" i="60" s="1"/>
  <c r="U45" i="60"/>
  <c r="W45" i="60" s="1"/>
  <c r="Y45" i="60" s="1"/>
  <c r="V45" i="60"/>
  <c r="X45" i="60" s="1"/>
  <c r="U50" i="60"/>
  <c r="W50" i="60" s="1"/>
  <c r="Y50" i="60" s="1"/>
  <c r="V50" i="60"/>
  <c r="X50" i="60" s="1"/>
  <c r="U64" i="60"/>
  <c r="W64" i="60" s="1"/>
  <c r="Y64" i="60" s="1"/>
  <c r="V64" i="60"/>
  <c r="X64" i="60" s="1"/>
  <c r="U52" i="60"/>
  <c r="W52" i="60" s="1"/>
  <c r="Y52" i="60" s="1"/>
  <c r="V52" i="60"/>
  <c r="X52" i="60" s="1"/>
  <c r="U68" i="60"/>
  <c r="W68" i="60" s="1"/>
  <c r="Y68" i="60" s="1"/>
  <c r="V68" i="60"/>
  <c r="X68" i="60" s="1"/>
  <c r="V60" i="60"/>
  <c r="X60" i="60" s="1"/>
  <c r="U60" i="60"/>
  <c r="W60" i="60" s="1"/>
  <c r="Y60" i="60" s="1"/>
  <c r="U55" i="60"/>
  <c r="W55" i="60" s="1"/>
  <c r="Y55" i="60" s="1"/>
  <c r="V55" i="60"/>
  <c r="X55" i="60" s="1"/>
  <c r="V58" i="60"/>
  <c r="X58" i="60" s="1"/>
  <c r="U58" i="60"/>
  <c r="W58" i="60" s="1"/>
  <c r="Y58" i="60" s="1"/>
  <c r="U65" i="60"/>
  <c r="W65" i="60" s="1"/>
  <c r="Y65" i="60" s="1"/>
  <c r="V65" i="60"/>
  <c r="X65" i="60" s="1"/>
  <c r="U92" i="55"/>
  <c r="W92" i="55" s="1"/>
  <c r="Y92" i="55" s="1"/>
  <c r="V92" i="55"/>
  <c r="X92" i="55" s="1"/>
  <c r="U81" i="55"/>
  <c r="W81" i="55" s="1"/>
  <c r="Y81" i="55" s="1"/>
  <c r="V81" i="55"/>
  <c r="X81" i="55" s="1"/>
  <c r="U57" i="55"/>
  <c r="W57" i="55" s="1"/>
  <c r="Y57" i="55" s="1"/>
  <c r="V57" i="55"/>
  <c r="X57" i="55" s="1"/>
  <c r="U76" i="55"/>
  <c r="W76" i="55" s="1"/>
  <c r="Y76" i="55" s="1"/>
  <c r="V76" i="55"/>
  <c r="X76" i="55" s="1"/>
  <c r="U53" i="55"/>
  <c r="W53" i="55" s="1"/>
  <c r="Y53" i="55" s="1"/>
  <c r="V53" i="55"/>
  <c r="X53" i="55" s="1"/>
  <c r="U43" i="55"/>
  <c r="W43" i="55" s="1"/>
  <c r="Y43" i="55" s="1"/>
  <c r="V43" i="55"/>
  <c r="X43" i="55" s="1"/>
  <c r="U93" i="55"/>
  <c r="W93" i="55" s="1"/>
  <c r="Y93" i="55" s="1"/>
  <c r="V93" i="55"/>
  <c r="X93" i="55" s="1"/>
  <c r="V69" i="55"/>
  <c r="X69" i="55" s="1"/>
  <c r="U69" i="55"/>
  <c r="W69" i="55" s="1"/>
  <c r="Y69" i="55" s="1"/>
  <c r="U99" i="55"/>
  <c r="W99" i="55" s="1"/>
  <c r="Y99" i="55" s="1"/>
  <c r="V99" i="55"/>
  <c r="X99" i="55" s="1"/>
  <c r="U66" i="55"/>
  <c r="W66" i="55" s="1"/>
  <c r="Y66" i="55" s="1"/>
  <c r="V66" i="55"/>
  <c r="X66" i="55" s="1"/>
  <c r="U75" i="55"/>
  <c r="W75" i="55" s="1"/>
  <c r="Y75" i="55" s="1"/>
  <c r="V75" i="55"/>
  <c r="X75" i="55" s="1"/>
  <c r="V97" i="55"/>
  <c r="X97" i="55" s="1"/>
  <c r="U97" i="55"/>
  <c r="W97" i="55" s="1"/>
  <c r="Y97" i="55" s="1"/>
  <c r="V87" i="55"/>
  <c r="X87" i="55" s="1"/>
  <c r="U87" i="55"/>
  <c r="W87" i="55" s="1"/>
  <c r="Y87" i="55" s="1"/>
  <c r="U64" i="55"/>
  <c r="W64" i="55" s="1"/>
  <c r="Y64" i="55" s="1"/>
  <c r="V64" i="55"/>
  <c r="X64" i="55" s="1"/>
  <c r="V90" i="55"/>
  <c r="X90" i="55" s="1"/>
  <c r="U90" i="55"/>
  <c r="W90" i="55" s="1"/>
  <c r="Y90" i="55" s="1"/>
  <c r="V91" i="55"/>
  <c r="X91" i="55" s="1"/>
  <c r="U91" i="55"/>
  <c r="W91" i="55" s="1"/>
  <c r="Y91" i="55" s="1"/>
  <c r="U44" i="55"/>
  <c r="W44" i="55" s="1"/>
  <c r="Y44" i="55" s="1"/>
  <c r="V44" i="55"/>
  <c r="X44" i="55" s="1"/>
  <c r="U54" i="55"/>
  <c r="W54" i="55" s="1"/>
  <c r="Y54" i="55" s="1"/>
  <c r="V54" i="55"/>
  <c r="X54" i="55" s="1"/>
  <c r="U61" i="55"/>
  <c r="W61" i="55" s="1"/>
  <c r="Y61" i="55" s="1"/>
  <c r="V61" i="55"/>
  <c r="X61" i="55" s="1"/>
  <c r="U70" i="55"/>
  <c r="W70" i="55" s="1"/>
  <c r="Y70" i="55" s="1"/>
  <c r="V70" i="55"/>
  <c r="X70" i="55" s="1"/>
  <c r="U96" i="55"/>
  <c r="W96" i="55" s="1"/>
  <c r="Y96" i="55" s="1"/>
  <c r="V96" i="55"/>
  <c r="X96" i="55" s="1"/>
  <c r="U50" i="55"/>
  <c r="W50" i="55" s="1"/>
  <c r="Y50" i="55" s="1"/>
  <c r="V50" i="55"/>
  <c r="X50" i="55" s="1"/>
  <c r="U85" i="55"/>
  <c r="W85" i="55" s="1"/>
  <c r="Y85" i="55" s="1"/>
  <c r="V85" i="55"/>
  <c r="X85" i="55" s="1"/>
  <c r="U47" i="55"/>
  <c r="W47" i="55" s="1"/>
  <c r="Y47" i="55" s="1"/>
  <c r="V47" i="55"/>
  <c r="X47" i="55" s="1"/>
  <c r="U63" i="55"/>
  <c r="W63" i="55" s="1"/>
  <c r="Y63" i="55" s="1"/>
  <c r="V63" i="55"/>
  <c r="X63" i="55" s="1"/>
  <c r="U62" i="55"/>
  <c r="W62" i="55" s="1"/>
  <c r="Y62" i="55" s="1"/>
  <c r="V62" i="55"/>
  <c r="X62" i="55" s="1"/>
  <c r="U79" i="55"/>
  <c r="W79" i="55" s="1"/>
  <c r="Y79" i="55" s="1"/>
  <c r="V79" i="55"/>
  <c r="X79" i="55" s="1"/>
  <c r="U52" i="55"/>
  <c r="W52" i="55" s="1"/>
  <c r="Y52" i="55" s="1"/>
  <c r="V52" i="55"/>
  <c r="X52" i="55" s="1"/>
  <c r="U55" i="55"/>
  <c r="W55" i="55" s="1"/>
  <c r="Y55" i="55" s="1"/>
  <c r="V55" i="55"/>
  <c r="X55" i="55" s="1"/>
  <c r="U78" i="55"/>
  <c r="W78" i="55" s="1"/>
  <c r="Y78" i="55" s="1"/>
  <c r="V78" i="55"/>
  <c r="X78" i="55" s="1"/>
  <c r="U60" i="55"/>
  <c r="W60" i="55" s="1"/>
  <c r="Y60" i="55" s="1"/>
  <c r="V60" i="55"/>
  <c r="X60" i="55" s="1"/>
  <c r="U80" i="55"/>
  <c r="W80" i="55" s="1"/>
  <c r="Y80" i="55" s="1"/>
  <c r="V80" i="55"/>
  <c r="X80" i="55" s="1"/>
  <c r="U68" i="55"/>
  <c r="W68" i="55" s="1"/>
  <c r="Y68" i="55" s="1"/>
  <c r="V68" i="55"/>
  <c r="X68" i="55" s="1"/>
  <c r="U77" i="55"/>
  <c r="W77" i="55" s="1"/>
  <c r="Y77" i="55" s="1"/>
  <c r="V77" i="55"/>
  <c r="X77" i="55" s="1"/>
  <c r="U56" i="55"/>
  <c r="W56" i="55" s="1"/>
  <c r="Y56" i="55" s="1"/>
  <c r="V56" i="55"/>
  <c r="X56" i="55" s="1"/>
  <c r="U59" i="55"/>
  <c r="W59" i="55" s="1"/>
  <c r="Y59" i="55" s="1"/>
  <c r="V59" i="55"/>
  <c r="X59" i="55" s="1"/>
  <c r="U67" i="55"/>
  <c r="W67" i="55" s="1"/>
  <c r="Y67" i="55" s="1"/>
  <c r="V67" i="55"/>
  <c r="X67" i="55" s="1"/>
  <c r="U48" i="55"/>
  <c r="W48" i="55" s="1"/>
  <c r="Y48" i="55" s="1"/>
  <c r="V48" i="55"/>
  <c r="X48" i="55" s="1"/>
  <c r="V95" i="55"/>
  <c r="X95" i="55" s="1"/>
  <c r="U95" i="55"/>
  <c r="W95" i="55" s="1"/>
  <c r="Y95" i="55" s="1"/>
  <c r="U45" i="55"/>
  <c r="W45" i="55" s="1"/>
  <c r="Y45" i="55" s="1"/>
  <c r="V45" i="55"/>
  <c r="X45" i="55" s="1"/>
  <c r="U88" i="55"/>
  <c r="W88" i="55" s="1"/>
  <c r="Y88" i="55" s="1"/>
  <c r="V88" i="55"/>
  <c r="X88" i="55" s="1"/>
  <c r="U49" i="55"/>
  <c r="W49" i="55" s="1"/>
  <c r="Y49" i="55" s="1"/>
  <c r="V49" i="55"/>
  <c r="X49" i="55" s="1"/>
  <c r="V58" i="55"/>
  <c r="X58" i="55" s="1"/>
  <c r="U58" i="55"/>
  <c r="W58" i="55" s="1"/>
  <c r="Y58" i="55" s="1"/>
  <c r="V68" i="61"/>
  <c r="X68" i="61" s="1"/>
  <c r="U68" i="61"/>
  <c r="W68" i="61" s="1"/>
  <c r="Y68" i="61" s="1"/>
  <c r="V96" i="61"/>
  <c r="X96" i="61" s="1"/>
  <c r="U96" i="61"/>
  <c r="W96" i="61" s="1"/>
  <c r="Y96" i="61" s="1"/>
  <c r="U70" i="61"/>
  <c r="W70" i="61" s="1"/>
  <c r="Y70" i="61" s="1"/>
  <c r="V70" i="61"/>
  <c r="X70" i="61" s="1"/>
  <c r="V83" i="61"/>
  <c r="X83" i="61" s="1"/>
  <c r="U83" i="61"/>
  <c r="W83" i="61" s="1"/>
  <c r="Y83" i="61" s="1"/>
  <c r="V95" i="61"/>
  <c r="X95" i="61" s="1"/>
  <c r="U95" i="61"/>
  <c r="W95" i="61" s="1"/>
  <c r="Y95" i="61" s="1"/>
  <c r="V97" i="61"/>
  <c r="X97" i="61" s="1"/>
  <c r="U97" i="61"/>
  <c r="W97" i="61" s="1"/>
  <c r="Y97" i="61" s="1"/>
  <c r="U67" i="61"/>
  <c r="W67" i="61" s="1"/>
  <c r="Y67" i="61" s="1"/>
  <c r="V67" i="61"/>
  <c r="X67" i="61" s="1"/>
  <c r="U84" i="61"/>
  <c r="W84" i="61" s="1"/>
  <c r="Y84" i="61" s="1"/>
  <c r="V84" i="61"/>
  <c r="X84" i="61" s="1"/>
  <c r="U58" i="61"/>
  <c r="W58" i="61" s="1"/>
  <c r="Y58" i="61" s="1"/>
  <c r="V58" i="61"/>
  <c r="X58" i="61" s="1"/>
  <c r="V93" i="61"/>
  <c r="X93" i="61" s="1"/>
  <c r="U93" i="61"/>
  <c r="W93" i="61" s="1"/>
  <c r="Y93" i="61" s="1"/>
  <c r="U78" i="61"/>
  <c r="W78" i="61" s="1"/>
  <c r="Y78" i="61" s="1"/>
  <c r="V78" i="61"/>
  <c r="X78" i="61" s="1"/>
  <c r="V91" i="61"/>
  <c r="X91" i="61" s="1"/>
  <c r="U91" i="61"/>
  <c r="W91" i="61" s="1"/>
  <c r="Y91" i="61" s="1"/>
  <c r="U80" i="61"/>
  <c r="W80" i="61" s="1"/>
  <c r="Y80" i="61" s="1"/>
  <c r="V80" i="61"/>
  <c r="X80" i="61" s="1"/>
  <c r="V72" i="61"/>
  <c r="X72" i="61" s="1"/>
  <c r="U72" i="61"/>
  <c r="W72" i="61" s="1"/>
  <c r="Y72" i="61" s="1"/>
  <c r="U52" i="61"/>
  <c r="W52" i="61" s="1"/>
  <c r="Y52" i="61" s="1"/>
  <c r="V52" i="61"/>
  <c r="X52" i="61" s="1"/>
  <c r="V77" i="61"/>
  <c r="X77" i="61" s="1"/>
  <c r="U77" i="61"/>
  <c r="W77" i="61" s="1"/>
  <c r="Y77" i="61" s="1"/>
  <c r="V79" i="61"/>
  <c r="X79" i="61" s="1"/>
  <c r="U79" i="61"/>
  <c r="W79" i="61" s="1"/>
  <c r="Y79" i="61" s="1"/>
  <c r="U60" i="61"/>
  <c r="W60" i="61" s="1"/>
  <c r="Y60" i="61" s="1"/>
  <c r="V60" i="61"/>
  <c r="X60" i="61" s="1"/>
  <c r="V90" i="61"/>
  <c r="X90" i="61" s="1"/>
  <c r="U90" i="61"/>
  <c r="W90" i="61" s="1"/>
  <c r="Y90" i="61" s="1"/>
  <c r="V92" i="61"/>
  <c r="X92" i="61" s="1"/>
  <c r="U92" i="61"/>
  <c r="W92" i="61" s="1"/>
  <c r="Y92" i="61" s="1"/>
  <c r="U71" i="61"/>
  <c r="W71" i="61" s="1"/>
  <c r="Y71" i="61" s="1"/>
  <c r="V71" i="61"/>
  <c r="X71" i="61" s="1"/>
  <c r="U60" i="58"/>
  <c r="W60" i="58" s="1"/>
  <c r="Y60" i="58" s="1"/>
  <c r="V60" i="58"/>
  <c r="X60" i="58" s="1"/>
  <c r="U80" i="58"/>
  <c r="W80" i="58" s="1"/>
  <c r="Y80" i="58" s="1"/>
  <c r="V80" i="58"/>
  <c r="X80" i="58" s="1"/>
  <c r="V93" i="58"/>
  <c r="X93" i="58" s="1"/>
  <c r="U93" i="58"/>
  <c r="W93" i="58" s="1"/>
  <c r="Y93" i="58" s="1"/>
  <c r="U48" i="58"/>
  <c r="W48" i="58" s="1"/>
  <c r="Y48" i="58" s="1"/>
  <c r="V48" i="58"/>
  <c r="X48" i="58" s="1"/>
  <c r="U86" i="58"/>
  <c r="W86" i="58" s="1"/>
  <c r="Y86" i="58" s="1"/>
  <c r="V86" i="58"/>
  <c r="X86" i="58" s="1"/>
  <c r="U95" i="58"/>
  <c r="W95" i="58" s="1"/>
  <c r="Y95" i="58" s="1"/>
  <c r="V95" i="58"/>
  <c r="X95" i="58" s="1"/>
  <c r="V97" i="58"/>
  <c r="X97" i="58" s="1"/>
  <c r="U97" i="58"/>
  <c r="W97" i="58" s="1"/>
  <c r="Y97" i="58" s="1"/>
  <c r="U78" i="58"/>
  <c r="W78" i="58" s="1"/>
  <c r="Y78" i="58" s="1"/>
  <c r="V78" i="58"/>
  <c r="X78" i="58" s="1"/>
  <c r="V53" i="58"/>
  <c r="X53" i="58" s="1"/>
  <c r="U53" i="58"/>
  <c r="W53" i="58" s="1"/>
  <c r="Y53" i="58" s="1"/>
  <c r="V90" i="58"/>
  <c r="X90" i="58" s="1"/>
  <c r="U90" i="58"/>
  <c r="W90" i="58" s="1"/>
  <c r="Y90" i="58" s="1"/>
  <c r="V54" i="58"/>
  <c r="X54" i="58" s="1"/>
  <c r="U54" i="58"/>
  <c r="W54" i="58" s="1"/>
  <c r="Y54" i="58" s="1"/>
  <c r="U102" i="58"/>
  <c r="W102" i="58" s="1"/>
  <c r="Y102" i="58" s="1"/>
  <c r="V102" i="58"/>
  <c r="X102" i="58" s="1"/>
  <c r="U88" i="58"/>
  <c r="W88" i="58" s="1"/>
  <c r="Y88" i="58" s="1"/>
  <c r="V88" i="58"/>
  <c r="X88" i="58" s="1"/>
  <c r="U72" i="58"/>
  <c r="W72" i="58" s="1"/>
  <c r="Y72" i="58" s="1"/>
  <c r="V72" i="58"/>
  <c r="X72" i="58" s="1"/>
  <c r="U71" i="58"/>
  <c r="W71" i="58" s="1"/>
  <c r="Y71" i="58" s="1"/>
  <c r="V71" i="58"/>
  <c r="X71" i="58" s="1"/>
  <c r="U84" i="58"/>
  <c r="W84" i="58" s="1"/>
  <c r="Y84" i="58" s="1"/>
  <c r="V84" i="58"/>
  <c r="X84" i="58" s="1"/>
  <c r="U98" i="58"/>
  <c r="W98" i="58" s="1"/>
  <c r="Y98" i="58" s="1"/>
  <c r="V98" i="58"/>
  <c r="X98" i="58" s="1"/>
  <c r="V70" i="58"/>
  <c r="X70" i="58" s="1"/>
  <c r="U70" i="58"/>
  <c r="W70" i="58" s="1"/>
  <c r="Y70" i="58" s="1"/>
  <c r="U85" i="58"/>
  <c r="W85" i="58" s="1"/>
  <c r="Y85" i="58" s="1"/>
  <c r="V85" i="58"/>
  <c r="X85" i="58" s="1"/>
  <c r="U67" i="58"/>
  <c r="W67" i="58" s="1"/>
  <c r="Y67" i="58" s="1"/>
  <c r="V67" i="58"/>
  <c r="X67" i="58" s="1"/>
  <c r="U68" i="58"/>
  <c r="W68" i="58" s="1"/>
  <c r="Y68" i="58" s="1"/>
  <c r="V68" i="58"/>
  <c r="X68" i="58" s="1"/>
  <c r="V59" i="58"/>
  <c r="X59" i="58" s="1"/>
  <c r="U59" i="58"/>
  <c r="W59" i="58" s="1"/>
  <c r="Y59" i="58" s="1"/>
  <c r="U83" i="58"/>
  <c r="W83" i="58" s="1"/>
  <c r="Y83" i="58" s="1"/>
  <c r="V83" i="58"/>
  <c r="X83" i="58" s="1"/>
  <c r="V101" i="58"/>
  <c r="X101" i="58" s="1"/>
  <c r="U101" i="58"/>
  <c r="W101" i="58" s="1"/>
  <c r="Y101" i="58" s="1"/>
  <c r="U91" i="58"/>
  <c r="W91" i="58" s="1"/>
  <c r="Y91" i="58" s="1"/>
  <c r="V91" i="58"/>
  <c r="X91" i="58" s="1"/>
  <c r="U81" i="58"/>
  <c r="W81" i="58" s="1"/>
  <c r="Y81" i="58" s="1"/>
  <c r="V81" i="58"/>
  <c r="X81" i="58" s="1"/>
  <c r="U65" i="58"/>
  <c r="W65" i="58" s="1"/>
  <c r="Y65" i="58" s="1"/>
  <c r="V65" i="58"/>
  <c r="X65" i="58" s="1"/>
  <c r="U94" i="58"/>
  <c r="W94" i="58" s="1"/>
  <c r="Y94" i="58" s="1"/>
  <c r="V94" i="58"/>
  <c r="X94" i="58" s="1"/>
  <c r="V57" i="58"/>
  <c r="X57" i="58" s="1"/>
  <c r="U57" i="58"/>
  <c r="W57" i="58" s="1"/>
  <c r="Y57" i="58" s="1"/>
  <c r="V58" i="58"/>
  <c r="X58" i="58" s="1"/>
  <c r="U58" i="58"/>
  <c r="W58" i="58" s="1"/>
  <c r="Y58" i="58" s="1"/>
  <c r="V58" i="65" l="1"/>
  <c r="X58" i="65" s="1"/>
  <c r="V101" i="65"/>
  <c r="X101" i="65" s="1"/>
  <c r="U101" i="65"/>
  <c r="W101" i="65" s="1"/>
  <c r="Y101" i="65" s="1"/>
  <c r="V105" i="65"/>
  <c r="X105" i="65" s="1"/>
  <c r="U105" i="65"/>
  <c r="W105" i="65" s="1"/>
  <c r="Y105" i="65" s="1"/>
  <c r="V104" i="65"/>
  <c r="X104" i="65" s="1"/>
  <c r="U104" i="65"/>
  <c r="W104" i="65" s="1"/>
  <c r="Y104" i="65" s="1"/>
  <c r="U64" i="65"/>
  <c r="W64" i="65" s="1"/>
  <c r="Y64" i="65" s="1"/>
  <c r="V106" i="65"/>
  <c r="X106" i="65" s="1"/>
  <c r="U106" i="65"/>
  <c r="W106" i="65" s="1"/>
  <c r="Y106" i="65" s="1"/>
  <c r="U102" i="65"/>
  <c r="W102" i="65" s="1"/>
  <c r="Y102" i="65" s="1"/>
  <c r="V102" i="65"/>
  <c r="X102" i="65" s="1"/>
  <c r="U73" i="65"/>
  <c r="W73" i="65" s="1"/>
  <c r="Y73" i="65" s="1"/>
  <c r="V73" i="65"/>
  <c r="X73" i="65" s="1"/>
  <c r="U70" i="65"/>
  <c r="W70" i="65" s="1"/>
  <c r="Y70" i="65" s="1"/>
  <c r="V70" i="65"/>
  <c r="X70" i="65" s="1"/>
  <c r="U71" i="65"/>
  <c r="W71" i="65" s="1"/>
  <c r="Y71" i="65" s="1"/>
  <c r="V71" i="65"/>
  <c r="X71" i="65" s="1"/>
  <c r="U67" i="65"/>
  <c r="W67" i="65" s="1"/>
  <c r="Y67" i="65" s="1"/>
  <c r="V59" i="65"/>
  <c r="X59" i="65" s="1"/>
  <c r="U59" i="65"/>
  <c r="W59" i="65" s="1"/>
  <c r="Y59" i="65" s="1"/>
  <c r="V93" i="65"/>
  <c r="X93" i="65" s="1"/>
  <c r="U93" i="65"/>
  <c r="W93" i="65" s="1"/>
  <c r="Y93" i="65" s="1"/>
  <c r="V97" i="65"/>
  <c r="X97" i="65" s="1"/>
  <c r="U97" i="65"/>
  <c r="W97" i="65" s="1"/>
  <c r="Y97" i="65" s="1"/>
  <c r="V66" i="65"/>
  <c r="X66" i="65" s="1"/>
  <c r="U66" i="65"/>
  <c r="W66" i="65" s="1"/>
  <c r="Y66" i="65" s="1"/>
  <c r="V55" i="65"/>
  <c r="X55" i="65" s="1"/>
  <c r="U55" i="65"/>
  <c r="W55" i="65" s="1"/>
  <c r="Y55" i="65" s="1"/>
  <c r="V45" i="65"/>
  <c r="X45" i="65" s="1"/>
  <c r="U45" i="65"/>
  <c r="W45" i="65" s="1"/>
  <c r="Y45" i="65" s="1"/>
  <c r="V62" i="65"/>
  <c r="X62" i="65" s="1"/>
  <c r="U62" i="65"/>
  <c r="W62" i="65" s="1"/>
  <c r="Y62" i="65" s="1"/>
  <c r="V51" i="65"/>
  <c r="X51" i="65" s="1"/>
  <c r="U51" i="65"/>
  <c r="W51" i="65" s="1"/>
  <c r="Y51" i="65" s="1"/>
  <c r="V48" i="65"/>
  <c r="X48" i="65" s="1"/>
  <c r="U48" i="65"/>
  <c r="W48" i="65" s="1"/>
  <c r="Y48" i="65" s="1"/>
  <c r="V69" i="65"/>
  <c r="X69" i="65" s="1"/>
  <c r="U69" i="65"/>
  <c r="W69" i="65" s="1"/>
  <c r="Y69" i="65" s="1"/>
  <c r="V86" i="65"/>
  <c r="X86" i="65" s="1"/>
  <c r="U86" i="65"/>
  <c r="W86" i="65" s="1"/>
  <c r="Y86" i="65" s="1"/>
  <c r="V100" i="65"/>
  <c r="X100" i="65" s="1"/>
  <c r="U100" i="65"/>
  <c r="W100" i="65" s="1"/>
  <c r="Y100" i="65" s="1"/>
  <c r="V61" i="65"/>
  <c r="X61" i="65" s="1"/>
  <c r="U61" i="65"/>
  <c r="W61" i="65" s="1"/>
  <c r="Y61" i="65" s="1"/>
  <c r="V63" i="65"/>
  <c r="X63" i="65" s="1"/>
  <c r="U63" i="65"/>
  <c r="W63" i="65" s="1"/>
  <c r="Y63" i="65" s="1"/>
  <c r="V57" i="65"/>
  <c r="X57" i="65" s="1"/>
  <c r="U57" i="65"/>
  <c r="W57" i="65" s="1"/>
  <c r="Y57" i="65" s="1"/>
  <c r="V52" i="65"/>
  <c r="X52" i="65" s="1"/>
  <c r="U52" i="65"/>
  <c r="W52" i="65" s="1"/>
  <c r="Y52" i="65" s="1"/>
  <c r="V98" i="65"/>
  <c r="X98" i="65" s="1"/>
  <c r="U98" i="65"/>
  <c r="W98" i="65" s="1"/>
  <c r="Y98" i="65" s="1"/>
  <c r="V54" i="65"/>
  <c r="X54" i="65" s="1"/>
  <c r="U54" i="65"/>
  <c r="W54" i="65" s="1"/>
  <c r="Y54" i="65" s="1"/>
  <c r="V88" i="65"/>
  <c r="X88" i="65" s="1"/>
  <c r="U88" i="65"/>
  <c r="W88" i="65" s="1"/>
  <c r="Y88" i="65" s="1"/>
  <c r="V84" i="65"/>
  <c r="X84" i="65" s="1"/>
  <c r="U84" i="65"/>
  <c r="W84" i="65" s="1"/>
  <c r="Y84" i="65" s="1"/>
  <c r="V82" i="65"/>
  <c r="X82" i="65" s="1"/>
  <c r="U82" i="65"/>
  <c r="W82" i="65" s="1"/>
  <c r="Y82" i="65" s="1"/>
  <c r="V89" i="65"/>
  <c r="X89" i="65" s="1"/>
  <c r="U89" i="65"/>
  <c r="W89" i="65" s="1"/>
  <c r="Y89" i="65" s="1"/>
  <c r="V50" i="65"/>
  <c r="X50" i="65" s="1"/>
  <c r="U50" i="65"/>
  <c r="W50" i="65" s="1"/>
  <c r="Y50" i="65" s="1"/>
  <c r="V49" i="65"/>
  <c r="X49" i="65" s="1"/>
  <c r="U49" i="65"/>
  <c r="W49" i="65" s="1"/>
  <c r="Y49" i="65" s="1"/>
  <c r="V95" i="65"/>
  <c r="X95" i="65" s="1"/>
  <c r="U95" i="65"/>
  <c r="W95" i="65" s="1"/>
  <c r="Y95" i="65" s="1"/>
  <c r="V90" i="65"/>
  <c r="X90" i="65" s="1"/>
  <c r="U90" i="65"/>
  <c r="W90" i="65" s="1"/>
  <c r="Y90" i="6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May Mauseth</author>
    <author>Sophie Labaste</author>
  </authors>
  <commentList>
    <comment ref="F5" authorId="0" shapeId="0" xr:uid="{A6250467-5D0C-4D46-8B78-9375AC17D3F5}">
      <text>
        <r>
          <rPr>
            <b/>
            <sz val="9"/>
            <color rgb="FF000000"/>
            <rFont val="Verdana"/>
            <family val="2"/>
          </rPr>
          <t>May Mauseth:</t>
        </r>
        <r>
          <rPr>
            <sz val="9"/>
            <color rgb="FF000000"/>
            <rFont val="Verdana"/>
            <family val="2"/>
          </rPr>
          <t xml:space="preserve">
</t>
        </r>
        <r>
          <rPr>
            <sz val="9"/>
            <color rgb="FF000000"/>
            <rFont val="Verdana"/>
            <family val="2"/>
          </rPr>
          <t>30% 0ff peak</t>
        </r>
      </text>
    </comment>
    <comment ref="F6" authorId="0" shapeId="0" xr:uid="{5CC3B84F-C6DC-DF4F-9A85-BECB61C8A93C}">
      <text>
        <r>
          <rPr>
            <b/>
            <sz val="9"/>
            <color rgb="FF000000"/>
            <rFont val="Verdana"/>
            <family val="2"/>
          </rPr>
          <t>May Mauseth:</t>
        </r>
        <r>
          <rPr>
            <sz val="9"/>
            <color rgb="FF000000"/>
            <rFont val="Verdana"/>
            <family val="2"/>
          </rPr>
          <t xml:space="preserve">
</t>
        </r>
        <r>
          <rPr>
            <sz val="9"/>
            <color rgb="FF000000"/>
            <rFont val="Verdana"/>
            <family val="2"/>
          </rPr>
          <t xml:space="preserve">20% peak
</t>
        </r>
        <r>
          <rPr>
            <sz val="9"/>
            <color rgb="FF000000"/>
            <rFont val="Verdana"/>
            <family val="2"/>
          </rPr>
          <t xml:space="preserve">30% off peak
</t>
        </r>
        <r>
          <rPr>
            <sz val="9"/>
            <color rgb="FF000000"/>
            <rFont val="Verdana"/>
            <family val="2"/>
          </rPr>
          <t>50% shoulder</t>
        </r>
      </text>
    </comment>
    <comment ref="S9" authorId="1" shapeId="0" xr:uid="{57CA27E3-A84C-4140-BBF1-4516641F1B6C}">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0" authorId="0" shapeId="0" xr:uid="{C85B7103-04D0-B947-AF6C-0DE207246D1C}">
      <text>
        <r>
          <rPr>
            <b/>
            <sz val="10"/>
            <color rgb="FF000000"/>
            <rFont val="Tahoma"/>
            <family val="2"/>
          </rPr>
          <t>May Mauseth:</t>
        </r>
        <r>
          <rPr>
            <sz val="10"/>
            <color rgb="FF000000"/>
            <rFont val="Tahoma"/>
            <family val="2"/>
          </rPr>
          <t xml:space="preserve">
</t>
        </r>
        <r>
          <rPr>
            <sz val="10"/>
            <color rgb="FF000000"/>
            <rFont val="Tahoma"/>
            <family val="2"/>
          </rPr>
          <t>Includes service fee</t>
        </r>
      </text>
    </comment>
    <comment ref="S27" authorId="1" shapeId="0" xr:uid="{E805C62F-46DB-394D-A7B0-931A022AF7EF}">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28" authorId="0" shapeId="0" xr:uid="{4D6717C9-2C65-5544-8FFF-ECF8662D59FA}">
      <text>
        <r>
          <rPr>
            <b/>
            <sz val="10"/>
            <color rgb="FF000000"/>
            <rFont val="Tahoma"/>
            <family val="2"/>
          </rPr>
          <t>May Mauseth:</t>
        </r>
        <r>
          <rPr>
            <sz val="10"/>
            <color rgb="FF000000"/>
            <rFont val="Tahoma"/>
            <family val="2"/>
          </rPr>
          <t xml:space="preserve">
</t>
        </r>
        <r>
          <rPr>
            <sz val="10"/>
            <color rgb="FF000000"/>
            <rFont val="Tahoma"/>
            <family val="2"/>
          </rPr>
          <t>Includes service fee</t>
        </r>
      </text>
    </comment>
    <comment ref="S45" authorId="1" shapeId="0" xr:uid="{68F219EC-6200-6B45-9197-F92F6BCE7B6E}">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46" authorId="0" shapeId="0" xr:uid="{E12D8D87-3ED2-3647-BD6C-394BBF0C4BF8}">
      <text>
        <r>
          <rPr>
            <b/>
            <sz val="10"/>
            <color rgb="FF000000"/>
            <rFont val="Tahoma"/>
            <family val="2"/>
          </rPr>
          <t>May Mauseth:</t>
        </r>
        <r>
          <rPr>
            <sz val="10"/>
            <color rgb="FF000000"/>
            <rFont val="Tahoma"/>
            <family val="2"/>
          </rPr>
          <t xml:space="preserve">
</t>
        </r>
        <r>
          <rPr>
            <sz val="10"/>
            <color rgb="FF000000"/>
            <rFont val="Tahoma"/>
            <family val="2"/>
          </rPr>
          <t>Includes service fee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May Mauseth</author>
    <author>Sophie Labaste</author>
  </authors>
  <commentList>
    <comment ref="F5" authorId="0" shapeId="0" xr:uid="{1C4996DA-9004-3246-A490-76949493791D}">
      <text>
        <r>
          <rPr>
            <b/>
            <sz val="9"/>
            <color indexed="81"/>
            <rFont val="Verdana"/>
            <family val="2"/>
          </rPr>
          <t>May Mauseth:</t>
        </r>
        <r>
          <rPr>
            <sz val="9"/>
            <color indexed="81"/>
            <rFont val="Verdana"/>
            <family val="2"/>
          </rPr>
          <t xml:space="preserve">
30% 0ff peak</t>
        </r>
      </text>
    </comment>
    <comment ref="F6" authorId="0" shapeId="0" xr:uid="{0929FC33-6A9E-0A4B-93B1-83DEB69DD29C}">
      <text>
        <r>
          <rPr>
            <b/>
            <sz val="9"/>
            <color indexed="81"/>
            <rFont val="Verdana"/>
            <family val="2"/>
          </rPr>
          <t>May Mauseth:</t>
        </r>
        <r>
          <rPr>
            <sz val="9"/>
            <color indexed="81"/>
            <rFont val="Verdana"/>
            <family val="2"/>
          </rPr>
          <t xml:space="preserve">
20% peak
30% off peak
50% shoulder</t>
        </r>
      </text>
    </comment>
    <comment ref="S9" authorId="1" shapeId="0" xr:uid="{A29EB95C-8650-B141-B4FB-DC5AA80B9591}">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0" authorId="0" shapeId="0" xr:uid="{176B3DC6-6231-C549-A028-F8A1C17DF5FD}">
      <text>
        <r>
          <rPr>
            <b/>
            <sz val="10"/>
            <color rgb="FF000000"/>
            <rFont val="Tahoma"/>
            <family val="2"/>
          </rPr>
          <t>May Mauseth:</t>
        </r>
        <r>
          <rPr>
            <sz val="10"/>
            <color rgb="FF000000"/>
            <rFont val="Tahoma"/>
            <family val="2"/>
          </rPr>
          <t xml:space="preserve">
</t>
        </r>
        <r>
          <rPr>
            <sz val="10"/>
            <color rgb="FF000000"/>
            <rFont val="Tahoma"/>
            <family val="2"/>
          </rPr>
          <t xml:space="preserve">Includes mebership fee
</t>
        </r>
      </text>
    </comment>
    <comment ref="C25" authorId="0" shapeId="0" xr:uid="{430C494D-EF09-6C48-8B8A-03CD7F3D90D3}">
      <text>
        <r>
          <rPr>
            <b/>
            <sz val="10"/>
            <color rgb="FF000000"/>
            <rFont val="Tahoma"/>
            <family val="2"/>
          </rPr>
          <t>May Mauseth:</t>
        </r>
        <r>
          <rPr>
            <sz val="10"/>
            <color rgb="FF000000"/>
            <rFont val="Tahoma"/>
            <family val="2"/>
          </rPr>
          <t xml:space="preserve">
</t>
        </r>
        <r>
          <rPr>
            <sz val="10"/>
            <color rgb="FF000000"/>
            <rFont val="Verdana"/>
            <family val="2"/>
          </rPr>
          <t>Includes mebership fee</t>
        </r>
        <r>
          <rPr>
            <sz val="10"/>
            <color rgb="FF000000"/>
            <rFont val="Verdana"/>
            <family val="2"/>
          </rPr>
          <t xml:space="preserve">
</t>
        </r>
      </text>
    </comment>
    <comment ref="C32" authorId="0" shapeId="0" xr:uid="{976CE575-84CD-5E44-8DF8-8D85326D17CB}">
      <text>
        <r>
          <rPr>
            <b/>
            <sz val="10"/>
            <color rgb="FF000000"/>
            <rFont val="Tahoma"/>
            <family val="2"/>
          </rPr>
          <t>May Mauseth:</t>
        </r>
        <r>
          <rPr>
            <sz val="10"/>
            <color rgb="FF000000"/>
            <rFont val="Tahoma"/>
            <family val="2"/>
          </rPr>
          <t xml:space="preserve">
</t>
        </r>
        <r>
          <rPr>
            <sz val="10"/>
            <color rgb="FF000000"/>
            <rFont val="Verdana"/>
            <family val="2"/>
          </rPr>
          <t>Includes mebership fee</t>
        </r>
        <r>
          <rPr>
            <sz val="10"/>
            <color rgb="FF000000"/>
            <rFont val="Verdana"/>
            <family val="2"/>
          </rPr>
          <t xml:space="preserve">
</t>
        </r>
      </text>
    </comment>
    <comment ref="S44" authorId="1" shapeId="0" xr:uid="{069D8697-3651-CC47-967E-3628891942A2}">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45" authorId="0" shapeId="0" xr:uid="{84A0266D-B58F-244F-860C-CD18BC06E774}">
      <text>
        <r>
          <rPr>
            <b/>
            <sz val="10"/>
            <color rgb="FF000000"/>
            <rFont val="Tahoma"/>
            <family val="2"/>
          </rPr>
          <t>May Mauseth:</t>
        </r>
        <r>
          <rPr>
            <sz val="10"/>
            <color rgb="FF000000"/>
            <rFont val="Tahoma"/>
            <family val="2"/>
          </rPr>
          <t xml:space="preserve">
</t>
        </r>
        <r>
          <rPr>
            <sz val="10"/>
            <color rgb="FF000000"/>
            <rFont val="Tahoma"/>
            <family val="2"/>
          </rPr>
          <t>Includes membership fee</t>
        </r>
      </text>
    </comment>
    <comment ref="C60" authorId="0" shapeId="0" xr:uid="{F0C375B3-113B-4B40-9435-7C66B5D124B2}">
      <text>
        <r>
          <rPr>
            <b/>
            <sz val="10"/>
            <color rgb="FF000000"/>
            <rFont val="Tahoma"/>
            <family val="2"/>
          </rPr>
          <t>May Mauseth:</t>
        </r>
        <r>
          <rPr>
            <sz val="10"/>
            <color rgb="FF000000"/>
            <rFont val="Tahoma"/>
            <family val="2"/>
          </rPr>
          <t xml:space="preserve">
</t>
        </r>
        <r>
          <rPr>
            <sz val="10"/>
            <color rgb="FF000000"/>
            <rFont val="Verdana"/>
            <family val="2"/>
          </rPr>
          <t>Includes mebership fee</t>
        </r>
        <r>
          <rPr>
            <sz val="10"/>
            <color rgb="FF000000"/>
            <rFont val="Verdana"/>
            <family val="2"/>
          </rPr>
          <t xml:space="preserve">
</t>
        </r>
      </text>
    </comment>
    <comment ref="S78" authorId="1" shapeId="0" xr:uid="{7201A7C4-BCFB-364A-9E7D-3EA775BD96C3}">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79" authorId="0" shapeId="0" xr:uid="{AC13AB55-FA6D-8E40-96DD-858BA51E2A92}">
      <text>
        <r>
          <rPr>
            <b/>
            <sz val="10"/>
            <color rgb="FF000000"/>
            <rFont val="Tahoma"/>
            <family val="2"/>
          </rPr>
          <t>May Mauseth:</t>
        </r>
        <r>
          <rPr>
            <sz val="10"/>
            <color rgb="FF000000"/>
            <rFont val="Tahoma"/>
            <family val="2"/>
          </rPr>
          <t xml:space="preserve">
</t>
        </r>
        <r>
          <rPr>
            <sz val="10"/>
            <color rgb="FF000000"/>
            <rFont val="Tahoma"/>
            <family val="2"/>
          </rPr>
          <t>Includes membership fee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May Mauseth</author>
    <author>Sophie Labaste</author>
  </authors>
  <commentList>
    <comment ref="F5" authorId="0" shapeId="0" xr:uid="{73756CD4-E4EE-4D49-8F0E-99B90EF0027B}">
      <text>
        <r>
          <rPr>
            <b/>
            <sz val="9"/>
            <color rgb="FF000000"/>
            <rFont val="Verdana"/>
            <family val="2"/>
          </rPr>
          <t>May Mauseth:</t>
        </r>
        <r>
          <rPr>
            <sz val="9"/>
            <color rgb="FF000000"/>
            <rFont val="Verdana"/>
            <family val="2"/>
          </rPr>
          <t xml:space="preserve">
</t>
        </r>
        <r>
          <rPr>
            <sz val="9"/>
            <color rgb="FF000000"/>
            <rFont val="Verdana"/>
            <family val="2"/>
          </rPr>
          <t>30% 0ff peak</t>
        </r>
      </text>
    </comment>
    <comment ref="F6" authorId="0" shapeId="0" xr:uid="{810DA02B-0558-7C44-A133-D907A7939BEF}">
      <text>
        <r>
          <rPr>
            <b/>
            <sz val="9"/>
            <color rgb="FF000000"/>
            <rFont val="Verdana"/>
            <family val="2"/>
          </rPr>
          <t>May Mauseth:</t>
        </r>
        <r>
          <rPr>
            <sz val="9"/>
            <color rgb="FF000000"/>
            <rFont val="Verdana"/>
            <family val="2"/>
          </rPr>
          <t xml:space="preserve">
</t>
        </r>
        <r>
          <rPr>
            <sz val="9"/>
            <color rgb="FF000000"/>
            <rFont val="Verdana"/>
            <family val="2"/>
          </rPr>
          <t xml:space="preserve">20% peak
</t>
        </r>
        <r>
          <rPr>
            <sz val="9"/>
            <color rgb="FF000000"/>
            <rFont val="Verdana"/>
            <family val="2"/>
          </rPr>
          <t xml:space="preserve">30% off peak
</t>
        </r>
        <r>
          <rPr>
            <sz val="9"/>
            <color rgb="FF000000"/>
            <rFont val="Verdana"/>
            <family val="2"/>
          </rPr>
          <t>50% shoulder</t>
        </r>
      </text>
    </comment>
    <comment ref="S9" authorId="1" shapeId="0" xr:uid="{1C6B92A3-F0BD-FB49-ABD4-984D42D9399C}">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0" authorId="0" shapeId="0" xr:uid="{FB252CDA-58CD-7B44-8343-C857A4ABCB66}">
      <text>
        <r>
          <rPr>
            <b/>
            <sz val="10"/>
            <color rgb="FF000000"/>
            <rFont val="Tahoma"/>
            <family val="2"/>
          </rPr>
          <t>May Mauseth:</t>
        </r>
        <r>
          <rPr>
            <sz val="10"/>
            <color rgb="FF000000"/>
            <rFont val="Tahoma"/>
            <family val="2"/>
          </rPr>
          <t xml:space="preserve">
</t>
        </r>
        <r>
          <rPr>
            <sz val="10"/>
            <color rgb="FF000000"/>
            <rFont val="Tahoma"/>
            <family val="2"/>
          </rPr>
          <t>Includes service fee</t>
        </r>
      </text>
    </comment>
    <comment ref="C28" authorId="0" shapeId="0" xr:uid="{2A5B4F40-CFB0-E949-8944-3249B4FDDF75}">
      <text>
        <r>
          <rPr>
            <b/>
            <sz val="10"/>
            <color rgb="FF000000"/>
            <rFont val="Tahoma"/>
            <family val="2"/>
          </rPr>
          <t>May Mauseth:</t>
        </r>
        <r>
          <rPr>
            <sz val="10"/>
            <color rgb="FF000000"/>
            <rFont val="Tahoma"/>
            <family val="2"/>
          </rPr>
          <t xml:space="preserve">
</t>
        </r>
        <r>
          <rPr>
            <sz val="10"/>
            <color rgb="FF000000"/>
            <rFont val="Tahoma"/>
            <family val="2"/>
          </rPr>
          <t>Includes service fee</t>
        </r>
      </text>
    </comment>
    <comment ref="C30" authorId="0" shapeId="0" xr:uid="{6B474AEE-247D-E541-A958-764E56015779}">
      <text>
        <r>
          <rPr>
            <b/>
            <sz val="10"/>
            <color rgb="FF000000"/>
            <rFont val="Tahoma"/>
            <family val="2"/>
          </rPr>
          <t>May Mauseth:</t>
        </r>
        <r>
          <rPr>
            <sz val="10"/>
            <color rgb="FF000000"/>
            <rFont val="Tahoma"/>
            <family val="2"/>
          </rPr>
          <t xml:space="preserve">
</t>
        </r>
        <r>
          <rPr>
            <sz val="10"/>
            <color rgb="FF000000"/>
            <rFont val="Tahoma"/>
            <family val="2"/>
          </rPr>
          <t>Includes service fee</t>
        </r>
      </text>
    </comment>
    <comment ref="S42" authorId="1" shapeId="0" xr:uid="{1D6BA3E5-924C-6344-9845-E08B04E2C42D}">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43" authorId="0" shapeId="0" xr:uid="{549B3272-D921-4146-9E14-8D97D254E0E0}">
      <text>
        <r>
          <rPr>
            <b/>
            <sz val="10"/>
            <color rgb="FF000000"/>
            <rFont val="Tahoma"/>
            <family val="2"/>
          </rPr>
          <t>May Mauseth:</t>
        </r>
        <r>
          <rPr>
            <sz val="10"/>
            <color rgb="FF000000"/>
            <rFont val="Tahoma"/>
            <family val="2"/>
          </rPr>
          <t xml:space="preserve">
</t>
        </r>
        <r>
          <rPr>
            <sz val="10"/>
            <color rgb="FF000000"/>
            <rFont val="Tahoma"/>
            <family val="2"/>
          </rPr>
          <t>Includes service fee</t>
        </r>
      </text>
    </comment>
    <comment ref="C61" authorId="0" shapeId="0" xr:uid="{79982194-F988-9448-9D19-0AEF5DCCC74B}">
      <text>
        <r>
          <rPr>
            <b/>
            <sz val="10"/>
            <color rgb="FF000000"/>
            <rFont val="Tahoma"/>
            <family val="2"/>
          </rPr>
          <t>May Mauseth:</t>
        </r>
        <r>
          <rPr>
            <sz val="10"/>
            <color rgb="FF000000"/>
            <rFont val="Tahoma"/>
            <family val="2"/>
          </rPr>
          <t xml:space="preserve">
</t>
        </r>
        <r>
          <rPr>
            <sz val="10"/>
            <color rgb="FF000000"/>
            <rFont val="Tahoma"/>
            <family val="2"/>
          </rPr>
          <t>Includes service fee</t>
        </r>
      </text>
    </comment>
    <comment ref="S74" authorId="1" shapeId="0" xr:uid="{8C1372EE-E733-304C-AA90-20CD3EE6BFD4}">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75" authorId="0" shapeId="0" xr:uid="{5FD99AB7-07A3-F245-ADED-773459ACE859}">
      <text>
        <r>
          <rPr>
            <b/>
            <sz val="10"/>
            <color rgb="FF000000"/>
            <rFont val="Tahoma"/>
            <family val="2"/>
          </rPr>
          <t>May Mauseth:</t>
        </r>
        <r>
          <rPr>
            <sz val="10"/>
            <color rgb="FF000000"/>
            <rFont val="Tahoma"/>
            <family val="2"/>
          </rPr>
          <t xml:space="preserve">
</t>
        </r>
        <r>
          <rPr>
            <sz val="10"/>
            <color rgb="FF000000"/>
            <rFont val="Tahoma"/>
            <family val="2"/>
          </rPr>
          <t>Includes service fee</t>
        </r>
      </text>
    </comment>
    <comment ref="C93" authorId="0" shapeId="0" xr:uid="{CF27A921-CF30-A842-853A-F23AB0CA7C33}">
      <text>
        <r>
          <rPr>
            <b/>
            <sz val="10"/>
            <color rgb="FF000000"/>
            <rFont val="Tahoma"/>
            <family val="2"/>
          </rPr>
          <t>May Mauseth:</t>
        </r>
        <r>
          <rPr>
            <sz val="10"/>
            <color rgb="FF000000"/>
            <rFont val="Tahoma"/>
            <family val="2"/>
          </rPr>
          <t xml:space="preserve">
</t>
        </r>
        <r>
          <rPr>
            <sz val="10"/>
            <color rgb="FF000000"/>
            <rFont val="Tahoma"/>
            <family val="2"/>
          </rPr>
          <t>Includes service fee</t>
        </r>
      </text>
    </comment>
    <comment ref="C95" authorId="0" shapeId="0" xr:uid="{9669F9BF-0695-FF43-8FE1-14C95D2A864C}">
      <text>
        <r>
          <rPr>
            <b/>
            <sz val="10"/>
            <color rgb="FF000000"/>
            <rFont val="Tahoma"/>
            <family val="2"/>
          </rPr>
          <t>May Mauseth:</t>
        </r>
        <r>
          <rPr>
            <sz val="10"/>
            <color rgb="FF000000"/>
            <rFont val="Tahoma"/>
            <family val="2"/>
          </rPr>
          <t xml:space="preserve">
</t>
        </r>
        <r>
          <rPr>
            <sz val="10"/>
            <color rgb="FF000000"/>
            <rFont val="Tahoma"/>
            <family val="2"/>
          </rPr>
          <t>Includes service fee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May Mauseth</author>
    <author>Sophie Labaste</author>
  </authors>
  <commentList>
    <comment ref="F5" authorId="0" shapeId="0" xr:uid="{58D96F58-2223-F34F-95B1-7F5976ED9ACD}">
      <text>
        <r>
          <rPr>
            <b/>
            <sz val="9"/>
            <color indexed="81"/>
            <rFont val="Verdana"/>
            <family val="2"/>
          </rPr>
          <t>May Mauseth:</t>
        </r>
        <r>
          <rPr>
            <sz val="9"/>
            <color indexed="81"/>
            <rFont val="Verdana"/>
            <family val="2"/>
          </rPr>
          <t xml:space="preserve">
30% 0ff peak</t>
        </r>
      </text>
    </comment>
    <comment ref="F6" authorId="0" shapeId="0" xr:uid="{52C8660F-E2B6-D242-A087-CC03CE132916}">
      <text>
        <r>
          <rPr>
            <b/>
            <sz val="9"/>
            <color indexed="81"/>
            <rFont val="Verdana"/>
            <family val="2"/>
          </rPr>
          <t>May Mauseth:</t>
        </r>
        <r>
          <rPr>
            <sz val="9"/>
            <color indexed="81"/>
            <rFont val="Verdana"/>
            <family val="2"/>
          </rPr>
          <t xml:space="preserve">
20% peak
30% off peak
50% shoulder</t>
        </r>
      </text>
    </comment>
    <comment ref="S9" authorId="1" shapeId="0" xr:uid="{8666D26F-464A-EC45-B15D-7EE6ECE3988A}">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0" authorId="0" shapeId="0" xr:uid="{E26E5343-F652-7D43-914D-42CFB6D86EB5}">
      <text>
        <r>
          <rPr>
            <b/>
            <sz val="10"/>
            <color rgb="FF000000"/>
            <rFont val="Tahoma"/>
            <family val="2"/>
          </rPr>
          <t>May Mauseth:</t>
        </r>
        <r>
          <rPr>
            <sz val="10"/>
            <color rgb="FF000000"/>
            <rFont val="Tahoma"/>
            <family val="2"/>
          </rPr>
          <t xml:space="preserve">
</t>
        </r>
        <r>
          <rPr>
            <sz val="10"/>
            <color rgb="FF000000"/>
            <rFont val="Tahoma"/>
            <family val="2"/>
          </rPr>
          <t>Includes service fee</t>
        </r>
      </text>
    </comment>
    <comment ref="C28" authorId="0" shapeId="0" xr:uid="{82FDD2C4-34FA-904D-928C-FBA8088C719C}">
      <text>
        <r>
          <rPr>
            <b/>
            <sz val="10"/>
            <color rgb="FF000000"/>
            <rFont val="Tahoma"/>
            <family val="2"/>
          </rPr>
          <t>May Mauseth:</t>
        </r>
        <r>
          <rPr>
            <sz val="10"/>
            <color rgb="FF000000"/>
            <rFont val="Tahoma"/>
            <family val="2"/>
          </rPr>
          <t xml:space="preserve">
</t>
        </r>
        <r>
          <rPr>
            <sz val="10"/>
            <color rgb="FF000000"/>
            <rFont val="Tahoma"/>
            <family val="2"/>
          </rPr>
          <t>Includes service fee</t>
        </r>
      </text>
    </comment>
    <comment ref="C31" authorId="0" shapeId="0" xr:uid="{36FE52F1-2E80-B143-8014-C33425269CAD}">
      <text>
        <r>
          <rPr>
            <b/>
            <sz val="10"/>
            <color rgb="FF000000"/>
            <rFont val="Tahoma"/>
            <family val="2"/>
          </rPr>
          <t>May Mauseth:</t>
        </r>
        <r>
          <rPr>
            <sz val="10"/>
            <color rgb="FF000000"/>
            <rFont val="Tahoma"/>
            <family val="2"/>
          </rPr>
          <t xml:space="preserve">
</t>
        </r>
        <r>
          <rPr>
            <sz val="10"/>
            <color rgb="FF000000"/>
            <rFont val="Tahoma"/>
            <family val="2"/>
          </rPr>
          <t>Includes service fee</t>
        </r>
      </text>
    </comment>
    <comment ref="S43" authorId="1" shapeId="0" xr:uid="{F40AB314-7968-7D40-BF31-2E309A6AFDAF}">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44" authorId="0" shapeId="0" xr:uid="{319ECADF-84CE-6946-BC17-4A07EEF5F6D3}">
      <text>
        <r>
          <rPr>
            <b/>
            <sz val="10"/>
            <color rgb="FF000000"/>
            <rFont val="Tahoma"/>
            <family val="2"/>
          </rPr>
          <t>May Mauseth:</t>
        </r>
        <r>
          <rPr>
            <sz val="10"/>
            <color rgb="FF000000"/>
            <rFont val="Tahoma"/>
            <family val="2"/>
          </rPr>
          <t xml:space="preserve">
</t>
        </r>
        <r>
          <rPr>
            <sz val="10"/>
            <color rgb="FF000000"/>
            <rFont val="Tahoma"/>
            <family val="2"/>
          </rPr>
          <t xml:space="preserve">Includes service fee
</t>
        </r>
      </text>
    </comment>
    <comment ref="C62" authorId="0" shapeId="0" xr:uid="{D8ACBF6C-0A33-4843-B9BB-64BCDCC35BDA}">
      <text>
        <r>
          <rPr>
            <b/>
            <sz val="10"/>
            <color rgb="FF000000"/>
            <rFont val="Tahoma"/>
            <family val="2"/>
          </rPr>
          <t>May Mauseth:</t>
        </r>
        <r>
          <rPr>
            <sz val="10"/>
            <color rgb="FF000000"/>
            <rFont val="Tahoma"/>
            <family val="2"/>
          </rPr>
          <t xml:space="preserve">
</t>
        </r>
        <r>
          <rPr>
            <sz val="10"/>
            <color rgb="FF000000"/>
            <rFont val="Tahoma"/>
            <family val="2"/>
          </rPr>
          <t xml:space="preserve">Includes service fee
</t>
        </r>
      </text>
    </comment>
    <comment ref="S76" authorId="1" shapeId="0" xr:uid="{0422AE10-994B-134D-975F-2F15401B988D}">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77" authorId="0" shapeId="0" xr:uid="{CE67AF2B-4DC5-4F4E-BD26-0C8E5B410A3F}">
      <text>
        <r>
          <rPr>
            <b/>
            <sz val="10"/>
            <color rgb="FF000000"/>
            <rFont val="Tahoma"/>
            <family val="2"/>
          </rPr>
          <t>May Mauseth:</t>
        </r>
        <r>
          <rPr>
            <sz val="10"/>
            <color rgb="FF000000"/>
            <rFont val="Tahoma"/>
            <family val="2"/>
          </rPr>
          <t xml:space="preserve">
</t>
        </r>
        <r>
          <rPr>
            <sz val="10"/>
            <color rgb="FF000000"/>
            <rFont val="Tahoma"/>
            <family val="2"/>
          </rPr>
          <t>Includes service fee</t>
        </r>
      </text>
    </comment>
    <comment ref="C95" authorId="0" shapeId="0" xr:uid="{FC7A904F-E92C-D745-9F3C-761BB25F144A}">
      <text>
        <r>
          <rPr>
            <b/>
            <sz val="10"/>
            <color rgb="FF000000"/>
            <rFont val="Tahoma"/>
            <family val="2"/>
          </rPr>
          <t>May Mauseth:</t>
        </r>
        <r>
          <rPr>
            <sz val="10"/>
            <color rgb="FF000000"/>
            <rFont val="Tahoma"/>
            <family val="2"/>
          </rPr>
          <t xml:space="preserve">
</t>
        </r>
        <r>
          <rPr>
            <sz val="10"/>
            <color rgb="FF000000"/>
            <rFont val="Tahoma"/>
            <family val="2"/>
          </rPr>
          <t>Includes service fee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May Mauseth</author>
    <author>Sophie Labaste</author>
  </authors>
  <commentList>
    <comment ref="F5" authorId="0" shapeId="0" xr:uid="{A19B17E8-2CE5-C04C-BEC2-5EC778E347F9}">
      <text>
        <r>
          <rPr>
            <b/>
            <sz val="9"/>
            <color indexed="81"/>
            <rFont val="Verdana"/>
            <family val="2"/>
          </rPr>
          <t>May Mauseth:</t>
        </r>
        <r>
          <rPr>
            <sz val="9"/>
            <color indexed="81"/>
            <rFont val="Verdana"/>
            <family val="2"/>
          </rPr>
          <t xml:space="preserve">
30% 0ff peak</t>
        </r>
      </text>
    </comment>
    <comment ref="F6" authorId="0" shapeId="0" xr:uid="{1CA338C3-025F-1440-B1B3-9F8D4D201A77}">
      <text>
        <r>
          <rPr>
            <b/>
            <sz val="9"/>
            <color indexed="81"/>
            <rFont val="Verdana"/>
            <family val="2"/>
          </rPr>
          <t>May Mauseth:</t>
        </r>
        <r>
          <rPr>
            <sz val="9"/>
            <color indexed="81"/>
            <rFont val="Verdana"/>
            <family val="2"/>
          </rPr>
          <t xml:space="preserve">
20% peak
30% off peak
50% shoulder</t>
        </r>
      </text>
    </comment>
    <comment ref="S9" authorId="1" shapeId="0" xr:uid="{EBF14F7D-F670-8C40-883A-FD5D4B2800DC}">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0" authorId="0" shapeId="0" xr:uid="{A0F7A1CE-DF4C-4644-A2C7-1391BD26708E}">
      <text>
        <r>
          <rPr>
            <b/>
            <sz val="10"/>
            <color rgb="FF000000"/>
            <rFont val="Tahoma"/>
            <family val="2"/>
          </rPr>
          <t>May Mauseth:</t>
        </r>
        <r>
          <rPr>
            <sz val="10"/>
            <color rgb="FF000000"/>
            <rFont val="Tahoma"/>
            <family val="2"/>
          </rPr>
          <t xml:space="preserve">
</t>
        </r>
        <r>
          <rPr>
            <sz val="10"/>
            <color rgb="FF000000"/>
            <rFont val="Tahoma"/>
            <family val="2"/>
          </rPr>
          <t>Includes service fee</t>
        </r>
      </text>
    </comment>
    <comment ref="C28" authorId="0" shapeId="0" xr:uid="{9B33B132-41F0-E447-A540-414173E220DD}">
      <text>
        <r>
          <rPr>
            <b/>
            <sz val="10"/>
            <color rgb="FF000000"/>
            <rFont val="Tahoma"/>
            <family val="2"/>
          </rPr>
          <t>May Mauseth:</t>
        </r>
        <r>
          <rPr>
            <sz val="10"/>
            <color rgb="FF000000"/>
            <rFont val="Tahoma"/>
            <family val="2"/>
          </rPr>
          <t xml:space="preserve">
</t>
        </r>
        <r>
          <rPr>
            <sz val="10"/>
            <color rgb="FF000000"/>
            <rFont val="Tahoma"/>
            <family val="2"/>
          </rPr>
          <t>Includes service fee</t>
        </r>
      </text>
    </comment>
    <comment ref="C31" authorId="0" shapeId="0" xr:uid="{51B00F84-0017-6942-B958-2D21B6FA1736}">
      <text>
        <r>
          <rPr>
            <b/>
            <sz val="10"/>
            <color rgb="FF000000"/>
            <rFont val="Tahoma"/>
            <family val="2"/>
          </rPr>
          <t>May Mauseth:</t>
        </r>
        <r>
          <rPr>
            <sz val="10"/>
            <color rgb="FF000000"/>
            <rFont val="Tahoma"/>
            <family val="2"/>
          </rPr>
          <t xml:space="preserve">
</t>
        </r>
        <r>
          <rPr>
            <sz val="10"/>
            <color rgb="FF000000"/>
            <rFont val="Tahoma"/>
            <family val="2"/>
          </rPr>
          <t>Includes service fee</t>
        </r>
      </text>
    </comment>
    <comment ref="S43" authorId="1" shapeId="0" xr:uid="{DDF9B170-79E5-D840-8A84-7A586390FAA4}">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44" authorId="0" shapeId="0" xr:uid="{FC978EBB-64D7-954A-AD3C-6B3C6A3FB616}">
      <text>
        <r>
          <rPr>
            <b/>
            <sz val="10"/>
            <color rgb="FF000000"/>
            <rFont val="Tahoma"/>
            <family val="2"/>
          </rPr>
          <t>May Mauseth:</t>
        </r>
        <r>
          <rPr>
            <sz val="10"/>
            <color rgb="FF000000"/>
            <rFont val="Tahoma"/>
            <family val="2"/>
          </rPr>
          <t xml:space="preserve">
</t>
        </r>
        <r>
          <rPr>
            <sz val="10"/>
            <color rgb="FF000000"/>
            <rFont val="Tahoma"/>
            <family val="2"/>
          </rPr>
          <t xml:space="preserve">Includes service fee
</t>
        </r>
      </text>
    </comment>
    <comment ref="C62" authorId="0" shapeId="0" xr:uid="{6B0D48D0-79A5-8148-B1DE-9CDB4537EA51}">
      <text>
        <r>
          <rPr>
            <b/>
            <sz val="10"/>
            <color rgb="FF000000"/>
            <rFont val="Tahoma"/>
            <family val="2"/>
          </rPr>
          <t>May Mauseth:</t>
        </r>
        <r>
          <rPr>
            <sz val="10"/>
            <color rgb="FF000000"/>
            <rFont val="Tahoma"/>
            <family val="2"/>
          </rPr>
          <t xml:space="preserve">
</t>
        </r>
        <r>
          <rPr>
            <sz val="10"/>
            <color rgb="FF000000"/>
            <rFont val="Tahoma"/>
            <family val="2"/>
          </rPr>
          <t xml:space="preserve">Includes service fee
</t>
        </r>
      </text>
    </comment>
    <comment ref="S76" authorId="1" shapeId="0" xr:uid="{1C3A29B6-AAAD-4346-8A06-814A114C386A}">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77" authorId="0" shapeId="0" xr:uid="{D4A28EFD-2591-8644-BFBC-3C91B5122B71}">
      <text>
        <r>
          <rPr>
            <b/>
            <sz val="10"/>
            <color rgb="FF000000"/>
            <rFont val="Tahoma"/>
            <family val="2"/>
          </rPr>
          <t>May Mauseth:</t>
        </r>
        <r>
          <rPr>
            <sz val="10"/>
            <color rgb="FF000000"/>
            <rFont val="Tahoma"/>
            <family val="2"/>
          </rPr>
          <t xml:space="preserve">
</t>
        </r>
        <r>
          <rPr>
            <sz val="10"/>
            <color rgb="FF000000"/>
            <rFont val="Tahoma"/>
            <family val="2"/>
          </rPr>
          <t>Includes service fee</t>
        </r>
      </text>
    </comment>
    <comment ref="C95" authorId="0" shapeId="0" xr:uid="{5A9C793B-A24D-DD45-B21A-0DB2044C3168}">
      <text>
        <r>
          <rPr>
            <b/>
            <sz val="10"/>
            <color rgb="FF000000"/>
            <rFont val="Tahoma"/>
            <family val="2"/>
          </rPr>
          <t>May Mauseth:</t>
        </r>
        <r>
          <rPr>
            <sz val="10"/>
            <color rgb="FF000000"/>
            <rFont val="Tahoma"/>
            <family val="2"/>
          </rPr>
          <t xml:space="preserve">
</t>
        </r>
        <r>
          <rPr>
            <sz val="10"/>
            <color rgb="FF000000"/>
            <rFont val="Tahoma"/>
            <family val="2"/>
          </rPr>
          <t>Includes service fee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May Mauseth</author>
    <author>Sophie Labaste</author>
  </authors>
  <commentList>
    <comment ref="F5" authorId="0" shapeId="0" xr:uid="{F4315D16-15F3-934E-B261-CBD46F8829B8}">
      <text>
        <r>
          <rPr>
            <b/>
            <sz val="9"/>
            <color indexed="81"/>
            <rFont val="Verdana"/>
            <family val="2"/>
          </rPr>
          <t>May Mauseth:</t>
        </r>
        <r>
          <rPr>
            <sz val="9"/>
            <color indexed="81"/>
            <rFont val="Verdana"/>
            <family val="2"/>
          </rPr>
          <t xml:space="preserve">
30% 0ff peak</t>
        </r>
      </text>
    </comment>
    <comment ref="F6" authorId="0" shapeId="0" xr:uid="{FD02C09A-7274-4244-85CD-E3438D0F660A}">
      <text>
        <r>
          <rPr>
            <b/>
            <sz val="9"/>
            <color rgb="FF000000"/>
            <rFont val="Verdana"/>
            <family val="2"/>
          </rPr>
          <t>May Mauseth:</t>
        </r>
        <r>
          <rPr>
            <sz val="9"/>
            <color rgb="FF000000"/>
            <rFont val="Verdana"/>
            <family val="2"/>
          </rPr>
          <t xml:space="preserve">
</t>
        </r>
        <r>
          <rPr>
            <sz val="9"/>
            <color rgb="FF000000"/>
            <rFont val="Verdana"/>
            <family val="2"/>
          </rPr>
          <t xml:space="preserve">20% peak
</t>
        </r>
        <r>
          <rPr>
            <sz val="9"/>
            <color rgb="FF000000"/>
            <rFont val="Verdana"/>
            <family val="2"/>
          </rPr>
          <t xml:space="preserve">30% off peak
</t>
        </r>
        <r>
          <rPr>
            <sz val="9"/>
            <color rgb="FF000000"/>
            <rFont val="Verdana"/>
            <family val="2"/>
          </rPr>
          <t>50% shoulder</t>
        </r>
      </text>
    </comment>
    <comment ref="S9" authorId="1" shapeId="0" xr:uid="{E180C72E-26D5-4245-8C88-0E94AD8D2901}">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0" authorId="0" shapeId="0" xr:uid="{829AADDF-47D3-CC4D-A800-BD312BEC2272}">
      <text>
        <r>
          <rPr>
            <b/>
            <sz val="10"/>
            <color rgb="FF000000"/>
            <rFont val="Tahoma"/>
            <family val="2"/>
          </rPr>
          <t>May Mauseth:</t>
        </r>
        <r>
          <rPr>
            <sz val="10"/>
            <color rgb="FF000000"/>
            <rFont val="Tahoma"/>
            <family val="2"/>
          </rPr>
          <t xml:space="preserve">
</t>
        </r>
        <r>
          <rPr>
            <sz val="10"/>
            <color rgb="FF000000"/>
            <rFont val="Tahoma"/>
            <family val="2"/>
          </rPr>
          <t xml:space="preserve">Includes mebership fee
</t>
        </r>
      </text>
    </comment>
    <comment ref="C28" authorId="0" shapeId="0" xr:uid="{AC9FC24F-D12B-2F4C-AB8E-6B77AA9331C1}">
      <text>
        <r>
          <rPr>
            <b/>
            <sz val="10"/>
            <color rgb="FF000000"/>
            <rFont val="Tahoma"/>
            <family val="2"/>
          </rPr>
          <t>May Mauseth:</t>
        </r>
        <r>
          <rPr>
            <sz val="10"/>
            <color rgb="FF000000"/>
            <rFont val="Tahoma"/>
            <family val="2"/>
          </rPr>
          <t xml:space="preserve">
</t>
        </r>
        <r>
          <rPr>
            <sz val="10"/>
            <color rgb="FF000000"/>
            <rFont val="Tahoma"/>
            <family val="2"/>
          </rPr>
          <t xml:space="preserve">Includes mebership fee
</t>
        </r>
      </text>
    </comment>
    <comment ref="C30" authorId="0" shapeId="0" xr:uid="{79BF5718-0E2A-344A-94A2-3D22619596B1}">
      <text>
        <r>
          <rPr>
            <b/>
            <sz val="10"/>
            <color rgb="FF000000"/>
            <rFont val="Tahoma"/>
            <family val="2"/>
          </rPr>
          <t>May Mauseth:</t>
        </r>
        <r>
          <rPr>
            <sz val="10"/>
            <color rgb="FF000000"/>
            <rFont val="Tahoma"/>
            <family val="2"/>
          </rPr>
          <t xml:space="preserve">
</t>
        </r>
        <r>
          <rPr>
            <sz val="10"/>
            <color rgb="FF000000"/>
            <rFont val="Tahoma"/>
            <family val="2"/>
          </rPr>
          <t xml:space="preserve">Includes mebership fee
</t>
        </r>
      </text>
    </comment>
    <comment ref="S43" authorId="1" shapeId="0" xr:uid="{0E71F142-E7FA-F84E-88CE-9EF96BA58995}">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44" authorId="0" shapeId="0" xr:uid="{F15BB2F7-3A2D-DD46-9B73-317DCE232E1C}">
      <text>
        <r>
          <rPr>
            <b/>
            <sz val="10"/>
            <color rgb="FF000000"/>
            <rFont val="Tahoma"/>
            <family val="2"/>
          </rPr>
          <t>May Mauseth:</t>
        </r>
        <r>
          <rPr>
            <sz val="10"/>
            <color rgb="FF000000"/>
            <rFont val="Tahoma"/>
            <family val="2"/>
          </rPr>
          <t xml:space="preserve">
</t>
        </r>
        <r>
          <rPr>
            <sz val="10"/>
            <color rgb="FF000000"/>
            <rFont val="Tahoma"/>
            <family val="2"/>
          </rPr>
          <t>Includes membership fee</t>
        </r>
      </text>
    </comment>
    <comment ref="C62" authorId="0" shapeId="0" xr:uid="{8ECB126F-F2F7-174A-AEA7-21DB3380B345}">
      <text>
        <r>
          <rPr>
            <b/>
            <sz val="10"/>
            <color rgb="FF000000"/>
            <rFont val="Tahoma"/>
            <family val="2"/>
          </rPr>
          <t>May Mauseth:</t>
        </r>
        <r>
          <rPr>
            <sz val="10"/>
            <color rgb="FF000000"/>
            <rFont val="Tahoma"/>
            <family val="2"/>
          </rPr>
          <t xml:space="preserve">
</t>
        </r>
        <r>
          <rPr>
            <sz val="10"/>
            <color rgb="FF000000"/>
            <rFont val="Tahoma"/>
            <family val="2"/>
          </rPr>
          <t>Includes membership fee</t>
        </r>
      </text>
    </comment>
    <comment ref="S76" authorId="1" shapeId="0" xr:uid="{71824A87-2385-C04E-969A-7C3A82A68332}">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77" authorId="0" shapeId="0" xr:uid="{F8D2E0E4-E159-5648-8E40-521E3CA8C7F4}">
      <text>
        <r>
          <rPr>
            <b/>
            <sz val="10"/>
            <color rgb="FF000000"/>
            <rFont val="Tahoma"/>
            <family val="2"/>
          </rPr>
          <t>May Mauseth:</t>
        </r>
        <r>
          <rPr>
            <sz val="10"/>
            <color rgb="FF000000"/>
            <rFont val="Tahoma"/>
            <family val="2"/>
          </rPr>
          <t xml:space="preserve">
</t>
        </r>
        <r>
          <rPr>
            <sz val="10"/>
            <color rgb="FF000000"/>
            <rFont val="Tahoma"/>
            <family val="2"/>
          </rPr>
          <t>Includes membership fee</t>
        </r>
      </text>
    </comment>
    <comment ref="C95" authorId="0" shapeId="0" xr:uid="{D2F38A1F-773A-DC49-836D-A4EBBE1209B9}">
      <text>
        <r>
          <rPr>
            <b/>
            <sz val="10"/>
            <color rgb="FF000000"/>
            <rFont val="Tahoma"/>
            <family val="2"/>
          </rPr>
          <t>May Mauseth:</t>
        </r>
        <r>
          <rPr>
            <sz val="10"/>
            <color rgb="FF000000"/>
            <rFont val="Tahoma"/>
            <family val="2"/>
          </rPr>
          <t xml:space="preserve">
</t>
        </r>
        <r>
          <rPr>
            <sz val="10"/>
            <color rgb="FF000000"/>
            <rFont val="Tahoma"/>
            <family val="2"/>
          </rPr>
          <t>Includes membership fee</t>
        </r>
      </text>
    </comment>
    <comment ref="C97" authorId="0" shapeId="0" xr:uid="{1AC06B1C-73AC-CB42-81A2-646818420E5E}">
      <text>
        <r>
          <rPr>
            <b/>
            <sz val="10"/>
            <color rgb="FF000000"/>
            <rFont val="Tahoma"/>
            <family val="2"/>
          </rPr>
          <t>May Mauseth:</t>
        </r>
        <r>
          <rPr>
            <sz val="10"/>
            <color rgb="FF000000"/>
            <rFont val="Tahoma"/>
            <family val="2"/>
          </rPr>
          <t xml:space="preserve">
</t>
        </r>
        <r>
          <rPr>
            <sz val="10"/>
            <color rgb="FF000000"/>
            <rFont val="Tahoma"/>
            <family val="2"/>
          </rPr>
          <t>Includes membership fee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May Mauseth</author>
    <author>Sophie Labaste</author>
  </authors>
  <commentList>
    <comment ref="F5" authorId="0" shapeId="0" xr:uid="{5E978EBB-CF0F-D145-B144-97E4A8A2E818}">
      <text>
        <r>
          <rPr>
            <b/>
            <sz val="9"/>
            <color indexed="81"/>
            <rFont val="Verdana"/>
            <family val="2"/>
          </rPr>
          <t>May Mauseth:</t>
        </r>
        <r>
          <rPr>
            <sz val="9"/>
            <color indexed="81"/>
            <rFont val="Verdana"/>
            <family val="2"/>
          </rPr>
          <t xml:space="preserve">
30% 0ff peak</t>
        </r>
      </text>
    </comment>
    <comment ref="F6" authorId="0" shapeId="0" xr:uid="{9DF52AFB-3FB9-A749-95B9-415E98521D5E}">
      <text>
        <r>
          <rPr>
            <b/>
            <sz val="9"/>
            <color indexed="81"/>
            <rFont val="Verdana"/>
            <family val="2"/>
          </rPr>
          <t>May Mauseth:</t>
        </r>
        <r>
          <rPr>
            <sz val="9"/>
            <color indexed="81"/>
            <rFont val="Verdana"/>
            <family val="2"/>
          </rPr>
          <t xml:space="preserve">
20% peak
30% off peak
50% shoulder</t>
        </r>
      </text>
    </comment>
    <comment ref="S9" authorId="1" shapeId="0" xr:uid="{C2B26E42-5331-EA47-932E-0291E73EFDF0}">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0" authorId="0" shapeId="0" xr:uid="{11C82A68-1BA1-1A4A-9E45-46B09B4C734C}">
      <text>
        <r>
          <rPr>
            <b/>
            <sz val="10"/>
            <color rgb="FF000000"/>
            <rFont val="Tahoma"/>
            <family val="2"/>
          </rPr>
          <t>May Mauseth:</t>
        </r>
        <r>
          <rPr>
            <sz val="10"/>
            <color rgb="FF000000"/>
            <rFont val="Tahoma"/>
            <family val="2"/>
          </rPr>
          <t xml:space="preserve">
</t>
        </r>
        <r>
          <rPr>
            <sz val="10"/>
            <color rgb="FF000000"/>
            <rFont val="Tahoma"/>
            <family val="2"/>
          </rPr>
          <t xml:space="preserve">Includes mebership fee
</t>
        </r>
      </text>
    </comment>
    <comment ref="C28" authorId="0" shapeId="0" xr:uid="{3D847F71-896C-0246-9A67-D55710BFA329}">
      <text>
        <r>
          <rPr>
            <b/>
            <sz val="10"/>
            <color rgb="FF000000"/>
            <rFont val="Tahoma"/>
            <family val="2"/>
          </rPr>
          <t>May Mauseth:</t>
        </r>
        <r>
          <rPr>
            <sz val="10"/>
            <color rgb="FF000000"/>
            <rFont val="Tahoma"/>
            <family val="2"/>
          </rPr>
          <t xml:space="preserve">
</t>
        </r>
        <r>
          <rPr>
            <sz val="10"/>
            <color rgb="FF000000"/>
            <rFont val="Tahoma"/>
            <family val="2"/>
          </rPr>
          <t xml:space="preserve">Includes mebership fee
</t>
        </r>
      </text>
    </comment>
    <comment ref="C30" authorId="0" shapeId="0" xr:uid="{0FFE7C30-3A52-8141-9E9D-EEA03B7C5DC0}">
      <text>
        <r>
          <rPr>
            <b/>
            <sz val="10"/>
            <color rgb="FF000000"/>
            <rFont val="Tahoma"/>
            <family val="2"/>
          </rPr>
          <t>May Mauseth:</t>
        </r>
        <r>
          <rPr>
            <sz val="10"/>
            <color rgb="FF000000"/>
            <rFont val="Tahoma"/>
            <family val="2"/>
          </rPr>
          <t xml:space="preserve">
</t>
        </r>
        <r>
          <rPr>
            <sz val="10"/>
            <color rgb="FF000000"/>
            <rFont val="Tahoma"/>
            <family val="2"/>
          </rPr>
          <t xml:space="preserve">Includes mebership fee
</t>
        </r>
      </text>
    </comment>
    <comment ref="S43" authorId="1" shapeId="0" xr:uid="{B05D6C69-9086-CE45-8E2E-B6E82413A2E4}">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44" authorId="0" shapeId="0" xr:uid="{EC88ED61-969C-6A48-B0DF-FAD6C449259D}">
      <text>
        <r>
          <rPr>
            <b/>
            <sz val="10"/>
            <color rgb="FF000000"/>
            <rFont val="Tahoma"/>
            <family val="2"/>
          </rPr>
          <t>May Mauseth:</t>
        </r>
        <r>
          <rPr>
            <sz val="10"/>
            <color rgb="FF000000"/>
            <rFont val="Tahoma"/>
            <family val="2"/>
          </rPr>
          <t xml:space="preserve">
</t>
        </r>
        <r>
          <rPr>
            <sz val="10"/>
            <color rgb="FF000000"/>
            <rFont val="Tahoma"/>
            <family val="2"/>
          </rPr>
          <t>Includes membership fee</t>
        </r>
      </text>
    </comment>
    <comment ref="C62" authorId="0" shapeId="0" xr:uid="{46FE95E0-898D-6E49-9207-AF4FEC306404}">
      <text>
        <r>
          <rPr>
            <b/>
            <sz val="10"/>
            <color rgb="FF000000"/>
            <rFont val="Tahoma"/>
            <family val="2"/>
          </rPr>
          <t>May Mauseth:</t>
        </r>
        <r>
          <rPr>
            <sz val="10"/>
            <color rgb="FF000000"/>
            <rFont val="Tahoma"/>
            <family val="2"/>
          </rPr>
          <t xml:space="preserve">
</t>
        </r>
        <r>
          <rPr>
            <sz val="10"/>
            <color rgb="FF000000"/>
            <rFont val="Tahoma"/>
            <family val="2"/>
          </rPr>
          <t>Includes membership fee</t>
        </r>
      </text>
    </comment>
    <comment ref="S76" authorId="1" shapeId="0" xr:uid="{DC9E0DA3-C4DC-0748-8880-6549703EB951}">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77" authorId="0" shapeId="0" xr:uid="{DAEB7350-71B8-C744-84F8-D79BCC5161D5}">
      <text>
        <r>
          <rPr>
            <b/>
            <sz val="10"/>
            <color rgb="FF000000"/>
            <rFont val="Tahoma"/>
            <family val="2"/>
          </rPr>
          <t>May Mauseth:</t>
        </r>
        <r>
          <rPr>
            <sz val="10"/>
            <color rgb="FF000000"/>
            <rFont val="Tahoma"/>
            <family val="2"/>
          </rPr>
          <t xml:space="preserve">
</t>
        </r>
        <r>
          <rPr>
            <sz val="10"/>
            <color rgb="FF000000"/>
            <rFont val="Tahoma"/>
            <family val="2"/>
          </rPr>
          <t>Includes membership fee</t>
        </r>
      </text>
    </comment>
    <comment ref="C95" authorId="0" shapeId="0" xr:uid="{44081CA6-87C9-3245-B9EC-ACF7263E3C1C}">
      <text>
        <r>
          <rPr>
            <b/>
            <sz val="10"/>
            <color rgb="FF000000"/>
            <rFont val="Tahoma"/>
            <family val="2"/>
          </rPr>
          <t>May Mauseth:</t>
        </r>
        <r>
          <rPr>
            <sz val="10"/>
            <color rgb="FF000000"/>
            <rFont val="Tahoma"/>
            <family val="2"/>
          </rPr>
          <t xml:space="preserve">
</t>
        </r>
        <r>
          <rPr>
            <sz val="10"/>
            <color rgb="FF000000"/>
            <rFont val="Tahoma"/>
            <family val="2"/>
          </rPr>
          <t>Includes membership fee</t>
        </r>
      </text>
    </comment>
    <comment ref="C97" authorId="0" shapeId="0" xr:uid="{F1E11E2E-034F-C742-AD92-8AB187B22171}">
      <text>
        <r>
          <rPr>
            <b/>
            <sz val="10"/>
            <color rgb="FF000000"/>
            <rFont val="Tahoma"/>
            <family val="2"/>
          </rPr>
          <t>May Mauseth:</t>
        </r>
        <r>
          <rPr>
            <sz val="10"/>
            <color rgb="FF000000"/>
            <rFont val="Tahoma"/>
            <family val="2"/>
          </rPr>
          <t xml:space="preserve">
</t>
        </r>
        <r>
          <rPr>
            <sz val="10"/>
            <color rgb="FF000000"/>
            <rFont val="Tahoma"/>
            <family val="2"/>
          </rPr>
          <t>Includes membership fee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May Mauseth</author>
  </authors>
  <commentList>
    <comment ref="F5" authorId="0" shapeId="0" xr:uid="{B8E49AB8-6ECD-5E4D-97BA-B7690D8E690A}">
      <text>
        <r>
          <rPr>
            <b/>
            <sz val="9"/>
            <color rgb="FF000000"/>
            <rFont val="Verdana"/>
            <family val="2"/>
          </rPr>
          <t>May Mauseth:</t>
        </r>
        <r>
          <rPr>
            <sz val="9"/>
            <color rgb="FF000000"/>
            <rFont val="Verdana"/>
            <family val="2"/>
          </rPr>
          <t xml:space="preserve">
</t>
        </r>
        <r>
          <rPr>
            <sz val="9"/>
            <color rgb="FF000000"/>
            <rFont val="Verdana"/>
            <family val="2"/>
          </rPr>
          <t>30% 0ff peak</t>
        </r>
      </text>
    </comment>
    <comment ref="F6" authorId="0" shapeId="0" xr:uid="{F980C977-F843-5241-87C1-BF2B9FC831EB}">
      <text>
        <r>
          <rPr>
            <b/>
            <sz val="9"/>
            <color indexed="81"/>
            <rFont val="Verdana"/>
            <family val="2"/>
          </rPr>
          <t>May Mauseth:</t>
        </r>
        <r>
          <rPr>
            <sz val="9"/>
            <color indexed="81"/>
            <rFont val="Verdana"/>
            <family val="2"/>
          </rPr>
          <t xml:space="preserve">
20% peak
30% off peak
50% shoulder</t>
        </r>
      </text>
    </comment>
    <comment ref="C10" authorId="0" shapeId="0" xr:uid="{5F37686B-8D52-BE49-AE37-A3EB7B4E12B2}">
      <text>
        <r>
          <rPr>
            <b/>
            <sz val="10"/>
            <color rgb="FF000000"/>
            <rFont val="Tahoma"/>
            <family val="2"/>
          </rPr>
          <t>May Mauseth:</t>
        </r>
        <r>
          <rPr>
            <sz val="10"/>
            <color rgb="FF000000"/>
            <rFont val="Tahoma"/>
            <family val="2"/>
          </rPr>
          <t xml:space="preserve">
</t>
        </r>
        <r>
          <rPr>
            <sz val="10"/>
            <color rgb="FF000000"/>
            <rFont val="Tahoma"/>
            <family val="2"/>
          </rPr>
          <t>Includes service fee</t>
        </r>
      </text>
    </comment>
    <comment ref="Q23" authorId="0" shapeId="0" xr:uid="{89205752-AFCA-9E4C-8EAE-913D80D00CED}">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R23" authorId="0" shapeId="0" xr:uid="{BB9AFEAA-3CED-E443-AE0D-EB444FA8CA5A}">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S23" authorId="0" shapeId="0" xr:uid="{31C51974-A3B2-194A-8927-F319DCAB6DBD}">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T23" authorId="0" shapeId="0" xr:uid="{3900B566-4ED7-6B49-A77B-9C0DE11E08ED}">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Q24" authorId="0" shapeId="0" xr:uid="{AC53C584-680E-5B4C-9A29-35BA76EF0297}">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R24" authorId="0" shapeId="0" xr:uid="{0B87A6D9-E2F0-A846-8EB2-F962726B18D4}">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S24" authorId="0" shapeId="0" xr:uid="{766F9D13-FCEA-394F-B2DD-614D76876781}">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T24" authorId="0" shapeId="0" xr:uid="{7895DA40-DCF5-B549-BBF7-E80D67370767}">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C28" authorId="0" shapeId="0" xr:uid="{1A7BE971-54C4-3D49-B3D4-580CDB99D3DF}">
      <text>
        <r>
          <rPr>
            <b/>
            <sz val="10"/>
            <color rgb="FF000000"/>
            <rFont val="Tahoma"/>
            <family val="2"/>
          </rPr>
          <t>May Mauseth:</t>
        </r>
        <r>
          <rPr>
            <sz val="10"/>
            <color rgb="FF000000"/>
            <rFont val="Tahoma"/>
            <family val="2"/>
          </rPr>
          <t xml:space="preserve">
</t>
        </r>
        <r>
          <rPr>
            <sz val="10"/>
            <color rgb="FF000000"/>
            <rFont val="Tahoma"/>
            <family val="2"/>
          </rPr>
          <t>Includes service fee</t>
        </r>
      </text>
    </comment>
    <comment ref="C30" authorId="0" shapeId="0" xr:uid="{6A9CE61F-B32D-FD47-B824-B72042D4254B}">
      <text>
        <r>
          <rPr>
            <b/>
            <sz val="10"/>
            <color rgb="FF000000"/>
            <rFont val="Tahoma"/>
            <family val="2"/>
          </rPr>
          <t>May Mauseth:</t>
        </r>
        <r>
          <rPr>
            <sz val="10"/>
            <color rgb="FF000000"/>
            <rFont val="Tahoma"/>
            <family val="2"/>
          </rPr>
          <t xml:space="preserve">
</t>
        </r>
        <r>
          <rPr>
            <sz val="10"/>
            <color rgb="FF000000"/>
            <rFont val="Tahoma"/>
            <family val="2"/>
          </rPr>
          <t>Includes service fee</t>
        </r>
      </text>
    </comment>
    <comment ref="C36" authorId="0" shapeId="0" xr:uid="{B21679ED-E2F5-3549-A11C-2E93DB3D48F7}">
      <text>
        <r>
          <rPr>
            <b/>
            <sz val="10"/>
            <color rgb="FF000000"/>
            <rFont val="Tahoma"/>
            <family val="2"/>
          </rPr>
          <t>May Mauseth:</t>
        </r>
        <r>
          <rPr>
            <sz val="10"/>
            <color rgb="FF000000"/>
            <rFont val="Tahoma"/>
            <family val="2"/>
          </rPr>
          <t xml:space="preserve">
</t>
        </r>
        <r>
          <rPr>
            <sz val="10"/>
            <color rgb="FF000000"/>
            <rFont val="Tahoma"/>
            <family val="2"/>
          </rPr>
          <t>Includes service fee</t>
        </r>
      </text>
    </comment>
    <comment ref="Q49" authorId="0" shapeId="0" xr:uid="{5D612895-F342-894C-A93F-DECE821C84D9}">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R49" authorId="0" shapeId="0" xr:uid="{6EF3BB0E-BCF6-3D4D-9DB9-422A280FCA8C}">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S49" authorId="0" shapeId="0" xr:uid="{561003CB-3793-744D-8D9D-27B05F094B32}">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T49" authorId="0" shapeId="0" xr:uid="{DA90BB1E-0655-A941-9082-E2F6D6A21C3E}">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Q50" authorId="0" shapeId="0" xr:uid="{21D2B23D-BB7C-2B43-8E27-E9CC86AA6D7B}">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R50" authorId="0" shapeId="0" xr:uid="{A0378083-9A7E-D54A-B7C6-388D857312D6}">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S50" authorId="0" shapeId="0" xr:uid="{1742AE57-E726-1E4C-A36B-08083D7BDE23}">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T50" authorId="0" shapeId="0" xr:uid="{56BE5C15-02BD-C34E-9160-254C1F266245}">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C54" authorId="0" shapeId="0" xr:uid="{B377C0CE-DE4B-0A4C-984D-A30C0D3BC883}">
      <text>
        <r>
          <rPr>
            <b/>
            <sz val="10"/>
            <color rgb="FF000000"/>
            <rFont val="Tahoma"/>
            <family val="2"/>
          </rPr>
          <t>May Mauseth:</t>
        </r>
        <r>
          <rPr>
            <sz val="10"/>
            <color rgb="FF000000"/>
            <rFont val="Tahoma"/>
            <family val="2"/>
          </rPr>
          <t xml:space="preserve">
</t>
        </r>
        <r>
          <rPr>
            <sz val="10"/>
            <color rgb="FF000000"/>
            <rFont val="Tahoma"/>
            <family val="2"/>
          </rPr>
          <t>Includes service fee</t>
        </r>
      </text>
    </comment>
    <comment ref="C61" authorId="0" shapeId="0" xr:uid="{DFFE4BF6-2653-1240-BA73-DA64EA8731AD}">
      <text>
        <r>
          <rPr>
            <b/>
            <sz val="10"/>
            <color rgb="FF000000"/>
            <rFont val="Tahoma"/>
            <family val="2"/>
          </rPr>
          <t>May Mauseth:</t>
        </r>
        <r>
          <rPr>
            <sz val="10"/>
            <color rgb="FF000000"/>
            <rFont val="Tahoma"/>
            <family val="2"/>
          </rPr>
          <t xml:space="preserve">
</t>
        </r>
        <r>
          <rPr>
            <sz val="10"/>
            <color rgb="FF000000"/>
            <rFont val="Tahoma"/>
            <family val="2"/>
          </rPr>
          <t>Includes service fee</t>
        </r>
      </text>
    </comment>
    <comment ref="Q74" authorId="0" shapeId="0" xr:uid="{86286851-48DB-DD41-9338-8E679A24FA80}">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R74" authorId="0" shapeId="0" xr:uid="{AAD187E0-D5BC-8E4F-B599-49CA8A6D23D5}">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S74" authorId="0" shapeId="0" xr:uid="{080127A2-E6BD-C44E-AEC7-998512ACE56A}">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T74" authorId="0" shapeId="0" xr:uid="{55F01712-0998-6A49-894B-FAF1860D6BD5}">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Q75" authorId="0" shapeId="0" xr:uid="{9E899D6F-0C9B-5D4E-86AA-DC98238E80EC}">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R75" authorId="0" shapeId="0" xr:uid="{3232CBEC-1614-B041-BEBF-D2180E45C277}">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S75" authorId="0" shapeId="0" xr:uid="{C530E19A-DDC8-DE4A-9523-CBABD4C058FF}">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T75" authorId="0" shapeId="0" xr:uid="{66E356FB-E31F-FF46-9926-53A4F1772CAE}">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C79" authorId="0" shapeId="0" xr:uid="{55383DAC-DAA8-D24F-A618-D8FAF0F36ADC}">
      <text>
        <r>
          <rPr>
            <b/>
            <sz val="10"/>
            <color rgb="FF000000"/>
            <rFont val="Tahoma"/>
            <family val="2"/>
          </rPr>
          <t>May Mauseth:</t>
        </r>
        <r>
          <rPr>
            <sz val="10"/>
            <color rgb="FF000000"/>
            <rFont val="Tahoma"/>
            <family val="2"/>
          </rPr>
          <t xml:space="preserve">
</t>
        </r>
        <r>
          <rPr>
            <sz val="10"/>
            <color rgb="FF000000"/>
            <rFont val="Tahoma"/>
            <family val="2"/>
          </rPr>
          <t>Includes service fee</t>
        </r>
      </text>
    </comment>
    <comment ref="C81" authorId="0" shapeId="0" xr:uid="{D0175DA6-3234-F44B-BF74-6EEB1AD21AEA}">
      <text>
        <r>
          <rPr>
            <b/>
            <sz val="10"/>
            <color rgb="FF000000"/>
            <rFont val="Tahoma"/>
            <family val="2"/>
          </rPr>
          <t>May Mauseth:</t>
        </r>
        <r>
          <rPr>
            <sz val="10"/>
            <color rgb="FF000000"/>
            <rFont val="Tahoma"/>
            <family val="2"/>
          </rPr>
          <t xml:space="preserve">
</t>
        </r>
        <r>
          <rPr>
            <sz val="10"/>
            <color rgb="FF000000"/>
            <rFont val="Tahoma"/>
            <family val="2"/>
          </rPr>
          <t>Includes service fee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May Mauseth</author>
  </authors>
  <commentList>
    <comment ref="F5" authorId="0" shapeId="0" xr:uid="{6DB5015F-C128-0C4B-8EBE-594537F86FDE}">
      <text>
        <r>
          <rPr>
            <b/>
            <sz val="9"/>
            <color indexed="81"/>
            <rFont val="Verdana"/>
            <family val="2"/>
          </rPr>
          <t>May Mauseth:</t>
        </r>
        <r>
          <rPr>
            <sz val="9"/>
            <color indexed="81"/>
            <rFont val="Verdana"/>
            <family val="2"/>
          </rPr>
          <t xml:space="preserve">
30% 0ff peak</t>
        </r>
      </text>
    </comment>
    <comment ref="F6" authorId="0" shapeId="0" xr:uid="{368D0894-8F3F-8046-A58F-1ADA8CD1472F}">
      <text>
        <r>
          <rPr>
            <b/>
            <sz val="9"/>
            <color indexed="81"/>
            <rFont val="Verdana"/>
            <family val="2"/>
          </rPr>
          <t>May Mauseth:</t>
        </r>
        <r>
          <rPr>
            <sz val="9"/>
            <color indexed="81"/>
            <rFont val="Verdana"/>
            <family val="2"/>
          </rPr>
          <t xml:space="preserve">
20% peak
30% off peak
50% shoulder</t>
        </r>
      </text>
    </comment>
    <comment ref="C10" authorId="0" shapeId="0" xr:uid="{21C316C2-68D8-8A42-9994-E565562288C7}">
      <text>
        <r>
          <rPr>
            <b/>
            <sz val="10"/>
            <color rgb="FF000000"/>
            <rFont val="Tahoma"/>
            <family val="2"/>
          </rPr>
          <t>May Mauseth:</t>
        </r>
        <r>
          <rPr>
            <sz val="10"/>
            <color rgb="FF000000"/>
            <rFont val="Tahoma"/>
            <family val="2"/>
          </rPr>
          <t xml:space="preserve">
</t>
        </r>
        <r>
          <rPr>
            <sz val="10"/>
            <color rgb="FF000000"/>
            <rFont val="Tahoma"/>
            <family val="2"/>
          </rPr>
          <t>Includes service fee</t>
        </r>
      </text>
    </comment>
    <comment ref="Q23" authorId="0" shapeId="0" xr:uid="{34AA2440-BE6B-6D47-B7D9-2378C45FB15E}">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R23" authorId="0" shapeId="0" xr:uid="{6994135E-8711-0B4A-A145-63607B3E98DC}">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S23" authorId="0" shapeId="0" xr:uid="{56479BCB-3BAA-2046-8ADF-8F36425C944F}">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T23" authorId="0" shapeId="0" xr:uid="{D3D6D0FB-B5CB-CF44-A51B-CAA5A8A97980}">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Q24" authorId="0" shapeId="0" xr:uid="{02E36D5F-F6EE-F543-9FF2-60262B53E227}">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R24" authorId="0" shapeId="0" xr:uid="{C933A856-3AE7-1743-8848-780C8EFBA513}">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S24" authorId="0" shapeId="0" xr:uid="{CE8A5EA7-D227-D14E-BC8E-5518991A69DA}">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T24" authorId="0" shapeId="0" xr:uid="{F5C7D740-F992-AF4A-A504-7D8E68AD9E09}">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C28" authorId="0" shapeId="0" xr:uid="{756A59DF-667A-1D40-8AB8-CCF9A6F611FE}">
      <text>
        <r>
          <rPr>
            <b/>
            <sz val="10"/>
            <color rgb="FF000000"/>
            <rFont val="Tahoma"/>
            <family val="2"/>
          </rPr>
          <t>May Mauseth:</t>
        </r>
        <r>
          <rPr>
            <sz val="10"/>
            <color rgb="FF000000"/>
            <rFont val="Tahoma"/>
            <family val="2"/>
          </rPr>
          <t xml:space="preserve">
</t>
        </r>
        <r>
          <rPr>
            <sz val="10"/>
            <color rgb="FF000000"/>
            <rFont val="Tahoma"/>
            <family val="2"/>
          </rPr>
          <t>Includes service fee</t>
        </r>
      </text>
    </comment>
    <comment ref="C31" authorId="0" shapeId="0" xr:uid="{9A46379D-1AB9-604D-AA67-70683D8FE919}">
      <text>
        <r>
          <rPr>
            <b/>
            <sz val="10"/>
            <color rgb="FF000000"/>
            <rFont val="Tahoma"/>
            <family val="2"/>
          </rPr>
          <t>May Mauseth:</t>
        </r>
        <r>
          <rPr>
            <sz val="10"/>
            <color rgb="FF000000"/>
            <rFont val="Tahoma"/>
            <family val="2"/>
          </rPr>
          <t xml:space="preserve">
</t>
        </r>
        <r>
          <rPr>
            <sz val="10"/>
            <color rgb="FF000000"/>
            <rFont val="Tahoma"/>
            <family val="2"/>
          </rPr>
          <t>Includes service fee</t>
        </r>
      </text>
    </comment>
    <comment ref="C36" authorId="0" shapeId="0" xr:uid="{81ACF2BD-9F1A-D74F-B9AE-072B7A268BA8}">
      <text>
        <r>
          <rPr>
            <b/>
            <sz val="10"/>
            <color rgb="FF000000"/>
            <rFont val="Tahoma"/>
            <family val="2"/>
          </rPr>
          <t>May Mauseth:</t>
        </r>
        <r>
          <rPr>
            <sz val="10"/>
            <color rgb="FF000000"/>
            <rFont val="Tahoma"/>
            <family val="2"/>
          </rPr>
          <t xml:space="preserve">
</t>
        </r>
        <r>
          <rPr>
            <sz val="10"/>
            <color rgb="FF000000"/>
            <rFont val="Tahoma"/>
            <family val="2"/>
          </rPr>
          <t xml:space="preserve">Includes service fee
</t>
        </r>
      </text>
    </comment>
    <comment ref="Q49" authorId="0" shapeId="0" xr:uid="{2D4E6152-D561-634D-90EB-D9A460868DA4}">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R49" authorId="0" shapeId="0" xr:uid="{5147C0BD-A62E-7848-AC90-C4A3BEE899B3}">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S49" authorId="0" shapeId="0" xr:uid="{4C4DED80-E56F-A748-93B5-EAB233987817}">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T49" authorId="0" shapeId="0" xr:uid="{207B0872-6EA4-E049-AAAC-EF0EADCEC599}">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Q50" authorId="0" shapeId="0" xr:uid="{1CE1256D-FF1C-4A49-B414-0DC8F4FEA6E3}">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R50" authorId="0" shapeId="0" xr:uid="{8E2B4B6A-97AF-4146-9AE5-F679BDEB73E3}">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S50" authorId="0" shapeId="0" xr:uid="{6EBE9917-3464-8F44-BC18-C1C7E288ECE8}">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T50" authorId="0" shapeId="0" xr:uid="{5DF2F25B-0368-044D-B486-725A5E3CF64A}">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C54" authorId="0" shapeId="0" xr:uid="{4894D3D7-4F7C-9A4A-9260-13E7BF88FF9C}">
      <text>
        <r>
          <rPr>
            <b/>
            <sz val="10"/>
            <color rgb="FF000000"/>
            <rFont val="Tahoma"/>
            <family val="2"/>
          </rPr>
          <t>May Mauseth:</t>
        </r>
        <r>
          <rPr>
            <sz val="10"/>
            <color rgb="FF000000"/>
            <rFont val="Tahoma"/>
            <family val="2"/>
          </rPr>
          <t xml:space="preserve">
</t>
        </r>
        <r>
          <rPr>
            <sz val="10"/>
            <color rgb="FF000000"/>
            <rFont val="Tahoma"/>
            <family val="2"/>
          </rPr>
          <t xml:space="preserve">Includes service fee
</t>
        </r>
      </text>
    </comment>
    <comment ref="C60" authorId="0" shapeId="0" xr:uid="{CEE46CEA-F74C-B24E-ACD9-62F40B961459}">
      <text>
        <r>
          <rPr>
            <b/>
            <sz val="10"/>
            <color rgb="FF000000"/>
            <rFont val="Tahoma"/>
            <family val="2"/>
          </rPr>
          <t>May Mauseth:</t>
        </r>
        <r>
          <rPr>
            <sz val="10"/>
            <color rgb="FF000000"/>
            <rFont val="Tahoma"/>
            <family val="2"/>
          </rPr>
          <t xml:space="preserve">
</t>
        </r>
        <r>
          <rPr>
            <sz val="10"/>
            <color rgb="FF000000"/>
            <rFont val="Tahoma"/>
            <family val="2"/>
          </rPr>
          <t>Includes service fee</t>
        </r>
      </text>
    </comment>
    <comment ref="Q73" authorId="0" shapeId="0" xr:uid="{CC0492FA-6376-C34D-9FAD-D386BB1CB833}">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R73" authorId="0" shapeId="0" xr:uid="{692DB147-06FE-434A-8DDE-30043CDBF50B}">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S73" authorId="0" shapeId="0" xr:uid="{DA7DF1F1-5EC4-724D-87C4-5244ADDEC62E}">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T73" authorId="0" shapeId="0" xr:uid="{323FE7B1-1A8C-7E4C-A5CE-317061551B83}">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Q74" authorId="0" shapeId="0" xr:uid="{495AC2D8-349D-254B-A538-CE47DC44BECC}">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R74" authorId="0" shapeId="0" xr:uid="{D5CD8683-7F02-204B-ABBE-8D0BD3EBC832}">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S74" authorId="0" shapeId="0" xr:uid="{5CE5D90F-C6A7-9649-91EE-4F1155E88711}">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T74" authorId="0" shapeId="0" xr:uid="{3F120718-927F-5F46-8813-A62977ED32C1}">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C78" authorId="0" shapeId="0" xr:uid="{85B5432D-85E0-CE4A-9FDE-CA8D5D100003}">
      <text>
        <r>
          <rPr>
            <b/>
            <sz val="10"/>
            <color rgb="FF000000"/>
            <rFont val="Tahoma"/>
            <family val="2"/>
          </rPr>
          <t>May Mauseth:</t>
        </r>
        <r>
          <rPr>
            <sz val="10"/>
            <color rgb="FF000000"/>
            <rFont val="Tahoma"/>
            <family val="2"/>
          </rPr>
          <t xml:space="preserve">
</t>
        </r>
        <r>
          <rPr>
            <sz val="10"/>
            <color rgb="FF000000"/>
            <rFont val="Tahoma"/>
            <family val="2"/>
          </rPr>
          <t>Includes service fee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May Mauseth</author>
  </authors>
  <commentList>
    <comment ref="F5" authorId="0" shapeId="0" xr:uid="{46EA2A2E-522A-AC42-9BF0-697FDC485D0A}">
      <text>
        <r>
          <rPr>
            <b/>
            <sz val="9"/>
            <color indexed="81"/>
            <rFont val="Verdana"/>
            <family val="2"/>
          </rPr>
          <t>May Mauseth:</t>
        </r>
        <r>
          <rPr>
            <sz val="9"/>
            <color indexed="81"/>
            <rFont val="Verdana"/>
            <family val="2"/>
          </rPr>
          <t xml:space="preserve">
30% 0ff peak</t>
        </r>
      </text>
    </comment>
    <comment ref="F6" authorId="0" shapeId="0" xr:uid="{E72E4DC1-FC06-7C44-A379-AE3829B4C774}">
      <text>
        <r>
          <rPr>
            <b/>
            <sz val="9"/>
            <color indexed="81"/>
            <rFont val="Verdana"/>
            <family val="2"/>
          </rPr>
          <t>May Mauseth:</t>
        </r>
        <r>
          <rPr>
            <sz val="9"/>
            <color indexed="81"/>
            <rFont val="Verdana"/>
            <family val="2"/>
          </rPr>
          <t xml:space="preserve">
20% peak
30% off peak
50% shoulder</t>
        </r>
      </text>
    </comment>
    <comment ref="C10" authorId="0" shapeId="0" xr:uid="{F38CAA37-9EB7-554E-BDC0-0EDD1B027AA3}">
      <text>
        <r>
          <rPr>
            <b/>
            <sz val="10"/>
            <color rgb="FF000000"/>
            <rFont val="Tahoma"/>
            <family val="2"/>
          </rPr>
          <t>May Mauseth:</t>
        </r>
        <r>
          <rPr>
            <sz val="10"/>
            <color rgb="FF000000"/>
            <rFont val="Tahoma"/>
            <family val="2"/>
          </rPr>
          <t xml:space="preserve">
</t>
        </r>
        <r>
          <rPr>
            <sz val="10"/>
            <color rgb="FF000000"/>
            <rFont val="Tahoma"/>
            <family val="2"/>
          </rPr>
          <t>Includes service fee</t>
        </r>
      </text>
    </comment>
    <comment ref="Q23" authorId="0" shapeId="0" xr:uid="{29AA3342-EECB-E54A-83EC-85EBB6CC04AE}">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R23" authorId="0" shapeId="0" xr:uid="{1CC42EAE-CF5E-9C48-9899-655D7A530C45}">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S23" authorId="0" shapeId="0" xr:uid="{3D3CD684-5535-6548-83A9-522F0CC435C1}">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T23" authorId="0" shapeId="0" xr:uid="{75DECF38-3205-4248-91A0-BA9BBD6A364B}">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Q24" authorId="0" shapeId="0" xr:uid="{3C556DE7-B686-1F49-88F1-05DED1510395}">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R24" authorId="0" shapeId="0" xr:uid="{D2BDC682-51E8-0B40-B8BF-4DBB78369C51}">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S24" authorId="0" shapeId="0" xr:uid="{A56BB9D8-3189-034B-836F-4A38327D7674}">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T24" authorId="0" shapeId="0" xr:uid="{C884E9CE-C0F1-2041-B53A-FB09A1C67945}">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C28" authorId="0" shapeId="0" xr:uid="{EF1BFED0-2E49-E04C-896C-E15F6A8271AB}">
      <text>
        <r>
          <rPr>
            <b/>
            <sz val="10"/>
            <color rgb="FF000000"/>
            <rFont val="Tahoma"/>
            <family val="2"/>
          </rPr>
          <t>May Mauseth:</t>
        </r>
        <r>
          <rPr>
            <sz val="10"/>
            <color rgb="FF000000"/>
            <rFont val="Tahoma"/>
            <family val="2"/>
          </rPr>
          <t xml:space="preserve">
</t>
        </r>
        <r>
          <rPr>
            <sz val="10"/>
            <color rgb="FF000000"/>
            <rFont val="Tahoma"/>
            <family val="2"/>
          </rPr>
          <t>Includes service fee</t>
        </r>
      </text>
    </comment>
    <comment ref="C31" authorId="0" shapeId="0" xr:uid="{B35D90FB-3726-3242-B36E-AE86AFA3D63D}">
      <text>
        <r>
          <rPr>
            <b/>
            <sz val="10"/>
            <color rgb="FF000000"/>
            <rFont val="Tahoma"/>
            <family val="2"/>
          </rPr>
          <t>May Mauseth:</t>
        </r>
        <r>
          <rPr>
            <sz val="10"/>
            <color rgb="FF000000"/>
            <rFont val="Tahoma"/>
            <family val="2"/>
          </rPr>
          <t xml:space="preserve">
</t>
        </r>
        <r>
          <rPr>
            <sz val="10"/>
            <color rgb="FF000000"/>
            <rFont val="Tahoma"/>
            <family val="2"/>
          </rPr>
          <t>Includes service fee</t>
        </r>
      </text>
    </comment>
    <comment ref="C36" authorId="0" shapeId="0" xr:uid="{C8B9530A-A6D0-2D43-B27B-82A00C99F650}">
      <text>
        <r>
          <rPr>
            <b/>
            <sz val="10"/>
            <color rgb="FF000000"/>
            <rFont val="Tahoma"/>
            <family val="2"/>
          </rPr>
          <t>May Mauseth:</t>
        </r>
        <r>
          <rPr>
            <sz val="10"/>
            <color rgb="FF000000"/>
            <rFont val="Tahoma"/>
            <family val="2"/>
          </rPr>
          <t xml:space="preserve">
</t>
        </r>
        <r>
          <rPr>
            <sz val="10"/>
            <color rgb="FF000000"/>
            <rFont val="Tahoma"/>
            <family val="2"/>
          </rPr>
          <t xml:space="preserve">Includes service fee
</t>
        </r>
      </text>
    </comment>
    <comment ref="Q49" authorId="0" shapeId="0" xr:uid="{F487B1D8-3C87-2E49-96AE-464E7A63BF3E}">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R49" authorId="0" shapeId="0" xr:uid="{422DF00B-D4B0-1441-8B46-89154C6F94EC}">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S49" authorId="0" shapeId="0" xr:uid="{CB0D706A-7435-1D4D-BED9-E81F4FC35CCB}">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T49" authorId="0" shapeId="0" xr:uid="{1189CAA8-A2D8-0F47-A7B8-1E665682DFAA}">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Q50" authorId="0" shapeId="0" xr:uid="{AAC36FC2-EA88-9A49-AD93-8609DC871294}">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R50" authorId="0" shapeId="0" xr:uid="{E3E7BC8E-70F2-9B4D-BC88-E74BD55742F0}">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S50" authorId="0" shapeId="0" xr:uid="{875293FD-3093-5E49-B6D1-B41C23968499}">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T50" authorId="0" shapeId="0" xr:uid="{6EA40457-3FAE-2F40-B631-B3D224B5E288}">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C54" authorId="0" shapeId="0" xr:uid="{9DD8479A-98C0-FF46-93DE-560792299E22}">
      <text>
        <r>
          <rPr>
            <b/>
            <sz val="10"/>
            <color rgb="FF000000"/>
            <rFont val="Tahoma"/>
            <family val="2"/>
          </rPr>
          <t>May Mauseth:</t>
        </r>
        <r>
          <rPr>
            <sz val="10"/>
            <color rgb="FF000000"/>
            <rFont val="Tahoma"/>
            <family val="2"/>
          </rPr>
          <t xml:space="preserve">
</t>
        </r>
        <r>
          <rPr>
            <sz val="10"/>
            <color rgb="FF000000"/>
            <rFont val="Tahoma"/>
            <family val="2"/>
          </rPr>
          <t xml:space="preserve">Includes service fee
</t>
        </r>
      </text>
    </comment>
    <comment ref="C60" authorId="0" shapeId="0" xr:uid="{BB60D51C-B18E-0244-AB19-F993A82C4BD2}">
      <text>
        <r>
          <rPr>
            <b/>
            <sz val="10"/>
            <color rgb="FF000000"/>
            <rFont val="Tahoma"/>
            <family val="2"/>
          </rPr>
          <t>May Mauseth:</t>
        </r>
        <r>
          <rPr>
            <sz val="10"/>
            <color rgb="FF000000"/>
            <rFont val="Tahoma"/>
            <family val="2"/>
          </rPr>
          <t xml:space="preserve">
</t>
        </r>
        <r>
          <rPr>
            <sz val="10"/>
            <color rgb="FF000000"/>
            <rFont val="Tahoma"/>
            <family val="2"/>
          </rPr>
          <t>Includes service fee</t>
        </r>
      </text>
    </comment>
    <comment ref="Q73" authorId="0" shapeId="0" xr:uid="{81D4A7BB-8D43-2742-8B4F-224F37C50EA6}">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R73" authorId="0" shapeId="0" xr:uid="{A64A6D59-A088-324B-B832-48FE0627E8E5}">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S73" authorId="0" shapeId="0" xr:uid="{31DFB89F-C0B8-9C4F-AE65-87263AF1C7F7}">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T73" authorId="0" shapeId="0" xr:uid="{06B21E73-9E6C-8148-9EB1-48C9EBDE3B96}">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Q74" authorId="0" shapeId="0" xr:uid="{D2C2880C-A800-4F4C-BD18-A8006E2EBC87}">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R74" authorId="0" shapeId="0" xr:uid="{C3B8297B-BB5F-EB45-8C8B-985E0AAB5E0D}">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S74" authorId="0" shapeId="0" xr:uid="{5F2E7DAE-16D5-514B-8857-D684ECEC93C2}">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T74" authorId="0" shapeId="0" xr:uid="{3244E306-49FB-1A4C-8A79-D9415C226CF0}">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C78" authorId="0" shapeId="0" xr:uid="{20D4A4D5-F831-B54E-9BAE-13EC2BF67F5D}">
      <text>
        <r>
          <rPr>
            <b/>
            <sz val="10"/>
            <color rgb="FF000000"/>
            <rFont val="Tahoma"/>
            <family val="2"/>
          </rPr>
          <t>May Mauseth:</t>
        </r>
        <r>
          <rPr>
            <sz val="10"/>
            <color rgb="FF000000"/>
            <rFont val="Tahoma"/>
            <family val="2"/>
          </rPr>
          <t xml:space="preserve">
</t>
        </r>
        <r>
          <rPr>
            <sz val="10"/>
            <color rgb="FF000000"/>
            <rFont val="Tahoma"/>
            <family val="2"/>
          </rPr>
          <t>Includes service fee</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May Mauseth</author>
  </authors>
  <commentList>
    <comment ref="F5" authorId="0" shapeId="0" xr:uid="{7B5B95AE-49E5-B546-B3AF-89C42CAA804F}">
      <text>
        <r>
          <rPr>
            <b/>
            <sz val="9"/>
            <color indexed="81"/>
            <rFont val="Verdana"/>
            <family val="2"/>
          </rPr>
          <t>May Mauseth:</t>
        </r>
        <r>
          <rPr>
            <sz val="9"/>
            <color indexed="81"/>
            <rFont val="Verdana"/>
            <family val="2"/>
          </rPr>
          <t xml:space="preserve">
30% 0ff peak</t>
        </r>
      </text>
    </comment>
    <comment ref="F6" authorId="0" shapeId="0" xr:uid="{DE8C79A1-8B5D-D345-B54B-88548257CF39}">
      <text>
        <r>
          <rPr>
            <b/>
            <sz val="9"/>
            <color rgb="FF000000"/>
            <rFont val="Verdana"/>
            <family val="2"/>
          </rPr>
          <t>May Mauseth:</t>
        </r>
        <r>
          <rPr>
            <sz val="9"/>
            <color rgb="FF000000"/>
            <rFont val="Verdana"/>
            <family val="2"/>
          </rPr>
          <t xml:space="preserve">
</t>
        </r>
        <r>
          <rPr>
            <sz val="9"/>
            <color rgb="FF000000"/>
            <rFont val="Verdana"/>
            <family val="2"/>
          </rPr>
          <t xml:space="preserve">20% peak
</t>
        </r>
        <r>
          <rPr>
            <sz val="9"/>
            <color rgb="FF000000"/>
            <rFont val="Verdana"/>
            <family val="2"/>
          </rPr>
          <t xml:space="preserve">30% off peak
</t>
        </r>
        <r>
          <rPr>
            <sz val="9"/>
            <color rgb="FF000000"/>
            <rFont val="Verdana"/>
            <family val="2"/>
          </rPr>
          <t>50% shoulder</t>
        </r>
      </text>
    </comment>
    <comment ref="C10" authorId="0" shapeId="0" xr:uid="{31B1BD30-92B5-2646-9C87-4C648464A145}">
      <text>
        <r>
          <rPr>
            <b/>
            <sz val="10"/>
            <color rgb="FF000000"/>
            <rFont val="Tahoma"/>
            <family val="2"/>
          </rPr>
          <t>May Mauseth:</t>
        </r>
        <r>
          <rPr>
            <sz val="10"/>
            <color rgb="FF000000"/>
            <rFont val="Tahoma"/>
            <family val="2"/>
          </rPr>
          <t xml:space="preserve">
</t>
        </r>
        <r>
          <rPr>
            <sz val="10"/>
            <color rgb="FF000000"/>
            <rFont val="Tahoma"/>
            <family val="2"/>
          </rPr>
          <t xml:space="preserve">Includes mebership fee
</t>
        </r>
      </text>
    </comment>
    <comment ref="Q23" authorId="0" shapeId="0" xr:uid="{02A814FB-4C8B-0847-BAA0-E179DD127A81}">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R23" authorId="0" shapeId="0" xr:uid="{D86D6818-718C-6244-B219-247826149CAE}">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S23" authorId="0" shapeId="0" xr:uid="{86F38FD8-BD3A-9843-A2DA-49D1421568DD}">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T23" authorId="0" shapeId="0" xr:uid="{AF81738F-03AE-AE46-A861-F053499CA8A5}">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Q24" authorId="0" shapeId="0" xr:uid="{B693BFEA-05DF-984C-A218-20AA00A109C0}">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R24" authorId="0" shapeId="0" xr:uid="{F7E6221F-3B20-3B4F-B90A-196017149429}">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S24" authorId="0" shapeId="0" xr:uid="{8084845C-F41B-F44D-8F2A-E6716DA88717}">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T24" authorId="0" shapeId="0" xr:uid="{C3736D8A-E72B-A94D-A34C-A51AD2841C27}">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C28" authorId="0" shapeId="0" xr:uid="{E38DB129-324F-2744-8138-44029A227FF3}">
      <text>
        <r>
          <rPr>
            <b/>
            <sz val="10"/>
            <color rgb="FF000000"/>
            <rFont val="Tahoma"/>
            <family val="2"/>
          </rPr>
          <t>May Mauseth:</t>
        </r>
        <r>
          <rPr>
            <sz val="10"/>
            <color rgb="FF000000"/>
            <rFont val="Tahoma"/>
            <family val="2"/>
          </rPr>
          <t xml:space="preserve">
</t>
        </r>
        <r>
          <rPr>
            <sz val="10"/>
            <color rgb="FF000000"/>
            <rFont val="Tahoma"/>
            <family val="2"/>
          </rPr>
          <t xml:space="preserve">Includes mebership fee
</t>
        </r>
      </text>
    </comment>
    <comment ref="C30" authorId="0" shapeId="0" xr:uid="{E0B569C1-9AA2-7F45-8265-5A18F6F6E1BB}">
      <text>
        <r>
          <rPr>
            <b/>
            <sz val="10"/>
            <color rgb="FF000000"/>
            <rFont val="Tahoma"/>
            <family val="2"/>
          </rPr>
          <t>May Mauseth:</t>
        </r>
        <r>
          <rPr>
            <sz val="10"/>
            <color rgb="FF000000"/>
            <rFont val="Tahoma"/>
            <family val="2"/>
          </rPr>
          <t xml:space="preserve">
</t>
        </r>
        <r>
          <rPr>
            <sz val="10"/>
            <color rgb="FF000000"/>
            <rFont val="Tahoma"/>
            <family val="2"/>
          </rPr>
          <t xml:space="preserve">Includes mebership fee
</t>
        </r>
      </text>
    </comment>
    <comment ref="C35" authorId="0" shapeId="0" xr:uid="{106C10C1-9CD4-A047-8B3B-36CA5878EFF3}">
      <text>
        <r>
          <rPr>
            <b/>
            <sz val="10"/>
            <color rgb="FF000000"/>
            <rFont val="Tahoma"/>
            <family val="2"/>
          </rPr>
          <t>May Mauseth:</t>
        </r>
        <r>
          <rPr>
            <sz val="10"/>
            <color rgb="FF000000"/>
            <rFont val="Tahoma"/>
            <family val="2"/>
          </rPr>
          <t xml:space="preserve">
</t>
        </r>
        <r>
          <rPr>
            <sz val="10"/>
            <color rgb="FF000000"/>
            <rFont val="Tahoma"/>
            <family val="2"/>
          </rPr>
          <t>Includes membership fee</t>
        </r>
      </text>
    </comment>
    <comment ref="Q48" authorId="0" shapeId="0" xr:uid="{3D5DA7DF-7402-0241-A731-85AEDD182DA0}">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R48" authorId="0" shapeId="0" xr:uid="{5771B100-3473-4B49-A868-A2888C9D3507}">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S48" authorId="0" shapeId="0" xr:uid="{1FB777BF-21A6-154F-AEF8-3F31AFB510CC}">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T48" authorId="0" shapeId="0" xr:uid="{8F842804-E2DA-724E-84C8-A67ABE9DA9AD}">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Q49" authorId="0" shapeId="0" xr:uid="{8FE43714-0764-C243-A500-43765FA91490}">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R49" authorId="0" shapeId="0" xr:uid="{22A26389-31DB-A547-B7EF-C309E3450F04}">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S49" authorId="0" shapeId="0" xr:uid="{F4D5A5C2-A328-1D42-8677-5FE074754879}">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T49" authorId="0" shapeId="0" xr:uid="{EC1FCD31-7315-3646-80AB-75E105E6A0BA}">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C53" authorId="0" shapeId="0" xr:uid="{25C1EDA8-9146-6641-9B50-2537EA5A7C52}">
      <text>
        <r>
          <rPr>
            <b/>
            <sz val="10"/>
            <color rgb="FF000000"/>
            <rFont val="Tahoma"/>
            <family val="2"/>
          </rPr>
          <t>May Mauseth:</t>
        </r>
        <r>
          <rPr>
            <sz val="10"/>
            <color rgb="FF000000"/>
            <rFont val="Tahoma"/>
            <family val="2"/>
          </rPr>
          <t xml:space="preserve">
</t>
        </r>
        <r>
          <rPr>
            <sz val="10"/>
            <color rgb="FF000000"/>
            <rFont val="Tahoma"/>
            <family val="2"/>
          </rPr>
          <t>Includes membership fee</t>
        </r>
      </text>
    </comment>
    <comment ref="C59" authorId="0" shapeId="0" xr:uid="{39798FC5-807A-5749-BB36-5C9C25544CCC}">
      <text>
        <r>
          <rPr>
            <b/>
            <sz val="10"/>
            <color rgb="FF000000"/>
            <rFont val="Tahoma"/>
            <family val="2"/>
          </rPr>
          <t>May Mauseth:</t>
        </r>
        <r>
          <rPr>
            <sz val="10"/>
            <color rgb="FF000000"/>
            <rFont val="Tahoma"/>
            <family val="2"/>
          </rPr>
          <t xml:space="preserve">
</t>
        </r>
        <r>
          <rPr>
            <sz val="10"/>
            <color rgb="FF000000"/>
            <rFont val="Tahoma"/>
            <family val="2"/>
          </rPr>
          <t>Includes membership fee</t>
        </r>
      </text>
    </comment>
    <comment ref="Q72" authorId="0" shapeId="0" xr:uid="{16867732-39B1-1244-BF51-FE09829C1E53}">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R72" authorId="0" shapeId="0" xr:uid="{40DE06A2-BFFD-F449-9166-07705DC17B65}">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S72" authorId="0" shapeId="0" xr:uid="{8C764410-6314-DE44-A350-9134385705A1}">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T72" authorId="0" shapeId="0" xr:uid="{DAFA33CE-D0EE-7B40-A5D1-4CDF29CE9043}">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Q73" authorId="0" shapeId="0" xr:uid="{543E7E8F-1F00-5148-A46F-5DA387517613}">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R73" authorId="0" shapeId="0" xr:uid="{50051564-0117-764C-BEA5-762DBD3378FE}">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S73" authorId="0" shapeId="0" xr:uid="{9F927E3F-F6B8-F94A-809C-4CEBF4BDFF57}">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T73" authorId="0" shapeId="0" xr:uid="{4DA772F7-2227-4741-A1D3-F6462B1E6C01}">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C77" authorId="0" shapeId="0" xr:uid="{D96FE69C-AF31-6E45-94DE-CC7E1BC7E96A}">
      <text>
        <r>
          <rPr>
            <b/>
            <sz val="10"/>
            <color rgb="FF000000"/>
            <rFont val="Tahoma"/>
            <family val="2"/>
          </rPr>
          <t>May Mauseth:</t>
        </r>
        <r>
          <rPr>
            <sz val="10"/>
            <color rgb="FF000000"/>
            <rFont val="Tahoma"/>
            <family val="2"/>
          </rPr>
          <t xml:space="preserve">
</t>
        </r>
        <r>
          <rPr>
            <sz val="10"/>
            <color rgb="FF000000"/>
            <rFont val="Tahoma"/>
            <family val="2"/>
          </rPr>
          <t>Includes membership fee</t>
        </r>
      </text>
    </comment>
    <comment ref="C79" authorId="0" shapeId="0" xr:uid="{CE45B205-BB25-5F40-AEE5-CF75EB605147}">
      <text>
        <r>
          <rPr>
            <b/>
            <sz val="10"/>
            <color rgb="FF000000"/>
            <rFont val="Tahoma"/>
            <family val="2"/>
          </rPr>
          <t>May Mauseth:</t>
        </r>
        <r>
          <rPr>
            <sz val="10"/>
            <color rgb="FF000000"/>
            <rFont val="Tahoma"/>
            <family val="2"/>
          </rPr>
          <t xml:space="preserve">
</t>
        </r>
        <r>
          <rPr>
            <sz val="10"/>
            <color rgb="FF000000"/>
            <rFont val="Tahoma"/>
            <family val="2"/>
          </rPr>
          <t>Includes membership fee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May Mauseth</author>
    <author>Sophie Labaste</author>
  </authors>
  <commentList>
    <comment ref="F5" authorId="0" shapeId="0" xr:uid="{5A898627-6CDF-4F48-9EEC-D98862DA5473}">
      <text>
        <r>
          <rPr>
            <b/>
            <sz val="9"/>
            <color indexed="81"/>
            <rFont val="Verdana"/>
            <family val="2"/>
          </rPr>
          <t>May Mauseth:</t>
        </r>
        <r>
          <rPr>
            <sz val="9"/>
            <color indexed="81"/>
            <rFont val="Verdana"/>
            <family val="2"/>
          </rPr>
          <t xml:space="preserve">
30% 0ff peak</t>
        </r>
      </text>
    </comment>
    <comment ref="F6" authorId="0" shapeId="0" xr:uid="{D434DAAB-2BF3-0744-9359-B8D2C365374F}">
      <text>
        <r>
          <rPr>
            <b/>
            <sz val="9"/>
            <color indexed="81"/>
            <rFont val="Verdana"/>
            <family val="2"/>
          </rPr>
          <t>May Mauseth:</t>
        </r>
        <r>
          <rPr>
            <sz val="9"/>
            <color indexed="81"/>
            <rFont val="Verdana"/>
            <family val="2"/>
          </rPr>
          <t xml:space="preserve">
20% peak
30% off peak
50% shoulder</t>
        </r>
      </text>
    </comment>
    <comment ref="S9" authorId="1" shapeId="0" xr:uid="{14A28E1C-DE38-6440-9EF8-96193E8A575A}">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0" authorId="0" shapeId="0" xr:uid="{9BDF33F5-880D-564E-BD67-F5E3B7F902E4}">
      <text>
        <r>
          <rPr>
            <b/>
            <sz val="10"/>
            <color rgb="FF000000"/>
            <rFont val="Tahoma"/>
            <family val="2"/>
          </rPr>
          <t>May Mauseth:</t>
        </r>
        <r>
          <rPr>
            <sz val="10"/>
            <color rgb="FF000000"/>
            <rFont val="Tahoma"/>
            <family val="2"/>
          </rPr>
          <t xml:space="preserve">
</t>
        </r>
        <r>
          <rPr>
            <sz val="10"/>
            <color rgb="FF000000"/>
            <rFont val="Tahoma"/>
            <family val="2"/>
          </rPr>
          <t>Includes service fee</t>
        </r>
      </text>
    </comment>
    <comment ref="S28" authorId="1" shapeId="0" xr:uid="{3D93EF15-5302-CB42-ABE2-B1E6BD3D1095}">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29" authorId="0" shapeId="0" xr:uid="{8CBE3E71-AAE5-6A42-9924-25E7FFEAF05E}">
      <text>
        <r>
          <rPr>
            <b/>
            <sz val="10"/>
            <color rgb="FF000000"/>
            <rFont val="Tahoma"/>
            <family val="2"/>
          </rPr>
          <t>May Mauseth:</t>
        </r>
        <r>
          <rPr>
            <sz val="10"/>
            <color rgb="FF000000"/>
            <rFont val="Tahoma"/>
            <family val="2"/>
          </rPr>
          <t xml:space="preserve">
</t>
        </r>
        <r>
          <rPr>
            <sz val="10"/>
            <color rgb="FF000000"/>
            <rFont val="Tahoma"/>
            <family val="2"/>
          </rPr>
          <t xml:space="preserve">Includes service fee
</t>
        </r>
      </text>
    </comment>
    <comment ref="S47" authorId="1" shapeId="0" xr:uid="{4AE51B6C-4167-B045-BE72-3C44EB568AC5}">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48" authorId="0" shapeId="0" xr:uid="{2AB8143B-A7CF-7F46-B2A2-CC404F085340}">
      <text>
        <r>
          <rPr>
            <b/>
            <sz val="10"/>
            <color rgb="FF000000"/>
            <rFont val="Tahoma"/>
            <family val="2"/>
          </rPr>
          <t>May Mauseth:</t>
        </r>
        <r>
          <rPr>
            <sz val="10"/>
            <color rgb="FF000000"/>
            <rFont val="Tahoma"/>
            <family val="2"/>
          </rPr>
          <t xml:space="preserve">
</t>
        </r>
        <r>
          <rPr>
            <sz val="10"/>
            <color rgb="FF000000"/>
            <rFont val="Tahoma"/>
            <family val="2"/>
          </rPr>
          <t>Includes service fee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May Mauseth</author>
  </authors>
  <commentList>
    <comment ref="F5" authorId="0" shapeId="0" xr:uid="{62C21D4B-517C-C54C-BF46-0FABD7DFF77C}">
      <text>
        <r>
          <rPr>
            <b/>
            <sz val="9"/>
            <color indexed="81"/>
            <rFont val="Verdana"/>
            <family val="2"/>
          </rPr>
          <t>May Mauseth:</t>
        </r>
        <r>
          <rPr>
            <sz val="9"/>
            <color indexed="81"/>
            <rFont val="Verdana"/>
            <family val="2"/>
          </rPr>
          <t xml:space="preserve">
30% 0ff peak</t>
        </r>
      </text>
    </comment>
    <comment ref="F6" authorId="0" shapeId="0" xr:uid="{56D155C8-E49E-F449-A405-23AE14DB56D3}">
      <text>
        <r>
          <rPr>
            <b/>
            <sz val="9"/>
            <color indexed="81"/>
            <rFont val="Verdana"/>
            <family val="2"/>
          </rPr>
          <t>May Mauseth:</t>
        </r>
        <r>
          <rPr>
            <sz val="9"/>
            <color indexed="81"/>
            <rFont val="Verdana"/>
            <family val="2"/>
          </rPr>
          <t xml:space="preserve">
20% peak
30% off peak
50% shoulder</t>
        </r>
      </text>
    </comment>
    <comment ref="C10" authorId="0" shapeId="0" xr:uid="{C6B05E0E-4C24-A24C-97D6-80D9F35441F9}">
      <text>
        <r>
          <rPr>
            <b/>
            <sz val="10"/>
            <color rgb="FF000000"/>
            <rFont val="Tahoma"/>
            <family val="2"/>
          </rPr>
          <t>May Mauseth:</t>
        </r>
        <r>
          <rPr>
            <sz val="10"/>
            <color rgb="FF000000"/>
            <rFont val="Tahoma"/>
            <family val="2"/>
          </rPr>
          <t xml:space="preserve">
</t>
        </r>
        <r>
          <rPr>
            <sz val="10"/>
            <color rgb="FF000000"/>
            <rFont val="Tahoma"/>
            <family val="2"/>
          </rPr>
          <t xml:space="preserve">Includes mebership fee
</t>
        </r>
      </text>
    </comment>
    <comment ref="Q23" authorId="0" shapeId="0" xr:uid="{27DF2332-E958-234F-A274-B3F48B999055}">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R23" authorId="0" shapeId="0" xr:uid="{5E04FC55-C6C2-5A42-88BB-08C5459F9D80}">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S23" authorId="0" shapeId="0" xr:uid="{991B1455-544F-6940-ADEE-93E1A7EA62E7}">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T23" authorId="0" shapeId="0" xr:uid="{0ABB9540-5AEE-544B-9501-3251084B7FC4}">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Q24" authorId="0" shapeId="0" xr:uid="{5E015708-8CEF-8F41-B27B-9CCAD2B7C57E}">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R24" authorId="0" shapeId="0" xr:uid="{550BA0EB-E9D8-7244-BCD1-9F1ECAC6DCAE}">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S24" authorId="0" shapeId="0" xr:uid="{2338625A-B5BF-D646-A88A-BEC1071CE24F}">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T24" authorId="0" shapeId="0" xr:uid="{8AEFBC18-4AD6-844F-9C5E-C1A930A4291C}">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C28" authorId="0" shapeId="0" xr:uid="{7FEE8A28-C553-124E-BEDB-D271B8CE424F}">
      <text>
        <r>
          <rPr>
            <b/>
            <sz val="10"/>
            <color rgb="FF000000"/>
            <rFont val="Tahoma"/>
            <family val="2"/>
          </rPr>
          <t>May Mauseth:</t>
        </r>
        <r>
          <rPr>
            <sz val="10"/>
            <color rgb="FF000000"/>
            <rFont val="Tahoma"/>
            <family val="2"/>
          </rPr>
          <t xml:space="preserve">
</t>
        </r>
        <r>
          <rPr>
            <sz val="10"/>
            <color rgb="FF000000"/>
            <rFont val="Tahoma"/>
            <family val="2"/>
          </rPr>
          <t xml:space="preserve">Includes mebership fee
</t>
        </r>
      </text>
    </comment>
    <comment ref="C30" authorId="0" shapeId="0" xr:uid="{4574FCCD-1527-1A44-BD3C-25BCB4859601}">
      <text>
        <r>
          <rPr>
            <b/>
            <sz val="10"/>
            <color rgb="FF000000"/>
            <rFont val="Tahoma"/>
            <family val="2"/>
          </rPr>
          <t>May Mauseth:</t>
        </r>
        <r>
          <rPr>
            <sz val="10"/>
            <color rgb="FF000000"/>
            <rFont val="Tahoma"/>
            <family val="2"/>
          </rPr>
          <t xml:space="preserve">
</t>
        </r>
        <r>
          <rPr>
            <sz val="10"/>
            <color rgb="FF000000"/>
            <rFont val="Tahoma"/>
            <family val="2"/>
          </rPr>
          <t xml:space="preserve">Includes mebership fee
</t>
        </r>
      </text>
    </comment>
    <comment ref="C35" authorId="0" shapeId="0" xr:uid="{47DEAB65-54A1-D845-9085-220F105B75EF}">
      <text>
        <r>
          <rPr>
            <b/>
            <sz val="10"/>
            <color rgb="FF000000"/>
            <rFont val="Tahoma"/>
            <family val="2"/>
          </rPr>
          <t>May Mauseth:</t>
        </r>
        <r>
          <rPr>
            <sz val="10"/>
            <color rgb="FF000000"/>
            <rFont val="Tahoma"/>
            <family val="2"/>
          </rPr>
          <t xml:space="preserve">
</t>
        </r>
        <r>
          <rPr>
            <sz val="10"/>
            <color rgb="FF000000"/>
            <rFont val="Tahoma"/>
            <family val="2"/>
          </rPr>
          <t>Includes membership fee</t>
        </r>
      </text>
    </comment>
    <comment ref="Q48" authorId="0" shapeId="0" xr:uid="{1B918812-07B7-BC4F-8044-E81F35599CB1}">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R48" authorId="0" shapeId="0" xr:uid="{1CA6B80D-C0A8-5C4C-A1E6-AC29D4645126}">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S48" authorId="0" shapeId="0" xr:uid="{3FCF091C-718A-9F4A-9192-7339B6762695}">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T48" authorId="0" shapeId="0" xr:uid="{AE800F23-8A3E-AF43-86DD-7A61517D1A69}">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Q49" authorId="0" shapeId="0" xr:uid="{FDA926FC-9DCB-9649-AF82-82E0824F37F4}">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R49" authorId="0" shapeId="0" xr:uid="{1D64CEB9-661C-2943-8690-1DB3F8B882F8}">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S49" authorId="0" shapeId="0" xr:uid="{A2C8C885-324D-034F-9016-DFF4916837C3}">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T49" authorId="0" shapeId="0" xr:uid="{3EA2503B-E436-8F42-AA1D-D5FFFF4D7382}">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C53" authorId="0" shapeId="0" xr:uid="{ACEBEBCC-DA18-6B47-A490-9626EF29CAE5}">
      <text>
        <r>
          <rPr>
            <b/>
            <sz val="10"/>
            <color rgb="FF000000"/>
            <rFont val="Tahoma"/>
            <family val="2"/>
          </rPr>
          <t>May Mauseth:</t>
        </r>
        <r>
          <rPr>
            <sz val="10"/>
            <color rgb="FF000000"/>
            <rFont val="Tahoma"/>
            <family val="2"/>
          </rPr>
          <t xml:space="preserve">
</t>
        </r>
        <r>
          <rPr>
            <sz val="10"/>
            <color rgb="FF000000"/>
            <rFont val="Tahoma"/>
            <family val="2"/>
          </rPr>
          <t>Includes membership fee</t>
        </r>
      </text>
    </comment>
    <comment ref="C59" authorId="0" shapeId="0" xr:uid="{6F186581-106A-294A-80DF-A639C6D31A5B}">
      <text>
        <r>
          <rPr>
            <b/>
            <sz val="10"/>
            <color rgb="FF000000"/>
            <rFont val="Tahoma"/>
            <family val="2"/>
          </rPr>
          <t>May Mauseth:</t>
        </r>
        <r>
          <rPr>
            <sz val="10"/>
            <color rgb="FF000000"/>
            <rFont val="Tahoma"/>
            <family val="2"/>
          </rPr>
          <t xml:space="preserve">
</t>
        </r>
        <r>
          <rPr>
            <sz val="10"/>
            <color rgb="FF000000"/>
            <rFont val="Tahoma"/>
            <family val="2"/>
          </rPr>
          <t>Includes membership fee</t>
        </r>
      </text>
    </comment>
    <comment ref="Q72" authorId="0" shapeId="0" xr:uid="{914803C2-4496-504F-A6EE-79C0EFED95E2}">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R72" authorId="0" shapeId="0" xr:uid="{2FE3A3F8-2E74-8444-9135-450A9B496E4B}">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S72" authorId="0" shapeId="0" xr:uid="{3B272264-3DE5-B643-B91A-B293F235F1EF}">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T72" authorId="0" shapeId="0" xr:uid="{562BD2AF-5793-AE46-800D-5ADDE30B219E}">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Q73" authorId="0" shapeId="0" xr:uid="{95F6B8E3-4AC0-CF4E-AD22-E8BFB6E21BF8}">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R73" authorId="0" shapeId="0" xr:uid="{38D1CC42-6545-1F4A-8CBC-604E64CF246D}">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S73" authorId="0" shapeId="0" xr:uid="{24C54C01-164D-C042-A1D4-440392495E22}">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T73" authorId="0" shapeId="0" xr:uid="{5BDEEFDD-0639-2341-BC20-AF7AB1177A5B}">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C77" authorId="0" shapeId="0" xr:uid="{7B424E93-6EE2-454C-81B8-43DE07372E46}">
      <text>
        <r>
          <rPr>
            <b/>
            <sz val="10"/>
            <color rgb="FF000000"/>
            <rFont val="Tahoma"/>
            <family val="2"/>
          </rPr>
          <t>May Mauseth:</t>
        </r>
        <r>
          <rPr>
            <sz val="10"/>
            <color rgb="FF000000"/>
            <rFont val="Tahoma"/>
            <family val="2"/>
          </rPr>
          <t xml:space="preserve">
</t>
        </r>
        <r>
          <rPr>
            <sz val="10"/>
            <color rgb="FF000000"/>
            <rFont val="Tahoma"/>
            <family val="2"/>
          </rPr>
          <t>Includes membership fee</t>
        </r>
      </text>
    </comment>
    <comment ref="C79" authorId="0" shapeId="0" xr:uid="{6D3CD55C-9069-6A42-B2C4-12AB9ABE9E45}">
      <text>
        <r>
          <rPr>
            <b/>
            <sz val="10"/>
            <color rgb="FF000000"/>
            <rFont val="Tahoma"/>
            <family val="2"/>
          </rPr>
          <t>May Mauseth:</t>
        </r>
        <r>
          <rPr>
            <sz val="10"/>
            <color rgb="FF000000"/>
            <rFont val="Tahoma"/>
            <family val="2"/>
          </rPr>
          <t xml:space="preserve">
</t>
        </r>
        <r>
          <rPr>
            <sz val="10"/>
            <color rgb="FF000000"/>
            <rFont val="Tahoma"/>
            <family val="2"/>
          </rPr>
          <t>Includes membership fee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May Mauseth</author>
  </authors>
  <commentList>
    <comment ref="F5" authorId="0" shapeId="0" xr:uid="{8C800E21-DE4D-4743-B4D3-9417BDBEB739}">
      <text>
        <r>
          <rPr>
            <b/>
            <sz val="9"/>
            <color rgb="FF000000"/>
            <rFont val="Verdana"/>
            <family val="2"/>
          </rPr>
          <t>May Mauseth:</t>
        </r>
        <r>
          <rPr>
            <sz val="9"/>
            <color rgb="FF000000"/>
            <rFont val="Verdana"/>
            <family val="2"/>
          </rPr>
          <t xml:space="preserve">
</t>
        </r>
        <r>
          <rPr>
            <sz val="9"/>
            <color rgb="FF000000"/>
            <rFont val="Verdana"/>
            <family val="2"/>
          </rPr>
          <t>30% 0ff peak</t>
        </r>
      </text>
    </comment>
    <comment ref="F6" authorId="0" shapeId="0" xr:uid="{01B46E5D-7516-FF4E-B3DA-6F2F5667045A}">
      <text>
        <r>
          <rPr>
            <b/>
            <sz val="9"/>
            <color indexed="81"/>
            <rFont val="Verdana"/>
            <family val="2"/>
          </rPr>
          <t>May Mauseth:</t>
        </r>
        <r>
          <rPr>
            <sz val="9"/>
            <color indexed="81"/>
            <rFont val="Verdana"/>
            <family val="2"/>
          </rPr>
          <t xml:space="preserve">
20% peak
30% off peak
50% shoulder</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May Mauseth</author>
  </authors>
  <commentList>
    <comment ref="F5" authorId="0" shapeId="0" xr:uid="{B47B5A9A-4773-D34D-B81A-94A0C25437D8}">
      <text>
        <r>
          <rPr>
            <b/>
            <sz val="9"/>
            <color indexed="81"/>
            <rFont val="Verdana"/>
            <family val="2"/>
          </rPr>
          <t>May Mauseth:</t>
        </r>
        <r>
          <rPr>
            <sz val="9"/>
            <color indexed="81"/>
            <rFont val="Verdana"/>
            <family val="2"/>
          </rPr>
          <t xml:space="preserve">
30% 0ff peak</t>
        </r>
      </text>
    </comment>
    <comment ref="F6" authorId="0" shapeId="0" xr:uid="{2800A2BF-CFA9-804B-93FB-3467BA8113B4}">
      <text>
        <r>
          <rPr>
            <b/>
            <sz val="9"/>
            <color indexed="81"/>
            <rFont val="Verdana"/>
            <family val="2"/>
          </rPr>
          <t>May Mauseth:</t>
        </r>
        <r>
          <rPr>
            <sz val="9"/>
            <color indexed="81"/>
            <rFont val="Verdana"/>
            <family val="2"/>
          </rPr>
          <t xml:space="preserve">
20% peak
30% off peak
50% shoulder</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May Mauseth</author>
  </authors>
  <commentList>
    <comment ref="F5" authorId="0" shapeId="0" xr:uid="{6923BEB0-9B04-EB44-8A3F-C4E4D914A700}">
      <text>
        <r>
          <rPr>
            <b/>
            <sz val="9"/>
            <color indexed="81"/>
            <rFont val="Verdana"/>
            <family val="2"/>
          </rPr>
          <t>May Mauseth:</t>
        </r>
        <r>
          <rPr>
            <sz val="9"/>
            <color indexed="81"/>
            <rFont val="Verdana"/>
            <family val="2"/>
          </rPr>
          <t xml:space="preserve">
30% 0ff peak</t>
        </r>
      </text>
    </comment>
    <comment ref="F6" authorId="0" shapeId="0" xr:uid="{A22C53A1-6C29-9049-8C6A-F6C98C4D7E27}">
      <text>
        <r>
          <rPr>
            <b/>
            <sz val="9"/>
            <color indexed="81"/>
            <rFont val="Verdana"/>
            <family val="2"/>
          </rPr>
          <t>May Mauseth:</t>
        </r>
        <r>
          <rPr>
            <sz val="9"/>
            <color indexed="81"/>
            <rFont val="Verdana"/>
            <family val="2"/>
          </rPr>
          <t xml:space="preserve">
20% peak
30% off peak
50% shoulder</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May Mauseth</author>
  </authors>
  <commentList>
    <comment ref="F5" authorId="0" shapeId="0" xr:uid="{6B3FC36F-8472-0E48-A24F-E6DF25B447F7}">
      <text>
        <r>
          <rPr>
            <b/>
            <sz val="9"/>
            <color indexed="81"/>
            <rFont val="Verdana"/>
            <family val="2"/>
          </rPr>
          <t>May Mauseth:</t>
        </r>
        <r>
          <rPr>
            <sz val="9"/>
            <color indexed="81"/>
            <rFont val="Verdana"/>
            <family val="2"/>
          </rPr>
          <t xml:space="preserve">
30% 0ff peak</t>
        </r>
      </text>
    </comment>
    <comment ref="F6" authorId="0" shapeId="0" xr:uid="{E2E55FA7-0E59-7343-8CE4-6963B534CFEE}">
      <text>
        <r>
          <rPr>
            <b/>
            <sz val="9"/>
            <color indexed="81"/>
            <rFont val="Verdana"/>
            <family val="2"/>
          </rPr>
          <t>May Mauseth:</t>
        </r>
        <r>
          <rPr>
            <sz val="9"/>
            <color indexed="81"/>
            <rFont val="Verdana"/>
            <family val="2"/>
          </rPr>
          <t xml:space="preserve">
20% peak
30% off peak
50% shoulder</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May Mauseth</author>
  </authors>
  <commentList>
    <comment ref="F5" authorId="0" shapeId="0" xr:uid="{3382E657-6996-E244-91F8-175C76CDBA0E}">
      <text>
        <r>
          <rPr>
            <b/>
            <sz val="9"/>
            <color indexed="81"/>
            <rFont val="Verdana"/>
            <family val="2"/>
          </rPr>
          <t>May Mauseth:</t>
        </r>
        <r>
          <rPr>
            <sz val="9"/>
            <color indexed="81"/>
            <rFont val="Verdana"/>
            <family val="2"/>
          </rPr>
          <t xml:space="preserve">
30% 0ff peak</t>
        </r>
      </text>
    </comment>
    <comment ref="F6" authorId="0" shapeId="0" xr:uid="{CC9CB488-3C74-4F41-9E06-C744D3111B63}">
      <text>
        <r>
          <rPr>
            <b/>
            <sz val="9"/>
            <color indexed="81"/>
            <rFont val="Verdana"/>
            <family val="2"/>
          </rPr>
          <t>May Mauseth:</t>
        </r>
        <r>
          <rPr>
            <sz val="9"/>
            <color indexed="81"/>
            <rFont val="Verdana"/>
            <family val="2"/>
          </rPr>
          <t xml:space="preserve">
20% peak
30% off peak
50% shoulder</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May Mauseth</author>
  </authors>
  <commentList>
    <comment ref="F5" authorId="0" shapeId="0" xr:uid="{00000000-0006-0000-0100-000001000000}">
      <text>
        <r>
          <rPr>
            <b/>
            <sz val="9"/>
            <color indexed="81"/>
            <rFont val="Verdana"/>
            <family val="2"/>
          </rPr>
          <t>May Mauseth:</t>
        </r>
        <r>
          <rPr>
            <sz val="9"/>
            <color indexed="81"/>
            <rFont val="Verdana"/>
            <family val="2"/>
          </rPr>
          <t xml:space="preserve">
30% 0ff peak</t>
        </r>
      </text>
    </comment>
    <comment ref="F6" authorId="0" shapeId="0" xr:uid="{00000000-0006-0000-0100-000002000000}">
      <text>
        <r>
          <rPr>
            <b/>
            <sz val="9"/>
            <color indexed="81"/>
            <rFont val="Verdana"/>
            <family val="2"/>
          </rPr>
          <t>May Mauseth:</t>
        </r>
        <r>
          <rPr>
            <sz val="9"/>
            <color indexed="81"/>
            <rFont val="Verdana"/>
            <family val="2"/>
          </rPr>
          <t xml:space="preserve">
20% peak
30% off peak
50% shoulder</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May Mauseth</author>
  </authors>
  <commentList>
    <comment ref="F5" authorId="0" shapeId="0" xr:uid="{00000000-0006-0000-0200-000001000000}">
      <text>
        <r>
          <rPr>
            <b/>
            <sz val="9"/>
            <color indexed="81"/>
            <rFont val="Verdana"/>
            <family val="2"/>
          </rPr>
          <t>May Mauseth:</t>
        </r>
        <r>
          <rPr>
            <sz val="9"/>
            <color indexed="81"/>
            <rFont val="Verdana"/>
            <family val="2"/>
          </rPr>
          <t xml:space="preserve">
30% 0ff peak</t>
        </r>
      </text>
    </comment>
    <comment ref="F6" authorId="0" shapeId="0" xr:uid="{00000000-0006-0000-0200-000002000000}">
      <text>
        <r>
          <rPr>
            <b/>
            <sz val="9"/>
            <color indexed="81"/>
            <rFont val="Verdana"/>
            <family val="2"/>
          </rPr>
          <t>May Mauseth:</t>
        </r>
        <r>
          <rPr>
            <sz val="9"/>
            <color indexed="81"/>
            <rFont val="Verdana"/>
            <family val="2"/>
          </rPr>
          <t xml:space="preserve">
20% peak
30% off peak
50% shoulder</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May Mauseth</author>
  </authors>
  <commentList>
    <comment ref="F5" authorId="0" shapeId="0" xr:uid="{00000000-0006-0000-0300-000001000000}">
      <text>
        <r>
          <rPr>
            <b/>
            <sz val="9"/>
            <color indexed="81"/>
            <rFont val="Verdana"/>
            <family val="2"/>
          </rPr>
          <t>May Mauseth:</t>
        </r>
        <r>
          <rPr>
            <sz val="9"/>
            <color indexed="81"/>
            <rFont val="Verdana"/>
            <family val="2"/>
          </rPr>
          <t xml:space="preserve">
30% 0ff peak</t>
        </r>
      </text>
    </comment>
    <comment ref="F6" authorId="0" shapeId="0" xr:uid="{00000000-0006-0000-0300-000002000000}">
      <text>
        <r>
          <rPr>
            <b/>
            <sz val="9"/>
            <color indexed="81"/>
            <rFont val="Verdana"/>
            <family val="2"/>
          </rPr>
          <t>May Mauseth:</t>
        </r>
        <r>
          <rPr>
            <sz val="9"/>
            <color indexed="81"/>
            <rFont val="Verdana"/>
            <family val="2"/>
          </rPr>
          <t xml:space="preserve">
20% peak
30% off peak
50% shoulder</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May Mauseth</author>
  </authors>
  <commentList>
    <comment ref="F5" authorId="0" shapeId="0" xr:uid="{00000000-0006-0000-0400-000001000000}">
      <text>
        <r>
          <rPr>
            <b/>
            <sz val="9"/>
            <color indexed="81"/>
            <rFont val="Verdana"/>
            <family val="2"/>
          </rPr>
          <t>May Mauseth:</t>
        </r>
        <r>
          <rPr>
            <sz val="9"/>
            <color indexed="81"/>
            <rFont val="Verdana"/>
            <family val="2"/>
          </rPr>
          <t xml:space="preserve">
30% 0ff peak</t>
        </r>
      </text>
    </comment>
    <comment ref="F6" authorId="0" shapeId="0" xr:uid="{00000000-0006-0000-0400-000002000000}">
      <text>
        <r>
          <rPr>
            <b/>
            <sz val="9"/>
            <color indexed="81"/>
            <rFont val="Verdana"/>
            <family val="2"/>
          </rPr>
          <t>May Mauseth:</t>
        </r>
        <r>
          <rPr>
            <sz val="9"/>
            <color indexed="81"/>
            <rFont val="Verdana"/>
            <family val="2"/>
          </rPr>
          <t xml:space="preserve">
20% peak
30% off peak
50% shoulder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May Mauseth</author>
    <author>Sophie Labaste</author>
  </authors>
  <commentList>
    <comment ref="F5" authorId="0" shapeId="0" xr:uid="{AD13ADCC-287F-3E42-93C3-130F84734F32}">
      <text>
        <r>
          <rPr>
            <b/>
            <sz val="9"/>
            <color indexed="81"/>
            <rFont val="Verdana"/>
            <family val="2"/>
          </rPr>
          <t>May Mauseth:</t>
        </r>
        <r>
          <rPr>
            <sz val="9"/>
            <color indexed="81"/>
            <rFont val="Verdana"/>
            <family val="2"/>
          </rPr>
          <t xml:space="preserve">
30% 0ff peak</t>
        </r>
      </text>
    </comment>
    <comment ref="F6" authorId="0" shapeId="0" xr:uid="{FD44EB04-2ABE-E242-9D2C-7F6AE980CDED}">
      <text>
        <r>
          <rPr>
            <b/>
            <sz val="9"/>
            <color indexed="81"/>
            <rFont val="Verdana"/>
            <family val="2"/>
          </rPr>
          <t>May Mauseth:</t>
        </r>
        <r>
          <rPr>
            <sz val="9"/>
            <color indexed="81"/>
            <rFont val="Verdana"/>
            <family val="2"/>
          </rPr>
          <t xml:space="preserve">
20% peak
30% off peak
50% shoulder</t>
        </r>
      </text>
    </comment>
    <comment ref="S9" authorId="1" shapeId="0" xr:uid="{921E7820-127E-FB49-ADC3-4E172C8C5457}">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0" authorId="0" shapeId="0" xr:uid="{A271B0CD-FFC5-0B45-85CB-23F0D4C948C1}">
      <text>
        <r>
          <rPr>
            <b/>
            <sz val="10"/>
            <color rgb="FF000000"/>
            <rFont val="Tahoma"/>
            <family val="2"/>
          </rPr>
          <t>May Mauseth:</t>
        </r>
        <r>
          <rPr>
            <sz val="10"/>
            <color rgb="FF000000"/>
            <rFont val="Tahoma"/>
            <family val="2"/>
          </rPr>
          <t xml:space="preserve">
</t>
        </r>
        <r>
          <rPr>
            <sz val="10"/>
            <color rgb="FF000000"/>
            <rFont val="Tahoma"/>
            <family val="2"/>
          </rPr>
          <t>Includes service fee</t>
        </r>
      </text>
    </comment>
    <comment ref="S28" authorId="1" shapeId="0" xr:uid="{238A3AFC-5248-5F48-A66D-BD8F2E2E0E8C}">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29" authorId="0" shapeId="0" xr:uid="{4D4820FC-A25C-9E40-9691-4A6D956DCADB}">
      <text>
        <r>
          <rPr>
            <b/>
            <sz val="10"/>
            <color rgb="FF000000"/>
            <rFont val="Tahoma"/>
            <family val="2"/>
          </rPr>
          <t>May Mauseth:</t>
        </r>
        <r>
          <rPr>
            <sz val="10"/>
            <color rgb="FF000000"/>
            <rFont val="Tahoma"/>
            <family val="2"/>
          </rPr>
          <t xml:space="preserve">
</t>
        </r>
        <r>
          <rPr>
            <sz val="10"/>
            <color rgb="FF000000"/>
            <rFont val="Tahoma"/>
            <family val="2"/>
          </rPr>
          <t xml:space="preserve">Includes service fee
</t>
        </r>
      </text>
    </comment>
    <comment ref="S47" authorId="1" shapeId="0" xr:uid="{16914814-496C-EA48-86A1-0D415292D961}">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48" authorId="0" shapeId="0" xr:uid="{B1873062-F706-B747-9E00-7DB69A480367}">
      <text>
        <r>
          <rPr>
            <b/>
            <sz val="10"/>
            <color rgb="FF000000"/>
            <rFont val="Tahoma"/>
            <family val="2"/>
          </rPr>
          <t>May Mauseth:</t>
        </r>
        <r>
          <rPr>
            <sz val="10"/>
            <color rgb="FF000000"/>
            <rFont val="Tahoma"/>
            <family val="2"/>
          </rPr>
          <t xml:space="preserve">
</t>
        </r>
        <r>
          <rPr>
            <sz val="10"/>
            <color rgb="FF000000"/>
            <rFont val="Tahoma"/>
            <family val="2"/>
          </rPr>
          <t>Includes service fee</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May Mauseth</author>
  </authors>
  <commentList>
    <comment ref="F5" authorId="0" shapeId="0" xr:uid="{00000000-0006-0000-0500-000001000000}">
      <text>
        <r>
          <rPr>
            <b/>
            <sz val="9"/>
            <color indexed="81"/>
            <rFont val="Verdana"/>
            <family val="2"/>
          </rPr>
          <t>May Mauseth:</t>
        </r>
        <r>
          <rPr>
            <sz val="9"/>
            <color indexed="81"/>
            <rFont val="Verdana"/>
            <family val="2"/>
          </rPr>
          <t xml:space="preserve">
30% 0ff peak</t>
        </r>
      </text>
    </comment>
    <comment ref="F6" authorId="0" shapeId="0" xr:uid="{00000000-0006-0000-0500-000002000000}">
      <text>
        <r>
          <rPr>
            <b/>
            <sz val="9"/>
            <color indexed="81"/>
            <rFont val="Verdana"/>
            <family val="2"/>
          </rPr>
          <t>May Mauseth:</t>
        </r>
        <r>
          <rPr>
            <sz val="9"/>
            <color indexed="81"/>
            <rFont val="Verdana"/>
            <family val="2"/>
          </rPr>
          <t xml:space="preserve">
20% peak
30% off peak
50% shoulder</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May Mauseth</author>
  </authors>
  <commentList>
    <comment ref="F5" authorId="0" shapeId="0" xr:uid="{00000000-0006-0000-0600-000001000000}">
      <text>
        <r>
          <rPr>
            <b/>
            <sz val="9"/>
            <color indexed="81"/>
            <rFont val="Verdana"/>
            <family val="2"/>
          </rPr>
          <t>May Mauseth:</t>
        </r>
        <r>
          <rPr>
            <sz val="9"/>
            <color indexed="81"/>
            <rFont val="Verdana"/>
            <family val="2"/>
          </rPr>
          <t xml:space="preserve">
30% 0ff peak</t>
        </r>
      </text>
    </comment>
    <comment ref="F6" authorId="0" shapeId="0" xr:uid="{00000000-0006-0000-0600-000002000000}">
      <text>
        <r>
          <rPr>
            <b/>
            <sz val="9"/>
            <color indexed="81"/>
            <rFont val="Verdana"/>
            <family val="2"/>
          </rPr>
          <t>May Mauseth:</t>
        </r>
        <r>
          <rPr>
            <sz val="9"/>
            <color indexed="81"/>
            <rFont val="Verdana"/>
            <family val="2"/>
          </rPr>
          <t xml:space="preserve">
20% peak
30% off peak
50% shoulder</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May Mauseth</author>
  </authors>
  <commentList>
    <comment ref="F5" authorId="0" shapeId="0" xr:uid="{00000000-0006-0000-0700-000001000000}">
      <text>
        <r>
          <rPr>
            <b/>
            <sz val="9"/>
            <color indexed="81"/>
            <rFont val="Verdana"/>
            <family val="2"/>
          </rPr>
          <t>May Mauseth:</t>
        </r>
        <r>
          <rPr>
            <sz val="9"/>
            <color indexed="81"/>
            <rFont val="Verdana"/>
            <family val="2"/>
          </rPr>
          <t xml:space="preserve">
30% 0ff peak</t>
        </r>
      </text>
    </comment>
    <comment ref="F6" authorId="0" shapeId="0" xr:uid="{00000000-0006-0000-0700-000002000000}">
      <text>
        <r>
          <rPr>
            <b/>
            <sz val="9"/>
            <color indexed="81"/>
            <rFont val="Verdana"/>
            <family val="2"/>
          </rPr>
          <t>May Mauseth:</t>
        </r>
        <r>
          <rPr>
            <sz val="9"/>
            <color indexed="81"/>
            <rFont val="Verdana"/>
            <family val="2"/>
          </rPr>
          <t xml:space="preserve">
20% peak
30% off peak
50% shoulder</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May Mauseth</author>
  </authors>
  <commentList>
    <comment ref="F5" authorId="0" shapeId="0" xr:uid="{00000000-0006-0000-0800-000001000000}">
      <text>
        <r>
          <rPr>
            <b/>
            <sz val="9"/>
            <color indexed="81"/>
            <rFont val="Verdana"/>
            <family val="2"/>
          </rPr>
          <t>May Mauseth:</t>
        </r>
        <r>
          <rPr>
            <sz val="9"/>
            <color indexed="81"/>
            <rFont val="Verdana"/>
            <family val="2"/>
          </rPr>
          <t xml:space="preserve">
30% 0ff peak</t>
        </r>
      </text>
    </comment>
    <comment ref="F6" authorId="0" shapeId="0" xr:uid="{00000000-0006-0000-0800-000002000000}">
      <text>
        <r>
          <rPr>
            <b/>
            <sz val="9"/>
            <color indexed="81"/>
            <rFont val="Verdana"/>
            <family val="2"/>
          </rPr>
          <t>May Mauseth:</t>
        </r>
        <r>
          <rPr>
            <sz val="9"/>
            <color indexed="81"/>
            <rFont val="Verdana"/>
            <family val="2"/>
          </rPr>
          <t xml:space="preserve">
20% peak
30% off peak
50% shoulder</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May Mauseth</author>
  </authors>
  <commentList>
    <comment ref="F5" authorId="0" shapeId="0" xr:uid="{00000000-0006-0000-0900-000001000000}">
      <text>
        <r>
          <rPr>
            <b/>
            <sz val="9"/>
            <color indexed="81"/>
            <rFont val="Verdana"/>
            <family val="2"/>
          </rPr>
          <t>May Mauseth:</t>
        </r>
        <r>
          <rPr>
            <sz val="9"/>
            <color indexed="81"/>
            <rFont val="Verdana"/>
            <family val="2"/>
          </rPr>
          <t xml:space="preserve">
30% 0ff peak</t>
        </r>
      </text>
    </comment>
    <comment ref="F6" authorId="0" shapeId="0" xr:uid="{00000000-0006-0000-0900-000002000000}">
      <text>
        <r>
          <rPr>
            <b/>
            <sz val="9"/>
            <color indexed="81"/>
            <rFont val="Verdana"/>
            <family val="2"/>
          </rPr>
          <t>May Mauseth:</t>
        </r>
        <r>
          <rPr>
            <sz val="9"/>
            <color indexed="81"/>
            <rFont val="Verdana"/>
            <family val="2"/>
          </rPr>
          <t xml:space="preserve">
20% peak
30% off peak
50% shoulder</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May Mauseth</author>
  </authors>
  <commentList>
    <comment ref="F5" authorId="0" shapeId="0" xr:uid="{00000000-0006-0000-0A00-000001000000}">
      <text>
        <r>
          <rPr>
            <b/>
            <sz val="9"/>
            <color indexed="81"/>
            <rFont val="Verdana"/>
            <family val="2"/>
          </rPr>
          <t>May Mauseth:</t>
        </r>
        <r>
          <rPr>
            <sz val="9"/>
            <color indexed="81"/>
            <rFont val="Verdana"/>
            <family val="2"/>
          </rPr>
          <t xml:space="preserve">
30% 0ff peak</t>
        </r>
      </text>
    </comment>
    <comment ref="F6" authorId="0" shapeId="0" xr:uid="{00000000-0006-0000-0A00-000002000000}">
      <text>
        <r>
          <rPr>
            <b/>
            <sz val="9"/>
            <color indexed="81"/>
            <rFont val="Verdana"/>
            <family val="2"/>
          </rPr>
          <t>May Mauseth:</t>
        </r>
        <r>
          <rPr>
            <sz val="9"/>
            <color indexed="81"/>
            <rFont val="Verdana"/>
            <family val="2"/>
          </rPr>
          <t xml:space="preserve">
20% peak
30% off peak
50% shoulder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May Mauseth</author>
    <author>Sophie Labaste</author>
  </authors>
  <commentList>
    <comment ref="F5" authorId="0" shapeId="0" xr:uid="{50ED92DE-213E-894C-B4E0-5A7472C0FD7F}">
      <text>
        <r>
          <rPr>
            <b/>
            <sz val="9"/>
            <color indexed="81"/>
            <rFont val="Verdana"/>
            <family val="2"/>
          </rPr>
          <t>May Mauseth:</t>
        </r>
        <r>
          <rPr>
            <sz val="9"/>
            <color indexed="81"/>
            <rFont val="Verdana"/>
            <family val="2"/>
          </rPr>
          <t xml:space="preserve">
30% 0ff peak</t>
        </r>
      </text>
    </comment>
    <comment ref="F6" authorId="0" shapeId="0" xr:uid="{EB146F7E-71D4-3347-B3A8-171949655FC3}">
      <text>
        <r>
          <rPr>
            <b/>
            <sz val="9"/>
            <color rgb="FF000000"/>
            <rFont val="Verdana"/>
            <family val="2"/>
          </rPr>
          <t>May Mauseth:</t>
        </r>
        <r>
          <rPr>
            <sz val="9"/>
            <color rgb="FF000000"/>
            <rFont val="Verdana"/>
            <family val="2"/>
          </rPr>
          <t xml:space="preserve">
</t>
        </r>
        <r>
          <rPr>
            <sz val="9"/>
            <color rgb="FF000000"/>
            <rFont val="Verdana"/>
            <family val="2"/>
          </rPr>
          <t xml:space="preserve">20% peak
</t>
        </r>
        <r>
          <rPr>
            <sz val="9"/>
            <color rgb="FF000000"/>
            <rFont val="Verdana"/>
            <family val="2"/>
          </rPr>
          <t xml:space="preserve">30% off peak
</t>
        </r>
        <r>
          <rPr>
            <sz val="9"/>
            <color rgb="FF000000"/>
            <rFont val="Verdana"/>
            <family val="2"/>
          </rPr>
          <t>50% shoulder</t>
        </r>
      </text>
    </comment>
    <comment ref="S9" authorId="1" shapeId="0" xr:uid="{81C6ADA8-FB8B-194D-9150-5D8367A3649E}">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0" authorId="0" shapeId="0" xr:uid="{18E7AE19-71CC-8842-99EA-71553AE75B34}">
      <text>
        <r>
          <rPr>
            <b/>
            <sz val="10"/>
            <color rgb="FF000000"/>
            <rFont val="Tahoma"/>
            <family val="2"/>
          </rPr>
          <t>May Mauseth:</t>
        </r>
        <r>
          <rPr>
            <sz val="10"/>
            <color rgb="FF000000"/>
            <rFont val="Tahoma"/>
            <family val="2"/>
          </rPr>
          <t xml:space="preserve">
</t>
        </r>
        <r>
          <rPr>
            <sz val="10"/>
            <color rgb="FF000000"/>
            <rFont val="Tahoma"/>
            <family val="2"/>
          </rPr>
          <t xml:space="preserve">Includes mebership fee
</t>
        </r>
      </text>
    </comment>
    <comment ref="S28" authorId="1" shapeId="0" xr:uid="{4998CE60-B6FB-5543-A54A-E831A9F6EBC3}">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29" authorId="0" shapeId="0" xr:uid="{5CB38E10-BFBC-3347-A588-7D18980C29B4}">
      <text>
        <r>
          <rPr>
            <b/>
            <sz val="10"/>
            <color rgb="FF000000"/>
            <rFont val="Tahoma"/>
            <family val="2"/>
          </rPr>
          <t>May Mauseth:</t>
        </r>
        <r>
          <rPr>
            <sz val="10"/>
            <color rgb="FF000000"/>
            <rFont val="Tahoma"/>
            <family val="2"/>
          </rPr>
          <t xml:space="preserve">
</t>
        </r>
        <r>
          <rPr>
            <sz val="10"/>
            <color rgb="FF000000"/>
            <rFont val="Tahoma"/>
            <family val="2"/>
          </rPr>
          <t>Includes membership fee</t>
        </r>
      </text>
    </comment>
    <comment ref="S47" authorId="1" shapeId="0" xr:uid="{F08F1CAB-5E2D-0847-B79E-9FC0EFE37F16}">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48" authorId="0" shapeId="0" xr:uid="{114FDF7D-0CD2-2A4D-9629-52A708290C5F}">
      <text>
        <r>
          <rPr>
            <b/>
            <sz val="10"/>
            <color rgb="FF000000"/>
            <rFont val="Tahoma"/>
            <family val="2"/>
          </rPr>
          <t>May Mauseth:</t>
        </r>
        <r>
          <rPr>
            <sz val="10"/>
            <color rgb="FF000000"/>
            <rFont val="Tahoma"/>
            <family val="2"/>
          </rPr>
          <t xml:space="preserve">
</t>
        </r>
        <r>
          <rPr>
            <sz val="10"/>
            <color rgb="FF000000"/>
            <rFont val="Tahoma"/>
            <family val="2"/>
          </rPr>
          <t>Includes membership fee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May Mauseth</author>
    <author>Sophie Labaste</author>
  </authors>
  <commentList>
    <comment ref="F5" authorId="0" shapeId="0" xr:uid="{25750422-4DB3-BF49-A383-CA12C7C5D88C}">
      <text>
        <r>
          <rPr>
            <b/>
            <sz val="9"/>
            <color indexed="81"/>
            <rFont val="Verdana"/>
            <family val="2"/>
          </rPr>
          <t>May Mauseth:</t>
        </r>
        <r>
          <rPr>
            <sz val="9"/>
            <color indexed="81"/>
            <rFont val="Verdana"/>
            <family val="2"/>
          </rPr>
          <t xml:space="preserve">
30% 0ff peak</t>
        </r>
      </text>
    </comment>
    <comment ref="F6" authorId="0" shapeId="0" xr:uid="{A9BF7BF6-3B51-1B41-8DBE-282322296881}">
      <text>
        <r>
          <rPr>
            <b/>
            <sz val="9"/>
            <color indexed="81"/>
            <rFont val="Verdana"/>
            <family val="2"/>
          </rPr>
          <t>May Mauseth:</t>
        </r>
        <r>
          <rPr>
            <sz val="9"/>
            <color indexed="81"/>
            <rFont val="Verdana"/>
            <family val="2"/>
          </rPr>
          <t xml:space="preserve">
20% peak
30% off peak
50% shoulder</t>
        </r>
      </text>
    </comment>
    <comment ref="S9" authorId="1" shapeId="0" xr:uid="{08669713-EAF4-A048-99C9-22A2C3ABBBCB}">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0" authorId="0" shapeId="0" xr:uid="{514C4D5B-DB0C-7941-A666-00FD4473E587}">
      <text>
        <r>
          <rPr>
            <b/>
            <sz val="10"/>
            <color rgb="FF000000"/>
            <rFont val="Tahoma"/>
            <family val="2"/>
          </rPr>
          <t>May Mauseth:</t>
        </r>
        <r>
          <rPr>
            <sz val="10"/>
            <color rgb="FF000000"/>
            <rFont val="Tahoma"/>
            <family val="2"/>
          </rPr>
          <t xml:space="preserve">
</t>
        </r>
        <r>
          <rPr>
            <sz val="10"/>
            <color rgb="FF000000"/>
            <rFont val="Tahoma"/>
            <family val="2"/>
          </rPr>
          <t xml:space="preserve">Includes mebership fee
</t>
        </r>
      </text>
    </comment>
    <comment ref="S28" authorId="1" shapeId="0" xr:uid="{10092E9C-00C5-8644-95E9-385151B37A0B}">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29" authorId="0" shapeId="0" xr:uid="{236D071F-17A1-7647-A0C4-8B7B8002688F}">
      <text>
        <r>
          <rPr>
            <b/>
            <sz val="10"/>
            <color rgb="FF000000"/>
            <rFont val="Tahoma"/>
            <family val="2"/>
          </rPr>
          <t>May Mauseth:</t>
        </r>
        <r>
          <rPr>
            <sz val="10"/>
            <color rgb="FF000000"/>
            <rFont val="Tahoma"/>
            <family val="2"/>
          </rPr>
          <t xml:space="preserve">
</t>
        </r>
        <r>
          <rPr>
            <sz val="10"/>
            <color rgb="FF000000"/>
            <rFont val="Tahoma"/>
            <family val="2"/>
          </rPr>
          <t>Includes membership fee</t>
        </r>
      </text>
    </comment>
    <comment ref="S47" authorId="1" shapeId="0" xr:uid="{895E3004-8DFD-C34C-892F-9BC94F44CF91}">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48" authorId="0" shapeId="0" xr:uid="{D51B46E0-DF87-BF45-B652-36600F743E83}">
      <text>
        <r>
          <rPr>
            <b/>
            <sz val="10"/>
            <color rgb="FF000000"/>
            <rFont val="Tahoma"/>
            <family val="2"/>
          </rPr>
          <t>May Mauseth:</t>
        </r>
        <r>
          <rPr>
            <sz val="10"/>
            <color rgb="FF000000"/>
            <rFont val="Tahoma"/>
            <family val="2"/>
          </rPr>
          <t xml:space="preserve">
</t>
        </r>
        <r>
          <rPr>
            <sz val="10"/>
            <color rgb="FF000000"/>
            <rFont val="Tahoma"/>
            <family val="2"/>
          </rPr>
          <t>Includes membership fee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May Mauseth</author>
    <author>Sophie Labaste</author>
  </authors>
  <commentList>
    <comment ref="F5" authorId="0" shapeId="0" xr:uid="{D25B0B83-5E34-8F43-BEE5-22B935E79E76}">
      <text>
        <r>
          <rPr>
            <b/>
            <sz val="9"/>
            <color rgb="FF000000"/>
            <rFont val="Verdana"/>
            <family val="2"/>
          </rPr>
          <t>May Mauseth:</t>
        </r>
        <r>
          <rPr>
            <sz val="9"/>
            <color rgb="FF000000"/>
            <rFont val="Verdana"/>
            <family val="2"/>
          </rPr>
          <t xml:space="preserve">
</t>
        </r>
        <r>
          <rPr>
            <sz val="9"/>
            <color rgb="FF000000"/>
            <rFont val="Verdana"/>
            <family val="2"/>
          </rPr>
          <t>30% 0ff peak</t>
        </r>
      </text>
    </comment>
    <comment ref="F6" authorId="0" shapeId="0" xr:uid="{3513A07C-4621-1B4B-8771-A27F56B4CB41}">
      <text>
        <r>
          <rPr>
            <b/>
            <sz val="9"/>
            <color rgb="FF000000"/>
            <rFont val="Verdana"/>
            <family val="2"/>
          </rPr>
          <t>May Mauseth:</t>
        </r>
        <r>
          <rPr>
            <sz val="9"/>
            <color rgb="FF000000"/>
            <rFont val="Verdana"/>
            <family val="2"/>
          </rPr>
          <t xml:space="preserve">
</t>
        </r>
        <r>
          <rPr>
            <sz val="9"/>
            <color rgb="FF000000"/>
            <rFont val="Verdana"/>
            <family val="2"/>
          </rPr>
          <t xml:space="preserve">20% peak
</t>
        </r>
        <r>
          <rPr>
            <sz val="9"/>
            <color rgb="FF000000"/>
            <rFont val="Verdana"/>
            <family val="2"/>
          </rPr>
          <t xml:space="preserve">30% off peak
</t>
        </r>
        <r>
          <rPr>
            <sz val="9"/>
            <color rgb="FF000000"/>
            <rFont val="Verdana"/>
            <family val="2"/>
          </rPr>
          <t>50% shoulder</t>
        </r>
      </text>
    </comment>
    <comment ref="S9" authorId="1" shapeId="0" xr:uid="{AFA5E547-F95D-E540-8560-3FB764301D5B}">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0" authorId="0" shapeId="0" xr:uid="{20239ED1-904D-F846-A342-CCAA079F0E06}">
      <text>
        <r>
          <rPr>
            <b/>
            <sz val="10"/>
            <color rgb="FF000000"/>
            <rFont val="Tahoma"/>
            <family val="2"/>
          </rPr>
          <t>May Mauseth:</t>
        </r>
        <r>
          <rPr>
            <sz val="10"/>
            <color rgb="FF000000"/>
            <rFont val="Tahoma"/>
            <family val="2"/>
          </rPr>
          <t xml:space="preserve">
</t>
        </r>
        <r>
          <rPr>
            <sz val="10"/>
            <color rgb="FF000000"/>
            <rFont val="Tahoma"/>
            <family val="2"/>
          </rPr>
          <t>Includes service fee</t>
        </r>
      </text>
    </comment>
    <comment ref="C26" authorId="0" shapeId="0" xr:uid="{C360D718-AAAE-B146-BCD6-3C3ED14350C8}">
      <text>
        <r>
          <rPr>
            <b/>
            <sz val="10"/>
            <color rgb="FF000000"/>
            <rFont val="Tahoma"/>
            <family val="2"/>
          </rPr>
          <t>May Mauseth:</t>
        </r>
        <r>
          <rPr>
            <sz val="10"/>
            <color rgb="FF000000"/>
            <rFont val="Tahoma"/>
            <family val="2"/>
          </rPr>
          <t xml:space="preserve">
</t>
        </r>
        <r>
          <rPr>
            <sz val="10"/>
            <color rgb="FF000000"/>
            <rFont val="Tahoma"/>
            <family val="2"/>
          </rPr>
          <t>Includes service fee</t>
        </r>
      </text>
    </comment>
    <comment ref="S44" authorId="1" shapeId="0" xr:uid="{3B8137FE-1C87-0944-903D-E83E91C52969}">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45" authorId="0" shapeId="0" xr:uid="{066037E6-1AAE-C04C-8167-21C385FBB870}">
      <text>
        <r>
          <rPr>
            <b/>
            <sz val="10"/>
            <color rgb="FF000000"/>
            <rFont val="Tahoma"/>
            <family val="2"/>
          </rPr>
          <t>May Mauseth:</t>
        </r>
        <r>
          <rPr>
            <sz val="10"/>
            <color rgb="FF000000"/>
            <rFont val="Tahoma"/>
            <family val="2"/>
          </rPr>
          <t xml:space="preserve">
</t>
        </r>
        <r>
          <rPr>
            <sz val="10"/>
            <color rgb="FF000000"/>
            <rFont val="Tahoma"/>
            <family val="2"/>
          </rPr>
          <t>Includes service fee</t>
        </r>
      </text>
    </comment>
    <comment ref="S78" authorId="1" shapeId="0" xr:uid="{A437AC96-0DC8-5844-8D8A-E4381FF4E604}">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79" authorId="0" shapeId="0" xr:uid="{13F67E4B-7185-9F49-8CFC-9A3194AD48EB}">
      <text>
        <r>
          <rPr>
            <b/>
            <sz val="10"/>
            <color rgb="FF000000"/>
            <rFont val="Tahoma"/>
            <family val="2"/>
          </rPr>
          <t>May Mauseth:</t>
        </r>
        <r>
          <rPr>
            <sz val="10"/>
            <color rgb="FF000000"/>
            <rFont val="Tahoma"/>
            <family val="2"/>
          </rPr>
          <t xml:space="preserve">
</t>
        </r>
        <r>
          <rPr>
            <sz val="10"/>
            <color rgb="FF000000"/>
            <rFont val="Tahoma"/>
            <family val="2"/>
          </rPr>
          <t>Includes service fee</t>
        </r>
      </text>
    </comment>
    <comment ref="C93" authorId="0" shapeId="0" xr:uid="{4291EEF5-7A69-1047-B053-5300F03BB7D2}">
      <text>
        <r>
          <rPr>
            <b/>
            <sz val="10"/>
            <color rgb="FF000000"/>
            <rFont val="Tahoma"/>
            <family val="2"/>
          </rPr>
          <t>May Mauseth:</t>
        </r>
        <r>
          <rPr>
            <sz val="10"/>
            <color rgb="FF000000"/>
            <rFont val="Tahoma"/>
            <family val="2"/>
          </rPr>
          <t xml:space="preserve">
</t>
        </r>
        <r>
          <rPr>
            <sz val="10"/>
            <color rgb="FF000000"/>
            <rFont val="Tahoma"/>
            <family val="2"/>
          </rPr>
          <t>Includes service fee</t>
        </r>
      </text>
    </comment>
    <comment ref="C95" authorId="0" shapeId="0" xr:uid="{2EAF2141-A870-AF40-9182-2032BE8A289D}">
      <text>
        <r>
          <rPr>
            <b/>
            <sz val="10"/>
            <color rgb="FF000000"/>
            <rFont val="Tahoma"/>
            <family val="2"/>
          </rPr>
          <t>May Mauseth:</t>
        </r>
        <r>
          <rPr>
            <sz val="10"/>
            <color rgb="FF000000"/>
            <rFont val="Tahoma"/>
            <family val="2"/>
          </rPr>
          <t xml:space="preserve">
</t>
        </r>
        <r>
          <rPr>
            <sz val="10"/>
            <color rgb="FF000000"/>
            <rFont val="Tahoma"/>
            <family val="2"/>
          </rPr>
          <t>Includes service fee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May Mauseth</author>
    <author>Sophie Labaste</author>
  </authors>
  <commentList>
    <comment ref="F5" authorId="0" shapeId="0" xr:uid="{A5B4E0C1-11CA-8946-B6CB-0A203F1E080F}">
      <text>
        <r>
          <rPr>
            <b/>
            <sz val="9"/>
            <color indexed="81"/>
            <rFont val="Verdana"/>
            <family val="2"/>
          </rPr>
          <t>May Mauseth:</t>
        </r>
        <r>
          <rPr>
            <sz val="9"/>
            <color indexed="81"/>
            <rFont val="Verdana"/>
            <family val="2"/>
          </rPr>
          <t xml:space="preserve">
30% 0ff peak</t>
        </r>
      </text>
    </comment>
    <comment ref="F6" authorId="0" shapeId="0" xr:uid="{0B8CE4ED-4A6A-1F4A-A1C1-D635F3122F37}">
      <text>
        <r>
          <rPr>
            <b/>
            <sz val="9"/>
            <color indexed="81"/>
            <rFont val="Verdana"/>
            <family val="2"/>
          </rPr>
          <t>May Mauseth:</t>
        </r>
        <r>
          <rPr>
            <sz val="9"/>
            <color indexed="81"/>
            <rFont val="Verdana"/>
            <family val="2"/>
          </rPr>
          <t xml:space="preserve">
20% peak
30% off peak
50% shoulder</t>
        </r>
      </text>
    </comment>
    <comment ref="S9" authorId="1" shapeId="0" xr:uid="{CD57314D-D6CB-C54B-AC58-CE7B0F13F8B4}">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0" authorId="0" shapeId="0" xr:uid="{DD09AAFB-E59C-6043-BE8A-5FFB1E9C65E7}">
      <text>
        <r>
          <rPr>
            <b/>
            <sz val="10"/>
            <color rgb="FF000000"/>
            <rFont val="Tahoma"/>
            <family val="2"/>
          </rPr>
          <t>May Mauseth:</t>
        </r>
        <r>
          <rPr>
            <sz val="10"/>
            <color rgb="FF000000"/>
            <rFont val="Tahoma"/>
            <family val="2"/>
          </rPr>
          <t xml:space="preserve">
</t>
        </r>
        <r>
          <rPr>
            <sz val="10"/>
            <color rgb="FF000000"/>
            <rFont val="Tahoma"/>
            <family val="2"/>
          </rPr>
          <t>Includes service fee</t>
        </r>
      </text>
    </comment>
    <comment ref="C25" authorId="0" shapeId="0" xr:uid="{10917BA5-4882-B444-9470-9DF93007E2F2}">
      <text>
        <r>
          <rPr>
            <b/>
            <sz val="10"/>
            <color rgb="FF000000"/>
            <rFont val="Tahoma"/>
            <family val="2"/>
          </rPr>
          <t>May Mauseth:</t>
        </r>
        <r>
          <rPr>
            <sz val="10"/>
            <color rgb="FF000000"/>
            <rFont val="Tahoma"/>
            <family val="2"/>
          </rPr>
          <t xml:space="preserve">
</t>
        </r>
        <r>
          <rPr>
            <sz val="10"/>
            <color rgb="FF000000"/>
            <rFont val="Verdana"/>
            <family val="2"/>
          </rPr>
          <t>Includes service fee</t>
        </r>
        <r>
          <rPr>
            <sz val="10"/>
            <color rgb="FF000000"/>
            <rFont val="Verdana"/>
            <family val="2"/>
          </rPr>
          <t xml:space="preserve">
</t>
        </r>
      </text>
    </comment>
    <comment ref="C32" authorId="0" shapeId="0" xr:uid="{D51AFC13-2EEC-5D4C-8785-237751918310}">
      <text>
        <r>
          <rPr>
            <b/>
            <sz val="10"/>
            <color rgb="FF000000"/>
            <rFont val="Tahoma"/>
            <family val="2"/>
          </rPr>
          <t>May Mauseth:</t>
        </r>
        <r>
          <rPr>
            <sz val="10"/>
            <color rgb="FF000000"/>
            <rFont val="Tahoma"/>
            <family val="2"/>
          </rPr>
          <t xml:space="preserve">
</t>
        </r>
        <r>
          <rPr>
            <sz val="10"/>
            <color rgb="FF000000"/>
            <rFont val="Verdana"/>
            <family val="2"/>
          </rPr>
          <t>Includes service fee</t>
        </r>
        <r>
          <rPr>
            <sz val="10"/>
            <color rgb="FF000000"/>
            <rFont val="Verdana"/>
            <family val="2"/>
          </rPr>
          <t xml:space="preserve">
</t>
        </r>
      </text>
    </comment>
    <comment ref="S44" authorId="1" shapeId="0" xr:uid="{0C1517F9-14C2-FE41-8209-9CB1DD3057D8}">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45" authorId="0" shapeId="0" xr:uid="{165AD916-1374-174A-B791-13E812EFC555}">
      <text>
        <r>
          <rPr>
            <b/>
            <sz val="10"/>
            <color rgb="FF000000"/>
            <rFont val="Tahoma"/>
            <family val="2"/>
          </rPr>
          <t>May Mauseth:</t>
        </r>
        <r>
          <rPr>
            <sz val="10"/>
            <color rgb="FF000000"/>
            <rFont val="Tahoma"/>
            <family val="2"/>
          </rPr>
          <t xml:space="preserve">
</t>
        </r>
        <r>
          <rPr>
            <sz val="10"/>
            <color rgb="FF000000"/>
            <rFont val="Tahoma"/>
            <family val="2"/>
          </rPr>
          <t xml:space="preserve">Includes service fee
</t>
        </r>
      </text>
    </comment>
    <comment ref="C60" authorId="0" shapeId="0" xr:uid="{F98F0C00-BFBC-6B47-93CB-2E6A6B0C2FD0}">
      <text>
        <r>
          <rPr>
            <b/>
            <sz val="10"/>
            <color rgb="FF000000"/>
            <rFont val="Tahoma"/>
            <family val="2"/>
          </rPr>
          <t>May Mauseth:</t>
        </r>
        <r>
          <rPr>
            <sz val="10"/>
            <color rgb="FF000000"/>
            <rFont val="Tahoma"/>
            <family val="2"/>
          </rPr>
          <t xml:space="preserve">
</t>
        </r>
        <r>
          <rPr>
            <sz val="10"/>
            <color rgb="FF000000"/>
            <rFont val="Verdana"/>
            <family val="2"/>
          </rPr>
          <t>Includes service fee</t>
        </r>
        <r>
          <rPr>
            <sz val="10"/>
            <color rgb="FF000000"/>
            <rFont val="Verdana"/>
            <family val="2"/>
          </rPr>
          <t xml:space="preserve">
</t>
        </r>
      </text>
    </comment>
    <comment ref="S78" authorId="1" shapeId="0" xr:uid="{703E4AD3-C410-7D43-AB33-F9ACA5474489}">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79" authorId="0" shapeId="0" xr:uid="{B3FFD5DC-FFD7-5043-A4C9-A57031538D10}">
      <text>
        <r>
          <rPr>
            <b/>
            <sz val="10"/>
            <color rgb="FF000000"/>
            <rFont val="Tahoma"/>
            <family val="2"/>
          </rPr>
          <t>May Mauseth:</t>
        </r>
        <r>
          <rPr>
            <sz val="10"/>
            <color rgb="FF000000"/>
            <rFont val="Tahoma"/>
            <family val="2"/>
          </rPr>
          <t xml:space="preserve">
</t>
        </r>
        <r>
          <rPr>
            <sz val="10"/>
            <color rgb="FF000000"/>
            <rFont val="Tahoma"/>
            <family val="2"/>
          </rPr>
          <t>Includes service fee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May Mauseth</author>
    <author>Sophie Labaste</author>
  </authors>
  <commentList>
    <comment ref="F5" authorId="0" shapeId="0" xr:uid="{5145C5F1-1889-1845-8464-4B00B834D8C6}">
      <text>
        <r>
          <rPr>
            <b/>
            <sz val="9"/>
            <color indexed="81"/>
            <rFont val="Verdana"/>
            <family val="2"/>
          </rPr>
          <t>May Mauseth:</t>
        </r>
        <r>
          <rPr>
            <sz val="9"/>
            <color indexed="81"/>
            <rFont val="Verdana"/>
            <family val="2"/>
          </rPr>
          <t xml:space="preserve">
30% 0ff peak</t>
        </r>
      </text>
    </comment>
    <comment ref="F6" authorId="0" shapeId="0" xr:uid="{1B219AE2-BDC0-A541-93C8-74CEA0B57C5A}">
      <text>
        <r>
          <rPr>
            <b/>
            <sz val="9"/>
            <color indexed="81"/>
            <rFont val="Verdana"/>
            <family val="2"/>
          </rPr>
          <t>May Mauseth:</t>
        </r>
        <r>
          <rPr>
            <sz val="9"/>
            <color indexed="81"/>
            <rFont val="Verdana"/>
            <family val="2"/>
          </rPr>
          <t xml:space="preserve">
20% peak
30% off peak
50% shoulder</t>
        </r>
      </text>
    </comment>
    <comment ref="S9" authorId="1" shapeId="0" xr:uid="{A97774E9-8B63-6141-BBA2-F006B6E78B8D}">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0" authorId="0" shapeId="0" xr:uid="{6C7E0231-66D8-6446-933E-2D69164B8DDD}">
      <text>
        <r>
          <rPr>
            <b/>
            <sz val="10"/>
            <color rgb="FF000000"/>
            <rFont val="Tahoma"/>
            <family val="2"/>
          </rPr>
          <t>May Mauseth:</t>
        </r>
        <r>
          <rPr>
            <sz val="10"/>
            <color rgb="FF000000"/>
            <rFont val="Tahoma"/>
            <family val="2"/>
          </rPr>
          <t xml:space="preserve">
</t>
        </r>
        <r>
          <rPr>
            <sz val="10"/>
            <color rgb="FF000000"/>
            <rFont val="Tahoma"/>
            <family val="2"/>
          </rPr>
          <t>Includes service fee</t>
        </r>
      </text>
    </comment>
    <comment ref="C25" authorId="0" shapeId="0" xr:uid="{7C542C4E-2151-FF44-8E34-5C1AF91A43C2}">
      <text>
        <r>
          <rPr>
            <b/>
            <sz val="10"/>
            <color rgb="FF000000"/>
            <rFont val="Tahoma"/>
            <family val="2"/>
          </rPr>
          <t>May Mauseth:</t>
        </r>
        <r>
          <rPr>
            <sz val="10"/>
            <color rgb="FF000000"/>
            <rFont val="Tahoma"/>
            <family val="2"/>
          </rPr>
          <t xml:space="preserve">
</t>
        </r>
        <r>
          <rPr>
            <sz val="10"/>
            <color rgb="FF000000"/>
            <rFont val="Verdana"/>
            <family val="2"/>
          </rPr>
          <t>Includes service fee</t>
        </r>
        <r>
          <rPr>
            <sz val="10"/>
            <color rgb="FF000000"/>
            <rFont val="Verdana"/>
            <family val="2"/>
          </rPr>
          <t xml:space="preserve">
</t>
        </r>
      </text>
    </comment>
    <comment ref="C32" authorId="0" shapeId="0" xr:uid="{5D337784-6C55-6347-AFBE-50C01D5C2216}">
      <text>
        <r>
          <rPr>
            <b/>
            <sz val="10"/>
            <color rgb="FF000000"/>
            <rFont val="Tahoma"/>
            <family val="2"/>
          </rPr>
          <t>May Mauseth:</t>
        </r>
        <r>
          <rPr>
            <sz val="10"/>
            <color rgb="FF000000"/>
            <rFont val="Tahoma"/>
            <family val="2"/>
          </rPr>
          <t xml:space="preserve">
</t>
        </r>
        <r>
          <rPr>
            <sz val="10"/>
            <color rgb="FF000000"/>
            <rFont val="Verdana"/>
            <family val="2"/>
          </rPr>
          <t>Includes service fee</t>
        </r>
        <r>
          <rPr>
            <sz val="10"/>
            <color rgb="FF000000"/>
            <rFont val="Verdana"/>
            <family val="2"/>
          </rPr>
          <t xml:space="preserve">
</t>
        </r>
      </text>
    </comment>
    <comment ref="S44" authorId="1" shapeId="0" xr:uid="{8C95CEA8-11A3-1448-8EF1-E185702A7FF8}">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45" authorId="0" shapeId="0" xr:uid="{0D8776B4-8809-EB46-AA16-DFC3B3CC8E61}">
      <text>
        <r>
          <rPr>
            <b/>
            <sz val="10"/>
            <color rgb="FF000000"/>
            <rFont val="Tahoma"/>
            <family val="2"/>
          </rPr>
          <t>May Mauseth:</t>
        </r>
        <r>
          <rPr>
            <sz val="10"/>
            <color rgb="FF000000"/>
            <rFont val="Tahoma"/>
            <family val="2"/>
          </rPr>
          <t xml:space="preserve">
</t>
        </r>
        <r>
          <rPr>
            <sz val="10"/>
            <color rgb="FF000000"/>
            <rFont val="Tahoma"/>
            <family val="2"/>
          </rPr>
          <t xml:space="preserve">Includes service fee
</t>
        </r>
      </text>
    </comment>
    <comment ref="C60" authorId="0" shapeId="0" xr:uid="{5E0840CF-F253-E942-90F0-AE88ED8AE3E9}">
      <text>
        <r>
          <rPr>
            <b/>
            <sz val="10"/>
            <color rgb="FF000000"/>
            <rFont val="Tahoma"/>
            <family val="2"/>
          </rPr>
          <t>May Mauseth:</t>
        </r>
        <r>
          <rPr>
            <sz val="10"/>
            <color rgb="FF000000"/>
            <rFont val="Tahoma"/>
            <family val="2"/>
          </rPr>
          <t xml:space="preserve">
</t>
        </r>
        <r>
          <rPr>
            <sz val="10"/>
            <color rgb="FF000000"/>
            <rFont val="Verdana"/>
            <family val="2"/>
          </rPr>
          <t>Includes service fee</t>
        </r>
        <r>
          <rPr>
            <sz val="10"/>
            <color rgb="FF000000"/>
            <rFont val="Verdana"/>
            <family val="2"/>
          </rPr>
          <t xml:space="preserve">
</t>
        </r>
      </text>
    </comment>
    <comment ref="S78" authorId="1" shapeId="0" xr:uid="{1D36D1FD-864A-1E43-AEFA-880C8C9D88E1}">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79" authorId="0" shapeId="0" xr:uid="{533E681C-8B8A-6F4D-B250-881BF4735ACF}">
      <text>
        <r>
          <rPr>
            <b/>
            <sz val="10"/>
            <color rgb="FF000000"/>
            <rFont val="Tahoma"/>
            <family val="2"/>
          </rPr>
          <t>May Mauseth:</t>
        </r>
        <r>
          <rPr>
            <sz val="10"/>
            <color rgb="FF000000"/>
            <rFont val="Tahoma"/>
            <family val="2"/>
          </rPr>
          <t xml:space="preserve">
</t>
        </r>
        <r>
          <rPr>
            <sz val="10"/>
            <color rgb="FF000000"/>
            <rFont val="Tahoma"/>
            <family val="2"/>
          </rPr>
          <t>Includes service fee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May Mauseth</author>
    <author>Sophie Labaste</author>
  </authors>
  <commentList>
    <comment ref="F5" authorId="0" shapeId="0" xr:uid="{87C48DF5-5586-6B4F-85B2-58939E2AAC76}">
      <text>
        <r>
          <rPr>
            <b/>
            <sz val="9"/>
            <color indexed="81"/>
            <rFont val="Verdana"/>
            <family val="2"/>
          </rPr>
          <t>May Mauseth:</t>
        </r>
        <r>
          <rPr>
            <sz val="9"/>
            <color indexed="81"/>
            <rFont val="Verdana"/>
            <family val="2"/>
          </rPr>
          <t xml:space="preserve">
30% 0ff peak</t>
        </r>
      </text>
    </comment>
    <comment ref="F6" authorId="0" shapeId="0" xr:uid="{339DAC5E-7289-B842-927D-8015B210F48F}">
      <text>
        <r>
          <rPr>
            <b/>
            <sz val="9"/>
            <color rgb="FF000000"/>
            <rFont val="Verdana"/>
            <family val="2"/>
          </rPr>
          <t>May Mauseth:</t>
        </r>
        <r>
          <rPr>
            <sz val="9"/>
            <color rgb="FF000000"/>
            <rFont val="Verdana"/>
            <family val="2"/>
          </rPr>
          <t xml:space="preserve">
</t>
        </r>
        <r>
          <rPr>
            <sz val="9"/>
            <color rgb="FF000000"/>
            <rFont val="Verdana"/>
            <family val="2"/>
          </rPr>
          <t xml:space="preserve">20% peak
</t>
        </r>
        <r>
          <rPr>
            <sz val="9"/>
            <color rgb="FF000000"/>
            <rFont val="Verdana"/>
            <family val="2"/>
          </rPr>
          <t xml:space="preserve">30% off peak
</t>
        </r>
        <r>
          <rPr>
            <sz val="9"/>
            <color rgb="FF000000"/>
            <rFont val="Verdana"/>
            <family val="2"/>
          </rPr>
          <t>50% shoulder</t>
        </r>
      </text>
    </comment>
    <comment ref="S9" authorId="1" shapeId="0" xr:uid="{92CE9DEC-9996-D648-8EAE-677000F0CDE4}">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0" authorId="0" shapeId="0" xr:uid="{E35D1DE4-1694-2D4C-B14A-27AD6CD32BBB}">
      <text>
        <r>
          <rPr>
            <b/>
            <sz val="10"/>
            <color rgb="FF000000"/>
            <rFont val="Tahoma"/>
            <family val="2"/>
          </rPr>
          <t>May Mauseth:</t>
        </r>
        <r>
          <rPr>
            <sz val="10"/>
            <color rgb="FF000000"/>
            <rFont val="Tahoma"/>
            <family val="2"/>
          </rPr>
          <t xml:space="preserve">
</t>
        </r>
        <r>
          <rPr>
            <sz val="10"/>
            <color rgb="FF000000"/>
            <rFont val="Tahoma"/>
            <family val="2"/>
          </rPr>
          <t xml:space="preserve">Includes mebership fee
</t>
        </r>
      </text>
    </comment>
    <comment ref="C25" authorId="0" shapeId="0" xr:uid="{3D34860F-AC9B-6E49-A9BC-0B8F9B7E5E88}">
      <text>
        <r>
          <rPr>
            <b/>
            <sz val="10"/>
            <color rgb="FF000000"/>
            <rFont val="Tahoma"/>
            <family val="2"/>
          </rPr>
          <t>May Mauseth:</t>
        </r>
        <r>
          <rPr>
            <sz val="10"/>
            <color rgb="FF000000"/>
            <rFont val="Tahoma"/>
            <family val="2"/>
          </rPr>
          <t xml:space="preserve">
</t>
        </r>
        <r>
          <rPr>
            <sz val="10"/>
            <color rgb="FF000000"/>
            <rFont val="Verdana"/>
            <family val="2"/>
          </rPr>
          <t>Includes mebership fee</t>
        </r>
        <r>
          <rPr>
            <sz val="10"/>
            <color rgb="FF000000"/>
            <rFont val="Verdana"/>
            <family val="2"/>
          </rPr>
          <t xml:space="preserve">
</t>
        </r>
      </text>
    </comment>
    <comment ref="C32" authorId="0" shapeId="0" xr:uid="{75D47C65-2358-F347-B73E-498319876E07}">
      <text>
        <r>
          <rPr>
            <b/>
            <sz val="10"/>
            <color rgb="FF000000"/>
            <rFont val="Tahoma"/>
            <family val="2"/>
          </rPr>
          <t>May Mauseth:</t>
        </r>
        <r>
          <rPr>
            <sz val="10"/>
            <color rgb="FF000000"/>
            <rFont val="Tahoma"/>
            <family val="2"/>
          </rPr>
          <t xml:space="preserve">
</t>
        </r>
        <r>
          <rPr>
            <sz val="10"/>
            <color rgb="FF000000"/>
            <rFont val="Verdana"/>
            <family val="2"/>
          </rPr>
          <t>Includes mebership fee</t>
        </r>
        <r>
          <rPr>
            <sz val="10"/>
            <color rgb="FF000000"/>
            <rFont val="Verdana"/>
            <family val="2"/>
          </rPr>
          <t xml:space="preserve">
</t>
        </r>
      </text>
    </comment>
    <comment ref="S44" authorId="1" shapeId="0" xr:uid="{D66C671A-7C31-4F40-AFBD-D9ECFADA8C2C}">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45" authorId="0" shapeId="0" xr:uid="{9FF191FA-6ADA-3249-B9A1-DA8B5C942205}">
      <text>
        <r>
          <rPr>
            <b/>
            <sz val="10"/>
            <color rgb="FF000000"/>
            <rFont val="Tahoma"/>
            <family val="2"/>
          </rPr>
          <t>May Mauseth:</t>
        </r>
        <r>
          <rPr>
            <sz val="10"/>
            <color rgb="FF000000"/>
            <rFont val="Tahoma"/>
            <family val="2"/>
          </rPr>
          <t xml:space="preserve">
</t>
        </r>
        <r>
          <rPr>
            <sz val="10"/>
            <color rgb="FF000000"/>
            <rFont val="Tahoma"/>
            <family val="2"/>
          </rPr>
          <t>Includes membership fee</t>
        </r>
      </text>
    </comment>
    <comment ref="C60" authorId="0" shapeId="0" xr:uid="{B703278D-23B1-7347-A56A-FA0E22977835}">
      <text>
        <r>
          <rPr>
            <b/>
            <sz val="10"/>
            <color rgb="FF000000"/>
            <rFont val="Tahoma"/>
            <family val="2"/>
          </rPr>
          <t>May Mauseth:</t>
        </r>
        <r>
          <rPr>
            <sz val="10"/>
            <color rgb="FF000000"/>
            <rFont val="Tahoma"/>
            <family val="2"/>
          </rPr>
          <t xml:space="preserve">
</t>
        </r>
        <r>
          <rPr>
            <sz val="10"/>
            <color rgb="FF000000"/>
            <rFont val="Verdana"/>
            <family val="2"/>
          </rPr>
          <t>Includes mebership fee</t>
        </r>
        <r>
          <rPr>
            <sz val="10"/>
            <color rgb="FF000000"/>
            <rFont val="Verdana"/>
            <family val="2"/>
          </rPr>
          <t xml:space="preserve">
</t>
        </r>
      </text>
    </comment>
    <comment ref="S78" authorId="1" shapeId="0" xr:uid="{46E8321A-A16D-2347-A7E3-13881B28C6AB}">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79" authorId="0" shapeId="0" xr:uid="{FC2AF0D2-259A-634B-8F04-E939F1B8C260}">
      <text>
        <r>
          <rPr>
            <b/>
            <sz val="10"/>
            <color rgb="FF000000"/>
            <rFont val="Tahoma"/>
            <family val="2"/>
          </rPr>
          <t>May Mauseth:</t>
        </r>
        <r>
          <rPr>
            <sz val="10"/>
            <color rgb="FF000000"/>
            <rFont val="Tahoma"/>
            <family val="2"/>
          </rPr>
          <t xml:space="preserve">
</t>
        </r>
        <r>
          <rPr>
            <sz val="10"/>
            <color rgb="FF000000"/>
            <rFont val="Tahoma"/>
            <family val="2"/>
          </rPr>
          <t>Includes membership fee</t>
        </r>
      </text>
    </comment>
  </commentList>
</comments>
</file>

<file path=xl/sharedStrings.xml><?xml version="1.0" encoding="utf-8"?>
<sst xmlns="http://schemas.openxmlformats.org/spreadsheetml/2006/main" count="29363" uniqueCount="1598">
  <si>
    <t>Endeavour's area</t>
  </si>
  <si>
    <t>Western Sydney, Wollongong, Blue Mountains,</t>
  </si>
  <si>
    <t>Essential's area</t>
  </si>
  <si>
    <t>Rural and regional NSW, the area north of Port Stephens and Murrundi,</t>
  </si>
  <si>
    <t>south of Batemans Bay and east of Lithgow.</t>
  </si>
  <si>
    <t>ESSENTIAL ENERGT/COUNTRY ENERGY</t>
  </si>
  <si>
    <t xml:space="preserve">*Bill calculation sheets are interactive spreadsheets where quarterly consumption (kWh) level can be adjusted   </t>
    <phoneticPr fontId="11" type="noConversion"/>
  </si>
  <si>
    <t>and bill calculations can be underaken for both 1.5 kW and 3 kW solar systems.</t>
    <phoneticPr fontId="11" type="noConversion"/>
  </si>
  <si>
    <t xml:space="preserve"> All red cells contain variables for the user to insert</t>
    <phoneticPr fontId="11" type="noConversion"/>
  </si>
  <si>
    <t>*Quarterly consumption includes both electricity produced for own consumption and imported from grid</t>
    <phoneticPr fontId="11" type="noConversion"/>
  </si>
  <si>
    <t>July 2015</t>
  </si>
  <si>
    <t>Mojo Power</t>
  </si>
  <si>
    <t>Origin Energy</t>
  </si>
  <si>
    <t>AUSGRID/ENERGY AUSTRALIA</t>
  </si>
  <si>
    <t>Powershop</t>
  </si>
  <si>
    <t>Simply Energy</t>
  </si>
  <si>
    <t>2) Controlled load (also known as dedicated circuit and controlled off-peak 1). Typically used for hot water and heating where no gas is available.</t>
  </si>
  <si>
    <t>3) Time of Use (TOU). Three part tariff with Peak, shoulder and off-peak rates. Most common in Ausgrid's area.</t>
  </si>
  <si>
    <t>*All spreadsheets are locked so that tariff rates cannot accidentally be changed.</t>
  </si>
  <si>
    <t>NSW Electricity network areas:</t>
  </si>
  <si>
    <t>Ausgrid's area:</t>
  </si>
  <si>
    <t>ENDEAVOUR ENERGY/INTEGRAL</t>
  </si>
  <si>
    <t>Inner Sydney, Northern Sydney, Swansea, Newcastle,</t>
  </si>
  <si>
    <t>no parts may be adapted, reproduced, copied, stored, distributed, published or put to commercial use</t>
  </si>
  <si>
    <t>without prior written permission from the St Vincent de Paul Society.</t>
  </si>
  <si>
    <t>changes to domestic energy offers in NSW.  If regularly updated, this tariff-tracking tool can be used to:</t>
  </si>
  <si>
    <t>1) Inform the community about changes to energy retail prices and increase consumer awareness</t>
  </si>
  <si>
    <t>For the controlled load tariff, 30% of the total load has been allocated to the off-peak rate. For TOU the split is 20/50/30 (peak/shoulder/off-peak)</t>
    <phoneticPr fontId="11" type="noConversion"/>
  </si>
  <si>
    <t>For Sydney households, an annual generation capacity per kW installed of 1.614 MWh and an export rate of 49.9% for 3 kW systems and 18.9% for 1.5 kW systems</t>
    <phoneticPr fontId="11" type="noConversion"/>
  </si>
  <si>
    <t>For non-metropolitan households, an annual generation capacity per kW installed of 1.801 MWh and an export rate of 55.1% for 3 kW systems and 27.3% for 1.5 kW systems</t>
    <phoneticPr fontId="11" type="noConversion"/>
  </si>
  <si>
    <t>*Only Feed in Tariff (FIT) rates available to new customers have been included. Retailer funded FIT rates have been applied as per offer</t>
    <phoneticPr fontId="11" type="noConversion"/>
  </si>
  <si>
    <t xml:space="preserve"> and households in non-metropolitan NSW </t>
    <phoneticPr fontId="11" type="noConversion"/>
  </si>
  <si>
    <t>Assumptions:</t>
    <phoneticPr fontId="11" type="noConversion"/>
  </si>
  <si>
    <t>A flat annual consumption has been assumed</t>
    <phoneticPr fontId="11" type="noConversion"/>
  </si>
  <si>
    <t>Maitland, Cessnock Singleton and Upper Hunter</t>
  </si>
  <si>
    <t xml:space="preserve">this workbook or for any loss, economic or otherwise, suffered as a result of reliance on the information presented in this workbook. </t>
  </si>
  <si>
    <t>If you would like to obtain information about energy offers available to you as a customer, go to AER’s "Energy Made Easy" website</t>
  </si>
  <si>
    <r>
      <t>www.energymadeeasy.gov.au</t>
    </r>
    <r>
      <rPr>
        <sz val="10"/>
        <rFont val="Arial"/>
        <family val="2"/>
      </rPr>
      <t xml:space="preserve"> or contact the energy retailers directly.</t>
    </r>
  </si>
  <si>
    <t>Tab colours:</t>
  </si>
  <si>
    <t>July 2016</t>
  </si>
  <si>
    <t>Access to wholesale rates, web chat and self service</t>
    <phoneticPr fontId="11" type="noConversion"/>
  </si>
  <si>
    <t>Single</t>
    <phoneticPr fontId="11" type="noConversion"/>
  </si>
  <si>
    <t>Flexi Saver</t>
    <phoneticPr fontId="11" type="noConversion"/>
  </si>
  <si>
    <t>https://secure.energyaustralia.com.au/EnergyPriceFactSheets/Docs/EPFS/E_R_N_GEASY_EA_18_28-07-2016.pdf</t>
  </si>
  <si>
    <t>AusGrid-TOU</t>
    <phoneticPr fontId="11" type="noConversion"/>
  </si>
  <si>
    <t>o</t>
    <phoneticPr fontId="11" type="noConversion"/>
  </si>
  <si>
    <t>http://www.urthenergy.com.au/client_images/1811629.pdf</t>
  </si>
  <si>
    <t>y</t>
    <phoneticPr fontId="11" type="noConversion"/>
  </si>
  <si>
    <t>n</t>
    <phoneticPr fontId="11" type="noConversion"/>
  </si>
  <si>
    <t>N</t>
    <phoneticPr fontId="11" type="noConversion"/>
  </si>
  <si>
    <t>July 2014</t>
  </si>
  <si>
    <t>Alinta Energy</t>
  </si>
  <si>
    <t>July 2013</t>
  </si>
  <si>
    <r>
      <t xml:space="preserve">Essential/Country Energy </t>
    </r>
    <r>
      <rPr>
        <b/>
        <sz val="10"/>
        <rFont val="Verdana"/>
        <family val="2"/>
      </rPr>
      <t>(ESS/CE)</t>
    </r>
  </si>
  <si>
    <t>July 2012</t>
  </si>
  <si>
    <r>
      <t>Ausgrid/Energy Australia</t>
    </r>
    <r>
      <rPr>
        <b/>
        <sz val="10"/>
        <rFont val="Verdana"/>
        <family val="2"/>
      </rPr>
      <t xml:space="preserve"> (AG/EA)</t>
    </r>
  </si>
  <si>
    <t>July 2011</t>
  </si>
  <si>
    <r>
      <t xml:space="preserve">Endeavour Energy/Integral </t>
    </r>
    <r>
      <rPr>
        <b/>
        <sz val="10"/>
        <rFont val="Verdana"/>
        <family val="2"/>
      </rPr>
      <t>(END/Inte)</t>
    </r>
  </si>
  <si>
    <t>July 2010</t>
  </si>
  <si>
    <t>Diamond Energy</t>
  </si>
  <si>
    <t>July 2009</t>
  </si>
  <si>
    <t>Dodo Power &amp; Gas</t>
  </si>
  <si>
    <r>
      <t xml:space="preserve">The reports and workbooks are available at </t>
    </r>
    <r>
      <rPr>
        <b/>
        <sz val="11"/>
        <rFont val="Arial"/>
        <family val="2"/>
      </rPr>
      <t>www.vinnies.org.au/energy</t>
    </r>
  </si>
  <si>
    <t>July 2008</t>
  </si>
  <si>
    <t>EnergyAustralia</t>
  </si>
  <si>
    <t>https://connectto.dodo.com/EnergySignup2015/pricefactsheet/GetPdfDocument?filepath=PriceFactSheets%5cEssentialEnergy%5cConsumer%5cPower%5cEssential+Residential+Electricity+Market+Offer+01-09-2016.pdf</t>
  </si>
  <si>
    <t>TOU</t>
    <phoneticPr fontId="11" type="noConversion"/>
  </si>
  <si>
    <t>Essential Energy</t>
    <phoneticPr fontId="11" type="noConversion"/>
  </si>
  <si>
    <t>Single</t>
    <phoneticPr fontId="11" type="noConversion"/>
  </si>
  <si>
    <t>By May Mauseth Johnston, Alviss Consulting Pty Ltd</t>
  </si>
  <si>
    <t xml:space="preserve">This workbook is copyright. All works contained in it are St Vincent de Paul Society and Alviss Consulting’s </t>
  </si>
  <si>
    <t>intellectual property and subject to copyright. Apart from any use permitted under the Copyright Act 1968 (Ctw),</t>
  </si>
  <si>
    <t>http://assistly-production.s3.amazonaws.com/231380/kb_article_attachments/93839/NSW_Essential-_Energy_with_benefits_%28Effective_1_September_2016%29_original.pdf?AWSAccessKeyId=AKIAJNSFWOZ6ZS23BMKQ&amp;Expires=1473654281&amp;Signature=f0ecUub0TnGjxtmPlTniwxwvRzk%3D&amp;response-content-disposition=filename%3D%22NSW_Essential-_Energy_with_benefits_%28Effective_1_September_2016%29.pdf%22&amp;response-content-type=application%2Fpdf</t>
  </si>
  <si>
    <t>n</t>
    <phoneticPr fontId="11" type="noConversion"/>
  </si>
  <si>
    <t>net</t>
    <phoneticPr fontId="11" type="noConversion"/>
  </si>
  <si>
    <t>N</t>
    <phoneticPr fontId="11" type="noConversion"/>
  </si>
  <si>
    <t>The energy offers, tariffs and bill calculations presented in this workbook should be used as a general guide only and should not be</t>
  </si>
  <si>
    <t>relied upon. The workbook is not an appropriate substitute for obtaining an offer from an energy retailer.  The information presented</t>
  </si>
  <si>
    <r>
      <t>Acknowledgement:</t>
    </r>
    <r>
      <rPr>
        <sz val="11"/>
        <rFont val="Arial"/>
        <family val="2"/>
      </rPr>
      <t xml:space="preserve"> The St Vincent de Paul Society received funding from Energy Consumers Australia (ECA)</t>
    </r>
  </si>
  <si>
    <t>in the workbook is not provided as financial advice. While we have taken great care to ensure accuracy of the information provided in this</t>
  </si>
  <si>
    <t>workbook, it is suitable for use only as a research and advocacy tool. We do not accept any legal responsibility for errors or inaccuracies.</t>
  </si>
  <si>
    <t xml:space="preserve">The St Vincent de Paul Society and Alviss Consulting Pty Ltd do not accept liability for any action taken based on the information provided in </t>
  </si>
  <si>
    <t>Endeavour</t>
    <phoneticPr fontId="11" type="noConversion"/>
  </si>
  <si>
    <t>https://connectto.dodo.com/EnergySignup2015/pricefactsheet/GetPdfDocument?filepath=PriceFactSheets%5cEndeavourEnergy%5cConsumer%5cPower%5cEndeavour+Residential+Electricity+Market+Offer+01-09-2016.pdf</t>
  </si>
  <si>
    <t>Endeavour</t>
    <phoneticPr fontId="11" type="noConversion"/>
  </si>
  <si>
    <t>Single</t>
    <phoneticPr fontId="11" type="noConversion"/>
  </si>
  <si>
    <t>https://www.agl.com.au/-/media/AGLData/DistributorData/PDFs/PriceFactSheet_AGL199920MR.pdf</t>
  </si>
  <si>
    <t>AusGrid</t>
    <phoneticPr fontId="11" type="noConversion"/>
  </si>
  <si>
    <t>Single</t>
    <phoneticPr fontId="11" type="noConversion"/>
  </si>
  <si>
    <t>NSW-Single</t>
    <phoneticPr fontId="11" type="noConversion"/>
  </si>
  <si>
    <t>o</t>
    <phoneticPr fontId="11" type="noConversion"/>
  </si>
  <si>
    <t>https://www.simplyenergy.com.au/docs/default-source/epfs_pdf_data/pricefactsheet_sim153331mr7f423990453464788f06ff0000ae2471.pdf?Status=Master&amp;sfvrsn=2</t>
  </si>
  <si>
    <t>Mojo Power</t>
    <phoneticPr fontId="11" type="noConversion"/>
  </si>
  <si>
    <t>Standard Energy Pass</t>
    <phoneticPr fontId="11" type="noConversion"/>
  </si>
  <si>
    <t>https://www.originenergy.com.au/content/dam/origin/residential/docs/energy-price-fact-sheets/nsw/20160616/NSW_Electricity_Residential_Essential%20Energy_OriginSaver13.PDF</t>
  </si>
  <si>
    <t>http://www.powerdirect.com.au/www/326/1001127/1036625.asp?frombox=true&amp;page=&amp;lastobjectid=&amp;lastsourceid=&amp;getobjecttype=1000039&amp;searchstring=2000&amp;selecttype=2</t>
  </si>
  <si>
    <t>y</t>
    <phoneticPr fontId="11" type="noConversion"/>
  </si>
  <si>
    <t>n</t>
    <phoneticPr fontId="11" type="noConversion"/>
  </si>
  <si>
    <t>n</t>
    <phoneticPr fontId="11" type="noConversion"/>
  </si>
  <si>
    <t>o</t>
    <phoneticPr fontId="11" type="noConversion"/>
  </si>
  <si>
    <t>http://www.momentumenergy.com.au/docs/default-source/price-sheets/nsw-smilepower-resi-endeavour.pdf?sfvrsn=22</t>
  </si>
  <si>
    <t>https://www.agl.com.au/-/media/AGLData/DistributorData/PDFs/PriceFactSheet_AGL199921MR.pdf</t>
  </si>
  <si>
    <t>Annual bill incl guaranteed discounts (EXCL GST)</t>
    <phoneticPr fontId="11" type="noConversion"/>
  </si>
  <si>
    <t>Annual bill incl conditional discounts (EXCL GST)</t>
    <phoneticPr fontId="11" type="noConversion"/>
  </si>
  <si>
    <t>Annual bill incl guaranteed discounts &amp; FIT credit (EXCL GST)</t>
    <phoneticPr fontId="11" type="noConversion"/>
  </si>
  <si>
    <t>Annual bill incl conditional discounts &amp; FIT credit (EXCL GST)</t>
    <phoneticPr fontId="11" type="noConversion"/>
  </si>
  <si>
    <t>http://assistly-production.s3.amazonaws.com/231380/kb_article_attachments/93840/NSW_Endeavour_-_Energy_with_benefits_%28Effective_1_September_2016%29_original.pdf?AWSAccessKeyId=AKIAJNSFWOZ6ZS23BMKQ&amp;Expires=1473654230&amp;Signature=DXF0TRFcRcdZJJM9WNsOPg%2B13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t>
  </si>
  <si>
    <t>n</t>
    <phoneticPr fontId="11" type="noConversion"/>
  </si>
  <si>
    <t>TOU</t>
    <phoneticPr fontId="11" type="noConversion"/>
  </si>
  <si>
    <t>y</t>
    <phoneticPr fontId="11" type="noConversion"/>
  </si>
  <si>
    <t>n</t>
    <phoneticPr fontId="11" type="noConversion"/>
  </si>
  <si>
    <t>o</t>
    <phoneticPr fontId="11" type="noConversion"/>
  </si>
  <si>
    <t>http://www.powershop.com.au/content/prices/nsw/Essential/Residential/PSH-StandardSaver-EssentialResidential-60701.pdf</t>
  </si>
  <si>
    <t>https://cpg.commander.com/GeneralPricingInfo/ViewFile/Ausgrid%20Residential%20Electricity%20Market%20Offer%202016-09-01-pdf</t>
  </si>
  <si>
    <t>y</t>
    <phoneticPr fontId="11" type="noConversion"/>
  </si>
  <si>
    <t>n</t>
    <phoneticPr fontId="11" type="noConversion"/>
  </si>
  <si>
    <t>N</t>
    <phoneticPr fontId="11" type="noConversion"/>
  </si>
  <si>
    <t>y</t>
    <phoneticPr fontId="11" type="noConversion"/>
  </si>
  <si>
    <t>n</t>
    <phoneticPr fontId="11" type="noConversion"/>
  </si>
  <si>
    <t>N</t>
    <phoneticPr fontId="11" type="noConversion"/>
  </si>
  <si>
    <t>Dodo Power &amp; Gas</t>
    <phoneticPr fontId="11" type="noConversion"/>
  </si>
  <si>
    <t>y</t>
    <phoneticPr fontId="11" type="noConversion"/>
  </si>
  <si>
    <t>Standard Energy Pass</t>
    <phoneticPr fontId="11" type="noConversion"/>
  </si>
  <si>
    <t>n</t>
    <phoneticPr fontId="11" type="noConversion"/>
  </si>
  <si>
    <t>Endeavour</t>
    <phoneticPr fontId="11" type="noConversion"/>
  </si>
  <si>
    <t>http://www.powershop.com.au/content/prices/nsw/Endeavour/Residential/PSH-StandardSaver-EndeavourResidential-60701.pdf</t>
  </si>
  <si>
    <t>y</t>
    <phoneticPr fontId="11" type="noConversion"/>
  </si>
  <si>
    <t>n</t>
    <phoneticPr fontId="11" type="noConversion"/>
  </si>
  <si>
    <t>o</t>
    <phoneticPr fontId="11" type="noConversion"/>
  </si>
  <si>
    <t>N</t>
    <phoneticPr fontId="11" type="noConversion"/>
  </si>
  <si>
    <t>https://www.simplyenergy.com.au/docs/default-source/epfs_pdf_data/pricefactsheet_sim153262mr62413990453464788f06ff0000ae2471.pdf?Status=Master&amp;sfvrsn=2</t>
  </si>
  <si>
    <t>https://connectto.dodo.com/EnergySignup2015/pricefactsheet/GetPdfDocument?filepath=PriceFactSheets%5cAusgrid%5cConsumer%5cPower%5cAusgrid+Residential+Electricity+Market+Offer+01-09-2016.pdf</t>
  </si>
  <si>
    <t>o</t>
    <phoneticPr fontId="11" type="noConversion"/>
  </si>
  <si>
    <t>n</t>
    <phoneticPr fontId="11" type="noConversion"/>
  </si>
  <si>
    <t>o</t>
    <phoneticPr fontId="11" type="noConversion"/>
  </si>
  <si>
    <t>N</t>
    <phoneticPr fontId="11" type="noConversion"/>
  </si>
  <si>
    <t>Powershop</t>
    <phoneticPr fontId="11" type="noConversion"/>
  </si>
  <si>
    <t>Monthly e-billing and direct debit payment only + Account establishment fee ($99) may apply.</t>
    <phoneticPr fontId="11" type="noConversion"/>
  </si>
  <si>
    <t>Changed</t>
    <phoneticPr fontId="11" type="noConversion"/>
  </si>
  <si>
    <t>Origin Energy</t>
    <phoneticPr fontId="11" type="noConversion"/>
  </si>
  <si>
    <t>Saver</t>
    <phoneticPr fontId="11" type="noConversion"/>
  </si>
  <si>
    <t>o</t>
    <phoneticPr fontId="11" type="noConversion"/>
  </si>
  <si>
    <t>o</t>
    <phoneticPr fontId="11" type="noConversion"/>
  </si>
  <si>
    <t>AusGrid-TOU</t>
    <phoneticPr fontId="11" type="noConversion"/>
  </si>
  <si>
    <t>https://www.redenergy.com.au/docs/nsw_price_fact_sheets/Red-Energy-NSW-Easy-Saver-10%25-Residential-Endeavour.pdf</t>
  </si>
  <si>
    <t>Endeavour-TOU</t>
    <phoneticPr fontId="11" type="noConversion"/>
  </si>
  <si>
    <t>NSW</t>
    <phoneticPr fontId="11" type="noConversion"/>
  </si>
  <si>
    <t>AusGrid</t>
    <phoneticPr fontId="11" type="noConversion"/>
  </si>
  <si>
    <t>TOU</t>
    <phoneticPr fontId="11" type="noConversion"/>
  </si>
  <si>
    <t>AusGrid-TOU</t>
    <phoneticPr fontId="11" type="noConversion"/>
  </si>
  <si>
    <t>https://www.agl.com.au/-/media/AGLData/DistributorData/PDFs/PriceFactSheet_AGL199922MR.pdf</t>
  </si>
  <si>
    <t>Endeavour-TOU</t>
    <phoneticPr fontId="11" type="noConversion"/>
  </si>
  <si>
    <t>https://www.agl.com.au/-/media/AGLData/DistributorData/PDFs/PriceFactSheet_AGL199924MR.pdf</t>
  </si>
  <si>
    <t>https://cpg.commander.com/GeneralPricingInfo/ViewFile/Endeavour%20Residential%20Electricity%20Market%20Offer%202016-09-01-pdf</t>
  </si>
  <si>
    <t>y</t>
    <phoneticPr fontId="11" type="noConversion"/>
  </si>
  <si>
    <t>n</t>
    <phoneticPr fontId="11" type="noConversion"/>
  </si>
  <si>
    <t>20 percent</t>
    <phoneticPr fontId="11" type="noConversion"/>
  </si>
  <si>
    <t>https://www.agl.com.au/-/media/AGLData/DistributorData/PDFs/PriceFactSheet_AGL187865MR.pdf</t>
  </si>
  <si>
    <t>y</t>
    <phoneticPr fontId="11" type="noConversion"/>
  </si>
  <si>
    <t>n</t>
    <phoneticPr fontId="11" type="noConversion"/>
  </si>
  <si>
    <t>o</t>
    <phoneticPr fontId="11" type="noConversion"/>
  </si>
  <si>
    <t>N</t>
    <phoneticPr fontId="11" type="noConversion"/>
  </si>
  <si>
    <t>2) Monitor the impact tariff changes have on household bills and energy affordability</t>
  </si>
  <si>
    <t>http://www.momentumenergy.com.au/docs/default-source/price-sheets/nsw-smilepower-resi-ausgrid.pdf?sfvrsn=26</t>
  </si>
  <si>
    <t>AusGrid</t>
    <phoneticPr fontId="11" type="noConversion"/>
  </si>
  <si>
    <t>Controlled</t>
    <phoneticPr fontId="11" type="noConversion"/>
  </si>
  <si>
    <t>Flexi Saver</t>
  </si>
  <si>
    <t>n</t>
    <phoneticPr fontId="11" type="noConversion"/>
  </si>
  <si>
    <t>y</t>
    <phoneticPr fontId="11" type="noConversion"/>
  </si>
  <si>
    <t>N</t>
    <phoneticPr fontId="11" type="noConversion"/>
  </si>
  <si>
    <t>1) Single rate (also known as flat rate). Typically used in dual fuel households.</t>
  </si>
  <si>
    <t>NSW</t>
    <phoneticPr fontId="11" type="noConversion"/>
  </si>
  <si>
    <t>TOU</t>
    <phoneticPr fontId="11" type="noConversion"/>
  </si>
  <si>
    <t>NSW</t>
    <phoneticPr fontId="11" type="noConversion"/>
  </si>
  <si>
    <t>Single</t>
    <phoneticPr fontId="11" type="noConversion"/>
  </si>
  <si>
    <t>y</t>
    <phoneticPr fontId="11" type="noConversion"/>
  </si>
  <si>
    <t>quarter</t>
    <phoneticPr fontId="11" type="noConversion"/>
  </si>
  <si>
    <t>net</t>
    <phoneticPr fontId="11" type="noConversion"/>
  </si>
  <si>
    <t>quarter</t>
    <phoneticPr fontId="11" type="noConversion"/>
  </si>
  <si>
    <t>y</t>
    <phoneticPr fontId="11" type="noConversion"/>
  </si>
  <si>
    <t>n</t>
    <phoneticPr fontId="11" type="noConversion"/>
  </si>
  <si>
    <t>n</t>
    <phoneticPr fontId="11" type="noConversion"/>
  </si>
  <si>
    <t>o</t>
    <phoneticPr fontId="11" type="noConversion"/>
  </si>
  <si>
    <t>N</t>
    <phoneticPr fontId="11" type="noConversion"/>
  </si>
  <si>
    <t>NSW</t>
    <phoneticPr fontId="11" type="noConversion"/>
  </si>
  <si>
    <t>AusGrid</t>
    <phoneticPr fontId="11" type="noConversion"/>
  </si>
  <si>
    <t>Single</t>
    <phoneticPr fontId="11" type="noConversion"/>
  </si>
  <si>
    <t>Simply Energy</t>
    <phoneticPr fontId="11" type="noConversion"/>
  </si>
  <si>
    <t>quarter</t>
    <phoneticPr fontId="11" type="noConversion"/>
  </si>
  <si>
    <t>NSW-Single</t>
    <phoneticPr fontId="11" type="noConversion"/>
  </si>
  <si>
    <t>solar (net/gross)</t>
  </si>
  <si>
    <t>FIT (c/kWh)</t>
    <phoneticPr fontId="11" type="noConversion"/>
  </si>
  <si>
    <t>Comments</t>
    <phoneticPr fontId="11" type="noConversion"/>
  </si>
  <si>
    <t>Source</t>
    <phoneticPr fontId="11" type="noConversion"/>
  </si>
  <si>
    <t>Update status</t>
    <phoneticPr fontId="11" type="noConversion"/>
  </si>
  <si>
    <t>Summer or winter peak (s/w)</t>
    <phoneticPr fontId="11" type="noConversion"/>
  </si>
  <si>
    <t>Number of peak months</t>
    <phoneticPr fontId="11" type="noConversion"/>
  </si>
  <si>
    <t>Distribution businesses:</t>
  </si>
  <si>
    <t>http://assistly-production.s3.amazonaws.com/231380/kb_article_attachments/93840/NSW_Endeavour_-_Energy_with_benefits_%28Effective_1_September_2016%29_original.pdf?AWSAccessKeyId=AKIAJNSFWOZ6ZS23BMKQ&amp;Expires=1473654230&amp;Signature=DXF0TRFcRcdZJJM9WNsOPg%2B15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t>
  </si>
  <si>
    <t>n</t>
    <phoneticPr fontId="11" type="noConversion"/>
  </si>
  <si>
    <t>n</t>
    <phoneticPr fontId="11" type="noConversion"/>
  </si>
  <si>
    <t>N</t>
    <phoneticPr fontId="11" type="noConversion"/>
  </si>
  <si>
    <t>Changed</t>
    <phoneticPr fontId="11" type="noConversion"/>
  </si>
  <si>
    <t>Red Energy</t>
    <phoneticPr fontId="11" type="noConversion"/>
  </si>
  <si>
    <t>Easy Saver</t>
    <phoneticPr fontId="11" type="noConversion"/>
  </si>
  <si>
    <t>https://www.originenergy.com.au/content/dam/origin/residential/docs/energy-price-fact-sheets/nsw/20160616/NSW_Electricity_Residential_Endeavour%20Energy_OriginSaver13.PDF</t>
  </si>
  <si>
    <t>Saver</t>
    <phoneticPr fontId="11" type="noConversion"/>
  </si>
  <si>
    <t>quarter</t>
    <phoneticPr fontId="11" type="noConversion"/>
  </si>
  <si>
    <t>NSW-Controlled 1</t>
    <phoneticPr fontId="11" type="noConversion"/>
  </si>
  <si>
    <t>NSW</t>
    <phoneticPr fontId="11" type="noConversion"/>
  </si>
  <si>
    <t>Endeavour</t>
    <phoneticPr fontId="11" type="noConversion"/>
  </si>
  <si>
    <t>The rates are average as they vary every quarter.</t>
    <phoneticPr fontId="11" type="noConversion"/>
  </si>
  <si>
    <t>http://www.powerdirect.com.au/www/326/1001127/1036625.asp?frombox=true&amp;page=&amp;lastobjectid=&amp;lastsourceid=&amp;getobjecttype=1000039&amp;searchstring=2644&amp;selecttype=11</t>
  </si>
  <si>
    <t>AusGrid-TOU</t>
    <phoneticPr fontId="11" type="noConversion"/>
  </si>
  <si>
    <t>Powerdirect</t>
  </si>
  <si>
    <t>*As domestic electricity offers currently depend on the type of metering installed at the premises,</t>
  </si>
  <si>
    <t>AGL</t>
  </si>
  <si>
    <t>Approx. incentive value ($)</t>
    <phoneticPr fontId="11" type="noConversion"/>
  </si>
  <si>
    <t>Dual fuel condition? (Y/N)</t>
    <phoneticPr fontId="11" type="noConversion"/>
  </si>
  <si>
    <t>Momentum Energy</t>
    <phoneticPr fontId="11" type="noConversion"/>
  </si>
  <si>
    <t>SmilePower</t>
    <phoneticPr fontId="11" type="noConversion"/>
  </si>
  <si>
    <t>http://www.momentumenergy.com.au/docs/default-source/price-sheets/nsw-smilepower-resi-essential.pdf?sfvrsn=22</t>
  </si>
  <si>
    <t>Quarterly bill</t>
  </si>
  <si>
    <t>Seasonal Off-peak: Off-peak rate (c/kWh)</t>
    <phoneticPr fontId="11" type="noConversion"/>
  </si>
  <si>
    <t>Cont' off peak</t>
    <phoneticPr fontId="11" type="noConversion"/>
  </si>
  <si>
    <t>Other Direct Debit Incentive (y/n)</t>
    <phoneticPr fontId="11" type="noConversion"/>
  </si>
  <si>
    <t>CovaU</t>
    <phoneticPr fontId="11" type="noConversion"/>
  </si>
  <si>
    <t>Monthly billing</t>
    <phoneticPr fontId="11" type="noConversion"/>
  </si>
  <si>
    <t>ID</t>
  </si>
  <si>
    <t>DD discount off usage (%)</t>
    <phoneticPr fontId="11" type="noConversion"/>
  </si>
  <si>
    <t>https://www.simplyenergy.com.au/docs/default-source/epfs_pdf_data/pricefactsheet_sim153328mr6a423990453464788f06ff0000ae2471.pdf?Status=Master&amp;sfvrsn=2</t>
  </si>
  <si>
    <t>https://www.simplyenergy.com.au/docs/default-source/epfs_pdf_data/pricefactsheet_sim153319mr2b423990453464788f06ff0000ae2471.pdf?Status=Master&amp;sfvrsn=2</t>
  </si>
  <si>
    <t>https://www.simplyenergy.com.au/docs/default-source/epfs_pdf_data/pricefactsheet_sim153325mr55423990453464788f06ff0000ae2471.pdf?Status=Master&amp;sfvrsn=2</t>
  </si>
  <si>
    <t>Controlled</t>
    <phoneticPr fontId="11" type="noConversion"/>
  </si>
  <si>
    <t>NSW-Single</t>
    <phoneticPr fontId="11" type="noConversion"/>
  </si>
  <si>
    <t>o</t>
    <phoneticPr fontId="11" type="noConversion"/>
  </si>
  <si>
    <t>N</t>
    <phoneticPr fontId="11" type="noConversion"/>
  </si>
  <si>
    <t>y</t>
    <phoneticPr fontId="11" type="noConversion"/>
  </si>
  <si>
    <t>n</t>
    <phoneticPr fontId="11" type="noConversion"/>
  </si>
  <si>
    <t>Changed</t>
    <phoneticPr fontId="11" type="noConversion"/>
  </si>
  <si>
    <t>EnergyAustralia</t>
    <phoneticPr fontId="11" type="noConversion"/>
  </si>
  <si>
    <t xml:space="preserve">Flexi Saver </t>
    <phoneticPr fontId="11" type="noConversion"/>
  </si>
  <si>
    <t>https://www.simplyenergy.com.au/docs/default-source/epfs_pdf_data/pricefactsheet_sim153316mr16423990453464788f06ff0000ae2471.pdf?Status=Master&amp;sfvrsn=2</t>
  </si>
  <si>
    <t>Changed</t>
    <phoneticPr fontId="11" type="noConversion"/>
  </si>
  <si>
    <t>Endeavour</t>
    <phoneticPr fontId="11" type="noConversion"/>
  </si>
  <si>
    <t>https://www.simplyenergy.com.au/docs/default-source/epfs_pdf_data/pricefactsheet_sim153313mr01423990453464788f06ff0000ae2471.pdf?Status=Master&amp;sfvrsn=2</t>
  </si>
  <si>
    <t>y</t>
    <phoneticPr fontId="11" type="noConversion"/>
  </si>
  <si>
    <t>N</t>
    <phoneticPr fontId="11" type="noConversion"/>
  </si>
  <si>
    <t>AusGrid</t>
    <phoneticPr fontId="11" type="noConversion"/>
  </si>
  <si>
    <t>Controlled</t>
    <phoneticPr fontId="11" type="noConversion"/>
  </si>
  <si>
    <t>Powerdirect</t>
    <phoneticPr fontId="11" type="noConversion"/>
  </si>
  <si>
    <t>Monthly e-billing and direct debit payment only + Account establishment fee ($99) may apply.</t>
    <phoneticPr fontId="11" type="noConversion"/>
  </si>
  <si>
    <t>http://www.urthenergy.com.au/client_images/1811642.pdf</t>
  </si>
  <si>
    <t>http://diamondenergy.com.au/wp-content/uploads/2016/07/DE-Energy-Price-Fact-Sheet-R-EV-16.pdf</t>
  </si>
  <si>
    <t>NSW</t>
    <phoneticPr fontId="11" type="noConversion"/>
  </si>
  <si>
    <t>Single</t>
    <phoneticPr fontId="11" type="noConversion"/>
  </si>
  <si>
    <t>http://diamondenergy.com.au/wp-content/uploads/2016/07/DE-Energy-Price-Fact-Sheet-R-AU-16.pdf</t>
  </si>
  <si>
    <t>o</t>
    <phoneticPr fontId="11" type="noConversion"/>
  </si>
  <si>
    <t>n</t>
    <phoneticPr fontId="11" type="noConversion"/>
  </si>
  <si>
    <t>N</t>
    <phoneticPr fontId="11" type="noConversion"/>
  </si>
  <si>
    <t>Controlled</t>
    <phoneticPr fontId="11" type="noConversion"/>
  </si>
  <si>
    <t>NSW</t>
    <phoneticPr fontId="11" type="noConversion"/>
  </si>
  <si>
    <t>Single</t>
    <phoneticPr fontId="11" type="noConversion"/>
  </si>
  <si>
    <t>EnergyAustralia</t>
    <phoneticPr fontId="11" type="noConversion"/>
  </si>
  <si>
    <t xml:space="preserve">Flexi Saver </t>
    <phoneticPr fontId="11" type="noConversion"/>
  </si>
  <si>
    <t>NSW-Single</t>
    <phoneticPr fontId="11" type="noConversion"/>
  </si>
  <si>
    <t>n</t>
    <phoneticPr fontId="11" type="noConversion"/>
  </si>
  <si>
    <t>net</t>
    <phoneticPr fontId="11" type="noConversion"/>
  </si>
  <si>
    <t>Split week tariff: Shoulder - weekdays (c/kWh)</t>
    <phoneticPr fontId="11" type="noConversion"/>
  </si>
  <si>
    <t>Split week tariff: Shoulder - weekends (c/kWh)</t>
    <phoneticPr fontId="11" type="noConversion"/>
  </si>
  <si>
    <t>Seasonal shoulder: off peak season rate (c/kWh)</t>
    <phoneticPr fontId="11" type="noConversion"/>
  </si>
  <si>
    <t>Update status</t>
    <phoneticPr fontId="11" type="noConversion"/>
  </si>
  <si>
    <t>NSW</t>
    <phoneticPr fontId="11" type="noConversion"/>
  </si>
  <si>
    <t>Essential Energy</t>
    <phoneticPr fontId="11" type="noConversion"/>
  </si>
  <si>
    <t>N</t>
    <phoneticPr fontId="11" type="noConversion"/>
  </si>
  <si>
    <t>y</t>
    <phoneticPr fontId="11" type="noConversion"/>
  </si>
  <si>
    <t>n</t>
    <phoneticPr fontId="11" type="noConversion"/>
  </si>
  <si>
    <t>o</t>
    <phoneticPr fontId="11" type="noConversion"/>
  </si>
  <si>
    <t>http://www.powerdirect.com.au/www/326/1001127/1036625.asp?frombox=true&amp;page=&amp;lastobjectid=&amp;lastsourceid=&amp;getobjecttype=1000039&amp;searchstring=2000&amp;selecttype=3</t>
  </si>
  <si>
    <t>http://www.powerdirect.com.au/www/326/1001127/1036625.asp?frombox=true&amp;page=&amp;lastobjectid=&amp;lastsourceid=&amp;getobjecttype=1000039&amp;searchstring=2000&amp;selecttype=5</t>
  </si>
  <si>
    <t>https://www.redenergy.com.au/docs/nsw_price_fact_sheets/Red-Energy-NSW-Easy-Saver-10%25-Residential-Ausgrid.pdf</t>
  </si>
  <si>
    <t>n</t>
    <phoneticPr fontId="11" type="noConversion"/>
  </si>
  <si>
    <t>o</t>
    <phoneticPr fontId="11" type="noConversion"/>
  </si>
  <si>
    <t>Diamond Energy</t>
    <phoneticPr fontId="11" type="noConversion"/>
  </si>
  <si>
    <t>Pay on time discount</t>
    <phoneticPr fontId="11" type="noConversion"/>
  </si>
  <si>
    <t>http://www.powerdirect.com.au/www/326/1001127/1036625.asp?frombox=true&amp;page=&amp;lastobjectid=&amp;lastsourceid=&amp;getobjecttype=1000039&amp;searchstring=2780&amp;selecttype=8</t>
  </si>
  <si>
    <t>AusGrid</t>
    <phoneticPr fontId="11" type="noConversion"/>
  </si>
  <si>
    <t>NSW</t>
    <phoneticPr fontId="11" type="noConversion"/>
  </si>
  <si>
    <t>y</t>
    <phoneticPr fontId="11" type="noConversion"/>
  </si>
  <si>
    <t>NSW</t>
    <phoneticPr fontId="11" type="noConversion"/>
  </si>
  <si>
    <t>N</t>
    <phoneticPr fontId="11" type="noConversion"/>
  </si>
  <si>
    <t>NSW</t>
    <phoneticPr fontId="11" type="noConversion"/>
  </si>
  <si>
    <t>Endeavour</t>
    <phoneticPr fontId="11" type="noConversion"/>
  </si>
  <si>
    <t>TOU</t>
    <phoneticPr fontId="11" type="noConversion"/>
  </si>
  <si>
    <t>https://www.simplyenergy.com.au/docs/default-source/epfs_pdf_data/pricefactsheet_sim153271mrc2413990453464788f06ff0000ae2471.pdf?Status=Master&amp;sfvrsn=2</t>
  </si>
  <si>
    <t>Off peak 3rd step (kWh)</t>
    <phoneticPr fontId="11" type="noConversion"/>
  </si>
  <si>
    <t>Off peak 4th rate (c/kWh)</t>
    <phoneticPr fontId="11" type="noConversion"/>
  </si>
  <si>
    <t>Off peak 2nd rate (c/kWh)</t>
    <phoneticPr fontId="11" type="noConversion"/>
  </si>
  <si>
    <t>Off peak 2nd step (kWh)</t>
    <phoneticPr fontId="11" type="noConversion"/>
  </si>
  <si>
    <t>Essential Energy</t>
    <phoneticPr fontId="11" type="noConversion"/>
  </si>
  <si>
    <t>Single</t>
    <phoneticPr fontId="11" type="noConversion"/>
  </si>
  <si>
    <t>so</t>
    <phoneticPr fontId="11" type="noConversion"/>
  </si>
  <si>
    <t>Click Energy</t>
    <phoneticPr fontId="11" type="noConversion"/>
  </si>
  <si>
    <t>Shine</t>
    <phoneticPr fontId="11" type="noConversion"/>
  </si>
  <si>
    <t>NSW-Single</t>
    <phoneticPr fontId="11" type="noConversion"/>
  </si>
  <si>
    <t>net</t>
    <phoneticPr fontId="11" type="noConversion"/>
  </si>
  <si>
    <t>E-billing only</t>
    <phoneticPr fontId="11" type="noConversion"/>
  </si>
  <si>
    <t>E-bill discount off bill (%)</t>
    <phoneticPr fontId="11" type="noConversion"/>
  </si>
  <si>
    <t>Peak 2nd step (kWh)</t>
    <phoneticPr fontId="11" type="noConversion"/>
  </si>
  <si>
    <t>Peak 3rd rate (c/kWh)</t>
    <phoneticPr fontId="11" type="noConversion"/>
  </si>
  <si>
    <t>Peak 3rd step (kWh)</t>
    <phoneticPr fontId="11" type="noConversion"/>
  </si>
  <si>
    <t>Timestamp</t>
    <phoneticPr fontId="11" type="noConversion"/>
  </si>
  <si>
    <t>State</t>
    <phoneticPr fontId="11" type="noConversion"/>
  </si>
  <si>
    <t>DB</t>
    <phoneticPr fontId="11" type="noConversion"/>
  </si>
  <si>
    <t>DB Zone</t>
    <phoneticPr fontId="11" type="noConversion"/>
  </si>
  <si>
    <t>Meter type</t>
    <phoneticPr fontId="11" type="noConversion"/>
  </si>
  <si>
    <t>Effective from</t>
    <phoneticPr fontId="11" type="noConversion"/>
  </si>
  <si>
    <t>Solar (y/n)</t>
    <phoneticPr fontId="11" type="noConversion"/>
  </si>
  <si>
    <t>The main purpose of this workbook is to provide consumer advocates with a tool to track and analyse</t>
  </si>
  <si>
    <t>quarter</t>
    <phoneticPr fontId="11" type="noConversion"/>
  </si>
  <si>
    <t>http://assistly-production.s3.amazonaws.com/231380/kb_article_attachments/91625/NSW_Ausgrid_-_Market_Offer_%28effective_1_September%29_original.pdf?AWSAccessKeyId=AKIAJNSFWOZ6ZS23BMKQ&amp;Expires=1473652861&amp;Signature=xDCpCOv77mHywO5%2FwBU4nOwqqoo%3D&amp;response-content-disposition=filename%3D%22NSW_Ausgrid_-_Market_Offer_%28effective_1_September%29.pdf%22&amp;response-content-type=application%2Fpdf</t>
  </si>
  <si>
    <t>Controlled</t>
    <phoneticPr fontId="11" type="noConversion"/>
  </si>
  <si>
    <t>https://secure.energyaustralia.com.au/EnergyPriceFactSheets/Docs/EPFS/E_R_N_GEASY_IE_18_28-07-2016.pdf</t>
  </si>
  <si>
    <t>Endeavour-TOU</t>
    <phoneticPr fontId="11" type="noConversion"/>
  </si>
  <si>
    <t>o</t>
    <phoneticPr fontId="11" type="noConversion"/>
  </si>
  <si>
    <t>NSW-Controlled 1</t>
    <phoneticPr fontId="11" type="noConversion"/>
  </si>
  <si>
    <t>http://assistly-production.s3.amazonaws.com/231380/kb_article_attachments/93840/NSW_Endeavour_-_Energy_with_benefits_%28Effective_1_September_2016%29_original.pdf?AWSAccessKeyId=AKIAJNSFWOZ6ZS23BMKQ&amp;Expires=1473654230&amp;Signature=DXF0TRFcRcdZJJM9WNsOPg%2B12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t>
  </si>
  <si>
    <t>https://www.originenergy.com.au/content/dam/origin/residential/docs/energy-price-fact-sheets/nsw/20160616/NSW_Electricity_Residential_AusGrid_OriginSaver13.PDF</t>
  </si>
  <si>
    <t>Comments</t>
    <phoneticPr fontId="11" type="noConversion"/>
  </si>
  <si>
    <t>Source</t>
    <phoneticPr fontId="11" type="noConversion"/>
  </si>
  <si>
    <t>NSW, AUSGRID NETWORK (NON-METROPOLITAN)</t>
    <phoneticPr fontId="11" type="noConversion"/>
  </si>
  <si>
    <t>Annual bill incl guaranteed discounts &amp; FIT credit (incl GST)</t>
    <phoneticPr fontId="11" type="noConversion"/>
  </si>
  <si>
    <t>Annual bill incl conditional discounts &amp; FIT credit (incl GST)</t>
    <phoneticPr fontId="11" type="noConversion"/>
  </si>
  <si>
    <t>NSW, ENDEAVOUR NETWORK (NON-METROPOLITAN)</t>
    <phoneticPr fontId="11" type="noConversion"/>
  </si>
  <si>
    <t>NSW, AUSGRID NETWORK (Sydney)</t>
    <phoneticPr fontId="11" type="noConversion"/>
  </si>
  <si>
    <t>Red Energy</t>
  </si>
  <si>
    <t>n</t>
    <phoneticPr fontId="11" type="noConversion"/>
  </si>
  <si>
    <t>o</t>
    <phoneticPr fontId="11" type="noConversion"/>
  </si>
  <si>
    <t>y</t>
    <phoneticPr fontId="11" type="noConversion"/>
  </si>
  <si>
    <t>N</t>
    <phoneticPr fontId="11" type="noConversion"/>
  </si>
  <si>
    <t>https://www.redenergy.com.au/docs/nsw_price_fact_sheets/Red-Energy-NSW-Easy-Saver-10%25-Residential-Essential-Energy.pdf</t>
  </si>
  <si>
    <t>https://www.agl.com.au/-/media/AGLData/DistributorData/PDFs/PriceFactSheet_AGL199916MR.pdf</t>
  </si>
  <si>
    <t>Changed</t>
    <phoneticPr fontId="11" type="noConversion"/>
  </si>
  <si>
    <t>quarter</t>
    <phoneticPr fontId="11" type="noConversion"/>
  </si>
  <si>
    <t>NSW-Controlled 1</t>
    <phoneticPr fontId="11" type="noConversion"/>
  </si>
  <si>
    <t>Essential-TOU</t>
    <phoneticPr fontId="11" type="noConversion"/>
  </si>
  <si>
    <t>https://www.agl.com.au/-/media/AGLData/DistributorData/PDFs/PriceFactSheet_AGL199914MR.pdf</t>
  </si>
  <si>
    <t>y</t>
    <phoneticPr fontId="11" type="noConversion"/>
  </si>
  <si>
    <t>n</t>
    <phoneticPr fontId="11" type="noConversion"/>
  </si>
  <si>
    <t>Commander</t>
    <phoneticPr fontId="11" type="noConversion"/>
  </si>
  <si>
    <t>Market offer</t>
    <phoneticPr fontId="11" type="noConversion"/>
  </si>
  <si>
    <t>Bundling options to receive further discounts</t>
    <phoneticPr fontId="11" type="noConversion"/>
  </si>
  <si>
    <t>Off-peak</t>
    <phoneticPr fontId="11" type="noConversion"/>
  </si>
  <si>
    <t>N</t>
    <phoneticPr fontId="11" type="noConversion"/>
  </si>
  <si>
    <t>Peak balance</t>
  </si>
  <si>
    <t>Unchanged</t>
    <phoneticPr fontId="11" type="noConversion"/>
  </si>
  <si>
    <t>Changed</t>
    <phoneticPr fontId="11" type="noConversion"/>
  </si>
  <si>
    <t>NSW</t>
    <phoneticPr fontId="11" type="noConversion"/>
  </si>
  <si>
    <t>n</t>
    <phoneticPr fontId="11" type="noConversion"/>
  </si>
  <si>
    <t>o</t>
    <phoneticPr fontId="11" type="noConversion"/>
  </si>
  <si>
    <t>N</t>
    <phoneticPr fontId="11" type="noConversion"/>
  </si>
  <si>
    <t>http://www.urthenergy.com.au/client_images/1811662.pdf</t>
  </si>
  <si>
    <t>Off peak 1st step (kWh)</t>
    <phoneticPr fontId="11" type="noConversion"/>
  </si>
  <si>
    <t>N</t>
    <phoneticPr fontId="11" type="noConversion"/>
  </si>
  <si>
    <t>St Vincent de Paul Society, NSW Tariff-Tracking Project, Workbook 5: Solar Offers</t>
    <phoneticPr fontId="11" type="noConversion"/>
  </si>
  <si>
    <t>Choose 1.5 or 3.0 kW system:</t>
    <phoneticPr fontId="11" type="noConversion"/>
  </si>
  <si>
    <t>N</t>
    <phoneticPr fontId="11" type="noConversion"/>
  </si>
  <si>
    <t>https://www.agl.com.au/-/media/AGLData/DistributorData/PDFs/PriceFactSheet_AGL199919MR.pdf</t>
  </si>
  <si>
    <t>https://www.agl.com.au/-/media/AGLData/DistributorData/PDFs/PriceFactSheet_AGL199927MR.pdf</t>
  </si>
  <si>
    <t>Dodo Power &amp; Gas</t>
    <phoneticPr fontId="11" type="noConversion"/>
  </si>
  <si>
    <t>N</t>
    <phoneticPr fontId="11" type="noConversion"/>
  </si>
  <si>
    <t>https://cpg.commander.com/GeneralPricingInfo/ViewFile/Essential%20Residential%20Electricity%20Market%20Offer%202016-09-01-pdf</t>
  </si>
  <si>
    <t>NSW</t>
    <phoneticPr fontId="11" type="noConversion"/>
  </si>
  <si>
    <t>Controlled</t>
    <phoneticPr fontId="11" type="noConversion"/>
  </si>
  <si>
    <t>Standard Saver</t>
    <phoneticPr fontId="11" type="noConversion"/>
  </si>
  <si>
    <t>this analysis include the three most common electricity offers based on meter type:</t>
  </si>
  <si>
    <t>Off peak 3rd rate (c/kWh)</t>
    <phoneticPr fontId="11" type="noConversion"/>
  </si>
  <si>
    <t>y</t>
    <phoneticPr fontId="11" type="noConversion"/>
  </si>
  <si>
    <t>https://www.simplyenergy.com.au/docs/default-source/epfs_pdf_data/pricefactsheet_sim153253mr57413990453464788f06ff0000ae2471.pdf?Status=Master&amp;sfvrsn=2</t>
  </si>
  <si>
    <t>*All supply charges published as quarterly charges have been divided by 91 days.</t>
  </si>
  <si>
    <t>n</t>
    <phoneticPr fontId="11" type="noConversion"/>
  </si>
  <si>
    <t>© St Vincent de Paul Society and Alviss Consulting Pty Ltd</t>
  </si>
  <si>
    <t>NSW</t>
    <phoneticPr fontId="11" type="noConversion"/>
  </si>
  <si>
    <t>Single</t>
    <phoneticPr fontId="11" type="noConversion"/>
  </si>
  <si>
    <t>AGL</t>
    <phoneticPr fontId="11" type="noConversion"/>
  </si>
  <si>
    <t xml:space="preserve">Savers </t>
    <phoneticPr fontId="11" type="noConversion"/>
  </si>
  <si>
    <t>quarter</t>
    <phoneticPr fontId="11" type="noConversion"/>
  </si>
  <si>
    <t>NSW-Single</t>
    <phoneticPr fontId="11" type="noConversion"/>
  </si>
  <si>
    <t>net</t>
    <phoneticPr fontId="11" type="noConversion"/>
  </si>
  <si>
    <t>AusGrid</t>
    <phoneticPr fontId="11" type="noConversion"/>
  </si>
  <si>
    <t>N</t>
    <phoneticPr fontId="11" type="noConversion"/>
  </si>
  <si>
    <t>NSW</t>
    <phoneticPr fontId="11" type="noConversion"/>
  </si>
  <si>
    <t>Single</t>
    <phoneticPr fontId="11" type="noConversion"/>
  </si>
  <si>
    <t>Simply Plus</t>
    <phoneticPr fontId="11" type="noConversion"/>
  </si>
  <si>
    <t>net</t>
    <phoneticPr fontId="11" type="noConversion"/>
  </si>
  <si>
    <t>Restricted eligibility? (n/so/nso)</t>
    <phoneticPr fontId="11" type="noConversion"/>
  </si>
  <si>
    <t>TOU tariff:</t>
    <phoneticPr fontId="11" type="noConversion"/>
  </si>
  <si>
    <t>Import shoulder</t>
    <phoneticPr fontId="11" type="noConversion"/>
  </si>
  <si>
    <t>Guaranteed discount off bill (%)</t>
  </si>
  <si>
    <t>POT discount off bill (%)</t>
  </si>
  <si>
    <t>Contract length (months)</t>
  </si>
  <si>
    <t>Simply Energy</t>
    <phoneticPr fontId="11" type="noConversion"/>
  </si>
  <si>
    <t>NSW, ENDEAVOUR NETWORK (Sydney)</t>
    <phoneticPr fontId="11" type="noConversion"/>
  </si>
  <si>
    <t>N</t>
    <phoneticPr fontId="11" type="noConversion"/>
  </si>
  <si>
    <t>https://www.clickenergy.com.au/energy-price-fact-sheets/ausgrid/click-shine/84/</t>
  </si>
  <si>
    <t>NSW</t>
    <phoneticPr fontId="11" type="noConversion"/>
  </si>
  <si>
    <t>Annual consumption only</t>
    <phoneticPr fontId="11" type="noConversion"/>
  </si>
  <si>
    <t>This workbook contains:</t>
  </si>
  <si>
    <t>Retailer</t>
  </si>
  <si>
    <t>Offer</t>
  </si>
  <si>
    <t>Supply charge</t>
  </si>
  <si>
    <t>1st block</t>
  </si>
  <si>
    <t>http://www.powerdirect.com.au/www/326/1001127/1036625.asp?frombox=true&amp;page=&amp;lastobjectid=&amp;lastsourceid=&amp;getobjecttype=1000039&amp;searchstring=2780&amp;selecttype=11</t>
  </si>
  <si>
    <t>n</t>
    <phoneticPr fontId="11" type="noConversion"/>
  </si>
  <si>
    <t>NSW</t>
    <phoneticPr fontId="11" type="noConversion"/>
  </si>
  <si>
    <t>AusGrid</t>
    <phoneticPr fontId="11" type="noConversion"/>
  </si>
  <si>
    <t>Single</t>
    <phoneticPr fontId="11" type="noConversion"/>
  </si>
  <si>
    <t>n</t>
    <phoneticPr fontId="11" type="noConversion"/>
  </si>
  <si>
    <t>Simply Energy</t>
    <phoneticPr fontId="11" type="noConversion"/>
  </si>
  <si>
    <t>quarter</t>
    <phoneticPr fontId="11" type="noConversion"/>
  </si>
  <si>
    <t>http://www.powershop.com.au/content/prices/nsw/Ausgrid/Residential/PSH-StandardSaver-AusgridResidential-60701.pdf</t>
  </si>
  <si>
    <t>Endeavour</t>
    <phoneticPr fontId="11" type="noConversion"/>
  </si>
  <si>
    <t>Endeavour</t>
    <phoneticPr fontId="11" type="noConversion"/>
  </si>
  <si>
    <t>Controlled</t>
    <phoneticPr fontId="11" type="noConversion"/>
  </si>
  <si>
    <t xml:space="preserve">$50 credit if signing up online </t>
    <phoneticPr fontId="11" type="noConversion"/>
  </si>
  <si>
    <t>NSW</t>
    <phoneticPr fontId="11" type="noConversion"/>
  </si>
  <si>
    <t>quarter</t>
    <phoneticPr fontId="11" type="noConversion"/>
  </si>
  <si>
    <t>NSW-Single</t>
    <phoneticPr fontId="11" type="noConversion"/>
  </si>
  <si>
    <t>net</t>
    <phoneticPr fontId="11" type="noConversion"/>
  </si>
  <si>
    <t>Shoulder (c/kWh)</t>
    <phoneticPr fontId="11" type="noConversion"/>
  </si>
  <si>
    <t>Seasonal? (y/n)</t>
    <phoneticPr fontId="11" type="noConversion"/>
  </si>
  <si>
    <t>Solar meter fee (c/day)</t>
    <phoneticPr fontId="11" type="noConversion"/>
  </si>
  <si>
    <t>Name</t>
    <phoneticPr fontId="11" type="noConversion"/>
  </si>
  <si>
    <t>Supply (c/day)</t>
  </si>
  <si>
    <t>Single or peak rate (c/kWh)</t>
    <phoneticPr fontId="11" type="noConversion"/>
  </si>
  <si>
    <t>block type</t>
  </si>
  <si>
    <t>Peak 1st step (kWh)</t>
    <phoneticPr fontId="11" type="noConversion"/>
  </si>
  <si>
    <t>o</t>
    <phoneticPr fontId="11" type="noConversion"/>
  </si>
  <si>
    <t>y</t>
    <phoneticPr fontId="11" type="noConversion"/>
  </si>
  <si>
    <t>Green (y/n/o)</t>
    <phoneticPr fontId="11" type="noConversion"/>
  </si>
  <si>
    <t>Green note</t>
    <phoneticPr fontId="11" type="noConversion"/>
  </si>
  <si>
    <t>Guaranteed discount off bill (%)</t>
    <phoneticPr fontId="11" type="noConversion"/>
  </si>
  <si>
    <t>POT discount off bill (%)</t>
    <phoneticPr fontId="11" type="noConversion"/>
  </si>
  <si>
    <t>DD discount off bill (%)</t>
    <phoneticPr fontId="11" type="noConversion"/>
  </si>
  <si>
    <t>Single</t>
    <phoneticPr fontId="11" type="noConversion"/>
  </si>
  <si>
    <t>n</t>
    <phoneticPr fontId="11" type="noConversion"/>
  </si>
  <si>
    <t>2nd block</t>
  </si>
  <si>
    <t>3rd block</t>
  </si>
  <si>
    <t>4th block</t>
  </si>
  <si>
    <t>Annual bill (excl GST)</t>
  </si>
  <si>
    <t>Lithgow, Kandos, Moss Vale, Nowra, Ulladulla</t>
  </si>
  <si>
    <t>n</t>
    <phoneticPr fontId="11" type="noConversion"/>
  </si>
  <si>
    <t>Essential Energy</t>
    <phoneticPr fontId="11" type="noConversion"/>
  </si>
  <si>
    <t>DISCLAIMER:</t>
  </si>
  <si>
    <t>NSW-Controlled 1</t>
    <phoneticPr fontId="11" type="noConversion"/>
  </si>
  <si>
    <t>N</t>
    <phoneticPr fontId="11" type="noConversion"/>
  </si>
  <si>
    <t>Changed</t>
    <phoneticPr fontId="11" type="noConversion"/>
  </si>
  <si>
    <t>NSW</t>
    <phoneticPr fontId="11" type="noConversion"/>
  </si>
  <si>
    <t>TOU</t>
    <phoneticPr fontId="11" type="noConversion"/>
  </si>
  <si>
    <t>y</t>
    <phoneticPr fontId="11" type="noConversion"/>
  </si>
  <si>
    <t>n</t>
    <phoneticPr fontId="11" type="noConversion"/>
  </si>
  <si>
    <t>http://www.powerdirect.com.au/www/326/1001127/1036625.asp?frombox=true&amp;page=&amp;lastobjectid=&amp;lastsourceid=&amp;getobjecttype=1000039&amp;searchstring=2644&amp;selecttype=9</t>
  </si>
  <si>
    <t>https://secure.energyaustralia.com.au/EnergyPriceFactSheets/Docs/EPFS/E_R_N_GEASY_CE_18_28-07-2016.pdf</t>
  </si>
  <si>
    <t>No ETF after 12 months</t>
    <phoneticPr fontId="11" type="noConversion"/>
  </si>
  <si>
    <t>Retailers:</t>
  </si>
  <si>
    <t>TOU</t>
    <phoneticPr fontId="11" type="noConversion"/>
  </si>
  <si>
    <t>Essential-TOU</t>
    <phoneticPr fontId="11" type="noConversion"/>
  </si>
  <si>
    <t>N</t>
    <phoneticPr fontId="11" type="noConversion"/>
  </si>
  <si>
    <t>https://www.clickenergy.com.au/energy-price-fact-sheets/endeavour/click-shine/90/</t>
  </si>
  <si>
    <t>NSW-Controlled 1</t>
    <phoneticPr fontId="11" type="noConversion"/>
  </si>
  <si>
    <t>n</t>
    <phoneticPr fontId="11" type="noConversion"/>
  </si>
  <si>
    <t>net</t>
    <phoneticPr fontId="11" type="noConversion"/>
  </si>
  <si>
    <t>Endeavour</t>
    <phoneticPr fontId="11" type="noConversion"/>
  </si>
  <si>
    <t>Other incentives</t>
    <phoneticPr fontId="11" type="noConversion"/>
  </si>
  <si>
    <t>Incentive type</t>
    <phoneticPr fontId="11" type="noConversion"/>
  </si>
  <si>
    <t>E-bill discount off usage (%)</t>
    <phoneticPr fontId="11" type="noConversion"/>
  </si>
  <si>
    <t>ETF (Y/N)</t>
    <phoneticPr fontId="11" type="noConversion"/>
  </si>
  <si>
    <t>Limited benefit period? (months)</t>
    <phoneticPr fontId="11" type="noConversion"/>
  </si>
  <si>
    <t>Dual fuel condition? (Y/N)</t>
    <phoneticPr fontId="11" type="noConversion"/>
  </si>
  <si>
    <t>Controlled</t>
    <phoneticPr fontId="11" type="noConversion"/>
  </si>
  <si>
    <t>NSW-Controlled 1</t>
    <phoneticPr fontId="11" type="noConversion"/>
  </si>
  <si>
    <t>Market offer</t>
    <phoneticPr fontId="11" type="noConversion"/>
  </si>
  <si>
    <t>Dual Fuel discount off usage (%)</t>
    <phoneticPr fontId="11" type="noConversion"/>
  </si>
  <si>
    <t>Qtly generation:</t>
    <phoneticPr fontId="11" type="noConversion"/>
  </si>
  <si>
    <t>Import peak</t>
    <phoneticPr fontId="11" type="noConversion"/>
  </si>
  <si>
    <t>Import off peak</t>
    <phoneticPr fontId="11" type="noConversion"/>
  </si>
  <si>
    <t>Insert quarterly consumption between 700 - 4,000 kWh:</t>
    <phoneticPr fontId="11" type="noConversion"/>
  </si>
  <si>
    <t>Qtly import:</t>
    <phoneticPr fontId="11" type="noConversion"/>
  </si>
  <si>
    <t>Off-peak tariff:</t>
    <phoneticPr fontId="11" type="noConversion"/>
  </si>
  <si>
    <t>Qtly export:</t>
    <phoneticPr fontId="11" type="noConversion"/>
  </si>
  <si>
    <t>Annual FIT Credit ($)</t>
    <phoneticPr fontId="11" type="noConversion"/>
  </si>
  <si>
    <t>https://www.clickenergy.com.au/energy-price-fact-sheets/essential/click-shine/98/</t>
  </si>
  <si>
    <t>Unchanged</t>
    <phoneticPr fontId="11" type="noConversion"/>
  </si>
  <si>
    <t>y</t>
    <phoneticPr fontId="11" type="noConversion"/>
  </si>
  <si>
    <t>so</t>
    <phoneticPr fontId="11" type="noConversion"/>
  </si>
  <si>
    <t>Click Energy</t>
    <phoneticPr fontId="11" type="noConversion"/>
  </si>
  <si>
    <t>Shine</t>
    <phoneticPr fontId="11" type="noConversion"/>
  </si>
  <si>
    <t>quarter</t>
    <phoneticPr fontId="11" type="noConversion"/>
  </si>
  <si>
    <t>NSW-Controlled 1</t>
    <phoneticPr fontId="11" type="noConversion"/>
  </si>
  <si>
    <t>n</t>
    <phoneticPr fontId="11" type="noConversion"/>
  </si>
  <si>
    <t>net</t>
    <phoneticPr fontId="11" type="noConversion"/>
  </si>
  <si>
    <t>N</t>
    <phoneticPr fontId="11" type="noConversion"/>
  </si>
  <si>
    <t>Contract length (months)</t>
    <phoneticPr fontId="11" type="noConversion"/>
  </si>
  <si>
    <t>AusGrid</t>
    <phoneticPr fontId="11" type="noConversion"/>
  </si>
  <si>
    <t>Controlled</t>
    <phoneticPr fontId="11" type="noConversion"/>
  </si>
  <si>
    <t>so</t>
    <phoneticPr fontId="11" type="noConversion"/>
  </si>
  <si>
    <t>Click Energy</t>
    <phoneticPr fontId="11" type="noConversion"/>
  </si>
  <si>
    <t>Shine</t>
    <phoneticPr fontId="11" type="noConversion"/>
  </si>
  <si>
    <t>quarter</t>
    <phoneticPr fontId="11" type="noConversion"/>
  </si>
  <si>
    <t>n</t>
    <phoneticPr fontId="11" type="noConversion"/>
  </si>
  <si>
    <t>net</t>
    <phoneticPr fontId="11" type="noConversion"/>
  </si>
  <si>
    <t>N</t>
    <phoneticPr fontId="11" type="noConversion"/>
  </si>
  <si>
    <t>y</t>
    <phoneticPr fontId="11" type="noConversion"/>
  </si>
  <si>
    <t>http://www.powerdirect.com.au/www/326/1001127/1036625.asp?frombox=true&amp;page=&amp;lastobjectid=&amp;lastsourceid=&amp;getobjecttype=1000039&amp;searchstring=2780&amp;selecttype=9</t>
  </si>
  <si>
    <t>Single rate</t>
  </si>
  <si>
    <t>Peak 2nd rate (c/kWh)</t>
    <phoneticPr fontId="11" type="noConversion"/>
  </si>
  <si>
    <t>Purpose of project</t>
  </si>
  <si>
    <t>AusGrid-TOU</t>
    <phoneticPr fontId="11" type="noConversion"/>
  </si>
  <si>
    <t>n</t>
    <phoneticPr fontId="11" type="noConversion"/>
  </si>
  <si>
    <t>net</t>
    <phoneticPr fontId="11" type="noConversion"/>
  </si>
  <si>
    <t>N</t>
    <phoneticPr fontId="11" type="noConversion"/>
  </si>
  <si>
    <t>y</t>
    <phoneticPr fontId="11" type="noConversion"/>
  </si>
  <si>
    <t>Service fee ($ per month)</t>
    <phoneticPr fontId="11" type="noConversion"/>
  </si>
  <si>
    <t>Account credit</t>
  </si>
  <si>
    <t>Project outputs</t>
  </si>
  <si>
    <t>http://diamondenergy.com.au/wp-content/uploads/2016/07/DE-Energy-Price-Fact-Sheet-R-ES-16.pdf</t>
  </si>
  <si>
    <t>y</t>
    <phoneticPr fontId="11" type="noConversion"/>
  </si>
  <si>
    <t>n</t>
    <phoneticPr fontId="11" type="noConversion"/>
  </si>
  <si>
    <t>o</t>
    <phoneticPr fontId="11" type="noConversion"/>
  </si>
  <si>
    <t>N</t>
    <phoneticPr fontId="11" type="noConversion"/>
  </si>
  <si>
    <t>Rate Saver</t>
    <phoneticPr fontId="11" type="noConversion"/>
  </si>
  <si>
    <t>y</t>
    <phoneticPr fontId="11" type="noConversion"/>
  </si>
  <si>
    <t>Essential Energy</t>
  </si>
  <si>
    <t>Guaranteed discount off usage (%)</t>
    <phoneticPr fontId="11" type="noConversion"/>
  </si>
  <si>
    <t>TOU</t>
  </si>
  <si>
    <t>Peak 4th rate (c/kWh)</t>
    <phoneticPr fontId="11" type="noConversion"/>
  </si>
  <si>
    <t>Seasonal peak: off-peak rate (c/kWh)</t>
    <phoneticPr fontId="11" type="noConversion"/>
  </si>
  <si>
    <t>Dual Fuel discount off bill (%)</t>
    <phoneticPr fontId="11" type="noConversion"/>
  </si>
  <si>
    <t>n</t>
    <phoneticPr fontId="11" type="noConversion"/>
  </si>
  <si>
    <t>Essential-TOU</t>
    <phoneticPr fontId="11" type="noConversion"/>
  </si>
  <si>
    <t>o</t>
    <phoneticPr fontId="11" type="noConversion"/>
  </si>
  <si>
    <t>N</t>
    <phoneticPr fontId="11" type="noConversion"/>
  </si>
  <si>
    <t>Urth Energy</t>
    <phoneticPr fontId="11" type="noConversion"/>
  </si>
  <si>
    <t>Market offer</t>
    <phoneticPr fontId="11" type="noConversion"/>
  </si>
  <si>
    <t>AusGrid</t>
    <phoneticPr fontId="11" type="noConversion"/>
  </si>
  <si>
    <t>http://www.powerdirect.com.au/www/326/1001127/1036625.asp?frombox=true&amp;page=&amp;lastobjectid=&amp;lastsourceid=&amp;getobjecttype=1000039&amp;searchstring=2644&amp;selecttype=8</t>
  </si>
  <si>
    <t>n</t>
    <phoneticPr fontId="11" type="noConversion"/>
  </si>
  <si>
    <t>o</t>
    <phoneticPr fontId="11" type="noConversion"/>
  </si>
  <si>
    <t>N</t>
    <phoneticPr fontId="11" type="noConversion"/>
  </si>
  <si>
    <t>NSW-Single</t>
    <phoneticPr fontId="11" type="noConversion"/>
  </si>
  <si>
    <t>y</t>
    <phoneticPr fontId="11" type="noConversion"/>
  </si>
  <si>
    <t>N</t>
    <phoneticPr fontId="11" type="noConversion"/>
  </si>
  <si>
    <t>POT discount off usage (%)</t>
    <phoneticPr fontId="11" type="noConversion"/>
  </si>
  <si>
    <t>Controlled Load</t>
    <phoneticPr fontId="11" type="noConversion"/>
  </si>
  <si>
    <t>Controlled off-peak</t>
    <phoneticPr fontId="11" type="noConversion"/>
  </si>
  <si>
    <t>Peak 1st block</t>
    <phoneticPr fontId="11" type="noConversion"/>
  </si>
  <si>
    <t>Shoulder</t>
    <phoneticPr fontId="11" type="noConversion"/>
  </si>
  <si>
    <t>Off-peak rate (c/kWh)</t>
    <phoneticPr fontId="11" type="noConversion"/>
  </si>
  <si>
    <t>Exit fee (yes/no)</t>
  </si>
  <si>
    <t>NSW, ESSENTIAL NETWORK</t>
    <phoneticPr fontId="11" type="noConversion"/>
  </si>
  <si>
    <t>Cont' off peak 1st step (kWh)</t>
    <phoneticPr fontId="11" type="noConversion"/>
  </si>
  <si>
    <t>Cont' off peak 2nd rate</t>
    <phoneticPr fontId="11" type="noConversion"/>
  </si>
  <si>
    <t>Guaranteed discount off usage (%)</t>
    <phoneticPr fontId="11" type="noConversion"/>
  </si>
  <si>
    <t>POT discount off usage (%)</t>
    <phoneticPr fontId="11" type="noConversion"/>
  </si>
  <si>
    <t>Endeavour-TOU</t>
    <phoneticPr fontId="11" type="noConversion"/>
  </si>
  <si>
    <t>AusGrid-TOU</t>
    <phoneticPr fontId="11" type="noConversion"/>
  </si>
  <si>
    <t>Time structure Code</t>
    <phoneticPr fontId="11" type="noConversion"/>
  </si>
  <si>
    <t>NSW</t>
    <phoneticPr fontId="10" type="noConversion"/>
  </si>
  <si>
    <t>Single</t>
    <phoneticPr fontId="10" type="noConversion"/>
  </si>
  <si>
    <t>y</t>
    <phoneticPr fontId="10" type="noConversion"/>
  </si>
  <si>
    <t>n</t>
    <phoneticPr fontId="10" type="noConversion"/>
  </si>
  <si>
    <t>AGL</t>
    <phoneticPr fontId="10" type="noConversion"/>
  </si>
  <si>
    <t xml:space="preserve">Savers </t>
    <phoneticPr fontId="10" type="noConversion"/>
  </si>
  <si>
    <t>NSW-Single</t>
    <phoneticPr fontId="10" type="noConversion"/>
  </si>
  <si>
    <t>net</t>
    <phoneticPr fontId="10" type="noConversion"/>
  </si>
  <si>
    <t>o</t>
    <phoneticPr fontId="10" type="noConversion"/>
  </si>
  <si>
    <t xml:space="preserve">12th month free + $50 credit if signing up online </t>
  </si>
  <si>
    <t>One month free + Account credit</t>
  </si>
  <si>
    <t>N</t>
    <phoneticPr fontId="10" type="noConversion"/>
  </si>
  <si>
    <t>Not available</t>
  </si>
  <si>
    <t>Changed</t>
  </si>
  <si>
    <t>Commander</t>
    <phoneticPr fontId="10" type="noConversion"/>
  </si>
  <si>
    <t>Market offer</t>
    <phoneticPr fontId="10" type="noConversion"/>
  </si>
  <si>
    <t>quarter</t>
    <phoneticPr fontId="10" type="noConversion"/>
  </si>
  <si>
    <t>Bundling options to receive further discounts</t>
    <phoneticPr fontId="10" type="noConversion"/>
  </si>
  <si>
    <t>https://cpg.commander.com/GeneralPricingInfo/ViewFile/Essential%20Residential%20Electricity%20Market%20Offer%2026-05-2017-pdf</t>
  </si>
  <si>
    <t>Unchanged</t>
    <phoneticPr fontId="10" type="noConversion"/>
  </si>
  <si>
    <t>Essential Energy</t>
    <phoneticPr fontId="10" type="noConversion"/>
  </si>
  <si>
    <t>CovaU</t>
    <phoneticPr fontId="10" type="noConversion"/>
  </si>
  <si>
    <t>Freedom</t>
  </si>
  <si>
    <t>y</t>
  </si>
  <si>
    <t>Also available as 24 month contract</t>
  </si>
  <si>
    <t>https://www.covau.com.au/Portals/29/pdf/PriceFactSheet/2017-2018/Essential_Residential_Offer_July2017_Freedom.pdf</t>
  </si>
  <si>
    <t>New</t>
  </si>
  <si>
    <t>Diamond Energy</t>
    <phoneticPr fontId="10" type="noConversion"/>
  </si>
  <si>
    <t>Pay on time discount</t>
    <phoneticPr fontId="10" type="noConversion"/>
  </si>
  <si>
    <t>No ETF after 12 months</t>
    <phoneticPr fontId="10" type="noConversion"/>
  </si>
  <si>
    <t>http://diamondenergy.com.au/wp-content/uploads/2017/06/DER-Energy-Price-Fact-Sheet-Essential.pdf</t>
  </si>
  <si>
    <t>Dodo Power &amp; Gas</t>
    <phoneticPr fontId="10" type="noConversion"/>
  </si>
  <si>
    <t>https://connectto.dodo.com/EnergySignup2015/pricefactsheet/GetPdfDocument?filepath=PriceFactSheets%5cEssentialEnergy%5cConsumer%5cPower%5cEssential+Residential+Electricity+Market+Offer+26-05-2017.pdf</t>
  </si>
  <si>
    <t>Unchanged</t>
  </si>
  <si>
    <t>EnergyAustralia</t>
    <phoneticPr fontId="10" type="noConversion"/>
  </si>
  <si>
    <t xml:space="preserve">Flexi Saver </t>
    <phoneticPr fontId="10" type="noConversion"/>
  </si>
  <si>
    <t xml:space="preserve">$50 credit if signing up online </t>
  </si>
  <si>
    <t>https://secure.energyaustralia.com.au/EnergyPriceFactSheets/Docs/EPFS/PriceFactSheet_ENE378532MR.pdf</t>
  </si>
  <si>
    <t>Mojo Power</t>
    <phoneticPr fontId="10" type="noConversion"/>
  </si>
  <si>
    <t>Basic Energy Pass</t>
    <phoneticPr fontId="10" type="noConversion"/>
  </si>
  <si>
    <t>Access to wholesale rates, web chat and self service</t>
    <phoneticPr fontId="10" type="noConversion"/>
  </si>
  <si>
    <t xml:space="preserve">Monthly e-billing </t>
    <phoneticPr fontId="10" type="noConversion"/>
  </si>
  <si>
    <t>https://s3-ap-southeast-2.amazonaws.com/mojo-support-website/NSW+Market+rates/July+2017/NSW_Essential_-_Energy_With_Benefits_(Effective_14_July_2017).pdf</t>
  </si>
  <si>
    <t>Momentum Energy</t>
    <phoneticPr fontId="10" type="noConversion"/>
  </si>
  <si>
    <t>SmilePower</t>
    <phoneticPr fontId="10" type="noConversion"/>
  </si>
  <si>
    <t>24 &amp; 36 month contracts available</t>
  </si>
  <si>
    <t>http://www.momentumenergy.com.au/docs/default-source/price-sheets/nsw-smilepower-resi-essential.pdf?sfvrsn=40</t>
  </si>
  <si>
    <t>Powerdirect</t>
    <phoneticPr fontId="10" type="noConversion"/>
  </si>
  <si>
    <t>http://www.powerdirect.com.au/src/</t>
  </si>
  <si>
    <t>Powershop</t>
    <phoneticPr fontId="10" type="noConversion"/>
  </si>
  <si>
    <t>Standard Saver</t>
    <phoneticPr fontId="10" type="noConversion"/>
  </si>
  <si>
    <t>Monthly billing.</t>
    <phoneticPr fontId="10" type="noConversion"/>
  </si>
  <si>
    <t>https://www.powershop.com.au/content/prices/nsw/Essential/Residential/PSH-MarketOffer-EssentialResidential-70701.pdf</t>
  </si>
  <si>
    <t>Red Energy</t>
    <phoneticPr fontId="10" type="noConversion"/>
  </si>
  <si>
    <t>Living Energy Saver</t>
    <phoneticPr fontId="10" type="noConversion"/>
  </si>
  <si>
    <t>https://www.redenergy.com.au/docs/nsw_price_fact_sheets/Red-Energy-NSW-Living-Energy-Saver-Residential-Essential-Energy.pdf</t>
  </si>
  <si>
    <t>Simply Energy</t>
    <phoneticPr fontId="10" type="noConversion"/>
  </si>
  <si>
    <t>Plus</t>
    <phoneticPr fontId="10" type="noConversion"/>
  </si>
  <si>
    <t>$25 account credit if signing up online</t>
    <phoneticPr fontId="10" type="noConversion"/>
  </si>
  <si>
    <t>Account credit</t>
    <phoneticPr fontId="10" type="noConversion"/>
  </si>
  <si>
    <t>Energy Locals</t>
    <phoneticPr fontId="10" type="noConversion"/>
  </si>
  <si>
    <t>Prices fixed until 1 July 2018</t>
  </si>
  <si>
    <t>https://energylocals.com.au/media/1923/epfs-essential_residential_single_lock_down.pdf</t>
  </si>
  <si>
    <t>Controlled</t>
    <phoneticPr fontId="10" type="noConversion"/>
  </si>
  <si>
    <t>NSW-Controlled 1</t>
    <phoneticPr fontId="10" type="noConversion"/>
  </si>
  <si>
    <t>https://secure.energyaustralia.com.au/EnergyPriceFactSheets/Docs/EPFS/PriceFactSheet_ENE378533MR.pdf</t>
  </si>
  <si>
    <t>Not available</t>
    <phoneticPr fontId="10" type="noConversion"/>
  </si>
  <si>
    <t>https://energylocals.com.au/media/1922/epfs-essential_residential_other_lock_down.pdf</t>
  </si>
  <si>
    <t>TOU</t>
    <phoneticPr fontId="10" type="noConversion"/>
  </si>
  <si>
    <t>Essential-TOU</t>
    <phoneticPr fontId="10" type="noConversion"/>
  </si>
  <si>
    <t>https://secure.energyaustralia.com.au/EnergyPriceFactSheets/Docs/EPFS/PriceFactSheet_ENE378658MR.pdf</t>
  </si>
  <si>
    <t>AusGrid</t>
    <phoneticPr fontId="10" type="noConversion"/>
  </si>
  <si>
    <t>https://www.agl.com.au/-/media/AGLData/DistributorData/PDFs/PriceFactSheet_AGL366964MR.pdf</t>
  </si>
  <si>
    <t>https://cpg.commander.com/GeneralPricingInfo/ViewFile/Ausgrid%20Residential%20Electricity%20Market%20Offer%2026-05-2017-pdf</t>
  </si>
  <si>
    <t>https://www.covau.com.au/Portals/29/pdf/PriceFactSheet/2017-2018/Ausgrid_Residential_Offer_July2017_Freedom.pdf</t>
  </si>
  <si>
    <t>http://diamondenergy.com.au/wp-content/uploads/2017/06/DER-Energy-Price-Fact-Sheet-Ausgrid.pdf</t>
  </si>
  <si>
    <t>https://connectto.dodo.com/EnergySignup2015/pricefactsheet/GetPdfDocument?filepath=PriceFactSheets%5cAusgrid%5cConsumer%5cPower%5cAusgrid+Residential+Electricity+Market+Offer+26-05-2017.pdf</t>
  </si>
  <si>
    <t>https://secure.energyaustralia.com.au/EnergyPriceFactSheets/Docs/EPFS/PriceFactSheet_ENE378469MR.pdf</t>
  </si>
  <si>
    <t>https://s3-ap-southeast-2.amazonaws.com/mojo-support-website/NSW+Market+rates/July+2017/NSW_Ausgrid_-_Energy_With_Benefits_(Effective_14_July_2017).pdf</t>
  </si>
  <si>
    <t>24 &amp; 36 month contracts available</t>
    <phoneticPr fontId="10" type="noConversion"/>
  </si>
  <si>
    <t>http://www.momentumenergy.com.au/docs/default-source/price-sheets/nsw-smilepower-resi-ausgrid.pdf?sfvrsn=44</t>
  </si>
  <si>
    <t>https://www.powershop.com.au/content/prices/nsw/Ausgrid/Residential/PSH-MarketOffer-AusgridResidential-70701.pdf</t>
  </si>
  <si>
    <t>https://www.redenergy.com.au/docs/nsw_price_fact_sheets/Red-Energy-NSW-Living-Energy-Saver-Residential-Ausgrid.pdf</t>
  </si>
  <si>
    <t>https://www.simplyenergy.com.au/docs/default-source/epfs_pdf_data/pricefactsheet_sim383691mr.pdf?sfvrsn=2</t>
  </si>
  <si>
    <t>https://energylocals.com.au/media/1911/epfs-ausgrid_residential_single_lock_down.pdf</t>
  </si>
  <si>
    <t>https://www.agl.com.au/-/media/AGLData/DistributorData/PDFs/PriceFactSheet_AGL366963MR.pdf</t>
  </si>
  <si>
    <t>https://secure.energyaustralia.com.au/EnergyPriceFactSheets/Docs/EPFS/PriceFactSheet_ENE378468MR.pdf</t>
  </si>
  <si>
    <t>AusGrid</t>
  </si>
  <si>
    <t>https://energylocals.com.au/media/1910/epfs-ausgrid_residential_other_lock_down.pdf</t>
  </si>
  <si>
    <t>AusGrid-TOU</t>
    <phoneticPr fontId="10" type="noConversion"/>
  </si>
  <si>
    <t>https://www.agl.com.au/-/media/AGLData/DistributorData/PDFs/PriceFactSheet_AGL367097MR.pdf</t>
  </si>
  <si>
    <t>https://secure.energyaustralia.com.au/EnergyPriceFactSheets/Docs/EPFS/PriceFactSheet_ENE378635MR.pdf</t>
  </si>
  <si>
    <t>Endeavour</t>
    <phoneticPr fontId="10" type="noConversion"/>
  </si>
  <si>
    <t>https://www.agl.com.au/-/media/AGLData/DistributorData/PDFs/PriceFactSheet_AGL366965MR.pdf</t>
  </si>
  <si>
    <t>https://cpg.commander.com/GeneralPricingInfo/ViewFile/Endeavour%20Residential%20Electricity%20Market%20Offer%2026-05-2017-pdf</t>
  </si>
  <si>
    <t>https://www.covau.com.au/Portals/29/pdf/PriceFactSheet/2017-2018/Endeavour_Residential_Offer_July2017_Freedom.pdf</t>
  </si>
  <si>
    <t>http://diamondenergy.com.au/wp-content/uploads/2017/06/DER-Energy-Price-Fact-Sheet-Endeavour.pdf</t>
  </si>
  <si>
    <t>https://connectto.dodo.com/EnergySignup2015/pricefactsheet/GetPdfDocument?filepath=PriceFactSheets%5cEndeavourEnergy%5cConsumer%5cPower%5cEndeavour+Residential+Electricity+Market+Offer+26-05-2017.pdf</t>
  </si>
  <si>
    <t>Flexi Saver</t>
    <phoneticPr fontId="10" type="noConversion"/>
  </si>
  <si>
    <t>https://secure.energyaustralia.com.au/EnergyPriceFactSheets/Docs/EPFS/PriceFactSheet_ENE378466MR.pdf</t>
  </si>
  <si>
    <t>https://s3-ap-southeast-2.amazonaws.com/mojo-support-website/NSW+Market+rates/July+2017/NSW_Endeavour_-_Energy_With_Benefits_(Effective_14_July_2017).pdf</t>
  </si>
  <si>
    <t>http://www.momentumenergy.com.au/docs/default-source/price-sheets/nsw-smilepower-resi-endeavour.pdf?sfvrsn=38</t>
  </si>
  <si>
    <t>https://www.powershop.com.au/content/prices/nsw/Endeavour/Residential/PSH-MarketOffer-EndeavourResidential-70701.pdf</t>
  </si>
  <si>
    <t>https://www.redenergy.com.au/docs/nsw_price_fact_sheets/Red-Energy-NSW-Living-Energy-Saver-Residential-Endeavour.pdf</t>
  </si>
  <si>
    <t>https://energylocals.com.au/media/1915/epfs-endeavour_residential_single_lock_down.pdf</t>
  </si>
  <si>
    <t>https://www.agl.com.au/-/media/AGLData/DistributorData/PDFs/PriceFactSheet_AGL366961MR.pdf</t>
  </si>
  <si>
    <t>https://secure.energyaustralia.com.au/EnergyPriceFactSheets/Docs/EPFS/PriceFactSheet_ENE378465MR.pdf</t>
  </si>
  <si>
    <t>https://energylocals.com.au/media/1914/epfs-endeavour_residential_other_lock_down.pdf</t>
  </si>
  <si>
    <t>Endeavour-TOU</t>
    <phoneticPr fontId="10" type="noConversion"/>
  </si>
  <si>
    <t>https://www.agl.com.au/-/media/AGLData/DistributorData/PDFs/PriceFactSheet_AGL367095MR.pdf</t>
  </si>
  <si>
    <t>https://secure.energyaustralia.com.au/EnergyPriceFactSheets/Docs/EPFS/PriceFactSheet_ENE378634MR.pdf</t>
  </si>
  <si>
    <t>NSW</t>
    <phoneticPr fontId="11" type="noConversion"/>
  </si>
  <si>
    <t>Single</t>
    <phoneticPr fontId="11" type="noConversion"/>
  </si>
  <si>
    <t>so</t>
    <phoneticPr fontId="11" type="noConversion"/>
  </si>
  <si>
    <t>Click Energy</t>
    <phoneticPr fontId="11" type="noConversion"/>
  </si>
  <si>
    <t>Shine</t>
    <phoneticPr fontId="11" type="noConversion"/>
  </si>
  <si>
    <t>net</t>
    <phoneticPr fontId="11" type="noConversion"/>
  </si>
  <si>
    <t>n</t>
    <phoneticPr fontId="11" type="noConversion"/>
  </si>
  <si>
    <t>n</t>
    <phoneticPr fontId="11" type="noConversion"/>
  </si>
  <si>
    <t>N</t>
    <phoneticPr fontId="11" type="noConversion"/>
  </si>
  <si>
    <t>Monthly e-billing only</t>
    <phoneticPr fontId="11" type="noConversion"/>
  </si>
  <si>
    <t>Controlled</t>
    <phoneticPr fontId="11" type="noConversion"/>
  </si>
  <si>
    <t>TOU</t>
    <phoneticPr fontId="11" type="noConversion"/>
  </si>
  <si>
    <t>so</t>
    <phoneticPr fontId="11" type="noConversion"/>
  </si>
  <si>
    <t>Essential-TOU</t>
    <phoneticPr fontId="11" type="noConversion"/>
  </si>
  <si>
    <t>Essential Energy</t>
    <phoneticPr fontId="11" type="noConversion"/>
  </si>
  <si>
    <t>Solar Boost Plus</t>
  </si>
  <si>
    <t>NSW-Single</t>
    <phoneticPr fontId="11" type="noConversion"/>
  </si>
  <si>
    <t>The higher FIT rate only applies to the benefit period</t>
    <phoneticPr fontId="11" type="noConversion"/>
  </si>
  <si>
    <t>https://www.originenergy.com.au/content/dam/origin/residential/docs/energy-price-fact-sheets/nsw/1July2017/NSW_Electricity_Residential_Essential%20Energy_SolarBoostPlus12.PDF</t>
  </si>
  <si>
    <t>Controlled</t>
    <phoneticPr fontId="11" type="noConversion"/>
  </si>
  <si>
    <t>NSW</t>
    <phoneticPr fontId="11" type="noConversion"/>
  </si>
  <si>
    <t>n</t>
    <phoneticPr fontId="11" type="noConversion"/>
  </si>
  <si>
    <t>n</t>
    <phoneticPr fontId="11" type="noConversion"/>
  </si>
  <si>
    <t>Controlled</t>
    <phoneticPr fontId="11" type="noConversion"/>
  </si>
  <si>
    <t>so</t>
    <phoneticPr fontId="11" type="noConversion"/>
  </si>
  <si>
    <t>Shine</t>
    <phoneticPr fontId="11" type="noConversion"/>
  </si>
  <si>
    <t>NSW-Controlled 1</t>
    <phoneticPr fontId="11" type="noConversion"/>
  </si>
  <si>
    <t>so</t>
    <phoneticPr fontId="11" type="noConversion"/>
  </si>
  <si>
    <t>net</t>
    <phoneticPr fontId="11" type="noConversion"/>
  </si>
  <si>
    <t>n</t>
    <phoneticPr fontId="11" type="noConversion"/>
  </si>
  <si>
    <t>y</t>
    <phoneticPr fontId="11" type="noConversion"/>
  </si>
  <si>
    <t>NSW-Single</t>
    <phoneticPr fontId="11" type="noConversion"/>
  </si>
  <si>
    <t>net</t>
    <phoneticPr fontId="11" type="noConversion"/>
  </si>
  <si>
    <t>https://www.originenergy.com.au/content/dam/origin/residential/docs/energy-price-fact-sheets/nsw/1July2017/NSW_Electricity_Residential_AusGrid_SolarBoostPlus12.PDF</t>
  </si>
  <si>
    <t>NSW-Controlled 1</t>
    <phoneticPr fontId="11" type="noConversion"/>
  </si>
  <si>
    <t>n</t>
    <phoneticPr fontId="11" type="noConversion"/>
  </si>
  <si>
    <t>AusGrid-TOU</t>
    <phoneticPr fontId="11" type="noConversion"/>
  </si>
  <si>
    <t>Endeavour</t>
    <phoneticPr fontId="11" type="noConversion"/>
  </si>
  <si>
    <t>n</t>
    <phoneticPr fontId="11" type="noConversion"/>
  </si>
  <si>
    <t>Endeavour</t>
    <phoneticPr fontId="11" type="noConversion"/>
  </si>
  <si>
    <t>Controlled</t>
    <phoneticPr fontId="11" type="noConversion"/>
  </si>
  <si>
    <t>y</t>
    <phoneticPr fontId="11" type="noConversion"/>
  </si>
  <si>
    <t>Endeavour-TOU</t>
    <phoneticPr fontId="11" type="noConversion"/>
  </si>
  <si>
    <t>https://www.originenergy.com.au/content/dam/origin/residential/docs/energy-price-fact-sheets/nsw/1July2017/NSW_Electricity_Residential_Endeavour%20Energy_SolarBoostPlus12.PDF</t>
  </si>
  <si>
    <t>TOU</t>
    <phoneticPr fontId="11" type="noConversion"/>
  </si>
  <si>
    <t>y</t>
    <phoneticPr fontId="11" type="noConversion"/>
  </si>
  <si>
    <t>NSW</t>
    <phoneticPr fontId="10" type="noConversion"/>
  </si>
  <si>
    <t>n</t>
    <phoneticPr fontId="10" type="noConversion"/>
  </si>
  <si>
    <t>nso</t>
    <phoneticPr fontId="10" type="noConversion"/>
  </si>
  <si>
    <t>Alinta Energy</t>
    <phoneticPr fontId="10" type="noConversion"/>
  </si>
  <si>
    <t>Fair Deal</t>
    <phoneticPr fontId="10" type="noConversion"/>
  </si>
  <si>
    <t>https://www.alintaenergy.com.au/nsw/energy-products/electricity-gas/nsw-electricity-prices</t>
  </si>
  <si>
    <t>Essential-TOU</t>
    <phoneticPr fontId="10" type="noConversion"/>
  </si>
  <si>
    <t>net</t>
  </si>
  <si>
    <t>AusGrid</t>
    <phoneticPr fontId="10" type="noConversion"/>
  </si>
  <si>
    <t>Endeavour</t>
    <phoneticPr fontId="10" type="noConversion"/>
  </si>
  <si>
    <t>Endeavour-TOU</t>
    <phoneticPr fontId="10" type="noConversion"/>
  </si>
  <si>
    <t>July 2017</t>
  </si>
  <si>
    <t>Energy Locals</t>
  </si>
  <si>
    <t>July 2018</t>
  </si>
  <si>
    <t>Minimum monthly demand charged (kW)</t>
    <phoneticPr fontId="10" type="noConversion"/>
  </si>
  <si>
    <t>Peak or single Capacity charge  (c/kVA/day)</t>
    <phoneticPr fontId="10" type="noConversion"/>
  </si>
  <si>
    <t>Off-peak Capacity charge  (c/kVA/day)</t>
    <phoneticPr fontId="10" type="noConversion"/>
  </si>
  <si>
    <t>Online sign up discount off bill (%)</t>
  </si>
  <si>
    <t>Online sign up discount off usage (%)</t>
  </si>
  <si>
    <t>Home office product? (y/blank)</t>
  </si>
  <si>
    <t>Price fix (months)</t>
  </si>
  <si>
    <t>Price fix (date)</t>
  </si>
  <si>
    <t>NSW</t>
    <phoneticPr fontId="8" type="noConversion"/>
  </si>
  <si>
    <t>Single</t>
    <phoneticPr fontId="8" type="noConversion"/>
  </si>
  <si>
    <t>y</t>
    <phoneticPr fontId="8" type="noConversion"/>
  </si>
  <si>
    <t>n</t>
    <phoneticPr fontId="8" type="noConversion"/>
  </si>
  <si>
    <t>Energy Locals</t>
    <phoneticPr fontId="8" type="noConversion"/>
  </si>
  <si>
    <t>Simple Saver</t>
  </si>
  <si>
    <t>NSW-Single</t>
    <phoneticPr fontId="8" type="noConversion"/>
  </si>
  <si>
    <t>o</t>
    <phoneticPr fontId="8" type="noConversion"/>
  </si>
  <si>
    <t>N</t>
    <phoneticPr fontId="8" type="noConversion"/>
  </si>
  <si>
    <t>New</t>
    <phoneticPr fontId="8" type="noConversion"/>
  </si>
  <si>
    <t>AGL</t>
    <phoneticPr fontId="8" type="noConversion"/>
  </si>
  <si>
    <t>Alinta Energy</t>
    <phoneticPr fontId="8" type="noConversion"/>
  </si>
  <si>
    <t>Fair Deal</t>
    <phoneticPr fontId="8" type="noConversion"/>
  </si>
  <si>
    <t>quarter</t>
    <phoneticPr fontId="8" type="noConversion"/>
  </si>
  <si>
    <t>Essential Energy</t>
    <phoneticPr fontId="8" type="noConversion"/>
  </si>
  <si>
    <t>Click Energy</t>
    <phoneticPr fontId="8" type="noConversion"/>
  </si>
  <si>
    <t>Monthly e-billing only</t>
    <phoneticPr fontId="8" type="noConversion"/>
  </si>
  <si>
    <t>Not available</t>
    <phoneticPr fontId="8" type="noConversion"/>
  </si>
  <si>
    <t>Changed</t>
    <phoneticPr fontId="8" type="noConversion"/>
  </si>
  <si>
    <t>Commander</t>
    <phoneticPr fontId="8" type="noConversion"/>
  </si>
  <si>
    <t>Market offer</t>
    <phoneticPr fontId="8" type="noConversion"/>
  </si>
  <si>
    <t>Bundling options to receive further discounts</t>
    <phoneticPr fontId="8" type="noConversion"/>
  </si>
  <si>
    <t>https://cpg.commander.com/GeneralPricingInfo/ViewFile/Essential%20Residential%20Electricity%20Market%20Offer%2001-01-2018-pdf</t>
  </si>
  <si>
    <t>CovaU</t>
    <phoneticPr fontId="8" type="noConversion"/>
  </si>
  <si>
    <t>Diamond Energy</t>
    <phoneticPr fontId="8" type="noConversion"/>
  </si>
  <si>
    <t>Pay on time discount</t>
    <phoneticPr fontId="8" type="noConversion"/>
  </si>
  <si>
    <t>n</t>
  </si>
  <si>
    <t>Dodo Power &amp; Gas</t>
    <phoneticPr fontId="8" type="noConversion"/>
  </si>
  <si>
    <t>EnergyAustralia</t>
    <phoneticPr fontId="8" type="noConversion"/>
  </si>
  <si>
    <t>Anytime Saver</t>
    <phoneticPr fontId="8" type="noConversion"/>
  </si>
  <si>
    <t>Mojo Power</t>
    <phoneticPr fontId="8" type="noConversion"/>
  </si>
  <si>
    <t>Connect</t>
  </si>
  <si>
    <t>The FIT rate applies to 2,000 kWh per annum only. Other solar export attracts a FIT rate of 10 c/kWh. Monthly e-billing</t>
  </si>
  <si>
    <t>Momentum Energy</t>
    <phoneticPr fontId="8" type="noConversion"/>
  </si>
  <si>
    <t>SmilePower</t>
    <phoneticPr fontId="8" type="noConversion"/>
  </si>
  <si>
    <t>Origin Energy</t>
    <phoneticPr fontId="8" type="noConversion"/>
  </si>
  <si>
    <t>Powerdirect</t>
    <phoneticPr fontId="8" type="noConversion"/>
  </si>
  <si>
    <t>Powershop</t>
    <phoneticPr fontId="8" type="noConversion"/>
  </si>
  <si>
    <t>Power Saver</t>
  </si>
  <si>
    <t>Free smart meter</t>
  </si>
  <si>
    <t>To qualify for Pay on Time discount you must log in to Powershop at least once a month and buy enough of the Power Saver to cover your usage for your Account Review period. Monthly online payment</t>
  </si>
  <si>
    <t>Red Energy</t>
    <phoneticPr fontId="8" type="noConversion"/>
  </si>
  <si>
    <t>Living Energy Saver</t>
    <phoneticPr fontId="8" type="noConversion"/>
  </si>
  <si>
    <t>Simply Energy</t>
    <phoneticPr fontId="8" type="noConversion"/>
  </si>
  <si>
    <t>Plus</t>
    <phoneticPr fontId="8" type="noConversion"/>
  </si>
  <si>
    <t>$50 account credit if signing up online</t>
  </si>
  <si>
    <t>Account credit</t>
    <phoneticPr fontId="8" type="noConversion"/>
  </si>
  <si>
    <t>NSW</t>
    <phoneticPr fontId="4" type="noConversion"/>
  </si>
  <si>
    <t>Single</t>
    <phoneticPr fontId="4" type="noConversion"/>
  </si>
  <si>
    <t>Sumo Power</t>
    <phoneticPr fontId="4" type="noConversion"/>
  </si>
  <si>
    <t xml:space="preserve">Pay on time </t>
    <phoneticPr fontId="4" type="noConversion"/>
  </si>
  <si>
    <t>NSW-Single</t>
    <phoneticPr fontId="4" type="noConversion"/>
  </si>
  <si>
    <t>n</t>
    <phoneticPr fontId="4" type="noConversion"/>
  </si>
  <si>
    <t>N</t>
    <phoneticPr fontId="4" type="noConversion"/>
  </si>
  <si>
    <t>New</t>
    <phoneticPr fontId="4" type="noConversion"/>
  </si>
  <si>
    <t>1st Energy</t>
  </si>
  <si>
    <t>quarter</t>
  </si>
  <si>
    <t>Monthly billing.</t>
  </si>
  <si>
    <t>Amaysim</t>
  </si>
  <si>
    <t>Q Energy</t>
  </si>
  <si>
    <t>Flexi Saver Home</t>
  </si>
  <si>
    <t>o</t>
  </si>
  <si>
    <t>Controlled</t>
    <phoneticPr fontId="8" type="noConversion"/>
  </si>
  <si>
    <t>NSW-Controlled 1</t>
    <phoneticPr fontId="8" type="noConversion"/>
  </si>
  <si>
    <t>Controlled</t>
    <phoneticPr fontId="4" type="noConversion"/>
  </si>
  <si>
    <t>NSW-Controlled 1</t>
    <phoneticPr fontId="4" type="noConversion"/>
  </si>
  <si>
    <t>TOU</t>
    <phoneticPr fontId="8" type="noConversion"/>
  </si>
  <si>
    <t>Essential-TOU</t>
    <phoneticPr fontId="8" type="noConversion"/>
  </si>
  <si>
    <t>TOU</t>
    <phoneticPr fontId="4" type="noConversion"/>
  </si>
  <si>
    <t>Essential-TOU</t>
    <phoneticPr fontId="4" type="noConversion"/>
  </si>
  <si>
    <t>AusGrid</t>
    <phoneticPr fontId="8" type="noConversion"/>
  </si>
  <si>
    <t>https://cpg.commander.com/GeneralPricingInfo/ViewFile/Ausgrid%20Residential%20Electricity%20Market%20Offer%2001-01-2018-pdf</t>
  </si>
  <si>
    <t>https://www.simplyenergy.com.au/docs/default-source/epfs_pdf_data/epfs_nsw_simply_plus_18_online_39_2018-05-14_dom-single_sim493610mr.pdf?sfvrsn=e3f86cea_0</t>
  </si>
  <si>
    <t>AusGrid</t>
    <phoneticPr fontId="4" type="noConversion"/>
  </si>
  <si>
    <t>1st Energy</t>
    <phoneticPr fontId="8" type="noConversion"/>
  </si>
  <si>
    <t>AusGrid-TOU</t>
    <phoneticPr fontId="8" type="noConversion"/>
  </si>
  <si>
    <t>AusGrid-3 seasons-TOU</t>
  </si>
  <si>
    <t>Endeavour</t>
    <phoneticPr fontId="8" type="noConversion"/>
  </si>
  <si>
    <t>https://cpg.commander.com/GeneralPricingInfo/ViewFile/Endeavour%20Residential%20Electricity%20Market%20Offer%2001-01-2018-pdf</t>
  </si>
  <si>
    <t>NSW</t>
    <phoneticPr fontId="0" type="noConversion"/>
  </si>
  <si>
    <t>Endeavour</t>
    <phoneticPr fontId="0" type="noConversion"/>
  </si>
  <si>
    <t>Single</t>
    <phoneticPr fontId="0" type="noConversion"/>
  </si>
  <si>
    <t>y</t>
    <phoneticPr fontId="0" type="noConversion"/>
  </si>
  <si>
    <t>n</t>
    <phoneticPr fontId="0" type="noConversion"/>
  </si>
  <si>
    <t>Momentum Energy</t>
    <phoneticPr fontId="0" type="noConversion"/>
  </si>
  <si>
    <t>SmilePower</t>
    <phoneticPr fontId="0" type="noConversion"/>
  </si>
  <si>
    <t>quarter</t>
    <phoneticPr fontId="0" type="noConversion"/>
  </si>
  <si>
    <t>NSW-Single</t>
    <phoneticPr fontId="0" type="noConversion"/>
  </si>
  <si>
    <t>N</t>
    <phoneticPr fontId="0" type="noConversion"/>
  </si>
  <si>
    <t>o</t>
    <phoneticPr fontId="0" type="noConversion"/>
  </si>
  <si>
    <t>Powershop</t>
    <phoneticPr fontId="0" type="noConversion"/>
  </si>
  <si>
    <t>Red Energy</t>
    <phoneticPr fontId="0" type="noConversion"/>
  </si>
  <si>
    <t>Living Energy Saver</t>
    <phoneticPr fontId="0" type="noConversion"/>
  </si>
  <si>
    <t>Simply Energy</t>
    <phoneticPr fontId="0" type="noConversion"/>
  </si>
  <si>
    <t>Plus</t>
    <phoneticPr fontId="0" type="noConversion"/>
  </si>
  <si>
    <t>Account credit</t>
    <phoneticPr fontId="0" type="noConversion"/>
  </si>
  <si>
    <t>Not available</t>
    <phoneticPr fontId="0" type="noConversion"/>
  </si>
  <si>
    <t>Endeavour</t>
    <phoneticPr fontId="4" type="noConversion"/>
  </si>
  <si>
    <t>Market offer</t>
    <phoneticPr fontId="0" type="noConversion"/>
  </si>
  <si>
    <t>Controlled</t>
    <phoneticPr fontId="0" type="noConversion"/>
  </si>
  <si>
    <t>NSW-Controlled 1</t>
    <phoneticPr fontId="0" type="noConversion"/>
  </si>
  <si>
    <t>Diamond Energy</t>
    <phoneticPr fontId="0" type="noConversion"/>
  </si>
  <si>
    <t>Pay on time discount</t>
    <phoneticPr fontId="0" type="noConversion"/>
  </si>
  <si>
    <t>Endeavour-TOU</t>
    <phoneticPr fontId="8" type="noConversion"/>
  </si>
  <si>
    <t>TOU</t>
    <phoneticPr fontId="0" type="noConversion"/>
  </si>
  <si>
    <t>Endeavour-TOU</t>
    <phoneticPr fontId="0" type="noConversion"/>
  </si>
  <si>
    <t>Endeavour-TOU</t>
    <phoneticPr fontId="4" type="noConversion"/>
  </si>
  <si>
    <t>so</t>
  </si>
  <si>
    <t xml:space="preserve">Solar Savers </t>
  </si>
  <si>
    <t>so</t>
    <phoneticPr fontId="8" type="noConversion"/>
  </si>
  <si>
    <t xml:space="preserve">Solar </t>
  </si>
  <si>
    <t>Freedom Solar</t>
  </si>
  <si>
    <t xml:space="preserve">FIT rate applied to 2500 kWh exported per quarter only </t>
  </si>
  <si>
    <t>The higher FIT rate only applies to the benefit period</t>
    <phoneticPr fontId="8" type="noConversion"/>
  </si>
  <si>
    <t>Solar 2</t>
  </si>
  <si>
    <t xml:space="preserve">Report 6: NSW Energy Prices 2016 An update report (October 2016).  </t>
  </si>
  <si>
    <t xml:space="preserve">Report 7: NSW Energy Prices 2017 An update report (July 2017).  </t>
  </si>
  <si>
    <t xml:space="preserve">Report 8: NSW Energy Prices 2018 An update report (July 2018).  </t>
  </si>
  <si>
    <t xml:space="preserve">Report 9: NSW Energy Prices 2019 An update report (July 2019).  </t>
  </si>
  <si>
    <t>July 2019</t>
  </si>
  <si>
    <t>Energy Locals</t>
    <phoneticPr fontId="0" type="noConversion"/>
  </si>
  <si>
    <t>Solar Member Promise</t>
  </si>
  <si>
    <t/>
  </si>
  <si>
    <t xml:space="preserve">The higher 16c FIT rate for first 15 kWh/day only. </t>
  </si>
  <si>
    <t>AGL</t>
    <phoneticPr fontId="0" type="noConversion"/>
  </si>
  <si>
    <t>Solar Savers</t>
  </si>
  <si>
    <t>https://www.energymadeeasy.gov.au/offer/1001507?postcode=2644</t>
  </si>
  <si>
    <t>Alinta Energy</t>
    <phoneticPr fontId="0" type="noConversion"/>
  </si>
  <si>
    <t>No fuss</t>
  </si>
  <si>
    <t>Click Energy</t>
    <phoneticPr fontId="0" type="noConversion"/>
  </si>
  <si>
    <t>Banksia Solar</t>
  </si>
  <si>
    <t>$50 gift card when switching to Click Energy</t>
  </si>
  <si>
    <t>Gift card</t>
  </si>
  <si>
    <t>https://www.energymadeeasy.gov.au/offer/982004?postcode=2644</t>
  </si>
  <si>
    <t>Commander</t>
    <phoneticPr fontId="0" type="noConversion"/>
  </si>
  <si>
    <t>Bundling options to receive further discounts</t>
    <phoneticPr fontId="0" type="noConversion"/>
  </si>
  <si>
    <t>https://www.energymadeeasy.gov.au/offer/930642?postcode=2644</t>
  </si>
  <si>
    <t>CovaU</t>
    <phoneticPr fontId="0" type="noConversion"/>
  </si>
  <si>
    <t>https://www.energymadeeasy.gov.au/offer/936231?postcode=2644</t>
  </si>
  <si>
    <t>Dodo Power &amp; Gas</t>
    <phoneticPr fontId="0" type="noConversion"/>
  </si>
  <si>
    <t>https://www.energymadeeasy.gov.au/offer/929188?postcode=2644</t>
  </si>
  <si>
    <t>EnergyAustralia</t>
    <phoneticPr fontId="0" type="noConversion"/>
  </si>
  <si>
    <t>Total Plan Home</t>
  </si>
  <si>
    <t>https://www.energymadeeasy.gov.au/offer/900852?utm_source=EnergyAustralia&amp;utm_campaign=bpi-retailer&amp;utm_medium=retailer&amp;postcode=2644</t>
  </si>
  <si>
    <t>Mojo Power</t>
    <phoneticPr fontId="0" type="noConversion"/>
  </si>
  <si>
    <t>SmilePower Flexi</t>
  </si>
  <si>
    <t>$50 welcome credit when signing up online</t>
  </si>
  <si>
    <t>Origin Energy</t>
    <phoneticPr fontId="0" type="noConversion"/>
  </si>
  <si>
    <t>Solar Optimiser</t>
  </si>
  <si>
    <t>Powerdirect</t>
    <phoneticPr fontId="0" type="noConversion"/>
  </si>
  <si>
    <t>Discount Saver</t>
  </si>
  <si>
    <t>Monthly billing</t>
  </si>
  <si>
    <t>https://www.energymadeeasy.gov.au/offer/911809?postcode=2644</t>
  </si>
  <si>
    <t>Shopper with Mega Pack</t>
  </si>
  <si>
    <t>https://s3-ap-southeast-2.amazonaws.com/psau-wordpress/wp-content/uploads/2019/07/12132300/PSH-ES-90701-MR.pdf</t>
  </si>
  <si>
    <t>https://www.energymadeeasy.gov.au/offer/927297/print?postcode=2644&amp;fuelType=E&amp;distributor-E=40</t>
  </si>
  <si>
    <t xml:space="preserve">$30 account anniversary credit </t>
  </si>
  <si>
    <t>1st Saver</t>
  </si>
  <si>
    <t>Solar as you go</t>
  </si>
  <si>
    <t>https://www.energymadeeasy.gov.au/offer/982710?utm_source=amaysim+Energy&amp;utm_campaign=bpi-retailer&amp;utm_medium=retailer&amp;postcode=2644</t>
  </si>
  <si>
    <t>DC Power Co</t>
  </si>
  <si>
    <t>https://www.dcpowerco.com.au/wp-content/uploads/2019/06/DCP-ES-90701-MR.pdf</t>
  </si>
  <si>
    <t>ReAmped Energy</t>
  </si>
  <si>
    <t>Powerclub</t>
    <phoneticPr fontId="0" type="noConversion"/>
  </si>
  <si>
    <t>Powerbank Home Solar</t>
  </si>
  <si>
    <t>A refundable contribution to your powerbank of $40 per 1,000 kWh of annual consumption must be paid. Monthly billing.</t>
  </si>
  <si>
    <t>https://www.energymadeeasy.gov.au/offer/959231?postcode=2644</t>
  </si>
  <si>
    <t>Enova Energy</t>
    <phoneticPr fontId="0" type="noConversion"/>
  </si>
  <si>
    <t>Solar Plus</t>
    <phoneticPr fontId="0" type="noConversion"/>
  </si>
  <si>
    <t>16c FiT applies to first 6kWh/day only. Additonal export attracts FiT 9c. Monthly billing.</t>
  </si>
  <si>
    <t>https://www.energymadeeasy.gov.au/offer/933984?postcode=2644</t>
  </si>
  <si>
    <t>https://www.energymadeeasy.gov.au/offer/981998?postcode=2644</t>
  </si>
  <si>
    <t>https://www.energymadeeasy.gov.au/offer/930641?postcode=2644</t>
  </si>
  <si>
    <t>https://www.energymadeeasy.gov.au/offer/936234?postcode=2644</t>
  </si>
  <si>
    <t>https://www.energymadeeasy.gov.au/offer/929187?postcode=2644</t>
  </si>
  <si>
    <t>https://www.energymadeeasy.gov.au/offer/900861?utm_source=EnergyAustralia&amp;utm_campaign=bpi-retailer&amp;utm_medium=retailer&amp;postcode=2644</t>
  </si>
  <si>
    <t>https://www.energymadeeasy.gov.au/offer/911808?postcode=2644</t>
  </si>
  <si>
    <t>https://www.energymadeeasy.gov.au/offer/927296/print?postcode=2644&amp;fuelType=E&amp;distributor-E=40</t>
  </si>
  <si>
    <t>https://www.energymadeeasy.gov.au/offer/982713?utm_source=amaysim+Energy&amp;utm_campaign=bpi-retailer&amp;utm_medium=retailer&amp;postcode=2644</t>
  </si>
  <si>
    <t>https://www.energymadeeasy.gov.au/offer/933981?postcode=2644</t>
  </si>
  <si>
    <t>Essential-TOU</t>
    <phoneticPr fontId="0" type="noConversion"/>
  </si>
  <si>
    <t>https://www.energymadeeasy.gov.au/offer/982260?postcode=2644</t>
  </si>
  <si>
    <t>https://www.energymadeeasy.gov.au/offer/930651?postcode=2644</t>
  </si>
  <si>
    <t>https://www.energymadeeasy.gov.au/offer/936245?postcode=2644</t>
  </si>
  <si>
    <t>https://www.energymadeeasy.gov.au/offer/929197?postcode=2644</t>
  </si>
  <si>
    <t>https://www.energymadeeasy.gov.au/offer/901407?utm_source=EnergyAustralia&amp;utm_campaign=bpi-retailer&amp;utm_medium=retailer&amp;postcode=2644</t>
  </si>
  <si>
    <t>https://www.energymadeeasy.gov.au/offer/911817?postcode=2644</t>
  </si>
  <si>
    <t>https://www.energymadeeasy.gov.au/offer/927405/print?postcode=2644&amp;fuelType=E&amp;distributor-E=40</t>
  </si>
  <si>
    <t>https://www.energymadeeasy.gov.au/offer/982867?utm_source=amaysim+Energy&amp;utm_campaign=bpi-retailer&amp;utm_medium=retailer&amp;postcode=2644</t>
  </si>
  <si>
    <t>https://www.energymadeeasy.gov.au/offer/959922?postcode=2644</t>
  </si>
  <si>
    <t>https://www.energymadeeasy.gov.au/offer/933952?postcode=2644</t>
  </si>
  <si>
    <t>Ausgrid</t>
  </si>
  <si>
    <t>https://www.energymadeeasy.gov.au/offer/1001509?postcode=2000</t>
  </si>
  <si>
    <t>https://www.energymadeeasy.gov.au/offer/982052?postcode=2000</t>
  </si>
  <si>
    <t>https://www.energymadeeasy.gov.au/offer/930638?postcode=2000</t>
  </si>
  <si>
    <t>https://www.energymadeeasy.gov.au/offer/937346?postcode=2000</t>
  </si>
  <si>
    <t>https://diamondenergy.com.au/epfs/resi/market/ausgrid.pdf</t>
  </si>
  <si>
    <t>https://www.energymadeeasy.gov.au/offer/929184?postcode=2000</t>
  </si>
  <si>
    <t>https://www.energymadeeasy.gov.au/offer/900888?utm_source=EnergyAustralia&amp;utm_campaign=bpi-retailer&amp;utm_medium=retailer&amp;postcode=2000</t>
  </si>
  <si>
    <t>https://www.energymadeeasy.gov.au/offer/911815?postcode=2000</t>
  </si>
  <si>
    <t>To qualify for Pay on Time discount you must purchase 3 months worth of power in advance</t>
  </si>
  <si>
    <t>https://s3-ap-southeast-2.amazonaws.com/psau-wordpress/wp-content/uploads/2019/06/30204341/PSH-AG-90701-MR.pdf</t>
  </si>
  <si>
    <t>https://www.energymadeeasy.gov.au/offer/927298/print?postcode=2000&amp;fuelType=E&amp;distributor-E=11</t>
  </si>
  <si>
    <t>1st Energy</t>
    <phoneticPr fontId="0" type="noConversion"/>
  </si>
  <si>
    <t>https://www.energymadeeasy.gov.au/offer/909650?postcode=2000</t>
  </si>
  <si>
    <t>https://www.energymadeeasy.gov.au/offer/922990?utm_source=amaysim+Energy&amp;utm_campaign=bpi-retailer&amp;utm_medium=retailer&amp;postcode=2000</t>
  </si>
  <si>
    <t>https://www.dcpowerco.com.au/wp-content/uploads/2019/06/DCP-AG-90701-MR.pdf</t>
  </si>
  <si>
    <t>Amber Electric</t>
  </si>
  <si>
    <t>Market offer</t>
  </si>
  <si>
    <t>Available to smart meter customers only. Customer will be charged wholesale rates + network charges but monthly average will not exceed stipulated rates. Monthly billing.</t>
  </si>
  <si>
    <t>https://uploads-ssl.webflow.com/5be398fec98f64eddec9df1c/5be398fec98f645091c9df5e_LCL711478MR_CZ5.pdf</t>
  </si>
  <si>
    <t>https://www.energymadeeasy.gov.au/offer/959135?postcode=2000</t>
  </si>
  <si>
    <t>https://www.energymadeeasy.gov.au/offer/982046?postcode=2000</t>
  </si>
  <si>
    <t>https://www.energymadeeasy.gov.au/offer/930637?postcode=2000</t>
  </si>
  <si>
    <t>https://www.energymadeeasy.gov.au/offer/937349?postcode=2000</t>
  </si>
  <si>
    <t>https://www.energymadeeasy.gov.au/offer/929183?postcode=2000</t>
  </si>
  <si>
    <t>https://www.energymadeeasy.gov.au/offer/900891?utm_source=EnergyAustralia&amp;utm_campaign=bpi-retailer&amp;utm_medium=retailer&amp;postcode=2000</t>
  </si>
  <si>
    <t>NSW</t>
  </si>
  <si>
    <t>https://www.energymadeeasy.gov.au/offer/911814?postcode=2000</t>
  </si>
  <si>
    <t>https://www.energymadeeasy.gov.au/offer/927299/print?postcode=2000&amp;fuelType=E&amp;distributor-E=11</t>
  </si>
  <si>
    <t>https://www.energymadeeasy.gov.au/offer/909653?postcode=2000</t>
  </si>
  <si>
    <t>https://www.energymadeeasy.gov.au/offer/922987?utm_source=amaysim+Energy&amp;utm_campaign=bpi-retailer&amp;utm_medium=retailer&amp;postcode=2000</t>
  </si>
  <si>
    <t>AusGrid-TOU</t>
    <phoneticPr fontId="0" type="noConversion"/>
  </si>
  <si>
    <t>https://www.energymadeeasy.gov.au/offer/982311?postcode=2000</t>
  </si>
  <si>
    <t>https://www.energymadeeasy.gov.au/offer/930647?postcode=2000</t>
  </si>
  <si>
    <t>https://www.energymadeeasy.gov.au/offer/937380?postcode=2000</t>
  </si>
  <si>
    <t>https://www.energymadeeasy.gov.au/offer/929193?postcode=2000</t>
  </si>
  <si>
    <t>https://www.energymadeeasy.gov.au/offer/901401?utm_source=EnergyAustralia&amp;utm_campaign=bpi-retailer&amp;utm_medium=retailer&amp;postcode=2000</t>
  </si>
  <si>
    <t>https://www.energymadeeasy.gov.au/offer/911823?postcode=2000</t>
  </si>
  <si>
    <t>AusGrid-PS-TOU</t>
  </si>
  <si>
    <t>https://www.energymadeeasy.gov.au/offer/927413/print?postcode=2000&amp;fuelType=E&amp;distributor-E=11</t>
  </si>
  <si>
    <t>https://www.energymadeeasy.gov.au/offer/909749?postcode=2000</t>
  </si>
  <si>
    <t>https://www.energymadeeasy.gov.au/offer/923292?utm_source=amaysim+Energy&amp;utm_campaign=bpi-retailer&amp;utm_medium=retailer&amp;postcode=2000</t>
  </si>
  <si>
    <t>sw</t>
  </si>
  <si>
    <t>Endeavour</t>
  </si>
  <si>
    <t>https://www.energymadeeasy.gov.au/offer/1001510?postcode=2780</t>
  </si>
  <si>
    <t>https://www.energymadeeasy.gov.au/offer/982100?postcode=2780</t>
  </si>
  <si>
    <t>https://www.energymadeeasy.gov.au/offer/930640?postcode=2541</t>
  </si>
  <si>
    <t>https://www.energymadeeasy.gov.au/offer/936731?postcode=2780</t>
  </si>
  <si>
    <t>https://www.energymadeeasy.gov.au/offer/929161?postcode=2780</t>
  </si>
  <si>
    <t>https://www.energymadeeasy.gov.au/offer/900876?utm_source=EnergyAustralia&amp;utm_campaign=bpi-retailer&amp;utm_medium=retailer&amp;postcode=2780</t>
  </si>
  <si>
    <t>https://www.energymadeeasy.gov.au/offer/911813?postcode=2780</t>
  </si>
  <si>
    <t>https://s3-ap-southeast-2.amazonaws.com/psau-wordpress/wp-content/uploads/2019/06/30205755/PSH-EN-90701-MR.pdf</t>
  </si>
  <si>
    <t>https://www.energymadeeasy.gov.au/offer/927293/print?postcode=2780&amp;fuelType=E&amp;distributor-E=13</t>
  </si>
  <si>
    <t>https://www.energymadeeasy.gov.au/offer/922993?utm_source=amaysim+Energy&amp;utm_campaign=bpi-retailer&amp;utm_medium=retailer&amp;postcode=2541</t>
  </si>
  <si>
    <t>https://www.dcpowerco.com.au/wp-content/uploads/2019/06/DCP-EN-90701-MR.pdf</t>
  </si>
  <si>
    <t>https://www.energymadeeasy.gov.au/offer/959183?postcode=2780</t>
  </si>
  <si>
    <t>https://www.energymadeeasy.gov.au/offer/982094?postcode=2780</t>
  </si>
  <si>
    <t>https://www.energymadeeasy.gov.au/offer/930639?postcode=2541</t>
  </si>
  <si>
    <t>https://www.energymadeeasy.gov.au/offer/936734?postcode=2780</t>
  </si>
  <si>
    <t>https://www.energymadeeasy.gov.au/offer/929185?postcode=2780</t>
  </si>
  <si>
    <t>https://www.energymadeeasy.gov.au/offer/900879?utm_source=EnergyAustralia&amp;utm_campaign=bpi-retailer&amp;utm_medium=retailer&amp;postcode=2780</t>
  </si>
  <si>
    <t>https://www.energymadeeasy.gov.au/offer/911812?postcode=2780</t>
  </si>
  <si>
    <t>https://www.energymadeeasy.gov.au/offer/927292/print?postcode=2780&amp;fuelType=E&amp;distributor-E=13</t>
  </si>
  <si>
    <t>https://www.energymadeeasy.gov.au/offer/923002?utm_source=amaysim+Energy&amp;utm_campaign=bpi-retailer&amp;utm_medium=retailer&amp;postcode=2541</t>
  </si>
  <si>
    <t>https://www.energymadeeasy.gov.au/offer/982359?postcode=2780</t>
  </si>
  <si>
    <t>https://www.energymadeeasy.gov.au/offer/930649?postcode=2780</t>
  </si>
  <si>
    <t>https://www.energymadeeasy.gov.au/offer/936768?postcode=2780</t>
  </si>
  <si>
    <t>https://www.energymadeeasy.gov.au/offer/929195?postcode=2780</t>
  </si>
  <si>
    <t>https://www.energymadeeasy.gov.au/offer/901380?utm_source=EnergyAustralia&amp;utm_campaign=bpi-retailer&amp;utm_medium=retailer&amp;postcode=2780</t>
  </si>
  <si>
    <t>https://www.energymadeeasy.gov.au/offer/911821?postcode=2780</t>
  </si>
  <si>
    <t>https://www.energymadeeasy.gov.au/offer/927409/print?postcode=2780&amp;fuelType=E&amp;distributor-E=13</t>
  </si>
  <si>
    <t>https://www.energymadeeasy.gov.au/offer/923295?utm_source=amaysim+Energy&amp;utm_campaign=bpi-retailer&amp;utm_medium=retailer&amp;postcode=2541</t>
  </si>
  <si>
    <t>https://www.energymadeeasy.gov.au/offer/959874?postcode=2780</t>
  </si>
  <si>
    <t>Annual bill (incl GST)</t>
  </si>
  <si>
    <t>Type of discount</t>
  </si>
  <si>
    <t>Discount is inclusive or exclusive of GST</t>
  </si>
  <si>
    <t>Annual bill incl guaranteed discounts (excl GST)</t>
    <phoneticPr fontId="4" type="noConversion"/>
  </si>
  <si>
    <t>Annual bill incl conditional discounts (excl GST)</t>
    <phoneticPr fontId="4" type="noConversion"/>
  </si>
  <si>
    <t>July 2020</t>
  </si>
  <si>
    <t>Local Saver</t>
  </si>
  <si>
    <t xml:space="preserve"> </t>
  </si>
  <si>
    <t>16 cents FIT rate for first 10kWh/day, 11 cents after</t>
  </si>
  <si>
    <t>https://www.energymadeeasy.gov.au/plan?id=LCL32937MRE&amp;postcode=2644</t>
  </si>
  <si>
    <t>Essentials Saver</t>
  </si>
  <si>
    <t>https://www.energymadeeasy.gov.au/plan?id=AGL15226MRE&amp;postcode=2644</t>
  </si>
  <si>
    <t>Home Deal</t>
  </si>
  <si>
    <t>https://www.energymadeeasy.gov.au/plan?id=ALI13036MRE&amp;postcode=2644</t>
  </si>
  <si>
    <t>Flora Solar</t>
  </si>
  <si>
    <t>https://www.energymadeeasy.gov.au/plan?id=CLI65219MRE&amp;postcode=2644</t>
  </si>
  <si>
    <t>https://www.energymadeeasy.gov.au/plan?id=M2E13252MRE&amp;postcode=2644</t>
  </si>
  <si>
    <t>Freedom Plus Solar</t>
  </si>
  <si>
    <t>https://www.energymadeeasy.gov.au/plan?id=COV76244MRE&amp;postcode=2644</t>
  </si>
  <si>
    <t>Renewable Saver POT</t>
  </si>
  <si>
    <t>https://diamondenergy.com.au/epfs/resi/market/essential.pdf</t>
  </si>
  <si>
    <t>Discontinued</t>
  </si>
  <si>
    <t>https://www.energymadeeasy.gov.au/plan?id=DOD13820MRE&amp;postcode=2644</t>
  </si>
  <si>
    <t>https://www.energymadeeasy.gov.au/plan?id=ENE19247MRE&amp;utm_source=EnergyAustralia&amp;utm_campaign=bpi-retailer&amp;utm_medium=retailer&amp;postcode=2644</t>
  </si>
  <si>
    <t>All Day Breakfast</t>
  </si>
  <si>
    <t>https://www.energymadeeasy.gov.au/plan?id=MOJ49659MRE&amp;postcode=2644</t>
  </si>
  <si>
    <t>https://www.energymadeeasy.gov.au/plan?id=MOM58634MRE&amp;postcode=2644</t>
  </si>
  <si>
    <t>Solar Boost</t>
  </si>
  <si>
    <t>12c FIT for 12 months thereafter 7c FIT</t>
  </si>
  <si>
    <t>https://www.energymadeeasy.gov.au/plan?id=ORI25003MRE&amp;postcode=2644</t>
  </si>
  <si>
    <t>Single</t>
  </si>
  <si>
    <t>Rate Saver</t>
  </si>
  <si>
    <t>NSW-Single</t>
  </si>
  <si>
    <t>N</t>
  </si>
  <si>
    <t>https://www.energymadeeasy.gov.au/plan?id=POW15456MRE&amp;postcode=2644</t>
  </si>
  <si>
    <t>https://www.powershop.com.au/app/rates/resi/elec/essential/resi-elec-essential-market-offer-tariff-all.pdf?v=1</t>
  </si>
  <si>
    <t>Access to Red Energy Rewards</t>
  </si>
  <si>
    <t>https://www.energymadeeasy.gov.au/plan?id=RED21432MRE&amp;postcode=2644</t>
  </si>
  <si>
    <t>Saver</t>
  </si>
  <si>
    <t>https://www.energymadeeasy.gov.au/plan?id=SIM61706MRE2&amp;postcode=2644</t>
  </si>
  <si>
    <t>https://www.energymadeeasy.gov.au/plan?id=1ST82946MRE&amp;postcode=2644</t>
  </si>
  <si>
    <t>Post-paid Solar</t>
  </si>
  <si>
    <t>https://www.energymadeeasy.gov.au/plan?id=AMA62425MRE&amp;utm_source=amaysim%20Energy&amp;utm_campaign=bpi-retailer&amp;utm_medium=retailer&amp;postcode=2644</t>
  </si>
  <si>
    <t>NSW</t>
    <phoneticPr fontId="9" type="noConversion"/>
  </si>
  <si>
    <t>Single</t>
    <phoneticPr fontId="9" type="noConversion"/>
  </si>
  <si>
    <t>y</t>
    <phoneticPr fontId="9" type="noConversion"/>
  </si>
  <si>
    <t>n</t>
    <phoneticPr fontId="9" type="noConversion"/>
  </si>
  <si>
    <t>Market offer</t>
    <phoneticPr fontId="9" type="noConversion"/>
  </si>
  <si>
    <t>NSW-Single</t>
    <phoneticPr fontId="9" type="noConversion"/>
  </si>
  <si>
    <t>n</t>
    <phoneticPr fontId="12" type="noConversion"/>
  </si>
  <si>
    <t>Available to smart meter customers only. Customer will be charged wholesale rates + network charges but monthly average will not exceed stipulated rates. Direct debit.</t>
  </si>
  <si>
    <t>https://www.energymadeeasy.gov.au/plan?id=AMB48850MRE1&amp;postcode=2644</t>
  </si>
  <si>
    <t>Bright Spark Power</t>
  </si>
  <si>
    <t>No Contract</t>
  </si>
  <si>
    <t>Direct debit and credit card only</t>
  </si>
  <si>
    <t>https://www.energymadeeasy.gov.au/plan?id=BSP50326MRE1&amp;postcode=2644</t>
  </si>
  <si>
    <t>Discover Energy</t>
  </si>
  <si>
    <t>Online sign-up via Discover Energy website only and only for new customer of Discover Energy with e-billing</t>
  </si>
  <si>
    <t>https://www.energymadeeasy.gov.au/plan?id=DEN36167MRE2&amp;postcode=2644</t>
  </si>
  <si>
    <t>Solar Premium</t>
  </si>
  <si>
    <t>16c FiT applies to first 6kWh/day only. Additional export attracts FiT 9c.</t>
  </si>
  <si>
    <t>https://www.energymadeeasy.gov.au/plan?id=ENO12632MRE&amp;utm_source=Enova%20Energy&amp;utm_campaign=bpi-retailer&amp;utm_medium=retailer&amp;postcode=2644</t>
  </si>
  <si>
    <t>Future X Power</t>
  </si>
  <si>
    <t>https://www.energymadeeasy.gov.au/plan?id=FXP14717MRE&amp;postcode=2644</t>
  </si>
  <si>
    <t>GloBird Energy</t>
  </si>
  <si>
    <t>GloSave</t>
  </si>
  <si>
    <t>https://www.energymadeeasy.gov.au/plan?id=GLO50457MRE&amp;postcode=2644</t>
  </si>
  <si>
    <t>Kogan Energy</t>
  </si>
  <si>
    <t>https://www.energymadeeasy.gov.au/plan?id=KOG58271MRE1&amp;postcode=2644</t>
  </si>
  <si>
    <t>A refundable contribution to your powerbank of $40 per 1,000 kWh of annual consumption must be paid.</t>
  </si>
  <si>
    <t>https://www.energymadeeasy.gov.au/plan?id=PWR93229MRE&amp;postcode=2644</t>
  </si>
  <si>
    <t>https://www.energymadeeasy.gov.au/plan?postcode=2644&amp;id=REA53089MRE</t>
  </si>
  <si>
    <t>Sumo Power</t>
  </si>
  <si>
    <t>Lite</t>
  </si>
  <si>
    <t>https://www.energymadeeasy.gov.au/plan?id=SUM29676MRE2&amp;postcode=2830</t>
  </si>
  <si>
    <t>https://www.energymadeeasy.gov.au/plan?id=LCL32938MRE&amp;postcode=2644</t>
  </si>
  <si>
    <t>https://www.energymadeeasy.gov.au/plan?id=AGL15225MRE&amp;utm_source=AGL&amp;utm_campaign=bpi-retailer&amp;utm_medium=retailer&amp;postcode=2644</t>
  </si>
  <si>
    <t>https://www.energymadeeasy.gov.au/plan?id=ALI13054MRE&amp;postcode=2644</t>
  </si>
  <si>
    <t>https://www.energymadeeasy.gov.au/plan?id=CLI65270MRE&amp;postcode=2644</t>
  </si>
  <si>
    <t>https://www.energymadeeasy.gov.au/plan?id=M2E13251MRE&amp;amp%3Butm_source=Commander%20Power%20%26%20Gas&amp;amp%3Butm_campaign=bpi-retailer&amp;postcode=2644</t>
  </si>
  <si>
    <t>https://www.energymadeeasy.gov.au/plan?id=COV76254MRE&amp;postcode=2644</t>
  </si>
  <si>
    <t>https://www.energymadeeasy.gov.au/plan?id=DOD13819MRE&amp;postcode=2644</t>
  </si>
  <si>
    <t>https://www.energymadeeasy.gov.au/plan?id=ENE19244MRE&amp;utm_source=EnergyAustralia&amp;utm_campaign=bpi-retailer&amp;utm_medium=retailer&amp;postcode=2644</t>
  </si>
  <si>
    <t>https://www.energymadeeasy.gov.au/plan?id=MOJ49663MRE&amp;postcode=2644</t>
  </si>
  <si>
    <t>https://www.energymadeeasy.gov.au/plan?id=MOM58645MRE&amp;utm_source=Momentum%20Energy&amp;utm_campaign=bpi-retailer&amp;utm_medium=retailer&amp;postcode=2644</t>
  </si>
  <si>
    <t>https://www.energymadeeasy.gov.au/plan?id=ORI25002MRE&amp;postcode=2644</t>
  </si>
  <si>
    <t>Controlled</t>
  </si>
  <si>
    <t>NSW-Controlled 1</t>
  </si>
  <si>
    <t>https://www.energymadeeasy.gov.au/plan?id=POW15457MRE&amp;postcode=2644</t>
  </si>
  <si>
    <t>https://www.energymadeeasy.gov.au/plan?id=PSH65699MRE2&amp;postcode=2644</t>
  </si>
  <si>
    <t>https://www.energymadeeasy.gov.au/plan?id=RED21431MRE&amp;postcode=2644</t>
  </si>
  <si>
    <t>https://www.energymadeeasy.gov.au/plan?id=SIM61653MRE2&amp;postcode=2644</t>
  </si>
  <si>
    <t>https://www.energymadeeasy.gov.au/plan?id=1ST82947MRE&amp;postcode=2644</t>
  </si>
  <si>
    <t>https://www.energymadeeasy.gov.au/plan?id=AMA62444MRE&amp;utm_source=amaysim%20Energy&amp;utm_campaign=bpi-retailer&amp;utm_medium=retailer&amp;postcode=2644</t>
  </si>
  <si>
    <t>Controlled</t>
    <phoneticPr fontId="9" type="noConversion"/>
  </si>
  <si>
    <t>NSW-Controlled 1</t>
    <phoneticPr fontId="9" type="noConversion"/>
  </si>
  <si>
    <t>N</t>
    <phoneticPr fontId="9" type="noConversion"/>
  </si>
  <si>
    <t>https://www.energymadeeasy.gov.au/plan?id=AMB48849MRE1&amp;postcode=2644</t>
  </si>
  <si>
    <t>https://www.energymadeeasy.gov.au/plan?id=BSP50320MRE1&amp;postcode=2644</t>
  </si>
  <si>
    <t>For new customers only that sign up online. E-billing only</t>
  </si>
  <si>
    <t>https://www.energymadeeasy.gov.au/plan?id=DEN36171MRE2&amp;postcode=2644</t>
  </si>
  <si>
    <t>https://www.energymadeeasy.gov.au/plan?id=ENO12628MRE&amp;utm_source=Enova%20Energy&amp;utm_campaign=bpi-retailer&amp;utm_medium=retailer&amp;postcode=2644</t>
  </si>
  <si>
    <t>https://www.energymadeeasy.gov.au/plan?id=FXP13769MRE&amp;utm_source=Future%20X%20Power&amp;utm_campaign=bpi-retailer&amp;utm_medium=retailer&amp;postcode=2644</t>
  </si>
  <si>
    <t>https://www.energymadeeasy.gov.au/plan?id=GLO50460MRE&amp;utm_source=Globird%20Energy&amp;utm_campaign=bpi-retailer&amp;utm_medium=retailer&amp;postcode=2644</t>
  </si>
  <si>
    <t>https://www.energymadeeasy.gov.au/plan?id=KOG58272MRE1&amp;postcode=2644</t>
  </si>
  <si>
    <t>https://www.energymadeeasy.gov.au/plan?postcode=2644&amp;id=REA53090MRE</t>
  </si>
  <si>
    <t>https://www.energymadeeasy.gov.au/plan?id=SUM29688MRE2&amp;postcode=2830</t>
  </si>
  <si>
    <t>https://www.energymadeeasy.gov.au/plan?id=LCL33000MRE&amp;postcode=2644</t>
  </si>
  <si>
    <t>https://www.energymadeeasy.gov.au/plan?id=AGL15085MRE&amp;utm_source=AGL&amp;utm_campaign=bpi-retailer&amp;utm_medium=retailer&amp;postcode=2644</t>
  </si>
  <si>
    <t>https://www.energymadeeasy.gov.au/plan?id=ALI13030MRE&amp;utm_source=Alinta%20Energy&amp;utm_campaign=bpi-retailer&amp;utm_medium=retailer&amp;postcode=2644</t>
  </si>
  <si>
    <t>https://www.energymadeeasy.gov.au/plan?id=CLI65237MRE&amp;postcode=2644</t>
  </si>
  <si>
    <t>https://www.energymadeeasy.gov.au/plan?id=M2E14443MRE&amp;amp%3Butm_source=Commander%20Power%20%26%20Gas&amp;amp%3Butm_campaign=bpi-retailer&amp;postcode=2644</t>
  </si>
  <si>
    <t>https://www.energymadeeasy.gov.au/plan?id=COV76251MRE&amp;postcode=2644</t>
  </si>
  <si>
    <t>https://www.energymadeeasy.gov.au/plan?id=DOD14419MRE&amp;postcode=2644</t>
  </si>
  <si>
    <t>https://www.energymadeeasy.gov.au/plan?id=ENE19197MRE&amp;utm_source=EnergyAustralia&amp;utm_campaign=bpi-retailer&amp;utm_medium=retailer&amp;postcode=2644</t>
  </si>
  <si>
    <t>https://www.energymadeeasy.gov.au/plan?id=MOM58930MRE&amp;utm_source=Momentum%20Energy&amp;utm_campaign=bpi-retailer&amp;utm_medium=retailer&amp;postcode=2644</t>
  </si>
  <si>
    <t>https://www.energymadeeasy.gov.au/plan?id=ORI25506MRE&amp;postcode=2644</t>
  </si>
  <si>
    <t>Essential-TOU</t>
  </si>
  <si>
    <t>https://www.energymadeeasy.gov.au/plan?id=POW15476MRE&amp;postcode=2644</t>
  </si>
  <si>
    <t>https://www.energymadeeasy.gov.au/plan?id=RED21727MRE&amp;postcode=2644</t>
  </si>
  <si>
    <t>https://www.energymadeeasy.gov.au/plan?id=SIM62229MRE2&amp;postcode=2644</t>
  </si>
  <si>
    <t>https://www.energymadeeasy.gov.au/plan?id=1ST82969MRE&amp;postcode=2644</t>
  </si>
  <si>
    <t>https://www.energymadeeasy.gov.au/plan?id=AMA62436MRE&amp;utm_source=amaysim%20Energy&amp;utm_campaign=bpi-retailer&amp;utm_medium=retailer&amp;postcode=2644</t>
  </si>
  <si>
    <t>TOU</t>
    <phoneticPr fontId="9" type="noConversion"/>
  </si>
  <si>
    <t>Essential-TOU</t>
    <phoneticPr fontId="9" type="noConversion"/>
  </si>
  <si>
    <t>https://www.energymadeeasy.gov.au/plan?id=DEN36127MRE2&amp;postcode=2644</t>
  </si>
  <si>
    <t>https://www.energymadeeasy.gov.au/plan?id=ENO12620MRE&amp;utm_source=Enova%20Energy&amp;utm_campaign=bpi-retailer&amp;utm_medium=retailer&amp;postcode=2644</t>
  </si>
  <si>
    <t>https://www.energymadeeasy.gov.au/plan?id=FXP48898MRE&amp;postcode=2644</t>
  </si>
  <si>
    <t>https://www.energymadeeasy.gov.au/plan?id=GLO50465MRE&amp;utm_source=Globird%20Energy&amp;utm_campaign=bpi-retailer&amp;utm_medium=retailer&amp;postcode=2644</t>
  </si>
  <si>
    <t>https://www.energymadeeasy.gov.au/plan?id=KOG58273MRE1&amp;postcode=2644</t>
  </si>
  <si>
    <t>https://www.energymadeeasy.gov.au/plan?postcode=2644&amp;id=REA53258MRE</t>
  </si>
  <si>
    <t>https://www.energymadeeasy.gov.au/plan?id=SUM29763MRE2&amp;postcode=2830</t>
  </si>
  <si>
    <t>https://www.energymadeeasy.gov.au/plan?id=LCL32933MRE&amp;postcode=2000</t>
  </si>
  <si>
    <t>https://www.energymadeeasy.gov.au/plan?id=AGL15274MRE&amp;postcode=2000</t>
  </si>
  <si>
    <t>https://www.energymadeeasy.gov.au/plan?id=ALI13073MRE&amp;postcode=2000</t>
  </si>
  <si>
    <t>https://www.energymadeeasy.gov.au/plan?id=CLI65165MRE&amp;postcode=2000</t>
  </si>
  <si>
    <t>https://www.energymadeeasy.gov.au/plan?id=M2E13248MRE&amp;postcode=2000</t>
  </si>
  <si>
    <t>https://www.energymadeeasy.gov.au/plan?id=COV71714MRE&amp;postcode=2000</t>
  </si>
  <si>
    <t>https://www.energymadeeasy.gov.au/plan?id=DIA34670MRE&amp;postcode=2000</t>
  </si>
  <si>
    <t>https://www.energymadeeasy.gov.au/plan?id=DOD13816MRE&amp;postcode=2000</t>
  </si>
  <si>
    <t>https://www.energymadeeasy.gov.au/plan?id=ENE19250MRE&amp;utm_source=EnergyAustralia&amp;utm_campaign=bpi-retailer&amp;utm_medium=retailer&amp;postcode=2000</t>
  </si>
  <si>
    <t>https://www.energymadeeasy.gov.au/plan?id=MOJ49661MRE&amp;postcode=2000</t>
  </si>
  <si>
    <t>https://www.energymadeeasy.gov.au/plan?id=MOM58649MRE&amp;postcode=2000</t>
  </si>
  <si>
    <t>https://www.energymadeeasy.gov.au/plan?id=ORI25011MRE&amp;postcode=2000</t>
  </si>
  <si>
    <t>https://www.energymadeeasy.gov.au/plan?id=POW15462MRE&amp;postcode=2000</t>
  </si>
  <si>
    <t>https://www.powershop.com.au/app/rates/resi/elec/ausgrid/resi-elec-ausgrid-market-offer-tariff-all.pdf?v=1</t>
  </si>
  <si>
    <t>https://www.energymadeeasy.gov.au/plan?id=RED21433MRE&amp;postcode=2000</t>
  </si>
  <si>
    <t>https://www.energymadeeasy.gov.au/plan?id=SIM61721MRE2&amp;postcode=2000</t>
  </si>
  <si>
    <t>https://www.energymadeeasy.gov.au/plan?id=1ST82934MRE&amp;postcode=2000</t>
  </si>
  <si>
    <t>https://www.energymadeeasy.gov.au/plan?id=AMA62402MRE&amp;utm_source=amaysim%20Energy&amp;utm_campaign=bpi-retailer&amp;utm_medium=retailer&amp;postcode=2000</t>
  </si>
  <si>
    <t>https://www.energymadeeasy.gov.au/plan?id=AMB48854MRE1&amp;postcode=2000</t>
  </si>
  <si>
    <t>https://www.energymadeeasy.gov.au/plan?id=BSP50321MRE1&amp;postcode=2000</t>
  </si>
  <si>
    <t>https://www.energymadeeasy.gov.au/plan?id=DEN35707MRE2&amp;postcode=2000</t>
  </si>
  <si>
    <t>https://www.energymadeeasy.gov.au/plan?id=ENO12593MRE&amp;postcode=2000</t>
  </si>
  <si>
    <t>https://www.energymadeeasy.gov.au/plan?id=FXP14711MRE&amp;postcode=2000</t>
  </si>
  <si>
    <t>https://www.energymadeeasy.gov.au/plan?id=GLO50463MRE&amp;postcode=2000</t>
  </si>
  <si>
    <t>https://assets.kogan.com/files/energy/pdf/KE-AG-200701-market-e.pdf</t>
  </si>
  <si>
    <t xml:space="preserve">A refundable contribution to your powerbank of $40 per 1,000 kWh of annual consumption must be paid. Direct debit only. </t>
  </si>
  <si>
    <t>https://www.energymadeeasy.gov.au/plan?id=PWR93181MRE&amp;postcode=2780</t>
  </si>
  <si>
    <t>https://www.energymadeeasy.gov.au/plan?postcode=2000&amp;id=REA53073MRE</t>
  </si>
  <si>
    <t>https://www.energymadeeasy.gov.au/plan?id=SUM29678MRE&amp;postcode=2000</t>
  </si>
  <si>
    <t>Tango Energy</t>
  </si>
  <si>
    <t>Home Select</t>
  </si>
  <si>
    <t>https://www.energymadeeasy.gov.au/plan?id=TAN21896MRE&amp;postcode=2000</t>
  </si>
  <si>
    <t>https://www.energymadeeasy.gov.au/plan?id=LCL32934MRE&amp;postcode=2000</t>
  </si>
  <si>
    <t>https://www.energymadeeasy.gov.au/plan?id=AGL15217MRE&amp;utm_source=AGL&amp;utm_campaign=bpi-retailer&amp;utm_medium=retailer&amp;postcode=2000</t>
  </si>
  <si>
    <t>https://www.energymadeeasy.gov.au/plan?id=ALI13045MRE&amp;utm_source=Alinta%20Energy&amp;utm_campaign=bpi-retailer&amp;utm_medium=retailer&amp;postcode=2000</t>
  </si>
  <si>
    <t>https://www.energymadeeasy.gov.au/plan?id=CLI65204MRE&amp;postcode=2000</t>
  </si>
  <si>
    <t>https://www.energymadeeasy.gov.au/plan?id=M2E13247MRE&amp;postcode=2000</t>
  </si>
  <si>
    <t>https://www.energymadeeasy.gov.au/plan?id=COV71723MRE&amp;postcode=2000</t>
  </si>
  <si>
    <t>https://www.energymadeeasy.gov.au/plan?id=DIA34669MRE&amp;postcode=2000</t>
  </si>
  <si>
    <t>https://www.energymadeeasy.gov.au/plan?id=DOD13815MRE&amp;postcode=2000</t>
  </si>
  <si>
    <t>https://www.energymadeeasy.gov.au/plan?id=ENE19186MRE&amp;utm_source=EnergyAustralia&amp;utm_campaign=bpi-retailer&amp;utm_medium=retailer&amp;postcode=2000</t>
  </si>
  <si>
    <t>https://www.energymadeeasy.gov.au/plan?id=MOJ49665MRE&amp;postcode=2000</t>
  </si>
  <si>
    <t>https://www.energymadeeasy.gov.au/plan?id=MOM58652MRE&amp;utm_source=Momentum%20Energy&amp;utm_campaign=bpi-retailer&amp;utm_medium=retailer&amp;postcode=2000</t>
  </si>
  <si>
    <t>https://www.energymadeeasy.gov.au/plan?id=ORI25009MRE&amp;postcode=2000</t>
  </si>
  <si>
    <t>https://www.energymadeeasy.gov.au/plan?id=POW15463MRE&amp;postcode=2000</t>
  </si>
  <si>
    <t>https://www.energymadeeasy.gov.au/plan?id=RED21434MRE&amp;postcode=2000</t>
  </si>
  <si>
    <t>https://www.energymadeeasy.gov.au/plan?id=SIM61657MRE2&amp;postcode=2000</t>
  </si>
  <si>
    <t>https://www.energymadeeasy.gov.au/plan?id=1ST82936MRE&amp;postcode=2000</t>
  </si>
  <si>
    <t>https://www.energymadeeasy.gov.au/plan?id=AMA62419MRE&amp;utm_source=amaysim%20Energy&amp;utm_campaign=bpi-retailer&amp;utm_medium=retailer&amp;postcode=2000</t>
  </si>
  <si>
    <t>https://www.energymadeeasy.gov.au/plan?id=AMB48853MRE1&amp;postcode=2000</t>
  </si>
  <si>
    <t>https://www.energymadeeasy.gov.au/plan?id=BSP50318MRE1&amp;postcode=2000</t>
  </si>
  <si>
    <t>https://www.energymadeeasy.gov.au/plan?id=DEN35699MRE2&amp;postcode=2000</t>
  </si>
  <si>
    <t>https://www.energymadeeasy.gov.au/plan?id=ENO12589MRE&amp;postcode=2000</t>
  </si>
  <si>
    <t>https://www.energymadeeasy.gov.au/plan?id=FXP13757MRE&amp;postcode=2000</t>
  </si>
  <si>
    <t>https://www.energymadeeasy.gov.au/plan?id=GLO50458MRE&amp;postcode=2000</t>
  </si>
  <si>
    <t>https://www.energymadeeasy.gov.au/plan?id=KOG58243MRE1&amp;postcode=2000</t>
  </si>
  <si>
    <t>https://www.energymadeeasy.gov.au/plan?postcode=2000&amp;id=REA53074MRE</t>
  </si>
  <si>
    <t>https://www.energymadeeasy.gov.au/plan?id=SUM29675MRE&amp;utm_source=Sumo&amp;utm_campaign=bpi-retailer&amp;utm_medium=retailer&amp;postcode=2000</t>
  </si>
  <si>
    <t>https://www.energymadeeasy.gov.au/plan?id=TAN21901MRE&amp;postcode=2000</t>
  </si>
  <si>
    <t>https://www.energymadeeasy.gov.au/plan?id=LCL32996MRE&amp;postcode=2000</t>
  </si>
  <si>
    <t>https://www.energymadeeasy.gov.au/plan?id=AGL15082MRE&amp;utm_source=AGL&amp;utm_campaign=bpi-retailer&amp;utm_medium=retailer&amp;postcode=2000</t>
  </si>
  <si>
    <t>https://www.energymadeeasy.gov.au/plan?id=ALI13091MRE&amp;utm_source=Alinta%20Energy&amp;utm_campaign=bpi-retailer&amp;utm_medium=retailer&amp;postcode=2000</t>
  </si>
  <si>
    <t>https://www.energymadeeasy.gov.au/plan?id=CLI65391MRE&amp;postcode=2000</t>
  </si>
  <si>
    <t>https://www.energymadeeasy.gov.au/plan?id=M2E14439MRE&amp;postcode=2000</t>
  </si>
  <si>
    <t>https://www.energymadeeasy.gov.au/plan?id=COV71715MRE&amp;postcode=2000</t>
  </si>
  <si>
    <t>https://www.energymadeeasy.gov.au/plan?id=DIA50239MRE&amp;postcode=2000</t>
  </si>
  <si>
    <t>https://www.energymadeeasy.gov.au/plan?id=DOD14415MRE&amp;postcode=2000</t>
  </si>
  <si>
    <t>https://www.energymadeeasy.gov.au/plan?id=ENE19332MRE&amp;utm_source=EnergyAustralia&amp;utm_campaign=bpi-retailer&amp;utm_medium=retailer&amp;postcode=2000</t>
  </si>
  <si>
    <t>https://www.energymadeeasy.gov.au/plan?id=MOM58933MRE&amp;utm_source=Momentum%20Energy&amp;utm_campaign=bpi-retailer&amp;utm_medium=retailer&amp;postcode=2000</t>
  </si>
  <si>
    <t>https://www.energymadeeasy.gov.au/plan?id=ORI25510MRE&amp;postcode=2000</t>
  </si>
  <si>
    <t>https://www.energymadeeasy.gov.au/plan?id=POW15482MRE&amp;postcode=2000</t>
  </si>
  <si>
    <t>https://www.energymadeeasy.gov.au/plan?id=RED21735MRE&amp;postcode=2000</t>
  </si>
  <si>
    <t>https://www.energymadeeasy.gov.au/plan?id=SIM62230MRE2&amp;postcode=2000</t>
  </si>
  <si>
    <t>https://www.energymadeeasy.gov.au/plan?id=1ST82954MRE&amp;postcode=2000</t>
  </si>
  <si>
    <t>https://www.energymadeeasy.gov.au/plan?id=AMA62375MRE&amp;utm_source=amaysim%20Energy&amp;utm_campaign=bpi-retailer&amp;utm_medium=retailer&amp;postcode=2000</t>
  </si>
  <si>
    <t>https://www.energymadeeasy.gov.au/plan?id=DEN35739MRE2&amp;postcode=2000</t>
  </si>
  <si>
    <t>Ausgrid-TOU</t>
  </si>
  <si>
    <t>https://www.energymadeeasy.gov.au/plan?id=ENO12603MRE&amp;postcode=2000</t>
  </si>
  <si>
    <t>EasySave</t>
  </si>
  <si>
    <t>This offer is for NSW residential customers who opt-in to Direct Debit with Credit Card, E-Billing and E-Communications</t>
  </si>
  <si>
    <t>https://www.energymadeeasy.gov.au/plan?id=GLO50451MRE1&amp;postcode=2000</t>
  </si>
  <si>
    <t>https://www.energymadeeasy.gov.au/plan?id=KOG58319MRE1&amp;postcode=2000</t>
  </si>
  <si>
    <t>https://www.energymadeeasy.gov.au/plan?postcode=2000&amp;id=REA53968MRE</t>
  </si>
  <si>
    <t>https://www.energymadeeasy.gov.au/plan?id=SUM29765MRE&amp;utm_source=Sumo&amp;utm_campaign=bpi-retailer&amp;utm_medium=retailer&amp;postcode=2000</t>
  </si>
  <si>
    <t>https://www.energymadeeasy.gov.au/plan?id=TAN22261MRE&amp;postcode=2000</t>
  </si>
  <si>
    <t>https://www.energymadeeasy.gov.au/plan?id=FXP48910MRE&amp;postcode=2000</t>
  </si>
  <si>
    <t>https://www.energymadeeasy.gov.au/plan?id=LCL32935MRE&amp;postcode=2780</t>
  </si>
  <si>
    <t>https://www.energymadeeasy.gov.au/plan?id=AGL15227MRE&amp;postcode=2780</t>
  </si>
  <si>
    <t>https://www.energymadeeasy.gov.au/plan?id=ALI13117MRE&amp;postcode=2780</t>
  </si>
  <si>
    <t>Billed monthly, either actual meter reads, or, an instalment amount of $130 (or as otherwise agreed) which is then reconciled against  actual or estimated usage every quarter.</t>
  </si>
  <si>
    <t>https://www.energymadeeasy.gov.au/plan?id=CLI65297MRE&amp;postcode=2780</t>
  </si>
  <si>
    <t>https://www.energymadeeasy.gov.au/plan?id=M2E13250MRE&amp;postcode=2780</t>
  </si>
  <si>
    <t>https://www.energymadeeasy.gov.au/plan?id=COV75228MRE&amp;postcode=2780</t>
  </si>
  <si>
    <t>https://www.energymadeeasy.gov.au/plan?id=DIA34672MRE&amp;postcode=2780</t>
  </si>
  <si>
    <t>https://www.energymadeeasy.gov.au/plan?id=DOD13818MRE&amp;postcode=2780</t>
  </si>
  <si>
    <t>https://www.energymadeeasy.gov.au/plan?id=ENE19167MRE&amp;utm_source=EnergyAustralia&amp;utm_campaign=bpi-retailer&amp;utm_medium=retailer&amp;postcode=2780</t>
  </si>
  <si>
    <t>https://www.energymadeeasy.gov.au/plan?id=MOJ49660MRE&amp;postcode=2780</t>
  </si>
  <si>
    <t>https://www.energymadeeasy.gov.au/plan?id=MOM58646MRE&amp;postcode=2780</t>
  </si>
  <si>
    <t>https://www.energymadeeasy.gov.au/plan?id=ORI25006MRE&amp;postcode=2780</t>
  </si>
  <si>
    <t>https://www.energymadeeasy.gov.au/plan?id=POW15460MRE&amp;postcode=2780</t>
  </si>
  <si>
    <t>https://www.powershop.com.au/app/rates/resi/elec/endeavour/resi-elec-endeavour-market-offer-tariff-all.pdf?v=1</t>
  </si>
  <si>
    <t>https://www.energymadeeasy.gov.au/plan?id=RED21428MRE&amp;postcode=2780</t>
  </si>
  <si>
    <t>https://www.energymadeeasy.gov.au/plan?id=SIM61648MRE2&amp;postcode=2780</t>
  </si>
  <si>
    <t>https://www.energymadeeasy.gov.au/plan?id=1ST82942MRE&amp;postcode=2780</t>
  </si>
  <si>
    <t>https://www.energymadeeasy.gov.au/plan?id=AMA62454MRE&amp;utm_source=amaysim%20Energy&amp;utm_campaign=bpi-retailer&amp;utm_medium=retailer&amp;postcode=2780</t>
  </si>
  <si>
    <t>https://www.energymadeeasy.gov.au/plan?id=AMB48852MRE1&amp;postcode=2780</t>
  </si>
  <si>
    <t>https://www.energymadeeasy.gov.au/plan?id=BSP50325MRE1&amp;postcode=2780</t>
  </si>
  <si>
    <t>https://www.energymadeeasy.gov.au/plan?id=DEN35991MRE2&amp;postcode=2780</t>
  </si>
  <si>
    <t>https://www.energymadeeasy.gov.au/plan?id=ENO12642MRE&amp;postcode=2780</t>
  </si>
  <si>
    <t>https://www.energymadeeasy.gov.au/plan?id=FXP14712MRE&amp;postcode=2780</t>
  </si>
  <si>
    <t>https://www.energymadeeasy.gov.au/plan?id=GLO50456MRE&amp;postcode=2780</t>
  </si>
  <si>
    <t>https://www.energymadeeasy.gov.au/plan?id=KOG58252MRE1&amp;postcode=2780</t>
  </si>
  <si>
    <t>https://www.energymadeeasy.gov.au/plan?id=PWR93186MRE&amp;postcode=2780</t>
  </si>
  <si>
    <t>https://www.energymadeeasy.gov.au/plan?postcode=2780&amp;id=REA53077MRE</t>
  </si>
  <si>
    <t>https://www.energymadeeasy.gov.au/plan?id=SUM29677MRE2&amp;postcode=2780</t>
  </si>
  <si>
    <t>https://www.energymadeeasy.gov.au/plan?id=TAN21898MRE&amp;postcode=2780</t>
  </si>
  <si>
    <t>https://www.energymadeeasy.gov.au/plan?id=LCL32936MRE&amp;postcode=2780</t>
  </si>
  <si>
    <t>https://www.energymadeeasy.gov.au/plan?id=AGL15228MRE&amp;utm_source=AGL&amp;utm_campaign=bpi-retailer&amp;utm_medium=retailer&amp;postcode=2780</t>
  </si>
  <si>
    <t>https://www.energymadeeasy.gov.au/plan?id=ALI13113MRE&amp;utm_source=Alinta%20Energy&amp;utm_campaign=bpi-retailer&amp;utm_medium=retailer&amp;postcode=2780</t>
  </si>
  <si>
    <t>https://www.energymadeeasy.gov.au/plan?id=CLI65336MRE&amp;postcode=2780</t>
  </si>
  <si>
    <t>https://www.energymadeeasy.gov.au/plan?id=M2E13249MRE&amp;amp%3Butm_source=Commander%20Power%20%26%20Gas&amp;amp%3Butm_campaign=bpi-retailer&amp;postcode=2780</t>
  </si>
  <si>
    <t>https://www.energymadeeasy.gov.au/plan?id=COV75222MRE&amp;postcode=2780</t>
  </si>
  <si>
    <t>https://www.energymadeeasy.gov.au/plan?id=DIA34671MRE&amp;postcode=2780</t>
  </si>
  <si>
    <t>https://www.energymadeeasy.gov.au/plan?id=DOD13817MRE&amp;postcode=2780</t>
  </si>
  <si>
    <t>https://www.energymadeeasy.gov.au/plan?id=ENE19192MRE&amp;utm_source=EnergyAustralia&amp;utm_campaign=bpi-retailer&amp;utm_medium=retailer&amp;postcode=2780</t>
  </si>
  <si>
    <t>https://www.energymadeeasy.gov.au/plan?id=MOJ49664MRE&amp;postcode=2780</t>
  </si>
  <si>
    <t>https://www.energymadeeasy.gov.au/plan?id=MOM58651MRE&amp;utm_source=Momentum%20Energy&amp;utm_campaign=bpi-retailer&amp;utm_medium=retailer&amp;postcode=2780</t>
  </si>
  <si>
    <t>https://www.energymadeeasy.gov.au/plan?id=ORI24984MRE&amp;postcode=2780</t>
  </si>
  <si>
    <t>https://www.energymadeeasy.gov.au/plan?id=POW15461MRE&amp;postcode=2780</t>
  </si>
  <si>
    <t>https://www.energymadeeasy.gov.au/plan?id=RED21427MRE&amp;postcode=2780</t>
  </si>
  <si>
    <t>https://www.energymadeeasy.gov.au/plan?id=SIM61655MRE2&amp;postcode=2780</t>
  </si>
  <si>
    <t>https://www.energymadeeasy.gov.au/plan?id=1ST82943MRE&amp;postcode=2780</t>
  </si>
  <si>
    <t>https://www.energymadeeasy.gov.au/plan?id=AMA62467MRE&amp;utm_source=amaysim%20Energy&amp;utm_campaign=bpi-retailer&amp;utm_medium=retailer&amp;postcode=2780</t>
  </si>
  <si>
    <t>https://www.energymadeeasy.gov.au/plan?id=AMB48851MRE1&amp;postcode=2780</t>
  </si>
  <si>
    <t>https://www.energymadeeasy.gov.au/plan?id=BSP50319MRE1&amp;postcode=2780</t>
  </si>
  <si>
    <t>https://www.energymadeeasy.gov.au/plan?id=DEN35995MRE2&amp;postcode=2780</t>
  </si>
  <si>
    <t>https://www.energymadeeasy.gov.au/plan?id=ENO12639MRE&amp;postcode=2780</t>
  </si>
  <si>
    <t>https://www.energymadeeasy.gov.au/plan?id=FXP13777MRE&amp;utm_source=Future%20X%20Power&amp;utm_campaign=bpi-retailer&amp;utm_medium=retailer&amp;postcode=2780</t>
  </si>
  <si>
    <t>https://www.energymadeeasy.gov.au/plan?id=GLO50459MRE&amp;postcode=2780</t>
  </si>
  <si>
    <t>https://www.energymadeeasy.gov.au/plan?id=KOG58254MRE1&amp;postcode=2780</t>
  </si>
  <si>
    <t>https://www.energymadeeasy.gov.au/plan?postcode=2780&amp;id=REA53078MRE</t>
  </si>
  <si>
    <t>https://www.energymadeeasy.gov.au/plan?id=SUM29674MRE2&amp;postcode=2780</t>
  </si>
  <si>
    <t>https://www.energymadeeasy.gov.au/plan?id=TAN21899MRE&amp;utm_source=Tango%20Energy&amp;utm_campaign=bpi-retailer&amp;utm_medium=retailer&amp;postcode=2780</t>
  </si>
  <si>
    <t>https://www.energymadeeasy.gov.au/plan?id=LCL32998MRE&amp;postcode=2780</t>
  </si>
  <si>
    <t>https://www.energymadeeasy.gov.au/plan?id=AGL15087MRE&amp;utm_source=AGL&amp;utm_campaign=bpi-retailer&amp;utm_medium=retailer&amp;postcode=2780</t>
  </si>
  <si>
    <t>https://www.energymadeeasy.gov.au/plan?id=ALI13015MRE&amp;utm_source=Alinta%20Energy&amp;utm_campaign=bpi-retailer&amp;utm_medium=retailer&amp;postcode=2780</t>
  </si>
  <si>
    <t>https://www.energymadeeasy.gov.au/plan?id=CLI65131MRE&amp;postcode=2780</t>
  </si>
  <si>
    <t>https://www.energymadeeasy.gov.au/plan?id=M2E14441MRE&amp;amp%3Butm_source=Commander%20Power%20%26%20Gas&amp;amp%3Butm_campaign=bpi-retailer&amp;postcode=2780</t>
  </si>
  <si>
    <t>https://www.energymadeeasy.gov.au/plan?id=COV75221MRE&amp;postcode=2780</t>
  </si>
  <si>
    <t>Endeavour-TOU</t>
  </si>
  <si>
    <t>https://www.energymadeeasy.gov.au/plan?id=DIA49502MRE&amp;postcode=2780</t>
  </si>
  <si>
    <t>https://www.energymadeeasy.gov.au/plan?id=DOD14417MRE&amp;postcode=2780</t>
  </si>
  <si>
    <t>https://www.energymadeeasy.gov.au/plan?id=ENE19327MRE&amp;utm_source=EnergyAustralia&amp;utm_campaign=bpi-retailer&amp;utm_medium=retailer&amp;postcode=2780</t>
  </si>
  <si>
    <t>https://www.energymadeeasy.gov.au/plan?id=MOM58982MRE&amp;utm_source=Momentum%20Energy&amp;utm_campaign=bpi-retailer&amp;utm_medium=retailer&amp;postcode=2780</t>
  </si>
  <si>
    <t>https://www.energymadeeasy.gov.au/plan?id=ORI25502MRE&amp;postcode=2780</t>
  </si>
  <si>
    <t>https://www.energymadeeasy.gov.au/plan?id=POW15480MRE&amp;postcode=2780</t>
  </si>
  <si>
    <t>https://www.energymadeeasy.gov.au/plan?id=RED21731MRE&amp;postcode=2780</t>
  </si>
  <si>
    <t>https://www.energymadeeasy.gov.au/plan?id=SIM62235MRE2&amp;postcode=2780</t>
  </si>
  <si>
    <t>https://www.energymadeeasy.gov.au/plan?id=1ST82963MRE&amp;postcode=2780</t>
  </si>
  <si>
    <t>https://www.energymadeeasy.gov.au/plan?id=AMA62395MRE&amp;utm_source=amaysim%20Energy&amp;utm_campaign=bpi-retailer&amp;utm_medium=retailer&amp;postcode=2780</t>
  </si>
  <si>
    <t>Endeavour-TOU</t>
    <phoneticPr fontId="9" type="noConversion"/>
  </si>
  <si>
    <t>https://www.energymadeeasy.gov.au/plan?id=ENO22358MRE&amp;postcode=2780</t>
  </si>
  <si>
    <t>https://www.energymadeeasy.gov.au/plan?id=FXP48906MRE&amp;postcode=2780</t>
  </si>
  <si>
    <t>https://www.energymadeeasy.gov.au/plan?id=KOG58257MRE1&amp;postcode=2780</t>
  </si>
  <si>
    <t>https://www.energymadeeasy.gov.au/plan?postcode=2780&amp;id=REA53250MRE</t>
  </si>
  <si>
    <t>https://www.energymadeeasy.gov.au/plan?id=SUM29764MRE2&amp;postcode=2780</t>
  </si>
  <si>
    <t>https://www.energymadeeasy.gov.au/plan?id=TAN22262MRE&amp;utm_source=Tango%20Energy&amp;utm_campaign=bpi-retailer&amp;utm_medium=retailer&amp;postcode=2780</t>
  </si>
  <si>
    <t xml:space="preserve">Report 10: NSW Energy Prices 2020 An update report (September 2020).  </t>
  </si>
  <si>
    <t>Solar Bonus</t>
  </si>
  <si>
    <t>https://www.energymadeeasy.gov.au/plan?id=1ST252833MRE&amp;postcode=2644</t>
  </si>
  <si>
    <t>https://www.energymadeeasy.gov.au/plan?id=AGL15266MRE&amp;postcode=2644</t>
  </si>
  <si>
    <t>Online Member</t>
  </si>
  <si>
    <t>Free membership for first 4 months, which is credited to the account if your account is up to date at the end of your first 4 months</t>
  </si>
  <si>
    <t>Direct debit only.</t>
  </si>
  <si>
    <t>https://www.energymadeeasy.gov.au/plan?id=COV76244MRE1&amp;postcode=2644</t>
  </si>
  <si>
    <t>You may be eligible for our PowerResponse program, and by participating in events, you may be eligible for rebates which may change over time.</t>
  </si>
  <si>
    <t>Single Minded</t>
  </si>
  <si>
    <t>When you sign up to Mojo Power and you bring a friend with you, you both get $50 credit. The credit will be applied once the friend signs up with your referral code and completes the onboarding process to become a Mojo Power customer.</t>
  </si>
  <si>
    <t>https://www.energymadeeasy.gov.au/plan?id=MOJ49651MRE&amp;postcode=2644</t>
  </si>
  <si>
    <t>Solar Step Up</t>
  </si>
  <si>
    <t>https://www.energymadeeasy.gov.au/plan?id=MOM242855MRE&amp;utm_source=Momentum%20Energy&amp;utm_campaign=bpi-retailer&amp;utm_medium=retailer&amp;postcode=2644</t>
  </si>
  <si>
    <t>Carbon neutral</t>
  </si>
  <si>
    <t>https://www.powershop.com.au/app/rates/aer/electricity/residential/market/essential/combined-all.pdf?v=1.1.0</t>
  </si>
  <si>
    <t>Solar Saver</t>
  </si>
  <si>
    <t>https://www.energymadeeasy.gov.au/plan?id=RED207670MRE&amp;postcode=2644</t>
  </si>
  <si>
    <t>Energy Saver</t>
  </si>
  <si>
    <t>https://www.energymadeeasy.gov.au/plan?id=SIM240638MRE&amp;utm_source=Simply%20Energy&amp;utm_campaign=bpi-retailer&amp;utm_medium=retailer&amp;postcode=2644</t>
  </si>
  <si>
    <t>Amber Plan</t>
  </si>
  <si>
    <t>Available to smart meter customers only. Direct debit.</t>
  </si>
  <si>
    <t>https://amber-website-documents.s3.ap-southeast-2.amazonaws.com/Basic+Plan+Information+Documents/2021-07-01/EssentialEnergy_AMB260000MRE1_NSW_CZ2.pdf</t>
  </si>
  <si>
    <t>12 Month Contract</t>
  </si>
  <si>
    <t>https://www.energymadeeasy.gov.au/plan?id=BSP239768MRE1&amp;postcode=2644</t>
  </si>
  <si>
    <t>Solar Smart</t>
  </si>
  <si>
    <t>For export over 600 kWh/quarter the FIT rate us 4c</t>
  </si>
  <si>
    <t>https://www.energymadeeasy.gov.au/plan?id=DEN254487MRE1&amp;postcode=2644</t>
  </si>
  <si>
    <t>https://www.energymadeeasy.gov.au/plan?id=FXP98041MRE&amp;postcode=2644</t>
  </si>
  <si>
    <t>UltraSave</t>
  </si>
  <si>
    <t>$50 online sign-up credit on your second bill</t>
  </si>
  <si>
    <t>Account credits</t>
  </si>
  <si>
    <t>https://www.energymadeeasy.gov.au/plan?id=GLO250851MRE&amp;postcode=2644</t>
  </si>
  <si>
    <t>https://assets.kogan.com/files/energy/pdf/rates/2021june/KE-ES-combined-market2.pdf</t>
  </si>
  <si>
    <t>https://www.energymadeeasy.gov.au/plan?id=PWR258971MRE&amp;postcode=2644</t>
  </si>
  <si>
    <t>Solar</t>
  </si>
  <si>
    <t>https://www.energymadeeasy.gov.au/plan?postcode=2644&amp;id=REA107789MRE</t>
  </si>
  <si>
    <t>Assure</t>
  </si>
  <si>
    <t>https://www.energymadeeasy.gov.au/plan?id=SUM93650MRE&amp;postcode=2830</t>
  </si>
  <si>
    <t>Nectr</t>
  </si>
  <si>
    <t>Friends Clean</t>
  </si>
  <si>
    <t>$50 credit on your 2nd bill, if you sign up using a Refer a Friend link from an existing Nectr customer. Applies to new customers only. </t>
  </si>
  <si>
    <t>https://www.energymadeeasy.gov.au/plan?id=NTR251077MRE&amp;postcode=2644</t>
  </si>
  <si>
    <t>OVO Energy</t>
  </si>
  <si>
    <t>The One Plan</t>
  </si>
  <si>
    <t>10% GreenPower</t>
  </si>
  <si>
    <t>3% interest paid on credit balances. Direct debit only.</t>
  </si>
  <si>
    <t>https://www.energymadeeasy.gov.au/plan?id=OVO205943MRE&amp;postcode=2644</t>
  </si>
  <si>
    <t>Glow Power</t>
  </si>
  <si>
    <t>Everyday Saver</t>
  </si>
  <si>
    <t>https://www.energymadeeasy.gov.au/plan?id=ESM197616MRE1&amp;postcode=2644</t>
  </si>
  <si>
    <t>Locality Planning Energy</t>
  </si>
  <si>
    <t>Principal Offer</t>
  </si>
  <si>
    <t>https://localityenergy.com.au/uploads/images/NSW/Essential/Essential-Residential/LPE14775MRE.pdf</t>
  </si>
  <si>
    <t>Radian Energy</t>
  </si>
  <si>
    <t>Grid to Go</t>
  </si>
  <si>
    <t>https://www.energymadeeasy.gov.au/plan?id=RAD213054SRE4&amp;postcode=2644</t>
  </si>
  <si>
    <t>https://www.energymadeeasy.gov.au/plan?id=TAN149007MRE2&amp;postcode=2644</t>
  </si>
  <si>
    <t>https://www.energymadeeasy.gov.au/plan?id=AGL15265MRE&amp;postcode=2644</t>
  </si>
  <si>
    <t>https://www.energymadeeasy.gov.au/plan?id=MOJ233298MRE&amp;postcode=2644</t>
  </si>
  <si>
    <t>https://www.energymadeeasy.gov.au/plan?id=MOM242854MRE&amp;utm_source=Momentum%20Energy&amp;utm_campaign=bpi-retailer&amp;utm_medium=retailer&amp;postcode=2644</t>
  </si>
  <si>
    <t>https://www.energymadeeasy.gov.au/plan?id=RED207664MRE&amp;postcode=2644</t>
  </si>
  <si>
    <t>https://www.energymadeeasy.gov.au/plan?id=SIM240639MRE&amp;utm_source=Simply%20Energy&amp;utm_campaign=bpi-retailer&amp;utm_medium=retailer&amp;postcode=2644</t>
  </si>
  <si>
    <t>https://www.energymadeeasy.gov.au/plan?id=1ST252834MRE&amp;postcode=2644</t>
  </si>
  <si>
    <t>https://amber-website-documents.s3.ap-southeast-2.amazonaws.com/Basic+Plan+Information+Documents/2021-07-01/EssentialEnergy%2BCL_AMB260001MRE1_NSW_CZ2.pdf</t>
  </si>
  <si>
    <t>https://www.energymadeeasy.gov.au/plan?id=BSP239767MRE1&amp;postcode=2644</t>
  </si>
  <si>
    <t>https://www.energymadeeasy.gov.au/plan?id=DEN254488MRE1&amp;postcode=2644</t>
  </si>
  <si>
    <t>https://www.energymadeeasy.gov.au/plan?id=FXP98045MRE&amp;utm_source=Future%20X%20Power&amp;utm_campaign=bpi-retailer&amp;utm_medium=retailer&amp;postcode=2644</t>
  </si>
  <si>
    <t>https://www.energymadeeasy.gov.au/plan?id=GLO250852MRE&amp;postcode=2644</t>
  </si>
  <si>
    <t>https://www.energymadeeasy.gov.au/plan?postcode=2644&amp;id=REA107790MRE</t>
  </si>
  <si>
    <t>https://www.energymadeeasy.gov.au/plan?id=SUM93640MRE&amp;postcode=2830</t>
  </si>
  <si>
    <t>https://www.energymadeeasy.gov.au/plan?id=NTR251080MRE&amp;postcode=2644</t>
  </si>
  <si>
    <t>https://www.energymadeeasy.gov.au/plan?id=OVO205944MRE&amp;postcode=2644</t>
  </si>
  <si>
    <t>https://www.energymadeeasy.gov.au/plan?id=ESM197577MRE1&amp;postcode=2644</t>
  </si>
  <si>
    <t>https://localityenergy.com.au/uploads/images/NSW/Essential/Essential-Residential/LPE14777MRE.pdf</t>
  </si>
  <si>
    <t>https://www.energymadeeasy.gov.au/plan?id=RAD213055SRE4&amp;postcode=2644</t>
  </si>
  <si>
    <t>https://www.energymadeeasy.gov.au/plan?id=TAN149008MRE2&amp;postcode=2644</t>
  </si>
  <si>
    <t>https://www.energymadeeasy.gov.au/plan?id=LCL112460MRE&amp;postcode=2644</t>
  </si>
  <si>
    <t>https://www.energymadeeasy.gov.au/plan?id=AGL15050MRE&amp;postcode=2644</t>
  </si>
  <si>
    <t>https://www.energymadeeasy.gov.au/plan?id=MOM243376MRE&amp;utm_source=Momentum%20Energy&amp;utm_campaign=bpi-retailer&amp;utm_medium=retailer&amp;postcode=2644</t>
  </si>
  <si>
    <t>https://www.energymadeeasy.gov.au/plan?id=RED207699MRE&amp;postcode=2644</t>
  </si>
  <si>
    <t>https://www.energymadeeasy.gov.au/plan?id=SIM241705MRE&amp;utm_source=Simply%20Energy&amp;utm_campaign=bpi-retailer&amp;utm_medium=retailer&amp;postcode=2644</t>
  </si>
  <si>
    <t>https://www.energymadeeasy.gov.au/plan?id=1ST252886MRE&amp;postcode=2644</t>
  </si>
  <si>
    <t>https://www.energymadeeasy.gov.au/plan?id=DEN254491MRE1&amp;postcode=2644</t>
  </si>
  <si>
    <t>https://www.energymadeeasy.gov.au/plan?id=FXP102967MRE&amp;utm_source=Future%20X%20Power&amp;utm_campaign=bpi-retailer&amp;utm_medium=retailer&amp;postcode=2644</t>
  </si>
  <si>
    <t>https://www.energymadeeasy.gov.au/plan?id=GLO250859MRE&amp;postcode=2644</t>
  </si>
  <si>
    <t>https://www.energymadeeasy.gov.au/plan?postcode=2644&amp;id=REA107793MRE</t>
  </si>
  <si>
    <t>https://www.energymadeeasy.gov.au/plan?id=SUM93652MRE&amp;postcode=2830</t>
  </si>
  <si>
    <t>https://www.energymadeeasy.gov.au/plan?id=NTR251110MRE&amp;postcode=2644</t>
  </si>
  <si>
    <t>https://www.energymadeeasy.gov.au/plan?id=OVO205946MRE&amp;postcode=2644</t>
  </si>
  <si>
    <t>https://www.energymadeeasy.gov.au/plan?id=ESM197602MRE1&amp;postcode=2644</t>
  </si>
  <si>
    <t xml:space="preserve">Principal Offer </t>
  </si>
  <si>
    <t>https://localityenergy.com.au/uploads/images/NSW/Essential/Essential-Residential/LPE14819MRE.pdf</t>
  </si>
  <si>
    <t>https://www.energymadeeasy.gov.au/plan?id=RAD213057SRE4&amp;postcode=2644</t>
  </si>
  <si>
    <t>https://www.energymadeeasy.gov.au/plan?id=TAN149011MRE2&amp;postcode=2644</t>
  </si>
  <si>
    <t>G'day Sunshine</t>
  </si>
  <si>
    <t>https://www.energymadeeasy.gov.au/plan?id=COV71714MRE1&amp;postcode=2000</t>
  </si>
  <si>
    <t>https://www.energymadeeasy.gov.au/plan?id=MOJ49653MRE&amp;postcode=2000</t>
  </si>
  <si>
    <t>https://www.energymadeeasy.gov.au/plan?id=MOM242896MRE&amp;utm_source=Momentum%20Energy&amp;utm_campaign=bpi-retailer&amp;utm_medium=retailer&amp;postcode=2000</t>
  </si>
  <si>
    <t>https://www.powershop.com.au/app/rates/aer/electricity/residential/market/ausgrid/combined-all.pdf?v=1.1.0</t>
  </si>
  <si>
    <t>https://www.energymadeeasy.gov.au/plan?id=RED207668MRE&amp;postcode=2000</t>
  </si>
  <si>
    <t>https://www.energymadeeasy.gov.au/plan?id=SIM240641MRE&amp;utm_source=Simply%20Energy&amp;utm_campaign=bpi-retailer&amp;utm_medium=retailer&amp;postcode=2000</t>
  </si>
  <si>
    <t>https://www.energymadeeasy.gov.au/plan?id=1ST252809MRE&amp;postcode=2000</t>
  </si>
  <si>
    <t>https://amber-website-documents.s3.ap-southeast-2.amazonaws.com/Basic+Plan+Information+Documents/2021-07-01/Ausgrid_AMB259996MRE1_NSW_CZ5.pdf</t>
  </si>
  <si>
    <t>https://www.energymadeeasy.gov.au/plan?id=BSP237439MRE1&amp;postcode=2000</t>
  </si>
  <si>
    <t>https://www.energymadeeasy.gov.au/plan?id=DEN254493MRE1&amp;postcode=2000</t>
  </si>
  <si>
    <t>https://www.energymadeeasy.gov.au/plan?id=ENO12593MRE&amp;utm_source=Enova%20Energy&amp;utm_campaign=bpi-retailer&amp;utm_medium=retailer&amp;postcode=2000</t>
  </si>
  <si>
    <t>https://www.energymadeeasy.gov.au/plan?id=FXP98043MRE&amp;postcode=2000</t>
  </si>
  <si>
    <t>https://www.energymadeeasy.gov.au/plan?id=GLO250856MRE&amp;postcode=2000</t>
  </si>
  <si>
    <t>https://assets.kogan.com/files/energy/pdf/rates/2021june/KE-AG-combined-market2.pdf</t>
  </si>
  <si>
    <t xml:space="preserve">A refundable contribution to your powerbank of $40 per 1,000 kWh of annual consumption must be paid. </t>
  </si>
  <si>
    <t>https://www.energymadeeasy.gov.au/plan?id=PWR258956MRE&amp;postcode=2000</t>
  </si>
  <si>
    <t>https://www.energymadeeasy.gov.au/plan?postcode=2000&amp;id=REA107757MRE</t>
  </si>
  <si>
    <t>https://www.energymadeeasy.gov.au/plan?id=SUM93632MRE&amp;postcode=2000</t>
  </si>
  <si>
    <t>https://www.energymadeeasy.gov.au/plan?id=TAN21896MRE&amp;postcode=2000&amp;utm_source=Tango%20Energy&amp;utm_campaign=bpi-retailer&amp;utm_medium=retailer</t>
  </si>
  <si>
    <t>https://www.energymadeeasy.gov.au/plan?id=NTR251073MRE&amp;postcode=2000</t>
  </si>
  <si>
    <t>https://www.energymadeeasy.gov.au/plan?id=OVO205928MRE&amp;postcode=2000</t>
  </si>
  <si>
    <t>https://www.energymadeeasy.gov.au/plan?id=ESM197659MRE1&amp;postcode=2000</t>
  </si>
  <si>
    <t>Principal Offer (solar)</t>
  </si>
  <si>
    <t>https://localityenergy.com.au/uploads/images/NSW/Ausgrid/Ausgrid-Residential/LPE14767MRE.pdf</t>
  </si>
  <si>
    <t>https://www.energymadeeasy.gov.au/plan?id=RAD213046SRE&amp;postcode=2000&amp;utm_source=Radian%20Energy&amp;utm_campaign=bpi-retailer&amp;utm_medium=retailer</t>
  </si>
  <si>
    <t>https://www.energymadeeasy.gov.au/plan?id=LCL112237MRE9&amp;postcode=2000</t>
  </si>
  <si>
    <t>https://www.energymadeeasy.gov.au/plan?id=AGL15273MRE&amp;postcode=2000</t>
  </si>
  <si>
    <t>https://www.energymadeeasy.gov.au/plan?id=ALI13045MRE&amp;postcode=2000</t>
  </si>
  <si>
    <t>https://www.energymadeeasy.gov.au/plan?id=MOJ233295MRE&amp;postcode=2000</t>
  </si>
  <si>
    <t>https://www.energymadeeasy.gov.au/plan?id=MOM242860MRE&amp;utm_source=Momentum%20Energy&amp;utm_campaign=bpi-retailer&amp;utm_medium=retailer&amp;postcode=2000</t>
  </si>
  <si>
    <t>https://www.energymadeeasy.gov.au/plan?id=RED207662MRE&amp;postcode=2000</t>
  </si>
  <si>
    <t>https://www.energymadeeasy.gov.au/plan?id=SIM240642MRE&amp;utm_source=Simply%20Energy&amp;utm_campaign=bpi-retailer&amp;utm_medium=retailer&amp;postcode=2000</t>
  </si>
  <si>
    <t>https://www.energymadeeasy.gov.au/plan?id=1ST252810MRE&amp;postcode=2000</t>
  </si>
  <si>
    <t>https://amber-website-documents.s3.ap-southeast-2.amazonaws.com/Basic+Plan+Information+Documents/2021-07-01/Ausgrid%2BCL_AMB259997MRE1_NSW_CZ5.pdf</t>
  </si>
  <si>
    <t>https://www.energymadeeasy.gov.au/plan?id=BSP237436MRE1&amp;postcode=2000</t>
  </si>
  <si>
    <t>https://www.energymadeeasy.gov.au/plan?id=DEN254492MRE1&amp;postcode=2000</t>
  </si>
  <si>
    <t>https://www.energymadeeasy.gov.au/plan?id=FXP98049MRE&amp;utm_source=Future%20X%20Power&amp;utm_campaign=bpi-retailer&amp;utm_medium=retailer&amp;postcode=2000</t>
  </si>
  <si>
    <t>https://www.energymadeeasy.gov.au/plan?id=GLO250857MRE&amp;postcode=2000</t>
  </si>
  <si>
    <t>https://www.energymadeeasy.gov.au/plan?postcode=2000&amp;id=REA107758MRE</t>
  </si>
  <si>
    <t>https://www.energymadeeasy.gov.au/plan?id=SUM93623MRE&amp;postcode=2000</t>
  </si>
  <si>
    <t>https://www.energymadeeasy.gov.au/plan?id=NTR251078MRE&amp;postcode=2000</t>
  </si>
  <si>
    <t>https://www.energymadeeasy.gov.au/plan?id=OVO205930MRE&amp;postcode=2000</t>
  </si>
  <si>
    <t>https://www.energymadeeasy.gov.au/plan?id=ESM197565MRE1&amp;postcode=2000</t>
  </si>
  <si>
    <t>https://localityenergy.com.au/uploads/images/NSW/Ausgrid/Ausgrid-Residential/LPE14769MRE.pdf</t>
  </si>
  <si>
    <t>https://www.energymadeeasy.gov.au/plan?id=RAD213047SRE4&amp;postcode=2000</t>
  </si>
  <si>
    <t>https://www.energymadeeasy.gov.au/plan?id=LCL112462MRE&amp;postcode=2000</t>
  </si>
  <si>
    <t>https://www.energymadeeasy.gov.au/plan?id=AGL15056MRE&amp;postcode=2000</t>
  </si>
  <si>
    <t>AusGrid-TOU-OF-Weekend</t>
  </si>
  <si>
    <t>https://www.energymadeeasy.gov.au/plan?id=ALI13091MRE&amp;postcode=2000</t>
  </si>
  <si>
    <t>AusGrid-TOU-Covau</t>
  </si>
  <si>
    <t>https://www.energymadeeasy.gov.au/plan?id=COV71715MRE1&amp;postcode=2000</t>
  </si>
  <si>
    <t>AusGrid-TOU-Seasonal-OF-Weekend</t>
  </si>
  <si>
    <t>AusGrid-TOU-Seasonal-Simple</t>
  </si>
  <si>
    <t>https://www.energymadeeasy.gov.au/plan?id=MOM243484MRE&amp;utm_source=Momentum%20Energy&amp;utm_campaign=bpi-retailer&amp;utm_medium=retailer&amp;postcode=2000</t>
  </si>
  <si>
    <t>https://www.energymadeeasy.gov.au/plan?id=RED207697MRE&amp;postcode=2000</t>
  </si>
  <si>
    <t>https://www.energymadeeasy.gov.au/plan?id=SIM241711MRE&amp;utm_source=Simply%20Energy&amp;utm_campaign=bpi-retailer&amp;utm_medium=retailer&amp;postcode=2000</t>
  </si>
  <si>
    <t>https://www.energymadeeasy.gov.au/plan?id=1ST252868MRE&amp;postcode=2000</t>
  </si>
  <si>
    <t>AusGrid-TOU</t>
  </si>
  <si>
    <t>https://www.energymadeeasy.gov.au/plan?id=DEN254495MRE1&amp;postcode=2000</t>
  </si>
  <si>
    <t>https://www.energymadeeasy.gov.au/plan?id=ENO12603MRE&amp;utm_source=Enova%20Energy&amp;utm_campaign=bpi-retailer&amp;utm_medium=retailer&amp;postcode=2000</t>
  </si>
  <si>
    <t>https://www.energymadeeasy.gov.au/plan?id=GLO250866MRE&amp;postcode=2000</t>
  </si>
  <si>
    <t>https://www.energymadeeasy.gov.au/plan?postcode=2000&amp;id=REA107761MRE</t>
  </si>
  <si>
    <t>https://www.energymadeeasy.gov.au/plan?id=SUM93637MRE&amp;postcode=2000</t>
  </si>
  <si>
    <t>https://www.energymadeeasy.gov.au/plan?id=FXP102968MRE&amp;utm_source=Future%20X%20Power&amp;utm_campaign=bpi-retailer&amp;utm_medium=retailer&amp;postcode=2000</t>
  </si>
  <si>
    <t>https://www.energymadeeasy.gov.au/plan?id=NTR251111MRE&amp;postcode=2000</t>
  </si>
  <si>
    <t>https://www.energymadeeasy.gov.au/plan?id=OVO205931MRE&amp;postcode=2000</t>
  </si>
  <si>
    <t>AusGrid-TOU-Seasonal-Glow</t>
  </si>
  <si>
    <t>https://www.energymadeeasy.gov.au/plan?id=ESM197592MRE1&amp;postcode=2000</t>
  </si>
  <si>
    <t>AusGrid-TOU-Seasonal-Ext-Peak</t>
  </si>
  <si>
    <t>https://localityenergy.com.au/uploads/images/NSW/Ausgrid/Ausgrid-Residential/LPE14827MRE.pdf</t>
  </si>
  <si>
    <t>AusGrid-TOU-Seasonal-OF-Weekend-Radian</t>
  </si>
  <si>
    <t>https://www.energymadeeasy.gov.au/plan?id=RAD213049SRE4&amp;postcode=2000</t>
  </si>
  <si>
    <t>https://www.energymadeeasy.gov.au/plan?id=MOJ182628MRE&amp;postcode=2000</t>
  </si>
  <si>
    <t>https://www.energymadeeasy.gov.au/plan?id=AGL15267MRE&amp;postcode=2780</t>
  </si>
  <si>
    <t>https://www.energymadeeasy.gov.au/plan?id=COV75228MRE1&amp;postcode=2780</t>
  </si>
  <si>
    <t>https://diamondenergy.com.au/epfs/resi/market/endeavour.pdf</t>
  </si>
  <si>
    <t>https://www.energymadeeasy.gov.au/plan?id=MOJ49652MRE&amp;postcode=2780</t>
  </si>
  <si>
    <t>https://www.energymadeeasy.gov.au/plan?id=MOM242857MRE&amp;utm_source=Momentum%20Energy&amp;utm_campaign=bpi-retailer&amp;utm_medium=retailer&amp;postcode=2780</t>
  </si>
  <si>
    <t>https://www.powershop.com.au/app/rates/aer/electricity/residential/market/endeavour/combined-all.pdf?v=1.1.0</t>
  </si>
  <si>
    <t>https://www.energymadeeasy.gov.au/plan?id=RED207669MRE&amp;postcode=2780</t>
  </si>
  <si>
    <t>https://www.energymadeeasy.gov.au/plan?id=SIM240635MRE&amp;utm_source=Simply%20Energy&amp;utm_campaign=bpi-retailer&amp;utm_medium=retailer&amp;postcode=2780</t>
  </si>
  <si>
    <t>https://www.energymadeeasy.gov.au/plan?id=1ST252821MRE&amp;postcode=2780</t>
  </si>
  <si>
    <t>https://amber-website-documents.s3.ap-southeast-2.amazonaws.com/Basic+Plan+Information+Documents/2021-07-01/EndeavourEnergy_AMB259998MRE1_NSW_CZ5.pdf</t>
  </si>
  <si>
    <t>https://www.energymadeeasy.gov.au/plan?id=BSP237440MRE1&amp;postcode=2780</t>
  </si>
  <si>
    <t>https://www.energymadeeasy.gov.au/plan?id=DEN255440MRE1&amp;postcode=2780</t>
  </si>
  <si>
    <t>https://www.energymadeeasy.gov.au/plan?id=FXP98047MRE&amp;postcode=2780</t>
  </si>
  <si>
    <t>https://www.energymadeeasy.gov.au/plan?id=GLO250854MRE&amp;postcode=2780</t>
  </si>
  <si>
    <t>https://assets.kogan.com/files/energy/pdf/rates/2021june/KE-EN-combined-market2.pdf</t>
  </si>
  <si>
    <t>https://www.energymadeeasy.gov.au/plan?id=PWR258962MRE&amp;postcode=2780</t>
  </si>
  <si>
    <t>https://www.energymadeeasy.gov.au/plan?postcode=2780&amp;id=REA107777MRE</t>
  </si>
  <si>
    <t>https://www.energymadeeasy.gov.au/plan?id=SUM93641MRE&amp;postcode=2780</t>
  </si>
  <si>
    <t>https://www.energymadeeasy.gov.au/plan?id=TAN21898MRE6&amp;postcode=2780</t>
  </si>
  <si>
    <t>https://www.energymadeeasy.gov.au/plan?id=NTR251076MRE&amp;postcode=2780</t>
  </si>
  <si>
    <t>https://www.energymadeeasy.gov.au/plan?id=OVO205937MRE&amp;postcode=2780</t>
  </si>
  <si>
    <t>https://www.energymadeeasy.gov.au/plan?id=ESM197606MRE1&amp;postcode=2780</t>
  </si>
  <si>
    <t>https://localityenergy.com.au/uploads/images/NSW/Endeavour/Endeavour-Residential/LPE14783MRE.pdf</t>
  </si>
  <si>
    <t>https://www.energymadeeasy.gov.au/plan?id=RAD213062SRE4&amp;postcode=2780</t>
  </si>
  <si>
    <t>https://www.energymadeeasy.gov.au/plan?id=AGL15268MRE&amp;postcode=2780</t>
  </si>
  <si>
    <t>https://www.energymadeeasy.gov.au/plan?id=MOJ233292MRE&amp;postcode=2780</t>
  </si>
  <si>
    <t>https://www.energymadeeasy.gov.au/plan?id=MOM242882MRE&amp;utm_source=Momentum%20Energy&amp;utm_campaign=bpi-retailer&amp;utm_medium=retailer&amp;postcode=2780</t>
  </si>
  <si>
    <t>https://www.energymadeeasy.gov.au/plan?id=RED207663MRE&amp;postcode=2780</t>
  </si>
  <si>
    <t>https://www.energymadeeasy.gov.au/plan?id=SIM240636MRE&amp;utm_source=Simply%20Energy&amp;utm_campaign=bpi-retailer&amp;utm_medium=retailer&amp;postcode=2780</t>
  </si>
  <si>
    <t>https://www.energymadeeasy.gov.au/plan?id=1ST252822MRE&amp;postcode=2780</t>
  </si>
  <si>
    <t>https://amber-website-documents.s3.ap-southeast-2.amazonaws.com/Basic+Plan+Information+Documents/2021-07-01/EndeavourEnergy%2BCL_AMB259999MRE1_NSW_CZ5.pdf</t>
  </si>
  <si>
    <t>https://www.energymadeeasy.gov.au/plan?id=BSP237437MRE1&amp;postcode=2780</t>
  </si>
  <si>
    <t>https://www.energymadeeasy.gov.au/plan?id=DEN255468MRE1&amp;postcode=2780</t>
  </si>
  <si>
    <t>https://www.energymadeeasy.gov.au/plan?id=ENO12639MRE&amp;utm_source=Enova%20Energy&amp;utm_campaign=bpi-retailer&amp;utm_medium=retailer&amp;postcode=2780</t>
  </si>
  <si>
    <t>https://www.energymadeeasy.gov.au/plan?id=FXP98042MRE&amp;utm_source=Future%20X%20Power&amp;utm_campaign=bpi-retailer&amp;utm_medium=retailer&amp;postcode=2780</t>
  </si>
  <si>
    <t>https://www.energymadeeasy.gov.au/plan?id=GLO250855MRE&amp;postcode=2780</t>
  </si>
  <si>
    <t>https://www.energymadeeasy.gov.au/plan?postcode=2780&amp;id=REA107778MRE</t>
  </si>
  <si>
    <t>https://www.energymadeeasy.gov.au/plan?id=SUM93629MRE&amp;postcode=2780</t>
  </si>
  <si>
    <t>https://www.energymadeeasy.gov.au/plan?id=TAN21899MRE6&amp;postcode=2780</t>
  </si>
  <si>
    <t>https://www.energymadeeasy.gov.au/plan?id=NTR251082MRE&amp;postcode=2780</t>
  </si>
  <si>
    <t>https://www.energymadeeasy.gov.au/plan?id=OVO205938MRE&amp;postcode=2780</t>
  </si>
  <si>
    <t>https://www.energymadeeasy.gov.au/plan?id=ESM197613MRE1&amp;postcode=2780</t>
  </si>
  <si>
    <t>https://localityenergy.com.au/uploads/images/NSW/Endeavour/Endeavour-Residential/LPE14785MRE.pdf</t>
  </si>
  <si>
    <t>https://www.energymadeeasy.gov.au/plan?id=RAD213063SRE4&amp;postcode=2780</t>
  </si>
  <si>
    <t>https://www.energymadeeasy.gov.au/plan?id=LCL112459MRE&amp;postcode=2780</t>
  </si>
  <si>
    <t>https://www.energymadeeasy.gov.au/plan?id=AGL15051MRE&amp;postcode=2780</t>
  </si>
  <si>
    <t>https://www.energymadeeasy.gov.au/plan?id=RED207698MRE&amp;postcode=2780</t>
  </si>
  <si>
    <t>https://www.energymadeeasy.gov.au/plan?id=SIM241706MRE&amp;utm_source=Simply%20Energy&amp;utm_campaign=bpi-retailer&amp;utm_medium=retailer&amp;postcode=2780</t>
  </si>
  <si>
    <t>https://www.energymadeeasy.gov.au/plan?id=1ST252877MRE&amp;postcode=2780</t>
  </si>
  <si>
    <t>https://www.energymadeeasy.gov.au/plan?id=ENO22358MRE&amp;utm_source=Enova%20Energy&amp;utm_campaign=bpi-retailer&amp;utm_medium=retailer&amp;postcode=2780</t>
  </si>
  <si>
    <t>https://www.energymadeeasy.gov.au/plan?id=FXP102976MRE&amp;utm_source=Future%20X%20Power&amp;utm_campaign=bpi-retailer&amp;utm_medium=retailer&amp;postcode=2780</t>
  </si>
  <si>
    <t>https://www.energymadeeasy.gov.au/plan?postcode=2780&amp;id=REA107781MRE</t>
  </si>
  <si>
    <t>https://www.energymadeeasy.gov.au/plan?id=SUM93644MRE&amp;postcode=2780</t>
  </si>
  <si>
    <t>https://www.energymadeeasy.gov.au/plan?id=TAN149968MRE1&amp;postcode=2780</t>
  </si>
  <si>
    <t>https://www.energymadeeasy.gov.au/plan?id=GLO250862MRE&amp;postcode=2780</t>
  </si>
  <si>
    <t>https://www.energymadeeasy.gov.au/plan?id=ESM197612MRE1&amp;postcode=2780</t>
  </si>
  <si>
    <t>https://www.energymadeeasy.gov.au/plan?id=RAD213065SRE4&amp;postcode=2780</t>
  </si>
  <si>
    <t>https://www.energymadeeasy.gov.au/plan?id=MOJ182638MRE&amp;postcode=2780</t>
  </si>
  <si>
    <t>July 2021</t>
  </si>
  <si>
    <t>*Analysis of solar bills as of July 2016 - July 2021. There are separate sheets for households in Sydney</t>
  </si>
  <si>
    <t xml:space="preserve">Report 1: NSW Energy Prices July 2009- July 2011 (July 2011).  </t>
  </si>
  <si>
    <t xml:space="preserve">Report 2: NSW Energy Prices July 2011- July 2012 An update report (July 2012).  </t>
  </si>
  <si>
    <t xml:space="preserve">Report 3: NSW Energy Prices July 2012- July 2013 An update report (August 2013).  </t>
  </si>
  <si>
    <t xml:space="preserve">Report 4: NSW Energy Prices July 2013- July 2014 An update report (August 2014).  </t>
  </si>
  <si>
    <t xml:space="preserve">Report 5: NSW Energy Prices July 2014- July 2015 An update report (July 2015).  </t>
  </si>
  <si>
    <t xml:space="preserve">Report 11: NSW Energy Prices 2021 An update report (October 2021).  </t>
  </si>
  <si>
    <t>July 2022</t>
  </si>
  <si>
    <t xml:space="preserve">NSW Tariff-Tracking Project, St Vincent de Paul Society </t>
  </si>
  <si>
    <t xml:space="preserve">Workbook 5: Solar offers </t>
  </si>
  <si>
    <t>*Electricity solar market offers as of July 2016 - July 2022</t>
  </si>
  <si>
    <t xml:space="preserve">The Tariff-Tracking project has produced 5 workbooks and 12 reports: </t>
  </si>
  <si>
    <t xml:space="preserve">Report 12: NSW Energy Prices 2022 An update report (September 2022).  </t>
  </si>
  <si>
    <t>https://www.energymadeeasy.gov.au/plan?id=ALI463691MRE1&amp;postcode=2000</t>
  </si>
  <si>
    <t>Renewable Saver</t>
  </si>
  <si>
    <t>https://www.energymadeeasy.gov.au/plan?id=DOD13816MRE6&amp;postcode=2000</t>
  </si>
  <si>
    <t>Solar Max</t>
  </si>
  <si>
    <t>$25 online sign-up credit</t>
  </si>
  <si>
    <t>Offer available to eligible residential customers who sign up to an electricity or gas offer via energyaustralia.com.au. Limit of one $25 credit per new energy account, per customer address.  You may be eligible for our PowerResponse program, and by participating in events, you may be eligible for rebates which may change over time.</t>
  </si>
  <si>
    <t>If you take up Origin Go Zero, we will offset 100% of the greenhouse gas emissions from your electricity or gas supply through Climate Active, a government-backed carbon neutral certification scheme. The cost is $1.50 per week.</t>
  </si>
  <si>
    <t>https://www.energymadeeasy.gov.au/plan?id=PSH65672MRE&amp;postcode=2000</t>
  </si>
  <si>
    <t>NRMA 1% discount</t>
  </si>
  <si>
    <t>Available to NRMA members only</t>
    <phoneticPr fontId="0" type="noConversion"/>
  </si>
  <si>
    <t>https://www.energymadeeasy.gov.au/plan?id=SIM422562MRE&amp;utm_source=Simply%20Energy&amp;utm_campaign=bpi-retailer&amp;utm_medium=retailer&amp;postcode=2000</t>
  </si>
  <si>
    <t>https://assets.website-files.com/5be398fec98f64eddec9df1c/62ba90bec4b90c0aac643f24_Ausgrid%20CZ6.pdf</t>
  </si>
  <si>
    <t>GloBird Energy</t>
    <phoneticPr fontId="0" type="noConversion"/>
  </si>
  <si>
    <t>SolarPlus</t>
  </si>
  <si>
    <t>https://www.energymadeeasy.gov.au/plan?id=GLO394539MRE&amp;postcode=2000</t>
  </si>
  <si>
    <t>Free Kogan First Membership</t>
  </si>
  <si>
    <t>You must agree to a Kogan First membership</t>
  </si>
  <si>
    <t>https://www.energymadeeasy.gov.au/plan?id=KOG365936MRE&amp;postcode=2000</t>
  </si>
  <si>
    <t>75% GP also available @ 3c per kWh. Get a non-refundable $50 (incl GST) credit when you sign up to ReAmped Energy using a refer a friend link from an existing ReAmped Energy customer.  </t>
  </si>
  <si>
    <t>https://www.reampedenergy.com.au/docs/REA392061MRE1.pdf</t>
  </si>
  <si>
    <t>You must also sign up online and agree to receive bills and other communications from us by email and to pay by direct debit/credit.</t>
  </si>
  <si>
    <t>https://www.energymadeeasy.gov.au/plan?id=LCL459515MRE4&amp;postcode=2000</t>
  </si>
  <si>
    <t>https://www.energymadeeasy.gov.au/plan?id=ORI431225MRE1&amp;postcode=2000</t>
  </si>
  <si>
    <t>https://www.reampedenergy.com.au/docs/REA392079MRE1.pdf</t>
  </si>
  <si>
    <t>https://www.energymadeeasy.gov.au/results</t>
  </si>
  <si>
    <t xml:space="preserve">Renewable Saver </t>
  </si>
  <si>
    <t>https://www.energymadeeasy.gov.au/plan?id=DOD13817MRE6&amp;postcode=2780</t>
  </si>
  <si>
    <t>https://www.energymadeeasy.gov.au/plan?id=PSH65680MRE&amp;postcode=2780</t>
  </si>
  <si>
    <t>https://assets.website-files.com/5be398fec98f64eddec9df1c/62ba90be6632b3668d10194e_Endeavour%20CL%20CZ6.pdf</t>
  </si>
  <si>
    <t>https://www.energymadeeasy.gov.au/plan?id=GLO394537MRE&amp;postcode=2780</t>
  </si>
  <si>
    <t>https://www.energymadeeasy.gov.au/plan?id=KOG365876MRE&amp;postcode=2780</t>
  </si>
  <si>
    <t>https://www.energymadeeasy.gov.au/plan?id=SUM395759MRE1&amp;postcode=2780</t>
  </si>
  <si>
    <t>https://www.energymadeeasy.gov.au/plan?id=LCL459609MRE4&amp;postcode=2780</t>
  </si>
  <si>
    <t>https://www.energymadeeasy.gov.au/plan?id=ORI431228MRE&amp;postcode=2780</t>
  </si>
  <si>
    <t>https://www.energymadeeasy.gov.au/plan?id=ALI463719MRE1&amp;postcode=2644</t>
  </si>
  <si>
    <t>https://www.energymadeeasy.gov.au/plan?id=DIA34673MRE5&amp;postcode=2644</t>
  </si>
  <si>
    <t>https://www.energymadeeasy.gov.au/plan?id=DOD13819MRE6&amp;postcode=2644</t>
  </si>
  <si>
    <t>https://www.energymadeeasy.gov.au/plan?id=PSH65700MRE&amp;postcode=2644</t>
  </si>
  <si>
    <t>Available to NRMA members only</t>
  </si>
  <si>
    <t>https://www.energymadeeasy.gov.au/plan?id=SIM422552MRE&amp;utm_source=Simply%20Energy&amp;utm_campaign=bpi-retailer&amp;utm_medium=retailer&amp;postcode=2644</t>
  </si>
  <si>
    <t>https://assets.website-files.com/5be398fec98f64eddec9df1c/62ba90be0e807545ac4554be_Essential%20CL%20ACT%20CZ7.pdf</t>
  </si>
  <si>
    <t>https://www.energymadeeasy.gov.au/plan?id=KOG365871MRE&amp;postcode=2644</t>
  </si>
  <si>
    <t>Essential-TOU-Late peak</t>
  </si>
  <si>
    <t>Workbook 1: Regulated electricity offers July 2008 - July 2022</t>
  </si>
  <si>
    <t>Workbook 2: Regulated gas offers July 2009 - July 2022</t>
  </si>
  <si>
    <t>Workbook 3: Published electricity market offers post July 2011 - July 2022</t>
  </si>
  <si>
    <t>Workbook 4: Published gas market offers post July 2011 - July 2022</t>
  </si>
  <si>
    <t>Workbook 5: Solar offers post July 2016 - July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</si>
</sst>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8" x14ac:knownFonts="1">
    <font>
      <sz val="10"/>
      <name val="Verdana"/>
    </font>
    <font>
      <sz val="12"/>
      <color theme="1"/>
      <name val="Calibri"/>
      <family val="2"/>
      <scheme val="minor"/>
    </font>
    <font>
      <sz val="12"/>
      <color theme="1"/>
      <name val="Calibri"/>
      <family val="2"/>
      <scheme val="minor"/>
    </font>
    <font>
      <b/>
      <sz val="10"/>
      <name val="Verdana"/>
      <family val="2"/>
    </font>
    <font>
      <b/>
      <sz val="10"/>
      <name val="Verdana"/>
      <family val="2"/>
    </font>
    <font>
      <b/>
      <sz val="10"/>
      <name val="Verdana"/>
      <family val="2"/>
    </font>
    <font>
      <sz val="10"/>
      <name val="Verdana"/>
      <family val="2"/>
    </font>
    <font>
      <sz val="10"/>
      <name val="Verdana"/>
      <family val="2"/>
    </font>
    <font>
      <sz val="10"/>
      <name val="Verdana"/>
      <family val="2"/>
    </font>
    <font>
      <sz val="10"/>
      <name val="Verdana"/>
      <family val="2"/>
    </font>
    <font>
      <b/>
      <sz val="10"/>
      <name val="Verdana"/>
      <family val="2"/>
    </font>
    <font>
      <sz val="8"/>
      <name val="Verdana"/>
      <family val="2"/>
    </font>
    <font>
      <b/>
      <sz val="11"/>
      <color indexed="12"/>
      <name val="Arial"/>
      <family val="2"/>
    </font>
    <font>
      <b/>
      <sz val="10"/>
      <name val="Arial"/>
      <family val="2"/>
    </font>
    <font>
      <b/>
      <sz val="11"/>
      <color indexed="57"/>
      <name val="Arial"/>
      <family val="2"/>
    </font>
    <font>
      <sz val="10"/>
      <color indexed="45"/>
      <name val="Arial"/>
      <family val="2"/>
    </font>
    <font>
      <sz val="10"/>
      <name val="Arial"/>
      <family val="2"/>
    </font>
    <font>
      <b/>
      <sz val="10"/>
      <color indexed="10"/>
      <name val="Arial"/>
      <family val="2"/>
    </font>
    <font>
      <sz val="9"/>
      <color indexed="81"/>
      <name val="Verdana"/>
      <family val="2"/>
    </font>
    <font>
      <b/>
      <sz val="9"/>
      <color indexed="81"/>
      <name val="Verdana"/>
      <family val="2"/>
    </font>
    <font>
      <sz val="10"/>
      <color indexed="12"/>
      <name val="Arial"/>
      <family val="2"/>
    </font>
    <font>
      <b/>
      <sz val="11"/>
      <name val="Arial"/>
      <family val="2"/>
    </font>
    <font>
      <sz val="11"/>
      <name val="Arial"/>
      <family val="2"/>
    </font>
    <font>
      <sz val="10"/>
      <color indexed="9"/>
      <name val="Arial"/>
      <family val="2"/>
    </font>
    <font>
      <b/>
      <sz val="11"/>
      <color indexed="18"/>
      <name val="Arial"/>
      <family val="2"/>
    </font>
    <font>
      <sz val="10"/>
      <color indexed="9"/>
      <name val="Verdana"/>
      <family val="2"/>
    </font>
    <font>
      <sz val="11"/>
      <name val="Verdana"/>
      <family val="2"/>
    </font>
    <font>
      <sz val="12"/>
      <name val="Calibri"/>
      <family val="2"/>
    </font>
    <font>
      <u/>
      <sz val="10"/>
      <color theme="10"/>
      <name val="Verdana"/>
      <family val="2"/>
    </font>
    <font>
      <u/>
      <sz val="10"/>
      <color theme="11"/>
      <name val="Verdana"/>
      <family val="2"/>
    </font>
    <font>
      <sz val="10"/>
      <color theme="1"/>
      <name val="Verdana"/>
      <family val="2"/>
    </font>
    <font>
      <b/>
      <sz val="9"/>
      <color rgb="FF000000"/>
      <name val="Verdana"/>
      <family val="2"/>
    </font>
    <font>
      <sz val="9"/>
      <color rgb="FF000000"/>
      <name val="Verdana"/>
      <family val="2"/>
    </font>
    <font>
      <sz val="12"/>
      <color rgb="FF000000"/>
      <name val="Calibri"/>
      <family val="2"/>
      <scheme val="minor"/>
    </font>
    <font>
      <sz val="11"/>
      <color rgb="FFFF0000"/>
      <name val="Arial"/>
      <family val="2"/>
    </font>
    <font>
      <b/>
      <sz val="10"/>
      <color rgb="FF000000"/>
      <name val="Tahoma"/>
      <family val="2"/>
    </font>
    <font>
      <sz val="10"/>
      <color rgb="FF000000"/>
      <name val="Tahoma"/>
      <family val="2"/>
    </font>
    <font>
      <sz val="10"/>
      <color rgb="FF000000"/>
      <name val="Verdana"/>
      <family val="2"/>
    </font>
    <font>
      <sz val="12"/>
      <name val="Calibri"/>
      <family val="2"/>
      <scheme val="minor"/>
    </font>
    <font>
      <b/>
      <sz val="10"/>
      <color theme="1"/>
      <name val="Verdana"/>
      <family val="2"/>
    </font>
    <font>
      <b/>
      <sz val="10"/>
      <color rgb="FF000000"/>
      <name val="Verdana"/>
      <family val="2"/>
    </font>
    <font>
      <sz val="10"/>
      <color indexed="8"/>
      <name val="Verdana"/>
      <family val="2"/>
    </font>
    <font>
      <sz val="12"/>
      <color theme="1"/>
      <name val="Calibri"/>
      <family val="2"/>
      <scheme val="minor"/>
    </font>
    <font>
      <b/>
      <sz val="10"/>
      <color theme="0"/>
      <name val="Verdana"/>
      <family val="2"/>
    </font>
    <font>
      <sz val="10"/>
      <color theme="0"/>
      <name val="Verdana"/>
      <family val="2"/>
    </font>
    <font>
      <sz val="11"/>
      <color theme="0"/>
      <name val="Arial"/>
      <family val="2"/>
    </font>
    <font>
      <b/>
      <sz val="11"/>
      <color theme="0"/>
      <name val="Arial"/>
      <family val="2"/>
    </font>
    <font>
      <u/>
      <sz val="10"/>
      <color rgb="FF0563C1"/>
      <name val="Verdana"/>
      <family val="2"/>
    </font>
  </fonts>
  <fills count="38">
    <fill>
      <patternFill patternType="none"/>
    </fill>
    <fill>
      <patternFill patternType="gray125"/>
    </fill>
    <fill>
      <patternFill patternType="solid">
        <fgColor indexed="13"/>
        <bgColor indexed="64"/>
      </patternFill>
    </fill>
    <fill>
      <patternFill patternType="solid">
        <fgColor indexed="10"/>
        <bgColor indexed="64"/>
      </patternFill>
    </fill>
    <fill>
      <patternFill patternType="solid">
        <fgColor indexed="22"/>
        <bgColor indexed="64"/>
      </patternFill>
    </fill>
    <fill>
      <patternFill patternType="solid">
        <fgColor indexed="30"/>
        <bgColor indexed="64"/>
      </patternFill>
    </fill>
    <fill>
      <patternFill patternType="solid">
        <fgColor indexed="9"/>
        <bgColor indexed="64"/>
      </patternFill>
    </fill>
    <fill>
      <patternFill patternType="solid">
        <fgColor indexed="59"/>
        <bgColor indexed="64"/>
      </patternFill>
    </fill>
    <fill>
      <patternFill patternType="solid">
        <fgColor indexed="42"/>
        <bgColor indexed="64"/>
      </patternFill>
    </fill>
    <fill>
      <patternFill patternType="solid">
        <fgColor indexed="21"/>
        <bgColor indexed="64"/>
      </patternFill>
    </fill>
    <fill>
      <patternFill patternType="solid">
        <fgColor indexed="43"/>
        <bgColor indexed="64"/>
      </patternFill>
    </fill>
    <fill>
      <patternFill patternType="solid">
        <fgColor indexed="41"/>
        <bgColor indexed="64"/>
      </patternFill>
    </fill>
    <fill>
      <patternFill patternType="solid">
        <fgColor indexed="53"/>
        <bgColor indexed="64"/>
      </patternFill>
    </fill>
    <fill>
      <patternFill patternType="solid">
        <fgColor indexed="50"/>
        <bgColor indexed="64"/>
      </patternFill>
    </fill>
    <fill>
      <patternFill patternType="solid">
        <fgColor indexed="52"/>
        <bgColor indexed="64"/>
      </patternFill>
    </fill>
    <fill>
      <patternFill patternType="solid">
        <fgColor indexed="47"/>
        <bgColor indexed="64"/>
      </patternFill>
    </fill>
    <fill>
      <patternFill patternType="solid">
        <fgColor indexed="44"/>
        <bgColor indexed="64"/>
      </patternFill>
    </fill>
    <fill>
      <patternFill patternType="solid">
        <fgColor indexed="57"/>
        <bgColor indexed="64"/>
      </patternFill>
    </fill>
    <fill>
      <patternFill patternType="solid">
        <fgColor indexed="24"/>
        <bgColor indexed="64"/>
      </patternFill>
    </fill>
    <fill>
      <patternFill patternType="solid">
        <fgColor indexed="16"/>
        <bgColor indexed="64"/>
      </patternFill>
    </fill>
    <fill>
      <patternFill patternType="solid">
        <fgColor theme="9"/>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0"/>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indexed="49"/>
        <bgColor indexed="64"/>
      </patternFill>
    </fill>
    <fill>
      <patternFill patternType="solid">
        <fgColor theme="6"/>
        <bgColor indexed="64"/>
      </patternFill>
    </fill>
    <fill>
      <patternFill patternType="solid">
        <fgColor rgb="FFFF0000"/>
        <bgColor indexed="64"/>
      </patternFill>
    </fill>
    <fill>
      <patternFill patternType="solid">
        <fgColor rgb="FFFFA9A6"/>
        <bgColor indexed="64"/>
      </patternFill>
    </fill>
    <fill>
      <patternFill patternType="solid">
        <fgColor rgb="FFFFFF00"/>
        <bgColor indexed="64"/>
      </patternFill>
    </fill>
    <fill>
      <patternFill patternType="solid">
        <fgColor rgb="FF92D050"/>
        <bgColor indexed="64"/>
      </patternFill>
    </fill>
    <fill>
      <patternFill patternType="solid">
        <fgColor rgb="FF00B050"/>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rgb="FFFFC000"/>
        <bgColor indexed="64"/>
      </patternFill>
    </fill>
    <fill>
      <patternFill patternType="solid">
        <fgColor theme="4"/>
        <bgColor indexed="64"/>
      </patternFill>
    </fill>
    <fill>
      <patternFill patternType="solid">
        <fgColor rgb="FFA9D08E"/>
        <bgColor rgb="FF000000"/>
      </patternFill>
    </fill>
  </fills>
  <borders count="34">
    <border>
      <left/>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right style="medium">
        <color auto="1"/>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top style="thin">
        <color auto="1"/>
      </top>
      <bottom style="thin">
        <color auto="1"/>
      </bottom>
      <diagonal/>
    </border>
    <border>
      <left/>
      <right/>
      <top/>
      <bottom style="thin">
        <color auto="1"/>
      </bottom>
      <diagonal/>
    </border>
    <border>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right style="medium">
        <color indexed="8"/>
      </right>
      <top/>
      <bottom/>
      <diagonal/>
    </border>
    <border>
      <left/>
      <right style="medium">
        <color indexed="8"/>
      </right>
      <top/>
      <bottom style="medium">
        <color auto="1"/>
      </bottom>
      <diagonal/>
    </border>
    <border>
      <left style="thin">
        <color auto="1"/>
      </left>
      <right style="thin">
        <color auto="1"/>
      </right>
      <top/>
      <bottom style="thin">
        <color auto="1"/>
      </bottom>
      <diagonal/>
    </border>
    <border>
      <left/>
      <right style="medium">
        <color indexed="64"/>
      </right>
      <top/>
      <bottom/>
      <diagonal/>
    </border>
    <border>
      <left/>
      <right style="medium">
        <color indexed="64"/>
      </right>
      <top/>
      <bottom style="medium">
        <color indexed="64"/>
      </bottom>
      <diagonal/>
    </border>
    <border>
      <left style="thin">
        <color auto="1"/>
      </left>
      <right style="thin">
        <color auto="1"/>
      </right>
      <top/>
      <bottom style="medium">
        <color indexed="64"/>
      </bottom>
      <diagonal/>
    </border>
    <border>
      <left style="thin">
        <color auto="1"/>
      </left>
      <right/>
      <top/>
      <bottom style="medium">
        <color indexed="64"/>
      </bottom>
      <diagonal/>
    </border>
    <border>
      <left style="medium">
        <color auto="1"/>
      </left>
      <right/>
      <top style="thin">
        <color auto="1"/>
      </top>
      <bottom style="thin">
        <color indexed="64"/>
      </bottom>
      <diagonal/>
    </border>
    <border>
      <left/>
      <right style="medium">
        <color indexed="64"/>
      </right>
      <top style="thin">
        <color auto="1"/>
      </top>
      <bottom style="thin">
        <color indexed="64"/>
      </bottom>
      <diagonal/>
    </border>
  </borders>
  <cellStyleXfs count="7">
    <xf numFmtId="0" fontId="0" fillId="0" borderId="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6" fillId="0" borderId="0"/>
  </cellStyleXfs>
  <cellXfs count="607">
    <xf numFmtId="0" fontId="0" fillId="0" borderId="0" xfId="0"/>
    <xf numFmtId="0" fontId="0" fillId="0" borderId="0" xfId="0" applyFill="1"/>
    <xf numFmtId="0" fontId="0" fillId="0" borderId="0" xfId="0" applyFill="1" applyBorder="1"/>
    <xf numFmtId="0" fontId="0" fillId="0" borderId="0" xfId="0" applyBorder="1"/>
    <xf numFmtId="0" fontId="0" fillId="0" borderId="0" xfId="0" applyProtection="1">
      <protection hidden="1"/>
    </xf>
    <xf numFmtId="0" fontId="16" fillId="6" borderId="7" xfId="0" applyFont="1" applyFill="1" applyBorder="1" applyProtection="1">
      <protection hidden="1"/>
    </xf>
    <xf numFmtId="0" fontId="16" fillId="6" borderId="8" xfId="0" applyFont="1" applyFill="1" applyBorder="1" applyProtection="1">
      <protection hidden="1"/>
    </xf>
    <xf numFmtId="0" fontId="16" fillId="6" borderId="3" xfId="0" applyFont="1" applyFill="1" applyBorder="1" applyProtection="1">
      <protection hidden="1"/>
    </xf>
    <xf numFmtId="0" fontId="0" fillId="6" borderId="7" xfId="0" applyFill="1" applyBorder="1" applyProtection="1">
      <protection hidden="1"/>
    </xf>
    <xf numFmtId="0" fontId="0" fillId="6" borderId="8" xfId="0" applyFill="1" applyBorder="1" applyProtection="1">
      <protection hidden="1"/>
    </xf>
    <xf numFmtId="0" fontId="0" fillId="6" borderId="3" xfId="0" applyFill="1" applyBorder="1" applyProtection="1">
      <protection hidden="1"/>
    </xf>
    <xf numFmtId="0" fontId="0" fillId="11" borderId="0" xfId="0" applyFill="1" applyAlignment="1">
      <alignment horizontal="right" wrapText="1"/>
    </xf>
    <xf numFmtId="0" fontId="0" fillId="11" borderId="0" xfId="0" applyFill="1" applyAlignment="1">
      <alignment horizontal="left" wrapText="1"/>
    </xf>
    <xf numFmtId="0" fontId="0" fillId="11" borderId="0" xfId="0" applyFill="1" applyAlignment="1">
      <alignment wrapText="1"/>
    </xf>
    <xf numFmtId="0" fontId="0" fillId="11" borderId="0" xfId="0" applyFill="1" applyAlignment="1">
      <alignment horizontal="center" wrapText="1"/>
    </xf>
    <xf numFmtId="0" fontId="0" fillId="11" borderId="17" xfId="0" applyFill="1" applyBorder="1" applyAlignment="1">
      <alignment wrapText="1"/>
    </xf>
    <xf numFmtId="0" fontId="0" fillId="4" borderId="15" xfId="0" applyFill="1" applyBorder="1" applyAlignment="1">
      <alignment horizontal="right" wrapText="1"/>
    </xf>
    <xf numFmtId="0" fontId="0" fillId="12" borderId="0" xfId="0" applyFill="1" applyAlignment="1">
      <alignment horizontal="right" wrapText="1"/>
    </xf>
    <xf numFmtId="0" fontId="0" fillId="12" borderId="17" xfId="0" applyFill="1" applyBorder="1" applyAlignment="1">
      <alignment horizontal="right" wrapText="1"/>
    </xf>
    <xf numFmtId="0" fontId="0" fillId="8" borderId="0" xfId="0" applyFill="1" applyAlignment="1">
      <alignment horizontal="right" wrapText="1"/>
    </xf>
    <xf numFmtId="0" fontId="0" fillId="8" borderId="0" xfId="0" applyFill="1" applyBorder="1" applyAlignment="1">
      <alignment horizontal="right" wrapText="1"/>
    </xf>
    <xf numFmtId="0" fontId="0" fillId="13" borderId="16" xfId="0" applyFill="1" applyBorder="1" applyAlignment="1">
      <alignment horizontal="right" wrapText="1"/>
    </xf>
    <xf numFmtId="0" fontId="0" fillId="13" borderId="0" xfId="0" applyFill="1" applyBorder="1" applyAlignment="1">
      <alignment horizontal="right" wrapText="1"/>
    </xf>
    <xf numFmtId="0" fontId="0" fillId="14" borderId="0" xfId="0" applyFill="1" applyAlignment="1">
      <alignment horizontal="right" wrapText="1"/>
    </xf>
    <xf numFmtId="0" fontId="0" fillId="15" borderId="15" xfId="0" applyFill="1" applyBorder="1" applyAlignment="1">
      <alignment horizontal="right" wrapText="1"/>
    </xf>
    <xf numFmtId="0" fontId="0" fillId="16" borderId="0" xfId="0" applyFill="1" applyBorder="1" applyAlignment="1">
      <alignment horizontal="center" wrapText="1"/>
    </xf>
    <xf numFmtId="0" fontId="0" fillId="16" borderId="17" xfId="0" applyFill="1" applyBorder="1" applyAlignment="1">
      <alignment horizontal="center" wrapText="1"/>
    </xf>
    <xf numFmtId="0" fontId="0" fillId="2" borderId="0" xfId="0" applyFill="1" applyBorder="1" applyAlignment="1">
      <alignment horizontal="right" wrapText="1"/>
    </xf>
    <xf numFmtId="0" fontId="0" fillId="2" borderId="17" xfId="0" applyFill="1" applyBorder="1" applyAlignment="1">
      <alignment horizontal="center" wrapText="1"/>
    </xf>
    <xf numFmtId="0" fontId="0" fillId="17" borderId="0" xfId="0" applyFill="1" applyBorder="1" applyAlignment="1">
      <alignment horizontal="center" wrapText="1"/>
    </xf>
    <xf numFmtId="0" fontId="0" fillId="17" borderId="17" xfId="0" applyFill="1" applyBorder="1" applyAlignment="1">
      <alignment horizontal="right" wrapText="1"/>
    </xf>
    <xf numFmtId="0" fontId="0" fillId="14" borderId="0" xfId="0" applyFill="1" applyBorder="1" applyAlignment="1">
      <alignment horizontal="center" wrapText="1"/>
    </xf>
    <xf numFmtId="0" fontId="0" fillId="12" borderId="0" xfId="0" applyFill="1" applyAlignment="1">
      <alignment horizontal="center" wrapText="1"/>
    </xf>
    <xf numFmtId="0" fontId="0" fillId="14" borderId="0" xfId="0" applyFill="1" applyAlignment="1">
      <alignment horizontal="center" wrapText="1"/>
    </xf>
    <xf numFmtId="0" fontId="0" fillId="12" borderId="0" xfId="0" applyFill="1" applyBorder="1" applyAlignment="1">
      <alignment horizontal="center" wrapText="1"/>
    </xf>
    <xf numFmtId="0" fontId="0" fillId="12" borderId="17" xfId="0" applyFill="1" applyBorder="1" applyAlignment="1">
      <alignment horizontal="center" wrapText="1"/>
    </xf>
    <xf numFmtId="0" fontId="0" fillId="11" borderId="0" xfId="0" applyFill="1" applyBorder="1" applyAlignment="1">
      <alignment horizontal="left" wrapText="1"/>
    </xf>
    <xf numFmtId="0" fontId="0" fillId="11" borderId="0" xfId="0" applyFill="1" applyBorder="1" applyAlignment="1">
      <alignment horizontal="center" wrapText="1"/>
    </xf>
    <xf numFmtId="0" fontId="0" fillId="11" borderId="0" xfId="0" applyFill="1" applyBorder="1" applyAlignment="1">
      <alignment horizontal="right" wrapText="1"/>
    </xf>
    <xf numFmtId="0" fontId="0" fillId="11" borderId="18" xfId="0" applyFill="1" applyBorder="1"/>
    <xf numFmtId="14" fontId="0" fillId="2" borderId="18" xfId="0" applyNumberFormat="1" applyFill="1" applyBorder="1"/>
    <xf numFmtId="14" fontId="0" fillId="0" borderId="18" xfId="0" applyNumberFormat="1" applyFill="1" applyBorder="1" applyAlignment="1">
      <alignment horizontal="left"/>
    </xf>
    <xf numFmtId="0" fontId="0" fillId="0" borderId="18" xfId="0" applyFill="1" applyBorder="1"/>
    <xf numFmtId="14" fontId="0" fillId="0" borderId="18" xfId="0" applyNumberFormat="1" applyFill="1" applyBorder="1"/>
    <xf numFmtId="0" fontId="0" fillId="0" borderId="18" xfId="0" applyFill="1" applyBorder="1" applyAlignment="1">
      <alignment horizontal="center"/>
    </xf>
    <xf numFmtId="1" fontId="0" fillId="0" borderId="18" xfId="0" applyNumberFormat="1" applyFill="1" applyBorder="1"/>
    <xf numFmtId="0" fontId="0" fillId="0" borderId="18" xfId="0" applyFill="1" applyBorder="1" applyAlignment="1">
      <alignment horizontal="right"/>
    </xf>
    <xf numFmtId="0" fontId="0" fillId="0" borderId="18" xfId="0" applyFill="1" applyBorder="1" applyAlignment="1">
      <alignment horizontal="left"/>
    </xf>
    <xf numFmtId="0" fontId="0" fillId="0" borderId="18" xfId="0" applyBorder="1"/>
    <xf numFmtId="1" fontId="0" fillId="0" borderId="18" xfId="0" applyNumberFormat="1" applyBorder="1"/>
    <xf numFmtId="0" fontId="0" fillId="0" borderId="18" xfId="0" applyBorder="1" applyAlignment="1">
      <alignment horizontal="left"/>
    </xf>
    <xf numFmtId="14" fontId="0" fillId="0" borderId="18" xfId="0" applyNumberFormat="1" applyFill="1" applyBorder="1" applyAlignment="1">
      <alignment horizontal="right"/>
    </xf>
    <xf numFmtId="0" fontId="0" fillId="0" borderId="18" xfId="0" applyBorder="1" applyAlignment="1">
      <alignment horizontal="center"/>
    </xf>
    <xf numFmtId="0" fontId="0" fillId="0" borderId="18" xfId="0" applyBorder="1" applyAlignment="1">
      <alignment horizontal="right"/>
    </xf>
    <xf numFmtId="0" fontId="22" fillId="0" borderId="0" xfId="0" applyFont="1" applyProtection="1">
      <protection hidden="1"/>
    </xf>
    <xf numFmtId="0" fontId="0" fillId="8" borderId="18" xfId="0" applyFill="1" applyBorder="1"/>
    <xf numFmtId="0" fontId="9" fillId="0" borderId="0" xfId="0" applyFont="1" applyFill="1"/>
    <xf numFmtId="0" fontId="8" fillId="0" borderId="0" xfId="0" applyFont="1" applyFill="1"/>
    <xf numFmtId="0" fontId="0" fillId="0" borderId="0" xfId="0" applyFill="1" applyBorder="1" applyAlignment="1">
      <alignment horizontal="left"/>
    </xf>
    <xf numFmtId="0" fontId="7" fillId="0" borderId="0" xfId="0" applyFont="1" applyFill="1"/>
    <xf numFmtId="0" fontId="6" fillId="6" borderId="19" xfId="0" applyFont="1" applyFill="1" applyBorder="1" applyProtection="1">
      <protection hidden="1"/>
    </xf>
    <xf numFmtId="0" fontId="6" fillId="6" borderId="11" xfId="0" applyFont="1" applyFill="1" applyBorder="1" applyProtection="1">
      <protection hidden="1"/>
    </xf>
    <xf numFmtId="164" fontId="5" fillId="3" borderId="20" xfId="0" applyNumberFormat="1" applyFont="1" applyFill="1" applyBorder="1" applyAlignment="1" applyProtection="1">
      <alignment horizontal="left"/>
      <protection locked="0"/>
    </xf>
    <xf numFmtId="0" fontId="22" fillId="10" borderId="0" xfId="0" applyFont="1" applyFill="1" applyProtection="1">
      <protection hidden="1"/>
    </xf>
    <xf numFmtId="0" fontId="0" fillId="6" borderId="21" xfId="0" applyFill="1" applyBorder="1" applyProtection="1">
      <protection hidden="1"/>
    </xf>
    <xf numFmtId="0" fontId="22" fillId="6" borderId="19" xfId="0" applyFont="1" applyFill="1" applyBorder="1" applyProtection="1">
      <protection hidden="1"/>
    </xf>
    <xf numFmtId="0" fontId="0" fillId="8" borderId="11" xfId="0" applyFill="1" applyBorder="1" applyProtection="1">
      <protection hidden="1"/>
    </xf>
    <xf numFmtId="0" fontId="6" fillId="6" borderId="23" xfId="0" applyFont="1" applyFill="1" applyBorder="1" applyProtection="1">
      <protection hidden="1"/>
    </xf>
    <xf numFmtId="0" fontId="6" fillId="6" borderId="10" xfId="0" applyFont="1" applyFill="1" applyBorder="1" applyProtection="1">
      <protection hidden="1"/>
    </xf>
    <xf numFmtId="3" fontId="5" fillId="3" borderId="24" xfId="0" applyNumberFormat="1" applyFont="1" applyFill="1" applyBorder="1" applyAlignment="1" applyProtection="1">
      <alignment horizontal="left"/>
      <protection locked="0"/>
    </xf>
    <xf numFmtId="0" fontId="22" fillId="6" borderId="21" xfId="0" applyFont="1" applyFill="1" applyBorder="1" applyProtection="1">
      <protection hidden="1"/>
    </xf>
    <xf numFmtId="0" fontId="0" fillId="10" borderId="0" xfId="0" applyFill="1" applyProtection="1">
      <protection hidden="1"/>
    </xf>
    <xf numFmtId="0" fontId="22" fillId="6" borderId="16" xfId="0" applyFont="1" applyFill="1" applyBorder="1" applyProtection="1">
      <protection hidden="1"/>
    </xf>
    <xf numFmtId="0" fontId="0" fillId="6" borderId="9" xfId="0" applyFill="1" applyBorder="1" applyAlignment="1" applyProtection="1">
      <alignment horizontal="left"/>
      <protection hidden="1"/>
    </xf>
    <xf numFmtId="1" fontId="0" fillId="6" borderId="9" xfId="0" applyNumberFormat="1" applyFill="1" applyBorder="1" applyAlignment="1" applyProtection="1">
      <alignment horizontal="left"/>
      <protection hidden="1"/>
    </xf>
    <xf numFmtId="0" fontId="0" fillId="11" borderId="11" xfId="0" applyFill="1" applyBorder="1" applyProtection="1">
      <protection hidden="1"/>
    </xf>
    <xf numFmtId="0" fontId="22" fillId="6" borderId="23" xfId="0" applyFont="1" applyFill="1" applyBorder="1" applyProtection="1">
      <protection hidden="1"/>
    </xf>
    <xf numFmtId="1" fontId="22" fillId="8" borderId="10" xfId="0" applyNumberFormat="1" applyFont="1" applyFill="1" applyBorder="1" applyProtection="1">
      <protection hidden="1"/>
    </xf>
    <xf numFmtId="1" fontId="22" fillId="11" borderId="10" xfId="0" applyNumberFormat="1" applyFont="1" applyFill="1" applyBorder="1" applyProtection="1">
      <protection hidden="1"/>
    </xf>
    <xf numFmtId="1" fontId="0" fillId="8" borderId="9" xfId="0" applyNumberFormat="1" applyFill="1" applyBorder="1" applyProtection="1">
      <protection hidden="1"/>
    </xf>
    <xf numFmtId="1" fontId="0" fillId="11" borderId="9" xfId="0" applyNumberFormat="1" applyFill="1" applyBorder="1" applyProtection="1">
      <protection hidden="1"/>
    </xf>
    <xf numFmtId="0" fontId="16" fillId="6" borderId="12" xfId="0" applyFont="1" applyFill="1" applyBorder="1" applyProtection="1">
      <protection hidden="1"/>
    </xf>
    <xf numFmtId="49" fontId="0" fillId="10" borderId="13" xfId="0" applyNumberFormat="1" applyFill="1" applyBorder="1" applyProtection="1">
      <protection hidden="1"/>
    </xf>
    <xf numFmtId="49" fontId="25" fillId="9" borderId="13" xfId="0" applyNumberFormat="1" applyFont="1" applyFill="1" applyBorder="1" applyProtection="1">
      <protection hidden="1"/>
    </xf>
    <xf numFmtId="49" fontId="0" fillId="8" borderId="13" xfId="0" applyNumberFormat="1" applyFill="1" applyBorder="1" applyProtection="1">
      <protection hidden="1"/>
    </xf>
    <xf numFmtId="49" fontId="23" fillId="7" borderId="13" xfId="0" applyNumberFormat="1" applyFont="1" applyFill="1" applyBorder="1" applyProtection="1">
      <protection hidden="1"/>
    </xf>
    <xf numFmtId="49" fontId="23" fillId="5" borderId="13" xfId="0" applyNumberFormat="1" applyFont="1" applyFill="1" applyBorder="1" applyProtection="1">
      <protection hidden="1"/>
    </xf>
    <xf numFmtId="49" fontId="16" fillId="2" borderId="13" xfId="0" applyNumberFormat="1" applyFont="1" applyFill="1" applyBorder="1" applyProtection="1">
      <protection hidden="1"/>
    </xf>
    <xf numFmtId="49" fontId="16" fillId="18" borderId="13" xfId="0" applyNumberFormat="1" applyFont="1" applyFill="1" applyBorder="1" applyProtection="1">
      <protection hidden="1"/>
    </xf>
    <xf numFmtId="49" fontId="23" fillId="19" borderId="13" xfId="0" applyNumberFormat="1" applyFont="1" applyFill="1" applyBorder="1" applyProtection="1">
      <protection hidden="1"/>
    </xf>
    <xf numFmtId="0" fontId="26" fillId="6" borderId="0" xfId="0" applyFont="1" applyFill="1" applyProtection="1">
      <protection hidden="1"/>
    </xf>
    <xf numFmtId="49" fontId="23" fillId="17" borderId="14" xfId="0" applyNumberFormat="1" applyFont="1" applyFill="1" applyBorder="1" applyProtection="1">
      <protection hidden="1"/>
    </xf>
    <xf numFmtId="0" fontId="24" fillId="0" borderId="6" xfId="0" applyFont="1" applyFill="1" applyBorder="1" applyProtection="1">
      <protection hidden="1"/>
    </xf>
    <xf numFmtId="0" fontId="22" fillId="0" borderId="7" xfId="0" applyFont="1" applyBorder="1" applyProtection="1">
      <protection hidden="1"/>
    </xf>
    <xf numFmtId="0" fontId="21" fillId="10" borderId="0" xfId="0" applyFont="1" applyFill="1" applyProtection="1">
      <protection hidden="1"/>
    </xf>
    <xf numFmtId="0" fontId="22" fillId="10" borderId="10" xfId="0" applyFont="1" applyFill="1" applyBorder="1" applyProtection="1">
      <protection hidden="1"/>
    </xf>
    <xf numFmtId="0" fontId="22" fillId="15" borderId="20" xfId="0" applyFont="1" applyFill="1" applyBorder="1" applyProtection="1">
      <protection hidden="1"/>
    </xf>
    <xf numFmtId="0" fontId="22" fillId="15" borderId="22" xfId="0" applyFont="1" applyFill="1" applyBorder="1" applyProtection="1">
      <protection hidden="1"/>
    </xf>
    <xf numFmtId="1" fontId="22" fillId="15" borderId="24" xfId="0" applyNumberFormat="1" applyFont="1" applyFill="1" applyBorder="1" applyProtection="1">
      <protection hidden="1"/>
    </xf>
    <xf numFmtId="0" fontId="22" fillId="10" borderId="2" xfId="0" applyFont="1" applyFill="1" applyBorder="1" applyProtection="1">
      <protection hidden="1"/>
    </xf>
    <xf numFmtId="0" fontId="24" fillId="6" borderId="6" xfId="0" applyFont="1" applyFill="1" applyBorder="1" applyProtection="1">
      <protection hidden="1"/>
    </xf>
    <xf numFmtId="0" fontId="22" fillId="6" borderId="7" xfId="0" applyFont="1" applyFill="1" applyBorder="1" applyProtection="1">
      <protection hidden="1"/>
    </xf>
    <xf numFmtId="0" fontId="22" fillId="6" borderId="8" xfId="0" applyFont="1" applyFill="1" applyBorder="1" applyProtection="1">
      <protection hidden="1"/>
    </xf>
    <xf numFmtId="0" fontId="0" fillId="0" borderId="4" xfId="0" applyBorder="1" applyProtection="1">
      <protection hidden="1"/>
    </xf>
    <xf numFmtId="0" fontId="0" fillId="0" borderId="0" xfId="0" applyBorder="1" applyProtection="1">
      <protection hidden="1"/>
    </xf>
    <xf numFmtId="2" fontId="0" fillId="0" borderId="0" xfId="0" applyNumberFormat="1" applyBorder="1" applyProtection="1">
      <protection hidden="1"/>
    </xf>
    <xf numFmtId="2" fontId="0" fillId="0" borderId="0" xfId="0" applyNumberFormat="1" applyFill="1" applyBorder="1" applyProtection="1">
      <protection hidden="1"/>
    </xf>
    <xf numFmtId="1" fontId="0" fillId="2" borderId="0" xfId="0" applyNumberFormat="1" applyFill="1" applyBorder="1" applyProtection="1">
      <protection hidden="1"/>
    </xf>
    <xf numFmtId="3" fontId="10" fillId="0" borderId="0" xfId="0" applyNumberFormat="1" applyFont="1" applyBorder="1" applyProtection="1">
      <protection hidden="1"/>
    </xf>
    <xf numFmtId="3" fontId="0" fillId="0" borderId="0" xfId="0" applyNumberFormat="1" applyBorder="1" applyProtection="1">
      <protection hidden="1"/>
    </xf>
    <xf numFmtId="3" fontId="21" fillId="0" borderId="0" xfId="0" applyNumberFormat="1" applyFont="1" applyBorder="1" applyProtection="1">
      <protection hidden="1"/>
    </xf>
    <xf numFmtId="3" fontId="0" fillId="0" borderId="0" xfId="0" applyNumberFormat="1" applyBorder="1" applyAlignment="1" applyProtection="1">
      <alignment horizontal="center" vertical="center"/>
      <protection hidden="1"/>
    </xf>
    <xf numFmtId="3" fontId="0" fillId="0" borderId="5" xfId="0" applyNumberFormat="1" applyBorder="1" applyAlignment="1" applyProtection="1">
      <alignment horizontal="center" vertical="center"/>
      <protection hidden="1"/>
    </xf>
    <xf numFmtId="0" fontId="0" fillId="0" borderId="1" xfId="0" applyBorder="1" applyProtection="1">
      <protection hidden="1"/>
    </xf>
    <xf numFmtId="0" fontId="0" fillId="0" borderId="2" xfId="0" applyBorder="1" applyProtection="1">
      <protection hidden="1"/>
    </xf>
    <xf numFmtId="2" fontId="0" fillId="0" borderId="2" xfId="0" applyNumberFormat="1" applyBorder="1" applyProtection="1">
      <protection hidden="1"/>
    </xf>
    <xf numFmtId="2" fontId="0" fillId="0" borderId="2" xfId="0" applyNumberFormat="1" applyFill="1" applyBorder="1" applyProtection="1">
      <protection hidden="1"/>
    </xf>
    <xf numFmtId="1" fontId="0" fillId="2" borderId="2" xfId="0" applyNumberFormat="1" applyFill="1" applyBorder="1" applyProtection="1">
      <protection hidden="1"/>
    </xf>
    <xf numFmtId="3" fontId="10" fillId="0" borderId="2" xfId="0" applyNumberFormat="1" applyFont="1" applyBorder="1" applyProtection="1">
      <protection hidden="1"/>
    </xf>
    <xf numFmtId="3" fontId="0" fillId="0" borderId="2" xfId="0" applyNumberFormat="1" applyBorder="1" applyProtection="1">
      <protection hidden="1"/>
    </xf>
    <xf numFmtId="3" fontId="21" fillId="0" borderId="2" xfId="0" applyNumberFormat="1" applyFont="1" applyBorder="1" applyProtection="1">
      <protection hidden="1"/>
    </xf>
    <xf numFmtId="3" fontId="0" fillId="0" borderId="2" xfId="0" applyNumberFormat="1" applyBorder="1" applyAlignment="1" applyProtection="1">
      <alignment horizontal="center" vertical="center"/>
      <protection hidden="1"/>
    </xf>
    <xf numFmtId="3" fontId="0" fillId="0" borderId="3" xfId="0" applyNumberFormat="1" applyBorder="1" applyAlignment="1" applyProtection="1">
      <alignment horizontal="center" vertical="center"/>
      <protection hidden="1"/>
    </xf>
    <xf numFmtId="0" fontId="22" fillId="0" borderId="8" xfId="0" applyFont="1" applyBorder="1" applyProtection="1">
      <protection hidden="1"/>
    </xf>
    <xf numFmtId="3" fontId="0" fillId="0" borderId="0" xfId="0" applyNumberFormat="1" applyBorder="1" applyAlignment="1" applyProtection="1">
      <alignment horizontal="center"/>
      <protection hidden="1"/>
    </xf>
    <xf numFmtId="3" fontId="0" fillId="0" borderId="5" xfId="0" applyNumberFormat="1" applyBorder="1" applyAlignment="1" applyProtection="1">
      <alignment horizontal="center"/>
      <protection hidden="1"/>
    </xf>
    <xf numFmtId="3" fontId="0" fillId="0" borderId="2" xfId="0" applyNumberFormat="1" applyBorder="1" applyAlignment="1" applyProtection="1">
      <alignment horizontal="center"/>
      <protection hidden="1"/>
    </xf>
    <xf numFmtId="3" fontId="0" fillId="0" borderId="3" xfId="0" applyNumberFormat="1" applyBorder="1" applyAlignment="1" applyProtection="1">
      <alignment horizontal="center"/>
      <protection hidden="1"/>
    </xf>
    <xf numFmtId="3" fontId="0" fillId="10" borderId="0" xfId="0" applyNumberFormat="1" applyFill="1" applyProtection="1">
      <protection hidden="1"/>
    </xf>
    <xf numFmtId="0" fontId="22" fillId="0" borderId="4" xfId="0" applyFont="1" applyBorder="1" applyProtection="1">
      <protection hidden="1"/>
    </xf>
    <xf numFmtId="0" fontId="22" fillId="0" borderId="0" xfId="0" applyFont="1" applyBorder="1" applyProtection="1">
      <protection hidden="1"/>
    </xf>
    <xf numFmtId="4" fontId="22" fillId="0" borderId="0" xfId="0" applyNumberFormat="1" applyFont="1" applyBorder="1" applyProtection="1">
      <protection hidden="1"/>
    </xf>
    <xf numFmtId="1" fontId="22" fillId="0" borderId="0" xfId="0" applyNumberFormat="1" applyFont="1" applyBorder="1" applyProtection="1">
      <protection hidden="1"/>
    </xf>
    <xf numFmtId="0" fontId="22" fillId="0" borderId="0" xfId="0" applyFont="1" applyBorder="1" applyAlignment="1" applyProtection="1">
      <alignment horizontal="center"/>
      <protection hidden="1"/>
    </xf>
    <xf numFmtId="0" fontId="22" fillId="0" borderId="5" xfId="0" applyFont="1" applyBorder="1" applyAlignment="1" applyProtection="1">
      <alignment horizontal="center"/>
      <protection hidden="1"/>
    </xf>
    <xf numFmtId="0" fontId="22" fillId="0" borderId="1" xfId="0" applyFont="1" applyBorder="1" applyProtection="1">
      <protection hidden="1"/>
    </xf>
    <xf numFmtId="0" fontId="22" fillId="0" borderId="2" xfId="0" applyFont="1" applyBorder="1" applyProtection="1">
      <protection hidden="1"/>
    </xf>
    <xf numFmtId="4" fontId="22" fillId="0" borderId="2" xfId="0" applyNumberFormat="1" applyFont="1" applyBorder="1" applyProtection="1">
      <protection hidden="1"/>
    </xf>
    <xf numFmtId="1" fontId="22" fillId="0" borderId="2" xfId="0" applyNumberFormat="1" applyFont="1" applyBorder="1" applyProtection="1">
      <protection hidden="1"/>
    </xf>
    <xf numFmtId="0" fontId="22" fillId="0" borderId="2" xfId="0" applyFont="1" applyBorder="1" applyAlignment="1" applyProtection="1">
      <alignment horizontal="center"/>
      <protection hidden="1"/>
    </xf>
    <xf numFmtId="0" fontId="22" fillId="0" borderId="3" xfId="0" applyFont="1" applyBorder="1" applyAlignment="1" applyProtection="1">
      <alignment horizontal="center"/>
      <protection hidden="1"/>
    </xf>
    <xf numFmtId="3" fontId="22" fillId="0" borderId="0" xfId="0" applyNumberFormat="1" applyFont="1" applyBorder="1" applyProtection="1">
      <protection hidden="1"/>
    </xf>
    <xf numFmtId="3" fontId="22" fillId="0" borderId="0" xfId="0" applyNumberFormat="1" applyFont="1" applyBorder="1" applyAlignment="1" applyProtection="1">
      <alignment horizontal="center"/>
      <protection hidden="1"/>
    </xf>
    <xf numFmtId="3" fontId="22" fillId="0" borderId="5" xfId="0" applyNumberFormat="1" applyFont="1" applyBorder="1" applyAlignment="1" applyProtection="1">
      <alignment horizontal="center"/>
      <protection hidden="1"/>
    </xf>
    <xf numFmtId="3" fontId="22" fillId="0" borderId="2" xfId="0" applyNumberFormat="1" applyFont="1" applyBorder="1" applyProtection="1">
      <protection hidden="1"/>
    </xf>
    <xf numFmtId="3" fontId="22" fillId="0" borderId="2" xfId="0" applyNumberFormat="1" applyFont="1" applyBorder="1" applyAlignment="1" applyProtection="1">
      <alignment horizontal="center"/>
      <protection hidden="1"/>
    </xf>
    <xf numFmtId="3" fontId="22" fillId="0" borderId="3" xfId="0" applyNumberFormat="1" applyFont="1" applyBorder="1" applyAlignment="1" applyProtection="1">
      <alignment horizontal="center"/>
      <protection hidden="1"/>
    </xf>
    <xf numFmtId="2" fontId="22" fillId="0" borderId="0" xfId="0" applyNumberFormat="1" applyFont="1" applyBorder="1" applyProtection="1">
      <protection hidden="1"/>
    </xf>
    <xf numFmtId="2" fontId="22" fillId="0" borderId="2" xfId="0" applyNumberFormat="1" applyFont="1" applyBorder="1" applyProtection="1">
      <protection hidden="1"/>
    </xf>
    <xf numFmtId="0" fontId="22" fillId="10" borderId="0" xfId="0" applyFont="1" applyFill="1" applyBorder="1" applyProtection="1">
      <protection hidden="1"/>
    </xf>
    <xf numFmtId="4" fontId="22" fillId="0" borderId="0" xfId="0" applyNumberFormat="1" applyFont="1" applyFill="1" applyBorder="1" applyProtection="1">
      <protection hidden="1"/>
    </xf>
    <xf numFmtId="4" fontId="22" fillId="0" borderId="2" xfId="0" applyNumberFormat="1" applyFont="1" applyFill="1" applyBorder="1" applyProtection="1">
      <protection hidden="1"/>
    </xf>
    <xf numFmtId="0" fontId="21" fillId="6" borderId="0" xfId="0" applyFont="1" applyFill="1" applyProtection="1">
      <protection hidden="1"/>
    </xf>
    <xf numFmtId="0" fontId="22" fillId="6" borderId="0" xfId="0" applyFont="1" applyFill="1" applyProtection="1">
      <protection hidden="1"/>
    </xf>
    <xf numFmtId="14" fontId="0" fillId="20" borderId="18" xfId="0" applyNumberFormat="1" applyFill="1" applyBorder="1"/>
    <xf numFmtId="0" fontId="0" fillId="0" borderId="0" xfId="0" applyFont="1" applyFill="1"/>
    <xf numFmtId="0" fontId="0" fillId="21" borderId="18" xfId="0" applyFill="1" applyBorder="1"/>
    <xf numFmtId="0" fontId="6" fillId="0" borderId="0" xfId="0" applyFont="1" applyFill="1"/>
    <xf numFmtId="14" fontId="0" fillId="20" borderId="27" xfId="0" applyNumberFormat="1" applyFill="1" applyBorder="1"/>
    <xf numFmtId="0" fontId="0" fillId="22" borderId="18" xfId="0" applyFill="1" applyBorder="1"/>
    <xf numFmtId="0" fontId="0" fillId="23" borderId="0" xfId="0" applyFill="1" applyProtection="1">
      <protection hidden="1"/>
    </xf>
    <xf numFmtId="0" fontId="21" fillId="6" borderId="0" xfId="0" applyFont="1" applyFill="1" applyAlignment="1" applyProtection="1">
      <protection hidden="1"/>
    </xf>
    <xf numFmtId="0" fontId="22" fillId="6" borderId="0" xfId="0" applyFont="1" applyFill="1" applyAlignment="1" applyProtection="1">
      <protection hidden="1"/>
    </xf>
    <xf numFmtId="0" fontId="16" fillId="6" borderId="0" xfId="0" applyFont="1" applyFill="1" applyAlignment="1" applyProtection="1">
      <protection hidden="1"/>
    </xf>
    <xf numFmtId="0" fontId="30" fillId="6" borderId="0" xfId="0" applyFont="1" applyFill="1" applyAlignment="1" applyProtection="1">
      <protection hidden="1"/>
    </xf>
    <xf numFmtId="0" fontId="0" fillId="6" borderId="0" xfId="0" applyFill="1" applyAlignment="1" applyProtection="1">
      <protection hidden="1"/>
    </xf>
    <xf numFmtId="0" fontId="16" fillId="0" borderId="0" xfId="0" applyFont="1" applyFill="1" applyAlignment="1" applyProtection="1">
      <protection hidden="1"/>
    </xf>
    <xf numFmtId="0" fontId="22" fillId="23" borderId="0" xfId="0" applyFont="1" applyFill="1" applyAlignment="1" applyProtection="1">
      <protection hidden="1"/>
    </xf>
    <xf numFmtId="0" fontId="12" fillId="23" borderId="0" xfId="0" applyFont="1" applyFill="1" applyAlignment="1" applyProtection="1">
      <protection hidden="1"/>
    </xf>
    <xf numFmtId="0" fontId="13" fillId="23" borderId="0" xfId="0" applyFont="1" applyFill="1" applyAlignment="1" applyProtection="1">
      <protection hidden="1"/>
    </xf>
    <xf numFmtId="0" fontId="0" fillId="23" borderId="0" xfId="0" applyFill="1" applyAlignment="1" applyProtection="1">
      <protection hidden="1"/>
    </xf>
    <xf numFmtId="0" fontId="30" fillId="23" borderId="0" xfId="0" applyFont="1" applyFill="1" applyAlignment="1" applyProtection="1">
      <protection hidden="1"/>
    </xf>
    <xf numFmtId="0" fontId="14" fillId="23" borderId="0" xfId="0" applyFont="1" applyFill="1" applyAlignment="1" applyProtection="1">
      <protection hidden="1"/>
    </xf>
    <xf numFmtId="0" fontId="15" fillId="23" borderId="0" xfId="0" applyFont="1" applyFill="1" applyAlignment="1" applyProtection="1">
      <protection hidden="1"/>
    </xf>
    <xf numFmtId="0" fontId="21" fillId="23" borderId="0" xfId="0" applyFont="1" applyFill="1" applyAlignment="1" applyProtection="1">
      <protection hidden="1"/>
    </xf>
    <xf numFmtId="0" fontId="16" fillId="23" borderId="0" xfId="0" applyFont="1" applyFill="1" applyAlignment="1" applyProtection="1">
      <protection hidden="1"/>
    </xf>
    <xf numFmtId="0" fontId="22" fillId="6" borderId="5" xfId="0" applyFont="1" applyFill="1" applyBorder="1" applyAlignment="1" applyProtection="1">
      <protection hidden="1"/>
    </xf>
    <xf numFmtId="0" fontId="30" fillId="0" borderId="0" xfId="0" applyFont="1" applyAlignment="1" applyProtection="1">
      <protection hidden="1"/>
    </xf>
    <xf numFmtId="0" fontId="0" fillId="0" borderId="0" xfId="0" applyAlignment="1" applyProtection="1">
      <protection hidden="1"/>
    </xf>
    <xf numFmtId="0" fontId="4" fillId="6" borderId="0" xfId="0" applyFont="1" applyFill="1" applyAlignment="1" applyProtection="1">
      <protection hidden="1"/>
    </xf>
    <xf numFmtId="0" fontId="27" fillId="0" borderId="0" xfId="0" applyFont="1" applyAlignment="1" applyProtection="1">
      <protection hidden="1"/>
    </xf>
    <xf numFmtId="0" fontId="27" fillId="6" borderId="0" xfId="0" applyFont="1" applyFill="1" applyAlignment="1" applyProtection="1">
      <protection hidden="1"/>
    </xf>
    <xf numFmtId="49" fontId="0" fillId="24" borderId="13" xfId="0" applyNumberFormat="1" applyFill="1" applyBorder="1" applyProtection="1">
      <protection hidden="1"/>
    </xf>
    <xf numFmtId="0" fontId="13" fillId="6" borderId="6" xfId="0" applyFont="1" applyFill="1" applyBorder="1" applyAlignment="1" applyProtection="1">
      <protection hidden="1"/>
    </xf>
    <xf numFmtId="0" fontId="0" fillId="6" borderId="8" xfId="0" applyFill="1" applyBorder="1" applyAlignment="1" applyProtection="1">
      <protection hidden="1"/>
    </xf>
    <xf numFmtId="0" fontId="27" fillId="23" borderId="0" xfId="0" applyFont="1" applyFill="1" applyAlignment="1" applyProtection="1">
      <protection hidden="1"/>
    </xf>
    <xf numFmtId="0" fontId="22" fillId="24" borderId="0" xfId="0" applyFont="1" applyFill="1" applyProtection="1">
      <protection hidden="1"/>
    </xf>
    <xf numFmtId="0" fontId="0" fillId="24" borderId="0" xfId="0" applyFill="1" applyProtection="1">
      <protection hidden="1"/>
    </xf>
    <xf numFmtId="0" fontId="21" fillId="24" borderId="0" xfId="0" applyFont="1" applyFill="1" applyProtection="1">
      <protection hidden="1"/>
    </xf>
    <xf numFmtId="0" fontId="22" fillId="24" borderId="10" xfId="0" applyFont="1" applyFill="1" applyBorder="1" applyProtection="1">
      <protection hidden="1"/>
    </xf>
    <xf numFmtId="0" fontId="22" fillId="24" borderId="2" xfId="0" applyFont="1" applyFill="1" applyBorder="1" applyProtection="1">
      <protection hidden="1"/>
    </xf>
    <xf numFmtId="0" fontId="22" fillId="24" borderId="0" xfId="0" applyFont="1" applyFill="1" applyBorder="1" applyProtection="1">
      <protection hidden="1"/>
    </xf>
    <xf numFmtId="0" fontId="22" fillId="25" borderId="0" xfId="0" applyFont="1" applyFill="1" applyProtection="1">
      <protection hidden="1"/>
    </xf>
    <xf numFmtId="0" fontId="0" fillId="25" borderId="0" xfId="0" applyFill="1" applyProtection="1">
      <protection hidden="1"/>
    </xf>
    <xf numFmtId="0" fontId="21" fillId="25" borderId="0" xfId="0" applyFont="1" applyFill="1" applyProtection="1">
      <protection hidden="1"/>
    </xf>
    <xf numFmtId="0" fontId="22" fillId="25" borderId="10" xfId="0" applyFont="1" applyFill="1" applyBorder="1" applyProtection="1">
      <protection hidden="1"/>
    </xf>
    <xf numFmtId="0" fontId="22" fillId="25" borderId="2" xfId="0" applyFont="1" applyFill="1" applyBorder="1" applyProtection="1">
      <protection hidden="1"/>
    </xf>
    <xf numFmtId="0" fontId="22" fillId="25" borderId="0" xfId="0" applyFont="1" applyFill="1" applyBorder="1" applyProtection="1">
      <protection hidden="1"/>
    </xf>
    <xf numFmtId="49" fontId="0" fillId="25" borderId="13" xfId="0" applyNumberFormat="1" applyFill="1" applyBorder="1" applyProtection="1">
      <protection hidden="1"/>
    </xf>
    <xf numFmtId="0" fontId="0" fillId="26" borderId="0" xfId="0" applyFill="1" applyAlignment="1">
      <alignment horizontal="right" wrapText="1"/>
    </xf>
    <xf numFmtId="0" fontId="6" fillId="14" borderId="0" xfId="0" applyFont="1" applyFill="1" applyBorder="1" applyAlignment="1">
      <alignment horizontal="center" wrapText="1"/>
    </xf>
    <xf numFmtId="0" fontId="6" fillId="12" borderId="17" xfId="0" applyFont="1" applyFill="1" applyBorder="1" applyAlignment="1">
      <alignment horizontal="center" wrapText="1"/>
    </xf>
    <xf numFmtId="14" fontId="6" fillId="0" borderId="18" xfId="0" applyNumberFormat="1" applyFont="1" applyFill="1" applyBorder="1"/>
    <xf numFmtId="14" fontId="6" fillId="20" borderId="18" xfId="0" applyNumberFormat="1" applyFont="1" applyFill="1" applyBorder="1"/>
    <xf numFmtId="0" fontId="0" fillId="0" borderId="18" xfId="0" applyFont="1" applyFill="1" applyBorder="1"/>
    <xf numFmtId="0" fontId="6" fillId="0" borderId="18" xfId="0" applyFont="1" applyFill="1" applyBorder="1" applyAlignment="1">
      <alignment horizontal="left"/>
    </xf>
    <xf numFmtId="0" fontId="6" fillId="0" borderId="0" xfId="0" applyFont="1" applyFill="1" applyBorder="1" applyAlignment="1">
      <alignment horizontal="left"/>
    </xf>
    <xf numFmtId="14" fontId="6" fillId="27" borderId="18" xfId="0" applyNumberFormat="1" applyFont="1" applyFill="1" applyBorder="1"/>
    <xf numFmtId="14" fontId="6" fillId="0" borderId="27" xfId="0" applyNumberFormat="1" applyFont="1" applyFill="1" applyBorder="1"/>
    <xf numFmtId="14" fontId="0" fillId="20" borderId="18" xfId="0" applyNumberFormat="1" applyFill="1" applyBorder="1" applyAlignment="1">
      <alignment horizontal="right"/>
    </xf>
    <xf numFmtId="0" fontId="6" fillId="0" borderId="0" xfId="0" applyFont="1" applyBorder="1"/>
    <xf numFmtId="0" fontId="0" fillId="27" borderId="18" xfId="0" applyFill="1" applyBorder="1"/>
    <xf numFmtId="14" fontId="0" fillId="27" borderId="18" xfId="0" applyNumberFormat="1" applyFill="1" applyBorder="1" applyAlignment="1">
      <alignment horizontal="right"/>
    </xf>
    <xf numFmtId="0" fontId="6" fillId="0" borderId="18" xfId="0" applyFont="1" applyFill="1" applyBorder="1" applyAlignment="1">
      <alignment horizontal="center"/>
    </xf>
    <xf numFmtId="0" fontId="6" fillId="0" borderId="0" xfId="0" applyFont="1"/>
    <xf numFmtId="0" fontId="0" fillId="0" borderId="27" xfId="0" applyFill="1" applyBorder="1" applyAlignment="1">
      <alignment horizontal="center"/>
    </xf>
    <xf numFmtId="3" fontId="0" fillId="0" borderId="18" xfId="0" applyNumberFormat="1" applyFill="1" applyBorder="1" applyAlignment="1">
      <alignment horizontal="center"/>
    </xf>
    <xf numFmtId="14" fontId="0" fillId="27" borderId="18" xfId="0" applyNumberFormat="1" applyFill="1" applyBorder="1"/>
    <xf numFmtId="0" fontId="6" fillId="0" borderId="18" xfId="0" applyFont="1" applyFill="1" applyBorder="1"/>
    <xf numFmtId="0" fontId="0" fillId="0" borderId="0" xfId="0" applyFont="1"/>
    <xf numFmtId="14" fontId="0" fillId="28" borderId="18" xfId="0" applyNumberFormat="1" applyFill="1" applyBorder="1"/>
    <xf numFmtId="0" fontId="0" fillId="0" borderId="27" xfId="0" applyBorder="1" applyAlignment="1">
      <alignment horizontal="center"/>
    </xf>
    <xf numFmtId="14" fontId="0" fillId="0" borderId="27" xfId="0" applyNumberFormat="1" applyFill="1" applyBorder="1"/>
    <xf numFmtId="1" fontId="0" fillId="27" borderId="18" xfId="0" applyNumberFormat="1" applyFill="1" applyBorder="1"/>
    <xf numFmtId="0" fontId="0" fillId="0" borderId="24" xfId="0" applyFill="1" applyBorder="1" applyAlignment="1">
      <alignment horizontal="center"/>
    </xf>
    <xf numFmtId="0" fontId="0" fillId="0" borderId="22" xfId="0" applyFill="1" applyBorder="1" applyAlignment="1">
      <alignment horizontal="center"/>
    </xf>
    <xf numFmtId="0" fontId="0" fillId="0" borderId="0" xfId="0" applyFont="1" applyFill="1" applyBorder="1" applyAlignment="1">
      <alignment horizontal="left"/>
    </xf>
    <xf numFmtId="0" fontId="0" fillId="27" borderId="0" xfId="0" applyFill="1" applyBorder="1"/>
    <xf numFmtId="0" fontId="6" fillId="0" borderId="18" xfId="0" applyFont="1" applyBorder="1"/>
    <xf numFmtId="0" fontId="0" fillId="25" borderId="0" xfId="0" applyFill="1" applyBorder="1" applyProtection="1">
      <protection hidden="1"/>
    </xf>
    <xf numFmtId="3" fontId="0" fillId="0" borderId="28" xfId="0" applyNumberFormat="1" applyBorder="1" applyAlignment="1" applyProtection="1">
      <alignment horizontal="center" vertical="center"/>
      <protection hidden="1"/>
    </xf>
    <xf numFmtId="3" fontId="0" fillId="0" borderId="29" xfId="0" applyNumberFormat="1" applyBorder="1" applyAlignment="1" applyProtection="1">
      <alignment horizontal="center" vertical="center"/>
      <protection hidden="1"/>
    </xf>
    <xf numFmtId="3" fontId="0" fillId="0" borderId="28" xfId="0" applyNumberFormat="1" applyBorder="1" applyAlignment="1" applyProtection="1">
      <alignment horizontal="center"/>
      <protection hidden="1"/>
    </xf>
    <xf numFmtId="3" fontId="0" fillId="0" borderId="29" xfId="0" applyNumberFormat="1" applyBorder="1" applyAlignment="1" applyProtection="1">
      <alignment horizontal="center"/>
      <protection hidden="1"/>
    </xf>
    <xf numFmtId="0" fontId="22" fillId="0" borderId="28" xfId="0" applyFont="1" applyBorder="1" applyAlignment="1" applyProtection="1">
      <alignment horizontal="center"/>
      <protection hidden="1"/>
    </xf>
    <xf numFmtId="0" fontId="22" fillId="0" borderId="29" xfId="0" applyFont="1" applyBorder="1" applyAlignment="1" applyProtection="1">
      <alignment horizontal="center"/>
      <protection hidden="1"/>
    </xf>
    <xf numFmtId="3" fontId="22" fillId="0" borderId="28" xfId="0" applyNumberFormat="1" applyFont="1" applyBorder="1" applyAlignment="1" applyProtection="1">
      <alignment horizontal="center"/>
      <protection hidden="1"/>
    </xf>
    <xf numFmtId="3" fontId="22" fillId="0" borderId="29" xfId="0" applyNumberFormat="1" applyFont="1" applyBorder="1" applyAlignment="1" applyProtection="1">
      <alignment horizontal="center"/>
      <protection hidden="1"/>
    </xf>
    <xf numFmtId="0" fontId="22" fillId="29" borderId="0" xfId="0" applyFont="1" applyFill="1" applyProtection="1">
      <protection hidden="1"/>
    </xf>
    <xf numFmtId="0" fontId="0" fillId="29" borderId="0" xfId="0" applyFill="1" applyProtection="1">
      <protection hidden="1"/>
    </xf>
    <xf numFmtId="0" fontId="21" fillId="29" borderId="0" xfId="0" applyFont="1" applyFill="1" applyProtection="1">
      <protection hidden="1"/>
    </xf>
    <xf numFmtId="0" fontId="22" fillId="29" borderId="10" xfId="0" applyFont="1" applyFill="1" applyBorder="1" applyProtection="1">
      <protection hidden="1"/>
    </xf>
    <xf numFmtId="0" fontId="22" fillId="29" borderId="2" xfId="0" applyFont="1" applyFill="1" applyBorder="1" applyProtection="1">
      <protection hidden="1"/>
    </xf>
    <xf numFmtId="0" fontId="0" fillId="29" borderId="0" xfId="0" applyFill="1" applyBorder="1" applyProtection="1">
      <protection hidden="1"/>
    </xf>
    <xf numFmtId="0" fontId="22" fillId="29" borderId="0" xfId="0" applyFont="1" applyFill="1" applyBorder="1" applyProtection="1">
      <protection hidden="1"/>
    </xf>
    <xf numFmtId="49" fontId="6" fillId="29" borderId="13" xfId="0" applyNumberFormat="1" applyFont="1" applyFill="1" applyBorder="1" applyProtection="1">
      <protection hidden="1"/>
    </xf>
    <xf numFmtId="0" fontId="0" fillId="23" borderId="18" xfId="0" applyFill="1" applyBorder="1"/>
    <xf numFmtId="14" fontId="6" fillId="23" borderId="18" xfId="0" applyNumberFormat="1" applyFont="1" applyFill="1" applyBorder="1"/>
    <xf numFmtId="14" fontId="0" fillId="23" borderId="18" xfId="0" applyNumberFormat="1" applyFill="1" applyBorder="1" applyAlignment="1">
      <alignment horizontal="left"/>
    </xf>
    <xf numFmtId="0" fontId="6" fillId="23" borderId="18" xfId="0" applyFont="1" applyFill="1" applyBorder="1"/>
    <xf numFmtId="0" fontId="0" fillId="23" borderId="18" xfId="0" applyFill="1" applyBorder="1" applyAlignment="1">
      <alignment horizontal="center"/>
    </xf>
    <xf numFmtId="0" fontId="0" fillId="30" borderId="18" xfId="0" applyFill="1" applyBorder="1"/>
    <xf numFmtId="2" fontId="6" fillId="23" borderId="18" xfId="0" applyNumberFormat="1" applyFont="1" applyFill="1" applyBorder="1"/>
    <xf numFmtId="0" fontId="0" fillId="23" borderId="18" xfId="0" applyFill="1" applyBorder="1" applyAlignment="1">
      <alignment horizontal="right"/>
    </xf>
    <xf numFmtId="14" fontId="0" fillId="23" borderId="18" xfId="0" applyNumberFormat="1" applyFill="1" applyBorder="1" applyAlignment="1">
      <alignment horizontal="center"/>
    </xf>
    <xf numFmtId="0" fontId="0" fillId="23" borderId="18" xfId="0" applyFill="1" applyBorder="1" applyAlignment="1">
      <alignment horizontal="left"/>
    </xf>
    <xf numFmtId="0" fontId="6" fillId="23" borderId="18" xfId="0" applyFont="1" applyFill="1" applyBorder="1" applyAlignment="1">
      <alignment horizontal="left"/>
    </xf>
    <xf numFmtId="14" fontId="0" fillId="23" borderId="18" xfId="0" applyNumberFormat="1" applyFill="1" applyBorder="1" applyAlignment="1">
      <alignment horizontal="right"/>
    </xf>
    <xf numFmtId="14" fontId="0" fillId="23" borderId="18" xfId="0" applyNumberFormat="1" applyFill="1" applyBorder="1"/>
    <xf numFmtId="0" fontId="6" fillId="30" borderId="18" xfId="0" applyFont="1" applyFill="1" applyBorder="1"/>
    <xf numFmtId="0" fontId="33" fillId="23" borderId="18" xfId="0" applyFont="1" applyFill="1" applyBorder="1" applyAlignment="1">
      <alignment horizontal="left"/>
    </xf>
    <xf numFmtId="0" fontId="0" fillId="31" borderId="18" xfId="0" applyFill="1" applyBorder="1"/>
    <xf numFmtId="0" fontId="6" fillId="23" borderId="18" xfId="0" applyFont="1" applyFill="1" applyBorder="1" applyAlignment="1">
      <alignment horizontal="center"/>
    </xf>
    <xf numFmtId="3" fontId="0" fillId="23" borderId="18" xfId="0" applyNumberFormat="1" applyFill="1" applyBorder="1" applyAlignment="1">
      <alignment horizontal="center"/>
    </xf>
    <xf numFmtId="0" fontId="28" fillId="23" borderId="18" xfId="5" applyFill="1" applyBorder="1"/>
    <xf numFmtId="2" fontId="0" fillId="23" borderId="18" xfId="0" applyNumberFormat="1" applyFill="1" applyBorder="1"/>
    <xf numFmtId="3" fontId="34" fillId="2" borderId="0" xfId="0" applyNumberFormat="1" applyFont="1" applyFill="1" applyProtection="1">
      <protection hidden="1"/>
    </xf>
    <xf numFmtId="3" fontId="0" fillId="30" borderId="0" xfId="0" applyNumberFormat="1" applyFill="1" applyBorder="1" applyProtection="1">
      <protection hidden="1"/>
    </xf>
    <xf numFmtId="0" fontId="38" fillId="23" borderId="18" xfId="0" applyFont="1" applyFill="1" applyBorder="1"/>
    <xf numFmtId="0" fontId="38" fillId="23" borderId="18" xfId="0" applyFont="1" applyFill="1" applyBorder="1" applyAlignment="1">
      <alignment horizontal="center"/>
    </xf>
    <xf numFmtId="0" fontId="38" fillId="23" borderId="18" xfId="0" applyFont="1" applyFill="1" applyBorder="1" applyAlignment="1">
      <alignment horizontal="right"/>
    </xf>
    <xf numFmtId="0" fontId="0" fillId="6" borderId="2" xfId="0" applyFill="1" applyBorder="1" applyProtection="1">
      <protection hidden="1"/>
    </xf>
    <xf numFmtId="0" fontId="0" fillId="6" borderId="0" xfId="0" applyFill="1" applyProtection="1">
      <protection hidden="1"/>
    </xf>
    <xf numFmtId="0" fontId="17" fillId="6" borderId="6" xfId="0" applyFont="1" applyFill="1" applyBorder="1" applyProtection="1">
      <protection hidden="1"/>
    </xf>
    <xf numFmtId="0" fontId="16" fillId="6" borderId="2" xfId="0" applyFont="1" applyFill="1" applyBorder="1" applyProtection="1">
      <protection hidden="1"/>
    </xf>
    <xf numFmtId="0" fontId="0" fillId="6" borderId="28" xfId="0" applyFill="1" applyBorder="1" applyAlignment="1" applyProtection="1">
      <protection hidden="1"/>
    </xf>
    <xf numFmtId="0" fontId="22" fillId="11" borderId="0" xfId="6" applyFont="1" applyFill="1" applyAlignment="1">
      <alignment horizontal="right" wrapText="1"/>
    </xf>
    <xf numFmtId="0" fontId="22" fillId="11" borderId="0" xfId="6" applyFont="1" applyFill="1" applyAlignment="1">
      <alignment horizontal="left" wrapText="1"/>
    </xf>
    <xf numFmtId="0" fontId="22" fillId="11" borderId="0" xfId="6" applyFont="1" applyFill="1" applyAlignment="1">
      <alignment wrapText="1"/>
    </xf>
    <xf numFmtId="0" fontId="22" fillId="11" borderId="0" xfId="6" applyFont="1" applyFill="1" applyAlignment="1">
      <alignment horizontal="center" wrapText="1"/>
    </xf>
    <xf numFmtId="0" fontId="22" fillId="11" borderId="17" xfId="6" applyFont="1" applyFill="1" applyBorder="1" applyAlignment="1">
      <alignment wrapText="1"/>
    </xf>
    <xf numFmtId="0" fontId="22" fillId="4" borderId="15" xfId="6" applyFont="1" applyFill="1" applyBorder="1" applyAlignment="1">
      <alignment horizontal="right" wrapText="1"/>
    </xf>
    <xf numFmtId="0" fontId="22" fillId="12" borderId="0" xfId="6" applyFont="1" applyFill="1" applyAlignment="1">
      <alignment horizontal="right" wrapText="1"/>
    </xf>
    <xf numFmtId="0" fontId="22" fillId="12" borderId="17" xfId="6" applyFont="1" applyFill="1" applyBorder="1" applyAlignment="1">
      <alignment horizontal="right" wrapText="1"/>
    </xf>
    <xf numFmtId="0" fontId="22" fillId="8" borderId="0" xfId="6" applyFont="1" applyFill="1" applyAlignment="1">
      <alignment horizontal="right" wrapText="1"/>
    </xf>
    <xf numFmtId="0" fontId="22" fillId="13" borderId="16" xfId="6" applyFont="1" applyFill="1" applyBorder="1" applyAlignment="1">
      <alignment horizontal="right" wrapText="1"/>
    </xf>
    <xf numFmtId="0" fontId="22" fillId="13" borderId="0" xfId="6" applyFont="1" applyFill="1" applyAlignment="1">
      <alignment horizontal="right" wrapText="1"/>
    </xf>
    <xf numFmtId="0" fontId="22" fillId="14" borderId="0" xfId="6" applyFont="1" applyFill="1" applyAlignment="1">
      <alignment horizontal="right" wrapText="1"/>
    </xf>
    <xf numFmtId="0" fontId="22" fillId="26" borderId="0" xfId="6" applyFont="1" applyFill="1" applyAlignment="1">
      <alignment horizontal="right" wrapText="1"/>
    </xf>
    <xf numFmtId="0" fontId="22" fillId="15" borderId="15" xfId="6" applyFont="1" applyFill="1" applyBorder="1" applyAlignment="1">
      <alignment horizontal="right" wrapText="1"/>
    </xf>
    <xf numFmtId="0" fontId="22" fillId="16" borderId="0" xfId="6" applyFont="1" applyFill="1" applyAlignment="1">
      <alignment horizontal="center" wrapText="1"/>
    </xf>
    <xf numFmtId="0" fontId="22" fillId="16" borderId="17" xfId="6" applyFont="1" applyFill="1" applyBorder="1" applyAlignment="1">
      <alignment horizontal="center" wrapText="1"/>
    </xf>
    <xf numFmtId="0" fontId="22" fillId="2" borderId="0" xfId="6" applyFont="1" applyFill="1" applyAlignment="1">
      <alignment horizontal="right" wrapText="1"/>
    </xf>
    <xf numFmtId="0" fontId="22" fillId="2" borderId="17" xfId="6" applyFont="1" applyFill="1" applyBorder="1" applyAlignment="1">
      <alignment horizontal="center" wrapText="1"/>
    </xf>
    <xf numFmtId="0" fontId="22" fillId="2" borderId="0" xfId="6" applyFont="1" applyFill="1" applyAlignment="1">
      <alignment horizontal="center" wrapText="1"/>
    </xf>
    <xf numFmtId="0" fontId="22" fillId="17" borderId="0" xfId="6" applyFont="1" applyFill="1" applyAlignment="1">
      <alignment horizontal="center" wrapText="1"/>
    </xf>
    <xf numFmtId="0" fontId="22" fillId="17" borderId="17" xfId="6" applyFont="1" applyFill="1" applyBorder="1" applyAlignment="1">
      <alignment horizontal="right" wrapText="1"/>
    </xf>
    <xf numFmtId="0" fontId="22" fillId="14" borderId="0" xfId="6" applyFont="1" applyFill="1" applyAlignment="1">
      <alignment horizontal="center" wrapText="1"/>
    </xf>
    <xf numFmtId="0" fontId="22" fillId="12" borderId="0" xfId="6" applyFont="1" applyFill="1" applyAlignment="1">
      <alignment horizontal="center" wrapText="1"/>
    </xf>
    <xf numFmtId="0" fontId="22" fillId="12" borderId="17" xfId="6" applyFont="1" applyFill="1" applyBorder="1" applyAlignment="1">
      <alignment horizontal="center" wrapText="1"/>
    </xf>
    <xf numFmtId="0" fontId="22" fillId="0" borderId="0" xfId="6" applyFont="1"/>
    <xf numFmtId="0" fontId="22" fillId="6" borderId="19" xfId="6" applyFont="1" applyFill="1" applyBorder="1" applyProtection="1">
      <protection hidden="1"/>
    </xf>
    <xf numFmtId="0" fontId="22" fillId="6" borderId="11" xfId="6" applyFont="1" applyFill="1" applyBorder="1" applyProtection="1">
      <protection hidden="1"/>
    </xf>
    <xf numFmtId="164" fontId="21" fillId="3" borderId="20" xfId="6" applyNumberFormat="1" applyFont="1" applyFill="1" applyBorder="1" applyAlignment="1" applyProtection="1">
      <alignment horizontal="left"/>
      <protection locked="0"/>
    </xf>
    <xf numFmtId="0" fontId="22" fillId="6" borderId="21" xfId="6" applyFont="1" applyFill="1" applyBorder="1" applyProtection="1">
      <protection hidden="1"/>
    </xf>
    <xf numFmtId="0" fontId="22" fillId="6" borderId="9" xfId="6" applyFont="1" applyFill="1" applyBorder="1" applyAlignment="1" applyProtection="1">
      <alignment horizontal="left"/>
      <protection hidden="1"/>
    </xf>
    <xf numFmtId="0" fontId="22" fillId="8" borderId="11" xfId="6" applyFont="1" applyFill="1" applyBorder="1" applyProtection="1">
      <protection hidden="1"/>
    </xf>
    <xf numFmtId="0" fontId="22" fillId="11" borderId="20" xfId="6" applyFont="1" applyFill="1" applyBorder="1" applyProtection="1">
      <protection hidden="1"/>
    </xf>
    <xf numFmtId="0" fontId="22" fillId="15" borderId="20" xfId="6" applyFont="1" applyFill="1" applyBorder="1" applyProtection="1">
      <protection hidden="1"/>
    </xf>
    <xf numFmtId="0" fontId="22" fillId="6" borderId="23" xfId="6" applyFont="1" applyFill="1" applyBorder="1" applyProtection="1">
      <protection hidden="1"/>
    </xf>
    <xf numFmtId="0" fontId="22" fillId="6" borderId="10" xfId="6" applyFont="1" applyFill="1" applyBorder="1" applyProtection="1">
      <protection hidden="1"/>
    </xf>
    <xf numFmtId="3" fontId="21" fillId="3" borderId="24" xfId="6" applyNumberFormat="1" applyFont="1" applyFill="1" applyBorder="1" applyAlignment="1" applyProtection="1">
      <alignment horizontal="left"/>
      <protection locked="0"/>
    </xf>
    <xf numFmtId="1" fontId="22" fillId="6" borderId="9" xfId="6" applyNumberFormat="1" applyFont="1" applyFill="1" applyBorder="1" applyAlignment="1" applyProtection="1">
      <alignment horizontal="left"/>
      <protection hidden="1"/>
    </xf>
    <xf numFmtId="1" fontId="22" fillId="8" borderId="9" xfId="6" applyNumberFormat="1" applyFont="1" applyFill="1" applyBorder="1" applyProtection="1">
      <protection hidden="1"/>
    </xf>
    <xf numFmtId="1" fontId="22" fillId="11" borderId="22" xfId="6" applyNumberFormat="1" applyFont="1" applyFill="1" applyBorder="1" applyProtection="1">
      <protection hidden="1"/>
    </xf>
    <xf numFmtId="0" fontId="22" fillId="15" borderId="22" xfId="6" applyFont="1" applyFill="1" applyBorder="1" applyProtection="1">
      <protection hidden="1"/>
    </xf>
    <xf numFmtId="1" fontId="22" fillId="8" borderId="10" xfId="6" applyNumberFormat="1" applyFont="1" applyFill="1" applyBorder="1" applyProtection="1">
      <protection hidden="1"/>
    </xf>
    <xf numFmtId="1" fontId="22" fillId="11" borderId="24" xfId="6" applyNumberFormat="1" applyFont="1" applyFill="1" applyBorder="1" applyProtection="1">
      <protection hidden="1"/>
    </xf>
    <xf numFmtId="1" fontId="22" fillId="15" borderId="24" xfId="6" applyNumberFormat="1" applyFont="1" applyFill="1" applyBorder="1" applyProtection="1">
      <protection hidden="1"/>
    </xf>
    <xf numFmtId="0" fontId="22" fillId="0" borderId="4" xfId="6" applyFont="1" applyBorder="1" applyProtection="1">
      <protection hidden="1"/>
    </xf>
    <xf numFmtId="0" fontId="22" fillId="0" borderId="0" xfId="6" applyFont="1" applyProtection="1">
      <protection hidden="1"/>
    </xf>
    <xf numFmtId="2" fontId="22" fillId="0" borderId="0" xfId="6" applyNumberFormat="1" applyFont="1" applyProtection="1">
      <protection hidden="1"/>
    </xf>
    <xf numFmtId="3" fontId="21" fillId="0" borderId="0" xfId="6" applyNumberFormat="1" applyFont="1" applyProtection="1">
      <protection hidden="1"/>
    </xf>
    <xf numFmtId="3" fontId="22" fillId="0" borderId="0" xfId="6" applyNumberFormat="1" applyFont="1" applyProtection="1">
      <protection hidden="1"/>
    </xf>
    <xf numFmtId="0" fontId="22" fillId="0" borderId="15" xfId="6" applyFont="1" applyBorder="1" applyProtection="1">
      <protection hidden="1"/>
    </xf>
    <xf numFmtId="3" fontId="22" fillId="0" borderId="0" xfId="6" applyNumberFormat="1" applyFont="1" applyAlignment="1" applyProtection="1">
      <alignment horizontal="center"/>
      <protection hidden="1"/>
    </xf>
    <xf numFmtId="3" fontId="22" fillId="0" borderId="28" xfId="6" applyNumberFormat="1" applyFont="1" applyBorder="1" applyAlignment="1" applyProtection="1">
      <alignment horizontal="center"/>
      <protection hidden="1"/>
    </xf>
    <xf numFmtId="0" fontId="22" fillId="0" borderId="1" xfId="6" applyFont="1" applyBorder="1" applyProtection="1">
      <protection hidden="1"/>
    </xf>
    <xf numFmtId="0" fontId="22" fillId="0" borderId="2" xfId="6" applyFont="1" applyBorder="1" applyProtection="1">
      <protection hidden="1"/>
    </xf>
    <xf numFmtId="2" fontId="22" fillId="0" borderId="2" xfId="6" applyNumberFormat="1" applyFont="1" applyBorder="1" applyProtection="1">
      <protection hidden="1"/>
    </xf>
    <xf numFmtId="3" fontId="21" fillId="0" borderId="2" xfId="6" applyNumberFormat="1" applyFont="1" applyBorder="1" applyProtection="1">
      <protection hidden="1"/>
    </xf>
    <xf numFmtId="3" fontId="22" fillId="0" borderId="2" xfId="6" applyNumberFormat="1" applyFont="1" applyBorder="1" applyProtection="1">
      <protection hidden="1"/>
    </xf>
    <xf numFmtId="0" fontId="22" fillId="0" borderId="30" xfId="6" applyFont="1" applyBorder="1" applyProtection="1">
      <protection hidden="1"/>
    </xf>
    <xf numFmtId="3" fontId="22" fillId="0" borderId="2" xfId="6" applyNumberFormat="1" applyFont="1" applyBorder="1" applyAlignment="1" applyProtection="1">
      <alignment horizontal="center"/>
      <protection hidden="1"/>
    </xf>
    <xf numFmtId="3" fontId="22" fillId="0" borderId="29" xfId="6" applyNumberFormat="1" applyFont="1" applyBorder="1" applyAlignment="1" applyProtection="1">
      <alignment horizontal="center"/>
      <protection hidden="1"/>
    </xf>
    <xf numFmtId="0" fontId="6" fillId="11" borderId="0" xfId="6" applyFill="1" applyAlignment="1">
      <alignment horizontal="right" wrapText="1"/>
    </xf>
    <xf numFmtId="0" fontId="6" fillId="11" borderId="0" xfId="6" applyFill="1" applyAlignment="1">
      <alignment horizontal="left" wrapText="1"/>
    </xf>
    <xf numFmtId="0" fontId="6" fillId="11" borderId="0" xfId="6" applyFill="1" applyAlignment="1">
      <alignment wrapText="1"/>
    </xf>
    <xf numFmtId="0" fontId="6" fillId="11" borderId="0" xfId="6" applyFill="1" applyAlignment="1">
      <alignment horizontal="center" wrapText="1"/>
    </xf>
    <xf numFmtId="0" fontId="6" fillId="11" borderId="17" xfId="6" applyFill="1" applyBorder="1" applyAlignment="1">
      <alignment wrapText="1"/>
    </xf>
    <xf numFmtId="0" fontId="6" fillId="4" borderId="15" xfId="6" applyFill="1" applyBorder="1" applyAlignment="1">
      <alignment horizontal="right" wrapText="1"/>
    </xf>
    <xf numFmtId="0" fontId="6" fillId="12" borderId="0" xfId="6" applyFill="1" applyAlignment="1">
      <alignment horizontal="right" wrapText="1"/>
    </xf>
    <xf numFmtId="0" fontId="6" fillId="12" borderId="17" xfId="6" applyFill="1" applyBorder="1" applyAlignment="1">
      <alignment horizontal="right" wrapText="1"/>
    </xf>
    <xf numFmtId="0" fontId="6" fillId="8" borderId="0" xfId="6" applyFill="1" applyAlignment="1">
      <alignment horizontal="right" wrapText="1"/>
    </xf>
    <xf numFmtId="0" fontId="6" fillId="13" borderId="16" xfId="6" applyFill="1" applyBorder="1" applyAlignment="1">
      <alignment horizontal="right" wrapText="1"/>
    </xf>
    <xf numFmtId="0" fontId="6" fillId="13" borderId="0" xfId="6" applyFill="1" applyAlignment="1">
      <alignment horizontal="right" wrapText="1"/>
    </xf>
    <xf numFmtId="0" fontId="6" fillId="14" borderId="0" xfId="6" applyFill="1" applyAlignment="1">
      <alignment horizontal="right" wrapText="1"/>
    </xf>
    <xf numFmtId="0" fontId="6" fillId="26" borderId="0" xfId="6" applyFill="1" applyAlignment="1">
      <alignment horizontal="right" wrapText="1"/>
    </xf>
    <xf numFmtId="0" fontId="6" fillId="15" borderId="15" xfId="6" applyFill="1" applyBorder="1" applyAlignment="1">
      <alignment horizontal="right" wrapText="1"/>
    </xf>
    <xf numFmtId="0" fontId="6" fillId="16" borderId="0" xfId="6" applyFill="1" applyAlignment="1">
      <alignment horizontal="center" wrapText="1"/>
    </xf>
    <xf numFmtId="0" fontId="6" fillId="16" borderId="17" xfId="6" applyFill="1" applyBorder="1" applyAlignment="1">
      <alignment horizontal="center" wrapText="1"/>
    </xf>
    <xf numFmtId="0" fontId="6" fillId="2" borderId="0" xfId="6" applyFill="1" applyAlignment="1">
      <alignment horizontal="right" wrapText="1"/>
    </xf>
    <xf numFmtId="0" fontId="6" fillId="2" borderId="17" xfId="6" applyFill="1" applyBorder="1" applyAlignment="1">
      <alignment horizontal="center" wrapText="1"/>
    </xf>
    <xf numFmtId="0" fontId="6" fillId="2" borderId="0" xfId="6" applyFill="1" applyAlignment="1">
      <alignment horizontal="center" wrapText="1"/>
    </xf>
    <xf numFmtId="0" fontId="6" fillId="17" borderId="0" xfId="6" applyFill="1" applyAlignment="1">
      <alignment horizontal="center" wrapText="1"/>
    </xf>
    <xf numFmtId="0" fontId="6" fillId="17" borderId="17" xfId="6" applyFill="1" applyBorder="1" applyAlignment="1">
      <alignment horizontal="right" wrapText="1"/>
    </xf>
    <xf numFmtId="0" fontId="6" fillId="14" borderId="0" xfId="6" applyFill="1" applyAlignment="1">
      <alignment horizontal="center" wrapText="1"/>
    </xf>
    <xf numFmtId="0" fontId="6" fillId="12" borderId="0" xfId="6" applyFill="1" applyAlignment="1">
      <alignment horizontal="center" wrapText="1"/>
    </xf>
    <xf numFmtId="0" fontId="6" fillId="12" borderId="17" xfId="6" applyFill="1" applyBorder="1" applyAlignment="1">
      <alignment horizontal="center" wrapText="1"/>
    </xf>
    <xf numFmtId="0" fontId="6" fillId="0" borderId="0" xfId="6"/>
    <xf numFmtId="0" fontId="22" fillId="6" borderId="16" xfId="6" applyFont="1" applyFill="1" applyBorder="1" applyProtection="1">
      <protection hidden="1"/>
    </xf>
    <xf numFmtId="0" fontId="22" fillId="11" borderId="11" xfId="6" applyFont="1" applyFill="1" applyBorder="1" applyProtection="1">
      <protection hidden="1"/>
    </xf>
    <xf numFmtId="1" fontId="22" fillId="11" borderId="9" xfId="6" applyNumberFormat="1" applyFont="1" applyFill="1" applyBorder="1" applyProtection="1">
      <protection hidden="1"/>
    </xf>
    <xf numFmtId="1" fontId="22" fillId="11" borderId="10" xfId="6" applyNumberFormat="1" applyFont="1" applyFill="1" applyBorder="1" applyProtection="1">
      <protection hidden="1"/>
    </xf>
    <xf numFmtId="4" fontId="22" fillId="0" borderId="0" xfId="6" applyNumberFormat="1" applyFont="1" applyProtection="1">
      <protection hidden="1"/>
    </xf>
    <xf numFmtId="1" fontId="22" fillId="0" borderId="0" xfId="6" applyNumberFormat="1" applyFont="1" applyProtection="1">
      <protection hidden="1"/>
    </xf>
    <xf numFmtId="0" fontId="22" fillId="0" borderId="0" xfId="6" applyFont="1" applyAlignment="1" applyProtection="1">
      <alignment horizontal="center"/>
      <protection hidden="1"/>
    </xf>
    <xf numFmtId="0" fontId="22" fillId="0" borderId="28" xfId="6" applyFont="1" applyBorder="1" applyAlignment="1" applyProtection="1">
      <alignment horizontal="center"/>
      <protection hidden="1"/>
    </xf>
    <xf numFmtId="4" fontId="22" fillId="0" borderId="2" xfId="6" applyNumberFormat="1" applyFont="1" applyBorder="1" applyProtection="1">
      <protection hidden="1"/>
    </xf>
    <xf numFmtId="1" fontId="22" fillId="0" borderId="2" xfId="6" applyNumberFormat="1" applyFont="1" applyBorder="1" applyProtection="1">
      <protection hidden="1"/>
    </xf>
    <xf numFmtId="0" fontId="22" fillId="0" borderId="2" xfId="6" applyFont="1" applyBorder="1" applyAlignment="1" applyProtection="1">
      <alignment horizontal="center"/>
      <protection hidden="1"/>
    </xf>
    <xf numFmtId="0" fontId="22" fillId="0" borderId="29" xfId="6" applyFont="1" applyBorder="1" applyAlignment="1" applyProtection="1">
      <alignment horizontal="center"/>
      <protection hidden="1"/>
    </xf>
    <xf numFmtId="0" fontId="22" fillId="33" borderId="0" xfId="6" applyFont="1" applyFill="1" applyProtection="1">
      <protection hidden="1"/>
    </xf>
    <xf numFmtId="0" fontId="21" fillId="33" borderId="0" xfId="6" applyFont="1" applyFill="1" applyProtection="1">
      <protection hidden="1"/>
    </xf>
    <xf numFmtId="0" fontId="22" fillId="33" borderId="2" xfId="6" applyFont="1" applyFill="1" applyBorder="1" applyProtection="1">
      <protection hidden="1"/>
    </xf>
    <xf numFmtId="0" fontId="22" fillId="33" borderId="10" xfId="6" applyFont="1" applyFill="1" applyBorder="1" applyProtection="1">
      <protection hidden="1"/>
    </xf>
    <xf numFmtId="3" fontId="22" fillId="0" borderId="0" xfId="6" applyNumberFormat="1" applyFont="1" applyAlignment="1" applyProtection="1">
      <alignment horizontal="center" vertical="center"/>
      <protection hidden="1"/>
    </xf>
    <xf numFmtId="3" fontId="22" fillId="0" borderId="28" xfId="6" applyNumberFormat="1" applyFont="1" applyBorder="1" applyAlignment="1" applyProtection="1">
      <alignment horizontal="center" vertical="center"/>
      <protection hidden="1"/>
    </xf>
    <xf numFmtId="3" fontId="22" fillId="0" borderId="2" xfId="6" applyNumberFormat="1" applyFont="1" applyBorder="1" applyAlignment="1" applyProtection="1">
      <alignment horizontal="center" vertical="center"/>
      <protection hidden="1"/>
    </xf>
    <xf numFmtId="3" fontId="22" fillId="0" borderId="29" xfId="6" applyNumberFormat="1" applyFont="1" applyBorder="1" applyAlignment="1" applyProtection="1">
      <alignment horizontal="center" vertical="center"/>
      <protection hidden="1"/>
    </xf>
    <xf numFmtId="3" fontId="22" fillId="0" borderId="15" xfId="6" applyNumberFormat="1" applyFont="1" applyBorder="1" applyProtection="1">
      <protection hidden="1"/>
    </xf>
    <xf numFmtId="3" fontId="22" fillId="0" borderId="30" xfId="6" applyNumberFormat="1" applyFont="1" applyBorder="1" applyProtection="1">
      <protection hidden="1"/>
    </xf>
    <xf numFmtId="49" fontId="6" fillId="33" borderId="13" xfId="0" applyNumberFormat="1" applyFont="1" applyFill="1" applyBorder="1" applyProtection="1">
      <protection hidden="1"/>
    </xf>
    <xf numFmtId="0" fontId="22" fillId="0" borderId="0" xfId="6" applyFont="1" applyBorder="1" applyProtection="1">
      <protection hidden="1"/>
    </xf>
    <xf numFmtId="2" fontId="22" fillId="0" borderId="0" xfId="6" applyNumberFormat="1" applyFont="1" applyBorder="1" applyProtection="1">
      <protection hidden="1"/>
    </xf>
    <xf numFmtId="3" fontId="21" fillId="0" borderId="0" xfId="6" applyNumberFormat="1" applyFont="1" applyBorder="1" applyProtection="1">
      <protection hidden="1"/>
    </xf>
    <xf numFmtId="3" fontId="22" fillId="0" borderId="0" xfId="6" applyNumberFormat="1" applyFont="1" applyBorder="1" applyProtection="1">
      <protection hidden="1"/>
    </xf>
    <xf numFmtId="3" fontId="22" fillId="0" borderId="0" xfId="6" applyNumberFormat="1" applyFont="1" applyBorder="1" applyAlignment="1" applyProtection="1">
      <alignment horizontal="center"/>
      <protection hidden="1"/>
    </xf>
    <xf numFmtId="4" fontId="22" fillId="0" borderId="0" xfId="6" applyNumberFormat="1" applyFont="1" applyBorder="1" applyProtection="1">
      <protection hidden="1"/>
    </xf>
    <xf numFmtId="1" fontId="22" fillId="0" borderId="0" xfId="6" applyNumberFormat="1" applyFont="1" applyBorder="1" applyProtection="1">
      <protection hidden="1"/>
    </xf>
    <xf numFmtId="0" fontId="22" fillId="0" borderId="0" xfId="6" applyFont="1" applyBorder="1" applyAlignment="1" applyProtection="1">
      <alignment horizontal="center"/>
      <protection hidden="1"/>
    </xf>
    <xf numFmtId="3" fontId="22" fillId="0" borderId="0" xfId="6" applyNumberFormat="1" applyFont="1" applyBorder="1" applyAlignment="1" applyProtection="1">
      <alignment horizontal="center" vertical="center"/>
      <protection hidden="1"/>
    </xf>
    <xf numFmtId="0" fontId="30" fillId="0" borderId="18" xfId="0" applyFont="1" applyBorder="1" applyAlignment="1">
      <alignment vertical="center"/>
    </xf>
    <xf numFmtId="14" fontId="30" fillId="0" borderId="18" xfId="0" applyNumberFormat="1" applyFont="1" applyBorder="1" applyAlignment="1">
      <alignment vertical="center"/>
    </xf>
    <xf numFmtId="14" fontId="30" fillId="0" borderId="18" xfId="0" applyNumberFormat="1" applyFont="1" applyBorder="1" applyAlignment="1">
      <alignment horizontal="left" vertical="center"/>
    </xf>
    <xf numFmtId="0" fontId="30" fillId="0" borderId="18" xfId="0" applyFont="1" applyBorder="1" applyAlignment="1">
      <alignment horizontal="center" vertical="center"/>
    </xf>
    <xf numFmtId="2" fontId="0" fillId="0" borderId="18" xfId="0" applyNumberFormat="1" applyBorder="1"/>
    <xf numFmtId="2" fontId="39" fillId="0" borderId="18" xfId="0" applyNumberFormat="1" applyFont="1" applyBorder="1" applyAlignment="1">
      <alignment vertical="center"/>
    </xf>
    <xf numFmtId="1" fontId="30" fillId="0" borderId="18" xfId="0" applyNumberFormat="1" applyFont="1" applyBorder="1" applyAlignment="1">
      <alignment vertical="center"/>
    </xf>
    <xf numFmtId="0" fontId="30" fillId="0" borderId="18" xfId="0" applyFont="1" applyBorder="1" applyAlignment="1">
      <alignment horizontal="right" vertical="center"/>
    </xf>
    <xf numFmtId="2" fontId="0" fillId="0" borderId="18" xfId="0" applyNumberFormat="1" applyBorder="1" applyAlignment="1">
      <alignment horizontal="center"/>
    </xf>
    <xf numFmtId="14" fontId="30" fillId="0" borderId="18" xfId="0" applyNumberFormat="1" applyFont="1" applyBorder="1" applyAlignment="1">
      <alignment horizontal="center" vertical="center"/>
    </xf>
    <xf numFmtId="0" fontId="30" fillId="0" borderId="18" xfId="0" applyFont="1" applyBorder="1" applyAlignment="1">
      <alignment horizontal="left" vertical="center"/>
    </xf>
    <xf numFmtId="0" fontId="28" fillId="0" borderId="0" xfId="5" applyFill="1" applyBorder="1" applyAlignment="1">
      <alignment vertical="center"/>
    </xf>
    <xf numFmtId="0" fontId="28" fillId="0" borderId="0" xfId="5"/>
    <xf numFmtId="14" fontId="37" fillId="0" borderId="18" xfId="0" applyNumberFormat="1" applyFont="1" applyBorder="1" applyAlignment="1">
      <alignment vertical="center"/>
    </xf>
    <xf numFmtId="14" fontId="30" fillId="0" borderId="18" xfId="0" applyNumberFormat="1" applyFont="1" applyBorder="1" applyAlignment="1">
      <alignment horizontal="right" vertical="center"/>
    </xf>
    <xf numFmtId="0" fontId="28" fillId="0" borderId="0" xfId="5" applyBorder="1"/>
    <xf numFmtId="0" fontId="33" fillId="0" borderId="18" xfId="0" applyFont="1" applyBorder="1" applyAlignment="1">
      <alignment horizontal="left" vertical="center"/>
    </xf>
    <xf numFmtId="0" fontId="28" fillId="0" borderId="18" xfId="5" applyBorder="1"/>
    <xf numFmtId="14" fontId="37" fillId="0" borderId="18" xfId="0" applyNumberFormat="1" applyFont="1" applyBorder="1" applyAlignment="1">
      <alignment horizontal="left" vertical="center"/>
    </xf>
    <xf numFmtId="0" fontId="37" fillId="0" borderId="18" xfId="0" applyFont="1" applyBorder="1" applyAlignment="1">
      <alignment vertical="center"/>
    </xf>
    <xf numFmtId="0" fontId="37" fillId="0" borderId="18" xfId="0" applyFont="1" applyBorder="1" applyAlignment="1">
      <alignment horizontal="center" vertical="center"/>
    </xf>
    <xf numFmtId="1" fontId="37" fillId="0" borderId="18" xfId="0" applyNumberFormat="1" applyFont="1" applyBorder="1" applyAlignment="1">
      <alignment vertical="center"/>
    </xf>
    <xf numFmtId="2" fontId="40" fillId="0" borderId="18" xfId="0" applyNumberFormat="1" applyFont="1" applyBorder="1" applyAlignment="1">
      <alignment vertical="center"/>
    </xf>
    <xf numFmtId="0" fontId="37" fillId="0" borderId="18" xfId="0" applyFont="1" applyBorder="1" applyAlignment="1">
      <alignment horizontal="right" vertical="center"/>
    </xf>
    <xf numFmtId="0" fontId="37" fillId="0" borderId="18" xfId="0" applyFont="1" applyBorder="1" applyAlignment="1">
      <alignment horizontal="left" vertical="center"/>
    </xf>
    <xf numFmtId="0" fontId="28" fillId="0" borderId="18" xfId="5" applyFill="1" applyBorder="1" applyAlignment="1">
      <alignment vertical="center"/>
    </xf>
    <xf numFmtId="0" fontId="30" fillId="0" borderId="18" xfId="0" applyFont="1" applyBorder="1"/>
    <xf numFmtId="0" fontId="28" fillId="0" borderId="0" xfId="5" applyBorder="1" applyAlignment="1">
      <alignment vertical="center"/>
    </xf>
    <xf numFmtId="2" fontId="30" fillId="0" borderId="18" xfId="0" applyNumberFormat="1" applyFont="1" applyBorder="1" applyAlignment="1">
      <alignment vertical="center"/>
    </xf>
    <xf numFmtId="0" fontId="22" fillId="33" borderId="0" xfId="6" applyFont="1" applyFill="1" applyBorder="1" applyProtection="1">
      <protection hidden="1"/>
    </xf>
    <xf numFmtId="0" fontId="41" fillId="0" borderId="0" xfId="0" applyFont="1"/>
    <xf numFmtId="0" fontId="42" fillId="0" borderId="18" xfId="0" applyFont="1" applyBorder="1" applyAlignment="1">
      <alignment vertical="center"/>
    </xf>
    <xf numFmtId="0" fontId="42" fillId="0" borderId="18" xfId="0" applyFont="1" applyBorder="1" applyAlignment="1">
      <alignment horizontal="center" vertical="center"/>
    </xf>
    <xf numFmtId="0" fontId="42" fillId="0" borderId="18" xfId="0" applyFont="1" applyBorder="1" applyAlignment="1">
      <alignment horizontal="right" vertical="center"/>
    </xf>
    <xf numFmtId="2" fontId="37" fillId="0" borderId="18" xfId="0" applyNumberFormat="1" applyFont="1" applyBorder="1" applyAlignment="1">
      <alignment vertical="center"/>
    </xf>
    <xf numFmtId="0" fontId="28" fillId="0" borderId="18" xfId="5" applyBorder="1" applyAlignment="1">
      <alignment vertical="center"/>
    </xf>
    <xf numFmtId="0" fontId="24" fillId="6" borderId="6" xfId="6" applyFont="1" applyFill="1" applyBorder="1" applyProtection="1">
      <protection hidden="1"/>
    </xf>
    <xf numFmtId="0" fontId="22" fillId="6" borderId="7" xfId="6" applyFont="1" applyFill="1" applyBorder="1" applyProtection="1">
      <protection hidden="1"/>
    </xf>
    <xf numFmtId="0" fontId="22" fillId="6" borderId="8" xfId="6" applyFont="1" applyFill="1" applyBorder="1" applyProtection="1">
      <protection hidden="1"/>
    </xf>
    <xf numFmtId="0" fontId="24" fillId="4" borderId="32" xfId="6" applyFont="1" applyFill="1" applyBorder="1" applyAlignment="1" applyProtection="1">
      <alignment wrapText="1"/>
      <protection hidden="1"/>
    </xf>
    <xf numFmtId="0" fontId="24" fillId="4" borderId="9" xfId="6" applyFont="1" applyFill="1" applyBorder="1" applyAlignment="1" applyProtection="1">
      <alignment wrapText="1"/>
      <protection hidden="1"/>
    </xf>
    <xf numFmtId="0" fontId="24" fillId="4" borderId="18" xfId="6" applyFont="1" applyFill="1" applyBorder="1" applyAlignment="1" applyProtection="1">
      <alignment wrapText="1"/>
      <protection hidden="1"/>
    </xf>
    <xf numFmtId="0" fontId="24" fillId="4" borderId="22" xfId="6" applyFont="1" applyFill="1" applyBorder="1" applyAlignment="1" applyProtection="1">
      <alignment wrapText="1"/>
      <protection hidden="1"/>
    </xf>
    <xf numFmtId="0" fontId="21" fillId="4" borderId="18" xfId="6" applyFont="1" applyFill="1" applyBorder="1" applyAlignment="1" applyProtection="1">
      <alignment wrapText="1"/>
      <protection hidden="1"/>
    </xf>
    <xf numFmtId="0" fontId="22" fillId="4" borderId="18" xfId="6" applyFont="1" applyFill="1" applyBorder="1" applyAlignment="1" applyProtection="1">
      <alignment horizontal="center" wrapText="1"/>
      <protection hidden="1"/>
    </xf>
    <xf numFmtId="0" fontId="21" fillId="4" borderId="18" xfId="6" applyFont="1" applyFill="1" applyBorder="1" applyAlignment="1" applyProtection="1">
      <alignment horizontal="center" wrapText="1"/>
      <protection hidden="1"/>
    </xf>
    <xf numFmtId="0" fontId="22" fillId="4" borderId="33" xfId="6" applyFont="1" applyFill="1" applyBorder="1" applyAlignment="1" applyProtection="1">
      <alignment horizontal="center" wrapText="1"/>
      <protection hidden="1"/>
    </xf>
    <xf numFmtId="0" fontId="24" fillId="0" borderId="6" xfId="6" applyFont="1" applyBorder="1" applyProtection="1">
      <protection hidden="1"/>
    </xf>
    <xf numFmtId="0" fontId="22" fillId="0" borderId="7" xfId="6" applyFont="1" applyBorder="1" applyProtection="1">
      <protection hidden="1"/>
    </xf>
    <xf numFmtId="0" fontId="22" fillId="0" borderId="8" xfId="6" applyFont="1" applyBorder="1" applyProtection="1">
      <protection hidden="1"/>
    </xf>
    <xf numFmtId="0" fontId="24" fillId="32" borderId="22" xfId="6" applyFont="1" applyFill="1" applyBorder="1" applyAlignment="1" applyProtection="1">
      <alignment wrapText="1"/>
      <protection hidden="1"/>
    </xf>
    <xf numFmtId="0" fontId="21" fillId="32" borderId="18" xfId="6" applyFont="1" applyFill="1" applyBorder="1" applyAlignment="1" applyProtection="1">
      <alignment wrapText="1"/>
      <protection hidden="1"/>
    </xf>
    <xf numFmtId="0" fontId="22" fillId="32" borderId="18" xfId="6" applyFont="1" applyFill="1" applyBorder="1" applyAlignment="1" applyProtection="1">
      <alignment horizontal="center" wrapText="1"/>
      <protection hidden="1"/>
    </xf>
    <xf numFmtId="0" fontId="21" fillId="32" borderId="18" xfId="6" applyFont="1" applyFill="1" applyBorder="1" applyAlignment="1" applyProtection="1">
      <alignment horizontal="center" wrapText="1"/>
      <protection hidden="1"/>
    </xf>
    <xf numFmtId="3" fontId="22" fillId="0" borderId="0" xfId="6" applyNumberFormat="1" applyFont="1" applyFill="1" applyProtection="1">
      <protection hidden="1"/>
    </xf>
    <xf numFmtId="3" fontId="21" fillId="0" borderId="0" xfId="6" applyNumberFormat="1" applyFont="1" applyFill="1" applyProtection="1">
      <protection hidden="1"/>
    </xf>
    <xf numFmtId="0" fontId="22" fillId="0" borderId="15" xfId="6" applyFont="1" applyFill="1" applyBorder="1" applyProtection="1">
      <protection hidden="1"/>
    </xf>
    <xf numFmtId="3" fontId="22" fillId="0" borderId="0" xfId="6" applyNumberFormat="1" applyFont="1" applyFill="1" applyBorder="1" applyProtection="1">
      <protection hidden="1"/>
    </xf>
    <xf numFmtId="3" fontId="21" fillId="0" borderId="0" xfId="6" applyNumberFormat="1" applyFont="1" applyFill="1" applyBorder="1" applyProtection="1">
      <protection hidden="1"/>
    </xf>
    <xf numFmtId="3" fontId="22" fillId="0" borderId="2" xfId="6" applyNumberFormat="1" applyFont="1" applyFill="1" applyBorder="1" applyProtection="1">
      <protection hidden="1"/>
    </xf>
    <xf numFmtId="3" fontId="21" fillId="0" borderId="2" xfId="6" applyNumberFormat="1" applyFont="1" applyFill="1" applyBorder="1" applyProtection="1">
      <protection hidden="1"/>
    </xf>
    <xf numFmtId="0" fontId="22" fillId="0" borderId="30" xfId="6" applyFont="1" applyFill="1" applyBorder="1" applyProtection="1">
      <protection hidden="1"/>
    </xf>
    <xf numFmtId="3" fontId="21" fillId="34" borderId="0" xfId="6" applyNumberFormat="1" applyFont="1" applyFill="1" applyProtection="1">
      <protection hidden="1"/>
    </xf>
    <xf numFmtId="3" fontId="21" fillId="34" borderId="0" xfId="6" applyNumberFormat="1" applyFont="1" applyFill="1" applyBorder="1" applyProtection="1">
      <protection hidden="1"/>
    </xf>
    <xf numFmtId="3" fontId="21" fillId="34" borderId="2" xfId="6" applyNumberFormat="1" applyFont="1" applyFill="1" applyBorder="1" applyProtection="1">
      <protection hidden="1"/>
    </xf>
    <xf numFmtId="0" fontId="22" fillId="0" borderId="0" xfId="6" applyFont="1" applyFill="1" applyProtection="1">
      <protection hidden="1"/>
    </xf>
    <xf numFmtId="1" fontId="22" fillId="0" borderId="0" xfId="6" applyNumberFormat="1" applyFont="1" applyFill="1" applyProtection="1">
      <protection hidden="1"/>
    </xf>
    <xf numFmtId="0" fontId="22" fillId="0" borderId="0" xfId="6" applyFont="1" applyFill="1" applyBorder="1" applyProtection="1">
      <protection hidden="1"/>
    </xf>
    <xf numFmtId="1" fontId="22" fillId="0" borderId="0" xfId="6" applyNumberFormat="1" applyFont="1" applyFill="1" applyBorder="1" applyProtection="1">
      <protection hidden="1"/>
    </xf>
    <xf numFmtId="0" fontId="22" fillId="0" borderId="2" xfId="6" applyFont="1" applyFill="1" applyBorder="1" applyProtection="1">
      <protection hidden="1"/>
    </xf>
    <xf numFmtId="1" fontId="22" fillId="0" borderId="2" xfId="6" applyNumberFormat="1" applyFont="1" applyFill="1" applyBorder="1" applyProtection="1">
      <protection hidden="1"/>
    </xf>
    <xf numFmtId="0" fontId="24" fillId="4" borderId="32" xfId="0" applyFont="1" applyFill="1" applyBorder="1" applyAlignment="1" applyProtection="1">
      <alignment wrapText="1"/>
      <protection hidden="1"/>
    </xf>
    <xf numFmtId="0" fontId="24" fillId="4" borderId="9" xfId="0" applyFont="1" applyFill="1" applyBorder="1" applyAlignment="1" applyProtection="1">
      <alignment wrapText="1"/>
      <protection hidden="1"/>
    </xf>
    <xf numFmtId="0" fontId="24" fillId="4" borderId="18" xfId="0" applyFont="1" applyFill="1" applyBorder="1" applyAlignment="1" applyProtection="1">
      <alignment wrapText="1"/>
      <protection hidden="1"/>
    </xf>
    <xf numFmtId="0" fontId="24" fillId="4" borderId="21" xfId="0" applyFont="1" applyFill="1" applyBorder="1" applyAlignment="1" applyProtection="1">
      <alignment wrapText="1"/>
      <protection hidden="1"/>
    </xf>
    <xf numFmtId="0" fontId="24" fillId="4" borderId="22" xfId="0" applyFont="1" applyFill="1" applyBorder="1" applyAlignment="1" applyProtection="1">
      <alignment wrapText="1"/>
      <protection hidden="1"/>
    </xf>
    <xf numFmtId="0" fontId="21" fillId="4" borderId="18" xfId="0" applyFont="1" applyFill="1" applyBorder="1" applyAlignment="1" applyProtection="1">
      <alignment wrapText="1"/>
      <protection hidden="1"/>
    </xf>
    <xf numFmtId="0" fontId="22" fillId="4" borderId="18" xfId="0" applyFont="1" applyFill="1" applyBorder="1" applyAlignment="1" applyProtection="1">
      <alignment horizontal="center" wrapText="1"/>
      <protection hidden="1"/>
    </xf>
    <xf numFmtId="0" fontId="21" fillId="4" borderId="18" xfId="0" applyFont="1" applyFill="1" applyBorder="1" applyAlignment="1" applyProtection="1">
      <alignment horizontal="center" wrapText="1"/>
      <protection hidden="1"/>
    </xf>
    <xf numFmtId="0" fontId="21" fillId="2" borderId="18" xfId="0" applyFont="1" applyFill="1" applyBorder="1" applyAlignment="1" applyProtection="1">
      <alignment horizontal="center" wrapText="1"/>
      <protection hidden="1"/>
    </xf>
    <xf numFmtId="0" fontId="22" fillId="4" borderId="33" xfId="0" applyFont="1" applyFill="1" applyBorder="1" applyAlignment="1" applyProtection="1">
      <alignment horizontal="center" wrapText="1"/>
      <protection hidden="1"/>
    </xf>
    <xf numFmtId="3" fontId="21" fillId="34" borderId="0" xfId="0" applyNumberFormat="1" applyFont="1" applyFill="1" applyBorder="1" applyProtection="1">
      <protection hidden="1"/>
    </xf>
    <xf numFmtId="3" fontId="21" fillId="34" borderId="2" xfId="0" applyNumberFormat="1" applyFont="1" applyFill="1" applyBorder="1" applyProtection="1">
      <protection hidden="1"/>
    </xf>
    <xf numFmtId="3" fontId="22" fillId="0" borderId="16" xfId="6" applyNumberFormat="1" applyFont="1" applyFill="1" applyBorder="1" applyProtection="1">
      <protection hidden="1"/>
    </xf>
    <xf numFmtId="3" fontId="22" fillId="0" borderId="31" xfId="6" applyNumberFormat="1" applyFont="1" applyFill="1" applyBorder="1" applyProtection="1">
      <protection hidden="1"/>
    </xf>
    <xf numFmtId="0" fontId="30" fillId="30" borderId="18" xfId="0" applyFont="1" applyFill="1" applyBorder="1" applyAlignment="1">
      <alignment vertical="center"/>
    </xf>
    <xf numFmtId="2" fontId="39" fillId="0" borderId="18" xfId="0" applyNumberFormat="1" applyFont="1" applyBorder="1" applyAlignment="1">
      <alignment horizontal="center" vertical="center"/>
    </xf>
    <xf numFmtId="0" fontId="28" fillId="0" borderId="18" xfId="5" applyFill="1" applyBorder="1"/>
    <xf numFmtId="2" fontId="30" fillId="0" borderId="18" xfId="0" applyNumberFormat="1" applyFont="1" applyBorder="1" applyAlignment="1">
      <alignment horizontal="center" vertical="center"/>
    </xf>
    <xf numFmtId="0" fontId="28" fillId="0" borderId="0" xfId="5" applyFill="1" applyBorder="1"/>
    <xf numFmtId="2" fontId="40" fillId="0" borderId="18" xfId="0" applyNumberFormat="1" applyFont="1" applyBorder="1" applyAlignment="1">
      <alignment horizontal="center" vertical="center"/>
    </xf>
    <xf numFmtId="14" fontId="30" fillId="0" borderId="24" xfId="0" applyNumberFormat="1" applyFont="1" applyBorder="1" applyAlignment="1">
      <alignment horizontal="left" vertical="center"/>
    </xf>
    <xf numFmtId="0" fontId="30" fillId="0" borderId="24" xfId="0" applyFont="1" applyBorder="1" applyAlignment="1">
      <alignment vertical="center"/>
    </xf>
    <xf numFmtId="0" fontId="30" fillId="0" borderId="24" xfId="0" applyFont="1" applyBorder="1" applyAlignment="1">
      <alignment horizontal="center" vertical="center"/>
    </xf>
    <xf numFmtId="2" fontId="30" fillId="0" borderId="24" xfId="0" applyNumberFormat="1" applyFont="1" applyBorder="1" applyAlignment="1">
      <alignment vertical="center"/>
    </xf>
    <xf numFmtId="0" fontId="30" fillId="0" borderId="24" xfId="0" applyFont="1" applyBorder="1" applyAlignment="1">
      <alignment horizontal="right" vertical="center"/>
    </xf>
    <xf numFmtId="0" fontId="30" fillId="0" borderId="22" xfId="0" applyFont="1" applyBorder="1" applyAlignment="1">
      <alignment horizontal="center" vertical="center"/>
    </xf>
    <xf numFmtId="2" fontId="39" fillId="0" borderId="24" xfId="0" applyNumberFormat="1" applyFont="1" applyBorder="1" applyAlignment="1">
      <alignment horizontal="center" vertical="center"/>
    </xf>
    <xf numFmtId="0" fontId="30" fillId="0" borderId="24" xfId="0" applyFont="1" applyBorder="1" applyAlignment="1">
      <alignment horizontal="left" vertical="center"/>
    </xf>
    <xf numFmtId="2" fontId="39" fillId="0" borderId="24" xfId="0" applyNumberFormat="1" applyFont="1" applyBorder="1" applyAlignment="1">
      <alignment vertical="center"/>
    </xf>
    <xf numFmtId="14" fontId="30" fillId="0" borderId="22" xfId="0" applyNumberFormat="1" applyFont="1" applyBorder="1" applyAlignment="1">
      <alignment horizontal="left" vertical="center"/>
    </xf>
    <xf numFmtId="0" fontId="30" fillId="0" borderId="22" xfId="0" applyFont="1" applyBorder="1" applyAlignment="1">
      <alignment vertical="center"/>
    </xf>
    <xf numFmtId="2" fontId="30" fillId="0" borderId="22" xfId="0" applyNumberFormat="1" applyFont="1" applyBorder="1" applyAlignment="1">
      <alignment vertical="center"/>
    </xf>
    <xf numFmtId="0" fontId="30" fillId="0" borderId="22" xfId="0" applyFont="1" applyBorder="1" applyAlignment="1">
      <alignment horizontal="right" vertical="center"/>
    </xf>
    <xf numFmtId="2" fontId="39" fillId="0" borderId="22" xfId="0" applyNumberFormat="1" applyFont="1" applyBorder="1" applyAlignment="1">
      <alignment horizontal="center" vertical="center"/>
    </xf>
    <xf numFmtId="0" fontId="28" fillId="0" borderId="24" xfId="5" applyFill="1" applyBorder="1"/>
    <xf numFmtId="0" fontId="30" fillId="0" borderId="0" xfId="0" applyFont="1" applyAlignment="1">
      <alignment vertical="center"/>
    </xf>
    <xf numFmtId="2" fontId="39" fillId="0" borderId="22" xfId="0" applyNumberFormat="1" applyFont="1" applyBorder="1" applyAlignment="1">
      <alignment vertical="center"/>
    </xf>
    <xf numFmtId="1" fontId="30" fillId="0" borderId="22" xfId="0" applyNumberFormat="1" applyFont="1" applyBorder="1" applyAlignment="1">
      <alignment vertical="center"/>
    </xf>
    <xf numFmtId="0" fontId="30" fillId="0" borderId="22" xfId="0" applyFont="1" applyBorder="1" applyAlignment="1">
      <alignment horizontal="left" vertical="center"/>
    </xf>
    <xf numFmtId="0" fontId="30" fillId="0" borderId="0" xfId="0" applyFont="1" applyAlignment="1">
      <alignment horizontal="left" vertical="center"/>
    </xf>
    <xf numFmtId="0" fontId="37" fillId="0" borderId="0" xfId="0" applyFont="1" applyAlignment="1">
      <alignment vertical="center"/>
    </xf>
    <xf numFmtId="0" fontId="0" fillId="35" borderId="0" xfId="0" applyFill="1"/>
    <xf numFmtId="0" fontId="3" fillId="35" borderId="0" xfId="0" applyFont="1" applyFill="1"/>
    <xf numFmtId="0" fontId="22" fillId="15" borderId="11" xfId="6" applyFont="1" applyFill="1" applyBorder="1" applyProtection="1">
      <protection hidden="1"/>
    </xf>
    <xf numFmtId="0" fontId="22" fillId="15" borderId="9" xfId="6" applyFont="1" applyFill="1" applyBorder="1" applyProtection="1">
      <protection hidden="1"/>
    </xf>
    <xf numFmtId="1" fontId="22" fillId="15" borderId="10" xfId="6" applyNumberFormat="1" applyFont="1" applyFill="1" applyBorder="1" applyProtection="1">
      <protection hidden="1"/>
    </xf>
    <xf numFmtId="0" fontId="30" fillId="0" borderId="0" xfId="0" applyFont="1" applyAlignment="1">
      <alignment horizontal="center" vertical="center"/>
    </xf>
    <xf numFmtId="0" fontId="2" fillId="0" borderId="18" xfId="0" applyFont="1" applyBorder="1" applyAlignment="1">
      <alignment horizontal="right" vertical="center"/>
    </xf>
    <xf numFmtId="0" fontId="0" fillId="35" borderId="0" xfId="0" applyFill="1" applyBorder="1"/>
    <xf numFmtId="0" fontId="22" fillId="35" borderId="0" xfId="6" applyFont="1" applyFill="1" applyProtection="1">
      <protection hidden="1"/>
    </xf>
    <xf numFmtId="0" fontId="21" fillId="35" borderId="0" xfId="6" applyFont="1" applyFill="1" applyProtection="1">
      <protection hidden="1"/>
    </xf>
    <xf numFmtId="0" fontId="30" fillId="0" borderId="27" xfId="0" applyFont="1" applyBorder="1" applyAlignment="1">
      <alignment horizontal="left" vertical="center"/>
    </xf>
    <xf numFmtId="0" fontId="30" fillId="0" borderId="27" xfId="0" applyFont="1" applyBorder="1" applyAlignment="1">
      <alignment vertical="center"/>
    </xf>
    <xf numFmtId="0" fontId="37" fillId="0" borderId="27" xfId="0" applyFont="1" applyBorder="1" applyAlignment="1">
      <alignment vertical="center"/>
    </xf>
    <xf numFmtId="0" fontId="30" fillId="0" borderId="27" xfId="0" applyFont="1" applyBorder="1"/>
    <xf numFmtId="0" fontId="22" fillId="35" borderId="4" xfId="6" applyFont="1" applyFill="1" applyBorder="1" applyProtection="1">
      <protection hidden="1"/>
    </xf>
    <xf numFmtId="0" fontId="22" fillId="35" borderId="0" xfId="6" applyFont="1" applyFill="1" applyBorder="1" applyProtection="1">
      <protection hidden="1"/>
    </xf>
    <xf numFmtId="0" fontId="22" fillId="6" borderId="18" xfId="6" applyFont="1" applyFill="1" applyBorder="1" applyProtection="1">
      <protection hidden="1"/>
    </xf>
    <xf numFmtId="49" fontId="6" fillId="35" borderId="13" xfId="0" applyNumberFormat="1" applyFont="1" applyFill="1" applyBorder="1" applyProtection="1">
      <protection hidden="1"/>
    </xf>
    <xf numFmtId="0" fontId="22" fillId="23" borderId="0" xfId="0" applyFont="1" applyFill="1" applyProtection="1">
      <protection hidden="1"/>
    </xf>
    <xf numFmtId="0" fontId="0" fillId="36" borderId="0" xfId="0" applyFill="1"/>
    <xf numFmtId="0" fontId="43" fillId="36" borderId="0" xfId="0" applyFont="1" applyFill="1"/>
    <xf numFmtId="0" fontId="44" fillId="36" borderId="0" xfId="0" applyFont="1" applyFill="1"/>
    <xf numFmtId="0" fontId="0" fillId="36" borderId="0" xfId="0" applyFill="1" applyBorder="1"/>
    <xf numFmtId="0" fontId="45" fillId="36" borderId="0" xfId="6" applyFont="1" applyFill="1" applyProtection="1">
      <protection hidden="1"/>
    </xf>
    <xf numFmtId="0" fontId="46" fillId="36" borderId="0" xfId="6" applyFont="1" applyFill="1" applyProtection="1">
      <protection hidden="1"/>
    </xf>
    <xf numFmtId="0" fontId="22" fillId="36" borderId="0" xfId="6" applyFont="1" applyFill="1" applyBorder="1" applyProtection="1">
      <protection hidden="1"/>
    </xf>
    <xf numFmtId="0" fontId="22" fillId="36" borderId="4" xfId="6" applyFont="1" applyFill="1" applyBorder="1" applyProtection="1">
      <protection hidden="1"/>
    </xf>
    <xf numFmtId="49" fontId="44" fillId="36" borderId="13" xfId="0" applyNumberFormat="1" applyFont="1" applyFill="1" applyBorder="1" applyProtection="1">
      <protection hidden="1"/>
    </xf>
    <xf numFmtId="0" fontId="22" fillId="28" borderId="0" xfId="0" applyFont="1" applyFill="1" applyAlignment="1" applyProtection="1">
      <protection hidden="1"/>
    </xf>
    <xf numFmtId="0" fontId="30" fillId="36" borderId="0" xfId="0" applyFont="1" applyFill="1"/>
    <xf numFmtId="14" fontId="30" fillId="25" borderId="18" xfId="0" applyNumberFormat="1" applyFont="1" applyFill="1" applyBorder="1" applyAlignment="1">
      <alignment vertical="center"/>
    </xf>
    <xf numFmtId="0" fontId="1" fillId="0" borderId="18" xfId="0" applyFont="1" applyBorder="1" applyAlignment="1">
      <alignment horizontal="right" vertical="center"/>
    </xf>
    <xf numFmtId="0" fontId="6" fillId="0" borderId="27" xfId="0" applyFont="1" applyBorder="1"/>
    <xf numFmtId="0" fontId="6" fillId="0" borderId="18" xfId="6" applyBorder="1"/>
    <xf numFmtId="14" fontId="37" fillId="37" borderId="24" xfId="0" applyNumberFormat="1" applyFont="1" applyFill="1" applyBorder="1" applyAlignment="1">
      <alignment vertical="center"/>
    </xf>
    <xf numFmtId="14" fontId="37" fillId="0" borderId="24" xfId="0" applyNumberFormat="1" applyFont="1" applyBorder="1" applyAlignment="1">
      <alignment horizontal="left" vertical="center"/>
    </xf>
    <xf numFmtId="0" fontId="37" fillId="0" borderId="24" xfId="0" applyFont="1" applyBorder="1" applyAlignment="1">
      <alignment vertical="center"/>
    </xf>
    <xf numFmtId="14" fontId="37" fillId="0" borderId="24" xfId="0" applyNumberFormat="1" applyFont="1" applyBorder="1" applyAlignment="1">
      <alignment vertical="center"/>
    </xf>
    <xf numFmtId="0" fontId="37" fillId="0" borderId="24" xfId="0" applyFont="1" applyBorder="1" applyAlignment="1">
      <alignment horizontal="center" vertical="center"/>
    </xf>
    <xf numFmtId="2" fontId="37" fillId="0" borderId="24" xfId="0" applyNumberFormat="1" applyFont="1" applyBorder="1" applyAlignment="1">
      <alignment vertical="center"/>
    </xf>
    <xf numFmtId="0" fontId="37" fillId="0" borderId="24" xfId="0" applyFont="1" applyBorder="1" applyAlignment="1">
      <alignment horizontal="left" vertical="center"/>
    </xf>
    <xf numFmtId="2" fontId="40" fillId="0" borderId="24" xfId="0" applyNumberFormat="1" applyFont="1" applyBorder="1" applyAlignment="1">
      <alignment vertical="center"/>
    </xf>
    <xf numFmtId="1" fontId="37" fillId="0" borderId="24" xfId="0" applyNumberFormat="1" applyFont="1" applyBorder="1" applyAlignment="1">
      <alignment vertical="center"/>
    </xf>
    <xf numFmtId="0" fontId="37" fillId="0" borderId="24" xfId="0" applyFont="1" applyBorder="1" applyAlignment="1">
      <alignment horizontal="right" vertical="center"/>
    </xf>
    <xf numFmtId="2" fontId="37" fillId="0" borderId="24" xfId="0" applyNumberFormat="1" applyFont="1" applyBorder="1" applyAlignment="1">
      <alignment horizontal="center" vertical="center"/>
    </xf>
    <xf numFmtId="0" fontId="6" fillId="0" borderId="24" xfId="0" applyFont="1" applyBorder="1"/>
    <xf numFmtId="0" fontId="37" fillId="0" borderId="0" xfId="0" applyFont="1" applyAlignment="1">
      <alignment horizontal="left" vertical="center"/>
    </xf>
    <xf numFmtId="0" fontId="33" fillId="0" borderId="0" xfId="0" applyFont="1"/>
    <xf numFmtId="2" fontId="40" fillId="0" borderId="24" xfId="0" applyNumberFormat="1" applyFont="1" applyBorder="1" applyAlignment="1">
      <alignment horizontal="center" vertical="center"/>
    </xf>
    <xf numFmtId="0" fontId="37" fillId="0" borderId="22" xfId="0" applyFont="1" applyBorder="1" applyAlignment="1">
      <alignment vertical="center"/>
    </xf>
    <xf numFmtId="0" fontId="37" fillId="0" borderId="27" xfId="0" applyFont="1" applyBorder="1" applyAlignment="1">
      <alignment horizontal="left" vertical="center"/>
    </xf>
    <xf numFmtId="14" fontId="37" fillId="0" borderId="24" xfId="0" applyNumberFormat="1" applyFont="1" applyBorder="1" applyAlignment="1">
      <alignment horizontal="right" vertical="center"/>
    </xf>
    <xf numFmtId="14" fontId="37" fillId="0" borderId="27" xfId="0" applyNumberFormat="1" applyFont="1" applyBorder="1" applyAlignment="1">
      <alignment horizontal="right" vertical="center"/>
    </xf>
    <xf numFmtId="0" fontId="37" fillId="0" borderId="27" xfId="0" applyFont="1" applyBorder="1" applyAlignment="1">
      <alignment horizontal="center" vertical="center"/>
    </xf>
    <xf numFmtId="0" fontId="37" fillId="0" borderId="22" xfId="0" applyFont="1" applyBorder="1" applyAlignment="1">
      <alignment horizontal="center" vertical="center"/>
    </xf>
    <xf numFmtId="0" fontId="47" fillId="0" borderId="24" xfId="0" applyFont="1" applyBorder="1"/>
    <xf numFmtId="14" fontId="37" fillId="0" borderId="27" xfId="0" applyNumberFormat="1" applyFont="1" applyBorder="1" applyAlignment="1">
      <alignment vertical="center"/>
    </xf>
    <xf numFmtId="14" fontId="37" fillId="37" borderId="18" xfId="0" applyNumberFormat="1" applyFont="1" applyFill="1" applyBorder="1" applyAlignment="1">
      <alignment vertical="center"/>
    </xf>
    <xf numFmtId="0" fontId="37" fillId="0" borderId="22" xfId="0" applyFont="1" applyBorder="1" applyAlignment="1">
      <alignment horizontal="left" vertical="center"/>
    </xf>
    <xf numFmtId="2" fontId="40" fillId="0" borderId="22" xfId="0" applyNumberFormat="1" applyFont="1" applyBorder="1" applyAlignment="1">
      <alignment vertical="center"/>
    </xf>
    <xf numFmtId="0" fontId="47" fillId="0" borderId="0" xfId="0" applyFont="1"/>
    <xf numFmtId="14" fontId="37" fillId="0" borderId="22" xfId="0" applyNumberFormat="1" applyFont="1" applyBorder="1" applyAlignment="1">
      <alignment horizontal="left" vertical="center"/>
    </xf>
    <xf numFmtId="0" fontId="37" fillId="0" borderId="27" xfId="0" applyFont="1" applyBorder="1"/>
    <xf numFmtId="1" fontId="37" fillId="0" borderId="22" xfId="0" applyNumberFormat="1" applyFont="1" applyBorder="1" applyAlignment="1">
      <alignment vertical="center"/>
    </xf>
    <xf numFmtId="2" fontId="37" fillId="0" borderId="22" xfId="0" applyNumberFormat="1" applyFont="1" applyBorder="1" applyAlignment="1">
      <alignment vertical="center"/>
    </xf>
    <xf numFmtId="0" fontId="37" fillId="0" borderId="22" xfId="0" applyFont="1" applyBorder="1" applyAlignment="1">
      <alignment horizontal="right" vertical="center"/>
    </xf>
    <xf numFmtId="2" fontId="40" fillId="0" borderId="22" xfId="0" applyNumberFormat="1" applyFont="1" applyBorder="1" applyAlignment="1">
      <alignment horizontal="center" vertical="center"/>
    </xf>
    <xf numFmtId="0" fontId="6" fillId="0" borderId="22" xfId="0" applyFont="1" applyBorder="1"/>
    <xf numFmtId="14" fontId="30" fillId="0" borderId="24" xfId="0" applyNumberFormat="1" applyFont="1" applyBorder="1" applyAlignment="1">
      <alignment vertical="center"/>
    </xf>
    <xf numFmtId="0" fontId="37" fillId="0" borderId="24" xfId="0" applyFont="1" applyBorder="1"/>
    <xf numFmtId="0" fontId="30" fillId="0" borderId="27" xfId="0" applyFont="1" applyBorder="1" applyAlignment="1">
      <alignment horizontal="center" vertical="center"/>
    </xf>
    <xf numFmtId="0" fontId="33" fillId="0" borderId="22" xfId="0" applyFont="1" applyBorder="1"/>
    <xf numFmtId="0" fontId="47" fillId="0" borderId="22" xfId="0" applyFont="1" applyBorder="1"/>
    <xf numFmtId="0" fontId="6" fillId="0" borderId="24" xfId="6" applyBorder="1"/>
    <xf numFmtId="0" fontId="0" fillId="6" borderId="4" xfId="0" applyFill="1" applyBorder="1" applyProtection="1">
      <protection hidden="1"/>
    </xf>
    <xf numFmtId="0" fontId="0" fillId="6" borderId="0" xfId="0" applyFill="1" applyBorder="1" applyProtection="1">
      <protection hidden="1"/>
    </xf>
    <xf numFmtId="0" fontId="0" fillId="6" borderId="1" xfId="0" applyFill="1" applyBorder="1" applyProtection="1">
      <protection hidden="1"/>
    </xf>
    <xf numFmtId="0" fontId="0" fillId="6" borderId="0" xfId="0" applyFill="1" applyBorder="1" applyAlignment="1" applyProtection="1">
      <protection hidden="1"/>
    </xf>
    <xf numFmtId="0" fontId="0" fillId="23" borderId="0" xfId="0" applyFill="1" applyBorder="1" applyProtection="1">
      <protection hidden="1"/>
    </xf>
    <xf numFmtId="0" fontId="22" fillId="6" borderId="0" xfId="0" applyFont="1" applyFill="1" applyBorder="1" applyAlignment="1" applyProtection="1">
      <protection hidden="1"/>
    </xf>
    <xf numFmtId="0" fontId="0" fillId="0" borderId="0" xfId="0" applyBorder="1" applyAlignment="1" applyProtection="1">
      <protection hidden="1"/>
    </xf>
    <xf numFmtId="0" fontId="0" fillId="6" borderId="29" xfId="0" applyFill="1" applyBorder="1" applyAlignment="1" applyProtection="1">
      <protection hidden="1"/>
    </xf>
    <xf numFmtId="0" fontId="16" fillId="6" borderId="4" xfId="0" applyFont="1" applyFill="1" applyBorder="1" applyProtection="1">
      <protection hidden="1"/>
    </xf>
    <xf numFmtId="0" fontId="16" fillId="6" borderId="0" xfId="0" applyFont="1" applyFill="1" applyBorder="1" applyProtection="1">
      <protection hidden="1"/>
    </xf>
    <xf numFmtId="0" fontId="16" fillId="6" borderId="25" xfId="0" applyFont="1" applyFill="1" applyBorder="1" applyProtection="1">
      <protection hidden="1"/>
    </xf>
    <xf numFmtId="0" fontId="17" fillId="6" borderId="6" xfId="0" applyFont="1" applyFill="1" applyBorder="1" applyProtection="1">
      <protection hidden="1"/>
    </xf>
    <xf numFmtId="0" fontId="17" fillId="6" borderId="7" xfId="0" applyFont="1" applyFill="1" applyBorder="1" applyProtection="1">
      <protection hidden="1"/>
    </xf>
    <xf numFmtId="0" fontId="16" fillId="6" borderId="1" xfId="0" applyFont="1" applyFill="1" applyBorder="1" applyProtection="1">
      <protection hidden="1"/>
    </xf>
    <xf numFmtId="0" fontId="16" fillId="6" borderId="2" xfId="0" applyFont="1" applyFill="1" applyBorder="1" applyProtection="1">
      <protection hidden="1"/>
    </xf>
    <xf numFmtId="0" fontId="13" fillId="6" borderId="6" xfId="0" applyFont="1" applyFill="1" applyBorder="1" applyProtection="1">
      <protection hidden="1"/>
    </xf>
    <xf numFmtId="0" fontId="13" fillId="6" borderId="7" xfId="0" applyFont="1" applyFill="1" applyBorder="1" applyProtection="1">
      <protection hidden="1"/>
    </xf>
    <xf numFmtId="0" fontId="20" fillId="6" borderId="1" xfId="0" applyFont="1" applyFill="1" applyBorder="1" applyProtection="1">
      <protection hidden="1"/>
    </xf>
    <xf numFmtId="0" fontId="20" fillId="6" borderId="2" xfId="0" applyFont="1" applyFill="1" applyBorder="1" applyProtection="1">
      <protection hidden="1"/>
    </xf>
    <xf numFmtId="0" fontId="0" fillId="6" borderId="4" xfId="0" applyFill="1" applyBorder="1" applyProtection="1">
      <protection hidden="1"/>
    </xf>
    <xf numFmtId="0" fontId="0" fillId="6" borderId="0" xfId="0" applyFill="1" applyBorder="1" applyProtection="1">
      <protection hidden="1"/>
    </xf>
    <xf numFmtId="0" fontId="0" fillId="6" borderId="25" xfId="0" applyFill="1" applyBorder="1" applyProtection="1">
      <protection hidden="1"/>
    </xf>
    <xf numFmtId="0" fontId="0" fillId="6" borderId="4" xfId="0" applyFill="1" applyBorder="1" applyAlignment="1" applyProtection="1">
      <alignment horizontal="left"/>
      <protection hidden="1"/>
    </xf>
    <xf numFmtId="0" fontId="0" fillId="6" borderId="0" xfId="0" applyFill="1" applyBorder="1" applyAlignment="1" applyProtection="1">
      <alignment horizontal="left"/>
      <protection hidden="1"/>
    </xf>
    <xf numFmtId="0" fontId="0" fillId="6" borderId="25" xfId="0" applyFill="1" applyBorder="1" applyAlignment="1" applyProtection="1">
      <alignment horizontal="left"/>
      <protection hidden="1"/>
    </xf>
    <xf numFmtId="0" fontId="0" fillId="6" borderId="1" xfId="0" applyFill="1" applyBorder="1" applyProtection="1">
      <protection hidden="1"/>
    </xf>
    <xf numFmtId="0" fontId="0" fillId="6" borderId="2" xfId="0" applyFill="1" applyBorder="1" applyProtection="1">
      <protection hidden="1"/>
    </xf>
    <xf numFmtId="0" fontId="0" fillId="6" borderId="26" xfId="0" applyFill="1" applyBorder="1" applyProtection="1">
      <protection hidden="1"/>
    </xf>
    <xf numFmtId="0" fontId="0" fillId="6" borderId="0" xfId="0" applyFill="1" applyProtection="1">
      <protection hidden="1"/>
    </xf>
  </cellXfs>
  <cellStyles count="7">
    <cellStyle name="Followed Hyperlink" xfId="2" builtinId="9" hidden="1"/>
    <cellStyle name="Followed Hyperlink" xfId="4" builtinId="9" hidden="1"/>
    <cellStyle name="Hyperlink" xfId="1" builtinId="8" hidden="1"/>
    <cellStyle name="Hyperlink" xfId="3" builtinId="8" hidden="1"/>
    <cellStyle name="Hyperlink" xfId="5" builtinId="8"/>
    <cellStyle name="Normal" xfId="0" builtinId="0"/>
    <cellStyle name="Normal 2" xfId="6" xr:uid="{0AAE0E96-1388-884E-8F11-DABC65A5739F}"/>
  </cellStyles>
  <dxfs count="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Medium7"/>
  <colors>
    <mruColors>
      <color rgb="FFFFA9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gif"/><Relationship Id="rId1" Type="http://schemas.openxmlformats.org/officeDocument/2006/relationships/image" Target="../media/image1.jpeg"/><Relationship Id="rId5" Type="http://schemas.openxmlformats.org/officeDocument/2006/relationships/image" Target="../media/image5.jp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11</xdr:col>
      <xdr:colOff>469900</xdr:colOff>
      <xdr:row>61</xdr:row>
      <xdr:rowOff>25400</xdr:rowOff>
    </xdr:from>
    <xdr:to>
      <xdr:col>15</xdr:col>
      <xdr:colOff>368301</xdr:colOff>
      <xdr:row>87</xdr:row>
      <xdr:rowOff>161121</xdr:rowOff>
    </xdr:to>
    <xdr:pic>
      <xdr:nvPicPr>
        <xdr:cNvPr id="2" name="Picture 1" descr="Ausgrid map.ashx.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0947400" y="8547100"/>
          <a:ext cx="4521201" cy="4453721"/>
        </a:xfrm>
        <a:prstGeom prst="rect">
          <a:avLst/>
        </a:prstGeom>
      </xdr:spPr>
    </xdr:pic>
    <xdr:clientData/>
  </xdr:twoCellAnchor>
  <xdr:twoCellAnchor editAs="oneCell">
    <xdr:from>
      <xdr:col>5</xdr:col>
      <xdr:colOff>330200</xdr:colOff>
      <xdr:row>63</xdr:row>
      <xdr:rowOff>0</xdr:rowOff>
    </xdr:from>
    <xdr:to>
      <xdr:col>10</xdr:col>
      <xdr:colOff>558562</xdr:colOff>
      <xdr:row>100</xdr:row>
      <xdr:rowOff>50800</xdr:rowOff>
    </xdr:to>
    <xdr:pic>
      <xdr:nvPicPr>
        <xdr:cNvPr id="4" name="Picture 3" descr="Integral map.gif">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5778500" y="11315700"/>
          <a:ext cx="3771662" cy="6261100"/>
        </a:xfrm>
        <a:prstGeom prst="rect">
          <a:avLst/>
        </a:prstGeom>
      </xdr:spPr>
    </xdr:pic>
    <xdr:clientData/>
  </xdr:twoCellAnchor>
  <xdr:twoCellAnchor editAs="oneCell">
    <xdr:from>
      <xdr:col>0</xdr:col>
      <xdr:colOff>0</xdr:colOff>
      <xdr:row>73</xdr:row>
      <xdr:rowOff>76200</xdr:rowOff>
    </xdr:from>
    <xdr:to>
      <xdr:col>3</xdr:col>
      <xdr:colOff>254000</xdr:colOff>
      <xdr:row>94</xdr:row>
      <xdr:rowOff>38100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3"/>
        <a:srcRect/>
        <a:stretch>
          <a:fillRect/>
        </a:stretch>
      </xdr:blipFill>
      <xdr:spPr bwMode="auto">
        <a:xfrm>
          <a:off x="0" y="13144500"/>
          <a:ext cx="3975100" cy="3429000"/>
        </a:xfrm>
        <a:prstGeom prst="rect">
          <a:avLst/>
        </a:prstGeom>
        <a:noFill/>
        <a:ln w="9525">
          <a:noFill/>
          <a:miter lim="800000"/>
          <a:headEnd/>
          <a:tailEnd/>
        </a:ln>
      </xdr:spPr>
    </xdr:pic>
    <xdr:clientData/>
  </xdr:twoCellAnchor>
  <xdr:twoCellAnchor editAs="oneCell">
    <xdr:from>
      <xdr:col>11</xdr:col>
      <xdr:colOff>314429</xdr:colOff>
      <xdr:row>0</xdr:row>
      <xdr:rowOff>0</xdr:rowOff>
    </xdr:from>
    <xdr:to>
      <xdr:col>12</xdr:col>
      <xdr:colOff>1168400</xdr:colOff>
      <xdr:row>4</xdr:row>
      <xdr:rowOff>88900</xdr:rowOff>
    </xdr:to>
    <xdr:pic>
      <xdr:nvPicPr>
        <xdr:cNvPr id="6" name="Picture 5" descr="Alviss-Consulting-Logo-Inline.jpg">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stretch>
          <a:fillRect/>
        </a:stretch>
      </xdr:blipFill>
      <xdr:spPr>
        <a:xfrm>
          <a:off x="10131529" y="0"/>
          <a:ext cx="1679471" cy="800100"/>
        </a:xfrm>
        <a:prstGeom prst="rect">
          <a:avLst/>
        </a:prstGeom>
      </xdr:spPr>
    </xdr:pic>
    <xdr:clientData/>
  </xdr:twoCellAnchor>
  <xdr:twoCellAnchor editAs="oneCell">
    <xdr:from>
      <xdr:col>4</xdr:col>
      <xdr:colOff>0</xdr:colOff>
      <xdr:row>0</xdr:row>
      <xdr:rowOff>1</xdr:rowOff>
    </xdr:from>
    <xdr:to>
      <xdr:col>10</xdr:col>
      <xdr:colOff>745125</xdr:colOff>
      <xdr:row>4</xdr:row>
      <xdr:rowOff>114301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622800" y="1"/>
          <a:ext cx="5113925" cy="8255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2.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3.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4.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5.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26.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27.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28.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29.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30.xml"/><Relationship Id="rId1" Type="http://schemas.openxmlformats.org/officeDocument/2006/relationships/vmlDrawing" Target="../drawings/vmlDrawing30.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31.xml"/><Relationship Id="rId1" Type="http://schemas.openxmlformats.org/officeDocument/2006/relationships/vmlDrawing" Target="../drawings/vmlDrawing31.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32.xml"/><Relationship Id="rId1" Type="http://schemas.openxmlformats.org/officeDocument/2006/relationships/vmlDrawing" Target="../drawings/vmlDrawing32.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33.xml"/><Relationship Id="rId1" Type="http://schemas.openxmlformats.org/officeDocument/2006/relationships/vmlDrawing" Target="../drawings/vmlDrawing33.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34.xml"/><Relationship Id="rId1" Type="http://schemas.openxmlformats.org/officeDocument/2006/relationships/vmlDrawing" Target="../drawings/vmlDrawing34.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35.xml"/><Relationship Id="rId1" Type="http://schemas.openxmlformats.org/officeDocument/2006/relationships/vmlDrawing" Target="../drawings/vmlDrawing35.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0.xml.rels><?xml version="1.0" encoding="UTF-8" standalone="yes"?>
<Relationships xmlns="http://schemas.openxmlformats.org/package/2006/relationships"><Relationship Id="rId3" Type="http://schemas.openxmlformats.org/officeDocument/2006/relationships/hyperlink" Target="https://www.energymadeeasy.gov.au/plan?id=FXP102967MRE&amp;utm_source=Future%20X%20Power&amp;utm_campaign=bpi-retailer&amp;utm_medium=retailer&amp;postcode=2644" TargetMode="External"/><Relationship Id="rId2" Type="http://schemas.openxmlformats.org/officeDocument/2006/relationships/hyperlink" Target="https://www.energymadeeasy.gov.au/plan?id=FXP98045MRE&amp;utm_source=Future%20X%20Power&amp;utm_campaign=bpi-retailer&amp;utm_medium=retailer&amp;postcode=2644" TargetMode="External"/><Relationship Id="rId1" Type="http://schemas.openxmlformats.org/officeDocument/2006/relationships/hyperlink" Target="https://www.energymadeeasy.gov.au/plan?id=FXP98041MRE&amp;postcode=2644" TargetMode="External"/></Relationships>
</file>

<file path=xl/worksheets/_rels/sheet41.xml.rels><?xml version="1.0" encoding="UTF-8" standalone="yes"?>
<Relationships xmlns="http://schemas.openxmlformats.org/package/2006/relationships"><Relationship Id="rId3" Type="http://schemas.openxmlformats.org/officeDocument/2006/relationships/hyperlink" Target="https://www.energymadeeasy.gov.au/plan?id=FXP102968MRE&amp;utm_source=Future%20X%20Power&amp;utm_campaign=bpi-retailer&amp;utm_medium=retailer&amp;postcode=2000" TargetMode="External"/><Relationship Id="rId2" Type="http://schemas.openxmlformats.org/officeDocument/2006/relationships/hyperlink" Target="https://www.energymadeeasy.gov.au/plan?id=FXP98049MRE&amp;utm_source=Future%20X%20Power&amp;utm_campaign=bpi-retailer&amp;utm_medium=retailer&amp;postcode=2000" TargetMode="External"/><Relationship Id="rId1" Type="http://schemas.openxmlformats.org/officeDocument/2006/relationships/hyperlink" Target="https://www.energymadeeasy.gov.au/plan?id=FXP98043MRE&amp;postcode=2000" TargetMode="External"/><Relationship Id="rId6" Type="http://schemas.openxmlformats.org/officeDocument/2006/relationships/hyperlink" Target="https://www.energymadeeasy.gov.au/plan?postcode=2000&amp;id=REA107761MRE" TargetMode="External"/><Relationship Id="rId5" Type="http://schemas.openxmlformats.org/officeDocument/2006/relationships/hyperlink" Target="https://www.energymadeeasy.gov.au/plan?postcode=2000&amp;id=REA107757MRE" TargetMode="External"/><Relationship Id="rId4" Type="http://schemas.openxmlformats.org/officeDocument/2006/relationships/hyperlink" Target="https://www.energymadeeasy.gov.au/plan?id=RAD213049SRE4&amp;postcode=2000" TargetMode="External"/></Relationships>
</file>

<file path=xl/worksheets/_rels/sheet42.xml.rels><?xml version="1.0" encoding="UTF-8" standalone="yes"?>
<Relationships xmlns="http://schemas.openxmlformats.org/package/2006/relationships"><Relationship Id="rId3" Type="http://schemas.openxmlformats.org/officeDocument/2006/relationships/hyperlink" Target="https://www.energymadeeasy.gov.au/plan?id=FXP102976MRE&amp;utm_source=Future%20X%20Power&amp;utm_campaign=bpi-retailer&amp;utm_medium=retailer&amp;postcode=2780" TargetMode="External"/><Relationship Id="rId2" Type="http://schemas.openxmlformats.org/officeDocument/2006/relationships/hyperlink" Target="https://www.energymadeeasy.gov.au/plan?id=FXP98042MRE&amp;utm_source=Future%20X%20Power&amp;utm_campaign=bpi-retailer&amp;utm_medium=retailer&amp;postcode=2780" TargetMode="External"/><Relationship Id="rId1" Type="http://schemas.openxmlformats.org/officeDocument/2006/relationships/hyperlink" Target="https://www.energymadeeasy.gov.au/plan?id=FXP98047MRE&amp;postcode=2780" TargetMode="External"/><Relationship Id="rId5" Type="http://schemas.openxmlformats.org/officeDocument/2006/relationships/hyperlink" Target="https://www.energymadeeasy.gov.au/plan?postcode=2780&amp;id=REA107781MRE" TargetMode="External"/><Relationship Id="rId4" Type="http://schemas.openxmlformats.org/officeDocument/2006/relationships/hyperlink" Target="https://www.energymadeeasy.gov.au/plan?postcode=2780&amp;id=REA107777MRE" TargetMode="External"/></Relationships>
</file>

<file path=xl/worksheets/_rels/sheet43.xml.rels><?xml version="1.0" encoding="UTF-8" standalone="yes"?>
<Relationships xmlns="http://schemas.openxmlformats.org/package/2006/relationships"><Relationship Id="rId13" Type="http://schemas.openxmlformats.org/officeDocument/2006/relationships/hyperlink" Target="https://www.energymadeeasy.gov.au/plan?id=DOD14419MRE&amp;postcode=2644" TargetMode="External"/><Relationship Id="rId18" Type="http://schemas.openxmlformats.org/officeDocument/2006/relationships/hyperlink" Target="https://www.energymadeeasy.gov.au/plan?id=KOG58272MRE1&amp;postcode=2644" TargetMode="External"/><Relationship Id="rId26" Type="http://schemas.openxmlformats.org/officeDocument/2006/relationships/hyperlink" Target="https://www.energymadeeasy.gov.au/plan?id=SIM62229MRE2&amp;postcode=2644" TargetMode="External"/><Relationship Id="rId39" Type="http://schemas.openxmlformats.org/officeDocument/2006/relationships/hyperlink" Target="https://www.energymadeeasy.gov.au/plan?id=AMB48850MRE1&amp;postcode=2644" TargetMode="External"/><Relationship Id="rId21" Type="http://schemas.openxmlformats.org/officeDocument/2006/relationships/hyperlink" Target="https://www.energymadeeasy.gov.au/plan?id=MOM58930MRE&amp;utm_source=Momentum%20Energy&amp;utm_campaign=bpi-retailer&amp;utm_medium=retailer&amp;postcode=2644" TargetMode="External"/><Relationship Id="rId34" Type="http://schemas.openxmlformats.org/officeDocument/2006/relationships/hyperlink" Target="https://www.energymadeeasy.gov.au/plan?id=M2E13251MRE&amp;amp%3Butm_source=Commander%20Power%20%26%20Gas&amp;amp%3Butm_campaign=bpi-retailer&amp;postcode=2644" TargetMode="External"/><Relationship Id="rId42" Type="http://schemas.openxmlformats.org/officeDocument/2006/relationships/hyperlink" Target="https://www.powershop.com.au/app/rates/resi/elec/essential/resi-elec-essential-market-offer-tariff-all.pdf?v=1" TargetMode="External"/><Relationship Id="rId47" Type="http://schemas.openxmlformats.org/officeDocument/2006/relationships/hyperlink" Target="https://www.energymadeeasy.gov.au/plan?id=DEN36167MRE2&amp;postcode=2644" TargetMode="External"/><Relationship Id="rId50" Type="http://schemas.openxmlformats.org/officeDocument/2006/relationships/hyperlink" Target="https://www.energymadeeasy.gov.au/plan?id=MOJ49659MRE&amp;postcode=2644" TargetMode="External"/><Relationship Id="rId55" Type="http://schemas.openxmlformats.org/officeDocument/2006/relationships/hyperlink" Target="https://www.dcpowerco.com.au/wp-content/uploads/2019/06/DCP-ES-90701-MR.pdf" TargetMode="External"/><Relationship Id="rId7" Type="http://schemas.openxmlformats.org/officeDocument/2006/relationships/hyperlink" Target="https://www.energymadeeasy.gov.au/plan?id=GLO50460MRE&amp;utm_source=Globird%20Energy&amp;utm_campaign=bpi-retailer&amp;utm_medium=retailer&amp;postcode=2644" TargetMode="External"/><Relationship Id="rId2" Type="http://schemas.openxmlformats.org/officeDocument/2006/relationships/hyperlink" Target="https://www.dcpowerco.com.au/wp-content/uploads/2019/06/DCP-ES-90701-MR.pdf" TargetMode="External"/><Relationship Id="rId16" Type="http://schemas.openxmlformats.org/officeDocument/2006/relationships/hyperlink" Target="https://www.energymadeeasy.gov.au/plan?id=ENO12628MRE&amp;utm_source=Enova%20Energy&amp;utm_campaign=bpi-retailer&amp;utm_medium=retailer&amp;postcode=2644" TargetMode="External"/><Relationship Id="rId29" Type="http://schemas.openxmlformats.org/officeDocument/2006/relationships/hyperlink" Target="https://www.energymadeeasy.gov.au/plan?id=AMB48849MRE1&amp;postcode=2644" TargetMode="External"/><Relationship Id="rId11" Type="http://schemas.openxmlformats.org/officeDocument/2006/relationships/hyperlink" Target="https://www.energymadeeasy.gov.au/plan?postcode=2644&amp;id=REA53258MRE" TargetMode="External"/><Relationship Id="rId24" Type="http://schemas.openxmlformats.org/officeDocument/2006/relationships/hyperlink" Target="https://www.energymadeeasy.gov.au/plan?id=RED21727MRE&amp;postcode=2644" TargetMode="External"/><Relationship Id="rId32" Type="http://schemas.openxmlformats.org/officeDocument/2006/relationships/hyperlink" Target="https://www.energymadeeasy.gov.au/plan?id=ALI13054MRE&amp;postcode=2644" TargetMode="External"/><Relationship Id="rId37" Type="http://schemas.openxmlformats.org/officeDocument/2006/relationships/hyperlink" Target="https://www.energymadeeasy.gov.au/plan?id=M2E13252MRE&amp;postcode=2644" TargetMode="External"/><Relationship Id="rId40" Type="http://schemas.openxmlformats.org/officeDocument/2006/relationships/hyperlink" Target="https://www.energymadeeasy.gov.au/plan?id=SIM61706MRE2&amp;postcode=2644" TargetMode="External"/><Relationship Id="rId45" Type="http://schemas.openxmlformats.org/officeDocument/2006/relationships/hyperlink" Target="https://www.energymadeeasy.gov.au/plan?id=ENO12632MRE&amp;utm_source=Enova%20Energy&amp;utm_campaign=bpi-retailer&amp;utm_medium=retailer&amp;postcode=2644" TargetMode="External"/><Relationship Id="rId53" Type="http://schemas.openxmlformats.org/officeDocument/2006/relationships/hyperlink" Target="https://www.energymadeeasy.gov.au/plan?id=SUM29676MRE2&amp;postcode=2830" TargetMode="External"/><Relationship Id="rId5" Type="http://schemas.openxmlformats.org/officeDocument/2006/relationships/hyperlink" Target="https://www.energymadeeasy.gov.au/plan?id=SUM29763MRE2&amp;postcode=2830" TargetMode="External"/><Relationship Id="rId19" Type="http://schemas.openxmlformats.org/officeDocument/2006/relationships/hyperlink" Target="https://www.energymadeeasy.gov.au/plan?id=KOG58273MRE1&amp;postcode=2644" TargetMode="External"/><Relationship Id="rId4" Type="http://schemas.openxmlformats.org/officeDocument/2006/relationships/hyperlink" Target="https://www.energymadeeasy.gov.au/plan?id=SUM29688MRE2&amp;postcode=2830" TargetMode="External"/><Relationship Id="rId9" Type="http://schemas.openxmlformats.org/officeDocument/2006/relationships/hyperlink" Target="https://www.energymadeeasy.gov.au/plan?id=MOJ49663MRE&amp;postcode=2644" TargetMode="External"/><Relationship Id="rId14" Type="http://schemas.openxmlformats.org/officeDocument/2006/relationships/hyperlink" Target="https://www.energymadeeasy.gov.au/plan?id=ENE19244MRE&amp;utm_source=EnergyAustralia&amp;utm_campaign=bpi-retailer&amp;utm_medium=retailer&amp;postcode=2644" TargetMode="External"/><Relationship Id="rId22" Type="http://schemas.openxmlformats.org/officeDocument/2006/relationships/hyperlink" Target="https://www.powershop.com.au/app/rates/resi/elec/essential/resi-elec-essential-market-offer-tariff-all.pdf?v=1" TargetMode="External"/><Relationship Id="rId27" Type="http://schemas.openxmlformats.org/officeDocument/2006/relationships/hyperlink" Target="https://www.energymadeeasy.gov.au/plan?id=AGL15225MRE&amp;utm_source=AGL&amp;utm_campaign=bpi-retailer&amp;utm_medium=retailer&amp;postcode=2644" TargetMode="External"/><Relationship Id="rId30" Type="http://schemas.openxmlformats.org/officeDocument/2006/relationships/hyperlink" Target="https://www.energymadeeasy.gov.au/plan?id=DEN36127MRE2&amp;postcode=2644" TargetMode="External"/><Relationship Id="rId35" Type="http://schemas.openxmlformats.org/officeDocument/2006/relationships/hyperlink" Target="https://www.energymadeeasy.gov.au/plan?id=M2E14443MRE&amp;amp%3Butm_source=Commander%20Power%20%26%20Gas&amp;amp%3Butm_campaign=bpi-retailer&amp;postcode=2644" TargetMode="External"/><Relationship Id="rId43" Type="http://schemas.openxmlformats.org/officeDocument/2006/relationships/hyperlink" Target="https://www.energymadeeasy.gov.au/plan?id=MOM58634MRE&amp;postcode=2644" TargetMode="External"/><Relationship Id="rId48" Type="http://schemas.openxmlformats.org/officeDocument/2006/relationships/hyperlink" Target="https://www.energymadeeasy.gov.au/plan?id=DOD13820MRE&amp;postcode=2644" TargetMode="External"/><Relationship Id="rId56" Type="http://schemas.openxmlformats.org/officeDocument/2006/relationships/hyperlink" Target="https://diamondenergy.com.au/epfs/resi/market/essential.pdf" TargetMode="External"/><Relationship Id="rId8" Type="http://schemas.openxmlformats.org/officeDocument/2006/relationships/hyperlink" Target="https://www.energymadeeasy.gov.au/plan?id=GLO50465MRE&amp;utm_source=Globird%20Energy&amp;utm_campaign=bpi-retailer&amp;utm_medium=retailer&amp;postcode=2644" TargetMode="External"/><Relationship Id="rId51" Type="http://schemas.openxmlformats.org/officeDocument/2006/relationships/hyperlink" Target="https://www.energymadeeasy.gov.au/plan?id=GLO50457MRE&amp;postcode=2644" TargetMode="External"/><Relationship Id="rId3" Type="http://schemas.openxmlformats.org/officeDocument/2006/relationships/hyperlink" Target="https://www.energymadeeasy.gov.au/plan?id=FXP13769MRE&amp;utm_source=Future%20X%20Power&amp;utm_campaign=bpi-retailer&amp;utm_medium=retailer&amp;postcode=2644" TargetMode="External"/><Relationship Id="rId12" Type="http://schemas.openxmlformats.org/officeDocument/2006/relationships/hyperlink" Target="https://www.energymadeeasy.gov.au/plan?id=DOD13819MRE&amp;postcode=2644" TargetMode="External"/><Relationship Id="rId17" Type="http://schemas.openxmlformats.org/officeDocument/2006/relationships/hyperlink" Target="https://www.energymadeeasy.gov.au/plan?id=ENO12620MRE&amp;utm_source=Enova%20Energy&amp;utm_campaign=bpi-retailer&amp;utm_medium=retailer&amp;postcode=2644" TargetMode="External"/><Relationship Id="rId25" Type="http://schemas.openxmlformats.org/officeDocument/2006/relationships/hyperlink" Target="https://www.energymadeeasy.gov.au/plan?id=SIM61653MRE2&amp;postcode=2644" TargetMode="External"/><Relationship Id="rId33" Type="http://schemas.openxmlformats.org/officeDocument/2006/relationships/hyperlink" Target="https://www.energymadeeasy.gov.au/plan?id=ALI13030MRE&amp;utm_source=Alinta%20Energy&amp;utm_campaign=bpi-retailer&amp;utm_medium=retailer&amp;postcode=2644" TargetMode="External"/><Relationship Id="rId38" Type="http://schemas.openxmlformats.org/officeDocument/2006/relationships/hyperlink" Target="https://www.energymadeeasy.gov.au/plan?id=ALI13036MRE&amp;postcode=2644" TargetMode="External"/><Relationship Id="rId46" Type="http://schemas.openxmlformats.org/officeDocument/2006/relationships/hyperlink" Target="https://www.energymadeeasy.gov.au/plan?id=ENE19247MRE&amp;utm_source=EnergyAustralia&amp;utm_campaign=bpi-retailer&amp;utm_medium=retailer&amp;postcode=2644" TargetMode="External"/><Relationship Id="rId20" Type="http://schemas.openxmlformats.org/officeDocument/2006/relationships/hyperlink" Target="https://www.energymadeeasy.gov.au/plan?id=MOM58645MRE&amp;utm_source=Momentum%20Energy&amp;utm_campaign=bpi-retailer&amp;utm_medium=retailer&amp;postcode=2644" TargetMode="External"/><Relationship Id="rId41" Type="http://schemas.openxmlformats.org/officeDocument/2006/relationships/hyperlink" Target="https://www.energymadeeasy.gov.au/plan?id=RED21432MRE&amp;postcode=2644" TargetMode="External"/><Relationship Id="rId54" Type="http://schemas.openxmlformats.org/officeDocument/2006/relationships/hyperlink" Target="https://www.energymadeeasy.gov.au/plan?id=FXP14717MRE&amp;postcode=2644" TargetMode="External"/><Relationship Id="rId1" Type="http://schemas.openxmlformats.org/officeDocument/2006/relationships/hyperlink" Target="https://www.dcpowerco.com.au/wp-content/uploads/2019/06/DCP-ES-90701-MR.pdf" TargetMode="External"/><Relationship Id="rId6" Type="http://schemas.openxmlformats.org/officeDocument/2006/relationships/hyperlink" Target="https://www.energymadeeasy.gov.au/plan?id=BSP50320MRE1&amp;postcode=2644" TargetMode="External"/><Relationship Id="rId15" Type="http://schemas.openxmlformats.org/officeDocument/2006/relationships/hyperlink" Target="https://www.energymadeeasy.gov.au/plan?id=ENE19197MRE&amp;utm_source=EnergyAustralia&amp;utm_campaign=bpi-retailer&amp;utm_medium=retailer&amp;postcode=2644" TargetMode="External"/><Relationship Id="rId23" Type="http://schemas.openxmlformats.org/officeDocument/2006/relationships/hyperlink" Target="https://www.energymadeeasy.gov.au/plan?id=RED21431MRE&amp;postcode=2644" TargetMode="External"/><Relationship Id="rId28" Type="http://schemas.openxmlformats.org/officeDocument/2006/relationships/hyperlink" Target="https://www.energymadeeasy.gov.au/plan?id=AGL15085MRE&amp;utm_source=AGL&amp;utm_campaign=bpi-retailer&amp;utm_medium=retailer&amp;postcode=2644" TargetMode="External"/><Relationship Id="rId36" Type="http://schemas.openxmlformats.org/officeDocument/2006/relationships/hyperlink" Target="https://www.energymadeeasy.gov.au/plan?id=PSH65699MRE2&amp;postcode=2644" TargetMode="External"/><Relationship Id="rId49" Type="http://schemas.openxmlformats.org/officeDocument/2006/relationships/hyperlink" Target="https://www.energymadeeasy.gov.au/plan?postcode=2644&amp;id=REA53089MRE" TargetMode="External"/><Relationship Id="rId57" Type="http://schemas.openxmlformats.org/officeDocument/2006/relationships/hyperlink" Target="https://www.energymadeeasy.gov.au/plan?id=AGL15226MRE&amp;postcode=2644" TargetMode="External"/><Relationship Id="rId10" Type="http://schemas.openxmlformats.org/officeDocument/2006/relationships/hyperlink" Target="https://www.energymadeeasy.gov.au/plan?postcode=2644&amp;id=REA53090MRE" TargetMode="External"/><Relationship Id="rId31" Type="http://schemas.openxmlformats.org/officeDocument/2006/relationships/hyperlink" Target="https://www.energymadeeasy.gov.au/plan?id=DEN36171MRE2&amp;postcode=2644" TargetMode="External"/><Relationship Id="rId44" Type="http://schemas.openxmlformats.org/officeDocument/2006/relationships/hyperlink" Target="https://www.energymadeeasy.gov.au/plan?id=KOG58271MRE1&amp;postcode=2644" TargetMode="External"/><Relationship Id="rId52" Type="http://schemas.openxmlformats.org/officeDocument/2006/relationships/hyperlink" Target="https://www.energymadeeasy.gov.au/plan?id=BSP50326MRE1&amp;postcode=2644" TargetMode="External"/></Relationships>
</file>

<file path=xl/worksheets/_rels/sheet44.xml.rels><?xml version="1.0" encoding="UTF-8" standalone="yes"?>
<Relationships xmlns="http://schemas.openxmlformats.org/package/2006/relationships"><Relationship Id="rId13" Type="http://schemas.openxmlformats.org/officeDocument/2006/relationships/hyperlink" Target="https://www.energymadeeasy.gov.au/plan?postcode=2000&amp;id=REA53968MRE" TargetMode="External"/><Relationship Id="rId18" Type="http://schemas.openxmlformats.org/officeDocument/2006/relationships/hyperlink" Target="https://www.energymadeeasy.gov.au/plan?id=ENO12589MRE&amp;postcode=2000" TargetMode="External"/><Relationship Id="rId26" Type="http://schemas.openxmlformats.org/officeDocument/2006/relationships/hyperlink" Target="https://www.energymadeeasy.gov.au/plan?id=RED21434MRE&amp;postcode=2000" TargetMode="External"/><Relationship Id="rId39" Type="http://schemas.openxmlformats.org/officeDocument/2006/relationships/hyperlink" Target="https://www.energymadeeasy.gov.au/plan?id=DIA34669MRE&amp;postcode=2000" TargetMode="External"/><Relationship Id="rId21" Type="http://schemas.openxmlformats.org/officeDocument/2006/relationships/hyperlink" Target="https://www.energymadeeasy.gov.au/plan?id=KOG58319MRE1&amp;postcode=2000" TargetMode="External"/><Relationship Id="rId34" Type="http://schemas.openxmlformats.org/officeDocument/2006/relationships/hyperlink" Target="https://www.energymadeeasy.gov.au/plan?id=DEN35739MRE2&amp;postcode=2000" TargetMode="External"/><Relationship Id="rId7" Type="http://schemas.openxmlformats.org/officeDocument/2006/relationships/hyperlink" Target="https://www.energymadeeasy.gov.au/plan?id=SUM29675MRE&amp;utm_source=Sumo&amp;utm_campaign=bpi-retailer&amp;utm_medium=retailer&amp;postcode=2000" TargetMode="External"/><Relationship Id="rId12" Type="http://schemas.openxmlformats.org/officeDocument/2006/relationships/hyperlink" Target="https://www.energymadeeasy.gov.au/plan?postcode=2000&amp;id=REA53074MRE" TargetMode="External"/><Relationship Id="rId17" Type="http://schemas.openxmlformats.org/officeDocument/2006/relationships/hyperlink" Target="https://www.energymadeeasy.gov.au/plan?id=ENE19332MRE&amp;utm_source=EnergyAustralia&amp;utm_campaign=bpi-retailer&amp;utm_medium=retailer&amp;postcode=2000" TargetMode="External"/><Relationship Id="rId25" Type="http://schemas.openxmlformats.org/officeDocument/2006/relationships/hyperlink" Target="https://www.powershop.com.au/app/rates/resi/elec/ausgrid/resi-elec-ausgrid-market-offer-tariff-all.pdf?v=1" TargetMode="External"/><Relationship Id="rId33" Type="http://schemas.openxmlformats.org/officeDocument/2006/relationships/hyperlink" Target="https://www.energymadeeasy.gov.au/plan?id=DEN35699MRE2&amp;postcode=2000" TargetMode="External"/><Relationship Id="rId38" Type="http://schemas.openxmlformats.org/officeDocument/2006/relationships/hyperlink" Target="https://www.energymadeeasy.gov.au/plan?id=M2E14439MRE&amp;postcode=2000" TargetMode="External"/><Relationship Id="rId2" Type="http://schemas.openxmlformats.org/officeDocument/2006/relationships/hyperlink" Target="https://www.dcpowerco.com.au/wp-content/uploads/2019/06/DCP-AG-90701-MR.pdf" TargetMode="External"/><Relationship Id="rId16" Type="http://schemas.openxmlformats.org/officeDocument/2006/relationships/hyperlink" Target="https://www.energymadeeasy.gov.au/plan?id=ENE19186MRE&amp;utm_source=EnergyAustralia&amp;utm_campaign=bpi-retailer&amp;utm_medium=retailer&amp;postcode=2000" TargetMode="External"/><Relationship Id="rId20" Type="http://schemas.openxmlformats.org/officeDocument/2006/relationships/hyperlink" Target="https://www.energymadeeasy.gov.au/plan?id=KOG58243MRE1&amp;postcode=2000" TargetMode="External"/><Relationship Id="rId29" Type="http://schemas.openxmlformats.org/officeDocument/2006/relationships/hyperlink" Target="https://www.energymadeeasy.gov.au/plan?id=SIM62230MRE2&amp;postcode=2000" TargetMode="External"/><Relationship Id="rId1" Type="http://schemas.openxmlformats.org/officeDocument/2006/relationships/hyperlink" Target="https://www.dcpowerco.com.au/wp-content/uploads/2019/06/DCP-AG-90701-MR.pdf" TargetMode="External"/><Relationship Id="rId6" Type="http://schemas.openxmlformats.org/officeDocument/2006/relationships/hyperlink" Target="https://www.energymadeeasy.gov.au/plan?id=TAN22261MRE&amp;postcode=2000" TargetMode="External"/><Relationship Id="rId11" Type="http://schemas.openxmlformats.org/officeDocument/2006/relationships/hyperlink" Target="https://www.energymadeeasy.gov.au/plan?id=MOJ49665MRE&amp;postcode=2000" TargetMode="External"/><Relationship Id="rId24" Type="http://schemas.openxmlformats.org/officeDocument/2006/relationships/hyperlink" Target="https://www.powershop.com.au/app/rates/resi/elec/ausgrid/resi-elec-ausgrid-market-offer-tariff-all.pdf?v=1" TargetMode="External"/><Relationship Id="rId32" Type="http://schemas.openxmlformats.org/officeDocument/2006/relationships/hyperlink" Target="https://www.energymadeeasy.gov.au/plan?id=AMB48853MRE1&amp;postcode=2000" TargetMode="External"/><Relationship Id="rId37" Type="http://schemas.openxmlformats.org/officeDocument/2006/relationships/hyperlink" Target="https://www.energymadeeasy.gov.au/plan?id=M2E13247MRE&amp;postcode=2000" TargetMode="External"/><Relationship Id="rId40" Type="http://schemas.openxmlformats.org/officeDocument/2006/relationships/hyperlink" Target="https://www.energymadeeasy.gov.au/plan?id=DIA50239MRE&amp;postcode=2000" TargetMode="External"/><Relationship Id="rId5" Type="http://schemas.openxmlformats.org/officeDocument/2006/relationships/hyperlink" Target="https://www.energymadeeasy.gov.au/plan?id=TAN21901MRE&amp;postcode=2000" TargetMode="External"/><Relationship Id="rId15" Type="http://schemas.openxmlformats.org/officeDocument/2006/relationships/hyperlink" Target="https://www.energymadeeasy.gov.au/plan?id=DOD14415MRE&amp;postcode=2000" TargetMode="External"/><Relationship Id="rId23" Type="http://schemas.openxmlformats.org/officeDocument/2006/relationships/hyperlink" Target="https://www.energymadeeasy.gov.au/plan?id=MOM58933MRE&amp;utm_source=Momentum%20Energy&amp;utm_campaign=bpi-retailer&amp;utm_medium=retailer&amp;postcode=2000" TargetMode="External"/><Relationship Id="rId28" Type="http://schemas.openxmlformats.org/officeDocument/2006/relationships/hyperlink" Target="https://www.energymadeeasy.gov.au/plan?id=SIM61657MRE2&amp;postcode=2000" TargetMode="External"/><Relationship Id="rId36" Type="http://schemas.openxmlformats.org/officeDocument/2006/relationships/hyperlink" Target="https://www.energymadeeasy.gov.au/plan?id=ALI13091MRE&amp;utm_source=Alinta%20Energy&amp;utm_campaign=bpi-retailer&amp;utm_medium=retailer&amp;postcode=2000" TargetMode="External"/><Relationship Id="rId10" Type="http://schemas.openxmlformats.org/officeDocument/2006/relationships/hyperlink" Target="https://www.energymadeeasy.gov.au/plan?id=GLO50458MRE&amp;postcode=2000" TargetMode="External"/><Relationship Id="rId19" Type="http://schemas.openxmlformats.org/officeDocument/2006/relationships/hyperlink" Target="https://www.energymadeeasy.gov.au/plan?id=ENO12603MRE&amp;postcode=2000" TargetMode="External"/><Relationship Id="rId31" Type="http://schemas.openxmlformats.org/officeDocument/2006/relationships/hyperlink" Target="https://www.energymadeeasy.gov.au/plan?id=AGL15082MRE&amp;utm_source=AGL&amp;utm_campaign=bpi-retailer&amp;utm_medium=retailer&amp;postcode=2000" TargetMode="External"/><Relationship Id="rId4" Type="http://schemas.openxmlformats.org/officeDocument/2006/relationships/hyperlink" Target="https://www.energymadeeasy.gov.au/plan?id=GLO50451MRE1&amp;postcode=2000" TargetMode="External"/><Relationship Id="rId9" Type="http://schemas.openxmlformats.org/officeDocument/2006/relationships/hyperlink" Target="https://www.energymadeeasy.gov.au/plan?id=BSP50318MRE1&amp;postcode=2000" TargetMode="External"/><Relationship Id="rId14" Type="http://schemas.openxmlformats.org/officeDocument/2006/relationships/hyperlink" Target="https://www.energymadeeasy.gov.au/plan?id=DOD13815MRE&amp;postcode=2000" TargetMode="External"/><Relationship Id="rId22" Type="http://schemas.openxmlformats.org/officeDocument/2006/relationships/hyperlink" Target="https://www.energymadeeasy.gov.au/plan?id=MOM58652MRE&amp;utm_source=Momentum%20Energy&amp;utm_campaign=bpi-retailer&amp;utm_medium=retailer&amp;postcode=2000" TargetMode="External"/><Relationship Id="rId27" Type="http://schemas.openxmlformats.org/officeDocument/2006/relationships/hyperlink" Target="https://www.energymadeeasy.gov.au/plan?id=RED21735MRE&amp;postcode=2000" TargetMode="External"/><Relationship Id="rId30" Type="http://schemas.openxmlformats.org/officeDocument/2006/relationships/hyperlink" Target="https://www.energymadeeasy.gov.au/plan?id=AGL15217MRE&amp;utm_source=AGL&amp;utm_campaign=bpi-retailer&amp;utm_medium=retailer&amp;postcode=2000" TargetMode="External"/><Relationship Id="rId35" Type="http://schemas.openxmlformats.org/officeDocument/2006/relationships/hyperlink" Target="https://www.energymadeeasy.gov.au/plan?id=ALI13045MRE&amp;utm_source=Alinta%20Energy&amp;utm_campaign=bpi-retailer&amp;utm_medium=retailer&amp;postcode=2000" TargetMode="External"/><Relationship Id="rId8" Type="http://schemas.openxmlformats.org/officeDocument/2006/relationships/hyperlink" Target="https://www.energymadeeasy.gov.au/plan?id=SUM29765MRE&amp;utm_source=Sumo&amp;utm_campaign=bpi-retailer&amp;utm_medium=retailer&amp;postcode=2000" TargetMode="External"/><Relationship Id="rId3" Type="http://schemas.openxmlformats.org/officeDocument/2006/relationships/hyperlink" Target="https://www.energymadeeasy.gov.au/plan?id=FXP13757MRE&amp;postcode=2000" TargetMode="External"/></Relationships>
</file>

<file path=xl/worksheets/_rels/sheet45.xml.rels><?xml version="1.0" encoding="UTF-8" standalone="yes"?>
<Relationships xmlns="http://schemas.openxmlformats.org/package/2006/relationships"><Relationship Id="rId13" Type="http://schemas.openxmlformats.org/officeDocument/2006/relationships/hyperlink" Target="https://www.energymadeeasy.gov.au/plan?id=DOD13817MRE&amp;postcode=2780" TargetMode="External"/><Relationship Id="rId18" Type="http://schemas.openxmlformats.org/officeDocument/2006/relationships/hyperlink" Target="https://www.energymadeeasy.gov.au/plan?id=ENO22358MRE&amp;postcode=2780" TargetMode="External"/><Relationship Id="rId26" Type="http://schemas.openxmlformats.org/officeDocument/2006/relationships/hyperlink" Target="https://www.energymadeeasy.gov.au/plan?id=RED21731MRE&amp;postcode=2780" TargetMode="External"/><Relationship Id="rId39" Type="http://schemas.openxmlformats.org/officeDocument/2006/relationships/hyperlink" Target="https://www.energymadeeasy.gov.au/plan?id=DIA34672MRE&amp;postcode=2780" TargetMode="External"/><Relationship Id="rId21" Type="http://schemas.openxmlformats.org/officeDocument/2006/relationships/hyperlink" Target="https://www.energymadeeasy.gov.au/plan?id=MOM58651MRE&amp;utm_source=Momentum%20Energy&amp;utm_campaign=bpi-retailer&amp;utm_medium=retailer&amp;postcode=2780" TargetMode="External"/><Relationship Id="rId34" Type="http://schemas.openxmlformats.org/officeDocument/2006/relationships/hyperlink" Target="https://www.energymadeeasy.gov.au/plan?id=ALI13015MRE&amp;utm_source=Alinta%20Energy&amp;utm_campaign=bpi-retailer&amp;utm_medium=retailer&amp;postcode=2780" TargetMode="External"/><Relationship Id="rId42" Type="http://schemas.openxmlformats.org/officeDocument/2006/relationships/hyperlink" Target="https://www.energymadeeasy.gov.au/plan?id=AMB48852MRE1&amp;postcode=2780" TargetMode="External"/><Relationship Id="rId47" Type="http://schemas.openxmlformats.org/officeDocument/2006/relationships/hyperlink" Target="https://www.energymadeeasy.gov.au/plan?id=MOM58646MRE&amp;postcode=2780" TargetMode="External"/><Relationship Id="rId50" Type="http://schemas.openxmlformats.org/officeDocument/2006/relationships/hyperlink" Target="https://www.energymadeeasy.gov.au/plan?id=ENE19167MRE&amp;utm_source=EnergyAustralia&amp;utm_campaign=bpi-retailer&amp;utm_medium=retailer&amp;postcode=2780" TargetMode="External"/><Relationship Id="rId55" Type="http://schemas.openxmlformats.org/officeDocument/2006/relationships/hyperlink" Target="https://www.energymadeeasy.gov.au/plan?id=GLO50456MRE&amp;postcode=2780" TargetMode="External"/><Relationship Id="rId7" Type="http://schemas.openxmlformats.org/officeDocument/2006/relationships/hyperlink" Target="https://www.energymadeeasy.gov.au/plan?id=SUM29764MRE2&amp;postcode=2780" TargetMode="External"/><Relationship Id="rId2" Type="http://schemas.openxmlformats.org/officeDocument/2006/relationships/hyperlink" Target="https://www.dcpowerco.com.au/wp-content/uploads/2019/06/DCP-EN-90701-MR.pdf" TargetMode="External"/><Relationship Id="rId16" Type="http://schemas.openxmlformats.org/officeDocument/2006/relationships/hyperlink" Target="https://www.energymadeeasy.gov.au/plan?id=ENE19327MRE&amp;utm_source=EnergyAustralia&amp;utm_campaign=bpi-retailer&amp;utm_medium=retailer&amp;postcode=2780" TargetMode="External"/><Relationship Id="rId29" Type="http://schemas.openxmlformats.org/officeDocument/2006/relationships/hyperlink" Target="https://www.energymadeeasy.gov.au/plan?id=AGL15228MRE&amp;utm_source=AGL&amp;utm_campaign=bpi-retailer&amp;utm_medium=retailer&amp;postcode=2780" TargetMode="External"/><Relationship Id="rId11" Type="http://schemas.openxmlformats.org/officeDocument/2006/relationships/hyperlink" Target="https://www.energymadeeasy.gov.au/plan?postcode=2780&amp;id=REA53078MRE" TargetMode="External"/><Relationship Id="rId24" Type="http://schemas.openxmlformats.org/officeDocument/2006/relationships/hyperlink" Target="https://www.powershop.com.au/app/rates/resi/elec/endeavour/resi-elec-endeavour-market-offer-tariff-all.pdf?v=1" TargetMode="External"/><Relationship Id="rId32" Type="http://schemas.openxmlformats.org/officeDocument/2006/relationships/hyperlink" Target="https://www.energymadeeasy.gov.au/plan?id=DEN35995MRE2&amp;postcode=2780" TargetMode="External"/><Relationship Id="rId37" Type="http://schemas.openxmlformats.org/officeDocument/2006/relationships/hyperlink" Target="https://www.energymadeeasy.gov.au/plan?id=DIA34671MRE&amp;postcode=2780" TargetMode="External"/><Relationship Id="rId40" Type="http://schemas.openxmlformats.org/officeDocument/2006/relationships/hyperlink" Target="https://www.energymadeeasy.gov.au/plan?id=M2E13250MRE&amp;postcode=2780" TargetMode="External"/><Relationship Id="rId45" Type="http://schemas.openxmlformats.org/officeDocument/2006/relationships/hyperlink" Target="https://www.energymadeeasy.gov.au/plan?id=RED21428MRE&amp;postcode=2780" TargetMode="External"/><Relationship Id="rId53" Type="http://schemas.openxmlformats.org/officeDocument/2006/relationships/hyperlink" Target="https://www.energymadeeasy.gov.au/plan?postcode=2780&amp;id=REA53077MRE" TargetMode="External"/><Relationship Id="rId58" Type="http://schemas.openxmlformats.org/officeDocument/2006/relationships/hyperlink" Target="https://www.energymadeeasy.gov.au/plan?id=TAN21898MRE&amp;postcode=2780" TargetMode="External"/><Relationship Id="rId5" Type="http://schemas.openxmlformats.org/officeDocument/2006/relationships/hyperlink" Target="https://www.energymadeeasy.gov.au/plan?id=TAN22262MRE&amp;utm_source=Tango%20Energy&amp;utm_campaign=bpi-retailer&amp;utm_medium=retailer&amp;postcode=2780" TargetMode="External"/><Relationship Id="rId19" Type="http://schemas.openxmlformats.org/officeDocument/2006/relationships/hyperlink" Target="https://www.energymadeeasy.gov.au/plan?id=KOG58254MRE1&amp;postcode=2780" TargetMode="External"/><Relationship Id="rId4" Type="http://schemas.openxmlformats.org/officeDocument/2006/relationships/hyperlink" Target="https://www.energymadeeasy.gov.au/plan?id=TAN21899MRE&amp;utm_source=Tango%20Energy&amp;utm_campaign=bpi-retailer&amp;utm_medium=retailer&amp;postcode=2780" TargetMode="External"/><Relationship Id="rId9" Type="http://schemas.openxmlformats.org/officeDocument/2006/relationships/hyperlink" Target="https://www.energymadeeasy.gov.au/plan?id=GLO50459MRE&amp;postcode=2780" TargetMode="External"/><Relationship Id="rId14" Type="http://schemas.openxmlformats.org/officeDocument/2006/relationships/hyperlink" Target="https://www.energymadeeasy.gov.au/plan?id=DOD14417MRE&amp;postcode=2780" TargetMode="External"/><Relationship Id="rId22" Type="http://schemas.openxmlformats.org/officeDocument/2006/relationships/hyperlink" Target="https://www.energymadeeasy.gov.au/plan?id=MOM58982MRE&amp;utm_source=Momentum%20Energy&amp;utm_campaign=bpi-retailer&amp;utm_medium=retailer&amp;postcode=2780" TargetMode="External"/><Relationship Id="rId27" Type="http://schemas.openxmlformats.org/officeDocument/2006/relationships/hyperlink" Target="https://www.energymadeeasy.gov.au/plan?id=SIM61655MRE2&amp;postcode=2780" TargetMode="External"/><Relationship Id="rId30" Type="http://schemas.openxmlformats.org/officeDocument/2006/relationships/hyperlink" Target="https://www.energymadeeasy.gov.au/plan?id=AGL15087MRE&amp;utm_source=AGL&amp;utm_campaign=bpi-retailer&amp;utm_medium=retailer&amp;postcode=2780" TargetMode="External"/><Relationship Id="rId35" Type="http://schemas.openxmlformats.org/officeDocument/2006/relationships/hyperlink" Target="https://www.energymadeeasy.gov.au/plan?id=M2E13249MRE&amp;amp%3Butm_source=Commander%20Power%20%26%20Gas&amp;amp%3Butm_campaign=bpi-retailer&amp;postcode=2780" TargetMode="External"/><Relationship Id="rId43" Type="http://schemas.openxmlformats.org/officeDocument/2006/relationships/hyperlink" Target="https://www.energymadeeasy.gov.au/plan?id=AGL15227MRE&amp;postcode=2780" TargetMode="External"/><Relationship Id="rId48" Type="http://schemas.openxmlformats.org/officeDocument/2006/relationships/hyperlink" Target="https://www.energymadeeasy.gov.au/plan?id=KOG58252MRE1&amp;postcode=2780" TargetMode="External"/><Relationship Id="rId56" Type="http://schemas.openxmlformats.org/officeDocument/2006/relationships/hyperlink" Target="https://www.energymadeeasy.gov.au/plan?id=BSP50325MRE1&amp;postcode=2780" TargetMode="External"/><Relationship Id="rId8" Type="http://schemas.openxmlformats.org/officeDocument/2006/relationships/hyperlink" Target="https://www.energymadeeasy.gov.au/plan?id=BSP50319MRE1&amp;postcode=2780" TargetMode="External"/><Relationship Id="rId51" Type="http://schemas.openxmlformats.org/officeDocument/2006/relationships/hyperlink" Target="https://www.energymadeeasy.gov.au/plan?id=DEN35991MRE2&amp;postcode=2780" TargetMode="External"/><Relationship Id="rId3" Type="http://schemas.openxmlformats.org/officeDocument/2006/relationships/hyperlink" Target="https://www.energymadeeasy.gov.au/plan?id=FXP13777MRE&amp;utm_source=Future%20X%20Power&amp;utm_campaign=bpi-retailer&amp;utm_medium=retailer&amp;postcode=2780" TargetMode="External"/><Relationship Id="rId12" Type="http://schemas.openxmlformats.org/officeDocument/2006/relationships/hyperlink" Target="https://www.energymadeeasy.gov.au/plan?postcode=2780&amp;id=REA53250MRE" TargetMode="External"/><Relationship Id="rId17" Type="http://schemas.openxmlformats.org/officeDocument/2006/relationships/hyperlink" Target="https://www.energymadeeasy.gov.au/plan?id=ENO12639MRE&amp;postcode=2780" TargetMode="External"/><Relationship Id="rId25" Type="http://schemas.openxmlformats.org/officeDocument/2006/relationships/hyperlink" Target="https://www.energymadeeasy.gov.au/plan?id=RED21427MRE&amp;postcode=2780" TargetMode="External"/><Relationship Id="rId33" Type="http://schemas.openxmlformats.org/officeDocument/2006/relationships/hyperlink" Target="https://www.energymadeeasy.gov.au/plan?id=ALI13113MRE&amp;utm_source=Alinta%20Energy&amp;utm_campaign=bpi-retailer&amp;utm_medium=retailer&amp;postcode=2780" TargetMode="External"/><Relationship Id="rId38" Type="http://schemas.openxmlformats.org/officeDocument/2006/relationships/hyperlink" Target="https://www.energymadeeasy.gov.au/plan?id=DIA49502MRE&amp;postcode=2780" TargetMode="External"/><Relationship Id="rId46" Type="http://schemas.openxmlformats.org/officeDocument/2006/relationships/hyperlink" Target="https://www.powershop.com.au/app/rates/resi/elec/endeavour/resi-elec-endeavour-market-offer-tariff-all.pdf?v=1" TargetMode="External"/><Relationship Id="rId59" Type="http://schemas.openxmlformats.org/officeDocument/2006/relationships/hyperlink" Target="https://www.energymadeeasy.gov.au/plan?id=FXP14712MRE&amp;postcode=2780" TargetMode="External"/><Relationship Id="rId20" Type="http://schemas.openxmlformats.org/officeDocument/2006/relationships/hyperlink" Target="https://www.energymadeeasy.gov.au/plan?id=KOG58257MRE1&amp;postcode=2780" TargetMode="External"/><Relationship Id="rId41" Type="http://schemas.openxmlformats.org/officeDocument/2006/relationships/hyperlink" Target="https://www.energymadeeasy.gov.au/plan?id=ALI13117MRE&amp;postcode=2780" TargetMode="External"/><Relationship Id="rId54" Type="http://schemas.openxmlformats.org/officeDocument/2006/relationships/hyperlink" Target="https://www.energymadeeasy.gov.au/plan?id=MOJ49660MRE&amp;postcode=2780" TargetMode="External"/><Relationship Id="rId1" Type="http://schemas.openxmlformats.org/officeDocument/2006/relationships/hyperlink" Target="https://www.dcpowerco.com.au/wp-content/uploads/2019/06/DCP-EN-90701-MR.pdf" TargetMode="External"/><Relationship Id="rId6" Type="http://schemas.openxmlformats.org/officeDocument/2006/relationships/hyperlink" Target="https://www.energymadeeasy.gov.au/plan?id=SUM29674MRE2&amp;postcode=2780" TargetMode="External"/><Relationship Id="rId15" Type="http://schemas.openxmlformats.org/officeDocument/2006/relationships/hyperlink" Target="https://www.energymadeeasy.gov.au/plan?id=ENE19192MRE&amp;utm_source=EnergyAustralia&amp;utm_campaign=bpi-retailer&amp;utm_medium=retailer&amp;postcode=2780" TargetMode="External"/><Relationship Id="rId23" Type="http://schemas.openxmlformats.org/officeDocument/2006/relationships/hyperlink" Target="https://www.powershop.com.au/app/rates/resi/elec/endeavour/resi-elec-endeavour-market-offer-tariff-all.pdf?v=1" TargetMode="External"/><Relationship Id="rId28" Type="http://schemas.openxmlformats.org/officeDocument/2006/relationships/hyperlink" Target="https://www.energymadeeasy.gov.au/plan?id=SIM62235MRE2&amp;postcode=2780" TargetMode="External"/><Relationship Id="rId36" Type="http://schemas.openxmlformats.org/officeDocument/2006/relationships/hyperlink" Target="https://www.energymadeeasy.gov.au/plan?id=M2E14441MRE&amp;amp%3Butm_source=Commander%20Power%20%26%20Gas&amp;amp%3Butm_campaign=bpi-retailer&amp;postcode=2780" TargetMode="External"/><Relationship Id="rId49" Type="http://schemas.openxmlformats.org/officeDocument/2006/relationships/hyperlink" Target="https://www.energymadeeasy.gov.au/plan?id=ENO12642MRE&amp;postcode=2780" TargetMode="External"/><Relationship Id="rId57" Type="http://schemas.openxmlformats.org/officeDocument/2006/relationships/hyperlink" Target="https://www.energymadeeasy.gov.au/plan?id=SUM29677MRE2&amp;postcode=2780" TargetMode="External"/><Relationship Id="rId10" Type="http://schemas.openxmlformats.org/officeDocument/2006/relationships/hyperlink" Target="https://www.energymadeeasy.gov.au/plan?id=MOJ49664MRE&amp;postcode=2780" TargetMode="External"/><Relationship Id="rId31" Type="http://schemas.openxmlformats.org/officeDocument/2006/relationships/hyperlink" Target="https://www.energymadeeasy.gov.au/plan?id=AMB48851MRE1&amp;postcode=2780" TargetMode="External"/><Relationship Id="rId44" Type="http://schemas.openxmlformats.org/officeDocument/2006/relationships/hyperlink" Target="https://www.energymadeeasy.gov.au/plan?id=SIM61648MRE2&amp;postcode=2780" TargetMode="External"/><Relationship Id="rId52" Type="http://schemas.openxmlformats.org/officeDocument/2006/relationships/hyperlink" Target="https://www.energymadeeasy.gov.au/plan?id=DOD13818MRE&amp;postcode=2780" TargetMode="External"/><Relationship Id="rId60" Type="http://schemas.openxmlformats.org/officeDocument/2006/relationships/hyperlink" Target="https://www.dcpowerco.com.au/wp-content/uploads/2019/06/DCP-EN-90701-MR.pdf" TargetMode="External"/></Relationships>
</file>

<file path=xl/worksheets/_rels/sheet46.xml.rels><?xml version="1.0" encoding="UTF-8" standalone="yes"?>
<Relationships xmlns="http://schemas.openxmlformats.org/package/2006/relationships"><Relationship Id="rId8" Type="http://schemas.openxmlformats.org/officeDocument/2006/relationships/hyperlink" Target="https://s3-ap-southeast-2.amazonaws.com/psau-wordpress/wp-content/uploads/2019/07/12132300/PSH-ES-90701-MR.pdf" TargetMode="External"/><Relationship Id="rId3" Type="http://schemas.openxmlformats.org/officeDocument/2006/relationships/hyperlink" Target="https://www.energymadeeasy.gov.au/offer/911817?postcode=2644" TargetMode="External"/><Relationship Id="rId7" Type="http://schemas.openxmlformats.org/officeDocument/2006/relationships/hyperlink" Target="https://s3-ap-southeast-2.amazonaws.com/psau-wordpress/wp-content/uploads/2019/07/12132300/PSH-ES-90701-MR.pdf" TargetMode="External"/><Relationship Id="rId12" Type="http://schemas.openxmlformats.org/officeDocument/2006/relationships/hyperlink" Target="https://www.energymadeeasy.gov.au/offer/930651?postcode=2644" TargetMode="External"/><Relationship Id="rId2" Type="http://schemas.openxmlformats.org/officeDocument/2006/relationships/hyperlink" Target="https://www.energymadeeasy.gov.au/offer/911808?postcode=2644" TargetMode="External"/><Relationship Id="rId1" Type="http://schemas.openxmlformats.org/officeDocument/2006/relationships/hyperlink" Target="https://www.energymadeeasy.gov.au/offer/911809?postcode=2644" TargetMode="External"/><Relationship Id="rId6" Type="http://schemas.openxmlformats.org/officeDocument/2006/relationships/hyperlink" Target="https://www.energymadeeasy.gov.au/offer/927405/print?postcode=2644&amp;fuelType=E&amp;distributor-E=40" TargetMode="External"/><Relationship Id="rId11" Type="http://schemas.openxmlformats.org/officeDocument/2006/relationships/hyperlink" Target="https://www.energymadeeasy.gov.au/offer/930641?postcode=2644" TargetMode="External"/><Relationship Id="rId5" Type="http://schemas.openxmlformats.org/officeDocument/2006/relationships/hyperlink" Target="https://www.energymadeeasy.gov.au/offer/927296/print?postcode=2644&amp;fuelType=E&amp;distributor-E=40" TargetMode="External"/><Relationship Id="rId10" Type="http://schemas.openxmlformats.org/officeDocument/2006/relationships/hyperlink" Target="https://www.energymadeeasy.gov.au/offer/930642?postcode=2644" TargetMode="External"/><Relationship Id="rId4" Type="http://schemas.openxmlformats.org/officeDocument/2006/relationships/hyperlink" Target="https://www.energymadeeasy.gov.au/offer/927297/print?postcode=2644&amp;fuelType=E&amp;distributor-E=40" TargetMode="External"/><Relationship Id="rId9" Type="http://schemas.openxmlformats.org/officeDocument/2006/relationships/hyperlink" Target="https://s3-ap-southeast-2.amazonaws.com/psau-wordpress/wp-content/uploads/2019/07/12132300/PSH-ES-90701-MR.pdf" TargetMode="External"/></Relationships>
</file>

<file path=xl/worksheets/_rels/sheet47.xml.rels><?xml version="1.0" encoding="UTF-8" standalone="yes"?>
<Relationships xmlns="http://schemas.openxmlformats.org/package/2006/relationships"><Relationship Id="rId8" Type="http://schemas.openxmlformats.org/officeDocument/2006/relationships/hyperlink" Target="https://uploads-ssl.webflow.com/5be398fec98f64eddec9df1c/5be398fec98f645091c9df5e_LCL711478MR_CZ5.pdf" TargetMode="External"/><Relationship Id="rId13" Type="http://schemas.openxmlformats.org/officeDocument/2006/relationships/hyperlink" Target="https://www.energymadeeasy.gov.au/offer/922990?utm_source=amaysim+Energy&amp;utm_campaign=bpi-retailer&amp;utm_medium=retailer&amp;postcode=2000" TargetMode="External"/><Relationship Id="rId3" Type="http://schemas.openxmlformats.org/officeDocument/2006/relationships/hyperlink" Target="https://www.energymadeeasy.gov.au/offer/927413/print?postcode=2000&amp;fuelType=E&amp;distributor-E=11" TargetMode="External"/><Relationship Id="rId7" Type="http://schemas.openxmlformats.org/officeDocument/2006/relationships/hyperlink" Target="https://www.dcpowerco.com.au/wp-content/uploads/2019/06/DCP-AG-90701-MR.pdf" TargetMode="External"/><Relationship Id="rId12" Type="http://schemas.openxmlformats.org/officeDocument/2006/relationships/hyperlink" Target="https://www.energymadeeasy.gov.au/offer/982052?postcode=2000" TargetMode="External"/><Relationship Id="rId2" Type="http://schemas.openxmlformats.org/officeDocument/2006/relationships/hyperlink" Target="https://www.energymadeeasy.gov.au/offer/927299/print?postcode=2000&amp;fuelType=E&amp;distributor-E=11" TargetMode="External"/><Relationship Id="rId1" Type="http://schemas.openxmlformats.org/officeDocument/2006/relationships/hyperlink" Target="https://www.energymadeeasy.gov.au/offer/927298/print?postcode=2000&amp;fuelType=E&amp;distributor-E=11" TargetMode="External"/><Relationship Id="rId6" Type="http://schemas.openxmlformats.org/officeDocument/2006/relationships/hyperlink" Target="https://s3-ap-southeast-2.amazonaws.com/psau-wordpress/wp-content/uploads/2019/06/30204341/PSH-AG-90701-MR.pdf" TargetMode="External"/><Relationship Id="rId11" Type="http://schemas.openxmlformats.org/officeDocument/2006/relationships/hyperlink" Target="https://www.energymadeeasy.gov.au/offer/930647?postcode=2000" TargetMode="External"/><Relationship Id="rId5" Type="http://schemas.openxmlformats.org/officeDocument/2006/relationships/hyperlink" Target="https://s3-ap-southeast-2.amazonaws.com/psau-wordpress/wp-content/uploads/2019/06/30204341/PSH-AG-90701-MR.pdf" TargetMode="External"/><Relationship Id="rId15" Type="http://schemas.openxmlformats.org/officeDocument/2006/relationships/hyperlink" Target="https://www.energymadeeasy.gov.au/offer/923292?utm_source=amaysim+Energy&amp;utm_campaign=bpi-retailer&amp;utm_medium=retailer&amp;postcode=2000" TargetMode="External"/><Relationship Id="rId10" Type="http://schemas.openxmlformats.org/officeDocument/2006/relationships/hyperlink" Target="https://www.energymadeeasy.gov.au/offer/930637?postcode=2000" TargetMode="External"/><Relationship Id="rId4" Type="http://schemas.openxmlformats.org/officeDocument/2006/relationships/hyperlink" Target="https://s3-ap-southeast-2.amazonaws.com/psau-wordpress/wp-content/uploads/2019/06/30204341/PSH-AG-90701-MR.pdf" TargetMode="External"/><Relationship Id="rId9" Type="http://schemas.openxmlformats.org/officeDocument/2006/relationships/hyperlink" Target="https://www.energymadeeasy.gov.au/offer/930638?postcode=2000" TargetMode="External"/><Relationship Id="rId14" Type="http://schemas.openxmlformats.org/officeDocument/2006/relationships/hyperlink" Target="https://www.energymadeeasy.gov.au/offer/922987?utm_source=amaysim+Energy&amp;utm_campaign=bpi-retailer&amp;utm_medium=retailer&amp;postcode=2000" TargetMode="External"/></Relationships>
</file>

<file path=xl/worksheets/_rels/sheet48.xml.rels><?xml version="1.0" encoding="UTF-8" standalone="yes"?>
<Relationships xmlns="http://schemas.openxmlformats.org/package/2006/relationships"><Relationship Id="rId8" Type="http://schemas.openxmlformats.org/officeDocument/2006/relationships/hyperlink" Target="https://s3-ap-southeast-2.amazonaws.com/psau-wordpress/wp-content/uploads/2019/06/30205755/PSH-EN-90701-MR.pdf" TargetMode="External"/><Relationship Id="rId13" Type="http://schemas.openxmlformats.org/officeDocument/2006/relationships/hyperlink" Target="https://www.energymadeeasy.gov.au/offer/982100?postcode=2780" TargetMode="External"/><Relationship Id="rId3" Type="http://schemas.openxmlformats.org/officeDocument/2006/relationships/hyperlink" Target="https://www.energymadeeasy.gov.au/offer/911812?postcode=2780" TargetMode="External"/><Relationship Id="rId7" Type="http://schemas.openxmlformats.org/officeDocument/2006/relationships/hyperlink" Target="https://s3-ap-southeast-2.amazonaws.com/psau-wordpress/wp-content/uploads/2019/06/30205755/PSH-EN-90701-MR.pdf" TargetMode="External"/><Relationship Id="rId12" Type="http://schemas.openxmlformats.org/officeDocument/2006/relationships/hyperlink" Target="https://www.energymadeeasy.gov.au/offer/930649?postcode=2780" TargetMode="External"/><Relationship Id="rId2" Type="http://schemas.openxmlformats.org/officeDocument/2006/relationships/hyperlink" Target="https://www.energymadeeasy.gov.au/offer/911821?postcode=2780" TargetMode="External"/><Relationship Id="rId16" Type="http://schemas.openxmlformats.org/officeDocument/2006/relationships/hyperlink" Target="https://www.energymadeeasy.gov.au/offer/923295?utm_source=amaysim+Energy&amp;utm_campaign=bpi-retailer&amp;utm_medium=retailer&amp;postcode=2541" TargetMode="External"/><Relationship Id="rId1" Type="http://schemas.openxmlformats.org/officeDocument/2006/relationships/hyperlink" Target="https://www.energymadeeasy.gov.au/offer/911813?postcode=2780" TargetMode="External"/><Relationship Id="rId6" Type="http://schemas.openxmlformats.org/officeDocument/2006/relationships/hyperlink" Target="https://www.energymadeeasy.gov.au/offer/927409/print?postcode=2780&amp;fuelType=E&amp;distributor-E=13" TargetMode="External"/><Relationship Id="rId11" Type="http://schemas.openxmlformats.org/officeDocument/2006/relationships/hyperlink" Target="https://www.energymadeeasy.gov.au/offer/930639?postcode=2541" TargetMode="External"/><Relationship Id="rId5" Type="http://schemas.openxmlformats.org/officeDocument/2006/relationships/hyperlink" Target="https://www.energymadeeasy.gov.au/offer/927292/print?postcode=2780&amp;fuelType=E&amp;distributor-E=13" TargetMode="External"/><Relationship Id="rId15" Type="http://schemas.openxmlformats.org/officeDocument/2006/relationships/hyperlink" Target="https://www.energymadeeasy.gov.au/offer/923002?utm_source=amaysim+Energy&amp;utm_campaign=bpi-retailer&amp;utm_medium=retailer&amp;postcode=2541" TargetMode="External"/><Relationship Id="rId10" Type="http://schemas.openxmlformats.org/officeDocument/2006/relationships/hyperlink" Target="https://www.energymadeeasy.gov.au/offer/930640?postcode=2541" TargetMode="External"/><Relationship Id="rId4" Type="http://schemas.openxmlformats.org/officeDocument/2006/relationships/hyperlink" Target="https://www.energymadeeasy.gov.au/offer/927293/print?postcode=2780&amp;fuelType=E&amp;distributor-E=13" TargetMode="External"/><Relationship Id="rId9" Type="http://schemas.openxmlformats.org/officeDocument/2006/relationships/hyperlink" Target="https://s3-ap-southeast-2.amazonaws.com/psau-wordpress/wp-content/uploads/2019/06/30205755/PSH-EN-90701-MR.pdf" TargetMode="External"/><Relationship Id="rId14" Type="http://schemas.openxmlformats.org/officeDocument/2006/relationships/hyperlink" Target="https://www.energymadeeasy.gov.au/offer/922993?utm_source=amaysim+Energy&amp;utm_campaign=bpi-retailer&amp;utm_medium=retailer&amp;postcode=2541" TargetMode="Externa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I345"/>
  <sheetViews>
    <sheetView showGridLines="0" tabSelected="1" workbookViewId="0">
      <selection activeCell="A6" sqref="A6"/>
    </sheetView>
  </sheetViews>
  <sheetFormatPr defaultColWidth="10.84375" defaultRowHeight="13.5" x14ac:dyDescent="0.3"/>
  <cols>
    <col min="1" max="1" width="17.69140625" style="178" customWidth="1"/>
    <col min="2" max="2" width="16.84375" style="178" customWidth="1"/>
    <col min="3" max="3" width="14.3046875" style="178" customWidth="1"/>
    <col min="4" max="4" width="11.84375" style="178" customWidth="1"/>
    <col min="5" max="6" width="10.84375" style="178"/>
    <col min="7" max="7" width="2.15234375" style="178" customWidth="1"/>
    <col min="8" max="8" width="11.84375" style="177" customWidth="1"/>
    <col min="9" max="11" width="10.84375" style="178"/>
    <col min="12" max="12" width="10.84375" style="4"/>
    <col min="13" max="13" width="19.84375" style="4" bestFit="1" customWidth="1"/>
    <col min="14" max="16" width="10.84375" style="4"/>
    <col min="17" max="17" width="14.4609375" style="4" customWidth="1"/>
    <col min="18" max="20" width="10.84375" style="4"/>
    <col min="21" max="21" width="16.15234375" style="4" customWidth="1"/>
    <col min="22" max="16384" width="10.84375" style="4"/>
  </cols>
  <sheetData>
    <row r="1" spans="1:35" ht="14.5" thickBot="1" x14ac:dyDescent="0.35">
      <c r="A1" s="168" t="s">
        <v>1545</v>
      </c>
      <c r="B1" s="168"/>
      <c r="C1" s="168"/>
      <c r="D1" s="168"/>
      <c r="E1" s="169"/>
      <c r="F1" s="169"/>
      <c r="G1" s="170"/>
      <c r="H1" s="171"/>
      <c r="I1" s="170"/>
      <c r="J1" s="170"/>
      <c r="K1" s="170"/>
      <c r="L1" s="272"/>
      <c r="M1" s="272"/>
      <c r="N1" s="272"/>
      <c r="O1" s="272"/>
      <c r="P1" s="272"/>
      <c r="Q1" s="272"/>
      <c r="R1" s="272"/>
      <c r="S1" s="272"/>
      <c r="T1" s="272"/>
      <c r="U1" s="272"/>
      <c r="V1" s="272"/>
      <c r="W1" s="272"/>
      <c r="X1" s="272"/>
      <c r="Y1" s="272"/>
      <c r="Z1" s="272"/>
      <c r="AA1" s="272"/>
      <c r="AB1" s="272"/>
      <c r="AC1" s="272"/>
      <c r="AD1" s="272"/>
      <c r="AE1" s="272"/>
      <c r="AF1" s="272"/>
      <c r="AG1" s="272"/>
      <c r="AH1" s="272"/>
      <c r="AI1" s="272"/>
    </row>
    <row r="2" spans="1:35" ht="14" x14ac:dyDescent="0.3">
      <c r="A2" s="168" t="s">
        <v>69</v>
      </c>
      <c r="B2" s="168"/>
      <c r="C2" s="168"/>
      <c r="D2" s="168"/>
      <c r="E2" s="169"/>
      <c r="F2" s="169"/>
      <c r="G2" s="170"/>
      <c r="H2" s="171"/>
      <c r="I2" s="170"/>
      <c r="J2" s="170"/>
      <c r="K2" s="170"/>
      <c r="L2" s="272"/>
      <c r="M2" s="272"/>
      <c r="N2" s="272"/>
      <c r="O2" s="589" t="s">
        <v>381</v>
      </c>
      <c r="P2" s="590"/>
      <c r="Q2" s="590"/>
      <c r="R2" s="590"/>
      <c r="S2" s="5"/>
      <c r="T2" s="5"/>
      <c r="U2" s="6"/>
      <c r="V2" s="272"/>
      <c r="W2" s="272"/>
      <c r="X2" s="272"/>
      <c r="Y2" s="272"/>
      <c r="Z2" s="272"/>
      <c r="AA2" s="272"/>
      <c r="AB2" s="272"/>
      <c r="AC2" s="272"/>
      <c r="AD2" s="272"/>
      <c r="AE2" s="272"/>
      <c r="AF2" s="272"/>
      <c r="AG2" s="272"/>
      <c r="AH2" s="272"/>
      <c r="AI2" s="272"/>
    </row>
    <row r="3" spans="1:35" ht="14" x14ac:dyDescent="0.3">
      <c r="A3" s="172" t="s">
        <v>1546</v>
      </c>
      <c r="B3" s="172"/>
      <c r="C3" s="172"/>
      <c r="D3" s="172"/>
      <c r="E3" s="172"/>
      <c r="F3" s="173"/>
      <c r="G3" s="170"/>
      <c r="H3" s="171"/>
      <c r="I3" s="170"/>
      <c r="J3" s="170"/>
      <c r="K3" s="170"/>
      <c r="L3" s="272"/>
      <c r="M3" s="272"/>
      <c r="N3" s="272"/>
      <c r="O3" s="586" t="s">
        <v>70</v>
      </c>
      <c r="P3" s="587"/>
      <c r="Q3" s="587"/>
      <c r="R3" s="587"/>
      <c r="S3" s="587"/>
      <c r="T3" s="587"/>
      <c r="U3" s="588"/>
      <c r="V3" s="272"/>
      <c r="W3" s="272"/>
      <c r="X3" s="272"/>
      <c r="Y3" s="272"/>
      <c r="Z3" s="272"/>
      <c r="AA3" s="272"/>
      <c r="AB3" s="272"/>
      <c r="AC3" s="272"/>
      <c r="AD3" s="272"/>
      <c r="AE3" s="272"/>
      <c r="AF3" s="272"/>
      <c r="AG3" s="272"/>
      <c r="AH3" s="272"/>
      <c r="AI3" s="272"/>
    </row>
    <row r="4" spans="1:35" x14ac:dyDescent="0.3">
      <c r="A4" s="169"/>
      <c r="B4" s="169"/>
      <c r="C4" s="169"/>
      <c r="D4" s="169"/>
      <c r="E4" s="169"/>
      <c r="F4" s="170"/>
      <c r="G4" s="170"/>
      <c r="H4" s="171"/>
      <c r="I4" s="170"/>
      <c r="J4" s="170"/>
      <c r="K4" s="170"/>
      <c r="L4" s="272"/>
      <c r="M4" s="272"/>
      <c r="N4" s="272"/>
      <c r="O4" s="586" t="s">
        <v>71</v>
      </c>
      <c r="P4" s="587"/>
      <c r="Q4" s="587"/>
      <c r="R4" s="587"/>
      <c r="S4" s="587"/>
      <c r="T4" s="587"/>
      <c r="U4" s="588"/>
      <c r="V4" s="272"/>
      <c r="W4" s="272"/>
      <c r="X4" s="272"/>
      <c r="Y4" s="272"/>
      <c r="Z4" s="272"/>
      <c r="AA4" s="272"/>
      <c r="AB4" s="272"/>
      <c r="AC4" s="272"/>
      <c r="AD4" s="272"/>
      <c r="AE4" s="272"/>
      <c r="AF4" s="272"/>
      <c r="AG4" s="272"/>
      <c r="AH4" s="272"/>
      <c r="AI4" s="272"/>
    </row>
    <row r="5" spans="1:35" x14ac:dyDescent="0.3">
      <c r="A5" s="170"/>
      <c r="B5" s="170"/>
      <c r="C5" s="170"/>
      <c r="D5" s="170"/>
      <c r="E5" s="170"/>
      <c r="F5" s="170"/>
      <c r="G5" s="170"/>
      <c r="H5" s="171"/>
      <c r="I5" s="170"/>
      <c r="J5" s="170"/>
      <c r="K5" s="170"/>
      <c r="L5" s="272"/>
      <c r="M5" s="272"/>
      <c r="N5" s="272"/>
      <c r="O5" s="586" t="s">
        <v>23</v>
      </c>
      <c r="P5" s="587"/>
      <c r="Q5" s="587"/>
      <c r="R5" s="587"/>
      <c r="S5" s="587"/>
      <c r="T5" s="587"/>
      <c r="U5" s="588"/>
      <c r="V5" s="272"/>
      <c r="W5" s="272"/>
      <c r="X5" s="272"/>
      <c r="Y5" s="272"/>
      <c r="Z5" s="272"/>
      <c r="AA5" s="272"/>
      <c r="AB5" s="272"/>
      <c r="AC5" s="272"/>
      <c r="AD5" s="272"/>
      <c r="AE5" s="272"/>
      <c r="AF5" s="272"/>
      <c r="AG5" s="272"/>
      <c r="AH5" s="272"/>
      <c r="AI5" s="272"/>
    </row>
    <row r="6" spans="1:35" ht="14.5" thickBot="1" x14ac:dyDescent="0.35">
      <c r="A6" s="174" t="s">
        <v>516</v>
      </c>
      <c r="B6" s="174"/>
      <c r="C6" s="167"/>
      <c r="D6" s="167"/>
      <c r="E6" s="167"/>
      <c r="F6" s="175"/>
      <c r="G6" s="175"/>
      <c r="H6" s="171"/>
      <c r="I6" s="170"/>
      <c r="J6" s="170"/>
      <c r="K6" s="170"/>
      <c r="L6" s="272"/>
      <c r="M6" s="272"/>
      <c r="N6" s="272"/>
      <c r="O6" s="591" t="s">
        <v>24</v>
      </c>
      <c r="P6" s="592"/>
      <c r="Q6" s="592"/>
      <c r="R6" s="592"/>
      <c r="S6" s="592"/>
      <c r="T6" s="274"/>
      <c r="U6" s="7"/>
      <c r="V6" s="272"/>
      <c r="W6" s="272"/>
      <c r="X6" s="272"/>
      <c r="Y6" s="272"/>
      <c r="Z6" s="272"/>
      <c r="AA6" s="272"/>
      <c r="AB6" s="272"/>
      <c r="AC6" s="272"/>
      <c r="AD6" s="272"/>
      <c r="AE6" s="272"/>
      <c r="AF6" s="272"/>
      <c r="AG6" s="272"/>
      <c r="AH6" s="272"/>
      <c r="AI6" s="272"/>
    </row>
    <row r="7" spans="1:35" ht="14" x14ac:dyDescent="0.3">
      <c r="A7" s="167" t="s">
        <v>318</v>
      </c>
      <c r="B7" s="167"/>
      <c r="C7" s="167"/>
      <c r="D7" s="167"/>
      <c r="E7" s="167"/>
      <c r="F7" s="167"/>
      <c r="G7" s="167"/>
      <c r="H7" s="171"/>
      <c r="I7" s="170"/>
      <c r="J7" s="183" t="s">
        <v>464</v>
      </c>
      <c r="K7" s="184"/>
      <c r="L7" s="272"/>
      <c r="M7" s="81" t="s">
        <v>38</v>
      </c>
      <c r="N7" s="272"/>
      <c r="O7" s="272"/>
      <c r="P7" s="272"/>
      <c r="Q7" s="272"/>
      <c r="R7" s="272"/>
      <c r="S7" s="272"/>
      <c r="T7" s="272"/>
      <c r="U7" s="272"/>
      <c r="V7" s="272"/>
      <c r="W7" s="272"/>
      <c r="X7" s="272"/>
      <c r="Y7" s="272"/>
      <c r="Z7" s="272"/>
      <c r="AA7" s="272"/>
      <c r="AB7" s="272"/>
      <c r="AC7" s="272"/>
      <c r="AD7" s="272"/>
      <c r="AE7" s="272"/>
      <c r="AF7" s="272"/>
      <c r="AG7" s="272"/>
      <c r="AH7" s="272"/>
      <c r="AI7" s="272"/>
    </row>
    <row r="8" spans="1:35" ht="14.5" thickBot="1" x14ac:dyDescent="0.35">
      <c r="A8" s="167" t="s">
        <v>25</v>
      </c>
      <c r="B8" s="167"/>
      <c r="C8" s="167"/>
      <c r="D8" s="167"/>
      <c r="E8" s="167"/>
      <c r="F8" s="167"/>
      <c r="G8" s="167"/>
      <c r="H8" s="171"/>
      <c r="I8" s="170"/>
      <c r="J8" s="578" t="s">
        <v>736</v>
      </c>
      <c r="K8" s="275"/>
      <c r="L8" s="272"/>
      <c r="M8" s="531" t="s">
        <v>1544</v>
      </c>
      <c r="N8" s="272"/>
      <c r="O8" s="272"/>
      <c r="P8" s="272"/>
      <c r="Q8" s="272"/>
      <c r="R8" s="272"/>
      <c r="S8" s="272"/>
      <c r="T8" s="272"/>
      <c r="U8" s="272"/>
      <c r="V8" s="272"/>
      <c r="W8" s="272"/>
      <c r="X8" s="272"/>
      <c r="Y8" s="272"/>
      <c r="Z8" s="272"/>
      <c r="AA8" s="272"/>
      <c r="AB8" s="272"/>
      <c r="AC8" s="272"/>
      <c r="AD8" s="272"/>
      <c r="AE8" s="272"/>
      <c r="AF8" s="272"/>
      <c r="AG8" s="272"/>
      <c r="AH8" s="272"/>
      <c r="AI8" s="272"/>
    </row>
    <row r="9" spans="1:35" ht="14" x14ac:dyDescent="0.3">
      <c r="A9" s="167" t="s">
        <v>26</v>
      </c>
      <c r="B9" s="167"/>
      <c r="C9" s="167"/>
      <c r="D9" s="167"/>
      <c r="E9" s="167"/>
      <c r="F9" s="167"/>
      <c r="G9" s="167"/>
      <c r="H9" s="171"/>
      <c r="I9" s="170"/>
      <c r="J9" s="578" t="s">
        <v>216</v>
      </c>
      <c r="K9" s="275"/>
      <c r="L9" s="272"/>
      <c r="M9" s="521" t="s">
        <v>1536</v>
      </c>
      <c r="N9" s="272"/>
      <c r="O9" s="273" t="s">
        <v>453</v>
      </c>
      <c r="P9" s="5"/>
      <c r="Q9" s="5"/>
      <c r="R9" s="5"/>
      <c r="S9" s="8"/>
      <c r="T9" s="8"/>
      <c r="U9" s="8"/>
      <c r="V9" s="8"/>
      <c r="W9" s="9"/>
      <c r="X9" s="272"/>
      <c r="Y9" s="272"/>
      <c r="Z9" s="272"/>
      <c r="AA9" s="272"/>
      <c r="AB9" s="272"/>
      <c r="AC9" s="272"/>
      <c r="AD9" s="272"/>
      <c r="AE9" s="272"/>
      <c r="AF9" s="272"/>
      <c r="AG9" s="272"/>
      <c r="AH9" s="272"/>
      <c r="AI9" s="272"/>
    </row>
    <row r="10" spans="1:35" ht="14" x14ac:dyDescent="0.3">
      <c r="A10" s="167" t="s">
        <v>162</v>
      </c>
      <c r="B10" s="167"/>
      <c r="C10" s="167"/>
      <c r="D10" s="167"/>
      <c r="E10" s="167"/>
      <c r="F10" s="167"/>
      <c r="G10" s="175"/>
      <c r="H10" s="171"/>
      <c r="I10" s="170"/>
      <c r="J10" s="578" t="s">
        <v>51</v>
      </c>
      <c r="K10" s="275"/>
      <c r="L10" s="272"/>
      <c r="M10" s="382" t="s">
        <v>1015</v>
      </c>
      <c r="N10" s="272"/>
      <c r="O10" s="586" t="s">
        <v>76</v>
      </c>
      <c r="P10" s="587"/>
      <c r="Q10" s="587"/>
      <c r="R10" s="587"/>
      <c r="S10" s="587"/>
      <c r="T10" s="587"/>
      <c r="U10" s="587"/>
      <c r="V10" s="587"/>
      <c r="W10" s="588"/>
      <c r="X10" s="272"/>
      <c r="Y10" s="272"/>
      <c r="Z10" s="272"/>
      <c r="AA10" s="272"/>
      <c r="AB10" s="272"/>
      <c r="AC10" s="272"/>
      <c r="AD10" s="272"/>
      <c r="AE10" s="272"/>
      <c r="AF10" s="272"/>
      <c r="AG10" s="272"/>
      <c r="AH10" s="272"/>
      <c r="AI10" s="272"/>
    </row>
    <row r="11" spans="1:35" ht="14" x14ac:dyDescent="0.3">
      <c r="A11" s="167"/>
      <c r="B11" s="167"/>
      <c r="C11" s="167"/>
      <c r="D11" s="167"/>
      <c r="E11" s="167"/>
      <c r="F11" s="175"/>
      <c r="G11" s="175"/>
      <c r="H11" s="171"/>
      <c r="I11" s="170"/>
      <c r="J11" s="578" t="s">
        <v>59</v>
      </c>
      <c r="K11" s="275"/>
      <c r="L11" s="272"/>
      <c r="M11" s="245" t="s">
        <v>865</v>
      </c>
      <c r="N11" s="272"/>
      <c r="O11" s="586" t="s">
        <v>77</v>
      </c>
      <c r="P11" s="587"/>
      <c r="Q11" s="587"/>
      <c r="R11" s="587"/>
      <c r="S11" s="587"/>
      <c r="T11" s="587"/>
      <c r="U11" s="587"/>
      <c r="V11" s="587"/>
      <c r="W11" s="588"/>
      <c r="X11" s="272"/>
      <c r="Y11" s="272"/>
      <c r="Z11" s="272"/>
      <c r="AA11" s="272"/>
      <c r="AB11" s="272"/>
      <c r="AC11" s="272"/>
      <c r="AD11" s="272"/>
      <c r="AE11" s="272"/>
      <c r="AF11" s="272"/>
      <c r="AG11" s="272"/>
      <c r="AH11" s="272"/>
      <c r="AI11" s="272"/>
    </row>
    <row r="12" spans="1:35" ht="14" x14ac:dyDescent="0.3">
      <c r="A12" s="174" t="s">
        <v>78</v>
      </c>
      <c r="B12" s="174"/>
      <c r="C12" s="174"/>
      <c r="D12" s="174"/>
      <c r="E12" s="174"/>
      <c r="F12" s="174"/>
      <c r="G12" s="174"/>
      <c r="H12" s="174"/>
      <c r="I12" s="170"/>
      <c r="J12" s="578" t="s">
        <v>61</v>
      </c>
      <c r="K12" s="275"/>
      <c r="L12" s="272"/>
      <c r="M12" s="198" t="s">
        <v>737</v>
      </c>
      <c r="N12" s="272"/>
      <c r="O12" s="586" t="s">
        <v>79</v>
      </c>
      <c r="P12" s="587"/>
      <c r="Q12" s="587"/>
      <c r="R12" s="587"/>
      <c r="S12" s="587"/>
      <c r="T12" s="587"/>
      <c r="U12" s="587"/>
      <c r="V12" s="587"/>
      <c r="W12" s="588"/>
      <c r="X12" s="272"/>
      <c r="Y12" s="272"/>
      <c r="Z12" s="272"/>
      <c r="AA12" s="272"/>
      <c r="AB12" s="272"/>
      <c r="AC12" s="272"/>
      <c r="AD12" s="272"/>
      <c r="AE12" s="272"/>
      <c r="AF12" s="272"/>
      <c r="AG12" s="272"/>
      <c r="AH12" s="272"/>
      <c r="AI12" s="272"/>
    </row>
    <row r="13" spans="1:35" ht="14" x14ac:dyDescent="0.3">
      <c r="A13" s="167"/>
      <c r="B13" s="167"/>
      <c r="C13" s="167"/>
      <c r="D13" s="167"/>
      <c r="E13" s="167"/>
      <c r="F13" s="175"/>
      <c r="G13" s="175"/>
      <c r="H13" s="171"/>
      <c r="I13" s="170"/>
      <c r="J13" s="578" t="s">
        <v>64</v>
      </c>
      <c r="K13" s="275"/>
      <c r="L13" s="272"/>
      <c r="M13" s="182" t="s">
        <v>735</v>
      </c>
      <c r="N13" s="272"/>
      <c r="O13" s="586" t="s">
        <v>80</v>
      </c>
      <c r="P13" s="587"/>
      <c r="Q13" s="587"/>
      <c r="R13" s="587"/>
      <c r="S13" s="587"/>
      <c r="T13" s="587"/>
      <c r="U13" s="587"/>
      <c r="V13" s="587"/>
      <c r="W13" s="588"/>
      <c r="X13" s="272"/>
      <c r="Y13" s="272"/>
      <c r="Z13" s="272"/>
      <c r="AA13" s="272"/>
      <c r="AB13" s="272"/>
      <c r="AC13" s="272"/>
      <c r="AD13" s="272"/>
      <c r="AE13" s="272"/>
      <c r="AF13" s="272"/>
      <c r="AG13" s="272"/>
      <c r="AH13" s="272"/>
      <c r="AI13" s="272"/>
    </row>
    <row r="14" spans="1:35" ht="14" x14ac:dyDescent="0.3">
      <c r="A14" s="152" t="s">
        <v>524</v>
      </c>
      <c r="B14" s="161"/>
      <c r="C14" s="162"/>
      <c r="D14" s="162"/>
      <c r="E14" s="162"/>
      <c r="F14" s="163"/>
      <c r="G14" s="165"/>
      <c r="H14" s="164"/>
      <c r="I14" s="165"/>
      <c r="J14" s="578" t="s">
        <v>12</v>
      </c>
      <c r="K14" s="275"/>
      <c r="L14" s="272"/>
      <c r="M14" s="82" t="s">
        <v>39</v>
      </c>
      <c r="N14" s="272"/>
      <c r="O14" s="586" t="s">
        <v>81</v>
      </c>
      <c r="P14" s="587"/>
      <c r="Q14" s="587"/>
      <c r="R14" s="587"/>
      <c r="S14" s="587"/>
      <c r="T14" s="587"/>
      <c r="U14" s="587"/>
      <c r="V14" s="587"/>
      <c r="W14" s="588"/>
      <c r="X14" s="272"/>
      <c r="Y14" s="272"/>
      <c r="Z14" s="272"/>
      <c r="AA14" s="272"/>
      <c r="AB14" s="272"/>
      <c r="AC14" s="272"/>
      <c r="AD14" s="272"/>
      <c r="AE14" s="272"/>
      <c r="AF14" s="272"/>
      <c r="AG14" s="272"/>
      <c r="AH14" s="272"/>
      <c r="AI14" s="272"/>
    </row>
    <row r="15" spans="1:35" ht="14" x14ac:dyDescent="0.3">
      <c r="A15" s="153" t="s">
        <v>1548</v>
      </c>
      <c r="B15" s="162"/>
      <c r="C15" s="162"/>
      <c r="D15" s="162"/>
      <c r="E15" s="162"/>
      <c r="F15" s="163"/>
      <c r="G15" s="165"/>
      <c r="H15" s="164"/>
      <c r="I15" s="165"/>
      <c r="J15" s="578" t="s">
        <v>14</v>
      </c>
      <c r="K15" s="275"/>
      <c r="L15" s="272"/>
      <c r="M15" s="83" t="s">
        <v>10</v>
      </c>
      <c r="N15" s="272"/>
      <c r="O15" s="586" t="s">
        <v>35</v>
      </c>
      <c r="P15" s="587"/>
      <c r="Q15" s="587"/>
      <c r="R15" s="587"/>
      <c r="S15" s="587"/>
      <c r="T15" s="587"/>
      <c r="U15" s="587"/>
      <c r="V15" s="587"/>
      <c r="W15" s="588"/>
      <c r="X15" s="272"/>
      <c r="Y15" s="272"/>
      <c r="Z15" s="272"/>
      <c r="AA15" s="272"/>
      <c r="AB15" s="272"/>
      <c r="AC15" s="272"/>
      <c r="AD15" s="272"/>
      <c r="AE15" s="272"/>
      <c r="AF15" s="272"/>
      <c r="AG15" s="272"/>
      <c r="AH15" s="272"/>
      <c r="AI15" s="272"/>
    </row>
    <row r="16" spans="1:35" ht="14" x14ac:dyDescent="0.3">
      <c r="A16" s="153" t="s">
        <v>1593</v>
      </c>
      <c r="B16" s="162"/>
      <c r="C16" s="162"/>
      <c r="D16" s="162"/>
      <c r="E16" s="162"/>
      <c r="F16" s="163"/>
      <c r="G16" s="165"/>
      <c r="H16" s="164"/>
      <c r="I16" s="165"/>
      <c r="J16" s="578" t="s">
        <v>335</v>
      </c>
      <c r="K16" s="275"/>
      <c r="L16" s="272"/>
      <c r="M16" s="84" t="s">
        <v>50</v>
      </c>
      <c r="N16" s="272"/>
      <c r="O16" s="586" t="s">
        <v>36</v>
      </c>
      <c r="P16" s="587"/>
      <c r="Q16" s="587"/>
      <c r="R16" s="587"/>
      <c r="S16" s="587"/>
      <c r="T16" s="587"/>
      <c r="U16" s="587"/>
      <c r="V16" s="587"/>
      <c r="W16" s="588"/>
      <c r="X16" s="272"/>
      <c r="Y16" s="272"/>
      <c r="Z16" s="272"/>
      <c r="AA16" s="272"/>
      <c r="AB16" s="272"/>
      <c r="AC16" s="272"/>
      <c r="AD16" s="272"/>
      <c r="AE16" s="272"/>
      <c r="AF16" s="272"/>
      <c r="AG16" s="272"/>
      <c r="AH16" s="272"/>
      <c r="AI16" s="272"/>
    </row>
    <row r="17" spans="1:35" ht="14.5" thickBot="1" x14ac:dyDescent="0.35">
      <c r="A17" s="153" t="s">
        <v>1594</v>
      </c>
      <c r="B17" s="162"/>
      <c r="C17" s="162"/>
      <c r="D17" s="162"/>
      <c r="E17" s="162"/>
      <c r="F17" s="163"/>
      <c r="G17" s="165"/>
      <c r="H17" s="164"/>
      <c r="I17" s="165"/>
      <c r="J17" s="578" t="s">
        <v>15</v>
      </c>
      <c r="K17" s="275"/>
      <c r="L17" s="272"/>
      <c r="M17" s="85" t="s">
        <v>52</v>
      </c>
      <c r="N17" s="272"/>
      <c r="O17" s="595" t="s">
        <v>37</v>
      </c>
      <c r="P17" s="596"/>
      <c r="Q17" s="596"/>
      <c r="R17" s="596"/>
      <c r="S17" s="596"/>
      <c r="T17" s="271"/>
      <c r="U17" s="271"/>
      <c r="V17" s="271"/>
      <c r="W17" s="10"/>
      <c r="X17" s="272"/>
      <c r="Y17" s="272"/>
      <c r="Z17" s="272"/>
      <c r="AA17" s="272"/>
      <c r="AB17" s="272"/>
      <c r="AC17" s="272"/>
      <c r="AD17" s="272"/>
      <c r="AE17" s="272"/>
      <c r="AF17" s="272"/>
      <c r="AG17" s="272"/>
      <c r="AH17" s="272"/>
      <c r="AI17" s="272"/>
    </row>
    <row r="18" spans="1:35" ht="14" x14ac:dyDescent="0.3">
      <c r="A18" s="153" t="s">
        <v>1595</v>
      </c>
      <c r="B18" s="162"/>
      <c r="C18" s="162"/>
      <c r="D18" s="162"/>
      <c r="E18" s="162"/>
      <c r="F18" s="162"/>
      <c r="G18" s="176"/>
      <c r="H18" s="164"/>
      <c r="I18" s="165"/>
      <c r="J18" s="578" t="s">
        <v>953</v>
      </c>
      <c r="K18" s="275"/>
      <c r="L18" s="272"/>
      <c r="M18" s="86" t="s">
        <v>54</v>
      </c>
      <c r="N18" s="272"/>
      <c r="O18" s="272"/>
      <c r="P18" s="272"/>
      <c r="Q18" s="272"/>
      <c r="R18" s="272"/>
      <c r="S18" s="272"/>
      <c r="T18" s="272"/>
      <c r="U18" s="272"/>
      <c r="V18" s="272"/>
      <c r="W18" s="272"/>
      <c r="X18" s="272"/>
      <c r="Y18" s="272"/>
      <c r="Z18" s="272"/>
      <c r="AA18" s="272"/>
      <c r="AB18" s="272"/>
      <c r="AC18" s="272"/>
      <c r="AD18" s="272"/>
      <c r="AE18" s="272"/>
      <c r="AF18" s="272"/>
      <c r="AG18" s="272"/>
      <c r="AH18" s="272"/>
      <c r="AI18" s="272"/>
    </row>
    <row r="19" spans="1:35" ht="14" x14ac:dyDescent="0.3">
      <c r="A19" s="153" t="s">
        <v>1596</v>
      </c>
      <c r="B19" s="162"/>
      <c r="C19" s="162"/>
      <c r="D19" s="162"/>
      <c r="E19" s="162"/>
      <c r="F19" s="162"/>
      <c r="G19" s="165"/>
      <c r="H19" s="164"/>
      <c r="I19" s="165"/>
      <c r="J19" s="578" t="s">
        <v>1074</v>
      </c>
      <c r="K19" s="275"/>
      <c r="L19" s="272"/>
      <c r="M19" s="87" t="s">
        <v>56</v>
      </c>
      <c r="N19" s="272"/>
      <c r="O19" s="272"/>
      <c r="P19" s="272"/>
      <c r="Q19" s="272"/>
      <c r="R19" s="272"/>
      <c r="S19" s="272"/>
      <c r="T19" s="272"/>
      <c r="U19" s="272"/>
      <c r="V19" s="272"/>
      <c r="W19" s="272"/>
      <c r="X19" s="272"/>
      <c r="Y19" s="272"/>
      <c r="Z19" s="272"/>
      <c r="AA19" s="272"/>
      <c r="AB19" s="272"/>
      <c r="AC19" s="272"/>
      <c r="AD19" s="272"/>
      <c r="AE19" s="272"/>
      <c r="AF19" s="272"/>
      <c r="AG19" s="272"/>
      <c r="AH19" s="272"/>
      <c r="AI19" s="272"/>
    </row>
    <row r="20" spans="1:35" ht="14.5" thickBot="1" x14ac:dyDescent="0.35">
      <c r="A20" s="153" t="s">
        <v>1597</v>
      </c>
      <c r="B20" s="162"/>
      <c r="C20" s="162"/>
      <c r="D20" s="162"/>
      <c r="E20" s="162"/>
      <c r="F20" s="163"/>
      <c r="G20" s="165"/>
      <c r="H20" s="164"/>
      <c r="I20" s="165"/>
      <c r="J20" s="578" t="s">
        <v>1077</v>
      </c>
      <c r="K20" s="275"/>
      <c r="L20" s="272"/>
      <c r="M20" s="88" t="s">
        <v>58</v>
      </c>
      <c r="N20" s="272"/>
      <c r="O20" s="272"/>
      <c r="P20" s="272"/>
      <c r="Q20" s="272"/>
      <c r="R20" s="272"/>
      <c r="S20" s="272"/>
      <c r="T20" s="272"/>
      <c r="U20" s="272"/>
      <c r="V20" s="272"/>
      <c r="W20" s="272"/>
      <c r="X20" s="272"/>
      <c r="Y20" s="272"/>
      <c r="Z20" s="272"/>
      <c r="AA20" s="272"/>
      <c r="AB20" s="272"/>
      <c r="AC20" s="272"/>
      <c r="AD20" s="272"/>
      <c r="AE20" s="272"/>
      <c r="AF20" s="272"/>
      <c r="AG20" s="272"/>
      <c r="AH20" s="272"/>
      <c r="AI20" s="272"/>
    </row>
    <row r="21" spans="1:35" ht="14" x14ac:dyDescent="0.3">
      <c r="A21" s="153" t="s">
        <v>1538</v>
      </c>
      <c r="B21" s="162"/>
      <c r="C21" s="162"/>
      <c r="D21" s="162"/>
      <c r="E21" s="162"/>
      <c r="F21" s="163"/>
      <c r="G21" s="165"/>
      <c r="H21" s="164"/>
      <c r="I21" s="162"/>
      <c r="J21" s="578" t="s">
        <v>908</v>
      </c>
      <c r="K21" s="275"/>
      <c r="L21" s="153"/>
      <c r="M21" s="89" t="s">
        <v>60</v>
      </c>
      <c r="N21" s="272"/>
      <c r="O21" s="593" t="s">
        <v>197</v>
      </c>
      <c r="P21" s="594"/>
      <c r="Q21" s="9"/>
      <c r="R21" s="272"/>
      <c r="S21" s="272"/>
      <c r="T21" s="272"/>
      <c r="U21" s="272"/>
      <c r="V21" s="272"/>
      <c r="W21" s="272"/>
      <c r="X21" s="272"/>
      <c r="Y21" s="272"/>
      <c r="Z21" s="272"/>
      <c r="AA21" s="272"/>
      <c r="AB21" s="272"/>
      <c r="AC21" s="272"/>
      <c r="AD21" s="272"/>
      <c r="AE21" s="272"/>
      <c r="AF21" s="272"/>
      <c r="AG21" s="272"/>
      <c r="AH21" s="272"/>
      <c r="AI21" s="272"/>
    </row>
    <row r="22" spans="1:35" ht="14.5" thickBot="1" x14ac:dyDescent="0.35">
      <c r="A22" s="153" t="s">
        <v>1539</v>
      </c>
      <c r="B22" s="162"/>
      <c r="C22" s="162"/>
      <c r="D22" s="162"/>
      <c r="E22" s="162"/>
      <c r="F22" s="162"/>
      <c r="G22" s="165"/>
      <c r="H22" s="164"/>
      <c r="I22" s="162"/>
      <c r="J22" s="580" t="s">
        <v>1082</v>
      </c>
      <c r="K22" s="585"/>
      <c r="L22" s="153"/>
      <c r="M22" s="91" t="s">
        <v>63</v>
      </c>
      <c r="N22" s="272"/>
      <c r="O22" s="597" t="s">
        <v>53</v>
      </c>
      <c r="P22" s="598"/>
      <c r="Q22" s="599"/>
      <c r="R22" s="272"/>
      <c r="S22" s="272"/>
      <c r="T22" s="272"/>
      <c r="U22" s="272"/>
      <c r="V22" s="272"/>
      <c r="W22" s="272"/>
      <c r="X22" s="272"/>
      <c r="Y22" s="272"/>
      <c r="Z22" s="272"/>
      <c r="AA22" s="272"/>
      <c r="AB22" s="272"/>
      <c r="AC22" s="272"/>
      <c r="AD22" s="272"/>
      <c r="AE22" s="272"/>
      <c r="AF22" s="272"/>
      <c r="AG22" s="272"/>
      <c r="AH22" s="272"/>
      <c r="AI22" s="272"/>
    </row>
    <row r="23" spans="1:35" ht="14" x14ac:dyDescent="0.3">
      <c r="A23" s="153" t="s">
        <v>1540</v>
      </c>
      <c r="B23" s="162"/>
      <c r="C23" s="162"/>
      <c r="D23" s="162"/>
      <c r="E23" s="162"/>
      <c r="F23" s="162"/>
      <c r="G23" s="163"/>
      <c r="H23" s="164"/>
      <c r="I23" s="162"/>
      <c r="J23" s="579"/>
      <c r="K23" s="581"/>
      <c r="L23" s="153"/>
      <c r="N23" s="272"/>
      <c r="O23" s="600" t="s">
        <v>55</v>
      </c>
      <c r="P23" s="601"/>
      <c r="Q23" s="602"/>
      <c r="R23" s="272"/>
      <c r="S23" s="272"/>
      <c r="T23" s="272"/>
      <c r="U23" s="272"/>
      <c r="V23" s="272"/>
      <c r="W23" s="272"/>
      <c r="X23" s="272"/>
      <c r="Y23" s="272"/>
      <c r="Z23" s="272"/>
      <c r="AA23" s="272"/>
      <c r="AB23" s="272"/>
      <c r="AC23" s="272"/>
      <c r="AD23" s="272"/>
      <c r="AE23" s="272"/>
      <c r="AF23" s="272"/>
      <c r="AG23" s="272"/>
      <c r="AH23" s="272"/>
      <c r="AI23" s="272"/>
    </row>
    <row r="24" spans="1:35" ht="14.5" thickBot="1" x14ac:dyDescent="0.35">
      <c r="A24" s="153" t="s">
        <v>1541</v>
      </c>
      <c r="B24" s="162"/>
      <c r="C24" s="162"/>
      <c r="D24" s="162"/>
      <c r="E24" s="162"/>
      <c r="F24" s="162"/>
      <c r="G24" s="163"/>
      <c r="H24" s="164"/>
      <c r="I24" s="162"/>
      <c r="J24" s="579"/>
      <c r="K24" s="582"/>
      <c r="L24" s="153"/>
      <c r="N24" s="272"/>
      <c r="O24" s="603" t="s">
        <v>57</v>
      </c>
      <c r="P24" s="604"/>
      <c r="Q24" s="605"/>
      <c r="R24" s="272"/>
      <c r="S24" s="272"/>
      <c r="T24" s="272"/>
      <c r="U24" s="272"/>
      <c r="V24" s="272"/>
      <c r="W24" s="272"/>
      <c r="X24" s="272"/>
      <c r="Y24" s="272"/>
      <c r="Z24" s="272"/>
      <c r="AA24" s="272"/>
      <c r="AB24" s="272"/>
      <c r="AC24" s="272"/>
      <c r="AD24" s="272"/>
      <c r="AE24" s="272"/>
      <c r="AF24" s="272"/>
      <c r="AG24" s="272"/>
      <c r="AH24" s="272"/>
      <c r="AI24" s="272"/>
    </row>
    <row r="25" spans="1:35" ht="14" x14ac:dyDescent="0.3">
      <c r="A25" s="153" t="s">
        <v>1542</v>
      </c>
      <c r="B25" s="162"/>
      <c r="C25" s="162"/>
      <c r="D25" s="162"/>
      <c r="E25" s="162"/>
      <c r="F25" s="162"/>
      <c r="G25" s="163"/>
      <c r="H25" s="164"/>
      <c r="I25" s="162"/>
      <c r="J25" s="579"/>
      <c r="K25" s="582"/>
      <c r="L25" s="153"/>
      <c r="N25" s="272"/>
      <c r="O25" s="272"/>
      <c r="P25" s="272"/>
      <c r="Q25" s="272"/>
      <c r="R25" s="272"/>
      <c r="S25" s="272"/>
      <c r="T25" s="272"/>
      <c r="U25" s="272"/>
      <c r="V25" s="272"/>
      <c r="W25" s="272"/>
      <c r="X25" s="272"/>
      <c r="Y25" s="272"/>
      <c r="Z25" s="272"/>
      <c r="AA25" s="272"/>
      <c r="AB25" s="272"/>
      <c r="AC25" s="272"/>
      <c r="AD25" s="272"/>
      <c r="AE25" s="272"/>
      <c r="AF25" s="272"/>
      <c r="AG25" s="272"/>
      <c r="AH25" s="272"/>
      <c r="AI25" s="272"/>
    </row>
    <row r="26" spans="1:35" ht="14" x14ac:dyDescent="0.3">
      <c r="A26" s="153" t="s">
        <v>861</v>
      </c>
      <c r="B26" s="162"/>
      <c r="C26" s="162"/>
      <c r="D26" s="162"/>
      <c r="E26" s="162"/>
      <c r="F26" s="163"/>
      <c r="G26" s="163"/>
      <c r="H26" s="164"/>
      <c r="I26" s="165"/>
      <c r="J26" s="579"/>
      <c r="K26" s="579"/>
      <c r="L26" s="90"/>
      <c r="N26" s="90"/>
      <c r="O26" s="272"/>
      <c r="P26" s="272"/>
      <c r="Q26" s="272"/>
      <c r="R26" s="272"/>
      <c r="S26" s="272"/>
      <c r="T26" s="272"/>
      <c r="U26" s="272"/>
      <c r="V26" s="272"/>
      <c r="W26" s="272"/>
      <c r="X26" s="272"/>
      <c r="Y26" s="272"/>
      <c r="Z26" s="272"/>
      <c r="AA26" s="272"/>
      <c r="AB26" s="272"/>
      <c r="AC26" s="272"/>
      <c r="AD26" s="272"/>
      <c r="AE26" s="272"/>
      <c r="AF26" s="272"/>
      <c r="AG26" s="272"/>
      <c r="AH26" s="272"/>
      <c r="AI26" s="272"/>
    </row>
    <row r="27" spans="1:35" ht="14" x14ac:dyDescent="0.3">
      <c r="A27" s="153" t="s">
        <v>862</v>
      </c>
      <c r="B27" s="162"/>
      <c r="C27" s="162"/>
      <c r="D27" s="162"/>
      <c r="E27" s="162"/>
      <c r="F27" s="163"/>
      <c r="G27" s="163"/>
      <c r="H27" s="164"/>
      <c r="I27" s="165"/>
      <c r="J27" s="579"/>
      <c r="K27" s="579"/>
      <c r="L27" s="90"/>
      <c r="M27" s="90"/>
      <c r="N27" s="90"/>
      <c r="O27" s="272"/>
      <c r="P27" s="272"/>
      <c r="Q27" s="272"/>
      <c r="R27" s="272"/>
      <c r="S27" s="272"/>
      <c r="T27" s="272"/>
      <c r="U27" s="272"/>
      <c r="V27" s="272"/>
      <c r="W27" s="272"/>
      <c r="X27" s="272"/>
      <c r="Y27" s="272"/>
      <c r="Z27" s="272"/>
      <c r="AA27" s="272"/>
      <c r="AB27" s="272"/>
      <c r="AC27" s="272"/>
      <c r="AD27" s="272"/>
      <c r="AE27" s="272"/>
      <c r="AF27" s="272"/>
      <c r="AG27" s="272"/>
      <c r="AH27" s="272"/>
      <c r="AI27" s="272"/>
    </row>
    <row r="28" spans="1:35" ht="14" x14ac:dyDescent="0.3">
      <c r="A28" s="153" t="s">
        <v>863</v>
      </c>
      <c r="B28" s="163"/>
      <c r="C28" s="163"/>
      <c r="D28" s="163"/>
      <c r="E28" s="163"/>
      <c r="F28" s="163"/>
      <c r="G28" s="163"/>
      <c r="H28" s="164"/>
      <c r="I28" s="165"/>
      <c r="J28" s="579"/>
      <c r="K28" s="579"/>
      <c r="L28" s="90"/>
      <c r="M28" s="90"/>
      <c r="N28" s="90"/>
      <c r="O28" s="272"/>
      <c r="P28" s="272"/>
      <c r="Q28" s="272"/>
      <c r="R28" s="272"/>
      <c r="S28" s="272"/>
      <c r="T28" s="272"/>
      <c r="U28" s="272"/>
      <c r="V28" s="272"/>
      <c r="W28" s="272"/>
      <c r="X28" s="272"/>
      <c r="Y28" s="272"/>
      <c r="Z28" s="272"/>
      <c r="AA28" s="272"/>
      <c r="AB28" s="272"/>
      <c r="AC28" s="272"/>
      <c r="AD28" s="272"/>
      <c r="AE28" s="272"/>
      <c r="AF28" s="272"/>
      <c r="AG28" s="272"/>
      <c r="AH28" s="272"/>
      <c r="AI28" s="272"/>
    </row>
    <row r="29" spans="1:35" ht="14" x14ac:dyDescent="0.3">
      <c r="A29" s="153" t="s">
        <v>864</v>
      </c>
      <c r="B29" s="163"/>
      <c r="C29" s="163"/>
      <c r="D29" s="163"/>
      <c r="E29" s="163"/>
      <c r="F29" s="163"/>
      <c r="G29" s="163"/>
      <c r="H29" s="164"/>
      <c r="I29" s="165"/>
      <c r="J29" s="579"/>
      <c r="K29" s="581"/>
      <c r="L29" s="272"/>
      <c r="M29" s="272"/>
      <c r="N29" s="272"/>
      <c r="O29" s="272"/>
      <c r="P29" s="272"/>
      <c r="Q29" s="272"/>
      <c r="R29" s="272"/>
      <c r="S29" s="272"/>
      <c r="T29" s="272"/>
      <c r="U29" s="272"/>
      <c r="V29" s="272"/>
      <c r="W29" s="272"/>
      <c r="X29" s="272"/>
      <c r="Y29" s="272"/>
      <c r="Z29" s="272"/>
      <c r="AA29" s="272"/>
      <c r="AB29" s="272"/>
      <c r="AC29" s="272"/>
      <c r="AD29" s="272"/>
      <c r="AE29" s="272"/>
      <c r="AF29" s="272"/>
      <c r="AG29" s="272"/>
      <c r="AH29" s="272"/>
      <c r="AI29" s="272"/>
    </row>
    <row r="30" spans="1:35" ht="14" x14ac:dyDescent="0.3">
      <c r="A30" s="522" t="s">
        <v>1309</v>
      </c>
      <c r="B30" s="163"/>
      <c r="C30" s="163"/>
      <c r="D30" s="163"/>
      <c r="E30" s="163"/>
      <c r="F30" s="163"/>
      <c r="G30" s="163"/>
      <c r="H30" s="164"/>
      <c r="I30" s="165"/>
      <c r="J30" s="581"/>
      <c r="K30" s="581"/>
      <c r="L30" s="160"/>
      <c r="M30" s="160"/>
      <c r="N30" s="160"/>
      <c r="O30" s="272"/>
      <c r="P30" s="272"/>
      <c r="Q30" s="272"/>
      <c r="R30" s="272"/>
      <c r="S30" s="272"/>
      <c r="T30" s="272"/>
      <c r="U30" s="272"/>
      <c r="V30" s="272"/>
      <c r="W30" s="272"/>
      <c r="X30" s="272"/>
      <c r="Y30" s="272"/>
      <c r="Z30" s="272"/>
      <c r="AA30" s="272"/>
      <c r="AB30" s="272"/>
      <c r="AC30" s="272"/>
      <c r="AD30" s="272"/>
      <c r="AE30" s="272"/>
      <c r="AF30" s="272"/>
      <c r="AG30" s="272"/>
      <c r="AH30" s="272"/>
      <c r="AI30" s="272"/>
    </row>
    <row r="31" spans="1:35" ht="14" x14ac:dyDescent="0.3">
      <c r="A31" s="522" t="s">
        <v>1543</v>
      </c>
      <c r="B31" s="165"/>
      <c r="C31" s="165"/>
      <c r="D31" s="165"/>
      <c r="E31" s="165"/>
      <c r="F31" s="165"/>
      <c r="H31" s="164"/>
      <c r="I31" s="165"/>
      <c r="J31" s="581"/>
      <c r="K31" s="581"/>
      <c r="L31" s="160"/>
      <c r="M31" s="160"/>
      <c r="N31" s="160"/>
      <c r="P31" s="272"/>
      <c r="Q31" s="272"/>
      <c r="R31" s="272"/>
      <c r="S31" s="272"/>
      <c r="T31" s="272"/>
      <c r="U31" s="272"/>
      <c r="V31" s="272"/>
      <c r="W31" s="272"/>
      <c r="X31" s="272"/>
      <c r="Y31" s="272"/>
      <c r="Z31" s="272"/>
      <c r="AA31" s="272"/>
      <c r="AB31" s="272"/>
      <c r="AC31" s="272"/>
      <c r="AD31" s="272"/>
      <c r="AE31" s="272"/>
      <c r="AF31" s="272"/>
      <c r="AG31" s="272"/>
      <c r="AH31" s="272"/>
      <c r="AI31" s="272"/>
    </row>
    <row r="32" spans="1:35" ht="14" x14ac:dyDescent="0.3">
      <c r="A32" s="522" t="s">
        <v>1549</v>
      </c>
      <c r="B32" s="161"/>
      <c r="C32" s="162"/>
      <c r="D32" s="162"/>
      <c r="E32" s="162"/>
      <c r="F32" s="163"/>
      <c r="G32" s="163"/>
      <c r="H32" s="164"/>
      <c r="I32" s="165"/>
      <c r="J32" s="581"/>
      <c r="K32" s="581"/>
      <c r="L32" s="160"/>
      <c r="M32" s="160"/>
      <c r="N32" s="160"/>
      <c r="O32" s="272"/>
      <c r="P32" s="272"/>
      <c r="Q32" s="272"/>
      <c r="R32" s="272"/>
      <c r="S32" s="272"/>
      <c r="T32" s="272"/>
      <c r="U32" s="272"/>
      <c r="V32" s="272"/>
      <c r="W32" s="272"/>
      <c r="X32" s="272"/>
      <c r="Y32" s="272"/>
      <c r="Z32" s="272"/>
      <c r="AA32" s="272"/>
      <c r="AB32" s="272"/>
      <c r="AC32" s="272"/>
      <c r="AD32" s="272"/>
      <c r="AE32" s="272"/>
      <c r="AF32" s="272"/>
      <c r="AG32" s="272"/>
      <c r="AH32" s="272"/>
      <c r="AI32" s="272"/>
    </row>
    <row r="33" spans="1:35" ht="14" x14ac:dyDescent="0.3">
      <c r="A33" s="522" t="s">
        <v>62</v>
      </c>
      <c r="I33" s="165"/>
      <c r="J33" s="581"/>
      <c r="K33" s="581"/>
      <c r="L33" s="272"/>
      <c r="M33" s="272"/>
      <c r="N33" s="272"/>
      <c r="O33" s="272"/>
      <c r="P33" s="272"/>
      <c r="Q33" s="272"/>
      <c r="R33" s="272"/>
      <c r="S33" s="272"/>
      <c r="T33" s="272"/>
      <c r="U33" s="272"/>
      <c r="V33" s="272"/>
      <c r="W33" s="272"/>
      <c r="X33" s="272"/>
      <c r="Y33" s="272"/>
      <c r="Z33" s="272"/>
      <c r="AA33" s="272"/>
      <c r="AB33" s="272"/>
      <c r="AC33" s="272"/>
      <c r="AD33" s="272"/>
      <c r="AE33" s="272"/>
      <c r="AF33" s="272"/>
      <c r="AG33" s="272"/>
      <c r="AH33" s="272"/>
      <c r="AI33" s="272"/>
    </row>
    <row r="34" spans="1:35" ht="14" x14ac:dyDescent="0.3">
      <c r="A34" s="161"/>
      <c r="B34" s="161"/>
      <c r="C34" s="162"/>
      <c r="D34" s="162"/>
      <c r="E34" s="162"/>
      <c r="F34" s="163"/>
      <c r="G34" s="163"/>
      <c r="H34" s="164"/>
      <c r="I34" s="165"/>
      <c r="J34" s="581"/>
      <c r="K34" s="581"/>
      <c r="L34" s="272"/>
      <c r="M34" s="272"/>
      <c r="N34" s="272"/>
      <c r="O34" s="272"/>
      <c r="P34" s="272"/>
      <c r="Q34" s="272"/>
      <c r="R34" s="272"/>
      <c r="S34" s="272"/>
      <c r="T34" s="272"/>
      <c r="U34" s="272"/>
      <c r="V34" s="272"/>
      <c r="W34" s="272"/>
      <c r="X34" s="272"/>
      <c r="Y34" s="272"/>
      <c r="Z34" s="272"/>
      <c r="AA34" s="272"/>
      <c r="AB34" s="272"/>
      <c r="AC34" s="272"/>
      <c r="AD34" s="272"/>
      <c r="AE34" s="272"/>
      <c r="AF34" s="272"/>
      <c r="AG34" s="272"/>
      <c r="AH34" s="272"/>
      <c r="AI34" s="272"/>
    </row>
    <row r="35" spans="1:35" ht="14" x14ac:dyDescent="0.3">
      <c r="A35" s="161" t="s">
        <v>407</v>
      </c>
      <c r="B35" s="162"/>
      <c r="C35" s="162"/>
      <c r="D35" s="162"/>
      <c r="E35" s="162"/>
      <c r="F35" s="163"/>
      <c r="G35" s="162"/>
      <c r="H35" s="164"/>
      <c r="I35" s="165"/>
      <c r="J35" s="581"/>
      <c r="K35" s="581"/>
      <c r="L35" s="272"/>
      <c r="M35" s="272"/>
      <c r="N35" s="272"/>
      <c r="O35" s="272"/>
      <c r="P35" s="272"/>
      <c r="Q35" s="272"/>
      <c r="R35" s="272"/>
      <c r="S35" s="272"/>
      <c r="T35" s="272"/>
      <c r="U35" s="272"/>
      <c r="V35" s="272"/>
      <c r="W35" s="272"/>
      <c r="X35" s="272"/>
      <c r="Y35" s="272"/>
      <c r="Z35" s="272"/>
      <c r="AA35" s="272"/>
      <c r="AB35" s="272"/>
      <c r="AC35" s="272"/>
      <c r="AD35" s="272"/>
      <c r="AE35" s="272"/>
      <c r="AF35" s="272"/>
      <c r="AG35" s="272"/>
      <c r="AH35" s="272"/>
      <c r="AI35" s="272"/>
    </row>
    <row r="36" spans="1:35" ht="14" x14ac:dyDescent="0.3">
      <c r="A36" s="162" t="s">
        <v>1547</v>
      </c>
      <c r="B36" s="162"/>
      <c r="C36" s="162"/>
      <c r="D36" s="162"/>
      <c r="E36" s="162"/>
      <c r="F36" s="162"/>
      <c r="G36" s="163"/>
      <c r="H36" s="164"/>
      <c r="I36" s="165"/>
      <c r="J36" s="583"/>
      <c r="K36" s="581"/>
      <c r="L36" s="272"/>
      <c r="M36" s="272"/>
      <c r="N36" s="272"/>
      <c r="O36" s="272"/>
      <c r="P36" s="272"/>
      <c r="Q36" s="272"/>
      <c r="R36" s="272"/>
      <c r="S36" s="272"/>
      <c r="T36" s="272"/>
      <c r="U36" s="272"/>
      <c r="V36" s="272"/>
      <c r="W36" s="272"/>
      <c r="X36" s="272"/>
      <c r="Y36" s="272"/>
      <c r="Z36" s="272"/>
      <c r="AA36" s="272"/>
      <c r="AB36" s="272"/>
      <c r="AC36" s="272"/>
      <c r="AD36" s="272"/>
      <c r="AE36" s="272"/>
      <c r="AF36" s="272"/>
      <c r="AG36" s="272"/>
      <c r="AH36" s="272"/>
      <c r="AI36" s="272"/>
    </row>
    <row r="37" spans="1:35" ht="14" x14ac:dyDescent="0.3">
      <c r="A37" s="162" t="s">
        <v>1537</v>
      </c>
      <c r="B37" s="162"/>
      <c r="C37" s="162"/>
      <c r="D37" s="162"/>
      <c r="E37" s="162"/>
      <c r="F37" s="162"/>
      <c r="G37" s="162"/>
      <c r="H37" s="162"/>
      <c r="I37" s="165"/>
      <c r="J37" s="584"/>
      <c r="K37" s="584"/>
      <c r="L37" s="272"/>
      <c r="M37" s="272"/>
      <c r="N37" s="272"/>
      <c r="O37" s="272"/>
      <c r="P37" s="272"/>
      <c r="Q37" s="272"/>
      <c r="R37" s="272"/>
      <c r="S37" s="272"/>
      <c r="T37" s="272"/>
      <c r="U37" s="272"/>
      <c r="V37" s="272"/>
      <c r="W37" s="272"/>
      <c r="X37" s="272"/>
      <c r="Y37" s="272"/>
      <c r="Z37" s="272"/>
      <c r="AA37" s="272"/>
      <c r="AB37" s="272"/>
      <c r="AC37" s="272"/>
      <c r="AD37" s="272"/>
      <c r="AE37" s="272"/>
      <c r="AF37" s="272"/>
      <c r="AG37" s="272"/>
      <c r="AH37" s="272"/>
      <c r="AI37" s="272"/>
    </row>
    <row r="38" spans="1:35" ht="14" x14ac:dyDescent="0.3">
      <c r="A38" s="162" t="s">
        <v>31</v>
      </c>
      <c r="B38" s="162"/>
      <c r="C38" s="162"/>
      <c r="D38" s="162"/>
      <c r="E38" s="162"/>
      <c r="F38" s="162"/>
      <c r="G38" s="166"/>
      <c r="H38" s="164"/>
      <c r="I38" s="165"/>
      <c r="J38" s="584"/>
      <c r="K38" s="584"/>
      <c r="L38" s="272"/>
      <c r="M38" s="272"/>
      <c r="N38" s="272"/>
      <c r="O38" s="272"/>
      <c r="P38" s="272"/>
      <c r="Q38" s="272"/>
      <c r="R38" s="272"/>
      <c r="S38" s="272"/>
      <c r="T38" s="272"/>
      <c r="U38" s="272"/>
      <c r="V38" s="272"/>
      <c r="W38" s="272"/>
      <c r="X38" s="272"/>
      <c r="Y38" s="272"/>
      <c r="Z38" s="272"/>
      <c r="AA38" s="272"/>
      <c r="AB38" s="272"/>
      <c r="AC38" s="272"/>
      <c r="AD38" s="272"/>
      <c r="AE38" s="272"/>
      <c r="AF38" s="272"/>
      <c r="AG38" s="272"/>
      <c r="AH38" s="272"/>
      <c r="AI38" s="272"/>
    </row>
    <row r="39" spans="1:35" ht="14" x14ac:dyDescent="0.3">
      <c r="A39" s="162" t="s">
        <v>6</v>
      </c>
      <c r="B39" s="162"/>
      <c r="C39" s="162"/>
      <c r="D39" s="162"/>
      <c r="E39" s="162"/>
      <c r="F39" s="162"/>
      <c r="G39" s="163"/>
      <c r="H39" s="164"/>
      <c r="I39" s="165"/>
      <c r="L39" s="272"/>
      <c r="M39" s="272"/>
      <c r="N39" s="272"/>
      <c r="O39" s="272"/>
      <c r="P39" s="272"/>
      <c r="Q39" s="272"/>
      <c r="R39" s="272"/>
      <c r="S39" s="272"/>
      <c r="T39" s="272"/>
      <c r="U39" s="272"/>
      <c r="V39" s="272"/>
      <c r="W39" s="272"/>
      <c r="X39" s="272"/>
      <c r="Y39" s="272"/>
      <c r="Z39" s="272"/>
      <c r="AA39" s="272"/>
      <c r="AB39" s="272"/>
      <c r="AC39" s="272"/>
      <c r="AD39" s="272"/>
      <c r="AE39" s="272"/>
      <c r="AF39" s="272"/>
      <c r="AG39" s="272"/>
      <c r="AH39" s="272"/>
      <c r="AI39" s="272"/>
    </row>
    <row r="40" spans="1:35" ht="14" x14ac:dyDescent="0.3">
      <c r="A40" s="162" t="s">
        <v>7</v>
      </c>
      <c r="B40" s="162"/>
      <c r="C40" s="162"/>
      <c r="D40" s="167"/>
      <c r="E40" s="167"/>
      <c r="F40" s="163"/>
      <c r="G40" s="163"/>
      <c r="H40" s="164"/>
      <c r="I40" s="165"/>
      <c r="L40" s="272"/>
      <c r="M40" s="272"/>
      <c r="N40" s="272"/>
      <c r="O40" s="272"/>
      <c r="P40" s="272"/>
      <c r="Q40" s="272"/>
      <c r="R40" s="272"/>
      <c r="S40" s="272"/>
      <c r="T40" s="272"/>
      <c r="U40" s="272"/>
      <c r="V40" s="272"/>
      <c r="W40" s="272"/>
      <c r="X40" s="272"/>
      <c r="Y40" s="272"/>
      <c r="Z40" s="272"/>
      <c r="AA40" s="272"/>
      <c r="AB40" s="272"/>
      <c r="AC40" s="272"/>
      <c r="AD40" s="272"/>
      <c r="AE40" s="272"/>
      <c r="AF40" s="272"/>
      <c r="AG40" s="272"/>
      <c r="AH40" s="272"/>
      <c r="AI40" s="272"/>
    </row>
    <row r="41" spans="1:35" ht="14" x14ac:dyDescent="0.3">
      <c r="A41" s="162" t="s">
        <v>8</v>
      </c>
      <c r="B41" s="162"/>
      <c r="C41" s="162"/>
      <c r="D41" s="532"/>
      <c r="E41" s="162"/>
      <c r="F41" s="163"/>
      <c r="G41" s="163"/>
      <c r="H41" s="164"/>
      <c r="I41" s="165"/>
      <c r="L41" s="272"/>
      <c r="M41" s="272"/>
      <c r="N41" s="272"/>
      <c r="O41" s="272"/>
      <c r="P41" s="272"/>
      <c r="Q41" s="272"/>
      <c r="R41" s="272"/>
      <c r="S41" s="272"/>
      <c r="T41" s="272"/>
      <c r="U41" s="272"/>
      <c r="V41" s="272"/>
      <c r="W41" s="272"/>
      <c r="X41" s="272"/>
      <c r="Y41" s="272"/>
      <c r="Z41" s="272"/>
      <c r="AA41" s="272"/>
      <c r="AB41" s="272"/>
      <c r="AC41" s="272"/>
      <c r="AD41" s="272"/>
      <c r="AE41" s="272"/>
      <c r="AF41" s="272"/>
      <c r="AG41" s="272"/>
      <c r="AH41" s="272"/>
      <c r="AI41" s="272"/>
    </row>
    <row r="42" spans="1:35" ht="14" x14ac:dyDescent="0.3">
      <c r="A42" s="162" t="s">
        <v>9</v>
      </c>
      <c r="B42" s="162"/>
      <c r="C42" s="162"/>
      <c r="D42" s="162"/>
      <c r="E42" s="162"/>
      <c r="F42" s="163"/>
      <c r="G42" s="163"/>
      <c r="H42" s="164"/>
      <c r="I42" s="165"/>
      <c r="L42" s="272"/>
      <c r="M42" s="272"/>
      <c r="N42" s="272"/>
      <c r="O42" s="272"/>
      <c r="P42" s="272"/>
      <c r="Q42" s="272"/>
      <c r="R42" s="272"/>
      <c r="S42" s="272"/>
      <c r="T42" s="272"/>
      <c r="U42" s="272"/>
      <c r="V42" s="272"/>
      <c r="W42" s="272"/>
      <c r="X42" s="272"/>
      <c r="Y42" s="272"/>
      <c r="Z42" s="272"/>
      <c r="AA42" s="272"/>
      <c r="AB42" s="272"/>
      <c r="AC42" s="272"/>
      <c r="AD42" s="272"/>
      <c r="AE42" s="272"/>
      <c r="AF42" s="272"/>
      <c r="AG42" s="272"/>
      <c r="AH42" s="272"/>
      <c r="AI42" s="272"/>
    </row>
    <row r="43" spans="1:35" ht="14" x14ac:dyDescent="0.3">
      <c r="A43" s="162" t="s">
        <v>30</v>
      </c>
      <c r="B43" s="162"/>
      <c r="C43" s="162"/>
      <c r="D43" s="162"/>
      <c r="E43" s="162"/>
      <c r="F43" s="163"/>
      <c r="G43" s="162"/>
      <c r="H43" s="164"/>
      <c r="I43" s="165"/>
      <c r="J43" s="162"/>
      <c r="K43" s="165"/>
      <c r="L43" s="272"/>
      <c r="M43" s="272"/>
      <c r="N43" s="272"/>
      <c r="O43" s="272"/>
      <c r="P43" s="272"/>
      <c r="Q43" s="272"/>
      <c r="R43" s="272"/>
      <c r="S43" s="272"/>
      <c r="T43" s="272"/>
      <c r="U43" s="272"/>
      <c r="V43" s="272"/>
      <c r="W43" s="272"/>
      <c r="X43" s="272"/>
      <c r="Y43" s="272"/>
      <c r="Z43" s="272"/>
      <c r="AA43" s="272"/>
      <c r="AB43" s="272"/>
      <c r="AC43" s="272"/>
      <c r="AD43" s="272"/>
      <c r="AE43" s="272"/>
      <c r="AF43" s="272"/>
      <c r="AG43" s="272"/>
      <c r="AH43" s="272"/>
      <c r="AI43" s="272"/>
    </row>
    <row r="44" spans="1:35" ht="14" x14ac:dyDescent="0.3">
      <c r="A44" s="162"/>
      <c r="B44" s="162"/>
      <c r="C44" s="162"/>
      <c r="D44" s="162"/>
      <c r="E44" s="162"/>
      <c r="F44" s="162"/>
      <c r="G44" s="163"/>
      <c r="H44" s="164"/>
      <c r="I44" s="162"/>
      <c r="J44" s="165"/>
      <c r="K44" s="165"/>
      <c r="L44" s="272"/>
      <c r="M44" s="272"/>
      <c r="N44" s="272"/>
      <c r="O44" s="272"/>
      <c r="P44" s="272"/>
      <c r="Q44" s="272"/>
      <c r="R44" s="272"/>
      <c r="S44" s="272"/>
      <c r="T44" s="272"/>
      <c r="U44" s="272"/>
      <c r="V44" s="272"/>
      <c r="W44" s="272"/>
      <c r="X44" s="272"/>
      <c r="Y44" s="272"/>
      <c r="Z44" s="272"/>
      <c r="AA44" s="272"/>
      <c r="AB44" s="272"/>
      <c r="AC44" s="272"/>
      <c r="AD44" s="272"/>
      <c r="AE44" s="272"/>
      <c r="AF44" s="272"/>
      <c r="AG44" s="272"/>
      <c r="AH44" s="272"/>
      <c r="AI44" s="272"/>
    </row>
    <row r="45" spans="1:35" ht="14" x14ac:dyDescent="0.3">
      <c r="A45" s="162" t="s">
        <v>215</v>
      </c>
      <c r="B45" s="162"/>
      <c r="C45" s="162"/>
      <c r="D45" s="162"/>
      <c r="E45" s="162"/>
      <c r="F45" s="162"/>
      <c r="G45" s="163"/>
      <c r="H45" s="164"/>
      <c r="I45" s="162"/>
      <c r="J45" s="165"/>
      <c r="K45" s="165"/>
      <c r="L45" s="272"/>
      <c r="M45" s="272"/>
      <c r="N45" s="272"/>
      <c r="O45" s="272"/>
      <c r="P45" s="272"/>
      <c r="Q45" s="272"/>
      <c r="R45" s="272"/>
      <c r="S45" s="272"/>
      <c r="T45" s="272"/>
      <c r="U45" s="272"/>
      <c r="V45" s="272"/>
      <c r="W45" s="272"/>
      <c r="X45" s="272"/>
      <c r="Y45" s="272"/>
      <c r="Z45" s="272"/>
      <c r="AA45" s="272"/>
      <c r="AB45" s="272"/>
      <c r="AC45" s="272"/>
      <c r="AD45" s="272"/>
      <c r="AE45" s="272"/>
      <c r="AF45" s="272"/>
      <c r="AG45" s="272"/>
      <c r="AH45" s="272"/>
      <c r="AI45" s="272"/>
    </row>
    <row r="46" spans="1:35" ht="14" x14ac:dyDescent="0.3">
      <c r="A46" s="162" t="s">
        <v>375</v>
      </c>
      <c r="B46" s="162"/>
      <c r="C46" s="162"/>
      <c r="D46" s="162"/>
      <c r="E46" s="162"/>
      <c r="F46" s="162"/>
      <c r="G46" s="162"/>
      <c r="H46" s="162"/>
      <c r="I46" s="165"/>
      <c r="J46" s="165"/>
      <c r="K46" s="165"/>
      <c r="L46" s="272"/>
      <c r="M46" s="272"/>
      <c r="N46" s="272"/>
      <c r="O46" s="272"/>
      <c r="P46" s="272"/>
      <c r="Q46" s="272"/>
      <c r="R46" s="272"/>
      <c r="S46" s="272"/>
      <c r="T46" s="272"/>
      <c r="U46" s="272"/>
      <c r="V46" s="272"/>
      <c r="W46" s="272"/>
      <c r="X46" s="272"/>
      <c r="Y46" s="272"/>
      <c r="Z46" s="272"/>
      <c r="AA46" s="272"/>
      <c r="AB46" s="272"/>
      <c r="AC46" s="272"/>
      <c r="AD46" s="272"/>
      <c r="AE46" s="272"/>
      <c r="AF46" s="272"/>
      <c r="AG46" s="272"/>
      <c r="AH46" s="272"/>
      <c r="AI46" s="272"/>
    </row>
    <row r="47" spans="1:35" ht="14" x14ac:dyDescent="0.3">
      <c r="A47" s="162" t="s">
        <v>170</v>
      </c>
      <c r="B47" s="162"/>
      <c r="C47" s="162"/>
      <c r="D47" s="162"/>
      <c r="E47" s="162"/>
      <c r="F47" s="162"/>
      <c r="G47" s="162"/>
      <c r="H47" s="162"/>
      <c r="I47" s="165"/>
      <c r="J47" s="165"/>
      <c r="K47" s="165"/>
      <c r="L47" s="272"/>
      <c r="M47" s="272"/>
      <c r="N47" s="272"/>
      <c r="O47" s="272"/>
      <c r="P47" s="272"/>
      <c r="Q47" s="272"/>
      <c r="R47" s="272"/>
      <c r="S47" s="272"/>
      <c r="T47" s="272"/>
      <c r="U47" s="272"/>
      <c r="V47" s="272"/>
      <c r="W47" s="272"/>
      <c r="X47" s="272"/>
      <c r="Y47" s="272"/>
      <c r="Z47" s="272"/>
      <c r="AA47" s="272"/>
      <c r="AB47" s="272"/>
      <c r="AC47" s="272"/>
      <c r="AD47" s="272"/>
      <c r="AE47" s="272"/>
      <c r="AF47" s="272"/>
      <c r="AG47" s="272"/>
      <c r="AH47" s="272"/>
      <c r="AI47" s="272"/>
    </row>
    <row r="48" spans="1:35" ht="14" x14ac:dyDescent="0.3">
      <c r="A48" s="162" t="s">
        <v>16</v>
      </c>
      <c r="B48" s="162"/>
      <c r="C48" s="162"/>
      <c r="D48" s="162"/>
      <c r="E48" s="162"/>
      <c r="F48" s="162"/>
      <c r="G48" s="162"/>
      <c r="H48" s="162"/>
      <c r="I48" s="165"/>
      <c r="J48" s="165"/>
      <c r="K48" s="165"/>
      <c r="L48" s="272"/>
      <c r="M48" s="272"/>
      <c r="N48" s="272"/>
      <c r="O48" s="272"/>
      <c r="P48" s="272"/>
      <c r="Q48" s="272"/>
      <c r="R48" s="272"/>
      <c r="S48" s="272"/>
      <c r="T48" s="272"/>
      <c r="U48" s="272"/>
      <c r="V48" s="272"/>
      <c r="W48" s="272"/>
      <c r="X48" s="272"/>
      <c r="Y48" s="272"/>
      <c r="Z48" s="272"/>
      <c r="AA48" s="272"/>
      <c r="AB48" s="272"/>
      <c r="AC48" s="272"/>
      <c r="AD48" s="272"/>
      <c r="AE48" s="272"/>
      <c r="AF48" s="272"/>
      <c r="AG48" s="272"/>
      <c r="AH48" s="272"/>
      <c r="AI48" s="272"/>
    </row>
    <row r="49" spans="1:35" ht="14" x14ac:dyDescent="0.3">
      <c r="A49" s="162" t="s">
        <v>17</v>
      </c>
      <c r="B49" s="162"/>
      <c r="C49" s="162"/>
      <c r="D49" s="162"/>
      <c r="E49" s="162"/>
      <c r="F49" s="163"/>
      <c r="G49" s="163"/>
      <c r="H49" s="164"/>
      <c r="I49" s="165"/>
      <c r="J49" s="165"/>
      <c r="K49" s="165"/>
      <c r="L49" s="272"/>
      <c r="M49" s="272"/>
      <c r="N49" s="272"/>
      <c r="O49" s="272"/>
      <c r="P49" s="272"/>
      <c r="Q49" s="272"/>
      <c r="R49" s="272"/>
      <c r="S49" s="272"/>
      <c r="T49" s="272"/>
      <c r="U49" s="272"/>
      <c r="V49" s="272"/>
      <c r="W49" s="272"/>
      <c r="X49" s="272"/>
      <c r="Y49" s="272"/>
      <c r="Z49" s="272"/>
      <c r="AA49" s="272"/>
      <c r="AB49" s="272"/>
      <c r="AC49" s="272"/>
      <c r="AD49" s="272"/>
      <c r="AE49" s="272"/>
      <c r="AF49" s="272"/>
      <c r="AG49" s="272"/>
      <c r="AH49" s="272"/>
      <c r="AI49" s="272"/>
    </row>
    <row r="50" spans="1:35" ht="14" x14ac:dyDescent="0.3">
      <c r="A50" s="162"/>
      <c r="B50" s="162"/>
      <c r="C50" s="162"/>
      <c r="D50" s="162"/>
      <c r="E50" s="162"/>
      <c r="F50" s="162"/>
      <c r="G50" s="163"/>
      <c r="H50" s="164"/>
      <c r="I50" s="165"/>
      <c r="J50" s="165"/>
      <c r="K50" s="165"/>
      <c r="L50" s="272"/>
      <c r="M50" s="272"/>
      <c r="N50" s="272"/>
      <c r="O50" s="272"/>
      <c r="P50" s="272"/>
      <c r="Q50" s="272"/>
      <c r="R50" s="272"/>
      <c r="S50" s="272"/>
      <c r="T50" s="272"/>
      <c r="U50" s="272"/>
      <c r="V50" s="272"/>
      <c r="W50" s="272"/>
      <c r="X50" s="272"/>
      <c r="Y50" s="272"/>
      <c r="Z50" s="272"/>
      <c r="AA50" s="272"/>
      <c r="AB50" s="272"/>
      <c r="AC50" s="272"/>
      <c r="AD50" s="272"/>
      <c r="AE50" s="272"/>
      <c r="AF50" s="272"/>
      <c r="AG50" s="272"/>
      <c r="AH50" s="272"/>
      <c r="AI50" s="272"/>
    </row>
    <row r="51" spans="1:35" ht="14" x14ac:dyDescent="0.3">
      <c r="A51" s="162" t="s">
        <v>18</v>
      </c>
      <c r="B51" s="162"/>
      <c r="C51" s="162"/>
      <c r="D51" s="162"/>
      <c r="E51" s="162"/>
      <c r="F51" s="162"/>
      <c r="G51" s="163"/>
      <c r="H51" s="164"/>
      <c r="I51" s="165"/>
      <c r="J51" s="165"/>
      <c r="K51" s="165"/>
      <c r="L51" s="272"/>
      <c r="M51" s="272"/>
      <c r="N51" s="272"/>
      <c r="O51" s="272"/>
      <c r="P51" s="272"/>
      <c r="Q51" s="272"/>
      <c r="R51" s="272"/>
      <c r="S51" s="272"/>
      <c r="T51" s="272"/>
      <c r="U51" s="272"/>
      <c r="V51" s="272"/>
      <c r="W51" s="272"/>
      <c r="X51" s="272"/>
      <c r="Y51" s="272"/>
      <c r="Z51" s="272"/>
      <c r="AA51" s="272"/>
      <c r="AB51" s="272"/>
      <c r="AC51" s="272"/>
      <c r="AD51" s="272"/>
      <c r="AE51" s="272"/>
      <c r="AF51" s="272"/>
      <c r="AG51" s="272"/>
      <c r="AH51" s="272"/>
      <c r="AI51" s="272"/>
    </row>
    <row r="52" spans="1:35" ht="14" x14ac:dyDescent="0.3">
      <c r="A52" s="162" t="s">
        <v>379</v>
      </c>
      <c r="B52" s="165"/>
      <c r="C52" s="165"/>
      <c r="D52" s="165"/>
      <c r="E52" s="165"/>
      <c r="F52" s="165"/>
      <c r="G52" s="165"/>
      <c r="H52" s="164"/>
      <c r="I52" s="165"/>
      <c r="J52" s="165"/>
      <c r="K52" s="165"/>
      <c r="L52" s="272"/>
      <c r="M52" s="272"/>
      <c r="N52" s="272"/>
      <c r="O52" s="272"/>
      <c r="P52" s="272"/>
      <c r="Q52" s="272"/>
      <c r="R52" s="272"/>
      <c r="S52" s="272"/>
      <c r="T52" s="272"/>
      <c r="U52" s="272"/>
      <c r="V52" s="272"/>
      <c r="W52" s="272"/>
      <c r="X52" s="272"/>
      <c r="Y52" s="272"/>
      <c r="Z52" s="272"/>
      <c r="AA52" s="272"/>
      <c r="AB52" s="272"/>
      <c r="AC52" s="272"/>
      <c r="AD52" s="272"/>
      <c r="AE52" s="272"/>
      <c r="AF52" s="272"/>
      <c r="AG52" s="272"/>
      <c r="AH52" s="272"/>
      <c r="AI52" s="272"/>
    </row>
    <row r="53" spans="1:35" x14ac:dyDescent="0.3">
      <c r="A53" s="179" t="s">
        <v>32</v>
      </c>
      <c r="B53" s="165"/>
      <c r="C53" s="165"/>
      <c r="D53" s="165"/>
      <c r="E53" s="165"/>
      <c r="F53" s="165"/>
      <c r="G53" s="165"/>
      <c r="H53" s="164"/>
      <c r="I53" s="165"/>
      <c r="J53" s="165"/>
      <c r="K53" s="165"/>
      <c r="L53" s="272"/>
      <c r="M53" s="272"/>
      <c r="N53" s="272"/>
      <c r="O53" s="272"/>
      <c r="P53" s="272"/>
      <c r="Q53" s="272"/>
      <c r="R53" s="272"/>
      <c r="S53" s="272"/>
      <c r="T53" s="272"/>
      <c r="U53" s="272"/>
      <c r="V53" s="272"/>
      <c r="W53" s="272"/>
      <c r="X53" s="272"/>
      <c r="Y53" s="272"/>
      <c r="Z53" s="272"/>
      <c r="AA53" s="272"/>
      <c r="AB53" s="272"/>
      <c r="AC53" s="272"/>
      <c r="AD53" s="272"/>
      <c r="AE53" s="272"/>
      <c r="AF53" s="272"/>
      <c r="AG53" s="272"/>
      <c r="AH53" s="272"/>
      <c r="AI53" s="272"/>
    </row>
    <row r="54" spans="1:35" x14ac:dyDescent="0.3">
      <c r="A54" s="165" t="s">
        <v>33</v>
      </c>
      <c r="B54" s="165"/>
      <c r="C54" s="165"/>
      <c r="D54" s="165"/>
      <c r="E54" s="165"/>
      <c r="F54" s="165"/>
      <c r="G54" s="165"/>
      <c r="H54" s="164"/>
      <c r="I54" s="165"/>
      <c r="J54" s="165"/>
      <c r="K54" s="165"/>
      <c r="L54" s="272"/>
      <c r="M54" s="272"/>
      <c r="N54" s="272"/>
      <c r="O54" s="272"/>
      <c r="P54" s="272"/>
      <c r="Q54" s="272"/>
      <c r="R54" s="272"/>
      <c r="S54" s="272"/>
      <c r="T54" s="272"/>
      <c r="U54" s="272"/>
      <c r="V54" s="272"/>
      <c r="W54" s="272"/>
      <c r="X54" s="272"/>
      <c r="Y54" s="272"/>
      <c r="Z54" s="272"/>
      <c r="AA54" s="272"/>
      <c r="AB54" s="272"/>
      <c r="AC54" s="272"/>
      <c r="AD54" s="272"/>
      <c r="AE54" s="272"/>
      <c r="AF54" s="272"/>
      <c r="AG54" s="272"/>
      <c r="AH54" s="272"/>
      <c r="AI54" s="272"/>
    </row>
    <row r="55" spans="1:35" ht="15.5" x14ac:dyDescent="0.35">
      <c r="A55" s="180" t="s">
        <v>27</v>
      </c>
      <c r="B55" s="165"/>
      <c r="C55" s="165"/>
      <c r="D55" s="165"/>
      <c r="E55" s="165"/>
      <c r="F55" s="165"/>
      <c r="G55" s="165"/>
      <c r="H55" s="164"/>
      <c r="I55" s="165"/>
      <c r="J55" s="165"/>
      <c r="K55" s="165"/>
      <c r="L55" s="272"/>
      <c r="M55" s="272"/>
      <c r="N55" s="272"/>
      <c r="O55" s="272"/>
      <c r="P55" s="272"/>
      <c r="Q55" s="272"/>
      <c r="R55" s="272"/>
      <c r="S55" s="272"/>
      <c r="T55" s="272"/>
      <c r="U55" s="272"/>
      <c r="V55" s="272"/>
      <c r="W55" s="272"/>
      <c r="X55" s="272"/>
      <c r="Y55" s="272"/>
      <c r="Z55" s="272"/>
      <c r="AA55" s="272"/>
      <c r="AB55" s="272"/>
      <c r="AC55" s="272"/>
      <c r="AD55" s="272"/>
      <c r="AE55" s="272"/>
      <c r="AF55" s="272"/>
      <c r="AG55" s="272"/>
      <c r="AH55" s="272"/>
      <c r="AI55" s="272"/>
    </row>
    <row r="56" spans="1:35" ht="15.5" x14ac:dyDescent="0.35">
      <c r="A56" s="181" t="s">
        <v>28</v>
      </c>
      <c r="B56" s="165"/>
      <c r="C56" s="165"/>
      <c r="D56" s="165"/>
      <c r="E56" s="165"/>
      <c r="F56" s="165"/>
      <c r="G56" s="165"/>
      <c r="H56" s="164"/>
      <c r="I56" s="165"/>
      <c r="J56" s="165"/>
      <c r="K56" s="165"/>
      <c r="L56" s="272"/>
      <c r="M56" s="272"/>
      <c r="N56" s="272"/>
      <c r="O56" s="272"/>
      <c r="P56" s="272"/>
      <c r="Q56" s="272"/>
      <c r="R56" s="272"/>
      <c r="S56" s="272"/>
      <c r="T56" s="272"/>
      <c r="U56" s="272"/>
      <c r="V56" s="272"/>
      <c r="W56" s="272"/>
      <c r="X56" s="272"/>
      <c r="Y56" s="272"/>
      <c r="Z56" s="272"/>
      <c r="AA56" s="272"/>
      <c r="AB56" s="272"/>
      <c r="AC56" s="272"/>
      <c r="AD56" s="272"/>
      <c r="AE56" s="272"/>
      <c r="AF56" s="272"/>
      <c r="AG56" s="272"/>
      <c r="AH56" s="272"/>
      <c r="AI56" s="272"/>
    </row>
    <row r="57" spans="1:35" ht="15.5" x14ac:dyDescent="0.35">
      <c r="A57" s="185" t="s">
        <v>29</v>
      </c>
      <c r="B57" s="161"/>
      <c r="C57" s="161"/>
      <c r="D57" s="162"/>
      <c r="E57" s="162"/>
      <c r="F57" s="165"/>
      <c r="G57" s="165"/>
      <c r="H57" s="164"/>
      <c r="I57" s="165"/>
      <c r="J57" s="165"/>
      <c r="K57" s="165"/>
      <c r="L57" s="272"/>
      <c r="M57" s="272"/>
      <c r="N57" s="272"/>
      <c r="O57" s="272"/>
      <c r="P57" s="272"/>
      <c r="Q57" s="272"/>
      <c r="R57" s="272"/>
      <c r="S57" s="272"/>
      <c r="T57" s="272"/>
      <c r="U57" s="272"/>
      <c r="V57" s="272"/>
      <c r="W57" s="272"/>
      <c r="X57" s="272"/>
      <c r="Y57" s="272"/>
      <c r="Z57" s="272"/>
      <c r="AA57" s="272"/>
      <c r="AB57" s="272"/>
      <c r="AC57" s="272"/>
      <c r="AD57" s="272"/>
      <c r="AE57" s="272"/>
      <c r="AF57" s="272"/>
      <c r="AG57" s="272"/>
      <c r="AH57" s="272"/>
      <c r="AI57" s="272"/>
    </row>
    <row r="58" spans="1:35" ht="14" x14ac:dyDescent="0.3">
      <c r="B58" s="162"/>
      <c r="C58" s="162"/>
      <c r="D58" s="162"/>
      <c r="E58" s="162"/>
      <c r="F58" s="165"/>
      <c r="G58" s="165"/>
      <c r="H58" s="164"/>
      <c r="I58" s="165"/>
      <c r="J58" s="165"/>
      <c r="K58" s="165"/>
      <c r="L58" s="272"/>
      <c r="M58" s="272"/>
      <c r="N58" s="272"/>
      <c r="O58" s="272"/>
      <c r="P58" s="272"/>
      <c r="Q58" s="272"/>
      <c r="R58" s="272"/>
      <c r="S58" s="272"/>
      <c r="T58" s="272"/>
      <c r="U58" s="272"/>
      <c r="V58" s="272"/>
      <c r="W58" s="272"/>
      <c r="X58" s="272"/>
      <c r="Y58" s="272"/>
      <c r="Z58" s="272"/>
      <c r="AA58" s="272"/>
      <c r="AB58" s="272"/>
      <c r="AC58" s="272"/>
      <c r="AD58" s="272"/>
      <c r="AE58" s="272"/>
      <c r="AF58" s="272"/>
      <c r="AG58" s="272"/>
      <c r="AH58" s="272"/>
      <c r="AI58" s="272"/>
    </row>
    <row r="59" spans="1:35" ht="14" x14ac:dyDescent="0.3">
      <c r="A59" s="161" t="s">
        <v>19</v>
      </c>
      <c r="B59" s="162"/>
      <c r="C59" s="162"/>
      <c r="D59" s="162"/>
      <c r="E59" s="162"/>
      <c r="F59" s="165"/>
      <c r="G59" s="165"/>
      <c r="H59" s="165"/>
      <c r="I59" s="165"/>
      <c r="J59" s="165"/>
      <c r="K59" s="165"/>
      <c r="L59" s="272"/>
      <c r="M59" s="272"/>
      <c r="N59" s="272"/>
      <c r="O59" s="272"/>
      <c r="P59" s="272"/>
      <c r="Q59" s="272"/>
      <c r="R59" s="272"/>
      <c r="S59" s="272"/>
      <c r="T59" s="272"/>
      <c r="U59" s="272"/>
      <c r="V59" s="272"/>
      <c r="W59" s="272"/>
      <c r="X59" s="272"/>
      <c r="Y59" s="272"/>
      <c r="Z59" s="272"/>
      <c r="AA59" s="272"/>
      <c r="AB59" s="272"/>
      <c r="AC59" s="272"/>
      <c r="AD59" s="272"/>
      <c r="AE59" s="272"/>
      <c r="AF59" s="272"/>
      <c r="AG59" s="272"/>
      <c r="AH59" s="272"/>
      <c r="AI59" s="272"/>
    </row>
    <row r="60" spans="1:35" ht="14" x14ac:dyDescent="0.3">
      <c r="A60" s="162" t="s">
        <v>20</v>
      </c>
      <c r="B60" s="162"/>
      <c r="C60" s="162"/>
      <c r="D60" s="162"/>
      <c r="E60" s="162"/>
      <c r="F60" s="165"/>
      <c r="G60" s="165"/>
      <c r="H60" s="164"/>
      <c r="I60" s="165"/>
      <c r="J60" s="165"/>
      <c r="K60" s="165"/>
      <c r="L60" s="272"/>
      <c r="M60" s="272"/>
      <c r="N60" s="272"/>
      <c r="O60" s="272"/>
      <c r="P60" s="272"/>
      <c r="Q60" s="272"/>
      <c r="R60" s="272"/>
      <c r="S60" s="272"/>
      <c r="T60" s="272"/>
      <c r="U60" s="272"/>
      <c r="V60" s="272"/>
      <c r="W60" s="272"/>
      <c r="X60" s="272"/>
      <c r="Y60" s="272"/>
      <c r="Z60" s="272"/>
      <c r="AA60" s="272"/>
      <c r="AB60" s="272"/>
      <c r="AC60" s="272"/>
      <c r="AD60" s="272"/>
      <c r="AE60" s="272"/>
      <c r="AF60" s="272"/>
      <c r="AG60" s="272"/>
      <c r="AH60" s="272"/>
      <c r="AI60" s="272"/>
    </row>
    <row r="61" spans="1:35" ht="14" x14ac:dyDescent="0.3">
      <c r="A61" s="162" t="s">
        <v>22</v>
      </c>
      <c r="B61" s="162"/>
      <c r="C61" s="162"/>
      <c r="D61" s="162"/>
      <c r="E61" s="162"/>
      <c r="F61" s="165"/>
      <c r="G61" s="165" t="s">
        <v>21</v>
      </c>
      <c r="H61" s="164"/>
      <c r="I61" s="165"/>
      <c r="J61" s="165"/>
      <c r="K61" s="165"/>
      <c r="L61" s="272"/>
      <c r="M61" s="606" t="s">
        <v>13</v>
      </c>
      <c r="N61" s="606"/>
      <c r="O61" s="606"/>
      <c r="P61" s="272"/>
      <c r="Q61" s="272"/>
      <c r="R61" s="272"/>
      <c r="S61" s="272"/>
      <c r="T61" s="272"/>
      <c r="U61" s="272"/>
      <c r="V61" s="272"/>
      <c r="W61" s="272"/>
      <c r="X61" s="272"/>
      <c r="Y61" s="272"/>
      <c r="Z61" s="272"/>
      <c r="AA61" s="272"/>
      <c r="AB61" s="272"/>
      <c r="AC61" s="272"/>
      <c r="AD61" s="272"/>
      <c r="AE61" s="272"/>
      <c r="AF61" s="272"/>
      <c r="AG61" s="272"/>
      <c r="AH61" s="272"/>
      <c r="AI61" s="272"/>
    </row>
    <row r="62" spans="1:35" ht="14" x14ac:dyDescent="0.3">
      <c r="A62" s="162" t="s">
        <v>34</v>
      </c>
      <c r="B62" s="162"/>
      <c r="C62" s="162"/>
      <c r="D62" s="162"/>
      <c r="E62" s="162"/>
      <c r="F62" s="165"/>
      <c r="G62" s="165"/>
      <c r="H62" s="164"/>
      <c r="I62" s="165"/>
      <c r="J62" s="165"/>
      <c r="K62" s="165"/>
      <c r="L62" s="272"/>
      <c r="M62" s="272"/>
      <c r="N62" s="272"/>
      <c r="O62" s="272"/>
      <c r="P62" s="272"/>
      <c r="Q62" s="272"/>
      <c r="R62" s="272"/>
      <c r="S62" s="272"/>
      <c r="T62" s="272"/>
      <c r="U62" s="272"/>
      <c r="V62" s="272"/>
      <c r="W62" s="272"/>
      <c r="X62" s="272"/>
      <c r="Y62" s="272"/>
      <c r="Z62" s="272"/>
      <c r="AA62" s="272"/>
      <c r="AB62" s="272"/>
      <c r="AC62" s="272"/>
      <c r="AD62" s="272"/>
      <c r="AE62" s="272"/>
      <c r="AF62" s="272"/>
      <c r="AG62" s="272"/>
      <c r="AH62" s="272"/>
      <c r="AI62" s="272"/>
    </row>
    <row r="63" spans="1:35" ht="14" x14ac:dyDescent="0.3">
      <c r="A63" s="162"/>
      <c r="B63" s="162"/>
      <c r="C63" s="162"/>
      <c r="D63" s="162"/>
      <c r="E63" s="162"/>
      <c r="F63" s="165"/>
      <c r="G63" s="165"/>
      <c r="H63" s="164"/>
      <c r="I63" s="165"/>
      <c r="J63" s="165"/>
      <c r="K63" s="165"/>
      <c r="L63" s="272"/>
      <c r="M63" s="272"/>
      <c r="N63" s="272"/>
      <c r="O63" s="272"/>
      <c r="P63" s="272"/>
      <c r="Q63" s="272"/>
      <c r="R63" s="272"/>
      <c r="S63" s="272"/>
      <c r="T63" s="272"/>
      <c r="U63" s="272"/>
      <c r="V63" s="272"/>
      <c r="W63" s="272"/>
      <c r="X63" s="272"/>
      <c r="Y63" s="272"/>
      <c r="Z63" s="272"/>
      <c r="AA63" s="272"/>
      <c r="AB63" s="272"/>
      <c r="AC63" s="272"/>
      <c r="AD63" s="272"/>
      <c r="AE63" s="272"/>
      <c r="AF63" s="272"/>
      <c r="AG63" s="272"/>
      <c r="AH63" s="272"/>
      <c r="AI63" s="272"/>
    </row>
    <row r="64" spans="1:35" ht="14" x14ac:dyDescent="0.3">
      <c r="A64" s="162" t="s">
        <v>0</v>
      </c>
      <c r="B64" s="162"/>
      <c r="C64" s="162"/>
      <c r="D64" s="162"/>
      <c r="E64" s="162"/>
      <c r="F64" s="165"/>
      <c r="G64" s="165"/>
      <c r="H64" s="164"/>
      <c r="I64" s="165"/>
      <c r="J64" s="165"/>
      <c r="K64" s="165"/>
      <c r="L64" s="272"/>
      <c r="M64" s="272"/>
      <c r="N64" s="272"/>
      <c r="O64" s="272"/>
      <c r="P64" s="272"/>
      <c r="Q64" s="272"/>
      <c r="R64" s="272"/>
      <c r="S64" s="272"/>
      <c r="T64" s="272"/>
      <c r="U64" s="272"/>
      <c r="V64" s="272"/>
      <c r="W64" s="272"/>
      <c r="X64" s="272"/>
      <c r="Y64" s="272"/>
      <c r="Z64" s="272"/>
      <c r="AA64" s="272"/>
      <c r="AB64" s="272"/>
      <c r="AC64" s="272"/>
      <c r="AD64" s="272"/>
      <c r="AE64" s="272"/>
      <c r="AF64" s="272"/>
      <c r="AG64" s="272"/>
      <c r="AH64" s="272"/>
      <c r="AI64" s="272"/>
    </row>
    <row r="65" spans="1:35" ht="14" x14ac:dyDescent="0.3">
      <c r="A65" s="162" t="s">
        <v>1</v>
      </c>
      <c r="B65" s="162"/>
      <c r="C65" s="162"/>
      <c r="D65" s="162"/>
      <c r="E65" s="162"/>
      <c r="F65" s="165"/>
      <c r="G65" s="165"/>
      <c r="H65" s="164"/>
      <c r="I65" s="165"/>
      <c r="J65" s="165"/>
      <c r="K65" s="165"/>
      <c r="L65" s="272"/>
      <c r="M65" s="272"/>
      <c r="N65" s="272"/>
      <c r="O65" s="272"/>
      <c r="P65" s="272"/>
      <c r="Q65" s="272"/>
      <c r="R65" s="272"/>
      <c r="S65" s="272"/>
      <c r="T65" s="272"/>
      <c r="U65" s="272"/>
      <c r="V65" s="272"/>
      <c r="W65" s="272"/>
      <c r="X65" s="272"/>
      <c r="Y65" s="272"/>
      <c r="Z65" s="272"/>
      <c r="AA65" s="272"/>
      <c r="AB65" s="272"/>
      <c r="AC65" s="272"/>
      <c r="AD65" s="272"/>
      <c r="AE65" s="272"/>
      <c r="AF65" s="272"/>
      <c r="AG65" s="272"/>
      <c r="AH65" s="272"/>
      <c r="AI65" s="272"/>
    </row>
    <row r="66" spans="1:35" ht="14" x14ac:dyDescent="0.3">
      <c r="A66" s="162" t="s">
        <v>450</v>
      </c>
      <c r="B66" s="162"/>
      <c r="C66" s="162"/>
      <c r="D66" s="162"/>
      <c r="E66" s="162"/>
      <c r="F66" s="165"/>
      <c r="G66" s="165"/>
      <c r="H66" s="164"/>
      <c r="I66" s="165"/>
      <c r="J66" s="165"/>
      <c r="K66" s="165"/>
      <c r="L66" s="272"/>
      <c r="M66" s="272"/>
      <c r="N66" s="272"/>
      <c r="O66" s="272"/>
      <c r="P66" s="272"/>
      <c r="Q66" s="272"/>
      <c r="R66" s="272"/>
      <c r="S66" s="272"/>
      <c r="T66" s="272"/>
      <c r="U66" s="272"/>
      <c r="V66" s="272"/>
      <c r="W66" s="272"/>
      <c r="X66" s="272"/>
      <c r="Y66" s="272"/>
      <c r="Z66" s="272"/>
      <c r="AA66" s="272"/>
      <c r="AB66" s="272"/>
      <c r="AC66" s="272"/>
      <c r="AD66" s="272"/>
      <c r="AE66" s="272"/>
      <c r="AF66" s="272"/>
      <c r="AG66" s="272"/>
      <c r="AH66" s="272"/>
      <c r="AI66" s="272"/>
    </row>
    <row r="67" spans="1:35" ht="14" x14ac:dyDescent="0.3">
      <c r="A67" s="162"/>
      <c r="B67" s="162"/>
      <c r="C67" s="162"/>
      <c r="D67" s="162"/>
      <c r="E67" s="162"/>
      <c r="F67" s="165"/>
      <c r="G67" s="165"/>
      <c r="H67" s="164"/>
      <c r="I67" s="165"/>
      <c r="J67" s="165"/>
      <c r="K67" s="165"/>
      <c r="L67" s="272"/>
      <c r="M67" s="272"/>
      <c r="N67" s="272"/>
      <c r="O67" s="272"/>
      <c r="P67" s="272"/>
      <c r="Q67" s="272"/>
      <c r="R67" s="272"/>
      <c r="S67" s="272"/>
      <c r="T67" s="272"/>
      <c r="U67" s="272"/>
      <c r="V67" s="272"/>
      <c r="W67" s="272"/>
      <c r="X67" s="272"/>
      <c r="Y67" s="272"/>
      <c r="Z67" s="272"/>
      <c r="AA67" s="272"/>
      <c r="AB67" s="272"/>
      <c r="AC67" s="272"/>
      <c r="AD67" s="272"/>
      <c r="AE67" s="272"/>
      <c r="AF67" s="272"/>
      <c r="AG67" s="272"/>
      <c r="AH67" s="272"/>
      <c r="AI67" s="272"/>
    </row>
    <row r="68" spans="1:35" ht="14" x14ac:dyDescent="0.3">
      <c r="A68" s="162" t="s">
        <v>2</v>
      </c>
      <c r="B68" s="162"/>
      <c r="C68" s="162"/>
      <c r="D68" s="162"/>
      <c r="E68" s="162"/>
      <c r="F68" s="165"/>
      <c r="G68" s="165"/>
      <c r="H68" s="164"/>
      <c r="I68" s="165"/>
      <c r="J68" s="165"/>
      <c r="K68" s="165"/>
      <c r="O68" s="272"/>
      <c r="P68" s="272"/>
      <c r="Q68" s="272"/>
      <c r="R68" s="272"/>
      <c r="S68" s="272"/>
      <c r="T68" s="272"/>
      <c r="U68" s="272"/>
      <c r="V68" s="272"/>
      <c r="W68" s="272"/>
      <c r="X68" s="272"/>
      <c r="Y68" s="272"/>
      <c r="Z68" s="272"/>
      <c r="AA68" s="272"/>
      <c r="AB68" s="272"/>
      <c r="AC68" s="272"/>
      <c r="AD68" s="272"/>
      <c r="AE68" s="272"/>
      <c r="AF68" s="272"/>
      <c r="AG68" s="272"/>
      <c r="AH68" s="272"/>
      <c r="AI68" s="272"/>
    </row>
    <row r="69" spans="1:35" ht="14" x14ac:dyDescent="0.3">
      <c r="A69" s="162" t="s">
        <v>3</v>
      </c>
      <c r="B69" s="162"/>
      <c r="C69" s="162"/>
      <c r="D69" s="162"/>
      <c r="E69" s="162"/>
      <c r="F69" s="165"/>
      <c r="G69" s="165"/>
      <c r="H69" s="164"/>
      <c r="I69" s="165"/>
      <c r="J69" s="165"/>
      <c r="K69" s="165"/>
      <c r="L69" s="272"/>
      <c r="M69" s="272"/>
      <c r="N69" s="272"/>
      <c r="O69" s="272"/>
      <c r="P69" s="272"/>
      <c r="Q69" s="272"/>
      <c r="R69" s="272"/>
      <c r="S69" s="272"/>
      <c r="T69" s="272"/>
      <c r="U69" s="272"/>
      <c r="V69" s="272"/>
      <c r="W69" s="272"/>
      <c r="X69" s="272"/>
      <c r="Y69" s="272"/>
      <c r="Z69" s="272"/>
      <c r="AA69" s="272"/>
      <c r="AB69" s="272"/>
      <c r="AC69" s="272"/>
      <c r="AD69" s="272"/>
      <c r="AE69" s="272"/>
      <c r="AF69" s="272"/>
      <c r="AG69" s="272"/>
      <c r="AH69" s="272"/>
      <c r="AI69" s="272"/>
    </row>
    <row r="70" spans="1:35" ht="14" x14ac:dyDescent="0.3">
      <c r="A70" s="162" t="s">
        <v>4</v>
      </c>
      <c r="B70" s="162"/>
      <c r="C70" s="162"/>
      <c r="D70" s="162"/>
      <c r="E70" s="162"/>
      <c r="F70" s="165"/>
      <c r="G70" s="165"/>
      <c r="H70" s="164"/>
      <c r="I70" s="165"/>
      <c r="J70" s="165"/>
      <c r="K70" s="165"/>
      <c r="L70" s="272"/>
      <c r="M70" s="272"/>
      <c r="N70" s="272"/>
      <c r="O70" s="272"/>
      <c r="P70" s="272"/>
      <c r="Q70" s="272"/>
      <c r="R70" s="272"/>
      <c r="S70" s="272"/>
      <c r="T70" s="272"/>
      <c r="U70" s="272"/>
      <c r="V70" s="272"/>
      <c r="W70" s="272"/>
      <c r="X70" s="272"/>
      <c r="Y70" s="272"/>
      <c r="Z70" s="272"/>
      <c r="AA70" s="272"/>
      <c r="AB70" s="272"/>
      <c r="AC70" s="272"/>
      <c r="AD70" s="272"/>
      <c r="AE70" s="272"/>
      <c r="AF70" s="272"/>
      <c r="AG70" s="272"/>
      <c r="AH70" s="272"/>
      <c r="AI70" s="272"/>
    </row>
    <row r="71" spans="1:35" ht="14" x14ac:dyDescent="0.3">
      <c r="A71" s="165"/>
      <c r="B71" s="162"/>
      <c r="C71" s="162"/>
      <c r="D71" s="162"/>
      <c r="E71" s="162"/>
      <c r="F71" s="165"/>
      <c r="G71" s="165"/>
      <c r="H71" s="164"/>
      <c r="I71" s="165"/>
      <c r="J71" s="165"/>
      <c r="K71" s="165"/>
      <c r="L71" s="272"/>
      <c r="M71" s="272"/>
      <c r="N71" s="272"/>
      <c r="O71" s="272"/>
      <c r="P71" s="272"/>
      <c r="Q71" s="272"/>
      <c r="R71" s="272"/>
      <c r="S71" s="272"/>
      <c r="T71" s="272"/>
      <c r="U71" s="272"/>
      <c r="V71" s="272"/>
      <c r="W71" s="272"/>
      <c r="X71" s="272"/>
      <c r="Y71" s="272"/>
      <c r="Z71" s="272"/>
      <c r="AA71" s="272"/>
      <c r="AB71" s="272"/>
      <c r="AC71" s="272"/>
      <c r="AD71" s="272"/>
      <c r="AE71" s="272"/>
      <c r="AF71" s="272"/>
      <c r="AG71" s="272"/>
      <c r="AH71" s="272"/>
      <c r="AI71" s="272"/>
    </row>
    <row r="72" spans="1:35" x14ac:dyDescent="0.3">
      <c r="A72" s="165"/>
      <c r="B72" s="165"/>
      <c r="C72" s="165"/>
      <c r="D72" s="165"/>
      <c r="E72" s="165"/>
      <c r="F72" s="165"/>
      <c r="G72" s="165"/>
      <c r="H72" s="164"/>
      <c r="I72" s="165"/>
      <c r="J72" s="165"/>
      <c r="K72" s="165"/>
      <c r="L72" s="272"/>
      <c r="M72" s="272"/>
      <c r="N72" s="272"/>
      <c r="O72" s="272"/>
      <c r="P72" s="272"/>
      <c r="Q72" s="272"/>
      <c r="R72" s="272"/>
      <c r="S72" s="272"/>
      <c r="T72" s="272"/>
      <c r="U72" s="272"/>
      <c r="V72" s="272"/>
      <c r="W72" s="272"/>
      <c r="X72" s="272"/>
      <c r="Y72" s="272"/>
      <c r="Z72" s="272"/>
      <c r="AA72" s="272"/>
      <c r="AB72" s="272"/>
      <c r="AC72" s="272"/>
      <c r="AD72" s="272"/>
      <c r="AE72" s="272"/>
      <c r="AF72" s="272"/>
      <c r="AG72" s="272"/>
      <c r="AH72" s="272"/>
      <c r="AI72" s="272"/>
    </row>
    <row r="73" spans="1:35" x14ac:dyDescent="0.3">
      <c r="A73" s="165" t="s">
        <v>5</v>
      </c>
      <c r="B73" s="165"/>
      <c r="C73" s="165"/>
      <c r="D73" s="165"/>
      <c r="E73" s="165"/>
      <c r="F73" s="165"/>
      <c r="G73" s="165"/>
      <c r="H73" s="164"/>
      <c r="I73" s="165"/>
      <c r="J73" s="165"/>
      <c r="K73" s="165"/>
      <c r="L73" s="272"/>
      <c r="M73" s="272"/>
      <c r="N73" s="272"/>
      <c r="O73" s="272"/>
      <c r="P73" s="272"/>
      <c r="Q73" s="272"/>
      <c r="R73" s="272"/>
      <c r="S73" s="272"/>
      <c r="T73" s="272"/>
      <c r="U73" s="272"/>
      <c r="V73" s="272"/>
      <c r="W73" s="272"/>
      <c r="X73" s="272"/>
      <c r="Y73" s="272"/>
      <c r="Z73" s="272"/>
      <c r="AA73" s="272"/>
      <c r="AB73" s="272"/>
      <c r="AC73" s="272"/>
      <c r="AD73" s="272"/>
      <c r="AE73" s="272"/>
      <c r="AF73" s="272"/>
      <c r="AG73" s="272"/>
      <c r="AH73" s="272"/>
      <c r="AI73" s="272"/>
    </row>
    <row r="74" spans="1:35" x14ac:dyDescent="0.3">
      <c r="A74" s="165"/>
      <c r="B74" s="165"/>
      <c r="C74" s="165"/>
      <c r="D74" s="165"/>
      <c r="E74" s="165"/>
      <c r="F74" s="165"/>
      <c r="G74" s="165"/>
      <c r="H74" s="164"/>
      <c r="I74" s="165"/>
      <c r="J74" s="165"/>
      <c r="K74" s="165"/>
      <c r="L74" s="272"/>
      <c r="M74" s="272"/>
      <c r="N74" s="272"/>
      <c r="O74" s="272"/>
      <c r="P74" s="272"/>
      <c r="Q74" s="272"/>
      <c r="R74" s="272"/>
      <c r="S74" s="272"/>
      <c r="T74" s="272"/>
      <c r="U74" s="272"/>
      <c r="V74" s="272"/>
      <c r="W74" s="272"/>
      <c r="X74" s="272"/>
      <c r="Y74" s="272"/>
      <c r="Z74" s="272"/>
      <c r="AA74" s="272"/>
      <c r="AB74" s="272"/>
      <c r="AC74" s="272"/>
      <c r="AD74" s="272"/>
      <c r="AE74" s="272"/>
      <c r="AF74" s="272"/>
      <c r="AG74" s="272"/>
      <c r="AH74" s="272"/>
      <c r="AI74" s="272"/>
    </row>
    <row r="75" spans="1:35" x14ac:dyDescent="0.3">
      <c r="A75" s="165"/>
      <c r="B75" s="165"/>
      <c r="C75" s="165"/>
      <c r="D75" s="165"/>
      <c r="E75" s="165"/>
      <c r="F75" s="165"/>
      <c r="G75" s="165"/>
      <c r="H75" s="164"/>
      <c r="I75" s="165"/>
      <c r="J75" s="165"/>
      <c r="K75" s="165"/>
      <c r="L75" s="272"/>
      <c r="M75" s="272"/>
      <c r="N75" s="272"/>
      <c r="O75" s="272"/>
      <c r="P75" s="272"/>
      <c r="Q75" s="272"/>
      <c r="R75" s="272"/>
      <c r="S75" s="272"/>
      <c r="T75" s="272"/>
      <c r="U75" s="272"/>
      <c r="V75" s="272"/>
      <c r="W75" s="272"/>
      <c r="X75" s="272"/>
      <c r="Y75" s="272"/>
      <c r="Z75" s="272"/>
      <c r="AA75" s="272"/>
      <c r="AB75" s="272"/>
      <c r="AC75" s="272"/>
      <c r="AD75" s="272"/>
      <c r="AE75" s="272"/>
      <c r="AF75" s="272"/>
      <c r="AG75" s="272"/>
      <c r="AH75" s="272"/>
      <c r="AI75" s="272"/>
    </row>
    <row r="76" spans="1:35" x14ac:dyDescent="0.3">
      <c r="A76" s="165"/>
      <c r="B76" s="165"/>
      <c r="C76" s="165"/>
      <c r="D76" s="165"/>
      <c r="E76" s="165"/>
      <c r="F76" s="165"/>
      <c r="G76" s="165"/>
      <c r="H76" s="164"/>
      <c r="I76" s="165"/>
      <c r="J76" s="165"/>
      <c r="K76" s="165"/>
      <c r="L76" s="272"/>
      <c r="M76" s="272"/>
      <c r="N76" s="272"/>
      <c r="O76" s="272"/>
      <c r="P76" s="272"/>
      <c r="Q76" s="272"/>
      <c r="R76" s="272"/>
      <c r="S76" s="272"/>
      <c r="T76" s="272"/>
      <c r="U76" s="272"/>
      <c r="V76" s="272"/>
      <c r="W76" s="272"/>
      <c r="X76" s="272"/>
      <c r="Y76" s="272"/>
      <c r="Z76" s="272"/>
      <c r="AA76" s="272"/>
      <c r="AB76" s="272"/>
      <c r="AC76" s="272"/>
      <c r="AD76" s="272"/>
      <c r="AE76" s="272"/>
      <c r="AF76" s="272"/>
      <c r="AG76" s="272"/>
      <c r="AH76" s="272"/>
      <c r="AI76" s="272"/>
    </row>
    <row r="77" spans="1:35" x14ac:dyDescent="0.3">
      <c r="A77" s="165"/>
      <c r="B77" s="165"/>
      <c r="C77" s="165"/>
      <c r="D77" s="165"/>
      <c r="E77" s="165"/>
      <c r="F77" s="165"/>
      <c r="G77" s="165"/>
      <c r="H77" s="164"/>
      <c r="I77" s="165"/>
      <c r="J77" s="165"/>
      <c r="K77" s="165"/>
      <c r="L77" s="272"/>
      <c r="M77" s="272"/>
      <c r="N77" s="272"/>
      <c r="O77" s="272"/>
      <c r="P77" s="272"/>
      <c r="Q77" s="272"/>
      <c r="R77" s="272"/>
      <c r="S77" s="272"/>
      <c r="T77" s="272"/>
      <c r="U77" s="272"/>
      <c r="V77" s="272"/>
      <c r="W77" s="272"/>
      <c r="X77" s="272"/>
      <c r="Y77" s="272"/>
      <c r="Z77" s="272"/>
      <c r="AA77" s="272"/>
      <c r="AB77" s="272"/>
      <c r="AC77" s="272"/>
      <c r="AD77" s="272"/>
      <c r="AE77" s="272"/>
      <c r="AF77" s="272"/>
      <c r="AG77" s="272"/>
      <c r="AH77" s="272"/>
      <c r="AI77" s="272"/>
    </row>
    <row r="78" spans="1:35" x14ac:dyDescent="0.3">
      <c r="A78" s="165"/>
      <c r="B78" s="165"/>
      <c r="C78" s="165"/>
      <c r="D78" s="165"/>
      <c r="E78" s="165"/>
      <c r="F78" s="165"/>
      <c r="G78" s="165"/>
      <c r="H78" s="164"/>
      <c r="I78" s="165"/>
      <c r="J78" s="165"/>
      <c r="K78" s="165"/>
      <c r="L78" s="272"/>
      <c r="M78" s="272"/>
      <c r="N78" s="272"/>
      <c r="O78" s="272"/>
      <c r="P78" s="272"/>
      <c r="Q78" s="272"/>
      <c r="R78" s="272"/>
      <c r="S78" s="272"/>
      <c r="T78" s="272"/>
      <c r="U78" s="272"/>
      <c r="V78" s="272"/>
      <c r="W78" s="272"/>
      <c r="X78" s="272"/>
      <c r="Y78" s="272"/>
      <c r="Z78" s="272"/>
      <c r="AA78" s="272"/>
      <c r="AB78" s="272"/>
      <c r="AC78" s="272"/>
      <c r="AD78" s="272"/>
      <c r="AE78" s="272"/>
      <c r="AF78" s="272"/>
      <c r="AG78" s="272"/>
      <c r="AH78" s="272"/>
      <c r="AI78" s="272"/>
    </row>
    <row r="79" spans="1:35" x14ac:dyDescent="0.3">
      <c r="A79" s="165"/>
      <c r="B79" s="165"/>
      <c r="C79" s="165"/>
      <c r="D79" s="165"/>
      <c r="E79" s="165"/>
      <c r="F79" s="165"/>
      <c r="G79" s="165"/>
      <c r="H79" s="164"/>
      <c r="I79" s="165"/>
      <c r="J79" s="165"/>
      <c r="K79" s="165"/>
      <c r="L79" s="272"/>
      <c r="M79" s="272"/>
      <c r="N79" s="272"/>
      <c r="O79" s="272"/>
      <c r="P79" s="272"/>
      <c r="Q79" s="272"/>
      <c r="R79" s="272"/>
      <c r="S79" s="272"/>
      <c r="T79" s="272"/>
      <c r="U79" s="272"/>
      <c r="V79" s="272"/>
      <c r="W79" s="272"/>
      <c r="X79" s="272"/>
      <c r="Y79" s="272"/>
      <c r="Z79" s="272"/>
      <c r="AA79" s="272"/>
      <c r="AB79" s="272"/>
      <c r="AC79" s="272"/>
      <c r="AD79" s="272"/>
      <c r="AE79" s="272"/>
      <c r="AF79" s="272"/>
      <c r="AG79" s="272"/>
      <c r="AH79" s="272"/>
      <c r="AI79" s="272"/>
    </row>
    <row r="80" spans="1:35" x14ac:dyDescent="0.3">
      <c r="A80" s="165"/>
      <c r="B80" s="165"/>
      <c r="C80" s="165"/>
      <c r="D80" s="165"/>
      <c r="E80" s="165"/>
      <c r="F80" s="165"/>
      <c r="G80" s="165"/>
      <c r="H80" s="164"/>
      <c r="I80" s="165"/>
      <c r="J80" s="165"/>
      <c r="K80" s="165"/>
      <c r="L80" s="272"/>
      <c r="M80" s="272"/>
      <c r="N80" s="272"/>
      <c r="O80" s="272"/>
      <c r="P80" s="272"/>
      <c r="Q80" s="272"/>
      <c r="R80" s="272"/>
      <c r="S80" s="272"/>
      <c r="T80" s="272"/>
      <c r="U80" s="272"/>
      <c r="V80" s="272"/>
      <c r="W80" s="272"/>
      <c r="X80" s="272"/>
      <c r="Y80" s="272"/>
      <c r="Z80" s="272"/>
      <c r="AA80" s="272"/>
      <c r="AB80" s="272"/>
      <c r="AC80" s="272"/>
      <c r="AD80" s="272"/>
      <c r="AE80" s="272"/>
      <c r="AF80" s="272"/>
      <c r="AG80" s="272"/>
      <c r="AH80" s="272"/>
      <c r="AI80" s="272"/>
    </row>
    <row r="81" spans="1:35" x14ac:dyDescent="0.3">
      <c r="A81" s="165"/>
      <c r="B81" s="165"/>
      <c r="C81" s="165"/>
      <c r="D81" s="165"/>
      <c r="E81" s="165"/>
      <c r="F81" s="165"/>
      <c r="G81" s="165"/>
      <c r="H81" s="164"/>
      <c r="I81" s="165"/>
      <c r="J81" s="165"/>
      <c r="K81" s="165"/>
      <c r="L81" s="272"/>
      <c r="M81" s="272"/>
      <c r="N81" s="272"/>
      <c r="O81" s="272"/>
      <c r="P81" s="272"/>
      <c r="Q81" s="272"/>
      <c r="R81" s="272"/>
      <c r="S81" s="272"/>
      <c r="T81" s="272"/>
      <c r="U81" s="272"/>
      <c r="V81" s="272"/>
      <c r="W81" s="272"/>
      <c r="X81" s="272"/>
      <c r="Y81" s="272"/>
      <c r="Z81" s="272"/>
      <c r="AA81" s="272"/>
      <c r="AB81" s="272"/>
      <c r="AC81" s="272"/>
      <c r="AD81" s="272"/>
      <c r="AE81" s="272"/>
      <c r="AF81" s="272"/>
      <c r="AG81" s="272"/>
      <c r="AH81" s="272"/>
      <c r="AI81" s="272"/>
    </row>
    <row r="82" spans="1:35" x14ac:dyDescent="0.3">
      <c r="A82" s="165"/>
      <c r="B82" s="165"/>
      <c r="C82" s="165"/>
      <c r="D82" s="165"/>
      <c r="E82" s="165"/>
      <c r="F82" s="165"/>
      <c r="G82" s="165"/>
      <c r="H82" s="164"/>
      <c r="I82" s="165"/>
      <c r="J82" s="165"/>
      <c r="K82" s="165"/>
      <c r="L82" s="272"/>
      <c r="M82" s="272"/>
      <c r="N82" s="272"/>
      <c r="O82" s="272"/>
      <c r="P82" s="272"/>
      <c r="Q82" s="272"/>
      <c r="R82" s="272"/>
      <c r="S82" s="272"/>
      <c r="T82" s="272"/>
      <c r="U82" s="272"/>
      <c r="V82" s="272"/>
      <c r="W82" s="272"/>
      <c r="X82" s="272"/>
      <c r="Y82" s="272"/>
      <c r="Z82" s="272"/>
      <c r="AA82" s="272"/>
      <c r="AB82" s="272"/>
      <c r="AC82" s="272"/>
      <c r="AD82" s="272"/>
      <c r="AE82" s="272"/>
      <c r="AF82" s="272"/>
      <c r="AG82" s="272"/>
      <c r="AH82" s="272"/>
      <c r="AI82" s="272"/>
    </row>
    <row r="83" spans="1:35" x14ac:dyDescent="0.3">
      <c r="A83" s="165"/>
      <c r="B83" s="165"/>
      <c r="C83" s="165"/>
      <c r="D83" s="165"/>
      <c r="E83" s="165"/>
      <c r="F83" s="165"/>
      <c r="G83" s="165"/>
      <c r="H83" s="164"/>
      <c r="I83" s="165"/>
      <c r="J83" s="165"/>
      <c r="K83" s="165"/>
      <c r="L83" s="272"/>
      <c r="M83" s="272"/>
      <c r="N83" s="272"/>
      <c r="O83" s="272"/>
      <c r="P83" s="272"/>
      <c r="Q83" s="272"/>
      <c r="R83" s="272"/>
      <c r="S83" s="272"/>
      <c r="T83" s="272"/>
      <c r="U83" s="272"/>
      <c r="V83" s="272"/>
      <c r="W83" s="272"/>
      <c r="X83" s="272"/>
      <c r="Y83" s="272"/>
      <c r="Z83" s="272"/>
      <c r="AA83" s="272"/>
      <c r="AB83" s="272"/>
      <c r="AC83" s="272"/>
      <c r="AD83" s="272"/>
      <c r="AE83" s="272"/>
      <c r="AF83" s="272"/>
      <c r="AG83" s="272"/>
      <c r="AH83" s="272"/>
      <c r="AI83" s="272"/>
    </row>
    <row r="84" spans="1:35" x14ac:dyDescent="0.3">
      <c r="A84" s="165"/>
      <c r="B84" s="165"/>
      <c r="C84" s="165"/>
      <c r="D84" s="165"/>
      <c r="E84" s="165"/>
      <c r="F84" s="165"/>
      <c r="G84" s="165"/>
      <c r="H84" s="164"/>
      <c r="I84" s="165"/>
      <c r="J84" s="165"/>
      <c r="K84" s="165"/>
      <c r="L84" s="272"/>
      <c r="M84" s="272"/>
      <c r="N84" s="272"/>
      <c r="O84" s="272"/>
      <c r="P84" s="272"/>
      <c r="Q84" s="272"/>
      <c r="R84" s="272"/>
      <c r="S84" s="272"/>
      <c r="T84" s="272"/>
      <c r="U84" s="272"/>
      <c r="V84" s="272"/>
      <c r="W84" s="272"/>
      <c r="X84" s="272"/>
      <c r="Y84" s="272"/>
      <c r="Z84" s="272"/>
      <c r="AA84" s="272"/>
      <c r="AB84" s="272"/>
      <c r="AC84" s="272"/>
      <c r="AD84" s="272"/>
      <c r="AE84" s="272"/>
      <c r="AF84" s="272"/>
      <c r="AG84" s="272"/>
      <c r="AH84" s="272"/>
      <c r="AI84" s="272"/>
    </row>
    <row r="85" spans="1:35" x14ac:dyDescent="0.3">
      <c r="A85" s="165"/>
      <c r="B85" s="165"/>
      <c r="C85" s="165"/>
      <c r="D85" s="165"/>
      <c r="E85" s="165"/>
      <c r="F85" s="165"/>
      <c r="G85" s="165"/>
      <c r="H85" s="164"/>
      <c r="I85" s="165"/>
      <c r="J85" s="165"/>
      <c r="K85" s="165"/>
      <c r="L85" s="272"/>
      <c r="M85" s="272"/>
      <c r="N85" s="272"/>
      <c r="O85" s="272"/>
      <c r="P85" s="272"/>
      <c r="Q85" s="272"/>
      <c r="R85" s="272"/>
      <c r="S85" s="272"/>
      <c r="T85" s="272"/>
      <c r="U85" s="272"/>
      <c r="V85" s="272"/>
      <c r="W85" s="272"/>
      <c r="X85" s="272"/>
      <c r="Y85" s="272"/>
      <c r="Z85" s="272"/>
      <c r="AA85" s="272"/>
      <c r="AB85" s="272"/>
      <c r="AC85" s="272"/>
      <c r="AD85" s="272"/>
      <c r="AE85" s="272"/>
      <c r="AF85" s="272"/>
      <c r="AG85" s="272"/>
      <c r="AH85" s="272"/>
      <c r="AI85" s="272"/>
    </row>
    <row r="86" spans="1:35" x14ac:dyDescent="0.3">
      <c r="A86" s="165"/>
      <c r="B86" s="165"/>
      <c r="C86" s="165"/>
      <c r="D86" s="165"/>
      <c r="E86" s="165"/>
      <c r="F86" s="165"/>
      <c r="G86" s="165"/>
      <c r="H86" s="164"/>
      <c r="I86" s="165"/>
      <c r="J86" s="165"/>
      <c r="K86" s="165"/>
      <c r="L86" s="272"/>
      <c r="M86" s="272"/>
      <c r="N86" s="272"/>
      <c r="O86" s="272"/>
      <c r="P86" s="272"/>
      <c r="Q86" s="272"/>
      <c r="R86" s="272"/>
      <c r="S86" s="272"/>
      <c r="T86" s="272"/>
      <c r="U86" s="272"/>
      <c r="V86" s="272"/>
      <c r="W86" s="272"/>
      <c r="X86" s="272"/>
      <c r="Y86" s="272"/>
      <c r="Z86" s="272"/>
      <c r="AA86" s="272"/>
      <c r="AB86" s="272"/>
      <c r="AC86" s="272"/>
      <c r="AD86" s="272"/>
      <c r="AE86" s="272"/>
      <c r="AF86" s="272"/>
      <c r="AG86" s="272"/>
      <c r="AH86" s="272"/>
      <c r="AI86" s="272"/>
    </row>
    <row r="87" spans="1:35" x14ac:dyDescent="0.3">
      <c r="A87" s="165"/>
      <c r="B87" s="165"/>
      <c r="C87" s="165"/>
      <c r="D87" s="165"/>
      <c r="E87" s="165"/>
      <c r="F87" s="165"/>
      <c r="G87" s="165"/>
      <c r="H87" s="164"/>
      <c r="I87" s="165"/>
      <c r="J87" s="165"/>
      <c r="K87" s="165"/>
      <c r="L87" s="272"/>
      <c r="M87" s="272"/>
      <c r="N87" s="272"/>
      <c r="O87" s="272"/>
      <c r="P87" s="272"/>
      <c r="Q87" s="272"/>
      <c r="R87" s="272"/>
      <c r="S87" s="272"/>
      <c r="T87" s="272"/>
      <c r="U87" s="272"/>
      <c r="V87" s="272"/>
      <c r="W87" s="272"/>
      <c r="X87" s="272"/>
      <c r="Y87" s="272"/>
      <c r="Z87" s="272"/>
      <c r="AA87" s="272"/>
      <c r="AB87" s="272"/>
      <c r="AC87" s="272"/>
      <c r="AD87" s="272"/>
      <c r="AE87" s="272"/>
      <c r="AF87" s="272"/>
      <c r="AG87" s="272"/>
      <c r="AH87" s="272"/>
      <c r="AI87" s="272"/>
    </row>
    <row r="88" spans="1:35" x14ac:dyDescent="0.3">
      <c r="A88" s="165"/>
      <c r="B88" s="165"/>
      <c r="C88" s="165"/>
      <c r="D88" s="165"/>
      <c r="E88" s="165"/>
      <c r="F88" s="165"/>
      <c r="G88" s="165"/>
      <c r="H88" s="164"/>
      <c r="I88" s="165"/>
      <c r="J88" s="165"/>
      <c r="K88" s="165"/>
      <c r="L88" s="272"/>
      <c r="M88" s="272"/>
      <c r="N88" s="272"/>
      <c r="O88" s="272"/>
      <c r="P88" s="272"/>
      <c r="Q88" s="272"/>
      <c r="R88" s="272"/>
      <c r="S88" s="272"/>
      <c r="T88" s="272"/>
      <c r="U88" s="272"/>
      <c r="V88" s="272"/>
      <c r="W88" s="272"/>
      <c r="X88" s="272"/>
      <c r="Y88" s="272"/>
      <c r="Z88" s="272"/>
      <c r="AA88" s="272"/>
      <c r="AB88" s="272"/>
      <c r="AC88" s="272"/>
      <c r="AD88" s="272"/>
      <c r="AE88" s="272"/>
      <c r="AF88" s="272"/>
      <c r="AG88" s="272"/>
      <c r="AH88" s="272"/>
      <c r="AI88" s="272"/>
    </row>
    <row r="89" spans="1:35" x14ac:dyDescent="0.3">
      <c r="A89" s="165"/>
      <c r="B89" s="165"/>
      <c r="C89" s="165"/>
      <c r="D89" s="165"/>
      <c r="E89" s="165"/>
      <c r="F89" s="165"/>
      <c r="G89" s="165"/>
      <c r="H89" s="164"/>
      <c r="I89" s="165"/>
      <c r="J89" s="165"/>
      <c r="K89" s="165"/>
      <c r="L89" s="272"/>
      <c r="M89" s="272"/>
      <c r="N89" s="272"/>
      <c r="O89" s="272"/>
      <c r="P89" s="272"/>
      <c r="Q89" s="272"/>
      <c r="R89" s="272"/>
      <c r="S89" s="272"/>
      <c r="T89" s="272"/>
      <c r="U89" s="272"/>
      <c r="V89" s="272"/>
      <c r="W89" s="272"/>
      <c r="X89" s="272"/>
      <c r="Y89" s="272"/>
      <c r="Z89" s="272"/>
      <c r="AA89" s="272"/>
      <c r="AB89" s="272"/>
      <c r="AC89" s="272"/>
      <c r="AD89" s="272"/>
      <c r="AE89" s="272"/>
      <c r="AF89" s="272"/>
      <c r="AG89" s="272"/>
      <c r="AH89" s="272"/>
      <c r="AI89" s="272"/>
    </row>
    <row r="90" spans="1:35" x14ac:dyDescent="0.3">
      <c r="A90" s="165"/>
      <c r="B90" s="165"/>
      <c r="C90" s="165"/>
      <c r="D90" s="165"/>
      <c r="E90" s="165"/>
      <c r="F90" s="165"/>
      <c r="G90" s="165"/>
      <c r="H90" s="164"/>
      <c r="I90" s="165"/>
      <c r="J90" s="165"/>
      <c r="K90" s="165"/>
      <c r="L90" s="272"/>
      <c r="M90" s="606"/>
      <c r="N90" s="606"/>
      <c r="O90" s="606"/>
      <c r="P90" s="272"/>
      <c r="Q90" s="272"/>
      <c r="R90" s="272"/>
      <c r="S90" s="272"/>
      <c r="T90" s="272"/>
      <c r="U90" s="272"/>
      <c r="V90" s="272"/>
      <c r="W90" s="272"/>
      <c r="X90" s="272"/>
      <c r="Y90" s="272"/>
      <c r="Z90" s="272"/>
      <c r="AA90" s="272"/>
      <c r="AB90" s="272"/>
      <c r="AC90" s="272"/>
      <c r="AD90" s="272"/>
      <c r="AE90" s="272"/>
      <c r="AF90" s="272"/>
      <c r="AG90" s="272"/>
      <c r="AH90" s="272"/>
      <c r="AI90" s="272"/>
    </row>
    <row r="91" spans="1:35" x14ac:dyDescent="0.3">
      <c r="A91" s="165"/>
      <c r="B91" s="165"/>
      <c r="C91" s="165"/>
      <c r="D91" s="165"/>
      <c r="E91" s="165"/>
      <c r="F91" s="165"/>
      <c r="G91" s="165"/>
      <c r="H91" s="164"/>
      <c r="I91" s="165"/>
      <c r="J91" s="165"/>
      <c r="K91" s="165"/>
      <c r="L91" s="272"/>
      <c r="M91" s="272"/>
      <c r="N91" s="272"/>
      <c r="O91" s="272"/>
      <c r="P91" s="272"/>
      <c r="Q91" s="272"/>
      <c r="R91" s="272"/>
      <c r="S91" s="272"/>
      <c r="T91" s="272"/>
      <c r="U91" s="272"/>
      <c r="V91" s="272"/>
      <c r="W91" s="272"/>
      <c r="X91" s="272"/>
      <c r="Y91" s="272"/>
      <c r="Z91" s="272"/>
      <c r="AA91" s="272"/>
      <c r="AB91" s="272"/>
      <c r="AC91" s="272"/>
      <c r="AD91" s="272"/>
      <c r="AE91" s="272"/>
      <c r="AF91" s="272"/>
      <c r="AG91" s="272"/>
      <c r="AH91" s="272"/>
      <c r="AI91" s="272"/>
    </row>
    <row r="92" spans="1:35" x14ac:dyDescent="0.3">
      <c r="A92" s="165"/>
      <c r="B92" s="165"/>
      <c r="C92" s="165"/>
      <c r="D92" s="165"/>
      <c r="E92" s="165"/>
      <c r="F92" s="165"/>
      <c r="G92" s="165"/>
      <c r="H92" s="164"/>
      <c r="I92" s="165"/>
      <c r="J92" s="165"/>
      <c r="K92" s="165"/>
      <c r="L92" s="272"/>
      <c r="M92" s="272"/>
      <c r="N92" s="272"/>
      <c r="O92" s="272"/>
      <c r="P92" s="272"/>
      <c r="Q92" s="272"/>
      <c r="R92" s="272"/>
      <c r="S92" s="272"/>
      <c r="T92" s="272"/>
      <c r="U92" s="272"/>
      <c r="V92" s="272"/>
      <c r="W92" s="272"/>
      <c r="X92" s="272"/>
      <c r="Y92" s="272"/>
      <c r="Z92" s="272"/>
      <c r="AA92" s="272"/>
      <c r="AB92" s="272"/>
      <c r="AC92" s="272"/>
      <c r="AD92" s="272"/>
      <c r="AE92" s="272"/>
      <c r="AF92" s="272"/>
      <c r="AG92" s="272"/>
      <c r="AH92" s="272"/>
      <c r="AI92" s="272"/>
    </row>
    <row r="93" spans="1:35" x14ac:dyDescent="0.3">
      <c r="A93" s="165"/>
      <c r="B93" s="165"/>
      <c r="C93" s="165"/>
      <c r="D93" s="165"/>
      <c r="E93" s="165"/>
      <c r="F93" s="165"/>
      <c r="G93" s="165"/>
      <c r="H93" s="164"/>
      <c r="I93" s="165"/>
      <c r="J93" s="165"/>
      <c r="K93" s="165"/>
      <c r="L93" s="272"/>
      <c r="M93" s="272"/>
      <c r="N93" s="272"/>
      <c r="O93" s="272"/>
      <c r="P93" s="272"/>
      <c r="Q93" s="272"/>
      <c r="R93" s="272"/>
      <c r="S93" s="272"/>
      <c r="T93" s="272"/>
      <c r="U93" s="272"/>
      <c r="V93" s="272"/>
      <c r="W93" s="272"/>
      <c r="X93" s="272"/>
      <c r="Y93" s="272"/>
      <c r="Z93" s="272"/>
      <c r="AA93" s="272"/>
      <c r="AB93" s="272"/>
      <c r="AC93" s="272"/>
      <c r="AD93" s="272"/>
      <c r="AE93" s="272"/>
      <c r="AF93" s="272"/>
      <c r="AG93" s="272"/>
      <c r="AH93" s="272"/>
      <c r="AI93" s="272"/>
    </row>
    <row r="94" spans="1:35" x14ac:dyDescent="0.3">
      <c r="A94" s="165"/>
      <c r="B94" s="165"/>
      <c r="C94" s="165"/>
      <c r="D94" s="165"/>
      <c r="E94" s="165"/>
      <c r="F94" s="165"/>
      <c r="G94" s="165"/>
      <c r="H94" s="164"/>
      <c r="I94" s="165"/>
      <c r="J94" s="165"/>
      <c r="K94" s="165"/>
      <c r="L94" s="272"/>
      <c r="M94" s="272"/>
      <c r="N94" s="272"/>
      <c r="P94" s="272"/>
      <c r="Q94" s="272"/>
      <c r="R94" s="272"/>
      <c r="S94" s="272"/>
      <c r="T94" s="272"/>
      <c r="U94" s="272"/>
      <c r="V94" s="272"/>
      <c r="W94" s="272"/>
      <c r="X94" s="272"/>
      <c r="Y94" s="272"/>
      <c r="Z94" s="272"/>
      <c r="AA94" s="272"/>
      <c r="AB94" s="272"/>
      <c r="AC94" s="272"/>
      <c r="AD94" s="272"/>
      <c r="AE94" s="272"/>
      <c r="AF94" s="272"/>
      <c r="AG94" s="272"/>
      <c r="AH94" s="272"/>
      <c r="AI94" s="272"/>
    </row>
    <row r="95" spans="1:35" x14ac:dyDescent="0.3">
      <c r="A95" s="165"/>
      <c r="B95" s="165"/>
      <c r="C95" s="165"/>
      <c r="D95" s="165"/>
      <c r="E95" s="165"/>
      <c r="F95" s="165"/>
      <c r="G95" s="165"/>
      <c r="H95" s="164"/>
      <c r="I95" s="165"/>
      <c r="J95" s="165"/>
      <c r="K95" s="165"/>
      <c r="L95" s="272"/>
      <c r="M95" s="272"/>
      <c r="N95" s="272"/>
      <c r="O95" s="272"/>
      <c r="P95" s="272"/>
      <c r="Q95" s="272"/>
      <c r="R95" s="272"/>
      <c r="S95" s="272"/>
      <c r="T95" s="272"/>
      <c r="U95" s="272"/>
      <c r="V95" s="272"/>
      <c r="W95" s="272"/>
      <c r="X95" s="272"/>
      <c r="Y95" s="272"/>
      <c r="Z95" s="272"/>
      <c r="AA95" s="272"/>
      <c r="AB95" s="272"/>
      <c r="AC95" s="272"/>
      <c r="AD95" s="272"/>
      <c r="AE95" s="272"/>
      <c r="AF95" s="272"/>
      <c r="AG95" s="272"/>
      <c r="AH95" s="272"/>
      <c r="AI95" s="272"/>
    </row>
    <row r="96" spans="1:35" x14ac:dyDescent="0.3">
      <c r="A96" s="165"/>
      <c r="B96" s="165"/>
      <c r="C96" s="165"/>
      <c r="D96" s="165"/>
      <c r="E96" s="165"/>
      <c r="F96" s="165"/>
      <c r="G96" s="165"/>
      <c r="H96" s="164"/>
      <c r="J96" s="165"/>
      <c r="K96" s="165"/>
      <c r="L96" s="272"/>
      <c r="M96" s="272"/>
      <c r="N96" s="272"/>
      <c r="O96" s="272"/>
      <c r="P96" s="272"/>
      <c r="Q96" s="272"/>
      <c r="R96" s="272"/>
      <c r="S96" s="272"/>
      <c r="T96" s="272"/>
      <c r="U96" s="272"/>
      <c r="V96" s="272"/>
      <c r="W96" s="272"/>
      <c r="X96" s="272"/>
      <c r="Y96" s="272"/>
      <c r="Z96" s="272"/>
      <c r="AA96" s="272"/>
      <c r="AB96" s="272"/>
      <c r="AC96" s="272"/>
      <c r="AD96" s="272"/>
      <c r="AE96" s="272"/>
      <c r="AF96" s="272"/>
      <c r="AG96" s="272"/>
      <c r="AH96" s="272"/>
      <c r="AI96" s="272"/>
    </row>
    <row r="97" spans="1:35" x14ac:dyDescent="0.3">
      <c r="A97" s="165"/>
      <c r="B97" s="165"/>
      <c r="C97" s="165"/>
      <c r="D97" s="165"/>
      <c r="E97" s="165"/>
      <c r="F97" s="165"/>
      <c r="G97" s="165"/>
      <c r="H97" s="164"/>
      <c r="I97" s="165"/>
      <c r="J97" s="165"/>
      <c r="K97" s="165"/>
      <c r="L97" s="272"/>
      <c r="M97" s="272"/>
      <c r="N97" s="272"/>
      <c r="O97" s="272"/>
      <c r="P97" s="272"/>
      <c r="Q97" s="272"/>
      <c r="R97" s="272"/>
      <c r="S97" s="272"/>
      <c r="T97" s="272"/>
      <c r="U97" s="272"/>
      <c r="V97" s="272"/>
      <c r="W97" s="272"/>
      <c r="X97" s="272"/>
      <c r="Y97" s="272"/>
      <c r="Z97" s="272"/>
      <c r="AA97" s="272"/>
      <c r="AB97" s="272"/>
      <c r="AC97" s="272"/>
      <c r="AD97" s="272"/>
      <c r="AE97" s="272"/>
      <c r="AF97" s="272"/>
      <c r="AG97" s="272"/>
      <c r="AH97" s="272"/>
      <c r="AI97" s="272"/>
    </row>
    <row r="98" spans="1:35" x14ac:dyDescent="0.3">
      <c r="A98" s="165"/>
      <c r="B98" s="165"/>
      <c r="C98" s="165"/>
      <c r="D98" s="165"/>
      <c r="E98" s="165"/>
      <c r="F98" s="165"/>
      <c r="G98" s="165"/>
      <c r="H98" s="165"/>
      <c r="I98" s="165"/>
      <c r="J98" s="165"/>
      <c r="K98" s="165"/>
      <c r="L98" s="272"/>
      <c r="M98" s="272"/>
      <c r="N98" s="272"/>
      <c r="O98" s="272"/>
      <c r="P98" s="272"/>
      <c r="Q98" s="272"/>
      <c r="R98" s="272"/>
      <c r="S98" s="272"/>
      <c r="T98" s="272"/>
      <c r="U98" s="272"/>
      <c r="V98" s="272"/>
      <c r="W98" s="272"/>
      <c r="X98" s="272"/>
      <c r="Y98" s="272"/>
      <c r="Z98" s="272"/>
      <c r="AA98" s="272"/>
      <c r="AB98" s="272"/>
      <c r="AC98" s="272"/>
      <c r="AD98" s="272"/>
      <c r="AE98" s="272"/>
      <c r="AF98" s="272"/>
      <c r="AG98" s="272"/>
      <c r="AH98" s="272"/>
      <c r="AI98" s="272"/>
    </row>
    <row r="99" spans="1:35" x14ac:dyDescent="0.3">
      <c r="A99" s="165"/>
      <c r="B99" s="165"/>
      <c r="C99" s="165"/>
      <c r="D99" s="165"/>
      <c r="E99" s="165"/>
      <c r="F99" s="165"/>
      <c r="G99" s="165"/>
      <c r="H99" s="164"/>
      <c r="I99" s="165"/>
      <c r="J99" s="165"/>
      <c r="K99" s="165"/>
      <c r="L99" s="272"/>
      <c r="M99" s="272"/>
      <c r="N99" s="272"/>
      <c r="O99" s="272"/>
      <c r="P99" s="272"/>
      <c r="Q99" s="272"/>
      <c r="R99" s="272"/>
      <c r="S99" s="272"/>
      <c r="T99" s="272"/>
      <c r="U99" s="272"/>
      <c r="V99" s="272"/>
      <c r="W99" s="272"/>
      <c r="X99" s="272"/>
      <c r="Y99" s="272"/>
      <c r="Z99" s="272"/>
      <c r="AA99" s="272"/>
      <c r="AB99" s="272"/>
      <c r="AC99" s="272"/>
      <c r="AD99" s="272"/>
      <c r="AE99" s="272"/>
      <c r="AF99" s="272"/>
      <c r="AG99" s="272"/>
      <c r="AH99" s="272"/>
      <c r="AI99" s="272"/>
    </row>
    <row r="100" spans="1:35" x14ac:dyDescent="0.3">
      <c r="A100" s="165"/>
      <c r="B100" s="165"/>
      <c r="C100" s="165"/>
      <c r="D100" s="165"/>
      <c r="E100" s="165"/>
      <c r="F100" s="165"/>
      <c r="G100" s="165"/>
      <c r="H100" s="164"/>
      <c r="I100" s="165"/>
      <c r="J100" s="165"/>
      <c r="K100" s="165"/>
      <c r="L100" s="272"/>
      <c r="M100" s="272"/>
      <c r="N100" s="272"/>
      <c r="O100" s="272"/>
      <c r="P100" s="272"/>
      <c r="Q100" s="272"/>
      <c r="R100" s="272"/>
      <c r="S100" s="272"/>
      <c r="T100" s="272"/>
      <c r="U100" s="272"/>
      <c r="V100" s="272"/>
      <c r="W100" s="272"/>
      <c r="X100" s="272"/>
      <c r="Y100" s="272"/>
      <c r="Z100" s="272"/>
      <c r="AA100" s="272"/>
      <c r="AB100" s="272"/>
      <c r="AC100" s="272"/>
      <c r="AD100" s="272"/>
      <c r="AE100" s="272"/>
      <c r="AF100" s="272"/>
      <c r="AG100" s="272"/>
      <c r="AH100" s="272"/>
      <c r="AI100" s="272"/>
    </row>
    <row r="101" spans="1:35" x14ac:dyDescent="0.3">
      <c r="A101" s="165"/>
      <c r="B101" s="165"/>
      <c r="C101" s="165"/>
      <c r="D101" s="165"/>
      <c r="E101" s="165"/>
      <c r="F101" s="165"/>
      <c r="G101" s="165"/>
      <c r="H101" s="164"/>
      <c r="I101" s="165"/>
      <c r="J101" s="165"/>
      <c r="K101" s="165"/>
      <c r="L101" s="272"/>
      <c r="M101" s="272"/>
      <c r="N101" s="272"/>
      <c r="O101" s="272"/>
      <c r="P101" s="272"/>
      <c r="Q101" s="272"/>
      <c r="R101" s="272"/>
      <c r="S101" s="272"/>
      <c r="T101" s="272"/>
      <c r="U101" s="272"/>
      <c r="V101" s="272"/>
      <c r="W101" s="272"/>
      <c r="X101" s="272"/>
      <c r="Y101" s="272"/>
      <c r="Z101" s="272"/>
      <c r="AA101" s="272"/>
      <c r="AB101" s="272"/>
      <c r="AC101" s="272"/>
      <c r="AD101" s="272"/>
      <c r="AE101" s="272"/>
      <c r="AF101" s="272"/>
      <c r="AG101" s="272"/>
      <c r="AH101" s="272"/>
      <c r="AI101" s="272"/>
    </row>
    <row r="102" spans="1:35" x14ac:dyDescent="0.3">
      <c r="A102" s="165"/>
      <c r="B102" s="165"/>
      <c r="C102" s="165"/>
      <c r="D102" s="165"/>
      <c r="E102" s="165"/>
      <c r="F102" s="165"/>
      <c r="G102" s="165"/>
      <c r="H102" s="164"/>
      <c r="I102" s="165"/>
      <c r="J102" s="165"/>
      <c r="K102" s="165"/>
      <c r="L102" s="272"/>
      <c r="M102" s="272"/>
      <c r="N102" s="272"/>
      <c r="O102" s="272"/>
      <c r="P102" s="272"/>
      <c r="Q102" s="272"/>
      <c r="R102" s="272"/>
      <c r="S102" s="272"/>
      <c r="T102" s="272"/>
      <c r="U102" s="272"/>
      <c r="V102" s="272"/>
      <c r="W102" s="272"/>
      <c r="X102" s="272"/>
      <c r="Y102" s="272"/>
      <c r="Z102" s="272"/>
      <c r="AA102" s="272"/>
      <c r="AB102" s="272"/>
      <c r="AC102" s="272"/>
      <c r="AD102" s="272"/>
      <c r="AE102" s="272"/>
      <c r="AF102" s="272"/>
      <c r="AG102" s="272"/>
      <c r="AH102" s="272"/>
      <c r="AI102" s="272"/>
    </row>
    <row r="103" spans="1:35" x14ac:dyDescent="0.3">
      <c r="A103" s="165"/>
      <c r="B103" s="165"/>
      <c r="C103" s="165"/>
      <c r="D103" s="165"/>
      <c r="E103" s="165"/>
      <c r="F103" s="165"/>
      <c r="G103" s="165"/>
      <c r="H103" s="164"/>
      <c r="I103" s="165"/>
      <c r="J103" s="165"/>
      <c r="K103" s="165"/>
      <c r="L103" s="272"/>
      <c r="M103" s="272"/>
      <c r="N103" s="272"/>
      <c r="O103" s="272"/>
      <c r="P103" s="272"/>
      <c r="Q103" s="272"/>
      <c r="R103" s="272"/>
      <c r="S103" s="272"/>
      <c r="T103" s="272"/>
      <c r="U103" s="272"/>
      <c r="V103" s="272"/>
      <c r="W103" s="272"/>
      <c r="X103" s="272"/>
      <c r="Y103" s="272"/>
      <c r="Z103" s="272"/>
      <c r="AA103" s="272"/>
      <c r="AB103" s="272"/>
      <c r="AC103" s="272"/>
      <c r="AD103" s="272"/>
      <c r="AE103" s="272"/>
      <c r="AF103" s="272"/>
      <c r="AG103" s="272"/>
      <c r="AH103" s="272"/>
      <c r="AI103" s="272"/>
    </row>
    <row r="104" spans="1:35" x14ac:dyDescent="0.3">
      <c r="A104" s="165"/>
      <c r="B104" s="165"/>
      <c r="C104" s="165"/>
      <c r="D104" s="165"/>
      <c r="E104" s="165"/>
      <c r="F104" s="165"/>
      <c r="G104" s="165"/>
      <c r="H104" s="164"/>
      <c r="I104" s="165"/>
      <c r="J104" s="165"/>
      <c r="K104" s="165"/>
      <c r="L104" s="272"/>
      <c r="M104" s="272"/>
      <c r="N104" s="272"/>
      <c r="O104" s="272"/>
      <c r="P104" s="272"/>
      <c r="Q104" s="272"/>
      <c r="R104" s="272"/>
      <c r="S104" s="272"/>
      <c r="T104" s="272"/>
      <c r="U104" s="272"/>
      <c r="V104" s="272"/>
      <c r="W104" s="272"/>
      <c r="X104" s="272"/>
      <c r="Y104" s="272"/>
      <c r="Z104" s="272"/>
      <c r="AA104" s="272"/>
      <c r="AB104" s="272"/>
      <c r="AC104" s="272"/>
      <c r="AD104" s="272"/>
      <c r="AE104" s="272"/>
      <c r="AF104" s="272"/>
      <c r="AG104" s="272"/>
      <c r="AH104" s="272"/>
      <c r="AI104" s="272"/>
    </row>
    <row r="105" spans="1:35" x14ac:dyDescent="0.3">
      <c r="A105" s="165"/>
      <c r="B105" s="165"/>
      <c r="C105" s="165"/>
      <c r="D105" s="165"/>
      <c r="E105" s="165"/>
      <c r="F105" s="165"/>
      <c r="G105" s="165"/>
      <c r="H105" s="164"/>
      <c r="I105" s="165"/>
      <c r="J105" s="165"/>
      <c r="K105" s="165"/>
      <c r="L105" s="272"/>
      <c r="M105" s="272"/>
      <c r="N105" s="272"/>
      <c r="O105" s="272"/>
      <c r="P105" s="272"/>
      <c r="Q105" s="272"/>
      <c r="R105" s="272"/>
      <c r="S105" s="272"/>
      <c r="T105" s="272"/>
      <c r="U105" s="272"/>
      <c r="V105" s="272"/>
      <c r="W105" s="272"/>
      <c r="X105" s="272"/>
      <c r="Y105" s="272"/>
      <c r="Z105" s="272"/>
      <c r="AA105" s="272"/>
      <c r="AB105" s="272"/>
      <c r="AC105" s="272"/>
      <c r="AD105" s="272"/>
      <c r="AE105" s="272"/>
      <c r="AF105" s="272"/>
      <c r="AG105" s="272"/>
      <c r="AH105" s="272"/>
      <c r="AI105" s="272"/>
    </row>
    <row r="106" spans="1:35" x14ac:dyDescent="0.3">
      <c r="A106" s="165"/>
      <c r="B106" s="165"/>
      <c r="C106" s="165"/>
      <c r="D106" s="165"/>
      <c r="E106" s="165"/>
      <c r="F106" s="165"/>
      <c r="G106" s="165"/>
      <c r="H106" s="164"/>
      <c r="I106" s="165"/>
      <c r="J106" s="165"/>
      <c r="K106" s="165"/>
      <c r="L106" s="272"/>
      <c r="M106" s="272"/>
      <c r="N106" s="272"/>
      <c r="O106" s="272"/>
      <c r="P106" s="272"/>
      <c r="Q106" s="272"/>
      <c r="R106" s="272"/>
      <c r="S106" s="272"/>
      <c r="T106" s="272"/>
      <c r="U106" s="272"/>
      <c r="V106" s="272"/>
      <c r="W106" s="272"/>
      <c r="X106" s="272"/>
      <c r="Y106" s="272"/>
      <c r="Z106" s="272"/>
      <c r="AA106" s="272"/>
      <c r="AB106" s="272"/>
      <c r="AC106" s="272"/>
      <c r="AD106" s="272"/>
      <c r="AE106" s="272"/>
      <c r="AF106" s="272"/>
      <c r="AG106" s="272"/>
      <c r="AH106" s="272"/>
      <c r="AI106" s="272"/>
    </row>
    <row r="107" spans="1:35" x14ac:dyDescent="0.3">
      <c r="A107" s="165"/>
      <c r="B107" s="165"/>
      <c r="C107" s="165"/>
      <c r="D107" s="165"/>
      <c r="E107" s="165"/>
      <c r="F107" s="165"/>
      <c r="G107" s="165"/>
      <c r="H107" s="164"/>
      <c r="I107" s="165"/>
      <c r="J107" s="165"/>
      <c r="K107" s="165"/>
      <c r="L107" s="272"/>
      <c r="M107" s="272"/>
      <c r="N107" s="272"/>
      <c r="O107" s="272"/>
      <c r="P107" s="272"/>
      <c r="Q107" s="272"/>
      <c r="R107" s="272"/>
      <c r="S107" s="272"/>
      <c r="T107" s="272"/>
      <c r="U107" s="272"/>
      <c r="V107" s="272"/>
      <c r="W107" s="272"/>
      <c r="X107" s="272"/>
      <c r="Y107" s="272"/>
      <c r="Z107" s="272"/>
      <c r="AA107" s="272"/>
      <c r="AB107" s="272"/>
      <c r="AC107" s="272"/>
      <c r="AD107" s="272"/>
      <c r="AE107" s="272"/>
      <c r="AF107" s="272"/>
      <c r="AG107" s="272"/>
      <c r="AH107" s="272"/>
      <c r="AI107" s="272"/>
    </row>
    <row r="108" spans="1:35" x14ac:dyDescent="0.3">
      <c r="A108" s="165"/>
      <c r="B108" s="165"/>
      <c r="C108" s="165"/>
      <c r="D108" s="165"/>
      <c r="E108" s="165"/>
      <c r="F108" s="165"/>
      <c r="G108" s="165"/>
      <c r="H108" s="164"/>
      <c r="I108" s="165"/>
      <c r="J108" s="165"/>
      <c r="K108" s="165"/>
      <c r="L108" s="272"/>
      <c r="M108" s="272"/>
      <c r="N108" s="272"/>
      <c r="O108" s="272"/>
      <c r="P108" s="272"/>
      <c r="Q108" s="272"/>
      <c r="R108" s="272"/>
      <c r="S108" s="272"/>
      <c r="T108" s="272"/>
      <c r="U108" s="272"/>
      <c r="V108" s="272"/>
      <c r="W108" s="272"/>
      <c r="X108" s="272"/>
      <c r="Y108" s="272"/>
      <c r="Z108" s="272"/>
      <c r="AA108" s="272"/>
      <c r="AB108" s="272"/>
      <c r="AC108" s="272"/>
      <c r="AD108" s="272"/>
      <c r="AE108" s="272"/>
      <c r="AF108" s="272"/>
      <c r="AG108" s="272"/>
      <c r="AH108" s="272"/>
      <c r="AI108" s="272"/>
    </row>
    <row r="109" spans="1:35" x14ac:dyDescent="0.3">
      <c r="A109" s="165"/>
      <c r="B109" s="165"/>
      <c r="C109" s="165"/>
      <c r="D109" s="165"/>
      <c r="E109" s="165"/>
      <c r="F109" s="165"/>
      <c r="G109" s="165"/>
      <c r="H109" s="164"/>
      <c r="I109" s="165"/>
      <c r="J109" s="165"/>
      <c r="K109" s="165"/>
      <c r="L109" s="272"/>
      <c r="M109" s="272"/>
      <c r="N109" s="272"/>
      <c r="O109" s="272"/>
      <c r="P109" s="272"/>
      <c r="Q109" s="272"/>
      <c r="R109" s="272"/>
      <c r="S109" s="272"/>
      <c r="T109" s="272"/>
      <c r="U109" s="272"/>
      <c r="V109" s="272"/>
      <c r="W109" s="272"/>
      <c r="X109" s="272"/>
      <c r="Y109" s="272"/>
      <c r="Z109" s="272"/>
      <c r="AA109" s="272"/>
      <c r="AB109" s="272"/>
      <c r="AC109" s="272"/>
      <c r="AD109" s="272"/>
      <c r="AE109" s="272"/>
      <c r="AF109" s="272"/>
      <c r="AG109" s="272"/>
      <c r="AH109" s="272"/>
      <c r="AI109" s="272"/>
    </row>
    <row r="110" spans="1:35" x14ac:dyDescent="0.3">
      <c r="A110" s="165"/>
      <c r="B110" s="165"/>
      <c r="C110" s="165"/>
      <c r="D110" s="165"/>
      <c r="E110" s="165"/>
      <c r="F110" s="165"/>
      <c r="G110" s="165"/>
      <c r="H110" s="164"/>
      <c r="I110" s="165"/>
      <c r="J110" s="165"/>
      <c r="K110" s="165"/>
      <c r="L110" s="272"/>
      <c r="M110" s="272"/>
      <c r="N110" s="272"/>
      <c r="O110" s="272"/>
      <c r="P110" s="272"/>
      <c r="Q110" s="272"/>
      <c r="R110" s="272"/>
      <c r="S110" s="272"/>
      <c r="T110" s="272"/>
      <c r="U110" s="272"/>
      <c r="V110" s="272"/>
      <c r="W110" s="272"/>
      <c r="X110" s="272"/>
      <c r="Y110" s="272"/>
      <c r="Z110" s="272"/>
      <c r="AA110" s="272"/>
      <c r="AB110" s="272"/>
      <c r="AC110" s="272"/>
      <c r="AD110" s="272"/>
      <c r="AE110" s="272"/>
      <c r="AF110" s="272"/>
      <c r="AG110" s="272"/>
      <c r="AH110" s="272"/>
      <c r="AI110" s="272"/>
    </row>
    <row r="111" spans="1:35" x14ac:dyDescent="0.3">
      <c r="A111" s="165"/>
      <c r="B111" s="165"/>
      <c r="C111" s="165"/>
      <c r="D111" s="165"/>
      <c r="E111" s="165"/>
      <c r="F111" s="165"/>
      <c r="G111" s="165"/>
      <c r="H111" s="164"/>
      <c r="I111" s="165"/>
      <c r="J111" s="165"/>
      <c r="K111" s="165"/>
      <c r="L111" s="272"/>
      <c r="M111" s="272"/>
      <c r="N111" s="272"/>
      <c r="O111" s="272"/>
      <c r="P111" s="272"/>
      <c r="Q111" s="272"/>
      <c r="R111" s="272"/>
      <c r="S111" s="272"/>
      <c r="T111" s="272"/>
      <c r="U111" s="272"/>
      <c r="V111" s="272"/>
      <c r="W111" s="272"/>
      <c r="X111" s="272"/>
      <c r="Y111" s="272"/>
      <c r="Z111" s="272"/>
      <c r="AA111" s="272"/>
      <c r="AB111" s="272"/>
      <c r="AC111" s="272"/>
      <c r="AD111" s="272"/>
      <c r="AE111" s="272"/>
      <c r="AF111" s="272"/>
      <c r="AG111" s="272"/>
      <c r="AH111" s="272"/>
      <c r="AI111" s="272"/>
    </row>
    <row r="112" spans="1:35" x14ac:dyDescent="0.3">
      <c r="A112" s="165"/>
      <c r="B112" s="165"/>
      <c r="C112" s="165"/>
      <c r="D112" s="165"/>
      <c r="E112" s="165"/>
      <c r="F112" s="165"/>
      <c r="G112" s="165"/>
      <c r="H112" s="164"/>
      <c r="I112" s="165"/>
      <c r="J112" s="165"/>
      <c r="K112" s="165"/>
      <c r="L112" s="272"/>
      <c r="M112" s="272"/>
      <c r="N112" s="272"/>
      <c r="O112" s="272"/>
      <c r="P112" s="272"/>
      <c r="Q112" s="272"/>
      <c r="R112" s="272"/>
      <c r="S112" s="272"/>
      <c r="T112" s="272"/>
      <c r="U112" s="272"/>
      <c r="V112" s="272"/>
      <c r="W112" s="272"/>
      <c r="X112" s="272"/>
      <c r="Y112" s="272"/>
      <c r="Z112" s="272"/>
      <c r="AA112" s="272"/>
      <c r="AB112" s="272"/>
      <c r="AC112" s="272"/>
      <c r="AD112" s="272"/>
      <c r="AE112" s="272"/>
      <c r="AF112" s="272"/>
      <c r="AG112" s="272"/>
      <c r="AH112" s="272"/>
      <c r="AI112" s="272"/>
    </row>
    <row r="113" spans="1:35" x14ac:dyDescent="0.3">
      <c r="A113" s="165"/>
      <c r="B113" s="165"/>
      <c r="C113" s="165"/>
      <c r="D113" s="165"/>
      <c r="E113" s="165"/>
      <c r="F113" s="165"/>
      <c r="G113" s="165"/>
      <c r="H113" s="164"/>
      <c r="I113" s="165"/>
      <c r="J113" s="165"/>
      <c r="K113" s="165"/>
      <c r="L113" s="272"/>
      <c r="M113" s="272"/>
      <c r="N113" s="272"/>
      <c r="O113" s="272"/>
      <c r="P113" s="272"/>
      <c r="Q113" s="272"/>
      <c r="R113" s="272"/>
      <c r="S113" s="272"/>
      <c r="T113" s="272"/>
      <c r="U113" s="272"/>
      <c r="V113" s="272"/>
      <c r="W113" s="272"/>
      <c r="X113" s="272"/>
      <c r="Y113" s="272"/>
      <c r="Z113" s="272"/>
      <c r="AA113" s="272"/>
      <c r="AB113" s="272"/>
      <c r="AC113" s="272"/>
      <c r="AD113" s="272"/>
      <c r="AE113" s="272"/>
      <c r="AF113" s="272"/>
      <c r="AG113" s="272"/>
      <c r="AH113" s="272"/>
      <c r="AI113" s="272"/>
    </row>
    <row r="114" spans="1:35" x14ac:dyDescent="0.3">
      <c r="A114" s="165"/>
      <c r="B114" s="165"/>
      <c r="C114" s="165"/>
      <c r="D114" s="165"/>
      <c r="E114" s="165"/>
      <c r="F114" s="165"/>
      <c r="G114" s="165"/>
      <c r="H114" s="164"/>
      <c r="I114" s="165"/>
      <c r="J114" s="165"/>
      <c r="K114" s="165"/>
      <c r="L114" s="272"/>
      <c r="M114" s="272"/>
      <c r="N114" s="272"/>
      <c r="O114" s="272"/>
      <c r="P114" s="272"/>
      <c r="Q114" s="272"/>
      <c r="R114" s="272"/>
      <c r="S114" s="272"/>
      <c r="T114" s="272"/>
      <c r="U114" s="272"/>
      <c r="V114" s="272"/>
      <c r="W114" s="272"/>
      <c r="X114" s="272"/>
      <c r="Y114" s="272"/>
      <c r="Z114" s="272"/>
      <c r="AA114" s="272"/>
      <c r="AB114" s="272"/>
      <c r="AC114" s="272"/>
      <c r="AD114" s="272"/>
      <c r="AE114" s="272"/>
      <c r="AF114" s="272"/>
      <c r="AG114" s="272"/>
      <c r="AH114" s="272"/>
      <c r="AI114" s="272"/>
    </row>
    <row r="115" spans="1:35" x14ac:dyDescent="0.3">
      <c r="A115" s="165"/>
      <c r="B115" s="165"/>
      <c r="C115" s="165"/>
      <c r="D115" s="165"/>
      <c r="E115" s="165"/>
      <c r="F115" s="165"/>
      <c r="G115" s="165"/>
      <c r="H115" s="164"/>
      <c r="I115" s="165"/>
      <c r="J115" s="165"/>
      <c r="K115" s="165"/>
      <c r="L115" s="272"/>
      <c r="M115" s="272"/>
      <c r="N115" s="272"/>
      <c r="O115" s="272"/>
      <c r="P115" s="272"/>
      <c r="Q115" s="272"/>
      <c r="R115" s="272"/>
      <c r="S115" s="272"/>
      <c r="T115" s="272"/>
      <c r="U115" s="272"/>
      <c r="V115" s="272"/>
      <c r="W115" s="272"/>
      <c r="X115" s="272"/>
      <c r="Y115" s="272"/>
      <c r="Z115" s="272"/>
      <c r="AA115" s="272"/>
      <c r="AB115" s="272"/>
      <c r="AC115" s="272"/>
      <c r="AD115" s="272"/>
      <c r="AE115" s="272"/>
      <c r="AF115" s="272"/>
      <c r="AG115" s="272"/>
      <c r="AH115" s="272"/>
      <c r="AI115" s="272"/>
    </row>
    <row r="116" spans="1:35" x14ac:dyDescent="0.3">
      <c r="A116" s="165"/>
      <c r="B116" s="165"/>
      <c r="C116" s="165"/>
      <c r="D116" s="165"/>
      <c r="E116" s="165"/>
      <c r="F116" s="165"/>
      <c r="G116" s="165"/>
      <c r="H116" s="164"/>
      <c r="I116" s="165"/>
      <c r="J116" s="165"/>
      <c r="K116" s="165"/>
      <c r="L116" s="272"/>
      <c r="M116" s="272"/>
      <c r="N116" s="272"/>
      <c r="O116" s="272"/>
      <c r="P116" s="272"/>
      <c r="Q116" s="272"/>
      <c r="R116" s="272"/>
      <c r="S116" s="272"/>
      <c r="T116" s="272"/>
      <c r="U116" s="272"/>
      <c r="V116" s="272"/>
      <c r="W116" s="272"/>
      <c r="X116" s="272"/>
      <c r="Y116" s="272"/>
      <c r="Z116" s="272"/>
      <c r="AA116" s="272"/>
      <c r="AB116" s="272"/>
      <c r="AC116" s="272"/>
      <c r="AD116" s="272"/>
      <c r="AE116" s="272"/>
      <c r="AF116" s="272"/>
      <c r="AG116" s="272"/>
      <c r="AH116" s="272"/>
      <c r="AI116" s="272"/>
    </row>
    <row r="117" spans="1:35" x14ac:dyDescent="0.3">
      <c r="A117" s="165"/>
      <c r="B117" s="165"/>
      <c r="C117" s="165"/>
      <c r="D117" s="165"/>
      <c r="E117" s="165"/>
      <c r="F117" s="165"/>
      <c r="G117" s="165"/>
      <c r="H117" s="164"/>
      <c r="I117" s="165"/>
      <c r="J117" s="165"/>
      <c r="K117" s="165"/>
      <c r="L117" s="272"/>
      <c r="M117" s="272"/>
      <c r="N117" s="272"/>
      <c r="O117" s="272"/>
      <c r="P117" s="272"/>
      <c r="Q117" s="272"/>
      <c r="R117" s="272"/>
      <c r="S117" s="272"/>
      <c r="T117" s="272"/>
      <c r="U117" s="272"/>
      <c r="V117" s="272"/>
      <c r="W117" s="272"/>
      <c r="X117" s="272"/>
      <c r="Y117" s="272"/>
      <c r="Z117" s="272"/>
      <c r="AA117" s="272"/>
      <c r="AB117" s="272"/>
      <c r="AC117" s="272"/>
      <c r="AD117" s="272"/>
      <c r="AE117" s="272"/>
      <c r="AF117" s="272"/>
      <c r="AG117" s="272"/>
      <c r="AH117" s="272"/>
      <c r="AI117" s="272"/>
    </row>
    <row r="118" spans="1:35" x14ac:dyDescent="0.3">
      <c r="A118" s="165"/>
      <c r="B118" s="165"/>
      <c r="C118" s="165"/>
      <c r="D118" s="165"/>
      <c r="E118" s="165"/>
      <c r="F118" s="165"/>
      <c r="G118" s="165"/>
      <c r="H118" s="164"/>
      <c r="I118" s="165"/>
      <c r="J118" s="165"/>
      <c r="K118" s="165"/>
      <c r="L118" s="272"/>
      <c r="M118" s="272"/>
      <c r="N118" s="272"/>
      <c r="O118" s="272"/>
      <c r="P118" s="272"/>
      <c r="Q118" s="272"/>
      <c r="R118" s="272"/>
      <c r="S118" s="272"/>
      <c r="T118" s="272"/>
      <c r="U118" s="272"/>
      <c r="V118" s="272"/>
      <c r="W118" s="272"/>
      <c r="X118" s="272"/>
      <c r="Y118" s="272"/>
      <c r="Z118" s="272"/>
      <c r="AA118" s="272"/>
      <c r="AB118" s="272"/>
      <c r="AC118" s="272"/>
      <c r="AD118" s="272"/>
      <c r="AE118" s="272"/>
      <c r="AF118" s="272"/>
      <c r="AG118" s="272"/>
      <c r="AH118" s="272"/>
      <c r="AI118" s="272"/>
    </row>
    <row r="119" spans="1:35" x14ac:dyDescent="0.3">
      <c r="A119" s="165"/>
      <c r="B119" s="165"/>
      <c r="C119" s="165"/>
      <c r="D119" s="165"/>
      <c r="E119" s="165"/>
      <c r="F119" s="165"/>
      <c r="G119" s="165"/>
      <c r="H119" s="164"/>
      <c r="I119" s="165"/>
      <c r="J119" s="165"/>
      <c r="K119" s="165"/>
      <c r="L119" s="272"/>
      <c r="M119" s="272"/>
      <c r="N119" s="272"/>
      <c r="O119" s="272"/>
      <c r="P119" s="272"/>
      <c r="Q119" s="272"/>
      <c r="R119" s="272"/>
      <c r="S119" s="272"/>
      <c r="T119" s="272"/>
      <c r="U119" s="272"/>
      <c r="V119" s="272"/>
      <c r="W119" s="272"/>
      <c r="X119" s="272"/>
      <c r="Y119" s="272"/>
      <c r="Z119" s="272"/>
      <c r="AA119" s="272"/>
      <c r="AB119" s="272"/>
      <c r="AC119" s="272"/>
      <c r="AD119" s="272"/>
      <c r="AE119" s="272"/>
      <c r="AF119" s="272"/>
      <c r="AG119" s="272"/>
      <c r="AH119" s="272"/>
      <c r="AI119" s="272"/>
    </row>
    <row r="120" spans="1:35" x14ac:dyDescent="0.3">
      <c r="A120" s="165"/>
      <c r="B120" s="165"/>
      <c r="C120" s="165"/>
      <c r="D120" s="165"/>
      <c r="E120" s="165"/>
      <c r="F120" s="165"/>
      <c r="G120" s="165"/>
      <c r="H120" s="164"/>
      <c r="I120" s="165"/>
      <c r="J120" s="165"/>
      <c r="K120" s="165"/>
      <c r="L120" s="272"/>
      <c r="M120" s="272"/>
      <c r="N120" s="272"/>
      <c r="O120" s="272"/>
      <c r="P120" s="272"/>
      <c r="Q120" s="272"/>
      <c r="R120" s="272"/>
      <c r="S120" s="272"/>
      <c r="T120" s="272"/>
      <c r="U120" s="272"/>
      <c r="V120" s="272"/>
      <c r="W120" s="272"/>
      <c r="X120" s="272"/>
      <c r="Y120" s="272"/>
      <c r="Z120" s="272"/>
      <c r="AA120" s="272"/>
      <c r="AB120" s="272"/>
      <c r="AC120" s="272"/>
      <c r="AD120" s="272"/>
      <c r="AE120" s="272"/>
      <c r="AF120" s="272"/>
      <c r="AG120" s="272"/>
      <c r="AH120" s="272"/>
      <c r="AI120" s="272"/>
    </row>
    <row r="121" spans="1:35" x14ac:dyDescent="0.3">
      <c r="A121" s="165"/>
      <c r="B121" s="165"/>
      <c r="C121" s="165"/>
      <c r="D121" s="165"/>
      <c r="E121" s="165"/>
      <c r="F121" s="165"/>
      <c r="G121" s="165"/>
      <c r="H121" s="164"/>
      <c r="I121" s="165"/>
      <c r="J121" s="165"/>
      <c r="K121" s="165"/>
      <c r="L121" s="272"/>
      <c r="M121" s="272"/>
      <c r="N121" s="272"/>
      <c r="O121" s="272"/>
      <c r="P121" s="272"/>
      <c r="Q121" s="272"/>
      <c r="R121" s="272"/>
      <c r="S121" s="272"/>
      <c r="T121" s="272"/>
      <c r="U121" s="272"/>
      <c r="V121" s="272"/>
      <c r="W121" s="272"/>
      <c r="X121" s="272"/>
      <c r="Y121" s="272"/>
      <c r="Z121" s="272"/>
      <c r="AA121" s="272"/>
      <c r="AB121" s="272"/>
      <c r="AC121" s="272"/>
      <c r="AD121" s="272"/>
      <c r="AE121" s="272"/>
      <c r="AF121" s="272"/>
      <c r="AG121" s="272"/>
      <c r="AH121" s="272"/>
      <c r="AI121" s="272"/>
    </row>
    <row r="122" spans="1:35" x14ac:dyDescent="0.3">
      <c r="A122" s="165"/>
      <c r="B122" s="165"/>
      <c r="C122" s="165"/>
      <c r="D122" s="165"/>
      <c r="E122" s="165"/>
      <c r="F122" s="165"/>
      <c r="G122" s="165"/>
      <c r="H122" s="164"/>
      <c r="I122" s="165"/>
      <c r="J122" s="165"/>
      <c r="K122" s="165"/>
      <c r="L122" s="272"/>
      <c r="M122" s="272"/>
      <c r="N122" s="272"/>
      <c r="O122" s="272"/>
      <c r="P122" s="272"/>
      <c r="Q122" s="272"/>
      <c r="R122" s="272"/>
      <c r="S122" s="272"/>
      <c r="T122" s="272"/>
      <c r="U122" s="272"/>
      <c r="V122" s="272"/>
      <c r="W122" s="272"/>
      <c r="X122" s="272"/>
      <c r="Y122" s="272"/>
      <c r="Z122" s="272"/>
      <c r="AA122" s="272"/>
      <c r="AB122" s="272"/>
      <c r="AC122" s="272"/>
      <c r="AD122" s="272"/>
      <c r="AE122" s="272"/>
      <c r="AF122" s="272"/>
      <c r="AG122" s="272"/>
      <c r="AH122" s="272"/>
      <c r="AI122" s="272"/>
    </row>
    <row r="123" spans="1:35" x14ac:dyDescent="0.3">
      <c r="A123" s="165"/>
      <c r="B123" s="165"/>
      <c r="C123" s="165"/>
      <c r="D123" s="165"/>
      <c r="E123" s="165"/>
      <c r="F123" s="165"/>
      <c r="G123" s="165"/>
      <c r="H123" s="164"/>
      <c r="I123" s="165"/>
      <c r="J123" s="165"/>
      <c r="K123" s="165"/>
      <c r="L123" s="272"/>
      <c r="M123" s="272"/>
      <c r="N123" s="272"/>
      <c r="O123" s="272"/>
      <c r="P123" s="272"/>
      <c r="Q123" s="272"/>
      <c r="R123" s="272"/>
      <c r="S123" s="272"/>
      <c r="T123" s="272"/>
      <c r="U123" s="272"/>
      <c r="V123" s="272"/>
      <c r="W123" s="272"/>
      <c r="X123" s="272"/>
      <c r="Y123" s="272"/>
      <c r="Z123" s="272"/>
      <c r="AA123" s="272"/>
      <c r="AB123" s="272"/>
      <c r="AC123" s="272"/>
      <c r="AD123" s="272"/>
      <c r="AE123" s="272"/>
      <c r="AF123" s="272"/>
      <c r="AG123" s="272"/>
      <c r="AH123" s="272"/>
      <c r="AI123" s="272"/>
    </row>
    <row r="124" spans="1:35" x14ac:dyDescent="0.3">
      <c r="A124" s="165"/>
      <c r="B124" s="165"/>
      <c r="C124" s="165"/>
      <c r="D124" s="165"/>
      <c r="E124" s="165"/>
      <c r="F124" s="165"/>
      <c r="G124" s="165"/>
      <c r="H124" s="164"/>
      <c r="I124" s="165"/>
      <c r="J124" s="165"/>
      <c r="K124" s="165"/>
      <c r="L124" s="272"/>
      <c r="M124" s="272"/>
      <c r="N124" s="272"/>
      <c r="O124" s="272"/>
      <c r="P124" s="272"/>
      <c r="Q124" s="272"/>
      <c r="R124" s="272"/>
      <c r="S124" s="272"/>
      <c r="T124" s="272"/>
      <c r="U124" s="272"/>
      <c r="V124" s="272"/>
      <c r="W124" s="272"/>
      <c r="X124" s="272"/>
      <c r="Y124" s="272"/>
      <c r="Z124" s="272"/>
      <c r="AA124" s="272"/>
      <c r="AB124" s="272"/>
      <c r="AC124" s="272"/>
      <c r="AD124" s="272"/>
      <c r="AE124" s="272"/>
      <c r="AF124" s="272"/>
      <c r="AG124" s="272"/>
      <c r="AH124" s="272"/>
      <c r="AI124" s="272"/>
    </row>
    <row r="125" spans="1:35" x14ac:dyDescent="0.3">
      <c r="A125" s="165"/>
      <c r="B125" s="165"/>
      <c r="C125" s="165"/>
      <c r="D125" s="165"/>
      <c r="E125" s="165"/>
      <c r="F125" s="165"/>
      <c r="G125" s="165"/>
      <c r="H125" s="164"/>
      <c r="I125" s="165"/>
      <c r="J125" s="165"/>
      <c r="K125" s="165"/>
      <c r="L125" s="272"/>
      <c r="M125" s="272"/>
      <c r="N125" s="272"/>
      <c r="O125" s="272"/>
      <c r="P125" s="272"/>
      <c r="Q125" s="272"/>
      <c r="R125" s="272"/>
      <c r="S125" s="272"/>
      <c r="T125" s="272"/>
      <c r="U125" s="272"/>
      <c r="V125" s="272"/>
      <c r="W125" s="272"/>
      <c r="X125" s="272"/>
      <c r="Y125" s="272"/>
      <c r="Z125" s="272"/>
      <c r="AA125" s="272"/>
      <c r="AB125" s="272"/>
      <c r="AC125" s="272"/>
      <c r="AD125" s="272"/>
      <c r="AE125" s="272"/>
      <c r="AF125" s="272"/>
      <c r="AG125" s="272"/>
      <c r="AH125" s="272"/>
      <c r="AI125" s="272"/>
    </row>
    <row r="126" spans="1:35" x14ac:dyDescent="0.3">
      <c r="A126" s="165"/>
      <c r="B126" s="165"/>
      <c r="C126" s="165"/>
      <c r="D126" s="165"/>
      <c r="E126" s="165"/>
      <c r="F126" s="165"/>
      <c r="G126" s="165"/>
      <c r="H126" s="164"/>
      <c r="I126" s="165"/>
      <c r="J126" s="165"/>
      <c r="K126" s="165"/>
      <c r="L126" s="272"/>
      <c r="M126" s="272"/>
      <c r="N126" s="272"/>
      <c r="O126" s="272"/>
      <c r="P126" s="272"/>
      <c r="Q126" s="272"/>
      <c r="R126" s="272"/>
      <c r="S126" s="272"/>
      <c r="T126" s="272"/>
      <c r="U126" s="272"/>
      <c r="V126" s="272"/>
      <c r="W126" s="272"/>
      <c r="X126" s="272"/>
      <c r="Y126" s="272"/>
      <c r="Z126" s="272"/>
      <c r="AA126" s="272"/>
      <c r="AB126" s="272"/>
      <c r="AC126" s="272"/>
      <c r="AD126" s="272"/>
      <c r="AE126" s="272"/>
      <c r="AF126" s="272"/>
      <c r="AG126" s="272"/>
      <c r="AH126" s="272"/>
      <c r="AI126" s="272"/>
    </row>
    <row r="127" spans="1:35" x14ac:dyDescent="0.3">
      <c r="A127" s="165"/>
      <c r="B127" s="165"/>
      <c r="C127" s="165"/>
      <c r="D127" s="165"/>
      <c r="E127" s="165"/>
      <c r="F127" s="165"/>
      <c r="G127" s="165"/>
      <c r="H127" s="164"/>
      <c r="I127" s="165"/>
      <c r="J127" s="165"/>
      <c r="K127" s="165"/>
      <c r="L127" s="272"/>
      <c r="M127" s="272"/>
      <c r="N127" s="272"/>
      <c r="O127" s="272"/>
      <c r="P127" s="272"/>
      <c r="Q127" s="272"/>
      <c r="R127" s="272"/>
      <c r="S127" s="272"/>
      <c r="T127" s="272"/>
      <c r="U127" s="272"/>
      <c r="V127" s="272"/>
      <c r="W127" s="272"/>
      <c r="X127" s="272"/>
      <c r="Y127" s="272"/>
      <c r="Z127" s="272"/>
      <c r="AA127" s="272"/>
      <c r="AB127" s="272"/>
      <c r="AC127" s="272"/>
      <c r="AD127" s="272"/>
      <c r="AE127" s="272"/>
      <c r="AF127" s="272"/>
      <c r="AG127" s="272"/>
      <c r="AH127" s="272"/>
      <c r="AI127" s="272"/>
    </row>
    <row r="128" spans="1:35" x14ac:dyDescent="0.3">
      <c r="A128" s="165"/>
      <c r="B128" s="165"/>
      <c r="C128" s="165"/>
      <c r="D128" s="165"/>
      <c r="E128" s="165"/>
      <c r="F128" s="165"/>
      <c r="G128" s="165"/>
      <c r="H128" s="164"/>
      <c r="I128" s="165"/>
      <c r="J128" s="165"/>
      <c r="K128" s="165"/>
      <c r="L128" s="272"/>
      <c r="M128" s="272"/>
      <c r="N128" s="272"/>
      <c r="O128" s="272"/>
      <c r="P128" s="272"/>
      <c r="Q128" s="272"/>
      <c r="R128" s="272"/>
      <c r="S128" s="272"/>
      <c r="T128" s="272"/>
      <c r="U128" s="272"/>
      <c r="V128" s="272"/>
      <c r="W128" s="272"/>
      <c r="X128" s="272"/>
      <c r="Y128" s="272"/>
      <c r="Z128" s="272"/>
      <c r="AA128" s="272"/>
      <c r="AB128" s="272"/>
      <c r="AC128" s="272"/>
      <c r="AD128" s="272"/>
      <c r="AE128" s="272"/>
      <c r="AF128" s="272"/>
      <c r="AG128" s="272"/>
      <c r="AH128" s="272"/>
      <c r="AI128" s="272"/>
    </row>
    <row r="129" spans="1:35" x14ac:dyDescent="0.3">
      <c r="A129" s="165"/>
      <c r="B129" s="165"/>
      <c r="C129" s="165"/>
      <c r="D129" s="165"/>
      <c r="E129" s="165"/>
      <c r="F129" s="165"/>
      <c r="G129" s="165"/>
      <c r="H129" s="164"/>
      <c r="I129" s="165"/>
      <c r="J129" s="165"/>
      <c r="K129" s="165"/>
      <c r="L129" s="272"/>
      <c r="M129" s="272"/>
      <c r="N129" s="272"/>
      <c r="O129" s="272"/>
      <c r="P129" s="272"/>
      <c r="Q129" s="272"/>
      <c r="R129" s="272"/>
      <c r="S129" s="272"/>
      <c r="T129" s="272"/>
      <c r="U129" s="272"/>
      <c r="V129" s="272"/>
      <c r="W129" s="272"/>
      <c r="X129" s="272"/>
      <c r="Y129" s="272"/>
      <c r="Z129" s="272"/>
      <c r="AA129" s="272"/>
      <c r="AB129" s="272"/>
      <c r="AC129" s="272"/>
      <c r="AD129" s="272"/>
      <c r="AE129" s="272"/>
      <c r="AF129" s="272"/>
      <c r="AG129" s="272"/>
      <c r="AH129" s="272"/>
      <c r="AI129" s="272"/>
    </row>
    <row r="130" spans="1:35" x14ac:dyDescent="0.3">
      <c r="A130" s="165"/>
      <c r="B130" s="165"/>
      <c r="C130" s="165"/>
      <c r="D130" s="165"/>
      <c r="E130" s="165"/>
      <c r="F130" s="165"/>
      <c r="G130" s="165"/>
      <c r="H130" s="164"/>
      <c r="I130" s="165"/>
      <c r="J130" s="165"/>
      <c r="K130" s="165"/>
      <c r="L130" s="272"/>
      <c r="M130" s="272"/>
      <c r="N130" s="272"/>
      <c r="O130" s="272"/>
      <c r="P130" s="272"/>
      <c r="Q130" s="272"/>
      <c r="R130" s="272"/>
      <c r="S130" s="272"/>
      <c r="T130" s="272"/>
      <c r="U130" s="272"/>
      <c r="V130" s="272"/>
      <c r="W130" s="272"/>
      <c r="X130" s="272"/>
      <c r="Y130" s="272"/>
      <c r="Z130" s="272"/>
      <c r="AA130" s="272"/>
      <c r="AB130" s="272"/>
      <c r="AC130" s="272"/>
      <c r="AD130" s="272"/>
      <c r="AE130" s="272"/>
      <c r="AF130" s="272"/>
      <c r="AG130" s="272"/>
      <c r="AH130" s="272"/>
      <c r="AI130" s="272"/>
    </row>
    <row r="131" spans="1:35" x14ac:dyDescent="0.3">
      <c r="A131" s="165"/>
      <c r="B131" s="165"/>
      <c r="C131" s="165"/>
      <c r="D131" s="165"/>
      <c r="E131" s="165"/>
      <c r="F131" s="165"/>
      <c r="G131" s="165"/>
      <c r="H131" s="164"/>
      <c r="I131" s="165"/>
      <c r="J131" s="165"/>
      <c r="K131" s="165"/>
      <c r="L131" s="272"/>
      <c r="M131" s="272"/>
      <c r="N131" s="272"/>
      <c r="O131" s="272"/>
      <c r="P131" s="272"/>
      <c r="Q131" s="272"/>
      <c r="R131" s="272"/>
      <c r="S131" s="272"/>
      <c r="T131" s="272"/>
      <c r="U131" s="272"/>
      <c r="V131" s="272"/>
      <c r="W131" s="272"/>
      <c r="X131" s="272"/>
      <c r="Y131" s="272"/>
      <c r="Z131" s="272"/>
      <c r="AA131" s="272"/>
      <c r="AB131" s="272"/>
      <c r="AC131" s="272"/>
      <c r="AD131" s="272"/>
      <c r="AE131" s="272"/>
      <c r="AF131" s="272"/>
      <c r="AG131" s="272"/>
      <c r="AH131" s="272"/>
      <c r="AI131" s="272"/>
    </row>
    <row r="132" spans="1:35" x14ac:dyDescent="0.3">
      <c r="A132" s="165"/>
      <c r="B132" s="165"/>
      <c r="C132" s="165"/>
      <c r="D132" s="165"/>
      <c r="E132" s="165"/>
      <c r="F132" s="165"/>
      <c r="G132" s="165"/>
      <c r="H132" s="164"/>
      <c r="I132" s="165"/>
      <c r="J132" s="165"/>
      <c r="K132" s="165"/>
      <c r="L132" s="272"/>
      <c r="M132" s="272"/>
      <c r="N132" s="272"/>
      <c r="O132" s="272"/>
      <c r="P132" s="272"/>
      <c r="Q132" s="272"/>
      <c r="R132" s="272"/>
      <c r="S132" s="272"/>
      <c r="T132" s="272"/>
      <c r="U132" s="272"/>
      <c r="V132" s="272"/>
      <c r="W132" s="272"/>
      <c r="X132" s="272"/>
      <c r="Y132" s="272"/>
      <c r="Z132" s="272"/>
      <c r="AA132" s="272"/>
      <c r="AB132" s="272"/>
      <c r="AC132" s="272"/>
      <c r="AD132" s="272"/>
      <c r="AE132" s="272"/>
      <c r="AF132" s="272"/>
      <c r="AG132" s="272"/>
      <c r="AH132" s="272"/>
      <c r="AI132" s="272"/>
    </row>
    <row r="133" spans="1:35" x14ac:dyDescent="0.3">
      <c r="A133" s="165"/>
      <c r="B133" s="165"/>
      <c r="C133" s="165"/>
      <c r="D133" s="165"/>
      <c r="E133" s="165"/>
      <c r="F133" s="165"/>
      <c r="G133" s="165"/>
      <c r="H133" s="164"/>
      <c r="I133" s="165"/>
      <c r="J133" s="165"/>
      <c r="K133" s="165"/>
      <c r="L133" s="272"/>
      <c r="M133" s="272"/>
      <c r="N133" s="272"/>
      <c r="O133" s="272"/>
      <c r="P133" s="272"/>
      <c r="Q133" s="272"/>
      <c r="R133" s="272"/>
      <c r="S133" s="272"/>
      <c r="T133" s="272"/>
      <c r="U133" s="272"/>
      <c r="V133" s="272"/>
      <c r="W133" s="272"/>
      <c r="X133" s="272"/>
      <c r="Y133" s="272"/>
      <c r="Z133" s="272"/>
      <c r="AA133" s="272"/>
      <c r="AB133" s="272"/>
      <c r="AC133" s="272"/>
      <c r="AD133" s="272"/>
      <c r="AE133" s="272"/>
      <c r="AF133" s="272"/>
      <c r="AG133" s="272"/>
      <c r="AH133" s="272"/>
      <c r="AI133" s="272"/>
    </row>
    <row r="134" spans="1:35" x14ac:dyDescent="0.3">
      <c r="A134" s="165"/>
      <c r="B134" s="165"/>
      <c r="C134" s="165"/>
      <c r="D134" s="165"/>
      <c r="E134" s="165"/>
      <c r="F134" s="165"/>
      <c r="G134" s="165"/>
      <c r="H134" s="164"/>
      <c r="I134" s="165"/>
      <c r="J134" s="165"/>
      <c r="K134" s="165"/>
      <c r="L134" s="272"/>
      <c r="M134" s="272"/>
      <c r="N134" s="272"/>
      <c r="O134" s="272"/>
      <c r="P134" s="272"/>
      <c r="Q134" s="272"/>
      <c r="R134" s="272"/>
      <c r="S134" s="272"/>
      <c r="T134" s="272"/>
      <c r="U134" s="272"/>
      <c r="V134" s="272"/>
      <c r="W134" s="272"/>
      <c r="X134" s="272"/>
      <c r="Y134" s="272"/>
      <c r="Z134" s="272"/>
      <c r="AA134" s="272"/>
      <c r="AB134" s="272"/>
      <c r="AC134" s="272"/>
      <c r="AD134" s="272"/>
      <c r="AE134" s="272"/>
      <c r="AF134" s="272"/>
      <c r="AG134" s="272"/>
      <c r="AH134" s="272"/>
      <c r="AI134" s="272"/>
    </row>
    <row r="135" spans="1:35" x14ac:dyDescent="0.3">
      <c r="A135" s="165"/>
      <c r="B135" s="165"/>
      <c r="C135" s="165"/>
      <c r="D135" s="165"/>
      <c r="E135" s="165"/>
      <c r="F135" s="165"/>
      <c r="G135" s="165"/>
      <c r="H135" s="164"/>
      <c r="I135" s="165"/>
      <c r="J135" s="165"/>
      <c r="K135" s="165"/>
      <c r="L135" s="272"/>
      <c r="M135" s="272"/>
      <c r="N135" s="272"/>
      <c r="O135" s="272"/>
      <c r="P135" s="272"/>
      <c r="Q135" s="272"/>
      <c r="R135" s="272"/>
      <c r="S135" s="272"/>
      <c r="T135" s="272"/>
      <c r="U135" s="272"/>
      <c r="V135" s="272"/>
      <c r="W135" s="272"/>
      <c r="X135" s="272"/>
      <c r="Y135" s="272"/>
      <c r="Z135" s="272"/>
      <c r="AA135" s="272"/>
      <c r="AB135" s="272"/>
      <c r="AC135" s="272"/>
      <c r="AD135" s="272"/>
      <c r="AE135" s="272"/>
      <c r="AF135" s="272"/>
      <c r="AG135" s="272"/>
      <c r="AH135" s="272"/>
      <c r="AI135" s="272"/>
    </row>
    <row r="136" spans="1:35" x14ac:dyDescent="0.3">
      <c r="A136" s="165"/>
      <c r="B136" s="165"/>
      <c r="C136" s="165"/>
      <c r="D136" s="165"/>
      <c r="E136" s="165"/>
      <c r="F136" s="165"/>
      <c r="G136" s="165"/>
      <c r="H136" s="164"/>
      <c r="I136" s="165"/>
      <c r="J136" s="165"/>
      <c r="K136" s="165"/>
      <c r="L136" s="272"/>
      <c r="M136" s="272"/>
      <c r="N136" s="272"/>
      <c r="O136" s="272"/>
      <c r="P136" s="272"/>
      <c r="Q136" s="272"/>
      <c r="R136" s="272"/>
      <c r="S136" s="272"/>
      <c r="T136" s="272"/>
      <c r="U136" s="272"/>
      <c r="V136" s="272"/>
      <c r="W136" s="272"/>
      <c r="X136" s="272"/>
      <c r="Y136" s="272"/>
      <c r="Z136" s="272"/>
      <c r="AA136" s="272"/>
      <c r="AB136" s="272"/>
      <c r="AC136" s="272"/>
      <c r="AD136" s="272"/>
      <c r="AE136" s="272"/>
      <c r="AF136" s="272"/>
      <c r="AG136" s="272"/>
      <c r="AH136" s="272"/>
      <c r="AI136" s="272"/>
    </row>
    <row r="137" spans="1:35" x14ac:dyDescent="0.3">
      <c r="A137" s="165"/>
      <c r="B137" s="165"/>
      <c r="C137" s="165"/>
      <c r="D137" s="165"/>
      <c r="E137" s="165"/>
      <c r="F137" s="165"/>
      <c r="G137" s="165"/>
      <c r="H137" s="164"/>
      <c r="I137" s="165"/>
      <c r="J137" s="165"/>
      <c r="K137" s="165"/>
      <c r="L137" s="272"/>
      <c r="M137" s="272"/>
      <c r="N137" s="272"/>
      <c r="O137" s="272"/>
      <c r="P137" s="272"/>
      <c r="Q137" s="272"/>
      <c r="R137" s="272"/>
      <c r="S137" s="272"/>
      <c r="T137" s="272"/>
      <c r="U137" s="272"/>
      <c r="V137" s="272"/>
      <c r="W137" s="272"/>
      <c r="X137" s="272"/>
      <c r="Y137" s="272"/>
      <c r="Z137" s="272"/>
      <c r="AA137" s="272"/>
      <c r="AB137" s="272"/>
      <c r="AC137" s="272"/>
      <c r="AD137" s="272"/>
      <c r="AE137" s="272"/>
      <c r="AF137" s="272"/>
      <c r="AG137" s="272"/>
      <c r="AH137" s="272"/>
      <c r="AI137" s="272"/>
    </row>
    <row r="138" spans="1:35" x14ac:dyDescent="0.3">
      <c r="A138" s="165"/>
      <c r="B138" s="165"/>
      <c r="C138" s="165"/>
      <c r="D138" s="165"/>
      <c r="E138" s="165"/>
      <c r="F138" s="165"/>
      <c r="G138" s="165"/>
      <c r="H138" s="164"/>
      <c r="I138" s="165"/>
      <c r="J138" s="165"/>
      <c r="K138" s="165"/>
      <c r="L138" s="272"/>
      <c r="M138" s="272"/>
      <c r="N138" s="272"/>
      <c r="O138" s="272"/>
      <c r="P138" s="272"/>
      <c r="Q138" s="272"/>
      <c r="R138" s="272"/>
      <c r="S138" s="272"/>
      <c r="T138" s="272"/>
      <c r="U138" s="272"/>
      <c r="V138" s="272"/>
      <c r="W138" s="272"/>
      <c r="X138" s="272"/>
      <c r="Y138" s="272"/>
      <c r="Z138" s="272"/>
      <c r="AA138" s="272"/>
      <c r="AB138" s="272"/>
      <c r="AC138" s="272"/>
      <c r="AD138" s="272"/>
      <c r="AE138" s="272"/>
      <c r="AF138" s="272"/>
      <c r="AG138" s="272"/>
      <c r="AH138" s="272"/>
      <c r="AI138" s="272"/>
    </row>
    <row r="139" spans="1:35" x14ac:dyDescent="0.3">
      <c r="A139" s="165"/>
      <c r="B139" s="165"/>
      <c r="C139" s="165"/>
      <c r="D139" s="165"/>
      <c r="E139" s="165"/>
      <c r="F139" s="165"/>
      <c r="G139" s="165"/>
      <c r="H139" s="164"/>
      <c r="I139" s="165"/>
      <c r="J139" s="165"/>
      <c r="K139" s="165"/>
      <c r="L139" s="272"/>
      <c r="M139" s="272"/>
      <c r="N139" s="272"/>
      <c r="O139" s="272"/>
      <c r="P139" s="272"/>
      <c r="Q139" s="272"/>
      <c r="R139" s="272"/>
      <c r="S139" s="272"/>
      <c r="T139" s="272"/>
      <c r="U139" s="272"/>
      <c r="V139" s="272"/>
      <c r="W139" s="272"/>
      <c r="X139" s="272"/>
      <c r="Y139" s="272"/>
      <c r="Z139" s="272"/>
      <c r="AA139" s="272"/>
      <c r="AB139" s="272"/>
      <c r="AC139" s="272"/>
      <c r="AD139" s="272"/>
      <c r="AE139" s="272"/>
      <c r="AF139" s="272"/>
      <c r="AG139" s="272"/>
      <c r="AH139" s="272"/>
      <c r="AI139" s="272"/>
    </row>
    <row r="140" spans="1:35" x14ac:dyDescent="0.3">
      <c r="A140" s="165"/>
      <c r="B140" s="165"/>
      <c r="C140" s="165"/>
      <c r="D140" s="165"/>
      <c r="E140" s="165"/>
      <c r="F140" s="165"/>
      <c r="G140" s="165"/>
      <c r="H140" s="164"/>
      <c r="I140" s="165"/>
      <c r="J140" s="165"/>
      <c r="K140" s="165"/>
      <c r="L140" s="272"/>
      <c r="M140" s="272"/>
      <c r="N140" s="272"/>
      <c r="O140" s="272"/>
      <c r="P140" s="272"/>
      <c r="Q140" s="272"/>
      <c r="R140" s="272"/>
      <c r="S140" s="272"/>
      <c r="T140" s="272"/>
      <c r="U140" s="272"/>
      <c r="V140" s="272"/>
      <c r="W140" s="272"/>
      <c r="X140" s="272"/>
      <c r="Y140" s="272"/>
      <c r="Z140" s="272"/>
      <c r="AA140" s="272"/>
      <c r="AB140" s="272"/>
      <c r="AC140" s="272"/>
      <c r="AD140" s="272"/>
      <c r="AE140" s="272"/>
      <c r="AF140" s="272"/>
      <c r="AG140" s="272"/>
      <c r="AH140" s="272"/>
      <c r="AI140" s="272"/>
    </row>
    <row r="141" spans="1:35" x14ac:dyDescent="0.3">
      <c r="A141" s="165"/>
      <c r="B141" s="165"/>
      <c r="C141" s="165"/>
      <c r="D141" s="165"/>
      <c r="E141" s="165"/>
      <c r="F141" s="165"/>
      <c r="G141" s="165"/>
      <c r="H141" s="164"/>
      <c r="I141" s="165"/>
      <c r="J141" s="165"/>
      <c r="K141" s="165"/>
      <c r="L141" s="272"/>
      <c r="M141" s="272"/>
      <c r="N141" s="272"/>
      <c r="O141" s="272"/>
      <c r="P141" s="272"/>
      <c r="Q141" s="272"/>
      <c r="R141" s="272"/>
      <c r="S141" s="272"/>
      <c r="T141" s="272"/>
      <c r="U141" s="272"/>
      <c r="V141" s="272"/>
      <c r="W141" s="272"/>
      <c r="X141" s="272"/>
      <c r="Y141" s="272"/>
      <c r="Z141" s="272"/>
      <c r="AA141" s="272"/>
      <c r="AB141" s="272"/>
      <c r="AC141" s="272"/>
      <c r="AD141" s="272"/>
      <c r="AE141" s="272"/>
      <c r="AF141" s="272"/>
      <c r="AG141" s="272"/>
      <c r="AH141" s="272"/>
      <c r="AI141" s="272"/>
    </row>
    <row r="142" spans="1:35" x14ac:dyDescent="0.3">
      <c r="A142" s="165"/>
      <c r="B142" s="165"/>
      <c r="C142" s="165"/>
      <c r="D142" s="165"/>
      <c r="E142" s="165"/>
      <c r="F142" s="165"/>
      <c r="G142" s="165"/>
      <c r="H142" s="164"/>
      <c r="I142" s="165"/>
      <c r="J142" s="165"/>
      <c r="K142" s="165"/>
      <c r="L142" s="272"/>
      <c r="M142" s="272"/>
      <c r="N142" s="272"/>
      <c r="O142" s="272"/>
      <c r="P142" s="272"/>
      <c r="Q142" s="272"/>
      <c r="R142" s="272"/>
      <c r="S142" s="272"/>
      <c r="T142" s="272"/>
      <c r="U142" s="272"/>
      <c r="V142" s="272"/>
      <c r="W142" s="272"/>
      <c r="X142" s="272"/>
      <c r="Y142" s="272"/>
      <c r="Z142" s="272"/>
      <c r="AA142" s="272"/>
      <c r="AB142" s="272"/>
      <c r="AC142" s="272"/>
      <c r="AD142" s="272"/>
      <c r="AE142" s="272"/>
      <c r="AF142" s="272"/>
      <c r="AG142" s="272"/>
      <c r="AH142" s="272"/>
      <c r="AI142" s="272"/>
    </row>
    <row r="143" spans="1:35" x14ac:dyDescent="0.3">
      <c r="A143" s="165"/>
      <c r="B143" s="165"/>
      <c r="C143" s="165"/>
      <c r="D143" s="165"/>
      <c r="E143" s="165"/>
      <c r="F143" s="165"/>
      <c r="G143" s="165"/>
      <c r="H143" s="164"/>
      <c r="I143" s="165"/>
      <c r="J143" s="165"/>
      <c r="K143" s="165"/>
      <c r="L143" s="272"/>
      <c r="M143" s="272"/>
      <c r="N143" s="272"/>
      <c r="O143" s="272"/>
      <c r="P143" s="272"/>
      <c r="Q143" s="272"/>
      <c r="R143" s="272"/>
      <c r="S143" s="272"/>
      <c r="T143" s="272"/>
      <c r="U143" s="272"/>
      <c r="V143" s="272"/>
      <c r="W143" s="272"/>
      <c r="X143" s="272"/>
      <c r="Y143" s="272"/>
      <c r="Z143" s="272"/>
      <c r="AA143" s="272"/>
      <c r="AB143" s="272"/>
      <c r="AC143" s="272"/>
      <c r="AD143" s="272"/>
      <c r="AE143" s="272"/>
      <c r="AF143" s="272"/>
      <c r="AG143" s="272"/>
      <c r="AH143" s="272"/>
      <c r="AI143" s="272"/>
    </row>
    <row r="144" spans="1:35" x14ac:dyDescent="0.3">
      <c r="A144" s="165"/>
      <c r="B144" s="165"/>
      <c r="C144" s="165"/>
      <c r="D144" s="165"/>
      <c r="E144" s="165"/>
      <c r="F144" s="165"/>
      <c r="G144" s="165"/>
      <c r="H144" s="164"/>
      <c r="I144" s="165"/>
      <c r="J144" s="165"/>
      <c r="K144" s="165"/>
      <c r="L144" s="272"/>
      <c r="M144" s="272"/>
      <c r="N144" s="272"/>
      <c r="O144" s="272"/>
      <c r="P144" s="272"/>
      <c r="Q144" s="272"/>
      <c r="R144" s="272"/>
      <c r="S144" s="272"/>
      <c r="T144" s="272"/>
      <c r="U144" s="272"/>
      <c r="V144" s="272"/>
      <c r="W144" s="272"/>
      <c r="X144" s="272"/>
      <c r="Y144" s="272"/>
      <c r="Z144" s="272"/>
      <c r="AA144" s="272"/>
      <c r="AB144" s="272"/>
      <c r="AC144" s="272"/>
      <c r="AD144" s="272"/>
      <c r="AE144" s="272"/>
      <c r="AF144" s="272"/>
      <c r="AG144" s="272"/>
      <c r="AH144" s="272"/>
      <c r="AI144" s="272"/>
    </row>
    <row r="145" spans="1:35" x14ac:dyDescent="0.3">
      <c r="A145" s="165"/>
      <c r="B145" s="165"/>
      <c r="C145" s="165"/>
      <c r="D145" s="165"/>
      <c r="E145" s="165"/>
      <c r="F145" s="165"/>
      <c r="G145" s="165"/>
      <c r="H145" s="164"/>
      <c r="I145" s="165"/>
      <c r="J145" s="165"/>
      <c r="K145" s="165"/>
      <c r="L145" s="272"/>
      <c r="M145" s="272"/>
      <c r="N145" s="272"/>
      <c r="O145" s="272"/>
      <c r="P145" s="272"/>
      <c r="Q145" s="272"/>
      <c r="R145" s="272"/>
      <c r="S145" s="272"/>
      <c r="T145" s="272"/>
      <c r="U145" s="272"/>
      <c r="V145" s="272"/>
      <c r="W145" s="272"/>
      <c r="X145" s="272"/>
      <c r="Y145" s="272"/>
      <c r="Z145" s="272"/>
      <c r="AA145" s="272"/>
      <c r="AB145" s="272"/>
      <c r="AC145" s="272"/>
      <c r="AD145" s="272"/>
      <c r="AE145" s="272"/>
      <c r="AF145" s="272"/>
      <c r="AG145" s="272"/>
      <c r="AH145" s="272"/>
      <c r="AI145" s="272"/>
    </row>
    <row r="146" spans="1:35" x14ac:dyDescent="0.3">
      <c r="A146" s="165"/>
      <c r="B146" s="165"/>
      <c r="C146" s="165"/>
      <c r="D146" s="165"/>
      <c r="E146" s="165"/>
      <c r="F146" s="165"/>
      <c r="G146" s="165"/>
      <c r="H146" s="164"/>
      <c r="I146" s="165"/>
      <c r="J146" s="165"/>
      <c r="K146" s="165"/>
      <c r="L146" s="272"/>
      <c r="M146" s="272"/>
      <c r="N146" s="272"/>
      <c r="O146" s="272"/>
      <c r="P146" s="272"/>
      <c r="Q146" s="272"/>
      <c r="R146" s="272"/>
      <c r="S146" s="272"/>
      <c r="T146" s="272"/>
      <c r="U146" s="272"/>
      <c r="V146" s="272"/>
      <c r="W146" s="272"/>
      <c r="X146" s="272"/>
      <c r="Y146" s="272"/>
      <c r="Z146" s="272"/>
      <c r="AA146" s="272"/>
      <c r="AB146" s="272"/>
      <c r="AC146" s="272"/>
      <c r="AD146" s="272"/>
      <c r="AE146" s="272"/>
      <c r="AF146" s="272"/>
      <c r="AG146" s="272"/>
      <c r="AH146" s="272"/>
      <c r="AI146" s="272"/>
    </row>
    <row r="147" spans="1:35" x14ac:dyDescent="0.3">
      <c r="A147" s="165"/>
      <c r="B147" s="165"/>
      <c r="C147" s="165"/>
      <c r="D147" s="165"/>
      <c r="E147" s="165"/>
      <c r="F147" s="165"/>
      <c r="G147" s="165"/>
      <c r="H147" s="164"/>
      <c r="I147" s="165"/>
      <c r="J147" s="165"/>
      <c r="K147" s="165"/>
      <c r="L147" s="272"/>
      <c r="M147" s="272"/>
      <c r="N147" s="272"/>
      <c r="O147" s="272"/>
      <c r="P147" s="272"/>
      <c r="Q147" s="272"/>
      <c r="R147" s="272"/>
      <c r="S147" s="272"/>
      <c r="T147" s="272"/>
      <c r="U147" s="272"/>
      <c r="V147" s="272"/>
      <c r="W147" s="272"/>
      <c r="X147" s="272"/>
      <c r="Y147" s="272"/>
      <c r="Z147" s="272"/>
      <c r="AA147" s="272"/>
      <c r="AB147" s="272"/>
      <c r="AC147" s="272"/>
      <c r="AD147" s="272"/>
      <c r="AE147" s="272"/>
      <c r="AF147" s="272"/>
      <c r="AG147" s="272"/>
      <c r="AH147" s="272"/>
      <c r="AI147" s="272"/>
    </row>
    <row r="148" spans="1:35" x14ac:dyDescent="0.3">
      <c r="A148" s="165"/>
      <c r="B148" s="165"/>
      <c r="C148" s="165"/>
      <c r="D148" s="165"/>
      <c r="E148" s="165"/>
      <c r="F148" s="165"/>
      <c r="G148" s="165"/>
      <c r="H148" s="164"/>
      <c r="I148" s="165"/>
      <c r="J148" s="165"/>
      <c r="K148" s="165"/>
      <c r="L148" s="272"/>
      <c r="M148" s="272"/>
      <c r="N148" s="272"/>
      <c r="O148" s="272"/>
      <c r="P148" s="272"/>
      <c r="Q148" s="272"/>
      <c r="R148" s="272"/>
      <c r="S148" s="272"/>
      <c r="T148" s="272"/>
      <c r="U148" s="272"/>
      <c r="V148" s="272"/>
      <c r="W148" s="272"/>
      <c r="X148" s="272"/>
      <c r="Y148" s="272"/>
      <c r="Z148" s="272"/>
      <c r="AA148" s="272"/>
      <c r="AB148" s="272"/>
      <c r="AC148" s="272"/>
      <c r="AD148" s="272"/>
      <c r="AE148" s="272"/>
      <c r="AF148" s="272"/>
      <c r="AG148" s="272"/>
      <c r="AH148" s="272"/>
      <c r="AI148" s="272"/>
    </row>
    <row r="149" spans="1:35" x14ac:dyDescent="0.3">
      <c r="A149" s="165"/>
      <c r="B149" s="165"/>
      <c r="C149" s="165"/>
      <c r="D149" s="165"/>
      <c r="E149" s="165"/>
      <c r="F149" s="165"/>
      <c r="G149" s="165"/>
      <c r="H149" s="164"/>
      <c r="I149" s="165"/>
      <c r="J149" s="165"/>
      <c r="K149" s="165"/>
      <c r="L149" s="272"/>
      <c r="M149" s="272"/>
      <c r="N149" s="272"/>
      <c r="O149" s="272"/>
      <c r="P149" s="272"/>
      <c r="Q149" s="272"/>
      <c r="R149" s="272"/>
      <c r="S149" s="272"/>
      <c r="T149" s="272"/>
      <c r="U149" s="272"/>
      <c r="V149" s="272"/>
      <c r="W149" s="272"/>
      <c r="X149" s="272"/>
      <c r="Y149" s="272"/>
      <c r="Z149" s="272"/>
      <c r="AA149" s="272"/>
      <c r="AB149" s="272"/>
      <c r="AC149" s="272"/>
      <c r="AD149" s="272"/>
      <c r="AE149" s="272"/>
      <c r="AF149" s="272"/>
      <c r="AG149" s="272"/>
      <c r="AH149" s="272"/>
      <c r="AI149" s="272"/>
    </row>
    <row r="150" spans="1:35" x14ac:dyDescent="0.3">
      <c r="A150" s="165"/>
      <c r="B150" s="165"/>
      <c r="C150" s="165"/>
      <c r="D150" s="165"/>
      <c r="E150" s="165"/>
      <c r="F150" s="165"/>
      <c r="G150" s="165"/>
      <c r="H150" s="164"/>
      <c r="I150" s="165"/>
      <c r="J150" s="165"/>
      <c r="K150" s="165"/>
      <c r="L150" s="272"/>
      <c r="M150" s="272"/>
      <c r="N150" s="272"/>
      <c r="O150" s="272"/>
      <c r="P150" s="272"/>
      <c r="Q150" s="272"/>
      <c r="R150" s="272"/>
      <c r="S150" s="272"/>
      <c r="T150" s="272"/>
      <c r="U150" s="272"/>
      <c r="V150" s="272"/>
      <c r="W150" s="272"/>
      <c r="X150" s="272"/>
      <c r="Y150" s="272"/>
      <c r="Z150" s="272"/>
      <c r="AA150" s="272"/>
      <c r="AB150" s="272"/>
      <c r="AC150" s="272"/>
      <c r="AD150" s="272"/>
      <c r="AE150" s="272"/>
      <c r="AF150" s="272"/>
      <c r="AG150" s="272"/>
      <c r="AH150" s="272"/>
      <c r="AI150" s="272"/>
    </row>
    <row r="151" spans="1:35" x14ac:dyDescent="0.3">
      <c r="A151" s="165"/>
      <c r="B151" s="165"/>
      <c r="C151" s="165"/>
      <c r="D151" s="165"/>
      <c r="E151" s="165"/>
      <c r="F151" s="165"/>
      <c r="G151" s="165"/>
      <c r="H151" s="164"/>
      <c r="I151" s="165"/>
      <c r="J151" s="165"/>
      <c r="K151" s="165"/>
      <c r="L151" s="272"/>
      <c r="M151" s="272"/>
      <c r="N151" s="272"/>
      <c r="O151" s="272"/>
      <c r="P151" s="272"/>
      <c r="Q151" s="272"/>
      <c r="R151" s="272"/>
      <c r="S151" s="272"/>
      <c r="T151" s="272"/>
      <c r="U151" s="272"/>
      <c r="V151" s="272"/>
      <c r="W151" s="272"/>
      <c r="X151" s="272"/>
      <c r="Y151" s="272"/>
      <c r="Z151" s="272"/>
      <c r="AA151" s="272"/>
      <c r="AB151" s="272"/>
      <c r="AC151" s="272"/>
      <c r="AD151" s="272"/>
      <c r="AE151" s="272"/>
      <c r="AF151" s="272"/>
      <c r="AG151" s="272"/>
      <c r="AH151" s="272"/>
      <c r="AI151" s="272"/>
    </row>
    <row r="152" spans="1:35" x14ac:dyDescent="0.3">
      <c r="A152" s="165"/>
      <c r="B152" s="165"/>
      <c r="C152" s="165"/>
      <c r="D152" s="165"/>
      <c r="E152" s="165"/>
      <c r="F152" s="165"/>
      <c r="G152" s="165"/>
      <c r="H152" s="164"/>
      <c r="I152" s="165"/>
      <c r="J152" s="165"/>
      <c r="K152" s="165"/>
      <c r="L152" s="272"/>
      <c r="M152" s="272"/>
      <c r="N152" s="272"/>
      <c r="O152" s="272"/>
      <c r="P152" s="272"/>
      <c r="Q152" s="272"/>
      <c r="R152" s="272"/>
      <c r="S152" s="272"/>
      <c r="T152" s="272"/>
      <c r="U152" s="272"/>
      <c r="V152" s="272"/>
      <c r="W152" s="272"/>
      <c r="X152" s="272"/>
      <c r="Y152" s="272"/>
      <c r="Z152" s="272"/>
      <c r="AA152" s="272"/>
      <c r="AB152" s="272"/>
      <c r="AC152" s="272"/>
      <c r="AD152" s="272"/>
      <c r="AE152" s="272"/>
      <c r="AF152" s="272"/>
      <c r="AG152" s="272"/>
      <c r="AH152" s="272"/>
      <c r="AI152" s="272"/>
    </row>
    <row r="153" spans="1:35" x14ac:dyDescent="0.3">
      <c r="A153" s="165"/>
      <c r="B153" s="165"/>
      <c r="C153" s="165"/>
      <c r="D153" s="165"/>
      <c r="E153" s="165"/>
      <c r="F153" s="165"/>
      <c r="G153" s="165"/>
      <c r="H153" s="164"/>
      <c r="I153" s="165"/>
      <c r="J153" s="165"/>
      <c r="K153" s="165"/>
      <c r="L153" s="272"/>
      <c r="M153" s="272"/>
      <c r="N153" s="272"/>
      <c r="O153" s="272"/>
      <c r="P153" s="272"/>
      <c r="Q153" s="272"/>
      <c r="R153" s="272"/>
      <c r="S153" s="272"/>
      <c r="T153" s="272"/>
      <c r="U153" s="272"/>
      <c r="V153" s="272"/>
      <c r="W153" s="272"/>
      <c r="X153" s="272"/>
      <c r="Y153" s="272"/>
      <c r="Z153" s="272"/>
      <c r="AA153" s="272"/>
      <c r="AB153" s="272"/>
      <c r="AC153" s="272"/>
      <c r="AD153" s="272"/>
      <c r="AE153" s="272"/>
      <c r="AF153" s="272"/>
      <c r="AG153" s="272"/>
      <c r="AH153" s="272"/>
      <c r="AI153" s="272"/>
    </row>
    <row r="154" spans="1:35" x14ac:dyDescent="0.3">
      <c r="A154" s="165"/>
      <c r="B154" s="165"/>
      <c r="C154" s="165"/>
      <c r="D154" s="165"/>
      <c r="E154" s="165"/>
      <c r="F154" s="165"/>
      <c r="G154" s="165"/>
      <c r="H154" s="164"/>
      <c r="I154" s="165"/>
      <c r="J154" s="165"/>
      <c r="K154" s="165"/>
      <c r="L154" s="272"/>
      <c r="M154" s="272"/>
      <c r="N154" s="272"/>
      <c r="O154" s="272"/>
      <c r="P154" s="272"/>
      <c r="Q154" s="272"/>
      <c r="R154" s="272"/>
      <c r="S154" s="272"/>
      <c r="T154" s="272"/>
      <c r="U154" s="272"/>
      <c r="V154" s="272"/>
      <c r="W154" s="272"/>
      <c r="X154" s="272"/>
      <c r="Y154" s="272"/>
      <c r="Z154" s="272"/>
      <c r="AA154" s="272"/>
      <c r="AB154" s="272"/>
      <c r="AC154" s="272"/>
      <c r="AD154" s="272"/>
      <c r="AE154" s="272"/>
      <c r="AF154" s="272"/>
      <c r="AG154" s="272"/>
      <c r="AH154" s="272"/>
      <c r="AI154" s="272"/>
    </row>
    <row r="155" spans="1:35" x14ac:dyDescent="0.3">
      <c r="A155" s="165"/>
      <c r="B155" s="165"/>
      <c r="C155" s="165"/>
      <c r="D155" s="165"/>
      <c r="E155" s="165"/>
      <c r="F155" s="165"/>
      <c r="G155" s="165"/>
      <c r="H155" s="164"/>
      <c r="I155" s="165"/>
      <c r="J155" s="165"/>
      <c r="K155" s="165"/>
      <c r="L155" s="272"/>
      <c r="M155" s="272"/>
      <c r="N155" s="272"/>
      <c r="O155" s="272"/>
      <c r="P155" s="272"/>
      <c r="Q155" s="272"/>
      <c r="R155" s="272"/>
      <c r="S155" s="272"/>
      <c r="T155" s="272"/>
      <c r="U155" s="272"/>
      <c r="V155" s="272"/>
      <c r="W155" s="272"/>
      <c r="X155" s="272"/>
      <c r="Y155" s="272"/>
      <c r="Z155" s="272"/>
      <c r="AA155" s="272"/>
      <c r="AB155" s="272"/>
      <c r="AC155" s="272"/>
      <c r="AD155" s="272"/>
      <c r="AE155" s="272"/>
      <c r="AF155" s="272"/>
      <c r="AG155" s="272"/>
      <c r="AH155" s="272"/>
      <c r="AI155" s="272"/>
    </row>
    <row r="156" spans="1:35" x14ac:dyDescent="0.3">
      <c r="A156" s="165"/>
      <c r="B156" s="165"/>
      <c r="C156" s="165"/>
      <c r="D156" s="165"/>
      <c r="E156" s="165"/>
      <c r="F156" s="165"/>
      <c r="G156" s="165"/>
      <c r="H156" s="164"/>
      <c r="I156" s="165"/>
      <c r="J156" s="165"/>
      <c r="K156" s="165"/>
      <c r="L156" s="272"/>
      <c r="M156" s="272"/>
      <c r="N156" s="272"/>
      <c r="O156" s="272"/>
      <c r="P156" s="272"/>
      <c r="Q156" s="272"/>
      <c r="R156" s="272"/>
      <c r="S156" s="272"/>
      <c r="T156" s="272"/>
      <c r="U156" s="272"/>
      <c r="V156" s="272"/>
      <c r="W156" s="272"/>
      <c r="X156" s="272"/>
      <c r="Y156" s="272"/>
      <c r="Z156" s="272"/>
      <c r="AA156" s="272"/>
      <c r="AB156" s="272"/>
      <c r="AC156" s="272"/>
      <c r="AD156" s="272"/>
      <c r="AE156" s="272"/>
      <c r="AF156" s="272"/>
      <c r="AG156" s="272"/>
      <c r="AH156" s="272"/>
      <c r="AI156" s="272"/>
    </row>
    <row r="157" spans="1:35" x14ac:dyDescent="0.3">
      <c r="A157" s="165"/>
      <c r="B157" s="165"/>
      <c r="C157" s="165"/>
      <c r="D157" s="165"/>
      <c r="E157" s="165"/>
      <c r="F157" s="165"/>
      <c r="G157" s="165"/>
      <c r="H157" s="164"/>
      <c r="I157" s="165"/>
      <c r="J157" s="165"/>
      <c r="K157" s="165"/>
      <c r="L157" s="272"/>
      <c r="M157" s="272"/>
      <c r="N157" s="272"/>
      <c r="O157" s="272"/>
      <c r="P157" s="272"/>
      <c r="Q157" s="272"/>
      <c r="R157" s="272"/>
      <c r="S157" s="272"/>
      <c r="T157" s="272"/>
      <c r="U157" s="272"/>
      <c r="V157" s="272"/>
      <c r="W157" s="272"/>
      <c r="X157" s="272"/>
      <c r="Y157" s="272"/>
      <c r="Z157" s="272"/>
      <c r="AA157" s="272"/>
      <c r="AB157" s="272"/>
      <c r="AC157" s="272"/>
      <c r="AD157" s="272"/>
      <c r="AE157" s="272"/>
      <c r="AF157" s="272"/>
      <c r="AG157" s="272"/>
      <c r="AH157" s="272"/>
      <c r="AI157" s="272"/>
    </row>
    <row r="158" spans="1:35" x14ac:dyDescent="0.3">
      <c r="A158" s="165"/>
      <c r="B158" s="165"/>
      <c r="C158" s="165"/>
      <c r="D158" s="165"/>
      <c r="E158" s="165"/>
      <c r="F158" s="165"/>
      <c r="G158" s="165"/>
      <c r="H158" s="164"/>
      <c r="I158" s="165"/>
      <c r="J158" s="165"/>
      <c r="K158" s="165"/>
      <c r="L158" s="272"/>
      <c r="M158" s="272"/>
      <c r="N158" s="272"/>
      <c r="O158" s="272"/>
      <c r="P158" s="272"/>
      <c r="Q158" s="272"/>
      <c r="R158" s="272"/>
      <c r="S158" s="272"/>
      <c r="T158" s="272"/>
      <c r="U158" s="272"/>
      <c r="V158" s="272"/>
      <c r="W158" s="272"/>
      <c r="X158" s="272"/>
      <c r="Y158" s="272"/>
      <c r="Z158" s="272"/>
      <c r="AA158" s="272"/>
      <c r="AB158" s="272"/>
      <c r="AC158" s="272"/>
      <c r="AD158" s="272"/>
      <c r="AE158" s="272"/>
      <c r="AF158" s="272"/>
      <c r="AG158" s="272"/>
      <c r="AH158" s="272"/>
      <c r="AI158" s="272"/>
    </row>
    <row r="159" spans="1:35" x14ac:dyDescent="0.3">
      <c r="A159" s="165"/>
      <c r="B159" s="165"/>
      <c r="C159" s="165"/>
      <c r="D159" s="165"/>
      <c r="E159" s="165"/>
      <c r="F159" s="165"/>
      <c r="G159" s="165"/>
      <c r="H159" s="164"/>
      <c r="I159" s="165"/>
      <c r="J159" s="165"/>
      <c r="K159" s="165"/>
      <c r="L159" s="272"/>
      <c r="M159" s="272"/>
      <c r="N159" s="272"/>
      <c r="O159" s="272"/>
      <c r="P159" s="272"/>
      <c r="Q159" s="272"/>
      <c r="R159" s="272"/>
      <c r="S159" s="272"/>
      <c r="T159" s="272"/>
      <c r="U159" s="272"/>
      <c r="V159" s="272"/>
      <c r="W159" s="272"/>
      <c r="X159" s="272"/>
      <c r="Y159" s="272"/>
      <c r="Z159" s="272"/>
      <c r="AA159" s="272"/>
      <c r="AB159" s="272"/>
      <c r="AC159" s="272"/>
      <c r="AD159" s="272"/>
      <c r="AE159" s="272"/>
      <c r="AF159" s="272"/>
      <c r="AG159" s="272"/>
      <c r="AH159" s="272"/>
      <c r="AI159" s="272"/>
    </row>
    <row r="160" spans="1:35" x14ac:dyDescent="0.3">
      <c r="A160" s="165"/>
      <c r="B160" s="165"/>
      <c r="C160" s="165"/>
      <c r="D160" s="165"/>
      <c r="E160" s="165"/>
      <c r="F160" s="165"/>
      <c r="G160" s="165"/>
      <c r="H160" s="164"/>
      <c r="I160" s="165"/>
      <c r="J160" s="165"/>
      <c r="K160" s="165"/>
      <c r="L160" s="272"/>
      <c r="M160" s="272"/>
      <c r="N160" s="272"/>
      <c r="O160" s="272"/>
      <c r="P160" s="272"/>
      <c r="Q160" s="272"/>
      <c r="R160" s="272"/>
      <c r="S160" s="272"/>
      <c r="T160" s="272"/>
      <c r="U160" s="272"/>
      <c r="V160" s="272"/>
      <c r="W160" s="272"/>
      <c r="X160" s="272"/>
      <c r="Y160" s="272"/>
      <c r="Z160" s="272"/>
      <c r="AA160" s="272"/>
      <c r="AB160" s="272"/>
      <c r="AC160" s="272"/>
      <c r="AD160" s="272"/>
      <c r="AE160" s="272"/>
      <c r="AF160" s="272"/>
      <c r="AG160" s="272"/>
      <c r="AH160" s="272"/>
      <c r="AI160" s="272"/>
    </row>
    <row r="161" spans="1:35" x14ac:dyDescent="0.3">
      <c r="A161" s="165"/>
      <c r="B161" s="165"/>
      <c r="C161" s="165"/>
      <c r="D161" s="165"/>
      <c r="E161" s="165"/>
      <c r="F161" s="165"/>
      <c r="G161" s="165"/>
      <c r="H161" s="164"/>
      <c r="I161" s="165"/>
      <c r="J161" s="165"/>
      <c r="K161" s="165"/>
      <c r="L161" s="272"/>
      <c r="M161" s="272"/>
      <c r="N161" s="272"/>
      <c r="O161" s="272"/>
      <c r="P161" s="272"/>
      <c r="Q161" s="272"/>
      <c r="R161" s="272"/>
      <c r="S161" s="272"/>
      <c r="T161" s="272"/>
      <c r="U161" s="272"/>
      <c r="V161" s="272"/>
      <c r="W161" s="272"/>
      <c r="X161" s="272"/>
      <c r="Y161" s="272"/>
      <c r="Z161" s="272"/>
      <c r="AA161" s="272"/>
      <c r="AB161" s="272"/>
      <c r="AC161" s="272"/>
      <c r="AD161" s="272"/>
      <c r="AE161" s="272"/>
      <c r="AF161" s="272"/>
      <c r="AG161" s="272"/>
      <c r="AH161" s="272"/>
      <c r="AI161" s="272"/>
    </row>
    <row r="162" spans="1:35" x14ac:dyDescent="0.3">
      <c r="A162" s="165"/>
      <c r="B162" s="165"/>
      <c r="C162" s="165"/>
      <c r="D162" s="165"/>
      <c r="E162" s="165"/>
      <c r="F162" s="165"/>
      <c r="G162" s="165"/>
      <c r="H162" s="164"/>
      <c r="I162" s="165"/>
      <c r="J162" s="165"/>
      <c r="K162" s="165"/>
      <c r="L162" s="272"/>
      <c r="M162" s="272"/>
      <c r="N162" s="272"/>
      <c r="O162" s="272"/>
      <c r="P162" s="272"/>
      <c r="Q162" s="272"/>
      <c r="R162" s="272"/>
      <c r="S162" s="272"/>
      <c r="T162" s="272"/>
      <c r="U162" s="272"/>
      <c r="V162" s="272"/>
      <c r="W162" s="272"/>
      <c r="X162" s="272"/>
      <c r="Y162" s="272"/>
      <c r="Z162" s="272"/>
      <c r="AA162" s="272"/>
      <c r="AB162" s="272"/>
      <c r="AC162" s="272"/>
      <c r="AD162" s="272"/>
      <c r="AE162" s="272"/>
      <c r="AF162" s="272"/>
      <c r="AG162" s="272"/>
      <c r="AH162" s="272"/>
      <c r="AI162" s="272"/>
    </row>
    <row r="163" spans="1:35" x14ac:dyDescent="0.3">
      <c r="A163" s="165"/>
      <c r="B163" s="165"/>
      <c r="C163" s="165"/>
      <c r="D163" s="165"/>
      <c r="E163" s="165"/>
      <c r="F163" s="165"/>
      <c r="G163" s="165"/>
      <c r="H163" s="164"/>
      <c r="I163" s="165"/>
      <c r="J163" s="165"/>
      <c r="K163" s="165"/>
      <c r="L163" s="272"/>
      <c r="M163" s="272"/>
      <c r="N163" s="272"/>
      <c r="O163" s="272"/>
      <c r="P163" s="272"/>
      <c r="Q163" s="272"/>
      <c r="R163" s="272"/>
      <c r="S163" s="272"/>
      <c r="T163" s="272"/>
      <c r="U163" s="272"/>
      <c r="V163" s="272"/>
      <c r="W163" s="272"/>
      <c r="X163" s="272"/>
      <c r="Y163" s="272"/>
      <c r="Z163" s="272"/>
      <c r="AA163" s="272"/>
      <c r="AB163" s="272"/>
      <c r="AC163" s="272"/>
      <c r="AD163" s="272"/>
      <c r="AE163" s="272"/>
      <c r="AF163" s="272"/>
      <c r="AG163" s="272"/>
      <c r="AH163" s="272"/>
      <c r="AI163" s="272"/>
    </row>
    <row r="164" spans="1:35" x14ac:dyDescent="0.3">
      <c r="A164" s="165"/>
      <c r="B164" s="165"/>
      <c r="C164" s="165"/>
      <c r="D164" s="165"/>
      <c r="E164" s="165"/>
      <c r="F164" s="165"/>
      <c r="G164" s="165"/>
      <c r="H164" s="164"/>
      <c r="I164" s="165"/>
      <c r="J164" s="165"/>
      <c r="K164" s="165"/>
      <c r="L164" s="272"/>
      <c r="M164" s="272"/>
      <c r="N164" s="272"/>
      <c r="O164" s="272"/>
      <c r="P164" s="272"/>
      <c r="Q164" s="272"/>
      <c r="R164" s="272"/>
      <c r="S164" s="272"/>
      <c r="T164" s="272"/>
      <c r="U164" s="272"/>
      <c r="V164" s="272"/>
      <c r="W164" s="272"/>
      <c r="X164" s="272"/>
      <c r="Y164" s="272"/>
      <c r="Z164" s="272"/>
      <c r="AA164" s="272"/>
      <c r="AB164" s="272"/>
      <c r="AC164" s="272"/>
      <c r="AD164" s="272"/>
      <c r="AE164" s="272"/>
      <c r="AF164" s="272"/>
      <c r="AG164" s="272"/>
      <c r="AH164" s="272"/>
      <c r="AI164" s="272"/>
    </row>
    <row r="165" spans="1:35" x14ac:dyDescent="0.3">
      <c r="A165" s="165"/>
      <c r="B165" s="165"/>
      <c r="C165" s="165"/>
      <c r="D165" s="165"/>
      <c r="E165" s="165"/>
      <c r="F165" s="165"/>
      <c r="G165" s="165"/>
      <c r="H165" s="164"/>
      <c r="I165" s="165"/>
      <c r="J165" s="165"/>
      <c r="K165" s="165"/>
      <c r="L165" s="272"/>
      <c r="M165" s="272"/>
      <c r="N165" s="272"/>
      <c r="O165" s="272"/>
      <c r="P165" s="272"/>
      <c r="Q165" s="272"/>
      <c r="R165" s="272"/>
      <c r="S165" s="272"/>
      <c r="T165" s="272"/>
      <c r="U165" s="272"/>
      <c r="V165" s="272"/>
      <c r="W165" s="272"/>
      <c r="X165" s="272"/>
      <c r="Y165" s="272"/>
      <c r="Z165" s="272"/>
      <c r="AA165" s="272"/>
      <c r="AB165" s="272"/>
      <c r="AC165" s="272"/>
      <c r="AD165" s="272"/>
      <c r="AE165" s="272"/>
      <c r="AF165" s="272"/>
      <c r="AG165" s="272"/>
      <c r="AH165" s="272"/>
      <c r="AI165" s="272"/>
    </row>
    <row r="166" spans="1:35" x14ac:dyDescent="0.3">
      <c r="A166" s="165"/>
      <c r="B166" s="165"/>
      <c r="C166" s="165"/>
      <c r="D166" s="165"/>
      <c r="E166" s="165"/>
      <c r="F166" s="165"/>
      <c r="G166" s="165"/>
      <c r="H166" s="164"/>
      <c r="I166" s="165"/>
      <c r="J166" s="165"/>
      <c r="K166" s="165"/>
      <c r="L166" s="272"/>
      <c r="M166" s="272"/>
      <c r="N166" s="272"/>
      <c r="O166" s="272"/>
      <c r="P166" s="272"/>
      <c r="Q166" s="272"/>
      <c r="R166" s="272"/>
      <c r="S166" s="272"/>
      <c r="T166" s="272"/>
      <c r="U166" s="272"/>
      <c r="V166" s="272"/>
      <c r="W166" s="272"/>
      <c r="X166" s="272"/>
      <c r="Y166" s="272"/>
      <c r="Z166" s="272"/>
      <c r="AA166" s="272"/>
      <c r="AB166" s="272"/>
      <c r="AC166" s="272"/>
      <c r="AD166" s="272"/>
      <c r="AE166" s="272"/>
      <c r="AF166" s="272"/>
      <c r="AG166" s="272"/>
      <c r="AH166" s="272"/>
      <c r="AI166" s="272"/>
    </row>
    <row r="167" spans="1:35" x14ac:dyDescent="0.3">
      <c r="A167" s="165"/>
      <c r="B167" s="165"/>
      <c r="C167" s="165"/>
      <c r="D167" s="165"/>
      <c r="E167" s="165"/>
      <c r="F167" s="165"/>
      <c r="G167" s="165"/>
      <c r="H167" s="164"/>
      <c r="I167" s="165"/>
      <c r="J167" s="165"/>
      <c r="K167" s="165"/>
      <c r="L167" s="272"/>
      <c r="M167" s="272"/>
      <c r="N167" s="272"/>
      <c r="O167" s="272"/>
      <c r="P167" s="272"/>
      <c r="Q167" s="272"/>
      <c r="R167" s="272"/>
      <c r="S167" s="272"/>
      <c r="T167" s="272"/>
      <c r="U167" s="272"/>
      <c r="V167" s="272"/>
      <c r="W167" s="272"/>
      <c r="X167" s="272"/>
      <c r="Y167" s="272"/>
      <c r="Z167" s="272"/>
      <c r="AA167" s="272"/>
      <c r="AB167" s="272"/>
      <c r="AC167" s="272"/>
      <c r="AD167" s="272"/>
      <c r="AE167" s="272"/>
      <c r="AF167" s="272"/>
      <c r="AG167" s="272"/>
      <c r="AH167" s="272"/>
      <c r="AI167" s="272"/>
    </row>
    <row r="168" spans="1:35" x14ac:dyDescent="0.3">
      <c r="A168" s="165"/>
      <c r="B168" s="165"/>
      <c r="C168" s="165"/>
      <c r="D168" s="165"/>
      <c r="E168" s="165"/>
      <c r="F168" s="165"/>
      <c r="G168" s="165"/>
      <c r="H168" s="164"/>
      <c r="I168" s="165"/>
      <c r="J168" s="165"/>
      <c r="K168" s="165"/>
      <c r="L168" s="272"/>
      <c r="M168" s="272"/>
      <c r="N168" s="272"/>
      <c r="O168" s="272"/>
      <c r="P168" s="272"/>
      <c r="Q168" s="272"/>
      <c r="R168" s="272"/>
      <c r="S168" s="272"/>
      <c r="T168" s="272"/>
      <c r="U168" s="272"/>
      <c r="V168" s="272"/>
      <c r="W168" s="272"/>
      <c r="X168" s="272"/>
      <c r="Y168" s="272"/>
      <c r="Z168" s="272"/>
      <c r="AA168" s="272"/>
      <c r="AB168" s="272"/>
      <c r="AC168" s="272"/>
      <c r="AD168" s="272"/>
      <c r="AE168" s="272"/>
      <c r="AF168" s="272"/>
      <c r="AG168" s="272"/>
      <c r="AH168" s="272"/>
      <c r="AI168" s="272"/>
    </row>
    <row r="169" spans="1:35" x14ac:dyDescent="0.3">
      <c r="A169" s="165"/>
      <c r="B169" s="165"/>
      <c r="C169" s="165"/>
      <c r="D169" s="165"/>
      <c r="E169" s="165"/>
      <c r="F169" s="165"/>
      <c r="G169" s="165"/>
      <c r="H169" s="164"/>
      <c r="I169" s="165"/>
      <c r="J169" s="165"/>
      <c r="K169" s="165"/>
      <c r="L169" s="272"/>
      <c r="M169" s="272"/>
      <c r="N169" s="272"/>
      <c r="O169" s="272"/>
      <c r="P169" s="272"/>
      <c r="Q169" s="272"/>
      <c r="R169" s="272"/>
      <c r="S169" s="272"/>
      <c r="T169" s="272"/>
      <c r="U169" s="272"/>
      <c r="V169" s="272"/>
      <c r="W169" s="272"/>
      <c r="X169" s="272"/>
      <c r="Y169" s="272"/>
      <c r="Z169" s="272"/>
      <c r="AA169" s="272"/>
      <c r="AB169" s="272"/>
      <c r="AC169" s="272"/>
      <c r="AD169" s="272"/>
      <c r="AE169" s="272"/>
      <c r="AF169" s="272"/>
      <c r="AG169" s="272"/>
      <c r="AH169" s="272"/>
      <c r="AI169" s="272"/>
    </row>
    <row r="170" spans="1:35" x14ac:dyDescent="0.3">
      <c r="A170" s="165"/>
      <c r="B170" s="165"/>
      <c r="C170" s="165"/>
      <c r="D170" s="165"/>
      <c r="E170" s="165"/>
      <c r="F170" s="165"/>
      <c r="G170" s="165"/>
      <c r="H170" s="164"/>
      <c r="I170" s="165"/>
      <c r="J170" s="165"/>
      <c r="K170" s="165"/>
      <c r="L170" s="272"/>
      <c r="M170" s="272"/>
      <c r="N170" s="272"/>
      <c r="O170" s="272"/>
      <c r="P170" s="272"/>
      <c r="Q170" s="272"/>
      <c r="R170" s="272"/>
      <c r="S170" s="272"/>
      <c r="T170" s="272"/>
      <c r="U170" s="272"/>
      <c r="V170" s="272"/>
      <c r="W170" s="272"/>
      <c r="X170" s="272"/>
      <c r="Y170" s="272"/>
      <c r="Z170" s="272"/>
      <c r="AA170" s="272"/>
      <c r="AB170" s="272"/>
      <c r="AC170" s="272"/>
      <c r="AD170" s="272"/>
      <c r="AE170" s="272"/>
      <c r="AF170" s="272"/>
      <c r="AG170" s="272"/>
      <c r="AH170" s="272"/>
      <c r="AI170" s="272"/>
    </row>
    <row r="171" spans="1:35" x14ac:dyDescent="0.3">
      <c r="A171" s="165"/>
      <c r="B171" s="165"/>
      <c r="C171" s="165"/>
      <c r="D171" s="165"/>
      <c r="E171" s="165"/>
      <c r="F171" s="165"/>
      <c r="G171" s="165"/>
      <c r="H171" s="164"/>
      <c r="I171" s="165"/>
      <c r="J171" s="165"/>
      <c r="K171" s="165"/>
      <c r="L171" s="272"/>
      <c r="M171" s="272"/>
      <c r="N171" s="272"/>
      <c r="O171" s="272"/>
      <c r="P171" s="272"/>
      <c r="Q171" s="272"/>
      <c r="R171" s="272"/>
      <c r="S171" s="272"/>
      <c r="T171" s="272"/>
      <c r="U171" s="272"/>
      <c r="V171" s="272"/>
      <c r="W171" s="272"/>
      <c r="X171" s="272"/>
      <c r="Y171" s="272"/>
      <c r="Z171" s="272"/>
      <c r="AA171" s="272"/>
      <c r="AB171" s="272"/>
      <c r="AC171" s="272"/>
      <c r="AD171" s="272"/>
      <c r="AE171" s="272"/>
      <c r="AF171" s="272"/>
      <c r="AG171" s="272"/>
      <c r="AH171" s="272"/>
      <c r="AI171" s="272"/>
    </row>
    <row r="172" spans="1:35" x14ac:dyDescent="0.3">
      <c r="A172" s="165"/>
      <c r="B172" s="165"/>
      <c r="C172" s="165"/>
      <c r="D172" s="165"/>
      <c r="E172" s="165"/>
      <c r="F172" s="165"/>
      <c r="G172" s="165"/>
      <c r="H172" s="164"/>
      <c r="I172" s="165"/>
      <c r="J172" s="165"/>
      <c r="K172" s="165"/>
      <c r="L172" s="272"/>
      <c r="M172" s="272"/>
      <c r="N172" s="272"/>
      <c r="O172" s="272"/>
      <c r="P172" s="272"/>
      <c r="Q172" s="272"/>
      <c r="R172" s="272"/>
      <c r="S172" s="272"/>
      <c r="T172" s="272"/>
      <c r="U172" s="272"/>
      <c r="V172" s="272"/>
      <c r="W172" s="272"/>
      <c r="X172" s="272"/>
      <c r="Y172" s="272"/>
      <c r="Z172" s="272"/>
      <c r="AA172" s="272"/>
      <c r="AB172" s="272"/>
      <c r="AC172" s="272"/>
      <c r="AD172" s="272"/>
      <c r="AE172" s="272"/>
      <c r="AF172" s="272"/>
      <c r="AG172" s="272"/>
      <c r="AH172" s="272"/>
      <c r="AI172" s="272"/>
    </row>
    <row r="173" spans="1:35" x14ac:dyDescent="0.3">
      <c r="A173" s="165"/>
      <c r="B173" s="165"/>
      <c r="C173" s="165"/>
      <c r="D173" s="165"/>
      <c r="E173" s="165"/>
      <c r="F173" s="165"/>
      <c r="G173" s="165"/>
      <c r="H173" s="164"/>
      <c r="I173" s="165"/>
      <c r="J173" s="165"/>
      <c r="K173" s="165"/>
      <c r="L173" s="272"/>
      <c r="M173" s="272"/>
      <c r="N173" s="272"/>
      <c r="O173" s="272"/>
      <c r="P173" s="272"/>
      <c r="Q173" s="272"/>
      <c r="R173" s="272"/>
      <c r="S173" s="272"/>
      <c r="T173" s="272"/>
      <c r="U173" s="272"/>
      <c r="V173" s="272"/>
      <c r="W173" s="272"/>
      <c r="X173" s="272"/>
      <c r="Y173" s="272"/>
      <c r="Z173" s="272"/>
      <c r="AA173" s="272"/>
      <c r="AB173" s="272"/>
      <c r="AC173" s="272"/>
      <c r="AD173" s="272"/>
      <c r="AE173" s="272"/>
      <c r="AF173" s="272"/>
      <c r="AG173" s="272"/>
      <c r="AH173" s="272"/>
      <c r="AI173" s="272"/>
    </row>
    <row r="174" spans="1:35" x14ac:dyDescent="0.3">
      <c r="A174" s="165"/>
      <c r="B174" s="165"/>
      <c r="C174" s="165"/>
      <c r="D174" s="165"/>
      <c r="E174" s="165"/>
      <c r="F174" s="165"/>
      <c r="G174" s="165"/>
      <c r="H174" s="164"/>
      <c r="I174" s="165"/>
      <c r="J174" s="165"/>
      <c r="K174" s="165"/>
      <c r="L174" s="272"/>
      <c r="M174" s="272"/>
      <c r="N174" s="272"/>
      <c r="O174" s="272"/>
      <c r="P174" s="272"/>
      <c r="Q174" s="272"/>
      <c r="R174" s="272"/>
      <c r="S174" s="272"/>
      <c r="T174" s="272"/>
      <c r="U174" s="272"/>
      <c r="V174" s="272"/>
      <c r="W174" s="272"/>
      <c r="X174" s="272"/>
      <c r="Y174" s="272"/>
      <c r="Z174" s="272"/>
      <c r="AA174" s="272"/>
      <c r="AB174" s="272"/>
      <c r="AC174" s="272"/>
      <c r="AD174" s="272"/>
      <c r="AE174" s="272"/>
      <c r="AF174" s="272"/>
      <c r="AG174" s="272"/>
      <c r="AH174" s="272"/>
      <c r="AI174" s="272"/>
    </row>
    <row r="175" spans="1:35" x14ac:dyDescent="0.3">
      <c r="A175" s="165"/>
      <c r="B175" s="165"/>
      <c r="C175" s="165"/>
      <c r="D175" s="165"/>
      <c r="E175" s="165"/>
      <c r="F175" s="165"/>
      <c r="G175" s="165"/>
      <c r="H175" s="164"/>
      <c r="I175" s="165"/>
      <c r="J175" s="165"/>
      <c r="K175" s="165"/>
      <c r="L175" s="272"/>
      <c r="M175" s="272"/>
      <c r="N175" s="272"/>
      <c r="O175" s="272"/>
      <c r="P175" s="272"/>
      <c r="Q175" s="272"/>
      <c r="R175" s="272"/>
      <c r="S175" s="272"/>
      <c r="T175" s="272"/>
      <c r="U175" s="272"/>
      <c r="V175" s="272"/>
      <c r="W175" s="272"/>
      <c r="X175" s="272"/>
      <c r="Y175" s="272"/>
      <c r="Z175" s="272"/>
      <c r="AA175" s="272"/>
      <c r="AB175" s="272"/>
      <c r="AC175" s="272"/>
      <c r="AD175" s="272"/>
      <c r="AE175" s="272"/>
      <c r="AF175" s="272"/>
      <c r="AG175" s="272"/>
      <c r="AH175" s="272"/>
      <c r="AI175" s="272"/>
    </row>
    <row r="176" spans="1:35" x14ac:dyDescent="0.3">
      <c r="A176" s="165"/>
      <c r="B176" s="165"/>
      <c r="C176" s="165"/>
      <c r="D176" s="165"/>
      <c r="E176" s="165"/>
      <c r="F176" s="165"/>
      <c r="G176" s="165"/>
      <c r="H176" s="164"/>
      <c r="I176" s="165"/>
      <c r="J176" s="165"/>
      <c r="K176" s="165"/>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row>
    <row r="177" spans="1:35" x14ac:dyDescent="0.3">
      <c r="A177" s="165"/>
      <c r="B177" s="165"/>
      <c r="C177" s="165"/>
      <c r="D177" s="165"/>
      <c r="E177" s="165"/>
      <c r="F177" s="165"/>
      <c r="G177" s="165"/>
      <c r="H177" s="164"/>
      <c r="I177" s="165"/>
      <c r="J177" s="165"/>
      <c r="K177" s="165"/>
      <c r="L177" s="272"/>
      <c r="M177" s="272"/>
      <c r="N177" s="272"/>
      <c r="O177" s="272"/>
      <c r="P177" s="272"/>
      <c r="Q177" s="272"/>
      <c r="R177" s="272"/>
      <c r="S177" s="272"/>
      <c r="T177" s="272"/>
      <c r="U177" s="272"/>
      <c r="V177" s="272"/>
      <c r="W177" s="272"/>
      <c r="X177" s="272"/>
      <c r="Y177" s="272"/>
      <c r="Z177" s="272"/>
      <c r="AA177" s="272"/>
      <c r="AB177" s="272"/>
      <c r="AC177" s="272"/>
      <c r="AD177" s="272"/>
      <c r="AE177" s="272"/>
      <c r="AF177" s="272"/>
      <c r="AG177" s="272"/>
      <c r="AH177" s="272"/>
      <c r="AI177" s="272"/>
    </row>
    <row r="178" spans="1:35" x14ac:dyDescent="0.3">
      <c r="A178" s="165"/>
      <c r="B178" s="165"/>
      <c r="C178" s="165"/>
      <c r="D178" s="165"/>
      <c r="E178" s="165"/>
      <c r="F178" s="165"/>
      <c r="G178" s="165"/>
      <c r="H178" s="164"/>
      <c r="I178" s="165"/>
      <c r="J178" s="165"/>
      <c r="K178" s="165"/>
      <c r="L178" s="272"/>
      <c r="M178" s="272"/>
      <c r="N178" s="272"/>
      <c r="O178" s="272"/>
      <c r="P178" s="272"/>
      <c r="Q178" s="272"/>
      <c r="R178" s="272"/>
      <c r="S178" s="272"/>
      <c r="T178" s="272"/>
      <c r="U178" s="272"/>
      <c r="V178" s="272"/>
      <c r="W178" s="272"/>
      <c r="X178" s="272"/>
      <c r="Y178" s="272"/>
      <c r="Z178" s="272"/>
      <c r="AA178" s="272"/>
      <c r="AB178" s="272"/>
      <c r="AC178" s="272"/>
      <c r="AD178" s="272"/>
      <c r="AE178" s="272"/>
      <c r="AF178" s="272"/>
      <c r="AG178" s="272"/>
      <c r="AH178" s="272"/>
      <c r="AI178" s="272"/>
    </row>
    <row r="179" spans="1:35" x14ac:dyDescent="0.3">
      <c r="A179" s="165"/>
      <c r="B179" s="165"/>
      <c r="C179" s="165"/>
      <c r="D179" s="165"/>
      <c r="E179" s="165"/>
      <c r="F179" s="165"/>
      <c r="G179" s="165"/>
      <c r="H179" s="164"/>
      <c r="I179" s="165"/>
      <c r="J179" s="165"/>
      <c r="K179" s="165"/>
      <c r="L179" s="272"/>
      <c r="M179" s="272"/>
      <c r="N179" s="272"/>
      <c r="O179" s="272"/>
      <c r="P179" s="272"/>
      <c r="Q179" s="272"/>
      <c r="R179" s="272"/>
      <c r="S179" s="272"/>
      <c r="T179" s="272"/>
      <c r="U179" s="272"/>
      <c r="V179" s="272"/>
      <c r="W179" s="272"/>
      <c r="X179" s="272"/>
      <c r="Y179" s="272"/>
      <c r="Z179" s="272"/>
      <c r="AA179" s="272"/>
      <c r="AB179" s="272"/>
      <c r="AC179" s="272"/>
      <c r="AD179" s="272"/>
      <c r="AE179" s="272"/>
      <c r="AF179" s="272"/>
      <c r="AG179" s="272"/>
      <c r="AH179" s="272"/>
      <c r="AI179" s="272"/>
    </row>
    <row r="180" spans="1:35" x14ac:dyDescent="0.3">
      <c r="A180" s="165"/>
      <c r="B180" s="165"/>
      <c r="C180" s="165"/>
      <c r="D180" s="165"/>
      <c r="E180" s="165"/>
      <c r="F180" s="165"/>
      <c r="G180" s="165"/>
      <c r="H180" s="164"/>
      <c r="I180" s="165"/>
      <c r="J180" s="165"/>
      <c r="K180" s="165"/>
      <c r="L180" s="272"/>
      <c r="M180" s="272"/>
      <c r="N180" s="272"/>
      <c r="O180" s="272"/>
      <c r="P180" s="272"/>
      <c r="Q180" s="272"/>
      <c r="R180" s="272"/>
      <c r="S180" s="272"/>
      <c r="T180" s="272"/>
      <c r="U180" s="272"/>
      <c r="V180" s="272"/>
      <c r="W180" s="272"/>
      <c r="X180" s="272"/>
      <c r="Y180" s="272"/>
      <c r="Z180" s="272"/>
      <c r="AA180" s="272"/>
      <c r="AB180" s="272"/>
      <c r="AC180" s="272"/>
      <c r="AD180" s="272"/>
      <c r="AE180" s="272"/>
      <c r="AF180" s="272"/>
      <c r="AG180" s="272"/>
      <c r="AH180" s="272"/>
      <c r="AI180" s="272"/>
    </row>
    <row r="181" spans="1:35" x14ac:dyDescent="0.3">
      <c r="A181" s="165"/>
      <c r="B181" s="165"/>
      <c r="C181" s="165"/>
      <c r="D181" s="165"/>
      <c r="E181" s="165"/>
      <c r="F181" s="165"/>
      <c r="G181" s="165"/>
      <c r="H181" s="164"/>
      <c r="I181" s="165"/>
      <c r="J181" s="165"/>
      <c r="K181" s="165"/>
      <c r="L181" s="272"/>
      <c r="M181" s="272"/>
      <c r="N181" s="272"/>
      <c r="O181" s="272"/>
      <c r="P181" s="272"/>
      <c r="Q181" s="272"/>
      <c r="R181" s="272"/>
      <c r="S181" s="272"/>
      <c r="T181" s="272"/>
      <c r="U181" s="272"/>
      <c r="V181" s="272"/>
      <c r="W181" s="272"/>
      <c r="X181" s="272"/>
      <c r="Y181" s="272"/>
      <c r="Z181" s="272"/>
      <c r="AA181" s="272"/>
      <c r="AB181" s="272"/>
      <c r="AC181" s="272"/>
      <c r="AD181" s="272"/>
      <c r="AE181" s="272"/>
      <c r="AF181" s="272"/>
      <c r="AG181" s="272"/>
      <c r="AH181" s="272"/>
      <c r="AI181" s="272"/>
    </row>
    <row r="182" spans="1:35" x14ac:dyDescent="0.3">
      <c r="A182" s="165"/>
      <c r="B182" s="165"/>
      <c r="C182" s="165"/>
      <c r="D182" s="165"/>
      <c r="E182" s="165"/>
      <c r="F182" s="165"/>
      <c r="G182" s="165"/>
      <c r="H182" s="164"/>
      <c r="I182" s="165"/>
      <c r="J182" s="165"/>
      <c r="K182" s="165"/>
      <c r="L182" s="272"/>
      <c r="M182" s="272"/>
      <c r="N182" s="272"/>
      <c r="O182" s="272"/>
      <c r="P182" s="272"/>
      <c r="Q182" s="272"/>
      <c r="R182" s="272"/>
      <c r="S182" s="272"/>
      <c r="T182" s="272"/>
      <c r="U182" s="272"/>
      <c r="V182" s="272"/>
      <c r="W182" s="272"/>
      <c r="X182" s="272"/>
      <c r="Y182" s="272"/>
      <c r="Z182" s="272"/>
      <c r="AA182" s="272"/>
      <c r="AB182" s="272"/>
      <c r="AC182" s="272"/>
      <c r="AD182" s="272"/>
      <c r="AE182" s="272"/>
      <c r="AF182" s="272"/>
      <c r="AG182" s="272"/>
      <c r="AH182" s="272"/>
      <c r="AI182" s="272"/>
    </row>
    <row r="183" spans="1:35" x14ac:dyDescent="0.3">
      <c r="A183" s="165"/>
      <c r="B183" s="165"/>
      <c r="C183" s="165"/>
      <c r="D183" s="165"/>
      <c r="E183" s="165"/>
      <c r="F183" s="165"/>
      <c r="G183" s="165"/>
      <c r="H183" s="164"/>
      <c r="I183" s="165"/>
      <c r="J183" s="165"/>
      <c r="K183" s="165"/>
      <c r="L183" s="272"/>
      <c r="M183" s="272"/>
      <c r="N183" s="272"/>
      <c r="O183" s="272"/>
      <c r="P183" s="272"/>
      <c r="Q183" s="272"/>
      <c r="R183" s="272"/>
      <c r="S183" s="272"/>
      <c r="T183" s="272"/>
      <c r="U183" s="272"/>
      <c r="V183" s="272"/>
      <c r="W183" s="272"/>
      <c r="X183" s="272"/>
      <c r="Y183" s="272"/>
      <c r="Z183" s="272"/>
      <c r="AA183" s="272"/>
      <c r="AB183" s="272"/>
      <c r="AC183" s="272"/>
      <c r="AD183" s="272"/>
      <c r="AE183" s="272"/>
      <c r="AF183" s="272"/>
      <c r="AG183" s="272"/>
      <c r="AH183" s="272"/>
      <c r="AI183" s="272"/>
    </row>
    <row r="184" spans="1:35" x14ac:dyDescent="0.3">
      <c r="A184" s="165"/>
      <c r="B184" s="165"/>
      <c r="C184" s="165"/>
      <c r="D184" s="165"/>
      <c r="E184" s="165"/>
      <c r="F184" s="165"/>
      <c r="G184" s="165"/>
      <c r="H184" s="164"/>
      <c r="I184" s="165"/>
      <c r="J184" s="165"/>
      <c r="K184" s="165"/>
      <c r="L184" s="272"/>
      <c r="M184" s="272"/>
      <c r="N184" s="272"/>
      <c r="O184" s="272"/>
      <c r="P184" s="272"/>
      <c r="Q184" s="272"/>
      <c r="R184" s="272"/>
      <c r="S184" s="272"/>
      <c r="T184" s="272"/>
      <c r="U184" s="272"/>
      <c r="V184" s="272"/>
      <c r="W184" s="272"/>
      <c r="X184" s="272"/>
      <c r="Y184" s="272"/>
      <c r="Z184" s="272"/>
      <c r="AA184" s="272"/>
      <c r="AB184" s="272"/>
      <c r="AC184" s="272"/>
      <c r="AD184" s="272"/>
      <c r="AE184" s="272"/>
      <c r="AF184" s="272"/>
      <c r="AG184" s="272"/>
      <c r="AH184" s="272"/>
      <c r="AI184" s="272"/>
    </row>
    <row r="185" spans="1:35" x14ac:dyDescent="0.3">
      <c r="A185" s="165"/>
      <c r="B185" s="165"/>
      <c r="C185" s="165"/>
      <c r="D185" s="165"/>
      <c r="E185" s="165"/>
      <c r="F185" s="165"/>
      <c r="G185" s="165"/>
      <c r="H185" s="164"/>
      <c r="I185" s="165"/>
      <c r="J185" s="165"/>
      <c r="K185" s="165"/>
      <c r="L185" s="272"/>
      <c r="M185" s="272"/>
      <c r="N185" s="272"/>
      <c r="O185" s="272"/>
      <c r="P185" s="272"/>
      <c r="Q185" s="272"/>
      <c r="R185" s="272"/>
      <c r="S185" s="272"/>
      <c r="T185" s="272"/>
      <c r="U185" s="272"/>
      <c r="V185" s="272"/>
      <c r="W185" s="272"/>
      <c r="X185" s="272"/>
      <c r="Y185" s="272"/>
      <c r="Z185" s="272"/>
      <c r="AA185" s="272"/>
      <c r="AB185" s="272"/>
      <c r="AC185" s="272"/>
      <c r="AD185" s="272"/>
      <c r="AE185" s="272"/>
      <c r="AF185" s="272"/>
      <c r="AG185" s="272"/>
      <c r="AH185" s="272"/>
      <c r="AI185" s="272"/>
    </row>
    <row r="186" spans="1:35" x14ac:dyDescent="0.3">
      <c r="A186" s="165"/>
      <c r="B186" s="165"/>
      <c r="C186" s="165"/>
      <c r="D186" s="165"/>
      <c r="E186" s="165"/>
      <c r="F186" s="165"/>
      <c r="G186" s="165"/>
      <c r="H186" s="164"/>
      <c r="I186" s="165"/>
      <c r="J186" s="165"/>
      <c r="K186" s="165"/>
      <c r="L186" s="272"/>
      <c r="M186" s="272"/>
      <c r="N186" s="272"/>
      <c r="O186" s="272"/>
      <c r="P186" s="272"/>
      <c r="Q186" s="272"/>
      <c r="R186" s="272"/>
      <c r="S186" s="272"/>
      <c r="T186" s="272"/>
      <c r="U186" s="272"/>
      <c r="V186" s="272"/>
      <c r="W186" s="272"/>
      <c r="X186" s="272"/>
      <c r="Y186" s="272"/>
      <c r="Z186" s="272"/>
      <c r="AA186" s="272"/>
      <c r="AB186" s="272"/>
      <c r="AC186" s="272"/>
      <c r="AD186" s="272"/>
      <c r="AE186" s="272"/>
      <c r="AF186" s="272"/>
      <c r="AG186" s="272"/>
      <c r="AH186" s="272"/>
      <c r="AI186" s="272"/>
    </row>
    <row r="187" spans="1:35" x14ac:dyDescent="0.3">
      <c r="A187" s="165"/>
      <c r="B187" s="165"/>
      <c r="C187" s="165"/>
      <c r="D187" s="165"/>
      <c r="E187" s="165"/>
      <c r="F187" s="165"/>
      <c r="G187" s="165"/>
      <c r="H187" s="164"/>
      <c r="I187" s="165"/>
      <c r="J187" s="165"/>
      <c r="K187" s="165"/>
      <c r="L187" s="272"/>
      <c r="M187" s="272"/>
      <c r="N187" s="272"/>
      <c r="O187" s="272"/>
      <c r="P187" s="272"/>
      <c r="Q187" s="272"/>
      <c r="R187" s="272"/>
      <c r="S187" s="272"/>
      <c r="T187" s="272"/>
      <c r="U187" s="272"/>
      <c r="V187" s="272"/>
      <c r="W187" s="272"/>
      <c r="X187" s="272"/>
      <c r="Y187" s="272"/>
      <c r="Z187" s="272"/>
      <c r="AA187" s="272"/>
      <c r="AB187" s="272"/>
      <c r="AC187" s="272"/>
      <c r="AD187" s="272"/>
      <c r="AE187" s="272"/>
      <c r="AF187" s="272"/>
      <c r="AG187" s="272"/>
      <c r="AH187" s="272"/>
      <c r="AI187" s="272"/>
    </row>
    <row r="188" spans="1:35" x14ac:dyDescent="0.3">
      <c r="A188" s="165"/>
      <c r="B188" s="165"/>
      <c r="C188" s="165"/>
      <c r="D188" s="165"/>
      <c r="E188" s="165"/>
      <c r="F188" s="165"/>
      <c r="G188" s="165"/>
      <c r="H188" s="164"/>
      <c r="I188" s="165"/>
      <c r="J188" s="165"/>
      <c r="K188" s="165"/>
      <c r="L188" s="272"/>
      <c r="M188" s="272"/>
      <c r="N188" s="272"/>
      <c r="O188" s="272"/>
      <c r="P188" s="272"/>
      <c r="Q188" s="272"/>
      <c r="R188" s="272"/>
      <c r="S188" s="272"/>
      <c r="T188" s="272"/>
      <c r="U188" s="272"/>
      <c r="V188" s="272"/>
      <c r="W188" s="272"/>
      <c r="X188" s="272"/>
      <c r="Y188" s="272"/>
      <c r="Z188" s="272"/>
      <c r="AA188" s="272"/>
      <c r="AB188" s="272"/>
      <c r="AC188" s="272"/>
      <c r="AD188" s="272"/>
      <c r="AE188" s="272"/>
      <c r="AF188" s="272"/>
      <c r="AG188" s="272"/>
      <c r="AH188" s="272"/>
      <c r="AI188" s="272"/>
    </row>
    <row r="189" spans="1:35" x14ac:dyDescent="0.3">
      <c r="A189" s="165"/>
      <c r="B189" s="165"/>
      <c r="C189" s="165"/>
      <c r="D189" s="165"/>
      <c r="E189" s="165"/>
      <c r="F189" s="165"/>
      <c r="G189" s="165"/>
      <c r="H189" s="164"/>
      <c r="I189" s="165"/>
      <c r="J189" s="165"/>
      <c r="K189" s="165"/>
      <c r="L189" s="272"/>
      <c r="M189" s="272"/>
      <c r="N189" s="272"/>
      <c r="O189" s="272"/>
      <c r="P189" s="272"/>
      <c r="Q189" s="272"/>
      <c r="R189" s="272"/>
      <c r="S189" s="272"/>
      <c r="T189" s="272"/>
      <c r="U189" s="272"/>
      <c r="V189" s="272"/>
      <c r="W189" s="272"/>
      <c r="X189" s="272"/>
      <c r="Y189" s="272"/>
      <c r="Z189" s="272"/>
      <c r="AA189" s="272"/>
      <c r="AB189" s="272"/>
      <c r="AC189" s="272"/>
      <c r="AD189" s="272"/>
      <c r="AE189" s="272"/>
      <c r="AF189" s="272"/>
      <c r="AG189" s="272"/>
      <c r="AH189" s="272"/>
      <c r="AI189" s="272"/>
    </row>
    <row r="190" spans="1:35" x14ac:dyDescent="0.3">
      <c r="A190" s="165"/>
      <c r="B190" s="165"/>
      <c r="C190" s="165"/>
      <c r="D190" s="165"/>
      <c r="E190" s="165"/>
      <c r="F190" s="165"/>
      <c r="G190" s="165"/>
      <c r="H190" s="164"/>
      <c r="I190" s="165"/>
      <c r="J190" s="165"/>
      <c r="K190" s="165"/>
      <c r="L190" s="272"/>
      <c r="M190" s="272"/>
      <c r="N190" s="272"/>
      <c r="O190" s="272"/>
      <c r="P190" s="272"/>
      <c r="Q190" s="272"/>
      <c r="R190" s="272"/>
      <c r="S190" s="272"/>
      <c r="T190" s="272"/>
      <c r="U190" s="272"/>
      <c r="V190" s="272"/>
      <c r="W190" s="272"/>
      <c r="X190" s="272"/>
      <c r="Y190" s="272"/>
      <c r="Z190" s="272"/>
      <c r="AA190" s="272"/>
      <c r="AB190" s="272"/>
      <c r="AC190" s="272"/>
      <c r="AD190" s="272"/>
      <c r="AE190" s="272"/>
      <c r="AF190" s="272"/>
      <c r="AG190" s="272"/>
      <c r="AH190" s="272"/>
      <c r="AI190" s="272"/>
    </row>
    <row r="191" spans="1:35" x14ac:dyDescent="0.3">
      <c r="A191" s="165"/>
      <c r="B191" s="165"/>
      <c r="C191" s="165"/>
      <c r="D191" s="165"/>
      <c r="E191" s="165"/>
      <c r="F191" s="165"/>
      <c r="G191" s="165"/>
      <c r="H191" s="164"/>
      <c r="I191" s="165"/>
      <c r="J191" s="165"/>
      <c r="K191" s="165"/>
      <c r="L191" s="272"/>
      <c r="M191" s="272"/>
      <c r="N191" s="272"/>
      <c r="O191" s="272"/>
      <c r="P191" s="272"/>
      <c r="Q191" s="272"/>
      <c r="R191" s="272"/>
      <c r="S191" s="272"/>
      <c r="T191" s="272"/>
      <c r="U191" s="272"/>
      <c r="V191" s="272"/>
      <c r="W191" s="272"/>
      <c r="X191" s="272"/>
      <c r="Y191" s="272"/>
      <c r="Z191" s="272"/>
      <c r="AA191" s="272"/>
      <c r="AB191" s="272"/>
      <c r="AC191" s="272"/>
      <c r="AD191" s="272"/>
      <c r="AE191" s="272"/>
      <c r="AF191" s="272"/>
      <c r="AG191" s="272"/>
      <c r="AH191" s="272"/>
      <c r="AI191" s="272"/>
    </row>
    <row r="192" spans="1:35" x14ac:dyDescent="0.3">
      <c r="A192" s="165"/>
      <c r="B192" s="165"/>
      <c r="C192" s="165"/>
      <c r="D192" s="165"/>
      <c r="E192" s="165"/>
      <c r="F192" s="165"/>
      <c r="G192" s="165"/>
      <c r="H192" s="164"/>
      <c r="I192" s="165"/>
      <c r="J192" s="165"/>
      <c r="K192" s="165"/>
      <c r="L192" s="272"/>
      <c r="M192" s="272"/>
      <c r="N192" s="272"/>
      <c r="O192" s="272"/>
      <c r="P192" s="272"/>
      <c r="Q192" s="272"/>
      <c r="R192" s="272"/>
      <c r="S192" s="272"/>
      <c r="T192" s="272"/>
      <c r="U192" s="272"/>
      <c r="V192" s="272"/>
      <c r="W192" s="272"/>
      <c r="X192" s="272"/>
      <c r="Y192" s="272"/>
      <c r="Z192" s="272"/>
      <c r="AA192" s="272"/>
      <c r="AB192" s="272"/>
      <c r="AC192" s="272"/>
      <c r="AD192" s="272"/>
      <c r="AE192" s="272"/>
      <c r="AF192" s="272"/>
      <c r="AG192" s="272"/>
      <c r="AH192" s="272"/>
      <c r="AI192" s="272"/>
    </row>
    <row r="193" spans="1:35" x14ac:dyDescent="0.3">
      <c r="A193" s="165"/>
      <c r="B193" s="165"/>
      <c r="C193" s="165"/>
      <c r="D193" s="165"/>
      <c r="E193" s="165"/>
      <c r="F193" s="165"/>
      <c r="G193" s="165"/>
      <c r="H193" s="164"/>
      <c r="I193" s="165"/>
      <c r="J193" s="165"/>
      <c r="K193" s="165"/>
      <c r="L193" s="272"/>
      <c r="M193" s="272"/>
      <c r="N193" s="272"/>
      <c r="O193" s="272"/>
      <c r="P193" s="272"/>
      <c r="Q193" s="272"/>
      <c r="R193" s="272"/>
      <c r="S193" s="272"/>
      <c r="T193" s="272"/>
      <c r="U193" s="272"/>
      <c r="V193" s="272"/>
      <c r="W193" s="272"/>
      <c r="X193" s="272"/>
      <c r="Y193" s="272"/>
      <c r="Z193" s="272"/>
      <c r="AA193" s="272"/>
      <c r="AB193" s="272"/>
      <c r="AC193" s="272"/>
      <c r="AD193" s="272"/>
      <c r="AE193" s="272"/>
      <c r="AF193" s="272"/>
      <c r="AG193" s="272"/>
      <c r="AH193" s="272"/>
      <c r="AI193" s="272"/>
    </row>
    <row r="194" spans="1:35" x14ac:dyDescent="0.3">
      <c r="A194" s="165"/>
      <c r="B194" s="165"/>
      <c r="C194" s="165"/>
      <c r="D194" s="165"/>
      <c r="E194" s="165"/>
      <c r="F194" s="165"/>
      <c r="G194" s="165"/>
      <c r="H194" s="164"/>
      <c r="I194" s="165"/>
      <c r="J194" s="165"/>
      <c r="K194" s="165"/>
      <c r="L194" s="272"/>
      <c r="M194" s="272"/>
      <c r="N194" s="272"/>
      <c r="O194" s="272"/>
      <c r="P194" s="272"/>
      <c r="Q194" s="272"/>
      <c r="R194" s="272"/>
      <c r="S194" s="272"/>
      <c r="T194" s="272"/>
      <c r="U194" s="272"/>
      <c r="V194" s="272"/>
      <c r="W194" s="272"/>
      <c r="X194" s="272"/>
      <c r="Y194" s="272"/>
      <c r="Z194" s="272"/>
      <c r="AA194" s="272"/>
      <c r="AB194" s="272"/>
      <c r="AC194" s="272"/>
      <c r="AD194" s="272"/>
      <c r="AE194" s="272"/>
      <c r="AF194" s="272"/>
      <c r="AG194" s="272"/>
      <c r="AH194" s="272"/>
      <c r="AI194" s="272"/>
    </row>
    <row r="195" spans="1:35" x14ac:dyDescent="0.3">
      <c r="A195" s="165"/>
      <c r="B195" s="165"/>
      <c r="C195" s="165"/>
      <c r="D195" s="165"/>
      <c r="E195" s="165"/>
      <c r="F195" s="165"/>
      <c r="G195" s="165"/>
      <c r="H195" s="164"/>
      <c r="I195" s="165"/>
      <c r="J195" s="165"/>
      <c r="K195" s="165"/>
      <c r="L195" s="272"/>
      <c r="M195" s="272"/>
      <c r="N195" s="272"/>
      <c r="O195" s="272"/>
      <c r="P195" s="272"/>
      <c r="Q195" s="272"/>
      <c r="R195" s="272"/>
      <c r="S195" s="272"/>
      <c r="T195" s="272"/>
      <c r="U195" s="272"/>
      <c r="V195" s="272"/>
      <c r="W195" s="272"/>
      <c r="X195" s="272"/>
      <c r="Y195" s="272"/>
      <c r="Z195" s="272"/>
      <c r="AA195" s="272"/>
      <c r="AB195" s="272"/>
      <c r="AC195" s="272"/>
      <c r="AD195" s="272"/>
      <c r="AE195" s="272"/>
      <c r="AF195" s="272"/>
      <c r="AG195" s="272"/>
      <c r="AH195" s="272"/>
      <c r="AI195" s="272"/>
    </row>
    <row r="196" spans="1:35" x14ac:dyDescent="0.3">
      <c r="A196" s="165"/>
      <c r="B196" s="165"/>
      <c r="C196" s="165"/>
      <c r="D196" s="165"/>
      <c r="E196" s="165"/>
      <c r="F196" s="165"/>
      <c r="G196" s="165"/>
      <c r="H196" s="164"/>
      <c r="I196" s="165"/>
      <c r="J196" s="165"/>
      <c r="K196" s="165"/>
      <c r="L196" s="272"/>
      <c r="M196" s="272"/>
      <c r="N196" s="272"/>
      <c r="O196" s="272"/>
      <c r="P196" s="272"/>
      <c r="Q196" s="272"/>
      <c r="R196" s="272"/>
      <c r="S196" s="272"/>
      <c r="T196" s="272"/>
      <c r="U196" s="272"/>
      <c r="V196" s="272"/>
      <c r="W196" s="272"/>
      <c r="X196" s="272"/>
      <c r="Y196" s="272"/>
      <c r="Z196" s="272"/>
      <c r="AA196" s="272"/>
      <c r="AB196" s="272"/>
      <c r="AC196" s="272"/>
      <c r="AD196" s="272"/>
      <c r="AE196" s="272"/>
      <c r="AF196" s="272"/>
      <c r="AG196" s="272"/>
      <c r="AH196" s="272"/>
      <c r="AI196" s="272"/>
    </row>
    <row r="197" spans="1:35" x14ac:dyDescent="0.3">
      <c r="A197" s="165"/>
      <c r="B197" s="165"/>
      <c r="C197" s="165"/>
      <c r="D197" s="165"/>
      <c r="E197" s="165"/>
      <c r="F197" s="165"/>
      <c r="G197" s="165"/>
      <c r="H197" s="164"/>
      <c r="I197" s="165"/>
      <c r="J197" s="165"/>
      <c r="K197" s="165"/>
      <c r="L197" s="272"/>
      <c r="M197" s="272"/>
      <c r="N197" s="272"/>
      <c r="O197" s="272"/>
      <c r="P197" s="272"/>
      <c r="Q197" s="272"/>
      <c r="R197" s="272"/>
      <c r="S197" s="272"/>
      <c r="T197" s="272"/>
      <c r="U197" s="272"/>
      <c r="V197" s="272"/>
      <c r="W197" s="272"/>
      <c r="X197" s="272"/>
      <c r="Y197" s="272"/>
      <c r="Z197" s="272"/>
      <c r="AA197" s="272"/>
      <c r="AB197" s="272"/>
      <c r="AC197" s="272"/>
      <c r="AD197" s="272"/>
      <c r="AE197" s="272"/>
      <c r="AF197" s="272"/>
      <c r="AG197" s="272"/>
      <c r="AH197" s="272"/>
      <c r="AI197" s="272"/>
    </row>
    <row r="198" spans="1:35" x14ac:dyDescent="0.3">
      <c r="A198" s="165"/>
      <c r="B198" s="165"/>
      <c r="C198" s="165"/>
      <c r="D198" s="165"/>
      <c r="E198" s="165"/>
      <c r="F198" s="165"/>
      <c r="G198" s="165"/>
      <c r="H198" s="164"/>
      <c r="I198" s="165"/>
      <c r="J198" s="165"/>
      <c r="K198" s="165"/>
      <c r="L198" s="272"/>
      <c r="M198" s="272"/>
      <c r="N198" s="272"/>
      <c r="O198" s="272"/>
      <c r="P198" s="272"/>
      <c r="Q198" s="272"/>
      <c r="R198" s="272"/>
      <c r="S198" s="272"/>
      <c r="T198" s="272"/>
      <c r="U198" s="272"/>
      <c r="V198" s="272"/>
      <c r="W198" s="272"/>
      <c r="X198" s="272"/>
      <c r="Y198" s="272"/>
      <c r="Z198" s="272"/>
      <c r="AA198" s="272"/>
      <c r="AB198" s="272"/>
      <c r="AC198" s="272"/>
      <c r="AD198" s="272"/>
      <c r="AE198" s="272"/>
      <c r="AF198" s="272"/>
      <c r="AG198" s="272"/>
      <c r="AH198" s="272"/>
      <c r="AI198" s="272"/>
    </row>
    <row r="199" spans="1:35" x14ac:dyDescent="0.3">
      <c r="A199" s="165"/>
      <c r="B199" s="165"/>
      <c r="C199" s="165"/>
      <c r="D199" s="165"/>
      <c r="E199" s="165"/>
      <c r="F199" s="165"/>
      <c r="G199" s="165"/>
      <c r="H199" s="164"/>
      <c r="I199" s="165"/>
      <c r="J199" s="165"/>
      <c r="K199" s="165"/>
      <c r="L199" s="272"/>
      <c r="M199" s="272"/>
      <c r="N199" s="272"/>
      <c r="O199" s="272"/>
      <c r="P199" s="272"/>
      <c r="Q199" s="272"/>
      <c r="R199" s="272"/>
      <c r="S199" s="272"/>
      <c r="T199" s="272"/>
      <c r="U199" s="272"/>
      <c r="V199" s="272"/>
      <c r="W199" s="272"/>
      <c r="X199" s="272"/>
      <c r="Y199" s="272"/>
      <c r="Z199" s="272"/>
      <c r="AA199" s="272"/>
      <c r="AB199" s="272"/>
      <c r="AC199" s="272"/>
      <c r="AD199" s="272"/>
      <c r="AE199" s="272"/>
      <c r="AF199" s="272"/>
      <c r="AG199" s="272"/>
      <c r="AH199" s="272"/>
      <c r="AI199" s="272"/>
    </row>
    <row r="200" spans="1:35" x14ac:dyDescent="0.3">
      <c r="A200" s="165"/>
      <c r="B200" s="165"/>
      <c r="C200" s="165"/>
      <c r="D200" s="165"/>
      <c r="E200" s="165"/>
      <c r="F200" s="165"/>
      <c r="G200" s="165"/>
      <c r="H200" s="164"/>
      <c r="I200" s="165"/>
      <c r="J200" s="165"/>
      <c r="K200" s="165"/>
      <c r="L200" s="272"/>
      <c r="M200" s="272"/>
      <c r="N200" s="272"/>
      <c r="O200" s="272"/>
      <c r="P200" s="272"/>
      <c r="Q200" s="272"/>
      <c r="R200" s="272"/>
      <c r="S200" s="272"/>
      <c r="T200" s="272"/>
      <c r="U200" s="272"/>
      <c r="V200" s="272"/>
      <c r="W200" s="272"/>
      <c r="X200" s="272"/>
      <c r="Y200" s="272"/>
      <c r="Z200" s="272"/>
      <c r="AA200" s="272"/>
      <c r="AB200" s="272"/>
      <c r="AC200" s="272"/>
      <c r="AD200" s="272"/>
      <c r="AE200" s="272"/>
      <c r="AF200" s="272"/>
      <c r="AG200" s="272"/>
      <c r="AH200" s="272"/>
      <c r="AI200" s="272"/>
    </row>
    <row r="201" spans="1:35" x14ac:dyDescent="0.3">
      <c r="A201" s="165"/>
      <c r="B201" s="165"/>
      <c r="C201" s="165"/>
      <c r="D201" s="165"/>
      <c r="E201" s="165"/>
      <c r="F201" s="165"/>
      <c r="G201" s="165"/>
      <c r="H201" s="164"/>
      <c r="I201" s="165"/>
      <c r="J201" s="165"/>
      <c r="K201" s="165"/>
      <c r="L201" s="272"/>
      <c r="M201" s="272"/>
      <c r="N201" s="272"/>
      <c r="O201" s="272"/>
      <c r="P201" s="272"/>
      <c r="Q201" s="272"/>
      <c r="R201" s="272"/>
      <c r="S201" s="272"/>
      <c r="T201" s="272"/>
      <c r="U201" s="272"/>
      <c r="V201" s="272"/>
      <c r="W201" s="272"/>
      <c r="X201" s="272"/>
      <c r="Y201" s="272"/>
      <c r="Z201" s="272"/>
      <c r="AA201" s="272"/>
      <c r="AB201" s="272"/>
      <c r="AC201" s="272"/>
      <c r="AD201" s="272"/>
      <c r="AE201" s="272"/>
      <c r="AF201" s="272"/>
      <c r="AG201" s="272"/>
      <c r="AH201" s="272"/>
      <c r="AI201" s="272"/>
    </row>
    <row r="202" spans="1:35" x14ac:dyDescent="0.3">
      <c r="A202" s="165"/>
      <c r="B202" s="165"/>
      <c r="C202" s="165"/>
      <c r="D202" s="165"/>
      <c r="E202" s="165"/>
      <c r="F202" s="165"/>
      <c r="G202" s="165"/>
      <c r="H202" s="164"/>
      <c r="I202" s="165"/>
      <c r="J202" s="165"/>
      <c r="K202" s="165"/>
      <c r="L202" s="272"/>
      <c r="M202" s="272"/>
      <c r="N202" s="272"/>
      <c r="O202" s="272"/>
      <c r="P202" s="272"/>
      <c r="Q202" s="272"/>
      <c r="R202" s="272"/>
      <c r="S202" s="272"/>
      <c r="T202" s="272"/>
      <c r="U202" s="272"/>
      <c r="V202" s="272"/>
      <c r="W202" s="272"/>
      <c r="X202" s="272"/>
      <c r="Y202" s="272"/>
      <c r="Z202" s="272"/>
      <c r="AA202" s="272"/>
      <c r="AB202" s="272"/>
      <c r="AC202" s="272"/>
      <c r="AD202" s="272"/>
      <c r="AE202" s="272"/>
      <c r="AF202" s="272"/>
      <c r="AG202" s="272"/>
      <c r="AH202" s="272"/>
      <c r="AI202" s="272"/>
    </row>
    <row r="203" spans="1:35" x14ac:dyDescent="0.3">
      <c r="A203" s="165"/>
      <c r="B203" s="165"/>
      <c r="C203" s="165"/>
      <c r="D203" s="165"/>
      <c r="E203" s="165"/>
      <c r="F203" s="165"/>
      <c r="G203" s="165"/>
      <c r="H203" s="164"/>
      <c r="I203" s="165"/>
      <c r="J203" s="165"/>
      <c r="K203" s="165"/>
      <c r="L203" s="272"/>
      <c r="M203" s="272"/>
      <c r="N203" s="272"/>
      <c r="O203" s="272"/>
      <c r="P203" s="272"/>
      <c r="Q203" s="272"/>
      <c r="R203" s="272"/>
      <c r="S203" s="272"/>
      <c r="T203" s="272"/>
      <c r="U203" s="272"/>
      <c r="V203" s="272"/>
      <c r="W203" s="272"/>
      <c r="X203" s="272"/>
      <c r="Y203" s="272"/>
      <c r="Z203" s="272"/>
      <c r="AA203" s="272"/>
      <c r="AB203" s="272"/>
      <c r="AC203" s="272"/>
      <c r="AD203" s="272"/>
      <c r="AE203" s="272"/>
      <c r="AF203" s="272"/>
      <c r="AG203" s="272"/>
      <c r="AH203" s="272"/>
      <c r="AI203" s="272"/>
    </row>
    <row r="204" spans="1:35" x14ac:dyDescent="0.3">
      <c r="A204" s="165"/>
      <c r="B204" s="165"/>
      <c r="C204" s="165"/>
      <c r="D204" s="165"/>
      <c r="E204" s="165"/>
      <c r="F204" s="165"/>
      <c r="G204" s="165"/>
      <c r="H204" s="164"/>
      <c r="I204" s="165"/>
      <c r="J204" s="165"/>
      <c r="K204" s="165"/>
      <c r="L204" s="272"/>
      <c r="M204" s="272"/>
      <c r="N204" s="272"/>
      <c r="O204" s="272"/>
      <c r="P204" s="272"/>
      <c r="Q204" s="272"/>
      <c r="R204" s="272"/>
      <c r="S204" s="272"/>
      <c r="T204" s="272"/>
      <c r="U204" s="272"/>
      <c r="V204" s="272"/>
      <c r="W204" s="272"/>
      <c r="X204" s="272"/>
      <c r="Y204" s="272"/>
      <c r="Z204" s="272"/>
      <c r="AA204" s="272"/>
      <c r="AB204" s="272"/>
      <c r="AC204" s="272"/>
      <c r="AD204" s="272"/>
      <c r="AE204" s="272"/>
      <c r="AF204" s="272"/>
      <c r="AG204" s="272"/>
      <c r="AH204" s="272"/>
      <c r="AI204" s="272"/>
    </row>
    <row r="205" spans="1:35" x14ac:dyDescent="0.3">
      <c r="A205" s="165"/>
      <c r="B205" s="165"/>
      <c r="C205" s="165"/>
      <c r="D205" s="165"/>
      <c r="E205" s="165"/>
      <c r="F205" s="165"/>
      <c r="G205" s="165"/>
      <c r="H205" s="164"/>
      <c r="I205" s="165"/>
      <c r="J205" s="165"/>
      <c r="K205" s="165"/>
      <c r="L205" s="272"/>
      <c r="M205" s="272"/>
      <c r="N205" s="272"/>
      <c r="O205" s="272"/>
      <c r="P205" s="272"/>
      <c r="Q205" s="272"/>
      <c r="R205" s="272"/>
      <c r="S205" s="272"/>
      <c r="T205" s="272"/>
      <c r="U205" s="272"/>
      <c r="V205" s="272"/>
      <c r="W205" s="272"/>
      <c r="X205" s="272"/>
      <c r="Y205" s="272"/>
      <c r="Z205" s="272"/>
      <c r="AA205" s="272"/>
      <c r="AB205" s="272"/>
      <c r="AC205" s="272"/>
      <c r="AD205" s="272"/>
      <c r="AE205" s="272"/>
      <c r="AF205" s="272"/>
      <c r="AG205" s="272"/>
      <c r="AH205" s="272"/>
      <c r="AI205" s="272"/>
    </row>
    <row r="206" spans="1:35" x14ac:dyDescent="0.3">
      <c r="A206" s="165"/>
      <c r="B206" s="165"/>
      <c r="C206" s="165"/>
      <c r="D206" s="165"/>
      <c r="E206" s="165"/>
      <c r="F206" s="165"/>
      <c r="G206" s="165"/>
      <c r="H206" s="164"/>
      <c r="I206" s="165"/>
      <c r="J206" s="165"/>
      <c r="K206" s="165"/>
      <c r="L206" s="272"/>
      <c r="M206" s="272"/>
      <c r="N206" s="272"/>
      <c r="O206" s="272"/>
      <c r="P206" s="272"/>
      <c r="Q206" s="272"/>
      <c r="R206" s="272"/>
      <c r="S206" s="272"/>
      <c r="T206" s="272"/>
      <c r="U206" s="272"/>
      <c r="V206" s="272"/>
      <c r="W206" s="272"/>
      <c r="X206" s="272"/>
      <c r="Y206" s="272"/>
      <c r="Z206" s="272"/>
      <c r="AA206" s="272"/>
      <c r="AB206" s="272"/>
      <c r="AC206" s="272"/>
      <c r="AD206" s="272"/>
      <c r="AE206" s="272"/>
      <c r="AF206" s="272"/>
      <c r="AG206" s="272"/>
      <c r="AH206" s="272"/>
      <c r="AI206" s="272"/>
    </row>
    <row r="207" spans="1:35" x14ac:dyDescent="0.3">
      <c r="A207" s="165"/>
      <c r="B207" s="165"/>
      <c r="C207" s="165"/>
      <c r="D207" s="165"/>
      <c r="E207" s="165"/>
      <c r="F207" s="165"/>
      <c r="G207" s="165"/>
      <c r="H207" s="164"/>
      <c r="I207" s="165"/>
      <c r="J207" s="165"/>
      <c r="K207" s="165"/>
      <c r="L207" s="272"/>
      <c r="M207" s="272"/>
      <c r="N207" s="272"/>
      <c r="O207" s="272"/>
      <c r="P207" s="272"/>
      <c r="Q207" s="272"/>
      <c r="R207" s="272"/>
      <c r="S207" s="272"/>
      <c r="T207" s="272"/>
      <c r="U207" s="272"/>
      <c r="V207" s="272"/>
      <c r="W207" s="272"/>
      <c r="X207" s="272"/>
      <c r="Y207" s="272"/>
      <c r="Z207" s="272"/>
      <c r="AA207" s="272"/>
      <c r="AB207" s="272"/>
      <c r="AC207" s="272"/>
      <c r="AD207" s="272"/>
      <c r="AE207" s="272"/>
      <c r="AF207" s="272"/>
      <c r="AG207" s="272"/>
      <c r="AH207" s="272"/>
      <c r="AI207" s="272"/>
    </row>
    <row r="208" spans="1:35" x14ac:dyDescent="0.3">
      <c r="A208" s="165"/>
      <c r="B208" s="165"/>
      <c r="C208" s="165"/>
      <c r="D208" s="165"/>
      <c r="E208" s="165"/>
      <c r="F208" s="165"/>
      <c r="G208" s="165"/>
      <c r="H208" s="164"/>
      <c r="I208" s="165"/>
      <c r="J208" s="165"/>
      <c r="K208" s="165"/>
      <c r="L208" s="272"/>
      <c r="M208" s="272"/>
      <c r="N208" s="272"/>
      <c r="O208" s="272"/>
      <c r="P208" s="272"/>
      <c r="Q208" s="272"/>
      <c r="R208" s="272"/>
      <c r="S208" s="272"/>
      <c r="T208" s="272"/>
      <c r="U208" s="272"/>
      <c r="V208" s="272"/>
      <c r="W208" s="272"/>
      <c r="X208" s="272"/>
      <c r="Y208" s="272"/>
      <c r="Z208" s="272"/>
      <c r="AA208" s="272"/>
      <c r="AB208" s="272"/>
      <c r="AC208" s="272"/>
      <c r="AD208" s="272"/>
      <c r="AE208" s="272"/>
      <c r="AF208" s="272"/>
      <c r="AG208" s="272"/>
      <c r="AH208" s="272"/>
      <c r="AI208" s="272"/>
    </row>
    <row r="209" spans="1:35" x14ac:dyDescent="0.3">
      <c r="A209" s="165"/>
      <c r="B209" s="165"/>
      <c r="C209" s="165"/>
      <c r="D209" s="165"/>
      <c r="E209" s="165"/>
      <c r="F209" s="165"/>
      <c r="G209" s="165"/>
      <c r="H209" s="164"/>
      <c r="I209" s="165"/>
      <c r="J209" s="165"/>
      <c r="K209" s="165"/>
      <c r="L209" s="272"/>
      <c r="M209" s="272"/>
      <c r="N209" s="272"/>
      <c r="O209" s="272"/>
      <c r="P209" s="272"/>
      <c r="Q209" s="272"/>
      <c r="R209" s="272"/>
      <c r="S209" s="272"/>
      <c r="T209" s="272"/>
      <c r="U209" s="272"/>
      <c r="V209" s="272"/>
      <c r="W209" s="272"/>
      <c r="X209" s="272"/>
      <c r="Y209" s="272"/>
      <c r="Z209" s="272"/>
      <c r="AA209" s="272"/>
      <c r="AB209" s="272"/>
      <c r="AC209" s="272"/>
      <c r="AD209" s="272"/>
      <c r="AE209" s="272"/>
      <c r="AF209" s="272"/>
      <c r="AG209" s="272"/>
      <c r="AH209" s="272"/>
      <c r="AI209" s="272"/>
    </row>
    <row r="210" spans="1:35" x14ac:dyDescent="0.3">
      <c r="A210" s="165"/>
      <c r="B210" s="165"/>
      <c r="C210" s="165"/>
      <c r="D210" s="165"/>
      <c r="E210" s="165"/>
      <c r="F210" s="165"/>
      <c r="G210" s="165"/>
      <c r="H210" s="164"/>
      <c r="I210" s="165"/>
      <c r="J210" s="165"/>
      <c r="K210" s="165"/>
      <c r="L210" s="272"/>
      <c r="M210" s="272"/>
      <c r="N210" s="272"/>
      <c r="O210" s="272"/>
      <c r="P210" s="272"/>
      <c r="Q210" s="272"/>
      <c r="R210" s="272"/>
      <c r="S210" s="272"/>
      <c r="T210" s="272"/>
      <c r="U210" s="272"/>
      <c r="V210" s="272"/>
      <c r="W210" s="272"/>
      <c r="X210" s="272"/>
      <c r="Y210" s="272"/>
      <c r="Z210" s="272"/>
      <c r="AA210" s="272"/>
      <c r="AB210" s="272"/>
      <c r="AC210" s="272"/>
      <c r="AD210" s="272"/>
      <c r="AE210" s="272"/>
      <c r="AF210" s="272"/>
      <c r="AG210" s="272"/>
      <c r="AH210" s="272"/>
      <c r="AI210" s="272"/>
    </row>
    <row r="211" spans="1:35" x14ac:dyDescent="0.3">
      <c r="A211" s="165"/>
      <c r="B211" s="165"/>
      <c r="C211" s="165"/>
      <c r="D211" s="165"/>
      <c r="E211" s="165"/>
      <c r="F211" s="165"/>
      <c r="G211" s="165"/>
      <c r="H211" s="164"/>
      <c r="I211" s="165"/>
      <c r="J211" s="165"/>
      <c r="K211" s="165"/>
      <c r="L211" s="272"/>
      <c r="M211" s="272"/>
      <c r="N211" s="272"/>
      <c r="O211" s="272"/>
      <c r="P211" s="272"/>
      <c r="Q211" s="272"/>
      <c r="R211" s="272"/>
      <c r="S211" s="272"/>
      <c r="T211" s="272"/>
      <c r="U211" s="272"/>
      <c r="V211" s="272"/>
      <c r="W211" s="272"/>
      <c r="X211" s="272"/>
      <c r="Y211" s="272"/>
      <c r="Z211" s="272"/>
      <c r="AA211" s="272"/>
      <c r="AB211" s="272"/>
      <c r="AC211" s="272"/>
      <c r="AD211" s="272"/>
      <c r="AE211" s="272"/>
      <c r="AF211" s="272"/>
      <c r="AG211" s="272"/>
      <c r="AH211" s="272"/>
      <c r="AI211" s="272"/>
    </row>
    <row r="212" spans="1:35" x14ac:dyDescent="0.3">
      <c r="A212" s="165"/>
      <c r="B212" s="165"/>
      <c r="C212" s="165"/>
      <c r="D212" s="165"/>
      <c r="E212" s="165"/>
      <c r="F212" s="165"/>
      <c r="G212" s="165"/>
      <c r="H212" s="164"/>
      <c r="I212" s="165"/>
      <c r="J212" s="165"/>
      <c r="K212" s="165"/>
      <c r="L212" s="272"/>
      <c r="M212" s="272"/>
      <c r="N212" s="272"/>
      <c r="O212" s="272"/>
      <c r="P212" s="272"/>
      <c r="Q212" s="272"/>
      <c r="R212" s="272"/>
      <c r="S212" s="272"/>
      <c r="T212" s="272"/>
      <c r="U212" s="272"/>
      <c r="V212" s="272"/>
      <c r="W212" s="272"/>
      <c r="X212" s="272"/>
      <c r="Y212" s="272"/>
      <c r="Z212" s="272"/>
      <c r="AA212" s="272"/>
      <c r="AB212" s="272"/>
      <c r="AC212" s="272"/>
      <c r="AD212" s="272"/>
      <c r="AE212" s="272"/>
      <c r="AF212" s="272"/>
      <c r="AG212" s="272"/>
      <c r="AH212" s="272"/>
      <c r="AI212" s="272"/>
    </row>
    <row r="213" spans="1:35" x14ac:dyDescent="0.3">
      <c r="A213" s="165"/>
      <c r="B213" s="165"/>
      <c r="C213" s="165"/>
      <c r="D213" s="165"/>
      <c r="E213" s="165"/>
      <c r="F213" s="165"/>
      <c r="G213" s="165"/>
      <c r="H213" s="164"/>
      <c r="I213" s="165"/>
      <c r="J213" s="165"/>
      <c r="K213" s="165"/>
      <c r="L213" s="272"/>
      <c r="M213" s="272"/>
      <c r="N213" s="272"/>
      <c r="O213" s="272"/>
      <c r="P213" s="272"/>
      <c r="Q213" s="272"/>
      <c r="R213" s="272"/>
      <c r="S213" s="272"/>
      <c r="T213" s="272"/>
      <c r="U213" s="272"/>
      <c r="V213" s="272"/>
      <c r="W213" s="272"/>
      <c r="X213" s="272"/>
      <c r="Y213" s="272"/>
      <c r="Z213" s="272"/>
      <c r="AA213" s="272"/>
      <c r="AB213" s="272"/>
      <c r="AC213" s="272"/>
      <c r="AD213" s="272"/>
      <c r="AE213" s="272"/>
      <c r="AF213" s="272"/>
      <c r="AG213" s="272"/>
      <c r="AH213" s="272"/>
      <c r="AI213" s="272"/>
    </row>
    <row r="214" spans="1:35" x14ac:dyDescent="0.3">
      <c r="A214" s="165"/>
      <c r="B214" s="165"/>
      <c r="C214" s="165"/>
      <c r="D214" s="165"/>
      <c r="E214" s="165"/>
      <c r="F214" s="165"/>
      <c r="G214" s="165"/>
      <c r="H214" s="164"/>
      <c r="I214" s="165"/>
      <c r="J214" s="165"/>
      <c r="K214" s="165"/>
      <c r="L214" s="272"/>
      <c r="M214" s="272"/>
      <c r="N214" s="272"/>
      <c r="O214" s="272"/>
      <c r="P214" s="272"/>
      <c r="Q214" s="272"/>
      <c r="R214" s="272"/>
      <c r="S214" s="272"/>
      <c r="T214" s="272"/>
      <c r="U214" s="272"/>
      <c r="V214" s="272"/>
      <c r="W214" s="272"/>
      <c r="X214" s="272"/>
      <c r="Y214" s="272"/>
      <c r="Z214" s="272"/>
      <c r="AA214" s="272"/>
      <c r="AB214" s="272"/>
      <c r="AC214" s="272"/>
      <c r="AD214" s="272"/>
      <c r="AE214" s="272"/>
      <c r="AF214" s="272"/>
      <c r="AG214" s="272"/>
      <c r="AH214" s="272"/>
      <c r="AI214" s="272"/>
    </row>
    <row r="215" spans="1:35" x14ac:dyDescent="0.3">
      <c r="A215" s="165"/>
      <c r="B215" s="165"/>
      <c r="C215" s="165"/>
      <c r="D215" s="165"/>
      <c r="E215" s="165"/>
      <c r="F215" s="165"/>
      <c r="G215" s="165"/>
      <c r="H215" s="164"/>
      <c r="I215" s="165"/>
      <c r="J215" s="165"/>
      <c r="K215" s="165"/>
      <c r="L215" s="272"/>
      <c r="M215" s="272"/>
      <c r="N215" s="272"/>
      <c r="O215" s="272"/>
      <c r="P215" s="272"/>
      <c r="Q215" s="272"/>
      <c r="R215" s="272"/>
      <c r="S215" s="272"/>
      <c r="T215" s="272"/>
      <c r="U215" s="272"/>
      <c r="V215" s="272"/>
      <c r="W215" s="272"/>
      <c r="X215" s="272"/>
      <c r="Y215" s="272"/>
      <c r="Z215" s="272"/>
      <c r="AA215" s="272"/>
      <c r="AB215" s="272"/>
      <c r="AC215" s="272"/>
      <c r="AD215" s="272"/>
      <c r="AE215" s="272"/>
      <c r="AF215" s="272"/>
      <c r="AG215" s="272"/>
      <c r="AH215" s="272"/>
      <c r="AI215" s="272"/>
    </row>
    <row r="216" spans="1:35" x14ac:dyDescent="0.3">
      <c r="A216" s="165"/>
      <c r="B216" s="165"/>
      <c r="C216" s="165"/>
      <c r="D216" s="165"/>
      <c r="E216" s="165"/>
      <c r="F216" s="165"/>
      <c r="G216" s="165"/>
      <c r="H216" s="164"/>
      <c r="I216" s="165"/>
      <c r="J216" s="165"/>
      <c r="K216" s="165"/>
      <c r="L216" s="272"/>
      <c r="M216" s="272"/>
      <c r="N216" s="272"/>
      <c r="O216" s="272"/>
      <c r="P216" s="272"/>
      <c r="Q216" s="272"/>
      <c r="R216" s="272"/>
      <c r="S216" s="272"/>
      <c r="T216" s="272"/>
      <c r="U216" s="272"/>
      <c r="V216" s="272"/>
      <c r="W216" s="272"/>
      <c r="X216" s="272"/>
      <c r="Y216" s="272"/>
      <c r="Z216" s="272"/>
      <c r="AA216" s="272"/>
      <c r="AB216" s="272"/>
      <c r="AC216" s="272"/>
      <c r="AD216" s="272"/>
      <c r="AE216" s="272"/>
      <c r="AF216" s="272"/>
      <c r="AG216" s="272"/>
      <c r="AH216" s="272"/>
      <c r="AI216" s="272"/>
    </row>
    <row r="217" spans="1:35" x14ac:dyDescent="0.3">
      <c r="A217" s="165"/>
      <c r="B217" s="165"/>
      <c r="C217" s="165"/>
      <c r="D217" s="165"/>
      <c r="E217" s="165"/>
      <c r="F217" s="165"/>
      <c r="G217" s="165"/>
      <c r="H217" s="164"/>
      <c r="I217" s="165"/>
      <c r="J217" s="165"/>
      <c r="K217" s="165"/>
      <c r="L217" s="272"/>
      <c r="M217" s="272"/>
      <c r="N217" s="272"/>
      <c r="O217" s="272"/>
      <c r="P217" s="272"/>
      <c r="Q217" s="272"/>
      <c r="R217" s="272"/>
      <c r="S217" s="272"/>
      <c r="T217" s="272"/>
      <c r="U217" s="272"/>
      <c r="V217" s="272"/>
      <c r="W217" s="272"/>
      <c r="X217" s="272"/>
      <c r="Y217" s="272"/>
      <c r="Z217" s="272"/>
      <c r="AA217" s="272"/>
      <c r="AB217" s="272"/>
      <c r="AC217" s="272"/>
      <c r="AD217" s="272"/>
      <c r="AE217" s="272"/>
      <c r="AF217" s="272"/>
      <c r="AG217" s="272"/>
      <c r="AH217" s="272"/>
      <c r="AI217" s="272"/>
    </row>
    <row r="218" spans="1:35" x14ac:dyDescent="0.3">
      <c r="A218" s="165"/>
      <c r="B218" s="165"/>
      <c r="C218" s="165"/>
      <c r="D218" s="165"/>
      <c r="E218" s="165"/>
      <c r="F218" s="165"/>
      <c r="G218" s="165"/>
      <c r="H218" s="164"/>
      <c r="I218" s="165"/>
      <c r="J218" s="165"/>
      <c r="K218" s="165"/>
      <c r="L218" s="272"/>
      <c r="M218" s="272"/>
      <c r="N218" s="272"/>
      <c r="O218" s="272"/>
      <c r="P218" s="272"/>
      <c r="Q218" s="272"/>
      <c r="R218" s="272"/>
      <c r="S218" s="272"/>
      <c r="T218" s="272"/>
      <c r="U218" s="272"/>
      <c r="V218" s="272"/>
      <c r="W218" s="272"/>
      <c r="X218" s="272"/>
      <c r="Y218" s="272"/>
      <c r="Z218" s="272"/>
      <c r="AA218" s="272"/>
      <c r="AB218" s="272"/>
      <c r="AC218" s="272"/>
      <c r="AD218" s="272"/>
      <c r="AE218" s="272"/>
      <c r="AF218" s="272"/>
      <c r="AG218" s="272"/>
      <c r="AH218" s="272"/>
      <c r="AI218" s="272"/>
    </row>
    <row r="219" spans="1:35" x14ac:dyDescent="0.3">
      <c r="A219" s="165"/>
      <c r="B219" s="165"/>
      <c r="C219" s="165"/>
      <c r="D219" s="165"/>
      <c r="E219" s="165"/>
      <c r="F219" s="165"/>
      <c r="G219" s="165"/>
      <c r="H219" s="164"/>
      <c r="I219" s="165"/>
      <c r="J219" s="165"/>
      <c r="K219" s="165"/>
      <c r="L219" s="272"/>
      <c r="M219" s="272"/>
      <c r="N219" s="272"/>
      <c r="O219" s="272"/>
      <c r="P219" s="272"/>
      <c r="Q219" s="272"/>
      <c r="R219" s="272"/>
      <c r="S219" s="272"/>
      <c r="T219" s="272"/>
      <c r="U219" s="272"/>
      <c r="V219" s="272"/>
      <c r="W219" s="272"/>
      <c r="X219" s="272"/>
      <c r="Y219" s="272"/>
      <c r="Z219" s="272"/>
      <c r="AA219" s="272"/>
      <c r="AB219" s="272"/>
      <c r="AC219" s="272"/>
      <c r="AD219" s="272"/>
      <c r="AE219" s="272"/>
      <c r="AF219" s="272"/>
      <c r="AG219" s="272"/>
      <c r="AH219" s="272"/>
      <c r="AI219" s="272"/>
    </row>
    <row r="220" spans="1:35" x14ac:dyDescent="0.3">
      <c r="A220" s="165"/>
      <c r="B220" s="165"/>
      <c r="C220" s="165"/>
      <c r="D220" s="165"/>
      <c r="E220" s="165"/>
      <c r="F220" s="165"/>
      <c r="G220" s="165"/>
      <c r="H220" s="164"/>
      <c r="I220" s="165"/>
      <c r="J220" s="165"/>
      <c r="K220" s="165"/>
      <c r="L220" s="272"/>
      <c r="M220" s="272"/>
      <c r="N220" s="272"/>
      <c r="O220" s="272"/>
      <c r="P220" s="272"/>
      <c r="Q220" s="272"/>
      <c r="R220" s="272"/>
      <c r="S220" s="272"/>
      <c r="T220" s="272"/>
      <c r="U220" s="272"/>
      <c r="V220" s="272"/>
      <c r="W220" s="272"/>
      <c r="X220" s="272"/>
      <c r="Y220" s="272"/>
      <c r="Z220" s="272"/>
      <c r="AA220" s="272"/>
      <c r="AB220" s="272"/>
      <c r="AC220" s="272"/>
      <c r="AD220" s="272"/>
      <c r="AE220" s="272"/>
      <c r="AF220" s="272"/>
      <c r="AG220" s="272"/>
      <c r="AH220" s="272"/>
      <c r="AI220" s="272"/>
    </row>
    <row r="221" spans="1:35" x14ac:dyDescent="0.3">
      <c r="A221" s="165"/>
      <c r="B221" s="165"/>
      <c r="C221" s="165"/>
      <c r="D221" s="165"/>
      <c r="E221" s="165"/>
      <c r="F221" s="165"/>
      <c r="G221" s="165"/>
      <c r="H221" s="164"/>
      <c r="I221" s="165"/>
      <c r="J221" s="165"/>
      <c r="K221" s="165"/>
      <c r="L221" s="272"/>
      <c r="M221" s="272"/>
      <c r="N221" s="272"/>
      <c r="O221" s="272"/>
      <c r="P221" s="272"/>
      <c r="Q221" s="272"/>
      <c r="R221" s="272"/>
      <c r="S221" s="272"/>
      <c r="T221" s="272"/>
      <c r="U221" s="272"/>
      <c r="V221" s="272"/>
      <c r="W221" s="272"/>
      <c r="X221" s="272"/>
      <c r="Y221" s="272"/>
      <c r="Z221" s="272"/>
      <c r="AA221" s="272"/>
      <c r="AB221" s="272"/>
      <c r="AC221" s="272"/>
      <c r="AD221" s="272"/>
      <c r="AE221" s="272"/>
      <c r="AF221" s="272"/>
      <c r="AG221" s="272"/>
      <c r="AH221" s="272"/>
      <c r="AI221" s="272"/>
    </row>
    <row r="222" spans="1:35" x14ac:dyDescent="0.3">
      <c r="A222" s="165"/>
      <c r="B222" s="165"/>
      <c r="C222" s="165"/>
      <c r="D222" s="165"/>
      <c r="E222" s="165"/>
      <c r="F222" s="165"/>
      <c r="G222" s="165"/>
      <c r="H222" s="164"/>
      <c r="I222" s="165"/>
      <c r="J222" s="165"/>
      <c r="K222" s="165"/>
      <c r="L222" s="272"/>
      <c r="M222" s="272"/>
      <c r="N222" s="272"/>
      <c r="O222" s="272"/>
      <c r="P222" s="272"/>
      <c r="Q222" s="272"/>
      <c r="R222" s="272"/>
      <c r="S222" s="272"/>
      <c r="T222" s="272"/>
      <c r="U222" s="272"/>
      <c r="V222" s="272"/>
      <c r="W222" s="272"/>
      <c r="X222" s="272"/>
      <c r="Y222" s="272"/>
      <c r="Z222" s="272"/>
      <c r="AA222" s="272"/>
      <c r="AB222" s="272"/>
      <c r="AC222" s="272"/>
      <c r="AD222" s="272"/>
      <c r="AE222" s="272"/>
      <c r="AF222" s="272"/>
      <c r="AG222" s="272"/>
      <c r="AH222" s="272"/>
      <c r="AI222" s="272"/>
    </row>
    <row r="223" spans="1:35" x14ac:dyDescent="0.3">
      <c r="A223" s="165"/>
      <c r="B223" s="165"/>
      <c r="C223" s="165"/>
      <c r="D223" s="165"/>
      <c r="E223" s="165"/>
      <c r="F223" s="165"/>
      <c r="G223" s="165"/>
      <c r="H223" s="164"/>
      <c r="I223" s="165"/>
      <c r="J223" s="165"/>
      <c r="K223" s="165"/>
      <c r="L223" s="272"/>
      <c r="M223" s="272"/>
      <c r="N223" s="272"/>
      <c r="O223" s="272"/>
      <c r="P223" s="272"/>
      <c r="Q223" s="272"/>
      <c r="R223" s="272"/>
      <c r="S223" s="272"/>
      <c r="T223" s="272"/>
      <c r="U223" s="272"/>
      <c r="V223" s="272"/>
      <c r="W223" s="272"/>
      <c r="X223" s="272"/>
      <c r="Y223" s="272"/>
      <c r="Z223" s="272"/>
      <c r="AA223" s="272"/>
      <c r="AB223" s="272"/>
      <c r="AC223" s="272"/>
      <c r="AD223" s="272"/>
      <c r="AE223" s="272"/>
      <c r="AF223" s="272"/>
      <c r="AG223" s="272"/>
      <c r="AH223" s="272"/>
      <c r="AI223" s="272"/>
    </row>
    <row r="224" spans="1:35" x14ac:dyDescent="0.3">
      <c r="A224" s="165"/>
      <c r="B224" s="165"/>
      <c r="C224" s="165"/>
      <c r="D224" s="165"/>
      <c r="E224" s="165"/>
      <c r="F224" s="165"/>
      <c r="G224" s="165"/>
      <c r="H224" s="164"/>
      <c r="I224" s="165"/>
      <c r="J224" s="165"/>
      <c r="K224" s="165"/>
      <c r="L224" s="272"/>
      <c r="M224" s="272"/>
      <c r="N224" s="272"/>
      <c r="O224" s="272"/>
      <c r="P224" s="272"/>
      <c r="Q224" s="272"/>
      <c r="R224" s="272"/>
      <c r="S224" s="272"/>
      <c r="T224" s="272"/>
      <c r="U224" s="272"/>
      <c r="V224" s="272"/>
      <c r="W224" s="272"/>
      <c r="X224" s="272"/>
      <c r="Y224" s="272"/>
      <c r="Z224" s="272"/>
      <c r="AA224" s="272"/>
      <c r="AB224" s="272"/>
      <c r="AC224" s="272"/>
      <c r="AD224" s="272"/>
      <c r="AE224" s="272"/>
      <c r="AF224" s="272"/>
      <c r="AG224" s="272"/>
      <c r="AH224" s="272"/>
      <c r="AI224" s="272"/>
    </row>
    <row r="225" spans="1:35" x14ac:dyDescent="0.3">
      <c r="A225" s="165"/>
      <c r="B225" s="165"/>
      <c r="C225" s="165"/>
      <c r="D225" s="165"/>
      <c r="E225" s="165"/>
      <c r="F225" s="165"/>
      <c r="G225" s="165"/>
      <c r="H225" s="164"/>
      <c r="I225" s="165"/>
      <c r="J225" s="165"/>
      <c r="K225" s="165"/>
      <c r="L225" s="272"/>
      <c r="M225" s="272"/>
      <c r="N225" s="272"/>
      <c r="O225" s="272"/>
      <c r="P225" s="272"/>
      <c r="Q225" s="272"/>
      <c r="R225" s="272"/>
      <c r="S225" s="272"/>
      <c r="T225" s="272"/>
      <c r="U225" s="272"/>
      <c r="V225" s="272"/>
      <c r="W225" s="272"/>
      <c r="X225" s="272"/>
      <c r="Y225" s="272"/>
      <c r="Z225" s="272"/>
      <c r="AA225" s="272"/>
      <c r="AB225" s="272"/>
      <c r="AC225" s="272"/>
      <c r="AD225" s="272"/>
      <c r="AE225" s="272"/>
      <c r="AF225" s="272"/>
      <c r="AG225" s="272"/>
      <c r="AH225" s="272"/>
      <c r="AI225" s="272"/>
    </row>
    <row r="226" spans="1:35" x14ac:dyDescent="0.3">
      <c r="A226" s="165"/>
      <c r="B226" s="165"/>
      <c r="C226" s="165"/>
      <c r="D226" s="165"/>
      <c r="E226" s="165"/>
      <c r="F226" s="165"/>
      <c r="G226" s="165"/>
      <c r="H226" s="164"/>
      <c r="I226" s="165"/>
      <c r="J226" s="165"/>
      <c r="K226" s="165"/>
      <c r="L226" s="272"/>
      <c r="M226" s="272"/>
      <c r="N226" s="272"/>
      <c r="O226" s="272"/>
      <c r="P226" s="272"/>
      <c r="Q226" s="272"/>
      <c r="R226" s="272"/>
      <c r="S226" s="272"/>
      <c r="T226" s="272"/>
      <c r="U226" s="272"/>
      <c r="V226" s="272"/>
      <c r="W226" s="272"/>
      <c r="X226" s="272"/>
      <c r="Y226" s="272"/>
      <c r="Z226" s="272"/>
      <c r="AA226" s="272"/>
      <c r="AB226" s="272"/>
      <c r="AC226" s="272"/>
      <c r="AD226" s="272"/>
      <c r="AE226" s="272"/>
      <c r="AF226" s="272"/>
      <c r="AG226" s="272"/>
      <c r="AH226" s="272"/>
      <c r="AI226" s="272"/>
    </row>
    <row r="227" spans="1:35" x14ac:dyDescent="0.3">
      <c r="A227" s="165"/>
      <c r="B227" s="165"/>
      <c r="C227" s="165"/>
      <c r="D227" s="165"/>
      <c r="E227" s="165"/>
      <c r="F227" s="165"/>
      <c r="G227" s="165"/>
      <c r="H227" s="164"/>
      <c r="I227" s="165"/>
      <c r="J227" s="165"/>
      <c r="K227" s="165"/>
      <c r="L227" s="272"/>
      <c r="M227" s="272"/>
      <c r="N227" s="272"/>
      <c r="O227" s="272"/>
      <c r="P227" s="272"/>
      <c r="Q227" s="272"/>
      <c r="R227" s="272"/>
      <c r="S227" s="272"/>
      <c r="T227" s="272"/>
      <c r="U227" s="272"/>
      <c r="V227" s="272"/>
      <c r="W227" s="272"/>
      <c r="X227" s="272"/>
      <c r="Y227" s="272"/>
      <c r="Z227" s="272"/>
      <c r="AA227" s="272"/>
      <c r="AB227" s="272"/>
      <c r="AC227" s="272"/>
      <c r="AD227" s="272"/>
      <c r="AE227" s="272"/>
      <c r="AF227" s="272"/>
      <c r="AG227" s="272"/>
      <c r="AH227" s="272"/>
      <c r="AI227" s="272"/>
    </row>
    <row r="228" spans="1:35" x14ac:dyDescent="0.3">
      <c r="A228" s="165"/>
      <c r="B228" s="165"/>
      <c r="C228" s="165"/>
      <c r="D228" s="165"/>
      <c r="E228" s="165"/>
      <c r="F228" s="165"/>
      <c r="G228" s="165"/>
      <c r="H228" s="164"/>
      <c r="I228" s="165"/>
      <c r="J228" s="165"/>
      <c r="K228" s="165"/>
      <c r="L228" s="272"/>
      <c r="M228" s="272"/>
      <c r="N228" s="272"/>
      <c r="O228" s="272"/>
      <c r="P228" s="272"/>
      <c r="Q228" s="272"/>
      <c r="R228" s="272"/>
      <c r="S228" s="272"/>
      <c r="T228" s="272"/>
      <c r="U228" s="272"/>
      <c r="V228" s="272"/>
      <c r="W228" s="272"/>
      <c r="X228" s="272"/>
      <c r="Y228" s="272"/>
      <c r="Z228" s="272"/>
      <c r="AA228" s="272"/>
      <c r="AB228" s="272"/>
      <c r="AC228" s="272"/>
      <c r="AD228" s="272"/>
      <c r="AE228" s="272"/>
      <c r="AF228" s="272"/>
      <c r="AG228" s="272"/>
      <c r="AH228" s="272"/>
      <c r="AI228" s="272"/>
    </row>
    <row r="229" spans="1:35" x14ac:dyDescent="0.3">
      <c r="A229" s="165"/>
      <c r="B229" s="165"/>
      <c r="C229" s="165"/>
      <c r="D229" s="165"/>
      <c r="E229" s="165"/>
      <c r="F229" s="165"/>
      <c r="G229" s="165"/>
      <c r="H229" s="164"/>
      <c r="I229" s="165"/>
      <c r="J229" s="165"/>
      <c r="K229" s="165"/>
      <c r="L229" s="272"/>
      <c r="M229" s="272"/>
      <c r="N229" s="272"/>
      <c r="O229" s="272"/>
      <c r="P229" s="272"/>
      <c r="Q229" s="272"/>
      <c r="R229" s="272"/>
      <c r="S229" s="272"/>
      <c r="T229" s="272"/>
      <c r="U229" s="272"/>
      <c r="V229" s="272"/>
      <c r="W229" s="272"/>
      <c r="X229" s="272"/>
      <c r="Y229" s="272"/>
      <c r="Z229" s="272"/>
      <c r="AA229" s="272"/>
      <c r="AB229" s="272"/>
      <c r="AC229" s="272"/>
      <c r="AD229" s="272"/>
      <c r="AE229" s="272"/>
      <c r="AF229" s="272"/>
      <c r="AG229" s="272"/>
      <c r="AH229" s="272"/>
      <c r="AI229" s="272"/>
    </row>
    <row r="230" spans="1:35" x14ac:dyDescent="0.3">
      <c r="A230" s="165"/>
      <c r="B230" s="165"/>
      <c r="C230" s="165"/>
      <c r="D230" s="165"/>
      <c r="E230" s="165"/>
      <c r="F230" s="165"/>
      <c r="G230" s="165"/>
      <c r="H230" s="164"/>
      <c r="I230" s="165"/>
      <c r="J230" s="165"/>
      <c r="K230" s="165"/>
      <c r="L230" s="272"/>
      <c r="M230" s="272"/>
      <c r="N230" s="272"/>
      <c r="O230" s="272"/>
      <c r="P230" s="272"/>
      <c r="Q230" s="272"/>
      <c r="R230" s="272"/>
      <c r="S230" s="272"/>
      <c r="T230" s="272"/>
      <c r="U230" s="272"/>
      <c r="V230" s="272"/>
      <c r="W230" s="272"/>
      <c r="X230" s="272"/>
      <c r="Y230" s="272"/>
      <c r="Z230" s="272"/>
      <c r="AA230" s="272"/>
      <c r="AB230" s="272"/>
      <c r="AC230" s="272"/>
      <c r="AD230" s="272"/>
      <c r="AE230" s="272"/>
      <c r="AF230" s="272"/>
      <c r="AG230" s="272"/>
      <c r="AH230" s="272"/>
      <c r="AI230" s="272"/>
    </row>
    <row r="231" spans="1:35" x14ac:dyDescent="0.3">
      <c r="A231" s="165"/>
      <c r="B231" s="165"/>
      <c r="C231" s="165"/>
      <c r="D231" s="165"/>
      <c r="E231" s="165"/>
      <c r="F231" s="165"/>
      <c r="G231" s="165"/>
      <c r="H231" s="164"/>
      <c r="I231" s="165"/>
      <c r="J231" s="165"/>
      <c r="K231" s="165"/>
      <c r="L231" s="272"/>
      <c r="M231" s="272"/>
      <c r="N231" s="272"/>
      <c r="O231" s="272"/>
      <c r="P231" s="272"/>
      <c r="Q231" s="272"/>
      <c r="R231" s="272"/>
      <c r="S231" s="272"/>
      <c r="T231" s="272"/>
      <c r="U231" s="272"/>
      <c r="V231" s="272"/>
      <c r="W231" s="272"/>
      <c r="X231" s="272"/>
      <c r="Y231" s="272"/>
      <c r="Z231" s="272"/>
      <c r="AA231" s="272"/>
      <c r="AB231" s="272"/>
      <c r="AC231" s="272"/>
      <c r="AD231" s="272"/>
      <c r="AE231" s="272"/>
      <c r="AF231" s="272"/>
      <c r="AG231" s="272"/>
      <c r="AH231" s="272"/>
      <c r="AI231" s="272"/>
    </row>
    <row r="232" spans="1:35" x14ac:dyDescent="0.3">
      <c r="A232" s="165"/>
      <c r="B232" s="165"/>
      <c r="C232" s="165"/>
      <c r="D232" s="165"/>
      <c r="E232" s="165"/>
      <c r="F232" s="165"/>
      <c r="G232" s="165"/>
      <c r="H232" s="164"/>
      <c r="I232" s="165"/>
      <c r="J232" s="165"/>
      <c r="K232" s="165"/>
      <c r="L232" s="272"/>
      <c r="M232" s="272"/>
      <c r="N232" s="272"/>
      <c r="O232" s="272"/>
      <c r="P232" s="272"/>
      <c r="Q232" s="272"/>
      <c r="R232" s="272"/>
      <c r="S232" s="272"/>
      <c r="T232" s="272"/>
      <c r="U232" s="272"/>
      <c r="V232" s="272"/>
      <c r="W232" s="272"/>
      <c r="X232" s="272"/>
      <c r="Y232" s="272"/>
      <c r="Z232" s="272"/>
      <c r="AA232" s="272"/>
      <c r="AB232" s="272"/>
      <c r="AC232" s="272"/>
      <c r="AD232" s="272"/>
      <c r="AE232" s="272"/>
      <c r="AF232" s="272"/>
      <c r="AG232" s="272"/>
      <c r="AH232" s="272"/>
      <c r="AI232" s="272"/>
    </row>
    <row r="233" spans="1:35" x14ac:dyDescent="0.3">
      <c r="A233" s="165"/>
      <c r="B233" s="165"/>
      <c r="C233" s="165"/>
      <c r="D233" s="165"/>
      <c r="E233" s="165"/>
      <c r="F233" s="165"/>
      <c r="G233" s="165"/>
      <c r="H233" s="164"/>
      <c r="I233" s="165"/>
      <c r="J233" s="165"/>
      <c r="K233" s="165"/>
      <c r="L233" s="272"/>
      <c r="M233" s="272"/>
      <c r="N233" s="272"/>
      <c r="O233" s="272"/>
      <c r="P233" s="272"/>
      <c r="Q233" s="272"/>
      <c r="R233" s="272"/>
      <c r="S233" s="272"/>
      <c r="T233" s="272"/>
      <c r="U233" s="272"/>
      <c r="V233" s="272"/>
      <c r="W233" s="272"/>
      <c r="X233" s="272"/>
      <c r="Y233" s="272"/>
      <c r="Z233" s="272"/>
      <c r="AA233" s="272"/>
      <c r="AB233" s="272"/>
      <c r="AC233" s="272"/>
      <c r="AD233" s="272"/>
      <c r="AE233" s="272"/>
      <c r="AF233" s="272"/>
      <c r="AG233" s="272"/>
      <c r="AH233" s="272"/>
      <c r="AI233" s="272"/>
    </row>
    <row r="234" spans="1:35" x14ac:dyDescent="0.3">
      <c r="A234" s="165"/>
      <c r="B234" s="165"/>
      <c r="C234" s="165"/>
      <c r="D234" s="165"/>
      <c r="E234" s="165"/>
      <c r="F234" s="165"/>
      <c r="G234" s="165"/>
      <c r="H234" s="164"/>
      <c r="I234" s="165"/>
      <c r="J234" s="165"/>
      <c r="K234" s="165"/>
      <c r="L234" s="272"/>
      <c r="M234" s="272"/>
      <c r="N234" s="272"/>
      <c r="O234" s="272"/>
      <c r="P234" s="272"/>
      <c r="Q234" s="272"/>
      <c r="R234" s="272"/>
      <c r="S234" s="272"/>
      <c r="T234" s="272"/>
      <c r="U234" s="272"/>
      <c r="V234" s="272"/>
      <c r="W234" s="272"/>
      <c r="X234" s="272"/>
      <c r="Y234" s="272"/>
      <c r="Z234" s="272"/>
      <c r="AA234" s="272"/>
      <c r="AB234" s="272"/>
      <c r="AC234" s="272"/>
      <c r="AD234" s="272"/>
      <c r="AE234" s="272"/>
      <c r="AF234" s="272"/>
      <c r="AG234" s="272"/>
      <c r="AH234" s="272"/>
      <c r="AI234" s="272"/>
    </row>
    <row r="235" spans="1:35" x14ac:dyDescent="0.3">
      <c r="A235" s="165"/>
      <c r="B235" s="165"/>
      <c r="C235" s="165"/>
      <c r="D235" s="165"/>
      <c r="E235" s="165"/>
      <c r="F235" s="165"/>
      <c r="G235" s="165"/>
      <c r="H235" s="164"/>
      <c r="I235" s="165"/>
      <c r="J235" s="165"/>
      <c r="K235" s="165"/>
      <c r="L235" s="272"/>
      <c r="M235" s="272"/>
      <c r="N235" s="272"/>
      <c r="O235" s="272"/>
      <c r="P235" s="272"/>
      <c r="Q235" s="272"/>
      <c r="R235" s="272"/>
      <c r="S235" s="272"/>
      <c r="T235" s="272"/>
      <c r="U235" s="272"/>
      <c r="V235" s="272"/>
      <c r="W235" s="272"/>
      <c r="X235" s="272"/>
      <c r="Y235" s="272"/>
      <c r="Z235" s="272"/>
      <c r="AA235" s="272"/>
      <c r="AB235" s="272"/>
      <c r="AC235" s="272"/>
      <c r="AD235" s="272"/>
      <c r="AE235" s="272"/>
      <c r="AF235" s="272"/>
      <c r="AG235" s="272"/>
      <c r="AH235" s="272"/>
      <c r="AI235" s="272"/>
    </row>
    <row r="236" spans="1:35" x14ac:dyDescent="0.3">
      <c r="A236" s="165"/>
      <c r="B236" s="165"/>
      <c r="C236" s="165"/>
      <c r="D236" s="165"/>
      <c r="E236" s="165"/>
      <c r="F236" s="165"/>
      <c r="G236" s="165"/>
      <c r="H236" s="164"/>
      <c r="I236" s="165"/>
      <c r="J236" s="165"/>
      <c r="K236" s="165"/>
      <c r="L236" s="272"/>
      <c r="M236" s="272"/>
      <c r="N236" s="272"/>
      <c r="O236" s="272"/>
      <c r="P236" s="272"/>
      <c r="Q236" s="272"/>
      <c r="R236" s="272"/>
      <c r="S236" s="272"/>
      <c r="T236" s="272"/>
      <c r="U236" s="272"/>
      <c r="V236" s="272"/>
      <c r="W236" s="272"/>
      <c r="X236" s="272"/>
      <c r="Y236" s="272"/>
      <c r="Z236" s="272"/>
      <c r="AA236" s="272"/>
      <c r="AB236" s="272"/>
      <c r="AC236" s="272"/>
      <c r="AD236" s="272"/>
      <c r="AE236" s="272"/>
      <c r="AF236" s="272"/>
      <c r="AG236" s="272"/>
      <c r="AH236" s="272"/>
      <c r="AI236" s="272"/>
    </row>
    <row r="237" spans="1:35" x14ac:dyDescent="0.3">
      <c r="A237" s="165"/>
      <c r="B237" s="165"/>
      <c r="C237" s="165"/>
      <c r="D237" s="165"/>
      <c r="E237" s="165"/>
      <c r="F237" s="165"/>
      <c r="G237" s="165"/>
      <c r="H237" s="164"/>
      <c r="I237" s="165"/>
      <c r="J237" s="165"/>
      <c r="K237" s="165"/>
      <c r="L237" s="272"/>
      <c r="M237" s="272"/>
      <c r="N237" s="272"/>
      <c r="O237" s="272"/>
      <c r="P237" s="272"/>
      <c r="Q237" s="272"/>
      <c r="R237" s="272"/>
      <c r="S237" s="272"/>
      <c r="T237" s="272"/>
      <c r="U237" s="272"/>
      <c r="V237" s="272"/>
      <c r="W237" s="272"/>
      <c r="X237" s="272"/>
      <c r="Y237" s="272"/>
      <c r="Z237" s="272"/>
      <c r="AA237" s="272"/>
      <c r="AB237" s="272"/>
      <c r="AC237" s="272"/>
      <c r="AD237" s="272"/>
      <c r="AE237" s="272"/>
      <c r="AF237" s="272"/>
      <c r="AG237" s="272"/>
      <c r="AH237" s="272"/>
      <c r="AI237" s="272"/>
    </row>
    <row r="238" spans="1:35" x14ac:dyDescent="0.3">
      <c r="A238" s="165"/>
      <c r="B238" s="165"/>
      <c r="C238" s="165"/>
      <c r="D238" s="165"/>
      <c r="E238" s="165"/>
      <c r="F238" s="165"/>
      <c r="G238" s="165"/>
      <c r="H238" s="164"/>
      <c r="I238" s="165"/>
      <c r="J238" s="165"/>
      <c r="K238" s="165"/>
      <c r="L238" s="272"/>
      <c r="M238" s="272"/>
      <c r="N238" s="272"/>
      <c r="O238" s="272"/>
      <c r="P238" s="272"/>
      <c r="Q238" s="272"/>
      <c r="R238" s="272"/>
      <c r="S238" s="272"/>
      <c r="T238" s="272"/>
      <c r="U238" s="272"/>
      <c r="V238" s="272"/>
      <c r="W238" s="272"/>
      <c r="X238" s="272"/>
      <c r="Y238" s="272"/>
      <c r="Z238" s="272"/>
      <c r="AA238" s="272"/>
      <c r="AB238" s="272"/>
      <c r="AC238" s="272"/>
      <c r="AD238" s="272"/>
      <c r="AE238" s="272"/>
      <c r="AF238" s="272"/>
      <c r="AG238" s="272"/>
      <c r="AH238" s="272"/>
      <c r="AI238" s="272"/>
    </row>
    <row r="239" spans="1:35" x14ac:dyDescent="0.3">
      <c r="A239" s="165"/>
      <c r="B239" s="165"/>
      <c r="C239" s="165"/>
      <c r="D239" s="165"/>
      <c r="E239" s="165"/>
      <c r="F239" s="165"/>
      <c r="G239" s="165"/>
      <c r="H239" s="164"/>
      <c r="I239" s="165"/>
      <c r="J239" s="165"/>
      <c r="K239" s="165"/>
      <c r="L239" s="272"/>
      <c r="M239" s="272"/>
      <c r="N239" s="272"/>
      <c r="O239" s="272"/>
      <c r="P239" s="272"/>
      <c r="Q239" s="272"/>
      <c r="R239" s="272"/>
      <c r="S239" s="272"/>
      <c r="T239" s="272"/>
      <c r="U239" s="272"/>
      <c r="V239" s="272"/>
      <c r="W239" s="272"/>
      <c r="X239" s="272"/>
      <c r="Y239" s="272"/>
      <c r="Z239" s="272"/>
      <c r="AA239" s="272"/>
      <c r="AB239" s="272"/>
      <c r="AC239" s="272"/>
      <c r="AD239" s="272"/>
      <c r="AE239" s="272"/>
      <c r="AF239" s="272"/>
      <c r="AG239" s="272"/>
      <c r="AH239" s="272"/>
      <c r="AI239" s="272"/>
    </row>
    <row r="240" spans="1:35" x14ac:dyDescent="0.3">
      <c r="A240" s="165"/>
      <c r="B240" s="165"/>
      <c r="C240" s="165"/>
      <c r="D240" s="165"/>
      <c r="E240" s="165"/>
      <c r="F240" s="165"/>
      <c r="G240" s="165"/>
      <c r="H240" s="164"/>
      <c r="I240" s="165"/>
      <c r="J240" s="165"/>
      <c r="K240" s="165"/>
      <c r="L240" s="272"/>
      <c r="M240" s="272"/>
      <c r="N240" s="272"/>
      <c r="O240" s="272"/>
      <c r="P240" s="272"/>
      <c r="Q240" s="272"/>
      <c r="R240" s="272"/>
      <c r="S240" s="272"/>
      <c r="T240" s="272"/>
      <c r="U240" s="272"/>
      <c r="V240" s="272"/>
      <c r="W240" s="272"/>
      <c r="X240" s="272"/>
      <c r="Y240" s="272"/>
      <c r="Z240" s="272"/>
      <c r="AA240" s="272"/>
      <c r="AB240" s="272"/>
      <c r="AC240" s="272"/>
      <c r="AD240" s="272"/>
      <c r="AE240" s="272"/>
      <c r="AF240" s="272"/>
      <c r="AG240" s="272"/>
      <c r="AH240" s="272"/>
      <c r="AI240" s="272"/>
    </row>
    <row r="241" spans="1:35" x14ac:dyDescent="0.3">
      <c r="A241" s="165"/>
      <c r="B241" s="165"/>
      <c r="C241" s="165"/>
      <c r="D241" s="165"/>
      <c r="E241" s="165"/>
      <c r="F241" s="165"/>
      <c r="G241" s="165"/>
      <c r="H241" s="164"/>
      <c r="I241" s="165"/>
      <c r="J241" s="165"/>
      <c r="K241" s="165"/>
      <c r="L241" s="272"/>
      <c r="M241" s="272"/>
      <c r="N241" s="272"/>
      <c r="O241" s="272"/>
      <c r="P241" s="272"/>
      <c r="Q241" s="272"/>
      <c r="R241" s="272"/>
      <c r="S241" s="272"/>
      <c r="T241" s="272"/>
      <c r="U241" s="272"/>
      <c r="V241" s="272"/>
      <c r="W241" s="272"/>
      <c r="X241" s="272"/>
      <c r="Y241" s="272"/>
      <c r="Z241" s="272"/>
      <c r="AA241" s="272"/>
      <c r="AB241" s="272"/>
      <c r="AC241" s="272"/>
      <c r="AD241" s="272"/>
      <c r="AE241" s="272"/>
      <c r="AF241" s="272"/>
      <c r="AG241" s="272"/>
      <c r="AH241" s="272"/>
      <c r="AI241" s="272"/>
    </row>
    <row r="242" spans="1:35" x14ac:dyDescent="0.3">
      <c r="A242" s="165"/>
      <c r="B242" s="165"/>
      <c r="C242" s="165"/>
      <c r="D242" s="165"/>
      <c r="E242" s="165"/>
      <c r="F242" s="165"/>
      <c r="G242" s="165"/>
      <c r="H242" s="164"/>
      <c r="I242" s="165"/>
      <c r="J242" s="165"/>
      <c r="K242" s="165"/>
      <c r="L242" s="272"/>
      <c r="M242" s="272"/>
      <c r="N242" s="272"/>
      <c r="O242" s="272"/>
      <c r="P242" s="272"/>
      <c r="Q242" s="272"/>
      <c r="R242" s="272"/>
      <c r="S242" s="272"/>
      <c r="T242" s="272"/>
      <c r="U242" s="272"/>
      <c r="V242" s="272"/>
      <c r="W242" s="272"/>
      <c r="X242" s="272"/>
      <c r="Y242" s="272"/>
      <c r="Z242" s="272"/>
      <c r="AA242" s="272"/>
      <c r="AB242" s="272"/>
      <c r="AC242" s="272"/>
      <c r="AD242" s="272"/>
      <c r="AE242" s="272"/>
      <c r="AF242" s="272"/>
      <c r="AG242" s="272"/>
      <c r="AH242" s="272"/>
      <c r="AI242" s="272"/>
    </row>
    <row r="243" spans="1:35" x14ac:dyDescent="0.3">
      <c r="A243" s="165"/>
      <c r="B243" s="165"/>
      <c r="C243" s="165"/>
      <c r="D243" s="165"/>
      <c r="E243" s="165"/>
      <c r="F243" s="165"/>
      <c r="G243" s="165"/>
      <c r="H243" s="164"/>
      <c r="I243" s="165"/>
      <c r="J243" s="165"/>
      <c r="K243" s="165"/>
      <c r="L243" s="272"/>
      <c r="M243" s="272"/>
      <c r="N243" s="272"/>
      <c r="O243" s="272"/>
      <c r="P243" s="272"/>
      <c r="Q243" s="272"/>
      <c r="R243" s="272"/>
      <c r="S243" s="272"/>
      <c r="T243" s="272"/>
      <c r="U243" s="272"/>
      <c r="V243" s="272"/>
      <c r="W243" s="272"/>
      <c r="X243" s="272"/>
      <c r="Y243" s="272"/>
      <c r="Z243" s="272"/>
      <c r="AA243" s="272"/>
      <c r="AB243" s="272"/>
      <c r="AC243" s="272"/>
      <c r="AD243" s="272"/>
      <c r="AE243" s="272"/>
      <c r="AF243" s="272"/>
      <c r="AG243" s="272"/>
      <c r="AH243" s="272"/>
      <c r="AI243" s="272"/>
    </row>
    <row r="244" spans="1:35" x14ac:dyDescent="0.3">
      <c r="A244" s="165"/>
      <c r="B244" s="165"/>
      <c r="C244" s="165"/>
      <c r="D244" s="165"/>
      <c r="E244" s="165"/>
      <c r="F244" s="165"/>
      <c r="G244" s="165"/>
      <c r="H244" s="164"/>
      <c r="I244" s="165"/>
      <c r="J244" s="165"/>
      <c r="K244" s="165"/>
      <c r="L244" s="272"/>
      <c r="M244" s="272"/>
      <c r="N244" s="272"/>
      <c r="O244" s="272"/>
      <c r="P244" s="272"/>
      <c r="Q244" s="272"/>
      <c r="R244" s="272"/>
      <c r="S244" s="272"/>
      <c r="T244" s="272"/>
      <c r="U244" s="272"/>
      <c r="V244" s="272"/>
      <c r="W244" s="272"/>
      <c r="X244" s="272"/>
      <c r="Y244" s="272"/>
      <c r="Z244" s="272"/>
      <c r="AA244" s="272"/>
      <c r="AB244" s="272"/>
      <c r="AC244" s="272"/>
      <c r="AD244" s="272"/>
      <c r="AE244" s="272"/>
      <c r="AF244" s="272"/>
      <c r="AG244" s="272"/>
      <c r="AH244" s="272"/>
      <c r="AI244" s="272"/>
    </row>
    <row r="245" spans="1:35" x14ac:dyDescent="0.3">
      <c r="A245" s="165"/>
      <c r="B245" s="165"/>
      <c r="C245" s="165"/>
      <c r="D245" s="165"/>
      <c r="E245" s="165"/>
      <c r="F245" s="165"/>
      <c r="G245" s="165"/>
      <c r="H245" s="164"/>
      <c r="I245" s="165"/>
      <c r="J245" s="165"/>
      <c r="K245" s="165"/>
      <c r="L245" s="272"/>
      <c r="M245" s="272"/>
      <c r="N245" s="272"/>
      <c r="O245" s="272"/>
      <c r="P245" s="272"/>
      <c r="Q245" s="272"/>
      <c r="R245" s="272"/>
      <c r="S245" s="272"/>
      <c r="T245" s="272"/>
      <c r="U245" s="272"/>
      <c r="V245" s="272"/>
      <c r="W245" s="272"/>
      <c r="X245" s="272"/>
      <c r="Y245" s="272"/>
      <c r="Z245" s="272"/>
      <c r="AA245" s="272"/>
      <c r="AB245" s="272"/>
      <c r="AC245" s="272"/>
      <c r="AD245" s="272"/>
      <c r="AE245" s="272"/>
      <c r="AF245" s="272"/>
      <c r="AG245" s="272"/>
      <c r="AH245" s="272"/>
      <c r="AI245" s="272"/>
    </row>
    <row r="246" spans="1:35" x14ac:dyDescent="0.3">
      <c r="A246" s="165"/>
      <c r="B246" s="165"/>
      <c r="C246" s="165"/>
      <c r="D246" s="165"/>
      <c r="E246" s="165"/>
      <c r="F246" s="165"/>
      <c r="G246" s="165"/>
      <c r="H246" s="164"/>
      <c r="I246" s="165"/>
      <c r="J246" s="165"/>
      <c r="K246" s="165"/>
      <c r="L246" s="272"/>
      <c r="M246" s="272"/>
      <c r="N246" s="272"/>
      <c r="O246" s="272"/>
      <c r="P246" s="272"/>
      <c r="Q246" s="272"/>
      <c r="R246" s="272"/>
      <c r="S246" s="272"/>
      <c r="T246" s="272"/>
      <c r="U246" s="272"/>
      <c r="V246" s="272"/>
      <c r="W246" s="272"/>
      <c r="X246" s="272"/>
      <c r="Y246" s="272"/>
      <c r="Z246" s="272"/>
      <c r="AA246" s="272"/>
      <c r="AB246" s="272"/>
      <c r="AC246" s="272"/>
      <c r="AD246" s="272"/>
      <c r="AE246" s="272"/>
      <c r="AF246" s="272"/>
      <c r="AG246" s="272"/>
      <c r="AH246" s="272"/>
      <c r="AI246" s="272"/>
    </row>
    <row r="247" spans="1:35" x14ac:dyDescent="0.3">
      <c r="A247" s="165"/>
      <c r="B247" s="165"/>
      <c r="C247" s="165"/>
      <c r="D247" s="165"/>
      <c r="E247" s="165"/>
      <c r="F247" s="165"/>
      <c r="G247" s="165"/>
      <c r="H247" s="164"/>
      <c r="I247" s="165"/>
      <c r="J247" s="165"/>
      <c r="K247" s="165"/>
      <c r="L247" s="272"/>
      <c r="M247" s="272"/>
      <c r="N247" s="272"/>
      <c r="O247" s="272"/>
      <c r="P247" s="272"/>
      <c r="Q247" s="272"/>
      <c r="R247" s="272"/>
      <c r="S247" s="272"/>
      <c r="T247" s="272"/>
      <c r="U247" s="272"/>
      <c r="V247" s="272"/>
      <c r="W247" s="272"/>
      <c r="X247" s="272"/>
      <c r="Y247" s="272"/>
      <c r="Z247" s="272"/>
      <c r="AA247" s="272"/>
      <c r="AB247" s="272"/>
      <c r="AC247" s="272"/>
      <c r="AD247" s="272"/>
      <c r="AE247" s="272"/>
      <c r="AF247" s="272"/>
      <c r="AG247" s="272"/>
      <c r="AH247" s="272"/>
      <c r="AI247" s="272"/>
    </row>
    <row r="248" spans="1:35" x14ac:dyDescent="0.3">
      <c r="A248" s="165"/>
      <c r="B248" s="165"/>
      <c r="C248" s="165"/>
      <c r="D248" s="165"/>
      <c r="E248" s="165"/>
      <c r="F248" s="165"/>
      <c r="G248" s="165"/>
      <c r="H248" s="164"/>
      <c r="I248" s="165"/>
      <c r="J248" s="165"/>
      <c r="K248" s="165"/>
      <c r="L248" s="272"/>
      <c r="M248" s="272"/>
      <c r="N248" s="272"/>
      <c r="O248" s="272"/>
      <c r="P248" s="272"/>
      <c r="Q248" s="272"/>
      <c r="R248" s="272"/>
      <c r="S248" s="272"/>
      <c r="T248" s="272"/>
      <c r="U248" s="272"/>
      <c r="V248" s="272"/>
      <c r="W248" s="272"/>
      <c r="X248" s="272"/>
      <c r="Y248" s="272"/>
      <c r="Z248" s="272"/>
      <c r="AA248" s="272"/>
      <c r="AB248" s="272"/>
      <c r="AC248" s="272"/>
      <c r="AD248" s="272"/>
      <c r="AE248" s="272"/>
      <c r="AF248" s="272"/>
      <c r="AG248" s="272"/>
      <c r="AH248" s="272"/>
      <c r="AI248" s="272"/>
    </row>
    <row r="249" spans="1:35" x14ac:dyDescent="0.3">
      <c r="A249" s="165"/>
      <c r="B249" s="165"/>
      <c r="C249" s="165"/>
      <c r="D249" s="165"/>
      <c r="E249" s="165"/>
      <c r="F249" s="165"/>
      <c r="G249" s="165"/>
      <c r="H249" s="164"/>
      <c r="I249" s="165"/>
      <c r="J249" s="165"/>
      <c r="K249" s="165"/>
      <c r="L249" s="272"/>
      <c r="M249" s="272"/>
      <c r="N249" s="272"/>
      <c r="O249" s="272"/>
      <c r="P249" s="272"/>
      <c r="Q249" s="272"/>
      <c r="R249" s="272"/>
      <c r="S249" s="272"/>
      <c r="T249" s="272"/>
      <c r="U249" s="272"/>
      <c r="V249" s="272"/>
      <c r="W249" s="272"/>
      <c r="X249" s="272"/>
      <c r="Y249" s="272"/>
      <c r="Z249" s="272"/>
      <c r="AA249" s="272"/>
      <c r="AB249" s="272"/>
      <c r="AC249" s="272"/>
      <c r="AD249" s="272"/>
      <c r="AE249" s="272"/>
      <c r="AF249" s="272"/>
      <c r="AG249" s="272"/>
      <c r="AH249" s="272"/>
      <c r="AI249" s="272"/>
    </row>
    <row r="250" spans="1:35" x14ac:dyDescent="0.3">
      <c r="A250" s="165"/>
      <c r="B250" s="165"/>
      <c r="C250" s="165"/>
      <c r="D250" s="165"/>
      <c r="E250" s="165"/>
      <c r="F250" s="165"/>
      <c r="G250" s="165"/>
      <c r="H250" s="164"/>
      <c r="I250" s="165"/>
      <c r="J250" s="165"/>
      <c r="K250" s="165"/>
      <c r="L250" s="272"/>
      <c r="M250" s="272"/>
      <c r="N250" s="272"/>
      <c r="O250" s="272"/>
      <c r="P250" s="272"/>
      <c r="Q250" s="272"/>
      <c r="R250" s="272"/>
      <c r="S250" s="272"/>
      <c r="T250" s="272"/>
      <c r="U250" s="272"/>
      <c r="V250" s="272"/>
      <c r="W250" s="272"/>
      <c r="X250" s="272"/>
      <c r="Y250" s="272"/>
      <c r="Z250" s="272"/>
      <c r="AA250" s="272"/>
      <c r="AB250" s="272"/>
      <c r="AC250" s="272"/>
      <c r="AD250" s="272"/>
      <c r="AE250" s="272"/>
      <c r="AF250" s="272"/>
      <c r="AG250" s="272"/>
      <c r="AH250" s="272"/>
      <c r="AI250" s="272"/>
    </row>
    <row r="251" spans="1:35" x14ac:dyDescent="0.3">
      <c r="A251" s="165"/>
      <c r="B251" s="165"/>
      <c r="C251" s="165"/>
      <c r="D251" s="165"/>
      <c r="E251" s="165"/>
      <c r="F251" s="165"/>
      <c r="G251" s="165"/>
      <c r="H251" s="164"/>
      <c r="I251" s="165"/>
      <c r="J251" s="165"/>
      <c r="K251" s="165"/>
      <c r="L251" s="272"/>
      <c r="M251" s="272"/>
      <c r="N251" s="272"/>
      <c r="O251" s="272"/>
      <c r="P251" s="272"/>
      <c r="Q251" s="272"/>
      <c r="R251" s="272"/>
      <c r="S251" s="272"/>
      <c r="T251" s="272"/>
      <c r="U251" s="272"/>
      <c r="V251" s="272"/>
      <c r="W251" s="272"/>
      <c r="X251" s="272"/>
      <c r="Y251" s="272"/>
      <c r="Z251" s="272"/>
      <c r="AA251" s="272"/>
      <c r="AB251" s="272"/>
      <c r="AC251" s="272"/>
      <c r="AD251" s="272"/>
      <c r="AE251" s="272"/>
      <c r="AF251" s="272"/>
      <c r="AG251" s="272"/>
      <c r="AH251" s="272"/>
      <c r="AI251" s="272"/>
    </row>
    <row r="252" spans="1:35" x14ac:dyDescent="0.3">
      <c r="A252" s="165"/>
      <c r="B252" s="165"/>
      <c r="C252" s="165"/>
      <c r="D252" s="165"/>
      <c r="E252" s="165"/>
      <c r="F252" s="165"/>
      <c r="G252" s="165"/>
      <c r="H252" s="164"/>
      <c r="I252" s="165"/>
      <c r="J252" s="165"/>
      <c r="K252" s="165"/>
      <c r="L252" s="272"/>
      <c r="M252" s="272"/>
      <c r="N252" s="272"/>
      <c r="O252" s="272"/>
      <c r="P252" s="272"/>
      <c r="Q252" s="272"/>
      <c r="R252" s="272"/>
      <c r="S252" s="272"/>
      <c r="T252" s="272"/>
      <c r="U252" s="272"/>
      <c r="V252" s="272"/>
      <c r="W252" s="272"/>
      <c r="X252" s="272"/>
      <c r="Y252" s="272"/>
      <c r="Z252" s="272"/>
      <c r="AA252" s="272"/>
      <c r="AB252" s="272"/>
      <c r="AC252" s="272"/>
      <c r="AD252" s="272"/>
      <c r="AE252" s="272"/>
      <c r="AF252" s="272"/>
      <c r="AG252" s="272"/>
      <c r="AH252" s="272"/>
      <c r="AI252" s="272"/>
    </row>
    <row r="253" spans="1:35" x14ac:dyDescent="0.3">
      <c r="A253" s="165"/>
      <c r="B253" s="165"/>
      <c r="C253" s="165"/>
      <c r="D253" s="165"/>
      <c r="E253" s="165"/>
      <c r="F253" s="165"/>
      <c r="G253" s="165"/>
      <c r="H253" s="164"/>
      <c r="I253" s="165"/>
      <c r="J253" s="165"/>
      <c r="K253" s="165"/>
      <c r="L253" s="272"/>
      <c r="M253" s="272"/>
      <c r="N253" s="272"/>
      <c r="O253" s="272"/>
      <c r="P253" s="272"/>
      <c r="Q253" s="272"/>
      <c r="R253" s="272"/>
      <c r="S253" s="272"/>
      <c r="T253" s="272"/>
      <c r="U253" s="272"/>
      <c r="V253" s="272"/>
      <c r="W253" s="272"/>
      <c r="X253" s="272"/>
      <c r="Y253" s="272"/>
      <c r="Z253" s="272"/>
      <c r="AA253" s="272"/>
      <c r="AB253" s="272"/>
      <c r="AC253" s="272"/>
      <c r="AD253" s="272"/>
      <c r="AE253" s="272"/>
      <c r="AF253" s="272"/>
      <c r="AG253" s="272"/>
      <c r="AH253" s="272"/>
      <c r="AI253" s="272"/>
    </row>
    <row r="254" spans="1:35" x14ac:dyDescent="0.3">
      <c r="A254" s="165"/>
      <c r="B254" s="165"/>
      <c r="C254" s="165"/>
      <c r="D254" s="165"/>
      <c r="E254" s="165"/>
      <c r="F254" s="165"/>
      <c r="G254" s="165"/>
      <c r="H254" s="164"/>
      <c r="I254" s="165"/>
      <c r="J254" s="165"/>
      <c r="K254" s="165"/>
      <c r="L254" s="272"/>
      <c r="M254" s="272"/>
      <c r="N254" s="272"/>
      <c r="O254" s="272"/>
      <c r="P254" s="272"/>
      <c r="Q254" s="272"/>
      <c r="R254" s="272"/>
      <c r="S254" s="272"/>
      <c r="T254" s="272"/>
      <c r="U254" s="272"/>
      <c r="V254" s="272"/>
      <c r="W254" s="272"/>
      <c r="X254" s="272"/>
      <c r="Y254" s="272"/>
      <c r="Z254" s="272"/>
      <c r="AA254" s="272"/>
      <c r="AB254" s="272"/>
      <c r="AC254" s="272"/>
      <c r="AD254" s="272"/>
      <c r="AE254" s="272"/>
      <c r="AF254" s="272"/>
      <c r="AG254" s="272"/>
      <c r="AH254" s="272"/>
      <c r="AI254" s="272"/>
    </row>
    <row r="255" spans="1:35" x14ac:dyDescent="0.3">
      <c r="A255" s="165"/>
      <c r="B255" s="165"/>
      <c r="C255" s="165"/>
      <c r="D255" s="165"/>
      <c r="E255" s="165"/>
      <c r="F255" s="165"/>
      <c r="G255" s="165"/>
      <c r="H255" s="164"/>
      <c r="I255" s="165"/>
      <c r="J255" s="165"/>
      <c r="K255" s="165"/>
      <c r="L255" s="272"/>
      <c r="M255" s="272"/>
      <c r="N255" s="272"/>
      <c r="O255" s="272"/>
      <c r="P255" s="272"/>
      <c r="Q255" s="272"/>
      <c r="R255" s="272"/>
      <c r="S255" s="272"/>
      <c r="T255" s="272"/>
      <c r="U255" s="272"/>
      <c r="V255" s="272"/>
      <c r="W255" s="272"/>
      <c r="X255" s="272"/>
      <c r="Y255" s="272"/>
      <c r="Z255" s="272"/>
      <c r="AA255" s="272"/>
      <c r="AB255" s="272"/>
      <c r="AC255" s="272"/>
      <c r="AD255" s="272"/>
      <c r="AE255" s="272"/>
      <c r="AF255" s="272"/>
      <c r="AG255" s="272"/>
      <c r="AH255" s="272"/>
      <c r="AI255" s="272"/>
    </row>
    <row r="256" spans="1:35" x14ac:dyDescent="0.3">
      <c r="A256" s="165"/>
      <c r="B256" s="165"/>
      <c r="C256" s="165"/>
      <c r="D256" s="165"/>
      <c r="E256" s="165"/>
      <c r="F256" s="165"/>
      <c r="G256" s="165"/>
      <c r="H256" s="164"/>
      <c r="I256" s="165"/>
      <c r="J256" s="165"/>
      <c r="K256" s="165"/>
      <c r="L256" s="272"/>
      <c r="M256" s="272"/>
      <c r="N256" s="272"/>
      <c r="O256" s="272"/>
      <c r="P256" s="272"/>
      <c r="Q256" s="272"/>
      <c r="R256" s="272"/>
      <c r="S256" s="272"/>
      <c r="T256" s="272"/>
      <c r="U256" s="272"/>
      <c r="V256" s="272"/>
      <c r="W256" s="272"/>
      <c r="X256" s="272"/>
      <c r="Y256" s="272"/>
      <c r="Z256" s="272"/>
      <c r="AA256" s="272"/>
      <c r="AB256" s="272"/>
      <c r="AC256" s="272"/>
      <c r="AD256" s="272"/>
      <c r="AE256" s="272"/>
      <c r="AF256" s="272"/>
      <c r="AG256" s="272"/>
      <c r="AH256" s="272"/>
      <c r="AI256" s="272"/>
    </row>
    <row r="257" spans="1:35" x14ac:dyDescent="0.3">
      <c r="A257" s="165"/>
      <c r="B257" s="165"/>
      <c r="C257" s="165"/>
      <c r="D257" s="165"/>
      <c r="E257" s="165"/>
      <c r="F257" s="165"/>
      <c r="G257" s="165"/>
      <c r="H257" s="164"/>
      <c r="I257" s="165"/>
      <c r="J257" s="165"/>
      <c r="K257" s="165"/>
      <c r="L257" s="272"/>
      <c r="M257" s="272"/>
      <c r="N257" s="272"/>
      <c r="O257" s="272"/>
      <c r="P257" s="272"/>
      <c r="Q257" s="272"/>
      <c r="R257" s="272"/>
      <c r="S257" s="272"/>
      <c r="T257" s="272"/>
      <c r="U257" s="272"/>
      <c r="V257" s="272"/>
      <c r="W257" s="272"/>
      <c r="X257" s="272"/>
      <c r="Y257" s="272"/>
      <c r="Z257" s="272"/>
      <c r="AA257" s="272"/>
      <c r="AB257" s="272"/>
      <c r="AC257" s="272"/>
      <c r="AD257" s="272"/>
      <c r="AE257" s="272"/>
      <c r="AF257" s="272"/>
      <c r="AG257" s="272"/>
      <c r="AH257" s="272"/>
      <c r="AI257" s="272"/>
    </row>
    <row r="258" spans="1:35" x14ac:dyDescent="0.3">
      <c r="A258" s="165"/>
      <c r="B258" s="165"/>
      <c r="C258" s="165"/>
      <c r="D258" s="165"/>
      <c r="E258" s="165"/>
      <c r="F258" s="165"/>
      <c r="G258" s="165"/>
      <c r="H258" s="164"/>
      <c r="I258" s="165"/>
      <c r="J258" s="165"/>
      <c r="K258" s="165"/>
      <c r="L258" s="272"/>
      <c r="M258" s="272"/>
      <c r="N258" s="272"/>
      <c r="O258" s="272"/>
      <c r="P258" s="272"/>
      <c r="Q258" s="272"/>
      <c r="R258" s="272"/>
      <c r="S258" s="272"/>
      <c r="T258" s="272"/>
      <c r="U258" s="272"/>
      <c r="V258" s="272"/>
      <c r="W258" s="272"/>
      <c r="X258" s="272"/>
      <c r="Y258" s="272"/>
      <c r="Z258" s="272"/>
      <c r="AA258" s="272"/>
      <c r="AB258" s="272"/>
      <c r="AC258" s="272"/>
      <c r="AD258" s="272"/>
      <c r="AE258" s="272"/>
      <c r="AF258" s="272"/>
      <c r="AG258" s="272"/>
      <c r="AH258" s="272"/>
      <c r="AI258" s="272"/>
    </row>
    <row r="259" spans="1:35" x14ac:dyDescent="0.3">
      <c r="A259" s="165"/>
      <c r="B259" s="165"/>
      <c r="C259" s="165"/>
      <c r="D259" s="165"/>
      <c r="E259" s="165"/>
      <c r="F259" s="165"/>
      <c r="G259" s="165"/>
      <c r="H259" s="164"/>
      <c r="I259" s="165"/>
      <c r="J259" s="165"/>
      <c r="K259" s="165"/>
      <c r="L259" s="272"/>
      <c r="M259" s="272"/>
      <c r="N259" s="272"/>
      <c r="O259" s="272"/>
      <c r="P259" s="272"/>
      <c r="Q259" s="272"/>
      <c r="R259" s="272"/>
      <c r="S259" s="272"/>
      <c r="T259" s="272"/>
      <c r="U259" s="272"/>
      <c r="V259" s="272"/>
      <c r="W259" s="272"/>
      <c r="X259" s="272"/>
      <c r="Y259" s="272"/>
      <c r="Z259" s="272"/>
      <c r="AA259" s="272"/>
      <c r="AB259" s="272"/>
      <c r="AC259" s="272"/>
      <c r="AD259" s="272"/>
      <c r="AE259" s="272"/>
      <c r="AF259" s="272"/>
      <c r="AG259" s="272"/>
      <c r="AH259" s="272"/>
      <c r="AI259" s="272"/>
    </row>
    <row r="260" spans="1:35" x14ac:dyDescent="0.3">
      <c r="A260" s="165"/>
      <c r="B260" s="165"/>
      <c r="C260" s="165"/>
      <c r="D260" s="165"/>
      <c r="E260" s="165"/>
      <c r="F260" s="165"/>
      <c r="G260" s="165"/>
      <c r="H260" s="164"/>
      <c r="I260" s="165"/>
      <c r="J260" s="165"/>
      <c r="K260" s="165"/>
      <c r="L260" s="272"/>
      <c r="M260" s="272"/>
      <c r="N260" s="272"/>
      <c r="O260" s="272"/>
      <c r="P260" s="272"/>
      <c r="Q260" s="272"/>
      <c r="R260" s="272"/>
      <c r="S260" s="272"/>
      <c r="T260" s="272"/>
      <c r="U260" s="272"/>
      <c r="V260" s="272"/>
      <c r="W260" s="272"/>
      <c r="X260" s="272"/>
      <c r="Y260" s="272"/>
      <c r="Z260" s="272"/>
      <c r="AA260" s="272"/>
      <c r="AB260" s="272"/>
      <c r="AC260" s="272"/>
      <c r="AD260" s="272"/>
      <c r="AE260" s="272"/>
      <c r="AF260" s="272"/>
      <c r="AG260" s="272"/>
      <c r="AH260" s="272"/>
      <c r="AI260" s="272"/>
    </row>
    <row r="261" spans="1:35" x14ac:dyDescent="0.3">
      <c r="A261" s="165"/>
      <c r="B261" s="165"/>
      <c r="C261" s="165"/>
      <c r="D261" s="165"/>
      <c r="E261" s="165"/>
      <c r="F261" s="165"/>
      <c r="G261" s="165"/>
      <c r="H261" s="164"/>
      <c r="I261" s="165"/>
      <c r="J261" s="165"/>
      <c r="K261" s="165"/>
      <c r="L261" s="272"/>
      <c r="M261" s="272"/>
      <c r="N261" s="272"/>
      <c r="O261" s="272"/>
      <c r="P261" s="272"/>
      <c r="Q261" s="272"/>
      <c r="R261" s="272"/>
      <c r="S261" s="272"/>
      <c r="T261" s="272"/>
      <c r="U261" s="272"/>
      <c r="V261" s="272"/>
      <c r="W261" s="272"/>
      <c r="X261" s="272"/>
      <c r="Y261" s="272"/>
      <c r="Z261" s="272"/>
      <c r="AA261" s="272"/>
      <c r="AB261" s="272"/>
      <c r="AC261" s="272"/>
      <c r="AD261" s="272"/>
      <c r="AE261" s="272"/>
      <c r="AF261" s="272"/>
      <c r="AG261" s="272"/>
      <c r="AH261" s="272"/>
      <c r="AI261" s="272"/>
    </row>
    <row r="262" spans="1:35" x14ac:dyDescent="0.3">
      <c r="A262" s="165"/>
      <c r="B262" s="165"/>
      <c r="C262" s="165"/>
      <c r="D262" s="165"/>
      <c r="E262" s="165"/>
      <c r="F262" s="165"/>
      <c r="G262" s="165"/>
      <c r="H262" s="164"/>
      <c r="I262" s="165"/>
      <c r="J262" s="165"/>
      <c r="K262" s="165"/>
      <c r="L262" s="272"/>
      <c r="M262" s="272"/>
      <c r="N262" s="272"/>
      <c r="O262" s="272"/>
      <c r="P262" s="272"/>
      <c r="Q262" s="272"/>
      <c r="R262" s="272"/>
      <c r="S262" s="272"/>
      <c r="T262" s="272"/>
      <c r="U262" s="272"/>
      <c r="V262" s="272"/>
      <c r="W262" s="272"/>
      <c r="X262" s="272"/>
      <c r="Y262" s="272"/>
      <c r="Z262" s="272"/>
      <c r="AA262" s="272"/>
      <c r="AB262" s="272"/>
      <c r="AC262" s="272"/>
      <c r="AD262" s="272"/>
      <c r="AE262" s="272"/>
      <c r="AF262" s="272"/>
      <c r="AG262" s="272"/>
      <c r="AH262" s="272"/>
      <c r="AI262" s="272"/>
    </row>
    <row r="263" spans="1:35" x14ac:dyDescent="0.3">
      <c r="A263" s="165"/>
      <c r="B263" s="165"/>
      <c r="C263" s="165"/>
      <c r="D263" s="165"/>
      <c r="E263" s="165"/>
      <c r="F263" s="165"/>
      <c r="G263" s="165"/>
      <c r="H263" s="164"/>
      <c r="I263" s="165"/>
      <c r="J263" s="165"/>
      <c r="K263" s="165"/>
      <c r="L263" s="272"/>
      <c r="M263" s="272"/>
      <c r="N263" s="272"/>
      <c r="O263" s="272"/>
      <c r="P263" s="272"/>
      <c r="Q263" s="272"/>
      <c r="R263" s="272"/>
      <c r="S263" s="272"/>
      <c r="T263" s="272"/>
      <c r="U263" s="272"/>
      <c r="V263" s="272"/>
      <c r="W263" s="272"/>
      <c r="X263" s="272"/>
      <c r="Y263" s="272"/>
      <c r="Z263" s="272"/>
      <c r="AA263" s="272"/>
      <c r="AB263" s="272"/>
      <c r="AC263" s="272"/>
      <c r="AD263" s="272"/>
      <c r="AE263" s="272"/>
      <c r="AF263" s="272"/>
      <c r="AG263" s="272"/>
      <c r="AH263" s="272"/>
      <c r="AI263" s="272"/>
    </row>
    <row r="264" spans="1:35" x14ac:dyDescent="0.3">
      <c r="A264" s="165"/>
      <c r="B264" s="165"/>
      <c r="C264" s="165"/>
      <c r="D264" s="165"/>
      <c r="E264" s="165"/>
      <c r="F264" s="165"/>
      <c r="G264" s="165"/>
      <c r="H264" s="164"/>
      <c r="I264" s="165"/>
      <c r="J264" s="165"/>
      <c r="K264" s="165"/>
      <c r="L264" s="272"/>
      <c r="M264" s="272"/>
      <c r="N264" s="272"/>
      <c r="O264" s="272"/>
      <c r="P264" s="272"/>
      <c r="Q264" s="272"/>
      <c r="R264" s="272"/>
      <c r="S264" s="272"/>
      <c r="T264" s="272"/>
      <c r="U264" s="272"/>
      <c r="V264" s="272"/>
      <c r="W264" s="272"/>
      <c r="X264" s="272"/>
      <c r="Y264" s="272"/>
      <c r="Z264" s="272"/>
      <c r="AA264" s="272"/>
      <c r="AB264" s="272"/>
      <c r="AC264" s="272"/>
      <c r="AD264" s="272"/>
      <c r="AE264" s="272"/>
      <c r="AF264" s="272"/>
      <c r="AG264" s="272"/>
      <c r="AH264" s="272"/>
      <c r="AI264" s="272"/>
    </row>
    <row r="265" spans="1:35" x14ac:dyDescent="0.3">
      <c r="A265" s="165"/>
      <c r="B265" s="165"/>
      <c r="C265" s="165"/>
      <c r="D265" s="165"/>
      <c r="E265" s="165"/>
      <c r="F265" s="165"/>
      <c r="G265" s="165"/>
      <c r="H265" s="164"/>
      <c r="I265" s="165"/>
      <c r="J265" s="165"/>
      <c r="K265" s="165"/>
      <c r="L265" s="272"/>
      <c r="M265" s="272"/>
      <c r="N265" s="272"/>
      <c r="O265" s="272"/>
      <c r="P265" s="272"/>
      <c r="Q265" s="272"/>
      <c r="R265" s="272"/>
      <c r="S265" s="272"/>
      <c r="T265" s="272"/>
      <c r="U265" s="272"/>
      <c r="V265" s="272"/>
      <c r="W265" s="272"/>
      <c r="X265" s="272"/>
      <c r="Y265" s="272"/>
      <c r="Z265" s="272"/>
      <c r="AA265" s="272"/>
      <c r="AB265" s="272"/>
      <c r="AC265" s="272"/>
      <c r="AD265" s="272"/>
      <c r="AE265" s="272"/>
      <c r="AF265" s="272"/>
      <c r="AG265" s="272"/>
      <c r="AH265" s="272"/>
      <c r="AI265" s="272"/>
    </row>
    <row r="266" spans="1:35" x14ac:dyDescent="0.3">
      <c r="A266" s="165"/>
      <c r="B266" s="165"/>
      <c r="C266" s="165"/>
      <c r="D266" s="165"/>
      <c r="E266" s="165"/>
      <c r="F266" s="165"/>
      <c r="G266" s="165"/>
      <c r="H266" s="164"/>
      <c r="I266" s="165"/>
      <c r="J266" s="165"/>
      <c r="K266" s="165"/>
      <c r="L266" s="272"/>
      <c r="M266" s="272"/>
      <c r="N266" s="272"/>
      <c r="O266" s="272"/>
      <c r="P266" s="272"/>
      <c r="Q266" s="272"/>
      <c r="R266" s="272"/>
      <c r="S266" s="272"/>
      <c r="T266" s="272"/>
      <c r="U266" s="272"/>
      <c r="V266" s="272"/>
      <c r="W266" s="272"/>
      <c r="X266" s="272"/>
      <c r="Y266" s="272"/>
      <c r="Z266" s="272"/>
      <c r="AA266" s="272"/>
      <c r="AB266" s="272"/>
      <c r="AC266" s="272"/>
      <c r="AD266" s="272"/>
      <c r="AE266" s="272"/>
      <c r="AF266" s="272"/>
      <c r="AG266" s="272"/>
      <c r="AH266" s="272"/>
      <c r="AI266" s="272"/>
    </row>
    <row r="267" spans="1:35" x14ac:dyDescent="0.3">
      <c r="A267" s="165"/>
      <c r="B267" s="165"/>
      <c r="C267" s="165"/>
      <c r="D267" s="165"/>
      <c r="E267" s="165"/>
      <c r="F267" s="165"/>
      <c r="G267" s="165"/>
      <c r="H267" s="164"/>
      <c r="I267" s="165"/>
      <c r="J267" s="165"/>
      <c r="K267" s="165"/>
      <c r="L267" s="272"/>
      <c r="M267" s="272"/>
      <c r="N267" s="272"/>
      <c r="O267" s="272"/>
      <c r="P267" s="272"/>
      <c r="Q267" s="272"/>
      <c r="R267" s="272"/>
      <c r="S267" s="272"/>
      <c r="T267" s="272"/>
      <c r="U267" s="272"/>
      <c r="V267" s="272"/>
      <c r="W267" s="272"/>
      <c r="X267" s="272"/>
      <c r="Y267" s="272"/>
      <c r="Z267" s="272"/>
      <c r="AA267" s="272"/>
      <c r="AB267" s="272"/>
      <c r="AC267" s="272"/>
      <c r="AD267" s="272"/>
      <c r="AE267" s="272"/>
      <c r="AF267" s="272"/>
      <c r="AG267" s="272"/>
      <c r="AH267" s="272"/>
      <c r="AI267" s="272"/>
    </row>
    <row r="268" spans="1:35" x14ac:dyDescent="0.3">
      <c r="A268" s="165"/>
      <c r="B268" s="165"/>
      <c r="C268" s="165"/>
      <c r="D268" s="165"/>
      <c r="E268" s="165"/>
      <c r="F268" s="165"/>
      <c r="G268" s="165"/>
      <c r="H268" s="164"/>
      <c r="I268" s="165"/>
      <c r="J268" s="165"/>
      <c r="K268" s="165"/>
      <c r="L268" s="272"/>
      <c r="M268" s="272"/>
      <c r="N268" s="272"/>
      <c r="O268" s="272"/>
      <c r="P268" s="272"/>
      <c r="Q268" s="272"/>
      <c r="R268" s="272"/>
      <c r="S268" s="272"/>
      <c r="T268" s="272"/>
      <c r="U268" s="272"/>
      <c r="V268" s="272"/>
      <c r="W268" s="272"/>
      <c r="X268" s="272"/>
      <c r="Y268" s="272"/>
      <c r="Z268" s="272"/>
      <c r="AA268" s="272"/>
      <c r="AB268" s="272"/>
      <c r="AC268" s="272"/>
      <c r="AD268" s="272"/>
      <c r="AE268" s="272"/>
      <c r="AF268" s="272"/>
      <c r="AG268" s="272"/>
      <c r="AH268" s="272"/>
      <c r="AI268" s="272"/>
    </row>
    <row r="269" spans="1:35" x14ac:dyDescent="0.3">
      <c r="A269" s="165"/>
      <c r="B269" s="165"/>
      <c r="C269" s="165"/>
      <c r="D269" s="165"/>
      <c r="E269" s="165"/>
      <c r="F269" s="165"/>
      <c r="G269" s="165"/>
      <c r="H269" s="164"/>
      <c r="I269" s="165"/>
      <c r="J269" s="165"/>
      <c r="K269" s="165"/>
      <c r="L269" s="272"/>
      <c r="M269" s="272"/>
      <c r="N269" s="272"/>
      <c r="O269" s="272"/>
      <c r="P269" s="272"/>
      <c r="Q269" s="272"/>
      <c r="R269" s="272"/>
      <c r="S269" s="272"/>
      <c r="T269" s="272"/>
      <c r="U269" s="272"/>
      <c r="V269" s="272"/>
      <c r="W269" s="272"/>
      <c r="X269" s="272"/>
      <c r="Y269" s="272"/>
      <c r="Z269" s="272"/>
      <c r="AA269" s="272"/>
      <c r="AB269" s="272"/>
      <c r="AC269" s="272"/>
      <c r="AD269" s="272"/>
      <c r="AE269" s="272"/>
      <c r="AF269" s="272"/>
      <c r="AG269" s="272"/>
      <c r="AH269" s="272"/>
      <c r="AI269" s="272"/>
    </row>
    <row r="270" spans="1:35" x14ac:dyDescent="0.3">
      <c r="A270" s="165"/>
      <c r="B270" s="165"/>
      <c r="C270" s="165"/>
      <c r="D270" s="165"/>
      <c r="E270" s="165"/>
      <c r="F270" s="165"/>
      <c r="G270" s="165"/>
      <c r="H270" s="164"/>
      <c r="I270" s="165"/>
      <c r="J270" s="165"/>
      <c r="K270" s="165"/>
      <c r="L270" s="272"/>
      <c r="M270" s="272"/>
      <c r="N270" s="272"/>
      <c r="O270" s="272"/>
      <c r="P270" s="272"/>
      <c r="Q270" s="272"/>
      <c r="R270" s="272"/>
      <c r="S270" s="272"/>
      <c r="T270" s="272"/>
      <c r="U270" s="272"/>
      <c r="V270" s="272"/>
      <c r="W270" s="272"/>
      <c r="X270" s="272"/>
      <c r="Y270" s="272"/>
      <c r="Z270" s="272"/>
      <c r="AA270" s="272"/>
      <c r="AB270" s="272"/>
      <c r="AC270" s="272"/>
      <c r="AD270" s="272"/>
      <c r="AE270" s="272"/>
      <c r="AF270" s="272"/>
      <c r="AG270" s="272"/>
      <c r="AH270" s="272"/>
      <c r="AI270" s="272"/>
    </row>
    <row r="271" spans="1:35" x14ac:dyDescent="0.3">
      <c r="A271" s="165"/>
      <c r="B271" s="165"/>
      <c r="C271" s="165"/>
      <c r="D271" s="165"/>
      <c r="E271" s="165"/>
      <c r="F271" s="165"/>
      <c r="G271" s="165"/>
      <c r="H271" s="164"/>
      <c r="I271" s="165"/>
      <c r="J271" s="165"/>
      <c r="K271" s="165"/>
      <c r="L271" s="272"/>
      <c r="M271" s="272"/>
      <c r="N271" s="272"/>
      <c r="O271" s="272"/>
      <c r="P271" s="272"/>
      <c r="Q271" s="272"/>
      <c r="R271" s="272"/>
      <c r="S271" s="272"/>
      <c r="T271" s="272"/>
      <c r="U271" s="272"/>
      <c r="V271" s="272"/>
      <c r="W271" s="272"/>
      <c r="X271" s="272"/>
      <c r="Y271" s="272"/>
      <c r="Z271" s="272"/>
      <c r="AA271" s="272"/>
      <c r="AB271" s="272"/>
      <c r="AC271" s="272"/>
      <c r="AD271" s="272"/>
      <c r="AE271" s="272"/>
      <c r="AF271" s="272"/>
      <c r="AG271" s="272"/>
      <c r="AH271" s="272"/>
      <c r="AI271" s="272"/>
    </row>
    <row r="272" spans="1:35" x14ac:dyDescent="0.3">
      <c r="A272" s="165"/>
      <c r="B272" s="165"/>
      <c r="C272" s="165"/>
      <c r="D272" s="165"/>
      <c r="E272" s="165"/>
      <c r="F272" s="165"/>
      <c r="G272" s="165"/>
      <c r="H272" s="164"/>
      <c r="I272" s="165"/>
      <c r="J272" s="165"/>
      <c r="K272" s="165"/>
      <c r="L272" s="272"/>
      <c r="M272" s="272"/>
      <c r="N272" s="272"/>
      <c r="O272" s="272"/>
      <c r="P272" s="272"/>
      <c r="Q272" s="272"/>
      <c r="R272" s="272"/>
      <c r="S272" s="272"/>
      <c r="T272" s="272"/>
      <c r="U272" s="272"/>
      <c r="V272" s="272"/>
      <c r="W272" s="272"/>
      <c r="X272" s="272"/>
      <c r="Y272" s="272"/>
      <c r="Z272" s="272"/>
      <c r="AA272" s="272"/>
      <c r="AB272" s="272"/>
      <c r="AC272" s="272"/>
      <c r="AD272" s="272"/>
      <c r="AE272" s="272"/>
      <c r="AF272" s="272"/>
      <c r="AG272" s="272"/>
      <c r="AH272" s="272"/>
      <c r="AI272" s="272"/>
    </row>
    <row r="273" spans="1:35" x14ac:dyDescent="0.3">
      <c r="A273" s="165"/>
      <c r="B273" s="165"/>
      <c r="C273" s="165"/>
      <c r="D273" s="165"/>
      <c r="E273" s="165"/>
      <c r="F273" s="165"/>
      <c r="G273" s="165"/>
      <c r="H273" s="164"/>
      <c r="I273" s="165"/>
      <c r="J273" s="165"/>
      <c r="K273" s="165"/>
      <c r="L273" s="272"/>
      <c r="M273" s="272"/>
      <c r="N273" s="272"/>
      <c r="O273" s="272"/>
      <c r="P273" s="272"/>
      <c r="Q273" s="272"/>
      <c r="R273" s="272"/>
      <c r="S273" s="272"/>
      <c r="T273" s="272"/>
      <c r="U273" s="272"/>
      <c r="V273" s="272"/>
      <c r="W273" s="272"/>
      <c r="X273" s="272"/>
      <c r="Y273" s="272"/>
      <c r="Z273" s="272"/>
      <c r="AA273" s="272"/>
      <c r="AB273" s="272"/>
      <c r="AC273" s="272"/>
      <c r="AD273" s="272"/>
      <c r="AE273" s="272"/>
      <c r="AF273" s="272"/>
      <c r="AG273" s="272"/>
      <c r="AH273" s="272"/>
      <c r="AI273" s="272"/>
    </row>
    <row r="274" spans="1:35" x14ac:dyDescent="0.3">
      <c r="A274" s="165"/>
      <c r="B274" s="165"/>
      <c r="C274" s="165"/>
      <c r="D274" s="165"/>
      <c r="E274" s="165"/>
      <c r="F274" s="165"/>
      <c r="G274" s="165"/>
      <c r="H274" s="164"/>
      <c r="I274" s="165"/>
      <c r="J274" s="165"/>
      <c r="K274" s="165"/>
      <c r="L274" s="272"/>
      <c r="M274" s="272"/>
      <c r="N274" s="272"/>
      <c r="O274" s="272"/>
      <c r="P274" s="272"/>
      <c r="Q274" s="272"/>
      <c r="R274" s="272"/>
      <c r="S274" s="272"/>
      <c r="T274" s="272"/>
      <c r="U274" s="272"/>
      <c r="V274" s="272"/>
      <c r="W274" s="272"/>
      <c r="X274" s="272"/>
      <c r="Y274" s="272"/>
      <c r="Z274" s="272"/>
      <c r="AA274" s="272"/>
      <c r="AB274" s="272"/>
      <c r="AC274" s="272"/>
      <c r="AD274" s="272"/>
      <c r="AE274" s="272"/>
      <c r="AF274" s="272"/>
      <c r="AG274" s="272"/>
      <c r="AH274" s="272"/>
      <c r="AI274" s="272"/>
    </row>
    <row r="275" spans="1:35" x14ac:dyDescent="0.3">
      <c r="A275" s="165"/>
      <c r="B275" s="165"/>
      <c r="C275" s="165"/>
      <c r="D275" s="165"/>
      <c r="E275" s="165"/>
      <c r="F275" s="165"/>
      <c r="G275" s="165"/>
      <c r="H275" s="164"/>
      <c r="I275" s="165"/>
      <c r="J275" s="165"/>
      <c r="K275" s="165"/>
      <c r="L275" s="272"/>
      <c r="M275" s="272"/>
      <c r="N275" s="272"/>
      <c r="O275" s="272"/>
      <c r="P275" s="272"/>
      <c r="Q275" s="272"/>
      <c r="R275" s="272"/>
      <c r="S275" s="272"/>
      <c r="T275" s="272"/>
      <c r="U275" s="272"/>
      <c r="V275" s="272"/>
      <c r="W275" s="272"/>
      <c r="X275" s="272"/>
      <c r="Y275" s="272"/>
      <c r="Z275" s="272"/>
      <c r="AA275" s="272"/>
      <c r="AB275" s="272"/>
      <c r="AC275" s="272"/>
      <c r="AD275" s="272"/>
      <c r="AE275" s="272"/>
      <c r="AF275" s="272"/>
      <c r="AG275" s="272"/>
      <c r="AH275" s="272"/>
      <c r="AI275" s="272"/>
    </row>
    <row r="276" spans="1:35" x14ac:dyDescent="0.3">
      <c r="A276" s="165"/>
      <c r="B276" s="165"/>
      <c r="C276" s="165"/>
      <c r="D276" s="165"/>
      <c r="E276" s="165"/>
      <c r="F276" s="165"/>
      <c r="G276" s="165"/>
      <c r="H276" s="164"/>
      <c r="I276" s="165"/>
      <c r="J276" s="165"/>
      <c r="K276" s="165"/>
      <c r="L276" s="272"/>
      <c r="M276" s="272"/>
      <c r="N276" s="272"/>
      <c r="O276" s="272"/>
      <c r="P276" s="272"/>
      <c r="Q276" s="272"/>
      <c r="R276" s="272"/>
      <c r="S276" s="272"/>
      <c r="T276" s="272"/>
      <c r="U276" s="272"/>
      <c r="V276" s="272"/>
      <c r="W276" s="272"/>
      <c r="X276" s="272"/>
      <c r="Y276" s="272"/>
      <c r="Z276" s="272"/>
      <c r="AA276" s="272"/>
      <c r="AB276" s="272"/>
      <c r="AC276" s="272"/>
      <c r="AD276" s="272"/>
      <c r="AE276" s="272"/>
      <c r="AF276" s="272"/>
      <c r="AG276" s="272"/>
      <c r="AH276" s="272"/>
      <c r="AI276" s="272"/>
    </row>
    <row r="277" spans="1:35" x14ac:dyDescent="0.3">
      <c r="A277" s="165"/>
      <c r="B277" s="165"/>
      <c r="C277" s="165"/>
      <c r="D277" s="165"/>
      <c r="E277" s="165"/>
      <c r="F277" s="165"/>
      <c r="G277" s="165"/>
      <c r="H277" s="164"/>
      <c r="I277" s="165"/>
      <c r="J277" s="165"/>
      <c r="K277" s="165"/>
      <c r="L277" s="272"/>
      <c r="M277" s="272"/>
      <c r="N277" s="272"/>
      <c r="O277" s="272"/>
      <c r="P277" s="272"/>
      <c r="Q277" s="272"/>
      <c r="R277" s="272"/>
      <c r="S277" s="272"/>
      <c r="T277" s="272"/>
      <c r="U277" s="272"/>
      <c r="V277" s="272"/>
      <c r="W277" s="272"/>
      <c r="X277" s="272"/>
      <c r="Y277" s="272"/>
      <c r="Z277" s="272"/>
      <c r="AA277" s="272"/>
      <c r="AB277" s="272"/>
      <c r="AC277" s="272"/>
      <c r="AD277" s="272"/>
      <c r="AE277" s="272"/>
      <c r="AF277" s="272"/>
      <c r="AG277" s="272"/>
      <c r="AH277" s="272"/>
      <c r="AI277" s="272"/>
    </row>
    <row r="278" spans="1:35" x14ac:dyDescent="0.3">
      <c r="A278" s="165"/>
      <c r="B278" s="165"/>
      <c r="C278" s="165"/>
      <c r="D278" s="165"/>
      <c r="E278" s="165"/>
      <c r="F278" s="165"/>
      <c r="G278" s="165"/>
      <c r="H278" s="164"/>
      <c r="I278" s="165"/>
      <c r="J278" s="165"/>
      <c r="K278" s="165"/>
      <c r="L278" s="272"/>
      <c r="M278" s="272"/>
      <c r="N278" s="272"/>
      <c r="O278" s="272"/>
      <c r="P278" s="272"/>
      <c r="Q278" s="272"/>
      <c r="R278" s="272"/>
      <c r="S278" s="272"/>
      <c r="T278" s="272"/>
      <c r="U278" s="272"/>
      <c r="V278" s="272"/>
      <c r="W278" s="272"/>
      <c r="X278" s="272"/>
      <c r="Y278" s="272"/>
      <c r="Z278" s="272"/>
      <c r="AA278" s="272"/>
      <c r="AB278" s="272"/>
      <c r="AC278" s="272"/>
      <c r="AD278" s="272"/>
      <c r="AE278" s="272"/>
      <c r="AF278" s="272"/>
      <c r="AG278" s="272"/>
      <c r="AH278" s="272"/>
      <c r="AI278" s="272"/>
    </row>
    <row r="279" spans="1:35" x14ac:dyDescent="0.3">
      <c r="A279" s="165"/>
      <c r="B279" s="165"/>
      <c r="C279" s="165"/>
      <c r="D279" s="165"/>
      <c r="E279" s="165"/>
      <c r="F279" s="165"/>
      <c r="G279" s="165"/>
      <c r="H279" s="164"/>
      <c r="I279" s="165"/>
      <c r="J279" s="165"/>
      <c r="K279" s="165"/>
      <c r="L279" s="272"/>
      <c r="M279" s="272"/>
      <c r="N279" s="272"/>
      <c r="O279" s="272"/>
      <c r="P279" s="272"/>
      <c r="Q279" s="272"/>
      <c r="R279" s="272"/>
      <c r="S279" s="272"/>
      <c r="T279" s="272"/>
      <c r="U279" s="272"/>
      <c r="V279" s="272"/>
      <c r="W279" s="272"/>
      <c r="X279" s="272"/>
      <c r="Y279" s="272"/>
      <c r="Z279" s="272"/>
      <c r="AA279" s="272"/>
      <c r="AB279" s="272"/>
      <c r="AC279" s="272"/>
      <c r="AD279" s="272"/>
      <c r="AE279" s="272"/>
      <c r="AF279" s="272"/>
      <c r="AG279" s="272"/>
      <c r="AH279" s="272"/>
      <c r="AI279" s="272"/>
    </row>
    <row r="280" spans="1:35" x14ac:dyDescent="0.3">
      <c r="A280" s="165"/>
      <c r="B280" s="165"/>
      <c r="C280" s="165"/>
      <c r="D280" s="165"/>
      <c r="E280" s="165"/>
      <c r="F280" s="165"/>
      <c r="G280" s="165"/>
      <c r="H280" s="164"/>
      <c r="I280" s="165"/>
      <c r="J280" s="165"/>
      <c r="K280" s="165"/>
      <c r="L280" s="272"/>
      <c r="M280" s="272"/>
      <c r="N280" s="272"/>
      <c r="O280" s="272"/>
      <c r="P280" s="272"/>
      <c r="Q280" s="272"/>
      <c r="R280" s="272"/>
      <c r="S280" s="272"/>
      <c r="T280" s="272"/>
      <c r="U280" s="272"/>
      <c r="V280" s="272"/>
      <c r="W280" s="272"/>
      <c r="X280" s="272"/>
      <c r="Y280" s="272"/>
      <c r="Z280" s="272"/>
      <c r="AA280" s="272"/>
      <c r="AB280" s="272"/>
      <c r="AC280" s="272"/>
      <c r="AD280" s="272"/>
      <c r="AE280" s="272"/>
      <c r="AF280" s="272"/>
      <c r="AG280" s="272"/>
      <c r="AH280" s="272"/>
      <c r="AI280" s="272"/>
    </row>
    <row r="281" spans="1:35" x14ac:dyDescent="0.3">
      <c r="A281" s="165"/>
      <c r="B281" s="165"/>
      <c r="C281" s="165"/>
      <c r="D281" s="165"/>
      <c r="E281" s="165"/>
      <c r="F281" s="165"/>
      <c r="G281" s="165"/>
      <c r="H281" s="164"/>
      <c r="I281" s="165"/>
      <c r="J281" s="165"/>
      <c r="K281" s="165"/>
      <c r="L281" s="272"/>
      <c r="M281" s="272"/>
      <c r="N281" s="272"/>
      <c r="O281" s="272"/>
      <c r="P281" s="272"/>
      <c r="Q281" s="272"/>
      <c r="R281" s="272"/>
      <c r="S281" s="272"/>
      <c r="T281" s="272"/>
      <c r="U281" s="272"/>
      <c r="V281" s="272"/>
      <c r="W281" s="272"/>
      <c r="X281" s="272"/>
      <c r="Y281" s="272"/>
      <c r="Z281" s="272"/>
      <c r="AA281" s="272"/>
      <c r="AB281" s="272"/>
      <c r="AC281" s="272"/>
      <c r="AD281" s="272"/>
      <c r="AE281" s="272"/>
      <c r="AF281" s="272"/>
      <c r="AG281" s="272"/>
      <c r="AH281" s="272"/>
      <c r="AI281" s="272"/>
    </row>
    <row r="282" spans="1:35" x14ac:dyDescent="0.3">
      <c r="A282" s="165"/>
      <c r="B282" s="165"/>
      <c r="C282" s="165"/>
      <c r="D282" s="165"/>
      <c r="E282" s="165"/>
      <c r="F282" s="165"/>
      <c r="G282" s="165"/>
      <c r="H282" s="164"/>
      <c r="I282" s="165"/>
      <c r="J282" s="165"/>
      <c r="K282" s="165"/>
      <c r="L282" s="272"/>
      <c r="M282" s="272"/>
      <c r="N282" s="272"/>
      <c r="O282" s="272"/>
      <c r="P282" s="272"/>
      <c r="Q282" s="272"/>
      <c r="R282" s="272"/>
      <c r="S282" s="272"/>
      <c r="T282" s="272"/>
      <c r="U282" s="272"/>
      <c r="V282" s="272"/>
      <c r="W282" s="272"/>
      <c r="X282" s="272"/>
      <c r="Y282" s="272"/>
      <c r="Z282" s="272"/>
      <c r="AA282" s="272"/>
      <c r="AB282" s="272"/>
      <c r="AC282" s="272"/>
      <c r="AD282" s="272"/>
      <c r="AE282" s="272"/>
      <c r="AF282" s="272"/>
      <c r="AG282" s="272"/>
      <c r="AH282" s="272"/>
      <c r="AI282" s="272"/>
    </row>
    <row r="283" spans="1:35" x14ac:dyDescent="0.3">
      <c r="A283" s="165"/>
      <c r="B283" s="165"/>
      <c r="C283" s="165"/>
      <c r="D283" s="165"/>
      <c r="E283" s="165"/>
      <c r="F283" s="165"/>
      <c r="G283" s="165"/>
      <c r="H283" s="164"/>
      <c r="I283" s="165"/>
      <c r="J283" s="165"/>
      <c r="K283" s="165"/>
      <c r="L283" s="272"/>
      <c r="M283" s="272"/>
      <c r="N283" s="272"/>
      <c r="O283" s="272"/>
      <c r="P283" s="272"/>
      <c r="Q283" s="272"/>
      <c r="R283" s="272"/>
      <c r="S283" s="272"/>
      <c r="T283" s="272"/>
      <c r="U283" s="272"/>
      <c r="V283" s="272"/>
      <c r="W283" s="272"/>
      <c r="X283" s="272"/>
      <c r="Y283" s="272"/>
      <c r="Z283" s="272"/>
      <c r="AA283" s="272"/>
      <c r="AB283" s="272"/>
      <c r="AC283" s="272"/>
      <c r="AD283" s="272"/>
      <c r="AE283" s="272"/>
      <c r="AF283" s="272"/>
      <c r="AG283" s="272"/>
      <c r="AH283" s="272"/>
      <c r="AI283" s="272"/>
    </row>
    <row r="284" spans="1:35" x14ac:dyDescent="0.3">
      <c r="A284" s="165"/>
      <c r="B284" s="165"/>
      <c r="C284" s="165"/>
      <c r="D284" s="165"/>
      <c r="E284" s="165"/>
      <c r="F284" s="165"/>
      <c r="G284" s="165"/>
      <c r="H284" s="164"/>
      <c r="I284" s="165"/>
      <c r="J284" s="165"/>
      <c r="K284" s="165"/>
      <c r="L284" s="272"/>
      <c r="M284" s="272"/>
      <c r="N284" s="272"/>
      <c r="O284" s="272"/>
      <c r="P284" s="272"/>
      <c r="Q284" s="272"/>
      <c r="R284" s="272"/>
      <c r="S284" s="272"/>
      <c r="T284" s="272"/>
      <c r="U284" s="272"/>
      <c r="V284" s="272"/>
      <c r="W284" s="272"/>
      <c r="X284" s="272"/>
      <c r="Y284" s="272"/>
      <c r="Z284" s="272"/>
      <c r="AA284" s="272"/>
      <c r="AB284" s="272"/>
      <c r="AC284" s="272"/>
      <c r="AD284" s="272"/>
      <c r="AE284" s="272"/>
      <c r="AF284" s="272"/>
      <c r="AG284" s="272"/>
      <c r="AH284" s="272"/>
      <c r="AI284" s="272"/>
    </row>
    <row r="285" spans="1:35" x14ac:dyDescent="0.3">
      <c r="A285" s="165"/>
      <c r="B285" s="165"/>
      <c r="C285" s="165"/>
      <c r="D285" s="165"/>
      <c r="E285" s="165"/>
      <c r="F285" s="165"/>
      <c r="G285" s="165"/>
      <c r="H285" s="164"/>
      <c r="I285" s="165"/>
      <c r="J285" s="165"/>
      <c r="K285" s="165"/>
      <c r="L285" s="272"/>
      <c r="M285" s="272"/>
      <c r="N285" s="272"/>
      <c r="O285" s="272"/>
      <c r="P285" s="272"/>
      <c r="Q285" s="272"/>
      <c r="R285" s="272"/>
      <c r="S285" s="272"/>
      <c r="T285" s="272"/>
      <c r="U285" s="272"/>
      <c r="V285" s="272"/>
      <c r="W285" s="272"/>
      <c r="X285" s="272"/>
      <c r="Y285" s="272"/>
      <c r="Z285" s="272"/>
      <c r="AA285" s="272"/>
      <c r="AB285" s="272"/>
      <c r="AC285" s="272"/>
      <c r="AD285" s="272"/>
      <c r="AE285" s="272"/>
      <c r="AF285" s="272"/>
      <c r="AG285" s="272"/>
      <c r="AH285" s="272"/>
      <c r="AI285" s="272"/>
    </row>
    <row r="286" spans="1:35" x14ac:dyDescent="0.3">
      <c r="A286" s="165"/>
      <c r="B286" s="165"/>
      <c r="C286" s="165"/>
      <c r="D286" s="165"/>
      <c r="E286" s="165"/>
      <c r="F286" s="165"/>
      <c r="G286" s="165"/>
      <c r="H286" s="164"/>
      <c r="I286" s="165"/>
      <c r="J286" s="165"/>
      <c r="K286" s="165"/>
      <c r="L286" s="272"/>
      <c r="M286" s="272"/>
      <c r="N286" s="272"/>
      <c r="O286" s="272"/>
      <c r="P286" s="272"/>
      <c r="Q286" s="272"/>
      <c r="R286" s="272"/>
      <c r="S286" s="272"/>
      <c r="T286" s="272"/>
      <c r="U286" s="272"/>
      <c r="V286" s="272"/>
      <c r="W286" s="272"/>
      <c r="X286" s="272"/>
      <c r="Y286" s="272"/>
      <c r="Z286" s="272"/>
      <c r="AA286" s="272"/>
      <c r="AB286" s="272"/>
      <c r="AC286" s="272"/>
      <c r="AD286" s="272"/>
      <c r="AE286" s="272"/>
      <c r="AF286" s="272"/>
      <c r="AG286" s="272"/>
      <c r="AH286" s="272"/>
      <c r="AI286" s="272"/>
    </row>
    <row r="287" spans="1:35" x14ac:dyDescent="0.3">
      <c r="A287" s="165"/>
      <c r="B287" s="165"/>
      <c r="C287" s="165"/>
      <c r="D287" s="165"/>
      <c r="E287" s="165"/>
      <c r="F287" s="165"/>
      <c r="G287" s="165"/>
      <c r="H287" s="164"/>
      <c r="I287" s="165"/>
      <c r="J287" s="165"/>
      <c r="K287" s="165"/>
      <c r="L287" s="272"/>
      <c r="M287" s="272"/>
      <c r="N287" s="272"/>
      <c r="O287" s="272"/>
      <c r="P287" s="272"/>
      <c r="Q287" s="272"/>
      <c r="R287" s="272"/>
      <c r="S287" s="272"/>
      <c r="T287" s="272"/>
      <c r="U287" s="272"/>
      <c r="V287" s="272"/>
      <c r="W287" s="272"/>
      <c r="X287" s="272"/>
      <c r="Y287" s="272"/>
      <c r="Z287" s="272"/>
      <c r="AA287" s="272"/>
      <c r="AB287" s="272"/>
      <c r="AC287" s="272"/>
      <c r="AD287" s="272"/>
      <c r="AE287" s="272"/>
      <c r="AF287" s="272"/>
      <c r="AG287" s="272"/>
      <c r="AH287" s="272"/>
      <c r="AI287" s="272"/>
    </row>
    <row r="288" spans="1:35" x14ac:dyDescent="0.3">
      <c r="A288" s="165"/>
      <c r="B288" s="165"/>
      <c r="C288" s="165"/>
      <c r="D288" s="165"/>
      <c r="E288" s="165"/>
      <c r="F288" s="165"/>
      <c r="G288" s="165"/>
      <c r="H288" s="164"/>
      <c r="I288" s="165"/>
      <c r="J288" s="165"/>
      <c r="K288" s="165"/>
      <c r="L288" s="272"/>
      <c r="M288" s="272"/>
      <c r="N288" s="272"/>
      <c r="O288" s="272"/>
      <c r="P288" s="272"/>
      <c r="Q288" s="272"/>
      <c r="R288" s="272"/>
      <c r="S288" s="272"/>
      <c r="T288" s="272"/>
      <c r="U288" s="272"/>
      <c r="V288" s="272"/>
      <c r="W288" s="272"/>
      <c r="X288" s="272"/>
      <c r="Y288" s="272"/>
      <c r="Z288" s="272"/>
      <c r="AA288" s="272"/>
      <c r="AB288" s="272"/>
      <c r="AC288" s="272"/>
      <c r="AD288" s="272"/>
      <c r="AE288" s="272"/>
      <c r="AF288" s="272"/>
      <c r="AG288" s="272"/>
      <c r="AH288" s="272"/>
      <c r="AI288" s="272"/>
    </row>
    <row r="289" spans="1:35" x14ac:dyDescent="0.3">
      <c r="A289" s="165"/>
      <c r="B289" s="165"/>
      <c r="C289" s="165"/>
      <c r="D289" s="165"/>
      <c r="E289" s="165"/>
      <c r="F289" s="165"/>
      <c r="G289" s="165"/>
      <c r="H289" s="164"/>
      <c r="I289" s="165"/>
      <c r="J289" s="165"/>
      <c r="K289" s="165"/>
      <c r="L289" s="272"/>
      <c r="M289" s="272"/>
      <c r="N289" s="272"/>
      <c r="O289" s="272"/>
      <c r="P289" s="272"/>
      <c r="Q289" s="272"/>
      <c r="R289" s="272"/>
      <c r="S289" s="272"/>
      <c r="T289" s="272"/>
      <c r="U289" s="272"/>
      <c r="V289" s="272"/>
      <c r="W289" s="272"/>
      <c r="X289" s="272"/>
      <c r="Y289" s="272"/>
      <c r="Z289" s="272"/>
      <c r="AA289" s="272"/>
      <c r="AB289" s="272"/>
      <c r="AC289" s="272"/>
      <c r="AD289" s="272"/>
      <c r="AE289" s="272"/>
      <c r="AF289" s="272"/>
      <c r="AG289" s="272"/>
      <c r="AH289" s="272"/>
      <c r="AI289" s="272"/>
    </row>
    <row r="290" spans="1:35" x14ac:dyDescent="0.3">
      <c r="A290" s="165"/>
      <c r="B290" s="165"/>
      <c r="C290" s="165"/>
      <c r="D290" s="165"/>
      <c r="E290" s="165"/>
      <c r="F290" s="165"/>
      <c r="G290" s="165"/>
      <c r="H290" s="164"/>
      <c r="I290" s="165"/>
      <c r="J290" s="165"/>
      <c r="K290" s="165"/>
      <c r="L290" s="272"/>
      <c r="M290" s="272"/>
      <c r="N290" s="272"/>
      <c r="O290" s="272"/>
      <c r="P290" s="272"/>
      <c r="Q290" s="272"/>
      <c r="R290" s="272"/>
      <c r="S290" s="272"/>
      <c r="T290" s="272"/>
      <c r="U290" s="272"/>
      <c r="V290" s="272"/>
      <c r="W290" s="272"/>
      <c r="X290" s="272"/>
      <c r="Y290" s="272"/>
      <c r="Z290" s="272"/>
      <c r="AA290" s="272"/>
      <c r="AB290" s="272"/>
      <c r="AC290" s="272"/>
      <c r="AD290" s="272"/>
      <c r="AE290" s="272"/>
      <c r="AF290" s="272"/>
      <c r="AG290" s="272"/>
      <c r="AH290" s="272"/>
      <c r="AI290" s="272"/>
    </row>
    <row r="291" spans="1:35" x14ac:dyDescent="0.3">
      <c r="A291" s="165"/>
      <c r="B291" s="165"/>
      <c r="C291" s="165"/>
      <c r="D291" s="165"/>
      <c r="E291" s="165"/>
      <c r="F291" s="165"/>
      <c r="G291" s="165"/>
      <c r="H291" s="164"/>
      <c r="I291" s="165"/>
      <c r="J291" s="165"/>
      <c r="K291" s="165"/>
      <c r="L291" s="272"/>
      <c r="M291" s="272"/>
      <c r="N291" s="272"/>
      <c r="O291" s="272"/>
      <c r="P291" s="272"/>
      <c r="Q291" s="272"/>
      <c r="R291" s="272"/>
      <c r="S291" s="272"/>
      <c r="T291" s="272"/>
      <c r="U291" s="272"/>
      <c r="V291" s="272"/>
      <c r="W291" s="272"/>
      <c r="X291" s="272"/>
      <c r="Y291" s="272"/>
      <c r="Z291" s="272"/>
      <c r="AA291" s="272"/>
      <c r="AB291" s="272"/>
      <c r="AC291" s="272"/>
      <c r="AD291" s="272"/>
      <c r="AE291" s="272"/>
      <c r="AF291" s="272"/>
      <c r="AG291" s="272"/>
      <c r="AH291" s="272"/>
      <c r="AI291" s="272"/>
    </row>
    <row r="292" spans="1:35" x14ac:dyDescent="0.3">
      <c r="A292" s="165"/>
      <c r="B292" s="165"/>
      <c r="C292" s="165"/>
      <c r="D292" s="165"/>
      <c r="E292" s="165"/>
      <c r="F292" s="165"/>
      <c r="G292" s="165"/>
      <c r="H292" s="164"/>
      <c r="I292" s="165"/>
      <c r="J292" s="165"/>
      <c r="K292" s="165"/>
      <c r="L292" s="272"/>
      <c r="M292" s="272"/>
      <c r="N292" s="272"/>
      <c r="O292" s="272"/>
      <c r="P292" s="272"/>
      <c r="Q292" s="272"/>
      <c r="R292" s="272"/>
      <c r="S292" s="272"/>
      <c r="T292" s="272"/>
      <c r="U292" s="272"/>
      <c r="V292" s="272"/>
      <c r="W292" s="272"/>
      <c r="X292" s="272"/>
      <c r="Y292" s="272"/>
      <c r="Z292" s="272"/>
      <c r="AA292" s="272"/>
      <c r="AB292" s="272"/>
      <c r="AC292" s="272"/>
      <c r="AD292" s="272"/>
      <c r="AE292" s="272"/>
      <c r="AF292" s="272"/>
      <c r="AG292" s="272"/>
      <c r="AH292" s="272"/>
      <c r="AI292" s="272"/>
    </row>
    <row r="293" spans="1:35" x14ac:dyDescent="0.3">
      <c r="A293" s="165"/>
      <c r="B293" s="165"/>
      <c r="C293" s="165"/>
      <c r="D293" s="165"/>
      <c r="E293" s="165"/>
      <c r="F293" s="165"/>
      <c r="G293" s="165"/>
      <c r="H293" s="164"/>
      <c r="I293" s="165"/>
      <c r="J293" s="165"/>
      <c r="K293" s="165"/>
      <c r="L293" s="272"/>
      <c r="M293" s="272"/>
      <c r="N293" s="272"/>
      <c r="O293" s="272"/>
      <c r="P293" s="272"/>
      <c r="Q293" s="272"/>
      <c r="R293" s="272"/>
      <c r="S293" s="272"/>
      <c r="T293" s="272"/>
      <c r="U293" s="272"/>
      <c r="V293" s="272"/>
      <c r="W293" s="272"/>
      <c r="X293" s="272"/>
      <c r="Y293" s="272"/>
      <c r="Z293" s="272"/>
      <c r="AA293" s="272"/>
      <c r="AB293" s="272"/>
      <c r="AC293" s="272"/>
      <c r="AD293" s="272"/>
      <c r="AE293" s="272"/>
      <c r="AF293" s="272"/>
      <c r="AG293" s="272"/>
      <c r="AH293" s="272"/>
      <c r="AI293" s="272"/>
    </row>
    <row r="294" spans="1:35" x14ac:dyDescent="0.3">
      <c r="A294" s="165"/>
      <c r="B294" s="165"/>
      <c r="C294" s="165"/>
      <c r="D294" s="165"/>
      <c r="E294" s="165"/>
      <c r="F294" s="165"/>
      <c r="G294" s="165"/>
      <c r="H294" s="164"/>
      <c r="I294" s="165"/>
      <c r="J294" s="165"/>
      <c r="K294" s="165"/>
      <c r="L294" s="272"/>
      <c r="M294" s="272"/>
      <c r="N294" s="272"/>
      <c r="O294" s="272"/>
      <c r="P294" s="272"/>
      <c r="Q294" s="272"/>
      <c r="R294" s="272"/>
      <c r="S294" s="272"/>
      <c r="T294" s="272"/>
      <c r="U294" s="272"/>
      <c r="V294" s="272"/>
      <c r="W294" s="272"/>
      <c r="X294" s="272"/>
      <c r="Y294" s="272"/>
      <c r="Z294" s="272"/>
      <c r="AA294" s="272"/>
      <c r="AB294" s="272"/>
      <c r="AC294" s="272"/>
      <c r="AD294" s="272"/>
      <c r="AE294" s="272"/>
      <c r="AF294" s="272"/>
      <c r="AG294" s="272"/>
      <c r="AH294" s="272"/>
      <c r="AI294" s="272"/>
    </row>
    <row r="295" spans="1:35" x14ac:dyDescent="0.3">
      <c r="A295" s="165"/>
      <c r="B295" s="165"/>
      <c r="C295" s="165"/>
      <c r="D295" s="165"/>
      <c r="E295" s="165"/>
      <c r="F295" s="165"/>
      <c r="G295" s="165"/>
      <c r="H295" s="164"/>
      <c r="I295" s="165"/>
      <c r="J295" s="165"/>
      <c r="K295" s="165"/>
      <c r="L295" s="272"/>
      <c r="M295" s="272"/>
      <c r="N295" s="272"/>
      <c r="O295" s="272"/>
      <c r="P295" s="272"/>
      <c r="Q295" s="272"/>
      <c r="R295" s="272"/>
      <c r="S295" s="272"/>
      <c r="T295" s="272"/>
      <c r="U295" s="272"/>
      <c r="V295" s="272"/>
      <c r="W295" s="272"/>
      <c r="X295" s="272"/>
      <c r="Y295" s="272"/>
      <c r="Z295" s="272"/>
      <c r="AA295" s="272"/>
      <c r="AB295" s="272"/>
      <c r="AC295" s="272"/>
      <c r="AD295" s="272"/>
      <c r="AE295" s="272"/>
      <c r="AF295" s="272"/>
      <c r="AG295" s="272"/>
      <c r="AH295" s="272"/>
      <c r="AI295" s="272"/>
    </row>
    <row r="296" spans="1:35" x14ac:dyDescent="0.3">
      <c r="A296" s="165"/>
      <c r="B296" s="165"/>
      <c r="C296" s="165"/>
      <c r="D296" s="165"/>
      <c r="E296" s="165"/>
      <c r="F296" s="165"/>
      <c r="G296" s="165"/>
      <c r="H296" s="164"/>
      <c r="I296" s="165"/>
      <c r="J296" s="165"/>
      <c r="K296" s="165"/>
      <c r="L296" s="272"/>
      <c r="M296" s="272"/>
      <c r="N296" s="272"/>
      <c r="O296" s="272"/>
      <c r="P296" s="272"/>
      <c r="Q296" s="272"/>
      <c r="R296" s="272"/>
      <c r="S296" s="272"/>
      <c r="T296" s="272"/>
      <c r="U296" s="272"/>
      <c r="V296" s="272"/>
      <c r="W296" s="272"/>
      <c r="X296" s="272"/>
      <c r="Y296" s="272"/>
      <c r="Z296" s="272"/>
      <c r="AA296" s="272"/>
      <c r="AB296" s="272"/>
      <c r="AC296" s="272"/>
      <c r="AD296" s="272"/>
      <c r="AE296" s="272"/>
      <c r="AF296" s="272"/>
      <c r="AG296" s="272"/>
      <c r="AH296" s="272"/>
      <c r="AI296" s="272"/>
    </row>
    <row r="297" spans="1:35" x14ac:dyDescent="0.3">
      <c r="A297" s="165"/>
      <c r="B297" s="165"/>
      <c r="C297" s="165"/>
      <c r="D297" s="165"/>
      <c r="E297" s="165"/>
      <c r="F297" s="165"/>
      <c r="G297" s="165"/>
      <c r="H297" s="164"/>
      <c r="I297" s="165"/>
      <c r="J297" s="165"/>
      <c r="K297" s="165"/>
      <c r="L297" s="272"/>
      <c r="M297" s="272"/>
      <c r="N297" s="272"/>
      <c r="O297" s="272"/>
      <c r="P297" s="272"/>
      <c r="Q297" s="272"/>
      <c r="R297" s="272"/>
      <c r="S297" s="272"/>
      <c r="T297" s="272"/>
      <c r="U297" s="272"/>
      <c r="V297" s="272"/>
      <c r="W297" s="272"/>
      <c r="X297" s="272"/>
      <c r="Y297" s="272"/>
      <c r="Z297" s="272"/>
      <c r="AA297" s="272"/>
      <c r="AB297" s="272"/>
      <c r="AC297" s="272"/>
      <c r="AD297" s="272"/>
      <c r="AE297" s="272"/>
      <c r="AF297" s="272"/>
      <c r="AG297" s="272"/>
      <c r="AH297" s="272"/>
      <c r="AI297" s="272"/>
    </row>
    <row r="298" spans="1:35" x14ac:dyDescent="0.3">
      <c r="A298" s="165"/>
      <c r="B298" s="165"/>
      <c r="C298" s="165"/>
      <c r="D298" s="165"/>
      <c r="E298" s="165"/>
      <c r="F298" s="165"/>
      <c r="G298" s="165"/>
      <c r="H298" s="164"/>
      <c r="I298" s="165"/>
      <c r="J298" s="165"/>
      <c r="K298" s="165"/>
      <c r="L298" s="272"/>
      <c r="M298" s="272"/>
      <c r="N298" s="272"/>
      <c r="O298" s="272"/>
      <c r="P298" s="272"/>
      <c r="Q298" s="272"/>
      <c r="R298" s="272"/>
      <c r="S298" s="272"/>
      <c r="T298" s="272"/>
      <c r="U298" s="272"/>
      <c r="V298" s="272"/>
      <c r="W298" s="272"/>
      <c r="X298" s="272"/>
      <c r="Y298" s="272"/>
      <c r="Z298" s="272"/>
      <c r="AA298" s="272"/>
      <c r="AB298" s="272"/>
      <c r="AC298" s="272"/>
      <c r="AD298" s="272"/>
      <c r="AE298" s="272"/>
      <c r="AF298" s="272"/>
      <c r="AG298" s="272"/>
      <c r="AH298" s="272"/>
      <c r="AI298" s="272"/>
    </row>
    <row r="299" spans="1:35" x14ac:dyDescent="0.3">
      <c r="A299" s="165"/>
      <c r="B299" s="165"/>
      <c r="C299" s="165"/>
      <c r="D299" s="165"/>
      <c r="E299" s="165"/>
      <c r="F299" s="165"/>
      <c r="G299" s="165"/>
      <c r="H299" s="164"/>
      <c r="I299" s="165"/>
      <c r="J299" s="165"/>
      <c r="K299" s="165"/>
      <c r="L299" s="272"/>
      <c r="M299" s="272"/>
      <c r="N299" s="272"/>
      <c r="O299" s="272"/>
      <c r="P299" s="272"/>
      <c r="Q299" s="272"/>
      <c r="R299" s="272"/>
      <c r="S299" s="272"/>
      <c r="T299" s="272"/>
      <c r="U299" s="272"/>
      <c r="V299" s="272"/>
      <c r="W299" s="272"/>
      <c r="X299" s="272"/>
      <c r="Y299" s="272"/>
      <c r="Z299" s="272"/>
      <c r="AA299" s="272"/>
      <c r="AB299" s="272"/>
      <c r="AC299" s="272"/>
      <c r="AD299" s="272"/>
      <c r="AE299" s="272"/>
      <c r="AF299" s="272"/>
      <c r="AG299" s="272"/>
      <c r="AH299" s="272"/>
      <c r="AI299" s="272"/>
    </row>
    <row r="300" spans="1:35" x14ac:dyDescent="0.3">
      <c r="A300" s="165"/>
      <c r="B300" s="165"/>
      <c r="C300" s="165"/>
      <c r="D300" s="165"/>
      <c r="E300" s="165"/>
      <c r="F300" s="165"/>
      <c r="G300" s="165"/>
      <c r="H300" s="164"/>
      <c r="I300" s="165"/>
      <c r="J300" s="165"/>
      <c r="K300" s="165"/>
      <c r="L300" s="272"/>
      <c r="M300" s="272"/>
      <c r="N300" s="272"/>
      <c r="O300" s="272"/>
      <c r="P300" s="272"/>
      <c r="Q300" s="272"/>
      <c r="R300" s="272"/>
      <c r="S300" s="272"/>
      <c r="T300" s="272"/>
      <c r="U300" s="272"/>
      <c r="V300" s="272"/>
      <c r="W300" s="272"/>
      <c r="X300" s="272"/>
      <c r="Y300" s="272"/>
      <c r="Z300" s="272"/>
      <c r="AA300" s="272"/>
      <c r="AB300" s="272"/>
      <c r="AC300" s="272"/>
      <c r="AD300" s="272"/>
      <c r="AE300" s="272"/>
      <c r="AF300" s="272"/>
      <c r="AG300" s="272"/>
      <c r="AH300" s="272"/>
      <c r="AI300" s="272"/>
    </row>
    <row r="301" spans="1:35" x14ac:dyDescent="0.3">
      <c r="A301" s="165"/>
      <c r="B301" s="165"/>
      <c r="C301" s="165"/>
      <c r="D301" s="165"/>
      <c r="E301" s="165"/>
      <c r="F301" s="165"/>
      <c r="G301" s="165"/>
      <c r="H301" s="164"/>
      <c r="I301" s="165"/>
      <c r="J301" s="165"/>
      <c r="K301" s="165"/>
      <c r="L301" s="272"/>
      <c r="M301" s="272"/>
      <c r="N301" s="272"/>
      <c r="O301" s="272"/>
      <c r="P301" s="272"/>
      <c r="Q301" s="272"/>
      <c r="R301" s="272"/>
      <c r="S301" s="272"/>
      <c r="T301" s="272"/>
      <c r="U301" s="272"/>
      <c r="V301" s="272"/>
      <c r="W301" s="272"/>
      <c r="X301" s="272"/>
      <c r="Y301" s="272"/>
      <c r="Z301" s="272"/>
      <c r="AA301" s="272"/>
      <c r="AB301" s="272"/>
      <c r="AC301" s="272"/>
      <c r="AD301" s="272"/>
      <c r="AE301" s="272"/>
      <c r="AF301" s="272"/>
      <c r="AG301" s="272"/>
      <c r="AH301" s="272"/>
      <c r="AI301" s="272"/>
    </row>
    <row r="302" spans="1:35" x14ac:dyDescent="0.3">
      <c r="A302" s="165"/>
      <c r="B302" s="165"/>
      <c r="C302" s="165"/>
      <c r="D302" s="165"/>
      <c r="E302" s="165"/>
      <c r="F302" s="165"/>
      <c r="G302" s="165"/>
      <c r="H302" s="164"/>
      <c r="I302" s="165"/>
      <c r="J302" s="165"/>
      <c r="K302" s="165"/>
      <c r="L302" s="272"/>
      <c r="M302" s="272"/>
      <c r="N302" s="272"/>
      <c r="O302" s="272"/>
      <c r="P302" s="272"/>
      <c r="Q302" s="272"/>
      <c r="R302" s="272"/>
      <c r="S302" s="272"/>
      <c r="T302" s="272"/>
      <c r="U302" s="272"/>
      <c r="V302" s="272"/>
      <c r="W302" s="272"/>
      <c r="X302" s="272"/>
      <c r="Y302" s="272"/>
      <c r="Z302" s="272"/>
      <c r="AA302" s="272"/>
      <c r="AB302" s="272"/>
      <c r="AC302" s="272"/>
      <c r="AD302" s="272"/>
      <c r="AE302" s="272"/>
      <c r="AF302" s="272"/>
      <c r="AG302" s="272"/>
      <c r="AH302" s="272"/>
      <c r="AI302" s="272"/>
    </row>
    <row r="303" spans="1:35" x14ac:dyDescent="0.3">
      <c r="A303" s="165"/>
      <c r="B303" s="165"/>
      <c r="C303" s="165"/>
      <c r="D303" s="165"/>
      <c r="E303" s="165"/>
      <c r="F303" s="165"/>
      <c r="G303" s="165"/>
      <c r="H303" s="164"/>
      <c r="I303" s="165"/>
      <c r="J303" s="165"/>
      <c r="K303" s="165"/>
      <c r="L303" s="272"/>
      <c r="M303" s="272"/>
      <c r="N303" s="272"/>
      <c r="O303" s="272"/>
      <c r="P303" s="272"/>
      <c r="Q303" s="272"/>
      <c r="R303" s="272"/>
      <c r="S303" s="272"/>
      <c r="T303" s="272"/>
      <c r="U303" s="272"/>
      <c r="V303" s="272"/>
      <c r="W303" s="272"/>
      <c r="X303" s="272"/>
      <c r="Y303" s="272"/>
      <c r="Z303" s="272"/>
      <c r="AA303" s="272"/>
      <c r="AB303" s="272"/>
      <c r="AC303" s="272"/>
      <c r="AD303" s="272"/>
      <c r="AE303" s="272"/>
      <c r="AF303" s="272"/>
      <c r="AG303" s="272"/>
      <c r="AH303" s="272"/>
      <c r="AI303" s="272"/>
    </row>
    <row r="304" spans="1:35" x14ac:dyDescent="0.3">
      <c r="A304" s="165"/>
      <c r="B304" s="165"/>
      <c r="C304" s="165"/>
      <c r="D304" s="165"/>
      <c r="E304" s="165"/>
      <c r="F304" s="165"/>
      <c r="G304" s="165"/>
      <c r="H304" s="164"/>
      <c r="I304" s="165"/>
      <c r="J304" s="165"/>
      <c r="K304" s="165"/>
      <c r="L304" s="272"/>
      <c r="M304" s="272"/>
      <c r="N304" s="272"/>
      <c r="O304" s="272"/>
      <c r="P304" s="272"/>
      <c r="Q304" s="272"/>
      <c r="R304" s="272"/>
      <c r="S304" s="272"/>
      <c r="T304" s="272"/>
      <c r="U304" s="272"/>
      <c r="V304" s="272"/>
      <c r="W304" s="272"/>
      <c r="X304" s="272"/>
      <c r="Y304" s="272"/>
      <c r="Z304" s="272"/>
      <c r="AA304" s="272"/>
      <c r="AB304" s="272"/>
      <c r="AC304" s="272"/>
      <c r="AD304" s="272"/>
      <c r="AE304" s="272"/>
      <c r="AF304" s="272"/>
      <c r="AG304" s="272"/>
      <c r="AH304" s="272"/>
      <c r="AI304" s="272"/>
    </row>
    <row r="305" spans="1:35" x14ac:dyDescent="0.3">
      <c r="A305" s="165"/>
      <c r="B305" s="165"/>
      <c r="C305" s="165"/>
      <c r="D305" s="165"/>
      <c r="E305" s="165"/>
      <c r="F305" s="165"/>
      <c r="G305" s="165"/>
      <c r="H305" s="164"/>
      <c r="I305" s="165"/>
      <c r="J305" s="165"/>
      <c r="K305" s="165"/>
      <c r="L305" s="272"/>
      <c r="M305" s="272"/>
      <c r="N305" s="272"/>
      <c r="O305" s="272"/>
      <c r="P305" s="272"/>
      <c r="Q305" s="272"/>
      <c r="R305" s="272"/>
      <c r="S305" s="272"/>
      <c r="T305" s="272"/>
      <c r="U305" s="272"/>
      <c r="V305" s="272"/>
      <c r="W305" s="272"/>
      <c r="X305" s="272"/>
      <c r="Y305" s="272"/>
      <c r="Z305" s="272"/>
      <c r="AA305" s="272"/>
      <c r="AB305" s="272"/>
      <c r="AC305" s="272"/>
      <c r="AD305" s="272"/>
      <c r="AE305" s="272"/>
      <c r="AF305" s="272"/>
      <c r="AG305" s="272"/>
      <c r="AH305" s="272"/>
      <c r="AI305" s="272"/>
    </row>
    <row r="306" spans="1:35" x14ac:dyDescent="0.3">
      <c r="A306" s="165"/>
      <c r="B306" s="165"/>
      <c r="C306" s="165"/>
      <c r="D306" s="165"/>
      <c r="E306" s="165"/>
      <c r="F306" s="165"/>
      <c r="G306" s="165"/>
      <c r="H306" s="164"/>
      <c r="I306" s="165"/>
      <c r="J306" s="165"/>
      <c r="K306" s="165"/>
      <c r="L306" s="272"/>
      <c r="M306" s="272"/>
      <c r="N306" s="272"/>
      <c r="O306" s="272"/>
      <c r="P306" s="272"/>
      <c r="Q306" s="272"/>
      <c r="R306" s="272"/>
      <c r="S306" s="272"/>
      <c r="T306" s="272"/>
      <c r="U306" s="272"/>
      <c r="V306" s="272"/>
      <c r="W306" s="272"/>
      <c r="X306" s="272"/>
      <c r="Y306" s="272"/>
      <c r="Z306" s="272"/>
      <c r="AA306" s="272"/>
      <c r="AB306" s="272"/>
      <c r="AC306" s="272"/>
      <c r="AD306" s="272"/>
      <c r="AE306" s="272"/>
      <c r="AF306" s="272"/>
      <c r="AG306" s="272"/>
      <c r="AH306" s="272"/>
      <c r="AI306" s="272"/>
    </row>
    <row r="307" spans="1:35" x14ac:dyDescent="0.3">
      <c r="A307" s="165"/>
      <c r="B307" s="165"/>
      <c r="C307" s="165"/>
      <c r="D307" s="165"/>
      <c r="E307" s="165"/>
      <c r="F307" s="165"/>
      <c r="G307" s="165"/>
      <c r="H307" s="164"/>
      <c r="I307" s="165"/>
      <c r="J307" s="165"/>
      <c r="K307" s="165"/>
      <c r="L307" s="272"/>
      <c r="M307" s="272"/>
      <c r="N307" s="272"/>
      <c r="O307" s="272"/>
      <c r="P307" s="272"/>
      <c r="Q307" s="272"/>
      <c r="R307" s="272"/>
      <c r="S307" s="272"/>
      <c r="T307" s="272"/>
      <c r="U307" s="272"/>
      <c r="V307" s="272"/>
      <c r="W307" s="272"/>
      <c r="X307" s="272"/>
      <c r="Y307" s="272"/>
      <c r="Z307" s="272"/>
      <c r="AA307" s="272"/>
      <c r="AB307" s="272"/>
      <c r="AC307" s="272"/>
      <c r="AD307" s="272"/>
      <c r="AE307" s="272"/>
      <c r="AF307" s="272"/>
      <c r="AG307" s="272"/>
      <c r="AH307" s="272"/>
      <c r="AI307" s="272"/>
    </row>
    <row r="308" spans="1:35" x14ac:dyDescent="0.3">
      <c r="A308" s="165"/>
      <c r="B308" s="165"/>
      <c r="C308" s="165"/>
      <c r="D308" s="165"/>
      <c r="E308" s="165"/>
      <c r="F308" s="165"/>
      <c r="G308" s="165"/>
      <c r="H308" s="164"/>
      <c r="I308" s="165"/>
      <c r="J308" s="165"/>
      <c r="K308" s="165"/>
      <c r="L308" s="272"/>
      <c r="M308" s="272"/>
      <c r="N308" s="272"/>
      <c r="O308" s="272"/>
      <c r="P308" s="272"/>
      <c r="Q308" s="272"/>
      <c r="R308" s="272"/>
      <c r="S308" s="272"/>
      <c r="T308" s="272"/>
      <c r="U308" s="272"/>
      <c r="V308" s="272"/>
      <c r="W308" s="272"/>
      <c r="X308" s="272"/>
      <c r="Y308" s="272"/>
      <c r="Z308" s="272"/>
      <c r="AA308" s="272"/>
      <c r="AB308" s="272"/>
      <c r="AC308" s="272"/>
      <c r="AD308" s="272"/>
      <c r="AE308" s="272"/>
      <c r="AF308" s="272"/>
      <c r="AG308" s="272"/>
      <c r="AH308" s="272"/>
      <c r="AI308" s="272"/>
    </row>
    <row r="309" spans="1:35" x14ac:dyDescent="0.3">
      <c r="A309" s="165"/>
      <c r="B309" s="165"/>
      <c r="C309" s="165"/>
      <c r="D309" s="165"/>
      <c r="E309" s="165"/>
      <c r="F309" s="165"/>
      <c r="G309" s="165"/>
      <c r="H309" s="164"/>
      <c r="I309" s="165"/>
      <c r="J309" s="165"/>
      <c r="K309" s="165"/>
      <c r="L309" s="272"/>
      <c r="M309" s="272"/>
      <c r="N309" s="272"/>
      <c r="O309" s="272"/>
      <c r="P309" s="272"/>
      <c r="Q309" s="272"/>
      <c r="R309" s="272"/>
      <c r="S309" s="272"/>
      <c r="T309" s="272"/>
      <c r="U309" s="272"/>
      <c r="V309" s="272"/>
      <c r="W309" s="272"/>
      <c r="X309" s="272"/>
      <c r="Y309" s="272"/>
      <c r="Z309" s="272"/>
      <c r="AA309" s="272"/>
      <c r="AB309" s="272"/>
      <c r="AC309" s="272"/>
      <c r="AD309" s="272"/>
      <c r="AE309" s="272"/>
      <c r="AF309" s="272"/>
      <c r="AG309" s="272"/>
      <c r="AH309" s="272"/>
      <c r="AI309" s="272"/>
    </row>
    <row r="310" spans="1:35" x14ac:dyDescent="0.3">
      <c r="A310" s="165"/>
      <c r="B310" s="165"/>
      <c r="C310" s="165"/>
      <c r="D310" s="165"/>
      <c r="E310" s="165"/>
      <c r="F310" s="165"/>
      <c r="G310" s="165"/>
      <c r="H310" s="164"/>
      <c r="I310" s="165"/>
      <c r="J310" s="165"/>
      <c r="K310" s="165"/>
      <c r="L310" s="272"/>
      <c r="M310" s="272"/>
      <c r="N310" s="272"/>
      <c r="O310" s="272"/>
      <c r="P310" s="272"/>
      <c r="Q310" s="272"/>
      <c r="R310" s="272"/>
      <c r="S310" s="272"/>
      <c r="T310" s="272"/>
      <c r="U310" s="272"/>
      <c r="V310" s="272"/>
      <c r="W310" s="272"/>
      <c r="X310" s="272"/>
      <c r="Y310" s="272"/>
      <c r="Z310" s="272"/>
      <c r="AA310" s="272"/>
      <c r="AB310" s="272"/>
      <c r="AC310" s="272"/>
      <c r="AD310" s="272"/>
      <c r="AE310" s="272"/>
      <c r="AF310" s="272"/>
      <c r="AG310" s="272"/>
      <c r="AH310" s="272"/>
      <c r="AI310" s="272"/>
    </row>
    <row r="311" spans="1:35" x14ac:dyDescent="0.3">
      <c r="A311" s="165"/>
      <c r="B311" s="165"/>
      <c r="C311" s="165"/>
      <c r="D311" s="165"/>
      <c r="E311" s="165"/>
      <c r="F311" s="165"/>
      <c r="G311" s="165"/>
      <c r="H311" s="164"/>
      <c r="I311" s="165"/>
      <c r="J311" s="165"/>
      <c r="K311" s="165"/>
      <c r="L311" s="272"/>
      <c r="M311" s="272"/>
      <c r="N311" s="272"/>
      <c r="O311" s="272"/>
      <c r="P311" s="272"/>
      <c r="Q311" s="272"/>
      <c r="R311" s="272"/>
      <c r="S311" s="272"/>
      <c r="T311" s="272"/>
      <c r="U311" s="272"/>
      <c r="V311" s="272"/>
      <c r="W311" s="272"/>
      <c r="X311" s="272"/>
      <c r="Y311" s="272"/>
      <c r="Z311" s="272"/>
      <c r="AA311" s="272"/>
      <c r="AB311" s="272"/>
      <c r="AC311" s="272"/>
      <c r="AD311" s="272"/>
      <c r="AE311" s="272"/>
      <c r="AF311" s="272"/>
      <c r="AG311" s="272"/>
      <c r="AH311" s="272"/>
      <c r="AI311" s="272"/>
    </row>
    <row r="312" spans="1:35" x14ac:dyDescent="0.3">
      <c r="A312" s="165"/>
      <c r="B312" s="165"/>
      <c r="C312" s="165"/>
      <c r="D312" s="165"/>
      <c r="E312" s="165"/>
      <c r="F312" s="165"/>
      <c r="G312" s="165"/>
      <c r="H312" s="164"/>
      <c r="I312" s="165"/>
      <c r="J312" s="165"/>
      <c r="K312" s="165"/>
      <c r="L312" s="272"/>
      <c r="M312" s="272"/>
      <c r="N312" s="272"/>
      <c r="O312" s="272"/>
      <c r="P312" s="272"/>
      <c r="Q312" s="272"/>
      <c r="R312" s="272"/>
      <c r="S312" s="272"/>
      <c r="T312" s="272"/>
      <c r="U312" s="272"/>
      <c r="V312" s="272"/>
      <c r="W312" s="272"/>
      <c r="X312" s="272"/>
      <c r="Y312" s="272"/>
      <c r="Z312" s="272"/>
      <c r="AA312" s="272"/>
      <c r="AB312" s="272"/>
      <c r="AC312" s="272"/>
      <c r="AD312" s="272"/>
      <c r="AE312" s="272"/>
      <c r="AF312" s="272"/>
      <c r="AG312" s="272"/>
      <c r="AH312" s="272"/>
      <c r="AI312" s="272"/>
    </row>
    <row r="313" spans="1:35" x14ac:dyDescent="0.3">
      <c r="A313" s="165"/>
      <c r="B313" s="165"/>
      <c r="C313" s="165"/>
      <c r="D313" s="165"/>
      <c r="E313" s="165"/>
      <c r="F313" s="165"/>
      <c r="G313" s="165"/>
      <c r="H313" s="164"/>
      <c r="I313" s="165"/>
      <c r="J313" s="165"/>
      <c r="K313" s="165"/>
      <c r="L313" s="272"/>
      <c r="M313" s="272"/>
      <c r="N313" s="272"/>
      <c r="O313" s="272"/>
      <c r="P313" s="272"/>
      <c r="Q313" s="272"/>
      <c r="R313" s="272"/>
      <c r="S313" s="272"/>
      <c r="T313" s="272"/>
      <c r="U313" s="272"/>
      <c r="V313" s="272"/>
      <c r="W313" s="272"/>
      <c r="X313" s="272"/>
      <c r="Y313" s="272"/>
      <c r="Z313" s="272"/>
      <c r="AA313" s="272"/>
      <c r="AB313" s="272"/>
      <c r="AC313" s="272"/>
      <c r="AD313" s="272"/>
      <c r="AE313" s="272"/>
      <c r="AF313" s="272"/>
      <c r="AG313" s="272"/>
      <c r="AH313" s="272"/>
      <c r="AI313" s="272"/>
    </row>
    <row r="314" spans="1:35" x14ac:dyDescent="0.3">
      <c r="A314" s="165"/>
      <c r="B314" s="165"/>
      <c r="C314" s="165"/>
      <c r="D314" s="165"/>
      <c r="E314" s="165"/>
      <c r="F314" s="165"/>
      <c r="G314" s="165"/>
      <c r="H314" s="164"/>
      <c r="I314" s="165"/>
      <c r="J314" s="165"/>
      <c r="K314" s="165"/>
      <c r="L314" s="272"/>
      <c r="M314" s="272"/>
      <c r="N314" s="272"/>
      <c r="O314" s="272"/>
      <c r="P314" s="272"/>
      <c r="Q314" s="272"/>
      <c r="R314" s="272"/>
      <c r="S314" s="272"/>
      <c r="T314" s="272"/>
      <c r="U314" s="272"/>
      <c r="V314" s="272"/>
      <c r="W314" s="272"/>
      <c r="X314" s="272"/>
      <c r="Y314" s="272"/>
      <c r="Z314" s="272"/>
      <c r="AA314" s="272"/>
      <c r="AB314" s="272"/>
      <c r="AC314" s="272"/>
      <c r="AD314" s="272"/>
      <c r="AE314" s="272"/>
      <c r="AF314" s="272"/>
      <c r="AG314" s="272"/>
      <c r="AH314" s="272"/>
      <c r="AI314" s="272"/>
    </row>
    <row r="315" spans="1:35" x14ac:dyDescent="0.3">
      <c r="A315" s="165"/>
      <c r="B315" s="165"/>
      <c r="C315" s="165"/>
      <c r="D315" s="165"/>
      <c r="E315" s="165"/>
      <c r="F315" s="165"/>
      <c r="G315" s="165"/>
      <c r="H315" s="164"/>
      <c r="I315" s="165"/>
      <c r="J315" s="165"/>
      <c r="K315" s="165"/>
      <c r="L315" s="272"/>
      <c r="M315" s="272"/>
      <c r="N315" s="272"/>
      <c r="O315" s="272"/>
      <c r="P315" s="272"/>
      <c r="Q315" s="272"/>
      <c r="R315" s="272"/>
      <c r="S315" s="272"/>
      <c r="T315" s="272"/>
      <c r="U315" s="272"/>
      <c r="V315" s="272"/>
      <c r="W315" s="272"/>
      <c r="X315" s="272"/>
      <c r="Y315" s="272"/>
      <c r="Z315" s="272"/>
      <c r="AA315" s="272"/>
      <c r="AB315" s="272"/>
      <c r="AC315" s="272"/>
      <c r="AD315" s="272"/>
      <c r="AE315" s="272"/>
      <c r="AF315" s="272"/>
      <c r="AG315" s="272"/>
      <c r="AH315" s="272"/>
      <c r="AI315" s="272"/>
    </row>
    <row r="316" spans="1:35" x14ac:dyDescent="0.3">
      <c r="A316" s="165"/>
      <c r="B316" s="165"/>
      <c r="C316" s="165"/>
      <c r="D316" s="165"/>
      <c r="E316" s="165"/>
      <c r="F316" s="165"/>
      <c r="G316" s="165"/>
      <c r="H316" s="164"/>
      <c r="I316" s="165"/>
      <c r="J316" s="165"/>
      <c r="K316" s="165"/>
      <c r="L316" s="272"/>
      <c r="M316" s="272"/>
      <c r="N316" s="272"/>
      <c r="O316" s="272"/>
      <c r="P316" s="272"/>
      <c r="Q316" s="272"/>
      <c r="R316" s="272"/>
      <c r="S316" s="272"/>
      <c r="T316" s="272"/>
      <c r="U316" s="272"/>
      <c r="V316" s="272"/>
      <c r="W316" s="272"/>
      <c r="X316" s="272"/>
      <c r="Y316" s="272"/>
      <c r="Z316" s="272"/>
      <c r="AA316" s="272"/>
      <c r="AB316" s="272"/>
      <c r="AC316" s="272"/>
      <c r="AD316" s="272"/>
      <c r="AE316" s="272"/>
      <c r="AF316" s="272"/>
      <c r="AG316" s="272"/>
      <c r="AH316" s="272"/>
      <c r="AI316" s="272"/>
    </row>
    <row r="317" spans="1:35" x14ac:dyDescent="0.3">
      <c r="A317" s="165"/>
      <c r="B317" s="165"/>
      <c r="C317" s="165"/>
      <c r="D317" s="165"/>
      <c r="E317" s="165"/>
      <c r="F317" s="165"/>
      <c r="G317" s="165"/>
      <c r="H317" s="164"/>
      <c r="I317" s="165"/>
      <c r="J317" s="165"/>
      <c r="K317" s="165"/>
      <c r="L317" s="272"/>
      <c r="M317" s="272"/>
      <c r="N317" s="272"/>
      <c r="O317" s="272"/>
      <c r="P317" s="272"/>
      <c r="Q317" s="272"/>
      <c r="R317" s="272"/>
      <c r="S317" s="272"/>
      <c r="T317" s="272"/>
      <c r="U317" s="272"/>
      <c r="V317" s="272"/>
      <c r="W317" s="272"/>
      <c r="X317" s="272"/>
      <c r="Y317" s="272"/>
      <c r="Z317" s="272"/>
      <c r="AA317" s="272"/>
      <c r="AB317" s="272"/>
      <c r="AC317" s="272"/>
      <c r="AD317" s="272"/>
      <c r="AE317" s="272"/>
      <c r="AF317" s="272"/>
      <c r="AG317" s="272"/>
      <c r="AH317" s="272"/>
      <c r="AI317" s="272"/>
    </row>
    <row r="318" spans="1:35" x14ac:dyDescent="0.3">
      <c r="A318" s="165"/>
      <c r="B318" s="165"/>
      <c r="C318" s="165"/>
      <c r="D318" s="165"/>
      <c r="E318" s="165"/>
      <c r="F318" s="165"/>
      <c r="G318" s="165"/>
      <c r="H318" s="164"/>
      <c r="I318" s="165"/>
      <c r="J318" s="165"/>
      <c r="K318" s="165"/>
      <c r="L318" s="272"/>
      <c r="M318" s="272"/>
      <c r="N318" s="272"/>
      <c r="O318" s="272"/>
      <c r="P318" s="272"/>
      <c r="Q318" s="272"/>
      <c r="R318" s="272"/>
      <c r="S318" s="272"/>
      <c r="T318" s="272"/>
      <c r="U318" s="272"/>
      <c r="V318" s="272"/>
      <c r="W318" s="272"/>
      <c r="X318" s="272"/>
      <c r="Y318" s="272"/>
      <c r="Z318" s="272"/>
      <c r="AA318" s="272"/>
      <c r="AB318" s="272"/>
      <c r="AC318" s="272"/>
      <c r="AD318" s="272"/>
      <c r="AE318" s="272"/>
      <c r="AF318" s="272"/>
      <c r="AG318" s="272"/>
      <c r="AH318" s="272"/>
      <c r="AI318" s="272"/>
    </row>
    <row r="319" spans="1:35" x14ac:dyDescent="0.3">
      <c r="A319" s="165"/>
      <c r="B319" s="165"/>
      <c r="C319" s="165"/>
      <c r="D319" s="165"/>
      <c r="E319" s="165"/>
      <c r="F319" s="165"/>
      <c r="G319" s="165"/>
      <c r="H319" s="164"/>
      <c r="I319" s="165"/>
      <c r="J319" s="165"/>
      <c r="K319" s="165"/>
      <c r="L319" s="272"/>
      <c r="M319" s="272"/>
      <c r="N319" s="272"/>
      <c r="O319" s="272"/>
      <c r="P319" s="272"/>
      <c r="Q319" s="272"/>
      <c r="R319" s="272"/>
      <c r="S319" s="272"/>
      <c r="T319" s="272"/>
      <c r="U319" s="272"/>
      <c r="V319" s="272"/>
      <c r="W319" s="272"/>
      <c r="X319" s="272"/>
      <c r="Y319" s="272"/>
      <c r="Z319" s="272"/>
      <c r="AA319" s="272"/>
      <c r="AB319" s="272"/>
      <c r="AC319" s="272"/>
      <c r="AD319" s="272"/>
      <c r="AE319" s="272"/>
      <c r="AF319" s="272"/>
      <c r="AG319" s="272"/>
      <c r="AH319" s="272"/>
      <c r="AI319" s="272"/>
    </row>
    <row r="320" spans="1:35" x14ac:dyDescent="0.3">
      <c r="A320" s="165"/>
      <c r="B320" s="165"/>
      <c r="C320" s="165"/>
      <c r="D320" s="165"/>
      <c r="E320" s="165"/>
      <c r="F320" s="165"/>
      <c r="G320" s="165"/>
      <c r="H320" s="164"/>
      <c r="I320" s="165"/>
      <c r="J320" s="165"/>
      <c r="K320" s="165"/>
      <c r="L320" s="272"/>
      <c r="M320" s="272"/>
      <c r="N320" s="272"/>
      <c r="O320" s="272"/>
      <c r="P320" s="272"/>
      <c r="Q320" s="272"/>
      <c r="R320" s="272"/>
      <c r="S320" s="272"/>
      <c r="T320" s="272"/>
      <c r="U320" s="272"/>
      <c r="V320" s="272"/>
      <c r="W320" s="272"/>
      <c r="X320" s="272"/>
      <c r="Y320" s="272"/>
      <c r="Z320" s="272"/>
      <c r="AA320" s="272"/>
      <c r="AB320" s="272"/>
      <c r="AC320" s="272"/>
      <c r="AD320" s="272"/>
      <c r="AE320" s="272"/>
      <c r="AF320" s="272"/>
      <c r="AG320" s="272"/>
      <c r="AH320" s="272"/>
      <c r="AI320" s="272"/>
    </row>
    <row r="321" spans="1:35" x14ac:dyDescent="0.3">
      <c r="A321" s="165"/>
      <c r="B321" s="165"/>
      <c r="C321" s="165"/>
      <c r="D321" s="165"/>
      <c r="E321" s="165"/>
      <c r="F321" s="165"/>
      <c r="G321" s="165"/>
      <c r="H321" s="164"/>
      <c r="I321" s="165"/>
      <c r="J321" s="165"/>
      <c r="K321" s="165"/>
      <c r="L321" s="272"/>
      <c r="M321" s="272"/>
      <c r="N321" s="272"/>
      <c r="O321" s="272"/>
      <c r="P321" s="272"/>
      <c r="Q321" s="272"/>
      <c r="R321" s="272"/>
      <c r="S321" s="272"/>
      <c r="T321" s="272"/>
      <c r="U321" s="272"/>
      <c r="V321" s="272"/>
      <c r="W321" s="272"/>
      <c r="X321" s="272"/>
      <c r="Y321" s="272"/>
      <c r="Z321" s="272"/>
      <c r="AA321" s="272"/>
      <c r="AB321" s="272"/>
      <c r="AC321" s="272"/>
      <c r="AD321" s="272"/>
      <c r="AE321" s="272"/>
      <c r="AF321" s="272"/>
      <c r="AG321" s="272"/>
      <c r="AH321" s="272"/>
      <c r="AI321" s="272"/>
    </row>
    <row r="322" spans="1:35" x14ac:dyDescent="0.3">
      <c r="A322" s="165"/>
      <c r="B322" s="165"/>
      <c r="C322" s="165"/>
      <c r="D322" s="165"/>
      <c r="E322" s="165"/>
      <c r="F322" s="165"/>
      <c r="G322" s="165"/>
      <c r="H322" s="164"/>
      <c r="I322" s="165"/>
      <c r="J322" s="165"/>
      <c r="K322" s="165"/>
      <c r="L322" s="272"/>
      <c r="M322" s="272"/>
      <c r="N322" s="272"/>
      <c r="O322" s="272"/>
      <c r="P322" s="272"/>
      <c r="Q322" s="272"/>
      <c r="R322" s="272"/>
      <c r="S322" s="272"/>
      <c r="T322" s="272"/>
      <c r="U322" s="272"/>
      <c r="V322" s="272"/>
      <c r="W322" s="272"/>
      <c r="X322" s="272"/>
      <c r="Y322" s="272"/>
      <c r="Z322" s="272"/>
      <c r="AA322" s="272"/>
      <c r="AB322" s="272"/>
      <c r="AC322" s="272"/>
      <c r="AD322" s="272"/>
      <c r="AE322" s="272"/>
      <c r="AF322" s="272"/>
      <c r="AG322" s="272"/>
      <c r="AH322" s="272"/>
      <c r="AI322" s="272"/>
    </row>
    <row r="323" spans="1:35" x14ac:dyDescent="0.3">
      <c r="A323" s="165"/>
      <c r="B323" s="165"/>
      <c r="C323" s="165"/>
      <c r="D323" s="165"/>
      <c r="E323" s="165"/>
      <c r="F323" s="165"/>
      <c r="G323" s="165"/>
      <c r="H323" s="164"/>
      <c r="I323" s="165"/>
      <c r="J323" s="165"/>
      <c r="K323" s="165"/>
      <c r="L323" s="272"/>
      <c r="M323" s="272"/>
      <c r="N323" s="272"/>
      <c r="O323" s="272"/>
      <c r="P323" s="272"/>
      <c r="Q323" s="272"/>
      <c r="R323" s="272"/>
      <c r="S323" s="272"/>
      <c r="T323" s="272"/>
      <c r="U323" s="272"/>
      <c r="V323" s="272"/>
      <c r="W323" s="272"/>
      <c r="X323" s="272"/>
      <c r="Y323" s="272"/>
      <c r="Z323" s="272"/>
      <c r="AA323" s="272"/>
      <c r="AB323" s="272"/>
      <c r="AC323" s="272"/>
      <c r="AD323" s="272"/>
      <c r="AE323" s="272"/>
      <c r="AF323" s="272"/>
      <c r="AG323" s="272"/>
      <c r="AH323" s="272"/>
      <c r="AI323" s="272"/>
    </row>
    <row r="324" spans="1:35" x14ac:dyDescent="0.3">
      <c r="A324" s="165"/>
      <c r="B324" s="165"/>
      <c r="C324" s="165"/>
      <c r="D324" s="165"/>
      <c r="E324" s="165"/>
      <c r="F324" s="165"/>
      <c r="G324" s="165"/>
      <c r="H324" s="164"/>
      <c r="I324" s="165"/>
      <c r="J324" s="165"/>
      <c r="K324" s="165"/>
      <c r="L324" s="272"/>
      <c r="M324" s="272"/>
      <c r="N324" s="272"/>
      <c r="O324" s="272"/>
      <c r="P324" s="272"/>
      <c r="Q324" s="272"/>
      <c r="R324" s="272"/>
      <c r="S324" s="272"/>
      <c r="T324" s="272"/>
      <c r="U324" s="272"/>
      <c r="V324" s="272"/>
      <c r="W324" s="272"/>
      <c r="X324" s="272"/>
      <c r="Y324" s="272"/>
      <c r="Z324" s="272"/>
      <c r="AA324" s="272"/>
      <c r="AB324" s="272"/>
      <c r="AC324" s="272"/>
      <c r="AD324" s="272"/>
      <c r="AE324" s="272"/>
      <c r="AF324" s="272"/>
      <c r="AG324" s="272"/>
      <c r="AH324" s="272"/>
      <c r="AI324" s="272"/>
    </row>
    <row r="325" spans="1:35" x14ac:dyDescent="0.3">
      <c r="A325" s="165"/>
      <c r="B325" s="165"/>
      <c r="C325" s="165"/>
      <c r="D325" s="165"/>
      <c r="E325" s="165"/>
      <c r="F325" s="165"/>
      <c r="G325" s="165"/>
      <c r="H325" s="164"/>
      <c r="I325" s="165"/>
      <c r="J325" s="165"/>
      <c r="K325" s="165"/>
      <c r="L325" s="272"/>
      <c r="M325" s="272"/>
      <c r="N325" s="272"/>
      <c r="O325" s="272"/>
      <c r="P325" s="272"/>
      <c r="Q325" s="272"/>
      <c r="R325" s="272"/>
      <c r="S325" s="272"/>
      <c r="T325" s="272"/>
      <c r="U325" s="272"/>
      <c r="V325" s="272"/>
      <c r="W325" s="272"/>
      <c r="X325" s="272"/>
      <c r="Y325" s="272"/>
      <c r="Z325" s="272"/>
      <c r="AA325" s="272"/>
      <c r="AB325" s="272"/>
      <c r="AC325" s="272"/>
      <c r="AD325" s="272"/>
      <c r="AE325" s="272"/>
      <c r="AF325" s="272"/>
      <c r="AG325" s="272"/>
      <c r="AH325" s="272"/>
      <c r="AI325" s="272"/>
    </row>
    <row r="326" spans="1:35" x14ac:dyDescent="0.3">
      <c r="A326" s="165"/>
      <c r="B326" s="165"/>
      <c r="C326" s="165"/>
      <c r="D326" s="165"/>
      <c r="E326" s="165"/>
      <c r="F326" s="165"/>
      <c r="G326" s="165"/>
      <c r="H326" s="164"/>
      <c r="I326" s="165"/>
      <c r="J326" s="165"/>
      <c r="K326" s="165"/>
      <c r="L326" s="272"/>
      <c r="M326" s="272"/>
      <c r="N326" s="272"/>
      <c r="O326" s="272"/>
      <c r="P326" s="272"/>
      <c r="Q326" s="272"/>
      <c r="R326" s="272"/>
      <c r="S326" s="272"/>
      <c r="T326" s="272"/>
      <c r="U326" s="272"/>
      <c r="V326" s="272"/>
      <c r="W326" s="272"/>
      <c r="X326" s="272"/>
      <c r="Y326" s="272"/>
      <c r="Z326" s="272"/>
      <c r="AA326" s="272"/>
      <c r="AB326" s="272"/>
      <c r="AC326" s="272"/>
      <c r="AD326" s="272"/>
      <c r="AE326" s="272"/>
      <c r="AF326" s="272"/>
      <c r="AG326" s="272"/>
      <c r="AH326" s="272"/>
      <c r="AI326" s="272"/>
    </row>
    <row r="327" spans="1:35" x14ac:dyDescent="0.3">
      <c r="A327" s="165"/>
      <c r="B327" s="165"/>
      <c r="C327" s="165"/>
      <c r="D327" s="165"/>
      <c r="E327" s="165"/>
      <c r="F327" s="165"/>
      <c r="G327" s="165"/>
      <c r="H327" s="164"/>
      <c r="I327" s="165"/>
      <c r="J327" s="165"/>
      <c r="K327" s="165"/>
      <c r="L327" s="272"/>
      <c r="M327" s="272"/>
      <c r="N327" s="272"/>
      <c r="O327" s="272"/>
      <c r="P327" s="272"/>
      <c r="Q327" s="272"/>
      <c r="R327" s="272"/>
      <c r="S327" s="272"/>
      <c r="T327" s="272"/>
      <c r="U327" s="272"/>
      <c r="V327" s="272"/>
      <c r="W327" s="272"/>
      <c r="X327" s="272"/>
      <c r="Y327" s="272"/>
      <c r="Z327" s="272"/>
      <c r="AA327" s="272"/>
      <c r="AB327" s="272"/>
      <c r="AC327" s="272"/>
      <c r="AD327" s="272"/>
      <c r="AE327" s="272"/>
      <c r="AF327" s="272"/>
      <c r="AG327" s="272"/>
      <c r="AH327" s="272"/>
      <c r="AI327" s="272"/>
    </row>
    <row r="328" spans="1:35" x14ac:dyDescent="0.3">
      <c r="A328" s="165"/>
      <c r="B328" s="165"/>
      <c r="C328" s="165"/>
      <c r="D328" s="165"/>
      <c r="E328" s="165"/>
      <c r="F328" s="165"/>
      <c r="G328" s="165"/>
      <c r="H328" s="164"/>
      <c r="I328" s="165"/>
      <c r="J328" s="165"/>
      <c r="K328" s="165"/>
      <c r="L328" s="272"/>
      <c r="M328" s="272"/>
      <c r="N328" s="272"/>
      <c r="O328" s="272"/>
      <c r="P328" s="272"/>
      <c r="Q328" s="272"/>
      <c r="R328" s="272"/>
      <c r="S328" s="272"/>
      <c r="T328" s="272"/>
      <c r="U328" s="272"/>
      <c r="V328" s="272"/>
      <c r="W328" s="272"/>
      <c r="X328" s="272"/>
      <c r="Y328" s="272"/>
      <c r="Z328" s="272"/>
      <c r="AA328" s="272"/>
      <c r="AB328" s="272"/>
      <c r="AC328" s="272"/>
      <c r="AD328" s="272"/>
      <c r="AE328" s="272"/>
      <c r="AF328" s="272"/>
      <c r="AG328" s="272"/>
      <c r="AH328" s="272"/>
      <c r="AI328" s="272"/>
    </row>
    <row r="329" spans="1:35" x14ac:dyDescent="0.3">
      <c r="A329" s="165"/>
      <c r="B329" s="165"/>
      <c r="C329" s="165"/>
      <c r="D329" s="165"/>
      <c r="E329" s="165"/>
      <c r="F329" s="165"/>
      <c r="G329" s="165"/>
      <c r="H329" s="164"/>
      <c r="I329" s="165"/>
      <c r="J329" s="165"/>
      <c r="K329" s="165"/>
      <c r="L329" s="272"/>
      <c r="M329" s="272"/>
      <c r="N329" s="272"/>
      <c r="O329" s="272"/>
      <c r="P329" s="272"/>
      <c r="Q329" s="272"/>
      <c r="R329" s="272"/>
      <c r="S329" s="272"/>
      <c r="T329" s="272"/>
      <c r="U329" s="272"/>
      <c r="V329" s="272"/>
      <c r="W329" s="272"/>
      <c r="X329" s="272"/>
      <c r="Y329" s="272"/>
      <c r="Z329" s="272"/>
      <c r="AA329" s="272"/>
      <c r="AB329" s="272"/>
      <c r="AC329" s="272"/>
      <c r="AD329" s="272"/>
      <c r="AE329" s="272"/>
      <c r="AF329" s="272"/>
      <c r="AG329" s="272"/>
      <c r="AH329" s="272"/>
      <c r="AI329" s="272"/>
    </row>
    <row r="330" spans="1:35" x14ac:dyDescent="0.3">
      <c r="A330" s="165"/>
      <c r="B330" s="165"/>
      <c r="C330" s="165"/>
      <c r="D330" s="165"/>
      <c r="E330" s="165"/>
      <c r="F330" s="165"/>
      <c r="G330" s="165"/>
      <c r="H330" s="164"/>
      <c r="I330" s="165"/>
      <c r="J330" s="165"/>
      <c r="K330" s="165"/>
      <c r="L330" s="272"/>
      <c r="M330" s="272"/>
      <c r="N330" s="272"/>
      <c r="O330" s="272"/>
      <c r="P330" s="272"/>
      <c r="Q330" s="272"/>
      <c r="R330" s="272"/>
      <c r="S330" s="272"/>
      <c r="T330" s="272"/>
      <c r="U330" s="272"/>
      <c r="V330" s="272"/>
      <c r="W330" s="272"/>
      <c r="X330" s="272"/>
      <c r="Y330" s="272"/>
      <c r="Z330" s="272"/>
      <c r="AA330" s="272"/>
      <c r="AB330" s="272"/>
      <c r="AC330" s="272"/>
      <c r="AD330" s="272"/>
      <c r="AE330" s="272"/>
      <c r="AF330" s="272"/>
      <c r="AG330" s="272"/>
      <c r="AH330" s="272"/>
      <c r="AI330" s="272"/>
    </row>
    <row r="331" spans="1:35" x14ac:dyDescent="0.3">
      <c r="A331" s="165"/>
      <c r="B331" s="165"/>
      <c r="C331" s="165"/>
      <c r="D331" s="165"/>
      <c r="E331" s="165"/>
      <c r="F331" s="165"/>
      <c r="G331" s="165"/>
      <c r="H331" s="164"/>
      <c r="I331" s="165"/>
      <c r="J331" s="165"/>
      <c r="K331" s="165"/>
      <c r="L331" s="272"/>
      <c r="M331" s="272"/>
      <c r="N331" s="272"/>
      <c r="O331" s="272"/>
      <c r="P331" s="272"/>
      <c r="Q331" s="272"/>
      <c r="R331" s="272"/>
      <c r="S331" s="272"/>
      <c r="T331" s="272"/>
      <c r="U331" s="272"/>
      <c r="V331" s="272"/>
      <c r="W331" s="272"/>
      <c r="X331" s="272"/>
      <c r="Y331" s="272"/>
      <c r="Z331" s="272"/>
      <c r="AA331" s="272"/>
      <c r="AB331" s="272"/>
      <c r="AC331" s="272"/>
      <c r="AD331" s="272"/>
      <c r="AE331" s="272"/>
      <c r="AF331" s="272"/>
      <c r="AG331" s="272"/>
      <c r="AH331" s="272"/>
      <c r="AI331" s="272"/>
    </row>
    <row r="332" spans="1:35" x14ac:dyDescent="0.3">
      <c r="A332" s="165"/>
      <c r="B332" s="165"/>
      <c r="C332" s="165"/>
      <c r="D332" s="165"/>
      <c r="E332" s="165"/>
      <c r="F332" s="165"/>
      <c r="G332" s="165"/>
      <c r="H332" s="164"/>
      <c r="I332" s="165"/>
      <c r="J332" s="165"/>
      <c r="K332" s="165"/>
      <c r="L332" s="272"/>
      <c r="M332" s="272"/>
      <c r="N332" s="272"/>
      <c r="O332" s="272"/>
      <c r="P332" s="272"/>
      <c r="Q332" s="272"/>
      <c r="R332" s="272"/>
      <c r="S332" s="272"/>
      <c r="T332" s="272"/>
      <c r="U332" s="272"/>
      <c r="V332" s="272"/>
      <c r="W332" s="272"/>
      <c r="X332" s="272"/>
      <c r="Y332" s="272"/>
      <c r="Z332" s="272"/>
      <c r="AA332" s="272"/>
      <c r="AB332" s="272"/>
      <c r="AC332" s="272"/>
      <c r="AD332" s="272"/>
      <c r="AE332" s="272"/>
      <c r="AF332" s="272"/>
      <c r="AG332" s="272"/>
      <c r="AH332" s="272"/>
      <c r="AI332" s="272"/>
    </row>
    <row r="333" spans="1:35" x14ac:dyDescent="0.3">
      <c r="A333" s="165"/>
      <c r="B333" s="165"/>
      <c r="C333" s="165"/>
      <c r="D333" s="165"/>
      <c r="E333" s="165"/>
      <c r="F333" s="165"/>
      <c r="G333" s="165"/>
      <c r="H333" s="164"/>
      <c r="I333" s="165"/>
      <c r="J333" s="165"/>
      <c r="K333" s="165"/>
      <c r="L333" s="272"/>
      <c r="M333" s="272"/>
      <c r="N333" s="272"/>
      <c r="O333" s="272"/>
      <c r="P333" s="272"/>
      <c r="Q333" s="272"/>
      <c r="R333" s="272"/>
      <c r="S333" s="272"/>
      <c r="T333" s="272"/>
      <c r="U333" s="272"/>
      <c r="V333" s="272"/>
      <c r="W333" s="272"/>
      <c r="X333" s="272"/>
      <c r="Y333" s="272"/>
      <c r="Z333" s="272"/>
      <c r="AA333" s="272"/>
      <c r="AB333" s="272"/>
      <c r="AC333" s="272"/>
      <c r="AD333" s="272"/>
      <c r="AE333" s="272"/>
      <c r="AF333" s="272"/>
      <c r="AG333" s="272"/>
      <c r="AH333" s="272"/>
      <c r="AI333" s="272"/>
    </row>
    <row r="334" spans="1:35" x14ac:dyDescent="0.3">
      <c r="A334" s="165"/>
      <c r="B334" s="165"/>
      <c r="C334" s="165"/>
      <c r="D334" s="165"/>
      <c r="E334" s="165"/>
      <c r="F334" s="165"/>
      <c r="G334" s="165"/>
      <c r="H334" s="164"/>
      <c r="I334" s="165"/>
      <c r="J334" s="165"/>
      <c r="K334" s="165"/>
      <c r="L334" s="272"/>
      <c r="M334" s="272"/>
      <c r="N334" s="272"/>
      <c r="O334" s="272"/>
      <c r="P334" s="272"/>
      <c r="Q334" s="272"/>
      <c r="R334" s="272"/>
      <c r="S334" s="272"/>
      <c r="T334" s="272"/>
      <c r="U334" s="272"/>
      <c r="V334" s="272"/>
      <c r="W334" s="272"/>
      <c r="X334" s="272"/>
      <c r="Y334" s="272"/>
      <c r="Z334" s="272"/>
      <c r="AA334" s="272"/>
      <c r="AB334" s="272"/>
      <c r="AC334" s="272"/>
      <c r="AD334" s="272"/>
      <c r="AE334" s="272"/>
      <c r="AF334" s="272"/>
      <c r="AG334" s="272"/>
      <c r="AH334" s="272"/>
      <c r="AI334" s="272"/>
    </row>
    <row r="335" spans="1:35" x14ac:dyDescent="0.3">
      <c r="A335" s="165"/>
      <c r="B335" s="165"/>
      <c r="C335" s="165"/>
      <c r="D335" s="165"/>
      <c r="E335" s="165"/>
      <c r="F335" s="165"/>
      <c r="G335" s="165"/>
      <c r="H335" s="164"/>
      <c r="I335" s="165"/>
      <c r="J335" s="165"/>
      <c r="K335" s="165"/>
      <c r="L335" s="272"/>
      <c r="M335" s="272"/>
      <c r="N335" s="272"/>
      <c r="O335" s="272"/>
      <c r="P335" s="272"/>
      <c r="Q335" s="272"/>
      <c r="R335" s="272"/>
      <c r="S335" s="272"/>
      <c r="T335" s="272"/>
      <c r="U335" s="272"/>
      <c r="V335" s="272"/>
      <c r="W335" s="272"/>
      <c r="X335" s="272"/>
      <c r="Y335" s="272"/>
      <c r="Z335" s="272"/>
      <c r="AA335" s="272"/>
      <c r="AB335" s="272"/>
      <c r="AC335" s="272"/>
      <c r="AD335" s="272"/>
    </row>
    <row r="336" spans="1:35" x14ac:dyDescent="0.3">
      <c r="A336" s="165"/>
      <c r="B336" s="165"/>
      <c r="C336" s="165"/>
      <c r="D336" s="165"/>
      <c r="E336" s="165"/>
      <c r="F336" s="165"/>
      <c r="G336" s="165"/>
      <c r="H336" s="164"/>
      <c r="I336" s="165"/>
      <c r="J336" s="165"/>
      <c r="K336" s="165"/>
      <c r="L336" s="272"/>
      <c r="M336" s="272"/>
      <c r="N336" s="272"/>
      <c r="O336" s="272"/>
      <c r="P336" s="272"/>
      <c r="Q336" s="272"/>
      <c r="R336" s="272"/>
      <c r="S336" s="272"/>
      <c r="T336" s="272"/>
      <c r="U336" s="272"/>
      <c r="V336" s="272"/>
      <c r="W336" s="272"/>
      <c r="X336" s="272"/>
      <c r="Y336" s="272"/>
      <c r="Z336" s="272"/>
      <c r="AA336" s="272"/>
      <c r="AB336" s="272"/>
      <c r="AC336" s="272"/>
      <c r="AD336" s="272"/>
    </row>
    <row r="337" spans="1:30" x14ac:dyDescent="0.3">
      <c r="A337" s="165"/>
      <c r="B337" s="165"/>
      <c r="C337" s="165"/>
      <c r="D337" s="165"/>
      <c r="E337" s="165"/>
      <c r="F337" s="165"/>
      <c r="G337" s="165"/>
      <c r="H337" s="164"/>
      <c r="I337" s="165"/>
      <c r="J337" s="165"/>
      <c r="K337" s="165"/>
      <c r="L337" s="272"/>
      <c r="M337" s="272"/>
      <c r="N337" s="272"/>
      <c r="O337" s="272"/>
      <c r="P337" s="272"/>
      <c r="Q337" s="272"/>
      <c r="R337" s="272"/>
      <c r="S337" s="272"/>
      <c r="T337" s="272"/>
      <c r="U337" s="272"/>
      <c r="V337" s="272"/>
      <c r="W337" s="272"/>
      <c r="X337" s="272"/>
      <c r="Y337" s="272"/>
      <c r="Z337" s="272"/>
      <c r="AA337" s="272"/>
      <c r="AB337" s="272"/>
      <c r="AC337" s="272"/>
      <c r="AD337" s="272"/>
    </row>
    <row r="338" spans="1:30" x14ac:dyDescent="0.3">
      <c r="A338" s="165"/>
      <c r="B338" s="165"/>
      <c r="C338" s="165"/>
      <c r="D338" s="165"/>
      <c r="E338" s="165"/>
      <c r="F338" s="165"/>
      <c r="G338" s="165"/>
      <c r="H338" s="164"/>
      <c r="I338" s="165"/>
      <c r="J338" s="165"/>
      <c r="K338" s="165"/>
      <c r="L338" s="272"/>
      <c r="M338" s="272"/>
      <c r="N338" s="272"/>
      <c r="O338" s="272"/>
      <c r="P338" s="272"/>
      <c r="Q338" s="272"/>
      <c r="R338" s="272"/>
      <c r="S338" s="272"/>
      <c r="T338" s="272"/>
      <c r="U338" s="272"/>
      <c r="V338" s="272"/>
      <c r="W338" s="272"/>
      <c r="X338" s="272"/>
      <c r="Y338" s="272"/>
      <c r="Z338" s="272"/>
      <c r="AA338" s="272"/>
      <c r="AB338" s="272"/>
      <c r="AC338" s="272"/>
      <c r="AD338" s="272"/>
    </row>
    <row r="339" spans="1:30" x14ac:dyDescent="0.3">
      <c r="A339" s="165"/>
      <c r="B339" s="165"/>
      <c r="C339" s="165"/>
      <c r="D339" s="165"/>
      <c r="E339" s="165"/>
      <c r="F339" s="165"/>
      <c r="G339" s="165"/>
      <c r="H339" s="164"/>
      <c r="I339" s="165"/>
      <c r="J339" s="165"/>
      <c r="K339" s="165"/>
      <c r="L339" s="272"/>
      <c r="M339" s="272"/>
      <c r="N339" s="272"/>
      <c r="O339" s="272"/>
      <c r="P339" s="272"/>
      <c r="Q339" s="272"/>
      <c r="R339" s="272"/>
      <c r="S339" s="272"/>
      <c r="T339" s="272"/>
      <c r="U339" s="272"/>
      <c r="V339" s="272"/>
      <c r="W339" s="272"/>
      <c r="X339" s="272"/>
      <c r="Y339" s="272"/>
      <c r="Z339" s="272"/>
      <c r="AA339" s="272"/>
      <c r="AB339" s="272"/>
      <c r="AC339" s="272"/>
      <c r="AD339" s="272"/>
    </row>
    <row r="340" spans="1:30" x14ac:dyDescent="0.3">
      <c r="A340" s="165"/>
      <c r="B340" s="165"/>
      <c r="C340" s="165"/>
      <c r="D340" s="165"/>
      <c r="E340" s="165"/>
      <c r="F340" s="165"/>
      <c r="G340" s="165"/>
      <c r="H340" s="164"/>
      <c r="I340" s="165"/>
      <c r="J340" s="165"/>
      <c r="K340" s="165"/>
      <c r="L340" s="272"/>
      <c r="M340" s="272"/>
      <c r="N340" s="272"/>
      <c r="O340" s="272"/>
      <c r="P340" s="272"/>
      <c r="Q340" s="272"/>
      <c r="R340" s="272"/>
      <c r="S340" s="272"/>
      <c r="T340" s="272"/>
      <c r="U340" s="272"/>
      <c r="V340" s="272"/>
      <c r="W340" s="272"/>
      <c r="X340" s="272"/>
      <c r="Y340" s="272"/>
      <c r="Z340" s="272"/>
      <c r="AA340" s="272"/>
      <c r="AB340" s="272"/>
      <c r="AC340" s="272"/>
      <c r="AD340" s="272"/>
    </row>
    <row r="341" spans="1:30" x14ac:dyDescent="0.3">
      <c r="A341" s="165"/>
      <c r="B341" s="165"/>
      <c r="C341" s="165"/>
      <c r="D341" s="165"/>
      <c r="E341" s="165"/>
      <c r="F341" s="165"/>
      <c r="G341" s="165"/>
      <c r="H341" s="164"/>
      <c r="I341" s="165"/>
      <c r="J341" s="165"/>
      <c r="K341" s="165"/>
      <c r="L341" s="272"/>
      <c r="M341" s="272"/>
      <c r="N341" s="272"/>
      <c r="O341" s="272"/>
      <c r="P341" s="272"/>
      <c r="Q341" s="272"/>
      <c r="R341" s="272"/>
      <c r="S341" s="272"/>
      <c r="T341" s="272"/>
      <c r="U341" s="272"/>
      <c r="V341" s="272"/>
      <c r="W341" s="272"/>
      <c r="X341" s="272"/>
      <c r="Y341" s="272"/>
      <c r="Z341" s="272"/>
      <c r="AA341" s="272"/>
      <c r="AB341" s="272"/>
      <c r="AC341" s="272"/>
      <c r="AD341" s="272"/>
    </row>
    <row r="342" spans="1:30" x14ac:dyDescent="0.3">
      <c r="A342" s="165"/>
      <c r="B342" s="165"/>
      <c r="C342" s="165"/>
      <c r="D342" s="165"/>
      <c r="E342" s="165"/>
      <c r="F342" s="165"/>
      <c r="G342" s="165"/>
      <c r="H342" s="164"/>
      <c r="I342" s="165"/>
      <c r="J342" s="165"/>
      <c r="K342" s="165"/>
      <c r="L342" s="272"/>
      <c r="M342" s="272"/>
      <c r="N342" s="272"/>
      <c r="O342" s="272"/>
      <c r="P342" s="272"/>
      <c r="Q342" s="272"/>
      <c r="R342" s="272"/>
      <c r="S342" s="272"/>
      <c r="T342" s="272"/>
      <c r="U342" s="272"/>
      <c r="V342" s="272"/>
      <c r="W342" s="272"/>
      <c r="X342" s="272"/>
      <c r="Y342" s="272"/>
      <c r="Z342" s="272"/>
      <c r="AA342" s="272"/>
      <c r="AB342" s="272"/>
      <c r="AC342" s="272"/>
      <c r="AD342" s="272"/>
    </row>
    <row r="343" spans="1:30" x14ac:dyDescent="0.3">
      <c r="A343" s="165"/>
      <c r="B343" s="165"/>
      <c r="C343" s="165"/>
      <c r="D343" s="165"/>
      <c r="E343" s="165"/>
      <c r="F343" s="165"/>
      <c r="G343" s="165"/>
      <c r="H343" s="164"/>
      <c r="I343" s="165"/>
      <c r="L343" s="272"/>
      <c r="M343" s="272"/>
      <c r="N343" s="272"/>
      <c r="O343" s="272"/>
      <c r="P343" s="272"/>
      <c r="Q343" s="272"/>
      <c r="R343" s="272"/>
      <c r="S343" s="272"/>
      <c r="T343" s="272"/>
      <c r="U343" s="272"/>
      <c r="V343" s="272"/>
      <c r="W343" s="272"/>
      <c r="X343" s="272"/>
      <c r="Y343" s="272"/>
      <c r="Z343" s="272"/>
      <c r="AA343" s="272"/>
      <c r="AB343" s="272"/>
      <c r="AC343" s="272"/>
      <c r="AD343" s="272"/>
    </row>
    <row r="344" spans="1:30" x14ac:dyDescent="0.3">
      <c r="A344" s="165"/>
      <c r="B344" s="165"/>
      <c r="C344" s="165"/>
      <c r="D344" s="165"/>
      <c r="E344" s="165"/>
      <c r="F344" s="165"/>
      <c r="G344" s="165"/>
      <c r="H344" s="164"/>
      <c r="I344" s="165"/>
    </row>
    <row r="345" spans="1:30" x14ac:dyDescent="0.3">
      <c r="A345" s="165"/>
      <c r="B345" s="165"/>
      <c r="C345" s="165"/>
      <c r="D345" s="165"/>
      <c r="E345" s="165"/>
      <c r="F345" s="165"/>
      <c r="G345" s="165"/>
      <c r="H345" s="164"/>
    </row>
  </sheetData>
  <sheetProtection algorithmName="SHA-512" hashValue="Q3j1k8r2WNmUH3H+JzCAxzMNfyOASbFoqC8MH05HIvITcAfckwBrxfhcX1xa07trGnRXEE3CX0tQZlUWO9fhKQ==" saltValue="+Rs/Syy8oliAY0lOl835Kw==" spinCount="100000" sheet="1" objects="1" scenarios="1"/>
  <mergeCells count="19">
    <mergeCell ref="O22:Q22"/>
    <mergeCell ref="O23:Q23"/>
    <mergeCell ref="O24:Q24"/>
    <mergeCell ref="M61:O61"/>
    <mergeCell ref="M90:O90"/>
    <mergeCell ref="O21:P21"/>
    <mergeCell ref="O14:W14"/>
    <mergeCell ref="O15:W15"/>
    <mergeCell ref="O16:W16"/>
    <mergeCell ref="O17:S17"/>
    <mergeCell ref="O4:U4"/>
    <mergeCell ref="O2:R2"/>
    <mergeCell ref="O3:U3"/>
    <mergeCell ref="O13:W13"/>
    <mergeCell ref="O5:U5"/>
    <mergeCell ref="O6:S6"/>
    <mergeCell ref="O10:W10"/>
    <mergeCell ref="O11:W11"/>
    <mergeCell ref="O12:W12"/>
  </mergeCells>
  <phoneticPr fontId="11" type="noConversion"/>
  <pageMargins left="0.75" right="0.75" top="1" bottom="1" header="0.5" footer="0.5"/>
  <pageSetup paperSize="9" orientation="portrait" horizontalDpi="0" verticalDpi="0"/>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FFF5A-18D6-5843-9602-F7602CBDD41D}">
  <sheetPr codeName="Sheet48">
    <tabColor rgb="FFFFC000"/>
  </sheetPr>
  <dimension ref="A1:CMJ11835"/>
  <sheetViews>
    <sheetView zoomScale="101" zoomScaleNormal="100" workbookViewId="0">
      <selection activeCell="Y10" sqref="Y10:Y40"/>
    </sheetView>
  </sheetViews>
  <sheetFormatPr defaultColWidth="10.84375" defaultRowHeight="14" x14ac:dyDescent="0.3"/>
  <cols>
    <col min="1" max="1" width="23" style="372" customWidth="1"/>
    <col min="2" max="2" width="25.69140625" style="372" customWidth="1"/>
    <col min="3" max="3" width="12.15234375" style="372" customWidth="1"/>
    <col min="4" max="4" width="14.3046875" style="372" customWidth="1"/>
    <col min="5" max="5" width="12.15234375" style="372" customWidth="1"/>
    <col min="6" max="6" width="12.69140625" style="372" bestFit="1" customWidth="1"/>
    <col min="7" max="7" width="12.69140625" style="372" customWidth="1"/>
    <col min="8" max="8" width="13.84375" style="372" customWidth="1"/>
    <col min="9" max="9" width="13.69140625" style="372" customWidth="1"/>
    <col min="10" max="10" width="13.84375" style="372" hidden="1" customWidth="1"/>
    <col min="11" max="11" width="12.15234375" style="372" hidden="1" customWidth="1"/>
    <col min="12" max="17" width="12.15234375" style="372" customWidth="1"/>
    <col min="18" max="23" width="12.15234375" style="372" hidden="1" customWidth="1"/>
    <col min="24" max="27" width="12.15234375" style="372" customWidth="1"/>
    <col min="28" max="2376" width="11.07421875" customWidth="1"/>
    <col min="2377" max="16384" width="10.84375" style="372"/>
  </cols>
  <sheetData>
    <row r="1" spans="1:41" customFormat="1" ht="13.5" x14ac:dyDescent="0.3">
      <c r="A1" s="504" t="s">
        <v>364</v>
      </c>
      <c r="B1" s="504"/>
      <c r="C1" s="504"/>
      <c r="D1" s="504"/>
      <c r="E1" s="504"/>
      <c r="F1" s="504"/>
      <c r="G1" s="504"/>
      <c r="H1" s="504"/>
      <c r="I1" s="504"/>
      <c r="J1" s="504">
        <v>3</v>
      </c>
      <c r="K1" s="504"/>
      <c r="L1" s="504"/>
      <c r="M1" s="504"/>
      <c r="N1" s="504"/>
      <c r="O1" s="504"/>
      <c r="P1" s="504"/>
      <c r="Q1" s="504"/>
      <c r="R1" s="504"/>
      <c r="S1" s="504"/>
      <c r="T1" s="504"/>
      <c r="U1" s="504"/>
      <c r="V1" s="504"/>
      <c r="W1" s="504"/>
      <c r="X1" s="504"/>
      <c r="Y1" s="504"/>
      <c r="Z1" s="504"/>
      <c r="AA1" s="504"/>
      <c r="AB1" s="504"/>
      <c r="AC1" s="504"/>
      <c r="AD1" s="504"/>
      <c r="AE1" s="504"/>
      <c r="AF1" s="504"/>
      <c r="AG1" s="504"/>
      <c r="AH1" s="504"/>
      <c r="AI1" s="504"/>
      <c r="AJ1" s="504"/>
      <c r="AK1" s="504"/>
      <c r="AL1" s="504"/>
      <c r="AM1" s="504"/>
      <c r="AN1" s="504"/>
      <c r="AO1" s="504"/>
    </row>
    <row r="2" spans="1:41" customFormat="1" ht="13.5" x14ac:dyDescent="0.3">
      <c r="A2" s="505" t="s">
        <v>402</v>
      </c>
      <c r="B2" s="504"/>
      <c r="C2" s="504"/>
      <c r="D2" s="504"/>
      <c r="E2" s="504"/>
      <c r="F2" s="504"/>
      <c r="G2" s="504"/>
      <c r="H2" s="504"/>
      <c r="I2" s="504"/>
      <c r="J2" s="504"/>
      <c r="K2" s="504"/>
      <c r="L2" s="504"/>
      <c r="M2" s="504"/>
      <c r="N2" s="504"/>
      <c r="O2" s="504"/>
      <c r="P2" s="504"/>
      <c r="Q2" s="504"/>
      <c r="R2" s="504"/>
      <c r="S2" s="504"/>
      <c r="T2" s="504"/>
      <c r="U2" s="504"/>
      <c r="V2" s="504"/>
      <c r="W2" s="504"/>
      <c r="X2" s="504"/>
      <c r="Y2" s="504"/>
      <c r="Z2" s="504"/>
      <c r="AA2" s="504"/>
      <c r="AB2" s="504"/>
      <c r="AC2" s="504"/>
      <c r="AD2" s="504"/>
      <c r="AE2" s="504"/>
      <c r="AF2" s="504"/>
      <c r="AG2" s="504"/>
      <c r="AH2" s="504"/>
      <c r="AI2" s="504"/>
      <c r="AJ2" s="504"/>
      <c r="AK2" s="504"/>
      <c r="AL2" s="504"/>
      <c r="AM2" s="504"/>
      <c r="AN2" s="504"/>
      <c r="AO2" s="504"/>
    </row>
    <row r="3" spans="1:41" customFormat="1" ht="13.5" x14ac:dyDescent="0.3">
      <c r="A3" s="504"/>
      <c r="B3" s="504"/>
      <c r="C3" s="504"/>
      <c r="D3" s="504"/>
      <c r="E3" s="504"/>
      <c r="F3" s="504"/>
      <c r="G3" s="504"/>
      <c r="H3" s="504"/>
      <c r="I3" s="504"/>
      <c r="J3" s="504"/>
      <c r="K3" s="504"/>
      <c r="L3" s="504"/>
      <c r="M3" s="504"/>
      <c r="N3" s="504"/>
      <c r="O3" s="504"/>
      <c r="P3" s="504"/>
      <c r="Q3" s="504"/>
      <c r="R3" s="504"/>
      <c r="S3" s="504"/>
      <c r="T3" s="504"/>
      <c r="U3" s="504"/>
      <c r="V3" s="504"/>
      <c r="W3" s="504"/>
      <c r="X3" s="504"/>
      <c r="Y3" s="504"/>
      <c r="Z3" s="504"/>
      <c r="AA3" s="504"/>
      <c r="AB3" s="504"/>
      <c r="AC3" s="504"/>
      <c r="AD3" s="504"/>
      <c r="AE3" s="504"/>
      <c r="AF3" s="504"/>
      <c r="AG3" s="504"/>
      <c r="AH3" s="504"/>
      <c r="AI3" s="504"/>
      <c r="AJ3" s="504"/>
      <c r="AK3" s="504"/>
      <c r="AL3" s="504"/>
      <c r="AM3" s="504"/>
      <c r="AN3" s="504"/>
      <c r="AO3" s="504"/>
    </row>
    <row r="4" spans="1:41" x14ac:dyDescent="0.3">
      <c r="A4" s="301" t="s">
        <v>365</v>
      </c>
      <c r="B4" s="302"/>
      <c r="C4" s="303">
        <v>3</v>
      </c>
      <c r="D4" s="304" t="s">
        <v>483</v>
      </c>
      <c r="E4" s="305">
        <f>IF(C4&lt;J1,(605),(1210))</f>
        <v>1210</v>
      </c>
      <c r="F4" s="520"/>
      <c r="G4" s="306" t="s">
        <v>484</v>
      </c>
      <c r="H4" s="361" t="s">
        <v>485</v>
      </c>
      <c r="I4" s="308" t="s">
        <v>397</v>
      </c>
      <c r="J4" s="504"/>
      <c r="K4" s="504"/>
      <c r="L4" s="504"/>
      <c r="M4" s="504"/>
      <c r="N4" s="504"/>
      <c r="O4" s="504"/>
      <c r="P4" s="504"/>
      <c r="Q4" s="504"/>
      <c r="R4" s="504"/>
      <c r="S4" s="504"/>
      <c r="T4" s="504"/>
      <c r="U4" s="504"/>
      <c r="V4" s="504"/>
      <c r="W4" s="504"/>
      <c r="X4" s="504"/>
      <c r="Y4" s="504"/>
      <c r="Z4" s="504"/>
      <c r="AA4" s="504"/>
      <c r="AB4" s="504"/>
      <c r="AC4" s="504"/>
      <c r="AD4" s="504"/>
      <c r="AE4" s="504"/>
      <c r="AF4" s="504"/>
      <c r="AG4" s="504"/>
      <c r="AH4" s="504"/>
      <c r="AI4" s="504"/>
      <c r="AJ4" s="504"/>
      <c r="AK4" s="504"/>
      <c r="AL4" s="504"/>
      <c r="AM4" s="504"/>
      <c r="AN4" s="504"/>
      <c r="AO4" s="504"/>
    </row>
    <row r="5" spans="1:41" x14ac:dyDescent="0.3">
      <c r="A5" s="309" t="s">
        <v>486</v>
      </c>
      <c r="B5" s="310"/>
      <c r="C5" s="311">
        <v>1500</v>
      </c>
      <c r="D5" s="304" t="s">
        <v>487</v>
      </c>
      <c r="E5" s="312">
        <f>C5-(E4-E6)</f>
        <v>893.79</v>
      </c>
      <c r="F5" s="304" t="s">
        <v>488</v>
      </c>
      <c r="G5" s="313">
        <f>E5*70/100</f>
        <v>625.65299999999991</v>
      </c>
      <c r="H5" s="362">
        <f>E5*30/100</f>
        <v>268.13699999999994</v>
      </c>
      <c r="I5" s="315"/>
      <c r="J5" s="504"/>
      <c r="K5" s="504"/>
      <c r="L5" s="504"/>
      <c r="M5" s="504"/>
      <c r="N5" s="504"/>
      <c r="O5" s="504"/>
      <c r="P5" s="504"/>
      <c r="Q5" s="504"/>
      <c r="R5" s="504"/>
      <c r="S5" s="504"/>
      <c r="T5" s="504"/>
      <c r="U5" s="504"/>
      <c r="V5" s="504"/>
      <c r="W5" s="504"/>
      <c r="X5" s="504"/>
      <c r="Y5" s="504"/>
      <c r="Z5" s="504"/>
      <c r="AA5" s="504"/>
      <c r="AB5" s="504"/>
      <c r="AC5" s="504"/>
      <c r="AD5" s="504"/>
      <c r="AE5" s="504"/>
      <c r="AF5" s="504"/>
      <c r="AG5" s="504"/>
      <c r="AH5" s="504"/>
      <c r="AI5" s="504"/>
      <c r="AJ5" s="504"/>
      <c r="AK5" s="504"/>
      <c r="AL5" s="504"/>
      <c r="AM5" s="504"/>
      <c r="AN5" s="504"/>
      <c r="AO5" s="504"/>
    </row>
    <row r="6" spans="1:41" x14ac:dyDescent="0.3">
      <c r="A6" s="504"/>
      <c r="B6" s="504"/>
      <c r="C6" s="504"/>
      <c r="D6" s="304" t="s">
        <v>489</v>
      </c>
      <c r="E6" s="312">
        <f>IF(C4&lt;J1,(E4*18.9/100),(E4*49.9/100))</f>
        <v>603.79</v>
      </c>
      <c r="F6" s="309" t="s">
        <v>396</v>
      </c>
      <c r="G6" s="316">
        <f>E5*20/100</f>
        <v>178.75799999999998</v>
      </c>
      <c r="H6" s="363">
        <f>E5*30/100</f>
        <v>268.13699999999994</v>
      </c>
      <c r="I6" s="318">
        <f>E5*50/100</f>
        <v>446.89499999999998</v>
      </c>
      <c r="J6" s="504"/>
      <c r="K6" s="504"/>
      <c r="L6" s="504"/>
      <c r="M6" s="504"/>
      <c r="N6" s="504"/>
      <c r="O6" s="504"/>
      <c r="P6" s="504"/>
      <c r="Q6" s="504"/>
      <c r="R6" s="504"/>
      <c r="S6" s="504"/>
      <c r="T6" s="504"/>
      <c r="U6" s="504"/>
      <c r="V6" s="504"/>
      <c r="W6" s="504"/>
      <c r="X6" s="504"/>
      <c r="Y6" s="504"/>
      <c r="Z6" s="504"/>
      <c r="AA6" s="504"/>
      <c r="AB6" s="504"/>
      <c r="AC6" s="504"/>
      <c r="AD6" s="504"/>
      <c r="AE6" s="504"/>
      <c r="AF6" s="504"/>
      <c r="AG6" s="504"/>
      <c r="AH6" s="504"/>
      <c r="AI6" s="504"/>
      <c r="AJ6" s="504"/>
      <c r="AK6" s="504"/>
      <c r="AL6" s="504"/>
      <c r="AM6" s="504"/>
      <c r="AN6" s="504"/>
      <c r="AO6" s="504"/>
    </row>
    <row r="7" spans="1:41" customFormat="1" thickBot="1" x14ac:dyDescent="0.35">
      <c r="A7" s="504"/>
      <c r="B7" s="504"/>
      <c r="C7" s="504"/>
      <c r="D7" s="504"/>
      <c r="E7" s="504"/>
      <c r="F7" s="504"/>
      <c r="G7" s="504"/>
      <c r="H7" s="504"/>
      <c r="I7" s="504"/>
      <c r="J7" s="504"/>
      <c r="K7" s="504"/>
      <c r="L7" s="504"/>
      <c r="M7" s="504"/>
      <c r="N7" s="504"/>
      <c r="O7" s="504"/>
      <c r="P7" s="504"/>
      <c r="Q7" s="504"/>
      <c r="R7" s="504"/>
      <c r="S7" s="504"/>
      <c r="T7" s="504"/>
      <c r="U7" s="504"/>
      <c r="V7" s="504"/>
      <c r="W7" s="504"/>
      <c r="X7" s="504"/>
      <c r="Y7" s="504"/>
      <c r="Z7" s="504"/>
      <c r="AA7" s="504"/>
      <c r="AB7" s="504"/>
      <c r="AC7" s="504"/>
      <c r="AD7" s="504"/>
      <c r="AE7" s="504"/>
      <c r="AF7" s="504"/>
      <c r="AG7" s="504"/>
      <c r="AH7" s="504"/>
      <c r="AI7" s="504"/>
      <c r="AJ7" s="504"/>
      <c r="AK7" s="504"/>
      <c r="AL7" s="504"/>
      <c r="AM7" s="504"/>
      <c r="AN7" s="504"/>
      <c r="AO7" s="504"/>
    </row>
    <row r="8" spans="1:41" x14ac:dyDescent="0.3">
      <c r="A8" s="428" t="s">
        <v>514</v>
      </c>
      <c r="B8" s="429"/>
      <c r="C8" s="429"/>
      <c r="D8" s="429"/>
      <c r="E8" s="429"/>
      <c r="F8" s="429"/>
      <c r="G8" s="429"/>
      <c r="H8" s="429"/>
      <c r="I8" s="429"/>
      <c r="J8" s="429"/>
      <c r="K8" s="429"/>
      <c r="L8" s="429"/>
      <c r="M8" s="429"/>
      <c r="N8" s="429"/>
      <c r="O8" s="429"/>
      <c r="P8" s="429"/>
      <c r="Q8" s="429"/>
      <c r="R8" s="429"/>
      <c r="S8" s="429"/>
      <c r="T8" s="429"/>
      <c r="U8" s="429"/>
      <c r="V8" s="429"/>
      <c r="W8" s="429"/>
      <c r="X8" s="429"/>
      <c r="Y8" s="429"/>
      <c r="Z8" s="429"/>
      <c r="AA8" s="430"/>
      <c r="AB8" s="504"/>
      <c r="AC8" s="504"/>
      <c r="AD8" s="504"/>
      <c r="AE8" s="504"/>
      <c r="AF8" s="504"/>
      <c r="AG8" s="504"/>
      <c r="AH8" s="504"/>
      <c r="AI8" s="504"/>
      <c r="AJ8" s="504"/>
      <c r="AK8" s="504"/>
      <c r="AL8" s="504"/>
      <c r="AM8" s="504"/>
      <c r="AN8" s="504"/>
      <c r="AO8" s="504"/>
    </row>
    <row r="9" spans="1:41" ht="70" x14ac:dyDescent="0.3">
      <c r="A9" s="431" t="s">
        <v>408</v>
      </c>
      <c r="B9" s="432" t="s">
        <v>409</v>
      </c>
      <c r="C9" s="433" t="s">
        <v>410</v>
      </c>
      <c r="D9" s="433" t="s">
        <v>411</v>
      </c>
      <c r="E9" s="433" t="s">
        <v>446</v>
      </c>
      <c r="F9" s="433" t="s">
        <v>447</v>
      </c>
      <c r="G9" s="433" t="s">
        <v>448</v>
      </c>
      <c r="H9" s="433" t="s">
        <v>354</v>
      </c>
      <c r="I9" s="433" t="s">
        <v>222</v>
      </c>
      <c r="J9" s="442" t="s">
        <v>406</v>
      </c>
      <c r="K9" s="443" t="s">
        <v>449</v>
      </c>
      <c r="L9" s="435" t="s">
        <v>1010</v>
      </c>
      <c r="M9" s="436" t="s">
        <v>398</v>
      </c>
      <c r="N9" s="436" t="s">
        <v>533</v>
      </c>
      <c r="O9" s="436" t="s">
        <v>399</v>
      </c>
      <c r="P9" s="436" t="s">
        <v>552</v>
      </c>
      <c r="Q9" s="437" t="s">
        <v>490</v>
      </c>
      <c r="R9" s="444" t="s">
        <v>1011</v>
      </c>
      <c r="S9" s="444" t="s">
        <v>1012</v>
      </c>
      <c r="T9" s="445" t="s">
        <v>1013</v>
      </c>
      <c r="U9" s="445" t="s">
        <v>1014</v>
      </c>
      <c r="V9" s="445" t="s">
        <v>104</v>
      </c>
      <c r="W9" s="445" t="s">
        <v>105</v>
      </c>
      <c r="X9" s="437" t="s">
        <v>331</v>
      </c>
      <c r="Y9" s="437" t="s">
        <v>332</v>
      </c>
      <c r="Z9" s="436" t="s">
        <v>400</v>
      </c>
      <c r="AA9" s="438" t="s">
        <v>558</v>
      </c>
      <c r="AB9" s="504"/>
      <c r="AC9" s="504"/>
      <c r="AD9" s="504"/>
      <c r="AE9" s="504"/>
      <c r="AF9" s="504"/>
      <c r="AG9" s="504"/>
      <c r="AH9" s="504"/>
      <c r="AI9" s="504"/>
      <c r="AJ9" s="504"/>
      <c r="AK9" s="504"/>
      <c r="AL9" s="504"/>
      <c r="AM9" s="504"/>
      <c r="AN9" s="504"/>
      <c r="AO9" s="504"/>
    </row>
    <row r="10" spans="1:41" x14ac:dyDescent="0.3">
      <c r="A10" s="319" t="str">
        <f>'END Jul 2021'!K2</f>
        <v>Energy Locals</v>
      </c>
      <c r="B10" s="383" t="str">
        <f>'END Jul 2021'!L2</f>
        <v>Online Member</v>
      </c>
      <c r="C10" s="384">
        <f>IF('END Jul 2021'!BP2=0,91*'END Jul 2021'!M2/100,(91*'END Jul 2021'!M2/100)+'END Jul 2021'!BP2/4)</f>
        <v>66.636363636363626</v>
      </c>
      <c r="D10" s="384">
        <f>IF('END Jul 2021'!O2="",$E$5*'END Jul 2021'!N2/100,IF($E$5&gt;='END Jul 2021'!P2,('END Jul 2021'!P2*'END Jul 2021'!N2/100),($E$5*'END Jul 2021'!N2/100)))</f>
        <v>157.63205454545451</v>
      </c>
      <c r="E10" s="384">
        <f>IF(AND('END Jul 2021'!P2&gt;0,'END Jul 2021'!R2&gt;0),IF($E$5&lt;'END Jul 2021'!P2,0,IF($E$5&lt;=('END Jul 2021'!R2+'END Jul 2021'!P2),(($E$5-'END Jul 2021'!P2)*'END Jul 2021'!Q2/100),(('END Jul 2021'!R2)*'END Jul 2021'!Q2/100))),0)</f>
        <v>0</v>
      </c>
      <c r="F10" s="384">
        <f>IF(AND('END Jul 2021'!Q2&gt;0,'END Jul 2021'!S2&gt;0),IF($E$5&lt;('END Jul 2021'!R2+'END Jul 2021'!P2),0,IF($E$5&lt;=('END Jul 2021'!T2+'END Jul 2021'!R2+'END Jul 2021'!P2),(($E$5-('END Jul 2021'!R2+'END Jul 2021'!P2))*'END Jul 2021'!S2/100),('END Jul 2021'!T2*'END Jul 2021'!S2/100))),0)</f>
        <v>0</v>
      </c>
      <c r="G10" s="384">
        <v>0</v>
      </c>
      <c r="H10" s="384">
        <f>IF('END Jul 2021'!T2&gt;0,IF(($E$5&lt;'END Jul 2021'!T2),(0),($E$5-'END Jul 2021'!T2)*'END Jul 2021'!U2/100),IF(AND('END Jul 2021'!R2&gt;0,'END Jul 2021'!T2=""),IF(($E$5&lt;'END Jul 2021'!R2),(0),($E$5-'END Jul 2021'!R2)*'END Jul 2021'!S2/100),IF(AND('END Jul 2021'!P2&gt;0,'END Jul 2021'!R2=""),IF(($E$5&lt;'END Jul 2021'!P2),(0),($E$5-'END Jul 2021'!P2)*'END Jul 2021'!Q2/100),0)))</f>
        <v>0</v>
      </c>
      <c r="I10" s="384">
        <f t="shared" ref="I10:I35" si="0">SUM(C10:H10)</f>
        <v>224.26841818181813</v>
      </c>
      <c r="J10" s="449">
        <f t="shared" ref="J10:J35" si="1">(I10-C10)*4</f>
        <v>630.52821818181803</v>
      </c>
      <c r="K10" s="449">
        <f t="shared" ref="K10:K35" si="2">I10*4</f>
        <v>897.07367272727254</v>
      </c>
      <c r="L10" s="450">
        <f>K10*1.1</f>
        <v>986.78103999999985</v>
      </c>
      <c r="M10" s="449">
        <f>'END Jul 2021'!AZ2</f>
        <v>0</v>
      </c>
      <c r="N10" s="449">
        <f>'END Jul 2021'!BA2</f>
        <v>0</v>
      </c>
      <c r="O10" s="449">
        <f>'END Jul 2021'!BB2</f>
        <v>0</v>
      </c>
      <c r="P10" s="449">
        <f>'END Jul 2021'!BC2</f>
        <v>0</v>
      </c>
      <c r="Q10" s="449">
        <f>($E$6*'END Jul 2021'!AT2/100)*4</f>
        <v>241.51599999999999</v>
      </c>
      <c r="R10" s="448" t="str">
        <f>IF(SUM(M10:P10)=0,"No discount",IF(M10&gt;0,"Guaranteed off bill",IF(N10&gt;0,"Guaranteed off usage",IF(O10&gt;0,"Pay-on-time off bill","Pay-on-time off usage"))))</f>
        <v>No discount</v>
      </c>
      <c r="S10" s="448" t="str">
        <f>IF(OR(A10="Origin Energy",A10="Red Energy",A10="Powershop"),"Inclusive","Exclusive")</f>
        <v>Exclusive</v>
      </c>
      <c r="T10" s="449">
        <f t="shared" ref="T10:T35" si="3">IF(AND(R10="Guaranteed off bill",S10="Inclusive"),((K10*1.1)-((K10*1.1)*M10/100))/1.1,IF(AND(R10="Guaranteed off usage",S10="Inclusive"),((K10*1.1)-((J10*1.1)*N10/100))/1.1,IF(AND(R10="Guaranteed off bill",S10="Exclusive"),K10-(K10*M10/100),IF(AND(R10="Guaranteed off usage",S10="Exclusive"),K10-(J10*N10/100),IF(S10="Inclusive",((K10*1.1))/1.1,K10)))))</f>
        <v>897.07367272727254</v>
      </c>
      <c r="U10" s="449">
        <f t="shared" ref="U10:U35" si="4">IF(AND(R10="Pay-on-time off bill",S10="Inclusive"),((T10*1.1)-((T10*1.1)*O10/100))/1.1,IF(AND(R10="Pay-on-time off usage",S10="Inclusive"),((T10*1.1)-((J10*1.1)*P10/100))/1.1,IF(AND(R10="Pay-on-time off bill",S10="Exclusive"),T10-(T10*O10/100),IF(AND(R10="Pay-on-time off usage",S10="Exclusive"),T10-(J10*P10/100),IF(S10="Inclusive",((T10*1.1))/1.1,T10)))))</f>
        <v>897.07367272727254</v>
      </c>
      <c r="V10" s="449">
        <f t="shared" ref="V10:V35" si="5">T10-Q10</f>
        <v>655.55767272727257</v>
      </c>
      <c r="W10" s="449">
        <f t="shared" ref="W10:W35" si="6">U10-Q10</f>
        <v>655.55767272727257</v>
      </c>
      <c r="X10" s="455">
        <f>V10*1.1</f>
        <v>721.11343999999985</v>
      </c>
      <c r="Y10" s="455">
        <f>W10*1.1</f>
        <v>721.11343999999985</v>
      </c>
      <c r="Z10" s="391">
        <f>'END Jul 2021'!BL2</f>
        <v>0</v>
      </c>
      <c r="AA10" s="377" t="str">
        <f>'END Jul 2021'!BM2</f>
        <v>n</v>
      </c>
      <c r="AB10" s="504"/>
      <c r="AC10" s="504"/>
      <c r="AD10" s="504"/>
      <c r="AE10" s="504"/>
      <c r="AF10" s="504"/>
      <c r="AG10" s="504"/>
      <c r="AH10" s="504"/>
      <c r="AI10" s="504"/>
      <c r="AJ10" s="504"/>
      <c r="AK10" s="504"/>
      <c r="AL10" s="504"/>
      <c r="AM10" s="504"/>
      <c r="AN10" s="504"/>
      <c r="AO10" s="504"/>
    </row>
    <row r="11" spans="1:41" x14ac:dyDescent="0.3">
      <c r="A11" s="319" t="str">
        <f>'END Jul 2021'!K3</f>
        <v>AGL</v>
      </c>
      <c r="B11" s="383" t="str">
        <f>'END Jul 2021'!L3</f>
        <v>Solar Savers</v>
      </c>
      <c r="C11" s="384">
        <f>IF('END Jul 2021'!BP3=0,91*'END Jul 2021'!M3/100,(91*'END Jul 2021'!M3/100)+'END Jul 2021'!BP3/4)</f>
        <v>85.846090909090904</v>
      </c>
      <c r="D11" s="384">
        <f>IF('END Jul 2021'!O3="",$E$5*'END Jul 2021'!N3/100,IF($E$5&gt;='END Jul 2021'!P3,('END Jul 2021'!P3*'END Jul 2021'!N3/100),($E$5*'END Jul 2021'!N3/100)))</f>
        <v>203.94662727272723</v>
      </c>
      <c r="E11" s="384">
        <f>IF(AND('END Jul 2021'!P3&gt;0,'END Jul 2021'!R3&gt;0),IF($E$5&lt;'END Jul 2021'!P3,0,IF($E$5&lt;=('END Jul 2021'!R3+'END Jul 2021'!P3),(($E$5-'END Jul 2021'!P3)*'END Jul 2021'!Q3/100),(('END Jul 2021'!R3)*'END Jul 2021'!Q3/100))),0)</f>
        <v>0</v>
      </c>
      <c r="F11" s="384">
        <f>IF(AND('END Jul 2021'!Q3&gt;0,'END Jul 2021'!S3&gt;0),IF($E$5&lt;('END Jul 2021'!R3+'END Jul 2021'!P3),0,IF($E$5&lt;=('END Jul 2021'!T3+'END Jul 2021'!R3+'END Jul 2021'!P3),(($E$5-('END Jul 2021'!R3+'END Jul 2021'!P3))*'END Jul 2021'!S3/100),('END Jul 2021'!T3*'END Jul 2021'!S3/100))),0)</f>
        <v>0</v>
      </c>
      <c r="G11" s="384">
        <v>0</v>
      </c>
      <c r="H11" s="384">
        <f>IF('END Jul 2021'!T3&gt;0,IF(($E$5&lt;'END Jul 2021'!T3),(0),($E$5-'END Jul 2021'!T3)*'END Jul 2021'!U3/100),IF(AND('END Jul 2021'!R3&gt;0,'END Jul 2021'!T3=""),IF(($E$5&lt;'END Jul 2021'!R3),(0),($E$5-'END Jul 2021'!R3)*'END Jul 2021'!S3/100),IF(AND('END Jul 2021'!P3&gt;0,'END Jul 2021'!R3=""),IF(($E$5&lt;'END Jul 2021'!P3),(0),($E$5-'END Jul 2021'!P3)*'END Jul 2021'!Q3/100),0)))</f>
        <v>0</v>
      </c>
      <c r="I11" s="384">
        <f t="shared" si="0"/>
        <v>289.79271818181815</v>
      </c>
      <c r="J11" s="449">
        <f t="shared" si="1"/>
        <v>815.78650909090902</v>
      </c>
      <c r="K11" s="449">
        <f t="shared" si="2"/>
        <v>1159.1708727272726</v>
      </c>
      <c r="L11" s="450">
        <f t="shared" ref="L11:L35" si="7">K11*1.1</f>
        <v>1275.0879599999998</v>
      </c>
      <c r="M11" s="449">
        <f>'END Jul 2021'!AZ3</f>
        <v>0</v>
      </c>
      <c r="N11" s="449">
        <f>'END Jul 2021'!BA3</f>
        <v>0</v>
      </c>
      <c r="O11" s="449">
        <f>'END Jul 2021'!BB3</f>
        <v>0</v>
      </c>
      <c r="P11" s="449">
        <f>'END Jul 2021'!BC3</f>
        <v>0</v>
      </c>
      <c r="Q11" s="449">
        <f>($E$6*'END Jul 2021'!AT3/100)*4</f>
        <v>410.5772</v>
      </c>
      <c r="R11" s="448" t="str">
        <f t="shared" ref="R11:R35" si="8">IF(SUM(M11:P11)=0,"No discount",IF(M11&gt;0,"Guaranteed off bill",IF(N11&gt;0,"Guaranteed off usage",IF(O11&gt;0,"Pay-on-time off bill","Pay-on-time off usage"))))</f>
        <v>No discount</v>
      </c>
      <c r="S11" s="448" t="str">
        <f t="shared" ref="S11:S35" si="9">IF(OR(A11="Origin Energy",A11="Red Energy",A11="Powershop"),"Inclusive","Exclusive")</f>
        <v>Exclusive</v>
      </c>
      <c r="T11" s="475">
        <f t="shared" si="3"/>
        <v>1159.1708727272726</v>
      </c>
      <c r="U11" s="449">
        <f t="shared" si="4"/>
        <v>1159.1708727272726</v>
      </c>
      <c r="V11" s="449">
        <f t="shared" si="5"/>
        <v>748.59367272727263</v>
      </c>
      <c r="W11" s="449">
        <f t="shared" si="6"/>
        <v>748.59367272727263</v>
      </c>
      <c r="X11" s="455">
        <f t="shared" ref="X11:Y16" si="10">V11*1.1</f>
        <v>823.45303999999999</v>
      </c>
      <c r="Y11" s="455">
        <f t="shared" si="10"/>
        <v>823.45303999999999</v>
      </c>
      <c r="Z11" s="391">
        <f>'END Jul 2021'!BL3</f>
        <v>0</v>
      </c>
      <c r="AA11" s="377" t="str">
        <f>'END Jul 2021'!BM3</f>
        <v>n</v>
      </c>
      <c r="AB11" s="504"/>
      <c r="AC11" s="504"/>
      <c r="AD11" s="504"/>
      <c r="AE11" s="504"/>
      <c r="AF11" s="504"/>
      <c r="AG11" s="504"/>
      <c r="AH11" s="504"/>
      <c r="AI11" s="504"/>
      <c r="AJ11" s="504"/>
      <c r="AK11" s="504"/>
      <c r="AL11" s="504"/>
      <c r="AM11" s="504"/>
      <c r="AN11" s="504"/>
      <c r="AO11" s="504"/>
    </row>
    <row r="12" spans="1:41" x14ac:dyDescent="0.3">
      <c r="A12" s="319" t="str">
        <f>'END Jul 2021'!K4</f>
        <v>Alinta Energy</v>
      </c>
      <c r="B12" s="383" t="str">
        <f>'END Jul 2021'!L4</f>
        <v>Home Deal</v>
      </c>
      <c r="C12" s="384">
        <f>IF('END Jul 2021'!BP4=0,91*'END Jul 2021'!M4/100,(91*'END Jul 2021'!M4/100)+'END Jul 2021'!BP4/4)</f>
        <v>52.779999999999994</v>
      </c>
      <c r="D12" s="384">
        <f>IF('END Jul 2021'!O4="",$E$5*'END Jul 2021'!N4/100,IF($E$5&gt;='END Jul 2021'!P4,('END Jul 2021'!P4*'END Jul 2021'!N4/100),($E$5*'END Jul 2021'!N4/100)))</f>
        <v>176.23913727272728</v>
      </c>
      <c r="E12" s="384">
        <f>IF(AND('END Jul 2021'!P4&gt;0,'END Jul 2021'!R4&gt;0),IF($E$5&lt;'END Jul 2021'!P4,0,IF($E$5&lt;=('END Jul 2021'!R4+'END Jul 2021'!P4),(($E$5-'END Jul 2021'!P4)*'END Jul 2021'!Q4/100),(('END Jul 2021'!R4)*'END Jul 2021'!Q4/100))),0)</f>
        <v>0</v>
      </c>
      <c r="F12" s="384">
        <f>IF(AND('END Jul 2021'!Q4&gt;0,'END Jul 2021'!S4&gt;0),IF($E$5&lt;('END Jul 2021'!R4+'END Jul 2021'!P4),0,IF($E$5&lt;=('END Jul 2021'!T4+'END Jul 2021'!R4+'END Jul 2021'!P4),(($E$5-('END Jul 2021'!R4+'END Jul 2021'!P4))*'END Jul 2021'!S4/100),('END Jul 2021'!T4*'END Jul 2021'!S4/100))),0)</f>
        <v>0</v>
      </c>
      <c r="G12" s="384">
        <v>0</v>
      </c>
      <c r="H12" s="384">
        <f>IF('END Jul 2021'!T4&gt;0,IF(($E$5&lt;'END Jul 2021'!T4),(0),($E$5-'END Jul 2021'!T4)*'END Jul 2021'!U4/100),IF(AND('END Jul 2021'!R4&gt;0,'END Jul 2021'!T4=""),IF(($E$5&lt;'END Jul 2021'!R4),(0),($E$5-'END Jul 2021'!R4)*'END Jul 2021'!S4/100),IF(AND('END Jul 2021'!P4&gt;0,'END Jul 2021'!R4=""),IF(($E$5&lt;'END Jul 2021'!P4),(0),($E$5-'END Jul 2021'!P4)*'END Jul 2021'!Q4/100),0)))</f>
        <v>0</v>
      </c>
      <c r="I12" s="384">
        <f t="shared" si="0"/>
        <v>229.01913727272728</v>
      </c>
      <c r="J12" s="449">
        <f t="shared" si="1"/>
        <v>704.95654909090911</v>
      </c>
      <c r="K12" s="449">
        <f t="shared" si="2"/>
        <v>916.07654909090911</v>
      </c>
      <c r="L12" s="450">
        <f t="shared" si="7"/>
        <v>1007.6842040000001</v>
      </c>
      <c r="M12" s="449">
        <f>'END Jul 2021'!AZ4</f>
        <v>0</v>
      </c>
      <c r="N12" s="449">
        <f>'END Jul 2021'!BA4</f>
        <v>0</v>
      </c>
      <c r="O12" s="449">
        <f>'END Jul 2021'!BB4</f>
        <v>0</v>
      </c>
      <c r="P12" s="449">
        <f>'END Jul 2021'!BC4</f>
        <v>0</v>
      </c>
      <c r="Q12" s="449">
        <f>($E$6*'END Jul 2021'!AT4/100)*4</f>
        <v>181.13699999999997</v>
      </c>
      <c r="R12" s="448" t="str">
        <f t="shared" si="8"/>
        <v>No discount</v>
      </c>
      <c r="S12" s="448" t="str">
        <f t="shared" si="9"/>
        <v>Exclusive</v>
      </c>
      <c r="T12" s="475">
        <f t="shared" si="3"/>
        <v>916.07654909090911</v>
      </c>
      <c r="U12" s="449">
        <f t="shared" si="4"/>
        <v>916.07654909090911</v>
      </c>
      <c r="V12" s="449">
        <f t="shared" si="5"/>
        <v>734.93954909090917</v>
      </c>
      <c r="W12" s="449">
        <f t="shared" si="6"/>
        <v>734.93954909090917</v>
      </c>
      <c r="X12" s="455">
        <f t="shared" si="10"/>
        <v>808.4335040000002</v>
      </c>
      <c r="Y12" s="455">
        <f t="shared" si="10"/>
        <v>808.4335040000002</v>
      </c>
      <c r="Z12" s="391">
        <f>'END Jul 2021'!BL4</f>
        <v>0</v>
      </c>
      <c r="AA12" s="377" t="str">
        <f>'END Jul 2021'!BM4</f>
        <v>n</v>
      </c>
      <c r="AB12" s="504"/>
      <c r="AC12" s="504"/>
      <c r="AD12" s="504"/>
      <c r="AE12" s="504"/>
      <c r="AF12" s="504"/>
      <c r="AG12" s="504"/>
      <c r="AH12" s="504"/>
      <c r="AI12" s="504"/>
      <c r="AJ12" s="504"/>
      <c r="AK12" s="504"/>
      <c r="AL12" s="504"/>
      <c r="AM12" s="504"/>
      <c r="AN12" s="504"/>
      <c r="AO12" s="504"/>
    </row>
    <row r="13" spans="1:41" x14ac:dyDescent="0.3">
      <c r="A13" s="319" t="str">
        <f>'END Jul 2021'!K5</f>
        <v>CovaU</v>
      </c>
      <c r="B13" s="383" t="str">
        <f>'END Jul 2021'!L5</f>
        <v>Freedom Plus Solar</v>
      </c>
      <c r="C13" s="384">
        <f>IF('END Jul 2021'!BP5=0,91*'END Jul 2021'!M5/100,(91*'END Jul 2021'!M5/100)+'END Jul 2021'!BP5/4)</f>
        <v>98.279999999999987</v>
      </c>
      <c r="D13" s="384">
        <f>IF('END Jul 2021'!O5="",$E$5*'END Jul 2021'!N5/100,IF($E$5&gt;='END Jul 2021'!P5,('END Jul 2021'!P5*'END Jul 2021'!N5/100),($E$5*'END Jul 2021'!N5/100)))</f>
        <v>250.2612</v>
      </c>
      <c r="E13" s="384">
        <f>IF(AND('END Jul 2021'!P5&gt;0,'END Jul 2021'!R5&gt;0),IF($E$5&lt;'END Jul 2021'!P5,0,IF($E$5&lt;=('END Jul 2021'!R5+'END Jul 2021'!P5),(($E$5-'END Jul 2021'!P5)*'END Jul 2021'!Q5/100),(('END Jul 2021'!R5)*'END Jul 2021'!Q5/100))),0)</f>
        <v>0</v>
      </c>
      <c r="F13" s="384">
        <f>IF(AND('END Jul 2021'!Q5&gt;0,'END Jul 2021'!S5&gt;0),IF($E$5&lt;('END Jul 2021'!R5+'END Jul 2021'!P5),0,IF($E$5&lt;=('END Jul 2021'!T5+'END Jul 2021'!R5+'END Jul 2021'!P5),(($E$5-('END Jul 2021'!R5+'END Jul 2021'!P5))*'END Jul 2021'!S5/100),('END Jul 2021'!T5*'END Jul 2021'!S5/100))),0)</f>
        <v>0</v>
      </c>
      <c r="G13" s="384">
        <v>0</v>
      </c>
      <c r="H13" s="384">
        <f>IF('END Jul 2021'!T5&gt;0,IF(($E$5&lt;'END Jul 2021'!T5),(0),($E$5-'END Jul 2021'!T5)*'END Jul 2021'!U5/100),IF(AND('END Jul 2021'!R5&gt;0,'END Jul 2021'!T5=""),IF(($E$5&lt;'END Jul 2021'!R5),(0),($E$5-'END Jul 2021'!R5)*'END Jul 2021'!S5/100),IF(AND('END Jul 2021'!P5&gt;0,'END Jul 2021'!R5=""),IF(($E$5&lt;'END Jul 2021'!P5),(0),($E$5-'END Jul 2021'!P5)*'END Jul 2021'!Q5/100),0)))</f>
        <v>0</v>
      </c>
      <c r="I13" s="384">
        <f t="shared" si="0"/>
        <v>348.5412</v>
      </c>
      <c r="J13" s="449">
        <f t="shared" si="1"/>
        <v>1001.0448000000001</v>
      </c>
      <c r="K13" s="449">
        <f t="shared" si="2"/>
        <v>1394.1648</v>
      </c>
      <c r="L13" s="450">
        <f t="shared" si="7"/>
        <v>1533.5812800000001</v>
      </c>
      <c r="M13" s="449">
        <f>'END Jul 2021'!AZ5</f>
        <v>20</v>
      </c>
      <c r="N13" s="449">
        <f>'END Jul 2021'!BA5</f>
        <v>0</v>
      </c>
      <c r="O13" s="449">
        <f>'END Jul 2021'!BB5</f>
        <v>0</v>
      </c>
      <c r="P13" s="449">
        <f>'END Jul 2021'!BC5</f>
        <v>0</v>
      </c>
      <c r="Q13" s="449">
        <f>($E$6*'END Jul 2021'!AT5/100)*4</f>
        <v>205.2886</v>
      </c>
      <c r="R13" s="448" t="str">
        <f t="shared" si="8"/>
        <v>Guaranteed off bill</v>
      </c>
      <c r="S13" s="448" t="str">
        <f t="shared" si="9"/>
        <v>Exclusive</v>
      </c>
      <c r="T13" s="475">
        <f t="shared" si="3"/>
        <v>1115.3318400000001</v>
      </c>
      <c r="U13" s="449">
        <f t="shared" si="4"/>
        <v>1115.3318400000001</v>
      </c>
      <c r="V13" s="449">
        <f t="shared" si="5"/>
        <v>910.04324000000008</v>
      </c>
      <c r="W13" s="449">
        <f t="shared" si="6"/>
        <v>910.04324000000008</v>
      </c>
      <c r="X13" s="455">
        <f t="shared" si="10"/>
        <v>1001.0475640000002</v>
      </c>
      <c r="Y13" s="455">
        <f t="shared" si="10"/>
        <v>1001.0475640000002</v>
      </c>
      <c r="Z13" s="391">
        <f>'END Jul 2021'!BL5</f>
        <v>0</v>
      </c>
      <c r="AA13" s="377" t="str">
        <f>'END Jul 2021'!BM5</f>
        <v>n</v>
      </c>
      <c r="AB13" s="504"/>
      <c r="AC13" s="504"/>
      <c r="AD13" s="504"/>
      <c r="AE13" s="504"/>
      <c r="AF13" s="504"/>
      <c r="AG13" s="504"/>
      <c r="AH13" s="504"/>
      <c r="AI13" s="504"/>
      <c r="AJ13" s="504"/>
      <c r="AK13" s="504"/>
      <c r="AL13" s="504"/>
      <c r="AM13" s="504"/>
      <c r="AN13" s="504"/>
      <c r="AO13" s="504"/>
    </row>
    <row r="14" spans="1:41" x14ac:dyDescent="0.3">
      <c r="A14" s="319" t="str">
        <f>'END Jul 2021'!K6</f>
        <v>Diamond Energy</v>
      </c>
      <c r="B14" s="383" t="str">
        <f>'END Jul 2021'!L6</f>
        <v>Renewable Saver POT</v>
      </c>
      <c r="C14" s="384">
        <f>IF('END Jul 2021'!BP6=0,91*'END Jul 2021'!M6/100,(91*'END Jul 2021'!M6/100)+'END Jul 2021'!BP6/4)</f>
        <v>72.709000000000003</v>
      </c>
      <c r="D14" s="384">
        <f>IF('END Jul 2021'!O6="",$E$5*'END Jul 2021'!N6/100,IF($E$5&gt;='END Jul 2021'!P6,('END Jul 2021'!P6*'END Jul 2021'!N6/100),($E$5*'END Jul 2021'!N6/100)))</f>
        <v>74.86363636363636</v>
      </c>
      <c r="E14" s="384">
        <f>IF(AND('END Jul 2021'!P6&gt;0,'END Jul 2021'!R6&gt;0),IF($E$5&lt;'END Jul 2021'!P6,0,IF($E$5&lt;=('END Jul 2021'!R6+'END Jul 2021'!P6),(($E$5-'END Jul 2021'!P6)*'END Jul 2021'!Q6/100),(('END Jul 2021'!R6)*'END Jul 2021'!Q6/100))),0)</f>
        <v>0</v>
      </c>
      <c r="F14" s="384">
        <f>IF(AND('END Jul 2021'!Q6&gt;0,'END Jul 2021'!S6&gt;0),IF($E$5&lt;('END Jul 2021'!R6+'END Jul 2021'!P6),0,IF($E$5&lt;=('END Jul 2021'!T6+'END Jul 2021'!R6+'END Jul 2021'!P6),(($E$5-('END Jul 2021'!R6+'END Jul 2021'!P6))*'END Jul 2021'!S6/100),('END Jul 2021'!T6*'END Jul 2021'!S6/100))),0)</f>
        <v>0</v>
      </c>
      <c r="G14" s="384">
        <v>0</v>
      </c>
      <c r="H14" s="384">
        <f>IF('END Jul 2021'!T6&gt;0,IF(($E$5&lt;'END Jul 2021'!T6),(0),($E$5-'END Jul 2021'!T6)*'END Jul 2021'!U6/100),IF(AND('END Jul 2021'!R6&gt;0,'END Jul 2021'!T6=""),IF(($E$5&lt;'END Jul 2021'!R6),(0),($E$5-'END Jul 2021'!R6)*'END Jul 2021'!S6/100),IF(AND('END Jul 2021'!P6&gt;0,'END Jul 2021'!R6=""),IF(($E$5&lt;'END Jul 2021'!P6),(0),($E$5-'END Jul 2021'!P6)*'END Jul 2021'!Q6/100),0)))</f>
        <v>160.05339545454541</v>
      </c>
      <c r="I14" s="384">
        <f t="shared" si="0"/>
        <v>307.62603181818179</v>
      </c>
      <c r="J14" s="449">
        <f t="shared" si="1"/>
        <v>939.66812727272713</v>
      </c>
      <c r="K14" s="449">
        <f t="shared" si="2"/>
        <v>1230.5041272727271</v>
      </c>
      <c r="L14" s="450">
        <f t="shared" si="7"/>
        <v>1353.5545399999999</v>
      </c>
      <c r="M14" s="449">
        <f>'END Jul 2021'!AZ6</f>
        <v>0</v>
      </c>
      <c r="N14" s="449">
        <f>'END Jul 2021'!BA6</f>
        <v>0</v>
      </c>
      <c r="O14" s="449">
        <f>'END Jul 2021'!BB6</f>
        <v>7</v>
      </c>
      <c r="P14" s="449">
        <f>'END Jul 2021'!BC6</f>
        <v>0</v>
      </c>
      <c r="Q14" s="449">
        <f>($E$6*'END Jul 2021'!AT6/100)*4</f>
        <v>246.34631999999999</v>
      </c>
      <c r="R14" s="448" t="str">
        <f t="shared" si="8"/>
        <v>Pay-on-time off bill</v>
      </c>
      <c r="S14" s="448" t="str">
        <f t="shared" si="9"/>
        <v>Exclusive</v>
      </c>
      <c r="T14" s="475">
        <f t="shared" si="3"/>
        <v>1230.5041272727271</v>
      </c>
      <c r="U14" s="449">
        <f t="shared" si="4"/>
        <v>1144.3688383636363</v>
      </c>
      <c r="V14" s="449">
        <f t="shared" si="5"/>
        <v>984.15780727272715</v>
      </c>
      <c r="W14" s="449">
        <f t="shared" si="6"/>
        <v>898.02251836363632</v>
      </c>
      <c r="X14" s="455">
        <f t="shared" si="10"/>
        <v>1082.573588</v>
      </c>
      <c r="Y14" s="455">
        <f t="shared" si="10"/>
        <v>987.82477019999999</v>
      </c>
      <c r="Z14" s="391">
        <f>'END Jul 2021'!BL6</f>
        <v>0</v>
      </c>
      <c r="AA14" s="377" t="str">
        <f>'END Jul 2021'!BM6</f>
        <v>n</v>
      </c>
      <c r="AB14" s="504"/>
      <c r="AC14" s="504"/>
      <c r="AD14" s="504"/>
      <c r="AE14" s="504"/>
      <c r="AF14" s="504"/>
      <c r="AG14" s="504"/>
      <c r="AH14" s="504"/>
      <c r="AI14" s="504"/>
      <c r="AJ14" s="504"/>
      <c r="AK14" s="504"/>
      <c r="AL14" s="504"/>
      <c r="AM14" s="504"/>
      <c r="AN14" s="504"/>
      <c r="AO14" s="504"/>
    </row>
    <row r="15" spans="1:41" x14ac:dyDescent="0.3">
      <c r="A15" s="319" t="str">
        <f>'END Jul 2021'!K7</f>
        <v>Dodo Power &amp; Gas</v>
      </c>
      <c r="B15" s="383" t="str">
        <f>'END Jul 2021'!L7</f>
        <v>Market offer</v>
      </c>
      <c r="C15" s="384">
        <f>IF('END Jul 2021'!BP7=0,91*'END Jul 2021'!M7/100,(91*'END Jul 2021'!M7/100)+'END Jul 2021'!BP7/4)</f>
        <v>76.812272727272713</v>
      </c>
      <c r="D15" s="384">
        <f>IF('END Jul 2021'!O7="",$E$5*'END Jul 2021'!N7/100,IF($E$5&gt;='END Jul 2021'!P7,('END Jul 2021'!P7*'END Jul 2021'!N7/100),($E$5*'END Jul 2021'!N7/100)))</f>
        <v>179.73304363636362</v>
      </c>
      <c r="E15" s="384">
        <f>IF(AND('END Jul 2021'!P7&gt;0,'END Jul 2021'!R7&gt;0),IF($E$5&lt;'END Jul 2021'!P7,0,IF($E$5&lt;=('END Jul 2021'!R7+'END Jul 2021'!P7),(($E$5-'END Jul 2021'!P7)*'END Jul 2021'!Q7/100),(('END Jul 2021'!R7)*'END Jul 2021'!Q7/100))),0)</f>
        <v>0</v>
      </c>
      <c r="F15" s="384">
        <f>IF(AND('END Jul 2021'!Q7&gt;0,'END Jul 2021'!S7&gt;0),IF($E$5&lt;('END Jul 2021'!R7+'END Jul 2021'!P7),0,IF($E$5&lt;=('END Jul 2021'!T7+'END Jul 2021'!R7+'END Jul 2021'!P7),(($E$5-('END Jul 2021'!R7+'END Jul 2021'!P7))*'END Jul 2021'!S7/100),('END Jul 2021'!T7*'END Jul 2021'!S7/100))),0)</f>
        <v>0</v>
      </c>
      <c r="G15" s="384">
        <v>0</v>
      </c>
      <c r="H15" s="384">
        <f>IF('END Jul 2021'!T7&gt;0,IF(($E$5&lt;'END Jul 2021'!T7),(0),($E$5-'END Jul 2021'!T7)*'END Jul 2021'!U7/100),IF(AND('END Jul 2021'!R7&gt;0,'END Jul 2021'!T7=""),IF(($E$5&lt;'END Jul 2021'!R7),(0),($E$5-'END Jul 2021'!R7)*'END Jul 2021'!S7/100),IF(AND('END Jul 2021'!P7&gt;0,'END Jul 2021'!R7=""),IF(($E$5&lt;'END Jul 2021'!P7),(0),($E$5-'END Jul 2021'!P7)*'END Jul 2021'!Q7/100),0)))</f>
        <v>0</v>
      </c>
      <c r="I15" s="384">
        <f t="shared" si="0"/>
        <v>256.54531636363635</v>
      </c>
      <c r="J15" s="449">
        <f t="shared" si="1"/>
        <v>718.93217454545447</v>
      </c>
      <c r="K15" s="449">
        <f t="shared" si="2"/>
        <v>1026.1812654545454</v>
      </c>
      <c r="L15" s="450">
        <f t="shared" si="7"/>
        <v>1128.7993920000001</v>
      </c>
      <c r="M15" s="449">
        <f>'END Jul 2021'!AZ7</f>
        <v>0</v>
      </c>
      <c r="N15" s="449">
        <f>'END Jul 2021'!BA7</f>
        <v>0</v>
      </c>
      <c r="O15" s="449">
        <f>'END Jul 2021'!BB7</f>
        <v>0</v>
      </c>
      <c r="P15" s="449">
        <f>'END Jul 2021'!BC7</f>
        <v>0</v>
      </c>
      <c r="Q15" s="449">
        <f>($E$6*'END Jul 2021'!AT7/100)*4</f>
        <v>280.15855999999997</v>
      </c>
      <c r="R15" s="448" t="str">
        <f t="shared" si="8"/>
        <v>No discount</v>
      </c>
      <c r="S15" s="448" t="str">
        <f t="shared" si="9"/>
        <v>Exclusive</v>
      </c>
      <c r="T15" s="475">
        <f t="shared" si="3"/>
        <v>1026.1812654545454</v>
      </c>
      <c r="U15" s="449">
        <f t="shared" si="4"/>
        <v>1026.1812654545454</v>
      </c>
      <c r="V15" s="449">
        <f t="shared" si="5"/>
        <v>746.02270545454542</v>
      </c>
      <c r="W15" s="449">
        <f t="shared" si="6"/>
        <v>746.02270545454542</v>
      </c>
      <c r="X15" s="455">
        <f t="shared" si="10"/>
        <v>820.62497600000006</v>
      </c>
      <c r="Y15" s="455">
        <f t="shared" si="10"/>
        <v>820.62497600000006</v>
      </c>
      <c r="Z15" s="391">
        <f>'END Jul 2021'!BL7</f>
        <v>0</v>
      </c>
      <c r="AA15" s="377" t="str">
        <f>'END Jul 2021'!BM7</f>
        <v>n</v>
      </c>
      <c r="AB15" s="504"/>
      <c r="AC15" s="504"/>
      <c r="AD15" s="504"/>
      <c r="AE15" s="504"/>
      <c r="AF15" s="504"/>
      <c r="AG15" s="504"/>
      <c r="AH15" s="504"/>
      <c r="AI15" s="504"/>
      <c r="AJ15" s="504"/>
      <c r="AK15" s="504"/>
      <c r="AL15" s="504"/>
      <c r="AM15" s="504"/>
      <c r="AN15" s="504"/>
      <c r="AO15" s="504"/>
    </row>
    <row r="16" spans="1:41" x14ac:dyDescent="0.3">
      <c r="A16" s="319" t="str">
        <f>'END Jul 2021'!K8</f>
        <v>EnergyAustralia</v>
      </c>
      <c r="B16" s="383" t="str">
        <f>'END Jul 2021'!L8</f>
        <v>Total Plan Home</v>
      </c>
      <c r="C16" s="384">
        <f>IF('END Jul 2021'!BP8=0,91*'END Jul 2021'!M8/100,(91*'END Jul 2021'!M8/100)+'END Jul 2021'!BP8/4)</f>
        <v>71.89</v>
      </c>
      <c r="D16" s="384">
        <f>IF('END Jul 2021'!O8="",$E$5*'END Jul 2021'!N8/100,IF($E$5&gt;='END Jul 2021'!P8,('END Jul 2021'!P8*'END Jul 2021'!N8/100),($E$5*'END Jul 2021'!N8/100)))</f>
        <v>214.18458545454541</v>
      </c>
      <c r="E16" s="384">
        <f>IF(AND('END Jul 2021'!P8&gt;0,'END Jul 2021'!R8&gt;0),IF($E$5&lt;'END Jul 2021'!P8,0,IF($E$5&lt;=('END Jul 2021'!R8+'END Jul 2021'!P8),(($E$5-'END Jul 2021'!P8)*'END Jul 2021'!Q8/100),(('END Jul 2021'!R8)*'END Jul 2021'!Q8/100))),0)</f>
        <v>0</v>
      </c>
      <c r="F16" s="384">
        <f>IF(AND('END Jul 2021'!Q8&gt;0,'END Jul 2021'!S8&gt;0),IF($E$5&lt;('END Jul 2021'!R8+'END Jul 2021'!P8),0,IF($E$5&lt;=('END Jul 2021'!T8+'END Jul 2021'!R8+'END Jul 2021'!P8),(($E$5-('END Jul 2021'!R8+'END Jul 2021'!P8))*'END Jul 2021'!S8/100),('END Jul 2021'!T8*'END Jul 2021'!S8/100))),0)</f>
        <v>0</v>
      </c>
      <c r="G16" s="384">
        <v>0</v>
      </c>
      <c r="H16" s="384">
        <f>IF('END Jul 2021'!T8&gt;0,IF(($E$5&lt;'END Jul 2021'!T8),(0),($E$5-'END Jul 2021'!T8)*'END Jul 2021'!U8/100),IF(AND('END Jul 2021'!R8&gt;0,'END Jul 2021'!T8=""),IF(($E$5&lt;'END Jul 2021'!R8),(0),($E$5-'END Jul 2021'!R8)*'END Jul 2021'!S8/100),IF(AND('END Jul 2021'!P8&gt;0,'END Jul 2021'!R8=""),IF(($E$5&lt;'END Jul 2021'!P8),(0),($E$5-'END Jul 2021'!P8)*'END Jul 2021'!Q8/100),0)))</f>
        <v>0</v>
      </c>
      <c r="I16" s="384">
        <f t="shared" si="0"/>
        <v>286.0745854545454</v>
      </c>
      <c r="J16" s="449">
        <f t="shared" si="1"/>
        <v>856.73834181818165</v>
      </c>
      <c r="K16" s="449">
        <f t="shared" si="2"/>
        <v>1144.2983418181816</v>
      </c>
      <c r="L16" s="450">
        <f t="shared" si="7"/>
        <v>1258.7281759999998</v>
      </c>
      <c r="M16" s="449">
        <f>'END Jul 2021'!AZ8</f>
        <v>16</v>
      </c>
      <c r="N16" s="449">
        <f>'END Jul 2021'!BA8</f>
        <v>0</v>
      </c>
      <c r="O16" s="449">
        <f>'END Jul 2021'!BB8</f>
        <v>0</v>
      </c>
      <c r="P16" s="449">
        <f>'END Jul 2021'!BC8</f>
        <v>0</v>
      </c>
      <c r="Q16" s="449">
        <f>($E$6*'END Jul 2021'!AT8/100)*4</f>
        <v>229.44019999999998</v>
      </c>
      <c r="R16" s="448" t="str">
        <f t="shared" si="8"/>
        <v>Guaranteed off bill</v>
      </c>
      <c r="S16" s="448" t="str">
        <f t="shared" si="9"/>
        <v>Exclusive</v>
      </c>
      <c r="T16" s="475">
        <f t="shared" si="3"/>
        <v>961.21060712727251</v>
      </c>
      <c r="U16" s="449">
        <f t="shared" si="4"/>
        <v>961.21060712727251</v>
      </c>
      <c r="V16" s="449">
        <f t="shared" si="5"/>
        <v>731.77040712727251</v>
      </c>
      <c r="W16" s="449">
        <f t="shared" si="6"/>
        <v>731.77040712727251</v>
      </c>
      <c r="X16" s="455">
        <f t="shared" si="10"/>
        <v>804.94744783999977</v>
      </c>
      <c r="Y16" s="455">
        <f t="shared" si="10"/>
        <v>804.94744783999977</v>
      </c>
      <c r="Z16" s="391">
        <f>'END Jul 2021'!BL8</f>
        <v>0</v>
      </c>
      <c r="AA16" s="377" t="str">
        <f>'END Jul 2021'!BM8</f>
        <v>n</v>
      </c>
      <c r="AB16" s="504"/>
      <c r="AC16" s="504"/>
      <c r="AD16" s="504"/>
      <c r="AE16" s="504"/>
      <c r="AF16" s="504"/>
      <c r="AG16" s="504"/>
      <c r="AH16" s="504"/>
      <c r="AI16" s="504"/>
      <c r="AJ16" s="504"/>
      <c r="AK16" s="504"/>
      <c r="AL16" s="504"/>
      <c r="AM16" s="504"/>
      <c r="AN16" s="504"/>
      <c r="AO16" s="504"/>
    </row>
    <row r="17" spans="1:2376" x14ac:dyDescent="0.3">
      <c r="A17" s="319" t="str">
        <f>'END Jul 2021'!K9</f>
        <v>Mojo Power</v>
      </c>
      <c r="B17" s="383" t="str">
        <f>'END Jul 2021'!L9</f>
        <v>Single Minded</v>
      </c>
      <c r="C17" s="384">
        <f>IF('END Jul 2021'!BP9=0,91*'END Jul 2021'!M9/100,(91*'END Jul 2021'!M9/100)+'END Jul 2021'!BP9/4)</f>
        <v>70.086545454545444</v>
      </c>
      <c r="D17" s="384">
        <f>IF('END Jul 2021'!O9="",$E$5*'END Jul 2021'!N9/100,IF($E$5&gt;='END Jul 2021'!P9,('END Jul 2021'!P9*'END Jul 2021'!N9/100),($E$5*'END Jul 2021'!N9/100)))</f>
        <v>181.76438454545453</v>
      </c>
      <c r="E17" s="384">
        <f>IF(AND('END Jul 2021'!P9&gt;0,'END Jul 2021'!R9&gt;0),IF($E$5&lt;'END Jul 2021'!P9,0,IF($E$5&lt;=('END Jul 2021'!R9+'END Jul 2021'!P9),(($E$5-'END Jul 2021'!P9)*'END Jul 2021'!Q9/100),(('END Jul 2021'!R9)*'END Jul 2021'!Q9/100))),0)</f>
        <v>0</v>
      </c>
      <c r="F17" s="384">
        <f>IF(AND('END Jul 2021'!Q9&gt;0,'END Jul 2021'!S9&gt;0),IF($E$5&lt;('END Jul 2021'!R9+'END Jul 2021'!P9),0,IF($E$5&lt;=('END Jul 2021'!T9+'END Jul 2021'!R9+'END Jul 2021'!P9),(($E$5-('END Jul 2021'!R9+'END Jul 2021'!P9))*'END Jul 2021'!S9/100),('END Jul 2021'!T9*'END Jul 2021'!S9/100))),0)</f>
        <v>0</v>
      </c>
      <c r="G17" s="384">
        <v>0</v>
      </c>
      <c r="H17" s="384">
        <f>IF('END Jul 2021'!T9&gt;0,IF(($E$5&lt;'END Jul 2021'!T9),(0),($E$5-'END Jul 2021'!T9)*'END Jul 2021'!U9/100),IF(AND('END Jul 2021'!R9&gt;0,'END Jul 2021'!T9=""),IF(($E$5&lt;'END Jul 2021'!R9),(0),($E$5-'END Jul 2021'!R9)*'END Jul 2021'!S9/100),IF(AND('END Jul 2021'!P9&gt;0,'END Jul 2021'!R9=""),IF(($E$5&lt;'END Jul 2021'!P9),(0),($E$5-'END Jul 2021'!P9)*'END Jul 2021'!Q9/100),0)))</f>
        <v>0</v>
      </c>
      <c r="I17" s="384">
        <f t="shared" si="0"/>
        <v>251.85092999999998</v>
      </c>
      <c r="J17" s="449">
        <f t="shared" si="1"/>
        <v>727.05753818181813</v>
      </c>
      <c r="K17" s="449">
        <f t="shared" si="2"/>
        <v>1007.4037199999999</v>
      </c>
      <c r="L17" s="450">
        <f t="shared" si="7"/>
        <v>1108.144092</v>
      </c>
      <c r="M17" s="449">
        <f>'END Jul 2021'!AZ9</f>
        <v>0</v>
      </c>
      <c r="N17" s="449">
        <f>'END Jul 2021'!BA9</f>
        <v>0</v>
      </c>
      <c r="O17" s="449">
        <f>'END Jul 2021'!BB9</f>
        <v>0</v>
      </c>
      <c r="P17" s="449">
        <f>'END Jul 2021'!BC9</f>
        <v>0</v>
      </c>
      <c r="Q17" s="449">
        <f>($E$6*'END Jul 2021'!AT9/100)*4</f>
        <v>181.13699999999997</v>
      </c>
      <c r="R17" s="448" t="str">
        <f t="shared" si="8"/>
        <v>No discount</v>
      </c>
      <c r="S17" s="448" t="str">
        <f t="shared" si="9"/>
        <v>Exclusive</v>
      </c>
      <c r="T17" s="475">
        <f t="shared" si="3"/>
        <v>1007.4037199999999</v>
      </c>
      <c r="U17" s="449">
        <f t="shared" si="4"/>
        <v>1007.4037199999999</v>
      </c>
      <c r="V17" s="449">
        <f t="shared" si="5"/>
        <v>826.26671999999996</v>
      </c>
      <c r="W17" s="449">
        <f t="shared" si="6"/>
        <v>826.26671999999996</v>
      </c>
      <c r="X17" s="455">
        <f>V17*1.1</f>
        <v>908.89339200000006</v>
      </c>
      <c r="Y17" s="455">
        <f>W17*1.1</f>
        <v>908.89339200000006</v>
      </c>
      <c r="Z17" s="391">
        <f>'END Jul 2021'!BL9</f>
        <v>0</v>
      </c>
      <c r="AA17" s="377" t="str">
        <f>'END Jul 2021'!BM9</f>
        <v>n</v>
      </c>
      <c r="AB17" s="504"/>
      <c r="AC17" s="504"/>
      <c r="AD17" s="504"/>
      <c r="AE17" s="504"/>
      <c r="AF17" s="504"/>
      <c r="AG17" s="504"/>
      <c r="AH17" s="504"/>
      <c r="AI17" s="504"/>
      <c r="AJ17" s="504"/>
      <c r="AK17" s="504"/>
      <c r="AL17" s="504"/>
      <c r="AM17" s="504"/>
      <c r="AN17" s="504"/>
      <c r="AO17" s="504"/>
    </row>
    <row r="18" spans="1:2376" x14ac:dyDescent="0.3">
      <c r="A18" s="319" t="str">
        <f>'END Jul 2021'!K10</f>
        <v>Momentum Energy</v>
      </c>
      <c r="B18" s="383" t="str">
        <f>'END Jul 2021'!L10</f>
        <v>Solar Step Up</v>
      </c>
      <c r="C18" s="384">
        <f>IF('END Jul 2021'!BP10=0,91*'END Jul 2021'!M10/100,(91*'END Jul 2021'!M10/100)+'END Jul 2021'!BP10/4)</f>
        <v>88.063181818181818</v>
      </c>
      <c r="D18" s="384">
        <f>IF('END Jul 2021'!O10="",$E$5*'END Jul 2021'!N10/100,IF($E$5&gt;='END Jul 2021'!P10,('END Jul 2021'!P10*'END Jul 2021'!N10/100),($E$5*'END Jul 2021'!N10/100)))</f>
        <v>202.32155454545449</v>
      </c>
      <c r="E18" s="384">
        <f>IF(AND('END Jul 2021'!P10&gt;0,'END Jul 2021'!R10&gt;0),IF($E$5&lt;'END Jul 2021'!P10,0,IF($E$5&lt;=('END Jul 2021'!R10+'END Jul 2021'!P10),(($E$5-'END Jul 2021'!P10)*'END Jul 2021'!Q10/100),(('END Jul 2021'!R10)*'END Jul 2021'!Q10/100))),0)</f>
        <v>0</v>
      </c>
      <c r="F18" s="384">
        <f>IF(AND('END Jul 2021'!Q10&gt;0,'END Jul 2021'!S10&gt;0),IF($E$5&lt;('END Jul 2021'!R10+'END Jul 2021'!P10),0,IF($E$5&lt;=('END Jul 2021'!T10+'END Jul 2021'!R10+'END Jul 2021'!P10),(($E$5-('END Jul 2021'!R10+'END Jul 2021'!P10))*'END Jul 2021'!S10/100),('END Jul 2021'!T10*'END Jul 2021'!S10/100))),0)</f>
        <v>0</v>
      </c>
      <c r="G18" s="384">
        <v>0</v>
      </c>
      <c r="H18" s="384">
        <f>IF('END Jul 2021'!T10&gt;0,IF(($E$5&lt;'END Jul 2021'!T10),(0),($E$5-'END Jul 2021'!T10)*'END Jul 2021'!U10/100),IF(AND('END Jul 2021'!R10&gt;0,'END Jul 2021'!T10=""),IF(($E$5&lt;'END Jul 2021'!R10),(0),($E$5-'END Jul 2021'!R10)*'END Jul 2021'!S10/100),IF(AND('END Jul 2021'!P10&gt;0,'END Jul 2021'!R10=""),IF(($E$5&lt;'END Jul 2021'!P10),(0),($E$5-'END Jul 2021'!P10)*'END Jul 2021'!Q10/100),0)))</f>
        <v>0</v>
      </c>
      <c r="I18" s="384">
        <f t="shared" si="0"/>
        <v>290.38473636363631</v>
      </c>
      <c r="J18" s="449">
        <f t="shared" si="1"/>
        <v>809.28621818181796</v>
      </c>
      <c r="K18" s="449">
        <f t="shared" si="2"/>
        <v>1161.5389454545452</v>
      </c>
      <c r="L18" s="450">
        <f t="shared" si="7"/>
        <v>1277.6928399999999</v>
      </c>
      <c r="M18" s="449">
        <f>'END Jul 2021'!AZ10</f>
        <v>0</v>
      </c>
      <c r="N18" s="449">
        <f>'END Jul 2021'!BA10</f>
        <v>0</v>
      </c>
      <c r="O18" s="449">
        <f>'END Jul 2021'!BB10</f>
        <v>0</v>
      </c>
      <c r="P18" s="449">
        <f>'END Jul 2021'!BC10</f>
        <v>0</v>
      </c>
      <c r="Q18" s="449">
        <f>($E$6*'END Jul 2021'!AT10/100)*4</f>
        <v>241.51599999999999</v>
      </c>
      <c r="R18" s="448" t="str">
        <f t="shared" si="8"/>
        <v>No discount</v>
      </c>
      <c r="S18" s="448" t="str">
        <f t="shared" si="9"/>
        <v>Exclusive</v>
      </c>
      <c r="T18" s="475">
        <f t="shared" si="3"/>
        <v>1161.5389454545452</v>
      </c>
      <c r="U18" s="449">
        <f t="shared" si="4"/>
        <v>1161.5389454545452</v>
      </c>
      <c r="V18" s="449">
        <f t="shared" si="5"/>
        <v>920.02294545454527</v>
      </c>
      <c r="W18" s="449">
        <f t="shared" si="6"/>
        <v>920.02294545454527</v>
      </c>
      <c r="X18" s="455">
        <f t="shared" ref="X18:Y31" si="11">V18*1.1</f>
        <v>1012.0252399999998</v>
      </c>
      <c r="Y18" s="455">
        <f t="shared" si="11"/>
        <v>1012.0252399999998</v>
      </c>
      <c r="Z18" s="391">
        <f>'END Jul 2021'!BL10</f>
        <v>0</v>
      </c>
      <c r="AA18" s="377" t="str">
        <f>'END Jul 2021'!BM10</f>
        <v>n</v>
      </c>
      <c r="AB18" s="504"/>
      <c r="AC18" s="504"/>
      <c r="AD18" s="504"/>
      <c r="AE18" s="504"/>
      <c r="AF18" s="504"/>
      <c r="AG18" s="504"/>
      <c r="AH18" s="504"/>
      <c r="AI18" s="504"/>
      <c r="AJ18" s="504"/>
      <c r="AK18" s="504"/>
      <c r="AL18" s="504"/>
      <c r="AM18" s="504"/>
      <c r="AN18" s="504"/>
      <c r="AO18" s="504"/>
    </row>
    <row r="19" spans="1:2376" x14ac:dyDescent="0.3">
      <c r="A19" s="319" t="str">
        <f>'END Jul 2021'!K11</f>
        <v>Origin Energy</v>
      </c>
      <c r="B19" s="383" t="str">
        <f>'END Jul 2021'!L11</f>
        <v>Solar Boost</v>
      </c>
      <c r="C19" s="384">
        <f>IF('END Jul 2021'!BP11=0,91*'END Jul 2021'!M11/100,(91*'END Jul 2021'!M11/100)+'END Jul 2021'!BP11/4)</f>
        <v>75.48863636363636</v>
      </c>
      <c r="D19" s="384">
        <f>IF('END Jul 2021'!O11="",$E$5*'END Jul 2021'!N11/100,IF($E$5&gt;='END Jul 2021'!P11,('END Jul 2021'!P11*'END Jul 2021'!N11/100),($E$5*'END Jul 2021'!N11/100)))</f>
        <v>211.58446909090904</v>
      </c>
      <c r="E19" s="384">
        <f>IF(AND('END Jul 2021'!P11&gt;0,'END Jul 2021'!R11&gt;0),IF($E$5&lt;'END Jul 2021'!P11,0,IF($E$5&lt;=('END Jul 2021'!R11+'END Jul 2021'!P11),(($E$5-'END Jul 2021'!P11)*'END Jul 2021'!Q11/100),(('END Jul 2021'!R11)*'END Jul 2021'!Q11/100))),0)</f>
        <v>0</v>
      </c>
      <c r="F19" s="384">
        <f>IF(AND('END Jul 2021'!Q11&gt;0,'END Jul 2021'!S11&gt;0),IF($E$5&lt;('END Jul 2021'!R11+'END Jul 2021'!P11),0,IF($E$5&lt;=('END Jul 2021'!T11+'END Jul 2021'!R11+'END Jul 2021'!P11),(($E$5-('END Jul 2021'!R11+'END Jul 2021'!P11))*'END Jul 2021'!S11/100),('END Jul 2021'!T11*'END Jul 2021'!S11/100))),0)</f>
        <v>0</v>
      </c>
      <c r="G19" s="384">
        <v>0</v>
      </c>
      <c r="H19" s="384">
        <f>IF('END Jul 2021'!T11&gt;0,IF(($E$5&lt;'END Jul 2021'!T11),(0),($E$5-'END Jul 2021'!T11)*'END Jul 2021'!U11/100),IF(AND('END Jul 2021'!R11&gt;0,'END Jul 2021'!T11=""),IF(($E$5&lt;'END Jul 2021'!R11),(0),($E$5-'END Jul 2021'!R11)*'END Jul 2021'!S11/100),IF(AND('END Jul 2021'!P11&gt;0,'END Jul 2021'!R11=""),IF(($E$5&lt;'END Jul 2021'!P11),(0),($E$5-'END Jul 2021'!P11)*'END Jul 2021'!Q11/100),0)))</f>
        <v>0</v>
      </c>
      <c r="I19" s="384">
        <f t="shared" si="0"/>
        <v>287.07310545454538</v>
      </c>
      <c r="J19" s="449">
        <f t="shared" si="1"/>
        <v>846.33787636363604</v>
      </c>
      <c r="K19" s="449">
        <f t="shared" si="2"/>
        <v>1148.2924218181815</v>
      </c>
      <c r="L19" s="450">
        <f t="shared" si="7"/>
        <v>1263.1216639999998</v>
      </c>
      <c r="M19" s="449">
        <f>'END Jul 2021'!AZ11</f>
        <v>0</v>
      </c>
      <c r="N19" s="449">
        <f>'END Jul 2021'!BA11</f>
        <v>0</v>
      </c>
      <c r="O19" s="449">
        <f>'END Jul 2021'!BB11</f>
        <v>0</v>
      </c>
      <c r="P19" s="449">
        <f>'END Jul 2021'!BC11</f>
        <v>0</v>
      </c>
      <c r="Q19" s="449">
        <f>($E$6*'END Jul 2021'!AT11/100)*4</f>
        <v>338.12239999999997</v>
      </c>
      <c r="R19" s="448" t="str">
        <f t="shared" si="8"/>
        <v>No discount</v>
      </c>
      <c r="S19" s="448" t="str">
        <f t="shared" si="9"/>
        <v>Inclusive</v>
      </c>
      <c r="T19" s="475">
        <f t="shared" si="3"/>
        <v>1148.2924218181815</v>
      </c>
      <c r="U19" s="449">
        <f t="shared" si="4"/>
        <v>1148.2924218181815</v>
      </c>
      <c r="V19" s="449">
        <f t="shared" si="5"/>
        <v>810.17002181818157</v>
      </c>
      <c r="W19" s="449">
        <f t="shared" si="6"/>
        <v>810.17002181818157</v>
      </c>
      <c r="X19" s="455">
        <f t="shared" si="11"/>
        <v>891.18702399999984</v>
      </c>
      <c r="Y19" s="455">
        <f t="shared" si="11"/>
        <v>891.18702399999984</v>
      </c>
      <c r="Z19" s="391">
        <f>'END Jul 2021'!BL11</f>
        <v>0</v>
      </c>
      <c r="AA19" s="377" t="str">
        <f>'END Jul 2021'!BM11</f>
        <v>n</v>
      </c>
      <c r="AB19" s="504"/>
      <c r="AC19" s="504"/>
      <c r="AD19" s="504"/>
      <c r="AE19" s="504"/>
      <c r="AF19" s="504"/>
      <c r="AG19" s="504"/>
      <c r="AH19" s="504"/>
      <c r="AI19" s="504"/>
      <c r="AJ19" s="504"/>
      <c r="AK19" s="504"/>
      <c r="AL19" s="504"/>
      <c r="AM19" s="504"/>
      <c r="AN19" s="504"/>
      <c r="AO19" s="504"/>
    </row>
    <row r="20" spans="1:2376" x14ac:dyDescent="0.3">
      <c r="A20" s="319" t="str">
        <f>'END Jul 2021'!K12</f>
        <v>Powerdirect</v>
      </c>
      <c r="B20" s="383" t="str">
        <f>'END Jul 2021'!L12</f>
        <v>Rate Saver</v>
      </c>
      <c r="C20" s="384">
        <f>IF('END Jul 2021'!BP12=0,91*'END Jul 2021'!M12/100,(91*'END Jul 2021'!M12/100)+'END Jul 2021'!BP12/4)</f>
        <v>51.505999999999993</v>
      </c>
      <c r="D20" s="384">
        <f>IF('END Jul 2021'!O12="",$E$5*'END Jul 2021'!N12/100,IF($E$5&gt;='END Jul 2021'!P12,('END Jul 2021'!P12*'END Jul 2021'!N12/100),($E$5*'END Jul 2021'!N12/100)))</f>
        <v>175.34534727272722</v>
      </c>
      <c r="E20" s="384">
        <f>IF(AND('END Jul 2021'!P12&gt;0,'END Jul 2021'!R12&gt;0),IF($E$5&lt;'END Jul 2021'!P12,0,IF($E$5&lt;=('END Jul 2021'!R12+'END Jul 2021'!P12),(($E$5-'END Jul 2021'!P12)*'END Jul 2021'!Q12/100),(('END Jul 2021'!R12)*'END Jul 2021'!Q12/100))),0)</f>
        <v>0</v>
      </c>
      <c r="F20" s="384">
        <f>IF(AND('END Jul 2021'!Q12&gt;0,'END Jul 2021'!S12&gt;0),IF($E$5&lt;('END Jul 2021'!R12+'END Jul 2021'!P12),0,IF($E$5&lt;=('END Jul 2021'!T12+'END Jul 2021'!R12+'END Jul 2021'!P12),(($E$5-('END Jul 2021'!R12+'END Jul 2021'!P12))*'END Jul 2021'!S12/100),('END Jul 2021'!T12*'END Jul 2021'!S12/100))),0)</f>
        <v>0</v>
      </c>
      <c r="G20" s="384">
        <v>0</v>
      </c>
      <c r="H20" s="384">
        <f>IF('END Jul 2021'!T12&gt;0,IF(($E$5&lt;'END Jul 2021'!T12),(0),($E$5-'END Jul 2021'!T12)*'END Jul 2021'!U12/100),IF(AND('END Jul 2021'!R12&gt;0,'END Jul 2021'!T12=""),IF(($E$5&lt;'END Jul 2021'!R12),(0),($E$5-'END Jul 2021'!R12)*'END Jul 2021'!S12/100),IF(AND('END Jul 2021'!P12&gt;0,'END Jul 2021'!R12=""),IF(($E$5&lt;'END Jul 2021'!P12),(0),($E$5-'END Jul 2021'!P12)*'END Jul 2021'!Q12/100),0)))</f>
        <v>0</v>
      </c>
      <c r="I20" s="384">
        <f t="shared" si="0"/>
        <v>226.85134727272722</v>
      </c>
      <c r="J20" s="449">
        <f t="shared" si="1"/>
        <v>701.3813890909089</v>
      </c>
      <c r="K20" s="449">
        <f t="shared" si="2"/>
        <v>907.4053890909089</v>
      </c>
      <c r="L20" s="450">
        <f t="shared" si="7"/>
        <v>998.14592799999991</v>
      </c>
      <c r="M20" s="449">
        <f>'END Jul 2021'!AZ12</f>
        <v>0</v>
      </c>
      <c r="N20" s="449">
        <f>'END Jul 2021'!BA12</f>
        <v>0</v>
      </c>
      <c r="O20" s="449">
        <f>'END Jul 2021'!BB12</f>
        <v>0</v>
      </c>
      <c r="P20" s="449">
        <f>'END Jul 2021'!BC12</f>
        <v>0</v>
      </c>
      <c r="Q20" s="449">
        <f>($E$6*'END Jul 2021'!AT12/100)*4</f>
        <v>169.06119999999999</v>
      </c>
      <c r="R20" s="448" t="str">
        <f t="shared" si="8"/>
        <v>No discount</v>
      </c>
      <c r="S20" s="448" t="str">
        <f t="shared" si="9"/>
        <v>Exclusive</v>
      </c>
      <c r="T20" s="475">
        <f t="shared" si="3"/>
        <v>907.4053890909089</v>
      </c>
      <c r="U20" s="449">
        <f t="shared" si="4"/>
        <v>907.4053890909089</v>
      </c>
      <c r="V20" s="449">
        <f t="shared" si="5"/>
        <v>738.34418909090891</v>
      </c>
      <c r="W20" s="449">
        <f t="shared" si="6"/>
        <v>738.34418909090891</v>
      </c>
      <c r="X20" s="455">
        <f t="shared" si="11"/>
        <v>812.17860799999983</v>
      </c>
      <c r="Y20" s="455">
        <f t="shared" si="11"/>
        <v>812.17860799999983</v>
      </c>
      <c r="Z20" s="391">
        <f>'END Jul 2021'!BL12</f>
        <v>0</v>
      </c>
      <c r="AA20" s="377" t="str">
        <f>'END Jul 2021'!BM12</f>
        <v>n</v>
      </c>
      <c r="AB20" s="504"/>
      <c r="AC20" s="504"/>
      <c r="AD20" s="504"/>
      <c r="AE20" s="504"/>
      <c r="AF20" s="504"/>
      <c r="AG20" s="504"/>
      <c r="AH20" s="504"/>
      <c r="AI20" s="504"/>
      <c r="AJ20" s="504"/>
      <c r="AK20" s="504"/>
      <c r="AL20" s="504"/>
      <c r="AM20" s="504"/>
      <c r="AN20" s="504"/>
      <c r="AO20" s="504"/>
    </row>
    <row r="21" spans="1:2376" x14ac:dyDescent="0.3">
      <c r="A21" s="319" t="str">
        <f>'END Jul 2021'!K13</f>
        <v>Powershop</v>
      </c>
      <c r="B21" s="383" t="str">
        <f>'END Jul 2021'!L13</f>
        <v>Carbon neutral</v>
      </c>
      <c r="C21" s="384">
        <f>IF('END Jul 2021'!BP13=0,91*'END Jul 2021'!M13/100,(91*'END Jul 2021'!M13/100)+'END Jul 2021'!BP13/4)</f>
        <v>80.989999999999995</v>
      </c>
      <c r="D21" s="384">
        <f>IF('END Jul 2021'!O13="",$E$5*'END Jul 2021'!N13/100,IF($E$5&gt;='END Jul 2021'!P13,('END Jul 2021'!P13*'END Jul 2021'!N13/100),($E$5*'END Jul 2021'!N13/100)))</f>
        <v>162.66978</v>
      </c>
      <c r="E21" s="384">
        <f>IF(AND('END Jul 2021'!P13&gt;0,'END Jul 2021'!R13&gt;0),IF($E$5&lt;'END Jul 2021'!P13,0,IF($E$5&lt;=('END Jul 2021'!R13+'END Jul 2021'!P13),(($E$5-'END Jul 2021'!P13)*'END Jul 2021'!Q13/100),(('END Jul 2021'!R13)*'END Jul 2021'!Q13/100))),0)</f>
        <v>0</v>
      </c>
      <c r="F21" s="384">
        <f>IF(AND('END Jul 2021'!Q13&gt;0,'END Jul 2021'!S13&gt;0),IF($E$5&lt;('END Jul 2021'!R13+'END Jul 2021'!P13),0,IF($E$5&lt;=('END Jul 2021'!T13+'END Jul 2021'!R13+'END Jul 2021'!P13),(($E$5-('END Jul 2021'!R13+'END Jul 2021'!P13))*'END Jul 2021'!S13/100),('END Jul 2021'!T13*'END Jul 2021'!S13/100))),0)</f>
        <v>0</v>
      </c>
      <c r="G21" s="384">
        <v>0</v>
      </c>
      <c r="H21" s="384">
        <f>IF('END Jul 2021'!T13&gt;0,IF(($E$5&lt;'END Jul 2021'!T13),(0),($E$5-'END Jul 2021'!T13)*'END Jul 2021'!U13/100),IF(AND('END Jul 2021'!R13&gt;0,'END Jul 2021'!T13=""),IF(($E$5&lt;'END Jul 2021'!R13),(0),($E$5-'END Jul 2021'!R13)*'END Jul 2021'!S13/100),IF(AND('END Jul 2021'!P13&gt;0,'END Jul 2021'!R13=""),IF(($E$5&lt;'END Jul 2021'!P13),(0),($E$5-'END Jul 2021'!P13)*'END Jul 2021'!Q13/100),0)))</f>
        <v>0</v>
      </c>
      <c r="I21" s="384">
        <f t="shared" si="0"/>
        <v>243.65978000000001</v>
      </c>
      <c r="J21" s="449">
        <f t="shared" si="1"/>
        <v>650.67912000000001</v>
      </c>
      <c r="K21" s="449">
        <f t="shared" si="2"/>
        <v>974.63912000000005</v>
      </c>
      <c r="L21" s="450">
        <f t="shared" si="7"/>
        <v>1072.1030320000002</v>
      </c>
      <c r="M21" s="449">
        <f>'END Jul 2021'!AZ13</f>
        <v>0</v>
      </c>
      <c r="N21" s="449">
        <f>'END Jul 2021'!BA13</f>
        <v>0</v>
      </c>
      <c r="O21" s="449">
        <f>'END Jul 2021'!BB13</f>
        <v>0</v>
      </c>
      <c r="P21" s="449">
        <f>'END Jul 2021'!BC13</f>
        <v>0</v>
      </c>
      <c r="Q21" s="449">
        <f>($E$6*'END Jul 2021'!AT13/100)*4</f>
        <v>120.758</v>
      </c>
      <c r="R21" s="448" t="str">
        <f t="shared" si="8"/>
        <v>No discount</v>
      </c>
      <c r="S21" s="448" t="str">
        <f t="shared" si="9"/>
        <v>Inclusive</v>
      </c>
      <c r="T21" s="475">
        <f t="shared" si="3"/>
        <v>974.63912000000016</v>
      </c>
      <c r="U21" s="449">
        <f t="shared" si="4"/>
        <v>974.63912000000016</v>
      </c>
      <c r="V21" s="449">
        <f t="shared" si="5"/>
        <v>853.88112000000012</v>
      </c>
      <c r="W21" s="449">
        <f t="shared" si="6"/>
        <v>853.88112000000012</v>
      </c>
      <c r="X21" s="455">
        <f t="shared" si="11"/>
        <v>939.26923200000022</v>
      </c>
      <c r="Y21" s="455">
        <f t="shared" si="11"/>
        <v>939.26923200000022</v>
      </c>
      <c r="Z21" s="391">
        <f>'END Jul 2021'!BL13</f>
        <v>0</v>
      </c>
      <c r="AA21" s="377" t="str">
        <f>'END Jul 2021'!BM13</f>
        <v>n</v>
      </c>
      <c r="AB21" s="504"/>
      <c r="AC21" s="504"/>
      <c r="AD21" s="504"/>
      <c r="AE21" s="504"/>
      <c r="AF21" s="504"/>
      <c r="AG21" s="504"/>
      <c r="AH21" s="504"/>
      <c r="AI21" s="504"/>
      <c r="AJ21" s="504"/>
      <c r="AK21" s="504"/>
      <c r="AL21" s="504"/>
      <c r="AM21" s="504"/>
      <c r="AN21" s="504"/>
      <c r="AO21" s="504"/>
    </row>
    <row r="22" spans="1:2376" x14ac:dyDescent="0.3">
      <c r="A22" s="319" t="str">
        <f>'END Jul 2021'!K14</f>
        <v>Red Energy</v>
      </c>
      <c r="B22" s="383" t="str">
        <f>'END Jul 2021'!L14</f>
        <v>Solar Saver</v>
      </c>
      <c r="C22" s="384">
        <f>IF('END Jul 2021'!BP14=0,91*'END Jul 2021'!M14/100,(91*'END Jul 2021'!M14/100)+'END Jul 2021'!BP14/4)</f>
        <v>81.991</v>
      </c>
      <c r="D22" s="384">
        <f>IF('END Jul 2021'!O14="",$E$5*'END Jul 2021'!N14/100,IF($E$5&gt;='END Jul 2021'!P14,('END Jul 2021'!P14*'END Jul 2021'!N14/100),($E$5*'END Jul 2021'!N14/100)))</f>
        <v>203.78411999999997</v>
      </c>
      <c r="E22" s="384">
        <f>IF(AND('END Jul 2021'!P14&gt;0,'END Jul 2021'!R14&gt;0),IF($E$5&lt;'END Jul 2021'!P14,0,IF($E$5&lt;=('END Jul 2021'!R14+'END Jul 2021'!P14),(($E$5-'END Jul 2021'!P14)*'END Jul 2021'!Q14/100),(('END Jul 2021'!R14)*'END Jul 2021'!Q14/100))),0)</f>
        <v>0</v>
      </c>
      <c r="F22" s="384">
        <f>IF(AND('END Jul 2021'!Q14&gt;0,'END Jul 2021'!S14&gt;0),IF($E$5&lt;('END Jul 2021'!R14+'END Jul 2021'!P14),0,IF($E$5&lt;=('END Jul 2021'!T14+'END Jul 2021'!R14+'END Jul 2021'!P14),(($E$5-('END Jul 2021'!R14+'END Jul 2021'!P14))*'END Jul 2021'!S14/100),('END Jul 2021'!T14*'END Jul 2021'!S14/100))),0)</f>
        <v>0</v>
      </c>
      <c r="G22" s="384">
        <v>0</v>
      </c>
      <c r="H22" s="384">
        <f>IF('END Jul 2021'!T14&gt;0,IF(($E$5&lt;'END Jul 2021'!T14),(0),($E$5-'END Jul 2021'!T14)*'END Jul 2021'!U14/100),IF(AND('END Jul 2021'!R14&gt;0,'END Jul 2021'!T14=""),IF(($E$5&lt;'END Jul 2021'!R14),(0),($E$5-'END Jul 2021'!R14)*'END Jul 2021'!S14/100),IF(AND('END Jul 2021'!P14&gt;0,'END Jul 2021'!R14=""),IF(($E$5&lt;'END Jul 2021'!P14),(0),($E$5-'END Jul 2021'!P14)*'END Jul 2021'!Q14/100),0)))</f>
        <v>0</v>
      </c>
      <c r="I22" s="384">
        <f t="shared" si="0"/>
        <v>285.77511999999996</v>
      </c>
      <c r="J22" s="449">
        <f t="shared" si="1"/>
        <v>815.13647999999989</v>
      </c>
      <c r="K22" s="449">
        <f t="shared" si="2"/>
        <v>1143.1004799999998</v>
      </c>
      <c r="L22" s="450">
        <f t="shared" si="7"/>
        <v>1257.4105279999999</v>
      </c>
      <c r="M22" s="449">
        <f>'END Jul 2021'!AZ14</f>
        <v>0</v>
      </c>
      <c r="N22" s="449">
        <f>'END Jul 2021'!BA14</f>
        <v>0</v>
      </c>
      <c r="O22" s="449">
        <f>'END Jul 2021'!BB14</f>
        <v>0</v>
      </c>
      <c r="P22" s="449">
        <f>'END Jul 2021'!BC14</f>
        <v>0</v>
      </c>
      <c r="Q22" s="449">
        <f>($E$6*'END Jul 2021'!AT14/100)*4</f>
        <v>434.72879999999998</v>
      </c>
      <c r="R22" s="448" t="str">
        <f t="shared" si="8"/>
        <v>No discount</v>
      </c>
      <c r="S22" s="448" t="str">
        <f t="shared" si="9"/>
        <v>Inclusive</v>
      </c>
      <c r="T22" s="475">
        <f t="shared" si="3"/>
        <v>1143.1004799999998</v>
      </c>
      <c r="U22" s="449">
        <f t="shared" si="4"/>
        <v>1143.1004799999998</v>
      </c>
      <c r="V22" s="449">
        <f t="shared" si="5"/>
        <v>708.37167999999986</v>
      </c>
      <c r="W22" s="449">
        <f t="shared" si="6"/>
        <v>708.37167999999986</v>
      </c>
      <c r="X22" s="455">
        <f t="shared" si="11"/>
        <v>779.20884799999988</v>
      </c>
      <c r="Y22" s="455">
        <f t="shared" si="11"/>
        <v>779.20884799999988</v>
      </c>
      <c r="Z22" s="391">
        <f>'END Jul 2021'!BL14</f>
        <v>0</v>
      </c>
      <c r="AA22" s="377" t="str">
        <f>'END Jul 2021'!BM14</f>
        <v>n</v>
      </c>
      <c r="AB22" s="504"/>
      <c r="AC22" s="504"/>
      <c r="AD22" s="504"/>
      <c r="AE22" s="504"/>
      <c r="AF22" s="504"/>
      <c r="AG22" s="504"/>
      <c r="AH22" s="504"/>
      <c r="AI22" s="504"/>
      <c r="AJ22" s="504"/>
      <c r="AK22" s="504"/>
      <c r="AL22" s="504"/>
      <c r="AM22" s="504"/>
      <c r="AN22" s="504"/>
      <c r="AO22" s="504"/>
    </row>
    <row r="23" spans="1:2376" x14ac:dyDescent="0.3">
      <c r="A23" s="319" t="str">
        <f>'END Jul 2021'!K15</f>
        <v>Simply Energy</v>
      </c>
      <c r="B23" s="383" t="str">
        <f>'END Jul 2021'!L15</f>
        <v>Energy Saver</v>
      </c>
      <c r="C23" s="384">
        <f>IF('END Jul 2021'!BP15=0,91*'END Jul 2021'!M15/100,(91*'END Jul 2021'!M15/100)+'END Jul 2021'!BP15/4)</f>
        <v>74.611727272727265</v>
      </c>
      <c r="D23" s="384">
        <f>IF('END Jul 2021'!O15="",$E$5*'END Jul 2021'!N15/100,IF($E$5&gt;='END Jul 2021'!P15,('END Jul 2021'!P15*'END Jul 2021'!N15/100),($E$5*'END Jul 2021'!N15/100)))</f>
        <v>212.1532445454545</v>
      </c>
      <c r="E23" s="384">
        <f>IF(AND('END Jul 2021'!P15&gt;0,'END Jul 2021'!R15&gt;0),IF($E$5&lt;'END Jul 2021'!P15,0,IF($E$5&lt;=('END Jul 2021'!R15+'END Jul 2021'!P15),(($E$5-'END Jul 2021'!P15)*'END Jul 2021'!Q15/100),(('END Jul 2021'!R15)*'END Jul 2021'!Q15/100))),0)</f>
        <v>0</v>
      </c>
      <c r="F23" s="384">
        <f>IF(AND('END Jul 2021'!Q15&gt;0,'END Jul 2021'!S15&gt;0),IF($E$5&lt;('END Jul 2021'!R15+'END Jul 2021'!P15),0,IF($E$5&lt;=('END Jul 2021'!T15+'END Jul 2021'!R15+'END Jul 2021'!P15),(($E$5-('END Jul 2021'!R15+'END Jul 2021'!P15))*'END Jul 2021'!S15/100),('END Jul 2021'!T15*'END Jul 2021'!S15/100))),0)</f>
        <v>0</v>
      </c>
      <c r="G23" s="384">
        <v>0</v>
      </c>
      <c r="H23" s="384">
        <f>IF('END Jul 2021'!T15&gt;0,IF(($E$5&lt;'END Jul 2021'!T15),(0),($E$5-'END Jul 2021'!T15)*'END Jul 2021'!U15/100),IF(AND('END Jul 2021'!R15&gt;0,'END Jul 2021'!T15=""),IF(($E$5&lt;'END Jul 2021'!R15),(0),($E$5-'END Jul 2021'!R15)*'END Jul 2021'!S15/100),IF(AND('END Jul 2021'!P15&gt;0,'END Jul 2021'!R15=""),IF(($E$5&lt;'END Jul 2021'!P15),(0),($E$5-'END Jul 2021'!P15)*'END Jul 2021'!Q15/100),0)))</f>
        <v>0</v>
      </c>
      <c r="I23" s="384">
        <f t="shared" si="0"/>
        <v>286.76497181818178</v>
      </c>
      <c r="J23" s="449">
        <f t="shared" si="1"/>
        <v>848.61297818181811</v>
      </c>
      <c r="K23" s="449">
        <f t="shared" si="2"/>
        <v>1147.0598872727271</v>
      </c>
      <c r="L23" s="450">
        <f t="shared" si="7"/>
        <v>1261.7658759999999</v>
      </c>
      <c r="M23" s="449">
        <f>'END Jul 2021'!AZ15</f>
        <v>19</v>
      </c>
      <c r="N23" s="449">
        <f>'END Jul 2021'!BA15</f>
        <v>0</v>
      </c>
      <c r="O23" s="449">
        <f>'END Jul 2021'!BB15</f>
        <v>0</v>
      </c>
      <c r="P23" s="449">
        <f>'END Jul 2021'!BC15</f>
        <v>0</v>
      </c>
      <c r="Q23" s="449">
        <f>($E$6*'END Jul 2021'!AT15/100)*4</f>
        <v>132.8338</v>
      </c>
      <c r="R23" s="448" t="str">
        <f t="shared" si="8"/>
        <v>Guaranteed off bill</v>
      </c>
      <c r="S23" s="448" t="str">
        <f t="shared" si="9"/>
        <v>Exclusive</v>
      </c>
      <c r="T23" s="475">
        <f t="shared" si="3"/>
        <v>929.11850869090904</v>
      </c>
      <c r="U23" s="449">
        <f t="shared" si="4"/>
        <v>929.11850869090904</v>
      </c>
      <c r="V23" s="449">
        <f t="shared" si="5"/>
        <v>796.28470869090904</v>
      </c>
      <c r="W23" s="449">
        <f t="shared" si="6"/>
        <v>796.28470869090904</v>
      </c>
      <c r="X23" s="455">
        <f t="shared" si="11"/>
        <v>875.91317956</v>
      </c>
      <c r="Y23" s="455">
        <f t="shared" si="11"/>
        <v>875.91317956</v>
      </c>
      <c r="Z23" s="391">
        <f>'END Jul 2021'!BL15</f>
        <v>0</v>
      </c>
      <c r="AA23" s="377" t="str">
        <f>'END Jul 2021'!BM15</f>
        <v>n</v>
      </c>
      <c r="AB23" s="504"/>
      <c r="AC23" s="504"/>
      <c r="AD23" s="504"/>
      <c r="AE23" s="504"/>
      <c r="AF23" s="504"/>
      <c r="AG23" s="504"/>
      <c r="AH23" s="504"/>
      <c r="AI23" s="504"/>
      <c r="AJ23" s="504"/>
      <c r="AK23" s="504"/>
      <c r="AL23" s="504"/>
      <c r="AM23" s="504"/>
      <c r="AN23" s="504"/>
      <c r="AO23" s="504"/>
    </row>
    <row r="24" spans="1:2376" x14ac:dyDescent="0.3">
      <c r="A24" s="319" t="str">
        <f>'END Jul 2021'!K16</f>
        <v>1st Energy</v>
      </c>
      <c r="B24" s="383" t="str">
        <f>'END Jul 2021'!L16</f>
        <v>Solar Bonus</v>
      </c>
      <c r="C24" s="384">
        <f>IF('END Jul 2021'!BP16=0,91*'END Jul 2021'!M16/100,(91*'END Jul 2021'!M16/100)+'END Jul 2021'!BP16/4)</f>
        <v>90.09</v>
      </c>
      <c r="D24" s="384">
        <f>IF('END Jul 2021'!O16="",$E$5*'END Jul 2021'!N16/100,IF($E$5&gt;='END Jul 2021'!P16,('END Jul 2021'!P16*'END Jul 2021'!N16/100),($E$5*'END Jul 2021'!N16/100)))</f>
        <v>199.39642363636358</v>
      </c>
      <c r="E24" s="384">
        <f>IF(AND('END Jul 2021'!P16&gt;0,'END Jul 2021'!R16&gt;0),IF($E$5&lt;'END Jul 2021'!P16,0,IF($E$5&lt;=('END Jul 2021'!R16+'END Jul 2021'!P16),(($E$5-'END Jul 2021'!P16)*'END Jul 2021'!Q16/100),(('END Jul 2021'!R16)*'END Jul 2021'!Q16/100))),0)</f>
        <v>0</v>
      </c>
      <c r="F24" s="384">
        <f>IF(AND('END Jul 2021'!Q16&gt;0,'END Jul 2021'!S16&gt;0),IF($E$5&lt;('END Jul 2021'!R16+'END Jul 2021'!P16),0,IF($E$5&lt;=('END Jul 2021'!T16+'END Jul 2021'!R16+'END Jul 2021'!P16),(($E$5-('END Jul 2021'!R16+'END Jul 2021'!P16))*'END Jul 2021'!S16/100),('END Jul 2021'!T16*'END Jul 2021'!S16/100))),0)</f>
        <v>0</v>
      </c>
      <c r="G24" s="384">
        <v>0</v>
      </c>
      <c r="H24" s="384">
        <f>IF('END Jul 2021'!T16&gt;0,IF(($E$5&lt;'END Jul 2021'!T16),(0),($E$5-'END Jul 2021'!T16)*'END Jul 2021'!U16/100),IF(AND('END Jul 2021'!R16&gt;0,'END Jul 2021'!T16=""),IF(($E$5&lt;'END Jul 2021'!R16),(0),($E$5-'END Jul 2021'!R16)*'END Jul 2021'!S16/100),IF(AND('END Jul 2021'!P16&gt;0,'END Jul 2021'!R16=""),IF(($E$5&lt;'END Jul 2021'!P16),(0),($E$5-'END Jul 2021'!P16)*'END Jul 2021'!Q16/100),0)))</f>
        <v>0</v>
      </c>
      <c r="I24" s="384">
        <f t="shared" si="0"/>
        <v>289.48642363636361</v>
      </c>
      <c r="J24" s="449">
        <f t="shared" si="1"/>
        <v>797.58569454545443</v>
      </c>
      <c r="K24" s="449">
        <f t="shared" si="2"/>
        <v>1157.9456945454544</v>
      </c>
      <c r="L24" s="450">
        <f t="shared" si="7"/>
        <v>1273.740264</v>
      </c>
      <c r="M24" s="449">
        <f>'END Jul 2021'!AZ16</f>
        <v>0</v>
      </c>
      <c r="N24" s="449">
        <f>'END Jul 2021'!BA16</f>
        <v>0</v>
      </c>
      <c r="O24" s="449">
        <f>'END Jul 2021'!BB16</f>
        <v>0</v>
      </c>
      <c r="P24" s="449">
        <f>'END Jul 2021'!BC16</f>
        <v>0</v>
      </c>
      <c r="Q24" s="449">
        <f>($E$6*'END Jul 2021'!AT16/100)*4</f>
        <v>265.66759999999999</v>
      </c>
      <c r="R24" s="448" t="str">
        <f t="shared" si="8"/>
        <v>No discount</v>
      </c>
      <c r="S24" s="448" t="str">
        <f t="shared" si="9"/>
        <v>Exclusive</v>
      </c>
      <c r="T24" s="475">
        <f t="shared" si="3"/>
        <v>1157.9456945454544</v>
      </c>
      <c r="U24" s="449">
        <f t="shared" si="4"/>
        <v>1157.9456945454544</v>
      </c>
      <c r="V24" s="449">
        <f t="shared" si="5"/>
        <v>892.27809454545445</v>
      </c>
      <c r="W24" s="449">
        <f t="shared" si="6"/>
        <v>892.27809454545445</v>
      </c>
      <c r="X24" s="455">
        <f t="shared" si="11"/>
        <v>981.50590399999999</v>
      </c>
      <c r="Y24" s="455">
        <f t="shared" si="11"/>
        <v>981.50590399999999</v>
      </c>
      <c r="Z24" s="391">
        <f>'END Jul 2021'!BL16</f>
        <v>0</v>
      </c>
      <c r="AA24" s="377" t="str">
        <f>'END Jul 2021'!BM16</f>
        <v>n</v>
      </c>
      <c r="AB24" s="504"/>
      <c r="AC24" s="504"/>
      <c r="AD24" s="504"/>
      <c r="AE24" s="504"/>
      <c r="AF24" s="504"/>
      <c r="AG24" s="504"/>
      <c r="AH24" s="504"/>
      <c r="AI24" s="504"/>
      <c r="AJ24" s="504"/>
      <c r="AK24" s="504"/>
      <c r="AL24" s="504"/>
      <c r="AM24" s="504"/>
      <c r="AN24" s="504"/>
      <c r="AO24" s="504"/>
    </row>
    <row r="25" spans="1:2376" x14ac:dyDescent="0.3">
      <c r="A25" s="319" t="str">
        <f>'END Jul 2021'!K17</f>
        <v>Amber Electric</v>
      </c>
      <c r="B25" s="383" t="str">
        <f>'END Jul 2021'!L17</f>
        <v>Amber Plan</v>
      </c>
      <c r="C25" s="384">
        <f>IF('END Jul 2021'!BP17=0,91*'END Jul 2021'!M17/100,(91*'END Jul 2021'!M17/100)+'END Jul 2021'!BP17/4)</f>
        <v>114.58599999999998</v>
      </c>
      <c r="D25" s="384">
        <f>IF('END Jul 2021'!O17="",$E$5*'END Jul 2021'!N17/100,IF($E$5&gt;='END Jul 2021'!P17,('END Jul 2021'!P17*'END Jul 2021'!N17/100),($E$5*'END Jul 2021'!N17/100)))</f>
        <v>183.06444272727273</v>
      </c>
      <c r="E25" s="384">
        <f>IF(AND('END Jul 2021'!P17&gt;0,'END Jul 2021'!R17&gt;0),IF($E$5&lt;'END Jul 2021'!P17,0,IF($E$5&lt;=('END Jul 2021'!R17+'END Jul 2021'!P17),(($E$5-'END Jul 2021'!P17)*'END Jul 2021'!Q17/100),(('END Jul 2021'!R17)*'END Jul 2021'!Q17/100))),0)</f>
        <v>0</v>
      </c>
      <c r="F25" s="384">
        <f>IF(AND('END Jul 2021'!Q17&gt;0,'END Jul 2021'!S17&gt;0),IF($E$5&lt;('END Jul 2021'!R17+'END Jul 2021'!P17),0,IF($E$5&lt;=('END Jul 2021'!T17+'END Jul 2021'!R17+'END Jul 2021'!P17),(($E$5-('END Jul 2021'!R17+'END Jul 2021'!P17))*'END Jul 2021'!S17/100),('END Jul 2021'!T17*'END Jul 2021'!S17/100))),0)</f>
        <v>0</v>
      </c>
      <c r="G25" s="384">
        <v>0</v>
      </c>
      <c r="H25" s="384">
        <f>IF('END Jul 2021'!T17&gt;0,IF(($E$5&lt;'END Jul 2021'!T17),(0),($E$5-'END Jul 2021'!T17)*'END Jul 2021'!U17/100),IF(AND('END Jul 2021'!R17&gt;0,'END Jul 2021'!T17=""),IF(($E$5&lt;'END Jul 2021'!R17),(0),($E$5-'END Jul 2021'!R17)*'END Jul 2021'!S17/100),IF(AND('END Jul 2021'!P17&gt;0,'END Jul 2021'!R17=""),IF(($E$5&lt;'END Jul 2021'!P17),(0),($E$5-'END Jul 2021'!P17)*'END Jul 2021'!Q17/100),0)))</f>
        <v>0</v>
      </c>
      <c r="I25" s="384">
        <f t="shared" si="0"/>
        <v>297.65044272727272</v>
      </c>
      <c r="J25" s="449">
        <f t="shared" si="1"/>
        <v>732.25777090909094</v>
      </c>
      <c r="K25" s="449">
        <f t="shared" si="2"/>
        <v>1190.6017709090909</v>
      </c>
      <c r="L25" s="450">
        <f t="shared" si="7"/>
        <v>1309.6619480000002</v>
      </c>
      <c r="M25" s="449">
        <f>'END Jul 2021'!AZ17</f>
        <v>0</v>
      </c>
      <c r="N25" s="449">
        <f>'END Jul 2021'!BA17</f>
        <v>0</v>
      </c>
      <c r="O25" s="449">
        <f>'END Jul 2021'!BB17</f>
        <v>0</v>
      </c>
      <c r="P25" s="449">
        <f>'END Jul 2021'!BC17</f>
        <v>0</v>
      </c>
      <c r="Q25" s="449">
        <f>($E$6*'END Jul 2021'!AT17/100)*4</f>
        <v>0</v>
      </c>
      <c r="R25" s="448" t="str">
        <f t="shared" si="8"/>
        <v>No discount</v>
      </c>
      <c r="S25" s="448" t="str">
        <f t="shared" si="9"/>
        <v>Exclusive</v>
      </c>
      <c r="T25" s="475">
        <f t="shared" si="3"/>
        <v>1190.6017709090909</v>
      </c>
      <c r="U25" s="449">
        <f t="shared" si="4"/>
        <v>1190.6017709090909</v>
      </c>
      <c r="V25" s="449">
        <f t="shared" si="5"/>
        <v>1190.6017709090909</v>
      </c>
      <c r="W25" s="449">
        <f t="shared" si="6"/>
        <v>1190.6017709090909</v>
      </c>
      <c r="X25" s="455">
        <f t="shared" si="11"/>
        <v>1309.6619480000002</v>
      </c>
      <c r="Y25" s="455">
        <f t="shared" si="11"/>
        <v>1309.6619480000002</v>
      </c>
      <c r="Z25" s="391">
        <f>'END Jul 2021'!BL17</f>
        <v>0</v>
      </c>
      <c r="AA25" s="377" t="str">
        <f>'END Jul 2021'!BM17</f>
        <v>n</v>
      </c>
      <c r="AB25" s="504"/>
      <c r="AC25" s="504"/>
      <c r="AD25" s="504"/>
      <c r="AE25" s="504"/>
      <c r="AF25" s="504"/>
      <c r="AG25" s="504"/>
      <c r="AH25" s="504"/>
      <c r="AI25" s="504"/>
      <c r="AJ25" s="504"/>
      <c r="AK25" s="504"/>
      <c r="AL25" s="504"/>
      <c r="AM25" s="504"/>
      <c r="AN25" s="504"/>
      <c r="AO25" s="504"/>
    </row>
    <row r="26" spans="1:2376" s="421" customFormat="1" x14ac:dyDescent="0.3">
      <c r="A26" s="319" t="str">
        <f>'END Jul 2021'!K18</f>
        <v>Bright Spark Power</v>
      </c>
      <c r="B26" s="383" t="str">
        <f>'END Jul 2021'!L18</f>
        <v>12 Month Contract</v>
      </c>
      <c r="C26" s="384">
        <f>IF('END Jul 2021'!BP18=0,91*'END Jul 2021'!M18/100,(91*'END Jul 2021'!M18/100)+'END Jul 2021'!BP18/4)</f>
        <v>81.899999999999991</v>
      </c>
      <c r="D26" s="384">
        <f>IF('END Jul 2021'!O18="",$E$5*'END Jul 2021'!N18/100,IF($E$5&gt;='END Jul 2021'!P18,('END Jul 2021'!P18*'END Jul 2021'!N18/100),($E$5*'END Jul 2021'!N18/100)))</f>
        <v>162.42601909090905</v>
      </c>
      <c r="E26" s="384">
        <f>IF(AND('END Jul 2021'!P18&gt;0,'END Jul 2021'!R18&gt;0),IF($E$5&lt;'END Jul 2021'!P18,0,IF($E$5&lt;=('END Jul 2021'!R18+'END Jul 2021'!P18),(($E$5-'END Jul 2021'!P18)*'END Jul 2021'!Q18/100),(('END Jul 2021'!R18)*'END Jul 2021'!Q18/100))),0)</f>
        <v>0</v>
      </c>
      <c r="F26" s="384">
        <f>IF(AND('END Jul 2021'!Q18&gt;0,'END Jul 2021'!S18&gt;0),IF($E$5&lt;('END Jul 2021'!R18+'END Jul 2021'!P18),0,IF($E$5&lt;=('END Jul 2021'!T18+'END Jul 2021'!R18+'END Jul 2021'!P18),(($E$5-('END Jul 2021'!R18+'END Jul 2021'!P18))*'END Jul 2021'!S18/100),('END Jul 2021'!T18*'END Jul 2021'!S18/100))),0)</f>
        <v>0</v>
      </c>
      <c r="G26" s="384">
        <v>0</v>
      </c>
      <c r="H26" s="384">
        <f>IF('END Jul 2021'!T18&gt;0,IF(($E$5&lt;'END Jul 2021'!T18),(0),($E$5-'END Jul 2021'!T18)*'END Jul 2021'!U18/100),IF(AND('END Jul 2021'!R18&gt;0,'END Jul 2021'!T18=""),IF(($E$5&lt;'END Jul 2021'!R18),(0),($E$5-'END Jul 2021'!R18)*'END Jul 2021'!S18/100),IF(AND('END Jul 2021'!P18&gt;0,'END Jul 2021'!R18=""),IF(($E$5&lt;'END Jul 2021'!P18),(0),($E$5-'END Jul 2021'!P18)*'END Jul 2021'!Q18/100),0)))</f>
        <v>0</v>
      </c>
      <c r="I26" s="384">
        <f t="shared" si="0"/>
        <v>244.32601909090903</v>
      </c>
      <c r="J26" s="449">
        <f t="shared" si="1"/>
        <v>649.7040763636362</v>
      </c>
      <c r="K26" s="449">
        <f t="shared" si="2"/>
        <v>977.30407636363611</v>
      </c>
      <c r="L26" s="450">
        <f t="shared" si="7"/>
        <v>1075.0344839999998</v>
      </c>
      <c r="M26" s="449">
        <f>'END Jul 2021'!AZ18</f>
        <v>0</v>
      </c>
      <c r="N26" s="449">
        <f>'END Jul 2021'!BA18</f>
        <v>0</v>
      </c>
      <c r="O26" s="449">
        <f>'END Jul 2021'!BB18</f>
        <v>0</v>
      </c>
      <c r="P26" s="449">
        <f>'END Jul 2021'!BC18</f>
        <v>0</v>
      </c>
      <c r="Q26" s="449">
        <f>($E$6*'END Jul 2021'!AT18/100)*4</f>
        <v>169.06119999999999</v>
      </c>
      <c r="R26" s="448" t="str">
        <f t="shared" si="8"/>
        <v>No discount</v>
      </c>
      <c r="S26" s="448" t="str">
        <f t="shared" si="9"/>
        <v>Exclusive</v>
      </c>
      <c r="T26" s="475">
        <f t="shared" si="3"/>
        <v>977.30407636363611</v>
      </c>
      <c r="U26" s="449">
        <f t="shared" si="4"/>
        <v>977.30407636363611</v>
      </c>
      <c r="V26" s="449">
        <f t="shared" si="5"/>
        <v>808.24287636363613</v>
      </c>
      <c r="W26" s="449">
        <f t="shared" si="6"/>
        <v>808.24287636363613</v>
      </c>
      <c r="X26" s="455">
        <f t="shared" si="11"/>
        <v>889.06716399999982</v>
      </c>
      <c r="Y26" s="455">
        <f t="shared" si="11"/>
        <v>889.06716399999982</v>
      </c>
      <c r="Z26" s="391">
        <f>'END Jul 2021'!BL18</f>
        <v>12</v>
      </c>
      <c r="AA26" s="377" t="str">
        <f>'END Jul 2021'!BM18</f>
        <v>n</v>
      </c>
      <c r="AB26" s="504"/>
      <c r="AC26" s="504"/>
      <c r="AD26" s="504"/>
      <c r="AE26" s="504"/>
      <c r="AF26" s="504"/>
      <c r="AG26" s="504"/>
      <c r="AH26" s="504"/>
      <c r="AI26" s="504"/>
      <c r="AJ26" s="504"/>
      <c r="AK26" s="504"/>
      <c r="AL26" s="504"/>
      <c r="AM26" s="504"/>
      <c r="AN26" s="504"/>
      <c r="AO26" s="504"/>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row>
    <row r="27" spans="1:2376" s="421" customFormat="1" x14ac:dyDescent="0.3">
      <c r="A27" s="319" t="str">
        <f>'END Jul 2021'!K19</f>
        <v>Discover Energy</v>
      </c>
      <c r="B27" s="383" t="str">
        <f>'END Jul 2021'!L19</f>
        <v>Solar Smart</v>
      </c>
      <c r="C27" s="384">
        <f>IF('END Jul 2021'!BP19=0,91*'END Jul 2021'!M19/100,(91*'END Jul 2021'!M19/100)+'END Jul 2021'!BP19/4)</f>
        <v>58.802545454545445</v>
      </c>
      <c r="D27" s="384">
        <f>IF('END Jul 2021'!O19="",$E$5*'END Jul 2021'!N19/100,IF($E$5&gt;='END Jul 2021'!P19,('END Jul 2021'!P19*'END Jul 2021'!N19/100),($E$5*'END Jul 2021'!N19/100)))</f>
        <v>221.49741272727272</v>
      </c>
      <c r="E27" s="384">
        <f>IF(AND('END Jul 2021'!P19&gt;0,'END Jul 2021'!R19&gt;0),IF($E$5&lt;'END Jul 2021'!P19,0,IF($E$5&lt;=('END Jul 2021'!R19+'END Jul 2021'!P19),(($E$5-'END Jul 2021'!P19)*'END Jul 2021'!Q19/100),(('END Jul 2021'!R19)*'END Jul 2021'!Q19/100))),0)</f>
        <v>0</v>
      </c>
      <c r="F27" s="384">
        <f>IF(AND('END Jul 2021'!Q19&gt;0,'END Jul 2021'!S19&gt;0),IF($E$5&lt;('END Jul 2021'!R19+'END Jul 2021'!P19),0,IF($E$5&lt;=('END Jul 2021'!T19+'END Jul 2021'!R19+'END Jul 2021'!P19),(($E$5-('END Jul 2021'!R19+'END Jul 2021'!P19))*'END Jul 2021'!S19/100),('END Jul 2021'!T19*'END Jul 2021'!S19/100))),0)</f>
        <v>0</v>
      </c>
      <c r="G27" s="384">
        <v>0</v>
      </c>
      <c r="H27" s="384">
        <f>IF('END Jul 2021'!T19&gt;0,IF(($E$5&lt;'END Jul 2021'!T19),(0),($E$5-'END Jul 2021'!T19)*'END Jul 2021'!U19/100),IF(AND('END Jul 2021'!R19&gt;0,'END Jul 2021'!T19=""),IF(($E$5&lt;'END Jul 2021'!R19),(0),($E$5-'END Jul 2021'!R19)*'END Jul 2021'!S19/100),IF(AND('END Jul 2021'!P19&gt;0,'END Jul 2021'!R19=""),IF(($E$5&lt;'END Jul 2021'!P19),(0),($E$5-'END Jul 2021'!P19)*'END Jul 2021'!Q19/100),0)))</f>
        <v>0</v>
      </c>
      <c r="I27" s="384">
        <f t="shared" si="0"/>
        <v>280.29995818181817</v>
      </c>
      <c r="J27" s="449">
        <f t="shared" si="1"/>
        <v>885.98965090909087</v>
      </c>
      <c r="K27" s="449">
        <f t="shared" si="2"/>
        <v>1121.1998327272727</v>
      </c>
      <c r="L27" s="450">
        <f t="shared" si="7"/>
        <v>1233.3198159999999</v>
      </c>
      <c r="M27" s="449">
        <f>'END Jul 2021'!AZ19</f>
        <v>0</v>
      </c>
      <c r="N27" s="449">
        <f>'END Jul 2021'!BA19</f>
        <v>21</v>
      </c>
      <c r="O27" s="449">
        <f>'END Jul 2021'!BB19</f>
        <v>0</v>
      </c>
      <c r="P27" s="449">
        <f>'END Jul 2021'!BC19</f>
        <v>0</v>
      </c>
      <c r="Q27" s="449">
        <f>($E$6*'END Jul 2021'!AT19/100)*4</f>
        <v>386.42559999999997</v>
      </c>
      <c r="R27" s="448" t="str">
        <f t="shared" si="8"/>
        <v>Guaranteed off usage</v>
      </c>
      <c r="S27" s="448" t="str">
        <f t="shared" si="9"/>
        <v>Exclusive</v>
      </c>
      <c r="T27" s="475">
        <f t="shared" si="3"/>
        <v>935.14200603636357</v>
      </c>
      <c r="U27" s="449">
        <f t="shared" si="4"/>
        <v>935.14200603636357</v>
      </c>
      <c r="V27" s="449">
        <f t="shared" si="5"/>
        <v>548.71640603636365</v>
      </c>
      <c r="W27" s="449">
        <f t="shared" si="6"/>
        <v>548.71640603636365</v>
      </c>
      <c r="X27" s="455">
        <f t="shared" si="11"/>
        <v>603.58804664000002</v>
      </c>
      <c r="Y27" s="455">
        <f t="shared" si="11"/>
        <v>603.58804664000002</v>
      </c>
      <c r="Z27" s="391">
        <f>'END Jul 2021'!BL19</f>
        <v>0</v>
      </c>
      <c r="AA27" s="377" t="str">
        <f>'END Jul 2021'!BM19</f>
        <v>n</v>
      </c>
      <c r="AB27" s="504"/>
      <c r="AC27" s="504"/>
      <c r="AD27" s="504"/>
      <c r="AE27" s="504"/>
      <c r="AF27" s="504"/>
      <c r="AG27" s="504"/>
      <c r="AH27" s="504"/>
      <c r="AI27" s="504"/>
      <c r="AJ27" s="504"/>
      <c r="AK27" s="504"/>
      <c r="AL27" s="504"/>
      <c r="AM27" s="504"/>
      <c r="AN27" s="504"/>
      <c r="AO27" s="504"/>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row>
    <row r="28" spans="1:2376" s="421" customFormat="1" x14ac:dyDescent="0.3">
      <c r="A28" s="319" t="str">
        <f>'END Jul 2021'!K20</f>
        <v>Enova Energy</v>
      </c>
      <c r="B28" s="383" t="str">
        <f>'END Jul 2021'!L20</f>
        <v>Solar Premium</v>
      </c>
      <c r="C28" s="384">
        <f>IF('END Jul 2021'!BP20=0,91*'END Jul 2021'!M20/100,(91*'END Jul 2021'!M20/100)+'END Jul 2021'!BP20/4)</f>
        <v>77.349999999999994</v>
      </c>
      <c r="D28" s="384">
        <f>IF('END Jul 2021'!O20="",$E$5*'END Jul 2021'!N20/100,IF($E$5&gt;='END Jul 2021'!P20,('END Jul 2021'!P20*'END Jul 2021'!N20/100),($E$5*'END Jul 2021'!N20/100)))</f>
        <v>217.19096999999999</v>
      </c>
      <c r="E28" s="384">
        <f>IF(AND('END Jul 2021'!P20&gt;0,'END Jul 2021'!R20&gt;0),IF($E$5&lt;'END Jul 2021'!P20,0,IF($E$5&lt;=('END Jul 2021'!R20+'END Jul 2021'!P20),(($E$5-'END Jul 2021'!P20)*'END Jul 2021'!Q20/100),(('END Jul 2021'!R20)*'END Jul 2021'!Q20/100))),0)</f>
        <v>0</v>
      </c>
      <c r="F28" s="384">
        <f>IF(AND('END Jul 2021'!Q20&gt;0,'END Jul 2021'!S20&gt;0),IF($E$5&lt;('END Jul 2021'!R20+'END Jul 2021'!P20),0,IF($E$5&lt;=('END Jul 2021'!T20+'END Jul 2021'!R20+'END Jul 2021'!P20),(($E$5-('END Jul 2021'!R20+'END Jul 2021'!P20))*'END Jul 2021'!S20/100),('END Jul 2021'!T20*'END Jul 2021'!S20/100))),0)</f>
        <v>0</v>
      </c>
      <c r="G28" s="384">
        <v>0</v>
      </c>
      <c r="H28" s="384">
        <f>IF('END Jul 2021'!T20&gt;0,IF(($E$5&lt;'END Jul 2021'!T20),(0),($E$5-'END Jul 2021'!T20)*'END Jul 2021'!U20/100),IF(AND('END Jul 2021'!R20&gt;0,'END Jul 2021'!T20=""),IF(($E$5&lt;'END Jul 2021'!R20),(0),($E$5-'END Jul 2021'!R20)*'END Jul 2021'!S20/100),IF(AND('END Jul 2021'!P20&gt;0,'END Jul 2021'!R20=""),IF(($E$5&lt;'END Jul 2021'!P20),(0),($E$5-'END Jul 2021'!P20)*'END Jul 2021'!Q20/100),0)))</f>
        <v>0</v>
      </c>
      <c r="I28" s="384">
        <f t="shared" si="0"/>
        <v>294.54097000000002</v>
      </c>
      <c r="J28" s="449">
        <f t="shared" si="1"/>
        <v>868.76388000000009</v>
      </c>
      <c r="K28" s="449">
        <f t="shared" si="2"/>
        <v>1178.1638800000001</v>
      </c>
      <c r="L28" s="450">
        <f t="shared" si="7"/>
        <v>1295.9802680000003</v>
      </c>
      <c r="M28" s="449">
        <f>'END Jul 2021'!AZ20</f>
        <v>0</v>
      </c>
      <c r="N28" s="449">
        <f>'END Jul 2021'!BA20</f>
        <v>0</v>
      </c>
      <c r="O28" s="449">
        <f>'END Jul 2021'!BB20</f>
        <v>0</v>
      </c>
      <c r="P28" s="449">
        <f>'END Jul 2021'!BC20</f>
        <v>0</v>
      </c>
      <c r="Q28" s="449">
        <f>($E$6*'END Jul 2021'!AT20/100)*4</f>
        <v>289.81919999999997</v>
      </c>
      <c r="R28" s="448" t="str">
        <f t="shared" si="8"/>
        <v>No discount</v>
      </c>
      <c r="S28" s="448" t="str">
        <f t="shared" si="9"/>
        <v>Exclusive</v>
      </c>
      <c r="T28" s="475">
        <f t="shared" si="3"/>
        <v>1178.1638800000001</v>
      </c>
      <c r="U28" s="449">
        <f t="shared" si="4"/>
        <v>1178.1638800000001</v>
      </c>
      <c r="V28" s="449">
        <f t="shared" si="5"/>
        <v>888.34468000000015</v>
      </c>
      <c r="W28" s="449">
        <f t="shared" si="6"/>
        <v>888.34468000000015</v>
      </c>
      <c r="X28" s="455">
        <f t="shared" si="11"/>
        <v>977.17914800000028</v>
      </c>
      <c r="Y28" s="455">
        <f t="shared" si="11"/>
        <v>977.17914800000028</v>
      </c>
      <c r="Z28" s="391">
        <f>'END Jul 2021'!BL20</f>
        <v>0</v>
      </c>
      <c r="AA28" s="377" t="str">
        <f>'END Jul 2021'!BM20</f>
        <v>n</v>
      </c>
      <c r="AB28" s="504"/>
      <c r="AC28" s="504"/>
      <c r="AD28" s="504"/>
      <c r="AE28" s="504"/>
      <c r="AF28" s="504"/>
      <c r="AG28" s="504"/>
      <c r="AH28" s="504"/>
      <c r="AI28" s="504"/>
      <c r="AJ28" s="504"/>
      <c r="AK28" s="504"/>
      <c r="AL28" s="504"/>
      <c r="AM28" s="504"/>
      <c r="AN28" s="504"/>
      <c r="AO28" s="504"/>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row>
    <row r="29" spans="1:2376" s="421" customFormat="1" x14ac:dyDescent="0.3">
      <c r="A29" s="319" t="str">
        <f>'END Jul 2021'!K21</f>
        <v>Future X Power</v>
      </c>
      <c r="B29" s="383" t="str">
        <f>'END Jul 2021'!L21</f>
        <v>Flexi Saver</v>
      </c>
      <c r="C29" s="384">
        <f>IF('END Jul 2021'!BP21=0,91*'END Jul 2021'!M21/100,(91*'END Jul 2021'!M21/100)+'END Jul 2021'!BP21/4)</f>
        <v>75.000545454545446</v>
      </c>
      <c r="D29" s="384">
        <f>IF('END Jul 2021'!O21="",$E$5*'END Jul 2021'!N21/100,IF($E$5&gt;='END Jul 2021'!P21,('END Jul 2021'!P21*'END Jul 2021'!N21/100),($E$5*'END Jul 2021'!N21/100)))</f>
        <v>173.47651363636362</v>
      </c>
      <c r="E29" s="384">
        <f>IF(AND('END Jul 2021'!P21&gt;0,'END Jul 2021'!R21&gt;0),IF($E$5&lt;'END Jul 2021'!P21,0,IF($E$5&lt;=('END Jul 2021'!R21+'END Jul 2021'!P21),(($E$5-'END Jul 2021'!P21)*'END Jul 2021'!Q21/100),(('END Jul 2021'!R21)*'END Jul 2021'!Q21/100))),0)</f>
        <v>0</v>
      </c>
      <c r="F29" s="384">
        <f>IF(AND('END Jul 2021'!Q21&gt;0,'END Jul 2021'!S21&gt;0),IF($E$5&lt;('END Jul 2021'!R21+'END Jul 2021'!P21),0,IF($E$5&lt;=('END Jul 2021'!T21+'END Jul 2021'!R21+'END Jul 2021'!P21),(($E$5-('END Jul 2021'!R21+'END Jul 2021'!P21))*'END Jul 2021'!S21/100),('END Jul 2021'!T21*'END Jul 2021'!S21/100))),0)</f>
        <v>0</v>
      </c>
      <c r="G29" s="384">
        <v>0</v>
      </c>
      <c r="H29" s="384">
        <f>IF('END Jul 2021'!T21&gt;0,IF(($E$5&lt;'END Jul 2021'!T21),(0),($E$5-'END Jul 2021'!T21)*'END Jul 2021'!U21/100),IF(AND('END Jul 2021'!R21&gt;0,'END Jul 2021'!T21=""),IF(($E$5&lt;'END Jul 2021'!R21),(0),($E$5-'END Jul 2021'!R21)*'END Jul 2021'!S21/100),IF(AND('END Jul 2021'!P21&gt;0,'END Jul 2021'!R21=""),IF(($E$5&lt;'END Jul 2021'!P21),(0),($E$5-'END Jul 2021'!P21)*'END Jul 2021'!Q21/100),0)))</f>
        <v>0</v>
      </c>
      <c r="I29" s="384">
        <f t="shared" si="0"/>
        <v>248.47705909090905</v>
      </c>
      <c r="J29" s="449">
        <f t="shared" si="1"/>
        <v>693.90605454545448</v>
      </c>
      <c r="K29" s="449">
        <f t="shared" si="2"/>
        <v>993.90823636363621</v>
      </c>
      <c r="L29" s="450">
        <f t="shared" si="7"/>
        <v>1093.2990599999998</v>
      </c>
      <c r="M29" s="449">
        <f>'END Jul 2021'!AZ21</f>
        <v>0</v>
      </c>
      <c r="N29" s="449">
        <f>'END Jul 2021'!BA21</f>
        <v>0</v>
      </c>
      <c r="O29" s="449">
        <f>'END Jul 2021'!BB21</f>
        <v>0</v>
      </c>
      <c r="P29" s="449">
        <f>'END Jul 2021'!BC21</f>
        <v>0</v>
      </c>
      <c r="Q29" s="449">
        <f>($E$6*'END Jul 2021'!AT21/100)*4</f>
        <v>96.606399999999994</v>
      </c>
      <c r="R29" s="448" t="str">
        <f t="shared" si="8"/>
        <v>No discount</v>
      </c>
      <c r="S29" s="448" t="str">
        <f t="shared" si="9"/>
        <v>Exclusive</v>
      </c>
      <c r="T29" s="475">
        <f t="shared" si="3"/>
        <v>993.90823636363621</v>
      </c>
      <c r="U29" s="449">
        <f t="shared" si="4"/>
        <v>993.90823636363621</v>
      </c>
      <c r="V29" s="449">
        <f t="shared" si="5"/>
        <v>897.3018363636362</v>
      </c>
      <c r="W29" s="449">
        <f t="shared" si="6"/>
        <v>897.3018363636362</v>
      </c>
      <c r="X29" s="455">
        <f t="shared" si="11"/>
        <v>987.03201999999987</v>
      </c>
      <c r="Y29" s="455">
        <f t="shared" si="11"/>
        <v>987.03201999999987</v>
      </c>
      <c r="Z29" s="391">
        <f>'END Jul 2021'!BL21</f>
        <v>0</v>
      </c>
      <c r="AA29" s="377" t="str">
        <f>'END Jul 2021'!BM21</f>
        <v>n</v>
      </c>
      <c r="AB29" s="504"/>
      <c r="AC29" s="504"/>
      <c r="AD29" s="504"/>
      <c r="AE29" s="504"/>
      <c r="AF29" s="504"/>
      <c r="AG29" s="504"/>
      <c r="AH29" s="504"/>
      <c r="AI29" s="504"/>
      <c r="AJ29" s="504"/>
      <c r="AK29" s="504"/>
      <c r="AL29" s="504"/>
      <c r="AM29" s="504"/>
      <c r="AN29" s="504"/>
      <c r="AO29" s="504"/>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row>
    <row r="30" spans="1:2376" s="421" customFormat="1" x14ac:dyDescent="0.3">
      <c r="A30" s="319" t="str">
        <f>'END Jul 2021'!K22</f>
        <v>GloBird Energy</v>
      </c>
      <c r="B30" s="383" t="str">
        <f>'END Jul 2021'!L22</f>
        <v>UltraSave</v>
      </c>
      <c r="C30" s="384">
        <f>IF('END Jul 2021'!BP22=0,91*'END Jul 2021'!M22/100,(91*'END Jul 2021'!M22/100)+'END Jul 2021'!BP22/4)</f>
        <v>81.899999999999991</v>
      </c>
      <c r="D30" s="384">
        <f>IF('END Jul 2021'!O22="",$E$5*'END Jul 2021'!N22/100,IF($E$5&gt;='END Jul 2021'!P22,('END Jul 2021'!P22*'END Jul 2021'!N22/100),($E$5*'END Jul 2021'!N22/100)))</f>
        <v>180.54557999999997</v>
      </c>
      <c r="E30" s="384">
        <f>IF(AND('END Jul 2021'!P22&gt;0,'END Jul 2021'!R22&gt;0),IF($E$5&lt;'END Jul 2021'!P22,0,IF($E$5&lt;=('END Jul 2021'!R22+'END Jul 2021'!P22),(($E$5-'END Jul 2021'!P22)*'END Jul 2021'!Q22/100),(('END Jul 2021'!R22)*'END Jul 2021'!Q22/100))),0)</f>
        <v>0</v>
      </c>
      <c r="F30" s="384">
        <f>IF(AND('END Jul 2021'!Q22&gt;0,'END Jul 2021'!S22&gt;0),IF($E$5&lt;('END Jul 2021'!R22+'END Jul 2021'!P22),0,IF($E$5&lt;=('END Jul 2021'!T22+'END Jul 2021'!R22+'END Jul 2021'!P22),(($E$5-('END Jul 2021'!R22+'END Jul 2021'!P22))*'END Jul 2021'!S22/100),('END Jul 2021'!T22*'END Jul 2021'!S22/100))),0)</f>
        <v>0</v>
      </c>
      <c r="G30" s="384">
        <v>0</v>
      </c>
      <c r="H30" s="384">
        <f>IF('END Jul 2021'!T22&gt;0,IF(($E$5&lt;'END Jul 2021'!T22),(0),($E$5-'END Jul 2021'!T22)*'END Jul 2021'!U22/100),IF(AND('END Jul 2021'!R22&gt;0,'END Jul 2021'!T22=""),IF(($E$5&lt;'END Jul 2021'!R22),(0),($E$5-'END Jul 2021'!R22)*'END Jul 2021'!S22/100),IF(AND('END Jul 2021'!P22&gt;0,'END Jul 2021'!R22=""),IF(($E$5&lt;'END Jul 2021'!P22),(0),($E$5-'END Jul 2021'!P22)*'END Jul 2021'!Q22/100),0)))</f>
        <v>0</v>
      </c>
      <c r="I30" s="384">
        <f t="shared" si="0"/>
        <v>262.44557999999995</v>
      </c>
      <c r="J30" s="449">
        <f t="shared" si="1"/>
        <v>722.18231999999989</v>
      </c>
      <c r="K30" s="449">
        <f t="shared" si="2"/>
        <v>1049.7823199999998</v>
      </c>
      <c r="L30" s="450">
        <f t="shared" si="7"/>
        <v>1154.760552</v>
      </c>
      <c r="M30" s="449">
        <f>'END Jul 2021'!AZ22</f>
        <v>0</v>
      </c>
      <c r="N30" s="449">
        <f>'END Jul 2021'!BA22</f>
        <v>0</v>
      </c>
      <c r="O30" s="449">
        <f>'END Jul 2021'!BB22</f>
        <v>0</v>
      </c>
      <c r="P30" s="449">
        <f>'END Jul 2021'!BC22</f>
        <v>0</v>
      </c>
      <c r="Q30" s="449">
        <f>($E$6*'END Jul 2021'!AT22/100)*4</f>
        <v>72.454799999999992</v>
      </c>
      <c r="R30" s="448" t="str">
        <f t="shared" si="8"/>
        <v>No discount</v>
      </c>
      <c r="S30" s="448" t="str">
        <f t="shared" si="9"/>
        <v>Exclusive</v>
      </c>
      <c r="T30" s="475">
        <f t="shared" si="3"/>
        <v>1049.7823199999998</v>
      </c>
      <c r="U30" s="449">
        <f t="shared" si="4"/>
        <v>1049.7823199999998</v>
      </c>
      <c r="V30" s="449">
        <f t="shared" si="5"/>
        <v>977.32751999999982</v>
      </c>
      <c r="W30" s="449">
        <f t="shared" si="6"/>
        <v>977.32751999999982</v>
      </c>
      <c r="X30" s="455">
        <f t="shared" si="11"/>
        <v>1075.0602719999999</v>
      </c>
      <c r="Y30" s="455">
        <f t="shared" si="11"/>
        <v>1075.0602719999999</v>
      </c>
      <c r="Z30" s="391">
        <f>'END Jul 2021'!BL22</f>
        <v>0</v>
      </c>
      <c r="AA30" s="377" t="str">
        <f>'END Jul 2021'!BM22</f>
        <v>n</v>
      </c>
      <c r="AB30" s="504"/>
      <c r="AC30" s="504"/>
      <c r="AD30" s="504"/>
      <c r="AE30" s="504"/>
      <c r="AF30" s="504"/>
      <c r="AG30" s="504"/>
      <c r="AH30" s="504"/>
      <c r="AI30" s="504"/>
      <c r="AJ30" s="504"/>
      <c r="AK30" s="504"/>
      <c r="AL30" s="504"/>
      <c r="AM30" s="504"/>
      <c r="AN30" s="504"/>
      <c r="AO30" s="504"/>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row>
    <row r="31" spans="1:2376" s="421" customFormat="1" x14ac:dyDescent="0.3">
      <c r="A31" s="319" t="str">
        <f>'END Jul 2021'!K23</f>
        <v>Kogan Energy</v>
      </c>
      <c r="B31" s="383" t="str">
        <f>'END Jul 2021'!L23</f>
        <v>Market offer</v>
      </c>
      <c r="C31" s="384">
        <f>IF('END Jul 2021'!BP23=0,91*'END Jul 2021'!M23/100,(91*'END Jul 2021'!M23/100)+'END Jul 2021'!BP23/4)</f>
        <v>75.306636363636358</v>
      </c>
      <c r="D31" s="384">
        <f>IF('END Jul 2021'!O23="",$E$5*'END Jul 2021'!N23/100,IF($E$5&gt;='END Jul 2021'!P23,('END Jul 2021'!P23*'END Jul 2021'!N23/100),($E$5*'END Jul 2021'!N23/100)))</f>
        <v>152.91934363636364</v>
      </c>
      <c r="E31" s="384">
        <f>IF(AND('END Jul 2021'!P23&gt;0,'END Jul 2021'!R23&gt;0),IF($E$5&lt;'END Jul 2021'!P23,0,IF($E$5&lt;=('END Jul 2021'!R23+'END Jul 2021'!P23),(($E$5-'END Jul 2021'!P23)*'END Jul 2021'!Q23/100),(('END Jul 2021'!R23)*'END Jul 2021'!Q23/100))),0)</f>
        <v>0</v>
      </c>
      <c r="F31" s="384">
        <f>IF(AND('END Jul 2021'!Q23&gt;0,'END Jul 2021'!S23&gt;0),IF($E$5&lt;('END Jul 2021'!R23+'END Jul 2021'!P23),0,IF($E$5&lt;=('END Jul 2021'!T23+'END Jul 2021'!R23+'END Jul 2021'!P23),(($E$5-('END Jul 2021'!R23+'END Jul 2021'!P23))*'END Jul 2021'!S23/100),('END Jul 2021'!T23*'END Jul 2021'!S23/100))),0)</f>
        <v>0</v>
      </c>
      <c r="G31" s="384">
        <v>0</v>
      </c>
      <c r="H31" s="384">
        <f>IF('END Jul 2021'!T23&gt;0,IF(($E$5&lt;'END Jul 2021'!T23),(0),($E$5-'END Jul 2021'!T23)*'END Jul 2021'!U23/100),IF(AND('END Jul 2021'!R23&gt;0,'END Jul 2021'!T23=""),IF(($E$5&lt;'END Jul 2021'!R23),(0),($E$5-'END Jul 2021'!R23)*'END Jul 2021'!S23/100),IF(AND('END Jul 2021'!P23&gt;0,'END Jul 2021'!R23=""),IF(($E$5&lt;'END Jul 2021'!P23),(0),($E$5-'END Jul 2021'!P23)*'END Jul 2021'!Q23/100),0)))</f>
        <v>0</v>
      </c>
      <c r="I31" s="384">
        <f t="shared" si="0"/>
        <v>228.22597999999999</v>
      </c>
      <c r="J31" s="449">
        <f t="shared" si="1"/>
        <v>611.67737454545454</v>
      </c>
      <c r="K31" s="449">
        <f t="shared" si="2"/>
        <v>912.90391999999997</v>
      </c>
      <c r="L31" s="450">
        <f t="shared" si="7"/>
        <v>1004.1943120000001</v>
      </c>
      <c r="M31" s="449">
        <f>'END Jul 2021'!AZ23</f>
        <v>0</v>
      </c>
      <c r="N31" s="449">
        <f>'END Jul 2021'!BA23</f>
        <v>0</v>
      </c>
      <c r="O31" s="449">
        <f>'END Jul 2021'!BB23</f>
        <v>0</v>
      </c>
      <c r="P31" s="449">
        <f>'END Jul 2021'!BC23</f>
        <v>0</v>
      </c>
      <c r="Q31" s="449">
        <f>($E$6*'END Jul 2021'!AT23/100)*4</f>
        <v>105.05945999999999</v>
      </c>
      <c r="R31" s="448" t="str">
        <f t="shared" si="8"/>
        <v>No discount</v>
      </c>
      <c r="S31" s="448" t="str">
        <f t="shared" si="9"/>
        <v>Exclusive</v>
      </c>
      <c r="T31" s="475">
        <f t="shared" si="3"/>
        <v>912.90391999999997</v>
      </c>
      <c r="U31" s="449">
        <f t="shared" si="4"/>
        <v>912.90391999999997</v>
      </c>
      <c r="V31" s="449">
        <f t="shared" si="5"/>
        <v>807.84446000000003</v>
      </c>
      <c r="W31" s="449">
        <f t="shared" si="6"/>
        <v>807.84446000000003</v>
      </c>
      <c r="X31" s="455">
        <f t="shared" si="11"/>
        <v>888.62890600000014</v>
      </c>
      <c r="Y31" s="455">
        <f t="shared" si="11"/>
        <v>888.62890600000014</v>
      </c>
      <c r="Z31" s="391">
        <f>'END Jul 2021'!BL23</f>
        <v>0</v>
      </c>
      <c r="AA31" s="377" t="str">
        <f>'END Jul 2021'!BM23</f>
        <v>n</v>
      </c>
      <c r="AB31" s="504"/>
      <c r="AC31" s="504"/>
      <c r="AD31" s="504"/>
      <c r="AE31" s="504"/>
      <c r="AF31" s="504"/>
      <c r="AG31" s="504"/>
      <c r="AH31" s="504"/>
      <c r="AI31" s="504"/>
      <c r="AJ31" s="504"/>
      <c r="AK31" s="504"/>
      <c r="AL31" s="504"/>
      <c r="AM31" s="504"/>
      <c r="AN31" s="504"/>
      <c r="AO31" s="504"/>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row>
    <row r="32" spans="1:2376" s="421" customFormat="1" x14ac:dyDescent="0.3">
      <c r="A32" s="319" t="str">
        <f>'END Jul 2021'!K24</f>
        <v>Powerclub</v>
      </c>
      <c r="B32" s="383" t="str">
        <f>'END Jul 2021'!L24</f>
        <v>Powerbank Home Solar</v>
      </c>
      <c r="C32" s="384">
        <f>IF('END Jul 2021'!BP24=0,91*'END Jul 2021'!M24/100,(91*'END Jul 2021'!M24/100)+'END Jul 2021'!BP24/4)</f>
        <v>100.53372727272726</v>
      </c>
      <c r="D32" s="384">
        <f>IF('END Jul 2021'!O24="",$E$5*'END Jul 2021'!N24/100,IF($E$5&gt;='END Jul 2021'!P24,('END Jul 2021'!P24*'END Jul 2021'!N24/100),($E$5*'END Jul 2021'!N24/100)))</f>
        <v>162.18225818181816</v>
      </c>
      <c r="E32" s="384">
        <f>IF(AND('END Jul 2021'!P24&gt;0,'END Jul 2021'!R24&gt;0),IF($E$5&lt;'END Jul 2021'!P24,0,IF($E$5&lt;=('END Jul 2021'!R24+'END Jul 2021'!P24),(($E$5-'END Jul 2021'!P24)*'END Jul 2021'!Q24/100),(('END Jul 2021'!R24)*'END Jul 2021'!Q24/100))),0)</f>
        <v>0</v>
      </c>
      <c r="F32" s="384">
        <f>IF(AND('END Jul 2021'!Q24&gt;0,'END Jul 2021'!S24&gt;0),IF($E$5&lt;('END Jul 2021'!R24+'END Jul 2021'!P24),0,IF($E$5&lt;=('END Jul 2021'!T24+'END Jul 2021'!R24+'END Jul 2021'!P24),(($E$5-('END Jul 2021'!R24+'END Jul 2021'!P24))*'END Jul 2021'!S24/100),('END Jul 2021'!T24*'END Jul 2021'!S24/100))),0)</f>
        <v>0</v>
      </c>
      <c r="G32" s="384">
        <v>0</v>
      </c>
      <c r="H32" s="384">
        <f>IF('END Jul 2021'!T24&gt;0,IF(($E$5&lt;'END Jul 2021'!T24),(0),($E$5-'END Jul 2021'!T24)*'END Jul 2021'!U24/100),IF(AND('END Jul 2021'!R24&gt;0,'END Jul 2021'!T24=""),IF(($E$5&lt;'END Jul 2021'!R24),(0),($E$5-'END Jul 2021'!R24)*'END Jul 2021'!S24/100),IF(AND('END Jul 2021'!P24&gt;0,'END Jul 2021'!R24=""),IF(($E$5&lt;'END Jul 2021'!P24),(0),($E$5-'END Jul 2021'!P24)*'END Jul 2021'!Q24/100),0)))</f>
        <v>0</v>
      </c>
      <c r="I32" s="384">
        <f t="shared" si="0"/>
        <v>262.71598545454543</v>
      </c>
      <c r="J32" s="449">
        <f t="shared" si="1"/>
        <v>648.72903272727262</v>
      </c>
      <c r="K32" s="449">
        <f t="shared" si="2"/>
        <v>1050.8639418181817</v>
      </c>
      <c r="L32" s="450">
        <f t="shared" si="7"/>
        <v>1155.9503360000001</v>
      </c>
      <c r="M32" s="449">
        <f>'END Jul 2021'!AZ24</f>
        <v>0</v>
      </c>
      <c r="N32" s="449">
        <f>'END Jul 2021'!BA24</f>
        <v>0</v>
      </c>
      <c r="O32" s="449">
        <f>'END Jul 2021'!BB24</f>
        <v>0</v>
      </c>
      <c r="P32" s="449">
        <f>'END Jul 2021'!BC24</f>
        <v>0</v>
      </c>
      <c r="Q32" s="449">
        <f>($E$6*'END Jul 2021'!AT24/100)*4</f>
        <v>96.606399999999994</v>
      </c>
      <c r="R32" s="448" t="str">
        <f t="shared" si="8"/>
        <v>No discount</v>
      </c>
      <c r="S32" s="448" t="str">
        <f t="shared" si="9"/>
        <v>Exclusive</v>
      </c>
      <c r="T32" s="475">
        <f t="shared" si="3"/>
        <v>1050.8639418181817</v>
      </c>
      <c r="U32" s="449">
        <f t="shared" si="4"/>
        <v>1050.8639418181817</v>
      </c>
      <c r="V32" s="449">
        <f t="shared" si="5"/>
        <v>954.25754181818172</v>
      </c>
      <c r="W32" s="449">
        <f t="shared" si="6"/>
        <v>954.25754181818172</v>
      </c>
      <c r="X32" s="455">
        <f t="shared" ref="X32:Y35" si="12">V32*1.1</f>
        <v>1049.6832959999999</v>
      </c>
      <c r="Y32" s="455">
        <f t="shared" si="12"/>
        <v>1049.6832959999999</v>
      </c>
      <c r="Z32" s="391">
        <f>'END Jul 2021'!BL24</f>
        <v>0</v>
      </c>
      <c r="AA32" s="377" t="str">
        <f>'END Jul 2021'!BM24</f>
        <v>n</v>
      </c>
      <c r="AB32" s="504"/>
      <c r="AC32" s="504"/>
      <c r="AD32" s="504"/>
      <c r="AE32" s="504"/>
      <c r="AF32" s="504"/>
      <c r="AG32" s="504"/>
      <c r="AH32" s="504"/>
      <c r="AI32" s="504"/>
      <c r="AJ32" s="504"/>
      <c r="AK32" s="504"/>
      <c r="AL32" s="504"/>
      <c r="AM32" s="504"/>
      <c r="AN32" s="504"/>
      <c r="AO32" s="504"/>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row>
    <row r="33" spans="1:2376" s="421" customFormat="1" x14ac:dyDescent="0.3">
      <c r="A33" s="319" t="str">
        <f>'END Jul 2021'!K25</f>
        <v>ReAmped Energy</v>
      </c>
      <c r="B33" s="383" t="str">
        <f>'END Jul 2021'!L25</f>
        <v>Solar</v>
      </c>
      <c r="C33" s="384">
        <f>IF('END Jul 2021'!BP25=0,91*'END Jul 2021'!M25/100,(91*'END Jul 2021'!M25/100)+'END Jul 2021'!BP25/4)</f>
        <v>74.239454545454521</v>
      </c>
      <c r="D33" s="384">
        <f>IF('END Jul 2021'!O25="",$E$5*'END Jul 2021'!N25/100,IF($E$5&gt;='END Jul 2021'!P25,('END Jul 2021'!P25*'END Jul 2021'!N25/100),($E$5*'END Jul 2021'!N25/100)))</f>
        <v>229.46026909090907</v>
      </c>
      <c r="E33" s="384">
        <f>IF(AND('END Jul 2021'!P25&gt;0,'END Jul 2021'!R25&gt;0),IF($E$5&lt;'END Jul 2021'!P25,0,IF($E$5&lt;=('END Jul 2021'!R25+'END Jul 2021'!P25),(($E$5-'END Jul 2021'!P25)*'END Jul 2021'!Q25/100),(('END Jul 2021'!R25)*'END Jul 2021'!Q25/100))),0)</f>
        <v>0</v>
      </c>
      <c r="F33" s="384">
        <f>IF(AND('END Jul 2021'!Q25&gt;0,'END Jul 2021'!S25&gt;0),IF($E$5&lt;('END Jul 2021'!R25+'END Jul 2021'!P25),0,IF($E$5&lt;=('END Jul 2021'!T25+'END Jul 2021'!R25+'END Jul 2021'!P25),(($E$5-('END Jul 2021'!R25+'END Jul 2021'!P25))*'END Jul 2021'!S25/100),('END Jul 2021'!T25*'END Jul 2021'!S25/100))),0)</f>
        <v>0</v>
      </c>
      <c r="G33" s="384">
        <v>0</v>
      </c>
      <c r="H33" s="384">
        <f>IF('END Jul 2021'!T25&gt;0,IF(($E$5&lt;'END Jul 2021'!T25),(0),($E$5-'END Jul 2021'!T25)*'END Jul 2021'!U25/100),IF(AND('END Jul 2021'!R25&gt;0,'END Jul 2021'!T25=""),IF(($E$5&lt;'END Jul 2021'!R25),(0),($E$5-'END Jul 2021'!R25)*'END Jul 2021'!S25/100),IF(AND('END Jul 2021'!P25&gt;0,'END Jul 2021'!R25=""),IF(($E$5&lt;'END Jul 2021'!P25),(0),($E$5-'END Jul 2021'!P25)*'END Jul 2021'!Q25/100),0)))</f>
        <v>0</v>
      </c>
      <c r="I33" s="384">
        <f t="shared" si="0"/>
        <v>303.69972363636361</v>
      </c>
      <c r="J33" s="449">
        <f t="shared" si="1"/>
        <v>917.84107636363638</v>
      </c>
      <c r="K33" s="449">
        <f t="shared" si="2"/>
        <v>1214.7988945454545</v>
      </c>
      <c r="L33" s="450">
        <f t="shared" si="7"/>
        <v>1336.2787840000001</v>
      </c>
      <c r="M33" s="449">
        <f>'END Jul 2021'!AZ25</f>
        <v>0</v>
      </c>
      <c r="N33" s="449">
        <f>'END Jul 2021'!BA25</f>
        <v>0</v>
      </c>
      <c r="O33" s="449">
        <f>'END Jul 2021'!BB25</f>
        <v>0</v>
      </c>
      <c r="P33" s="449">
        <f>'END Jul 2021'!BC25</f>
        <v>0</v>
      </c>
      <c r="Q33" s="449">
        <f>($E$6*'END Jul 2021'!AT25/100)*4</f>
        <v>507.18360000000001</v>
      </c>
      <c r="R33" s="448" t="str">
        <f t="shared" si="8"/>
        <v>No discount</v>
      </c>
      <c r="S33" s="448" t="str">
        <f t="shared" si="9"/>
        <v>Exclusive</v>
      </c>
      <c r="T33" s="475">
        <f t="shared" si="3"/>
        <v>1214.7988945454545</v>
      </c>
      <c r="U33" s="449">
        <f t="shared" si="4"/>
        <v>1214.7988945454545</v>
      </c>
      <c r="V33" s="449">
        <f t="shared" si="5"/>
        <v>707.61529454545439</v>
      </c>
      <c r="W33" s="449">
        <f t="shared" si="6"/>
        <v>707.61529454545439</v>
      </c>
      <c r="X33" s="455">
        <f t="shared" si="12"/>
        <v>778.37682399999994</v>
      </c>
      <c r="Y33" s="455">
        <f t="shared" si="12"/>
        <v>778.37682399999994</v>
      </c>
      <c r="Z33" s="391">
        <f>'END Jul 2021'!BL25</f>
        <v>0</v>
      </c>
      <c r="AA33" s="377" t="str">
        <f>'END Jul 2021'!BM25</f>
        <v>n</v>
      </c>
      <c r="AB33" s="504"/>
      <c r="AC33" s="504"/>
      <c r="AD33" s="504"/>
      <c r="AE33" s="504"/>
      <c r="AF33" s="504"/>
      <c r="AG33" s="504"/>
      <c r="AH33" s="504"/>
      <c r="AI33" s="504"/>
      <c r="AJ33" s="504"/>
      <c r="AK33" s="504"/>
      <c r="AL33" s="504"/>
      <c r="AM33" s="504"/>
      <c r="AN33" s="504"/>
      <c r="AO33" s="504"/>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row>
    <row r="34" spans="1:2376" s="421" customFormat="1" x14ac:dyDescent="0.3">
      <c r="A34" s="319" t="str">
        <f>'END Jul 2021'!K26</f>
        <v>Sumo Power</v>
      </c>
      <c r="B34" s="383" t="str">
        <f>'END Jul 2021'!L26</f>
        <v>Assure</v>
      </c>
      <c r="C34" s="384">
        <f>IF('END Jul 2021'!BP26=0,91*'END Jul 2021'!M26/100,(91*'END Jul 2021'!M26/100)+'END Jul 2021'!BP26/4)</f>
        <v>75.529999999999987</v>
      </c>
      <c r="D34" s="384">
        <f>IF('END Jul 2021'!O26="",$E$5*'END Jul 2021'!N26/100,IF($E$5&gt;='END Jul 2021'!P26,('END Jul 2021'!P26*'END Jul 2021'!N26/100),($E$5*'END Jul 2021'!N26/100)))</f>
        <v>172.50146999999998</v>
      </c>
      <c r="E34" s="384">
        <f>IF(AND('END Jul 2021'!P26&gt;0,'END Jul 2021'!R26&gt;0),IF($E$5&lt;'END Jul 2021'!P26,0,IF($E$5&lt;=('END Jul 2021'!R26+'END Jul 2021'!P26),(($E$5-'END Jul 2021'!P26)*'END Jul 2021'!Q26/100),(('END Jul 2021'!R26)*'END Jul 2021'!Q26/100))),0)</f>
        <v>0</v>
      </c>
      <c r="F34" s="384">
        <f>IF(AND('END Jul 2021'!Q26&gt;0,'END Jul 2021'!S26&gt;0),IF($E$5&lt;('END Jul 2021'!R26+'END Jul 2021'!P26),0,IF($E$5&lt;=('END Jul 2021'!T26+'END Jul 2021'!R26+'END Jul 2021'!P26),(($E$5-('END Jul 2021'!R26+'END Jul 2021'!P26))*'END Jul 2021'!S26/100),('END Jul 2021'!T26*'END Jul 2021'!S26/100))),0)</f>
        <v>0</v>
      </c>
      <c r="G34" s="384">
        <v>0</v>
      </c>
      <c r="H34" s="384">
        <f>IF('END Jul 2021'!T26&gt;0,IF(($E$5&lt;'END Jul 2021'!T26),(0),($E$5-'END Jul 2021'!T26)*'END Jul 2021'!U26/100),IF(AND('END Jul 2021'!R26&gt;0,'END Jul 2021'!T26=""),IF(($E$5&lt;'END Jul 2021'!R26),(0),($E$5-'END Jul 2021'!R26)*'END Jul 2021'!S26/100),IF(AND('END Jul 2021'!P26&gt;0,'END Jul 2021'!R26=""),IF(($E$5&lt;'END Jul 2021'!P26),(0),($E$5-'END Jul 2021'!P26)*'END Jul 2021'!Q26/100),0)))</f>
        <v>0</v>
      </c>
      <c r="I34" s="384">
        <f t="shared" si="0"/>
        <v>248.03146999999996</v>
      </c>
      <c r="J34" s="449">
        <f t="shared" si="1"/>
        <v>690.00587999999993</v>
      </c>
      <c r="K34" s="449">
        <f t="shared" si="2"/>
        <v>992.12587999999982</v>
      </c>
      <c r="L34" s="450">
        <f t="shared" si="7"/>
        <v>1091.3384679999999</v>
      </c>
      <c r="M34" s="449">
        <f>'END Jul 2021'!AZ26</f>
        <v>0</v>
      </c>
      <c r="N34" s="449">
        <f>'END Jul 2021'!BA26</f>
        <v>0</v>
      </c>
      <c r="O34" s="449">
        <f>'END Jul 2021'!BB26</f>
        <v>0</v>
      </c>
      <c r="P34" s="449">
        <f>'END Jul 2021'!BC26</f>
        <v>0</v>
      </c>
      <c r="Q34" s="449">
        <f>($E$6*'END Jul 2021'!AT26/100)*4</f>
        <v>193.21279999999999</v>
      </c>
      <c r="R34" s="448" t="str">
        <f t="shared" si="8"/>
        <v>No discount</v>
      </c>
      <c r="S34" s="448" t="str">
        <f t="shared" si="9"/>
        <v>Exclusive</v>
      </c>
      <c r="T34" s="475">
        <f t="shared" si="3"/>
        <v>992.12587999999982</v>
      </c>
      <c r="U34" s="449">
        <f t="shared" si="4"/>
        <v>992.12587999999982</v>
      </c>
      <c r="V34" s="449">
        <f t="shared" si="5"/>
        <v>798.91307999999981</v>
      </c>
      <c r="W34" s="449">
        <f t="shared" si="6"/>
        <v>798.91307999999981</v>
      </c>
      <c r="X34" s="455">
        <f t="shared" si="12"/>
        <v>878.8043879999999</v>
      </c>
      <c r="Y34" s="455">
        <f t="shared" si="12"/>
        <v>878.8043879999999</v>
      </c>
      <c r="Z34" s="391">
        <f>'END Jul 2021'!BL26</f>
        <v>0</v>
      </c>
      <c r="AA34" s="377" t="str">
        <f>'END Jul 2021'!BM26</f>
        <v>n</v>
      </c>
      <c r="AB34" s="504"/>
      <c r="AC34" s="504"/>
      <c r="AD34" s="504"/>
      <c r="AE34" s="504"/>
      <c r="AF34" s="504"/>
      <c r="AG34" s="504"/>
      <c r="AH34" s="504"/>
      <c r="AI34" s="504"/>
      <c r="AJ34" s="504"/>
      <c r="AK34" s="504"/>
      <c r="AL34" s="504"/>
      <c r="AM34" s="504"/>
      <c r="AN34" s="504"/>
      <c r="AO34" s="50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row>
    <row r="35" spans="1:2376" x14ac:dyDescent="0.3">
      <c r="A35" s="319" t="str">
        <f>'END Jul 2021'!K27</f>
        <v>Tango Energy</v>
      </c>
      <c r="B35" s="383" t="str">
        <f>'END Jul 2021'!L27</f>
        <v>Home Select</v>
      </c>
      <c r="C35" s="384">
        <f>IF('END Jul 2021'!BP27=0,91*'END Jul 2021'!M27/100,(91*'END Jul 2021'!M27/100)+'END Jul 2021'!BP27/4)</f>
        <v>76.109090909090895</v>
      </c>
      <c r="D35" s="384">
        <f>IF('END Jul 2021'!O27="",$E$5*'END Jul 2021'!N27/100,IF($E$5&gt;='END Jul 2021'!P27,('END Jul 2021'!P27*'END Jul 2021'!N27/100),($E$5*'END Jul 2021'!N27/100)))</f>
        <v>162.50727272727269</v>
      </c>
      <c r="E35" s="384">
        <f>IF(AND('END Jul 2021'!P27&gt;0,'END Jul 2021'!R27&gt;0),IF($E$5&lt;'END Jul 2021'!P27,0,IF($E$5&lt;=('END Jul 2021'!R27+'END Jul 2021'!P27),(($E$5-'END Jul 2021'!P27)*'END Jul 2021'!Q27/100),(('END Jul 2021'!R27)*'END Jul 2021'!Q27/100))),0)</f>
        <v>0</v>
      </c>
      <c r="F35" s="384">
        <f>IF(AND('END Jul 2021'!Q27&gt;0,'END Jul 2021'!S27&gt;0),IF($E$5&lt;('END Jul 2021'!R27+'END Jul 2021'!P27),0,IF($E$5&lt;=('END Jul 2021'!T27+'END Jul 2021'!R27+'END Jul 2021'!P27),(($E$5-('END Jul 2021'!R27+'END Jul 2021'!P27))*'END Jul 2021'!S27/100),('END Jul 2021'!T27*'END Jul 2021'!S27/100))),0)</f>
        <v>0</v>
      </c>
      <c r="G35" s="147">
        <v>0</v>
      </c>
      <c r="H35" s="384">
        <f>IF('END Jul 2021'!T27&gt;0,IF(($E$5&lt;'END Jul 2021'!T27),(0),($E$5-'END Jul 2021'!T27)*'END Jul 2021'!U27/100),IF(AND('END Jul 2021'!R27&gt;0,'END Jul 2021'!T27=""),IF(($E$5&lt;'END Jul 2021'!R27),(0),($E$5-'END Jul 2021'!R27)*'END Jul 2021'!S27/100),IF(AND('END Jul 2021'!P27&gt;0,'END Jul 2021'!R27=""),IF(($E$5&lt;'END Jul 2021'!P27),(0),($E$5-'END Jul 2021'!P27)*'END Jul 2021'!Q27/100),0)))</f>
        <v>0</v>
      </c>
      <c r="I35" s="384">
        <f t="shared" si="0"/>
        <v>238.61636363636359</v>
      </c>
      <c r="J35" s="449">
        <f t="shared" si="1"/>
        <v>650.02909090909077</v>
      </c>
      <c r="K35" s="449">
        <f t="shared" si="2"/>
        <v>954.46545454545435</v>
      </c>
      <c r="L35" s="450">
        <f t="shared" si="7"/>
        <v>1049.9119999999998</v>
      </c>
      <c r="M35" s="449">
        <f>'END Jul 2021'!AZ27</f>
        <v>0</v>
      </c>
      <c r="N35" s="449">
        <f>'END Jul 2021'!BA27</f>
        <v>0</v>
      </c>
      <c r="O35" s="449">
        <f>'END Jul 2021'!BB27</f>
        <v>0</v>
      </c>
      <c r="P35" s="449">
        <f>'END Jul 2021'!BC27</f>
        <v>0</v>
      </c>
      <c r="Q35" s="449">
        <f>($E$6*'END Jul 2021'!AT27/100)*4</f>
        <v>132.8338</v>
      </c>
      <c r="R35" s="448" t="str">
        <f t="shared" si="8"/>
        <v>No discount</v>
      </c>
      <c r="S35" s="448" t="str">
        <f t="shared" si="9"/>
        <v>Exclusive</v>
      </c>
      <c r="T35" s="475">
        <f t="shared" si="3"/>
        <v>954.46545454545435</v>
      </c>
      <c r="U35" s="449">
        <f t="shared" si="4"/>
        <v>954.46545454545435</v>
      </c>
      <c r="V35" s="449">
        <f t="shared" si="5"/>
        <v>821.63165454545435</v>
      </c>
      <c r="W35" s="449">
        <f t="shared" si="6"/>
        <v>821.63165454545435</v>
      </c>
      <c r="X35" s="455">
        <f t="shared" si="12"/>
        <v>903.79481999999985</v>
      </c>
      <c r="Y35" s="455">
        <f t="shared" si="12"/>
        <v>903.79481999999985</v>
      </c>
      <c r="Z35" s="391">
        <f>'END Jul 2021'!BL27</f>
        <v>0</v>
      </c>
      <c r="AA35" s="377" t="str">
        <f>'END Jul 2021'!BM27</f>
        <v>n</v>
      </c>
      <c r="AB35" s="504"/>
      <c r="AC35" s="504"/>
      <c r="AD35" s="504"/>
      <c r="AE35" s="504"/>
      <c r="AF35" s="504"/>
      <c r="AG35" s="504"/>
      <c r="AH35" s="504"/>
      <c r="AI35" s="504"/>
      <c r="AJ35" s="504"/>
      <c r="AK35" s="504"/>
      <c r="AL35" s="504"/>
      <c r="AM35" s="504"/>
      <c r="AN35" s="504"/>
      <c r="AO35" s="504"/>
    </row>
    <row r="36" spans="1:2376" x14ac:dyDescent="0.3">
      <c r="A36" s="319" t="str">
        <f>'END Jul 2021'!K28</f>
        <v>Nectr</v>
      </c>
      <c r="B36" s="383" t="str">
        <f>'END Jul 2021'!L28</f>
        <v>Friends Clean</v>
      </c>
      <c r="C36" s="384">
        <f>IF('END Jul 2021'!BP28=0,91*'END Jul 2021'!M28/100,(91*'END Jul 2021'!M28/100)+'END Jul 2021'!BP28/4)</f>
        <v>66.338999999999999</v>
      </c>
      <c r="D36" s="384">
        <f>IF('END Jul 2021'!O28="",$E$5*'END Jul 2021'!N28/100,IF($E$5&gt;='END Jul 2021'!P28,('END Jul 2021'!P28*'END Jul 2021'!N28/100),($E$5*'END Jul 2021'!N28/100)))</f>
        <v>180.54557999999997</v>
      </c>
      <c r="E36" s="384">
        <f>IF(AND('END Jul 2021'!P28&gt;0,'END Jul 2021'!R28&gt;0),IF($E$5&lt;'END Jul 2021'!P28,0,IF($E$5&lt;=('END Jul 2021'!R28+'END Jul 2021'!P28),(($E$5-'END Jul 2021'!P28)*'END Jul 2021'!Q28/100),(('END Jul 2021'!R28)*'END Jul 2021'!Q28/100))),0)</f>
        <v>0</v>
      </c>
      <c r="F36" s="384">
        <f>IF(AND('END Jul 2021'!Q28&gt;0,'END Jul 2021'!S28&gt;0),IF($E$5&lt;('END Jul 2021'!R28+'END Jul 2021'!P28),0,IF($E$5&lt;=('END Jul 2021'!T28+'END Jul 2021'!R28+'END Jul 2021'!P28),(($E$5-('END Jul 2021'!R28+'END Jul 2021'!P28))*'END Jul 2021'!S28/100),('END Jul 2021'!T28*'END Jul 2021'!S28/100))),0)</f>
        <v>0</v>
      </c>
      <c r="G36" s="384">
        <v>0</v>
      </c>
      <c r="H36" s="384">
        <f>IF('END Jul 2021'!T28&gt;0,IF(($E$5&lt;'END Jul 2021'!T28),(0),($E$5-'END Jul 2021'!T28)*'END Jul 2021'!U28/100),IF(AND('END Jul 2021'!R28&gt;0,'END Jul 2021'!T28=""),IF(($E$5&lt;'END Jul 2021'!R28),(0),($E$5-'END Jul 2021'!R28)*'END Jul 2021'!S28/100),IF(AND('END Jul 2021'!P28&gt;0,'END Jul 2021'!R28=""),IF(($E$5&lt;'END Jul 2021'!P28),(0),($E$5-'END Jul 2021'!P28)*'END Jul 2021'!Q28/100),0)))</f>
        <v>0</v>
      </c>
      <c r="I36" s="384">
        <f t="shared" ref="I36:I40" si="13">SUM(C36:H36)</f>
        <v>246.88457999999997</v>
      </c>
      <c r="J36" s="449">
        <f t="shared" ref="J36:J40" si="14">(I36-C36)*4</f>
        <v>722.18231999999989</v>
      </c>
      <c r="K36" s="449">
        <f t="shared" ref="K36:K40" si="15">I36*4</f>
        <v>987.53831999999989</v>
      </c>
      <c r="L36" s="450">
        <f t="shared" ref="L36:L40" si="16">K36*1.1</f>
        <v>1086.292152</v>
      </c>
      <c r="M36" s="449">
        <f>'END Jul 2021'!AZ28</f>
        <v>0</v>
      </c>
      <c r="N36" s="449">
        <f>'END Jul 2021'!BA28</f>
        <v>0</v>
      </c>
      <c r="O36" s="449">
        <f>'END Jul 2021'!BB28</f>
        <v>0</v>
      </c>
      <c r="P36" s="449">
        <f>'END Jul 2021'!BC28</f>
        <v>0</v>
      </c>
      <c r="Q36" s="449">
        <f>($E$6*'END Jul 2021'!AT28/100)*4</f>
        <v>120.758</v>
      </c>
      <c r="R36" s="448" t="str">
        <f t="shared" ref="R36:R40" si="17">IF(SUM(M36:P36)=0,"No discount",IF(M36&gt;0,"Guaranteed off bill",IF(N36&gt;0,"Guaranteed off usage",IF(O36&gt;0,"Pay-on-time off bill","Pay-on-time off usage"))))</f>
        <v>No discount</v>
      </c>
      <c r="S36" s="448" t="str">
        <f t="shared" ref="S36:S40" si="18">IF(OR(A36="Origin Energy",A36="Red Energy",A36="Powershop"),"Inclusive","Exclusive")</f>
        <v>Exclusive</v>
      </c>
      <c r="T36" s="475">
        <f t="shared" ref="T36:T40" si="19">IF(AND(R36="Guaranteed off bill",S36="Inclusive"),((K36*1.1)-((K36*1.1)*M36/100))/1.1,IF(AND(R36="Guaranteed off usage",S36="Inclusive"),((K36*1.1)-((J36*1.1)*N36/100))/1.1,IF(AND(R36="Guaranteed off bill",S36="Exclusive"),K36-(K36*M36/100),IF(AND(R36="Guaranteed off usage",S36="Exclusive"),K36-(J36*N36/100),IF(S36="Inclusive",((K36*1.1))/1.1,K36)))))</f>
        <v>987.53831999999989</v>
      </c>
      <c r="U36" s="449">
        <f t="shared" ref="U36:U40" si="20">IF(AND(R36="Pay-on-time off bill",S36="Inclusive"),((T36*1.1)-((T36*1.1)*O36/100))/1.1,IF(AND(R36="Pay-on-time off usage",S36="Inclusive"),((T36*1.1)-((J36*1.1)*P36/100))/1.1,IF(AND(R36="Pay-on-time off bill",S36="Exclusive"),T36-(T36*O36/100),IF(AND(R36="Pay-on-time off usage",S36="Exclusive"),T36-(J36*P36/100),IF(S36="Inclusive",((T36*1.1))/1.1,T36)))))</f>
        <v>987.53831999999989</v>
      </c>
      <c r="V36" s="449">
        <f t="shared" ref="V36:V40" si="21">T36-Q36</f>
        <v>866.78031999999985</v>
      </c>
      <c r="W36" s="449">
        <f t="shared" ref="W36:W40" si="22">U36-Q36</f>
        <v>866.78031999999985</v>
      </c>
      <c r="X36" s="455">
        <f t="shared" ref="X36:X40" si="23">V36*1.1</f>
        <v>953.45835199999988</v>
      </c>
      <c r="Y36" s="455">
        <f t="shared" ref="Y36:Y40" si="24">W36*1.1</f>
        <v>953.45835199999988</v>
      </c>
      <c r="Z36" s="391">
        <f>'END Jul 2021'!BL28</f>
        <v>0</v>
      </c>
      <c r="AA36" s="377" t="str">
        <f>'END Jul 2021'!BM28</f>
        <v>n</v>
      </c>
      <c r="AB36" s="504"/>
      <c r="AC36" s="504"/>
      <c r="AD36" s="504"/>
      <c r="AE36" s="504"/>
      <c r="AF36" s="504"/>
      <c r="AG36" s="504"/>
      <c r="AH36" s="504"/>
      <c r="AI36" s="504"/>
      <c r="AJ36" s="504"/>
      <c r="AK36" s="504"/>
      <c r="AL36" s="504"/>
      <c r="AM36" s="504"/>
      <c r="AN36" s="504"/>
      <c r="AO36" s="504"/>
    </row>
    <row r="37" spans="1:2376" x14ac:dyDescent="0.3">
      <c r="A37" s="319" t="str">
        <f>'END Jul 2021'!K29</f>
        <v>OVO Energy</v>
      </c>
      <c r="B37" s="383" t="str">
        <f>'END Jul 2021'!L29</f>
        <v>The One Plan</v>
      </c>
      <c r="C37" s="384">
        <f>IF('END Jul 2021'!BP29=0,91*'END Jul 2021'!M29/100,(91*'END Jul 2021'!M29/100)+'END Jul 2021'!BP29/4)</f>
        <v>50.04999999999999</v>
      </c>
      <c r="D37" s="384">
        <f>IF('END Jul 2021'!O29="",$E$5*'END Jul 2021'!N29/100,IF($E$5&gt;='END Jul 2021'!P29,('END Jul 2021'!P29*'END Jul 2021'!N29/100),($E$5*'END Jul 2021'!N29/100)))</f>
        <v>178.75799999999998</v>
      </c>
      <c r="E37" s="384">
        <f>IF(AND('END Jul 2021'!P29&gt;0,'END Jul 2021'!R29&gt;0),IF($E$5&lt;'END Jul 2021'!P29,0,IF($E$5&lt;=('END Jul 2021'!R29+'END Jul 2021'!P29),(($E$5-'END Jul 2021'!P29)*'END Jul 2021'!Q29/100),(('END Jul 2021'!R29)*'END Jul 2021'!Q29/100))),0)</f>
        <v>0</v>
      </c>
      <c r="F37" s="384">
        <f>IF(AND('END Jul 2021'!Q29&gt;0,'END Jul 2021'!S29&gt;0),IF($E$5&lt;('END Jul 2021'!R29+'END Jul 2021'!P29),0,IF($E$5&lt;=('END Jul 2021'!T29+'END Jul 2021'!R29+'END Jul 2021'!P29),(($E$5-('END Jul 2021'!R29+'END Jul 2021'!P29))*'END Jul 2021'!S29/100),('END Jul 2021'!T29*'END Jul 2021'!S29/100))),0)</f>
        <v>0</v>
      </c>
      <c r="G37" s="147">
        <v>0</v>
      </c>
      <c r="H37" s="384">
        <f>IF('END Jul 2021'!T29&gt;0,IF(($E$5&lt;'END Jul 2021'!T29),(0),($E$5-'END Jul 2021'!T29)*'END Jul 2021'!U29/100),IF(AND('END Jul 2021'!R29&gt;0,'END Jul 2021'!T29=""),IF(($E$5&lt;'END Jul 2021'!R29),(0),($E$5-'END Jul 2021'!R29)*'END Jul 2021'!S29/100),IF(AND('END Jul 2021'!P29&gt;0,'END Jul 2021'!R29=""),IF(($E$5&lt;'END Jul 2021'!P29),(0),($E$5-'END Jul 2021'!P29)*'END Jul 2021'!Q29/100),0)))</f>
        <v>0</v>
      </c>
      <c r="I37" s="384">
        <f t="shared" si="13"/>
        <v>228.80799999999996</v>
      </c>
      <c r="J37" s="449">
        <f t="shared" si="14"/>
        <v>715.03199999999993</v>
      </c>
      <c r="K37" s="449">
        <f t="shared" si="15"/>
        <v>915.23199999999986</v>
      </c>
      <c r="L37" s="450">
        <f t="shared" si="16"/>
        <v>1006.7551999999999</v>
      </c>
      <c r="M37" s="449">
        <f>'END Jul 2021'!AZ29</f>
        <v>0</v>
      </c>
      <c r="N37" s="449">
        <f>'END Jul 2021'!BA29</f>
        <v>0</v>
      </c>
      <c r="O37" s="449">
        <f>'END Jul 2021'!BB29</f>
        <v>0</v>
      </c>
      <c r="P37" s="449">
        <f>'END Jul 2021'!BC29</f>
        <v>0</v>
      </c>
      <c r="Q37" s="449">
        <f>($E$6*'END Jul 2021'!AT29/100)*4</f>
        <v>0</v>
      </c>
      <c r="R37" s="448" t="str">
        <f t="shared" si="17"/>
        <v>No discount</v>
      </c>
      <c r="S37" s="448" t="str">
        <f t="shared" si="18"/>
        <v>Exclusive</v>
      </c>
      <c r="T37" s="475">
        <f t="shared" si="19"/>
        <v>915.23199999999986</v>
      </c>
      <c r="U37" s="449">
        <f t="shared" si="20"/>
        <v>915.23199999999986</v>
      </c>
      <c r="V37" s="449">
        <f t="shared" si="21"/>
        <v>915.23199999999986</v>
      </c>
      <c r="W37" s="449">
        <f t="shared" si="22"/>
        <v>915.23199999999986</v>
      </c>
      <c r="X37" s="455">
        <f t="shared" si="23"/>
        <v>1006.7551999999999</v>
      </c>
      <c r="Y37" s="455">
        <f t="shared" si="24"/>
        <v>1006.7551999999999</v>
      </c>
      <c r="Z37" s="391">
        <f>'END Jul 2021'!BL29</f>
        <v>0</v>
      </c>
      <c r="AA37" s="377" t="str">
        <f>'END Jul 2021'!BM29</f>
        <v>n</v>
      </c>
      <c r="AB37" s="504"/>
      <c r="AC37" s="504"/>
      <c r="AD37" s="504"/>
      <c r="AE37" s="504"/>
      <c r="AF37" s="504"/>
      <c r="AG37" s="504"/>
      <c r="AH37" s="504"/>
      <c r="AI37" s="504"/>
      <c r="AJ37" s="504"/>
      <c r="AK37" s="504"/>
      <c r="AL37" s="504"/>
      <c r="AM37" s="504"/>
      <c r="AN37" s="504"/>
      <c r="AO37" s="504"/>
    </row>
    <row r="38" spans="1:2376" x14ac:dyDescent="0.3">
      <c r="A38" s="319" t="str">
        <f>'END Jul 2021'!K30</f>
        <v>Glow Power</v>
      </c>
      <c r="B38" s="383" t="str">
        <f>'END Jul 2021'!L30</f>
        <v>Everyday Saver</v>
      </c>
      <c r="C38" s="384">
        <f>IF('END Jul 2021'!BP30=0,91*'END Jul 2021'!M30/100,(91*'END Jul 2021'!M30/100)+'END Jul 2021'!BP30/4)</f>
        <v>75.529999999999987</v>
      </c>
      <c r="D38" s="384">
        <f>IF('END Jul 2021'!O30="",$E$5*'END Jul 2021'!N30/100,IF($E$5&gt;='END Jul 2021'!P30,('END Jul 2021'!P30*'END Jul 2021'!N30/100),($E$5*'END Jul 2021'!N30/100)))</f>
        <v>172.50146999999998</v>
      </c>
      <c r="E38" s="384">
        <f>IF(AND('END Jul 2021'!P30&gt;0,'END Jul 2021'!R30&gt;0),IF($E$5&lt;'END Jul 2021'!P30,0,IF($E$5&lt;=('END Jul 2021'!R30+'END Jul 2021'!P30),(($E$5-'END Jul 2021'!P30)*'END Jul 2021'!Q30/100),(('END Jul 2021'!R30)*'END Jul 2021'!Q30/100))),0)</f>
        <v>0</v>
      </c>
      <c r="F38" s="384">
        <f>IF(AND('END Jul 2021'!Q30&gt;0,'END Jul 2021'!S30&gt;0),IF($E$5&lt;('END Jul 2021'!R30+'END Jul 2021'!P30),0,IF($E$5&lt;=('END Jul 2021'!T30+'END Jul 2021'!R30+'END Jul 2021'!P30),(($E$5-('END Jul 2021'!R30+'END Jul 2021'!P30))*'END Jul 2021'!S30/100),('END Jul 2021'!T30*'END Jul 2021'!S30/100))),0)</f>
        <v>0</v>
      </c>
      <c r="G38" s="384">
        <v>0</v>
      </c>
      <c r="H38" s="384">
        <f>IF('END Jul 2021'!T30&gt;0,IF(($E$5&lt;'END Jul 2021'!T30),(0),($E$5-'END Jul 2021'!T30)*'END Jul 2021'!U30/100),IF(AND('END Jul 2021'!R30&gt;0,'END Jul 2021'!T30=""),IF(($E$5&lt;'END Jul 2021'!R30),(0),($E$5-'END Jul 2021'!R30)*'END Jul 2021'!S30/100),IF(AND('END Jul 2021'!P30&gt;0,'END Jul 2021'!R30=""),IF(($E$5&lt;'END Jul 2021'!P30),(0),($E$5-'END Jul 2021'!P30)*'END Jul 2021'!Q30/100),0)))</f>
        <v>0</v>
      </c>
      <c r="I38" s="384">
        <f t="shared" si="13"/>
        <v>248.03146999999996</v>
      </c>
      <c r="J38" s="449">
        <f t="shared" si="14"/>
        <v>690.00587999999993</v>
      </c>
      <c r="K38" s="449">
        <f t="shared" si="15"/>
        <v>992.12587999999982</v>
      </c>
      <c r="L38" s="450">
        <f t="shared" si="16"/>
        <v>1091.3384679999999</v>
      </c>
      <c r="M38" s="449">
        <f>'END Jul 2021'!AZ30</f>
        <v>0</v>
      </c>
      <c r="N38" s="449">
        <f>'END Jul 2021'!BA30</f>
        <v>0</v>
      </c>
      <c r="O38" s="449">
        <f>'END Jul 2021'!BB30</f>
        <v>0</v>
      </c>
      <c r="P38" s="449">
        <f>'END Jul 2021'!BC30</f>
        <v>0</v>
      </c>
      <c r="Q38" s="449">
        <f>($E$6*'END Jul 2021'!AT30/100)*4</f>
        <v>169.06119999999999</v>
      </c>
      <c r="R38" s="448" t="str">
        <f t="shared" si="17"/>
        <v>No discount</v>
      </c>
      <c r="S38" s="448" t="str">
        <f t="shared" si="18"/>
        <v>Exclusive</v>
      </c>
      <c r="T38" s="475">
        <f t="shared" si="19"/>
        <v>992.12587999999982</v>
      </c>
      <c r="U38" s="449">
        <f t="shared" si="20"/>
        <v>992.12587999999982</v>
      </c>
      <c r="V38" s="449">
        <f t="shared" si="21"/>
        <v>823.06467999999984</v>
      </c>
      <c r="W38" s="449">
        <f t="shared" si="22"/>
        <v>823.06467999999984</v>
      </c>
      <c r="X38" s="455">
        <f t="shared" si="23"/>
        <v>905.37114799999995</v>
      </c>
      <c r="Y38" s="455">
        <f t="shared" si="24"/>
        <v>905.37114799999995</v>
      </c>
      <c r="Z38" s="391">
        <f>'END Jul 2021'!BL30</f>
        <v>0</v>
      </c>
      <c r="AA38" s="377" t="str">
        <f>'END Jul 2021'!BM30</f>
        <v>n</v>
      </c>
      <c r="AB38" s="504"/>
      <c r="AC38" s="504"/>
      <c r="AD38" s="504"/>
      <c r="AE38" s="504"/>
      <c r="AF38" s="504"/>
      <c r="AG38" s="504"/>
      <c r="AH38" s="504"/>
      <c r="AI38" s="504"/>
      <c r="AJ38" s="504"/>
      <c r="AK38" s="504"/>
      <c r="AL38" s="504"/>
      <c r="AM38" s="504"/>
      <c r="AN38" s="504"/>
      <c r="AO38" s="504"/>
    </row>
    <row r="39" spans="1:2376" x14ac:dyDescent="0.3">
      <c r="A39" s="319" t="str">
        <f>'END Jul 2021'!K31</f>
        <v>Locality Planning Energy</v>
      </c>
      <c r="B39" s="383" t="str">
        <f>'END Jul 2021'!L31</f>
        <v>Principal Offer</v>
      </c>
      <c r="C39" s="384">
        <f>IF('END Jul 2021'!BP31=0,91*'END Jul 2021'!M31/100,(91*'END Jul 2021'!M31/100)+'END Jul 2021'!BP31/4)</f>
        <v>72.642818181818186</v>
      </c>
      <c r="D39" s="384">
        <f>IF('END Jul 2021'!O31="",$E$5*'END Jul 2021'!N31/100,IF($E$5&gt;='END Jul 2021'!P31,('END Jul 2021'!P31*'END Jul 2021'!N31/100),($E$5*'END Jul 2021'!N31/100)))</f>
        <v>163.48231636363636</v>
      </c>
      <c r="E39" s="384">
        <f>IF(AND('END Jul 2021'!P31&gt;0,'END Jul 2021'!R31&gt;0),IF($E$5&lt;'END Jul 2021'!P31,0,IF($E$5&lt;=('END Jul 2021'!R31+'END Jul 2021'!P31),(($E$5-'END Jul 2021'!P31)*'END Jul 2021'!Q31/100),(('END Jul 2021'!R31)*'END Jul 2021'!Q31/100))),0)</f>
        <v>0</v>
      </c>
      <c r="F39" s="384">
        <f>IF(AND('END Jul 2021'!Q31&gt;0,'END Jul 2021'!S31&gt;0),IF($E$5&lt;('END Jul 2021'!R31+'END Jul 2021'!P31),0,IF($E$5&lt;=('END Jul 2021'!T31+'END Jul 2021'!R31+'END Jul 2021'!P31),(($E$5-('END Jul 2021'!R31+'END Jul 2021'!P31))*'END Jul 2021'!S31/100),('END Jul 2021'!T31*'END Jul 2021'!S31/100))),0)</f>
        <v>0</v>
      </c>
      <c r="G39" s="147">
        <v>0</v>
      </c>
      <c r="H39" s="384">
        <f>IF('END Jul 2021'!T31&gt;0,IF(($E$5&lt;'END Jul 2021'!T31),(0),($E$5-'END Jul 2021'!T31)*'END Jul 2021'!U31/100),IF(AND('END Jul 2021'!R31&gt;0,'END Jul 2021'!T31=""),IF(($E$5&lt;'END Jul 2021'!R31),(0),($E$5-'END Jul 2021'!R31)*'END Jul 2021'!S31/100),IF(AND('END Jul 2021'!P31&gt;0,'END Jul 2021'!R31=""),IF(($E$5&lt;'END Jul 2021'!P31),(0),($E$5-'END Jul 2021'!P31)*'END Jul 2021'!Q31/100),0)))</f>
        <v>0</v>
      </c>
      <c r="I39" s="384">
        <f t="shared" si="13"/>
        <v>236.12513454545456</v>
      </c>
      <c r="J39" s="449">
        <f t="shared" si="14"/>
        <v>653.92926545454543</v>
      </c>
      <c r="K39" s="449">
        <f t="shared" si="15"/>
        <v>944.50053818181823</v>
      </c>
      <c r="L39" s="450">
        <f t="shared" si="16"/>
        <v>1038.9505920000001</v>
      </c>
      <c r="M39" s="449">
        <f>'END Jul 2021'!AZ31</f>
        <v>0</v>
      </c>
      <c r="N39" s="449">
        <f>'END Jul 2021'!BA31</f>
        <v>0</v>
      </c>
      <c r="O39" s="449">
        <f>'END Jul 2021'!BB31</f>
        <v>0</v>
      </c>
      <c r="P39" s="449">
        <f>'END Jul 2021'!BC31</f>
        <v>0</v>
      </c>
      <c r="Q39" s="449">
        <f>($E$6*'END Jul 2021'!AT31/100)*4</f>
        <v>205.2886</v>
      </c>
      <c r="R39" s="448" t="str">
        <f t="shared" si="17"/>
        <v>No discount</v>
      </c>
      <c r="S39" s="448" t="str">
        <f t="shared" si="18"/>
        <v>Exclusive</v>
      </c>
      <c r="T39" s="475">
        <f t="shared" si="19"/>
        <v>944.50053818181823</v>
      </c>
      <c r="U39" s="449">
        <f t="shared" si="20"/>
        <v>944.50053818181823</v>
      </c>
      <c r="V39" s="449">
        <f t="shared" si="21"/>
        <v>739.21193818181825</v>
      </c>
      <c r="W39" s="449">
        <f t="shared" si="22"/>
        <v>739.21193818181825</v>
      </c>
      <c r="X39" s="455">
        <f t="shared" si="23"/>
        <v>813.13313200000016</v>
      </c>
      <c r="Y39" s="455">
        <f t="shared" si="24"/>
        <v>813.13313200000016</v>
      </c>
      <c r="Z39" s="391">
        <f>'END Jul 2021'!BL31</f>
        <v>0</v>
      </c>
      <c r="AA39" s="377" t="str">
        <f>'END Jul 2021'!BM31</f>
        <v>n</v>
      </c>
      <c r="AB39" s="504"/>
      <c r="AC39" s="504"/>
      <c r="AD39" s="504"/>
      <c r="AE39" s="504"/>
      <c r="AF39" s="504"/>
      <c r="AG39" s="504"/>
      <c r="AH39" s="504"/>
      <c r="AI39" s="504"/>
      <c r="AJ39" s="504"/>
      <c r="AK39" s="504"/>
      <c r="AL39" s="504"/>
      <c r="AM39" s="504"/>
      <c r="AN39" s="504"/>
      <c r="AO39" s="504"/>
    </row>
    <row r="40" spans="1:2376" ht="14.5" thickBot="1" x14ac:dyDescent="0.35">
      <c r="A40" s="327" t="str">
        <f>'END Jul 2021'!K32</f>
        <v>Radian Energy</v>
      </c>
      <c r="B40" s="328" t="str">
        <f>'END Jul 2021'!L32</f>
        <v>Grid to Go</v>
      </c>
      <c r="C40" s="329">
        <f>IF('END Jul 2021'!BP32=0,91*'END Jul 2021'!M32/100,(91*'END Jul 2021'!M32/100)+'END Jul 2021'!BP32/4)</f>
        <v>72.11336363636363</v>
      </c>
      <c r="D40" s="329">
        <f>IF('END Jul 2021'!O32="",$E$5*'END Jul 2021'!N32/100,IF($E$5&gt;='END Jul 2021'!P32,('END Jul 2021'!P32*'END Jul 2021'!N32/100),($E$5*'END Jul 2021'!N32/100)))</f>
        <v>176.97042000000002</v>
      </c>
      <c r="E40" s="329">
        <f>IF(AND('END Jul 2021'!P32&gt;0,'END Jul 2021'!R32&gt;0),IF($E$5&lt;'END Jul 2021'!P32,0,IF($E$5&lt;=('END Jul 2021'!R32+'END Jul 2021'!P32),(($E$5-'END Jul 2021'!P32)*'END Jul 2021'!Q32/100),(('END Jul 2021'!R32)*'END Jul 2021'!Q32/100))),0)</f>
        <v>0</v>
      </c>
      <c r="F40" s="329">
        <f>IF(AND('END Jul 2021'!Q32&gt;0,'END Jul 2021'!S32&gt;0),IF($E$5&lt;('END Jul 2021'!R32+'END Jul 2021'!P32),0,IF($E$5&lt;=('END Jul 2021'!T32+'END Jul 2021'!R32+'END Jul 2021'!P32),(($E$5-('END Jul 2021'!R32+'END Jul 2021'!P32))*'END Jul 2021'!S32/100),('END Jul 2021'!T32*'END Jul 2021'!S32/100))),0)</f>
        <v>0</v>
      </c>
      <c r="G40" s="329">
        <v>0</v>
      </c>
      <c r="H40" s="329">
        <f>IF('END Jul 2021'!T32&gt;0,IF(($E$5&lt;'END Jul 2021'!T32),(0),($E$5-'END Jul 2021'!T32)*'END Jul 2021'!U32/100),IF(AND('END Jul 2021'!R32&gt;0,'END Jul 2021'!T32=""),IF(($E$5&lt;'END Jul 2021'!R32),(0),($E$5-'END Jul 2021'!R32)*'END Jul 2021'!S32/100),IF(AND('END Jul 2021'!P32&gt;0,'END Jul 2021'!R32=""),IF(($E$5&lt;'END Jul 2021'!P32),(0),($E$5-'END Jul 2021'!P32)*'END Jul 2021'!Q32/100),0)))</f>
        <v>0</v>
      </c>
      <c r="I40" s="329">
        <f t="shared" si="13"/>
        <v>249.08378363636365</v>
      </c>
      <c r="J40" s="451">
        <f t="shared" si="14"/>
        <v>707.88168000000007</v>
      </c>
      <c r="K40" s="451">
        <f t="shared" si="15"/>
        <v>996.33513454545459</v>
      </c>
      <c r="L40" s="452">
        <f t="shared" si="16"/>
        <v>1095.968648</v>
      </c>
      <c r="M40" s="451">
        <f>'END Jul 2021'!AZ32</f>
        <v>0</v>
      </c>
      <c r="N40" s="451">
        <f>'END Jul 2021'!BA32</f>
        <v>0</v>
      </c>
      <c r="O40" s="451">
        <f>'END Jul 2021'!BB32</f>
        <v>0</v>
      </c>
      <c r="P40" s="451">
        <f>'END Jul 2021'!BC32</f>
        <v>0</v>
      </c>
      <c r="Q40" s="451">
        <f>($E$6*'END Jul 2021'!AT32/100)*4</f>
        <v>144.90959999999998</v>
      </c>
      <c r="R40" s="453" t="str">
        <f t="shared" si="17"/>
        <v>No discount</v>
      </c>
      <c r="S40" s="453" t="str">
        <f t="shared" si="18"/>
        <v>Exclusive</v>
      </c>
      <c r="T40" s="476">
        <f t="shared" si="19"/>
        <v>996.33513454545459</v>
      </c>
      <c r="U40" s="451">
        <f t="shared" si="20"/>
        <v>996.33513454545459</v>
      </c>
      <c r="V40" s="451">
        <f t="shared" si="21"/>
        <v>851.42553454545464</v>
      </c>
      <c r="W40" s="451">
        <f t="shared" si="22"/>
        <v>851.42553454545464</v>
      </c>
      <c r="X40" s="456">
        <f t="shared" si="23"/>
        <v>936.56808800000022</v>
      </c>
      <c r="Y40" s="456">
        <f t="shared" si="24"/>
        <v>936.56808800000022</v>
      </c>
      <c r="Z40" s="378">
        <f>'END Jul 2021'!BL32</f>
        <v>0</v>
      </c>
      <c r="AA40" s="379" t="str">
        <f>'END Jul 2021'!BM32</f>
        <v>n</v>
      </c>
      <c r="AB40" s="504"/>
      <c r="AC40" s="504"/>
      <c r="AD40" s="504"/>
      <c r="AE40" s="504"/>
      <c r="AF40" s="504"/>
      <c r="AG40" s="504"/>
      <c r="AH40" s="504"/>
      <c r="AI40" s="504"/>
      <c r="AJ40" s="504"/>
      <c r="AK40" s="504"/>
      <c r="AL40" s="504"/>
      <c r="AM40" s="504"/>
      <c r="AN40" s="504"/>
      <c r="AO40" s="504"/>
    </row>
    <row r="41" spans="1:2376" s="459" customFormat="1" x14ac:dyDescent="0.3">
      <c r="A41" s="519"/>
      <c r="B41" s="519"/>
      <c r="C41" s="519"/>
      <c r="D41" s="519"/>
      <c r="E41" s="519"/>
      <c r="F41" s="519"/>
      <c r="G41" s="519"/>
      <c r="H41" s="519"/>
      <c r="I41" s="519"/>
      <c r="J41" s="519"/>
      <c r="K41" s="519"/>
      <c r="L41" s="519"/>
      <c r="M41" s="519"/>
      <c r="N41" s="519"/>
      <c r="O41" s="519"/>
      <c r="P41" s="519"/>
      <c r="Q41" s="519"/>
      <c r="R41" s="519"/>
      <c r="S41" s="519"/>
      <c r="T41" s="519"/>
      <c r="U41" s="519"/>
      <c r="V41" s="519"/>
      <c r="W41" s="519"/>
      <c r="X41" s="519"/>
      <c r="Y41" s="519"/>
      <c r="Z41" s="519"/>
      <c r="AA41" s="519"/>
      <c r="AB41" s="504"/>
      <c r="AC41" s="504"/>
      <c r="AD41" s="504"/>
      <c r="AE41" s="504"/>
      <c r="AF41" s="504"/>
      <c r="AG41" s="504"/>
      <c r="AH41" s="504"/>
      <c r="AI41" s="504"/>
      <c r="AJ41" s="504"/>
      <c r="AK41" s="504"/>
      <c r="AL41" s="504"/>
      <c r="AM41" s="504"/>
      <c r="AN41" s="504"/>
      <c r="AO41" s="504"/>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c r="CFW41"/>
      <c r="CFX41"/>
      <c r="CFY41"/>
      <c r="CFZ41"/>
      <c r="CGA41"/>
      <c r="CGB41"/>
      <c r="CGC41"/>
      <c r="CGD41"/>
      <c r="CGE41"/>
      <c r="CGF41"/>
      <c r="CGG41"/>
      <c r="CGH41"/>
      <c r="CGI41"/>
      <c r="CGJ41"/>
      <c r="CGK41"/>
      <c r="CGL41"/>
      <c r="CGM41"/>
      <c r="CGN41"/>
      <c r="CGO41"/>
      <c r="CGP41"/>
      <c r="CGQ41"/>
      <c r="CGR41"/>
      <c r="CGS41"/>
      <c r="CGT41"/>
      <c r="CGU41"/>
      <c r="CGV41"/>
      <c r="CGW41"/>
      <c r="CGX41"/>
      <c r="CGY41"/>
      <c r="CGZ41"/>
      <c r="CHA41"/>
      <c r="CHB41"/>
      <c r="CHC41"/>
      <c r="CHD41"/>
      <c r="CHE41"/>
      <c r="CHF41"/>
      <c r="CHG41"/>
      <c r="CHH41"/>
      <c r="CHI41"/>
      <c r="CHJ41"/>
      <c r="CHK41"/>
      <c r="CHL41"/>
      <c r="CHM41"/>
      <c r="CHN41"/>
      <c r="CHO41"/>
      <c r="CHP41"/>
      <c r="CHQ41"/>
      <c r="CHR41"/>
      <c r="CHS41"/>
      <c r="CHT41"/>
      <c r="CHU41"/>
      <c r="CHV41"/>
      <c r="CHW41"/>
      <c r="CHX41"/>
      <c r="CHY41"/>
      <c r="CHZ41"/>
      <c r="CIA41"/>
      <c r="CIB41"/>
      <c r="CIC41"/>
      <c r="CID41"/>
      <c r="CIE41"/>
      <c r="CIF41"/>
      <c r="CIG41"/>
      <c r="CIH41"/>
      <c r="CII41"/>
      <c r="CIJ41"/>
      <c r="CIK41"/>
      <c r="CIL41"/>
      <c r="CIM41"/>
      <c r="CIN41"/>
      <c r="CIO41"/>
      <c r="CIP41"/>
      <c r="CIQ41"/>
      <c r="CIR41"/>
      <c r="CIS41"/>
      <c r="CIT41"/>
      <c r="CIU41"/>
      <c r="CIV41"/>
      <c r="CIW41"/>
      <c r="CIX41"/>
      <c r="CIY41"/>
      <c r="CIZ41"/>
      <c r="CJA41"/>
      <c r="CJB41"/>
      <c r="CJC41"/>
      <c r="CJD41"/>
      <c r="CJE41"/>
      <c r="CJF41"/>
      <c r="CJG41"/>
      <c r="CJH41"/>
      <c r="CJI41"/>
      <c r="CJJ41"/>
      <c r="CJK41"/>
      <c r="CJL41"/>
      <c r="CJM41"/>
      <c r="CJN41"/>
      <c r="CJO41"/>
      <c r="CJP41"/>
      <c r="CJQ41"/>
      <c r="CJR41"/>
      <c r="CJS41"/>
      <c r="CJT41"/>
      <c r="CJU41"/>
      <c r="CJV41"/>
      <c r="CJW41"/>
      <c r="CJX41"/>
      <c r="CJY41"/>
      <c r="CJZ41"/>
      <c r="CKA41"/>
      <c r="CKB41"/>
      <c r="CKC41"/>
      <c r="CKD41"/>
      <c r="CKE41"/>
      <c r="CKF41"/>
      <c r="CKG41"/>
      <c r="CKH41"/>
      <c r="CKI41"/>
      <c r="CKJ41"/>
      <c r="CKK41"/>
      <c r="CKL41"/>
      <c r="CKM41"/>
      <c r="CKN41"/>
      <c r="CKO41"/>
      <c r="CKP41"/>
      <c r="CKQ41"/>
      <c r="CKR41"/>
      <c r="CKS41"/>
      <c r="CKT41"/>
      <c r="CKU41"/>
      <c r="CKV41"/>
      <c r="CKW41"/>
      <c r="CKX41"/>
      <c r="CKY41"/>
      <c r="CKZ41"/>
      <c r="CLA41"/>
      <c r="CLB41"/>
      <c r="CLC41"/>
      <c r="CLD41"/>
      <c r="CLE41"/>
      <c r="CLF41"/>
      <c r="CLG41"/>
      <c r="CLH41"/>
      <c r="CLI41"/>
      <c r="CLJ41"/>
      <c r="CLK41"/>
      <c r="CLL41"/>
      <c r="CLM41"/>
      <c r="CLN41"/>
      <c r="CLO41"/>
      <c r="CLP41"/>
      <c r="CLQ41"/>
      <c r="CLR41"/>
      <c r="CLS41"/>
      <c r="CLT41"/>
      <c r="CLU41"/>
      <c r="CLV41"/>
      <c r="CLW41"/>
      <c r="CLX41"/>
      <c r="CLY41"/>
      <c r="CLZ41"/>
      <c r="CMA41"/>
      <c r="CMB41"/>
      <c r="CMC41"/>
      <c r="CMD41"/>
      <c r="CME41"/>
      <c r="CMF41"/>
      <c r="CMG41"/>
      <c r="CMH41"/>
      <c r="CMI41"/>
      <c r="CMJ41"/>
    </row>
    <row r="42" spans="1:2376" s="459" customFormat="1" ht="14.5" thickBot="1" x14ac:dyDescent="0.35">
      <c r="A42" s="519"/>
      <c r="B42" s="519"/>
      <c r="C42" s="519"/>
      <c r="D42" s="519"/>
      <c r="E42" s="519"/>
      <c r="F42" s="519"/>
      <c r="G42" s="519"/>
      <c r="H42" s="519"/>
      <c r="I42" s="519"/>
      <c r="J42" s="519"/>
      <c r="K42" s="519"/>
      <c r="L42" s="519"/>
      <c r="M42" s="519"/>
      <c r="N42" s="519"/>
      <c r="O42" s="519"/>
      <c r="P42" s="519"/>
      <c r="Q42" s="519"/>
      <c r="R42" s="519"/>
      <c r="S42" s="519"/>
      <c r="T42" s="519"/>
      <c r="U42" s="519"/>
      <c r="V42" s="519"/>
      <c r="W42" s="519"/>
      <c r="X42" s="519"/>
      <c r="Y42" s="519"/>
      <c r="Z42" s="519"/>
      <c r="AA42" s="519"/>
      <c r="AB42" s="504"/>
      <c r="AC42" s="504"/>
      <c r="AD42" s="504"/>
      <c r="AE42" s="504"/>
      <c r="AF42" s="504"/>
      <c r="AG42" s="504"/>
      <c r="AH42" s="504"/>
      <c r="AI42" s="504"/>
      <c r="AJ42" s="504"/>
      <c r="AK42" s="504"/>
      <c r="AL42" s="504"/>
      <c r="AM42" s="504"/>
      <c r="AN42" s="504"/>
      <c r="AO42" s="504"/>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row>
    <row r="43" spans="1:2376" x14ac:dyDescent="0.3">
      <c r="A43" s="439" t="s">
        <v>553</v>
      </c>
      <c r="B43" s="429"/>
      <c r="C43" s="429"/>
      <c r="D43" s="429"/>
      <c r="E43" s="429"/>
      <c r="F43" s="429"/>
      <c r="G43" s="429"/>
      <c r="H43" s="429"/>
      <c r="I43" s="429"/>
      <c r="J43" s="429"/>
      <c r="K43" s="429"/>
      <c r="L43" s="429"/>
      <c r="M43" s="429"/>
      <c r="N43" s="429"/>
      <c r="O43" s="429"/>
      <c r="P43" s="429"/>
      <c r="Q43" s="429"/>
      <c r="R43" s="429"/>
      <c r="S43" s="429"/>
      <c r="T43" s="429"/>
      <c r="U43" s="429"/>
      <c r="V43" s="429"/>
      <c r="W43" s="429"/>
      <c r="X43" s="429"/>
      <c r="Y43" s="429"/>
      <c r="Z43" s="429"/>
      <c r="AA43" s="430"/>
      <c r="AB43" s="504"/>
      <c r="AC43" s="504"/>
      <c r="AD43" s="504"/>
      <c r="AE43" s="504"/>
      <c r="AF43" s="504"/>
      <c r="AG43" s="504"/>
      <c r="AH43" s="504"/>
      <c r="AI43" s="504"/>
      <c r="AJ43" s="504"/>
      <c r="AK43" s="504"/>
      <c r="AL43" s="504"/>
      <c r="AM43" s="504"/>
      <c r="AN43" s="504"/>
      <c r="AO43" s="504"/>
    </row>
    <row r="44" spans="1:2376" ht="70" x14ac:dyDescent="0.3">
      <c r="A44" s="431" t="s">
        <v>408</v>
      </c>
      <c r="B44" s="432" t="s">
        <v>409</v>
      </c>
      <c r="C44" s="433" t="s">
        <v>410</v>
      </c>
      <c r="D44" s="433" t="s">
        <v>411</v>
      </c>
      <c r="E44" s="433" t="s">
        <v>446</v>
      </c>
      <c r="F44" s="433" t="s">
        <v>447</v>
      </c>
      <c r="G44" s="433" t="s">
        <v>354</v>
      </c>
      <c r="H44" s="433" t="s">
        <v>554</v>
      </c>
      <c r="I44" s="433" t="s">
        <v>222</v>
      </c>
      <c r="J44" s="442" t="s">
        <v>406</v>
      </c>
      <c r="K44" s="443" t="s">
        <v>449</v>
      </c>
      <c r="L44" s="435" t="s">
        <v>1010</v>
      </c>
      <c r="M44" s="436" t="s">
        <v>398</v>
      </c>
      <c r="N44" s="436" t="s">
        <v>533</v>
      </c>
      <c r="O44" s="436" t="s">
        <v>399</v>
      </c>
      <c r="P44" s="436" t="s">
        <v>552</v>
      </c>
      <c r="Q44" s="437" t="s">
        <v>490</v>
      </c>
      <c r="R44" s="444" t="s">
        <v>1011</v>
      </c>
      <c r="S44" s="444" t="s">
        <v>1012</v>
      </c>
      <c r="T44" s="445" t="s">
        <v>102</v>
      </c>
      <c r="U44" s="445" t="s">
        <v>103</v>
      </c>
      <c r="V44" s="445" t="s">
        <v>104</v>
      </c>
      <c r="W44" s="445" t="s">
        <v>105</v>
      </c>
      <c r="X44" s="437" t="s">
        <v>331</v>
      </c>
      <c r="Y44" s="437" t="s">
        <v>332</v>
      </c>
      <c r="Z44" s="436" t="s">
        <v>400</v>
      </c>
      <c r="AA44" s="438" t="s">
        <v>558</v>
      </c>
      <c r="AB44" s="504"/>
      <c r="AC44" s="504"/>
      <c r="AD44" s="504"/>
      <c r="AE44" s="504"/>
      <c r="AF44" s="504"/>
      <c r="AG44" s="504"/>
      <c r="AH44" s="504"/>
      <c r="AI44" s="504"/>
      <c r="AJ44" s="504"/>
      <c r="AK44" s="504"/>
      <c r="AL44" s="504"/>
      <c r="AM44" s="504"/>
      <c r="AN44" s="504"/>
      <c r="AO44" s="504"/>
    </row>
    <row r="45" spans="1:2376" x14ac:dyDescent="0.3">
      <c r="A45" s="319" t="str">
        <f>'END Jul 2021'!K33</f>
        <v>Energy Locals</v>
      </c>
      <c r="B45" s="383" t="str">
        <f>'END Jul 2021'!L33</f>
        <v>Online Member</v>
      </c>
      <c r="C45" s="384">
        <f>IF('END Jul 2021'!BP33=0,91*'END Jul 2021'!M33/100,(91*'END Jul 2021'!M33/100)+'END Jul 2021'!BP33/4)</f>
        <v>71.599999999999994</v>
      </c>
      <c r="D45" s="384">
        <f>IF('END Jul 2021'!O33="",$G$5*'END Jul 2021'!N33/100,IF($G$5&gt;='END Jul 2021'!P33,('END Jul 2021'!P33*'END Jul 2021'!N33/100),($G$5*'END Jul 2021'!N33/100)))</f>
        <v>110.34243818181814</v>
      </c>
      <c r="E45" s="384">
        <f>IF(AND('END Jul 2021'!P33&gt;0,'END Jul 2021'!R33&gt;0),IF($G$5&lt;'END Jul 2021'!P33,0,IF($G$5&lt;=('END Jul 2021'!R33+'END Jul 2021'!P33),(($G$5-'END Jul 2021'!P33)*'END Jul 2021'!Q33/100),(('END Jul 2021'!R33)*'END Jul 2021'!Q33/100))),0)</f>
        <v>0</v>
      </c>
      <c r="F45" s="384">
        <f>IF(AND('END Jul 2021'!Q33&gt;0,'END Jul 2021'!S33&gt;0),IF($G$5&lt;('END Jul 2021'!R33+'END Jul 2021'!P33),0,IF($G$5&lt;=('END Jul 2021'!T33+'END Jul 2021'!R33+'END Jul 2021'!P33),(($G$5-('END Jul 2021'!R33+'END Jul 2021'!P33))*'END Jul 2021'!S33/100),('END Jul 2021'!T33*'END Jul 2021'!S33/100))),0)</f>
        <v>0</v>
      </c>
      <c r="G45" s="384">
        <f>IF('END Jul 2021'!T33&gt;0,IF(($G$5&lt;'END Jul 2021'!T33),(0),($G$5-'END Jul 2021'!T33)*'END Jul 2021'!U33/100),IF(AND('END Jul 2021'!R33&gt;0,'END Jul 2021'!T33=""),IF(($G$5&lt;'END Jul 2021'!R33),(0),($G$5-'END Jul 2021'!R33)*'END Jul 2021'!S33/100),IF(AND('END Jul 2021'!P33&gt;0,'END Jul 2021'!R33=""),IF(($G$5&lt;'END Jul 2021'!P33),(0),($G$5-'END Jul 2021'!P33)*'END Jul 2021'!Q33/100),0)))</f>
        <v>0</v>
      </c>
      <c r="H45" s="384">
        <f>$H$5*'END Jul 2021'!AE33/100</f>
        <v>26.813699999999994</v>
      </c>
      <c r="I45" s="384">
        <f t="shared" ref="I45:I69" si="25">SUM(C45:H45)</f>
        <v>208.75613818181813</v>
      </c>
      <c r="J45" s="449">
        <f t="shared" ref="J45:J69" si="26">(I45-C45)*4</f>
        <v>548.62455272727254</v>
      </c>
      <c r="K45" s="449">
        <f t="shared" ref="K45:K69" si="27">I45*4</f>
        <v>835.02455272727252</v>
      </c>
      <c r="L45" s="450">
        <f>K45*1.1</f>
        <v>918.5270079999998</v>
      </c>
      <c r="M45" s="386">
        <f>'END Jul 2021'!AZ33</f>
        <v>0</v>
      </c>
      <c r="N45" s="386">
        <f>'END Jul 2021'!BA33</f>
        <v>0</v>
      </c>
      <c r="O45" s="386">
        <f>'END Jul 2021'!BB33</f>
        <v>0</v>
      </c>
      <c r="P45" s="386">
        <f>'END Jul 2021'!BC33</f>
        <v>0</v>
      </c>
      <c r="Q45" s="386">
        <f>($E$6*'END Jul 2021'!AT33/100)*4</f>
        <v>241.51599999999999</v>
      </c>
      <c r="R45" s="324" t="str">
        <f>IF(SUM(M45:P45)=0,"No discount",IF(M45&gt;0,"Guaranteed off bill",IF(N45&gt;0,"Guaranteed off usage",IF(O45&gt;0,"Pay-on-time off bill","Pay-on-time off usage"))))</f>
        <v>No discount</v>
      </c>
      <c r="S45" s="324" t="str">
        <f>IF(OR(A45="Origin Energy",A45="Red Energy",A45="Powershop"),"Inclusive","Exclusive")</f>
        <v>Exclusive</v>
      </c>
      <c r="T45" s="380">
        <f>IF(AND(R45="Guaranteed off bill",S45="Inclusive"),((K45*1.1)-((K45*1.1)*M45/100))/1.1,IF(AND(R45="Guaranteed off usage",S45="Inclusive"),((K45*1.1)-((J45*1.1)*N45/100))/1.1,IF(AND(R45="Guaranteed off bill",S45="Exclusive"),K45-(K45*M45/100),IF(AND(R45="Guaranteed off usage",S45="Exclusive"),K45-(J45*N45/100),IF(S45="Inclusive",((K45*1.1))/1.1,K45)))))</f>
        <v>835.02455272727252</v>
      </c>
      <c r="U45" s="380">
        <f>IF(R45="Pay-on-time off bill",T45-(T45*O45/100),IF(R45="Pay-on-time off usage",T45-(J45*P45/100),T45))</f>
        <v>835.02455272727252</v>
      </c>
      <c r="V45" s="386">
        <f>T45-Q45</f>
        <v>593.50855272727256</v>
      </c>
      <c r="W45" s="386">
        <f>U45-Q45</f>
        <v>593.50855272727256</v>
      </c>
      <c r="X45" s="455">
        <f>V45*1.1</f>
        <v>652.85940799999992</v>
      </c>
      <c r="Y45" s="455">
        <f>W45*1.1</f>
        <v>652.85940799999992</v>
      </c>
      <c r="Z45" s="387">
        <f>'END Jul 2021'!BL33</f>
        <v>0</v>
      </c>
      <c r="AA45" s="326" t="str">
        <f>'END Jul 2021'!BM33</f>
        <v>n</v>
      </c>
      <c r="AB45" s="504"/>
      <c r="AC45" s="504"/>
      <c r="AD45" s="504"/>
      <c r="AE45" s="504"/>
      <c r="AF45" s="504"/>
      <c r="AG45" s="504"/>
      <c r="AH45" s="504"/>
      <c r="AI45" s="504"/>
      <c r="AJ45" s="504"/>
      <c r="AK45" s="504"/>
      <c r="AL45" s="504"/>
      <c r="AM45" s="504"/>
      <c r="AN45" s="504"/>
      <c r="AO45" s="504"/>
    </row>
    <row r="46" spans="1:2376" x14ac:dyDescent="0.3">
      <c r="A46" s="319" t="str">
        <f>'END Jul 2021'!K34</f>
        <v>AGL</v>
      </c>
      <c r="B46" s="383" t="str">
        <f>'END Jul 2021'!L34</f>
        <v>Solar Savers</v>
      </c>
      <c r="C46" s="384">
        <f>IF('END Jul 2021'!BP34=0,91*'END Jul 2021'!M34/100,(91*'END Jul 2021'!M34/100)+'END Jul 2021'!BP34/4)</f>
        <v>91.306090909090912</v>
      </c>
      <c r="D46" s="384">
        <f>IF('END Jul 2021'!O34="",$G$5*'END Jul 2021'!N34/100,IF($G$5&gt;='END Jul 2021'!P34,('END Jul 2021'!P34*'END Jul 2021'!N34/100),($G$5*'END Jul 2021'!N34/100)))</f>
        <v>142.76263909090906</v>
      </c>
      <c r="E46" s="384">
        <f>IF(AND('END Jul 2021'!P34&gt;0,'END Jul 2021'!R34&gt;0),IF($G$5&lt;'END Jul 2021'!P34,0,IF($G$5&lt;=('END Jul 2021'!R34+'END Jul 2021'!P34),(($G$5-'END Jul 2021'!P34)*'END Jul 2021'!Q34/100),(('END Jul 2021'!R34)*'END Jul 2021'!Q34/100))),0)</f>
        <v>0</v>
      </c>
      <c r="F46" s="384">
        <f>IF(AND('END Jul 2021'!Q34&gt;0,'END Jul 2021'!S34&gt;0),IF($G$5&lt;('END Jul 2021'!R34+'END Jul 2021'!P34),0,IF($G$5&lt;=('END Jul 2021'!T34+'END Jul 2021'!R34+'END Jul 2021'!P34),(($G$5-('END Jul 2021'!R34+'END Jul 2021'!P34))*'END Jul 2021'!S34/100),('END Jul 2021'!T34*'END Jul 2021'!S34/100))),0)</f>
        <v>0</v>
      </c>
      <c r="G46" s="384">
        <f>IF('END Jul 2021'!T34&gt;0,IF(($G$5&lt;'END Jul 2021'!T34),(0),($G$5-'END Jul 2021'!T34)*'END Jul 2021'!U34/100),IF(AND('END Jul 2021'!R34&gt;0,'END Jul 2021'!T34=""),IF(($G$5&lt;'END Jul 2021'!R34),(0),($G$5-'END Jul 2021'!R34)*'END Jul 2021'!S34/100),IF(AND('END Jul 2021'!P34&gt;0,'END Jul 2021'!R34=""),IF(($G$5&lt;'END Jul 2021'!P34),(0),($G$5-'END Jul 2021'!P34)*'END Jul 2021'!Q34/100),0)))</f>
        <v>0</v>
      </c>
      <c r="H46" s="384">
        <f>$H$5*'END Jul 2021'!AE34/100</f>
        <v>33.614629363636354</v>
      </c>
      <c r="I46" s="384">
        <f t="shared" si="25"/>
        <v>267.68335936363633</v>
      </c>
      <c r="J46" s="449">
        <f t="shared" si="26"/>
        <v>705.50907381818161</v>
      </c>
      <c r="K46" s="449">
        <f t="shared" si="27"/>
        <v>1070.7334374545453</v>
      </c>
      <c r="L46" s="450">
        <f t="shared" ref="L46:L69" si="28">K46*1.1</f>
        <v>1177.8067811999999</v>
      </c>
      <c r="M46" s="386">
        <f>'END Jul 2021'!AZ34</f>
        <v>0</v>
      </c>
      <c r="N46" s="386">
        <f>'END Jul 2021'!BA34</f>
        <v>0</v>
      </c>
      <c r="O46" s="386">
        <f>'END Jul 2021'!BB34</f>
        <v>0</v>
      </c>
      <c r="P46" s="386">
        <f>'END Jul 2021'!BC34</f>
        <v>0</v>
      </c>
      <c r="Q46" s="386">
        <f>($E$6*'END Jul 2021'!AT34/100)*4</f>
        <v>410.5772</v>
      </c>
      <c r="R46" s="324" t="str">
        <f t="shared" ref="R46:R69" si="29">IF(SUM(M46:P46)=0,"No discount",IF(M46&gt;0,"Guaranteed off bill",IF(N46&gt;0,"Guaranteed off usage",IF(O46&gt;0,"Pay-on-time off bill","Pay-on-time off usage"))))</f>
        <v>No discount</v>
      </c>
      <c r="S46" s="324" t="str">
        <f t="shared" ref="S46:S69" si="30">IF(OR(A46="Origin Energy",A46="Red Energy",A46="Powershop"),"Inclusive","Exclusive")</f>
        <v>Exclusive</v>
      </c>
      <c r="T46" s="380">
        <f t="shared" ref="T46:T51" si="31">IF(AND(R46="Guaranteed off bill",S46="Inclusive"),((K46*1.1)-((K46*1.1)*M46/100))/1.1,IF(AND(R46="Guaranteed off usage",S46="Inclusive"),((K46*1.1)-((J46*1.1)*N46/100))/1.1,IF(AND(R46="Guaranteed off bill",S46="Exclusive"),K46-(K46*M46/100),IF(AND(R46="Guaranteed off usage",S46="Exclusive"),K46-(J46*N46/100),IF(S46="Inclusive",((K46*1.1))/1.1,K46)))))</f>
        <v>1070.7334374545453</v>
      </c>
      <c r="U46" s="380">
        <f t="shared" ref="U46:U51" si="32">IF(R46="Pay-on-time off bill",T46-(T46*O46/100),IF(R46="Pay-on-time off usage",T46-(J46*P46/100),T46))</f>
        <v>1070.7334374545453</v>
      </c>
      <c r="V46" s="386">
        <f t="shared" ref="V46:V51" si="33">T46-Q46</f>
        <v>660.15623745454536</v>
      </c>
      <c r="W46" s="386">
        <f t="shared" ref="W46:W51" si="34">U46-Q46</f>
        <v>660.15623745454536</v>
      </c>
      <c r="X46" s="455">
        <f t="shared" ref="X46:Y51" si="35">V46*1.1</f>
        <v>726.17186119999997</v>
      </c>
      <c r="Y46" s="455">
        <f t="shared" si="35"/>
        <v>726.17186119999997</v>
      </c>
      <c r="Z46" s="387">
        <f>'END Jul 2021'!BL34</f>
        <v>0</v>
      </c>
      <c r="AA46" s="326" t="str">
        <f>'END Jul 2021'!BM34</f>
        <v>n</v>
      </c>
      <c r="AB46" s="504"/>
      <c r="AC46" s="504"/>
      <c r="AD46" s="504"/>
      <c r="AE46" s="504"/>
      <c r="AF46" s="504"/>
      <c r="AG46" s="504"/>
      <c r="AH46" s="504"/>
      <c r="AI46" s="504"/>
      <c r="AJ46" s="504"/>
      <c r="AK46" s="504"/>
      <c r="AL46" s="504"/>
      <c r="AM46" s="504"/>
      <c r="AN46" s="504"/>
      <c r="AO46" s="504"/>
    </row>
    <row r="47" spans="1:2376" x14ac:dyDescent="0.3">
      <c r="A47" s="319" t="str">
        <f>'END Jul 2021'!K35</f>
        <v>Alinta Energy</v>
      </c>
      <c r="B47" s="383" t="str">
        <f>'END Jul 2021'!L35</f>
        <v>Home Deal</v>
      </c>
      <c r="C47" s="384">
        <f>IF('END Jul 2021'!BP35=0,91*'END Jul 2021'!M35/100,(91*'END Jul 2021'!M35/100)+'END Jul 2021'!BP35/4)</f>
        <v>58.364090909090898</v>
      </c>
      <c r="D47" s="384">
        <f>IF('END Jul 2021'!O35="",$G$5*'END Jul 2021'!N35/100,IF($G$5&gt;='END Jul 2021'!P35,('END Jul 2021'!P35*'END Jul 2021'!N35/100),($G$5*'END Jul 2021'!N35/100)))</f>
        <v>123.36739609090908</v>
      </c>
      <c r="E47" s="384">
        <f>IF(AND('END Jul 2021'!P35&gt;0,'END Jul 2021'!R35&gt;0),IF($G$5&lt;'END Jul 2021'!P35,0,IF($G$5&lt;=('END Jul 2021'!R35+'END Jul 2021'!P35),(($G$5-'END Jul 2021'!P35)*'END Jul 2021'!Q35/100),(('END Jul 2021'!R35)*'END Jul 2021'!Q35/100))),0)</f>
        <v>0</v>
      </c>
      <c r="F47" s="384">
        <f>IF(AND('END Jul 2021'!Q35&gt;0,'END Jul 2021'!S35&gt;0),IF($G$5&lt;('END Jul 2021'!R35+'END Jul 2021'!P35),0,IF($G$5&lt;=('END Jul 2021'!T35+'END Jul 2021'!R35+'END Jul 2021'!P35),(($G$5-('END Jul 2021'!R35+'END Jul 2021'!P35))*'END Jul 2021'!S35/100),('END Jul 2021'!T35*'END Jul 2021'!S35/100))),0)</f>
        <v>0</v>
      </c>
      <c r="G47" s="384">
        <f>IF('END Jul 2021'!T35&gt;0,IF(($G$5&lt;'END Jul 2021'!T35),(0),($G$5-'END Jul 2021'!T35)*'END Jul 2021'!U35/100),IF(AND('END Jul 2021'!R35&gt;0,'END Jul 2021'!T35=""),IF(($G$5&lt;'END Jul 2021'!R35),(0),($G$5-'END Jul 2021'!R35)*'END Jul 2021'!S35/100),IF(AND('END Jul 2021'!P35&gt;0,'END Jul 2021'!R35=""),IF(($G$5&lt;'END Jul 2021'!P35),(0),($G$5-'END Jul 2021'!P35)*'END Jul 2021'!Q35/100),0)))</f>
        <v>0</v>
      </c>
      <c r="H47" s="384">
        <f>$H$5*'END Jul 2021'!AE35/100</f>
        <v>22.084738363636362</v>
      </c>
      <c r="I47" s="384">
        <f t="shared" si="25"/>
        <v>203.81622536363636</v>
      </c>
      <c r="J47" s="449">
        <f t="shared" si="26"/>
        <v>581.80853781818189</v>
      </c>
      <c r="K47" s="449">
        <f t="shared" si="27"/>
        <v>815.26490145454545</v>
      </c>
      <c r="L47" s="450">
        <f t="shared" si="28"/>
        <v>896.79139160000011</v>
      </c>
      <c r="M47" s="386">
        <f>'END Jul 2021'!AZ35</f>
        <v>0</v>
      </c>
      <c r="N47" s="386">
        <f>'END Jul 2021'!BA35</f>
        <v>0</v>
      </c>
      <c r="O47" s="386">
        <f>'END Jul 2021'!BB35</f>
        <v>0</v>
      </c>
      <c r="P47" s="386">
        <f>'END Jul 2021'!BC35</f>
        <v>0</v>
      </c>
      <c r="Q47" s="386">
        <f>($E$6*'END Jul 2021'!AT35/100)*4</f>
        <v>181.13699999999997</v>
      </c>
      <c r="R47" s="324" t="str">
        <f t="shared" si="29"/>
        <v>No discount</v>
      </c>
      <c r="S47" s="324" t="str">
        <f t="shared" si="30"/>
        <v>Exclusive</v>
      </c>
      <c r="T47" s="380">
        <f t="shared" si="31"/>
        <v>815.26490145454545</v>
      </c>
      <c r="U47" s="380">
        <f t="shared" si="32"/>
        <v>815.26490145454545</v>
      </c>
      <c r="V47" s="386">
        <f t="shared" si="33"/>
        <v>634.12790145454551</v>
      </c>
      <c r="W47" s="386">
        <f t="shared" si="34"/>
        <v>634.12790145454551</v>
      </c>
      <c r="X47" s="455">
        <f t="shared" si="35"/>
        <v>697.54069160000006</v>
      </c>
      <c r="Y47" s="455">
        <f t="shared" si="35"/>
        <v>697.54069160000006</v>
      </c>
      <c r="Z47" s="387">
        <f>'END Jul 2021'!BL35</f>
        <v>0</v>
      </c>
      <c r="AA47" s="326" t="str">
        <f>'END Jul 2021'!BM35</f>
        <v>n</v>
      </c>
      <c r="AB47" s="504"/>
      <c r="AC47" s="504"/>
      <c r="AD47" s="504"/>
      <c r="AE47" s="504"/>
      <c r="AF47" s="504"/>
      <c r="AG47" s="504"/>
      <c r="AH47" s="504"/>
      <c r="AI47" s="504"/>
      <c r="AJ47" s="504"/>
      <c r="AK47" s="504"/>
      <c r="AL47" s="504"/>
      <c r="AM47" s="504"/>
      <c r="AN47" s="504"/>
      <c r="AO47" s="504"/>
    </row>
    <row r="48" spans="1:2376" x14ac:dyDescent="0.3">
      <c r="A48" s="319" t="str">
        <f>'END Jul 2021'!K36</f>
        <v>CovaU</v>
      </c>
      <c r="B48" s="383" t="str">
        <f>'END Jul 2021'!L36</f>
        <v>Freedom Plus Solar</v>
      </c>
      <c r="C48" s="384">
        <f>IF('END Jul 2021'!BP36=0,91*'END Jul 2021'!M36/100,(91*'END Jul 2021'!M36/100)+'END Jul 2021'!BP36/4)</f>
        <v>103.68209090909089</v>
      </c>
      <c r="D48" s="384">
        <f>IF('END Jul 2021'!O36="",$G$5*'END Jul 2021'!N36/100,IF($G$5&gt;='END Jul 2021'!P36,('END Jul 2021'!P36*'END Jul 2021'!N36/100),($G$5*'END Jul 2021'!N36/100)))</f>
        <v>175.18283999999997</v>
      </c>
      <c r="E48" s="384">
        <f>IF(AND('END Jul 2021'!P36&gt;0,'END Jul 2021'!R36&gt;0),IF($G$5&lt;'END Jul 2021'!P36,0,IF($G$5&lt;=('END Jul 2021'!R36+'END Jul 2021'!P36),(($G$5-'END Jul 2021'!P36)*'END Jul 2021'!Q36/100),(('END Jul 2021'!R36)*'END Jul 2021'!Q36/100))),0)</f>
        <v>0</v>
      </c>
      <c r="F48" s="384">
        <f>IF(AND('END Jul 2021'!Q36&gt;0,'END Jul 2021'!S36&gt;0),IF($G$5&lt;('END Jul 2021'!R36+'END Jul 2021'!P36),0,IF($G$5&lt;=('END Jul 2021'!T36+'END Jul 2021'!R36+'END Jul 2021'!P36),(($G$5-('END Jul 2021'!R36+'END Jul 2021'!P36))*'END Jul 2021'!S36/100),('END Jul 2021'!T36*'END Jul 2021'!S36/100))),0)</f>
        <v>0</v>
      </c>
      <c r="G48" s="384">
        <f>IF('END Jul 2021'!T36&gt;0,IF(($G$5&lt;'END Jul 2021'!T36),(0),($G$5-'END Jul 2021'!T36)*'END Jul 2021'!U36/100),IF(AND('END Jul 2021'!R36&gt;0,'END Jul 2021'!T36=""),IF(($G$5&lt;'END Jul 2021'!R36),(0),($G$5-'END Jul 2021'!R36)*'END Jul 2021'!S36/100),IF(AND('END Jul 2021'!P36&gt;0,'END Jul 2021'!R36=""),IF(($G$5&lt;'END Jul 2021'!P36),(0),($G$5-'END Jul 2021'!P36)*'END Jul 2021'!Q36/100),0)))</f>
        <v>0</v>
      </c>
      <c r="H48" s="384">
        <f>$H$5*'END Jul 2021'!AE36/100</f>
        <v>48.264659999999985</v>
      </c>
      <c r="I48" s="384">
        <f t="shared" si="25"/>
        <v>327.12959090909084</v>
      </c>
      <c r="J48" s="449">
        <f t="shared" si="26"/>
        <v>893.78999999999974</v>
      </c>
      <c r="K48" s="449">
        <f t="shared" si="27"/>
        <v>1308.5183636363633</v>
      </c>
      <c r="L48" s="450">
        <f t="shared" si="28"/>
        <v>1439.3701999999998</v>
      </c>
      <c r="M48" s="386">
        <f>'END Jul 2021'!AZ36</f>
        <v>20</v>
      </c>
      <c r="N48" s="386">
        <f>'END Jul 2021'!BA36</f>
        <v>0</v>
      </c>
      <c r="O48" s="386">
        <f>'END Jul 2021'!BB36</f>
        <v>0</v>
      </c>
      <c r="P48" s="386">
        <f>'END Jul 2021'!BC36</f>
        <v>0</v>
      </c>
      <c r="Q48" s="386">
        <f>($E$6*'END Jul 2021'!AT36/100)*4</f>
        <v>205.2886</v>
      </c>
      <c r="R48" s="324" t="str">
        <f t="shared" si="29"/>
        <v>Guaranteed off bill</v>
      </c>
      <c r="S48" s="324" t="str">
        <f t="shared" si="30"/>
        <v>Exclusive</v>
      </c>
      <c r="T48" s="380">
        <f t="shared" si="31"/>
        <v>1046.8146909090906</v>
      </c>
      <c r="U48" s="380">
        <f t="shared" si="32"/>
        <v>1046.8146909090906</v>
      </c>
      <c r="V48" s="386">
        <f t="shared" si="33"/>
        <v>841.52609090909061</v>
      </c>
      <c r="W48" s="386">
        <f t="shared" si="34"/>
        <v>841.52609090909061</v>
      </c>
      <c r="X48" s="455">
        <f t="shared" si="35"/>
        <v>925.67869999999971</v>
      </c>
      <c r="Y48" s="455">
        <f t="shared" si="35"/>
        <v>925.67869999999971</v>
      </c>
      <c r="Z48" s="387">
        <f>'END Jul 2021'!BL36</f>
        <v>0</v>
      </c>
      <c r="AA48" s="326" t="str">
        <f>'END Jul 2021'!BM36</f>
        <v>n</v>
      </c>
      <c r="AB48" s="504"/>
      <c r="AC48" s="504"/>
      <c r="AD48" s="504"/>
      <c r="AE48" s="504"/>
      <c r="AF48" s="504"/>
      <c r="AG48" s="504"/>
      <c r="AH48" s="504"/>
      <c r="AI48" s="504"/>
      <c r="AJ48" s="504"/>
      <c r="AK48" s="504"/>
      <c r="AL48" s="504"/>
      <c r="AM48" s="504"/>
      <c r="AN48" s="504"/>
      <c r="AO48" s="504"/>
    </row>
    <row r="49" spans="1:2376" x14ac:dyDescent="0.3">
      <c r="A49" s="319" t="str">
        <f>'END Jul 2021'!K37</f>
        <v>Diamond Energy</v>
      </c>
      <c r="B49" s="383" t="str">
        <f>'END Jul 2021'!L37</f>
        <v>Renewable Saver POT</v>
      </c>
      <c r="C49" s="384">
        <f>IF('END Jul 2021'!BP37=0,91*'END Jul 2021'!M37/100,(91*'END Jul 2021'!M37/100)+'END Jul 2021'!BP37/4)</f>
        <v>80.899000000000001</v>
      </c>
      <c r="D49" s="384">
        <f>IF('END Jul 2021'!O37="",$G$5*'END Jul 2021'!N37/100,IF($G$5&gt;='END Jul 2021'!P37,('END Jul 2021'!P37*'END Jul 2021'!N37/100),($G$5*'END Jul 2021'!N37/100)))</f>
        <v>74.86363636363636</v>
      </c>
      <c r="E49" s="384">
        <f>IF(AND('END Jul 2021'!P37&gt;0,'END Jul 2021'!R37&gt;0),IF($G$5&lt;'END Jul 2021'!P37,0,IF($G$5&lt;=('END Jul 2021'!R37+'END Jul 2021'!P37),(($G$5-'END Jul 2021'!P37)*'END Jul 2021'!Q37/100),(('END Jul 2021'!R37)*'END Jul 2021'!Q37/100))),0)</f>
        <v>0</v>
      </c>
      <c r="F49" s="384">
        <f>IF(AND('END Jul 2021'!Q37&gt;0,'END Jul 2021'!S37&gt;0),IF($G$5&lt;('END Jul 2021'!R37+'END Jul 2021'!P37),0,IF($G$5&lt;=('END Jul 2021'!T37+'END Jul 2021'!R37+'END Jul 2021'!P37),(($G$5-('END Jul 2021'!R37+'END Jul 2021'!P37))*'END Jul 2021'!S37/100),('END Jul 2021'!T37*'END Jul 2021'!S37/100))),0)</f>
        <v>0</v>
      </c>
      <c r="G49" s="384">
        <f>IF('END Jul 2021'!T37&gt;0,IF(($G$5&lt;'END Jul 2021'!T37),(0),($G$5-'END Jul 2021'!T37)*'END Jul 2021'!U37/100),IF(AND('END Jul 2021'!R37&gt;0,'END Jul 2021'!T37=""),IF(($G$5&lt;'END Jul 2021'!R37),(0),($G$5-'END Jul 2021'!R37)*'END Jul 2021'!S37/100),IF(AND('END Jul 2021'!P37&gt;0,'END Jul 2021'!R37=""),IF(($G$5&lt;'END Jul 2021'!P37),(0),($G$5-'END Jul 2021'!P37)*'END Jul 2021'!Q37/100),0)))</f>
        <v>87.778285909090869</v>
      </c>
      <c r="H49" s="384">
        <f>$H$5*'END Jul 2021'!AE37/100</f>
        <v>35.930357999999984</v>
      </c>
      <c r="I49" s="384">
        <f t="shared" si="25"/>
        <v>279.4712802727272</v>
      </c>
      <c r="J49" s="449">
        <f t="shared" si="26"/>
        <v>794.28912109090879</v>
      </c>
      <c r="K49" s="449">
        <f t="shared" si="27"/>
        <v>1117.8851210909088</v>
      </c>
      <c r="L49" s="450">
        <f t="shared" si="28"/>
        <v>1229.6736331999998</v>
      </c>
      <c r="M49" s="386">
        <f>'END Jul 2021'!AZ37</f>
        <v>0</v>
      </c>
      <c r="N49" s="386">
        <f>'END Jul 2021'!BA37</f>
        <v>0</v>
      </c>
      <c r="O49" s="386">
        <f>'END Jul 2021'!BB37</f>
        <v>7</v>
      </c>
      <c r="P49" s="386">
        <f>'END Jul 2021'!BC37</f>
        <v>0</v>
      </c>
      <c r="Q49" s="386">
        <f>($E$6*'END Jul 2021'!AT37/100)*4</f>
        <v>246.34631999999999</v>
      </c>
      <c r="R49" s="324" t="str">
        <f t="shared" si="29"/>
        <v>Pay-on-time off bill</v>
      </c>
      <c r="S49" s="324" t="str">
        <f t="shared" si="30"/>
        <v>Exclusive</v>
      </c>
      <c r="T49" s="380">
        <f t="shared" si="31"/>
        <v>1117.8851210909088</v>
      </c>
      <c r="U49" s="380">
        <f t="shared" si="32"/>
        <v>1039.6331626145452</v>
      </c>
      <c r="V49" s="386">
        <f t="shared" si="33"/>
        <v>871.53880109090881</v>
      </c>
      <c r="W49" s="386">
        <f t="shared" si="34"/>
        <v>793.28684261454521</v>
      </c>
      <c r="X49" s="455">
        <f t="shared" si="35"/>
        <v>958.69268119999981</v>
      </c>
      <c r="Y49" s="455">
        <f t="shared" si="35"/>
        <v>872.61552687599976</v>
      </c>
      <c r="Z49" s="387">
        <f>'END Jul 2021'!BL37</f>
        <v>0</v>
      </c>
      <c r="AA49" s="326" t="str">
        <f>'END Jul 2021'!BM37</f>
        <v>n</v>
      </c>
      <c r="AB49" s="504"/>
      <c r="AC49" s="504"/>
      <c r="AD49" s="504"/>
      <c r="AE49" s="504"/>
      <c r="AF49" s="504"/>
      <c r="AG49" s="504"/>
      <c r="AH49" s="504"/>
      <c r="AI49" s="504"/>
      <c r="AJ49" s="504"/>
      <c r="AK49" s="504"/>
      <c r="AL49" s="504"/>
      <c r="AM49" s="504"/>
      <c r="AN49" s="504"/>
      <c r="AO49" s="504"/>
    </row>
    <row r="50" spans="1:2376" x14ac:dyDescent="0.3">
      <c r="A50" s="319" t="str">
        <f>'END Jul 2021'!K38</f>
        <v>Dodo Power &amp; Gas</v>
      </c>
      <c r="B50" s="383" t="str">
        <f>'END Jul 2021'!L38</f>
        <v>Market offer</v>
      </c>
      <c r="C50" s="384">
        <f>IF('END Jul 2021'!BP38=0,91*'END Jul 2021'!M38/100,(91*'END Jul 2021'!M38/100)+'END Jul 2021'!BP38/4)</f>
        <v>85.920545454545447</v>
      </c>
      <c r="D50" s="384">
        <f>IF('END Jul 2021'!O38="",$G$5*'END Jul 2021'!N38/100,IF($G$5&gt;='END Jul 2021'!P38,('END Jul 2021'!P38*'END Jul 2021'!N38/100),($G$5*'END Jul 2021'!N38/100)))</f>
        <v>125.81313054545453</v>
      </c>
      <c r="E50" s="384">
        <f>IF(AND('END Jul 2021'!P38&gt;0,'END Jul 2021'!R38&gt;0),IF($G$5&lt;'END Jul 2021'!P38,0,IF($G$5&lt;=('END Jul 2021'!R38+'END Jul 2021'!P38),(($G$5-'END Jul 2021'!P38)*'END Jul 2021'!Q38/100),(('END Jul 2021'!R38)*'END Jul 2021'!Q38/100))),0)</f>
        <v>0</v>
      </c>
      <c r="F50" s="384">
        <f>IF(AND('END Jul 2021'!Q38&gt;0,'END Jul 2021'!S38&gt;0),IF($G$5&lt;('END Jul 2021'!R38+'END Jul 2021'!P38),0,IF($G$5&lt;=('END Jul 2021'!T38+'END Jul 2021'!R38+'END Jul 2021'!P38),(($G$5-('END Jul 2021'!R38+'END Jul 2021'!P38))*'END Jul 2021'!S38/100),('END Jul 2021'!T38*'END Jul 2021'!S38/100))),0)</f>
        <v>0</v>
      </c>
      <c r="G50" s="384">
        <f>IF('END Jul 2021'!T38&gt;0,IF(($G$5&lt;'END Jul 2021'!T38),(0),($G$5-'END Jul 2021'!T38)*'END Jul 2021'!U38/100),IF(AND('END Jul 2021'!R38&gt;0,'END Jul 2021'!T38=""),IF(($G$5&lt;'END Jul 2021'!R38),(0),($G$5-'END Jul 2021'!R38)*'END Jul 2021'!S38/100),IF(AND('END Jul 2021'!P38&gt;0,'END Jul 2021'!R38=""),IF(($G$5&lt;'END Jul 2021'!P38),(0),($G$5-'END Jul 2021'!P38)*'END Jul 2021'!Q38/100),0)))</f>
        <v>0</v>
      </c>
      <c r="H50" s="384">
        <f>$H$5*'END Jul 2021'!AE38/100</f>
        <v>34.467792545454536</v>
      </c>
      <c r="I50" s="384">
        <f t="shared" si="25"/>
        <v>246.2014685454545</v>
      </c>
      <c r="J50" s="449">
        <f t="shared" si="26"/>
        <v>641.12369236363622</v>
      </c>
      <c r="K50" s="449">
        <f t="shared" si="27"/>
        <v>984.80587418181801</v>
      </c>
      <c r="L50" s="450">
        <f t="shared" si="28"/>
        <v>1083.2864615999999</v>
      </c>
      <c r="M50" s="386">
        <f>'END Jul 2021'!AZ38</f>
        <v>0</v>
      </c>
      <c r="N50" s="386">
        <f>'END Jul 2021'!BA38</f>
        <v>0</v>
      </c>
      <c r="O50" s="386">
        <f>'END Jul 2021'!BB38</f>
        <v>0</v>
      </c>
      <c r="P50" s="386">
        <f>'END Jul 2021'!BC38</f>
        <v>0</v>
      </c>
      <c r="Q50" s="386">
        <f>($E$6*'END Jul 2021'!AT38/100)*4</f>
        <v>280.15855999999997</v>
      </c>
      <c r="R50" s="324" t="str">
        <f t="shared" si="29"/>
        <v>No discount</v>
      </c>
      <c r="S50" s="324" t="str">
        <f t="shared" si="30"/>
        <v>Exclusive</v>
      </c>
      <c r="T50" s="380">
        <f t="shared" si="31"/>
        <v>984.80587418181801</v>
      </c>
      <c r="U50" s="380">
        <f t="shared" si="32"/>
        <v>984.80587418181801</v>
      </c>
      <c r="V50" s="386">
        <f t="shared" si="33"/>
        <v>704.64731418181805</v>
      </c>
      <c r="W50" s="386">
        <f t="shared" si="34"/>
        <v>704.64731418181805</v>
      </c>
      <c r="X50" s="455">
        <f t="shared" si="35"/>
        <v>775.11204559999987</v>
      </c>
      <c r="Y50" s="455">
        <f t="shared" si="35"/>
        <v>775.11204559999987</v>
      </c>
      <c r="Z50" s="387">
        <f>'END Jul 2021'!BL38</f>
        <v>0</v>
      </c>
      <c r="AA50" s="326" t="str">
        <f>'END Jul 2021'!BM38</f>
        <v>n</v>
      </c>
      <c r="AB50" s="504"/>
      <c r="AC50" s="504"/>
      <c r="AD50" s="504"/>
      <c r="AE50" s="504"/>
      <c r="AF50" s="504"/>
      <c r="AG50" s="504"/>
      <c r="AH50" s="504"/>
      <c r="AI50" s="504"/>
      <c r="AJ50" s="504"/>
      <c r="AK50" s="504"/>
      <c r="AL50" s="504"/>
      <c r="AM50" s="504"/>
      <c r="AN50" s="504"/>
      <c r="AO50" s="504"/>
    </row>
    <row r="51" spans="1:2376" x14ac:dyDescent="0.3">
      <c r="A51" s="319" t="str">
        <f>'END Jul 2021'!K39</f>
        <v>EnergyAustralia</v>
      </c>
      <c r="B51" s="383" t="str">
        <f>'END Jul 2021'!L39</f>
        <v>Total Plan Home</v>
      </c>
      <c r="C51" s="384">
        <f>IF('END Jul 2021'!BP39=0,91*'END Jul 2021'!M39/100,(91*'END Jul 2021'!M39/100)+'END Jul 2021'!BP39/4)</f>
        <v>73.709999999999994</v>
      </c>
      <c r="D51" s="384">
        <f>IF('END Jul 2021'!O39="",$G$5*'END Jul 2021'!N39/100,IF($G$5&gt;='END Jul 2021'!P39,('END Jul 2021'!P39*'END Jul 2021'!N39/100),($G$5*'END Jul 2021'!N39/100)))</f>
        <v>149.92920981818179</v>
      </c>
      <c r="E51" s="384">
        <f>IF(AND('END Jul 2021'!P39&gt;0,'END Jul 2021'!R39&gt;0),IF($G$5&lt;'END Jul 2021'!P39,0,IF($G$5&lt;=('END Jul 2021'!R39+'END Jul 2021'!P39),(($G$5-'END Jul 2021'!P39)*'END Jul 2021'!Q39/100),(('END Jul 2021'!R39)*'END Jul 2021'!Q39/100))),0)</f>
        <v>0</v>
      </c>
      <c r="F51" s="384">
        <f>IF(AND('END Jul 2021'!Q39&gt;0,'END Jul 2021'!S39&gt;0),IF($G$5&lt;('END Jul 2021'!R39+'END Jul 2021'!P39),0,IF($G$5&lt;=('END Jul 2021'!T39+'END Jul 2021'!R39+'END Jul 2021'!P39),(($G$5-('END Jul 2021'!R39+'END Jul 2021'!P39))*'END Jul 2021'!S39/100),('END Jul 2021'!T39*'END Jul 2021'!S39/100))),0)</f>
        <v>0</v>
      </c>
      <c r="G51" s="384">
        <f>IF('END Jul 2021'!T39&gt;0,IF(($G$5&lt;'END Jul 2021'!T39),(0),($G$5-'END Jul 2021'!T39)*'END Jul 2021'!U39/100),IF(AND('END Jul 2021'!R39&gt;0,'END Jul 2021'!T39=""),IF(($G$5&lt;'END Jul 2021'!R39),(0),($G$5-'END Jul 2021'!R39)*'END Jul 2021'!S39/100),IF(AND('END Jul 2021'!P39&gt;0,'END Jul 2021'!R39=""),IF(($G$5&lt;'END Jul 2021'!P39),(0),($G$5-'END Jul 2021'!P39)*'END Jul 2021'!Q39/100),0)))</f>
        <v>0</v>
      </c>
      <c r="H51" s="384">
        <f>$H$5*'END Jul 2021'!AE39/100</f>
        <v>30.0069679090909</v>
      </c>
      <c r="I51" s="384">
        <f t="shared" si="25"/>
        <v>253.64617772727266</v>
      </c>
      <c r="J51" s="449">
        <f t="shared" si="26"/>
        <v>719.7447109090906</v>
      </c>
      <c r="K51" s="449">
        <f t="shared" si="27"/>
        <v>1014.5847109090906</v>
      </c>
      <c r="L51" s="450">
        <f t="shared" si="28"/>
        <v>1116.0431819999999</v>
      </c>
      <c r="M51" s="386">
        <f>'END Jul 2021'!AZ39</f>
        <v>16</v>
      </c>
      <c r="N51" s="386">
        <f>'END Jul 2021'!BA39</f>
        <v>0</v>
      </c>
      <c r="O51" s="386">
        <f>'END Jul 2021'!BB39</f>
        <v>0</v>
      </c>
      <c r="P51" s="386">
        <f>'END Jul 2021'!BC39</f>
        <v>0</v>
      </c>
      <c r="Q51" s="386">
        <f>($E$6*'END Jul 2021'!AT39/100)*4</f>
        <v>229.44019999999998</v>
      </c>
      <c r="R51" s="324" t="str">
        <f t="shared" si="29"/>
        <v>Guaranteed off bill</v>
      </c>
      <c r="S51" s="324" t="str">
        <f t="shared" si="30"/>
        <v>Exclusive</v>
      </c>
      <c r="T51" s="380">
        <f t="shared" si="31"/>
        <v>852.25115716363609</v>
      </c>
      <c r="U51" s="380">
        <f t="shared" si="32"/>
        <v>852.25115716363609</v>
      </c>
      <c r="V51" s="386">
        <f t="shared" si="33"/>
        <v>622.81095716363609</v>
      </c>
      <c r="W51" s="386">
        <f t="shared" si="34"/>
        <v>622.81095716363609</v>
      </c>
      <c r="X51" s="455">
        <f t="shared" si="35"/>
        <v>685.09205287999976</v>
      </c>
      <c r="Y51" s="455">
        <f t="shared" si="35"/>
        <v>685.09205287999976</v>
      </c>
      <c r="Z51" s="387">
        <f>'END Jul 2021'!BL39</f>
        <v>0</v>
      </c>
      <c r="AA51" s="326" t="str">
        <f>'END Jul 2021'!BM39</f>
        <v>n</v>
      </c>
      <c r="AB51" s="504"/>
      <c r="AC51" s="504"/>
      <c r="AD51" s="504"/>
      <c r="AE51" s="504"/>
      <c r="AF51" s="504"/>
      <c r="AG51" s="504"/>
      <c r="AH51" s="504"/>
      <c r="AI51" s="504"/>
      <c r="AJ51" s="504"/>
      <c r="AK51" s="504"/>
      <c r="AL51" s="504"/>
      <c r="AM51" s="504"/>
      <c r="AN51" s="504"/>
      <c r="AO51" s="504"/>
    </row>
    <row r="52" spans="1:2376" x14ac:dyDescent="0.3">
      <c r="A52" s="319" t="str">
        <f>'END Jul 2021'!K40</f>
        <v>Mojo Power</v>
      </c>
      <c r="B52" s="383" t="str">
        <f>'END Jul 2021'!L40</f>
        <v>Single Minded</v>
      </c>
      <c r="C52" s="384">
        <f>IF('END Jul 2021'!BP40=0,91*'END Jul 2021'!M40/100,(91*'END Jul 2021'!M40/100)+'END Jul 2021'!BP40/4)</f>
        <v>73.983000000000004</v>
      </c>
      <c r="D52" s="384">
        <f>IF('END Jul 2021'!O40="",$G$5*'END Jul 2021'!N40/100,IF($G$5&gt;='END Jul 2021'!P40,('END Jul 2021'!P40*'END Jul 2021'!N40/100),($G$5*'END Jul 2021'!N40/100)))</f>
        <v>127.23506918181816</v>
      </c>
      <c r="E52" s="384">
        <f>IF(AND('END Jul 2021'!P40&gt;0,'END Jul 2021'!R40&gt;0),IF($G$5&lt;'END Jul 2021'!P40,0,IF($G$5&lt;=('END Jul 2021'!R40+'END Jul 2021'!P40),(($G$5-'END Jul 2021'!P40)*'END Jul 2021'!Q40/100),(('END Jul 2021'!R40)*'END Jul 2021'!Q40/100))),0)</f>
        <v>0</v>
      </c>
      <c r="F52" s="384">
        <f>IF(AND('END Jul 2021'!Q40&gt;0,'END Jul 2021'!S40&gt;0),IF($G$5&lt;('END Jul 2021'!R40+'END Jul 2021'!P40),0,IF($G$5&lt;=('END Jul 2021'!T40+'END Jul 2021'!R40+'END Jul 2021'!P40),(($G$5-('END Jul 2021'!R40+'END Jul 2021'!P40))*'END Jul 2021'!S40/100),('END Jul 2021'!T40*'END Jul 2021'!S40/100))),0)</f>
        <v>0</v>
      </c>
      <c r="G52" s="384">
        <f>IF('END Jul 2021'!T40&gt;0,IF(($G$5&lt;'END Jul 2021'!T40),(0),($G$5-'END Jul 2021'!T40)*'END Jul 2021'!U40/100),IF(AND('END Jul 2021'!R40&gt;0,'END Jul 2021'!T40=""),IF(($G$5&lt;'END Jul 2021'!R40),(0),($G$5-'END Jul 2021'!R40)*'END Jul 2021'!S40/100),IF(AND('END Jul 2021'!P40&gt;0,'END Jul 2021'!R40=""),IF(($G$5&lt;'END Jul 2021'!P40),(0),($G$5-'END Jul 2021'!P40)*'END Jul 2021'!Q40/100),0)))</f>
        <v>0</v>
      </c>
      <c r="H52" s="384">
        <f>$H$5*'END Jul 2021'!AE40/100</f>
        <v>32.127687818181805</v>
      </c>
      <c r="I52" s="384">
        <f t="shared" si="25"/>
        <v>233.34575699999999</v>
      </c>
      <c r="J52" s="449">
        <f t="shared" si="26"/>
        <v>637.45102799999995</v>
      </c>
      <c r="K52" s="449">
        <f t="shared" si="27"/>
        <v>933.38302799999997</v>
      </c>
      <c r="L52" s="450">
        <f t="shared" si="28"/>
        <v>1026.7213308</v>
      </c>
      <c r="M52" s="386">
        <f>'END Jul 2021'!AZ40</f>
        <v>0</v>
      </c>
      <c r="N52" s="386">
        <f>'END Jul 2021'!BA40</f>
        <v>0</v>
      </c>
      <c r="O52" s="386">
        <f>'END Jul 2021'!BB40</f>
        <v>0</v>
      </c>
      <c r="P52" s="386">
        <f>'END Jul 2021'!BC40</f>
        <v>0</v>
      </c>
      <c r="Q52" s="386">
        <f>($E$6*'END Jul 2021'!AT40/100)*4</f>
        <v>181.13699999999997</v>
      </c>
      <c r="R52" s="324" t="str">
        <f t="shared" si="29"/>
        <v>No discount</v>
      </c>
      <c r="S52" s="324" t="str">
        <f t="shared" si="30"/>
        <v>Exclusive</v>
      </c>
      <c r="T52" s="380">
        <f>IF(AND(R52="Guaranteed off bill",S52="Inclusive"),((K52*1.1)-((K52*1.1)*M52/100))/1.1,IF(AND(R52="Guaranteed off usage",S52="Inclusive"),((K52*1.1)-((J52*1.1)*N52/100))/1.1,IF(AND(R52="Guaranteed off bill",S52="Exclusive"),K52-(K52*M52/100),IF(AND(R52="Guaranteed off usage",S52="Exclusive"),K52-(J52*N52/100),IF(S52="Inclusive",((K52*1.1))/1.1,K52)))))</f>
        <v>933.38302799999997</v>
      </c>
      <c r="U52" s="380">
        <f>IF(R52="Pay-on-time off bill",T52-(T52*O52/100),IF(R52="Pay-on-time off usage",T52-(J52*P52/100),T52))</f>
        <v>933.38302799999997</v>
      </c>
      <c r="V52" s="386">
        <f>T52-Q52</f>
        <v>752.24602800000002</v>
      </c>
      <c r="W52" s="386">
        <f>U52-Q52</f>
        <v>752.24602800000002</v>
      </c>
      <c r="X52" s="455">
        <f>V52*1.1</f>
        <v>827.47063080000009</v>
      </c>
      <c r="Y52" s="455">
        <f>W52*1.1</f>
        <v>827.47063080000009</v>
      </c>
      <c r="Z52" s="387">
        <f>'END Jul 2021'!BL40</f>
        <v>0</v>
      </c>
      <c r="AA52" s="326" t="str">
        <f>'END Jul 2021'!BM40</f>
        <v>n</v>
      </c>
      <c r="AB52" s="504"/>
      <c r="AC52" s="504"/>
      <c r="AD52" s="504"/>
      <c r="AE52" s="504"/>
      <c r="AF52" s="504"/>
      <c r="AG52" s="504"/>
      <c r="AH52" s="504"/>
      <c r="AI52" s="504"/>
      <c r="AJ52" s="504"/>
      <c r="AK52" s="504"/>
      <c r="AL52" s="504"/>
      <c r="AM52" s="504"/>
      <c r="AN52" s="504"/>
      <c r="AO52" s="504"/>
    </row>
    <row r="53" spans="1:2376" x14ac:dyDescent="0.3">
      <c r="A53" s="319" t="str">
        <f>'END Jul 2021'!K41</f>
        <v>Momentum Energy</v>
      </c>
      <c r="B53" s="383" t="str">
        <f>'END Jul 2021'!L41</f>
        <v>Solar Step Up</v>
      </c>
      <c r="C53" s="384">
        <f>IF('END Jul 2021'!BP41=0,91*'END Jul 2021'!M41/100,(91*'END Jul 2021'!M41/100)+'END Jul 2021'!BP41/4)</f>
        <v>91.355727272727279</v>
      </c>
      <c r="D53" s="384">
        <f>IF('END Jul 2021'!O41="",$G$5*'END Jul 2021'!N41/100,IF($G$5&gt;='END Jul 2021'!P41,('END Jul 2021'!P41*'END Jul 2021'!N41/100),($G$5*'END Jul 2021'!N41/100)))</f>
        <v>144.29833281818179</v>
      </c>
      <c r="E53" s="384">
        <f>IF(AND('END Jul 2021'!P41&gt;0,'END Jul 2021'!R41&gt;0),IF($G$5&lt;'END Jul 2021'!P41,0,IF($G$5&lt;=('END Jul 2021'!R41+'END Jul 2021'!P41),(($G$5-'END Jul 2021'!P41)*'END Jul 2021'!Q41/100),(('END Jul 2021'!R41)*'END Jul 2021'!Q41/100))),0)</f>
        <v>0</v>
      </c>
      <c r="F53" s="384">
        <f>IF(AND('END Jul 2021'!Q41&gt;0,'END Jul 2021'!S41&gt;0),IF($G$5&lt;('END Jul 2021'!R41+'END Jul 2021'!P41),0,IF($G$5&lt;=('END Jul 2021'!T41+'END Jul 2021'!R41+'END Jul 2021'!P41),(($G$5-('END Jul 2021'!R41+'END Jul 2021'!P41))*'END Jul 2021'!S41/100),('END Jul 2021'!T41*'END Jul 2021'!S41/100))),0)</f>
        <v>0</v>
      </c>
      <c r="G53" s="384">
        <f>IF('END Jul 2021'!T41&gt;0,IF(($G$5&lt;'END Jul 2021'!T41),(0),($G$5-'END Jul 2021'!T41)*'END Jul 2021'!U41/100),IF(AND('END Jul 2021'!R41&gt;0,'END Jul 2021'!T41=""),IF(($G$5&lt;'END Jul 2021'!R41),(0),($G$5-'END Jul 2021'!R41)*'END Jul 2021'!S41/100),IF(AND('END Jul 2021'!P41&gt;0,'END Jul 2021'!R41=""),IF(($G$5&lt;'END Jul 2021'!P41),(0),($G$5-'END Jul 2021'!P41)*'END Jul 2021'!Q41/100),0)))</f>
        <v>0</v>
      </c>
      <c r="H53" s="384">
        <f>$H$5*'END Jul 2021'!AE41/100</f>
        <v>32.273944363636353</v>
      </c>
      <c r="I53" s="384">
        <f t="shared" si="25"/>
        <v>267.92800445454543</v>
      </c>
      <c r="J53" s="449">
        <f t="shared" si="26"/>
        <v>706.28910872727261</v>
      </c>
      <c r="K53" s="449">
        <f t="shared" si="27"/>
        <v>1071.7120178181817</v>
      </c>
      <c r="L53" s="450">
        <f t="shared" si="28"/>
        <v>1178.8832196000001</v>
      </c>
      <c r="M53" s="386">
        <f>'END Jul 2021'!AZ41</f>
        <v>0</v>
      </c>
      <c r="N53" s="386">
        <f>'END Jul 2021'!BA41</f>
        <v>0</v>
      </c>
      <c r="O53" s="386">
        <f>'END Jul 2021'!BB41</f>
        <v>0</v>
      </c>
      <c r="P53" s="386">
        <f>'END Jul 2021'!BC41</f>
        <v>0</v>
      </c>
      <c r="Q53" s="386">
        <f>($E$6*'END Jul 2021'!AT41/100)*4</f>
        <v>241.51599999999999</v>
      </c>
      <c r="R53" s="324" t="str">
        <f t="shared" si="29"/>
        <v>No discount</v>
      </c>
      <c r="S53" s="324" t="str">
        <f t="shared" si="30"/>
        <v>Exclusive</v>
      </c>
      <c r="T53" s="380">
        <f t="shared" ref="T53:T69" si="36">IF(AND(R53="Guaranteed off bill",S53="Inclusive"),((K53*1.1)-((K53*1.1)*M53/100))/1.1,IF(AND(R53="Guaranteed off usage",S53="Inclusive"),((K53*1.1)-((J53*1.1)*N53/100))/1.1,IF(AND(R53="Guaranteed off bill",S53="Exclusive"),K53-(K53*M53/100),IF(AND(R53="Guaranteed off usage",S53="Exclusive"),K53-(J53*N53/100),IF(S53="Inclusive",((K53*1.1))/1.1,K53)))))</f>
        <v>1071.7120178181817</v>
      </c>
      <c r="U53" s="380">
        <f t="shared" ref="U53:U69" si="37">IF(R53="Pay-on-time off bill",T53-(T53*O53/100),IF(R53="Pay-on-time off usage",T53-(J53*P53/100),T53))</f>
        <v>1071.7120178181817</v>
      </c>
      <c r="V53" s="386">
        <f t="shared" ref="V53:V69" si="38">T53-Q53</f>
        <v>830.19601781818176</v>
      </c>
      <c r="W53" s="386">
        <f t="shared" ref="W53:W69" si="39">U53-Q53</f>
        <v>830.19601781818176</v>
      </c>
      <c r="X53" s="455">
        <f t="shared" ref="X53:Y66" si="40">V53*1.1</f>
        <v>913.21561959999997</v>
      </c>
      <c r="Y53" s="455">
        <f t="shared" si="40"/>
        <v>913.21561959999997</v>
      </c>
      <c r="Z53" s="387">
        <f>'END Jul 2021'!BL41</f>
        <v>0</v>
      </c>
      <c r="AA53" s="326" t="str">
        <f>'END Jul 2021'!BM41</f>
        <v>n</v>
      </c>
      <c r="AB53" s="504"/>
      <c r="AC53" s="504"/>
      <c r="AD53" s="504"/>
      <c r="AE53" s="504"/>
      <c r="AF53" s="504"/>
      <c r="AG53" s="504"/>
      <c r="AH53" s="504"/>
      <c r="AI53" s="504"/>
      <c r="AJ53" s="504"/>
      <c r="AK53" s="504"/>
      <c r="AL53" s="504"/>
      <c r="AM53" s="504"/>
      <c r="AN53" s="504"/>
      <c r="AO53" s="504"/>
    </row>
    <row r="54" spans="1:2376" x14ac:dyDescent="0.3">
      <c r="A54" s="319" t="str">
        <f>'END Jul 2021'!K42</f>
        <v>Origin Energy</v>
      </c>
      <c r="B54" s="383" t="str">
        <f>'END Jul 2021'!L42</f>
        <v>Solar Boost</v>
      </c>
      <c r="C54" s="384">
        <f>IF('END Jul 2021'!BP42=0,91*'END Jul 2021'!M42/100,(91*'END Jul 2021'!M42/100)+'END Jul 2021'!BP42/4)</f>
        <v>81.24645454545454</v>
      </c>
      <c r="D54" s="384">
        <f>IF('END Jul 2021'!O42="",$G$5*'END Jul 2021'!N42/100,IF($G$5&gt;='END Jul 2021'!P42,('END Jul 2021'!P42*'END Jul 2021'!N42/100),($G$5*'END Jul 2021'!N42/100)))</f>
        <v>148.10912836363633</v>
      </c>
      <c r="E54" s="384">
        <f>IF(AND('END Jul 2021'!P42&gt;0,'END Jul 2021'!R42&gt;0),IF($G$5&lt;'END Jul 2021'!P42,0,IF($G$5&lt;=('END Jul 2021'!R42+'END Jul 2021'!P42),(($G$5-'END Jul 2021'!P42)*'END Jul 2021'!Q42/100),(('END Jul 2021'!R42)*'END Jul 2021'!Q42/100))),0)</f>
        <v>0</v>
      </c>
      <c r="F54" s="384">
        <f>IF(AND('END Jul 2021'!Q42&gt;0,'END Jul 2021'!S42&gt;0),IF($G$5&lt;('END Jul 2021'!R42+'END Jul 2021'!P42),0,IF($G$5&lt;=('END Jul 2021'!T42+'END Jul 2021'!R42+'END Jul 2021'!P42),(($G$5-('END Jul 2021'!R42+'END Jul 2021'!P42))*'END Jul 2021'!S42/100),('END Jul 2021'!T42*'END Jul 2021'!S42/100))),0)</f>
        <v>0</v>
      </c>
      <c r="G54" s="384">
        <f>IF('END Jul 2021'!T42&gt;0,IF(($G$5&lt;'END Jul 2021'!T42),(0),($G$5-'END Jul 2021'!T42)*'END Jul 2021'!U42/100),IF(AND('END Jul 2021'!R42&gt;0,'END Jul 2021'!T42=""),IF(($G$5&lt;'END Jul 2021'!R42),(0),($G$5-'END Jul 2021'!R42)*'END Jul 2021'!S42/100),IF(AND('END Jul 2021'!P42&gt;0,'END Jul 2021'!R42=""),IF(($G$5&lt;'END Jul 2021'!P42),(0),($G$5-'END Jul 2021'!P42)*'END Jul 2021'!Q42/100),0)))</f>
        <v>0</v>
      </c>
      <c r="H54" s="384">
        <f>$H$5*'END Jul 2021'!AE42/100</f>
        <v>33.395244545454531</v>
      </c>
      <c r="I54" s="384">
        <f t="shared" si="25"/>
        <v>262.7508274545454</v>
      </c>
      <c r="J54" s="449">
        <f t="shared" si="26"/>
        <v>726.0174916363635</v>
      </c>
      <c r="K54" s="449">
        <f t="shared" si="27"/>
        <v>1051.0033098181816</v>
      </c>
      <c r="L54" s="450">
        <f t="shared" si="28"/>
        <v>1156.1036407999998</v>
      </c>
      <c r="M54" s="386">
        <f>'END Jul 2021'!AZ42</f>
        <v>0</v>
      </c>
      <c r="N54" s="386">
        <f>'END Jul 2021'!BA42</f>
        <v>0</v>
      </c>
      <c r="O54" s="386">
        <f>'END Jul 2021'!BB42</f>
        <v>0</v>
      </c>
      <c r="P54" s="386">
        <f>'END Jul 2021'!BC42</f>
        <v>0</v>
      </c>
      <c r="Q54" s="386">
        <f>($E$6*'END Jul 2021'!AT42/100)*4</f>
        <v>338.12239999999997</v>
      </c>
      <c r="R54" s="324" t="str">
        <f t="shared" si="29"/>
        <v>No discount</v>
      </c>
      <c r="S54" s="324" t="str">
        <f t="shared" si="30"/>
        <v>Inclusive</v>
      </c>
      <c r="T54" s="380">
        <f t="shared" si="36"/>
        <v>1051.0033098181816</v>
      </c>
      <c r="U54" s="380">
        <f t="shared" si="37"/>
        <v>1051.0033098181816</v>
      </c>
      <c r="V54" s="386">
        <f t="shared" si="38"/>
        <v>712.88090981818164</v>
      </c>
      <c r="W54" s="386">
        <f t="shared" si="39"/>
        <v>712.88090981818164</v>
      </c>
      <c r="X54" s="455">
        <f t="shared" si="40"/>
        <v>784.16900079999982</v>
      </c>
      <c r="Y54" s="455">
        <f t="shared" si="40"/>
        <v>784.16900079999982</v>
      </c>
      <c r="Z54" s="387">
        <f>'END Jul 2021'!BL42</f>
        <v>0</v>
      </c>
      <c r="AA54" s="326" t="str">
        <f>'END Jul 2021'!BM42</f>
        <v>n</v>
      </c>
      <c r="AB54" s="504"/>
      <c r="AC54" s="504"/>
      <c r="AD54" s="504"/>
      <c r="AE54" s="504"/>
      <c r="AF54" s="504"/>
      <c r="AG54" s="504"/>
      <c r="AH54" s="504"/>
      <c r="AI54" s="504"/>
      <c r="AJ54" s="504"/>
      <c r="AK54" s="504"/>
      <c r="AL54" s="504"/>
      <c r="AM54" s="504"/>
      <c r="AN54" s="504"/>
      <c r="AO54" s="504"/>
    </row>
    <row r="55" spans="1:2376" x14ac:dyDescent="0.3">
      <c r="A55" s="319" t="str">
        <f>'END Jul 2021'!K43</f>
        <v>Powerdirect</v>
      </c>
      <c r="B55" s="383" t="str">
        <f>'END Jul 2021'!L43</f>
        <v>Rate Saver</v>
      </c>
      <c r="C55" s="384">
        <f>IF('END Jul 2021'!BP43=0,91*'END Jul 2021'!M43/100,(91*'END Jul 2021'!M43/100)+'END Jul 2021'!BP43/4)</f>
        <v>54.773727272727264</v>
      </c>
      <c r="D55" s="384">
        <f>IF('END Jul 2021'!O43="",$G$5*'END Jul 2021'!N43/100,IF($G$5&gt;='END Jul 2021'!P43,('END Jul 2021'!P43*'END Jul 2021'!N43/100),($G$5*'END Jul 2021'!N43/100)))</f>
        <v>122.74174309090904</v>
      </c>
      <c r="E55" s="384">
        <f>IF(AND('END Jul 2021'!P43&gt;0,'END Jul 2021'!R43&gt;0),IF($G$5&lt;'END Jul 2021'!P43,0,IF($G$5&lt;=('END Jul 2021'!R43+'END Jul 2021'!P43),(($G$5-'END Jul 2021'!P43)*'END Jul 2021'!Q43/100),(('END Jul 2021'!R43)*'END Jul 2021'!Q43/100))),0)</f>
        <v>0</v>
      </c>
      <c r="F55" s="384">
        <f>IF(AND('END Jul 2021'!Q43&gt;0,'END Jul 2021'!S43&gt;0),IF($G$5&lt;('END Jul 2021'!R43+'END Jul 2021'!P43),0,IF($G$5&lt;=('END Jul 2021'!T43+'END Jul 2021'!R43+'END Jul 2021'!P43),(($G$5-('END Jul 2021'!R43+'END Jul 2021'!P43))*'END Jul 2021'!S43/100),('END Jul 2021'!T43*'END Jul 2021'!S43/100))),0)</f>
        <v>0</v>
      </c>
      <c r="G55" s="384">
        <f>IF('END Jul 2021'!T43&gt;0,IF(($G$5&lt;'END Jul 2021'!T43),(0),($G$5-'END Jul 2021'!T43)*'END Jul 2021'!U43/100),IF(AND('END Jul 2021'!R43&gt;0,'END Jul 2021'!T43=""),IF(($G$5&lt;'END Jul 2021'!R43),(0),($G$5-'END Jul 2021'!R43)*'END Jul 2021'!S43/100),IF(AND('END Jul 2021'!P43&gt;0,'END Jul 2021'!R43=""),IF(($G$5&lt;'END Jul 2021'!P43),(0),($G$5-'END Jul 2021'!P43)*'END Jul 2021'!Q43/100),0)))</f>
        <v>0</v>
      </c>
      <c r="H55" s="384">
        <f>$H$5*'END Jul 2021'!AE43/100</f>
        <v>28.910043818181812</v>
      </c>
      <c r="I55" s="384">
        <f t="shared" si="25"/>
        <v>206.4255141818181</v>
      </c>
      <c r="J55" s="449">
        <f t="shared" si="26"/>
        <v>606.60714763636338</v>
      </c>
      <c r="K55" s="449">
        <f t="shared" si="27"/>
        <v>825.70205672727241</v>
      </c>
      <c r="L55" s="450">
        <f t="shared" si="28"/>
        <v>908.2722623999997</v>
      </c>
      <c r="M55" s="386">
        <f>'END Jul 2021'!AZ43</f>
        <v>0</v>
      </c>
      <c r="N55" s="386">
        <f>'END Jul 2021'!BA43</f>
        <v>0</v>
      </c>
      <c r="O55" s="386">
        <f>'END Jul 2021'!BB43</f>
        <v>0</v>
      </c>
      <c r="P55" s="386">
        <f>'END Jul 2021'!BC43</f>
        <v>0</v>
      </c>
      <c r="Q55" s="386">
        <f>($E$6*'END Jul 2021'!AT43/100)*4</f>
        <v>169.06119999999999</v>
      </c>
      <c r="R55" s="324" t="str">
        <f t="shared" si="29"/>
        <v>No discount</v>
      </c>
      <c r="S55" s="324" t="str">
        <f t="shared" si="30"/>
        <v>Exclusive</v>
      </c>
      <c r="T55" s="380">
        <f t="shared" si="36"/>
        <v>825.70205672727241</v>
      </c>
      <c r="U55" s="380">
        <f t="shared" si="37"/>
        <v>825.70205672727241</v>
      </c>
      <c r="V55" s="386">
        <f t="shared" si="38"/>
        <v>656.64085672727242</v>
      </c>
      <c r="W55" s="386">
        <f t="shared" si="39"/>
        <v>656.64085672727242</v>
      </c>
      <c r="X55" s="455">
        <f t="shared" si="40"/>
        <v>722.30494239999973</v>
      </c>
      <c r="Y55" s="455">
        <f t="shared" si="40"/>
        <v>722.30494239999973</v>
      </c>
      <c r="Z55" s="387">
        <f>'END Jul 2021'!BL43</f>
        <v>0</v>
      </c>
      <c r="AA55" s="326" t="str">
        <f>'END Jul 2021'!BM43</f>
        <v>n</v>
      </c>
      <c r="AB55" s="504"/>
      <c r="AC55" s="504"/>
      <c r="AD55" s="504"/>
      <c r="AE55" s="504"/>
      <c r="AF55" s="504"/>
      <c r="AG55" s="504"/>
      <c r="AH55" s="504"/>
      <c r="AI55" s="504"/>
      <c r="AJ55" s="504"/>
      <c r="AK55" s="504"/>
      <c r="AL55" s="504"/>
      <c r="AM55" s="504"/>
      <c r="AN55" s="504"/>
      <c r="AO55" s="504"/>
    </row>
    <row r="56" spans="1:2376" x14ac:dyDescent="0.3">
      <c r="A56" s="319" t="str">
        <f>'END Jul 2021'!K44</f>
        <v>Powershop</v>
      </c>
      <c r="B56" s="383" t="str">
        <f>'END Jul 2021'!L44</f>
        <v>Carbon neutral</v>
      </c>
      <c r="C56" s="384">
        <f>IF('END Jul 2021'!BP44=0,91*'END Jul 2021'!M44/100,(91*'END Jul 2021'!M44/100)+'END Jul 2021'!BP44/4)</f>
        <v>85.54</v>
      </c>
      <c r="D56" s="384">
        <f>IF('END Jul 2021'!O44="",$G$5*'END Jul 2021'!N44/100,IF($G$5&gt;='END Jul 2021'!P44,('END Jul 2021'!P44*'END Jul 2021'!N44/100),($G$5*'END Jul 2021'!N44/100)))</f>
        <v>113.86884599999998</v>
      </c>
      <c r="E56" s="384">
        <f>IF(AND('END Jul 2021'!P44&gt;0,'END Jul 2021'!R44&gt;0),IF($G$5&lt;'END Jul 2021'!P44,0,IF($G$5&lt;=('END Jul 2021'!R44+'END Jul 2021'!P44),(($G$5-'END Jul 2021'!P44)*'END Jul 2021'!Q44/100),(('END Jul 2021'!R44)*'END Jul 2021'!Q44/100))),0)</f>
        <v>0</v>
      </c>
      <c r="F56" s="384">
        <f>IF(AND('END Jul 2021'!Q44&gt;0,'END Jul 2021'!S44&gt;0),IF($G$5&lt;('END Jul 2021'!R44+'END Jul 2021'!P44),0,IF($G$5&lt;=('END Jul 2021'!T44+'END Jul 2021'!R44+'END Jul 2021'!P44),(($G$5-('END Jul 2021'!R44+'END Jul 2021'!P44))*'END Jul 2021'!S44/100),('END Jul 2021'!T44*'END Jul 2021'!S44/100))),0)</f>
        <v>0</v>
      </c>
      <c r="G56" s="384">
        <f>IF('END Jul 2021'!T44&gt;0,IF(($G$5&lt;'END Jul 2021'!T44),(0),($G$5-'END Jul 2021'!T44)*'END Jul 2021'!U44/100),IF(AND('END Jul 2021'!R44&gt;0,'END Jul 2021'!T44=""),IF(($G$5&lt;'END Jul 2021'!R44),(0),($G$5-'END Jul 2021'!R44)*'END Jul 2021'!S44/100),IF(AND('END Jul 2021'!P44&gt;0,'END Jul 2021'!R44=""),IF(($G$5&lt;'END Jul 2021'!P44),(0),($G$5-'END Jul 2021'!P44)*'END Jul 2021'!Q44/100),0)))</f>
        <v>0</v>
      </c>
      <c r="H56" s="384">
        <f>$H$5*'END Jul 2021'!AE44/100</f>
        <v>30.835754999999995</v>
      </c>
      <c r="I56" s="384">
        <f t="shared" si="25"/>
        <v>230.24460099999999</v>
      </c>
      <c r="J56" s="449">
        <f t="shared" si="26"/>
        <v>578.81840399999987</v>
      </c>
      <c r="K56" s="449">
        <f t="shared" si="27"/>
        <v>920.97840399999995</v>
      </c>
      <c r="L56" s="450">
        <f t="shared" si="28"/>
        <v>1013.0762444000001</v>
      </c>
      <c r="M56" s="386">
        <f>'END Jul 2021'!AZ44</f>
        <v>0</v>
      </c>
      <c r="N56" s="386">
        <f>'END Jul 2021'!BA44</f>
        <v>0</v>
      </c>
      <c r="O56" s="386">
        <f>'END Jul 2021'!BB44</f>
        <v>0</v>
      </c>
      <c r="P56" s="386">
        <f>'END Jul 2021'!BC44</f>
        <v>0</v>
      </c>
      <c r="Q56" s="386">
        <f>($E$6*'END Jul 2021'!AT44/100)*4</f>
        <v>120.758</v>
      </c>
      <c r="R56" s="324" t="str">
        <f t="shared" si="29"/>
        <v>No discount</v>
      </c>
      <c r="S56" s="324" t="str">
        <f t="shared" si="30"/>
        <v>Inclusive</v>
      </c>
      <c r="T56" s="380">
        <f t="shared" si="36"/>
        <v>920.97840399999995</v>
      </c>
      <c r="U56" s="380">
        <f t="shared" si="37"/>
        <v>920.97840399999995</v>
      </c>
      <c r="V56" s="386">
        <f t="shared" si="38"/>
        <v>800.22040399999992</v>
      </c>
      <c r="W56" s="386">
        <f t="shared" si="39"/>
        <v>800.22040399999992</v>
      </c>
      <c r="X56" s="455">
        <f t="shared" si="40"/>
        <v>880.24244439999995</v>
      </c>
      <c r="Y56" s="455">
        <f t="shared" si="40"/>
        <v>880.24244439999995</v>
      </c>
      <c r="Z56" s="387">
        <f>'END Jul 2021'!BL44</f>
        <v>0</v>
      </c>
      <c r="AA56" s="326" t="str">
        <f>'END Jul 2021'!BM44</f>
        <v>n</v>
      </c>
      <c r="AB56" s="504"/>
      <c r="AC56" s="504"/>
      <c r="AD56" s="504"/>
      <c r="AE56" s="504"/>
      <c r="AF56" s="504"/>
      <c r="AG56" s="504"/>
      <c r="AH56" s="504"/>
      <c r="AI56" s="504"/>
      <c r="AJ56" s="504"/>
      <c r="AK56" s="504"/>
      <c r="AL56" s="504"/>
      <c r="AM56" s="504"/>
      <c r="AN56" s="504"/>
      <c r="AO56" s="504"/>
    </row>
    <row r="57" spans="1:2376" x14ac:dyDescent="0.3">
      <c r="A57" s="319" t="str">
        <f>'END Jul 2021'!K45</f>
        <v>Red Energy</v>
      </c>
      <c r="B57" s="383" t="str">
        <f>'END Jul 2021'!L45</f>
        <v>Solar Saver</v>
      </c>
      <c r="C57" s="384">
        <f>IF('END Jul 2021'!BP45=0,91*'END Jul 2021'!M45/100,(91*'END Jul 2021'!M45/100)+'END Jul 2021'!BP45/4)</f>
        <v>81.991</v>
      </c>
      <c r="D57" s="384">
        <f>IF('END Jul 2021'!O45="",$G$5*'END Jul 2021'!N45/100,IF($G$5&gt;='END Jul 2021'!P45,('END Jul 2021'!P45*'END Jul 2021'!N45/100),($G$5*'END Jul 2021'!N45/100)))</f>
        <v>142.64888399999995</v>
      </c>
      <c r="E57" s="384">
        <f>IF(AND('END Jul 2021'!P45&gt;0,'END Jul 2021'!R45&gt;0),IF($G$5&lt;'END Jul 2021'!P45,0,IF($G$5&lt;=('END Jul 2021'!R45+'END Jul 2021'!P45),(($G$5-'END Jul 2021'!P45)*'END Jul 2021'!Q45/100),(('END Jul 2021'!R45)*'END Jul 2021'!Q45/100))),0)</f>
        <v>0</v>
      </c>
      <c r="F57" s="384">
        <f>IF(AND('END Jul 2021'!Q45&gt;0,'END Jul 2021'!S45&gt;0),IF($G$5&lt;('END Jul 2021'!R45+'END Jul 2021'!P45),0,IF($G$5&lt;=('END Jul 2021'!T45+'END Jul 2021'!R45+'END Jul 2021'!P45),(($G$5-('END Jul 2021'!R45+'END Jul 2021'!P45))*'END Jul 2021'!S45/100),('END Jul 2021'!T45*'END Jul 2021'!S45/100))),0)</f>
        <v>0</v>
      </c>
      <c r="G57" s="384">
        <f>IF('END Jul 2021'!T45&gt;0,IF(($G$5&lt;'END Jul 2021'!T45),(0),($G$5-'END Jul 2021'!T45)*'END Jul 2021'!U45/100),IF(AND('END Jul 2021'!R45&gt;0,'END Jul 2021'!T45=""),IF(($G$5&lt;'END Jul 2021'!R45),(0),($G$5-'END Jul 2021'!R45)*'END Jul 2021'!S45/100),IF(AND('END Jul 2021'!P45&gt;0,'END Jul 2021'!R45=""),IF(($G$5&lt;'END Jul 2021'!P45),(0),($G$5-'END Jul 2021'!P45)*'END Jul 2021'!Q45/100),0)))</f>
        <v>0</v>
      </c>
      <c r="H57" s="384">
        <f>$H$5*'END Jul 2021'!AE45/100</f>
        <v>37.539179999999995</v>
      </c>
      <c r="I57" s="384">
        <f t="shared" si="25"/>
        <v>262.17906399999993</v>
      </c>
      <c r="J57" s="449">
        <f t="shared" si="26"/>
        <v>720.75225599999976</v>
      </c>
      <c r="K57" s="449">
        <f t="shared" si="27"/>
        <v>1048.7162559999997</v>
      </c>
      <c r="L57" s="450">
        <f t="shared" si="28"/>
        <v>1153.5878815999997</v>
      </c>
      <c r="M57" s="386">
        <f>'END Jul 2021'!AZ45</f>
        <v>0</v>
      </c>
      <c r="N57" s="386">
        <f>'END Jul 2021'!BA45</f>
        <v>0</v>
      </c>
      <c r="O57" s="386">
        <f>'END Jul 2021'!BB45</f>
        <v>0</v>
      </c>
      <c r="P57" s="386">
        <f>'END Jul 2021'!BC45</f>
        <v>0</v>
      </c>
      <c r="Q57" s="386">
        <f>($E$6*'END Jul 2021'!AT45/100)*4</f>
        <v>434.72879999999998</v>
      </c>
      <c r="R57" s="324" t="str">
        <f t="shared" si="29"/>
        <v>No discount</v>
      </c>
      <c r="S57" s="324" t="str">
        <f t="shared" si="30"/>
        <v>Inclusive</v>
      </c>
      <c r="T57" s="380">
        <f t="shared" si="36"/>
        <v>1048.7162559999997</v>
      </c>
      <c r="U57" s="380">
        <f t="shared" si="37"/>
        <v>1048.7162559999997</v>
      </c>
      <c r="V57" s="386">
        <f t="shared" si="38"/>
        <v>613.98745599999972</v>
      </c>
      <c r="W57" s="386">
        <f t="shared" si="39"/>
        <v>613.98745599999972</v>
      </c>
      <c r="X57" s="455">
        <f t="shared" si="40"/>
        <v>675.38620159999971</v>
      </c>
      <c r="Y57" s="455">
        <f t="shared" si="40"/>
        <v>675.38620159999971</v>
      </c>
      <c r="Z57" s="387">
        <f>'END Jul 2021'!BL45</f>
        <v>0</v>
      </c>
      <c r="AA57" s="326" t="str">
        <f>'END Jul 2021'!BM45</f>
        <v>n</v>
      </c>
      <c r="AB57" s="504"/>
      <c r="AC57" s="504"/>
      <c r="AD57" s="504"/>
      <c r="AE57" s="504"/>
      <c r="AF57" s="504"/>
      <c r="AG57" s="504"/>
      <c r="AH57" s="504"/>
      <c r="AI57" s="504"/>
      <c r="AJ57" s="504"/>
      <c r="AK57" s="504"/>
      <c r="AL57" s="504"/>
      <c r="AM57" s="504"/>
      <c r="AN57" s="504"/>
      <c r="AO57" s="504"/>
    </row>
    <row r="58" spans="1:2376" x14ac:dyDescent="0.3">
      <c r="A58" s="319" t="str">
        <f>'END Jul 2021'!K46</f>
        <v>Simply Energy</v>
      </c>
      <c r="B58" s="383" t="str">
        <f>'END Jul 2021'!L46</f>
        <v>Energy Saver</v>
      </c>
      <c r="C58" s="384">
        <f>IF('END Jul 2021'!BP46=0,91*'END Jul 2021'!M46/100,(91*'END Jul 2021'!M46/100)+'END Jul 2021'!BP46/4)</f>
        <v>77.838090909090909</v>
      </c>
      <c r="D58" s="384">
        <f>IF('END Jul 2021'!O46="",$G$5*'END Jul 2021'!N46/100,IF($G$5&gt;='END Jul 2021'!P46,('END Jul 2021'!P46*'END Jul 2021'!N46/100),($G$5*'END Jul 2021'!N46/100)))</f>
        <v>148.50727118181814</v>
      </c>
      <c r="E58" s="384">
        <f>IF(AND('END Jul 2021'!P46&gt;0,'END Jul 2021'!R46&gt;0),IF($G$5&lt;'END Jul 2021'!P46,0,IF($G$5&lt;=('END Jul 2021'!R46+'END Jul 2021'!P46),(($G$5-'END Jul 2021'!P46)*'END Jul 2021'!Q46/100),(('END Jul 2021'!R46)*'END Jul 2021'!Q46/100))),0)</f>
        <v>0</v>
      </c>
      <c r="F58" s="384">
        <f>IF(AND('END Jul 2021'!Q46&gt;0,'END Jul 2021'!S46&gt;0),IF($G$5&lt;('END Jul 2021'!R46+'END Jul 2021'!P46),0,IF($G$5&lt;=('END Jul 2021'!T46+'END Jul 2021'!R46+'END Jul 2021'!P46),(($G$5-('END Jul 2021'!R46+'END Jul 2021'!P46))*'END Jul 2021'!S46/100),('END Jul 2021'!T46*'END Jul 2021'!S46/100))),0)</f>
        <v>0</v>
      </c>
      <c r="G58" s="384">
        <f>IF('END Jul 2021'!T46&gt;0,IF(($G$5&lt;'END Jul 2021'!T46),(0),($G$5-'END Jul 2021'!T46)*'END Jul 2021'!U46/100),IF(AND('END Jul 2021'!R46&gt;0,'END Jul 2021'!T46=""),IF(($G$5&lt;'END Jul 2021'!R46),(0),($G$5-'END Jul 2021'!R46)*'END Jul 2021'!S46/100),IF(AND('END Jul 2021'!P46&gt;0,'END Jul 2021'!R46=""),IF(($G$5&lt;'END Jul 2021'!P46),(0),($G$5-'END Jul 2021'!P46)*'END Jul 2021'!Q46/100),0)))</f>
        <v>0</v>
      </c>
      <c r="H58" s="384">
        <f>$H$5*'END Jul 2021'!AE46/100</f>
        <v>34.516544727272716</v>
      </c>
      <c r="I58" s="384">
        <f t="shared" si="25"/>
        <v>260.86190681818175</v>
      </c>
      <c r="J58" s="449">
        <f t="shared" si="26"/>
        <v>732.09526363636337</v>
      </c>
      <c r="K58" s="449">
        <f t="shared" si="27"/>
        <v>1043.447627272727</v>
      </c>
      <c r="L58" s="450">
        <f t="shared" si="28"/>
        <v>1147.7923899999998</v>
      </c>
      <c r="M58" s="386">
        <f>'END Jul 2021'!AZ46</f>
        <v>19</v>
      </c>
      <c r="N58" s="386">
        <f>'END Jul 2021'!BA46</f>
        <v>0</v>
      </c>
      <c r="O58" s="386">
        <f>'END Jul 2021'!BB46</f>
        <v>0</v>
      </c>
      <c r="P58" s="386">
        <f>'END Jul 2021'!BC46</f>
        <v>0</v>
      </c>
      <c r="Q58" s="386">
        <f>($E$6*'END Jul 2021'!AT46/100)*4</f>
        <v>132.8338</v>
      </c>
      <c r="R58" s="324" t="str">
        <f t="shared" si="29"/>
        <v>Guaranteed off bill</v>
      </c>
      <c r="S58" s="324" t="str">
        <f t="shared" si="30"/>
        <v>Exclusive</v>
      </c>
      <c r="T58" s="380">
        <f t="shared" si="36"/>
        <v>845.19257809090891</v>
      </c>
      <c r="U58" s="380">
        <f t="shared" si="37"/>
        <v>845.19257809090891</v>
      </c>
      <c r="V58" s="386">
        <f t="shared" si="38"/>
        <v>712.35877809090891</v>
      </c>
      <c r="W58" s="386">
        <f t="shared" si="39"/>
        <v>712.35877809090891</v>
      </c>
      <c r="X58" s="455">
        <f t="shared" si="40"/>
        <v>783.59465589999991</v>
      </c>
      <c r="Y58" s="455">
        <f t="shared" si="40"/>
        <v>783.59465589999991</v>
      </c>
      <c r="Z58" s="387">
        <f>'END Jul 2021'!BL46</f>
        <v>0</v>
      </c>
      <c r="AA58" s="326" t="str">
        <f>'END Jul 2021'!BM46</f>
        <v>n</v>
      </c>
      <c r="AB58" s="504"/>
      <c r="AC58" s="504"/>
      <c r="AD58" s="504"/>
      <c r="AE58" s="504"/>
      <c r="AF58" s="504"/>
      <c r="AG58" s="504"/>
      <c r="AH58" s="504"/>
      <c r="AI58" s="504"/>
      <c r="AJ58" s="504"/>
      <c r="AK58" s="504"/>
      <c r="AL58" s="504"/>
      <c r="AM58" s="504"/>
      <c r="AN58" s="504"/>
      <c r="AO58" s="504"/>
    </row>
    <row r="59" spans="1:2376" x14ac:dyDescent="0.3">
      <c r="A59" s="319" t="str">
        <f>'END Jul 2021'!K47</f>
        <v>1st Energy</v>
      </c>
      <c r="B59" s="383" t="str">
        <f>'END Jul 2021'!L47</f>
        <v>Solar Bonus</v>
      </c>
      <c r="C59" s="384">
        <f>IF('END Jul 2021'!BP47=0,91*'END Jul 2021'!M47/100,(91*'END Jul 2021'!M47/100)+'END Jul 2021'!BP47/4)</f>
        <v>94.64</v>
      </c>
      <c r="D59" s="384">
        <f>IF('END Jul 2021'!O47="",$G$5*'END Jul 2021'!N47/100,IF($G$5&gt;='END Jul 2021'!P47,('END Jul 2021'!P47*'END Jul 2021'!N47/100),($G$5*'END Jul 2021'!N47/100)))</f>
        <v>139.57749654545449</v>
      </c>
      <c r="E59" s="384">
        <f>IF(AND('END Jul 2021'!P47&gt;0,'END Jul 2021'!R47&gt;0),IF($G$5&lt;'END Jul 2021'!P47,0,IF($G$5&lt;=('END Jul 2021'!R47+'END Jul 2021'!P47),(($G$5-'END Jul 2021'!P47)*'END Jul 2021'!Q47/100),(('END Jul 2021'!R47)*'END Jul 2021'!Q47/100))),0)</f>
        <v>0</v>
      </c>
      <c r="F59" s="384">
        <f>IF(AND('END Jul 2021'!Q47&gt;0,'END Jul 2021'!S47&gt;0),IF($G$5&lt;('END Jul 2021'!R47+'END Jul 2021'!P47),0,IF($G$5&lt;=('END Jul 2021'!T47+'END Jul 2021'!R47+'END Jul 2021'!P47),(($G$5-('END Jul 2021'!R47+'END Jul 2021'!P47))*'END Jul 2021'!S47/100),('END Jul 2021'!T47*'END Jul 2021'!S47/100))),0)</f>
        <v>0</v>
      </c>
      <c r="G59" s="384">
        <f>IF('END Jul 2021'!T47&gt;0,IF(($G$5&lt;'END Jul 2021'!T47),(0),($G$5-'END Jul 2021'!T47)*'END Jul 2021'!U47/100),IF(AND('END Jul 2021'!R47&gt;0,'END Jul 2021'!T47=""),IF(($G$5&lt;'END Jul 2021'!R47),(0),($G$5-'END Jul 2021'!R47)*'END Jul 2021'!S47/100),IF(AND('END Jul 2021'!P47&gt;0,'END Jul 2021'!R47=""),IF(($G$5&lt;'END Jul 2021'!P47),(0),($G$5-'END Jul 2021'!P47)*'END Jul 2021'!Q47/100),0)))</f>
        <v>0</v>
      </c>
      <c r="H59" s="384">
        <f>$H$5*'END Jul 2021'!AE47/100</f>
        <v>30.226352727272719</v>
      </c>
      <c r="I59" s="384">
        <f t="shared" si="25"/>
        <v>264.44384927272722</v>
      </c>
      <c r="J59" s="449">
        <f t="shared" si="26"/>
        <v>679.21539709090894</v>
      </c>
      <c r="K59" s="449">
        <f t="shared" si="27"/>
        <v>1057.7753970909089</v>
      </c>
      <c r="L59" s="450">
        <f t="shared" si="28"/>
        <v>1163.5529367999998</v>
      </c>
      <c r="M59" s="386">
        <f>'END Jul 2021'!AZ47</f>
        <v>0</v>
      </c>
      <c r="N59" s="386">
        <f>'END Jul 2021'!BA47</f>
        <v>0</v>
      </c>
      <c r="O59" s="386">
        <f>'END Jul 2021'!BB47</f>
        <v>0</v>
      </c>
      <c r="P59" s="386">
        <f>'END Jul 2021'!BC47</f>
        <v>0</v>
      </c>
      <c r="Q59" s="386">
        <f>($E$6*'END Jul 2021'!AT47/100)*4</f>
        <v>265.66759999999999</v>
      </c>
      <c r="R59" s="324" t="str">
        <f t="shared" si="29"/>
        <v>No discount</v>
      </c>
      <c r="S59" s="324" t="str">
        <f t="shared" si="30"/>
        <v>Exclusive</v>
      </c>
      <c r="T59" s="380">
        <f t="shared" si="36"/>
        <v>1057.7753970909089</v>
      </c>
      <c r="U59" s="380">
        <f t="shared" si="37"/>
        <v>1057.7753970909089</v>
      </c>
      <c r="V59" s="386">
        <f t="shared" si="38"/>
        <v>792.10779709090889</v>
      </c>
      <c r="W59" s="386">
        <f t="shared" si="39"/>
        <v>792.10779709090889</v>
      </c>
      <c r="X59" s="455">
        <f t="shared" si="40"/>
        <v>871.31857679999985</v>
      </c>
      <c r="Y59" s="455">
        <f t="shared" si="40"/>
        <v>871.31857679999985</v>
      </c>
      <c r="Z59" s="387">
        <f>'END Jul 2021'!BL47</f>
        <v>0</v>
      </c>
      <c r="AA59" s="326" t="str">
        <f>'END Jul 2021'!BM47</f>
        <v>n</v>
      </c>
      <c r="AB59" s="504"/>
      <c r="AC59" s="504"/>
      <c r="AD59" s="504"/>
      <c r="AE59" s="504"/>
      <c r="AF59" s="504"/>
      <c r="AG59" s="504"/>
      <c r="AH59" s="504"/>
      <c r="AI59" s="504"/>
      <c r="AJ59" s="504"/>
      <c r="AK59" s="504"/>
      <c r="AL59" s="504"/>
      <c r="AM59" s="504"/>
      <c r="AN59" s="504"/>
      <c r="AO59" s="504"/>
    </row>
    <row r="60" spans="1:2376" x14ac:dyDescent="0.3">
      <c r="A60" s="319" t="str">
        <f>'END Jul 2021'!K48</f>
        <v>Amber Electric</v>
      </c>
      <c r="B60" s="383" t="str">
        <f>'END Jul 2021'!L48</f>
        <v>Amber Plan</v>
      </c>
      <c r="C60" s="384">
        <f>IF('END Jul 2021'!BP48=0,91*'END Jul 2021'!M48/100,(91*'END Jul 2021'!M48/100)+'END Jul 2021'!BP48/4)</f>
        <v>117.96954545454545</v>
      </c>
      <c r="D60" s="384">
        <f>IF('END Jul 2021'!O48="",$G$5*'END Jul 2021'!N48/100,IF($G$5&gt;='END Jul 2021'!P48,('END Jul 2021'!P48*'END Jul 2021'!N48/100),($G$5*'END Jul 2021'!N48/100)))</f>
        <v>128.14510990909088</v>
      </c>
      <c r="E60" s="384">
        <f>IF(AND('END Jul 2021'!P48&gt;0,'END Jul 2021'!R48&gt;0),IF($G$5&lt;'END Jul 2021'!P48,0,IF($G$5&lt;=('END Jul 2021'!R48+'END Jul 2021'!P48),(($G$5-'END Jul 2021'!P48)*'END Jul 2021'!Q48/100),(('END Jul 2021'!R48)*'END Jul 2021'!Q48/100))),0)</f>
        <v>0</v>
      </c>
      <c r="F60" s="384">
        <f>IF(AND('END Jul 2021'!Q48&gt;0,'END Jul 2021'!S48&gt;0),IF($G$5&lt;('END Jul 2021'!R48+'END Jul 2021'!P48),0,IF($G$5&lt;=('END Jul 2021'!T48+'END Jul 2021'!R48+'END Jul 2021'!P48),(($G$5-('END Jul 2021'!R48+'END Jul 2021'!P48))*'END Jul 2021'!S48/100),('END Jul 2021'!T48*'END Jul 2021'!S48/100))),0)</f>
        <v>0</v>
      </c>
      <c r="G60" s="384">
        <f>IF('END Jul 2021'!T48&gt;0,IF(($G$5&lt;'END Jul 2021'!T48),(0),($G$5-'END Jul 2021'!T48)*'END Jul 2021'!U48/100),IF(AND('END Jul 2021'!R48&gt;0,'END Jul 2021'!T48=""),IF(($G$5&lt;'END Jul 2021'!R48),(0),($G$5-'END Jul 2021'!R48)*'END Jul 2021'!S48/100),IF(AND('END Jul 2021'!P48&gt;0,'END Jul 2021'!R48=""),IF(($G$5&lt;'END Jul 2021'!P48),(0),($G$5-'END Jul 2021'!P48)*'END Jul 2021'!Q48/100),0)))</f>
        <v>0</v>
      </c>
      <c r="H60" s="384">
        <f>$H$5*'END Jul 2021'!AE48/100</f>
        <v>35.735349272727262</v>
      </c>
      <c r="I60" s="384">
        <f t="shared" si="25"/>
        <v>281.85000463636356</v>
      </c>
      <c r="J60" s="449">
        <f t="shared" si="26"/>
        <v>655.52183672727244</v>
      </c>
      <c r="K60" s="449">
        <f t="shared" si="27"/>
        <v>1127.4000185454543</v>
      </c>
      <c r="L60" s="450">
        <f t="shared" si="28"/>
        <v>1240.1400203999997</v>
      </c>
      <c r="M60" s="386">
        <f>'END Jul 2021'!AZ48</f>
        <v>0</v>
      </c>
      <c r="N60" s="386">
        <f>'END Jul 2021'!BA48</f>
        <v>0</v>
      </c>
      <c r="O60" s="386">
        <f>'END Jul 2021'!BB48</f>
        <v>0</v>
      </c>
      <c r="P60" s="386">
        <f>'END Jul 2021'!BC48</f>
        <v>0</v>
      </c>
      <c r="Q60" s="386">
        <f>($E$6*'END Jul 2021'!AT48/100)*4</f>
        <v>0</v>
      </c>
      <c r="R60" s="324" t="str">
        <f t="shared" si="29"/>
        <v>No discount</v>
      </c>
      <c r="S60" s="324" t="str">
        <f t="shared" si="30"/>
        <v>Exclusive</v>
      </c>
      <c r="T60" s="380">
        <f t="shared" si="36"/>
        <v>1127.4000185454543</v>
      </c>
      <c r="U60" s="380">
        <f t="shared" si="37"/>
        <v>1127.4000185454543</v>
      </c>
      <c r="V60" s="386">
        <f t="shared" si="38"/>
        <v>1127.4000185454543</v>
      </c>
      <c r="W60" s="386">
        <f t="shared" si="39"/>
        <v>1127.4000185454543</v>
      </c>
      <c r="X60" s="455">
        <f t="shared" si="40"/>
        <v>1240.1400203999997</v>
      </c>
      <c r="Y60" s="455">
        <f t="shared" si="40"/>
        <v>1240.1400203999997</v>
      </c>
      <c r="Z60" s="387">
        <f>'END Jul 2021'!BL48</f>
        <v>0</v>
      </c>
      <c r="AA60" s="326" t="str">
        <f>'END Jul 2021'!BM48</f>
        <v>n</v>
      </c>
      <c r="AB60" s="504"/>
      <c r="AC60" s="504"/>
      <c r="AD60" s="504"/>
      <c r="AE60" s="504"/>
      <c r="AF60" s="504"/>
      <c r="AG60" s="504"/>
      <c r="AH60" s="504"/>
      <c r="AI60" s="504"/>
      <c r="AJ60" s="504"/>
      <c r="AK60" s="504"/>
      <c r="AL60" s="504"/>
      <c r="AM60" s="504"/>
      <c r="AN60" s="504"/>
      <c r="AO60" s="504"/>
    </row>
    <row r="61" spans="1:2376" s="421" customFormat="1" x14ac:dyDescent="0.3">
      <c r="A61" s="319" t="str">
        <f>'END Jul 2021'!K49</f>
        <v>Bright Spark Power</v>
      </c>
      <c r="B61" s="383" t="str">
        <f>'END Jul 2021'!L49</f>
        <v>12 Month Contract</v>
      </c>
      <c r="C61" s="384">
        <f>IF('END Jul 2021'!BP49=0,91*'END Jul 2021'!M49/100,(91*'END Jul 2021'!M49/100)+'END Jul 2021'!BP49/4)</f>
        <v>81.899999999999991</v>
      </c>
      <c r="D61" s="384">
        <f>IF('END Jul 2021'!O49="",$G$5*'END Jul 2021'!N49/100,IF($G$5&gt;='END Jul 2021'!P49,('END Jul 2021'!P49*'END Jul 2021'!N49/100),($G$5*'END Jul 2021'!N49/100)))</f>
        <v>113.69821336363631</v>
      </c>
      <c r="E61" s="384">
        <f>IF(AND('END Jul 2021'!P49&gt;0,'END Jul 2021'!R49&gt;0),IF($G$5&lt;'END Jul 2021'!P49,0,IF($G$5&lt;=('END Jul 2021'!R49+'END Jul 2021'!P49),(($G$5-'END Jul 2021'!P49)*'END Jul 2021'!Q49/100),(('END Jul 2021'!R49)*'END Jul 2021'!Q49/100))),0)</f>
        <v>0</v>
      </c>
      <c r="F61" s="384">
        <f>IF(AND('END Jul 2021'!Q49&gt;0,'END Jul 2021'!S49&gt;0),IF($G$5&lt;('END Jul 2021'!R49+'END Jul 2021'!P49),0,IF($G$5&lt;=('END Jul 2021'!T49+'END Jul 2021'!R49+'END Jul 2021'!P49),(($G$5-('END Jul 2021'!R49+'END Jul 2021'!P49))*'END Jul 2021'!S49/100),('END Jul 2021'!T49*'END Jul 2021'!S49/100))),0)</f>
        <v>0</v>
      </c>
      <c r="G61" s="384">
        <f>IF('END Jul 2021'!T49&gt;0,IF(($G$5&lt;'END Jul 2021'!T49),(0),($G$5-'END Jul 2021'!T49)*'END Jul 2021'!U49/100),IF(AND('END Jul 2021'!R49&gt;0,'END Jul 2021'!T49=""),IF(($G$5&lt;'END Jul 2021'!R49),(0),($G$5-'END Jul 2021'!R49)*'END Jul 2021'!S49/100),IF(AND('END Jul 2021'!P49&gt;0,'END Jul 2021'!R49=""),IF(($G$5&lt;'END Jul 2021'!P49),(0),($G$5-'END Jul 2021'!P49)*'END Jul 2021'!Q49/100),0)))</f>
        <v>0</v>
      </c>
      <c r="H61" s="384">
        <f>$H$5*'END Jul 2021'!AE49/100</f>
        <v>36.539760272727264</v>
      </c>
      <c r="I61" s="384">
        <f t="shared" si="25"/>
        <v>232.1379736363636</v>
      </c>
      <c r="J61" s="449">
        <f t="shared" si="26"/>
        <v>600.95189454545448</v>
      </c>
      <c r="K61" s="449">
        <f t="shared" si="27"/>
        <v>928.55189454545439</v>
      </c>
      <c r="L61" s="450">
        <f t="shared" si="28"/>
        <v>1021.4070839999999</v>
      </c>
      <c r="M61" s="386">
        <f>'END Jul 2021'!AZ49</f>
        <v>0</v>
      </c>
      <c r="N61" s="386">
        <f>'END Jul 2021'!BA49</f>
        <v>0</v>
      </c>
      <c r="O61" s="386">
        <f>'END Jul 2021'!BB49</f>
        <v>0</v>
      </c>
      <c r="P61" s="386">
        <f>'END Jul 2021'!BC49</f>
        <v>0</v>
      </c>
      <c r="Q61" s="386">
        <f>($E$6*'END Jul 2021'!AT49/100)*4</f>
        <v>169.06119999999999</v>
      </c>
      <c r="R61" s="324" t="str">
        <f t="shared" si="29"/>
        <v>No discount</v>
      </c>
      <c r="S61" s="324" t="str">
        <f t="shared" si="30"/>
        <v>Exclusive</v>
      </c>
      <c r="T61" s="380">
        <f t="shared" si="36"/>
        <v>928.55189454545439</v>
      </c>
      <c r="U61" s="380">
        <f t="shared" si="37"/>
        <v>928.55189454545439</v>
      </c>
      <c r="V61" s="386">
        <f t="shared" si="38"/>
        <v>759.4906945454544</v>
      </c>
      <c r="W61" s="386">
        <f t="shared" si="39"/>
        <v>759.4906945454544</v>
      </c>
      <c r="X61" s="455">
        <f t="shared" si="40"/>
        <v>835.43976399999985</v>
      </c>
      <c r="Y61" s="455">
        <f t="shared" si="40"/>
        <v>835.43976399999985</v>
      </c>
      <c r="Z61" s="387">
        <f>'END Jul 2021'!BL49</f>
        <v>12</v>
      </c>
      <c r="AA61" s="326" t="str">
        <f>'END Jul 2021'!BM49</f>
        <v>n</v>
      </c>
      <c r="AB61" s="504"/>
      <c r="AC61" s="504"/>
      <c r="AD61" s="504"/>
      <c r="AE61" s="504"/>
      <c r="AF61" s="504"/>
      <c r="AG61" s="504"/>
      <c r="AH61" s="504"/>
      <c r="AI61" s="504"/>
      <c r="AJ61" s="504"/>
      <c r="AK61" s="504"/>
      <c r="AL61" s="504"/>
      <c r="AM61" s="504"/>
      <c r="AN61" s="504"/>
      <c r="AO61" s="504"/>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c r="AMK61"/>
      <c r="AML61"/>
      <c r="AMM61"/>
      <c r="AMN61"/>
      <c r="AMO61"/>
      <c r="AMP61"/>
      <c r="AMQ61"/>
      <c r="AMR61"/>
      <c r="AMS61"/>
      <c r="AMT61"/>
      <c r="AMU61"/>
      <c r="AMV61"/>
      <c r="AMW61"/>
      <c r="AMX61"/>
      <c r="AMY61"/>
      <c r="AMZ61"/>
      <c r="ANA61"/>
      <c r="ANB61"/>
      <c r="ANC61"/>
      <c r="AND61"/>
      <c r="ANE61"/>
      <c r="ANF61"/>
      <c r="ANG61"/>
      <c r="ANH61"/>
      <c r="ANI61"/>
      <c r="ANJ61"/>
      <c r="ANK61"/>
      <c r="ANL61"/>
      <c r="ANM61"/>
      <c r="ANN61"/>
      <c r="ANO61"/>
      <c r="ANP61"/>
      <c r="ANQ61"/>
      <c r="ANR61"/>
      <c r="ANS61"/>
      <c r="ANT61"/>
      <c r="ANU61"/>
      <c r="ANV61"/>
      <c r="ANW61"/>
      <c r="ANX61"/>
      <c r="ANY61"/>
      <c r="ANZ61"/>
      <c r="AOA61"/>
      <c r="AOB61"/>
      <c r="AOC61"/>
      <c r="AOD61"/>
      <c r="AOE61"/>
      <c r="AOF61"/>
      <c r="AOG61"/>
      <c r="AOH61"/>
      <c r="AOI61"/>
      <c r="AOJ61"/>
      <c r="AOK61"/>
      <c r="AOL61"/>
      <c r="AOM61"/>
      <c r="AON61"/>
      <c r="AOO61"/>
      <c r="AOP61"/>
      <c r="AOQ61"/>
      <c r="AOR61"/>
      <c r="AOS61"/>
      <c r="AOT61"/>
      <c r="AOU61"/>
      <c r="AOV61"/>
      <c r="AOW61"/>
      <c r="AOX61"/>
      <c r="AOY61"/>
      <c r="AOZ61"/>
      <c r="APA61"/>
      <c r="APB61"/>
      <c r="APC61"/>
      <c r="APD61"/>
      <c r="APE61"/>
      <c r="APF61"/>
      <c r="APG61"/>
      <c r="APH61"/>
      <c r="API61"/>
      <c r="APJ61"/>
      <c r="APK61"/>
      <c r="APL61"/>
      <c r="APM61"/>
      <c r="APN61"/>
      <c r="APO61"/>
      <c r="APP61"/>
      <c r="APQ61"/>
      <c r="APR61"/>
      <c r="APS61"/>
      <c r="APT61"/>
      <c r="APU61"/>
      <c r="APV61"/>
      <c r="APW61"/>
      <c r="APX61"/>
      <c r="APY61"/>
      <c r="APZ61"/>
      <c r="AQA61"/>
      <c r="AQB61"/>
      <c r="AQC61"/>
      <c r="AQD61"/>
      <c r="AQE61"/>
      <c r="AQF61"/>
      <c r="AQG61"/>
      <c r="AQH61"/>
      <c r="AQI61"/>
      <c r="AQJ61"/>
      <c r="AQK61"/>
      <c r="AQL61"/>
      <c r="AQM61"/>
      <c r="AQN61"/>
      <c r="AQO61"/>
      <c r="AQP61"/>
      <c r="AQQ61"/>
      <c r="AQR61"/>
      <c r="AQS61"/>
      <c r="AQT61"/>
      <c r="AQU61"/>
      <c r="AQV61"/>
      <c r="AQW61"/>
      <c r="AQX61"/>
      <c r="AQY61"/>
      <c r="AQZ61"/>
      <c r="ARA61"/>
      <c r="ARB61"/>
      <c r="ARC61"/>
      <c r="ARD61"/>
      <c r="ARE61"/>
      <c r="ARF61"/>
      <c r="ARG61"/>
      <c r="ARH61"/>
      <c r="ARI61"/>
      <c r="ARJ61"/>
      <c r="ARK61"/>
      <c r="ARL61"/>
      <c r="ARM61"/>
      <c r="ARN61"/>
      <c r="ARO61"/>
      <c r="ARP61"/>
      <c r="ARQ61"/>
      <c r="ARR61"/>
      <c r="ARS61"/>
      <c r="ART61"/>
      <c r="ARU61"/>
      <c r="ARV61"/>
      <c r="ARW61"/>
      <c r="ARX61"/>
      <c r="ARY61"/>
      <c r="ARZ61"/>
      <c r="ASA61"/>
      <c r="ASB61"/>
      <c r="ASC61"/>
      <c r="ASD61"/>
      <c r="ASE61"/>
      <c r="ASF61"/>
      <c r="ASG61"/>
      <c r="ASH61"/>
      <c r="ASI61"/>
      <c r="ASJ61"/>
      <c r="ASK61"/>
      <c r="ASL61"/>
      <c r="ASM61"/>
      <c r="ASN61"/>
      <c r="ASO61"/>
      <c r="ASP61"/>
      <c r="ASQ61"/>
      <c r="ASR61"/>
      <c r="ASS61"/>
      <c r="AST61"/>
      <c r="ASU61"/>
      <c r="ASV61"/>
      <c r="ASW61"/>
      <c r="ASX61"/>
      <c r="ASY61"/>
      <c r="ASZ61"/>
      <c r="ATA61"/>
      <c r="ATB61"/>
      <c r="ATC61"/>
      <c r="ATD61"/>
      <c r="ATE61"/>
      <c r="ATF61"/>
      <c r="ATG61"/>
      <c r="ATH61"/>
      <c r="ATI61"/>
      <c r="ATJ61"/>
      <c r="ATK61"/>
      <c r="ATL61"/>
      <c r="ATM61"/>
      <c r="ATN61"/>
      <c r="ATO61"/>
      <c r="ATP61"/>
      <c r="ATQ61"/>
      <c r="ATR61"/>
      <c r="ATS61"/>
      <c r="ATT61"/>
      <c r="ATU61"/>
      <c r="ATV61"/>
      <c r="ATW61"/>
      <c r="ATX61"/>
      <c r="ATY61"/>
      <c r="ATZ61"/>
      <c r="AUA61"/>
      <c r="AUB61"/>
      <c r="AUC61"/>
      <c r="AUD61"/>
      <c r="AUE61"/>
      <c r="AUF61"/>
      <c r="AUG61"/>
      <c r="AUH61"/>
      <c r="AUI61"/>
      <c r="AUJ61"/>
      <c r="AUK61"/>
      <c r="AUL61"/>
      <c r="AUM61"/>
      <c r="AUN61"/>
      <c r="AUO61"/>
      <c r="AUP61"/>
      <c r="AUQ61"/>
      <c r="AUR61"/>
      <c r="AUS61"/>
      <c r="AUT61"/>
      <c r="AUU61"/>
      <c r="AUV61"/>
      <c r="AUW61"/>
      <c r="AUX61"/>
      <c r="AUY61"/>
      <c r="AUZ61"/>
      <c r="AVA61"/>
      <c r="AVB61"/>
      <c r="AVC61"/>
      <c r="AVD61"/>
      <c r="AVE61"/>
      <c r="AVF61"/>
      <c r="AVG61"/>
      <c r="AVH61"/>
      <c r="AVI61"/>
      <c r="AVJ61"/>
      <c r="AVK61"/>
      <c r="AVL61"/>
      <c r="AVM61"/>
      <c r="AVN61"/>
      <c r="AVO61"/>
      <c r="AVP61"/>
      <c r="AVQ61"/>
      <c r="AVR61"/>
      <c r="AVS61"/>
      <c r="AVT61"/>
      <c r="AVU61"/>
      <c r="AVV61"/>
      <c r="AVW61"/>
      <c r="AVX61"/>
      <c r="AVY61"/>
      <c r="AVZ61"/>
      <c r="AWA61"/>
      <c r="AWB61"/>
      <c r="AWC61"/>
      <c r="AWD61"/>
      <c r="AWE61"/>
      <c r="AWF61"/>
      <c r="AWG61"/>
      <c r="AWH61"/>
      <c r="AWI61"/>
      <c r="AWJ61"/>
      <c r="AWK61"/>
      <c r="AWL61"/>
      <c r="AWM61"/>
      <c r="AWN61"/>
      <c r="AWO61"/>
      <c r="AWP61"/>
      <c r="AWQ61"/>
      <c r="AWR61"/>
      <c r="AWS61"/>
      <c r="AWT61"/>
      <c r="AWU61"/>
      <c r="AWV61"/>
      <c r="AWW61"/>
      <c r="AWX61"/>
      <c r="AWY61"/>
      <c r="AWZ61"/>
      <c r="AXA61"/>
      <c r="AXB61"/>
      <c r="AXC61"/>
      <c r="AXD61"/>
      <c r="AXE61"/>
      <c r="AXF61"/>
      <c r="AXG61"/>
      <c r="AXH61"/>
      <c r="AXI61"/>
      <c r="AXJ61"/>
      <c r="AXK61"/>
      <c r="AXL61"/>
      <c r="AXM61"/>
      <c r="AXN61"/>
      <c r="AXO61"/>
      <c r="AXP61"/>
      <c r="AXQ61"/>
      <c r="AXR61"/>
      <c r="AXS61"/>
      <c r="AXT61"/>
      <c r="AXU61"/>
      <c r="AXV61"/>
      <c r="AXW61"/>
      <c r="AXX61"/>
      <c r="AXY61"/>
      <c r="AXZ61"/>
      <c r="AYA61"/>
      <c r="AYB61"/>
      <c r="AYC61"/>
      <c r="AYD61"/>
      <c r="AYE61"/>
      <c r="AYF61"/>
      <c r="AYG61"/>
      <c r="AYH61"/>
      <c r="AYI61"/>
      <c r="AYJ61"/>
      <c r="AYK61"/>
      <c r="AYL61"/>
      <c r="AYM61"/>
      <c r="AYN61"/>
      <c r="AYO61"/>
      <c r="AYP61"/>
      <c r="AYQ61"/>
      <c r="AYR61"/>
      <c r="AYS61"/>
      <c r="AYT61"/>
      <c r="AYU61"/>
      <c r="AYV61"/>
      <c r="AYW61"/>
      <c r="AYX61"/>
      <c r="AYY61"/>
      <c r="AYZ61"/>
      <c r="AZA61"/>
      <c r="AZB61"/>
      <c r="AZC61"/>
      <c r="AZD61"/>
      <c r="AZE61"/>
      <c r="AZF61"/>
      <c r="AZG61"/>
      <c r="AZH61"/>
      <c r="AZI61"/>
      <c r="AZJ61"/>
      <c r="AZK61"/>
      <c r="AZL61"/>
      <c r="AZM61"/>
      <c r="AZN61"/>
      <c r="AZO61"/>
      <c r="AZP61"/>
      <c r="AZQ61"/>
      <c r="AZR61"/>
      <c r="AZS61"/>
      <c r="AZT61"/>
      <c r="AZU61"/>
      <c r="AZV61"/>
      <c r="AZW61"/>
      <c r="AZX61"/>
      <c r="AZY61"/>
      <c r="AZZ61"/>
      <c r="BAA61"/>
      <c r="BAB61"/>
      <c r="BAC61"/>
      <c r="BAD61"/>
      <c r="BAE61"/>
      <c r="BAF61"/>
      <c r="BAG61"/>
      <c r="BAH61"/>
      <c r="BAI61"/>
      <c r="BAJ61"/>
      <c r="BAK61"/>
      <c r="BAL61"/>
      <c r="BAM61"/>
      <c r="BAN61"/>
      <c r="BAO61"/>
      <c r="BAP61"/>
      <c r="BAQ61"/>
      <c r="BAR61"/>
      <c r="BAS61"/>
      <c r="BAT61"/>
      <c r="BAU61"/>
      <c r="BAV61"/>
      <c r="BAW61"/>
      <c r="BAX61"/>
      <c r="BAY61"/>
      <c r="BAZ61"/>
      <c r="BBA61"/>
      <c r="BBB61"/>
      <c r="BBC61"/>
      <c r="BBD61"/>
      <c r="BBE61"/>
      <c r="BBF61"/>
      <c r="BBG61"/>
      <c r="BBH61"/>
      <c r="BBI61"/>
      <c r="BBJ61"/>
      <c r="BBK61"/>
      <c r="BBL61"/>
      <c r="BBM61"/>
      <c r="BBN61"/>
      <c r="BBO61"/>
      <c r="BBP61"/>
      <c r="BBQ61"/>
      <c r="BBR61"/>
      <c r="BBS61"/>
      <c r="BBT61"/>
      <c r="BBU61"/>
      <c r="BBV61"/>
      <c r="BBW61"/>
      <c r="BBX61"/>
      <c r="BBY61"/>
      <c r="BBZ61"/>
      <c r="BCA61"/>
      <c r="BCB61"/>
      <c r="BCC61"/>
      <c r="BCD61"/>
      <c r="BCE61"/>
      <c r="BCF61"/>
      <c r="BCG61"/>
      <c r="BCH61"/>
      <c r="BCI61"/>
      <c r="BCJ61"/>
      <c r="BCK61"/>
      <c r="BCL61"/>
      <c r="BCM61"/>
      <c r="BCN61"/>
      <c r="BCO61"/>
      <c r="BCP61"/>
      <c r="BCQ61"/>
      <c r="BCR61"/>
      <c r="BCS61"/>
      <c r="BCT61"/>
      <c r="BCU61"/>
      <c r="BCV61"/>
      <c r="BCW61"/>
      <c r="BCX61"/>
      <c r="BCY61"/>
      <c r="BCZ61"/>
      <c r="BDA61"/>
      <c r="BDB61"/>
      <c r="BDC61"/>
      <c r="BDD61"/>
      <c r="BDE61"/>
      <c r="BDF61"/>
      <c r="BDG61"/>
      <c r="BDH61"/>
      <c r="BDI61"/>
      <c r="BDJ61"/>
      <c r="BDK61"/>
      <c r="BDL61"/>
      <c r="BDM61"/>
      <c r="BDN61"/>
      <c r="BDO61"/>
      <c r="BDP61"/>
      <c r="BDQ61"/>
      <c r="BDR61"/>
      <c r="BDS61"/>
      <c r="BDT61"/>
      <c r="BDU61"/>
      <c r="BDV61"/>
      <c r="BDW61"/>
      <c r="BDX61"/>
      <c r="BDY61"/>
      <c r="BDZ61"/>
      <c r="BEA61"/>
      <c r="BEB61"/>
      <c r="BEC61"/>
      <c r="BED61"/>
      <c r="BEE61"/>
      <c r="BEF61"/>
      <c r="BEG61"/>
      <c r="BEH61"/>
      <c r="BEI61"/>
      <c r="BEJ61"/>
      <c r="BEK61"/>
      <c r="BEL61"/>
      <c r="BEM61"/>
      <c r="BEN61"/>
      <c r="BEO61"/>
      <c r="BEP61"/>
      <c r="BEQ61"/>
      <c r="BER61"/>
      <c r="BES61"/>
      <c r="BET61"/>
      <c r="BEU61"/>
      <c r="BEV61"/>
      <c r="BEW61"/>
      <c r="BEX61"/>
      <c r="BEY61"/>
      <c r="BEZ61"/>
      <c r="BFA61"/>
      <c r="BFB61"/>
      <c r="BFC61"/>
      <c r="BFD61"/>
      <c r="BFE61"/>
      <c r="BFF61"/>
      <c r="BFG61"/>
      <c r="BFH61"/>
      <c r="BFI61"/>
      <c r="BFJ61"/>
      <c r="BFK61"/>
      <c r="BFL61"/>
      <c r="BFM61"/>
      <c r="BFN61"/>
      <c r="BFO61"/>
      <c r="BFP61"/>
      <c r="BFQ61"/>
      <c r="BFR61"/>
      <c r="BFS61"/>
      <c r="BFT61"/>
      <c r="BFU61"/>
      <c r="BFV61"/>
      <c r="BFW61"/>
      <c r="BFX61"/>
      <c r="BFY61"/>
      <c r="BFZ61"/>
      <c r="BGA61"/>
      <c r="BGB61"/>
      <c r="BGC61"/>
      <c r="BGD61"/>
      <c r="BGE61"/>
      <c r="BGF61"/>
      <c r="BGG61"/>
      <c r="BGH61"/>
      <c r="BGI61"/>
      <c r="BGJ61"/>
      <c r="BGK61"/>
      <c r="BGL61"/>
      <c r="BGM61"/>
      <c r="BGN61"/>
      <c r="BGO61"/>
      <c r="BGP61"/>
      <c r="BGQ61"/>
      <c r="BGR61"/>
      <c r="BGS61"/>
      <c r="BGT61"/>
      <c r="BGU61"/>
      <c r="BGV61"/>
      <c r="BGW61"/>
      <c r="BGX61"/>
      <c r="BGY61"/>
      <c r="BGZ61"/>
      <c r="BHA61"/>
      <c r="BHB61"/>
      <c r="BHC61"/>
      <c r="BHD61"/>
      <c r="BHE61"/>
      <c r="BHF61"/>
      <c r="BHG61"/>
      <c r="BHH61"/>
      <c r="BHI61"/>
      <c r="BHJ61"/>
      <c r="BHK61"/>
      <c r="BHL61"/>
      <c r="BHM61"/>
      <c r="BHN61"/>
      <c r="BHO61"/>
      <c r="BHP61"/>
      <c r="BHQ61"/>
      <c r="BHR61"/>
      <c r="BHS61"/>
      <c r="BHT61"/>
      <c r="BHU61"/>
      <c r="BHV61"/>
      <c r="BHW61"/>
      <c r="BHX61"/>
      <c r="BHY61"/>
      <c r="BHZ61"/>
      <c r="BIA61"/>
      <c r="BIB61"/>
      <c r="BIC61"/>
      <c r="BID61"/>
      <c r="BIE61"/>
      <c r="BIF61"/>
      <c r="BIG61"/>
      <c r="BIH61"/>
      <c r="BII61"/>
      <c r="BIJ61"/>
      <c r="BIK61"/>
      <c r="BIL61"/>
      <c r="BIM61"/>
      <c r="BIN61"/>
      <c r="BIO61"/>
      <c r="BIP61"/>
      <c r="BIQ61"/>
      <c r="BIR61"/>
      <c r="BIS61"/>
      <c r="BIT61"/>
      <c r="BIU61"/>
      <c r="BIV61"/>
      <c r="BIW61"/>
      <c r="BIX61"/>
      <c r="BIY61"/>
      <c r="BIZ61"/>
      <c r="BJA61"/>
      <c r="BJB61"/>
      <c r="BJC61"/>
      <c r="BJD61"/>
      <c r="BJE61"/>
      <c r="BJF61"/>
      <c r="BJG61"/>
      <c r="BJH61"/>
      <c r="BJI61"/>
      <c r="BJJ61"/>
      <c r="BJK61"/>
      <c r="BJL61"/>
      <c r="BJM61"/>
      <c r="BJN61"/>
      <c r="BJO61"/>
      <c r="BJP61"/>
      <c r="BJQ61"/>
      <c r="BJR61"/>
      <c r="BJS61"/>
      <c r="BJT61"/>
      <c r="BJU61"/>
      <c r="BJV61"/>
      <c r="BJW61"/>
      <c r="BJX61"/>
      <c r="BJY61"/>
      <c r="BJZ61"/>
      <c r="BKA61"/>
      <c r="BKB61"/>
      <c r="BKC61"/>
      <c r="BKD61"/>
      <c r="BKE61"/>
      <c r="BKF61"/>
      <c r="BKG61"/>
      <c r="BKH61"/>
      <c r="BKI61"/>
      <c r="BKJ61"/>
      <c r="BKK61"/>
      <c r="BKL61"/>
      <c r="BKM61"/>
      <c r="BKN61"/>
      <c r="BKO61"/>
      <c r="BKP61"/>
      <c r="BKQ61"/>
      <c r="BKR61"/>
      <c r="BKS61"/>
      <c r="BKT61"/>
      <c r="BKU61"/>
      <c r="BKV61"/>
      <c r="BKW61"/>
      <c r="BKX61"/>
      <c r="BKY61"/>
      <c r="BKZ61"/>
      <c r="BLA61"/>
      <c r="BLB61"/>
      <c r="BLC61"/>
      <c r="BLD61"/>
      <c r="BLE61"/>
      <c r="BLF61"/>
      <c r="BLG61"/>
      <c r="BLH61"/>
      <c r="BLI61"/>
      <c r="BLJ61"/>
      <c r="BLK61"/>
      <c r="BLL61"/>
      <c r="BLM61"/>
      <c r="BLN61"/>
      <c r="BLO61"/>
      <c r="BLP61"/>
      <c r="BLQ61"/>
      <c r="BLR61"/>
      <c r="BLS61"/>
      <c r="BLT61"/>
      <c r="BLU61"/>
      <c r="BLV61"/>
      <c r="BLW61"/>
      <c r="BLX61"/>
      <c r="BLY61"/>
      <c r="BLZ61"/>
      <c r="BMA61"/>
      <c r="BMB61"/>
      <c r="BMC61"/>
      <c r="BMD61"/>
      <c r="BME61"/>
      <c r="BMF61"/>
      <c r="BMG61"/>
      <c r="BMH61"/>
      <c r="BMI61"/>
      <c r="BMJ61"/>
      <c r="BMK61"/>
      <c r="BML61"/>
      <c r="BMM61"/>
      <c r="BMN61"/>
      <c r="BMO61"/>
      <c r="BMP61"/>
      <c r="BMQ61"/>
      <c r="BMR61"/>
      <c r="BMS61"/>
      <c r="BMT61"/>
      <c r="BMU61"/>
      <c r="BMV61"/>
      <c r="BMW61"/>
      <c r="BMX61"/>
      <c r="BMY61"/>
      <c r="BMZ61"/>
      <c r="BNA61"/>
      <c r="BNB61"/>
      <c r="BNC61"/>
      <c r="BND61"/>
      <c r="BNE61"/>
      <c r="BNF61"/>
      <c r="BNG61"/>
      <c r="BNH61"/>
      <c r="BNI61"/>
      <c r="BNJ61"/>
      <c r="BNK61"/>
      <c r="BNL61"/>
      <c r="BNM61"/>
      <c r="BNN61"/>
      <c r="BNO61"/>
      <c r="BNP61"/>
      <c r="BNQ61"/>
      <c r="BNR61"/>
      <c r="BNS61"/>
      <c r="BNT61"/>
      <c r="BNU61"/>
      <c r="BNV61"/>
      <c r="BNW61"/>
      <c r="BNX61"/>
      <c r="BNY61"/>
      <c r="BNZ61"/>
      <c r="BOA61"/>
      <c r="BOB61"/>
      <c r="BOC61"/>
      <c r="BOD61"/>
      <c r="BOE61"/>
      <c r="BOF61"/>
      <c r="BOG61"/>
      <c r="BOH61"/>
      <c r="BOI61"/>
      <c r="BOJ61"/>
      <c r="BOK61"/>
      <c r="BOL61"/>
      <c r="BOM61"/>
      <c r="BON61"/>
      <c r="BOO61"/>
      <c r="BOP61"/>
      <c r="BOQ61"/>
      <c r="BOR61"/>
      <c r="BOS61"/>
      <c r="BOT61"/>
      <c r="BOU61"/>
      <c r="BOV61"/>
      <c r="BOW61"/>
      <c r="BOX61"/>
      <c r="BOY61"/>
      <c r="BOZ61"/>
      <c r="BPA61"/>
      <c r="BPB61"/>
      <c r="BPC61"/>
      <c r="BPD61"/>
      <c r="BPE61"/>
      <c r="BPF61"/>
      <c r="BPG61"/>
      <c r="BPH61"/>
      <c r="BPI61"/>
      <c r="BPJ61"/>
      <c r="BPK61"/>
      <c r="BPL61"/>
      <c r="BPM61"/>
      <c r="BPN61"/>
      <c r="BPO61"/>
      <c r="BPP61"/>
      <c r="BPQ61"/>
      <c r="BPR61"/>
      <c r="BPS61"/>
      <c r="BPT61"/>
      <c r="BPU61"/>
      <c r="BPV61"/>
      <c r="BPW61"/>
      <c r="BPX61"/>
      <c r="BPY61"/>
      <c r="BPZ61"/>
      <c r="BQA61"/>
      <c r="BQB61"/>
      <c r="BQC61"/>
      <c r="BQD61"/>
      <c r="BQE61"/>
      <c r="BQF61"/>
      <c r="BQG61"/>
      <c r="BQH61"/>
      <c r="BQI61"/>
      <c r="BQJ61"/>
      <c r="BQK61"/>
      <c r="BQL61"/>
      <c r="BQM61"/>
      <c r="BQN61"/>
      <c r="BQO61"/>
      <c r="BQP61"/>
      <c r="BQQ61"/>
      <c r="BQR61"/>
      <c r="BQS61"/>
      <c r="BQT61"/>
      <c r="BQU61"/>
      <c r="BQV61"/>
      <c r="BQW61"/>
      <c r="BQX61"/>
      <c r="BQY61"/>
      <c r="BQZ61"/>
      <c r="BRA61"/>
      <c r="BRB61"/>
      <c r="BRC61"/>
      <c r="BRD61"/>
      <c r="BRE61"/>
      <c r="BRF61"/>
      <c r="BRG61"/>
      <c r="BRH61"/>
      <c r="BRI61"/>
      <c r="BRJ61"/>
      <c r="BRK61"/>
      <c r="BRL61"/>
      <c r="BRM61"/>
      <c r="BRN61"/>
      <c r="BRO61"/>
      <c r="BRP61"/>
      <c r="BRQ61"/>
      <c r="BRR61"/>
      <c r="BRS61"/>
      <c r="BRT61"/>
      <c r="BRU61"/>
      <c r="BRV61"/>
      <c r="BRW61"/>
      <c r="BRX61"/>
      <c r="BRY61"/>
      <c r="BRZ61"/>
      <c r="BSA61"/>
      <c r="BSB61"/>
      <c r="BSC61"/>
      <c r="BSD61"/>
      <c r="BSE61"/>
      <c r="BSF61"/>
      <c r="BSG61"/>
      <c r="BSH61"/>
      <c r="BSI61"/>
      <c r="BSJ61"/>
      <c r="BSK61"/>
      <c r="BSL61"/>
      <c r="BSM61"/>
      <c r="BSN61"/>
      <c r="BSO61"/>
      <c r="BSP61"/>
      <c r="BSQ61"/>
      <c r="BSR61"/>
      <c r="BSS61"/>
      <c r="BST61"/>
      <c r="BSU61"/>
      <c r="BSV61"/>
      <c r="BSW61"/>
      <c r="BSX61"/>
      <c r="BSY61"/>
      <c r="BSZ61"/>
      <c r="BTA61"/>
      <c r="BTB61"/>
      <c r="BTC61"/>
      <c r="BTD61"/>
      <c r="BTE61"/>
      <c r="BTF61"/>
      <c r="BTG61"/>
      <c r="BTH61"/>
      <c r="BTI61"/>
      <c r="BTJ61"/>
      <c r="BTK61"/>
      <c r="BTL61"/>
      <c r="BTM61"/>
      <c r="BTN61"/>
      <c r="BTO61"/>
      <c r="BTP61"/>
      <c r="BTQ61"/>
      <c r="BTR61"/>
      <c r="BTS61"/>
      <c r="BTT61"/>
      <c r="BTU61"/>
      <c r="BTV61"/>
      <c r="BTW61"/>
      <c r="BTX61"/>
      <c r="BTY61"/>
      <c r="BTZ61"/>
      <c r="BUA61"/>
      <c r="BUB61"/>
      <c r="BUC61"/>
      <c r="BUD61"/>
      <c r="BUE61"/>
      <c r="BUF61"/>
      <c r="BUG61"/>
      <c r="BUH61"/>
      <c r="BUI61"/>
      <c r="BUJ61"/>
      <c r="BUK61"/>
      <c r="BUL61"/>
      <c r="BUM61"/>
      <c r="BUN61"/>
      <c r="BUO61"/>
      <c r="BUP61"/>
      <c r="BUQ61"/>
      <c r="BUR61"/>
      <c r="BUS61"/>
      <c r="BUT61"/>
      <c r="BUU61"/>
      <c r="BUV61"/>
      <c r="BUW61"/>
      <c r="BUX61"/>
      <c r="BUY61"/>
      <c r="BUZ61"/>
      <c r="BVA61"/>
      <c r="BVB61"/>
      <c r="BVC61"/>
      <c r="BVD61"/>
      <c r="BVE61"/>
      <c r="BVF61"/>
      <c r="BVG61"/>
      <c r="BVH61"/>
      <c r="BVI61"/>
      <c r="BVJ61"/>
      <c r="BVK61"/>
      <c r="BVL61"/>
      <c r="BVM61"/>
      <c r="BVN61"/>
      <c r="BVO61"/>
      <c r="BVP61"/>
      <c r="BVQ61"/>
      <c r="BVR61"/>
      <c r="BVS61"/>
      <c r="BVT61"/>
      <c r="BVU61"/>
      <c r="BVV61"/>
      <c r="BVW61"/>
      <c r="BVX61"/>
      <c r="BVY61"/>
      <c r="BVZ61"/>
      <c r="BWA61"/>
      <c r="BWB61"/>
      <c r="BWC61"/>
      <c r="BWD61"/>
      <c r="BWE61"/>
      <c r="BWF61"/>
      <c r="BWG61"/>
      <c r="BWH61"/>
      <c r="BWI61"/>
      <c r="BWJ61"/>
      <c r="BWK61"/>
      <c r="BWL61"/>
      <c r="BWM61"/>
      <c r="BWN61"/>
      <c r="BWO61"/>
      <c r="BWP61"/>
      <c r="BWQ61"/>
      <c r="BWR61"/>
      <c r="BWS61"/>
      <c r="BWT61"/>
      <c r="BWU61"/>
      <c r="BWV61"/>
      <c r="BWW61"/>
      <c r="BWX61"/>
      <c r="BWY61"/>
      <c r="BWZ61"/>
      <c r="BXA61"/>
      <c r="BXB61"/>
      <c r="BXC61"/>
      <c r="BXD61"/>
      <c r="BXE61"/>
      <c r="BXF61"/>
      <c r="BXG61"/>
      <c r="BXH61"/>
      <c r="BXI61"/>
      <c r="BXJ61"/>
      <c r="BXK61"/>
      <c r="BXL61"/>
      <c r="BXM61"/>
      <c r="BXN61"/>
      <c r="BXO61"/>
      <c r="BXP61"/>
      <c r="BXQ61"/>
      <c r="BXR61"/>
      <c r="BXS61"/>
      <c r="BXT61"/>
      <c r="BXU61"/>
      <c r="BXV61"/>
      <c r="BXW61"/>
      <c r="BXX61"/>
      <c r="BXY61"/>
      <c r="BXZ61"/>
      <c r="BYA61"/>
      <c r="BYB61"/>
      <c r="BYC61"/>
      <c r="BYD61"/>
      <c r="BYE61"/>
      <c r="BYF61"/>
      <c r="BYG61"/>
      <c r="BYH61"/>
      <c r="BYI61"/>
      <c r="BYJ61"/>
      <c r="BYK61"/>
      <c r="BYL61"/>
      <c r="BYM61"/>
      <c r="BYN61"/>
      <c r="BYO61"/>
      <c r="BYP61"/>
      <c r="BYQ61"/>
      <c r="BYR61"/>
      <c r="BYS61"/>
      <c r="BYT61"/>
      <c r="BYU61"/>
      <c r="BYV61"/>
      <c r="BYW61"/>
      <c r="BYX61"/>
      <c r="BYY61"/>
      <c r="BYZ61"/>
      <c r="BZA61"/>
      <c r="BZB61"/>
      <c r="BZC61"/>
      <c r="BZD61"/>
      <c r="BZE61"/>
      <c r="BZF61"/>
      <c r="BZG61"/>
      <c r="BZH61"/>
      <c r="BZI61"/>
      <c r="BZJ61"/>
      <c r="BZK61"/>
      <c r="BZL61"/>
      <c r="BZM61"/>
      <c r="BZN61"/>
      <c r="BZO61"/>
      <c r="BZP61"/>
      <c r="BZQ61"/>
      <c r="BZR61"/>
      <c r="BZS61"/>
      <c r="BZT61"/>
      <c r="BZU61"/>
      <c r="BZV61"/>
      <c r="BZW61"/>
      <c r="BZX61"/>
      <c r="BZY61"/>
      <c r="BZZ61"/>
      <c r="CAA61"/>
      <c r="CAB61"/>
      <c r="CAC61"/>
      <c r="CAD61"/>
      <c r="CAE61"/>
      <c r="CAF61"/>
      <c r="CAG61"/>
      <c r="CAH61"/>
      <c r="CAI61"/>
      <c r="CAJ61"/>
      <c r="CAK61"/>
      <c r="CAL61"/>
      <c r="CAM61"/>
      <c r="CAN61"/>
      <c r="CAO61"/>
      <c r="CAP61"/>
      <c r="CAQ61"/>
      <c r="CAR61"/>
      <c r="CAS61"/>
      <c r="CAT61"/>
      <c r="CAU61"/>
      <c r="CAV61"/>
      <c r="CAW61"/>
      <c r="CAX61"/>
      <c r="CAY61"/>
      <c r="CAZ61"/>
      <c r="CBA61"/>
      <c r="CBB61"/>
      <c r="CBC61"/>
      <c r="CBD61"/>
      <c r="CBE61"/>
      <c r="CBF61"/>
      <c r="CBG61"/>
      <c r="CBH61"/>
      <c r="CBI61"/>
      <c r="CBJ61"/>
      <c r="CBK61"/>
      <c r="CBL61"/>
      <c r="CBM61"/>
      <c r="CBN61"/>
      <c r="CBO61"/>
      <c r="CBP61"/>
      <c r="CBQ61"/>
      <c r="CBR61"/>
      <c r="CBS61"/>
      <c r="CBT61"/>
      <c r="CBU61"/>
      <c r="CBV61"/>
      <c r="CBW61"/>
      <c r="CBX61"/>
      <c r="CBY61"/>
      <c r="CBZ61"/>
      <c r="CCA61"/>
      <c r="CCB61"/>
      <c r="CCC61"/>
      <c r="CCD61"/>
      <c r="CCE61"/>
      <c r="CCF61"/>
      <c r="CCG61"/>
      <c r="CCH61"/>
      <c r="CCI61"/>
      <c r="CCJ61"/>
      <c r="CCK61"/>
      <c r="CCL61"/>
      <c r="CCM61"/>
      <c r="CCN61"/>
      <c r="CCO61"/>
      <c r="CCP61"/>
      <c r="CCQ61"/>
      <c r="CCR61"/>
      <c r="CCS61"/>
      <c r="CCT61"/>
      <c r="CCU61"/>
      <c r="CCV61"/>
      <c r="CCW61"/>
      <c r="CCX61"/>
      <c r="CCY61"/>
      <c r="CCZ61"/>
      <c r="CDA61"/>
      <c r="CDB61"/>
      <c r="CDC61"/>
      <c r="CDD61"/>
      <c r="CDE61"/>
      <c r="CDF61"/>
      <c r="CDG61"/>
      <c r="CDH61"/>
      <c r="CDI61"/>
      <c r="CDJ61"/>
      <c r="CDK61"/>
      <c r="CDL61"/>
      <c r="CDM61"/>
      <c r="CDN61"/>
      <c r="CDO61"/>
      <c r="CDP61"/>
      <c r="CDQ61"/>
      <c r="CDR61"/>
      <c r="CDS61"/>
      <c r="CDT61"/>
      <c r="CDU61"/>
      <c r="CDV61"/>
      <c r="CDW61"/>
      <c r="CDX61"/>
      <c r="CDY61"/>
      <c r="CDZ61"/>
      <c r="CEA61"/>
      <c r="CEB61"/>
      <c r="CEC61"/>
      <c r="CED61"/>
      <c r="CEE61"/>
      <c r="CEF61"/>
      <c r="CEG61"/>
      <c r="CEH61"/>
      <c r="CEI61"/>
      <c r="CEJ61"/>
      <c r="CEK61"/>
      <c r="CEL61"/>
      <c r="CEM61"/>
      <c r="CEN61"/>
      <c r="CEO61"/>
      <c r="CEP61"/>
      <c r="CEQ61"/>
      <c r="CER61"/>
      <c r="CES61"/>
      <c r="CET61"/>
      <c r="CEU61"/>
      <c r="CEV61"/>
      <c r="CEW61"/>
      <c r="CEX61"/>
      <c r="CEY61"/>
      <c r="CEZ61"/>
      <c r="CFA61"/>
      <c r="CFB61"/>
      <c r="CFC61"/>
      <c r="CFD61"/>
      <c r="CFE61"/>
      <c r="CFF61"/>
      <c r="CFG61"/>
      <c r="CFH61"/>
      <c r="CFI61"/>
      <c r="CFJ61"/>
      <c r="CFK61"/>
      <c r="CFL61"/>
      <c r="CFM61"/>
      <c r="CFN61"/>
      <c r="CFO61"/>
      <c r="CFP61"/>
      <c r="CFQ61"/>
      <c r="CFR61"/>
      <c r="CFS61"/>
      <c r="CFT61"/>
      <c r="CFU61"/>
      <c r="CFV61"/>
      <c r="CFW61"/>
      <c r="CFX61"/>
      <c r="CFY61"/>
      <c r="CFZ61"/>
      <c r="CGA61"/>
      <c r="CGB61"/>
      <c r="CGC61"/>
      <c r="CGD61"/>
      <c r="CGE61"/>
      <c r="CGF61"/>
      <c r="CGG61"/>
      <c r="CGH61"/>
      <c r="CGI61"/>
      <c r="CGJ61"/>
      <c r="CGK61"/>
      <c r="CGL61"/>
      <c r="CGM61"/>
      <c r="CGN61"/>
      <c r="CGO61"/>
      <c r="CGP61"/>
      <c r="CGQ61"/>
      <c r="CGR61"/>
      <c r="CGS61"/>
      <c r="CGT61"/>
      <c r="CGU61"/>
      <c r="CGV61"/>
      <c r="CGW61"/>
      <c r="CGX61"/>
      <c r="CGY61"/>
      <c r="CGZ61"/>
      <c r="CHA61"/>
      <c r="CHB61"/>
      <c r="CHC61"/>
      <c r="CHD61"/>
      <c r="CHE61"/>
      <c r="CHF61"/>
      <c r="CHG61"/>
      <c r="CHH61"/>
      <c r="CHI61"/>
      <c r="CHJ61"/>
      <c r="CHK61"/>
      <c r="CHL61"/>
      <c r="CHM61"/>
      <c r="CHN61"/>
      <c r="CHO61"/>
      <c r="CHP61"/>
      <c r="CHQ61"/>
      <c r="CHR61"/>
      <c r="CHS61"/>
      <c r="CHT61"/>
      <c r="CHU61"/>
      <c r="CHV61"/>
      <c r="CHW61"/>
      <c r="CHX61"/>
      <c r="CHY61"/>
      <c r="CHZ61"/>
      <c r="CIA61"/>
      <c r="CIB61"/>
      <c r="CIC61"/>
      <c r="CID61"/>
      <c r="CIE61"/>
      <c r="CIF61"/>
      <c r="CIG61"/>
      <c r="CIH61"/>
      <c r="CII61"/>
      <c r="CIJ61"/>
      <c r="CIK61"/>
      <c r="CIL61"/>
      <c r="CIM61"/>
      <c r="CIN61"/>
      <c r="CIO61"/>
      <c r="CIP61"/>
      <c r="CIQ61"/>
      <c r="CIR61"/>
      <c r="CIS61"/>
      <c r="CIT61"/>
      <c r="CIU61"/>
      <c r="CIV61"/>
      <c r="CIW61"/>
      <c r="CIX61"/>
      <c r="CIY61"/>
      <c r="CIZ61"/>
      <c r="CJA61"/>
      <c r="CJB61"/>
      <c r="CJC61"/>
      <c r="CJD61"/>
      <c r="CJE61"/>
      <c r="CJF61"/>
      <c r="CJG61"/>
      <c r="CJH61"/>
      <c r="CJI61"/>
      <c r="CJJ61"/>
      <c r="CJK61"/>
      <c r="CJL61"/>
      <c r="CJM61"/>
      <c r="CJN61"/>
      <c r="CJO61"/>
      <c r="CJP61"/>
      <c r="CJQ61"/>
      <c r="CJR61"/>
      <c r="CJS61"/>
      <c r="CJT61"/>
      <c r="CJU61"/>
      <c r="CJV61"/>
      <c r="CJW61"/>
      <c r="CJX61"/>
      <c r="CJY61"/>
      <c r="CJZ61"/>
      <c r="CKA61"/>
      <c r="CKB61"/>
      <c r="CKC61"/>
      <c r="CKD61"/>
      <c r="CKE61"/>
      <c r="CKF61"/>
      <c r="CKG61"/>
      <c r="CKH61"/>
      <c r="CKI61"/>
      <c r="CKJ61"/>
      <c r="CKK61"/>
      <c r="CKL61"/>
      <c r="CKM61"/>
      <c r="CKN61"/>
      <c r="CKO61"/>
      <c r="CKP61"/>
      <c r="CKQ61"/>
      <c r="CKR61"/>
      <c r="CKS61"/>
      <c r="CKT61"/>
      <c r="CKU61"/>
      <c r="CKV61"/>
      <c r="CKW61"/>
      <c r="CKX61"/>
      <c r="CKY61"/>
      <c r="CKZ61"/>
      <c r="CLA61"/>
      <c r="CLB61"/>
      <c r="CLC61"/>
      <c r="CLD61"/>
      <c r="CLE61"/>
      <c r="CLF61"/>
      <c r="CLG61"/>
      <c r="CLH61"/>
      <c r="CLI61"/>
      <c r="CLJ61"/>
      <c r="CLK61"/>
      <c r="CLL61"/>
      <c r="CLM61"/>
      <c r="CLN61"/>
      <c r="CLO61"/>
      <c r="CLP61"/>
      <c r="CLQ61"/>
      <c r="CLR61"/>
      <c r="CLS61"/>
      <c r="CLT61"/>
      <c r="CLU61"/>
      <c r="CLV61"/>
      <c r="CLW61"/>
      <c r="CLX61"/>
      <c r="CLY61"/>
      <c r="CLZ61"/>
      <c r="CMA61"/>
      <c r="CMB61"/>
      <c r="CMC61"/>
      <c r="CMD61"/>
      <c r="CME61"/>
      <c r="CMF61"/>
      <c r="CMG61"/>
      <c r="CMH61"/>
      <c r="CMI61"/>
      <c r="CMJ61"/>
    </row>
    <row r="62" spans="1:2376" s="421" customFormat="1" x14ac:dyDescent="0.3">
      <c r="A62" s="319" t="str">
        <f>'END Jul 2021'!K50</f>
        <v>Discover Energy</v>
      </c>
      <c r="B62" s="383" t="str">
        <f>'END Jul 2021'!L50</f>
        <v>Solar Smart</v>
      </c>
      <c r="C62" s="384">
        <f>IF('END Jul 2021'!BP50=0,91*'END Jul 2021'!M50/100,(91*'END Jul 2021'!M50/100)+'END Jul 2021'!BP50/4)</f>
        <v>63.824090909090913</v>
      </c>
      <c r="D62" s="384">
        <f>IF('END Jul 2021'!O50="",$G$5*'END Jul 2021'!N50/100,IF($G$5&gt;='END Jul 2021'!P50,('END Jul 2021'!P50*'END Jul 2021'!N50/100),($G$5*'END Jul 2021'!N50/100)))</f>
        <v>155.04818890909087</v>
      </c>
      <c r="E62" s="384">
        <f>IF(AND('END Jul 2021'!P50&gt;0,'END Jul 2021'!R50&gt;0),IF($G$5&lt;'END Jul 2021'!P50,0,IF($G$5&lt;=('END Jul 2021'!R50+'END Jul 2021'!P50),(($G$5-'END Jul 2021'!P50)*'END Jul 2021'!Q50/100),(('END Jul 2021'!R50)*'END Jul 2021'!Q50/100))),0)</f>
        <v>0</v>
      </c>
      <c r="F62" s="384">
        <f>IF(AND('END Jul 2021'!Q50&gt;0,'END Jul 2021'!S50&gt;0),IF($G$5&lt;('END Jul 2021'!R50+'END Jul 2021'!P50),0,IF($G$5&lt;=('END Jul 2021'!T50+'END Jul 2021'!R50+'END Jul 2021'!P50),(($G$5-('END Jul 2021'!R50+'END Jul 2021'!P50))*'END Jul 2021'!S50/100),('END Jul 2021'!T50*'END Jul 2021'!S50/100))),0)</f>
        <v>0</v>
      </c>
      <c r="G62" s="384">
        <f>IF('END Jul 2021'!T50&gt;0,IF(($G$5&lt;'END Jul 2021'!T50),(0),($G$5-'END Jul 2021'!T50)*'END Jul 2021'!U50/100),IF(AND('END Jul 2021'!R50&gt;0,'END Jul 2021'!T50=""),IF(($G$5&lt;'END Jul 2021'!R50),(0),($G$5-'END Jul 2021'!R50)*'END Jul 2021'!S50/100),IF(AND('END Jul 2021'!P50&gt;0,'END Jul 2021'!R50=""),IF(($G$5&lt;'END Jul 2021'!P50),(0),($G$5-'END Jul 2021'!P50)*'END Jul 2021'!Q50/100),0)))</f>
        <v>0</v>
      </c>
      <c r="H62" s="384">
        <f>$H$5*'END Jul 2021'!AE50/100</f>
        <v>33.322116272727264</v>
      </c>
      <c r="I62" s="384">
        <f t="shared" si="25"/>
        <v>252.19439609090904</v>
      </c>
      <c r="J62" s="449">
        <f t="shared" si="26"/>
        <v>753.48122072727256</v>
      </c>
      <c r="K62" s="449">
        <f t="shared" si="27"/>
        <v>1008.7775843636362</v>
      </c>
      <c r="L62" s="450">
        <f t="shared" si="28"/>
        <v>1109.6553427999997</v>
      </c>
      <c r="M62" s="386">
        <f>'END Jul 2021'!AZ50</f>
        <v>0</v>
      </c>
      <c r="N62" s="386">
        <f>'END Jul 2021'!BA50</f>
        <v>21</v>
      </c>
      <c r="O62" s="386">
        <f>'END Jul 2021'!BB50</f>
        <v>0</v>
      </c>
      <c r="P62" s="386">
        <f>'END Jul 2021'!BC50</f>
        <v>0</v>
      </c>
      <c r="Q62" s="386">
        <f>($E$6*'END Jul 2021'!AT50/100)*4</f>
        <v>386.42559999999997</v>
      </c>
      <c r="R62" s="324" t="str">
        <f t="shared" si="29"/>
        <v>Guaranteed off usage</v>
      </c>
      <c r="S62" s="324" t="str">
        <f t="shared" si="30"/>
        <v>Exclusive</v>
      </c>
      <c r="T62" s="380">
        <f t="shared" si="36"/>
        <v>850.5465280109089</v>
      </c>
      <c r="U62" s="380">
        <f t="shared" si="37"/>
        <v>850.5465280109089</v>
      </c>
      <c r="V62" s="386">
        <f t="shared" si="38"/>
        <v>464.12092801090893</v>
      </c>
      <c r="W62" s="386">
        <f t="shared" si="39"/>
        <v>464.12092801090893</v>
      </c>
      <c r="X62" s="455">
        <f t="shared" si="40"/>
        <v>510.53302081199985</v>
      </c>
      <c r="Y62" s="455">
        <f t="shared" si="40"/>
        <v>510.53302081199985</v>
      </c>
      <c r="Z62" s="387">
        <f>'END Jul 2021'!BL50</f>
        <v>0</v>
      </c>
      <c r="AA62" s="326" t="str">
        <f>'END Jul 2021'!BM50</f>
        <v>n</v>
      </c>
      <c r="AB62" s="504"/>
      <c r="AC62" s="504"/>
      <c r="AD62" s="504"/>
      <c r="AE62" s="504"/>
      <c r="AF62" s="504"/>
      <c r="AG62" s="504"/>
      <c r="AH62" s="504"/>
      <c r="AI62" s="504"/>
      <c r="AJ62" s="504"/>
      <c r="AK62" s="504"/>
      <c r="AL62" s="504"/>
      <c r="AM62" s="504"/>
      <c r="AN62" s="504"/>
      <c r="AO62" s="504"/>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c r="AMK62"/>
      <c r="AML62"/>
      <c r="AMM62"/>
      <c r="AMN62"/>
      <c r="AMO62"/>
      <c r="AMP62"/>
      <c r="AMQ62"/>
      <c r="AMR62"/>
      <c r="AMS62"/>
      <c r="AMT62"/>
      <c r="AMU62"/>
      <c r="AMV62"/>
      <c r="AMW62"/>
      <c r="AMX62"/>
      <c r="AMY62"/>
      <c r="AMZ62"/>
      <c r="ANA62"/>
      <c r="ANB62"/>
      <c r="ANC62"/>
      <c r="AND62"/>
      <c r="ANE62"/>
      <c r="ANF62"/>
      <c r="ANG62"/>
      <c r="ANH62"/>
      <c r="ANI62"/>
      <c r="ANJ62"/>
      <c r="ANK62"/>
      <c r="ANL62"/>
      <c r="ANM62"/>
      <c r="ANN62"/>
      <c r="ANO62"/>
      <c r="ANP62"/>
      <c r="ANQ62"/>
      <c r="ANR62"/>
      <c r="ANS62"/>
      <c r="ANT62"/>
      <c r="ANU62"/>
      <c r="ANV62"/>
      <c r="ANW62"/>
      <c r="ANX62"/>
      <c r="ANY62"/>
      <c r="ANZ62"/>
      <c r="AOA62"/>
      <c r="AOB62"/>
      <c r="AOC62"/>
      <c r="AOD62"/>
      <c r="AOE62"/>
      <c r="AOF62"/>
      <c r="AOG62"/>
      <c r="AOH62"/>
      <c r="AOI62"/>
      <c r="AOJ62"/>
      <c r="AOK62"/>
      <c r="AOL62"/>
      <c r="AOM62"/>
      <c r="AON62"/>
      <c r="AOO62"/>
      <c r="AOP62"/>
      <c r="AOQ62"/>
      <c r="AOR62"/>
      <c r="AOS62"/>
      <c r="AOT62"/>
      <c r="AOU62"/>
      <c r="AOV62"/>
      <c r="AOW62"/>
      <c r="AOX62"/>
      <c r="AOY62"/>
      <c r="AOZ62"/>
      <c r="APA62"/>
      <c r="APB62"/>
      <c r="APC62"/>
      <c r="APD62"/>
      <c r="APE62"/>
      <c r="APF62"/>
      <c r="APG62"/>
      <c r="APH62"/>
      <c r="API62"/>
      <c r="APJ62"/>
      <c r="APK62"/>
      <c r="APL62"/>
      <c r="APM62"/>
      <c r="APN62"/>
      <c r="APO62"/>
      <c r="APP62"/>
      <c r="APQ62"/>
      <c r="APR62"/>
      <c r="APS62"/>
      <c r="APT62"/>
      <c r="APU62"/>
      <c r="APV62"/>
      <c r="APW62"/>
      <c r="APX62"/>
      <c r="APY62"/>
      <c r="APZ62"/>
      <c r="AQA62"/>
      <c r="AQB62"/>
      <c r="AQC62"/>
      <c r="AQD62"/>
      <c r="AQE62"/>
      <c r="AQF62"/>
      <c r="AQG62"/>
      <c r="AQH62"/>
      <c r="AQI62"/>
      <c r="AQJ62"/>
      <c r="AQK62"/>
      <c r="AQL62"/>
      <c r="AQM62"/>
      <c r="AQN62"/>
      <c r="AQO62"/>
      <c r="AQP62"/>
      <c r="AQQ62"/>
      <c r="AQR62"/>
      <c r="AQS62"/>
      <c r="AQT62"/>
      <c r="AQU62"/>
      <c r="AQV62"/>
      <c r="AQW62"/>
      <c r="AQX62"/>
      <c r="AQY62"/>
      <c r="AQZ62"/>
      <c r="ARA62"/>
      <c r="ARB62"/>
      <c r="ARC62"/>
      <c r="ARD62"/>
      <c r="ARE62"/>
      <c r="ARF62"/>
      <c r="ARG62"/>
      <c r="ARH62"/>
      <c r="ARI62"/>
      <c r="ARJ62"/>
      <c r="ARK62"/>
      <c r="ARL62"/>
      <c r="ARM62"/>
      <c r="ARN62"/>
      <c r="ARO62"/>
      <c r="ARP62"/>
      <c r="ARQ62"/>
      <c r="ARR62"/>
      <c r="ARS62"/>
      <c r="ART62"/>
      <c r="ARU62"/>
      <c r="ARV62"/>
      <c r="ARW62"/>
      <c r="ARX62"/>
      <c r="ARY62"/>
      <c r="ARZ62"/>
      <c r="ASA62"/>
      <c r="ASB62"/>
      <c r="ASC62"/>
      <c r="ASD62"/>
      <c r="ASE62"/>
      <c r="ASF62"/>
      <c r="ASG62"/>
      <c r="ASH62"/>
      <c r="ASI62"/>
      <c r="ASJ62"/>
      <c r="ASK62"/>
      <c r="ASL62"/>
      <c r="ASM62"/>
      <c r="ASN62"/>
      <c r="ASO62"/>
      <c r="ASP62"/>
      <c r="ASQ62"/>
      <c r="ASR62"/>
      <c r="ASS62"/>
      <c r="AST62"/>
      <c r="ASU62"/>
      <c r="ASV62"/>
      <c r="ASW62"/>
      <c r="ASX62"/>
      <c r="ASY62"/>
      <c r="ASZ62"/>
      <c r="ATA62"/>
      <c r="ATB62"/>
      <c r="ATC62"/>
      <c r="ATD62"/>
      <c r="ATE62"/>
      <c r="ATF62"/>
      <c r="ATG62"/>
      <c r="ATH62"/>
      <c r="ATI62"/>
      <c r="ATJ62"/>
      <c r="ATK62"/>
      <c r="ATL62"/>
      <c r="ATM62"/>
      <c r="ATN62"/>
      <c r="ATO62"/>
      <c r="ATP62"/>
      <c r="ATQ62"/>
      <c r="ATR62"/>
      <c r="ATS62"/>
      <c r="ATT62"/>
      <c r="ATU62"/>
      <c r="ATV62"/>
      <c r="ATW62"/>
      <c r="ATX62"/>
      <c r="ATY62"/>
      <c r="ATZ62"/>
      <c r="AUA62"/>
      <c r="AUB62"/>
      <c r="AUC62"/>
      <c r="AUD62"/>
      <c r="AUE62"/>
      <c r="AUF62"/>
      <c r="AUG62"/>
      <c r="AUH62"/>
      <c r="AUI62"/>
      <c r="AUJ62"/>
      <c r="AUK62"/>
      <c r="AUL62"/>
      <c r="AUM62"/>
      <c r="AUN62"/>
      <c r="AUO62"/>
      <c r="AUP62"/>
      <c r="AUQ62"/>
      <c r="AUR62"/>
      <c r="AUS62"/>
      <c r="AUT62"/>
      <c r="AUU62"/>
      <c r="AUV62"/>
      <c r="AUW62"/>
      <c r="AUX62"/>
      <c r="AUY62"/>
      <c r="AUZ62"/>
      <c r="AVA62"/>
      <c r="AVB62"/>
      <c r="AVC62"/>
      <c r="AVD62"/>
      <c r="AVE62"/>
      <c r="AVF62"/>
      <c r="AVG62"/>
      <c r="AVH62"/>
      <c r="AVI62"/>
      <c r="AVJ62"/>
      <c r="AVK62"/>
      <c r="AVL62"/>
      <c r="AVM62"/>
      <c r="AVN62"/>
      <c r="AVO62"/>
      <c r="AVP62"/>
      <c r="AVQ62"/>
      <c r="AVR62"/>
      <c r="AVS62"/>
      <c r="AVT62"/>
      <c r="AVU62"/>
      <c r="AVV62"/>
      <c r="AVW62"/>
      <c r="AVX62"/>
      <c r="AVY62"/>
      <c r="AVZ62"/>
      <c r="AWA62"/>
      <c r="AWB62"/>
      <c r="AWC62"/>
      <c r="AWD62"/>
      <c r="AWE62"/>
      <c r="AWF62"/>
      <c r="AWG62"/>
      <c r="AWH62"/>
      <c r="AWI62"/>
      <c r="AWJ62"/>
      <c r="AWK62"/>
      <c r="AWL62"/>
      <c r="AWM62"/>
      <c r="AWN62"/>
      <c r="AWO62"/>
      <c r="AWP62"/>
      <c r="AWQ62"/>
      <c r="AWR62"/>
      <c r="AWS62"/>
      <c r="AWT62"/>
      <c r="AWU62"/>
      <c r="AWV62"/>
      <c r="AWW62"/>
      <c r="AWX62"/>
      <c r="AWY62"/>
      <c r="AWZ62"/>
      <c r="AXA62"/>
      <c r="AXB62"/>
      <c r="AXC62"/>
      <c r="AXD62"/>
      <c r="AXE62"/>
      <c r="AXF62"/>
      <c r="AXG62"/>
      <c r="AXH62"/>
      <c r="AXI62"/>
      <c r="AXJ62"/>
      <c r="AXK62"/>
      <c r="AXL62"/>
      <c r="AXM62"/>
      <c r="AXN62"/>
      <c r="AXO62"/>
      <c r="AXP62"/>
      <c r="AXQ62"/>
      <c r="AXR62"/>
      <c r="AXS62"/>
      <c r="AXT62"/>
      <c r="AXU62"/>
      <c r="AXV62"/>
      <c r="AXW62"/>
      <c r="AXX62"/>
      <c r="AXY62"/>
      <c r="AXZ62"/>
      <c r="AYA62"/>
      <c r="AYB62"/>
      <c r="AYC62"/>
      <c r="AYD62"/>
      <c r="AYE62"/>
      <c r="AYF62"/>
      <c r="AYG62"/>
      <c r="AYH62"/>
      <c r="AYI62"/>
      <c r="AYJ62"/>
      <c r="AYK62"/>
      <c r="AYL62"/>
      <c r="AYM62"/>
      <c r="AYN62"/>
      <c r="AYO62"/>
      <c r="AYP62"/>
      <c r="AYQ62"/>
      <c r="AYR62"/>
      <c r="AYS62"/>
      <c r="AYT62"/>
      <c r="AYU62"/>
      <c r="AYV62"/>
      <c r="AYW62"/>
      <c r="AYX62"/>
      <c r="AYY62"/>
      <c r="AYZ62"/>
      <c r="AZA62"/>
      <c r="AZB62"/>
      <c r="AZC62"/>
      <c r="AZD62"/>
      <c r="AZE62"/>
      <c r="AZF62"/>
      <c r="AZG62"/>
      <c r="AZH62"/>
      <c r="AZI62"/>
      <c r="AZJ62"/>
      <c r="AZK62"/>
      <c r="AZL62"/>
      <c r="AZM62"/>
      <c r="AZN62"/>
      <c r="AZO62"/>
      <c r="AZP62"/>
      <c r="AZQ62"/>
      <c r="AZR62"/>
      <c r="AZS62"/>
      <c r="AZT62"/>
      <c r="AZU62"/>
      <c r="AZV62"/>
      <c r="AZW62"/>
      <c r="AZX62"/>
      <c r="AZY62"/>
      <c r="AZZ62"/>
      <c r="BAA62"/>
      <c r="BAB62"/>
      <c r="BAC62"/>
      <c r="BAD62"/>
      <c r="BAE62"/>
      <c r="BAF62"/>
      <c r="BAG62"/>
      <c r="BAH62"/>
      <c r="BAI62"/>
      <c r="BAJ62"/>
      <c r="BAK62"/>
      <c r="BAL62"/>
      <c r="BAM62"/>
      <c r="BAN62"/>
      <c r="BAO62"/>
      <c r="BAP62"/>
      <c r="BAQ62"/>
      <c r="BAR62"/>
      <c r="BAS62"/>
      <c r="BAT62"/>
      <c r="BAU62"/>
      <c r="BAV62"/>
      <c r="BAW62"/>
      <c r="BAX62"/>
      <c r="BAY62"/>
      <c r="BAZ62"/>
      <c r="BBA62"/>
      <c r="BBB62"/>
      <c r="BBC62"/>
      <c r="BBD62"/>
      <c r="BBE62"/>
      <c r="BBF62"/>
      <c r="BBG62"/>
      <c r="BBH62"/>
      <c r="BBI62"/>
      <c r="BBJ62"/>
      <c r="BBK62"/>
      <c r="BBL62"/>
      <c r="BBM62"/>
      <c r="BBN62"/>
      <c r="BBO62"/>
      <c r="BBP62"/>
      <c r="BBQ62"/>
      <c r="BBR62"/>
      <c r="BBS62"/>
      <c r="BBT62"/>
      <c r="BBU62"/>
      <c r="BBV62"/>
      <c r="BBW62"/>
      <c r="BBX62"/>
      <c r="BBY62"/>
      <c r="BBZ62"/>
      <c r="BCA62"/>
      <c r="BCB62"/>
      <c r="BCC62"/>
      <c r="BCD62"/>
      <c r="BCE62"/>
      <c r="BCF62"/>
      <c r="BCG62"/>
      <c r="BCH62"/>
      <c r="BCI62"/>
      <c r="BCJ62"/>
      <c r="BCK62"/>
      <c r="BCL62"/>
      <c r="BCM62"/>
      <c r="BCN62"/>
      <c r="BCO62"/>
      <c r="BCP62"/>
      <c r="BCQ62"/>
      <c r="BCR62"/>
      <c r="BCS62"/>
      <c r="BCT62"/>
      <c r="BCU62"/>
      <c r="BCV62"/>
      <c r="BCW62"/>
      <c r="BCX62"/>
      <c r="BCY62"/>
      <c r="BCZ62"/>
      <c r="BDA62"/>
      <c r="BDB62"/>
      <c r="BDC62"/>
      <c r="BDD62"/>
      <c r="BDE62"/>
      <c r="BDF62"/>
      <c r="BDG62"/>
      <c r="BDH62"/>
      <c r="BDI62"/>
      <c r="BDJ62"/>
      <c r="BDK62"/>
      <c r="BDL62"/>
      <c r="BDM62"/>
      <c r="BDN62"/>
      <c r="BDO62"/>
      <c r="BDP62"/>
      <c r="BDQ62"/>
      <c r="BDR62"/>
      <c r="BDS62"/>
      <c r="BDT62"/>
      <c r="BDU62"/>
      <c r="BDV62"/>
      <c r="BDW62"/>
      <c r="BDX62"/>
      <c r="BDY62"/>
      <c r="BDZ62"/>
      <c r="BEA62"/>
      <c r="BEB62"/>
      <c r="BEC62"/>
      <c r="BED62"/>
      <c r="BEE62"/>
      <c r="BEF62"/>
      <c r="BEG62"/>
      <c r="BEH62"/>
      <c r="BEI62"/>
      <c r="BEJ62"/>
      <c r="BEK62"/>
      <c r="BEL62"/>
      <c r="BEM62"/>
      <c r="BEN62"/>
      <c r="BEO62"/>
      <c r="BEP62"/>
      <c r="BEQ62"/>
      <c r="BER62"/>
      <c r="BES62"/>
      <c r="BET62"/>
      <c r="BEU62"/>
      <c r="BEV62"/>
      <c r="BEW62"/>
      <c r="BEX62"/>
      <c r="BEY62"/>
      <c r="BEZ62"/>
      <c r="BFA62"/>
      <c r="BFB62"/>
      <c r="BFC62"/>
      <c r="BFD62"/>
      <c r="BFE62"/>
      <c r="BFF62"/>
      <c r="BFG62"/>
      <c r="BFH62"/>
      <c r="BFI62"/>
      <c r="BFJ62"/>
      <c r="BFK62"/>
      <c r="BFL62"/>
      <c r="BFM62"/>
      <c r="BFN62"/>
      <c r="BFO62"/>
      <c r="BFP62"/>
      <c r="BFQ62"/>
      <c r="BFR62"/>
      <c r="BFS62"/>
      <c r="BFT62"/>
      <c r="BFU62"/>
      <c r="BFV62"/>
      <c r="BFW62"/>
      <c r="BFX62"/>
      <c r="BFY62"/>
      <c r="BFZ62"/>
      <c r="BGA62"/>
      <c r="BGB62"/>
      <c r="BGC62"/>
      <c r="BGD62"/>
      <c r="BGE62"/>
      <c r="BGF62"/>
      <c r="BGG62"/>
      <c r="BGH62"/>
      <c r="BGI62"/>
      <c r="BGJ62"/>
      <c r="BGK62"/>
      <c r="BGL62"/>
      <c r="BGM62"/>
      <c r="BGN62"/>
      <c r="BGO62"/>
      <c r="BGP62"/>
      <c r="BGQ62"/>
      <c r="BGR62"/>
      <c r="BGS62"/>
      <c r="BGT62"/>
      <c r="BGU62"/>
      <c r="BGV62"/>
      <c r="BGW62"/>
      <c r="BGX62"/>
      <c r="BGY62"/>
      <c r="BGZ62"/>
      <c r="BHA62"/>
      <c r="BHB62"/>
      <c r="BHC62"/>
      <c r="BHD62"/>
      <c r="BHE62"/>
      <c r="BHF62"/>
      <c r="BHG62"/>
      <c r="BHH62"/>
      <c r="BHI62"/>
      <c r="BHJ62"/>
      <c r="BHK62"/>
      <c r="BHL62"/>
      <c r="BHM62"/>
      <c r="BHN62"/>
      <c r="BHO62"/>
      <c r="BHP62"/>
      <c r="BHQ62"/>
      <c r="BHR62"/>
      <c r="BHS62"/>
      <c r="BHT62"/>
      <c r="BHU62"/>
      <c r="BHV62"/>
      <c r="BHW62"/>
      <c r="BHX62"/>
      <c r="BHY62"/>
      <c r="BHZ62"/>
      <c r="BIA62"/>
      <c r="BIB62"/>
      <c r="BIC62"/>
      <c r="BID62"/>
      <c r="BIE62"/>
      <c r="BIF62"/>
      <c r="BIG62"/>
      <c r="BIH62"/>
      <c r="BII62"/>
      <c r="BIJ62"/>
      <c r="BIK62"/>
      <c r="BIL62"/>
      <c r="BIM62"/>
      <c r="BIN62"/>
      <c r="BIO62"/>
      <c r="BIP62"/>
      <c r="BIQ62"/>
      <c r="BIR62"/>
      <c r="BIS62"/>
      <c r="BIT62"/>
      <c r="BIU62"/>
      <c r="BIV62"/>
      <c r="BIW62"/>
      <c r="BIX62"/>
      <c r="BIY62"/>
      <c r="BIZ62"/>
      <c r="BJA62"/>
      <c r="BJB62"/>
      <c r="BJC62"/>
      <c r="BJD62"/>
      <c r="BJE62"/>
      <c r="BJF62"/>
      <c r="BJG62"/>
      <c r="BJH62"/>
      <c r="BJI62"/>
      <c r="BJJ62"/>
      <c r="BJK62"/>
      <c r="BJL62"/>
      <c r="BJM62"/>
      <c r="BJN62"/>
      <c r="BJO62"/>
      <c r="BJP62"/>
      <c r="BJQ62"/>
      <c r="BJR62"/>
      <c r="BJS62"/>
      <c r="BJT62"/>
      <c r="BJU62"/>
      <c r="BJV62"/>
      <c r="BJW62"/>
      <c r="BJX62"/>
      <c r="BJY62"/>
      <c r="BJZ62"/>
      <c r="BKA62"/>
      <c r="BKB62"/>
      <c r="BKC62"/>
      <c r="BKD62"/>
      <c r="BKE62"/>
      <c r="BKF62"/>
      <c r="BKG62"/>
      <c r="BKH62"/>
      <c r="BKI62"/>
      <c r="BKJ62"/>
      <c r="BKK62"/>
      <c r="BKL62"/>
      <c r="BKM62"/>
      <c r="BKN62"/>
      <c r="BKO62"/>
      <c r="BKP62"/>
      <c r="BKQ62"/>
      <c r="BKR62"/>
      <c r="BKS62"/>
      <c r="BKT62"/>
      <c r="BKU62"/>
      <c r="BKV62"/>
      <c r="BKW62"/>
      <c r="BKX62"/>
      <c r="BKY62"/>
      <c r="BKZ62"/>
      <c r="BLA62"/>
      <c r="BLB62"/>
      <c r="BLC62"/>
      <c r="BLD62"/>
      <c r="BLE62"/>
      <c r="BLF62"/>
      <c r="BLG62"/>
      <c r="BLH62"/>
      <c r="BLI62"/>
      <c r="BLJ62"/>
      <c r="BLK62"/>
      <c r="BLL62"/>
      <c r="BLM62"/>
      <c r="BLN62"/>
      <c r="BLO62"/>
      <c r="BLP62"/>
      <c r="BLQ62"/>
      <c r="BLR62"/>
      <c r="BLS62"/>
      <c r="BLT62"/>
      <c r="BLU62"/>
      <c r="BLV62"/>
      <c r="BLW62"/>
      <c r="BLX62"/>
      <c r="BLY62"/>
      <c r="BLZ62"/>
      <c r="BMA62"/>
      <c r="BMB62"/>
      <c r="BMC62"/>
      <c r="BMD62"/>
      <c r="BME62"/>
      <c r="BMF62"/>
      <c r="BMG62"/>
      <c r="BMH62"/>
      <c r="BMI62"/>
      <c r="BMJ62"/>
      <c r="BMK62"/>
      <c r="BML62"/>
      <c r="BMM62"/>
      <c r="BMN62"/>
      <c r="BMO62"/>
      <c r="BMP62"/>
      <c r="BMQ62"/>
      <c r="BMR62"/>
      <c r="BMS62"/>
      <c r="BMT62"/>
      <c r="BMU62"/>
      <c r="BMV62"/>
      <c r="BMW62"/>
      <c r="BMX62"/>
      <c r="BMY62"/>
      <c r="BMZ62"/>
      <c r="BNA62"/>
      <c r="BNB62"/>
      <c r="BNC62"/>
      <c r="BND62"/>
      <c r="BNE62"/>
      <c r="BNF62"/>
      <c r="BNG62"/>
      <c r="BNH62"/>
      <c r="BNI62"/>
      <c r="BNJ62"/>
      <c r="BNK62"/>
      <c r="BNL62"/>
      <c r="BNM62"/>
      <c r="BNN62"/>
      <c r="BNO62"/>
      <c r="BNP62"/>
      <c r="BNQ62"/>
      <c r="BNR62"/>
      <c r="BNS62"/>
      <c r="BNT62"/>
      <c r="BNU62"/>
      <c r="BNV62"/>
      <c r="BNW62"/>
      <c r="BNX62"/>
      <c r="BNY62"/>
      <c r="BNZ62"/>
      <c r="BOA62"/>
      <c r="BOB62"/>
      <c r="BOC62"/>
      <c r="BOD62"/>
      <c r="BOE62"/>
      <c r="BOF62"/>
      <c r="BOG62"/>
      <c r="BOH62"/>
      <c r="BOI62"/>
      <c r="BOJ62"/>
      <c r="BOK62"/>
      <c r="BOL62"/>
      <c r="BOM62"/>
      <c r="BON62"/>
      <c r="BOO62"/>
      <c r="BOP62"/>
      <c r="BOQ62"/>
      <c r="BOR62"/>
      <c r="BOS62"/>
      <c r="BOT62"/>
      <c r="BOU62"/>
      <c r="BOV62"/>
      <c r="BOW62"/>
      <c r="BOX62"/>
      <c r="BOY62"/>
      <c r="BOZ62"/>
      <c r="BPA62"/>
      <c r="BPB62"/>
      <c r="BPC62"/>
      <c r="BPD62"/>
      <c r="BPE62"/>
      <c r="BPF62"/>
      <c r="BPG62"/>
      <c r="BPH62"/>
      <c r="BPI62"/>
      <c r="BPJ62"/>
      <c r="BPK62"/>
      <c r="BPL62"/>
      <c r="BPM62"/>
      <c r="BPN62"/>
      <c r="BPO62"/>
      <c r="BPP62"/>
      <c r="BPQ62"/>
      <c r="BPR62"/>
      <c r="BPS62"/>
      <c r="BPT62"/>
      <c r="BPU62"/>
      <c r="BPV62"/>
      <c r="BPW62"/>
      <c r="BPX62"/>
      <c r="BPY62"/>
      <c r="BPZ62"/>
      <c r="BQA62"/>
      <c r="BQB62"/>
      <c r="BQC62"/>
      <c r="BQD62"/>
      <c r="BQE62"/>
      <c r="BQF62"/>
      <c r="BQG62"/>
      <c r="BQH62"/>
      <c r="BQI62"/>
      <c r="BQJ62"/>
      <c r="BQK62"/>
      <c r="BQL62"/>
      <c r="BQM62"/>
      <c r="BQN62"/>
      <c r="BQO62"/>
      <c r="BQP62"/>
      <c r="BQQ62"/>
      <c r="BQR62"/>
      <c r="BQS62"/>
      <c r="BQT62"/>
      <c r="BQU62"/>
      <c r="BQV62"/>
      <c r="BQW62"/>
      <c r="BQX62"/>
      <c r="BQY62"/>
      <c r="BQZ62"/>
      <c r="BRA62"/>
      <c r="BRB62"/>
      <c r="BRC62"/>
      <c r="BRD62"/>
      <c r="BRE62"/>
      <c r="BRF62"/>
      <c r="BRG62"/>
      <c r="BRH62"/>
      <c r="BRI62"/>
      <c r="BRJ62"/>
      <c r="BRK62"/>
      <c r="BRL62"/>
      <c r="BRM62"/>
      <c r="BRN62"/>
      <c r="BRO62"/>
      <c r="BRP62"/>
      <c r="BRQ62"/>
      <c r="BRR62"/>
      <c r="BRS62"/>
      <c r="BRT62"/>
      <c r="BRU62"/>
      <c r="BRV62"/>
      <c r="BRW62"/>
      <c r="BRX62"/>
      <c r="BRY62"/>
      <c r="BRZ62"/>
      <c r="BSA62"/>
      <c r="BSB62"/>
      <c r="BSC62"/>
      <c r="BSD62"/>
      <c r="BSE62"/>
      <c r="BSF62"/>
      <c r="BSG62"/>
      <c r="BSH62"/>
      <c r="BSI62"/>
      <c r="BSJ62"/>
      <c r="BSK62"/>
      <c r="BSL62"/>
      <c r="BSM62"/>
      <c r="BSN62"/>
      <c r="BSO62"/>
      <c r="BSP62"/>
      <c r="BSQ62"/>
      <c r="BSR62"/>
      <c r="BSS62"/>
      <c r="BST62"/>
      <c r="BSU62"/>
      <c r="BSV62"/>
      <c r="BSW62"/>
      <c r="BSX62"/>
      <c r="BSY62"/>
      <c r="BSZ62"/>
      <c r="BTA62"/>
      <c r="BTB62"/>
      <c r="BTC62"/>
      <c r="BTD62"/>
      <c r="BTE62"/>
      <c r="BTF62"/>
      <c r="BTG62"/>
      <c r="BTH62"/>
      <c r="BTI62"/>
      <c r="BTJ62"/>
      <c r="BTK62"/>
      <c r="BTL62"/>
      <c r="BTM62"/>
      <c r="BTN62"/>
      <c r="BTO62"/>
      <c r="BTP62"/>
      <c r="BTQ62"/>
      <c r="BTR62"/>
      <c r="BTS62"/>
      <c r="BTT62"/>
      <c r="BTU62"/>
      <c r="BTV62"/>
      <c r="BTW62"/>
      <c r="BTX62"/>
      <c r="BTY62"/>
      <c r="BTZ62"/>
      <c r="BUA62"/>
      <c r="BUB62"/>
      <c r="BUC62"/>
      <c r="BUD62"/>
      <c r="BUE62"/>
      <c r="BUF62"/>
      <c r="BUG62"/>
      <c r="BUH62"/>
      <c r="BUI62"/>
      <c r="BUJ62"/>
      <c r="BUK62"/>
      <c r="BUL62"/>
      <c r="BUM62"/>
      <c r="BUN62"/>
      <c r="BUO62"/>
      <c r="BUP62"/>
      <c r="BUQ62"/>
      <c r="BUR62"/>
      <c r="BUS62"/>
      <c r="BUT62"/>
      <c r="BUU62"/>
      <c r="BUV62"/>
      <c r="BUW62"/>
      <c r="BUX62"/>
      <c r="BUY62"/>
      <c r="BUZ62"/>
      <c r="BVA62"/>
      <c r="BVB62"/>
      <c r="BVC62"/>
      <c r="BVD62"/>
      <c r="BVE62"/>
      <c r="BVF62"/>
      <c r="BVG62"/>
      <c r="BVH62"/>
      <c r="BVI62"/>
      <c r="BVJ62"/>
      <c r="BVK62"/>
      <c r="BVL62"/>
      <c r="BVM62"/>
      <c r="BVN62"/>
      <c r="BVO62"/>
      <c r="BVP62"/>
      <c r="BVQ62"/>
      <c r="BVR62"/>
      <c r="BVS62"/>
      <c r="BVT62"/>
      <c r="BVU62"/>
      <c r="BVV62"/>
      <c r="BVW62"/>
      <c r="BVX62"/>
      <c r="BVY62"/>
      <c r="BVZ62"/>
      <c r="BWA62"/>
      <c r="BWB62"/>
      <c r="BWC62"/>
      <c r="BWD62"/>
      <c r="BWE62"/>
      <c r="BWF62"/>
      <c r="BWG62"/>
      <c r="BWH62"/>
      <c r="BWI62"/>
      <c r="BWJ62"/>
      <c r="BWK62"/>
      <c r="BWL62"/>
      <c r="BWM62"/>
      <c r="BWN62"/>
      <c r="BWO62"/>
      <c r="BWP62"/>
      <c r="BWQ62"/>
      <c r="BWR62"/>
      <c r="BWS62"/>
      <c r="BWT62"/>
      <c r="BWU62"/>
      <c r="BWV62"/>
      <c r="BWW62"/>
      <c r="BWX62"/>
      <c r="BWY62"/>
      <c r="BWZ62"/>
      <c r="BXA62"/>
      <c r="BXB62"/>
      <c r="BXC62"/>
      <c r="BXD62"/>
      <c r="BXE62"/>
      <c r="BXF62"/>
      <c r="BXG62"/>
      <c r="BXH62"/>
      <c r="BXI62"/>
      <c r="BXJ62"/>
      <c r="BXK62"/>
      <c r="BXL62"/>
      <c r="BXM62"/>
      <c r="BXN62"/>
      <c r="BXO62"/>
      <c r="BXP62"/>
      <c r="BXQ62"/>
      <c r="BXR62"/>
      <c r="BXS62"/>
      <c r="BXT62"/>
      <c r="BXU62"/>
      <c r="BXV62"/>
      <c r="BXW62"/>
      <c r="BXX62"/>
      <c r="BXY62"/>
      <c r="BXZ62"/>
      <c r="BYA62"/>
      <c r="BYB62"/>
      <c r="BYC62"/>
      <c r="BYD62"/>
      <c r="BYE62"/>
      <c r="BYF62"/>
      <c r="BYG62"/>
      <c r="BYH62"/>
      <c r="BYI62"/>
      <c r="BYJ62"/>
      <c r="BYK62"/>
      <c r="BYL62"/>
      <c r="BYM62"/>
      <c r="BYN62"/>
      <c r="BYO62"/>
      <c r="BYP62"/>
      <c r="BYQ62"/>
      <c r="BYR62"/>
      <c r="BYS62"/>
      <c r="BYT62"/>
      <c r="BYU62"/>
      <c r="BYV62"/>
      <c r="BYW62"/>
      <c r="BYX62"/>
      <c r="BYY62"/>
      <c r="BYZ62"/>
      <c r="BZA62"/>
      <c r="BZB62"/>
      <c r="BZC62"/>
      <c r="BZD62"/>
      <c r="BZE62"/>
      <c r="BZF62"/>
      <c r="BZG62"/>
      <c r="BZH62"/>
      <c r="BZI62"/>
      <c r="BZJ62"/>
      <c r="BZK62"/>
      <c r="BZL62"/>
      <c r="BZM62"/>
      <c r="BZN62"/>
      <c r="BZO62"/>
      <c r="BZP62"/>
      <c r="BZQ62"/>
      <c r="BZR62"/>
      <c r="BZS62"/>
      <c r="BZT62"/>
      <c r="BZU62"/>
      <c r="BZV62"/>
      <c r="BZW62"/>
      <c r="BZX62"/>
      <c r="BZY62"/>
      <c r="BZZ62"/>
      <c r="CAA62"/>
      <c r="CAB62"/>
      <c r="CAC62"/>
      <c r="CAD62"/>
      <c r="CAE62"/>
      <c r="CAF62"/>
      <c r="CAG62"/>
      <c r="CAH62"/>
      <c r="CAI62"/>
      <c r="CAJ62"/>
      <c r="CAK62"/>
      <c r="CAL62"/>
      <c r="CAM62"/>
      <c r="CAN62"/>
      <c r="CAO62"/>
      <c r="CAP62"/>
      <c r="CAQ62"/>
      <c r="CAR62"/>
      <c r="CAS62"/>
      <c r="CAT62"/>
      <c r="CAU62"/>
      <c r="CAV62"/>
      <c r="CAW62"/>
      <c r="CAX62"/>
      <c r="CAY62"/>
      <c r="CAZ62"/>
      <c r="CBA62"/>
      <c r="CBB62"/>
      <c r="CBC62"/>
      <c r="CBD62"/>
      <c r="CBE62"/>
      <c r="CBF62"/>
      <c r="CBG62"/>
      <c r="CBH62"/>
      <c r="CBI62"/>
      <c r="CBJ62"/>
      <c r="CBK62"/>
      <c r="CBL62"/>
      <c r="CBM62"/>
      <c r="CBN62"/>
      <c r="CBO62"/>
      <c r="CBP62"/>
      <c r="CBQ62"/>
      <c r="CBR62"/>
      <c r="CBS62"/>
      <c r="CBT62"/>
      <c r="CBU62"/>
      <c r="CBV62"/>
      <c r="CBW62"/>
      <c r="CBX62"/>
      <c r="CBY62"/>
      <c r="CBZ62"/>
      <c r="CCA62"/>
      <c r="CCB62"/>
      <c r="CCC62"/>
      <c r="CCD62"/>
      <c r="CCE62"/>
      <c r="CCF62"/>
      <c r="CCG62"/>
      <c r="CCH62"/>
      <c r="CCI62"/>
      <c r="CCJ62"/>
      <c r="CCK62"/>
      <c r="CCL62"/>
      <c r="CCM62"/>
      <c r="CCN62"/>
      <c r="CCO62"/>
      <c r="CCP62"/>
      <c r="CCQ62"/>
      <c r="CCR62"/>
      <c r="CCS62"/>
      <c r="CCT62"/>
      <c r="CCU62"/>
      <c r="CCV62"/>
      <c r="CCW62"/>
      <c r="CCX62"/>
      <c r="CCY62"/>
      <c r="CCZ62"/>
      <c r="CDA62"/>
      <c r="CDB62"/>
      <c r="CDC62"/>
      <c r="CDD62"/>
      <c r="CDE62"/>
      <c r="CDF62"/>
      <c r="CDG62"/>
      <c r="CDH62"/>
      <c r="CDI62"/>
      <c r="CDJ62"/>
      <c r="CDK62"/>
      <c r="CDL62"/>
      <c r="CDM62"/>
      <c r="CDN62"/>
      <c r="CDO62"/>
      <c r="CDP62"/>
      <c r="CDQ62"/>
      <c r="CDR62"/>
      <c r="CDS62"/>
      <c r="CDT62"/>
      <c r="CDU62"/>
      <c r="CDV62"/>
      <c r="CDW62"/>
      <c r="CDX62"/>
      <c r="CDY62"/>
      <c r="CDZ62"/>
      <c r="CEA62"/>
      <c r="CEB62"/>
      <c r="CEC62"/>
      <c r="CED62"/>
      <c r="CEE62"/>
      <c r="CEF62"/>
      <c r="CEG62"/>
      <c r="CEH62"/>
      <c r="CEI62"/>
      <c r="CEJ62"/>
      <c r="CEK62"/>
      <c r="CEL62"/>
      <c r="CEM62"/>
      <c r="CEN62"/>
      <c r="CEO62"/>
      <c r="CEP62"/>
      <c r="CEQ62"/>
      <c r="CER62"/>
      <c r="CES62"/>
      <c r="CET62"/>
      <c r="CEU62"/>
      <c r="CEV62"/>
      <c r="CEW62"/>
      <c r="CEX62"/>
      <c r="CEY62"/>
      <c r="CEZ62"/>
      <c r="CFA62"/>
      <c r="CFB62"/>
      <c r="CFC62"/>
      <c r="CFD62"/>
      <c r="CFE62"/>
      <c r="CFF62"/>
      <c r="CFG62"/>
      <c r="CFH62"/>
      <c r="CFI62"/>
      <c r="CFJ62"/>
      <c r="CFK62"/>
      <c r="CFL62"/>
      <c r="CFM62"/>
      <c r="CFN62"/>
      <c r="CFO62"/>
      <c r="CFP62"/>
      <c r="CFQ62"/>
      <c r="CFR62"/>
      <c r="CFS62"/>
      <c r="CFT62"/>
      <c r="CFU62"/>
      <c r="CFV62"/>
      <c r="CFW62"/>
      <c r="CFX62"/>
      <c r="CFY62"/>
      <c r="CFZ62"/>
      <c r="CGA62"/>
      <c r="CGB62"/>
      <c r="CGC62"/>
      <c r="CGD62"/>
      <c r="CGE62"/>
      <c r="CGF62"/>
      <c r="CGG62"/>
      <c r="CGH62"/>
      <c r="CGI62"/>
      <c r="CGJ62"/>
      <c r="CGK62"/>
      <c r="CGL62"/>
      <c r="CGM62"/>
      <c r="CGN62"/>
      <c r="CGO62"/>
      <c r="CGP62"/>
      <c r="CGQ62"/>
      <c r="CGR62"/>
      <c r="CGS62"/>
      <c r="CGT62"/>
      <c r="CGU62"/>
      <c r="CGV62"/>
      <c r="CGW62"/>
      <c r="CGX62"/>
      <c r="CGY62"/>
      <c r="CGZ62"/>
      <c r="CHA62"/>
      <c r="CHB62"/>
      <c r="CHC62"/>
      <c r="CHD62"/>
      <c r="CHE62"/>
      <c r="CHF62"/>
      <c r="CHG62"/>
      <c r="CHH62"/>
      <c r="CHI62"/>
      <c r="CHJ62"/>
      <c r="CHK62"/>
      <c r="CHL62"/>
      <c r="CHM62"/>
      <c r="CHN62"/>
      <c r="CHO62"/>
      <c r="CHP62"/>
      <c r="CHQ62"/>
      <c r="CHR62"/>
      <c r="CHS62"/>
      <c r="CHT62"/>
      <c r="CHU62"/>
      <c r="CHV62"/>
      <c r="CHW62"/>
      <c r="CHX62"/>
      <c r="CHY62"/>
      <c r="CHZ62"/>
      <c r="CIA62"/>
      <c r="CIB62"/>
      <c r="CIC62"/>
      <c r="CID62"/>
      <c r="CIE62"/>
      <c r="CIF62"/>
      <c r="CIG62"/>
      <c r="CIH62"/>
      <c r="CII62"/>
      <c r="CIJ62"/>
      <c r="CIK62"/>
      <c r="CIL62"/>
      <c r="CIM62"/>
      <c r="CIN62"/>
      <c r="CIO62"/>
      <c r="CIP62"/>
      <c r="CIQ62"/>
      <c r="CIR62"/>
      <c r="CIS62"/>
      <c r="CIT62"/>
      <c r="CIU62"/>
      <c r="CIV62"/>
      <c r="CIW62"/>
      <c r="CIX62"/>
      <c r="CIY62"/>
      <c r="CIZ62"/>
      <c r="CJA62"/>
      <c r="CJB62"/>
      <c r="CJC62"/>
      <c r="CJD62"/>
      <c r="CJE62"/>
      <c r="CJF62"/>
      <c r="CJG62"/>
      <c r="CJH62"/>
      <c r="CJI62"/>
      <c r="CJJ62"/>
      <c r="CJK62"/>
      <c r="CJL62"/>
      <c r="CJM62"/>
      <c r="CJN62"/>
      <c r="CJO62"/>
      <c r="CJP62"/>
      <c r="CJQ62"/>
      <c r="CJR62"/>
      <c r="CJS62"/>
      <c r="CJT62"/>
      <c r="CJU62"/>
      <c r="CJV62"/>
      <c r="CJW62"/>
      <c r="CJX62"/>
      <c r="CJY62"/>
      <c r="CJZ62"/>
      <c r="CKA62"/>
      <c r="CKB62"/>
      <c r="CKC62"/>
      <c r="CKD62"/>
      <c r="CKE62"/>
      <c r="CKF62"/>
      <c r="CKG62"/>
      <c r="CKH62"/>
      <c r="CKI62"/>
      <c r="CKJ62"/>
      <c r="CKK62"/>
      <c r="CKL62"/>
      <c r="CKM62"/>
      <c r="CKN62"/>
      <c r="CKO62"/>
      <c r="CKP62"/>
      <c r="CKQ62"/>
      <c r="CKR62"/>
      <c r="CKS62"/>
      <c r="CKT62"/>
      <c r="CKU62"/>
      <c r="CKV62"/>
      <c r="CKW62"/>
      <c r="CKX62"/>
      <c r="CKY62"/>
      <c r="CKZ62"/>
      <c r="CLA62"/>
      <c r="CLB62"/>
      <c r="CLC62"/>
      <c r="CLD62"/>
      <c r="CLE62"/>
      <c r="CLF62"/>
      <c r="CLG62"/>
      <c r="CLH62"/>
      <c r="CLI62"/>
      <c r="CLJ62"/>
      <c r="CLK62"/>
      <c r="CLL62"/>
      <c r="CLM62"/>
      <c r="CLN62"/>
      <c r="CLO62"/>
      <c r="CLP62"/>
      <c r="CLQ62"/>
      <c r="CLR62"/>
      <c r="CLS62"/>
      <c r="CLT62"/>
      <c r="CLU62"/>
      <c r="CLV62"/>
      <c r="CLW62"/>
      <c r="CLX62"/>
      <c r="CLY62"/>
      <c r="CLZ62"/>
      <c r="CMA62"/>
      <c r="CMB62"/>
      <c r="CMC62"/>
      <c r="CMD62"/>
      <c r="CME62"/>
      <c r="CMF62"/>
      <c r="CMG62"/>
      <c r="CMH62"/>
      <c r="CMI62"/>
      <c r="CMJ62"/>
    </row>
    <row r="63" spans="1:2376" s="421" customFormat="1" x14ac:dyDescent="0.3">
      <c r="A63" s="319" t="str">
        <f>'END Jul 2021'!K51</f>
        <v>Enova Energy</v>
      </c>
      <c r="B63" s="383" t="str">
        <f>'END Jul 2021'!L51</f>
        <v>Solar Premium</v>
      </c>
      <c r="C63" s="384">
        <f>IF('END Jul 2021'!BP51=0,91*'END Jul 2021'!M51/100,(91*'END Jul 2021'!M51/100)+'END Jul 2021'!BP51/4)</f>
        <v>82.809999999999988</v>
      </c>
      <c r="D63" s="384">
        <f>IF('END Jul 2021'!O51="",$G$5*'END Jul 2021'!N51/100,IF($G$5&gt;='END Jul 2021'!P51,('END Jul 2021'!P51*'END Jul 2021'!N51/100),($G$5*'END Jul 2021'!N51/100)))</f>
        <v>152.03367899999995</v>
      </c>
      <c r="E63" s="384">
        <f>IF(AND('END Jul 2021'!P51&gt;0,'END Jul 2021'!R51&gt;0),IF($G$5&lt;'END Jul 2021'!P51,0,IF($G$5&lt;=('END Jul 2021'!R51+'END Jul 2021'!P51),(($G$5-'END Jul 2021'!P51)*'END Jul 2021'!Q51/100),(('END Jul 2021'!R51)*'END Jul 2021'!Q51/100))),0)</f>
        <v>0</v>
      </c>
      <c r="F63" s="384">
        <f>IF(AND('END Jul 2021'!Q51&gt;0,'END Jul 2021'!S51&gt;0),IF($G$5&lt;('END Jul 2021'!R51+'END Jul 2021'!P51),0,IF($G$5&lt;=('END Jul 2021'!T51+'END Jul 2021'!R51+'END Jul 2021'!P51),(($G$5-('END Jul 2021'!R51+'END Jul 2021'!P51))*'END Jul 2021'!S51/100),('END Jul 2021'!T51*'END Jul 2021'!S51/100))),0)</f>
        <v>0</v>
      </c>
      <c r="G63" s="384">
        <f>IF('END Jul 2021'!T51&gt;0,IF(($G$5&lt;'END Jul 2021'!T51),(0),($G$5-'END Jul 2021'!T51)*'END Jul 2021'!U51/100),IF(AND('END Jul 2021'!R51&gt;0,'END Jul 2021'!T51=""),IF(($G$5&lt;'END Jul 2021'!R51),(0),($G$5-'END Jul 2021'!R51)*'END Jul 2021'!S51/100),IF(AND('END Jul 2021'!P51&gt;0,'END Jul 2021'!R51=""),IF(($G$5&lt;'END Jul 2021'!P51),(0),($G$5-'END Jul 2021'!P51)*'END Jul 2021'!Q51/100),0)))</f>
        <v>0</v>
      </c>
      <c r="H63" s="384">
        <f>$H$5*'END Jul 2021'!AE51/100</f>
        <v>37.539179999999995</v>
      </c>
      <c r="I63" s="384">
        <f t="shared" si="25"/>
        <v>272.38285899999994</v>
      </c>
      <c r="J63" s="449">
        <f t="shared" si="26"/>
        <v>758.29143599999975</v>
      </c>
      <c r="K63" s="449">
        <f t="shared" si="27"/>
        <v>1089.5314359999998</v>
      </c>
      <c r="L63" s="450">
        <f t="shared" si="28"/>
        <v>1198.4845795999997</v>
      </c>
      <c r="M63" s="386">
        <f>'END Jul 2021'!AZ51</f>
        <v>0</v>
      </c>
      <c r="N63" s="386">
        <f>'END Jul 2021'!BA51</f>
        <v>0</v>
      </c>
      <c r="O63" s="386">
        <f>'END Jul 2021'!BB51</f>
        <v>0</v>
      </c>
      <c r="P63" s="386">
        <f>'END Jul 2021'!BC51</f>
        <v>0</v>
      </c>
      <c r="Q63" s="386">
        <f>($E$6*'END Jul 2021'!AT51/100)*4</f>
        <v>289.81919999999997</v>
      </c>
      <c r="R63" s="324" t="str">
        <f t="shared" si="29"/>
        <v>No discount</v>
      </c>
      <c r="S63" s="324" t="str">
        <f t="shared" si="30"/>
        <v>Exclusive</v>
      </c>
      <c r="T63" s="380">
        <f t="shared" si="36"/>
        <v>1089.5314359999998</v>
      </c>
      <c r="U63" s="380">
        <f t="shared" si="37"/>
        <v>1089.5314359999998</v>
      </c>
      <c r="V63" s="386">
        <f t="shared" si="38"/>
        <v>799.71223599999985</v>
      </c>
      <c r="W63" s="386">
        <f t="shared" si="39"/>
        <v>799.71223599999985</v>
      </c>
      <c r="X63" s="455">
        <f t="shared" si="40"/>
        <v>879.68345959999988</v>
      </c>
      <c r="Y63" s="455">
        <f t="shared" si="40"/>
        <v>879.68345959999988</v>
      </c>
      <c r="Z63" s="387">
        <f>'END Jul 2021'!BL51</f>
        <v>0</v>
      </c>
      <c r="AA63" s="326" t="str">
        <f>'END Jul 2021'!BM51</f>
        <v>n</v>
      </c>
      <c r="AB63" s="504"/>
      <c r="AC63" s="504"/>
      <c r="AD63" s="504"/>
      <c r="AE63" s="504"/>
      <c r="AF63" s="504"/>
      <c r="AG63" s="504"/>
      <c r="AH63" s="504"/>
      <c r="AI63" s="504"/>
      <c r="AJ63" s="504"/>
      <c r="AK63" s="504"/>
      <c r="AL63" s="504"/>
      <c r="AM63" s="504"/>
      <c r="AN63" s="504"/>
      <c r="AO63" s="504"/>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c r="AMK63"/>
      <c r="AML63"/>
      <c r="AMM63"/>
      <c r="AMN63"/>
      <c r="AMO63"/>
      <c r="AMP63"/>
      <c r="AMQ63"/>
      <c r="AMR63"/>
      <c r="AMS63"/>
      <c r="AMT63"/>
      <c r="AMU63"/>
      <c r="AMV63"/>
      <c r="AMW63"/>
      <c r="AMX63"/>
      <c r="AMY63"/>
      <c r="AMZ63"/>
      <c r="ANA63"/>
      <c r="ANB63"/>
      <c r="ANC63"/>
      <c r="AND63"/>
      <c r="ANE63"/>
      <c r="ANF63"/>
      <c r="ANG63"/>
      <c r="ANH63"/>
      <c r="ANI63"/>
      <c r="ANJ63"/>
      <c r="ANK63"/>
      <c r="ANL63"/>
      <c r="ANM63"/>
      <c r="ANN63"/>
      <c r="ANO63"/>
      <c r="ANP63"/>
      <c r="ANQ63"/>
      <c r="ANR63"/>
      <c r="ANS63"/>
      <c r="ANT63"/>
      <c r="ANU63"/>
      <c r="ANV63"/>
      <c r="ANW63"/>
      <c r="ANX63"/>
      <c r="ANY63"/>
      <c r="ANZ63"/>
      <c r="AOA63"/>
      <c r="AOB63"/>
      <c r="AOC63"/>
      <c r="AOD63"/>
      <c r="AOE63"/>
      <c r="AOF63"/>
      <c r="AOG63"/>
      <c r="AOH63"/>
      <c r="AOI63"/>
      <c r="AOJ63"/>
      <c r="AOK63"/>
      <c r="AOL63"/>
      <c r="AOM63"/>
      <c r="AON63"/>
      <c r="AOO63"/>
      <c r="AOP63"/>
      <c r="AOQ63"/>
      <c r="AOR63"/>
      <c r="AOS63"/>
      <c r="AOT63"/>
      <c r="AOU63"/>
      <c r="AOV63"/>
      <c r="AOW63"/>
      <c r="AOX63"/>
      <c r="AOY63"/>
      <c r="AOZ63"/>
      <c r="APA63"/>
      <c r="APB63"/>
      <c r="APC63"/>
      <c r="APD63"/>
      <c r="APE63"/>
      <c r="APF63"/>
      <c r="APG63"/>
      <c r="APH63"/>
      <c r="API63"/>
      <c r="APJ63"/>
      <c r="APK63"/>
      <c r="APL63"/>
      <c r="APM63"/>
      <c r="APN63"/>
      <c r="APO63"/>
      <c r="APP63"/>
      <c r="APQ63"/>
      <c r="APR63"/>
      <c r="APS63"/>
      <c r="APT63"/>
      <c r="APU63"/>
      <c r="APV63"/>
      <c r="APW63"/>
      <c r="APX63"/>
      <c r="APY63"/>
      <c r="APZ63"/>
      <c r="AQA63"/>
      <c r="AQB63"/>
      <c r="AQC63"/>
      <c r="AQD63"/>
      <c r="AQE63"/>
      <c r="AQF63"/>
      <c r="AQG63"/>
      <c r="AQH63"/>
      <c r="AQI63"/>
      <c r="AQJ63"/>
      <c r="AQK63"/>
      <c r="AQL63"/>
      <c r="AQM63"/>
      <c r="AQN63"/>
      <c r="AQO63"/>
      <c r="AQP63"/>
      <c r="AQQ63"/>
      <c r="AQR63"/>
      <c r="AQS63"/>
      <c r="AQT63"/>
      <c r="AQU63"/>
      <c r="AQV63"/>
      <c r="AQW63"/>
      <c r="AQX63"/>
      <c r="AQY63"/>
      <c r="AQZ63"/>
      <c r="ARA63"/>
      <c r="ARB63"/>
      <c r="ARC63"/>
      <c r="ARD63"/>
      <c r="ARE63"/>
      <c r="ARF63"/>
      <c r="ARG63"/>
      <c r="ARH63"/>
      <c r="ARI63"/>
      <c r="ARJ63"/>
      <c r="ARK63"/>
      <c r="ARL63"/>
      <c r="ARM63"/>
      <c r="ARN63"/>
      <c r="ARO63"/>
      <c r="ARP63"/>
      <c r="ARQ63"/>
      <c r="ARR63"/>
      <c r="ARS63"/>
      <c r="ART63"/>
      <c r="ARU63"/>
      <c r="ARV63"/>
      <c r="ARW63"/>
      <c r="ARX63"/>
      <c r="ARY63"/>
      <c r="ARZ63"/>
      <c r="ASA63"/>
      <c r="ASB63"/>
      <c r="ASC63"/>
      <c r="ASD63"/>
      <c r="ASE63"/>
      <c r="ASF63"/>
      <c r="ASG63"/>
      <c r="ASH63"/>
      <c r="ASI63"/>
      <c r="ASJ63"/>
      <c r="ASK63"/>
      <c r="ASL63"/>
      <c r="ASM63"/>
      <c r="ASN63"/>
      <c r="ASO63"/>
      <c r="ASP63"/>
      <c r="ASQ63"/>
      <c r="ASR63"/>
      <c r="ASS63"/>
      <c r="AST63"/>
      <c r="ASU63"/>
      <c r="ASV63"/>
      <c r="ASW63"/>
      <c r="ASX63"/>
      <c r="ASY63"/>
      <c r="ASZ63"/>
      <c r="ATA63"/>
      <c r="ATB63"/>
      <c r="ATC63"/>
      <c r="ATD63"/>
      <c r="ATE63"/>
      <c r="ATF63"/>
      <c r="ATG63"/>
      <c r="ATH63"/>
      <c r="ATI63"/>
      <c r="ATJ63"/>
      <c r="ATK63"/>
      <c r="ATL63"/>
      <c r="ATM63"/>
      <c r="ATN63"/>
      <c r="ATO63"/>
      <c r="ATP63"/>
      <c r="ATQ63"/>
      <c r="ATR63"/>
      <c r="ATS63"/>
      <c r="ATT63"/>
      <c r="ATU63"/>
      <c r="ATV63"/>
      <c r="ATW63"/>
      <c r="ATX63"/>
      <c r="ATY63"/>
      <c r="ATZ63"/>
      <c r="AUA63"/>
      <c r="AUB63"/>
      <c r="AUC63"/>
      <c r="AUD63"/>
      <c r="AUE63"/>
      <c r="AUF63"/>
      <c r="AUG63"/>
      <c r="AUH63"/>
      <c r="AUI63"/>
      <c r="AUJ63"/>
      <c r="AUK63"/>
      <c r="AUL63"/>
      <c r="AUM63"/>
      <c r="AUN63"/>
      <c r="AUO63"/>
      <c r="AUP63"/>
      <c r="AUQ63"/>
      <c r="AUR63"/>
      <c r="AUS63"/>
      <c r="AUT63"/>
      <c r="AUU63"/>
      <c r="AUV63"/>
      <c r="AUW63"/>
      <c r="AUX63"/>
      <c r="AUY63"/>
      <c r="AUZ63"/>
      <c r="AVA63"/>
      <c r="AVB63"/>
      <c r="AVC63"/>
      <c r="AVD63"/>
      <c r="AVE63"/>
      <c r="AVF63"/>
      <c r="AVG63"/>
      <c r="AVH63"/>
      <c r="AVI63"/>
      <c r="AVJ63"/>
      <c r="AVK63"/>
      <c r="AVL63"/>
      <c r="AVM63"/>
      <c r="AVN63"/>
      <c r="AVO63"/>
      <c r="AVP63"/>
      <c r="AVQ63"/>
      <c r="AVR63"/>
      <c r="AVS63"/>
      <c r="AVT63"/>
      <c r="AVU63"/>
      <c r="AVV63"/>
      <c r="AVW63"/>
      <c r="AVX63"/>
      <c r="AVY63"/>
      <c r="AVZ63"/>
      <c r="AWA63"/>
      <c r="AWB63"/>
      <c r="AWC63"/>
      <c r="AWD63"/>
      <c r="AWE63"/>
      <c r="AWF63"/>
      <c r="AWG63"/>
      <c r="AWH63"/>
      <c r="AWI63"/>
      <c r="AWJ63"/>
      <c r="AWK63"/>
      <c r="AWL63"/>
      <c r="AWM63"/>
      <c r="AWN63"/>
      <c r="AWO63"/>
      <c r="AWP63"/>
      <c r="AWQ63"/>
      <c r="AWR63"/>
      <c r="AWS63"/>
      <c r="AWT63"/>
      <c r="AWU63"/>
      <c r="AWV63"/>
      <c r="AWW63"/>
      <c r="AWX63"/>
      <c r="AWY63"/>
      <c r="AWZ63"/>
      <c r="AXA63"/>
      <c r="AXB63"/>
      <c r="AXC63"/>
      <c r="AXD63"/>
      <c r="AXE63"/>
      <c r="AXF63"/>
      <c r="AXG63"/>
      <c r="AXH63"/>
      <c r="AXI63"/>
      <c r="AXJ63"/>
      <c r="AXK63"/>
      <c r="AXL63"/>
      <c r="AXM63"/>
      <c r="AXN63"/>
      <c r="AXO63"/>
      <c r="AXP63"/>
      <c r="AXQ63"/>
      <c r="AXR63"/>
      <c r="AXS63"/>
      <c r="AXT63"/>
      <c r="AXU63"/>
      <c r="AXV63"/>
      <c r="AXW63"/>
      <c r="AXX63"/>
      <c r="AXY63"/>
      <c r="AXZ63"/>
      <c r="AYA63"/>
      <c r="AYB63"/>
      <c r="AYC63"/>
      <c r="AYD63"/>
      <c r="AYE63"/>
      <c r="AYF63"/>
      <c r="AYG63"/>
      <c r="AYH63"/>
      <c r="AYI63"/>
      <c r="AYJ63"/>
      <c r="AYK63"/>
      <c r="AYL63"/>
      <c r="AYM63"/>
      <c r="AYN63"/>
      <c r="AYO63"/>
      <c r="AYP63"/>
      <c r="AYQ63"/>
      <c r="AYR63"/>
      <c r="AYS63"/>
      <c r="AYT63"/>
      <c r="AYU63"/>
      <c r="AYV63"/>
      <c r="AYW63"/>
      <c r="AYX63"/>
      <c r="AYY63"/>
      <c r="AYZ63"/>
      <c r="AZA63"/>
      <c r="AZB63"/>
      <c r="AZC63"/>
      <c r="AZD63"/>
      <c r="AZE63"/>
      <c r="AZF63"/>
      <c r="AZG63"/>
      <c r="AZH63"/>
      <c r="AZI63"/>
      <c r="AZJ63"/>
      <c r="AZK63"/>
      <c r="AZL63"/>
      <c r="AZM63"/>
      <c r="AZN63"/>
      <c r="AZO63"/>
      <c r="AZP63"/>
      <c r="AZQ63"/>
      <c r="AZR63"/>
      <c r="AZS63"/>
      <c r="AZT63"/>
      <c r="AZU63"/>
      <c r="AZV63"/>
      <c r="AZW63"/>
      <c r="AZX63"/>
      <c r="AZY63"/>
      <c r="AZZ63"/>
      <c r="BAA63"/>
      <c r="BAB63"/>
      <c r="BAC63"/>
      <c r="BAD63"/>
      <c r="BAE63"/>
      <c r="BAF63"/>
      <c r="BAG63"/>
      <c r="BAH63"/>
      <c r="BAI63"/>
      <c r="BAJ63"/>
      <c r="BAK63"/>
      <c r="BAL63"/>
      <c r="BAM63"/>
      <c r="BAN63"/>
      <c r="BAO63"/>
      <c r="BAP63"/>
      <c r="BAQ63"/>
      <c r="BAR63"/>
      <c r="BAS63"/>
      <c r="BAT63"/>
      <c r="BAU63"/>
      <c r="BAV63"/>
      <c r="BAW63"/>
      <c r="BAX63"/>
      <c r="BAY63"/>
      <c r="BAZ63"/>
      <c r="BBA63"/>
      <c r="BBB63"/>
      <c r="BBC63"/>
      <c r="BBD63"/>
      <c r="BBE63"/>
      <c r="BBF63"/>
      <c r="BBG63"/>
      <c r="BBH63"/>
      <c r="BBI63"/>
      <c r="BBJ63"/>
      <c r="BBK63"/>
      <c r="BBL63"/>
      <c r="BBM63"/>
      <c r="BBN63"/>
      <c r="BBO63"/>
      <c r="BBP63"/>
      <c r="BBQ63"/>
      <c r="BBR63"/>
      <c r="BBS63"/>
      <c r="BBT63"/>
      <c r="BBU63"/>
      <c r="BBV63"/>
      <c r="BBW63"/>
      <c r="BBX63"/>
      <c r="BBY63"/>
      <c r="BBZ63"/>
      <c r="BCA63"/>
      <c r="BCB63"/>
      <c r="BCC63"/>
      <c r="BCD63"/>
      <c r="BCE63"/>
      <c r="BCF63"/>
      <c r="BCG63"/>
      <c r="BCH63"/>
      <c r="BCI63"/>
      <c r="BCJ63"/>
      <c r="BCK63"/>
      <c r="BCL63"/>
      <c r="BCM63"/>
      <c r="BCN63"/>
      <c r="BCO63"/>
      <c r="BCP63"/>
      <c r="BCQ63"/>
      <c r="BCR63"/>
      <c r="BCS63"/>
      <c r="BCT63"/>
      <c r="BCU63"/>
      <c r="BCV63"/>
      <c r="BCW63"/>
      <c r="BCX63"/>
      <c r="BCY63"/>
      <c r="BCZ63"/>
      <c r="BDA63"/>
      <c r="BDB63"/>
      <c r="BDC63"/>
      <c r="BDD63"/>
      <c r="BDE63"/>
      <c r="BDF63"/>
      <c r="BDG63"/>
      <c r="BDH63"/>
      <c r="BDI63"/>
      <c r="BDJ63"/>
      <c r="BDK63"/>
      <c r="BDL63"/>
      <c r="BDM63"/>
      <c r="BDN63"/>
      <c r="BDO63"/>
      <c r="BDP63"/>
      <c r="BDQ63"/>
      <c r="BDR63"/>
      <c r="BDS63"/>
      <c r="BDT63"/>
      <c r="BDU63"/>
      <c r="BDV63"/>
      <c r="BDW63"/>
      <c r="BDX63"/>
      <c r="BDY63"/>
      <c r="BDZ63"/>
      <c r="BEA63"/>
      <c r="BEB63"/>
      <c r="BEC63"/>
      <c r="BED63"/>
      <c r="BEE63"/>
      <c r="BEF63"/>
      <c r="BEG63"/>
      <c r="BEH63"/>
      <c r="BEI63"/>
      <c r="BEJ63"/>
      <c r="BEK63"/>
      <c r="BEL63"/>
      <c r="BEM63"/>
      <c r="BEN63"/>
      <c r="BEO63"/>
      <c r="BEP63"/>
      <c r="BEQ63"/>
      <c r="BER63"/>
      <c r="BES63"/>
      <c r="BET63"/>
      <c r="BEU63"/>
      <c r="BEV63"/>
      <c r="BEW63"/>
      <c r="BEX63"/>
      <c r="BEY63"/>
      <c r="BEZ63"/>
      <c r="BFA63"/>
      <c r="BFB63"/>
      <c r="BFC63"/>
      <c r="BFD63"/>
      <c r="BFE63"/>
      <c r="BFF63"/>
      <c r="BFG63"/>
      <c r="BFH63"/>
      <c r="BFI63"/>
      <c r="BFJ63"/>
      <c r="BFK63"/>
      <c r="BFL63"/>
      <c r="BFM63"/>
      <c r="BFN63"/>
      <c r="BFO63"/>
      <c r="BFP63"/>
      <c r="BFQ63"/>
      <c r="BFR63"/>
      <c r="BFS63"/>
      <c r="BFT63"/>
      <c r="BFU63"/>
      <c r="BFV63"/>
      <c r="BFW63"/>
      <c r="BFX63"/>
      <c r="BFY63"/>
      <c r="BFZ63"/>
      <c r="BGA63"/>
      <c r="BGB63"/>
      <c r="BGC63"/>
      <c r="BGD63"/>
      <c r="BGE63"/>
      <c r="BGF63"/>
      <c r="BGG63"/>
      <c r="BGH63"/>
      <c r="BGI63"/>
      <c r="BGJ63"/>
      <c r="BGK63"/>
      <c r="BGL63"/>
      <c r="BGM63"/>
      <c r="BGN63"/>
      <c r="BGO63"/>
      <c r="BGP63"/>
      <c r="BGQ63"/>
      <c r="BGR63"/>
      <c r="BGS63"/>
      <c r="BGT63"/>
      <c r="BGU63"/>
      <c r="BGV63"/>
      <c r="BGW63"/>
      <c r="BGX63"/>
      <c r="BGY63"/>
      <c r="BGZ63"/>
      <c r="BHA63"/>
      <c r="BHB63"/>
      <c r="BHC63"/>
      <c r="BHD63"/>
      <c r="BHE63"/>
      <c r="BHF63"/>
      <c r="BHG63"/>
      <c r="BHH63"/>
      <c r="BHI63"/>
      <c r="BHJ63"/>
      <c r="BHK63"/>
      <c r="BHL63"/>
      <c r="BHM63"/>
      <c r="BHN63"/>
      <c r="BHO63"/>
      <c r="BHP63"/>
      <c r="BHQ63"/>
      <c r="BHR63"/>
      <c r="BHS63"/>
      <c r="BHT63"/>
      <c r="BHU63"/>
      <c r="BHV63"/>
      <c r="BHW63"/>
      <c r="BHX63"/>
      <c r="BHY63"/>
      <c r="BHZ63"/>
      <c r="BIA63"/>
      <c r="BIB63"/>
      <c r="BIC63"/>
      <c r="BID63"/>
      <c r="BIE63"/>
      <c r="BIF63"/>
      <c r="BIG63"/>
      <c r="BIH63"/>
      <c r="BII63"/>
      <c r="BIJ63"/>
      <c r="BIK63"/>
      <c r="BIL63"/>
      <c r="BIM63"/>
      <c r="BIN63"/>
      <c r="BIO63"/>
      <c r="BIP63"/>
      <c r="BIQ63"/>
      <c r="BIR63"/>
      <c r="BIS63"/>
      <c r="BIT63"/>
      <c r="BIU63"/>
      <c r="BIV63"/>
      <c r="BIW63"/>
      <c r="BIX63"/>
      <c r="BIY63"/>
      <c r="BIZ63"/>
      <c r="BJA63"/>
      <c r="BJB63"/>
      <c r="BJC63"/>
      <c r="BJD63"/>
      <c r="BJE63"/>
      <c r="BJF63"/>
      <c r="BJG63"/>
      <c r="BJH63"/>
      <c r="BJI63"/>
      <c r="BJJ63"/>
      <c r="BJK63"/>
      <c r="BJL63"/>
      <c r="BJM63"/>
      <c r="BJN63"/>
      <c r="BJO63"/>
      <c r="BJP63"/>
      <c r="BJQ63"/>
      <c r="BJR63"/>
      <c r="BJS63"/>
      <c r="BJT63"/>
      <c r="BJU63"/>
      <c r="BJV63"/>
      <c r="BJW63"/>
      <c r="BJX63"/>
      <c r="BJY63"/>
      <c r="BJZ63"/>
      <c r="BKA63"/>
      <c r="BKB63"/>
      <c r="BKC63"/>
      <c r="BKD63"/>
      <c r="BKE63"/>
      <c r="BKF63"/>
      <c r="BKG63"/>
      <c r="BKH63"/>
      <c r="BKI63"/>
      <c r="BKJ63"/>
      <c r="BKK63"/>
      <c r="BKL63"/>
      <c r="BKM63"/>
      <c r="BKN63"/>
      <c r="BKO63"/>
      <c r="BKP63"/>
      <c r="BKQ63"/>
      <c r="BKR63"/>
      <c r="BKS63"/>
      <c r="BKT63"/>
      <c r="BKU63"/>
      <c r="BKV63"/>
      <c r="BKW63"/>
      <c r="BKX63"/>
      <c r="BKY63"/>
      <c r="BKZ63"/>
      <c r="BLA63"/>
      <c r="BLB63"/>
      <c r="BLC63"/>
      <c r="BLD63"/>
      <c r="BLE63"/>
      <c r="BLF63"/>
      <c r="BLG63"/>
      <c r="BLH63"/>
      <c r="BLI63"/>
      <c r="BLJ63"/>
      <c r="BLK63"/>
      <c r="BLL63"/>
      <c r="BLM63"/>
      <c r="BLN63"/>
      <c r="BLO63"/>
      <c r="BLP63"/>
      <c r="BLQ63"/>
      <c r="BLR63"/>
      <c r="BLS63"/>
      <c r="BLT63"/>
      <c r="BLU63"/>
      <c r="BLV63"/>
      <c r="BLW63"/>
      <c r="BLX63"/>
      <c r="BLY63"/>
      <c r="BLZ63"/>
      <c r="BMA63"/>
      <c r="BMB63"/>
      <c r="BMC63"/>
      <c r="BMD63"/>
      <c r="BME63"/>
      <c r="BMF63"/>
      <c r="BMG63"/>
      <c r="BMH63"/>
      <c r="BMI63"/>
      <c r="BMJ63"/>
      <c r="BMK63"/>
      <c r="BML63"/>
      <c r="BMM63"/>
      <c r="BMN63"/>
      <c r="BMO63"/>
      <c r="BMP63"/>
      <c r="BMQ63"/>
      <c r="BMR63"/>
      <c r="BMS63"/>
      <c r="BMT63"/>
      <c r="BMU63"/>
      <c r="BMV63"/>
      <c r="BMW63"/>
      <c r="BMX63"/>
      <c r="BMY63"/>
      <c r="BMZ63"/>
      <c r="BNA63"/>
      <c r="BNB63"/>
      <c r="BNC63"/>
      <c r="BND63"/>
      <c r="BNE63"/>
      <c r="BNF63"/>
      <c r="BNG63"/>
      <c r="BNH63"/>
      <c r="BNI63"/>
      <c r="BNJ63"/>
      <c r="BNK63"/>
      <c r="BNL63"/>
      <c r="BNM63"/>
      <c r="BNN63"/>
      <c r="BNO63"/>
      <c r="BNP63"/>
      <c r="BNQ63"/>
      <c r="BNR63"/>
      <c r="BNS63"/>
      <c r="BNT63"/>
      <c r="BNU63"/>
      <c r="BNV63"/>
      <c r="BNW63"/>
      <c r="BNX63"/>
      <c r="BNY63"/>
      <c r="BNZ63"/>
      <c r="BOA63"/>
      <c r="BOB63"/>
      <c r="BOC63"/>
      <c r="BOD63"/>
      <c r="BOE63"/>
      <c r="BOF63"/>
      <c r="BOG63"/>
      <c r="BOH63"/>
      <c r="BOI63"/>
      <c r="BOJ63"/>
      <c r="BOK63"/>
      <c r="BOL63"/>
      <c r="BOM63"/>
      <c r="BON63"/>
      <c r="BOO63"/>
      <c r="BOP63"/>
      <c r="BOQ63"/>
      <c r="BOR63"/>
      <c r="BOS63"/>
      <c r="BOT63"/>
      <c r="BOU63"/>
      <c r="BOV63"/>
      <c r="BOW63"/>
      <c r="BOX63"/>
      <c r="BOY63"/>
      <c r="BOZ63"/>
      <c r="BPA63"/>
      <c r="BPB63"/>
      <c r="BPC63"/>
      <c r="BPD63"/>
      <c r="BPE63"/>
      <c r="BPF63"/>
      <c r="BPG63"/>
      <c r="BPH63"/>
      <c r="BPI63"/>
      <c r="BPJ63"/>
      <c r="BPK63"/>
      <c r="BPL63"/>
      <c r="BPM63"/>
      <c r="BPN63"/>
      <c r="BPO63"/>
      <c r="BPP63"/>
      <c r="BPQ63"/>
      <c r="BPR63"/>
      <c r="BPS63"/>
      <c r="BPT63"/>
      <c r="BPU63"/>
      <c r="BPV63"/>
      <c r="BPW63"/>
      <c r="BPX63"/>
      <c r="BPY63"/>
      <c r="BPZ63"/>
      <c r="BQA63"/>
      <c r="BQB63"/>
      <c r="BQC63"/>
      <c r="BQD63"/>
      <c r="BQE63"/>
      <c r="BQF63"/>
      <c r="BQG63"/>
      <c r="BQH63"/>
      <c r="BQI63"/>
      <c r="BQJ63"/>
      <c r="BQK63"/>
      <c r="BQL63"/>
      <c r="BQM63"/>
      <c r="BQN63"/>
      <c r="BQO63"/>
      <c r="BQP63"/>
      <c r="BQQ63"/>
      <c r="BQR63"/>
      <c r="BQS63"/>
      <c r="BQT63"/>
      <c r="BQU63"/>
      <c r="BQV63"/>
      <c r="BQW63"/>
      <c r="BQX63"/>
      <c r="BQY63"/>
      <c r="BQZ63"/>
      <c r="BRA63"/>
      <c r="BRB63"/>
      <c r="BRC63"/>
      <c r="BRD63"/>
      <c r="BRE63"/>
      <c r="BRF63"/>
      <c r="BRG63"/>
      <c r="BRH63"/>
      <c r="BRI63"/>
      <c r="BRJ63"/>
      <c r="BRK63"/>
      <c r="BRL63"/>
      <c r="BRM63"/>
      <c r="BRN63"/>
      <c r="BRO63"/>
      <c r="BRP63"/>
      <c r="BRQ63"/>
      <c r="BRR63"/>
      <c r="BRS63"/>
      <c r="BRT63"/>
      <c r="BRU63"/>
      <c r="BRV63"/>
      <c r="BRW63"/>
      <c r="BRX63"/>
      <c r="BRY63"/>
      <c r="BRZ63"/>
      <c r="BSA63"/>
      <c r="BSB63"/>
      <c r="BSC63"/>
      <c r="BSD63"/>
      <c r="BSE63"/>
      <c r="BSF63"/>
      <c r="BSG63"/>
      <c r="BSH63"/>
      <c r="BSI63"/>
      <c r="BSJ63"/>
      <c r="BSK63"/>
      <c r="BSL63"/>
      <c r="BSM63"/>
      <c r="BSN63"/>
      <c r="BSO63"/>
      <c r="BSP63"/>
      <c r="BSQ63"/>
      <c r="BSR63"/>
      <c r="BSS63"/>
      <c r="BST63"/>
      <c r="BSU63"/>
      <c r="BSV63"/>
      <c r="BSW63"/>
      <c r="BSX63"/>
      <c r="BSY63"/>
      <c r="BSZ63"/>
      <c r="BTA63"/>
      <c r="BTB63"/>
      <c r="BTC63"/>
      <c r="BTD63"/>
      <c r="BTE63"/>
      <c r="BTF63"/>
      <c r="BTG63"/>
      <c r="BTH63"/>
      <c r="BTI63"/>
      <c r="BTJ63"/>
      <c r="BTK63"/>
      <c r="BTL63"/>
      <c r="BTM63"/>
      <c r="BTN63"/>
      <c r="BTO63"/>
      <c r="BTP63"/>
      <c r="BTQ63"/>
      <c r="BTR63"/>
      <c r="BTS63"/>
      <c r="BTT63"/>
      <c r="BTU63"/>
      <c r="BTV63"/>
      <c r="BTW63"/>
      <c r="BTX63"/>
      <c r="BTY63"/>
      <c r="BTZ63"/>
      <c r="BUA63"/>
      <c r="BUB63"/>
      <c r="BUC63"/>
      <c r="BUD63"/>
      <c r="BUE63"/>
      <c r="BUF63"/>
      <c r="BUG63"/>
      <c r="BUH63"/>
      <c r="BUI63"/>
      <c r="BUJ63"/>
      <c r="BUK63"/>
      <c r="BUL63"/>
      <c r="BUM63"/>
      <c r="BUN63"/>
      <c r="BUO63"/>
      <c r="BUP63"/>
      <c r="BUQ63"/>
      <c r="BUR63"/>
      <c r="BUS63"/>
      <c r="BUT63"/>
      <c r="BUU63"/>
      <c r="BUV63"/>
      <c r="BUW63"/>
      <c r="BUX63"/>
      <c r="BUY63"/>
      <c r="BUZ63"/>
      <c r="BVA63"/>
      <c r="BVB63"/>
      <c r="BVC63"/>
      <c r="BVD63"/>
      <c r="BVE63"/>
      <c r="BVF63"/>
      <c r="BVG63"/>
      <c r="BVH63"/>
      <c r="BVI63"/>
      <c r="BVJ63"/>
      <c r="BVK63"/>
      <c r="BVL63"/>
      <c r="BVM63"/>
      <c r="BVN63"/>
      <c r="BVO63"/>
      <c r="BVP63"/>
      <c r="BVQ63"/>
      <c r="BVR63"/>
      <c r="BVS63"/>
      <c r="BVT63"/>
      <c r="BVU63"/>
      <c r="BVV63"/>
      <c r="BVW63"/>
      <c r="BVX63"/>
      <c r="BVY63"/>
      <c r="BVZ63"/>
      <c r="BWA63"/>
      <c r="BWB63"/>
      <c r="BWC63"/>
      <c r="BWD63"/>
      <c r="BWE63"/>
      <c r="BWF63"/>
      <c r="BWG63"/>
      <c r="BWH63"/>
      <c r="BWI63"/>
      <c r="BWJ63"/>
      <c r="BWK63"/>
      <c r="BWL63"/>
      <c r="BWM63"/>
      <c r="BWN63"/>
      <c r="BWO63"/>
      <c r="BWP63"/>
      <c r="BWQ63"/>
      <c r="BWR63"/>
      <c r="BWS63"/>
      <c r="BWT63"/>
      <c r="BWU63"/>
      <c r="BWV63"/>
      <c r="BWW63"/>
      <c r="BWX63"/>
      <c r="BWY63"/>
      <c r="BWZ63"/>
      <c r="BXA63"/>
      <c r="BXB63"/>
      <c r="BXC63"/>
      <c r="BXD63"/>
      <c r="BXE63"/>
      <c r="BXF63"/>
      <c r="BXG63"/>
      <c r="BXH63"/>
      <c r="BXI63"/>
      <c r="BXJ63"/>
      <c r="BXK63"/>
      <c r="BXL63"/>
      <c r="BXM63"/>
      <c r="BXN63"/>
      <c r="BXO63"/>
      <c r="BXP63"/>
      <c r="BXQ63"/>
      <c r="BXR63"/>
      <c r="BXS63"/>
      <c r="BXT63"/>
      <c r="BXU63"/>
      <c r="BXV63"/>
      <c r="BXW63"/>
      <c r="BXX63"/>
      <c r="BXY63"/>
      <c r="BXZ63"/>
      <c r="BYA63"/>
      <c r="BYB63"/>
      <c r="BYC63"/>
      <c r="BYD63"/>
      <c r="BYE63"/>
      <c r="BYF63"/>
      <c r="BYG63"/>
      <c r="BYH63"/>
      <c r="BYI63"/>
      <c r="BYJ63"/>
      <c r="BYK63"/>
      <c r="BYL63"/>
      <c r="BYM63"/>
      <c r="BYN63"/>
      <c r="BYO63"/>
      <c r="BYP63"/>
      <c r="BYQ63"/>
      <c r="BYR63"/>
      <c r="BYS63"/>
      <c r="BYT63"/>
      <c r="BYU63"/>
      <c r="BYV63"/>
      <c r="BYW63"/>
      <c r="BYX63"/>
      <c r="BYY63"/>
      <c r="BYZ63"/>
      <c r="BZA63"/>
      <c r="BZB63"/>
      <c r="BZC63"/>
      <c r="BZD63"/>
      <c r="BZE63"/>
      <c r="BZF63"/>
      <c r="BZG63"/>
      <c r="BZH63"/>
      <c r="BZI63"/>
      <c r="BZJ63"/>
      <c r="BZK63"/>
      <c r="BZL63"/>
      <c r="BZM63"/>
      <c r="BZN63"/>
      <c r="BZO63"/>
      <c r="BZP63"/>
      <c r="BZQ63"/>
      <c r="BZR63"/>
      <c r="BZS63"/>
      <c r="BZT63"/>
      <c r="BZU63"/>
      <c r="BZV63"/>
      <c r="BZW63"/>
      <c r="BZX63"/>
      <c r="BZY63"/>
      <c r="BZZ63"/>
      <c r="CAA63"/>
      <c r="CAB63"/>
      <c r="CAC63"/>
      <c r="CAD63"/>
      <c r="CAE63"/>
      <c r="CAF63"/>
      <c r="CAG63"/>
      <c r="CAH63"/>
      <c r="CAI63"/>
      <c r="CAJ63"/>
      <c r="CAK63"/>
      <c r="CAL63"/>
      <c r="CAM63"/>
      <c r="CAN63"/>
      <c r="CAO63"/>
      <c r="CAP63"/>
      <c r="CAQ63"/>
      <c r="CAR63"/>
      <c r="CAS63"/>
      <c r="CAT63"/>
      <c r="CAU63"/>
      <c r="CAV63"/>
      <c r="CAW63"/>
      <c r="CAX63"/>
      <c r="CAY63"/>
      <c r="CAZ63"/>
      <c r="CBA63"/>
      <c r="CBB63"/>
      <c r="CBC63"/>
      <c r="CBD63"/>
      <c r="CBE63"/>
      <c r="CBF63"/>
      <c r="CBG63"/>
      <c r="CBH63"/>
      <c r="CBI63"/>
      <c r="CBJ63"/>
      <c r="CBK63"/>
      <c r="CBL63"/>
      <c r="CBM63"/>
      <c r="CBN63"/>
      <c r="CBO63"/>
      <c r="CBP63"/>
      <c r="CBQ63"/>
      <c r="CBR63"/>
      <c r="CBS63"/>
      <c r="CBT63"/>
      <c r="CBU63"/>
      <c r="CBV63"/>
      <c r="CBW63"/>
      <c r="CBX63"/>
      <c r="CBY63"/>
      <c r="CBZ63"/>
      <c r="CCA63"/>
      <c r="CCB63"/>
      <c r="CCC63"/>
      <c r="CCD63"/>
      <c r="CCE63"/>
      <c r="CCF63"/>
      <c r="CCG63"/>
      <c r="CCH63"/>
      <c r="CCI63"/>
      <c r="CCJ63"/>
      <c r="CCK63"/>
      <c r="CCL63"/>
      <c r="CCM63"/>
      <c r="CCN63"/>
      <c r="CCO63"/>
      <c r="CCP63"/>
      <c r="CCQ63"/>
      <c r="CCR63"/>
      <c r="CCS63"/>
      <c r="CCT63"/>
      <c r="CCU63"/>
      <c r="CCV63"/>
      <c r="CCW63"/>
      <c r="CCX63"/>
      <c r="CCY63"/>
      <c r="CCZ63"/>
      <c r="CDA63"/>
      <c r="CDB63"/>
      <c r="CDC63"/>
      <c r="CDD63"/>
      <c r="CDE63"/>
      <c r="CDF63"/>
      <c r="CDG63"/>
      <c r="CDH63"/>
      <c r="CDI63"/>
      <c r="CDJ63"/>
      <c r="CDK63"/>
      <c r="CDL63"/>
      <c r="CDM63"/>
      <c r="CDN63"/>
      <c r="CDO63"/>
      <c r="CDP63"/>
      <c r="CDQ63"/>
      <c r="CDR63"/>
      <c r="CDS63"/>
      <c r="CDT63"/>
      <c r="CDU63"/>
      <c r="CDV63"/>
      <c r="CDW63"/>
      <c r="CDX63"/>
      <c r="CDY63"/>
      <c r="CDZ63"/>
      <c r="CEA63"/>
      <c r="CEB63"/>
      <c r="CEC63"/>
      <c r="CED63"/>
      <c r="CEE63"/>
      <c r="CEF63"/>
      <c r="CEG63"/>
      <c r="CEH63"/>
      <c r="CEI63"/>
      <c r="CEJ63"/>
      <c r="CEK63"/>
      <c r="CEL63"/>
      <c r="CEM63"/>
      <c r="CEN63"/>
      <c r="CEO63"/>
      <c r="CEP63"/>
      <c r="CEQ63"/>
      <c r="CER63"/>
      <c r="CES63"/>
      <c r="CET63"/>
      <c r="CEU63"/>
      <c r="CEV63"/>
      <c r="CEW63"/>
      <c r="CEX63"/>
      <c r="CEY63"/>
      <c r="CEZ63"/>
      <c r="CFA63"/>
      <c r="CFB63"/>
      <c r="CFC63"/>
      <c r="CFD63"/>
      <c r="CFE63"/>
      <c r="CFF63"/>
      <c r="CFG63"/>
      <c r="CFH63"/>
      <c r="CFI63"/>
      <c r="CFJ63"/>
      <c r="CFK63"/>
      <c r="CFL63"/>
      <c r="CFM63"/>
      <c r="CFN63"/>
      <c r="CFO63"/>
      <c r="CFP63"/>
      <c r="CFQ63"/>
      <c r="CFR63"/>
      <c r="CFS63"/>
      <c r="CFT63"/>
      <c r="CFU63"/>
      <c r="CFV63"/>
      <c r="CFW63"/>
      <c r="CFX63"/>
      <c r="CFY63"/>
      <c r="CFZ63"/>
      <c r="CGA63"/>
      <c r="CGB63"/>
      <c r="CGC63"/>
      <c r="CGD63"/>
      <c r="CGE63"/>
      <c r="CGF63"/>
      <c r="CGG63"/>
      <c r="CGH63"/>
      <c r="CGI63"/>
      <c r="CGJ63"/>
      <c r="CGK63"/>
      <c r="CGL63"/>
      <c r="CGM63"/>
      <c r="CGN63"/>
      <c r="CGO63"/>
      <c r="CGP63"/>
      <c r="CGQ63"/>
      <c r="CGR63"/>
      <c r="CGS63"/>
      <c r="CGT63"/>
      <c r="CGU63"/>
      <c r="CGV63"/>
      <c r="CGW63"/>
      <c r="CGX63"/>
      <c r="CGY63"/>
      <c r="CGZ63"/>
      <c r="CHA63"/>
      <c r="CHB63"/>
      <c r="CHC63"/>
      <c r="CHD63"/>
      <c r="CHE63"/>
      <c r="CHF63"/>
      <c r="CHG63"/>
      <c r="CHH63"/>
      <c r="CHI63"/>
      <c r="CHJ63"/>
      <c r="CHK63"/>
      <c r="CHL63"/>
      <c r="CHM63"/>
      <c r="CHN63"/>
      <c r="CHO63"/>
      <c r="CHP63"/>
      <c r="CHQ63"/>
      <c r="CHR63"/>
      <c r="CHS63"/>
      <c r="CHT63"/>
      <c r="CHU63"/>
      <c r="CHV63"/>
      <c r="CHW63"/>
      <c r="CHX63"/>
      <c r="CHY63"/>
      <c r="CHZ63"/>
      <c r="CIA63"/>
      <c r="CIB63"/>
      <c r="CIC63"/>
      <c r="CID63"/>
      <c r="CIE63"/>
      <c r="CIF63"/>
      <c r="CIG63"/>
      <c r="CIH63"/>
      <c r="CII63"/>
      <c r="CIJ63"/>
      <c r="CIK63"/>
      <c r="CIL63"/>
      <c r="CIM63"/>
      <c r="CIN63"/>
      <c r="CIO63"/>
      <c r="CIP63"/>
      <c r="CIQ63"/>
      <c r="CIR63"/>
      <c r="CIS63"/>
      <c r="CIT63"/>
      <c r="CIU63"/>
      <c r="CIV63"/>
      <c r="CIW63"/>
      <c r="CIX63"/>
      <c r="CIY63"/>
      <c r="CIZ63"/>
      <c r="CJA63"/>
      <c r="CJB63"/>
      <c r="CJC63"/>
      <c r="CJD63"/>
      <c r="CJE63"/>
      <c r="CJF63"/>
      <c r="CJG63"/>
      <c r="CJH63"/>
      <c r="CJI63"/>
      <c r="CJJ63"/>
      <c r="CJK63"/>
      <c r="CJL63"/>
      <c r="CJM63"/>
      <c r="CJN63"/>
      <c r="CJO63"/>
      <c r="CJP63"/>
      <c r="CJQ63"/>
      <c r="CJR63"/>
      <c r="CJS63"/>
      <c r="CJT63"/>
      <c r="CJU63"/>
      <c r="CJV63"/>
      <c r="CJW63"/>
      <c r="CJX63"/>
      <c r="CJY63"/>
      <c r="CJZ63"/>
      <c r="CKA63"/>
      <c r="CKB63"/>
      <c r="CKC63"/>
      <c r="CKD63"/>
      <c r="CKE63"/>
      <c r="CKF63"/>
      <c r="CKG63"/>
      <c r="CKH63"/>
      <c r="CKI63"/>
      <c r="CKJ63"/>
      <c r="CKK63"/>
      <c r="CKL63"/>
      <c r="CKM63"/>
      <c r="CKN63"/>
      <c r="CKO63"/>
      <c r="CKP63"/>
      <c r="CKQ63"/>
      <c r="CKR63"/>
      <c r="CKS63"/>
      <c r="CKT63"/>
      <c r="CKU63"/>
      <c r="CKV63"/>
      <c r="CKW63"/>
      <c r="CKX63"/>
      <c r="CKY63"/>
      <c r="CKZ63"/>
      <c r="CLA63"/>
      <c r="CLB63"/>
      <c r="CLC63"/>
      <c r="CLD63"/>
      <c r="CLE63"/>
      <c r="CLF63"/>
      <c r="CLG63"/>
      <c r="CLH63"/>
      <c r="CLI63"/>
      <c r="CLJ63"/>
      <c r="CLK63"/>
      <c r="CLL63"/>
      <c r="CLM63"/>
      <c r="CLN63"/>
      <c r="CLO63"/>
      <c r="CLP63"/>
      <c r="CLQ63"/>
      <c r="CLR63"/>
      <c r="CLS63"/>
      <c r="CLT63"/>
      <c r="CLU63"/>
      <c r="CLV63"/>
      <c r="CLW63"/>
      <c r="CLX63"/>
      <c r="CLY63"/>
      <c r="CLZ63"/>
      <c r="CMA63"/>
      <c r="CMB63"/>
      <c r="CMC63"/>
      <c r="CMD63"/>
      <c r="CME63"/>
      <c r="CMF63"/>
      <c r="CMG63"/>
      <c r="CMH63"/>
      <c r="CMI63"/>
      <c r="CMJ63"/>
    </row>
    <row r="64" spans="1:2376" s="421" customFormat="1" x14ac:dyDescent="0.3">
      <c r="A64" s="319" t="str">
        <f>'END Jul 2021'!K52</f>
        <v>Future X Power</v>
      </c>
      <c r="B64" s="383" t="str">
        <f>'END Jul 2021'!L52</f>
        <v>Flexi Saver</v>
      </c>
      <c r="C64" s="384">
        <f>IF('END Jul 2021'!BP52=0,91*'END Jul 2021'!M52/100,(91*'END Jul 2021'!M52/100)+'END Jul 2021'!BP52/4)</f>
        <v>80.766636363636337</v>
      </c>
      <c r="D64" s="384">
        <f>IF('END Jul 2021'!O52="",$G$5*'END Jul 2021'!N52/100,IF($G$5&gt;='END Jul 2021'!P52,('END Jul 2021'!P52*'END Jul 2021'!N52/100),($G$5*'END Jul 2021'!N52/100)))</f>
        <v>121.43355954545454</v>
      </c>
      <c r="E64" s="384">
        <f>IF(AND('END Jul 2021'!P52&gt;0,'END Jul 2021'!R52&gt;0),IF($G$5&lt;'END Jul 2021'!P52,0,IF($G$5&lt;=('END Jul 2021'!R52+'END Jul 2021'!P52),(($G$5-'END Jul 2021'!P52)*'END Jul 2021'!Q52/100),(('END Jul 2021'!R52)*'END Jul 2021'!Q52/100))),0)</f>
        <v>0</v>
      </c>
      <c r="F64" s="384">
        <f>IF(AND('END Jul 2021'!Q52&gt;0,'END Jul 2021'!S52&gt;0),IF($G$5&lt;('END Jul 2021'!R52+'END Jul 2021'!P52),0,IF($G$5&lt;=('END Jul 2021'!T52+'END Jul 2021'!R52+'END Jul 2021'!P52),(($G$5-('END Jul 2021'!R52+'END Jul 2021'!P52))*'END Jul 2021'!S52/100),('END Jul 2021'!T52*'END Jul 2021'!S52/100))),0)</f>
        <v>0</v>
      </c>
      <c r="G64" s="384">
        <f>IF('END Jul 2021'!T52&gt;0,IF(($G$5&lt;'END Jul 2021'!T52),(0),($G$5-'END Jul 2021'!T52)*'END Jul 2021'!U52/100),IF(AND('END Jul 2021'!R52&gt;0,'END Jul 2021'!T52=""),IF(($G$5&lt;'END Jul 2021'!R52),(0),($G$5-'END Jul 2021'!R52)*'END Jul 2021'!S52/100),IF(AND('END Jul 2021'!P52&gt;0,'END Jul 2021'!R52=""),IF(($G$5&lt;'END Jul 2021'!P52),(0),($G$5-'END Jul 2021'!P52)*'END Jul 2021'!Q52/100),0)))</f>
        <v>0</v>
      </c>
      <c r="H64" s="384">
        <f>$H$5*'END Jul 2021'!AE52/100</f>
        <v>37.197914727272718</v>
      </c>
      <c r="I64" s="384">
        <f t="shared" si="25"/>
        <v>239.39811063636361</v>
      </c>
      <c r="J64" s="449">
        <f t="shared" si="26"/>
        <v>634.5258970909091</v>
      </c>
      <c r="K64" s="449">
        <f t="shared" si="27"/>
        <v>957.59244254545445</v>
      </c>
      <c r="L64" s="450">
        <f t="shared" si="28"/>
        <v>1053.3516867999999</v>
      </c>
      <c r="M64" s="386">
        <f>'END Jul 2021'!AZ52</f>
        <v>0</v>
      </c>
      <c r="N64" s="386">
        <f>'END Jul 2021'!BA52</f>
        <v>0</v>
      </c>
      <c r="O64" s="386">
        <f>'END Jul 2021'!BB52</f>
        <v>0</v>
      </c>
      <c r="P64" s="386">
        <f>'END Jul 2021'!BC52</f>
        <v>0</v>
      </c>
      <c r="Q64" s="386">
        <f>($E$6*'END Jul 2021'!AT52/100)*4</f>
        <v>96.606399999999994</v>
      </c>
      <c r="R64" s="324" t="str">
        <f t="shared" si="29"/>
        <v>No discount</v>
      </c>
      <c r="S64" s="324" t="str">
        <f t="shared" si="30"/>
        <v>Exclusive</v>
      </c>
      <c r="T64" s="380">
        <f t="shared" si="36"/>
        <v>957.59244254545445</v>
      </c>
      <c r="U64" s="380">
        <f t="shared" si="37"/>
        <v>957.59244254545445</v>
      </c>
      <c r="V64" s="386">
        <f t="shared" si="38"/>
        <v>860.98604254545444</v>
      </c>
      <c r="W64" s="386">
        <f t="shared" si="39"/>
        <v>860.98604254545444</v>
      </c>
      <c r="X64" s="455">
        <f t="shared" si="40"/>
        <v>947.08464679999997</v>
      </c>
      <c r="Y64" s="455">
        <f t="shared" si="40"/>
        <v>947.08464679999997</v>
      </c>
      <c r="Z64" s="387">
        <f>'END Jul 2021'!BL52</f>
        <v>0</v>
      </c>
      <c r="AA64" s="326" t="str">
        <f>'END Jul 2021'!BM52</f>
        <v>n</v>
      </c>
      <c r="AB64" s="504"/>
      <c r="AC64" s="504"/>
      <c r="AD64" s="504"/>
      <c r="AE64" s="504"/>
      <c r="AF64" s="504"/>
      <c r="AG64" s="504"/>
      <c r="AH64" s="504"/>
      <c r="AI64" s="504"/>
      <c r="AJ64" s="504"/>
      <c r="AK64" s="504"/>
      <c r="AL64" s="504"/>
      <c r="AM64" s="504"/>
      <c r="AN64" s="504"/>
      <c r="AO64" s="50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c r="AMK64"/>
      <c r="AML64"/>
      <c r="AMM64"/>
      <c r="AMN64"/>
      <c r="AMO64"/>
      <c r="AMP64"/>
      <c r="AMQ64"/>
      <c r="AMR64"/>
      <c r="AMS64"/>
      <c r="AMT64"/>
      <c r="AMU64"/>
      <c r="AMV64"/>
      <c r="AMW64"/>
      <c r="AMX64"/>
      <c r="AMY64"/>
      <c r="AMZ64"/>
      <c r="ANA64"/>
      <c r="ANB64"/>
      <c r="ANC64"/>
      <c r="AND64"/>
      <c r="ANE64"/>
      <c r="ANF64"/>
      <c r="ANG64"/>
      <c r="ANH64"/>
      <c r="ANI64"/>
      <c r="ANJ64"/>
      <c r="ANK64"/>
      <c r="ANL64"/>
      <c r="ANM64"/>
      <c r="ANN64"/>
      <c r="ANO64"/>
      <c r="ANP64"/>
      <c r="ANQ64"/>
      <c r="ANR64"/>
      <c r="ANS64"/>
      <c r="ANT64"/>
      <c r="ANU64"/>
      <c r="ANV64"/>
      <c r="ANW64"/>
      <c r="ANX64"/>
      <c r="ANY64"/>
      <c r="ANZ64"/>
      <c r="AOA64"/>
      <c r="AOB64"/>
      <c r="AOC64"/>
      <c r="AOD64"/>
      <c r="AOE64"/>
      <c r="AOF64"/>
      <c r="AOG64"/>
      <c r="AOH64"/>
      <c r="AOI64"/>
      <c r="AOJ64"/>
      <c r="AOK64"/>
      <c r="AOL64"/>
      <c r="AOM64"/>
      <c r="AON64"/>
      <c r="AOO64"/>
      <c r="AOP64"/>
      <c r="AOQ64"/>
      <c r="AOR64"/>
      <c r="AOS64"/>
      <c r="AOT64"/>
      <c r="AOU64"/>
      <c r="AOV64"/>
      <c r="AOW64"/>
      <c r="AOX64"/>
      <c r="AOY64"/>
      <c r="AOZ64"/>
      <c r="APA64"/>
      <c r="APB64"/>
      <c r="APC64"/>
      <c r="APD64"/>
      <c r="APE64"/>
      <c r="APF64"/>
      <c r="APG64"/>
      <c r="APH64"/>
      <c r="API64"/>
      <c r="APJ64"/>
      <c r="APK64"/>
      <c r="APL64"/>
      <c r="APM64"/>
      <c r="APN64"/>
      <c r="APO64"/>
      <c r="APP64"/>
      <c r="APQ64"/>
      <c r="APR64"/>
      <c r="APS64"/>
      <c r="APT64"/>
      <c r="APU64"/>
      <c r="APV64"/>
      <c r="APW64"/>
      <c r="APX64"/>
      <c r="APY64"/>
      <c r="APZ64"/>
      <c r="AQA64"/>
      <c r="AQB64"/>
      <c r="AQC64"/>
      <c r="AQD64"/>
      <c r="AQE64"/>
      <c r="AQF64"/>
      <c r="AQG64"/>
      <c r="AQH64"/>
      <c r="AQI64"/>
      <c r="AQJ64"/>
      <c r="AQK64"/>
      <c r="AQL64"/>
      <c r="AQM64"/>
      <c r="AQN64"/>
      <c r="AQO64"/>
      <c r="AQP64"/>
      <c r="AQQ64"/>
      <c r="AQR64"/>
      <c r="AQS64"/>
      <c r="AQT64"/>
      <c r="AQU64"/>
      <c r="AQV64"/>
      <c r="AQW64"/>
      <c r="AQX64"/>
      <c r="AQY64"/>
      <c r="AQZ64"/>
      <c r="ARA64"/>
      <c r="ARB64"/>
      <c r="ARC64"/>
      <c r="ARD64"/>
      <c r="ARE64"/>
      <c r="ARF64"/>
      <c r="ARG64"/>
      <c r="ARH64"/>
      <c r="ARI64"/>
      <c r="ARJ64"/>
      <c r="ARK64"/>
      <c r="ARL64"/>
      <c r="ARM64"/>
      <c r="ARN64"/>
      <c r="ARO64"/>
      <c r="ARP64"/>
      <c r="ARQ64"/>
      <c r="ARR64"/>
      <c r="ARS64"/>
      <c r="ART64"/>
      <c r="ARU64"/>
      <c r="ARV64"/>
      <c r="ARW64"/>
      <c r="ARX64"/>
      <c r="ARY64"/>
      <c r="ARZ64"/>
      <c r="ASA64"/>
      <c r="ASB64"/>
      <c r="ASC64"/>
      <c r="ASD64"/>
      <c r="ASE64"/>
      <c r="ASF64"/>
      <c r="ASG64"/>
      <c r="ASH64"/>
      <c r="ASI64"/>
      <c r="ASJ64"/>
      <c r="ASK64"/>
      <c r="ASL64"/>
      <c r="ASM64"/>
      <c r="ASN64"/>
      <c r="ASO64"/>
      <c r="ASP64"/>
      <c r="ASQ64"/>
      <c r="ASR64"/>
      <c r="ASS64"/>
      <c r="AST64"/>
      <c r="ASU64"/>
      <c r="ASV64"/>
      <c r="ASW64"/>
      <c r="ASX64"/>
      <c r="ASY64"/>
      <c r="ASZ64"/>
      <c r="ATA64"/>
      <c r="ATB64"/>
      <c r="ATC64"/>
      <c r="ATD64"/>
      <c r="ATE64"/>
      <c r="ATF64"/>
      <c r="ATG64"/>
      <c r="ATH64"/>
      <c r="ATI64"/>
      <c r="ATJ64"/>
      <c r="ATK64"/>
      <c r="ATL64"/>
      <c r="ATM64"/>
      <c r="ATN64"/>
      <c r="ATO64"/>
      <c r="ATP64"/>
      <c r="ATQ64"/>
      <c r="ATR64"/>
      <c r="ATS64"/>
      <c r="ATT64"/>
      <c r="ATU64"/>
      <c r="ATV64"/>
      <c r="ATW64"/>
      <c r="ATX64"/>
      <c r="ATY64"/>
      <c r="ATZ64"/>
      <c r="AUA64"/>
      <c r="AUB64"/>
      <c r="AUC64"/>
      <c r="AUD64"/>
      <c r="AUE64"/>
      <c r="AUF64"/>
      <c r="AUG64"/>
      <c r="AUH64"/>
      <c r="AUI64"/>
      <c r="AUJ64"/>
      <c r="AUK64"/>
      <c r="AUL64"/>
      <c r="AUM64"/>
      <c r="AUN64"/>
      <c r="AUO64"/>
      <c r="AUP64"/>
      <c r="AUQ64"/>
      <c r="AUR64"/>
      <c r="AUS64"/>
      <c r="AUT64"/>
      <c r="AUU64"/>
      <c r="AUV64"/>
      <c r="AUW64"/>
      <c r="AUX64"/>
      <c r="AUY64"/>
      <c r="AUZ64"/>
      <c r="AVA64"/>
      <c r="AVB64"/>
      <c r="AVC64"/>
      <c r="AVD64"/>
      <c r="AVE64"/>
      <c r="AVF64"/>
      <c r="AVG64"/>
      <c r="AVH64"/>
      <c r="AVI64"/>
      <c r="AVJ64"/>
      <c r="AVK64"/>
      <c r="AVL64"/>
      <c r="AVM64"/>
      <c r="AVN64"/>
      <c r="AVO64"/>
      <c r="AVP64"/>
      <c r="AVQ64"/>
      <c r="AVR64"/>
      <c r="AVS64"/>
      <c r="AVT64"/>
      <c r="AVU64"/>
      <c r="AVV64"/>
      <c r="AVW64"/>
      <c r="AVX64"/>
      <c r="AVY64"/>
      <c r="AVZ64"/>
      <c r="AWA64"/>
      <c r="AWB64"/>
      <c r="AWC64"/>
      <c r="AWD64"/>
      <c r="AWE64"/>
      <c r="AWF64"/>
      <c r="AWG64"/>
      <c r="AWH64"/>
      <c r="AWI64"/>
      <c r="AWJ64"/>
      <c r="AWK64"/>
      <c r="AWL64"/>
      <c r="AWM64"/>
      <c r="AWN64"/>
      <c r="AWO64"/>
      <c r="AWP64"/>
      <c r="AWQ64"/>
      <c r="AWR64"/>
      <c r="AWS64"/>
      <c r="AWT64"/>
      <c r="AWU64"/>
      <c r="AWV64"/>
      <c r="AWW64"/>
      <c r="AWX64"/>
      <c r="AWY64"/>
      <c r="AWZ64"/>
      <c r="AXA64"/>
      <c r="AXB64"/>
      <c r="AXC64"/>
      <c r="AXD64"/>
      <c r="AXE64"/>
      <c r="AXF64"/>
      <c r="AXG64"/>
      <c r="AXH64"/>
      <c r="AXI64"/>
      <c r="AXJ64"/>
      <c r="AXK64"/>
      <c r="AXL64"/>
      <c r="AXM64"/>
      <c r="AXN64"/>
      <c r="AXO64"/>
      <c r="AXP64"/>
      <c r="AXQ64"/>
      <c r="AXR64"/>
      <c r="AXS64"/>
      <c r="AXT64"/>
      <c r="AXU64"/>
      <c r="AXV64"/>
      <c r="AXW64"/>
      <c r="AXX64"/>
      <c r="AXY64"/>
      <c r="AXZ64"/>
      <c r="AYA64"/>
      <c r="AYB64"/>
      <c r="AYC64"/>
      <c r="AYD64"/>
      <c r="AYE64"/>
      <c r="AYF64"/>
      <c r="AYG64"/>
      <c r="AYH64"/>
      <c r="AYI64"/>
      <c r="AYJ64"/>
      <c r="AYK64"/>
      <c r="AYL64"/>
      <c r="AYM64"/>
      <c r="AYN64"/>
      <c r="AYO64"/>
      <c r="AYP64"/>
      <c r="AYQ64"/>
      <c r="AYR64"/>
      <c r="AYS64"/>
      <c r="AYT64"/>
      <c r="AYU64"/>
      <c r="AYV64"/>
      <c r="AYW64"/>
      <c r="AYX64"/>
      <c r="AYY64"/>
      <c r="AYZ64"/>
      <c r="AZA64"/>
      <c r="AZB64"/>
      <c r="AZC64"/>
      <c r="AZD64"/>
      <c r="AZE64"/>
      <c r="AZF64"/>
      <c r="AZG64"/>
      <c r="AZH64"/>
      <c r="AZI64"/>
      <c r="AZJ64"/>
      <c r="AZK64"/>
      <c r="AZL64"/>
      <c r="AZM64"/>
      <c r="AZN64"/>
      <c r="AZO64"/>
      <c r="AZP64"/>
      <c r="AZQ64"/>
      <c r="AZR64"/>
      <c r="AZS64"/>
      <c r="AZT64"/>
      <c r="AZU64"/>
      <c r="AZV64"/>
      <c r="AZW64"/>
      <c r="AZX64"/>
      <c r="AZY64"/>
      <c r="AZZ64"/>
      <c r="BAA64"/>
      <c r="BAB64"/>
      <c r="BAC64"/>
      <c r="BAD64"/>
      <c r="BAE64"/>
      <c r="BAF64"/>
      <c r="BAG64"/>
      <c r="BAH64"/>
      <c r="BAI64"/>
      <c r="BAJ64"/>
      <c r="BAK64"/>
      <c r="BAL64"/>
      <c r="BAM64"/>
      <c r="BAN64"/>
      <c r="BAO64"/>
      <c r="BAP64"/>
      <c r="BAQ64"/>
      <c r="BAR64"/>
      <c r="BAS64"/>
      <c r="BAT64"/>
      <c r="BAU64"/>
      <c r="BAV64"/>
      <c r="BAW64"/>
      <c r="BAX64"/>
      <c r="BAY64"/>
      <c r="BAZ64"/>
      <c r="BBA64"/>
      <c r="BBB64"/>
      <c r="BBC64"/>
      <c r="BBD64"/>
      <c r="BBE64"/>
      <c r="BBF64"/>
      <c r="BBG64"/>
      <c r="BBH64"/>
      <c r="BBI64"/>
      <c r="BBJ64"/>
      <c r="BBK64"/>
      <c r="BBL64"/>
      <c r="BBM64"/>
      <c r="BBN64"/>
      <c r="BBO64"/>
      <c r="BBP64"/>
      <c r="BBQ64"/>
      <c r="BBR64"/>
      <c r="BBS64"/>
      <c r="BBT64"/>
      <c r="BBU64"/>
      <c r="BBV64"/>
      <c r="BBW64"/>
      <c r="BBX64"/>
      <c r="BBY64"/>
      <c r="BBZ64"/>
      <c r="BCA64"/>
      <c r="BCB64"/>
      <c r="BCC64"/>
      <c r="BCD64"/>
      <c r="BCE64"/>
      <c r="BCF64"/>
      <c r="BCG64"/>
      <c r="BCH64"/>
      <c r="BCI64"/>
      <c r="BCJ64"/>
      <c r="BCK64"/>
      <c r="BCL64"/>
      <c r="BCM64"/>
      <c r="BCN64"/>
      <c r="BCO64"/>
      <c r="BCP64"/>
      <c r="BCQ64"/>
      <c r="BCR64"/>
      <c r="BCS64"/>
      <c r="BCT64"/>
      <c r="BCU64"/>
      <c r="BCV64"/>
      <c r="BCW64"/>
      <c r="BCX64"/>
      <c r="BCY64"/>
      <c r="BCZ64"/>
      <c r="BDA64"/>
      <c r="BDB64"/>
      <c r="BDC64"/>
      <c r="BDD64"/>
      <c r="BDE64"/>
      <c r="BDF64"/>
      <c r="BDG64"/>
      <c r="BDH64"/>
      <c r="BDI64"/>
      <c r="BDJ64"/>
      <c r="BDK64"/>
      <c r="BDL64"/>
      <c r="BDM64"/>
      <c r="BDN64"/>
      <c r="BDO64"/>
      <c r="BDP64"/>
      <c r="BDQ64"/>
      <c r="BDR64"/>
      <c r="BDS64"/>
      <c r="BDT64"/>
      <c r="BDU64"/>
      <c r="BDV64"/>
      <c r="BDW64"/>
      <c r="BDX64"/>
      <c r="BDY64"/>
      <c r="BDZ64"/>
      <c r="BEA64"/>
      <c r="BEB64"/>
      <c r="BEC64"/>
      <c r="BED64"/>
      <c r="BEE64"/>
      <c r="BEF64"/>
      <c r="BEG64"/>
      <c r="BEH64"/>
      <c r="BEI64"/>
      <c r="BEJ64"/>
      <c r="BEK64"/>
      <c r="BEL64"/>
      <c r="BEM64"/>
      <c r="BEN64"/>
      <c r="BEO64"/>
      <c r="BEP64"/>
      <c r="BEQ64"/>
      <c r="BER64"/>
      <c r="BES64"/>
      <c r="BET64"/>
      <c r="BEU64"/>
      <c r="BEV64"/>
      <c r="BEW64"/>
      <c r="BEX64"/>
      <c r="BEY64"/>
      <c r="BEZ64"/>
      <c r="BFA64"/>
      <c r="BFB64"/>
      <c r="BFC64"/>
      <c r="BFD64"/>
      <c r="BFE64"/>
      <c r="BFF64"/>
      <c r="BFG64"/>
      <c r="BFH64"/>
      <c r="BFI64"/>
      <c r="BFJ64"/>
      <c r="BFK64"/>
      <c r="BFL64"/>
      <c r="BFM64"/>
      <c r="BFN64"/>
      <c r="BFO64"/>
      <c r="BFP64"/>
      <c r="BFQ64"/>
      <c r="BFR64"/>
      <c r="BFS64"/>
      <c r="BFT64"/>
      <c r="BFU64"/>
      <c r="BFV64"/>
      <c r="BFW64"/>
      <c r="BFX64"/>
      <c r="BFY64"/>
      <c r="BFZ64"/>
      <c r="BGA64"/>
      <c r="BGB64"/>
      <c r="BGC64"/>
      <c r="BGD64"/>
      <c r="BGE64"/>
      <c r="BGF64"/>
      <c r="BGG64"/>
      <c r="BGH64"/>
      <c r="BGI64"/>
      <c r="BGJ64"/>
      <c r="BGK64"/>
      <c r="BGL64"/>
      <c r="BGM64"/>
      <c r="BGN64"/>
      <c r="BGO64"/>
      <c r="BGP64"/>
      <c r="BGQ64"/>
      <c r="BGR64"/>
      <c r="BGS64"/>
      <c r="BGT64"/>
      <c r="BGU64"/>
      <c r="BGV64"/>
      <c r="BGW64"/>
      <c r="BGX64"/>
      <c r="BGY64"/>
      <c r="BGZ64"/>
      <c r="BHA64"/>
      <c r="BHB64"/>
      <c r="BHC64"/>
      <c r="BHD64"/>
      <c r="BHE64"/>
      <c r="BHF64"/>
      <c r="BHG64"/>
      <c r="BHH64"/>
      <c r="BHI64"/>
      <c r="BHJ64"/>
      <c r="BHK64"/>
      <c r="BHL64"/>
      <c r="BHM64"/>
      <c r="BHN64"/>
      <c r="BHO64"/>
      <c r="BHP64"/>
      <c r="BHQ64"/>
      <c r="BHR64"/>
      <c r="BHS64"/>
      <c r="BHT64"/>
      <c r="BHU64"/>
      <c r="BHV64"/>
      <c r="BHW64"/>
      <c r="BHX64"/>
      <c r="BHY64"/>
      <c r="BHZ64"/>
      <c r="BIA64"/>
      <c r="BIB64"/>
      <c r="BIC64"/>
      <c r="BID64"/>
      <c r="BIE64"/>
      <c r="BIF64"/>
      <c r="BIG64"/>
      <c r="BIH64"/>
      <c r="BII64"/>
      <c r="BIJ64"/>
      <c r="BIK64"/>
      <c r="BIL64"/>
      <c r="BIM64"/>
      <c r="BIN64"/>
      <c r="BIO64"/>
      <c r="BIP64"/>
      <c r="BIQ64"/>
      <c r="BIR64"/>
      <c r="BIS64"/>
      <c r="BIT64"/>
      <c r="BIU64"/>
      <c r="BIV64"/>
      <c r="BIW64"/>
      <c r="BIX64"/>
      <c r="BIY64"/>
      <c r="BIZ64"/>
      <c r="BJA64"/>
      <c r="BJB64"/>
      <c r="BJC64"/>
      <c r="BJD64"/>
      <c r="BJE64"/>
      <c r="BJF64"/>
      <c r="BJG64"/>
      <c r="BJH64"/>
      <c r="BJI64"/>
      <c r="BJJ64"/>
      <c r="BJK64"/>
      <c r="BJL64"/>
      <c r="BJM64"/>
      <c r="BJN64"/>
      <c r="BJO64"/>
      <c r="BJP64"/>
      <c r="BJQ64"/>
      <c r="BJR64"/>
      <c r="BJS64"/>
      <c r="BJT64"/>
      <c r="BJU64"/>
      <c r="BJV64"/>
      <c r="BJW64"/>
      <c r="BJX64"/>
      <c r="BJY64"/>
      <c r="BJZ64"/>
      <c r="BKA64"/>
      <c r="BKB64"/>
      <c r="BKC64"/>
      <c r="BKD64"/>
      <c r="BKE64"/>
      <c r="BKF64"/>
      <c r="BKG64"/>
      <c r="BKH64"/>
      <c r="BKI64"/>
      <c r="BKJ64"/>
      <c r="BKK64"/>
      <c r="BKL64"/>
      <c r="BKM64"/>
      <c r="BKN64"/>
      <c r="BKO64"/>
      <c r="BKP64"/>
      <c r="BKQ64"/>
      <c r="BKR64"/>
      <c r="BKS64"/>
      <c r="BKT64"/>
      <c r="BKU64"/>
      <c r="BKV64"/>
      <c r="BKW64"/>
      <c r="BKX64"/>
      <c r="BKY64"/>
      <c r="BKZ64"/>
      <c r="BLA64"/>
      <c r="BLB64"/>
      <c r="BLC64"/>
      <c r="BLD64"/>
      <c r="BLE64"/>
      <c r="BLF64"/>
      <c r="BLG64"/>
      <c r="BLH64"/>
      <c r="BLI64"/>
      <c r="BLJ64"/>
      <c r="BLK64"/>
      <c r="BLL64"/>
      <c r="BLM64"/>
      <c r="BLN64"/>
      <c r="BLO64"/>
      <c r="BLP64"/>
      <c r="BLQ64"/>
      <c r="BLR64"/>
      <c r="BLS64"/>
      <c r="BLT64"/>
      <c r="BLU64"/>
      <c r="BLV64"/>
      <c r="BLW64"/>
      <c r="BLX64"/>
      <c r="BLY64"/>
      <c r="BLZ64"/>
      <c r="BMA64"/>
      <c r="BMB64"/>
      <c r="BMC64"/>
      <c r="BMD64"/>
      <c r="BME64"/>
      <c r="BMF64"/>
      <c r="BMG64"/>
      <c r="BMH64"/>
      <c r="BMI64"/>
      <c r="BMJ64"/>
      <c r="BMK64"/>
      <c r="BML64"/>
      <c r="BMM64"/>
      <c r="BMN64"/>
      <c r="BMO64"/>
      <c r="BMP64"/>
      <c r="BMQ64"/>
      <c r="BMR64"/>
      <c r="BMS64"/>
      <c r="BMT64"/>
      <c r="BMU64"/>
      <c r="BMV64"/>
      <c r="BMW64"/>
      <c r="BMX64"/>
      <c r="BMY64"/>
      <c r="BMZ64"/>
      <c r="BNA64"/>
      <c r="BNB64"/>
      <c r="BNC64"/>
      <c r="BND64"/>
      <c r="BNE64"/>
      <c r="BNF64"/>
      <c r="BNG64"/>
      <c r="BNH64"/>
      <c r="BNI64"/>
      <c r="BNJ64"/>
      <c r="BNK64"/>
      <c r="BNL64"/>
      <c r="BNM64"/>
      <c r="BNN64"/>
      <c r="BNO64"/>
      <c r="BNP64"/>
      <c r="BNQ64"/>
      <c r="BNR64"/>
      <c r="BNS64"/>
      <c r="BNT64"/>
      <c r="BNU64"/>
      <c r="BNV64"/>
      <c r="BNW64"/>
      <c r="BNX64"/>
      <c r="BNY64"/>
      <c r="BNZ64"/>
      <c r="BOA64"/>
      <c r="BOB64"/>
      <c r="BOC64"/>
      <c r="BOD64"/>
      <c r="BOE64"/>
      <c r="BOF64"/>
      <c r="BOG64"/>
      <c r="BOH64"/>
      <c r="BOI64"/>
      <c r="BOJ64"/>
      <c r="BOK64"/>
      <c r="BOL64"/>
      <c r="BOM64"/>
      <c r="BON64"/>
      <c r="BOO64"/>
      <c r="BOP64"/>
      <c r="BOQ64"/>
      <c r="BOR64"/>
      <c r="BOS64"/>
      <c r="BOT64"/>
      <c r="BOU64"/>
      <c r="BOV64"/>
      <c r="BOW64"/>
      <c r="BOX64"/>
      <c r="BOY64"/>
      <c r="BOZ64"/>
      <c r="BPA64"/>
      <c r="BPB64"/>
      <c r="BPC64"/>
      <c r="BPD64"/>
      <c r="BPE64"/>
      <c r="BPF64"/>
      <c r="BPG64"/>
      <c r="BPH64"/>
      <c r="BPI64"/>
      <c r="BPJ64"/>
      <c r="BPK64"/>
      <c r="BPL64"/>
      <c r="BPM64"/>
      <c r="BPN64"/>
      <c r="BPO64"/>
      <c r="BPP64"/>
      <c r="BPQ64"/>
      <c r="BPR64"/>
      <c r="BPS64"/>
      <c r="BPT64"/>
      <c r="BPU64"/>
      <c r="BPV64"/>
      <c r="BPW64"/>
      <c r="BPX64"/>
      <c r="BPY64"/>
      <c r="BPZ64"/>
      <c r="BQA64"/>
      <c r="BQB64"/>
      <c r="BQC64"/>
      <c r="BQD64"/>
      <c r="BQE64"/>
      <c r="BQF64"/>
      <c r="BQG64"/>
      <c r="BQH64"/>
      <c r="BQI64"/>
      <c r="BQJ64"/>
      <c r="BQK64"/>
      <c r="BQL64"/>
      <c r="BQM64"/>
      <c r="BQN64"/>
      <c r="BQO64"/>
      <c r="BQP64"/>
      <c r="BQQ64"/>
      <c r="BQR64"/>
      <c r="BQS64"/>
      <c r="BQT64"/>
      <c r="BQU64"/>
      <c r="BQV64"/>
      <c r="BQW64"/>
      <c r="BQX64"/>
      <c r="BQY64"/>
      <c r="BQZ64"/>
      <c r="BRA64"/>
      <c r="BRB64"/>
      <c r="BRC64"/>
      <c r="BRD64"/>
      <c r="BRE64"/>
      <c r="BRF64"/>
      <c r="BRG64"/>
      <c r="BRH64"/>
      <c r="BRI64"/>
      <c r="BRJ64"/>
      <c r="BRK64"/>
      <c r="BRL64"/>
      <c r="BRM64"/>
      <c r="BRN64"/>
      <c r="BRO64"/>
      <c r="BRP64"/>
      <c r="BRQ64"/>
      <c r="BRR64"/>
      <c r="BRS64"/>
      <c r="BRT64"/>
      <c r="BRU64"/>
      <c r="BRV64"/>
      <c r="BRW64"/>
      <c r="BRX64"/>
      <c r="BRY64"/>
      <c r="BRZ64"/>
      <c r="BSA64"/>
      <c r="BSB64"/>
      <c r="BSC64"/>
      <c r="BSD64"/>
      <c r="BSE64"/>
      <c r="BSF64"/>
      <c r="BSG64"/>
      <c r="BSH64"/>
      <c r="BSI64"/>
      <c r="BSJ64"/>
      <c r="BSK64"/>
      <c r="BSL64"/>
      <c r="BSM64"/>
      <c r="BSN64"/>
      <c r="BSO64"/>
      <c r="BSP64"/>
      <c r="BSQ64"/>
      <c r="BSR64"/>
      <c r="BSS64"/>
      <c r="BST64"/>
      <c r="BSU64"/>
      <c r="BSV64"/>
      <c r="BSW64"/>
      <c r="BSX64"/>
      <c r="BSY64"/>
      <c r="BSZ64"/>
      <c r="BTA64"/>
      <c r="BTB64"/>
      <c r="BTC64"/>
      <c r="BTD64"/>
      <c r="BTE64"/>
      <c r="BTF64"/>
      <c r="BTG64"/>
      <c r="BTH64"/>
      <c r="BTI64"/>
      <c r="BTJ64"/>
      <c r="BTK64"/>
      <c r="BTL64"/>
      <c r="BTM64"/>
      <c r="BTN64"/>
      <c r="BTO64"/>
      <c r="BTP64"/>
      <c r="BTQ64"/>
      <c r="BTR64"/>
      <c r="BTS64"/>
      <c r="BTT64"/>
      <c r="BTU64"/>
      <c r="BTV64"/>
      <c r="BTW64"/>
      <c r="BTX64"/>
      <c r="BTY64"/>
      <c r="BTZ64"/>
      <c r="BUA64"/>
      <c r="BUB64"/>
      <c r="BUC64"/>
      <c r="BUD64"/>
      <c r="BUE64"/>
      <c r="BUF64"/>
      <c r="BUG64"/>
      <c r="BUH64"/>
      <c r="BUI64"/>
      <c r="BUJ64"/>
      <c r="BUK64"/>
      <c r="BUL64"/>
      <c r="BUM64"/>
      <c r="BUN64"/>
      <c r="BUO64"/>
      <c r="BUP64"/>
      <c r="BUQ64"/>
      <c r="BUR64"/>
      <c r="BUS64"/>
      <c r="BUT64"/>
      <c r="BUU64"/>
      <c r="BUV64"/>
      <c r="BUW64"/>
      <c r="BUX64"/>
      <c r="BUY64"/>
      <c r="BUZ64"/>
      <c r="BVA64"/>
      <c r="BVB64"/>
      <c r="BVC64"/>
      <c r="BVD64"/>
      <c r="BVE64"/>
      <c r="BVF64"/>
      <c r="BVG64"/>
      <c r="BVH64"/>
      <c r="BVI64"/>
      <c r="BVJ64"/>
      <c r="BVK64"/>
      <c r="BVL64"/>
      <c r="BVM64"/>
      <c r="BVN64"/>
      <c r="BVO64"/>
      <c r="BVP64"/>
      <c r="BVQ64"/>
      <c r="BVR64"/>
      <c r="BVS64"/>
      <c r="BVT64"/>
      <c r="BVU64"/>
      <c r="BVV64"/>
      <c r="BVW64"/>
      <c r="BVX64"/>
      <c r="BVY64"/>
      <c r="BVZ64"/>
      <c r="BWA64"/>
      <c r="BWB64"/>
      <c r="BWC64"/>
      <c r="BWD64"/>
      <c r="BWE64"/>
      <c r="BWF64"/>
      <c r="BWG64"/>
      <c r="BWH64"/>
      <c r="BWI64"/>
      <c r="BWJ64"/>
      <c r="BWK64"/>
      <c r="BWL64"/>
      <c r="BWM64"/>
      <c r="BWN64"/>
      <c r="BWO64"/>
      <c r="BWP64"/>
      <c r="BWQ64"/>
      <c r="BWR64"/>
      <c r="BWS64"/>
      <c r="BWT64"/>
      <c r="BWU64"/>
      <c r="BWV64"/>
      <c r="BWW64"/>
      <c r="BWX64"/>
      <c r="BWY64"/>
      <c r="BWZ64"/>
      <c r="BXA64"/>
      <c r="BXB64"/>
      <c r="BXC64"/>
      <c r="BXD64"/>
      <c r="BXE64"/>
      <c r="BXF64"/>
      <c r="BXG64"/>
      <c r="BXH64"/>
      <c r="BXI64"/>
      <c r="BXJ64"/>
      <c r="BXK64"/>
      <c r="BXL64"/>
      <c r="BXM64"/>
      <c r="BXN64"/>
      <c r="BXO64"/>
      <c r="BXP64"/>
      <c r="BXQ64"/>
      <c r="BXR64"/>
      <c r="BXS64"/>
      <c r="BXT64"/>
      <c r="BXU64"/>
      <c r="BXV64"/>
      <c r="BXW64"/>
      <c r="BXX64"/>
      <c r="BXY64"/>
      <c r="BXZ64"/>
      <c r="BYA64"/>
      <c r="BYB64"/>
      <c r="BYC64"/>
      <c r="BYD64"/>
      <c r="BYE64"/>
      <c r="BYF64"/>
      <c r="BYG64"/>
      <c r="BYH64"/>
      <c r="BYI64"/>
      <c r="BYJ64"/>
      <c r="BYK64"/>
      <c r="BYL64"/>
      <c r="BYM64"/>
      <c r="BYN64"/>
      <c r="BYO64"/>
      <c r="BYP64"/>
      <c r="BYQ64"/>
      <c r="BYR64"/>
      <c r="BYS64"/>
      <c r="BYT64"/>
      <c r="BYU64"/>
      <c r="BYV64"/>
      <c r="BYW64"/>
      <c r="BYX64"/>
      <c r="BYY64"/>
      <c r="BYZ64"/>
      <c r="BZA64"/>
      <c r="BZB64"/>
      <c r="BZC64"/>
      <c r="BZD64"/>
      <c r="BZE64"/>
      <c r="BZF64"/>
      <c r="BZG64"/>
      <c r="BZH64"/>
      <c r="BZI64"/>
      <c r="BZJ64"/>
      <c r="BZK64"/>
      <c r="BZL64"/>
      <c r="BZM64"/>
      <c r="BZN64"/>
      <c r="BZO64"/>
      <c r="BZP64"/>
      <c r="BZQ64"/>
      <c r="BZR64"/>
      <c r="BZS64"/>
      <c r="BZT64"/>
      <c r="BZU64"/>
      <c r="BZV64"/>
      <c r="BZW64"/>
      <c r="BZX64"/>
      <c r="BZY64"/>
      <c r="BZZ64"/>
      <c r="CAA64"/>
      <c r="CAB64"/>
      <c r="CAC64"/>
      <c r="CAD64"/>
      <c r="CAE64"/>
      <c r="CAF64"/>
      <c r="CAG64"/>
      <c r="CAH64"/>
      <c r="CAI64"/>
      <c r="CAJ64"/>
      <c r="CAK64"/>
      <c r="CAL64"/>
      <c r="CAM64"/>
      <c r="CAN64"/>
      <c r="CAO64"/>
      <c r="CAP64"/>
      <c r="CAQ64"/>
      <c r="CAR64"/>
      <c r="CAS64"/>
      <c r="CAT64"/>
      <c r="CAU64"/>
      <c r="CAV64"/>
      <c r="CAW64"/>
      <c r="CAX64"/>
      <c r="CAY64"/>
      <c r="CAZ64"/>
      <c r="CBA64"/>
      <c r="CBB64"/>
      <c r="CBC64"/>
      <c r="CBD64"/>
      <c r="CBE64"/>
      <c r="CBF64"/>
      <c r="CBG64"/>
      <c r="CBH64"/>
      <c r="CBI64"/>
      <c r="CBJ64"/>
      <c r="CBK64"/>
      <c r="CBL64"/>
      <c r="CBM64"/>
      <c r="CBN64"/>
      <c r="CBO64"/>
      <c r="CBP64"/>
      <c r="CBQ64"/>
      <c r="CBR64"/>
      <c r="CBS64"/>
      <c r="CBT64"/>
      <c r="CBU64"/>
      <c r="CBV64"/>
      <c r="CBW64"/>
      <c r="CBX64"/>
      <c r="CBY64"/>
      <c r="CBZ64"/>
      <c r="CCA64"/>
      <c r="CCB64"/>
      <c r="CCC64"/>
      <c r="CCD64"/>
      <c r="CCE64"/>
      <c r="CCF64"/>
      <c r="CCG64"/>
      <c r="CCH64"/>
      <c r="CCI64"/>
      <c r="CCJ64"/>
      <c r="CCK64"/>
      <c r="CCL64"/>
      <c r="CCM64"/>
      <c r="CCN64"/>
      <c r="CCO64"/>
      <c r="CCP64"/>
      <c r="CCQ64"/>
      <c r="CCR64"/>
      <c r="CCS64"/>
      <c r="CCT64"/>
      <c r="CCU64"/>
      <c r="CCV64"/>
      <c r="CCW64"/>
      <c r="CCX64"/>
      <c r="CCY64"/>
      <c r="CCZ64"/>
      <c r="CDA64"/>
      <c r="CDB64"/>
      <c r="CDC64"/>
      <c r="CDD64"/>
      <c r="CDE64"/>
      <c r="CDF64"/>
      <c r="CDG64"/>
      <c r="CDH64"/>
      <c r="CDI64"/>
      <c r="CDJ64"/>
      <c r="CDK64"/>
      <c r="CDL64"/>
      <c r="CDM64"/>
      <c r="CDN64"/>
      <c r="CDO64"/>
      <c r="CDP64"/>
      <c r="CDQ64"/>
      <c r="CDR64"/>
      <c r="CDS64"/>
      <c r="CDT64"/>
      <c r="CDU64"/>
      <c r="CDV64"/>
      <c r="CDW64"/>
      <c r="CDX64"/>
      <c r="CDY64"/>
      <c r="CDZ64"/>
      <c r="CEA64"/>
      <c r="CEB64"/>
      <c r="CEC64"/>
      <c r="CED64"/>
      <c r="CEE64"/>
      <c r="CEF64"/>
      <c r="CEG64"/>
      <c r="CEH64"/>
      <c r="CEI64"/>
      <c r="CEJ64"/>
      <c r="CEK64"/>
      <c r="CEL64"/>
      <c r="CEM64"/>
      <c r="CEN64"/>
      <c r="CEO64"/>
      <c r="CEP64"/>
      <c r="CEQ64"/>
      <c r="CER64"/>
      <c r="CES64"/>
      <c r="CET64"/>
      <c r="CEU64"/>
      <c r="CEV64"/>
      <c r="CEW64"/>
      <c r="CEX64"/>
      <c r="CEY64"/>
      <c r="CEZ64"/>
      <c r="CFA64"/>
      <c r="CFB64"/>
      <c r="CFC64"/>
      <c r="CFD64"/>
      <c r="CFE64"/>
      <c r="CFF64"/>
      <c r="CFG64"/>
      <c r="CFH64"/>
      <c r="CFI64"/>
      <c r="CFJ64"/>
      <c r="CFK64"/>
      <c r="CFL64"/>
      <c r="CFM64"/>
      <c r="CFN64"/>
      <c r="CFO64"/>
      <c r="CFP64"/>
      <c r="CFQ64"/>
      <c r="CFR64"/>
      <c r="CFS64"/>
      <c r="CFT64"/>
      <c r="CFU64"/>
      <c r="CFV64"/>
      <c r="CFW64"/>
      <c r="CFX64"/>
      <c r="CFY64"/>
      <c r="CFZ64"/>
      <c r="CGA64"/>
      <c r="CGB64"/>
      <c r="CGC64"/>
      <c r="CGD64"/>
      <c r="CGE64"/>
      <c r="CGF64"/>
      <c r="CGG64"/>
      <c r="CGH64"/>
      <c r="CGI64"/>
      <c r="CGJ64"/>
      <c r="CGK64"/>
      <c r="CGL64"/>
      <c r="CGM64"/>
      <c r="CGN64"/>
      <c r="CGO64"/>
      <c r="CGP64"/>
      <c r="CGQ64"/>
      <c r="CGR64"/>
      <c r="CGS64"/>
      <c r="CGT64"/>
      <c r="CGU64"/>
      <c r="CGV64"/>
      <c r="CGW64"/>
      <c r="CGX64"/>
      <c r="CGY64"/>
      <c r="CGZ64"/>
      <c r="CHA64"/>
      <c r="CHB64"/>
      <c r="CHC64"/>
      <c r="CHD64"/>
      <c r="CHE64"/>
      <c r="CHF64"/>
      <c r="CHG64"/>
      <c r="CHH64"/>
      <c r="CHI64"/>
      <c r="CHJ64"/>
      <c r="CHK64"/>
      <c r="CHL64"/>
      <c r="CHM64"/>
      <c r="CHN64"/>
      <c r="CHO64"/>
      <c r="CHP64"/>
      <c r="CHQ64"/>
      <c r="CHR64"/>
      <c r="CHS64"/>
      <c r="CHT64"/>
      <c r="CHU64"/>
      <c r="CHV64"/>
      <c r="CHW64"/>
      <c r="CHX64"/>
      <c r="CHY64"/>
      <c r="CHZ64"/>
      <c r="CIA64"/>
      <c r="CIB64"/>
      <c r="CIC64"/>
      <c r="CID64"/>
      <c r="CIE64"/>
      <c r="CIF64"/>
      <c r="CIG64"/>
      <c r="CIH64"/>
      <c r="CII64"/>
      <c r="CIJ64"/>
      <c r="CIK64"/>
      <c r="CIL64"/>
      <c r="CIM64"/>
      <c r="CIN64"/>
      <c r="CIO64"/>
      <c r="CIP64"/>
      <c r="CIQ64"/>
      <c r="CIR64"/>
      <c r="CIS64"/>
      <c r="CIT64"/>
      <c r="CIU64"/>
      <c r="CIV64"/>
      <c r="CIW64"/>
      <c r="CIX64"/>
      <c r="CIY64"/>
      <c r="CIZ64"/>
      <c r="CJA64"/>
      <c r="CJB64"/>
      <c r="CJC64"/>
      <c r="CJD64"/>
      <c r="CJE64"/>
      <c r="CJF64"/>
      <c r="CJG64"/>
      <c r="CJH64"/>
      <c r="CJI64"/>
      <c r="CJJ64"/>
      <c r="CJK64"/>
      <c r="CJL64"/>
      <c r="CJM64"/>
      <c r="CJN64"/>
      <c r="CJO64"/>
      <c r="CJP64"/>
      <c r="CJQ64"/>
      <c r="CJR64"/>
      <c r="CJS64"/>
      <c r="CJT64"/>
      <c r="CJU64"/>
      <c r="CJV64"/>
      <c r="CJW64"/>
      <c r="CJX64"/>
      <c r="CJY64"/>
      <c r="CJZ64"/>
      <c r="CKA64"/>
      <c r="CKB64"/>
      <c r="CKC64"/>
      <c r="CKD64"/>
      <c r="CKE64"/>
      <c r="CKF64"/>
      <c r="CKG64"/>
      <c r="CKH64"/>
      <c r="CKI64"/>
      <c r="CKJ64"/>
      <c r="CKK64"/>
      <c r="CKL64"/>
      <c r="CKM64"/>
      <c r="CKN64"/>
      <c r="CKO64"/>
      <c r="CKP64"/>
      <c r="CKQ64"/>
      <c r="CKR64"/>
      <c r="CKS64"/>
      <c r="CKT64"/>
      <c r="CKU64"/>
      <c r="CKV64"/>
      <c r="CKW64"/>
      <c r="CKX64"/>
      <c r="CKY64"/>
      <c r="CKZ64"/>
      <c r="CLA64"/>
      <c r="CLB64"/>
      <c r="CLC64"/>
      <c r="CLD64"/>
      <c r="CLE64"/>
      <c r="CLF64"/>
      <c r="CLG64"/>
      <c r="CLH64"/>
      <c r="CLI64"/>
      <c r="CLJ64"/>
      <c r="CLK64"/>
      <c r="CLL64"/>
      <c r="CLM64"/>
      <c r="CLN64"/>
      <c r="CLO64"/>
      <c r="CLP64"/>
      <c r="CLQ64"/>
      <c r="CLR64"/>
      <c r="CLS64"/>
      <c r="CLT64"/>
      <c r="CLU64"/>
      <c r="CLV64"/>
      <c r="CLW64"/>
      <c r="CLX64"/>
      <c r="CLY64"/>
      <c r="CLZ64"/>
      <c r="CMA64"/>
      <c r="CMB64"/>
      <c r="CMC64"/>
      <c r="CMD64"/>
      <c r="CME64"/>
      <c r="CMF64"/>
      <c r="CMG64"/>
      <c r="CMH64"/>
      <c r="CMI64"/>
      <c r="CMJ64"/>
    </row>
    <row r="65" spans="1:2376" s="421" customFormat="1" x14ac:dyDescent="0.3">
      <c r="A65" s="319" t="str">
        <f>'END Jul 2021'!K53</f>
        <v>GloBird Energy</v>
      </c>
      <c r="B65" s="383" t="str">
        <f>'END Jul 2021'!L53</f>
        <v>UltraSave</v>
      </c>
      <c r="C65" s="384">
        <f>IF('END Jul 2021'!BP53=0,91*'END Jul 2021'!M53/100,(91*'END Jul 2021'!M53/100)+'END Jul 2021'!BP53/4)</f>
        <v>81.899999999999991</v>
      </c>
      <c r="D65" s="384">
        <f>IF('END Jul 2021'!O53="",$G$5*'END Jul 2021'!N53/100,IF($G$5&gt;='END Jul 2021'!P53,('END Jul 2021'!P53*'END Jul 2021'!N53/100),($G$5*'END Jul 2021'!N53/100)))</f>
        <v>126.38190599999996</v>
      </c>
      <c r="E65" s="384">
        <f>IF(AND('END Jul 2021'!P53&gt;0,'END Jul 2021'!R53&gt;0),IF($G$5&lt;'END Jul 2021'!P53,0,IF($G$5&lt;=('END Jul 2021'!R53+'END Jul 2021'!P53),(($G$5-'END Jul 2021'!P53)*'END Jul 2021'!Q53/100),(('END Jul 2021'!R53)*'END Jul 2021'!Q53/100))),0)</f>
        <v>0</v>
      </c>
      <c r="F65" s="384">
        <f>IF(AND('END Jul 2021'!Q53&gt;0,'END Jul 2021'!S53&gt;0),IF($G$5&lt;('END Jul 2021'!R53+'END Jul 2021'!P53),0,IF($G$5&lt;=('END Jul 2021'!T53+'END Jul 2021'!R53+'END Jul 2021'!P53),(($G$5-('END Jul 2021'!R53+'END Jul 2021'!P53))*'END Jul 2021'!S53/100),('END Jul 2021'!T53*'END Jul 2021'!S53/100))),0)</f>
        <v>0</v>
      </c>
      <c r="G65" s="384">
        <f>IF('END Jul 2021'!T53&gt;0,IF(($G$5&lt;'END Jul 2021'!T53),(0),($G$5-'END Jul 2021'!T53)*'END Jul 2021'!U53/100),IF(AND('END Jul 2021'!R53&gt;0,'END Jul 2021'!T53=""),IF(($G$5&lt;'END Jul 2021'!R53),(0),($G$5-'END Jul 2021'!R53)*'END Jul 2021'!S53/100),IF(AND('END Jul 2021'!P53&gt;0,'END Jul 2021'!R53=""),IF(($G$5&lt;'END Jul 2021'!P53),(0),($G$5-'END Jul 2021'!P53)*'END Jul 2021'!Q53/100),0)))</f>
        <v>0</v>
      </c>
      <c r="H65" s="384">
        <f>$H$5*'END Jul 2021'!AE53/100</f>
        <v>38.611727999999992</v>
      </c>
      <c r="I65" s="384">
        <f t="shared" si="25"/>
        <v>246.89363399999993</v>
      </c>
      <c r="J65" s="449">
        <f t="shared" si="26"/>
        <v>659.97453599999972</v>
      </c>
      <c r="K65" s="449">
        <f t="shared" si="27"/>
        <v>987.57453599999974</v>
      </c>
      <c r="L65" s="450">
        <f t="shared" si="28"/>
        <v>1086.3319895999998</v>
      </c>
      <c r="M65" s="386">
        <f>'END Jul 2021'!AZ53</f>
        <v>0</v>
      </c>
      <c r="N65" s="386">
        <f>'END Jul 2021'!BA53</f>
        <v>0</v>
      </c>
      <c r="O65" s="386">
        <f>'END Jul 2021'!BB53</f>
        <v>0</v>
      </c>
      <c r="P65" s="386">
        <f>'END Jul 2021'!BC53</f>
        <v>0</v>
      </c>
      <c r="Q65" s="386">
        <f>($E$6*'END Jul 2021'!AT53/100)*4</f>
        <v>72.454799999999992</v>
      </c>
      <c r="R65" s="324" t="str">
        <f t="shared" si="29"/>
        <v>No discount</v>
      </c>
      <c r="S65" s="324" t="str">
        <f t="shared" si="30"/>
        <v>Exclusive</v>
      </c>
      <c r="T65" s="380">
        <f t="shared" si="36"/>
        <v>987.57453599999974</v>
      </c>
      <c r="U65" s="380">
        <f t="shared" si="37"/>
        <v>987.57453599999974</v>
      </c>
      <c r="V65" s="386">
        <f t="shared" si="38"/>
        <v>915.11973599999976</v>
      </c>
      <c r="W65" s="386">
        <f t="shared" si="39"/>
        <v>915.11973599999976</v>
      </c>
      <c r="X65" s="455">
        <f t="shared" si="40"/>
        <v>1006.6317095999998</v>
      </c>
      <c r="Y65" s="455">
        <f t="shared" si="40"/>
        <v>1006.6317095999998</v>
      </c>
      <c r="Z65" s="387">
        <f>'END Jul 2021'!BL53</f>
        <v>0</v>
      </c>
      <c r="AA65" s="326" t="str">
        <f>'END Jul 2021'!BM53</f>
        <v>n</v>
      </c>
      <c r="AB65" s="504"/>
      <c r="AC65" s="504"/>
      <c r="AD65" s="504"/>
      <c r="AE65" s="504"/>
      <c r="AF65" s="504"/>
      <c r="AG65" s="504"/>
      <c r="AH65" s="504"/>
      <c r="AI65" s="504"/>
      <c r="AJ65" s="504"/>
      <c r="AK65" s="504"/>
      <c r="AL65" s="504"/>
      <c r="AM65" s="504"/>
      <c r="AN65" s="504"/>
      <c r="AO65" s="504"/>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c r="AMK65"/>
      <c r="AML65"/>
      <c r="AMM65"/>
      <c r="AMN65"/>
      <c r="AMO65"/>
      <c r="AMP65"/>
      <c r="AMQ65"/>
      <c r="AMR65"/>
      <c r="AMS65"/>
      <c r="AMT65"/>
      <c r="AMU65"/>
      <c r="AMV65"/>
      <c r="AMW65"/>
      <c r="AMX65"/>
      <c r="AMY65"/>
      <c r="AMZ65"/>
      <c r="ANA65"/>
      <c r="ANB65"/>
      <c r="ANC65"/>
      <c r="AND65"/>
      <c r="ANE65"/>
      <c r="ANF65"/>
      <c r="ANG65"/>
      <c r="ANH65"/>
      <c r="ANI65"/>
      <c r="ANJ65"/>
      <c r="ANK65"/>
      <c r="ANL65"/>
      <c r="ANM65"/>
      <c r="ANN65"/>
      <c r="ANO65"/>
      <c r="ANP65"/>
      <c r="ANQ65"/>
      <c r="ANR65"/>
      <c r="ANS65"/>
      <c r="ANT65"/>
      <c r="ANU65"/>
      <c r="ANV65"/>
      <c r="ANW65"/>
      <c r="ANX65"/>
      <c r="ANY65"/>
      <c r="ANZ65"/>
      <c r="AOA65"/>
      <c r="AOB65"/>
      <c r="AOC65"/>
      <c r="AOD65"/>
      <c r="AOE65"/>
      <c r="AOF65"/>
      <c r="AOG65"/>
      <c r="AOH65"/>
      <c r="AOI65"/>
      <c r="AOJ65"/>
      <c r="AOK65"/>
      <c r="AOL65"/>
      <c r="AOM65"/>
      <c r="AON65"/>
      <c r="AOO65"/>
      <c r="AOP65"/>
      <c r="AOQ65"/>
      <c r="AOR65"/>
      <c r="AOS65"/>
      <c r="AOT65"/>
      <c r="AOU65"/>
      <c r="AOV65"/>
      <c r="AOW65"/>
      <c r="AOX65"/>
      <c r="AOY65"/>
      <c r="AOZ65"/>
      <c r="APA65"/>
      <c r="APB65"/>
      <c r="APC65"/>
      <c r="APD65"/>
      <c r="APE65"/>
      <c r="APF65"/>
      <c r="APG65"/>
      <c r="APH65"/>
      <c r="API65"/>
      <c r="APJ65"/>
      <c r="APK65"/>
      <c r="APL65"/>
      <c r="APM65"/>
      <c r="APN65"/>
      <c r="APO65"/>
      <c r="APP65"/>
      <c r="APQ65"/>
      <c r="APR65"/>
      <c r="APS65"/>
      <c r="APT65"/>
      <c r="APU65"/>
      <c r="APV65"/>
      <c r="APW65"/>
      <c r="APX65"/>
      <c r="APY65"/>
      <c r="APZ65"/>
      <c r="AQA65"/>
      <c r="AQB65"/>
      <c r="AQC65"/>
      <c r="AQD65"/>
      <c r="AQE65"/>
      <c r="AQF65"/>
      <c r="AQG65"/>
      <c r="AQH65"/>
      <c r="AQI65"/>
      <c r="AQJ65"/>
      <c r="AQK65"/>
      <c r="AQL65"/>
      <c r="AQM65"/>
      <c r="AQN65"/>
      <c r="AQO65"/>
      <c r="AQP65"/>
      <c r="AQQ65"/>
      <c r="AQR65"/>
      <c r="AQS65"/>
      <c r="AQT65"/>
      <c r="AQU65"/>
      <c r="AQV65"/>
      <c r="AQW65"/>
      <c r="AQX65"/>
      <c r="AQY65"/>
      <c r="AQZ65"/>
      <c r="ARA65"/>
      <c r="ARB65"/>
      <c r="ARC65"/>
      <c r="ARD65"/>
      <c r="ARE65"/>
      <c r="ARF65"/>
      <c r="ARG65"/>
      <c r="ARH65"/>
      <c r="ARI65"/>
      <c r="ARJ65"/>
      <c r="ARK65"/>
      <c r="ARL65"/>
      <c r="ARM65"/>
      <c r="ARN65"/>
      <c r="ARO65"/>
      <c r="ARP65"/>
      <c r="ARQ65"/>
      <c r="ARR65"/>
      <c r="ARS65"/>
      <c r="ART65"/>
      <c r="ARU65"/>
      <c r="ARV65"/>
      <c r="ARW65"/>
      <c r="ARX65"/>
      <c r="ARY65"/>
      <c r="ARZ65"/>
      <c r="ASA65"/>
      <c r="ASB65"/>
      <c r="ASC65"/>
      <c r="ASD65"/>
      <c r="ASE65"/>
      <c r="ASF65"/>
      <c r="ASG65"/>
      <c r="ASH65"/>
      <c r="ASI65"/>
      <c r="ASJ65"/>
      <c r="ASK65"/>
      <c r="ASL65"/>
      <c r="ASM65"/>
      <c r="ASN65"/>
      <c r="ASO65"/>
      <c r="ASP65"/>
      <c r="ASQ65"/>
      <c r="ASR65"/>
      <c r="ASS65"/>
      <c r="AST65"/>
      <c r="ASU65"/>
      <c r="ASV65"/>
      <c r="ASW65"/>
      <c r="ASX65"/>
      <c r="ASY65"/>
      <c r="ASZ65"/>
      <c r="ATA65"/>
      <c r="ATB65"/>
      <c r="ATC65"/>
      <c r="ATD65"/>
      <c r="ATE65"/>
      <c r="ATF65"/>
      <c r="ATG65"/>
      <c r="ATH65"/>
      <c r="ATI65"/>
      <c r="ATJ65"/>
      <c r="ATK65"/>
      <c r="ATL65"/>
      <c r="ATM65"/>
      <c r="ATN65"/>
      <c r="ATO65"/>
      <c r="ATP65"/>
      <c r="ATQ65"/>
      <c r="ATR65"/>
      <c r="ATS65"/>
      <c r="ATT65"/>
      <c r="ATU65"/>
      <c r="ATV65"/>
      <c r="ATW65"/>
      <c r="ATX65"/>
      <c r="ATY65"/>
      <c r="ATZ65"/>
      <c r="AUA65"/>
      <c r="AUB65"/>
      <c r="AUC65"/>
      <c r="AUD65"/>
      <c r="AUE65"/>
      <c r="AUF65"/>
      <c r="AUG65"/>
      <c r="AUH65"/>
      <c r="AUI65"/>
      <c r="AUJ65"/>
      <c r="AUK65"/>
      <c r="AUL65"/>
      <c r="AUM65"/>
      <c r="AUN65"/>
      <c r="AUO65"/>
      <c r="AUP65"/>
      <c r="AUQ65"/>
      <c r="AUR65"/>
      <c r="AUS65"/>
      <c r="AUT65"/>
      <c r="AUU65"/>
      <c r="AUV65"/>
      <c r="AUW65"/>
      <c r="AUX65"/>
      <c r="AUY65"/>
      <c r="AUZ65"/>
      <c r="AVA65"/>
      <c r="AVB65"/>
      <c r="AVC65"/>
      <c r="AVD65"/>
      <c r="AVE65"/>
      <c r="AVF65"/>
      <c r="AVG65"/>
      <c r="AVH65"/>
      <c r="AVI65"/>
      <c r="AVJ65"/>
      <c r="AVK65"/>
      <c r="AVL65"/>
      <c r="AVM65"/>
      <c r="AVN65"/>
      <c r="AVO65"/>
      <c r="AVP65"/>
      <c r="AVQ65"/>
      <c r="AVR65"/>
      <c r="AVS65"/>
      <c r="AVT65"/>
      <c r="AVU65"/>
      <c r="AVV65"/>
      <c r="AVW65"/>
      <c r="AVX65"/>
      <c r="AVY65"/>
      <c r="AVZ65"/>
      <c r="AWA65"/>
      <c r="AWB65"/>
      <c r="AWC65"/>
      <c r="AWD65"/>
      <c r="AWE65"/>
      <c r="AWF65"/>
      <c r="AWG65"/>
      <c r="AWH65"/>
      <c r="AWI65"/>
      <c r="AWJ65"/>
      <c r="AWK65"/>
      <c r="AWL65"/>
      <c r="AWM65"/>
      <c r="AWN65"/>
      <c r="AWO65"/>
      <c r="AWP65"/>
      <c r="AWQ65"/>
      <c r="AWR65"/>
      <c r="AWS65"/>
      <c r="AWT65"/>
      <c r="AWU65"/>
      <c r="AWV65"/>
      <c r="AWW65"/>
      <c r="AWX65"/>
      <c r="AWY65"/>
      <c r="AWZ65"/>
      <c r="AXA65"/>
      <c r="AXB65"/>
      <c r="AXC65"/>
      <c r="AXD65"/>
      <c r="AXE65"/>
      <c r="AXF65"/>
      <c r="AXG65"/>
      <c r="AXH65"/>
      <c r="AXI65"/>
      <c r="AXJ65"/>
      <c r="AXK65"/>
      <c r="AXL65"/>
      <c r="AXM65"/>
      <c r="AXN65"/>
      <c r="AXO65"/>
      <c r="AXP65"/>
      <c r="AXQ65"/>
      <c r="AXR65"/>
      <c r="AXS65"/>
      <c r="AXT65"/>
      <c r="AXU65"/>
      <c r="AXV65"/>
      <c r="AXW65"/>
      <c r="AXX65"/>
      <c r="AXY65"/>
      <c r="AXZ65"/>
      <c r="AYA65"/>
      <c r="AYB65"/>
      <c r="AYC65"/>
      <c r="AYD65"/>
      <c r="AYE65"/>
      <c r="AYF65"/>
      <c r="AYG65"/>
      <c r="AYH65"/>
      <c r="AYI65"/>
      <c r="AYJ65"/>
      <c r="AYK65"/>
      <c r="AYL65"/>
      <c r="AYM65"/>
      <c r="AYN65"/>
      <c r="AYO65"/>
      <c r="AYP65"/>
      <c r="AYQ65"/>
      <c r="AYR65"/>
      <c r="AYS65"/>
      <c r="AYT65"/>
      <c r="AYU65"/>
      <c r="AYV65"/>
      <c r="AYW65"/>
      <c r="AYX65"/>
      <c r="AYY65"/>
      <c r="AYZ65"/>
      <c r="AZA65"/>
      <c r="AZB65"/>
      <c r="AZC65"/>
      <c r="AZD65"/>
      <c r="AZE65"/>
      <c r="AZF65"/>
      <c r="AZG65"/>
      <c r="AZH65"/>
      <c r="AZI65"/>
      <c r="AZJ65"/>
      <c r="AZK65"/>
      <c r="AZL65"/>
      <c r="AZM65"/>
      <c r="AZN65"/>
      <c r="AZO65"/>
      <c r="AZP65"/>
      <c r="AZQ65"/>
      <c r="AZR65"/>
      <c r="AZS65"/>
      <c r="AZT65"/>
      <c r="AZU65"/>
      <c r="AZV65"/>
      <c r="AZW65"/>
      <c r="AZX65"/>
      <c r="AZY65"/>
      <c r="AZZ65"/>
      <c r="BAA65"/>
      <c r="BAB65"/>
      <c r="BAC65"/>
      <c r="BAD65"/>
      <c r="BAE65"/>
      <c r="BAF65"/>
      <c r="BAG65"/>
      <c r="BAH65"/>
      <c r="BAI65"/>
      <c r="BAJ65"/>
      <c r="BAK65"/>
      <c r="BAL65"/>
      <c r="BAM65"/>
      <c r="BAN65"/>
      <c r="BAO65"/>
      <c r="BAP65"/>
      <c r="BAQ65"/>
      <c r="BAR65"/>
      <c r="BAS65"/>
      <c r="BAT65"/>
      <c r="BAU65"/>
      <c r="BAV65"/>
      <c r="BAW65"/>
      <c r="BAX65"/>
      <c r="BAY65"/>
      <c r="BAZ65"/>
      <c r="BBA65"/>
      <c r="BBB65"/>
      <c r="BBC65"/>
      <c r="BBD65"/>
      <c r="BBE65"/>
      <c r="BBF65"/>
      <c r="BBG65"/>
      <c r="BBH65"/>
      <c r="BBI65"/>
      <c r="BBJ65"/>
      <c r="BBK65"/>
      <c r="BBL65"/>
      <c r="BBM65"/>
      <c r="BBN65"/>
      <c r="BBO65"/>
      <c r="BBP65"/>
      <c r="BBQ65"/>
      <c r="BBR65"/>
      <c r="BBS65"/>
      <c r="BBT65"/>
      <c r="BBU65"/>
      <c r="BBV65"/>
      <c r="BBW65"/>
      <c r="BBX65"/>
      <c r="BBY65"/>
      <c r="BBZ65"/>
      <c r="BCA65"/>
      <c r="BCB65"/>
      <c r="BCC65"/>
      <c r="BCD65"/>
      <c r="BCE65"/>
      <c r="BCF65"/>
      <c r="BCG65"/>
      <c r="BCH65"/>
      <c r="BCI65"/>
      <c r="BCJ65"/>
      <c r="BCK65"/>
      <c r="BCL65"/>
      <c r="BCM65"/>
      <c r="BCN65"/>
      <c r="BCO65"/>
      <c r="BCP65"/>
      <c r="BCQ65"/>
      <c r="BCR65"/>
      <c r="BCS65"/>
      <c r="BCT65"/>
      <c r="BCU65"/>
      <c r="BCV65"/>
      <c r="BCW65"/>
      <c r="BCX65"/>
      <c r="BCY65"/>
      <c r="BCZ65"/>
      <c r="BDA65"/>
      <c r="BDB65"/>
      <c r="BDC65"/>
      <c r="BDD65"/>
      <c r="BDE65"/>
      <c r="BDF65"/>
      <c r="BDG65"/>
      <c r="BDH65"/>
      <c r="BDI65"/>
      <c r="BDJ65"/>
      <c r="BDK65"/>
      <c r="BDL65"/>
      <c r="BDM65"/>
      <c r="BDN65"/>
      <c r="BDO65"/>
      <c r="BDP65"/>
      <c r="BDQ65"/>
      <c r="BDR65"/>
      <c r="BDS65"/>
      <c r="BDT65"/>
      <c r="BDU65"/>
      <c r="BDV65"/>
      <c r="BDW65"/>
      <c r="BDX65"/>
      <c r="BDY65"/>
      <c r="BDZ65"/>
      <c r="BEA65"/>
      <c r="BEB65"/>
      <c r="BEC65"/>
      <c r="BED65"/>
      <c r="BEE65"/>
      <c r="BEF65"/>
      <c r="BEG65"/>
      <c r="BEH65"/>
      <c r="BEI65"/>
      <c r="BEJ65"/>
      <c r="BEK65"/>
      <c r="BEL65"/>
      <c r="BEM65"/>
      <c r="BEN65"/>
      <c r="BEO65"/>
      <c r="BEP65"/>
      <c r="BEQ65"/>
      <c r="BER65"/>
      <c r="BES65"/>
      <c r="BET65"/>
      <c r="BEU65"/>
      <c r="BEV65"/>
      <c r="BEW65"/>
      <c r="BEX65"/>
      <c r="BEY65"/>
      <c r="BEZ65"/>
      <c r="BFA65"/>
      <c r="BFB65"/>
      <c r="BFC65"/>
      <c r="BFD65"/>
      <c r="BFE65"/>
      <c r="BFF65"/>
      <c r="BFG65"/>
      <c r="BFH65"/>
      <c r="BFI65"/>
      <c r="BFJ65"/>
      <c r="BFK65"/>
      <c r="BFL65"/>
      <c r="BFM65"/>
      <c r="BFN65"/>
      <c r="BFO65"/>
      <c r="BFP65"/>
      <c r="BFQ65"/>
      <c r="BFR65"/>
      <c r="BFS65"/>
      <c r="BFT65"/>
      <c r="BFU65"/>
      <c r="BFV65"/>
      <c r="BFW65"/>
      <c r="BFX65"/>
      <c r="BFY65"/>
      <c r="BFZ65"/>
      <c r="BGA65"/>
      <c r="BGB65"/>
      <c r="BGC65"/>
      <c r="BGD65"/>
      <c r="BGE65"/>
      <c r="BGF65"/>
      <c r="BGG65"/>
      <c r="BGH65"/>
      <c r="BGI65"/>
      <c r="BGJ65"/>
      <c r="BGK65"/>
      <c r="BGL65"/>
      <c r="BGM65"/>
      <c r="BGN65"/>
      <c r="BGO65"/>
      <c r="BGP65"/>
      <c r="BGQ65"/>
      <c r="BGR65"/>
      <c r="BGS65"/>
      <c r="BGT65"/>
      <c r="BGU65"/>
      <c r="BGV65"/>
      <c r="BGW65"/>
      <c r="BGX65"/>
      <c r="BGY65"/>
      <c r="BGZ65"/>
      <c r="BHA65"/>
      <c r="BHB65"/>
      <c r="BHC65"/>
      <c r="BHD65"/>
      <c r="BHE65"/>
      <c r="BHF65"/>
      <c r="BHG65"/>
      <c r="BHH65"/>
      <c r="BHI65"/>
      <c r="BHJ65"/>
      <c r="BHK65"/>
      <c r="BHL65"/>
      <c r="BHM65"/>
      <c r="BHN65"/>
      <c r="BHO65"/>
      <c r="BHP65"/>
      <c r="BHQ65"/>
      <c r="BHR65"/>
      <c r="BHS65"/>
      <c r="BHT65"/>
      <c r="BHU65"/>
      <c r="BHV65"/>
      <c r="BHW65"/>
      <c r="BHX65"/>
      <c r="BHY65"/>
      <c r="BHZ65"/>
      <c r="BIA65"/>
      <c r="BIB65"/>
      <c r="BIC65"/>
      <c r="BID65"/>
      <c r="BIE65"/>
      <c r="BIF65"/>
      <c r="BIG65"/>
      <c r="BIH65"/>
      <c r="BII65"/>
      <c r="BIJ65"/>
      <c r="BIK65"/>
      <c r="BIL65"/>
      <c r="BIM65"/>
      <c r="BIN65"/>
      <c r="BIO65"/>
      <c r="BIP65"/>
      <c r="BIQ65"/>
      <c r="BIR65"/>
      <c r="BIS65"/>
      <c r="BIT65"/>
      <c r="BIU65"/>
      <c r="BIV65"/>
      <c r="BIW65"/>
      <c r="BIX65"/>
      <c r="BIY65"/>
      <c r="BIZ65"/>
      <c r="BJA65"/>
      <c r="BJB65"/>
      <c r="BJC65"/>
      <c r="BJD65"/>
      <c r="BJE65"/>
      <c r="BJF65"/>
      <c r="BJG65"/>
      <c r="BJH65"/>
      <c r="BJI65"/>
      <c r="BJJ65"/>
      <c r="BJK65"/>
      <c r="BJL65"/>
      <c r="BJM65"/>
      <c r="BJN65"/>
      <c r="BJO65"/>
      <c r="BJP65"/>
      <c r="BJQ65"/>
      <c r="BJR65"/>
      <c r="BJS65"/>
      <c r="BJT65"/>
      <c r="BJU65"/>
      <c r="BJV65"/>
      <c r="BJW65"/>
      <c r="BJX65"/>
      <c r="BJY65"/>
      <c r="BJZ65"/>
      <c r="BKA65"/>
      <c r="BKB65"/>
      <c r="BKC65"/>
      <c r="BKD65"/>
      <c r="BKE65"/>
      <c r="BKF65"/>
      <c r="BKG65"/>
      <c r="BKH65"/>
      <c r="BKI65"/>
      <c r="BKJ65"/>
      <c r="BKK65"/>
      <c r="BKL65"/>
      <c r="BKM65"/>
      <c r="BKN65"/>
      <c r="BKO65"/>
      <c r="BKP65"/>
      <c r="BKQ65"/>
      <c r="BKR65"/>
      <c r="BKS65"/>
      <c r="BKT65"/>
      <c r="BKU65"/>
      <c r="BKV65"/>
      <c r="BKW65"/>
      <c r="BKX65"/>
      <c r="BKY65"/>
      <c r="BKZ65"/>
      <c r="BLA65"/>
      <c r="BLB65"/>
      <c r="BLC65"/>
      <c r="BLD65"/>
      <c r="BLE65"/>
      <c r="BLF65"/>
      <c r="BLG65"/>
      <c r="BLH65"/>
      <c r="BLI65"/>
      <c r="BLJ65"/>
      <c r="BLK65"/>
      <c r="BLL65"/>
      <c r="BLM65"/>
      <c r="BLN65"/>
      <c r="BLO65"/>
      <c r="BLP65"/>
      <c r="BLQ65"/>
      <c r="BLR65"/>
      <c r="BLS65"/>
      <c r="BLT65"/>
      <c r="BLU65"/>
      <c r="BLV65"/>
      <c r="BLW65"/>
      <c r="BLX65"/>
      <c r="BLY65"/>
      <c r="BLZ65"/>
      <c r="BMA65"/>
      <c r="BMB65"/>
      <c r="BMC65"/>
      <c r="BMD65"/>
      <c r="BME65"/>
      <c r="BMF65"/>
      <c r="BMG65"/>
      <c r="BMH65"/>
      <c r="BMI65"/>
      <c r="BMJ65"/>
      <c r="BMK65"/>
      <c r="BML65"/>
      <c r="BMM65"/>
      <c r="BMN65"/>
      <c r="BMO65"/>
      <c r="BMP65"/>
      <c r="BMQ65"/>
      <c r="BMR65"/>
      <c r="BMS65"/>
      <c r="BMT65"/>
      <c r="BMU65"/>
      <c r="BMV65"/>
      <c r="BMW65"/>
      <c r="BMX65"/>
      <c r="BMY65"/>
      <c r="BMZ65"/>
      <c r="BNA65"/>
      <c r="BNB65"/>
      <c r="BNC65"/>
      <c r="BND65"/>
      <c r="BNE65"/>
      <c r="BNF65"/>
      <c r="BNG65"/>
      <c r="BNH65"/>
      <c r="BNI65"/>
      <c r="BNJ65"/>
      <c r="BNK65"/>
      <c r="BNL65"/>
      <c r="BNM65"/>
      <c r="BNN65"/>
      <c r="BNO65"/>
      <c r="BNP65"/>
      <c r="BNQ65"/>
      <c r="BNR65"/>
      <c r="BNS65"/>
      <c r="BNT65"/>
      <c r="BNU65"/>
      <c r="BNV65"/>
      <c r="BNW65"/>
      <c r="BNX65"/>
      <c r="BNY65"/>
      <c r="BNZ65"/>
      <c r="BOA65"/>
      <c r="BOB65"/>
      <c r="BOC65"/>
      <c r="BOD65"/>
      <c r="BOE65"/>
      <c r="BOF65"/>
      <c r="BOG65"/>
      <c r="BOH65"/>
      <c r="BOI65"/>
      <c r="BOJ65"/>
      <c r="BOK65"/>
      <c r="BOL65"/>
      <c r="BOM65"/>
      <c r="BON65"/>
      <c r="BOO65"/>
      <c r="BOP65"/>
      <c r="BOQ65"/>
      <c r="BOR65"/>
      <c r="BOS65"/>
      <c r="BOT65"/>
      <c r="BOU65"/>
      <c r="BOV65"/>
      <c r="BOW65"/>
      <c r="BOX65"/>
      <c r="BOY65"/>
      <c r="BOZ65"/>
      <c r="BPA65"/>
      <c r="BPB65"/>
      <c r="BPC65"/>
      <c r="BPD65"/>
      <c r="BPE65"/>
      <c r="BPF65"/>
      <c r="BPG65"/>
      <c r="BPH65"/>
      <c r="BPI65"/>
      <c r="BPJ65"/>
      <c r="BPK65"/>
      <c r="BPL65"/>
      <c r="BPM65"/>
      <c r="BPN65"/>
      <c r="BPO65"/>
      <c r="BPP65"/>
      <c r="BPQ65"/>
      <c r="BPR65"/>
      <c r="BPS65"/>
      <c r="BPT65"/>
      <c r="BPU65"/>
      <c r="BPV65"/>
      <c r="BPW65"/>
      <c r="BPX65"/>
      <c r="BPY65"/>
      <c r="BPZ65"/>
      <c r="BQA65"/>
      <c r="BQB65"/>
      <c r="BQC65"/>
      <c r="BQD65"/>
      <c r="BQE65"/>
      <c r="BQF65"/>
      <c r="BQG65"/>
      <c r="BQH65"/>
      <c r="BQI65"/>
      <c r="BQJ65"/>
      <c r="BQK65"/>
      <c r="BQL65"/>
      <c r="BQM65"/>
      <c r="BQN65"/>
      <c r="BQO65"/>
      <c r="BQP65"/>
      <c r="BQQ65"/>
      <c r="BQR65"/>
      <c r="BQS65"/>
      <c r="BQT65"/>
      <c r="BQU65"/>
      <c r="BQV65"/>
      <c r="BQW65"/>
      <c r="BQX65"/>
      <c r="BQY65"/>
      <c r="BQZ65"/>
      <c r="BRA65"/>
      <c r="BRB65"/>
      <c r="BRC65"/>
      <c r="BRD65"/>
      <c r="BRE65"/>
      <c r="BRF65"/>
      <c r="BRG65"/>
      <c r="BRH65"/>
      <c r="BRI65"/>
      <c r="BRJ65"/>
      <c r="BRK65"/>
      <c r="BRL65"/>
      <c r="BRM65"/>
      <c r="BRN65"/>
      <c r="BRO65"/>
      <c r="BRP65"/>
      <c r="BRQ65"/>
      <c r="BRR65"/>
      <c r="BRS65"/>
      <c r="BRT65"/>
      <c r="BRU65"/>
      <c r="BRV65"/>
      <c r="BRW65"/>
      <c r="BRX65"/>
      <c r="BRY65"/>
      <c r="BRZ65"/>
      <c r="BSA65"/>
      <c r="BSB65"/>
      <c r="BSC65"/>
      <c r="BSD65"/>
      <c r="BSE65"/>
      <c r="BSF65"/>
      <c r="BSG65"/>
      <c r="BSH65"/>
      <c r="BSI65"/>
      <c r="BSJ65"/>
      <c r="BSK65"/>
      <c r="BSL65"/>
      <c r="BSM65"/>
      <c r="BSN65"/>
      <c r="BSO65"/>
      <c r="BSP65"/>
      <c r="BSQ65"/>
      <c r="BSR65"/>
      <c r="BSS65"/>
      <c r="BST65"/>
      <c r="BSU65"/>
      <c r="BSV65"/>
      <c r="BSW65"/>
      <c r="BSX65"/>
      <c r="BSY65"/>
      <c r="BSZ65"/>
      <c r="BTA65"/>
      <c r="BTB65"/>
      <c r="BTC65"/>
      <c r="BTD65"/>
      <c r="BTE65"/>
      <c r="BTF65"/>
      <c r="BTG65"/>
      <c r="BTH65"/>
      <c r="BTI65"/>
      <c r="BTJ65"/>
      <c r="BTK65"/>
      <c r="BTL65"/>
      <c r="BTM65"/>
      <c r="BTN65"/>
      <c r="BTO65"/>
      <c r="BTP65"/>
      <c r="BTQ65"/>
      <c r="BTR65"/>
      <c r="BTS65"/>
      <c r="BTT65"/>
      <c r="BTU65"/>
      <c r="BTV65"/>
      <c r="BTW65"/>
      <c r="BTX65"/>
      <c r="BTY65"/>
      <c r="BTZ65"/>
      <c r="BUA65"/>
      <c r="BUB65"/>
      <c r="BUC65"/>
      <c r="BUD65"/>
      <c r="BUE65"/>
      <c r="BUF65"/>
      <c r="BUG65"/>
      <c r="BUH65"/>
      <c r="BUI65"/>
      <c r="BUJ65"/>
      <c r="BUK65"/>
      <c r="BUL65"/>
      <c r="BUM65"/>
      <c r="BUN65"/>
      <c r="BUO65"/>
      <c r="BUP65"/>
      <c r="BUQ65"/>
      <c r="BUR65"/>
      <c r="BUS65"/>
      <c r="BUT65"/>
      <c r="BUU65"/>
      <c r="BUV65"/>
      <c r="BUW65"/>
      <c r="BUX65"/>
      <c r="BUY65"/>
      <c r="BUZ65"/>
      <c r="BVA65"/>
      <c r="BVB65"/>
      <c r="BVC65"/>
      <c r="BVD65"/>
      <c r="BVE65"/>
      <c r="BVF65"/>
      <c r="BVG65"/>
      <c r="BVH65"/>
      <c r="BVI65"/>
      <c r="BVJ65"/>
      <c r="BVK65"/>
      <c r="BVL65"/>
      <c r="BVM65"/>
      <c r="BVN65"/>
      <c r="BVO65"/>
      <c r="BVP65"/>
      <c r="BVQ65"/>
      <c r="BVR65"/>
      <c r="BVS65"/>
      <c r="BVT65"/>
      <c r="BVU65"/>
      <c r="BVV65"/>
      <c r="BVW65"/>
      <c r="BVX65"/>
      <c r="BVY65"/>
      <c r="BVZ65"/>
      <c r="BWA65"/>
      <c r="BWB65"/>
      <c r="BWC65"/>
      <c r="BWD65"/>
      <c r="BWE65"/>
      <c r="BWF65"/>
      <c r="BWG65"/>
      <c r="BWH65"/>
      <c r="BWI65"/>
      <c r="BWJ65"/>
      <c r="BWK65"/>
      <c r="BWL65"/>
      <c r="BWM65"/>
      <c r="BWN65"/>
      <c r="BWO65"/>
      <c r="BWP65"/>
      <c r="BWQ65"/>
      <c r="BWR65"/>
      <c r="BWS65"/>
      <c r="BWT65"/>
      <c r="BWU65"/>
      <c r="BWV65"/>
      <c r="BWW65"/>
      <c r="BWX65"/>
      <c r="BWY65"/>
      <c r="BWZ65"/>
      <c r="BXA65"/>
      <c r="BXB65"/>
      <c r="BXC65"/>
      <c r="BXD65"/>
      <c r="BXE65"/>
      <c r="BXF65"/>
      <c r="BXG65"/>
      <c r="BXH65"/>
      <c r="BXI65"/>
      <c r="BXJ65"/>
      <c r="BXK65"/>
      <c r="BXL65"/>
      <c r="BXM65"/>
      <c r="BXN65"/>
      <c r="BXO65"/>
      <c r="BXP65"/>
      <c r="BXQ65"/>
      <c r="BXR65"/>
      <c r="BXS65"/>
      <c r="BXT65"/>
      <c r="BXU65"/>
      <c r="BXV65"/>
      <c r="BXW65"/>
      <c r="BXX65"/>
      <c r="BXY65"/>
      <c r="BXZ65"/>
      <c r="BYA65"/>
      <c r="BYB65"/>
      <c r="BYC65"/>
      <c r="BYD65"/>
      <c r="BYE65"/>
      <c r="BYF65"/>
      <c r="BYG65"/>
      <c r="BYH65"/>
      <c r="BYI65"/>
      <c r="BYJ65"/>
      <c r="BYK65"/>
      <c r="BYL65"/>
      <c r="BYM65"/>
      <c r="BYN65"/>
      <c r="BYO65"/>
      <c r="BYP65"/>
      <c r="BYQ65"/>
      <c r="BYR65"/>
      <c r="BYS65"/>
      <c r="BYT65"/>
      <c r="BYU65"/>
      <c r="BYV65"/>
      <c r="BYW65"/>
      <c r="BYX65"/>
      <c r="BYY65"/>
      <c r="BYZ65"/>
      <c r="BZA65"/>
      <c r="BZB65"/>
      <c r="BZC65"/>
      <c r="BZD65"/>
      <c r="BZE65"/>
      <c r="BZF65"/>
      <c r="BZG65"/>
      <c r="BZH65"/>
      <c r="BZI65"/>
      <c r="BZJ65"/>
      <c r="BZK65"/>
      <c r="BZL65"/>
      <c r="BZM65"/>
      <c r="BZN65"/>
      <c r="BZO65"/>
      <c r="BZP65"/>
      <c r="BZQ65"/>
      <c r="BZR65"/>
      <c r="BZS65"/>
      <c r="BZT65"/>
      <c r="BZU65"/>
      <c r="BZV65"/>
      <c r="BZW65"/>
      <c r="BZX65"/>
      <c r="BZY65"/>
      <c r="BZZ65"/>
      <c r="CAA65"/>
      <c r="CAB65"/>
      <c r="CAC65"/>
      <c r="CAD65"/>
      <c r="CAE65"/>
      <c r="CAF65"/>
      <c r="CAG65"/>
      <c r="CAH65"/>
      <c r="CAI65"/>
      <c r="CAJ65"/>
      <c r="CAK65"/>
      <c r="CAL65"/>
      <c r="CAM65"/>
      <c r="CAN65"/>
      <c r="CAO65"/>
      <c r="CAP65"/>
      <c r="CAQ65"/>
      <c r="CAR65"/>
      <c r="CAS65"/>
      <c r="CAT65"/>
      <c r="CAU65"/>
      <c r="CAV65"/>
      <c r="CAW65"/>
      <c r="CAX65"/>
      <c r="CAY65"/>
      <c r="CAZ65"/>
      <c r="CBA65"/>
      <c r="CBB65"/>
      <c r="CBC65"/>
      <c r="CBD65"/>
      <c r="CBE65"/>
      <c r="CBF65"/>
      <c r="CBG65"/>
      <c r="CBH65"/>
      <c r="CBI65"/>
      <c r="CBJ65"/>
      <c r="CBK65"/>
      <c r="CBL65"/>
      <c r="CBM65"/>
      <c r="CBN65"/>
      <c r="CBO65"/>
      <c r="CBP65"/>
      <c r="CBQ65"/>
      <c r="CBR65"/>
      <c r="CBS65"/>
      <c r="CBT65"/>
      <c r="CBU65"/>
      <c r="CBV65"/>
      <c r="CBW65"/>
      <c r="CBX65"/>
      <c r="CBY65"/>
      <c r="CBZ65"/>
      <c r="CCA65"/>
      <c r="CCB65"/>
      <c r="CCC65"/>
      <c r="CCD65"/>
      <c r="CCE65"/>
      <c r="CCF65"/>
      <c r="CCG65"/>
      <c r="CCH65"/>
      <c r="CCI65"/>
      <c r="CCJ65"/>
      <c r="CCK65"/>
      <c r="CCL65"/>
      <c r="CCM65"/>
      <c r="CCN65"/>
      <c r="CCO65"/>
      <c r="CCP65"/>
      <c r="CCQ65"/>
      <c r="CCR65"/>
      <c r="CCS65"/>
      <c r="CCT65"/>
      <c r="CCU65"/>
      <c r="CCV65"/>
      <c r="CCW65"/>
      <c r="CCX65"/>
      <c r="CCY65"/>
      <c r="CCZ65"/>
      <c r="CDA65"/>
      <c r="CDB65"/>
      <c r="CDC65"/>
      <c r="CDD65"/>
      <c r="CDE65"/>
      <c r="CDF65"/>
      <c r="CDG65"/>
      <c r="CDH65"/>
      <c r="CDI65"/>
      <c r="CDJ65"/>
      <c r="CDK65"/>
      <c r="CDL65"/>
      <c r="CDM65"/>
      <c r="CDN65"/>
      <c r="CDO65"/>
      <c r="CDP65"/>
      <c r="CDQ65"/>
      <c r="CDR65"/>
      <c r="CDS65"/>
      <c r="CDT65"/>
      <c r="CDU65"/>
      <c r="CDV65"/>
      <c r="CDW65"/>
      <c r="CDX65"/>
      <c r="CDY65"/>
      <c r="CDZ65"/>
      <c r="CEA65"/>
      <c r="CEB65"/>
      <c r="CEC65"/>
      <c r="CED65"/>
      <c r="CEE65"/>
      <c r="CEF65"/>
      <c r="CEG65"/>
      <c r="CEH65"/>
      <c r="CEI65"/>
      <c r="CEJ65"/>
      <c r="CEK65"/>
      <c r="CEL65"/>
      <c r="CEM65"/>
      <c r="CEN65"/>
      <c r="CEO65"/>
      <c r="CEP65"/>
      <c r="CEQ65"/>
      <c r="CER65"/>
      <c r="CES65"/>
      <c r="CET65"/>
      <c r="CEU65"/>
      <c r="CEV65"/>
      <c r="CEW65"/>
      <c r="CEX65"/>
      <c r="CEY65"/>
      <c r="CEZ65"/>
      <c r="CFA65"/>
      <c r="CFB65"/>
      <c r="CFC65"/>
      <c r="CFD65"/>
      <c r="CFE65"/>
      <c r="CFF65"/>
      <c r="CFG65"/>
      <c r="CFH65"/>
      <c r="CFI65"/>
      <c r="CFJ65"/>
      <c r="CFK65"/>
      <c r="CFL65"/>
      <c r="CFM65"/>
      <c r="CFN65"/>
      <c r="CFO65"/>
      <c r="CFP65"/>
      <c r="CFQ65"/>
      <c r="CFR65"/>
      <c r="CFS65"/>
      <c r="CFT65"/>
      <c r="CFU65"/>
      <c r="CFV65"/>
      <c r="CFW65"/>
      <c r="CFX65"/>
      <c r="CFY65"/>
      <c r="CFZ65"/>
      <c r="CGA65"/>
      <c r="CGB65"/>
      <c r="CGC65"/>
      <c r="CGD65"/>
      <c r="CGE65"/>
      <c r="CGF65"/>
      <c r="CGG65"/>
      <c r="CGH65"/>
      <c r="CGI65"/>
      <c r="CGJ65"/>
      <c r="CGK65"/>
      <c r="CGL65"/>
      <c r="CGM65"/>
      <c r="CGN65"/>
      <c r="CGO65"/>
      <c r="CGP65"/>
      <c r="CGQ65"/>
      <c r="CGR65"/>
      <c r="CGS65"/>
      <c r="CGT65"/>
      <c r="CGU65"/>
      <c r="CGV65"/>
      <c r="CGW65"/>
      <c r="CGX65"/>
      <c r="CGY65"/>
      <c r="CGZ65"/>
      <c r="CHA65"/>
      <c r="CHB65"/>
      <c r="CHC65"/>
      <c r="CHD65"/>
      <c r="CHE65"/>
      <c r="CHF65"/>
      <c r="CHG65"/>
      <c r="CHH65"/>
      <c r="CHI65"/>
      <c r="CHJ65"/>
      <c r="CHK65"/>
      <c r="CHL65"/>
      <c r="CHM65"/>
      <c r="CHN65"/>
      <c r="CHO65"/>
      <c r="CHP65"/>
      <c r="CHQ65"/>
      <c r="CHR65"/>
      <c r="CHS65"/>
      <c r="CHT65"/>
      <c r="CHU65"/>
      <c r="CHV65"/>
      <c r="CHW65"/>
      <c r="CHX65"/>
      <c r="CHY65"/>
      <c r="CHZ65"/>
      <c r="CIA65"/>
      <c r="CIB65"/>
      <c r="CIC65"/>
      <c r="CID65"/>
      <c r="CIE65"/>
      <c r="CIF65"/>
      <c r="CIG65"/>
      <c r="CIH65"/>
      <c r="CII65"/>
      <c r="CIJ65"/>
      <c r="CIK65"/>
      <c r="CIL65"/>
      <c r="CIM65"/>
      <c r="CIN65"/>
      <c r="CIO65"/>
      <c r="CIP65"/>
      <c r="CIQ65"/>
      <c r="CIR65"/>
      <c r="CIS65"/>
      <c r="CIT65"/>
      <c r="CIU65"/>
      <c r="CIV65"/>
      <c r="CIW65"/>
      <c r="CIX65"/>
      <c r="CIY65"/>
      <c r="CIZ65"/>
      <c r="CJA65"/>
      <c r="CJB65"/>
      <c r="CJC65"/>
      <c r="CJD65"/>
      <c r="CJE65"/>
      <c r="CJF65"/>
      <c r="CJG65"/>
      <c r="CJH65"/>
      <c r="CJI65"/>
      <c r="CJJ65"/>
      <c r="CJK65"/>
      <c r="CJL65"/>
      <c r="CJM65"/>
      <c r="CJN65"/>
      <c r="CJO65"/>
      <c r="CJP65"/>
      <c r="CJQ65"/>
      <c r="CJR65"/>
      <c r="CJS65"/>
      <c r="CJT65"/>
      <c r="CJU65"/>
      <c r="CJV65"/>
      <c r="CJW65"/>
      <c r="CJX65"/>
      <c r="CJY65"/>
      <c r="CJZ65"/>
      <c r="CKA65"/>
      <c r="CKB65"/>
      <c r="CKC65"/>
      <c r="CKD65"/>
      <c r="CKE65"/>
      <c r="CKF65"/>
      <c r="CKG65"/>
      <c r="CKH65"/>
      <c r="CKI65"/>
      <c r="CKJ65"/>
      <c r="CKK65"/>
      <c r="CKL65"/>
      <c r="CKM65"/>
      <c r="CKN65"/>
      <c r="CKO65"/>
      <c r="CKP65"/>
      <c r="CKQ65"/>
      <c r="CKR65"/>
      <c r="CKS65"/>
      <c r="CKT65"/>
      <c r="CKU65"/>
      <c r="CKV65"/>
      <c r="CKW65"/>
      <c r="CKX65"/>
      <c r="CKY65"/>
      <c r="CKZ65"/>
      <c r="CLA65"/>
      <c r="CLB65"/>
      <c r="CLC65"/>
      <c r="CLD65"/>
      <c r="CLE65"/>
      <c r="CLF65"/>
      <c r="CLG65"/>
      <c r="CLH65"/>
      <c r="CLI65"/>
      <c r="CLJ65"/>
      <c r="CLK65"/>
      <c r="CLL65"/>
      <c r="CLM65"/>
      <c r="CLN65"/>
      <c r="CLO65"/>
      <c r="CLP65"/>
      <c r="CLQ65"/>
      <c r="CLR65"/>
      <c r="CLS65"/>
      <c r="CLT65"/>
      <c r="CLU65"/>
      <c r="CLV65"/>
      <c r="CLW65"/>
      <c r="CLX65"/>
      <c r="CLY65"/>
      <c r="CLZ65"/>
      <c r="CMA65"/>
      <c r="CMB65"/>
      <c r="CMC65"/>
      <c r="CMD65"/>
      <c r="CME65"/>
      <c r="CMF65"/>
      <c r="CMG65"/>
      <c r="CMH65"/>
      <c r="CMI65"/>
      <c r="CMJ65"/>
    </row>
    <row r="66" spans="1:2376" s="421" customFormat="1" x14ac:dyDescent="0.3">
      <c r="A66" s="319" t="str">
        <f>'END Jul 2021'!K54</f>
        <v>Kogan Energy</v>
      </c>
      <c r="B66" s="383" t="str">
        <f>'END Jul 2021'!L54</f>
        <v>Market offer</v>
      </c>
      <c r="C66" s="384">
        <f>IF('END Jul 2021'!BP54=0,91*'END Jul 2021'!M54/100,(91*'END Jul 2021'!M54/100)+'END Jul 2021'!BP54/4)</f>
        <v>78.698454545454538</v>
      </c>
      <c r="D66" s="384">
        <f>IF('END Jul 2021'!O54="",$G$5*'END Jul 2021'!N54/100,IF($G$5&gt;='END Jul 2021'!P54,('END Jul 2021'!P54*'END Jul 2021'!N54/100),($G$5*'END Jul 2021'!N54/100)))</f>
        <v>107.04354054545452</v>
      </c>
      <c r="E66" s="384">
        <f>IF(AND('END Jul 2021'!P54&gt;0,'END Jul 2021'!R54&gt;0),IF($G$5&lt;'END Jul 2021'!P54,0,IF($G$5&lt;=('END Jul 2021'!R54+'END Jul 2021'!P54),(($G$5-'END Jul 2021'!P54)*'END Jul 2021'!Q54/100),(('END Jul 2021'!R54)*'END Jul 2021'!Q54/100))),0)</f>
        <v>0</v>
      </c>
      <c r="F66" s="384">
        <f>IF(AND('END Jul 2021'!Q54&gt;0,'END Jul 2021'!S54&gt;0),IF($G$5&lt;('END Jul 2021'!R54+'END Jul 2021'!P54),0,IF($G$5&lt;=('END Jul 2021'!T54+'END Jul 2021'!R54+'END Jul 2021'!P54),(($G$5-('END Jul 2021'!R54+'END Jul 2021'!P54))*'END Jul 2021'!S54/100),('END Jul 2021'!T54*'END Jul 2021'!S54/100))),0)</f>
        <v>0</v>
      </c>
      <c r="G66" s="384">
        <f>IF('END Jul 2021'!T54&gt;0,IF(($G$5&lt;'END Jul 2021'!T54),(0),($G$5-'END Jul 2021'!T54)*'END Jul 2021'!U54/100),IF(AND('END Jul 2021'!R54&gt;0,'END Jul 2021'!T54=""),IF(($G$5&lt;'END Jul 2021'!R54),(0),($G$5-'END Jul 2021'!R54)*'END Jul 2021'!S54/100),IF(AND('END Jul 2021'!P54&gt;0,'END Jul 2021'!R54=""),IF(($G$5&lt;'END Jul 2021'!P54),(0),($G$5-'END Jul 2021'!P54)*'END Jul 2021'!Q54/100),0)))</f>
        <v>0</v>
      </c>
      <c r="H66" s="384">
        <f>$H$5*'END Jul 2021'!AE54/100</f>
        <v>28.495650272727261</v>
      </c>
      <c r="I66" s="384">
        <f t="shared" si="25"/>
        <v>214.23764536363632</v>
      </c>
      <c r="J66" s="449">
        <f t="shared" si="26"/>
        <v>542.15676327272718</v>
      </c>
      <c r="K66" s="449">
        <f t="shared" si="27"/>
        <v>856.95058145454527</v>
      </c>
      <c r="L66" s="450">
        <f t="shared" si="28"/>
        <v>942.64563959999987</v>
      </c>
      <c r="M66" s="386">
        <f>'END Jul 2021'!AZ54</f>
        <v>0</v>
      </c>
      <c r="N66" s="386">
        <f>'END Jul 2021'!BA54</f>
        <v>0</v>
      </c>
      <c r="O66" s="386">
        <f>'END Jul 2021'!BB54</f>
        <v>0</v>
      </c>
      <c r="P66" s="386">
        <f>'END Jul 2021'!BC54</f>
        <v>0</v>
      </c>
      <c r="Q66" s="386">
        <f>($E$6*'END Jul 2021'!AT54/100)*4</f>
        <v>105.05945999999999</v>
      </c>
      <c r="R66" s="324" t="str">
        <f t="shared" si="29"/>
        <v>No discount</v>
      </c>
      <c r="S66" s="324" t="str">
        <f t="shared" si="30"/>
        <v>Exclusive</v>
      </c>
      <c r="T66" s="380">
        <f t="shared" si="36"/>
        <v>856.95058145454527</v>
      </c>
      <c r="U66" s="380">
        <f t="shared" si="37"/>
        <v>856.95058145454527</v>
      </c>
      <c r="V66" s="386">
        <f t="shared" si="38"/>
        <v>751.89112145454533</v>
      </c>
      <c r="W66" s="386">
        <f t="shared" si="39"/>
        <v>751.89112145454533</v>
      </c>
      <c r="X66" s="455">
        <f t="shared" si="40"/>
        <v>827.08023359999993</v>
      </c>
      <c r="Y66" s="455">
        <f t="shared" si="40"/>
        <v>827.08023359999993</v>
      </c>
      <c r="Z66" s="387">
        <f>'END Jul 2021'!BL54</f>
        <v>0</v>
      </c>
      <c r="AA66" s="326" t="str">
        <f>'END Jul 2021'!BM54</f>
        <v>n</v>
      </c>
      <c r="AB66" s="504"/>
      <c r="AC66" s="504"/>
      <c r="AD66" s="504"/>
      <c r="AE66" s="504"/>
      <c r="AF66" s="504"/>
      <c r="AG66" s="504"/>
      <c r="AH66" s="504"/>
      <c r="AI66" s="504"/>
      <c r="AJ66" s="504"/>
      <c r="AK66" s="504"/>
      <c r="AL66" s="504"/>
      <c r="AM66" s="504"/>
      <c r="AN66" s="504"/>
      <c r="AO66" s="504"/>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c r="AMK66"/>
      <c r="AML66"/>
      <c r="AMM66"/>
      <c r="AMN66"/>
      <c r="AMO66"/>
      <c r="AMP66"/>
      <c r="AMQ66"/>
      <c r="AMR66"/>
      <c r="AMS66"/>
      <c r="AMT66"/>
      <c r="AMU66"/>
      <c r="AMV66"/>
      <c r="AMW66"/>
      <c r="AMX66"/>
      <c r="AMY66"/>
      <c r="AMZ66"/>
      <c r="ANA66"/>
      <c r="ANB66"/>
      <c r="ANC66"/>
      <c r="AND66"/>
      <c r="ANE66"/>
      <c r="ANF66"/>
      <c r="ANG66"/>
      <c r="ANH66"/>
      <c r="ANI66"/>
      <c r="ANJ66"/>
      <c r="ANK66"/>
      <c r="ANL66"/>
      <c r="ANM66"/>
      <c r="ANN66"/>
      <c r="ANO66"/>
      <c r="ANP66"/>
      <c r="ANQ66"/>
      <c r="ANR66"/>
      <c r="ANS66"/>
      <c r="ANT66"/>
      <c r="ANU66"/>
      <c r="ANV66"/>
      <c r="ANW66"/>
      <c r="ANX66"/>
      <c r="ANY66"/>
      <c r="ANZ66"/>
      <c r="AOA66"/>
      <c r="AOB66"/>
      <c r="AOC66"/>
      <c r="AOD66"/>
      <c r="AOE66"/>
      <c r="AOF66"/>
      <c r="AOG66"/>
      <c r="AOH66"/>
      <c r="AOI66"/>
      <c r="AOJ66"/>
      <c r="AOK66"/>
      <c r="AOL66"/>
      <c r="AOM66"/>
      <c r="AON66"/>
      <c r="AOO66"/>
      <c r="AOP66"/>
      <c r="AOQ66"/>
      <c r="AOR66"/>
      <c r="AOS66"/>
      <c r="AOT66"/>
      <c r="AOU66"/>
      <c r="AOV66"/>
      <c r="AOW66"/>
      <c r="AOX66"/>
      <c r="AOY66"/>
      <c r="AOZ66"/>
      <c r="APA66"/>
      <c r="APB66"/>
      <c r="APC66"/>
      <c r="APD66"/>
      <c r="APE66"/>
      <c r="APF66"/>
      <c r="APG66"/>
      <c r="APH66"/>
      <c r="API66"/>
      <c r="APJ66"/>
      <c r="APK66"/>
      <c r="APL66"/>
      <c r="APM66"/>
      <c r="APN66"/>
      <c r="APO66"/>
      <c r="APP66"/>
      <c r="APQ66"/>
      <c r="APR66"/>
      <c r="APS66"/>
      <c r="APT66"/>
      <c r="APU66"/>
      <c r="APV66"/>
      <c r="APW66"/>
      <c r="APX66"/>
      <c r="APY66"/>
      <c r="APZ66"/>
      <c r="AQA66"/>
      <c r="AQB66"/>
      <c r="AQC66"/>
      <c r="AQD66"/>
      <c r="AQE66"/>
      <c r="AQF66"/>
      <c r="AQG66"/>
      <c r="AQH66"/>
      <c r="AQI66"/>
      <c r="AQJ66"/>
      <c r="AQK66"/>
      <c r="AQL66"/>
      <c r="AQM66"/>
      <c r="AQN66"/>
      <c r="AQO66"/>
      <c r="AQP66"/>
      <c r="AQQ66"/>
      <c r="AQR66"/>
      <c r="AQS66"/>
      <c r="AQT66"/>
      <c r="AQU66"/>
      <c r="AQV66"/>
      <c r="AQW66"/>
      <c r="AQX66"/>
      <c r="AQY66"/>
      <c r="AQZ66"/>
      <c r="ARA66"/>
      <c r="ARB66"/>
      <c r="ARC66"/>
      <c r="ARD66"/>
      <c r="ARE66"/>
      <c r="ARF66"/>
      <c r="ARG66"/>
      <c r="ARH66"/>
      <c r="ARI66"/>
      <c r="ARJ66"/>
      <c r="ARK66"/>
      <c r="ARL66"/>
      <c r="ARM66"/>
      <c r="ARN66"/>
      <c r="ARO66"/>
      <c r="ARP66"/>
      <c r="ARQ66"/>
      <c r="ARR66"/>
      <c r="ARS66"/>
      <c r="ART66"/>
      <c r="ARU66"/>
      <c r="ARV66"/>
      <c r="ARW66"/>
      <c r="ARX66"/>
      <c r="ARY66"/>
      <c r="ARZ66"/>
      <c r="ASA66"/>
      <c r="ASB66"/>
      <c r="ASC66"/>
      <c r="ASD66"/>
      <c r="ASE66"/>
      <c r="ASF66"/>
      <c r="ASG66"/>
      <c r="ASH66"/>
      <c r="ASI66"/>
      <c r="ASJ66"/>
      <c r="ASK66"/>
      <c r="ASL66"/>
      <c r="ASM66"/>
      <c r="ASN66"/>
      <c r="ASO66"/>
      <c r="ASP66"/>
      <c r="ASQ66"/>
      <c r="ASR66"/>
      <c r="ASS66"/>
      <c r="AST66"/>
      <c r="ASU66"/>
      <c r="ASV66"/>
      <c r="ASW66"/>
      <c r="ASX66"/>
      <c r="ASY66"/>
      <c r="ASZ66"/>
      <c r="ATA66"/>
      <c r="ATB66"/>
      <c r="ATC66"/>
      <c r="ATD66"/>
      <c r="ATE66"/>
      <c r="ATF66"/>
      <c r="ATG66"/>
      <c r="ATH66"/>
      <c r="ATI66"/>
      <c r="ATJ66"/>
      <c r="ATK66"/>
      <c r="ATL66"/>
      <c r="ATM66"/>
      <c r="ATN66"/>
      <c r="ATO66"/>
      <c r="ATP66"/>
      <c r="ATQ66"/>
      <c r="ATR66"/>
      <c r="ATS66"/>
      <c r="ATT66"/>
      <c r="ATU66"/>
      <c r="ATV66"/>
      <c r="ATW66"/>
      <c r="ATX66"/>
      <c r="ATY66"/>
      <c r="ATZ66"/>
      <c r="AUA66"/>
      <c r="AUB66"/>
      <c r="AUC66"/>
      <c r="AUD66"/>
      <c r="AUE66"/>
      <c r="AUF66"/>
      <c r="AUG66"/>
      <c r="AUH66"/>
      <c r="AUI66"/>
      <c r="AUJ66"/>
      <c r="AUK66"/>
      <c r="AUL66"/>
      <c r="AUM66"/>
      <c r="AUN66"/>
      <c r="AUO66"/>
      <c r="AUP66"/>
      <c r="AUQ66"/>
      <c r="AUR66"/>
      <c r="AUS66"/>
      <c r="AUT66"/>
      <c r="AUU66"/>
      <c r="AUV66"/>
      <c r="AUW66"/>
      <c r="AUX66"/>
      <c r="AUY66"/>
      <c r="AUZ66"/>
      <c r="AVA66"/>
      <c r="AVB66"/>
      <c r="AVC66"/>
      <c r="AVD66"/>
      <c r="AVE66"/>
      <c r="AVF66"/>
      <c r="AVG66"/>
      <c r="AVH66"/>
      <c r="AVI66"/>
      <c r="AVJ66"/>
      <c r="AVK66"/>
      <c r="AVL66"/>
      <c r="AVM66"/>
      <c r="AVN66"/>
      <c r="AVO66"/>
      <c r="AVP66"/>
      <c r="AVQ66"/>
      <c r="AVR66"/>
      <c r="AVS66"/>
      <c r="AVT66"/>
      <c r="AVU66"/>
      <c r="AVV66"/>
      <c r="AVW66"/>
      <c r="AVX66"/>
      <c r="AVY66"/>
      <c r="AVZ66"/>
      <c r="AWA66"/>
      <c r="AWB66"/>
      <c r="AWC66"/>
      <c r="AWD66"/>
      <c r="AWE66"/>
      <c r="AWF66"/>
      <c r="AWG66"/>
      <c r="AWH66"/>
      <c r="AWI66"/>
      <c r="AWJ66"/>
      <c r="AWK66"/>
      <c r="AWL66"/>
      <c r="AWM66"/>
      <c r="AWN66"/>
      <c r="AWO66"/>
      <c r="AWP66"/>
      <c r="AWQ66"/>
      <c r="AWR66"/>
      <c r="AWS66"/>
      <c r="AWT66"/>
      <c r="AWU66"/>
      <c r="AWV66"/>
      <c r="AWW66"/>
      <c r="AWX66"/>
      <c r="AWY66"/>
      <c r="AWZ66"/>
      <c r="AXA66"/>
      <c r="AXB66"/>
      <c r="AXC66"/>
      <c r="AXD66"/>
      <c r="AXE66"/>
      <c r="AXF66"/>
      <c r="AXG66"/>
      <c r="AXH66"/>
      <c r="AXI66"/>
      <c r="AXJ66"/>
      <c r="AXK66"/>
      <c r="AXL66"/>
      <c r="AXM66"/>
      <c r="AXN66"/>
      <c r="AXO66"/>
      <c r="AXP66"/>
      <c r="AXQ66"/>
      <c r="AXR66"/>
      <c r="AXS66"/>
      <c r="AXT66"/>
      <c r="AXU66"/>
      <c r="AXV66"/>
      <c r="AXW66"/>
      <c r="AXX66"/>
      <c r="AXY66"/>
      <c r="AXZ66"/>
      <c r="AYA66"/>
      <c r="AYB66"/>
      <c r="AYC66"/>
      <c r="AYD66"/>
      <c r="AYE66"/>
      <c r="AYF66"/>
      <c r="AYG66"/>
      <c r="AYH66"/>
      <c r="AYI66"/>
      <c r="AYJ66"/>
      <c r="AYK66"/>
      <c r="AYL66"/>
      <c r="AYM66"/>
      <c r="AYN66"/>
      <c r="AYO66"/>
      <c r="AYP66"/>
      <c r="AYQ66"/>
      <c r="AYR66"/>
      <c r="AYS66"/>
      <c r="AYT66"/>
      <c r="AYU66"/>
      <c r="AYV66"/>
      <c r="AYW66"/>
      <c r="AYX66"/>
      <c r="AYY66"/>
      <c r="AYZ66"/>
      <c r="AZA66"/>
      <c r="AZB66"/>
      <c r="AZC66"/>
      <c r="AZD66"/>
      <c r="AZE66"/>
      <c r="AZF66"/>
      <c r="AZG66"/>
      <c r="AZH66"/>
      <c r="AZI66"/>
      <c r="AZJ66"/>
      <c r="AZK66"/>
      <c r="AZL66"/>
      <c r="AZM66"/>
      <c r="AZN66"/>
      <c r="AZO66"/>
      <c r="AZP66"/>
      <c r="AZQ66"/>
      <c r="AZR66"/>
      <c r="AZS66"/>
      <c r="AZT66"/>
      <c r="AZU66"/>
      <c r="AZV66"/>
      <c r="AZW66"/>
      <c r="AZX66"/>
      <c r="AZY66"/>
      <c r="AZZ66"/>
      <c r="BAA66"/>
      <c r="BAB66"/>
      <c r="BAC66"/>
      <c r="BAD66"/>
      <c r="BAE66"/>
      <c r="BAF66"/>
      <c r="BAG66"/>
      <c r="BAH66"/>
      <c r="BAI66"/>
      <c r="BAJ66"/>
      <c r="BAK66"/>
      <c r="BAL66"/>
      <c r="BAM66"/>
      <c r="BAN66"/>
      <c r="BAO66"/>
      <c r="BAP66"/>
      <c r="BAQ66"/>
      <c r="BAR66"/>
      <c r="BAS66"/>
      <c r="BAT66"/>
      <c r="BAU66"/>
      <c r="BAV66"/>
      <c r="BAW66"/>
      <c r="BAX66"/>
      <c r="BAY66"/>
      <c r="BAZ66"/>
      <c r="BBA66"/>
      <c r="BBB66"/>
      <c r="BBC66"/>
      <c r="BBD66"/>
      <c r="BBE66"/>
      <c r="BBF66"/>
      <c r="BBG66"/>
      <c r="BBH66"/>
      <c r="BBI66"/>
      <c r="BBJ66"/>
      <c r="BBK66"/>
      <c r="BBL66"/>
      <c r="BBM66"/>
      <c r="BBN66"/>
      <c r="BBO66"/>
      <c r="BBP66"/>
      <c r="BBQ66"/>
      <c r="BBR66"/>
      <c r="BBS66"/>
      <c r="BBT66"/>
      <c r="BBU66"/>
      <c r="BBV66"/>
      <c r="BBW66"/>
      <c r="BBX66"/>
      <c r="BBY66"/>
      <c r="BBZ66"/>
      <c r="BCA66"/>
      <c r="BCB66"/>
      <c r="BCC66"/>
      <c r="BCD66"/>
      <c r="BCE66"/>
      <c r="BCF66"/>
      <c r="BCG66"/>
      <c r="BCH66"/>
      <c r="BCI66"/>
      <c r="BCJ66"/>
      <c r="BCK66"/>
      <c r="BCL66"/>
      <c r="BCM66"/>
      <c r="BCN66"/>
      <c r="BCO66"/>
      <c r="BCP66"/>
      <c r="BCQ66"/>
      <c r="BCR66"/>
      <c r="BCS66"/>
      <c r="BCT66"/>
      <c r="BCU66"/>
      <c r="BCV66"/>
      <c r="BCW66"/>
      <c r="BCX66"/>
      <c r="BCY66"/>
      <c r="BCZ66"/>
      <c r="BDA66"/>
      <c r="BDB66"/>
      <c r="BDC66"/>
      <c r="BDD66"/>
      <c r="BDE66"/>
      <c r="BDF66"/>
      <c r="BDG66"/>
      <c r="BDH66"/>
      <c r="BDI66"/>
      <c r="BDJ66"/>
      <c r="BDK66"/>
      <c r="BDL66"/>
      <c r="BDM66"/>
      <c r="BDN66"/>
      <c r="BDO66"/>
      <c r="BDP66"/>
      <c r="BDQ66"/>
      <c r="BDR66"/>
      <c r="BDS66"/>
      <c r="BDT66"/>
      <c r="BDU66"/>
      <c r="BDV66"/>
      <c r="BDW66"/>
      <c r="BDX66"/>
      <c r="BDY66"/>
      <c r="BDZ66"/>
      <c r="BEA66"/>
      <c r="BEB66"/>
      <c r="BEC66"/>
      <c r="BED66"/>
      <c r="BEE66"/>
      <c r="BEF66"/>
      <c r="BEG66"/>
      <c r="BEH66"/>
      <c r="BEI66"/>
      <c r="BEJ66"/>
      <c r="BEK66"/>
      <c r="BEL66"/>
      <c r="BEM66"/>
      <c r="BEN66"/>
      <c r="BEO66"/>
      <c r="BEP66"/>
      <c r="BEQ66"/>
      <c r="BER66"/>
      <c r="BES66"/>
      <c r="BET66"/>
      <c r="BEU66"/>
      <c r="BEV66"/>
      <c r="BEW66"/>
      <c r="BEX66"/>
      <c r="BEY66"/>
      <c r="BEZ66"/>
      <c r="BFA66"/>
      <c r="BFB66"/>
      <c r="BFC66"/>
      <c r="BFD66"/>
      <c r="BFE66"/>
      <c r="BFF66"/>
      <c r="BFG66"/>
      <c r="BFH66"/>
      <c r="BFI66"/>
      <c r="BFJ66"/>
      <c r="BFK66"/>
      <c r="BFL66"/>
      <c r="BFM66"/>
      <c r="BFN66"/>
      <c r="BFO66"/>
      <c r="BFP66"/>
      <c r="BFQ66"/>
      <c r="BFR66"/>
      <c r="BFS66"/>
      <c r="BFT66"/>
      <c r="BFU66"/>
      <c r="BFV66"/>
      <c r="BFW66"/>
      <c r="BFX66"/>
      <c r="BFY66"/>
      <c r="BFZ66"/>
      <c r="BGA66"/>
      <c r="BGB66"/>
      <c r="BGC66"/>
      <c r="BGD66"/>
      <c r="BGE66"/>
      <c r="BGF66"/>
      <c r="BGG66"/>
      <c r="BGH66"/>
      <c r="BGI66"/>
      <c r="BGJ66"/>
      <c r="BGK66"/>
      <c r="BGL66"/>
      <c r="BGM66"/>
      <c r="BGN66"/>
      <c r="BGO66"/>
      <c r="BGP66"/>
      <c r="BGQ66"/>
      <c r="BGR66"/>
      <c r="BGS66"/>
      <c r="BGT66"/>
      <c r="BGU66"/>
      <c r="BGV66"/>
      <c r="BGW66"/>
      <c r="BGX66"/>
      <c r="BGY66"/>
      <c r="BGZ66"/>
      <c r="BHA66"/>
      <c r="BHB66"/>
      <c r="BHC66"/>
      <c r="BHD66"/>
      <c r="BHE66"/>
      <c r="BHF66"/>
      <c r="BHG66"/>
      <c r="BHH66"/>
      <c r="BHI66"/>
      <c r="BHJ66"/>
      <c r="BHK66"/>
      <c r="BHL66"/>
      <c r="BHM66"/>
      <c r="BHN66"/>
      <c r="BHO66"/>
      <c r="BHP66"/>
      <c r="BHQ66"/>
      <c r="BHR66"/>
      <c r="BHS66"/>
      <c r="BHT66"/>
      <c r="BHU66"/>
      <c r="BHV66"/>
      <c r="BHW66"/>
      <c r="BHX66"/>
      <c r="BHY66"/>
      <c r="BHZ66"/>
      <c r="BIA66"/>
      <c r="BIB66"/>
      <c r="BIC66"/>
      <c r="BID66"/>
      <c r="BIE66"/>
      <c r="BIF66"/>
      <c r="BIG66"/>
      <c r="BIH66"/>
      <c r="BII66"/>
      <c r="BIJ66"/>
      <c r="BIK66"/>
      <c r="BIL66"/>
      <c r="BIM66"/>
      <c r="BIN66"/>
      <c r="BIO66"/>
      <c r="BIP66"/>
      <c r="BIQ66"/>
      <c r="BIR66"/>
      <c r="BIS66"/>
      <c r="BIT66"/>
      <c r="BIU66"/>
      <c r="BIV66"/>
      <c r="BIW66"/>
      <c r="BIX66"/>
      <c r="BIY66"/>
      <c r="BIZ66"/>
      <c r="BJA66"/>
      <c r="BJB66"/>
      <c r="BJC66"/>
      <c r="BJD66"/>
      <c r="BJE66"/>
      <c r="BJF66"/>
      <c r="BJG66"/>
      <c r="BJH66"/>
      <c r="BJI66"/>
      <c r="BJJ66"/>
      <c r="BJK66"/>
      <c r="BJL66"/>
      <c r="BJM66"/>
      <c r="BJN66"/>
      <c r="BJO66"/>
      <c r="BJP66"/>
      <c r="BJQ66"/>
      <c r="BJR66"/>
      <c r="BJS66"/>
      <c r="BJT66"/>
      <c r="BJU66"/>
      <c r="BJV66"/>
      <c r="BJW66"/>
      <c r="BJX66"/>
      <c r="BJY66"/>
      <c r="BJZ66"/>
      <c r="BKA66"/>
      <c r="BKB66"/>
      <c r="BKC66"/>
      <c r="BKD66"/>
      <c r="BKE66"/>
      <c r="BKF66"/>
      <c r="BKG66"/>
      <c r="BKH66"/>
      <c r="BKI66"/>
      <c r="BKJ66"/>
      <c r="BKK66"/>
      <c r="BKL66"/>
      <c r="BKM66"/>
      <c r="BKN66"/>
      <c r="BKO66"/>
      <c r="BKP66"/>
      <c r="BKQ66"/>
      <c r="BKR66"/>
      <c r="BKS66"/>
      <c r="BKT66"/>
      <c r="BKU66"/>
      <c r="BKV66"/>
      <c r="BKW66"/>
      <c r="BKX66"/>
      <c r="BKY66"/>
      <c r="BKZ66"/>
      <c r="BLA66"/>
      <c r="BLB66"/>
      <c r="BLC66"/>
      <c r="BLD66"/>
      <c r="BLE66"/>
      <c r="BLF66"/>
      <c r="BLG66"/>
      <c r="BLH66"/>
      <c r="BLI66"/>
      <c r="BLJ66"/>
      <c r="BLK66"/>
      <c r="BLL66"/>
      <c r="BLM66"/>
      <c r="BLN66"/>
      <c r="BLO66"/>
      <c r="BLP66"/>
      <c r="BLQ66"/>
      <c r="BLR66"/>
      <c r="BLS66"/>
      <c r="BLT66"/>
      <c r="BLU66"/>
      <c r="BLV66"/>
      <c r="BLW66"/>
      <c r="BLX66"/>
      <c r="BLY66"/>
      <c r="BLZ66"/>
      <c r="BMA66"/>
      <c r="BMB66"/>
      <c r="BMC66"/>
      <c r="BMD66"/>
      <c r="BME66"/>
      <c r="BMF66"/>
      <c r="BMG66"/>
      <c r="BMH66"/>
      <c r="BMI66"/>
      <c r="BMJ66"/>
      <c r="BMK66"/>
      <c r="BML66"/>
      <c r="BMM66"/>
      <c r="BMN66"/>
      <c r="BMO66"/>
      <c r="BMP66"/>
      <c r="BMQ66"/>
      <c r="BMR66"/>
      <c r="BMS66"/>
      <c r="BMT66"/>
      <c r="BMU66"/>
      <c r="BMV66"/>
      <c r="BMW66"/>
      <c r="BMX66"/>
      <c r="BMY66"/>
      <c r="BMZ66"/>
      <c r="BNA66"/>
      <c r="BNB66"/>
      <c r="BNC66"/>
      <c r="BND66"/>
      <c r="BNE66"/>
      <c r="BNF66"/>
      <c r="BNG66"/>
      <c r="BNH66"/>
      <c r="BNI66"/>
      <c r="BNJ66"/>
      <c r="BNK66"/>
      <c r="BNL66"/>
      <c r="BNM66"/>
      <c r="BNN66"/>
      <c r="BNO66"/>
      <c r="BNP66"/>
      <c r="BNQ66"/>
      <c r="BNR66"/>
      <c r="BNS66"/>
      <c r="BNT66"/>
      <c r="BNU66"/>
      <c r="BNV66"/>
      <c r="BNW66"/>
      <c r="BNX66"/>
      <c r="BNY66"/>
      <c r="BNZ66"/>
      <c r="BOA66"/>
      <c r="BOB66"/>
      <c r="BOC66"/>
      <c r="BOD66"/>
      <c r="BOE66"/>
      <c r="BOF66"/>
      <c r="BOG66"/>
      <c r="BOH66"/>
      <c r="BOI66"/>
      <c r="BOJ66"/>
      <c r="BOK66"/>
      <c r="BOL66"/>
      <c r="BOM66"/>
      <c r="BON66"/>
      <c r="BOO66"/>
      <c r="BOP66"/>
      <c r="BOQ66"/>
      <c r="BOR66"/>
      <c r="BOS66"/>
      <c r="BOT66"/>
      <c r="BOU66"/>
      <c r="BOV66"/>
      <c r="BOW66"/>
      <c r="BOX66"/>
      <c r="BOY66"/>
      <c r="BOZ66"/>
      <c r="BPA66"/>
      <c r="BPB66"/>
      <c r="BPC66"/>
      <c r="BPD66"/>
      <c r="BPE66"/>
      <c r="BPF66"/>
      <c r="BPG66"/>
      <c r="BPH66"/>
      <c r="BPI66"/>
      <c r="BPJ66"/>
      <c r="BPK66"/>
      <c r="BPL66"/>
      <c r="BPM66"/>
      <c r="BPN66"/>
      <c r="BPO66"/>
      <c r="BPP66"/>
      <c r="BPQ66"/>
      <c r="BPR66"/>
      <c r="BPS66"/>
      <c r="BPT66"/>
      <c r="BPU66"/>
      <c r="BPV66"/>
      <c r="BPW66"/>
      <c r="BPX66"/>
      <c r="BPY66"/>
      <c r="BPZ66"/>
      <c r="BQA66"/>
      <c r="BQB66"/>
      <c r="BQC66"/>
      <c r="BQD66"/>
      <c r="BQE66"/>
      <c r="BQF66"/>
      <c r="BQG66"/>
      <c r="BQH66"/>
      <c r="BQI66"/>
      <c r="BQJ66"/>
      <c r="BQK66"/>
      <c r="BQL66"/>
      <c r="BQM66"/>
      <c r="BQN66"/>
      <c r="BQO66"/>
      <c r="BQP66"/>
      <c r="BQQ66"/>
      <c r="BQR66"/>
      <c r="BQS66"/>
      <c r="BQT66"/>
      <c r="BQU66"/>
      <c r="BQV66"/>
      <c r="BQW66"/>
      <c r="BQX66"/>
      <c r="BQY66"/>
      <c r="BQZ66"/>
      <c r="BRA66"/>
      <c r="BRB66"/>
      <c r="BRC66"/>
      <c r="BRD66"/>
      <c r="BRE66"/>
      <c r="BRF66"/>
      <c r="BRG66"/>
      <c r="BRH66"/>
      <c r="BRI66"/>
      <c r="BRJ66"/>
      <c r="BRK66"/>
      <c r="BRL66"/>
      <c r="BRM66"/>
      <c r="BRN66"/>
      <c r="BRO66"/>
      <c r="BRP66"/>
      <c r="BRQ66"/>
      <c r="BRR66"/>
      <c r="BRS66"/>
      <c r="BRT66"/>
      <c r="BRU66"/>
      <c r="BRV66"/>
      <c r="BRW66"/>
      <c r="BRX66"/>
      <c r="BRY66"/>
      <c r="BRZ66"/>
      <c r="BSA66"/>
      <c r="BSB66"/>
      <c r="BSC66"/>
      <c r="BSD66"/>
      <c r="BSE66"/>
      <c r="BSF66"/>
      <c r="BSG66"/>
      <c r="BSH66"/>
      <c r="BSI66"/>
      <c r="BSJ66"/>
      <c r="BSK66"/>
      <c r="BSL66"/>
      <c r="BSM66"/>
      <c r="BSN66"/>
      <c r="BSO66"/>
      <c r="BSP66"/>
      <c r="BSQ66"/>
      <c r="BSR66"/>
      <c r="BSS66"/>
      <c r="BST66"/>
      <c r="BSU66"/>
      <c r="BSV66"/>
      <c r="BSW66"/>
      <c r="BSX66"/>
      <c r="BSY66"/>
      <c r="BSZ66"/>
      <c r="BTA66"/>
      <c r="BTB66"/>
      <c r="BTC66"/>
      <c r="BTD66"/>
      <c r="BTE66"/>
      <c r="BTF66"/>
      <c r="BTG66"/>
      <c r="BTH66"/>
      <c r="BTI66"/>
      <c r="BTJ66"/>
      <c r="BTK66"/>
      <c r="BTL66"/>
      <c r="BTM66"/>
      <c r="BTN66"/>
      <c r="BTO66"/>
      <c r="BTP66"/>
      <c r="BTQ66"/>
      <c r="BTR66"/>
      <c r="BTS66"/>
      <c r="BTT66"/>
      <c r="BTU66"/>
      <c r="BTV66"/>
      <c r="BTW66"/>
      <c r="BTX66"/>
      <c r="BTY66"/>
      <c r="BTZ66"/>
      <c r="BUA66"/>
      <c r="BUB66"/>
      <c r="BUC66"/>
      <c r="BUD66"/>
      <c r="BUE66"/>
      <c r="BUF66"/>
      <c r="BUG66"/>
      <c r="BUH66"/>
      <c r="BUI66"/>
      <c r="BUJ66"/>
      <c r="BUK66"/>
      <c r="BUL66"/>
      <c r="BUM66"/>
      <c r="BUN66"/>
      <c r="BUO66"/>
      <c r="BUP66"/>
      <c r="BUQ66"/>
      <c r="BUR66"/>
      <c r="BUS66"/>
      <c r="BUT66"/>
      <c r="BUU66"/>
      <c r="BUV66"/>
      <c r="BUW66"/>
      <c r="BUX66"/>
      <c r="BUY66"/>
      <c r="BUZ66"/>
      <c r="BVA66"/>
      <c r="BVB66"/>
      <c r="BVC66"/>
      <c r="BVD66"/>
      <c r="BVE66"/>
      <c r="BVF66"/>
      <c r="BVG66"/>
      <c r="BVH66"/>
      <c r="BVI66"/>
      <c r="BVJ66"/>
      <c r="BVK66"/>
      <c r="BVL66"/>
      <c r="BVM66"/>
      <c r="BVN66"/>
      <c r="BVO66"/>
      <c r="BVP66"/>
      <c r="BVQ66"/>
      <c r="BVR66"/>
      <c r="BVS66"/>
      <c r="BVT66"/>
      <c r="BVU66"/>
      <c r="BVV66"/>
      <c r="BVW66"/>
      <c r="BVX66"/>
      <c r="BVY66"/>
      <c r="BVZ66"/>
      <c r="BWA66"/>
      <c r="BWB66"/>
      <c r="BWC66"/>
      <c r="BWD66"/>
      <c r="BWE66"/>
      <c r="BWF66"/>
      <c r="BWG66"/>
      <c r="BWH66"/>
      <c r="BWI66"/>
      <c r="BWJ66"/>
      <c r="BWK66"/>
      <c r="BWL66"/>
      <c r="BWM66"/>
      <c r="BWN66"/>
      <c r="BWO66"/>
      <c r="BWP66"/>
      <c r="BWQ66"/>
      <c r="BWR66"/>
      <c r="BWS66"/>
      <c r="BWT66"/>
      <c r="BWU66"/>
      <c r="BWV66"/>
      <c r="BWW66"/>
      <c r="BWX66"/>
      <c r="BWY66"/>
      <c r="BWZ66"/>
      <c r="BXA66"/>
      <c r="BXB66"/>
      <c r="BXC66"/>
      <c r="BXD66"/>
      <c r="BXE66"/>
      <c r="BXF66"/>
      <c r="BXG66"/>
      <c r="BXH66"/>
      <c r="BXI66"/>
      <c r="BXJ66"/>
      <c r="BXK66"/>
      <c r="BXL66"/>
      <c r="BXM66"/>
      <c r="BXN66"/>
      <c r="BXO66"/>
      <c r="BXP66"/>
      <c r="BXQ66"/>
      <c r="BXR66"/>
      <c r="BXS66"/>
      <c r="BXT66"/>
      <c r="BXU66"/>
      <c r="BXV66"/>
      <c r="BXW66"/>
      <c r="BXX66"/>
      <c r="BXY66"/>
      <c r="BXZ66"/>
      <c r="BYA66"/>
      <c r="BYB66"/>
      <c r="BYC66"/>
      <c r="BYD66"/>
      <c r="BYE66"/>
      <c r="BYF66"/>
      <c r="BYG66"/>
      <c r="BYH66"/>
      <c r="BYI66"/>
      <c r="BYJ66"/>
      <c r="BYK66"/>
      <c r="BYL66"/>
      <c r="BYM66"/>
      <c r="BYN66"/>
      <c r="BYO66"/>
      <c r="BYP66"/>
      <c r="BYQ66"/>
      <c r="BYR66"/>
      <c r="BYS66"/>
      <c r="BYT66"/>
      <c r="BYU66"/>
      <c r="BYV66"/>
      <c r="BYW66"/>
      <c r="BYX66"/>
      <c r="BYY66"/>
      <c r="BYZ66"/>
      <c r="BZA66"/>
      <c r="BZB66"/>
      <c r="BZC66"/>
      <c r="BZD66"/>
      <c r="BZE66"/>
      <c r="BZF66"/>
      <c r="BZG66"/>
      <c r="BZH66"/>
      <c r="BZI66"/>
      <c r="BZJ66"/>
      <c r="BZK66"/>
      <c r="BZL66"/>
      <c r="BZM66"/>
      <c r="BZN66"/>
      <c r="BZO66"/>
      <c r="BZP66"/>
      <c r="BZQ66"/>
      <c r="BZR66"/>
      <c r="BZS66"/>
      <c r="BZT66"/>
      <c r="BZU66"/>
      <c r="BZV66"/>
      <c r="BZW66"/>
      <c r="BZX66"/>
      <c r="BZY66"/>
      <c r="BZZ66"/>
      <c r="CAA66"/>
      <c r="CAB66"/>
      <c r="CAC66"/>
      <c r="CAD66"/>
      <c r="CAE66"/>
      <c r="CAF66"/>
      <c r="CAG66"/>
      <c r="CAH66"/>
      <c r="CAI66"/>
      <c r="CAJ66"/>
      <c r="CAK66"/>
      <c r="CAL66"/>
      <c r="CAM66"/>
      <c r="CAN66"/>
      <c r="CAO66"/>
      <c r="CAP66"/>
      <c r="CAQ66"/>
      <c r="CAR66"/>
      <c r="CAS66"/>
      <c r="CAT66"/>
      <c r="CAU66"/>
      <c r="CAV66"/>
      <c r="CAW66"/>
      <c r="CAX66"/>
      <c r="CAY66"/>
      <c r="CAZ66"/>
      <c r="CBA66"/>
      <c r="CBB66"/>
      <c r="CBC66"/>
      <c r="CBD66"/>
      <c r="CBE66"/>
      <c r="CBF66"/>
      <c r="CBG66"/>
      <c r="CBH66"/>
      <c r="CBI66"/>
      <c r="CBJ66"/>
      <c r="CBK66"/>
      <c r="CBL66"/>
      <c r="CBM66"/>
      <c r="CBN66"/>
      <c r="CBO66"/>
      <c r="CBP66"/>
      <c r="CBQ66"/>
      <c r="CBR66"/>
      <c r="CBS66"/>
      <c r="CBT66"/>
      <c r="CBU66"/>
      <c r="CBV66"/>
      <c r="CBW66"/>
      <c r="CBX66"/>
      <c r="CBY66"/>
      <c r="CBZ66"/>
      <c r="CCA66"/>
      <c r="CCB66"/>
      <c r="CCC66"/>
      <c r="CCD66"/>
      <c r="CCE66"/>
      <c r="CCF66"/>
      <c r="CCG66"/>
      <c r="CCH66"/>
      <c r="CCI66"/>
      <c r="CCJ66"/>
      <c r="CCK66"/>
      <c r="CCL66"/>
      <c r="CCM66"/>
      <c r="CCN66"/>
      <c r="CCO66"/>
      <c r="CCP66"/>
      <c r="CCQ66"/>
      <c r="CCR66"/>
      <c r="CCS66"/>
      <c r="CCT66"/>
      <c r="CCU66"/>
      <c r="CCV66"/>
      <c r="CCW66"/>
      <c r="CCX66"/>
      <c r="CCY66"/>
      <c r="CCZ66"/>
      <c r="CDA66"/>
      <c r="CDB66"/>
      <c r="CDC66"/>
      <c r="CDD66"/>
      <c r="CDE66"/>
      <c r="CDF66"/>
      <c r="CDG66"/>
      <c r="CDH66"/>
      <c r="CDI66"/>
      <c r="CDJ66"/>
      <c r="CDK66"/>
      <c r="CDL66"/>
      <c r="CDM66"/>
      <c r="CDN66"/>
      <c r="CDO66"/>
      <c r="CDP66"/>
      <c r="CDQ66"/>
      <c r="CDR66"/>
      <c r="CDS66"/>
      <c r="CDT66"/>
      <c r="CDU66"/>
      <c r="CDV66"/>
      <c r="CDW66"/>
      <c r="CDX66"/>
      <c r="CDY66"/>
      <c r="CDZ66"/>
      <c r="CEA66"/>
      <c r="CEB66"/>
      <c r="CEC66"/>
      <c r="CED66"/>
      <c r="CEE66"/>
      <c r="CEF66"/>
      <c r="CEG66"/>
      <c r="CEH66"/>
      <c r="CEI66"/>
      <c r="CEJ66"/>
      <c r="CEK66"/>
      <c r="CEL66"/>
      <c r="CEM66"/>
      <c r="CEN66"/>
      <c r="CEO66"/>
      <c r="CEP66"/>
      <c r="CEQ66"/>
      <c r="CER66"/>
      <c r="CES66"/>
      <c r="CET66"/>
      <c r="CEU66"/>
      <c r="CEV66"/>
      <c r="CEW66"/>
      <c r="CEX66"/>
      <c r="CEY66"/>
      <c r="CEZ66"/>
      <c r="CFA66"/>
      <c r="CFB66"/>
      <c r="CFC66"/>
      <c r="CFD66"/>
      <c r="CFE66"/>
      <c r="CFF66"/>
      <c r="CFG66"/>
      <c r="CFH66"/>
      <c r="CFI66"/>
      <c r="CFJ66"/>
      <c r="CFK66"/>
      <c r="CFL66"/>
      <c r="CFM66"/>
      <c r="CFN66"/>
      <c r="CFO66"/>
      <c r="CFP66"/>
      <c r="CFQ66"/>
      <c r="CFR66"/>
      <c r="CFS66"/>
      <c r="CFT66"/>
      <c r="CFU66"/>
      <c r="CFV66"/>
      <c r="CFW66"/>
      <c r="CFX66"/>
      <c r="CFY66"/>
      <c r="CFZ66"/>
      <c r="CGA66"/>
      <c r="CGB66"/>
      <c r="CGC66"/>
      <c r="CGD66"/>
      <c r="CGE66"/>
      <c r="CGF66"/>
      <c r="CGG66"/>
      <c r="CGH66"/>
      <c r="CGI66"/>
      <c r="CGJ66"/>
      <c r="CGK66"/>
      <c r="CGL66"/>
      <c r="CGM66"/>
      <c r="CGN66"/>
      <c r="CGO66"/>
      <c r="CGP66"/>
      <c r="CGQ66"/>
      <c r="CGR66"/>
      <c r="CGS66"/>
      <c r="CGT66"/>
      <c r="CGU66"/>
      <c r="CGV66"/>
      <c r="CGW66"/>
      <c r="CGX66"/>
      <c r="CGY66"/>
      <c r="CGZ66"/>
      <c r="CHA66"/>
      <c r="CHB66"/>
      <c r="CHC66"/>
      <c r="CHD66"/>
      <c r="CHE66"/>
      <c r="CHF66"/>
      <c r="CHG66"/>
      <c r="CHH66"/>
      <c r="CHI66"/>
      <c r="CHJ66"/>
      <c r="CHK66"/>
      <c r="CHL66"/>
      <c r="CHM66"/>
      <c r="CHN66"/>
      <c r="CHO66"/>
      <c r="CHP66"/>
      <c r="CHQ66"/>
      <c r="CHR66"/>
      <c r="CHS66"/>
      <c r="CHT66"/>
      <c r="CHU66"/>
      <c r="CHV66"/>
      <c r="CHW66"/>
      <c r="CHX66"/>
      <c r="CHY66"/>
      <c r="CHZ66"/>
      <c r="CIA66"/>
      <c r="CIB66"/>
      <c r="CIC66"/>
      <c r="CID66"/>
      <c r="CIE66"/>
      <c r="CIF66"/>
      <c r="CIG66"/>
      <c r="CIH66"/>
      <c r="CII66"/>
      <c r="CIJ66"/>
      <c r="CIK66"/>
      <c r="CIL66"/>
      <c r="CIM66"/>
      <c r="CIN66"/>
      <c r="CIO66"/>
      <c r="CIP66"/>
      <c r="CIQ66"/>
      <c r="CIR66"/>
      <c r="CIS66"/>
      <c r="CIT66"/>
      <c r="CIU66"/>
      <c r="CIV66"/>
      <c r="CIW66"/>
      <c r="CIX66"/>
      <c r="CIY66"/>
      <c r="CIZ66"/>
      <c r="CJA66"/>
      <c r="CJB66"/>
      <c r="CJC66"/>
      <c r="CJD66"/>
      <c r="CJE66"/>
      <c r="CJF66"/>
      <c r="CJG66"/>
      <c r="CJH66"/>
      <c r="CJI66"/>
      <c r="CJJ66"/>
      <c r="CJK66"/>
      <c r="CJL66"/>
      <c r="CJM66"/>
      <c r="CJN66"/>
      <c r="CJO66"/>
      <c r="CJP66"/>
      <c r="CJQ66"/>
      <c r="CJR66"/>
      <c r="CJS66"/>
      <c r="CJT66"/>
      <c r="CJU66"/>
      <c r="CJV66"/>
      <c r="CJW66"/>
      <c r="CJX66"/>
      <c r="CJY66"/>
      <c r="CJZ66"/>
      <c r="CKA66"/>
      <c r="CKB66"/>
      <c r="CKC66"/>
      <c r="CKD66"/>
      <c r="CKE66"/>
      <c r="CKF66"/>
      <c r="CKG66"/>
      <c r="CKH66"/>
      <c r="CKI66"/>
      <c r="CKJ66"/>
      <c r="CKK66"/>
      <c r="CKL66"/>
      <c r="CKM66"/>
      <c r="CKN66"/>
      <c r="CKO66"/>
      <c r="CKP66"/>
      <c r="CKQ66"/>
      <c r="CKR66"/>
      <c r="CKS66"/>
      <c r="CKT66"/>
      <c r="CKU66"/>
      <c r="CKV66"/>
      <c r="CKW66"/>
      <c r="CKX66"/>
      <c r="CKY66"/>
      <c r="CKZ66"/>
      <c r="CLA66"/>
      <c r="CLB66"/>
      <c r="CLC66"/>
      <c r="CLD66"/>
      <c r="CLE66"/>
      <c r="CLF66"/>
      <c r="CLG66"/>
      <c r="CLH66"/>
      <c r="CLI66"/>
      <c r="CLJ66"/>
      <c r="CLK66"/>
      <c r="CLL66"/>
      <c r="CLM66"/>
      <c r="CLN66"/>
      <c r="CLO66"/>
      <c r="CLP66"/>
      <c r="CLQ66"/>
      <c r="CLR66"/>
      <c r="CLS66"/>
      <c r="CLT66"/>
      <c r="CLU66"/>
      <c r="CLV66"/>
      <c r="CLW66"/>
      <c r="CLX66"/>
      <c r="CLY66"/>
      <c r="CLZ66"/>
      <c r="CMA66"/>
      <c r="CMB66"/>
      <c r="CMC66"/>
      <c r="CMD66"/>
      <c r="CME66"/>
      <c r="CMF66"/>
      <c r="CMG66"/>
      <c r="CMH66"/>
      <c r="CMI66"/>
      <c r="CMJ66"/>
    </row>
    <row r="67" spans="1:2376" s="421" customFormat="1" x14ac:dyDescent="0.3">
      <c r="A67" s="319" t="str">
        <f>'END Jul 2021'!K55</f>
        <v>ReAmped Energy</v>
      </c>
      <c r="B67" s="383" t="str">
        <f>'END Jul 2021'!L55</f>
        <v>Solar</v>
      </c>
      <c r="C67" s="384">
        <f>IF('END Jul 2021'!BP55=0,91*'END Jul 2021'!M55/100,(91*'END Jul 2021'!M55/100)+'END Jul 2021'!BP55/4)</f>
        <v>80.253727272727275</v>
      </c>
      <c r="D67" s="384">
        <f>IF('END Jul 2021'!O55="",$G$5*'END Jul 2021'!N55/100,IF($G$5&gt;='END Jul 2021'!P55,('END Jul 2021'!P55*'END Jul 2021'!N55/100),($G$5*'END Jul 2021'!N55/100)))</f>
        <v>160.6221883636363</v>
      </c>
      <c r="E67" s="384">
        <f>IF(AND('END Jul 2021'!P55&gt;0,'END Jul 2021'!R55&gt;0),IF($G$5&lt;'END Jul 2021'!P55,0,IF($G$5&lt;=('END Jul 2021'!R55+'END Jul 2021'!P55),(($G$5-'END Jul 2021'!P55)*'END Jul 2021'!Q55/100),(('END Jul 2021'!R55)*'END Jul 2021'!Q55/100))),0)</f>
        <v>0</v>
      </c>
      <c r="F67" s="384">
        <f>IF(AND('END Jul 2021'!Q55&gt;0,'END Jul 2021'!S55&gt;0),IF($G$5&lt;('END Jul 2021'!R55+'END Jul 2021'!P55),0,IF($G$5&lt;=('END Jul 2021'!T55+'END Jul 2021'!R55+'END Jul 2021'!P55),(($G$5-('END Jul 2021'!R55+'END Jul 2021'!P55))*'END Jul 2021'!S55/100),('END Jul 2021'!T55*'END Jul 2021'!S55/100))),0)</f>
        <v>0</v>
      </c>
      <c r="G67" s="384">
        <f>IF('END Jul 2021'!T55&gt;0,IF(($G$5&lt;'END Jul 2021'!T55),(0),($G$5-'END Jul 2021'!T55)*'END Jul 2021'!U55/100),IF(AND('END Jul 2021'!R55&gt;0,'END Jul 2021'!T55=""),IF(($G$5&lt;'END Jul 2021'!R55),(0),($G$5-'END Jul 2021'!R55)*'END Jul 2021'!S55/100),IF(AND('END Jul 2021'!P55&gt;0,'END Jul 2021'!R55=""),IF(($G$5&lt;'END Jul 2021'!P55),(0),($G$5-'END Jul 2021'!P55)*'END Jul 2021'!Q55/100),0)))</f>
        <v>0</v>
      </c>
      <c r="H67" s="384">
        <f>$H$5*'END Jul 2021'!AE55/100</f>
        <v>37.953573545454539</v>
      </c>
      <c r="I67" s="384">
        <f t="shared" si="25"/>
        <v>278.82948918181813</v>
      </c>
      <c r="J67" s="449">
        <f t="shared" si="26"/>
        <v>794.30304763636343</v>
      </c>
      <c r="K67" s="449">
        <f t="shared" si="27"/>
        <v>1115.3179567272725</v>
      </c>
      <c r="L67" s="450">
        <f t="shared" si="28"/>
        <v>1226.8497523999999</v>
      </c>
      <c r="M67" s="386">
        <f>'END Jul 2021'!AZ55</f>
        <v>0</v>
      </c>
      <c r="N67" s="386">
        <f>'END Jul 2021'!BA55</f>
        <v>0</v>
      </c>
      <c r="O67" s="386">
        <f>'END Jul 2021'!BB55</f>
        <v>0</v>
      </c>
      <c r="P67" s="386">
        <f>'END Jul 2021'!BC55</f>
        <v>0</v>
      </c>
      <c r="Q67" s="386">
        <f>($E$6*'END Jul 2021'!AT55/100)*4</f>
        <v>507.18360000000001</v>
      </c>
      <c r="R67" s="324" t="str">
        <f t="shared" si="29"/>
        <v>No discount</v>
      </c>
      <c r="S67" s="324" t="str">
        <f t="shared" si="30"/>
        <v>Exclusive</v>
      </c>
      <c r="T67" s="380">
        <f t="shared" si="36"/>
        <v>1115.3179567272725</v>
      </c>
      <c r="U67" s="380">
        <f t="shared" si="37"/>
        <v>1115.3179567272725</v>
      </c>
      <c r="V67" s="386">
        <f t="shared" si="38"/>
        <v>608.13435672727246</v>
      </c>
      <c r="W67" s="386">
        <f t="shared" si="39"/>
        <v>608.13435672727246</v>
      </c>
      <c r="X67" s="455">
        <f t="shared" ref="X67:Y69" si="41">V67*1.1</f>
        <v>668.9477923999998</v>
      </c>
      <c r="Y67" s="455">
        <f t="shared" si="41"/>
        <v>668.9477923999998</v>
      </c>
      <c r="Z67" s="387">
        <f>'END Jul 2021'!BL55</f>
        <v>0</v>
      </c>
      <c r="AA67" s="326" t="str">
        <f>'END Jul 2021'!BM55</f>
        <v>n</v>
      </c>
      <c r="AB67" s="504"/>
      <c r="AC67" s="504"/>
      <c r="AD67" s="504"/>
      <c r="AE67" s="504"/>
      <c r="AF67" s="504"/>
      <c r="AG67" s="504"/>
      <c r="AH67" s="504"/>
      <c r="AI67" s="504"/>
      <c r="AJ67" s="504"/>
      <c r="AK67" s="504"/>
      <c r="AL67" s="504"/>
      <c r="AM67" s="504"/>
      <c r="AN67" s="504"/>
      <c r="AO67" s="504"/>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c r="AMK67"/>
      <c r="AML67"/>
      <c r="AMM67"/>
      <c r="AMN67"/>
      <c r="AMO67"/>
      <c r="AMP67"/>
      <c r="AMQ67"/>
      <c r="AMR67"/>
      <c r="AMS67"/>
      <c r="AMT67"/>
      <c r="AMU67"/>
      <c r="AMV67"/>
      <c r="AMW67"/>
      <c r="AMX67"/>
      <c r="AMY67"/>
      <c r="AMZ67"/>
      <c r="ANA67"/>
      <c r="ANB67"/>
      <c r="ANC67"/>
      <c r="AND67"/>
      <c r="ANE67"/>
      <c r="ANF67"/>
      <c r="ANG67"/>
      <c r="ANH67"/>
      <c r="ANI67"/>
      <c r="ANJ67"/>
      <c r="ANK67"/>
      <c r="ANL67"/>
      <c r="ANM67"/>
      <c r="ANN67"/>
      <c r="ANO67"/>
      <c r="ANP67"/>
      <c r="ANQ67"/>
      <c r="ANR67"/>
      <c r="ANS67"/>
      <c r="ANT67"/>
      <c r="ANU67"/>
      <c r="ANV67"/>
      <c r="ANW67"/>
      <c r="ANX67"/>
      <c r="ANY67"/>
      <c r="ANZ67"/>
      <c r="AOA67"/>
      <c r="AOB67"/>
      <c r="AOC67"/>
      <c r="AOD67"/>
      <c r="AOE67"/>
      <c r="AOF67"/>
      <c r="AOG67"/>
      <c r="AOH67"/>
      <c r="AOI67"/>
      <c r="AOJ67"/>
      <c r="AOK67"/>
      <c r="AOL67"/>
      <c r="AOM67"/>
      <c r="AON67"/>
      <c r="AOO67"/>
      <c r="AOP67"/>
      <c r="AOQ67"/>
      <c r="AOR67"/>
      <c r="AOS67"/>
      <c r="AOT67"/>
      <c r="AOU67"/>
      <c r="AOV67"/>
      <c r="AOW67"/>
      <c r="AOX67"/>
      <c r="AOY67"/>
      <c r="AOZ67"/>
      <c r="APA67"/>
      <c r="APB67"/>
      <c r="APC67"/>
      <c r="APD67"/>
      <c r="APE67"/>
      <c r="APF67"/>
      <c r="APG67"/>
      <c r="APH67"/>
      <c r="API67"/>
      <c r="APJ67"/>
      <c r="APK67"/>
      <c r="APL67"/>
      <c r="APM67"/>
      <c r="APN67"/>
      <c r="APO67"/>
      <c r="APP67"/>
      <c r="APQ67"/>
      <c r="APR67"/>
      <c r="APS67"/>
      <c r="APT67"/>
      <c r="APU67"/>
      <c r="APV67"/>
      <c r="APW67"/>
      <c r="APX67"/>
      <c r="APY67"/>
      <c r="APZ67"/>
      <c r="AQA67"/>
      <c r="AQB67"/>
      <c r="AQC67"/>
      <c r="AQD67"/>
      <c r="AQE67"/>
      <c r="AQF67"/>
      <c r="AQG67"/>
      <c r="AQH67"/>
      <c r="AQI67"/>
      <c r="AQJ67"/>
      <c r="AQK67"/>
      <c r="AQL67"/>
      <c r="AQM67"/>
      <c r="AQN67"/>
      <c r="AQO67"/>
      <c r="AQP67"/>
      <c r="AQQ67"/>
      <c r="AQR67"/>
      <c r="AQS67"/>
      <c r="AQT67"/>
      <c r="AQU67"/>
      <c r="AQV67"/>
      <c r="AQW67"/>
      <c r="AQX67"/>
      <c r="AQY67"/>
      <c r="AQZ67"/>
      <c r="ARA67"/>
      <c r="ARB67"/>
      <c r="ARC67"/>
      <c r="ARD67"/>
      <c r="ARE67"/>
      <c r="ARF67"/>
      <c r="ARG67"/>
      <c r="ARH67"/>
      <c r="ARI67"/>
      <c r="ARJ67"/>
      <c r="ARK67"/>
      <c r="ARL67"/>
      <c r="ARM67"/>
      <c r="ARN67"/>
      <c r="ARO67"/>
      <c r="ARP67"/>
      <c r="ARQ67"/>
      <c r="ARR67"/>
      <c r="ARS67"/>
      <c r="ART67"/>
      <c r="ARU67"/>
      <c r="ARV67"/>
      <c r="ARW67"/>
      <c r="ARX67"/>
      <c r="ARY67"/>
      <c r="ARZ67"/>
      <c r="ASA67"/>
      <c r="ASB67"/>
      <c r="ASC67"/>
      <c r="ASD67"/>
      <c r="ASE67"/>
      <c r="ASF67"/>
      <c r="ASG67"/>
      <c r="ASH67"/>
      <c r="ASI67"/>
      <c r="ASJ67"/>
      <c r="ASK67"/>
      <c r="ASL67"/>
      <c r="ASM67"/>
      <c r="ASN67"/>
      <c r="ASO67"/>
      <c r="ASP67"/>
      <c r="ASQ67"/>
      <c r="ASR67"/>
      <c r="ASS67"/>
      <c r="AST67"/>
      <c r="ASU67"/>
      <c r="ASV67"/>
      <c r="ASW67"/>
      <c r="ASX67"/>
      <c r="ASY67"/>
      <c r="ASZ67"/>
      <c r="ATA67"/>
      <c r="ATB67"/>
      <c r="ATC67"/>
      <c r="ATD67"/>
      <c r="ATE67"/>
      <c r="ATF67"/>
      <c r="ATG67"/>
      <c r="ATH67"/>
      <c r="ATI67"/>
      <c r="ATJ67"/>
      <c r="ATK67"/>
      <c r="ATL67"/>
      <c r="ATM67"/>
      <c r="ATN67"/>
      <c r="ATO67"/>
      <c r="ATP67"/>
      <c r="ATQ67"/>
      <c r="ATR67"/>
      <c r="ATS67"/>
      <c r="ATT67"/>
      <c r="ATU67"/>
      <c r="ATV67"/>
      <c r="ATW67"/>
      <c r="ATX67"/>
      <c r="ATY67"/>
      <c r="ATZ67"/>
      <c r="AUA67"/>
      <c r="AUB67"/>
      <c r="AUC67"/>
      <c r="AUD67"/>
      <c r="AUE67"/>
      <c r="AUF67"/>
      <c r="AUG67"/>
      <c r="AUH67"/>
      <c r="AUI67"/>
      <c r="AUJ67"/>
      <c r="AUK67"/>
      <c r="AUL67"/>
      <c r="AUM67"/>
      <c r="AUN67"/>
      <c r="AUO67"/>
      <c r="AUP67"/>
      <c r="AUQ67"/>
      <c r="AUR67"/>
      <c r="AUS67"/>
      <c r="AUT67"/>
      <c r="AUU67"/>
      <c r="AUV67"/>
      <c r="AUW67"/>
      <c r="AUX67"/>
      <c r="AUY67"/>
      <c r="AUZ67"/>
      <c r="AVA67"/>
      <c r="AVB67"/>
      <c r="AVC67"/>
      <c r="AVD67"/>
      <c r="AVE67"/>
      <c r="AVF67"/>
      <c r="AVG67"/>
      <c r="AVH67"/>
      <c r="AVI67"/>
      <c r="AVJ67"/>
      <c r="AVK67"/>
      <c r="AVL67"/>
      <c r="AVM67"/>
      <c r="AVN67"/>
      <c r="AVO67"/>
      <c r="AVP67"/>
      <c r="AVQ67"/>
      <c r="AVR67"/>
      <c r="AVS67"/>
      <c r="AVT67"/>
      <c r="AVU67"/>
      <c r="AVV67"/>
      <c r="AVW67"/>
      <c r="AVX67"/>
      <c r="AVY67"/>
      <c r="AVZ67"/>
      <c r="AWA67"/>
      <c r="AWB67"/>
      <c r="AWC67"/>
      <c r="AWD67"/>
      <c r="AWE67"/>
      <c r="AWF67"/>
      <c r="AWG67"/>
      <c r="AWH67"/>
      <c r="AWI67"/>
      <c r="AWJ67"/>
      <c r="AWK67"/>
      <c r="AWL67"/>
      <c r="AWM67"/>
      <c r="AWN67"/>
      <c r="AWO67"/>
      <c r="AWP67"/>
      <c r="AWQ67"/>
      <c r="AWR67"/>
      <c r="AWS67"/>
      <c r="AWT67"/>
      <c r="AWU67"/>
      <c r="AWV67"/>
      <c r="AWW67"/>
      <c r="AWX67"/>
      <c r="AWY67"/>
      <c r="AWZ67"/>
      <c r="AXA67"/>
      <c r="AXB67"/>
      <c r="AXC67"/>
      <c r="AXD67"/>
      <c r="AXE67"/>
      <c r="AXF67"/>
      <c r="AXG67"/>
      <c r="AXH67"/>
      <c r="AXI67"/>
      <c r="AXJ67"/>
      <c r="AXK67"/>
      <c r="AXL67"/>
      <c r="AXM67"/>
      <c r="AXN67"/>
      <c r="AXO67"/>
      <c r="AXP67"/>
      <c r="AXQ67"/>
      <c r="AXR67"/>
      <c r="AXS67"/>
      <c r="AXT67"/>
      <c r="AXU67"/>
      <c r="AXV67"/>
      <c r="AXW67"/>
      <c r="AXX67"/>
      <c r="AXY67"/>
      <c r="AXZ67"/>
      <c r="AYA67"/>
      <c r="AYB67"/>
      <c r="AYC67"/>
      <c r="AYD67"/>
      <c r="AYE67"/>
      <c r="AYF67"/>
      <c r="AYG67"/>
      <c r="AYH67"/>
      <c r="AYI67"/>
      <c r="AYJ67"/>
      <c r="AYK67"/>
      <c r="AYL67"/>
      <c r="AYM67"/>
      <c r="AYN67"/>
      <c r="AYO67"/>
      <c r="AYP67"/>
      <c r="AYQ67"/>
      <c r="AYR67"/>
      <c r="AYS67"/>
      <c r="AYT67"/>
      <c r="AYU67"/>
      <c r="AYV67"/>
      <c r="AYW67"/>
      <c r="AYX67"/>
      <c r="AYY67"/>
      <c r="AYZ67"/>
      <c r="AZA67"/>
      <c r="AZB67"/>
      <c r="AZC67"/>
      <c r="AZD67"/>
      <c r="AZE67"/>
      <c r="AZF67"/>
      <c r="AZG67"/>
      <c r="AZH67"/>
      <c r="AZI67"/>
      <c r="AZJ67"/>
      <c r="AZK67"/>
      <c r="AZL67"/>
      <c r="AZM67"/>
      <c r="AZN67"/>
      <c r="AZO67"/>
      <c r="AZP67"/>
      <c r="AZQ67"/>
      <c r="AZR67"/>
      <c r="AZS67"/>
      <c r="AZT67"/>
      <c r="AZU67"/>
      <c r="AZV67"/>
      <c r="AZW67"/>
      <c r="AZX67"/>
      <c r="AZY67"/>
      <c r="AZZ67"/>
      <c r="BAA67"/>
      <c r="BAB67"/>
      <c r="BAC67"/>
      <c r="BAD67"/>
      <c r="BAE67"/>
      <c r="BAF67"/>
      <c r="BAG67"/>
      <c r="BAH67"/>
      <c r="BAI67"/>
      <c r="BAJ67"/>
      <c r="BAK67"/>
      <c r="BAL67"/>
      <c r="BAM67"/>
      <c r="BAN67"/>
      <c r="BAO67"/>
      <c r="BAP67"/>
      <c r="BAQ67"/>
      <c r="BAR67"/>
      <c r="BAS67"/>
      <c r="BAT67"/>
      <c r="BAU67"/>
      <c r="BAV67"/>
      <c r="BAW67"/>
      <c r="BAX67"/>
      <c r="BAY67"/>
      <c r="BAZ67"/>
      <c r="BBA67"/>
      <c r="BBB67"/>
      <c r="BBC67"/>
      <c r="BBD67"/>
      <c r="BBE67"/>
      <c r="BBF67"/>
      <c r="BBG67"/>
      <c r="BBH67"/>
      <c r="BBI67"/>
      <c r="BBJ67"/>
      <c r="BBK67"/>
      <c r="BBL67"/>
      <c r="BBM67"/>
      <c r="BBN67"/>
      <c r="BBO67"/>
      <c r="BBP67"/>
      <c r="BBQ67"/>
      <c r="BBR67"/>
      <c r="BBS67"/>
      <c r="BBT67"/>
      <c r="BBU67"/>
      <c r="BBV67"/>
      <c r="BBW67"/>
      <c r="BBX67"/>
      <c r="BBY67"/>
      <c r="BBZ67"/>
      <c r="BCA67"/>
      <c r="BCB67"/>
      <c r="BCC67"/>
      <c r="BCD67"/>
      <c r="BCE67"/>
      <c r="BCF67"/>
      <c r="BCG67"/>
      <c r="BCH67"/>
      <c r="BCI67"/>
      <c r="BCJ67"/>
      <c r="BCK67"/>
      <c r="BCL67"/>
      <c r="BCM67"/>
      <c r="BCN67"/>
      <c r="BCO67"/>
      <c r="BCP67"/>
      <c r="BCQ67"/>
      <c r="BCR67"/>
      <c r="BCS67"/>
      <c r="BCT67"/>
      <c r="BCU67"/>
      <c r="BCV67"/>
      <c r="BCW67"/>
      <c r="BCX67"/>
      <c r="BCY67"/>
      <c r="BCZ67"/>
      <c r="BDA67"/>
      <c r="BDB67"/>
      <c r="BDC67"/>
      <c r="BDD67"/>
      <c r="BDE67"/>
      <c r="BDF67"/>
      <c r="BDG67"/>
      <c r="BDH67"/>
      <c r="BDI67"/>
      <c r="BDJ67"/>
      <c r="BDK67"/>
      <c r="BDL67"/>
      <c r="BDM67"/>
      <c r="BDN67"/>
      <c r="BDO67"/>
      <c r="BDP67"/>
      <c r="BDQ67"/>
      <c r="BDR67"/>
      <c r="BDS67"/>
      <c r="BDT67"/>
      <c r="BDU67"/>
      <c r="BDV67"/>
      <c r="BDW67"/>
      <c r="BDX67"/>
      <c r="BDY67"/>
      <c r="BDZ67"/>
      <c r="BEA67"/>
      <c r="BEB67"/>
      <c r="BEC67"/>
      <c r="BED67"/>
      <c r="BEE67"/>
      <c r="BEF67"/>
      <c r="BEG67"/>
      <c r="BEH67"/>
      <c r="BEI67"/>
      <c r="BEJ67"/>
      <c r="BEK67"/>
      <c r="BEL67"/>
      <c r="BEM67"/>
      <c r="BEN67"/>
      <c r="BEO67"/>
      <c r="BEP67"/>
      <c r="BEQ67"/>
      <c r="BER67"/>
      <c r="BES67"/>
      <c r="BET67"/>
      <c r="BEU67"/>
      <c r="BEV67"/>
      <c r="BEW67"/>
      <c r="BEX67"/>
      <c r="BEY67"/>
      <c r="BEZ67"/>
      <c r="BFA67"/>
      <c r="BFB67"/>
      <c r="BFC67"/>
      <c r="BFD67"/>
      <c r="BFE67"/>
      <c r="BFF67"/>
      <c r="BFG67"/>
      <c r="BFH67"/>
      <c r="BFI67"/>
      <c r="BFJ67"/>
      <c r="BFK67"/>
      <c r="BFL67"/>
      <c r="BFM67"/>
      <c r="BFN67"/>
      <c r="BFO67"/>
      <c r="BFP67"/>
      <c r="BFQ67"/>
      <c r="BFR67"/>
      <c r="BFS67"/>
      <c r="BFT67"/>
      <c r="BFU67"/>
      <c r="BFV67"/>
      <c r="BFW67"/>
      <c r="BFX67"/>
      <c r="BFY67"/>
      <c r="BFZ67"/>
      <c r="BGA67"/>
      <c r="BGB67"/>
      <c r="BGC67"/>
      <c r="BGD67"/>
      <c r="BGE67"/>
      <c r="BGF67"/>
      <c r="BGG67"/>
      <c r="BGH67"/>
      <c r="BGI67"/>
      <c r="BGJ67"/>
      <c r="BGK67"/>
      <c r="BGL67"/>
      <c r="BGM67"/>
      <c r="BGN67"/>
      <c r="BGO67"/>
      <c r="BGP67"/>
      <c r="BGQ67"/>
      <c r="BGR67"/>
      <c r="BGS67"/>
      <c r="BGT67"/>
      <c r="BGU67"/>
      <c r="BGV67"/>
      <c r="BGW67"/>
      <c r="BGX67"/>
      <c r="BGY67"/>
      <c r="BGZ67"/>
      <c r="BHA67"/>
      <c r="BHB67"/>
      <c r="BHC67"/>
      <c r="BHD67"/>
      <c r="BHE67"/>
      <c r="BHF67"/>
      <c r="BHG67"/>
      <c r="BHH67"/>
      <c r="BHI67"/>
      <c r="BHJ67"/>
      <c r="BHK67"/>
      <c r="BHL67"/>
      <c r="BHM67"/>
      <c r="BHN67"/>
      <c r="BHO67"/>
      <c r="BHP67"/>
      <c r="BHQ67"/>
      <c r="BHR67"/>
      <c r="BHS67"/>
      <c r="BHT67"/>
      <c r="BHU67"/>
      <c r="BHV67"/>
      <c r="BHW67"/>
      <c r="BHX67"/>
      <c r="BHY67"/>
      <c r="BHZ67"/>
      <c r="BIA67"/>
      <c r="BIB67"/>
      <c r="BIC67"/>
      <c r="BID67"/>
      <c r="BIE67"/>
      <c r="BIF67"/>
      <c r="BIG67"/>
      <c r="BIH67"/>
      <c r="BII67"/>
      <c r="BIJ67"/>
      <c r="BIK67"/>
      <c r="BIL67"/>
      <c r="BIM67"/>
      <c r="BIN67"/>
      <c r="BIO67"/>
      <c r="BIP67"/>
      <c r="BIQ67"/>
      <c r="BIR67"/>
      <c r="BIS67"/>
      <c r="BIT67"/>
      <c r="BIU67"/>
      <c r="BIV67"/>
      <c r="BIW67"/>
      <c r="BIX67"/>
      <c r="BIY67"/>
      <c r="BIZ67"/>
      <c r="BJA67"/>
      <c r="BJB67"/>
      <c r="BJC67"/>
      <c r="BJD67"/>
      <c r="BJE67"/>
      <c r="BJF67"/>
      <c r="BJG67"/>
      <c r="BJH67"/>
      <c r="BJI67"/>
      <c r="BJJ67"/>
      <c r="BJK67"/>
      <c r="BJL67"/>
      <c r="BJM67"/>
      <c r="BJN67"/>
      <c r="BJO67"/>
      <c r="BJP67"/>
      <c r="BJQ67"/>
      <c r="BJR67"/>
      <c r="BJS67"/>
      <c r="BJT67"/>
      <c r="BJU67"/>
      <c r="BJV67"/>
      <c r="BJW67"/>
      <c r="BJX67"/>
      <c r="BJY67"/>
      <c r="BJZ67"/>
      <c r="BKA67"/>
      <c r="BKB67"/>
      <c r="BKC67"/>
      <c r="BKD67"/>
      <c r="BKE67"/>
      <c r="BKF67"/>
      <c r="BKG67"/>
      <c r="BKH67"/>
      <c r="BKI67"/>
      <c r="BKJ67"/>
      <c r="BKK67"/>
      <c r="BKL67"/>
      <c r="BKM67"/>
      <c r="BKN67"/>
      <c r="BKO67"/>
      <c r="BKP67"/>
      <c r="BKQ67"/>
      <c r="BKR67"/>
      <c r="BKS67"/>
      <c r="BKT67"/>
      <c r="BKU67"/>
      <c r="BKV67"/>
      <c r="BKW67"/>
      <c r="BKX67"/>
      <c r="BKY67"/>
      <c r="BKZ67"/>
      <c r="BLA67"/>
      <c r="BLB67"/>
      <c r="BLC67"/>
      <c r="BLD67"/>
      <c r="BLE67"/>
      <c r="BLF67"/>
      <c r="BLG67"/>
      <c r="BLH67"/>
      <c r="BLI67"/>
      <c r="BLJ67"/>
      <c r="BLK67"/>
      <c r="BLL67"/>
      <c r="BLM67"/>
      <c r="BLN67"/>
      <c r="BLO67"/>
      <c r="BLP67"/>
      <c r="BLQ67"/>
      <c r="BLR67"/>
      <c r="BLS67"/>
      <c r="BLT67"/>
      <c r="BLU67"/>
      <c r="BLV67"/>
      <c r="BLW67"/>
      <c r="BLX67"/>
      <c r="BLY67"/>
      <c r="BLZ67"/>
      <c r="BMA67"/>
      <c r="BMB67"/>
      <c r="BMC67"/>
      <c r="BMD67"/>
      <c r="BME67"/>
      <c r="BMF67"/>
      <c r="BMG67"/>
      <c r="BMH67"/>
      <c r="BMI67"/>
      <c r="BMJ67"/>
      <c r="BMK67"/>
      <c r="BML67"/>
      <c r="BMM67"/>
      <c r="BMN67"/>
      <c r="BMO67"/>
      <c r="BMP67"/>
      <c r="BMQ67"/>
      <c r="BMR67"/>
      <c r="BMS67"/>
      <c r="BMT67"/>
      <c r="BMU67"/>
      <c r="BMV67"/>
      <c r="BMW67"/>
      <c r="BMX67"/>
      <c r="BMY67"/>
      <c r="BMZ67"/>
      <c r="BNA67"/>
      <c r="BNB67"/>
      <c r="BNC67"/>
      <c r="BND67"/>
      <c r="BNE67"/>
      <c r="BNF67"/>
      <c r="BNG67"/>
      <c r="BNH67"/>
      <c r="BNI67"/>
      <c r="BNJ67"/>
      <c r="BNK67"/>
      <c r="BNL67"/>
      <c r="BNM67"/>
      <c r="BNN67"/>
      <c r="BNO67"/>
      <c r="BNP67"/>
      <c r="BNQ67"/>
      <c r="BNR67"/>
      <c r="BNS67"/>
      <c r="BNT67"/>
      <c r="BNU67"/>
      <c r="BNV67"/>
      <c r="BNW67"/>
      <c r="BNX67"/>
      <c r="BNY67"/>
      <c r="BNZ67"/>
      <c r="BOA67"/>
      <c r="BOB67"/>
      <c r="BOC67"/>
      <c r="BOD67"/>
      <c r="BOE67"/>
      <c r="BOF67"/>
      <c r="BOG67"/>
      <c r="BOH67"/>
      <c r="BOI67"/>
      <c r="BOJ67"/>
      <c r="BOK67"/>
      <c r="BOL67"/>
      <c r="BOM67"/>
      <c r="BON67"/>
      <c r="BOO67"/>
      <c r="BOP67"/>
      <c r="BOQ67"/>
      <c r="BOR67"/>
      <c r="BOS67"/>
      <c r="BOT67"/>
      <c r="BOU67"/>
      <c r="BOV67"/>
      <c r="BOW67"/>
      <c r="BOX67"/>
      <c r="BOY67"/>
      <c r="BOZ67"/>
      <c r="BPA67"/>
      <c r="BPB67"/>
      <c r="BPC67"/>
      <c r="BPD67"/>
      <c r="BPE67"/>
      <c r="BPF67"/>
      <c r="BPG67"/>
      <c r="BPH67"/>
      <c r="BPI67"/>
      <c r="BPJ67"/>
      <c r="BPK67"/>
      <c r="BPL67"/>
      <c r="BPM67"/>
      <c r="BPN67"/>
      <c r="BPO67"/>
      <c r="BPP67"/>
      <c r="BPQ67"/>
      <c r="BPR67"/>
      <c r="BPS67"/>
      <c r="BPT67"/>
      <c r="BPU67"/>
      <c r="BPV67"/>
      <c r="BPW67"/>
      <c r="BPX67"/>
      <c r="BPY67"/>
      <c r="BPZ67"/>
      <c r="BQA67"/>
      <c r="BQB67"/>
      <c r="BQC67"/>
      <c r="BQD67"/>
      <c r="BQE67"/>
      <c r="BQF67"/>
      <c r="BQG67"/>
      <c r="BQH67"/>
      <c r="BQI67"/>
      <c r="BQJ67"/>
      <c r="BQK67"/>
      <c r="BQL67"/>
      <c r="BQM67"/>
      <c r="BQN67"/>
      <c r="BQO67"/>
      <c r="BQP67"/>
      <c r="BQQ67"/>
      <c r="BQR67"/>
      <c r="BQS67"/>
      <c r="BQT67"/>
      <c r="BQU67"/>
      <c r="BQV67"/>
      <c r="BQW67"/>
      <c r="BQX67"/>
      <c r="BQY67"/>
      <c r="BQZ67"/>
      <c r="BRA67"/>
      <c r="BRB67"/>
      <c r="BRC67"/>
      <c r="BRD67"/>
      <c r="BRE67"/>
      <c r="BRF67"/>
      <c r="BRG67"/>
      <c r="BRH67"/>
      <c r="BRI67"/>
      <c r="BRJ67"/>
      <c r="BRK67"/>
      <c r="BRL67"/>
      <c r="BRM67"/>
      <c r="BRN67"/>
      <c r="BRO67"/>
      <c r="BRP67"/>
      <c r="BRQ67"/>
      <c r="BRR67"/>
      <c r="BRS67"/>
      <c r="BRT67"/>
      <c r="BRU67"/>
      <c r="BRV67"/>
      <c r="BRW67"/>
      <c r="BRX67"/>
      <c r="BRY67"/>
      <c r="BRZ67"/>
      <c r="BSA67"/>
      <c r="BSB67"/>
      <c r="BSC67"/>
      <c r="BSD67"/>
      <c r="BSE67"/>
      <c r="BSF67"/>
      <c r="BSG67"/>
      <c r="BSH67"/>
      <c r="BSI67"/>
      <c r="BSJ67"/>
      <c r="BSK67"/>
      <c r="BSL67"/>
      <c r="BSM67"/>
      <c r="BSN67"/>
      <c r="BSO67"/>
      <c r="BSP67"/>
      <c r="BSQ67"/>
      <c r="BSR67"/>
      <c r="BSS67"/>
      <c r="BST67"/>
      <c r="BSU67"/>
      <c r="BSV67"/>
      <c r="BSW67"/>
      <c r="BSX67"/>
      <c r="BSY67"/>
      <c r="BSZ67"/>
      <c r="BTA67"/>
      <c r="BTB67"/>
      <c r="BTC67"/>
      <c r="BTD67"/>
      <c r="BTE67"/>
      <c r="BTF67"/>
      <c r="BTG67"/>
      <c r="BTH67"/>
      <c r="BTI67"/>
      <c r="BTJ67"/>
      <c r="BTK67"/>
      <c r="BTL67"/>
      <c r="BTM67"/>
      <c r="BTN67"/>
      <c r="BTO67"/>
      <c r="BTP67"/>
      <c r="BTQ67"/>
      <c r="BTR67"/>
      <c r="BTS67"/>
      <c r="BTT67"/>
      <c r="BTU67"/>
      <c r="BTV67"/>
      <c r="BTW67"/>
      <c r="BTX67"/>
      <c r="BTY67"/>
      <c r="BTZ67"/>
      <c r="BUA67"/>
      <c r="BUB67"/>
      <c r="BUC67"/>
      <c r="BUD67"/>
      <c r="BUE67"/>
      <c r="BUF67"/>
      <c r="BUG67"/>
      <c r="BUH67"/>
      <c r="BUI67"/>
      <c r="BUJ67"/>
      <c r="BUK67"/>
      <c r="BUL67"/>
      <c r="BUM67"/>
      <c r="BUN67"/>
      <c r="BUO67"/>
      <c r="BUP67"/>
      <c r="BUQ67"/>
      <c r="BUR67"/>
      <c r="BUS67"/>
      <c r="BUT67"/>
      <c r="BUU67"/>
      <c r="BUV67"/>
      <c r="BUW67"/>
      <c r="BUX67"/>
      <c r="BUY67"/>
      <c r="BUZ67"/>
      <c r="BVA67"/>
      <c r="BVB67"/>
      <c r="BVC67"/>
      <c r="BVD67"/>
      <c r="BVE67"/>
      <c r="BVF67"/>
      <c r="BVG67"/>
      <c r="BVH67"/>
      <c r="BVI67"/>
      <c r="BVJ67"/>
      <c r="BVK67"/>
      <c r="BVL67"/>
      <c r="BVM67"/>
      <c r="BVN67"/>
      <c r="BVO67"/>
      <c r="BVP67"/>
      <c r="BVQ67"/>
      <c r="BVR67"/>
      <c r="BVS67"/>
      <c r="BVT67"/>
      <c r="BVU67"/>
      <c r="BVV67"/>
      <c r="BVW67"/>
      <c r="BVX67"/>
      <c r="BVY67"/>
      <c r="BVZ67"/>
      <c r="BWA67"/>
      <c r="BWB67"/>
      <c r="BWC67"/>
      <c r="BWD67"/>
      <c r="BWE67"/>
      <c r="BWF67"/>
      <c r="BWG67"/>
      <c r="BWH67"/>
      <c r="BWI67"/>
      <c r="BWJ67"/>
      <c r="BWK67"/>
      <c r="BWL67"/>
      <c r="BWM67"/>
      <c r="BWN67"/>
      <c r="BWO67"/>
      <c r="BWP67"/>
      <c r="BWQ67"/>
      <c r="BWR67"/>
      <c r="BWS67"/>
      <c r="BWT67"/>
      <c r="BWU67"/>
      <c r="BWV67"/>
      <c r="BWW67"/>
      <c r="BWX67"/>
      <c r="BWY67"/>
      <c r="BWZ67"/>
      <c r="BXA67"/>
      <c r="BXB67"/>
      <c r="BXC67"/>
      <c r="BXD67"/>
      <c r="BXE67"/>
      <c r="BXF67"/>
      <c r="BXG67"/>
      <c r="BXH67"/>
      <c r="BXI67"/>
      <c r="BXJ67"/>
      <c r="BXK67"/>
      <c r="BXL67"/>
      <c r="BXM67"/>
      <c r="BXN67"/>
      <c r="BXO67"/>
      <c r="BXP67"/>
      <c r="BXQ67"/>
      <c r="BXR67"/>
      <c r="BXS67"/>
      <c r="BXT67"/>
      <c r="BXU67"/>
      <c r="BXV67"/>
      <c r="BXW67"/>
      <c r="BXX67"/>
      <c r="BXY67"/>
      <c r="BXZ67"/>
      <c r="BYA67"/>
      <c r="BYB67"/>
      <c r="BYC67"/>
      <c r="BYD67"/>
      <c r="BYE67"/>
      <c r="BYF67"/>
      <c r="BYG67"/>
      <c r="BYH67"/>
      <c r="BYI67"/>
      <c r="BYJ67"/>
      <c r="BYK67"/>
      <c r="BYL67"/>
      <c r="BYM67"/>
      <c r="BYN67"/>
      <c r="BYO67"/>
      <c r="BYP67"/>
      <c r="BYQ67"/>
      <c r="BYR67"/>
      <c r="BYS67"/>
      <c r="BYT67"/>
      <c r="BYU67"/>
      <c r="BYV67"/>
      <c r="BYW67"/>
      <c r="BYX67"/>
      <c r="BYY67"/>
      <c r="BYZ67"/>
      <c r="BZA67"/>
      <c r="BZB67"/>
      <c r="BZC67"/>
      <c r="BZD67"/>
      <c r="BZE67"/>
      <c r="BZF67"/>
      <c r="BZG67"/>
      <c r="BZH67"/>
      <c r="BZI67"/>
      <c r="BZJ67"/>
      <c r="BZK67"/>
      <c r="BZL67"/>
      <c r="BZM67"/>
      <c r="BZN67"/>
      <c r="BZO67"/>
      <c r="BZP67"/>
      <c r="BZQ67"/>
      <c r="BZR67"/>
      <c r="BZS67"/>
      <c r="BZT67"/>
      <c r="BZU67"/>
      <c r="BZV67"/>
      <c r="BZW67"/>
      <c r="BZX67"/>
      <c r="BZY67"/>
      <c r="BZZ67"/>
      <c r="CAA67"/>
      <c r="CAB67"/>
      <c r="CAC67"/>
      <c r="CAD67"/>
      <c r="CAE67"/>
      <c r="CAF67"/>
      <c r="CAG67"/>
      <c r="CAH67"/>
      <c r="CAI67"/>
      <c r="CAJ67"/>
      <c r="CAK67"/>
      <c r="CAL67"/>
      <c r="CAM67"/>
      <c r="CAN67"/>
      <c r="CAO67"/>
      <c r="CAP67"/>
      <c r="CAQ67"/>
      <c r="CAR67"/>
      <c r="CAS67"/>
      <c r="CAT67"/>
      <c r="CAU67"/>
      <c r="CAV67"/>
      <c r="CAW67"/>
      <c r="CAX67"/>
      <c r="CAY67"/>
      <c r="CAZ67"/>
      <c r="CBA67"/>
      <c r="CBB67"/>
      <c r="CBC67"/>
      <c r="CBD67"/>
      <c r="CBE67"/>
      <c r="CBF67"/>
      <c r="CBG67"/>
      <c r="CBH67"/>
      <c r="CBI67"/>
      <c r="CBJ67"/>
      <c r="CBK67"/>
      <c r="CBL67"/>
      <c r="CBM67"/>
      <c r="CBN67"/>
      <c r="CBO67"/>
      <c r="CBP67"/>
      <c r="CBQ67"/>
      <c r="CBR67"/>
      <c r="CBS67"/>
      <c r="CBT67"/>
      <c r="CBU67"/>
      <c r="CBV67"/>
      <c r="CBW67"/>
      <c r="CBX67"/>
      <c r="CBY67"/>
      <c r="CBZ67"/>
      <c r="CCA67"/>
      <c r="CCB67"/>
      <c r="CCC67"/>
      <c r="CCD67"/>
      <c r="CCE67"/>
      <c r="CCF67"/>
      <c r="CCG67"/>
      <c r="CCH67"/>
      <c r="CCI67"/>
      <c r="CCJ67"/>
      <c r="CCK67"/>
      <c r="CCL67"/>
      <c r="CCM67"/>
      <c r="CCN67"/>
      <c r="CCO67"/>
      <c r="CCP67"/>
      <c r="CCQ67"/>
      <c r="CCR67"/>
      <c r="CCS67"/>
      <c r="CCT67"/>
      <c r="CCU67"/>
      <c r="CCV67"/>
      <c r="CCW67"/>
      <c r="CCX67"/>
      <c r="CCY67"/>
      <c r="CCZ67"/>
      <c r="CDA67"/>
      <c r="CDB67"/>
      <c r="CDC67"/>
      <c r="CDD67"/>
      <c r="CDE67"/>
      <c r="CDF67"/>
      <c r="CDG67"/>
      <c r="CDH67"/>
      <c r="CDI67"/>
      <c r="CDJ67"/>
      <c r="CDK67"/>
      <c r="CDL67"/>
      <c r="CDM67"/>
      <c r="CDN67"/>
      <c r="CDO67"/>
      <c r="CDP67"/>
      <c r="CDQ67"/>
      <c r="CDR67"/>
      <c r="CDS67"/>
      <c r="CDT67"/>
      <c r="CDU67"/>
      <c r="CDV67"/>
      <c r="CDW67"/>
      <c r="CDX67"/>
      <c r="CDY67"/>
      <c r="CDZ67"/>
      <c r="CEA67"/>
      <c r="CEB67"/>
      <c r="CEC67"/>
      <c r="CED67"/>
      <c r="CEE67"/>
      <c r="CEF67"/>
      <c r="CEG67"/>
      <c r="CEH67"/>
      <c r="CEI67"/>
      <c r="CEJ67"/>
      <c r="CEK67"/>
      <c r="CEL67"/>
      <c r="CEM67"/>
      <c r="CEN67"/>
      <c r="CEO67"/>
      <c r="CEP67"/>
      <c r="CEQ67"/>
      <c r="CER67"/>
      <c r="CES67"/>
      <c r="CET67"/>
      <c r="CEU67"/>
      <c r="CEV67"/>
      <c r="CEW67"/>
      <c r="CEX67"/>
      <c r="CEY67"/>
      <c r="CEZ67"/>
      <c r="CFA67"/>
      <c r="CFB67"/>
      <c r="CFC67"/>
      <c r="CFD67"/>
      <c r="CFE67"/>
      <c r="CFF67"/>
      <c r="CFG67"/>
      <c r="CFH67"/>
      <c r="CFI67"/>
      <c r="CFJ67"/>
      <c r="CFK67"/>
      <c r="CFL67"/>
      <c r="CFM67"/>
      <c r="CFN67"/>
      <c r="CFO67"/>
      <c r="CFP67"/>
      <c r="CFQ67"/>
      <c r="CFR67"/>
      <c r="CFS67"/>
      <c r="CFT67"/>
      <c r="CFU67"/>
      <c r="CFV67"/>
      <c r="CFW67"/>
      <c r="CFX67"/>
      <c r="CFY67"/>
      <c r="CFZ67"/>
      <c r="CGA67"/>
      <c r="CGB67"/>
      <c r="CGC67"/>
      <c r="CGD67"/>
      <c r="CGE67"/>
      <c r="CGF67"/>
      <c r="CGG67"/>
      <c r="CGH67"/>
      <c r="CGI67"/>
      <c r="CGJ67"/>
      <c r="CGK67"/>
      <c r="CGL67"/>
      <c r="CGM67"/>
      <c r="CGN67"/>
      <c r="CGO67"/>
      <c r="CGP67"/>
      <c r="CGQ67"/>
      <c r="CGR67"/>
      <c r="CGS67"/>
      <c r="CGT67"/>
      <c r="CGU67"/>
      <c r="CGV67"/>
      <c r="CGW67"/>
      <c r="CGX67"/>
      <c r="CGY67"/>
      <c r="CGZ67"/>
      <c r="CHA67"/>
      <c r="CHB67"/>
      <c r="CHC67"/>
      <c r="CHD67"/>
      <c r="CHE67"/>
      <c r="CHF67"/>
      <c r="CHG67"/>
      <c r="CHH67"/>
      <c r="CHI67"/>
      <c r="CHJ67"/>
      <c r="CHK67"/>
      <c r="CHL67"/>
      <c r="CHM67"/>
      <c r="CHN67"/>
      <c r="CHO67"/>
      <c r="CHP67"/>
      <c r="CHQ67"/>
      <c r="CHR67"/>
      <c r="CHS67"/>
      <c r="CHT67"/>
      <c r="CHU67"/>
      <c r="CHV67"/>
      <c r="CHW67"/>
      <c r="CHX67"/>
      <c r="CHY67"/>
      <c r="CHZ67"/>
      <c r="CIA67"/>
      <c r="CIB67"/>
      <c r="CIC67"/>
      <c r="CID67"/>
      <c r="CIE67"/>
      <c r="CIF67"/>
      <c r="CIG67"/>
      <c r="CIH67"/>
      <c r="CII67"/>
      <c r="CIJ67"/>
      <c r="CIK67"/>
      <c r="CIL67"/>
      <c r="CIM67"/>
      <c r="CIN67"/>
      <c r="CIO67"/>
      <c r="CIP67"/>
      <c r="CIQ67"/>
      <c r="CIR67"/>
      <c r="CIS67"/>
      <c r="CIT67"/>
      <c r="CIU67"/>
      <c r="CIV67"/>
      <c r="CIW67"/>
      <c r="CIX67"/>
      <c r="CIY67"/>
      <c r="CIZ67"/>
      <c r="CJA67"/>
      <c r="CJB67"/>
      <c r="CJC67"/>
      <c r="CJD67"/>
      <c r="CJE67"/>
      <c r="CJF67"/>
      <c r="CJG67"/>
      <c r="CJH67"/>
      <c r="CJI67"/>
      <c r="CJJ67"/>
      <c r="CJK67"/>
      <c r="CJL67"/>
      <c r="CJM67"/>
      <c r="CJN67"/>
      <c r="CJO67"/>
      <c r="CJP67"/>
      <c r="CJQ67"/>
      <c r="CJR67"/>
      <c r="CJS67"/>
      <c r="CJT67"/>
      <c r="CJU67"/>
      <c r="CJV67"/>
      <c r="CJW67"/>
      <c r="CJX67"/>
      <c r="CJY67"/>
      <c r="CJZ67"/>
      <c r="CKA67"/>
      <c r="CKB67"/>
      <c r="CKC67"/>
      <c r="CKD67"/>
      <c r="CKE67"/>
      <c r="CKF67"/>
      <c r="CKG67"/>
      <c r="CKH67"/>
      <c r="CKI67"/>
      <c r="CKJ67"/>
      <c r="CKK67"/>
      <c r="CKL67"/>
      <c r="CKM67"/>
      <c r="CKN67"/>
      <c r="CKO67"/>
      <c r="CKP67"/>
      <c r="CKQ67"/>
      <c r="CKR67"/>
      <c r="CKS67"/>
      <c r="CKT67"/>
      <c r="CKU67"/>
      <c r="CKV67"/>
      <c r="CKW67"/>
      <c r="CKX67"/>
      <c r="CKY67"/>
      <c r="CKZ67"/>
      <c r="CLA67"/>
      <c r="CLB67"/>
      <c r="CLC67"/>
      <c r="CLD67"/>
      <c r="CLE67"/>
      <c r="CLF67"/>
      <c r="CLG67"/>
      <c r="CLH67"/>
      <c r="CLI67"/>
      <c r="CLJ67"/>
      <c r="CLK67"/>
      <c r="CLL67"/>
      <c r="CLM67"/>
      <c r="CLN67"/>
      <c r="CLO67"/>
      <c r="CLP67"/>
      <c r="CLQ67"/>
      <c r="CLR67"/>
      <c r="CLS67"/>
      <c r="CLT67"/>
      <c r="CLU67"/>
      <c r="CLV67"/>
      <c r="CLW67"/>
      <c r="CLX67"/>
      <c r="CLY67"/>
      <c r="CLZ67"/>
      <c r="CMA67"/>
      <c r="CMB67"/>
      <c r="CMC67"/>
      <c r="CMD67"/>
      <c r="CME67"/>
      <c r="CMF67"/>
      <c r="CMG67"/>
      <c r="CMH67"/>
      <c r="CMI67"/>
      <c r="CMJ67"/>
    </row>
    <row r="68" spans="1:2376" s="421" customFormat="1" x14ac:dyDescent="0.3">
      <c r="A68" s="319" t="str">
        <f>'END Jul 2021'!K56</f>
        <v>Sumo Power</v>
      </c>
      <c r="B68" s="383" t="str">
        <f>'END Jul 2021'!L56</f>
        <v>Assure</v>
      </c>
      <c r="C68" s="384">
        <f>IF('END Jul 2021'!BP56=0,91*'END Jul 2021'!M56/100,(91*'END Jul 2021'!M56/100)+'END Jul 2021'!BP56/4)</f>
        <v>80.079999999999984</v>
      </c>
      <c r="D68" s="384">
        <f>IF('END Jul 2021'!O56="",$G$5*'END Jul 2021'!N56/100,IF($G$5&gt;='END Jul 2021'!P56,('END Jul 2021'!P56*'END Jul 2021'!N56/100),($G$5*'END Jul 2021'!N56/100)))</f>
        <v>120.75102899999996</v>
      </c>
      <c r="E68" s="384">
        <f>IF(AND('END Jul 2021'!P56&gt;0,'END Jul 2021'!R56&gt;0),IF($G$5&lt;'END Jul 2021'!P56,0,IF($G$5&lt;=('END Jul 2021'!R56+'END Jul 2021'!P56),(($G$5-'END Jul 2021'!P56)*'END Jul 2021'!Q56/100),(('END Jul 2021'!R56)*'END Jul 2021'!Q56/100))),0)</f>
        <v>0</v>
      </c>
      <c r="F68" s="384">
        <f>IF(AND('END Jul 2021'!Q56&gt;0,'END Jul 2021'!S56&gt;0),IF($G$5&lt;('END Jul 2021'!R56+'END Jul 2021'!P56),0,IF($G$5&lt;=('END Jul 2021'!T56+'END Jul 2021'!R56+'END Jul 2021'!P56),(($G$5-('END Jul 2021'!R56+'END Jul 2021'!P56))*'END Jul 2021'!S56/100),('END Jul 2021'!T56*'END Jul 2021'!S56/100))),0)</f>
        <v>0</v>
      </c>
      <c r="G68" s="384">
        <f>IF('END Jul 2021'!T56&gt;0,IF(($G$5&lt;'END Jul 2021'!T56),(0),($G$5-'END Jul 2021'!T56)*'END Jul 2021'!U56/100),IF(AND('END Jul 2021'!R56&gt;0,'END Jul 2021'!T56=""),IF(($G$5&lt;'END Jul 2021'!R56),(0),($G$5-'END Jul 2021'!R56)*'END Jul 2021'!S56/100),IF(AND('END Jul 2021'!P56&gt;0,'END Jul 2021'!R56=""),IF(($G$5&lt;'END Jul 2021'!P56),(0),($G$5-'END Jul 2021'!P56)*'END Jul 2021'!Q56/100),0)))</f>
        <v>0</v>
      </c>
      <c r="H68" s="384">
        <f>$H$5*'END Jul 2021'!AE56/100</f>
        <v>32.176439999999985</v>
      </c>
      <c r="I68" s="384">
        <f t="shared" si="25"/>
        <v>233.00746899999993</v>
      </c>
      <c r="J68" s="449">
        <f t="shared" si="26"/>
        <v>611.70987599999978</v>
      </c>
      <c r="K68" s="449">
        <f t="shared" si="27"/>
        <v>932.02987599999972</v>
      </c>
      <c r="L68" s="450">
        <f t="shared" si="28"/>
        <v>1025.2328635999997</v>
      </c>
      <c r="M68" s="386">
        <f>'END Jul 2021'!AZ56</f>
        <v>0</v>
      </c>
      <c r="N68" s="386">
        <f>'END Jul 2021'!BA56</f>
        <v>0</v>
      </c>
      <c r="O68" s="386">
        <f>'END Jul 2021'!BB56</f>
        <v>0</v>
      </c>
      <c r="P68" s="386">
        <f>'END Jul 2021'!BC56</f>
        <v>0</v>
      </c>
      <c r="Q68" s="386">
        <f>($E$6*'END Jul 2021'!AT56/100)*4</f>
        <v>193.21279999999999</v>
      </c>
      <c r="R68" s="324" t="str">
        <f t="shared" si="29"/>
        <v>No discount</v>
      </c>
      <c r="S68" s="324" t="str">
        <f t="shared" si="30"/>
        <v>Exclusive</v>
      </c>
      <c r="T68" s="380">
        <f t="shared" si="36"/>
        <v>932.02987599999972</v>
      </c>
      <c r="U68" s="380">
        <f t="shared" si="37"/>
        <v>932.02987599999972</v>
      </c>
      <c r="V68" s="386">
        <f t="shared" si="38"/>
        <v>738.8170759999997</v>
      </c>
      <c r="W68" s="386">
        <f t="shared" si="39"/>
        <v>738.8170759999997</v>
      </c>
      <c r="X68" s="455">
        <f t="shared" si="41"/>
        <v>812.69878359999973</v>
      </c>
      <c r="Y68" s="455">
        <f t="shared" si="41"/>
        <v>812.69878359999973</v>
      </c>
      <c r="Z68" s="387">
        <f>'END Jul 2021'!BL56</f>
        <v>0</v>
      </c>
      <c r="AA68" s="326" t="str">
        <f>'END Jul 2021'!BM56</f>
        <v>n</v>
      </c>
      <c r="AB68" s="504"/>
      <c r="AC68" s="504"/>
      <c r="AD68" s="504"/>
      <c r="AE68" s="504"/>
      <c r="AF68" s="504"/>
      <c r="AG68" s="504"/>
      <c r="AH68" s="504"/>
      <c r="AI68" s="504"/>
      <c r="AJ68" s="504"/>
      <c r="AK68" s="504"/>
      <c r="AL68" s="504"/>
      <c r="AM68" s="504"/>
      <c r="AN68" s="504"/>
      <c r="AO68" s="504"/>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c r="AMK68"/>
      <c r="AML68"/>
      <c r="AMM68"/>
      <c r="AMN68"/>
      <c r="AMO68"/>
      <c r="AMP68"/>
      <c r="AMQ68"/>
      <c r="AMR68"/>
      <c r="AMS68"/>
      <c r="AMT68"/>
      <c r="AMU68"/>
      <c r="AMV68"/>
      <c r="AMW68"/>
      <c r="AMX68"/>
      <c r="AMY68"/>
      <c r="AMZ68"/>
      <c r="ANA68"/>
      <c r="ANB68"/>
      <c r="ANC68"/>
      <c r="AND68"/>
      <c r="ANE68"/>
      <c r="ANF68"/>
      <c r="ANG68"/>
      <c r="ANH68"/>
      <c r="ANI68"/>
      <c r="ANJ68"/>
      <c r="ANK68"/>
      <c r="ANL68"/>
      <c r="ANM68"/>
      <c r="ANN68"/>
      <c r="ANO68"/>
      <c r="ANP68"/>
      <c r="ANQ68"/>
      <c r="ANR68"/>
      <c r="ANS68"/>
      <c r="ANT68"/>
      <c r="ANU68"/>
      <c r="ANV68"/>
      <c r="ANW68"/>
      <c r="ANX68"/>
      <c r="ANY68"/>
      <c r="ANZ68"/>
      <c r="AOA68"/>
      <c r="AOB68"/>
      <c r="AOC68"/>
      <c r="AOD68"/>
      <c r="AOE68"/>
      <c r="AOF68"/>
      <c r="AOG68"/>
      <c r="AOH68"/>
      <c r="AOI68"/>
      <c r="AOJ68"/>
      <c r="AOK68"/>
      <c r="AOL68"/>
      <c r="AOM68"/>
      <c r="AON68"/>
      <c r="AOO68"/>
      <c r="AOP68"/>
      <c r="AOQ68"/>
      <c r="AOR68"/>
      <c r="AOS68"/>
      <c r="AOT68"/>
      <c r="AOU68"/>
      <c r="AOV68"/>
      <c r="AOW68"/>
      <c r="AOX68"/>
      <c r="AOY68"/>
      <c r="AOZ68"/>
      <c r="APA68"/>
      <c r="APB68"/>
      <c r="APC68"/>
      <c r="APD68"/>
      <c r="APE68"/>
      <c r="APF68"/>
      <c r="APG68"/>
      <c r="APH68"/>
      <c r="API68"/>
      <c r="APJ68"/>
      <c r="APK68"/>
      <c r="APL68"/>
      <c r="APM68"/>
      <c r="APN68"/>
      <c r="APO68"/>
      <c r="APP68"/>
      <c r="APQ68"/>
      <c r="APR68"/>
      <c r="APS68"/>
      <c r="APT68"/>
      <c r="APU68"/>
      <c r="APV68"/>
      <c r="APW68"/>
      <c r="APX68"/>
      <c r="APY68"/>
      <c r="APZ68"/>
      <c r="AQA68"/>
      <c r="AQB68"/>
      <c r="AQC68"/>
      <c r="AQD68"/>
      <c r="AQE68"/>
      <c r="AQF68"/>
      <c r="AQG68"/>
      <c r="AQH68"/>
      <c r="AQI68"/>
      <c r="AQJ68"/>
      <c r="AQK68"/>
      <c r="AQL68"/>
      <c r="AQM68"/>
      <c r="AQN68"/>
      <c r="AQO68"/>
      <c r="AQP68"/>
      <c r="AQQ68"/>
      <c r="AQR68"/>
      <c r="AQS68"/>
      <c r="AQT68"/>
      <c r="AQU68"/>
      <c r="AQV68"/>
      <c r="AQW68"/>
      <c r="AQX68"/>
      <c r="AQY68"/>
      <c r="AQZ68"/>
      <c r="ARA68"/>
      <c r="ARB68"/>
      <c r="ARC68"/>
      <c r="ARD68"/>
      <c r="ARE68"/>
      <c r="ARF68"/>
      <c r="ARG68"/>
      <c r="ARH68"/>
      <c r="ARI68"/>
      <c r="ARJ68"/>
      <c r="ARK68"/>
      <c r="ARL68"/>
      <c r="ARM68"/>
      <c r="ARN68"/>
      <c r="ARO68"/>
      <c r="ARP68"/>
      <c r="ARQ68"/>
      <c r="ARR68"/>
      <c r="ARS68"/>
      <c r="ART68"/>
      <c r="ARU68"/>
      <c r="ARV68"/>
      <c r="ARW68"/>
      <c r="ARX68"/>
      <c r="ARY68"/>
      <c r="ARZ68"/>
      <c r="ASA68"/>
      <c r="ASB68"/>
      <c r="ASC68"/>
      <c r="ASD68"/>
      <c r="ASE68"/>
      <c r="ASF68"/>
      <c r="ASG68"/>
      <c r="ASH68"/>
      <c r="ASI68"/>
      <c r="ASJ68"/>
      <c r="ASK68"/>
      <c r="ASL68"/>
      <c r="ASM68"/>
      <c r="ASN68"/>
      <c r="ASO68"/>
      <c r="ASP68"/>
      <c r="ASQ68"/>
      <c r="ASR68"/>
      <c r="ASS68"/>
      <c r="AST68"/>
      <c r="ASU68"/>
      <c r="ASV68"/>
      <c r="ASW68"/>
      <c r="ASX68"/>
      <c r="ASY68"/>
      <c r="ASZ68"/>
      <c r="ATA68"/>
      <c r="ATB68"/>
      <c r="ATC68"/>
      <c r="ATD68"/>
      <c r="ATE68"/>
      <c r="ATF68"/>
      <c r="ATG68"/>
      <c r="ATH68"/>
      <c r="ATI68"/>
      <c r="ATJ68"/>
      <c r="ATK68"/>
      <c r="ATL68"/>
      <c r="ATM68"/>
      <c r="ATN68"/>
      <c r="ATO68"/>
      <c r="ATP68"/>
      <c r="ATQ68"/>
      <c r="ATR68"/>
      <c r="ATS68"/>
      <c r="ATT68"/>
      <c r="ATU68"/>
      <c r="ATV68"/>
      <c r="ATW68"/>
      <c r="ATX68"/>
      <c r="ATY68"/>
      <c r="ATZ68"/>
      <c r="AUA68"/>
      <c r="AUB68"/>
      <c r="AUC68"/>
      <c r="AUD68"/>
      <c r="AUE68"/>
      <c r="AUF68"/>
      <c r="AUG68"/>
      <c r="AUH68"/>
      <c r="AUI68"/>
      <c r="AUJ68"/>
      <c r="AUK68"/>
      <c r="AUL68"/>
      <c r="AUM68"/>
      <c r="AUN68"/>
      <c r="AUO68"/>
      <c r="AUP68"/>
      <c r="AUQ68"/>
      <c r="AUR68"/>
      <c r="AUS68"/>
      <c r="AUT68"/>
      <c r="AUU68"/>
      <c r="AUV68"/>
      <c r="AUW68"/>
      <c r="AUX68"/>
      <c r="AUY68"/>
      <c r="AUZ68"/>
      <c r="AVA68"/>
      <c r="AVB68"/>
      <c r="AVC68"/>
      <c r="AVD68"/>
      <c r="AVE68"/>
      <c r="AVF68"/>
      <c r="AVG68"/>
      <c r="AVH68"/>
      <c r="AVI68"/>
      <c r="AVJ68"/>
      <c r="AVK68"/>
      <c r="AVL68"/>
      <c r="AVM68"/>
      <c r="AVN68"/>
      <c r="AVO68"/>
      <c r="AVP68"/>
      <c r="AVQ68"/>
      <c r="AVR68"/>
      <c r="AVS68"/>
      <c r="AVT68"/>
      <c r="AVU68"/>
      <c r="AVV68"/>
      <c r="AVW68"/>
      <c r="AVX68"/>
      <c r="AVY68"/>
      <c r="AVZ68"/>
      <c r="AWA68"/>
      <c r="AWB68"/>
      <c r="AWC68"/>
      <c r="AWD68"/>
      <c r="AWE68"/>
      <c r="AWF68"/>
      <c r="AWG68"/>
      <c r="AWH68"/>
      <c r="AWI68"/>
      <c r="AWJ68"/>
      <c r="AWK68"/>
      <c r="AWL68"/>
      <c r="AWM68"/>
      <c r="AWN68"/>
      <c r="AWO68"/>
      <c r="AWP68"/>
      <c r="AWQ68"/>
      <c r="AWR68"/>
      <c r="AWS68"/>
      <c r="AWT68"/>
      <c r="AWU68"/>
      <c r="AWV68"/>
      <c r="AWW68"/>
      <c r="AWX68"/>
      <c r="AWY68"/>
      <c r="AWZ68"/>
      <c r="AXA68"/>
      <c r="AXB68"/>
      <c r="AXC68"/>
      <c r="AXD68"/>
      <c r="AXE68"/>
      <c r="AXF68"/>
      <c r="AXG68"/>
      <c r="AXH68"/>
      <c r="AXI68"/>
      <c r="AXJ68"/>
      <c r="AXK68"/>
      <c r="AXL68"/>
      <c r="AXM68"/>
      <c r="AXN68"/>
      <c r="AXO68"/>
      <c r="AXP68"/>
      <c r="AXQ68"/>
      <c r="AXR68"/>
      <c r="AXS68"/>
      <c r="AXT68"/>
      <c r="AXU68"/>
      <c r="AXV68"/>
      <c r="AXW68"/>
      <c r="AXX68"/>
      <c r="AXY68"/>
      <c r="AXZ68"/>
      <c r="AYA68"/>
      <c r="AYB68"/>
      <c r="AYC68"/>
      <c r="AYD68"/>
      <c r="AYE68"/>
      <c r="AYF68"/>
      <c r="AYG68"/>
      <c r="AYH68"/>
      <c r="AYI68"/>
      <c r="AYJ68"/>
      <c r="AYK68"/>
      <c r="AYL68"/>
      <c r="AYM68"/>
      <c r="AYN68"/>
      <c r="AYO68"/>
      <c r="AYP68"/>
      <c r="AYQ68"/>
      <c r="AYR68"/>
      <c r="AYS68"/>
      <c r="AYT68"/>
      <c r="AYU68"/>
      <c r="AYV68"/>
      <c r="AYW68"/>
      <c r="AYX68"/>
      <c r="AYY68"/>
      <c r="AYZ68"/>
      <c r="AZA68"/>
      <c r="AZB68"/>
      <c r="AZC68"/>
      <c r="AZD68"/>
      <c r="AZE68"/>
      <c r="AZF68"/>
      <c r="AZG68"/>
      <c r="AZH68"/>
      <c r="AZI68"/>
      <c r="AZJ68"/>
      <c r="AZK68"/>
      <c r="AZL68"/>
      <c r="AZM68"/>
      <c r="AZN68"/>
      <c r="AZO68"/>
      <c r="AZP68"/>
      <c r="AZQ68"/>
      <c r="AZR68"/>
      <c r="AZS68"/>
      <c r="AZT68"/>
      <c r="AZU68"/>
      <c r="AZV68"/>
      <c r="AZW68"/>
      <c r="AZX68"/>
      <c r="AZY68"/>
      <c r="AZZ68"/>
      <c r="BAA68"/>
      <c r="BAB68"/>
      <c r="BAC68"/>
      <c r="BAD68"/>
      <c r="BAE68"/>
      <c r="BAF68"/>
      <c r="BAG68"/>
      <c r="BAH68"/>
      <c r="BAI68"/>
      <c r="BAJ68"/>
      <c r="BAK68"/>
      <c r="BAL68"/>
      <c r="BAM68"/>
      <c r="BAN68"/>
      <c r="BAO68"/>
      <c r="BAP68"/>
      <c r="BAQ68"/>
      <c r="BAR68"/>
      <c r="BAS68"/>
      <c r="BAT68"/>
      <c r="BAU68"/>
      <c r="BAV68"/>
      <c r="BAW68"/>
      <c r="BAX68"/>
      <c r="BAY68"/>
      <c r="BAZ68"/>
      <c r="BBA68"/>
      <c r="BBB68"/>
      <c r="BBC68"/>
      <c r="BBD68"/>
      <c r="BBE68"/>
      <c r="BBF68"/>
      <c r="BBG68"/>
      <c r="BBH68"/>
      <c r="BBI68"/>
      <c r="BBJ68"/>
      <c r="BBK68"/>
      <c r="BBL68"/>
      <c r="BBM68"/>
      <c r="BBN68"/>
      <c r="BBO68"/>
      <c r="BBP68"/>
      <c r="BBQ68"/>
      <c r="BBR68"/>
      <c r="BBS68"/>
      <c r="BBT68"/>
      <c r="BBU68"/>
      <c r="BBV68"/>
      <c r="BBW68"/>
      <c r="BBX68"/>
      <c r="BBY68"/>
      <c r="BBZ68"/>
      <c r="BCA68"/>
      <c r="BCB68"/>
      <c r="BCC68"/>
      <c r="BCD68"/>
      <c r="BCE68"/>
      <c r="BCF68"/>
      <c r="BCG68"/>
      <c r="BCH68"/>
      <c r="BCI68"/>
      <c r="BCJ68"/>
      <c r="BCK68"/>
      <c r="BCL68"/>
      <c r="BCM68"/>
      <c r="BCN68"/>
      <c r="BCO68"/>
      <c r="BCP68"/>
      <c r="BCQ68"/>
      <c r="BCR68"/>
      <c r="BCS68"/>
      <c r="BCT68"/>
      <c r="BCU68"/>
      <c r="BCV68"/>
      <c r="BCW68"/>
      <c r="BCX68"/>
      <c r="BCY68"/>
      <c r="BCZ68"/>
      <c r="BDA68"/>
      <c r="BDB68"/>
      <c r="BDC68"/>
      <c r="BDD68"/>
      <c r="BDE68"/>
      <c r="BDF68"/>
      <c r="BDG68"/>
      <c r="BDH68"/>
      <c r="BDI68"/>
      <c r="BDJ68"/>
      <c r="BDK68"/>
      <c r="BDL68"/>
      <c r="BDM68"/>
      <c r="BDN68"/>
      <c r="BDO68"/>
      <c r="BDP68"/>
      <c r="BDQ68"/>
      <c r="BDR68"/>
      <c r="BDS68"/>
      <c r="BDT68"/>
      <c r="BDU68"/>
      <c r="BDV68"/>
      <c r="BDW68"/>
      <c r="BDX68"/>
      <c r="BDY68"/>
      <c r="BDZ68"/>
      <c r="BEA68"/>
      <c r="BEB68"/>
      <c r="BEC68"/>
      <c r="BED68"/>
      <c r="BEE68"/>
      <c r="BEF68"/>
      <c r="BEG68"/>
      <c r="BEH68"/>
      <c r="BEI68"/>
      <c r="BEJ68"/>
      <c r="BEK68"/>
      <c r="BEL68"/>
      <c r="BEM68"/>
      <c r="BEN68"/>
      <c r="BEO68"/>
      <c r="BEP68"/>
      <c r="BEQ68"/>
      <c r="BER68"/>
      <c r="BES68"/>
      <c r="BET68"/>
      <c r="BEU68"/>
      <c r="BEV68"/>
      <c r="BEW68"/>
      <c r="BEX68"/>
      <c r="BEY68"/>
      <c r="BEZ68"/>
      <c r="BFA68"/>
      <c r="BFB68"/>
      <c r="BFC68"/>
      <c r="BFD68"/>
      <c r="BFE68"/>
      <c r="BFF68"/>
      <c r="BFG68"/>
      <c r="BFH68"/>
      <c r="BFI68"/>
      <c r="BFJ68"/>
      <c r="BFK68"/>
      <c r="BFL68"/>
      <c r="BFM68"/>
      <c r="BFN68"/>
      <c r="BFO68"/>
      <c r="BFP68"/>
      <c r="BFQ68"/>
      <c r="BFR68"/>
      <c r="BFS68"/>
      <c r="BFT68"/>
      <c r="BFU68"/>
      <c r="BFV68"/>
      <c r="BFW68"/>
      <c r="BFX68"/>
      <c r="BFY68"/>
      <c r="BFZ68"/>
      <c r="BGA68"/>
      <c r="BGB68"/>
      <c r="BGC68"/>
      <c r="BGD68"/>
      <c r="BGE68"/>
      <c r="BGF68"/>
      <c r="BGG68"/>
      <c r="BGH68"/>
      <c r="BGI68"/>
      <c r="BGJ68"/>
      <c r="BGK68"/>
      <c r="BGL68"/>
      <c r="BGM68"/>
      <c r="BGN68"/>
      <c r="BGO68"/>
      <c r="BGP68"/>
      <c r="BGQ68"/>
      <c r="BGR68"/>
      <c r="BGS68"/>
      <c r="BGT68"/>
      <c r="BGU68"/>
      <c r="BGV68"/>
      <c r="BGW68"/>
      <c r="BGX68"/>
      <c r="BGY68"/>
      <c r="BGZ68"/>
      <c r="BHA68"/>
      <c r="BHB68"/>
      <c r="BHC68"/>
      <c r="BHD68"/>
      <c r="BHE68"/>
      <c r="BHF68"/>
      <c r="BHG68"/>
      <c r="BHH68"/>
      <c r="BHI68"/>
      <c r="BHJ68"/>
      <c r="BHK68"/>
      <c r="BHL68"/>
      <c r="BHM68"/>
      <c r="BHN68"/>
      <c r="BHO68"/>
      <c r="BHP68"/>
      <c r="BHQ68"/>
      <c r="BHR68"/>
      <c r="BHS68"/>
      <c r="BHT68"/>
      <c r="BHU68"/>
      <c r="BHV68"/>
      <c r="BHW68"/>
      <c r="BHX68"/>
      <c r="BHY68"/>
      <c r="BHZ68"/>
      <c r="BIA68"/>
      <c r="BIB68"/>
      <c r="BIC68"/>
      <c r="BID68"/>
      <c r="BIE68"/>
      <c r="BIF68"/>
      <c r="BIG68"/>
      <c r="BIH68"/>
      <c r="BII68"/>
      <c r="BIJ68"/>
      <c r="BIK68"/>
      <c r="BIL68"/>
      <c r="BIM68"/>
      <c r="BIN68"/>
      <c r="BIO68"/>
      <c r="BIP68"/>
      <c r="BIQ68"/>
      <c r="BIR68"/>
      <c r="BIS68"/>
      <c r="BIT68"/>
      <c r="BIU68"/>
      <c r="BIV68"/>
      <c r="BIW68"/>
      <c r="BIX68"/>
      <c r="BIY68"/>
      <c r="BIZ68"/>
      <c r="BJA68"/>
      <c r="BJB68"/>
      <c r="BJC68"/>
      <c r="BJD68"/>
      <c r="BJE68"/>
      <c r="BJF68"/>
      <c r="BJG68"/>
      <c r="BJH68"/>
      <c r="BJI68"/>
      <c r="BJJ68"/>
      <c r="BJK68"/>
      <c r="BJL68"/>
      <c r="BJM68"/>
      <c r="BJN68"/>
      <c r="BJO68"/>
      <c r="BJP68"/>
      <c r="BJQ68"/>
      <c r="BJR68"/>
      <c r="BJS68"/>
      <c r="BJT68"/>
      <c r="BJU68"/>
      <c r="BJV68"/>
      <c r="BJW68"/>
      <c r="BJX68"/>
      <c r="BJY68"/>
      <c r="BJZ68"/>
      <c r="BKA68"/>
      <c r="BKB68"/>
      <c r="BKC68"/>
      <c r="BKD68"/>
      <c r="BKE68"/>
      <c r="BKF68"/>
      <c r="BKG68"/>
      <c r="BKH68"/>
      <c r="BKI68"/>
      <c r="BKJ68"/>
      <c r="BKK68"/>
      <c r="BKL68"/>
      <c r="BKM68"/>
      <c r="BKN68"/>
      <c r="BKO68"/>
      <c r="BKP68"/>
      <c r="BKQ68"/>
      <c r="BKR68"/>
      <c r="BKS68"/>
      <c r="BKT68"/>
      <c r="BKU68"/>
      <c r="BKV68"/>
      <c r="BKW68"/>
      <c r="BKX68"/>
      <c r="BKY68"/>
      <c r="BKZ68"/>
      <c r="BLA68"/>
      <c r="BLB68"/>
      <c r="BLC68"/>
      <c r="BLD68"/>
      <c r="BLE68"/>
      <c r="BLF68"/>
      <c r="BLG68"/>
      <c r="BLH68"/>
      <c r="BLI68"/>
      <c r="BLJ68"/>
      <c r="BLK68"/>
      <c r="BLL68"/>
      <c r="BLM68"/>
      <c r="BLN68"/>
      <c r="BLO68"/>
      <c r="BLP68"/>
      <c r="BLQ68"/>
      <c r="BLR68"/>
      <c r="BLS68"/>
      <c r="BLT68"/>
      <c r="BLU68"/>
      <c r="BLV68"/>
      <c r="BLW68"/>
      <c r="BLX68"/>
      <c r="BLY68"/>
      <c r="BLZ68"/>
      <c r="BMA68"/>
      <c r="BMB68"/>
      <c r="BMC68"/>
      <c r="BMD68"/>
      <c r="BME68"/>
      <c r="BMF68"/>
      <c r="BMG68"/>
      <c r="BMH68"/>
      <c r="BMI68"/>
      <c r="BMJ68"/>
      <c r="BMK68"/>
      <c r="BML68"/>
      <c r="BMM68"/>
      <c r="BMN68"/>
      <c r="BMO68"/>
      <c r="BMP68"/>
      <c r="BMQ68"/>
      <c r="BMR68"/>
      <c r="BMS68"/>
      <c r="BMT68"/>
      <c r="BMU68"/>
      <c r="BMV68"/>
      <c r="BMW68"/>
      <c r="BMX68"/>
      <c r="BMY68"/>
      <c r="BMZ68"/>
      <c r="BNA68"/>
      <c r="BNB68"/>
      <c r="BNC68"/>
      <c r="BND68"/>
      <c r="BNE68"/>
      <c r="BNF68"/>
      <c r="BNG68"/>
      <c r="BNH68"/>
      <c r="BNI68"/>
      <c r="BNJ68"/>
      <c r="BNK68"/>
      <c r="BNL68"/>
      <c r="BNM68"/>
      <c r="BNN68"/>
      <c r="BNO68"/>
      <c r="BNP68"/>
      <c r="BNQ68"/>
      <c r="BNR68"/>
      <c r="BNS68"/>
      <c r="BNT68"/>
      <c r="BNU68"/>
      <c r="BNV68"/>
      <c r="BNW68"/>
      <c r="BNX68"/>
      <c r="BNY68"/>
      <c r="BNZ68"/>
      <c r="BOA68"/>
      <c r="BOB68"/>
      <c r="BOC68"/>
      <c r="BOD68"/>
      <c r="BOE68"/>
      <c r="BOF68"/>
      <c r="BOG68"/>
      <c r="BOH68"/>
      <c r="BOI68"/>
      <c r="BOJ68"/>
      <c r="BOK68"/>
      <c r="BOL68"/>
      <c r="BOM68"/>
      <c r="BON68"/>
      <c r="BOO68"/>
      <c r="BOP68"/>
      <c r="BOQ68"/>
      <c r="BOR68"/>
      <c r="BOS68"/>
      <c r="BOT68"/>
      <c r="BOU68"/>
      <c r="BOV68"/>
      <c r="BOW68"/>
      <c r="BOX68"/>
      <c r="BOY68"/>
      <c r="BOZ68"/>
      <c r="BPA68"/>
      <c r="BPB68"/>
      <c r="BPC68"/>
      <c r="BPD68"/>
      <c r="BPE68"/>
      <c r="BPF68"/>
      <c r="BPG68"/>
      <c r="BPH68"/>
      <c r="BPI68"/>
      <c r="BPJ68"/>
      <c r="BPK68"/>
      <c r="BPL68"/>
      <c r="BPM68"/>
      <c r="BPN68"/>
      <c r="BPO68"/>
      <c r="BPP68"/>
      <c r="BPQ68"/>
      <c r="BPR68"/>
      <c r="BPS68"/>
      <c r="BPT68"/>
      <c r="BPU68"/>
      <c r="BPV68"/>
      <c r="BPW68"/>
      <c r="BPX68"/>
      <c r="BPY68"/>
      <c r="BPZ68"/>
      <c r="BQA68"/>
      <c r="BQB68"/>
      <c r="BQC68"/>
      <c r="BQD68"/>
      <c r="BQE68"/>
      <c r="BQF68"/>
      <c r="BQG68"/>
      <c r="BQH68"/>
      <c r="BQI68"/>
      <c r="BQJ68"/>
      <c r="BQK68"/>
      <c r="BQL68"/>
      <c r="BQM68"/>
      <c r="BQN68"/>
      <c r="BQO68"/>
      <c r="BQP68"/>
      <c r="BQQ68"/>
      <c r="BQR68"/>
      <c r="BQS68"/>
      <c r="BQT68"/>
      <c r="BQU68"/>
      <c r="BQV68"/>
      <c r="BQW68"/>
      <c r="BQX68"/>
      <c r="BQY68"/>
      <c r="BQZ68"/>
      <c r="BRA68"/>
      <c r="BRB68"/>
      <c r="BRC68"/>
      <c r="BRD68"/>
      <c r="BRE68"/>
      <c r="BRF68"/>
      <c r="BRG68"/>
      <c r="BRH68"/>
      <c r="BRI68"/>
      <c r="BRJ68"/>
      <c r="BRK68"/>
      <c r="BRL68"/>
      <c r="BRM68"/>
      <c r="BRN68"/>
      <c r="BRO68"/>
      <c r="BRP68"/>
      <c r="BRQ68"/>
      <c r="BRR68"/>
      <c r="BRS68"/>
      <c r="BRT68"/>
      <c r="BRU68"/>
      <c r="BRV68"/>
      <c r="BRW68"/>
      <c r="BRX68"/>
      <c r="BRY68"/>
      <c r="BRZ68"/>
      <c r="BSA68"/>
      <c r="BSB68"/>
      <c r="BSC68"/>
      <c r="BSD68"/>
      <c r="BSE68"/>
      <c r="BSF68"/>
      <c r="BSG68"/>
      <c r="BSH68"/>
      <c r="BSI68"/>
      <c r="BSJ68"/>
      <c r="BSK68"/>
      <c r="BSL68"/>
      <c r="BSM68"/>
      <c r="BSN68"/>
      <c r="BSO68"/>
      <c r="BSP68"/>
      <c r="BSQ68"/>
      <c r="BSR68"/>
      <c r="BSS68"/>
      <c r="BST68"/>
      <c r="BSU68"/>
      <c r="BSV68"/>
      <c r="BSW68"/>
      <c r="BSX68"/>
      <c r="BSY68"/>
      <c r="BSZ68"/>
      <c r="BTA68"/>
      <c r="BTB68"/>
      <c r="BTC68"/>
      <c r="BTD68"/>
      <c r="BTE68"/>
      <c r="BTF68"/>
      <c r="BTG68"/>
      <c r="BTH68"/>
      <c r="BTI68"/>
      <c r="BTJ68"/>
      <c r="BTK68"/>
      <c r="BTL68"/>
      <c r="BTM68"/>
      <c r="BTN68"/>
      <c r="BTO68"/>
      <c r="BTP68"/>
      <c r="BTQ68"/>
      <c r="BTR68"/>
      <c r="BTS68"/>
      <c r="BTT68"/>
      <c r="BTU68"/>
      <c r="BTV68"/>
      <c r="BTW68"/>
      <c r="BTX68"/>
      <c r="BTY68"/>
      <c r="BTZ68"/>
      <c r="BUA68"/>
      <c r="BUB68"/>
      <c r="BUC68"/>
      <c r="BUD68"/>
      <c r="BUE68"/>
      <c r="BUF68"/>
      <c r="BUG68"/>
      <c r="BUH68"/>
      <c r="BUI68"/>
      <c r="BUJ68"/>
      <c r="BUK68"/>
      <c r="BUL68"/>
      <c r="BUM68"/>
      <c r="BUN68"/>
      <c r="BUO68"/>
      <c r="BUP68"/>
      <c r="BUQ68"/>
      <c r="BUR68"/>
      <c r="BUS68"/>
      <c r="BUT68"/>
      <c r="BUU68"/>
      <c r="BUV68"/>
      <c r="BUW68"/>
      <c r="BUX68"/>
      <c r="BUY68"/>
      <c r="BUZ68"/>
      <c r="BVA68"/>
      <c r="BVB68"/>
      <c r="BVC68"/>
      <c r="BVD68"/>
      <c r="BVE68"/>
      <c r="BVF68"/>
      <c r="BVG68"/>
      <c r="BVH68"/>
      <c r="BVI68"/>
      <c r="BVJ68"/>
      <c r="BVK68"/>
      <c r="BVL68"/>
      <c r="BVM68"/>
      <c r="BVN68"/>
      <c r="BVO68"/>
      <c r="BVP68"/>
      <c r="BVQ68"/>
      <c r="BVR68"/>
      <c r="BVS68"/>
      <c r="BVT68"/>
      <c r="BVU68"/>
      <c r="BVV68"/>
      <c r="BVW68"/>
      <c r="BVX68"/>
      <c r="BVY68"/>
      <c r="BVZ68"/>
      <c r="BWA68"/>
      <c r="BWB68"/>
      <c r="BWC68"/>
      <c r="BWD68"/>
      <c r="BWE68"/>
      <c r="BWF68"/>
      <c r="BWG68"/>
      <c r="BWH68"/>
      <c r="BWI68"/>
      <c r="BWJ68"/>
      <c r="BWK68"/>
      <c r="BWL68"/>
      <c r="BWM68"/>
      <c r="BWN68"/>
      <c r="BWO68"/>
      <c r="BWP68"/>
      <c r="BWQ68"/>
      <c r="BWR68"/>
      <c r="BWS68"/>
      <c r="BWT68"/>
      <c r="BWU68"/>
      <c r="BWV68"/>
      <c r="BWW68"/>
      <c r="BWX68"/>
      <c r="BWY68"/>
      <c r="BWZ68"/>
      <c r="BXA68"/>
      <c r="BXB68"/>
      <c r="BXC68"/>
      <c r="BXD68"/>
      <c r="BXE68"/>
      <c r="BXF68"/>
      <c r="BXG68"/>
      <c r="BXH68"/>
      <c r="BXI68"/>
      <c r="BXJ68"/>
      <c r="BXK68"/>
      <c r="BXL68"/>
      <c r="BXM68"/>
      <c r="BXN68"/>
      <c r="BXO68"/>
      <c r="BXP68"/>
      <c r="BXQ68"/>
      <c r="BXR68"/>
      <c r="BXS68"/>
      <c r="BXT68"/>
      <c r="BXU68"/>
      <c r="BXV68"/>
      <c r="BXW68"/>
      <c r="BXX68"/>
      <c r="BXY68"/>
      <c r="BXZ68"/>
      <c r="BYA68"/>
      <c r="BYB68"/>
      <c r="BYC68"/>
      <c r="BYD68"/>
      <c r="BYE68"/>
      <c r="BYF68"/>
      <c r="BYG68"/>
      <c r="BYH68"/>
      <c r="BYI68"/>
      <c r="BYJ68"/>
      <c r="BYK68"/>
      <c r="BYL68"/>
      <c r="BYM68"/>
      <c r="BYN68"/>
      <c r="BYO68"/>
      <c r="BYP68"/>
      <c r="BYQ68"/>
      <c r="BYR68"/>
      <c r="BYS68"/>
      <c r="BYT68"/>
      <c r="BYU68"/>
      <c r="BYV68"/>
      <c r="BYW68"/>
      <c r="BYX68"/>
      <c r="BYY68"/>
      <c r="BYZ68"/>
      <c r="BZA68"/>
      <c r="BZB68"/>
      <c r="BZC68"/>
      <c r="BZD68"/>
      <c r="BZE68"/>
      <c r="BZF68"/>
      <c r="BZG68"/>
      <c r="BZH68"/>
      <c r="BZI68"/>
      <c r="BZJ68"/>
      <c r="BZK68"/>
      <c r="BZL68"/>
      <c r="BZM68"/>
      <c r="BZN68"/>
      <c r="BZO68"/>
      <c r="BZP68"/>
      <c r="BZQ68"/>
      <c r="BZR68"/>
      <c r="BZS68"/>
      <c r="BZT68"/>
      <c r="BZU68"/>
      <c r="BZV68"/>
      <c r="BZW68"/>
      <c r="BZX68"/>
      <c r="BZY68"/>
      <c r="BZZ68"/>
      <c r="CAA68"/>
      <c r="CAB68"/>
      <c r="CAC68"/>
      <c r="CAD68"/>
      <c r="CAE68"/>
      <c r="CAF68"/>
      <c r="CAG68"/>
      <c r="CAH68"/>
      <c r="CAI68"/>
      <c r="CAJ68"/>
      <c r="CAK68"/>
      <c r="CAL68"/>
      <c r="CAM68"/>
      <c r="CAN68"/>
      <c r="CAO68"/>
      <c r="CAP68"/>
      <c r="CAQ68"/>
      <c r="CAR68"/>
      <c r="CAS68"/>
      <c r="CAT68"/>
      <c r="CAU68"/>
      <c r="CAV68"/>
      <c r="CAW68"/>
      <c r="CAX68"/>
      <c r="CAY68"/>
      <c r="CAZ68"/>
      <c r="CBA68"/>
      <c r="CBB68"/>
      <c r="CBC68"/>
      <c r="CBD68"/>
      <c r="CBE68"/>
      <c r="CBF68"/>
      <c r="CBG68"/>
      <c r="CBH68"/>
      <c r="CBI68"/>
      <c r="CBJ68"/>
      <c r="CBK68"/>
      <c r="CBL68"/>
      <c r="CBM68"/>
      <c r="CBN68"/>
      <c r="CBO68"/>
      <c r="CBP68"/>
      <c r="CBQ68"/>
      <c r="CBR68"/>
      <c r="CBS68"/>
      <c r="CBT68"/>
      <c r="CBU68"/>
      <c r="CBV68"/>
      <c r="CBW68"/>
      <c r="CBX68"/>
      <c r="CBY68"/>
      <c r="CBZ68"/>
      <c r="CCA68"/>
      <c r="CCB68"/>
      <c r="CCC68"/>
      <c r="CCD68"/>
      <c r="CCE68"/>
      <c r="CCF68"/>
      <c r="CCG68"/>
      <c r="CCH68"/>
      <c r="CCI68"/>
      <c r="CCJ68"/>
      <c r="CCK68"/>
      <c r="CCL68"/>
      <c r="CCM68"/>
      <c r="CCN68"/>
      <c r="CCO68"/>
      <c r="CCP68"/>
      <c r="CCQ68"/>
      <c r="CCR68"/>
      <c r="CCS68"/>
      <c r="CCT68"/>
      <c r="CCU68"/>
      <c r="CCV68"/>
      <c r="CCW68"/>
      <c r="CCX68"/>
      <c r="CCY68"/>
      <c r="CCZ68"/>
      <c r="CDA68"/>
      <c r="CDB68"/>
      <c r="CDC68"/>
      <c r="CDD68"/>
      <c r="CDE68"/>
      <c r="CDF68"/>
      <c r="CDG68"/>
      <c r="CDH68"/>
      <c r="CDI68"/>
      <c r="CDJ68"/>
      <c r="CDK68"/>
      <c r="CDL68"/>
      <c r="CDM68"/>
      <c r="CDN68"/>
      <c r="CDO68"/>
      <c r="CDP68"/>
      <c r="CDQ68"/>
      <c r="CDR68"/>
      <c r="CDS68"/>
      <c r="CDT68"/>
      <c r="CDU68"/>
      <c r="CDV68"/>
      <c r="CDW68"/>
      <c r="CDX68"/>
      <c r="CDY68"/>
      <c r="CDZ68"/>
      <c r="CEA68"/>
      <c r="CEB68"/>
      <c r="CEC68"/>
      <c r="CED68"/>
      <c r="CEE68"/>
      <c r="CEF68"/>
      <c r="CEG68"/>
      <c r="CEH68"/>
      <c r="CEI68"/>
      <c r="CEJ68"/>
      <c r="CEK68"/>
      <c r="CEL68"/>
      <c r="CEM68"/>
      <c r="CEN68"/>
      <c r="CEO68"/>
      <c r="CEP68"/>
      <c r="CEQ68"/>
      <c r="CER68"/>
      <c r="CES68"/>
      <c r="CET68"/>
      <c r="CEU68"/>
      <c r="CEV68"/>
      <c r="CEW68"/>
      <c r="CEX68"/>
      <c r="CEY68"/>
      <c r="CEZ68"/>
      <c r="CFA68"/>
      <c r="CFB68"/>
      <c r="CFC68"/>
      <c r="CFD68"/>
      <c r="CFE68"/>
      <c r="CFF68"/>
      <c r="CFG68"/>
      <c r="CFH68"/>
      <c r="CFI68"/>
      <c r="CFJ68"/>
      <c r="CFK68"/>
      <c r="CFL68"/>
      <c r="CFM68"/>
      <c r="CFN68"/>
      <c r="CFO68"/>
      <c r="CFP68"/>
      <c r="CFQ68"/>
      <c r="CFR68"/>
      <c r="CFS68"/>
      <c r="CFT68"/>
      <c r="CFU68"/>
      <c r="CFV68"/>
      <c r="CFW68"/>
      <c r="CFX68"/>
      <c r="CFY68"/>
      <c r="CFZ68"/>
      <c r="CGA68"/>
      <c r="CGB68"/>
      <c r="CGC68"/>
      <c r="CGD68"/>
      <c r="CGE68"/>
      <c r="CGF68"/>
      <c r="CGG68"/>
      <c r="CGH68"/>
      <c r="CGI68"/>
      <c r="CGJ68"/>
      <c r="CGK68"/>
      <c r="CGL68"/>
      <c r="CGM68"/>
      <c r="CGN68"/>
      <c r="CGO68"/>
      <c r="CGP68"/>
      <c r="CGQ68"/>
      <c r="CGR68"/>
      <c r="CGS68"/>
      <c r="CGT68"/>
      <c r="CGU68"/>
      <c r="CGV68"/>
      <c r="CGW68"/>
      <c r="CGX68"/>
      <c r="CGY68"/>
      <c r="CGZ68"/>
      <c r="CHA68"/>
      <c r="CHB68"/>
      <c r="CHC68"/>
      <c r="CHD68"/>
      <c r="CHE68"/>
      <c r="CHF68"/>
      <c r="CHG68"/>
      <c r="CHH68"/>
      <c r="CHI68"/>
      <c r="CHJ68"/>
      <c r="CHK68"/>
      <c r="CHL68"/>
      <c r="CHM68"/>
      <c r="CHN68"/>
      <c r="CHO68"/>
      <c r="CHP68"/>
      <c r="CHQ68"/>
      <c r="CHR68"/>
      <c r="CHS68"/>
      <c r="CHT68"/>
      <c r="CHU68"/>
      <c r="CHV68"/>
      <c r="CHW68"/>
      <c r="CHX68"/>
      <c r="CHY68"/>
      <c r="CHZ68"/>
      <c r="CIA68"/>
      <c r="CIB68"/>
      <c r="CIC68"/>
      <c r="CID68"/>
      <c r="CIE68"/>
      <c r="CIF68"/>
      <c r="CIG68"/>
      <c r="CIH68"/>
      <c r="CII68"/>
      <c r="CIJ68"/>
      <c r="CIK68"/>
      <c r="CIL68"/>
      <c r="CIM68"/>
      <c r="CIN68"/>
      <c r="CIO68"/>
      <c r="CIP68"/>
      <c r="CIQ68"/>
      <c r="CIR68"/>
      <c r="CIS68"/>
      <c r="CIT68"/>
      <c r="CIU68"/>
      <c r="CIV68"/>
      <c r="CIW68"/>
      <c r="CIX68"/>
      <c r="CIY68"/>
      <c r="CIZ68"/>
      <c r="CJA68"/>
      <c r="CJB68"/>
      <c r="CJC68"/>
      <c r="CJD68"/>
      <c r="CJE68"/>
      <c r="CJF68"/>
      <c r="CJG68"/>
      <c r="CJH68"/>
      <c r="CJI68"/>
      <c r="CJJ68"/>
      <c r="CJK68"/>
      <c r="CJL68"/>
      <c r="CJM68"/>
      <c r="CJN68"/>
      <c r="CJO68"/>
      <c r="CJP68"/>
      <c r="CJQ68"/>
      <c r="CJR68"/>
      <c r="CJS68"/>
      <c r="CJT68"/>
      <c r="CJU68"/>
      <c r="CJV68"/>
      <c r="CJW68"/>
      <c r="CJX68"/>
      <c r="CJY68"/>
      <c r="CJZ68"/>
      <c r="CKA68"/>
      <c r="CKB68"/>
      <c r="CKC68"/>
      <c r="CKD68"/>
      <c r="CKE68"/>
      <c r="CKF68"/>
      <c r="CKG68"/>
      <c r="CKH68"/>
      <c r="CKI68"/>
      <c r="CKJ68"/>
      <c r="CKK68"/>
      <c r="CKL68"/>
      <c r="CKM68"/>
      <c r="CKN68"/>
      <c r="CKO68"/>
      <c r="CKP68"/>
      <c r="CKQ68"/>
      <c r="CKR68"/>
      <c r="CKS68"/>
      <c r="CKT68"/>
      <c r="CKU68"/>
      <c r="CKV68"/>
      <c r="CKW68"/>
      <c r="CKX68"/>
      <c r="CKY68"/>
      <c r="CKZ68"/>
      <c r="CLA68"/>
      <c r="CLB68"/>
      <c r="CLC68"/>
      <c r="CLD68"/>
      <c r="CLE68"/>
      <c r="CLF68"/>
      <c r="CLG68"/>
      <c r="CLH68"/>
      <c r="CLI68"/>
      <c r="CLJ68"/>
      <c r="CLK68"/>
      <c r="CLL68"/>
      <c r="CLM68"/>
      <c r="CLN68"/>
      <c r="CLO68"/>
      <c r="CLP68"/>
      <c r="CLQ68"/>
      <c r="CLR68"/>
      <c r="CLS68"/>
      <c r="CLT68"/>
      <c r="CLU68"/>
      <c r="CLV68"/>
      <c r="CLW68"/>
      <c r="CLX68"/>
      <c r="CLY68"/>
      <c r="CLZ68"/>
      <c r="CMA68"/>
      <c r="CMB68"/>
      <c r="CMC68"/>
      <c r="CMD68"/>
      <c r="CME68"/>
      <c r="CMF68"/>
      <c r="CMG68"/>
      <c r="CMH68"/>
      <c r="CMI68"/>
      <c r="CMJ68"/>
    </row>
    <row r="69" spans="1:2376" x14ac:dyDescent="0.3">
      <c r="A69" s="319" t="str">
        <f>'END Jul 2021'!K57</f>
        <v>Tango Energy</v>
      </c>
      <c r="B69" s="383" t="str">
        <f>'END Jul 2021'!L57</f>
        <v>Home Select</v>
      </c>
      <c r="C69" s="384">
        <f>IF('END Jul 2021'!BP57=0,91*'END Jul 2021'!M57/100,(91*'END Jul 2021'!M57/100)+'END Jul 2021'!BP57/4)</f>
        <v>79.418181818181807</v>
      </c>
      <c r="D69" s="384">
        <f>IF('END Jul 2021'!O57="",$G$5*'END Jul 2021'!N57/100,IF($G$5&gt;='END Jul 2021'!P57,('END Jul 2021'!P57*'END Jul 2021'!N57/100),($G$5*'END Jul 2021'!N57/100)))</f>
        <v>113.75509090909088</v>
      </c>
      <c r="E69" s="384">
        <f>IF(AND('END Jul 2021'!P57&gt;0,'END Jul 2021'!R57&gt;0),IF($G$5&lt;'END Jul 2021'!P57,0,IF($G$5&lt;=('END Jul 2021'!R57+'END Jul 2021'!P57),(($G$5-'END Jul 2021'!P57)*'END Jul 2021'!Q57/100),(('END Jul 2021'!R57)*'END Jul 2021'!Q57/100))),0)</f>
        <v>0</v>
      </c>
      <c r="F69" s="384">
        <f>IF(AND('END Jul 2021'!Q57&gt;0,'END Jul 2021'!S57&gt;0),IF($G$5&lt;('END Jul 2021'!R57+'END Jul 2021'!P57),0,IF($G$5&lt;=('END Jul 2021'!T57+'END Jul 2021'!R57+'END Jul 2021'!P57),(($G$5-('END Jul 2021'!R57+'END Jul 2021'!P57))*'END Jul 2021'!S57/100),('END Jul 2021'!T57*'END Jul 2021'!S57/100))),0)</f>
        <v>0</v>
      </c>
      <c r="G69" s="384">
        <f>IF('END Jul 2021'!T57&gt;0,IF(($G$5&lt;'END Jul 2021'!T57),(0),($G$5-'END Jul 2021'!T57)*'END Jul 2021'!U57/100),IF(AND('END Jul 2021'!R57&gt;0,'END Jul 2021'!T57=""),IF(($G$5&lt;'END Jul 2021'!R57),(0),($G$5-'END Jul 2021'!R57)*'END Jul 2021'!S57/100),IF(AND('END Jul 2021'!P57&gt;0,'END Jul 2021'!R57=""),IF(($G$5&lt;'END Jul 2021'!P57),(0),($G$5-'END Jul 2021'!P57)*'END Jul 2021'!Q57/100),0)))</f>
        <v>0</v>
      </c>
      <c r="H69" s="384">
        <f>$H$5*'END Jul 2021'!AE57/100</f>
        <v>29.251309090909082</v>
      </c>
      <c r="I69" s="384">
        <f t="shared" si="25"/>
        <v>222.42458181818176</v>
      </c>
      <c r="J69" s="449">
        <f t="shared" si="26"/>
        <v>572.02559999999983</v>
      </c>
      <c r="K69" s="449">
        <f t="shared" si="27"/>
        <v>889.69832727272706</v>
      </c>
      <c r="L69" s="450">
        <f t="shared" si="28"/>
        <v>978.66815999999983</v>
      </c>
      <c r="M69" s="386">
        <f>'END Jul 2021'!AZ57</f>
        <v>0</v>
      </c>
      <c r="N69" s="386">
        <f>'END Jul 2021'!BA57</f>
        <v>0</v>
      </c>
      <c r="O69" s="386">
        <f>'END Jul 2021'!BB57</f>
        <v>0</v>
      </c>
      <c r="P69" s="386">
        <f>'END Jul 2021'!BC57</f>
        <v>0</v>
      </c>
      <c r="Q69" s="386">
        <f>($E$6*'END Jul 2021'!AT57/100)*4</f>
        <v>132.8338</v>
      </c>
      <c r="R69" s="324" t="str">
        <f t="shared" si="29"/>
        <v>No discount</v>
      </c>
      <c r="S69" s="324" t="str">
        <f t="shared" si="30"/>
        <v>Exclusive</v>
      </c>
      <c r="T69" s="380">
        <f t="shared" si="36"/>
        <v>889.69832727272706</v>
      </c>
      <c r="U69" s="380">
        <f t="shared" si="37"/>
        <v>889.69832727272706</v>
      </c>
      <c r="V69" s="386">
        <f t="shared" si="38"/>
        <v>756.86452727272706</v>
      </c>
      <c r="W69" s="386">
        <f t="shared" si="39"/>
        <v>756.86452727272706</v>
      </c>
      <c r="X69" s="455">
        <f t="shared" si="41"/>
        <v>832.55097999999987</v>
      </c>
      <c r="Y69" s="455">
        <f t="shared" si="41"/>
        <v>832.55097999999987</v>
      </c>
      <c r="Z69" s="387">
        <f>'END Jul 2021'!BL57</f>
        <v>0</v>
      </c>
      <c r="AA69" s="326" t="str">
        <f>'END Jul 2021'!BM57</f>
        <v>n</v>
      </c>
      <c r="AB69" s="504"/>
      <c r="AC69" s="504"/>
      <c r="AD69" s="504"/>
      <c r="AE69" s="504"/>
      <c r="AF69" s="504"/>
      <c r="AG69" s="504"/>
      <c r="AH69" s="504"/>
      <c r="AI69" s="504"/>
      <c r="AJ69" s="504"/>
      <c r="AK69" s="504"/>
      <c r="AL69" s="504"/>
      <c r="AM69" s="504"/>
      <c r="AN69" s="504"/>
      <c r="AO69" s="504"/>
    </row>
    <row r="70" spans="1:2376" x14ac:dyDescent="0.3">
      <c r="A70" s="319" t="str">
        <f>'END Jul 2021'!K58</f>
        <v>Nectr</v>
      </c>
      <c r="B70" s="383" t="str">
        <f>'END Jul 2021'!L58</f>
        <v>Friends Clean</v>
      </c>
      <c r="C70" s="384">
        <f>IF('END Jul 2021'!BP58=0,91*'END Jul 2021'!M58/100,(91*'END Jul 2021'!M58/100)+'END Jul 2021'!BP58/4)</f>
        <v>66.338999999999999</v>
      </c>
      <c r="D70" s="384">
        <f>IF('END Jul 2021'!O58="",$G$5*'END Jul 2021'!N58/100,IF($G$5&gt;='END Jul 2021'!P58,('END Jul 2021'!P58*'END Jul 2021'!N58/100),($G$5*'END Jul 2021'!N58/100)))</f>
        <v>126.38190599999996</v>
      </c>
      <c r="E70" s="384">
        <f>IF(AND('END Jul 2021'!P58&gt;0,'END Jul 2021'!R58&gt;0),IF($G$5&lt;'END Jul 2021'!P58,0,IF($G$5&lt;=('END Jul 2021'!R58+'END Jul 2021'!P58),(($G$5-'END Jul 2021'!P58)*'END Jul 2021'!Q58/100),(('END Jul 2021'!R58)*'END Jul 2021'!Q58/100))),0)</f>
        <v>0</v>
      </c>
      <c r="F70" s="384">
        <f>IF(AND('END Jul 2021'!Q58&gt;0,'END Jul 2021'!S58&gt;0),IF($G$5&lt;('END Jul 2021'!R58+'END Jul 2021'!P58),0,IF($G$5&lt;=('END Jul 2021'!T58+'END Jul 2021'!R58+'END Jul 2021'!P58),(($G$5-('END Jul 2021'!R58+'END Jul 2021'!P58))*'END Jul 2021'!S58/100),('END Jul 2021'!T58*'END Jul 2021'!S58/100))),0)</f>
        <v>0</v>
      </c>
      <c r="G70" s="384">
        <f>IF('END Jul 2021'!T58&gt;0,IF(($G$5&lt;'END Jul 2021'!T58),(0),($G$5-'END Jul 2021'!T58)*'END Jul 2021'!U58/100),IF(AND('END Jul 2021'!R58&gt;0,'END Jul 2021'!T58=""),IF(($G$5&lt;'END Jul 2021'!R58),(0),($G$5-'END Jul 2021'!R58)*'END Jul 2021'!S58/100),IF(AND('END Jul 2021'!P58&gt;0,'END Jul 2021'!R58=""),IF(($G$5&lt;'END Jul 2021'!P58),(0),($G$5-'END Jul 2021'!P58)*'END Jul 2021'!Q58/100),0)))</f>
        <v>0</v>
      </c>
      <c r="H70" s="384">
        <f>$H$5*'END Jul 2021'!AE58/100</f>
        <v>39.952412999999986</v>
      </c>
      <c r="I70" s="384">
        <f t="shared" ref="I70:I74" si="42">SUM(C70:H70)</f>
        <v>232.67331899999994</v>
      </c>
      <c r="J70" s="449">
        <f t="shared" ref="J70:J74" si="43">(I70-C70)*4</f>
        <v>665.33727599999975</v>
      </c>
      <c r="K70" s="449">
        <f t="shared" ref="K70:K74" si="44">I70*4</f>
        <v>930.69327599999974</v>
      </c>
      <c r="L70" s="450">
        <f t="shared" ref="L70:L74" si="45">K70*1.1</f>
        <v>1023.7626035999998</v>
      </c>
      <c r="M70" s="386">
        <f>'END Jul 2021'!AZ58</f>
        <v>0</v>
      </c>
      <c r="N70" s="386">
        <f>'END Jul 2021'!BA58</f>
        <v>0</v>
      </c>
      <c r="O70" s="386">
        <f>'END Jul 2021'!BB58</f>
        <v>0</v>
      </c>
      <c r="P70" s="386">
        <f>'END Jul 2021'!BC58</f>
        <v>0</v>
      </c>
      <c r="Q70" s="386">
        <f>($E$6*'END Jul 2021'!AT58/100)*4</f>
        <v>120.758</v>
      </c>
      <c r="R70" s="324" t="str">
        <f t="shared" ref="R70:R74" si="46">IF(SUM(M70:P70)=0,"No discount",IF(M70&gt;0,"Guaranteed off bill",IF(N70&gt;0,"Guaranteed off usage",IF(O70&gt;0,"Pay-on-time off bill","Pay-on-time off usage"))))</f>
        <v>No discount</v>
      </c>
      <c r="S70" s="324" t="str">
        <f t="shared" ref="S70:S74" si="47">IF(OR(A70="Origin Energy",A70="Red Energy",A70="Powershop"),"Inclusive","Exclusive")</f>
        <v>Exclusive</v>
      </c>
      <c r="T70" s="380">
        <f t="shared" ref="T70:T74" si="48">IF(AND(R70="Guaranteed off bill",S70="Inclusive"),((K70*1.1)-((K70*1.1)*M70/100))/1.1,IF(AND(R70="Guaranteed off usage",S70="Inclusive"),((K70*1.1)-((J70*1.1)*N70/100))/1.1,IF(AND(R70="Guaranteed off bill",S70="Exclusive"),K70-(K70*M70/100),IF(AND(R70="Guaranteed off usage",S70="Exclusive"),K70-(J70*N70/100),IF(S70="Inclusive",((K70*1.1))/1.1,K70)))))</f>
        <v>930.69327599999974</v>
      </c>
      <c r="U70" s="380">
        <f t="shared" ref="U70:U74" si="49">IF(R70="Pay-on-time off bill",T70-(T70*O70/100),IF(R70="Pay-on-time off usage",T70-(J70*P70/100),T70))</f>
        <v>930.69327599999974</v>
      </c>
      <c r="V70" s="386">
        <f t="shared" ref="V70:V74" si="50">T70-Q70</f>
        <v>809.9352759999997</v>
      </c>
      <c r="W70" s="386">
        <f t="shared" ref="W70:W74" si="51">U70-Q70</f>
        <v>809.9352759999997</v>
      </c>
      <c r="X70" s="455">
        <f t="shared" ref="X70:X74" si="52">V70*1.1</f>
        <v>890.9288035999997</v>
      </c>
      <c r="Y70" s="455">
        <f t="shared" ref="Y70:Y74" si="53">W70*1.1</f>
        <v>890.9288035999997</v>
      </c>
      <c r="Z70" s="387">
        <f>'END Jul 2021'!BL58</f>
        <v>0</v>
      </c>
      <c r="AA70" s="326" t="str">
        <f>'END Jul 2021'!BM58</f>
        <v>n</v>
      </c>
      <c r="AB70" s="504"/>
      <c r="AC70" s="504"/>
      <c r="AD70" s="504"/>
      <c r="AE70" s="504"/>
      <c r="AF70" s="504"/>
      <c r="AG70" s="504"/>
      <c r="AH70" s="504"/>
      <c r="AI70" s="504"/>
      <c r="AJ70" s="504"/>
      <c r="AK70" s="504"/>
      <c r="AL70" s="504"/>
      <c r="AM70" s="504"/>
      <c r="AN70" s="504"/>
      <c r="AO70" s="504"/>
    </row>
    <row r="71" spans="1:2376" x14ac:dyDescent="0.3">
      <c r="A71" s="319" t="str">
        <f>'END Jul 2021'!K59</f>
        <v>OVO Energy</v>
      </c>
      <c r="B71" s="383" t="str">
        <f>'END Jul 2021'!L59</f>
        <v>The One Plan</v>
      </c>
      <c r="C71" s="384">
        <f>IF('END Jul 2021'!BP59=0,91*'END Jul 2021'!M59/100,(91*'END Jul 2021'!M59/100)+'END Jul 2021'!BP59/4)</f>
        <v>71.89</v>
      </c>
      <c r="D71" s="384">
        <f>IF('END Jul 2021'!O59="",$G$5*'END Jul 2021'!N59/100,IF($G$5&gt;='END Jul 2021'!P59,('END Jul 2021'!P59*'END Jul 2021'!N59/100),($G$5*'END Jul 2021'!N59/100)))</f>
        <v>125.13059999999997</v>
      </c>
      <c r="E71" s="384">
        <f>IF(AND('END Jul 2021'!P59&gt;0,'END Jul 2021'!R59&gt;0),IF($G$5&lt;'END Jul 2021'!P59,0,IF($G$5&lt;=('END Jul 2021'!R59+'END Jul 2021'!P59),(($G$5-'END Jul 2021'!P59)*'END Jul 2021'!Q59/100),(('END Jul 2021'!R59)*'END Jul 2021'!Q59/100))),0)</f>
        <v>0</v>
      </c>
      <c r="F71" s="384">
        <f>IF(AND('END Jul 2021'!Q59&gt;0,'END Jul 2021'!S59&gt;0),IF($G$5&lt;('END Jul 2021'!R59+'END Jul 2021'!P59),0,IF($G$5&lt;=('END Jul 2021'!T59+'END Jul 2021'!R59+'END Jul 2021'!P59),(($G$5-('END Jul 2021'!R59+'END Jul 2021'!P59))*'END Jul 2021'!S59/100),('END Jul 2021'!T59*'END Jul 2021'!S59/100))),0)</f>
        <v>0</v>
      </c>
      <c r="G71" s="384">
        <f>IF('END Jul 2021'!T59&gt;0,IF(($G$5&lt;'END Jul 2021'!T59),(0),($G$5-'END Jul 2021'!T59)*'END Jul 2021'!U59/100),IF(AND('END Jul 2021'!R59&gt;0,'END Jul 2021'!T59=""),IF(($G$5&lt;'END Jul 2021'!R59),(0),($G$5-'END Jul 2021'!R59)*'END Jul 2021'!S59/100),IF(AND('END Jul 2021'!P59&gt;0,'END Jul 2021'!R59=""),IF(($G$5&lt;'END Jul 2021'!P59),(0),($G$5-'END Jul 2021'!P59)*'END Jul 2021'!Q59/100),0)))</f>
        <v>0</v>
      </c>
      <c r="H71" s="384">
        <f>$H$5*'END Jul 2021'!AE59/100</f>
        <v>34.723741499999988</v>
      </c>
      <c r="I71" s="384">
        <f t="shared" si="42"/>
        <v>231.74434149999996</v>
      </c>
      <c r="J71" s="449">
        <f t="shared" si="43"/>
        <v>639.4173659999999</v>
      </c>
      <c r="K71" s="449">
        <f t="shared" si="44"/>
        <v>926.97736599999985</v>
      </c>
      <c r="L71" s="450">
        <f t="shared" si="45"/>
        <v>1019.6751025999999</v>
      </c>
      <c r="M71" s="386">
        <f>'END Jul 2021'!AZ59</f>
        <v>0</v>
      </c>
      <c r="N71" s="386">
        <f>'END Jul 2021'!BA59</f>
        <v>0</v>
      </c>
      <c r="O71" s="386">
        <f>'END Jul 2021'!BB59</f>
        <v>0</v>
      </c>
      <c r="P71" s="386">
        <f>'END Jul 2021'!BC59</f>
        <v>0</v>
      </c>
      <c r="Q71" s="386">
        <f>($E$6*'END Jul 2021'!AT59/100)*4</f>
        <v>0</v>
      </c>
      <c r="R71" s="324" t="str">
        <f t="shared" si="46"/>
        <v>No discount</v>
      </c>
      <c r="S71" s="324" t="str">
        <f t="shared" si="47"/>
        <v>Exclusive</v>
      </c>
      <c r="T71" s="380">
        <f t="shared" si="48"/>
        <v>926.97736599999985</v>
      </c>
      <c r="U71" s="380">
        <f t="shared" si="49"/>
        <v>926.97736599999985</v>
      </c>
      <c r="V71" s="386">
        <f t="shared" si="50"/>
        <v>926.97736599999985</v>
      </c>
      <c r="W71" s="386">
        <f t="shared" si="51"/>
        <v>926.97736599999985</v>
      </c>
      <c r="X71" s="455">
        <f t="shared" si="52"/>
        <v>1019.6751025999999</v>
      </c>
      <c r="Y71" s="455">
        <f t="shared" si="53"/>
        <v>1019.6751025999999</v>
      </c>
      <c r="Z71" s="387">
        <f>'END Jul 2021'!BL59</f>
        <v>0</v>
      </c>
      <c r="AA71" s="326" t="str">
        <f>'END Jul 2021'!BM59</f>
        <v>n</v>
      </c>
      <c r="AB71" s="504"/>
      <c r="AC71" s="504"/>
      <c r="AD71" s="504"/>
      <c r="AE71" s="504"/>
      <c r="AF71" s="504"/>
      <c r="AG71" s="504"/>
      <c r="AH71" s="504"/>
      <c r="AI71" s="504"/>
      <c r="AJ71" s="504"/>
      <c r="AK71" s="504"/>
      <c r="AL71" s="504"/>
      <c r="AM71" s="504"/>
      <c r="AN71" s="504"/>
      <c r="AO71" s="504"/>
    </row>
    <row r="72" spans="1:2376" x14ac:dyDescent="0.3">
      <c r="A72" s="319" t="str">
        <f>'END Jul 2021'!K60</f>
        <v>Glow Power</v>
      </c>
      <c r="B72" s="383" t="str">
        <f>'END Jul 2021'!L60</f>
        <v>Everyday Saver</v>
      </c>
      <c r="C72" s="384">
        <f>IF('END Jul 2021'!BP60=0,91*'END Jul 2021'!M60/100,(91*'END Jul 2021'!M60/100)+'END Jul 2021'!BP60/4)</f>
        <v>81.296090909090893</v>
      </c>
      <c r="D72" s="384">
        <f>IF('END Jul 2021'!O60="",$G$5*'END Jul 2021'!N60/100,IF($G$5&gt;='END Jul 2021'!P60,('END Jul 2021'!P60*'END Jul 2021'!N60/100),($G$5*'END Jul 2021'!N60/100)))</f>
        <v>120.75102899999996</v>
      </c>
      <c r="E72" s="384">
        <f>IF(AND('END Jul 2021'!P60&gt;0,'END Jul 2021'!R60&gt;0),IF($G$5&lt;'END Jul 2021'!P60,0,IF($G$5&lt;=('END Jul 2021'!R60+'END Jul 2021'!P60),(($G$5-'END Jul 2021'!P60)*'END Jul 2021'!Q60/100),(('END Jul 2021'!R60)*'END Jul 2021'!Q60/100))),0)</f>
        <v>0</v>
      </c>
      <c r="F72" s="384">
        <f>IF(AND('END Jul 2021'!Q60&gt;0,'END Jul 2021'!S60&gt;0),IF($G$5&lt;('END Jul 2021'!R60+'END Jul 2021'!P60),0,IF($G$5&lt;=('END Jul 2021'!T60+'END Jul 2021'!R60+'END Jul 2021'!P60),(($G$5-('END Jul 2021'!R60+'END Jul 2021'!P60))*'END Jul 2021'!S60/100),('END Jul 2021'!T60*'END Jul 2021'!S60/100))),0)</f>
        <v>0</v>
      </c>
      <c r="G72" s="384">
        <f>IF('END Jul 2021'!T60&gt;0,IF(($G$5&lt;'END Jul 2021'!T60),(0),($G$5-'END Jul 2021'!T60)*'END Jul 2021'!U60/100),IF(AND('END Jul 2021'!R60&gt;0,'END Jul 2021'!T60=""),IF(($G$5&lt;'END Jul 2021'!R60),(0),($G$5-'END Jul 2021'!R60)*'END Jul 2021'!S60/100),IF(AND('END Jul 2021'!P60&gt;0,'END Jul 2021'!R60=""),IF(($G$5&lt;'END Jul 2021'!P60),(0),($G$5-'END Jul 2021'!P60)*'END Jul 2021'!Q60/100),0)))</f>
        <v>0</v>
      </c>
      <c r="H72" s="384">
        <f>$H$5*'END Jul 2021'!AE60/100</f>
        <v>37.197914727272718</v>
      </c>
      <c r="I72" s="384">
        <f t="shared" si="42"/>
        <v>239.24503463636356</v>
      </c>
      <c r="J72" s="449">
        <f t="shared" si="43"/>
        <v>631.7957749090906</v>
      </c>
      <c r="K72" s="449">
        <f t="shared" si="44"/>
        <v>956.98013854545422</v>
      </c>
      <c r="L72" s="450">
        <f t="shared" si="45"/>
        <v>1052.6781523999998</v>
      </c>
      <c r="M72" s="386">
        <f>'END Jul 2021'!AZ60</f>
        <v>0</v>
      </c>
      <c r="N72" s="386">
        <f>'END Jul 2021'!BA60</f>
        <v>0</v>
      </c>
      <c r="O72" s="386">
        <f>'END Jul 2021'!BB60</f>
        <v>0</v>
      </c>
      <c r="P72" s="386">
        <f>'END Jul 2021'!BC60</f>
        <v>0</v>
      </c>
      <c r="Q72" s="386">
        <f>($E$6*'END Jul 2021'!AT60/100)*4</f>
        <v>169.06119999999999</v>
      </c>
      <c r="R72" s="324" t="str">
        <f t="shared" si="46"/>
        <v>No discount</v>
      </c>
      <c r="S72" s="324" t="str">
        <f t="shared" si="47"/>
        <v>Exclusive</v>
      </c>
      <c r="T72" s="380">
        <f t="shared" si="48"/>
        <v>956.98013854545422</v>
      </c>
      <c r="U72" s="380">
        <f t="shared" si="49"/>
        <v>956.98013854545422</v>
      </c>
      <c r="V72" s="386">
        <f t="shared" si="50"/>
        <v>787.91893854545424</v>
      </c>
      <c r="W72" s="386">
        <f t="shared" si="51"/>
        <v>787.91893854545424</v>
      </c>
      <c r="X72" s="455">
        <f t="shared" si="52"/>
        <v>866.71083239999973</v>
      </c>
      <c r="Y72" s="455">
        <f t="shared" si="53"/>
        <v>866.71083239999973</v>
      </c>
      <c r="Z72" s="387">
        <f>'END Jul 2021'!BL60</f>
        <v>0</v>
      </c>
      <c r="AA72" s="326" t="str">
        <f>'END Jul 2021'!BM60</f>
        <v>n</v>
      </c>
      <c r="AB72" s="504"/>
      <c r="AC72" s="504"/>
      <c r="AD72" s="504"/>
      <c r="AE72" s="504"/>
      <c r="AF72" s="504"/>
      <c r="AG72" s="504"/>
      <c r="AH72" s="504"/>
      <c r="AI72" s="504"/>
      <c r="AJ72" s="504"/>
      <c r="AK72" s="504"/>
      <c r="AL72" s="504"/>
      <c r="AM72" s="504"/>
      <c r="AN72" s="504"/>
      <c r="AO72" s="504"/>
    </row>
    <row r="73" spans="1:2376" x14ac:dyDescent="0.3">
      <c r="A73" s="319" t="str">
        <f>'END Jul 2021'!K61</f>
        <v>Locality Planning Energy</v>
      </c>
      <c r="B73" s="383" t="str">
        <f>'END Jul 2021'!L61</f>
        <v>Principal Offer</v>
      </c>
      <c r="C73" s="384">
        <f>IF('END Jul 2021'!BP61=0,91*'END Jul 2021'!M61/100,(91*'END Jul 2021'!M61/100)+'END Jul 2021'!BP61/4)</f>
        <v>79.567090909090908</v>
      </c>
      <c r="D73" s="384">
        <f>IF('END Jul 2021'!O61="",$G$5*'END Jul 2021'!N61/100,IF($G$5&gt;='END Jul 2021'!P61,('END Jul 2021'!P61*'END Jul 2021'!N61/100),($G$5*'END Jul 2021'!N61/100)))</f>
        <v>114.43762145454542</v>
      </c>
      <c r="E73" s="384">
        <f>IF(AND('END Jul 2021'!P61&gt;0,'END Jul 2021'!R61&gt;0),IF($G$5&lt;'END Jul 2021'!P61,0,IF($G$5&lt;=('END Jul 2021'!R61+'END Jul 2021'!P61),(($G$5-'END Jul 2021'!P61)*'END Jul 2021'!Q61/100),(('END Jul 2021'!R61)*'END Jul 2021'!Q61/100))),0)</f>
        <v>0</v>
      </c>
      <c r="F73" s="384">
        <f>IF(AND('END Jul 2021'!Q61&gt;0,'END Jul 2021'!S61&gt;0),IF($G$5&lt;('END Jul 2021'!R61+'END Jul 2021'!P61),0,IF($G$5&lt;=('END Jul 2021'!T61+'END Jul 2021'!R61+'END Jul 2021'!P61),(($G$5-('END Jul 2021'!R61+'END Jul 2021'!P61))*'END Jul 2021'!S61/100),('END Jul 2021'!T61*'END Jul 2021'!S61/100))),0)</f>
        <v>0</v>
      </c>
      <c r="G73" s="384">
        <f>IF('END Jul 2021'!T61&gt;0,IF(($G$5&lt;'END Jul 2021'!T61),(0),($G$5-'END Jul 2021'!T61)*'END Jul 2021'!U61/100),IF(AND('END Jul 2021'!R61&gt;0,'END Jul 2021'!T61=""),IF(($G$5&lt;'END Jul 2021'!R61),(0),($G$5-'END Jul 2021'!R61)*'END Jul 2021'!S61/100),IF(AND('END Jul 2021'!P61&gt;0,'END Jul 2021'!R61=""),IF(($G$5&lt;'END Jul 2021'!P61),(0),($G$5-'END Jul 2021'!P61)*'END Jul 2021'!Q61/100),0)))</f>
        <v>0</v>
      </c>
      <c r="H73" s="384">
        <f>$H$5*'END Jul 2021'!AE61/100</f>
        <v>34.467792545454536</v>
      </c>
      <c r="I73" s="384">
        <f t="shared" si="42"/>
        <v>228.47250490909084</v>
      </c>
      <c r="J73" s="449">
        <f t="shared" si="43"/>
        <v>595.6216559999998</v>
      </c>
      <c r="K73" s="449">
        <f t="shared" si="44"/>
        <v>913.89001963636338</v>
      </c>
      <c r="L73" s="450">
        <f t="shared" si="45"/>
        <v>1005.2790215999999</v>
      </c>
      <c r="M73" s="386">
        <f>'END Jul 2021'!AZ61</f>
        <v>0</v>
      </c>
      <c r="N73" s="386">
        <f>'END Jul 2021'!BA61</f>
        <v>0</v>
      </c>
      <c r="O73" s="386">
        <f>'END Jul 2021'!BB61</f>
        <v>0</v>
      </c>
      <c r="P73" s="386">
        <f>'END Jul 2021'!BC61</f>
        <v>0</v>
      </c>
      <c r="Q73" s="386">
        <f>($E$6*'END Jul 2021'!AT61/100)*4</f>
        <v>205.2886</v>
      </c>
      <c r="R73" s="324" t="str">
        <f t="shared" si="46"/>
        <v>No discount</v>
      </c>
      <c r="S73" s="324" t="str">
        <f t="shared" si="47"/>
        <v>Exclusive</v>
      </c>
      <c r="T73" s="380">
        <f t="shared" si="48"/>
        <v>913.89001963636338</v>
      </c>
      <c r="U73" s="380">
        <f t="shared" si="49"/>
        <v>913.89001963636338</v>
      </c>
      <c r="V73" s="386">
        <f t="shared" si="50"/>
        <v>708.6014196363634</v>
      </c>
      <c r="W73" s="386">
        <f t="shared" si="51"/>
        <v>708.6014196363634</v>
      </c>
      <c r="X73" s="455">
        <f t="shared" si="52"/>
        <v>779.46156159999975</v>
      </c>
      <c r="Y73" s="455">
        <f t="shared" si="53"/>
        <v>779.46156159999975</v>
      </c>
      <c r="Z73" s="387">
        <f>'END Jul 2021'!BL61</f>
        <v>0</v>
      </c>
      <c r="AA73" s="326" t="str">
        <f>'END Jul 2021'!BM61</f>
        <v>n</v>
      </c>
      <c r="AB73" s="504"/>
      <c r="AC73" s="504"/>
      <c r="AD73" s="504"/>
      <c r="AE73" s="504"/>
      <c r="AF73" s="504"/>
      <c r="AG73" s="504"/>
      <c r="AH73" s="504"/>
      <c r="AI73" s="504"/>
      <c r="AJ73" s="504"/>
      <c r="AK73" s="504"/>
      <c r="AL73" s="504"/>
      <c r="AM73" s="504"/>
      <c r="AN73" s="504"/>
      <c r="AO73" s="504"/>
    </row>
    <row r="74" spans="1:2376" ht="14.5" thickBot="1" x14ac:dyDescent="0.35">
      <c r="A74" s="327" t="str">
        <f>'END Jul 2021'!K62</f>
        <v>Radian Energy</v>
      </c>
      <c r="B74" s="328" t="str">
        <f>'END Jul 2021'!L62</f>
        <v>Grid to Go</v>
      </c>
      <c r="C74" s="329">
        <f>IF('END Jul 2021'!BP62=0,91*'END Jul 2021'!M62/100,(91*'END Jul 2021'!M62/100)+'END Jul 2021'!BP62/4)</f>
        <v>72.11336363636363</v>
      </c>
      <c r="D74" s="329">
        <f>IF('END Jul 2021'!O62="",$G$5*'END Jul 2021'!N62/100,IF($G$5&gt;='END Jul 2021'!P62,('END Jul 2021'!P62*'END Jul 2021'!N62/100),($G$5*'END Jul 2021'!N62/100)))</f>
        <v>123.87929399999999</v>
      </c>
      <c r="E74" s="329">
        <f>IF(AND('END Jul 2021'!P62&gt;0,'END Jul 2021'!R62&gt;0),IF($G$5&lt;'END Jul 2021'!P62,0,IF($G$5&lt;=('END Jul 2021'!R62+'END Jul 2021'!P62),(($G$5-'END Jul 2021'!P62)*'END Jul 2021'!Q62/100),(('END Jul 2021'!R62)*'END Jul 2021'!Q62/100))),0)</f>
        <v>0</v>
      </c>
      <c r="F74" s="329">
        <f>IF(AND('END Jul 2021'!Q62&gt;0,'END Jul 2021'!S62&gt;0),IF($G$5&lt;('END Jul 2021'!R62+'END Jul 2021'!P62),0,IF($G$5&lt;=('END Jul 2021'!T62+'END Jul 2021'!R62+'END Jul 2021'!P62),(($G$5-('END Jul 2021'!R62+'END Jul 2021'!P62))*'END Jul 2021'!S62/100),('END Jul 2021'!T62*'END Jul 2021'!S62/100))),0)</f>
        <v>0</v>
      </c>
      <c r="G74" s="329">
        <f>IF('END Jul 2021'!T62&gt;0,IF(($G$5&lt;'END Jul 2021'!T62),(0),($G$5-'END Jul 2021'!T62)*'END Jul 2021'!U62/100),IF(AND('END Jul 2021'!R62&gt;0,'END Jul 2021'!T62=""),IF(($G$5&lt;'END Jul 2021'!R62),(0),($G$5-'END Jul 2021'!R62)*'END Jul 2021'!S62/100),IF(AND('END Jul 2021'!P62&gt;0,'END Jul 2021'!R62=""),IF(($G$5&lt;'END Jul 2021'!P62),(0),($G$5-'END Jul 2021'!P62)*'END Jul 2021'!Q62/100),0)))</f>
        <v>0</v>
      </c>
      <c r="H74" s="329">
        <f>$H$5*'END Jul 2021'!AE62/100</f>
        <v>33.224611909090896</v>
      </c>
      <c r="I74" s="329">
        <f t="shared" si="42"/>
        <v>229.21726954545451</v>
      </c>
      <c r="J74" s="451">
        <f t="shared" si="43"/>
        <v>628.41562363636353</v>
      </c>
      <c r="K74" s="451">
        <f t="shared" si="44"/>
        <v>916.86907818181805</v>
      </c>
      <c r="L74" s="452">
        <f t="shared" si="45"/>
        <v>1008.555986</v>
      </c>
      <c r="M74" s="331">
        <f>'END Jul 2021'!AZ62</f>
        <v>0</v>
      </c>
      <c r="N74" s="331">
        <f>'END Jul 2021'!BA62</f>
        <v>0</v>
      </c>
      <c r="O74" s="331">
        <f>'END Jul 2021'!BB62</f>
        <v>0</v>
      </c>
      <c r="P74" s="331">
        <f>'END Jul 2021'!BC62</f>
        <v>0</v>
      </c>
      <c r="Q74" s="331">
        <f>($E$6*'END Jul 2021'!AT62/100)*4</f>
        <v>144.90959999999998</v>
      </c>
      <c r="R74" s="332" t="str">
        <f t="shared" si="46"/>
        <v>No discount</v>
      </c>
      <c r="S74" s="332" t="str">
        <f t="shared" si="47"/>
        <v>Exclusive</v>
      </c>
      <c r="T74" s="381">
        <f t="shared" si="48"/>
        <v>916.86907818181805</v>
      </c>
      <c r="U74" s="381">
        <f t="shared" si="49"/>
        <v>916.86907818181805</v>
      </c>
      <c r="V74" s="331">
        <f t="shared" si="50"/>
        <v>771.9594781818181</v>
      </c>
      <c r="W74" s="331">
        <f t="shared" si="51"/>
        <v>771.9594781818181</v>
      </c>
      <c r="X74" s="456">
        <f t="shared" si="52"/>
        <v>849.15542600000003</v>
      </c>
      <c r="Y74" s="456">
        <f t="shared" si="53"/>
        <v>849.15542600000003</v>
      </c>
      <c r="Z74" s="333">
        <f>'END Jul 2021'!BL62</f>
        <v>0</v>
      </c>
      <c r="AA74" s="334" t="str">
        <f>'END Jul 2021'!BM62</f>
        <v>n</v>
      </c>
      <c r="AB74" s="504"/>
      <c r="AC74" s="504"/>
      <c r="AD74" s="504"/>
      <c r="AE74" s="504"/>
      <c r="AF74" s="504"/>
      <c r="AG74" s="504"/>
      <c r="AH74" s="504"/>
      <c r="AI74" s="504"/>
      <c r="AJ74" s="504"/>
      <c r="AK74" s="504"/>
      <c r="AL74" s="504"/>
      <c r="AM74" s="504"/>
      <c r="AN74" s="504"/>
      <c r="AO74" s="504"/>
    </row>
    <row r="75" spans="1:2376" s="459" customFormat="1" x14ac:dyDescent="0.3">
      <c r="A75" s="519"/>
      <c r="B75" s="519"/>
      <c r="C75" s="519"/>
      <c r="D75" s="519"/>
      <c r="E75" s="519"/>
      <c r="F75" s="519"/>
      <c r="G75" s="519"/>
      <c r="H75" s="519"/>
      <c r="I75" s="519"/>
      <c r="J75" s="519"/>
      <c r="K75" s="519"/>
      <c r="L75" s="519"/>
      <c r="M75" s="519"/>
      <c r="N75" s="519"/>
      <c r="O75" s="519"/>
      <c r="P75" s="519"/>
      <c r="Q75" s="519"/>
      <c r="R75" s="519"/>
      <c r="S75" s="519"/>
      <c r="T75" s="519"/>
      <c r="U75" s="519"/>
      <c r="V75" s="519"/>
      <c r="W75" s="519"/>
      <c r="X75" s="519"/>
      <c r="Y75" s="519"/>
      <c r="Z75" s="519"/>
      <c r="AA75" s="519"/>
      <c r="AB75" s="504"/>
      <c r="AC75" s="504"/>
      <c r="AD75" s="504"/>
      <c r="AE75" s="504"/>
      <c r="AF75" s="504"/>
      <c r="AG75" s="504"/>
      <c r="AH75" s="504"/>
      <c r="AI75" s="504"/>
      <c r="AJ75" s="504"/>
      <c r="AK75" s="504"/>
      <c r="AL75" s="504"/>
      <c r="AM75" s="504"/>
      <c r="AN75" s="504"/>
      <c r="AO75" s="504"/>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c r="AMK75"/>
      <c r="AML75"/>
      <c r="AMM75"/>
      <c r="AMN75"/>
      <c r="AMO75"/>
      <c r="AMP75"/>
      <c r="AMQ75"/>
      <c r="AMR75"/>
      <c r="AMS75"/>
      <c r="AMT75"/>
      <c r="AMU75"/>
      <c r="AMV75"/>
      <c r="AMW75"/>
      <c r="AMX75"/>
      <c r="AMY75"/>
      <c r="AMZ75"/>
      <c r="ANA75"/>
      <c r="ANB75"/>
      <c r="ANC75"/>
      <c r="AND75"/>
      <c r="ANE75"/>
      <c r="ANF75"/>
      <c r="ANG75"/>
      <c r="ANH75"/>
      <c r="ANI75"/>
      <c r="ANJ75"/>
      <c r="ANK75"/>
      <c r="ANL75"/>
      <c r="ANM75"/>
      <c r="ANN75"/>
      <c r="ANO75"/>
      <c r="ANP75"/>
      <c r="ANQ75"/>
      <c r="ANR75"/>
      <c r="ANS75"/>
      <c r="ANT75"/>
      <c r="ANU75"/>
      <c r="ANV75"/>
      <c r="ANW75"/>
      <c r="ANX75"/>
      <c r="ANY75"/>
      <c r="ANZ75"/>
      <c r="AOA75"/>
      <c r="AOB75"/>
      <c r="AOC75"/>
      <c r="AOD75"/>
      <c r="AOE75"/>
      <c r="AOF75"/>
      <c r="AOG75"/>
      <c r="AOH75"/>
      <c r="AOI75"/>
      <c r="AOJ75"/>
      <c r="AOK75"/>
      <c r="AOL75"/>
      <c r="AOM75"/>
      <c r="AON75"/>
      <c r="AOO75"/>
      <c r="AOP75"/>
      <c r="AOQ75"/>
      <c r="AOR75"/>
      <c r="AOS75"/>
      <c r="AOT75"/>
      <c r="AOU75"/>
      <c r="AOV75"/>
      <c r="AOW75"/>
      <c r="AOX75"/>
      <c r="AOY75"/>
      <c r="AOZ75"/>
      <c r="APA75"/>
      <c r="APB75"/>
      <c r="APC75"/>
      <c r="APD75"/>
      <c r="APE75"/>
      <c r="APF75"/>
      <c r="APG75"/>
      <c r="APH75"/>
      <c r="API75"/>
      <c r="APJ75"/>
      <c r="APK75"/>
      <c r="APL75"/>
      <c r="APM75"/>
      <c r="APN75"/>
      <c r="APO75"/>
      <c r="APP75"/>
      <c r="APQ75"/>
      <c r="APR75"/>
      <c r="APS75"/>
      <c r="APT75"/>
      <c r="APU75"/>
      <c r="APV75"/>
      <c r="APW75"/>
      <c r="APX75"/>
      <c r="APY75"/>
      <c r="APZ75"/>
      <c r="AQA75"/>
      <c r="AQB75"/>
      <c r="AQC75"/>
      <c r="AQD75"/>
      <c r="AQE75"/>
      <c r="AQF75"/>
      <c r="AQG75"/>
      <c r="AQH75"/>
      <c r="AQI75"/>
      <c r="AQJ75"/>
      <c r="AQK75"/>
      <c r="AQL75"/>
      <c r="AQM75"/>
      <c r="AQN75"/>
      <c r="AQO75"/>
      <c r="AQP75"/>
      <c r="AQQ75"/>
      <c r="AQR75"/>
      <c r="AQS75"/>
      <c r="AQT75"/>
      <c r="AQU75"/>
      <c r="AQV75"/>
      <c r="AQW75"/>
      <c r="AQX75"/>
      <c r="AQY75"/>
      <c r="AQZ75"/>
      <c r="ARA75"/>
      <c r="ARB75"/>
      <c r="ARC75"/>
      <c r="ARD75"/>
      <c r="ARE75"/>
      <c r="ARF75"/>
      <c r="ARG75"/>
      <c r="ARH75"/>
      <c r="ARI75"/>
      <c r="ARJ75"/>
      <c r="ARK75"/>
      <c r="ARL75"/>
      <c r="ARM75"/>
      <c r="ARN75"/>
      <c r="ARO75"/>
      <c r="ARP75"/>
      <c r="ARQ75"/>
      <c r="ARR75"/>
      <c r="ARS75"/>
      <c r="ART75"/>
      <c r="ARU75"/>
      <c r="ARV75"/>
      <c r="ARW75"/>
      <c r="ARX75"/>
      <c r="ARY75"/>
      <c r="ARZ75"/>
      <c r="ASA75"/>
      <c r="ASB75"/>
      <c r="ASC75"/>
      <c r="ASD75"/>
      <c r="ASE75"/>
      <c r="ASF75"/>
      <c r="ASG75"/>
      <c r="ASH75"/>
      <c r="ASI75"/>
      <c r="ASJ75"/>
      <c r="ASK75"/>
      <c r="ASL75"/>
      <c r="ASM75"/>
      <c r="ASN75"/>
      <c r="ASO75"/>
      <c r="ASP75"/>
      <c r="ASQ75"/>
      <c r="ASR75"/>
      <c r="ASS75"/>
      <c r="AST75"/>
      <c r="ASU75"/>
      <c r="ASV75"/>
      <c r="ASW75"/>
      <c r="ASX75"/>
      <c r="ASY75"/>
      <c r="ASZ75"/>
      <c r="ATA75"/>
      <c r="ATB75"/>
      <c r="ATC75"/>
      <c r="ATD75"/>
      <c r="ATE75"/>
      <c r="ATF75"/>
      <c r="ATG75"/>
      <c r="ATH75"/>
      <c r="ATI75"/>
      <c r="ATJ75"/>
      <c r="ATK75"/>
      <c r="ATL75"/>
      <c r="ATM75"/>
      <c r="ATN75"/>
      <c r="ATO75"/>
      <c r="ATP75"/>
      <c r="ATQ75"/>
      <c r="ATR75"/>
      <c r="ATS75"/>
      <c r="ATT75"/>
      <c r="ATU75"/>
      <c r="ATV75"/>
      <c r="ATW75"/>
      <c r="ATX75"/>
      <c r="ATY75"/>
      <c r="ATZ75"/>
      <c r="AUA75"/>
      <c r="AUB75"/>
      <c r="AUC75"/>
      <c r="AUD75"/>
      <c r="AUE75"/>
      <c r="AUF75"/>
      <c r="AUG75"/>
      <c r="AUH75"/>
      <c r="AUI75"/>
      <c r="AUJ75"/>
      <c r="AUK75"/>
      <c r="AUL75"/>
      <c r="AUM75"/>
      <c r="AUN75"/>
      <c r="AUO75"/>
      <c r="AUP75"/>
      <c r="AUQ75"/>
      <c r="AUR75"/>
      <c r="AUS75"/>
      <c r="AUT75"/>
      <c r="AUU75"/>
      <c r="AUV75"/>
      <c r="AUW75"/>
      <c r="AUX75"/>
      <c r="AUY75"/>
      <c r="AUZ75"/>
      <c r="AVA75"/>
      <c r="AVB75"/>
      <c r="AVC75"/>
      <c r="AVD75"/>
      <c r="AVE75"/>
      <c r="AVF75"/>
      <c r="AVG75"/>
      <c r="AVH75"/>
      <c r="AVI75"/>
      <c r="AVJ75"/>
      <c r="AVK75"/>
      <c r="AVL75"/>
      <c r="AVM75"/>
      <c r="AVN75"/>
      <c r="AVO75"/>
      <c r="AVP75"/>
      <c r="AVQ75"/>
      <c r="AVR75"/>
      <c r="AVS75"/>
      <c r="AVT75"/>
      <c r="AVU75"/>
      <c r="AVV75"/>
      <c r="AVW75"/>
      <c r="AVX75"/>
      <c r="AVY75"/>
      <c r="AVZ75"/>
      <c r="AWA75"/>
      <c r="AWB75"/>
      <c r="AWC75"/>
      <c r="AWD75"/>
      <c r="AWE75"/>
      <c r="AWF75"/>
      <c r="AWG75"/>
      <c r="AWH75"/>
      <c r="AWI75"/>
      <c r="AWJ75"/>
      <c r="AWK75"/>
      <c r="AWL75"/>
      <c r="AWM75"/>
      <c r="AWN75"/>
      <c r="AWO75"/>
      <c r="AWP75"/>
      <c r="AWQ75"/>
      <c r="AWR75"/>
      <c r="AWS75"/>
      <c r="AWT75"/>
      <c r="AWU75"/>
      <c r="AWV75"/>
      <c r="AWW75"/>
      <c r="AWX75"/>
      <c r="AWY75"/>
      <c r="AWZ75"/>
      <c r="AXA75"/>
      <c r="AXB75"/>
      <c r="AXC75"/>
      <c r="AXD75"/>
      <c r="AXE75"/>
      <c r="AXF75"/>
      <c r="AXG75"/>
      <c r="AXH75"/>
      <c r="AXI75"/>
      <c r="AXJ75"/>
      <c r="AXK75"/>
      <c r="AXL75"/>
      <c r="AXM75"/>
      <c r="AXN75"/>
      <c r="AXO75"/>
      <c r="AXP75"/>
      <c r="AXQ75"/>
      <c r="AXR75"/>
      <c r="AXS75"/>
      <c r="AXT75"/>
      <c r="AXU75"/>
      <c r="AXV75"/>
      <c r="AXW75"/>
      <c r="AXX75"/>
      <c r="AXY75"/>
      <c r="AXZ75"/>
      <c r="AYA75"/>
      <c r="AYB75"/>
      <c r="AYC75"/>
      <c r="AYD75"/>
      <c r="AYE75"/>
      <c r="AYF75"/>
      <c r="AYG75"/>
      <c r="AYH75"/>
      <c r="AYI75"/>
      <c r="AYJ75"/>
      <c r="AYK75"/>
      <c r="AYL75"/>
      <c r="AYM75"/>
      <c r="AYN75"/>
      <c r="AYO75"/>
      <c r="AYP75"/>
      <c r="AYQ75"/>
      <c r="AYR75"/>
      <c r="AYS75"/>
      <c r="AYT75"/>
      <c r="AYU75"/>
      <c r="AYV75"/>
      <c r="AYW75"/>
      <c r="AYX75"/>
      <c r="AYY75"/>
      <c r="AYZ75"/>
      <c r="AZA75"/>
      <c r="AZB75"/>
      <c r="AZC75"/>
      <c r="AZD75"/>
      <c r="AZE75"/>
      <c r="AZF75"/>
      <c r="AZG75"/>
      <c r="AZH75"/>
      <c r="AZI75"/>
      <c r="AZJ75"/>
      <c r="AZK75"/>
      <c r="AZL75"/>
      <c r="AZM75"/>
      <c r="AZN75"/>
      <c r="AZO75"/>
      <c r="AZP75"/>
      <c r="AZQ75"/>
      <c r="AZR75"/>
      <c r="AZS75"/>
      <c r="AZT75"/>
      <c r="AZU75"/>
      <c r="AZV75"/>
      <c r="AZW75"/>
      <c r="AZX75"/>
      <c r="AZY75"/>
      <c r="AZZ75"/>
      <c r="BAA75"/>
      <c r="BAB75"/>
      <c r="BAC75"/>
      <c r="BAD75"/>
      <c r="BAE75"/>
      <c r="BAF75"/>
      <c r="BAG75"/>
      <c r="BAH75"/>
      <c r="BAI75"/>
      <c r="BAJ75"/>
      <c r="BAK75"/>
      <c r="BAL75"/>
      <c r="BAM75"/>
      <c r="BAN75"/>
      <c r="BAO75"/>
      <c r="BAP75"/>
      <c r="BAQ75"/>
      <c r="BAR75"/>
      <c r="BAS75"/>
      <c r="BAT75"/>
      <c r="BAU75"/>
      <c r="BAV75"/>
      <c r="BAW75"/>
      <c r="BAX75"/>
      <c r="BAY75"/>
      <c r="BAZ75"/>
      <c r="BBA75"/>
      <c r="BBB75"/>
      <c r="BBC75"/>
      <c r="BBD75"/>
      <c r="BBE75"/>
      <c r="BBF75"/>
      <c r="BBG75"/>
      <c r="BBH75"/>
      <c r="BBI75"/>
      <c r="BBJ75"/>
      <c r="BBK75"/>
      <c r="BBL75"/>
      <c r="BBM75"/>
      <c r="BBN75"/>
      <c r="BBO75"/>
      <c r="BBP75"/>
      <c r="BBQ75"/>
      <c r="BBR75"/>
      <c r="BBS75"/>
      <c r="BBT75"/>
      <c r="BBU75"/>
      <c r="BBV75"/>
      <c r="BBW75"/>
      <c r="BBX75"/>
      <c r="BBY75"/>
      <c r="BBZ75"/>
      <c r="BCA75"/>
      <c r="BCB75"/>
      <c r="BCC75"/>
      <c r="BCD75"/>
      <c r="BCE75"/>
      <c r="BCF75"/>
      <c r="BCG75"/>
      <c r="BCH75"/>
      <c r="BCI75"/>
      <c r="BCJ75"/>
      <c r="BCK75"/>
      <c r="BCL75"/>
      <c r="BCM75"/>
      <c r="BCN75"/>
      <c r="BCO75"/>
      <c r="BCP75"/>
      <c r="BCQ75"/>
      <c r="BCR75"/>
      <c r="BCS75"/>
      <c r="BCT75"/>
      <c r="BCU75"/>
      <c r="BCV75"/>
      <c r="BCW75"/>
      <c r="BCX75"/>
      <c r="BCY75"/>
      <c r="BCZ75"/>
      <c r="BDA75"/>
      <c r="BDB75"/>
      <c r="BDC75"/>
      <c r="BDD75"/>
      <c r="BDE75"/>
      <c r="BDF75"/>
      <c r="BDG75"/>
      <c r="BDH75"/>
      <c r="BDI75"/>
      <c r="BDJ75"/>
      <c r="BDK75"/>
      <c r="BDL75"/>
      <c r="BDM75"/>
      <c r="BDN75"/>
      <c r="BDO75"/>
      <c r="BDP75"/>
      <c r="BDQ75"/>
      <c r="BDR75"/>
      <c r="BDS75"/>
      <c r="BDT75"/>
      <c r="BDU75"/>
      <c r="BDV75"/>
      <c r="BDW75"/>
      <c r="BDX75"/>
      <c r="BDY75"/>
      <c r="BDZ75"/>
      <c r="BEA75"/>
      <c r="BEB75"/>
      <c r="BEC75"/>
      <c r="BED75"/>
      <c r="BEE75"/>
      <c r="BEF75"/>
      <c r="BEG75"/>
      <c r="BEH75"/>
      <c r="BEI75"/>
      <c r="BEJ75"/>
      <c r="BEK75"/>
      <c r="BEL75"/>
      <c r="BEM75"/>
      <c r="BEN75"/>
      <c r="BEO75"/>
      <c r="BEP75"/>
      <c r="BEQ75"/>
      <c r="BER75"/>
      <c r="BES75"/>
      <c r="BET75"/>
      <c r="BEU75"/>
      <c r="BEV75"/>
      <c r="BEW75"/>
      <c r="BEX75"/>
      <c r="BEY75"/>
      <c r="BEZ75"/>
      <c r="BFA75"/>
      <c r="BFB75"/>
      <c r="BFC75"/>
      <c r="BFD75"/>
      <c r="BFE75"/>
      <c r="BFF75"/>
      <c r="BFG75"/>
      <c r="BFH75"/>
      <c r="BFI75"/>
      <c r="BFJ75"/>
      <c r="BFK75"/>
      <c r="BFL75"/>
      <c r="BFM75"/>
      <c r="BFN75"/>
      <c r="BFO75"/>
      <c r="BFP75"/>
      <c r="BFQ75"/>
      <c r="BFR75"/>
      <c r="BFS75"/>
      <c r="BFT75"/>
      <c r="BFU75"/>
      <c r="BFV75"/>
      <c r="BFW75"/>
      <c r="BFX75"/>
      <c r="BFY75"/>
      <c r="BFZ75"/>
      <c r="BGA75"/>
      <c r="BGB75"/>
      <c r="BGC75"/>
      <c r="BGD75"/>
      <c r="BGE75"/>
      <c r="BGF75"/>
      <c r="BGG75"/>
      <c r="BGH75"/>
      <c r="BGI75"/>
      <c r="BGJ75"/>
      <c r="BGK75"/>
      <c r="BGL75"/>
      <c r="BGM75"/>
      <c r="BGN75"/>
      <c r="BGO75"/>
      <c r="BGP75"/>
      <c r="BGQ75"/>
      <c r="BGR75"/>
      <c r="BGS75"/>
      <c r="BGT75"/>
      <c r="BGU75"/>
      <c r="BGV75"/>
      <c r="BGW75"/>
      <c r="BGX75"/>
      <c r="BGY75"/>
      <c r="BGZ75"/>
      <c r="BHA75"/>
      <c r="BHB75"/>
      <c r="BHC75"/>
      <c r="BHD75"/>
      <c r="BHE75"/>
      <c r="BHF75"/>
      <c r="BHG75"/>
      <c r="BHH75"/>
      <c r="BHI75"/>
      <c r="BHJ75"/>
      <c r="BHK75"/>
      <c r="BHL75"/>
      <c r="BHM75"/>
      <c r="BHN75"/>
      <c r="BHO75"/>
      <c r="BHP75"/>
      <c r="BHQ75"/>
      <c r="BHR75"/>
      <c r="BHS75"/>
      <c r="BHT75"/>
      <c r="BHU75"/>
      <c r="BHV75"/>
      <c r="BHW75"/>
      <c r="BHX75"/>
      <c r="BHY75"/>
      <c r="BHZ75"/>
      <c r="BIA75"/>
      <c r="BIB75"/>
      <c r="BIC75"/>
      <c r="BID75"/>
      <c r="BIE75"/>
      <c r="BIF75"/>
      <c r="BIG75"/>
      <c r="BIH75"/>
      <c r="BII75"/>
      <c r="BIJ75"/>
      <c r="BIK75"/>
      <c r="BIL75"/>
      <c r="BIM75"/>
      <c r="BIN75"/>
      <c r="BIO75"/>
      <c r="BIP75"/>
      <c r="BIQ75"/>
      <c r="BIR75"/>
      <c r="BIS75"/>
      <c r="BIT75"/>
      <c r="BIU75"/>
      <c r="BIV75"/>
      <c r="BIW75"/>
      <c r="BIX75"/>
      <c r="BIY75"/>
      <c r="BIZ75"/>
      <c r="BJA75"/>
      <c r="BJB75"/>
      <c r="BJC75"/>
      <c r="BJD75"/>
      <c r="BJE75"/>
      <c r="BJF75"/>
      <c r="BJG75"/>
      <c r="BJH75"/>
      <c r="BJI75"/>
      <c r="BJJ75"/>
      <c r="BJK75"/>
      <c r="BJL75"/>
      <c r="BJM75"/>
      <c r="BJN75"/>
      <c r="BJO75"/>
      <c r="BJP75"/>
      <c r="BJQ75"/>
      <c r="BJR75"/>
      <c r="BJS75"/>
      <c r="BJT75"/>
      <c r="BJU75"/>
      <c r="BJV75"/>
      <c r="BJW75"/>
      <c r="BJX75"/>
      <c r="BJY75"/>
      <c r="BJZ75"/>
      <c r="BKA75"/>
      <c r="BKB75"/>
      <c r="BKC75"/>
      <c r="BKD75"/>
      <c r="BKE75"/>
      <c r="BKF75"/>
      <c r="BKG75"/>
      <c r="BKH75"/>
      <c r="BKI75"/>
      <c r="BKJ75"/>
      <c r="BKK75"/>
      <c r="BKL75"/>
      <c r="BKM75"/>
      <c r="BKN75"/>
      <c r="BKO75"/>
      <c r="BKP75"/>
      <c r="BKQ75"/>
      <c r="BKR75"/>
      <c r="BKS75"/>
      <c r="BKT75"/>
      <c r="BKU75"/>
      <c r="BKV75"/>
      <c r="BKW75"/>
      <c r="BKX75"/>
      <c r="BKY75"/>
      <c r="BKZ75"/>
      <c r="BLA75"/>
      <c r="BLB75"/>
      <c r="BLC75"/>
      <c r="BLD75"/>
      <c r="BLE75"/>
      <c r="BLF75"/>
      <c r="BLG75"/>
      <c r="BLH75"/>
      <c r="BLI75"/>
      <c r="BLJ75"/>
      <c r="BLK75"/>
      <c r="BLL75"/>
      <c r="BLM75"/>
      <c r="BLN75"/>
      <c r="BLO75"/>
      <c r="BLP75"/>
      <c r="BLQ75"/>
      <c r="BLR75"/>
      <c r="BLS75"/>
      <c r="BLT75"/>
      <c r="BLU75"/>
      <c r="BLV75"/>
      <c r="BLW75"/>
      <c r="BLX75"/>
      <c r="BLY75"/>
      <c r="BLZ75"/>
      <c r="BMA75"/>
      <c r="BMB75"/>
      <c r="BMC75"/>
      <c r="BMD75"/>
      <c r="BME75"/>
      <c r="BMF75"/>
      <c r="BMG75"/>
      <c r="BMH75"/>
      <c r="BMI75"/>
      <c r="BMJ75"/>
      <c r="BMK75"/>
      <c r="BML75"/>
      <c r="BMM75"/>
      <c r="BMN75"/>
      <c r="BMO75"/>
      <c r="BMP75"/>
      <c r="BMQ75"/>
      <c r="BMR75"/>
      <c r="BMS75"/>
      <c r="BMT75"/>
      <c r="BMU75"/>
      <c r="BMV75"/>
      <c r="BMW75"/>
      <c r="BMX75"/>
      <c r="BMY75"/>
      <c r="BMZ75"/>
      <c r="BNA75"/>
      <c r="BNB75"/>
      <c r="BNC75"/>
      <c r="BND75"/>
      <c r="BNE75"/>
      <c r="BNF75"/>
      <c r="BNG75"/>
      <c r="BNH75"/>
      <c r="BNI75"/>
      <c r="BNJ75"/>
      <c r="BNK75"/>
      <c r="BNL75"/>
      <c r="BNM75"/>
      <c r="BNN75"/>
      <c r="BNO75"/>
      <c r="BNP75"/>
      <c r="BNQ75"/>
      <c r="BNR75"/>
      <c r="BNS75"/>
      <c r="BNT75"/>
      <c r="BNU75"/>
      <c r="BNV75"/>
      <c r="BNW75"/>
      <c r="BNX75"/>
      <c r="BNY75"/>
      <c r="BNZ75"/>
      <c r="BOA75"/>
      <c r="BOB75"/>
      <c r="BOC75"/>
      <c r="BOD75"/>
      <c r="BOE75"/>
      <c r="BOF75"/>
      <c r="BOG75"/>
      <c r="BOH75"/>
      <c r="BOI75"/>
      <c r="BOJ75"/>
      <c r="BOK75"/>
      <c r="BOL75"/>
      <c r="BOM75"/>
      <c r="BON75"/>
      <c r="BOO75"/>
      <c r="BOP75"/>
      <c r="BOQ75"/>
      <c r="BOR75"/>
      <c r="BOS75"/>
      <c r="BOT75"/>
      <c r="BOU75"/>
      <c r="BOV75"/>
      <c r="BOW75"/>
      <c r="BOX75"/>
      <c r="BOY75"/>
      <c r="BOZ75"/>
      <c r="BPA75"/>
      <c r="BPB75"/>
      <c r="BPC75"/>
      <c r="BPD75"/>
      <c r="BPE75"/>
      <c r="BPF75"/>
      <c r="BPG75"/>
      <c r="BPH75"/>
      <c r="BPI75"/>
      <c r="BPJ75"/>
      <c r="BPK75"/>
      <c r="BPL75"/>
      <c r="BPM75"/>
      <c r="BPN75"/>
      <c r="BPO75"/>
      <c r="BPP75"/>
      <c r="BPQ75"/>
      <c r="BPR75"/>
      <c r="BPS75"/>
      <c r="BPT75"/>
      <c r="BPU75"/>
      <c r="BPV75"/>
      <c r="BPW75"/>
      <c r="BPX75"/>
      <c r="BPY75"/>
      <c r="BPZ75"/>
      <c r="BQA75"/>
      <c r="BQB75"/>
      <c r="BQC75"/>
      <c r="BQD75"/>
      <c r="BQE75"/>
      <c r="BQF75"/>
      <c r="BQG75"/>
      <c r="BQH75"/>
      <c r="BQI75"/>
      <c r="BQJ75"/>
      <c r="BQK75"/>
      <c r="BQL75"/>
      <c r="BQM75"/>
      <c r="BQN75"/>
      <c r="BQO75"/>
      <c r="BQP75"/>
      <c r="BQQ75"/>
      <c r="BQR75"/>
      <c r="BQS75"/>
      <c r="BQT75"/>
      <c r="BQU75"/>
      <c r="BQV75"/>
      <c r="BQW75"/>
      <c r="BQX75"/>
      <c r="BQY75"/>
      <c r="BQZ75"/>
      <c r="BRA75"/>
      <c r="BRB75"/>
      <c r="BRC75"/>
      <c r="BRD75"/>
      <c r="BRE75"/>
      <c r="BRF75"/>
      <c r="BRG75"/>
      <c r="BRH75"/>
      <c r="BRI75"/>
      <c r="BRJ75"/>
      <c r="BRK75"/>
      <c r="BRL75"/>
      <c r="BRM75"/>
      <c r="BRN75"/>
      <c r="BRO75"/>
      <c r="BRP75"/>
      <c r="BRQ75"/>
      <c r="BRR75"/>
      <c r="BRS75"/>
      <c r="BRT75"/>
      <c r="BRU75"/>
      <c r="BRV75"/>
      <c r="BRW75"/>
      <c r="BRX75"/>
      <c r="BRY75"/>
      <c r="BRZ75"/>
      <c r="BSA75"/>
      <c r="BSB75"/>
      <c r="BSC75"/>
      <c r="BSD75"/>
      <c r="BSE75"/>
      <c r="BSF75"/>
      <c r="BSG75"/>
      <c r="BSH75"/>
      <c r="BSI75"/>
      <c r="BSJ75"/>
      <c r="BSK75"/>
      <c r="BSL75"/>
      <c r="BSM75"/>
      <c r="BSN75"/>
      <c r="BSO75"/>
      <c r="BSP75"/>
      <c r="BSQ75"/>
      <c r="BSR75"/>
      <c r="BSS75"/>
      <c r="BST75"/>
      <c r="BSU75"/>
      <c r="BSV75"/>
      <c r="BSW75"/>
      <c r="BSX75"/>
      <c r="BSY75"/>
      <c r="BSZ75"/>
      <c r="BTA75"/>
      <c r="BTB75"/>
      <c r="BTC75"/>
      <c r="BTD75"/>
      <c r="BTE75"/>
      <c r="BTF75"/>
      <c r="BTG75"/>
      <c r="BTH75"/>
      <c r="BTI75"/>
      <c r="BTJ75"/>
      <c r="BTK75"/>
      <c r="BTL75"/>
      <c r="BTM75"/>
      <c r="BTN75"/>
      <c r="BTO75"/>
      <c r="BTP75"/>
      <c r="BTQ75"/>
      <c r="BTR75"/>
      <c r="BTS75"/>
      <c r="BTT75"/>
      <c r="BTU75"/>
      <c r="BTV75"/>
      <c r="BTW75"/>
      <c r="BTX75"/>
      <c r="BTY75"/>
      <c r="BTZ75"/>
      <c r="BUA75"/>
      <c r="BUB75"/>
      <c r="BUC75"/>
      <c r="BUD75"/>
      <c r="BUE75"/>
      <c r="BUF75"/>
      <c r="BUG75"/>
      <c r="BUH75"/>
      <c r="BUI75"/>
      <c r="BUJ75"/>
      <c r="BUK75"/>
      <c r="BUL75"/>
      <c r="BUM75"/>
      <c r="BUN75"/>
      <c r="BUO75"/>
      <c r="BUP75"/>
      <c r="BUQ75"/>
      <c r="BUR75"/>
      <c r="BUS75"/>
      <c r="BUT75"/>
      <c r="BUU75"/>
      <c r="BUV75"/>
      <c r="BUW75"/>
      <c r="BUX75"/>
      <c r="BUY75"/>
      <c r="BUZ75"/>
      <c r="BVA75"/>
      <c r="BVB75"/>
      <c r="BVC75"/>
      <c r="BVD75"/>
      <c r="BVE75"/>
      <c r="BVF75"/>
      <c r="BVG75"/>
      <c r="BVH75"/>
      <c r="BVI75"/>
      <c r="BVJ75"/>
      <c r="BVK75"/>
      <c r="BVL75"/>
      <c r="BVM75"/>
      <c r="BVN75"/>
      <c r="BVO75"/>
      <c r="BVP75"/>
      <c r="BVQ75"/>
      <c r="BVR75"/>
      <c r="BVS75"/>
      <c r="BVT75"/>
      <c r="BVU75"/>
      <c r="BVV75"/>
      <c r="BVW75"/>
      <c r="BVX75"/>
      <c r="BVY75"/>
      <c r="BVZ75"/>
      <c r="BWA75"/>
      <c r="BWB75"/>
      <c r="BWC75"/>
      <c r="BWD75"/>
      <c r="BWE75"/>
      <c r="BWF75"/>
      <c r="BWG75"/>
      <c r="BWH75"/>
      <c r="BWI75"/>
      <c r="BWJ75"/>
      <c r="BWK75"/>
      <c r="BWL75"/>
      <c r="BWM75"/>
      <c r="BWN75"/>
      <c r="BWO75"/>
      <c r="BWP75"/>
      <c r="BWQ75"/>
      <c r="BWR75"/>
      <c r="BWS75"/>
      <c r="BWT75"/>
      <c r="BWU75"/>
      <c r="BWV75"/>
      <c r="BWW75"/>
      <c r="BWX75"/>
      <c r="BWY75"/>
      <c r="BWZ75"/>
      <c r="BXA75"/>
      <c r="BXB75"/>
      <c r="BXC75"/>
      <c r="BXD75"/>
      <c r="BXE75"/>
      <c r="BXF75"/>
      <c r="BXG75"/>
      <c r="BXH75"/>
      <c r="BXI75"/>
      <c r="BXJ75"/>
      <c r="BXK75"/>
      <c r="BXL75"/>
      <c r="BXM75"/>
      <c r="BXN75"/>
      <c r="BXO75"/>
      <c r="BXP75"/>
      <c r="BXQ75"/>
      <c r="BXR75"/>
      <c r="BXS75"/>
      <c r="BXT75"/>
      <c r="BXU75"/>
      <c r="BXV75"/>
      <c r="BXW75"/>
      <c r="BXX75"/>
      <c r="BXY75"/>
      <c r="BXZ75"/>
      <c r="BYA75"/>
      <c r="BYB75"/>
      <c r="BYC75"/>
      <c r="BYD75"/>
      <c r="BYE75"/>
      <c r="BYF75"/>
      <c r="BYG75"/>
      <c r="BYH75"/>
      <c r="BYI75"/>
      <c r="BYJ75"/>
      <c r="BYK75"/>
      <c r="BYL75"/>
      <c r="BYM75"/>
      <c r="BYN75"/>
      <c r="BYO75"/>
      <c r="BYP75"/>
      <c r="BYQ75"/>
      <c r="BYR75"/>
      <c r="BYS75"/>
      <c r="BYT75"/>
      <c r="BYU75"/>
      <c r="BYV75"/>
      <c r="BYW75"/>
      <c r="BYX75"/>
      <c r="BYY75"/>
      <c r="BYZ75"/>
      <c r="BZA75"/>
      <c r="BZB75"/>
      <c r="BZC75"/>
      <c r="BZD75"/>
      <c r="BZE75"/>
      <c r="BZF75"/>
      <c r="BZG75"/>
      <c r="BZH75"/>
      <c r="BZI75"/>
      <c r="BZJ75"/>
      <c r="BZK75"/>
      <c r="BZL75"/>
      <c r="BZM75"/>
      <c r="BZN75"/>
      <c r="BZO75"/>
      <c r="BZP75"/>
      <c r="BZQ75"/>
      <c r="BZR75"/>
      <c r="BZS75"/>
      <c r="BZT75"/>
      <c r="BZU75"/>
      <c r="BZV75"/>
      <c r="BZW75"/>
      <c r="BZX75"/>
      <c r="BZY75"/>
      <c r="BZZ75"/>
      <c r="CAA75"/>
      <c r="CAB75"/>
      <c r="CAC75"/>
      <c r="CAD75"/>
      <c r="CAE75"/>
      <c r="CAF75"/>
      <c r="CAG75"/>
      <c r="CAH75"/>
      <c r="CAI75"/>
      <c r="CAJ75"/>
      <c r="CAK75"/>
      <c r="CAL75"/>
      <c r="CAM75"/>
      <c r="CAN75"/>
      <c r="CAO75"/>
      <c r="CAP75"/>
      <c r="CAQ75"/>
      <c r="CAR75"/>
      <c r="CAS75"/>
      <c r="CAT75"/>
      <c r="CAU75"/>
      <c r="CAV75"/>
      <c r="CAW75"/>
      <c r="CAX75"/>
      <c r="CAY75"/>
      <c r="CAZ75"/>
      <c r="CBA75"/>
      <c r="CBB75"/>
      <c r="CBC75"/>
      <c r="CBD75"/>
      <c r="CBE75"/>
      <c r="CBF75"/>
      <c r="CBG75"/>
      <c r="CBH75"/>
      <c r="CBI75"/>
      <c r="CBJ75"/>
      <c r="CBK75"/>
      <c r="CBL75"/>
      <c r="CBM75"/>
      <c r="CBN75"/>
      <c r="CBO75"/>
      <c r="CBP75"/>
      <c r="CBQ75"/>
      <c r="CBR75"/>
      <c r="CBS75"/>
      <c r="CBT75"/>
      <c r="CBU75"/>
      <c r="CBV75"/>
      <c r="CBW75"/>
      <c r="CBX75"/>
      <c r="CBY75"/>
      <c r="CBZ75"/>
      <c r="CCA75"/>
      <c r="CCB75"/>
      <c r="CCC75"/>
      <c r="CCD75"/>
      <c r="CCE75"/>
      <c r="CCF75"/>
      <c r="CCG75"/>
      <c r="CCH75"/>
      <c r="CCI75"/>
      <c r="CCJ75"/>
      <c r="CCK75"/>
      <c r="CCL75"/>
      <c r="CCM75"/>
      <c r="CCN75"/>
      <c r="CCO75"/>
      <c r="CCP75"/>
      <c r="CCQ75"/>
      <c r="CCR75"/>
      <c r="CCS75"/>
      <c r="CCT75"/>
      <c r="CCU75"/>
      <c r="CCV75"/>
      <c r="CCW75"/>
      <c r="CCX75"/>
      <c r="CCY75"/>
      <c r="CCZ75"/>
      <c r="CDA75"/>
      <c r="CDB75"/>
      <c r="CDC75"/>
      <c r="CDD75"/>
      <c r="CDE75"/>
      <c r="CDF75"/>
      <c r="CDG75"/>
      <c r="CDH75"/>
      <c r="CDI75"/>
      <c r="CDJ75"/>
      <c r="CDK75"/>
      <c r="CDL75"/>
      <c r="CDM75"/>
      <c r="CDN75"/>
      <c r="CDO75"/>
      <c r="CDP75"/>
      <c r="CDQ75"/>
      <c r="CDR75"/>
      <c r="CDS75"/>
      <c r="CDT75"/>
      <c r="CDU75"/>
      <c r="CDV75"/>
      <c r="CDW75"/>
      <c r="CDX75"/>
      <c r="CDY75"/>
      <c r="CDZ75"/>
      <c r="CEA75"/>
      <c r="CEB75"/>
      <c r="CEC75"/>
      <c r="CED75"/>
      <c r="CEE75"/>
      <c r="CEF75"/>
      <c r="CEG75"/>
      <c r="CEH75"/>
      <c r="CEI75"/>
      <c r="CEJ75"/>
      <c r="CEK75"/>
      <c r="CEL75"/>
      <c r="CEM75"/>
      <c r="CEN75"/>
      <c r="CEO75"/>
      <c r="CEP75"/>
      <c r="CEQ75"/>
      <c r="CER75"/>
      <c r="CES75"/>
      <c r="CET75"/>
      <c r="CEU75"/>
      <c r="CEV75"/>
      <c r="CEW75"/>
      <c r="CEX75"/>
      <c r="CEY75"/>
      <c r="CEZ75"/>
      <c r="CFA75"/>
      <c r="CFB75"/>
      <c r="CFC75"/>
      <c r="CFD75"/>
      <c r="CFE75"/>
      <c r="CFF75"/>
      <c r="CFG75"/>
      <c r="CFH75"/>
      <c r="CFI75"/>
      <c r="CFJ75"/>
      <c r="CFK75"/>
      <c r="CFL75"/>
      <c r="CFM75"/>
      <c r="CFN75"/>
      <c r="CFO75"/>
      <c r="CFP75"/>
      <c r="CFQ75"/>
      <c r="CFR75"/>
      <c r="CFS75"/>
      <c r="CFT75"/>
      <c r="CFU75"/>
      <c r="CFV75"/>
      <c r="CFW75"/>
      <c r="CFX75"/>
      <c r="CFY75"/>
      <c r="CFZ75"/>
      <c r="CGA75"/>
      <c r="CGB75"/>
      <c r="CGC75"/>
      <c r="CGD75"/>
      <c r="CGE75"/>
      <c r="CGF75"/>
      <c r="CGG75"/>
      <c r="CGH75"/>
      <c r="CGI75"/>
      <c r="CGJ75"/>
      <c r="CGK75"/>
      <c r="CGL75"/>
      <c r="CGM75"/>
      <c r="CGN75"/>
      <c r="CGO75"/>
      <c r="CGP75"/>
      <c r="CGQ75"/>
      <c r="CGR75"/>
      <c r="CGS75"/>
      <c r="CGT75"/>
      <c r="CGU75"/>
      <c r="CGV75"/>
      <c r="CGW75"/>
      <c r="CGX75"/>
      <c r="CGY75"/>
      <c r="CGZ75"/>
      <c r="CHA75"/>
      <c r="CHB75"/>
      <c r="CHC75"/>
      <c r="CHD75"/>
      <c r="CHE75"/>
      <c r="CHF75"/>
      <c r="CHG75"/>
      <c r="CHH75"/>
      <c r="CHI75"/>
      <c r="CHJ75"/>
      <c r="CHK75"/>
      <c r="CHL75"/>
      <c r="CHM75"/>
      <c r="CHN75"/>
      <c r="CHO75"/>
      <c r="CHP75"/>
      <c r="CHQ75"/>
      <c r="CHR75"/>
      <c r="CHS75"/>
      <c r="CHT75"/>
      <c r="CHU75"/>
      <c r="CHV75"/>
      <c r="CHW75"/>
      <c r="CHX75"/>
      <c r="CHY75"/>
      <c r="CHZ75"/>
      <c r="CIA75"/>
      <c r="CIB75"/>
      <c r="CIC75"/>
      <c r="CID75"/>
      <c r="CIE75"/>
      <c r="CIF75"/>
      <c r="CIG75"/>
      <c r="CIH75"/>
      <c r="CII75"/>
      <c r="CIJ75"/>
      <c r="CIK75"/>
      <c r="CIL75"/>
      <c r="CIM75"/>
      <c r="CIN75"/>
      <c r="CIO75"/>
      <c r="CIP75"/>
      <c r="CIQ75"/>
      <c r="CIR75"/>
      <c r="CIS75"/>
      <c r="CIT75"/>
      <c r="CIU75"/>
      <c r="CIV75"/>
      <c r="CIW75"/>
      <c r="CIX75"/>
      <c r="CIY75"/>
      <c r="CIZ75"/>
      <c r="CJA75"/>
      <c r="CJB75"/>
      <c r="CJC75"/>
      <c r="CJD75"/>
      <c r="CJE75"/>
      <c r="CJF75"/>
      <c r="CJG75"/>
      <c r="CJH75"/>
      <c r="CJI75"/>
      <c r="CJJ75"/>
      <c r="CJK75"/>
      <c r="CJL75"/>
      <c r="CJM75"/>
      <c r="CJN75"/>
      <c r="CJO75"/>
      <c r="CJP75"/>
      <c r="CJQ75"/>
      <c r="CJR75"/>
      <c r="CJS75"/>
      <c r="CJT75"/>
      <c r="CJU75"/>
      <c r="CJV75"/>
      <c r="CJW75"/>
      <c r="CJX75"/>
      <c r="CJY75"/>
      <c r="CJZ75"/>
      <c r="CKA75"/>
      <c r="CKB75"/>
      <c r="CKC75"/>
      <c r="CKD75"/>
      <c r="CKE75"/>
      <c r="CKF75"/>
      <c r="CKG75"/>
      <c r="CKH75"/>
      <c r="CKI75"/>
      <c r="CKJ75"/>
      <c r="CKK75"/>
      <c r="CKL75"/>
      <c r="CKM75"/>
      <c r="CKN75"/>
      <c r="CKO75"/>
      <c r="CKP75"/>
      <c r="CKQ75"/>
      <c r="CKR75"/>
      <c r="CKS75"/>
      <c r="CKT75"/>
      <c r="CKU75"/>
      <c r="CKV75"/>
      <c r="CKW75"/>
      <c r="CKX75"/>
      <c r="CKY75"/>
      <c r="CKZ75"/>
      <c r="CLA75"/>
      <c r="CLB75"/>
      <c r="CLC75"/>
      <c r="CLD75"/>
      <c r="CLE75"/>
      <c r="CLF75"/>
      <c r="CLG75"/>
      <c r="CLH75"/>
      <c r="CLI75"/>
      <c r="CLJ75"/>
      <c r="CLK75"/>
      <c r="CLL75"/>
      <c r="CLM75"/>
      <c r="CLN75"/>
      <c r="CLO75"/>
      <c r="CLP75"/>
      <c r="CLQ75"/>
      <c r="CLR75"/>
      <c r="CLS75"/>
      <c r="CLT75"/>
      <c r="CLU75"/>
      <c r="CLV75"/>
      <c r="CLW75"/>
      <c r="CLX75"/>
      <c r="CLY75"/>
      <c r="CLZ75"/>
      <c r="CMA75"/>
      <c r="CMB75"/>
      <c r="CMC75"/>
      <c r="CMD75"/>
      <c r="CME75"/>
      <c r="CMF75"/>
      <c r="CMG75"/>
      <c r="CMH75"/>
      <c r="CMI75"/>
      <c r="CMJ75"/>
    </row>
    <row r="76" spans="1:2376" s="459" customFormat="1" ht="14.5" thickBot="1" x14ac:dyDescent="0.35">
      <c r="A76" s="519"/>
      <c r="B76" s="519"/>
      <c r="C76" s="519"/>
      <c r="D76" s="519"/>
      <c r="E76" s="519"/>
      <c r="F76" s="519"/>
      <c r="G76" s="519"/>
      <c r="H76" s="519"/>
      <c r="I76" s="519"/>
      <c r="J76" s="519"/>
      <c r="K76" s="519"/>
      <c r="L76" s="519"/>
      <c r="M76" s="519"/>
      <c r="N76" s="519"/>
      <c r="O76" s="519"/>
      <c r="P76" s="519"/>
      <c r="Q76" s="519"/>
      <c r="R76" s="519"/>
      <c r="S76" s="519"/>
      <c r="T76" s="519"/>
      <c r="U76" s="519"/>
      <c r="V76" s="519"/>
      <c r="W76" s="519"/>
      <c r="X76" s="519"/>
      <c r="Y76" s="519"/>
      <c r="Z76" s="519"/>
      <c r="AA76" s="519"/>
      <c r="AB76" s="504"/>
      <c r="AC76" s="504"/>
      <c r="AD76" s="504"/>
      <c r="AE76" s="504"/>
      <c r="AF76" s="504"/>
      <c r="AG76" s="504"/>
      <c r="AH76" s="504"/>
      <c r="AI76" s="504"/>
      <c r="AJ76" s="504"/>
      <c r="AK76" s="504"/>
      <c r="AL76" s="504"/>
      <c r="AM76" s="504"/>
      <c r="AN76" s="504"/>
      <c r="AO76" s="504"/>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c r="AMK76"/>
      <c r="AML76"/>
      <c r="AMM76"/>
      <c r="AMN76"/>
      <c r="AMO76"/>
      <c r="AMP76"/>
      <c r="AMQ76"/>
      <c r="AMR76"/>
      <c r="AMS76"/>
      <c r="AMT76"/>
      <c r="AMU76"/>
      <c r="AMV76"/>
      <c r="AMW76"/>
      <c r="AMX76"/>
      <c r="AMY76"/>
      <c r="AMZ76"/>
      <c r="ANA76"/>
      <c r="ANB76"/>
      <c r="ANC76"/>
      <c r="AND76"/>
      <c r="ANE76"/>
      <c r="ANF76"/>
      <c r="ANG76"/>
      <c r="ANH76"/>
      <c r="ANI76"/>
      <c r="ANJ76"/>
      <c r="ANK76"/>
      <c r="ANL76"/>
      <c r="ANM76"/>
      <c r="ANN76"/>
      <c r="ANO76"/>
      <c r="ANP76"/>
      <c r="ANQ76"/>
      <c r="ANR76"/>
      <c r="ANS76"/>
      <c r="ANT76"/>
      <c r="ANU76"/>
      <c r="ANV76"/>
      <c r="ANW76"/>
      <c r="ANX76"/>
      <c r="ANY76"/>
      <c r="ANZ76"/>
      <c r="AOA76"/>
      <c r="AOB76"/>
      <c r="AOC76"/>
      <c r="AOD76"/>
      <c r="AOE76"/>
      <c r="AOF76"/>
      <c r="AOG76"/>
      <c r="AOH76"/>
      <c r="AOI76"/>
      <c r="AOJ76"/>
      <c r="AOK76"/>
      <c r="AOL76"/>
      <c r="AOM76"/>
      <c r="AON76"/>
      <c r="AOO76"/>
      <c r="AOP76"/>
      <c r="AOQ76"/>
      <c r="AOR76"/>
      <c r="AOS76"/>
      <c r="AOT76"/>
      <c r="AOU76"/>
      <c r="AOV76"/>
      <c r="AOW76"/>
      <c r="AOX76"/>
      <c r="AOY76"/>
      <c r="AOZ76"/>
      <c r="APA76"/>
      <c r="APB76"/>
      <c r="APC76"/>
      <c r="APD76"/>
      <c r="APE76"/>
      <c r="APF76"/>
      <c r="APG76"/>
      <c r="APH76"/>
      <c r="API76"/>
      <c r="APJ76"/>
      <c r="APK76"/>
      <c r="APL76"/>
      <c r="APM76"/>
      <c r="APN76"/>
      <c r="APO76"/>
      <c r="APP76"/>
      <c r="APQ76"/>
      <c r="APR76"/>
      <c r="APS76"/>
      <c r="APT76"/>
      <c r="APU76"/>
      <c r="APV76"/>
      <c r="APW76"/>
      <c r="APX76"/>
      <c r="APY76"/>
      <c r="APZ76"/>
      <c r="AQA76"/>
      <c r="AQB76"/>
      <c r="AQC76"/>
      <c r="AQD76"/>
      <c r="AQE76"/>
      <c r="AQF76"/>
      <c r="AQG76"/>
      <c r="AQH76"/>
      <c r="AQI76"/>
      <c r="AQJ76"/>
      <c r="AQK76"/>
      <c r="AQL76"/>
      <c r="AQM76"/>
      <c r="AQN76"/>
      <c r="AQO76"/>
      <c r="AQP76"/>
      <c r="AQQ76"/>
      <c r="AQR76"/>
      <c r="AQS76"/>
      <c r="AQT76"/>
      <c r="AQU76"/>
      <c r="AQV76"/>
      <c r="AQW76"/>
      <c r="AQX76"/>
      <c r="AQY76"/>
      <c r="AQZ76"/>
      <c r="ARA76"/>
      <c r="ARB76"/>
      <c r="ARC76"/>
      <c r="ARD76"/>
      <c r="ARE76"/>
      <c r="ARF76"/>
      <c r="ARG76"/>
      <c r="ARH76"/>
      <c r="ARI76"/>
      <c r="ARJ76"/>
      <c r="ARK76"/>
      <c r="ARL76"/>
      <c r="ARM76"/>
      <c r="ARN76"/>
      <c r="ARO76"/>
      <c r="ARP76"/>
      <c r="ARQ76"/>
      <c r="ARR76"/>
      <c r="ARS76"/>
      <c r="ART76"/>
      <c r="ARU76"/>
      <c r="ARV76"/>
      <c r="ARW76"/>
      <c r="ARX76"/>
      <c r="ARY76"/>
      <c r="ARZ76"/>
      <c r="ASA76"/>
      <c r="ASB76"/>
      <c r="ASC76"/>
      <c r="ASD76"/>
      <c r="ASE76"/>
      <c r="ASF76"/>
      <c r="ASG76"/>
      <c r="ASH76"/>
      <c r="ASI76"/>
      <c r="ASJ76"/>
      <c r="ASK76"/>
      <c r="ASL76"/>
      <c r="ASM76"/>
      <c r="ASN76"/>
      <c r="ASO76"/>
      <c r="ASP76"/>
      <c r="ASQ76"/>
      <c r="ASR76"/>
      <c r="ASS76"/>
      <c r="AST76"/>
      <c r="ASU76"/>
      <c r="ASV76"/>
      <c r="ASW76"/>
      <c r="ASX76"/>
      <c r="ASY76"/>
      <c r="ASZ76"/>
      <c r="ATA76"/>
      <c r="ATB76"/>
      <c r="ATC76"/>
      <c r="ATD76"/>
      <c r="ATE76"/>
      <c r="ATF76"/>
      <c r="ATG76"/>
      <c r="ATH76"/>
      <c r="ATI76"/>
      <c r="ATJ76"/>
      <c r="ATK76"/>
      <c r="ATL76"/>
      <c r="ATM76"/>
      <c r="ATN76"/>
      <c r="ATO76"/>
      <c r="ATP76"/>
      <c r="ATQ76"/>
      <c r="ATR76"/>
      <c r="ATS76"/>
      <c r="ATT76"/>
      <c r="ATU76"/>
      <c r="ATV76"/>
      <c r="ATW76"/>
      <c r="ATX76"/>
      <c r="ATY76"/>
      <c r="ATZ76"/>
      <c r="AUA76"/>
      <c r="AUB76"/>
      <c r="AUC76"/>
      <c r="AUD76"/>
      <c r="AUE76"/>
      <c r="AUF76"/>
      <c r="AUG76"/>
      <c r="AUH76"/>
      <c r="AUI76"/>
      <c r="AUJ76"/>
      <c r="AUK76"/>
      <c r="AUL76"/>
      <c r="AUM76"/>
      <c r="AUN76"/>
      <c r="AUO76"/>
      <c r="AUP76"/>
      <c r="AUQ76"/>
      <c r="AUR76"/>
      <c r="AUS76"/>
      <c r="AUT76"/>
      <c r="AUU76"/>
      <c r="AUV76"/>
      <c r="AUW76"/>
      <c r="AUX76"/>
      <c r="AUY76"/>
      <c r="AUZ76"/>
      <c r="AVA76"/>
      <c r="AVB76"/>
      <c r="AVC76"/>
      <c r="AVD76"/>
      <c r="AVE76"/>
      <c r="AVF76"/>
      <c r="AVG76"/>
      <c r="AVH76"/>
      <c r="AVI76"/>
      <c r="AVJ76"/>
      <c r="AVK76"/>
      <c r="AVL76"/>
      <c r="AVM76"/>
      <c r="AVN76"/>
      <c r="AVO76"/>
      <c r="AVP76"/>
      <c r="AVQ76"/>
      <c r="AVR76"/>
      <c r="AVS76"/>
      <c r="AVT76"/>
      <c r="AVU76"/>
      <c r="AVV76"/>
      <c r="AVW76"/>
      <c r="AVX76"/>
      <c r="AVY76"/>
      <c r="AVZ76"/>
      <c r="AWA76"/>
      <c r="AWB76"/>
      <c r="AWC76"/>
      <c r="AWD76"/>
      <c r="AWE76"/>
      <c r="AWF76"/>
      <c r="AWG76"/>
      <c r="AWH76"/>
      <c r="AWI76"/>
      <c r="AWJ76"/>
      <c r="AWK76"/>
      <c r="AWL76"/>
      <c r="AWM76"/>
      <c r="AWN76"/>
      <c r="AWO76"/>
      <c r="AWP76"/>
      <c r="AWQ76"/>
      <c r="AWR76"/>
      <c r="AWS76"/>
      <c r="AWT76"/>
      <c r="AWU76"/>
      <c r="AWV76"/>
      <c r="AWW76"/>
      <c r="AWX76"/>
      <c r="AWY76"/>
      <c r="AWZ76"/>
      <c r="AXA76"/>
      <c r="AXB76"/>
      <c r="AXC76"/>
      <c r="AXD76"/>
      <c r="AXE76"/>
      <c r="AXF76"/>
      <c r="AXG76"/>
      <c r="AXH76"/>
      <c r="AXI76"/>
      <c r="AXJ76"/>
      <c r="AXK76"/>
      <c r="AXL76"/>
      <c r="AXM76"/>
      <c r="AXN76"/>
      <c r="AXO76"/>
      <c r="AXP76"/>
      <c r="AXQ76"/>
      <c r="AXR76"/>
      <c r="AXS76"/>
      <c r="AXT76"/>
      <c r="AXU76"/>
      <c r="AXV76"/>
      <c r="AXW76"/>
      <c r="AXX76"/>
      <c r="AXY76"/>
      <c r="AXZ76"/>
      <c r="AYA76"/>
      <c r="AYB76"/>
      <c r="AYC76"/>
      <c r="AYD76"/>
      <c r="AYE76"/>
      <c r="AYF76"/>
      <c r="AYG76"/>
      <c r="AYH76"/>
      <c r="AYI76"/>
      <c r="AYJ76"/>
      <c r="AYK76"/>
      <c r="AYL76"/>
      <c r="AYM76"/>
      <c r="AYN76"/>
      <c r="AYO76"/>
      <c r="AYP76"/>
      <c r="AYQ76"/>
      <c r="AYR76"/>
      <c r="AYS76"/>
      <c r="AYT76"/>
      <c r="AYU76"/>
      <c r="AYV76"/>
      <c r="AYW76"/>
      <c r="AYX76"/>
      <c r="AYY76"/>
      <c r="AYZ76"/>
      <c r="AZA76"/>
      <c r="AZB76"/>
      <c r="AZC76"/>
      <c r="AZD76"/>
      <c r="AZE76"/>
      <c r="AZF76"/>
      <c r="AZG76"/>
      <c r="AZH76"/>
      <c r="AZI76"/>
      <c r="AZJ76"/>
      <c r="AZK76"/>
      <c r="AZL76"/>
      <c r="AZM76"/>
      <c r="AZN76"/>
      <c r="AZO76"/>
      <c r="AZP76"/>
      <c r="AZQ76"/>
      <c r="AZR76"/>
      <c r="AZS76"/>
      <c r="AZT76"/>
      <c r="AZU76"/>
      <c r="AZV76"/>
      <c r="AZW76"/>
      <c r="AZX76"/>
      <c r="AZY76"/>
      <c r="AZZ76"/>
      <c r="BAA76"/>
      <c r="BAB76"/>
      <c r="BAC76"/>
      <c r="BAD76"/>
      <c r="BAE76"/>
      <c r="BAF76"/>
      <c r="BAG76"/>
      <c r="BAH76"/>
      <c r="BAI76"/>
      <c r="BAJ76"/>
      <c r="BAK76"/>
      <c r="BAL76"/>
      <c r="BAM76"/>
      <c r="BAN76"/>
      <c r="BAO76"/>
      <c r="BAP76"/>
      <c r="BAQ76"/>
      <c r="BAR76"/>
      <c r="BAS76"/>
      <c r="BAT76"/>
      <c r="BAU76"/>
      <c r="BAV76"/>
      <c r="BAW76"/>
      <c r="BAX76"/>
      <c r="BAY76"/>
      <c r="BAZ76"/>
      <c r="BBA76"/>
      <c r="BBB76"/>
      <c r="BBC76"/>
      <c r="BBD76"/>
      <c r="BBE76"/>
      <c r="BBF76"/>
      <c r="BBG76"/>
      <c r="BBH76"/>
      <c r="BBI76"/>
      <c r="BBJ76"/>
      <c r="BBK76"/>
      <c r="BBL76"/>
      <c r="BBM76"/>
      <c r="BBN76"/>
      <c r="BBO76"/>
      <c r="BBP76"/>
      <c r="BBQ76"/>
      <c r="BBR76"/>
      <c r="BBS76"/>
      <c r="BBT76"/>
      <c r="BBU76"/>
      <c r="BBV76"/>
      <c r="BBW76"/>
      <c r="BBX76"/>
      <c r="BBY76"/>
      <c r="BBZ76"/>
      <c r="BCA76"/>
      <c r="BCB76"/>
      <c r="BCC76"/>
      <c r="BCD76"/>
      <c r="BCE76"/>
      <c r="BCF76"/>
      <c r="BCG76"/>
      <c r="BCH76"/>
      <c r="BCI76"/>
      <c r="BCJ76"/>
      <c r="BCK76"/>
      <c r="BCL76"/>
      <c r="BCM76"/>
      <c r="BCN76"/>
      <c r="BCO76"/>
      <c r="BCP76"/>
      <c r="BCQ76"/>
      <c r="BCR76"/>
      <c r="BCS76"/>
      <c r="BCT76"/>
      <c r="BCU76"/>
      <c r="BCV76"/>
      <c r="BCW76"/>
      <c r="BCX76"/>
      <c r="BCY76"/>
      <c r="BCZ76"/>
      <c r="BDA76"/>
      <c r="BDB76"/>
      <c r="BDC76"/>
      <c r="BDD76"/>
      <c r="BDE76"/>
      <c r="BDF76"/>
      <c r="BDG76"/>
      <c r="BDH76"/>
      <c r="BDI76"/>
      <c r="BDJ76"/>
      <c r="BDK76"/>
      <c r="BDL76"/>
      <c r="BDM76"/>
      <c r="BDN76"/>
      <c r="BDO76"/>
      <c r="BDP76"/>
      <c r="BDQ76"/>
      <c r="BDR76"/>
      <c r="BDS76"/>
      <c r="BDT76"/>
      <c r="BDU76"/>
      <c r="BDV76"/>
      <c r="BDW76"/>
      <c r="BDX76"/>
      <c r="BDY76"/>
      <c r="BDZ76"/>
      <c r="BEA76"/>
      <c r="BEB76"/>
      <c r="BEC76"/>
      <c r="BED76"/>
      <c r="BEE76"/>
      <c r="BEF76"/>
      <c r="BEG76"/>
      <c r="BEH76"/>
      <c r="BEI76"/>
      <c r="BEJ76"/>
      <c r="BEK76"/>
      <c r="BEL76"/>
      <c r="BEM76"/>
      <c r="BEN76"/>
      <c r="BEO76"/>
      <c r="BEP76"/>
      <c r="BEQ76"/>
      <c r="BER76"/>
      <c r="BES76"/>
      <c r="BET76"/>
      <c r="BEU76"/>
      <c r="BEV76"/>
      <c r="BEW76"/>
      <c r="BEX76"/>
      <c r="BEY76"/>
      <c r="BEZ76"/>
      <c r="BFA76"/>
      <c r="BFB76"/>
      <c r="BFC76"/>
      <c r="BFD76"/>
      <c r="BFE76"/>
      <c r="BFF76"/>
      <c r="BFG76"/>
      <c r="BFH76"/>
      <c r="BFI76"/>
      <c r="BFJ76"/>
      <c r="BFK76"/>
      <c r="BFL76"/>
      <c r="BFM76"/>
      <c r="BFN76"/>
      <c r="BFO76"/>
      <c r="BFP76"/>
      <c r="BFQ76"/>
      <c r="BFR76"/>
      <c r="BFS76"/>
      <c r="BFT76"/>
      <c r="BFU76"/>
      <c r="BFV76"/>
      <c r="BFW76"/>
      <c r="BFX76"/>
      <c r="BFY76"/>
      <c r="BFZ76"/>
      <c r="BGA76"/>
      <c r="BGB76"/>
      <c r="BGC76"/>
      <c r="BGD76"/>
      <c r="BGE76"/>
      <c r="BGF76"/>
      <c r="BGG76"/>
      <c r="BGH76"/>
      <c r="BGI76"/>
      <c r="BGJ76"/>
      <c r="BGK76"/>
      <c r="BGL76"/>
      <c r="BGM76"/>
      <c r="BGN76"/>
      <c r="BGO76"/>
      <c r="BGP76"/>
      <c r="BGQ76"/>
      <c r="BGR76"/>
      <c r="BGS76"/>
      <c r="BGT76"/>
      <c r="BGU76"/>
      <c r="BGV76"/>
      <c r="BGW76"/>
      <c r="BGX76"/>
      <c r="BGY76"/>
      <c r="BGZ76"/>
      <c r="BHA76"/>
      <c r="BHB76"/>
      <c r="BHC76"/>
      <c r="BHD76"/>
      <c r="BHE76"/>
      <c r="BHF76"/>
      <c r="BHG76"/>
      <c r="BHH76"/>
      <c r="BHI76"/>
      <c r="BHJ76"/>
      <c r="BHK76"/>
      <c r="BHL76"/>
      <c r="BHM76"/>
      <c r="BHN76"/>
      <c r="BHO76"/>
      <c r="BHP76"/>
      <c r="BHQ76"/>
      <c r="BHR76"/>
      <c r="BHS76"/>
      <c r="BHT76"/>
      <c r="BHU76"/>
      <c r="BHV76"/>
      <c r="BHW76"/>
      <c r="BHX76"/>
      <c r="BHY76"/>
      <c r="BHZ76"/>
      <c r="BIA76"/>
      <c r="BIB76"/>
      <c r="BIC76"/>
      <c r="BID76"/>
      <c r="BIE76"/>
      <c r="BIF76"/>
      <c r="BIG76"/>
      <c r="BIH76"/>
      <c r="BII76"/>
      <c r="BIJ76"/>
      <c r="BIK76"/>
      <c r="BIL76"/>
      <c r="BIM76"/>
      <c r="BIN76"/>
      <c r="BIO76"/>
      <c r="BIP76"/>
      <c r="BIQ76"/>
      <c r="BIR76"/>
      <c r="BIS76"/>
      <c r="BIT76"/>
      <c r="BIU76"/>
      <c r="BIV76"/>
      <c r="BIW76"/>
      <c r="BIX76"/>
      <c r="BIY76"/>
      <c r="BIZ76"/>
      <c r="BJA76"/>
      <c r="BJB76"/>
      <c r="BJC76"/>
      <c r="BJD76"/>
      <c r="BJE76"/>
      <c r="BJF76"/>
      <c r="BJG76"/>
      <c r="BJH76"/>
      <c r="BJI76"/>
      <c r="BJJ76"/>
      <c r="BJK76"/>
      <c r="BJL76"/>
      <c r="BJM76"/>
      <c r="BJN76"/>
      <c r="BJO76"/>
      <c r="BJP76"/>
      <c r="BJQ76"/>
      <c r="BJR76"/>
      <c r="BJS76"/>
      <c r="BJT76"/>
      <c r="BJU76"/>
      <c r="BJV76"/>
      <c r="BJW76"/>
      <c r="BJX76"/>
      <c r="BJY76"/>
      <c r="BJZ76"/>
      <c r="BKA76"/>
      <c r="BKB76"/>
      <c r="BKC76"/>
      <c r="BKD76"/>
      <c r="BKE76"/>
      <c r="BKF76"/>
      <c r="BKG76"/>
      <c r="BKH76"/>
      <c r="BKI76"/>
      <c r="BKJ76"/>
      <c r="BKK76"/>
      <c r="BKL76"/>
      <c r="BKM76"/>
      <c r="BKN76"/>
      <c r="BKO76"/>
      <c r="BKP76"/>
      <c r="BKQ76"/>
      <c r="BKR76"/>
      <c r="BKS76"/>
      <c r="BKT76"/>
      <c r="BKU76"/>
      <c r="BKV76"/>
      <c r="BKW76"/>
      <c r="BKX76"/>
      <c r="BKY76"/>
      <c r="BKZ76"/>
      <c r="BLA76"/>
      <c r="BLB76"/>
      <c r="BLC76"/>
      <c r="BLD76"/>
      <c r="BLE76"/>
      <c r="BLF76"/>
      <c r="BLG76"/>
      <c r="BLH76"/>
      <c r="BLI76"/>
      <c r="BLJ76"/>
      <c r="BLK76"/>
      <c r="BLL76"/>
      <c r="BLM76"/>
      <c r="BLN76"/>
      <c r="BLO76"/>
      <c r="BLP76"/>
      <c r="BLQ76"/>
      <c r="BLR76"/>
      <c r="BLS76"/>
      <c r="BLT76"/>
      <c r="BLU76"/>
      <c r="BLV76"/>
      <c r="BLW76"/>
      <c r="BLX76"/>
      <c r="BLY76"/>
      <c r="BLZ76"/>
      <c r="BMA76"/>
      <c r="BMB76"/>
      <c r="BMC76"/>
      <c r="BMD76"/>
      <c r="BME76"/>
      <c r="BMF76"/>
      <c r="BMG76"/>
      <c r="BMH76"/>
      <c r="BMI76"/>
      <c r="BMJ76"/>
      <c r="BMK76"/>
      <c r="BML76"/>
      <c r="BMM76"/>
      <c r="BMN76"/>
      <c r="BMO76"/>
      <c r="BMP76"/>
      <c r="BMQ76"/>
      <c r="BMR76"/>
      <c r="BMS76"/>
      <c r="BMT76"/>
      <c r="BMU76"/>
      <c r="BMV76"/>
      <c r="BMW76"/>
      <c r="BMX76"/>
      <c r="BMY76"/>
      <c r="BMZ76"/>
      <c r="BNA76"/>
      <c r="BNB76"/>
      <c r="BNC76"/>
      <c r="BND76"/>
      <c r="BNE76"/>
      <c r="BNF76"/>
      <c r="BNG76"/>
      <c r="BNH76"/>
      <c r="BNI76"/>
      <c r="BNJ76"/>
      <c r="BNK76"/>
      <c r="BNL76"/>
      <c r="BNM76"/>
      <c r="BNN76"/>
      <c r="BNO76"/>
      <c r="BNP76"/>
      <c r="BNQ76"/>
      <c r="BNR76"/>
      <c r="BNS76"/>
      <c r="BNT76"/>
      <c r="BNU76"/>
      <c r="BNV76"/>
      <c r="BNW76"/>
      <c r="BNX76"/>
      <c r="BNY76"/>
      <c r="BNZ76"/>
      <c r="BOA76"/>
      <c r="BOB76"/>
      <c r="BOC76"/>
      <c r="BOD76"/>
      <c r="BOE76"/>
      <c r="BOF76"/>
      <c r="BOG76"/>
      <c r="BOH76"/>
      <c r="BOI76"/>
      <c r="BOJ76"/>
      <c r="BOK76"/>
      <c r="BOL76"/>
      <c r="BOM76"/>
      <c r="BON76"/>
      <c r="BOO76"/>
      <c r="BOP76"/>
      <c r="BOQ76"/>
      <c r="BOR76"/>
      <c r="BOS76"/>
      <c r="BOT76"/>
      <c r="BOU76"/>
      <c r="BOV76"/>
      <c r="BOW76"/>
      <c r="BOX76"/>
      <c r="BOY76"/>
      <c r="BOZ76"/>
      <c r="BPA76"/>
      <c r="BPB76"/>
      <c r="BPC76"/>
      <c r="BPD76"/>
      <c r="BPE76"/>
      <c r="BPF76"/>
      <c r="BPG76"/>
      <c r="BPH76"/>
      <c r="BPI76"/>
      <c r="BPJ76"/>
      <c r="BPK76"/>
      <c r="BPL76"/>
      <c r="BPM76"/>
      <c r="BPN76"/>
      <c r="BPO76"/>
      <c r="BPP76"/>
      <c r="BPQ76"/>
      <c r="BPR76"/>
      <c r="BPS76"/>
      <c r="BPT76"/>
      <c r="BPU76"/>
      <c r="BPV76"/>
      <c r="BPW76"/>
      <c r="BPX76"/>
      <c r="BPY76"/>
      <c r="BPZ76"/>
      <c r="BQA76"/>
      <c r="BQB76"/>
      <c r="BQC76"/>
      <c r="BQD76"/>
      <c r="BQE76"/>
      <c r="BQF76"/>
      <c r="BQG76"/>
      <c r="BQH76"/>
      <c r="BQI76"/>
      <c r="BQJ76"/>
      <c r="BQK76"/>
      <c r="BQL76"/>
      <c r="BQM76"/>
      <c r="BQN76"/>
      <c r="BQO76"/>
      <c r="BQP76"/>
      <c r="BQQ76"/>
      <c r="BQR76"/>
      <c r="BQS76"/>
      <c r="BQT76"/>
      <c r="BQU76"/>
      <c r="BQV76"/>
      <c r="BQW76"/>
      <c r="BQX76"/>
      <c r="BQY76"/>
      <c r="BQZ76"/>
      <c r="BRA76"/>
      <c r="BRB76"/>
      <c r="BRC76"/>
      <c r="BRD76"/>
      <c r="BRE76"/>
      <c r="BRF76"/>
      <c r="BRG76"/>
      <c r="BRH76"/>
      <c r="BRI76"/>
      <c r="BRJ76"/>
      <c r="BRK76"/>
      <c r="BRL76"/>
      <c r="BRM76"/>
      <c r="BRN76"/>
      <c r="BRO76"/>
      <c r="BRP76"/>
      <c r="BRQ76"/>
      <c r="BRR76"/>
      <c r="BRS76"/>
      <c r="BRT76"/>
      <c r="BRU76"/>
      <c r="BRV76"/>
      <c r="BRW76"/>
      <c r="BRX76"/>
      <c r="BRY76"/>
      <c r="BRZ76"/>
      <c r="BSA76"/>
      <c r="BSB76"/>
      <c r="BSC76"/>
      <c r="BSD76"/>
      <c r="BSE76"/>
      <c r="BSF76"/>
      <c r="BSG76"/>
      <c r="BSH76"/>
      <c r="BSI76"/>
      <c r="BSJ76"/>
      <c r="BSK76"/>
      <c r="BSL76"/>
      <c r="BSM76"/>
      <c r="BSN76"/>
      <c r="BSO76"/>
      <c r="BSP76"/>
      <c r="BSQ76"/>
      <c r="BSR76"/>
      <c r="BSS76"/>
      <c r="BST76"/>
      <c r="BSU76"/>
      <c r="BSV76"/>
      <c r="BSW76"/>
      <c r="BSX76"/>
      <c r="BSY76"/>
      <c r="BSZ76"/>
      <c r="BTA76"/>
      <c r="BTB76"/>
      <c r="BTC76"/>
      <c r="BTD76"/>
      <c r="BTE76"/>
      <c r="BTF76"/>
      <c r="BTG76"/>
      <c r="BTH76"/>
      <c r="BTI76"/>
      <c r="BTJ76"/>
      <c r="BTK76"/>
      <c r="BTL76"/>
      <c r="BTM76"/>
      <c r="BTN76"/>
      <c r="BTO76"/>
      <c r="BTP76"/>
      <c r="BTQ76"/>
      <c r="BTR76"/>
      <c r="BTS76"/>
      <c r="BTT76"/>
      <c r="BTU76"/>
      <c r="BTV76"/>
      <c r="BTW76"/>
      <c r="BTX76"/>
      <c r="BTY76"/>
      <c r="BTZ76"/>
      <c r="BUA76"/>
      <c r="BUB76"/>
      <c r="BUC76"/>
      <c r="BUD76"/>
      <c r="BUE76"/>
      <c r="BUF76"/>
      <c r="BUG76"/>
      <c r="BUH76"/>
      <c r="BUI76"/>
      <c r="BUJ76"/>
      <c r="BUK76"/>
      <c r="BUL76"/>
      <c r="BUM76"/>
      <c r="BUN76"/>
      <c r="BUO76"/>
      <c r="BUP76"/>
      <c r="BUQ76"/>
      <c r="BUR76"/>
      <c r="BUS76"/>
      <c r="BUT76"/>
      <c r="BUU76"/>
      <c r="BUV76"/>
      <c r="BUW76"/>
      <c r="BUX76"/>
      <c r="BUY76"/>
      <c r="BUZ76"/>
      <c r="BVA76"/>
      <c r="BVB76"/>
      <c r="BVC76"/>
      <c r="BVD76"/>
      <c r="BVE76"/>
      <c r="BVF76"/>
      <c r="BVG76"/>
      <c r="BVH76"/>
      <c r="BVI76"/>
      <c r="BVJ76"/>
      <c r="BVK76"/>
      <c r="BVL76"/>
      <c r="BVM76"/>
      <c r="BVN76"/>
      <c r="BVO76"/>
      <c r="BVP76"/>
      <c r="BVQ76"/>
      <c r="BVR76"/>
      <c r="BVS76"/>
      <c r="BVT76"/>
      <c r="BVU76"/>
      <c r="BVV76"/>
      <c r="BVW76"/>
      <c r="BVX76"/>
      <c r="BVY76"/>
      <c r="BVZ76"/>
      <c r="BWA76"/>
      <c r="BWB76"/>
      <c r="BWC76"/>
      <c r="BWD76"/>
      <c r="BWE76"/>
      <c r="BWF76"/>
      <c r="BWG76"/>
      <c r="BWH76"/>
      <c r="BWI76"/>
      <c r="BWJ76"/>
      <c r="BWK76"/>
      <c r="BWL76"/>
      <c r="BWM76"/>
      <c r="BWN76"/>
      <c r="BWO76"/>
      <c r="BWP76"/>
      <c r="BWQ76"/>
      <c r="BWR76"/>
      <c r="BWS76"/>
      <c r="BWT76"/>
      <c r="BWU76"/>
      <c r="BWV76"/>
      <c r="BWW76"/>
      <c r="BWX76"/>
      <c r="BWY76"/>
      <c r="BWZ76"/>
      <c r="BXA76"/>
      <c r="BXB76"/>
      <c r="BXC76"/>
      <c r="BXD76"/>
      <c r="BXE76"/>
      <c r="BXF76"/>
      <c r="BXG76"/>
      <c r="BXH76"/>
      <c r="BXI76"/>
      <c r="BXJ76"/>
      <c r="BXK76"/>
      <c r="BXL76"/>
      <c r="BXM76"/>
      <c r="BXN76"/>
      <c r="BXO76"/>
      <c r="BXP76"/>
      <c r="BXQ76"/>
      <c r="BXR76"/>
      <c r="BXS76"/>
      <c r="BXT76"/>
      <c r="BXU76"/>
      <c r="BXV76"/>
      <c r="BXW76"/>
      <c r="BXX76"/>
      <c r="BXY76"/>
      <c r="BXZ76"/>
      <c r="BYA76"/>
      <c r="BYB76"/>
      <c r="BYC76"/>
      <c r="BYD76"/>
      <c r="BYE76"/>
      <c r="BYF76"/>
      <c r="BYG76"/>
      <c r="BYH76"/>
      <c r="BYI76"/>
      <c r="BYJ76"/>
      <c r="BYK76"/>
      <c r="BYL76"/>
      <c r="BYM76"/>
      <c r="BYN76"/>
      <c r="BYO76"/>
      <c r="BYP76"/>
      <c r="BYQ76"/>
      <c r="BYR76"/>
      <c r="BYS76"/>
      <c r="BYT76"/>
      <c r="BYU76"/>
      <c r="BYV76"/>
      <c r="BYW76"/>
      <c r="BYX76"/>
      <c r="BYY76"/>
      <c r="BYZ76"/>
      <c r="BZA76"/>
      <c r="BZB76"/>
      <c r="BZC76"/>
      <c r="BZD76"/>
      <c r="BZE76"/>
      <c r="BZF76"/>
      <c r="BZG76"/>
      <c r="BZH76"/>
      <c r="BZI76"/>
      <c r="BZJ76"/>
      <c r="BZK76"/>
      <c r="BZL76"/>
      <c r="BZM76"/>
      <c r="BZN76"/>
      <c r="BZO76"/>
      <c r="BZP76"/>
      <c r="BZQ76"/>
      <c r="BZR76"/>
      <c r="BZS76"/>
      <c r="BZT76"/>
      <c r="BZU76"/>
      <c r="BZV76"/>
      <c r="BZW76"/>
      <c r="BZX76"/>
      <c r="BZY76"/>
      <c r="BZZ76"/>
      <c r="CAA76"/>
      <c r="CAB76"/>
      <c r="CAC76"/>
      <c r="CAD76"/>
      <c r="CAE76"/>
      <c r="CAF76"/>
      <c r="CAG76"/>
      <c r="CAH76"/>
      <c r="CAI76"/>
      <c r="CAJ76"/>
      <c r="CAK76"/>
      <c r="CAL76"/>
      <c r="CAM76"/>
      <c r="CAN76"/>
      <c r="CAO76"/>
      <c r="CAP76"/>
      <c r="CAQ76"/>
      <c r="CAR76"/>
      <c r="CAS76"/>
      <c r="CAT76"/>
      <c r="CAU76"/>
      <c r="CAV76"/>
      <c r="CAW76"/>
      <c r="CAX76"/>
      <c r="CAY76"/>
      <c r="CAZ76"/>
      <c r="CBA76"/>
      <c r="CBB76"/>
      <c r="CBC76"/>
      <c r="CBD76"/>
      <c r="CBE76"/>
      <c r="CBF76"/>
      <c r="CBG76"/>
      <c r="CBH76"/>
      <c r="CBI76"/>
      <c r="CBJ76"/>
      <c r="CBK76"/>
      <c r="CBL76"/>
      <c r="CBM76"/>
      <c r="CBN76"/>
      <c r="CBO76"/>
      <c r="CBP76"/>
      <c r="CBQ76"/>
      <c r="CBR76"/>
      <c r="CBS76"/>
      <c r="CBT76"/>
      <c r="CBU76"/>
      <c r="CBV76"/>
      <c r="CBW76"/>
      <c r="CBX76"/>
      <c r="CBY76"/>
      <c r="CBZ76"/>
      <c r="CCA76"/>
      <c r="CCB76"/>
      <c r="CCC76"/>
      <c r="CCD76"/>
      <c r="CCE76"/>
      <c r="CCF76"/>
      <c r="CCG76"/>
      <c r="CCH76"/>
      <c r="CCI76"/>
      <c r="CCJ76"/>
      <c r="CCK76"/>
      <c r="CCL76"/>
      <c r="CCM76"/>
      <c r="CCN76"/>
      <c r="CCO76"/>
      <c r="CCP76"/>
      <c r="CCQ76"/>
      <c r="CCR76"/>
      <c r="CCS76"/>
      <c r="CCT76"/>
      <c r="CCU76"/>
      <c r="CCV76"/>
      <c r="CCW76"/>
      <c r="CCX76"/>
      <c r="CCY76"/>
      <c r="CCZ76"/>
      <c r="CDA76"/>
      <c r="CDB76"/>
      <c r="CDC76"/>
      <c r="CDD76"/>
      <c r="CDE76"/>
      <c r="CDF76"/>
      <c r="CDG76"/>
      <c r="CDH76"/>
      <c r="CDI76"/>
      <c r="CDJ76"/>
      <c r="CDK76"/>
      <c r="CDL76"/>
      <c r="CDM76"/>
      <c r="CDN76"/>
      <c r="CDO76"/>
      <c r="CDP76"/>
      <c r="CDQ76"/>
      <c r="CDR76"/>
      <c r="CDS76"/>
      <c r="CDT76"/>
      <c r="CDU76"/>
      <c r="CDV76"/>
      <c r="CDW76"/>
      <c r="CDX76"/>
      <c r="CDY76"/>
      <c r="CDZ76"/>
      <c r="CEA76"/>
      <c r="CEB76"/>
      <c r="CEC76"/>
      <c r="CED76"/>
      <c r="CEE76"/>
      <c r="CEF76"/>
      <c r="CEG76"/>
      <c r="CEH76"/>
      <c r="CEI76"/>
      <c r="CEJ76"/>
      <c r="CEK76"/>
      <c r="CEL76"/>
      <c r="CEM76"/>
      <c r="CEN76"/>
      <c r="CEO76"/>
      <c r="CEP76"/>
      <c r="CEQ76"/>
      <c r="CER76"/>
      <c r="CES76"/>
      <c r="CET76"/>
      <c r="CEU76"/>
      <c r="CEV76"/>
      <c r="CEW76"/>
      <c r="CEX76"/>
      <c r="CEY76"/>
      <c r="CEZ76"/>
      <c r="CFA76"/>
      <c r="CFB76"/>
      <c r="CFC76"/>
      <c r="CFD76"/>
      <c r="CFE76"/>
      <c r="CFF76"/>
      <c r="CFG76"/>
      <c r="CFH76"/>
      <c r="CFI76"/>
      <c r="CFJ76"/>
      <c r="CFK76"/>
      <c r="CFL76"/>
      <c r="CFM76"/>
      <c r="CFN76"/>
      <c r="CFO76"/>
      <c r="CFP76"/>
      <c r="CFQ76"/>
      <c r="CFR76"/>
      <c r="CFS76"/>
      <c r="CFT76"/>
      <c r="CFU76"/>
      <c r="CFV76"/>
      <c r="CFW76"/>
      <c r="CFX76"/>
      <c r="CFY76"/>
      <c r="CFZ76"/>
      <c r="CGA76"/>
      <c r="CGB76"/>
      <c r="CGC76"/>
      <c r="CGD76"/>
      <c r="CGE76"/>
      <c r="CGF76"/>
      <c r="CGG76"/>
      <c r="CGH76"/>
      <c r="CGI76"/>
      <c r="CGJ76"/>
      <c r="CGK76"/>
      <c r="CGL76"/>
      <c r="CGM76"/>
      <c r="CGN76"/>
      <c r="CGO76"/>
      <c r="CGP76"/>
      <c r="CGQ76"/>
      <c r="CGR76"/>
      <c r="CGS76"/>
      <c r="CGT76"/>
      <c r="CGU76"/>
      <c r="CGV76"/>
      <c r="CGW76"/>
      <c r="CGX76"/>
      <c r="CGY76"/>
      <c r="CGZ76"/>
      <c r="CHA76"/>
      <c r="CHB76"/>
      <c r="CHC76"/>
      <c r="CHD76"/>
      <c r="CHE76"/>
      <c r="CHF76"/>
      <c r="CHG76"/>
      <c r="CHH76"/>
      <c r="CHI76"/>
      <c r="CHJ76"/>
      <c r="CHK76"/>
      <c r="CHL76"/>
      <c r="CHM76"/>
      <c r="CHN76"/>
      <c r="CHO76"/>
      <c r="CHP76"/>
      <c r="CHQ76"/>
      <c r="CHR76"/>
      <c r="CHS76"/>
      <c r="CHT76"/>
      <c r="CHU76"/>
      <c r="CHV76"/>
      <c r="CHW76"/>
      <c r="CHX76"/>
      <c r="CHY76"/>
      <c r="CHZ76"/>
      <c r="CIA76"/>
      <c r="CIB76"/>
      <c r="CIC76"/>
      <c r="CID76"/>
      <c r="CIE76"/>
      <c r="CIF76"/>
      <c r="CIG76"/>
      <c r="CIH76"/>
      <c r="CII76"/>
      <c r="CIJ76"/>
      <c r="CIK76"/>
      <c r="CIL76"/>
      <c r="CIM76"/>
      <c r="CIN76"/>
      <c r="CIO76"/>
      <c r="CIP76"/>
      <c r="CIQ76"/>
      <c r="CIR76"/>
      <c r="CIS76"/>
      <c r="CIT76"/>
      <c r="CIU76"/>
      <c r="CIV76"/>
      <c r="CIW76"/>
      <c r="CIX76"/>
      <c r="CIY76"/>
      <c r="CIZ76"/>
      <c r="CJA76"/>
      <c r="CJB76"/>
      <c r="CJC76"/>
      <c r="CJD76"/>
      <c r="CJE76"/>
      <c r="CJF76"/>
      <c r="CJG76"/>
      <c r="CJH76"/>
      <c r="CJI76"/>
      <c r="CJJ76"/>
      <c r="CJK76"/>
      <c r="CJL76"/>
      <c r="CJM76"/>
      <c r="CJN76"/>
      <c r="CJO76"/>
      <c r="CJP76"/>
      <c r="CJQ76"/>
      <c r="CJR76"/>
      <c r="CJS76"/>
      <c r="CJT76"/>
      <c r="CJU76"/>
      <c r="CJV76"/>
      <c r="CJW76"/>
      <c r="CJX76"/>
      <c r="CJY76"/>
      <c r="CJZ76"/>
      <c r="CKA76"/>
      <c r="CKB76"/>
      <c r="CKC76"/>
      <c r="CKD76"/>
      <c r="CKE76"/>
      <c r="CKF76"/>
      <c r="CKG76"/>
      <c r="CKH76"/>
      <c r="CKI76"/>
      <c r="CKJ76"/>
      <c r="CKK76"/>
      <c r="CKL76"/>
      <c r="CKM76"/>
      <c r="CKN76"/>
      <c r="CKO76"/>
      <c r="CKP76"/>
      <c r="CKQ76"/>
      <c r="CKR76"/>
      <c r="CKS76"/>
      <c r="CKT76"/>
      <c r="CKU76"/>
      <c r="CKV76"/>
      <c r="CKW76"/>
      <c r="CKX76"/>
      <c r="CKY76"/>
      <c r="CKZ76"/>
      <c r="CLA76"/>
      <c r="CLB76"/>
      <c r="CLC76"/>
      <c r="CLD76"/>
      <c r="CLE76"/>
      <c r="CLF76"/>
      <c r="CLG76"/>
      <c r="CLH76"/>
      <c r="CLI76"/>
      <c r="CLJ76"/>
      <c r="CLK76"/>
      <c r="CLL76"/>
      <c r="CLM76"/>
      <c r="CLN76"/>
      <c r="CLO76"/>
      <c r="CLP76"/>
      <c r="CLQ76"/>
      <c r="CLR76"/>
      <c r="CLS76"/>
      <c r="CLT76"/>
      <c r="CLU76"/>
      <c r="CLV76"/>
      <c r="CLW76"/>
      <c r="CLX76"/>
      <c r="CLY76"/>
      <c r="CLZ76"/>
      <c r="CMA76"/>
      <c r="CMB76"/>
      <c r="CMC76"/>
      <c r="CMD76"/>
      <c r="CME76"/>
      <c r="CMF76"/>
      <c r="CMG76"/>
      <c r="CMH76"/>
      <c r="CMI76"/>
      <c r="CMJ76"/>
    </row>
    <row r="77" spans="1:2376" x14ac:dyDescent="0.3">
      <c r="A77" s="428" t="s">
        <v>534</v>
      </c>
      <c r="B77" s="429"/>
      <c r="C77" s="429"/>
      <c r="D77" s="429"/>
      <c r="E77" s="429"/>
      <c r="F77" s="429"/>
      <c r="G77" s="429"/>
      <c r="H77" s="429"/>
      <c r="I77" s="429"/>
      <c r="J77" s="429"/>
      <c r="K77" s="429"/>
      <c r="L77" s="429"/>
      <c r="M77" s="429"/>
      <c r="N77" s="429"/>
      <c r="O77" s="429"/>
      <c r="P77" s="429"/>
      <c r="Q77" s="429"/>
      <c r="R77" s="429"/>
      <c r="S77" s="429"/>
      <c r="T77" s="429"/>
      <c r="U77" s="429"/>
      <c r="V77" s="429"/>
      <c r="W77" s="429"/>
      <c r="X77" s="429"/>
      <c r="Y77" s="429"/>
      <c r="Z77" s="429"/>
      <c r="AA77" s="430"/>
      <c r="AB77" s="504"/>
      <c r="AC77" s="504"/>
      <c r="AD77" s="504"/>
      <c r="AE77" s="504"/>
      <c r="AF77" s="504"/>
      <c r="AG77" s="504"/>
      <c r="AH77" s="504"/>
      <c r="AI77" s="504"/>
      <c r="AJ77" s="504"/>
      <c r="AK77" s="504"/>
      <c r="AL77" s="504"/>
      <c r="AM77" s="504"/>
      <c r="AN77" s="504"/>
      <c r="AO77" s="504"/>
    </row>
    <row r="78" spans="1:2376" ht="70" x14ac:dyDescent="0.3">
      <c r="A78" s="431" t="s">
        <v>408</v>
      </c>
      <c r="B78" s="432" t="s">
        <v>409</v>
      </c>
      <c r="C78" s="433" t="s">
        <v>410</v>
      </c>
      <c r="D78" s="433" t="s">
        <v>555</v>
      </c>
      <c r="E78" s="433" t="s">
        <v>446</v>
      </c>
      <c r="F78" s="433" t="s">
        <v>354</v>
      </c>
      <c r="G78" s="434" t="s">
        <v>556</v>
      </c>
      <c r="H78" s="434" t="s">
        <v>352</v>
      </c>
      <c r="I78" s="433" t="s">
        <v>222</v>
      </c>
      <c r="J78" s="442" t="s">
        <v>406</v>
      </c>
      <c r="K78" s="443" t="s">
        <v>449</v>
      </c>
      <c r="L78" s="435" t="s">
        <v>1010</v>
      </c>
      <c r="M78" s="436" t="s">
        <v>398</v>
      </c>
      <c r="N78" s="436" t="s">
        <v>533</v>
      </c>
      <c r="O78" s="436" t="s">
        <v>399</v>
      </c>
      <c r="P78" s="436" t="s">
        <v>552</v>
      </c>
      <c r="Q78" s="437" t="s">
        <v>490</v>
      </c>
      <c r="R78" s="444" t="s">
        <v>1011</v>
      </c>
      <c r="S78" s="444" t="s">
        <v>1012</v>
      </c>
      <c r="T78" s="445" t="s">
        <v>102</v>
      </c>
      <c r="U78" s="445" t="s">
        <v>103</v>
      </c>
      <c r="V78" s="445" t="s">
        <v>104</v>
      </c>
      <c r="W78" s="445" t="s">
        <v>105</v>
      </c>
      <c r="X78" s="437" t="s">
        <v>331</v>
      </c>
      <c r="Y78" s="437" t="s">
        <v>332</v>
      </c>
      <c r="Z78" s="436" t="s">
        <v>400</v>
      </c>
      <c r="AA78" s="438" t="s">
        <v>558</v>
      </c>
      <c r="AB78" s="504"/>
      <c r="AC78" s="504"/>
      <c r="AD78" s="504"/>
      <c r="AE78" s="504"/>
      <c r="AF78" s="504"/>
      <c r="AG78" s="504"/>
      <c r="AH78" s="504"/>
      <c r="AI78" s="504"/>
      <c r="AJ78" s="504"/>
      <c r="AK78" s="504"/>
      <c r="AL78" s="504"/>
      <c r="AM78" s="504"/>
      <c r="AN78" s="504"/>
      <c r="AO78" s="504"/>
    </row>
    <row r="79" spans="1:2376" x14ac:dyDescent="0.3">
      <c r="A79" s="319" t="str">
        <f>'END Jul 2021'!K63</f>
        <v>Energy Locals</v>
      </c>
      <c r="B79" s="383" t="str">
        <f>'END Jul 2021'!L63</f>
        <v>Online Member</v>
      </c>
      <c r="C79" s="384">
        <f>IF('END Jul 2021'!BP63=0,91*'END Jul 2021'!M63/100,(91*'END Jul 2021'!M63/100)+'END Jul 2021'!BP63/4)</f>
        <v>91.462818181818164</v>
      </c>
      <c r="D79" s="384">
        <f>IF('END Jul 2021'!O63="",$G$6*'END Jul 2021'!N63/100,IF($G$6&gt;='END Jul 2021'!P63,('END Jul 2021'!P63*'END Jul 2021'!N63/100),($G$6*'END Jul 2021'!N63/100)))</f>
        <v>47.12710909090908</v>
      </c>
      <c r="E79" s="384">
        <f>IF(AND('END Jul 2021'!P63&gt;0,'END Jul 2021'!R63&gt;0),IF($G$6&lt;'END Jul 2021'!P63,0,IF($G$6&lt;=('END Jul 2021'!R63+'END Jul 2021'!P63),(($G$6-'END Jul 2021'!P63)*'END Jul 2021'!Q63/100),(('END Jul 2021'!R63)*'END Jul 2021'!Q63/100))),0)</f>
        <v>0</v>
      </c>
      <c r="F79" s="384">
        <f>IF('END Jul 2021'!T63&gt;0,IF(($G$6&lt;'END Jul 2021'!T63),(0),($G$6-'END Jul 2021'!T63)*'END Jul 2021'!U63/100),IF(AND('END Jul 2021'!R63&gt;0,'END Jul 2021'!T63=""),IF(($G$6&lt;'END Jul 2021'!R63),(0),($G$6-'END Jul 2021'!R63)*'END Jul 2021'!S63/100),IF(AND('END Jul 2021'!P63&gt;0,'END Jul 2021'!R63=""),IF(($G$6&lt;'END Jul 2021'!P63),(0),($G$6-'END Jul 2021'!P63)*'END Jul 2021'!Q63/100),0)))</f>
        <v>0</v>
      </c>
      <c r="G79" s="384">
        <f>$I$6*'END Jul 2021'!AH63/100</f>
        <v>101.56704545454544</v>
      </c>
      <c r="H79" s="384">
        <f>$H$6*'END Jul 2021'!W63/100</f>
        <v>46.314572727272704</v>
      </c>
      <c r="I79" s="384">
        <f t="shared" ref="I79:I96" si="54">SUM(C79:H79)</f>
        <v>286.47154545454538</v>
      </c>
      <c r="J79" s="449">
        <f t="shared" ref="J79:J96" si="55">(I79-C79)*4</f>
        <v>780.03490909090885</v>
      </c>
      <c r="K79" s="449">
        <f t="shared" ref="K79:K96" si="56">I79*4</f>
        <v>1145.8861818181815</v>
      </c>
      <c r="L79" s="450">
        <f>K79*1.1</f>
        <v>1260.4747999999997</v>
      </c>
      <c r="M79" s="386">
        <f>'END Jul 2021'!AZ63</f>
        <v>0</v>
      </c>
      <c r="N79" s="386">
        <f>'END Jul 2021'!BA63</f>
        <v>0</v>
      </c>
      <c r="O79" s="386">
        <f>'END Jul 2021'!BB63</f>
        <v>0</v>
      </c>
      <c r="P79" s="386">
        <f>'END Jul 2021'!BC63</f>
        <v>0</v>
      </c>
      <c r="Q79" s="386">
        <f>($E$6*'END Jul 2021'!AT63/100)*4</f>
        <v>241.51599999999999</v>
      </c>
      <c r="R79" s="324" t="str">
        <f>IF(SUM(M79:P79)=0,"No discount",IF(M79&gt;0,"Guaranteed off bill",IF(N79&gt;0,"Guaranteed off usage",IF(O79&gt;0,"Pay-on-time off bill","Pay-on-time off usage"))))</f>
        <v>No discount</v>
      </c>
      <c r="S79" s="324" t="str">
        <f>IF(OR(A79="Origin Energy",A79="Red Energy",A79="Powershop"),"Inclusive","Exclusive")</f>
        <v>Exclusive</v>
      </c>
      <c r="T79" s="380">
        <f>IF(AND(R79="Guaranteed off bill",S79="Inclusive"),((K79*1.1)-((K79*1.1)*M79/100))/1.1,IF(AND(R79="Guaranteed off usage",S79="Inclusive"),((K79*1.1)-((J79*1.1)*N79/100))/1.1,IF(AND(R79="Guaranteed off bill",S79="Exclusive"),K79-(K79*M79/100),IF(AND(R79="Guaranteed off usage",S79="Exclusive"),K79-(J79*N79/100),IF(S79="Inclusive",((K79*1.1))/1.1,K79)))))</f>
        <v>1145.8861818181815</v>
      </c>
      <c r="U79" s="380">
        <f>IF(R79="Pay-on-time off bill",T79-(T79*O79/100),IF(R79="Pay-on-time off usage",T79-(J79*P79/100),T79))</f>
        <v>1145.8861818181815</v>
      </c>
      <c r="V79" s="386">
        <f>T79-Q79</f>
        <v>904.37018181818155</v>
      </c>
      <c r="W79" s="386">
        <f>U79-Q79</f>
        <v>904.37018181818155</v>
      </c>
      <c r="X79" s="455">
        <f>V79*1.1</f>
        <v>994.80719999999974</v>
      </c>
      <c r="Y79" s="455">
        <f>W79*1.1</f>
        <v>994.80719999999974</v>
      </c>
      <c r="Z79" s="387">
        <f>'END Jul 2021'!BL63</f>
        <v>0</v>
      </c>
      <c r="AA79" s="326" t="str">
        <f>'END Jul 2021'!BM63</f>
        <v>n</v>
      </c>
      <c r="AB79" s="504"/>
      <c r="AC79" s="504"/>
      <c r="AD79" s="504"/>
      <c r="AE79" s="504"/>
      <c r="AF79" s="504"/>
      <c r="AG79" s="504"/>
      <c r="AH79" s="504"/>
      <c r="AI79" s="504"/>
      <c r="AJ79" s="504"/>
      <c r="AK79" s="504"/>
      <c r="AL79" s="504"/>
      <c r="AM79" s="504"/>
      <c r="AN79" s="504"/>
      <c r="AO79" s="504"/>
    </row>
    <row r="80" spans="1:2376" x14ac:dyDescent="0.3">
      <c r="A80" s="319" t="str">
        <f>'END Jul 2021'!K64</f>
        <v>AGL</v>
      </c>
      <c r="B80" s="383" t="str">
        <f>'END Jul 2021'!L64</f>
        <v>Solar Savers</v>
      </c>
      <c r="C80" s="384">
        <f>IF('END Jul 2021'!BP64=0,91*'END Jul 2021'!M64/100,(91*'END Jul 2021'!M64/100)+'END Jul 2021'!BP64/4)</f>
        <v>87.715727272727278</v>
      </c>
      <c r="D80" s="384">
        <f>IF('END Jul 2021'!O64="",$G$6*'END Jul 2021'!N64/100,IF($G$6&gt;='END Jul 2021'!P64,('END Jul 2021'!P64*'END Jul 2021'!N64/100),($G$6*'END Jul 2021'!N64/100)))</f>
        <v>61.102734545454531</v>
      </c>
      <c r="E80" s="384">
        <f>IF(AND('END Jul 2021'!P64&gt;0,'END Jul 2021'!R64&gt;0),IF($G$6&lt;'END Jul 2021'!P64,0,IF($G$6&lt;=('END Jul 2021'!R64+'END Jul 2021'!P64),(($G$6-'END Jul 2021'!P64)*'END Jul 2021'!Q64/100),(('END Jul 2021'!R64)*'END Jul 2021'!Q64/100))),0)</f>
        <v>0</v>
      </c>
      <c r="F80" s="384">
        <f>IF('END Jul 2021'!T64&gt;0,IF(($G$6&lt;'END Jul 2021'!T64),(0),($G$6-'END Jul 2021'!T64)*'END Jul 2021'!U64/100),IF(AND('END Jul 2021'!R64&gt;0,'END Jul 2021'!T64=""),IF(($G$6&lt;'END Jul 2021'!R64),(0),($G$6-'END Jul 2021'!R64)*'END Jul 2021'!S64/100),IF(AND('END Jul 2021'!P64&gt;0,'END Jul 2021'!R64=""),IF(($G$6&lt;'END Jul 2021'!P64),(0),($G$6-'END Jul 2021'!P64)*'END Jul 2021'!Q64/100),0)))</f>
        <v>0</v>
      </c>
      <c r="G80" s="384">
        <f>$I$6*'END Jul 2021'!AH64/100</f>
        <v>128.86826727272725</v>
      </c>
      <c r="H80" s="384">
        <f>$H$6*'END Jul 2021'!W64/100</f>
        <v>39.123625909090897</v>
      </c>
      <c r="I80" s="384">
        <f t="shared" si="54"/>
        <v>316.81035499999996</v>
      </c>
      <c r="J80" s="449">
        <f t="shared" si="55"/>
        <v>916.37851090909066</v>
      </c>
      <c r="K80" s="449">
        <f t="shared" si="56"/>
        <v>1267.2414199999998</v>
      </c>
      <c r="L80" s="450">
        <f t="shared" ref="L80:L96" si="57">K80*1.1</f>
        <v>1393.9655619999999</v>
      </c>
      <c r="M80" s="386">
        <f>'END Jul 2021'!AZ64</f>
        <v>0</v>
      </c>
      <c r="N80" s="386">
        <f>'END Jul 2021'!BA64</f>
        <v>0</v>
      </c>
      <c r="O80" s="386">
        <f>'END Jul 2021'!BB64</f>
        <v>0</v>
      </c>
      <c r="P80" s="386">
        <f>'END Jul 2021'!BC64</f>
        <v>0</v>
      </c>
      <c r="Q80" s="386">
        <f>($E$6*'END Jul 2021'!AT64/100)*4</f>
        <v>410.5772</v>
      </c>
      <c r="R80" s="324" t="str">
        <f t="shared" ref="R80:R96" si="58">IF(SUM(M80:P80)=0,"No discount",IF(M80&gt;0,"Guaranteed off bill",IF(N80&gt;0,"Guaranteed off usage",IF(O80&gt;0,"Pay-on-time off bill","Pay-on-time off usage"))))</f>
        <v>No discount</v>
      </c>
      <c r="S80" s="324" t="str">
        <f t="shared" ref="S80:S96" si="59">IF(OR(A80="Origin Energy",A80="Red Energy",A80="Powershop"),"Inclusive","Exclusive")</f>
        <v>Exclusive</v>
      </c>
      <c r="T80" s="380">
        <f t="shared" ref="T80:T84" si="60">IF(AND(R80="Guaranteed off bill",S80="Inclusive"),((K80*1.1)-((K80*1.1)*M80/100))/1.1,IF(AND(R80="Guaranteed off usage",S80="Inclusive"),((K80*1.1)-((J80*1.1)*N80/100))/1.1,IF(AND(R80="Guaranteed off bill",S80="Exclusive"),K80-(K80*M80/100),IF(AND(R80="Guaranteed off usage",S80="Exclusive"),K80-(J80*N80/100),IF(S80="Inclusive",((K80*1.1))/1.1,K80)))))</f>
        <v>1267.2414199999998</v>
      </c>
      <c r="U80" s="380">
        <f t="shared" ref="U80:U84" si="61">IF(R80="Pay-on-time off bill",T80-(T80*O80/100),IF(R80="Pay-on-time off usage",T80-(J80*P80/100),T80))</f>
        <v>1267.2414199999998</v>
      </c>
      <c r="V80" s="386">
        <f t="shared" ref="V80:V84" si="62">T80-Q80</f>
        <v>856.66421999999989</v>
      </c>
      <c r="W80" s="386">
        <f t="shared" ref="W80:W84" si="63">U80-Q80</f>
        <v>856.66421999999989</v>
      </c>
      <c r="X80" s="455">
        <f t="shared" ref="X80:Y84" si="64">V80*1.1</f>
        <v>942.3306419999999</v>
      </c>
      <c r="Y80" s="455">
        <f t="shared" si="64"/>
        <v>942.3306419999999</v>
      </c>
      <c r="Z80" s="387">
        <f>'END Jul 2021'!BL64</f>
        <v>0</v>
      </c>
      <c r="AA80" s="326" t="str">
        <f>'END Jul 2021'!BM64</f>
        <v>n</v>
      </c>
      <c r="AB80" s="504"/>
      <c r="AC80" s="504"/>
      <c r="AD80" s="504"/>
      <c r="AE80" s="504"/>
      <c r="AF80" s="504"/>
      <c r="AG80" s="504"/>
      <c r="AH80" s="504"/>
      <c r="AI80" s="504"/>
      <c r="AJ80" s="504"/>
      <c r="AK80" s="504"/>
      <c r="AL80" s="504"/>
      <c r="AM80" s="504"/>
      <c r="AN80" s="504"/>
      <c r="AO80" s="504"/>
    </row>
    <row r="81" spans="1:41" x14ac:dyDescent="0.3">
      <c r="A81" s="319" t="str">
        <f>'END Jul 2021'!K65</f>
        <v>Alinta Energy</v>
      </c>
      <c r="B81" s="383" t="str">
        <f>'END Jul 2021'!L65</f>
        <v>Home Deal</v>
      </c>
      <c r="C81" s="384">
        <f>IF('END Jul 2021'!BP65=0,91*'END Jul 2021'!M65/100,(91*'END Jul 2021'!M65/100)+'END Jul 2021'!BP65/4)</f>
        <v>79.045909090909092</v>
      </c>
      <c r="D81" s="384">
        <f>IF('END Jul 2021'!O65="",$G$6*'END Jul 2021'!N65/100,IF($G$6&gt;='END Jul 2021'!P65,('END Jul 2021'!P65*'END Jul 2021'!N65/100),($G$6*'END Jul 2021'!N65/100)))</f>
        <v>51.839819999999989</v>
      </c>
      <c r="E81" s="384">
        <f>IF(AND('END Jul 2021'!P65&gt;0,'END Jul 2021'!R65&gt;0),IF($G$6&lt;'END Jul 2021'!P65,0,IF($G$6&lt;=('END Jul 2021'!R65+'END Jul 2021'!P65),(($G$6-'END Jul 2021'!P65)*'END Jul 2021'!Q65/100),(('END Jul 2021'!R65)*'END Jul 2021'!Q65/100))),0)</f>
        <v>0</v>
      </c>
      <c r="F81" s="384">
        <f>IF('END Jul 2021'!T65&gt;0,IF(($G$6&lt;'END Jul 2021'!T65),(0),($G$6-'END Jul 2021'!T65)*'END Jul 2021'!U65/100),IF(AND('END Jul 2021'!R65&gt;0,'END Jul 2021'!T65=""),IF(($G$6&lt;'END Jul 2021'!R65),(0),($G$6-'END Jul 2021'!R65)*'END Jul 2021'!S65/100),IF(AND('END Jul 2021'!P65&gt;0,'END Jul 2021'!R65=""),IF(($G$6&lt;'END Jul 2021'!P65),(0),($G$6-'END Jul 2021'!P65)*'END Jul 2021'!Q65/100),0)))</f>
        <v>0</v>
      </c>
      <c r="G81" s="384">
        <f>$I$6*'END Jul 2021'!AH65/100</f>
        <v>111.72374999999998</v>
      </c>
      <c r="H81" s="384">
        <f>$H$6*'END Jul 2021'!W65/100</f>
        <v>44.242604999999983</v>
      </c>
      <c r="I81" s="384">
        <f t="shared" si="54"/>
        <v>286.85208409090905</v>
      </c>
      <c r="J81" s="449">
        <f t="shared" si="55"/>
        <v>831.22469999999976</v>
      </c>
      <c r="K81" s="449">
        <f t="shared" si="56"/>
        <v>1147.4083363636362</v>
      </c>
      <c r="L81" s="450">
        <f t="shared" si="57"/>
        <v>1262.1491699999999</v>
      </c>
      <c r="M81" s="386">
        <f>'END Jul 2021'!AZ65</f>
        <v>0</v>
      </c>
      <c r="N81" s="386">
        <f>'END Jul 2021'!BA65</f>
        <v>0</v>
      </c>
      <c r="O81" s="386">
        <f>'END Jul 2021'!BB65</f>
        <v>0</v>
      </c>
      <c r="P81" s="386">
        <f>'END Jul 2021'!BC65</f>
        <v>0</v>
      </c>
      <c r="Q81" s="386">
        <f>($E$6*'END Jul 2021'!AT65/100)*4</f>
        <v>181.13699999999997</v>
      </c>
      <c r="R81" s="324" t="str">
        <f t="shared" si="58"/>
        <v>No discount</v>
      </c>
      <c r="S81" s="324" t="str">
        <f t="shared" si="59"/>
        <v>Exclusive</v>
      </c>
      <c r="T81" s="380">
        <f t="shared" si="60"/>
        <v>1147.4083363636362</v>
      </c>
      <c r="U81" s="380">
        <f t="shared" si="61"/>
        <v>1147.4083363636362</v>
      </c>
      <c r="V81" s="386">
        <f t="shared" si="62"/>
        <v>966.27133636363624</v>
      </c>
      <c r="W81" s="386">
        <f t="shared" si="63"/>
        <v>966.27133636363624</v>
      </c>
      <c r="X81" s="455">
        <f t="shared" si="64"/>
        <v>1062.8984699999999</v>
      </c>
      <c r="Y81" s="455">
        <f t="shared" si="64"/>
        <v>1062.8984699999999</v>
      </c>
      <c r="Z81" s="387">
        <f>'END Jul 2021'!BL65</f>
        <v>0</v>
      </c>
      <c r="AA81" s="326" t="str">
        <f>'END Jul 2021'!BM65</f>
        <v>n</v>
      </c>
      <c r="AB81" s="504"/>
      <c r="AC81" s="504"/>
      <c r="AD81" s="504"/>
      <c r="AE81" s="504"/>
      <c r="AF81" s="504"/>
      <c r="AG81" s="504"/>
      <c r="AH81" s="504"/>
      <c r="AI81" s="504"/>
      <c r="AJ81" s="504"/>
      <c r="AK81" s="504"/>
      <c r="AL81" s="504"/>
      <c r="AM81" s="504"/>
      <c r="AN81" s="504"/>
      <c r="AO81" s="504"/>
    </row>
    <row r="82" spans="1:41" x14ac:dyDescent="0.3">
      <c r="A82" s="319" t="str">
        <f>'END Jul 2021'!K66</f>
        <v>CovaU</v>
      </c>
      <c r="B82" s="383" t="str">
        <f>'END Jul 2021'!L66</f>
        <v>Freedom Plus Solar</v>
      </c>
      <c r="C82" s="384">
        <f>IF('END Jul 2021'!BP66=0,91*'END Jul 2021'!M66/100,(91*'END Jul 2021'!M66/100)+'END Jul 2021'!BP66/4)</f>
        <v>113.74999999999999</v>
      </c>
      <c r="D82" s="384">
        <f>IF('END Jul 2021'!O66="",$G$6*'END Jul 2021'!N66/100,IF($G$6&gt;='END Jul 2021'!P66,('END Jul 2021'!P66*'END Jul 2021'!N66/100),($G$6*'END Jul 2021'!N66/100)))</f>
        <v>66.14045999999999</v>
      </c>
      <c r="E82" s="384">
        <f>IF(AND('END Jul 2021'!P66&gt;0,'END Jul 2021'!R66&gt;0),IF($G$6&lt;'END Jul 2021'!P66,0,IF($G$6&lt;=('END Jul 2021'!R66+'END Jul 2021'!P66),(($G$6-'END Jul 2021'!P66)*'END Jul 2021'!Q66/100),(('END Jul 2021'!R66)*'END Jul 2021'!Q66/100))),0)</f>
        <v>0</v>
      </c>
      <c r="F82" s="384">
        <f>IF('END Jul 2021'!T66&gt;0,IF(($G$6&lt;'END Jul 2021'!T66),(0),($G$6-'END Jul 2021'!T66)*'END Jul 2021'!U66/100),IF(AND('END Jul 2021'!R66&gt;0,'END Jul 2021'!T66=""),IF(($G$6&lt;'END Jul 2021'!R66),(0),($G$6-'END Jul 2021'!R66)*'END Jul 2021'!S66/100),IF(AND('END Jul 2021'!P66&gt;0,'END Jul 2021'!R66=""),IF(($G$6&lt;'END Jul 2021'!P66),(0),($G$6-'END Jul 2021'!P66)*'END Jul 2021'!Q66/100),0)))</f>
        <v>0</v>
      </c>
      <c r="G82" s="384">
        <f>$I$6*'END Jul 2021'!AH66/100</f>
        <v>134.06849999999997</v>
      </c>
      <c r="H82" s="384">
        <f>$H$6*'END Jul 2021'!W66/100</f>
        <v>70.958800636363605</v>
      </c>
      <c r="I82" s="384">
        <f t="shared" si="54"/>
        <v>384.91776063636354</v>
      </c>
      <c r="J82" s="449">
        <f t="shared" si="55"/>
        <v>1084.6710425454542</v>
      </c>
      <c r="K82" s="449">
        <f t="shared" si="56"/>
        <v>1539.6710425454542</v>
      </c>
      <c r="L82" s="450">
        <f t="shared" si="57"/>
        <v>1693.6381467999997</v>
      </c>
      <c r="M82" s="386">
        <f>'END Jul 2021'!AZ66</f>
        <v>20</v>
      </c>
      <c r="N82" s="386">
        <f>'END Jul 2021'!BA66</f>
        <v>0</v>
      </c>
      <c r="O82" s="386">
        <f>'END Jul 2021'!BB66</f>
        <v>0</v>
      </c>
      <c r="P82" s="386">
        <f>'END Jul 2021'!BC66</f>
        <v>0</v>
      </c>
      <c r="Q82" s="386">
        <f>($E$6*'END Jul 2021'!AT66/100)*4</f>
        <v>205.2886</v>
      </c>
      <c r="R82" s="324" t="str">
        <f t="shared" si="58"/>
        <v>Guaranteed off bill</v>
      </c>
      <c r="S82" s="324" t="str">
        <f t="shared" si="59"/>
        <v>Exclusive</v>
      </c>
      <c r="T82" s="380">
        <f t="shared" si="60"/>
        <v>1231.7368340363632</v>
      </c>
      <c r="U82" s="380">
        <f t="shared" si="61"/>
        <v>1231.7368340363632</v>
      </c>
      <c r="V82" s="386">
        <f t="shared" si="62"/>
        <v>1026.4482340363631</v>
      </c>
      <c r="W82" s="386">
        <f t="shared" si="63"/>
        <v>1026.4482340363631</v>
      </c>
      <c r="X82" s="455">
        <f t="shared" si="64"/>
        <v>1129.0930574399995</v>
      </c>
      <c r="Y82" s="455">
        <f t="shared" si="64"/>
        <v>1129.0930574399995</v>
      </c>
      <c r="Z82" s="387">
        <f>'END Jul 2021'!BL66</f>
        <v>0</v>
      </c>
      <c r="AA82" s="326" t="str">
        <f>'END Jul 2021'!BM66</f>
        <v>n</v>
      </c>
      <c r="AB82" s="504"/>
      <c r="AC82" s="504"/>
      <c r="AD82" s="504"/>
      <c r="AE82" s="504"/>
      <c r="AF82" s="504"/>
      <c r="AG82" s="504"/>
      <c r="AH82" s="504"/>
      <c r="AI82" s="504"/>
      <c r="AJ82" s="504"/>
      <c r="AK82" s="504"/>
      <c r="AL82" s="504"/>
      <c r="AM82" s="504"/>
      <c r="AN82" s="504"/>
      <c r="AO82" s="504"/>
    </row>
    <row r="83" spans="1:41" x14ac:dyDescent="0.3">
      <c r="A83" s="319" t="str">
        <f>'END Jul 2021'!K67</f>
        <v>Diamond Energy</v>
      </c>
      <c r="B83" s="383" t="str">
        <f>'END Jul 2021'!L67</f>
        <v>Renewable Saver POT</v>
      </c>
      <c r="C83" s="384">
        <f>IF('END Jul 2021'!BP67=0,91*'END Jul 2021'!M67/100,(91*'END Jul 2021'!M67/100)+'END Jul 2021'!BP67/4)</f>
        <v>84.174999999999983</v>
      </c>
      <c r="D83" s="384">
        <f>IF('END Jul 2021'!O67="",$G$6*'END Jul 2021'!N67/100,IF($G$6&gt;='END Jul 2021'!P67,('END Jul 2021'!P67*'END Jul 2021'!N67/100),($G$6*'END Jul 2021'!N67/100)))</f>
        <v>63.556594363636357</v>
      </c>
      <c r="E83" s="384">
        <f>IF(AND('END Jul 2021'!P67&gt;0,'END Jul 2021'!R67&gt;0),IF($G$6&lt;'END Jul 2021'!P67,0,IF($G$6&lt;=('END Jul 2021'!R67+'END Jul 2021'!P67),(($G$6-'END Jul 2021'!P67)*'END Jul 2021'!Q67/100),(('END Jul 2021'!R67)*'END Jul 2021'!Q67/100))),0)</f>
        <v>0</v>
      </c>
      <c r="F83" s="384">
        <f>IF('END Jul 2021'!T67&gt;0,IF(($G$6&lt;'END Jul 2021'!T67),(0),($G$6-'END Jul 2021'!T67)*'END Jul 2021'!U67/100),IF(AND('END Jul 2021'!R67&gt;0,'END Jul 2021'!T67=""),IF(($G$6&lt;'END Jul 2021'!R67),(0),($G$6-'END Jul 2021'!R67)*'END Jul 2021'!S67/100),IF(AND('END Jul 2021'!P67&gt;0,'END Jul 2021'!R67=""),IF(($G$6&lt;'END Jul 2021'!P67),(0),($G$6-'END Jul 2021'!P67)*'END Jul 2021'!Q67/100),0)))</f>
        <v>0</v>
      </c>
      <c r="G83" s="384">
        <f>$I$6*'END Jul 2021'!AH67/100</f>
        <v>112.61753999999998</v>
      </c>
      <c r="H83" s="384">
        <f>$H$6*'END Jul 2021'!W67/100</f>
        <v>44.388861545454539</v>
      </c>
      <c r="I83" s="384">
        <f t="shared" si="54"/>
        <v>304.73799590909084</v>
      </c>
      <c r="J83" s="449">
        <f t="shared" si="55"/>
        <v>882.25198363636343</v>
      </c>
      <c r="K83" s="449">
        <f t="shared" si="56"/>
        <v>1218.9519836363634</v>
      </c>
      <c r="L83" s="450">
        <f t="shared" si="57"/>
        <v>1340.8471819999997</v>
      </c>
      <c r="M83" s="386">
        <f>'END Jul 2021'!AZ67</f>
        <v>0</v>
      </c>
      <c r="N83" s="386">
        <f>'END Jul 2021'!BA67</f>
        <v>0</v>
      </c>
      <c r="O83" s="386">
        <f>'END Jul 2021'!BB67</f>
        <v>7</v>
      </c>
      <c r="P83" s="386">
        <f>'END Jul 2021'!BC67</f>
        <v>0</v>
      </c>
      <c r="Q83" s="386">
        <f>($E$6*'END Jul 2021'!AT67/100)*4</f>
        <v>246.34631999999999</v>
      </c>
      <c r="R83" s="324" t="str">
        <f t="shared" si="58"/>
        <v>Pay-on-time off bill</v>
      </c>
      <c r="S83" s="324" t="str">
        <f t="shared" si="59"/>
        <v>Exclusive</v>
      </c>
      <c r="T83" s="380">
        <f t="shared" si="60"/>
        <v>1218.9519836363634</v>
      </c>
      <c r="U83" s="380">
        <f t="shared" si="61"/>
        <v>1133.6253447818178</v>
      </c>
      <c r="V83" s="386">
        <f t="shared" si="62"/>
        <v>972.60566363636337</v>
      </c>
      <c r="W83" s="386">
        <f t="shared" si="63"/>
        <v>887.27902478181784</v>
      </c>
      <c r="X83" s="455">
        <f t="shared" si="64"/>
        <v>1069.8662299999999</v>
      </c>
      <c r="Y83" s="455">
        <f t="shared" si="64"/>
        <v>976.00692725999966</v>
      </c>
      <c r="Z83" s="387">
        <f>'END Jul 2021'!BL67</f>
        <v>0</v>
      </c>
      <c r="AA83" s="326" t="str">
        <f>'END Jul 2021'!BM67</f>
        <v>n</v>
      </c>
      <c r="AB83" s="504"/>
      <c r="AC83" s="504"/>
      <c r="AD83" s="504"/>
      <c r="AE83" s="504"/>
      <c r="AF83" s="504"/>
      <c r="AG83" s="504"/>
      <c r="AH83" s="504"/>
      <c r="AI83" s="504"/>
      <c r="AJ83" s="504"/>
      <c r="AK83" s="504"/>
      <c r="AL83" s="504"/>
      <c r="AM83" s="504"/>
      <c r="AN83" s="504"/>
      <c r="AO83" s="504"/>
    </row>
    <row r="84" spans="1:41" x14ac:dyDescent="0.3">
      <c r="A84" s="319" t="str">
        <f>'END Jul 2021'!K68</f>
        <v>Dodo Power &amp; Gas</v>
      </c>
      <c r="B84" s="383" t="str">
        <f>'END Jul 2021'!L68</f>
        <v>Market offer</v>
      </c>
      <c r="C84" s="384">
        <f>IF('END Jul 2021'!BP68=0,91*'END Jul 2021'!M68/100,(91*'END Jul 2021'!M68/100)+'END Jul 2021'!BP68/4)</f>
        <v>90.23890909090909</v>
      </c>
      <c r="D84" s="384">
        <f>IF('END Jul 2021'!O68="",$G$6*'END Jul 2021'!N68/100,IF($G$6&gt;='END Jul 2021'!P68,('END Jul 2021'!P68*'END Jul 2021'!N68/100),($G$6*'END Jul 2021'!N68/100)))</f>
        <v>45.242024727272721</v>
      </c>
      <c r="E84" s="384">
        <f>IF(AND('END Jul 2021'!P68&gt;0,'END Jul 2021'!R68&gt;0),IF($G$6&lt;'END Jul 2021'!P68,0,IF($G$6&lt;=('END Jul 2021'!R68+'END Jul 2021'!P68),(($G$6-'END Jul 2021'!P68)*'END Jul 2021'!Q68/100),(('END Jul 2021'!R68)*'END Jul 2021'!Q68/100))),0)</f>
        <v>0</v>
      </c>
      <c r="F84" s="384">
        <f>IF('END Jul 2021'!T68&gt;0,IF(($G$6&lt;'END Jul 2021'!T68),(0),($G$6-'END Jul 2021'!T68)*'END Jul 2021'!U68/100),IF(AND('END Jul 2021'!R68&gt;0,'END Jul 2021'!T68=""),IF(($G$6&lt;'END Jul 2021'!R68),(0),($G$6-'END Jul 2021'!R68)*'END Jul 2021'!S68/100),IF(AND('END Jul 2021'!P68&gt;0,'END Jul 2021'!R68=""),IF(($G$6&lt;'END Jul 2021'!P68),(0),($G$6-'END Jul 2021'!P68)*'END Jul 2021'!Q68/100),0)))</f>
        <v>0</v>
      </c>
      <c r="G84" s="384">
        <f>$I$6*'END Jul 2021'!AH68/100</f>
        <v>92.994786818181822</v>
      </c>
      <c r="H84" s="384">
        <f>$H$6*'END Jul 2021'!W68/100</f>
        <v>54.504939272727249</v>
      </c>
      <c r="I84" s="384">
        <f t="shared" si="54"/>
        <v>282.98065990909089</v>
      </c>
      <c r="J84" s="449">
        <f t="shared" si="55"/>
        <v>770.9670032727272</v>
      </c>
      <c r="K84" s="449">
        <f t="shared" si="56"/>
        <v>1131.9226396363636</v>
      </c>
      <c r="L84" s="450">
        <f t="shared" si="57"/>
        <v>1245.1149035999999</v>
      </c>
      <c r="M84" s="386">
        <f>'END Jul 2021'!AZ68</f>
        <v>0</v>
      </c>
      <c r="N84" s="386">
        <f>'END Jul 2021'!BA68</f>
        <v>0</v>
      </c>
      <c r="O84" s="386">
        <f>'END Jul 2021'!BB68</f>
        <v>0</v>
      </c>
      <c r="P84" s="386">
        <f>'END Jul 2021'!BC68</f>
        <v>0</v>
      </c>
      <c r="Q84" s="386">
        <f>($E$6*'END Jul 2021'!AT68/100)*4</f>
        <v>280.15855999999997</v>
      </c>
      <c r="R84" s="324" t="str">
        <f t="shared" si="58"/>
        <v>No discount</v>
      </c>
      <c r="S84" s="324" t="str">
        <f t="shared" si="59"/>
        <v>Exclusive</v>
      </c>
      <c r="T84" s="380">
        <f t="shared" si="60"/>
        <v>1131.9226396363636</v>
      </c>
      <c r="U84" s="380">
        <f t="shared" si="61"/>
        <v>1131.9226396363636</v>
      </c>
      <c r="V84" s="386">
        <f t="shared" si="62"/>
        <v>851.76407963636359</v>
      </c>
      <c r="W84" s="386">
        <f t="shared" si="63"/>
        <v>851.76407963636359</v>
      </c>
      <c r="X84" s="455">
        <f t="shared" si="64"/>
        <v>936.94048759999998</v>
      </c>
      <c r="Y84" s="455">
        <f t="shared" si="64"/>
        <v>936.94048759999998</v>
      </c>
      <c r="Z84" s="387">
        <f>'END Jul 2021'!BL68</f>
        <v>0</v>
      </c>
      <c r="AA84" s="326" t="str">
        <f>'END Jul 2021'!BM68</f>
        <v>n</v>
      </c>
      <c r="AB84" s="504"/>
      <c r="AC84" s="504"/>
      <c r="AD84" s="504"/>
      <c r="AE84" s="504"/>
      <c r="AF84" s="504"/>
      <c r="AG84" s="504"/>
      <c r="AH84" s="504"/>
      <c r="AI84" s="504"/>
      <c r="AJ84" s="504"/>
      <c r="AK84" s="504"/>
      <c r="AL84" s="504"/>
      <c r="AM84" s="504"/>
      <c r="AN84" s="504"/>
      <c r="AO84" s="504"/>
    </row>
    <row r="85" spans="1:41" x14ac:dyDescent="0.3">
      <c r="A85" s="319" t="str">
        <f>'END Jul 2021'!K69</f>
        <v>Origin Energy</v>
      </c>
      <c r="B85" s="383" t="str">
        <f>'END Jul 2021'!L69</f>
        <v>Solar Boost</v>
      </c>
      <c r="C85" s="384">
        <f>IF('END Jul 2021'!BP69=0,91*'END Jul 2021'!M69/100,(91*'END Jul 2021'!M69/100)+'END Jul 2021'!BP69/4)</f>
        <v>89.783909090909091</v>
      </c>
      <c r="D85" s="384">
        <f>IF('END Jul 2021'!O69="",$G$6*'END Jul 2021'!N69/100,IF($G$6&gt;='END Jul 2021'!P69,('END Jul 2021'!P69*'END Jul 2021'!N69/100),($G$6*'END Jul 2021'!N69/100)))</f>
        <v>59.347656000000001</v>
      </c>
      <c r="E85" s="384">
        <f>IF(AND('END Jul 2021'!P69&gt;0,'END Jul 2021'!R69&gt;0),IF($G$6&lt;'END Jul 2021'!P69,0,IF($G$6&lt;=('END Jul 2021'!R69+'END Jul 2021'!P69),(($G$6-'END Jul 2021'!P69)*'END Jul 2021'!Q69/100),(('END Jul 2021'!R69)*'END Jul 2021'!Q69/100))),0)</f>
        <v>0</v>
      </c>
      <c r="F85" s="384">
        <f>IF('END Jul 2021'!T69&gt;0,IF(($G$6&lt;'END Jul 2021'!T69),(0),($G$6-'END Jul 2021'!T69)*'END Jul 2021'!U69/100),IF(AND('END Jul 2021'!R69&gt;0,'END Jul 2021'!T69=""),IF(($G$6&lt;'END Jul 2021'!R69),(0),($G$6-'END Jul 2021'!R69)*'END Jul 2021'!S69/100),IF(AND('END Jul 2021'!P69&gt;0,'END Jul 2021'!R69=""),IF(($G$6&lt;'END Jul 2021'!P69),(0),($G$6-'END Jul 2021'!P69)*'END Jul 2021'!Q69/100),0)))</f>
        <v>0</v>
      </c>
      <c r="G85" s="384">
        <f>$I$6*'END Jul 2021'!AH69/100</f>
        <v>115.90831227272726</v>
      </c>
      <c r="H85" s="384">
        <f>$H$6*'END Jul 2021'!W69/100</f>
        <v>41.219969727272719</v>
      </c>
      <c r="I85" s="384">
        <f t="shared" si="54"/>
        <v>306.25984709090903</v>
      </c>
      <c r="J85" s="449">
        <f t="shared" si="55"/>
        <v>865.90375199999971</v>
      </c>
      <c r="K85" s="449">
        <f t="shared" si="56"/>
        <v>1225.0393883636361</v>
      </c>
      <c r="L85" s="450">
        <f t="shared" si="57"/>
        <v>1347.5433271999998</v>
      </c>
      <c r="M85" s="386">
        <f>'END Jul 2021'!AZ69</f>
        <v>0</v>
      </c>
      <c r="N85" s="386">
        <f>'END Jul 2021'!BA69</f>
        <v>0</v>
      </c>
      <c r="O85" s="386">
        <f>'END Jul 2021'!BB69</f>
        <v>0</v>
      </c>
      <c r="P85" s="386">
        <f>'END Jul 2021'!BC69</f>
        <v>0</v>
      </c>
      <c r="Q85" s="386">
        <f>($E$6*'END Jul 2021'!AT69/100)*4</f>
        <v>338.12239999999997</v>
      </c>
      <c r="R85" s="324" t="str">
        <f t="shared" si="58"/>
        <v>No discount</v>
      </c>
      <c r="S85" s="324" t="str">
        <f t="shared" si="59"/>
        <v>Inclusive</v>
      </c>
      <c r="T85" s="380">
        <f t="shared" ref="T85:T96" si="65">IF(AND(R85="Guaranteed off bill",S85="Inclusive"),((K85*1.1)-((K85*1.1)*M85/100))/1.1,IF(AND(R85="Guaranteed off usage",S85="Inclusive"),((K85*1.1)-((J85*1.1)*N85/100))/1.1,IF(AND(R85="Guaranteed off bill",S85="Exclusive"),K85-(K85*M85/100),IF(AND(R85="Guaranteed off usage",S85="Exclusive"),K85-(J85*N85/100),IF(S85="Inclusive",((K85*1.1))/1.1,K85)))))</f>
        <v>1225.0393883636361</v>
      </c>
      <c r="U85" s="380">
        <f t="shared" ref="U85:U96" si="66">IF(R85="Pay-on-time off bill",T85-(T85*O85/100),IF(R85="Pay-on-time off usage",T85-(J85*P85/100),T85))</f>
        <v>1225.0393883636361</v>
      </c>
      <c r="V85" s="386">
        <f t="shared" ref="V85:V96" si="67">T85-Q85</f>
        <v>886.91698836363616</v>
      </c>
      <c r="W85" s="386">
        <f t="shared" ref="W85:W96" si="68">U85-Q85</f>
        <v>886.91698836363616</v>
      </c>
      <c r="X85" s="455">
        <f t="shared" ref="X85:Y96" si="69">V85*1.1</f>
        <v>975.60868719999985</v>
      </c>
      <c r="Y85" s="455">
        <f t="shared" si="69"/>
        <v>975.60868719999985</v>
      </c>
      <c r="Z85" s="387">
        <f>'END Jul 2021'!BL69</f>
        <v>0</v>
      </c>
      <c r="AA85" s="326" t="str">
        <f>'END Jul 2021'!BM69</f>
        <v>n</v>
      </c>
      <c r="AB85" s="504"/>
      <c r="AC85" s="504"/>
      <c r="AD85" s="504"/>
      <c r="AE85" s="504"/>
      <c r="AF85" s="504"/>
      <c r="AG85" s="504"/>
      <c r="AH85" s="504"/>
      <c r="AI85" s="504"/>
      <c r="AJ85" s="504"/>
      <c r="AK85" s="504"/>
      <c r="AL85" s="504"/>
      <c r="AM85" s="504"/>
      <c r="AN85" s="504"/>
      <c r="AO85" s="504"/>
    </row>
    <row r="86" spans="1:41" x14ac:dyDescent="0.3">
      <c r="A86" s="319" t="str">
        <f>'END Jul 2021'!K70</f>
        <v>Powerdirect</v>
      </c>
      <c r="B86" s="383" t="str">
        <f>'END Jul 2021'!L70</f>
        <v>Rate Saver</v>
      </c>
      <c r="C86" s="384">
        <f>IF('END Jul 2021'!BP70=0,91*'END Jul 2021'!M70/100,(91*'END Jul 2021'!M70/100)+'END Jul 2021'!BP70/4)</f>
        <v>52.622818181818175</v>
      </c>
      <c r="D86" s="384">
        <f>IF('END Jul 2021'!O70="",$G$6*'END Jul 2021'!N70/100,IF($G$6&gt;='END Jul 2021'!P70,('END Jul 2021'!P70*'END Jul 2021'!N70/100),($G$6*'END Jul 2021'!N70/100)))</f>
        <v>52.538601272727263</v>
      </c>
      <c r="E86" s="384">
        <f>IF(AND('END Jul 2021'!P70&gt;0,'END Jul 2021'!R70&gt;0),IF($G$6&lt;'END Jul 2021'!P70,0,IF($G$6&lt;=('END Jul 2021'!R70+'END Jul 2021'!P70),(($G$6-'END Jul 2021'!P70)*'END Jul 2021'!Q70/100),(('END Jul 2021'!R70)*'END Jul 2021'!Q70/100))),0)</f>
        <v>0</v>
      </c>
      <c r="F86" s="384">
        <f>IF('END Jul 2021'!T70&gt;0,IF(($G$6&lt;'END Jul 2021'!T70),(0),($G$6-'END Jul 2021'!T70)*'END Jul 2021'!U70/100),IF(AND('END Jul 2021'!R70&gt;0,'END Jul 2021'!T70=""),IF(($G$6&lt;'END Jul 2021'!R70),(0),($G$6-'END Jul 2021'!R70)*'END Jul 2021'!S70/100),IF(AND('END Jul 2021'!P70&gt;0,'END Jul 2021'!R70=""),IF(($G$6&lt;'END Jul 2021'!P70),(0),($G$6-'END Jul 2021'!P70)*'END Jul 2021'!Q70/100),0)))</f>
        <v>0</v>
      </c>
      <c r="G86" s="384">
        <f>$I$6*'END Jul 2021'!AH70/100</f>
        <v>110.82995999999999</v>
      </c>
      <c r="H86" s="384">
        <f>$H$6*'END Jul 2021'!W70/100</f>
        <v>33.614629363636354</v>
      </c>
      <c r="I86" s="384">
        <f t="shared" si="54"/>
        <v>249.60600881818181</v>
      </c>
      <c r="J86" s="449">
        <f t="shared" si="55"/>
        <v>787.93276254545458</v>
      </c>
      <c r="K86" s="449">
        <f t="shared" si="56"/>
        <v>998.42403527272722</v>
      </c>
      <c r="L86" s="450">
        <f t="shared" si="57"/>
        <v>1098.2664388000001</v>
      </c>
      <c r="M86" s="386">
        <f>'END Jul 2021'!AZ70</f>
        <v>0</v>
      </c>
      <c r="N86" s="386">
        <f>'END Jul 2021'!BA70</f>
        <v>0</v>
      </c>
      <c r="O86" s="386">
        <f>'END Jul 2021'!BB70</f>
        <v>0</v>
      </c>
      <c r="P86" s="386">
        <f>'END Jul 2021'!BC70</f>
        <v>0</v>
      </c>
      <c r="Q86" s="386">
        <f>($E$6*'END Jul 2021'!AT70/100)*4</f>
        <v>169.06119999999999</v>
      </c>
      <c r="R86" s="324" t="str">
        <f t="shared" si="58"/>
        <v>No discount</v>
      </c>
      <c r="S86" s="324" t="str">
        <f t="shared" si="59"/>
        <v>Exclusive</v>
      </c>
      <c r="T86" s="380">
        <f t="shared" si="65"/>
        <v>998.42403527272722</v>
      </c>
      <c r="U86" s="380">
        <f t="shared" si="66"/>
        <v>998.42403527272722</v>
      </c>
      <c r="V86" s="386">
        <f t="shared" si="67"/>
        <v>829.36283527272724</v>
      </c>
      <c r="W86" s="386">
        <f t="shared" si="68"/>
        <v>829.36283527272724</v>
      </c>
      <c r="X86" s="455">
        <f t="shared" si="69"/>
        <v>912.29911880000009</v>
      </c>
      <c r="Y86" s="455">
        <f t="shared" si="69"/>
        <v>912.29911880000009</v>
      </c>
      <c r="Z86" s="387">
        <f>'END Jul 2021'!BL70</f>
        <v>0</v>
      </c>
      <c r="AA86" s="326" t="str">
        <f>'END Jul 2021'!BM70</f>
        <v>n</v>
      </c>
      <c r="AB86" s="504"/>
      <c r="AC86" s="504"/>
      <c r="AD86" s="504"/>
      <c r="AE86" s="504"/>
      <c r="AF86" s="504"/>
      <c r="AG86" s="504"/>
      <c r="AH86" s="504"/>
      <c r="AI86" s="504"/>
      <c r="AJ86" s="504"/>
      <c r="AK86" s="504"/>
      <c r="AL86" s="504"/>
      <c r="AM86" s="504"/>
      <c r="AN86" s="504"/>
      <c r="AO86" s="504"/>
    </row>
    <row r="87" spans="1:41" x14ac:dyDescent="0.3">
      <c r="A87" s="319" t="str">
        <f>'END Jul 2021'!K71</f>
        <v>Powershop</v>
      </c>
      <c r="B87" s="383" t="str">
        <f>'END Jul 2021'!L71</f>
        <v>Carbon neutral</v>
      </c>
      <c r="C87" s="384">
        <f>IF('END Jul 2021'!BP71=0,91*'END Jul 2021'!M71/100,(91*'END Jul 2021'!M71/100)+'END Jul 2021'!BP71/4)</f>
        <v>94.64</v>
      </c>
      <c r="D87" s="384">
        <f>IF('END Jul 2021'!O71="",$G$6*'END Jul 2021'!N71/100,IF($G$6&gt;='END Jul 2021'!P71,('END Jul 2021'!P71*'END Jul 2021'!N71/100),($G$6*'END Jul 2021'!N71/100)))</f>
        <v>47.777138181818174</v>
      </c>
      <c r="E87" s="384">
        <f>IF(AND('END Jul 2021'!P71&gt;0,'END Jul 2021'!R71&gt;0),IF($G$6&lt;'END Jul 2021'!P71,0,IF($G$6&lt;=('END Jul 2021'!R71+'END Jul 2021'!P71),(($G$6-'END Jul 2021'!P71)*'END Jul 2021'!Q71/100),(('END Jul 2021'!R71)*'END Jul 2021'!Q71/100))),0)</f>
        <v>0</v>
      </c>
      <c r="F87" s="384">
        <f>IF('END Jul 2021'!T71&gt;0,IF(($G$6&lt;'END Jul 2021'!T71),(0),($G$6-'END Jul 2021'!T71)*'END Jul 2021'!U71/100),IF(AND('END Jul 2021'!R71&gt;0,'END Jul 2021'!T71=""),IF(($G$6&lt;'END Jul 2021'!R71),(0),($G$6-'END Jul 2021'!R71)*'END Jul 2021'!S71/100),IF(AND('END Jul 2021'!P71&gt;0,'END Jul 2021'!R71=""),IF(($G$6&lt;'END Jul 2021'!P71),(0),($G$6-'END Jul 2021'!P71)*'END Jul 2021'!Q71/100),0)))</f>
        <v>0</v>
      </c>
      <c r="G87" s="384">
        <f>$I$6*'END Jul 2021'!AH71/100</f>
        <v>87.144524999999973</v>
      </c>
      <c r="H87" s="384">
        <f>$H$6*'END Jul 2021'!W71/100</f>
        <v>30.835754999999995</v>
      </c>
      <c r="I87" s="384">
        <f t="shared" si="54"/>
        <v>260.39741818181818</v>
      </c>
      <c r="J87" s="449">
        <f t="shared" si="55"/>
        <v>663.02967272727278</v>
      </c>
      <c r="K87" s="449">
        <f t="shared" si="56"/>
        <v>1041.5896727272727</v>
      </c>
      <c r="L87" s="450">
        <f t="shared" si="57"/>
        <v>1145.74864</v>
      </c>
      <c r="M87" s="386">
        <f>'END Jul 2021'!AZ71</f>
        <v>0</v>
      </c>
      <c r="N87" s="386">
        <f>'END Jul 2021'!BA71</f>
        <v>0</v>
      </c>
      <c r="O87" s="386">
        <f>'END Jul 2021'!BB71</f>
        <v>0</v>
      </c>
      <c r="P87" s="386">
        <f>'END Jul 2021'!BC71</f>
        <v>0</v>
      </c>
      <c r="Q87" s="386">
        <f>($E$6*'END Jul 2021'!AT71/100)*4</f>
        <v>120.758</v>
      </c>
      <c r="R87" s="324" t="str">
        <f t="shared" si="58"/>
        <v>No discount</v>
      </c>
      <c r="S87" s="324" t="str">
        <f t="shared" si="59"/>
        <v>Inclusive</v>
      </c>
      <c r="T87" s="380">
        <f t="shared" si="65"/>
        <v>1041.5896727272727</v>
      </c>
      <c r="U87" s="380">
        <f t="shared" si="66"/>
        <v>1041.5896727272727</v>
      </c>
      <c r="V87" s="386">
        <f t="shared" si="67"/>
        <v>920.83167272727269</v>
      </c>
      <c r="W87" s="386">
        <f t="shared" si="68"/>
        <v>920.83167272727269</v>
      </c>
      <c r="X87" s="455">
        <f t="shared" si="69"/>
        <v>1012.91484</v>
      </c>
      <c r="Y87" s="455">
        <f t="shared" si="69"/>
        <v>1012.91484</v>
      </c>
      <c r="Z87" s="387">
        <f>'END Jul 2021'!BL71</f>
        <v>0</v>
      </c>
      <c r="AA87" s="326" t="str">
        <f>'END Jul 2021'!BM71</f>
        <v>n</v>
      </c>
      <c r="AB87" s="504"/>
      <c r="AC87" s="504"/>
      <c r="AD87" s="504"/>
      <c r="AE87" s="504"/>
      <c r="AF87" s="504"/>
      <c r="AG87" s="504"/>
      <c r="AH87" s="504"/>
      <c r="AI87" s="504"/>
      <c r="AJ87" s="504"/>
      <c r="AK87" s="504"/>
      <c r="AL87" s="504"/>
      <c r="AM87" s="504"/>
      <c r="AN87" s="504"/>
      <c r="AO87" s="504"/>
    </row>
    <row r="88" spans="1:41" x14ac:dyDescent="0.3">
      <c r="A88" s="319" t="str">
        <f>'END Jul 2021'!K72</f>
        <v>Red Energy</v>
      </c>
      <c r="B88" s="383" t="str">
        <f>'END Jul 2021'!L72</f>
        <v>Solar Saver</v>
      </c>
      <c r="C88" s="384">
        <f>IF('END Jul 2021'!BP72=0,91*'END Jul 2021'!M72/100,(91*'END Jul 2021'!M72/100)+'END Jul 2021'!BP72/4)</f>
        <v>81.991</v>
      </c>
      <c r="D88" s="384">
        <f>IF('END Jul 2021'!O72="",$G$6*'END Jul 2021'!N72/100,IF($G$6&gt;='END Jul 2021'!P72,('END Jul 2021'!P72*'END Jul 2021'!N72/100),($G$6*'END Jul 2021'!N72/100)))</f>
        <v>56.455026545454537</v>
      </c>
      <c r="E88" s="384">
        <f>IF(AND('END Jul 2021'!P72&gt;0,'END Jul 2021'!R72&gt;0),IF($G$6&lt;'END Jul 2021'!P72,0,IF($G$6&lt;=('END Jul 2021'!R72+'END Jul 2021'!P72),(($G$6-'END Jul 2021'!P72)*'END Jul 2021'!Q72/100),(('END Jul 2021'!R72)*'END Jul 2021'!Q72/100))),0)</f>
        <v>0</v>
      </c>
      <c r="F88" s="384">
        <f>IF('END Jul 2021'!T72&gt;0,IF(($G$6&lt;'END Jul 2021'!T72),(0),($G$6-'END Jul 2021'!T72)*'END Jul 2021'!U72/100),IF(AND('END Jul 2021'!R72&gt;0,'END Jul 2021'!T72=""),IF(($G$6&lt;'END Jul 2021'!R72),(0),($G$6-'END Jul 2021'!R72)*'END Jul 2021'!S72/100),IF(AND('END Jul 2021'!P72&gt;0,'END Jul 2021'!R72=""),IF(($G$6&lt;'END Jul 2021'!P72),(0),($G$6-'END Jul 2021'!P72)*'END Jul 2021'!Q72/100),0)))</f>
        <v>0</v>
      </c>
      <c r="G88" s="384">
        <f>$I$6*'END Jul 2021'!AH72/100</f>
        <v>101.89205999999999</v>
      </c>
      <c r="H88" s="384">
        <f>$H$6*'END Jul 2021'!W72/100</f>
        <v>42.633782999999987</v>
      </c>
      <c r="I88" s="384">
        <f t="shared" si="54"/>
        <v>282.97186954545452</v>
      </c>
      <c r="J88" s="449">
        <f t="shared" si="55"/>
        <v>803.92347818181815</v>
      </c>
      <c r="K88" s="449">
        <f t="shared" si="56"/>
        <v>1131.8874781818181</v>
      </c>
      <c r="L88" s="450">
        <f t="shared" si="57"/>
        <v>1245.0762259999999</v>
      </c>
      <c r="M88" s="386">
        <f>'END Jul 2021'!AZ72</f>
        <v>0</v>
      </c>
      <c r="N88" s="386">
        <f>'END Jul 2021'!BA72</f>
        <v>0</v>
      </c>
      <c r="O88" s="386">
        <f>'END Jul 2021'!BB72</f>
        <v>0</v>
      </c>
      <c r="P88" s="386">
        <f>'END Jul 2021'!BC72</f>
        <v>0</v>
      </c>
      <c r="Q88" s="386">
        <f>($E$6*'END Jul 2021'!AT72/100)*4</f>
        <v>434.72879999999998</v>
      </c>
      <c r="R88" s="324" t="str">
        <f t="shared" si="58"/>
        <v>No discount</v>
      </c>
      <c r="S88" s="324" t="str">
        <f t="shared" si="59"/>
        <v>Inclusive</v>
      </c>
      <c r="T88" s="380">
        <f t="shared" si="65"/>
        <v>1131.8874781818181</v>
      </c>
      <c r="U88" s="380">
        <f t="shared" si="66"/>
        <v>1131.8874781818181</v>
      </c>
      <c r="V88" s="386">
        <f t="shared" si="67"/>
        <v>697.15867818181812</v>
      </c>
      <c r="W88" s="386">
        <f t="shared" si="68"/>
        <v>697.15867818181812</v>
      </c>
      <c r="X88" s="455">
        <f t="shared" si="69"/>
        <v>766.87454600000001</v>
      </c>
      <c r="Y88" s="455">
        <f t="shared" si="69"/>
        <v>766.87454600000001</v>
      </c>
      <c r="Z88" s="387">
        <f>'END Jul 2021'!BL72</f>
        <v>0</v>
      </c>
      <c r="AA88" s="326" t="str">
        <f>'END Jul 2021'!BM72</f>
        <v>n</v>
      </c>
      <c r="AB88" s="504"/>
      <c r="AC88" s="504"/>
      <c r="AD88" s="504"/>
      <c r="AE88" s="504"/>
      <c r="AF88" s="504"/>
      <c r="AG88" s="504"/>
      <c r="AH88" s="504"/>
      <c r="AI88" s="504"/>
      <c r="AJ88" s="504"/>
      <c r="AK88" s="504"/>
      <c r="AL88" s="504"/>
      <c r="AM88" s="504"/>
      <c r="AN88" s="504"/>
      <c r="AO88" s="504"/>
    </row>
    <row r="89" spans="1:41" x14ac:dyDescent="0.3">
      <c r="A89" s="319" t="str">
        <f>'END Jul 2021'!K73</f>
        <v>Simply Energy</v>
      </c>
      <c r="B89" s="383" t="str">
        <f>'END Jul 2021'!L73</f>
        <v>Energy Saver</v>
      </c>
      <c r="C89" s="384">
        <f>IF('END Jul 2021'!BP73=0,91*'END Jul 2021'!M73/100,(91*'END Jul 2021'!M73/100)+'END Jul 2021'!BP73/4)</f>
        <v>75.85263636363635</v>
      </c>
      <c r="D89" s="384">
        <f>IF('END Jul 2021'!O73="",$G$6*'END Jul 2021'!N73/100,IF($G$6&gt;='END Jul 2021'!P73,('END Jul 2021'!P73*'END Jul 2021'!N73/100),($G$6*'END Jul 2021'!N73/100)))</f>
        <v>48.264659999999985</v>
      </c>
      <c r="E89" s="384">
        <f>IF(AND('END Jul 2021'!P73&gt;0,'END Jul 2021'!R73&gt;0),IF($G$6&lt;'END Jul 2021'!P73,0,IF($G$6&lt;=('END Jul 2021'!R73+'END Jul 2021'!P73),(($G$6-'END Jul 2021'!P73)*'END Jul 2021'!Q73/100),(('END Jul 2021'!R73)*'END Jul 2021'!Q73/100))),0)</f>
        <v>0</v>
      </c>
      <c r="F89" s="384">
        <f>IF('END Jul 2021'!T73&gt;0,IF(($G$6&lt;'END Jul 2021'!T73),(0),($G$6-'END Jul 2021'!T73)*'END Jul 2021'!U73/100),IF(AND('END Jul 2021'!R73&gt;0,'END Jul 2021'!T73=""),IF(($G$6&lt;'END Jul 2021'!R73),(0),($G$6-'END Jul 2021'!R73)*'END Jul 2021'!S73/100),IF(AND('END Jul 2021'!P73&gt;0,'END Jul 2021'!R73=""),IF(($G$6&lt;'END Jul 2021'!P73),(0),($G$6-'END Jul 2021'!P73)*'END Jul 2021'!Q73/100),0)))</f>
        <v>0</v>
      </c>
      <c r="G89" s="384">
        <f>$I$6*'END Jul 2021'!AH73/100</f>
        <v>105.914115</v>
      </c>
      <c r="H89" s="384">
        <f>$H$6*'END Jul 2021'!W73/100</f>
        <v>58.502618181818164</v>
      </c>
      <c r="I89" s="384">
        <f t="shared" si="54"/>
        <v>288.53402954545447</v>
      </c>
      <c r="J89" s="449">
        <f t="shared" si="55"/>
        <v>850.72557272727249</v>
      </c>
      <c r="K89" s="449">
        <f t="shared" si="56"/>
        <v>1154.1361181818179</v>
      </c>
      <c r="L89" s="450">
        <f t="shared" si="57"/>
        <v>1269.5497299999997</v>
      </c>
      <c r="M89" s="386">
        <f>'END Jul 2021'!AZ73</f>
        <v>19</v>
      </c>
      <c r="N89" s="386">
        <f>'END Jul 2021'!BA73</f>
        <v>0</v>
      </c>
      <c r="O89" s="386">
        <f>'END Jul 2021'!BB73</f>
        <v>0</v>
      </c>
      <c r="P89" s="386">
        <f>'END Jul 2021'!BC73</f>
        <v>0</v>
      </c>
      <c r="Q89" s="386">
        <f>($E$6*'END Jul 2021'!AT73/100)*4</f>
        <v>132.8338</v>
      </c>
      <c r="R89" s="324" t="str">
        <f t="shared" si="58"/>
        <v>Guaranteed off bill</v>
      </c>
      <c r="S89" s="324" t="str">
        <f t="shared" si="59"/>
        <v>Exclusive</v>
      </c>
      <c r="T89" s="380">
        <f t="shared" si="65"/>
        <v>934.8502557272725</v>
      </c>
      <c r="U89" s="380">
        <f t="shared" si="66"/>
        <v>934.8502557272725</v>
      </c>
      <c r="V89" s="386">
        <f t="shared" si="67"/>
        <v>802.0164557272725</v>
      </c>
      <c r="W89" s="386">
        <f t="shared" si="68"/>
        <v>802.0164557272725</v>
      </c>
      <c r="X89" s="455">
        <f t="shared" si="69"/>
        <v>882.21810129999983</v>
      </c>
      <c r="Y89" s="455">
        <f t="shared" si="69"/>
        <v>882.21810129999983</v>
      </c>
      <c r="Z89" s="387">
        <f>'END Jul 2021'!BL73</f>
        <v>0</v>
      </c>
      <c r="AA89" s="326" t="str">
        <f>'END Jul 2021'!BM73</f>
        <v>n</v>
      </c>
      <c r="AB89" s="504"/>
      <c r="AC89" s="504"/>
      <c r="AD89" s="504"/>
      <c r="AE89" s="504"/>
      <c r="AF89" s="504"/>
      <c r="AG89" s="504"/>
      <c r="AH89" s="504"/>
      <c r="AI89" s="504"/>
      <c r="AJ89" s="504"/>
      <c r="AK89" s="504"/>
      <c r="AL89" s="504"/>
      <c r="AM89" s="504"/>
      <c r="AN89" s="504"/>
      <c r="AO89" s="504"/>
    </row>
    <row r="90" spans="1:41" x14ac:dyDescent="0.3">
      <c r="A90" s="319" t="str">
        <f>'END Jul 2021'!K74</f>
        <v>1st Energy</v>
      </c>
      <c r="B90" s="383" t="str">
        <f>'END Jul 2021'!L74</f>
        <v>Solar Bonus</v>
      </c>
      <c r="C90" s="384">
        <f>IF('END Jul 2021'!BP74=0,91*'END Jul 2021'!M74/100,(91*'END Jul 2021'!M74/100)+'END Jul 2021'!BP74/4)</f>
        <v>117.39</v>
      </c>
      <c r="D90" s="384">
        <f>IF('END Jul 2021'!O74="",$G$6*'END Jul 2021'!N74/100,IF($G$6&gt;='END Jul 2021'!P74,('END Jul 2021'!P74*'END Jul 2021'!N74/100),($G$6*'END Jul 2021'!N74/100)))</f>
        <v>40.31805436363635</v>
      </c>
      <c r="E90" s="384">
        <f>IF(AND('END Jul 2021'!P74&gt;0,'END Jul 2021'!R74&gt;0),IF($G$6&lt;'END Jul 2021'!P74,0,IF($G$6&lt;=('END Jul 2021'!R74+'END Jul 2021'!P74),(($G$6-'END Jul 2021'!P74)*'END Jul 2021'!Q74/100),(('END Jul 2021'!R74)*'END Jul 2021'!Q74/100))),0)</f>
        <v>0</v>
      </c>
      <c r="F90" s="384">
        <f>IF('END Jul 2021'!T74&gt;0,IF(($G$6&lt;'END Jul 2021'!T74),(0),($G$6-'END Jul 2021'!T74)*'END Jul 2021'!U74/100),IF(AND('END Jul 2021'!R74&gt;0,'END Jul 2021'!T74=""),IF(($G$6&lt;'END Jul 2021'!R74),(0),($G$6-'END Jul 2021'!R74)*'END Jul 2021'!S74/100),IF(AND('END Jul 2021'!P74&gt;0,'END Jul 2021'!R74=""),IF(($G$6&lt;'END Jul 2021'!P74),(0),($G$6-'END Jul 2021'!P74)*'END Jul 2021'!Q74/100),0)))</f>
        <v>0</v>
      </c>
      <c r="G90" s="384">
        <f>$I$6*'END Jul 2021'!AH74/100</f>
        <v>88.810224545454531</v>
      </c>
      <c r="H90" s="384">
        <f>$H$6*'END Jul 2021'!W74/100</f>
        <v>45.753922636363626</v>
      </c>
      <c r="I90" s="384">
        <f t="shared" si="54"/>
        <v>292.27220154545449</v>
      </c>
      <c r="J90" s="449">
        <f t="shared" si="55"/>
        <v>699.52880618181803</v>
      </c>
      <c r="K90" s="449">
        <f t="shared" si="56"/>
        <v>1169.088806181818</v>
      </c>
      <c r="L90" s="450">
        <f t="shared" si="57"/>
        <v>1285.9976867999999</v>
      </c>
      <c r="M90" s="386">
        <f>'END Jul 2021'!AZ74</f>
        <v>0</v>
      </c>
      <c r="N90" s="386">
        <f>'END Jul 2021'!BA74</f>
        <v>0</v>
      </c>
      <c r="O90" s="386">
        <f>'END Jul 2021'!BB74</f>
        <v>0</v>
      </c>
      <c r="P90" s="386">
        <f>'END Jul 2021'!BC74</f>
        <v>0</v>
      </c>
      <c r="Q90" s="386">
        <f>($E$6*'END Jul 2021'!AT74/100)*4</f>
        <v>265.66759999999999</v>
      </c>
      <c r="R90" s="324" t="str">
        <f t="shared" si="58"/>
        <v>No discount</v>
      </c>
      <c r="S90" s="324" t="str">
        <f t="shared" si="59"/>
        <v>Exclusive</v>
      </c>
      <c r="T90" s="380">
        <f t="shared" si="65"/>
        <v>1169.088806181818</v>
      </c>
      <c r="U90" s="380">
        <f t="shared" si="66"/>
        <v>1169.088806181818</v>
      </c>
      <c r="V90" s="386">
        <f t="shared" si="67"/>
        <v>903.42120618181798</v>
      </c>
      <c r="W90" s="386">
        <f t="shared" si="68"/>
        <v>903.42120618181798</v>
      </c>
      <c r="X90" s="455">
        <f t="shared" si="69"/>
        <v>993.76332679999985</v>
      </c>
      <c r="Y90" s="455">
        <f t="shared" si="69"/>
        <v>993.76332679999985</v>
      </c>
      <c r="Z90" s="387">
        <f>'END Jul 2021'!BL74</f>
        <v>0</v>
      </c>
      <c r="AA90" s="326" t="str">
        <f>'END Jul 2021'!BM74</f>
        <v>n</v>
      </c>
      <c r="AB90" s="504"/>
      <c r="AC90" s="504"/>
      <c r="AD90" s="504"/>
      <c r="AE90" s="504"/>
      <c r="AF90" s="504"/>
      <c r="AG90" s="504"/>
      <c r="AH90" s="504"/>
      <c r="AI90" s="504"/>
      <c r="AJ90" s="504"/>
      <c r="AK90" s="504"/>
      <c r="AL90" s="504"/>
      <c r="AM90" s="504"/>
      <c r="AN90" s="504"/>
      <c r="AO90" s="504"/>
    </row>
    <row r="91" spans="1:41" x14ac:dyDescent="0.3">
      <c r="A91" s="319" t="str">
        <f>'END Jul 2021'!K75</f>
        <v>Enova Energy</v>
      </c>
      <c r="B91" s="383" t="str">
        <f>'END Jul 2021'!L75</f>
        <v>Solar Premium</v>
      </c>
      <c r="C91" s="384">
        <f>IF('END Jul 2021'!BP75=0,91*'END Jul 2021'!M75/100,(91*'END Jul 2021'!M75/100)+'END Jul 2021'!BP75/4)</f>
        <v>90.09</v>
      </c>
      <c r="D91" s="384">
        <f>IF('END Jul 2021'!O75="",$G$6*'END Jul 2021'!N75/100,IF($G$6&gt;='END Jul 2021'!P75,('END Jul 2021'!P75*'END Jul 2021'!N75/100),($G$6*'END Jul 2021'!N75/100)))</f>
        <v>64.352879999999999</v>
      </c>
      <c r="E91" s="384">
        <f>IF(AND('END Jul 2021'!P75&gt;0,'END Jul 2021'!R75&gt;0),IF($G$6&lt;'END Jul 2021'!P75,0,IF($G$6&lt;=('END Jul 2021'!R75+'END Jul 2021'!P75),(($G$6-'END Jul 2021'!P75)*'END Jul 2021'!Q75/100),(('END Jul 2021'!R75)*'END Jul 2021'!Q75/100))),0)</f>
        <v>0</v>
      </c>
      <c r="F91" s="384">
        <f>IF('END Jul 2021'!T75&gt;0,IF(($G$6&lt;'END Jul 2021'!T75),(0),($G$6-'END Jul 2021'!T75)*'END Jul 2021'!U75/100),IF(AND('END Jul 2021'!R75&gt;0,'END Jul 2021'!T75=""),IF(($G$6&lt;'END Jul 2021'!R75),(0),($G$6-'END Jul 2021'!R75)*'END Jul 2021'!S75/100),IF(AND('END Jul 2021'!P75&gt;0,'END Jul 2021'!R75=""),IF(($G$6&lt;'END Jul 2021'!P75),(0),($G$6-'END Jul 2021'!P75)*'END Jul 2021'!Q75/100),0)))</f>
        <v>0</v>
      </c>
      <c r="G91" s="384">
        <f>$I$6*'END Jul 2021'!AH75/100</f>
        <v>98.31689999999999</v>
      </c>
      <c r="H91" s="384">
        <f>$H$6*'END Jul 2021'!W75/100</f>
        <v>48.264659999999985</v>
      </c>
      <c r="I91" s="384">
        <f t="shared" si="54"/>
        <v>301.02443999999997</v>
      </c>
      <c r="J91" s="449">
        <f t="shared" si="55"/>
        <v>843.73775999999987</v>
      </c>
      <c r="K91" s="449">
        <f t="shared" si="56"/>
        <v>1204.0977599999999</v>
      </c>
      <c r="L91" s="450">
        <f t="shared" si="57"/>
        <v>1324.5075360000001</v>
      </c>
      <c r="M91" s="386">
        <f>'END Jul 2021'!AZ75</f>
        <v>0</v>
      </c>
      <c r="N91" s="386">
        <f>'END Jul 2021'!BA75</f>
        <v>0</v>
      </c>
      <c r="O91" s="386">
        <f>'END Jul 2021'!BB75</f>
        <v>0</v>
      </c>
      <c r="P91" s="386">
        <f>'END Jul 2021'!BC75</f>
        <v>0</v>
      </c>
      <c r="Q91" s="386">
        <f>($E$6*'END Jul 2021'!AT75/100)*4</f>
        <v>289.81919999999997</v>
      </c>
      <c r="R91" s="324" t="str">
        <f t="shared" si="58"/>
        <v>No discount</v>
      </c>
      <c r="S91" s="324" t="str">
        <f t="shared" si="59"/>
        <v>Exclusive</v>
      </c>
      <c r="T91" s="380">
        <f t="shared" si="65"/>
        <v>1204.0977599999999</v>
      </c>
      <c r="U91" s="380">
        <f t="shared" si="66"/>
        <v>1204.0977599999999</v>
      </c>
      <c r="V91" s="386">
        <f t="shared" si="67"/>
        <v>914.27855999999997</v>
      </c>
      <c r="W91" s="386">
        <f t="shared" si="68"/>
        <v>914.27855999999997</v>
      </c>
      <c r="X91" s="455">
        <f t="shared" si="69"/>
        <v>1005.7064160000001</v>
      </c>
      <c r="Y91" s="455">
        <f t="shared" si="69"/>
        <v>1005.7064160000001</v>
      </c>
      <c r="Z91" s="387">
        <f>'END Jul 2021'!BL75</f>
        <v>0</v>
      </c>
      <c r="AA91" s="326" t="str">
        <f>'END Jul 2021'!BM75</f>
        <v>n</v>
      </c>
      <c r="AB91" s="504"/>
      <c r="AC91" s="504"/>
      <c r="AD91" s="504"/>
      <c r="AE91" s="504"/>
      <c r="AF91" s="504"/>
      <c r="AG91" s="504"/>
      <c r="AH91" s="504"/>
      <c r="AI91" s="504"/>
      <c r="AJ91" s="504"/>
      <c r="AK91" s="504"/>
      <c r="AL91" s="504"/>
      <c r="AM91" s="504"/>
      <c r="AN91" s="504"/>
      <c r="AO91" s="504"/>
    </row>
    <row r="92" spans="1:41" x14ac:dyDescent="0.3">
      <c r="A92" s="319" t="str">
        <f>'END Jul 2021'!K76</f>
        <v>Future X Power</v>
      </c>
      <c r="B92" s="383" t="str">
        <f>'END Jul 2021'!L76</f>
        <v>Flexi Saver</v>
      </c>
      <c r="C92" s="384">
        <f>IF('END Jul 2021'!BP76=0,91*'END Jul 2021'!M76/100,(91*'END Jul 2021'!M76/100)+'END Jul 2021'!BP76/4)</f>
        <v>85.300090909090898</v>
      </c>
      <c r="D92" s="384">
        <f>IF('END Jul 2021'!O76="",$G$6*'END Jul 2021'!N76/100,IF($G$6&gt;='END Jul 2021'!P76,('END Jul 2021'!P76*'END Jul 2021'!N76/100),($G$6*'END Jul 2021'!N76/100)))</f>
        <v>45.50203636363635</v>
      </c>
      <c r="E92" s="384">
        <f>IF(AND('END Jul 2021'!P76&gt;0,'END Jul 2021'!R76&gt;0),IF($G$6&lt;'END Jul 2021'!P76,0,IF($G$6&lt;=('END Jul 2021'!R76+'END Jul 2021'!P76),(($G$6-'END Jul 2021'!P76)*'END Jul 2021'!Q76/100),(('END Jul 2021'!R76)*'END Jul 2021'!Q76/100))),0)</f>
        <v>0</v>
      </c>
      <c r="F92" s="384">
        <f>IF('END Jul 2021'!T76&gt;0,IF(($G$6&lt;'END Jul 2021'!T76),(0),($G$6-'END Jul 2021'!T76)*'END Jul 2021'!U76/100),IF(AND('END Jul 2021'!R76&gt;0,'END Jul 2021'!T76=""),IF(($G$6&lt;'END Jul 2021'!R76),(0),($G$6-'END Jul 2021'!R76)*'END Jul 2021'!S76/100),IF(AND('END Jul 2021'!P76&gt;0,'END Jul 2021'!R76=""),IF(($G$6&lt;'END Jul 2021'!P76),(0),($G$6-'END Jul 2021'!P76)*'END Jul 2021'!Q76/100),0)))</f>
        <v>0</v>
      </c>
      <c r="G92" s="384">
        <f>$I$6*'END Jul 2021'!AH76/100</f>
        <v>88.160195454545445</v>
      </c>
      <c r="H92" s="384">
        <f>$H$6*'END Jul 2021'!W76/100</f>
        <v>48.43529263636362</v>
      </c>
      <c r="I92" s="384">
        <f t="shared" si="54"/>
        <v>267.39761536363631</v>
      </c>
      <c r="J92" s="449">
        <f t="shared" si="55"/>
        <v>728.39009781818163</v>
      </c>
      <c r="K92" s="449">
        <f t="shared" si="56"/>
        <v>1069.5904614545452</v>
      </c>
      <c r="L92" s="450">
        <f t="shared" si="57"/>
        <v>1176.5495075999997</v>
      </c>
      <c r="M92" s="386">
        <f>'END Jul 2021'!AZ76</f>
        <v>0</v>
      </c>
      <c r="N92" s="386">
        <f>'END Jul 2021'!BA76</f>
        <v>0</v>
      </c>
      <c r="O92" s="386">
        <f>'END Jul 2021'!BB76</f>
        <v>0</v>
      </c>
      <c r="P92" s="386">
        <f>'END Jul 2021'!BC76</f>
        <v>0</v>
      </c>
      <c r="Q92" s="386">
        <f>($E$6*'END Jul 2021'!AT76/100)*4</f>
        <v>96.606399999999994</v>
      </c>
      <c r="R92" s="324" t="str">
        <f t="shared" si="58"/>
        <v>No discount</v>
      </c>
      <c r="S92" s="324" t="str">
        <f t="shared" si="59"/>
        <v>Exclusive</v>
      </c>
      <c r="T92" s="380">
        <f t="shared" si="65"/>
        <v>1069.5904614545452</v>
      </c>
      <c r="U92" s="380">
        <f t="shared" si="66"/>
        <v>1069.5904614545452</v>
      </c>
      <c r="V92" s="386">
        <f t="shared" si="67"/>
        <v>972.98406145454521</v>
      </c>
      <c r="W92" s="386">
        <f t="shared" si="68"/>
        <v>972.98406145454521</v>
      </c>
      <c r="X92" s="455">
        <f t="shared" si="69"/>
        <v>1070.2824675999998</v>
      </c>
      <c r="Y92" s="455">
        <f t="shared" si="69"/>
        <v>1070.2824675999998</v>
      </c>
      <c r="Z92" s="387">
        <f>'END Jul 2021'!BL76</f>
        <v>0</v>
      </c>
      <c r="AA92" s="326" t="str">
        <f>'END Jul 2021'!BM76</f>
        <v>n</v>
      </c>
      <c r="AB92" s="504"/>
      <c r="AC92" s="504"/>
      <c r="AD92" s="504"/>
      <c r="AE92" s="504"/>
      <c r="AF92" s="504"/>
      <c r="AG92" s="504"/>
      <c r="AH92" s="504"/>
      <c r="AI92" s="504"/>
      <c r="AJ92" s="504"/>
      <c r="AK92" s="504"/>
      <c r="AL92" s="504"/>
      <c r="AM92" s="504"/>
      <c r="AN92" s="504"/>
      <c r="AO92" s="504"/>
    </row>
    <row r="93" spans="1:41" x14ac:dyDescent="0.3">
      <c r="A93" s="319" t="str">
        <f>'END Jul 2021'!K77</f>
        <v>Kogan Energy</v>
      </c>
      <c r="B93" s="383" t="str">
        <f>'END Jul 2021'!L77</f>
        <v>Market offer</v>
      </c>
      <c r="C93" s="384">
        <f>IF('END Jul 2021'!BP77=0,91*'END Jul 2021'!M77/100,(91*'END Jul 2021'!M77/100)+'END Jul 2021'!BP77/4)</f>
        <v>84.356999999999985</v>
      </c>
      <c r="D93" s="384">
        <f>IF('END Jul 2021'!O77="",$G$6*'END Jul 2021'!N77/100,IF($G$6&gt;='END Jul 2021'!P77,('END Jul 2021'!P77*'END Jul 2021'!N77/100),($G$6*'END Jul 2021'!N77/100)))</f>
        <v>40.188048545454542</v>
      </c>
      <c r="E93" s="384">
        <f>IF(AND('END Jul 2021'!P77&gt;0,'END Jul 2021'!R77&gt;0),IF($G$6&lt;'END Jul 2021'!P77,0,IF($G$6&lt;=('END Jul 2021'!R77+'END Jul 2021'!P77),(($G$6-'END Jul 2021'!P77)*'END Jul 2021'!Q77/100),(('END Jul 2021'!R77)*'END Jul 2021'!Q77/100))),0)</f>
        <v>0</v>
      </c>
      <c r="F93" s="384">
        <f>IF('END Jul 2021'!T77&gt;0,IF(($G$6&lt;'END Jul 2021'!T77),(0),($G$6-'END Jul 2021'!T77)*'END Jul 2021'!U77/100),IF(AND('END Jul 2021'!R77&gt;0,'END Jul 2021'!T77=""),IF(($G$6&lt;'END Jul 2021'!R77),(0),($G$6-'END Jul 2021'!R77)*'END Jul 2021'!S77/100),IF(AND('END Jul 2021'!P77&gt;0,'END Jul 2021'!R77=""),IF(($G$6&lt;'END Jul 2021'!P77),(0),($G$6-'END Jul 2021'!P77)*'END Jul 2021'!Q77/100),0)))</f>
        <v>0</v>
      </c>
      <c r="G93" s="384">
        <f>$I$6*'END Jul 2021'!AH77/100</f>
        <v>80.928621818181824</v>
      </c>
      <c r="H93" s="384">
        <f>$H$6*'END Jul 2021'!W77/100</f>
        <v>47.289616363636341</v>
      </c>
      <c r="I93" s="384">
        <f t="shared" si="54"/>
        <v>252.76328672727271</v>
      </c>
      <c r="J93" s="449">
        <f t="shared" si="55"/>
        <v>673.62514690909097</v>
      </c>
      <c r="K93" s="449">
        <f t="shared" si="56"/>
        <v>1011.0531469090909</v>
      </c>
      <c r="L93" s="450">
        <f t="shared" si="57"/>
        <v>1112.1584616</v>
      </c>
      <c r="M93" s="386">
        <f>'END Jul 2021'!AZ77</f>
        <v>0</v>
      </c>
      <c r="N93" s="386">
        <f>'END Jul 2021'!BA77</f>
        <v>0</v>
      </c>
      <c r="O93" s="386">
        <f>'END Jul 2021'!BB77</f>
        <v>0</v>
      </c>
      <c r="P93" s="386">
        <f>'END Jul 2021'!BC77</f>
        <v>0</v>
      </c>
      <c r="Q93" s="386">
        <f>($E$6*'END Jul 2021'!AT77/100)*4</f>
        <v>105.05945999999999</v>
      </c>
      <c r="R93" s="324" t="str">
        <f t="shared" si="58"/>
        <v>No discount</v>
      </c>
      <c r="S93" s="324" t="str">
        <f t="shared" si="59"/>
        <v>Exclusive</v>
      </c>
      <c r="T93" s="380">
        <f t="shared" si="65"/>
        <v>1011.0531469090909</v>
      </c>
      <c r="U93" s="380">
        <f t="shared" si="66"/>
        <v>1011.0531469090909</v>
      </c>
      <c r="V93" s="386">
        <f t="shared" si="67"/>
        <v>905.99368690909091</v>
      </c>
      <c r="W93" s="386">
        <f t="shared" si="68"/>
        <v>905.99368690909091</v>
      </c>
      <c r="X93" s="455">
        <f t="shared" si="69"/>
        <v>996.59305560000007</v>
      </c>
      <c r="Y93" s="455">
        <f t="shared" si="69"/>
        <v>996.59305560000007</v>
      </c>
      <c r="Z93" s="387">
        <f>'END Jul 2021'!BL77</f>
        <v>0</v>
      </c>
      <c r="AA93" s="326" t="str">
        <f>'END Jul 2021'!BM77</f>
        <v>n</v>
      </c>
      <c r="AB93" s="504"/>
      <c r="AC93" s="504"/>
      <c r="AD93" s="504"/>
      <c r="AE93" s="504"/>
      <c r="AF93" s="504"/>
      <c r="AG93" s="504"/>
      <c r="AH93" s="504"/>
      <c r="AI93" s="504"/>
      <c r="AJ93" s="504"/>
      <c r="AK93" s="504"/>
      <c r="AL93" s="504"/>
      <c r="AM93" s="504"/>
      <c r="AN93" s="504"/>
      <c r="AO93" s="504"/>
    </row>
    <row r="94" spans="1:41" x14ac:dyDescent="0.3">
      <c r="A94" s="319" t="str">
        <f>'END Jul 2021'!K78</f>
        <v>ReAmped Energy</v>
      </c>
      <c r="B94" s="383" t="str">
        <f>'END Jul 2021'!L78</f>
        <v>Solar</v>
      </c>
      <c r="C94" s="384">
        <f>IF('END Jul 2021'!BP78=0,91*'END Jul 2021'!M78/100,(91*'END Jul 2021'!M78/100)+'END Jul 2021'!BP78/4)</f>
        <v>83.844090909090895</v>
      </c>
      <c r="D94" s="384">
        <f>IF('END Jul 2021'!O78="",$G$6*'END Jul 2021'!N78/100,IF($G$6&gt;='END Jul 2021'!P78,('END Jul 2021'!P78*'END Jul 2021'!N78/100),($G$6*'END Jul 2021'!N78/100)))</f>
        <v>57.218810727272718</v>
      </c>
      <c r="E94" s="384">
        <f>IF(AND('END Jul 2021'!P78&gt;0,'END Jul 2021'!R78&gt;0),IF($G$6&lt;'END Jul 2021'!P78,0,IF($G$6&lt;=('END Jul 2021'!R78+'END Jul 2021'!P78),(($G$6-'END Jul 2021'!P78)*'END Jul 2021'!Q78/100),(('END Jul 2021'!R78)*'END Jul 2021'!Q78/100))),0)</f>
        <v>0</v>
      </c>
      <c r="F94" s="384">
        <f>IF('END Jul 2021'!T78&gt;0,IF(($G$6&lt;'END Jul 2021'!T78),(0),($G$6-'END Jul 2021'!T78)*'END Jul 2021'!U78/100),IF(AND('END Jul 2021'!R78&gt;0,'END Jul 2021'!T78=""),IF(($G$6&lt;'END Jul 2021'!R78),(0),($G$6-'END Jul 2021'!R78)*'END Jul 2021'!S78/100),IF(AND('END Jul 2021'!P78&gt;0,'END Jul 2021'!R78=""),IF(($G$6&lt;'END Jul 2021'!P78),(0),($G$6-'END Jul 2021'!P78)*'END Jul 2021'!Q78/100),0)))</f>
        <v>0</v>
      </c>
      <c r="G94" s="384">
        <f>$I$6*'END Jul 2021'!AH78/100</f>
        <v>119.19908454545454</v>
      </c>
      <c r="H94" s="384">
        <f>$H$6*'END Jul 2021'!W78/100</f>
        <v>54.309930545454534</v>
      </c>
      <c r="I94" s="384">
        <f t="shared" si="54"/>
        <v>314.57191672727265</v>
      </c>
      <c r="J94" s="449">
        <f t="shared" si="55"/>
        <v>922.91130327272708</v>
      </c>
      <c r="K94" s="449">
        <f t="shared" si="56"/>
        <v>1258.2876669090906</v>
      </c>
      <c r="L94" s="450">
        <f t="shared" si="57"/>
        <v>1384.1164335999997</v>
      </c>
      <c r="M94" s="386">
        <f>'END Jul 2021'!AZ78</f>
        <v>0</v>
      </c>
      <c r="N94" s="386">
        <f>'END Jul 2021'!BA78</f>
        <v>0</v>
      </c>
      <c r="O94" s="386">
        <f>'END Jul 2021'!BB78</f>
        <v>0</v>
      </c>
      <c r="P94" s="386">
        <f>'END Jul 2021'!BC78</f>
        <v>0</v>
      </c>
      <c r="Q94" s="386">
        <f>($E$6*'END Jul 2021'!AT78/100)*4</f>
        <v>507.18360000000001</v>
      </c>
      <c r="R94" s="324" t="str">
        <f t="shared" si="58"/>
        <v>No discount</v>
      </c>
      <c r="S94" s="324" t="str">
        <f t="shared" si="59"/>
        <v>Exclusive</v>
      </c>
      <c r="T94" s="380">
        <f t="shared" si="65"/>
        <v>1258.2876669090906</v>
      </c>
      <c r="U94" s="380">
        <f t="shared" si="66"/>
        <v>1258.2876669090906</v>
      </c>
      <c r="V94" s="386">
        <f t="shared" si="67"/>
        <v>751.10406690909053</v>
      </c>
      <c r="W94" s="386">
        <f t="shared" si="68"/>
        <v>751.10406690909053</v>
      </c>
      <c r="X94" s="455">
        <f t="shared" si="69"/>
        <v>826.21447359999968</v>
      </c>
      <c r="Y94" s="455">
        <f t="shared" si="69"/>
        <v>826.21447359999968</v>
      </c>
      <c r="Z94" s="387">
        <f>'END Jul 2021'!BL78</f>
        <v>0</v>
      </c>
      <c r="AA94" s="326" t="str">
        <f>'END Jul 2021'!BM78</f>
        <v>n</v>
      </c>
      <c r="AB94" s="504"/>
      <c r="AC94" s="504"/>
      <c r="AD94" s="504"/>
      <c r="AE94" s="504"/>
      <c r="AF94" s="504"/>
      <c r="AG94" s="504"/>
      <c r="AH94" s="504"/>
      <c r="AI94" s="504"/>
      <c r="AJ94" s="504"/>
      <c r="AK94" s="504"/>
      <c r="AL94" s="504"/>
      <c r="AM94" s="504"/>
      <c r="AN94" s="504"/>
      <c r="AO94" s="504"/>
    </row>
    <row r="95" spans="1:41" x14ac:dyDescent="0.3">
      <c r="A95" s="319" t="str">
        <f>'END Jul 2021'!K79</f>
        <v>Sumo Power</v>
      </c>
      <c r="B95" s="383" t="str">
        <f>'END Jul 2021'!L79</f>
        <v>Assure</v>
      </c>
      <c r="C95" s="384">
        <f>IF('END Jul 2021'!BP79=0,91*'END Jul 2021'!M79/100,(91*'END Jul 2021'!M79/100)+'END Jul 2021'!BP79/4)</f>
        <v>83.72</v>
      </c>
      <c r="D95" s="384">
        <f>IF('END Jul 2021'!O79="",$G$6*'END Jul 2021'!N79/100,IF($G$6&gt;='END Jul 2021'!P79,('END Jul 2021'!P79*'END Jul 2021'!N79/100),($G$6*'END Jul 2021'!N79/100)))</f>
        <v>42.90191999999999</v>
      </c>
      <c r="E95" s="384">
        <f>IF(AND('END Jul 2021'!P79&gt;0,'END Jul 2021'!R79&gt;0),IF($G$6&lt;'END Jul 2021'!P79,0,IF($G$6&lt;=('END Jul 2021'!R79+'END Jul 2021'!P79),(($G$6-'END Jul 2021'!P79)*'END Jul 2021'!Q79/100),(('END Jul 2021'!R79)*'END Jul 2021'!Q79/100))),0)</f>
        <v>0</v>
      </c>
      <c r="F95" s="384">
        <f>IF('END Jul 2021'!T79&gt;0,IF(($G$6&lt;'END Jul 2021'!T79),(0),($G$6-'END Jul 2021'!T79)*'END Jul 2021'!U79/100),IF(AND('END Jul 2021'!R79&gt;0,'END Jul 2021'!T79=""),IF(($G$6&lt;'END Jul 2021'!R79),(0),($G$6-'END Jul 2021'!R79)*'END Jul 2021'!S79/100),IF(AND('END Jul 2021'!P79&gt;0,'END Jul 2021'!R79=""),IF(($G$6&lt;'END Jul 2021'!P79),(0),($G$6-'END Jul 2021'!P79)*'END Jul 2021'!Q79/100),0)))</f>
        <v>0</v>
      </c>
      <c r="G95" s="384">
        <f>$I$6*'END Jul 2021'!AH79/100</f>
        <v>89.378999999999991</v>
      </c>
      <c r="H95" s="384">
        <f>$H$6*'END Jul 2021'!W79/100</f>
        <v>50.946029999999979</v>
      </c>
      <c r="I95" s="384">
        <f t="shared" si="54"/>
        <v>266.94694999999996</v>
      </c>
      <c r="J95" s="449">
        <f t="shared" si="55"/>
        <v>732.90779999999984</v>
      </c>
      <c r="K95" s="449">
        <f t="shared" si="56"/>
        <v>1067.7877999999998</v>
      </c>
      <c r="L95" s="450">
        <f t="shared" si="57"/>
        <v>1174.5665799999999</v>
      </c>
      <c r="M95" s="386">
        <f>'END Jul 2021'!AZ79</f>
        <v>0</v>
      </c>
      <c r="N95" s="386">
        <f>'END Jul 2021'!BA79</f>
        <v>0</v>
      </c>
      <c r="O95" s="386">
        <f>'END Jul 2021'!BB79</f>
        <v>0</v>
      </c>
      <c r="P95" s="386">
        <f>'END Jul 2021'!BC79</f>
        <v>0</v>
      </c>
      <c r="Q95" s="386">
        <f>($E$6*'END Jul 2021'!AT79/100)*4</f>
        <v>193.21279999999999</v>
      </c>
      <c r="R95" s="324" t="str">
        <f t="shared" si="58"/>
        <v>No discount</v>
      </c>
      <c r="S95" s="324" t="str">
        <f t="shared" si="59"/>
        <v>Exclusive</v>
      </c>
      <c r="T95" s="380">
        <f t="shared" si="65"/>
        <v>1067.7877999999998</v>
      </c>
      <c r="U95" s="380">
        <f t="shared" si="66"/>
        <v>1067.7877999999998</v>
      </c>
      <c r="V95" s="386">
        <f t="shared" si="67"/>
        <v>874.57499999999982</v>
      </c>
      <c r="W95" s="386">
        <f t="shared" si="68"/>
        <v>874.57499999999982</v>
      </c>
      <c r="X95" s="455">
        <f t="shared" si="69"/>
        <v>962.03249999999991</v>
      </c>
      <c r="Y95" s="455">
        <f t="shared" si="69"/>
        <v>962.03249999999991</v>
      </c>
      <c r="Z95" s="387">
        <f>'END Jul 2021'!BL79</f>
        <v>0</v>
      </c>
      <c r="AA95" s="326" t="str">
        <f>'END Jul 2021'!BM79</f>
        <v>n</v>
      </c>
      <c r="AB95" s="504"/>
      <c r="AC95" s="504"/>
      <c r="AD95" s="504"/>
      <c r="AE95" s="504"/>
      <c r="AF95" s="504"/>
      <c r="AG95" s="504"/>
      <c r="AH95" s="504"/>
      <c r="AI95" s="504"/>
      <c r="AJ95" s="504"/>
      <c r="AK95" s="504"/>
      <c r="AL95" s="504"/>
      <c r="AM95" s="504"/>
      <c r="AN95" s="504"/>
      <c r="AO95" s="504"/>
    </row>
    <row r="96" spans="1:41" x14ac:dyDescent="0.3">
      <c r="A96" s="319" t="str">
        <f>'END Jul 2021'!K80</f>
        <v>Tango Energy</v>
      </c>
      <c r="B96" s="383" t="str">
        <f>'END Jul 2021'!L80</f>
        <v>Home Select</v>
      </c>
      <c r="C96" s="384">
        <f>IF('END Jul 2021'!BP80=0,91*'END Jul 2021'!M80/100,(91*'END Jul 2021'!M80/100)+'END Jul 2021'!BP80/4)</f>
        <v>82.72727272727272</v>
      </c>
      <c r="D96" s="384">
        <f>IF('END Jul 2021'!O80="",$G$6*'END Jul 2021'!N80/100,IF($G$6&gt;='END Jul 2021'!P80,('END Jul 2021'!P80*'END Jul 2021'!N80/100),($G$6*'END Jul 2021'!N80/100)))</f>
        <v>45.50203636363635</v>
      </c>
      <c r="E96" s="384">
        <f>IF(AND('END Jul 2021'!P80&gt;0,'END Jul 2021'!R80&gt;0),IF($G$6&lt;'END Jul 2021'!P80,0,IF($G$6&lt;=('END Jul 2021'!R80+'END Jul 2021'!P80),(($G$6-'END Jul 2021'!P80)*'END Jul 2021'!Q80/100),(('END Jul 2021'!R80)*'END Jul 2021'!Q80/100))),0)</f>
        <v>0</v>
      </c>
      <c r="F96" s="384">
        <f>IF('END Jul 2021'!T80&gt;0,IF(($G$6&lt;'END Jul 2021'!T80),(0),($G$6-'END Jul 2021'!T80)*'END Jul 2021'!U80/100),IF(AND('END Jul 2021'!R80&gt;0,'END Jul 2021'!T80=""),IF(($G$6&lt;'END Jul 2021'!R80),(0),($G$6-'END Jul 2021'!R80)*'END Jul 2021'!S80/100),IF(AND('END Jul 2021'!P80&gt;0,'END Jul 2021'!R80=""),IF(($G$6&lt;'END Jul 2021'!P80),(0),($G$6-'END Jul 2021'!P80)*'END Jul 2021'!Q80/100),0)))</f>
        <v>0</v>
      </c>
      <c r="G96" s="384">
        <f>$I$6*'END Jul 2021'!AH80/100</f>
        <v>89.378999999999991</v>
      </c>
      <c r="H96" s="384">
        <f>$H$6*'END Jul 2021'!W80/100</f>
        <v>39.026121545454536</v>
      </c>
      <c r="I96" s="384">
        <f t="shared" si="54"/>
        <v>256.63443063636356</v>
      </c>
      <c r="J96" s="449">
        <f t="shared" si="55"/>
        <v>695.62863163636337</v>
      </c>
      <c r="K96" s="449">
        <f t="shared" si="56"/>
        <v>1026.5377225454542</v>
      </c>
      <c r="L96" s="450">
        <f t="shared" si="57"/>
        <v>1129.1914947999999</v>
      </c>
      <c r="M96" s="386">
        <f>'END Jul 2021'!AZ80</f>
        <v>0</v>
      </c>
      <c r="N96" s="386">
        <f>'END Jul 2021'!BA80</f>
        <v>0</v>
      </c>
      <c r="O96" s="386">
        <f>'END Jul 2021'!BB80</f>
        <v>0</v>
      </c>
      <c r="P96" s="386">
        <f>'END Jul 2021'!BC80</f>
        <v>0</v>
      </c>
      <c r="Q96" s="386">
        <f>($E$6*'END Jul 2021'!AT80/100)*4</f>
        <v>132.8338</v>
      </c>
      <c r="R96" s="324" t="str">
        <f t="shared" si="58"/>
        <v>No discount</v>
      </c>
      <c r="S96" s="324" t="str">
        <f t="shared" si="59"/>
        <v>Exclusive</v>
      </c>
      <c r="T96" s="380">
        <f t="shared" si="65"/>
        <v>1026.5377225454542</v>
      </c>
      <c r="U96" s="380">
        <f t="shared" si="66"/>
        <v>1026.5377225454542</v>
      </c>
      <c r="V96" s="386">
        <f t="shared" si="67"/>
        <v>893.70392254545425</v>
      </c>
      <c r="W96" s="386">
        <f t="shared" si="68"/>
        <v>893.70392254545425</v>
      </c>
      <c r="X96" s="455">
        <f t="shared" si="69"/>
        <v>983.0743147999998</v>
      </c>
      <c r="Y96" s="455">
        <f t="shared" si="69"/>
        <v>983.0743147999998</v>
      </c>
      <c r="Z96" s="387">
        <f>'END Jul 2021'!BL80</f>
        <v>0</v>
      </c>
      <c r="AA96" s="326" t="str">
        <f>'END Jul 2021'!BM80</f>
        <v>n</v>
      </c>
      <c r="AB96" s="504"/>
      <c r="AC96" s="504"/>
      <c r="AD96" s="504"/>
      <c r="AE96" s="504"/>
      <c r="AF96" s="504"/>
      <c r="AG96" s="504"/>
      <c r="AH96" s="504"/>
      <c r="AI96" s="504"/>
      <c r="AJ96" s="504"/>
      <c r="AK96" s="504"/>
      <c r="AL96" s="504"/>
      <c r="AM96" s="504"/>
      <c r="AN96" s="504"/>
      <c r="AO96" s="504"/>
    </row>
    <row r="97" spans="1:41" customFormat="1" x14ac:dyDescent="0.3">
      <c r="A97" s="319" t="str">
        <f>'END Jul 2021'!K81</f>
        <v>GloBird Energy</v>
      </c>
      <c r="B97" s="383" t="str">
        <f>'END Jul 2021'!L81</f>
        <v>UltraSave</v>
      </c>
      <c r="C97" s="384">
        <f>IF('END Jul 2021'!BP81=0,91*'END Jul 2021'!M81/100,(91*'END Jul 2021'!M81/100)+'END Jul 2021'!BP81/4)</f>
        <v>96.45999999999998</v>
      </c>
      <c r="D97" s="384">
        <f>IF('END Jul 2021'!O81="",$G$6*'END Jul 2021'!N81/100,IF($G$6&gt;='END Jul 2021'!P81,('END Jul 2021'!P81*'END Jul 2021'!N81/100),($G$6*'END Jul 2021'!N81/100)))</f>
        <v>47.549627999999991</v>
      </c>
      <c r="E97" s="384">
        <f>IF(AND('END Jul 2021'!P81&gt;0,'END Jul 2021'!R81&gt;0),IF($G$6&lt;'END Jul 2021'!P81,0,IF($G$6&lt;=('END Jul 2021'!R81+'END Jul 2021'!P81),(($G$6-'END Jul 2021'!P81)*'END Jul 2021'!Q81/100),(('END Jul 2021'!R81)*'END Jul 2021'!Q81/100))),0)</f>
        <v>0</v>
      </c>
      <c r="F97" s="384">
        <f>IF('END Jul 2021'!T81&gt;0,IF(($G$6&lt;'END Jul 2021'!T81),(0),($G$6-'END Jul 2021'!T81)*'END Jul 2021'!U81/100),IF(AND('END Jul 2021'!R81&gt;0,'END Jul 2021'!T81=""),IF(($G$6&lt;'END Jul 2021'!R81),(0),($G$6-'END Jul 2021'!R81)*'END Jul 2021'!S81/100),IF(AND('END Jul 2021'!P81&gt;0,'END Jul 2021'!R81=""),IF(($G$6&lt;'END Jul 2021'!P81),(0),($G$6-'END Jul 2021'!P81)*'END Jul 2021'!Q81/100),0)))</f>
        <v>0</v>
      </c>
      <c r="G97" s="384">
        <f>$I$6*'END Jul 2021'!AH81/100</f>
        <v>93.401054999999999</v>
      </c>
      <c r="H97" s="384">
        <f>$H$6*'END Jul 2021'!W81/100</f>
        <v>56.040632999999985</v>
      </c>
      <c r="I97" s="384">
        <f t="shared" ref="I97:I100" si="70">SUM(C97:H97)</f>
        <v>293.45131599999991</v>
      </c>
      <c r="J97" s="449">
        <f t="shared" ref="J97:J100" si="71">(I97-C97)*4</f>
        <v>787.96526399999971</v>
      </c>
      <c r="K97" s="449">
        <f t="shared" ref="K97:K100" si="72">I97*4</f>
        <v>1173.8052639999996</v>
      </c>
      <c r="L97" s="450">
        <f t="shared" ref="L97:L100" si="73">K97*1.1</f>
        <v>1291.1857903999996</v>
      </c>
      <c r="M97" s="386">
        <f>'END Jul 2021'!AZ81</f>
        <v>0</v>
      </c>
      <c r="N97" s="386">
        <f>'END Jul 2021'!BA81</f>
        <v>0</v>
      </c>
      <c r="O97" s="386">
        <f>'END Jul 2021'!BB81</f>
        <v>0</v>
      </c>
      <c r="P97" s="386">
        <f>'END Jul 2021'!BC81</f>
        <v>0</v>
      </c>
      <c r="Q97" s="386">
        <f>($E$6*'END Jul 2021'!AT81/100)*4</f>
        <v>72.454799999999992</v>
      </c>
      <c r="R97" s="324" t="str">
        <f t="shared" ref="R97:R100" si="74">IF(SUM(M97:P97)=0,"No discount",IF(M97&gt;0,"Guaranteed off bill",IF(N97&gt;0,"Guaranteed off usage",IF(O97&gt;0,"Pay-on-time off bill","Pay-on-time off usage"))))</f>
        <v>No discount</v>
      </c>
      <c r="S97" s="324" t="str">
        <f t="shared" ref="S97:S100" si="75">IF(OR(A97="Origin Energy",A97="Red Energy",A97="Powershop"),"Inclusive","Exclusive")</f>
        <v>Exclusive</v>
      </c>
      <c r="T97" s="380">
        <f t="shared" ref="T97:T100" si="76">IF(AND(R97="Guaranteed off bill",S97="Inclusive"),((K97*1.1)-((K97*1.1)*M97/100))/1.1,IF(AND(R97="Guaranteed off usage",S97="Inclusive"),((K97*1.1)-((J97*1.1)*N97/100))/1.1,IF(AND(R97="Guaranteed off bill",S97="Exclusive"),K97-(K97*M97/100),IF(AND(R97="Guaranteed off usage",S97="Exclusive"),K97-(J97*N97/100),IF(S97="Inclusive",((K97*1.1))/1.1,K97)))))</f>
        <v>1173.8052639999996</v>
      </c>
      <c r="U97" s="380">
        <f t="shared" ref="U97:U100" si="77">IF(R97="Pay-on-time off bill",T97-(T97*O97/100),IF(R97="Pay-on-time off usage",T97-(J97*P97/100),T97))</f>
        <v>1173.8052639999996</v>
      </c>
      <c r="V97" s="386">
        <f t="shared" ref="V97:V100" si="78">T97-Q97</f>
        <v>1101.3504639999996</v>
      </c>
      <c r="W97" s="386">
        <f t="shared" ref="W97:W100" si="79">U97-Q97</f>
        <v>1101.3504639999996</v>
      </c>
      <c r="X97" s="455">
        <f t="shared" ref="X97:X100" si="80">V97*1.1</f>
        <v>1211.4855103999996</v>
      </c>
      <c r="Y97" s="455">
        <f t="shared" ref="Y97:Y100" si="81">W97*1.1</f>
        <v>1211.4855103999996</v>
      </c>
      <c r="Z97" s="387">
        <f>'END Jul 2021'!BL81</f>
        <v>0</v>
      </c>
      <c r="AA97" s="326" t="str">
        <f>'END Jul 2021'!BM81</f>
        <v>n</v>
      </c>
      <c r="AB97" s="504"/>
      <c r="AC97" s="504"/>
      <c r="AD97" s="504"/>
      <c r="AE97" s="504"/>
      <c r="AF97" s="504"/>
      <c r="AG97" s="504"/>
      <c r="AH97" s="504"/>
      <c r="AI97" s="504"/>
      <c r="AJ97" s="504"/>
      <c r="AK97" s="504"/>
      <c r="AL97" s="504"/>
      <c r="AM97" s="504"/>
      <c r="AN97" s="504"/>
      <c r="AO97" s="504"/>
    </row>
    <row r="98" spans="1:41" customFormat="1" x14ac:dyDescent="0.3">
      <c r="A98" s="319" t="str">
        <f>'END Jul 2021'!K82</f>
        <v>Glow Power</v>
      </c>
      <c r="B98" s="383" t="str">
        <f>'END Jul 2021'!L82</f>
        <v>Everyday Saver</v>
      </c>
      <c r="C98" s="384">
        <f>IF('END Jul 2021'!BP82=0,91*'END Jul 2021'!M82/100,(91*'END Jul 2021'!M82/100)+'END Jul 2021'!BP82/4)</f>
        <v>85.54</v>
      </c>
      <c r="D98" s="384">
        <f>IF('END Jul 2021'!O82="",$G$6*'END Jul 2021'!N82/100,IF($G$6&gt;='END Jul 2021'!P82,('END Jul 2021'!P82*'END Jul 2021'!N82/100),($G$6*'END Jul 2021'!N82/100)))</f>
        <v>45.404531999999989</v>
      </c>
      <c r="E98" s="384">
        <f>IF(AND('END Jul 2021'!P82&gt;0,'END Jul 2021'!R82&gt;0),IF($G$6&lt;'END Jul 2021'!P82,0,IF($G$6&lt;=('END Jul 2021'!R82+'END Jul 2021'!P82),(($G$6-'END Jul 2021'!P82)*'END Jul 2021'!Q82/100),(('END Jul 2021'!R82)*'END Jul 2021'!Q82/100))),0)</f>
        <v>0</v>
      </c>
      <c r="F98" s="384">
        <f>IF('END Jul 2021'!T82&gt;0,IF(($G$6&lt;'END Jul 2021'!T82),(0),($G$6-'END Jul 2021'!T82)*'END Jul 2021'!U82/100),IF(AND('END Jul 2021'!R82&gt;0,'END Jul 2021'!T82=""),IF(($G$6&lt;'END Jul 2021'!R82),(0),($G$6-'END Jul 2021'!R82)*'END Jul 2021'!S82/100),IF(AND('END Jul 2021'!P82&gt;0,'END Jul 2021'!R82=""),IF(($G$6&lt;'END Jul 2021'!P82),(0),($G$6-'END Jul 2021'!P82)*'END Jul 2021'!Q82/100),0)))</f>
        <v>0</v>
      </c>
      <c r="G98" s="384">
        <f>$I$6*'END Jul 2021'!AH82/100</f>
        <v>88.038314999999997</v>
      </c>
      <c r="H98" s="384">
        <f>$H$6*'END Jul 2021'!W82/100</f>
        <v>48.264659999999985</v>
      </c>
      <c r="I98" s="384">
        <f t="shared" si="70"/>
        <v>267.24750699999998</v>
      </c>
      <c r="J98" s="449">
        <f t="shared" si="71"/>
        <v>726.83002799999986</v>
      </c>
      <c r="K98" s="449">
        <f t="shared" si="72"/>
        <v>1068.9900279999999</v>
      </c>
      <c r="L98" s="450">
        <f t="shared" si="73"/>
        <v>1175.8890308</v>
      </c>
      <c r="M98" s="386">
        <f>'END Jul 2021'!AZ82</f>
        <v>0</v>
      </c>
      <c r="N98" s="386">
        <f>'END Jul 2021'!BA82</f>
        <v>0</v>
      </c>
      <c r="O98" s="386">
        <f>'END Jul 2021'!BB82</f>
        <v>0</v>
      </c>
      <c r="P98" s="386">
        <f>'END Jul 2021'!BC82</f>
        <v>0</v>
      </c>
      <c r="Q98" s="386">
        <f>($E$6*'END Jul 2021'!AT82/100)*4</f>
        <v>169.06119999999999</v>
      </c>
      <c r="R98" s="324" t="str">
        <f t="shared" si="74"/>
        <v>No discount</v>
      </c>
      <c r="S98" s="324" t="str">
        <f t="shared" si="75"/>
        <v>Exclusive</v>
      </c>
      <c r="T98" s="380">
        <f t="shared" si="76"/>
        <v>1068.9900279999999</v>
      </c>
      <c r="U98" s="380">
        <f t="shared" si="77"/>
        <v>1068.9900279999999</v>
      </c>
      <c r="V98" s="386">
        <f t="shared" si="78"/>
        <v>899.92882799999995</v>
      </c>
      <c r="W98" s="386">
        <f t="shared" si="79"/>
        <v>899.92882799999995</v>
      </c>
      <c r="X98" s="455">
        <f t="shared" si="80"/>
        <v>989.92171080000003</v>
      </c>
      <c r="Y98" s="455">
        <f t="shared" si="81"/>
        <v>989.92171080000003</v>
      </c>
      <c r="Z98" s="387">
        <f>'END Jul 2021'!BL82</f>
        <v>0</v>
      </c>
      <c r="AA98" s="326" t="str">
        <f>'END Jul 2021'!BM82</f>
        <v>n</v>
      </c>
      <c r="AB98" s="504"/>
      <c r="AC98" s="504"/>
      <c r="AD98" s="504"/>
      <c r="AE98" s="504"/>
      <c r="AF98" s="504"/>
      <c r="AG98" s="504"/>
      <c r="AH98" s="504"/>
      <c r="AI98" s="504"/>
      <c r="AJ98" s="504"/>
      <c r="AK98" s="504"/>
      <c r="AL98" s="504"/>
      <c r="AM98" s="504"/>
      <c r="AN98" s="504"/>
      <c r="AO98" s="504"/>
    </row>
    <row r="99" spans="1:41" customFormat="1" x14ac:dyDescent="0.3">
      <c r="A99" s="319" t="str">
        <f>'END Jul 2021'!K83</f>
        <v>Radian Energy</v>
      </c>
      <c r="B99" s="383" t="str">
        <f>'END Jul 2021'!L83</f>
        <v>Grid to Go</v>
      </c>
      <c r="C99" s="384">
        <f>IF('END Jul 2021'!BP83=0,91*'END Jul 2021'!M83/100,(91*'END Jul 2021'!M83/100)+'END Jul 2021'!BP83/4)</f>
        <v>80.096545454545435</v>
      </c>
      <c r="D99" s="384">
        <f>IF('END Jul 2021'!O83="",$G$6*'END Jul 2021'!N83/100,IF($G$6&gt;='END Jul 2021'!P83,('END Jul 2021'!P83*'END Jul 2021'!N83/100),($G$6*'END Jul 2021'!N83/100)))</f>
        <v>58.080099272727267</v>
      </c>
      <c r="E99" s="384">
        <f>IF(AND('END Jul 2021'!P83&gt;0,'END Jul 2021'!R83&gt;0),IF($G$6&lt;'END Jul 2021'!P83,0,IF($G$6&lt;=('END Jul 2021'!R83+'END Jul 2021'!P83),(($G$6-'END Jul 2021'!P83)*'END Jul 2021'!Q83/100),(('END Jul 2021'!R83)*'END Jul 2021'!Q83/100))),0)</f>
        <v>0</v>
      </c>
      <c r="F99" s="384">
        <f>IF('END Jul 2021'!T83&gt;0,IF(($G$6&lt;'END Jul 2021'!T83),(0),($G$6-'END Jul 2021'!T83)*'END Jul 2021'!U83/100),IF(AND('END Jul 2021'!R83&gt;0,'END Jul 2021'!T83=""),IF(($G$6&lt;'END Jul 2021'!R83),(0),($G$6-'END Jul 2021'!R83)*'END Jul 2021'!S83/100),IF(AND('END Jul 2021'!P83&gt;0,'END Jul 2021'!R83=""),IF(($G$6&lt;'END Jul 2021'!P83),(0),($G$6-'END Jul 2021'!P83)*'END Jul 2021'!Q83/100),0)))</f>
        <v>0</v>
      </c>
      <c r="G99" s="384">
        <f>$I$6*'END Jul 2021'!AH83/100</f>
        <v>78.450385909090897</v>
      </c>
      <c r="H99" s="384">
        <f>$H$6*'END Jul 2021'!W83/100</f>
        <v>41.512482818181809</v>
      </c>
      <c r="I99" s="384">
        <f t="shared" si="70"/>
        <v>258.13951345454541</v>
      </c>
      <c r="J99" s="449">
        <f t="shared" si="71"/>
        <v>712.17187199999989</v>
      </c>
      <c r="K99" s="449">
        <f t="shared" si="72"/>
        <v>1032.5580538181816</v>
      </c>
      <c r="L99" s="450">
        <f t="shared" si="73"/>
        <v>1135.8138591999998</v>
      </c>
      <c r="M99" s="386">
        <f>'END Jul 2021'!AZ83</f>
        <v>0</v>
      </c>
      <c r="N99" s="386">
        <f>'END Jul 2021'!BA83</f>
        <v>0</v>
      </c>
      <c r="O99" s="386">
        <f>'END Jul 2021'!BB83</f>
        <v>0</v>
      </c>
      <c r="P99" s="386">
        <f>'END Jul 2021'!BC83</f>
        <v>0</v>
      </c>
      <c r="Q99" s="386">
        <f>($E$6*'END Jul 2021'!AT83/100)*4</f>
        <v>144.90959999999998</v>
      </c>
      <c r="R99" s="324" t="str">
        <f t="shared" si="74"/>
        <v>No discount</v>
      </c>
      <c r="S99" s="324" t="str">
        <f t="shared" si="75"/>
        <v>Exclusive</v>
      </c>
      <c r="T99" s="380">
        <f t="shared" si="76"/>
        <v>1032.5580538181816</v>
      </c>
      <c r="U99" s="380">
        <f t="shared" si="77"/>
        <v>1032.5580538181816</v>
      </c>
      <c r="V99" s="386">
        <f t="shared" si="78"/>
        <v>887.64845381818168</v>
      </c>
      <c r="W99" s="386">
        <f t="shared" si="79"/>
        <v>887.64845381818168</v>
      </c>
      <c r="X99" s="455">
        <f t="shared" si="80"/>
        <v>976.41329919999987</v>
      </c>
      <c r="Y99" s="455">
        <f t="shared" si="81"/>
        <v>976.41329919999987</v>
      </c>
      <c r="Z99" s="387">
        <f>'END Jul 2021'!BL83</f>
        <v>0</v>
      </c>
      <c r="AA99" s="326" t="str">
        <f>'END Jul 2021'!BM83</f>
        <v>n</v>
      </c>
      <c r="AB99" s="504"/>
      <c r="AC99" s="504"/>
      <c r="AD99" s="504"/>
      <c r="AE99" s="504"/>
      <c r="AF99" s="504"/>
      <c r="AG99" s="504"/>
      <c r="AH99" s="504"/>
      <c r="AI99" s="504"/>
      <c r="AJ99" s="504"/>
      <c r="AK99" s="504"/>
      <c r="AL99" s="504"/>
      <c r="AM99" s="504"/>
      <c r="AN99" s="504"/>
      <c r="AO99" s="504"/>
    </row>
    <row r="100" spans="1:41" customFormat="1" ht="14.5" thickBot="1" x14ac:dyDescent="0.35">
      <c r="A100" s="327" t="str">
        <f>'END Jul 2021'!K84</f>
        <v>Mojo Power</v>
      </c>
      <c r="B100" s="328" t="str">
        <f>'END Jul 2021'!L84</f>
        <v>G'day Sunshine</v>
      </c>
      <c r="C100" s="329">
        <f>IF('END Jul 2021'!BP84=0,91*'END Jul 2021'!M84/100,(91*'END Jul 2021'!M84/100)+'END Jul 2021'!BP84/4)</f>
        <v>141.48679999999999</v>
      </c>
      <c r="D100" s="329">
        <f>IF('END Jul 2021'!O84="",$G$6*'END Jul 2021'!N84/100,IF($G$6&gt;='END Jul 2021'!P84,('END Jul 2021'!P84*'END Jul 2021'!N84/100),($G$6*'END Jul 2021'!N84/100)))</f>
        <v>32.962975199999988</v>
      </c>
      <c r="E100" s="329">
        <f>IF(AND('END Jul 2021'!P84&gt;0,'END Jul 2021'!R84&gt;0),IF($G$6&lt;'END Jul 2021'!P84,0,IF($G$6&lt;=('END Jul 2021'!R84+'END Jul 2021'!P84),(($G$6-'END Jul 2021'!P84)*'END Jul 2021'!Q84/100),(('END Jul 2021'!R84)*'END Jul 2021'!Q84/100))),0)</f>
        <v>0</v>
      </c>
      <c r="F100" s="329">
        <f>IF('END Jul 2021'!T84&gt;0,IF(($G$6&lt;'END Jul 2021'!T84),(0),($G$6-'END Jul 2021'!T84)*'END Jul 2021'!U84/100),IF(AND('END Jul 2021'!R84&gt;0,'END Jul 2021'!T84=""),IF(($G$6&lt;'END Jul 2021'!R84),(0),($G$6-'END Jul 2021'!R84)*'END Jul 2021'!S84/100),IF(AND('END Jul 2021'!P84&gt;0,'END Jul 2021'!R84=""),IF(($G$6&lt;'END Jul 2021'!P84),(0),($G$6-'END Jul 2021'!P84)*'END Jul 2021'!Q84/100),0)))</f>
        <v>0</v>
      </c>
      <c r="G100" s="329">
        <f>$I$6*'END Jul 2021'!AH84/100</f>
        <v>82.407437999999985</v>
      </c>
      <c r="H100" s="329">
        <f>$H$6*'END Jul 2021'!W84/100</f>
        <v>49.444462799999982</v>
      </c>
      <c r="I100" s="329">
        <f t="shared" si="70"/>
        <v>306.30167599999993</v>
      </c>
      <c r="J100" s="451">
        <f t="shared" si="71"/>
        <v>659.25950399999977</v>
      </c>
      <c r="K100" s="451">
        <f t="shared" si="72"/>
        <v>1225.2067039999997</v>
      </c>
      <c r="L100" s="452">
        <f t="shared" si="73"/>
        <v>1347.7273743999997</v>
      </c>
      <c r="M100" s="331">
        <f>'END Jul 2021'!AZ84</f>
        <v>0</v>
      </c>
      <c r="N100" s="331">
        <f>'END Jul 2021'!BA84</f>
        <v>0</v>
      </c>
      <c r="O100" s="331">
        <f>'END Jul 2021'!BB84</f>
        <v>0</v>
      </c>
      <c r="P100" s="331">
        <f>'END Jul 2021'!BC84</f>
        <v>0</v>
      </c>
      <c r="Q100" s="331">
        <f>($E$6*'END Jul 2021'!AT84/100)*4</f>
        <v>531.33519999999999</v>
      </c>
      <c r="R100" s="332" t="str">
        <f t="shared" si="74"/>
        <v>No discount</v>
      </c>
      <c r="S100" s="332" t="str">
        <f t="shared" si="75"/>
        <v>Exclusive</v>
      </c>
      <c r="T100" s="381">
        <f t="shared" si="76"/>
        <v>1225.2067039999997</v>
      </c>
      <c r="U100" s="381">
        <f t="shared" si="77"/>
        <v>1225.2067039999997</v>
      </c>
      <c r="V100" s="331">
        <f t="shared" si="78"/>
        <v>693.87150399999973</v>
      </c>
      <c r="W100" s="331">
        <f t="shared" si="79"/>
        <v>693.87150399999973</v>
      </c>
      <c r="X100" s="456">
        <f t="shared" si="80"/>
        <v>763.25865439999973</v>
      </c>
      <c r="Y100" s="456">
        <f t="shared" si="81"/>
        <v>763.25865439999973</v>
      </c>
      <c r="Z100" s="333">
        <f>'END Jul 2021'!BL84</f>
        <v>0</v>
      </c>
      <c r="AA100" s="334" t="str">
        <f>'END Jul 2021'!BM84</f>
        <v>n</v>
      </c>
      <c r="AB100" s="504"/>
      <c r="AC100" s="504"/>
      <c r="AD100" s="504"/>
      <c r="AE100" s="504"/>
      <c r="AF100" s="504"/>
      <c r="AG100" s="504"/>
      <c r="AH100" s="504"/>
      <c r="AI100" s="504"/>
      <c r="AJ100" s="504"/>
      <c r="AK100" s="504"/>
      <c r="AL100" s="504"/>
      <c r="AM100" s="504"/>
      <c r="AN100" s="504"/>
      <c r="AO100" s="504"/>
    </row>
    <row r="101" spans="1:41" customFormat="1" x14ac:dyDescent="0.3">
      <c r="A101" s="518"/>
      <c r="B101" s="519"/>
      <c r="C101" s="504"/>
      <c r="D101" s="504"/>
      <c r="E101" s="504"/>
      <c r="F101" s="504"/>
      <c r="G101" s="504"/>
      <c r="H101" s="504"/>
      <c r="I101" s="504"/>
      <c r="J101" s="504"/>
      <c r="K101" s="504"/>
      <c r="L101" s="504"/>
      <c r="M101" s="504"/>
      <c r="N101" s="504"/>
      <c r="O101" s="504"/>
      <c r="P101" s="504"/>
      <c r="Q101" s="504"/>
      <c r="R101" s="504"/>
      <c r="S101" s="504"/>
      <c r="T101" s="504"/>
      <c r="U101" s="504"/>
      <c r="V101" s="504"/>
      <c r="W101" s="504"/>
      <c r="X101" s="504"/>
      <c r="Y101" s="504"/>
      <c r="Z101" s="504"/>
      <c r="AA101" s="504"/>
      <c r="AB101" s="504"/>
      <c r="AC101" s="504"/>
      <c r="AD101" s="504"/>
      <c r="AE101" s="504"/>
      <c r="AF101" s="504"/>
      <c r="AG101" s="504"/>
      <c r="AH101" s="504"/>
      <c r="AI101" s="504"/>
      <c r="AJ101" s="504"/>
      <c r="AK101" s="504"/>
      <c r="AL101" s="504"/>
      <c r="AM101" s="504"/>
      <c r="AN101" s="504"/>
      <c r="AO101" s="504"/>
    </row>
    <row r="102" spans="1:41" customFormat="1" ht="13.5" x14ac:dyDescent="0.3">
      <c r="A102" s="504"/>
      <c r="B102" s="504"/>
      <c r="C102" s="504"/>
      <c r="D102" s="504"/>
      <c r="E102" s="504"/>
      <c r="F102" s="504"/>
      <c r="G102" s="504"/>
      <c r="H102" s="504"/>
      <c r="I102" s="504"/>
      <c r="J102" s="504"/>
      <c r="K102" s="504"/>
      <c r="L102" s="504"/>
      <c r="M102" s="504"/>
      <c r="N102" s="504"/>
      <c r="O102" s="504"/>
      <c r="P102" s="504"/>
      <c r="Q102" s="504"/>
      <c r="R102" s="504"/>
      <c r="S102" s="504"/>
      <c r="T102" s="504"/>
      <c r="U102" s="504"/>
      <c r="V102" s="504"/>
      <c r="W102" s="504"/>
      <c r="X102" s="504"/>
      <c r="Y102" s="504"/>
      <c r="Z102" s="504"/>
      <c r="AA102" s="504"/>
      <c r="AB102" s="504"/>
      <c r="AC102" s="504"/>
      <c r="AD102" s="504"/>
      <c r="AE102" s="504"/>
      <c r="AF102" s="504"/>
      <c r="AG102" s="504"/>
      <c r="AH102" s="504"/>
      <c r="AI102" s="504"/>
      <c r="AJ102" s="504"/>
      <c r="AK102" s="504"/>
      <c r="AL102" s="504"/>
      <c r="AM102" s="504"/>
      <c r="AN102" s="504"/>
      <c r="AO102" s="504"/>
    </row>
    <row r="103" spans="1:41" customFormat="1" ht="13.5" x14ac:dyDescent="0.3">
      <c r="A103" s="504"/>
      <c r="B103" s="504"/>
      <c r="C103" s="504"/>
      <c r="D103" s="504"/>
      <c r="E103" s="504"/>
      <c r="F103" s="504"/>
      <c r="G103" s="504"/>
      <c r="H103" s="504"/>
      <c r="I103" s="504"/>
      <c r="J103" s="504"/>
      <c r="K103" s="504"/>
      <c r="L103" s="504"/>
      <c r="M103" s="504"/>
      <c r="N103" s="504"/>
      <c r="O103" s="504"/>
      <c r="P103" s="504"/>
      <c r="Q103" s="504"/>
      <c r="R103" s="504"/>
      <c r="S103" s="504"/>
      <c r="T103" s="504"/>
      <c r="U103" s="504"/>
      <c r="V103" s="504"/>
      <c r="W103" s="504"/>
      <c r="X103" s="504"/>
      <c r="Y103" s="504"/>
      <c r="Z103" s="504"/>
      <c r="AA103" s="504"/>
      <c r="AB103" s="504"/>
      <c r="AC103" s="504"/>
      <c r="AD103" s="504"/>
      <c r="AE103" s="504"/>
      <c r="AF103" s="504"/>
      <c r="AG103" s="504"/>
      <c r="AH103" s="504"/>
      <c r="AI103" s="504"/>
      <c r="AJ103" s="504"/>
      <c r="AK103" s="504"/>
      <c r="AL103" s="504"/>
      <c r="AM103" s="504"/>
      <c r="AN103" s="504"/>
      <c r="AO103" s="504"/>
    </row>
    <row r="104" spans="1:41" customFormat="1" ht="13.5" x14ac:dyDescent="0.3">
      <c r="A104" s="504"/>
      <c r="B104" s="504"/>
      <c r="C104" s="504"/>
      <c r="D104" s="504"/>
      <c r="E104" s="504"/>
      <c r="F104" s="504"/>
      <c r="G104" s="504"/>
      <c r="H104" s="504"/>
      <c r="I104" s="504"/>
      <c r="J104" s="504"/>
      <c r="K104" s="504"/>
      <c r="L104" s="504"/>
      <c r="M104" s="504"/>
      <c r="N104" s="504"/>
      <c r="O104" s="504"/>
      <c r="P104" s="504"/>
      <c r="Q104" s="504"/>
      <c r="R104" s="504"/>
      <c r="S104" s="504"/>
      <c r="T104" s="504"/>
      <c r="U104" s="504"/>
      <c r="V104" s="504"/>
      <c r="W104" s="504"/>
      <c r="X104" s="504"/>
      <c r="Y104" s="504"/>
      <c r="Z104" s="504"/>
      <c r="AA104" s="504"/>
      <c r="AB104" s="504"/>
      <c r="AC104" s="504"/>
      <c r="AD104" s="504"/>
      <c r="AE104" s="504"/>
      <c r="AF104" s="504"/>
      <c r="AG104" s="504"/>
      <c r="AH104" s="504"/>
      <c r="AI104" s="504"/>
      <c r="AJ104" s="504"/>
      <c r="AK104" s="504"/>
      <c r="AL104" s="504"/>
      <c r="AM104" s="504"/>
      <c r="AN104" s="504"/>
      <c r="AO104" s="504"/>
    </row>
    <row r="105" spans="1:41" customFormat="1" ht="13.5" x14ac:dyDescent="0.3">
      <c r="A105" s="504"/>
      <c r="B105" s="504"/>
      <c r="C105" s="504"/>
      <c r="D105" s="504"/>
      <c r="E105" s="504"/>
      <c r="F105" s="504"/>
      <c r="G105" s="504"/>
      <c r="H105" s="504"/>
      <c r="I105" s="504"/>
      <c r="J105" s="504"/>
      <c r="K105" s="504"/>
      <c r="L105" s="504"/>
      <c r="M105" s="504"/>
      <c r="N105" s="504"/>
      <c r="O105" s="504"/>
      <c r="P105" s="504"/>
      <c r="Q105" s="504"/>
      <c r="R105" s="504"/>
      <c r="S105" s="504"/>
      <c r="T105" s="504"/>
      <c r="U105" s="504"/>
      <c r="V105" s="504"/>
      <c r="W105" s="504"/>
      <c r="X105" s="504"/>
      <c r="Y105" s="504"/>
      <c r="Z105" s="504"/>
      <c r="AA105" s="504"/>
      <c r="AB105" s="504"/>
      <c r="AC105" s="504"/>
      <c r="AD105" s="504"/>
      <c r="AE105" s="504"/>
      <c r="AF105" s="504"/>
      <c r="AG105" s="504"/>
      <c r="AH105" s="504"/>
      <c r="AI105" s="504"/>
      <c r="AJ105" s="504"/>
      <c r="AK105" s="504"/>
      <c r="AL105" s="504"/>
      <c r="AM105" s="504"/>
      <c r="AN105" s="504"/>
      <c r="AO105" s="504"/>
    </row>
    <row r="106" spans="1:41" customFormat="1" ht="13.5" x14ac:dyDescent="0.3">
      <c r="A106" s="504"/>
      <c r="B106" s="504"/>
      <c r="C106" s="504"/>
      <c r="D106" s="504"/>
      <c r="E106" s="504"/>
      <c r="F106" s="504"/>
      <c r="G106" s="504"/>
      <c r="H106" s="504"/>
      <c r="I106" s="504"/>
      <c r="J106" s="504"/>
      <c r="K106" s="504"/>
      <c r="L106" s="504"/>
      <c r="M106" s="504"/>
      <c r="N106" s="504"/>
      <c r="O106" s="504"/>
      <c r="P106" s="504"/>
      <c r="Q106" s="504"/>
      <c r="R106" s="504"/>
      <c r="S106" s="504"/>
      <c r="T106" s="504"/>
      <c r="U106" s="504"/>
      <c r="V106" s="504"/>
      <c r="W106" s="504"/>
      <c r="X106" s="504"/>
      <c r="Y106" s="504"/>
      <c r="Z106" s="504"/>
      <c r="AA106" s="504"/>
      <c r="AB106" s="504"/>
      <c r="AC106" s="504"/>
      <c r="AD106" s="504"/>
      <c r="AE106" s="504"/>
      <c r="AF106" s="504"/>
      <c r="AG106" s="504"/>
      <c r="AH106" s="504"/>
      <c r="AI106" s="504"/>
      <c r="AJ106" s="504"/>
      <c r="AK106" s="504"/>
      <c r="AL106" s="504"/>
      <c r="AM106" s="504"/>
      <c r="AN106" s="504"/>
      <c r="AO106" s="504"/>
    </row>
    <row r="107" spans="1:41" customFormat="1" ht="13.5" x14ac:dyDescent="0.3">
      <c r="A107" s="504"/>
      <c r="B107" s="504"/>
      <c r="C107" s="504"/>
      <c r="D107" s="504"/>
      <c r="E107" s="504"/>
      <c r="F107" s="504"/>
      <c r="G107" s="504"/>
      <c r="H107" s="504"/>
      <c r="I107" s="504"/>
      <c r="J107" s="504"/>
      <c r="K107" s="504"/>
      <c r="L107" s="504"/>
      <c r="M107" s="504"/>
      <c r="N107" s="504"/>
      <c r="O107" s="504"/>
      <c r="P107" s="504"/>
      <c r="Q107" s="504"/>
      <c r="R107" s="504"/>
      <c r="S107" s="504"/>
      <c r="T107" s="504"/>
      <c r="U107" s="504"/>
      <c r="V107" s="504"/>
      <c r="W107" s="504"/>
      <c r="X107" s="504"/>
      <c r="Y107" s="504"/>
      <c r="Z107" s="504"/>
      <c r="AA107" s="504"/>
      <c r="AB107" s="504"/>
      <c r="AC107" s="504"/>
      <c r="AD107" s="504"/>
      <c r="AE107" s="504"/>
      <c r="AF107" s="504"/>
      <c r="AG107" s="504"/>
      <c r="AH107" s="504"/>
      <c r="AI107" s="504"/>
      <c r="AJ107" s="504"/>
      <c r="AK107" s="504"/>
      <c r="AL107" s="504"/>
      <c r="AM107" s="504"/>
      <c r="AN107" s="504"/>
      <c r="AO107" s="504"/>
    </row>
    <row r="108" spans="1:41" customFormat="1" ht="13.5" x14ac:dyDescent="0.3">
      <c r="A108" s="504"/>
      <c r="B108" s="504"/>
      <c r="C108" s="504"/>
      <c r="D108" s="504"/>
      <c r="E108" s="504"/>
      <c r="F108" s="504"/>
      <c r="G108" s="504"/>
      <c r="H108" s="504"/>
      <c r="I108" s="504"/>
      <c r="J108" s="504"/>
      <c r="K108" s="504"/>
      <c r="L108" s="504"/>
      <c r="M108" s="504"/>
      <c r="N108" s="504"/>
      <c r="O108" s="504"/>
      <c r="P108" s="504"/>
      <c r="Q108" s="504"/>
      <c r="R108" s="504"/>
      <c r="S108" s="504"/>
      <c r="T108" s="504"/>
      <c r="U108" s="504"/>
      <c r="V108" s="504"/>
      <c r="W108" s="504"/>
      <c r="X108" s="504"/>
      <c r="Y108" s="504"/>
      <c r="Z108" s="504"/>
      <c r="AA108" s="504"/>
      <c r="AB108" s="504"/>
      <c r="AC108" s="504"/>
      <c r="AD108" s="504"/>
      <c r="AE108" s="504"/>
      <c r="AF108" s="504"/>
      <c r="AG108" s="504"/>
      <c r="AH108" s="504"/>
      <c r="AI108" s="504"/>
      <c r="AJ108" s="504"/>
      <c r="AK108" s="504"/>
      <c r="AL108" s="504"/>
      <c r="AM108" s="504"/>
      <c r="AN108" s="504"/>
      <c r="AO108" s="504"/>
    </row>
    <row r="109" spans="1:41" customFormat="1" ht="13.5" x14ac:dyDescent="0.3">
      <c r="A109" s="504"/>
      <c r="B109" s="504"/>
      <c r="C109" s="504"/>
      <c r="D109" s="504"/>
      <c r="E109" s="504"/>
      <c r="F109" s="504"/>
      <c r="G109" s="504"/>
      <c r="H109" s="504"/>
      <c r="I109" s="504"/>
      <c r="J109" s="504"/>
      <c r="K109" s="504"/>
      <c r="L109" s="504"/>
      <c r="M109" s="504"/>
      <c r="N109" s="504"/>
      <c r="O109" s="504"/>
      <c r="P109" s="504"/>
      <c r="Q109" s="504"/>
      <c r="R109" s="504"/>
      <c r="S109" s="504"/>
      <c r="T109" s="504"/>
      <c r="U109" s="504"/>
      <c r="V109" s="504"/>
      <c r="W109" s="504"/>
      <c r="X109" s="504"/>
      <c r="Y109" s="504"/>
      <c r="Z109" s="504"/>
      <c r="AA109" s="504"/>
      <c r="AB109" s="504"/>
      <c r="AC109" s="504"/>
      <c r="AD109" s="504"/>
      <c r="AE109" s="504"/>
      <c r="AF109" s="504"/>
      <c r="AG109" s="504"/>
      <c r="AH109" s="504"/>
      <c r="AI109" s="504"/>
      <c r="AJ109" s="504"/>
      <c r="AK109" s="504"/>
      <c r="AL109" s="504"/>
      <c r="AM109" s="504"/>
      <c r="AN109" s="504"/>
      <c r="AO109" s="504"/>
    </row>
    <row r="110" spans="1:41" customFormat="1" ht="13.5" x14ac:dyDescent="0.3">
      <c r="A110" s="504"/>
      <c r="B110" s="504"/>
      <c r="C110" s="504"/>
      <c r="D110" s="504"/>
      <c r="E110" s="504"/>
      <c r="F110" s="504"/>
      <c r="G110" s="504"/>
      <c r="H110" s="504"/>
      <c r="I110" s="504"/>
      <c r="J110" s="504"/>
      <c r="K110" s="504"/>
      <c r="L110" s="504"/>
      <c r="M110" s="504"/>
      <c r="N110" s="504"/>
      <c r="O110" s="504"/>
      <c r="P110" s="504"/>
      <c r="Q110" s="504"/>
      <c r="R110" s="504"/>
      <c r="S110" s="504"/>
      <c r="T110" s="504"/>
      <c r="U110" s="504"/>
      <c r="V110" s="504"/>
      <c r="W110" s="504"/>
      <c r="X110" s="504"/>
      <c r="Y110" s="504"/>
      <c r="Z110" s="504"/>
      <c r="AA110" s="504"/>
      <c r="AB110" s="504"/>
      <c r="AC110" s="504"/>
      <c r="AD110" s="504"/>
      <c r="AE110" s="504"/>
      <c r="AF110" s="504"/>
      <c r="AG110" s="504"/>
      <c r="AH110" s="504"/>
      <c r="AI110" s="504"/>
      <c r="AJ110" s="504"/>
      <c r="AK110" s="504"/>
      <c r="AL110" s="504"/>
      <c r="AM110" s="504"/>
      <c r="AN110" s="504"/>
      <c r="AO110" s="504"/>
    </row>
    <row r="111" spans="1:41" customFormat="1" ht="13.5" x14ac:dyDescent="0.3">
      <c r="A111" s="504"/>
      <c r="B111" s="504"/>
      <c r="C111" s="504"/>
      <c r="D111" s="504"/>
      <c r="E111" s="504"/>
      <c r="F111" s="504"/>
      <c r="G111" s="504"/>
      <c r="H111" s="504"/>
      <c r="I111" s="504"/>
      <c r="J111" s="504"/>
      <c r="K111" s="504"/>
      <c r="L111" s="504"/>
      <c r="M111" s="504"/>
      <c r="N111" s="504"/>
      <c r="O111" s="504"/>
      <c r="P111" s="504"/>
      <c r="Q111" s="504"/>
      <c r="R111" s="504"/>
      <c r="S111" s="504"/>
      <c r="T111" s="504"/>
      <c r="U111" s="504"/>
      <c r="V111" s="504"/>
      <c r="W111" s="504"/>
      <c r="X111" s="504"/>
      <c r="Y111" s="504"/>
      <c r="Z111" s="504"/>
      <c r="AA111" s="504"/>
      <c r="AB111" s="504"/>
      <c r="AC111" s="504"/>
      <c r="AD111" s="504"/>
      <c r="AE111" s="504"/>
      <c r="AF111" s="504"/>
      <c r="AG111" s="504"/>
      <c r="AH111" s="504"/>
      <c r="AI111" s="504"/>
      <c r="AJ111" s="504"/>
      <c r="AK111" s="504"/>
      <c r="AL111" s="504"/>
      <c r="AM111" s="504"/>
      <c r="AN111" s="504"/>
      <c r="AO111" s="504"/>
    </row>
    <row r="112" spans="1:41" customFormat="1" ht="13.5" x14ac:dyDescent="0.3">
      <c r="A112" s="504"/>
      <c r="B112" s="504"/>
      <c r="C112" s="504"/>
      <c r="D112" s="504"/>
      <c r="E112" s="504"/>
      <c r="F112" s="504"/>
      <c r="G112" s="504"/>
      <c r="H112" s="504"/>
      <c r="I112" s="504"/>
      <c r="J112" s="504"/>
      <c r="K112" s="504"/>
      <c r="L112" s="504"/>
      <c r="M112" s="504"/>
      <c r="N112" s="504"/>
      <c r="O112" s="504"/>
      <c r="P112" s="504"/>
      <c r="Q112" s="504"/>
      <c r="R112" s="504"/>
      <c r="S112" s="504"/>
      <c r="T112" s="504"/>
      <c r="U112" s="504"/>
      <c r="V112" s="504"/>
      <c r="W112" s="504"/>
      <c r="X112" s="504"/>
      <c r="Y112" s="504"/>
      <c r="Z112" s="504"/>
      <c r="AA112" s="504"/>
      <c r="AB112" s="504"/>
      <c r="AC112" s="504"/>
      <c r="AD112" s="504"/>
      <c r="AE112" s="504"/>
      <c r="AF112" s="504"/>
      <c r="AG112" s="504"/>
      <c r="AH112" s="504"/>
      <c r="AI112" s="504"/>
      <c r="AJ112" s="504"/>
      <c r="AK112" s="504"/>
      <c r="AL112" s="504"/>
      <c r="AM112" s="504"/>
      <c r="AN112" s="504"/>
      <c r="AO112" s="504"/>
    </row>
    <row r="113" spans="1:41" customFormat="1" ht="13.5" x14ac:dyDescent="0.3">
      <c r="A113" s="504"/>
      <c r="B113" s="504"/>
      <c r="C113" s="504"/>
      <c r="D113" s="504"/>
      <c r="E113" s="504"/>
      <c r="F113" s="504"/>
      <c r="G113" s="504"/>
      <c r="H113" s="504"/>
      <c r="I113" s="504"/>
      <c r="J113" s="504"/>
      <c r="K113" s="504"/>
      <c r="L113" s="504"/>
      <c r="M113" s="504"/>
      <c r="N113" s="504"/>
      <c r="O113" s="504"/>
      <c r="P113" s="504"/>
      <c r="Q113" s="504"/>
      <c r="R113" s="504"/>
      <c r="S113" s="504"/>
      <c r="T113" s="504"/>
      <c r="U113" s="504"/>
      <c r="V113" s="504"/>
      <c r="W113" s="504"/>
      <c r="X113" s="504"/>
      <c r="Y113" s="504"/>
      <c r="Z113" s="504"/>
      <c r="AA113" s="504"/>
      <c r="AB113" s="504"/>
      <c r="AC113" s="504"/>
      <c r="AD113" s="504"/>
      <c r="AE113" s="504"/>
      <c r="AF113" s="504"/>
      <c r="AG113" s="504"/>
      <c r="AH113" s="504"/>
      <c r="AI113" s="504"/>
      <c r="AJ113" s="504"/>
      <c r="AK113" s="504"/>
      <c r="AL113" s="504"/>
      <c r="AM113" s="504"/>
      <c r="AN113" s="504"/>
      <c r="AO113" s="504"/>
    </row>
    <row r="114" spans="1:41" customFormat="1" ht="13.5" x14ac:dyDescent="0.3">
      <c r="A114" s="504"/>
      <c r="B114" s="504"/>
      <c r="C114" s="504"/>
      <c r="D114" s="504"/>
      <c r="E114" s="504"/>
      <c r="F114" s="504"/>
      <c r="G114" s="504"/>
      <c r="H114" s="504"/>
      <c r="I114" s="504"/>
      <c r="J114" s="504"/>
      <c r="K114" s="504"/>
      <c r="L114" s="504"/>
      <c r="M114" s="504"/>
      <c r="N114" s="504"/>
      <c r="O114" s="504"/>
      <c r="P114" s="504"/>
      <c r="Q114" s="504"/>
      <c r="R114" s="504"/>
      <c r="S114" s="504"/>
      <c r="T114" s="504"/>
      <c r="U114" s="504"/>
      <c r="V114" s="504"/>
      <c r="W114" s="504"/>
      <c r="X114" s="504"/>
      <c r="Y114" s="504"/>
      <c r="Z114" s="504"/>
      <c r="AA114" s="504"/>
      <c r="AB114" s="504"/>
      <c r="AC114" s="504"/>
      <c r="AD114" s="504"/>
      <c r="AE114" s="504"/>
      <c r="AF114" s="504"/>
      <c r="AG114" s="504"/>
      <c r="AH114" s="504"/>
      <c r="AI114" s="504"/>
      <c r="AJ114" s="504"/>
      <c r="AK114" s="504"/>
      <c r="AL114" s="504"/>
      <c r="AM114" s="504"/>
      <c r="AN114" s="504"/>
      <c r="AO114" s="504"/>
    </row>
    <row r="115" spans="1:41" customFormat="1" ht="13.5" x14ac:dyDescent="0.3">
      <c r="A115" s="504"/>
      <c r="B115" s="504"/>
      <c r="C115" s="504"/>
      <c r="D115" s="504"/>
      <c r="E115" s="504"/>
      <c r="F115" s="504"/>
      <c r="G115" s="504"/>
      <c r="H115" s="504"/>
      <c r="I115" s="504"/>
      <c r="J115" s="504"/>
      <c r="K115" s="504"/>
      <c r="L115" s="504"/>
      <c r="M115" s="504"/>
      <c r="N115" s="504"/>
      <c r="O115" s="504"/>
      <c r="P115" s="504"/>
      <c r="Q115" s="504"/>
      <c r="R115" s="504"/>
      <c r="S115" s="504"/>
      <c r="T115" s="504"/>
      <c r="U115" s="504"/>
      <c r="V115" s="504"/>
      <c r="W115" s="504"/>
      <c r="X115" s="504"/>
      <c r="Y115" s="504"/>
      <c r="Z115" s="504"/>
      <c r="AA115" s="504"/>
      <c r="AB115" s="504"/>
      <c r="AC115" s="504"/>
      <c r="AD115" s="504"/>
      <c r="AE115" s="504"/>
      <c r="AF115" s="504"/>
      <c r="AG115" s="504"/>
      <c r="AH115" s="504"/>
      <c r="AI115" s="504"/>
      <c r="AJ115" s="504"/>
      <c r="AK115" s="504"/>
      <c r="AL115" s="504"/>
      <c r="AM115" s="504"/>
      <c r="AN115" s="504"/>
      <c r="AO115" s="504"/>
    </row>
    <row r="116" spans="1:41" customFormat="1" ht="13.5" x14ac:dyDescent="0.3">
      <c r="A116" s="504"/>
      <c r="B116" s="504"/>
      <c r="C116" s="504"/>
      <c r="D116" s="504"/>
      <c r="E116" s="504"/>
      <c r="F116" s="504"/>
      <c r="G116" s="504"/>
      <c r="H116" s="504"/>
      <c r="I116" s="504"/>
      <c r="J116" s="504"/>
      <c r="K116" s="504"/>
      <c r="L116" s="504"/>
      <c r="M116" s="504"/>
      <c r="N116" s="504"/>
      <c r="O116" s="504"/>
      <c r="P116" s="504"/>
      <c r="Q116" s="504"/>
      <c r="R116" s="504"/>
      <c r="S116" s="504"/>
      <c r="T116" s="504"/>
      <c r="U116" s="504"/>
      <c r="V116" s="504"/>
      <c r="W116" s="504"/>
      <c r="X116" s="504"/>
      <c r="Y116" s="504"/>
      <c r="Z116" s="504"/>
      <c r="AA116" s="504"/>
      <c r="AB116" s="504"/>
      <c r="AC116" s="504"/>
      <c r="AD116" s="504"/>
      <c r="AE116" s="504"/>
      <c r="AF116" s="504"/>
      <c r="AG116" s="504"/>
      <c r="AH116" s="504"/>
      <c r="AI116" s="504"/>
      <c r="AJ116" s="504"/>
      <c r="AK116" s="504"/>
      <c r="AL116" s="504"/>
      <c r="AM116" s="504"/>
      <c r="AN116" s="504"/>
      <c r="AO116" s="504"/>
    </row>
    <row r="117" spans="1:41" customFormat="1" ht="13.5" x14ac:dyDescent="0.3">
      <c r="A117" s="504"/>
      <c r="B117" s="504"/>
      <c r="C117" s="504"/>
      <c r="D117" s="504"/>
      <c r="E117" s="504"/>
      <c r="F117" s="504"/>
      <c r="G117" s="504"/>
      <c r="H117" s="504"/>
      <c r="I117" s="504"/>
      <c r="J117" s="504"/>
      <c r="K117" s="504"/>
      <c r="L117" s="504"/>
      <c r="M117" s="504"/>
      <c r="N117" s="504"/>
      <c r="O117" s="504"/>
      <c r="P117" s="504"/>
      <c r="Q117" s="504"/>
      <c r="R117" s="504"/>
      <c r="S117" s="504"/>
      <c r="T117" s="504"/>
      <c r="U117" s="504"/>
      <c r="V117" s="504"/>
      <c r="W117" s="504"/>
      <c r="X117" s="504"/>
      <c r="Y117" s="504"/>
      <c r="Z117" s="504"/>
      <c r="AA117" s="504"/>
      <c r="AB117" s="504"/>
      <c r="AC117" s="504"/>
      <c r="AD117" s="504"/>
      <c r="AE117" s="504"/>
      <c r="AF117" s="504"/>
      <c r="AG117" s="504"/>
      <c r="AH117" s="504"/>
      <c r="AI117" s="504"/>
      <c r="AJ117" s="504"/>
      <c r="AK117" s="504"/>
      <c r="AL117" s="504"/>
      <c r="AM117" s="504"/>
      <c r="AN117" s="504"/>
      <c r="AO117" s="504"/>
    </row>
    <row r="118" spans="1:41" customFormat="1" ht="13.5" x14ac:dyDescent="0.3">
      <c r="A118" s="504"/>
      <c r="B118" s="504"/>
      <c r="C118" s="504"/>
      <c r="D118" s="504"/>
      <c r="E118" s="504"/>
      <c r="F118" s="504"/>
      <c r="G118" s="504"/>
      <c r="H118" s="504"/>
      <c r="I118" s="504"/>
      <c r="J118" s="504"/>
      <c r="K118" s="504"/>
      <c r="L118" s="504"/>
      <c r="M118" s="504"/>
      <c r="N118" s="504"/>
      <c r="O118" s="504"/>
      <c r="P118" s="504"/>
      <c r="Q118" s="504"/>
      <c r="R118" s="504"/>
      <c r="S118" s="504"/>
      <c r="T118" s="504"/>
      <c r="U118" s="504"/>
      <c r="V118" s="504"/>
      <c r="W118" s="504"/>
      <c r="X118" s="504"/>
      <c r="Y118" s="504"/>
      <c r="Z118" s="504"/>
      <c r="AA118" s="504"/>
      <c r="AB118" s="504"/>
      <c r="AC118" s="504"/>
      <c r="AD118" s="504"/>
      <c r="AE118" s="504"/>
      <c r="AF118" s="504"/>
      <c r="AG118" s="504"/>
      <c r="AH118" s="504"/>
      <c r="AI118" s="504"/>
      <c r="AJ118" s="504"/>
      <c r="AK118" s="504"/>
      <c r="AL118" s="504"/>
      <c r="AM118" s="504"/>
      <c r="AN118" s="504"/>
      <c r="AO118" s="504"/>
    </row>
    <row r="119" spans="1:41" customFormat="1" ht="13.5" x14ac:dyDescent="0.3">
      <c r="A119" s="504"/>
      <c r="B119" s="504"/>
      <c r="C119" s="504"/>
      <c r="D119" s="504"/>
      <c r="E119" s="504"/>
      <c r="F119" s="504"/>
      <c r="G119" s="504"/>
      <c r="H119" s="504"/>
      <c r="I119" s="504"/>
      <c r="J119" s="504"/>
      <c r="K119" s="504"/>
      <c r="L119" s="504"/>
      <c r="M119" s="504"/>
      <c r="N119" s="504"/>
      <c r="O119" s="504"/>
      <c r="P119" s="504"/>
      <c r="Q119" s="504"/>
      <c r="R119" s="504"/>
      <c r="S119" s="504"/>
      <c r="T119" s="504"/>
      <c r="U119" s="504"/>
      <c r="V119" s="504"/>
      <c r="W119" s="504"/>
      <c r="X119" s="504"/>
      <c r="Y119" s="504"/>
      <c r="Z119" s="504"/>
      <c r="AA119" s="504"/>
      <c r="AB119" s="504"/>
      <c r="AC119" s="504"/>
      <c r="AD119" s="504"/>
      <c r="AE119" s="504"/>
      <c r="AF119" s="504"/>
      <c r="AG119" s="504"/>
      <c r="AH119" s="504"/>
      <c r="AI119" s="504"/>
      <c r="AJ119" s="504"/>
      <c r="AK119" s="504"/>
      <c r="AL119" s="504"/>
      <c r="AM119" s="504"/>
      <c r="AN119" s="504"/>
      <c r="AO119" s="504"/>
    </row>
    <row r="120" spans="1:41" customFormat="1" ht="13.5" x14ac:dyDescent="0.3">
      <c r="A120" s="504"/>
      <c r="B120" s="504"/>
      <c r="C120" s="504"/>
      <c r="D120" s="504"/>
      <c r="E120" s="504"/>
      <c r="F120" s="504"/>
      <c r="G120" s="504"/>
      <c r="H120" s="504"/>
      <c r="I120" s="504"/>
      <c r="J120" s="504"/>
      <c r="K120" s="504"/>
      <c r="L120" s="504"/>
      <c r="M120" s="504"/>
      <c r="N120" s="504"/>
      <c r="O120" s="504"/>
      <c r="P120" s="504"/>
      <c r="Q120" s="504"/>
      <c r="R120" s="504"/>
      <c r="S120" s="504"/>
      <c r="T120" s="504"/>
      <c r="U120" s="504"/>
      <c r="V120" s="504"/>
      <c r="W120" s="504"/>
      <c r="X120" s="504"/>
      <c r="Y120" s="504"/>
      <c r="Z120" s="504"/>
      <c r="AA120" s="504"/>
      <c r="AB120" s="504"/>
      <c r="AC120" s="504"/>
      <c r="AD120" s="504"/>
      <c r="AE120" s="504"/>
      <c r="AF120" s="504"/>
      <c r="AG120" s="504"/>
      <c r="AH120" s="504"/>
      <c r="AI120" s="504"/>
      <c r="AJ120" s="504"/>
      <c r="AK120" s="504"/>
      <c r="AL120" s="504"/>
      <c r="AM120" s="504"/>
      <c r="AN120" s="504"/>
      <c r="AO120" s="504"/>
    </row>
    <row r="121" spans="1:41" customFormat="1" ht="13.5" x14ac:dyDescent="0.3">
      <c r="A121" s="504"/>
      <c r="B121" s="504"/>
      <c r="C121" s="504"/>
      <c r="D121" s="504"/>
      <c r="E121" s="504"/>
      <c r="F121" s="504"/>
      <c r="G121" s="504"/>
      <c r="H121" s="504"/>
      <c r="I121" s="504"/>
      <c r="J121" s="504"/>
      <c r="K121" s="504"/>
      <c r="L121" s="504"/>
      <c r="M121" s="504"/>
      <c r="N121" s="504"/>
      <c r="O121" s="504"/>
      <c r="P121" s="504"/>
      <c r="Q121" s="504"/>
      <c r="R121" s="504"/>
      <c r="S121" s="504"/>
      <c r="T121" s="504"/>
      <c r="U121" s="504"/>
      <c r="V121" s="504"/>
      <c r="W121" s="504"/>
      <c r="X121" s="504"/>
      <c r="Y121" s="504"/>
      <c r="Z121" s="504"/>
      <c r="AA121" s="504"/>
      <c r="AB121" s="504"/>
      <c r="AC121" s="504"/>
      <c r="AD121" s="504"/>
      <c r="AE121" s="504"/>
      <c r="AF121" s="504"/>
      <c r="AG121" s="504"/>
      <c r="AH121" s="504"/>
      <c r="AI121" s="504"/>
      <c r="AJ121" s="504"/>
      <c r="AK121" s="504"/>
      <c r="AL121" s="504"/>
      <c r="AM121" s="504"/>
      <c r="AN121" s="504"/>
      <c r="AO121" s="504"/>
    </row>
    <row r="122" spans="1:41" customFormat="1" ht="13.5" x14ac:dyDescent="0.3">
      <c r="A122" s="504"/>
      <c r="B122" s="504"/>
      <c r="C122" s="504"/>
      <c r="D122" s="504"/>
      <c r="E122" s="504"/>
      <c r="F122" s="504"/>
      <c r="G122" s="504"/>
      <c r="H122" s="504"/>
      <c r="I122" s="504"/>
      <c r="J122" s="504"/>
      <c r="K122" s="504"/>
      <c r="L122" s="504"/>
      <c r="M122" s="504"/>
      <c r="N122" s="504"/>
      <c r="O122" s="504"/>
      <c r="P122" s="504"/>
      <c r="Q122" s="504"/>
      <c r="R122" s="504"/>
      <c r="S122" s="504"/>
      <c r="T122" s="504"/>
      <c r="U122" s="504"/>
      <c r="V122" s="504"/>
      <c r="W122" s="504"/>
      <c r="X122" s="504"/>
      <c r="Y122" s="504"/>
      <c r="Z122" s="504"/>
      <c r="AA122" s="504"/>
      <c r="AB122" s="504"/>
      <c r="AC122" s="504"/>
      <c r="AD122" s="504"/>
      <c r="AE122" s="504"/>
      <c r="AF122" s="504"/>
      <c r="AG122" s="504"/>
      <c r="AH122" s="504"/>
      <c r="AI122" s="504"/>
      <c r="AJ122" s="504"/>
      <c r="AK122" s="504"/>
      <c r="AL122" s="504"/>
      <c r="AM122" s="504"/>
      <c r="AN122" s="504"/>
      <c r="AO122" s="504"/>
    </row>
    <row r="123" spans="1:41" customFormat="1" ht="13.5" x14ac:dyDescent="0.3">
      <c r="A123" s="504"/>
      <c r="B123" s="504"/>
      <c r="C123" s="504"/>
      <c r="D123" s="504"/>
      <c r="E123" s="504"/>
      <c r="F123" s="504"/>
      <c r="G123" s="504"/>
      <c r="H123" s="504"/>
      <c r="I123" s="504"/>
      <c r="J123" s="504"/>
      <c r="K123" s="504"/>
      <c r="L123" s="504"/>
      <c r="M123" s="504"/>
      <c r="N123" s="504"/>
      <c r="O123" s="504"/>
      <c r="P123" s="504"/>
      <c r="Q123" s="504"/>
      <c r="R123" s="504"/>
      <c r="S123" s="504"/>
      <c r="T123" s="504"/>
      <c r="U123" s="504"/>
      <c r="V123" s="504"/>
      <c r="W123" s="504"/>
      <c r="X123" s="504"/>
      <c r="Y123" s="504"/>
      <c r="Z123" s="504"/>
      <c r="AA123" s="504"/>
      <c r="AB123" s="504"/>
      <c r="AC123" s="504"/>
      <c r="AD123" s="504"/>
      <c r="AE123" s="504"/>
      <c r="AF123" s="504"/>
      <c r="AG123" s="504"/>
      <c r="AH123" s="504"/>
      <c r="AI123" s="504"/>
      <c r="AJ123" s="504"/>
      <c r="AK123" s="504"/>
      <c r="AL123" s="504"/>
      <c r="AM123" s="504"/>
      <c r="AN123" s="504"/>
      <c r="AO123" s="504"/>
    </row>
    <row r="124" spans="1:41" customFormat="1" ht="13.5" x14ac:dyDescent="0.3">
      <c r="A124" s="504"/>
      <c r="B124" s="504"/>
      <c r="C124" s="504"/>
      <c r="D124" s="504"/>
      <c r="E124" s="504"/>
      <c r="F124" s="504"/>
      <c r="G124" s="504"/>
      <c r="H124" s="504"/>
      <c r="I124" s="504"/>
      <c r="J124" s="504"/>
      <c r="K124" s="504"/>
      <c r="L124" s="504"/>
      <c r="M124" s="504"/>
      <c r="N124" s="504"/>
      <c r="O124" s="504"/>
      <c r="P124" s="504"/>
      <c r="Q124" s="504"/>
      <c r="R124" s="504"/>
      <c r="S124" s="504"/>
      <c r="T124" s="504"/>
      <c r="U124" s="504"/>
      <c r="V124" s="504"/>
      <c r="W124" s="504"/>
      <c r="X124" s="504"/>
      <c r="Y124" s="504"/>
      <c r="Z124" s="504"/>
      <c r="AA124" s="504"/>
      <c r="AB124" s="504"/>
      <c r="AC124" s="504"/>
      <c r="AD124" s="504"/>
      <c r="AE124" s="504"/>
      <c r="AF124" s="504"/>
      <c r="AG124" s="504"/>
      <c r="AH124" s="504"/>
      <c r="AI124" s="504"/>
      <c r="AJ124" s="504"/>
      <c r="AK124" s="504"/>
      <c r="AL124" s="504"/>
      <c r="AM124" s="504"/>
      <c r="AN124" s="504"/>
      <c r="AO124" s="504"/>
    </row>
    <row r="125" spans="1:41" customFormat="1" ht="13.5" x14ac:dyDescent="0.3">
      <c r="A125" s="504"/>
      <c r="B125" s="504"/>
      <c r="C125" s="504"/>
      <c r="D125" s="504"/>
      <c r="E125" s="504"/>
      <c r="F125" s="504"/>
      <c r="G125" s="504"/>
      <c r="H125" s="504"/>
      <c r="I125" s="504"/>
      <c r="J125" s="504"/>
      <c r="K125" s="504"/>
      <c r="L125" s="504"/>
      <c r="M125" s="504"/>
      <c r="N125" s="504"/>
      <c r="O125" s="504"/>
      <c r="P125" s="504"/>
      <c r="Q125" s="504"/>
      <c r="R125" s="504"/>
      <c r="S125" s="504"/>
      <c r="T125" s="504"/>
      <c r="U125" s="504"/>
      <c r="V125" s="504"/>
      <c r="W125" s="504"/>
      <c r="X125" s="504"/>
      <c r="Y125" s="504"/>
      <c r="Z125" s="504"/>
      <c r="AA125" s="504"/>
      <c r="AB125" s="504"/>
      <c r="AC125" s="504"/>
      <c r="AD125" s="504"/>
      <c r="AE125" s="504"/>
      <c r="AF125" s="504"/>
      <c r="AG125" s="504"/>
      <c r="AH125" s="504"/>
      <c r="AI125" s="504"/>
      <c r="AJ125" s="504"/>
      <c r="AK125" s="504"/>
      <c r="AL125" s="504"/>
      <c r="AM125" s="504"/>
      <c r="AN125" s="504"/>
      <c r="AO125" s="504"/>
    </row>
    <row r="126" spans="1:41" customFormat="1" ht="13.5" x14ac:dyDescent="0.3">
      <c r="A126" s="504"/>
      <c r="B126" s="504"/>
      <c r="C126" s="504"/>
      <c r="D126" s="504"/>
      <c r="E126" s="504"/>
      <c r="F126" s="504"/>
      <c r="G126" s="504"/>
      <c r="H126" s="504"/>
      <c r="I126" s="504"/>
      <c r="J126" s="504"/>
      <c r="K126" s="504"/>
      <c r="L126" s="504"/>
      <c r="M126" s="504"/>
      <c r="N126" s="504"/>
      <c r="O126" s="504"/>
      <c r="P126" s="504"/>
      <c r="Q126" s="504"/>
      <c r="R126" s="504"/>
      <c r="S126" s="504"/>
      <c r="T126" s="504"/>
      <c r="U126" s="504"/>
      <c r="V126" s="504"/>
      <c r="W126" s="504"/>
      <c r="X126" s="504"/>
      <c r="Y126" s="504"/>
      <c r="Z126" s="504"/>
      <c r="AA126" s="504"/>
      <c r="AB126" s="504"/>
      <c r="AC126" s="504"/>
      <c r="AD126" s="504"/>
      <c r="AE126" s="504"/>
      <c r="AF126" s="504"/>
      <c r="AG126" s="504"/>
      <c r="AH126" s="504"/>
      <c r="AI126" s="504"/>
      <c r="AJ126" s="504"/>
      <c r="AK126" s="504"/>
      <c r="AL126" s="504"/>
      <c r="AM126" s="504"/>
      <c r="AN126" s="504"/>
      <c r="AO126" s="504"/>
    </row>
    <row r="127" spans="1:41" customFormat="1" ht="13.5" x14ac:dyDescent="0.3">
      <c r="A127" s="504"/>
      <c r="B127" s="504"/>
      <c r="C127" s="504"/>
      <c r="D127" s="504"/>
      <c r="E127" s="504"/>
      <c r="F127" s="504"/>
      <c r="G127" s="504"/>
      <c r="H127" s="504"/>
      <c r="I127" s="504"/>
      <c r="J127" s="504"/>
      <c r="K127" s="504"/>
      <c r="L127" s="504"/>
      <c r="M127" s="504"/>
      <c r="N127" s="504"/>
      <c r="O127" s="504"/>
      <c r="P127" s="504"/>
      <c r="Q127" s="504"/>
      <c r="R127" s="504"/>
      <c r="S127" s="504"/>
      <c r="T127" s="504"/>
      <c r="U127" s="504"/>
      <c r="V127" s="504"/>
      <c r="W127" s="504"/>
      <c r="X127" s="504"/>
      <c r="Y127" s="504"/>
      <c r="Z127" s="504"/>
      <c r="AA127" s="504"/>
      <c r="AB127" s="504"/>
      <c r="AC127" s="504"/>
      <c r="AD127" s="504"/>
      <c r="AE127" s="504"/>
      <c r="AF127" s="504"/>
      <c r="AG127" s="504"/>
      <c r="AH127" s="504"/>
      <c r="AI127" s="504"/>
      <c r="AJ127" s="504"/>
      <c r="AK127" s="504"/>
      <c r="AL127" s="504"/>
      <c r="AM127" s="504"/>
      <c r="AN127" s="504"/>
      <c r="AO127" s="504"/>
    </row>
    <row r="128" spans="1:41" customFormat="1" ht="13.5" x14ac:dyDescent="0.3">
      <c r="A128" s="504"/>
      <c r="B128" s="504"/>
      <c r="C128" s="504"/>
      <c r="D128" s="504"/>
      <c r="E128" s="504"/>
      <c r="F128" s="504"/>
      <c r="G128" s="504"/>
      <c r="H128" s="504"/>
      <c r="I128" s="504"/>
      <c r="J128" s="504"/>
      <c r="K128" s="504"/>
      <c r="L128" s="504"/>
      <c r="M128" s="504"/>
      <c r="N128" s="504"/>
      <c r="O128" s="504"/>
      <c r="P128" s="504"/>
      <c r="Q128" s="504"/>
      <c r="R128" s="504"/>
      <c r="S128" s="504"/>
      <c r="T128" s="504"/>
      <c r="U128" s="504"/>
      <c r="V128" s="504"/>
      <c r="W128" s="504"/>
      <c r="X128" s="504"/>
      <c r="Y128" s="504"/>
      <c r="Z128" s="504"/>
      <c r="AA128" s="504"/>
      <c r="AB128" s="504"/>
      <c r="AC128" s="504"/>
      <c r="AD128" s="504"/>
      <c r="AE128" s="504"/>
      <c r="AF128" s="504"/>
      <c r="AG128" s="504"/>
      <c r="AH128" s="504"/>
      <c r="AI128" s="504"/>
      <c r="AJ128" s="504"/>
      <c r="AK128" s="504"/>
      <c r="AL128" s="504"/>
      <c r="AM128" s="504"/>
      <c r="AN128" s="504"/>
      <c r="AO128" s="504"/>
    </row>
    <row r="129" spans="1:41" customFormat="1" ht="13.5" x14ac:dyDescent="0.3">
      <c r="A129" s="504"/>
      <c r="B129" s="504"/>
      <c r="C129" s="504"/>
      <c r="D129" s="504"/>
      <c r="E129" s="504"/>
      <c r="F129" s="504"/>
      <c r="G129" s="504"/>
      <c r="H129" s="504"/>
      <c r="I129" s="504"/>
      <c r="J129" s="504"/>
      <c r="K129" s="504"/>
      <c r="L129" s="504"/>
      <c r="M129" s="504"/>
      <c r="N129" s="504"/>
      <c r="O129" s="504"/>
      <c r="P129" s="504"/>
      <c r="Q129" s="504"/>
      <c r="R129" s="504"/>
      <c r="S129" s="504"/>
      <c r="T129" s="504"/>
      <c r="U129" s="504"/>
      <c r="V129" s="504"/>
      <c r="W129" s="504"/>
      <c r="X129" s="504"/>
      <c r="Y129" s="504"/>
      <c r="Z129" s="504"/>
      <c r="AA129" s="504"/>
      <c r="AB129" s="504"/>
      <c r="AC129" s="504"/>
      <c r="AD129" s="504"/>
      <c r="AE129" s="504"/>
      <c r="AF129" s="504"/>
      <c r="AG129" s="504"/>
      <c r="AH129" s="504"/>
      <c r="AI129" s="504"/>
      <c r="AJ129" s="504"/>
      <c r="AK129" s="504"/>
      <c r="AL129" s="504"/>
      <c r="AM129" s="504"/>
      <c r="AN129" s="504"/>
      <c r="AO129" s="504"/>
    </row>
    <row r="130" spans="1:41" customFormat="1" ht="13.5" x14ac:dyDescent="0.3">
      <c r="A130" s="504"/>
      <c r="B130" s="504"/>
      <c r="C130" s="504"/>
      <c r="D130" s="504"/>
      <c r="E130" s="504"/>
      <c r="F130" s="504"/>
      <c r="G130" s="504"/>
      <c r="H130" s="504"/>
      <c r="I130" s="504"/>
      <c r="J130" s="504"/>
      <c r="K130" s="504"/>
      <c r="L130" s="504"/>
      <c r="M130" s="504"/>
      <c r="N130" s="504"/>
      <c r="O130" s="504"/>
      <c r="P130" s="504"/>
      <c r="Q130" s="504"/>
      <c r="R130" s="504"/>
      <c r="S130" s="504"/>
      <c r="T130" s="504"/>
      <c r="U130" s="504"/>
      <c r="V130" s="504"/>
      <c r="W130" s="504"/>
      <c r="X130" s="504"/>
      <c r="Y130" s="504"/>
      <c r="Z130" s="504"/>
      <c r="AA130" s="504"/>
      <c r="AB130" s="504"/>
      <c r="AC130" s="504"/>
      <c r="AD130" s="504"/>
      <c r="AE130" s="504"/>
      <c r="AF130" s="504"/>
      <c r="AG130" s="504"/>
      <c r="AH130" s="504"/>
      <c r="AI130" s="504"/>
      <c r="AJ130" s="504"/>
      <c r="AK130" s="504"/>
      <c r="AL130" s="504"/>
      <c r="AM130" s="504"/>
      <c r="AN130" s="504"/>
      <c r="AO130" s="504"/>
    </row>
    <row r="131" spans="1:41" customFormat="1" ht="13.5" x14ac:dyDescent="0.3">
      <c r="A131" s="504"/>
      <c r="B131" s="504"/>
      <c r="C131" s="504"/>
      <c r="D131" s="504"/>
      <c r="E131" s="504"/>
      <c r="F131" s="504"/>
      <c r="G131" s="504"/>
      <c r="H131" s="504"/>
      <c r="I131" s="504"/>
      <c r="J131" s="504"/>
      <c r="K131" s="504"/>
      <c r="L131" s="504"/>
      <c r="M131" s="504"/>
      <c r="N131" s="504"/>
      <c r="O131" s="504"/>
      <c r="P131" s="504"/>
      <c r="Q131" s="504"/>
      <c r="R131" s="504"/>
      <c r="S131" s="504"/>
      <c r="T131" s="504"/>
      <c r="U131" s="504"/>
      <c r="V131" s="504"/>
      <c r="W131" s="504"/>
      <c r="X131" s="504"/>
      <c r="Y131" s="504"/>
      <c r="Z131" s="504"/>
      <c r="AA131" s="504"/>
      <c r="AB131" s="504"/>
      <c r="AC131" s="504"/>
      <c r="AD131" s="504"/>
      <c r="AE131" s="504"/>
      <c r="AF131" s="504"/>
      <c r="AG131" s="504"/>
      <c r="AH131" s="504"/>
      <c r="AI131" s="504"/>
      <c r="AJ131" s="504"/>
      <c r="AK131" s="504"/>
      <c r="AL131" s="504"/>
      <c r="AM131" s="504"/>
      <c r="AN131" s="504"/>
      <c r="AO131" s="504"/>
    </row>
    <row r="132" spans="1:41" customFormat="1" ht="13.5" x14ac:dyDescent="0.3">
      <c r="A132" s="504"/>
      <c r="B132" s="504"/>
      <c r="C132" s="504"/>
      <c r="D132" s="504"/>
      <c r="E132" s="504"/>
      <c r="F132" s="504"/>
      <c r="G132" s="504"/>
      <c r="H132" s="504"/>
      <c r="I132" s="504"/>
      <c r="J132" s="504"/>
      <c r="K132" s="504"/>
      <c r="L132" s="504"/>
      <c r="M132" s="504"/>
      <c r="N132" s="504"/>
      <c r="O132" s="504"/>
      <c r="P132" s="504"/>
      <c r="Q132" s="504"/>
      <c r="R132" s="504"/>
      <c r="S132" s="504"/>
      <c r="T132" s="504"/>
      <c r="U132" s="504"/>
      <c r="V132" s="504"/>
      <c r="W132" s="504"/>
      <c r="X132" s="504"/>
      <c r="Y132" s="504"/>
      <c r="Z132" s="504"/>
      <c r="AA132" s="504"/>
      <c r="AB132" s="504"/>
      <c r="AC132" s="504"/>
      <c r="AD132" s="504"/>
      <c r="AE132" s="504"/>
      <c r="AF132" s="504"/>
      <c r="AG132" s="504"/>
      <c r="AH132" s="504"/>
      <c r="AI132" s="504"/>
      <c r="AJ132" s="504"/>
      <c r="AK132" s="504"/>
      <c r="AL132" s="504"/>
      <c r="AM132" s="504"/>
      <c r="AN132" s="504"/>
      <c r="AO132" s="504"/>
    </row>
    <row r="133" spans="1:41" customFormat="1" ht="13.5" x14ac:dyDescent="0.3">
      <c r="A133" s="504"/>
      <c r="B133" s="504"/>
      <c r="C133" s="504"/>
      <c r="D133" s="504"/>
      <c r="E133" s="504"/>
      <c r="F133" s="504"/>
      <c r="G133" s="504"/>
      <c r="H133" s="504"/>
      <c r="I133" s="504"/>
      <c r="J133" s="504"/>
      <c r="K133" s="504"/>
      <c r="L133" s="504"/>
      <c r="M133" s="504"/>
      <c r="N133" s="504"/>
      <c r="O133" s="504"/>
      <c r="P133" s="504"/>
      <c r="Q133" s="504"/>
      <c r="R133" s="504"/>
      <c r="S133" s="504"/>
      <c r="T133" s="504"/>
      <c r="U133" s="504"/>
      <c r="V133" s="504"/>
      <c r="W133" s="504"/>
      <c r="X133" s="504"/>
      <c r="Y133" s="504"/>
      <c r="Z133" s="504"/>
      <c r="AA133" s="504"/>
      <c r="AB133" s="504"/>
      <c r="AC133" s="504"/>
      <c r="AD133" s="504"/>
      <c r="AE133" s="504"/>
      <c r="AF133" s="504"/>
      <c r="AG133" s="504"/>
      <c r="AH133" s="504"/>
      <c r="AI133" s="504"/>
      <c r="AJ133" s="504"/>
      <c r="AK133" s="504"/>
      <c r="AL133" s="504"/>
      <c r="AM133" s="504"/>
      <c r="AN133" s="504"/>
      <c r="AO133" s="504"/>
    </row>
    <row r="134" spans="1:41" customFormat="1" ht="13.5" x14ac:dyDescent="0.3">
      <c r="A134" s="504"/>
      <c r="B134" s="504"/>
      <c r="C134" s="504"/>
      <c r="D134" s="504"/>
      <c r="E134" s="504"/>
      <c r="F134" s="504"/>
      <c r="G134" s="504"/>
      <c r="H134" s="504"/>
      <c r="I134" s="504"/>
      <c r="J134" s="504"/>
      <c r="K134" s="504"/>
      <c r="L134" s="504"/>
      <c r="M134" s="504"/>
      <c r="N134" s="504"/>
      <c r="O134" s="504"/>
      <c r="P134" s="504"/>
      <c r="Q134" s="504"/>
      <c r="R134" s="504"/>
      <c r="S134" s="504"/>
      <c r="T134" s="504"/>
      <c r="U134" s="504"/>
      <c r="V134" s="504"/>
      <c r="W134" s="504"/>
      <c r="X134" s="504"/>
      <c r="Y134" s="504"/>
      <c r="Z134" s="504"/>
      <c r="AA134" s="504"/>
      <c r="AB134" s="504"/>
      <c r="AC134" s="504"/>
      <c r="AD134" s="504"/>
      <c r="AE134" s="504"/>
      <c r="AF134" s="504"/>
      <c r="AG134" s="504"/>
      <c r="AH134" s="504"/>
      <c r="AI134" s="504"/>
      <c r="AJ134" s="504"/>
      <c r="AK134" s="504"/>
      <c r="AL134" s="504"/>
      <c r="AM134" s="504"/>
      <c r="AN134" s="504"/>
      <c r="AO134" s="504"/>
    </row>
    <row r="135" spans="1:41" customFormat="1" ht="13.5" x14ac:dyDescent="0.3">
      <c r="A135" s="504"/>
      <c r="B135" s="504"/>
      <c r="C135" s="504"/>
      <c r="D135" s="504"/>
      <c r="E135" s="504"/>
      <c r="F135" s="504"/>
      <c r="G135" s="504"/>
      <c r="H135" s="504"/>
      <c r="I135" s="504"/>
      <c r="J135" s="504"/>
      <c r="K135" s="504"/>
      <c r="L135" s="504"/>
      <c r="M135" s="504"/>
      <c r="N135" s="504"/>
      <c r="O135" s="504"/>
      <c r="P135" s="504"/>
      <c r="Q135" s="504"/>
      <c r="R135" s="504"/>
      <c r="S135" s="504"/>
      <c r="T135" s="504"/>
      <c r="U135" s="504"/>
      <c r="V135" s="504"/>
      <c r="W135" s="504"/>
      <c r="X135" s="504"/>
      <c r="Y135" s="504"/>
      <c r="Z135" s="504"/>
      <c r="AA135" s="504"/>
      <c r="AB135" s="504"/>
      <c r="AC135" s="504"/>
      <c r="AD135" s="504"/>
      <c r="AE135" s="504"/>
      <c r="AF135" s="504"/>
      <c r="AG135" s="504"/>
      <c r="AH135" s="504"/>
      <c r="AI135" s="504"/>
      <c r="AJ135" s="504"/>
      <c r="AK135" s="504"/>
      <c r="AL135" s="504"/>
      <c r="AM135" s="504"/>
      <c r="AN135" s="504"/>
      <c r="AO135" s="504"/>
    </row>
    <row r="136" spans="1:41" customFormat="1" ht="13.5" x14ac:dyDescent="0.3">
      <c r="A136" s="504"/>
      <c r="B136" s="504"/>
      <c r="C136" s="504"/>
      <c r="D136" s="504"/>
      <c r="E136" s="504"/>
      <c r="F136" s="504"/>
      <c r="G136" s="504"/>
      <c r="H136" s="504"/>
      <c r="I136" s="504"/>
      <c r="J136" s="504"/>
      <c r="K136" s="504"/>
      <c r="L136" s="504"/>
      <c r="M136" s="504"/>
      <c r="N136" s="504"/>
      <c r="O136" s="504"/>
      <c r="P136" s="504"/>
      <c r="Q136" s="504"/>
      <c r="R136" s="504"/>
      <c r="S136" s="504"/>
      <c r="T136" s="504"/>
      <c r="U136" s="504"/>
      <c r="V136" s="504"/>
      <c r="W136" s="504"/>
      <c r="X136" s="504"/>
      <c r="Y136" s="504"/>
      <c r="Z136" s="504"/>
      <c r="AA136" s="504"/>
      <c r="AB136" s="504"/>
      <c r="AC136" s="504"/>
      <c r="AD136" s="504"/>
      <c r="AE136" s="504"/>
      <c r="AF136" s="504"/>
      <c r="AG136" s="504"/>
      <c r="AH136" s="504"/>
      <c r="AI136" s="504"/>
      <c r="AJ136" s="504"/>
      <c r="AK136" s="504"/>
      <c r="AL136" s="504"/>
      <c r="AM136" s="504"/>
      <c r="AN136" s="504"/>
      <c r="AO136" s="504"/>
    </row>
    <row r="137" spans="1:41" customFormat="1" ht="13.5" x14ac:dyDescent="0.3">
      <c r="A137" s="504"/>
      <c r="B137" s="504"/>
      <c r="C137" s="504"/>
      <c r="D137" s="504"/>
      <c r="E137" s="504"/>
      <c r="F137" s="504"/>
      <c r="G137" s="504"/>
      <c r="H137" s="504"/>
      <c r="I137" s="504"/>
      <c r="J137" s="504"/>
      <c r="K137" s="504"/>
      <c r="L137" s="504"/>
      <c r="M137" s="504"/>
      <c r="N137" s="504"/>
      <c r="O137" s="504"/>
      <c r="P137" s="504"/>
      <c r="Q137" s="504"/>
      <c r="R137" s="504"/>
      <c r="S137" s="504"/>
      <c r="T137" s="504"/>
      <c r="U137" s="504"/>
      <c r="V137" s="504"/>
      <c r="W137" s="504"/>
      <c r="X137" s="504"/>
      <c r="Y137" s="504"/>
      <c r="Z137" s="504"/>
      <c r="AA137" s="504"/>
      <c r="AB137" s="504"/>
      <c r="AC137" s="504"/>
      <c r="AD137" s="504"/>
      <c r="AE137" s="504"/>
      <c r="AF137" s="504"/>
      <c r="AG137" s="504"/>
      <c r="AH137" s="504"/>
      <c r="AI137" s="504"/>
      <c r="AJ137" s="504"/>
      <c r="AK137" s="504"/>
      <c r="AL137" s="504"/>
      <c r="AM137" s="504"/>
      <c r="AN137" s="504"/>
      <c r="AO137" s="504"/>
    </row>
    <row r="138" spans="1:41" customFormat="1" ht="13.5" x14ac:dyDescent="0.3">
      <c r="A138" s="504"/>
      <c r="B138" s="504"/>
      <c r="C138" s="504"/>
      <c r="D138" s="504"/>
      <c r="E138" s="504"/>
      <c r="F138" s="504"/>
      <c r="G138" s="504"/>
      <c r="H138" s="504"/>
      <c r="I138" s="504"/>
      <c r="J138" s="504"/>
      <c r="K138" s="504"/>
      <c r="L138" s="504"/>
      <c r="M138" s="504"/>
      <c r="N138" s="504"/>
      <c r="O138" s="504"/>
      <c r="P138" s="504"/>
      <c r="Q138" s="504"/>
      <c r="R138" s="504"/>
      <c r="S138" s="504"/>
      <c r="T138" s="504"/>
      <c r="U138" s="504"/>
      <c r="V138" s="504"/>
      <c r="W138" s="504"/>
      <c r="X138" s="504"/>
      <c r="Y138" s="504"/>
      <c r="Z138" s="504"/>
      <c r="AA138" s="504"/>
      <c r="AB138" s="504"/>
      <c r="AC138" s="504"/>
      <c r="AD138" s="504"/>
      <c r="AE138" s="504"/>
      <c r="AF138" s="504"/>
      <c r="AG138" s="504"/>
      <c r="AH138" s="504"/>
      <c r="AI138" s="504"/>
      <c r="AJ138" s="504"/>
      <c r="AK138" s="504"/>
      <c r="AL138" s="504"/>
      <c r="AM138" s="504"/>
      <c r="AN138" s="504"/>
      <c r="AO138" s="504"/>
    </row>
    <row r="139" spans="1:41" customFormat="1" ht="13.5" x14ac:dyDescent="0.3">
      <c r="A139" s="504"/>
      <c r="B139" s="504"/>
      <c r="C139" s="504"/>
      <c r="D139" s="504"/>
      <c r="E139" s="504"/>
      <c r="F139" s="504"/>
      <c r="G139" s="504"/>
      <c r="H139" s="504"/>
      <c r="I139" s="504"/>
      <c r="J139" s="504"/>
      <c r="K139" s="504"/>
      <c r="L139" s="504"/>
      <c r="M139" s="504"/>
      <c r="N139" s="504"/>
      <c r="O139" s="504"/>
      <c r="P139" s="504"/>
      <c r="Q139" s="504"/>
      <c r="R139" s="504"/>
      <c r="S139" s="504"/>
      <c r="T139" s="504"/>
      <c r="U139" s="504"/>
      <c r="V139" s="504"/>
      <c r="W139" s="504"/>
      <c r="X139" s="504"/>
      <c r="Y139" s="504"/>
      <c r="Z139" s="504"/>
      <c r="AA139" s="504"/>
      <c r="AB139" s="504"/>
      <c r="AC139" s="504"/>
      <c r="AD139" s="504"/>
      <c r="AE139" s="504"/>
      <c r="AF139" s="504"/>
      <c r="AG139" s="504"/>
      <c r="AH139" s="504"/>
      <c r="AI139" s="504"/>
      <c r="AJ139" s="504"/>
      <c r="AK139" s="504"/>
      <c r="AL139" s="504"/>
      <c r="AM139" s="504"/>
      <c r="AN139" s="504"/>
      <c r="AO139" s="504"/>
    </row>
    <row r="140" spans="1:41" customFormat="1" ht="13.5" x14ac:dyDescent="0.3">
      <c r="A140" s="504"/>
      <c r="B140" s="504"/>
      <c r="C140" s="504"/>
      <c r="D140" s="504"/>
      <c r="E140" s="504"/>
      <c r="F140" s="504"/>
      <c r="G140" s="504"/>
      <c r="H140" s="504"/>
      <c r="I140" s="504"/>
      <c r="J140" s="504"/>
      <c r="K140" s="504"/>
      <c r="L140" s="504"/>
      <c r="M140" s="504"/>
      <c r="N140" s="504"/>
      <c r="O140" s="504"/>
      <c r="P140" s="504"/>
      <c r="Q140" s="504"/>
      <c r="R140" s="504"/>
      <c r="S140" s="504"/>
      <c r="T140" s="504"/>
      <c r="U140" s="504"/>
      <c r="V140" s="504"/>
      <c r="W140" s="504"/>
      <c r="X140" s="504"/>
      <c r="Y140" s="504"/>
      <c r="Z140" s="504"/>
      <c r="AA140" s="504"/>
      <c r="AB140" s="504"/>
      <c r="AC140" s="504"/>
      <c r="AD140" s="504"/>
      <c r="AE140" s="504"/>
      <c r="AF140" s="504"/>
      <c r="AG140" s="504"/>
      <c r="AH140" s="504"/>
      <c r="AI140" s="504"/>
      <c r="AJ140" s="504"/>
      <c r="AK140" s="504"/>
      <c r="AL140" s="504"/>
      <c r="AM140" s="504"/>
      <c r="AN140" s="504"/>
      <c r="AO140" s="504"/>
    </row>
    <row r="141" spans="1:41" customFormat="1" ht="13.5" x14ac:dyDescent="0.3">
      <c r="A141" s="504"/>
      <c r="B141" s="504"/>
      <c r="C141" s="504"/>
      <c r="D141" s="504"/>
      <c r="E141" s="504"/>
      <c r="F141" s="504"/>
      <c r="G141" s="504"/>
      <c r="H141" s="504"/>
      <c r="I141" s="504"/>
      <c r="J141" s="504"/>
      <c r="K141" s="504"/>
      <c r="L141" s="504"/>
      <c r="M141" s="504"/>
      <c r="N141" s="504"/>
      <c r="O141" s="504"/>
      <c r="P141" s="504"/>
      <c r="Q141" s="504"/>
      <c r="R141" s="504"/>
      <c r="S141" s="504"/>
      <c r="T141" s="504"/>
      <c r="U141" s="504"/>
      <c r="V141" s="504"/>
      <c r="W141" s="504"/>
      <c r="X141" s="504"/>
      <c r="Y141" s="504"/>
      <c r="Z141" s="504"/>
      <c r="AA141" s="504"/>
      <c r="AB141" s="504"/>
      <c r="AC141" s="504"/>
      <c r="AD141" s="504"/>
      <c r="AE141" s="504"/>
      <c r="AF141" s="504"/>
      <c r="AG141" s="504"/>
      <c r="AH141" s="504"/>
      <c r="AI141" s="504"/>
      <c r="AJ141" s="504"/>
      <c r="AK141" s="504"/>
      <c r="AL141" s="504"/>
      <c r="AM141" s="504"/>
      <c r="AN141" s="504"/>
      <c r="AO141" s="504"/>
    </row>
    <row r="142" spans="1:41" customFormat="1" ht="13.5" x14ac:dyDescent="0.3">
      <c r="A142" s="504"/>
      <c r="B142" s="504"/>
      <c r="C142" s="504"/>
      <c r="D142" s="504"/>
      <c r="E142" s="504"/>
      <c r="F142" s="504"/>
      <c r="G142" s="504"/>
      <c r="H142" s="504"/>
      <c r="I142" s="504"/>
      <c r="J142" s="504"/>
      <c r="K142" s="504"/>
      <c r="L142" s="504"/>
      <c r="M142" s="504"/>
      <c r="N142" s="504"/>
      <c r="O142" s="504"/>
      <c r="P142" s="504"/>
      <c r="Q142" s="504"/>
      <c r="R142" s="504"/>
      <c r="S142" s="504"/>
      <c r="T142" s="504"/>
      <c r="U142" s="504"/>
      <c r="V142" s="504"/>
      <c r="W142" s="504"/>
      <c r="X142" s="504"/>
      <c r="Y142" s="504"/>
      <c r="Z142" s="504"/>
      <c r="AA142" s="504"/>
      <c r="AB142" s="504"/>
      <c r="AC142" s="504"/>
      <c r="AD142" s="504"/>
      <c r="AE142" s="504"/>
      <c r="AF142" s="504"/>
      <c r="AG142" s="504"/>
      <c r="AH142" s="504"/>
      <c r="AI142" s="504"/>
      <c r="AJ142" s="504"/>
      <c r="AK142" s="504"/>
      <c r="AL142" s="504"/>
      <c r="AM142" s="504"/>
      <c r="AN142" s="504"/>
      <c r="AO142" s="504"/>
    </row>
    <row r="143" spans="1:41" customFormat="1" ht="13.5" x14ac:dyDescent="0.3"/>
    <row r="144" spans="1:41" customFormat="1" ht="13.5" x14ac:dyDescent="0.3"/>
    <row r="145" customFormat="1" ht="13.5" x14ac:dyDescent="0.3"/>
    <row r="146" customFormat="1" ht="13.5" x14ac:dyDescent="0.3"/>
    <row r="147" customFormat="1" ht="13.5" x14ac:dyDescent="0.3"/>
    <row r="148" customFormat="1" ht="13.5" x14ac:dyDescent="0.3"/>
    <row r="149" customFormat="1" ht="13.5" x14ac:dyDescent="0.3"/>
    <row r="150" customFormat="1" ht="13.5" x14ac:dyDescent="0.3"/>
    <row r="151" customFormat="1" ht="13.5" x14ac:dyDescent="0.3"/>
    <row r="152" customFormat="1" ht="13.5" x14ac:dyDescent="0.3"/>
    <row r="153" customFormat="1" ht="13.5" x14ac:dyDescent="0.3"/>
    <row r="154" customFormat="1" ht="13.5" x14ac:dyDescent="0.3"/>
    <row r="155" customFormat="1" ht="13.5" x14ac:dyDescent="0.3"/>
    <row r="156" customFormat="1" ht="13.5" x14ac:dyDescent="0.3"/>
    <row r="157" customFormat="1" ht="13.5" x14ac:dyDescent="0.3"/>
    <row r="158" customFormat="1" ht="13.5" x14ac:dyDescent="0.3"/>
    <row r="159" customFormat="1" ht="13.5" x14ac:dyDescent="0.3"/>
    <row r="160" customFormat="1" ht="13.5" x14ac:dyDescent="0.3"/>
    <row r="161" customFormat="1" ht="13.5" x14ac:dyDescent="0.3"/>
    <row r="162" customFormat="1" ht="13.5" x14ac:dyDescent="0.3"/>
    <row r="163" customFormat="1" ht="13.5" x14ac:dyDescent="0.3"/>
    <row r="164" customFormat="1" ht="13.5" x14ac:dyDescent="0.3"/>
    <row r="165" customFormat="1" ht="13.5" x14ac:dyDescent="0.3"/>
    <row r="166" customFormat="1" ht="13.5" x14ac:dyDescent="0.3"/>
    <row r="167" customFormat="1" ht="13.5" x14ac:dyDescent="0.3"/>
    <row r="168" customFormat="1" ht="13.5" x14ac:dyDescent="0.3"/>
    <row r="169" customFormat="1" ht="13.5" x14ac:dyDescent="0.3"/>
    <row r="170" customFormat="1" ht="13.5" x14ac:dyDescent="0.3"/>
    <row r="171" customFormat="1" ht="13.5" x14ac:dyDescent="0.3"/>
    <row r="172" customFormat="1" ht="13.5" x14ac:dyDescent="0.3"/>
    <row r="173" customFormat="1" ht="13.5" x14ac:dyDescent="0.3"/>
    <row r="174" customFormat="1" ht="13.5" x14ac:dyDescent="0.3"/>
    <row r="175" customFormat="1" ht="13.5" x14ac:dyDescent="0.3"/>
    <row r="176" customFormat="1" ht="13.5" x14ac:dyDescent="0.3"/>
    <row r="177" customFormat="1" ht="13.5" x14ac:dyDescent="0.3"/>
    <row r="178" customFormat="1" ht="13.5" x14ac:dyDescent="0.3"/>
    <row r="179" customFormat="1" ht="13.5" x14ac:dyDescent="0.3"/>
    <row r="180" customFormat="1" ht="13.5" x14ac:dyDescent="0.3"/>
    <row r="181" customFormat="1" ht="13.5" x14ac:dyDescent="0.3"/>
    <row r="182" customFormat="1" ht="13.5" x14ac:dyDescent="0.3"/>
    <row r="183" customFormat="1" ht="13.5" x14ac:dyDescent="0.3"/>
    <row r="184" customFormat="1" ht="13.5" x14ac:dyDescent="0.3"/>
    <row r="185" customFormat="1" ht="13.5" x14ac:dyDescent="0.3"/>
    <row r="186" customFormat="1" ht="13.5" x14ac:dyDescent="0.3"/>
    <row r="187" customFormat="1" ht="13.5" x14ac:dyDescent="0.3"/>
    <row r="188" customFormat="1" ht="13.5" x14ac:dyDescent="0.3"/>
    <row r="189" customFormat="1" ht="13.5" x14ac:dyDescent="0.3"/>
    <row r="190" customFormat="1" ht="13.5" x14ac:dyDescent="0.3"/>
    <row r="191" customFormat="1" ht="13.5" x14ac:dyDescent="0.3"/>
    <row r="192" customFormat="1" ht="13.5" x14ac:dyDescent="0.3"/>
    <row r="193" customFormat="1" ht="13.5" x14ac:dyDescent="0.3"/>
    <row r="194" customFormat="1" ht="13.5" x14ac:dyDescent="0.3"/>
    <row r="195" customFormat="1" ht="13.5" x14ac:dyDescent="0.3"/>
    <row r="196" customFormat="1" ht="13.5" x14ac:dyDescent="0.3"/>
    <row r="197" customFormat="1" ht="13.5" x14ac:dyDescent="0.3"/>
    <row r="198" customFormat="1" ht="13.5" x14ac:dyDescent="0.3"/>
    <row r="199" customFormat="1" ht="13.5" x14ac:dyDescent="0.3"/>
    <row r="200" customFormat="1" ht="13.5" x14ac:dyDescent="0.3"/>
    <row r="201" customFormat="1" ht="13.5" x14ac:dyDescent="0.3"/>
    <row r="202" customFormat="1" ht="13.5" x14ac:dyDescent="0.3"/>
    <row r="203" customFormat="1" ht="13.5" x14ac:dyDescent="0.3"/>
    <row r="204" customFormat="1" ht="13.5" x14ac:dyDescent="0.3"/>
    <row r="205" customFormat="1" ht="13.5" x14ac:dyDescent="0.3"/>
    <row r="206" customFormat="1" ht="13.5" x14ac:dyDescent="0.3"/>
    <row r="207" customFormat="1" ht="13.5" x14ac:dyDescent="0.3"/>
    <row r="208" customFormat="1" ht="13.5" x14ac:dyDescent="0.3"/>
    <row r="209" customFormat="1" ht="13.5" x14ac:dyDescent="0.3"/>
    <row r="210" customFormat="1" ht="13.5" x14ac:dyDescent="0.3"/>
    <row r="211" customFormat="1" ht="13.5" x14ac:dyDescent="0.3"/>
    <row r="212" customFormat="1" ht="13.5" x14ac:dyDescent="0.3"/>
    <row r="213" customFormat="1" ht="13.5" x14ac:dyDescent="0.3"/>
    <row r="214" customFormat="1" ht="13.5" x14ac:dyDescent="0.3"/>
    <row r="215" customFormat="1" ht="13.5" x14ac:dyDescent="0.3"/>
    <row r="216" customFormat="1" ht="13.5" x14ac:dyDescent="0.3"/>
    <row r="217" customFormat="1" ht="13.5" x14ac:dyDescent="0.3"/>
    <row r="218" customFormat="1" ht="13.5" x14ac:dyDescent="0.3"/>
    <row r="219" customFormat="1" ht="13.5" x14ac:dyDescent="0.3"/>
    <row r="220" customFormat="1" ht="13.5" x14ac:dyDescent="0.3"/>
    <row r="221" customFormat="1" ht="13.5" x14ac:dyDescent="0.3"/>
    <row r="222" customFormat="1" ht="13.5" x14ac:dyDescent="0.3"/>
    <row r="223" customFormat="1" ht="13.5" x14ac:dyDescent="0.3"/>
    <row r="224" customFormat="1" ht="13.5" x14ac:dyDescent="0.3"/>
    <row r="225" customFormat="1" ht="13.5" x14ac:dyDescent="0.3"/>
    <row r="226" customFormat="1" ht="13.5" x14ac:dyDescent="0.3"/>
    <row r="227" customFormat="1" ht="13.5" x14ac:dyDescent="0.3"/>
    <row r="228" customFormat="1" ht="13.5" x14ac:dyDescent="0.3"/>
    <row r="229" customFormat="1" ht="13.5" x14ac:dyDescent="0.3"/>
    <row r="230" customFormat="1" ht="13.5" x14ac:dyDescent="0.3"/>
    <row r="231" customFormat="1" ht="13.5" x14ac:dyDescent="0.3"/>
    <row r="232" customFormat="1" ht="13.5" x14ac:dyDescent="0.3"/>
    <row r="233" customFormat="1" ht="13.5" x14ac:dyDescent="0.3"/>
    <row r="234" customFormat="1" ht="13.5" x14ac:dyDescent="0.3"/>
    <row r="235" customFormat="1" ht="13.5" x14ac:dyDescent="0.3"/>
    <row r="236" customFormat="1" ht="13.5" x14ac:dyDescent="0.3"/>
    <row r="237" customFormat="1" ht="13.5" x14ac:dyDescent="0.3"/>
    <row r="238" customFormat="1" ht="13.5" x14ac:dyDescent="0.3"/>
    <row r="239" customFormat="1" ht="13.5" x14ac:dyDescent="0.3"/>
    <row r="240" customFormat="1" ht="13.5" x14ac:dyDescent="0.3"/>
    <row r="241" customFormat="1" ht="13.5" x14ac:dyDescent="0.3"/>
    <row r="242" customFormat="1" ht="13.5" x14ac:dyDescent="0.3"/>
    <row r="243" customFormat="1" ht="13.5" x14ac:dyDescent="0.3"/>
    <row r="244" customFormat="1" ht="13.5" x14ac:dyDescent="0.3"/>
    <row r="245" customFormat="1" ht="13.5" x14ac:dyDescent="0.3"/>
    <row r="246" customFormat="1" ht="13.5" x14ac:dyDescent="0.3"/>
    <row r="247" customFormat="1" ht="13.5" x14ac:dyDescent="0.3"/>
    <row r="248" customFormat="1" ht="13.5" x14ac:dyDescent="0.3"/>
    <row r="249" customFormat="1" ht="13.5" x14ac:dyDescent="0.3"/>
    <row r="250" customFormat="1" ht="13.5" x14ac:dyDescent="0.3"/>
    <row r="251" customFormat="1" ht="13.5" x14ac:dyDescent="0.3"/>
    <row r="252" customFormat="1" ht="13.5" x14ac:dyDescent="0.3"/>
    <row r="253" customFormat="1" ht="13.5" x14ac:dyDescent="0.3"/>
    <row r="254" customFormat="1" ht="13.5" x14ac:dyDescent="0.3"/>
    <row r="255" customFormat="1" ht="13.5" x14ac:dyDescent="0.3"/>
    <row r="256" customFormat="1" ht="13.5" x14ac:dyDescent="0.3"/>
    <row r="257" customFormat="1" ht="13.5" x14ac:dyDescent="0.3"/>
    <row r="258" customFormat="1" ht="13.5" x14ac:dyDescent="0.3"/>
    <row r="259" customFormat="1" ht="13.5" x14ac:dyDescent="0.3"/>
    <row r="260" customFormat="1" ht="13.5" x14ac:dyDescent="0.3"/>
    <row r="261" customFormat="1" ht="13.5" x14ac:dyDescent="0.3"/>
    <row r="262" customFormat="1" ht="13.5" x14ac:dyDescent="0.3"/>
    <row r="263" customFormat="1" ht="13.5" x14ac:dyDescent="0.3"/>
    <row r="264" customFormat="1" ht="13.5" x14ac:dyDescent="0.3"/>
    <row r="265" customFormat="1" ht="13.5" x14ac:dyDescent="0.3"/>
    <row r="266" customFormat="1" ht="13.5" x14ac:dyDescent="0.3"/>
    <row r="267" customFormat="1" ht="13.5" x14ac:dyDescent="0.3"/>
    <row r="268" customFormat="1" ht="13.5" x14ac:dyDescent="0.3"/>
    <row r="269" customFormat="1" ht="13.5" x14ac:dyDescent="0.3"/>
    <row r="270" customFormat="1" ht="13.5" x14ac:dyDescent="0.3"/>
    <row r="271" customFormat="1" ht="13.5" x14ac:dyDescent="0.3"/>
    <row r="272" customFormat="1" ht="13.5" x14ac:dyDescent="0.3"/>
    <row r="273" customFormat="1" ht="13.5" x14ac:dyDescent="0.3"/>
    <row r="274" customFormat="1" ht="13.5" x14ac:dyDescent="0.3"/>
    <row r="275" customFormat="1" ht="13.5" x14ac:dyDescent="0.3"/>
    <row r="276" customFormat="1" ht="13.5" x14ac:dyDescent="0.3"/>
    <row r="277" customFormat="1" ht="13.5" x14ac:dyDescent="0.3"/>
    <row r="278" customFormat="1" ht="13.5" x14ac:dyDescent="0.3"/>
    <row r="279" customFormat="1" ht="13.5" x14ac:dyDescent="0.3"/>
    <row r="280" customFormat="1" ht="13.5" x14ac:dyDescent="0.3"/>
    <row r="281" customFormat="1" ht="13.5" x14ac:dyDescent="0.3"/>
    <row r="282" customFormat="1" ht="13.5" x14ac:dyDescent="0.3"/>
    <row r="283" customFormat="1" ht="13.5" x14ac:dyDescent="0.3"/>
    <row r="284" customFormat="1" ht="13.5" x14ac:dyDescent="0.3"/>
    <row r="285" customFormat="1" ht="13.5" x14ac:dyDescent="0.3"/>
    <row r="286" customFormat="1" ht="13.5" x14ac:dyDescent="0.3"/>
    <row r="287" customFormat="1" ht="13.5" x14ac:dyDescent="0.3"/>
    <row r="288" customFormat="1" ht="13.5" x14ac:dyDescent="0.3"/>
    <row r="289" customFormat="1" ht="13.5" x14ac:dyDescent="0.3"/>
    <row r="290" customFormat="1" ht="13.5" x14ac:dyDescent="0.3"/>
    <row r="291" customFormat="1" ht="13.5" x14ac:dyDescent="0.3"/>
    <row r="292" customFormat="1" ht="13.5" x14ac:dyDescent="0.3"/>
    <row r="293" customFormat="1" ht="13.5" x14ac:dyDescent="0.3"/>
    <row r="294" customFormat="1" ht="13.5" x14ac:dyDescent="0.3"/>
    <row r="295" customFormat="1" ht="13.5" x14ac:dyDescent="0.3"/>
    <row r="296" customFormat="1" ht="13.5" x14ac:dyDescent="0.3"/>
    <row r="297" customFormat="1" ht="13.5" x14ac:dyDescent="0.3"/>
    <row r="298" customFormat="1" ht="13.5" x14ac:dyDescent="0.3"/>
    <row r="299" customFormat="1" ht="13.5" x14ac:dyDescent="0.3"/>
    <row r="300" customFormat="1" ht="13.5" x14ac:dyDescent="0.3"/>
    <row r="301" customFormat="1" ht="13.5" x14ac:dyDescent="0.3"/>
    <row r="302" customFormat="1" ht="13.5" x14ac:dyDescent="0.3"/>
    <row r="303" customFormat="1" ht="13.5" x14ac:dyDescent="0.3"/>
    <row r="304" customFormat="1" ht="13.5" x14ac:dyDescent="0.3"/>
    <row r="305" customFormat="1" ht="13.5" x14ac:dyDescent="0.3"/>
    <row r="306" customFormat="1" ht="13.5" x14ac:dyDescent="0.3"/>
    <row r="307" customFormat="1" ht="13.5" x14ac:dyDescent="0.3"/>
    <row r="308" customFormat="1" ht="13.5" x14ac:dyDescent="0.3"/>
    <row r="309" customFormat="1" ht="13.5" x14ac:dyDescent="0.3"/>
    <row r="310" customFormat="1" ht="13.5" x14ac:dyDescent="0.3"/>
    <row r="311" customFormat="1" ht="13.5" x14ac:dyDescent="0.3"/>
    <row r="312" customFormat="1" ht="13.5" x14ac:dyDescent="0.3"/>
    <row r="313" customFormat="1" ht="13.5" x14ac:dyDescent="0.3"/>
    <row r="314" customFormat="1" ht="13.5" x14ac:dyDescent="0.3"/>
    <row r="315" customFormat="1" ht="13.5" x14ac:dyDescent="0.3"/>
    <row r="316" customFormat="1" ht="13.5" x14ac:dyDescent="0.3"/>
    <row r="317" customFormat="1" ht="13.5" x14ac:dyDescent="0.3"/>
    <row r="318" customFormat="1" ht="13.5" x14ac:dyDescent="0.3"/>
    <row r="319" customFormat="1" ht="13.5" x14ac:dyDescent="0.3"/>
    <row r="320" customFormat="1" ht="13.5" x14ac:dyDescent="0.3"/>
    <row r="321" customFormat="1" ht="13.5" x14ac:dyDescent="0.3"/>
    <row r="322" customFormat="1" ht="13.5" x14ac:dyDescent="0.3"/>
    <row r="323" customFormat="1" ht="13.5" x14ac:dyDescent="0.3"/>
    <row r="324" customFormat="1" ht="13.5" x14ac:dyDescent="0.3"/>
    <row r="325" customFormat="1" ht="13.5" x14ac:dyDescent="0.3"/>
    <row r="326" customFormat="1" ht="13.5" x14ac:dyDescent="0.3"/>
    <row r="327" customFormat="1" ht="13.5" x14ac:dyDescent="0.3"/>
    <row r="328" customFormat="1" ht="13.5" x14ac:dyDescent="0.3"/>
    <row r="329" customFormat="1" ht="13.5" x14ac:dyDescent="0.3"/>
    <row r="330" customFormat="1" ht="13.5" x14ac:dyDescent="0.3"/>
    <row r="331" customFormat="1" ht="13.5" x14ac:dyDescent="0.3"/>
    <row r="332" customFormat="1" ht="13.5" x14ac:dyDescent="0.3"/>
    <row r="333" customFormat="1" ht="13.5" x14ac:dyDescent="0.3"/>
    <row r="334" customFormat="1" ht="13.5" x14ac:dyDescent="0.3"/>
    <row r="335" customFormat="1" ht="13.5" x14ac:dyDescent="0.3"/>
    <row r="336" customFormat="1" ht="13.5" x14ac:dyDescent="0.3"/>
    <row r="337" customFormat="1" ht="13.5" x14ac:dyDescent="0.3"/>
    <row r="338" customFormat="1" ht="13.5" x14ac:dyDescent="0.3"/>
    <row r="339" customFormat="1" ht="13.5" x14ac:dyDescent="0.3"/>
    <row r="340" customFormat="1" ht="13.5" x14ac:dyDescent="0.3"/>
    <row r="341" customFormat="1" ht="13.5" x14ac:dyDescent="0.3"/>
    <row r="342" customFormat="1" ht="13.5" x14ac:dyDescent="0.3"/>
    <row r="343" customFormat="1" ht="13.5" x14ac:dyDescent="0.3"/>
    <row r="344" customFormat="1" ht="13.5" x14ac:dyDescent="0.3"/>
    <row r="345" customFormat="1" ht="13.5" x14ac:dyDescent="0.3"/>
    <row r="346" customFormat="1" ht="13.5" x14ac:dyDescent="0.3"/>
    <row r="347" customFormat="1" ht="13.5" x14ac:dyDescent="0.3"/>
    <row r="348" customFormat="1" ht="13.5" x14ac:dyDescent="0.3"/>
    <row r="349" customFormat="1" ht="13.5" x14ac:dyDescent="0.3"/>
    <row r="350" customFormat="1" ht="13.5" x14ac:dyDescent="0.3"/>
    <row r="351" customFormat="1" ht="13.5" x14ac:dyDescent="0.3"/>
    <row r="352" customFormat="1" ht="13.5" x14ac:dyDescent="0.3"/>
    <row r="353" customFormat="1" ht="13.5" x14ac:dyDescent="0.3"/>
    <row r="354" customFormat="1" ht="13.5" x14ac:dyDescent="0.3"/>
    <row r="355" customFormat="1" ht="13.5" x14ac:dyDescent="0.3"/>
    <row r="356" customFormat="1" ht="13.5" x14ac:dyDescent="0.3"/>
    <row r="357" customFormat="1" ht="13.5" x14ac:dyDescent="0.3"/>
    <row r="358" customFormat="1" ht="13.5" x14ac:dyDescent="0.3"/>
    <row r="359" customFormat="1" ht="13.5" x14ac:dyDescent="0.3"/>
    <row r="360" customFormat="1" ht="13.5" x14ac:dyDescent="0.3"/>
    <row r="361" customFormat="1" ht="13.5" x14ac:dyDescent="0.3"/>
    <row r="362" customFormat="1" ht="13.5" x14ac:dyDescent="0.3"/>
    <row r="363" customFormat="1" ht="13.5" x14ac:dyDescent="0.3"/>
    <row r="364" customFormat="1" ht="13.5" x14ac:dyDescent="0.3"/>
    <row r="365" customFormat="1" ht="13.5" x14ac:dyDescent="0.3"/>
    <row r="366" customFormat="1" ht="13.5" x14ac:dyDescent="0.3"/>
    <row r="367" customFormat="1" ht="13.5" x14ac:dyDescent="0.3"/>
    <row r="368" customFormat="1" ht="13.5" x14ac:dyDescent="0.3"/>
    <row r="369" customFormat="1" ht="13.5" x14ac:dyDescent="0.3"/>
    <row r="370" customFormat="1" ht="13.5" x14ac:dyDescent="0.3"/>
    <row r="371" customFormat="1" ht="13.5" x14ac:dyDescent="0.3"/>
    <row r="372" customFormat="1" ht="13.5" x14ac:dyDescent="0.3"/>
    <row r="373" customFormat="1" ht="13.5" x14ac:dyDescent="0.3"/>
    <row r="374" customFormat="1" ht="13.5" x14ac:dyDescent="0.3"/>
    <row r="375" customFormat="1" ht="13.5" x14ac:dyDescent="0.3"/>
    <row r="376" customFormat="1" ht="13.5" x14ac:dyDescent="0.3"/>
    <row r="377" customFormat="1" ht="13.5" x14ac:dyDescent="0.3"/>
    <row r="378" customFormat="1" ht="13.5" x14ac:dyDescent="0.3"/>
    <row r="379" customFormat="1" ht="13.5" x14ac:dyDescent="0.3"/>
    <row r="380" customFormat="1" ht="13.5" x14ac:dyDescent="0.3"/>
    <row r="381" customFormat="1" ht="13.5" x14ac:dyDescent="0.3"/>
    <row r="382" customFormat="1" ht="13.5" x14ac:dyDescent="0.3"/>
    <row r="383" customFormat="1" ht="13.5" x14ac:dyDescent="0.3"/>
    <row r="384" customFormat="1" ht="13.5" x14ac:dyDescent="0.3"/>
    <row r="385" customFormat="1" ht="13.5" x14ac:dyDescent="0.3"/>
    <row r="386" customFormat="1" ht="13.5" x14ac:dyDescent="0.3"/>
    <row r="387" customFormat="1" ht="13.5" x14ac:dyDescent="0.3"/>
    <row r="388" customFormat="1" ht="13.5" x14ac:dyDescent="0.3"/>
    <row r="389" customFormat="1" ht="13.5" x14ac:dyDescent="0.3"/>
    <row r="390" customFormat="1" ht="13.5" x14ac:dyDescent="0.3"/>
    <row r="391" customFormat="1" ht="13.5" x14ac:dyDescent="0.3"/>
    <row r="392" customFormat="1" ht="13.5" x14ac:dyDescent="0.3"/>
    <row r="393" customFormat="1" ht="13.5" x14ac:dyDescent="0.3"/>
    <row r="394" customFormat="1" ht="13.5" x14ac:dyDescent="0.3"/>
    <row r="395" customFormat="1" ht="13.5" x14ac:dyDescent="0.3"/>
    <row r="396" customFormat="1" ht="13.5" x14ac:dyDescent="0.3"/>
    <row r="397" customFormat="1" ht="13.5" x14ac:dyDescent="0.3"/>
    <row r="398" customFormat="1" ht="13.5" x14ac:dyDescent="0.3"/>
    <row r="399" customFormat="1" ht="13.5" x14ac:dyDescent="0.3"/>
    <row r="400" customFormat="1" ht="13.5" x14ac:dyDescent="0.3"/>
    <row r="401" customFormat="1" ht="13.5" x14ac:dyDescent="0.3"/>
    <row r="402" customFormat="1" ht="13.5" x14ac:dyDescent="0.3"/>
    <row r="403" customFormat="1" ht="13.5" x14ac:dyDescent="0.3"/>
    <row r="404" customFormat="1" ht="13.5" x14ac:dyDescent="0.3"/>
    <row r="405" customFormat="1" ht="13.5" x14ac:dyDescent="0.3"/>
    <row r="406" customFormat="1" ht="13.5" x14ac:dyDescent="0.3"/>
    <row r="407" customFormat="1" ht="13.5" x14ac:dyDescent="0.3"/>
    <row r="408" customFormat="1" ht="13.5" x14ac:dyDescent="0.3"/>
    <row r="409" customFormat="1" ht="13.5" x14ac:dyDescent="0.3"/>
    <row r="410" customFormat="1" ht="13.5" x14ac:dyDescent="0.3"/>
    <row r="411" customFormat="1" ht="13.5" x14ac:dyDescent="0.3"/>
    <row r="412" customFormat="1" ht="13.5" x14ac:dyDescent="0.3"/>
    <row r="413" customFormat="1" ht="13.5" x14ac:dyDescent="0.3"/>
    <row r="414" customFormat="1" ht="13.5" x14ac:dyDescent="0.3"/>
    <row r="415" customFormat="1" ht="13.5" x14ac:dyDescent="0.3"/>
    <row r="416" customFormat="1" ht="13.5" x14ac:dyDescent="0.3"/>
    <row r="417" customFormat="1" ht="13.5" x14ac:dyDescent="0.3"/>
    <row r="418" customFormat="1" ht="13.5" x14ac:dyDescent="0.3"/>
    <row r="419" customFormat="1" ht="13.5" x14ac:dyDescent="0.3"/>
    <row r="420" customFormat="1" ht="13.5" x14ac:dyDescent="0.3"/>
    <row r="421" customFormat="1" ht="13.5" x14ac:dyDescent="0.3"/>
    <row r="422" customFormat="1" ht="13.5" x14ac:dyDescent="0.3"/>
    <row r="423" customFormat="1" ht="13.5" x14ac:dyDescent="0.3"/>
    <row r="424" customFormat="1" ht="13.5" x14ac:dyDescent="0.3"/>
    <row r="425" customFormat="1" ht="13.5" x14ac:dyDescent="0.3"/>
    <row r="426" customFormat="1" ht="13.5" x14ac:dyDescent="0.3"/>
    <row r="427" customFormat="1" ht="13.5" x14ac:dyDescent="0.3"/>
    <row r="428" customFormat="1" ht="13.5" x14ac:dyDescent="0.3"/>
    <row r="429" customFormat="1" ht="13.5" x14ac:dyDescent="0.3"/>
    <row r="430" customFormat="1" ht="13.5" x14ac:dyDescent="0.3"/>
    <row r="431" customFormat="1" ht="13.5" x14ac:dyDescent="0.3"/>
    <row r="432" customFormat="1" ht="13.5" x14ac:dyDescent="0.3"/>
    <row r="433" customFormat="1" ht="13.5" x14ac:dyDescent="0.3"/>
    <row r="434" customFormat="1" ht="13.5" x14ac:dyDescent="0.3"/>
    <row r="435" customFormat="1" ht="13.5" x14ac:dyDescent="0.3"/>
    <row r="436" customFormat="1" ht="13.5" x14ac:dyDescent="0.3"/>
    <row r="437" customFormat="1" ht="13.5" x14ac:dyDescent="0.3"/>
    <row r="438" customFormat="1" ht="13.5" x14ac:dyDescent="0.3"/>
    <row r="439" customFormat="1" ht="13.5" x14ac:dyDescent="0.3"/>
    <row r="440" customFormat="1" ht="13.5" x14ac:dyDescent="0.3"/>
    <row r="441" customFormat="1" ht="13.5" x14ac:dyDescent="0.3"/>
    <row r="442" customFormat="1" ht="13.5" x14ac:dyDescent="0.3"/>
    <row r="443" customFormat="1" ht="13.5" x14ac:dyDescent="0.3"/>
    <row r="444" customFormat="1" ht="13.5" x14ac:dyDescent="0.3"/>
    <row r="445" customFormat="1" ht="13.5" x14ac:dyDescent="0.3"/>
    <row r="446" customFormat="1" ht="13.5" x14ac:dyDescent="0.3"/>
    <row r="447" customFormat="1" ht="13.5" x14ac:dyDescent="0.3"/>
    <row r="448" customFormat="1" ht="13.5" x14ac:dyDescent="0.3"/>
    <row r="449" customFormat="1" ht="13.5" x14ac:dyDescent="0.3"/>
    <row r="450" customFormat="1" ht="13.5" x14ac:dyDescent="0.3"/>
    <row r="451" customFormat="1" ht="13.5" x14ac:dyDescent="0.3"/>
    <row r="452" customFormat="1" ht="13.5" x14ac:dyDescent="0.3"/>
    <row r="453" customFormat="1" ht="13.5" x14ac:dyDescent="0.3"/>
    <row r="454" customFormat="1" ht="13.5" x14ac:dyDescent="0.3"/>
    <row r="455" customFormat="1" ht="13.5" x14ac:dyDescent="0.3"/>
    <row r="456" customFormat="1" ht="13.5" x14ac:dyDescent="0.3"/>
    <row r="457" customFormat="1" ht="13.5" x14ac:dyDescent="0.3"/>
    <row r="458" customFormat="1" ht="13.5" x14ac:dyDescent="0.3"/>
    <row r="459" customFormat="1" ht="13.5" x14ac:dyDescent="0.3"/>
    <row r="460" customFormat="1" ht="13.5" x14ac:dyDescent="0.3"/>
    <row r="461" customFormat="1" ht="13.5" x14ac:dyDescent="0.3"/>
    <row r="462" customFormat="1" ht="13.5" x14ac:dyDescent="0.3"/>
    <row r="463" customFormat="1" ht="13.5" x14ac:dyDescent="0.3"/>
    <row r="464" customFormat="1" ht="13.5" x14ac:dyDescent="0.3"/>
    <row r="465" customFormat="1" ht="13.5" x14ac:dyDescent="0.3"/>
    <row r="466" customFormat="1" ht="13.5" x14ac:dyDescent="0.3"/>
    <row r="467" customFormat="1" ht="13.5" x14ac:dyDescent="0.3"/>
    <row r="468" customFormat="1" ht="13.5" x14ac:dyDescent="0.3"/>
    <row r="469" customFormat="1" ht="13.5" x14ac:dyDescent="0.3"/>
    <row r="470" customFormat="1" ht="13.5" x14ac:dyDescent="0.3"/>
    <row r="471" customFormat="1" ht="13.5" x14ac:dyDescent="0.3"/>
    <row r="472" customFormat="1" ht="13.5" x14ac:dyDescent="0.3"/>
    <row r="473" customFormat="1" ht="13.5" x14ac:dyDescent="0.3"/>
    <row r="474" customFormat="1" ht="13.5" x14ac:dyDescent="0.3"/>
    <row r="475" customFormat="1" ht="13.5" x14ac:dyDescent="0.3"/>
    <row r="476" customFormat="1" ht="13.5" x14ac:dyDescent="0.3"/>
    <row r="477" customFormat="1" ht="13.5" x14ac:dyDescent="0.3"/>
    <row r="478" customFormat="1" ht="13.5" x14ac:dyDescent="0.3"/>
    <row r="479" customFormat="1" ht="13.5" x14ac:dyDescent="0.3"/>
    <row r="480" customFormat="1" ht="13.5" x14ac:dyDescent="0.3"/>
    <row r="481" customFormat="1" ht="13.5" x14ac:dyDescent="0.3"/>
    <row r="482" customFormat="1" ht="13.5" x14ac:dyDescent="0.3"/>
    <row r="483" customFormat="1" ht="13.5" x14ac:dyDescent="0.3"/>
    <row r="484" customFormat="1" ht="13.5" x14ac:dyDescent="0.3"/>
    <row r="485" customFormat="1" ht="13.5" x14ac:dyDescent="0.3"/>
    <row r="486" customFormat="1" ht="13.5" x14ac:dyDescent="0.3"/>
    <row r="487" customFormat="1" ht="13.5" x14ac:dyDescent="0.3"/>
    <row r="488" customFormat="1" ht="13.5" x14ac:dyDescent="0.3"/>
    <row r="489" customFormat="1" ht="13.5" x14ac:dyDescent="0.3"/>
    <row r="490" customFormat="1" ht="13.5" x14ac:dyDescent="0.3"/>
    <row r="491" customFormat="1" ht="13.5" x14ac:dyDescent="0.3"/>
    <row r="492" customFormat="1" ht="13.5" x14ac:dyDescent="0.3"/>
    <row r="493" customFormat="1" ht="13.5" x14ac:dyDescent="0.3"/>
    <row r="494" customFormat="1" ht="13.5" x14ac:dyDescent="0.3"/>
    <row r="495" customFormat="1" ht="13.5" x14ac:dyDescent="0.3"/>
    <row r="496" customFormat="1" ht="13.5" x14ac:dyDescent="0.3"/>
    <row r="497" customFormat="1" ht="13.5" x14ac:dyDescent="0.3"/>
    <row r="498" customFormat="1" ht="13.5" x14ac:dyDescent="0.3"/>
    <row r="499" customFormat="1" ht="13.5" x14ac:dyDescent="0.3"/>
    <row r="500" customFormat="1" ht="13.5" x14ac:dyDescent="0.3"/>
    <row r="501" customFormat="1" ht="13.5" x14ac:dyDescent="0.3"/>
    <row r="502" customFormat="1" ht="13.5" x14ac:dyDescent="0.3"/>
    <row r="503" customFormat="1" ht="13.5" x14ac:dyDescent="0.3"/>
    <row r="504" customFormat="1" ht="13.5" x14ac:dyDescent="0.3"/>
    <row r="505" customFormat="1" ht="13.5" x14ac:dyDescent="0.3"/>
    <row r="506" customFormat="1" ht="13.5" x14ac:dyDescent="0.3"/>
    <row r="507" customFormat="1" ht="13.5" x14ac:dyDescent="0.3"/>
    <row r="508" customFormat="1" ht="13.5" x14ac:dyDescent="0.3"/>
    <row r="509" customFormat="1" ht="13.5" x14ac:dyDescent="0.3"/>
    <row r="510" customFormat="1" ht="13.5" x14ac:dyDescent="0.3"/>
    <row r="511" customFormat="1" ht="13.5" x14ac:dyDescent="0.3"/>
    <row r="512" customFormat="1" ht="13.5" x14ac:dyDescent="0.3"/>
    <row r="513" customFormat="1" ht="13.5" x14ac:dyDescent="0.3"/>
    <row r="514" customFormat="1" ht="13.5" x14ac:dyDescent="0.3"/>
    <row r="515" customFormat="1" ht="13.5" x14ac:dyDescent="0.3"/>
    <row r="516" customFormat="1" ht="13.5" x14ac:dyDescent="0.3"/>
    <row r="517" customFormat="1" ht="13.5" x14ac:dyDescent="0.3"/>
    <row r="518" customFormat="1" ht="13.5" x14ac:dyDescent="0.3"/>
    <row r="519" customFormat="1" ht="13.5" x14ac:dyDescent="0.3"/>
    <row r="520" customFormat="1" ht="13.5" x14ac:dyDescent="0.3"/>
    <row r="521" customFormat="1" ht="13.5" x14ac:dyDescent="0.3"/>
    <row r="522" customFormat="1" ht="13.5" x14ac:dyDescent="0.3"/>
    <row r="523" customFormat="1" ht="13.5" x14ac:dyDescent="0.3"/>
    <row r="524" customFormat="1" ht="13.5" x14ac:dyDescent="0.3"/>
    <row r="525" customFormat="1" ht="13.5" x14ac:dyDescent="0.3"/>
    <row r="526" customFormat="1" ht="13.5" x14ac:dyDescent="0.3"/>
    <row r="527" customFormat="1" ht="13.5" x14ac:dyDescent="0.3"/>
    <row r="528" customFormat="1" ht="13.5" x14ac:dyDescent="0.3"/>
    <row r="529" customFormat="1" ht="13.5" x14ac:dyDescent="0.3"/>
    <row r="530" customFormat="1" ht="13.5" x14ac:dyDescent="0.3"/>
    <row r="531" customFormat="1" ht="13.5" x14ac:dyDescent="0.3"/>
    <row r="532" customFormat="1" ht="13.5" x14ac:dyDescent="0.3"/>
    <row r="533" customFormat="1" ht="13.5" x14ac:dyDescent="0.3"/>
    <row r="534" customFormat="1" ht="13.5" x14ac:dyDescent="0.3"/>
    <row r="535" customFormat="1" ht="13.5" x14ac:dyDescent="0.3"/>
    <row r="536" customFormat="1" ht="13.5" x14ac:dyDescent="0.3"/>
    <row r="537" customFormat="1" ht="13.5" x14ac:dyDescent="0.3"/>
    <row r="538" customFormat="1" ht="13.5" x14ac:dyDescent="0.3"/>
    <row r="539" customFormat="1" ht="13.5" x14ac:dyDescent="0.3"/>
    <row r="540" customFormat="1" ht="13.5" x14ac:dyDescent="0.3"/>
    <row r="541" customFormat="1" ht="13.5" x14ac:dyDescent="0.3"/>
    <row r="542" customFormat="1" ht="13.5" x14ac:dyDescent="0.3"/>
    <row r="543" customFormat="1" ht="13.5" x14ac:dyDescent="0.3"/>
    <row r="544" customFormat="1" ht="13.5" x14ac:dyDescent="0.3"/>
    <row r="545" customFormat="1" ht="13.5" x14ac:dyDescent="0.3"/>
    <row r="546" customFormat="1" ht="13.5" x14ac:dyDescent="0.3"/>
    <row r="547" customFormat="1" ht="13.5" x14ac:dyDescent="0.3"/>
    <row r="548" customFormat="1" ht="13.5" x14ac:dyDescent="0.3"/>
    <row r="549" customFormat="1" ht="13.5" x14ac:dyDescent="0.3"/>
    <row r="550" customFormat="1" ht="13.5" x14ac:dyDescent="0.3"/>
    <row r="551" customFormat="1" ht="13.5" x14ac:dyDescent="0.3"/>
    <row r="552" customFormat="1" ht="13.5" x14ac:dyDescent="0.3"/>
    <row r="553" customFormat="1" ht="13.5" x14ac:dyDescent="0.3"/>
    <row r="554" customFormat="1" ht="13.5" x14ac:dyDescent="0.3"/>
    <row r="555" customFormat="1" ht="13.5" x14ac:dyDescent="0.3"/>
    <row r="556" customFormat="1" ht="13.5" x14ac:dyDescent="0.3"/>
    <row r="557" customFormat="1" ht="13.5" x14ac:dyDescent="0.3"/>
    <row r="558" customFormat="1" ht="13.5" x14ac:dyDescent="0.3"/>
    <row r="559" customFormat="1" ht="13.5" x14ac:dyDescent="0.3"/>
    <row r="560" customFormat="1" ht="13.5" x14ac:dyDescent="0.3"/>
    <row r="561" customFormat="1" ht="13.5" x14ac:dyDescent="0.3"/>
    <row r="562" customFormat="1" ht="13.5" x14ac:dyDescent="0.3"/>
    <row r="563" customFormat="1" ht="13.5" x14ac:dyDescent="0.3"/>
    <row r="564" customFormat="1" ht="13.5" x14ac:dyDescent="0.3"/>
    <row r="565" customFormat="1" ht="13.5" x14ac:dyDescent="0.3"/>
    <row r="566" customFormat="1" ht="13.5" x14ac:dyDescent="0.3"/>
    <row r="567" customFormat="1" ht="13.5" x14ac:dyDescent="0.3"/>
    <row r="568" customFormat="1" ht="13.5" x14ac:dyDescent="0.3"/>
    <row r="569" customFormat="1" ht="13.5" x14ac:dyDescent="0.3"/>
    <row r="570" customFormat="1" ht="13.5" x14ac:dyDescent="0.3"/>
    <row r="571" customFormat="1" ht="13.5" x14ac:dyDescent="0.3"/>
    <row r="572" customFormat="1" ht="13.5" x14ac:dyDescent="0.3"/>
    <row r="573" customFormat="1" ht="13.5" x14ac:dyDescent="0.3"/>
    <row r="574" customFormat="1" ht="13.5" x14ac:dyDescent="0.3"/>
    <row r="575" customFormat="1" ht="13.5" x14ac:dyDescent="0.3"/>
    <row r="576" customFormat="1" ht="13.5" x14ac:dyDescent="0.3"/>
    <row r="577" customFormat="1" ht="13.5" x14ac:dyDescent="0.3"/>
    <row r="578" customFormat="1" ht="13.5" x14ac:dyDescent="0.3"/>
    <row r="579" customFormat="1" ht="13.5" x14ac:dyDescent="0.3"/>
    <row r="580" customFormat="1" ht="13.5" x14ac:dyDescent="0.3"/>
    <row r="581" customFormat="1" ht="13.5" x14ac:dyDescent="0.3"/>
    <row r="582" customFormat="1" ht="13.5" x14ac:dyDescent="0.3"/>
    <row r="583" customFormat="1" ht="13.5" x14ac:dyDescent="0.3"/>
    <row r="584" customFormat="1" ht="13.5" x14ac:dyDescent="0.3"/>
    <row r="585" customFormat="1" ht="13.5" x14ac:dyDescent="0.3"/>
    <row r="586" customFormat="1" ht="13.5" x14ac:dyDescent="0.3"/>
    <row r="587" customFormat="1" ht="13.5" x14ac:dyDescent="0.3"/>
    <row r="588" customFormat="1" ht="13.5" x14ac:dyDescent="0.3"/>
    <row r="589" customFormat="1" ht="13.5" x14ac:dyDescent="0.3"/>
    <row r="590" customFormat="1" ht="13.5" x14ac:dyDescent="0.3"/>
    <row r="591" customFormat="1" ht="13.5" x14ac:dyDescent="0.3"/>
    <row r="592" customFormat="1" ht="13.5" x14ac:dyDescent="0.3"/>
    <row r="593" customFormat="1" ht="13.5" x14ac:dyDescent="0.3"/>
    <row r="594" customFormat="1" ht="13.5" x14ac:dyDescent="0.3"/>
    <row r="595" customFormat="1" ht="13.5" x14ac:dyDescent="0.3"/>
    <row r="596" customFormat="1" ht="13.5" x14ac:dyDescent="0.3"/>
    <row r="597" customFormat="1" ht="13.5" x14ac:dyDescent="0.3"/>
    <row r="598" customFormat="1" ht="13.5" x14ac:dyDescent="0.3"/>
    <row r="599" customFormat="1" ht="13.5" x14ac:dyDescent="0.3"/>
    <row r="600" customFormat="1" ht="13.5" x14ac:dyDescent="0.3"/>
    <row r="601" customFormat="1" ht="13.5" x14ac:dyDescent="0.3"/>
    <row r="602" customFormat="1" ht="13.5" x14ac:dyDescent="0.3"/>
    <row r="603" customFormat="1" ht="13.5" x14ac:dyDescent="0.3"/>
    <row r="604" customFormat="1" ht="13.5" x14ac:dyDescent="0.3"/>
    <row r="605" customFormat="1" ht="13.5" x14ac:dyDescent="0.3"/>
    <row r="606" customFormat="1" ht="13.5" x14ac:dyDescent="0.3"/>
    <row r="607" customFormat="1" ht="13.5" x14ac:dyDescent="0.3"/>
    <row r="608" customFormat="1" ht="13.5" x14ac:dyDescent="0.3"/>
    <row r="609" customFormat="1" ht="13.5" x14ac:dyDescent="0.3"/>
    <row r="610" customFormat="1" ht="13.5" x14ac:dyDescent="0.3"/>
    <row r="611" customFormat="1" ht="13.5" x14ac:dyDescent="0.3"/>
    <row r="612" customFormat="1" ht="13.5" x14ac:dyDescent="0.3"/>
    <row r="613" customFormat="1" ht="13.5" x14ac:dyDescent="0.3"/>
    <row r="614" customFormat="1" ht="13.5" x14ac:dyDescent="0.3"/>
    <row r="615" customFormat="1" ht="13.5" x14ac:dyDescent="0.3"/>
    <row r="616" customFormat="1" ht="13.5" x14ac:dyDescent="0.3"/>
    <row r="617" customFormat="1" ht="13.5" x14ac:dyDescent="0.3"/>
    <row r="618" customFormat="1" ht="13.5" x14ac:dyDescent="0.3"/>
    <row r="619" customFormat="1" ht="13.5" x14ac:dyDescent="0.3"/>
    <row r="620" customFormat="1" ht="13.5" x14ac:dyDescent="0.3"/>
    <row r="621" customFormat="1" ht="13.5" x14ac:dyDescent="0.3"/>
    <row r="622" customFormat="1" ht="13.5" x14ac:dyDescent="0.3"/>
    <row r="623" customFormat="1" ht="13.5" x14ac:dyDescent="0.3"/>
    <row r="624" customFormat="1" ht="13.5" x14ac:dyDescent="0.3"/>
    <row r="625" customFormat="1" ht="13.5" x14ac:dyDescent="0.3"/>
    <row r="626" customFormat="1" ht="13.5" x14ac:dyDescent="0.3"/>
    <row r="627" customFormat="1" ht="13.5" x14ac:dyDescent="0.3"/>
    <row r="628" customFormat="1" ht="13.5" x14ac:dyDescent="0.3"/>
    <row r="629" customFormat="1" ht="13.5" x14ac:dyDescent="0.3"/>
    <row r="630" customFormat="1" ht="13.5" x14ac:dyDescent="0.3"/>
    <row r="631" customFormat="1" ht="13.5" x14ac:dyDescent="0.3"/>
    <row r="632" customFormat="1" ht="13.5" x14ac:dyDescent="0.3"/>
    <row r="633" customFormat="1" ht="13.5" x14ac:dyDescent="0.3"/>
    <row r="634" customFormat="1" ht="13.5" x14ac:dyDescent="0.3"/>
    <row r="635" customFormat="1" ht="13.5" x14ac:dyDescent="0.3"/>
    <row r="636" customFormat="1" ht="13.5" x14ac:dyDescent="0.3"/>
    <row r="637" customFormat="1" ht="13.5" x14ac:dyDescent="0.3"/>
    <row r="638" customFormat="1" ht="13.5" x14ac:dyDescent="0.3"/>
    <row r="639" customFormat="1" ht="13.5" x14ac:dyDescent="0.3"/>
    <row r="640" customFormat="1" ht="13.5" x14ac:dyDescent="0.3"/>
    <row r="641" customFormat="1" ht="13.5" x14ac:dyDescent="0.3"/>
    <row r="642" customFormat="1" ht="13.5" x14ac:dyDescent="0.3"/>
    <row r="643" customFormat="1" ht="13.5" x14ac:dyDescent="0.3"/>
    <row r="644" customFormat="1" ht="13.5" x14ac:dyDescent="0.3"/>
    <row r="645" customFormat="1" ht="13.5" x14ac:dyDescent="0.3"/>
    <row r="646" customFormat="1" ht="13.5" x14ac:dyDescent="0.3"/>
    <row r="647" customFormat="1" ht="13.5" x14ac:dyDescent="0.3"/>
    <row r="648" customFormat="1" ht="13.5" x14ac:dyDescent="0.3"/>
    <row r="649" customFormat="1" ht="13.5" x14ac:dyDescent="0.3"/>
    <row r="650" customFormat="1" ht="13.5" x14ac:dyDescent="0.3"/>
    <row r="651" customFormat="1" ht="13.5" x14ac:dyDescent="0.3"/>
    <row r="652" customFormat="1" ht="13.5" x14ac:dyDescent="0.3"/>
    <row r="653" customFormat="1" ht="13.5" x14ac:dyDescent="0.3"/>
    <row r="654" customFormat="1" ht="13.5" x14ac:dyDescent="0.3"/>
    <row r="655" customFormat="1" ht="13.5" x14ac:dyDescent="0.3"/>
    <row r="656" customFormat="1" ht="13.5" x14ac:dyDescent="0.3"/>
    <row r="657" customFormat="1" ht="13.5" x14ac:dyDescent="0.3"/>
    <row r="658" customFormat="1" ht="13.5" x14ac:dyDescent="0.3"/>
    <row r="659" customFormat="1" ht="13.5" x14ac:dyDescent="0.3"/>
    <row r="660" customFormat="1" ht="13.5" x14ac:dyDescent="0.3"/>
    <row r="661" customFormat="1" ht="13.5" x14ac:dyDescent="0.3"/>
    <row r="662" customFormat="1" ht="13.5" x14ac:dyDescent="0.3"/>
    <row r="663" customFormat="1" ht="13.5" x14ac:dyDescent="0.3"/>
    <row r="664" customFormat="1" ht="13.5" x14ac:dyDescent="0.3"/>
    <row r="665" customFormat="1" ht="13.5" x14ac:dyDescent="0.3"/>
    <row r="666" customFormat="1" ht="13.5" x14ac:dyDescent="0.3"/>
    <row r="667" customFormat="1" ht="13.5" x14ac:dyDescent="0.3"/>
    <row r="668" customFormat="1" ht="13.5" x14ac:dyDescent="0.3"/>
    <row r="669" customFormat="1" ht="13.5" x14ac:dyDescent="0.3"/>
    <row r="670" customFormat="1" ht="13.5" x14ac:dyDescent="0.3"/>
    <row r="671" customFormat="1" ht="13.5" x14ac:dyDescent="0.3"/>
    <row r="672" customFormat="1" ht="13.5" x14ac:dyDescent="0.3"/>
    <row r="673" customFormat="1" ht="13.5" x14ac:dyDescent="0.3"/>
    <row r="674" customFormat="1" ht="13.5" x14ac:dyDescent="0.3"/>
    <row r="675" customFormat="1" ht="13.5" x14ac:dyDescent="0.3"/>
    <row r="676" customFormat="1" ht="13.5" x14ac:dyDescent="0.3"/>
    <row r="677" customFormat="1" ht="13.5" x14ac:dyDescent="0.3"/>
    <row r="678" customFormat="1" ht="13.5" x14ac:dyDescent="0.3"/>
    <row r="679" customFormat="1" ht="13.5" x14ac:dyDescent="0.3"/>
    <row r="680" customFormat="1" ht="13.5" x14ac:dyDescent="0.3"/>
    <row r="681" customFormat="1" ht="13.5" x14ac:dyDescent="0.3"/>
    <row r="682" customFormat="1" ht="13.5" x14ac:dyDescent="0.3"/>
    <row r="683" customFormat="1" ht="13.5" x14ac:dyDescent="0.3"/>
    <row r="684" customFormat="1" ht="13.5" x14ac:dyDescent="0.3"/>
    <row r="685" customFormat="1" ht="13.5" x14ac:dyDescent="0.3"/>
    <row r="686" customFormat="1" ht="13.5" x14ac:dyDescent="0.3"/>
    <row r="687" customFormat="1" ht="13.5" x14ac:dyDescent="0.3"/>
    <row r="688" customFormat="1" ht="13.5" x14ac:dyDescent="0.3"/>
    <row r="689" customFormat="1" ht="13.5" x14ac:dyDescent="0.3"/>
    <row r="690" customFormat="1" ht="13.5" x14ac:dyDescent="0.3"/>
    <row r="691" customFormat="1" ht="13.5" x14ac:dyDescent="0.3"/>
    <row r="692" customFormat="1" ht="13.5" x14ac:dyDescent="0.3"/>
    <row r="693" customFormat="1" ht="13.5" x14ac:dyDescent="0.3"/>
    <row r="694" customFormat="1" ht="13.5" x14ac:dyDescent="0.3"/>
    <row r="695" customFormat="1" ht="13.5" x14ac:dyDescent="0.3"/>
    <row r="696" customFormat="1" ht="13.5" x14ac:dyDescent="0.3"/>
    <row r="697" customFormat="1" ht="13.5" x14ac:dyDescent="0.3"/>
    <row r="698" customFormat="1" ht="13.5" x14ac:dyDescent="0.3"/>
    <row r="699" customFormat="1" ht="13.5" x14ac:dyDescent="0.3"/>
    <row r="700" customFormat="1" ht="13.5" x14ac:dyDescent="0.3"/>
    <row r="701" customFormat="1" ht="13.5" x14ac:dyDescent="0.3"/>
    <row r="702" customFormat="1" ht="13.5" x14ac:dyDescent="0.3"/>
    <row r="703" customFormat="1" ht="13.5" x14ac:dyDescent="0.3"/>
    <row r="704" customFormat="1" ht="13.5" x14ac:dyDescent="0.3"/>
    <row r="705" customFormat="1" ht="13.5" x14ac:dyDescent="0.3"/>
    <row r="706" customFormat="1" ht="13.5" x14ac:dyDescent="0.3"/>
    <row r="707" customFormat="1" ht="13.5" x14ac:dyDescent="0.3"/>
    <row r="708" customFormat="1" ht="13.5" x14ac:dyDescent="0.3"/>
    <row r="709" customFormat="1" ht="13.5" x14ac:dyDescent="0.3"/>
    <row r="710" customFormat="1" ht="13.5" x14ac:dyDescent="0.3"/>
    <row r="711" customFormat="1" ht="13.5" x14ac:dyDescent="0.3"/>
    <row r="712" customFormat="1" ht="13.5" x14ac:dyDescent="0.3"/>
    <row r="713" customFormat="1" ht="13.5" x14ac:dyDescent="0.3"/>
    <row r="714" customFormat="1" ht="13.5" x14ac:dyDescent="0.3"/>
    <row r="715" customFormat="1" ht="13.5" x14ac:dyDescent="0.3"/>
    <row r="716" customFormat="1" ht="13.5" x14ac:dyDescent="0.3"/>
    <row r="717" customFormat="1" ht="13.5" x14ac:dyDescent="0.3"/>
    <row r="718" customFormat="1" ht="13.5" x14ac:dyDescent="0.3"/>
    <row r="719" customFormat="1" ht="13.5" x14ac:dyDescent="0.3"/>
    <row r="720" customFormat="1" ht="13.5" x14ac:dyDescent="0.3"/>
    <row r="721" customFormat="1" ht="13.5" x14ac:dyDescent="0.3"/>
    <row r="722" customFormat="1" ht="13.5" x14ac:dyDescent="0.3"/>
    <row r="723" customFormat="1" ht="13.5" x14ac:dyDescent="0.3"/>
    <row r="724" customFormat="1" ht="13.5" x14ac:dyDescent="0.3"/>
    <row r="725" customFormat="1" ht="13.5" x14ac:dyDescent="0.3"/>
    <row r="726" customFormat="1" ht="13.5" x14ac:dyDescent="0.3"/>
    <row r="727" customFormat="1" ht="13.5" x14ac:dyDescent="0.3"/>
    <row r="728" customFormat="1" ht="13.5" x14ac:dyDescent="0.3"/>
    <row r="729" customFormat="1" ht="13.5" x14ac:dyDescent="0.3"/>
    <row r="730" customFormat="1" ht="13.5" x14ac:dyDescent="0.3"/>
    <row r="731" customFormat="1" ht="13.5" x14ac:dyDescent="0.3"/>
    <row r="732" customFormat="1" ht="13.5" x14ac:dyDescent="0.3"/>
    <row r="733" customFormat="1" ht="13.5" x14ac:dyDescent="0.3"/>
    <row r="734" customFormat="1" ht="13.5" x14ac:dyDescent="0.3"/>
    <row r="735" customFormat="1" ht="13.5" x14ac:dyDescent="0.3"/>
    <row r="736" customFormat="1" ht="13.5" x14ac:dyDescent="0.3"/>
    <row r="737" customFormat="1" ht="13.5" x14ac:dyDescent="0.3"/>
    <row r="738" customFormat="1" ht="13.5" x14ac:dyDescent="0.3"/>
    <row r="739" customFormat="1" ht="13.5" x14ac:dyDescent="0.3"/>
    <row r="740" customFormat="1" ht="13.5" x14ac:dyDescent="0.3"/>
    <row r="741" customFormat="1" ht="13.5" x14ac:dyDescent="0.3"/>
    <row r="742" customFormat="1" ht="13.5" x14ac:dyDescent="0.3"/>
    <row r="743" customFormat="1" ht="13.5" x14ac:dyDescent="0.3"/>
    <row r="744" customFormat="1" ht="13.5" x14ac:dyDescent="0.3"/>
    <row r="745" customFormat="1" ht="13.5" x14ac:dyDescent="0.3"/>
    <row r="746" customFormat="1" ht="13.5" x14ac:dyDescent="0.3"/>
    <row r="747" customFormat="1" ht="13.5" x14ac:dyDescent="0.3"/>
    <row r="748" customFormat="1" ht="13.5" x14ac:dyDescent="0.3"/>
    <row r="749" customFormat="1" ht="13.5" x14ac:dyDescent="0.3"/>
    <row r="750" customFormat="1" ht="13.5" x14ac:dyDescent="0.3"/>
    <row r="751" customFormat="1" ht="13.5" x14ac:dyDescent="0.3"/>
    <row r="752" customFormat="1" ht="13.5" x14ac:dyDescent="0.3"/>
    <row r="753" customFormat="1" ht="13.5" x14ac:dyDescent="0.3"/>
    <row r="754" customFormat="1" ht="13.5" x14ac:dyDescent="0.3"/>
    <row r="755" customFormat="1" ht="13.5" x14ac:dyDescent="0.3"/>
    <row r="756" customFormat="1" ht="13.5" x14ac:dyDescent="0.3"/>
    <row r="757" customFormat="1" ht="13.5" x14ac:dyDescent="0.3"/>
    <row r="758" customFormat="1" ht="13.5" x14ac:dyDescent="0.3"/>
    <row r="759" customFormat="1" ht="13.5" x14ac:dyDescent="0.3"/>
    <row r="760" customFormat="1" ht="13.5" x14ac:dyDescent="0.3"/>
    <row r="761" customFormat="1" ht="13.5" x14ac:dyDescent="0.3"/>
    <row r="762" customFormat="1" ht="13.5" x14ac:dyDescent="0.3"/>
    <row r="763" customFormat="1" ht="13.5" x14ac:dyDescent="0.3"/>
    <row r="764" customFormat="1" ht="13.5" x14ac:dyDescent="0.3"/>
    <row r="765" customFormat="1" ht="13.5" x14ac:dyDescent="0.3"/>
    <row r="766" customFormat="1" ht="13.5" x14ac:dyDescent="0.3"/>
    <row r="767" customFormat="1" ht="13.5" x14ac:dyDescent="0.3"/>
    <row r="768" customFormat="1" ht="13.5" x14ac:dyDescent="0.3"/>
    <row r="769" customFormat="1" ht="13.5" x14ac:dyDescent="0.3"/>
    <row r="770" customFormat="1" ht="13.5" x14ac:dyDescent="0.3"/>
    <row r="771" customFormat="1" ht="13.5" x14ac:dyDescent="0.3"/>
    <row r="772" customFormat="1" ht="13.5" x14ac:dyDescent="0.3"/>
    <row r="773" customFormat="1" ht="13.5" x14ac:dyDescent="0.3"/>
    <row r="774" customFormat="1" ht="13.5" x14ac:dyDescent="0.3"/>
    <row r="775" customFormat="1" ht="13.5" x14ac:dyDescent="0.3"/>
    <row r="776" customFormat="1" ht="13.5" x14ac:dyDescent="0.3"/>
    <row r="777" customFormat="1" ht="13.5" x14ac:dyDescent="0.3"/>
    <row r="778" customFormat="1" ht="13.5" x14ac:dyDescent="0.3"/>
    <row r="779" customFormat="1" ht="13.5" x14ac:dyDescent="0.3"/>
    <row r="780" customFormat="1" ht="13.5" x14ac:dyDescent="0.3"/>
    <row r="781" customFormat="1" ht="13.5" x14ac:dyDescent="0.3"/>
    <row r="782" customFormat="1" ht="13.5" x14ac:dyDescent="0.3"/>
    <row r="783" customFormat="1" ht="13.5" x14ac:dyDescent="0.3"/>
    <row r="784" customFormat="1" ht="13.5" x14ac:dyDescent="0.3"/>
    <row r="785" customFormat="1" ht="13.5" x14ac:dyDescent="0.3"/>
    <row r="786" customFormat="1" ht="13.5" x14ac:dyDescent="0.3"/>
    <row r="787" customFormat="1" ht="13.5" x14ac:dyDescent="0.3"/>
    <row r="788" customFormat="1" ht="13.5" x14ac:dyDescent="0.3"/>
    <row r="789" customFormat="1" ht="13.5" x14ac:dyDescent="0.3"/>
    <row r="790" customFormat="1" ht="13.5" x14ac:dyDescent="0.3"/>
    <row r="791" customFormat="1" ht="13.5" x14ac:dyDescent="0.3"/>
    <row r="792" customFormat="1" ht="13.5" x14ac:dyDescent="0.3"/>
    <row r="793" customFormat="1" ht="13.5" x14ac:dyDescent="0.3"/>
    <row r="794" customFormat="1" ht="13.5" x14ac:dyDescent="0.3"/>
    <row r="795" customFormat="1" ht="13.5" x14ac:dyDescent="0.3"/>
    <row r="796" customFormat="1" ht="13.5" x14ac:dyDescent="0.3"/>
    <row r="797" customFormat="1" ht="13.5" x14ac:dyDescent="0.3"/>
    <row r="798" customFormat="1" ht="13.5" x14ac:dyDescent="0.3"/>
    <row r="799" customFormat="1" ht="13.5" x14ac:dyDescent="0.3"/>
    <row r="800" customFormat="1" ht="13.5" x14ac:dyDescent="0.3"/>
    <row r="801" customFormat="1" ht="13.5" x14ac:dyDescent="0.3"/>
    <row r="802" customFormat="1" ht="13.5" x14ac:dyDescent="0.3"/>
    <row r="803" customFormat="1" ht="13.5" x14ac:dyDescent="0.3"/>
    <row r="804" customFormat="1" ht="13.5" x14ac:dyDescent="0.3"/>
    <row r="805" customFormat="1" ht="13.5" x14ac:dyDescent="0.3"/>
    <row r="806" customFormat="1" ht="13.5" x14ac:dyDescent="0.3"/>
    <row r="807" customFormat="1" ht="13.5" x14ac:dyDescent="0.3"/>
    <row r="808" customFormat="1" ht="13.5" x14ac:dyDescent="0.3"/>
    <row r="809" customFormat="1" ht="13.5" x14ac:dyDescent="0.3"/>
    <row r="810" customFormat="1" ht="13.5" x14ac:dyDescent="0.3"/>
    <row r="811" customFormat="1" ht="13.5" x14ac:dyDescent="0.3"/>
    <row r="812" customFormat="1" ht="13.5" x14ac:dyDescent="0.3"/>
    <row r="813" customFormat="1" ht="13.5" x14ac:dyDescent="0.3"/>
    <row r="814" customFormat="1" ht="13.5" x14ac:dyDescent="0.3"/>
    <row r="815" customFormat="1" ht="13.5" x14ac:dyDescent="0.3"/>
    <row r="816" customFormat="1" ht="13.5" x14ac:dyDescent="0.3"/>
    <row r="817" customFormat="1" ht="13.5" x14ac:dyDescent="0.3"/>
    <row r="818" customFormat="1" ht="13.5" x14ac:dyDescent="0.3"/>
    <row r="819" customFormat="1" ht="13.5" x14ac:dyDescent="0.3"/>
    <row r="820" customFormat="1" ht="13.5" x14ac:dyDescent="0.3"/>
    <row r="821" customFormat="1" ht="13.5" x14ac:dyDescent="0.3"/>
    <row r="822" customFormat="1" ht="13.5" x14ac:dyDescent="0.3"/>
    <row r="823" customFormat="1" ht="13.5" x14ac:dyDescent="0.3"/>
    <row r="824" customFormat="1" ht="13.5" x14ac:dyDescent="0.3"/>
    <row r="825" customFormat="1" ht="13.5" x14ac:dyDescent="0.3"/>
    <row r="826" customFormat="1" ht="13.5" x14ac:dyDescent="0.3"/>
    <row r="827" customFormat="1" ht="13.5" x14ac:dyDescent="0.3"/>
    <row r="828" customFormat="1" ht="13.5" x14ac:dyDescent="0.3"/>
    <row r="829" customFormat="1" ht="13.5" x14ac:dyDescent="0.3"/>
    <row r="830" customFormat="1" ht="13.5" x14ac:dyDescent="0.3"/>
    <row r="831" customFormat="1" ht="13.5" x14ac:dyDescent="0.3"/>
    <row r="832" customFormat="1" ht="13.5" x14ac:dyDescent="0.3"/>
    <row r="833" customFormat="1" ht="13.5" x14ac:dyDescent="0.3"/>
    <row r="834" customFormat="1" ht="13.5" x14ac:dyDescent="0.3"/>
    <row r="835" customFormat="1" ht="13.5" x14ac:dyDescent="0.3"/>
    <row r="836" customFormat="1" ht="13.5" x14ac:dyDescent="0.3"/>
    <row r="837" customFormat="1" ht="13.5" x14ac:dyDescent="0.3"/>
    <row r="838" customFormat="1" ht="13.5" x14ac:dyDescent="0.3"/>
    <row r="839" customFormat="1" ht="13.5" x14ac:dyDescent="0.3"/>
    <row r="840" customFormat="1" ht="13.5" x14ac:dyDescent="0.3"/>
    <row r="841" customFormat="1" ht="13.5" x14ac:dyDescent="0.3"/>
    <row r="842" customFormat="1" ht="13.5" x14ac:dyDescent="0.3"/>
    <row r="843" customFormat="1" ht="13.5" x14ac:dyDescent="0.3"/>
    <row r="844" customFormat="1" ht="13.5" x14ac:dyDescent="0.3"/>
    <row r="845" customFormat="1" ht="13.5" x14ac:dyDescent="0.3"/>
    <row r="846" customFormat="1" ht="13.5" x14ac:dyDescent="0.3"/>
    <row r="847" customFormat="1" ht="13.5" x14ac:dyDescent="0.3"/>
    <row r="848" customFormat="1" ht="13.5" x14ac:dyDescent="0.3"/>
    <row r="849" customFormat="1" ht="13.5" x14ac:dyDescent="0.3"/>
    <row r="850" customFormat="1" ht="13.5" x14ac:dyDescent="0.3"/>
    <row r="851" customFormat="1" ht="13.5" x14ac:dyDescent="0.3"/>
    <row r="852" customFormat="1" ht="13.5" x14ac:dyDescent="0.3"/>
    <row r="853" customFormat="1" ht="13.5" x14ac:dyDescent="0.3"/>
    <row r="854" customFormat="1" ht="13.5" x14ac:dyDescent="0.3"/>
    <row r="855" customFormat="1" ht="13.5" x14ac:dyDescent="0.3"/>
    <row r="856" customFormat="1" ht="13.5" x14ac:dyDescent="0.3"/>
    <row r="857" customFormat="1" ht="13.5" x14ac:dyDescent="0.3"/>
    <row r="858" customFormat="1" ht="13.5" x14ac:dyDescent="0.3"/>
    <row r="859" customFormat="1" ht="13.5" x14ac:dyDescent="0.3"/>
    <row r="860" customFormat="1" ht="13.5" x14ac:dyDescent="0.3"/>
    <row r="861" customFormat="1" ht="13.5" x14ac:dyDescent="0.3"/>
    <row r="862" customFormat="1" ht="13.5" x14ac:dyDescent="0.3"/>
    <row r="863" customFormat="1" ht="13.5" x14ac:dyDescent="0.3"/>
    <row r="864" customFormat="1" ht="13.5" x14ac:dyDescent="0.3"/>
    <row r="865" customFormat="1" ht="13.5" x14ac:dyDescent="0.3"/>
    <row r="866" customFormat="1" ht="13.5" x14ac:dyDescent="0.3"/>
    <row r="867" customFormat="1" ht="13.5" x14ac:dyDescent="0.3"/>
    <row r="868" customFormat="1" ht="13.5" x14ac:dyDescent="0.3"/>
    <row r="869" customFormat="1" ht="13.5" x14ac:dyDescent="0.3"/>
    <row r="870" customFormat="1" ht="13.5" x14ac:dyDescent="0.3"/>
    <row r="871" customFormat="1" ht="13.5" x14ac:dyDescent="0.3"/>
    <row r="872" customFormat="1" ht="13.5" x14ac:dyDescent="0.3"/>
    <row r="873" customFormat="1" ht="13.5" x14ac:dyDescent="0.3"/>
    <row r="874" customFormat="1" ht="13.5" x14ac:dyDescent="0.3"/>
    <row r="875" customFormat="1" ht="13.5" x14ac:dyDescent="0.3"/>
    <row r="876" customFormat="1" ht="13.5" x14ac:dyDescent="0.3"/>
    <row r="877" customFormat="1" ht="13.5" x14ac:dyDescent="0.3"/>
    <row r="878" customFormat="1" ht="13.5" x14ac:dyDescent="0.3"/>
    <row r="879" customFormat="1" ht="13.5" x14ac:dyDescent="0.3"/>
    <row r="880" customFormat="1" ht="13.5" x14ac:dyDescent="0.3"/>
    <row r="881" customFormat="1" ht="13.5" x14ac:dyDescent="0.3"/>
    <row r="882" customFormat="1" ht="13.5" x14ac:dyDescent="0.3"/>
    <row r="883" customFormat="1" ht="13.5" x14ac:dyDescent="0.3"/>
    <row r="884" customFormat="1" ht="13.5" x14ac:dyDescent="0.3"/>
    <row r="885" customFormat="1" ht="13.5" x14ac:dyDescent="0.3"/>
    <row r="886" customFormat="1" ht="13.5" x14ac:dyDescent="0.3"/>
    <row r="887" customFormat="1" ht="13.5" x14ac:dyDescent="0.3"/>
    <row r="888" customFormat="1" ht="13.5" x14ac:dyDescent="0.3"/>
    <row r="889" customFormat="1" ht="13.5" x14ac:dyDescent="0.3"/>
    <row r="890" customFormat="1" ht="13.5" x14ac:dyDescent="0.3"/>
    <row r="891" customFormat="1" ht="13.5" x14ac:dyDescent="0.3"/>
    <row r="892" customFormat="1" ht="13.5" x14ac:dyDescent="0.3"/>
    <row r="893" customFormat="1" ht="13.5" x14ac:dyDescent="0.3"/>
    <row r="894" customFormat="1" ht="13.5" x14ac:dyDescent="0.3"/>
    <row r="895" customFormat="1" ht="13.5" x14ac:dyDescent="0.3"/>
    <row r="896" customFormat="1" ht="13.5" x14ac:dyDescent="0.3"/>
    <row r="897" customFormat="1" ht="13.5" x14ac:dyDescent="0.3"/>
    <row r="898" customFormat="1" ht="13.5" x14ac:dyDescent="0.3"/>
    <row r="899" customFormat="1" ht="13.5" x14ac:dyDescent="0.3"/>
    <row r="900" customFormat="1" ht="13.5" x14ac:dyDescent="0.3"/>
    <row r="901" customFormat="1" ht="13.5" x14ac:dyDescent="0.3"/>
    <row r="902" customFormat="1" ht="13.5" x14ac:dyDescent="0.3"/>
    <row r="903" customFormat="1" ht="13.5" x14ac:dyDescent="0.3"/>
    <row r="904" customFormat="1" ht="13.5" x14ac:dyDescent="0.3"/>
    <row r="905" customFormat="1" ht="13.5" x14ac:dyDescent="0.3"/>
    <row r="906" customFormat="1" ht="13.5" x14ac:dyDescent="0.3"/>
    <row r="907" customFormat="1" ht="13.5" x14ac:dyDescent="0.3"/>
    <row r="908" customFormat="1" ht="13.5" x14ac:dyDescent="0.3"/>
    <row r="909" customFormat="1" ht="13.5" x14ac:dyDescent="0.3"/>
    <row r="910" customFormat="1" ht="13.5" x14ac:dyDescent="0.3"/>
    <row r="911" customFormat="1" ht="13.5" x14ac:dyDescent="0.3"/>
    <row r="912" customFormat="1" ht="13.5" x14ac:dyDescent="0.3"/>
    <row r="913" customFormat="1" ht="13.5" x14ac:dyDescent="0.3"/>
    <row r="914" customFormat="1" ht="13.5" x14ac:dyDescent="0.3"/>
    <row r="915" customFormat="1" ht="13.5" x14ac:dyDescent="0.3"/>
    <row r="916" customFormat="1" ht="13.5" x14ac:dyDescent="0.3"/>
    <row r="917" customFormat="1" ht="13.5" x14ac:dyDescent="0.3"/>
    <row r="918" customFormat="1" ht="13.5" x14ac:dyDescent="0.3"/>
    <row r="919" customFormat="1" ht="13.5" x14ac:dyDescent="0.3"/>
    <row r="920" customFormat="1" ht="13.5" x14ac:dyDescent="0.3"/>
    <row r="921" customFormat="1" ht="13.5" x14ac:dyDescent="0.3"/>
    <row r="922" customFormat="1" ht="13.5" x14ac:dyDescent="0.3"/>
    <row r="923" customFormat="1" ht="13.5" x14ac:dyDescent="0.3"/>
    <row r="924" customFormat="1" ht="13.5" x14ac:dyDescent="0.3"/>
    <row r="925" customFormat="1" ht="13.5" x14ac:dyDescent="0.3"/>
    <row r="926" customFormat="1" ht="13.5" x14ac:dyDescent="0.3"/>
    <row r="927" customFormat="1" ht="13.5" x14ac:dyDescent="0.3"/>
    <row r="928" customFormat="1" ht="13.5" x14ac:dyDescent="0.3"/>
    <row r="929" customFormat="1" ht="13.5" x14ac:dyDescent="0.3"/>
    <row r="930" customFormat="1" ht="13.5" x14ac:dyDescent="0.3"/>
    <row r="931" customFormat="1" ht="13.5" x14ac:dyDescent="0.3"/>
    <row r="932" customFormat="1" ht="13.5" x14ac:dyDescent="0.3"/>
    <row r="933" customFormat="1" ht="13.5" x14ac:dyDescent="0.3"/>
    <row r="934" customFormat="1" ht="13.5" x14ac:dyDescent="0.3"/>
    <row r="935" customFormat="1" ht="13.5" x14ac:dyDescent="0.3"/>
    <row r="936" customFormat="1" ht="13.5" x14ac:dyDescent="0.3"/>
    <row r="937" customFormat="1" ht="13.5" x14ac:dyDescent="0.3"/>
    <row r="938" customFormat="1" ht="13.5" x14ac:dyDescent="0.3"/>
    <row r="939" customFormat="1" ht="13.5" x14ac:dyDescent="0.3"/>
    <row r="940" customFormat="1" ht="13.5" x14ac:dyDescent="0.3"/>
    <row r="941" customFormat="1" ht="13.5" x14ac:dyDescent="0.3"/>
    <row r="942" customFormat="1" ht="13.5" x14ac:dyDescent="0.3"/>
    <row r="943" customFormat="1" ht="13.5" x14ac:dyDescent="0.3"/>
    <row r="944" customFormat="1" ht="13.5" x14ac:dyDescent="0.3"/>
    <row r="945" customFormat="1" ht="13.5" x14ac:dyDescent="0.3"/>
    <row r="946" customFormat="1" ht="13.5" x14ac:dyDescent="0.3"/>
    <row r="947" customFormat="1" ht="13.5" x14ac:dyDescent="0.3"/>
    <row r="948" customFormat="1" ht="13.5" x14ac:dyDescent="0.3"/>
    <row r="949" customFormat="1" ht="13.5" x14ac:dyDescent="0.3"/>
    <row r="950" customFormat="1" ht="13.5" x14ac:dyDescent="0.3"/>
    <row r="951" customFormat="1" ht="13.5" x14ac:dyDescent="0.3"/>
    <row r="952" customFormat="1" ht="13.5" x14ac:dyDescent="0.3"/>
    <row r="953" customFormat="1" ht="13.5" x14ac:dyDescent="0.3"/>
    <row r="954" customFormat="1" ht="13.5" x14ac:dyDescent="0.3"/>
    <row r="955" customFormat="1" ht="13.5" x14ac:dyDescent="0.3"/>
    <row r="956" customFormat="1" ht="13.5" x14ac:dyDescent="0.3"/>
    <row r="957" customFormat="1" ht="13.5" x14ac:dyDescent="0.3"/>
    <row r="958" customFormat="1" ht="13.5" x14ac:dyDescent="0.3"/>
    <row r="959" customFormat="1" ht="13.5" x14ac:dyDescent="0.3"/>
    <row r="960" customFormat="1" ht="13.5" x14ac:dyDescent="0.3"/>
    <row r="961" customFormat="1" ht="13.5" x14ac:dyDescent="0.3"/>
    <row r="962" customFormat="1" ht="13.5" x14ac:dyDescent="0.3"/>
    <row r="963" customFormat="1" ht="13.5" x14ac:dyDescent="0.3"/>
    <row r="964" customFormat="1" ht="13.5" x14ac:dyDescent="0.3"/>
    <row r="965" customFormat="1" ht="13.5" x14ac:dyDescent="0.3"/>
    <row r="966" customFormat="1" ht="13.5" x14ac:dyDescent="0.3"/>
    <row r="967" customFormat="1" ht="13.5" x14ac:dyDescent="0.3"/>
    <row r="968" customFormat="1" ht="13.5" x14ac:dyDescent="0.3"/>
    <row r="969" customFormat="1" ht="13.5" x14ac:dyDescent="0.3"/>
    <row r="970" customFormat="1" ht="13.5" x14ac:dyDescent="0.3"/>
    <row r="971" customFormat="1" ht="13.5" x14ac:dyDescent="0.3"/>
    <row r="972" customFormat="1" ht="13.5" x14ac:dyDescent="0.3"/>
    <row r="973" customFormat="1" ht="13.5" x14ac:dyDescent="0.3"/>
    <row r="974" customFormat="1" ht="13.5" x14ac:dyDescent="0.3"/>
    <row r="975" customFormat="1" ht="13.5" x14ac:dyDescent="0.3"/>
    <row r="976" customFormat="1" ht="13.5" x14ac:dyDescent="0.3"/>
    <row r="977" customFormat="1" ht="13.5" x14ac:dyDescent="0.3"/>
    <row r="978" customFormat="1" ht="13.5" x14ac:dyDescent="0.3"/>
    <row r="979" customFormat="1" ht="13.5" x14ac:dyDescent="0.3"/>
    <row r="980" customFormat="1" ht="13.5" x14ac:dyDescent="0.3"/>
    <row r="981" customFormat="1" ht="13.5" x14ac:dyDescent="0.3"/>
    <row r="982" customFormat="1" ht="13.5" x14ac:dyDescent="0.3"/>
    <row r="983" customFormat="1" ht="13.5" x14ac:dyDescent="0.3"/>
    <row r="984" customFormat="1" ht="13.5" x14ac:dyDescent="0.3"/>
    <row r="985" customFormat="1" ht="13.5" x14ac:dyDescent="0.3"/>
    <row r="986" customFormat="1" ht="13.5" x14ac:dyDescent="0.3"/>
    <row r="987" customFormat="1" ht="13.5" x14ac:dyDescent="0.3"/>
    <row r="988" customFormat="1" ht="13.5" x14ac:dyDescent="0.3"/>
    <row r="989" customFormat="1" ht="13.5" x14ac:dyDescent="0.3"/>
    <row r="990" customFormat="1" ht="13.5" x14ac:dyDescent="0.3"/>
    <row r="991" customFormat="1" ht="13.5" x14ac:dyDescent="0.3"/>
    <row r="992" customFormat="1" ht="13.5" x14ac:dyDescent="0.3"/>
    <row r="993" customFormat="1" ht="13.5" x14ac:dyDescent="0.3"/>
    <row r="994" customFormat="1" ht="13.5" x14ac:dyDescent="0.3"/>
    <row r="995" customFormat="1" ht="13.5" x14ac:dyDescent="0.3"/>
    <row r="996" customFormat="1" ht="13.5" x14ac:dyDescent="0.3"/>
    <row r="997" customFormat="1" ht="13.5" x14ac:dyDescent="0.3"/>
    <row r="998" customFormat="1" ht="13.5" x14ac:dyDescent="0.3"/>
    <row r="999" customFormat="1" ht="13.5" x14ac:dyDescent="0.3"/>
    <row r="1000" customFormat="1" ht="13.5" x14ac:dyDescent="0.3"/>
    <row r="1001" customFormat="1" ht="13.5" x14ac:dyDescent="0.3"/>
    <row r="1002" customFormat="1" ht="13.5" x14ac:dyDescent="0.3"/>
    <row r="1003" customFormat="1" ht="13.5" x14ac:dyDescent="0.3"/>
    <row r="1004" customFormat="1" ht="13.5" x14ac:dyDescent="0.3"/>
    <row r="1005" customFormat="1" ht="13.5" x14ac:dyDescent="0.3"/>
    <row r="1006" customFormat="1" ht="13.5" x14ac:dyDescent="0.3"/>
    <row r="1007" customFormat="1" ht="13.5" x14ac:dyDescent="0.3"/>
    <row r="1008" customFormat="1" ht="13.5" x14ac:dyDescent="0.3"/>
    <row r="1009" customFormat="1" ht="13.5" x14ac:dyDescent="0.3"/>
    <row r="1010" customFormat="1" ht="13.5" x14ac:dyDescent="0.3"/>
    <row r="1011" customFormat="1" ht="13.5" x14ac:dyDescent="0.3"/>
    <row r="1012" customFormat="1" ht="13.5" x14ac:dyDescent="0.3"/>
    <row r="1013" customFormat="1" ht="13.5" x14ac:dyDescent="0.3"/>
    <row r="1014" customFormat="1" ht="13.5" x14ac:dyDescent="0.3"/>
    <row r="1015" customFormat="1" ht="13.5" x14ac:dyDescent="0.3"/>
    <row r="1016" customFormat="1" ht="13.5" x14ac:dyDescent="0.3"/>
    <row r="1017" customFormat="1" ht="13.5" x14ac:dyDescent="0.3"/>
    <row r="1018" customFormat="1" ht="13.5" x14ac:dyDescent="0.3"/>
    <row r="1019" customFormat="1" ht="13.5" x14ac:dyDescent="0.3"/>
    <row r="1020" customFormat="1" ht="13.5" x14ac:dyDescent="0.3"/>
    <row r="1021" customFormat="1" ht="13.5" x14ac:dyDescent="0.3"/>
    <row r="1022" customFormat="1" ht="13.5" x14ac:dyDescent="0.3"/>
    <row r="1023" customFormat="1" ht="13.5" x14ac:dyDescent="0.3"/>
    <row r="1024" customFormat="1" ht="13.5" x14ac:dyDescent="0.3"/>
    <row r="1025" customFormat="1" ht="13.5" x14ac:dyDescent="0.3"/>
    <row r="1026" customFormat="1" ht="13.5" x14ac:dyDescent="0.3"/>
    <row r="1027" customFormat="1" ht="13.5" x14ac:dyDescent="0.3"/>
    <row r="1028" customFormat="1" ht="13.5" x14ac:dyDescent="0.3"/>
    <row r="1029" customFormat="1" ht="13.5" x14ac:dyDescent="0.3"/>
    <row r="1030" customFormat="1" ht="13.5" x14ac:dyDescent="0.3"/>
    <row r="1031" customFormat="1" ht="13.5" x14ac:dyDescent="0.3"/>
    <row r="1032" customFormat="1" ht="13.5" x14ac:dyDescent="0.3"/>
    <row r="1033" customFormat="1" ht="13.5" x14ac:dyDescent="0.3"/>
    <row r="1034" customFormat="1" ht="13.5" x14ac:dyDescent="0.3"/>
    <row r="1035" customFormat="1" ht="13.5" x14ac:dyDescent="0.3"/>
    <row r="1036" customFormat="1" ht="13.5" x14ac:dyDescent="0.3"/>
    <row r="1037" customFormat="1" ht="13.5" x14ac:dyDescent="0.3"/>
    <row r="1038" customFormat="1" ht="13.5" x14ac:dyDescent="0.3"/>
    <row r="1039" customFormat="1" ht="13.5" x14ac:dyDescent="0.3"/>
    <row r="1040" customFormat="1" ht="13.5" x14ac:dyDescent="0.3"/>
    <row r="1041" customFormat="1" ht="13.5" x14ac:dyDescent="0.3"/>
    <row r="1042" customFormat="1" ht="13.5" x14ac:dyDescent="0.3"/>
    <row r="1043" customFormat="1" ht="13.5" x14ac:dyDescent="0.3"/>
    <row r="1044" customFormat="1" ht="13.5" x14ac:dyDescent="0.3"/>
    <row r="1045" customFormat="1" ht="13.5" x14ac:dyDescent="0.3"/>
    <row r="1046" customFormat="1" ht="13.5" x14ac:dyDescent="0.3"/>
    <row r="1047" customFormat="1" ht="13.5" x14ac:dyDescent="0.3"/>
    <row r="1048" customFormat="1" ht="13.5" x14ac:dyDescent="0.3"/>
    <row r="1049" customFormat="1" ht="13.5" x14ac:dyDescent="0.3"/>
    <row r="1050" customFormat="1" ht="13.5" x14ac:dyDescent="0.3"/>
    <row r="1051" customFormat="1" ht="13.5" x14ac:dyDescent="0.3"/>
    <row r="1052" customFormat="1" ht="13.5" x14ac:dyDescent="0.3"/>
    <row r="1053" customFormat="1" ht="13.5" x14ac:dyDescent="0.3"/>
    <row r="1054" customFormat="1" ht="13.5" x14ac:dyDescent="0.3"/>
    <row r="1055" customFormat="1" ht="13.5" x14ac:dyDescent="0.3"/>
    <row r="1056" customFormat="1" ht="13.5" x14ac:dyDescent="0.3"/>
    <row r="1057" customFormat="1" ht="13.5" x14ac:dyDescent="0.3"/>
    <row r="1058" customFormat="1" ht="13.5" x14ac:dyDescent="0.3"/>
    <row r="1059" customFormat="1" ht="13.5" x14ac:dyDescent="0.3"/>
    <row r="1060" customFormat="1" ht="13.5" x14ac:dyDescent="0.3"/>
    <row r="1061" customFormat="1" ht="13.5" x14ac:dyDescent="0.3"/>
    <row r="1062" customFormat="1" ht="13.5" x14ac:dyDescent="0.3"/>
    <row r="1063" customFormat="1" ht="13.5" x14ac:dyDescent="0.3"/>
    <row r="1064" customFormat="1" ht="13.5" x14ac:dyDescent="0.3"/>
    <row r="1065" customFormat="1" ht="13.5" x14ac:dyDescent="0.3"/>
    <row r="1066" customFormat="1" ht="13.5" x14ac:dyDescent="0.3"/>
    <row r="1067" customFormat="1" ht="13.5" x14ac:dyDescent="0.3"/>
    <row r="1068" customFormat="1" ht="13.5" x14ac:dyDescent="0.3"/>
    <row r="1069" customFormat="1" ht="13.5" x14ac:dyDescent="0.3"/>
    <row r="1070" customFormat="1" ht="13.5" x14ac:dyDescent="0.3"/>
    <row r="1071" customFormat="1" ht="13.5" x14ac:dyDescent="0.3"/>
    <row r="1072" customFormat="1" ht="13.5" x14ac:dyDescent="0.3"/>
    <row r="1073" customFormat="1" ht="13.5" x14ac:dyDescent="0.3"/>
    <row r="1074" customFormat="1" ht="13.5" x14ac:dyDescent="0.3"/>
    <row r="1075" customFormat="1" ht="13.5" x14ac:dyDescent="0.3"/>
    <row r="1076" customFormat="1" ht="13.5" x14ac:dyDescent="0.3"/>
    <row r="1077" customFormat="1" ht="13.5" x14ac:dyDescent="0.3"/>
    <row r="1078" customFormat="1" ht="13.5" x14ac:dyDescent="0.3"/>
    <row r="1079" customFormat="1" ht="13.5" x14ac:dyDescent="0.3"/>
    <row r="1080" customFormat="1" ht="13.5" x14ac:dyDescent="0.3"/>
    <row r="1081" customFormat="1" ht="13.5" x14ac:dyDescent="0.3"/>
    <row r="1082" customFormat="1" ht="13.5" x14ac:dyDescent="0.3"/>
    <row r="1083" customFormat="1" ht="13.5" x14ac:dyDescent="0.3"/>
    <row r="1084" customFormat="1" ht="13.5" x14ac:dyDescent="0.3"/>
    <row r="1085" customFormat="1" ht="13.5" x14ac:dyDescent="0.3"/>
    <row r="1086" customFormat="1" ht="13.5" x14ac:dyDescent="0.3"/>
    <row r="1087" customFormat="1" ht="13.5" x14ac:dyDescent="0.3"/>
    <row r="1088" customFormat="1" ht="13.5" x14ac:dyDescent="0.3"/>
    <row r="1089" customFormat="1" ht="13.5" x14ac:dyDescent="0.3"/>
    <row r="1090" customFormat="1" ht="13.5" x14ac:dyDescent="0.3"/>
    <row r="1091" customFormat="1" ht="13.5" x14ac:dyDescent="0.3"/>
    <row r="1092" customFormat="1" ht="13.5" x14ac:dyDescent="0.3"/>
    <row r="1093" customFormat="1" ht="13.5" x14ac:dyDescent="0.3"/>
    <row r="1094" customFormat="1" ht="13.5" x14ac:dyDescent="0.3"/>
    <row r="1095" customFormat="1" ht="13.5" x14ac:dyDescent="0.3"/>
    <row r="1096" customFormat="1" ht="13.5" x14ac:dyDescent="0.3"/>
    <row r="1097" customFormat="1" ht="13.5" x14ac:dyDescent="0.3"/>
    <row r="1098" customFormat="1" ht="13.5" x14ac:dyDescent="0.3"/>
    <row r="1099" customFormat="1" ht="13.5" x14ac:dyDescent="0.3"/>
    <row r="1100" customFormat="1" ht="13.5" x14ac:dyDescent="0.3"/>
    <row r="1101" customFormat="1" ht="13.5" x14ac:dyDescent="0.3"/>
    <row r="1102" customFormat="1" ht="13.5" x14ac:dyDescent="0.3"/>
    <row r="1103" customFormat="1" ht="13.5" x14ac:dyDescent="0.3"/>
    <row r="1104" customFormat="1" ht="13.5" x14ac:dyDescent="0.3"/>
    <row r="1105" customFormat="1" ht="13.5" x14ac:dyDescent="0.3"/>
    <row r="1106" customFormat="1" ht="13.5" x14ac:dyDescent="0.3"/>
    <row r="1107" customFormat="1" ht="13.5" x14ac:dyDescent="0.3"/>
    <row r="1108" customFormat="1" ht="13.5" x14ac:dyDescent="0.3"/>
    <row r="1109" customFormat="1" ht="13.5" x14ac:dyDescent="0.3"/>
    <row r="1110" customFormat="1" ht="13.5" x14ac:dyDescent="0.3"/>
    <row r="1111" customFormat="1" ht="13.5" x14ac:dyDescent="0.3"/>
    <row r="1112" customFormat="1" ht="13.5" x14ac:dyDescent="0.3"/>
    <row r="1113" customFormat="1" ht="13.5" x14ac:dyDescent="0.3"/>
    <row r="1114" customFormat="1" ht="13.5" x14ac:dyDescent="0.3"/>
    <row r="1115" customFormat="1" ht="13.5" x14ac:dyDescent="0.3"/>
    <row r="1116" customFormat="1" ht="13.5" x14ac:dyDescent="0.3"/>
    <row r="1117" customFormat="1" ht="13.5" x14ac:dyDescent="0.3"/>
    <row r="1118" customFormat="1" ht="13.5" x14ac:dyDescent="0.3"/>
    <row r="1119" customFormat="1" ht="13.5" x14ac:dyDescent="0.3"/>
    <row r="1120" customFormat="1" ht="13.5" x14ac:dyDescent="0.3"/>
    <row r="1121" customFormat="1" ht="13.5" x14ac:dyDescent="0.3"/>
    <row r="1122" customFormat="1" ht="13.5" x14ac:dyDescent="0.3"/>
    <row r="1123" customFormat="1" ht="13.5" x14ac:dyDescent="0.3"/>
    <row r="1124" customFormat="1" ht="13.5" x14ac:dyDescent="0.3"/>
    <row r="1125" customFormat="1" ht="13.5" x14ac:dyDescent="0.3"/>
    <row r="1126" customFormat="1" ht="13.5" x14ac:dyDescent="0.3"/>
    <row r="1127" customFormat="1" ht="13.5" x14ac:dyDescent="0.3"/>
    <row r="1128" customFormat="1" ht="13.5" x14ac:dyDescent="0.3"/>
    <row r="1129" customFormat="1" ht="13.5" x14ac:dyDescent="0.3"/>
    <row r="1130" customFormat="1" ht="13.5" x14ac:dyDescent="0.3"/>
    <row r="1131" customFormat="1" ht="13.5" x14ac:dyDescent="0.3"/>
    <row r="1132" customFormat="1" ht="13.5" x14ac:dyDescent="0.3"/>
    <row r="1133" customFormat="1" ht="13.5" x14ac:dyDescent="0.3"/>
    <row r="1134" customFormat="1" ht="13.5" x14ac:dyDescent="0.3"/>
    <row r="1135" customFormat="1" ht="13.5" x14ac:dyDescent="0.3"/>
    <row r="1136" customFormat="1" ht="13.5" x14ac:dyDescent="0.3"/>
    <row r="1137" customFormat="1" ht="13.5" x14ac:dyDescent="0.3"/>
    <row r="1138" customFormat="1" ht="13.5" x14ac:dyDescent="0.3"/>
    <row r="1139" customFormat="1" ht="13.5" x14ac:dyDescent="0.3"/>
    <row r="1140" customFormat="1" ht="13.5" x14ac:dyDescent="0.3"/>
    <row r="1141" customFormat="1" ht="13.5" x14ac:dyDescent="0.3"/>
    <row r="1142" customFormat="1" ht="13.5" x14ac:dyDescent="0.3"/>
    <row r="1143" customFormat="1" ht="13.5" x14ac:dyDescent="0.3"/>
    <row r="1144" customFormat="1" ht="13.5" x14ac:dyDescent="0.3"/>
    <row r="1145" customFormat="1" ht="13.5" x14ac:dyDescent="0.3"/>
    <row r="1146" customFormat="1" ht="13.5" x14ac:dyDescent="0.3"/>
    <row r="1147" customFormat="1" ht="13.5" x14ac:dyDescent="0.3"/>
    <row r="1148" customFormat="1" ht="13.5" x14ac:dyDescent="0.3"/>
    <row r="1149" customFormat="1" ht="13.5" x14ac:dyDescent="0.3"/>
    <row r="1150" customFormat="1" ht="13.5" x14ac:dyDescent="0.3"/>
    <row r="1151" customFormat="1" ht="13.5" x14ac:dyDescent="0.3"/>
    <row r="1152" customFormat="1" ht="13.5" x14ac:dyDescent="0.3"/>
    <row r="1153" customFormat="1" ht="13.5" x14ac:dyDescent="0.3"/>
    <row r="1154" customFormat="1" ht="13.5" x14ac:dyDescent="0.3"/>
    <row r="1155" customFormat="1" ht="13.5" x14ac:dyDescent="0.3"/>
    <row r="1156" customFormat="1" ht="13.5" x14ac:dyDescent="0.3"/>
    <row r="1157" customFormat="1" ht="13.5" x14ac:dyDescent="0.3"/>
    <row r="1158" customFormat="1" ht="13.5" x14ac:dyDescent="0.3"/>
    <row r="1159" customFormat="1" ht="13.5" x14ac:dyDescent="0.3"/>
    <row r="1160" customFormat="1" ht="13.5" x14ac:dyDescent="0.3"/>
    <row r="1161" customFormat="1" ht="13.5" x14ac:dyDescent="0.3"/>
    <row r="1162" customFormat="1" ht="13.5" x14ac:dyDescent="0.3"/>
    <row r="1163" customFormat="1" ht="13.5" x14ac:dyDescent="0.3"/>
    <row r="1164" customFormat="1" ht="13.5" x14ac:dyDescent="0.3"/>
    <row r="1165" customFormat="1" ht="13.5" x14ac:dyDescent="0.3"/>
    <row r="1166" customFormat="1" ht="13.5" x14ac:dyDescent="0.3"/>
    <row r="1167" customFormat="1" ht="13.5" x14ac:dyDescent="0.3"/>
    <row r="1168" customFormat="1" ht="13.5" x14ac:dyDescent="0.3"/>
    <row r="1169" customFormat="1" ht="13.5" x14ac:dyDescent="0.3"/>
    <row r="1170" customFormat="1" ht="13.5" x14ac:dyDescent="0.3"/>
    <row r="1171" customFormat="1" ht="13.5" x14ac:dyDescent="0.3"/>
    <row r="1172" customFormat="1" ht="13.5" x14ac:dyDescent="0.3"/>
    <row r="1173" customFormat="1" ht="13.5" x14ac:dyDescent="0.3"/>
    <row r="1174" customFormat="1" ht="13.5" x14ac:dyDescent="0.3"/>
    <row r="1175" customFormat="1" ht="13.5" x14ac:dyDescent="0.3"/>
    <row r="1176" customFormat="1" ht="13.5" x14ac:dyDescent="0.3"/>
    <row r="1177" customFormat="1" ht="13.5" x14ac:dyDescent="0.3"/>
    <row r="1178" customFormat="1" ht="13.5" x14ac:dyDescent="0.3"/>
    <row r="1179" customFormat="1" ht="13.5" x14ac:dyDescent="0.3"/>
    <row r="1180" customFormat="1" ht="13.5" x14ac:dyDescent="0.3"/>
    <row r="1181" customFormat="1" ht="13.5" x14ac:dyDescent="0.3"/>
    <row r="1182" customFormat="1" ht="13.5" x14ac:dyDescent="0.3"/>
    <row r="1183" customFormat="1" ht="13.5" x14ac:dyDescent="0.3"/>
    <row r="1184" customFormat="1" ht="13.5" x14ac:dyDescent="0.3"/>
    <row r="1185" customFormat="1" ht="13.5" x14ac:dyDescent="0.3"/>
    <row r="1186" customFormat="1" ht="13.5" x14ac:dyDescent="0.3"/>
    <row r="1187" customFormat="1" ht="13.5" x14ac:dyDescent="0.3"/>
    <row r="1188" customFormat="1" ht="13.5" x14ac:dyDescent="0.3"/>
    <row r="1189" customFormat="1" ht="13.5" x14ac:dyDescent="0.3"/>
    <row r="1190" customFormat="1" ht="13.5" x14ac:dyDescent="0.3"/>
    <row r="1191" customFormat="1" ht="13.5" x14ac:dyDescent="0.3"/>
    <row r="1192" customFormat="1" ht="13.5" x14ac:dyDescent="0.3"/>
    <row r="1193" customFormat="1" ht="13.5" x14ac:dyDescent="0.3"/>
    <row r="1194" customFormat="1" ht="13.5" x14ac:dyDescent="0.3"/>
    <row r="1195" customFormat="1" ht="13.5" x14ac:dyDescent="0.3"/>
    <row r="1196" customFormat="1" ht="13.5" x14ac:dyDescent="0.3"/>
    <row r="1197" customFormat="1" ht="13.5" x14ac:dyDescent="0.3"/>
    <row r="1198" customFormat="1" ht="13.5" x14ac:dyDescent="0.3"/>
    <row r="1199" customFormat="1" ht="13.5" x14ac:dyDescent="0.3"/>
    <row r="1200" customFormat="1" ht="13.5" x14ac:dyDescent="0.3"/>
    <row r="1201" customFormat="1" ht="13.5" x14ac:dyDescent="0.3"/>
    <row r="1202" customFormat="1" ht="13.5" x14ac:dyDescent="0.3"/>
    <row r="1203" customFormat="1" ht="13.5" x14ac:dyDescent="0.3"/>
    <row r="1204" customFormat="1" ht="13.5" x14ac:dyDescent="0.3"/>
    <row r="1205" customFormat="1" ht="13.5" x14ac:dyDescent="0.3"/>
    <row r="1206" customFormat="1" ht="13.5" x14ac:dyDescent="0.3"/>
    <row r="1207" customFormat="1" ht="13.5" x14ac:dyDescent="0.3"/>
    <row r="1208" customFormat="1" ht="13.5" x14ac:dyDescent="0.3"/>
    <row r="1209" customFormat="1" ht="13.5" x14ac:dyDescent="0.3"/>
    <row r="1210" customFormat="1" ht="13.5" x14ac:dyDescent="0.3"/>
    <row r="1211" customFormat="1" ht="13.5" x14ac:dyDescent="0.3"/>
    <row r="1212" customFormat="1" ht="13.5" x14ac:dyDescent="0.3"/>
    <row r="1213" customFormat="1" ht="13.5" x14ac:dyDescent="0.3"/>
    <row r="1214" customFormat="1" ht="13.5" x14ac:dyDescent="0.3"/>
    <row r="1215" customFormat="1" ht="13.5" x14ac:dyDescent="0.3"/>
    <row r="1216" customFormat="1" ht="13.5" x14ac:dyDescent="0.3"/>
    <row r="1217" customFormat="1" ht="13.5" x14ac:dyDescent="0.3"/>
    <row r="1218" customFormat="1" ht="13.5" x14ac:dyDescent="0.3"/>
    <row r="1219" customFormat="1" ht="13.5" x14ac:dyDescent="0.3"/>
    <row r="1220" customFormat="1" ht="13.5" x14ac:dyDescent="0.3"/>
    <row r="1221" customFormat="1" ht="13.5" x14ac:dyDescent="0.3"/>
    <row r="1222" customFormat="1" ht="13.5" x14ac:dyDescent="0.3"/>
    <row r="1223" customFormat="1" ht="13.5" x14ac:dyDescent="0.3"/>
    <row r="1224" customFormat="1" ht="13.5" x14ac:dyDescent="0.3"/>
    <row r="1225" customFormat="1" ht="13.5" x14ac:dyDescent="0.3"/>
    <row r="1226" customFormat="1" ht="13.5" x14ac:dyDescent="0.3"/>
    <row r="1227" customFormat="1" ht="13.5" x14ac:dyDescent="0.3"/>
    <row r="1228" customFormat="1" ht="13.5" x14ac:dyDescent="0.3"/>
    <row r="1229" customFormat="1" ht="13.5" x14ac:dyDescent="0.3"/>
    <row r="1230" customFormat="1" ht="13.5" x14ac:dyDescent="0.3"/>
    <row r="1231" customFormat="1" ht="13.5" x14ac:dyDescent="0.3"/>
    <row r="1232" customFormat="1" ht="13.5" x14ac:dyDescent="0.3"/>
    <row r="1233" customFormat="1" ht="13.5" x14ac:dyDescent="0.3"/>
    <row r="1234" customFormat="1" ht="13.5" x14ac:dyDescent="0.3"/>
    <row r="1235" customFormat="1" ht="13.5" x14ac:dyDescent="0.3"/>
    <row r="1236" customFormat="1" ht="13.5" x14ac:dyDescent="0.3"/>
    <row r="1237" customFormat="1" ht="13.5" x14ac:dyDescent="0.3"/>
    <row r="1238" customFormat="1" ht="13.5" x14ac:dyDescent="0.3"/>
    <row r="1239" customFormat="1" ht="13.5" x14ac:dyDescent="0.3"/>
    <row r="1240" customFormat="1" ht="13.5" x14ac:dyDescent="0.3"/>
    <row r="1241" customFormat="1" ht="13.5" x14ac:dyDescent="0.3"/>
    <row r="1242" customFormat="1" ht="13.5" x14ac:dyDescent="0.3"/>
    <row r="1243" customFormat="1" ht="13.5" x14ac:dyDescent="0.3"/>
    <row r="1244" customFormat="1" ht="13.5" x14ac:dyDescent="0.3"/>
    <row r="1245" customFormat="1" ht="13.5" x14ac:dyDescent="0.3"/>
    <row r="1246" customFormat="1" ht="13.5" x14ac:dyDescent="0.3"/>
    <row r="1247" customFormat="1" ht="13.5" x14ac:dyDescent="0.3"/>
    <row r="1248" customFormat="1" ht="13.5" x14ac:dyDescent="0.3"/>
    <row r="1249" customFormat="1" ht="13.5" x14ac:dyDescent="0.3"/>
    <row r="1250" customFormat="1" ht="13.5" x14ac:dyDescent="0.3"/>
    <row r="1251" customFormat="1" ht="13.5" x14ac:dyDescent="0.3"/>
    <row r="1252" customFormat="1" ht="13.5" x14ac:dyDescent="0.3"/>
    <row r="1253" customFormat="1" ht="13.5" x14ac:dyDescent="0.3"/>
    <row r="1254" customFormat="1" ht="13.5" x14ac:dyDescent="0.3"/>
    <row r="1255" customFormat="1" ht="13.5" x14ac:dyDescent="0.3"/>
    <row r="1256" customFormat="1" ht="13.5" x14ac:dyDescent="0.3"/>
    <row r="1257" customFormat="1" ht="13.5" x14ac:dyDescent="0.3"/>
    <row r="1258" customFormat="1" ht="13.5" x14ac:dyDescent="0.3"/>
    <row r="1259" customFormat="1" ht="13.5" x14ac:dyDescent="0.3"/>
    <row r="1260" customFormat="1" ht="13.5" x14ac:dyDescent="0.3"/>
    <row r="1261" customFormat="1" ht="13.5" x14ac:dyDescent="0.3"/>
    <row r="1262" customFormat="1" ht="13.5" x14ac:dyDescent="0.3"/>
    <row r="1263" customFormat="1" ht="13.5" x14ac:dyDescent="0.3"/>
    <row r="1264" customFormat="1" ht="13.5" x14ac:dyDescent="0.3"/>
    <row r="1265" customFormat="1" ht="13.5" x14ac:dyDescent="0.3"/>
    <row r="1266" customFormat="1" ht="13.5" x14ac:dyDescent="0.3"/>
    <row r="1267" customFormat="1" ht="13.5" x14ac:dyDescent="0.3"/>
    <row r="1268" customFormat="1" ht="13.5" x14ac:dyDescent="0.3"/>
    <row r="1269" customFormat="1" ht="13.5" x14ac:dyDescent="0.3"/>
    <row r="1270" customFormat="1" ht="13.5" x14ac:dyDescent="0.3"/>
    <row r="1271" customFormat="1" ht="13.5" x14ac:dyDescent="0.3"/>
    <row r="1272" customFormat="1" ht="13.5" x14ac:dyDescent="0.3"/>
    <row r="1273" customFormat="1" ht="13.5" x14ac:dyDescent="0.3"/>
    <row r="1274" customFormat="1" ht="13.5" x14ac:dyDescent="0.3"/>
    <row r="1275" customFormat="1" ht="13.5" x14ac:dyDescent="0.3"/>
    <row r="1276" customFormat="1" ht="13.5" x14ac:dyDescent="0.3"/>
    <row r="1277" customFormat="1" ht="13.5" x14ac:dyDescent="0.3"/>
    <row r="1278" customFormat="1" ht="13.5" x14ac:dyDescent="0.3"/>
    <row r="1279" customFormat="1" ht="13.5" x14ac:dyDescent="0.3"/>
    <row r="1280" customFormat="1" ht="13.5" x14ac:dyDescent="0.3"/>
    <row r="1281" customFormat="1" ht="13.5" x14ac:dyDescent="0.3"/>
    <row r="1282" customFormat="1" ht="13.5" x14ac:dyDescent="0.3"/>
    <row r="1283" customFormat="1" ht="13.5" x14ac:dyDescent="0.3"/>
    <row r="1284" customFormat="1" ht="13.5" x14ac:dyDescent="0.3"/>
    <row r="1285" customFormat="1" ht="13.5" x14ac:dyDescent="0.3"/>
    <row r="1286" customFormat="1" ht="13.5" x14ac:dyDescent="0.3"/>
    <row r="1287" customFormat="1" ht="13.5" x14ac:dyDescent="0.3"/>
    <row r="1288" customFormat="1" ht="13.5" x14ac:dyDescent="0.3"/>
    <row r="1289" customFormat="1" ht="13.5" x14ac:dyDescent="0.3"/>
    <row r="1290" customFormat="1" ht="13.5" x14ac:dyDescent="0.3"/>
    <row r="1291" customFormat="1" ht="13.5" x14ac:dyDescent="0.3"/>
    <row r="1292" customFormat="1" ht="13.5" x14ac:dyDescent="0.3"/>
    <row r="1293" customFormat="1" ht="13.5" x14ac:dyDescent="0.3"/>
    <row r="1294" customFormat="1" ht="13.5" x14ac:dyDescent="0.3"/>
    <row r="1295" customFormat="1" ht="13.5" x14ac:dyDescent="0.3"/>
    <row r="1296" customFormat="1" ht="13.5" x14ac:dyDescent="0.3"/>
    <row r="1297" customFormat="1" ht="13.5" x14ac:dyDescent="0.3"/>
    <row r="1298" customFormat="1" ht="13.5" x14ac:dyDescent="0.3"/>
    <row r="1299" customFormat="1" ht="13.5" x14ac:dyDescent="0.3"/>
    <row r="1300" customFormat="1" ht="13.5" x14ac:dyDescent="0.3"/>
    <row r="1301" customFormat="1" ht="13.5" x14ac:dyDescent="0.3"/>
    <row r="1302" customFormat="1" ht="13.5" x14ac:dyDescent="0.3"/>
    <row r="1303" customFormat="1" ht="13.5" x14ac:dyDescent="0.3"/>
    <row r="1304" customFormat="1" ht="13.5" x14ac:dyDescent="0.3"/>
    <row r="1305" customFormat="1" ht="13.5" x14ac:dyDescent="0.3"/>
    <row r="1306" customFormat="1" ht="13.5" x14ac:dyDescent="0.3"/>
    <row r="1307" customFormat="1" ht="13.5" x14ac:dyDescent="0.3"/>
    <row r="1308" customFormat="1" ht="13.5" x14ac:dyDescent="0.3"/>
    <row r="1309" customFormat="1" ht="13.5" x14ac:dyDescent="0.3"/>
    <row r="1310" customFormat="1" ht="13.5" x14ac:dyDescent="0.3"/>
    <row r="1311" customFormat="1" ht="13.5" x14ac:dyDescent="0.3"/>
    <row r="1312" customFormat="1" ht="13.5" x14ac:dyDescent="0.3"/>
    <row r="1313" customFormat="1" ht="13.5" x14ac:dyDescent="0.3"/>
    <row r="1314" customFormat="1" ht="13.5" x14ac:dyDescent="0.3"/>
    <row r="1315" customFormat="1" ht="13.5" x14ac:dyDescent="0.3"/>
    <row r="1316" customFormat="1" ht="13.5" x14ac:dyDescent="0.3"/>
    <row r="1317" customFormat="1" ht="13.5" x14ac:dyDescent="0.3"/>
    <row r="1318" customFormat="1" ht="13.5" x14ac:dyDescent="0.3"/>
    <row r="1319" customFormat="1" ht="13.5" x14ac:dyDescent="0.3"/>
    <row r="1320" customFormat="1" ht="13.5" x14ac:dyDescent="0.3"/>
    <row r="1321" customFormat="1" ht="13.5" x14ac:dyDescent="0.3"/>
    <row r="1322" customFormat="1" ht="13.5" x14ac:dyDescent="0.3"/>
    <row r="1323" customFormat="1" ht="13.5" x14ac:dyDescent="0.3"/>
    <row r="1324" customFormat="1" ht="13.5" x14ac:dyDescent="0.3"/>
    <row r="1325" customFormat="1" ht="13.5" x14ac:dyDescent="0.3"/>
    <row r="1326" customFormat="1" ht="13.5" x14ac:dyDescent="0.3"/>
    <row r="1327" customFormat="1" ht="13.5" x14ac:dyDescent="0.3"/>
    <row r="1328" customFormat="1" ht="13.5" x14ac:dyDescent="0.3"/>
    <row r="1329" customFormat="1" ht="13.5" x14ac:dyDescent="0.3"/>
    <row r="1330" customFormat="1" ht="13.5" x14ac:dyDescent="0.3"/>
    <row r="1331" customFormat="1" ht="13.5" x14ac:dyDescent="0.3"/>
    <row r="1332" customFormat="1" ht="13.5" x14ac:dyDescent="0.3"/>
    <row r="1333" customFormat="1" ht="13.5" x14ac:dyDescent="0.3"/>
    <row r="1334" customFormat="1" ht="13.5" x14ac:dyDescent="0.3"/>
    <row r="1335" customFormat="1" ht="13.5" x14ac:dyDescent="0.3"/>
    <row r="1336" customFormat="1" ht="13.5" x14ac:dyDescent="0.3"/>
    <row r="1337" customFormat="1" ht="13.5" x14ac:dyDescent="0.3"/>
    <row r="1338" customFormat="1" ht="13.5" x14ac:dyDescent="0.3"/>
    <row r="1339" customFormat="1" ht="13.5" x14ac:dyDescent="0.3"/>
    <row r="1340" customFormat="1" ht="13.5" x14ac:dyDescent="0.3"/>
    <row r="1341" customFormat="1" ht="13.5" x14ac:dyDescent="0.3"/>
    <row r="1342" customFormat="1" ht="13.5" x14ac:dyDescent="0.3"/>
    <row r="1343" customFormat="1" ht="13.5" x14ac:dyDescent="0.3"/>
    <row r="1344" customFormat="1" ht="13.5" x14ac:dyDescent="0.3"/>
    <row r="1345" customFormat="1" ht="13.5" x14ac:dyDescent="0.3"/>
    <row r="1346" customFormat="1" ht="13.5" x14ac:dyDescent="0.3"/>
    <row r="1347" customFormat="1" ht="13.5" x14ac:dyDescent="0.3"/>
    <row r="1348" customFormat="1" ht="13.5" x14ac:dyDescent="0.3"/>
    <row r="1349" customFormat="1" ht="13.5" x14ac:dyDescent="0.3"/>
    <row r="1350" customFormat="1" ht="13.5" x14ac:dyDescent="0.3"/>
    <row r="1351" customFormat="1" ht="13.5" x14ac:dyDescent="0.3"/>
    <row r="1352" customFormat="1" ht="13.5" x14ac:dyDescent="0.3"/>
    <row r="1353" customFormat="1" ht="13.5" x14ac:dyDescent="0.3"/>
    <row r="1354" customFormat="1" ht="13.5" x14ac:dyDescent="0.3"/>
    <row r="1355" customFormat="1" ht="13.5" x14ac:dyDescent="0.3"/>
    <row r="1356" customFormat="1" ht="13.5" x14ac:dyDescent="0.3"/>
    <row r="1357" customFormat="1" ht="13.5" x14ac:dyDescent="0.3"/>
    <row r="1358" customFormat="1" ht="13.5" x14ac:dyDescent="0.3"/>
    <row r="1359" customFormat="1" ht="13.5" x14ac:dyDescent="0.3"/>
    <row r="1360" customFormat="1" ht="13.5" x14ac:dyDescent="0.3"/>
    <row r="1361" customFormat="1" ht="13.5" x14ac:dyDescent="0.3"/>
    <row r="1362" customFormat="1" ht="13.5" x14ac:dyDescent="0.3"/>
    <row r="1363" customFormat="1" ht="13.5" x14ac:dyDescent="0.3"/>
    <row r="1364" customFormat="1" ht="13.5" x14ac:dyDescent="0.3"/>
    <row r="1365" customFormat="1" ht="13.5" x14ac:dyDescent="0.3"/>
    <row r="1366" customFormat="1" ht="13.5" x14ac:dyDescent="0.3"/>
    <row r="1367" customFormat="1" ht="13.5" x14ac:dyDescent="0.3"/>
    <row r="1368" customFormat="1" ht="13.5" x14ac:dyDescent="0.3"/>
    <row r="1369" customFormat="1" ht="13.5" x14ac:dyDescent="0.3"/>
    <row r="1370" customFormat="1" ht="13.5" x14ac:dyDescent="0.3"/>
    <row r="1371" customFormat="1" ht="13.5" x14ac:dyDescent="0.3"/>
    <row r="1372" customFormat="1" ht="13.5" x14ac:dyDescent="0.3"/>
    <row r="1373" customFormat="1" ht="13.5" x14ac:dyDescent="0.3"/>
    <row r="1374" customFormat="1" ht="13.5" x14ac:dyDescent="0.3"/>
    <row r="1375" customFormat="1" ht="13.5" x14ac:dyDescent="0.3"/>
    <row r="1376" customFormat="1" ht="13.5" x14ac:dyDescent="0.3"/>
    <row r="1377" customFormat="1" ht="13.5" x14ac:dyDescent="0.3"/>
    <row r="1378" customFormat="1" ht="13.5" x14ac:dyDescent="0.3"/>
    <row r="1379" customFormat="1" ht="13.5" x14ac:dyDescent="0.3"/>
    <row r="1380" customFormat="1" ht="13.5" x14ac:dyDescent="0.3"/>
    <row r="1381" customFormat="1" ht="13.5" x14ac:dyDescent="0.3"/>
    <row r="1382" customFormat="1" ht="13.5" x14ac:dyDescent="0.3"/>
    <row r="1383" customFormat="1" ht="13.5" x14ac:dyDescent="0.3"/>
    <row r="1384" customFormat="1" ht="13.5" x14ac:dyDescent="0.3"/>
    <row r="1385" customFormat="1" ht="13.5" x14ac:dyDescent="0.3"/>
    <row r="1386" customFormat="1" ht="13.5" x14ac:dyDescent="0.3"/>
    <row r="1387" customFormat="1" ht="13.5" x14ac:dyDescent="0.3"/>
    <row r="1388" customFormat="1" ht="13.5" x14ac:dyDescent="0.3"/>
    <row r="1389" customFormat="1" ht="13.5" x14ac:dyDescent="0.3"/>
    <row r="1390" customFormat="1" ht="13.5" x14ac:dyDescent="0.3"/>
    <row r="1391" customFormat="1" ht="13.5" x14ac:dyDescent="0.3"/>
    <row r="1392" customFormat="1" ht="13.5" x14ac:dyDescent="0.3"/>
    <row r="1393" customFormat="1" ht="13.5" x14ac:dyDescent="0.3"/>
    <row r="1394" customFormat="1" ht="13.5" x14ac:dyDescent="0.3"/>
    <row r="1395" customFormat="1" ht="13.5" x14ac:dyDescent="0.3"/>
    <row r="1396" customFormat="1" ht="13.5" x14ac:dyDescent="0.3"/>
    <row r="1397" customFormat="1" ht="13.5" x14ac:dyDescent="0.3"/>
    <row r="1398" customFormat="1" ht="13.5" x14ac:dyDescent="0.3"/>
    <row r="1399" customFormat="1" ht="13.5" x14ac:dyDescent="0.3"/>
    <row r="1400" customFormat="1" ht="13.5" x14ac:dyDescent="0.3"/>
    <row r="1401" customFormat="1" ht="13.5" x14ac:dyDescent="0.3"/>
    <row r="1402" customFormat="1" ht="13.5" x14ac:dyDescent="0.3"/>
    <row r="1403" customFormat="1" ht="13.5" x14ac:dyDescent="0.3"/>
    <row r="1404" customFormat="1" ht="13.5" x14ac:dyDescent="0.3"/>
    <row r="1405" customFormat="1" ht="13.5" x14ac:dyDescent="0.3"/>
    <row r="1406" customFormat="1" ht="13.5" x14ac:dyDescent="0.3"/>
    <row r="1407" customFormat="1" ht="13.5" x14ac:dyDescent="0.3"/>
    <row r="1408" customFormat="1" ht="13.5" x14ac:dyDescent="0.3"/>
    <row r="1409" customFormat="1" ht="13.5" x14ac:dyDescent="0.3"/>
    <row r="1410" customFormat="1" ht="13.5" x14ac:dyDescent="0.3"/>
    <row r="1411" customFormat="1" ht="13.5" x14ac:dyDescent="0.3"/>
    <row r="1412" customFormat="1" ht="13.5" x14ac:dyDescent="0.3"/>
    <row r="1413" customFormat="1" ht="13.5" x14ac:dyDescent="0.3"/>
    <row r="1414" customFormat="1" ht="13.5" x14ac:dyDescent="0.3"/>
    <row r="1415" customFormat="1" ht="13.5" x14ac:dyDescent="0.3"/>
    <row r="1416" customFormat="1" ht="13.5" x14ac:dyDescent="0.3"/>
    <row r="1417" customFormat="1" ht="13.5" x14ac:dyDescent="0.3"/>
    <row r="1418" customFormat="1" ht="13.5" x14ac:dyDescent="0.3"/>
    <row r="1419" customFormat="1" ht="13.5" x14ac:dyDescent="0.3"/>
    <row r="1420" customFormat="1" ht="13.5" x14ac:dyDescent="0.3"/>
    <row r="1421" customFormat="1" ht="13.5" x14ac:dyDescent="0.3"/>
    <row r="1422" customFormat="1" ht="13.5" x14ac:dyDescent="0.3"/>
    <row r="1423" customFormat="1" ht="13.5" x14ac:dyDescent="0.3"/>
    <row r="1424" customFormat="1" ht="13.5" x14ac:dyDescent="0.3"/>
    <row r="1425" customFormat="1" ht="13.5" x14ac:dyDescent="0.3"/>
    <row r="1426" customFormat="1" ht="13.5" x14ac:dyDescent="0.3"/>
    <row r="1427" customFormat="1" ht="13.5" x14ac:dyDescent="0.3"/>
    <row r="1428" customFormat="1" ht="13.5" x14ac:dyDescent="0.3"/>
    <row r="1429" customFormat="1" ht="13.5" x14ac:dyDescent="0.3"/>
    <row r="1430" customFormat="1" ht="13.5" x14ac:dyDescent="0.3"/>
    <row r="1431" customFormat="1" ht="13.5" x14ac:dyDescent="0.3"/>
    <row r="1432" customFormat="1" ht="13.5" x14ac:dyDescent="0.3"/>
    <row r="1433" customFormat="1" ht="13.5" x14ac:dyDescent="0.3"/>
    <row r="1434" customFormat="1" ht="13.5" x14ac:dyDescent="0.3"/>
    <row r="1435" customFormat="1" ht="13.5" x14ac:dyDescent="0.3"/>
    <row r="1436" customFormat="1" ht="13.5" x14ac:dyDescent="0.3"/>
    <row r="1437" customFormat="1" ht="13.5" x14ac:dyDescent="0.3"/>
    <row r="1438" customFormat="1" ht="13.5" x14ac:dyDescent="0.3"/>
    <row r="1439" customFormat="1" ht="13.5" x14ac:dyDescent="0.3"/>
    <row r="1440" customFormat="1" ht="13.5" x14ac:dyDescent="0.3"/>
    <row r="1441" customFormat="1" ht="13.5" x14ac:dyDescent="0.3"/>
    <row r="1442" customFormat="1" ht="13.5" x14ac:dyDescent="0.3"/>
    <row r="1443" customFormat="1" ht="13.5" x14ac:dyDescent="0.3"/>
    <row r="1444" customFormat="1" ht="13.5" x14ac:dyDescent="0.3"/>
    <row r="1445" customFormat="1" ht="13.5" x14ac:dyDescent="0.3"/>
    <row r="1446" customFormat="1" ht="13.5" x14ac:dyDescent="0.3"/>
    <row r="1447" customFormat="1" ht="13.5" x14ac:dyDescent="0.3"/>
    <row r="1448" customFormat="1" ht="13.5" x14ac:dyDescent="0.3"/>
    <row r="1449" customFormat="1" ht="13.5" x14ac:dyDescent="0.3"/>
    <row r="1450" customFormat="1" ht="13.5" x14ac:dyDescent="0.3"/>
    <row r="1451" customFormat="1" ht="13.5" x14ac:dyDescent="0.3"/>
    <row r="1452" customFormat="1" ht="13.5" x14ac:dyDescent="0.3"/>
    <row r="1453" customFormat="1" ht="13.5" x14ac:dyDescent="0.3"/>
    <row r="1454" customFormat="1" ht="13.5" x14ac:dyDescent="0.3"/>
    <row r="1455" customFormat="1" ht="13.5" x14ac:dyDescent="0.3"/>
    <row r="1456" customFormat="1" ht="13.5" x14ac:dyDescent="0.3"/>
    <row r="1457" customFormat="1" ht="13.5" x14ac:dyDescent="0.3"/>
    <row r="1458" customFormat="1" ht="13.5" x14ac:dyDescent="0.3"/>
    <row r="1459" customFormat="1" ht="13.5" x14ac:dyDescent="0.3"/>
    <row r="1460" customFormat="1" ht="13.5" x14ac:dyDescent="0.3"/>
    <row r="1461" customFormat="1" ht="13.5" x14ac:dyDescent="0.3"/>
    <row r="1462" customFormat="1" ht="13.5" x14ac:dyDescent="0.3"/>
    <row r="1463" customFormat="1" ht="13.5" x14ac:dyDescent="0.3"/>
    <row r="1464" customFormat="1" ht="13.5" x14ac:dyDescent="0.3"/>
    <row r="1465" customFormat="1" ht="13.5" x14ac:dyDescent="0.3"/>
    <row r="1466" customFormat="1" ht="13.5" x14ac:dyDescent="0.3"/>
    <row r="1467" customFormat="1" ht="13.5" x14ac:dyDescent="0.3"/>
    <row r="1468" customFormat="1" ht="13.5" x14ac:dyDescent="0.3"/>
    <row r="1469" customFormat="1" ht="13.5" x14ac:dyDescent="0.3"/>
    <row r="1470" customFormat="1" ht="13.5" x14ac:dyDescent="0.3"/>
    <row r="1471" customFormat="1" ht="13.5" x14ac:dyDescent="0.3"/>
    <row r="1472" customFormat="1" ht="13.5" x14ac:dyDescent="0.3"/>
    <row r="1473" customFormat="1" ht="13.5" x14ac:dyDescent="0.3"/>
    <row r="1474" customFormat="1" ht="13.5" x14ac:dyDescent="0.3"/>
    <row r="1475" customFormat="1" ht="13.5" x14ac:dyDescent="0.3"/>
    <row r="1476" customFormat="1" ht="13.5" x14ac:dyDescent="0.3"/>
    <row r="1477" customFormat="1" ht="13.5" x14ac:dyDescent="0.3"/>
    <row r="1478" customFormat="1" ht="13.5" x14ac:dyDescent="0.3"/>
    <row r="1479" customFormat="1" ht="13.5" x14ac:dyDescent="0.3"/>
    <row r="1480" customFormat="1" ht="13.5" x14ac:dyDescent="0.3"/>
    <row r="1481" customFormat="1" ht="13.5" x14ac:dyDescent="0.3"/>
    <row r="1482" customFormat="1" ht="13.5" x14ac:dyDescent="0.3"/>
    <row r="1483" customFormat="1" ht="13.5" x14ac:dyDescent="0.3"/>
    <row r="1484" customFormat="1" ht="13.5" x14ac:dyDescent="0.3"/>
    <row r="1485" customFormat="1" ht="13.5" x14ac:dyDescent="0.3"/>
    <row r="1486" customFormat="1" ht="13.5" x14ac:dyDescent="0.3"/>
    <row r="1487" customFormat="1" ht="13.5" x14ac:dyDescent="0.3"/>
    <row r="1488" customFormat="1" ht="13.5" x14ac:dyDescent="0.3"/>
    <row r="1489" customFormat="1" ht="13.5" x14ac:dyDescent="0.3"/>
    <row r="1490" customFormat="1" ht="13.5" x14ac:dyDescent="0.3"/>
    <row r="1491" customFormat="1" ht="13.5" x14ac:dyDescent="0.3"/>
    <row r="1492" customFormat="1" ht="13.5" x14ac:dyDescent="0.3"/>
    <row r="1493" customFormat="1" ht="13.5" x14ac:dyDescent="0.3"/>
    <row r="1494" customFormat="1" ht="13.5" x14ac:dyDescent="0.3"/>
    <row r="1495" customFormat="1" ht="13.5" x14ac:dyDescent="0.3"/>
    <row r="1496" customFormat="1" ht="13.5" x14ac:dyDescent="0.3"/>
    <row r="1497" customFormat="1" ht="13.5" x14ac:dyDescent="0.3"/>
    <row r="1498" customFormat="1" ht="13.5" x14ac:dyDescent="0.3"/>
    <row r="1499" customFormat="1" ht="13.5" x14ac:dyDescent="0.3"/>
    <row r="1500" customFormat="1" ht="13.5" x14ac:dyDescent="0.3"/>
    <row r="1501" customFormat="1" ht="13.5" x14ac:dyDescent="0.3"/>
    <row r="1502" customFormat="1" ht="13.5" x14ac:dyDescent="0.3"/>
    <row r="1503" customFormat="1" ht="13.5" x14ac:dyDescent="0.3"/>
    <row r="1504" customFormat="1" ht="13.5" x14ac:dyDescent="0.3"/>
    <row r="1505" customFormat="1" ht="13.5" x14ac:dyDescent="0.3"/>
    <row r="1506" customFormat="1" ht="13.5" x14ac:dyDescent="0.3"/>
    <row r="1507" customFormat="1" ht="13.5" x14ac:dyDescent="0.3"/>
    <row r="1508" customFormat="1" ht="13.5" x14ac:dyDescent="0.3"/>
    <row r="1509" customFormat="1" ht="13.5" x14ac:dyDescent="0.3"/>
    <row r="1510" customFormat="1" ht="13.5" x14ac:dyDescent="0.3"/>
    <row r="1511" customFormat="1" ht="13.5" x14ac:dyDescent="0.3"/>
    <row r="1512" customFormat="1" ht="13.5" x14ac:dyDescent="0.3"/>
    <row r="1513" customFormat="1" ht="13.5" x14ac:dyDescent="0.3"/>
    <row r="1514" customFormat="1" ht="13.5" x14ac:dyDescent="0.3"/>
    <row r="1515" customFormat="1" ht="13.5" x14ac:dyDescent="0.3"/>
    <row r="1516" customFormat="1" ht="13.5" x14ac:dyDescent="0.3"/>
    <row r="1517" customFormat="1" ht="13.5" x14ac:dyDescent="0.3"/>
    <row r="1518" customFormat="1" ht="13.5" x14ac:dyDescent="0.3"/>
    <row r="1519" customFormat="1" ht="13.5" x14ac:dyDescent="0.3"/>
    <row r="1520" customFormat="1" ht="13.5" x14ac:dyDescent="0.3"/>
    <row r="1521" customFormat="1" ht="13.5" x14ac:dyDescent="0.3"/>
    <row r="1522" customFormat="1" ht="13.5" x14ac:dyDescent="0.3"/>
    <row r="1523" customFormat="1" ht="13.5" x14ac:dyDescent="0.3"/>
    <row r="1524" customFormat="1" ht="13.5" x14ac:dyDescent="0.3"/>
    <row r="1525" customFormat="1" ht="13.5" x14ac:dyDescent="0.3"/>
    <row r="1526" customFormat="1" ht="13.5" x14ac:dyDescent="0.3"/>
    <row r="1527" customFormat="1" ht="13.5" x14ac:dyDescent="0.3"/>
    <row r="1528" customFormat="1" ht="13.5" x14ac:dyDescent="0.3"/>
    <row r="1529" customFormat="1" ht="13.5" x14ac:dyDescent="0.3"/>
    <row r="1530" customFormat="1" ht="13.5" x14ac:dyDescent="0.3"/>
    <row r="1531" customFormat="1" ht="13.5" x14ac:dyDescent="0.3"/>
    <row r="1532" customFormat="1" ht="13.5" x14ac:dyDescent="0.3"/>
    <row r="1533" customFormat="1" ht="13.5" x14ac:dyDescent="0.3"/>
    <row r="1534" customFormat="1" ht="13.5" x14ac:dyDescent="0.3"/>
    <row r="1535" customFormat="1" ht="13.5" x14ac:dyDescent="0.3"/>
    <row r="1536" customFormat="1" ht="13.5" x14ac:dyDescent="0.3"/>
    <row r="1537" customFormat="1" ht="13.5" x14ac:dyDescent="0.3"/>
    <row r="1538" customFormat="1" ht="13.5" x14ac:dyDescent="0.3"/>
    <row r="1539" customFormat="1" ht="13.5" x14ac:dyDescent="0.3"/>
    <row r="1540" customFormat="1" ht="13.5" x14ac:dyDescent="0.3"/>
    <row r="1541" customFormat="1" ht="13.5" x14ac:dyDescent="0.3"/>
    <row r="1542" customFormat="1" ht="13.5" x14ac:dyDescent="0.3"/>
    <row r="1543" customFormat="1" ht="13.5" x14ac:dyDescent="0.3"/>
    <row r="1544" customFormat="1" ht="13.5" x14ac:dyDescent="0.3"/>
    <row r="1545" customFormat="1" ht="13.5" x14ac:dyDescent="0.3"/>
    <row r="1546" customFormat="1" ht="13.5" x14ac:dyDescent="0.3"/>
    <row r="1547" customFormat="1" ht="13.5" x14ac:dyDescent="0.3"/>
    <row r="1548" customFormat="1" ht="13.5" x14ac:dyDescent="0.3"/>
    <row r="1549" customFormat="1" ht="13.5" x14ac:dyDescent="0.3"/>
    <row r="1550" customFormat="1" ht="13.5" x14ac:dyDescent="0.3"/>
    <row r="1551" customFormat="1" ht="13.5" x14ac:dyDescent="0.3"/>
    <row r="1552" customFormat="1" ht="13.5" x14ac:dyDescent="0.3"/>
    <row r="1553" customFormat="1" ht="13.5" x14ac:dyDescent="0.3"/>
    <row r="1554" customFormat="1" ht="13.5" x14ac:dyDescent="0.3"/>
    <row r="1555" customFormat="1" ht="13.5" x14ac:dyDescent="0.3"/>
    <row r="1556" customFormat="1" ht="13.5" x14ac:dyDescent="0.3"/>
    <row r="1557" customFormat="1" ht="13.5" x14ac:dyDescent="0.3"/>
    <row r="1558" customFormat="1" ht="13.5" x14ac:dyDescent="0.3"/>
    <row r="1559" customFormat="1" ht="13.5" x14ac:dyDescent="0.3"/>
    <row r="1560" customFormat="1" ht="13.5" x14ac:dyDescent="0.3"/>
    <row r="1561" customFormat="1" ht="13.5" x14ac:dyDescent="0.3"/>
    <row r="1562" customFormat="1" ht="13.5" x14ac:dyDescent="0.3"/>
    <row r="1563" customFormat="1" ht="13.5" x14ac:dyDescent="0.3"/>
    <row r="1564" customFormat="1" ht="13.5" x14ac:dyDescent="0.3"/>
    <row r="1565" customFormat="1" ht="13.5" x14ac:dyDescent="0.3"/>
    <row r="1566" customFormat="1" ht="13.5" x14ac:dyDescent="0.3"/>
    <row r="1567" customFormat="1" ht="13.5" x14ac:dyDescent="0.3"/>
    <row r="1568" customFormat="1" ht="13.5" x14ac:dyDescent="0.3"/>
    <row r="1569" customFormat="1" ht="13.5" x14ac:dyDescent="0.3"/>
    <row r="1570" customFormat="1" ht="13.5" x14ac:dyDescent="0.3"/>
    <row r="1571" customFormat="1" ht="13.5" x14ac:dyDescent="0.3"/>
    <row r="1572" customFormat="1" ht="13.5" x14ac:dyDescent="0.3"/>
    <row r="1573" customFormat="1" ht="13.5" x14ac:dyDescent="0.3"/>
    <row r="1574" customFormat="1" ht="13.5" x14ac:dyDescent="0.3"/>
    <row r="1575" customFormat="1" ht="13.5" x14ac:dyDescent="0.3"/>
    <row r="1576" customFormat="1" ht="13.5" x14ac:dyDescent="0.3"/>
    <row r="1577" customFormat="1" ht="13.5" x14ac:dyDescent="0.3"/>
    <row r="1578" customFormat="1" ht="13.5" x14ac:dyDescent="0.3"/>
    <row r="1579" customFormat="1" ht="13.5" x14ac:dyDescent="0.3"/>
    <row r="1580" customFormat="1" ht="13.5" x14ac:dyDescent="0.3"/>
    <row r="1581" customFormat="1" ht="13.5" x14ac:dyDescent="0.3"/>
    <row r="1582" customFormat="1" ht="13.5" x14ac:dyDescent="0.3"/>
    <row r="1583" customFormat="1" ht="13.5" x14ac:dyDescent="0.3"/>
    <row r="1584" customFormat="1" ht="13.5" x14ac:dyDescent="0.3"/>
    <row r="1585" customFormat="1" ht="13.5" x14ac:dyDescent="0.3"/>
    <row r="1586" customFormat="1" ht="13.5" x14ac:dyDescent="0.3"/>
    <row r="1587" customFormat="1" ht="13.5" x14ac:dyDescent="0.3"/>
    <row r="1588" customFormat="1" ht="13.5" x14ac:dyDescent="0.3"/>
    <row r="1589" customFormat="1" ht="13.5" x14ac:dyDescent="0.3"/>
    <row r="1590" customFormat="1" ht="13.5" x14ac:dyDescent="0.3"/>
    <row r="1591" customFormat="1" ht="13.5" x14ac:dyDescent="0.3"/>
    <row r="1592" customFormat="1" ht="13.5" x14ac:dyDescent="0.3"/>
    <row r="1593" customFormat="1" ht="13.5" x14ac:dyDescent="0.3"/>
    <row r="1594" customFormat="1" ht="13.5" x14ac:dyDescent="0.3"/>
    <row r="1595" customFormat="1" ht="13.5" x14ac:dyDescent="0.3"/>
    <row r="1596" customFormat="1" ht="13.5" x14ac:dyDescent="0.3"/>
    <row r="1597" customFormat="1" ht="13.5" x14ac:dyDescent="0.3"/>
    <row r="1598" customFormat="1" ht="13.5" x14ac:dyDescent="0.3"/>
    <row r="1599" customFormat="1" ht="13.5" x14ac:dyDescent="0.3"/>
    <row r="1600" customFormat="1" ht="13.5" x14ac:dyDescent="0.3"/>
    <row r="1601" customFormat="1" ht="13.5" x14ac:dyDescent="0.3"/>
    <row r="1602" customFormat="1" ht="13.5" x14ac:dyDescent="0.3"/>
    <row r="1603" customFormat="1" ht="13.5" x14ac:dyDescent="0.3"/>
    <row r="1604" customFormat="1" ht="13.5" x14ac:dyDescent="0.3"/>
    <row r="1605" customFormat="1" ht="13.5" x14ac:dyDescent="0.3"/>
    <row r="1606" customFormat="1" ht="13.5" x14ac:dyDescent="0.3"/>
    <row r="1607" customFormat="1" ht="13.5" x14ac:dyDescent="0.3"/>
    <row r="1608" customFormat="1" ht="13.5" x14ac:dyDescent="0.3"/>
    <row r="1609" customFormat="1" ht="13.5" x14ac:dyDescent="0.3"/>
    <row r="1610" customFormat="1" ht="13.5" x14ac:dyDescent="0.3"/>
    <row r="1611" customFormat="1" ht="13.5" x14ac:dyDescent="0.3"/>
    <row r="1612" customFormat="1" ht="13.5" x14ac:dyDescent="0.3"/>
    <row r="1613" customFormat="1" ht="13.5" x14ac:dyDescent="0.3"/>
    <row r="1614" customFormat="1" ht="13.5" x14ac:dyDescent="0.3"/>
    <row r="1615" customFormat="1" ht="13.5" x14ac:dyDescent="0.3"/>
    <row r="1616" customFormat="1" ht="13.5" x14ac:dyDescent="0.3"/>
    <row r="1617" customFormat="1" ht="13.5" x14ac:dyDescent="0.3"/>
    <row r="1618" customFormat="1" ht="13.5" x14ac:dyDescent="0.3"/>
    <row r="1619" customFormat="1" ht="13.5" x14ac:dyDescent="0.3"/>
    <row r="1620" customFormat="1" ht="13.5" x14ac:dyDescent="0.3"/>
    <row r="1621" customFormat="1" ht="13.5" x14ac:dyDescent="0.3"/>
    <row r="1622" customFormat="1" ht="13.5" x14ac:dyDescent="0.3"/>
    <row r="1623" customFormat="1" ht="13.5" x14ac:dyDescent="0.3"/>
    <row r="1624" customFormat="1" ht="13.5" x14ac:dyDescent="0.3"/>
    <row r="1625" customFormat="1" ht="13.5" x14ac:dyDescent="0.3"/>
    <row r="1626" customFormat="1" ht="13.5" x14ac:dyDescent="0.3"/>
    <row r="1627" customFormat="1" ht="13.5" x14ac:dyDescent="0.3"/>
    <row r="1628" customFormat="1" ht="13.5" x14ac:dyDescent="0.3"/>
    <row r="1629" customFormat="1" ht="13.5" x14ac:dyDescent="0.3"/>
    <row r="1630" customFormat="1" ht="13.5" x14ac:dyDescent="0.3"/>
    <row r="1631" customFormat="1" ht="13.5" x14ac:dyDescent="0.3"/>
    <row r="1632" customFormat="1" ht="13.5" x14ac:dyDescent="0.3"/>
    <row r="1633" customFormat="1" ht="13.5" x14ac:dyDescent="0.3"/>
    <row r="1634" customFormat="1" ht="13.5" x14ac:dyDescent="0.3"/>
    <row r="1635" customFormat="1" ht="13.5" x14ac:dyDescent="0.3"/>
    <row r="1636" customFormat="1" ht="13.5" x14ac:dyDescent="0.3"/>
    <row r="1637" customFormat="1" ht="13.5" x14ac:dyDescent="0.3"/>
    <row r="1638" customFormat="1" ht="13.5" x14ac:dyDescent="0.3"/>
    <row r="1639" customFormat="1" ht="13.5" x14ac:dyDescent="0.3"/>
    <row r="1640" customFormat="1" ht="13.5" x14ac:dyDescent="0.3"/>
    <row r="1641" customFormat="1" ht="13.5" x14ac:dyDescent="0.3"/>
    <row r="1642" customFormat="1" ht="13.5" x14ac:dyDescent="0.3"/>
    <row r="1643" customFormat="1" ht="13.5" x14ac:dyDescent="0.3"/>
    <row r="1644" customFormat="1" ht="13.5" x14ac:dyDescent="0.3"/>
    <row r="1645" customFormat="1" ht="13.5" x14ac:dyDescent="0.3"/>
    <row r="1646" customFormat="1" ht="13.5" x14ac:dyDescent="0.3"/>
    <row r="1647" customFormat="1" ht="13.5" x14ac:dyDescent="0.3"/>
    <row r="1648" customFormat="1" ht="13.5" x14ac:dyDescent="0.3"/>
    <row r="1649" customFormat="1" ht="13.5" x14ac:dyDescent="0.3"/>
    <row r="1650" customFormat="1" ht="13.5" x14ac:dyDescent="0.3"/>
    <row r="1651" customFormat="1" ht="13.5" x14ac:dyDescent="0.3"/>
    <row r="1652" customFormat="1" ht="13.5" x14ac:dyDescent="0.3"/>
    <row r="1653" customFormat="1" ht="13.5" x14ac:dyDescent="0.3"/>
    <row r="1654" customFormat="1" ht="13.5" x14ac:dyDescent="0.3"/>
    <row r="1655" customFormat="1" ht="13.5" x14ac:dyDescent="0.3"/>
    <row r="1656" customFormat="1" ht="13.5" x14ac:dyDescent="0.3"/>
    <row r="1657" customFormat="1" ht="13.5" x14ac:dyDescent="0.3"/>
    <row r="1658" customFormat="1" ht="13.5" x14ac:dyDescent="0.3"/>
    <row r="1659" customFormat="1" ht="13.5" x14ac:dyDescent="0.3"/>
    <row r="1660" customFormat="1" ht="13.5" x14ac:dyDescent="0.3"/>
    <row r="1661" customFormat="1" ht="13.5" x14ac:dyDescent="0.3"/>
    <row r="1662" customFormat="1" ht="13.5" x14ac:dyDescent="0.3"/>
    <row r="1663" customFormat="1" ht="13.5" x14ac:dyDescent="0.3"/>
    <row r="1664" customFormat="1" ht="13.5" x14ac:dyDescent="0.3"/>
    <row r="1665" customFormat="1" ht="13.5" x14ac:dyDescent="0.3"/>
    <row r="1666" customFormat="1" ht="13.5" x14ac:dyDescent="0.3"/>
    <row r="1667" customFormat="1" ht="13.5" x14ac:dyDescent="0.3"/>
    <row r="1668" customFormat="1" ht="13.5" x14ac:dyDescent="0.3"/>
    <row r="1669" customFormat="1" ht="13.5" x14ac:dyDescent="0.3"/>
    <row r="1670" customFormat="1" ht="13.5" x14ac:dyDescent="0.3"/>
    <row r="1671" customFormat="1" ht="13.5" x14ac:dyDescent="0.3"/>
    <row r="1672" customFormat="1" ht="13.5" x14ac:dyDescent="0.3"/>
    <row r="1673" customFormat="1" ht="13.5" x14ac:dyDescent="0.3"/>
    <row r="1674" customFormat="1" ht="13.5" x14ac:dyDescent="0.3"/>
    <row r="1675" customFormat="1" ht="13.5" x14ac:dyDescent="0.3"/>
    <row r="1676" customFormat="1" ht="13.5" x14ac:dyDescent="0.3"/>
    <row r="1677" customFormat="1" ht="13.5" x14ac:dyDescent="0.3"/>
    <row r="1678" customFormat="1" ht="13.5" x14ac:dyDescent="0.3"/>
    <row r="1679" customFormat="1" ht="13.5" x14ac:dyDescent="0.3"/>
    <row r="1680" customFormat="1" ht="13.5" x14ac:dyDescent="0.3"/>
    <row r="1681" customFormat="1" ht="13.5" x14ac:dyDescent="0.3"/>
    <row r="1682" customFormat="1" ht="13.5" x14ac:dyDescent="0.3"/>
    <row r="1683" customFormat="1" ht="13.5" x14ac:dyDescent="0.3"/>
    <row r="1684" customFormat="1" ht="13.5" x14ac:dyDescent="0.3"/>
    <row r="1685" customFormat="1" ht="13.5" x14ac:dyDescent="0.3"/>
    <row r="1686" customFormat="1" ht="13.5" x14ac:dyDescent="0.3"/>
    <row r="1687" customFormat="1" ht="13.5" x14ac:dyDescent="0.3"/>
    <row r="1688" customFormat="1" ht="13.5" x14ac:dyDescent="0.3"/>
    <row r="1689" customFormat="1" ht="13.5" x14ac:dyDescent="0.3"/>
    <row r="1690" customFormat="1" ht="13.5" x14ac:dyDescent="0.3"/>
    <row r="1691" customFormat="1" ht="13.5" x14ac:dyDescent="0.3"/>
    <row r="1692" customFormat="1" ht="13.5" x14ac:dyDescent="0.3"/>
    <row r="1693" customFormat="1" ht="13.5" x14ac:dyDescent="0.3"/>
    <row r="1694" customFormat="1" ht="13.5" x14ac:dyDescent="0.3"/>
    <row r="1695" customFormat="1" ht="13.5" x14ac:dyDescent="0.3"/>
    <row r="1696" customFormat="1" ht="13.5" x14ac:dyDescent="0.3"/>
    <row r="1697" customFormat="1" ht="13.5" x14ac:dyDescent="0.3"/>
    <row r="1698" customFormat="1" ht="13.5" x14ac:dyDescent="0.3"/>
    <row r="1699" customFormat="1" ht="13.5" x14ac:dyDescent="0.3"/>
    <row r="1700" customFormat="1" ht="13.5" x14ac:dyDescent="0.3"/>
    <row r="1701" customFormat="1" ht="13.5" x14ac:dyDescent="0.3"/>
    <row r="1702" customFormat="1" ht="13.5" x14ac:dyDescent="0.3"/>
    <row r="1703" customFormat="1" ht="13.5" x14ac:dyDescent="0.3"/>
    <row r="1704" customFormat="1" ht="13.5" x14ac:dyDescent="0.3"/>
    <row r="1705" customFormat="1" ht="13.5" x14ac:dyDescent="0.3"/>
    <row r="1706" customFormat="1" ht="13.5" x14ac:dyDescent="0.3"/>
    <row r="1707" customFormat="1" ht="13.5" x14ac:dyDescent="0.3"/>
    <row r="1708" customFormat="1" ht="13.5" x14ac:dyDescent="0.3"/>
    <row r="1709" customFormat="1" ht="13.5" x14ac:dyDescent="0.3"/>
    <row r="1710" customFormat="1" ht="13.5" x14ac:dyDescent="0.3"/>
    <row r="1711" customFormat="1" ht="13.5" x14ac:dyDescent="0.3"/>
    <row r="1712" customFormat="1" ht="13.5" x14ac:dyDescent="0.3"/>
    <row r="1713" customFormat="1" ht="13.5" x14ac:dyDescent="0.3"/>
    <row r="1714" customFormat="1" ht="13.5" x14ac:dyDescent="0.3"/>
    <row r="1715" customFormat="1" ht="13.5" x14ac:dyDescent="0.3"/>
    <row r="1716" customFormat="1" ht="13.5" x14ac:dyDescent="0.3"/>
    <row r="1717" customFormat="1" ht="13.5" x14ac:dyDescent="0.3"/>
    <row r="1718" customFormat="1" ht="13.5" x14ac:dyDescent="0.3"/>
    <row r="1719" customFormat="1" ht="13.5" x14ac:dyDescent="0.3"/>
    <row r="1720" customFormat="1" ht="13.5" x14ac:dyDescent="0.3"/>
    <row r="1721" customFormat="1" ht="13.5" x14ac:dyDescent="0.3"/>
    <row r="1722" customFormat="1" ht="13.5" x14ac:dyDescent="0.3"/>
    <row r="1723" customFormat="1" ht="13.5" x14ac:dyDescent="0.3"/>
    <row r="1724" customFormat="1" ht="13.5" x14ac:dyDescent="0.3"/>
    <row r="1725" customFormat="1" ht="13.5" x14ac:dyDescent="0.3"/>
    <row r="1726" customFormat="1" ht="13.5" x14ac:dyDescent="0.3"/>
    <row r="1727" customFormat="1" ht="13.5" x14ac:dyDescent="0.3"/>
    <row r="1728" customFormat="1" ht="13.5" x14ac:dyDescent="0.3"/>
    <row r="1729" customFormat="1" ht="13.5" x14ac:dyDescent="0.3"/>
    <row r="1730" customFormat="1" ht="13.5" x14ac:dyDescent="0.3"/>
    <row r="1731" customFormat="1" ht="13.5" x14ac:dyDescent="0.3"/>
    <row r="1732" customFormat="1" ht="13.5" x14ac:dyDescent="0.3"/>
    <row r="1733" customFormat="1" ht="13.5" x14ac:dyDescent="0.3"/>
    <row r="1734" customFormat="1" ht="13.5" x14ac:dyDescent="0.3"/>
    <row r="1735" customFormat="1" ht="13.5" x14ac:dyDescent="0.3"/>
    <row r="1736" customFormat="1" ht="13.5" x14ac:dyDescent="0.3"/>
    <row r="1737" customFormat="1" ht="13.5" x14ac:dyDescent="0.3"/>
    <row r="1738" customFormat="1" ht="13.5" x14ac:dyDescent="0.3"/>
    <row r="1739" customFormat="1" ht="13.5" x14ac:dyDescent="0.3"/>
    <row r="1740" customFormat="1" ht="13.5" x14ac:dyDescent="0.3"/>
    <row r="1741" customFormat="1" ht="13.5" x14ac:dyDescent="0.3"/>
    <row r="1742" customFormat="1" ht="13.5" x14ac:dyDescent="0.3"/>
    <row r="1743" customFormat="1" ht="13.5" x14ac:dyDescent="0.3"/>
    <row r="1744" customFormat="1" ht="13.5" x14ac:dyDescent="0.3"/>
    <row r="1745" customFormat="1" ht="13.5" x14ac:dyDescent="0.3"/>
    <row r="1746" customFormat="1" ht="13.5" x14ac:dyDescent="0.3"/>
    <row r="1747" customFormat="1" ht="13.5" x14ac:dyDescent="0.3"/>
    <row r="1748" customFormat="1" ht="13.5" x14ac:dyDescent="0.3"/>
    <row r="1749" customFormat="1" ht="13.5" x14ac:dyDescent="0.3"/>
    <row r="1750" customFormat="1" ht="13.5" x14ac:dyDescent="0.3"/>
    <row r="1751" customFormat="1" ht="13.5" x14ac:dyDescent="0.3"/>
    <row r="1752" customFormat="1" ht="13.5" x14ac:dyDescent="0.3"/>
    <row r="1753" customFormat="1" ht="13.5" x14ac:dyDescent="0.3"/>
    <row r="1754" customFormat="1" ht="13.5" x14ac:dyDescent="0.3"/>
    <row r="1755" customFormat="1" ht="13.5" x14ac:dyDescent="0.3"/>
    <row r="1756" customFormat="1" ht="13.5" x14ac:dyDescent="0.3"/>
    <row r="1757" customFormat="1" ht="13.5" x14ac:dyDescent="0.3"/>
    <row r="1758" customFormat="1" ht="13.5" x14ac:dyDescent="0.3"/>
    <row r="1759" customFormat="1" ht="13.5" x14ac:dyDescent="0.3"/>
    <row r="1760" customFormat="1" ht="13.5" x14ac:dyDescent="0.3"/>
    <row r="1761" customFormat="1" ht="13.5" x14ac:dyDescent="0.3"/>
    <row r="1762" customFormat="1" ht="13.5" x14ac:dyDescent="0.3"/>
    <row r="1763" customFormat="1" ht="13.5" x14ac:dyDescent="0.3"/>
    <row r="1764" customFormat="1" ht="13.5" x14ac:dyDescent="0.3"/>
    <row r="1765" customFormat="1" ht="13.5" x14ac:dyDescent="0.3"/>
    <row r="1766" customFormat="1" ht="13.5" x14ac:dyDescent="0.3"/>
    <row r="1767" customFormat="1" ht="13.5" x14ac:dyDescent="0.3"/>
    <row r="1768" customFormat="1" ht="13.5" x14ac:dyDescent="0.3"/>
    <row r="1769" customFormat="1" ht="13.5" x14ac:dyDescent="0.3"/>
    <row r="1770" customFormat="1" ht="13.5" x14ac:dyDescent="0.3"/>
    <row r="1771" customFormat="1" ht="13.5" x14ac:dyDescent="0.3"/>
    <row r="1772" customFormat="1" ht="13.5" x14ac:dyDescent="0.3"/>
    <row r="1773" customFormat="1" ht="13.5" x14ac:dyDescent="0.3"/>
    <row r="1774" customFormat="1" ht="13.5" x14ac:dyDescent="0.3"/>
    <row r="1775" customFormat="1" ht="13.5" x14ac:dyDescent="0.3"/>
    <row r="1776" customFormat="1" ht="13.5" x14ac:dyDescent="0.3"/>
    <row r="1777" customFormat="1" ht="13.5" x14ac:dyDescent="0.3"/>
    <row r="1778" customFormat="1" ht="13.5" x14ac:dyDescent="0.3"/>
    <row r="1779" customFormat="1" ht="13.5" x14ac:dyDescent="0.3"/>
    <row r="1780" customFormat="1" ht="13.5" x14ac:dyDescent="0.3"/>
    <row r="1781" customFormat="1" ht="13.5" x14ac:dyDescent="0.3"/>
    <row r="1782" customFormat="1" ht="13.5" x14ac:dyDescent="0.3"/>
    <row r="1783" customFormat="1" ht="13.5" x14ac:dyDescent="0.3"/>
    <row r="1784" customFormat="1" ht="13.5" x14ac:dyDescent="0.3"/>
    <row r="1785" customFormat="1" ht="13.5" x14ac:dyDescent="0.3"/>
    <row r="1786" customFormat="1" ht="13.5" x14ac:dyDescent="0.3"/>
    <row r="1787" customFormat="1" ht="13.5" x14ac:dyDescent="0.3"/>
    <row r="1788" customFormat="1" ht="13.5" x14ac:dyDescent="0.3"/>
    <row r="1789" customFormat="1" ht="13.5" x14ac:dyDescent="0.3"/>
    <row r="1790" customFormat="1" ht="13.5" x14ac:dyDescent="0.3"/>
    <row r="1791" customFormat="1" ht="13.5" x14ac:dyDescent="0.3"/>
    <row r="1792" customFormat="1" ht="13.5" x14ac:dyDescent="0.3"/>
    <row r="1793" customFormat="1" ht="13.5" x14ac:dyDescent="0.3"/>
    <row r="1794" customFormat="1" ht="13.5" x14ac:dyDescent="0.3"/>
    <row r="1795" customFormat="1" ht="13.5" x14ac:dyDescent="0.3"/>
    <row r="1796" customFormat="1" ht="13.5" x14ac:dyDescent="0.3"/>
    <row r="1797" customFormat="1" ht="13.5" x14ac:dyDescent="0.3"/>
    <row r="1798" customFormat="1" ht="13.5" x14ac:dyDescent="0.3"/>
    <row r="1799" customFormat="1" ht="13.5" x14ac:dyDescent="0.3"/>
    <row r="1800" customFormat="1" ht="13.5" x14ac:dyDescent="0.3"/>
    <row r="1801" customFormat="1" ht="13.5" x14ac:dyDescent="0.3"/>
    <row r="1802" customFormat="1" ht="13.5" x14ac:dyDescent="0.3"/>
    <row r="1803" customFormat="1" ht="13.5" x14ac:dyDescent="0.3"/>
    <row r="1804" customFormat="1" ht="13.5" x14ac:dyDescent="0.3"/>
    <row r="1805" customFormat="1" ht="13.5" x14ac:dyDescent="0.3"/>
    <row r="1806" customFormat="1" ht="13.5" x14ac:dyDescent="0.3"/>
    <row r="1807" customFormat="1" ht="13.5" x14ac:dyDescent="0.3"/>
    <row r="1808" customFormat="1" ht="13.5" x14ac:dyDescent="0.3"/>
    <row r="1809" customFormat="1" ht="13.5" x14ac:dyDescent="0.3"/>
    <row r="1810" customFormat="1" ht="13.5" x14ac:dyDescent="0.3"/>
    <row r="1811" customFormat="1" ht="13.5" x14ac:dyDescent="0.3"/>
    <row r="1812" customFormat="1" ht="13.5" x14ac:dyDescent="0.3"/>
    <row r="1813" customFormat="1" ht="13.5" x14ac:dyDescent="0.3"/>
    <row r="1814" customFormat="1" ht="13.5" x14ac:dyDescent="0.3"/>
    <row r="1815" customFormat="1" ht="13.5" x14ac:dyDescent="0.3"/>
    <row r="1816" customFormat="1" ht="13.5" x14ac:dyDescent="0.3"/>
    <row r="1817" customFormat="1" ht="13.5" x14ac:dyDescent="0.3"/>
    <row r="1818" customFormat="1" ht="13.5" x14ac:dyDescent="0.3"/>
    <row r="1819" customFormat="1" ht="13.5" x14ac:dyDescent="0.3"/>
    <row r="1820" customFormat="1" ht="13.5" x14ac:dyDescent="0.3"/>
    <row r="1821" customFormat="1" ht="13.5" x14ac:dyDescent="0.3"/>
    <row r="1822" customFormat="1" ht="13.5" x14ac:dyDescent="0.3"/>
    <row r="1823" customFormat="1" ht="13.5" x14ac:dyDescent="0.3"/>
    <row r="1824" customFormat="1" ht="13.5" x14ac:dyDescent="0.3"/>
    <row r="1825" customFormat="1" ht="13.5" x14ac:dyDescent="0.3"/>
    <row r="1826" customFormat="1" ht="13.5" x14ac:dyDescent="0.3"/>
    <row r="1827" customFormat="1" ht="13.5" x14ac:dyDescent="0.3"/>
    <row r="1828" customFormat="1" ht="13.5" x14ac:dyDescent="0.3"/>
    <row r="1829" customFormat="1" ht="13.5" x14ac:dyDescent="0.3"/>
    <row r="1830" customFormat="1" ht="13.5" x14ac:dyDescent="0.3"/>
    <row r="1831" customFormat="1" ht="13.5" x14ac:dyDescent="0.3"/>
    <row r="1832" customFormat="1" ht="13.5" x14ac:dyDescent="0.3"/>
    <row r="1833" customFormat="1" ht="13.5" x14ac:dyDescent="0.3"/>
    <row r="1834" customFormat="1" ht="13.5" x14ac:dyDescent="0.3"/>
    <row r="1835" customFormat="1" ht="13.5" x14ac:dyDescent="0.3"/>
    <row r="1836" customFormat="1" ht="13.5" x14ac:dyDescent="0.3"/>
    <row r="1837" customFormat="1" ht="13.5" x14ac:dyDescent="0.3"/>
    <row r="1838" customFormat="1" ht="13.5" x14ac:dyDescent="0.3"/>
    <row r="1839" customFormat="1" ht="13.5" x14ac:dyDescent="0.3"/>
    <row r="1840" customFormat="1" ht="13.5" x14ac:dyDescent="0.3"/>
    <row r="1841" customFormat="1" ht="13.5" x14ac:dyDescent="0.3"/>
    <row r="1842" customFormat="1" ht="13.5" x14ac:dyDescent="0.3"/>
    <row r="1843" customFormat="1" ht="13.5" x14ac:dyDescent="0.3"/>
    <row r="1844" customFormat="1" ht="13.5" x14ac:dyDescent="0.3"/>
    <row r="1845" customFormat="1" ht="13.5" x14ac:dyDescent="0.3"/>
    <row r="1846" customFormat="1" ht="13.5" x14ac:dyDescent="0.3"/>
    <row r="1847" customFormat="1" ht="13.5" x14ac:dyDescent="0.3"/>
    <row r="1848" customFormat="1" ht="13.5" x14ac:dyDescent="0.3"/>
    <row r="1849" customFormat="1" ht="13.5" x14ac:dyDescent="0.3"/>
    <row r="1850" customFormat="1" ht="13.5" x14ac:dyDescent="0.3"/>
    <row r="1851" customFormat="1" ht="13.5" x14ac:dyDescent="0.3"/>
    <row r="1852" customFormat="1" ht="13.5" x14ac:dyDescent="0.3"/>
    <row r="1853" customFormat="1" ht="13.5" x14ac:dyDescent="0.3"/>
    <row r="1854" customFormat="1" ht="13.5" x14ac:dyDescent="0.3"/>
    <row r="1855" customFormat="1" ht="13.5" x14ac:dyDescent="0.3"/>
    <row r="1856" customFormat="1" ht="13.5" x14ac:dyDescent="0.3"/>
    <row r="1857" customFormat="1" ht="13.5" x14ac:dyDescent="0.3"/>
    <row r="1858" customFormat="1" ht="13.5" x14ac:dyDescent="0.3"/>
    <row r="1859" customFormat="1" ht="13.5" x14ac:dyDescent="0.3"/>
    <row r="1860" customFormat="1" ht="13.5" x14ac:dyDescent="0.3"/>
    <row r="1861" customFormat="1" ht="13.5" x14ac:dyDescent="0.3"/>
    <row r="1862" customFormat="1" ht="13.5" x14ac:dyDescent="0.3"/>
    <row r="1863" customFormat="1" ht="13.5" x14ac:dyDescent="0.3"/>
    <row r="1864" customFormat="1" ht="13.5" x14ac:dyDescent="0.3"/>
    <row r="1865" customFormat="1" ht="13.5" x14ac:dyDescent="0.3"/>
    <row r="1866" customFormat="1" ht="13.5" x14ac:dyDescent="0.3"/>
    <row r="1867" customFormat="1" ht="13.5" x14ac:dyDescent="0.3"/>
    <row r="1868" customFormat="1" ht="13.5" x14ac:dyDescent="0.3"/>
    <row r="1869" customFormat="1" ht="13.5" x14ac:dyDescent="0.3"/>
    <row r="1870" customFormat="1" ht="13.5" x14ac:dyDescent="0.3"/>
    <row r="1871" customFormat="1" ht="13.5" x14ac:dyDescent="0.3"/>
    <row r="1872" customFormat="1" ht="13.5" x14ac:dyDescent="0.3"/>
    <row r="1873" customFormat="1" ht="13.5" x14ac:dyDescent="0.3"/>
    <row r="1874" customFormat="1" ht="13.5" x14ac:dyDescent="0.3"/>
    <row r="1875" customFormat="1" ht="13.5" x14ac:dyDescent="0.3"/>
    <row r="1876" customFormat="1" ht="13.5" x14ac:dyDescent="0.3"/>
    <row r="1877" customFormat="1" ht="13.5" x14ac:dyDescent="0.3"/>
    <row r="1878" customFormat="1" ht="13.5" x14ac:dyDescent="0.3"/>
    <row r="1879" customFormat="1" ht="13.5" x14ac:dyDescent="0.3"/>
    <row r="1880" customFormat="1" ht="13.5" x14ac:dyDescent="0.3"/>
    <row r="1881" customFormat="1" ht="13.5" x14ac:dyDescent="0.3"/>
    <row r="1882" customFormat="1" ht="13.5" x14ac:dyDescent="0.3"/>
    <row r="1883" customFormat="1" ht="13.5" x14ac:dyDescent="0.3"/>
    <row r="1884" customFormat="1" ht="13.5" x14ac:dyDescent="0.3"/>
    <row r="1885" customFormat="1" ht="13.5" x14ac:dyDescent="0.3"/>
    <row r="1886" customFormat="1" ht="13.5" x14ac:dyDescent="0.3"/>
    <row r="1887" customFormat="1" ht="13.5" x14ac:dyDescent="0.3"/>
    <row r="1888" customFormat="1" ht="13.5" x14ac:dyDescent="0.3"/>
    <row r="1889" customFormat="1" ht="13.5" x14ac:dyDescent="0.3"/>
    <row r="1890" customFormat="1" ht="13.5" x14ac:dyDescent="0.3"/>
    <row r="1891" customFormat="1" ht="13.5" x14ac:dyDescent="0.3"/>
    <row r="1892" customFormat="1" ht="13.5" x14ac:dyDescent="0.3"/>
    <row r="1893" customFormat="1" ht="13.5" x14ac:dyDescent="0.3"/>
    <row r="1894" customFormat="1" ht="13.5" x14ac:dyDescent="0.3"/>
    <row r="1895" customFormat="1" ht="13.5" x14ac:dyDescent="0.3"/>
    <row r="1896" customFormat="1" ht="13.5" x14ac:dyDescent="0.3"/>
    <row r="1897" customFormat="1" ht="13.5" x14ac:dyDescent="0.3"/>
    <row r="1898" customFormat="1" ht="13.5" x14ac:dyDescent="0.3"/>
    <row r="1899" customFormat="1" ht="13.5" x14ac:dyDescent="0.3"/>
    <row r="1900" customFormat="1" ht="13.5" x14ac:dyDescent="0.3"/>
    <row r="1901" customFormat="1" ht="13.5" x14ac:dyDescent="0.3"/>
    <row r="1902" customFormat="1" ht="13.5" x14ac:dyDescent="0.3"/>
    <row r="1903" customFormat="1" ht="13.5" x14ac:dyDescent="0.3"/>
    <row r="1904" customFormat="1" ht="13.5" x14ac:dyDescent="0.3"/>
    <row r="1905" customFormat="1" ht="13.5" x14ac:dyDescent="0.3"/>
    <row r="1906" customFormat="1" ht="13.5" x14ac:dyDescent="0.3"/>
    <row r="1907" customFormat="1" ht="13.5" x14ac:dyDescent="0.3"/>
    <row r="1908" customFormat="1" ht="13.5" x14ac:dyDescent="0.3"/>
    <row r="1909" customFormat="1" ht="13.5" x14ac:dyDescent="0.3"/>
    <row r="1910" customFormat="1" ht="13.5" x14ac:dyDescent="0.3"/>
    <row r="1911" customFormat="1" ht="13.5" x14ac:dyDescent="0.3"/>
    <row r="1912" customFormat="1" ht="13.5" x14ac:dyDescent="0.3"/>
    <row r="1913" customFormat="1" ht="13.5" x14ac:dyDescent="0.3"/>
    <row r="1914" customFormat="1" ht="13.5" x14ac:dyDescent="0.3"/>
    <row r="1915" customFormat="1" ht="13.5" x14ac:dyDescent="0.3"/>
    <row r="1916" customFormat="1" ht="13.5" x14ac:dyDescent="0.3"/>
    <row r="1917" customFormat="1" ht="13.5" x14ac:dyDescent="0.3"/>
    <row r="1918" customFormat="1" ht="13.5" x14ac:dyDescent="0.3"/>
    <row r="1919" customFormat="1" ht="13.5" x14ac:dyDescent="0.3"/>
    <row r="1920" customFormat="1" ht="13.5" x14ac:dyDescent="0.3"/>
    <row r="1921" customFormat="1" ht="13.5" x14ac:dyDescent="0.3"/>
    <row r="1922" customFormat="1" ht="13.5" x14ac:dyDescent="0.3"/>
    <row r="1923" customFormat="1" ht="13.5" x14ac:dyDescent="0.3"/>
    <row r="1924" customFormat="1" ht="13.5" x14ac:dyDescent="0.3"/>
    <row r="1925" customFormat="1" ht="13.5" x14ac:dyDescent="0.3"/>
    <row r="1926" customFormat="1" ht="13.5" x14ac:dyDescent="0.3"/>
    <row r="1927" customFormat="1" ht="13.5" x14ac:dyDescent="0.3"/>
    <row r="1928" customFormat="1" ht="13.5" x14ac:dyDescent="0.3"/>
    <row r="1929" customFormat="1" ht="13.5" x14ac:dyDescent="0.3"/>
    <row r="1930" customFormat="1" ht="13.5" x14ac:dyDescent="0.3"/>
    <row r="1931" customFormat="1" ht="13.5" x14ac:dyDescent="0.3"/>
    <row r="1932" customFormat="1" ht="13.5" x14ac:dyDescent="0.3"/>
    <row r="1933" customFormat="1" ht="13.5" x14ac:dyDescent="0.3"/>
    <row r="1934" customFormat="1" ht="13.5" x14ac:dyDescent="0.3"/>
    <row r="1935" customFormat="1" ht="13.5" x14ac:dyDescent="0.3"/>
    <row r="1936" customFormat="1" ht="13.5" x14ac:dyDescent="0.3"/>
    <row r="1937" customFormat="1" ht="13.5" x14ac:dyDescent="0.3"/>
    <row r="1938" customFormat="1" ht="13.5" x14ac:dyDescent="0.3"/>
    <row r="1939" customFormat="1" ht="13.5" x14ac:dyDescent="0.3"/>
    <row r="1940" customFormat="1" ht="13.5" x14ac:dyDescent="0.3"/>
    <row r="1941" customFormat="1" ht="13.5" x14ac:dyDescent="0.3"/>
    <row r="1942" customFormat="1" ht="13.5" x14ac:dyDescent="0.3"/>
    <row r="1943" customFormat="1" ht="13.5" x14ac:dyDescent="0.3"/>
    <row r="1944" customFormat="1" ht="13.5" x14ac:dyDescent="0.3"/>
    <row r="1945" customFormat="1" ht="13.5" x14ac:dyDescent="0.3"/>
    <row r="1946" customFormat="1" ht="13.5" x14ac:dyDescent="0.3"/>
    <row r="1947" customFormat="1" ht="13.5" x14ac:dyDescent="0.3"/>
    <row r="1948" customFormat="1" ht="13.5" x14ac:dyDescent="0.3"/>
    <row r="1949" customFormat="1" ht="13.5" x14ac:dyDescent="0.3"/>
    <row r="1950" customFormat="1" ht="13.5" x14ac:dyDescent="0.3"/>
    <row r="1951" customFormat="1" ht="13.5" x14ac:dyDescent="0.3"/>
    <row r="1952" customFormat="1" ht="13.5" x14ac:dyDescent="0.3"/>
    <row r="1953" customFormat="1" ht="13.5" x14ac:dyDescent="0.3"/>
    <row r="1954" customFormat="1" ht="13.5" x14ac:dyDescent="0.3"/>
    <row r="1955" customFormat="1" ht="13.5" x14ac:dyDescent="0.3"/>
    <row r="1956" customFormat="1" ht="13.5" x14ac:dyDescent="0.3"/>
    <row r="1957" customFormat="1" ht="13.5" x14ac:dyDescent="0.3"/>
    <row r="1958" customFormat="1" ht="13.5" x14ac:dyDescent="0.3"/>
    <row r="1959" customFormat="1" ht="13.5" x14ac:dyDescent="0.3"/>
    <row r="1960" customFormat="1" ht="13.5" x14ac:dyDescent="0.3"/>
    <row r="1961" customFormat="1" ht="13.5" x14ac:dyDescent="0.3"/>
    <row r="1962" customFormat="1" ht="13.5" x14ac:dyDescent="0.3"/>
    <row r="1963" customFormat="1" ht="13.5" x14ac:dyDescent="0.3"/>
    <row r="1964" customFormat="1" ht="13.5" x14ac:dyDescent="0.3"/>
    <row r="1965" customFormat="1" ht="13.5" x14ac:dyDescent="0.3"/>
    <row r="1966" customFormat="1" ht="13.5" x14ac:dyDescent="0.3"/>
    <row r="1967" customFormat="1" ht="13.5" x14ac:dyDescent="0.3"/>
    <row r="1968" customFormat="1" ht="13.5" x14ac:dyDescent="0.3"/>
    <row r="1969" customFormat="1" ht="13.5" x14ac:dyDescent="0.3"/>
    <row r="1970" customFormat="1" ht="13.5" x14ac:dyDescent="0.3"/>
    <row r="1971" customFormat="1" ht="13.5" x14ac:dyDescent="0.3"/>
    <row r="1972" customFormat="1" ht="13.5" x14ac:dyDescent="0.3"/>
    <row r="1973" customFormat="1" ht="13.5" x14ac:dyDescent="0.3"/>
    <row r="1974" customFormat="1" ht="13.5" x14ac:dyDescent="0.3"/>
    <row r="1975" customFormat="1" ht="13.5" x14ac:dyDescent="0.3"/>
    <row r="1976" customFormat="1" ht="13.5" x14ac:dyDescent="0.3"/>
    <row r="1977" customFormat="1" ht="13.5" x14ac:dyDescent="0.3"/>
    <row r="1978" customFormat="1" ht="13.5" x14ac:dyDescent="0.3"/>
    <row r="1979" customFormat="1" ht="13.5" x14ac:dyDescent="0.3"/>
    <row r="1980" customFormat="1" ht="13.5" x14ac:dyDescent="0.3"/>
    <row r="1981" customFormat="1" ht="13.5" x14ac:dyDescent="0.3"/>
    <row r="1982" customFormat="1" ht="13.5" x14ac:dyDescent="0.3"/>
    <row r="1983" customFormat="1" ht="13.5" x14ac:dyDescent="0.3"/>
    <row r="1984" customFormat="1" ht="13.5" x14ac:dyDescent="0.3"/>
    <row r="1985" customFormat="1" ht="13.5" x14ac:dyDescent="0.3"/>
    <row r="1986" customFormat="1" ht="13.5" x14ac:dyDescent="0.3"/>
    <row r="1987" customFormat="1" ht="13.5" x14ac:dyDescent="0.3"/>
    <row r="1988" customFormat="1" ht="13.5" x14ac:dyDescent="0.3"/>
    <row r="1989" customFormat="1" ht="13.5" x14ac:dyDescent="0.3"/>
    <row r="1990" customFormat="1" ht="13.5" x14ac:dyDescent="0.3"/>
    <row r="1991" customFormat="1" ht="13.5" x14ac:dyDescent="0.3"/>
    <row r="1992" customFormat="1" ht="13.5" x14ac:dyDescent="0.3"/>
    <row r="1993" customFormat="1" ht="13.5" x14ac:dyDescent="0.3"/>
    <row r="1994" customFormat="1" ht="13.5" x14ac:dyDescent="0.3"/>
    <row r="1995" customFormat="1" ht="13.5" x14ac:dyDescent="0.3"/>
    <row r="1996" customFormat="1" ht="13.5" x14ac:dyDescent="0.3"/>
    <row r="1997" customFormat="1" ht="13.5" x14ac:dyDescent="0.3"/>
    <row r="1998" customFormat="1" ht="13.5" x14ac:dyDescent="0.3"/>
    <row r="1999" customFormat="1" ht="13.5" x14ac:dyDescent="0.3"/>
    <row r="2000" customFormat="1" ht="13.5" x14ac:dyDescent="0.3"/>
    <row r="2001" customFormat="1" ht="13.5" x14ac:dyDescent="0.3"/>
    <row r="2002" customFormat="1" ht="13.5" x14ac:dyDescent="0.3"/>
    <row r="2003" customFormat="1" ht="13.5" x14ac:dyDescent="0.3"/>
    <row r="2004" customFormat="1" ht="13.5" x14ac:dyDescent="0.3"/>
    <row r="2005" customFormat="1" ht="13.5" x14ac:dyDescent="0.3"/>
    <row r="2006" customFormat="1" ht="13.5" x14ac:dyDescent="0.3"/>
    <row r="2007" customFormat="1" ht="13.5" x14ac:dyDescent="0.3"/>
    <row r="2008" customFormat="1" ht="13.5" x14ac:dyDescent="0.3"/>
    <row r="2009" customFormat="1" ht="13.5" x14ac:dyDescent="0.3"/>
    <row r="2010" customFormat="1" ht="13.5" x14ac:dyDescent="0.3"/>
    <row r="2011" customFormat="1" ht="13.5" x14ac:dyDescent="0.3"/>
    <row r="2012" customFormat="1" ht="13.5" x14ac:dyDescent="0.3"/>
    <row r="2013" customFormat="1" ht="13.5" x14ac:dyDescent="0.3"/>
    <row r="2014" customFormat="1" ht="13.5" x14ac:dyDescent="0.3"/>
    <row r="2015" customFormat="1" ht="13.5" x14ac:dyDescent="0.3"/>
    <row r="2016" customFormat="1" ht="13.5" x14ac:dyDescent="0.3"/>
    <row r="2017" customFormat="1" ht="13.5" x14ac:dyDescent="0.3"/>
    <row r="2018" customFormat="1" ht="13.5" x14ac:dyDescent="0.3"/>
    <row r="2019" customFormat="1" ht="13.5" x14ac:dyDescent="0.3"/>
    <row r="2020" customFormat="1" ht="13.5" x14ac:dyDescent="0.3"/>
    <row r="2021" customFormat="1" ht="13.5" x14ac:dyDescent="0.3"/>
    <row r="2022" customFormat="1" ht="13.5" x14ac:dyDescent="0.3"/>
    <row r="2023" customFormat="1" ht="13.5" x14ac:dyDescent="0.3"/>
    <row r="2024" customFormat="1" ht="13.5" x14ac:dyDescent="0.3"/>
    <row r="2025" customFormat="1" ht="13.5" x14ac:dyDescent="0.3"/>
    <row r="2026" customFormat="1" ht="13.5" x14ac:dyDescent="0.3"/>
    <row r="2027" customFormat="1" ht="13.5" x14ac:dyDescent="0.3"/>
    <row r="2028" customFormat="1" ht="13.5" x14ac:dyDescent="0.3"/>
    <row r="2029" customFormat="1" ht="13.5" x14ac:dyDescent="0.3"/>
    <row r="2030" customFormat="1" ht="13.5" x14ac:dyDescent="0.3"/>
    <row r="2031" customFormat="1" ht="13.5" x14ac:dyDescent="0.3"/>
    <row r="2032" customFormat="1" ht="13.5" x14ac:dyDescent="0.3"/>
    <row r="2033" customFormat="1" ht="13.5" x14ac:dyDescent="0.3"/>
    <row r="2034" customFormat="1" ht="13.5" x14ac:dyDescent="0.3"/>
    <row r="2035" customFormat="1" ht="13.5" x14ac:dyDescent="0.3"/>
    <row r="2036" customFormat="1" ht="13.5" x14ac:dyDescent="0.3"/>
    <row r="2037" customFormat="1" ht="13.5" x14ac:dyDescent="0.3"/>
    <row r="2038" customFormat="1" ht="13.5" x14ac:dyDescent="0.3"/>
    <row r="2039" customFormat="1" ht="13.5" x14ac:dyDescent="0.3"/>
    <row r="2040" customFormat="1" ht="13.5" x14ac:dyDescent="0.3"/>
    <row r="2041" customFormat="1" ht="13.5" x14ac:dyDescent="0.3"/>
    <row r="2042" customFormat="1" ht="13.5" x14ac:dyDescent="0.3"/>
    <row r="2043" customFormat="1" ht="13.5" x14ac:dyDescent="0.3"/>
    <row r="2044" customFormat="1" ht="13.5" x14ac:dyDescent="0.3"/>
    <row r="2045" customFormat="1" ht="13.5" x14ac:dyDescent="0.3"/>
    <row r="2046" customFormat="1" ht="13.5" x14ac:dyDescent="0.3"/>
    <row r="2047" customFormat="1" ht="13.5" x14ac:dyDescent="0.3"/>
    <row r="2048" customFormat="1" ht="13.5" x14ac:dyDescent="0.3"/>
    <row r="2049" customFormat="1" ht="13.5" x14ac:dyDescent="0.3"/>
    <row r="2050" customFormat="1" ht="13.5" x14ac:dyDescent="0.3"/>
    <row r="2051" customFormat="1" ht="13.5" x14ac:dyDescent="0.3"/>
    <row r="2052" customFormat="1" ht="13.5" x14ac:dyDescent="0.3"/>
    <row r="2053" customFormat="1" ht="13.5" x14ac:dyDescent="0.3"/>
    <row r="2054" customFormat="1" ht="13.5" x14ac:dyDescent="0.3"/>
    <row r="2055" customFormat="1" ht="13.5" x14ac:dyDescent="0.3"/>
    <row r="2056" customFormat="1" ht="13.5" x14ac:dyDescent="0.3"/>
    <row r="2057" customFormat="1" ht="13.5" x14ac:dyDescent="0.3"/>
    <row r="2058" customFormat="1" ht="13.5" x14ac:dyDescent="0.3"/>
    <row r="2059" customFormat="1" ht="13.5" x14ac:dyDescent="0.3"/>
    <row r="2060" customFormat="1" ht="13.5" x14ac:dyDescent="0.3"/>
    <row r="2061" customFormat="1" ht="13.5" x14ac:dyDescent="0.3"/>
    <row r="2062" customFormat="1" ht="13.5" x14ac:dyDescent="0.3"/>
    <row r="2063" customFormat="1" ht="13.5" x14ac:dyDescent="0.3"/>
    <row r="2064" customFormat="1" ht="13.5" x14ac:dyDescent="0.3"/>
    <row r="2065" customFormat="1" ht="13.5" x14ac:dyDescent="0.3"/>
    <row r="2066" customFormat="1" ht="13.5" x14ac:dyDescent="0.3"/>
    <row r="2067" customFormat="1" ht="13.5" x14ac:dyDescent="0.3"/>
    <row r="2068" customFormat="1" ht="13.5" x14ac:dyDescent="0.3"/>
    <row r="2069" customFormat="1" ht="13.5" x14ac:dyDescent="0.3"/>
    <row r="2070" customFormat="1" ht="13.5" x14ac:dyDescent="0.3"/>
    <row r="2071" customFormat="1" ht="13.5" x14ac:dyDescent="0.3"/>
    <row r="2072" customFormat="1" ht="13.5" x14ac:dyDescent="0.3"/>
    <row r="2073" customFormat="1" ht="13.5" x14ac:dyDescent="0.3"/>
    <row r="2074" customFormat="1" ht="13.5" x14ac:dyDescent="0.3"/>
    <row r="2075" customFormat="1" ht="13.5" x14ac:dyDescent="0.3"/>
    <row r="2076" customFormat="1" ht="13.5" x14ac:dyDescent="0.3"/>
    <row r="2077" customFormat="1" ht="13.5" x14ac:dyDescent="0.3"/>
    <row r="2078" customFormat="1" ht="13.5" x14ac:dyDescent="0.3"/>
    <row r="2079" customFormat="1" ht="13.5" x14ac:dyDescent="0.3"/>
    <row r="2080" customFormat="1" ht="13.5" x14ac:dyDescent="0.3"/>
    <row r="2081" customFormat="1" ht="13.5" x14ac:dyDescent="0.3"/>
    <row r="2082" customFormat="1" ht="13.5" x14ac:dyDescent="0.3"/>
    <row r="2083" customFormat="1" ht="13.5" x14ac:dyDescent="0.3"/>
    <row r="2084" customFormat="1" ht="13.5" x14ac:dyDescent="0.3"/>
    <row r="2085" customFormat="1" ht="13.5" x14ac:dyDescent="0.3"/>
    <row r="2086" customFormat="1" ht="13.5" x14ac:dyDescent="0.3"/>
    <row r="2087" customFormat="1" ht="13.5" x14ac:dyDescent="0.3"/>
    <row r="2088" customFormat="1" ht="13.5" x14ac:dyDescent="0.3"/>
    <row r="2089" customFormat="1" ht="13.5" x14ac:dyDescent="0.3"/>
    <row r="2090" customFormat="1" ht="13.5" x14ac:dyDescent="0.3"/>
    <row r="2091" customFormat="1" ht="13.5" x14ac:dyDescent="0.3"/>
    <row r="2092" customFormat="1" ht="13.5" x14ac:dyDescent="0.3"/>
    <row r="2093" customFormat="1" ht="13.5" x14ac:dyDescent="0.3"/>
    <row r="2094" customFormat="1" ht="13.5" x14ac:dyDescent="0.3"/>
    <row r="2095" customFormat="1" ht="13.5" x14ac:dyDescent="0.3"/>
    <row r="2096" customFormat="1" ht="13.5" x14ac:dyDescent="0.3"/>
    <row r="2097" customFormat="1" ht="13.5" x14ac:dyDescent="0.3"/>
    <row r="2098" customFormat="1" ht="13.5" x14ac:dyDescent="0.3"/>
    <row r="2099" customFormat="1" ht="13.5" x14ac:dyDescent="0.3"/>
    <row r="2100" customFormat="1" ht="13.5" x14ac:dyDescent="0.3"/>
    <row r="2101" customFormat="1" ht="13.5" x14ac:dyDescent="0.3"/>
    <row r="2102" customFormat="1" ht="13.5" x14ac:dyDescent="0.3"/>
    <row r="2103" customFormat="1" ht="13.5" x14ac:dyDescent="0.3"/>
    <row r="2104" customFormat="1" ht="13.5" x14ac:dyDescent="0.3"/>
    <row r="2105" customFormat="1" ht="13.5" x14ac:dyDescent="0.3"/>
    <row r="2106" customFormat="1" ht="13.5" x14ac:dyDescent="0.3"/>
    <row r="2107" customFormat="1" ht="13.5" x14ac:dyDescent="0.3"/>
    <row r="2108" customFormat="1" ht="13.5" x14ac:dyDescent="0.3"/>
    <row r="2109" customFormat="1" ht="13.5" x14ac:dyDescent="0.3"/>
    <row r="2110" customFormat="1" ht="13.5" x14ac:dyDescent="0.3"/>
    <row r="2111" customFormat="1" ht="13.5" x14ac:dyDescent="0.3"/>
    <row r="2112" customFormat="1" ht="13.5" x14ac:dyDescent="0.3"/>
    <row r="2113" customFormat="1" ht="13.5" x14ac:dyDescent="0.3"/>
    <row r="2114" customFormat="1" ht="13.5" x14ac:dyDescent="0.3"/>
    <row r="2115" customFormat="1" ht="13.5" x14ac:dyDescent="0.3"/>
    <row r="2116" customFormat="1" ht="13.5" x14ac:dyDescent="0.3"/>
    <row r="2117" customFormat="1" ht="13.5" x14ac:dyDescent="0.3"/>
    <row r="2118" customFormat="1" ht="13.5" x14ac:dyDescent="0.3"/>
    <row r="2119" customFormat="1" ht="13.5" x14ac:dyDescent="0.3"/>
    <row r="2120" customFormat="1" ht="13.5" x14ac:dyDescent="0.3"/>
    <row r="2121" customFormat="1" ht="13.5" x14ac:dyDescent="0.3"/>
    <row r="2122" customFormat="1" ht="13.5" x14ac:dyDescent="0.3"/>
    <row r="2123" customFormat="1" ht="13.5" x14ac:dyDescent="0.3"/>
    <row r="2124" customFormat="1" ht="13.5" x14ac:dyDescent="0.3"/>
    <row r="2125" customFormat="1" ht="13.5" x14ac:dyDescent="0.3"/>
    <row r="2126" customFormat="1" ht="13.5" x14ac:dyDescent="0.3"/>
    <row r="2127" customFormat="1" ht="13.5" x14ac:dyDescent="0.3"/>
    <row r="2128" customFormat="1" ht="13.5" x14ac:dyDescent="0.3"/>
    <row r="2129" customFormat="1" ht="13.5" x14ac:dyDescent="0.3"/>
    <row r="2130" customFormat="1" ht="13.5" x14ac:dyDescent="0.3"/>
    <row r="2131" customFormat="1" ht="13.5" x14ac:dyDescent="0.3"/>
    <row r="2132" customFormat="1" ht="13.5" x14ac:dyDescent="0.3"/>
    <row r="2133" customFormat="1" ht="13.5" x14ac:dyDescent="0.3"/>
    <row r="2134" customFormat="1" ht="13.5" x14ac:dyDescent="0.3"/>
    <row r="2135" customFormat="1" ht="13.5" x14ac:dyDescent="0.3"/>
    <row r="2136" customFormat="1" ht="13.5" x14ac:dyDescent="0.3"/>
    <row r="2137" customFormat="1" ht="13.5" x14ac:dyDescent="0.3"/>
    <row r="2138" customFormat="1" ht="13.5" x14ac:dyDescent="0.3"/>
    <row r="2139" customFormat="1" ht="13.5" x14ac:dyDescent="0.3"/>
    <row r="2140" customFormat="1" ht="13.5" x14ac:dyDescent="0.3"/>
    <row r="2141" customFormat="1" ht="13.5" x14ac:dyDescent="0.3"/>
    <row r="2142" customFormat="1" ht="13.5" x14ac:dyDescent="0.3"/>
    <row r="2143" customFormat="1" ht="13.5" x14ac:dyDescent="0.3"/>
    <row r="2144" customFormat="1" ht="13.5" x14ac:dyDescent="0.3"/>
    <row r="2145" customFormat="1" ht="13.5" x14ac:dyDescent="0.3"/>
    <row r="2146" customFormat="1" ht="13.5" x14ac:dyDescent="0.3"/>
    <row r="2147" customFormat="1" ht="13.5" x14ac:dyDescent="0.3"/>
    <row r="2148" customFormat="1" ht="13.5" x14ac:dyDescent="0.3"/>
    <row r="2149" customFormat="1" ht="13.5" x14ac:dyDescent="0.3"/>
    <row r="2150" customFormat="1" ht="13.5" x14ac:dyDescent="0.3"/>
    <row r="2151" customFormat="1" ht="13.5" x14ac:dyDescent="0.3"/>
    <row r="2152" customFormat="1" ht="13.5" x14ac:dyDescent="0.3"/>
    <row r="2153" customFormat="1" ht="13.5" x14ac:dyDescent="0.3"/>
    <row r="2154" customFormat="1" ht="13.5" x14ac:dyDescent="0.3"/>
    <row r="2155" customFormat="1" ht="13.5" x14ac:dyDescent="0.3"/>
    <row r="2156" customFormat="1" ht="13.5" x14ac:dyDescent="0.3"/>
    <row r="2157" customFormat="1" ht="13.5" x14ac:dyDescent="0.3"/>
    <row r="2158" customFormat="1" ht="13.5" x14ac:dyDescent="0.3"/>
    <row r="2159" customFormat="1" ht="13.5" x14ac:dyDescent="0.3"/>
    <row r="2160" customFormat="1" ht="13.5" x14ac:dyDescent="0.3"/>
    <row r="2161" customFormat="1" ht="13.5" x14ac:dyDescent="0.3"/>
    <row r="2162" customFormat="1" ht="13.5" x14ac:dyDescent="0.3"/>
    <row r="2163" customFormat="1" ht="13.5" x14ac:dyDescent="0.3"/>
    <row r="2164" customFormat="1" ht="13.5" x14ac:dyDescent="0.3"/>
    <row r="2165" customFormat="1" ht="13.5" x14ac:dyDescent="0.3"/>
    <row r="2166" customFormat="1" ht="13.5" x14ac:dyDescent="0.3"/>
    <row r="2167" customFormat="1" ht="13.5" x14ac:dyDescent="0.3"/>
    <row r="2168" customFormat="1" ht="13.5" x14ac:dyDescent="0.3"/>
    <row r="2169" customFormat="1" ht="13.5" x14ac:dyDescent="0.3"/>
    <row r="2170" customFormat="1" ht="13.5" x14ac:dyDescent="0.3"/>
    <row r="2171" customFormat="1" ht="13.5" x14ac:dyDescent="0.3"/>
    <row r="2172" customFormat="1" ht="13.5" x14ac:dyDescent="0.3"/>
    <row r="2173" customFormat="1" ht="13.5" x14ac:dyDescent="0.3"/>
    <row r="2174" customFormat="1" ht="13.5" x14ac:dyDescent="0.3"/>
    <row r="2175" customFormat="1" ht="13.5" x14ac:dyDescent="0.3"/>
    <row r="2176" customFormat="1" ht="13.5" x14ac:dyDescent="0.3"/>
    <row r="2177" customFormat="1" ht="13.5" x14ac:dyDescent="0.3"/>
    <row r="2178" customFormat="1" ht="13.5" x14ac:dyDescent="0.3"/>
    <row r="2179" customFormat="1" ht="13.5" x14ac:dyDescent="0.3"/>
    <row r="2180" customFormat="1" ht="13.5" x14ac:dyDescent="0.3"/>
    <row r="2181" customFormat="1" ht="13.5" x14ac:dyDescent="0.3"/>
    <row r="2182" customFormat="1" ht="13.5" x14ac:dyDescent="0.3"/>
    <row r="2183" customFormat="1" ht="13.5" x14ac:dyDescent="0.3"/>
    <row r="2184" customFormat="1" ht="13.5" x14ac:dyDescent="0.3"/>
    <row r="2185" customFormat="1" ht="13.5" x14ac:dyDescent="0.3"/>
    <row r="2186" customFormat="1" ht="13.5" x14ac:dyDescent="0.3"/>
    <row r="2187" customFormat="1" ht="13.5" x14ac:dyDescent="0.3"/>
    <row r="2188" customFormat="1" ht="13.5" x14ac:dyDescent="0.3"/>
    <row r="2189" customFormat="1" ht="13.5" x14ac:dyDescent="0.3"/>
    <row r="2190" customFormat="1" ht="13.5" x14ac:dyDescent="0.3"/>
    <row r="2191" customFormat="1" ht="13.5" x14ac:dyDescent="0.3"/>
    <row r="2192" customFormat="1" ht="13.5" x14ac:dyDescent="0.3"/>
    <row r="2193" customFormat="1" ht="13.5" x14ac:dyDescent="0.3"/>
    <row r="2194" customFormat="1" ht="13.5" x14ac:dyDescent="0.3"/>
    <row r="2195" customFormat="1" ht="13.5" x14ac:dyDescent="0.3"/>
    <row r="2196" customFormat="1" ht="13.5" x14ac:dyDescent="0.3"/>
    <row r="2197" customFormat="1" ht="13.5" x14ac:dyDescent="0.3"/>
    <row r="2198" customFormat="1" ht="13.5" x14ac:dyDescent="0.3"/>
    <row r="2199" customFormat="1" ht="13.5" x14ac:dyDescent="0.3"/>
    <row r="2200" customFormat="1" ht="13.5" x14ac:dyDescent="0.3"/>
    <row r="2201" customFormat="1" ht="13.5" x14ac:dyDescent="0.3"/>
    <row r="2202" customFormat="1" ht="13.5" x14ac:dyDescent="0.3"/>
    <row r="2203" customFormat="1" ht="13.5" x14ac:dyDescent="0.3"/>
    <row r="2204" customFormat="1" ht="13.5" x14ac:dyDescent="0.3"/>
    <row r="2205" customFormat="1" ht="13.5" x14ac:dyDescent="0.3"/>
    <row r="2206" customFormat="1" ht="13.5" x14ac:dyDescent="0.3"/>
    <row r="2207" customFormat="1" ht="13.5" x14ac:dyDescent="0.3"/>
    <row r="2208" customFormat="1" ht="13.5" x14ac:dyDescent="0.3"/>
    <row r="2209" customFormat="1" ht="13.5" x14ac:dyDescent="0.3"/>
    <row r="2210" customFormat="1" ht="13.5" x14ac:dyDescent="0.3"/>
    <row r="2211" customFormat="1" ht="13.5" x14ac:dyDescent="0.3"/>
    <row r="2212" customFormat="1" ht="13.5" x14ac:dyDescent="0.3"/>
    <row r="2213" customFormat="1" ht="13.5" x14ac:dyDescent="0.3"/>
    <row r="2214" customFormat="1" ht="13.5" x14ac:dyDescent="0.3"/>
    <row r="2215" customFormat="1" ht="13.5" x14ac:dyDescent="0.3"/>
    <row r="2216" customFormat="1" ht="13.5" x14ac:dyDescent="0.3"/>
    <row r="2217" customFormat="1" ht="13.5" x14ac:dyDescent="0.3"/>
    <row r="2218" customFormat="1" ht="13.5" x14ac:dyDescent="0.3"/>
    <row r="2219" customFormat="1" ht="13.5" x14ac:dyDescent="0.3"/>
    <row r="2220" customFormat="1" ht="13.5" x14ac:dyDescent="0.3"/>
    <row r="2221" customFormat="1" ht="13.5" x14ac:dyDescent="0.3"/>
    <row r="2222" customFormat="1" ht="13.5" x14ac:dyDescent="0.3"/>
    <row r="2223" customFormat="1" ht="13.5" x14ac:dyDescent="0.3"/>
    <row r="2224" customFormat="1" ht="13.5" x14ac:dyDescent="0.3"/>
    <row r="2225" customFormat="1" ht="13.5" x14ac:dyDescent="0.3"/>
    <row r="2226" customFormat="1" ht="13.5" x14ac:dyDescent="0.3"/>
    <row r="2227" customFormat="1" ht="13.5" x14ac:dyDescent="0.3"/>
    <row r="2228" customFormat="1" ht="13.5" x14ac:dyDescent="0.3"/>
    <row r="2229" customFormat="1" ht="13.5" x14ac:dyDescent="0.3"/>
    <row r="2230" customFormat="1" ht="13.5" x14ac:dyDescent="0.3"/>
    <row r="2231" customFormat="1" ht="13.5" x14ac:dyDescent="0.3"/>
    <row r="2232" customFormat="1" ht="13.5" x14ac:dyDescent="0.3"/>
    <row r="2233" customFormat="1" ht="13.5" x14ac:dyDescent="0.3"/>
    <row r="2234" customFormat="1" ht="13.5" x14ac:dyDescent="0.3"/>
    <row r="2235" customFormat="1" ht="13.5" x14ac:dyDescent="0.3"/>
    <row r="2236" customFormat="1" ht="13.5" x14ac:dyDescent="0.3"/>
    <row r="2237" customFormat="1" ht="13.5" x14ac:dyDescent="0.3"/>
    <row r="2238" customFormat="1" ht="13.5" x14ac:dyDescent="0.3"/>
    <row r="2239" customFormat="1" ht="13.5" x14ac:dyDescent="0.3"/>
    <row r="2240" customFormat="1" ht="13.5" x14ac:dyDescent="0.3"/>
    <row r="2241" customFormat="1" ht="13.5" x14ac:dyDescent="0.3"/>
    <row r="2242" customFormat="1" ht="13.5" x14ac:dyDescent="0.3"/>
    <row r="2243" customFormat="1" ht="13.5" x14ac:dyDescent="0.3"/>
    <row r="2244" customFormat="1" ht="13.5" x14ac:dyDescent="0.3"/>
    <row r="2245" customFormat="1" ht="13.5" x14ac:dyDescent="0.3"/>
    <row r="2246" customFormat="1" ht="13.5" x14ac:dyDescent="0.3"/>
    <row r="2247" customFormat="1" ht="13.5" x14ac:dyDescent="0.3"/>
    <row r="2248" customFormat="1" ht="13.5" x14ac:dyDescent="0.3"/>
    <row r="2249" customFormat="1" ht="13.5" x14ac:dyDescent="0.3"/>
    <row r="2250" customFormat="1" ht="13.5" x14ac:dyDescent="0.3"/>
    <row r="2251" customFormat="1" ht="13.5" x14ac:dyDescent="0.3"/>
    <row r="2252" customFormat="1" ht="13.5" x14ac:dyDescent="0.3"/>
    <row r="2253" customFormat="1" ht="13.5" x14ac:dyDescent="0.3"/>
    <row r="2254" customFormat="1" ht="13.5" x14ac:dyDescent="0.3"/>
    <row r="2255" customFormat="1" ht="13.5" x14ac:dyDescent="0.3"/>
    <row r="2256" customFormat="1" ht="13.5" x14ac:dyDescent="0.3"/>
    <row r="2257" customFormat="1" ht="13.5" x14ac:dyDescent="0.3"/>
    <row r="2258" customFormat="1" ht="13.5" x14ac:dyDescent="0.3"/>
    <row r="2259" customFormat="1" ht="13.5" x14ac:dyDescent="0.3"/>
    <row r="2260" customFormat="1" ht="13.5" x14ac:dyDescent="0.3"/>
    <row r="2261" customFormat="1" ht="13.5" x14ac:dyDescent="0.3"/>
    <row r="2262" customFormat="1" ht="13.5" x14ac:dyDescent="0.3"/>
    <row r="2263" customFormat="1" ht="13.5" x14ac:dyDescent="0.3"/>
    <row r="2264" customFormat="1" ht="13.5" x14ac:dyDescent="0.3"/>
    <row r="2265" customFormat="1" ht="13.5" x14ac:dyDescent="0.3"/>
    <row r="2266" customFormat="1" ht="13.5" x14ac:dyDescent="0.3"/>
    <row r="2267" customFormat="1" ht="13.5" x14ac:dyDescent="0.3"/>
    <row r="2268" customFormat="1" ht="13.5" x14ac:dyDescent="0.3"/>
    <row r="2269" customFormat="1" ht="13.5" x14ac:dyDescent="0.3"/>
    <row r="2270" customFormat="1" ht="13.5" x14ac:dyDescent="0.3"/>
    <row r="2271" customFormat="1" ht="13.5" x14ac:dyDescent="0.3"/>
    <row r="2272" customFormat="1" ht="13.5" x14ac:dyDescent="0.3"/>
    <row r="2273" customFormat="1" ht="13.5" x14ac:dyDescent="0.3"/>
    <row r="2274" customFormat="1" ht="13.5" x14ac:dyDescent="0.3"/>
    <row r="2275" customFormat="1" ht="13.5" x14ac:dyDescent="0.3"/>
    <row r="2276" customFormat="1" ht="13.5" x14ac:dyDescent="0.3"/>
    <row r="2277" customFormat="1" ht="13.5" x14ac:dyDescent="0.3"/>
    <row r="2278" customFormat="1" ht="13.5" x14ac:dyDescent="0.3"/>
    <row r="2279" customFormat="1" ht="13.5" x14ac:dyDescent="0.3"/>
    <row r="2280" customFormat="1" ht="13.5" x14ac:dyDescent="0.3"/>
    <row r="2281" customFormat="1" ht="13.5" x14ac:dyDescent="0.3"/>
    <row r="2282" customFormat="1" ht="13.5" x14ac:dyDescent="0.3"/>
    <row r="2283" customFormat="1" ht="13.5" x14ac:dyDescent="0.3"/>
    <row r="2284" customFormat="1" ht="13.5" x14ac:dyDescent="0.3"/>
    <row r="2285" customFormat="1" ht="13.5" x14ac:dyDescent="0.3"/>
    <row r="2286" customFormat="1" ht="13.5" x14ac:dyDescent="0.3"/>
    <row r="2287" customFormat="1" ht="13.5" x14ac:dyDescent="0.3"/>
    <row r="2288" customFormat="1" ht="13.5" x14ac:dyDescent="0.3"/>
    <row r="2289" customFormat="1" ht="13.5" x14ac:dyDescent="0.3"/>
    <row r="2290" customFormat="1" ht="13.5" x14ac:dyDescent="0.3"/>
    <row r="2291" customFormat="1" ht="13.5" x14ac:dyDescent="0.3"/>
    <row r="2292" customFormat="1" ht="13.5" x14ac:dyDescent="0.3"/>
    <row r="2293" customFormat="1" ht="13.5" x14ac:dyDescent="0.3"/>
    <row r="2294" customFormat="1" ht="13.5" x14ac:dyDescent="0.3"/>
    <row r="2295" customFormat="1" ht="13.5" x14ac:dyDescent="0.3"/>
    <row r="2296" customFormat="1" ht="13.5" x14ac:dyDescent="0.3"/>
    <row r="2297" customFormat="1" ht="13.5" x14ac:dyDescent="0.3"/>
    <row r="2298" customFormat="1" ht="13.5" x14ac:dyDescent="0.3"/>
    <row r="2299" customFormat="1" ht="13.5" x14ac:dyDescent="0.3"/>
    <row r="2300" customFormat="1" ht="13.5" x14ac:dyDescent="0.3"/>
    <row r="2301" customFormat="1" ht="13.5" x14ac:dyDescent="0.3"/>
    <row r="2302" customFormat="1" ht="13.5" x14ac:dyDescent="0.3"/>
    <row r="2303" customFormat="1" ht="13.5" x14ac:dyDescent="0.3"/>
    <row r="2304" customFormat="1" ht="13.5" x14ac:dyDescent="0.3"/>
    <row r="2305" customFormat="1" ht="13.5" x14ac:dyDescent="0.3"/>
    <row r="2306" customFormat="1" ht="13.5" x14ac:dyDescent="0.3"/>
    <row r="2307" customFormat="1" ht="13.5" x14ac:dyDescent="0.3"/>
    <row r="2308" customFormat="1" ht="13.5" x14ac:dyDescent="0.3"/>
    <row r="2309" customFormat="1" ht="13.5" x14ac:dyDescent="0.3"/>
    <row r="2310" customFormat="1" ht="13.5" x14ac:dyDescent="0.3"/>
    <row r="2311" customFormat="1" ht="13.5" x14ac:dyDescent="0.3"/>
    <row r="2312" customFormat="1" ht="13.5" x14ac:dyDescent="0.3"/>
    <row r="2313" customFormat="1" ht="13.5" x14ac:dyDescent="0.3"/>
    <row r="2314" customFormat="1" ht="13.5" x14ac:dyDescent="0.3"/>
    <row r="2315" customFormat="1" ht="13.5" x14ac:dyDescent="0.3"/>
    <row r="2316" customFormat="1" ht="13.5" x14ac:dyDescent="0.3"/>
    <row r="2317" customFormat="1" ht="13.5" x14ac:dyDescent="0.3"/>
    <row r="2318" customFormat="1" ht="13.5" x14ac:dyDescent="0.3"/>
    <row r="2319" customFormat="1" ht="13.5" x14ac:dyDescent="0.3"/>
    <row r="2320" customFormat="1" ht="13.5" x14ac:dyDescent="0.3"/>
    <row r="2321" customFormat="1" ht="13.5" x14ac:dyDescent="0.3"/>
    <row r="2322" customFormat="1" ht="13.5" x14ac:dyDescent="0.3"/>
    <row r="2323" customFormat="1" ht="13.5" x14ac:dyDescent="0.3"/>
    <row r="2324" customFormat="1" ht="13.5" x14ac:dyDescent="0.3"/>
    <row r="2325" customFormat="1" ht="13.5" x14ac:dyDescent="0.3"/>
    <row r="2326" customFormat="1" ht="13.5" x14ac:dyDescent="0.3"/>
    <row r="2327" customFormat="1" ht="13.5" x14ac:dyDescent="0.3"/>
    <row r="2328" customFormat="1" ht="13.5" x14ac:dyDescent="0.3"/>
    <row r="2329" customFormat="1" ht="13.5" x14ac:dyDescent="0.3"/>
    <row r="2330" customFormat="1" ht="13.5" x14ac:dyDescent="0.3"/>
    <row r="2331" customFormat="1" ht="13.5" x14ac:dyDescent="0.3"/>
    <row r="2332" customFormat="1" ht="13.5" x14ac:dyDescent="0.3"/>
    <row r="2333" customFormat="1" ht="13.5" x14ac:dyDescent="0.3"/>
    <row r="2334" customFormat="1" ht="13.5" x14ac:dyDescent="0.3"/>
    <row r="2335" customFormat="1" ht="13.5" x14ac:dyDescent="0.3"/>
    <row r="2336" customFormat="1" ht="13.5" x14ac:dyDescent="0.3"/>
    <row r="2337" customFormat="1" ht="13.5" x14ac:dyDescent="0.3"/>
    <row r="2338" customFormat="1" ht="13.5" x14ac:dyDescent="0.3"/>
    <row r="2339" customFormat="1" ht="13.5" x14ac:dyDescent="0.3"/>
    <row r="2340" customFormat="1" ht="13.5" x14ac:dyDescent="0.3"/>
    <row r="2341" customFormat="1" ht="13.5" x14ac:dyDescent="0.3"/>
    <row r="2342" customFormat="1" ht="13.5" x14ac:dyDescent="0.3"/>
    <row r="2343" customFormat="1" ht="13.5" x14ac:dyDescent="0.3"/>
    <row r="2344" customFormat="1" ht="13.5" x14ac:dyDescent="0.3"/>
    <row r="2345" customFormat="1" ht="13.5" x14ac:dyDescent="0.3"/>
    <row r="2346" customFormat="1" ht="13.5" x14ac:dyDescent="0.3"/>
    <row r="2347" customFormat="1" ht="13.5" x14ac:dyDescent="0.3"/>
    <row r="2348" customFormat="1" ht="13.5" x14ac:dyDescent="0.3"/>
    <row r="2349" customFormat="1" ht="13.5" x14ac:dyDescent="0.3"/>
    <row r="2350" customFormat="1" ht="13.5" x14ac:dyDescent="0.3"/>
    <row r="2351" customFormat="1" ht="13.5" x14ac:dyDescent="0.3"/>
    <row r="2352" customFormat="1" ht="13.5" x14ac:dyDescent="0.3"/>
    <row r="2353" customFormat="1" ht="13.5" x14ac:dyDescent="0.3"/>
    <row r="2354" customFormat="1" ht="13.5" x14ac:dyDescent="0.3"/>
    <row r="2355" customFormat="1" ht="13.5" x14ac:dyDescent="0.3"/>
    <row r="2356" customFormat="1" ht="13.5" x14ac:dyDescent="0.3"/>
    <row r="2357" customFormat="1" ht="13.5" x14ac:dyDescent="0.3"/>
    <row r="2358" customFormat="1" ht="13.5" x14ac:dyDescent="0.3"/>
    <row r="2359" customFormat="1" ht="13.5" x14ac:dyDescent="0.3"/>
    <row r="2360" customFormat="1" ht="13.5" x14ac:dyDescent="0.3"/>
    <row r="2361" customFormat="1" ht="13.5" x14ac:dyDescent="0.3"/>
    <row r="2362" customFormat="1" ht="13.5" x14ac:dyDescent="0.3"/>
    <row r="2363" customFormat="1" ht="13.5" x14ac:dyDescent="0.3"/>
    <row r="2364" customFormat="1" ht="13.5" x14ac:dyDescent="0.3"/>
    <row r="2365" customFormat="1" ht="13.5" x14ac:dyDescent="0.3"/>
    <row r="2366" customFormat="1" ht="13.5" x14ac:dyDescent="0.3"/>
    <row r="2367" customFormat="1" ht="13.5" x14ac:dyDescent="0.3"/>
    <row r="2368" customFormat="1" ht="13.5" x14ac:dyDescent="0.3"/>
    <row r="2369" customFormat="1" ht="13.5" x14ac:dyDescent="0.3"/>
    <row r="2370" customFormat="1" ht="13.5" x14ac:dyDescent="0.3"/>
    <row r="2371" customFormat="1" ht="13.5" x14ac:dyDescent="0.3"/>
    <row r="2372" customFormat="1" ht="13.5" x14ac:dyDescent="0.3"/>
    <row r="2373" customFormat="1" ht="13.5" x14ac:dyDescent="0.3"/>
    <row r="2374" customFormat="1" ht="13.5" x14ac:dyDescent="0.3"/>
    <row r="2375" customFormat="1" ht="13.5" x14ac:dyDescent="0.3"/>
    <row r="2376" customFormat="1" ht="13.5" x14ac:dyDescent="0.3"/>
    <row r="2377" customFormat="1" ht="13.5" x14ac:dyDescent="0.3"/>
    <row r="2378" customFormat="1" ht="13.5" x14ac:dyDescent="0.3"/>
    <row r="2379" customFormat="1" ht="13.5" x14ac:dyDescent="0.3"/>
    <row r="2380" customFormat="1" ht="13.5" x14ac:dyDescent="0.3"/>
    <row r="2381" customFormat="1" ht="13.5" x14ac:dyDescent="0.3"/>
    <row r="2382" customFormat="1" ht="13.5" x14ac:dyDescent="0.3"/>
    <row r="2383" customFormat="1" ht="13.5" x14ac:dyDescent="0.3"/>
    <row r="2384" customFormat="1" ht="13.5" x14ac:dyDescent="0.3"/>
    <row r="2385" customFormat="1" ht="13.5" x14ac:dyDescent="0.3"/>
    <row r="2386" customFormat="1" ht="13.5" x14ac:dyDescent="0.3"/>
    <row r="2387" customFormat="1" ht="13.5" x14ac:dyDescent="0.3"/>
    <row r="2388" customFormat="1" ht="13.5" x14ac:dyDescent="0.3"/>
    <row r="2389" customFormat="1" ht="13.5" x14ac:dyDescent="0.3"/>
    <row r="2390" customFormat="1" ht="13.5" x14ac:dyDescent="0.3"/>
    <row r="2391" customFormat="1" ht="13.5" x14ac:dyDescent="0.3"/>
    <row r="2392" customFormat="1" ht="13.5" x14ac:dyDescent="0.3"/>
    <row r="2393" customFormat="1" ht="13.5" x14ac:dyDescent="0.3"/>
    <row r="2394" customFormat="1" ht="13.5" x14ac:dyDescent="0.3"/>
    <row r="2395" customFormat="1" ht="13.5" x14ac:dyDescent="0.3"/>
    <row r="2396" customFormat="1" ht="13.5" x14ac:dyDescent="0.3"/>
    <row r="2397" customFormat="1" ht="13.5" x14ac:dyDescent="0.3"/>
    <row r="2398" customFormat="1" ht="13.5" x14ac:dyDescent="0.3"/>
    <row r="2399" customFormat="1" ht="13.5" x14ac:dyDescent="0.3"/>
    <row r="2400" customFormat="1" ht="13.5" x14ac:dyDescent="0.3"/>
    <row r="2401" customFormat="1" ht="13.5" x14ac:dyDescent="0.3"/>
    <row r="2402" customFormat="1" ht="13.5" x14ac:dyDescent="0.3"/>
    <row r="2403" customFormat="1" ht="13.5" x14ac:dyDescent="0.3"/>
    <row r="2404" customFormat="1" ht="13.5" x14ac:dyDescent="0.3"/>
    <row r="2405" customFormat="1" ht="13.5" x14ac:dyDescent="0.3"/>
    <row r="2406" customFormat="1" ht="13.5" x14ac:dyDescent="0.3"/>
    <row r="2407" customFormat="1" ht="13.5" x14ac:dyDescent="0.3"/>
    <row r="2408" customFormat="1" ht="13.5" x14ac:dyDescent="0.3"/>
    <row r="2409" customFormat="1" ht="13.5" x14ac:dyDescent="0.3"/>
    <row r="2410" customFormat="1" ht="13.5" x14ac:dyDescent="0.3"/>
    <row r="2411" customFormat="1" ht="13.5" x14ac:dyDescent="0.3"/>
    <row r="2412" customFormat="1" ht="13.5" x14ac:dyDescent="0.3"/>
    <row r="2413" customFormat="1" ht="13.5" x14ac:dyDescent="0.3"/>
    <row r="2414" customFormat="1" ht="13.5" x14ac:dyDescent="0.3"/>
    <row r="2415" customFormat="1" ht="13.5" x14ac:dyDescent="0.3"/>
    <row r="2416" customFormat="1" ht="13.5" x14ac:dyDescent="0.3"/>
    <row r="2417" customFormat="1" ht="13.5" x14ac:dyDescent="0.3"/>
    <row r="2418" customFormat="1" ht="13.5" x14ac:dyDescent="0.3"/>
    <row r="2419" customFormat="1" ht="13.5" x14ac:dyDescent="0.3"/>
    <row r="2420" customFormat="1" ht="13.5" x14ac:dyDescent="0.3"/>
    <row r="2421" customFormat="1" ht="13.5" x14ac:dyDescent="0.3"/>
    <row r="2422" customFormat="1" ht="13.5" x14ac:dyDescent="0.3"/>
    <row r="2423" customFormat="1" ht="13.5" x14ac:dyDescent="0.3"/>
    <row r="2424" customFormat="1" ht="13.5" x14ac:dyDescent="0.3"/>
    <row r="2425" customFormat="1" ht="13.5" x14ac:dyDescent="0.3"/>
    <row r="2426" customFormat="1" ht="13.5" x14ac:dyDescent="0.3"/>
    <row r="2427" customFormat="1" ht="13.5" x14ac:dyDescent="0.3"/>
    <row r="2428" customFormat="1" ht="13.5" x14ac:dyDescent="0.3"/>
    <row r="2429" customFormat="1" ht="13.5" x14ac:dyDescent="0.3"/>
    <row r="2430" customFormat="1" ht="13.5" x14ac:dyDescent="0.3"/>
    <row r="2431" customFormat="1" ht="13.5" x14ac:dyDescent="0.3"/>
    <row r="2432" customFormat="1" ht="13.5" x14ac:dyDescent="0.3"/>
    <row r="2433" customFormat="1" ht="13.5" x14ac:dyDescent="0.3"/>
    <row r="2434" customFormat="1" ht="13.5" x14ac:dyDescent="0.3"/>
    <row r="2435" customFormat="1" ht="13.5" x14ac:dyDescent="0.3"/>
    <row r="2436" customFormat="1" ht="13.5" x14ac:dyDescent="0.3"/>
    <row r="2437" customFormat="1" ht="13.5" x14ac:dyDescent="0.3"/>
    <row r="2438" customFormat="1" ht="13.5" x14ac:dyDescent="0.3"/>
    <row r="2439" customFormat="1" ht="13.5" x14ac:dyDescent="0.3"/>
    <row r="2440" customFormat="1" ht="13.5" x14ac:dyDescent="0.3"/>
    <row r="2441" customFormat="1" ht="13.5" x14ac:dyDescent="0.3"/>
    <row r="2442" customFormat="1" ht="13.5" x14ac:dyDescent="0.3"/>
    <row r="2443" customFormat="1" ht="13.5" x14ac:dyDescent="0.3"/>
    <row r="2444" customFormat="1" ht="13.5" x14ac:dyDescent="0.3"/>
    <row r="2445" customFormat="1" ht="13.5" x14ac:dyDescent="0.3"/>
    <row r="2446" customFormat="1" ht="13.5" x14ac:dyDescent="0.3"/>
    <row r="2447" customFormat="1" ht="13.5" x14ac:dyDescent="0.3"/>
    <row r="2448" customFormat="1" ht="13.5" x14ac:dyDescent="0.3"/>
    <row r="2449" customFormat="1" ht="13.5" x14ac:dyDescent="0.3"/>
    <row r="2450" customFormat="1" ht="13.5" x14ac:dyDescent="0.3"/>
    <row r="2451" customFormat="1" ht="13.5" x14ac:dyDescent="0.3"/>
    <row r="2452" customFormat="1" ht="13.5" x14ac:dyDescent="0.3"/>
    <row r="2453" customFormat="1" ht="13.5" x14ac:dyDescent="0.3"/>
    <row r="2454" customFormat="1" ht="13.5" x14ac:dyDescent="0.3"/>
    <row r="2455" customFormat="1" ht="13.5" x14ac:dyDescent="0.3"/>
    <row r="2456" customFormat="1" ht="13.5" x14ac:dyDescent="0.3"/>
    <row r="2457" customFormat="1" ht="13.5" x14ac:dyDescent="0.3"/>
    <row r="2458" customFormat="1" ht="13.5" x14ac:dyDescent="0.3"/>
    <row r="2459" customFormat="1" ht="13.5" x14ac:dyDescent="0.3"/>
    <row r="2460" customFormat="1" ht="13.5" x14ac:dyDescent="0.3"/>
    <row r="2461" customFormat="1" ht="13.5" x14ac:dyDescent="0.3"/>
    <row r="2462" customFormat="1" ht="13.5" x14ac:dyDescent="0.3"/>
    <row r="2463" customFormat="1" ht="13.5" x14ac:dyDescent="0.3"/>
    <row r="2464" customFormat="1" ht="13.5" x14ac:dyDescent="0.3"/>
    <row r="2465" customFormat="1" ht="13.5" x14ac:dyDescent="0.3"/>
    <row r="2466" customFormat="1" ht="13.5" x14ac:dyDescent="0.3"/>
    <row r="2467" customFormat="1" ht="13.5" x14ac:dyDescent="0.3"/>
    <row r="2468" customFormat="1" ht="13.5" x14ac:dyDescent="0.3"/>
    <row r="2469" customFormat="1" ht="13.5" x14ac:dyDescent="0.3"/>
    <row r="2470" customFormat="1" ht="13.5" x14ac:dyDescent="0.3"/>
    <row r="2471" customFormat="1" ht="13.5" x14ac:dyDescent="0.3"/>
    <row r="2472" customFormat="1" ht="13.5" x14ac:dyDescent="0.3"/>
    <row r="2473" customFormat="1" ht="13.5" x14ac:dyDescent="0.3"/>
    <row r="2474" customFormat="1" ht="13.5" x14ac:dyDescent="0.3"/>
    <row r="2475" customFormat="1" ht="13.5" x14ac:dyDescent="0.3"/>
    <row r="2476" customFormat="1" ht="13.5" x14ac:dyDescent="0.3"/>
    <row r="2477" customFormat="1" ht="13.5" x14ac:dyDescent="0.3"/>
    <row r="2478" customFormat="1" ht="13.5" x14ac:dyDescent="0.3"/>
    <row r="2479" customFormat="1" ht="13.5" x14ac:dyDescent="0.3"/>
    <row r="2480" customFormat="1" ht="13.5" x14ac:dyDescent="0.3"/>
    <row r="2481" customFormat="1" ht="13.5" x14ac:dyDescent="0.3"/>
    <row r="2482" customFormat="1" ht="13.5" x14ac:dyDescent="0.3"/>
    <row r="2483" customFormat="1" ht="13.5" x14ac:dyDescent="0.3"/>
    <row r="2484" customFormat="1" ht="13.5" x14ac:dyDescent="0.3"/>
    <row r="2485" customFormat="1" ht="13.5" x14ac:dyDescent="0.3"/>
    <row r="2486" customFormat="1" ht="13.5" x14ac:dyDescent="0.3"/>
    <row r="2487" customFormat="1" ht="13.5" x14ac:dyDescent="0.3"/>
    <row r="2488" customFormat="1" ht="13.5" x14ac:dyDescent="0.3"/>
    <row r="2489" customFormat="1" ht="13.5" x14ac:dyDescent="0.3"/>
    <row r="2490" customFormat="1" ht="13.5" x14ac:dyDescent="0.3"/>
    <row r="2491" customFormat="1" ht="13.5" x14ac:dyDescent="0.3"/>
    <row r="2492" customFormat="1" ht="13.5" x14ac:dyDescent="0.3"/>
    <row r="2493" customFormat="1" ht="13.5" x14ac:dyDescent="0.3"/>
    <row r="2494" customFormat="1" ht="13.5" x14ac:dyDescent="0.3"/>
    <row r="2495" customFormat="1" ht="13.5" x14ac:dyDescent="0.3"/>
    <row r="2496" customFormat="1" ht="13.5" x14ac:dyDescent="0.3"/>
    <row r="2497" customFormat="1" ht="13.5" x14ac:dyDescent="0.3"/>
    <row r="2498" customFormat="1" ht="13.5" x14ac:dyDescent="0.3"/>
    <row r="2499" customFormat="1" ht="13.5" x14ac:dyDescent="0.3"/>
    <row r="2500" customFormat="1" ht="13.5" x14ac:dyDescent="0.3"/>
    <row r="2501" customFormat="1" ht="13.5" x14ac:dyDescent="0.3"/>
    <row r="2502" customFormat="1" ht="13.5" x14ac:dyDescent="0.3"/>
    <row r="2503" customFormat="1" ht="13.5" x14ac:dyDescent="0.3"/>
    <row r="2504" customFormat="1" ht="13.5" x14ac:dyDescent="0.3"/>
    <row r="2505" customFormat="1" ht="13.5" x14ac:dyDescent="0.3"/>
    <row r="2506" customFormat="1" ht="13.5" x14ac:dyDescent="0.3"/>
    <row r="2507" customFormat="1" ht="13.5" x14ac:dyDescent="0.3"/>
    <row r="2508" customFormat="1" ht="13.5" x14ac:dyDescent="0.3"/>
    <row r="2509" customFormat="1" ht="13.5" x14ac:dyDescent="0.3"/>
    <row r="2510" customFormat="1" ht="13.5" x14ac:dyDescent="0.3"/>
    <row r="2511" customFormat="1" ht="13.5" x14ac:dyDescent="0.3"/>
    <row r="2512" customFormat="1" ht="13.5" x14ac:dyDescent="0.3"/>
    <row r="2513" customFormat="1" ht="13.5" x14ac:dyDescent="0.3"/>
    <row r="2514" customFormat="1" ht="13.5" x14ac:dyDescent="0.3"/>
    <row r="2515" customFormat="1" ht="13.5" x14ac:dyDescent="0.3"/>
    <row r="2516" customFormat="1" ht="13.5" x14ac:dyDescent="0.3"/>
    <row r="2517" customFormat="1" ht="13.5" x14ac:dyDescent="0.3"/>
    <row r="2518" customFormat="1" ht="13.5" x14ac:dyDescent="0.3"/>
    <row r="2519" customFormat="1" ht="13.5" x14ac:dyDescent="0.3"/>
    <row r="2520" customFormat="1" ht="13.5" x14ac:dyDescent="0.3"/>
    <row r="2521" customFormat="1" ht="13.5" x14ac:dyDescent="0.3"/>
    <row r="2522" customFormat="1" ht="13.5" x14ac:dyDescent="0.3"/>
    <row r="2523" customFormat="1" ht="13.5" x14ac:dyDescent="0.3"/>
    <row r="2524" customFormat="1" ht="13.5" x14ac:dyDescent="0.3"/>
    <row r="2525" customFormat="1" ht="13.5" x14ac:dyDescent="0.3"/>
    <row r="2526" customFormat="1" ht="13.5" x14ac:dyDescent="0.3"/>
    <row r="2527" customFormat="1" ht="13.5" x14ac:dyDescent="0.3"/>
    <row r="2528" customFormat="1" ht="13.5" x14ac:dyDescent="0.3"/>
    <row r="2529" customFormat="1" ht="13.5" x14ac:dyDescent="0.3"/>
    <row r="2530" customFormat="1" ht="13.5" x14ac:dyDescent="0.3"/>
    <row r="2531" customFormat="1" ht="13.5" x14ac:dyDescent="0.3"/>
    <row r="2532" customFormat="1" ht="13.5" x14ac:dyDescent="0.3"/>
    <row r="2533" customFormat="1" ht="13.5" x14ac:dyDescent="0.3"/>
    <row r="2534" customFormat="1" ht="13.5" x14ac:dyDescent="0.3"/>
    <row r="2535" customFormat="1" ht="13.5" x14ac:dyDescent="0.3"/>
    <row r="2536" customFormat="1" ht="13.5" x14ac:dyDescent="0.3"/>
    <row r="2537" customFormat="1" ht="13.5" x14ac:dyDescent="0.3"/>
    <row r="2538" customFormat="1" ht="13.5" x14ac:dyDescent="0.3"/>
    <row r="2539" customFormat="1" ht="13.5" x14ac:dyDescent="0.3"/>
    <row r="2540" customFormat="1" ht="13.5" x14ac:dyDescent="0.3"/>
    <row r="2541" customFormat="1" ht="13.5" x14ac:dyDescent="0.3"/>
    <row r="2542" customFormat="1" ht="13.5" x14ac:dyDescent="0.3"/>
    <row r="2543" customFormat="1" ht="13.5" x14ac:dyDescent="0.3"/>
    <row r="2544" customFormat="1" ht="13.5" x14ac:dyDescent="0.3"/>
    <row r="2545" customFormat="1" ht="13.5" x14ac:dyDescent="0.3"/>
    <row r="2546" customFormat="1" ht="13.5" x14ac:dyDescent="0.3"/>
    <row r="2547" customFormat="1" ht="13.5" x14ac:dyDescent="0.3"/>
    <row r="2548" customFormat="1" ht="13.5" x14ac:dyDescent="0.3"/>
    <row r="2549" customFormat="1" ht="13.5" x14ac:dyDescent="0.3"/>
    <row r="2550" customFormat="1" ht="13.5" x14ac:dyDescent="0.3"/>
    <row r="2551" customFormat="1" ht="13.5" x14ac:dyDescent="0.3"/>
    <row r="2552" customFormat="1" ht="13.5" x14ac:dyDescent="0.3"/>
    <row r="2553" customFormat="1" ht="13.5" x14ac:dyDescent="0.3"/>
    <row r="2554" customFormat="1" ht="13.5" x14ac:dyDescent="0.3"/>
    <row r="2555" customFormat="1" ht="13.5" x14ac:dyDescent="0.3"/>
    <row r="2556" customFormat="1" ht="13.5" x14ac:dyDescent="0.3"/>
    <row r="2557" customFormat="1" ht="13.5" x14ac:dyDescent="0.3"/>
    <row r="2558" customFormat="1" ht="13.5" x14ac:dyDescent="0.3"/>
    <row r="2559" customFormat="1" ht="13.5" x14ac:dyDescent="0.3"/>
    <row r="2560" customFormat="1" ht="13.5" x14ac:dyDescent="0.3"/>
    <row r="2561" customFormat="1" ht="13.5" x14ac:dyDescent="0.3"/>
    <row r="2562" customFormat="1" ht="13.5" x14ac:dyDescent="0.3"/>
    <row r="2563" customFormat="1" ht="13.5" x14ac:dyDescent="0.3"/>
    <row r="2564" customFormat="1" ht="13.5" x14ac:dyDescent="0.3"/>
    <row r="2565" customFormat="1" ht="13.5" x14ac:dyDescent="0.3"/>
    <row r="2566" customFormat="1" ht="13.5" x14ac:dyDescent="0.3"/>
    <row r="2567" customFormat="1" ht="13.5" x14ac:dyDescent="0.3"/>
    <row r="2568" customFormat="1" ht="13.5" x14ac:dyDescent="0.3"/>
    <row r="2569" customFormat="1" ht="13.5" x14ac:dyDescent="0.3"/>
    <row r="2570" customFormat="1" ht="13.5" x14ac:dyDescent="0.3"/>
    <row r="2571" customFormat="1" ht="13.5" x14ac:dyDescent="0.3"/>
    <row r="2572" customFormat="1" ht="13.5" x14ac:dyDescent="0.3"/>
    <row r="2573" customFormat="1" ht="13.5" x14ac:dyDescent="0.3"/>
    <row r="2574" customFormat="1" ht="13.5" x14ac:dyDescent="0.3"/>
    <row r="2575" customFormat="1" ht="13.5" x14ac:dyDescent="0.3"/>
    <row r="2576" customFormat="1" ht="13.5" x14ac:dyDescent="0.3"/>
    <row r="2577" customFormat="1" ht="13.5" x14ac:dyDescent="0.3"/>
    <row r="2578" customFormat="1" ht="13.5" x14ac:dyDescent="0.3"/>
    <row r="2579" customFormat="1" ht="13.5" x14ac:dyDescent="0.3"/>
    <row r="2580" customFormat="1" ht="13.5" x14ac:dyDescent="0.3"/>
    <row r="2581" customFormat="1" ht="13.5" x14ac:dyDescent="0.3"/>
    <row r="2582" customFormat="1" ht="13.5" x14ac:dyDescent="0.3"/>
    <row r="2583" customFormat="1" ht="13.5" x14ac:dyDescent="0.3"/>
    <row r="2584" customFormat="1" ht="13.5" x14ac:dyDescent="0.3"/>
    <row r="2585" customFormat="1" ht="13.5" x14ac:dyDescent="0.3"/>
    <row r="2586" customFormat="1" ht="13.5" x14ac:dyDescent="0.3"/>
    <row r="2587" customFormat="1" ht="13.5" x14ac:dyDescent="0.3"/>
    <row r="2588" customFormat="1" ht="13.5" x14ac:dyDescent="0.3"/>
    <row r="2589" customFormat="1" ht="13.5" x14ac:dyDescent="0.3"/>
    <row r="2590" customFormat="1" ht="13.5" x14ac:dyDescent="0.3"/>
    <row r="2591" customFormat="1" ht="13.5" x14ac:dyDescent="0.3"/>
    <row r="2592" customFormat="1" ht="13.5" x14ac:dyDescent="0.3"/>
    <row r="2593" customFormat="1" ht="13.5" x14ac:dyDescent="0.3"/>
    <row r="2594" customFormat="1" ht="13.5" x14ac:dyDescent="0.3"/>
    <row r="2595" customFormat="1" ht="13.5" x14ac:dyDescent="0.3"/>
    <row r="2596" customFormat="1" ht="13.5" x14ac:dyDescent="0.3"/>
    <row r="2597" customFormat="1" ht="13.5" x14ac:dyDescent="0.3"/>
    <row r="2598" customFormat="1" ht="13.5" x14ac:dyDescent="0.3"/>
    <row r="2599" customFormat="1" ht="13.5" x14ac:dyDescent="0.3"/>
    <row r="2600" customFormat="1" ht="13.5" x14ac:dyDescent="0.3"/>
    <row r="2601" customFormat="1" ht="13.5" x14ac:dyDescent="0.3"/>
    <row r="2602" customFormat="1" ht="13.5" x14ac:dyDescent="0.3"/>
    <row r="2603" customFormat="1" ht="13.5" x14ac:dyDescent="0.3"/>
    <row r="2604" customFormat="1" ht="13.5" x14ac:dyDescent="0.3"/>
    <row r="2605" customFormat="1" ht="13.5" x14ac:dyDescent="0.3"/>
    <row r="2606" customFormat="1" ht="13.5" x14ac:dyDescent="0.3"/>
    <row r="2607" customFormat="1" ht="13.5" x14ac:dyDescent="0.3"/>
    <row r="2608" customFormat="1" ht="13.5" x14ac:dyDescent="0.3"/>
    <row r="2609" customFormat="1" ht="13.5" x14ac:dyDescent="0.3"/>
    <row r="2610" customFormat="1" ht="13.5" x14ac:dyDescent="0.3"/>
    <row r="2611" customFormat="1" ht="13.5" x14ac:dyDescent="0.3"/>
    <row r="2612" customFormat="1" ht="13.5" x14ac:dyDescent="0.3"/>
    <row r="2613" customFormat="1" ht="13.5" x14ac:dyDescent="0.3"/>
    <row r="2614" customFormat="1" ht="13.5" x14ac:dyDescent="0.3"/>
    <row r="2615" customFormat="1" ht="13.5" x14ac:dyDescent="0.3"/>
    <row r="2616" customFormat="1" ht="13.5" x14ac:dyDescent="0.3"/>
    <row r="2617" customFormat="1" ht="13.5" x14ac:dyDescent="0.3"/>
    <row r="2618" customFormat="1" ht="13.5" x14ac:dyDescent="0.3"/>
    <row r="2619" customFormat="1" ht="13.5" x14ac:dyDescent="0.3"/>
    <row r="2620" customFormat="1" ht="13.5" x14ac:dyDescent="0.3"/>
    <row r="2621" customFormat="1" ht="13.5" x14ac:dyDescent="0.3"/>
    <row r="2622" customFormat="1" ht="13.5" x14ac:dyDescent="0.3"/>
    <row r="2623" customFormat="1" ht="13.5" x14ac:dyDescent="0.3"/>
    <row r="2624" customFormat="1" ht="13.5" x14ac:dyDescent="0.3"/>
    <row r="2625" customFormat="1" ht="13.5" x14ac:dyDescent="0.3"/>
    <row r="2626" customFormat="1" ht="13.5" x14ac:dyDescent="0.3"/>
    <row r="2627" customFormat="1" ht="13.5" x14ac:dyDescent="0.3"/>
    <row r="2628" customFormat="1" ht="13.5" x14ac:dyDescent="0.3"/>
    <row r="2629" customFormat="1" ht="13.5" x14ac:dyDescent="0.3"/>
    <row r="2630" customFormat="1" ht="13.5" x14ac:dyDescent="0.3"/>
    <row r="2631" customFormat="1" ht="13.5" x14ac:dyDescent="0.3"/>
    <row r="2632" customFormat="1" ht="13.5" x14ac:dyDescent="0.3"/>
    <row r="2633" customFormat="1" ht="13.5" x14ac:dyDescent="0.3"/>
    <row r="2634" customFormat="1" ht="13.5" x14ac:dyDescent="0.3"/>
    <row r="2635" customFormat="1" ht="13.5" x14ac:dyDescent="0.3"/>
    <row r="2636" customFormat="1" ht="13.5" x14ac:dyDescent="0.3"/>
    <row r="2637" customFormat="1" ht="13.5" x14ac:dyDescent="0.3"/>
    <row r="2638" customFormat="1" ht="13.5" x14ac:dyDescent="0.3"/>
    <row r="2639" customFormat="1" ht="13.5" x14ac:dyDescent="0.3"/>
    <row r="2640" customFormat="1" ht="13.5" x14ac:dyDescent="0.3"/>
    <row r="2641" customFormat="1" ht="13.5" x14ac:dyDescent="0.3"/>
    <row r="2642" customFormat="1" ht="13.5" x14ac:dyDescent="0.3"/>
    <row r="2643" customFormat="1" ht="13.5" x14ac:dyDescent="0.3"/>
    <row r="2644" customFormat="1" ht="13.5" x14ac:dyDescent="0.3"/>
    <row r="2645" customFormat="1" ht="13.5" x14ac:dyDescent="0.3"/>
    <row r="2646" customFormat="1" ht="13.5" x14ac:dyDescent="0.3"/>
    <row r="2647" customFormat="1" ht="13.5" x14ac:dyDescent="0.3"/>
    <row r="2648" customFormat="1" ht="13.5" x14ac:dyDescent="0.3"/>
    <row r="2649" customFormat="1" ht="13.5" x14ac:dyDescent="0.3"/>
    <row r="2650" customFormat="1" ht="13.5" x14ac:dyDescent="0.3"/>
    <row r="2651" customFormat="1" ht="13.5" x14ac:dyDescent="0.3"/>
    <row r="2652" customFormat="1" ht="13.5" x14ac:dyDescent="0.3"/>
    <row r="2653" customFormat="1" ht="13.5" x14ac:dyDescent="0.3"/>
    <row r="2654" customFormat="1" ht="13.5" x14ac:dyDescent="0.3"/>
    <row r="2655" customFormat="1" ht="13.5" x14ac:dyDescent="0.3"/>
    <row r="2656" customFormat="1" ht="13.5" x14ac:dyDescent="0.3"/>
    <row r="2657" customFormat="1" ht="13.5" x14ac:dyDescent="0.3"/>
    <row r="2658" customFormat="1" ht="13.5" x14ac:dyDescent="0.3"/>
    <row r="2659" customFormat="1" ht="13.5" x14ac:dyDescent="0.3"/>
    <row r="2660" customFormat="1" ht="13.5" x14ac:dyDescent="0.3"/>
    <row r="2661" customFormat="1" ht="13.5" x14ac:dyDescent="0.3"/>
    <row r="2662" customFormat="1" ht="13.5" x14ac:dyDescent="0.3"/>
    <row r="2663" customFormat="1" ht="13.5" x14ac:dyDescent="0.3"/>
    <row r="2664" customFormat="1" ht="13.5" x14ac:dyDescent="0.3"/>
    <row r="2665" customFormat="1" ht="13.5" x14ac:dyDescent="0.3"/>
    <row r="2666" customFormat="1" ht="13.5" x14ac:dyDescent="0.3"/>
    <row r="2667" customFormat="1" ht="13.5" x14ac:dyDescent="0.3"/>
    <row r="2668" customFormat="1" ht="13.5" x14ac:dyDescent="0.3"/>
    <row r="2669" customFormat="1" ht="13.5" x14ac:dyDescent="0.3"/>
    <row r="2670" customFormat="1" ht="13.5" x14ac:dyDescent="0.3"/>
    <row r="2671" customFormat="1" ht="13.5" x14ac:dyDescent="0.3"/>
    <row r="2672" customFormat="1" ht="13.5" x14ac:dyDescent="0.3"/>
    <row r="2673" customFormat="1" ht="13.5" x14ac:dyDescent="0.3"/>
    <row r="2674" customFormat="1" ht="13.5" x14ac:dyDescent="0.3"/>
    <row r="2675" customFormat="1" ht="13.5" x14ac:dyDescent="0.3"/>
    <row r="2676" customFormat="1" ht="13.5" x14ac:dyDescent="0.3"/>
    <row r="2677" customFormat="1" ht="13.5" x14ac:dyDescent="0.3"/>
    <row r="2678" customFormat="1" ht="13.5" x14ac:dyDescent="0.3"/>
    <row r="2679" customFormat="1" ht="13.5" x14ac:dyDescent="0.3"/>
    <row r="2680" customFormat="1" ht="13.5" x14ac:dyDescent="0.3"/>
    <row r="2681" customFormat="1" ht="13.5" x14ac:dyDescent="0.3"/>
    <row r="2682" customFormat="1" ht="13.5" x14ac:dyDescent="0.3"/>
    <row r="2683" customFormat="1" ht="13.5" x14ac:dyDescent="0.3"/>
    <row r="2684" customFormat="1" ht="13.5" x14ac:dyDescent="0.3"/>
    <row r="2685" customFormat="1" ht="13.5" x14ac:dyDescent="0.3"/>
    <row r="2686" customFormat="1" ht="13.5" x14ac:dyDescent="0.3"/>
    <row r="2687" customFormat="1" ht="13.5" x14ac:dyDescent="0.3"/>
    <row r="2688" customFormat="1" ht="13.5" x14ac:dyDescent="0.3"/>
    <row r="2689" customFormat="1" ht="13.5" x14ac:dyDescent="0.3"/>
    <row r="2690" customFormat="1" ht="13.5" x14ac:dyDescent="0.3"/>
    <row r="2691" customFormat="1" ht="13.5" x14ac:dyDescent="0.3"/>
    <row r="2692" customFormat="1" ht="13.5" x14ac:dyDescent="0.3"/>
    <row r="2693" customFormat="1" ht="13.5" x14ac:dyDescent="0.3"/>
    <row r="2694" customFormat="1" ht="13.5" x14ac:dyDescent="0.3"/>
    <row r="2695" customFormat="1" ht="13.5" x14ac:dyDescent="0.3"/>
    <row r="2696" customFormat="1" ht="13.5" x14ac:dyDescent="0.3"/>
    <row r="2697" customFormat="1" ht="13.5" x14ac:dyDescent="0.3"/>
    <row r="2698" customFormat="1" ht="13.5" x14ac:dyDescent="0.3"/>
    <row r="2699" customFormat="1" ht="13.5" x14ac:dyDescent="0.3"/>
    <row r="2700" customFormat="1" ht="13.5" x14ac:dyDescent="0.3"/>
    <row r="2701" customFormat="1" ht="13.5" x14ac:dyDescent="0.3"/>
    <row r="2702" customFormat="1" ht="13.5" x14ac:dyDescent="0.3"/>
    <row r="2703" customFormat="1" ht="13.5" x14ac:dyDescent="0.3"/>
    <row r="2704" customFormat="1" ht="13.5" x14ac:dyDescent="0.3"/>
    <row r="2705" customFormat="1" ht="13.5" x14ac:dyDescent="0.3"/>
    <row r="2706" customFormat="1" ht="13.5" x14ac:dyDescent="0.3"/>
    <row r="2707" customFormat="1" ht="13.5" x14ac:dyDescent="0.3"/>
    <row r="2708" customFormat="1" ht="13.5" x14ac:dyDescent="0.3"/>
    <row r="2709" customFormat="1" ht="13.5" x14ac:dyDescent="0.3"/>
    <row r="2710" customFormat="1" ht="13.5" x14ac:dyDescent="0.3"/>
    <row r="2711" customFormat="1" ht="13.5" x14ac:dyDescent="0.3"/>
    <row r="2712" customFormat="1" ht="13.5" x14ac:dyDescent="0.3"/>
    <row r="2713" customFormat="1" ht="13.5" x14ac:dyDescent="0.3"/>
    <row r="2714" customFormat="1" ht="13.5" x14ac:dyDescent="0.3"/>
    <row r="2715" customFormat="1" ht="13.5" x14ac:dyDescent="0.3"/>
    <row r="2716" customFormat="1" ht="13.5" x14ac:dyDescent="0.3"/>
    <row r="2717" customFormat="1" ht="13.5" x14ac:dyDescent="0.3"/>
    <row r="2718" customFormat="1" ht="13.5" x14ac:dyDescent="0.3"/>
    <row r="2719" customFormat="1" ht="13.5" x14ac:dyDescent="0.3"/>
    <row r="2720" customFormat="1" ht="13.5" x14ac:dyDescent="0.3"/>
    <row r="2721" customFormat="1" ht="13.5" x14ac:dyDescent="0.3"/>
    <row r="2722" customFormat="1" ht="13.5" x14ac:dyDescent="0.3"/>
    <row r="2723" customFormat="1" ht="13.5" x14ac:dyDescent="0.3"/>
    <row r="2724" customFormat="1" ht="13.5" x14ac:dyDescent="0.3"/>
    <row r="2725" customFormat="1" ht="13.5" x14ac:dyDescent="0.3"/>
    <row r="2726" customFormat="1" ht="13.5" x14ac:dyDescent="0.3"/>
    <row r="2727" customFormat="1" ht="13.5" x14ac:dyDescent="0.3"/>
    <row r="2728" customFormat="1" ht="13.5" x14ac:dyDescent="0.3"/>
    <row r="2729" customFormat="1" ht="13.5" x14ac:dyDescent="0.3"/>
    <row r="2730" customFormat="1" ht="13.5" x14ac:dyDescent="0.3"/>
    <row r="2731" customFormat="1" ht="13.5" x14ac:dyDescent="0.3"/>
    <row r="2732" customFormat="1" ht="13.5" x14ac:dyDescent="0.3"/>
    <row r="2733" customFormat="1" ht="13.5" x14ac:dyDescent="0.3"/>
    <row r="2734" customFormat="1" ht="13.5" x14ac:dyDescent="0.3"/>
    <row r="2735" customFormat="1" ht="13.5" x14ac:dyDescent="0.3"/>
    <row r="2736" customFormat="1" ht="13.5" x14ac:dyDescent="0.3"/>
    <row r="2737" customFormat="1" ht="13.5" x14ac:dyDescent="0.3"/>
    <row r="2738" customFormat="1" ht="13.5" x14ac:dyDescent="0.3"/>
    <row r="2739" customFormat="1" ht="13.5" x14ac:dyDescent="0.3"/>
    <row r="2740" customFormat="1" ht="13.5" x14ac:dyDescent="0.3"/>
    <row r="2741" customFormat="1" ht="13.5" x14ac:dyDescent="0.3"/>
    <row r="2742" customFormat="1" ht="13.5" x14ac:dyDescent="0.3"/>
    <row r="2743" customFormat="1" ht="13.5" x14ac:dyDescent="0.3"/>
    <row r="2744" customFormat="1" ht="13.5" x14ac:dyDescent="0.3"/>
    <row r="2745" customFormat="1" ht="13.5" x14ac:dyDescent="0.3"/>
    <row r="2746" customFormat="1" ht="13.5" x14ac:dyDescent="0.3"/>
    <row r="2747" customFormat="1" ht="13.5" x14ac:dyDescent="0.3"/>
    <row r="2748" customFormat="1" ht="13.5" x14ac:dyDescent="0.3"/>
    <row r="2749" customFormat="1" ht="13.5" x14ac:dyDescent="0.3"/>
    <row r="2750" customFormat="1" ht="13.5" x14ac:dyDescent="0.3"/>
    <row r="2751" customFormat="1" ht="13.5" x14ac:dyDescent="0.3"/>
    <row r="2752" customFormat="1" ht="13.5" x14ac:dyDescent="0.3"/>
    <row r="2753" customFormat="1" ht="13.5" x14ac:dyDescent="0.3"/>
    <row r="2754" customFormat="1" ht="13.5" x14ac:dyDescent="0.3"/>
    <row r="2755" customFormat="1" ht="13.5" x14ac:dyDescent="0.3"/>
    <row r="2756" customFormat="1" ht="13.5" x14ac:dyDescent="0.3"/>
    <row r="2757" customFormat="1" ht="13.5" x14ac:dyDescent="0.3"/>
    <row r="2758" customFormat="1" ht="13.5" x14ac:dyDescent="0.3"/>
    <row r="2759" customFormat="1" ht="13.5" x14ac:dyDescent="0.3"/>
    <row r="2760" customFormat="1" ht="13.5" x14ac:dyDescent="0.3"/>
    <row r="2761" customFormat="1" ht="13.5" x14ac:dyDescent="0.3"/>
    <row r="2762" customFormat="1" ht="13.5" x14ac:dyDescent="0.3"/>
    <row r="2763" customFormat="1" ht="13.5" x14ac:dyDescent="0.3"/>
    <row r="2764" customFormat="1" ht="13.5" x14ac:dyDescent="0.3"/>
    <row r="2765" customFormat="1" ht="13.5" x14ac:dyDescent="0.3"/>
    <row r="2766" customFormat="1" ht="13.5" x14ac:dyDescent="0.3"/>
    <row r="2767" customFormat="1" ht="13.5" x14ac:dyDescent="0.3"/>
    <row r="2768" customFormat="1" ht="13.5" x14ac:dyDescent="0.3"/>
    <row r="2769" customFormat="1" ht="13.5" x14ac:dyDescent="0.3"/>
    <row r="2770" customFormat="1" ht="13.5" x14ac:dyDescent="0.3"/>
    <row r="2771" customFormat="1" ht="13.5" x14ac:dyDescent="0.3"/>
    <row r="2772" customFormat="1" ht="13.5" x14ac:dyDescent="0.3"/>
    <row r="2773" customFormat="1" ht="13.5" x14ac:dyDescent="0.3"/>
    <row r="2774" customFormat="1" ht="13.5" x14ac:dyDescent="0.3"/>
    <row r="2775" customFormat="1" ht="13.5" x14ac:dyDescent="0.3"/>
    <row r="2776" customFormat="1" ht="13.5" x14ac:dyDescent="0.3"/>
    <row r="2777" customFormat="1" ht="13.5" x14ac:dyDescent="0.3"/>
    <row r="2778" customFormat="1" ht="13.5" x14ac:dyDescent="0.3"/>
    <row r="2779" customFormat="1" ht="13.5" x14ac:dyDescent="0.3"/>
    <row r="2780" customFormat="1" ht="13.5" x14ac:dyDescent="0.3"/>
    <row r="2781" customFormat="1" ht="13.5" x14ac:dyDescent="0.3"/>
    <row r="2782" customFormat="1" ht="13.5" x14ac:dyDescent="0.3"/>
    <row r="2783" customFormat="1" ht="13.5" x14ac:dyDescent="0.3"/>
    <row r="2784" customFormat="1" ht="13.5" x14ac:dyDescent="0.3"/>
    <row r="2785" customFormat="1" ht="13.5" x14ac:dyDescent="0.3"/>
    <row r="2786" customFormat="1" ht="13.5" x14ac:dyDescent="0.3"/>
    <row r="2787" customFormat="1" ht="13.5" x14ac:dyDescent="0.3"/>
    <row r="2788" customFormat="1" ht="13.5" x14ac:dyDescent="0.3"/>
    <row r="2789" customFormat="1" ht="13.5" x14ac:dyDescent="0.3"/>
    <row r="2790" customFormat="1" ht="13.5" x14ac:dyDescent="0.3"/>
    <row r="2791" customFormat="1" ht="13.5" x14ac:dyDescent="0.3"/>
    <row r="2792" customFormat="1" ht="13.5" x14ac:dyDescent="0.3"/>
    <row r="2793" customFormat="1" ht="13.5" x14ac:dyDescent="0.3"/>
    <row r="2794" customFormat="1" ht="13.5" x14ac:dyDescent="0.3"/>
    <row r="2795" customFormat="1" ht="13.5" x14ac:dyDescent="0.3"/>
    <row r="2796" customFormat="1" ht="13.5" x14ac:dyDescent="0.3"/>
    <row r="2797" customFormat="1" ht="13.5" x14ac:dyDescent="0.3"/>
    <row r="2798" customFormat="1" ht="13.5" x14ac:dyDescent="0.3"/>
    <row r="2799" customFormat="1" ht="13.5" x14ac:dyDescent="0.3"/>
    <row r="2800" customFormat="1" ht="13.5" x14ac:dyDescent="0.3"/>
    <row r="2801" customFormat="1" ht="13.5" x14ac:dyDescent="0.3"/>
    <row r="2802" customFormat="1" ht="13.5" x14ac:dyDescent="0.3"/>
    <row r="2803" customFormat="1" ht="13.5" x14ac:dyDescent="0.3"/>
    <row r="2804" customFormat="1" ht="13.5" x14ac:dyDescent="0.3"/>
    <row r="2805" customFormat="1" ht="13.5" x14ac:dyDescent="0.3"/>
    <row r="2806" customFormat="1" ht="13.5" x14ac:dyDescent="0.3"/>
    <row r="2807" customFormat="1" ht="13.5" x14ac:dyDescent="0.3"/>
    <row r="2808" customFormat="1" ht="13.5" x14ac:dyDescent="0.3"/>
    <row r="2809" customFormat="1" ht="13.5" x14ac:dyDescent="0.3"/>
    <row r="2810" customFormat="1" ht="13.5" x14ac:dyDescent="0.3"/>
    <row r="2811" customFormat="1" ht="13.5" x14ac:dyDescent="0.3"/>
    <row r="2812" customFormat="1" ht="13.5" x14ac:dyDescent="0.3"/>
    <row r="2813" customFormat="1" ht="13.5" x14ac:dyDescent="0.3"/>
    <row r="2814" customFormat="1" ht="13.5" x14ac:dyDescent="0.3"/>
    <row r="2815" customFormat="1" ht="13.5" x14ac:dyDescent="0.3"/>
    <row r="2816" customFormat="1" ht="13.5" x14ac:dyDescent="0.3"/>
    <row r="2817" customFormat="1" ht="13.5" x14ac:dyDescent="0.3"/>
    <row r="2818" customFormat="1" ht="13.5" x14ac:dyDescent="0.3"/>
    <row r="2819" customFormat="1" ht="13.5" x14ac:dyDescent="0.3"/>
    <row r="2820" customFormat="1" ht="13.5" x14ac:dyDescent="0.3"/>
    <row r="2821" customFormat="1" ht="13.5" x14ac:dyDescent="0.3"/>
    <row r="2822" customFormat="1" ht="13.5" x14ac:dyDescent="0.3"/>
    <row r="2823" customFormat="1" ht="13.5" x14ac:dyDescent="0.3"/>
    <row r="2824" customFormat="1" ht="13.5" x14ac:dyDescent="0.3"/>
    <row r="2825" customFormat="1" ht="13.5" x14ac:dyDescent="0.3"/>
    <row r="2826" customFormat="1" ht="13.5" x14ac:dyDescent="0.3"/>
    <row r="2827" customFormat="1" ht="13.5" x14ac:dyDescent="0.3"/>
    <row r="2828" customFormat="1" ht="13.5" x14ac:dyDescent="0.3"/>
    <row r="2829" customFormat="1" ht="13.5" x14ac:dyDescent="0.3"/>
    <row r="2830" customFormat="1" ht="13.5" x14ac:dyDescent="0.3"/>
    <row r="2831" customFormat="1" ht="13.5" x14ac:dyDescent="0.3"/>
    <row r="2832" customFormat="1" ht="13.5" x14ac:dyDescent="0.3"/>
    <row r="2833" customFormat="1" ht="13.5" x14ac:dyDescent="0.3"/>
    <row r="2834" customFormat="1" ht="13.5" x14ac:dyDescent="0.3"/>
    <row r="2835" customFormat="1" ht="13.5" x14ac:dyDescent="0.3"/>
    <row r="2836" customFormat="1" ht="13.5" x14ac:dyDescent="0.3"/>
    <row r="2837" customFormat="1" ht="13.5" x14ac:dyDescent="0.3"/>
    <row r="2838" customFormat="1" ht="13.5" x14ac:dyDescent="0.3"/>
    <row r="2839" customFormat="1" ht="13.5" x14ac:dyDescent="0.3"/>
    <row r="2840" customFormat="1" ht="13.5" x14ac:dyDescent="0.3"/>
    <row r="2841" customFormat="1" ht="13.5" x14ac:dyDescent="0.3"/>
    <row r="2842" customFormat="1" ht="13.5" x14ac:dyDescent="0.3"/>
    <row r="2843" customFormat="1" ht="13.5" x14ac:dyDescent="0.3"/>
    <row r="2844" customFormat="1" ht="13.5" x14ac:dyDescent="0.3"/>
    <row r="2845" customFormat="1" ht="13.5" x14ac:dyDescent="0.3"/>
    <row r="2846" customFormat="1" ht="13.5" x14ac:dyDescent="0.3"/>
    <row r="2847" customFormat="1" ht="13.5" x14ac:dyDescent="0.3"/>
    <row r="2848" customFormat="1" ht="13.5" x14ac:dyDescent="0.3"/>
    <row r="2849" customFormat="1" ht="13.5" x14ac:dyDescent="0.3"/>
    <row r="2850" customFormat="1" ht="13.5" x14ac:dyDescent="0.3"/>
    <row r="2851" customFormat="1" ht="13.5" x14ac:dyDescent="0.3"/>
    <row r="2852" customFormat="1" ht="13.5" x14ac:dyDescent="0.3"/>
    <row r="2853" customFormat="1" ht="13.5" x14ac:dyDescent="0.3"/>
    <row r="2854" customFormat="1" ht="13.5" x14ac:dyDescent="0.3"/>
    <row r="2855" customFormat="1" ht="13.5" x14ac:dyDescent="0.3"/>
    <row r="2856" customFormat="1" ht="13.5" x14ac:dyDescent="0.3"/>
    <row r="2857" customFormat="1" ht="13.5" x14ac:dyDescent="0.3"/>
    <row r="2858" customFormat="1" ht="13.5" x14ac:dyDescent="0.3"/>
    <row r="2859" customFormat="1" ht="13.5" x14ac:dyDescent="0.3"/>
    <row r="2860" customFormat="1" ht="13.5" x14ac:dyDescent="0.3"/>
    <row r="2861" customFormat="1" ht="13.5" x14ac:dyDescent="0.3"/>
    <row r="2862" customFormat="1" ht="13.5" x14ac:dyDescent="0.3"/>
    <row r="2863" customFormat="1" ht="13.5" x14ac:dyDescent="0.3"/>
    <row r="2864" customFormat="1" ht="13.5" x14ac:dyDescent="0.3"/>
    <row r="2865" customFormat="1" ht="13.5" x14ac:dyDescent="0.3"/>
    <row r="2866" customFormat="1" ht="13.5" x14ac:dyDescent="0.3"/>
    <row r="2867" customFormat="1" ht="13.5" x14ac:dyDescent="0.3"/>
    <row r="2868" customFormat="1" ht="13.5" x14ac:dyDescent="0.3"/>
    <row r="2869" customFormat="1" ht="13.5" x14ac:dyDescent="0.3"/>
    <row r="2870" customFormat="1" ht="13.5" x14ac:dyDescent="0.3"/>
    <row r="2871" customFormat="1" ht="13.5" x14ac:dyDescent="0.3"/>
    <row r="2872" customFormat="1" ht="13.5" x14ac:dyDescent="0.3"/>
    <row r="2873" customFormat="1" ht="13.5" x14ac:dyDescent="0.3"/>
    <row r="2874" customFormat="1" ht="13.5" x14ac:dyDescent="0.3"/>
    <row r="2875" customFormat="1" ht="13.5" x14ac:dyDescent="0.3"/>
    <row r="2876" customFormat="1" ht="13.5" x14ac:dyDescent="0.3"/>
    <row r="2877" customFormat="1" ht="13.5" x14ac:dyDescent="0.3"/>
    <row r="2878" customFormat="1" ht="13.5" x14ac:dyDescent="0.3"/>
    <row r="2879" customFormat="1" ht="13.5" x14ac:dyDescent="0.3"/>
    <row r="2880" customFormat="1" ht="13.5" x14ac:dyDescent="0.3"/>
    <row r="2881" customFormat="1" ht="13.5" x14ac:dyDescent="0.3"/>
    <row r="2882" customFormat="1" ht="13.5" x14ac:dyDescent="0.3"/>
    <row r="2883" customFormat="1" ht="13.5" x14ac:dyDescent="0.3"/>
    <row r="2884" customFormat="1" ht="13.5" x14ac:dyDescent="0.3"/>
    <row r="2885" customFormat="1" ht="13.5" x14ac:dyDescent="0.3"/>
    <row r="2886" customFormat="1" ht="13.5" x14ac:dyDescent="0.3"/>
    <row r="2887" customFormat="1" ht="13.5" x14ac:dyDescent="0.3"/>
    <row r="2888" customFormat="1" ht="13.5" x14ac:dyDescent="0.3"/>
    <row r="2889" customFormat="1" ht="13.5" x14ac:dyDescent="0.3"/>
    <row r="2890" customFormat="1" ht="13.5" x14ac:dyDescent="0.3"/>
    <row r="2891" customFormat="1" ht="13.5" x14ac:dyDescent="0.3"/>
    <row r="2892" customFormat="1" ht="13.5" x14ac:dyDescent="0.3"/>
    <row r="2893" customFormat="1" ht="13.5" x14ac:dyDescent="0.3"/>
    <row r="2894" customFormat="1" ht="13.5" x14ac:dyDescent="0.3"/>
    <row r="2895" customFormat="1" ht="13.5" x14ac:dyDescent="0.3"/>
    <row r="2896" customFormat="1" ht="13.5" x14ac:dyDescent="0.3"/>
    <row r="2897" customFormat="1" ht="13.5" x14ac:dyDescent="0.3"/>
    <row r="2898" customFormat="1" ht="13.5" x14ac:dyDescent="0.3"/>
    <row r="2899" customFormat="1" ht="13.5" x14ac:dyDescent="0.3"/>
    <row r="2900" customFormat="1" ht="13.5" x14ac:dyDescent="0.3"/>
    <row r="2901" customFormat="1" ht="13.5" x14ac:dyDescent="0.3"/>
    <row r="2902" customFormat="1" ht="13.5" x14ac:dyDescent="0.3"/>
    <row r="2903" customFormat="1" ht="13.5" x14ac:dyDescent="0.3"/>
    <row r="2904" customFormat="1" ht="13.5" x14ac:dyDescent="0.3"/>
    <row r="2905" customFormat="1" ht="13.5" x14ac:dyDescent="0.3"/>
    <row r="2906" customFormat="1" ht="13.5" x14ac:dyDescent="0.3"/>
    <row r="2907" customFormat="1" ht="13.5" x14ac:dyDescent="0.3"/>
    <row r="2908" customFormat="1" ht="13.5" x14ac:dyDescent="0.3"/>
    <row r="2909" customFormat="1" ht="13.5" x14ac:dyDescent="0.3"/>
    <row r="2910" customFormat="1" ht="13.5" x14ac:dyDescent="0.3"/>
    <row r="2911" customFormat="1" ht="13.5" x14ac:dyDescent="0.3"/>
    <row r="2912" customFormat="1" ht="13.5" x14ac:dyDescent="0.3"/>
    <row r="2913" customFormat="1" ht="13.5" x14ac:dyDescent="0.3"/>
    <row r="2914" customFormat="1" ht="13.5" x14ac:dyDescent="0.3"/>
    <row r="2915" customFormat="1" ht="13.5" x14ac:dyDescent="0.3"/>
    <row r="2916" customFormat="1" ht="13.5" x14ac:dyDescent="0.3"/>
    <row r="2917" customFormat="1" ht="13.5" x14ac:dyDescent="0.3"/>
    <row r="2918" customFormat="1" ht="13.5" x14ac:dyDescent="0.3"/>
    <row r="2919" customFormat="1" ht="13.5" x14ac:dyDescent="0.3"/>
    <row r="2920" customFormat="1" ht="13.5" x14ac:dyDescent="0.3"/>
    <row r="2921" customFormat="1" ht="13.5" x14ac:dyDescent="0.3"/>
    <row r="2922" customFormat="1" ht="13.5" x14ac:dyDescent="0.3"/>
    <row r="2923" customFormat="1" ht="13.5" x14ac:dyDescent="0.3"/>
    <row r="2924" customFormat="1" ht="13.5" x14ac:dyDescent="0.3"/>
    <row r="2925" customFormat="1" ht="13.5" x14ac:dyDescent="0.3"/>
    <row r="2926" customFormat="1" ht="13.5" x14ac:dyDescent="0.3"/>
    <row r="2927" customFormat="1" ht="13.5" x14ac:dyDescent="0.3"/>
    <row r="2928" customFormat="1" ht="13.5" x14ac:dyDescent="0.3"/>
    <row r="2929" customFormat="1" ht="13.5" x14ac:dyDescent="0.3"/>
    <row r="2930" customFormat="1" ht="13.5" x14ac:dyDescent="0.3"/>
    <row r="2931" customFormat="1" ht="13.5" x14ac:dyDescent="0.3"/>
    <row r="2932" customFormat="1" ht="13.5" x14ac:dyDescent="0.3"/>
    <row r="2933" customFormat="1" ht="13.5" x14ac:dyDescent="0.3"/>
    <row r="2934" customFormat="1" ht="13.5" x14ac:dyDescent="0.3"/>
    <row r="2935" customFormat="1" ht="13.5" x14ac:dyDescent="0.3"/>
    <row r="2936" customFormat="1" ht="13.5" x14ac:dyDescent="0.3"/>
    <row r="2937" customFormat="1" ht="13.5" x14ac:dyDescent="0.3"/>
    <row r="2938" customFormat="1" ht="13.5" x14ac:dyDescent="0.3"/>
    <row r="2939" customFormat="1" ht="13.5" x14ac:dyDescent="0.3"/>
    <row r="2940" customFormat="1" ht="13.5" x14ac:dyDescent="0.3"/>
    <row r="2941" customFormat="1" ht="13.5" x14ac:dyDescent="0.3"/>
    <row r="2942" customFormat="1" ht="13.5" x14ac:dyDescent="0.3"/>
    <row r="2943" customFormat="1" ht="13.5" x14ac:dyDescent="0.3"/>
    <row r="2944" customFormat="1" ht="13.5" x14ac:dyDescent="0.3"/>
    <row r="2945" customFormat="1" ht="13.5" x14ac:dyDescent="0.3"/>
    <row r="2946" customFormat="1" ht="13.5" x14ac:dyDescent="0.3"/>
    <row r="2947" customFormat="1" ht="13.5" x14ac:dyDescent="0.3"/>
    <row r="2948" customFormat="1" ht="13.5" x14ac:dyDescent="0.3"/>
    <row r="2949" customFormat="1" ht="13.5" x14ac:dyDescent="0.3"/>
    <row r="2950" customFormat="1" ht="13.5" x14ac:dyDescent="0.3"/>
    <row r="2951" customFormat="1" ht="13.5" x14ac:dyDescent="0.3"/>
    <row r="2952" customFormat="1" ht="13.5" x14ac:dyDescent="0.3"/>
    <row r="2953" customFormat="1" ht="13.5" x14ac:dyDescent="0.3"/>
    <row r="2954" customFormat="1" ht="13.5" x14ac:dyDescent="0.3"/>
    <row r="2955" customFormat="1" ht="13.5" x14ac:dyDescent="0.3"/>
    <row r="2956" customFormat="1" ht="13.5" x14ac:dyDescent="0.3"/>
    <row r="2957" customFormat="1" ht="13.5" x14ac:dyDescent="0.3"/>
    <row r="2958" customFormat="1" ht="13.5" x14ac:dyDescent="0.3"/>
    <row r="2959" customFormat="1" ht="13.5" x14ac:dyDescent="0.3"/>
    <row r="2960" customFormat="1" ht="13.5" x14ac:dyDescent="0.3"/>
    <row r="2961" customFormat="1" ht="13.5" x14ac:dyDescent="0.3"/>
    <row r="2962" customFormat="1" ht="13.5" x14ac:dyDescent="0.3"/>
    <row r="2963" customFormat="1" ht="13.5" x14ac:dyDescent="0.3"/>
    <row r="2964" customFormat="1" ht="13.5" x14ac:dyDescent="0.3"/>
    <row r="2965" customFormat="1" ht="13.5" x14ac:dyDescent="0.3"/>
    <row r="2966" customFormat="1" ht="13.5" x14ac:dyDescent="0.3"/>
    <row r="2967" customFormat="1" ht="13.5" x14ac:dyDescent="0.3"/>
    <row r="2968" customFormat="1" ht="13.5" x14ac:dyDescent="0.3"/>
    <row r="2969" customFormat="1" ht="13.5" x14ac:dyDescent="0.3"/>
    <row r="2970" customFormat="1" ht="13.5" x14ac:dyDescent="0.3"/>
    <row r="2971" customFormat="1" ht="13.5" x14ac:dyDescent="0.3"/>
    <row r="2972" customFormat="1" ht="13.5" x14ac:dyDescent="0.3"/>
    <row r="2973" customFormat="1" ht="13.5" x14ac:dyDescent="0.3"/>
    <row r="2974" customFormat="1" ht="13.5" x14ac:dyDescent="0.3"/>
    <row r="2975" customFormat="1" ht="13.5" x14ac:dyDescent="0.3"/>
    <row r="2976" customFormat="1" ht="13.5" x14ac:dyDescent="0.3"/>
    <row r="2977" customFormat="1" ht="13.5" x14ac:dyDescent="0.3"/>
    <row r="2978" customFormat="1" ht="13.5" x14ac:dyDescent="0.3"/>
    <row r="2979" customFormat="1" ht="13.5" x14ac:dyDescent="0.3"/>
    <row r="2980" customFormat="1" ht="13.5" x14ac:dyDescent="0.3"/>
    <row r="2981" customFormat="1" ht="13.5" x14ac:dyDescent="0.3"/>
    <row r="2982" customFormat="1" ht="13.5" x14ac:dyDescent="0.3"/>
    <row r="2983" customFormat="1" ht="13.5" x14ac:dyDescent="0.3"/>
    <row r="2984" customFormat="1" ht="13.5" x14ac:dyDescent="0.3"/>
    <row r="2985" customFormat="1" ht="13.5" x14ac:dyDescent="0.3"/>
    <row r="2986" customFormat="1" ht="13.5" x14ac:dyDescent="0.3"/>
    <row r="2987" customFormat="1" ht="13.5" x14ac:dyDescent="0.3"/>
    <row r="2988" customFormat="1" ht="13.5" x14ac:dyDescent="0.3"/>
    <row r="2989" customFormat="1" ht="13.5" x14ac:dyDescent="0.3"/>
    <row r="2990" customFormat="1" ht="13.5" x14ac:dyDescent="0.3"/>
    <row r="2991" customFormat="1" ht="13.5" x14ac:dyDescent="0.3"/>
    <row r="2992" customFormat="1" ht="13.5" x14ac:dyDescent="0.3"/>
    <row r="2993" customFormat="1" ht="13.5" x14ac:dyDescent="0.3"/>
    <row r="2994" customFormat="1" ht="13.5" x14ac:dyDescent="0.3"/>
    <row r="2995" customFormat="1" ht="13.5" x14ac:dyDescent="0.3"/>
    <row r="2996" customFormat="1" ht="13.5" x14ac:dyDescent="0.3"/>
    <row r="2997" customFormat="1" ht="13.5" x14ac:dyDescent="0.3"/>
    <row r="2998" customFormat="1" ht="13.5" x14ac:dyDescent="0.3"/>
    <row r="2999" customFormat="1" ht="13.5" x14ac:dyDescent="0.3"/>
    <row r="3000" customFormat="1" ht="13.5" x14ac:dyDescent="0.3"/>
    <row r="3001" customFormat="1" ht="13.5" x14ac:dyDescent="0.3"/>
    <row r="3002" customFormat="1" ht="13.5" x14ac:dyDescent="0.3"/>
    <row r="3003" customFormat="1" ht="13.5" x14ac:dyDescent="0.3"/>
    <row r="3004" customFormat="1" ht="13.5" x14ac:dyDescent="0.3"/>
    <row r="3005" customFormat="1" ht="13.5" x14ac:dyDescent="0.3"/>
    <row r="3006" customFormat="1" ht="13.5" x14ac:dyDescent="0.3"/>
    <row r="3007" customFormat="1" ht="13.5" x14ac:dyDescent="0.3"/>
    <row r="3008" customFormat="1" ht="13.5" x14ac:dyDescent="0.3"/>
    <row r="3009" customFormat="1" ht="13.5" x14ac:dyDescent="0.3"/>
    <row r="3010" customFormat="1" ht="13.5" x14ac:dyDescent="0.3"/>
    <row r="3011" customFormat="1" ht="13.5" x14ac:dyDescent="0.3"/>
    <row r="3012" customFormat="1" ht="13.5" x14ac:dyDescent="0.3"/>
    <row r="3013" customFormat="1" ht="13.5" x14ac:dyDescent="0.3"/>
    <row r="3014" customFormat="1" ht="13.5" x14ac:dyDescent="0.3"/>
    <row r="3015" customFormat="1" ht="13.5" x14ac:dyDescent="0.3"/>
    <row r="3016" customFormat="1" ht="13.5" x14ac:dyDescent="0.3"/>
    <row r="3017" customFormat="1" ht="13.5" x14ac:dyDescent="0.3"/>
    <row r="3018" customFormat="1" ht="13.5" x14ac:dyDescent="0.3"/>
    <row r="3019" customFormat="1" ht="13.5" x14ac:dyDescent="0.3"/>
    <row r="3020" customFormat="1" ht="13.5" x14ac:dyDescent="0.3"/>
    <row r="3021" customFormat="1" ht="13.5" x14ac:dyDescent="0.3"/>
    <row r="3022" customFormat="1" ht="13.5" x14ac:dyDescent="0.3"/>
    <row r="3023" customFormat="1" ht="13.5" x14ac:dyDescent="0.3"/>
    <row r="3024" customFormat="1" ht="13.5" x14ac:dyDescent="0.3"/>
    <row r="3025" customFormat="1" ht="13.5" x14ac:dyDescent="0.3"/>
    <row r="3026" customFormat="1" ht="13.5" x14ac:dyDescent="0.3"/>
    <row r="3027" customFormat="1" ht="13.5" x14ac:dyDescent="0.3"/>
    <row r="3028" customFormat="1" ht="13.5" x14ac:dyDescent="0.3"/>
    <row r="3029" customFormat="1" ht="13.5" x14ac:dyDescent="0.3"/>
    <row r="3030" customFormat="1" ht="13.5" x14ac:dyDescent="0.3"/>
    <row r="3031" customFormat="1" ht="13.5" x14ac:dyDescent="0.3"/>
    <row r="3032" customFormat="1" ht="13.5" x14ac:dyDescent="0.3"/>
    <row r="3033" customFormat="1" ht="13.5" x14ac:dyDescent="0.3"/>
    <row r="3034" customFormat="1" ht="13.5" x14ac:dyDescent="0.3"/>
    <row r="3035" customFormat="1" ht="13.5" x14ac:dyDescent="0.3"/>
    <row r="3036" customFormat="1" ht="13.5" x14ac:dyDescent="0.3"/>
    <row r="3037" customFormat="1" ht="13.5" x14ac:dyDescent="0.3"/>
    <row r="3038" customFormat="1" ht="13.5" x14ac:dyDescent="0.3"/>
    <row r="3039" customFormat="1" ht="13.5" x14ac:dyDescent="0.3"/>
    <row r="3040" customFormat="1" ht="13.5" x14ac:dyDescent="0.3"/>
    <row r="3041" customFormat="1" ht="13.5" x14ac:dyDescent="0.3"/>
    <row r="3042" customFormat="1" ht="13.5" x14ac:dyDescent="0.3"/>
    <row r="3043" customFormat="1" ht="13.5" x14ac:dyDescent="0.3"/>
    <row r="3044" customFormat="1" ht="13.5" x14ac:dyDescent="0.3"/>
    <row r="3045" customFormat="1" ht="13.5" x14ac:dyDescent="0.3"/>
    <row r="3046" customFormat="1" ht="13.5" x14ac:dyDescent="0.3"/>
    <row r="3047" customFormat="1" ht="13.5" x14ac:dyDescent="0.3"/>
    <row r="3048" customFormat="1" ht="13.5" x14ac:dyDescent="0.3"/>
    <row r="3049" customFormat="1" ht="13.5" x14ac:dyDescent="0.3"/>
    <row r="3050" customFormat="1" ht="13.5" x14ac:dyDescent="0.3"/>
    <row r="3051" customFormat="1" ht="13.5" x14ac:dyDescent="0.3"/>
    <row r="3052" customFormat="1" ht="13.5" x14ac:dyDescent="0.3"/>
    <row r="3053" customFormat="1" ht="13.5" x14ac:dyDescent="0.3"/>
    <row r="3054" customFormat="1" ht="13.5" x14ac:dyDescent="0.3"/>
    <row r="3055" customFormat="1" ht="13.5" x14ac:dyDescent="0.3"/>
    <row r="3056" customFormat="1" ht="13.5" x14ac:dyDescent="0.3"/>
    <row r="3057" customFormat="1" ht="13.5" x14ac:dyDescent="0.3"/>
    <row r="3058" customFormat="1" ht="13.5" x14ac:dyDescent="0.3"/>
    <row r="3059" customFormat="1" ht="13.5" x14ac:dyDescent="0.3"/>
    <row r="3060" customFormat="1" ht="13.5" x14ac:dyDescent="0.3"/>
    <row r="3061" customFormat="1" ht="13.5" x14ac:dyDescent="0.3"/>
    <row r="3062" customFormat="1" ht="13.5" x14ac:dyDescent="0.3"/>
    <row r="3063" customFormat="1" ht="13.5" x14ac:dyDescent="0.3"/>
    <row r="3064" customFormat="1" ht="13.5" x14ac:dyDescent="0.3"/>
    <row r="3065" customFormat="1" ht="13.5" x14ac:dyDescent="0.3"/>
    <row r="3066" customFormat="1" ht="13.5" x14ac:dyDescent="0.3"/>
    <row r="3067" customFormat="1" ht="13.5" x14ac:dyDescent="0.3"/>
    <row r="3068" customFormat="1" ht="13.5" x14ac:dyDescent="0.3"/>
    <row r="3069" customFormat="1" ht="13.5" x14ac:dyDescent="0.3"/>
    <row r="3070" customFormat="1" ht="13.5" x14ac:dyDescent="0.3"/>
    <row r="3071" customFormat="1" ht="13.5" x14ac:dyDescent="0.3"/>
    <row r="3072" customFormat="1" ht="13.5" x14ac:dyDescent="0.3"/>
    <row r="3073" customFormat="1" ht="13.5" x14ac:dyDescent="0.3"/>
    <row r="3074" customFormat="1" ht="13.5" x14ac:dyDescent="0.3"/>
    <row r="3075" customFormat="1" ht="13.5" x14ac:dyDescent="0.3"/>
    <row r="3076" customFormat="1" ht="13.5" x14ac:dyDescent="0.3"/>
    <row r="3077" customFormat="1" ht="13.5" x14ac:dyDescent="0.3"/>
    <row r="3078" customFormat="1" ht="13.5" x14ac:dyDescent="0.3"/>
    <row r="3079" customFormat="1" ht="13.5" x14ac:dyDescent="0.3"/>
    <row r="3080" customFormat="1" ht="13.5" x14ac:dyDescent="0.3"/>
    <row r="3081" customFormat="1" ht="13.5" x14ac:dyDescent="0.3"/>
    <row r="3082" customFormat="1" ht="13.5" x14ac:dyDescent="0.3"/>
    <row r="3083" customFormat="1" ht="13.5" x14ac:dyDescent="0.3"/>
    <row r="3084" customFormat="1" ht="13.5" x14ac:dyDescent="0.3"/>
    <row r="3085" customFormat="1" ht="13.5" x14ac:dyDescent="0.3"/>
    <row r="3086" customFormat="1" ht="13.5" x14ac:dyDescent="0.3"/>
    <row r="3087" customFormat="1" ht="13.5" x14ac:dyDescent="0.3"/>
    <row r="3088" customFormat="1" ht="13.5" x14ac:dyDescent="0.3"/>
    <row r="3089" customFormat="1" ht="13.5" x14ac:dyDescent="0.3"/>
    <row r="3090" customFormat="1" ht="13.5" x14ac:dyDescent="0.3"/>
    <row r="3091" customFormat="1" ht="13.5" x14ac:dyDescent="0.3"/>
    <row r="3092" customFormat="1" ht="13.5" x14ac:dyDescent="0.3"/>
    <row r="3093" customFormat="1" ht="13.5" x14ac:dyDescent="0.3"/>
    <row r="3094" customFormat="1" ht="13.5" x14ac:dyDescent="0.3"/>
    <row r="3095" customFormat="1" ht="13.5" x14ac:dyDescent="0.3"/>
    <row r="3096" customFormat="1" ht="13.5" x14ac:dyDescent="0.3"/>
    <row r="3097" customFormat="1" ht="13.5" x14ac:dyDescent="0.3"/>
    <row r="3098" customFormat="1" ht="13.5" x14ac:dyDescent="0.3"/>
    <row r="3099" customFormat="1" ht="13.5" x14ac:dyDescent="0.3"/>
    <row r="3100" customFormat="1" ht="13.5" x14ac:dyDescent="0.3"/>
    <row r="3101" customFormat="1" ht="13.5" x14ac:dyDescent="0.3"/>
    <row r="3102" customFormat="1" ht="13.5" x14ac:dyDescent="0.3"/>
    <row r="3103" customFormat="1" ht="13.5" x14ac:dyDescent="0.3"/>
    <row r="3104" customFormat="1" ht="13.5" x14ac:dyDescent="0.3"/>
    <row r="3105" customFormat="1" ht="13.5" x14ac:dyDescent="0.3"/>
    <row r="3106" customFormat="1" ht="13.5" x14ac:dyDescent="0.3"/>
    <row r="3107" customFormat="1" ht="13.5" x14ac:dyDescent="0.3"/>
    <row r="3108" customFormat="1" ht="13.5" x14ac:dyDescent="0.3"/>
    <row r="3109" customFormat="1" ht="13.5" x14ac:dyDescent="0.3"/>
    <row r="3110" customFormat="1" ht="13.5" x14ac:dyDescent="0.3"/>
    <row r="3111" customFormat="1" ht="13.5" x14ac:dyDescent="0.3"/>
    <row r="3112" customFormat="1" ht="13.5" x14ac:dyDescent="0.3"/>
    <row r="3113" customFormat="1" ht="13.5" x14ac:dyDescent="0.3"/>
    <row r="3114" customFormat="1" ht="13.5" x14ac:dyDescent="0.3"/>
    <row r="3115" customFormat="1" ht="13.5" x14ac:dyDescent="0.3"/>
    <row r="3116" customFormat="1" ht="13.5" x14ac:dyDescent="0.3"/>
    <row r="3117" customFormat="1" ht="13.5" x14ac:dyDescent="0.3"/>
    <row r="3118" customFormat="1" ht="13.5" x14ac:dyDescent="0.3"/>
    <row r="3119" customFormat="1" ht="13.5" x14ac:dyDescent="0.3"/>
    <row r="3120" customFormat="1" ht="13.5" x14ac:dyDescent="0.3"/>
    <row r="3121" customFormat="1" ht="13.5" x14ac:dyDescent="0.3"/>
    <row r="3122" customFormat="1" ht="13.5" x14ac:dyDescent="0.3"/>
    <row r="3123" customFormat="1" ht="13.5" x14ac:dyDescent="0.3"/>
    <row r="3124" customFormat="1" ht="13.5" x14ac:dyDescent="0.3"/>
    <row r="3125" customFormat="1" ht="13.5" x14ac:dyDescent="0.3"/>
    <row r="3126" customFormat="1" ht="13.5" x14ac:dyDescent="0.3"/>
    <row r="3127" customFormat="1" ht="13.5" x14ac:dyDescent="0.3"/>
    <row r="3128" customFormat="1" ht="13.5" x14ac:dyDescent="0.3"/>
    <row r="3129" customFormat="1" ht="13.5" x14ac:dyDescent="0.3"/>
    <row r="3130" customFormat="1" ht="13.5" x14ac:dyDescent="0.3"/>
    <row r="3131" customFormat="1" ht="13.5" x14ac:dyDescent="0.3"/>
    <row r="3132" customFormat="1" ht="13.5" x14ac:dyDescent="0.3"/>
    <row r="3133" customFormat="1" ht="13.5" x14ac:dyDescent="0.3"/>
    <row r="3134" customFormat="1" ht="13.5" x14ac:dyDescent="0.3"/>
    <row r="3135" customFormat="1" ht="13.5" x14ac:dyDescent="0.3"/>
    <row r="3136" customFormat="1" ht="13.5" x14ac:dyDescent="0.3"/>
    <row r="3137" customFormat="1" ht="13.5" x14ac:dyDescent="0.3"/>
    <row r="3138" customFormat="1" ht="13.5" x14ac:dyDescent="0.3"/>
    <row r="3139" customFormat="1" ht="13.5" x14ac:dyDescent="0.3"/>
    <row r="3140" customFormat="1" ht="13.5" x14ac:dyDescent="0.3"/>
    <row r="3141" customFormat="1" ht="13.5" x14ac:dyDescent="0.3"/>
    <row r="3142" customFormat="1" ht="13.5" x14ac:dyDescent="0.3"/>
    <row r="3143" customFormat="1" ht="13.5" x14ac:dyDescent="0.3"/>
    <row r="3144" customFormat="1" ht="13.5" x14ac:dyDescent="0.3"/>
    <row r="3145" customFormat="1" ht="13.5" x14ac:dyDescent="0.3"/>
    <row r="3146" customFormat="1" ht="13.5" x14ac:dyDescent="0.3"/>
    <row r="3147" customFormat="1" ht="13.5" x14ac:dyDescent="0.3"/>
    <row r="3148" customFormat="1" ht="13.5" x14ac:dyDescent="0.3"/>
    <row r="3149" customFormat="1" ht="13.5" x14ac:dyDescent="0.3"/>
    <row r="3150" customFormat="1" ht="13.5" x14ac:dyDescent="0.3"/>
    <row r="3151" customFormat="1" ht="13.5" x14ac:dyDescent="0.3"/>
    <row r="3152" customFormat="1" ht="13.5" x14ac:dyDescent="0.3"/>
    <row r="3153" customFormat="1" ht="13.5" x14ac:dyDescent="0.3"/>
    <row r="3154" customFormat="1" ht="13.5" x14ac:dyDescent="0.3"/>
    <row r="3155" customFormat="1" ht="13.5" x14ac:dyDescent="0.3"/>
    <row r="3156" customFormat="1" ht="13.5" x14ac:dyDescent="0.3"/>
    <row r="3157" customFormat="1" ht="13.5" x14ac:dyDescent="0.3"/>
    <row r="3158" customFormat="1" ht="13.5" x14ac:dyDescent="0.3"/>
    <row r="3159" customFormat="1" ht="13.5" x14ac:dyDescent="0.3"/>
    <row r="3160" customFormat="1" ht="13.5" x14ac:dyDescent="0.3"/>
    <row r="3161" customFormat="1" ht="13.5" x14ac:dyDescent="0.3"/>
    <row r="3162" customFormat="1" ht="13.5" x14ac:dyDescent="0.3"/>
    <row r="3163" customFormat="1" ht="13.5" x14ac:dyDescent="0.3"/>
    <row r="3164" customFormat="1" ht="13.5" x14ac:dyDescent="0.3"/>
    <row r="3165" customFormat="1" ht="13.5" x14ac:dyDescent="0.3"/>
    <row r="3166" customFormat="1" ht="13.5" x14ac:dyDescent="0.3"/>
    <row r="3167" customFormat="1" ht="13.5" x14ac:dyDescent="0.3"/>
    <row r="3168" customFormat="1" ht="13.5" x14ac:dyDescent="0.3"/>
    <row r="3169" customFormat="1" ht="13.5" x14ac:dyDescent="0.3"/>
    <row r="3170" customFormat="1" ht="13.5" x14ac:dyDescent="0.3"/>
    <row r="3171" customFormat="1" ht="13.5" x14ac:dyDescent="0.3"/>
    <row r="3172" customFormat="1" ht="13.5" x14ac:dyDescent="0.3"/>
    <row r="3173" customFormat="1" ht="13.5" x14ac:dyDescent="0.3"/>
    <row r="3174" customFormat="1" ht="13.5" x14ac:dyDescent="0.3"/>
    <row r="3175" customFormat="1" ht="13.5" x14ac:dyDescent="0.3"/>
    <row r="3176" customFormat="1" ht="13.5" x14ac:dyDescent="0.3"/>
    <row r="3177" customFormat="1" ht="13.5" x14ac:dyDescent="0.3"/>
    <row r="3178" customFormat="1" ht="13.5" x14ac:dyDescent="0.3"/>
    <row r="3179" customFormat="1" ht="13.5" x14ac:dyDescent="0.3"/>
    <row r="3180" customFormat="1" ht="13.5" x14ac:dyDescent="0.3"/>
    <row r="3181" customFormat="1" ht="13.5" x14ac:dyDescent="0.3"/>
    <row r="3182" customFormat="1" ht="13.5" x14ac:dyDescent="0.3"/>
    <row r="3183" customFormat="1" ht="13.5" x14ac:dyDescent="0.3"/>
    <row r="3184" customFormat="1" ht="13.5" x14ac:dyDescent="0.3"/>
    <row r="3185" customFormat="1" ht="13.5" x14ac:dyDescent="0.3"/>
    <row r="3186" customFormat="1" ht="13.5" x14ac:dyDescent="0.3"/>
    <row r="3187" customFormat="1" ht="13.5" x14ac:dyDescent="0.3"/>
    <row r="3188" customFormat="1" ht="13.5" x14ac:dyDescent="0.3"/>
    <row r="3189" customFormat="1" ht="13.5" x14ac:dyDescent="0.3"/>
    <row r="3190" customFormat="1" ht="13.5" x14ac:dyDescent="0.3"/>
    <row r="3191" customFormat="1" ht="13.5" x14ac:dyDescent="0.3"/>
    <row r="3192" customFormat="1" ht="13.5" x14ac:dyDescent="0.3"/>
    <row r="3193" customFormat="1" ht="13.5" x14ac:dyDescent="0.3"/>
    <row r="3194" customFormat="1" ht="13.5" x14ac:dyDescent="0.3"/>
    <row r="3195" customFormat="1" ht="13.5" x14ac:dyDescent="0.3"/>
    <row r="3196" customFormat="1" ht="13.5" x14ac:dyDescent="0.3"/>
    <row r="3197" customFormat="1" ht="13.5" x14ac:dyDescent="0.3"/>
    <row r="3198" customFormat="1" ht="13.5" x14ac:dyDescent="0.3"/>
    <row r="3199" customFormat="1" ht="13.5" x14ac:dyDescent="0.3"/>
    <row r="3200" customFormat="1" ht="13.5" x14ac:dyDescent="0.3"/>
    <row r="3201" customFormat="1" ht="13.5" x14ac:dyDescent="0.3"/>
    <row r="3202" customFormat="1" ht="13.5" x14ac:dyDescent="0.3"/>
    <row r="3203" customFormat="1" ht="13.5" x14ac:dyDescent="0.3"/>
    <row r="3204" customFormat="1" ht="13.5" x14ac:dyDescent="0.3"/>
    <row r="3205" customFormat="1" ht="13.5" x14ac:dyDescent="0.3"/>
    <row r="3206" customFormat="1" ht="13.5" x14ac:dyDescent="0.3"/>
    <row r="3207" customFormat="1" ht="13.5" x14ac:dyDescent="0.3"/>
    <row r="3208" customFormat="1" ht="13.5" x14ac:dyDescent="0.3"/>
    <row r="3209" customFormat="1" ht="13.5" x14ac:dyDescent="0.3"/>
    <row r="3210" customFormat="1" ht="13.5" x14ac:dyDescent="0.3"/>
    <row r="3211" customFormat="1" ht="13.5" x14ac:dyDescent="0.3"/>
    <row r="3212" customFormat="1" ht="13.5" x14ac:dyDescent="0.3"/>
    <row r="3213" customFormat="1" ht="13.5" x14ac:dyDescent="0.3"/>
    <row r="3214" customFormat="1" ht="13.5" x14ac:dyDescent="0.3"/>
    <row r="3215" customFormat="1" ht="13.5" x14ac:dyDescent="0.3"/>
    <row r="3216" customFormat="1" ht="13.5" x14ac:dyDescent="0.3"/>
    <row r="3217" customFormat="1" ht="13.5" x14ac:dyDescent="0.3"/>
    <row r="3218" customFormat="1" ht="13.5" x14ac:dyDescent="0.3"/>
    <row r="3219" customFormat="1" ht="13.5" x14ac:dyDescent="0.3"/>
    <row r="3220" customFormat="1" ht="13.5" x14ac:dyDescent="0.3"/>
    <row r="3221" customFormat="1" ht="13.5" x14ac:dyDescent="0.3"/>
    <row r="3222" customFormat="1" ht="13.5" x14ac:dyDescent="0.3"/>
    <row r="3223" customFormat="1" ht="13.5" x14ac:dyDescent="0.3"/>
    <row r="3224" customFormat="1" ht="13.5" x14ac:dyDescent="0.3"/>
    <row r="3225" customFormat="1" ht="13.5" x14ac:dyDescent="0.3"/>
    <row r="3226" customFormat="1" ht="13.5" x14ac:dyDescent="0.3"/>
    <row r="3227" customFormat="1" ht="13.5" x14ac:dyDescent="0.3"/>
    <row r="3228" customFormat="1" ht="13.5" x14ac:dyDescent="0.3"/>
    <row r="3229" customFormat="1" ht="13.5" x14ac:dyDescent="0.3"/>
    <row r="3230" customFormat="1" ht="13.5" x14ac:dyDescent="0.3"/>
    <row r="3231" customFormat="1" ht="13.5" x14ac:dyDescent="0.3"/>
    <row r="3232" customFormat="1" ht="13.5" x14ac:dyDescent="0.3"/>
    <row r="3233" customFormat="1" ht="13.5" x14ac:dyDescent="0.3"/>
    <row r="3234" customFormat="1" ht="13.5" x14ac:dyDescent="0.3"/>
    <row r="3235" customFormat="1" ht="13.5" x14ac:dyDescent="0.3"/>
    <row r="3236" customFormat="1" ht="13.5" x14ac:dyDescent="0.3"/>
    <row r="3237" customFormat="1" ht="13.5" x14ac:dyDescent="0.3"/>
    <row r="3238" customFormat="1" ht="13.5" x14ac:dyDescent="0.3"/>
    <row r="3239" customFormat="1" ht="13.5" x14ac:dyDescent="0.3"/>
    <row r="3240" customFormat="1" ht="13.5" x14ac:dyDescent="0.3"/>
    <row r="3241" customFormat="1" ht="13.5" x14ac:dyDescent="0.3"/>
    <row r="3242" customFormat="1" ht="13.5" x14ac:dyDescent="0.3"/>
    <row r="3243" customFormat="1" ht="13.5" x14ac:dyDescent="0.3"/>
    <row r="3244" customFormat="1" ht="13.5" x14ac:dyDescent="0.3"/>
    <row r="3245" customFormat="1" ht="13.5" x14ac:dyDescent="0.3"/>
    <row r="3246" customFormat="1" ht="13.5" x14ac:dyDescent="0.3"/>
    <row r="3247" customFormat="1" ht="13.5" x14ac:dyDescent="0.3"/>
    <row r="3248" customFormat="1" ht="13.5" x14ac:dyDescent="0.3"/>
    <row r="3249" customFormat="1" ht="13.5" x14ac:dyDescent="0.3"/>
    <row r="3250" customFormat="1" ht="13.5" x14ac:dyDescent="0.3"/>
    <row r="3251" customFormat="1" ht="13.5" x14ac:dyDescent="0.3"/>
    <row r="3252" customFormat="1" ht="13.5" x14ac:dyDescent="0.3"/>
    <row r="3253" customFormat="1" ht="13.5" x14ac:dyDescent="0.3"/>
    <row r="3254" customFormat="1" ht="13.5" x14ac:dyDescent="0.3"/>
    <row r="3255" customFormat="1" ht="13.5" x14ac:dyDescent="0.3"/>
    <row r="3256" customFormat="1" ht="13.5" x14ac:dyDescent="0.3"/>
    <row r="3257" customFormat="1" ht="13.5" x14ac:dyDescent="0.3"/>
    <row r="3258" customFormat="1" ht="13.5" x14ac:dyDescent="0.3"/>
    <row r="3259" customFormat="1" ht="13.5" x14ac:dyDescent="0.3"/>
    <row r="3260" customFormat="1" ht="13.5" x14ac:dyDescent="0.3"/>
    <row r="3261" customFormat="1" ht="13.5" x14ac:dyDescent="0.3"/>
    <row r="3262" customFormat="1" ht="13.5" x14ac:dyDescent="0.3"/>
    <row r="3263" customFormat="1" ht="13.5" x14ac:dyDescent="0.3"/>
    <row r="3264" customFormat="1" ht="13.5" x14ac:dyDescent="0.3"/>
    <row r="3265" customFormat="1" ht="13.5" x14ac:dyDescent="0.3"/>
    <row r="3266" customFormat="1" ht="13.5" x14ac:dyDescent="0.3"/>
    <row r="3267" customFormat="1" ht="13.5" x14ac:dyDescent="0.3"/>
    <row r="3268" customFormat="1" ht="13.5" x14ac:dyDescent="0.3"/>
    <row r="3269" customFormat="1" ht="13.5" x14ac:dyDescent="0.3"/>
    <row r="3270" customFormat="1" ht="13.5" x14ac:dyDescent="0.3"/>
    <row r="3271" customFormat="1" ht="13.5" x14ac:dyDescent="0.3"/>
    <row r="3272" customFormat="1" ht="13.5" x14ac:dyDescent="0.3"/>
    <row r="3273" customFormat="1" ht="13.5" x14ac:dyDescent="0.3"/>
    <row r="3274" customFormat="1" ht="13.5" x14ac:dyDescent="0.3"/>
    <row r="3275" customFormat="1" ht="13.5" x14ac:dyDescent="0.3"/>
    <row r="3276" customFormat="1" ht="13.5" x14ac:dyDescent="0.3"/>
    <row r="3277" customFormat="1" ht="13.5" x14ac:dyDescent="0.3"/>
    <row r="3278" customFormat="1" ht="13.5" x14ac:dyDescent="0.3"/>
    <row r="3279" customFormat="1" ht="13.5" x14ac:dyDescent="0.3"/>
    <row r="3280" customFormat="1" ht="13.5" x14ac:dyDescent="0.3"/>
    <row r="3281" customFormat="1" ht="13.5" x14ac:dyDescent="0.3"/>
    <row r="3282" customFormat="1" ht="13.5" x14ac:dyDescent="0.3"/>
    <row r="3283" customFormat="1" ht="13.5" x14ac:dyDescent="0.3"/>
    <row r="3284" customFormat="1" ht="13.5" x14ac:dyDescent="0.3"/>
    <row r="3285" customFormat="1" ht="13.5" x14ac:dyDescent="0.3"/>
    <row r="3286" customFormat="1" ht="13.5" x14ac:dyDescent="0.3"/>
    <row r="3287" customFormat="1" ht="13.5" x14ac:dyDescent="0.3"/>
    <row r="3288" customFormat="1" ht="13.5" x14ac:dyDescent="0.3"/>
    <row r="3289" customFormat="1" ht="13.5" x14ac:dyDescent="0.3"/>
    <row r="3290" customFormat="1" ht="13.5" x14ac:dyDescent="0.3"/>
    <row r="3291" customFormat="1" ht="13.5" x14ac:dyDescent="0.3"/>
    <row r="3292" customFormat="1" ht="13.5" x14ac:dyDescent="0.3"/>
    <row r="3293" customFormat="1" ht="13.5" x14ac:dyDescent="0.3"/>
    <row r="3294" customFormat="1" ht="13.5" x14ac:dyDescent="0.3"/>
    <row r="3295" customFormat="1" ht="13.5" x14ac:dyDescent="0.3"/>
    <row r="3296" customFormat="1" ht="13.5" x14ac:dyDescent="0.3"/>
    <row r="3297" customFormat="1" ht="13.5" x14ac:dyDescent="0.3"/>
    <row r="3298" customFormat="1" ht="13.5" x14ac:dyDescent="0.3"/>
    <row r="3299" customFormat="1" ht="13.5" x14ac:dyDescent="0.3"/>
    <row r="3300" customFormat="1" ht="13.5" x14ac:dyDescent="0.3"/>
    <row r="3301" customFormat="1" ht="13.5" x14ac:dyDescent="0.3"/>
    <row r="3302" customFormat="1" ht="13.5" x14ac:dyDescent="0.3"/>
    <row r="3303" customFormat="1" ht="13.5" x14ac:dyDescent="0.3"/>
    <row r="3304" customFormat="1" ht="13.5" x14ac:dyDescent="0.3"/>
    <row r="3305" customFormat="1" ht="13.5" x14ac:dyDescent="0.3"/>
    <row r="3306" customFormat="1" ht="13.5" x14ac:dyDescent="0.3"/>
    <row r="3307" customFormat="1" ht="13.5" x14ac:dyDescent="0.3"/>
    <row r="3308" customFormat="1" ht="13.5" x14ac:dyDescent="0.3"/>
    <row r="3309" customFormat="1" ht="13.5" x14ac:dyDescent="0.3"/>
    <row r="3310" customFormat="1" ht="13.5" x14ac:dyDescent="0.3"/>
    <row r="3311" customFormat="1" ht="13.5" x14ac:dyDescent="0.3"/>
    <row r="3312" customFormat="1" ht="13.5" x14ac:dyDescent="0.3"/>
    <row r="3313" customFormat="1" ht="13.5" x14ac:dyDescent="0.3"/>
    <row r="3314" customFormat="1" ht="13.5" x14ac:dyDescent="0.3"/>
    <row r="3315" customFormat="1" ht="13.5" x14ac:dyDescent="0.3"/>
    <row r="3316" customFormat="1" ht="13.5" x14ac:dyDescent="0.3"/>
    <row r="3317" customFormat="1" ht="13.5" x14ac:dyDescent="0.3"/>
    <row r="3318" customFormat="1" ht="13.5" x14ac:dyDescent="0.3"/>
    <row r="3319" customFormat="1" ht="13.5" x14ac:dyDescent="0.3"/>
    <row r="3320" customFormat="1" ht="13.5" x14ac:dyDescent="0.3"/>
    <row r="3321" customFormat="1" ht="13.5" x14ac:dyDescent="0.3"/>
    <row r="3322" customFormat="1" ht="13.5" x14ac:dyDescent="0.3"/>
    <row r="3323" customFormat="1" ht="13.5" x14ac:dyDescent="0.3"/>
    <row r="3324" customFormat="1" ht="13.5" x14ac:dyDescent="0.3"/>
    <row r="3325" customFormat="1" ht="13.5" x14ac:dyDescent="0.3"/>
    <row r="3326" customFormat="1" ht="13.5" x14ac:dyDescent="0.3"/>
    <row r="3327" customFormat="1" ht="13.5" x14ac:dyDescent="0.3"/>
    <row r="3328" customFormat="1" ht="13.5" x14ac:dyDescent="0.3"/>
    <row r="3329" customFormat="1" ht="13.5" x14ac:dyDescent="0.3"/>
    <row r="3330" customFormat="1" ht="13.5" x14ac:dyDescent="0.3"/>
    <row r="3331" customFormat="1" ht="13.5" x14ac:dyDescent="0.3"/>
    <row r="3332" customFormat="1" ht="13.5" x14ac:dyDescent="0.3"/>
    <row r="3333" customFormat="1" ht="13.5" x14ac:dyDescent="0.3"/>
    <row r="3334" customFormat="1" ht="13.5" x14ac:dyDescent="0.3"/>
    <row r="3335" customFormat="1" ht="13.5" x14ac:dyDescent="0.3"/>
    <row r="3336" customFormat="1" ht="13.5" x14ac:dyDescent="0.3"/>
    <row r="3337" customFormat="1" ht="13.5" x14ac:dyDescent="0.3"/>
    <row r="3338" customFormat="1" ht="13.5" x14ac:dyDescent="0.3"/>
    <row r="3339" customFormat="1" ht="13.5" x14ac:dyDescent="0.3"/>
    <row r="3340" customFormat="1" ht="13.5" x14ac:dyDescent="0.3"/>
    <row r="3341" customFormat="1" ht="13.5" x14ac:dyDescent="0.3"/>
    <row r="3342" customFormat="1" ht="13.5" x14ac:dyDescent="0.3"/>
    <row r="3343" customFormat="1" ht="13.5" x14ac:dyDescent="0.3"/>
    <row r="3344" customFormat="1" ht="13.5" x14ac:dyDescent="0.3"/>
    <row r="3345" customFormat="1" ht="13.5" x14ac:dyDescent="0.3"/>
    <row r="3346" customFormat="1" ht="13.5" x14ac:dyDescent="0.3"/>
    <row r="3347" customFormat="1" ht="13.5" x14ac:dyDescent="0.3"/>
    <row r="3348" customFormat="1" ht="13.5" x14ac:dyDescent="0.3"/>
    <row r="3349" customFormat="1" ht="13.5" x14ac:dyDescent="0.3"/>
    <row r="3350" customFormat="1" ht="13.5" x14ac:dyDescent="0.3"/>
    <row r="3351" customFormat="1" ht="13.5" x14ac:dyDescent="0.3"/>
    <row r="3352" customFormat="1" ht="13.5" x14ac:dyDescent="0.3"/>
    <row r="3353" customFormat="1" ht="13.5" x14ac:dyDescent="0.3"/>
    <row r="3354" customFormat="1" ht="13.5" x14ac:dyDescent="0.3"/>
    <row r="3355" customFormat="1" ht="13.5" x14ac:dyDescent="0.3"/>
    <row r="3356" customFormat="1" ht="13.5" x14ac:dyDescent="0.3"/>
    <row r="3357" customFormat="1" ht="13.5" x14ac:dyDescent="0.3"/>
    <row r="3358" customFormat="1" ht="13.5" x14ac:dyDescent="0.3"/>
    <row r="3359" customFormat="1" ht="13.5" x14ac:dyDescent="0.3"/>
    <row r="3360" customFormat="1" ht="13.5" x14ac:dyDescent="0.3"/>
    <row r="3361" customFormat="1" ht="13.5" x14ac:dyDescent="0.3"/>
    <row r="3362" customFormat="1" ht="13.5" x14ac:dyDescent="0.3"/>
    <row r="3363" customFormat="1" ht="13.5" x14ac:dyDescent="0.3"/>
    <row r="3364" customFormat="1" ht="13.5" x14ac:dyDescent="0.3"/>
    <row r="3365" customFormat="1" ht="13.5" x14ac:dyDescent="0.3"/>
    <row r="3366" customFormat="1" ht="13.5" x14ac:dyDescent="0.3"/>
    <row r="3367" customFormat="1" ht="13.5" x14ac:dyDescent="0.3"/>
    <row r="3368" customFormat="1" ht="13.5" x14ac:dyDescent="0.3"/>
    <row r="3369" customFormat="1" ht="13.5" x14ac:dyDescent="0.3"/>
    <row r="3370" customFormat="1" ht="13.5" x14ac:dyDescent="0.3"/>
    <row r="3371" customFormat="1" ht="13.5" x14ac:dyDescent="0.3"/>
    <row r="3372" customFormat="1" ht="13.5" x14ac:dyDescent="0.3"/>
    <row r="3373" customFormat="1" ht="13.5" x14ac:dyDescent="0.3"/>
    <row r="3374" customFormat="1" ht="13.5" x14ac:dyDescent="0.3"/>
    <row r="3375" customFormat="1" ht="13.5" x14ac:dyDescent="0.3"/>
    <row r="3376" customFormat="1" ht="13.5" x14ac:dyDescent="0.3"/>
    <row r="3377" customFormat="1" ht="13.5" x14ac:dyDescent="0.3"/>
    <row r="3378" customFormat="1" ht="13.5" x14ac:dyDescent="0.3"/>
    <row r="3379" customFormat="1" ht="13.5" x14ac:dyDescent="0.3"/>
    <row r="3380" customFormat="1" ht="13.5" x14ac:dyDescent="0.3"/>
    <row r="3381" customFormat="1" ht="13.5" x14ac:dyDescent="0.3"/>
    <row r="3382" customFormat="1" ht="13.5" x14ac:dyDescent="0.3"/>
    <row r="3383" customFormat="1" ht="13.5" x14ac:dyDescent="0.3"/>
    <row r="3384" customFormat="1" ht="13.5" x14ac:dyDescent="0.3"/>
    <row r="3385" customFormat="1" ht="13.5" x14ac:dyDescent="0.3"/>
    <row r="3386" customFormat="1" ht="13.5" x14ac:dyDescent="0.3"/>
    <row r="3387" customFormat="1" ht="13.5" x14ac:dyDescent="0.3"/>
    <row r="3388" customFormat="1" ht="13.5" x14ac:dyDescent="0.3"/>
    <row r="3389" customFormat="1" ht="13.5" x14ac:dyDescent="0.3"/>
    <row r="3390" customFormat="1" ht="13.5" x14ac:dyDescent="0.3"/>
    <row r="3391" customFormat="1" ht="13.5" x14ac:dyDescent="0.3"/>
    <row r="3392" customFormat="1" ht="13.5" x14ac:dyDescent="0.3"/>
    <row r="3393" customFormat="1" ht="13.5" x14ac:dyDescent="0.3"/>
    <row r="3394" customFormat="1" ht="13.5" x14ac:dyDescent="0.3"/>
    <row r="3395" customFormat="1" ht="13.5" x14ac:dyDescent="0.3"/>
    <row r="3396" customFormat="1" ht="13.5" x14ac:dyDescent="0.3"/>
    <row r="3397" customFormat="1" ht="13.5" x14ac:dyDescent="0.3"/>
    <row r="3398" customFormat="1" ht="13.5" x14ac:dyDescent="0.3"/>
    <row r="3399" customFormat="1" ht="13.5" x14ac:dyDescent="0.3"/>
    <row r="3400" customFormat="1" ht="13.5" x14ac:dyDescent="0.3"/>
    <row r="3401" customFormat="1" ht="13.5" x14ac:dyDescent="0.3"/>
    <row r="3402" customFormat="1" ht="13.5" x14ac:dyDescent="0.3"/>
    <row r="3403" customFormat="1" ht="13.5" x14ac:dyDescent="0.3"/>
    <row r="3404" customFormat="1" ht="13.5" x14ac:dyDescent="0.3"/>
    <row r="3405" customFormat="1" ht="13.5" x14ac:dyDescent="0.3"/>
    <row r="3406" customFormat="1" ht="13.5" x14ac:dyDescent="0.3"/>
    <row r="3407" customFormat="1" ht="13.5" x14ac:dyDescent="0.3"/>
    <row r="3408" customFormat="1" ht="13.5" x14ac:dyDescent="0.3"/>
    <row r="3409" customFormat="1" ht="13.5" x14ac:dyDescent="0.3"/>
    <row r="3410" customFormat="1" ht="13.5" x14ac:dyDescent="0.3"/>
    <row r="3411" customFormat="1" ht="13.5" x14ac:dyDescent="0.3"/>
    <row r="3412" customFormat="1" ht="13.5" x14ac:dyDescent="0.3"/>
    <row r="3413" customFormat="1" ht="13.5" x14ac:dyDescent="0.3"/>
    <row r="3414" customFormat="1" ht="13.5" x14ac:dyDescent="0.3"/>
    <row r="3415" customFormat="1" ht="13.5" x14ac:dyDescent="0.3"/>
    <row r="3416" customFormat="1" ht="13.5" x14ac:dyDescent="0.3"/>
    <row r="3417" customFormat="1" ht="13.5" x14ac:dyDescent="0.3"/>
    <row r="3418" customFormat="1" ht="13.5" x14ac:dyDescent="0.3"/>
    <row r="3419" customFormat="1" ht="13.5" x14ac:dyDescent="0.3"/>
    <row r="3420" customFormat="1" ht="13.5" x14ac:dyDescent="0.3"/>
    <row r="3421" customFormat="1" ht="13.5" x14ac:dyDescent="0.3"/>
    <row r="3422" customFormat="1" ht="13.5" x14ac:dyDescent="0.3"/>
    <row r="3423" customFormat="1" ht="13.5" x14ac:dyDescent="0.3"/>
    <row r="3424" customFormat="1" ht="13.5" x14ac:dyDescent="0.3"/>
    <row r="3425" customFormat="1" ht="13.5" x14ac:dyDescent="0.3"/>
    <row r="3426" customFormat="1" ht="13.5" x14ac:dyDescent="0.3"/>
    <row r="3427" customFormat="1" ht="13.5" x14ac:dyDescent="0.3"/>
    <row r="3428" customFormat="1" ht="13.5" x14ac:dyDescent="0.3"/>
    <row r="3429" customFormat="1" ht="13.5" x14ac:dyDescent="0.3"/>
    <row r="3430" customFormat="1" ht="13.5" x14ac:dyDescent="0.3"/>
    <row r="3431" customFormat="1" ht="13.5" x14ac:dyDescent="0.3"/>
    <row r="3432" customFormat="1" ht="13.5" x14ac:dyDescent="0.3"/>
    <row r="3433" customFormat="1" ht="13.5" x14ac:dyDescent="0.3"/>
    <row r="3434" customFormat="1" ht="13.5" x14ac:dyDescent="0.3"/>
    <row r="3435" customFormat="1" ht="13.5" x14ac:dyDescent="0.3"/>
    <row r="3436" customFormat="1" ht="13.5" x14ac:dyDescent="0.3"/>
    <row r="3437" customFormat="1" ht="13.5" x14ac:dyDescent="0.3"/>
    <row r="3438" customFormat="1" ht="13.5" x14ac:dyDescent="0.3"/>
    <row r="3439" customFormat="1" ht="13.5" x14ac:dyDescent="0.3"/>
    <row r="3440" customFormat="1" ht="13.5" x14ac:dyDescent="0.3"/>
    <row r="3441" customFormat="1" ht="13.5" x14ac:dyDescent="0.3"/>
    <row r="3442" customFormat="1" ht="13.5" x14ac:dyDescent="0.3"/>
    <row r="3443" customFormat="1" ht="13.5" x14ac:dyDescent="0.3"/>
    <row r="3444" customFormat="1" ht="13.5" x14ac:dyDescent="0.3"/>
    <row r="3445" customFormat="1" ht="13.5" x14ac:dyDescent="0.3"/>
    <row r="3446" customFormat="1" ht="13.5" x14ac:dyDescent="0.3"/>
    <row r="3447" customFormat="1" ht="13.5" x14ac:dyDescent="0.3"/>
    <row r="3448" customFormat="1" ht="13.5" x14ac:dyDescent="0.3"/>
    <row r="3449" customFormat="1" ht="13.5" x14ac:dyDescent="0.3"/>
    <row r="3450" customFormat="1" ht="13.5" x14ac:dyDescent="0.3"/>
    <row r="3451" customFormat="1" ht="13.5" x14ac:dyDescent="0.3"/>
    <row r="3452" customFormat="1" ht="13.5" x14ac:dyDescent="0.3"/>
    <row r="3453" customFormat="1" ht="13.5" x14ac:dyDescent="0.3"/>
    <row r="3454" customFormat="1" ht="13.5" x14ac:dyDescent="0.3"/>
    <row r="3455" customFormat="1" ht="13.5" x14ac:dyDescent="0.3"/>
    <row r="3456" customFormat="1" ht="13.5" x14ac:dyDescent="0.3"/>
    <row r="3457" customFormat="1" ht="13.5" x14ac:dyDescent="0.3"/>
    <row r="3458" customFormat="1" ht="13.5" x14ac:dyDescent="0.3"/>
    <row r="3459" customFormat="1" ht="13.5" x14ac:dyDescent="0.3"/>
    <row r="3460" customFormat="1" ht="13.5" x14ac:dyDescent="0.3"/>
    <row r="3461" customFormat="1" ht="13.5" x14ac:dyDescent="0.3"/>
    <row r="3462" customFormat="1" ht="13.5" x14ac:dyDescent="0.3"/>
    <row r="3463" customFormat="1" ht="13.5" x14ac:dyDescent="0.3"/>
    <row r="3464" customFormat="1" ht="13.5" x14ac:dyDescent="0.3"/>
    <row r="3465" customFormat="1" ht="13.5" x14ac:dyDescent="0.3"/>
    <row r="3466" customFormat="1" ht="13.5" x14ac:dyDescent="0.3"/>
    <row r="3467" customFormat="1" ht="13.5" x14ac:dyDescent="0.3"/>
    <row r="3468" customFormat="1" ht="13.5" x14ac:dyDescent="0.3"/>
    <row r="3469" customFormat="1" ht="13.5" x14ac:dyDescent="0.3"/>
    <row r="3470" customFormat="1" ht="13.5" x14ac:dyDescent="0.3"/>
    <row r="3471" customFormat="1" ht="13.5" x14ac:dyDescent="0.3"/>
    <row r="3472" customFormat="1" ht="13.5" x14ac:dyDescent="0.3"/>
    <row r="3473" customFormat="1" ht="13.5" x14ac:dyDescent="0.3"/>
    <row r="3474" customFormat="1" ht="13.5" x14ac:dyDescent="0.3"/>
    <row r="3475" customFormat="1" ht="13.5" x14ac:dyDescent="0.3"/>
    <row r="3476" customFormat="1" ht="13.5" x14ac:dyDescent="0.3"/>
    <row r="3477" customFormat="1" ht="13.5" x14ac:dyDescent="0.3"/>
    <row r="3478" customFormat="1" ht="13.5" x14ac:dyDescent="0.3"/>
    <row r="3479" customFormat="1" ht="13.5" x14ac:dyDescent="0.3"/>
    <row r="3480" customFormat="1" ht="13.5" x14ac:dyDescent="0.3"/>
    <row r="3481" customFormat="1" ht="13.5" x14ac:dyDescent="0.3"/>
    <row r="3482" customFormat="1" ht="13.5" x14ac:dyDescent="0.3"/>
    <row r="3483" customFormat="1" ht="13.5" x14ac:dyDescent="0.3"/>
    <row r="3484" customFormat="1" ht="13.5" x14ac:dyDescent="0.3"/>
    <row r="3485" customFormat="1" ht="13.5" x14ac:dyDescent="0.3"/>
    <row r="3486" customFormat="1" ht="13.5" x14ac:dyDescent="0.3"/>
    <row r="3487" customFormat="1" ht="13.5" x14ac:dyDescent="0.3"/>
    <row r="3488" customFormat="1" ht="13.5" x14ac:dyDescent="0.3"/>
    <row r="3489" customFormat="1" ht="13.5" x14ac:dyDescent="0.3"/>
    <row r="3490" customFormat="1" ht="13.5" x14ac:dyDescent="0.3"/>
    <row r="3491" customFormat="1" ht="13.5" x14ac:dyDescent="0.3"/>
    <row r="3492" customFormat="1" ht="13.5" x14ac:dyDescent="0.3"/>
    <row r="3493" customFormat="1" ht="13.5" x14ac:dyDescent="0.3"/>
    <row r="3494" customFormat="1" ht="13.5" x14ac:dyDescent="0.3"/>
    <row r="3495" customFormat="1" ht="13.5" x14ac:dyDescent="0.3"/>
    <row r="3496" customFormat="1" ht="13.5" x14ac:dyDescent="0.3"/>
    <row r="3497" customFormat="1" ht="13.5" x14ac:dyDescent="0.3"/>
    <row r="3498" customFormat="1" ht="13.5" x14ac:dyDescent="0.3"/>
    <row r="3499" customFormat="1" ht="13.5" x14ac:dyDescent="0.3"/>
    <row r="3500" customFormat="1" ht="13.5" x14ac:dyDescent="0.3"/>
    <row r="3501" customFormat="1" ht="13.5" x14ac:dyDescent="0.3"/>
    <row r="3502" customFormat="1" ht="13.5" x14ac:dyDescent="0.3"/>
    <row r="3503" customFormat="1" ht="13.5" x14ac:dyDescent="0.3"/>
    <row r="3504" customFormat="1" ht="13.5" x14ac:dyDescent="0.3"/>
    <row r="3505" customFormat="1" ht="13.5" x14ac:dyDescent="0.3"/>
    <row r="3506" customFormat="1" ht="13.5" x14ac:dyDescent="0.3"/>
    <row r="3507" customFormat="1" ht="13.5" x14ac:dyDescent="0.3"/>
    <row r="3508" customFormat="1" ht="13.5" x14ac:dyDescent="0.3"/>
    <row r="3509" customFormat="1" ht="13.5" x14ac:dyDescent="0.3"/>
    <row r="3510" customFormat="1" ht="13.5" x14ac:dyDescent="0.3"/>
    <row r="3511" customFormat="1" ht="13.5" x14ac:dyDescent="0.3"/>
    <row r="3512" customFormat="1" ht="13.5" x14ac:dyDescent="0.3"/>
    <row r="3513" customFormat="1" ht="13.5" x14ac:dyDescent="0.3"/>
    <row r="3514" customFormat="1" ht="13.5" x14ac:dyDescent="0.3"/>
    <row r="3515" customFormat="1" ht="13.5" x14ac:dyDescent="0.3"/>
    <row r="3516" customFormat="1" ht="13.5" x14ac:dyDescent="0.3"/>
    <row r="3517" customFormat="1" ht="13.5" x14ac:dyDescent="0.3"/>
    <row r="3518" customFormat="1" ht="13.5" x14ac:dyDescent="0.3"/>
    <row r="3519" customFormat="1" ht="13.5" x14ac:dyDescent="0.3"/>
    <row r="3520" customFormat="1" ht="13.5" x14ac:dyDescent="0.3"/>
    <row r="3521" customFormat="1" ht="13.5" x14ac:dyDescent="0.3"/>
    <row r="3522" customFormat="1" ht="13.5" x14ac:dyDescent="0.3"/>
    <row r="3523" customFormat="1" ht="13.5" x14ac:dyDescent="0.3"/>
    <row r="3524" customFormat="1" ht="13.5" x14ac:dyDescent="0.3"/>
    <row r="3525" customFormat="1" ht="13.5" x14ac:dyDescent="0.3"/>
    <row r="3526" customFormat="1" ht="13.5" x14ac:dyDescent="0.3"/>
    <row r="3527" customFormat="1" ht="13.5" x14ac:dyDescent="0.3"/>
    <row r="3528" customFormat="1" ht="13.5" x14ac:dyDescent="0.3"/>
    <row r="3529" customFormat="1" ht="13.5" x14ac:dyDescent="0.3"/>
    <row r="3530" customFormat="1" ht="13.5" x14ac:dyDescent="0.3"/>
    <row r="3531" customFormat="1" ht="13.5" x14ac:dyDescent="0.3"/>
    <row r="3532" customFormat="1" ht="13.5" x14ac:dyDescent="0.3"/>
    <row r="3533" customFormat="1" ht="13.5" x14ac:dyDescent="0.3"/>
    <row r="3534" customFormat="1" ht="13.5" x14ac:dyDescent="0.3"/>
    <row r="3535" customFormat="1" ht="13.5" x14ac:dyDescent="0.3"/>
    <row r="3536" customFormat="1" ht="13.5" x14ac:dyDescent="0.3"/>
    <row r="3537" customFormat="1" ht="13.5" x14ac:dyDescent="0.3"/>
    <row r="3538" customFormat="1" ht="13.5" x14ac:dyDescent="0.3"/>
    <row r="3539" customFormat="1" ht="13.5" x14ac:dyDescent="0.3"/>
    <row r="3540" customFormat="1" ht="13.5" x14ac:dyDescent="0.3"/>
    <row r="3541" customFormat="1" ht="13.5" x14ac:dyDescent="0.3"/>
    <row r="3542" customFormat="1" ht="13.5" x14ac:dyDescent="0.3"/>
    <row r="3543" customFormat="1" ht="13.5" x14ac:dyDescent="0.3"/>
    <row r="3544" customFormat="1" ht="13.5" x14ac:dyDescent="0.3"/>
    <row r="3545" customFormat="1" ht="13.5" x14ac:dyDescent="0.3"/>
    <row r="3546" customFormat="1" ht="13.5" x14ac:dyDescent="0.3"/>
    <row r="3547" customFormat="1" ht="13.5" x14ac:dyDescent="0.3"/>
    <row r="3548" customFormat="1" ht="13.5" x14ac:dyDescent="0.3"/>
    <row r="3549" customFormat="1" ht="13.5" x14ac:dyDescent="0.3"/>
    <row r="3550" customFormat="1" ht="13.5" x14ac:dyDescent="0.3"/>
    <row r="3551" customFormat="1" ht="13.5" x14ac:dyDescent="0.3"/>
    <row r="3552" customFormat="1" ht="13.5" x14ac:dyDescent="0.3"/>
    <row r="3553" customFormat="1" ht="13.5" x14ac:dyDescent="0.3"/>
    <row r="3554" customFormat="1" ht="13.5" x14ac:dyDescent="0.3"/>
    <row r="3555" customFormat="1" ht="13.5" x14ac:dyDescent="0.3"/>
    <row r="3556" customFormat="1" ht="13.5" x14ac:dyDescent="0.3"/>
    <row r="3557" customFormat="1" ht="13.5" x14ac:dyDescent="0.3"/>
    <row r="3558" customFormat="1" ht="13.5" x14ac:dyDescent="0.3"/>
    <row r="3559" customFormat="1" ht="13.5" x14ac:dyDescent="0.3"/>
    <row r="3560" customFormat="1" ht="13.5" x14ac:dyDescent="0.3"/>
    <row r="3561" customFormat="1" ht="13.5" x14ac:dyDescent="0.3"/>
    <row r="3562" customFormat="1" ht="13.5" x14ac:dyDescent="0.3"/>
    <row r="3563" customFormat="1" ht="13.5" x14ac:dyDescent="0.3"/>
    <row r="3564" customFormat="1" ht="13.5" x14ac:dyDescent="0.3"/>
    <row r="3565" customFormat="1" ht="13.5" x14ac:dyDescent="0.3"/>
    <row r="3566" customFormat="1" ht="13.5" x14ac:dyDescent="0.3"/>
    <row r="3567" customFormat="1" ht="13.5" x14ac:dyDescent="0.3"/>
    <row r="3568" customFormat="1" ht="13.5" x14ac:dyDescent="0.3"/>
    <row r="3569" customFormat="1" ht="13.5" x14ac:dyDescent="0.3"/>
    <row r="3570" customFormat="1" ht="13.5" x14ac:dyDescent="0.3"/>
    <row r="3571" customFormat="1" ht="13.5" x14ac:dyDescent="0.3"/>
    <row r="3572" customFormat="1" ht="13.5" x14ac:dyDescent="0.3"/>
    <row r="3573" customFormat="1" ht="13.5" x14ac:dyDescent="0.3"/>
    <row r="3574" customFormat="1" ht="13.5" x14ac:dyDescent="0.3"/>
    <row r="3575" customFormat="1" ht="13.5" x14ac:dyDescent="0.3"/>
    <row r="3576" customFormat="1" ht="13.5" x14ac:dyDescent="0.3"/>
    <row r="3577" customFormat="1" ht="13.5" x14ac:dyDescent="0.3"/>
    <row r="3578" customFormat="1" ht="13.5" x14ac:dyDescent="0.3"/>
    <row r="3579" customFormat="1" ht="13.5" x14ac:dyDescent="0.3"/>
    <row r="3580" customFormat="1" ht="13.5" x14ac:dyDescent="0.3"/>
    <row r="3581" customFormat="1" ht="13.5" x14ac:dyDescent="0.3"/>
    <row r="3582" customFormat="1" ht="13.5" x14ac:dyDescent="0.3"/>
    <row r="3583" customFormat="1" ht="13.5" x14ac:dyDescent="0.3"/>
    <row r="3584" customFormat="1" ht="13.5" x14ac:dyDescent="0.3"/>
    <row r="3585" customFormat="1" ht="13.5" x14ac:dyDescent="0.3"/>
    <row r="3586" customFormat="1" ht="13.5" x14ac:dyDescent="0.3"/>
    <row r="3587" customFormat="1" ht="13.5" x14ac:dyDescent="0.3"/>
    <row r="3588" customFormat="1" ht="13.5" x14ac:dyDescent="0.3"/>
    <row r="3589" customFormat="1" ht="13.5" x14ac:dyDescent="0.3"/>
    <row r="3590" customFormat="1" ht="13.5" x14ac:dyDescent="0.3"/>
    <row r="3591" customFormat="1" ht="13.5" x14ac:dyDescent="0.3"/>
    <row r="3592" customFormat="1" ht="13.5" x14ac:dyDescent="0.3"/>
    <row r="3593" customFormat="1" ht="13.5" x14ac:dyDescent="0.3"/>
    <row r="3594" customFormat="1" ht="13.5" x14ac:dyDescent="0.3"/>
    <row r="3595" customFormat="1" ht="13.5" x14ac:dyDescent="0.3"/>
    <row r="3596" customFormat="1" ht="13.5" x14ac:dyDescent="0.3"/>
    <row r="3597" customFormat="1" ht="13.5" x14ac:dyDescent="0.3"/>
    <row r="3598" customFormat="1" ht="13.5" x14ac:dyDescent="0.3"/>
    <row r="3599" customFormat="1" ht="13.5" x14ac:dyDescent="0.3"/>
    <row r="3600" customFormat="1" ht="13.5" x14ac:dyDescent="0.3"/>
    <row r="3601" customFormat="1" ht="13.5" x14ac:dyDescent="0.3"/>
    <row r="3602" customFormat="1" ht="13.5" x14ac:dyDescent="0.3"/>
    <row r="3603" customFormat="1" ht="13.5" x14ac:dyDescent="0.3"/>
    <row r="3604" customFormat="1" ht="13.5" x14ac:dyDescent="0.3"/>
    <row r="3605" customFormat="1" ht="13.5" x14ac:dyDescent="0.3"/>
    <row r="3606" customFormat="1" ht="13.5" x14ac:dyDescent="0.3"/>
    <row r="3607" customFormat="1" ht="13.5" x14ac:dyDescent="0.3"/>
    <row r="3608" customFormat="1" ht="13.5" x14ac:dyDescent="0.3"/>
    <row r="3609" customFormat="1" ht="13.5" x14ac:dyDescent="0.3"/>
    <row r="3610" customFormat="1" ht="13.5" x14ac:dyDescent="0.3"/>
    <row r="3611" customFormat="1" ht="13.5" x14ac:dyDescent="0.3"/>
    <row r="3612" customFormat="1" ht="13.5" x14ac:dyDescent="0.3"/>
    <row r="3613" customFormat="1" ht="13.5" x14ac:dyDescent="0.3"/>
    <row r="3614" customFormat="1" ht="13.5" x14ac:dyDescent="0.3"/>
    <row r="3615" customFormat="1" ht="13.5" x14ac:dyDescent="0.3"/>
    <row r="3616" customFormat="1" ht="13.5" x14ac:dyDescent="0.3"/>
    <row r="3617" customFormat="1" ht="13.5" x14ac:dyDescent="0.3"/>
    <row r="3618" customFormat="1" ht="13.5" x14ac:dyDescent="0.3"/>
    <row r="3619" customFormat="1" ht="13.5" x14ac:dyDescent="0.3"/>
    <row r="3620" customFormat="1" ht="13.5" x14ac:dyDescent="0.3"/>
    <row r="3621" customFormat="1" ht="13.5" x14ac:dyDescent="0.3"/>
    <row r="3622" customFormat="1" ht="13.5" x14ac:dyDescent="0.3"/>
    <row r="3623" customFormat="1" ht="13.5" x14ac:dyDescent="0.3"/>
    <row r="3624" customFormat="1" ht="13.5" x14ac:dyDescent="0.3"/>
    <row r="3625" customFormat="1" ht="13.5" x14ac:dyDescent="0.3"/>
    <row r="3626" customFormat="1" ht="13.5" x14ac:dyDescent="0.3"/>
    <row r="3627" customFormat="1" ht="13.5" x14ac:dyDescent="0.3"/>
    <row r="3628" customFormat="1" ht="13.5" x14ac:dyDescent="0.3"/>
    <row r="3629" customFormat="1" ht="13.5" x14ac:dyDescent="0.3"/>
    <row r="3630" customFormat="1" ht="13.5" x14ac:dyDescent="0.3"/>
    <row r="3631" customFormat="1" ht="13.5" x14ac:dyDescent="0.3"/>
    <row r="3632" customFormat="1" ht="13.5" x14ac:dyDescent="0.3"/>
    <row r="3633" customFormat="1" ht="13.5" x14ac:dyDescent="0.3"/>
    <row r="3634" customFormat="1" ht="13.5" x14ac:dyDescent="0.3"/>
    <row r="3635" customFormat="1" ht="13.5" x14ac:dyDescent="0.3"/>
    <row r="3636" customFormat="1" ht="13.5" x14ac:dyDescent="0.3"/>
    <row r="3637" customFormat="1" ht="13.5" x14ac:dyDescent="0.3"/>
    <row r="3638" customFormat="1" ht="13.5" x14ac:dyDescent="0.3"/>
    <row r="3639" customFormat="1" ht="13.5" x14ac:dyDescent="0.3"/>
    <row r="3640" customFormat="1" ht="13.5" x14ac:dyDescent="0.3"/>
    <row r="3641" customFormat="1" ht="13.5" x14ac:dyDescent="0.3"/>
    <row r="3642" customFormat="1" ht="13.5" x14ac:dyDescent="0.3"/>
    <row r="3643" customFormat="1" ht="13.5" x14ac:dyDescent="0.3"/>
    <row r="3644" customFormat="1" ht="13.5" x14ac:dyDescent="0.3"/>
    <row r="3645" customFormat="1" ht="13.5" x14ac:dyDescent="0.3"/>
    <row r="3646" customFormat="1" ht="13.5" x14ac:dyDescent="0.3"/>
    <row r="3647" customFormat="1" ht="13.5" x14ac:dyDescent="0.3"/>
    <row r="3648" customFormat="1" ht="13.5" x14ac:dyDescent="0.3"/>
    <row r="3649" customFormat="1" ht="13.5" x14ac:dyDescent="0.3"/>
    <row r="3650" customFormat="1" ht="13.5" x14ac:dyDescent="0.3"/>
    <row r="3651" customFormat="1" ht="13.5" x14ac:dyDescent="0.3"/>
    <row r="3652" customFormat="1" ht="13.5" x14ac:dyDescent="0.3"/>
    <row r="3653" customFormat="1" ht="13.5" x14ac:dyDescent="0.3"/>
    <row r="3654" customFormat="1" ht="13.5" x14ac:dyDescent="0.3"/>
    <row r="3655" customFormat="1" ht="13.5" x14ac:dyDescent="0.3"/>
    <row r="3656" customFormat="1" ht="13.5" x14ac:dyDescent="0.3"/>
    <row r="3657" customFormat="1" ht="13.5" x14ac:dyDescent="0.3"/>
    <row r="3658" customFormat="1" ht="13.5" x14ac:dyDescent="0.3"/>
    <row r="3659" customFormat="1" ht="13.5" x14ac:dyDescent="0.3"/>
    <row r="3660" customFormat="1" ht="13.5" x14ac:dyDescent="0.3"/>
    <row r="3661" customFormat="1" ht="13.5" x14ac:dyDescent="0.3"/>
    <row r="3662" customFormat="1" ht="13.5" x14ac:dyDescent="0.3"/>
    <row r="3663" customFormat="1" ht="13.5" x14ac:dyDescent="0.3"/>
    <row r="3664" customFormat="1" ht="13.5" x14ac:dyDescent="0.3"/>
    <row r="3665" customFormat="1" ht="13.5" x14ac:dyDescent="0.3"/>
    <row r="3666" customFormat="1" ht="13.5" x14ac:dyDescent="0.3"/>
    <row r="3667" customFormat="1" ht="13.5" x14ac:dyDescent="0.3"/>
    <row r="3668" customFormat="1" ht="13.5" x14ac:dyDescent="0.3"/>
    <row r="3669" customFormat="1" ht="13.5" x14ac:dyDescent="0.3"/>
    <row r="3670" customFormat="1" ht="13.5" x14ac:dyDescent="0.3"/>
    <row r="3671" customFormat="1" ht="13.5" x14ac:dyDescent="0.3"/>
    <row r="3672" customFormat="1" ht="13.5" x14ac:dyDescent="0.3"/>
    <row r="3673" customFormat="1" ht="13.5" x14ac:dyDescent="0.3"/>
    <row r="3674" customFormat="1" ht="13.5" x14ac:dyDescent="0.3"/>
    <row r="3675" customFormat="1" ht="13.5" x14ac:dyDescent="0.3"/>
    <row r="3676" customFormat="1" ht="13.5" x14ac:dyDescent="0.3"/>
    <row r="3677" customFormat="1" ht="13.5" x14ac:dyDescent="0.3"/>
    <row r="3678" customFormat="1" ht="13.5" x14ac:dyDescent="0.3"/>
    <row r="3679" customFormat="1" ht="13.5" x14ac:dyDescent="0.3"/>
    <row r="3680" customFormat="1" ht="13.5" x14ac:dyDescent="0.3"/>
    <row r="3681" customFormat="1" ht="13.5" x14ac:dyDescent="0.3"/>
    <row r="3682" customFormat="1" ht="13.5" x14ac:dyDescent="0.3"/>
    <row r="3683" customFormat="1" ht="13.5" x14ac:dyDescent="0.3"/>
    <row r="3684" customFormat="1" ht="13.5" x14ac:dyDescent="0.3"/>
    <row r="3685" customFormat="1" ht="13.5" x14ac:dyDescent="0.3"/>
    <row r="3686" customFormat="1" ht="13.5" x14ac:dyDescent="0.3"/>
    <row r="3687" customFormat="1" ht="13.5" x14ac:dyDescent="0.3"/>
    <row r="3688" customFormat="1" ht="13.5" x14ac:dyDescent="0.3"/>
    <row r="3689" customFormat="1" ht="13.5" x14ac:dyDescent="0.3"/>
    <row r="3690" customFormat="1" ht="13.5" x14ac:dyDescent="0.3"/>
    <row r="3691" customFormat="1" ht="13.5" x14ac:dyDescent="0.3"/>
    <row r="3692" customFormat="1" ht="13.5" x14ac:dyDescent="0.3"/>
    <row r="3693" customFormat="1" ht="13.5" x14ac:dyDescent="0.3"/>
    <row r="3694" customFormat="1" ht="13.5" x14ac:dyDescent="0.3"/>
    <row r="3695" customFormat="1" ht="13.5" x14ac:dyDescent="0.3"/>
    <row r="3696" customFormat="1" ht="13.5" x14ac:dyDescent="0.3"/>
    <row r="3697" customFormat="1" ht="13.5" x14ac:dyDescent="0.3"/>
    <row r="3698" customFormat="1" ht="13.5" x14ac:dyDescent="0.3"/>
    <row r="3699" customFormat="1" ht="13.5" x14ac:dyDescent="0.3"/>
    <row r="3700" customFormat="1" ht="13.5" x14ac:dyDescent="0.3"/>
    <row r="3701" customFormat="1" ht="13.5" x14ac:dyDescent="0.3"/>
    <row r="3702" customFormat="1" ht="13.5" x14ac:dyDescent="0.3"/>
    <row r="3703" customFormat="1" ht="13.5" x14ac:dyDescent="0.3"/>
    <row r="3704" customFormat="1" ht="13.5" x14ac:dyDescent="0.3"/>
    <row r="3705" customFormat="1" ht="13.5" x14ac:dyDescent="0.3"/>
    <row r="3706" customFormat="1" ht="13.5" x14ac:dyDescent="0.3"/>
    <row r="3707" customFormat="1" ht="13.5" x14ac:dyDescent="0.3"/>
    <row r="3708" customFormat="1" ht="13.5" x14ac:dyDescent="0.3"/>
    <row r="3709" customFormat="1" ht="13.5" x14ac:dyDescent="0.3"/>
    <row r="3710" customFormat="1" ht="13.5" x14ac:dyDescent="0.3"/>
    <row r="3711" customFormat="1" ht="13.5" x14ac:dyDescent="0.3"/>
    <row r="3712" customFormat="1" ht="13.5" x14ac:dyDescent="0.3"/>
    <row r="3713" customFormat="1" ht="13.5" x14ac:dyDescent="0.3"/>
    <row r="3714" customFormat="1" ht="13.5" x14ac:dyDescent="0.3"/>
    <row r="3715" customFormat="1" ht="13.5" x14ac:dyDescent="0.3"/>
    <row r="3716" customFormat="1" ht="13.5" x14ac:dyDescent="0.3"/>
    <row r="3717" customFormat="1" ht="13.5" x14ac:dyDescent="0.3"/>
    <row r="3718" customFormat="1" ht="13.5" x14ac:dyDescent="0.3"/>
    <row r="3719" customFormat="1" ht="13.5" x14ac:dyDescent="0.3"/>
    <row r="3720" customFormat="1" ht="13.5" x14ac:dyDescent="0.3"/>
    <row r="3721" customFormat="1" ht="13.5" x14ac:dyDescent="0.3"/>
    <row r="3722" customFormat="1" ht="13.5" x14ac:dyDescent="0.3"/>
    <row r="3723" customFormat="1" ht="13.5" x14ac:dyDescent="0.3"/>
    <row r="3724" customFormat="1" ht="13.5" x14ac:dyDescent="0.3"/>
    <row r="3725" customFormat="1" ht="13.5" x14ac:dyDescent="0.3"/>
    <row r="3726" customFormat="1" ht="13.5" x14ac:dyDescent="0.3"/>
    <row r="3727" customFormat="1" ht="13.5" x14ac:dyDescent="0.3"/>
    <row r="3728" customFormat="1" ht="13.5" x14ac:dyDescent="0.3"/>
    <row r="3729" customFormat="1" ht="13.5" x14ac:dyDescent="0.3"/>
    <row r="3730" customFormat="1" ht="13.5" x14ac:dyDescent="0.3"/>
    <row r="3731" customFormat="1" ht="13.5" x14ac:dyDescent="0.3"/>
    <row r="3732" customFormat="1" ht="13.5" x14ac:dyDescent="0.3"/>
    <row r="3733" customFormat="1" ht="13.5" x14ac:dyDescent="0.3"/>
    <row r="3734" customFormat="1" ht="13.5" x14ac:dyDescent="0.3"/>
    <row r="3735" customFormat="1" ht="13.5" x14ac:dyDescent="0.3"/>
    <row r="3736" customFormat="1" ht="13.5" x14ac:dyDescent="0.3"/>
    <row r="3737" customFormat="1" ht="13.5" x14ac:dyDescent="0.3"/>
    <row r="3738" customFormat="1" ht="13.5" x14ac:dyDescent="0.3"/>
    <row r="3739" customFormat="1" ht="13.5" x14ac:dyDescent="0.3"/>
    <row r="3740" customFormat="1" ht="13.5" x14ac:dyDescent="0.3"/>
    <row r="3741" customFormat="1" ht="13.5" x14ac:dyDescent="0.3"/>
    <row r="3742" customFormat="1" ht="13.5" x14ac:dyDescent="0.3"/>
    <row r="3743" customFormat="1" ht="13.5" x14ac:dyDescent="0.3"/>
    <row r="3744" customFormat="1" ht="13.5" x14ac:dyDescent="0.3"/>
    <row r="3745" customFormat="1" ht="13.5" x14ac:dyDescent="0.3"/>
    <row r="3746" customFormat="1" ht="13.5" x14ac:dyDescent="0.3"/>
    <row r="3747" customFormat="1" ht="13.5" x14ac:dyDescent="0.3"/>
    <row r="3748" customFormat="1" ht="13.5" x14ac:dyDescent="0.3"/>
    <row r="3749" customFormat="1" ht="13.5" x14ac:dyDescent="0.3"/>
    <row r="3750" customFormat="1" ht="13.5" x14ac:dyDescent="0.3"/>
    <row r="3751" customFormat="1" ht="13.5" x14ac:dyDescent="0.3"/>
    <row r="3752" customFormat="1" ht="13.5" x14ac:dyDescent="0.3"/>
    <row r="3753" customFormat="1" ht="13.5" x14ac:dyDescent="0.3"/>
    <row r="3754" customFormat="1" ht="13.5" x14ac:dyDescent="0.3"/>
    <row r="3755" customFormat="1" ht="13.5" x14ac:dyDescent="0.3"/>
    <row r="3756" customFormat="1" ht="13.5" x14ac:dyDescent="0.3"/>
    <row r="3757" customFormat="1" ht="13.5" x14ac:dyDescent="0.3"/>
    <row r="3758" customFormat="1" ht="13.5" x14ac:dyDescent="0.3"/>
    <row r="3759" customFormat="1" ht="13.5" x14ac:dyDescent="0.3"/>
    <row r="3760" customFormat="1" ht="13.5" x14ac:dyDescent="0.3"/>
    <row r="3761" customFormat="1" ht="13.5" x14ac:dyDescent="0.3"/>
    <row r="3762" customFormat="1" ht="13.5" x14ac:dyDescent="0.3"/>
    <row r="3763" customFormat="1" ht="13.5" x14ac:dyDescent="0.3"/>
    <row r="3764" customFormat="1" ht="13.5" x14ac:dyDescent="0.3"/>
    <row r="3765" customFormat="1" ht="13.5" x14ac:dyDescent="0.3"/>
    <row r="3766" customFormat="1" ht="13.5" x14ac:dyDescent="0.3"/>
    <row r="3767" customFormat="1" ht="13.5" x14ac:dyDescent="0.3"/>
    <row r="3768" customFormat="1" ht="13.5" x14ac:dyDescent="0.3"/>
    <row r="3769" customFormat="1" ht="13.5" x14ac:dyDescent="0.3"/>
    <row r="3770" customFormat="1" ht="13.5" x14ac:dyDescent="0.3"/>
    <row r="3771" customFormat="1" ht="13.5" x14ac:dyDescent="0.3"/>
    <row r="3772" customFormat="1" ht="13.5" x14ac:dyDescent="0.3"/>
    <row r="3773" customFormat="1" ht="13.5" x14ac:dyDescent="0.3"/>
    <row r="3774" customFormat="1" ht="13.5" x14ac:dyDescent="0.3"/>
    <row r="3775" customFormat="1" ht="13.5" x14ac:dyDescent="0.3"/>
    <row r="3776" customFormat="1" ht="13.5" x14ac:dyDescent="0.3"/>
    <row r="3777" customFormat="1" ht="13.5" x14ac:dyDescent="0.3"/>
    <row r="3778" customFormat="1" ht="13.5" x14ac:dyDescent="0.3"/>
    <row r="3779" customFormat="1" ht="13.5" x14ac:dyDescent="0.3"/>
    <row r="3780" customFormat="1" ht="13.5" x14ac:dyDescent="0.3"/>
    <row r="3781" customFormat="1" ht="13.5" x14ac:dyDescent="0.3"/>
    <row r="3782" customFormat="1" ht="13.5" x14ac:dyDescent="0.3"/>
    <row r="3783" customFormat="1" ht="13.5" x14ac:dyDescent="0.3"/>
    <row r="3784" customFormat="1" ht="13.5" x14ac:dyDescent="0.3"/>
    <row r="3785" customFormat="1" ht="13.5" x14ac:dyDescent="0.3"/>
    <row r="3786" customFormat="1" ht="13.5" x14ac:dyDescent="0.3"/>
    <row r="3787" customFormat="1" ht="13.5" x14ac:dyDescent="0.3"/>
    <row r="3788" customFormat="1" ht="13.5" x14ac:dyDescent="0.3"/>
    <row r="3789" customFormat="1" ht="13.5" x14ac:dyDescent="0.3"/>
    <row r="3790" customFormat="1" ht="13.5" x14ac:dyDescent="0.3"/>
    <row r="3791" customFormat="1" ht="13.5" x14ac:dyDescent="0.3"/>
    <row r="3792" customFormat="1" ht="13.5" x14ac:dyDescent="0.3"/>
    <row r="3793" customFormat="1" ht="13.5" x14ac:dyDescent="0.3"/>
    <row r="3794" customFormat="1" ht="13.5" x14ac:dyDescent="0.3"/>
    <row r="3795" customFormat="1" ht="13.5" x14ac:dyDescent="0.3"/>
    <row r="3796" customFormat="1" ht="13.5" x14ac:dyDescent="0.3"/>
    <row r="3797" customFormat="1" ht="13.5" x14ac:dyDescent="0.3"/>
    <row r="3798" customFormat="1" ht="13.5" x14ac:dyDescent="0.3"/>
    <row r="3799" customFormat="1" ht="13.5" x14ac:dyDescent="0.3"/>
    <row r="3800" customFormat="1" ht="13.5" x14ac:dyDescent="0.3"/>
    <row r="3801" customFormat="1" ht="13.5" x14ac:dyDescent="0.3"/>
    <row r="3802" customFormat="1" ht="13.5" x14ac:dyDescent="0.3"/>
    <row r="3803" customFormat="1" ht="13.5" x14ac:dyDescent="0.3"/>
    <row r="3804" customFormat="1" ht="13.5" x14ac:dyDescent="0.3"/>
    <row r="3805" customFormat="1" ht="13.5" x14ac:dyDescent="0.3"/>
    <row r="3806" customFormat="1" ht="13.5" x14ac:dyDescent="0.3"/>
    <row r="3807" customFormat="1" ht="13.5" x14ac:dyDescent="0.3"/>
    <row r="3808" customFormat="1" ht="13.5" x14ac:dyDescent="0.3"/>
    <row r="3809" customFormat="1" ht="13.5" x14ac:dyDescent="0.3"/>
    <row r="3810" customFormat="1" ht="13.5" x14ac:dyDescent="0.3"/>
    <row r="3811" customFormat="1" ht="13.5" x14ac:dyDescent="0.3"/>
    <row r="3812" customFormat="1" ht="13.5" x14ac:dyDescent="0.3"/>
    <row r="3813" customFormat="1" ht="13.5" x14ac:dyDescent="0.3"/>
    <row r="3814" customFormat="1" ht="13.5" x14ac:dyDescent="0.3"/>
    <row r="3815" customFormat="1" ht="13.5" x14ac:dyDescent="0.3"/>
    <row r="3816" customFormat="1" ht="13.5" x14ac:dyDescent="0.3"/>
    <row r="3817" customFormat="1" ht="13.5" x14ac:dyDescent="0.3"/>
    <row r="3818" customFormat="1" ht="13.5" x14ac:dyDescent="0.3"/>
    <row r="3819" customFormat="1" ht="13.5" x14ac:dyDescent="0.3"/>
    <row r="3820" customFormat="1" ht="13.5" x14ac:dyDescent="0.3"/>
    <row r="3821" customFormat="1" ht="13.5" x14ac:dyDescent="0.3"/>
    <row r="3822" customFormat="1" ht="13.5" x14ac:dyDescent="0.3"/>
    <row r="3823" customFormat="1" ht="13.5" x14ac:dyDescent="0.3"/>
    <row r="3824" customFormat="1" ht="13.5" x14ac:dyDescent="0.3"/>
    <row r="3825" customFormat="1" ht="13.5" x14ac:dyDescent="0.3"/>
    <row r="3826" customFormat="1" ht="13.5" x14ac:dyDescent="0.3"/>
    <row r="3827" customFormat="1" ht="13.5" x14ac:dyDescent="0.3"/>
    <row r="3828" customFormat="1" ht="13.5" x14ac:dyDescent="0.3"/>
    <row r="3829" customFormat="1" ht="13.5" x14ac:dyDescent="0.3"/>
    <row r="3830" customFormat="1" ht="13.5" x14ac:dyDescent="0.3"/>
    <row r="3831" customFormat="1" ht="13.5" x14ac:dyDescent="0.3"/>
    <row r="3832" customFormat="1" ht="13.5" x14ac:dyDescent="0.3"/>
    <row r="3833" customFormat="1" ht="13.5" x14ac:dyDescent="0.3"/>
    <row r="3834" customFormat="1" ht="13.5" x14ac:dyDescent="0.3"/>
    <row r="3835" customFormat="1" ht="13.5" x14ac:dyDescent="0.3"/>
    <row r="3836" customFormat="1" ht="13.5" x14ac:dyDescent="0.3"/>
    <row r="3837" customFormat="1" ht="13.5" x14ac:dyDescent="0.3"/>
    <row r="3838" customFormat="1" ht="13.5" x14ac:dyDescent="0.3"/>
    <row r="3839" customFormat="1" ht="13.5" x14ac:dyDescent="0.3"/>
    <row r="3840" customFormat="1" ht="13.5" x14ac:dyDescent="0.3"/>
    <row r="3841" customFormat="1" ht="13.5" x14ac:dyDescent="0.3"/>
    <row r="3842" customFormat="1" ht="13.5" x14ac:dyDescent="0.3"/>
    <row r="3843" customFormat="1" ht="13.5" x14ac:dyDescent="0.3"/>
    <row r="3844" customFormat="1" ht="13.5" x14ac:dyDescent="0.3"/>
    <row r="3845" customFormat="1" ht="13.5" x14ac:dyDescent="0.3"/>
    <row r="3846" customFormat="1" ht="13.5" x14ac:dyDescent="0.3"/>
    <row r="3847" customFormat="1" ht="13.5" x14ac:dyDescent="0.3"/>
    <row r="3848" customFormat="1" ht="13.5" x14ac:dyDescent="0.3"/>
    <row r="3849" customFormat="1" ht="13.5" x14ac:dyDescent="0.3"/>
    <row r="3850" customFormat="1" ht="13.5" x14ac:dyDescent="0.3"/>
    <row r="3851" customFormat="1" ht="13.5" x14ac:dyDescent="0.3"/>
    <row r="3852" customFormat="1" ht="13.5" x14ac:dyDescent="0.3"/>
    <row r="3853" customFormat="1" ht="13.5" x14ac:dyDescent="0.3"/>
    <row r="3854" customFormat="1" ht="13.5" x14ac:dyDescent="0.3"/>
    <row r="3855" customFormat="1" ht="13.5" x14ac:dyDescent="0.3"/>
    <row r="3856" customFormat="1" ht="13.5" x14ac:dyDescent="0.3"/>
    <row r="3857" customFormat="1" ht="13.5" x14ac:dyDescent="0.3"/>
    <row r="3858" customFormat="1" ht="13.5" x14ac:dyDescent="0.3"/>
    <row r="3859" customFormat="1" ht="13.5" x14ac:dyDescent="0.3"/>
    <row r="3860" customFormat="1" ht="13.5" x14ac:dyDescent="0.3"/>
    <row r="3861" customFormat="1" ht="13.5" x14ac:dyDescent="0.3"/>
    <row r="3862" customFormat="1" ht="13.5" x14ac:dyDescent="0.3"/>
    <row r="3863" customFormat="1" ht="13.5" x14ac:dyDescent="0.3"/>
    <row r="3864" customFormat="1" ht="13.5" x14ac:dyDescent="0.3"/>
    <row r="3865" customFormat="1" ht="13.5" x14ac:dyDescent="0.3"/>
    <row r="3866" customFormat="1" ht="13.5" x14ac:dyDescent="0.3"/>
    <row r="3867" customFormat="1" ht="13.5" x14ac:dyDescent="0.3"/>
    <row r="3868" customFormat="1" ht="13.5" x14ac:dyDescent="0.3"/>
    <row r="3869" customFormat="1" ht="13.5" x14ac:dyDescent="0.3"/>
    <row r="3870" customFormat="1" ht="13.5" x14ac:dyDescent="0.3"/>
    <row r="3871" customFormat="1" ht="13.5" x14ac:dyDescent="0.3"/>
    <row r="3872" customFormat="1" ht="13.5" x14ac:dyDescent="0.3"/>
    <row r="3873" customFormat="1" ht="13.5" x14ac:dyDescent="0.3"/>
    <row r="3874" customFormat="1" ht="13.5" x14ac:dyDescent="0.3"/>
    <row r="3875" customFormat="1" ht="13.5" x14ac:dyDescent="0.3"/>
    <row r="3876" customFormat="1" ht="13.5" x14ac:dyDescent="0.3"/>
    <row r="3877" customFormat="1" ht="13.5" x14ac:dyDescent="0.3"/>
    <row r="3878" customFormat="1" ht="13.5" x14ac:dyDescent="0.3"/>
    <row r="3879" customFormat="1" ht="13.5" x14ac:dyDescent="0.3"/>
    <row r="3880" customFormat="1" ht="13.5" x14ac:dyDescent="0.3"/>
    <row r="3881" customFormat="1" ht="13.5" x14ac:dyDescent="0.3"/>
    <row r="3882" customFormat="1" ht="13.5" x14ac:dyDescent="0.3"/>
    <row r="3883" customFormat="1" ht="13.5" x14ac:dyDescent="0.3"/>
    <row r="3884" customFormat="1" ht="13.5" x14ac:dyDescent="0.3"/>
    <row r="3885" customFormat="1" ht="13.5" x14ac:dyDescent="0.3"/>
    <row r="3886" customFormat="1" ht="13.5" x14ac:dyDescent="0.3"/>
    <row r="3887" customFormat="1" ht="13.5" x14ac:dyDescent="0.3"/>
    <row r="3888" customFormat="1" ht="13.5" x14ac:dyDescent="0.3"/>
    <row r="3889" customFormat="1" ht="13.5" x14ac:dyDescent="0.3"/>
    <row r="3890" customFormat="1" ht="13.5" x14ac:dyDescent="0.3"/>
    <row r="3891" customFormat="1" ht="13.5" x14ac:dyDescent="0.3"/>
    <row r="3892" customFormat="1" ht="13.5" x14ac:dyDescent="0.3"/>
    <row r="3893" customFormat="1" ht="13.5" x14ac:dyDescent="0.3"/>
    <row r="3894" customFormat="1" ht="13.5" x14ac:dyDescent="0.3"/>
    <row r="3895" customFormat="1" ht="13.5" x14ac:dyDescent="0.3"/>
    <row r="3896" customFormat="1" ht="13.5" x14ac:dyDescent="0.3"/>
    <row r="3897" customFormat="1" ht="13.5" x14ac:dyDescent="0.3"/>
    <row r="3898" customFormat="1" ht="13.5" x14ac:dyDescent="0.3"/>
    <row r="3899" customFormat="1" ht="13.5" x14ac:dyDescent="0.3"/>
    <row r="3900" customFormat="1" ht="13.5" x14ac:dyDescent="0.3"/>
    <row r="3901" customFormat="1" ht="13.5" x14ac:dyDescent="0.3"/>
    <row r="3902" customFormat="1" ht="13.5" x14ac:dyDescent="0.3"/>
    <row r="3903" customFormat="1" ht="13.5" x14ac:dyDescent="0.3"/>
    <row r="3904" customFormat="1" ht="13.5" x14ac:dyDescent="0.3"/>
    <row r="3905" customFormat="1" ht="13.5" x14ac:dyDescent="0.3"/>
    <row r="3906" customFormat="1" ht="13.5" x14ac:dyDescent="0.3"/>
    <row r="3907" customFormat="1" ht="13.5" x14ac:dyDescent="0.3"/>
    <row r="3908" customFormat="1" ht="13.5" x14ac:dyDescent="0.3"/>
    <row r="3909" customFormat="1" ht="13.5" x14ac:dyDescent="0.3"/>
    <row r="3910" customFormat="1" ht="13.5" x14ac:dyDescent="0.3"/>
    <row r="3911" customFormat="1" ht="13.5" x14ac:dyDescent="0.3"/>
    <row r="3912" customFormat="1" ht="13.5" x14ac:dyDescent="0.3"/>
    <row r="3913" customFormat="1" ht="13.5" x14ac:dyDescent="0.3"/>
    <row r="3914" customFormat="1" ht="13.5" x14ac:dyDescent="0.3"/>
    <row r="3915" customFormat="1" ht="13.5" x14ac:dyDescent="0.3"/>
    <row r="3916" customFormat="1" ht="13.5" x14ac:dyDescent="0.3"/>
    <row r="3917" customFormat="1" ht="13.5" x14ac:dyDescent="0.3"/>
    <row r="3918" customFormat="1" ht="13.5" x14ac:dyDescent="0.3"/>
    <row r="3919" customFormat="1" ht="13.5" x14ac:dyDescent="0.3"/>
    <row r="3920" customFormat="1" ht="13.5" x14ac:dyDescent="0.3"/>
    <row r="3921" customFormat="1" ht="13.5" x14ac:dyDescent="0.3"/>
    <row r="3922" customFormat="1" ht="13.5" x14ac:dyDescent="0.3"/>
    <row r="3923" customFormat="1" ht="13.5" x14ac:dyDescent="0.3"/>
    <row r="3924" customFormat="1" ht="13.5" x14ac:dyDescent="0.3"/>
    <row r="3925" customFormat="1" ht="13.5" x14ac:dyDescent="0.3"/>
    <row r="3926" customFormat="1" ht="13.5" x14ac:dyDescent="0.3"/>
    <row r="3927" customFormat="1" ht="13.5" x14ac:dyDescent="0.3"/>
    <row r="3928" customFormat="1" ht="13.5" x14ac:dyDescent="0.3"/>
    <row r="3929" customFormat="1" ht="13.5" x14ac:dyDescent="0.3"/>
    <row r="3930" customFormat="1" ht="13.5" x14ac:dyDescent="0.3"/>
    <row r="3931" customFormat="1" ht="13.5" x14ac:dyDescent="0.3"/>
    <row r="3932" customFormat="1" ht="13.5" x14ac:dyDescent="0.3"/>
    <row r="3933" customFormat="1" ht="13.5" x14ac:dyDescent="0.3"/>
    <row r="3934" customFormat="1" ht="13.5" x14ac:dyDescent="0.3"/>
    <row r="3935" customFormat="1" ht="13.5" x14ac:dyDescent="0.3"/>
    <row r="3936" customFormat="1" ht="13.5" x14ac:dyDescent="0.3"/>
    <row r="3937" customFormat="1" ht="13.5" x14ac:dyDescent="0.3"/>
    <row r="3938" customFormat="1" ht="13.5" x14ac:dyDescent="0.3"/>
    <row r="3939" customFormat="1" ht="13.5" x14ac:dyDescent="0.3"/>
    <row r="3940" customFormat="1" ht="13.5" x14ac:dyDescent="0.3"/>
    <row r="3941" customFormat="1" ht="13.5" x14ac:dyDescent="0.3"/>
    <row r="3942" customFormat="1" ht="13.5" x14ac:dyDescent="0.3"/>
    <row r="3943" customFormat="1" ht="13.5" x14ac:dyDescent="0.3"/>
    <row r="3944" customFormat="1" ht="13.5" x14ac:dyDescent="0.3"/>
    <row r="3945" customFormat="1" ht="13.5" x14ac:dyDescent="0.3"/>
    <row r="3946" customFormat="1" ht="13.5" x14ac:dyDescent="0.3"/>
    <row r="3947" customFormat="1" ht="13.5" x14ac:dyDescent="0.3"/>
    <row r="3948" customFormat="1" ht="13.5" x14ac:dyDescent="0.3"/>
    <row r="3949" customFormat="1" ht="13.5" x14ac:dyDescent="0.3"/>
    <row r="3950" customFormat="1" ht="13.5" x14ac:dyDescent="0.3"/>
    <row r="3951" customFormat="1" ht="13.5" x14ac:dyDescent="0.3"/>
    <row r="3952" customFormat="1" ht="13.5" x14ac:dyDescent="0.3"/>
    <row r="3953" customFormat="1" ht="13.5" x14ac:dyDescent="0.3"/>
    <row r="3954" customFormat="1" ht="13.5" x14ac:dyDescent="0.3"/>
    <row r="3955" customFormat="1" ht="13.5" x14ac:dyDescent="0.3"/>
    <row r="3956" customFormat="1" ht="13.5" x14ac:dyDescent="0.3"/>
    <row r="3957" customFormat="1" ht="13.5" x14ac:dyDescent="0.3"/>
    <row r="3958" customFormat="1" ht="13.5" x14ac:dyDescent="0.3"/>
    <row r="3959" customFormat="1" ht="13.5" x14ac:dyDescent="0.3"/>
    <row r="3960" customFormat="1" ht="13.5" x14ac:dyDescent="0.3"/>
    <row r="3961" customFormat="1" ht="13.5" x14ac:dyDescent="0.3"/>
    <row r="3962" customFormat="1" ht="13.5" x14ac:dyDescent="0.3"/>
    <row r="3963" customFormat="1" ht="13.5" x14ac:dyDescent="0.3"/>
    <row r="3964" customFormat="1" ht="13.5" x14ac:dyDescent="0.3"/>
    <row r="3965" customFormat="1" ht="13.5" x14ac:dyDescent="0.3"/>
    <row r="3966" customFormat="1" ht="13.5" x14ac:dyDescent="0.3"/>
    <row r="3967" customFormat="1" ht="13.5" x14ac:dyDescent="0.3"/>
    <row r="3968" customFormat="1" ht="13.5" x14ac:dyDescent="0.3"/>
    <row r="3969" customFormat="1" ht="13.5" x14ac:dyDescent="0.3"/>
    <row r="3970" customFormat="1" ht="13.5" x14ac:dyDescent="0.3"/>
    <row r="3971" customFormat="1" ht="13.5" x14ac:dyDescent="0.3"/>
    <row r="3972" customFormat="1" ht="13.5" x14ac:dyDescent="0.3"/>
    <row r="3973" customFormat="1" ht="13.5" x14ac:dyDescent="0.3"/>
    <row r="3974" customFormat="1" ht="13.5" x14ac:dyDescent="0.3"/>
    <row r="3975" customFormat="1" ht="13.5" x14ac:dyDescent="0.3"/>
    <row r="3976" customFormat="1" ht="13.5" x14ac:dyDescent="0.3"/>
    <row r="3977" customFormat="1" ht="13.5" x14ac:dyDescent="0.3"/>
    <row r="3978" customFormat="1" ht="13.5" x14ac:dyDescent="0.3"/>
    <row r="3979" customFormat="1" ht="13.5" x14ac:dyDescent="0.3"/>
    <row r="3980" customFormat="1" ht="13.5" x14ac:dyDescent="0.3"/>
    <row r="3981" customFormat="1" ht="13.5" x14ac:dyDescent="0.3"/>
    <row r="3982" customFormat="1" ht="13.5" x14ac:dyDescent="0.3"/>
    <row r="3983" customFormat="1" ht="13.5" x14ac:dyDescent="0.3"/>
    <row r="3984" customFormat="1" ht="13.5" x14ac:dyDescent="0.3"/>
    <row r="3985" customFormat="1" ht="13.5" x14ac:dyDescent="0.3"/>
    <row r="3986" customFormat="1" ht="13.5" x14ac:dyDescent="0.3"/>
    <row r="3987" customFormat="1" ht="13.5" x14ac:dyDescent="0.3"/>
    <row r="3988" customFormat="1" ht="13.5" x14ac:dyDescent="0.3"/>
    <row r="3989" customFormat="1" ht="13.5" x14ac:dyDescent="0.3"/>
    <row r="3990" customFormat="1" ht="13.5" x14ac:dyDescent="0.3"/>
    <row r="3991" customFormat="1" ht="13.5" x14ac:dyDescent="0.3"/>
    <row r="3992" customFormat="1" ht="13.5" x14ac:dyDescent="0.3"/>
    <row r="3993" customFormat="1" ht="13.5" x14ac:dyDescent="0.3"/>
    <row r="3994" customFormat="1" ht="13.5" x14ac:dyDescent="0.3"/>
    <row r="3995" customFormat="1" ht="13.5" x14ac:dyDescent="0.3"/>
    <row r="3996" customFormat="1" ht="13.5" x14ac:dyDescent="0.3"/>
    <row r="3997" customFormat="1" ht="13.5" x14ac:dyDescent="0.3"/>
    <row r="3998" customFormat="1" ht="13.5" x14ac:dyDescent="0.3"/>
    <row r="3999" customFormat="1" ht="13.5" x14ac:dyDescent="0.3"/>
    <row r="4000" customFormat="1" ht="13.5" x14ac:dyDescent="0.3"/>
    <row r="4001" customFormat="1" ht="13.5" x14ac:dyDescent="0.3"/>
    <row r="4002" customFormat="1" ht="13.5" x14ac:dyDescent="0.3"/>
    <row r="4003" customFormat="1" ht="13.5" x14ac:dyDescent="0.3"/>
    <row r="4004" customFormat="1" ht="13.5" x14ac:dyDescent="0.3"/>
    <row r="4005" customFormat="1" ht="13.5" x14ac:dyDescent="0.3"/>
    <row r="4006" customFormat="1" ht="13.5" x14ac:dyDescent="0.3"/>
    <row r="4007" customFormat="1" ht="13.5" x14ac:dyDescent="0.3"/>
    <row r="4008" customFormat="1" ht="13.5" x14ac:dyDescent="0.3"/>
    <row r="4009" customFormat="1" ht="13.5" x14ac:dyDescent="0.3"/>
    <row r="4010" customFormat="1" ht="13.5" x14ac:dyDescent="0.3"/>
    <row r="4011" customFormat="1" ht="13.5" x14ac:dyDescent="0.3"/>
    <row r="4012" customFormat="1" ht="13.5" x14ac:dyDescent="0.3"/>
    <row r="4013" customFormat="1" ht="13.5" x14ac:dyDescent="0.3"/>
    <row r="4014" customFormat="1" ht="13.5" x14ac:dyDescent="0.3"/>
    <row r="4015" customFormat="1" ht="13.5" x14ac:dyDescent="0.3"/>
    <row r="4016" customFormat="1" ht="13.5" x14ac:dyDescent="0.3"/>
    <row r="4017" customFormat="1" ht="13.5" x14ac:dyDescent="0.3"/>
    <row r="4018" customFormat="1" ht="13.5" x14ac:dyDescent="0.3"/>
    <row r="4019" customFormat="1" ht="13.5" x14ac:dyDescent="0.3"/>
    <row r="4020" customFormat="1" ht="13.5" x14ac:dyDescent="0.3"/>
    <row r="4021" customFormat="1" ht="13.5" x14ac:dyDescent="0.3"/>
    <row r="4022" customFormat="1" ht="13.5" x14ac:dyDescent="0.3"/>
    <row r="4023" customFormat="1" ht="13.5" x14ac:dyDescent="0.3"/>
    <row r="4024" customFormat="1" ht="13.5" x14ac:dyDescent="0.3"/>
    <row r="4025" customFormat="1" ht="13.5" x14ac:dyDescent="0.3"/>
    <row r="4026" customFormat="1" ht="13.5" x14ac:dyDescent="0.3"/>
    <row r="4027" customFormat="1" ht="13.5" x14ac:dyDescent="0.3"/>
    <row r="4028" customFormat="1" ht="13.5" x14ac:dyDescent="0.3"/>
    <row r="4029" customFormat="1" ht="13.5" x14ac:dyDescent="0.3"/>
    <row r="4030" customFormat="1" ht="13.5" x14ac:dyDescent="0.3"/>
    <row r="4031" customFormat="1" ht="13.5" x14ac:dyDescent="0.3"/>
    <row r="4032" customFormat="1" ht="13.5" x14ac:dyDescent="0.3"/>
    <row r="4033" customFormat="1" ht="13.5" x14ac:dyDescent="0.3"/>
    <row r="4034" customFormat="1" ht="13.5" x14ac:dyDescent="0.3"/>
    <row r="4035" customFormat="1" ht="13.5" x14ac:dyDescent="0.3"/>
    <row r="4036" customFormat="1" ht="13.5" x14ac:dyDescent="0.3"/>
    <row r="4037" customFormat="1" ht="13.5" x14ac:dyDescent="0.3"/>
    <row r="4038" customFormat="1" ht="13.5" x14ac:dyDescent="0.3"/>
    <row r="4039" customFormat="1" ht="13.5" x14ac:dyDescent="0.3"/>
    <row r="4040" customFormat="1" ht="13.5" x14ac:dyDescent="0.3"/>
    <row r="4041" customFormat="1" ht="13.5" x14ac:dyDescent="0.3"/>
    <row r="4042" customFormat="1" ht="13.5" x14ac:dyDescent="0.3"/>
    <row r="4043" customFormat="1" ht="13.5" x14ac:dyDescent="0.3"/>
    <row r="4044" customFormat="1" ht="13.5" x14ac:dyDescent="0.3"/>
    <row r="4045" customFormat="1" ht="13.5" x14ac:dyDescent="0.3"/>
    <row r="4046" customFormat="1" ht="13.5" x14ac:dyDescent="0.3"/>
    <row r="4047" customFormat="1" ht="13.5" x14ac:dyDescent="0.3"/>
    <row r="4048" customFormat="1" ht="13.5" x14ac:dyDescent="0.3"/>
    <row r="4049" customFormat="1" ht="13.5" x14ac:dyDescent="0.3"/>
    <row r="4050" customFormat="1" ht="13.5" x14ac:dyDescent="0.3"/>
    <row r="4051" customFormat="1" ht="13.5" x14ac:dyDescent="0.3"/>
    <row r="4052" customFormat="1" ht="13.5" x14ac:dyDescent="0.3"/>
    <row r="4053" customFormat="1" ht="13.5" x14ac:dyDescent="0.3"/>
    <row r="4054" customFormat="1" ht="13.5" x14ac:dyDescent="0.3"/>
    <row r="4055" customFormat="1" ht="13.5" x14ac:dyDescent="0.3"/>
    <row r="4056" customFormat="1" ht="13.5" x14ac:dyDescent="0.3"/>
    <row r="4057" customFormat="1" ht="13.5" x14ac:dyDescent="0.3"/>
    <row r="4058" customFormat="1" ht="13.5" x14ac:dyDescent="0.3"/>
    <row r="4059" customFormat="1" ht="13.5" x14ac:dyDescent="0.3"/>
    <row r="4060" customFormat="1" ht="13.5" x14ac:dyDescent="0.3"/>
    <row r="4061" customFormat="1" ht="13.5" x14ac:dyDescent="0.3"/>
    <row r="4062" customFormat="1" ht="13.5" x14ac:dyDescent="0.3"/>
    <row r="4063" customFormat="1" ht="13.5" x14ac:dyDescent="0.3"/>
    <row r="4064" customFormat="1" ht="13.5" x14ac:dyDescent="0.3"/>
    <row r="4065" customFormat="1" ht="13.5" x14ac:dyDescent="0.3"/>
    <row r="4066" customFormat="1" ht="13.5" x14ac:dyDescent="0.3"/>
    <row r="4067" customFormat="1" ht="13.5" x14ac:dyDescent="0.3"/>
    <row r="4068" customFormat="1" ht="13.5" x14ac:dyDescent="0.3"/>
    <row r="4069" customFormat="1" ht="13.5" x14ac:dyDescent="0.3"/>
    <row r="4070" customFormat="1" ht="13.5" x14ac:dyDescent="0.3"/>
    <row r="4071" customFormat="1" ht="13.5" x14ac:dyDescent="0.3"/>
    <row r="4072" customFormat="1" ht="13.5" x14ac:dyDescent="0.3"/>
    <row r="4073" customFormat="1" ht="13.5" x14ac:dyDescent="0.3"/>
    <row r="4074" customFormat="1" ht="13.5" x14ac:dyDescent="0.3"/>
    <row r="4075" customFormat="1" ht="13.5" x14ac:dyDescent="0.3"/>
    <row r="4076" customFormat="1" ht="13.5" x14ac:dyDescent="0.3"/>
    <row r="4077" customFormat="1" ht="13.5" x14ac:dyDescent="0.3"/>
    <row r="4078" customFormat="1" ht="13.5" x14ac:dyDescent="0.3"/>
    <row r="4079" customFormat="1" ht="13.5" x14ac:dyDescent="0.3"/>
    <row r="4080" customFormat="1" ht="13.5" x14ac:dyDescent="0.3"/>
    <row r="4081" customFormat="1" ht="13.5" x14ac:dyDescent="0.3"/>
    <row r="4082" customFormat="1" ht="13.5" x14ac:dyDescent="0.3"/>
    <row r="4083" customFormat="1" ht="13.5" x14ac:dyDescent="0.3"/>
    <row r="4084" customFormat="1" ht="13.5" x14ac:dyDescent="0.3"/>
    <row r="4085" customFormat="1" ht="13.5" x14ac:dyDescent="0.3"/>
    <row r="4086" customFormat="1" ht="13.5" x14ac:dyDescent="0.3"/>
    <row r="4087" customFormat="1" ht="13.5" x14ac:dyDescent="0.3"/>
    <row r="4088" customFormat="1" ht="13.5" x14ac:dyDescent="0.3"/>
    <row r="4089" customFormat="1" ht="13.5" x14ac:dyDescent="0.3"/>
    <row r="4090" customFormat="1" ht="13.5" x14ac:dyDescent="0.3"/>
    <row r="4091" customFormat="1" ht="13.5" x14ac:dyDescent="0.3"/>
    <row r="4092" customFormat="1" ht="13.5" x14ac:dyDescent="0.3"/>
    <row r="4093" customFormat="1" ht="13.5" x14ac:dyDescent="0.3"/>
    <row r="4094" customFormat="1" ht="13.5" x14ac:dyDescent="0.3"/>
    <row r="4095" customFormat="1" ht="13.5" x14ac:dyDescent="0.3"/>
    <row r="4096" customFormat="1" ht="13.5" x14ac:dyDescent="0.3"/>
    <row r="4097" customFormat="1" ht="13.5" x14ac:dyDescent="0.3"/>
    <row r="4098" customFormat="1" ht="13.5" x14ac:dyDescent="0.3"/>
    <row r="4099" customFormat="1" ht="13.5" x14ac:dyDescent="0.3"/>
    <row r="4100" customFormat="1" ht="13.5" x14ac:dyDescent="0.3"/>
    <row r="4101" customFormat="1" ht="13.5" x14ac:dyDescent="0.3"/>
    <row r="4102" customFormat="1" ht="13.5" x14ac:dyDescent="0.3"/>
    <row r="4103" customFormat="1" ht="13.5" x14ac:dyDescent="0.3"/>
    <row r="4104" customFormat="1" ht="13.5" x14ac:dyDescent="0.3"/>
    <row r="4105" customFormat="1" ht="13.5" x14ac:dyDescent="0.3"/>
    <row r="4106" customFormat="1" ht="13.5" x14ac:dyDescent="0.3"/>
    <row r="4107" customFormat="1" ht="13.5" x14ac:dyDescent="0.3"/>
    <row r="4108" customFormat="1" ht="13.5" x14ac:dyDescent="0.3"/>
    <row r="4109" customFormat="1" ht="13.5" x14ac:dyDescent="0.3"/>
    <row r="4110" customFormat="1" ht="13.5" x14ac:dyDescent="0.3"/>
    <row r="4111" customFormat="1" ht="13.5" x14ac:dyDescent="0.3"/>
    <row r="4112" customFormat="1" ht="13.5" x14ac:dyDescent="0.3"/>
    <row r="4113" customFormat="1" ht="13.5" x14ac:dyDescent="0.3"/>
    <row r="4114" customFormat="1" ht="13.5" x14ac:dyDescent="0.3"/>
    <row r="4115" customFormat="1" ht="13.5" x14ac:dyDescent="0.3"/>
    <row r="4116" customFormat="1" ht="13.5" x14ac:dyDescent="0.3"/>
    <row r="4117" customFormat="1" ht="13.5" x14ac:dyDescent="0.3"/>
    <row r="4118" customFormat="1" ht="13.5" x14ac:dyDescent="0.3"/>
    <row r="4119" customFormat="1" ht="13.5" x14ac:dyDescent="0.3"/>
    <row r="4120" customFormat="1" ht="13.5" x14ac:dyDescent="0.3"/>
    <row r="4121" customFormat="1" ht="13.5" x14ac:dyDescent="0.3"/>
    <row r="4122" customFormat="1" ht="13.5" x14ac:dyDescent="0.3"/>
    <row r="4123" customFormat="1" ht="13.5" x14ac:dyDescent="0.3"/>
    <row r="4124" customFormat="1" ht="13.5" x14ac:dyDescent="0.3"/>
    <row r="4125" customFormat="1" ht="13.5" x14ac:dyDescent="0.3"/>
    <row r="4126" customFormat="1" ht="13.5" x14ac:dyDescent="0.3"/>
    <row r="4127" customFormat="1" ht="13.5" x14ac:dyDescent="0.3"/>
    <row r="4128" customFormat="1" ht="13.5" x14ac:dyDescent="0.3"/>
    <row r="4129" customFormat="1" ht="13.5" x14ac:dyDescent="0.3"/>
    <row r="4130" customFormat="1" ht="13.5" x14ac:dyDescent="0.3"/>
    <row r="4131" customFormat="1" ht="13.5" x14ac:dyDescent="0.3"/>
    <row r="4132" customFormat="1" ht="13.5" x14ac:dyDescent="0.3"/>
    <row r="4133" customFormat="1" ht="13.5" x14ac:dyDescent="0.3"/>
    <row r="4134" customFormat="1" ht="13.5" x14ac:dyDescent="0.3"/>
    <row r="4135" customFormat="1" ht="13.5" x14ac:dyDescent="0.3"/>
    <row r="4136" customFormat="1" ht="13.5" x14ac:dyDescent="0.3"/>
    <row r="4137" customFormat="1" ht="13.5" x14ac:dyDescent="0.3"/>
    <row r="4138" customFormat="1" ht="13.5" x14ac:dyDescent="0.3"/>
    <row r="4139" customFormat="1" ht="13.5" x14ac:dyDescent="0.3"/>
    <row r="4140" customFormat="1" ht="13.5" x14ac:dyDescent="0.3"/>
    <row r="4141" customFormat="1" ht="13.5" x14ac:dyDescent="0.3"/>
    <row r="4142" customFormat="1" ht="13.5" x14ac:dyDescent="0.3"/>
    <row r="4143" customFormat="1" ht="13.5" x14ac:dyDescent="0.3"/>
    <row r="4144" customFormat="1" ht="13.5" x14ac:dyDescent="0.3"/>
    <row r="4145" customFormat="1" ht="13.5" x14ac:dyDescent="0.3"/>
    <row r="4146" customFormat="1" ht="13.5" x14ac:dyDescent="0.3"/>
    <row r="4147" customFormat="1" ht="13.5" x14ac:dyDescent="0.3"/>
    <row r="4148" customFormat="1" ht="13.5" x14ac:dyDescent="0.3"/>
    <row r="4149" customFormat="1" ht="13.5" x14ac:dyDescent="0.3"/>
    <row r="4150" customFormat="1" ht="13.5" x14ac:dyDescent="0.3"/>
    <row r="4151" customFormat="1" ht="13.5" x14ac:dyDescent="0.3"/>
    <row r="4152" customFormat="1" ht="13.5" x14ac:dyDescent="0.3"/>
    <row r="4153" customFormat="1" ht="13.5" x14ac:dyDescent="0.3"/>
    <row r="4154" customFormat="1" ht="13.5" x14ac:dyDescent="0.3"/>
    <row r="4155" customFormat="1" ht="13.5" x14ac:dyDescent="0.3"/>
    <row r="4156" customFormat="1" ht="13.5" x14ac:dyDescent="0.3"/>
    <row r="4157" customFormat="1" ht="13.5" x14ac:dyDescent="0.3"/>
    <row r="4158" customFormat="1" ht="13.5" x14ac:dyDescent="0.3"/>
    <row r="4159" customFormat="1" ht="13.5" x14ac:dyDescent="0.3"/>
    <row r="4160" customFormat="1" ht="13.5" x14ac:dyDescent="0.3"/>
    <row r="4161" customFormat="1" ht="13.5" x14ac:dyDescent="0.3"/>
    <row r="4162" customFormat="1" ht="13.5" x14ac:dyDescent="0.3"/>
    <row r="4163" customFormat="1" ht="13.5" x14ac:dyDescent="0.3"/>
    <row r="4164" customFormat="1" ht="13.5" x14ac:dyDescent="0.3"/>
    <row r="4165" customFormat="1" ht="13.5" x14ac:dyDescent="0.3"/>
    <row r="4166" customFormat="1" ht="13.5" x14ac:dyDescent="0.3"/>
    <row r="4167" customFormat="1" ht="13.5" x14ac:dyDescent="0.3"/>
    <row r="4168" customFormat="1" ht="13.5" x14ac:dyDescent="0.3"/>
    <row r="4169" customFormat="1" ht="13.5" x14ac:dyDescent="0.3"/>
    <row r="4170" customFormat="1" ht="13.5" x14ac:dyDescent="0.3"/>
    <row r="4171" customFormat="1" ht="13.5" x14ac:dyDescent="0.3"/>
    <row r="4172" customFormat="1" ht="13.5" x14ac:dyDescent="0.3"/>
    <row r="4173" customFormat="1" ht="13.5" x14ac:dyDescent="0.3"/>
    <row r="4174" customFormat="1" ht="13.5" x14ac:dyDescent="0.3"/>
    <row r="4175" customFormat="1" ht="13.5" x14ac:dyDescent="0.3"/>
    <row r="4176" customFormat="1" ht="13.5" x14ac:dyDescent="0.3"/>
    <row r="4177" customFormat="1" ht="13.5" x14ac:dyDescent="0.3"/>
    <row r="4178" customFormat="1" ht="13.5" x14ac:dyDescent="0.3"/>
    <row r="4179" customFormat="1" ht="13.5" x14ac:dyDescent="0.3"/>
    <row r="4180" customFormat="1" ht="13.5" x14ac:dyDescent="0.3"/>
    <row r="4181" customFormat="1" ht="13.5" x14ac:dyDescent="0.3"/>
    <row r="4182" customFormat="1" ht="13.5" x14ac:dyDescent="0.3"/>
    <row r="4183" customFormat="1" ht="13.5" x14ac:dyDescent="0.3"/>
    <row r="4184" customFormat="1" ht="13.5" x14ac:dyDescent="0.3"/>
    <row r="4185" customFormat="1" ht="13.5" x14ac:dyDescent="0.3"/>
    <row r="4186" customFormat="1" ht="13.5" x14ac:dyDescent="0.3"/>
    <row r="4187" customFormat="1" ht="13.5" x14ac:dyDescent="0.3"/>
    <row r="4188" customFormat="1" ht="13.5" x14ac:dyDescent="0.3"/>
    <row r="4189" customFormat="1" ht="13.5" x14ac:dyDescent="0.3"/>
    <row r="4190" customFormat="1" ht="13.5" x14ac:dyDescent="0.3"/>
    <row r="4191" customFormat="1" ht="13.5" x14ac:dyDescent="0.3"/>
    <row r="4192" customFormat="1" ht="13.5" x14ac:dyDescent="0.3"/>
    <row r="4193" customFormat="1" ht="13.5" x14ac:dyDescent="0.3"/>
    <row r="4194" customFormat="1" ht="13.5" x14ac:dyDescent="0.3"/>
    <row r="4195" customFormat="1" ht="13.5" x14ac:dyDescent="0.3"/>
    <row r="4196" customFormat="1" ht="13.5" x14ac:dyDescent="0.3"/>
    <row r="4197" customFormat="1" ht="13.5" x14ac:dyDescent="0.3"/>
    <row r="4198" customFormat="1" ht="13.5" x14ac:dyDescent="0.3"/>
    <row r="4199" customFormat="1" ht="13.5" x14ac:dyDescent="0.3"/>
    <row r="4200" customFormat="1" ht="13.5" x14ac:dyDescent="0.3"/>
    <row r="4201" customFormat="1" ht="13.5" x14ac:dyDescent="0.3"/>
    <row r="4202" customFormat="1" ht="13.5" x14ac:dyDescent="0.3"/>
    <row r="4203" customFormat="1" ht="13.5" x14ac:dyDescent="0.3"/>
    <row r="4204" customFormat="1" ht="13.5" x14ac:dyDescent="0.3"/>
    <row r="4205" customFormat="1" ht="13.5" x14ac:dyDescent="0.3"/>
    <row r="4206" customFormat="1" ht="13.5" x14ac:dyDescent="0.3"/>
    <row r="4207" customFormat="1" ht="13.5" x14ac:dyDescent="0.3"/>
    <row r="4208" customFormat="1" ht="13.5" x14ac:dyDescent="0.3"/>
    <row r="4209" customFormat="1" ht="13.5" x14ac:dyDescent="0.3"/>
    <row r="4210" customFormat="1" ht="13.5" x14ac:dyDescent="0.3"/>
    <row r="4211" customFormat="1" ht="13.5" x14ac:dyDescent="0.3"/>
    <row r="4212" customFormat="1" ht="13.5" x14ac:dyDescent="0.3"/>
    <row r="4213" customFormat="1" ht="13.5" x14ac:dyDescent="0.3"/>
    <row r="4214" customFormat="1" ht="13.5" x14ac:dyDescent="0.3"/>
    <row r="4215" customFormat="1" ht="13.5" x14ac:dyDescent="0.3"/>
    <row r="4216" customFormat="1" ht="13.5" x14ac:dyDescent="0.3"/>
    <row r="4217" customFormat="1" ht="13.5" x14ac:dyDescent="0.3"/>
    <row r="4218" customFormat="1" ht="13.5" x14ac:dyDescent="0.3"/>
    <row r="4219" customFormat="1" ht="13.5" x14ac:dyDescent="0.3"/>
    <row r="4220" customFormat="1" ht="13.5" x14ac:dyDescent="0.3"/>
    <row r="4221" customFormat="1" ht="13.5" x14ac:dyDescent="0.3"/>
    <row r="4222" customFormat="1" ht="13.5" x14ac:dyDescent="0.3"/>
    <row r="4223" customFormat="1" ht="13.5" x14ac:dyDescent="0.3"/>
    <row r="4224" customFormat="1" ht="13.5" x14ac:dyDescent="0.3"/>
    <row r="4225" customFormat="1" ht="13.5" x14ac:dyDescent="0.3"/>
    <row r="4226" customFormat="1" ht="13.5" x14ac:dyDescent="0.3"/>
    <row r="4227" customFormat="1" ht="13.5" x14ac:dyDescent="0.3"/>
    <row r="4228" customFormat="1" ht="13.5" x14ac:dyDescent="0.3"/>
    <row r="4229" customFormat="1" ht="13.5" x14ac:dyDescent="0.3"/>
    <row r="4230" customFormat="1" ht="13.5" x14ac:dyDescent="0.3"/>
    <row r="4231" customFormat="1" ht="13.5" x14ac:dyDescent="0.3"/>
    <row r="4232" customFormat="1" ht="13.5" x14ac:dyDescent="0.3"/>
    <row r="4233" customFormat="1" ht="13.5" x14ac:dyDescent="0.3"/>
    <row r="4234" customFormat="1" ht="13.5" x14ac:dyDescent="0.3"/>
    <row r="4235" customFormat="1" ht="13.5" x14ac:dyDescent="0.3"/>
    <row r="4236" customFormat="1" ht="13.5" x14ac:dyDescent="0.3"/>
    <row r="4237" customFormat="1" ht="13.5" x14ac:dyDescent="0.3"/>
    <row r="4238" customFormat="1" ht="13.5" x14ac:dyDescent="0.3"/>
    <row r="4239" customFormat="1" ht="13.5" x14ac:dyDescent="0.3"/>
    <row r="4240" customFormat="1" ht="13.5" x14ac:dyDescent="0.3"/>
    <row r="4241" customFormat="1" ht="13.5" x14ac:dyDescent="0.3"/>
    <row r="4242" customFormat="1" ht="13.5" x14ac:dyDescent="0.3"/>
    <row r="4243" customFormat="1" ht="13.5" x14ac:dyDescent="0.3"/>
    <row r="4244" customFormat="1" ht="13.5" x14ac:dyDescent="0.3"/>
    <row r="4245" customFormat="1" ht="13.5" x14ac:dyDescent="0.3"/>
    <row r="4246" customFormat="1" ht="13.5" x14ac:dyDescent="0.3"/>
    <row r="4247" customFormat="1" ht="13.5" x14ac:dyDescent="0.3"/>
    <row r="4248" customFormat="1" ht="13.5" x14ac:dyDescent="0.3"/>
    <row r="4249" customFormat="1" ht="13.5" x14ac:dyDescent="0.3"/>
    <row r="4250" customFormat="1" ht="13.5" x14ac:dyDescent="0.3"/>
    <row r="4251" customFormat="1" ht="13.5" x14ac:dyDescent="0.3"/>
    <row r="4252" customFormat="1" ht="13.5" x14ac:dyDescent="0.3"/>
    <row r="4253" customFormat="1" ht="13.5" x14ac:dyDescent="0.3"/>
    <row r="4254" customFormat="1" ht="13.5" x14ac:dyDescent="0.3"/>
    <row r="4255" customFormat="1" ht="13.5" x14ac:dyDescent="0.3"/>
    <row r="4256" customFormat="1" ht="13.5" x14ac:dyDescent="0.3"/>
    <row r="4257" customFormat="1" ht="13.5" x14ac:dyDescent="0.3"/>
    <row r="4258" customFormat="1" ht="13.5" x14ac:dyDescent="0.3"/>
    <row r="4259" customFormat="1" ht="13.5" x14ac:dyDescent="0.3"/>
    <row r="4260" customFormat="1" ht="13.5" x14ac:dyDescent="0.3"/>
    <row r="4261" customFormat="1" ht="13.5" x14ac:dyDescent="0.3"/>
    <row r="4262" customFormat="1" ht="13.5" x14ac:dyDescent="0.3"/>
    <row r="4263" customFormat="1" ht="13.5" x14ac:dyDescent="0.3"/>
    <row r="4264" customFormat="1" ht="13.5" x14ac:dyDescent="0.3"/>
    <row r="4265" customFormat="1" ht="13.5" x14ac:dyDescent="0.3"/>
    <row r="4266" customFormat="1" ht="13.5" x14ac:dyDescent="0.3"/>
    <row r="4267" customFormat="1" ht="13.5" x14ac:dyDescent="0.3"/>
    <row r="4268" customFormat="1" ht="13.5" x14ac:dyDescent="0.3"/>
    <row r="4269" customFormat="1" ht="13.5" x14ac:dyDescent="0.3"/>
    <row r="4270" customFormat="1" ht="13.5" x14ac:dyDescent="0.3"/>
    <row r="4271" customFormat="1" ht="13.5" x14ac:dyDescent="0.3"/>
    <row r="4272" customFormat="1" ht="13.5" x14ac:dyDescent="0.3"/>
    <row r="4273" customFormat="1" ht="13.5" x14ac:dyDescent="0.3"/>
    <row r="4274" customFormat="1" ht="13.5" x14ac:dyDescent="0.3"/>
    <row r="4275" customFormat="1" ht="13.5" x14ac:dyDescent="0.3"/>
    <row r="4276" customFormat="1" ht="13.5" x14ac:dyDescent="0.3"/>
    <row r="4277" customFormat="1" ht="13.5" x14ac:dyDescent="0.3"/>
    <row r="4278" customFormat="1" ht="13.5" x14ac:dyDescent="0.3"/>
    <row r="4279" customFormat="1" ht="13.5" x14ac:dyDescent="0.3"/>
    <row r="4280" customFormat="1" ht="13.5" x14ac:dyDescent="0.3"/>
    <row r="4281" customFormat="1" ht="13.5" x14ac:dyDescent="0.3"/>
    <row r="4282" customFormat="1" ht="13.5" x14ac:dyDescent="0.3"/>
    <row r="4283" customFormat="1" ht="13.5" x14ac:dyDescent="0.3"/>
    <row r="4284" customFormat="1" ht="13.5" x14ac:dyDescent="0.3"/>
    <row r="4285" customFormat="1" ht="13.5" x14ac:dyDescent="0.3"/>
    <row r="4286" customFormat="1" ht="13.5" x14ac:dyDescent="0.3"/>
    <row r="4287" customFormat="1" ht="13.5" x14ac:dyDescent="0.3"/>
    <row r="4288" customFormat="1" ht="13.5" x14ac:dyDescent="0.3"/>
    <row r="4289" customFormat="1" ht="13.5" x14ac:dyDescent="0.3"/>
    <row r="4290" customFormat="1" ht="13.5" x14ac:dyDescent="0.3"/>
    <row r="4291" customFormat="1" ht="13.5" x14ac:dyDescent="0.3"/>
    <row r="4292" customFormat="1" ht="13.5" x14ac:dyDescent="0.3"/>
    <row r="4293" customFormat="1" ht="13.5" x14ac:dyDescent="0.3"/>
    <row r="4294" customFormat="1" ht="13.5" x14ac:dyDescent="0.3"/>
    <row r="4295" customFormat="1" ht="13.5" x14ac:dyDescent="0.3"/>
    <row r="4296" customFormat="1" ht="13.5" x14ac:dyDescent="0.3"/>
    <row r="4297" customFormat="1" ht="13.5" x14ac:dyDescent="0.3"/>
    <row r="4298" customFormat="1" ht="13.5" x14ac:dyDescent="0.3"/>
    <row r="4299" customFormat="1" ht="13.5" x14ac:dyDescent="0.3"/>
    <row r="4300" customFormat="1" ht="13.5" x14ac:dyDescent="0.3"/>
    <row r="4301" customFormat="1" ht="13.5" x14ac:dyDescent="0.3"/>
    <row r="4302" customFormat="1" ht="13.5" x14ac:dyDescent="0.3"/>
    <row r="4303" customFormat="1" ht="13.5" x14ac:dyDescent="0.3"/>
    <row r="4304" customFormat="1" ht="13.5" x14ac:dyDescent="0.3"/>
    <row r="4305" customFormat="1" ht="13.5" x14ac:dyDescent="0.3"/>
    <row r="4306" customFormat="1" ht="13.5" x14ac:dyDescent="0.3"/>
    <row r="4307" customFormat="1" ht="13.5" x14ac:dyDescent="0.3"/>
    <row r="4308" customFormat="1" ht="13.5" x14ac:dyDescent="0.3"/>
    <row r="4309" customFormat="1" ht="13.5" x14ac:dyDescent="0.3"/>
    <row r="4310" customFormat="1" ht="13.5" x14ac:dyDescent="0.3"/>
    <row r="4311" customFormat="1" ht="13.5" x14ac:dyDescent="0.3"/>
    <row r="4312" customFormat="1" ht="13.5" x14ac:dyDescent="0.3"/>
    <row r="4313" customFormat="1" ht="13.5" x14ac:dyDescent="0.3"/>
    <row r="4314" customFormat="1" ht="13.5" x14ac:dyDescent="0.3"/>
    <row r="4315" customFormat="1" ht="13.5" x14ac:dyDescent="0.3"/>
    <row r="4316" customFormat="1" ht="13.5" x14ac:dyDescent="0.3"/>
    <row r="4317" customFormat="1" ht="13.5" x14ac:dyDescent="0.3"/>
    <row r="4318" customFormat="1" ht="13.5" x14ac:dyDescent="0.3"/>
    <row r="4319" customFormat="1" ht="13.5" x14ac:dyDescent="0.3"/>
    <row r="4320" customFormat="1" ht="13.5" x14ac:dyDescent="0.3"/>
    <row r="4321" customFormat="1" ht="13.5" x14ac:dyDescent="0.3"/>
    <row r="4322" customFormat="1" ht="13.5" x14ac:dyDescent="0.3"/>
    <row r="4323" customFormat="1" ht="13.5" x14ac:dyDescent="0.3"/>
    <row r="4324" customFormat="1" ht="13.5" x14ac:dyDescent="0.3"/>
    <row r="4325" customFormat="1" ht="13.5" x14ac:dyDescent="0.3"/>
    <row r="4326" customFormat="1" ht="13.5" x14ac:dyDescent="0.3"/>
    <row r="4327" customFormat="1" ht="13.5" x14ac:dyDescent="0.3"/>
    <row r="4328" customFormat="1" ht="13.5" x14ac:dyDescent="0.3"/>
    <row r="4329" customFormat="1" ht="13.5" x14ac:dyDescent="0.3"/>
    <row r="4330" customFormat="1" ht="13.5" x14ac:dyDescent="0.3"/>
    <row r="4331" customFormat="1" ht="13.5" x14ac:dyDescent="0.3"/>
    <row r="4332" customFormat="1" ht="13.5" x14ac:dyDescent="0.3"/>
    <row r="4333" customFormat="1" ht="13.5" x14ac:dyDescent="0.3"/>
    <row r="4334" customFormat="1" ht="13.5" x14ac:dyDescent="0.3"/>
    <row r="4335" customFormat="1" ht="13.5" x14ac:dyDescent="0.3"/>
    <row r="4336" customFormat="1" ht="13.5" x14ac:dyDescent="0.3"/>
    <row r="4337" customFormat="1" ht="13.5" x14ac:dyDescent="0.3"/>
    <row r="4338" customFormat="1" ht="13.5" x14ac:dyDescent="0.3"/>
    <row r="4339" customFormat="1" ht="13.5" x14ac:dyDescent="0.3"/>
    <row r="4340" customFormat="1" ht="13.5" x14ac:dyDescent="0.3"/>
    <row r="4341" customFormat="1" ht="13.5" x14ac:dyDescent="0.3"/>
    <row r="4342" customFormat="1" ht="13.5" x14ac:dyDescent="0.3"/>
    <row r="4343" customFormat="1" ht="13.5" x14ac:dyDescent="0.3"/>
    <row r="4344" customFormat="1" ht="13.5" x14ac:dyDescent="0.3"/>
    <row r="4345" customFormat="1" ht="13.5" x14ac:dyDescent="0.3"/>
    <row r="4346" customFormat="1" ht="13.5" x14ac:dyDescent="0.3"/>
    <row r="4347" customFormat="1" ht="13.5" x14ac:dyDescent="0.3"/>
    <row r="4348" customFormat="1" ht="13.5" x14ac:dyDescent="0.3"/>
    <row r="4349" customFormat="1" ht="13.5" x14ac:dyDescent="0.3"/>
    <row r="4350" customFormat="1" ht="13.5" x14ac:dyDescent="0.3"/>
    <row r="4351" customFormat="1" ht="13.5" x14ac:dyDescent="0.3"/>
    <row r="4352" customFormat="1" ht="13.5" x14ac:dyDescent="0.3"/>
    <row r="4353" customFormat="1" ht="13.5" x14ac:dyDescent="0.3"/>
    <row r="4354" customFormat="1" ht="13.5" x14ac:dyDescent="0.3"/>
    <row r="4355" customFormat="1" ht="13.5" x14ac:dyDescent="0.3"/>
    <row r="4356" customFormat="1" ht="13.5" x14ac:dyDescent="0.3"/>
    <row r="4357" customFormat="1" ht="13.5" x14ac:dyDescent="0.3"/>
    <row r="4358" customFormat="1" ht="13.5" x14ac:dyDescent="0.3"/>
    <row r="4359" customFormat="1" ht="13.5" x14ac:dyDescent="0.3"/>
    <row r="4360" customFormat="1" ht="13.5" x14ac:dyDescent="0.3"/>
    <row r="4361" customFormat="1" ht="13.5" x14ac:dyDescent="0.3"/>
    <row r="4362" customFormat="1" ht="13.5" x14ac:dyDescent="0.3"/>
    <row r="4363" customFormat="1" ht="13.5" x14ac:dyDescent="0.3"/>
    <row r="4364" customFormat="1" ht="13.5" x14ac:dyDescent="0.3"/>
    <row r="4365" customFormat="1" ht="13.5" x14ac:dyDescent="0.3"/>
    <row r="4366" customFormat="1" ht="13.5" x14ac:dyDescent="0.3"/>
    <row r="4367" customFormat="1" ht="13.5" x14ac:dyDescent="0.3"/>
    <row r="4368" customFormat="1" ht="13.5" x14ac:dyDescent="0.3"/>
    <row r="4369" customFormat="1" ht="13.5" x14ac:dyDescent="0.3"/>
    <row r="4370" customFormat="1" ht="13.5" x14ac:dyDescent="0.3"/>
    <row r="4371" customFormat="1" ht="13.5" x14ac:dyDescent="0.3"/>
    <row r="4372" customFormat="1" ht="13.5" x14ac:dyDescent="0.3"/>
    <row r="4373" customFormat="1" ht="13.5" x14ac:dyDescent="0.3"/>
    <row r="4374" customFormat="1" ht="13.5" x14ac:dyDescent="0.3"/>
    <row r="4375" customFormat="1" ht="13.5" x14ac:dyDescent="0.3"/>
    <row r="4376" customFormat="1" ht="13.5" x14ac:dyDescent="0.3"/>
    <row r="4377" customFormat="1" ht="13.5" x14ac:dyDescent="0.3"/>
    <row r="4378" customFormat="1" ht="13.5" x14ac:dyDescent="0.3"/>
    <row r="4379" customFormat="1" ht="13.5" x14ac:dyDescent="0.3"/>
    <row r="4380" customFormat="1" ht="13.5" x14ac:dyDescent="0.3"/>
    <row r="4381" customFormat="1" ht="13.5" x14ac:dyDescent="0.3"/>
    <row r="4382" customFormat="1" ht="13.5" x14ac:dyDescent="0.3"/>
    <row r="4383" customFormat="1" ht="13.5" x14ac:dyDescent="0.3"/>
    <row r="4384" customFormat="1" ht="13.5" x14ac:dyDescent="0.3"/>
    <row r="4385" customFormat="1" ht="13.5" x14ac:dyDescent="0.3"/>
    <row r="4386" customFormat="1" ht="13.5" x14ac:dyDescent="0.3"/>
    <row r="4387" customFormat="1" ht="13.5" x14ac:dyDescent="0.3"/>
    <row r="4388" customFormat="1" ht="13.5" x14ac:dyDescent="0.3"/>
    <row r="4389" customFormat="1" ht="13.5" x14ac:dyDescent="0.3"/>
    <row r="4390" customFormat="1" ht="13.5" x14ac:dyDescent="0.3"/>
    <row r="4391" customFormat="1" ht="13.5" x14ac:dyDescent="0.3"/>
    <row r="4392" customFormat="1" ht="13.5" x14ac:dyDescent="0.3"/>
    <row r="4393" customFormat="1" ht="13.5" x14ac:dyDescent="0.3"/>
    <row r="4394" customFormat="1" ht="13.5" x14ac:dyDescent="0.3"/>
    <row r="4395" customFormat="1" ht="13.5" x14ac:dyDescent="0.3"/>
    <row r="4396" customFormat="1" ht="13.5" x14ac:dyDescent="0.3"/>
    <row r="4397" customFormat="1" ht="13.5" x14ac:dyDescent="0.3"/>
    <row r="4398" customFormat="1" ht="13.5" x14ac:dyDescent="0.3"/>
    <row r="4399" customFormat="1" ht="13.5" x14ac:dyDescent="0.3"/>
    <row r="4400" customFormat="1" ht="13.5" x14ac:dyDescent="0.3"/>
    <row r="4401" customFormat="1" ht="13.5" x14ac:dyDescent="0.3"/>
    <row r="4402" customFormat="1" ht="13.5" x14ac:dyDescent="0.3"/>
    <row r="4403" customFormat="1" ht="13.5" x14ac:dyDescent="0.3"/>
    <row r="4404" customFormat="1" ht="13.5" x14ac:dyDescent="0.3"/>
    <row r="4405" customFormat="1" ht="13.5" x14ac:dyDescent="0.3"/>
    <row r="4406" customFormat="1" ht="13.5" x14ac:dyDescent="0.3"/>
    <row r="4407" customFormat="1" ht="13.5" x14ac:dyDescent="0.3"/>
    <row r="4408" customFormat="1" ht="13.5" x14ac:dyDescent="0.3"/>
    <row r="4409" customFormat="1" ht="13.5" x14ac:dyDescent="0.3"/>
    <row r="4410" customFormat="1" ht="13.5" x14ac:dyDescent="0.3"/>
    <row r="4411" customFormat="1" ht="13.5" x14ac:dyDescent="0.3"/>
    <row r="4412" customFormat="1" ht="13.5" x14ac:dyDescent="0.3"/>
    <row r="4413" customFormat="1" ht="13.5" x14ac:dyDescent="0.3"/>
    <row r="4414" customFormat="1" ht="13.5" x14ac:dyDescent="0.3"/>
    <row r="4415" customFormat="1" ht="13.5" x14ac:dyDescent="0.3"/>
    <row r="4416" customFormat="1" ht="13.5" x14ac:dyDescent="0.3"/>
    <row r="4417" customFormat="1" ht="13.5" x14ac:dyDescent="0.3"/>
    <row r="4418" customFormat="1" ht="13.5" x14ac:dyDescent="0.3"/>
    <row r="4419" customFormat="1" ht="13.5" x14ac:dyDescent="0.3"/>
    <row r="4420" customFormat="1" ht="13.5" x14ac:dyDescent="0.3"/>
    <row r="4421" customFormat="1" ht="13.5" x14ac:dyDescent="0.3"/>
    <row r="4422" customFormat="1" ht="13.5" x14ac:dyDescent="0.3"/>
    <row r="4423" customFormat="1" ht="13.5" x14ac:dyDescent="0.3"/>
    <row r="4424" customFormat="1" ht="13.5" x14ac:dyDescent="0.3"/>
    <row r="4425" customFormat="1" ht="13.5" x14ac:dyDescent="0.3"/>
    <row r="4426" customFormat="1" ht="13.5" x14ac:dyDescent="0.3"/>
    <row r="4427" customFormat="1" ht="13.5" x14ac:dyDescent="0.3"/>
    <row r="4428" customFormat="1" ht="13.5" x14ac:dyDescent="0.3"/>
    <row r="4429" customFormat="1" ht="13.5" x14ac:dyDescent="0.3"/>
    <row r="4430" customFormat="1" ht="13.5" x14ac:dyDescent="0.3"/>
    <row r="4431" customFormat="1" ht="13.5" x14ac:dyDescent="0.3"/>
    <row r="4432" customFormat="1" ht="13.5" x14ac:dyDescent="0.3"/>
    <row r="4433" customFormat="1" ht="13.5" x14ac:dyDescent="0.3"/>
    <row r="4434" customFormat="1" ht="13.5" x14ac:dyDescent="0.3"/>
    <row r="4435" customFormat="1" ht="13.5" x14ac:dyDescent="0.3"/>
    <row r="4436" customFormat="1" ht="13.5" x14ac:dyDescent="0.3"/>
    <row r="4437" customFormat="1" ht="13.5" x14ac:dyDescent="0.3"/>
    <row r="4438" customFormat="1" ht="13.5" x14ac:dyDescent="0.3"/>
    <row r="4439" customFormat="1" ht="13.5" x14ac:dyDescent="0.3"/>
    <row r="4440" customFormat="1" ht="13.5" x14ac:dyDescent="0.3"/>
    <row r="4441" customFormat="1" ht="13.5" x14ac:dyDescent="0.3"/>
    <row r="4442" customFormat="1" ht="13.5" x14ac:dyDescent="0.3"/>
    <row r="4443" customFormat="1" ht="13.5" x14ac:dyDescent="0.3"/>
    <row r="4444" customFormat="1" ht="13.5" x14ac:dyDescent="0.3"/>
    <row r="4445" customFormat="1" ht="13.5" x14ac:dyDescent="0.3"/>
    <row r="4446" customFormat="1" ht="13.5" x14ac:dyDescent="0.3"/>
    <row r="4447" customFormat="1" ht="13.5" x14ac:dyDescent="0.3"/>
    <row r="4448" customFormat="1" ht="13.5" x14ac:dyDescent="0.3"/>
    <row r="4449" customFormat="1" ht="13.5" x14ac:dyDescent="0.3"/>
    <row r="4450" customFormat="1" ht="13.5" x14ac:dyDescent="0.3"/>
    <row r="4451" customFormat="1" ht="13.5" x14ac:dyDescent="0.3"/>
    <row r="4452" customFormat="1" ht="13.5" x14ac:dyDescent="0.3"/>
    <row r="4453" customFormat="1" ht="13.5" x14ac:dyDescent="0.3"/>
    <row r="4454" customFormat="1" ht="13.5" x14ac:dyDescent="0.3"/>
    <row r="4455" customFormat="1" ht="13.5" x14ac:dyDescent="0.3"/>
    <row r="4456" customFormat="1" ht="13.5" x14ac:dyDescent="0.3"/>
    <row r="4457" customFormat="1" ht="13.5" x14ac:dyDescent="0.3"/>
    <row r="4458" customFormat="1" ht="13.5" x14ac:dyDescent="0.3"/>
    <row r="4459" customFormat="1" ht="13.5" x14ac:dyDescent="0.3"/>
    <row r="4460" customFormat="1" ht="13.5" x14ac:dyDescent="0.3"/>
    <row r="4461" customFormat="1" ht="13.5" x14ac:dyDescent="0.3"/>
    <row r="4462" customFormat="1" ht="13.5" x14ac:dyDescent="0.3"/>
    <row r="4463" customFormat="1" ht="13.5" x14ac:dyDescent="0.3"/>
    <row r="4464" customFormat="1" ht="13.5" x14ac:dyDescent="0.3"/>
    <row r="4465" customFormat="1" ht="13.5" x14ac:dyDescent="0.3"/>
    <row r="4466" customFormat="1" ht="13.5" x14ac:dyDescent="0.3"/>
    <row r="4467" customFormat="1" ht="13.5" x14ac:dyDescent="0.3"/>
    <row r="4468" customFormat="1" ht="13.5" x14ac:dyDescent="0.3"/>
    <row r="4469" customFormat="1" ht="13.5" x14ac:dyDescent="0.3"/>
    <row r="4470" customFormat="1" ht="13.5" x14ac:dyDescent="0.3"/>
    <row r="4471" customFormat="1" ht="13.5" x14ac:dyDescent="0.3"/>
    <row r="4472" customFormat="1" ht="13.5" x14ac:dyDescent="0.3"/>
    <row r="4473" customFormat="1" ht="13.5" x14ac:dyDescent="0.3"/>
    <row r="4474" customFormat="1" ht="13.5" x14ac:dyDescent="0.3"/>
    <row r="4475" customFormat="1" ht="13.5" x14ac:dyDescent="0.3"/>
    <row r="4476" customFormat="1" ht="13.5" x14ac:dyDescent="0.3"/>
    <row r="4477" customFormat="1" ht="13.5" x14ac:dyDescent="0.3"/>
    <row r="4478" customFormat="1" ht="13.5" x14ac:dyDescent="0.3"/>
    <row r="4479" customFormat="1" ht="13.5" x14ac:dyDescent="0.3"/>
    <row r="4480" customFormat="1" ht="13.5" x14ac:dyDescent="0.3"/>
    <row r="4481" customFormat="1" ht="13.5" x14ac:dyDescent="0.3"/>
    <row r="4482" customFormat="1" ht="13.5" x14ac:dyDescent="0.3"/>
    <row r="4483" customFormat="1" ht="13.5" x14ac:dyDescent="0.3"/>
    <row r="4484" customFormat="1" ht="13.5" x14ac:dyDescent="0.3"/>
    <row r="4485" customFormat="1" ht="13.5" x14ac:dyDescent="0.3"/>
    <row r="4486" customFormat="1" ht="13.5" x14ac:dyDescent="0.3"/>
    <row r="4487" customFormat="1" ht="13.5" x14ac:dyDescent="0.3"/>
    <row r="4488" customFormat="1" ht="13.5" x14ac:dyDescent="0.3"/>
    <row r="4489" customFormat="1" ht="13.5" x14ac:dyDescent="0.3"/>
    <row r="4490" customFormat="1" ht="13.5" x14ac:dyDescent="0.3"/>
    <row r="4491" customFormat="1" ht="13.5" x14ac:dyDescent="0.3"/>
    <row r="4492" customFormat="1" ht="13.5" x14ac:dyDescent="0.3"/>
    <row r="4493" customFormat="1" ht="13.5" x14ac:dyDescent="0.3"/>
    <row r="4494" customFormat="1" ht="13.5" x14ac:dyDescent="0.3"/>
    <row r="4495" customFormat="1" ht="13.5" x14ac:dyDescent="0.3"/>
    <row r="4496" customFormat="1" ht="13.5" x14ac:dyDescent="0.3"/>
    <row r="4497" customFormat="1" ht="13.5" x14ac:dyDescent="0.3"/>
    <row r="4498" customFormat="1" ht="13.5" x14ac:dyDescent="0.3"/>
    <row r="4499" customFormat="1" ht="13.5" x14ac:dyDescent="0.3"/>
    <row r="4500" customFormat="1" ht="13.5" x14ac:dyDescent="0.3"/>
    <row r="4501" customFormat="1" ht="13.5" x14ac:dyDescent="0.3"/>
    <row r="4502" customFormat="1" ht="13.5" x14ac:dyDescent="0.3"/>
    <row r="4503" customFormat="1" ht="13.5" x14ac:dyDescent="0.3"/>
    <row r="4504" customFormat="1" ht="13.5" x14ac:dyDescent="0.3"/>
    <row r="4505" customFormat="1" ht="13.5" x14ac:dyDescent="0.3"/>
    <row r="4506" customFormat="1" ht="13.5" x14ac:dyDescent="0.3"/>
    <row r="4507" customFormat="1" ht="13.5" x14ac:dyDescent="0.3"/>
    <row r="4508" customFormat="1" ht="13.5" x14ac:dyDescent="0.3"/>
    <row r="4509" customFormat="1" ht="13.5" x14ac:dyDescent="0.3"/>
    <row r="4510" customFormat="1" ht="13.5" x14ac:dyDescent="0.3"/>
    <row r="4511" customFormat="1" ht="13.5" x14ac:dyDescent="0.3"/>
    <row r="4512" customFormat="1" ht="13.5" x14ac:dyDescent="0.3"/>
    <row r="4513" customFormat="1" ht="13.5" x14ac:dyDescent="0.3"/>
    <row r="4514" customFormat="1" ht="13.5" x14ac:dyDescent="0.3"/>
    <row r="4515" customFormat="1" ht="13.5" x14ac:dyDescent="0.3"/>
    <row r="4516" customFormat="1" ht="13.5" x14ac:dyDescent="0.3"/>
    <row r="4517" customFormat="1" ht="13.5" x14ac:dyDescent="0.3"/>
    <row r="4518" customFormat="1" ht="13.5" x14ac:dyDescent="0.3"/>
    <row r="4519" customFormat="1" ht="13.5" x14ac:dyDescent="0.3"/>
    <row r="4520" customFormat="1" ht="13.5" x14ac:dyDescent="0.3"/>
    <row r="4521" customFormat="1" ht="13.5" x14ac:dyDescent="0.3"/>
    <row r="4522" customFormat="1" ht="13.5" x14ac:dyDescent="0.3"/>
    <row r="4523" customFormat="1" ht="13.5" x14ac:dyDescent="0.3"/>
    <row r="4524" customFormat="1" ht="13.5" x14ac:dyDescent="0.3"/>
    <row r="4525" customFormat="1" ht="13.5" x14ac:dyDescent="0.3"/>
    <row r="4526" customFormat="1" ht="13.5" x14ac:dyDescent="0.3"/>
    <row r="4527" customFormat="1" ht="13.5" x14ac:dyDescent="0.3"/>
    <row r="4528" customFormat="1" ht="13.5" x14ac:dyDescent="0.3"/>
    <row r="4529" customFormat="1" ht="13.5" x14ac:dyDescent="0.3"/>
    <row r="4530" customFormat="1" ht="13.5" x14ac:dyDescent="0.3"/>
    <row r="4531" customFormat="1" ht="13.5" x14ac:dyDescent="0.3"/>
    <row r="4532" customFormat="1" ht="13.5" x14ac:dyDescent="0.3"/>
    <row r="4533" customFormat="1" ht="13.5" x14ac:dyDescent="0.3"/>
    <row r="4534" customFormat="1" ht="13.5" x14ac:dyDescent="0.3"/>
    <row r="4535" customFormat="1" ht="13.5" x14ac:dyDescent="0.3"/>
    <row r="4536" customFormat="1" ht="13.5" x14ac:dyDescent="0.3"/>
    <row r="4537" customFormat="1" ht="13.5" x14ac:dyDescent="0.3"/>
    <row r="4538" customFormat="1" ht="13.5" x14ac:dyDescent="0.3"/>
    <row r="4539" customFormat="1" ht="13.5" x14ac:dyDescent="0.3"/>
    <row r="4540" customFormat="1" ht="13.5" x14ac:dyDescent="0.3"/>
    <row r="4541" customFormat="1" ht="13.5" x14ac:dyDescent="0.3"/>
    <row r="4542" customFormat="1" ht="13.5" x14ac:dyDescent="0.3"/>
    <row r="4543" customFormat="1" ht="13.5" x14ac:dyDescent="0.3"/>
    <row r="4544" customFormat="1" ht="13.5" x14ac:dyDescent="0.3"/>
    <row r="4545" customFormat="1" ht="13.5" x14ac:dyDescent="0.3"/>
    <row r="4546" customFormat="1" ht="13.5" x14ac:dyDescent="0.3"/>
    <row r="4547" customFormat="1" ht="13.5" x14ac:dyDescent="0.3"/>
    <row r="4548" customFormat="1" ht="13.5" x14ac:dyDescent="0.3"/>
    <row r="4549" customFormat="1" ht="13.5" x14ac:dyDescent="0.3"/>
    <row r="4550" customFormat="1" ht="13.5" x14ac:dyDescent="0.3"/>
    <row r="4551" customFormat="1" ht="13.5" x14ac:dyDescent="0.3"/>
    <row r="4552" customFormat="1" ht="13.5" x14ac:dyDescent="0.3"/>
    <row r="4553" customFormat="1" ht="13.5" x14ac:dyDescent="0.3"/>
    <row r="4554" customFormat="1" ht="13.5" x14ac:dyDescent="0.3"/>
    <row r="4555" customFormat="1" ht="13.5" x14ac:dyDescent="0.3"/>
    <row r="4556" customFormat="1" ht="13.5" x14ac:dyDescent="0.3"/>
    <row r="4557" customFormat="1" ht="13.5" x14ac:dyDescent="0.3"/>
    <row r="4558" customFormat="1" ht="13.5" x14ac:dyDescent="0.3"/>
    <row r="4559" customFormat="1" ht="13.5" x14ac:dyDescent="0.3"/>
    <row r="4560" customFormat="1" ht="13.5" x14ac:dyDescent="0.3"/>
    <row r="4561" customFormat="1" ht="13.5" x14ac:dyDescent="0.3"/>
    <row r="4562" customFormat="1" ht="13.5" x14ac:dyDescent="0.3"/>
    <row r="4563" customFormat="1" ht="13.5" x14ac:dyDescent="0.3"/>
    <row r="4564" customFormat="1" ht="13.5" x14ac:dyDescent="0.3"/>
    <row r="4565" customFormat="1" ht="13.5" x14ac:dyDescent="0.3"/>
    <row r="4566" customFormat="1" ht="13.5" x14ac:dyDescent="0.3"/>
    <row r="4567" customFormat="1" ht="13.5" x14ac:dyDescent="0.3"/>
    <row r="4568" customFormat="1" ht="13.5" x14ac:dyDescent="0.3"/>
    <row r="4569" customFormat="1" ht="13.5" x14ac:dyDescent="0.3"/>
    <row r="4570" customFormat="1" ht="13.5" x14ac:dyDescent="0.3"/>
    <row r="4571" customFormat="1" ht="13.5" x14ac:dyDescent="0.3"/>
    <row r="4572" customFormat="1" ht="13.5" x14ac:dyDescent="0.3"/>
    <row r="4573" customFormat="1" ht="13.5" x14ac:dyDescent="0.3"/>
    <row r="4574" customFormat="1" ht="13.5" x14ac:dyDescent="0.3"/>
    <row r="4575" customFormat="1" ht="13.5" x14ac:dyDescent="0.3"/>
    <row r="4576" customFormat="1" ht="13.5" x14ac:dyDescent="0.3"/>
    <row r="4577" customFormat="1" ht="13.5" x14ac:dyDescent="0.3"/>
    <row r="4578" customFormat="1" ht="13.5" x14ac:dyDescent="0.3"/>
    <row r="4579" customFormat="1" ht="13.5" x14ac:dyDescent="0.3"/>
    <row r="4580" customFormat="1" ht="13.5" x14ac:dyDescent="0.3"/>
    <row r="4581" customFormat="1" ht="13.5" x14ac:dyDescent="0.3"/>
    <row r="4582" customFormat="1" ht="13.5" x14ac:dyDescent="0.3"/>
    <row r="4583" customFormat="1" ht="13.5" x14ac:dyDescent="0.3"/>
    <row r="4584" customFormat="1" ht="13.5" x14ac:dyDescent="0.3"/>
    <row r="4585" customFormat="1" ht="13.5" x14ac:dyDescent="0.3"/>
    <row r="4586" customFormat="1" ht="13.5" x14ac:dyDescent="0.3"/>
    <row r="4587" customFormat="1" ht="13.5" x14ac:dyDescent="0.3"/>
    <row r="4588" customFormat="1" ht="13.5" x14ac:dyDescent="0.3"/>
    <row r="4589" customFormat="1" ht="13.5" x14ac:dyDescent="0.3"/>
    <row r="4590" customFormat="1" ht="13.5" x14ac:dyDescent="0.3"/>
    <row r="4591" customFormat="1" ht="13.5" x14ac:dyDescent="0.3"/>
    <row r="4592" customFormat="1" ht="13.5" x14ac:dyDescent="0.3"/>
    <row r="4593" customFormat="1" ht="13.5" x14ac:dyDescent="0.3"/>
    <row r="4594" customFormat="1" ht="13.5" x14ac:dyDescent="0.3"/>
    <row r="4595" customFormat="1" ht="13.5" x14ac:dyDescent="0.3"/>
    <row r="4596" customFormat="1" ht="13.5" x14ac:dyDescent="0.3"/>
    <row r="4597" customFormat="1" ht="13.5" x14ac:dyDescent="0.3"/>
    <row r="4598" customFormat="1" ht="13.5" x14ac:dyDescent="0.3"/>
    <row r="4599" customFormat="1" ht="13.5" x14ac:dyDescent="0.3"/>
    <row r="4600" customFormat="1" ht="13.5" x14ac:dyDescent="0.3"/>
    <row r="4601" customFormat="1" ht="13.5" x14ac:dyDescent="0.3"/>
    <row r="4602" customFormat="1" ht="13.5" x14ac:dyDescent="0.3"/>
    <row r="4603" customFormat="1" ht="13.5" x14ac:dyDescent="0.3"/>
    <row r="4604" customFormat="1" ht="13.5" x14ac:dyDescent="0.3"/>
    <row r="4605" customFormat="1" ht="13.5" x14ac:dyDescent="0.3"/>
    <row r="4606" customFormat="1" ht="13.5" x14ac:dyDescent="0.3"/>
    <row r="4607" customFormat="1" ht="13.5" x14ac:dyDescent="0.3"/>
    <row r="4608" customFormat="1" ht="13.5" x14ac:dyDescent="0.3"/>
    <row r="4609" customFormat="1" ht="13.5" x14ac:dyDescent="0.3"/>
    <row r="4610" customFormat="1" ht="13.5" x14ac:dyDescent="0.3"/>
    <row r="4611" customFormat="1" ht="13.5" x14ac:dyDescent="0.3"/>
    <row r="4612" customFormat="1" ht="13.5" x14ac:dyDescent="0.3"/>
    <row r="4613" customFormat="1" ht="13.5" x14ac:dyDescent="0.3"/>
    <row r="4614" customFormat="1" ht="13.5" x14ac:dyDescent="0.3"/>
    <row r="4615" customFormat="1" ht="13.5" x14ac:dyDescent="0.3"/>
    <row r="4616" customFormat="1" ht="13.5" x14ac:dyDescent="0.3"/>
    <row r="4617" customFormat="1" ht="13.5" x14ac:dyDescent="0.3"/>
    <row r="4618" customFormat="1" ht="13.5" x14ac:dyDescent="0.3"/>
    <row r="4619" customFormat="1" ht="13.5" x14ac:dyDescent="0.3"/>
    <row r="4620" customFormat="1" ht="13.5" x14ac:dyDescent="0.3"/>
    <row r="4621" customFormat="1" ht="13.5" x14ac:dyDescent="0.3"/>
    <row r="4622" customFormat="1" ht="13.5" x14ac:dyDescent="0.3"/>
    <row r="4623" customFormat="1" ht="13.5" x14ac:dyDescent="0.3"/>
    <row r="4624" customFormat="1" ht="13.5" x14ac:dyDescent="0.3"/>
    <row r="4625" customFormat="1" ht="13.5" x14ac:dyDescent="0.3"/>
    <row r="4626" customFormat="1" ht="13.5" x14ac:dyDescent="0.3"/>
    <row r="4627" customFormat="1" ht="13.5" x14ac:dyDescent="0.3"/>
    <row r="4628" customFormat="1" ht="13.5" x14ac:dyDescent="0.3"/>
    <row r="4629" customFormat="1" ht="13.5" x14ac:dyDescent="0.3"/>
    <row r="4630" customFormat="1" ht="13.5" x14ac:dyDescent="0.3"/>
    <row r="4631" customFormat="1" ht="13.5" x14ac:dyDescent="0.3"/>
    <row r="4632" customFormat="1" ht="13.5" x14ac:dyDescent="0.3"/>
    <row r="4633" customFormat="1" ht="13.5" x14ac:dyDescent="0.3"/>
    <row r="4634" customFormat="1" ht="13.5" x14ac:dyDescent="0.3"/>
    <row r="4635" customFormat="1" ht="13.5" x14ac:dyDescent="0.3"/>
    <row r="4636" customFormat="1" ht="13.5" x14ac:dyDescent="0.3"/>
    <row r="4637" customFormat="1" ht="13.5" x14ac:dyDescent="0.3"/>
    <row r="4638" customFormat="1" ht="13.5" x14ac:dyDescent="0.3"/>
    <row r="4639" customFormat="1" ht="13.5" x14ac:dyDescent="0.3"/>
    <row r="4640" customFormat="1" ht="13.5" x14ac:dyDescent="0.3"/>
    <row r="4641" customFormat="1" ht="13.5" x14ac:dyDescent="0.3"/>
    <row r="4642" customFormat="1" ht="13.5" x14ac:dyDescent="0.3"/>
    <row r="4643" customFormat="1" ht="13.5" x14ac:dyDescent="0.3"/>
    <row r="4644" customFormat="1" ht="13.5" x14ac:dyDescent="0.3"/>
    <row r="4645" customFormat="1" ht="13.5" x14ac:dyDescent="0.3"/>
    <row r="4646" customFormat="1" ht="13.5" x14ac:dyDescent="0.3"/>
    <row r="4647" customFormat="1" ht="13.5" x14ac:dyDescent="0.3"/>
    <row r="4648" customFormat="1" ht="13.5" x14ac:dyDescent="0.3"/>
    <row r="4649" customFormat="1" ht="13.5" x14ac:dyDescent="0.3"/>
    <row r="4650" customFormat="1" ht="13.5" x14ac:dyDescent="0.3"/>
    <row r="4651" customFormat="1" ht="13.5" x14ac:dyDescent="0.3"/>
    <row r="4652" customFormat="1" ht="13.5" x14ac:dyDescent="0.3"/>
    <row r="4653" customFormat="1" ht="13.5" x14ac:dyDescent="0.3"/>
    <row r="4654" customFormat="1" ht="13.5" x14ac:dyDescent="0.3"/>
    <row r="4655" customFormat="1" ht="13.5" x14ac:dyDescent="0.3"/>
    <row r="4656" customFormat="1" ht="13.5" x14ac:dyDescent="0.3"/>
    <row r="4657" customFormat="1" ht="13.5" x14ac:dyDescent="0.3"/>
    <row r="4658" customFormat="1" ht="13.5" x14ac:dyDescent="0.3"/>
    <row r="4659" customFormat="1" ht="13.5" x14ac:dyDescent="0.3"/>
    <row r="4660" customFormat="1" ht="13.5" x14ac:dyDescent="0.3"/>
    <row r="4661" customFormat="1" ht="13.5" x14ac:dyDescent="0.3"/>
    <row r="4662" customFormat="1" ht="13.5" x14ac:dyDescent="0.3"/>
    <row r="4663" customFormat="1" ht="13.5" x14ac:dyDescent="0.3"/>
    <row r="4664" customFormat="1" ht="13.5" x14ac:dyDescent="0.3"/>
    <row r="4665" customFormat="1" ht="13.5" x14ac:dyDescent="0.3"/>
    <row r="4666" customFormat="1" ht="13.5" x14ac:dyDescent="0.3"/>
    <row r="4667" customFormat="1" ht="13.5" x14ac:dyDescent="0.3"/>
    <row r="4668" customFormat="1" ht="13.5" x14ac:dyDescent="0.3"/>
    <row r="4669" customFormat="1" ht="13.5" x14ac:dyDescent="0.3"/>
    <row r="4670" customFormat="1" ht="13.5" x14ac:dyDescent="0.3"/>
    <row r="4671" customFormat="1" ht="13.5" x14ac:dyDescent="0.3"/>
    <row r="4672" customFormat="1" ht="13.5" x14ac:dyDescent="0.3"/>
    <row r="4673" customFormat="1" ht="13.5" x14ac:dyDescent="0.3"/>
    <row r="4674" customFormat="1" ht="13.5" x14ac:dyDescent="0.3"/>
    <row r="4675" customFormat="1" ht="13.5" x14ac:dyDescent="0.3"/>
    <row r="4676" customFormat="1" ht="13.5" x14ac:dyDescent="0.3"/>
    <row r="4677" customFormat="1" ht="13.5" x14ac:dyDescent="0.3"/>
    <row r="4678" customFormat="1" ht="13.5" x14ac:dyDescent="0.3"/>
    <row r="4679" customFormat="1" ht="13.5" x14ac:dyDescent="0.3"/>
    <row r="4680" customFormat="1" ht="13.5" x14ac:dyDescent="0.3"/>
    <row r="4681" customFormat="1" ht="13.5" x14ac:dyDescent="0.3"/>
    <row r="4682" customFormat="1" ht="13.5" x14ac:dyDescent="0.3"/>
    <row r="4683" customFormat="1" ht="13.5" x14ac:dyDescent="0.3"/>
    <row r="4684" customFormat="1" ht="13.5" x14ac:dyDescent="0.3"/>
    <row r="4685" customFormat="1" ht="13.5" x14ac:dyDescent="0.3"/>
    <row r="4686" customFormat="1" ht="13.5" x14ac:dyDescent="0.3"/>
    <row r="4687" customFormat="1" ht="13.5" x14ac:dyDescent="0.3"/>
    <row r="4688" customFormat="1" ht="13.5" x14ac:dyDescent="0.3"/>
    <row r="4689" customFormat="1" ht="13.5" x14ac:dyDescent="0.3"/>
    <row r="4690" customFormat="1" ht="13.5" x14ac:dyDescent="0.3"/>
    <row r="4691" customFormat="1" ht="13.5" x14ac:dyDescent="0.3"/>
    <row r="4692" customFormat="1" ht="13.5" x14ac:dyDescent="0.3"/>
    <row r="4693" customFormat="1" ht="13.5" x14ac:dyDescent="0.3"/>
    <row r="4694" customFormat="1" ht="13.5" x14ac:dyDescent="0.3"/>
    <row r="4695" customFormat="1" ht="13.5" x14ac:dyDescent="0.3"/>
    <row r="4696" customFormat="1" ht="13.5" x14ac:dyDescent="0.3"/>
    <row r="4697" customFormat="1" ht="13.5" x14ac:dyDescent="0.3"/>
    <row r="4698" customFormat="1" ht="13.5" x14ac:dyDescent="0.3"/>
    <row r="4699" customFormat="1" ht="13.5" x14ac:dyDescent="0.3"/>
    <row r="4700" customFormat="1" ht="13.5" x14ac:dyDescent="0.3"/>
    <row r="4701" customFormat="1" ht="13.5" x14ac:dyDescent="0.3"/>
    <row r="4702" customFormat="1" ht="13.5" x14ac:dyDescent="0.3"/>
    <row r="4703" customFormat="1" ht="13.5" x14ac:dyDescent="0.3"/>
    <row r="4704" customFormat="1" ht="13.5" x14ac:dyDescent="0.3"/>
    <row r="4705" customFormat="1" ht="13.5" x14ac:dyDescent="0.3"/>
    <row r="4706" customFormat="1" ht="13.5" x14ac:dyDescent="0.3"/>
    <row r="4707" customFormat="1" ht="13.5" x14ac:dyDescent="0.3"/>
    <row r="4708" customFormat="1" ht="13.5" x14ac:dyDescent="0.3"/>
    <row r="4709" customFormat="1" ht="13.5" x14ac:dyDescent="0.3"/>
    <row r="4710" customFormat="1" ht="13.5" x14ac:dyDescent="0.3"/>
    <row r="4711" customFormat="1" ht="13.5" x14ac:dyDescent="0.3"/>
    <row r="4712" customFormat="1" ht="13.5" x14ac:dyDescent="0.3"/>
    <row r="4713" customFormat="1" ht="13.5" x14ac:dyDescent="0.3"/>
    <row r="4714" customFormat="1" ht="13.5" x14ac:dyDescent="0.3"/>
    <row r="4715" customFormat="1" ht="13.5" x14ac:dyDescent="0.3"/>
    <row r="4716" customFormat="1" ht="13.5" x14ac:dyDescent="0.3"/>
    <row r="4717" customFormat="1" ht="13.5" x14ac:dyDescent="0.3"/>
    <row r="4718" customFormat="1" ht="13.5" x14ac:dyDescent="0.3"/>
    <row r="4719" customFormat="1" ht="13.5" x14ac:dyDescent="0.3"/>
    <row r="4720" customFormat="1" ht="13.5" x14ac:dyDescent="0.3"/>
    <row r="4721" customFormat="1" ht="13.5" x14ac:dyDescent="0.3"/>
    <row r="4722" customFormat="1" ht="13.5" x14ac:dyDescent="0.3"/>
    <row r="4723" customFormat="1" ht="13.5" x14ac:dyDescent="0.3"/>
    <row r="4724" customFormat="1" ht="13.5" x14ac:dyDescent="0.3"/>
    <row r="4725" customFormat="1" ht="13.5" x14ac:dyDescent="0.3"/>
    <row r="4726" customFormat="1" ht="13.5" x14ac:dyDescent="0.3"/>
    <row r="4727" customFormat="1" ht="13.5" x14ac:dyDescent="0.3"/>
    <row r="4728" customFormat="1" ht="13.5" x14ac:dyDescent="0.3"/>
    <row r="4729" customFormat="1" ht="13.5" x14ac:dyDescent="0.3"/>
    <row r="4730" customFormat="1" ht="13.5" x14ac:dyDescent="0.3"/>
    <row r="4731" customFormat="1" ht="13.5" x14ac:dyDescent="0.3"/>
    <row r="4732" customFormat="1" ht="13.5" x14ac:dyDescent="0.3"/>
    <row r="4733" customFormat="1" ht="13.5" x14ac:dyDescent="0.3"/>
    <row r="4734" customFormat="1" ht="13.5" x14ac:dyDescent="0.3"/>
    <row r="4735" customFormat="1" ht="13.5" x14ac:dyDescent="0.3"/>
    <row r="4736" customFormat="1" ht="13.5" x14ac:dyDescent="0.3"/>
    <row r="4737" customFormat="1" ht="13.5" x14ac:dyDescent="0.3"/>
    <row r="4738" customFormat="1" ht="13.5" x14ac:dyDescent="0.3"/>
    <row r="4739" customFormat="1" ht="13.5" x14ac:dyDescent="0.3"/>
    <row r="4740" customFormat="1" ht="13.5" x14ac:dyDescent="0.3"/>
    <row r="4741" customFormat="1" ht="13.5" x14ac:dyDescent="0.3"/>
    <row r="4742" customFormat="1" ht="13.5" x14ac:dyDescent="0.3"/>
    <row r="4743" customFormat="1" ht="13.5" x14ac:dyDescent="0.3"/>
    <row r="4744" customFormat="1" ht="13.5" x14ac:dyDescent="0.3"/>
    <row r="4745" customFormat="1" ht="13.5" x14ac:dyDescent="0.3"/>
    <row r="4746" customFormat="1" ht="13.5" x14ac:dyDescent="0.3"/>
    <row r="4747" customFormat="1" ht="13.5" x14ac:dyDescent="0.3"/>
    <row r="4748" customFormat="1" ht="13.5" x14ac:dyDescent="0.3"/>
    <row r="4749" customFormat="1" ht="13.5" x14ac:dyDescent="0.3"/>
    <row r="4750" customFormat="1" ht="13.5" x14ac:dyDescent="0.3"/>
    <row r="4751" customFormat="1" ht="13.5" x14ac:dyDescent="0.3"/>
    <row r="4752" customFormat="1" ht="13.5" x14ac:dyDescent="0.3"/>
    <row r="4753" customFormat="1" ht="13.5" x14ac:dyDescent="0.3"/>
    <row r="4754" customFormat="1" ht="13.5" x14ac:dyDescent="0.3"/>
    <row r="4755" customFormat="1" ht="13.5" x14ac:dyDescent="0.3"/>
    <row r="4756" customFormat="1" ht="13.5" x14ac:dyDescent="0.3"/>
    <row r="4757" customFormat="1" ht="13.5" x14ac:dyDescent="0.3"/>
    <row r="4758" customFormat="1" ht="13.5" x14ac:dyDescent="0.3"/>
    <row r="4759" customFormat="1" ht="13.5" x14ac:dyDescent="0.3"/>
    <row r="4760" customFormat="1" ht="13.5" x14ac:dyDescent="0.3"/>
    <row r="4761" customFormat="1" ht="13.5" x14ac:dyDescent="0.3"/>
    <row r="4762" customFormat="1" ht="13.5" x14ac:dyDescent="0.3"/>
    <row r="4763" customFormat="1" ht="13.5" x14ac:dyDescent="0.3"/>
    <row r="4764" customFormat="1" ht="13.5" x14ac:dyDescent="0.3"/>
    <row r="4765" customFormat="1" ht="13.5" x14ac:dyDescent="0.3"/>
    <row r="4766" customFormat="1" ht="13.5" x14ac:dyDescent="0.3"/>
    <row r="4767" customFormat="1" ht="13.5" x14ac:dyDescent="0.3"/>
    <row r="4768" customFormat="1" ht="13.5" x14ac:dyDescent="0.3"/>
    <row r="4769" customFormat="1" ht="13.5" x14ac:dyDescent="0.3"/>
    <row r="4770" customFormat="1" ht="13.5" x14ac:dyDescent="0.3"/>
    <row r="4771" customFormat="1" ht="13.5" x14ac:dyDescent="0.3"/>
    <row r="4772" customFormat="1" ht="13.5" x14ac:dyDescent="0.3"/>
    <row r="4773" customFormat="1" ht="13.5" x14ac:dyDescent="0.3"/>
    <row r="4774" customFormat="1" ht="13.5" x14ac:dyDescent="0.3"/>
    <row r="4775" customFormat="1" ht="13.5" x14ac:dyDescent="0.3"/>
    <row r="4776" customFormat="1" ht="13.5" x14ac:dyDescent="0.3"/>
    <row r="4777" customFormat="1" ht="13.5" x14ac:dyDescent="0.3"/>
    <row r="4778" customFormat="1" ht="13.5" x14ac:dyDescent="0.3"/>
    <row r="4779" customFormat="1" ht="13.5" x14ac:dyDescent="0.3"/>
    <row r="4780" customFormat="1" ht="13.5" x14ac:dyDescent="0.3"/>
    <row r="4781" customFormat="1" ht="13.5" x14ac:dyDescent="0.3"/>
    <row r="4782" customFormat="1" ht="13.5" x14ac:dyDescent="0.3"/>
    <row r="4783" customFormat="1" ht="13.5" x14ac:dyDescent="0.3"/>
    <row r="4784" customFormat="1" ht="13.5" x14ac:dyDescent="0.3"/>
    <row r="4785" customFormat="1" ht="13.5" x14ac:dyDescent="0.3"/>
    <row r="4786" customFormat="1" ht="13.5" x14ac:dyDescent="0.3"/>
    <row r="4787" customFormat="1" ht="13.5" x14ac:dyDescent="0.3"/>
    <row r="4788" customFormat="1" ht="13.5" x14ac:dyDescent="0.3"/>
    <row r="4789" customFormat="1" ht="13.5" x14ac:dyDescent="0.3"/>
    <row r="4790" customFormat="1" ht="13.5" x14ac:dyDescent="0.3"/>
    <row r="4791" customFormat="1" ht="13.5" x14ac:dyDescent="0.3"/>
    <row r="4792" customFormat="1" ht="13.5" x14ac:dyDescent="0.3"/>
    <row r="4793" customFormat="1" ht="13.5" x14ac:dyDescent="0.3"/>
    <row r="4794" customFormat="1" ht="13.5" x14ac:dyDescent="0.3"/>
    <row r="4795" customFormat="1" ht="13.5" x14ac:dyDescent="0.3"/>
    <row r="4796" customFormat="1" ht="13.5" x14ac:dyDescent="0.3"/>
    <row r="4797" customFormat="1" ht="13.5" x14ac:dyDescent="0.3"/>
    <row r="4798" customFormat="1" ht="13.5" x14ac:dyDescent="0.3"/>
    <row r="4799" customFormat="1" ht="13.5" x14ac:dyDescent="0.3"/>
    <row r="4800" customFormat="1" ht="13.5" x14ac:dyDescent="0.3"/>
    <row r="4801" customFormat="1" ht="13.5" x14ac:dyDescent="0.3"/>
    <row r="4802" customFormat="1" ht="13.5" x14ac:dyDescent="0.3"/>
    <row r="4803" customFormat="1" ht="13.5" x14ac:dyDescent="0.3"/>
    <row r="4804" customFormat="1" ht="13.5" x14ac:dyDescent="0.3"/>
    <row r="4805" customFormat="1" ht="13.5" x14ac:dyDescent="0.3"/>
    <row r="4806" customFormat="1" ht="13.5" x14ac:dyDescent="0.3"/>
    <row r="4807" customFormat="1" ht="13.5" x14ac:dyDescent="0.3"/>
    <row r="4808" customFormat="1" ht="13.5" x14ac:dyDescent="0.3"/>
    <row r="4809" customFormat="1" ht="13.5" x14ac:dyDescent="0.3"/>
    <row r="4810" customFormat="1" ht="13.5" x14ac:dyDescent="0.3"/>
    <row r="4811" customFormat="1" ht="13.5" x14ac:dyDescent="0.3"/>
    <row r="4812" customFormat="1" ht="13.5" x14ac:dyDescent="0.3"/>
    <row r="4813" customFormat="1" ht="13.5" x14ac:dyDescent="0.3"/>
    <row r="4814" customFormat="1" ht="13.5" x14ac:dyDescent="0.3"/>
    <row r="4815" customFormat="1" ht="13.5" x14ac:dyDescent="0.3"/>
    <row r="4816" customFormat="1" ht="13.5" x14ac:dyDescent="0.3"/>
    <row r="4817" customFormat="1" ht="13.5" x14ac:dyDescent="0.3"/>
    <row r="4818" customFormat="1" ht="13.5" x14ac:dyDescent="0.3"/>
    <row r="4819" customFormat="1" ht="13.5" x14ac:dyDescent="0.3"/>
    <row r="4820" customFormat="1" ht="13.5" x14ac:dyDescent="0.3"/>
    <row r="4821" customFormat="1" ht="13.5" x14ac:dyDescent="0.3"/>
    <row r="4822" customFormat="1" ht="13.5" x14ac:dyDescent="0.3"/>
    <row r="4823" customFormat="1" ht="13.5" x14ac:dyDescent="0.3"/>
    <row r="4824" customFormat="1" ht="13.5" x14ac:dyDescent="0.3"/>
    <row r="4825" customFormat="1" ht="13.5" x14ac:dyDescent="0.3"/>
    <row r="4826" customFormat="1" ht="13.5" x14ac:dyDescent="0.3"/>
    <row r="4827" customFormat="1" ht="13.5" x14ac:dyDescent="0.3"/>
    <row r="4828" customFormat="1" ht="13.5" x14ac:dyDescent="0.3"/>
    <row r="4829" customFormat="1" ht="13.5" x14ac:dyDescent="0.3"/>
    <row r="4830" customFormat="1" ht="13.5" x14ac:dyDescent="0.3"/>
    <row r="4831" customFormat="1" ht="13.5" x14ac:dyDescent="0.3"/>
    <row r="4832" customFormat="1" ht="13.5" x14ac:dyDescent="0.3"/>
    <row r="4833" customFormat="1" ht="13.5" x14ac:dyDescent="0.3"/>
    <row r="4834" customFormat="1" ht="13.5" x14ac:dyDescent="0.3"/>
    <row r="4835" customFormat="1" ht="13.5" x14ac:dyDescent="0.3"/>
    <row r="4836" customFormat="1" ht="13.5" x14ac:dyDescent="0.3"/>
    <row r="4837" customFormat="1" ht="13.5" x14ac:dyDescent="0.3"/>
    <row r="4838" customFormat="1" ht="13.5" x14ac:dyDescent="0.3"/>
    <row r="4839" customFormat="1" ht="13.5" x14ac:dyDescent="0.3"/>
    <row r="4840" customFormat="1" ht="13.5" x14ac:dyDescent="0.3"/>
    <row r="4841" customFormat="1" ht="13.5" x14ac:dyDescent="0.3"/>
    <row r="4842" customFormat="1" ht="13.5" x14ac:dyDescent="0.3"/>
    <row r="4843" customFormat="1" ht="13.5" x14ac:dyDescent="0.3"/>
    <row r="4844" customFormat="1" ht="13.5" x14ac:dyDescent="0.3"/>
    <row r="4845" customFormat="1" ht="13.5" x14ac:dyDescent="0.3"/>
    <row r="4846" customFormat="1" ht="13.5" x14ac:dyDescent="0.3"/>
    <row r="4847" customFormat="1" ht="13.5" x14ac:dyDescent="0.3"/>
    <row r="4848" customFormat="1" ht="13.5" x14ac:dyDescent="0.3"/>
    <row r="4849" customFormat="1" ht="13.5" x14ac:dyDescent="0.3"/>
    <row r="4850" customFormat="1" ht="13.5" x14ac:dyDescent="0.3"/>
    <row r="4851" customFormat="1" ht="13.5" x14ac:dyDescent="0.3"/>
    <row r="4852" customFormat="1" ht="13.5" x14ac:dyDescent="0.3"/>
    <row r="4853" customFormat="1" ht="13.5" x14ac:dyDescent="0.3"/>
    <row r="4854" customFormat="1" ht="13.5" x14ac:dyDescent="0.3"/>
    <row r="4855" customFormat="1" ht="13.5" x14ac:dyDescent="0.3"/>
    <row r="4856" customFormat="1" ht="13.5" x14ac:dyDescent="0.3"/>
    <row r="4857" customFormat="1" ht="13.5" x14ac:dyDescent="0.3"/>
    <row r="4858" customFormat="1" ht="13.5" x14ac:dyDescent="0.3"/>
    <row r="4859" customFormat="1" ht="13.5" x14ac:dyDescent="0.3"/>
    <row r="4860" customFormat="1" ht="13.5" x14ac:dyDescent="0.3"/>
    <row r="4861" customFormat="1" ht="13.5" x14ac:dyDescent="0.3"/>
    <row r="4862" customFormat="1" ht="13.5" x14ac:dyDescent="0.3"/>
    <row r="4863" customFormat="1" ht="13.5" x14ac:dyDescent="0.3"/>
    <row r="4864" customFormat="1" ht="13.5" x14ac:dyDescent="0.3"/>
    <row r="4865" customFormat="1" ht="13.5" x14ac:dyDescent="0.3"/>
    <row r="4866" customFormat="1" ht="13.5" x14ac:dyDescent="0.3"/>
    <row r="4867" customFormat="1" ht="13.5" x14ac:dyDescent="0.3"/>
    <row r="4868" customFormat="1" ht="13.5" x14ac:dyDescent="0.3"/>
    <row r="4869" customFormat="1" ht="13.5" x14ac:dyDescent="0.3"/>
    <row r="4870" customFormat="1" ht="13.5" x14ac:dyDescent="0.3"/>
    <row r="4871" customFormat="1" ht="13.5" x14ac:dyDescent="0.3"/>
    <row r="4872" customFormat="1" ht="13.5" x14ac:dyDescent="0.3"/>
    <row r="4873" customFormat="1" ht="13.5" x14ac:dyDescent="0.3"/>
    <row r="4874" customFormat="1" ht="13.5" x14ac:dyDescent="0.3"/>
    <row r="4875" customFormat="1" ht="13.5" x14ac:dyDescent="0.3"/>
    <row r="4876" customFormat="1" ht="13.5" x14ac:dyDescent="0.3"/>
    <row r="4877" customFormat="1" ht="13.5" x14ac:dyDescent="0.3"/>
    <row r="4878" customFormat="1" ht="13.5" x14ac:dyDescent="0.3"/>
    <row r="4879" customFormat="1" ht="13.5" x14ac:dyDescent="0.3"/>
    <row r="4880" customFormat="1" ht="13.5" x14ac:dyDescent="0.3"/>
    <row r="4881" customFormat="1" ht="13.5" x14ac:dyDescent="0.3"/>
    <row r="4882" customFormat="1" ht="13.5" x14ac:dyDescent="0.3"/>
    <row r="4883" customFormat="1" ht="13.5" x14ac:dyDescent="0.3"/>
    <row r="4884" customFormat="1" ht="13.5" x14ac:dyDescent="0.3"/>
    <row r="4885" customFormat="1" ht="13.5" x14ac:dyDescent="0.3"/>
    <row r="4886" customFormat="1" ht="13.5" x14ac:dyDescent="0.3"/>
    <row r="4887" customFormat="1" ht="13.5" x14ac:dyDescent="0.3"/>
    <row r="4888" customFormat="1" ht="13.5" x14ac:dyDescent="0.3"/>
    <row r="4889" customFormat="1" ht="13.5" x14ac:dyDescent="0.3"/>
    <row r="4890" customFormat="1" ht="13.5" x14ac:dyDescent="0.3"/>
    <row r="4891" customFormat="1" ht="13.5" x14ac:dyDescent="0.3"/>
    <row r="4892" customFormat="1" ht="13.5" x14ac:dyDescent="0.3"/>
    <row r="4893" customFormat="1" ht="13.5" x14ac:dyDescent="0.3"/>
    <row r="4894" customFormat="1" ht="13.5" x14ac:dyDescent="0.3"/>
    <row r="4895" customFormat="1" ht="13.5" x14ac:dyDescent="0.3"/>
    <row r="4896" customFormat="1" ht="13.5" x14ac:dyDescent="0.3"/>
    <row r="4897" customFormat="1" ht="13.5" x14ac:dyDescent="0.3"/>
    <row r="4898" customFormat="1" ht="13.5" x14ac:dyDescent="0.3"/>
    <row r="4899" customFormat="1" ht="13.5" x14ac:dyDescent="0.3"/>
    <row r="4900" customFormat="1" ht="13.5" x14ac:dyDescent="0.3"/>
    <row r="4901" customFormat="1" ht="13.5" x14ac:dyDescent="0.3"/>
    <row r="4902" customFormat="1" ht="13.5" x14ac:dyDescent="0.3"/>
    <row r="4903" customFormat="1" ht="13.5" x14ac:dyDescent="0.3"/>
    <row r="4904" customFormat="1" ht="13.5" x14ac:dyDescent="0.3"/>
    <row r="4905" customFormat="1" ht="13.5" x14ac:dyDescent="0.3"/>
    <row r="4906" customFormat="1" ht="13.5" x14ac:dyDescent="0.3"/>
    <row r="4907" customFormat="1" ht="13.5" x14ac:dyDescent="0.3"/>
    <row r="4908" customFormat="1" ht="13.5" x14ac:dyDescent="0.3"/>
    <row r="4909" customFormat="1" ht="13.5" x14ac:dyDescent="0.3"/>
    <row r="4910" customFormat="1" ht="13.5" x14ac:dyDescent="0.3"/>
    <row r="4911" customFormat="1" ht="13.5" x14ac:dyDescent="0.3"/>
    <row r="4912" customFormat="1" ht="13.5" x14ac:dyDescent="0.3"/>
    <row r="4913" customFormat="1" ht="13.5" x14ac:dyDescent="0.3"/>
    <row r="4914" customFormat="1" ht="13.5" x14ac:dyDescent="0.3"/>
    <row r="4915" customFormat="1" ht="13.5" x14ac:dyDescent="0.3"/>
    <row r="4916" customFormat="1" ht="13.5" x14ac:dyDescent="0.3"/>
    <row r="4917" customFormat="1" ht="13.5" x14ac:dyDescent="0.3"/>
    <row r="4918" customFormat="1" ht="13.5" x14ac:dyDescent="0.3"/>
    <row r="4919" customFormat="1" ht="13.5" x14ac:dyDescent="0.3"/>
    <row r="4920" customFormat="1" ht="13.5" x14ac:dyDescent="0.3"/>
    <row r="4921" customFormat="1" ht="13.5" x14ac:dyDescent="0.3"/>
    <row r="4922" customFormat="1" ht="13.5" x14ac:dyDescent="0.3"/>
    <row r="4923" customFormat="1" ht="13.5" x14ac:dyDescent="0.3"/>
    <row r="4924" customFormat="1" ht="13.5" x14ac:dyDescent="0.3"/>
    <row r="4925" customFormat="1" ht="13.5" x14ac:dyDescent="0.3"/>
    <row r="4926" customFormat="1" ht="13.5" x14ac:dyDescent="0.3"/>
    <row r="4927" customFormat="1" ht="13.5" x14ac:dyDescent="0.3"/>
    <row r="4928" customFormat="1" ht="13.5" x14ac:dyDescent="0.3"/>
    <row r="4929" customFormat="1" ht="13.5" x14ac:dyDescent="0.3"/>
    <row r="4930" customFormat="1" ht="13.5" x14ac:dyDescent="0.3"/>
    <row r="4931" customFormat="1" ht="13.5" x14ac:dyDescent="0.3"/>
    <row r="4932" customFormat="1" ht="13.5" x14ac:dyDescent="0.3"/>
    <row r="4933" customFormat="1" ht="13.5" x14ac:dyDescent="0.3"/>
    <row r="4934" customFormat="1" ht="13.5" x14ac:dyDescent="0.3"/>
    <row r="4935" customFormat="1" ht="13.5" x14ac:dyDescent="0.3"/>
    <row r="4936" customFormat="1" ht="13.5" x14ac:dyDescent="0.3"/>
    <row r="4937" customFormat="1" ht="13.5" x14ac:dyDescent="0.3"/>
    <row r="4938" customFormat="1" ht="13.5" x14ac:dyDescent="0.3"/>
    <row r="4939" customFormat="1" ht="13.5" x14ac:dyDescent="0.3"/>
    <row r="4940" customFormat="1" ht="13.5" x14ac:dyDescent="0.3"/>
    <row r="4941" customFormat="1" ht="13.5" x14ac:dyDescent="0.3"/>
    <row r="4942" customFormat="1" ht="13.5" x14ac:dyDescent="0.3"/>
    <row r="4943" customFormat="1" ht="13.5" x14ac:dyDescent="0.3"/>
    <row r="4944" customFormat="1" ht="13.5" x14ac:dyDescent="0.3"/>
    <row r="4945" customFormat="1" ht="13.5" x14ac:dyDescent="0.3"/>
    <row r="4946" customFormat="1" ht="13.5" x14ac:dyDescent="0.3"/>
    <row r="4947" customFormat="1" ht="13.5" x14ac:dyDescent="0.3"/>
    <row r="4948" customFormat="1" ht="13.5" x14ac:dyDescent="0.3"/>
    <row r="4949" customFormat="1" ht="13.5" x14ac:dyDescent="0.3"/>
    <row r="4950" customFormat="1" ht="13.5" x14ac:dyDescent="0.3"/>
    <row r="4951" customFormat="1" ht="13.5" x14ac:dyDescent="0.3"/>
    <row r="4952" customFormat="1" ht="13.5" x14ac:dyDescent="0.3"/>
    <row r="4953" customFormat="1" ht="13.5" x14ac:dyDescent="0.3"/>
    <row r="4954" customFormat="1" ht="13.5" x14ac:dyDescent="0.3"/>
    <row r="4955" customFormat="1" ht="13.5" x14ac:dyDescent="0.3"/>
    <row r="4956" customFormat="1" ht="13.5" x14ac:dyDescent="0.3"/>
    <row r="4957" customFormat="1" ht="13.5" x14ac:dyDescent="0.3"/>
    <row r="4958" customFormat="1" ht="13.5" x14ac:dyDescent="0.3"/>
    <row r="4959" customFormat="1" ht="13.5" x14ac:dyDescent="0.3"/>
    <row r="4960" customFormat="1" ht="13.5" x14ac:dyDescent="0.3"/>
    <row r="4961" customFormat="1" ht="13.5" x14ac:dyDescent="0.3"/>
    <row r="4962" customFormat="1" ht="13.5" x14ac:dyDescent="0.3"/>
    <row r="4963" customFormat="1" ht="13.5" x14ac:dyDescent="0.3"/>
    <row r="4964" customFormat="1" ht="13.5" x14ac:dyDescent="0.3"/>
    <row r="4965" customFormat="1" ht="13.5" x14ac:dyDescent="0.3"/>
    <row r="4966" customFormat="1" ht="13.5" x14ac:dyDescent="0.3"/>
    <row r="4967" customFormat="1" ht="13.5" x14ac:dyDescent="0.3"/>
    <row r="4968" customFormat="1" ht="13.5" x14ac:dyDescent="0.3"/>
    <row r="4969" customFormat="1" ht="13.5" x14ac:dyDescent="0.3"/>
    <row r="4970" customFormat="1" ht="13.5" x14ac:dyDescent="0.3"/>
    <row r="4971" customFormat="1" ht="13.5" x14ac:dyDescent="0.3"/>
    <row r="4972" customFormat="1" ht="13.5" x14ac:dyDescent="0.3"/>
    <row r="4973" customFormat="1" ht="13.5" x14ac:dyDescent="0.3"/>
    <row r="4974" customFormat="1" ht="13.5" x14ac:dyDescent="0.3"/>
    <row r="4975" customFormat="1" ht="13.5" x14ac:dyDescent="0.3"/>
    <row r="4976" customFormat="1" ht="13.5" x14ac:dyDescent="0.3"/>
    <row r="4977" customFormat="1" ht="13.5" x14ac:dyDescent="0.3"/>
    <row r="4978" customFormat="1" ht="13.5" x14ac:dyDescent="0.3"/>
    <row r="4979" customFormat="1" ht="13.5" x14ac:dyDescent="0.3"/>
    <row r="4980" customFormat="1" ht="13.5" x14ac:dyDescent="0.3"/>
    <row r="4981" customFormat="1" ht="13.5" x14ac:dyDescent="0.3"/>
    <row r="4982" customFormat="1" ht="13.5" x14ac:dyDescent="0.3"/>
    <row r="4983" customFormat="1" ht="13.5" x14ac:dyDescent="0.3"/>
    <row r="4984" customFormat="1" ht="13.5" x14ac:dyDescent="0.3"/>
    <row r="4985" customFormat="1" ht="13.5" x14ac:dyDescent="0.3"/>
    <row r="4986" customFormat="1" ht="13.5" x14ac:dyDescent="0.3"/>
    <row r="4987" customFormat="1" ht="13.5" x14ac:dyDescent="0.3"/>
    <row r="4988" customFormat="1" ht="13.5" x14ac:dyDescent="0.3"/>
    <row r="4989" customFormat="1" ht="13.5" x14ac:dyDescent="0.3"/>
    <row r="4990" customFormat="1" ht="13.5" x14ac:dyDescent="0.3"/>
    <row r="4991" customFormat="1" ht="13.5" x14ac:dyDescent="0.3"/>
    <row r="4992" customFormat="1" ht="13.5" x14ac:dyDescent="0.3"/>
    <row r="4993" customFormat="1" ht="13.5" x14ac:dyDescent="0.3"/>
    <row r="4994" customFormat="1" ht="13.5" x14ac:dyDescent="0.3"/>
    <row r="4995" customFormat="1" ht="13.5" x14ac:dyDescent="0.3"/>
    <row r="4996" customFormat="1" ht="13.5" x14ac:dyDescent="0.3"/>
    <row r="4997" customFormat="1" ht="13.5" x14ac:dyDescent="0.3"/>
    <row r="4998" customFormat="1" ht="13.5" x14ac:dyDescent="0.3"/>
    <row r="4999" customFormat="1" ht="13.5" x14ac:dyDescent="0.3"/>
    <row r="5000" customFormat="1" ht="13.5" x14ac:dyDescent="0.3"/>
    <row r="5001" customFormat="1" ht="13.5" x14ac:dyDescent="0.3"/>
    <row r="5002" customFormat="1" ht="13.5" x14ac:dyDescent="0.3"/>
    <row r="5003" customFormat="1" ht="13.5" x14ac:dyDescent="0.3"/>
    <row r="5004" customFormat="1" ht="13.5" x14ac:dyDescent="0.3"/>
    <row r="5005" customFormat="1" ht="13.5" x14ac:dyDescent="0.3"/>
    <row r="5006" customFormat="1" ht="13.5" x14ac:dyDescent="0.3"/>
    <row r="5007" customFormat="1" ht="13.5" x14ac:dyDescent="0.3"/>
    <row r="5008" customFormat="1" ht="13.5" x14ac:dyDescent="0.3"/>
    <row r="5009" customFormat="1" ht="13.5" x14ac:dyDescent="0.3"/>
    <row r="5010" customFormat="1" ht="13.5" x14ac:dyDescent="0.3"/>
    <row r="5011" customFormat="1" ht="13.5" x14ac:dyDescent="0.3"/>
    <row r="5012" customFormat="1" ht="13.5" x14ac:dyDescent="0.3"/>
    <row r="5013" customFormat="1" ht="13.5" x14ac:dyDescent="0.3"/>
    <row r="5014" customFormat="1" ht="13.5" x14ac:dyDescent="0.3"/>
    <row r="5015" customFormat="1" ht="13.5" x14ac:dyDescent="0.3"/>
    <row r="5016" customFormat="1" ht="13.5" x14ac:dyDescent="0.3"/>
    <row r="5017" customFormat="1" ht="13.5" x14ac:dyDescent="0.3"/>
    <row r="5018" customFormat="1" ht="13.5" x14ac:dyDescent="0.3"/>
    <row r="5019" customFormat="1" ht="13.5" x14ac:dyDescent="0.3"/>
    <row r="5020" customFormat="1" ht="13.5" x14ac:dyDescent="0.3"/>
    <row r="5021" customFormat="1" ht="13.5" x14ac:dyDescent="0.3"/>
    <row r="5022" customFormat="1" ht="13.5" x14ac:dyDescent="0.3"/>
    <row r="5023" customFormat="1" ht="13.5" x14ac:dyDescent="0.3"/>
    <row r="5024" customFormat="1" ht="13.5" x14ac:dyDescent="0.3"/>
    <row r="5025" customFormat="1" ht="13.5" x14ac:dyDescent="0.3"/>
    <row r="5026" customFormat="1" ht="13.5" x14ac:dyDescent="0.3"/>
    <row r="5027" customFormat="1" ht="13.5" x14ac:dyDescent="0.3"/>
    <row r="5028" customFormat="1" ht="13.5" x14ac:dyDescent="0.3"/>
    <row r="5029" customFormat="1" ht="13.5" x14ac:dyDescent="0.3"/>
    <row r="5030" customFormat="1" ht="13.5" x14ac:dyDescent="0.3"/>
    <row r="5031" customFormat="1" ht="13.5" x14ac:dyDescent="0.3"/>
    <row r="5032" customFormat="1" ht="13.5" x14ac:dyDescent="0.3"/>
    <row r="5033" customFormat="1" ht="13.5" x14ac:dyDescent="0.3"/>
    <row r="5034" customFormat="1" ht="13.5" x14ac:dyDescent="0.3"/>
    <row r="5035" customFormat="1" ht="13.5" x14ac:dyDescent="0.3"/>
    <row r="5036" customFormat="1" ht="13.5" x14ac:dyDescent="0.3"/>
    <row r="5037" customFormat="1" ht="13.5" x14ac:dyDescent="0.3"/>
    <row r="5038" customFormat="1" ht="13.5" x14ac:dyDescent="0.3"/>
    <row r="5039" customFormat="1" ht="13.5" x14ac:dyDescent="0.3"/>
    <row r="5040" customFormat="1" ht="13.5" x14ac:dyDescent="0.3"/>
    <row r="5041" customFormat="1" ht="13.5" x14ac:dyDescent="0.3"/>
    <row r="5042" customFormat="1" ht="13.5" x14ac:dyDescent="0.3"/>
    <row r="5043" customFormat="1" ht="13.5" x14ac:dyDescent="0.3"/>
    <row r="5044" customFormat="1" ht="13.5" x14ac:dyDescent="0.3"/>
    <row r="5045" customFormat="1" ht="13.5" x14ac:dyDescent="0.3"/>
    <row r="5046" customFormat="1" ht="13.5" x14ac:dyDescent="0.3"/>
    <row r="5047" customFormat="1" ht="13.5" x14ac:dyDescent="0.3"/>
    <row r="5048" customFormat="1" ht="13.5" x14ac:dyDescent="0.3"/>
    <row r="5049" customFormat="1" ht="13.5" x14ac:dyDescent="0.3"/>
    <row r="5050" customFormat="1" ht="13.5" x14ac:dyDescent="0.3"/>
    <row r="5051" customFormat="1" ht="13.5" x14ac:dyDescent="0.3"/>
    <row r="5052" customFormat="1" ht="13.5" x14ac:dyDescent="0.3"/>
    <row r="5053" customFormat="1" ht="13.5" x14ac:dyDescent="0.3"/>
    <row r="5054" customFormat="1" ht="13.5" x14ac:dyDescent="0.3"/>
    <row r="5055" customFormat="1" ht="13.5" x14ac:dyDescent="0.3"/>
    <row r="5056" customFormat="1" ht="13.5" x14ac:dyDescent="0.3"/>
    <row r="5057" customFormat="1" ht="13.5" x14ac:dyDescent="0.3"/>
    <row r="5058" customFormat="1" ht="13.5" x14ac:dyDescent="0.3"/>
    <row r="5059" customFormat="1" ht="13.5" x14ac:dyDescent="0.3"/>
    <row r="5060" customFormat="1" ht="13.5" x14ac:dyDescent="0.3"/>
    <row r="5061" customFormat="1" ht="13.5" x14ac:dyDescent="0.3"/>
    <row r="5062" customFormat="1" ht="13.5" x14ac:dyDescent="0.3"/>
    <row r="5063" customFormat="1" ht="13.5" x14ac:dyDescent="0.3"/>
    <row r="5064" customFormat="1" ht="13.5" x14ac:dyDescent="0.3"/>
    <row r="5065" customFormat="1" ht="13.5" x14ac:dyDescent="0.3"/>
    <row r="5066" customFormat="1" ht="13.5" x14ac:dyDescent="0.3"/>
    <row r="5067" customFormat="1" ht="13.5" x14ac:dyDescent="0.3"/>
    <row r="5068" customFormat="1" ht="13.5" x14ac:dyDescent="0.3"/>
    <row r="5069" customFormat="1" ht="13.5" x14ac:dyDescent="0.3"/>
    <row r="5070" customFormat="1" ht="13.5" x14ac:dyDescent="0.3"/>
    <row r="5071" customFormat="1" ht="13.5" x14ac:dyDescent="0.3"/>
    <row r="5072" customFormat="1" ht="13.5" x14ac:dyDescent="0.3"/>
    <row r="5073" customFormat="1" ht="13.5" x14ac:dyDescent="0.3"/>
    <row r="5074" customFormat="1" ht="13.5" x14ac:dyDescent="0.3"/>
    <row r="5075" customFormat="1" ht="13.5" x14ac:dyDescent="0.3"/>
    <row r="5076" customFormat="1" ht="13.5" x14ac:dyDescent="0.3"/>
    <row r="5077" customFormat="1" ht="13.5" x14ac:dyDescent="0.3"/>
    <row r="5078" customFormat="1" ht="13.5" x14ac:dyDescent="0.3"/>
    <row r="5079" customFormat="1" ht="13.5" x14ac:dyDescent="0.3"/>
    <row r="5080" customFormat="1" ht="13.5" x14ac:dyDescent="0.3"/>
    <row r="5081" customFormat="1" ht="13.5" x14ac:dyDescent="0.3"/>
    <row r="5082" customFormat="1" ht="13.5" x14ac:dyDescent="0.3"/>
    <row r="5083" customFormat="1" ht="13.5" x14ac:dyDescent="0.3"/>
    <row r="5084" customFormat="1" ht="13.5" x14ac:dyDescent="0.3"/>
    <row r="5085" customFormat="1" ht="13.5" x14ac:dyDescent="0.3"/>
    <row r="5086" customFormat="1" ht="13.5" x14ac:dyDescent="0.3"/>
    <row r="5087" customFormat="1" ht="13.5" x14ac:dyDescent="0.3"/>
    <row r="5088" customFormat="1" ht="13.5" x14ac:dyDescent="0.3"/>
    <row r="5089" customFormat="1" ht="13.5" x14ac:dyDescent="0.3"/>
    <row r="5090" customFormat="1" ht="13.5" x14ac:dyDescent="0.3"/>
    <row r="5091" customFormat="1" ht="13.5" x14ac:dyDescent="0.3"/>
    <row r="5092" customFormat="1" ht="13.5" x14ac:dyDescent="0.3"/>
    <row r="5093" customFormat="1" ht="13.5" x14ac:dyDescent="0.3"/>
    <row r="5094" customFormat="1" ht="13.5" x14ac:dyDescent="0.3"/>
    <row r="5095" customFormat="1" ht="13.5" x14ac:dyDescent="0.3"/>
    <row r="5096" customFormat="1" ht="13.5" x14ac:dyDescent="0.3"/>
    <row r="5097" customFormat="1" ht="13.5" x14ac:dyDescent="0.3"/>
    <row r="5098" customFormat="1" ht="13.5" x14ac:dyDescent="0.3"/>
    <row r="5099" customFormat="1" ht="13.5" x14ac:dyDescent="0.3"/>
    <row r="5100" customFormat="1" ht="13.5" x14ac:dyDescent="0.3"/>
    <row r="5101" customFormat="1" ht="13.5" x14ac:dyDescent="0.3"/>
    <row r="5102" customFormat="1" ht="13.5" x14ac:dyDescent="0.3"/>
    <row r="5103" customFormat="1" ht="13.5" x14ac:dyDescent="0.3"/>
    <row r="5104" customFormat="1" ht="13.5" x14ac:dyDescent="0.3"/>
    <row r="5105" customFormat="1" ht="13.5" x14ac:dyDescent="0.3"/>
    <row r="5106" customFormat="1" ht="13.5" x14ac:dyDescent="0.3"/>
    <row r="5107" customFormat="1" ht="13.5" x14ac:dyDescent="0.3"/>
    <row r="5108" customFormat="1" ht="13.5" x14ac:dyDescent="0.3"/>
    <row r="5109" customFormat="1" ht="13.5" x14ac:dyDescent="0.3"/>
    <row r="5110" customFormat="1" ht="13.5" x14ac:dyDescent="0.3"/>
    <row r="5111" customFormat="1" ht="13.5" x14ac:dyDescent="0.3"/>
    <row r="5112" customFormat="1" ht="13.5" x14ac:dyDescent="0.3"/>
    <row r="5113" customFormat="1" ht="13.5" x14ac:dyDescent="0.3"/>
    <row r="5114" customFormat="1" ht="13.5" x14ac:dyDescent="0.3"/>
    <row r="5115" customFormat="1" ht="13.5" x14ac:dyDescent="0.3"/>
    <row r="5116" customFormat="1" ht="13.5" x14ac:dyDescent="0.3"/>
    <row r="5117" customFormat="1" ht="13.5" x14ac:dyDescent="0.3"/>
    <row r="5118" customFormat="1" ht="13.5" x14ac:dyDescent="0.3"/>
    <row r="5119" customFormat="1" ht="13.5" x14ac:dyDescent="0.3"/>
    <row r="5120" customFormat="1" ht="13.5" x14ac:dyDescent="0.3"/>
    <row r="5121" customFormat="1" ht="13.5" x14ac:dyDescent="0.3"/>
    <row r="5122" customFormat="1" ht="13.5" x14ac:dyDescent="0.3"/>
    <row r="5123" customFormat="1" ht="13.5" x14ac:dyDescent="0.3"/>
    <row r="5124" customFormat="1" ht="13.5" x14ac:dyDescent="0.3"/>
    <row r="5125" customFormat="1" ht="13.5" x14ac:dyDescent="0.3"/>
    <row r="5126" customFormat="1" ht="13.5" x14ac:dyDescent="0.3"/>
    <row r="5127" customFormat="1" ht="13.5" x14ac:dyDescent="0.3"/>
    <row r="5128" customFormat="1" ht="13.5" x14ac:dyDescent="0.3"/>
    <row r="5129" customFormat="1" ht="13.5" x14ac:dyDescent="0.3"/>
    <row r="5130" customFormat="1" ht="13.5" x14ac:dyDescent="0.3"/>
    <row r="5131" customFormat="1" ht="13.5" x14ac:dyDescent="0.3"/>
    <row r="5132" customFormat="1" ht="13.5" x14ac:dyDescent="0.3"/>
    <row r="5133" customFormat="1" ht="13.5" x14ac:dyDescent="0.3"/>
    <row r="5134" customFormat="1" ht="13.5" x14ac:dyDescent="0.3"/>
    <row r="5135" customFormat="1" ht="13.5" x14ac:dyDescent="0.3"/>
    <row r="5136" customFormat="1" ht="13.5" x14ac:dyDescent="0.3"/>
    <row r="5137" customFormat="1" ht="13.5" x14ac:dyDescent="0.3"/>
    <row r="5138" customFormat="1" ht="13.5" x14ac:dyDescent="0.3"/>
    <row r="5139" customFormat="1" ht="13.5" x14ac:dyDescent="0.3"/>
    <row r="5140" customFormat="1" ht="13.5" x14ac:dyDescent="0.3"/>
    <row r="5141" customFormat="1" ht="13.5" x14ac:dyDescent="0.3"/>
    <row r="5142" customFormat="1" ht="13.5" x14ac:dyDescent="0.3"/>
    <row r="5143" customFormat="1" ht="13.5" x14ac:dyDescent="0.3"/>
    <row r="5144" customFormat="1" ht="13.5" x14ac:dyDescent="0.3"/>
    <row r="5145" customFormat="1" ht="13.5" x14ac:dyDescent="0.3"/>
    <row r="5146" customFormat="1" ht="13.5" x14ac:dyDescent="0.3"/>
    <row r="5147" customFormat="1" ht="13.5" x14ac:dyDescent="0.3"/>
    <row r="5148" customFormat="1" ht="13.5" x14ac:dyDescent="0.3"/>
    <row r="5149" customFormat="1" ht="13.5" x14ac:dyDescent="0.3"/>
    <row r="5150" customFormat="1" ht="13.5" x14ac:dyDescent="0.3"/>
    <row r="5151" customFormat="1" ht="13.5" x14ac:dyDescent="0.3"/>
    <row r="5152" customFormat="1" ht="13.5" x14ac:dyDescent="0.3"/>
    <row r="5153" customFormat="1" ht="13.5" x14ac:dyDescent="0.3"/>
    <row r="5154" customFormat="1" ht="13.5" x14ac:dyDescent="0.3"/>
    <row r="5155" customFormat="1" ht="13.5" x14ac:dyDescent="0.3"/>
    <row r="5156" customFormat="1" ht="13.5" x14ac:dyDescent="0.3"/>
    <row r="5157" customFormat="1" ht="13.5" x14ac:dyDescent="0.3"/>
    <row r="5158" customFormat="1" ht="13.5" x14ac:dyDescent="0.3"/>
    <row r="5159" customFormat="1" ht="13.5" x14ac:dyDescent="0.3"/>
    <row r="5160" customFormat="1" ht="13.5" x14ac:dyDescent="0.3"/>
    <row r="5161" customFormat="1" ht="13.5" x14ac:dyDescent="0.3"/>
    <row r="5162" customFormat="1" ht="13.5" x14ac:dyDescent="0.3"/>
    <row r="5163" customFormat="1" ht="13.5" x14ac:dyDescent="0.3"/>
    <row r="5164" customFormat="1" ht="13.5" x14ac:dyDescent="0.3"/>
    <row r="5165" customFormat="1" ht="13.5" x14ac:dyDescent="0.3"/>
    <row r="5166" customFormat="1" ht="13.5" x14ac:dyDescent="0.3"/>
    <row r="5167" customFormat="1" ht="13.5" x14ac:dyDescent="0.3"/>
    <row r="5168" customFormat="1" ht="13.5" x14ac:dyDescent="0.3"/>
    <row r="5169" customFormat="1" ht="13.5" x14ac:dyDescent="0.3"/>
    <row r="5170" customFormat="1" ht="13.5" x14ac:dyDescent="0.3"/>
    <row r="5171" customFormat="1" ht="13.5" x14ac:dyDescent="0.3"/>
    <row r="5172" customFormat="1" ht="13.5" x14ac:dyDescent="0.3"/>
    <row r="5173" customFormat="1" ht="13.5" x14ac:dyDescent="0.3"/>
    <row r="5174" customFormat="1" ht="13.5" x14ac:dyDescent="0.3"/>
    <row r="5175" customFormat="1" ht="13.5" x14ac:dyDescent="0.3"/>
    <row r="5176" customFormat="1" ht="13.5" x14ac:dyDescent="0.3"/>
    <row r="5177" customFormat="1" ht="13.5" x14ac:dyDescent="0.3"/>
    <row r="5178" customFormat="1" ht="13.5" x14ac:dyDescent="0.3"/>
    <row r="5179" customFormat="1" ht="13.5" x14ac:dyDescent="0.3"/>
    <row r="5180" customFormat="1" ht="13.5" x14ac:dyDescent="0.3"/>
    <row r="5181" customFormat="1" ht="13.5" x14ac:dyDescent="0.3"/>
    <row r="5182" customFormat="1" ht="13.5" x14ac:dyDescent="0.3"/>
    <row r="5183" customFormat="1" ht="13.5" x14ac:dyDescent="0.3"/>
    <row r="5184" customFormat="1" ht="13.5" x14ac:dyDescent="0.3"/>
    <row r="5185" customFormat="1" ht="13.5" x14ac:dyDescent="0.3"/>
    <row r="5186" customFormat="1" ht="13.5" x14ac:dyDescent="0.3"/>
    <row r="5187" customFormat="1" ht="13.5" x14ac:dyDescent="0.3"/>
    <row r="5188" customFormat="1" ht="13.5" x14ac:dyDescent="0.3"/>
    <row r="5189" customFormat="1" ht="13.5" x14ac:dyDescent="0.3"/>
    <row r="5190" customFormat="1" ht="13.5" x14ac:dyDescent="0.3"/>
    <row r="5191" customFormat="1" ht="13.5" x14ac:dyDescent="0.3"/>
    <row r="5192" customFormat="1" ht="13.5" x14ac:dyDescent="0.3"/>
    <row r="5193" customFormat="1" ht="13.5" x14ac:dyDescent="0.3"/>
    <row r="5194" customFormat="1" ht="13.5" x14ac:dyDescent="0.3"/>
    <row r="5195" customFormat="1" ht="13.5" x14ac:dyDescent="0.3"/>
    <row r="5196" customFormat="1" ht="13.5" x14ac:dyDescent="0.3"/>
    <row r="5197" customFormat="1" ht="13.5" x14ac:dyDescent="0.3"/>
    <row r="5198" customFormat="1" ht="13.5" x14ac:dyDescent="0.3"/>
    <row r="5199" customFormat="1" ht="13.5" x14ac:dyDescent="0.3"/>
    <row r="5200" customFormat="1" ht="13.5" x14ac:dyDescent="0.3"/>
    <row r="5201" customFormat="1" ht="13.5" x14ac:dyDescent="0.3"/>
    <row r="5202" customFormat="1" ht="13.5" x14ac:dyDescent="0.3"/>
    <row r="5203" customFormat="1" ht="13.5" x14ac:dyDescent="0.3"/>
    <row r="5204" customFormat="1" ht="13.5" x14ac:dyDescent="0.3"/>
    <row r="5205" customFormat="1" ht="13.5" x14ac:dyDescent="0.3"/>
    <row r="5206" customFormat="1" ht="13.5" x14ac:dyDescent="0.3"/>
    <row r="5207" customFormat="1" ht="13.5" x14ac:dyDescent="0.3"/>
    <row r="5208" customFormat="1" ht="13.5" x14ac:dyDescent="0.3"/>
    <row r="5209" customFormat="1" ht="13.5" x14ac:dyDescent="0.3"/>
    <row r="5210" customFormat="1" ht="13.5" x14ac:dyDescent="0.3"/>
    <row r="5211" customFormat="1" ht="13.5" x14ac:dyDescent="0.3"/>
    <row r="5212" customFormat="1" ht="13.5" x14ac:dyDescent="0.3"/>
    <row r="5213" customFormat="1" ht="13.5" x14ac:dyDescent="0.3"/>
    <row r="5214" customFormat="1" ht="13.5" x14ac:dyDescent="0.3"/>
    <row r="5215" customFormat="1" ht="13.5" x14ac:dyDescent="0.3"/>
    <row r="5216" customFormat="1" ht="13.5" x14ac:dyDescent="0.3"/>
    <row r="5217" customFormat="1" ht="13.5" x14ac:dyDescent="0.3"/>
    <row r="5218" customFormat="1" ht="13.5" x14ac:dyDescent="0.3"/>
    <row r="5219" customFormat="1" ht="13.5" x14ac:dyDescent="0.3"/>
    <row r="5220" customFormat="1" ht="13.5" x14ac:dyDescent="0.3"/>
    <row r="5221" customFormat="1" ht="13.5" x14ac:dyDescent="0.3"/>
    <row r="5222" customFormat="1" ht="13.5" x14ac:dyDescent="0.3"/>
    <row r="5223" customFormat="1" ht="13.5" x14ac:dyDescent="0.3"/>
    <row r="5224" customFormat="1" ht="13.5" x14ac:dyDescent="0.3"/>
    <row r="5225" customFormat="1" ht="13.5" x14ac:dyDescent="0.3"/>
    <row r="5226" customFormat="1" ht="13.5" x14ac:dyDescent="0.3"/>
    <row r="5227" customFormat="1" ht="13.5" x14ac:dyDescent="0.3"/>
    <row r="5228" customFormat="1" ht="13.5" x14ac:dyDescent="0.3"/>
    <row r="5229" customFormat="1" ht="13.5" x14ac:dyDescent="0.3"/>
    <row r="5230" customFormat="1" ht="13.5" x14ac:dyDescent="0.3"/>
    <row r="5231" customFormat="1" ht="13.5" x14ac:dyDescent="0.3"/>
    <row r="5232" customFormat="1" ht="13.5" x14ac:dyDescent="0.3"/>
    <row r="5233" customFormat="1" ht="13.5" x14ac:dyDescent="0.3"/>
    <row r="5234" customFormat="1" ht="13.5" x14ac:dyDescent="0.3"/>
    <row r="5235" customFormat="1" ht="13.5" x14ac:dyDescent="0.3"/>
    <row r="5236" customFormat="1" ht="13.5" x14ac:dyDescent="0.3"/>
    <row r="5237" customFormat="1" ht="13.5" x14ac:dyDescent="0.3"/>
    <row r="5238" customFormat="1" ht="13.5" x14ac:dyDescent="0.3"/>
    <row r="5239" customFormat="1" ht="13.5" x14ac:dyDescent="0.3"/>
    <row r="5240" customFormat="1" ht="13.5" x14ac:dyDescent="0.3"/>
    <row r="5241" customFormat="1" ht="13.5" x14ac:dyDescent="0.3"/>
    <row r="5242" customFormat="1" ht="13.5" x14ac:dyDescent="0.3"/>
    <row r="5243" customFormat="1" ht="13.5" x14ac:dyDescent="0.3"/>
    <row r="5244" customFormat="1" ht="13.5" x14ac:dyDescent="0.3"/>
    <row r="5245" customFormat="1" ht="13.5" x14ac:dyDescent="0.3"/>
    <row r="5246" customFormat="1" ht="13.5" x14ac:dyDescent="0.3"/>
    <row r="5247" customFormat="1" ht="13.5" x14ac:dyDescent="0.3"/>
    <row r="5248" customFormat="1" ht="13.5" x14ac:dyDescent="0.3"/>
    <row r="5249" customFormat="1" ht="13.5" x14ac:dyDescent="0.3"/>
    <row r="5250" customFormat="1" ht="13.5" x14ac:dyDescent="0.3"/>
    <row r="5251" customFormat="1" ht="13.5" x14ac:dyDescent="0.3"/>
    <row r="5252" customFormat="1" ht="13.5" x14ac:dyDescent="0.3"/>
    <row r="5253" customFormat="1" ht="13.5" x14ac:dyDescent="0.3"/>
    <row r="5254" customFormat="1" ht="13.5" x14ac:dyDescent="0.3"/>
    <row r="5255" customFormat="1" ht="13.5" x14ac:dyDescent="0.3"/>
    <row r="5256" customFormat="1" ht="13.5" x14ac:dyDescent="0.3"/>
    <row r="5257" customFormat="1" ht="13.5" x14ac:dyDescent="0.3"/>
    <row r="5258" customFormat="1" ht="13.5" x14ac:dyDescent="0.3"/>
    <row r="5259" customFormat="1" ht="13.5" x14ac:dyDescent="0.3"/>
    <row r="5260" customFormat="1" ht="13.5" x14ac:dyDescent="0.3"/>
    <row r="5261" customFormat="1" ht="13.5" x14ac:dyDescent="0.3"/>
    <row r="5262" customFormat="1" ht="13.5" x14ac:dyDescent="0.3"/>
    <row r="5263" customFormat="1" ht="13.5" x14ac:dyDescent="0.3"/>
    <row r="5264" customFormat="1" ht="13.5" x14ac:dyDescent="0.3"/>
    <row r="5265" customFormat="1" ht="13.5" x14ac:dyDescent="0.3"/>
    <row r="5266" customFormat="1" ht="13.5" x14ac:dyDescent="0.3"/>
    <row r="5267" customFormat="1" ht="13.5" x14ac:dyDescent="0.3"/>
    <row r="5268" customFormat="1" ht="13.5" x14ac:dyDescent="0.3"/>
    <row r="5269" customFormat="1" ht="13.5" x14ac:dyDescent="0.3"/>
    <row r="5270" customFormat="1" ht="13.5" x14ac:dyDescent="0.3"/>
    <row r="5271" customFormat="1" ht="13.5" x14ac:dyDescent="0.3"/>
    <row r="5272" customFormat="1" ht="13.5" x14ac:dyDescent="0.3"/>
    <row r="5273" customFormat="1" ht="13.5" x14ac:dyDescent="0.3"/>
    <row r="5274" customFormat="1" ht="13.5" x14ac:dyDescent="0.3"/>
    <row r="5275" customFormat="1" ht="13.5" x14ac:dyDescent="0.3"/>
    <row r="5276" customFormat="1" ht="13.5" x14ac:dyDescent="0.3"/>
    <row r="5277" customFormat="1" ht="13.5" x14ac:dyDescent="0.3"/>
    <row r="5278" customFormat="1" ht="13.5" x14ac:dyDescent="0.3"/>
    <row r="5279" customFormat="1" ht="13.5" x14ac:dyDescent="0.3"/>
    <row r="5280" customFormat="1" ht="13.5" x14ac:dyDescent="0.3"/>
    <row r="5281" customFormat="1" ht="13.5" x14ac:dyDescent="0.3"/>
    <row r="5282" customFormat="1" ht="13.5" x14ac:dyDescent="0.3"/>
    <row r="5283" customFormat="1" ht="13.5" x14ac:dyDescent="0.3"/>
    <row r="5284" customFormat="1" ht="13.5" x14ac:dyDescent="0.3"/>
    <row r="5285" customFormat="1" ht="13.5" x14ac:dyDescent="0.3"/>
    <row r="5286" customFormat="1" ht="13.5" x14ac:dyDescent="0.3"/>
    <row r="5287" customFormat="1" ht="13.5" x14ac:dyDescent="0.3"/>
    <row r="5288" customFormat="1" ht="13.5" x14ac:dyDescent="0.3"/>
    <row r="5289" customFormat="1" ht="13.5" x14ac:dyDescent="0.3"/>
    <row r="5290" customFormat="1" ht="13.5" x14ac:dyDescent="0.3"/>
    <row r="5291" customFormat="1" ht="13.5" x14ac:dyDescent="0.3"/>
    <row r="5292" customFormat="1" ht="13.5" x14ac:dyDescent="0.3"/>
    <row r="5293" customFormat="1" ht="13.5" x14ac:dyDescent="0.3"/>
    <row r="5294" customFormat="1" ht="13.5" x14ac:dyDescent="0.3"/>
    <row r="5295" customFormat="1" ht="13.5" x14ac:dyDescent="0.3"/>
    <row r="5296" customFormat="1" ht="13.5" x14ac:dyDescent="0.3"/>
    <row r="5297" customFormat="1" ht="13.5" x14ac:dyDescent="0.3"/>
    <row r="5298" customFormat="1" ht="13.5" x14ac:dyDescent="0.3"/>
    <row r="5299" customFormat="1" ht="13.5" x14ac:dyDescent="0.3"/>
    <row r="5300" customFormat="1" ht="13.5" x14ac:dyDescent="0.3"/>
    <row r="5301" customFormat="1" ht="13.5" x14ac:dyDescent="0.3"/>
    <row r="5302" customFormat="1" ht="13.5" x14ac:dyDescent="0.3"/>
    <row r="5303" customFormat="1" ht="13.5" x14ac:dyDescent="0.3"/>
    <row r="5304" customFormat="1" ht="13.5" x14ac:dyDescent="0.3"/>
    <row r="5305" customFormat="1" ht="13.5" x14ac:dyDescent="0.3"/>
    <row r="5306" customFormat="1" ht="13.5" x14ac:dyDescent="0.3"/>
    <row r="5307" customFormat="1" ht="13.5" x14ac:dyDescent="0.3"/>
    <row r="5308" customFormat="1" ht="13.5" x14ac:dyDescent="0.3"/>
    <row r="5309" customFormat="1" ht="13.5" x14ac:dyDescent="0.3"/>
    <row r="5310" customFormat="1" ht="13.5" x14ac:dyDescent="0.3"/>
    <row r="5311" customFormat="1" ht="13.5" x14ac:dyDescent="0.3"/>
    <row r="5312" customFormat="1" ht="13.5" x14ac:dyDescent="0.3"/>
    <row r="5313" customFormat="1" ht="13.5" x14ac:dyDescent="0.3"/>
    <row r="5314" customFormat="1" ht="13.5" x14ac:dyDescent="0.3"/>
    <row r="5315" customFormat="1" ht="13.5" x14ac:dyDescent="0.3"/>
    <row r="5316" customFormat="1" ht="13.5" x14ac:dyDescent="0.3"/>
    <row r="5317" customFormat="1" ht="13.5" x14ac:dyDescent="0.3"/>
    <row r="5318" customFormat="1" ht="13.5" x14ac:dyDescent="0.3"/>
    <row r="5319" customFormat="1" ht="13.5" x14ac:dyDescent="0.3"/>
    <row r="5320" customFormat="1" ht="13.5" x14ac:dyDescent="0.3"/>
    <row r="5321" customFormat="1" ht="13.5" x14ac:dyDescent="0.3"/>
    <row r="5322" customFormat="1" ht="13.5" x14ac:dyDescent="0.3"/>
    <row r="5323" customFormat="1" ht="13.5" x14ac:dyDescent="0.3"/>
    <row r="5324" customFormat="1" ht="13.5" x14ac:dyDescent="0.3"/>
    <row r="5325" customFormat="1" ht="13.5" x14ac:dyDescent="0.3"/>
    <row r="5326" customFormat="1" ht="13.5" x14ac:dyDescent="0.3"/>
    <row r="5327" customFormat="1" ht="13.5" x14ac:dyDescent="0.3"/>
    <row r="5328" customFormat="1" ht="13.5" x14ac:dyDescent="0.3"/>
    <row r="5329" customFormat="1" ht="13.5" x14ac:dyDescent="0.3"/>
    <row r="5330" customFormat="1" ht="13.5" x14ac:dyDescent="0.3"/>
    <row r="5331" customFormat="1" ht="13.5" x14ac:dyDescent="0.3"/>
    <row r="5332" customFormat="1" ht="13.5" x14ac:dyDescent="0.3"/>
    <row r="5333" customFormat="1" ht="13.5" x14ac:dyDescent="0.3"/>
    <row r="5334" customFormat="1" ht="13.5" x14ac:dyDescent="0.3"/>
    <row r="5335" customFormat="1" ht="13.5" x14ac:dyDescent="0.3"/>
    <row r="5336" customFormat="1" ht="13.5" x14ac:dyDescent="0.3"/>
    <row r="5337" customFormat="1" ht="13.5" x14ac:dyDescent="0.3"/>
    <row r="5338" customFormat="1" ht="13.5" x14ac:dyDescent="0.3"/>
    <row r="5339" customFormat="1" ht="13.5" x14ac:dyDescent="0.3"/>
    <row r="5340" customFormat="1" ht="13.5" x14ac:dyDescent="0.3"/>
    <row r="5341" customFormat="1" ht="13.5" x14ac:dyDescent="0.3"/>
    <row r="5342" customFormat="1" ht="13.5" x14ac:dyDescent="0.3"/>
    <row r="5343" customFormat="1" ht="13.5" x14ac:dyDescent="0.3"/>
    <row r="5344" customFormat="1" ht="13.5" x14ac:dyDescent="0.3"/>
    <row r="5345" customFormat="1" ht="13.5" x14ac:dyDescent="0.3"/>
    <row r="5346" customFormat="1" ht="13.5" x14ac:dyDescent="0.3"/>
    <row r="5347" customFormat="1" ht="13.5" x14ac:dyDescent="0.3"/>
    <row r="5348" customFormat="1" ht="13.5" x14ac:dyDescent="0.3"/>
    <row r="5349" customFormat="1" ht="13.5" x14ac:dyDescent="0.3"/>
    <row r="5350" customFormat="1" ht="13.5" x14ac:dyDescent="0.3"/>
    <row r="5351" customFormat="1" ht="13.5" x14ac:dyDescent="0.3"/>
    <row r="5352" customFormat="1" ht="13.5" x14ac:dyDescent="0.3"/>
    <row r="5353" customFormat="1" ht="13.5" x14ac:dyDescent="0.3"/>
    <row r="5354" customFormat="1" ht="13.5" x14ac:dyDescent="0.3"/>
    <row r="5355" customFormat="1" ht="13.5" x14ac:dyDescent="0.3"/>
    <row r="5356" customFormat="1" ht="13.5" x14ac:dyDescent="0.3"/>
    <row r="5357" customFormat="1" ht="13.5" x14ac:dyDescent="0.3"/>
    <row r="5358" customFormat="1" ht="13.5" x14ac:dyDescent="0.3"/>
    <row r="5359" customFormat="1" ht="13.5" x14ac:dyDescent="0.3"/>
    <row r="5360" customFormat="1" ht="13.5" x14ac:dyDescent="0.3"/>
    <row r="5361" customFormat="1" ht="13.5" x14ac:dyDescent="0.3"/>
    <row r="5362" customFormat="1" ht="13.5" x14ac:dyDescent="0.3"/>
    <row r="5363" customFormat="1" ht="13.5" x14ac:dyDescent="0.3"/>
    <row r="5364" customFormat="1" ht="13.5" x14ac:dyDescent="0.3"/>
    <row r="5365" customFormat="1" ht="13.5" x14ac:dyDescent="0.3"/>
    <row r="5366" customFormat="1" ht="13.5" x14ac:dyDescent="0.3"/>
    <row r="5367" customFormat="1" ht="13.5" x14ac:dyDescent="0.3"/>
    <row r="5368" customFormat="1" ht="13.5" x14ac:dyDescent="0.3"/>
    <row r="5369" customFormat="1" ht="13.5" x14ac:dyDescent="0.3"/>
    <row r="5370" customFormat="1" ht="13.5" x14ac:dyDescent="0.3"/>
    <row r="5371" customFormat="1" ht="13.5" x14ac:dyDescent="0.3"/>
    <row r="5372" customFormat="1" ht="13.5" x14ac:dyDescent="0.3"/>
    <row r="5373" customFormat="1" ht="13.5" x14ac:dyDescent="0.3"/>
    <row r="5374" customFormat="1" ht="13.5" x14ac:dyDescent="0.3"/>
    <row r="5375" customFormat="1" ht="13.5" x14ac:dyDescent="0.3"/>
    <row r="5376" customFormat="1" ht="13.5" x14ac:dyDescent="0.3"/>
    <row r="5377" customFormat="1" ht="13.5" x14ac:dyDescent="0.3"/>
    <row r="5378" customFormat="1" ht="13.5" x14ac:dyDescent="0.3"/>
    <row r="5379" customFormat="1" ht="13.5" x14ac:dyDescent="0.3"/>
    <row r="5380" customFormat="1" ht="13.5" x14ac:dyDescent="0.3"/>
    <row r="5381" customFormat="1" ht="13.5" x14ac:dyDescent="0.3"/>
    <row r="5382" customFormat="1" ht="13.5" x14ac:dyDescent="0.3"/>
    <row r="5383" customFormat="1" ht="13.5" x14ac:dyDescent="0.3"/>
    <row r="5384" customFormat="1" ht="13.5" x14ac:dyDescent="0.3"/>
    <row r="5385" customFormat="1" ht="13.5" x14ac:dyDescent="0.3"/>
    <row r="5386" customFormat="1" ht="13.5" x14ac:dyDescent="0.3"/>
    <row r="5387" customFormat="1" ht="13.5" x14ac:dyDescent="0.3"/>
    <row r="5388" customFormat="1" ht="13.5" x14ac:dyDescent="0.3"/>
    <row r="5389" customFormat="1" ht="13.5" x14ac:dyDescent="0.3"/>
    <row r="5390" customFormat="1" ht="13.5" x14ac:dyDescent="0.3"/>
    <row r="5391" customFormat="1" ht="13.5" x14ac:dyDescent="0.3"/>
    <row r="5392" customFormat="1" ht="13.5" x14ac:dyDescent="0.3"/>
    <row r="5393" customFormat="1" ht="13.5" x14ac:dyDescent="0.3"/>
    <row r="5394" customFormat="1" ht="13.5" x14ac:dyDescent="0.3"/>
    <row r="5395" customFormat="1" ht="13.5" x14ac:dyDescent="0.3"/>
    <row r="5396" customFormat="1" ht="13.5" x14ac:dyDescent="0.3"/>
    <row r="5397" customFormat="1" ht="13.5" x14ac:dyDescent="0.3"/>
    <row r="5398" customFormat="1" ht="13.5" x14ac:dyDescent="0.3"/>
    <row r="5399" customFormat="1" ht="13.5" x14ac:dyDescent="0.3"/>
    <row r="5400" customFormat="1" ht="13.5" x14ac:dyDescent="0.3"/>
    <row r="5401" customFormat="1" ht="13.5" x14ac:dyDescent="0.3"/>
    <row r="5402" customFormat="1" ht="13.5" x14ac:dyDescent="0.3"/>
    <row r="5403" customFormat="1" ht="13.5" x14ac:dyDescent="0.3"/>
    <row r="5404" customFormat="1" ht="13.5" x14ac:dyDescent="0.3"/>
    <row r="5405" customFormat="1" ht="13.5" x14ac:dyDescent="0.3"/>
    <row r="5406" customFormat="1" ht="13.5" x14ac:dyDescent="0.3"/>
    <row r="5407" customFormat="1" ht="13.5" x14ac:dyDescent="0.3"/>
    <row r="5408" customFormat="1" ht="13.5" x14ac:dyDescent="0.3"/>
    <row r="5409" customFormat="1" ht="13.5" x14ac:dyDescent="0.3"/>
    <row r="5410" customFormat="1" ht="13.5" x14ac:dyDescent="0.3"/>
    <row r="5411" customFormat="1" ht="13.5" x14ac:dyDescent="0.3"/>
    <row r="5412" customFormat="1" ht="13.5" x14ac:dyDescent="0.3"/>
    <row r="5413" customFormat="1" ht="13.5" x14ac:dyDescent="0.3"/>
    <row r="5414" customFormat="1" ht="13.5" x14ac:dyDescent="0.3"/>
    <row r="5415" customFormat="1" ht="13.5" x14ac:dyDescent="0.3"/>
    <row r="5416" customFormat="1" ht="13.5" x14ac:dyDescent="0.3"/>
    <row r="5417" customFormat="1" ht="13.5" x14ac:dyDescent="0.3"/>
    <row r="5418" customFormat="1" ht="13.5" x14ac:dyDescent="0.3"/>
    <row r="5419" customFormat="1" ht="13.5" x14ac:dyDescent="0.3"/>
    <row r="5420" customFormat="1" ht="13.5" x14ac:dyDescent="0.3"/>
    <row r="5421" customFormat="1" ht="13.5" x14ac:dyDescent="0.3"/>
    <row r="5422" customFormat="1" ht="13.5" x14ac:dyDescent="0.3"/>
    <row r="5423" customFormat="1" ht="13.5" x14ac:dyDescent="0.3"/>
    <row r="5424" customFormat="1" ht="13.5" x14ac:dyDescent="0.3"/>
    <row r="5425" customFormat="1" ht="13.5" x14ac:dyDescent="0.3"/>
    <row r="5426" customFormat="1" ht="13.5" x14ac:dyDescent="0.3"/>
    <row r="5427" customFormat="1" ht="13.5" x14ac:dyDescent="0.3"/>
    <row r="5428" customFormat="1" ht="13.5" x14ac:dyDescent="0.3"/>
    <row r="5429" customFormat="1" ht="13.5" x14ac:dyDescent="0.3"/>
    <row r="5430" customFormat="1" ht="13.5" x14ac:dyDescent="0.3"/>
    <row r="5431" customFormat="1" ht="13.5" x14ac:dyDescent="0.3"/>
    <row r="5432" customFormat="1" ht="13.5" x14ac:dyDescent="0.3"/>
    <row r="5433" customFormat="1" ht="13.5" x14ac:dyDescent="0.3"/>
    <row r="5434" customFormat="1" ht="13.5" x14ac:dyDescent="0.3"/>
    <row r="5435" customFormat="1" ht="13.5" x14ac:dyDescent="0.3"/>
    <row r="5436" customFormat="1" ht="13.5" x14ac:dyDescent="0.3"/>
    <row r="5437" customFormat="1" ht="13.5" x14ac:dyDescent="0.3"/>
    <row r="5438" customFormat="1" ht="13.5" x14ac:dyDescent="0.3"/>
    <row r="5439" customFormat="1" ht="13.5" x14ac:dyDescent="0.3"/>
    <row r="5440" customFormat="1" ht="13.5" x14ac:dyDescent="0.3"/>
    <row r="5441" customFormat="1" ht="13.5" x14ac:dyDescent="0.3"/>
    <row r="5442" customFormat="1" ht="13.5" x14ac:dyDescent="0.3"/>
    <row r="5443" customFormat="1" ht="13.5" x14ac:dyDescent="0.3"/>
    <row r="5444" customFormat="1" ht="13.5" x14ac:dyDescent="0.3"/>
    <row r="5445" customFormat="1" ht="13.5" x14ac:dyDescent="0.3"/>
    <row r="5446" customFormat="1" ht="13.5" x14ac:dyDescent="0.3"/>
    <row r="5447" customFormat="1" ht="13.5" x14ac:dyDescent="0.3"/>
    <row r="5448" customFormat="1" ht="13.5" x14ac:dyDescent="0.3"/>
    <row r="5449" customFormat="1" ht="13.5" x14ac:dyDescent="0.3"/>
    <row r="5450" customFormat="1" ht="13.5" x14ac:dyDescent="0.3"/>
    <row r="5451" customFormat="1" ht="13.5" x14ac:dyDescent="0.3"/>
    <row r="5452" customFormat="1" ht="13.5" x14ac:dyDescent="0.3"/>
    <row r="5453" customFormat="1" ht="13.5" x14ac:dyDescent="0.3"/>
    <row r="5454" customFormat="1" ht="13.5" x14ac:dyDescent="0.3"/>
    <row r="5455" customFormat="1" ht="13.5" x14ac:dyDescent="0.3"/>
    <row r="5456" customFormat="1" ht="13.5" x14ac:dyDescent="0.3"/>
    <row r="5457" customFormat="1" ht="13.5" x14ac:dyDescent="0.3"/>
    <row r="5458" customFormat="1" ht="13.5" x14ac:dyDescent="0.3"/>
    <row r="5459" customFormat="1" ht="13.5" x14ac:dyDescent="0.3"/>
    <row r="5460" customFormat="1" ht="13.5" x14ac:dyDescent="0.3"/>
    <row r="5461" customFormat="1" ht="13.5" x14ac:dyDescent="0.3"/>
    <row r="5462" customFormat="1" ht="13.5" x14ac:dyDescent="0.3"/>
    <row r="5463" customFormat="1" ht="13.5" x14ac:dyDescent="0.3"/>
    <row r="5464" customFormat="1" ht="13.5" x14ac:dyDescent="0.3"/>
    <row r="5465" customFormat="1" ht="13.5" x14ac:dyDescent="0.3"/>
    <row r="5466" customFormat="1" ht="13.5" x14ac:dyDescent="0.3"/>
    <row r="5467" customFormat="1" ht="13.5" x14ac:dyDescent="0.3"/>
    <row r="5468" customFormat="1" ht="13.5" x14ac:dyDescent="0.3"/>
    <row r="5469" customFormat="1" ht="13.5" x14ac:dyDescent="0.3"/>
    <row r="5470" customFormat="1" ht="13.5" x14ac:dyDescent="0.3"/>
    <row r="5471" customFormat="1" ht="13.5" x14ac:dyDescent="0.3"/>
    <row r="5472" customFormat="1" ht="13.5" x14ac:dyDescent="0.3"/>
    <row r="5473" customFormat="1" ht="13.5" x14ac:dyDescent="0.3"/>
    <row r="5474" customFormat="1" ht="13.5" x14ac:dyDescent="0.3"/>
    <row r="5475" customFormat="1" ht="13.5" x14ac:dyDescent="0.3"/>
    <row r="5476" customFormat="1" ht="13.5" x14ac:dyDescent="0.3"/>
    <row r="5477" customFormat="1" ht="13.5" x14ac:dyDescent="0.3"/>
    <row r="5478" customFormat="1" ht="13.5" x14ac:dyDescent="0.3"/>
    <row r="5479" customFormat="1" ht="13.5" x14ac:dyDescent="0.3"/>
    <row r="5480" customFormat="1" ht="13.5" x14ac:dyDescent="0.3"/>
    <row r="5481" customFormat="1" ht="13.5" x14ac:dyDescent="0.3"/>
    <row r="5482" customFormat="1" ht="13.5" x14ac:dyDescent="0.3"/>
    <row r="5483" customFormat="1" ht="13.5" x14ac:dyDescent="0.3"/>
    <row r="5484" customFormat="1" ht="13.5" x14ac:dyDescent="0.3"/>
    <row r="5485" customFormat="1" ht="13.5" x14ac:dyDescent="0.3"/>
    <row r="5486" customFormat="1" ht="13.5" x14ac:dyDescent="0.3"/>
    <row r="5487" customFormat="1" ht="13.5" x14ac:dyDescent="0.3"/>
    <row r="5488" customFormat="1" ht="13.5" x14ac:dyDescent="0.3"/>
    <row r="5489" customFormat="1" ht="13.5" x14ac:dyDescent="0.3"/>
    <row r="5490" customFormat="1" ht="13.5" x14ac:dyDescent="0.3"/>
    <row r="5491" customFormat="1" ht="13.5" x14ac:dyDescent="0.3"/>
    <row r="5492" customFormat="1" ht="13.5" x14ac:dyDescent="0.3"/>
    <row r="5493" customFormat="1" ht="13.5" x14ac:dyDescent="0.3"/>
    <row r="5494" customFormat="1" ht="13.5" x14ac:dyDescent="0.3"/>
    <row r="5495" customFormat="1" ht="13.5" x14ac:dyDescent="0.3"/>
    <row r="5496" customFormat="1" ht="13.5" x14ac:dyDescent="0.3"/>
    <row r="5497" customFormat="1" ht="13.5" x14ac:dyDescent="0.3"/>
    <row r="5498" customFormat="1" ht="13.5" x14ac:dyDescent="0.3"/>
    <row r="5499" customFormat="1" ht="13.5" x14ac:dyDescent="0.3"/>
    <row r="5500" customFormat="1" ht="13.5" x14ac:dyDescent="0.3"/>
    <row r="5501" customFormat="1" ht="13.5" x14ac:dyDescent="0.3"/>
    <row r="5502" customFormat="1" ht="13.5" x14ac:dyDescent="0.3"/>
    <row r="5503" customFormat="1" ht="13.5" x14ac:dyDescent="0.3"/>
    <row r="5504" customFormat="1" ht="13.5" x14ac:dyDescent="0.3"/>
    <row r="5505" customFormat="1" ht="13.5" x14ac:dyDescent="0.3"/>
    <row r="5506" customFormat="1" ht="13.5" x14ac:dyDescent="0.3"/>
    <row r="5507" customFormat="1" ht="13.5" x14ac:dyDescent="0.3"/>
    <row r="5508" customFormat="1" ht="13.5" x14ac:dyDescent="0.3"/>
    <row r="5509" customFormat="1" ht="13.5" x14ac:dyDescent="0.3"/>
    <row r="5510" customFormat="1" ht="13.5" x14ac:dyDescent="0.3"/>
    <row r="5511" customFormat="1" ht="13.5" x14ac:dyDescent="0.3"/>
    <row r="5512" customFormat="1" ht="13.5" x14ac:dyDescent="0.3"/>
    <row r="5513" customFormat="1" ht="13.5" x14ac:dyDescent="0.3"/>
    <row r="5514" customFormat="1" ht="13.5" x14ac:dyDescent="0.3"/>
    <row r="5515" customFormat="1" ht="13.5" x14ac:dyDescent="0.3"/>
    <row r="5516" customFormat="1" ht="13.5" x14ac:dyDescent="0.3"/>
    <row r="5517" customFormat="1" ht="13.5" x14ac:dyDescent="0.3"/>
    <row r="5518" customFormat="1" ht="13.5" x14ac:dyDescent="0.3"/>
    <row r="5519" customFormat="1" ht="13.5" x14ac:dyDescent="0.3"/>
    <row r="5520" customFormat="1" ht="13.5" x14ac:dyDescent="0.3"/>
    <row r="5521" customFormat="1" ht="13.5" x14ac:dyDescent="0.3"/>
    <row r="5522" customFormat="1" ht="13.5" x14ac:dyDescent="0.3"/>
    <row r="5523" customFormat="1" ht="13.5" x14ac:dyDescent="0.3"/>
    <row r="5524" customFormat="1" ht="13.5" x14ac:dyDescent="0.3"/>
    <row r="5525" customFormat="1" ht="13.5" x14ac:dyDescent="0.3"/>
    <row r="5526" customFormat="1" ht="13.5" x14ac:dyDescent="0.3"/>
    <row r="5527" customFormat="1" ht="13.5" x14ac:dyDescent="0.3"/>
    <row r="5528" customFormat="1" ht="13.5" x14ac:dyDescent="0.3"/>
    <row r="5529" customFormat="1" ht="13.5" x14ac:dyDescent="0.3"/>
    <row r="5530" customFormat="1" ht="13.5" x14ac:dyDescent="0.3"/>
    <row r="5531" customFormat="1" ht="13.5" x14ac:dyDescent="0.3"/>
    <row r="5532" customFormat="1" ht="13.5" x14ac:dyDescent="0.3"/>
    <row r="5533" customFormat="1" ht="13.5" x14ac:dyDescent="0.3"/>
    <row r="5534" customFormat="1" ht="13.5" x14ac:dyDescent="0.3"/>
    <row r="5535" customFormat="1" ht="13.5" x14ac:dyDescent="0.3"/>
    <row r="5536" customFormat="1" ht="13.5" x14ac:dyDescent="0.3"/>
    <row r="5537" customFormat="1" ht="13.5" x14ac:dyDescent="0.3"/>
    <row r="5538" customFormat="1" ht="13.5" x14ac:dyDescent="0.3"/>
    <row r="5539" customFormat="1" ht="13.5" x14ac:dyDescent="0.3"/>
    <row r="5540" customFormat="1" ht="13.5" x14ac:dyDescent="0.3"/>
    <row r="5541" customFormat="1" ht="13.5" x14ac:dyDescent="0.3"/>
    <row r="5542" customFormat="1" ht="13.5" x14ac:dyDescent="0.3"/>
    <row r="5543" customFormat="1" ht="13.5" x14ac:dyDescent="0.3"/>
    <row r="5544" customFormat="1" ht="13.5" x14ac:dyDescent="0.3"/>
    <row r="5545" customFormat="1" ht="13.5" x14ac:dyDescent="0.3"/>
    <row r="5546" customFormat="1" ht="13.5" x14ac:dyDescent="0.3"/>
    <row r="5547" customFormat="1" ht="13.5" x14ac:dyDescent="0.3"/>
    <row r="5548" customFormat="1" ht="13.5" x14ac:dyDescent="0.3"/>
    <row r="5549" customFormat="1" ht="13.5" x14ac:dyDescent="0.3"/>
    <row r="5550" customFormat="1" ht="13.5" x14ac:dyDescent="0.3"/>
    <row r="5551" customFormat="1" ht="13.5" x14ac:dyDescent="0.3"/>
    <row r="5552" customFormat="1" ht="13.5" x14ac:dyDescent="0.3"/>
    <row r="5553" customFormat="1" ht="13.5" x14ac:dyDescent="0.3"/>
    <row r="5554" customFormat="1" ht="13.5" x14ac:dyDescent="0.3"/>
    <row r="5555" customFormat="1" ht="13.5" x14ac:dyDescent="0.3"/>
    <row r="5556" customFormat="1" ht="13.5" x14ac:dyDescent="0.3"/>
    <row r="5557" customFormat="1" ht="13.5" x14ac:dyDescent="0.3"/>
    <row r="5558" customFormat="1" ht="13.5" x14ac:dyDescent="0.3"/>
    <row r="5559" customFormat="1" ht="13.5" x14ac:dyDescent="0.3"/>
    <row r="5560" customFormat="1" ht="13.5" x14ac:dyDescent="0.3"/>
    <row r="5561" customFormat="1" ht="13.5" x14ac:dyDescent="0.3"/>
    <row r="5562" customFormat="1" ht="13.5" x14ac:dyDescent="0.3"/>
    <row r="5563" customFormat="1" ht="13.5" x14ac:dyDescent="0.3"/>
    <row r="5564" customFormat="1" ht="13.5" x14ac:dyDescent="0.3"/>
    <row r="5565" customFormat="1" ht="13.5" x14ac:dyDescent="0.3"/>
    <row r="5566" customFormat="1" ht="13.5" x14ac:dyDescent="0.3"/>
    <row r="5567" customFormat="1" ht="13.5" x14ac:dyDescent="0.3"/>
    <row r="5568" customFormat="1" ht="13.5" x14ac:dyDescent="0.3"/>
    <row r="5569" customFormat="1" ht="13.5" x14ac:dyDescent="0.3"/>
    <row r="5570" customFormat="1" ht="13.5" x14ac:dyDescent="0.3"/>
    <row r="5571" customFormat="1" ht="13.5" x14ac:dyDescent="0.3"/>
    <row r="5572" customFormat="1" ht="13.5" x14ac:dyDescent="0.3"/>
    <row r="5573" customFormat="1" ht="13.5" x14ac:dyDescent="0.3"/>
    <row r="5574" customFormat="1" ht="13.5" x14ac:dyDescent="0.3"/>
    <row r="5575" customFormat="1" ht="13.5" x14ac:dyDescent="0.3"/>
    <row r="5576" customFormat="1" ht="13.5" x14ac:dyDescent="0.3"/>
    <row r="5577" customFormat="1" ht="13.5" x14ac:dyDescent="0.3"/>
    <row r="5578" customFormat="1" ht="13.5" x14ac:dyDescent="0.3"/>
    <row r="5579" customFormat="1" ht="13.5" x14ac:dyDescent="0.3"/>
    <row r="5580" customFormat="1" ht="13.5" x14ac:dyDescent="0.3"/>
    <row r="5581" customFormat="1" ht="13.5" x14ac:dyDescent="0.3"/>
    <row r="5582" customFormat="1" ht="13.5" x14ac:dyDescent="0.3"/>
    <row r="5583" customFormat="1" ht="13.5" x14ac:dyDescent="0.3"/>
    <row r="5584" customFormat="1" ht="13.5" x14ac:dyDescent="0.3"/>
    <row r="5585" customFormat="1" ht="13.5" x14ac:dyDescent="0.3"/>
    <row r="5586" customFormat="1" ht="13.5" x14ac:dyDescent="0.3"/>
    <row r="5587" customFormat="1" ht="13.5" x14ac:dyDescent="0.3"/>
    <row r="5588" customFormat="1" ht="13.5" x14ac:dyDescent="0.3"/>
    <row r="5589" customFormat="1" ht="13.5" x14ac:dyDescent="0.3"/>
    <row r="5590" customFormat="1" ht="13.5" x14ac:dyDescent="0.3"/>
    <row r="5591" customFormat="1" ht="13.5" x14ac:dyDescent="0.3"/>
    <row r="5592" customFormat="1" ht="13.5" x14ac:dyDescent="0.3"/>
    <row r="5593" customFormat="1" ht="13.5" x14ac:dyDescent="0.3"/>
    <row r="5594" customFormat="1" ht="13.5" x14ac:dyDescent="0.3"/>
    <row r="5595" customFormat="1" ht="13.5" x14ac:dyDescent="0.3"/>
    <row r="5596" customFormat="1" ht="13.5" x14ac:dyDescent="0.3"/>
    <row r="5597" customFormat="1" ht="13.5" x14ac:dyDescent="0.3"/>
    <row r="5598" customFormat="1" ht="13.5" x14ac:dyDescent="0.3"/>
    <row r="5599" customFormat="1" ht="13.5" x14ac:dyDescent="0.3"/>
    <row r="5600" customFormat="1" ht="13.5" x14ac:dyDescent="0.3"/>
    <row r="5601" customFormat="1" ht="13.5" x14ac:dyDescent="0.3"/>
    <row r="5602" customFormat="1" ht="13.5" x14ac:dyDescent="0.3"/>
    <row r="5603" customFormat="1" ht="13.5" x14ac:dyDescent="0.3"/>
    <row r="5604" customFormat="1" ht="13.5" x14ac:dyDescent="0.3"/>
    <row r="5605" customFormat="1" ht="13.5" x14ac:dyDescent="0.3"/>
    <row r="5606" customFormat="1" ht="13.5" x14ac:dyDescent="0.3"/>
    <row r="5607" customFormat="1" ht="13.5" x14ac:dyDescent="0.3"/>
    <row r="5608" customFormat="1" ht="13.5" x14ac:dyDescent="0.3"/>
    <row r="5609" customFormat="1" ht="13.5" x14ac:dyDescent="0.3"/>
    <row r="5610" customFormat="1" ht="13.5" x14ac:dyDescent="0.3"/>
    <row r="5611" customFormat="1" ht="13.5" x14ac:dyDescent="0.3"/>
    <row r="5612" customFormat="1" ht="13.5" x14ac:dyDescent="0.3"/>
    <row r="5613" customFormat="1" ht="13.5" x14ac:dyDescent="0.3"/>
    <row r="5614" customFormat="1" ht="13.5" x14ac:dyDescent="0.3"/>
    <row r="5615" customFormat="1" ht="13.5" x14ac:dyDescent="0.3"/>
    <row r="5616" customFormat="1" ht="13.5" x14ac:dyDescent="0.3"/>
    <row r="5617" customFormat="1" ht="13.5" x14ac:dyDescent="0.3"/>
    <row r="5618" customFormat="1" ht="13.5" x14ac:dyDescent="0.3"/>
    <row r="5619" customFormat="1" ht="13.5" x14ac:dyDescent="0.3"/>
    <row r="5620" customFormat="1" ht="13.5" x14ac:dyDescent="0.3"/>
    <row r="5621" customFormat="1" ht="13.5" x14ac:dyDescent="0.3"/>
    <row r="5622" customFormat="1" ht="13.5" x14ac:dyDescent="0.3"/>
    <row r="5623" customFormat="1" ht="13.5" x14ac:dyDescent="0.3"/>
    <row r="5624" customFormat="1" ht="13.5" x14ac:dyDescent="0.3"/>
    <row r="5625" customFormat="1" ht="13.5" x14ac:dyDescent="0.3"/>
    <row r="5626" customFormat="1" ht="13.5" x14ac:dyDescent="0.3"/>
    <row r="5627" customFormat="1" ht="13.5" x14ac:dyDescent="0.3"/>
    <row r="5628" customFormat="1" ht="13.5" x14ac:dyDescent="0.3"/>
    <row r="5629" customFormat="1" ht="13.5" x14ac:dyDescent="0.3"/>
    <row r="5630" customFormat="1" ht="13.5" x14ac:dyDescent="0.3"/>
    <row r="5631" customFormat="1" ht="13.5" x14ac:dyDescent="0.3"/>
    <row r="5632" customFormat="1" ht="13.5" x14ac:dyDescent="0.3"/>
    <row r="5633" customFormat="1" ht="13.5" x14ac:dyDescent="0.3"/>
    <row r="5634" customFormat="1" ht="13.5" x14ac:dyDescent="0.3"/>
    <row r="5635" customFormat="1" ht="13.5" x14ac:dyDescent="0.3"/>
    <row r="5636" customFormat="1" ht="13.5" x14ac:dyDescent="0.3"/>
    <row r="5637" customFormat="1" ht="13.5" x14ac:dyDescent="0.3"/>
    <row r="5638" customFormat="1" ht="13.5" x14ac:dyDescent="0.3"/>
    <row r="5639" customFormat="1" ht="13.5" x14ac:dyDescent="0.3"/>
    <row r="5640" customFormat="1" ht="13.5" x14ac:dyDescent="0.3"/>
    <row r="5641" customFormat="1" ht="13.5" x14ac:dyDescent="0.3"/>
    <row r="5642" customFormat="1" ht="13.5" x14ac:dyDescent="0.3"/>
    <row r="5643" customFormat="1" ht="13.5" x14ac:dyDescent="0.3"/>
    <row r="5644" customFormat="1" ht="13.5" x14ac:dyDescent="0.3"/>
    <row r="5645" customFormat="1" ht="13.5" x14ac:dyDescent="0.3"/>
    <row r="5646" customFormat="1" ht="13.5" x14ac:dyDescent="0.3"/>
    <row r="5647" customFormat="1" ht="13.5" x14ac:dyDescent="0.3"/>
    <row r="5648" customFormat="1" ht="13.5" x14ac:dyDescent="0.3"/>
    <row r="5649" customFormat="1" ht="13.5" x14ac:dyDescent="0.3"/>
    <row r="5650" customFormat="1" ht="13.5" x14ac:dyDescent="0.3"/>
    <row r="5651" customFormat="1" ht="13.5" x14ac:dyDescent="0.3"/>
    <row r="5652" customFormat="1" ht="13.5" x14ac:dyDescent="0.3"/>
    <row r="5653" customFormat="1" ht="13.5" x14ac:dyDescent="0.3"/>
    <row r="5654" customFormat="1" ht="13.5" x14ac:dyDescent="0.3"/>
    <row r="5655" customFormat="1" ht="13.5" x14ac:dyDescent="0.3"/>
    <row r="5656" customFormat="1" ht="13.5" x14ac:dyDescent="0.3"/>
    <row r="5657" customFormat="1" ht="13.5" x14ac:dyDescent="0.3"/>
    <row r="5658" customFormat="1" ht="13.5" x14ac:dyDescent="0.3"/>
    <row r="5659" customFormat="1" ht="13.5" x14ac:dyDescent="0.3"/>
    <row r="5660" customFormat="1" ht="13.5" x14ac:dyDescent="0.3"/>
    <row r="5661" customFormat="1" ht="13.5" x14ac:dyDescent="0.3"/>
    <row r="5662" customFormat="1" ht="13.5" x14ac:dyDescent="0.3"/>
    <row r="5663" customFormat="1" ht="13.5" x14ac:dyDescent="0.3"/>
    <row r="5664" customFormat="1" ht="13.5" x14ac:dyDescent="0.3"/>
    <row r="5665" customFormat="1" ht="13.5" x14ac:dyDescent="0.3"/>
    <row r="5666" customFormat="1" ht="13.5" x14ac:dyDescent="0.3"/>
    <row r="5667" customFormat="1" ht="13.5" x14ac:dyDescent="0.3"/>
    <row r="5668" customFormat="1" ht="13.5" x14ac:dyDescent="0.3"/>
    <row r="5669" customFormat="1" ht="13.5" x14ac:dyDescent="0.3"/>
    <row r="5670" customFormat="1" ht="13.5" x14ac:dyDescent="0.3"/>
    <row r="5671" customFormat="1" ht="13.5" x14ac:dyDescent="0.3"/>
    <row r="5672" customFormat="1" ht="13.5" x14ac:dyDescent="0.3"/>
    <row r="5673" customFormat="1" ht="13.5" x14ac:dyDescent="0.3"/>
    <row r="5674" customFormat="1" ht="13.5" x14ac:dyDescent="0.3"/>
    <row r="5675" customFormat="1" ht="13.5" x14ac:dyDescent="0.3"/>
    <row r="5676" customFormat="1" ht="13.5" x14ac:dyDescent="0.3"/>
    <row r="5677" customFormat="1" ht="13.5" x14ac:dyDescent="0.3"/>
    <row r="5678" customFormat="1" ht="13.5" x14ac:dyDescent="0.3"/>
    <row r="5679" customFormat="1" ht="13.5" x14ac:dyDescent="0.3"/>
    <row r="5680" customFormat="1" ht="13.5" x14ac:dyDescent="0.3"/>
    <row r="5681" customFormat="1" ht="13.5" x14ac:dyDescent="0.3"/>
    <row r="5682" customFormat="1" ht="13.5" x14ac:dyDescent="0.3"/>
    <row r="5683" customFormat="1" ht="13.5" x14ac:dyDescent="0.3"/>
    <row r="5684" customFormat="1" ht="13.5" x14ac:dyDescent="0.3"/>
    <row r="5685" customFormat="1" ht="13.5" x14ac:dyDescent="0.3"/>
    <row r="5686" customFormat="1" ht="13.5" x14ac:dyDescent="0.3"/>
    <row r="5687" customFormat="1" ht="13.5" x14ac:dyDescent="0.3"/>
    <row r="5688" customFormat="1" ht="13.5" x14ac:dyDescent="0.3"/>
    <row r="5689" customFormat="1" ht="13.5" x14ac:dyDescent="0.3"/>
    <row r="5690" customFormat="1" ht="13.5" x14ac:dyDescent="0.3"/>
    <row r="5691" customFormat="1" ht="13.5" x14ac:dyDescent="0.3"/>
    <row r="5692" customFormat="1" ht="13.5" x14ac:dyDescent="0.3"/>
    <row r="5693" customFormat="1" ht="13.5" x14ac:dyDescent="0.3"/>
    <row r="5694" customFormat="1" ht="13.5" x14ac:dyDescent="0.3"/>
    <row r="5695" customFormat="1" ht="13.5" x14ac:dyDescent="0.3"/>
    <row r="5696" customFormat="1" ht="13.5" x14ac:dyDescent="0.3"/>
    <row r="5697" customFormat="1" ht="13.5" x14ac:dyDescent="0.3"/>
    <row r="5698" customFormat="1" ht="13.5" x14ac:dyDescent="0.3"/>
    <row r="5699" customFormat="1" ht="13.5" x14ac:dyDescent="0.3"/>
    <row r="5700" customFormat="1" ht="13.5" x14ac:dyDescent="0.3"/>
    <row r="5701" customFormat="1" ht="13.5" x14ac:dyDescent="0.3"/>
    <row r="5702" customFormat="1" ht="13.5" x14ac:dyDescent="0.3"/>
    <row r="5703" customFormat="1" ht="13.5" x14ac:dyDescent="0.3"/>
    <row r="5704" customFormat="1" ht="13.5" x14ac:dyDescent="0.3"/>
    <row r="5705" customFormat="1" ht="13.5" x14ac:dyDescent="0.3"/>
    <row r="5706" customFormat="1" ht="13.5" x14ac:dyDescent="0.3"/>
    <row r="5707" customFormat="1" ht="13.5" x14ac:dyDescent="0.3"/>
    <row r="5708" customFormat="1" ht="13.5" x14ac:dyDescent="0.3"/>
    <row r="5709" customFormat="1" ht="13.5" x14ac:dyDescent="0.3"/>
    <row r="5710" customFormat="1" ht="13.5" x14ac:dyDescent="0.3"/>
    <row r="5711" customFormat="1" ht="13.5" x14ac:dyDescent="0.3"/>
    <row r="5712" customFormat="1" ht="13.5" x14ac:dyDescent="0.3"/>
    <row r="5713" customFormat="1" ht="13.5" x14ac:dyDescent="0.3"/>
    <row r="5714" customFormat="1" ht="13.5" x14ac:dyDescent="0.3"/>
    <row r="5715" customFormat="1" ht="13.5" x14ac:dyDescent="0.3"/>
    <row r="5716" customFormat="1" ht="13.5" x14ac:dyDescent="0.3"/>
    <row r="5717" customFormat="1" ht="13.5" x14ac:dyDescent="0.3"/>
    <row r="5718" customFormat="1" ht="13.5" x14ac:dyDescent="0.3"/>
    <row r="5719" customFormat="1" ht="13.5" x14ac:dyDescent="0.3"/>
    <row r="5720" customFormat="1" ht="13.5" x14ac:dyDescent="0.3"/>
    <row r="5721" customFormat="1" ht="13.5" x14ac:dyDescent="0.3"/>
    <row r="5722" customFormat="1" ht="13.5" x14ac:dyDescent="0.3"/>
    <row r="5723" customFormat="1" ht="13.5" x14ac:dyDescent="0.3"/>
    <row r="5724" customFormat="1" ht="13.5" x14ac:dyDescent="0.3"/>
    <row r="5725" customFormat="1" ht="13.5" x14ac:dyDescent="0.3"/>
    <row r="5726" customFormat="1" ht="13.5" x14ac:dyDescent="0.3"/>
    <row r="5727" customFormat="1" ht="13.5" x14ac:dyDescent="0.3"/>
    <row r="5728" customFormat="1" ht="13.5" x14ac:dyDescent="0.3"/>
    <row r="5729" customFormat="1" ht="13.5" x14ac:dyDescent="0.3"/>
    <row r="5730" customFormat="1" ht="13.5" x14ac:dyDescent="0.3"/>
    <row r="5731" customFormat="1" ht="13.5" x14ac:dyDescent="0.3"/>
    <row r="5732" customFormat="1" ht="13.5" x14ac:dyDescent="0.3"/>
    <row r="5733" customFormat="1" ht="13.5" x14ac:dyDescent="0.3"/>
    <row r="5734" customFormat="1" ht="13.5" x14ac:dyDescent="0.3"/>
    <row r="5735" customFormat="1" ht="13.5" x14ac:dyDescent="0.3"/>
    <row r="5736" customFormat="1" ht="13.5" x14ac:dyDescent="0.3"/>
    <row r="5737" customFormat="1" ht="13.5" x14ac:dyDescent="0.3"/>
    <row r="5738" customFormat="1" ht="13.5" x14ac:dyDescent="0.3"/>
    <row r="5739" customFormat="1" ht="13.5" x14ac:dyDescent="0.3"/>
    <row r="5740" customFormat="1" ht="13.5" x14ac:dyDescent="0.3"/>
    <row r="5741" customFormat="1" ht="13.5" x14ac:dyDescent="0.3"/>
    <row r="5742" customFormat="1" ht="13.5" x14ac:dyDescent="0.3"/>
    <row r="5743" customFormat="1" ht="13.5" x14ac:dyDescent="0.3"/>
    <row r="5744" customFormat="1" ht="13.5" x14ac:dyDescent="0.3"/>
    <row r="5745" customFormat="1" ht="13.5" x14ac:dyDescent="0.3"/>
    <row r="5746" customFormat="1" ht="13.5" x14ac:dyDescent="0.3"/>
    <row r="5747" customFormat="1" ht="13.5" x14ac:dyDescent="0.3"/>
    <row r="5748" customFormat="1" ht="13.5" x14ac:dyDescent="0.3"/>
    <row r="5749" customFormat="1" ht="13.5" x14ac:dyDescent="0.3"/>
    <row r="5750" customFormat="1" ht="13.5" x14ac:dyDescent="0.3"/>
    <row r="5751" customFormat="1" ht="13.5" x14ac:dyDescent="0.3"/>
    <row r="5752" customFormat="1" ht="13.5" x14ac:dyDescent="0.3"/>
    <row r="5753" customFormat="1" ht="13.5" x14ac:dyDescent="0.3"/>
    <row r="5754" customFormat="1" ht="13.5" x14ac:dyDescent="0.3"/>
    <row r="5755" customFormat="1" ht="13.5" x14ac:dyDescent="0.3"/>
    <row r="5756" customFormat="1" ht="13.5" x14ac:dyDescent="0.3"/>
    <row r="5757" customFormat="1" ht="13.5" x14ac:dyDescent="0.3"/>
    <row r="5758" customFormat="1" ht="13.5" x14ac:dyDescent="0.3"/>
    <row r="5759" customFormat="1" ht="13.5" x14ac:dyDescent="0.3"/>
    <row r="5760" customFormat="1" ht="13.5" x14ac:dyDescent="0.3"/>
    <row r="5761" customFormat="1" ht="13.5" x14ac:dyDescent="0.3"/>
    <row r="5762" customFormat="1" ht="13.5" x14ac:dyDescent="0.3"/>
    <row r="5763" customFormat="1" ht="13.5" x14ac:dyDescent="0.3"/>
    <row r="5764" customFormat="1" ht="13.5" x14ac:dyDescent="0.3"/>
    <row r="5765" customFormat="1" ht="13.5" x14ac:dyDescent="0.3"/>
    <row r="5766" customFormat="1" ht="13.5" x14ac:dyDescent="0.3"/>
    <row r="5767" customFormat="1" ht="13.5" x14ac:dyDescent="0.3"/>
    <row r="5768" customFormat="1" ht="13.5" x14ac:dyDescent="0.3"/>
    <row r="5769" customFormat="1" ht="13.5" x14ac:dyDescent="0.3"/>
    <row r="5770" customFormat="1" ht="13.5" x14ac:dyDescent="0.3"/>
    <row r="5771" customFormat="1" ht="13.5" x14ac:dyDescent="0.3"/>
    <row r="5772" customFormat="1" ht="13.5" x14ac:dyDescent="0.3"/>
    <row r="5773" customFormat="1" ht="13.5" x14ac:dyDescent="0.3"/>
    <row r="5774" customFormat="1" ht="13.5" x14ac:dyDescent="0.3"/>
    <row r="5775" customFormat="1" ht="13.5" x14ac:dyDescent="0.3"/>
    <row r="5776" customFormat="1" ht="13.5" x14ac:dyDescent="0.3"/>
    <row r="5777" customFormat="1" ht="13.5" x14ac:dyDescent="0.3"/>
    <row r="5778" customFormat="1" ht="13.5" x14ac:dyDescent="0.3"/>
    <row r="5779" customFormat="1" ht="13.5" x14ac:dyDescent="0.3"/>
    <row r="5780" customFormat="1" ht="13.5" x14ac:dyDescent="0.3"/>
    <row r="5781" customFormat="1" ht="13.5" x14ac:dyDescent="0.3"/>
    <row r="5782" customFormat="1" ht="13.5" x14ac:dyDescent="0.3"/>
    <row r="5783" customFormat="1" ht="13.5" x14ac:dyDescent="0.3"/>
    <row r="5784" customFormat="1" ht="13.5" x14ac:dyDescent="0.3"/>
    <row r="5785" customFormat="1" ht="13.5" x14ac:dyDescent="0.3"/>
    <row r="5786" customFormat="1" ht="13.5" x14ac:dyDescent="0.3"/>
    <row r="5787" customFormat="1" ht="13.5" x14ac:dyDescent="0.3"/>
    <row r="5788" customFormat="1" ht="13.5" x14ac:dyDescent="0.3"/>
    <row r="5789" customFormat="1" ht="13.5" x14ac:dyDescent="0.3"/>
    <row r="5790" customFormat="1" ht="13.5" x14ac:dyDescent="0.3"/>
    <row r="5791" customFormat="1" ht="13.5" x14ac:dyDescent="0.3"/>
    <row r="5792" customFormat="1" ht="13.5" x14ac:dyDescent="0.3"/>
    <row r="5793" customFormat="1" ht="13.5" x14ac:dyDescent="0.3"/>
    <row r="5794" customFormat="1" ht="13.5" x14ac:dyDescent="0.3"/>
    <row r="5795" customFormat="1" ht="13.5" x14ac:dyDescent="0.3"/>
    <row r="5796" customFormat="1" ht="13.5" x14ac:dyDescent="0.3"/>
    <row r="5797" customFormat="1" ht="13.5" x14ac:dyDescent="0.3"/>
    <row r="5798" customFormat="1" ht="13.5" x14ac:dyDescent="0.3"/>
    <row r="5799" customFormat="1" ht="13.5" x14ac:dyDescent="0.3"/>
    <row r="5800" customFormat="1" ht="13.5" x14ac:dyDescent="0.3"/>
    <row r="5801" customFormat="1" ht="13.5" x14ac:dyDescent="0.3"/>
    <row r="5802" customFormat="1" ht="13.5" x14ac:dyDescent="0.3"/>
    <row r="5803" customFormat="1" ht="13.5" x14ac:dyDescent="0.3"/>
    <row r="5804" customFormat="1" ht="13.5" x14ac:dyDescent="0.3"/>
    <row r="5805" customFormat="1" ht="13.5" x14ac:dyDescent="0.3"/>
    <row r="5806" customFormat="1" ht="13.5" x14ac:dyDescent="0.3"/>
    <row r="5807" customFormat="1" ht="13.5" x14ac:dyDescent="0.3"/>
    <row r="5808" customFormat="1" ht="13.5" x14ac:dyDescent="0.3"/>
    <row r="5809" customFormat="1" ht="13.5" x14ac:dyDescent="0.3"/>
    <row r="5810" customFormat="1" ht="13.5" x14ac:dyDescent="0.3"/>
    <row r="5811" customFormat="1" ht="13.5" x14ac:dyDescent="0.3"/>
    <row r="5812" customFormat="1" ht="13.5" x14ac:dyDescent="0.3"/>
    <row r="5813" customFormat="1" ht="13.5" x14ac:dyDescent="0.3"/>
    <row r="5814" customFormat="1" ht="13.5" x14ac:dyDescent="0.3"/>
    <row r="5815" customFormat="1" ht="13.5" x14ac:dyDescent="0.3"/>
    <row r="5816" customFormat="1" ht="13.5" x14ac:dyDescent="0.3"/>
    <row r="5817" customFormat="1" ht="13.5" x14ac:dyDescent="0.3"/>
    <row r="5818" customFormat="1" ht="13.5" x14ac:dyDescent="0.3"/>
    <row r="5819" customFormat="1" ht="13.5" x14ac:dyDescent="0.3"/>
    <row r="5820" customFormat="1" ht="13.5" x14ac:dyDescent="0.3"/>
    <row r="5821" customFormat="1" ht="13.5" x14ac:dyDescent="0.3"/>
    <row r="5822" customFormat="1" ht="13.5" x14ac:dyDescent="0.3"/>
    <row r="5823" customFormat="1" ht="13.5" x14ac:dyDescent="0.3"/>
    <row r="5824" customFormat="1" ht="13.5" x14ac:dyDescent="0.3"/>
    <row r="5825" customFormat="1" ht="13.5" x14ac:dyDescent="0.3"/>
    <row r="5826" customFormat="1" ht="13.5" x14ac:dyDescent="0.3"/>
    <row r="5827" customFormat="1" ht="13.5" x14ac:dyDescent="0.3"/>
    <row r="5828" customFormat="1" ht="13.5" x14ac:dyDescent="0.3"/>
    <row r="5829" customFormat="1" ht="13.5" x14ac:dyDescent="0.3"/>
    <row r="5830" customFormat="1" ht="13.5" x14ac:dyDescent="0.3"/>
    <row r="5831" customFormat="1" ht="13.5" x14ac:dyDescent="0.3"/>
    <row r="5832" customFormat="1" ht="13.5" x14ac:dyDescent="0.3"/>
    <row r="5833" customFormat="1" ht="13.5" x14ac:dyDescent="0.3"/>
    <row r="5834" customFormat="1" ht="13.5" x14ac:dyDescent="0.3"/>
    <row r="5835" customFormat="1" ht="13.5" x14ac:dyDescent="0.3"/>
    <row r="5836" customFormat="1" ht="13.5" x14ac:dyDescent="0.3"/>
    <row r="5837" customFormat="1" ht="13.5" x14ac:dyDescent="0.3"/>
    <row r="5838" customFormat="1" ht="13.5" x14ac:dyDescent="0.3"/>
    <row r="5839" customFormat="1" ht="13.5" x14ac:dyDescent="0.3"/>
    <row r="5840" customFormat="1" ht="13.5" x14ac:dyDescent="0.3"/>
    <row r="5841" customFormat="1" ht="13.5" x14ac:dyDescent="0.3"/>
    <row r="5842" customFormat="1" ht="13.5" x14ac:dyDescent="0.3"/>
    <row r="5843" customFormat="1" ht="13.5" x14ac:dyDescent="0.3"/>
    <row r="5844" customFormat="1" ht="13.5" x14ac:dyDescent="0.3"/>
    <row r="5845" customFormat="1" ht="13.5" x14ac:dyDescent="0.3"/>
    <row r="5846" customFormat="1" ht="13.5" x14ac:dyDescent="0.3"/>
    <row r="5847" customFormat="1" ht="13.5" x14ac:dyDescent="0.3"/>
    <row r="5848" customFormat="1" ht="13.5" x14ac:dyDescent="0.3"/>
    <row r="5849" customFormat="1" ht="13.5" x14ac:dyDescent="0.3"/>
    <row r="5850" customFormat="1" ht="13.5" x14ac:dyDescent="0.3"/>
    <row r="5851" customFormat="1" ht="13.5" x14ac:dyDescent="0.3"/>
    <row r="5852" customFormat="1" ht="13.5" x14ac:dyDescent="0.3"/>
    <row r="5853" customFormat="1" ht="13.5" x14ac:dyDescent="0.3"/>
    <row r="5854" customFormat="1" ht="13.5" x14ac:dyDescent="0.3"/>
    <row r="5855" customFormat="1" ht="13.5" x14ac:dyDescent="0.3"/>
    <row r="5856" customFormat="1" ht="13.5" x14ac:dyDescent="0.3"/>
    <row r="5857" customFormat="1" ht="13.5" x14ac:dyDescent="0.3"/>
    <row r="5858" customFormat="1" ht="13.5" x14ac:dyDescent="0.3"/>
    <row r="5859" customFormat="1" ht="13.5" x14ac:dyDescent="0.3"/>
    <row r="5860" customFormat="1" ht="13.5" x14ac:dyDescent="0.3"/>
    <row r="5861" customFormat="1" ht="13.5" x14ac:dyDescent="0.3"/>
    <row r="5862" customFormat="1" ht="13.5" x14ac:dyDescent="0.3"/>
    <row r="5863" customFormat="1" ht="13.5" x14ac:dyDescent="0.3"/>
    <row r="5864" customFormat="1" ht="13.5" x14ac:dyDescent="0.3"/>
    <row r="5865" customFormat="1" ht="13.5" x14ac:dyDescent="0.3"/>
    <row r="5866" customFormat="1" ht="13.5" x14ac:dyDescent="0.3"/>
    <row r="5867" customFormat="1" ht="13.5" x14ac:dyDescent="0.3"/>
    <row r="5868" customFormat="1" ht="13.5" x14ac:dyDescent="0.3"/>
    <row r="5869" customFormat="1" ht="13.5" x14ac:dyDescent="0.3"/>
    <row r="5870" customFormat="1" ht="13.5" x14ac:dyDescent="0.3"/>
    <row r="5871" customFormat="1" ht="13.5" x14ac:dyDescent="0.3"/>
    <row r="5872" customFormat="1" ht="13.5" x14ac:dyDescent="0.3"/>
    <row r="5873" customFormat="1" ht="13.5" x14ac:dyDescent="0.3"/>
    <row r="5874" customFormat="1" ht="13.5" x14ac:dyDescent="0.3"/>
    <row r="5875" customFormat="1" ht="13.5" x14ac:dyDescent="0.3"/>
    <row r="5876" customFormat="1" ht="13.5" x14ac:dyDescent="0.3"/>
    <row r="5877" customFormat="1" ht="13.5" x14ac:dyDescent="0.3"/>
    <row r="5878" customFormat="1" ht="13.5" x14ac:dyDescent="0.3"/>
    <row r="5879" customFormat="1" ht="13.5" x14ac:dyDescent="0.3"/>
    <row r="5880" customFormat="1" ht="13.5" x14ac:dyDescent="0.3"/>
    <row r="5881" customFormat="1" ht="13.5" x14ac:dyDescent="0.3"/>
    <row r="5882" customFormat="1" ht="13.5" x14ac:dyDescent="0.3"/>
    <row r="5883" customFormat="1" ht="13.5" x14ac:dyDescent="0.3"/>
    <row r="5884" customFormat="1" ht="13.5" x14ac:dyDescent="0.3"/>
    <row r="5885" customFormat="1" ht="13.5" x14ac:dyDescent="0.3"/>
    <row r="5886" customFormat="1" ht="13.5" x14ac:dyDescent="0.3"/>
    <row r="5887" customFormat="1" ht="13.5" x14ac:dyDescent="0.3"/>
    <row r="5888" customFormat="1" ht="13.5" x14ac:dyDescent="0.3"/>
    <row r="5889" customFormat="1" ht="13.5" x14ac:dyDescent="0.3"/>
    <row r="5890" customFormat="1" ht="13.5" x14ac:dyDescent="0.3"/>
    <row r="5891" customFormat="1" ht="13.5" x14ac:dyDescent="0.3"/>
    <row r="5892" customFormat="1" ht="13.5" x14ac:dyDescent="0.3"/>
    <row r="5893" customFormat="1" ht="13.5" x14ac:dyDescent="0.3"/>
    <row r="5894" customFormat="1" ht="13.5" x14ac:dyDescent="0.3"/>
    <row r="5895" customFormat="1" ht="13.5" x14ac:dyDescent="0.3"/>
    <row r="5896" customFormat="1" ht="13.5" x14ac:dyDescent="0.3"/>
    <row r="5897" customFormat="1" ht="13.5" x14ac:dyDescent="0.3"/>
    <row r="5898" customFormat="1" ht="13.5" x14ac:dyDescent="0.3"/>
    <row r="5899" customFormat="1" ht="13.5" x14ac:dyDescent="0.3"/>
    <row r="5900" customFormat="1" ht="13.5" x14ac:dyDescent="0.3"/>
    <row r="5901" customFormat="1" ht="13.5" x14ac:dyDescent="0.3"/>
    <row r="5902" customFormat="1" ht="13.5" x14ac:dyDescent="0.3"/>
    <row r="5903" customFormat="1" ht="13.5" x14ac:dyDescent="0.3"/>
    <row r="5904" customFormat="1" ht="13.5" x14ac:dyDescent="0.3"/>
    <row r="5905" customFormat="1" ht="13.5" x14ac:dyDescent="0.3"/>
    <row r="5906" customFormat="1" ht="13.5" x14ac:dyDescent="0.3"/>
    <row r="5907" customFormat="1" ht="13.5" x14ac:dyDescent="0.3"/>
    <row r="5908" customFormat="1" ht="13.5" x14ac:dyDescent="0.3"/>
    <row r="5909" customFormat="1" ht="13.5" x14ac:dyDescent="0.3"/>
    <row r="5910" customFormat="1" ht="13.5" x14ac:dyDescent="0.3"/>
    <row r="5911" customFormat="1" ht="13.5" x14ac:dyDescent="0.3"/>
    <row r="5912" customFormat="1" ht="13.5" x14ac:dyDescent="0.3"/>
    <row r="5913" customFormat="1" ht="13.5" x14ac:dyDescent="0.3"/>
    <row r="5914" customFormat="1" ht="13.5" x14ac:dyDescent="0.3"/>
    <row r="5915" customFormat="1" ht="13.5" x14ac:dyDescent="0.3"/>
    <row r="5916" customFormat="1" ht="13.5" x14ac:dyDescent="0.3"/>
    <row r="5917" customFormat="1" ht="13.5" x14ac:dyDescent="0.3"/>
    <row r="5918" customFormat="1" ht="13.5" x14ac:dyDescent="0.3"/>
    <row r="5919" customFormat="1" ht="13.5" x14ac:dyDescent="0.3"/>
    <row r="5920" customFormat="1" ht="13.5" x14ac:dyDescent="0.3"/>
    <row r="5921" customFormat="1" ht="13.5" x14ac:dyDescent="0.3"/>
    <row r="5922" customFormat="1" ht="13.5" x14ac:dyDescent="0.3"/>
    <row r="5923" customFormat="1" ht="13.5" x14ac:dyDescent="0.3"/>
    <row r="5924" customFormat="1" ht="13.5" x14ac:dyDescent="0.3"/>
    <row r="5925" customFormat="1" ht="13.5" x14ac:dyDescent="0.3"/>
    <row r="5926" customFormat="1" ht="13.5" x14ac:dyDescent="0.3"/>
    <row r="5927" customFormat="1" ht="13.5" x14ac:dyDescent="0.3"/>
    <row r="5928" customFormat="1" ht="13.5" x14ac:dyDescent="0.3"/>
    <row r="5929" customFormat="1" ht="13.5" x14ac:dyDescent="0.3"/>
    <row r="5930" customFormat="1" ht="13.5" x14ac:dyDescent="0.3"/>
    <row r="5931" customFormat="1" ht="13.5" x14ac:dyDescent="0.3"/>
    <row r="5932" customFormat="1" ht="13.5" x14ac:dyDescent="0.3"/>
    <row r="5933" customFormat="1" ht="13.5" x14ac:dyDescent="0.3"/>
    <row r="5934" customFormat="1" ht="13.5" x14ac:dyDescent="0.3"/>
    <row r="5935" customFormat="1" ht="13.5" x14ac:dyDescent="0.3"/>
    <row r="5936" customFormat="1" ht="13.5" x14ac:dyDescent="0.3"/>
    <row r="5937" customFormat="1" ht="13.5" x14ac:dyDescent="0.3"/>
    <row r="5938" customFormat="1" ht="13.5" x14ac:dyDescent="0.3"/>
    <row r="5939" customFormat="1" ht="13.5" x14ac:dyDescent="0.3"/>
    <row r="5940" customFormat="1" ht="13.5" x14ac:dyDescent="0.3"/>
    <row r="5941" customFormat="1" ht="13.5" x14ac:dyDescent="0.3"/>
    <row r="5942" customFormat="1" ht="13.5" x14ac:dyDescent="0.3"/>
    <row r="5943" customFormat="1" ht="13.5" x14ac:dyDescent="0.3"/>
    <row r="5944" customFormat="1" ht="13.5" x14ac:dyDescent="0.3"/>
    <row r="5945" customFormat="1" ht="13.5" x14ac:dyDescent="0.3"/>
    <row r="5946" customFormat="1" ht="13.5" x14ac:dyDescent="0.3"/>
    <row r="5947" customFormat="1" ht="13.5" x14ac:dyDescent="0.3"/>
    <row r="5948" customFormat="1" ht="13.5" x14ac:dyDescent="0.3"/>
    <row r="5949" customFormat="1" ht="13.5" x14ac:dyDescent="0.3"/>
    <row r="5950" customFormat="1" ht="13.5" x14ac:dyDescent="0.3"/>
    <row r="5951" customFormat="1" ht="13.5" x14ac:dyDescent="0.3"/>
    <row r="5952" customFormat="1" ht="13.5" x14ac:dyDescent="0.3"/>
    <row r="5953" customFormat="1" ht="13.5" x14ac:dyDescent="0.3"/>
    <row r="5954" customFormat="1" ht="13.5" x14ac:dyDescent="0.3"/>
    <row r="5955" customFormat="1" ht="13.5" x14ac:dyDescent="0.3"/>
    <row r="5956" customFormat="1" ht="13.5" x14ac:dyDescent="0.3"/>
    <row r="5957" customFormat="1" ht="13.5" x14ac:dyDescent="0.3"/>
    <row r="5958" customFormat="1" ht="13.5" x14ac:dyDescent="0.3"/>
    <row r="5959" customFormat="1" ht="13.5" x14ac:dyDescent="0.3"/>
    <row r="5960" customFormat="1" ht="13.5" x14ac:dyDescent="0.3"/>
    <row r="5961" customFormat="1" ht="13.5" x14ac:dyDescent="0.3"/>
    <row r="5962" customFormat="1" ht="13.5" x14ac:dyDescent="0.3"/>
    <row r="5963" customFormat="1" ht="13.5" x14ac:dyDescent="0.3"/>
    <row r="5964" customFormat="1" ht="13.5" x14ac:dyDescent="0.3"/>
    <row r="5965" customFormat="1" ht="13.5" x14ac:dyDescent="0.3"/>
    <row r="5966" customFormat="1" ht="13.5" x14ac:dyDescent="0.3"/>
    <row r="5967" customFormat="1" ht="13.5" x14ac:dyDescent="0.3"/>
    <row r="5968" customFormat="1" ht="13.5" x14ac:dyDescent="0.3"/>
    <row r="5969" customFormat="1" ht="13.5" x14ac:dyDescent="0.3"/>
    <row r="5970" customFormat="1" ht="13.5" x14ac:dyDescent="0.3"/>
    <row r="5971" customFormat="1" ht="13.5" x14ac:dyDescent="0.3"/>
    <row r="5972" customFormat="1" ht="13.5" x14ac:dyDescent="0.3"/>
    <row r="5973" customFormat="1" ht="13.5" x14ac:dyDescent="0.3"/>
    <row r="5974" customFormat="1" ht="13.5" x14ac:dyDescent="0.3"/>
    <row r="5975" customFormat="1" ht="13.5" x14ac:dyDescent="0.3"/>
    <row r="5976" customFormat="1" ht="13.5" x14ac:dyDescent="0.3"/>
    <row r="5977" customFormat="1" ht="13.5" x14ac:dyDescent="0.3"/>
    <row r="5978" customFormat="1" ht="13.5" x14ac:dyDescent="0.3"/>
    <row r="5979" customFormat="1" ht="13.5" x14ac:dyDescent="0.3"/>
    <row r="5980" customFormat="1" ht="13.5" x14ac:dyDescent="0.3"/>
    <row r="5981" customFormat="1" ht="13.5" x14ac:dyDescent="0.3"/>
    <row r="5982" customFormat="1" ht="13.5" x14ac:dyDescent="0.3"/>
    <row r="5983" customFormat="1" ht="13.5" x14ac:dyDescent="0.3"/>
    <row r="5984" customFormat="1" ht="13.5" x14ac:dyDescent="0.3"/>
    <row r="5985" customFormat="1" ht="13.5" x14ac:dyDescent="0.3"/>
    <row r="5986" customFormat="1" ht="13.5" x14ac:dyDescent="0.3"/>
    <row r="5987" customFormat="1" ht="13.5" x14ac:dyDescent="0.3"/>
    <row r="5988" customFormat="1" ht="13.5" x14ac:dyDescent="0.3"/>
    <row r="5989" customFormat="1" ht="13.5" x14ac:dyDescent="0.3"/>
    <row r="5990" customFormat="1" ht="13.5" x14ac:dyDescent="0.3"/>
    <row r="5991" customFormat="1" ht="13.5" x14ac:dyDescent="0.3"/>
    <row r="5992" customFormat="1" ht="13.5" x14ac:dyDescent="0.3"/>
    <row r="5993" customFormat="1" ht="13.5" x14ac:dyDescent="0.3"/>
    <row r="5994" customFormat="1" ht="13.5" x14ac:dyDescent="0.3"/>
    <row r="5995" customFormat="1" ht="13.5" x14ac:dyDescent="0.3"/>
    <row r="5996" customFormat="1" ht="13.5" x14ac:dyDescent="0.3"/>
    <row r="5997" customFormat="1" ht="13.5" x14ac:dyDescent="0.3"/>
    <row r="5998" customFormat="1" ht="13.5" x14ac:dyDescent="0.3"/>
    <row r="5999" customFormat="1" ht="13.5" x14ac:dyDescent="0.3"/>
    <row r="6000" customFormat="1" ht="13.5" x14ac:dyDescent="0.3"/>
    <row r="6001" customFormat="1" ht="13.5" x14ac:dyDescent="0.3"/>
    <row r="6002" customFormat="1" ht="13.5" x14ac:dyDescent="0.3"/>
    <row r="6003" customFormat="1" ht="13.5" x14ac:dyDescent="0.3"/>
    <row r="6004" customFormat="1" ht="13.5" x14ac:dyDescent="0.3"/>
    <row r="6005" customFormat="1" ht="13.5" x14ac:dyDescent="0.3"/>
    <row r="6006" customFormat="1" ht="13.5" x14ac:dyDescent="0.3"/>
    <row r="6007" customFormat="1" ht="13.5" x14ac:dyDescent="0.3"/>
    <row r="6008" customFormat="1" ht="13.5" x14ac:dyDescent="0.3"/>
    <row r="6009" customFormat="1" ht="13.5" x14ac:dyDescent="0.3"/>
    <row r="6010" customFormat="1" ht="13.5" x14ac:dyDescent="0.3"/>
    <row r="6011" customFormat="1" ht="13.5" x14ac:dyDescent="0.3"/>
    <row r="6012" customFormat="1" ht="13.5" x14ac:dyDescent="0.3"/>
    <row r="6013" customFormat="1" ht="13.5" x14ac:dyDescent="0.3"/>
    <row r="6014" customFormat="1" ht="13.5" x14ac:dyDescent="0.3"/>
    <row r="6015" customFormat="1" ht="13.5" x14ac:dyDescent="0.3"/>
    <row r="6016" customFormat="1" ht="13.5" x14ac:dyDescent="0.3"/>
    <row r="6017" customFormat="1" ht="13.5" x14ac:dyDescent="0.3"/>
    <row r="6018" customFormat="1" ht="13.5" x14ac:dyDescent="0.3"/>
    <row r="6019" customFormat="1" ht="13.5" x14ac:dyDescent="0.3"/>
    <row r="6020" customFormat="1" ht="13.5" x14ac:dyDescent="0.3"/>
    <row r="6021" customFormat="1" ht="13.5" x14ac:dyDescent="0.3"/>
    <row r="6022" customFormat="1" ht="13.5" x14ac:dyDescent="0.3"/>
    <row r="6023" customFormat="1" ht="13.5" x14ac:dyDescent="0.3"/>
    <row r="6024" customFormat="1" ht="13.5" x14ac:dyDescent="0.3"/>
    <row r="6025" customFormat="1" ht="13.5" x14ac:dyDescent="0.3"/>
    <row r="6026" customFormat="1" ht="13.5" x14ac:dyDescent="0.3"/>
    <row r="6027" customFormat="1" ht="13.5" x14ac:dyDescent="0.3"/>
    <row r="6028" customFormat="1" ht="13.5" x14ac:dyDescent="0.3"/>
    <row r="6029" customFormat="1" ht="13.5" x14ac:dyDescent="0.3"/>
    <row r="6030" customFormat="1" ht="13.5" x14ac:dyDescent="0.3"/>
    <row r="6031" customFormat="1" ht="13.5" x14ac:dyDescent="0.3"/>
    <row r="6032" customFormat="1" ht="13.5" x14ac:dyDescent="0.3"/>
    <row r="6033" customFormat="1" ht="13.5" x14ac:dyDescent="0.3"/>
    <row r="6034" customFormat="1" ht="13.5" x14ac:dyDescent="0.3"/>
    <row r="6035" customFormat="1" ht="13.5" x14ac:dyDescent="0.3"/>
    <row r="6036" customFormat="1" ht="13.5" x14ac:dyDescent="0.3"/>
    <row r="6037" customFormat="1" ht="13.5" x14ac:dyDescent="0.3"/>
    <row r="6038" customFormat="1" ht="13.5" x14ac:dyDescent="0.3"/>
    <row r="6039" customFormat="1" ht="13.5" x14ac:dyDescent="0.3"/>
    <row r="6040" customFormat="1" ht="13.5" x14ac:dyDescent="0.3"/>
    <row r="6041" customFormat="1" ht="13.5" x14ac:dyDescent="0.3"/>
    <row r="6042" customFormat="1" ht="13.5" x14ac:dyDescent="0.3"/>
    <row r="6043" customFormat="1" ht="13.5" x14ac:dyDescent="0.3"/>
    <row r="6044" customFormat="1" ht="13.5" x14ac:dyDescent="0.3"/>
    <row r="6045" customFormat="1" ht="13.5" x14ac:dyDescent="0.3"/>
    <row r="6046" customFormat="1" ht="13.5" x14ac:dyDescent="0.3"/>
    <row r="6047" customFormat="1" ht="13.5" x14ac:dyDescent="0.3"/>
    <row r="6048" customFormat="1" ht="13.5" x14ac:dyDescent="0.3"/>
    <row r="6049" customFormat="1" ht="13.5" x14ac:dyDescent="0.3"/>
    <row r="6050" customFormat="1" ht="13.5" x14ac:dyDescent="0.3"/>
    <row r="6051" customFormat="1" ht="13.5" x14ac:dyDescent="0.3"/>
    <row r="6052" customFormat="1" ht="13.5" x14ac:dyDescent="0.3"/>
    <row r="6053" customFormat="1" ht="13.5" x14ac:dyDescent="0.3"/>
    <row r="6054" customFormat="1" ht="13.5" x14ac:dyDescent="0.3"/>
    <row r="6055" customFormat="1" ht="13.5" x14ac:dyDescent="0.3"/>
    <row r="6056" customFormat="1" ht="13.5" x14ac:dyDescent="0.3"/>
    <row r="6057" customFormat="1" ht="13.5" x14ac:dyDescent="0.3"/>
    <row r="6058" customFormat="1" ht="13.5" x14ac:dyDescent="0.3"/>
    <row r="6059" customFormat="1" ht="13.5" x14ac:dyDescent="0.3"/>
    <row r="6060" customFormat="1" ht="13.5" x14ac:dyDescent="0.3"/>
    <row r="6061" customFormat="1" ht="13.5" x14ac:dyDescent="0.3"/>
    <row r="6062" customFormat="1" ht="13.5" x14ac:dyDescent="0.3"/>
    <row r="6063" customFormat="1" ht="13.5" x14ac:dyDescent="0.3"/>
    <row r="6064" customFormat="1" ht="13.5" x14ac:dyDescent="0.3"/>
    <row r="6065" customFormat="1" ht="13.5" x14ac:dyDescent="0.3"/>
    <row r="6066" customFormat="1" ht="13.5" x14ac:dyDescent="0.3"/>
    <row r="6067" customFormat="1" ht="13.5" x14ac:dyDescent="0.3"/>
    <row r="6068" customFormat="1" ht="13.5" x14ac:dyDescent="0.3"/>
    <row r="6069" customFormat="1" ht="13.5" x14ac:dyDescent="0.3"/>
    <row r="6070" customFormat="1" ht="13.5" x14ac:dyDescent="0.3"/>
    <row r="6071" customFormat="1" ht="13.5" x14ac:dyDescent="0.3"/>
    <row r="6072" customFormat="1" ht="13.5" x14ac:dyDescent="0.3"/>
    <row r="6073" customFormat="1" ht="13.5" x14ac:dyDescent="0.3"/>
    <row r="6074" customFormat="1" ht="13.5" x14ac:dyDescent="0.3"/>
    <row r="6075" customFormat="1" ht="13.5" x14ac:dyDescent="0.3"/>
    <row r="6076" customFormat="1" ht="13.5" x14ac:dyDescent="0.3"/>
    <row r="6077" customFormat="1" ht="13.5" x14ac:dyDescent="0.3"/>
    <row r="6078" customFormat="1" ht="13.5" x14ac:dyDescent="0.3"/>
    <row r="6079" customFormat="1" ht="13.5" x14ac:dyDescent="0.3"/>
    <row r="6080" customFormat="1" ht="13.5" x14ac:dyDescent="0.3"/>
    <row r="6081" customFormat="1" ht="13.5" x14ac:dyDescent="0.3"/>
    <row r="6082" customFormat="1" ht="13.5" x14ac:dyDescent="0.3"/>
    <row r="6083" customFormat="1" ht="13.5" x14ac:dyDescent="0.3"/>
    <row r="6084" customFormat="1" ht="13.5" x14ac:dyDescent="0.3"/>
    <row r="6085" customFormat="1" ht="13.5" x14ac:dyDescent="0.3"/>
    <row r="6086" customFormat="1" ht="13.5" x14ac:dyDescent="0.3"/>
    <row r="6087" customFormat="1" ht="13.5" x14ac:dyDescent="0.3"/>
    <row r="6088" customFormat="1" ht="13.5" x14ac:dyDescent="0.3"/>
    <row r="6089" customFormat="1" ht="13.5" x14ac:dyDescent="0.3"/>
    <row r="6090" customFormat="1" ht="13.5" x14ac:dyDescent="0.3"/>
    <row r="6091" customFormat="1" ht="13.5" x14ac:dyDescent="0.3"/>
    <row r="6092" customFormat="1" ht="13.5" x14ac:dyDescent="0.3"/>
    <row r="6093" customFormat="1" ht="13.5" x14ac:dyDescent="0.3"/>
    <row r="6094" customFormat="1" ht="13.5" x14ac:dyDescent="0.3"/>
    <row r="6095" customFormat="1" ht="13.5" x14ac:dyDescent="0.3"/>
    <row r="6096" customFormat="1" ht="13.5" x14ac:dyDescent="0.3"/>
    <row r="6097" customFormat="1" ht="13.5" x14ac:dyDescent="0.3"/>
    <row r="6098" customFormat="1" ht="13.5" x14ac:dyDescent="0.3"/>
    <row r="6099" customFormat="1" ht="13.5" x14ac:dyDescent="0.3"/>
    <row r="6100" customFormat="1" ht="13.5" x14ac:dyDescent="0.3"/>
    <row r="6101" customFormat="1" ht="13.5" x14ac:dyDescent="0.3"/>
    <row r="6102" customFormat="1" ht="13.5" x14ac:dyDescent="0.3"/>
    <row r="6103" customFormat="1" ht="13.5" x14ac:dyDescent="0.3"/>
    <row r="6104" customFormat="1" ht="13.5" x14ac:dyDescent="0.3"/>
    <row r="6105" customFormat="1" ht="13.5" x14ac:dyDescent="0.3"/>
    <row r="6106" customFormat="1" ht="13.5" x14ac:dyDescent="0.3"/>
    <row r="6107" customFormat="1" ht="13.5" x14ac:dyDescent="0.3"/>
    <row r="6108" customFormat="1" ht="13.5" x14ac:dyDescent="0.3"/>
    <row r="6109" customFormat="1" ht="13.5" x14ac:dyDescent="0.3"/>
    <row r="6110" customFormat="1" ht="13.5" x14ac:dyDescent="0.3"/>
    <row r="6111" customFormat="1" ht="13.5" x14ac:dyDescent="0.3"/>
    <row r="6112" customFormat="1" ht="13.5" x14ac:dyDescent="0.3"/>
    <row r="6113" customFormat="1" ht="13.5" x14ac:dyDescent="0.3"/>
    <row r="6114" customFormat="1" ht="13.5" x14ac:dyDescent="0.3"/>
    <row r="6115" customFormat="1" ht="13.5" x14ac:dyDescent="0.3"/>
    <row r="6116" customFormat="1" ht="13.5" x14ac:dyDescent="0.3"/>
    <row r="6117" customFormat="1" ht="13.5" x14ac:dyDescent="0.3"/>
    <row r="6118" customFormat="1" ht="13.5" x14ac:dyDescent="0.3"/>
    <row r="6119" customFormat="1" ht="13.5" x14ac:dyDescent="0.3"/>
    <row r="6120" customFormat="1" ht="13.5" x14ac:dyDescent="0.3"/>
    <row r="6121" customFormat="1" ht="13.5" x14ac:dyDescent="0.3"/>
    <row r="6122" customFormat="1" ht="13.5" x14ac:dyDescent="0.3"/>
    <row r="6123" customFormat="1" ht="13.5" x14ac:dyDescent="0.3"/>
    <row r="6124" customFormat="1" ht="13.5" x14ac:dyDescent="0.3"/>
    <row r="6125" customFormat="1" ht="13.5" x14ac:dyDescent="0.3"/>
    <row r="6126" customFormat="1" ht="13.5" x14ac:dyDescent="0.3"/>
    <row r="6127" customFormat="1" ht="13.5" x14ac:dyDescent="0.3"/>
    <row r="6128" customFormat="1" ht="13.5" x14ac:dyDescent="0.3"/>
    <row r="6129" customFormat="1" ht="13.5" x14ac:dyDescent="0.3"/>
    <row r="6130" customFormat="1" ht="13.5" x14ac:dyDescent="0.3"/>
    <row r="6131" customFormat="1" ht="13.5" x14ac:dyDescent="0.3"/>
    <row r="6132" customFormat="1" ht="13.5" x14ac:dyDescent="0.3"/>
    <row r="6133" customFormat="1" ht="13.5" x14ac:dyDescent="0.3"/>
    <row r="6134" customFormat="1" ht="13.5" x14ac:dyDescent="0.3"/>
    <row r="6135" customFormat="1" ht="13.5" x14ac:dyDescent="0.3"/>
    <row r="6136" customFormat="1" ht="13.5" x14ac:dyDescent="0.3"/>
    <row r="6137" customFormat="1" ht="13.5" x14ac:dyDescent="0.3"/>
    <row r="6138" customFormat="1" ht="13.5" x14ac:dyDescent="0.3"/>
    <row r="6139" customFormat="1" ht="13.5" x14ac:dyDescent="0.3"/>
    <row r="6140" customFormat="1" ht="13.5" x14ac:dyDescent="0.3"/>
    <row r="6141" customFormat="1" ht="13.5" x14ac:dyDescent="0.3"/>
    <row r="6142" customFormat="1" ht="13.5" x14ac:dyDescent="0.3"/>
    <row r="6143" customFormat="1" ht="13.5" x14ac:dyDescent="0.3"/>
    <row r="6144" customFormat="1" ht="13.5" x14ac:dyDescent="0.3"/>
    <row r="6145" customFormat="1" ht="13.5" x14ac:dyDescent="0.3"/>
    <row r="6146" customFormat="1" ht="13.5" x14ac:dyDescent="0.3"/>
    <row r="6147" customFormat="1" ht="13.5" x14ac:dyDescent="0.3"/>
    <row r="6148" customFormat="1" ht="13.5" x14ac:dyDescent="0.3"/>
    <row r="6149" customFormat="1" ht="13.5" x14ac:dyDescent="0.3"/>
    <row r="6150" customFormat="1" ht="13.5" x14ac:dyDescent="0.3"/>
    <row r="6151" customFormat="1" ht="13.5" x14ac:dyDescent="0.3"/>
    <row r="6152" customFormat="1" ht="13.5" x14ac:dyDescent="0.3"/>
    <row r="6153" customFormat="1" ht="13.5" x14ac:dyDescent="0.3"/>
    <row r="6154" customFormat="1" ht="13.5" x14ac:dyDescent="0.3"/>
    <row r="6155" customFormat="1" ht="13.5" x14ac:dyDescent="0.3"/>
    <row r="6156" customFormat="1" ht="13.5" x14ac:dyDescent="0.3"/>
    <row r="6157" customFormat="1" ht="13.5" x14ac:dyDescent="0.3"/>
    <row r="6158" customFormat="1" ht="13.5" x14ac:dyDescent="0.3"/>
    <row r="6159" customFormat="1" ht="13.5" x14ac:dyDescent="0.3"/>
    <row r="6160" customFormat="1" ht="13.5" x14ac:dyDescent="0.3"/>
    <row r="6161" customFormat="1" ht="13.5" x14ac:dyDescent="0.3"/>
    <row r="6162" customFormat="1" ht="13.5" x14ac:dyDescent="0.3"/>
    <row r="6163" customFormat="1" ht="13.5" x14ac:dyDescent="0.3"/>
    <row r="6164" customFormat="1" ht="13.5" x14ac:dyDescent="0.3"/>
    <row r="6165" customFormat="1" ht="13.5" x14ac:dyDescent="0.3"/>
    <row r="6166" customFormat="1" ht="13.5" x14ac:dyDescent="0.3"/>
    <row r="6167" customFormat="1" ht="13.5" x14ac:dyDescent="0.3"/>
    <row r="6168" customFormat="1" ht="13.5" x14ac:dyDescent="0.3"/>
    <row r="6169" customFormat="1" ht="13.5" x14ac:dyDescent="0.3"/>
    <row r="6170" customFormat="1" ht="13.5" x14ac:dyDescent="0.3"/>
    <row r="6171" customFormat="1" ht="13.5" x14ac:dyDescent="0.3"/>
    <row r="6172" customFormat="1" ht="13.5" x14ac:dyDescent="0.3"/>
    <row r="6173" customFormat="1" ht="13.5" x14ac:dyDescent="0.3"/>
    <row r="6174" customFormat="1" ht="13.5" x14ac:dyDescent="0.3"/>
    <row r="6175" customFormat="1" ht="13.5" x14ac:dyDescent="0.3"/>
    <row r="6176" customFormat="1" ht="13.5" x14ac:dyDescent="0.3"/>
    <row r="6177" customFormat="1" ht="13.5" x14ac:dyDescent="0.3"/>
    <row r="6178" customFormat="1" ht="13.5" x14ac:dyDescent="0.3"/>
    <row r="6179" customFormat="1" ht="13.5" x14ac:dyDescent="0.3"/>
    <row r="6180" customFormat="1" ht="13.5" x14ac:dyDescent="0.3"/>
    <row r="6181" customFormat="1" ht="13.5" x14ac:dyDescent="0.3"/>
    <row r="6182" customFormat="1" ht="13.5" x14ac:dyDescent="0.3"/>
    <row r="6183" customFormat="1" ht="13.5" x14ac:dyDescent="0.3"/>
    <row r="6184" customFormat="1" ht="13.5" x14ac:dyDescent="0.3"/>
    <row r="6185" customFormat="1" ht="13.5" x14ac:dyDescent="0.3"/>
    <row r="6186" customFormat="1" ht="13.5" x14ac:dyDescent="0.3"/>
    <row r="6187" customFormat="1" ht="13.5" x14ac:dyDescent="0.3"/>
    <row r="6188" customFormat="1" ht="13.5" x14ac:dyDescent="0.3"/>
    <row r="6189" customFormat="1" ht="13.5" x14ac:dyDescent="0.3"/>
    <row r="6190" customFormat="1" ht="13.5" x14ac:dyDescent="0.3"/>
    <row r="6191" customFormat="1" ht="13.5" x14ac:dyDescent="0.3"/>
    <row r="6192" customFormat="1" ht="13.5" x14ac:dyDescent="0.3"/>
    <row r="6193" customFormat="1" ht="13.5" x14ac:dyDescent="0.3"/>
    <row r="6194" customFormat="1" ht="13.5" x14ac:dyDescent="0.3"/>
    <row r="6195" customFormat="1" ht="13.5" x14ac:dyDescent="0.3"/>
    <row r="6196" customFormat="1" ht="13.5" x14ac:dyDescent="0.3"/>
    <row r="6197" customFormat="1" ht="13.5" x14ac:dyDescent="0.3"/>
    <row r="6198" customFormat="1" ht="13.5" x14ac:dyDescent="0.3"/>
    <row r="6199" customFormat="1" ht="13.5" x14ac:dyDescent="0.3"/>
    <row r="6200" customFormat="1" ht="13.5" x14ac:dyDescent="0.3"/>
    <row r="6201" customFormat="1" ht="13.5" x14ac:dyDescent="0.3"/>
    <row r="6202" customFormat="1" ht="13.5" x14ac:dyDescent="0.3"/>
    <row r="6203" customFormat="1" ht="13.5" x14ac:dyDescent="0.3"/>
    <row r="6204" customFormat="1" ht="13.5" x14ac:dyDescent="0.3"/>
    <row r="6205" customFormat="1" ht="13.5" x14ac:dyDescent="0.3"/>
    <row r="6206" customFormat="1" ht="13.5" x14ac:dyDescent="0.3"/>
    <row r="6207" customFormat="1" ht="13.5" x14ac:dyDescent="0.3"/>
    <row r="6208" customFormat="1" ht="13.5" x14ac:dyDescent="0.3"/>
    <row r="6209" customFormat="1" ht="13.5" x14ac:dyDescent="0.3"/>
    <row r="6210" customFormat="1" ht="13.5" x14ac:dyDescent="0.3"/>
    <row r="6211" customFormat="1" ht="13.5" x14ac:dyDescent="0.3"/>
    <row r="6212" customFormat="1" ht="13.5" x14ac:dyDescent="0.3"/>
    <row r="6213" customFormat="1" ht="13.5" x14ac:dyDescent="0.3"/>
    <row r="6214" customFormat="1" ht="13.5" x14ac:dyDescent="0.3"/>
    <row r="6215" customFormat="1" ht="13.5" x14ac:dyDescent="0.3"/>
    <row r="6216" customFormat="1" ht="13.5" x14ac:dyDescent="0.3"/>
    <row r="6217" customFormat="1" ht="13.5" x14ac:dyDescent="0.3"/>
    <row r="6218" customFormat="1" ht="13.5" x14ac:dyDescent="0.3"/>
    <row r="6219" customFormat="1" ht="13.5" x14ac:dyDescent="0.3"/>
    <row r="6220" customFormat="1" ht="13.5" x14ac:dyDescent="0.3"/>
    <row r="6221" customFormat="1" ht="13.5" x14ac:dyDescent="0.3"/>
    <row r="6222" customFormat="1" ht="13.5" x14ac:dyDescent="0.3"/>
    <row r="6223" customFormat="1" ht="13.5" x14ac:dyDescent="0.3"/>
    <row r="6224" customFormat="1" ht="13.5" x14ac:dyDescent="0.3"/>
    <row r="6225" customFormat="1" ht="13.5" x14ac:dyDescent="0.3"/>
    <row r="6226" customFormat="1" ht="13.5" x14ac:dyDescent="0.3"/>
    <row r="6227" customFormat="1" ht="13.5" x14ac:dyDescent="0.3"/>
    <row r="6228" customFormat="1" ht="13.5" x14ac:dyDescent="0.3"/>
    <row r="6229" customFormat="1" ht="13.5" x14ac:dyDescent="0.3"/>
    <row r="6230" customFormat="1" ht="13.5" x14ac:dyDescent="0.3"/>
    <row r="6231" customFormat="1" ht="13.5" x14ac:dyDescent="0.3"/>
    <row r="6232" customFormat="1" ht="13.5" x14ac:dyDescent="0.3"/>
    <row r="6233" customFormat="1" ht="13.5" x14ac:dyDescent="0.3"/>
    <row r="6234" customFormat="1" ht="13.5" x14ac:dyDescent="0.3"/>
    <row r="6235" customFormat="1" ht="13.5" x14ac:dyDescent="0.3"/>
    <row r="6236" customFormat="1" ht="13.5" x14ac:dyDescent="0.3"/>
    <row r="6237" customFormat="1" ht="13.5" x14ac:dyDescent="0.3"/>
    <row r="6238" customFormat="1" ht="13.5" x14ac:dyDescent="0.3"/>
    <row r="6239" customFormat="1" ht="13.5" x14ac:dyDescent="0.3"/>
    <row r="6240" customFormat="1" ht="13.5" x14ac:dyDescent="0.3"/>
    <row r="6241" customFormat="1" ht="13.5" x14ac:dyDescent="0.3"/>
    <row r="6242" customFormat="1" ht="13.5" x14ac:dyDescent="0.3"/>
    <row r="6243" customFormat="1" ht="13.5" x14ac:dyDescent="0.3"/>
    <row r="6244" customFormat="1" ht="13.5" x14ac:dyDescent="0.3"/>
    <row r="6245" customFormat="1" ht="13.5" x14ac:dyDescent="0.3"/>
    <row r="6246" customFormat="1" ht="13.5" x14ac:dyDescent="0.3"/>
    <row r="6247" customFormat="1" ht="13.5" x14ac:dyDescent="0.3"/>
    <row r="6248" customFormat="1" ht="13.5" x14ac:dyDescent="0.3"/>
    <row r="6249" customFormat="1" ht="13.5" x14ac:dyDescent="0.3"/>
    <row r="6250" customFormat="1" ht="13.5" x14ac:dyDescent="0.3"/>
    <row r="6251" customFormat="1" ht="13.5" x14ac:dyDescent="0.3"/>
    <row r="6252" customFormat="1" ht="13.5" x14ac:dyDescent="0.3"/>
    <row r="6253" customFormat="1" ht="13.5" x14ac:dyDescent="0.3"/>
    <row r="6254" customFormat="1" ht="13.5" x14ac:dyDescent="0.3"/>
    <row r="6255" customFormat="1" ht="13.5" x14ac:dyDescent="0.3"/>
    <row r="6256" customFormat="1" ht="13.5" x14ac:dyDescent="0.3"/>
    <row r="6257" customFormat="1" ht="13.5" x14ac:dyDescent="0.3"/>
    <row r="6258" customFormat="1" ht="13.5" x14ac:dyDescent="0.3"/>
    <row r="6259" customFormat="1" ht="13.5" x14ac:dyDescent="0.3"/>
    <row r="6260" customFormat="1" ht="13.5" x14ac:dyDescent="0.3"/>
    <row r="6261" customFormat="1" ht="13.5" x14ac:dyDescent="0.3"/>
    <row r="6262" customFormat="1" ht="13.5" x14ac:dyDescent="0.3"/>
    <row r="6263" customFormat="1" ht="13.5" x14ac:dyDescent="0.3"/>
    <row r="6264" customFormat="1" ht="13.5" x14ac:dyDescent="0.3"/>
    <row r="6265" customFormat="1" ht="13.5" x14ac:dyDescent="0.3"/>
    <row r="6266" customFormat="1" ht="13.5" x14ac:dyDescent="0.3"/>
    <row r="6267" customFormat="1" ht="13.5" x14ac:dyDescent="0.3"/>
    <row r="6268" customFormat="1" ht="13.5" x14ac:dyDescent="0.3"/>
    <row r="6269" customFormat="1" ht="13.5" x14ac:dyDescent="0.3"/>
    <row r="6270" customFormat="1" ht="13.5" x14ac:dyDescent="0.3"/>
    <row r="6271" customFormat="1" ht="13.5" x14ac:dyDescent="0.3"/>
    <row r="6272" customFormat="1" ht="13.5" x14ac:dyDescent="0.3"/>
    <row r="6273" customFormat="1" ht="13.5" x14ac:dyDescent="0.3"/>
    <row r="6274" customFormat="1" ht="13.5" x14ac:dyDescent="0.3"/>
    <row r="6275" customFormat="1" ht="13.5" x14ac:dyDescent="0.3"/>
    <row r="6276" customFormat="1" ht="13.5" x14ac:dyDescent="0.3"/>
    <row r="6277" customFormat="1" ht="13.5" x14ac:dyDescent="0.3"/>
    <row r="6278" customFormat="1" ht="13.5" x14ac:dyDescent="0.3"/>
    <row r="6279" customFormat="1" ht="13.5" x14ac:dyDescent="0.3"/>
    <row r="6280" customFormat="1" ht="13.5" x14ac:dyDescent="0.3"/>
    <row r="6281" customFormat="1" ht="13.5" x14ac:dyDescent="0.3"/>
    <row r="6282" customFormat="1" ht="13.5" x14ac:dyDescent="0.3"/>
    <row r="6283" customFormat="1" ht="13.5" x14ac:dyDescent="0.3"/>
    <row r="6284" customFormat="1" ht="13.5" x14ac:dyDescent="0.3"/>
    <row r="6285" customFormat="1" ht="13.5" x14ac:dyDescent="0.3"/>
    <row r="6286" customFormat="1" ht="13.5" x14ac:dyDescent="0.3"/>
    <row r="6287" customFormat="1" ht="13.5" x14ac:dyDescent="0.3"/>
    <row r="6288" customFormat="1" ht="13.5" x14ac:dyDescent="0.3"/>
    <row r="6289" customFormat="1" ht="13.5" x14ac:dyDescent="0.3"/>
    <row r="6290" customFormat="1" ht="13.5" x14ac:dyDescent="0.3"/>
    <row r="6291" customFormat="1" ht="13.5" x14ac:dyDescent="0.3"/>
    <row r="6292" customFormat="1" ht="13.5" x14ac:dyDescent="0.3"/>
    <row r="6293" customFormat="1" ht="13.5" x14ac:dyDescent="0.3"/>
    <row r="6294" customFormat="1" ht="13.5" x14ac:dyDescent="0.3"/>
    <row r="6295" customFormat="1" ht="13.5" x14ac:dyDescent="0.3"/>
    <row r="6296" customFormat="1" ht="13.5" x14ac:dyDescent="0.3"/>
    <row r="6297" customFormat="1" ht="13.5" x14ac:dyDescent="0.3"/>
    <row r="6298" customFormat="1" ht="13.5" x14ac:dyDescent="0.3"/>
    <row r="6299" customFormat="1" ht="13.5" x14ac:dyDescent="0.3"/>
    <row r="6300" customFormat="1" ht="13.5" x14ac:dyDescent="0.3"/>
    <row r="6301" customFormat="1" ht="13.5" x14ac:dyDescent="0.3"/>
    <row r="6302" customFormat="1" ht="13.5" x14ac:dyDescent="0.3"/>
    <row r="6303" customFormat="1" ht="13.5" x14ac:dyDescent="0.3"/>
    <row r="6304" customFormat="1" ht="13.5" x14ac:dyDescent="0.3"/>
    <row r="6305" customFormat="1" ht="13.5" x14ac:dyDescent="0.3"/>
    <row r="6306" customFormat="1" ht="13.5" x14ac:dyDescent="0.3"/>
    <row r="6307" customFormat="1" ht="13.5" x14ac:dyDescent="0.3"/>
    <row r="6308" customFormat="1" ht="13.5" x14ac:dyDescent="0.3"/>
    <row r="6309" customFormat="1" ht="13.5" x14ac:dyDescent="0.3"/>
    <row r="6310" customFormat="1" ht="13.5" x14ac:dyDescent="0.3"/>
    <row r="6311" customFormat="1" ht="13.5" x14ac:dyDescent="0.3"/>
    <row r="6312" customFormat="1" ht="13.5" x14ac:dyDescent="0.3"/>
    <row r="6313" customFormat="1" ht="13.5" x14ac:dyDescent="0.3"/>
    <row r="6314" customFormat="1" ht="13.5" x14ac:dyDescent="0.3"/>
    <row r="6315" customFormat="1" ht="13.5" x14ac:dyDescent="0.3"/>
    <row r="6316" customFormat="1" ht="13.5" x14ac:dyDescent="0.3"/>
    <row r="6317" customFormat="1" ht="13.5" x14ac:dyDescent="0.3"/>
    <row r="6318" customFormat="1" ht="13.5" x14ac:dyDescent="0.3"/>
    <row r="6319" customFormat="1" ht="13.5" x14ac:dyDescent="0.3"/>
    <row r="6320" customFormat="1" ht="13.5" x14ac:dyDescent="0.3"/>
    <row r="6321" customFormat="1" ht="13.5" x14ac:dyDescent="0.3"/>
    <row r="6322" customFormat="1" ht="13.5" x14ac:dyDescent="0.3"/>
    <row r="6323" customFormat="1" ht="13.5" x14ac:dyDescent="0.3"/>
    <row r="6324" customFormat="1" ht="13.5" x14ac:dyDescent="0.3"/>
    <row r="6325" customFormat="1" ht="13.5" x14ac:dyDescent="0.3"/>
    <row r="6326" customFormat="1" ht="13.5" x14ac:dyDescent="0.3"/>
    <row r="6327" customFormat="1" ht="13.5" x14ac:dyDescent="0.3"/>
    <row r="6328" customFormat="1" ht="13.5" x14ac:dyDescent="0.3"/>
    <row r="6329" customFormat="1" ht="13.5" x14ac:dyDescent="0.3"/>
    <row r="6330" customFormat="1" ht="13.5" x14ac:dyDescent="0.3"/>
    <row r="6331" customFormat="1" ht="13.5" x14ac:dyDescent="0.3"/>
    <row r="6332" customFormat="1" ht="13.5" x14ac:dyDescent="0.3"/>
    <row r="6333" customFormat="1" ht="13.5" x14ac:dyDescent="0.3"/>
    <row r="6334" customFormat="1" ht="13.5" x14ac:dyDescent="0.3"/>
    <row r="6335" customFormat="1" ht="13.5" x14ac:dyDescent="0.3"/>
    <row r="6336" customFormat="1" ht="13.5" x14ac:dyDescent="0.3"/>
    <row r="6337" customFormat="1" ht="13.5" x14ac:dyDescent="0.3"/>
    <row r="6338" customFormat="1" ht="13.5" x14ac:dyDescent="0.3"/>
    <row r="6339" customFormat="1" ht="13.5" x14ac:dyDescent="0.3"/>
    <row r="6340" customFormat="1" ht="13.5" x14ac:dyDescent="0.3"/>
    <row r="6341" customFormat="1" ht="13.5" x14ac:dyDescent="0.3"/>
    <row r="6342" customFormat="1" ht="13.5" x14ac:dyDescent="0.3"/>
    <row r="6343" customFormat="1" ht="13.5" x14ac:dyDescent="0.3"/>
    <row r="6344" customFormat="1" ht="13.5" x14ac:dyDescent="0.3"/>
    <row r="6345" customFormat="1" ht="13.5" x14ac:dyDescent="0.3"/>
    <row r="6346" customFormat="1" ht="13.5" x14ac:dyDescent="0.3"/>
    <row r="6347" customFormat="1" ht="13.5" x14ac:dyDescent="0.3"/>
    <row r="6348" customFormat="1" ht="13.5" x14ac:dyDescent="0.3"/>
    <row r="6349" customFormat="1" ht="13.5" x14ac:dyDescent="0.3"/>
    <row r="6350" customFormat="1" ht="13.5" x14ac:dyDescent="0.3"/>
    <row r="6351" customFormat="1" ht="13.5" x14ac:dyDescent="0.3"/>
    <row r="6352" customFormat="1" ht="13.5" x14ac:dyDescent="0.3"/>
    <row r="6353" customFormat="1" ht="13.5" x14ac:dyDescent="0.3"/>
    <row r="6354" customFormat="1" ht="13.5" x14ac:dyDescent="0.3"/>
    <row r="6355" customFormat="1" ht="13.5" x14ac:dyDescent="0.3"/>
    <row r="6356" customFormat="1" ht="13.5" x14ac:dyDescent="0.3"/>
    <row r="6357" customFormat="1" ht="13.5" x14ac:dyDescent="0.3"/>
    <row r="6358" customFormat="1" ht="13.5" x14ac:dyDescent="0.3"/>
    <row r="6359" customFormat="1" ht="13.5" x14ac:dyDescent="0.3"/>
    <row r="6360" customFormat="1" ht="13.5" x14ac:dyDescent="0.3"/>
    <row r="6361" customFormat="1" ht="13.5" x14ac:dyDescent="0.3"/>
    <row r="6362" customFormat="1" ht="13.5" x14ac:dyDescent="0.3"/>
    <row r="6363" customFormat="1" ht="13.5" x14ac:dyDescent="0.3"/>
    <row r="6364" customFormat="1" ht="13.5" x14ac:dyDescent="0.3"/>
    <row r="6365" customFormat="1" ht="13.5" x14ac:dyDescent="0.3"/>
    <row r="6366" customFormat="1" ht="13.5" x14ac:dyDescent="0.3"/>
    <row r="6367" customFormat="1" ht="13.5" x14ac:dyDescent="0.3"/>
    <row r="6368" customFormat="1" ht="13.5" x14ac:dyDescent="0.3"/>
    <row r="6369" customFormat="1" ht="13.5" x14ac:dyDescent="0.3"/>
    <row r="6370" customFormat="1" ht="13.5" x14ac:dyDescent="0.3"/>
    <row r="6371" customFormat="1" ht="13.5" x14ac:dyDescent="0.3"/>
    <row r="6372" customFormat="1" ht="13.5" x14ac:dyDescent="0.3"/>
    <row r="6373" customFormat="1" ht="13.5" x14ac:dyDescent="0.3"/>
    <row r="6374" customFormat="1" ht="13.5" x14ac:dyDescent="0.3"/>
    <row r="6375" customFormat="1" ht="13.5" x14ac:dyDescent="0.3"/>
    <row r="6376" customFormat="1" ht="13.5" x14ac:dyDescent="0.3"/>
    <row r="6377" customFormat="1" ht="13.5" x14ac:dyDescent="0.3"/>
    <row r="6378" customFormat="1" ht="13.5" x14ac:dyDescent="0.3"/>
    <row r="6379" customFormat="1" ht="13.5" x14ac:dyDescent="0.3"/>
    <row r="6380" customFormat="1" ht="13.5" x14ac:dyDescent="0.3"/>
    <row r="6381" customFormat="1" ht="13.5" x14ac:dyDescent="0.3"/>
    <row r="6382" customFormat="1" ht="13.5" x14ac:dyDescent="0.3"/>
    <row r="6383" customFormat="1" ht="13.5" x14ac:dyDescent="0.3"/>
    <row r="6384" customFormat="1" ht="13.5" x14ac:dyDescent="0.3"/>
    <row r="6385" customFormat="1" ht="13.5" x14ac:dyDescent="0.3"/>
    <row r="6386" customFormat="1" ht="13.5" x14ac:dyDescent="0.3"/>
    <row r="6387" customFormat="1" ht="13.5" x14ac:dyDescent="0.3"/>
    <row r="6388" customFormat="1" ht="13.5" x14ac:dyDescent="0.3"/>
    <row r="6389" customFormat="1" ht="13.5" x14ac:dyDescent="0.3"/>
    <row r="6390" customFormat="1" ht="13.5" x14ac:dyDescent="0.3"/>
    <row r="6391" customFormat="1" ht="13.5" x14ac:dyDescent="0.3"/>
    <row r="6392" customFormat="1" ht="13.5" x14ac:dyDescent="0.3"/>
    <row r="6393" customFormat="1" ht="13.5" x14ac:dyDescent="0.3"/>
    <row r="6394" customFormat="1" ht="13.5" x14ac:dyDescent="0.3"/>
    <row r="6395" customFormat="1" ht="13.5" x14ac:dyDescent="0.3"/>
    <row r="6396" customFormat="1" ht="13.5" x14ac:dyDescent="0.3"/>
    <row r="6397" customFormat="1" ht="13.5" x14ac:dyDescent="0.3"/>
    <row r="6398" customFormat="1" ht="13.5" x14ac:dyDescent="0.3"/>
    <row r="6399" customFormat="1" ht="13.5" x14ac:dyDescent="0.3"/>
    <row r="6400" customFormat="1" ht="13.5" x14ac:dyDescent="0.3"/>
    <row r="6401" customFormat="1" ht="13.5" x14ac:dyDescent="0.3"/>
    <row r="6402" customFormat="1" ht="13.5" x14ac:dyDescent="0.3"/>
    <row r="6403" customFormat="1" ht="13.5" x14ac:dyDescent="0.3"/>
    <row r="6404" customFormat="1" ht="13.5" x14ac:dyDescent="0.3"/>
    <row r="6405" customFormat="1" ht="13.5" x14ac:dyDescent="0.3"/>
    <row r="6406" customFormat="1" ht="13.5" x14ac:dyDescent="0.3"/>
    <row r="6407" customFormat="1" ht="13.5" x14ac:dyDescent="0.3"/>
    <row r="6408" customFormat="1" ht="13.5" x14ac:dyDescent="0.3"/>
    <row r="6409" customFormat="1" ht="13.5" x14ac:dyDescent="0.3"/>
    <row r="6410" customFormat="1" ht="13.5" x14ac:dyDescent="0.3"/>
    <row r="6411" customFormat="1" ht="13.5" x14ac:dyDescent="0.3"/>
    <row r="6412" customFormat="1" ht="13.5" x14ac:dyDescent="0.3"/>
    <row r="6413" customFormat="1" ht="13.5" x14ac:dyDescent="0.3"/>
    <row r="6414" customFormat="1" ht="13.5" x14ac:dyDescent="0.3"/>
    <row r="6415" customFormat="1" ht="13.5" x14ac:dyDescent="0.3"/>
    <row r="6416" customFormat="1" ht="13.5" x14ac:dyDescent="0.3"/>
    <row r="6417" customFormat="1" ht="13.5" x14ac:dyDescent="0.3"/>
    <row r="6418" customFormat="1" ht="13.5" x14ac:dyDescent="0.3"/>
    <row r="6419" customFormat="1" ht="13.5" x14ac:dyDescent="0.3"/>
    <row r="6420" customFormat="1" ht="13.5" x14ac:dyDescent="0.3"/>
    <row r="6421" customFormat="1" ht="13.5" x14ac:dyDescent="0.3"/>
    <row r="6422" customFormat="1" ht="13.5" x14ac:dyDescent="0.3"/>
    <row r="6423" customFormat="1" ht="13.5" x14ac:dyDescent="0.3"/>
    <row r="6424" customFormat="1" ht="13.5" x14ac:dyDescent="0.3"/>
    <row r="6425" customFormat="1" ht="13.5" x14ac:dyDescent="0.3"/>
    <row r="6426" customFormat="1" ht="13.5" x14ac:dyDescent="0.3"/>
    <row r="6427" customFormat="1" ht="13.5" x14ac:dyDescent="0.3"/>
    <row r="6428" customFormat="1" ht="13.5" x14ac:dyDescent="0.3"/>
    <row r="6429" customFormat="1" ht="13.5" x14ac:dyDescent="0.3"/>
    <row r="6430" customFormat="1" ht="13.5" x14ac:dyDescent="0.3"/>
    <row r="6431" customFormat="1" ht="13.5" x14ac:dyDescent="0.3"/>
    <row r="6432" customFormat="1" ht="13.5" x14ac:dyDescent="0.3"/>
    <row r="6433" customFormat="1" ht="13.5" x14ac:dyDescent="0.3"/>
    <row r="6434" customFormat="1" ht="13.5" x14ac:dyDescent="0.3"/>
    <row r="6435" customFormat="1" ht="13.5" x14ac:dyDescent="0.3"/>
    <row r="6436" customFormat="1" ht="13.5" x14ac:dyDescent="0.3"/>
    <row r="6437" customFormat="1" ht="13.5" x14ac:dyDescent="0.3"/>
    <row r="6438" customFormat="1" ht="13.5" x14ac:dyDescent="0.3"/>
    <row r="6439" customFormat="1" ht="13.5" x14ac:dyDescent="0.3"/>
    <row r="6440" customFormat="1" ht="13.5" x14ac:dyDescent="0.3"/>
    <row r="6441" customFormat="1" ht="13.5" x14ac:dyDescent="0.3"/>
    <row r="6442" customFormat="1" ht="13.5" x14ac:dyDescent="0.3"/>
    <row r="6443" customFormat="1" ht="13.5" x14ac:dyDescent="0.3"/>
    <row r="6444" customFormat="1" ht="13.5" x14ac:dyDescent="0.3"/>
    <row r="6445" customFormat="1" ht="13.5" x14ac:dyDescent="0.3"/>
    <row r="6446" customFormat="1" ht="13.5" x14ac:dyDescent="0.3"/>
    <row r="6447" customFormat="1" ht="13.5" x14ac:dyDescent="0.3"/>
    <row r="6448" customFormat="1" ht="13.5" x14ac:dyDescent="0.3"/>
    <row r="6449" customFormat="1" ht="13.5" x14ac:dyDescent="0.3"/>
    <row r="6450" customFormat="1" ht="13.5" x14ac:dyDescent="0.3"/>
    <row r="6451" customFormat="1" ht="13.5" x14ac:dyDescent="0.3"/>
    <row r="6452" customFormat="1" ht="13.5" x14ac:dyDescent="0.3"/>
    <row r="6453" customFormat="1" ht="13.5" x14ac:dyDescent="0.3"/>
    <row r="6454" customFormat="1" ht="13.5" x14ac:dyDescent="0.3"/>
    <row r="6455" customFormat="1" ht="13.5" x14ac:dyDescent="0.3"/>
    <row r="6456" customFormat="1" ht="13.5" x14ac:dyDescent="0.3"/>
    <row r="6457" customFormat="1" ht="13.5" x14ac:dyDescent="0.3"/>
    <row r="6458" customFormat="1" ht="13.5" x14ac:dyDescent="0.3"/>
    <row r="6459" customFormat="1" ht="13.5" x14ac:dyDescent="0.3"/>
    <row r="6460" customFormat="1" ht="13.5" x14ac:dyDescent="0.3"/>
    <row r="6461" customFormat="1" ht="13.5" x14ac:dyDescent="0.3"/>
    <row r="6462" customFormat="1" ht="13.5" x14ac:dyDescent="0.3"/>
    <row r="6463" customFormat="1" ht="13.5" x14ac:dyDescent="0.3"/>
    <row r="6464" customFormat="1" ht="13.5" x14ac:dyDescent="0.3"/>
    <row r="6465" customFormat="1" ht="13.5" x14ac:dyDescent="0.3"/>
    <row r="6466" customFormat="1" ht="13.5" x14ac:dyDescent="0.3"/>
    <row r="6467" customFormat="1" ht="13.5" x14ac:dyDescent="0.3"/>
    <row r="6468" customFormat="1" ht="13.5" x14ac:dyDescent="0.3"/>
    <row r="6469" customFormat="1" ht="13.5" x14ac:dyDescent="0.3"/>
    <row r="6470" customFormat="1" ht="13.5" x14ac:dyDescent="0.3"/>
    <row r="6471" customFormat="1" ht="13.5" x14ac:dyDescent="0.3"/>
    <row r="6472" customFormat="1" ht="13.5" x14ac:dyDescent="0.3"/>
    <row r="6473" customFormat="1" ht="13.5" x14ac:dyDescent="0.3"/>
    <row r="6474" customFormat="1" ht="13.5" x14ac:dyDescent="0.3"/>
    <row r="6475" customFormat="1" ht="13.5" x14ac:dyDescent="0.3"/>
    <row r="6476" customFormat="1" ht="13.5" x14ac:dyDescent="0.3"/>
    <row r="6477" customFormat="1" ht="13.5" x14ac:dyDescent="0.3"/>
    <row r="6478" customFormat="1" ht="13.5" x14ac:dyDescent="0.3"/>
    <row r="6479" customFormat="1" ht="13.5" x14ac:dyDescent="0.3"/>
    <row r="6480" customFormat="1" ht="13.5" x14ac:dyDescent="0.3"/>
    <row r="6481" customFormat="1" ht="13.5" x14ac:dyDescent="0.3"/>
    <row r="6482" customFormat="1" ht="13.5" x14ac:dyDescent="0.3"/>
    <row r="6483" customFormat="1" ht="13.5" x14ac:dyDescent="0.3"/>
    <row r="6484" customFormat="1" ht="13.5" x14ac:dyDescent="0.3"/>
    <row r="6485" customFormat="1" ht="13.5" x14ac:dyDescent="0.3"/>
    <row r="6486" customFormat="1" ht="13.5" x14ac:dyDescent="0.3"/>
    <row r="6487" customFormat="1" ht="13.5" x14ac:dyDescent="0.3"/>
    <row r="6488" customFormat="1" ht="13.5" x14ac:dyDescent="0.3"/>
    <row r="6489" customFormat="1" ht="13.5" x14ac:dyDescent="0.3"/>
    <row r="6490" customFormat="1" ht="13.5" x14ac:dyDescent="0.3"/>
    <row r="6491" customFormat="1" ht="13.5" x14ac:dyDescent="0.3"/>
    <row r="6492" customFormat="1" ht="13.5" x14ac:dyDescent="0.3"/>
    <row r="6493" customFormat="1" ht="13.5" x14ac:dyDescent="0.3"/>
    <row r="6494" customFormat="1" ht="13.5" x14ac:dyDescent="0.3"/>
    <row r="6495" customFormat="1" ht="13.5" x14ac:dyDescent="0.3"/>
    <row r="6496" customFormat="1" ht="13.5" x14ac:dyDescent="0.3"/>
    <row r="6497" customFormat="1" ht="13.5" x14ac:dyDescent="0.3"/>
    <row r="6498" customFormat="1" ht="13.5" x14ac:dyDescent="0.3"/>
    <row r="6499" customFormat="1" ht="13.5" x14ac:dyDescent="0.3"/>
    <row r="6500" customFormat="1" ht="13.5" x14ac:dyDescent="0.3"/>
    <row r="6501" customFormat="1" ht="13.5" x14ac:dyDescent="0.3"/>
    <row r="6502" customFormat="1" ht="13.5" x14ac:dyDescent="0.3"/>
    <row r="6503" customFormat="1" ht="13.5" x14ac:dyDescent="0.3"/>
    <row r="6504" customFormat="1" ht="13.5" x14ac:dyDescent="0.3"/>
    <row r="6505" customFormat="1" ht="13.5" x14ac:dyDescent="0.3"/>
    <row r="6506" customFormat="1" ht="13.5" x14ac:dyDescent="0.3"/>
    <row r="6507" customFormat="1" ht="13.5" x14ac:dyDescent="0.3"/>
    <row r="6508" customFormat="1" ht="13.5" x14ac:dyDescent="0.3"/>
    <row r="6509" customFormat="1" ht="13.5" x14ac:dyDescent="0.3"/>
    <row r="6510" customFormat="1" ht="13.5" x14ac:dyDescent="0.3"/>
    <row r="6511" customFormat="1" ht="13.5" x14ac:dyDescent="0.3"/>
    <row r="6512" customFormat="1" ht="13.5" x14ac:dyDescent="0.3"/>
    <row r="6513" customFormat="1" ht="13.5" x14ac:dyDescent="0.3"/>
    <row r="6514" customFormat="1" ht="13.5" x14ac:dyDescent="0.3"/>
    <row r="6515" customFormat="1" ht="13.5" x14ac:dyDescent="0.3"/>
    <row r="6516" customFormat="1" ht="13.5" x14ac:dyDescent="0.3"/>
    <row r="6517" customFormat="1" ht="13.5" x14ac:dyDescent="0.3"/>
    <row r="6518" customFormat="1" ht="13.5" x14ac:dyDescent="0.3"/>
    <row r="6519" customFormat="1" ht="13.5" x14ac:dyDescent="0.3"/>
    <row r="6520" customFormat="1" ht="13.5" x14ac:dyDescent="0.3"/>
    <row r="6521" customFormat="1" ht="13.5" x14ac:dyDescent="0.3"/>
    <row r="6522" customFormat="1" ht="13.5" x14ac:dyDescent="0.3"/>
    <row r="6523" customFormat="1" ht="13.5" x14ac:dyDescent="0.3"/>
    <row r="6524" customFormat="1" ht="13.5" x14ac:dyDescent="0.3"/>
    <row r="6525" customFormat="1" ht="13.5" x14ac:dyDescent="0.3"/>
    <row r="6526" customFormat="1" ht="13.5" x14ac:dyDescent="0.3"/>
    <row r="6527" customFormat="1" ht="13.5" x14ac:dyDescent="0.3"/>
    <row r="6528" customFormat="1" ht="13.5" x14ac:dyDescent="0.3"/>
    <row r="6529" customFormat="1" ht="13.5" x14ac:dyDescent="0.3"/>
    <row r="6530" customFormat="1" ht="13.5" x14ac:dyDescent="0.3"/>
    <row r="6531" customFormat="1" ht="13.5" x14ac:dyDescent="0.3"/>
    <row r="6532" customFormat="1" ht="13.5" x14ac:dyDescent="0.3"/>
    <row r="6533" customFormat="1" ht="13.5" x14ac:dyDescent="0.3"/>
    <row r="6534" customFormat="1" ht="13.5" x14ac:dyDescent="0.3"/>
    <row r="6535" customFormat="1" ht="13.5" x14ac:dyDescent="0.3"/>
    <row r="6536" customFormat="1" ht="13.5" x14ac:dyDescent="0.3"/>
    <row r="6537" customFormat="1" ht="13.5" x14ac:dyDescent="0.3"/>
    <row r="6538" customFormat="1" ht="13.5" x14ac:dyDescent="0.3"/>
    <row r="6539" customFormat="1" ht="13.5" x14ac:dyDescent="0.3"/>
    <row r="6540" customFormat="1" ht="13.5" x14ac:dyDescent="0.3"/>
    <row r="6541" customFormat="1" ht="13.5" x14ac:dyDescent="0.3"/>
    <row r="6542" customFormat="1" ht="13.5" x14ac:dyDescent="0.3"/>
    <row r="6543" customFormat="1" ht="13.5" x14ac:dyDescent="0.3"/>
    <row r="6544" customFormat="1" ht="13.5" x14ac:dyDescent="0.3"/>
    <row r="6545" customFormat="1" ht="13.5" x14ac:dyDescent="0.3"/>
    <row r="6546" customFormat="1" ht="13.5" x14ac:dyDescent="0.3"/>
    <row r="6547" customFormat="1" ht="13.5" x14ac:dyDescent="0.3"/>
    <row r="6548" customFormat="1" ht="13.5" x14ac:dyDescent="0.3"/>
    <row r="6549" customFormat="1" ht="13.5" x14ac:dyDescent="0.3"/>
    <row r="6550" customFormat="1" ht="13.5" x14ac:dyDescent="0.3"/>
    <row r="6551" customFormat="1" ht="13.5" x14ac:dyDescent="0.3"/>
    <row r="6552" customFormat="1" ht="13.5" x14ac:dyDescent="0.3"/>
    <row r="6553" customFormat="1" ht="13.5" x14ac:dyDescent="0.3"/>
    <row r="6554" customFormat="1" ht="13.5" x14ac:dyDescent="0.3"/>
    <row r="6555" customFormat="1" ht="13.5" x14ac:dyDescent="0.3"/>
    <row r="6556" customFormat="1" ht="13.5" x14ac:dyDescent="0.3"/>
    <row r="6557" customFormat="1" ht="13.5" x14ac:dyDescent="0.3"/>
    <row r="6558" customFormat="1" ht="13.5" x14ac:dyDescent="0.3"/>
    <row r="6559" customFormat="1" ht="13.5" x14ac:dyDescent="0.3"/>
    <row r="6560" customFormat="1" ht="13.5" x14ac:dyDescent="0.3"/>
    <row r="6561" customFormat="1" ht="13.5" x14ac:dyDescent="0.3"/>
    <row r="6562" customFormat="1" ht="13.5" x14ac:dyDescent="0.3"/>
    <row r="6563" customFormat="1" ht="13.5" x14ac:dyDescent="0.3"/>
    <row r="6564" customFormat="1" ht="13.5" x14ac:dyDescent="0.3"/>
    <row r="6565" customFormat="1" ht="13.5" x14ac:dyDescent="0.3"/>
    <row r="6566" customFormat="1" ht="13.5" x14ac:dyDescent="0.3"/>
    <row r="6567" customFormat="1" ht="13.5" x14ac:dyDescent="0.3"/>
    <row r="6568" customFormat="1" ht="13.5" x14ac:dyDescent="0.3"/>
    <row r="6569" customFormat="1" ht="13.5" x14ac:dyDescent="0.3"/>
    <row r="6570" customFormat="1" ht="13.5" x14ac:dyDescent="0.3"/>
    <row r="6571" customFormat="1" ht="13.5" x14ac:dyDescent="0.3"/>
    <row r="6572" customFormat="1" ht="13.5" x14ac:dyDescent="0.3"/>
    <row r="6573" customFormat="1" ht="13.5" x14ac:dyDescent="0.3"/>
    <row r="6574" customFormat="1" ht="13.5" x14ac:dyDescent="0.3"/>
    <row r="6575" customFormat="1" ht="13.5" x14ac:dyDescent="0.3"/>
    <row r="6576" customFormat="1" ht="13.5" x14ac:dyDescent="0.3"/>
    <row r="6577" customFormat="1" ht="13.5" x14ac:dyDescent="0.3"/>
    <row r="6578" customFormat="1" ht="13.5" x14ac:dyDescent="0.3"/>
    <row r="6579" customFormat="1" ht="13.5" x14ac:dyDescent="0.3"/>
    <row r="6580" customFormat="1" ht="13.5" x14ac:dyDescent="0.3"/>
    <row r="6581" customFormat="1" ht="13.5" x14ac:dyDescent="0.3"/>
    <row r="6582" customFormat="1" ht="13.5" x14ac:dyDescent="0.3"/>
    <row r="6583" customFormat="1" ht="13.5" x14ac:dyDescent="0.3"/>
    <row r="6584" customFormat="1" ht="13.5" x14ac:dyDescent="0.3"/>
    <row r="6585" customFormat="1" ht="13.5" x14ac:dyDescent="0.3"/>
    <row r="6586" customFormat="1" ht="13.5" x14ac:dyDescent="0.3"/>
    <row r="6587" customFormat="1" ht="13.5" x14ac:dyDescent="0.3"/>
    <row r="6588" customFormat="1" ht="13.5" x14ac:dyDescent="0.3"/>
    <row r="6589" customFormat="1" ht="13.5" x14ac:dyDescent="0.3"/>
    <row r="6590" customFormat="1" ht="13.5" x14ac:dyDescent="0.3"/>
    <row r="6591" customFormat="1" ht="13.5" x14ac:dyDescent="0.3"/>
    <row r="6592" customFormat="1" ht="13.5" x14ac:dyDescent="0.3"/>
    <row r="6593" customFormat="1" ht="13.5" x14ac:dyDescent="0.3"/>
    <row r="6594" customFormat="1" ht="13.5" x14ac:dyDescent="0.3"/>
    <row r="6595" customFormat="1" ht="13.5" x14ac:dyDescent="0.3"/>
    <row r="6596" customFormat="1" ht="13.5" x14ac:dyDescent="0.3"/>
    <row r="6597" customFormat="1" ht="13.5" x14ac:dyDescent="0.3"/>
    <row r="6598" customFormat="1" ht="13.5" x14ac:dyDescent="0.3"/>
    <row r="6599" customFormat="1" ht="13.5" x14ac:dyDescent="0.3"/>
    <row r="6600" customFormat="1" ht="13.5" x14ac:dyDescent="0.3"/>
    <row r="6601" customFormat="1" ht="13.5" x14ac:dyDescent="0.3"/>
    <row r="6602" customFormat="1" ht="13.5" x14ac:dyDescent="0.3"/>
    <row r="6603" customFormat="1" ht="13.5" x14ac:dyDescent="0.3"/>
    <row r="6604" customFormat="1" ht="13.5" x14ac:dyDescent="0.3"/>
    <row r="6605" customFormat="1" ht="13.5" x14ac:dyDescent="0.3"/>
    <row r="6606" customFormat="1" ht="13.5" x14ac:dyDescent="0.3"/>
    <row r="6607" customFormat="1" ht="13.5" x14ac:dyDescent="0.3"/>
    <row r="6608" customFormat="1" ht="13.5" x14ac:dyDescent="0.3"/>
    <row r="6609" customFormat="1" ht="13.5" x14ac:dyDescent="0.3"/>
    <row r="6610" customFormat="1" ht="13.5" x14ac:dyDescent="0.3"/>
    <row r="6611" customFormat="1" ht="13.5" x14ac:dyDescent="0.3"/>
    <row r="6612" customFormat="1" ht="13.5" x14ac:dyDescent="0.3"/>
    <row r="6613" customFormat="1" ht="13.5" x14ac:dyDescent="0.3"/>
    <row r="6614" customFormat="1" ht="13.5" x14ac:dyDescent="0.3"/>
    <row r="6615" customFormat="1" ht="13.5" x14ac:dyDescent="0.3"/>
    <row r="6616" customFormat="1" ht="13.5" x14ac:dyDescent="0.3"/>
    <row r="6617" customFormat="1" ht="13.5" x14ac:dyDescent="0.3"/>
    <row r="6618" customFormat="1" ht="13.5" x14ac:dyDescent="0.3"/>
    <row r="6619" customFormat="1" ht="13.5" x14ac:dyDescent="0.3"/>
    <row r="6620" customFormat="1" ht="13.5" x14ac:dyDescent="0.3"/>
    <row r="6621" customFormat="1" ht="13.5" x14ac:dyDescent="0.3"/>
    <row r="6622" customFormat="1" ht="13.5" x14ac:dyDescent="0.3"/>
    <row r="6623" customFormat="1" ht="13.5" x14ac:dyDescent="0.3"/>
    <row r="6624" customFormat="1" ht="13.5" x14ac:dyDescent="0.3"/>
    <row r="6625" customFormat="1" ht="13.5" x14ac:dyDescent="0.3"/>
    <row r="6626" customFormat="1" ht="13.5" x14ac:dyDescent="0.3"/>
    <row r="6627" customFormat="1" ht="13.5" x14ac:dyDescent="0.3"/>
    <row r="6628" customFormat="1" ht="13.5" x14ac:dyDescent="0.3"/>
    <row r="6629" customFormat="1" ht="13.5" x14ac:dyDescent="0.3"/>
    <row r="6630" customFormat="1" ht="13.5" x14ac:dyDescent="0.3"/>
    <row r="6631" customFormat="1" ht="13.5" x14ac:dyDescent="0.3"/>
    <row r="6632" customFormat="1" ht="13.5" x14ac:dyDescent="0.3"/>
    <row r="6633" customFormat="1" ht="13.5" x14ac:dyDescent="0.3"/>
    <row r="6634" customFormat="1" ht="13.5" x14ac:dyDescent="0.3"/>
    <row r="6635" customFormat="1" ht="13.5" x14ac:dyDescent="0.3"/>
    <row r="6636" customFormat="1" ht="13.5" x14ac:dyDescent="0.3"/>
    <row r="6637" customFormat="1" ht="13.5" x14ac:dyDescent="0.3"/>
    <row r="6638" customFormat="1" ht="13.5" x14ac:dyDescent="0.3"/>
    <row r="6639" customFormat="1" ht="13.5" x14ac:dyDescent="0.3"/>
    <row r="6640" customFormat="1" ht="13.5" x14ac:dyDescent="0.3"/>
    <row r="6641" customFormat="1" ht="13.5" x14ac:dyDescent="0.3"/>
    <row r="6642" customFormat="1" ht="13.5" x14ac:dyDescent="0.3"/>
    <row r="6643" customFormat="1" ht="13.5" x14ac:dyDescent="0.3"/>
    <row r="6644" customFormat="1" ht="13.5" x14ac:dyDescent="0.3"/>
    <row r="6645" customFormat="1" ht="13.5" x14ac:dyDescent="0.3"/>
    <row r="6646" customFormat="1" ht="13.5" x14ac:dyDescent="0.3"/>
    <row r="6647" customFormat="1" ht="13.5" x14ac:dyDescent="0.3"/>
    <row r="6648" customFormat="1" ht="13.5" x14ac:dyDescent="0.3"/>
    <row r="6649" customFormat="1" ht="13.5" x14ac:dyDescent="0.3"/>
    <row r="6650" customFormat="1" ht="13.5" x14ac:dyDescent="0.3"/>
    <row r="6651" customFormat="1" ht="13.5" x14ac:dyDescent="0.3"/>
    <row r="6652" customFormat="1" ht="13.5" x14ac:dyDescent="0.3"/>
    <row r="6653" customFormat="1" ht="13.5" x14ac:dyDescent="0.3"/>
    <row r="6654" customFormat="1" ht="13.5" x14ac:dyDescent="0.3"/>
    <row r="6655" customFormat="1" ht="13.5" x14ac:dyDescent="0.3"/>
    <row r="6656" customFormat="1" ht="13.5" x14ac:dyDescent="0.3"/>
    <row r="6657" customFormat="1" ht="13.5" x14ac:dyDescent="0.3"/>
    <row r="6658" customFormat="1" ht="13.5" x14ac:dyDescent="0.3"/>
    <row r="6659" customFormat="1" ht="13.5" x14ac:dyDescent="0.3"/>
    <row r="6660" customFormat="1" ht="13.5" x14ac:dyDescent="0.3"/>
    <row r="6661" customFormat="1" ht="13.5" x14ac:dyDescent="0.3"/>
    <row r="6662" customFormat="1" ht="13.5" x14ac:dyDescent="0.3"/>
    <row r="6663" customFormat="1" ht="13.5" x14ac:dyDescent="0.3"/>
    <row r="6664" customFormat="1" ht="13.5" x14ac:dyDescent="0.3"/>
    <row r="6665" customFormat="1" ht="13.5" x14ac:dyDescent="0.3"/>
    <row r="6666" customFormat="1" ht="13.5" x14ac:dyDescent="0.3"/>
    <row r="6667" customFormat="1" ht="13.5" x14ac:dyDescent="0.3"/>
    <row r="6668" customFormat="1" ht="13.5" x14ac:dyDescent="0.3"/>
    <row r="6669" customFormat="1" ht="13.5" x14ac:dyDescent="0.3"/>
    <row r="6670" customFormat="1" ht="13.5" x14ac:dyDescent="0.3"/>
    <row r="6671" customFormat="1" ht="13.5" x14ac:dyDescent="0.3"/>
    <row r="6672" customFormat="1" ht="13.5" x14ac:dyDescent="0.3"/>
    <row r="6673" customFormat="1" ht="13.5" x14ac:dyDescent="0.3"/>
    <row r="6674" customFormat="1" ht="13.5" x14ac:dyDescent="0.3"/>
    <row r="6675" customFormat="1" ht="13.5" x14ac:dyDescent="0.3"/>
    <row r="6676" customFormat="1" ht="13.5" x14ac:dyDescent="0.3"/>
    <row r="6677" customFormat="1" ht="13.5" x14ac:dyDescent="0.3"/>
    <row r="6678" customFormat="1" ht="13.5" x14ac:dyDescent="0.3"/>
    <row r="6679" customFormat="1" ht="13.5" x14ac:dyDescent="0.3"/>
    <row r="6680" customFormat="1" ht="13.5" x14ac:dyDescent="0.3"/>
    <row r="6681" customFormat="1" ht="13.5" x14ac:dyDescent="0.3"/>
    <row r="6682" customFormat="1" ht="13.5" x14ac:dyDescent="0.3"/>
    <row r="6683" customFormat="1" ht="13.5" x14ac:dyDescent="0.3"/>
    <row r="6684" customFormat="1" ht="13.5" x14ac:dyDescent="0.3"/>
    <row r="6685" customFormat="1" ht="13.5" x14ac:dyDescent="0.3"/>
    <row r="6686" customFormat="1" ht="13.5" x14ac:dyDescent="0.3"/>
    <row r="6687" customFormat="1" ht="13.5" x14ac:dyDescent="0.3"/>
    <row r="6688" customFormat="1" ht="13.5" x14ac:dyDescent="0.3"/>
    <row r="6689" customFormat="1" ht="13.5" x14ac:dyDescent="0.3"/>
    <row r="6690" customFormat="1" ht="13.5" x14ac:dyDescent="0.3"/>
    <row r="6691" customFormat="1" ht="13.5" x14ac:dyDescent="0.3"/>
    <row r="6692" customFormat="1" ht="13.5" x14ac:dyDescent="0.3"/>
    <row r="6693" customFormat="1" ht="13.5" x14ac:dyDescent="0.3"/>
    <row r="6694" customFormat="1" ht="13.5" x14ac:dyDescent="0.3"/>
    <row r="6695" customFormat="1" ht="13.5" x14ac:dyDescent="0.3"/>
    <row r="6696" customFormat="1" ht="13.5" x14ac:dyDescent="0.3"/>
    <row r="6697" customFormat="1" ht="13.5" x14ac:dyDescent="0.3"/>
    <row r="6698" customFormat="1" ht="13.5" x14ac:dyDescent="0.3"/>
    <row r="6699" customFormat="1" ht="13.5" x14ac:dyDescent="0.3"/>
    <row r="6700" customFormat="1" ht="13.5" x14ac:dyDescent="0.3"/>
    <row r="6701" customFormat="1" ht="13.5" x14ac:dyDescent="0.3"/>
    <row r="6702" customFormat="1" ht="13.5" x14ac:dyDescent="0.3"/>
    <row r="6703" customFormat="1" ht="13.5" x14ac:dyDescent="0.3"/>
    <row r="6704" customFormat="1" ht="13.5" x14ac:dyDescent="0.3"/>
    <row r="6705" customFormat="1" ht="13.5" x14ac:dyDescent="0.3"/>
    <row r="6706" customFormat="1" ht="13.5" x14ac:dyDescent="0.3"/>
    <row r="6707" customFormat="1" ht="13.5" x14ac:dyDescent="0.3"/>
    <row r="6708" customFormat="1" ht="13.5" x14ac:dyDescent="0.3"/>
    <row r="6709" customFormat="1" ht="13.5" x14ac:dyDescent="0.3"/>
    <row r="6710" customFormat="1" ht="13.5" x14ac:dyDescent="0.3"/>
    <row r="6711" customFormat="1" ht="13.5" x14ac:dyDescent="0.3"/>
    <row r="6712" customFormat="1" ht="13.5" x14ac:dyDescent="0.3"/>
    <row r="6713" customFormat="1" ht="13.5" x14ac:dyDescent="0.3"/>
    <row r="6714" customFormat="1" ht="13.5" x14ac:dyDescent="0.3"/>
    <row r="6715" customFormat="1" ht="13.5" x14ac:dyDescent="0.3"/>
    <row r="6716" customFormat="1" ht="13.5" x14ac:dyDescent="0.3"/>
    <row r="6717" customFormat="1" ht="13.5" x14ac:dyDescent="0.3"/>
    <row r="6718" customFormat="1" ht="13.5" x14ac:dyDescent="0.3"/>
    <row r="6719" customFormat="1" ht="13.5" x14ac:dyDescent="0.3"/>
    <row r="6720" customFormat="1" ht="13.5" x14ac:dyDescent="0.3"/>
    <row r="6721" customFormat="1" ht="13.5" x14ac:dyDescent="0.3"/>
    <row r="6722" customFormat="1" ht="13.5" x14ac:dyDescent="0.3"/>
    <row r="6723" customFormat="1" ht="13.5" x14ac:dyDescent="0.3"/>
    <row r="6724" customFormat="1" ht="13.5" x14ac:dyDescent="0.3"/>
    <row r="6725" customFormat="1" ht="13.5" x14ac:dyDescent="0.3"/>
    <row r="6726" customFormat="1" ht="13.5" x14ac:dyDescent="0.3"/>
    <row r="6727" customFormat="1" ht="13.5" x14ac:dyDescent="0.3"/>
    <row r="6728" customFormat="1" ht="13.5" x14ac:dyDescent="0.3"/>
    <row r="6729" customFormat="1" ht="13.5" x14ac:dyDescent="0.3"/>
    <row r="6730" customFormat="1" ht="13.5" x14ac:dyDescent="0.3"/>
    <row r="6731" customFormat="1" ht="13.5" x14ac:dyDescent="0.3"/>
    <row r="6732" customFormat="1" ht="13.5" x14ac:dyDescent="0.3"/>
    <row r="6733" customFormat="1" ht="13.5" x14ac:dyDescent="0.3"/>
    <row r="6734" customFormat="1" ht="13.5" x14ac:dyDescent="0.3"/>
    <row r="6735" customFormat="1" ht="13.5" x14ac:dyDescent="0.3"/>
    <row r="6736" customFormat="1" ht="13.5" x14ac:dyDescent="0.3"/>
    <row r="6737" customFormat="1" ht="13.5" x14ac:dyDescent="0.3"/>
    <row r="6738" customFormat="1" ht="13.5" x14ac:dyDescent="0.3"/>
    <row r="6739" customFormat="1" ht="13.5" x14ac:dyDescent="0.3"/>
    <row r="6740" customFormat="1" ht="13.5" x14ac:dyDescent="0.3"/>
    <row r="6741" customFormat="1" ht="13.5" x14ac:dyDescent="0.3"/>
    <row r="6742" customFormat="1" ht="13.5" x14ac:dyDescent="0.3"/>
    <row r="6743" customFormat="1" ht="13.5" x14ac:dyDescent="0.3"/>
    <row r="6744" customFormat="1" ht="13.5" x14ac:dyDescent="0.3"/>
    <row r="6745" customFormat="1" ht="13.5" x14ac:dyDescent="0.3"/>
    <row r="6746" customFormat="1" ht="13.5" x14ac:dyDescent="0.3"/>
    <row r="6747" customFormat="1" ht="13.5" x14ac:dyDescent="0.3"/>
    <row r="6748" customFormat="1" ht="13.5" x14ac:dyDescent="0.3"/>
    <row r="6749" customFormat="1" ht="13.5" x14ac:dyDescent="0.3"/>
    <row r="6750" customFormat="1" ht="13.5" x14ac:dyDescent="0.3"/>
    <row r="6751" customFormat="1" ht="13.5" x14ac:dyDescent="0.3"/>
    <row r="6752" customFormat="1" ht="13.5" x14ac:dyDescent="0.3"/>
    <row r="6753" customFormat="1" ht="13.5" x14ac:dyDescent="0.3"/>
    <row r="6754" customFormat="1" ht="13.5" x14ac:dyDescent="0.3"/>
    <row r="6755" customFormat="1" ht="13.5" x14ac:dyDescent="0.3"/>
    <row r="6756" customFormat="1" ht="13.5" x14ac:dyDescent="0.3"/>
    <row r="6757" customFormat="1" ht="13.5" x14ac:dyDescent="0.3"/>
    <row r="6758" customFormat="1" ht="13.5" x14ac:dyDescent="0.3"/>
    <row r="6759" customFormat="1" ht="13.5" x14ac:dyDescent="0.3"/>
    <row r="6760" customFormat="1" ht="13.5" x14ac:dyDescent="0.3"/>
    <row r="6761" customFormat="1" ht="13.5" x14ac:dyDescent="0.3"/>
    <row r="6762" customFormat="1" ht="13.5" x14ac:dyDescent="0.3"/>
    <row r="6763" customFormat="1" ht="13.5" x14ac:dyDescent="0.3"/>
    <row r="6764" customFormat="1" ht="13.5" x14ac:dyDescent="0.3"/>
    <row r="6765" customFormat="1" ht="13.5" x14ac:dyDescent="0.3"/>
    <row r="6766" customFormat="1" ht="13.5" x14ac:dyDescent="0.3"/>
    <row r="6767" customFormat="1" ht="13.5" x14ac:dyDescent="0.3"/>
    <row r="6768" customFormat="1" ht="13.5" x14ac:dyDescent="0.3"/>
    <row r="6769" customFormat="1" ht="13.5" x14ac:dyDescent="0.3"/>
    <row r="6770" customFormat="1" ht="13.5" x14ac:dyDescent="0.3"/>
    <row r="6771" customFormat="1" ht="13.5" x14ac:dyDescent="0.3"/>
    <row r="6772" customFormat="1" ht="13.5" x14ac:dyDescent="0.3"/>
    <row r="6773" customFormat="1" ht="13.5" x14ac:dyDescent="0.3"/>
    <row r="6774" customFormat="1" ht="13.5" x14ac:dyDescent="0.3"/>
    <row r="6775" customFormat="1" ht="13.5" x14ac:dyDescent="0.3"/>
    <row r="6776" customFormat="1" ht="13.5" x14ac:dyDescent="0.3"/>
    <row r="6777" customFormat="1" ht="13.5" x14ac:dyDescent="0.3"/>
    <row r="6778" customFormat="1" ht="13.5" x14ac:dyDescent="0.3"/>
    <row r="6779" customFormat="1" ht="13.5" x14ac:dyDescent="0.3"/>
    <row r="6780" customFormat="1" ht="13.5" x14ac:dyDescent="0.3"/>
    <row r="6781" customFormat="1" ht="13.5" x14ac:dyDescent="0.3"/>
    <row r="6782" customFormat="1" ht="13.5" x14ac:dyDescent="0.3"/>
    <row r="6783" customFormat="1" ht="13.5" x14ac:dyDescent="0.3"/>
    <row r="6784" customFormat="1" ht="13.5" x14ac:dyDescent="0.3"/>
    <row r="6785" customFormat="1" ht="13.5" x14ac:dyDescent="0.3"/>
    <row r="6786" customFormat="1" ht="13.5" x14ac:dyDescent="0.3"/>
    <row r="6787" customFormat="1" ht="13.5" x14ac:dyDescent="0.3"/>
    <row r="6788" customFormat="1" ht="13.5" x14ac:dyDescent="0.3"/>
    <row r="6789" customFormat="1" ht="13.5" x14ac:dyDescent="0.3"/>
    <row r="6790" customFormat="1" ht="13.5" x14ac:dyDescent="0.3"/>
    <row r="6791" customFormat="1" ht="13.5" x14ac:dyDescent="0.3"/>
    <row r="6792" customFormat="1" ht="13.5" x14ac:dyDescent="0.3"/>
    <row r="6793" customFormat="1" ht="13.5" x14ac:dyDescent="0.3"/>
    <row r="6794" customFormat="1" ht="13.5" x14ac:dyDescent="0.3"/>
    <row r="6795" customFormat="1" ht="13.5" x14ac:dyDescent="0.3"/>
    <row r="6796" customFormat="1" ht="13.5" x14ac:dyDescent="0.3"/>
    <row r="6797" customFormat="1" ht="13.5" x14ac:dyDescent="0.3"/>
    <row r="6798" customFormat="1" ht="13.5" x14ac:dyDescent="0.3"/>
    <row r="6799" customFormat="1" ht="13.5" x14ac:dyDescent="0.3"/>
    <row r="6800" customFormat="1" ht="13.5" x14ac:dyDescent="0.3"/>
    <row r="6801" customFormat="1" ht="13.5" x14ac:dyDescent="0.3"/>
    <row r="6802" customFormat="1" ht="13.5" x14ac:dyDescent="0.3"/>
    <row r="6803" customFormat="1" ht="13.5" x14ac:dyDescent="0.3"/>
    <row r="6804" customFormat="1" ht="13.5" x14ac:dyDescent="0.3"/>
    <row r="6805" customFormat="1" ht="13.5" x14ac:dyDescent="0.3"/>
    <row r="6806" customFormat="1" ht="13.5" x14ac:dyDescent="0.3"/>
    <row r="6807" customFormat="1" ht="13.5" x14ac:dyDescent="0.3"/>
    <row r="6808" customFormat="1" ht="13.5" x14ac:dyDescent="0.3"/>
    <row r="6809" customFormat="1" ht="13.5" x14ac:dyDescent="0.3"/>
    <row r="6810" customFormat="1" ht="13.5" x14ac:dyDescent="0.3"/>
    <row r="6811" customFormat="1" ht="13.5" x14ac:dyDescent="0.3"/>
    <row r="6812" customFormat="1" ht="13.5" x14ac:dyDescent="0.3"/>
    <row r="6813" customFormat="1" ht="13.5" x14ac:dyDescent="0.3"/>
    <row r="6814" customFormat="1" ht="13.5" x14ac:dyDescent="0.3"/>
    <row r="6815" customFormat="1" ht="13.5" x14ac:dyDescent="0.3"/>
    <row r="6816" customFormat="1" ht="13.5" x14ac:dyDescent="0.3"/>
    <row r="6817" customFormat="1" ht="13.5" x14ac:dyDescent="0.3"/>
    <row r="6818" customFormat="1" ht="13.5" x14ac:dyDescent="0.3"/>
    <row r="6819" customFormat="1" ht="13.5" x14ac:dyDescent="0.3"/>
    <row r="6820" customFormat="1" ht="13.5" x14ac:dyDescent="0.3"/>
    <row r="6821" customFormat="1" ht="13.5" x14ac:dyDescent="0.3"/>
    <row r="6822" customFormat="1" ht="13.5" x14ac:dyDescent="0.3"/>
    <row r="6823" customFormat="1" ht="13.5" x14ac:dyDescent="0.3"/>
    <row r="6824" customFormat="1" ht="13.5" x14ac:dyDescent="0.3"/>
    <row r="6825" customFormat="1" ht="13.5" x14ac:dyDescent="0.3"/>
    <row r="6826" customFormat="1" ht="13.5" x14ac:dyDescent="0.3"/>
    <row r="6827" customFormat="1" ht="13.5" x14ac:dyDescent="0.3"/>
    <row r="6828" customFormat="1" ht="13.5" x14ac:dyDescent="0.3"/>
    <row r="6829" customFormat="1" ht="13.5" x14ac:dyDescent="0.3"/>
    <row r="6830" customFormat="1" ht="13.5" x14ac:dyDescent="0.3"/>
    <row r="6831" customFormat="1" ht="13.5" x14ac:dyDescent="0.3"/>
    <row r="6832" customFormat="1" ht="13.5" x14ac:dyDescent="0.3"/>
    <row r="6833" customFormat="1" ht="13.5" x14ac:dyDescent="0.3"/>
    <row r="6834" customFormat="1" ht="13.5" x14ac:dyDescent="0.3"/>
    <row r="6835" customFormat="1" ht="13.5" x14ac:dyDescent="0.3"/>
    <row r="6836" customFormat="1" ht="13.5" x14ac:dyDescent="0.3"/>
    <row r="6837" customFormat="1" ht="13.5" x14ac:dyDescent="0.3"/>
    <row r="6838" customFormat="1" ht="13.5" x14ac:dyDescent="0.3"/>
    <row r="6839" customFormat="1" ht="13.5" x14ac:dyDescent="0.3"/>
    <row r="6840" customFormat="1" ht="13.5" x14ac:dyDescent="0.3"/>
    <row r="6841" customFormat="1" ht="13.5" x14ac:dyDescent="0.3"/>
    <row r="6842" customFormat="1" ht="13.5" x14ac:dyDescent="0.3"/>
    <row r="6843" customFormat="1" ht="13.5" x14ac:dyDescent="0.3"/>
    <row r="6844" customFormat="1" ht="13.5" x14ac:dyDescent="0.3"/>
    <row r="6845" customFormat="1" ht="13.5" x14ac:dyDescent="0.3"/>
    <row r="6846" customFormat="1" ht="13.5" x14ac:dyDescent="0.3"/>
    <row r="6847" customFormat="1" ht="13.5" x14ac:dyDescent="0.3"/>
    <row r="6848" customFormat="1" ht="13.5" x14ac:dyDescent="0.3"/>
    <row r="6849" customFormat="1" ht="13.5" x14ac:dyDescent="0.3"/>
    <row r="6850" customFormat="1" ht="13.5" x14ac:dyDescent="0.3"/>
    <row r="6851" customFormat="1" ht="13.5" x14ac:dyDescent="0.3"/>
    <row r="6852" customFormat="1" ht="13.5" x14ac:dyDescent="0.3"/>
    <row r="6853" customFormat="1" ht="13.5" x14ac:dyDescent="0.3"/>
    <row r="6854" customFormat="1" ht="13.5" x14ac:dyDescent="0.3"/>
    <row r="6855" customFormat="1" ht="13.5" x14ac:dyDescent="0.3"/>
    <row r="6856" customFormat="1" ht="13.5" x14ac:dyDescent="0.3"/>
    <row r="6857" customFormat="1" ht="13.5" x14ac:dyDescent="0.3"/>
    <row r="6858" customFormat="1" ht="13.5" x14ac:dyDescent="0.3"/>
    <row r="6859" customFormat="1" ht="13.5" x14ac:dyDescent="0.3"/>
    <row r="6860" customFormat="1" ht="13.5" x14ac:dyDescent="0.3"/>
    <row r="6861" customFormat="1" ht="13.5" x14ac:dyDescent="0.3"/>
    <row r="6862" customFormat="1" ht="13.5" x14ac:dyDescent="0.3"/>
    <row r="6863" customFormat="1" ht="13.5" x14ac:dyDescent="0.3"/>
    <row r="6864" customFormat="1" ht="13.5" x14ac:dyDescent="0.3"/>
    <row r="6865" customFormat="1" ht="13.5" x14ac:dyDescent="0.3"/>
    <row r="6866" customFormat="1" ht="13.5" x14ac:dyDescent="0.3"/>
    <row r="6867" customFormat="1" ht="13.5" x14ac:dyDescent="0.3"/>
    <row r="6868" customFormat="1" ht="13.5" x14ac:dyDescent="0.3"/>
    <row r="6869" customFormat="1" ht="13.5" x14ac:dyDescent="0.3"/>
    <row r="6870" customFormat="1" ht="13.5" x14ac:dyDescent="0.3"/>
    <row r="6871" customFormat="1" ht="13.5" x14ac:dyDescent="0.3"/>
    <row r="6872" customFormat="1" ht="13.5" x14ac:dyDescent="0.3"/>
    <row r="6873" customFormat="1" ht="13.5" x14ac:dyDescent="0.3"/>
    <row r="6874" customFormat="1" ht="13.5" x14ac:dyDescent="0.3"/>
    <row r="6875" customFormat="1" ht="13.5" x14ac:dyDescent="0.3"/>
    <row r="6876" customFormat="1" ht="13.5" x14ac:dyDescent="0.3"/>
    <row r="6877" customFormat="1" ht="13.5" x14ac:dyDescent="0.3"/>
    <row r="6878" customFormat="1" ht="13.5" x14ac:dyDescent="0.3"/>
    <row r="6879" customFormat="1" ht="13.5" x14ac:dyDescent="0.3"/>
    <row r="6880" customFormat="1" ht="13.5" x14ac:dyDescent="0.3"/>
    <row r="6881" customFormat="1" ht="13.5" x14ac:dyDescent="0.3"/>
    <row r="6882" customFormat="1" ht="13.5" x14ac:dyDescent="0.3"/>
    <row r="6883" customFormat="1" ht="13.5" x14ac:dyDescent="0.3"/>
    <row r="6884" customFormat="1" ht="13.5" x14ac:dyDescent="0.3"/>
    <row r="6885" customFormat="1" ht="13.5" x14ac:dyDescent="0.3"/>
    <row r="6886" customFormat="1" ht="13.5" x14ac:dyDescent="0.3"/>
    <row r="6887" customFormat="1" ht="13.5" x14ac:dyDescent="0.3"/>
    <row r="6888" customFormat="1" ht="13.5" x14ac:dyDescent="0.3"/>
    <row r="6889" customFormat="1" ht="13.5" x14ac:dyDescent="0.3"/>
    <row r="6890" customFormat="1" ht="13.5" x14ac:dyDescent="0.3"/>
    <row r="6891" customFormat="1" ht="13.5" x14ac:dyDescent="0.3"/>
    <row r="6892" customFormat="1" ht="13.5" x14ac:dyDescent="0.3"/>
    <row r="6893" customFormat="1" ht="13.5" x14ac:dyDescent="0.3"/>
    <row r="6894" customFormat="1" ht="13.5" x14ac:dyDescent="0.3"/>
    <row r="6895" customFormat="1" ht="13.5" x14ac:dyDescent="0.3"/>
    <row r="6896" customFormat="1" ht="13.5" x14ac:dyDescent="0.3"/>
    <row r="6897" customFormat="1" ht="13.5" x14ac:dyDescent="0.3"/>
    <row r="6898" customFormat="1" ht="13.5" x14ac:dyDescent="0.3"/>
    <row r="6899" customFormat="1" ht="13.5" x14ac:dyDescent="0.3"/>
    <row r="6900" customFormat="1" ht="13.5" x14ac:dyDescent="0.3"/>
    <row r="6901" customFormat="1" ht="13.5" x14ac:dyDescent="0.3"/>
    <row r="6902" customFormat="1" ht="13.5" x14ac:dyDescent="0.3"/>
    <row r="6903" customFormat="1" ht="13.5" x14ac:dyDescent="0.3"/>
    <row r="6904" customFormat="1" ht="13.5" x14ac:dyDescent="0.3"/>
    <row r="6905" customFormat="1" ht="13.5" x14ac:dyDescent="0.3"/>
    <row r="6906" customFormat="1" ht="13.5" x14ac:dyDescent="0.3"/>
    <row r="6907" customFormat="1" ht="13.5" x14ac:dyDescent="0.3"/>
    <row r="6908" customFormat="1" ht="13.5" x14ac:dyDescent="0.3"/>
    <row r="6909" customFormat="1" ht="13.5" x14ac:dyDescent="0.3"/>
    <row r="6910" customFormat="1" ht="13.5" x14ac:dyDescent="0.3"/>
    <row r="6911" customFormat="1" ht="13.5" x14ac:dyDescent="0.3"/>
    <row r="6912" customFormat="1" ht="13.5" x14ac:dyDescent="0.3"/>
    <row r="6913" customFormat="1" ht="13.5" x14ac:dyDescent="0.3"/>
    <row r="6914" customFormat="1" ht="13.5" x14ac:dyDescent="0.3"/>
    <row r="6915" customFormat="1" ht="13.5" x14ac:dyDescent="0.3"/>
    <row r="6916" customFormat="1" ht="13.5" x14ac:dyDescent="0.3"/>
    <row r="6917" customFormat="1" ht="13.5" x14ac:dyDescent="0.3"/>
    <row r="6918" customFormat="1" ht="13.5" x14ac:dyDescent="0.3"/>
    <row r="6919" customFormat="1" ht="13.5" x14ac:dyDescent="0.3"/>
    <row r="6920" customFormat="1" ht="13.5" x14ac:dyDescent="0.3"/>
    <row r="6921" customFormat="1" ht="13.5" x14ac:dyDescent="0.3"/>
    <row r="6922" customFormat="1" ht="13.5" x14ac:dyDescent="0.3"/>
    <row r="6923" customFormat="1" ht="13.5" x14ac:dyDescent="0.3"/>
    <row r="6924" customFormat="1" ht="13.5" x14ac:dyDescent="0.3"/>
    <row r="6925" customFormat="1" ht="13.5" x14ac:dyDescent="0.3"/>
    <row r="6926" customFormat="1" ht="13.5" x14ac:dyDescent="0.3"/>
    <row r="6927" customFormat="1" ht="13.5" x14ac:dyDescent="0.3"/>
    <row r="6928" customFormat="1" ht="13.5" x14ac:dyDescent="0.3"/>
    <row r="6929" customFormat="1" ht="13.5" x14ac:dyDescent="0.3"/>
    <row r="6930" customFormat="1" ht="13.5" x14ac:dyDescent="0.3"/>
    <row r="6931" customFormat="1" ht="13.5" x14ac:dyDescent="0.3"/>
    <row r="6932" customFormat="1" ht="13.5" x14ac:dyDescent="0.3"/>
    <row r="6933" customFormat="1" ht="13.5" x14ac:dyDescent="0.3"/>
    <row r="6934" customFormat="1" ht="13.5" x14ac:dyDescent="0.3"/>
    <row r="6935" customFormat="1" ht="13.5" x14ac:dyDescent="0.3"/>
    <row r="6936" customFormat="1" ht="13.5" x14ac:dyDescent="0.3"/>
    <row r="6937" customFormat="1" ht="13.5" x14ac:dyDescent="0.3"/>
    <row r="6938" customFormat="1" ht="13.5" x14ac:dyDescent="0.3"/>
    <row r="6939" customFormat="1" ht="13.5" x14ac:dyDescent="0.3"/>
    <row r="6940" customFormat="1" ht="13.5" x14ac:dyDescent="0.3"/>
    <row r="6941" customFormat="1" ht="13.5" x14ac:dyDescent="0.3"/>
    <row r="6942" customFormat="1" ht="13.5" x14ac:dyDescent="0.3"/>
    <row r="6943" customFormat="1" ht="13.5" x14ac:dyDescent="0.3"/>
    <row r="6944" customFormat="1" ht="13.5" x14ac:dyDescent="0.3"/>
    <row r="6945" customFormat="1" ht="13.5" x14ac:dyDescent="0.3"/>
    <row r="6946" customFormat="1" ht="13.5" x14ac:dyDescent="0.3"/>
    <row r="6947" customFormat="1" ht="13.5" x14ac:dyDescent="0.3"/>
    <row r="6948" customFormat="1" ht="13.5" x14ac:dyDescent="0.3"/>
    <row r="6949" customFormat="1" ht="13.5" x14ac:dyDescent="0.3"/>
    <row r="6950" customFormat="1" ht="13.5" x14ac:dyDescent="0.3"/>
    <row r="6951" customFormat="1" ht="13.5" x14ac:dyDescent="0.3"/>
    <row r="6952" customFormat="1" ht="13.5" x14ac:dyDescent="0.3"/>
    <row r="6953" customFormat="1" ht="13.5" x14ac:dyDescent="0.3"/>
    <row r="6954" customFormat="1" ht="13.5" x14ac:dyDescent="0.3"/>
    <row r="6955" customFormat="1" ht="13.5" x14ac:dyDescent="0.3"/>
    <row r="6956" customFormat="1" ht="13.5" x14ac:dyDescent="0.3"/>
    <row r="6957" customFormat="1" ht="13.5" x14ac:dyDescent="0.3"/>
    <row r="6958" customFormat="1" ht="13.5" x14ac:dyDescent="0.3"/>
    <row r="6959" customFormat="1" ht="13.5" x14ac:dyDescent="0.3"/>
    <row r="6960" customFormat="1" ht="13.5" x14ac:dyDescent="0.3"/>
    <row r="6961" customFormat="1" ht="13.5" x14ac:dyDescent="0.3"/>
    <row r="6962" customFormat="1" ht="13.5" x14ac:dyDescent="0.3"/>
    <row r="6963" customFormat="1" ht="13.5" x14ac:dyDescent="0.3"/>
    <row r="6964" customFormat="1" ht="13.5" x14ac:dyDescent="0.3"/>
    <row r="6965" customFormat="1" ht="13.5" x14ac:dyDescent="0.3"/>
    <row r="6966" customFormat="1" ht="13.5" x14ac:dyDescent="0.3"/>
    <row r="6967" customFormat="1" ht="13.5" x14ac:dyDescent="0.3"/>
    <row r="6968" customFormat="1" ht="13.5" x14ac:dyDescent="0.3"/>
    <row r="6969" customFormat="1" ht="13.5" x14ac:dyDescent="0.3"/>
    <row r="6970" customFormat="1" ht="13.5" x14ac:dyDescent="0.3"/>
    <row r="6971" customFormat="1" ht="13.5" x14ac:dyDescent="0.3"/>
    <row r="6972" customFormat="1" ht="13.5" x14ac:dyDescent="0.3"/>
    <row r="6973" customFormat="1" ht="13.5" x14ac:dyDescent="0.3"/>
    <row r="6974" customFormat="1" ht="13.5" x14ac:dyDescent="0.3"/>
    <row r="6975" customFormat="1" ht="13.5" x14ac:dyDescent="0.3"/>
    <row r="6976" customFormat="1" ht="13.5" x14ac:dyDescent="0.3"/>
    <row r="6977" customFormat="1" ht="13.5" x14ac:dyDescent="0.3"/>
    <row r="6978" customFormat="1" ht="13.5" x14ac:dyDescent="0.3"/>
    <row r="6979" customFormat="1" ht="13.5" x14ac:dyDescent="0.3"/>
    <row r="6980" customFormat="1" ht="13.5" x14ac:dyDescent="0.3"/>
    <row r="6981" customFormat="1" ht="13.5" x14ac:dyDescent="0.3"/>
    <row r="6982" customFormat="1" ht="13.5" x14ac:dyDescent="0.3"/>
    <row r="6983" customFormat="1" ht="13.5" x14ac:dyDescent="0.3"/>
    <row r="6984" customFormat="1" ht="13.5" x14ac:dyDescent="0.3"/>
    <row r="6985" customFormat="1" ht="13.5" x14ac:dyDescent="0.3"/>
    <row r="6986" customFormat="1" ht="13.5" x14ac:dyDescent="0.3"/>
    <row r="6987" customFormat="1" ht="13.5" x14ac:dyDescent="0.3"/>
    <row r="6988" customFormat="1" ht="13.5" x14ac:dyDescent="0.3"/>
    <row r="6989" customFormat="1" ht="13.5" x14ac:dyDescent="0.3"/>
    <row r="6990" customFormat="1" ht="13.5" x14ac:dyDescent="0.3"/>
    <row r="6991" customFormat="1" ht="13.5" x14ac:dyDescent="0.3"/>
    <row r="6992" customFormat="1" ht="13.5" x14ac:dyDescent="0.3"/>
    <row r="6993" customFormat="1" ht="13.5" x14ac:dyDescent="0.3"/>
    <row r="6994" customFormat="1" ht="13.5" x14ac:dyDescent="0.3"/>
    <row r="6995" customFormat="1" ht="13.5" x14ac:dyDescent="0.3"/>
    <row r="6996" customFormat="1" ht="13.5" x14ac:dyDescent="0.3"/>
    <row r="6997" customFormat="1" ht="13.5" x14ac:dyDescent="0.3"/>
    <row r="6998" customFormat="1" ht="13.5" x14ac:dyDescent="0.3"/>
    <row r="6999" customFormat="1" ht="13.5" x14ac:dyDescent="0.3"/>
    <row r="7000" customFormat="1" ht="13.5" x14ac:dyDescent="0.3"/>
    <row r="7001" customFormat="1" ht="13.5" x14ac:dyDescent="0.3"/>
    <row r="7002" customFormat="1" ht="13.5" x14ac:dyDescent="0.3"/>
    <row r="7003" customFormat="1" ht="13.5" x14ac:dyDescent="0.3"/>
    <row r="7004" customFormat="1" ht="13.5" x14ac:dyDescent="0.3"/>
    <row r="7005" customFormat="1" ht="13.5" x14ac:dyDescent="0.3"/>
    <row r="7006" customFormat="1" ht="13.5" x14ac:dyDescent="0.3"/>
    <row r="7007" customFormat="1" ht="13.5" x14ac:dyDescent="0.3"/>
    <row r="7008" customFormat="1" ht="13.5" x14ac:dyDescent="0.3"/>
    <row r="7009" customFormat="1" ht="13.5" x14ac:dyDescent="0.3"/>
    <row r="7010" customFormat="1" ht="13.5" x14ac:dyDescent="0.3"/>
    <row r="7011" customFormat="1" ht="13.5" x14ac:dyDescent="0.3"/>
    <row r="7012" customFormat="1" ht="13.5" x14ac:dyDescent="0.3"/>
    <row r="7013" customFormat="1" ht="13.5" x14ac:dyDescent="0.3"/>
    <row r="7014" customFormat="1" ht="13.5" x14ac:dyDescent="0.3"/>
    <row r="7015" customFormat="1" ht="13.5" x14ac:dyDescent="0.3"/>
    <row r="7016" customFormat="1" ht="13.5" x14ac:dyDescent="0.3"/>
    <row r="7017" customFormat="1" ht="13.5" x14ac:dyDescent="0.3"/>
    <row r="7018" customFormat="1" ht="13.5" x14ac:dyDescent="0.3"/>
    <row r="7019" customFormat="1" ht="13.5" x14ac:dyDescent="0.3"/>
    <row r="7020" customFormat="1" ht="13.5" x14ac:dyDescent="0.3"/>
    <row r="7021" customFormat="1" ht="13.5" x14ac:dyDescent="0.3"/>
    <row r="7022" customFormat="1" ht="13.5" x14ac:dyDescent="0.3"/>
    <row r="7023" customFormat="1" ht="13.5" x14ac:dyDescent="0.3"/>
    <row r="7024" customFormat="1" ht="13.5" x14ac:dyDescent="0.3"/>
    <row r="7025" customFormat="1" ht="13.5" x14ac:dyDescent="0.3"/>
    <row r="7026" customFormat="1" ht="13.5" x14ac:dyDescent="0.3"/>
    <row r="7027" customFormat="1" ht="13.5" x14ac:dyDescent="0.3"/>
    <row r="7028" customFormat="1" ht="13.5" x14ac:dyDescent="0.3"/>
    <row r="7029" customFormat="1" ht="13.5" x14ac:dyDescent="0.3"/>
    <row r="7030" customFormat="1" ht="13.5" x14ac:dyDescent="0.3"/>
    <row r="7031" customFormat="1" ht="13.5" x14ac:dyDescent="0.3"/>
    <row r="7032" customFormat="1" ht="13.5" x14ac:dyDescent="0.3"/>
    <row r="7033" customFormat="1" ht="13.5" x14ac:dyDescent="0.3"/>
    <row r="7034" customFormat="1" ht="13.5" x14ac:dyDescent="0.3"/>
    <row r="7035" customFormat="1" ht="13.5" x14ac:dyDescent="0.3"/>
    <row r="7036" customFormat="1" ht="13.5" x14ac:dyDescent="0.3"/>
    <row r="7037" customFormat="1" ht="13.5" x14ac:dyDescent="0.3"/>
    <row r="7038" customFormat="1" ht="13.5" x14ac:dyDescent="0.3"/>
    <row r="7039" customFormat="1" ht="13.5" x14ac:dyDescent="0.3"/>
    <row r="7040" customFormat="1" ht="13.5" x14ac:dyDescent="0.3"/>
    <row r="7041" customFormat="1" ht="13.5" x14ac:dyDescent="0.3"/>
    <row r="7042" customFormat="1" ht="13.5" x14ac:dyDescent="0.3"/>
    <row r="7043" customFormat="1" ht="13.5" x14ac:dyDescent="0.3"/>
    <row r="7044" customFormat="1" ht="13.5" x14ac:dyDescent="0.3"/>
    <row r="7045" customFormat="1" ht="13.5" x14ac:dyDescent="0.3"/>
    <row r="7046" customFormat="1" ht="13.5" x14ac:dyDescent="0.3"/>
    <row r="7047" customFormat="1" ht="13.5" x14ac:dyDescent="0.3"/>
    <row r="7048" customFormat="1" ht="13.5" x14ac:dyDescent="0.3"/>
    <row r="7049" customFormat="1" ht="13.5" x14ac:dyDescent="0.3"/>
    <row r="7050" customFormat="1" ht="13.5" x14ac:dyDescent="0.3"/>
    <row r="7051" customFormat="1" ht="13.5" x14ac:dyDescent="0.3"/>
    <row r="7052" customFormat="1" ht="13.5" x14ac:dyDescent="0.3"/>
    <row r="7053" customFormat="1" ht="13.5" x14ac:dyDescent="0.3"/>
    <row r="7054" customFormat="1" ht="13.5" x14ac:dyDescent="0.3"/>
    <row r="7055" customFormat="1" ht="13.5" x14ac:dyDescent="0.3"/>
    <row r="7056" customFormat="1" ht="13.5" x14ac:dyDescent="0.3"/>
    <row r="7057" customFormat="1" ht="13.5" x14ac:dyDescent="0.3"/>
    <row r="7058" customFormat="1" ht="13.5" x14ac:dyDescent="0.3"/>
    <row r="7059" customFormat="1" ht="13.5" x14ac:dyDescent="0.3"/>
    <row r="7060" customFormat="1" ht="13.5" x14ac:dyDescent="0.3"/>
    <row r="7061" customFormat="1" ht="13.5" x14ac:dyDescent="0.3"/>
    <row r="7062" customFormat="1" ht="13.5" x14ac:dyDescent="0.3"/>
    <row r="7063" customFormat="1" ht="13.5" x14ac:dyDescent="0.3"/>
    <row r="7064" customFormat="1" ht="13.5" x14ac:dyDescent="0.3"/>
    <row r="7065" customFormat="1" ht="13.5" x14ac:dyDescent="0.3"/>
    <row r="7066" customFormat="1" ht="13.5" x14ac:dyDescent="0.3"/>
    <row r="7067" customFormat="1" ht="13.5" x14ac:dyDescent="0.3"/>
    <row r="7068" customFormat="1" ht="13.5" x14ac:dyDescent="0.3"/>
    <row r="7069" customFormat="1" ht="13.5" x14ac:dyDescent="0.3"/>
    <row r="7070" customFormat="1" ht="13.5" x14ac:dyDescent="0.3"/>
    <row r="7071" customFormat="1" ht="13.5" x14ac:dyDescent="0.3"/>
    <row r="7072" customFormat="1" ht="13.5" x14ac:dyDescent="0.3"/>
    <row r="7073" customFormat="1" ht="13.5" x14ac:dyDescent="0.3"/>
    <row r="7074" customFormat="1" ht="13.5" x14ac:dyDescent="0.3"/>
    <row r="7075" customFormat="1" ht="13.5" x14ac:dyDescent="0.3"/>
    <row r="7076" customFormat="1" ht="13.5" x14ac:dyDescent="0.3"/>
    <row r="7077" customFormat="1" ht="13.5" x14ac:dyDescent="0.3"/>
    <row r="7078" customFormat="1" ht="13.5" x14ac:dyDescent="0.3"/>
    <row r="7079" customFormat="1" ht="13.5" x14ac:dyDescent="0.3"/>
    <row r="7080" customFormat="1" ht="13.5" x14ac:dyDescent="0.3"/>
    <row r="7081" customFormat="1" ht="13.5" x14ac:dyDescent="0.3"/>
    <row r="7082" customFormat="1" ht="13.5" x14ac:dyDescent="0.3"/>
    <row r="7083" customFormat="1" ht="13.5" x14ac:dyDescent="0.3"/>
    <row r="7084" customFormat="1" ht="13.5" x14ac:dyDescent="0.3"/>
    <row r="7085" customFormat="1" ht="13.5" x14ac:dyDescent="0.3"/>
    <row r="7086" customFormat="1" ht="13.5" x14ac:dyDescent="0.3"/>
    <row r="7087" customFormat="1" ht="13.5" x14ac:dyDescent="0.3"/>
    <row r="7088" customFormat="1" ht="13.5" x14ac:dyDescent="0.3"/>
    <row r="7089" customFormat="1" ht="13.5" x14ac:dyDescent="0.3"/>
    <row r="7090" customFormat="1" ht="13.5" x14ac:dyDescent="0.3"/>
    <row r="7091" customFormat="1" ht="13.5" x14ac:dyDescent="0.3"/>
    <row r="7092" customFormat="1" ht="13.5" x14ac:dyDescent="0.3"/>
    <row r="7093" customFormat="1" ht="13.5" x14ac:dyDescent="0.3"/>
    <row r="7094" customFormat="1" ht="13.5" x14ac:dyDescent="0.3"/>
    <row r="7095" customFormat="1" ht="13.5" x14ac:dyDescent="0.3"/>
    <row r="7096" customFormat="1" ht="13.5" x14ac:dyDescent="0.3"/>
    <row r="7097" customFormat="1" ht="13.5" x14ac:dyDescent="0.3"/>
    <row r="7098" customFormat="1" ht="13.5" x14ac:dyDescent="0.3"/>
    <row r="7099" customFormat="1" ht="13.5" x14ac:dyDescent="0.3"/>
    <row r="7100" customFormat="1" ht="13.5" x14ac:dyDescent="0.3"/>
    <row r="7101" customFormat="1" ht="13.5" x14ac:dyDescent="0.3"/>
    <row r="7102" customFormat="1" ht="13.5" x14ac:dyDescent="0.3"/>
    <row r="7103" customFormat="1" ht="13.5" x14ac:dyDescent="0.3"/>
    <row r="7104" customFormat="1" ht="13.5" x14ac:dyDescent="0.3"/>
    <row r="7105" customFormat="1" ht="13.5" x14ac:dyDescent="0.3"/>
    <row r="7106" customFormat="1" ht="13.5" x14ac:dyDescent="0.3"/>
    <row r="7107" customFormat="1" ht="13.5" x14ac:dyDescent="0.3"/>
    <row r="7108" customFormat="1" ht="13.5" x14ac:dyDescent="0.3"/>
    <row r="7109" customFormat="1" ht="13.5" x14ac:dyDescent="0.3"/>
    <row r="7110" customFormat="1" ht="13.5" x14ac:dyDescent="0.3"/>
    <row r="7111" customFormat="1" ht="13.5" x14ac:dyDescent="0.3"/>
    <row r="7112" customFormat="1" ht="13.5" x14ac:dyDescent="0.3"/>
    <row r="7113" customFormat="1" ht="13.5" x14ac:dyDescent="0.3"/>
    <row r="7114" customFormat="1" ht="13.5" x14ac:dyDescent="0.3"/>
    <row r="7115" customFormat="1" ht="13.5" x14ac:dyDescent="0.3"/>
    <row r="7116" customFormat="1" ht="13.5" x14ac:dyDescent="0.3"/>
    <row r="7117" customFormat="1" ht="13.5" x14ac:dyDescent="0.3"/>
    <row r="7118" customFormat="1" ht="13.5" x14ac:dyDescent="0.3"/>
    <row r="7119" customFormat="1" ht="13.5" x14ac:dyDescent="0.3"/>
    <row r="7120" customFormat="1" ht="13.5" x14ac:dyDescent="0.3"/>
    <row r="7121" customFormat="1" ht="13.5" x14ac:dyDescent="0.3"/>
    <row r="7122" customFormat="1" ht="13.5" x14ac:dyDescent="0.3"/>
    <row r="7123" customFormat="1" ht="13.5" x14ac:dyDescent="0.3"/>
    <row r="7124" customFormat="1" ht="13.5" x14ac:dyDescent="0.3"/>
    <row r="7125" customFormat="1" ht="13.5" x14ac:dyDescent="0.3"/>
    <row r="7126" customFormat="1" ht="13.5" x14ac:dyDescent="0.3"/>
    <row r="7127" customFormat="1" ht="13.5" x14ac:dyDescent="0.3"/>
    <row r="7128" customFormat="1" ht="13.5" x14ac:dyDescent="0.3"/>
    <row r="7129" customFormat="1" ht="13.5" x14ac:dyDescent="0.3"/>
    <row r="7130" customFormat="1" ht="13.5" x14ac:dyDescent="0.3"/>
    <row r="7131" customFormat="1" ht="13.5" x14ac:dyDescent="0.3"/>
    <row r="7132" customFormat="1" ht="13.5" x14ac:dyDescent="0.3"/>
    <row r="7133" customFormat="1" ht="13.5" x14ac:dyDescent="0.3"/>
    <row r="7134" customFormat="1" ht="13.5" x14ac:dyDescent="0.3"/>
    <row r="7135" customFormat="1" ht="13.5" x14ac:dyDescent="0.3"/>
    <row r="7136" customFormat="1" ht="13.5" x14ac:dyDescent="0.3"/>
    <row r="7137" customFormat="1" ht="13.5" x14ac:dyDescent="0.3"/>
    <row r="7138" customFormat="1" ht="13.5" x14ac:dyDescent="0.3"/>
    <row r="7139" customFormat="1" ht="13.5" x14ac:dyDescent="0.3"/>
    <row r="7140" customFormat="1" ht="13.5" x14ac:dyDescent="0.3"/>
    <row r="7141" customFormat="1" ht="13.5" x14ac:dyDescent="0.3"/>
    <row r="7142" customFormat="1" ht="13.5" x14ac:dyDescent="0.3"/>
    <row r="7143" customFormat="1" ht="13.5" x14ac:dyDescent="0.3"/>
    <row r="7144" customFormat="1" ht="13.5" x14ac:dyDescent="0.3"/>
    <row r="7145" customFormat="1" ht="13.5" x14ac:dyDescent="0.3"/>
    <row r="7146" customFormat="1" ht="13.5" x14ac:dyDescent="0.3"/>
    <row r="7147" customFormat="1" ht="13.5" x14ac:dyDescent="0.3"/>
    <row r="7148" customFormat="1" ht="13.5" x14ac:dyDescent="0.3"/>
    <row r="7149" customFormat="1" ht="13.5" x14ac:dyDescent="0.3"/>
    <row r="7150" customFormat="1" ht="13.5" x14ac:dyDescent="0.3"/>
    <row r="7151" customFormat="1" ht="13.5" x14ac:dyDescent="0.3"/>
    <row r="7152" customFormat="1" ht="13.5" x14ac:dyDescent="0.3"/>
    <row r="7153" customFormat="1" ht="13.5" x14ac:dyDescent="0.3"/>
    <row r="7154" customFormat="1" ht="13.5" x14ac:dyDescent="0.3"/>
    <row r="7155" customFormat="1" ht="13.5" x14ac:dyDescent="0.3"/>
    <row r="7156" customFormat="1" ht="13.5" x14ac:dyDescent="0.3"/>
    <row r="7157" customFormat="1" ht="13.5" x14ac:dyDescent="0.3"/>
    <row r="7158" customFormat="1" ht="13.5" x14ac:dyDescent="0.3"/>
    <row r="7159" customFormat="1" ht="13.5" x14ac:dyDescent="0.3"/>
    <row r="7160" customFormat="1" ht="13.5" x14ac:dyDescent="0.3"/>
    <row r="7161" customFormat="1" ht="13.5" x14ac:dyDescent="0.3"/>
    <row r="7162" customFormat="1" ht="13.5" x14ac:dyDescent="0.3"/>
    <row r="7163" customFormat="1" ht="13.5" x14ac:dyDescent="0.3"/>
    <row r="7164" customFormat="1" ht="13.5" x14ac:dyDescent="0.3"/>
    <row r="7165" customFormat="1" ht="13.5" x14ac:dyDescent="0.3"/>
    <row r="7166" customFormat="1" ht="13.5" x14ac:dyDescent="0.3"/>
    <row r="7167" customFormat="1" ht="13.5" x14ac:dyDescent="0.3"/>
    <row r="7168" customFormat="1" ht="13.5" x14ac:dyDescent="0.3"/>
    <row r="7169" customFormat="1" ht="13.5" x14ac:dyDescent="0.3"/>
    <row r="7170" customFormat="1" ht="13.5" x14ac:dyDescent="0.3"/>
    <row r="7171" customFormat="1" ht="13.5" x14ac:dyDescent="0.3"/>
    <row r="7172" customFormat="1" ht="13.5" x14ac:dyDescent="0.3"/>
    <row r="7173" customFormat="1" ht="13.5" x14ac:dyDescent="0.3"/>
    <row r="7174" customFormat="1" ht="13.5" x14ac:dyDescent="0.3"/>
    <row r="7175" customFormat="1" ht="13.5" x14ac:dyDescent="0.3"/>
    <row r="7176" customFormat="1" ht="13.5" x14ac:dyDescent="0.3"/>
    <row r="7177" customFormat="1" ht="13.5" x14ac:dyDescent="0.3"/>
    <row r="7178" customFormat="1" ht="13.5" x14ac:dyDescent="0.3"/>
    <row r="7179" customFormat="1" ht="13.5" x14ac:dyDescent="0.3"/>
    <row r="7180" customFormat="1" ht="13.5" x14ac:dyDescent="0.3"/>
    <row r="7181" customFormat="1" ht="13.5" x14ac:dyDescent="0.3"/>
    <row r="7182" customFormat="1" ht="13.5" x14ac:dyDescent="0.3"/>
    <row r="7183" customFormat="1" ht="13.5" x14ac:dyDescent="0.3"/>
    <row r="7184" customFormat="1" ht="13.5" x14ac:dyDescent="0.3"/>
    <row r="7185" customFormat="1" ht="13.5" x14ac:dyDescent="0.3"/>
    <row r="7186" customFormat="1" ht="13.5" x14ac:dyDescent="0.3"/>
    <row r="7187" customFormat="1" ht="13.5" x14ac:dyDescent="0.3"/>
    <row r="7188" customFormat="1" ht="13.5" x14ac:dyDescent="0.3"/>
    <row r="7189" customFormat="1" ht="13.5" x14ac:dyDescent="0.3"/>
    <row r="7190" customFormat="1" ht="13.5" x14ac:dyDescent="0.3"/>
    <row r="7191" customFormat="1" ht="13.5" x14ac:dyDescent="0.3"/>
    <row r="7192" customFormat="1" ht="13.5" x14ac:dyDescent="0.3"/>
    <row r="7193" customFormat="1" ht="13.5" x14ac:dyDescent="0.3"/>
    <row r="7194" customFormat="1" ht="13.5" x14ac:dyDescent="0.3"/>
    <row r="7195" customFormat="1" ht="13.5" x14ac:dyDescent="0.3"/>
    <row r="7196" customFormat="1" ht="13.5" x14ac:dyDescent="0.3"/>
    <row r="7197" customFormat="1" ht="13.5" x14ac:dyDescent="0.3"/>
    <row r="7198" customFormat="1" ht="13.5" x14ac:dyDescent="0.3"/>
    <row r="7199" customFormat="1" ht="13.5" x14ac:dyDescent="0.3"/>
    <row r="7200" customFormat="1" ht="13.5" x14ac:dyDescent="0.3"/>
    <row r="7201" customFormat="1" ht="13.5" x14ac:dyDescent="0.3"/>
    <row r="7202" customFormat="1" ht="13.5" x14ac:dyDescent="0.3"/>
    <row r="7203" customFormat="1" ht="13.5" x14ac:dyDescent="0.3"/>
    <row r="7204" customFormat="1" ht="13.5" x14ac:dyDescent="0.3"/>
    <row r="7205" customFormat="1" ht="13.5" x14ac:dyDescent="0.3"/>
    <row r="7206" customFormat="1" ht="13.5" x14ac:dyDescent="0.3"/>
    <row r="7207" customFormat="1" ht="13.5" x14ac:dyDescent="0.3"/>
    <row r="7208" customFormat="1" ht="13.5" x14ac:dyDescent="0.3"/>
    <row r="7209" customFormat="1" ht="13.5" x14ac:dyDescent="0.3"/>
    <row r="7210" customFormat="1" ht="13.5" x14ac:dyDescent="0.3"/>
    <row r="7211" customFormat="1" ht="13.5" x14ac:dyDescent="0.3"/>
    <row r="7212" customFormat="1" ht="13.5" x14ac:dyDescent="0.3"/>
    <row r="7213" customFormat="1" ht="13.5" x14ac:dyDescent="0.3"/>
    <row r="7214" customFormat="1" ht="13.5" x14ac:dyDescent="0.3"/>
    <row r="7215" customFormat="1" ht="13.5" x14ac:dyDescent="0.3"/>
    <row r="7216" customFormat="1" ht="13.5" x14ac:dyDescent="0.3"/>
    <row r="7217" customFormat="1" ht="13.5" x14ac:dyDescent="0.3"/>
    <row r="7218" customFormat="1" ht="13.5" x14ac:dyDescent="0.3"/>
    <row r="7219" customFormat="1" ht="13.5" x14ac:dyDescent="0.3"/>
    <row r="7220" customFormat="1" ht="13.5" x14ac:dyDescent="0.3"/>
    <row r="7221" customFormat="1" ht="13.5" x14ac:dyDescent="0.3"/>
    <row r="7222" customFormat="1" ht="13.5" x14ac:dyDescent="0.3"/>
    <row r="7223" customFormat="1" ht="13.5" x14ac:dyDescent="0.3"/>
    <row r="7224" customFormat="1" ht="13.5" x14ac:dyDescent="0.3"/>
    <row r="7225" customFormat="1" ht="13.5" x14ac:dyDescent="0.3"/>
    <row r="7226" customFormat="1" ht="13.5" x14ac:dyDescent="0.3"/>
    <row r="7227" customFormat="1" ht="13.5" x14ac:dyDescent="0.3"/>
    <row r="7228" customFormat="1" ht="13.5" x14ac:dyDescent="0.3"/>
    <row r="7229" customFormat="1" ht="13.5" x14ac:dyDescent="0.3"/>
    <row r="7230" customFormat="1" ht="13.5" x14ac:dyDescent="0.3"/>
    <row r="7231" customFormat="1" ht="13.5" x14ac:dyDescent="0.3"/>
    <row r="7232" customFormat="1" ht="13.5" x14ac:dyDescent="0.3"/>
    <row r="7233" customFormat="1" ht="13.5" x14ac:dyDescent="0.3"/>
    <row r="7234" customFormat="1" ht="13.5" x14ac:dyDescent="0.3"/>
    <row r="7235" customFormat="1" ht="13.5" x14ac:dyDescent="0.3"/>
    <row r="7236" customFormat="1" ht="13.5" x14ac:dyDescent="0.3"/>
    <row r="7237" customFormat="1" ht="13.5" x14ac:dyDescent="0.3"/>
    <row r="7238" customFormat="1" ht="13.5" x14ac:dyDescent="0.3"/>
    <row r="7239" customFormat="1" ht="13.5" x14ac:dyDescent="0.3"/>
    <row r="7240" customFormat="1" ht="13.5" x14ac:dyDescent="0.3"/>
    <row r="7241" customFormat="1" ht="13.5" x14ac:dyDescent="0.3"/>
    <row r="7242" customFormat="1" ht="13.5" x14ac:dyDescent="0.3"/>
    <row r="7243" customFormat="1" ht="13.5" x14ac:dyDescent="0.3"/>
    <row r="7244" customFormat="1" ht="13.5" x14ac:dyDescent="0.3"/>
    <row r="7245" customFormat="1" ht="13.5" x14ac:dyDescent="0.3"/>
    <row r="7246" customFormat="1" ht="13.5" x14ac:dyDescent="0.3"/>
    <row r="7247" customFormat="1" ht="13.5" x14ac:dyDescent="0.3"/>
    <row r="7248" customFormat="1" ht="13.5" x14ac:dyDescent="0.3"/>
    <row r="7249" customFormat="1" ht="13.5" x14ac:dyDescent="0.3"/>
    <row r="7250" customFormat="1" ht="13.5" x14ac:dyDescent="0.3"/>
    <row r="7251" customFormat="1" ht="13.5" x14ac:dyDescent="0.3"/>
    <row r="7252" customFormat="1" ht="13.5" x14ac:dyDescent="0.3"/>
    <row r="7253" customFormat="1" ht="13.5" x14ac:dyDescent="0.3"/>
    <row r="7254" customFormat="1" ht="13.5" x14ac:dyDescent="0.3"/>
    <row r="7255" customFormat="1" ht="13.5" x14ac:dyDescent="0.3"/>
    <row r="7256" customFormat="1" ht="13.5" x14ac:dyDescent="0.3"/>
    <row r="7257" customFormat="1" ht="13.5" x14ac:dyDescent="0.3"/>
    <row r="7258" customFormat="1" ht="13.5" x14ac:dyDescent="0.3"/>
    <row r="7259" customFormat="1" ht="13.5" x14ac:dyDescent="0.3"/>
    <row r="7260" customFormat="1" ht="13.5" x14ac:dyDescent="0.3"/>
    <row r="7261" customFormat="1" ht="13.5" x14ac:dyDescent="0.3"/>
    <row r="7262" customFormat="1" ht="13.5" x14ac:dyDescent="0.3"/>
    <row r="7263" customFormat="1" ht="13.5" x14ac:dyDescent="0.3"/>
    <row r="7264" customFormat="1" ht="13.5" x14ac:dyDescent="0.3"/>
    <row r="7265" customFormat="1" ht="13.5" x14ac:dyDescent="0.3"/>
    <row r="7266" customFormat="1" ht="13.5" x14ac:dyDescent="0.3"/>
    <row r="7267" customFormat="1" ht="13.5" x14ac:dyDescent="0.3"/>
    <row r="7268" customFormat="1" ht="13.5" x14ac:dyDescent="0.3"/>
    <row r="7269" customFormat="1" ht="13.5" x14ac:dyDescent="0.3"/>
    <row r="7270" customFormat="1" ht="13.5" x14ac:dyDescent="0.3"/>
    <row r="7271" customFormat="1" ht="13.5" x14ac:dyDescent="0.3"/>
    <row r="7272" customFormat="1" ht="13.5" x14ac:dyDescent="0.3"/>
    <row r="7273" customFormat="1" ht="13.5" x14ac:dyDescent="0.3"/>
    <row r="7274" customFormat="1" ht="13.5" x14ac:dyDescent="0.3"/>
    <row r="7275" customFormat="1" ht="13.5" x14ac:dyDescent="0.3"/>
    <row r="7276" customFormat="1" ht="13.5" x14ac:dyDescent="0.3"/>
    <row r="7277" customFormat="1" ht="13.5" x14ac:dyDescent="0.3"/>
    <row r="7278" customFormat="1" ht="13.5" x14ac:dyDescent="0.3"/>
    <row r="7279" customFormat="1" ht="13.5" x14ac:dyDescent="0.3"/>
    <row r="7280" customFormat="1" ht="13.5" x14ac:dyDescent="0.3"/>
    <row r="7281" customFormat="1" ht="13.5" x14ac:dyDescent="0.3"/>
    <row r="7282" customFormat="1" ht="13.5" x14ac:dyDescent="0.3"/>
    <row r="7283" customFormat="1" ht="13.5" x14ac:dyDescent="0.3"/>
    <row r="7284" customFormat="1" ht="13.5" x14ac:dyDescent="0.3"/>
    <row r="7285" customFormat="1" ht="13.5" x14ac:dyDescent="0.3"/>
    <row r="7286" customFormat="1" ht="13.5" x14ac:dyDescent="0.3"/>
    <row r="7287" customFormat="1" ht="13.5" x14ac:dyDescent="0.3"/>
    <row r="7288" customFormat="1" ht="13.5" x14ac:dyDescent="0.3"/>
    <row r="7289" customFormat="1" ht="13.5" x14ac:dyDescent="0.3"/>
    <row r="7290" customFormat="1" ht="13.5" x14ac:dyDescent="0.3"/>
    <row r="7291" customFormat="1" ht="13.5" x14ac:dyDescent="0.3"/>
    <row r="7292" customFormat="1" ht="13.5" x14ac:dyDescent="0.3"/>
    <row r="7293" customFormat="1" ht="13.5" x14ac:dyDescent="0.3"/>
    <row r="7294" customFormat="1" ht="13.5" x14ac:dyDescent="0.3"/>
    <row r="7295" customFormat="1" ht="13.5" x14ac:dyDescent="0.3"/>
    <row r="7296" customFormat="1" ht="13.5" x14ac:dyDescent="0.3"/>
    <row r="7297" customFormat="1" ht="13.5" x14ac:dyDescent="0.3"/>
    <row r="7298" customFormat="1" ht="13.5" x14ac:dyDescent="0.3"/>
    <row r="7299" customFormat="1" ht="13.5" x14ac:dyDescent="0.3"/>
    <row r="7300" customFormat="1" ht="13.5" x14ac:dyDescent="0.3"/>
    <row r="7301" customFormat="1" ht="13.5" x14ac:dyDescent="0.3"/>
    <row r="7302" customFormat="1" ht="13.5" x14ac:dyDescent="0.3"/>
    <row r="7303" customFormat="1" ht="13.5" x14ac:dyDescent="0.3"/>
    <row r="7304" customFormat="1" ht="13.5" x14ac:dyDescent="0.3"/>
    <row r="7305" customFormat="1" ht="13.5" x14ac:dyDescent="0.3"/>
    <row r="7306" customFormat="1" ht="13.5" x14ac:dyDescent="0.3"/>
    <row r="7307" customFormat="1" ht="13.5" x14ac:dyDescent="0.3"/>
    <row r="7308" customFormat="1" ht="13.5" x14ac:dyDescent="0.3"/>
    <row r="7309" customFormat="1" ht="13.5" x14ac:dyDescent="0.3"/>
    <row r="7310" customFormat="1" ht="13.5" x14ac:dyDescent="0.3"/>
    <row r="7311" customFormat="1" ht="13.5" x14ac:dyDescent="0.3"/>
    <row r="7312" customFormat="1" ht="13.5" x14ac:dyDescent="0.3"/>
    <row r="7313" customFormat="1" ht="13.5" x14ac:dyDescent="0.3"/>
    <row r="7314" customFormat="1" ht="13.5" x14ac:dyDescent="0.3"/>
    <row r="7315" customFormat="1" ht="13.5" x14ac:dyDescent="0.3"/>
    <row r="7316" customFormat="1" ht="13.5" x14ac:dyDescent="0.3"/>
    <row r="7317" customFormat="1" ht="13.5" x14ac:dyDescent="0.3"/>
    <row r="7318" customFormat="1" ht="13.5" x14ac:dyDescent="0.3"/>
    <row r="7319" customFormat="1" ht="13.5" x14ac:dyDescent="0.3"/>
    <row r="7320" customFormat="1" ht="13.5" x14ac:dyDescent="0.3"/>
    <row r="7321" customFormat="1" ht="13.5" x14ac:dyDescent="0.3"/>
    <row r="7322" customFormat="1" ht="13.5" x14ac:dyDescent="0.3"/>
    <row r="7323" customFormat="1" ht="13.5" x14ac:dyDescent="0.3"/>
    <row r="7324" customFormat="1" ht="13.5" x14ac:dyDescent="0.3"/>
    <row r="7325" customFormat="1" ht="13.5" x14ac:dyDescent="0.3"/>
    <row r="7326" customFormat="1" ht="13.5" x14ac:dyDescent="0.3"/>
    <row r="7327" customFormat="1" ht="13.5" x14ac:dyDescent="0.3"/>
    <row r="7328" customFormat="1" ht="13.5" x14ac:dyDescent="0.3"/>
    <row r="7329" customFormat="1" ht="13.5" x14ac:dyDescent="0.3"/>
    <row r="7330" customFormat="1" ht="13.5" x14ac:dyDescent="0.3"/>
    <row r="7331" customFormat="1" ht="13.5" x14ac:dyDescent="0.3"/>
    <row r="7332" customFormat="1" ht="13.5" x14ac:dyDescent="0.3"/>
    <row r="7333" customFormat="1" ht="13.5" x14ac:dyDescent="0.3"/>
    <row r="7334" customFormat="1" ht="13.5" x14ac:dyDescent="0.3"/>
    <row r="7335" customFormat="1" ht="13.5" x14ac:dyDescent="0.3"/>
    <row r="7336" customFormat="1" ht="13.5" x14ac:dyDescent="0.3"/>
    <row r="7337" customFormat="1" ht="13.5" x14ac:dyDescent="0.3"/>
    <row r="7338" customFormat="1" ht="13.5" x14ac:dyDescent="0.3"/>
    <row r="7339" customFormat="1" ht="13.5" x14ac:dyDescent="0.3"/>
    <row r="7340" customFormat="1" ht="13.5" x14ac:dyDescent="0.3"/>
    <row r="7341" customFormat="1" ht="13.5" x14ac:dyDescent="0.3"/>
    <row r="7342" customFormat="1" ht="13.5" x14ac:dyDescent="0.3"/>
    <row r="7343" customFormat="1" ht="13.5" x14ac:dyDescent="0.3"/>
    <row r="7344" customFormat="1" ht="13.5" x14ac:dyDescent="0.3"/>
    <row r="7345" customFormat="1" ht="13.5" x14ac:dyDescent="0.3"/>
    <row r="7346" customFormat="1" ht="13.5" x14ac:dyDescent="0.3"/>
    <row r="7347" customFormat="1" ht="13.5" x14ac:dyDescent="0.3"/>
    <row r="7348" customFormat="1" ht="13.5" x14ac:dyDescent="0.3"/>
    <row r="7349" customFormat="1" ht="13.5" x14ac:dyDescent="0.3"/>
    <row r="7350" customFormat="1" ht="13.5" x14ac:dyDescent="0.3"/>
    <row r="7351" customFormat="1" ht="13.5" x14ac:dyDescent="0.3"/>
    <row r="7352" customFormat="1" ht="13.5" x14ac:dyDescent="0.3"/>
    <row r="7353" customFormat="1" ht="13.5" x14ac:dyDescent="0.3"/>
    <row r="7354" customFormat="1" ht="13.5" x14ac:dyDescent="0.3"/>
    <row r="7355" customFormat="1" ht="13.5" x14ac:dyDescent="0.3"/>
    <row r="7356" customFormat="1" ht="13.5" x14ac:dyDescent="0.3"/>
    <row r="7357" customFormat="1" ht="13.5" x14ac:dyDescent="0.3"/>
    <row r="7358" customFormat="1" ht="13.5" x14ac:dyDescent="0.3"/>
    <row r="7359" customFormat="1" ht="13.5" x14ac:dyDescent="0.3"/>
    <row r="7360" customFormat="1" ht="13.5" x14ac:dyDescent="0.3"/>
    <row r="7361" customFormat="1" ht="13.5" x14ac:dyDescent="0.3"/>
    <row r="7362" customFormat="1" ht="13.5" x14ac:dyDescent="0.3"/>
    <row r="7363" customFormat="1" ht="13.5" x14ac:dyDescent="0.3"/>
    <row r="7364" customFormat="1" ht="13.5" x14ac:dyDescent="0.3"/>
    <row r="7365" customFormat="1" ht="13.5" x14ac:dyDescent="0.3"/>
    <row r="7366" customFormat="1" ht="13.5" x14ac:dyDescent="0.3"/>
    <row r="7367" customFormat="1" ht="13.5" x14ac:dyDescent="0.3"/>
    <row r="7368" customFormat="1" ht="13.5" x14ac:dyDescent="0.3"/>
    <row r="7369" customFormat="1" ht="13.5" x14ac:dyDescent="0.3"/>
    <row r="7370" customFormat="1" ht="13.5" x14ac:dyDescent="0.3"/>
    <row r="7371" customFormat="1" ht="13.5" x14ac:dyDescent="0.3"/>
    <row r="7372" customFormat="1" ht="13.5" x14ac:dyDescent="0.3"/>
    <row r="7373" customFormat="1" ht="13.5" x14ac:dyDescent="0.3"/>
    <row r="7374" customFormat="1" ht="13.5" x14ac:dyDescent="0.3"/>
    <row r="7375" customFormat="1" ht="13.5" x14ac:dyDescent="0.3"/>
    <row r="7376" customFormat="1" ht="13.5" x14ac:dyDescent="0.3"/>
    <row r="7377" customFormat="1" ht="13.5" x14ac:dyDescent="0.3"/>
    <row r="7378" customFormat="1" ht="13.5" x14ac:dyDescent="0.3"/>
    <row r="7379" customFormat="1" ht="13.5" x14ac:dyDescent="0.3"/>
    <row r="7380" customFormat="1" ht="13.5" x14ac:dyDescent="0.3"/>
    <row r="7381" customFormat="1" ht="13.5" x14ac:dyDescent="0.3"/>
    <row r="7382" customFormat="1" ht="13.5" x14ac:dyDescent="0.3"/>
    <row r="7383" customFormat="1" ht="13.5" x14ac:dyDescent="0.3"/>
    <row r="7384" customFormat="1" ht="13.5" x14ac:dyDescent="0.3"/>
    <row r="7385" customFormat="1" ht="13.5" x14ac:dyDescent="0.3"/>
    <row r="7386" customFormat="1" ht="13.5" x14ac:dyDescent="0.3"/>
    <row r="7387" customFormat="1" ht="13.5" x14ac:dyDescent="0.3"/>
    <row r="7388" customFormat="1" ht="13.5" x14ac:dyDescent="0.3"/>
    <row r="7389" customFormat="1" ht="13.5" x14ac:dyDescent="0.3"/>
    <row r="7390" customFormat="1" ht="13.5" x14ac:dyDescent="0.3"/>
    <row r="7391" customFormat="1" ht="13.5" x14ac:dyDescent="0.3"/>
    <row r="7392" customFormat="1" ht="13.5" x14ac:dyDescent="0.3"/>
    <row r="7393" customFormat="1" ht="13.5" x14ac:dyDescent="0.3"/>
    <row r="7394" customFormat="1" ht="13.5" x14ac:dyDescent="0.3"/>
    <row r="7395" customFormat="1" ht="13.5" x14ac:dyDescent="0.3"/>
    <row r="7396" customFormat="1" ht="13.5" x14ac:dyDescent="0.3"/>
    <row r="7397" customFormat="1" ht="13.5" x14ac:dyDescent="0.3"/>
    <row r="7398" customFormat="1" ht="13.5" x14ac:dyDescent="0.3"/>
    <row r="7399" customFormat="1" ht="13.5" x14ac:dyDescent="0.3"/>
    <row r="7400" customFormat="1" ht="13.5" x14ac:dyDescent="0.3"/>
    <row r="7401" customFormat="1" ht="13.5" x14ac:dyDescent="0.3"/>
    <row r="7402" customFormat="1" ht="13.5" x14ac:dyDescent="0.3"/>
    <row r="7403" customFormat="1" ht="13.5" x14ac:dyDescent="0.3"/>
    <row r="7404" customFormat="1" ht="13.5" x14ac:dyDescent="0.3"/>
    <row r="7405" customFormat="1" ht="13.5" x14ac:dyDescent="0.3"/>
    <row r="7406" customFormat="1" ht="13.5" x14ac:dyDescent="0.3"/>
    <row r="7407" customFormat="1" ht="13.5" x14ac:dyDescent="0.3"/>
    <row r="7408" customFormat="1" ht="13.5" x14ac:dyDescent="0.3"/>
    <row r="7409" customFormat="1" ht="13.5" x14ac:dyDescent="0.3"/>
    <row r="7410" customFormat="1" ht="13.5" x14ac:dyDescent="0.3"/>
    <row r="7411" customFormat="1" ht="13.5" x14ac:dyDescent="0.3"/>
    <row r="7412" customFormat="1" ht="13.5" x14ac:dyDescent="0.3"/>
    <row r="7413" customFormat="1" ht="13.5" x14ac:dyDescent="0.3"/>
    <row r="7414" customFormat="1" ht="13.5" x14ac:dyDescent="0.3"/>
    <row r="7415" customFormat="1" ht="13.5" x14ac:dyDescent="0.3"/>
    <row r="7416" customFormat="1" ht="13.5" x14ac:dyDescent="0.3"/>
    <row r="7417" customFormat="1" ht="13.5" x14ac:dyDescent="0.3"/>
    <row r="7418" customFormat="1" ht="13.5" x14ac:dyDescent="0.3"/>
    <row r="7419" customFormat="1" ht="13.5" x14ac:dyDescent="0.3"/>
    <row r="7420" customFormat="1" ht="13.5" x14ac:dyDescent="0.3"/>
    <row r="7421" customFormat="1" ht="13.5" x14ac:dyDescent="0.3"/>
    <row r="7422" customFormat="1" ht="13.5" x14ac:dyDescent="0.3"/>
    <row r="7423" customFormat="1" ht="13.5" x14ac:dyDescent="0.3"/>
    <row r="7424" customFormat="1" ht="13.5" x14ac:dyDescent="0.3"/>
    <row r="7425" customFormat="1" ht="13.5" x14ac:dyDescent="0.3"/>
    <row r="7426" customFormat="1" ht="13.5" x14ac:dyDescent="0.3"/>
    <row r="7427" customFormat="1" ht="13.5" x14ac:dyDescent="0.3"/>
    <row r="7428" customFormat="1" ht="13.5" x14ac:dyDescent="0.3"/>
    <row r="7429" customFormat="1" ht="13.5" x14ac:dyDescent="0.3"/>
    <row r="7430" customFormat="1" ht="13.5" x14ac:dyDescent="0.3"/>
    <row r="7431" customFormat="1" ht="13.5" x14ac:dyDescent="0.3"/>
    <row r="7432" customFormat="1" ht="13.5" x14ac:dyDescent="0.3"/>
    <row r="7433" customFormat="1" ht="13.5" x14ac:dyDescent="0.3"/>
    <row r="7434" customFormat="1" ht="13.5" x14ac:dyDescent="0.3"/>
    <row r="7435" customFormat="1" ht="13.5" x14ac:dyDescent="0.3"/>
    <row r="7436" customFormat="1" ht="13.5" x14ac:dyDescent="0.3"/>
    <row r="7437" customFormat="1" ht="13.5" x14ac:dyDescent="0.3"/>
    <row r="7438" customFormat="1" ht="13.5" x14ac:dyDescent="0.3"/>
    <row r="7439" customFormat="1" ht="13.5" x14ac:dyDescent="0.3"/>
    <row r="7440" customFormat="1" ht="13.5" x14ac:dyDescent="0.3"/>
    <row r="7441" customFormat="1" ht="13.5" x14ac:dyDescent="0.3"/>
    <row r="7442" customFormat="1" ht="13.5" x14ac:dyDescent="0.3"/>
    <row r="7443" customFormat="1" ht="13.5" x14ac:dyDescent="0.3"/>
    <row r="7444" customFormat="1" ht="13.5" x14ac:dyDescent="0.3"/>
    <row r="7445" customFormat="1" ht="13.5" x14ac:dyDescent="0.3"/>
    <row r="7446" customFormat="1" ht="13.5" x14ac:dyDescent="0.3"/>
    <row r="7447" customFormat="1" ht="13.5" x14ac:dyDescent="0.3"/>
    <row r="7448" customFormat="1" ht="13.5" x14ac:dyDescent="0.3"/>
    <row r="7449" customFormat="1" ht="13.5" x14ac:dyDescent="0.3"/>
    <row r="7450" customFormat="1" ht="13.5" x14ac:dyDescent="0.3"/>
    <row r="7451" customFormat="1" ht="13.5" x14ac:dyDescent="0.3"/>
    <row r="7452" customFormat="1" ht="13.5" x14ac:dyDescent="0.3"/>
    <row r="7453" customFormat="1" ht="13.5" x14ac:dyDescent="0.3"/>
    <row r="7454" customFormat="1" ht="13.5" x14ac:dyDescent="0.3"/>
    <row r="7455" customFormat="1" ht="13.5" x14ac:dyDescent="0.3"/>
    <row r="7456" customFormat="1" ht="13.5" x14ac:dyDescent="0.3"/>
    <row r="7457" customFormat="1" ht="13.5" x14ac:dyDescent="0.3"/>
    <row r="7458" customFormat="1" ht="13.5" x14ac:dyDescent="0.3"/>
    <row r="7459" customFormat="1" ht="13.5" x14ac:dyDescent="0.3"/>
    <row r="7460" customFormat="1" ht="13.5" x14ac:dyDescent="0.3"/>
    <row r="7461" customFormat="1" ht="13.5" x14ac:dyDescent="0.3"/>
    <row r="7462" customFormat="1" ht="13.5" x14ac:dyDescent="0.3"/>
    <row r="7463" customFormat="1" ht="13.5" x14ac:dyDescent="0.3"/>
    <row r="7464" customFormat="1" ht="13.5" x14ac:dyDescent="0.3"/>
    <row r="7465" customFormat="1" ht="13.5" x14ac:dyDescent="0.3"/>
    <row r="7466" customFormat="1" ht="13.5" x14ac:dyDescent="0.3"/>
    <row r="7467" customFormat="1" ht="13.5" x14ac:dyDescent="0.3"/>
    <row r="7468" customFormat="1" ht="13.5" x14ac:dyDescent="0.3"/>
    <row r="7469" customFormat="1" ht="13.5" x14ac:dyDescent="0.3"/>
    <row r="7470" customFormat="1" ht="13.5" x14ac:dyDescent="0.3"/>
    <row r="7471" customFormat="1" ht="13.5" x14ac:dyDescent="0.3"/>
    <row r="7472" customFormat="1" ht="13.5" x14ac:dyDescent="0.3"/>
    <row r="7473" customFormat="1" ht="13.5" x14ac:dyDescent="0.3"/>
    <row r="7474" customFormat="1" ht="13.5" x14ac:dyDescent="0.3"/>
    <row r="7475" customFormat="1" ht="13.5" x14ac:dyDescent="0.3"/>
    <row r="7476" customFormat="1" ht="13.5" x14ac:dyDescent="0.3"/>
    <row r="7477" customFormat="1" ht="13.5" x14ac:dyDescent="0.3"/>
    <row r="7478" customFormat="1" ht="13.5" x14ac:dyDescent="0.3"/>
    <row r="7479" customFormat="1" ht="13.5" x14ac:dyDescent="0.3"/>
    <row r="7480" customFormat="1" ht="13.5" x14ac:dyDescent="0.3"/>
    <row r="7481" customFormat="1" ht="13.5" x14ac:dyDescent="0.3"/>
    <row r="7482" customFormat="1" ht="13.5" x14ac:dyDescent="0.3"/>
    <row r="7483" customFormat="1" ht="13.5" x14ac:dyDescent="0.3"/>
    <row r="7484" customFormat="1" ht="13.5" x14ac:dyDescent="0.3"/>
    <row r="7485" customFormat="1" ht="13.5" x14ac:dyDescent="0.3"/>
    <row r="7486" customFormat="1" ht="13.5" x14ac:dyDescent="0.3"/>
    <row r="7487" customFormat="1" ht="13.5" x14ac:dyDescent="0.3"/>
    <row r="7488" customFormat="1" ht="13.5" x14ac:dyDescent="0.3"/>
    <row r="7489" customFormat="1" ht="13.5" x14ac:dyDescent="0.3"/>
    <row r="7490" customFormat="1" ht="13.5" x14ac:dyDescent="0.3"/>
    <row r="7491" customFormat="1" ht="13.5" x14ac:dyDescent="0.3"/>
    <row r="7492" customFormat="1" ht="13.5" x14ac:dyDescent="0.3"/>
    <row r="7493" customFormat="1" ht="13.5" x14ac:dyDescent="0.3"/>
    <row r="7494" customFormat="1" ht="13.5" x14ac:dyDescent="0.3"/>
    <row r="7495" customFormat="1" ht="13.5" x14ac:dyDescent="0.3"/>
    <row r="7496" customFormat="1" ht="13.5" x14ac:dyDescent="0.3"/>
    <row r="7497" customFormat="1" ht="13.5" x14ac:dyDescent="0.3"/>
    <row r="7498" customFormat="1" ht="13.5" x14ac:dyDescent="0.3"/>
    <row r="7499" customFormat="1" ht="13.5" x14ac:dyDescent="0.3"/>
    <row r="7500" customFormat="1" ht="13.5" x14ac:dyDescent="0.3"/>
    <row r="7501" customFormat="1" ht="13.5" x14ac:dyDescent="0.3"/>
    <row r="7502" customFormat="1" ht="13.5" x14ac:dyDescent="0.3"/>
    <row r="7503" customFormat="1" ht="13.5" x14ac:dyDescent="0.3"/>
    <row r="7504" customFormat="1" ht="13.5" x14ac:dyDescent="0.3"/>
    <row r="7505" customFormat="1" ht="13.5" x14ac:dyDescent="0.3"/>
    <row r="7506" customFormat="1" ht="13.5" x14ac:dyDescent="0.3"/>
    <row r="7507" customFormat="1" ht="13.5" x14ac:dyDescent="0.3"/>
    <row r="7508" customFormat="1" ht="13.5" x14ac:dyDescent="0.3"/>
    <row r="7509" customFormat="1" ht="13.5" x14ac:dyDescent="0.3"/>
    <row r="7510" customFormat="1" ht="13.5" x14ac:dyDescent="0.3"/>
    <row r="7511" customFormat="1" ht="13.5" x14ac:dyDescent="0.3"/>
    <row r="7512" customFormat="1" ht="13.5" x14ac:dyDescent="0.3"/>
    <row r="7513" customFormat="1" ht="13.5" x14ac:dyDescent="0.3"/>
    <row r="7514" customFormat="1" ht="13.5" x14ac:dyDescent="0.3"/>
    <row r="7515" customFormat="1" ht="13.5" x14ac:dyDescent="0.3"/>
    <row r="7516" customFormat="1" ht="13.5" x14ac:dyDescent="0.3"/>
    <row r="7517" customFormat="1" ht="13.5" x14ac:dyDescent="0.3"/>
    <row r="7518" customFormat="1" ht="13.5" x14ac:dyDescent="0.3"/>
    <row r="7519" customFormat="1" ht="13.5" x14ac:dyDescent="0.3"/>
    <row r="7520" customFormat="1" ht="13.5" x14ac:dyDescent="0.3"/>
    <row r="7521" customFormat="1" ht="13.5" x14ac:dyDescent="0.3"/>
    <row r="7522" customFormat="1" ht="13.5" x14ac:dyDescent="0.3"/>
    <row r="7523" customFormat="1" ht="13.5" x14ac:dyDescent="0.3"/>
    <row r="7524" customFormat="1" ht="13.5" x14ac:dyDescent="0.3"/>
    <row r="7525" customFormat="1" ht="13.5" x14ac:dyDescent="0.3"/>
    <row r="7526" customFormat="1" ht="13.5" x14ac:dyDescent="0.3"/>
    <row r="7527" customFormat="1" ht="13.5" x14ac:dyDescent="0.3"/>
    <row r="7528" customFormat="1" ht="13.5" x14ac:dyDescent="0.3"/>
    <row r="7529" customFormat="1" ht="13.5" x14ac:dyDescent="0.3"/>
    <row r="7530" customFormat="1" ht="13.5" x14ac:dyDescent="0.3"/>
    <row r="7531" customFormat="1" ht="13.5" x14ac:dyDescent="0.3"/>
    <row r="7532" customFormat="1" ht="13.5" x14ac:dyDescent="0.3"/>
    <row r="7533" customFormat="1" ht="13.5" x14ac:dyDescent="0.3"/>
    <row r="7534" customFormat="1" ht="13.5" x14ac:dyDescent="0.3"/>
    <row r="7535" customFormat="1" ht="13.5" x14ac:dyDescent="0.3"/>
    <row r="7536" customFormat="1" ht="13.5" x14ac:dyDescent="0.3"/>
    <row r="7537" customFormat="1" ht="13.5" x14ac:dyDescent="0.3"/>
    <row r="7538" customFormat="1" ht="13.5" x14ac:dyDescent="0.3"/>
    <row r="7539" customFormat="1" ht="13.5" x14ac:dyDescent="0.3"/>
    <row r="7540" customFormat="1" ht="13.5" x14ac:dyDescent="0.3"/>
    <row r="7541" customFormat="1" ht="13.5" x14ac:dyDescent="0.3"/>
    <row r="7542" customFormat="1" ht="13.5" x14ac:dyDescent="0.3"/>
    <row r="7543" customFormat="1" ht="13.5" x14ac:dyDescent="0.3"/>
    <row r="7544" customFormat="1" ht="13.5" x14ac:dyDescent="0.3"/>
    <row r="7545" customFormat="1" ht="13.5" x14ac:dyDescent="0.3"/>
    <row r="7546" customFormat="1" ht="13.5" x14ac:dyDescent="0.3"/>
    <row r="7547" customFormat="1" ht="13.5" x14ac:dyDescent="0.3"/>
    <row r="7548" customFormat="1" ht="13.5" x14ac:dyDescent="0.3"/>
    <row r="7549" customFormat="1" ht="13.5" x14ac:dyDescent="0.3"/>
    <row r="7550" customFormat="1" ht="13.5" x14ac:dyDescent="0.3"/>
    <row r="7551" customFormat="1" ht="13.5" x14ac:dyDescent="0.3"/>
    <row r="7552" customFormat="1" ht="13.5" x14ac:dyDescent="0.3"/>
    <row r="7553" customFormat="1" ht="13.5" x14ac:dyDescent="0.3"/>
    <row r="7554" customFormat="1" ht="13.5" x14ac:dyDescent="0.3"/>
    <row r="7555" customFormat="1" ht="13.5" x14ac:dyDescent="0.3"/>
    <row r="7556" customFormat="1" ht="13.5" x14ac:dyDescent="0.3"/>
    <row r="7557" customFormat="1" ht="13.5" x14ac:dyDescent="0.3"/>
    <row r="7558" customFormat="1" ht="13.5" x14ac:dyDescent="0.3"/>
    <row r="7559" customFormat="1" ht="13.5" x14ac:dyDescent="0.3"/>
    <row r="7560" customFormat="1" ht="13.5" x14ac:dyDescent="0.3"/>
    <row r="7561" customFormat="1" ht="13.5" x14ac:dyDescent="0.3"/>
    <row r="7562" customFormat="1" ht="13.5" x14ac:dyDescent="0.3"/>
    <row r="7563" customFormat="1" ht="13.5" x14ac:dyDescent="0.3"/>
    <row r="7564" customFormat="1" ht="13.5" x14ac:dyDescent="0.3"/>
    <row r="7565" customFormat="1" ht="13.5" x14ac:dyDescent="0.3"/>
    <row r="7566" customFormat="1" ht="13.5" x14ac:dyDescent="0.3"/>
    <row r="7567" customFormat="1" ht="13.5" x14ac:dyDescent="0.3"/>
    <row r="7568" customFormat="1" ht="13.5" x14ac:dyDescent="0.3"/>
    <row r="7569" customFormat="1" ht="13.5" x14ac:dyDescent="0.3"/>
    <row r="7570" customFormat="1" ht="13.5" x14ac:dyDescent="0.3"/>
    <row r="7571" customFormat="1" ht="13.5" x14ac:dyDescent="0.3"/>
    <row r="7572" customFormat="1" ht="13.5" x14ac:dyDescent="0.3"/>
    <row r="7573" customFormat="1" ht="13.5" x14ac:dyDescent="0.3"/>
    <row r="7574" customFormat="1" ht="13.5" x14ac:dyDescent="0.3"/>
    <row r="7575" customFormat="1" ht="13.5" x14ac:dyDescent="0.3"/>
    <row r="7576" customFormat="1" ht="13.5" x14ac:dyDescent="0.3"/>
    <row r="7577" customFormat="1" ht="13.5" x14ac:dyDescent="0.3"/>
    <row r="7578" customFormat="1" ht="13.5" x14ac:dyDescent="0.3"/>
    <row r="7579" customFormat="1" ht="13.5" x14ac:dyDescent="0.3"/>
    <row r="7580" customFormat="1" ht="13.5" x14ac:dyDescent="0.3"/>
    <row r="7581" customFormat="1" ht="13.5" x14ac:dyDescent="0.3"/>
    <row r="7582" customFormat="1" ht="13.5" x14ac:dyDescent="0.3"/>
    <row r="7583" customFormat="1" ht="13.5" x14ac:dyDescent="0.3"/>
    <row r="7584" customFormat="1" ht="13.5" x14ac:dyDescent="0.3"/>
    <row r="7585" customFormat="1" ht="13.5" x14ac:dyDescent="0.3"/>
    <row r="7586" customFormat="1" ht="13.5" x14ac:dyDescent="0.3"/>
    <row r="7587" customFormat="1" ht="13.5" x14ac:dyDescent="0.3"/>
    <row r="7588" customFormat="1" ht="13.5" x14ac:dyDescent="0.3"/>
    <row r="7589" customFormat="1" ht="13.5" x14ac:dyDescent="0.3"/>
    <row r="7590" customFormat="1" ht="13.5" x14ac:dyDescent="0.3"/>
    <row r="7591" customFormat="1" ht="13.5" x14ac:dyDescent="0.3"/>
    <row r="7592" customFormat="1" ht="13.5" x14ac:dyDescent="0.3"/>
    <row r="7593" customFormat="1" ht="13.5" x14ac:dyDescent="0.3"/>
    <row r="7594" customFormat="1" ht="13.5" x14ac:dyDescent="0.3"/>
    <row r="7595" customFormat="1" ht="13.5" x14ac:dyDescent="0.3"/>
    <row r="7596" customFormat="1" ht="13.5" x14ac:dyDescent="0.3"/>
    <row r="7597" customFormat="1" ht="13.5" x14ac:dyDescent="0.3"/>
    <row r="7598" customFormat="1" ht="13.5" x14ac:dyDescent="0.3"/>
    <row r="7599" customFormat="1" ht="13.5" x14ac:dyDescent="0.3"/>
    <row r="7600" customFormat="1" ht="13.5" x14ac:dyDescent="0.3"/>
    <row r="7601" customFormat="1" ht="13.5" x14ac:dyDescent="0.3"/>
    <row r="7602" customFormat="1" ht="13.5" x14ac:dyDescent="0.3"/>
    <row r="7603" customFormat="1" ht="13.5" x14ac:dyDescent="0.3"/>
    <row r="7604" customFormat="1" ht="13.5" x14ac:dyDescent="0.3"/>
    <row r="7605" customFormat="1" ht="13.5" x14ac:dyDescent="0.3"/>
    <row r="7606" customFormat="1" ht="13.5" x14ac:dyDescent="0.3"/>
    <row r="7607" customFormat="1" ht="13.5" x14ac:dyDescent="0.3"/>
    <row r="7608" customFormat="1" ht="13.5" x14ac:dyDescent="0.3"/>
    <row r="7609" customFormat="1" ht="13.5" x14ac:dyDescent="0.3"/>
    <row r="7610" customFormat="1" ht="13.5" x14ac:dyDescent="0.3"/>
    <row r="7611" customFormat="1" ht="13.5" x14ac:dyDescent="0.3"/>
    <row r="7612" customFormat="1" ht="13.5" x14ac:dyDescent="0.3"/>
    <row r="7613" customFormat="1" ht="13.5" x14ac:dyDescent="0.3"/>
    <row r="7614" customFormat="1" ht="13.5" x14ac:dyDescent="0.3"/>
    <row r="7615" customFormat="1" ht="13.5" x14ac:dyDescent="0.3"/>
    <row r="7616" customFormat="1" ht="13.5" x14ac:dyDescent="0.3"/>
    <row r="7617" customFormat="1" ht="13.5" x14ac:dyDescent="0.3"/>
    <row r="7618" customFormat="1" ht="13.5" x14ac:dyDescent="0.3"/>
    <row r="7619" customFormat="1" ht="13.5" x14ac:dyDescent="0.3"/>
    <row r="7620" customFormat="1" ht="13.5" x14ac:dyDescent="0.3"/>
    <row r="7621" customFormat="1" ht="13.5" x14ac:dyDescent="0.3"/>
    <row r="7622" customFormat="1" ht="13.5" x14ac:dyDescent="0.3"/>
    <row r="7623" customFormat="1" ht="13.5" x14ac:dyDescent="0.3"/>
    <row r="7624" customFormat="1" ht="13.5" x14ac:dyDescent="0.3"/>
    <row r="7625" customFormat="1" ht="13.5" x14ac:dyDescent="0.3"/>
    <row r="7626" customFormat="1" ht="13.5" x14ac:dyDescent="0.3"/>
    <row r="7627" customFormat="1" ht="13.5" x14ac:dyDescent="0.3"/>
    <row r="7628" customFormat="1" ht="13.5" x14ac:dyDescent="0.3"/>
    <row r="7629" customFormat="1" ht="13.5" x14ac:dyDescent="0.3"/>
    <row r="7630" customFormat="1" ht="13.5" x14ac:dyDescent="0.3"/>
    <row r="7631" customFormat="1" ht="13.5" x14ac:dyDescent="0.3"/>
    <row r="7632" customFormat="1" ht="13.5" x14ac:dyDescent="0.3"/>
    <row r="7633" customFormat="1" ht="13.5" x14ac:dyDescent="0.3"/>
    <row r="7634" customFormat="1" ht="13.5" x14ac:dyDescent="0.3"/>
    <row r="7635" customFormat="1" ht="13.5" x14ac:dyDescent="0.3"/>
    <row r="7636" customFormat="1" ht="13.5" x14ac:dyDescent="0.3"/>
    <row r="7637" customFormat="1" ht="13.5" x14ac:dyDescent="0.3"/>
    <row r="7638" customFormat="1" ht="13.5" x14ac:dyDescent="0.3"/>
    <row r="7639" customFormat="1" ht="13.5" x14ac:dyDescent="0.3"/>
    <row r="7640" customFormat="1" ht="13.5" x14ac:dyDescent="0.3"/>
    <row r="7641" customFormat="1" ht="13.5" x14ac:dyDescent="0.3"/>
    <row r="7642" customFormat="1" ht="13.5" x14ac:dyDescent="0.3"/>
    <row r="7643" customFormat="1" ht="13.5" x14ac:dyDescent="0.3"/>
    <row r="7644" customFormat="1" ht="13.5" x14ac:dyDescent="0.3"/>
    <row r="7645" customFormat="1" ht="13.5" x14ac:dyDescent="0.3"/>
    <row r="7646" customFormat="1" ht="13.5" x14ac:dyDescent="0.3"/>
    <row r="7647" customFormat="1" ht="13.5" x14ac:dyDescent="0.3"/>
    <row r="7648" customFormat="1" ht="13.5" x14ac:dyDescent="0.3"/>
    <row r="7649" customFormat="1" ht="13.5" x14ac:dyDescent="0.3"/>
    <row r="7650" customFormat="1" ht="13.5" x14ac:dyDescent="0.3"/>
    <row r="7651" customFormat="1" ht="13.5" x14ac:dyDescent="0.3"/>
    <row r="7652" customFormat="1" ht="13.5" x14ac:dyDescent="0.3"/>
    <row r="7653" customFormat="1" ht="13.5" x14ac:dyDescent="0.3"/>
    <row r="7654" customFormat="1" ht="13.5" x14ac:dyDescent="0.3"/>
    <row r="7655" customFormat="1" ht="13.5" x14ac:dyDescent="0.3"/>
    <row r="7656" customFormat="1" ht="13.5" x14ac:dyDescent="0.3"/>
    <row r="7657" customFormat="1" ht="13.5" x14ac:dyDescent="0.3"/>
    <row r="7658" customFormat="1" ht="13.5" x14ac:dyDescent="0.3"/>
    <row r="7659" customFormat="1" ht="13.5" x14ac:dyDescent="0.3"/>
    <row r="7660" customFormat="1" ht="13.5" x14ac:dyDescent="0.3"/>
    <row r="7661" customFormat="1" ht="13.5" x14ac:dyDescent="0.3"/>
    <row r="7662" customFormat="1" ht="13.5" x14ac:dyDescent="0.3"/>
    <row r="7663" customFormat="1" ht="13.5" x14ac:dyDescent="0.3"/>
    <row r="7664" customFormat="1" ht="13.5" x14ac:dyDescent="0.3"/>
    <row r="7665" customFormat="1" ht="13.5" x14ac:dyDescent="0.3"/>
    <row r="7666" customFormat="1" ht="13.5" x14ac:dyDescent="0.3"/>
    <row r="7667" customFormat="1" ht="13.5" x14ac:dyDescent="0.3"/>
    <row r="7668" customFormat="1" ht="13.5" x14ac:dyDescent="0.3"/>
    <row r="7669" customFormat="1" ht="13.5" x14ac:dyDescent="0.3"/>
    <row r="7670" customFormat="1" ht="13.5" x14ac:dyDescent="0.3"/>
    <row r="7671" customFormat="1" ht="13.5" x14ac:dyDescent="0.3"/>
    <row r="7672" customFormat="1" ht="13.5" x14ac:dyDescent="0.3"/>
    <row r="7673" customFormat="1" ht="13.5" x14ac:dyDescent="0.3"/>
    <row r="7674" customFormat="1" ht="13.5" x14ac:dyDescent="0.3"/>
    <row r="7675" customFormat="1" ht="13.5" x14ac:dyDescent="0.3"/>
    <row r="7676" customFormat="1" ht="13.5" x14ac:dyDescent="0.3"/>
    <row r="7677" customFormat="1" ht="13.5" x14ac:dyDescent="0.3"/>
    <row r="7678" customFormat="1" ht="13.5" x14ac:dyDescent="0.3"/>
    <row r="7679" customFormat="1" ht="13.5" x14ac:dyDescent="0.3"/>
    <row r="7680" customFormat="1" ht="13.5" x14ac:dyDescent="0.3"/>
    <row r="7681" customFormat="1" ht="13.5" x14ac:dyDescent="0.3"/>
    <row r="7682" customFormat="1" ht="13.5" x14ac:dyDescent="0.3"/>
    <row r="7683" customFormat="1" ht="13.5" x14ac:dyDescent="0.3"/>
    <row r="7684" customFormat="1" ht="13.5" x14ac:dyDescent="0.3"/>
    <row r="7685" customFormat="1" ht="13.5" x14ac:dyDescent="0.3"/>
    <row r="7686" customFormat="1" ht="13.5" x14ac:dyDescent="0.3"/>
    <row r="7687" customFormat="1" ht="13.5" x14ac:dyDescent="0.3"/>
    <row r="7688" customFormat="1" ht="13.5" x14ac:dyDescent="0.3"/>
    <row r="7689" customFormat="1" ht="13.5" x14ac:dyDescent="0.3"/>
    <row r="7690" customFormat="1" ht="13.5" x14ac:dyDescent="0.3"/>
    <row r="7691" customFormat="1" ht="13.5" x14ac:dyDescent="0.3"/>
    <row r="7692" customFormat="1" ht="13.5" x14ac:dyDescent="0.3"/>
    <row r="7693" customFormat="1" ht="13.5" x14ac:dyDescent="0.3"/>
    <row r="7694" customFormat="1" ht="13.5" x14ac:dyDescent="0.3"/>
    <row r="7695" customFormat="1" ht="13.5" x14ac:dyDescent="0.3"/>
    <row r="7696" customFormat="1" ht="13.5" x14ac:dyDescent="0.3"/>
    <row r="7697" customFormat="1" ht="13.5" x14ac:dyDescent="0.3"/>
    <row r="7698" customFormat="1" ht="13.5" x14ac:dyDescent="0.3"/>
    <row r="7699" customFormat="1" ht="13.5" x14ac:dyDescent="0.3"/>
    <row r="7700" customFormat="1" ht="13.5" x14ac:dyDescent="0.3"/>
    <row r="7701" customFormat="1" ht="13.5" x14ac:dyDescent="0.3"/>
    <row r="7702" customFormat="1" ht="13.5" x14ac:dyDescent="0.3"/>
    <row r="7703" customFormat="1" ht="13.5" x14ac:dyDescent="0.3"/>
    <row r="7704" customFormat="1" ht="13.5" x14ac:dyDescent="0.3"/>
    <row r="7705" customFormat="1" ht="13.5" x14ac:dyDescent="0.3"/>
    <row r="7706" customFormat="1" ht="13.5" x14ac:dyDescent="0.3"/>
    <row r="7707" customFormat="1" ht="13.5" x14ac:dyDescent="0.3"/>
    <row r="7708" customFormat="1" ht="13.5" x14ac:dyDescent="0.3"/>
    <row r="7709" customFormat="1" ht="13.5" x14ac:dyDescent="0.3"/>
    <row r="7710" customFormat="1" ht="13.5" x14ac:dyDescent="0.3"/>
    <row r="7711" customFormat="1" ht="13.5" x14ac:dyDescent="0.3"/>
    <row r="7712" customFormat="1" ht="13.5" x14ac:dyDescent="0.3"/>
    <row r="7713" customFormat="1" ht="13.5" x14ac:dyDescent="0.3"/>
    <row r="7714" customFormat="1" ht="13.5" x14ac:dyDescent="0.3"/>
    <row r="7715" customFormat="1" ht="13.5" x14ac:dyDescent="0.3"/>
    <row r="7716" customFormat="1" ht="13.5" x14ac:dyDescent="0.3"/>
    <row r="7717" customFormat="1" ht="13.5" x14ac:dyDescent="0.3"/>
    <row r="7718" customFormat="1" ht="13.5" x14ac:dyDescent="0.3"/>
    <row r="7719" customFormat="1" ht="13.5" x14ac:dyDescent="0.3"/>
    <row r="7720" customFormat="1" ht="13.5" x14ac:dyDescent="0.3"/>
    <row r="7721" customFormat="1" ht="13.5" x14ac:dyDescent="0.3"/>
    <row r="7722" customFormat="1" ht="13.5" x14ac:dyDescent="0.3"/>
    <row r="7723" customFormat="1" ht="13.5" x14ac:dyDescent="0.3"/>
    <row r="7724" customFormat="1" ht="13.5" x14ac:dyDescent="0.3"/>
    <row r="7725" customFormat="1" ht="13.5" x14ac:dyDescent="0.3"/>
    <row r="7726" customFormat="1" ht="13.5" x14ac:dyDescent="0.3"/>
    <row r="7727" customFormat="1" ht="13.5" x14ac:dyDescent="0.3"/>
    <row r="7728" customFormat="1" ht="13.5" x14ac:dyDescent="0.3"/>
    <row r="7729" customFormat="1" ht="13.5" x14ac:dyDescent="0.3"/>
    <row r="7730" customFormat="1" ht="13.5" x14ac:dyDescent="0.3"/>
    <row r="7731" customFormat="1" ht="13.5" x14ac:dyDescent="0.3"/>
    <row r="7732" customFormat="1" ht="13.5" x14ac:dyDescent="0.3"/>
    <row r="7733" customFormat="1" ht="13.5" x14ac:dyDescent="0.3"/>
    <row r="7734" customFormat="1" ht="13.5" x14ac:dyDescent="0.3"/>
    <row r="7735" customFormat="1" ht="13.5" x14ac:dyDescent="0.3"/>
    <row r="7736" customFormat="1" ht="13.5" x14ac:dyDescent="0.3"/>
    <row r="7737" customFormat="1" ht="13.5" x14ac:dyDescent="0.3"/>
    <row r="7738" customFormat="1" ht="13.5" x14ac:dyDescent="0.3"/>
    <row r="7739" customFormat="1" ht="13.5" x14ac:dyDescent="0.3"/>
    <row r="7740" customFormat="1" ht="13.5" x14ac:dyDescent="0.3"/>
    <row r="7741" customFormat="1" ht="13.5" x14ac:dyDescent="0.3"/>
    <row r="7742" customFormat="1" ht="13.5" x14ac:dyDescent="0.3"/>
    <row r="7743" customFormat="1" ht="13.5" x14ac:dyDescent="0.3"/>
    <row r="7744" customFormat="1" ht="13.5" x14ac:dyDescent="0.3"/>
    <row r="7745" customFormat="1" ht="13.5" x14ac:dyDescent="0.3"/>
    <row r="7746" customFormat="1" ht="13.5" x14ac:dyDescent="0.3"/>
    <row r="7747" customFormat="1" ht="13.5" x14ac:dyDescent="0.3"/>
    <row r="7748" customFormat="1" ht="13.5" x14ac:dyDescent="0.3"/>
    <row r="7749" customFormat="1" ht="13.5" x14ac:dyDescent="0.3"/>
    <row r="7750" customFormat="1" ht="13.5" x14ac:dyDescent="0.3"/>
    <row r="7751" customFormat="1" ht="13.5" x14ac:dyDescent="0.3"/>
    <row r="7752" customFormat="1" ht="13.5" x14ac:dyDescent="0.3"/>
    <row r="7753" customFormat="1" ht="13.5" x14ac:dyDescent="0.3"/>
    <row r="7754" customFormat="1" ht="13.5" x14ac:dyDescent="0.3"/>
    <row r="7755" customFormat="1" ht="13.5" x14ac:dyDescent="0.3"/>
    <row r="7756" customFormat="1" ht="13.5" x14ac:dyDescent="0.3"/>
    <row r="7757" customFormat="1" ht="13.5" x14ac:dyDescent="0.3"/>
    <row r="7758" customFormat="1" ht="13.5" x14ac:dyDescent="0.3"/>
    <row r="7759" customFormat="1" ht="13.5" x14ac:dyDescent="0.3"/>
    <row r="7760" customFormat="1" ht="13.5" x14ac:dyDescent="0.3"/>
    <row r="7761" customFormat="1" ht="13.5" x14ac:dyDescent="0.3"/>
    <row r="7762" customFormat="1" ht="13.5" x14ac:dyDescent="0.3"/>
    <row r="7763" customFormat="1" ht="13.5" x14ac:dyDescent="0.3"/>
    <row r="7764" customFormat="1" ht="13.5" x14ac:dyDescent="0.3"/>
    <row r="7765" customFormat="1" ht="13.5" x14ac:dyDescent="0.3"/>
    <row r="7766" customFormat="1" ht="13.5" x14ac:dyDescent="0.3"/>
    <row r="7767" customFormat="1" ht="13.5" x14ac:dyDescent="0.3"/>
    <row r="7768" customFormat="1" ht="13.5" x14ac:dyDescent="0.3"/>
    <row r="7769" customFormat="1" ht="13.5" x14ac:dyDescent="0.3"/>
    <row r="7770" customFormat="1" ht="13.5" x14ac:dyDescent="0.3"/>
    <row r="7771" customFormat="1" ht="13.5" x14ac:dyDescent="0.3"/>
    <row r="7772" customFormat="1" ht="13.5" x14ac:dyDescent="0.3"/>
    <row r="7773" customFormat="1" ht="13.5" x14ac:dyDescent="0.3"/>
    <row r="7774" customFormat="1" ht="13.5" x14ac:dyDescent="0.3"/>
    <row r="7775" customFormat="1" ht="13.5" x14ac:dyDescent="0.3"/>
    <row r="7776" customFormat="1" ht="13.5" x14ac:dyDescent="0.3"/>
    <row r="7777" customFormat="1" ht="13.5" x14ac:dyDescent="0.3"/>
    <row r="7778" customFormat="1" ht="13.5" x14ac:dyDescent="0.3"/>
    <row r="7779" customFormat="1" ht="13.5" x14ac:dyDescent="0.3"/>
    <row r="7780" customFormat="1" ht="13.5" x14ac:dyDescent="0.3"/>
    <row r="7781" customFormat="1" ht="13.5" x14ac:dyDescent="0.3"/>
    <row r="7782" customFormat="1" ht="13.5" x14ac:dyDescent="0.3"/>
    <row r="7783" customFormat="1" ht="13.5" x14ac:dyDescent="0.3"/>
    <row r="7784" customFormat="1" ht="13.5" x14ac:dyDescent="0.3"/>
    <row r="7785" customFormat="1" ht="13.5" x14ac:dyDescent="0.3"/>
    <row r="7786" customFormat="1" ht="13.5" x14ac:dyDescent="0.3"/>
    <row r="7787" customFormat="1" ht="13.5" x14ac:dyDescent="0.3"/>
    <row r="7788" customFormat="1" ht="13.5" x14ac:dyDescent="0.3"/>
    <row r="7789" customFormat="1" ht="13.5" x14ac:dyDescent="0.3"/>
    <row r="7790" customFormat="1" ht="13.5" x14ac:dyDescent="0.3"/>
    <row r="7791" customFormat="1" ht="13.5" x14ac:dyDescent="0.3"/>
    <row r="7792" customFormat="1" ht="13.5" x14ac:dyDescent="0.3"/>
    <row r="7793" customFormat="1" ht="13.5" x14ac:dyDescent="0.3"/>
    <row r="7794" customFormat="1" ht="13.5" x14ac:dyDescent="0.3"/>
    <row r="7795" customFormat="1" ht="13.5" x14ac:dyDescent="0.3"/>
    <row r="7796" customFormat="1" ht="13.5" x14ac:dyDescent="0.3"/>
    <row r="7797" customFormat="1" ht="13.5" x14ac:dyDescent="0.3"/>
    <row r="7798" customFormat="1" ht="13.5" x14ac:dyDescent="0.3"/>
    <row r="7799" customFormat="1" ht="13.5" x14ac:dyDescent="0.3"/>
    <row r="7800" customFormat="1" ht="13.5" x14ac:dyDescent="0.3"/>
    <row r="7801" customFormat="1" ht="13.5" x14ac:dyDescent="0.3"/>
    <row r="7802" customFormat="1" ht="13.5" x14ac:dyDescent="0.3"/>
    <row r="7803" customFormat="1" ht="13.5" x14ac:dyDescent="0.3"/>
    <row r="7804" customFormat="1" ht="13.5" x14ac:dyDescent="0.3"/>
    <row r="7805" customFormat="1" ht="13.5" x14ac:dyDescent="0.3"/>
    <row r="7806" customFormat="1" ht="13.5" x14ac:dyDescent="0.3"/>
    <row r="7807" customFormat="1" ht="13.5" x14ac:dyDescent="0.3"/>
    <row r="7808" customFormat="1" ht="13.5" x14ac:dyDescent="0.3"/>
    <row r="7809" customFormat="1" ht="13.5" x14ac:dyDescent="0.3"/>
    <row r="7810" customFormat="1" ht="13.5" x14ac:dyDescent="0.3"/>
    <row r="7811" customFormat="1" ht="13.5" x14ac:dyDescent="0.3"/>
    <row r="7812" customFormat="1" ht="13.5" x14ac:dyDescent="0.3"/>
    <row r="7813" customFormat="1" ht="13.5" x14ac:dyDescent="0.3"/>
    <row r="7814" customFormat="1" ht="13.5" x14ac:dyDescent="0.3"/>
    <row r="7815" customFormat="1" ht="13.5" x14ac:dyDescent="0.3"/>
    <row r="7816" customFormat="1" ht="13.5" x14ac:dyDescent="0.3"/>
    <row r="7817" customFormat="1" ht="13.5" x14ac:dyDescent="0.3"/>
    <row r="7818" customFormat="1" ht="13.5" x14ac:dyDescent="0.3"/>
    <row r="7819" customFormat="1" ht="13.5" x14ac:dyDescent="0.3"/>
    <row r="7820" customFormat="1" ht="13.5" x14ac:dyDescent="0.3"/>
    <row r="7821" customFormat="1" ht="13.5" x14ac:dyDescent="0.3"/>
    <row r="7822" customFormat="1" ht="13.5" x14ac:dyDescent="0.3"/>
    <row r="7823" customFormat="1" ht="13.5" x14ac:dyDescent="0.3"/>
    <row r="7824" customFormat="1" ht="13.5" x14ac:dyDescent="0.3"/>
    <row r="7825" customFormat="1" ht="13.5" x14ac:dyDescent="0.3"/>
    <row r="7826" customFormat="1" ht="13.5" x14ac:dyDescent="0.3"/>
    <row r="7827" customFormat="1" ht="13.5" x14ac:dyDescent="0.3"/>
    <row r="7828" customFormat="1" ht="13.5" x14ac:dyDescent="0.3"/>
    <row r="7829" customFormat="1" ht="13.5" x14ac:dyDescent="0.3"/>
    <row r="7830" customFormat="1" ht="13.5" x14ac:dyDescent="0.3"/>
    <row r="7831" customFormat="1" ht="13.5" x14ac:dyDescent="0.3"/>
    <row r="7832" customFormat="1" ht="13.5" x14ac:dyDescent="0.3"/>
    <row r="7833" customFormat="1" ht="13.5" x14ac:dyDescent="0.3"/>
    <row r="7834" customFormat="1" ht="13.5" x14ac:dyDescent="0.3"/>
    <row r="7835" customFormat="1" ht="13.5" x14ac:dyDescent="0.3"/>
    <row r="7836" customFormat="1" ht="13.5" x14ac:dyDescent="0.3"/>
    <row r="7837" customFormat="1" ht="13.5" x14ac:dyDescent="0.3"/>
    <row r="7838" customFormat="1" ht="13.5" x14ac:dyDescent="0.3"/>
    <row r="7839" customFormat="1" ht="13.5" x14ac:dyDescent="0.3"/>
    <row r="7840" customFormat="1" ht="13.5" x14ac:dyDescent="0.3"/>
    <row r="7841" customFormat="1" ht="13.5" x14ac:dyDescent="0.3"/>
    <row r="7842" customFormat="1" ht="13.5" x14ac:dyDescent="0.3"/>
    <row r="7843" customFormat="1" ht="13.5" x14ac:dyDescent="0.3"/>
    <row r="7844" customFormat="1" ht="13.5" x14ac:dyDescent="0.3"/>
    <row r="7845" customFormat="1" ht="13.5" x14ac:dyDescent="0.3"/>
    <row r="7846" customFormat="1" ht="13.5" x14ac:dyDescent="0.3"/>
    <row r="7847" customFormat="1" ht="13.5" x14ac:dyDescent="0.3"/>
    <row r="7848" customFormat="1" ht="13.5" x14ac:dyDescent="0.3"/>
    <row r="7849" customFormat="1" ht="13.5" x14ac:dyDescent="0.3"/>
    <row r="7850" customFormat="1" ht="13.5" x14ac:dyDescent="0.3"/>
    <row r="7851" customFormat="1" ht="13.5" x14ac:dyDescent="0.3"/>
    <row r="7852" customFormat="1" ht="13.5" x14ac:dyDescent="0.3"/>
    <row r="7853" customFormat="1" ht="13.5" x14ac:dyDescent="0.3"/>
    <row r="7854" customFormat="1" ht="13.5" x14ac:dyDescent="0.3"/>
    <row r="7855" customFormat="1" ht="13.5" x14ac:dyDescent="0.3"/>
    <row r="7856" customFormat="1" ht="13.5" x14ac:dyDescent="0.3"/>
    <row r="7857" customFormat="1" ht="13.5" x14ac:dyDescent="0.3"/>
    <row r="7858" customFormat="1" ht="13.5" x14ac:dyDescent="0.3"/>
    <row r="7859" customFormat="1" ht="13.5" x14ac:dyDescent="0.3"/>
    <row r="7860" customFormat="1" ht="13.5" x14ac:dyDescent="0.3"/>
    <row r="7861" customFormat="1" ht="13.5" x14ac:dyDescent="0.3"/>
    <row r="7862" customFormat="1" ht="13.5" x14ac:dyDescent="0.3"/>
    <row r="7863" customFormat="1" ht="13.5" x14ac:dyDescent="0.3"/>
    <row r="7864" customFormat="1" ht="13.5" x14ac:dyDescent="0.3"/>
    <row r="7865" customFormat="1" ht="13.5" x14ac:dyDescent="0.3"/>
    <row r="7866" customFormat="1" ht="13.5" x14ac:dyDescent="0.3"/>
    <row r="7867" customFormat="1" ht="13.5" x14ac:dyDescent="0.3"/>
    <row r="7868" customFormat="1" ht="13.5" x14ac:dyDescent="0.3"/>
    <row r="7869" customFormat="1" ht="13.5" x14ac:dyDescent="0.3"/>
    <row r="7870" customFormat="1" ht="13.5" x14ac:dyDescent="0.3"/>
    <row r="7871" customFormat="1" ht="13.5" x14ac:dyDescent="0.3"/>
    <row r="7872" customFormat="1" ht="13.5" x14ac:dyDescent="0.3"/>
    <row r="7873" customFormat="1" ht="13.5" x14ac:dyDescent="0.3"/>
    <row r="7874" customFormat="1" ht="13.5" x14ac:dyDescent="0.3"/>
    <row r="7875" customFormat="1" ht="13.5" x14ac:dyDescent="0.3"/>
    <row r="7876" customFormat="1" ht="13.5" x14ac:dyDescent="0.3"/>
    <row r="7877" customFormat="1" ht="13.5" x14ac:dyDescent="0.3"/>
    <row r="7878" customFormat="1" ht="13.5" x14ac:dyDescent="0.3"/>
    <row r="7879" customFormat="1" ht="13.5" x14ac:dyDescent="0.3"/>
    <row r="7880" customFormat="1" ht="13.5" x14ac:dyDescent="0.3"/>
    <row r="7881" customFormat="1" ht="13.5" x14ac:dyDescent="0.3"/>
    <row r="7882" customFormat="1" ht="13.5" x14ac:dyDescent="0.3"/>
    <row r="7883" customFormat="1" ht="13.5" x14ac:dyDescent="0.3"/>
    <row r="7884" customFormat="1" ht="13.5" x14ac:dyDescent="0.3"/>
    <row r="7885" customFormat="1" ht="13.5" x14ac:dyDescent="0.3"/>
    <row r="7886" customFormat="1" ht="13.5" x14ac:dyDescent="0.3"/>
    <row r="7887" customFormat="1" ht="13.5" x14ac:dyDescent="0.3"/>
    <row r="7888" customFormat="1" ht="13.5" x14ac:dyDescent="0.3"/>
    <row r="7889" customFormat="1" ht="13.5" x14ac:dyDescent="0.3"/>
    <row r="7890" customFormat="1" ht="13.5" x14ac:dyDescent="0.3"/>
    <row r="7891" customFormat="1" ht="13.5" x14ac:dyDescent="0.3"/>
    <row r="7892" customFormat="1" ht="13.5" x14ac:dyDescent="0.3"/>
    <row r="7893" customFormat="1" ht="13.5" x14ac:dyDescent="0.3"/>
    <row r="7894" customFormat="1" ht="13.5" x14ac:dyDescent="0.3"/>
    <row r="7895" customFormat="1" ht="13.5" x14ac:dyDescent="0.3"/>
    <row r="7896" customFormat="1" ht="13.5" x14ac:dyDescent="0.3"/>
    <row r="7897" customFormat="1" ht="13.5" x14ac:dyDescent="0.3"/>
    <row r="7898" customFormat="1" ht="13.5" x14ac:dyDescent="0.3"/>
    <row r="7899" customFormat="1" ht="13.5" x14ac:dyDescent="0.3"/>
    <row r="7900" customFormat="1" ht="13.5" x14ac:dyDescent="0.3"/>
    <row r="7901" customFormat="1" ht="13.5" x14ac:dyDescent="0.3"/>
    <row r="7902" customFormat="1" ht="13.5" x14ac:dyDescent="0.3"/>
    <row r="7903" customFormat="1" ht="13.5" x14ac:dyDescent="0.3"/>
    <row r="7904" customFormat="1" ht="13.5" x14ac:dyDescent="0.3"/>
    <row r="7905" customFormat="1" ht="13.5" x14ac:dyDescent="0.3"/>
    <row r="7906" customFormat="1" ht="13.5" x14ac:dyDescent="0.3"/>
    <row r="7907" customFormat="1" ht="13.5" x14ac:dyDescent="0.3"/>
    <row r="7908" customFormat="1" ht="13.5" x14ac:dyDescent="0.3"/>
    <row r="7909" customFormat="1" ht="13.5" x14ac:dyDescent="0.3"/>
    <row r="7910" customFormat="1" ht="13.5" x14ac:dyDescent="0.3"/>
    <row r="7911" customFormat="1" ht="13.5" x14ac:dyDescent="0.3"/>
    <row r="7912" customFormat="1" ht="13.5" x14ac:dyDescent="0.3"/>
    <row r="7913" customFormat="1" ht="13.5" x14ac:dyDescent="0.3"/>
    <row r="7914" customFormat="1" ht="13.5" x14ac:dyDescent="0.3"/>
    <row r="7915" customFormat="1" ht="13.5" x14ac:dyDescent="0.3"/>
    <row r="7916" customFormat="1" ht="13.5" x14ac:dyDescent="0.3"/>
    <row r="7917" customFormat="1" ht="13.5" x14ac:dyDescent="0.3"/>
    <row r="7918" customFormat="1" ht="13.5" x14ac:dyDescent="0.3"/>
    <row r="7919" customFormat="1" ht="13.5" x14ac:dyDescent="0.3"/>
    <row r="7920" customFormat="1" ht="13.5" x14ac:dyDescent="0.3"/>
    <row r="7921" customFormat="1" ht="13.5" x14ac:dyDescent="0.3"/>
    <row r="7922" customFormat="1" ht="13.5" x14ac:dyDescent="0.3"/>
    <row r="7923" customFormat="1" ht="13.5" x14ac:dyDescent="0.3"/>
    <row r="7924" customFormat="1" ht="13.5" x14ac:dyDescent="0.3"/>
    <row r="7925" customFormat="1" ht="13.5" x14ac:dyDescent="0.3"/>
    <row r="7926" customFormat="1" ht="13.5" x14ac:dyDescent="0.3"/>
    <row r="7927" customFormat="1" ht="13.5" x14ac:dyDescent="0.3"/>
    <row r="7928" customFormat="1" ht="13.5" x14ac:dyDescent="0.3"/>
    <row r="7929" customFormat="1" ht="13.5" x14ac:dyDescent="0.3"/>
    <row r="7930" customFormat="1" ht="13.5" x14ac:dyDescent="0.3"/>
    <row r="7931" customFormat="1" ht="13.5" x14ac:dyDescent="0.3"/>
    <row r="7932" customFormat="1" ht="13.5" x14ac:dyDescent="0.3"/>
    <row r="7933" customFormat="1" ht="13.5" x14ac:dyDescent="0.3"/>
    <row r="7934" customFormat="1" ht="13.5" x14ac:dyDescent="0.3"/>
    <row r="7935" customFormat="1" ht="13.5" x14ac:dyDescent="0.3"/>
    <row r="7936" customFormat="1" ht="13.5" x14ac:dyDescent="0.3"/>
    <row r="7937" customFormat="1" ht="13.5" x14ac:dyDescent="0.3"/>
    <row r="7938" customFormat="1" ht="13.5" x14ac:dyDescent="0.3"/>
    <row r="7939" customFormat="1" ht="13.5" x14ac:dyDescent="0.3"/>
    <row r="7940" customFormat="1" ht="13.5" x14ac:dyDescent="0.3"/>
    <row r="7941" customFormat="1" ht="13.5" x14ac:dyDescent="0.3"/>
    <row r="7942" customFormat="1" ht="13.5" x14ac:dyDescent="0.3"/>
    <row r="7943" customFormat="1" ht="13.5" x14ac:dyDescent="0.3"/>
    <row r="7944" customFormat="1" ht="13.5" x14ac:dyDescent="0.3"/>
    <row r="7945" customFormat="1" ht="13.5" x14ac:dyDescent="0.3"/>
    <row r="7946" customFormat="1" ht="13.5" x14ac:dyDescent="0.3"/>
    <row r="7947" customFormat="1" ht="13.5" x14ac:dyDescent="0.3"/>
    <row r="7948" customFormat="1" ht="13.5" x14ac:dyDescent="0.3"/>
    <row r="7949" customFormat="1" ht="13.5" x14ac:dyDescent="0.3"/>
    <row r="7950" customFormat="1" ht="13.5" x14ac:dyDescent="0.3"/>
    <row r="7951" customFormat="1" ht="13.5" x14ac:dyDescent="0.3"/>
    <row r="7952" customFormat="1" ht="13.5" x14ac:dyDescent="0.3"/>
    <row r="7953" customFormat="1" ht="13.5" x14ac:dyDescent="0.3"/>
    <row r="7954" customFormat="1" ht="13.5" x14ac:dyDescent="0.3"/>
    <row r="7955" customFormat="1" ht="13.5" x14ac:dyDescent="0.3"/>
    <row r="7956" customFormat="1" ht="13.5" x14ac:dyDescent="0.3"/>
    <row r="7957" customFormat="1" ht="13.5" x14ac:dyDescent="0.3"/>
    <row r="7958" customFormat="1" ht="13.5" x14ac:dyDescent="0.3"/>
    <row r="7959" customFormat="1" ht="13.5" x14ac:dyDescent="0.3"/>
    <row r="7960" customFormat="1" ht="13.5" x14ac:dyDescent="0.3"/>
    <row r="7961" customFormat="1" ht="13.5" x14ac:dyDescent="0.3"/>
    <row r="7962" customFormat="1" ht="13.5" x14ac:dyDescent="0.3"/>
    <row r="7963" customFormat="1" ht="13.5" x14ac:dyDescent="0.3"/>
    <row r="7964" customFormat="1" ht="13.5" x14ac:dyDescent="0.3"/>
    <row r="7965" customFormat="1" ht="13.5" x14ac:dyDescent="0.3"/>
    <row r="7966" customFormat="1" ht="13.5" x14ac:dyDescent="0.3"/>
    <row r="7967" customFormat="1" ht="13.5" x14ac:dyDescent="0.3"/>
    <row r="7968" customFormat="1" ht="13.5" x14ac:dyDescent="0.3"/>
    <row r="7969" customFormat="1" ht="13.5" x14ac:dyDescent="0.3"/>
    <row r="7970" customFormat="1" ht="13.5" x14ac:dyDescent="0.3"/>
    <row r="7971" customFormat="1" ht="13.5" x14ac:dyDescent="0.3"/>
    <row r="7972" customFormat="1" ht="13.5" x14ac:dyDescent="0.3"/>
    <row r="7973" customFormat="1" ht="13.5" x14ac:dyDescent="0.3"/>
    <row r="7974" customFormat="1" ht="13.5" x14ac:dyDescent="0.3"/>
    <row r="7975" customFormat="1" ht="13.5" x14ac:dyDescent="0.3"/>
    <row r="7976" customFormat="1" ht="13.5" x14ac:dyDescent="0.3"/>
    <row r="7977" customFormat="1" ht="13.5" x14ac:dyDescent="0.3"/>
    <row r="7978" customFormat="1" ht="13.5" x14ac:dyDescent="0.3"/>
    <row r="7979" customFormat="1" ht="13.5" x14ac:dyDescent="0.3"/>
    <row r="7980" customFormat="1" ht="13.5" x14ac:dyDescent="0.3"/>
    <row r="7981" customFormat="1" ht="13.5" x14ac:dyDescent="0.3"/>
    <row r="7982" customFormat="1" ht="13.5" x14ac:dyDescent="0.3"/>
    <row r="7983" customFormat="1" ht="13.5" x14ac:dyDescent="0.3"/>
    <row r="7984" customFormat="1" ht="13.5" x14ac:dyDescent="0.3"/>
    <row r="7985" customFormat="1" ht="13.5" x14ac:dyDescent="0.3"/>
    <row r="7986" customFormat="1" ht="13.5" x14ac:dyDescent="0.3"/>
    <row r="7987" customFormat="1" ht="13.5" x14ac:dyDescent="0.3"/>
    <row r="7988" customFormat="1" ht="13.5" x14ac:dyDescent="0.3"/>
    <row r="7989" customFormat="1" ht="13.5" x14ac:dyDescent="0.3"/>
    <row r="7990" customFormat="1" ht="13.5" x14ac:dyDescent="0.3"/>
    <row r="7991" customFormat="1" ht="13.5" x14ac:dyDescent="0.3"/>
    <row r="7992" customFormat="1" ht="13.5" x14ac:dyDescent="0.3"/>
    <row r="7993" customFormat="1" ht="13.5" x14ac:dyDescent="0.3"/>
    <row r="7994" customFormat="1" ht="13.5" x14ac:dyDescent="0.3"/>
    <row r="7995" customFormat="1" ht="13.5" x14ac:dyDescent="0.3"/>
    <row r="7996" customFormat="1" ht="13.5" x14ac:dyDescent="0.3"/>
    <row r="7997" customFormat="1" ht="13.5" x14ac:dyDescent="0.3"/>
    <row r="7998" customFormat="1" ht="13.5" x14ac:dyDescent="0.3"/>
    <row r="7999" customFormat="1" ht="13.5" x14ac:dyDescent="0.3"/>
    <row r="8000" customFormat="1" ht="13.5" x14ac:dyDescent="0.3"/>
    <row r="8001" customFormat="1" ht="13.5" x14ac:dyDescent="0.3"/>
    <row r="8002" customFormat="1" ht="13.5" x14ac:dyDescent="0.3"/>
    <row r="8003" customFormat="1" ht="13.5" x14ac:dyDescent="0.3"/>
    <row r="8004" customFormat="1" ht="13.5" x14ac:dyDescent="0.3"/>
    <row r="8005" customFormat="1" ht="13.5" x14ac:dyDescent="0.3"/>
    <row r="8006" customFormat="1" ht="13.5" x14ac:dyDescent="0.3"/>
    <row r="8007" customFormat="1" ht="13.5" x14ac:dyDescent="0.3"/>
    <row r="8008" customFormat="1" ht="13.5" x14ac:dyDescent="0.3"/>
    <row r="8009" customFormat="1" ht="13.5" x14ac:dyDescent="0.3"/>
    <row r="8010" customFormat="1" ht="13.5" x14ac:dyDescent="0.3"/>
    <row r="8011" customFormat="1" ht="13.5" x14ac:dyDescent="0.3"/>
    <row r="8012" customFormat="1" ht="13.5" x14ac:dyDescent="0.3"/>
    <row r="8013" customFormat="1" ht="13.5" x14ac:dyDescent="0.3"/>
    <row r="8014" customFormat="1" ht="13.5" x14ac:dyDescent="0.3"/>
    <row r="8015" customFormat="1" ht="13.5" x14ac:dyDescent="0.3"/>
    <row r="8016" customFormat="1" ht="13.5" x14ac:dyDescent="0.3"/>
    <row r="8017" customFormat="1" ht="13.5" x14ac:dyDescent="0.3"/>
    <row r="8018" customFormat="1" ht="13.5" x14ac:dyDescent="0.3"/>
    <row r="8019" customFormat="1" ht="13.5" x14ac:dyDescent="0.3"/>
    <row r="8020" customFormat="1" ht="13.5" x14ac:dyDescent="0.3"/>
    <row r="8021" customFormat="1" ht="13.5" x14ac:dyDescent="0.3"/>
    <row r="8022" customFormat="1" ht="13.5" x14ac:dyDescent="0.3"/>
    <row r="8023" customFormat="1" ht="13.5" x14ac:dyDescent="0.3"/>
    <row r="8024" customFormat="1" ht="13.5" x14ac:dyDescent="0.3"/>
    <row r="8025" customFormat="1" ht="13.5" x14ac:dyDescent="0.3"/>
    <row r="8026" customFormat="1" ht="13.5" x14ac:dyDescent="0.3"/>
    <row r="8027" customFormat="1" ht="13.5" x14ac:dyDescent="0.3"/>
    <row r="8028" customFormat="1" ht="13.5" x14ac:dyDescent="0.3"/>
    <row r="8029" customFormat="1" ht="13.5" x14ac:dyDescent="0.3"/>
    <row r="8030" customFormat="1" ht="13.5" x14ac:dyDescent="0.3"/>
    <row r="8031" customFormat="1" ht="13.5" x14ac:dyDescent="0.3"/>
    <row r="8032" customFormat="1" ht="13.5" x14ac:dyDescent="0.3"/>
    <row r="8033" customFormat="1" ht="13.5" x14ac:dyDescent="0.3"/>
    <row r="8034" customFormat="1" ht="13.5" x14ac:dyDescent="0.3"/>
    <row r="8035" customFormat="1" ht="13.5" x14ac:dyDescent="0.3"/>
    <row r="8036" customFormat="1" ht="13.5" x14ac:dyDescent="0.3"/>
    <row r="8037" customFormat="1" ht="13.5" x14ac:dyDescent="0.3"/>
    <row r="8038" customFormat="1" ht="13.5" x14ac:dyDescent="0.3"/>
    <row r="8039" customFormat="1" ht="13.5" x14ac:dyDescent="0.3"/>
    <row r="8040" customFormat="1" ht="13.5" x14ac:dyDescent="0.3"/>
    <row r="8041" customFormat="1" ht="13.5" x14ac:dyDescent="0.3"/>
    <row r="8042" customFormat="1" ht="13.5" x14ac:dyDescent="0.3"/>
    <row r="8043" customFormat="1" ht="13.5" x14ac:dyDescent="0.3"/>
    <row r="8044" customFormat="1" ht="13.5" x14ac:dyDescent="0.3"/>
    <row r="8045" customFormat="1" ht="13.5" x14ac:dyDescent="0.3"/>
    <row r="8046" customFormat="1" ht="13.5" x14ac:dyDescent="0.3"/>
    <row r="8047" customFormat="1" ht="13.5" x14ac:dyDescent="0.3"/>
    <row r="8048" customFormat="1" ht="13.5" x14ac:dyDescent="0.3"/>
    <row r="8049" customFormat="1" ht="13.5" x14ac:dyDescent="0.3"/>
    <row r="8050" customFormat="1" ht="13.5" x14ac:dyDescent="0.3"/>
    <row r="8051" customFormat="1" ht="13.5" x14ac:dyDescent="0.3"/>
    <row r="8052" customFormat="1" ht="13.5" x14ac:dyDescent="0.3"/>
    <row r="8053" customFormat="1" ht="13.5" x14ac:dyDescent="0.3"/>
    <row r="8054" customFormat="1" ht="13.5" x14ac:dyDescent="0.3"/>
    <row r="8055" customFormat="1" ht="13.5" x14ac:dyDescent="0.3"/>
    <row r="8056" customFormat="1" ht="13.5" x14ac:dyDescent="0.3"/>
    <row r="8057" customFormat="1" ht="13.5" x14ac:dyDescent="0.3"/>
    <row r="8058" customFormat="1" ht="13.5" x14ac:dyDescent="0.3"/>
    <row r="8059" customFormat="1" ht="13.5" x14ac:dyDescent="0.3"/>
    <row r="8060" customFormat="1" ht="13.5" x14ac:dyDescent="0.3"/>
    <row r="8061" customFormat="1" ht="13.5" x14ac:dyDescent="0.3"/>
    <row r="8062" customFormat="1" ht="13.5" x14ac:dyDescent="0.3"/>
    <row r="8063" customFormat="1" ht="13.5" x14ac:dyDescent="0.3"/>
    <row r="8064" customFormat="1" ht="13.5" x14ac:dyDescent="0.3"/>
    <row r="8065" customFormat="1" ht="13.5" x14ac:dyDescent="0.3"/>
    <row r="8066" customFormat="1" ht="13.5" x14ac:dyDescent="0.3"/>
    <row r="8067" customFormat="1" ht="13.5" x14ac:dyDescent="0.3"/>
    <row r="8068" customFormat="1" ht="13.5" x14ac:dyDescent="0.3"/>
    <row r="8069" customFormat="1" ht="13.5" x14ac:dyDescent="0.3"/>
    <row r="8070" customFormat="1" ht="13.5" x14ac:dyDescent="0.3"/>
    <row r="8071" customFormat="1" ht="13.5" x14ac:dyDescent="0.3"/>
    <row r="8072" customFormat="1" ht="13.5" x14ac:dyDescent="0.3"/>
    <row r="8073" customFormat="1" ht="13.5" x14ac:dyDescent="0.3"/>
    <row r="8074" customFormat="1" ht="13.5" x14ac:dyDescent="0.3"/>
    <row r="8075" customFormat="1" ht="13.5" x14ac:dyDescent="0.3"/>
    <row r="8076" customFormat="1" ht="13.5" x14ac:dyDescent="0.3"/>
    <row r="8077" customFormat="1" ht="13.5" x14ac:dyDescent="0.3"/>
    <row r="8078" customFormat="1" ht="13.5" x14ac:dyDescent="0.3"/>
    <row r="8079" customFormat="1" ht="13.5" x14ac:dyDescent="0.3"/>
    <row r="8080" customFormat="1" ht="13.5" x14ac:dyDescent="0.3"/>
    <row r="8081" customFormat="1" ht="13.5" x14ac:dyDescent="0.3"/>
    <row r="8082" customFormat="1" ht="13.5" x14ac:dyDescent="0.3"/>
    <row r="8083" customFormat="1" ht="13.5" x14ac:dyDescent="0.3"/>
    <row r="8084" customFormat="1" ht="13.5" x14ac:dyDescent="0.3"/>
    <row r="8085" customFormat="1" ht="13.5" x14ac:dyDescent="0.3"/>
    <row r="8086" customFormat="1" ht="13.5" x14ac:dyDescent="0.3"/>
    <row r="8087" customFormat="1" ht="13.5" x14ac:dyDescent="0.3"/>
    <row r="8088" customFormat="1" ht="13.5" x14ac:dyDescent="0.3"/>
    <row r="8089" customFormat="1" ht="13.5" x14ac:dyDescent="0.3"/>
    <row r="8090" customFormat="1" ht="13.5" x14ac:dyDescent="0.3"/>
    <row r="8091" customFormat="1" ht="13.5" x14ac:dyDescent="0.3"/>
    <row r="8092" customFormat="1" ht="13.5" x14ac:dyDescent="0.3"/>
    <row r="8093" customFormat="1" ht="13.5" x14ac:dyDescent="0.3"/>
    <row r="8094" customFormat="1" ht="13.5" x14ac:dyDescent="0.3"/>
    <row r="8095" customFormat="1" ht="13.5" x14ac:dyDescent="0.3"/>
    <row r="8096" customFormat="1" ht="13.5" x14ac:dyDescent="0.3"/>
    <row r="8097" customFormat="1" ht="13.5" x14ac:dyDescent="0.3"/>
    <row r="8098" customFormat="1" ht="13.5" x14ac:dyDescent="0.3"/>
    <row r="8099" customFormat="1" ht="13.5" x14ac:dyDescent="0.3"/>
    <row r="8100" customFormat="1" ht="13.5" x14ac:dyDescent="0.3"/>
    <row r="8101" customFormat="1" ht="13.5" x14ac:dyDescent="0.3"/>
    <row r="8102" customFormat="1" ht="13.5" x14ac:dyDescent="0.3"/>
    <row r="8103" customFormat="1" ht="13.5" x14ac:dyDescent="0.3"/>
    <row r="8104" customFormat="1" ht="13.5" x14ac:dyDescent="0.3"/>
    <row r="8105" customFormat="1" ht="13.5" x14ac:dyDescent="0.3"/>
    <row r="8106" customFormat="1" ht="13.5" x14ac:dyDescent="0.3"/>
    <row r="8107" customFormat="1" ht="13.5" x14ac:dyDescent="0.3"/>
    <row r="8108" customFormat="1" ht="13.5" x14ac:dyDescent="0.3"/>
    <row r="8109" customFormat="1" ht="13.5" x14ac:dyDescent="0.3"/>
    <row r="8110" customFormat="1" ht="13.5" x14ac:dyDescent="0.3"/>
    <row r="8111" customFormat="1" ht="13.5" x14ac:dyDescent="0.3"/>
    <row r="8112" customFormat="1" ht="13.5" x14ac:dyDescent="0.3"/>
    <row r="8113" customFormat="1" ht="13.5" x14ac:dyDescent="0.3"/>
    <row r="8114" customFormat="1" ht="13.5" x14ac:dyDescent="0.3"/>
    <row r="8115" customFormat="1" ht="13.5" x14ac:dyDescent="0.3"/>
    <row r="8116" customFormat="1" ht="13.5" x14ac:dyDescent="0.3"/>
    <row r="8117" customFormat="1" ht="13.5" x14ac:dyDescent="0.3"/>
    <row r="8118" customFormat="1" ht="13.5" x14ac:dyDescent="0.3"/>
    <row r="8119" customFormat="1" ht="13.5" x14ac:dyDescent="0.3"/>
    <row r="8120" customFormat="1" ht="13.5" x14ac:dyDescent="0.3"/>
    <row r="8121" customFormat="1" ht="13.5" x14ac:dyDescent="0.3"/>
    <row r="8122" customFormat="1" ht="13.5" x14ac:dyDescent="0.3"/>
    <row r="8123" customFormat="1" ht="13.5" x14ac:dyDescent="0.3"/>
    <row r="8124" customFormat="1" ht="13.5" x14ac:dyDescent="0.3"/>
    <row r="8125" customFormat="1" ht="13.5" x14ac:dyDescent="0.3"/>
    <row r="8126" customFormat="1" ht="13.5" x14ac:dyDescent="0.3"/>
    <row r="8127" customFormat="1" ht="13.5" x14ac:dyDescent="0.3"/>
    <row r="8128" customFormat="1" ht="13.5" x14ac:dyDescent="0.3"/>
    <row r="8129" customFormat="1" ht="13.5" x14ac:dyDescent="0.3"/>
    <row r="8130" customFormat="1" ht="13.5" x14ac:dyDescent="0.3"/>
    <row r="8131" customFormat="1" ht="13.5" x14ac:dyDescent="0.3"/>
    <row r="8132" customFormat="1" ht="13.5" x14ac:dyDescent="0.3"/>
    <row r="8133" customFormat="1" ht="13.5" x14ac:dyDescent="0.3"/>
    <row r="8134" customFormat="1" ht="13.5" x14ac:dyDescent="0.3"/>
    <row r="8135" customFormat="1" ht="13.5" x14ac:dyDescent="0.3"/>
    <row r="8136" customFormat="1" ht="13.5" x14ac:dyDescent="0.3"/>
    <row r="8137" customFormat="1" ht="13.5" x14ac:dyDescent="0.3"/>
    <row r="8138" customFormat="1" ht="13.5" x14ac:dyDescent="0.3"/>
    <row r="8139" customFormat="1" ht="13.5" x14ac:dyDescent="0.3"/>
    <row r="8140" customFormat="1" ht="13.5" x14ac:dyDescent="0.3"/>
    <row r="8141" customFormat="1" ht="13.5" x14ac:dyDescent="0.3"/>
    <row r="8142" customFormat="1" ht="13.5" x14ac:dyDescent="0.3"/>
    <row r="8143" customFormat="1" ht="13.5" x14ac:dyDescent="0.3"/>
    <row r="8144" customFormat="1" ht="13.5" x14ac:dyDescent="0.3"/>
    <row r="8145" customFormat="1" ht="13.5" x14ac:dyDescent="0.3"/>
    <row r="8146" customFormat="1" ht="13.5" x14ac:dyDescent="0.3"/>
    <row r="8147" customFormat="1" ht="13.5" x14ac:dyDescent="0.3"/>
    <row r="8148" customFormat="1" ht="13.5" x14ac:dyDescent="0.3"/>
    <row r="8149" customFormat="1" ht="13.5" x14ac:dyDescent="0.3"/>
    <row r="8150" customFormat="1" ht="13.5" x14ac:dyDescent="0.3"/>
    <row r="8151" customFormat="1" ht="13.5" x14ac:dyDescent="0.3"/>
    <row r="8152" customFormat="1" ht="13.5" x14ac:dyDescent="0.3"/>
    <row r="8153" customFormat="1" ht="13.5" x14ac:dyDescent="0.3"/>
    <row r="8154" customFormat="1" ht="13.5" x14ac:dyDescent="0.3"/>
    <row r="8155" customFormat="1" ht="13.5" x14ac:dyDescent="0.3"/>
    <row r="8156" customFormat="1" ht="13.5" x14ac:dyDescent="0.3"/>
    <row r="8157" customFormat="1" ht="13.5" x14ac:dyDescent="0.3"/>
    <row r="8158" customFormat="1" ht="13.5" x14ac:dyDescent="0.3"/>
    <row r="8159" customFormat="1" ht="13.5" x14ac:dyDescent="0.3"/>
    <row r="8160" customFormat="1" ht="13.5" x14ac:dyDescent="0.3"/>
    <row r="8161" customFormat="1" ht="13.5" x14ac:dyDescent="0.3"/>
    <row r="8162" customFormat="1" ht="13.5" x14ac:dyDescent="0.3"/>
    <row r="8163" customFormat="1" ht="13.5" x14ac:dyDescent="0.3"/>
    <row r="8164" customFormat="1" ht="13.5" x14ac:dyDescent="0.3"/>
    <row r="8165" customFormat="1" ht="13.5" x14ac:dyDescent="0.3"/>
    <row r="8166" customFormat="1" ht="13.5" x14ac:dyDescent="0.3"/>
    <row r="8167" customFormat="1" ht="13.5" x14ac:dyDescent="0.3"/>
    <row r="8168" customFormat="1" ht="13.5" x14ac:dyDescent="0.3"/>
    <row r="8169" customFormat="1" ht="13.5" x14ac:dyDescent="0.3"/>
    <row r="8170" customFormat="1" ht="13.5" x14ac:dyDescent="0.3"/>
    <row r="8171" customFormat="1" ht="13.5" x14ac:dyDescent="0.3"/>
    <row r="8172" customFormat="1" ht="13.5" x14ac:dyDescent="0.3"/>
    <row r="8173" customFormat="1" ht="13.5" x14ac:dyDescent="0.3"/>
    <row r="8174" customFormat="1" ht="13.5" x14ac:dyDescent="0.3"/>
    <row r="8175" customFormat="1" ht="13.5" x14ac:dyDescent="0.3"/>
    <row r="8176" customFormat="1" ht="13.5" x14ac:dyDescent="0.3"/>
    <row r="8177" customFormat="1" ht="13.5" x14ac:dyDescent="0.3"/>
    <row r="8178" customFormat="1" ht="13.5" x14ac:dyDescent="0.3"/>
    <row r="8179" customFormat="1" ht="13.5" x14ac:dyDescent="0.3"/>
    <row r="8180" customFormat="1" ht="13.5" x14ac:dyDescent="0.3"/>
    <row r="8181" customFormat="1" ht="13.5" x14ac:dyDescent="0.3"/>
    <row r="8182" customFormat="1" ht="13.5" x14ac:dyDescent="0.3"/>
    <row r="8183" customFormat="1" ht="13.5" x14ac:dyDescent="0.3"/>
    <row r="8184" customFormat="1" ht="13.5" x14ac:dyDescent="0.3"/>
    <row r="8185" customFormat="1" ht="13.5" x14ac:dyDescent="0.3"/>
    <row r="8186" customFormat="1" ht="13.5" x14ac:dyDescent="0.3"/>
    <row r="8187" customFormat="1" ht="13.5" x14ac:dyDescent="0.3"/>
    <row r="8188" customFormat="1" ht="13.5" x14ac:dyDescent="0.3"/>
    <row r="8189" customFormat="1" ht="13.5" x14ac:dyDescent="0.3"/>
    <row r="8190" customFormat="1" ht="13.5" x14ac:dyDescent="0.3"/>
    <row r="8191" customFormat="1" ht="13.5" x14ac:dyDescent="0.3"/>
    <row r="8192" customFormat="1" ht="13.5" x14ac:dyDescent="0.3"/>
    <row r="8193" customFormat="1" ht="13.5" x14ac:dyDescent="0.3"/>
    <row r="8194" customFormat="1" ht="13.5" x14ac:dyDescent="0.3"/>
    <row r="8195" customFormat="1" ht="13.5" x14ac:dyDescent="0.3"/>
    <row r="8196" customFormat="1" ht="13.5" x14ac:dyDescent="0.3"/>
    <row r="8197" customFormat="1" ht="13.5" x14ac:dyDescent="0.3"/>
    <row r="8198" customFormat="1" ht="13.5" x14ac:dyDescent="0.3"/>
    <row r="8199" customFormat="1" ht="13.5" x14ac:dyDescent="0.3"/>
    <row r="8200" customFormat="1" ht="13.5" x14ac:dyDescent="0.3"/>
    <row r="8201" customFormat="1" ht="13.5" x14ac:dyDescent="0.3"/>
    <row r="8202" customFormat="1" ht="13.5" x14ac:dyDescent="0.3"/>
    <row r="8203" customFormat="1" ht="13.5" x14ac:dyDescent="0.3"/>
    <row r="8204" customFormat="1" ht="13.5" x14ac:dyDescent="0.3"/>
    <row r="8205" customFormat="1" ht="13.5" x14ac:dyDescent="0.3"/>
    <row r="8206" customFormat="1" ht="13.5" x14ac:dyDescent="0.3"/>
    <row r="8207" customFormat="1" ht="13.5" x14ac:dyDescent="0.3"/>
    <row r="8208" customFormat="1" ht="13.5" x14ac:dyDescent="0.3"/>
    <row r="8209" customFormat="1" ht="13.5" x14ac:dyDescent="0.3"/>
    <row r="8210" customFormat="1" ht="13.5" x14ac:dyDescent="0.3"/>
    <row r="8211" customFormat="1" ht="13.5" x14ac:dyDescent="0.3"/>
    <row r="8212" customFormat="1" ht="13.5" x14ac:dyDescent="0.3"/>
    <row r="8213" customFormat="1" ht="13.5" x14ac:dyDescent="0.3"/>
    <row r="8214" customFormat="1" ht="13.5" x14ac:dyDescent="0.3"/>
    <row r="8215" customFormat="1" ht="13.5" x14ac:dyDescent="0.3"/>
    <row r="8216" customFormat="1" ht="13.5" x14ac:dyDescent="0.3"/>
    <row r="8217" customFormat="1" ht="13.5" x14ac:dyDescent="0.3"/>
    <row r="8218" customFormat="1" ht="13.5" x14ac:dyDescent="0.3"/>
    <row r="8219" customFormat="1" ht="13.5" x14ac:dyDescent="0.3"/>
    <row r="8220" customFormat="1" ht="13.5" x14ac:dyDescent="0.3"/>
    <row r="8221" customFormat="1" ht="13.5" x14ac:dyDescent="0.3"/>
    <row r="8222" customFormat="1" ht="13.5" x14ac:dyDescent="0.3"/>
    <row r="8223" customFormat="1" ht="13.5" x14ac:dyDescent="0.3"/>
    <row r="8224" customFormat="1" ht="13.5" x14ac:dyDescent="0.3"/>
    <row r="8225" customFormat="1" ht="13.5" x14ac:dyDescent="0.3"/>
    <row r="8226" customFormat="1" ht="13.5" x14ac:dyDescent="0.3"/>
    <row r="8227" customFormat="1" ht="13.5" x14ac:dyDescent="0.3"/>
    <row r="8228" customFormat="1" ht="13.5" x14ac:dyDescent="0.3"/>
    <row r="8229" customFormat="1" ht="13.5" x14ac:dyDescent="0.3"/>
    <row r="8230" customFormat="1" ht="13.5" x14ac:dyDescent="0.3"/>
    <row r="8231" customFormat="1" ht="13.5" x14ac:dyDescent="0.3"/>
    <row r="8232" customFormat="1" ht="13.5" x14ac:dyDescent="0.3"/>
    <row r="8233" customFormat="1" ht="13.5" x14ac:dyDescent="0.3"/>
    <row r="8234" customFormat="1" ht="13.5" x14ac:dyDescent="0.3"/>
    <row r="8235" customFormat="1" ht="13.5" x14ac:dyDescent="0.3"/>
    <row r="8236" customFormat="1" ht="13.5" x14ac:dyDescent="0.3"/>
    <row r="8237" customFormat="1" ht="13.5" x14ac:dyDescent="0.3"/>
    <row r="8238" customFormat="1" ht="13.5" x14ac:dyDescent="0.3"/>
    <row r="8239" customFormat="1" ht="13.5" x14ac:dyDescent="0.3"/>
    <row r="8240" customFormat="1" ht="13.5" x14ac:dyDescent="0.3"/>
    <row r="8241" customFormat="1" ht="13.5" x14ac:dyDescent="0.3"/>
    <row r="8242" customFormat="1" ht="13.5" x14ac:dyDescent="0.3"/>
    <row r="8243" customFormat="1" ht="13.5" x14ac:dyDescent="0.3"/>
    <row r="8244" customFormat="1" ht="13.5" x14ac:dyDescent="0.3"/>
    <row r="8245" customFormat="1" ht="13.5" x14ac:dyDescent="0.3"/>
    <row r="8246" customFormat="1" ht="13.5" x14ac:dyDescent="0.3"/>
    <row r="8247" customFormat="1" ht="13.5" x14ac:dyDescent="0.3"/>
    <row r="8248" customFormat="1" ht="13.5" x14ac:dyDescent="0.3"/>
    <row r="8249" customFormat="1" ht="13.5" x14ac:dyDescent="0.3"/>
    <row r="8250" customFormat="1" ht="13.5" x14ac:dyDescent="0.3"/>
    <row r="8251" customFormat="1" ht="13.5" x14ac:dyDescent="0.3"/>
    <row r="8252" customFormat="1" ht="13.5" x14ac:dyDescent="0.3"/>
    <row r="8253" customFormat="1" ht="13.5" x14ac:dyDescent="0.3"/>
    <row r="8254" customFormat="1" ht="13.5" x14ac:dyDescent="0.3"/>
    <row r="8255" customFormat="1" ht="13.5" x14ac:dyDescent="0.3"/>
    <row r="8256" customFormat="1" ht="13.5" x14ac:dyDescent="0.3"/>
    <row r="8257" customFormat="1" ht="13.5" x14ac:dyDescent="0.3"/>
    <row r="8258" customFormat="1" ht="13.5" x14ac:dyDescent="0.3"/>
    <row r="8259" customFormat="1" ht="13.5" x14ac:dyDescent="0.3"/>
    <row r="8260" customFormat="1" ht="13.5" x14ac:dyDescent="0.3"/>
    <row r="8261" customFormat="1" ht="13.5" x14ac:dyDescent="0.3"/>
    <row r="8262" customFormat="1" ht="13.5" x14ac:dyDescent="0.3"/>
    <row r="8263" customFormat="1" ht="13.5" x14ac:dyDescent="0.3"/>
    <row r="8264" customFormat="1" ht="13.5" x14ac:dyDescent="0.3"/>
    <row r="8265" customFormat="1" ht="13.5" x14ac:dyDescent="0.3"/>
    <row r="8266" customFormat="1" ht="13.5" x14ac:dyDescent="0.3"/>
    <row r="8267" customFormat="1" ht="13.5" x14ac:dyDescent="0.3"/>
    <row r="8268" customFormat="1" ht="13.5" x14ac:dyDescent="0.3"/>
    <row r="8269" customFormat="1" ht="13.5" x14ac:dyDescent="0.3"/>
    <row r="8270" customFormat="1" ht="13.5" x14ac:dyDescent="0.3"/>
    <row r="8271" customFormat="1" ht="13.5" x14ac:dyDescent="0.3"/>
    <row r="8272" customFormat="1" ht="13.5" x14ac:dyDescent="0.3"/>
    <row r="8273" customFormat="1" ht="13.5" x14ac:dyDescent="0.3"/>
    <row r="8274" customFormat="1" ht="13.5" x14ac:dyDescent="0.3"/>
    <row r="8275" customFormat="1" ht="13.5" x14ac:dyDescent="0.3"/>
    <row r="8276" customFormat="1" ht="13.5" x14ac:dyDescent="0.3"/>
    <row r="8277" customFormat="1" ht="13.5" x14ac:dyDescent="0.3"/>
    <row r="8278" customFormat="1" ht="13.5" x14ac:dyDescent="0.3"/>
    <row r="8279" customFormat="1" ht="13.5" x14ac:dyDescent="0.3"/>
    <row r="8280" customFormat="1" ht="13.5" x14ac:dyDescent="0.3"/>
    <row r="8281" customFormat="1" ht="13.5" x14ac:dyDescent="0.3"/>
    <row r="8282" customFormat="1" ht="13.5" x14ac:dyDescent="0.3"/>
    <row r="8283" customFormat="1" ht="13.5" x14ac:dyDescent="0.3"/>
    <row r="8284" customFormat="1" ht="13.5" x14ac:dyDescent="0.3"/>
    <row r="8285" customFormat="1" ht="13.5" x14ac:dyDescent="0.3"/>
    <row r="8286" customFormat="1" ht="13.5" x14ac:dyDescent="0.3"/>
    <row r="8287" customFormat="1" ht="13.5" x14ac:dyDescent="0.3"/>
    <row r="8288" customFormat="1" ht="13.5" x14ac:dyDescent="0.3"/>
    <row r="8289" customFormat="1" ht="13.5" x14ac:dyDescent="0.3"/>
    <row r="8290" customFormat="1" ht="13.5" x14ac:dyDescent="0.3"/>
    <row r="8291" customFormat="1" ht="13.5" x14ac:dyDescent="0.3"/>
    <row r="8292" customFormat="1" ht="13.5" x14ac:dyDescent="0.3"/>
    <row r="8293" customFormat="1" ht="13.5" x14ac:dyDescent="0.3"/>
    <row r="8294" customFormat="1" ht="13.5" x14ac:dyDescent="0.3"/>
    <row r="8295" customFormat="1" ht="13.5" x14ac:dyDescent="0.3"/>
    <row r="8296" customFormat="1" ht="13.5" x14ac:dyDescent="0.3"/>
    <row r="8297" customFormat="1" ht="13.5" x14ac:dyDescent="0.3"/>
    <row r="8298" customFormat="1" ht="13.5" x14ac:dyDescent="0.3"/>
    <row r="8299" customFormat="1" ht="13.5" x14ac:dyDescent="0.3"/>
    <row r="8300" customFormat="1" ht="13.5" x14ac:dyDescent="0.3"/>
    <row r="8301" customFormat="1" ht="13.5" x14ac:dyDescent="0.3"/>
    <row r="8302" customFormat="1" ht="13.5" x14ac:dyDescent="0.3"/>
    <row r="8303" customFormat="1" ht="13.5" x14ac:dyDescent="0.3"/>
    <row r="8304" customFormat="1" ht="13.5" x14ac:dyDescent="0.3"/>
    <row r="8305" customFormat="1" ht="13.5" x14ac:dyDescent="0.3"/>
    <row r="8306" customFormat="1" ht="13.5" x14ac:dyDescent="0.3"/>
    <row r="8307" customFormat="1" ht="13.5" x14ac:dyDescent="0.3"/>
    <row r="8308" customFormat="1" ht="13.5" x14ac:dyDescent="0.3"/>
    <row r="8309" customFormat="1" ht="13.5" x14ac:dyDescent="0.3"/>
    <row r="8310" customFormat="1" ht="13.5" x14ac:dyDescent="0.3"/>
    <row r="8311" customFormat="1" ht="13.5" x14ac:dyDescent="0.3"/>
    <row r="8312" customFormat="1" ht="13.5" x14ac:dyDescent="0.3"/>
    <row r="8313" customFormat="1" ht="13.5" x14ac:dyDescent="0.3"/>
    <row r="8314" customFormat="1" ht="13.5" x14ac:dyDescent="0.3"/>
    <row r="8315" customFormat="1" ht="13.5" x14ac:dyDescent="0.3"/>
    <row r="8316" customFormat="1" ht="13.5" x14ac:dyDescent="0.3"/>
    <row r="8317" customFormat="1" ht="13.5" x14ac:dyDescent="0.3"/>
    <row r="8318" customFormat="1" ht="13.5" x14ac:dyDescent="0.3"/>
    <row r="8319" customFormat="1" ht="13.5" x14ac:dyDescent="0.3"/>
    <row r="8320" customFormat="1" ht="13.5" x14ac:dyDescent="0.3"/>
    <row r="8321" customFormat="1" ht="13.5" x14ac:dyDescent="0.3"/>
    <row r="8322" customFormat="1" ht="13.5" x14ac:dyDescent="0.3"/>
    <row r="8323" customFormat="1" ht="13.5" x14ac:dyDescent="0.3"/>
    <row r="8324" customFormat="1" ht="13.5" x14ac:dyDescent="0.3"/>
    <row r="8325" customFormat="1" ht="13.5" x14ac:dyDescent="0.3"/>
    <row r="8326" customFormat="1" ht="13.5" x14ac:dyDescent="0.3"/>
    <row r="8327" customFormat="1" ht="13.5" x14ac:dyDescent="0.3"/>
    <row r="8328" customFormat="1" ht="13.5" x14ac:dyDescent="0.3"/>
    <row r="8329" customFormat="1" ht="13.5" x14ac:dyDescent="0.3"/>
    <row r="8330" customFormat="1" ht="13.5" x14ac:dyDescent="0.3"/>
    <row r="8331" customFormat="1" ht="13.5" x14ac:dyDescent="0.3"/>
    <row r="8332" customFormat="1" ht="13.5" x14ac:dyDescent="0.3"/>
    <row r="8333" customFormat="1" ht="13.5" x14ac:dyDescent="0.3"/>
    <row r="8334" customFormat="1" ht="13.5" x14ac:dyDescent="0.3"/>
    <row r="8335" customFormat="1" ht="13.5" x14ac:dyDescent="0.3"/>
    <row r="8336" customFormat="1" ht="13.5" x14ac:dyDescent="0.3"/>
    <row r="8337" customFormat="1" ht="13.5" x14ac:dyDescent="0.3"/>
    <row r="8338" customFormat="1" ht="13.5" x14ac:dyDescent="0.3"/>
    <row r="8339" customFormat="1" ht="13.5" x14ac:dyDescent="0.3"/>
    <row r="8340" customFormat="1" ht="13.5" x14ac:dyDescent="0.3"/>
    <row r="8341" customFormat="1" ht="13.5" x14ac:dyDescent="0.3"/>
    <row r="8342" customFormat="1" ht="13.5" x14ac:dyDescent="0.3"/>
    <row r="8343" customFormat="1" ht="13.5" x14ac:dyDescent="0.3"/>
    <row r="8344" customFormat="1" ht="13.5" x14ac:dyDescent="0.3"/>
    <row r="8345" customFormat="1" ht="13.5" x14ac:dyDescent="0.3"/>
    <row r="8346" customFormat="1" ht="13.5" x14ac:dyDescent="0.3"/>
    <row r="8347" customFormat="1" ht="13.5" x14ac:dyDescent="0.3"/>
    <row r="8348" customFormat="1" ht="13.5" x14ac:dyDescent="0.3"/>
    <row r="8349" customFormat="1" ht="13.5" x14ac:dyDescent="0.3"/>
    <row r="8350" customFormat="1" ht="13.5" x14ac:dyDescent="0.3"/>
    <row r="8351" customFormat="1" ht="13.5" x14ac:dyDescent="0.3"/>
    <row r="8352" customFormat="1" ht="13.5" x14ac:dyDescent="0.3"/>
    <row r="8353" customFormat="1" ht="13.5" x14ac:dyDescent="0.3"/>
    <row r="8354" customFormat="1" ht="13.5" x14ac:dyDescent="0.3"/>
    <row r="8355" customFormat="1" ht="13.5" x14ac:dyDescent="0.3"/>
    <row r="8356" customFormat="1" ht="13.5" x14ac:dyDescent="0.3"/>
    <row r="8357" customFormat="1" ht="13.5" x14ac:dyDescent="0.3"/>
    <row r="8358" customFormat="1" ht="13.5" x14ac:dyDescent="0.3"/>
    <row r="8359" customFormat="1" ht="13.5" x14ac:dyDescent="0.3"/>
    <row r="8360" customFormat="1" ht="13.5" x14ac:dyDescent="0.3"/>
    <row r="8361" customFormat="1" ht="13.5" x14ac:dyDescent="0.3"/>
    <row r="8362" customFormat="1" ht="13.5" x14ac:dyDescent="0.3"/>
    <row r="8363" customFormat="1" ht="13.5" x14ac:dyDescent="0.3"/>
    <row r="8364" customFormat="1" ht="13.5" x14ac:dyDescent="0.3"/>
    <row r="8365" customFormat="1" ht="13.5" x14ac:dyDescent="0.3"/>
    <row r="8366" customFormat="1" ht="13.5" x14ac:dyDescent="0.3"/>
    <row r="8367" customFormat="1" ht="13.5" x14ac:dyDescent="0.3"/>
    <row r="8368" customFormat="1" ht="13.5" x14ac:dyDescent="0.3"/>
    <row r="8369" customFormat="1" ht="13.5" x14ac:dyDescent="0.3"/>
    <row r="8370" customFormat="1" ht="13.5" x14ac:dyDescent="0.3"/>
    <row r="8371" customFormat="1" ht="13.5" x14ac:dyDescent="0.3"/>
    <row r="8372" customFormat="1" ht="13.5" x14ac:dyDescent="0.3"/>
    <row r="8373" customFormat="1" ht="13.5" x14ac:dyDescent="0.3"/>
    <row r="8374" customFormat="1" ht="13.5" x14ac:dyDescent="0.3"/>
    <row r="8375" customFormat="1" ht="13.5" x14ac:dyDescent="0.3"/>
    <row r="8376" customFormat="1" ht="13.5" x14ac:dyDescent="0.3"/>
    <row r="8377" customFormat="1" ht="13.5" x14ac:dyDescent="0.3"/>
    <row r="8378" customFormat="1" ht="13.5" x14ac:dyDescent="0.3"/>
    <row r="8379" customFormat="1" ht="13.5" x14ac:dyDescent="0.3"/>
    <row r="8380" customFormat="1" ht="13.5" x14ac:dyDescent="0.3"/>
    <row r="8381" customFormat="1" ht="13.5" x14ac:dyDescent="0.3"/>
    <row r="8382" customFormat="1" ht="13.5" x14ac:dyDescent="0.3"/>
    <row r="8383" customFormat="1" ht="13.5" x14ac:dyDescent="0.3"/>
    <row r="8384" customFormat="1" ht="13.5" x14ac:dyDescent="0.3"/>
    <row r="8385" customFormat="1" ht="13.5" x14ac:dyDescent="0.3"/>
    <row r="8386" customFormat="1" ht="13.5" x14ac:dyDescent="0.3"/>
    <row r="8387" customFormat="1" ht="13.5" x14ac:dyDescent="0.3"/>
    <row r="8388" customFormat="1" ht="13.5" x14ac:dyDescent="0.3"/>
    <row r="8389" customFormat="1" ht="13.5" x14ac:dyDescent="0.3"/>
    <row r="8390" customFormat="1" ht="13.5" x14ac:dyDescent="0.3"/>
    <row r="8391" customFormat="1" ht="13.5" x14ac:dyDescent="0.3"/>
    <row r="8392" customFormat="1" ht="13.5" x14ac:dyDescent="0.3"/>
    <row r="8393" customFormat="1" ht="13.5" x14ac:dyDescent="0.3"/>
    <row r="8394" customFormat="1" ht="13.5" x14ac:dyDescent="0.3"/>
    <row r="8395" customFormat="1" ht="13.5" x14ac:dyDescent="0.3"/>
    <row r="8396" customFormat="1" ht="13.5" x14ac:dyDescent="0.3"/>
    <row r="8397" customFormat="1" ht="13.5" x14ac:dyDescent="0.3"/>
    <row r="8398" customFormat="1" ht="13.5" x14ac:dyDescent="0.3"/>
    <row r="8399" customFormat="1" ht="13.5" x14ac:dyDescent="0.3"/>
    <row r="8400" customFormat="1" ht="13.5" x14ac:dyDescent="0.3"/>
    <row r="8401" customFormat="1" ht="13.5" x14ac:dyDescent="0.3"/>
    <row r="8402" customFormat="1" ht="13.5" x14ac:dyDescent="0.3"/>
    <row r="8403" customFormat="1" ht="13.5" x14ac:dyDescent="0.3"/>
    <row r="8404" customFormat="1" ht="13.5" x14ac:dyDescent="0.3"/>
    <row r="8405" customFormat="1" ht="13.5" x14ac:dyDescent="0.3"/>
    <row r="8406" customFormat="1" ht="13.5" x14ac:dyDescent="0.3"/>
    <row r="8407" customFormat="1" ht="13.5" x14ac:dyDescent="0.3"/>
    <row r="8408" customFormat="1" ht="13.5" x14ac:dyDescent="0.3"/>
    <row r="8409" customFormat="1" ht="13.5" x14ac:dyDescent="0.3"/>
    <row r="8410" customFormat="1" ht="13.5" x14ac:dyDescent="0.3"/>
    <row r="8411" customFormat="1" ht="13.5" x14ac:dyDescent="0.3"/>
    <row r="8412" customFormat="1" ht="13.5" x14ac:dyDescent="0.3"/>
    <row r="8413" customFormat="1" ht="13.5" x14ac:dyDescent="0.3"/>
    <row r="8414" customFormat="1" ht="13.5" x14ac:dyDescent="0.3"/>
    <row r="8415" customFormat="1" ht="13.5" x14ac:dyDescent="0.3"/>
    <row r="8416" customFormat="1" ht="13.5" x14ac:dyDescent="0.3"/>
    <row r="8417" customFormat="1" ht="13.5" x14ac:dyDescent="0.3"/>
    <row r="8418" customFormat="1" ht="13.5" x14ac:dyDescent="0.3"/>
    <row r="8419" customFormat="1" ht="13.5" x14ac:dyDescent="0.3"/>
    <row r="8420" customFormat="1" ht="13.5" x14ac:dyDescent="0.3"/>
    <row r="8421" customFormat="1" ht="13.5" x14ac:dyDescent="0.3"/>
    <row r="8422" customFormat="1" ht="13.5" x14ac:dyDescent="0.3"/>
    <row r="8423" customFormat="1" ht="13.5" x14ac:dyDescent="0.3"/>
    <row r="8424" customFormat="1" ht="13.5" x14ac:dyDescent="0.3"/>
    <row r="8425" customFormat="1" ht="13.5" x14ac:dyDescent="0.3"/>
    <row r="8426" customFormat="1" ht="13.5" x14ac:dyDescent="0.3"/>
    <row r="8427" customFormat="1" ht="13.5" x14ac:dyDescent="0.3"/>
    <row r="8428" customFormat="1" ht="13.5" x14ac:dyDescent="0.3"/>
    <row r="8429" customFormat="1" ht="13.5" x14ac:dyDescent="0.3"/>
    <row r="8430" customFormat="1" ht="13.5" x14ac:dyDescent="0.3"/>
    <row r="8431" customFormat="1" ht="13.5" x14ac:dyDescent="0.3"/>
    <row r="8432" customFormat="1" ht="13.5" x14ac:dyDescent="0.3"/>
    <row r="8433" customFormat="1" ht="13.5" x14ac:dyDescent="0.3"/>
    <row r="8434" customFormat="1" ht="13.5" x14ac:dyDescent="0.3"/>
    <row r="8435" customFormat="1" ht="13.5" x14ac:dyDescent="0.3"/>
    <row r="8436" customFormat="1" ht="13.5" x14ac:dyDescent="0.3"/>
    <row r="8437" customFormat="1" ht="13.5" x14ac:dyDescent="0.3"/>
    <row r="8438" customFormat="1" ht="13.5" x14ac:dyDescent="0.3"/>
    <row r="8439" customFormat="1" ht="13.5" x14ac:dyDescent="0.3"/>
    <row r="8440" customFormat="1" ht="13.5" x14ac:dyDescent="0.3"/>
    <row r="8441" customFormat="1" ht="13.5" x14ac:dyDescent="0.3"/>
    <row r="8442" customFormat="1" ht="13.5" x14ac:dyDescent="0.3"/>
    <row r="8443" customFormat="1" ht="13.5" x14ac:dyDescent="0.3"/>
    <row r="8444" customFormat="1" ht="13.5" x14ac:dyDescent="0.3"/>
    <row r="8445" customFormat="1" ht="13.5" x14ac:dyDescent="0.3"/>
    <row r="8446" customFormat="1" ht="13.5" x14ac:dyDescent="0.3"/>
    <row r="8447" customFormat="1" ht="13.5" x14ac:dyDescent="0.3"/>
    <row r="8448" customFormat="1" ht="13.5" x14ac:dyDescent="0.3"/>
    <row r="8449" customFormat="1" ht="13.5" x14ac:dyDescent="0.3"/>
    <row r="8450" customFormat="1" ht="13.5" x14ac:dyDescent="0.3"/>
    <row r="8451" customFormat="1" ht="13.5" x14ac:dyDescent="0.3"/>
    <row r="8452" customFormat="1" ht="13.5" x14ac:dyDescent="0.3"/>
    <row r="8453" customFormat="1" ht="13.5" x14ac:dyDescent="0.3"/>
    <row r="8454" customFormat="1" ht="13.5" x14ac:dyDescent="0.3"/>
    <row r="8455" customFormat="1" ht="13.5" x14ac:dyDescent="0.3"/>
    <row r="8456" customFormat="1" ht="13.5" x14ac:dyDescent="0.3"/>
    <row r="8457" customFormat="1" ht="13.5" x14ac:dyDescent="0.3"/>
    <row r="8458" customFormat="1" ht="13.5" x14ac:dyDescent="0.3"/>
    <row r="8459" customFormat="1" ht="13.5" x14ac:dyDescent="0.3"/>
    <row r="8460" customFormat="1" ht="13.5" x14ac:dyDescent="0.3"/>
    <row r="8461" customFormat="1" ht="13.5" x14ac:dyDescent="0.3"/>
    <row r="8462" customFormat="1" ht="13.5" x14ac:dyDescent="0.3"/>
    <row r="8463" customFormat="1" ht="13.5" x14ac:dyDescent="0.3"/>
    <row r="8464" customFormat="1" ht="13.5" x14ac:dyDescent="0.3"/>
    <row r="8465" customFormat="1" ht="13.5" x14ac:dyDescent="0.3"/>
    <row r="8466" customFormat="1" ht="13.5" x14ac:dyDescent="0.3"/>
    <row r="8467" customFormat="1" ht="13.5" x14ac:dyDescent="0.3"/>
    <row r="8468" customFormat="1" ht="13.5" x14ac:dyDescent="0.3"/>
    <row r="8469" customFormat="1" ht="13.5" x14ac:dyDescent="0.3"/>
    <row r="8470" customFormat="1" ht="13.5" x14ac:dyDescent="0.3"/>
    <row r="8471" customFormat="1" ht="13.5" x14ac:dyDescent="0.3"/>
    <row r="8472" customFormat="1" ht="13.5" x14ac:dyDescent="0.3"/>
    <row r="8473" customFormat="1" ht="13.5" x14ac:dyDescent="0.3"/>
    <row r="8474" customFormat="1" ht="13.5" x14ac:dyDescent="0.3"/>
    <row r="8475" customFormat="1" ht="13.5" x14ac:dyDescent="0.3"/>
    <row r="8476" customFormat="1" ht="13.5" x14ac:dyDescent="0.3"/>
    <row r="8477" customFormat="1" ht="13.5" x14ac:dyDescent="0.3"/>
    <row r="8478" customFormat="1" ht="13.5" x14ac:dyDescent="0.3"/>
    <row r="8479" customFormat="1" ht="13.5" x14ac:dyDescent="0.3"/>
    <row r="8480" customFormat="1" ht="13.5" x14ac:dyDescent="0.3"/>
    <row r="8481" customFormat="1" ht="13.5" x14ac:dyDescent="0.3"/>
    <row r="8482" customFormat="1" ht="13.5" x14ac:dyDescent="0.3"/>
    <row r="8483" customFormat="1" ht="13.5" x14ac:dyDescent="0.3"/>
    <row r="8484" customFormat="1" ht="13.5" x14ac:dyDescent="0.3"/>
    <row r="8485" customFormat="1" ht="13.5" x14ac:dyDescent="0.3"/>
    <row r="8486" customFormat="1" ht="13.5" x14ac:dyDescent="0.3"/>
    <row r="8487" customFormat="1" ht="13.5" x14ac:dyDescent="0.3"/>
    <row r="8488" customFormat="1" ht="13.5" x14ac:dyDescent="0.3"/>
    <row r="8489" customFormat="1" ht="13.5" x14ac:dyDescent="0.3"/>
    <row r="8490" customFormat="1" ht="13.5" x14ac:dyDescent="0.3"/>
    <row r="8491" customFormat="1" ht="13.5" x14ac:dyDescent="0.3"/>
    <row r="8492" customFormat="1" ht="13.5" x14ac:dyDescent="0.3"/>
    <row r="8493" customFormat="1" ht="13.5" x14ac:dyDescent="0.3"/>
    <row r="8494" customFormat="1" ht="13.5" x14ac:dyDescent="0.3"/>
    <row r="8495" customFormat="1" ht="13.5" x14ac:dyDescent="0.3"/>
    <row r="8496" customFormat="1" ht="13.5" x14ac:dyDescent="0.3"/>
    <row r="8497" customFormat="1" ht="13.5" x14ac:dyDescent="0.3"/>
    <row r="8498" customFormat="1" ht="13.5" x14ac:dyDescent="0.3"/>
    <row r="8499" customFormat="1" ht="13.5" x14ac:dyDescent="0.3"/>
    <row r="8500" customFormat="1" ht="13.5" x14ac:dyDescent="0.3"/>
    <row r="8501" customFormat="1" ht="13.5" x14ac:dyDescent="0.3"/>
    <row r="8502" customFormat="1" ht="13.5" x14ac:dyDescent="0.3"/>
    <row r="8503" customFormat="1" ht="13.5" x14ac:dyDescent="0.3"/>
    <row r="8504" customFormat="1" ht="13.5" x14ac:dyDescent="0.3"/>
    <row r="8505" customFormat="1" ht="13.5" x14ac:dyDescent="0.3"/>
    <row r="8506" customFormat="1" ht="13.5" x14ac:dyDescent="0.3"/>
    <row r="8507" customFormat="1" ht="13.5" x14ac:dyDescent="0.3"/>
    <row r="8508" customFormat="1" ht="13.5" x14ac:dyDescent="0.3"/>
    <row r="8509" customFormat="1" ht="13.5" x14ac:dyDescent="0.3"/>
    <row r="8510" customFormat="1" ht="13.5" x14ac:dyDescent="0.3"/>
    <row r="8511" customFormat="1" ht="13.5" x14ac:dyDescent="0.3"/>
    <row r="8512" customFormat="1" ht="13.5" x14ac:dyDescent="0.3"/>
    <row r="8513" customFormat="1" ht="13.5" x14ac:dyDescent="0.3"/>
    <row r="8514" customFormat="1" ht="13.5" x14ac:dyDescent="0.3"/>
    <row r="8515" customFormat="1" ht="13.5" x14ac:dyDescent="0.3"/>
    <row r="8516" customFormat="1" ht="13.5" x14ac:dyDescent="0.3"/>
    <row r="8517" customFormat="1" ht="13.5" x14ac:dyDescent="0.3"/>
    <row r="8518" customFormat="1" ht="13.5" x14ac:dyDescent="0.3"/>
    <row r="8519" customFormat="1" ht="13.5" x14ac:dyDescent="0.3"/>
    <row r="8520" customFormat="1" ht="13.5" x14ac:dyDescent="0.3"/>
    <row r="8521" customFormat="1" ht="13.5" x14ac:dyDescent="0.3"/>
    <row r="8522" customFormat="1" ht="13.5" x14ac:dyDescent="0.3"/>
    <row r="8523" customFormat="1" ht="13.5" x14ac:dyDescent="0.3"/>
    <row r="8524" customFormat="1" ht="13.5" x14ac:dyDescent="0.3"/>
    <row r="8525" customFormat="1" ht="13.5" x14ac:dyDescent="0.3"/>
    <row r="8526" customFormat="1" ht="13.5" x14ac:dyDescent="0.3"/>
    <row r="8527" customFormat="1" ht="13.5" x14ac:dyDescent="0.3"/>
    <row r="8528" customFormat="1" ht="13.5" x14ac:dyDescent="0.3"/>
    <row r="8529" customFormat="1" ht="13.5" x14ac:dyDescent="0.3"/>
    <row r="8530" customFormat="1" ht="13.5" x14ac:dyDescent="0.3"/>
    <row r="8531" customFormat="1" ht="13.5" x14ac:dyDescent="0.3"/>
    <row r="8532" customFormat="1" ht="13.5" x14ac:dyDescent="0.3"/>
    <row r="8533" customFormat="1" ht="13.5" x14ac:dyDescent="0.3"/>
    <row r="8534" customFormat="1" ht="13.5" x14ac:dyDescent="0.3"/>
    <row r="8535" customFormat="1" ht="13.5" x14ac:dyDescent="0.3"/>
    <row r="8536" customFormat="1" ht="13.5" x14ac:dyDescent="0.3"/>
    <row r="8537" customFormat="1" ht="13.5" x14ac:dyDescent="0.3"/>
    <row r="8538" customFormat="1" ht="13.5" x14ac:dyDescent="0.3"/>
    <row r="8539" customFormat="1" ht="13.5" x14ac:dyDescent="0.3"/>
    <row r="8540" customFormat="1" ht="13.5" x14ac:dyDescent="0.3"/>
    <row r="8541" customFormat="1" ht="13.5" x14ac:dyDescent="0.3"/>
    <row r="8542" customFormat="1" ht="13.5" x14ac:dyDescent="0.3"/>
    <row r="8543" customFormat="1" ht="13.5" x14ac:dyDescent="0.3"/>
    <row r="8544" customFormat="1" ht="13.5" x14ac:dyDescent="0.3"/>
    <row r="8545" customFormat="1" ht="13.5" x14ac:dyDescent="0.3"/>
    <row r="8546" customFormat="1" ht="13.5" x14ac:dyDescent="0.3"/>
    <row r="8547" customFormat="1" ht="13.5" x14ac:dyDescent="0.3"/>
    <row r="8548" customFormat="1" ht="13.5" x14ac:dyDescent="0.3"/>
    <row r="8549" customFormat="1" ht="13.5" x14ac:dyDescent="0.3"/>
    <row r="8550" customFormat="1" ht="13.5" x14ac:dyDescent="0.3"/>
    <row r="8551" customFormat="1" ht="13.5" x14ac:dyDescent="0.3"/>
    <row r="8552" customFormat="1" ht="13.5" x14ac:dyDescent="0.3"/>
    <row r="8553" customFormat="1" ht="13.5" x14ac:dyDescent="0.3"/>
    <row r="8554" customFormat="1" ht="13.5" x14ac:dyDescent="0.3"/>
    <row r="8555" customFormat="1" ht="13.5" x14ac:dyDescent="0.3"/>
    <row r="8556" customFormat="1" ht="13.5" x14ac:dyDescent="0.3"/>
    <row r="8557" customFormat="1" ht="13.5" x14ac:dyDescent="0.3"/>
    <row r="8558" customFormat="1" ht="13.5" x14ac:dyDescent="0.3"/>
    <row r="8559" customFormat="1" ht="13.5" x14ac:dyDescent="0.3"/>
    <row r="8560" customFormat="1" ht="13.5" x14ac:dyDescent="0.3"/>
    <row r="8561" customFormat="1" ht="13.5" x14ac:dyDescent="0.3"/>
    <row r="8562" customFormat="1" ht="13.5" x14ac:dyDescent="0.3"/>
    <row r="8563" customFormat="1" ht="13.5" x14ac:dyDescent="0.3"/>
    <row r="8564" customFormat="1" ht="13.5" x14ac:dyDescent="0.3"/>
    <row r="8565" customFormat="1" ht="13.5" x14ac:dyDescent="0.3"/>
    <row r="8566" customFormat="1" ht="13.5" x14ac:dyDescent="0.3"/>
    <row r="8567" customFormat="1" ht="13.5" x14ac:dyDescent="0.3"/>
    <row r="8568" customFormat="1" ht="13.5" x14ac:dyDescent="0.3"/>
    <row r="8569" customFormat="1" ht="13.5" x14ac:dyDescent="0.3"/>
    <row r="8570" customFormat="1" ht="13.5" x14ac:dyDescent="0.3"/>
    <row r="8571" customFormat="1" ht="13.5" x14ac:dyDescent="0.3"/>
    <row r="8572" customFormat="1" ht="13.5" x14ac:dyDescent="0.3"/>
    <row r="8573" customFormat="1" ht="13.5" x14ac:dyDescent="0.3"/>
    <row r="8574" customFormat="1" ht="13.5" x14ac:dyDescent="0.3"/>
    <row r="8575" customFormat="1" ht="13.5" x14ac:dyDescent="0.3"/>
    <row r="8576" customFormat="1" ht="13.5" x14ac:dyDescent="0.3"/>
    <row r="8577" customFormat="1" ht="13.5" x14ac:dyDescent="0.3"/>
    <row r="8578" customFormat="1" ht="13.5" x14ac:dyDescent="0.3"/>
    <row r="8579" customFormat="1" ht="13.5" x14ac:dyDescent="0.3"/>
    <row r="8580" customFormat="1" ht="13.5" x14ac:dyDescent="0.3"/>
    <row r="8581" customFormat="1" ht="13.5" x14ac:dyDescent="0.3"/>
    <row r="8582" customFormat="1" ht="13.5" x14ac:dyDescent="0.3"/>
    <row r="8583" customFormat="1" ht="13.5" x14ac:dyDescent="0.3"/>
    <row r="8584" customFormat="1" ht="13.5" x14ac:dyDescent="0.3"/>
    <row r="8585" customFormat="1" ht="13.5" x14ac:dyDescent="0.3"/>
    <row r="8586" customFormat="1" ht="13.5" x14ac:dyDescent="0.3"/>
    <row r="8587" customFormat="1" ht="13.5" x14ac:dyDescent="0.3"/>
    <row r="8588" customFormat="1" ht="13.5" x14ac:dyDescent="0.3"/>
    <row r="8589" customFormat="1" ht="13.5" x14ac:dyDescent="0.3"/>
    <row r="8590" customFormat="1" ht="13.5" x14ac:dyDescent="0.3"/>
    <row r="8591" customFormat="1" ht="13.5" x14ac:dyDescent="0.3"/>
    <row r="8592" customFormat="1" ht="13.5" x14ac:dyDescent="0.3"/>
    <row r="8593" customFormat="1" ht="13.5" x14ac:dyDescent="0.3"/>
    <row r="8594" customFormat="1" ht="13.5" x14ac:dyDescent="0.3"/>
    <row r="8595" customFormat="1" ht="13.5" x14ac:dyDescent="0.3"/>
    <row r="8596" customFormat="1" ht="13.5" x14ac:dyDescent="0.3"/>
    <row r="8597" customFormat="1" ht="13.5" x14ac:dyDescent="0.3"/>
    <row r="8598" customFormat="1" ht="13.5" x14ac:dyDescent="0.3"/>
    <row r="8599" customFormat="1" ht="13.5" x14ac:dyDescent="0.3"/>
    <row r="8600" customFormat="1" ht="13.5" x14ac:dyDescent="0.3"/>
    <row r="8601" customFormat="1" ht="13.5" x14ac:dyDescent="0.3"/>
    <row r="8602" customFormat="1" ht="13.5" x14ac:dyDescent="0.3"/>
    <row r="8603" customFormat="1" ht="13.5" x14ac:dyDescent="0.3"/>
    <row r="8604" customFormat="1" ht="13.5" x14ac:dyDescent="0.3"/>
    <row r="8605" customFormat="1" ht="13.5" x14ac:dyDescent="0.3"/>
    <row r="8606" customFormat="1" ht="13.5" x14ac:dyDescent="0.3"/>
    <row r="8607" customFormat="1" ht="13.5" x14ac:dyDescent="0.3"/>
    <row r="8608" customFormat="1" ht="13.5" x14ac:dyDescent="0.3"/>
    <row r="8609" customFormat="1" ht="13.5" x14ac:dyDescent="0.3"/>
    <row r="8610" customFormat="1" ht="13.5" x14ac:dyDescent="0.3"/>
    <row r="8611" customFormat="1" ht="13.5" x14ac:dyDescent="0.3"/>
    <row r="8612" customFormat="1" ht="13.5" x14ac:dyDescent="0.3"/>
    <row r="8613" customFormat="1" ht="13.5" x14ac:dyDescent="0.3"/>
    <row r="8614" customFormat="1" ht="13.5" x14ac:dyDescent="0.3"/>
    <row r="8615" customFormat="1" ht="13.5" x14ac:dyDescent="0.3"/>
    <row r="8616" customFormat="1" ht="13.5" x14ac:dyDescent="0.3"/>
    <row r="8617" customFormat="1" ht="13.5" x14ac:dyDescent="0.3"/>
    <row r="8618" customFormat="1" ht="13.5" x14ac:dyDescent="0.3"/>
    <row r="8619" customFormat="1" ht="13.5" x14ac:dyDescent="0.3"/>
    <row r="8620" customFormat="1" ht="13.5" x14ac:dyDescent="0.3"/>
    <row r="8621" customFormat="1" ht="13.5" x14ac:dyDescent="0.3"/>
    <row r="8622" customFormat="1" ht="13.5" x14ac:dyDescent="0.3"/>
    <row r="8623" customFormat="1" ht="13.5" x14ac:dyDescent="0.3"/>
    <row r="8624" customFormat="1" ht="13.5" x14ac:dyDescent="0.3"/>
    <row r="8625" customFormat="1" ht="13.5" x14ac:dyDescent="0.3"/>
    <row r="8626" customFormat="1" ht="13.5" x14ac:dyDescent="0.3"/>
    <row r="8627" customFormat="1" ht="13.5" x14ac:dyDescent="0.3"/>
    <row r="8628" customFormat="1" ht="13.5" x14ac:dyDescent="0.3"/>
    <row r="8629" customFormat="1" ht="13.5" x14ac:dyDescent="0.3"/>
    <row r="8630" customFormat="1" ht="13.5" x14ac:dyDescent="0.3"/>
    <row r="8631" customFormat="1" ht="13.5" x14ac:dyDescent="0.3"/>
    <row r="8632" customFormat="1" ht="13.5" x14ac:dyDescent="0.3"/>
    <row r="8633" customFormat="1" ht="13.5" x14ac:dyDescent="0.3"/>
    <row r="8634" customFormat="1" ht="13.5" x14ac:dyDescent="0.3"/>
    <row r="8635" customFormat="1" ht="13.5" x14ac:dyDescent="0.3"/>
    <row r="8636" customFormat="1" ht="13.5" x14ac:dyDescent="0.3"/>
    <row r="8637" customFormat="1" ht="13.5" x14ac:dyDescent="0.3"/>
    <row r="8638" customFormat="1" ht="13.5" x14ac:dyDescent="0.3"/>
    <row r="8639" customFormat="1" ht="13.5" x14ac:dyDescent="0.3"/>
    <row r="8640" customFormat="1" ht="13.5" x14ac:dyDescent="0.3"/>
    <row r="8641" customFormat="1" ht="13.5" x14ac:dyDescent="0.3"/>
    <row r="8642" customFormat="1" ht="13.5" x14ac:dyDescent="0.3"/>
    <row r="8643" customFormat="1" ht="13.5" x14ac:dyDescent="0.3"/>
    <row r="8644" customFormat="1" ht="13.5" x14ac:dyDescent="0.3"/>
    <row r="8645" customFormat="1" ht="13.5" x14ac:dyDescent="0.3"/>
    <row r="8646" customFormat="1" ht="13.5" x14ac:dyDescent="0.3"/>
    <row r="8647" customFormat="1" ht="13.5" x14ac:dyDescent="0.3"/>
    <row r="8648" customFormat="1" ht="13.5" x14ac:dyDescent="0.3"/>
    <row r="8649" customFormat="1" ht="13.5" x14ac:dyDescent="0.3"/>
    <row r="8650" customFormat="1" ht="13.5" x14ac:dyDescent="0.3"/>
    <row r="8651" customFormat="1" ht="13.5" x14ac:dyDescent="0.3"/>
    <row r="8652" customFormat="1" ht="13.5" x14ac:dyDescent="0.3"/>
    <row r="8653" customFormat="1" ht="13.5" x14ac:dyDescent="0.3"/>
    <row r="8654" customFormat="1" ht="13.5" x14ac:dyDescent="0.3"/>
    <row r="8655" customFormat="1" ht="13.5" x14ac:dyDescent="0.3"/>
    <row r="8656" customFormat="1" ht="13.5" x14ac:dyDescent="0.3"/>
    <row r="8657" customFormat="1" ht="13.5" x14ac:dyDescent="0.3"/>
    <row r="8658" customFormat="1" ht="13.5" x14ac:dyDescent="0.3"/>
    <row r="8659" customFormat="1" ht="13.5" x14ac:dyDescent="0.3"/>
    <row r="8660" customFormat="1" ht="13.5" x14ac:dyDescent="0.3"/>
    <row r="8661" customFormat="1" ht="13.5" x14ac:dyDescent="0.3"/>
    <row r="8662" customFormat="1" ht="13.5" x14ac:dyDescent="0.3"/>
    <row r="8663" customFormat="1" ht="13.5" x14ac:dyDescent="0.3"/>
    <row r="8664" customFormat="1" ht="13.5" x14ac:dyDescent="0.3"/>
    <row r="8665" customFormat="1" ht="13.5" x14ac:dyDescent="0.3"/>
    <row r="8666" customFormat="1" ht="13.5" x14ac:dyDescent="0.3"/>
    <row r="8667" customFormat="1" ht="13.5" x14ac:dyDescent="0.3"/>
    <row r="8668" customFormat="1" ht="13.5" x14ac:dyDescent="0.3"/>
    <row r="8669" customFormat="1" ht="13.5" x14ac:dyDescent="0.3"/>
    <row r="8670" customFormat="1" ht="13.5" x14ac:dyDescent="0.3"/>
    <row r="8671" customFormat="1" ht="13.5" x14ac:dyDescent="0.3"/>
    <row r="8672" customFormat="1" ht="13.5" x14ac:dyDescent="0.3"/>
    <row r="8673" customFormat="1" ht="13.5" x14ac:dyDescent="0.3"/>
    <row r="8674" customFormat="1" ht="13.5" x14ac:dyDescent="0.3"/>
    <row r="8675" customFormat="1" ht="13.5" x14ac:dyDescent="0.3"/>
    <row r="8676" customFormat="1" ht="13.5" x14ac:dyDescent="0.3"/>
    <row r="8677" customFormat="1" ht="13.5" x14ac:dyDescent="0.3"/>
    <row r="8678" customFormat="1" ht="13.5" x14ac:dyDescent="0.3"/>
    <row r="8679" customFormat="1" ht="13.5" x14ac:dyDescent="0.3"/>
    <row r="8680" customFormat="1" ht="13.5" x14ac:dyDescent="0.3"/>
    <row r="8681" customFormat="1" ht="13.5" x14ac:dyDescent="0.3"/>
    <row r="8682" customFormat="1" ht="13.5" x14ac:dyDescent="0.3"/>
    <row r="8683" customFormat="1" ht="13.5" x14ac:dyDescent="0.3"/>
    <row r="8684" customFormat="1" ht="13.5" x14ac:dyDescent="0.3"/>
    <row r="8685" customFormat="1" ht="13.5" x14ac:dyDescent="0.3"/>
    <row r="8686" customFormat="1" ht="13.5" x14ac:dyDescent="0.3"/>
    <row r="8687" customFormat="1" ht="13.5" x14ac:dyDescent="0.3"/>
    <row r="8688" customFormat="1" ht="13.5" x14ac:dyDescent="0.3"/>
    <row r="8689" customFormat="1" ht="13.5" x14ac:dyDescent="0.3"/>
    <row r="8690" customFormat="1" ht="13.5" x14ac:dyDescent="0.3"/>
    <row r="8691" customFormat="1" ht="13.5" x14ac:dyDescent="0.3"/>
    <row r="8692" customFormat="1" ht="13.5" x14ac:dyDescent="0.3"/>
    <row r="8693" customFormat="1" ht="13.5" x14ac:dyDescent="0.3"/>
    <row r="8694" customFormat="1" ht="13.5" x14ac:dyDescent="0.3"/>
    <row r="8695" customFormat="1" ht="13.5" x14ac:dyDescent="0.3"/>
    <row r="8696" customFormat="1" ht="13.5" x14ac:dyDescent="0.3"/>
    <row r="8697" customFormat="1" ht="13.5" x14ac:dyDescent="0.3"/>
    <row r="8698" customFormat="1" ht="13.5" x14ac:dyDescent="0.3"/>
    <row r="8699" customFormat="1" ht="13.5" x14ac:dyDescent="0.3"/>
    <row r="8700" customFormat="1" ht="13.5" x14ac:dyDescent="0.3"/>
    <row r="8701" customFormat="1" ht="13.5" x14ac:dyDescent="0.3"/>
    <row r="8702" customFormat="1" ht="13.5" x14ac:dyDescent="0.3"/>
    <row r="8703" customFormat="1" ht="13.5" x14ac:dyDescent="0.3"/>
    <row r="8704" customFormat="1" ht="13.5" x14ac:dyDescent="0.3"/>
    <row r="8705" customFormat="1" ht="13.5" x14ac:dyDescent="0.3"/>
    <row r="8706" customFormat="1" ht="13.5" x14ac:dyDescent="0.3"/>
    <row r="8707" customFormat="1" ht="13.5" x14ac:dyDescent="0.3"/>
    <row r="8708" customFormat="1" ht="13.5" x14ac:dyDescent="0.3"/>
    <row r="8709" customFormat="1" ht="13.5" x14ac:dyDescent="0.3"/>
    <row r="8710" customFormat="1" ht="13.5" x14ac:dyDescent="0.3"/>
    <row r="8711" customFormat="1" ht="13.5" x14ac:dyDescent="0.3"/>
    <row r="8712" customFormat="1" ht="13.5" x14ac:dyDescent="0.3"/>
    <row r="8713" customFormat="1" ht="13.5" x14ac:dyDescent="0.3"/>
    <row r="8714" customFormat="1" ht="13.5" x14ac:dyDescent="0.3"/>
    <row r="8715" customFormat="1" ht="13.5" x14ac:dyDescent="0.3"/>
    <row r="8716" customFormat="1" ht="13.5" x14ac:dyDescent="0.3"/>
    <row r="8717" customFormat="1" ht="13.5" x14ac:dyDescent="0.3"/>
    <row r="8718" customFormat="1" ht="13.5" x14ac:dyDescent="0.3"/>
    <row r="8719" customFormat="1" ht="13.5" x14ac:dyDescent="0.3"/>
    <row r="8720" customFormat="1" ht="13.5" x14ac:dyDescent="0.3"/>
    <row r="8721" customFormat="1" ht="13.5" x14ac:dyDescent="0.3"/>
    <row r="8722" customFormat="1" ht="13.5" x14ac:dyDescent="0.3"/>
    <row r="8723" customFormat="1" ht="13.5" x14ac:dyDescent="0.3"/>
    <row r="8724" customFormat="1" ht="13.5" x14ac:dyDescent="0.3"/>
    <row r="8725" customFormat="1" ht="13.5" x14ac:dyDescent="0.3"/>
    <row r="8726" customFormat="1" ht="13.5" x14ac:dyDescent="0.3"/>
    <row r="8727" customFormat="1" ht="13.5" x14ac:dyDescent="0.3"/>
    <row r="8728" customFormat="1" ht="13.5" x14ac:dyDescent="0.3"/>
    <row r="8729" customFormat="1" ht="13.5" x14ac:dyDescent="0.3"/>
    <row r="8730" customFormat="1" ht="13.5" x14ac:dyDescent="0.3"/>
    <row r="8731" customFormat="1" ht="13.5" x14ac:dyDescent="0.3"/>
    <row r="8732" customFormat="1" ht="13.5" x14ac:dyDescent="0.3"/>
    <row r="8733" customFormat="1" ht="13.5" x14ac:dyDescent="0.3"/>
    <row r="8734" customFormat="1" ht="13.5" x14ac:dyDescent="0.3"/>
    <row r="8735" customFormat="1" ht="13.5" x14ac:dyDescent="0.3"/>
    <row r="8736" customFormat="1" ht="13.5" x14ac:dyDescent="0.3"/>
    <row r="8737" customFormat="1" ht="13.5" x14ac:dyDescent="0.3"/>
    <row r="8738" customFormat="1" ht="13.5" x14ac:dyDescent="0.3"/>
    <row r="8739" customFormat="1" ht="13.5" x14ac:dyDescent="0.3"/>
    <row r="8740" customFormat="1" ht="13.5" x14ac:dyDescent="0.3"/>
    <row r="8741" customFormat="1" ht="13.5" x14ac:dyDescent="0.3"/>
    <row r="8742" customFormat="1" ht="13.5" x14ac:dyDescent="0.3"/>
    <row r="8743" customFormat="1" ht="13.5" x14ac:dyDescent="0.3"/>
    <row r="8744" customFormat="1" ht="13.5" x14ac:dyDescent="0.3"/>
    <row r="8745" customFormat="1" ht="13.5" x14ac:dyDescent="0.3"/>
    <row r="8746" customFormat="1" ht="13.5" x14ac:dyDescent="0.3"/>
    <row r="8747" customFormat="1" ht="13.5" x14ac:dyDescent="0.3"/>
    <row r="8748" customFormat="1" ht="13.5" x14ac:dyDescent="0.3"/>
    <row r="8749" customFormat="1" ht="13.5" x14ac:dyDescent="0.3"/>
    <row r="8750" customFormat="1" ht="13.5" x14ac:dyDescent="0.3"/>
    <row r="8751" customFormat="1" ht="13.5" x14ac:dyDescent="0.3"/>
    <row r="8752" customFormat="1" ht="13.5" x14ac:dyDescent="0.3"/>
    <row r="8753" customFormat="1" ht="13.5" x14ac:dyDescent="0.3"/>
    <row r="8754" customFormat="1" ht="13.5" x14ac:dyDescent="0.3"/>
    <row r="8755" customFormat="1" ht="13.5" x14ac:dyDescent="0.3"/>
    <row r="8756" customFormat="1" ht="13.5" x14ac:dyDescent="0.3"/>
    <row r="8757" customFormat="1" ht="13.5" x14ac:dyDescent="0.3"/>
    <row r="8758" customFormat="1" ht="13.5" x14ac:dyDescent="0.3"/>
    <row r="8759" customFormat="1" ht="13.5" x14ac:dyDescent="0.3"/>
    <row r="8760" customFormat="1" ht="13.5" x14ac:dyDescent="0.3"/>
    <row r="8761" customFormat="1" ht="13.5" x14ac:dyDescent="0.3"/>
    <row r="8762" customFormat="1" ht="13.5" x14ac:dyDescent="0.3"/>
    <row r="8763" customFormat="1" ht="13.5" x14ac:dyDescent="0.3"/>
    <row r="8764" customFormat="1" ht="13.5" x14ac:dyDescent="0.3"/>
    <row r="8765" customFormat="1" ht="13.5" x14ac:dyDescent="0.3"/>
    <row r="8766" customFormat="1" ht="13.5" x14ac:dyDescent="0.3"/>
    <row r="8767" customFormat="1" ht="13.5" x14ac:dyDescent="0.3"/>
    <row r="8768" customFormat="1" ht="13.5" x14ac:dyDescent="0.3"/>
    <row r="8769" customFormat="1" ht="13.5" x14ac:dyDescent="0.3"/>
    <row r="8770" customFormat="1" ht="13.5" x14ac:dyDescent="0.3"/>
    <row r="8771" customFormat="1" ht="13.5" x14ac:dyDescent="0.3"/>
    <row r="8772" customFormat="1" ht="13.5" x14ac:dyDescent="0.3"/>
    <row r="8773" customFormat="1" ht="13.5" x14ac:dyDescent="0.3"/>
    <row r="8774" customFormat="1" ht="13.5" x14ac:dyDescent="0.3"/>
    <row r="8775" customFormat="1" ht="13.5" x14ac:dyDescent="0.3"/>
    <row r="8776" customFormat="1" ht="13.5" x14ac:dyDescent="0.3"/>
    <row r="8777" customFormat="1" ht="13.5" x14ac:dyDescent="0.3"/>
    <row r="8778" customFormat="1" ht="13.5" x14ac:dyDescent="0.3"/>
    <row r="8779" customFormat="1" ht="13.5" x14ac:dyDescent="0.3"/>
    <row r="8780" customFormat="1" ht="13.5" x14ac:dyDescent="0.3"/>
    <row r="8781" customFormat="1" ht="13.5" x14ac:dyDescent="0.3"/>
    <row r="8782" customFormat="1" ht="13.5" x14ac:dyDescent="0.3"/>
    <row r="8783" customFormat="1" ht="13.5" x14ac:dyDescent="0.3"/>
    <row r="8784" customFormat="1" ht="13.5" x14ac:dyDescent="0.3"/>
    <row r="8785" customFormat="1" ht="13.5" x14ac:dyDescent="0.3"/>
    <row r="8786" customFormat="1" ht="13.5" x14ac:dyDescent="0.3"/>
    <row r="8787" customFormat="1" ht="13.5" x14ac:dyDescent="0.3"/>
    <row r="8788" customFormat="1" ht="13.5" x14ac:dyDescent="0.3"/>
    <row r="8789" customFormat="1" ht="13.5" x14ac:dyDescent="0.3"/>
    <row r="8790" customFormat="1" ht="13.5" x14ac:dyDescent="0.3"/>
    <row r="8791" customFormat="1" ht="13.5" x14ac:dyDescent="0.3"/>
    <row r="8792" customFormat="1" ht="13.5" x14ac:dyDescent="0.3"/>
    <row r="8793" customFormat="1" ht="13.5" x14ac:dyDescent="0.3"/>
    <row r="8794" customFormat="1" ht="13.5" x14ac:dyDescent="0.3"/>
    <row r="8795" customFormat="1" ht="13.5" x14ac:dyDescent="0.3"/>
    <row r="8796" customFormat="1" ht="13.5" x14ac:dyDescent="0.3"/>
    <row r="8797" customFormat="1" ht="13.5" x14ac:dyDescent="0.3"/>
    <row r="8798" customFormat="1" ht="13.5" x14ac:dyDescent="0.3"/>
    <row r="8799" customFormat="1" ht="13.5" x14ac:dyDescent="0.3"/>
    <row r="8800" customFormat="1" ht="13.5" x14ac:dyDescent="0.3"/>
    <row r="8801" customFormat="1" ht="13.5" x14ac:dyDescent="0.3"/>
    <row r="8802" customFormat="1" ht="13.5" x14ac:dyDescent="0.3"/>
    <row r="8803" customFormat="1" ht="13.5" x14ac:dyDescent="0.3"/>
    <row r="8804" customFormat="1" ht="13.5" x14ac:dyDescent="0.3"/>
    <row r="8805" customFormat="1" ht="13.5" x14ac:dyDescent="0.3"/>
    <row r="8806" customFormat="1" ht="13.5" x14ac:dyDescent="0.3"/>
    <row r="8807" customFormat="1" ht="13.5" x14ac:dyDescent="0.3"/>
    <row r="8808" customFormat="1" ht="13.5" x14ac:dyDescent="0.3"/>
    <row r="8809" customFormat="1" ht="13.5" x14ac:dyDescent="0.3"/>
    <row r="8810" customFormat="1" ht="13.5" x14ac:dyDescent="0.3"/>
    <row r="8811" customFormat="1" ht="13.5" x14ac:dyDescent="0.3"/>
    <row r="8812" customFormat="1" ht="13.5" x14ac:dyDescent="0.3"/>
    <row r="8813" customFormat="1" ht="13.5" x14ac:dyDescent="0.3"/>
    <row r="8814" customFormat="1" ht="13.5" x14ac:dyDescent="0.3"/>
    <row r="8815" customFormat="1" ht="13.5" x14ac:dyDescent="0.3"/>
    <row r="8816" customFormat="1" ht="13.5" x14ac:dyDescent="0.3"/>
    <row r="8817" customFormat="1" ht="13.5" x14ac:dyDescent="0.3"/>
    <row r="8818" customFormat="1" ht="13.5" x14ac:dyDescent="0.3"/>
    <row r="8819" customFormat="1" ht="13.5" x14ac:dyDescent="0.3"/>
    <row r="8820" customFormat="1" ht="13.5" x14ac:dyDescent="0.3"/>
    <row r="8821" customFormat="1" ht="13.5" x14ac:dyDescent="0.3"/>
    <row r="8822" customFormat="1" ht="13.5" x14ac:dyDescent="0.3"/>
    <row r="8823" customFormat="1" ht="13.5" x14ac:dyDescent="0.3"/>
    <row r="8824" customFormat="1" ht="13.5" x14ac:dyDescent="0.3"/>
    <row r="8825" customFormat="1" ht="13.5" x14ac:dyDescent="0.3"/>
    <row r="8826" customFormat="1" ht="13.5" x14ac:dyDescent="0.3"/>
    <row r="8827" customFormat="1" ht="13.5" x14ac:dyDescent="0.3"/>
    <row r="8828" customFormat="1" ht="13.5" x14ac:dyDescent="0.3"/>
    <row r="8829" customFormat="1" ht="13.5" x14ac:dyDescent="0.3"/>
    <row r="8830" customFormat="1" ht="13.5" x14ac:dyDescent="0.3"/>
    <row r="8831" customFormat="1" ht="13.5" x14ac:dyDescent="0.3"/>
    <row r="8832" customFormat="1" ht="13.5" x14ac:dyDescent="0.3"/>
    <row r="8833" customFormat="1" ht="13.5" x14ac:dyDescent="0.3"/>
    <row r="8834" customFormat="1" ht="13.5" x14ac:dyDescent="0.3"/>
    <row r="8835" customFormat="1" ht="13.5" x14ac:dyDescent="0.3"/>
    <row r="8836" customFormat="1" ht="13.5" x14ac:dyDescent="0.3"/>
    <row r="8837" customFormat="1" ht="13.5" x14ac:dyDescent="0.3"/>
    <row r="8838" customFormat="1" ht="13.5" x14ac:dyDescent="0.3"/>
    <row r="8839" customFormat="1" ht="13.5" x14ac:dyDescent="0.3"/>
    <row r="8840" customFormat="1" ht="13.5" x14ac:dyDescent="0.3"/>
    <row r="8841" customFormat="1" ht="13.5" x14ac:dyDescent="0.3"/>
    <row r="8842" customFormat="1" ht="13.5" x14ac:dyDescent="0.3"/>
    <row r="8843" customFormat="1" ht="13.5" x14ac:dyDescent="0.3"/>
    <row r="8844" customFormat="1" ht="13.5" x14ac:dyDescent="0.3"/>
    <row r="8845" customFormat="1" ht="13.5" x14ac:dyDescent="0.3"/>
    <row r="8846" customFormat="1" ht="13.5" x14ac:dyDescent="0.3"/>
    <row r="8847" customFormat="1" ht="13.5" x14ac:dyDescent="0.3"/>
    <row r="8848" customFormat="1" ht="13.5" x14ac:dyDescent="0.3"/>
    <row r="8849" customFormat="1" ht="13.5" x14ac:dyDescent="0.3"/>
    <row r="8850" customFormat="1" ht="13.5" x14ac:dyDescent="0.3"/>
    <row r="8851" customFormat="1" ht="13.5" x14ac:dyDescent="0.3"/>
    <row r="8852" customFormat="1" ht="13.5" x14ac:dyDescent="0.3"/>
    <row r="8853" customFormat="1" ht="13.5" x14ac:dyDescent="0.3"/>
    <row r="8854" customFormat="1" ht="13.5" x14ac:dyDescent="0.3"/>
    <row r="8855" customFormat="1" ht="13.5" x14ac:dyDescent="0.3"/>
    <row r="8856" customFormat="1" ht="13.5" x14ac:dyDescent="0.3"/>
    <row r="8857" customFormat="1" ht="13.5" x14ac:dyDescent="0.3"/>
    <row r="8858" customFormat="1" ht="13.5" x14ac:dyDescent="0.3"/>
    <row r="8859" customFormat="1" ht="13.5" x14ac:dyDescent="0.3"/>
    <row r="8860" customFormat="1" ht="13.5" x14ac:dyDescent="0.3"/>
    <row r="8861" customFormat="1" ht="13.5" x14ac:dyDescent="0.3"/>
    <row r="8862" customFormat="1" ht="13.5" x14ac:dyDescent="0.3"/>
    <row r="8863" customFormat="1" ht="13.5" x14ac:dyDescent="0.3"/>
    <row r="8864" customFormat="1" ht="13.5" x14ac:dyDescent="0.3"/>
    <row r="8865" customFormat="1" ht="13.5" x14ac:dyDescent="0.3"/>
    <row r="8866" customFormat="1" ht="13.5" x14ac:dyDescent="0.3"/>
    <row r="8867" customFormat="1" ht="13.5" x14ac:dyDescent="0.3"/>
    <row r="8868" customFormat="1" ht="13.5" x14ac:dyDescent="0.3"/>
    <row r="8869" customFormat="1" ht="13.5" x14ac:dyDescent="0.3"/>
    <row r="8870" customFormat="1" ht="13.5" x14ac:dyDescent="0.3"/>
    <row r="8871" customFormat="1" ht="13.5" x14ac:dyDescent="0.3"/>
    <row r="8872" customFormat="1" ht="13.5" x14ac:dyDescent="0.3"/>
    <row r="8873" customFormat="1" ht="13.5" x14ac:dyDescent="0.3"/>
    <row r="8874" customFormat="1" ht="13.5" x14ac:dyDescent="0.3"/>
    <row r="8875" customFormat="1" ht="13.5" x14ac:dyDescent="0.3"/>
    <row r="8876" customFormat="1" ht="13.5" x14ac:dyDescent="0.3"/>
    <row r="8877" customFormat="1" ht="13.5" x14ac:dyDescent="0.3"/>
    <row r="8878" customFormat="1" ht="13.5" x14ac:dyDescent="0.3"/>
    <row r="8879" customFormat="1" ht="13.5" x14ac:dyDescent="0.3"/>
    <row r="8880" customFormat="1" ht="13.5" x14ac:dyDescent="0.3"/>
    <row r="8881" customFormat="1" ht="13.5" x14ac:dyDescent="0.3"/>
    <row r="8882" customFormat="1" ht="13.5" x14ac:dyDescent="0.3"/>
    <row r="8883" customFormat="1" ht="13.5" x14ac:dyDescent="0.3"/>
    <row r="8884" customFormat="1" ht="13.5" x14ac:dyDescent="0.3"/>
    <row r="8885" customFormat="1" ht="13.5" x14ac:dyDescent="0.3"/>
    <row r="8886" customFormat="1" ht="13.5" x14ac:dyDescent="0.3"/>
    <row r="8887" customFormat="1" ht="13.5" x14ac:dyDescent="0.3"/>
    <row r="8888" customFormat="1" ht="13.5" x14ac:dyDescent="0.3"/>
    <row r="8889" customFormat="1" ht="13.5" x14ac:dyDescent="0.3"/>
    <row r="8890" customFormat="1" ht="13.5" x14ac:dyDescent="0.3"/>
    <row r="8891" customFormat="1" ht="13.5" x14ac:dyDescent="0.3"/>
    <row r="8892" customFormat="1" ht="13.5" x14ac:dyDescent="0.3"/>
    <row r="8893" customFormat="1" ht="13.5" x14ac:dyDescent="0.3"/>
    <row r="8894" customFormat="1" ht="13.5" x14ac:dyDescent="0.3"/>
    <row r="8895" customFormat="1" ht="13.5" x14ac:dyDescent="0.3"/>
    <row r="8896" customFormat="1" ht="13.5" x14ac:dyDescent="0.3"/>
    <row r="8897" customFormat="1" ht="13.5" x14ac:dyDescent="0.3"/>
    <row r="8898" customFormat="1" ht="13.5" x14ac:dyDescent="0.3"/>
    <row r="8899" customFormat="1" ht="13.5" x14ac:dyDescent="0.3"/>
    <row r="8900" customFormat="1" ht="13.5" x14ac:dyDescent="0.3"/>
    <row r="8901" customFormat="1" ht="13.5" x14ac:dyDescent="0.3"/>
    <row r="8902" customFormat="1" ht="13.5" x14ac:dyDescent="0.3"/>
    <row r="8903" customFormat="1" ht="13.5" x14ac:dyDescent="0.3"/>
    <row r="8904" customFormat="1" ht="13.5" x14ac:dyDescent="0.3"/>
    <row r="8905" customFormat="1" ht="13.5" x14ac:dyDescent="0.3"/>
    <row r="8906" customFormat="1" ht="13.5" x14ac:dyDescent="0.3"/>
    <row r="8907" customFormat="1" ht="13.5" x14ac:dyDescent="0.3"/>
    <row r="8908" customFormat="1" ht="13.5" x14ac:dyDescent="0.3"/>
    <row r="8909" customFormat="1" ht="13.5" x14ac:dyDescent="0.3"/>
    <row r="8910" customFormat="1" ht="13.5" x14ac:dyDescent="0.3"/>
    <row r="8911" customFormat="1" ht="13.5" x14ac:dyDescent="0.3"/>
    <row r="8912" customFormat="1" ht="13.5" x14ac:dyDescent="0.3"/>
    <row r="8913" customFormat="1" ht="13.5" x14ac:dyDescent="0.3"/>
    <row r="8914" customFormat="1" ht="13.5" x14ac:dyDescent="0.3"/>
    <row r="8915" customFormat="1" ht="13.5" x14ac:dyDescent="0.3"/>
    <row r="8916" customFormat="1" ht="13.5" x14ac:dyDescent="0.3"/>
    <row r="8917" customFormat="1" ht="13.5" x14ac:dyDescent="0.3"/>
    <row r="8918" customFormat="1" ht="13.5" x14ac:dyDescent="0.3"/>
    <row r="8919" customFormat="1" ht="13.5" x14ac:dyDescent="0.3"/>
    <row r="8920" customFormat="1" ht="13.5" x14ac:dyDescent="0.3"/>
    <row r="8921" customFormat="1" ht="13.5" x14ac:dyDescent="0.3"/>
    <row r="8922" customFormat="1" ht="13.5" x14ac:dyDescent="0.3"/>
    <row r="8923" customFormat="1" ht="13.5" x14ac:dyDescent="0.3"/>
    <row r="8924" customFormat="1" ht="13.5" x14ac:dyDescent="0.3"/>
    <row r="8925" customFormat="1" ht="13.5" x14ac:dyDescent="0.3"/>
    <row r="8926" customFormat="1" ht="13.5" x14ac:dyDescent="0.3"/>
    <row r="8927" customFormat="1" ht="13.5" x14ac:dyDescent="0.3"/>
    <row r="8928" customFormat="1" ht="13.5" x14ac:dyDescent="0.3"/>
    <row r="8929" customFormat="1" ht="13.5" x14ac:dyDescent="0.3"/>
    <row r="8930" customFormat="1" ht="13.5" x14ac:dyDescent="0.3"/>
    <row r="8931" customFormat="1" ht="13.5" x14ac:dyDescent="0.3"/>
    <row r="8932" customFormat="1" ht="13.5" x14ac:dyDescent="0.3"/>
    <row r="8933" customFormat="1" ht="13.5" x14ac:dyDescent="0.3"/>
    <row r="8934" customFormat="1" ht="13.5" x14ac:dyDescent="0.3"/>
    <row r="8935" customFormat="1" ht="13.5" x14ac:dyDescent="0.3"/>
    <row r="8936" customFormat="1" ht="13.5" x14ac:dyDescent="0.3"/>
    <row r="8937" customFormat="1" ht="13.5" x14ac:dyDescent="0.3"/>
    <row r="8938" customFormat="1" ht="13.5" x14ac:dyDescent="0.3"/>
    <row r="8939" customFormat="1" ht="13.5" x14ac:dyDescent="0.3"/>
    <row r="8940" customFormat="1" ht="13.5" x14ac:dyDescent="0.3"/>
    <row r="8941" customFormat="1" ht="13.5" x14ac:dyDescent="0.3"/>
    <row r="8942" customFormat="1" ht="13.5" x14ac:dyDescent="0.3"/>
    <row r="8943" customFormat="1" ht="13.5" x14ac:dyDescent="0.3"/>
    <row r="8944" customFormat="1" ht="13.5" x14ac:dyDescent="0.3"/>
    <row r="8945" customFormat="1" ht="13.5" x14ac:dyDescent="0.3"/>
    <row r="8946" customFormat="1" ht="13.5" x14ac:dyDescent="0.3"/>
    <row r="8947" customFormat="1" ht="13.5" x14ac:dyDescent="0.3"/>
    <row r="8948" customFormat="1" ht="13.5" x14ac:dyDescent="0.3"/>
    <row r="8949" customFormat="1" ht="13.5" x14ac:dyDescent="0.3"/>
    <row r="8950" customFormat="1" ht="13.5" x14ac:dyDescent="0.3"/>
    <row r="8951" customFormat="1" ht="13.5" x14ac:dyDescent="0.3"/>
    <row r="8952" customFormat="1" ht="13.5" x14ac:dyDescent="0.3"/>
    <row r="8953" customFormat="1" ht="13.5" x14ac:dyDescent="0.3"/>
    <row r="8954" customFormat="1" ht="13.5" x14ac:dyDescent="0.3"/>
    <row r="8955" customFormat="1" ht="13.5" x14ac:dyDescent="0.3"/>
    <row r="8956" customFormat="1" ht="13.5" x14ac:dyDescent="0.3"/>
    <row r="8957" customFormat="1" ht="13.5" x14ac:dyDescent="0.3"/>
    <row r="8958" customFormat="1" ht="13.5" x14ac:dyDescent="0.3"/>
    <row r="8959" customFormat="1" ht="13.5" x14ac:dyDescent="0.3"/>
    <row r="8960" customFormat="1" ht="13.5" x14ac:dyDescent="0.3"/>
    <row r="8961" customFormat="1" ht="13.5" x14ac:dyDescent="0.3"/>
    <row r="8962" customFormat="1" ht="13.5" x14ac:dyDescent="0.3"/>
    <row r="8963" customFormat="1" ht="13.5" x14ac:dyDescent="0.3"/>
    <row r="8964" customFormat="1" ht="13.5" x14ac:dyDescent="0.3"/>
    <row r="8965" customFormat="1" ht="13.5" x14ac:dyDescent="0.3"/>
    <row r="8966" customFormat="1" ht="13.5" x14ac:dyDescent="0.3"/>
    <row r="8967" customFormat="1" ht="13.5" x14ac:dyDescent="0.3"/>
    <row r="8968" customFormat="1" ht="13.5" x14ac:dyDescent="0.3"/>
    <row r="8969" customFormat="1" ht="13.5" x14ac:dyDescent="0.3"/>
    <row r="8970" customFormat="1" ht="13.5" x14ac:dyDescent="0.3"/>
    <row r="8971" customFormat="1" ht="13.5" x14ac:dyDescent="0.3"/>
    <row r="8972" customFormat="1" ht="13.5" x14ac:dyDescent="0.3"/>
    <row r="8973" customFormat="1" ht="13.5" x14ac:dyDescent="0.3"/>
    <row r="8974" customFormat="1" ht="13.5" x14ac:dyDescent="0.3"/>
    <row r="8975" customFormat="1" ht="13.5" x14ac:dyDescent="0.3"/>
    <row r="8976" customFormat="1" ht="13.5" x14ac:dyDescent="0.3"/>
    <row r="8977" customFormat="1" ht="13.5" x14ac:dyDescent="0.3"/>
    <row r="8978" customFormat="1" ht="13.5" x14ac:dyDescent="0.3"/>
    <row r="8979" customFormat="1" ht="13.5" x14ac:dyDescent="0.3"/>
    <row r="8980" customFormat="1" ht="13.5" x14ac:dyDescent="0.3"/>
    <row r="8981" customFormat="1" ht="13.5" x14ac:dyDescent="0.3"/>
    <row r="8982" customFormat="1" ht="13.5" x14ac:dyDescent="0.3"/>
    <row r="8983" customFormat="1" ht="13.5" x14ac:dyDescent="0.3"/>
    <row r="8984" customFormat="1" ht="13.5" x14ac:dyDescent="0.3"/>
    <row r="8985" customFormat="1" ht="13.5" x14ac:dyDescent="0.3"/>
    <row r="8986" customFormat="1" ht="13.5" x14ac:dyDescent="0.3"/>
    <row r="8987" customFormat="1" ht="13.5" x14ac:dyDescent="0.3"/>
    <row r="8988" customFormat="1" ht="13.5" x14ac:dyDescent="0.3"/>
    <row r="8989" customFormat="1" ht="13.5" x14ac:dyDescent="0.3"/>
    <row r="8990" customFormat="1" ht="13.5" x14ac:dyDescent="0.3"/>
    <row r="8991" customFormat="1" ht="13.5" x14ac:dyDescent="0.3"/>
    <row r="8992" customFormat="1" ht="13.5" x14ac:dyDescent="0.3"/>
    <row r="8993" customFormat="1" ht="13.5" x14ac:dyDescent="0.3"/>
    <row r="8994" customFormat="1" ht="13.5" x14ac:dyDescent="0.3"/>
    <row r="8995" customFormat="1" ht="13.5" x14ac:dyDescent="0.3"/>
    <row r="8996" customFormat="1" ht="13.5" x14ac:dyDescent="0.3"/>
    <row r="8997" customFormat="1" ht="13.5" x14ac:dyDescent="0.3"/>
    <row r="8998" customFormat="1" ht="13.5" x14ac:dyDescent="0.3"/>
    <row r="8999" customFormat="1" ht="13.5" x14ac:dyDescent="0.3"/>
    <row r="9000" customFormat="1" ht="13.5" x14ac:dyDescent="0.3"/>
    <row r="9001" customFormat="1" ht="13.5" x14ac:dyDescent="0.3"/>
    <row r="9002" customFormat="1" ht="13.5" x14ac:dyDescent="0.3"/>
    <row r="9003" customFormat="1" ht="13.5" x14ac:dyDescent="0.3"/>
    <row r="9004" customFormat="1" ht="13.5" x14ac:dyDescent="0.3"/>
    <row r="9005" customFormat="1" ht="13.5" x14ac:dyDescent="0.3"/>
    <row r="9006" customFormat="1" ht="13.5" x14ac:dyDescent="0.3"/>
    <row r="9007" customFormat="1" ht="13.5" x14ac:dyDescent="0.3"/>
    <row r="9008" customFormat="1" ht="13.5" x14ac:dyDescent="0.3"/>
    <row r="9009" customFormat="1" ht="13.5" x14ac:dyDescent="0.3"/>
    <row r="9010" customFormat="1" ht="13.5" x14ac:dyDescent="0.3"/>
    <row r="9011" customFormat="1" ht="13.5" x14ac:dyDescent="0.3"/>
    <row r="9012" customFormat="1" ht="13.5" x14ac:dyDescent="0.3"/>
    <row r="9013" customFormat="1" ht="13.5" x14ac:dyDescent="0.3"/>
    <row r="9014" customFormat="1" ht="13.5" x14ac:dyDescent="0.3"/>
    <row r="9015" customFormat="1" ht="13.5" x14ac:dyDescent="0.3"/>
    <row r="9016" customFormat="1" ht="13.5" x14ac:dyDescent="0.3"/>
    <row r="9017" customFormat="1" ht="13.5" x14ac:dyDescent="0.3"/>
    <row r="9018" customFormat="1" ht="13.5" x14ac:dyDescent="0.3"/>
    <row r="9019" customFormat="1" ht="13.5" x14ac:dyDescent="0.3"/>
    <row r="9020" customFormat="1" ht="13.5" x14ac:dyDescent="0.3"/>
    <row r="9021" customFormat="1" ht="13.5" x14ac:dyDescent="0.3"/>
    <row r="9022" customFormat="1" ht="13.5" x14ac:dyDescent="0.3"/>
    <row r="9023" customFormat="1" ht="13.5" x14ac:dyDescent="0.3"/>
    <row r="9024" customFormat="1" ht="13.5" x14ac:dyDescent="0.3"/>
    <row r="9025" customFormat="1" ht="13.5" x14ac:dyDescent="0.3"/>
    <row r="9026" customFormat="1" ht="13.5" x14ac:dyDescent="0.3"/>
    <row r="9027" customFormat="1" ht="13.5" x14ac:dyDescent="0.3"/>
    <row r="9028" customFormat="1" ht="13.5" x14ac:dyDescent="0.3"/>
    <row r="9029" customFormat="1" ht="13.5" x14ac:dyDescent="0.3"/>
    <row r="9030" customFormat="1" ht="13.5" x14ac:dyDescent="0.3"/>
    <row r="9031" customFormat="1" ht="13.5" x14ac:dyDescent="0.3"/>
    <row r="9032" customFormat="1" ht="13.5" x14ac:dyDescent="0.3"/>
    <row r="9033" customFormat="1" ht="13.5" x14ac:dyDescent="0.3"/>
    <row r="9034" customFormat="1" ht="13.5" x14ac:dyDescent="0.3"/>
    <row r="9035" customFormat="1" ht="13.5" x14ac:dyDescent="0.3"/>
    <row r="9036" customFormat="1" ht="13.5" x14ac:dyDescent="0.3"/>
    <row r="9037" customFormat="1" ht="13.5" x14ac:dyDescent="0.3"/>
    <row r="9038" customFormat="1" ht="13.5" x14ac:dyDescent="0.3"/>
    <row r="9039" customFormat="1" ht="13.5" x14ac:dyDescent="0.3"/>
    <row r="9040" customFormat="1" ht="13.5" x14ac:dyDescent="0.3"/>
    <row r="9041" customFormat="1" ht="13.5" x14ac:dyDescent="0.3"/>
    <row r="9042" customFormat="1" ht="13.5" x14ac:dyDescent="0.3"/>
    <row r="9043" customFormat="1" ht="13.5" x14ac:dyDescent="0.3"/>
    <row r="9044" customFormat="1" ht="13.5" x14ac:dyDescent="0.3"/>
    <row r="9045" customFormat="1" ht="13.5" x14ac:dyDescent="0.3"/>
    <row r="9046" customFormat="1" ht="13.5" x14ac:dyDescent="0.3"/>
    <row r="9047" customFormat="1" ht="13.5" x14ac:dyDescent="0.3"/>
    <row r="9048" customFormat="1" ht="13.5" x14ac:dyDescent="0.3"/>
    <row r="9049" customFormat="1" ht="13.5" x14ac:dyDescent="0.3"/>
    <row r="9050" customFormat="1" ht="13.5" x14ac:dyDescent="0.3"/>
    <row r="9051" customFormat="1" ht="13.5" x14ac:dyDescent="0.3"/>
    <row r="9052" customFormat="1" ht="13.5" x14ac:dyDescent="0.3"/>
    <row r="9053" customFormat="1" ht="13.5" x14ac:dyDescent="0.3"/>
    <row r="9054" customFormat="1" ht="13.5" x14ac:dyDescent="0.3"/>
    <row r="9055" customFormat="1" ht="13.5" x14ac:dyDescent="0.3"/>
    <row r="9056" customFormat="1" ht="13.5" x14ac:dyDescent="0.3"/>
    <row r="9057" customFormat="1" ht="13.5" x14ac:dyDescent="0.3"/>
    <row r="9058" customFormat="1" ht="13.5" x14ac:dyDescent="0.3"/>
    <row r="9059" customFormat="1" ht="13.5" x14ac:dyDescent="0.3"/>
    <row r="9060" customFormat="1" ht="13.5" x14ac:dyDescent="0.3"/>
    <row r="9061" customFormat="1" ht="13.5" x14ac:dyDescent="0.3"/>
    <row r="9062" customFormat="1" ht="13.5" x14ac:dyDescent="0.3"/>
    <row r="9063" customFormat="1" ht="13.5" x14ac:dyDescent="0.3"/>
    <row r="9064" customFormat="1" ht="13.5" x14ac:dyDescent="0.3"/>
    <row r="9065" customFormat="1" ht="13.5" x14ac:dyDescent="0.3"/>
    <row r="9066" customFormat="1" ht="13.5" x14ac:dyDescent="0.3"/>
    <row r="9067" customFormat="1" ht="13.5" x14ac:dyDescent="0.3"/>
    <row r="9068" customFormat="1" ht="13.5" x14ac:dyDescent="0.3"/>
    <row r="9069" customFormat="1" ht="13.5" x14ac:dyDescent="0.3"/>
    <row r="9070" customFormat="1" ht="13.5" x14ac:dyDescent="0.3"/>
    <row r="9071" customFormat="1" ht="13.5" x14ac:dyDescent="0.3"/>
    <row r="9072" customFormat="1" ht="13.5" x14ac:dyDescent="0.3"/>
    <row r="9073" customFormat="1" ht="13.5" x14ac:dyDescent="0.3"/>
    <row r="9074" customFormat="1" ht="13.5" x14ac:dyDescent="0.3"/>
    <row r="9075" customFormat="1" ht="13.5" x14ac:dyDescent="0.3"/>
    <row r="9076" customFormat="1" ht="13.5" x14ac:dyDescent="0.3"/>
    <row r="9077" customFormat="1" ht="13.5" x14ac:dyDescent="0.3"/>
    <row r="9078" customFormat="1" ht="13.5" x14ac:dyDescent="0.3"/>
    <row r="9079" customFormat="1" ht="13.5" x14ac:dyDescent="0.3"/>
    <row r="9080" customFormat="1" ht="13.5" x14ac:dyDescent="0.3"/>
    <row r="9081" customFormat="1" ht="13.5" x14ac:dyDescent="0.3"/>
    <row r="9082" customFormat="1" ht="13.5" x14ac:dyDescent="0.3"/>
    <row r="9083" customFormat="1" ht="13.5" x14ac:dyDescent="0.3"/>
    <row r="9084" customFormat="1" ht="13.5" x14ac:dyDescent="0.3"/>
    <row r="9085" customFormat="1" ht="13.5" x14ac:dyDescent="0.3"/>
    <row r="9086" customFormat="1" ht="13.5" x14ac:dyDescent="0.3"/>
    <row r="9087" customFormat="1" ht="13.5" x14ac:dyDescent="0.3"/>
    <row r="9088" customFormat="1" ht="13.5" x14ac:dyDescent="0.3"/>
    <row r="9089" customFormat="1" ht="13.5" x14ac:dyDescent="0.3"/>
    <row r="9090" customFormat="1" ht="13.5" x14ac:dyDescent="0.3"/>
    <row r="9091" customFormat="1" ht="13.5" x14ac:dyDescent="0.3"/>
    <row r="9092" customFormat="1" ht="13.5" x14ac:dyDescent="0.3"/>
    <row r="9093" customFormat="1" ht="13.5" x14ac:dyDescent="0.3"/>
    <row r="9094" customFormat="1" ht="13.5" x14ac:dyDescent="0.3"/>
    <row r="9095" customFormat="1" ht="13.5" x14ac:dyDescent="0.3"/>
    <row r="9096" customFormat="1" ht="13.5" x14ac:dyDescent="0.3"/>
    <row r="9097" customFormat="1" ht="13.5" x14ac:dyDescent="0.3"/>
    <row r="9098" customFormat="1" ht="13.5" x14ac:dyDescent="0.3"/>
    <row r="9099" customFormat="1" ht="13.5" x14ac:dyDescent="0.3"/>
    <row r="9100" customFormat="1" ht="13.5" x14ac:dyDescent="0.3"/>
    <row r="9101" customFormat="1" ht="13.5" x14ac:dyDescent="0.3"/>
    <row r="9102" customFormat="1" ht="13.5" x14ac:dyDescent="0.3"/>
    <row r="9103" customFormat="1" ht="13.5" x14ac:dyDescent="0.3"/>
    <row r="9104" customFormat="1" ht="13.5" x14ac:dyDescent="0.3"/>
    <row r="9105" customFormat="1" ht="13.5" x14ac:dyDescent="0.3"/>
    <row r="9106" customFormat="1" ht="13.5" x14ac:dyDescent="0.3"/>
    <row r="9107" customFormat="1" ht="13.5" x14ac:dyDescent="0.3"/>
    <row r="9108" customFormat="1" ht="13.5" x14ac:dyDescent="0.3"/>
    <row r="9109" customFormat="1" ht="13.5" x14ac:dyDescent="0.3"/>
    <row r="9110" customFormat="1" ht="13.5" x14ac:dyDescent="0.3"/>
    <row r="9111" customFormat="1" ht="13.5" x14ac:dyDescent="0.3"/>
    <row r="9112" customFormat="1" ht="13.5" x14ac:dyDescent="0.3"/>
    <row r="9113" customFormat="1" ht="13.5" x14ac:dyDescent="0.3"/>
    <row r="9114" customFormat="1" ht="13.5" x14ac:dyDescent="0.3"/>
    <row r="9115" customFormat="1" ht="13.5" x14ac:dyDescent="0.3"/>
    <row r="9116" customFormat="1" ht="13.5" x14ac:dyDescent="0.3"/>
    <row r="9117" customFormat="1" ht="13.5" x14ac:dyDescent="0.3"/>
    <row r="9118" customFormat="1" ht="13.5" x14ac:dyDescent="0.3"/>
    <row r="9119" customFormat="1" ht="13.5" x14ac:dyDescent="0.3"/>
    <row r="9120" customFormat="1" ht="13.5" x14ac:dyDescent="0.3"/>
    <row r="9121" customFormat="1" ht="13.5" x14ac:dyDescent="0.3"/>
    <row r="9122" customFormat="1" ht="13.5" x14ac:dyDescent="0.3"/>
    <row r="9123" customFormat="1" ht="13.5" x14ac:dyDescent="0.3"/>
    <row r="9124" customFormat="1" ht="13.5" x14ac:dyDescent="0.3"/>
    <row r="9125" customFormat="1" ht="13.5" x14ac:dyDescent="0.3"/>
    <row r="9126" customFormat="1" ht="13.5" x14ac:dyDescent="0.3"/>
    <row r="9127" customFormat="1" ht="13.5" x14ac:dyDescent="0.3"/>
    <row r="9128" customFormat="1" ht="13.5" x14ac:dyDescent="0.3"/>
    <row r="9129" customFormat="1" ht="13.5" x14ac:dyDescent="0.3"/>
    <row r="9130" customFormat="1" ht="13.5" x14ac:dyDescent="0.3"/>
    <row r="9131" customFormat="1" ht="13.5" x14ac:dyDescent="0.3"/>
    <row r="9132" customFormat="1" ht="13.5" x14ac:dyDescent="0.3"/>
    <row r="9133" customFormat="1" ht="13.5" x14ac:dyDescent="0.3"/>
    <row r="9134" customFormat="1" ht="13.5" x14ac:dyDescent="0.3"/>
    <row r="9135" customFormat="1" ht="13.5" x14ac:dyDescent="0.3"/>
    <row r="9136" customFormat="1" ht="13.5" x14ac:dyDescent="0.3"/>
    <row r="9137" customFormat="1" ht="13.5" x14ac:dyDescent="0.3"/>
    <row r="9138" customFormat="1" ht="13.5" x14ac:dyDescent="0.3"/>
    <row r="9139" customFormat="1" ht="13.5" x14ac:dyDescent="0.3"/>
    <row r="9140" customFormat="1" ht="13.5" x14ac:dyDescent="0.3"/>
    <row r="9141" customFormat="1" ht="13.5" x14ac:dyDescent="0.3"/>
    <row r="9142" customFormat="1" ht="13.5" x14ac:dyDescent="0.3"/>
    <row r="9143" customFormat="1" ht="13.5" x14ac:dyDescent="0.3"/>
    <row r="9144" customFormat="1" ht="13.5" x14ac:dyDescent="0.3"/>
    <row r="9145" customFormat="1" ht="13.5" x14ac:dyDescent="0.3"/>
    <row r="9146" customFormat="1" ht="13.5" x14ac:dyDescent="0.3"/>
    <row r="9147" customFormat="1" ht="13.5" x14ac:dyDescent="0.3"/>
    <row r="9148" customFormat="1" ht="13.5" x14ac:dyDescent="0.3"/>
    <row r="9149" customFormat="1" ht="13.5" x14ac:dyDescent="0.3"/>
    <row r="9150" customFormat="1" ht="13.5" x14ac:dyDescent="0.3"/>
    <row r="9151" customFormat="1" ht="13.5" x14ac:dyDescent="0.3"/>
    <row r="9152" customFormat="1" ht="13.5" x14ac:dyDescent="0.3"/>
    <row r="9153" customFormat="1" ht="13.5" x14ac:dyDescent="0.3"/>
    <row r="9154" customFormat="1" ht="13.5" x14ac:dyDescent="0.3"/>
    <row r="9155" customFormat="1" ht="13.5" x14ac:dyDescent="0.3"/>
    <row r="9156" customFormat="1" ht="13.5" x14ac:dyDescent="0.3"/>
    <row r="9157" customFormat="1" ht="13.5" x14ac:dyDescent="0.3"/>
    <row r="9158" customFormat="1" ht="13.5" x14ac:dyDescent="0.3"/>
    <row r="9159" customFormat="1" ht="13.5" x14ac:dyDescent="0.3"/>
    <row r="9160" customFormat="1" ht="13.5" x14ac:dyDescent="0.3"/>
    <row r="9161" customFormat="1" ht="13.5" x14ac:dyDescent="0.3"/>
    <row r="9162" customFormat="1" ht="13.5" x14ac:dyDescent="0.3"/>
    <row r="9163" customFormat="1" ht="13.5" x14ac:dyDescent="0.3"/>
    <row r="9164" customFormat="1" ht="13.5" x14ac:dyDescent="0.3"/>
    <row r="9165" customFormat="1" ht="13.5" x14ac:dyDescent="0.3"/>
    <row r="9166" customFormat="1" ht="13.5" x14ac:dyDescent="0.3"/>
    <row r="9167" customFormat="1" ht="13.5" x14ac:dyDescent="0.3"/>
    <row r="9168" customFormat="1" ht="13.5" x14ac:dyDescent="0.3"/>
    <row r="9169" customFormat="1" ht="13.5" x14ac:dyDescent="0.3"/>
    <row r="9170" customFormat="1" ht="13.5" x14ac:dyDescent="0.3"/>
    <row r="9171" customFormat="1" ht="13.5" x14ac:dyDescent="0.3"/>
    <row r="9172" customFormat="1" ht="13.5" x14ac:dyDescent="0.3"/>
    <row r="9173" customFormat="1" ht="13.5" x14ac:dyDescent="0.3"/>
    <row r="9174" customFormat="1" ht="13.5" x14ac:dyDescent="0.3"/>
    <row r="9175" customFormat="1" ht="13.5" x14ac:dyDescent="0.3"/>
    <row r="9176" customFormat="1" ht="13.5" x14ac:dyDescent="0.3"/>
    <row r="9177" customFormat="1" ht="13.5" x14ac:dyDescent="0.3"/>
    <row r="9178" customFormat="1" ht="13.5" x14ac:dyDescent="0.3"/>
    <row r="9179" customFormat="1" ht="13.5" x14ac:dyDescent="0.3"/>
    <row r="9180" customFormat="1" ht="13.5" x14ac:dyDescent="0.3"/>
    <row r="9181" customFormat="1" ht="13.5" x14ac:dyDescent="0.3"/>
    <row r="9182" customFormat="1" ht="13.5" x14ac:dyDescent="0.3"/>
    <row r="9183" customFormat="1" ht="13.5" x14ac:dyDescent="0.3"/>
    <row r="9184" customFormat="1" ht="13.5" x14ac:dyDescent="0.3"/>
    <row r="9185" customFormat="1" ht="13.5" x14ac:dyDescent="0.3"/>
    <row r="9186" customFormat="1" ht="13.5" x14ac:dyDescent="0.3"/>
    <row r="9187" customFormat="1" ht="13.5" x14ac:dyDescent="0.3"/>
    <row r="9188" customFormat="1" ht="13.5" x14ac:dyDescent="0.3"/>
    <row r="9189" customFormat="1" ht="13.5" x14ac:dyDescent="0.3"/>
    <row r="9190" customFormat="1" ht="13.5" x14ac:dyDescent="0.3"/>
    <row r="9191" customFormat="1" ht="13.5" x14ac:dyDescent="0.3"/>
    <row r="9192" customFormat="1" ht="13.5" x14ac:dyDescent="0.3"/>
    <row r="9193" customFormat="1" ht="13.5" x14ac:dyDescent="0.3"/>
    <row r="9194" customFormat="1" ht="13.5" x14ac:dyDescent="0.3"/>
    <row r="9195" customFormat="1" ht="13.5" x14ac:dyDescent="0.3"/>
    <row r="9196" customFormat="1" ht="13.5" x14ac:dyDescent="0.3"/>
    <row r="9197" customFormat="1" ht="13.5" x14ac:dyDescent="0.3"/>
    <row r="9198" customFormat="1" ht="13.5" x14ac:dyDescent="0.3"/>
    <row r="9199" customFormat="1" ht="13.5" x14ac:dyDescent="0.3"/>
    <row r="9200" customFormat="1" ht="13.5" x14ac:dyDescent="0.3"/>
    <row r="9201" customFormat="1" ht="13.5" x14ac:dyDescent="0.3"/>
    <row r="9202" customFormat="1" ht="13.5" x14ac:dyDescent="0.3"/>
    <row r="9203" customFormat="1" ht="13.5" x14ac:dyDescent="0.3"/>
    <row r="9204" customFormat="1" ht="13.5" x14ac:dyDescent="0.3"/>
    <row r="9205" customFormat="1" ht="13.5" x14ac:dyDescent="0.3"/>
    <row r="9206" customFormat="1" ht="13.5" x14ac:dyDescent="0.3"/>
    <row r="9207" customFormat="1" ht="13.5" x14ac:dyDescent="0.3"/>
    <row r="9208" customFormat="1" ht="13.5" x14ac:dyDescent="0.3"/>
    <row r="9209" customFormat="1" ht="13.5" x14ac:dyDescent="0.3"/>
    <row r="9210" customFormat="1" ht="13.5" x14ac:dyDescent="0.3"/>
    <row r="9211" customFormat="1" ht="13.5" x14ac:dyDescent="0.3"/>
    <row r="9212" customFormat="1" ht="13.5" x14ac:dyDescent="0.3"/>
    <row r="9213" customFormat="1" ht="13.5" x14ac:dyDescent="0.3"/>
    <row r="9214" customFormat="1" ht="13.5" x14ac:dyDescent="0.3"/>
    <row r="9215" customFormat="1" ht="13.5" x14ac:dyDescent="0.3"/>
    <row r="9216" customFormat="1" ht="13.5" x14ac:dyDescent="0.3"/>
    <row r="9217" customFormat="1" ht="13.5" x14ac:dyDescent="0.3"/>
    <row r="9218" customFormat="1" ht="13.5" x14ac:dyDescent="0.3"/>
    <row r="9219" customFormat="1" ht="13.5" x14ac:dyDescent="0.3"/>
    <row r="9220" customFormat="1" ht="13.5" x14ac:dyDescent="0.3"/>
    <row r="9221" customFormat="1" ht="13.5" x14ac:dyDescent="0.3"/>
    <row r="9222" customFormat="1" ht="13.5" x14ac:dyDescent="0.3"/>
    <row r="9223" customFormat="1" ht="13.5" x14ac:dyDescent="0.3"/>
    <row r="9224" customFormat="1" ht="13.5" x14ac:dyDescent="0.3"/>
    <row r="9225" customFormat="1" ht="13.5" x14ac:dyDescent="0.3"/>
    <row r="9226" customFormat="1" ht="13.5" x14ac:dyDescent="0.3"/>
    <row r="9227" customFormat="1" ht="13.5" x14ac:dyDescent="0.3"/>
    <row r="9228" customFormat="1" ht="13.5" x14ac:dyDescent="0.3"/>
    <row r="9229" customFormat="1" ht="13.5" x14ac:dyDescent="0.3"/>
    <row r="9230" customFormat="1" ht="13.5" x14ac:dyDescent="0.3"/>
    <row r="9231" customFormat="1" ht="13.5" x14ac:dyDescent="0.3"/>
    <row r="9232" customFormat="1" ht="13.5" x14ac:dyDescent="0.3"/>
    <row r="9233" customFormat="1" ht="13.5" x14ac:dyDescent="0.3"/>
    <row r="9234" customFormat="1" ht="13.5" x14ac:dyDescent="0.3"/>
    <row r="9235" customFormat="1" ht="13.5" x14ac:dyDescent="0.3"/>
    <row r="9236" customFormat="1" ht="13.5" x14ac:dyDescent="0.3"/>
    <row r="9237" customFormat="1" ht="13.5" x14ac:dyDescent="0.3"/>
    <row r="9238" customFormat="1" ht="13.5" x14ac:dyDescent="0.3"/>
    <row r="9239" customFormat="1" ht="13.5" x14ac:dyDescent="0.3"/>
    <row r="9240" customFormat="1" ht="13.5" x14ac:dyDescent="0.3"/>
    <row r="9241" customFormat="1" ht="13.5" x14ac:dyDescent="0.3"/>
    <row r="9242" customFormat="1" ht="13.5" x14ac:dyDescent="0.3"/>
    <row r="9243" customFormat="1" ht="13.5" x14ac:dyDescent="0.3"/>
    <row r="9244" customFormat="1" ht="13.5" x14ac:dyDescent="0.3"/>
    <row r="9245" customFormat="1" ht="13.5" x14ac:dyDescent="0.3"/>
    <row r="9246" customFormat="1" ht="13.5" x14ac:dyDescent="0.3"/>
    <row r="9247" customFormat="1" ht="13.5" x14ac:dyDescent="0.3"/>
    <row r="9248" customFormat="1" ht="13.5" x14ac:dyDescent="0.3"/>
    <row r="9249" customFormat="1" ht="13.5" x14ac:dyDescent="0.3"/>
    <row r="9250" customFormat="1" ht="13.5" x14ac:dyDescent="0.3"/>
    <row r="9251" customFormat="1" ht="13.5" x14ac:dyDescent="0.3"/>
    <row r="9252" customFormat="1" ht="13.5" x14ac:dyDescent="0.3"/>
    <row r="9253" customFormat="1" ht="13.5" x14ac:dyDescent="0.3"/>
    <row r="9254" customFormat="1" ht="13.5" x14ac:dyDescent="0.3"/>
    <row r="9255" customFormat="1" ht="13.5" x14ac:dyDescent="0.3"/>
    <row r="9256" customFormat="1" ht="13.5" x14ac:dyDescent="0.3"/>
    <row r="9257" customFormat="1" ht="13.5" x14ac:dyDescent="0.3"/>
    <row r="9258" customFormat="1" ht="13.5" x14ac:dyDescent="0.3"/>
    <row r="9259" customFormat="1" ht="13.5" x14ac:dyDescent="0.3"/>
    <row r="9260" customFormat="1" ht="13.5" x14ac:dyDescent="0.3"/>
    <row r="9261" customFormat="1" ht="13.5" x14ac:dyDescent="0.3"/>
    <row r="9262" customFormat="1" ht="13.5" x14ac:dyDescent="0.3"/>
    <row r="9263" customFormat="1" ht="13.5" x14ac:dyDescent="0.3"/>
    <row r="9264" customFormat="1" ht="13.5" x14ac:dyDescent="0.3"/>
    <row r="9265" customFormat="1" ht="13.5" x14ac:dyDescent="0.3"/>
    <row r="9266" customFormat="1" ht="13.5" x14ac:dyDescent="0.3"/>
    <row r="9267" customFormat="1" ht="13.5" x14ac:dyDescent="0.3"/>
    <row r="9268" customFormat="1" ht="13.5" x14ac:dyDescent="0.3"/>
    <row r="9269" customFormat="1" ht="13.5" x14ac:dyDescent="0.3"/>
    <row r="9270" customFormat="1" ht="13.5" x14ac:dyDescent="0.3"/>
    <row r="9271" customFormat="1" ht="13.5" x14ac:dyDescent="0.3"/>
    <row r="9272" customFormat="1" ht="13.5" x14ac:dyDescent="0.3"/>
    <row r="9273" customFormat="1" ht="13.5" x14ac:dyDescent="0.3"/>
    <row r="9274" customFormat="1" ht="13.5" x14ac:dyDescent="0.3"/>
    <row r="9275" customFormat="1" ht="13.5" x14ac:dyDescent="0.3"/>
    <row r="9276" customFormat="1" ht="13.5" x14ac:dyDescent="0.3"/>
    <row r="9277" customFormat="1" ht="13.5" x14ac:dyDescent="0.3"/>
    <row r="9278" customFormat="1" ht="13.5" x14ac:dyDescent="0.3"/>
    <row r="9279" customFormat="1" ht="13.5" x14ac:dyDescent="0.3"/>
    <row r="9280" customFormat="1" ht="13.5" x14ac:dyDescent="0.3"/>
    <row r="9281" customFormat="1" ht="13.5" x14ac:dyDescent="0.3"/>
    <row r="9282" customFormat="1" ht="13.5" x14ac:dyDescent="0.3"/>
    <row r="9283" customFormat="1" ht="13.5" x14ac:dyDescent="0.3"/>
    <row r="9284" customFormat="1" ht="13.5" x14ac:dyDescent="0.3"/>
    <row r="9285" customFormat="1" ht="13.5" x14ac:dyDescent="0.3"/>
    <row r="9286" customFormat="1" ht="13.5" x14ac:dyDescent="0.3"/>
    <row r="9287" customFormat="1" ht="13.5" x14ac:dyDescent="0.3"/>
    <row r="9288" customFormat="1" ht="13.5" x14ac:dyDescent="0.3"/>
    <row r="9289" customFormat="1" ht="13.5" x14ac:dyDescent="0.3"/>
    <row r="9290" customFormat="1" ht="13.5" x14ac:dyDescent="0.3"/>
    <row r="9291" customFormat="1" ht="13.5" x14ac:dyDescent="0.3"/>
    <row r="9292" customFormat="1" ht="13.5" x14ac:dyDescent="0.3"/>
    <row r="9293" customFormat="1" ht="13.5" x14ac:dyDescent="0.3"/>
    <row r="9294" customFormat="1" ht="13.5" x14ac:dyDescent="0.3"/>
    <row r="9295" customFormat="1" ht="13.5" x14ac:dyDescent="0.3"/>
    <row r="9296" customFormat="1" ht="13.5" x14ac:dyDescent="0.3"/>
    <row r="9297" customFormat="1" ht="13.5" x14ac:dyDescent="0.3"/>
    <row r="9298" customFormat="1" ht="13.5" x14ac:dyDescent="0.3"/>
    <row r="9299" customFormat="1" ht="13.5" x14ac:dyDescent="0.3"/>
    <row r="9300" customFormat="1" ht="13.5" x14ac:dyDescent="0.3"/>
    <row r="9301" customFormat="1" ht="13.5" x14ac:dyDescent="0.3"/>
    <row r="9302" customFormat="1" ht="13.5" x14ac:dyDescent="0.3"/>
    <row r="9303" customFormat="1" ht="13.5" x14ac:dyDescent="0.3"/>
    <row r="9304" customFormat="1" ht="13.5" x14ac:dyDescent="0.3"/>
    <row r="9305" customFormat="1" ht="13.5" x14ac:dyDescent="0.3"/>
    <row r="9306" customFormat="1" ht="13.5" x14ac:dyDescent="0.3"/>
    <row r="9307" customFormat="1" ht="13.5" x14ac:dyDescent="0.3"/>
    <row r="9308" customFormat="1" ht="13.5" x14ac:dyDescent="0.3"/>
    <row r="9309" customFormat="1" ht="13.5" x14ac:dyDescent="0.3"/>
    <row r="9310" customFormat="1" ht="13.5" x14ac:dyDescent="0.3"/>
    <row r="9311" customFormat="1" ht="13.5" x14ac:dyDescent="0.3"/>
    <row r="9312" customFormat="1" ht="13.5" x14ac:dyDescent="0.3"/>
    <row r="9313" customFormat="1" ht="13.5" x14ac:dyDescent="0.3"/>
    <row r="9314" customFormat="1" ht="13.5" x14ac:dyDescent="0.3"/>
    <row r="9315" customFormat="1" ht="13.5" x14ac:dyDescent="0.3"/>
    <row r="9316" customFormat="1" ht="13.5" x14ac:dyDescent="0.3"/>
    <row r="9317" customFormat="1" ht="13.5" x14ac:dyDescent="0.3"/>
    <row r="9318" customFormat="1" ht="13.5" x14ac:dyDescent="0.3"/>
    <row r="9319" customFormat="1" ht="13.5" x14ac:dyDescent="0.3"/>
    <row r="9320" customFormat="1" ht="13.5" x14ac:dyDescent="0.3"/>
    <row r="9321" customFormat="1" ht="13.5" x14ac:dyDescent="0.3"/>
    <row r="9322" customFormat="1" ht="13.5" x14ac:dyDescent="0.3"/>
    <row r="9323" customFormat="1" ht="13.5" x14ac:dyDescent="0.3"/>
    <row r="9324" customFormat="1" ht="13.5" x14ac:dyDescent="0.3"/>
    <row r="9325" customFormat="1" ht="13.5" x14ac:dyDescent="0.3"/>
    <row r="9326" customFormat="1" ht="13.5" x14ac:dyDescent="0.3"/>
    <row r="9327" customFormat="1" ht="13.5" x14ac:dyDescent="0.3"/>
    <row r="9328" customFormat="1" ht="13.5" x14ac:dyDescent="0.3"/>
    <row r="9329" customFormat="1" ht="13.5" x14ac:dyDescent="0.3"/>
    <row r="9330" customFormat="1" ht="13.5" x14ac:dyDescent="0.3"/>
    <row r="9331" customFormat="1" ht="13.5" x14ac:dyDescent="0.3"/>
    <row r="9332" customFormat="1" ht="13.5" x14ac:dyDescent="0.3"/>
    <row r="9333" customFormat="1" ht="13.5" x14ac:dyDescent="0.3"/>
    <row r="9334" customFormat="1" ht="13.5" x14ac:dyDescent="0.3"/>
    <row r="9335" customFormat="1" ht="13.5" x14ac:dyDescent="0.3"/>
    <row r="9336" customFormat="1" ht="13.5" x14ac:dyDescent="0.3"/>
    <row r="9337" customFormat="1" ht="13.5" x14ac:dyDescent="0.3"/>
    <row r="9338" customFormat="1" ht="13.5" x14ac:dyDescent="0.3"/>
    <row r="9339" customFormat="1" ht="13.5" x14ac:dyDescent="0.3"/>
    <row r="9340" customFormat="1" ht="13.5" x14ac:dyDescent="0.3"/>
    <row r="9341" customFormat="1" ht="13.5" x14ac:dyDescent="0.3"/>
    <row r="9342" customFormat="1" ht="13.5" x14ac:dyDescent="0.3"/>
    <row r="9343" customFormat="1" ht="13.5" x14ac:dyDescent="0.3"/>
    <row r="9344" customFormat="1" ht="13.5" x14ac:dyDescent="0.3"/>
    <row r="9345" customFormat="1" ht="13.5" x14ac:dyDescent="0.3"/>
    <row r="9346" customFormat="1" ht="13.5" x14ac:dyDescent="0.3"/>
    <row r="9347" customFormat="1" ht="13.5" x14ac:dyDescent="0.3"/>
    <row r="9348" customFormat="1" ht="13.5" x14ac:dyDescent="0.3"/>
    <row r="9349" customFormat="1" ht="13.5" x14ac:dyDescent="0.3"/>
    <row r="9350" customFormat="1" ht="13.5" x14ac:dyDescent="0.3"/>
    <row r="9351" customFormat="1" ht="13.5" x14ac:dyDescent="0.3"/>
    <row r="9352" customFormat="1" ht="13.5" x14ac:dyDescent="0.3"/>
    <row r="9353" customFormat="1" ht="13.5" x14ac:dyDescent="0.3"/>
    <row r="9354" customFormat="1" ht="13.5" x14ac:dyDescent="0.3"/>
    <row r="9355" customFormat="1" ht="13.5" x14ac:dyDescent="0.3"/>
    <row r="9356" customFormat="1" ht="13.5" x14ac:dyDescent="0.3"/>
    <row r="9357" customFormat="1" ht="13.5" x14ac:dyDescent="0.3"/>
    <row r="9358" customFormat="1" ht="13.5" x14ac:dyDescent="0.3"/>
    <row r="9359" customFormat="1" ht="13.5" x14ac:dyDescent="0.3"/>
    <row r="9360" customFormat="1" ht="13.5" x14ac:dyDescent="0.3"/>
    <row r="9361" customFormat="1" ht="13.5" x14ac:dyDescent="0.3"/>
    <row r="9362" customFormat="1" ht="13.5" x14ac:dyDescent="0.3"/>
    <row r="9363" customFormat="1" ht="13.5" x14ac:dyDescent="0.3"/>
    <row r="9364" customFormat="1" ht="13.5" x14ac:dyDescent="0.3"/>
    <row r="9365" customFormat="1" ht="13.5" x14ac:dyDescent="0.3"/>
    <row r="9366" customFormat="1" ht="13.5" x14ac:dyDescent="0.3"/>
    <row r="9367" customFormat="1" ht="13.5" x14ac:dyDescent="0.3"/>
    <row r="9368" customFormat="1" ht="13.5" x14ac:dyDescent="0.3"/>
    <row r="9369" customFormat="1" ht="13.5" x14ac:dyDescent="0.3"/>
    <row r="9370" customFormat="1" ht="13.5" x14ac:dyDescent="0.3"/>
    <row r="9371" customFormat="1" ht="13.5" x14ac:dyDescent="0.3"/>
    <row r="9372" customFormat="1" ht="13.5" x14ac:dyDescent="0.3"/>
    <row r="9373" customFormat="1" ht="13.5" x14ac:dyDescent="0.3"/>
    <row r="9374" customFormat="1" ht="13.5" x14ac:dyDescent="0.3"/>
    <row r="9375" customFormat="1" ht="13.5" x14ac:dyDescent="0.3"/>
    <row r="9376" customFormat="1" ht="13.5" x14ac:dyDescent="0.3"/>
    <row r="9377" customFormat="1" ht="13.5" x14ac:dyDescent="0.3"/>
    <row r="9378" customFormat="1" ht="13.5" x14ac:dyDescent="0.3"/>
    <row r="9379" customFormat="1" ht="13.5" x14ac:dyDescent="0.3"/>
    <row r="9380" customFormat="1" ht="13.5" x14ac:dyDescent="0.3"/>
    <row r="9381" customFormat="1" ht="13.5" x14ac:dyDescent="0.3"/>
    <row r="9382" customFormat="1" ht="13.5" x14ac:dyDescent="0.3"/>
    <row r="9383" customFormat="1" ht="13.5" x14ac:dyDescent="0.3"/>
    <row r="9384" customFormat="1" ht="13.5" x14ac:dyDescent="0.3"/>
    <row r="9385" customFormat="1" ht="13.5" x14ac:dyDescent="0.3"/>
    <row r="9386" customFormat="1" ht="13.5" x14ac:dyDescent="0.3"/>
    <row r="9387" customFormat="1" ht="13.5" x14ac:dyDescent="0.3"/>
    <row r="9388" customFormat="1" ht="13.5" x14ac:dyDescent="0.3"/>
    <row r="9389" customFormat="1" ht="13.5" x14ac:dyDescent="0.3"/>
    <row r="9390" customFormat="1" ht="13.5" x14ac:dyDescent="0.3"/>
    <row r="9391" customFormat="1" ht="13.5" x14ac:dyDescent="0.3"/>
    <row r="9392" customFormat="1" ht="13.5" x14ac:dyDescent="0.3"/>
    <row r="9393" customFormat="1" ht="13.5" x14ac:dyDescent="0.3"/>
    <row r="9394" customFormat="1" ht="13.5" x14ac:dyDescent="0.3"/>
    <row r="9395" customFormat="1" ht="13.5" x14ac:dyDescent="0.3"/>
    <row r="9396" customFormat="1" ht="13.5" x14ac:dyDescent="0.3"/>
    <row r="9397" customFormat="1" ht="13.5" x14ac:dyDescent="0.3"/>
    <row r="9398" customFormat="1" ht="13.5" x14ac:dyDescent="0.3"/>
    <row r="9399" customFormat="1" ht="13.5" x14ac:dyDescent="0.3"/>
    <row r="9400" customFormat="1" ht="13.5" x14ac:dyDescent="0.3"/>
    <row r="9401" customFormat="1" ht="13.5" x14ac:dyDescent="0.3"/>
    <row r="9402" customFormat="1" ht="13.5" x14ac:dyDescent="0.3"/>
    <row r="9403" customFormat="1" ht="13.5" x14ac:dyDescent="0.3"/>
    <row r="9404" customFormat="1" ht="13.5" x14ac:dyDescent="0.3"/>
    <row r="9405" customFormat="1" ht="13.5" x14ac:dyDescent="0.3"/>
    <row r="9406" customFormat="1" ht="13.5" x14ac:dyDescent="0.3"/>
    <row r="9407" customFormat="1" ht="13.5" x14ac:dyDescent="0.3"/>
    <row r="9408" customFormat="1" ht="13.5" x14ac:dyDescent="0.3"/>
    <row r="9409" customFormat="1" ht="13.5" x14ac:dyDescent="0.3"/>
    <row r="9410" customFormat="1" ht="13.5" x14ac:dyDescent="0.3"/>
    <row r="9411" customFormat="1" ht="13.5" x14ac:dyDescent="0.3"/>
    <row r="9412" customFormat="1" ht="13.5" x14ac:dyDescent="0.3"/>
    <row r="9413" customFormat="1" ht="13.5" x14ac:dyDescent="0.3"/>
    <row r="9414" customFormat="1" ht="13.5" x14ac:dyDescent="0.3"/>
    <row r="9415" customFormat="1" ht="13.5" x14ac:dyDescent="0.3"/>
    <row r="9416" customFormat="1" ht="13.5" x14ac:dyDescent="0.3"/>
    <row r="9417" customFormat="1" ht="13.5" x14ac:dyDescent="0.3"/>
    <row r="9418" customFormat="1" ht="13.5" x14ac:dyDescent="0.3"/>
    <row r="9419" customFormat="1" ht="13.5" x14ac:dyDescent="0.3"/>
    <row r="9420" customFormat="1" ht="13.5" x14ac:dyDescent="0.3"/>
    <row r="9421" customFormat="1" ht="13.5" x14ac:dyDescent="0.3"/>
    <row r="9422" customFormat="1" ht="13.5" x14ac:dyDescent="0.3"/>
    <row r="9423" customFormat="1" ht="13.5" x14ac:dyDescent="0.3"/>
    <row r="9424" customFormat="1" ht="13.5" x14ac:dyDescent="0.3"/>
    <row r="9425" customFormat="1" ht="13.5" x14ac:dyDescent="0.3"/>
    <row r="9426" customFormat="1" ht="13.5" x14ac:dyDescent="0.3"/>
    <row r="9427" customFormat="1" ht="13.5" x14ac:dyDescent="0.3"/>
    <row r="9428" customFormat="1" ht="13.5" x14ac:dyDescent="0.3"/>
    <row r="9429" customFormat="1" ht="13.5" x14ac:dyDescent="0.3"/>
    <row r="9430" customFormat="1" ht="13.5" x14ac:dyDescent="0.3"/>
    <row r="9431" customFormat="1" ht="13.5" x14ac:dyDescent="0.3"/>
    <row r="9432" customFormat="1" ht="13.5" x14ac:dyDescent="0.3"/>
    <row r="9433" customFormat="1" ht="13.5" x14ac:dyDescent="0.3"/>
    <row r="9434" customFormat="1" ht="13.5" x14ac:dyDescent="0.3"/>
    <row r="9435" customFormat="1" ht="13.5" x14ac:dyDescent="0.3"/>
    <row r="9436" customFormat="1" ht="13.5" x14ac:dyDescent="0.3"/>
    <row r="9437" customFormat="1" ht="13.5" x14ac:dyDescent="0.3"/>
    <row r="9438" customFormat="1" ht="13.5" x14ac:dyDescent="0.3"/>
    <row r="9439" customFormat="1" ht="13.5" x14ac:dyDescent="0.3"/>
    <row r="9440" customFormat="1" ht="13.5" x14ac:dyDescent="0.3"/>
    <row r="9441" customFormat="1" ht="13.5" x14ac:dyDescent="0.3"/>
    <row r="9442" customFormat="1" ht="13.5" x14ac:dyDescent="0.3"/>
    <row r="9443" customFormat="1" ht="13.5" x14ac:dyDescent="0.3"/>
    <row r="9444" customFormat="1" ht="13.5" x14ac:dyDescent="0.3"/>
    <row r="9445" customFormat="1" ht="13.5" x14ac:dyDescent="0.3"/>
    <row r="9446" customFormat="1" ht="13.5" x14ac:dyDescent="0.3"/>
    <row r="9447" customFormat="1" ht="13.5" x14ac:dyDescent="0.3"/>
    <row r="9448" customFormat="1" ht="13.5" x14ac:dyDescent="0.3"/>
    <row r="9449" customFormat="1" ht="13.5" x14ac:dyDescent="0.3"/>
    <row r="9450" customFormat="1" ht="13.5" x14ac:dyDescent="0.3"/>
    <row r="9451" customFormat="1" ht="13.5" x14ac:dyDescent="0.3"/>
    <row r="9452" customFormat="1" ht="13.5" x14ac:dyDescent="0.3"/>
    <row r="9453" customFormat="1" ht="13.5" x14ac:dyDescent="0.3"/>
    <row r="9454" customFormat="1" ht="13.5" x14ac:dyDescent="0.3"/>
    <row r="9455" customFormat="1" ht="13.5" x14ac:dyDescent="0.3"/>
    <row r="9456" customFormat="1" ht="13.5" x14ac:dyDescent="0.3"/>
    <row r="9457" customFormat="1" ht="13.5" x14ac:dyDescent="0.3"/>
    <row r="9458" customFormat="1" ht="13.5" x14ac:dyDescent="0.3"/>
    <row r="9459" customFormat="1" ht="13.5" x14ac:dyDescent="0.3"/>
    <row r="9460" customFormat="1" ht="13.5" x14ac:dyDescent="0.3"/>
    <row r="9461" customFormat="1" ht="13.5" x14ac:dyDescent="0.3"/>
    <row r="9462" customFormat="1" ht="13.5" x14ac:dyDescent="0.3"/>
    <row r="9463" customFormat="1" ht="13.5" x14ac:dyDescent="0.3"/>
    <row r="9464" customFormat="1" ht="13.5" x14ac:dyDescent="0.3"/>
    <row r="9465" customFormat="1" ht="13.5" x14ac:dyDescent="0.3"/>
    <row r="9466" customFormat="1" ht="13.5" x14ac:dyDescent="0.3"/>
    <row r="9467" customFormat="1" ht="13.5" x14ac:dyDescent="0.3"/>
    <row r="9468" customFormat="1" ht="13.5" x14ac:dyDescent="0.3"/>
    <row r="9469" customFormat="1" ht="13.5" x14ac:dyDescent="0.3"/>
    <row r="9470" customFormat="1" ht="13.5" x14ac:dyDescent="0.3"/>
    <row r="9471" customFormat="1" ht="13.5" x14ac:dyDescent="0.3"/>
    <row r="9472" customFormat="1" ht="13.5" x14ac:dyDescent="0.3"/>
    <row r="9473" customFormat="1" ht="13.5" x14ac:dyDescent="0.3"/>
    <row r="9474" customFormat="1" ht="13.5" x14ac:dyDescent="0.3"/>
    <row r="9475" customFormat="1" ht="13.5" x14ac:dyDescent="0.3"/>
    <row r="9476" customFormat="1" ht="13.5" x14ac:dyDescent="0.3"/>
    <row r="9477" customFormat="1" ht="13.5" x14ac:dyDescent="0.3"/>
    <row r="9478" customFormat="1" ht="13.5" x14ac:dyDescent="0.3"/>
    <row r="9479" customFormat="1" ht="13.5" x14ac:dyDescent="0.3"/>
    <row r="9480" customFormat="1" ht="13.5" x14ac:dyDescent="0.3"/>
    <row r="9481" customFormat="1" ht="13.5" x14ac:dyDescent="0.3"/>
    <row r="9482" customFormat="1" ht="13.5" x14ac:dyDescent="0.3"/>
    <row r="9483" customFormat="1" ht="13.5" x14ac:dyDescent="0.3"/>
    <row r="9484" customFormat="1" ht="13.5" x14ac:dyDescent="0.3"/>
    <row r="9485" customFormat="1" ht="13.5" x14ac:dyDescent="0.3"/>
    <row r="9486" customFormat="1" ht="13.5" x14ac:dyDescent="0.3"/>
    <row r="9487" customFormat="1" ht="13.5" x14ac:dyDescent="0.3"/>
    <row r="9488" customFormat="1" ht="13.5" x14ac:dyDescent="0.3"/>
    <row r="9489" customFormat="1" ht="13.5" x14ac:dyDescent="0.3"/>
    <row r="9490" customFormat="1" ht="13.5" x14ac:dyDescent="0.3"/>
    <row r="9491" customFormat="1" ht="13.5" x14ac:dyDescent="0.3"/>
    <row r="9492" customFormat="1" ht="13.5" x14ac:dyDescent="0.3"/>
    <row r="9493" customFormat="1" ht="13.5" x14ac:dyDescent="0.3"/>
    <row r="9494" customFormat="1" ht="13.5" x14ac:dyDescent="0.3"/>
    <row r="9495" customFormat="1" ht="13.5" x14ac:dyDescent="0.3"/>
    <row r="9496" customFormat="1" ht="13.5" x14ac:dyDescent="0.3"/>
    <row r="9497" customFormat="1" ht="13.5" x14ac:dyDescent="0.3"/>
    <row r="9498" customFormat="1" ht="13.5" x14ac:dyDescent="0.3"/>
    <row r="9499" customFormat="1" ht="13.5" x14ac:dyDescent="0.3"/>
    <row r="9500" customFormat="1" ht="13.5" x14ac:dyDescent="0.3"/>
    <row r="9501" customFormat="1" ht="13.5" x14ac:dyDescent="0.3"/>
    <row r="9502" customFormat="1" ht="13.5" x14ac:dyDescent="0.3"/>
    <row r="9503" customFormat="1" ht="13.5" x14ac:dyDescent="0.3"/>
    <row r="9504" customFormat="1" ht="13.5" x14ac:dyDescent="0.3"/>
    <row r="9505" customFormat="1" ht="13.5" x14ac:dyDescent="0.3"/>
    <row r="9506" customFormat="1" ht="13.5" x14ac:dyDescent="0.3"/>
    <row r="9507" customFormat="1" ht="13.5" x14ac:dyDescent="0.3"/>
    <row r="9508" customFormat="1" ht="13.5" x14ac:dyDescent="0.3"/>
    <row r="9509" customFormat="1" ht="13.5" x14ac:dyDescent="0.3"/>
    <row r="9510" customFormat="1" ht="13.5" x14ac:dyDescent="0.3"/>
    <row r="9511" customFormat="1" ht="13.5" x14ac:dyDescent="0.3"/>
    <row r="9512" customFormat="1" ht="13.5" x14ac:dyDescent="0.3"/>
    <row r="9513" customFormat="1" ht="13.5" x14ac:dyDescent="0.3"/>
    <row r="9514" customFormat="1" ht="13.5" x14ac:dyDescent="0.3"/>
    <row r="9515" customFormat="1" ht="13.5" x14ac:dyDescent="0.3"/>
    <row r="9516" customFormat="1" ht="13.5" x14ac:dyDescent="0.3"/>
    <row r="9517" customFormat="1" ht="13.5" x14ac:dyDescent="0.3"/>
    <row r="9518" customFormat="1" ht="13.5" x14ac:dyDescent="0.3"/>
    <row r="9519" customFormat="1" ht="13.5" x14ac:dyDescent="0.3"/>
    <row r="9520" customFormat="1" ht="13.5" x14ac:dyDescent="0.3"/>
    <row r="9521" customFormat="1" ht="13.5" x14ac:dyDescent="0.3"/>
    <row r="9522" customFormat="1" ht="13.5" x14ac:dyDescent="0.3"/>
    <row r="9523" customFormat="1" ht="13.5" x14ac:dyDescent="0.3"/>
    <row r="9524" customFormat="1" ht="13.5" x14ac:dyDescent="0.3"/>
    <row r="9525" customFormat="1" ht="13.5" x14ac:dyDescent="0.3"/>
    <row r="9526" customFormat="1" ht="13.5" x14ac:dyDescent="0.3"/>
    <row r="9527" customFormat="1" ht="13.5" x14ac:dyDescent="0.3"/>
    <row r="9528" customFormat="1" ht="13.5" x14ac:dyDescent="0.3"/>
    <row r="9529" customFormat="1" ht="13.5" x14ac:dyDescent="0.3"/>
    <row r="9530" customFormat="1" ht="13.5" x14ac:dyDescent="0.3"/>
    <row r="9531" customFormat="1" ht="13.5" x14ac:dyDescent="0.3"/>
    <row r="9532" customFormat="1" ht="13.5" x14ac:dyDescent="0.3"/>
    <row r="9533" customFormat="1" ht="13.5" x14ac:dyDescent="0.3"/>
    <row r="9534" customFormat="1" ht="13.5" x14ac:dyDescent="0.3"/>
    <row r="9535" customFormat="1" ht="13.5" x14ac:dyDescent="0.3"/>
    <row r="9536" customFormat="1" ht="13.5" x14ac:dyDescent="0.3"/>
    <row r="9537" customFormat="1" ht="13.5" x14ac:dyDescent="0.3"/>
    <row r="9538" customFormat="1" ht="13.5" x14ac:dyDescent="0.3"/>
    <row r="9539" customFormat="1" ht="13.5" x14ac:dyDescent="0.3"/>
    <row r="9540" customFormat="1" ht="13.5" x14ac:dyDescent="0.3"/>
    <row r="9541" customFormat="1" ht="13.5" x14ac:dyDescent="0.3"/>
    <row r="9542" customFormat="1" ht="13.5" x14ac:dyDescent="0.3"/>
    <row r="9543" customFormat="1" ht="13.5" x14ac:dyDescent="0.3"/>
    <row r="9544" customFormat="1" ht="13.5" x14ac:dyDescent="0.3"/>
    <row r="9545" customFormat="1" ht="13.5" x14ac:dyDescent="0.3"/>
    <row r="9546" customFormat="1" ht="13.5" x14ac:dyDescent="0.3"/>
    <row r="9547" customFormat="1" ht="13.5" x14ac:dyDescent="0.3"/>
    <row r="9548" customFormat="1" ht="13.5" x14ac:dyDescent="0.3"/>
    <row r="9549" customFormat="1" ht="13.5" x14ac:dyDescent="0.3"/>
    <row r="9550" customFormat="1" ht="13.5" x14ac:dyDescent="0.3"/>
    <row r="9551" customFormat="1" ht="13.5" x14ac:dyDescent="0.3"/>
    <row r="9552" customFormat="1" ht="13.5" x14ac:dyDescent="0.3"/>
    <row r="9553" customFormat="1" ht="13.5" x14ac:dyDescent="0.3"/>
    <row r="9554" customFormat="1" ht="13.5" x14ac:dyDescent="0.3"/>
    <row r="9555" customFormat="1" ht="13.5" x14ac:dyDescent="0.3"/>
    <row r="9556" customFormat="1" ht="13.5" x14ac:dyDescent="0.3"/>
    <row r="9557" customFormat="1" ht="13.5" x14ac:dyDescent="0.3"/>
    <row r="9558" customFormat="1" ht="13.5" x14ac:dyDescent="0.3"/>
    <row r="9559" customFormat="1" ht="13.5" x14ac:dyDescent="0.3"/>
    <row r="9560" customFormat="1" ht="13.5" x14ac:dyDescent="0.3"/>
    <row r="9561" customFormat="1" ht="13.5" x14ac:dyDescent="0.3"/>
    <row r="9562" customFormat="1" ht="13.5" x14ac:dyDescent="0.3"/>
    <row r="9563" customFormat="1" ht="13.5" x14ac:dyDescent="0.3"/>
    <row r="9564" customFormat="1" ht="13.5" x14ac:dyDescent="0.3"/>
    <row r="9565" customFormat="1" ht="13.5" x14ac:dyDescent="0.3"/>
    <row r="9566" customFormat="1" ht="13.5" x14ac:dyDescent="0.3"/>
    <row r="9567" customFormat="1" ht="13.5" x14ac:dyDescent="0.3"/>
    <row r="9568" customFormat="1" ht="13.5" x14ac:dyDescent="0.3"/>
    <row r="9569" customFormat="1" ht="13.5" x14ac:dyDescent="0.3"/>
    <row r="9570" customFormat="1" ht="13.5" x14ac:dyDescent="0.3"/>
    <row r="9571" customFormat="1" ht="13.5" x14ac:dyDescent="0.3"/>
    <row r="9572" customFormat="1" ht="13.5" x14ac:dyDescent="0.3"/>
    <row r="9573" customFormat="1" ht="13.5" x14ac:dyDescent="0.3"/>
    <row r="9574" customFormat="1" ht="13.5" x14ac:dyDescent="0.3"/>
    <row r="9575" customFormat="1" ht="13.5" x14ac:dyDescent="0.3"/>
    <row r="9576" customFormat="1" ht="13.5" x14ac:dyDescent="0.3"/>
    <row r="9577" customFormat="1" ht="13.5" x14ac:dyDescent="0.3"/>
    <row r="9578" customFormat="1" ht="13.5" x14ac:dyDescent="0.3"/>
    <row r="9579" customFormat="1" ht="13.5" x14ac:dyDescent="0.3"/>
    <row r="9580" customFormat="1" ht="13.5" x14ac:dyDescent="0.3"/>
    <row r="9581" customFormat="1" ht="13.5" x14ac:dyDescent="0.3"/>
    <row r="9582" customFormat="1" ht="13.5" x14ac:dyDescent="0.3"/>
    <row r="9583" customFormat="1" ht="13.5" x14ac:dyDescent="0.3"/>
    <row r="9584" customFormat="1" ht="13.5" x14ac:dyDescent="0.3"/>
    <row r="9585" customFormat="1" ht="13.5" x14ac:dyDescent="0.3"/>
    <row r="9586" customFormat="1" ht="13.5" x14ac:dyDescent="0.3"/>
    <row r="9587" customFormat="1" ht="13.5" x14ac:dyDescent="0.3"/>
    <row r="9588" customFormat="1" ht="13.5" x14ac:dyDescent="0.3"/>
    <row r="9589" customFormat="1" ht="13.5" x14ac:dyDescent="0.3"/>
    <row r="9590" customFormat="1" ht="13.5" x14ac:dyDescent="0.3"/>
    <row r="9591" customFormat="1" ht="13.5" x14ac:dyDescent="0.3"/>
    <row r="9592" customFormat="1" ht="13.5" x14ac:dyDescent="0.3"/>
    <row r="9593" customFormat="1" ht="13.5" x14ac:dyDescent="0.3"/>
    <row r="9594" customFormat="1" ht="13.5" x14ac:dyDescent="0.3"/>
    <row r="9595" customFormat="1" ht="13.5" x14ac:dyDescent="0.3"/>
    <row r="9596" customFormat="1" ht="13.5" x14ac:dyDescent="0.3"/>
    <row r="9597" customFormat="1" ht="13.5" x14ac:dyDescent="0.3"/>
    <row r="9598" customFormat="1" ht="13.5" x14ac:dyDescent="0.3"/>
    <row r="9599" customFormat="1" ht="13.5" x14ac:dyDescent="0.3"/>
    <row r="9600" customFormat="1" ht="13.5" x14ac:dyDescent="0.3"/>
    <row r="9601" customFormat="1" ht="13.5" x14ac:dyDescent="0.3"/>
    <row r="9602" customFormat="1" ht="13.5" x14ac:dyDescent="0.3"/>
    <row r="9603" customFormat="1" ht="13.5" x14ac:dyDescent="0.3"/>
    <row r="9604" customFormat="1" ht="13.5" x14ac:dyDescent="0.3"/>
    <row r="9605" customFormat="1" ht="13.5" x14ac:dyDescent="0.3"/>
    <row r="9606" customFormat="1" ht="13.5" x14ac:dyDescent="0.3"/>
    <row r="9607" customFormat="1" ht="13.5" x14ac:dyDescent="0.3"/>
    <row r="9608" customFormat="1" ht="13.5" x14ac:dyDescent="0.3"/>
    <row r="9609" customFormat="1" ht="13.5" x14ac:dyDescent="0.3"/>
    <row r="9610" customFormat="1" ht="13.5" x14ac:dyDescent="0.3"/>
    <row r="9611" customFormat="1" ht="13.5" x14ac:dyDescent="0.3"/>
    <row r="9612" customFormat="1" ht="13.5" x14ac:dyDescent="0.3"/>
    <row r="9613" customFormat="1" ht="13.5" x14ac:dyDescent="0.3"/>
    <row r="9614" customFormat="1" ht="13.5" x14ac:dyDescent="0.3"/>
    <row r="9615" customFormat="1" ht="13.5" x14ac:dyDescent="0.3"/>
    <row r="9616" customFormat="1" ht="13.5" x14ac:dyDescent="0.3"/>
    <row r="9617" customFormat="1" ht="13.5" x14ac:dyDescent="0.3"/>
    <row r="9618" customFormat="1" ht="13.5" x14ac:dyDescent="0.3"/>
    <row r="9619" customFormat="1" ht="13.5" x14ac:dyDescent="0.3"/>
    <row r="9620" customFormat="1" ht="13.5" x14ac:dyDescent="0.3"/>
    <row r="9621" customFormat="1" ht="13.5" x14ac:dyDescent="0.3"/>
    <row r="9622" customFormat="1" ht="13.5" x14ac:dyDescent="0.3"/>
    <row r="9623" customFormat="1" ht="13.5" x14ac:dyDescent="0.3"/>
    <row r="9624" customFormat="1" ht="13.5" x14ac:dyDescent="0.3"/>
    <row r="9625" customFormat="1" ht="13.5" x14ac:dyDescent="0.3"/>
    <row r="9626" customFormat="1" ht="13.5" x14ac:dyDescent="0.3"/>
    <row r="9627" customFormat="1" ht="13.5" x14ac:dyDescent="0.3"/>
    <row r="9628" customFormat="1" ht="13.5" x14ac:dyDescent="0.3"/>
    <row r="9629" customFormat="1" ht="13.5" x14ac:dyDescent="0.3"/>
    <row r="9630" customFormat="1" ht="13.5" x14ac:dyDescent="0.3"/>
    <row r="9631" customFormat="1" ht="13.5" x14ac:dyDescent="0.3"/>
    <row r="9632" customFormat="1" ht="13.5" x14ac:dyDescent="0.3"/>
    <row r="9633" customFormat="1" ht="13.5" x14ac:dyDescent="0.3"/>
    <row r="9634" customFormat="1" ht="13.5" x14ac:dyDescent="0.3"/>
    <row r="9635" customFormat="1" ht="13.5" x14ac:dyDescent="0.3"/>
    <row r="9636" customFormat="1" ht="13.5" x14ac:dyDescent="0.3"/>
    <row r="9637" customFormat="1" ht="13.5" x14ac:dyDescent="0.3"/>
    <row r="9638" customFormat="1" ht="13.5" x14ac:dyDescent="0.3"/>
    <row r="9639" customFormat="1" ht="13.5" x14ac:dyDescent="0.3"/>
    <row r="9640" customFormat="1" ht="13.5" x14ac:dyDescent="0.3"/>
    <row r="9641" customFormat="1" ht="13.5" x14ac:dyDescent="0.3"/>
    <row r="9642" customFormat="1" ht="13.5" x14ac:dyDescent="0.3"/>
    <row r="9643" customFormat="1" ht="13.5" x14ac:dyDescent="0.3"/>
    <row r="9644" customFormat="1" ht="13.5" x14ac:dyDescent="0.3"/>
    <row r="9645" customFormat="1" ht="13.5" x14ac:dyDescent="0.3"/>
    <row r="9646" customFormat="1" ht="13.5" x14ac:dyDescent="0.3"/>
    <row r="9647" customFormat="1" ht="13.5" x14ac:dyDescent="0.3"/>
    <row r="9648" customFormat="1" ht="13.5" x14ac:dyDescent="0.3"/>
    <row r="9649" customFormat="1" ht="13.5" x14ac:dyDescent="0.3"/>
    <row r="9650" customFormat="1" ht="13.5" x14ac:dyDescent="0.3"/>
    <row r="9651" customFormat="1" ht="13.5" x14ac:dyDescent="0.3"/>
    <row r="9652" customFormat="1" ht="13.5" x14ac:dyDescent="0.3"/>
    <row r="9653" customFormat="1" ht="13.5" x14ac:dyDescent="0.3"/>
    <row r="9654" customFormat="1" ht="13.5" x14ac:dyDescent="0.3"/>
    <row r="9655" customFormat="1" ht="13.5" x14ac:dyDescent="0.3"/>
    <row r="9656" customFormat="1" ht="13.5" x14ac:dyDescent="0.3"/>
    <row r="9657" customFormat="1" ht="13.5" x14ac:dyDescent="0.3"/>
    <row r="9658" customFormat="1" ht="13.5" x14ac:dyDescent="0.3"/>
    <row r="9659" customFormat="1" ht="13.5" x14ac:dyDescent="0.3"/>
    <row r="9660" customFormat="1" ht="13.5" x14ac:dyDescent="0.3"/>
    <row r="9661" customFormat="1" ht="13.5" x14ac:dyDescent="0.3"/>
    <row r="9662" customFormat="1" ht="13.5" x14ac:dyDescent="0.3"/>
    <row r="9663" customFormat="1" ht="13.5" x14ac:dyDescent="0.3"/>
    <row r="9664" customFormat="1" ht="13.5" x14ac:dyDescent="0.3"/>
    <row r="9665" customFormat="1" ht="13.5" x14ac:dyDescent="0.3"/>
    <row r="9666" customFormat="1" ht="13.5" x14ac:dyDescent="0.3"/>
    <row r="9667" customFormat="1" ht="13.5" x14ac:dyDescent="0.3"/>
    <row r="9668" customFormat="1" ht="13.5" x14ac:dyDescent="0.3"/>
    <row r="9669" customFormat="1" ht="13.5" x14ac:dyDescent="0.3"/>
    <row r="9670" customFormat="1" ht="13.5" x14ac:dyDescent="0.3"/>
    <row r="9671" customFormat="1" ht="13.5" x14ac:dyDescent="0.3"/>
    <row r="9672" customFormat="1" ht="13.5" x14ac:dyDescent="0.3"/>
    <row r="9673" customFormat="1" ht="13.5" x14ac:dyDescent="0.3"/>
    <row r="9674" customFormat="1" ht="13.5" x14ac:dyDescent="0.3"/>
    <row r="9675" customFormat="1" ht="13.5" x14ac:dyDescent="0.3"/>
    <row r="9676" customFormat="1" ht="13.5" x14ac:dyDescent="0.3"/>
    <row r="9677" customFormat="1" ht="13.5" x14ac:dyDescent="0.3"/>
    <row r="9678" customFormat="1" ht="13.5" x14ac:dyDescent="0.3"/>
    <row r="9679" customFormat="1" ht="13.5" x14ac:dyDescent="0.3"/>
    <row r="9680" customFormat="1" ht="13.5" x14ac:dyDescent="0.3"/>
    <row r="9681" customFormat="1" ht="13.5" x14ac:dyDescent="0.3"/>
    <row r="9682" customFormat="1" ht="13.5" x14ac:dyDescent="0.3"/>
    <row r="9683" customFormat="1" ht="13.5" x14ac:dyDescent="0.3"/>
    <row r="9684" customFormat="1" ht="13.5" x14ac:dyDescent="0.3"/>
    <row r="9685" customFormat="1" ht="13.5" x14ac:dyDescent="0.3"/>
    <row r="9686" customFormat="1" ht="13.5" x14ac:dyDescent="0.3"/>
    <row r="9687" customFormat="1" ht="13.5" x14ac:dyDescent="0.3"/>
    <row r="9688" customFormat="1" ht="13.5" x14ac:dyDescent="0.3"/>
    <row r="9689" customFormat="1" ht="13.5" x14ac:dyDescent="0.3"/>
    <row r="9690" customFormat="1" ht="13.5" x14ac:dyDescent="0.3"/>
    <row r="9691" customFormat="1" ht="13.5" x14ac:dyDescent="0.3"/>
    <row r="9692" customFormat="1" ht="13.5" x14ac:dyDescent="0.3"/>
    <row r="9693" customFormat="1" ht="13.5" x14ac:dyDescent="0.3"/>
    <row r="9694" customFormat="1" ht="13.5" x14ac:dyDescent="0.3"/>
    <row r="9695" customFormat="1" ht="13.5" x14ac:dyDescent="0.3"/>
    <row r="9696" customFormat="1" ht="13.5" x14ac:dyDescent="0.3"/>
    <row r="9697" customFormat="1" ht="13.5" x14ac:dyDescent="0.3"/>
    <row r="9698" customFormat="1" ht="13.5" x14ac:dyDescent="0.3"/>
    <row r="9699" customFormat="1" ht="13.5" x14ac:dyDescent="0.3"/>
    <row r="9700" customFormat="1" ht="13.5" x14ac:dyDescent="0.3"/>
    <row r="9701" customFormat="1" ht="13.5" x14ac:dyDescent="0.3"/>
    <row r="9702" customFormat="1" ht="13.5" x14ac:dyDescent="0.3"/>
    <row r="9703" customFormat="1" ht="13.5" x14ac:dyDescent="0.3"/>
    <row r="9704" customFormat="1" ht="13.5" x14ac:dyDescent="0.3"/>
    <row r="9705" customFormat="1" ht="13.5" x14ac:dyDescent="0.3"/>
    <row r="9706" customFormat="1" ht="13.5" x14ac:dyDescent="0.3"/>
    <row r="9707" customFormat="1" ht="13.5" x14ac:dyDescent="0.3"/>
    <row r="9708" customFormat="1" ht="13.5" x14ac:dyDescent="0.3"/>
    <row r="9709" customFormat="1" ht="13.5" x14ac:dyDescent="0.3"/>
    <row r="9710" customFormat="1" ht="13.5" x14ac:dyDescent="0.3"/>
    <row r="9711" customFormat="1" ht="13.5" x14ac:dyDescent="0.3"/>
    <row r="9712" customFormat="1" ht="13.5" x14ac:dyDescent="0.3"/>
    <row r="9713" customFormat="1" ht="13.5" x14ac:dyDescent="0.3"/>
    <row r="9714" customFormat="1" ht="13.5" x14ac:dyDescent="0.3"/>
    <row r="9715" customFormat="1" ht="13.5" x14ac:dyDescent="0.3"/>
    <row r="9716" customFormat="1" ht="13.5" x14ac:dyDescent="0.3"/>
    <row r="9717" customFormat="1" ht="13.5" x14ac:dyDescent="0.3"/>
    <row r="9718" customFormat="1" ht="13.5" x14ac:dyDescent="0.3"/>
    <row r="9719" customFormat="1" ht="13.5" x14ac:dyDescent="0.3"/>
    <row r="9720" customFormat="1" ht="13.5" x14ac:dyDescent="0.3"/>
    <row r="9721" customFormat="1" ht="13.5" x14ac:dyDescent="0.3"/>
    <row r="9722" customFormat="1" ht="13.5" x14ac:dyDescent="0.3"/>
    <row r="9723" customFormat="1" ht="13.5" x14ac:dyDescent="0.3"/>
    <row r="9724" customFormat="1" ht="13.5" x14ac:dyDescent="0.3"/>
    <row r="9725" customFormat="1" ht="13.5" x14ac:dyDescent="0.3"/>
    <row r="9726" customFormat="1" ht="13.5" x14ac:dyDescent="0.3"/>
    <row r="9727" customFormat="1" ht="13.5" x14ac:dyDescent="0.3"/>
    <row r="9728" customFormat="1" ht="13.5" x14ac:dyDescent="0.3"/>
    <row r="9729" customFormat="1" ht="13.5" x14ac:dyDescent="0.3"/>
    <row r="9730" customFormat="1" ht="13.5" x14ac:dyDescent="0.3"/>
    <row r="9731" customFormat="1" ht="13.5" x14ac:dyDescent="0.3"/>
    <row r="9732" customFormat="1" ht="13.5" x14ac:dyDescent="0.3"/>
    <row r="9733" customFormat="1" ht="13.5" x14ac:dyDescent="0.3"/>
    <row r="9734" customFormat="1" ht="13.5" x14ac:dyDescent="0.3"/>
    <row r="9735" customFormat="1" ht="13.5" x14ac:dyDescent="0.3"/>
    <row r="9736" customFormat="1" ht="13.5" x14ac:dyDescent="0.3"/>
    <row r="9737" customFormat="1" ht="13.5" x14ac:dyDescent="0.3"/>
    <row r="9738" customFormat="1" ht="13.5" x14ac:dyDescent="0.3"/>
    <row r="9739" customFormat="1" ht="13.5" x14ac:dyDescent="0.3"/>
    <row r="9740" customFormat="1" ht="13.5" x14ac:dyDescent="0.3"/>
    <row r="9741" customFormat="1" ht="13.5" x14ac:dyDescent="0.3"/>
    <row r="9742" customFormat="1" ht="13.5" x14ac:dyDescent="0.3"/>
    <row r="9743" customFormat="1" ht="13.5" x14ac:dyDescent="0.3"/>
    <row r="9744" customFormat="1" ht="13.5" x14ac:dyDescent="0.3"/>
    <row r="9745" customFormat="1" ht="13.5" x14ac:dyDescent="0.3"/>
    <row r="9746" customFormat="1" ht="13.5" x14ac:dyDescent="0.3"/>
    <row r="9747" customFormat="1" ht="13.5" x14ac:dyDescent="0.3"/>
    <row r="9748" customFormat="1" ht="13.5" x14ac:dyDescent="0.3"/>
    <row r="9749" customFormat="1" ht="13.5" x14ac:dyDescent="0.3"/>
    <row r="9750" customFormat="1" ht="13.5" x14ac:dyDescent="0.3"/>
    <row r="9751" customFormat="1" ht="13.5" x14ac:dyDescent="0.3"/>
    <row r="9752" customFormat="1" ht="13.5" x14ac:dyDescent="0.3"/>
    <row r="9753" customFormat="1" ht="13.5" x14ac:dyDescent="0.3"/>
    <row r="9754" customFormat="1" ht="13.5" x14ac:dyDescent="0.3"/>
    <row r="9755" customFormat="1" ht="13.5" x14ac:dyDescent="0.3"/>
    <row r="9756" customFormat="1" ht="13.5" x14ac:dyDescent="0.3"/>
    <row r="9757" customFormat="1" ht="13.5" x14ac:dyDescent="0.3"/>
    <row r="9758" customFormat="1" ht="13.5" x14ac:dyDescent="0.3"/>
    <row r="9759" customFormat="1" ht="13.5" x14ac:dyDescent="0.3"/>
    <row r="9760" customFormat="1" ht="13.5" x14ac:dyDescent="0.3"/>
    <row r="9761" customFormat="1" ht="13.5" x14ac:dyDescent="0.3"/>
    <row r="9762" customFormat="1" ht="13.5" x14ac:dyDescent="0.3"/>
    <row r="9763" customFormat="1" ht="13.5" x14ac:dyDescent="0.3"/>
    <row r="9764" customFormat="1" ht="13.5" x14ac:dyDescent="0.3"/>
    <row r="9765" customFormat="1" ht="13.5" x14ac:dyDescent="0.3"/>
    <row r="9766" customFormat="1" ht="13.5" x14ac:dyDescent="0.3"/>
    <row r="9767" customFormat="1" ht="13.5" x14ac:dyDescent="0.3"/>
    <row r="9768" customFormat="1" ht="13.5" x14ac:dyDescent="0.3"/>
    <row r="9769" customFormat="1" ht="13.5" x14ac:dyDescent="0.3"/>
    <row r="9770" customFormat="1" ht="13.5" x14ac:dyDescent="0.3"/>
    <row r="9771" customFormat="1" ht="13.5" x14ac:dyDescent="0.3"/>
    <row r="9772" customFormat="1" ht="13.5" x14ac:dyDescent="0.3"/>
    <row r="9773" customFormat="1" ht="13.5" x14ac:dyDescent="0.3"/>
    <row r="9774" customFormat="1" ht="13.5" x14ac:dyDescent="0.3"/>
    <row r="9775" customFormat="1" ht="13.5" x14ac:dyDescent="0.3"/>
    <row r="9776" customFormat="1" ht="13.5" x14ac:dyDescent="0.3"/>
    <row r="9777" customFormat="1" ht="13.5" x14ac:dyDescent="0.3"/>
    <row r="9778" customFormat="1" ht="13.5" x14ac:dyDescent="0.3"/>
    <row r="9779" customFormat="1" ht="13.5" x14ac:dyDescent="0.3"/>
    <row r="9780" customFormat="1" ht="13.5" x14ac:dyDescent="0.3"/>
    <row r="9781" customFormat="1" ht="13.5" x14ac:dyDescent="0.3"/>
    <row r="9782" customFormat="1" ht="13.5" x14ac:dyDescent="0.3"/>
    <row r="9783" customFormat="1" ht="13.5" x14ac:dyDescent="0.3"/>
    <row r="9784" customFormat="1" ht="13.5" x14ac:dyDescent="0.3"/>
    <row r="9785" customFormat="1" ht="13.5" x14ac:dyDescent="0.3"/>
    <row r="9786" customFormat="1" ht="13.5" x14ac:dyDescent="0.3"/>
    <row r="9787" customFormat="1" ht="13.5" x14ac:dyDescent="0.3"/>
    <row r="9788" customFormat="1" ht="13.5" x14ac:dyDescent="0.3"/>
    <row r="9789" customFormat="1" ht="13.5" x14ac:dyDescent="0.3"/>
    <row r="9790" customFormat="1" ht="13.5" x14ac:dyDescent="0.3"/>
    <row r="9791" customFormat="1" ht="13.5" x14ac:dyDescent="0.3"/>
    <row r="9792" customFormat="1" ht="13.5" x14ac:dyDescent="0.3"/>
    <row r="9793" customFormat="1" ht="13.5" x14ac:dyDescent="0.3"/>
    <row r="9794" customFormat="1" ht="13.5" x14ac:dyDescent="0.3"/>
    <row r="9795" customFormat="1" ht="13.5" x14ac:dyDescent="0.3"/>
    <row r="9796" customFormat="1" ht="13.5" x14ac:dyDescent="0.3"/>
    <row r="9797" customFormat="1" ht="13.5" x14ac:dyDescent="0.3"/>
    <row r="9798" customFormat="1" ht="13.5" x14ac:dyDescent="0.3"/>
    <row r="9799" customFormat="1" ht="13.5" x14ac:dyDescent="0.3"/>
    <row r="9800" customFormat="1" ht="13.5" x14ac:dyDescent="0.3"/>
    <row r="9801" customFormat="1" ht="13.5" x14ac:dyDescent="0.3"/>
    <row r="9802" customFormat="1" ht="13.5" x14ac:dyDescent="0.3"/>
    <row r="9803" customFormat="1" ht="13.5" x14ac:dyDescent="0.3"/>
    <row r="9804" customFormat="1" ht="13.5" x14ac:dyDescent="0.3"/>
    <row r="9805" customFormat="1" ht="13.5" x14ac:dyDescent="0.3"/>
    <row r="9806" customFormat="1" ht="13.5" x14ac:dyDescent="0.3"/>
    <row r="9807" customFormat="1" ht="13.5" x14ac:dyDescent="0.3"/>
    <row r="9808" customFormat="1" ht="13.5" x14ac:dyDescent="0.3"/>
    <row r="9809" customFormat="1" ht="13.5" x14ac:dyDescent="0.3"/>
    <row r="9810" customFormat="1" ht="13.5" x14ac:dyDescent="0.3"/>
    <row r="9811" customFormat="1" ht="13.5" x14ac:dyDescent="0.3"/>
    <row r="9812" customFormat="1" ht="13.5" x14ac:dyDescent="0.3"/>
    <row r="9813" customFormat="1" ht="13.5" x14ac:dyDescent="0.3"/>
    <row r="9814" customFormat="1" ht="13.5" x14ac:dyDescent="0.3"/>
    <row r="9815" customFormat="1" ht="13.5" x14ac:dyDescent="0.3"/>
    <row r="9816" customFormat="1" ht="13.5" x14ac:dyDescent="0.3"/>
    <row r="9817" customFormat="1" ht="13.5" x14ac:dyDescent="0.3"/>
    <row r="9818" customFormat="1" ht="13.5" x14ac:dyDescent="0.3"/>
    <row r="9819" customFormat="1" ht="13.5" x14ac:dyDescent="0.3"/>
    <row r="9820" customFormat="1" ht="13.5" x14ac:dyDescent="0.3"/>
    <row r="9821" customFormat="1" ht="13.5" x14ac:dyDescent="0.3"/>
    <row r="9822" customFormat="1" ht="13.5" x14ac:dyDescent="0.3"/>
    <row r="9823" customFormat="1" ht="13.5" x14ac:dyDescent="0.3"/>
    <row r="9824" customFormat="1" ht="13.5" x14ac:dyDescent="0.3"/>
    <row r="9825" customFormat="1" ht="13.5" x14ac:dyDescent="0.3"/>
    <row r="9826" customFormat="1" ht="13.5" x14ac:dyDescent="0.3"/>
    <row r="9827" customFormat="1" ht="13.5" x14ac:dyDescent="0.3"/>
    <row r="9828" customFormat="1" ht="13.5" x14ac:dyDescent="0.3"/>
    <row r="9829" customFormat="1" ht="13.5" x14ac:dyDescent="0.3"/>
    <row r="9830" customFormat="1" ht="13.5" x14ac:dyDescent="0.3"/>
    <row r="9831" customFormat="1" ht="13.5" x14ac:dyDescent="0.3"/>
    <row r="9832" customFormat="1" ht="13.5" x14ac:dyDescent="0.3"/>
    <row r="9833" customFormat="1" ht="13.5" x14ac:dyDescent="0.3"/>
    <row r="9834" customFormat="1" ht="13.5" x14ac:dyDescent="0.3"/>
    <row r="9835" customFormat="1" ht="13.5" x14ac:dyDescent="0.3"/>
    <row r="9836" customFormat="1" ht="13.5" x14ac:dyDescent="0.3"/>
    <row r="9837" customFormat="1" ht="13.5" x14ac:dyDescent="0.3"/>
    <row r="9838" customFormat="1" ht="13.5" x14ac:dyDescent="0.3"/>
    <row r="9839" customFormat="1" ht="13.5" x14ac:dyDescent="0.3"/>
    <row r="9840" customFormat="1" ht="13.5" x14ac:dyDescent="0.3"/>
    <row r="9841" customFormat="1" ht="13.5" x14ac:dyDescent="0.3"/>
    <row r="9842" customFormat="1" ht="13.5" x14ac:dyDescent="0.3"/>
    <row r="9843" customFormat="1" ht="13.5" x14ac:dyDescent="0.3"/>
    <row r="9844" customFormat="1" ht="13.5" x14ac:dyDescent="0.3"/>
    <row r="9845" customFormat="1" ht="13.5" x14ac:dyDescent="0.3"/>
    <row r="9846" customFormat="1" ht="13.5" x14ac:dyDescent="0.3"/>
    <row r="9847" customFormat="1" ht="13.5" x14ac:dyDescent="0.3"/>
    <row r="9848" customFormat="1" ht="13.5" x14ac:dyDescent="0.3"/>
    <row r="9849" customFormat="1" ht="13.5" x14ac:dyDescent="0.3"/>
    <row r="9850" customFormat="1" ht="13.5" x14ac:dyDescent="0.3"/>
    <row r="9851" customFormat="1" ht="13.5" x14ac:dyDescent="0.3"/>
    <row r="9852" customFormat="1" ht="13.5" x14ac:dyDescent="0.3"/>
    <row r="9853" customFormat="1" ht="13.5" x14ac:dyDescent="0.3"/>
    <row r="9854" customFormat="1" ht="13.5" x14ac:dyDescent="0.3"/>
    <row r="9855" customFormat="1" ht="13.5" x14ac:dyDescent="0.3"/>
    <row r="9856" customFormat="1" ht="13.5" x14ac:dyDescent="0.3"/>
    <row r="9857" customFormat="1" ht="13.5" x14ac:dyDescent="0.3"/>
    <row r="9858" customFormat="1" ht="13.5" x14ac:dyDescent="0.3"/>
    <row r="9859" customFormat="1" ht="13.5" x14ac:dyDescent="0.3"/>
    <row r="9860" customFormat="1" ht="13.5" x14ac:dyDescent="0.3"/>
    <row r="9861" customFormat="1" ht="13.5" x14ac:dyDescent="0.3"/>
    <row r="9862" customFormat="1" ht="13.5" x14ac:dyDescent="0.3"/>
    <row r="9863" customFormat="1" ht="13.5" x14ac:dyDescent="0.3"/>
    <row r="9864" customFormat="1" ht="13.5" x14ac:dyDescent="0.3"/>
    <row r="9865" customFormat="1" ht="13.5" x14ac:dyDescent="0.3"/>
    <row r="9866" customFormat="1" ht="13.5" x14ac:dyDescent="0.3"/>
    <row r="9867" customFormat="1" ht="13.5" x14ac:dyDescent="0.3"/>
    <row r="9868" customFormat="1" ht="13.5" x14ac:dyDescent="0.3"/>
    <row r="9869" customFormat="1" ht="13.5" x14ac:dyDescent="0.3"/>
    <row r="9870" customFormat="1" ht="13.5" x14ac:dyDescent="0.3"/>
    <row r="9871" customFormat="1" ht="13.5" x14ac:dyDescent="0.3"/>
    <row r="9872" customFormat="1" ht="13.5" x14ac:dyDescent="0.3"/>
    <row r="9873" customFormat="1" ht="13.5" x14ac:dyDescent="0.3"/>
    <row r="9874" customFormat="1" ht="13.5" x14ac:dyDescent="0.3"/>
    <row r="9875" customFormat="1" ht="13.5" x14ac:dyDescent="0.3"/>
    <row r="9876" customFormat="1" ht="13.5" x14ac:dyDescent="0.3"/>
    <row r="9877" customFormat="1" ht="13.5" x14ac:dyDescent="0.3"/>
    <row r="9878" customFormat="1" ht="13.5" x14ac:dyDescent="0.3"/>
    <row r="9879" customFormat="1" ht="13.5" x14ac:dyDescent="0.3"/>
    <row r="9880" customFormat="1" ht="13.5" x14ac:dyDescent="0.3"/>
    <row r="9881" customFormat="1" ht="13.5" x14ac:dyDescent="0.3"/>
    <row r="9882" customFormat="1" ht="13.5" x14ac:dyDescent="0.3"/>
    <row r="9883" customFormat="1" ht="13.5" x14ac:dyDescent="0.3"/>
    <row r="9884" customFormat="1" ht="13.5" x14ac:dyDescent="0.3"/>
    <row r="9885" customFormat="1" ht="13.5" x14ac:dyDescent="0.3"/>
    <row r="9886" customFormat="1" ht="13.5" x14ac:dyDescent="0.3"/>
    <row r="9887" customFormat="1" ht="13.5" x14ac:dyDescent="0.3"/>
    <row r="9888" customFormat="1" ht="13.5" x14ac:dyDescent="0.3"/>
    <row r="9889" customFormat="1" ht="13.5" x14ac:dyDescent="0.3"/>
    <row r="9890" customFormat="1" ht="13.5" x14ac:dyDescent="0.3"/>
    <row r="9891" customFormat="1" ht="13.5" x14ac:dyDescent="0.3"/>
    <row r="9892" customFormat="1" ht="13.5" x14ac:dyDescent="0.3"/>
    <row r="9893" customFormat="1" ht="13.5" x14ac:dyDescent="0.3"/>
    <row r="9894" customFormat="1" ht="13.5" x14ac:dyDescent="0.3"/>
    <row r="9895" customFormat="1" ht="13.5" x14ac:dyDescent="0.3"/>
    <row r="9896" customFormat="1" ht="13.5" x14ac:dyDescent="0.3"/>
    <row r="9897" customFormat="1" ht="13.5" x14ac:dyDescent="0.3"/>
    <row r="9898" customFormat="1" ht="13.5" x14ac:dyDescent="0.3"/>
    <row r="9899" customFormat="1" ht="13.5" x14ac:dyDescent="0.3"/>
    <row r="9900" customFormat="1" ht="13.5" x14ac:dyDescent="0.3"/>
    <row r="9901" customFormat="1" ht="13.5" x14ac:dyDescent="0.3"/>
    <row r="9902" customFormat="1" ht="13.5" x14ac:dyDescent="0.3"/>
    <row r="9903" customFormat="1" ht="13.5" x14ac:dyDescent="0.3"/>
    <row r="9904" customFormat="1" ht="13.5" x14ac:dyDescent="0.3"/>
    <row r="9905" customFormat="1" ht="13.5" x14ac:dyDescent="0.3"/>
    <row r="9906" customFormat="1" ht="13.5" x14ac:dyDescent="0.3"/>
    <row r="9907" customFormat="1" ht="13.5" x14ac:dyDescent="0.3"/>
    <row r="9908" customFormat="1" ht="13.5" x14ac:dyDescent="0.3"/>
    <row r="9909" customFormat="1" ht="13.5" x14ac:dyDescent="0.3"/>
    <row r="9910" customFormat="1" ht="13.5" x14ac:dyDescent="0.3"/>
    <row r="9911" customFormat="1" ht="13.5" x14ac:dyDescent="0.3"/>
    <row r="9912" customFormat="1" ht="13.5" x14ac:dyDescent="0.3"/>
    <row r="9913" customFormat="1" ht="13.5" x14ac:dyDescent="0.3"/>
    <row r="9914" customFormat="1" ht="13.5" x14ac:dyDescent="0.3"/>
    <row r="9915" customFormat="1" ht="13.5" x14ac:dyDescent="0.3"/>
    <row r="9916" customFormat="1" ht="13.5" x14ac:dyDescent="0.3"/>
    <row r="9917" customFormat="1" ht="13.5" x14ac:dyDescent="0.3"/>
    <row r="9918" customFormat="1" ht="13.5" x14ac:dyDescent="0.3"/>
    <row r="9919" customFormat="1" ht="13.5" x14ac:dyDescent="0.3"/>
    <row r="9920" customFormat="1" ht="13.5" x14ac:dyDescent="0.3"/>
    <row r="9921" customFormat="1" ht="13.5" x14ac:dyDescent="0.3"/>
    <row r="9922" customFormat="1" ht="13.5" x14ac:dyDescent="0.3"/>
    <row r="9923" customFormat="1" ht="13.5" x14ac:dyDescent="0.3"/>
    <row r="9924" customFormat="1" ht="13.5" x14ac:dyDescent="0.3"/>
    <row r="9925" customFormat="1" ht="13.5" x14ac:dyDescent="0.3"/>
    <row r="9926" customFormat="1" ht="13.5" x14ac:dyDescent="0.3"/>
    <row r="9927" customFormat="1" ht="13.5" x14ac:dyDescent="0.3"/>
    <row r="9928" customFormat="1" ht="13.5" x14ac:dyDescent="0.3"/>
    <row r="9929" customFormat="1" ht="13.5" x14ac:dyDescent="0.3"/>
    <row r="9930" customFormat="1" ht="13.5" x14ac:dyDescent="0.3"/>
    <row r="9931" customFormat="1" ht="13.5" x14ac:dyDescent="0.3"/>
    <row r="9932" customFormat="1" ht="13.5" x14ac:dyDescent="0.3"/>
    <row r="9933" customFormat="1" ht="13.5" x14ac:dyDescent="0.3"/>
    <row r="9934" customFormat="1" ht="13.5" x14ac:dyDescent="0.3"/>
    <row r="9935" customFormat="1" ht="13.5" x14ac:dyDescent="0.3"/>
    <row r="9936" customFormat="1" ht="13.5" x14ac:dyDescent="0.3"/>
    <row r="9937" customFormat="1" ht="13.5" x14ac:dyDescent="0.3"/>
    <row r="9938" customFormat="1" ht="13.5" x14ac:dyDescent="0.3"/>
    <row r="9939" customFormat="1" ht="13.5" x14ac:dyDescent="0.3"/>
    <row r="9940" customFormat="1" ht="13.5" x14ac:dyDescent="0.3"/>
    <row r="9941" customFormat="1" ht="13.5" x14ac:dyDescent="0.3"/>
    <row r="9942" customFormat="1" ht="13.5" x14ac:dyDescent="0.3"/>
    <row r="9943" customFormat="1" ht="13.5" x14ac:dyDescent="0.3"/>
    <row r="9944" customFormat="1" ht="13.5" x14ac:dyDescent="0.3"/>
    <row r="9945" customFormat="1" ht="13.5" x14ac:dyDescent="0.3"/>
    <row r="9946" customFormat="1" ht="13.5" x14ac:dyDescent="0.3"/>
    <row r="9947" customFormat="1" ht="13.5" x14ac:dyDescent="0.3"/>
    <row r="9948" customFormat="1" ht="13.5" x14ac:dyDescent="0.3"/>
    <row r="9949" customFormat="1" ht="13.5" x14ac:dyDescent="0.3"/>
    <row r="9950" customFormat="1" ht="13.5" x14ac:dyDescent="0.3"/>
    <row r="9951" customFormat="1" ht="13.5" x14ac:dyDescent="0.3"/>
    <row r="9952" customFormat="1" ht="13.5" x14ac:dyDescent="0.3"/>
    <row r="9953" customFormat="1" ht="13.5" x14ac:dyDescent="0.3"/>
    <row r="9954" customFormat="1" ht="13.5" x14ac:dyDescent="0.3"/>
    <row r="9955" customFormat="1" ht="13.5" x14ac:dyDescent="0.3"/>
    <row r="9956" customFormat="1" ht="13.5" x14ac:dyDescent="0.3"/>
    <row r="9957" customFormat="1" ht="13.5" x14ac:dyDescent="0.3"/>
    <row r="9958" customFormat="1" ht="13.5" x14ac:dyDescent="0.3"/>
    <row r="9959" customFormat="1" ht="13.5" x14ac:dyDescent="0.3"/>
    <row r="9960" customFormat="1" ht="13.5" x14ac:dyDescent="0.3"/>
    <row r="9961" customFormat="1" ht="13.5" x14ac:dyDescent="0.3"/>
    <row r="9962" customFormat="1" ht="13.5" x14ac:dyDescent="0.3"/>
    <row r="9963" customFormat="1" ht="13.5" x14ac:dyDescent="0.3"/>
    <row r="9964" customFormat="1" ht="13.5" x14ac:dyDescent="0.3"/>
    <row r="9965" customFormat="1" ht="13.5" x14ac:dyDescent="0.3"/>
    <row r="9966" customFormat="1" ht="13.5" x14ac:dyDescent="0.3"/>
    <row r="9967" customFormat="1" ht="13.5" x14ac:dyDescent="0.3"/>
    <row r="9968" customFormat="1" ht="13.5" x14ac:dyDescent="0.3"/>
    <row r="9969" customFormat="1" ht="13.5" x14ac:dyDescent="0.3"/>
    <row r="9970" customFormat="1" ht="13.5" x14ac:dyDescent="0.3"/>
    <row r="9971" customFormat="1" ht="13.5" x14ac:dyDescent="0.3"/>
    <row r="9972" customFormat="1" ht="13.5" x14ac:dyDescent="0.3"/>
    <row r="9973" customFormat="1" ht="13.5" x14ac:dyDescent="0.3"/>
    <row r="9974" customFormat="1" ht="13.5" x14ac:dyDescent="0.3"/>
    <row r="9975" customFormat="1" ht="13.5" x14ac:dyDescent="0.3"/>
    <row r="9976" customFormat="1" ht="13.5" x14ac:dyDescent="0.3"/>
    <row r="9977" customFormat="1" ht="13.5" x14ac:dyDescent="0.3"/>
    <row r="9978" customFormat="1" ht="13.5" x14ac:dyDescent="0.3"/>
    <row r="9979" customFormat="1" ht="13.5" x14ac:dyDescent="0.3"/>
    <row r="9980" customFormat="1" ht="13.5" x14ac:dyDescent="0.3"/>
    <row r="9981" customFormat="1" ht="13.5" x14ac:dyDescent="0.3"/>
    <row r="9982" customFormat="1" ht="13.5" x14ac:dyDescent="0.3"/>
    <row r="9983" customFormat="1" ht="13.5" x14ac:dyDescent="0.3"/>
    <row r="9984" customFormat="1" ht="13.5" x14ac:dyDescent="0.3"/>
    <row r="9985" customFormat="1" ht="13.5" x14ac:dyDescent="0.3"/>
    <row r="9986" customFormat="1" ht="13.5" x14ac:dyDescent="0.3"/>
    <row r="9987" customFormat="1" ht="13.5" x14ac:dyDescent="0.3"/>
    <row r="9988" customFormat="1" ht="13.5" x14ac:dyDescent="0.3"/>
    <row r="9989" customFormat="1" ht="13.5" x14ac:dyDescent="0.3"/>
    <row r="9990" customFormat="1" ht="13.5" x14ac:dyDescent="0.3"/>
    <row r="9991" customFormat="1" ht="13.5" x14ac:dyDescent="0.3"/>
    <row r="9992" customFormat="1" ht="13.5" x14ac:dyDescent="0.3"/>
    <row r="9993" customFormat="1" ht="13.5" x14ac:dyDescent="0.3"/>
    <row r="9994" customFormat="1" ht="13.5" x14ac:dyDescent="0.3"/>
    <row r="9995" customFormat="1" ht="13.5" x14ac:dyDescent="0.3"/>
    <row r="9996" customFormat="1" ht="13.5" x14ac:dyDescent="0.3"/>
    <row r="9997" customFormat="1" ht="13.5" x14ac:dyDescent="0.3"/>
    <row r="9998" customFormat="1" ht="13.5" x14ac:dyDescent="0.3"/>
    <row r="9999" customFormat="1" ht="13.5" x14ac:dyDescent="0.3"/>
    <row r="10000" customFormat="1" ht="13.5" x14ac:dyDescent="0.3"/>
    <row r="10001" customFormat="1" ht="13.5" x14ac:dyDescent="0.3"/>
    <row r="10002" customFormat="1" ht="13.5" x14ac:dyDescent="0.3"/>
    <row r="10003" customFormat="1" ht="13.5" x14ac:dyDescent="0.3"/>
    <row r="10004" customFormat="1" ht="13.5" x14ac:dyDescent="0.3"/>
    <row r="10005" customFormat="1" ht="13.5" x14ac:dyDescent="0.3"/>
    <row r="10006" customFormat="1" ht="13.5" x14ac:dyDescent="0.3"/>
    <row r="10007" customFormat="1" ht="13.5" x14ac:dyDescent="0.3"/>
    <row r="10008" customFormat="1" ht="13.5" x14ac:dyDescent="0.3"/>
    <row r="10009" customFormat="1" ht="13.5" x14ac:dyDescent="0.3"/>
    <row r="10010" customFormat="1" ht="13.5" x14ac:dyDescent="0.3"/>
    <row r="10011" customFormat="1" ht="13.5" x14ac:dyDescent="0.3"/>
    <row r="10012" customFormat="1" ht="13.5" x14ac:dyDescent="0.3"/>
    <row r="10013" customFormat="1" ht="13.5" x14ac:dyDescent="0.3"/>
    <row r="10014" customFormat="1" ht="13.5" x14ac:dyDescent="0.3"/>
    <row r="10015" customFormat="1" ht="13.5" x14ac:dyDescent="0.3"/>
    <row r="10016" customFormat="1" ht="13.5" x14ac:dyDescent="0.3"/>
    <row r="10017" customFormat="1" ht="13.5" x14ac:dyDescent="0.3"/>
    <row r="10018" customFormat="1" ht="13.5" x14ac:dyDescent="0.3"/>
    <row r="10019" customFormat="1" ht="13.5" x14ac:dyDescent="0.3"/>
    <row r="10020" customFormat="1" ht="13.5" x14ac:dyDescent="0.3"/>
    <row r="10021" customFormat="1" ht="13.5" x14ac:dyDescent="0.3"/>
    <row r="10022" customFormat="1" ht="13.5" x14ac:dyDescent="0.3"/>
    <row r="10023" customFormat="1" ht="13.5" x14ac:dyDescent="0.3"/>
    <row r="10024" customFormat="1" ht="13.5" x14ac:dyDescent="0.3"/>
    <row r="10025" customFormat="1" ht="13.5" x14ac:dyDescent="0.3"/>
    <row r="10026" customFormat="1" ht="13.5" x14ac:dyDescent="0.3"/>
    <row r="10027" customFormat="1" ht="13.5" x14ac:dyDescent="0.3"/>
    <row r="10028" customFormat="1" ht="13.5" x14ac:dyDescent="0.3"/>
    <row r="10029" customFormat="1" ht="13.5" x14ac:dyDescent="0.3"/>
    <row r="10030" customFormat="1" ht="13.5" x14ac:dyDescent="0.3"/>
    <row r="10031" customFormat="1" ht="13.5" x14ac:dyDescent="0.3"/>
    <row r="10032" customFormat="1" ht="13.5" x14ac:dyDescent="0.3"/>
    <row r="10033" customFormat="1" ht="13.5" x14ac:dyDescent="0.3"/>
    <row r="10034" customFormat="1" ht="13.5" x14ac:dyDescent="0.3"/>
    <row r="10035" customFormat="1" ht="13.5" x14ac:dyDescent="0.3"/>
    <row r="10036" customFormat="1" ht="13.5" x14ac:dyDescent="0.3"/>
    <row r="10037" customFormat="1" ht="13.5" x14ac:dyDescent="0.3"/>
    <row r="10038" customFormat="1" ht="13.5" x14ac:dyDescent="0.3"/>
    <row r="10039" customFormat="1" ht="13.5" x14ac:dyDescent="0.3"/>
    <row r="10040" customFormat="1" ht="13.5" x14ac:dyDescent="0.3"/>
    <row r="10041" customFormat="1" ht="13.5" x14ac:dyDescent="0.3"/>
    <row r="10042" customFormat="1" ht="13.5" x14ac:dyDescent="0.3"/>
    <row r="10043" customFormat="1" ht="13.5" x14ac:dyDescent="0.3"/>
    <row r="10044" customFormat="1" ht="13.5" x14ac:dyDescent="0.3"/>
    <row r="10045" customFormat="1" ht="13.5" x14ac:dyDescent="0.3"/>
    <row r="10046" customFormat="1" ht="13.5" x14ac:dyDescent="0.3"/>
    <row r="10047" customFormat="1" ht="13.5" x14ac:dyDescent="0.3"/>
    <row r="10048" customFormat="1" ht="13.5" x14ac:dyDescent="0.3"/>
    <row r="10049" customFormat="1" ht="13.5" x14ac:dyDescent="0.3"/>
    <row r="10050" customFormat="1" ht="13.5" x14ac:dyDescent="0.3"/>
    <row r="10051" customFormat="1" ht="13.5" x14ac:dyDescent="0.3"/>
    <row r="10052" customFormat="1" ht="13.5" x14ac:dyDescent="0.3"/>
    <row r="10053" customFormat="1" ht="13.5" x14ac:dyDescent="0.3"/>
    <row r="10054" customFormat="1" ht="13.5" x14ac:dyDescent="0.3"/>
    <row r="10055" customFormat="1" ht="13.5" x14ac:dyDescent="0.3"/>
    <row r="10056" customFormat="1" ht="13.5" x14ac:dyDescent="0.3"/>
    <row r="10057" customFormat="1" ht="13.5" x14ac:dyDescent="0.3"/>
    <row r="10058" customFormat="1" ht="13.5" x14ac:dyDescent="0.3"/>
    <row r="10059" customFormat="1" ht="13.5" x14ac:dyDescent="0.3"/>
    <row r="10060" customFormat="1" ht="13.5" x14ac:dyDescent="0.3"/>
    <row r="10061" customFormat="1" ht="13.5" x14ac:dyDescent="0.3"/>
    <row r="10062" customFormat="1" ht="13.5" x14ac:dyDescent="0.3"/>
    <row r="10063" customFormat="1" ht="13.5" x14ac:dyDescent="0.3"/>
    <row r="10064" customFormat="1" ht="13.5" x14ac:dyDescent="0.3"/>
    <row r="10065" customFormat="1" ht="13.5" x14ac:dyDescent="0.3"/>
    <row r="10066" customFormat="1" ht="13.5" x14ac:dyDescent="0.3"/>
    <row r="10067" customFormat="1" ht="13.5" x14ac:dyDescent="0.3"/>
    <row r="10068" customFormat="1" ht="13.5" x14ac:dyDescent="0.3"/>
    <row r="10069" customFormat="1" ht="13.5" x14ac:dyDescent="0.3"/>
    <row r="10070" customFormat="1" ht="13.5" x14ac:dyDescent="0.3"/>
    <row r="10071" customFormat="1" ht="13.5" x14ac:dyDescent="0.3"/>
    <row r="10072" customFormat="1" ht="13.5" x14ac:dyDescent="0.3"/>
    <row r="10073" customFormat="1" ht="13.5" x14ac:dyDescent="0.3"/>
    <row r="10074" customFormat="1" ht="13.5" x14ac:dyDescent="0.3"/>
    <row r="10075" customFormat="1" ht="13.5" x14ac:dyDescent="0.3"/>
    <row r="10076" customFormat="1" ht="13.5" x14ac:dyDescent="0.3"/>
    <row r="10077" customFormat="1" ht="13.5" x14ac:dyDescent="0.3"/>
    <row r="10078" customFormat="1" ht="13.5" x14ac:dyDescent="0.3"/>
    <row r="10079" customFormat="1" ht="13.5" x14ac:dyDescent="0.3"/>
    <row r="10080" customFormat="1" ht="13.5" x14ac:dyDescent="0.3"/>
    <row r="10081" customFormat="1" ht="13.5" x14ac:dyDescent="0.3"/>
    <row r="10082" customFormat="1" ht="13.5" x14ac:dyDescent="0.3"/>
    <row r="10083" customFormat="1" ht="13.5" x14ac:dyDescent="0.3"/>
    <row r="10084" customFormat="1" ht="13.5" x14ac:dyDescent="0.3"/>
    <row r="10085" customFormat="1" ht="13.5" x14ac:dyDescent="0.3"/>
    <row r="10086" customFormat="1" ht="13.5" x14ac:dyDescent="0.3"/>
    <row r="10087" customFormat="1" ht="13.5" x14ac:dyDescent="0.3"/>
    <row r="10088" customFormat="1" ht="13.5" x14ac:dyDescent="0.3"/>
    <row r="10089" customFormat="1" ht="13.5" x14ac:dyDescent="0.3"/>
    <row r="10090" customFormat="1" ht="13.5" x14ac:dyDescent="0.3"/>
    <row r="10091" customFormat="1" ht="13.5" x14ac:dyDescent="0.3"/>
    <row r="10092" customFormat="1" ht="13.5" x14ac:dyDescent="0.3"/>
    <row r="10093" customFormat="1" ht="13.5" x14ac:dyDescent="0.3"/>
    <row r="10094" customFormat="1" ht="13.5" x14ac:dyDescent="0.3"/>
    <row r="10095" customFormat="1" ht="13.5" x14ac:dyDescent="0.3"/>
    <row r="10096" customFormat="1" ht="13.5" x14ac:dyDescent="0.3"/>
    <row r="10097" customFormat="1" ht="13.5" x14ac:dyDescent="0.3"/>
    <row r="10098" customFormat="1" ht="13.5" x14ac:dyDescent="0.3"/>
    <row r="10099" customFormat="1" ht="13.5" x14ac:dyDescent="0.3"/>
    <row r="10100" customFormat="1" ht="13.5" x14ac:dyDescent="0.3"/>
    <row r="10101" customFormat="1" ht="13.5" x14ac:dyDescent="0.3"/>
    <row r="10102" customFormat="1" ht="13.5" x14ac:dyDescent="0.3"/>
    <row r="10103" customFormat="1" ht="13.5" x14ac:dyDescent="0.3"/>
    <row r="10104" customFormat="1" ht="13.5" x14ac:dyDescent="0.3"/>
    <row r="10105" customFormat="1" ht="13.5" x14ac:dyDescent="0.3"/>
    <row r="10106" customFormat="1" ht="13.5" x14ac:dyDescent="0.3"/>
    <row r="10107" customFormat="1" ht="13.5" x14ac:dyDescent="0.3"/>
    <row r="10108" customFormat="1" ht="13.5" x14ac:dyDescent="0.3"/>
    <row r="10109" customFormat="1" ht="13.5" x14ac:dyDescent="0.3"/>
    <row r="10110" customFormat="1" ht="13.5" x14ac:dyDescent="0.3"/>
    <row r="10111" customFormat="1" ht="13.5" x14ac:dyDescent="0.3"/>
    <row r="10112" customFormat="1" ht="13.5" x14ac:dyDescent="0.3"/>
    <row r="10113" customFormat="1" ht="13.5" x14ac:dyDescent="0.3"/>
    <row r="10114" customFormat="1" ht="13.5" x14ac:dyDescent="0.3"/>
    <row r="10115" customFormat="1" ht="13.5" x14ac:dyDescent="0.3"/>
    <row r="10116" customFormat="1" ht="13.5" x14ac:dyDescent="0.3"/>
    <row r="10117" customFormat="1" ht="13.5" x14ac:dyDescent="0.3"/>
    <row r="10118" customFormat="1" ht="13.5" x14ac:dyDescent="0.3"/>
    <row r="10119" customFormat="1" ht="13.5" x14ac:dyDescent="0.3"/>
    <row r="10120" customFormat="1" ht="13.5" x14ac:dyDescent="0.3"/>
    <row r="10121" customFormat="1" ht="13.5" x14ac:dyDescent="0.3"/>
    <row r="10122" customFormat="1" ht="13.5" x14ac:dyDescent="0.3"/>
    <row r="10123" customFormat="1" ht="13.5" x14ac:dyDescent="0.3"/>
    <row r="10124" customFormat="1" ht="13.5" x14ac:dyDescent="0.3"/>
    <row r="10125" customFormat="1" ht="13.5" x14ac:dyDescent="0.3"/>
    <row r="10126" customFormat="1" ht="13.5" x14ac:dyDescent="0.3"/>
    <row r="10127" customFormat="1" ht="13.5" x14ac:dyDescent="0.3"/>
    <row r="10128" customFormat="1" ht="13.5" x14ac:dyDescent="0.3"/>
    <row r="10129" customFormat="1" ht="13.5" x14ac:dyDescent="0.3"/>
    <row r="10130" customFormat="1" ht="13.5" x14ac:dyDescent="0.3"/>
    <row r="10131" customFormat="1" ht="13.5" x14ac:dyDescent="0.3"/>
    <row r="10132" customFormat="1" ht="13.5" x14ac:dyDescent="0.3"/>
    <row r="10133" customFormat="1" ht="13.5" x14ac:dyDescent="0.3"/>
    <row r="10134" customFormat="1" ht="13.5" x14ac:dyDescent="0.3"/>
    <row r="10135" customFormat="1" ht="13.5" x14ac:dyDescent="0.3"/>
    <row r="10136" customFormat="1" ht="13.5" x14ac:dyDescent="0.3"/>
    <row r="10137" customFormat="1" ht="13.5" x14ac:dyDescent="0.3"/>
    <row r="10138" customFormat="1" ht="13.5" x14ac:dyDescent="0.3"/>
    <row r="10139" customFormat="1" ht="13.5" x14ac:dyDescent="0.3"/>
    <row r="10140" customFormat="1" ht="13.5" x14ac:dyDescent="0.3"/>
    <row r="10141" customFormat="1" ht="13.5" x14ac:dyDescent="0.3"/>
    <row r="10142" customFormat="1" ht="13.5" x14ac:dyDescent="0.3"/>
    <row r="10143" customFormat="1" ht="13.5" x14ac:dyDescent="0.3"/>
    <row r="10144" customFormat="1" ht="13.5" x14ac:dyDescent="0.3"/>
    <row r="10145" customFormat="1" ht="13.5" x14ac:dyDescent="0.3"/>
    <row r="10146" customFormat="1" ht="13.5" x14ac:dyDescent="0.3"/>
    <row r="10147" customFormat="1" ht="13.5" x14ac:dyDescent="0.3"/>
    <row r="10148" customFormat="1" ht="13.5" x14ac:dyDescent="0.3"/>
    <row r="10149" customFormat="1" ht="13.5" x14ac:dyDescent="0.3"/>
    <row r="10150" customFormat="1" ht="13.5" x14ac:dyDescent="0.3"/>
    <row r="10151" customFormat="1" ht="13.5" x14ac:dyDescent="0.3"/>
    <row r="10152" customFormat="1" ht="13.5" x14ac:dyDescent="0.3"/>
    <row r="10153" customFormat="1" ht="13.5" x14ac:dyDescent="0.3"/>
    <row r="10154" customFormat="1" ht="13.5" x14ac:dyDescent="0.3"/>
    <row r="10155" customFormat="1" ht="13.5" x14ac:dyDescent="0.3"/>
    <row r="10156" customFormat="1" ht="13.5" x14ac:dyDescent="0.3"/>
    <row r="10157" customFormat="1" ht="13.5" x14ac:dyDescent="0.3"/>
    <row r="10158" customFormat="1" ht="13.5" x14ac:dyDescent="0.3"/>
    <row r="10159" customFormat="1" ht="13.5" x14ac:dyDescent="0.3"/>
    <row r="10160" customFormat="1" ht="13.5" x14ac:dyDescent="0.3"/>
    <row r="10161" customFormat="1" ht="13.5" x14ac:dyDescent="0.3"/>
    <row r="10162" customFormat="1" ht="13.5" x14ac:dyDescent="0.3"/>
    <row r="10163" customFormat="1" ht="13.5" x14ac:dyDescent="0.3"/>
    <row r="10164" customFormat="1" ht="13.5" x14ac:dyDescent="0.3"/>
    <row r="10165" customFormat="1" ht="13.5" x14ac:dyDescent="0.3"/>
    <row r="10166" customFormat="1" ht="13.5" x14ac:dyDescent="0.3"/>
    <row r="10167" customFormat="1" ht="13.5" x14ac:dyDescent="0.3"/>
    <row r="10168" customFormat="1" ht="13.5" x14ac:dyDescent="0.3"/>
    <row r="10169" customFormat="1" ht="13.5" x14ac:dyDescent="0.3"/>
    <row r="10170" customFormat="1" ht="13.5" x14ac:dyDescent="0.3"/>
    <row r="10171" customFormat="1" ht="13.5" x14ac:dyDescent="0.3"/>
    <row r="10172" customFormat="1" ht="13.5" x14ac:dyDescent="0.3"/>
    <row r="10173" customFormat="1" ht="13.5" x14ac:dyDescent="0.3"/>
    <row r="10174" customFormat="1" ht="13.5" x14ac:dyDescent="0.3"/>
    <row r="10175" customFormat="1" ht="13.5" x14ac:dyDescent="0.3"/>
    <row r="10176" customFormat="1" ht="13.5" x14ac:dyDescent="0.3"/>
    <row r="10177" customFormat="1" ht="13.5" x14ac:dyDescent="0.3"/>
    <row r="10178" customFormat="1" ht="13.5" x14ac:dyDescent="0.3"/>
    <row r="10179" customFormat="1" ht="13.5" x14ac:dyDescent="0.3"/>
    <row r="10180" customFormat="1" ht="13.5" x14ac:dyDescent="0.3"/>
    <row r="10181" customFormat="1" ht="13.5" x14ac:dyDescent="0.3"/>
    <row r="10182" customFormat="1" ht="13.5" x14ac:dyDescent="0.3"/>
    <row r="10183" customFormat="1" ht="13.5" x14ac:dyDescent="0.3"/>
    <row r="10184" customFormat="1" ht="13.5" x14ac:dyDescent="0.3"/>
    <row r="10185" customFormat="1" ht="13.5" x14ac:dyDescent="0.3"/>
    <row r="10186" customFormat="1" ht="13.5" x14ac:dyDescent="0.3"/>
    <row r="10187" customFormat="1" ht="13.5" x14ac:dyDescent="0.3"/>
    <row r="10188" customFormat="1" ht="13.5" x14ac:dyDescent="0.3"/>
    <row r="10189" customFormat="1" ht="13.5" x14ac:dyDescent="0.3"/>
    <row r="10190" customFormat="1" ht="13.5" x14ac:dyDescent="0.3"/>
    <row r="10191" customFormat="1" ht="13.5" x14ac:dyDescent="0.3"/>
    <row r="10192" customFormat="1" ht="13.5" x14ac:dyDescent="0.3"/>
    <row r="10193" customFormat="1" ht="13.5" x14ac:dyDescent="0.3"/>
    <row r="10194" customFormat="1" ht="13.5" x14ac:dyDescent="0.3"/>
    <row r="10195" customFormat="1" ht="13.5" x14ac:dyDescent="0.3"/>
    <row r="10196" customFormat="1" ht="13.5" x14ac:dyDescent="0.3"/>
    <row r="10197" customFormat="1" ht="13.5" x14ac:dyDescent="0.3"/>
    <row r="10198" customFormat="1" ht="13.5" x14ac:dyDescent="0.3"/>
    <row r="10199" customFormat="1" ht="13.5" x14ac:dyDescent="0.3"/>
    <row r="10200" customFormat="1" ht="13.5" x14ac:dyDescent="0.3"/>
    <row r="10201" customFormat="1" ht="13.5" x14ac:dyDescent="0.3"/>
    <row r="10202" customFormat="1" ht="13.5" x14ac:dyDescent="0.3"/>
    <row r="10203" customFormat="1" ht="13.5" x14ac:dyDescent="0.3"/>
    <row r="10204" customFormat="1" ht="13.5" x14ac:dyDescent="0.3"/>
    <row r="10205" customFormat="1" ht="13.5" x14ac:dyDescent="0.3"/>
    <row r="10206" customFormat="1" ht="13.5" x14ac:dyDescent="0.3"/>
    <row r="10207" customFormat="1" ht="13.5" x14ac:dyDescent="0.3"/>
    <row r="10208" customFormat="1" ht="13.5" x14ac:dyDescent="0.3"/>
    <row r="10209" customFormat="1" ht="13.5" x14ac:dyDescent="0.3"/>
    <row r="10210" customFormat="1" ht="13.5" x14ac:dyDescent="0.3"/>
    <row r="10211" customFormat="1" ht="13.5" x14ac:dyDescent="0.3"/>
    <row r="10212" customFormat="1" ht="13.5" x14ac:dyDescent="0.3"/>
    <row r="10213" customFormat="1" ht="13.5" x14ac:dyDescent="0.3"/>
    <row r="10214" customFormat="1" ht="13.5" x14ac:dyDescent="0.3"/>
    <row r="10215" customFormat="1" ht="13.5" x14ac:dyDescent="0.3"/>
    <row r="10216" customFormat="1" ht="13.5" x14ac:dyDescent="0.3"/>
    <row r="10217" customFormat="1" ht="13.5" x14ac:dyDescent="0.3"/>
    <row r="10218" customFormat="1" ht="13.5" x14ac:dyDescent="0.3"/>
    <row r="10219" customFormat="1" ht="13.5" x14ac:dyDescent="0.3"/>
    <row r="10220" customFormat="1" ht="13.5" x14ac:dyDescent="0.3"/>
    <row r="10221" customFormat="1" ht="13.5" x14ac:dyDescent="0.3"/>
    <row r="10222" customFormat="1" ht="13.5" x14ac:dyDescent="0.3"/>
    <row r="10223" customFormat="1" ht="13.5" x14ac:dyDescent="0.3"/>
    <row r="10224" customFormat="1" ht="13.5" x14ac:dyDescent="0.3"/>
    <row r="10225" customFormat="1" ht="13.5" x14ac:dyDescent="0.3"/>
    <row r="10226" customFormat="1" ht="13.5" x14ac:dyDescent="0.3"/>
    <row r="10227" customFormat="1" ht="13.5" x14ac:dyDescent="0.3"/>
    <row r="10228" customFormat="1" ht="13.5" x14ac:dyDescent="0.3"/>
    <row r="10229" customFormat="1" ht="13.5" x14ac:dyDescent="0.3"/>
    <row r="10230" customFormat="1" ht="13.5" x14ac:dyDescent="0.3"/>
    <row r="10231" customFormat="1" ht="13.5" x14ac:dyDescent="0.3"/>
    <row r="10232" customFormat="1" ht="13.5" x14ac:dyDescent="0.3"/>
    <row r="10233" customFormat="1" ht="13.5" x14ac:dyDescent="0.3"/>
    <row r="10234" customFormat="1" ht="13.5" x14ac:dyDescent="0.3"/>
    <row r="10235" customFormat="1" ht="13.5" x14ac:dyDescent="0.3"/>
    <row r="10236" customFormat="1" ht="13.5" x14ac:dyDescent="0.3"/>
    <row r="10237" customFormat="1" ht="13.5" x14ac:dyDescent="0.3"/>
    <row r="10238" customFormat="1" ht="13.5" x14ac:dyDescent="0.3"/>
    <row r="10239" customFormat="1" ht="13.5" x14ac:dyDescent="0.3"/>
    <row r="10240" customFormat="1" ht="13.5" x14ac:dyDescent="0.3"/>
    <row r="10241" customFormat="1" ht="13.5" x14ac:dyDescent="0.3"/>
    <row r="10242" customFormat="1" ht="13.5" x14ac:dyDescent="0.3"/>
    <row r="10243" customFormat="1" ht="13.5" x14ac:dyDescent="0.3"/>
    <row r="10244" customFormat="1" ht="13.5" x14ac:dyDescent="0.3"/>
    <row r="10245" customFormat="1" ht="13.5" x14ac:dyDescent="0.3"/>
    <row r="10246" customFormat="1" ht="13.5" x14ac:dyDescent="0.3"/>
    <row r="10247" customFormat="1" ht="13.5" x14ac:dyDescent="0.3"/>
    <row r="10248" customFormat="1" ht="13.5" x14ac:dyDescent="0.3"/>
    <row r="10249" customFormat="1" ht="13.5" x14ac:dyDescent="0.3"/>
    <row r="10250" customFormat="1" ht="13.5" x14ac:dyDescent="0.3"/>
    <row r="10251" customFormat="1" ht="13.5" x14ac:dyDescent="0.3"/>
    <row r="10252" customFormat="1" ht="13.5" x14ac:dyDescent="0.3"/>
    <row r="10253" customFormat="1" ht="13.5" x14ac:dyDescent="0.3"/>
    <row r="10254" customFormat="1" ht="13.5" x14ac:dyDescent="0.3"/>
    <row r="10255" customFormat="1" ht="13.5" x14ac:dyDescent="0.3"/>
    <row r="10256" customFormat="1" ht="13.5" x14ac:dyDescent="0.3"/>
    <row r="10257" customFormat="1" ht="13.5" x14ac:dyDescent="0.3"/>
    <row r="10258" customFormat="1" ht="13.5" x14ac:dyDescent="0.3"/>
    <row r="10259" customFormat="1" ht="13.5" x14ac:dyDescent="0.3"/>
    <row r="10260" customFormat="1" ht="13.5" x14ac:dyDescent="0.3"/>
    <row r="10261" customFormat="1" ht="13.5" x14ac:dyDescent="0.3"/>
    <row r="10262" customFormat="1" ht="13.5" x14ac:dyDescent="0.3"/>
    <row r="10263" customFormat="1" ht="13.5" x14ac:dyDescent="0.3"/>
    <row r="10264" customFormat="1" ht="13.5" x14ac:dyDescent="0.3"/>
    <row r="10265" customFormat="1" ht="13.5" x14ac:dyDescent="0.3"/>
    <row r="10266" customFormat="1" ht="13.5" x14ac:dyDescent="0.3"/>
    <row r="10267" customFormat="1" ht="13.5" x14ac:dyDescent="0.3"/>
    <row r="10268" customFormat="1" ht="13.5" x14ac:dyDescent="0.3"/>
    <row r="10269" customFormat="1" ht="13.5" x14ac:dyDescent="0.3"/>
    <row r="10270" customFormat="1" ht="13.5" x14ac:dyDescent="0.3"/>
    <row r="10271" customFormat="1" ht="13.5" x14ac:dyDescent="0.3"/>
    <row r="10272" customFormat="1" ht="13.5" x14ac:dyDescent="0.3"/>
    <row r="10273" customFormat="1" ht="13.5" x14ac:dyDescent="0.3"/>
    <row r="10274" customFormat="1" ht="13.5" x14ac:dyDescent="0.3"/>
    <row r="10275" customFormat="1" ht="13.5" x14ac:dyDescent="0.3"/>
    <row r="10276" customFormat="1" ht="13.5" x14ac:dyDescent="0.3"/>
    <row r="10277" customFormat="1" ht="13.5" x14ac:dyDescent="0.3"/>
    <row r="10278" customFormat="1" ht="13.5" x14ac:dyDescent="0.3"/>
    <row r="10279" customFormat="1" ht="13.5" x14ac:dyDescent="0.3"/>
    <row r="10280" customFormat="1" ht="13.5" x14ac:dyDescent="0.3"/>
    <row r="10281" customFormat="1" ht="13.5" x14ac:dyDescent="0.3"/>
    <row r="10282" customFormat="1" ht="13.5" x14ac:dyDescent="0.3"/>
    <row r="10283" customFormat="1" ht="13.5" x14ac:dyDescent="0.3"/>
    <row r="10284" customFormat="1" ht="13.5" x14ac:dyDescent="0.3"/>
    <row r="10285" customFormat="1" ht="13.5" x14ac:dyDescent="0.3"/>
    <row r="10286" customFormat="1" ht="13.5" x14ac:dyDescent="0.3"/>
    <row r="10287" customFormat="1" ht="13.5" x14ac:dyDescent="0.3"/>
    <row r="10288" customFormat="1" ht="13.5" x14ac:dyDescent="0.3"/>
    <row r="10289" customFormat="1" ht="13.5" x14ac:dyDescent="0.3"/>
    <row r="10290" customFormat="1" ht="13.5" x14ac:dyDescent="0.3"/>
    <row r="10291" customFormat="1" ht="13.5" x14ac:dyDescent="0.3"/>
    <row r="10292" customFormat="1" ht="13.5" x14ac:dyDescent="0.3"/>
    <row r="10293" customFormat="1" ht="13.5" x14ac:dyDescent="0.3"/>
    <row r="10294" customFormat="1" ht="13.5" x14ac:dyDescent="0.3"/>
    <row r="10295" customFormat="1" ht="13.5" x14ac:dyDescent="0.3"/>
    <row r="10296" customFormat="1" ht="13.5" x14ac:dyDescent="0.3"/>
    <row r="10297" customFormat="1" ht="13.5" x14ac:dyDescent="0.3"/>
    <row r="10298" customFormat="1" ht="13.5" x14ac:dyDescent="0.3"/>
    <row r="10299" customFormat="1" ht="13.5" x14ac:dyDescent="0.3"/>
    <row r="10300" customFormat="1" ht="13.5" x14ac:dyDescent="0.3"/>
    <row r="10301" customFormat="1" ht="13.5" x14ac:dyDescent="0.3"/>
    <row r="10302" customFormat="1" ht="13.5" x14ac:dyDescent="0.3"/>
    <row r="10303" customFormat="1" ht="13.5" x14ac:dyDescent="0.3"/>
    <row r="10304" customFormat="1" ht="13.5" x14ac:dyDescent="0.3"/>
    <row r="10305" customFormat="1" ht="13.5" x14ac:dyDescent="0.3"/>
    <row r="10306" customFormat="1" ht="13.5" x14ac:dyDescent="0.3"/>
    <row r="10307" customFormat="1" ht="13.5" x14ac:dyDescent="0.3"/>
    <row r="10308" customFormat="1" ht="13.5" x14ac:dyDescent="0.3"/>
    <row r="10309" customFormat="1" ht="13.5" x14ac:dyDescent="0.3"/>
    <row r="10310" customFormat="1" ht="13.5" x14ac:dyDescent="0.3"/>
    <row r="10311" customFormat="1" ht="13.5" x14ac:dyDescent="0.3"/>
    <row r="10312" customFormat="1" ht="13.5" x14ac:dyDescent="0.3"/>
    <row r="10313" customFormat="1" ht="13.5" x14ac:dyDescent="0.3"/>
    <row r="10314" customFormat="1" ht="13.5" x14ac:dyDescent="0.3"/>
    <row r="10315" customFormat="1" ht="13.5" x14ac:dyDescent="0.3"/>
    <row r="10316" customFormat="1" ht="13.5" x14ac:dyDescent="0.3"/>
    <row r="10317" customFormat="1" ht="13.5" x14ac:dyDescent="0.3"/>
    <row r="10318" customFormat="1" ht="13.5" x14ac:dyDescent="0.3"/>
    <row r="10319" customFormat="1" ht="13.5" x14ac:dyDescent="0.3"/>
    <row r="10320" customFormat="1" ht="13.5" x14ac:dyDescent="0.3"/>
    <row r="10321" customFormat="1" ht="13.5" x14ac:dyDescent="0.3"/>
    <row r="10322" customFormat="1" ht="13.5" x14ac:dyDescent="0.3"/>
    <row r="10323" customFormat="1" ht="13.5" x14ac:dyDescent="0.3"/>
    <row r="10324" customFormat="1" ht="13.5" x14ac:dyDescent="0.3"/>
    <row r="10325" customFormat="1" ht="13.5" x14ac:dyDescent="0.3"/>
    <row r="10326" customFormat="1" ht="13.5" x14ac:dyDescent="0.3"/>
    <row r="10327" customFormat="1" ht="13.5" x14ac:dyDescent="0.3"/>
    <row r="10328" customFormat="1" ht="13.5" x14ac:dyDescent="0.3"/>
    <row r="10329" customFormat="1" ht="13.5" x14ac:dyDescent="0.3"/>
    <row r="10330" customFormat="1" ht="13.5" x14ac:dyDescent="0.3"/>
    <row r="10331" customFormat="1" ht="13.5" x14ac:dyDescent="0.3"/>
    <row r="10332" customFormat="1" ht="13.5" x14ac:dyDescent="0.3"/>
    <row r="10333" customFormat="1" ht="13.5" x14ac:dyDescent="0.3"/>
    <row r="10334" customFormat="1" ht="13.5" x14ac:dyDescent="0.3"/>
    <row r="10335" customFormat="1" ht="13.5" x14ac:dyDescent="0.3"/>
    <row r="10336" customFormat="1" ht="13.5" x14ac:dyDescent="0.3"/>
    <row r="10337" customFormat="1" ht="13.5" x14ac:dyDescent="0.3"/>
    <row r="10338" customFormat="1" ht="13.5" x14ac:dyDescent="0.3"/>
    <row r="10339" customFormat="1" ht="13.5" x14ac:dyDescent="0.3"/>
    <row r="10340" customFormat="1" ht="13.5" x14ac:dyDescent="0.3"/>
    <row r="10341" customFormat="1" ht="13.5" x14ac:dyDescent="0.3"/>
    <row r="10342" customFormat="1" ht="13.5" x14ac:dyDescent="0.3"/>
    <row r="10343" customFormat="1" ht="13.5" x14ac:dyDescent="0.3"/>
    <row r="10344" customFormat="1" ht="13.5" x14ac:dyDescent="0.3"/>
    <row r="10345" customFormat="1" ht="13.5" x14ac:dyDescent="0.3"/>
    <row r="10346" customFormat="1" ht="13.5" x14ac:dyDescent="0.3"/>
    <row r="10347" customFormat="1" ht="13.5" x14ac:dyDescent="0.3"/>
    <row r="10348" customFormat="1" ht="13.5" x14ac:dyDescent="0.3"/>
    <row r="10349" customFormat="1" ht="13.5" x14ac:dyDescent="0.3"/>
    <row r="10350" customFormat="1" ht="13.5" x14ac:dyDescent="0.3"/>
    <row r="10351" customFormat="1" ht="13.5" x14ac:dyDescent="0.3"/>
    <row r="10352" customFormat="1" ht="13.5" x14ac:dyDescent="0.3"/>
    <row r="10353" customFormat="1" ht="13.5" x14ac:dyDescent="0.3"/>
    <row r="10354" customFormat="1" ht="13.5" x14ac:dyDescent="0.3"/>
    <row r="10355" customFormat="1" ht="13.5" x14ac:dyDescent="0.3"/>
    <row r="10356" customFormat="1" ht="13.5" x14ac:dyDescent="0.3"/>
    <row r="10357" customFormat="1" ht="13.5" x14ac:dyDescent="0.3"/>
    <row r="10358" customFormat="1" ht="13.5" x14ac:dyDescent="0.3"/>
    <row r="10359" customFormat="1" ht="13.5" x14ac:dyDescent="0.3"/>
    <row r="10360" customFormat="1" ht="13.5" x14ac:dyDescent="0.3"/>
    <row r="10361" customFormat="1" ht="13.5" x14ac:dyDescent="0.3"/>
    <row r="10362" customFormat="1" ht="13.5" x14ac:dyDescent="0.3"/>
    <row r="10363" customFormat="1" ht="13.5" x14ac:dyDescent="0.3"/>
    <row r="10364" customFormat="1" ht="13.5" x14ac:dyDescent="0.3"/>
    <row r="10365" customFormat="1" ht="13.5" x14ac:dyDescent="0.3"/>
    <row r="10366" customFormat="1" ht="13.5" x14ac:dyDescent="0.3"/>
    <row r="10367" customFormat="1" ht="13.5" x14ac:dyDescent="0.3"/>
    <row r="10368" customFormat="1" ht="13.5" x14ac:dyDescent="0.3"/>
    <row r="10369" customFormat="1" ht="13.5" x14ac:dyDescent="0.3"/>
    <row r="10370" customFormat="1" ht="13.5" x14ac:dyDescent="0.3"/>
    <row r="10371" customFormat="1" ht="13.5" x14ac:dyDescent="0.3"/>
    <row r="10372" customFormat="1" ht="13.5" x14ac:dyDescent="0.3"/>
    <row r="10373" customFormat="1" ht="13.5" x14ac:dyDescent="0.3"/>
    <row r="10374" customFormat="1" ht="13.5" x14ac:dyDescent="0.3"/>
    <row r="10375" customFormat="1" ht="13.5" x14ac:dyDescent="0.3"/>
    <row r="10376" customFormat="1" ht="13.5" x14ac:dyDescent="0.3"/>
    <row r="10377" customFormat="1" ht="13.5" x14ac:dyDescent="0.3"/>
    <row r="10378" customFormat="1" ht="13.5" x14ac:dyDescent="0.3"/>
    <row r="10379" customFormat="1" ht="13.5" x14ac:dyDescent="0.3"/>
    <row r="10380" customFormat="1" ht="13.5" x14ac:dyDescent="0.3"/>
    <row r="10381" customFormat="1" ht="13.5" x14ac:dyDescent="0.3"/>
    <row r="10382" customFormat="1" ht="13.5" x14ac:dyDescent="0.3"/>
    <row r="10383" customFormat="1" ht="13.5" x14ac:dyDescent="0.3"/>
    <row r="10384" customFormat="1" ht="13.5" x14ac:dyDescent="0.3"/>
    <row r="10385" customFormat="1" ht="13.5" x14ac:dyDescent="0.3"/>
    <row r="10386" customFormat="1" ht="13.5" x14ac:dyDescent="0.3"/>
    <row r="10387" customFormat="1" ht="13.5" x14ac:dyDescent="0.3"/>
    <row r="10388" customFormat="1" ht="13.5" x14ac:dyDescent="0.3"/>
    <row r="10389" customFormat="1" ht="13.5" x14ac:dyDescent="0.3"/>
    <row r="10390" customFormat="1" ht="13.5" x14ac:dyDescent="0.3"/>
    <row r="10391" customFormat="1" ht="13.5" x14ac:dyDescent="0.3"/>
    <row r="10392" customFormat="1" ht="13.5" x14ac:dyDescent="0.3"/>
    <row r="10393" customFormat="1" ht="13.5" x14ac:dyDescent="0.3"/>
    <row r="10394" customFormat="1" ht="13.5" x14ac:dyDescent="0.3"/>
    <row r="10395" customFormat="1" ht="13.5" x14ac:dyDescent="0.3"/>
    <row r="10396" customFormat="1" ht="13.5" x14ac:dyDescent="0.3"/>
    <row r="10397" customFormat="1" ht="13.5" x14ac:dyDescent="0.3"/>
    <row r="10398" customFormat="1" ht="13.5" x14ac:dyDescent="0.3"/>
    <row r="10399" customFormat="1" ht="13.5" x14ac:dyDescent="0.3"/>
    <row r="10400" customFormat="1" ht="13.5" x14ac:dyDescent="0.3"/>
    <row r="10401" customFormat="1" ht="13.5" x14ac:dyDescent="0.3"/>
    <row r="10402" customFormat="1" ht="13.5" x14ac:dyDescent="0.3"/>
    <row r="10403" customFormat="1" ht="13.5" x14ac:dyDescent="0.3"/>
    <row r="10404" customFormat="1" ht="13.5" x14ac:dyDescent="0.3"/>
    <row r="10405" customFormat="1" ht="13.5" x14ac:dyDescent="0.3"/>
    <row r="10406" customFormat="1" ht="13.5" x14ac:dyDescent="0.3"/>
    <row r="10407" customFormat="1" ht="13.5" x14ac:dyDescent="0.3"/>
    <row r="10408" customFormat="1" ht="13.5" x14ac:dyDescent="0.3"/>
    <row r="10409" customFormat="1" ht="13.5" x14ac:dyDescent="0.3"/>
    <row r="10410" customFormat="1" ht="13.5" x14ac:dyDescent="0.3"/>
    <row r="10411" customFormat="1" ht="13.5" x14ac:dyDescent="0.3"/>
    <row r="10412" customFormat="1" ht="13.5" x14ac:dyDescent="0.3"/>
    <row r="10413" customFormat="1" ht="13.5" x14ac:dyDescent="0.3"/>
    <row r="10414" customFormat="1" ht="13.5" x14ac:dyDescent="0.3"/>
    <row r="10415" customFormat="1" ht="13.5" x14ac:dyDescent="0.3"/>
    <row r="10416" customFormat="1" ht="13.5" x14ac:dyDescent="0.3"/>
    <row r="10417" customFormat="1" ht="13.5" x14ac:dyDescent="0.3"/>
    <row r="10418" customFormat="1" ht="13.5" x14ac:dyDescent="0.3"/>
    <row r="10419" customFormat="1" ht="13.5" x14ac:dyDescent="0.3"/>
    <row r="10420" customFormat="1" ht="13.5" x14ac:dyDescent="0.3"/>
    <row r="10421" customFormat="1" ht="13.5" x14ac:dyDescent="0.3"/>
    <row r="10422" customFormat="1" ht="13.5" x14ac:dyDescent="0.3"/>
    <row r="10423" customFormat="1" ht="13.5" x14ac:dyDescent="0.3"/>
    <row r="10424" customFormat="1" ht="13.5" x14ac:dyDescent="0.3"/>
    <row r="10425" customFormat="1" ht="13.5" x14ac:dyDescent="0.3"/>
    <row r="10426" customFormat="1" ht="13.5" x14ac:dyDescent="0.3"/>
    <row r="10427" customFormat="1" ht="13.5" x14ac:dyDescent="0.3"/>
    <row r="10428" customFormat="1" ht="13.5" x14ac:dyDescent="0.3"/>
    <row r="10429" customFormat="1" ht="13.5" x14ac:dyDescent="0.3"/>
    <row r="10430" customFormat="1" ht="13.5" x14ac:dyDescent="0.3"/>
    <row r="10431" customFormat="1" ht="13.5" x14ac:dyDescent="0.3"/>
    <row r="10432" customFormat="1" ht="13.5" x14ac:dyDescent="0.3"/>
    <row r="10433" customFormat="1" ht="13.5" x14ac:dyDescent="0.3"/>
    <row r="10434" customFormat="1" ht="13.5" x14ac:dyDescent="0.3"/>
    <row r="10435" customFormat="1" ht="13.5" x14ac:dyDescent="0.3"/>
    <row r="10436" customFormat="1" ht="13.5" x14ac:dyDescent="0.3"/>
    <row r="10437" customFormat="1" ht="13.5" x14ac:dyDescent="0.3"/>
    <row r="10438" customFormat="1" ht="13.5" x14ac:dyDescent="0.3"/>
    <row r="10439" customFormat="1" ht="13.5" x14ac:dyDescent="0.3"/>
    <row r="10440" customFormat="1" ht="13.5" x14ac:dyDescent="0.3"/>
    <row r="10441" customFormat="1" ht="13.5" x14ac:dyDescent="0.3"/>
    <row r="10442" customFormat="1" ht="13.5" x14ac:dyDescent="0.3"/>
    <row r="10443" customFormat="1" ht="13.5" x14ac:dyDescent="0.3"/>
    <row r="10444" customFormat="1" ht="13.5" x14ac:dyDescent="0.3"/>
    <row r="10445" customFormat="1" ht="13.5" x14ac:dyDescent="0.3"/>
    <row r="10446" customFormat="1" ht="13.5" x14ac:dyDescent="0.3"/>
    <row r="10447" customFormat="1" ht="13.5" x14ac:dyDescent="0.3"/>
    <row r="10448" customFormat="1" ht="13.5" x14ac:dyDescent="0.3"/>
    <row r="10449" customFormat="1" ht="13.5" x14ac:dyDescent="0.3"/>
    <row r="10450" customFormat="1" ht="13.5" x14ac:dyDescent="0.3"/>
    <row r="10451" customFormat="1" ht="13.5" x14ac:dyDescent="0.3"/>
    <row r="10452" customFormat="1" ht="13.5" x14ac:dyDescent="0.3"/>
    <row r="10453" customFormat="1" ht="13.5" x14ac:dyDescent="0.3"/>
    <row r="10454" customFormat="1" ht="13.5" x14ac:dyDescent="0.3"/>
    <row r="10455" customFormat="1" ht="13.5" x14ac:dyDescent="0.3"/>
    <row r="10456" customFormat="1" ht="13.5" x14ac:dyDescent="0.3"/>
    <row r="10457" customFormat="1" ht="13.5" x14ac:dyDescent="0.3"/>
    <row r="10458" customFormat="1" ht="13.5" x14ac:dyDescent="0.3"/>
    <row r="10459" customFormat="1" ht="13.5" x14ac:dyDescent="0.3"/>
    <row r="10460" customFormat="1" ht="13.5" x14ac:dyDescent="0.3"/>
    <row r="10461" customFormat="1" ht="13.5" x14ac:dyDescent="0.3"/>
    <row r="10462" customFormat="1" ht="13.5" x14ac:dyDescent="0.3"/>
    <row r="10463" customFormat="1" ht="13.5" x14ac:dyDescent="0.3"/>
    <row r="10464" customFormat="1" ht="13.5" x14ac:dyDescent="0.3"/>
    <row r="10465" customFormat="1" ht="13.5" x14ac:dyDescent="0.3"/>
    <row r="10466" customFormat="1" ht="13.5" x14ac:dyDescent="0.3"/>
    <row r="10467" customFormat="1" ht="13.5" x14ac:dyDescent="0.3"/>
    <row r="10468" customFormat="1" ht="13.5" x14ac:dyDescent="0.3"/>
    <row r="10469" customFormat="1" ht="13.5" x14ac:dyDescent="0.3"/>
    <row r="10470" customFormat="1" ht="13.5" x14ac:dyDescent="0.3"/>
    <row r="10471" customFormat="1" ht="13.5" x14ac:dyDescent="0.3"/>
    <row r="10472" customFormat="1" ht="13.5" x14ac:dyDescent="0.3"/>
    <row r="10473" customFormat="1" ht="13.5" x14ac:dyDescent="0.3"/>
    <row r="10474" customFormat="1" ht="13.5" x14ac:dyDescent="0.3"/>
    <row r="10475" customFormat="1" ht="13.5" x14ac:dyDescent="0.3"/>
    <row r="10476" customFormat="1" ht="13.5" x14ac:dyDescent="0.3"/>
    <row r="10477" customFormat="1" ht="13.5" x14ac:dyDescent="0.3"/>
    <row r="10478" customFormat="1" ht="13.5" x14ac:dyDescent="0.3"/>
    <row r="10479" customFormat="1" ht="13.5" x14ac:dyDescent="0.3"/>
    <row r="10480" customFormat="1" ht="13.5" x14ac:dyDescent="0.3"/>
    <row r="10481" customFormat="1" ht="13.5" x14ac:dyDescent="0.3"/>
    <row r="10482" customFormat="1" ht="13.5" x14ac:dyDescent="0.3"/>
    <row r="10483" customFormat="1" ht="13.5" x14ac:dyDescent="0.3"/>
    <row r="10484" customFormat="1" ht="13.5" x14ac:dyDescent="0.3"/>
    <row r="10485" customFormat="1" ht="13.5" x14ac:dyDescent="0.3"/>
    <row r="10486" customFormat="1" ht="13.5" x14ac:dyDescent="0.3"/>
    <row r="10487" customFormat="1" ht="13.5" x14ac:dyDescent="0.3"/>
    <row r="10488" customFormat="1" ht="13.5" x14ac:dyDescent="0.3"/>
    <row r="10489" customFormat="1" ht="13.5" x14ac:dyDescent="0.3"/>
    <row r="10490" customFormat="1" ht="13.5" x14ac:dyDescent="0.3"/>
    <row r="10491" customFormat="1" ht="13.5" x14ac:dyDescent="0.3"/>
    <row r="10492" customFormat="1" ht="13.5" x14ac:dyDescent="0.3"/>
    <row r="10493" customFormat="1" ht="13.5" x14ac:dyDescent="0.3"/>
    <row r="10494" customFormat="1" ht="13.5" x14ac:dyDescent="0.3"/>
    <row r="10495" customFormat="1" ht="13.5" x14ac:dyDescent="0.3"/>
    <row r="10496" customFormat="1" ht="13.5" x14ac:dyDescent="0.3"/>
    <row r="10497" customFormat="1" ht="13.5" x14ac:dyDescent="0.3"/>
    <row r="10498" customFormat="1" ht="13.5" x14ac:dyDescent="0.3"/>
    <row r="10499" customFormat="1" ht="13.5" x14ac:dyDescent="0.3"/>
    <row r="10500" customFormat="1" ht="13.5" x14ac:dyDescent="0.3"/>
    <row r="10501" customFormat="1" ht="13.5" x14ac:dyDescent="0.3"/>
    <row r="10502" customFormat="1" ht="13.5" x14ac:dyDescent="0.3"/>
    <row r="10503" customFormat="1" ht="13.5" x14ac:dyDescent="0.3"/>
    <row r="10504" customFormat="1" ht="13.5" x14ac:dyDescent="0.3"/>
    <row r="10505" customFormat="1" ht="13.5" x14ac:dyDescent="0.3"/>
    <row r="10506" customFormat="1" ht="13.5" x14ac:dyDescent="0.3"/>
    <row r="10507" customFormat="1" ht="13.5" x14ac:dyDescent="0.3"/>
    <row r="10508" customFormat="1" ht="13.5" x14ac:dyDescent="0.3"/>
    <row r="10509" customFormat="1" ht="13.5" x14ac:dyDescent="0.3"/>
    <row r="10510" customFormat="1" ht="13.5" x14ac:dyDescent="0.3"/>
    <row r="10511" customFormat="1" ht="13.5" x14ac:dyDescent="0.3"/>
    <row r="10512" customFormat="1" ht="13.5" x14ac:dyDescent="0.3"/>
    <row r="10513" customFormat="1" ht="13.5" x14ac:dyDescent="0.3"/>
    <row r="10514" customFormat="1" ht="13.5" x14ac:dyDescent="0.3"/>
    <row r="10515" customFormat="1" ht="13.5" x14ac:dyDescent="0.3"/>
    <row r="10516" customFormat="1" ht="13.5" x14ac:dyDescent="0.3"/>
    <row r="10517" customFormat="1" ht="13.5" x14ac:dyDescent="0.3"/>
    <row r="10518" customFormat="1" ht="13.5" x14ac:dyDescent="0.3"/>
    <row r="10519" customFormat="1" ht="13.5" x14ac:dyDescent="0.3"/>
    <row r="10520" customFormat="1" ht="13.5" x14ac:dyDescent="0.3"/>
    <row r="10521" customFormat="1" ht="13.5" x14ac:dyDescent="0.3"/>
    <row r="10522" customFormat="1" ht="13.5" x14ac:dyDescent="0.3"/>
    <row r="10523" customFormat="1" ht="13.5" x14ac:dyDescent="0.3"/>
    <row r="10524" customFormat="1" ht="13.5" x14ac:dyDescent="0.3"/>
    <row r="10525" customFormat="1" ht="13.5" x14ac:dyDescent="0.3"/>
    <row r="10526" customFormat="1" ht="13.5" x14ac:dyDescent="0.3"/>
    <row r="10527" customFormat="1" ht="13.5" x14ac:dyDescent="0.3"/>
    <row r="10528" customFormat="1" ht="13.5" x14ac:dyDescent="0.3"/>
    <row r="10529" customFormat="1" ht="13.5" x14ac:dyDescent="0.3"/>
    <row r="10530" customFormat="1" ht="13.5" x14ac:dyDescent="0.3"/>
    <row r="10531" customFormat="1" ht="13.5" x14ac:dyDescent="0.3"/>
    <row r="10532" customFormat="1" ht="13.5" x14ac:dyDescent="0.3"/>
    <row r="10533" customFormat="1" ht="13.5" x14ac:dyDescent="0.3"/>
    <row r="10534" customFormat="1" ht="13.5" x14ac:dyDescent="0.3"/>
    <row r="10535" customFormat="1" ht="13.5" x14ac:dyDescent="0.3"/>
    <row r="10536" customFormat="1" ht="13.5" x14ac:dyDescent="0.3"/>
    <row r="10537" customFormat="1" ht="13.5" x14ac:dyDescent="0.3"/>
    <row r="10538" customFormat="1" ht="13.5" x14ac:dyDescent="0.3"/>
    <row r="10539" customFormat="1" ht="13.5" x14ac:dyDescent="0.3"/>
    <row r="10540" customFormat="1" ht="13.5" x14ac:dyDescent="0.3"/>
    <row r="10541" customFormat="1" ht="13.5" x14ac:dyDescent="0.3"/>
    <row r="10542" customFormat="1" ht="13.5" x14ac:dyDescent="0.3"/>
    <row r="10543" customFormat="1" ht="13.5" x14ac:dyDescent="0.3"/>
    <row r="10544" customFormat="1" ht="13.5" x14ac:dyDescent="0.3"/>
    <row r="10545" customFormat="1" ht="13.5" x14ac:dyDescent="0.3"/>
    <row r="10546" customFormat="1" ht="13.5" x14ac:dyDescent="0.3"/>
    <row r="10547" customFormat="1" ht="13.5" x14ac:dyDescent="0.3"/>
    <row r="10548" customFormat="1" ht="13.5" x14ac:dyDescent="0.3"/>
    <row r="10549" customFormat="1" ht="13.5" x14ac:dyDescent="0.3"/>
    <row r="10550" customFormat="1" ht="13.5" x14ac:dyDescent="0.3"/>
    <row r="10551" customFormat="1" ht="13.5" x14ac:dyDescent="0.3"/>
    <row r="10552" customFormat="1" ht="13.5" x14ac:dyDescent="0.3"/>
    <row r="10553" customFormat="1" ht="13.5" x14ac:dyDescent="0.3"/>
    <row r="10554" customFormat="1" ht="13.5" x14ac:dyDescent="0.3"/>
    <row r="10555" customFormat="1" ht="13.5" x14ac:dyDescent="0.3"/>
    <row r="10556" customFormat="1" ht="13.5" x14ac:dyDescent="0.3"/>
    <row r="10557" customFormat="1" ht="13.5" x14ac:dyDescent="0.3"/>
    <row r="10558" customFormat="1" ht="13.5" x14ac:dyDescent="0.3"/>
    <row r="10559" customFormat="1" ht="13.5" x14ac:dyDescent="0.3"/>
    <row r="10560" customFormat="1" ht="13.5" x14ac:dyDescent="0.3"/>
    <row r="10561" customFormat="1" ht="13.5" x14ac:dyDescent="0.3"/>
    <row r="10562" customFormat="1" ht="13.5" x14ac:dyDescent="0.3"/>
    <row r="10563" customFormat="1" ht="13.5" x14ac:dyDescent="0.3"/>
    <row r="10564" customFormat="1" ht="13.5" x14ac:dyDescent="0.3"/>
    <row r="10565" customFormat="1" ht="13.5" x14ac:dyDescent="0.3"/>
    <row r="10566" customFormat="1" ht="13.5" x14ac:dyDescent="0.3"/>
    <row r="10567" customFormat="1" ht="13.5" x14ac:dyDescent="0.3"/>
    <row r="10568" customFormat="1" ht="13.5" x14ac:dyDescent="0.3"/>
    <row r="10569" customFormat="1" ht="13.5" x14ac:dyDescent="0.3"/>
    <row r="10570" customFormat="1" ht="13.5" x14ac:dyDescent="0.3"/>
    <row r="10571" customFormat="1" ht="13.5" x14ac:dyDescent="0.3"/>
    <row r="10572" customFormat="1" ht="13.5" x14ac:dyDescent="0.3"/>
    <row r="10573" customFormat="1" ht="13.5" x14ac:dyDescent="0.3"/>
    <row r="10574" customFormat="1" ht="13.5" x14ac:dyDescent="0.3"/>
    <row r="10575" customFormat="1" ht="13.5" x14ac:dyDescent="0.3"/>
    <row r="10576" customFormat="1" ht="13.5" x14ac:dyDescent="0.3"/>
    <row r="10577" customFormat="1" ht="13.5" x14ac:dyDescent="0.3"/>
    <row r="10578" customFormat="1" ht="13.5" x14ac:dyDescent="0.3"/>
    <row r="10579" customFormat="1" ht="13.5" x14ac:dyDescent="0.3"/>
    <row r="10580" customFormat="1" ht="13.5" x14ac:dyDescent="0.3"/>
    <row r="10581" customFormat="1" ht="13.5" x14ac:dyDescent="0.3"/>
    <row r="10582" customFormat="1" ht="13.5" x14ac:dyDescent="0.3"/>
    <row r="10583" customFormat="1" ht="13.5" x14ac:dyDescent="0.3"/>
    <row r="10584" customFormat="1" ht="13.5" x14ac:dyDescent="0.3"/>
    <row r="10585" customFormat="1" ht="13.5" x14ac:dyDescent="0.3"/>
    <row r="10586" customFormat="1" ht="13.5" x14ac:dyDescent="0.3"/>
    <row r="10587" customFormat="1" ht="13.5" x14ac:dyDescent="0.3"/>
    <row r="10588" customFormat="1" ht="13.5" x14ac:dyDescent="0.3"/>
    <row r="10589" customFormat="1" ht="13.5" x14ac:dyDescent="0.3"/>
    <row r="10590" customFormat="1" ht="13.5" x14ac:dyDescent="0.3"/>
    <row r="10591" customFormat="1" ht="13.5" x14ac:dyDescent="0.3"/>
    <row r="10592" customFormat="1" ht="13.5" x14ac:dyDescent="0.3"/>
    <row r="10593" customFormat="1" ht="13.5" x14ac:dyDescent="0.3"/>
    <row r="10594" customFormat="1" ht="13.5" x14ac:dyDescent="0.3"/>
    <row r="10595" customFormat="1" ht="13.5" x14ac:dyDescent="0.3"/>
    <row r="10596" customFormat="1" ht="13.5" x14ac:dyDescent="0.3"/>
    <row r="10597" customFormat="1" ht="13.5" x14ac:dyDescent="0.3"/>
    <row r="10598" customFormat="1" ht="13.5" x14ac:dyDescent="0.3"/>
    <row r="10599" customFormat="1" ht="13.5" x14ac:dyDescent="0.3"/>
    <row r="10600" customFormat="1" ht="13.5" x14ac:dyDescent="0.3"/>
    <row r="10601" customFormat="1" ht="13.5" x14ac:dyDescent="0.3"/>
    <row r="10602" customFormat="1" ht="13.5" x14ac:dyDescent="0.3"/>
    <row r="10603" customFormat="1" ht="13.5" x14ac:dyDescent="0.3"/>
    <row r="10604" customFormat="1" ht="13.5" x14ac:dyDescent="0.3"/>
    <row r="10605" customFormat="1" ht="13.5" x14ac:dyDescent="0.3"/>
    <row r="10606" customFormat="1" ht="13.5" x14ac:dyDescent="0.3"/>
    <row r="10607" customFormat="1" ht="13.5" x14ac:dyDescent="0.3"/>
    <row r="10608" customFormat="1" ht="13.5" x14ac:dyDescent="0.3"/>
    <row r="10609" customFormat="1" ht="13.5" x14ac:dyDescent="0.3"/>
    <row r="10610" customFormat="1" ht="13.5" x14ac:dyDescent="0.3"/>
    <row r="10611" customFormat="1" ht="13.5" x14ac:dyDescent="0.3"/>
    <row r="10612" customFormat="1" ht="13.5" x14ac:dyDescent="0.3"/>
    <row r="10613" customFormat="1" ht="13.5" x14ac:dyDescent="0.3"/>
    <row r="10614" customFormat="1" ht="13.5" x14ac:dyDescent="0.3"/>
    <row r="10615" customFormat="1" ht="13.5" x14ac:dyDescent="0.3"/>
    <row r="10616" customFormat="1" ht="13.5" x14ac:dyDescent="0.3"/>
    <row r="10617" customFormat="1" ht="13.5" x14ac:dyDescent="0.3"/>
    <row r="10618" customFormat="1" ht="13.5" x14ac:dyDescent="0.3"/>
    <row r="10619" customFormat="1" ht="13.5" x14ac:dyDescent="0.3"/>
    <row r="10620" customFormat="1" ht="13.5" x14ac:dyDescent="0.3"/>
    <row r="10621" customFormat="1" ht="13.5" x14ac:dyDescent="0.3"/>
    <row r="10622" customFormat="1" ht="13.5" x14ac:dyDescent="0.3"/>
    <row r="10623" customFormat="1" ht="13.5" x14ac:dyDescent="0.3"/>
    <row r="10624" customFormat="1" ht="13.5" x14ac:dyDescent="0.3"/>
    <row r="10625" customFormat="1" ht="13.5" x14ac:dyDescent="0.3"/>
    <row r="10626" customFormat="1" ht="13.5" x14ac:dyDescent="0.3"/>
    <row r="10627" customFormat="1" ht="13.5" x14ac:dyDescent="0.3"/>
    <row r="10628" customFormat="1" ht="13.5" x14ac:dyDescent="0.3"/>
    <row r="10629" customFormat="1" ht="13.5" x14ac:dyDescent="0.3"/>
    <row r="10630" customFormat="1" ht="13.5" x14ac:dyDescent="0.3"/>
    <row r="10631" customFormat="1" ht="13.5" x14ac:dyDescent="0.3"/>
    <row r="10632" customFormat="1" ht="13.5" x14ac:dyDescent="0.3"/>
    <row r="10633" customFormat="1" ht="13.5" x14ac:dyDescent="0.3"/>
    <row r="10634" customFormat="1" ht="13.5" x14ac:dyDescent="0.3"/>
    <row r="10635" customFormat="1" ht="13.5" x14ac:dyDescent="0.3"/>
    <row r="10636" customFormat="1" ht="13.5" x14ac:dyDescent="0.3"/>
    <row r="10637" customFormat="1" ht="13.5" x14ac:dyDescent="0.3"/>
    <row r="10638" customFormat="1" ht="13.5" x14ac:dyDescent="0.3"/>
    <row r="10639" customFormat="1" ht="13.5" x14ac:dyDescent="0.3"/>
    <row r="10640" customFormat="1" ht="13.5" x14ac:dyDescent="0.3"/>
    <row r="10641" customFormat="1" ht="13.5" x14ac:dyDescent="0.3"/>
    <row r="10642" customFormat="1" ht="13.5" x14ac:dyDescent="0.3"/>
    <row r="10643" customFormat="1" ht="13.5" x14ac:dyDescent="0.3"/>
    <row r="10644" customFormat="1" ht="13.5" x14ac:dyDescent="0.3"/>
    <row r="10645" customFormat="1" ht="13.5" x14ac:dyDescent="0.3"/>
    <row r="10646" customFormat="1" ht="13.5" x14ac:dyDescent="0.3"/>
    <row r="10647" customFormat="1" ht="13.5" x14ac:dyDescent="0.3"/>
    <row r="10648" customFormat="1" ht="13.5" x14ac:dyDescent="0.3"/>
    <row r="10649" customFormat="1" ht="13.5" x14ac:dyDescent="0.3"/>
    <row r="10650" customFormat="1" ht="13.5" x14ac:dyDescent="0.3"/>
    <row r="10651" customFormat="1" ht="13.5" x14ac:dyDescent="0.3"/>
    <row r="10652" customFormat="1" ht="13.5" x14ac:dyDescent="0.3"/>
    <row r="10653" customFormat="1" ht="13.5" x14ac:dyDescent="0.3"/>
    <row r="10654" customFormat="1" ht="13.5" x14ac:dyDescent="0.3"/>
    <row r="10655" customFormat="1" ht="13.5" x14ac:dyDescent="0.3"/>
    <row r="10656" customFormat="1" ht="13.5" x14ac:dyDescent="0.3"/>
    <row r="10657" customFormat="1" ht="13.5" x14ac:dyDescent="0.3"/>
    <row r="10658" customFormat="1" ht="13.5" x14ac:dyDescent="0.3"/>
    <row r="10659" customFormat="1" ht="13.5" x14ac:dyDescent="0.3"/>
    <row r="10660" customFormat="1" ht="13.5" x14ac:dyDescent="0.3"/>
    <row r="10661" customFormat="1" ht="13.5" x14ac:dyDescent="0.3"/>
    <row r="10662" customFormat="1" ht="13.5" x14ac:dyDescent="0.3"/>
    <row r="10663" customFormat="1" ht="13.5" x14ac:dyDescent="0.3"/>
    <row r="10664" customFormat="1" ht="13.5" x14ac:dyDescent="0.3"/>
    <row r="10665" customFormat="1" ht="13.5" x14ac:dyDescent="0.3"/>
    <row r="10666" customFormat="1" ht="13.5" x14ac:dyDescent="0.3"/>
    <row r="10667" customFormat="1" ht="13.5" x14ac:dyDescent="0.3"/>
    <row r="10668" customFormat="1" ht="13.5" x14ac:dyDescent="0.3"/>
    <row r="10669" customFormat="1" ht="13.5" x14ac:dyDescent="0.3"/>
    <row r="10670" customFormat="1" ht="13.5" x14ac:dyDescent="0.3"/>
    <row r="10671" customFormat="1" ht="13.5" x14ac:dyDescent="0.3"/>
    <row r="10672" customFormat="1" ht="13.5" x14ac:dyDescent="0.3"/>
    <row r="10673" customFormat="1" ht="13.5" x14ac:dyDescent="0.3"/>
    <row r="10674" customFormat="1" ht="13.5" x14ac:dyDescent="0.3"/>
    <row r="10675" customFormat="1" ht="13.5" x14ac:dyDescent="0.3"/>
    <row r="10676" customFormat="1" ht="13.5" x14ac:dyDescent="0.3"/>
    <row r="10677" customFormat="1" ht="13.5" x14ac:dyDescent="0.3"/>
    <row r="10678" customFormat="1" ht="13.5" x14ac:dyDescent="0.3"/>
    <row r="10679" customFormat="1" ht="13.5" x14ac:dyDescent="0.3"/>
    <row r="10680" customFormat="1" ht="13.5" x14ac:dyDescent="0.3"/>
    <row r="10681" customFormat="1" ht="13.5" x14ac:dyDescent="0.3"/>
    <row r="10682" customFormat="1" ht="13.5" x14ac:dyDescent="0.3"/>
    <row r="10683" customFormat="1" ht="13.5" x14ac:dyDescent="0.3"/>
    <row r="10684" customFormat="1" ht="13.5" x14ac:dyDescent="0.3"/>
    <row r="10685" customFormat="1" ht="13.5" x14ac:dyDescent="0.3"/>
    <row r="10686" customFormat="1" ht="13.5" x14ac:dyDescent="0.3"/>
    <row r="10687" customFormat="1" ht="13.5" x14ac:dyDescent="0.3"/>
    <row r="10688" customFormat="1" ht="13.5" x14ac:dyDescent="0.3"/>
    <row r="10689" customFormat="1" ht="13.5" x14ac:dyDescent="0.3"/>
    <row r="10690" customFormat="1" ht="13.5" x14ac:dyDescent="0.3"/>
    <row r="10691" customFormat="1" ht="13.5" x14ac:dyDescent="0.3"/>
    <row r="10692" customFormat="1" ht="13.5" x14ac:dyDescent="0.3"/>
    <row r="10693" customFormat="1" ht="13.5" x14ac:dyDescent="0.3"/>
    <row r="10694" customFormat="1" ht="13.5" x14ac:dyDescent="0.3"/>
    <row r="10695" customFormat="1" ht="13.5" x14ac:dyDescent="0.3"/>
    <row r="10696" customFormat="1" ht="13.5" x14ac:dyDescent="0.3"/>
    <row r="10697" customFormat="1" ht="13.5" x14ac:dyDescent="0.3"/>
    <row r="10698" customFormat="1" ht="13.5" x14ac:dyDescent="0.3"/>
    <row r="10699" customFormat="1" ht="13.5" x14ac:dyDescent="0.3"/>
    <row r="10700" customFormat="1" ht="13.5" x14ac:dyDescent="0.3"/>
    <row r="10701" customFormat="1" ht="13.5" x14ac:dyDescent="0.3"/>
    <row r="10702" customFormat="1" ht="13.5" x14ac:dyDescent="0.3"/>
    <row r="10703" customFormat="1" ht="13.5" x14ac:dyDescent="0.3"/>
    <row r="10704" customFormat="1" ht="13.5" x14ac:dyDescent="0.3"/>
    <row r="10705" customFormat="1" ht="13.5" x14ac:dyDescent="0.3"/>
    <row r="10706" customFormat="1" ht="13.5" x14ac:dyDescent="0.3"/>
    <row r="10707" customFormat="1" ht="13.5" x14ac:dyDescent="0.3"/>
    <row r="10708" customFormat="1" ht="13.5" x14ac:dyDescent="0.3"/>
    <row r="10709" customFormat="1" ht="13.5" x14ac:dyDescent="0.3"/>
    <row r="10710" customFormat="1" ht="13.5" x14ac:dyDescent="0.3"/>
    <row r="10711" customFormat="1" ht="13.5" x14ac:dyDescent="0.3"/>
    <row r="10712" customFormat="1" ht="13.5" x14ac:dyDescent="0.3"/>
    <row r="10713" customFormat="1" ht="13.5" x14ac:dyDescent="0.3"/>
    <row r="10714" customFormat="1" ht="13.5" x14ac:dyDescent="0.3"/>
    <row r="10715" customFormat="1" ht="13.5" x14ac:dyDescent="0.3"/>
    <row r="10716" customFormat="1" ht="13.5" x14ac:dyDescent="0.3"/>
    <row r="10717" customFormat="1" ht="13.5" x14ac:dyDescent="0.3"/>
    <row r="10718" customFormat="1" ht="13.5" x14ac:dyDescent="0.3"/>
    <row r="10719" customFormat="1" ht="13.5" x14ac:dyDescent="0.3"/>
    <row r="10720" customFormat="1" ht="13.5" x14ac:dyDescent="0.3"/>
    <row r="10721" customFormat="1" ht="13.5" x14ac:dyDescent="0.3"/>
    <row r="10722" customFormat="1" ht="13.5" x14ac:dyDescent="0.3"/>
    <row r="10723" customFormat="1" ht="13.5" x14ac:dyDescent="0.3"/>
    <row r="10724" customFormat="1" ht="13.5" x14ac:dyDescent="0.3"/>
    <row r="10725" customFormat="1" ht="13.5" x14ac:dyDescent="0.3"/>
    <row r="10726" customFormat="1" ht="13.5" x14ac:dyDescent="0.3"/>
    <row r="10727" customFormat="1" ht="13.5" x14ac:dyDescent="0.3"/>
    <row r="10728" customFormat="1" ht="13.5" x14ac:dyDescent="0.3"/>
    <row r="10729" customFormat="1" ht="13.5" x14ac:dyDescent="0.3"/>
    <row r="10730" customFormat="1" ht="13.5" x14ac:dyDescent="0.3"/>
    <row r="10731" customFormat="1" ht="13.5" x14ac:dyDescent="0.3"/>
    <row r="10732" customFormat="1" ht="13.5" x14ac:dyDescent="0.3"/>
    <row r="10733" customFormat="1" ht="13.5" x14ac:dyDescent="0.3"/>
    <row r="10734" customFormat="1" ht="13.5" x14ac:dyDescent="0.3"/>
    <row r="10735" customFormat="1" ht="13.5" x14ac:dyDescent="0.3"/>
    <row r="10736" customFormat="1" ht="13.5" x14ac:dyDescent="0.3"/>
    <row r="10737" customFormat="1" ht="13.5" x14ac:dyDescent="0.3"/>
    <row r="10738" customFormat="1" ht="13.5" x14ac:dyDescent="0.3"/>
    <row r="10739" customFormat="1" ht="13.5" x14ac:dyDescent="0.3"/>
    <row r="10740" customFormat="1" ht="13.5" x14ac:dyDescent="0.3"/>
    <row r="10741" customFormat="1" ht="13.5" x14ac:dyDescent="0.3"/>
    <row r="10742" customFormat="1" ht="13.5" x14ac:dyDescent="0.3"/>
    <row r="10743" customFormat="1" ht="13.5" x14ac:dyDescent="0.3"/>
    <row r="10744" customFormat="1" ht="13.5" x14ac:dyDescent="0.3"/>
    <row r="10745" customFormat="1" ht="13.5" x14ac:dyDescent="0.3"/>
    <row r="10746" customFormat="1" ht="13.5" x14ac:dyDescent="0.3"/>
    <row r="10747" customFormat="1" ht="13.5" x14ac:dyDescent="0.3"/>
    <row r="10748" customFormat="1" ht="13.5" x14ac:dyDescent="0.3"/>
    <row r="10749" customFormat="1" ht="13.5" x14ac:dyDescent="0.3"/>
    <row r="10750" customFormat="1" ht="13.5" x14ac:dyDescent="0.3"/>
    <row r="10751" customFormat="1" ht="13.5" x14ac:dyDescent="0.3"/>
    <row r="10752" customFormat="1" ht="13.5" x14ac:dyDescent="0.3"/>
    <row r="10753" customFormat="1" ht="13.5" x14ac:dyDescent="0.3"/>
    <row r="10754" customFormat="1" ht="13.5" x14ac:dyDescent="0.3"/>
    <row r="10755" customFormat="1" ht="13.5" x14ac:dyDescent="0.3"/>
    <row r="10756" customFormat="1" ht="13.5" x14ac:dyDescent="0.3"/>
    <row r="10757" customFormat="1" ht="13.5" x14ac:dyDescent="0.3"/>
    <row r="10758" customFormat="1" ht="13.5" x14ac:dyDescent="0.3"/>
    <row r="10759" customFormat="1" ht="13.5" x14ac:dyDescent="0.3"/>
    <row r="10760" customFormat="1" ht="13.5" x14ac:dyDescent="0.3"/>
    <row r="10761" customFormat="1" ht="13.5" x14ac:dyDescent="0.3"/>
    <row r="10762" customFormat="1" ht="13.5" x14ac:dyDescent="0.3"/>
    <row r="10763" customFormat="1" ht="13.5" x14ac:dyDescent="0.3"/>
    <row r="10764" customFormat="1" ht="13.5" x14ac:dyDescent="0.3"/>
    <row r="10765" customFormat="1" ht="13.5" x14ac:dyDescent="0.3"/>
    <row r="10766" customFormat="1" ht="13.5" x14ac:dyDescent="0.3"/>
    <row r="10767" customFormat="1" ht="13.5" x14ac:dyDescent="0.3"/>
    <row r="10768" customFormat="1" ht="13.5" x14ac:dyDescent="0.3"/>
    <row r="10769" customFormat="1" ht="13.5" x14ac:dyDescent="0.3"/>
    <row r="10770" customFormat="1" ht="13.5" x14ac:dyDescent="0.3"/>
    <row r="10771" customFormat="1" ht="13.5" x14ac:dyDescent="0.3"/>
    <row r="10772" customFormat="1" ht="13.5" x14ac:dyDescent="0.3"/>
    <row r="10773" customFormat="1" ht="13.5" x14ac:dyDescent="0.3"/>
    <row r="10774" customFormat="1" ht="13.5" x14ac:dyDescent="0.3"/>
    <row r="10775" customFormat="1" ht="13.5" x14ac:dyDescent="0.3"/>
    <row r="10776" customFormat="1" ht="13.5" x14ac:dyDescent="0.3"/>
    <row r="10777" customFormat="1" ht="13.5" x14ac:dyDescent="0.3"/>
    <row r="10778" customFormat="1" ht="13.5" x14ac:dyDescent="0.3"/>
    <row r="10779" customFormat="1" ht="13.5" x14ac:dyDescent="0.3"/>
    <row r="10780" customFormat="1" ht="13.5" x14ac:dyDescent="0.3"/>
    <row r="10781" customFormat="1" ht="13.5" x14ac:dyDescent="0.3"/>
    <row r="10782" customFormat="1" ht="13.5" x14ac:dyDescent="0.3"/>
    <row r="10783" customFormat="1" ht="13.5" x14ac:dyDescent="0.3"/>
    <row r="10784" customFormat="1" ht="13.5" x14ac:dyDescent="0.3"/>
    <row r="10785" customFormat="1" ht="13.5" x14ac:dyDescent="0.3"/>
    <row r="10786" customFormat="1" ht="13.5" x14ac:dyDescent="0.3"/>
    <row r="10787" customFormat="1" ht="13.5" x14ac:dyDescent="0.3"/>
    <row r="10788" customFormat="1" ht="13.5" x14ac:dyDescent="0.3"/>
    <row r="10789" customFormat="1" ht="13.5" x14ac:dyDescent="0.3"/>
    <row r="10790" customFormat="1" ht="13.5" x14ac:dyDescent="0.3"/>
    <row r="10791" customFormat="1" ht="13.5" x14ac:dyDescent="0.3"/>
    <row r="10792" customFormat="1" ht="13.5" x14ac:dyDescent="0.3"/>
    <row r="10793" customFormat="1" ht="13.5" x14ac:dyDescent="0.3"/>
    <row r="10794" customFormat="1" ht="13.5" x14ac:dyDescent="0.3"/>
    <row r="10795" customFormat="1" ht="13.5" x14ac:dyDescent="0.3"/>
    <row r="10796" customFormat="1" ht="13.5" x14ac:dyDescent="0.3"/>
    <row r="10797" customFormat="1" ht="13.5" x14ac:dyDescent="0.3"/>
    <row r="10798" customFormat="1" ht="13.5" x14ac:dyDescent="0.3"/>
    <row r="10799" customFormat="1" ht="13.5" x14ac:dyDescent="0.3"/>
    <row r="10800" customFormat="1" ht="13.5" x14ac:dyDescent="0.3"/>
    <row r="10801" customFormat="1" ht="13.5" x14ac:dyDescent="0.3"/>
    <row r="10802" customFormat="1" ht="13.5" x14ac:dyDescent="0.3"/>
    <row r="10803" customFormat="1" ht="13.5" x14ac:dyDescent="0.3"/>
    <row r="10804" customFormat="1" ht="13.5" x14ac:dyDescent="0.3"/>
    <row r="10805" customFormat="1" ht="13.5" x14ac:dyDescent="0.3"/>
    <row r="10806" customFormat="1" ht="13.5" x14ac:dyDescent="0.3"/>
    <row r="10807" customFormat="1" ht="13.5" x14ac:dyDescent="0.3"/>
    <row r="10808" customFormat="1" ht="13.5" x14ac:dyDescent="0.3"/>
    <row r="10809" customFormat="1" ht="13.5" x14ac:dyDescent="0.3"/>
    <row r="10810" customFormat="1" ht="13.5" x14ac:dyDescent="0.3"/>
    <row r="10811" customFormat="1" ht="13.5" x14ac:dyDescent="0.3"/>
    <row r="10812" customFormat="1" ht="13.5" x14ac:dyDescent="0.3"/>
    <row r="10813" customFormat="1" ht="13.5" x14ac:dyDescent="0.3"/>
    <row r="10814" customFormat="1" ht="13.5" x14ac:dyDescent="0.3"/>
    <row r="10815" customFormat="1" ht="13.5" x14ac:dyDescent="0.3"/>
    <row r="10816" customFormat="1" ht="13.5" x14ac:dyDescent="0.3"/>
    <row r="10817" customFormat="1" ht="13.5" x14ac:dyDescent="0.3"/>
    <row r="10818" customFormat="1" ht="13.5" x14ac:dyDescent="0.3"/>
    <row r="10819" customFormat="1" ht="13.5" x14ac:dyDescent="0.3"/>
    <row r="10820" customFormat="1" ht="13.5" x14ac:dyDescent="0.3"/>
    <row r="10821" customFormat="1" ht="13.5" x14ac:dyDescent="0.3"/>
    <row r="10822" customFormat="1" ht="13.5" x14ac:dyDescent="0.3"/>
    <row r="10823" customFormat="1" ht="13.5" x14ac:dyDescent="0.3"/>
    <row r="10824" customFormat="1" ht="13.5" x14ac:dyDescent="0.3"/>
    <row r="10825" customFormat="1" ht="13.5" x14ac:dyDescent="0.3"/>
    <row r="10826" customFormat="1" ht="13.5" x14ac:dyDescent="0.3"/>
    <row r="10827" customFormat="1" ht="13.5" x14ac:dyDescent="0.3"/>
    <row r="10828" customFormat="1" ht="13.5" x14ac:dyDescent="0.3"/>
    <row r="10829" customFormat="1" ht="13.5" x14ac:dyDescent="0.3"/>
    <row r="10830" customFormat="1" ht="13.5" x14ac:dyDescent="0.3"/>
    <row r="10831" customFormat="1" ht="13.5" x14ac:dyDescent="0.3"/>
    <row r="10832" customFormat="1" ht="13.5" x14ac:dyDescent="0.3"/>
    <row r="10833" customFormat="1" ht="13.5" x14ac:dyDescent="0.3"/>
    <row r="10834" customFormat="1" ht="13.5" x14ac:dyDescent="0.3"/>
    <row r="10835" customFormat="1" ht="13.5" x14ac:dyDescent="0.3"/>
    <row r="10836" customFormat="1" ht="13.5" x14ac:dyDescent="0.3"/>
    <row r="10837" customFormat="1" ht="13.5" x14ac:dyDescent="0.3"/>
    <row r="10838" customFormat="1" ht="13.5" x14ac:dyDescent="0.3"/>
    <row r="10839" customFormat="1" ht="13.5" x14ac:dyDescent="0.3"/>
    <row r="10840" customFormat="1" ht="13.5" x14ac:dyDescent="0.3"/>
    <row r="10841" customFormat="1" ht="13.5" x14ac:dyDescent="0.3"/>
    <row r="10842" customFormat="1" ht="13.5" x14ac:dyDescent="0.3"/>
    <row r="10843" customFormat="1" ht="13.5" x14ac:dyDescent="0.3"/>
    <row r="10844" customFormat="1" ht="13.5" x14ac:dyDescent="0.3"/>
    <row r="10845" customFormat="1" ht="13.5" x14ac:dyDescent="0.3"/>
    <row r="10846" customFormat="1" ht="13.5" x14ac:dyDescent="0.3"/>
    <row r="10847" customFormat="1" ht="13.5" x14ac:dyDescent="0.3"/>
    <row r="10848" customFormat="1" ht="13.5" x14ac:dyDescent="0.3"/>
    <row r="10849" customFormat="1" ht="13.5" x14ac:dyDescent="0.3"/>
    <row r="10850" customFormat="1" ht="13.5" x14ac:dyDescent="0.3"/>
    <row r="10851" customFormat="1" ht="13.5" x14ac:dyDescent="0.3"/>
    <row r="10852" customFormat="1" ht="13.5" x14ac:dyDescent="0.3"/>
    <row r="10853" customFormat="1" ht="13.5" x14ac:dyDescent="0.3"/>
    <row r="10854" customFormat="1" ht="13.5" x14ac:dyDescent="0.3"/>
    <row r="10855" customFormat="1" ht="13.5" x14ac:dyDescent="0.3"/>
    <row r="10856" customFormat="1" ht="13.5" x14ac:dyDescent="0.3"/>
    <row r="10857" customFormat="1" ht="13.5" x14ac:dyDescent="0.3"/>
    <row r="10858" customFormat="1" ht="13.5" x14ac:dyDescent="0.3"/>
    <row r="10859" customFormat="1" ht="13.5" x14ac:dyDescent="0.3"/>
    <row r="10860" customFormat="1" ht="13.5" x14ac:dyDescent="0.3"/>
    <row r="10861" customFormat="1" ht="13.5" x14ac:dyDescent="0.3"/>
    <row r="10862" customFormat="1" ht="13.5" x14ac:dyDescent="0.3"/>
    <row r="10863" customFormat="1" ht="13.5" x14ac:dyDescent="0.3"/>
    <row r="10864" customFormat="1" ht="13.5" x14ac:dyDescent="0.3"/>
    <row r="10865" customFormat="1" ht="13.5" x14ac:dyDescent="0.3"/>
    <row r="10866" customFormat="1" ht="13.5" x14ac:dyDescent="0.3"/>
    <row r="10867" customFormat="1" ht="13.5" x14ac:dyDescent="0.3"/>
    <row r="10868" customFormat="1" ht="13.5" x14ac:dyDescent="0.3"/>
    <row r="10869" customFormat="1" ht="13.5" x14ac:dyDescent="0.3"/>
    <row r="10870" customFormat="1" ht="13.5" x14ac:dyDescent="0.3"/>
    <row r="10871" customFormat="1" ht="13.5" x14ac:dyDescent="0.3"/>
    <row r="10872" customFormat="1" ht="13.5" x14ac:dyDescent="0.3"/>
    <row r="10873" customFormat="1" ht="13.5" x14ac:dyDescent="0.3"/>
    <row r="10874" customFormat="1" ht="13.5" x14ac:dyDescent="0.3"/>
    <row r="10875" customFormat="1" ht="13.5" x14ac:dyDescent="0.3"/>
    <row r="10876" customFormat="1" ht="13.5" x14ac:dyDescent="0.3"/>
    <row r="10877" customFormat="1" ht="13.5" x14ac:dyDescent="0.3"/>
    <row r="10878" customFormat="1" ht="13.5" x14ac:dyDescent="0.3"/>
    <row r="10879" customFormat="1" ht="13.5" x14ac:dyDescent="0.3"/>
    <row r="10880" customFormat="1" ht="13.5" x14ac:dyDescent="0.3"/>
    <row r="10881" customFormat="1" ht="13.5" x14ac:dyDescent="0.3"/>
    <row r="10882" customFormat="1" ht="13.5" x14ac:dyDescent="0.3"/>
    <row r="10883" customFormat="1" ht="13.5" x14ac:dyDescent="0.3"/>
    <row r="10884" customFormat="1" ht="13.5" x14ac:dyDescent="0.3"/>
    <row r="10885" customFormat="1" ht="13.5" x14ac:dyDescent="0.3"/>
    <row r="10886" customFormat="1" ht="13.5" x14ac:dyDescent="0.3"/>
    <row r="10887" customFormat="1" ht="13.5" x14ac:dyDescent="0.3"/>
    <row r="10888" customFormat="1" ht="13.5" x14ac:dyDescent="0.3"/>
    <row r="10889" customFormat="1" ht="13.5" x14ac:dyDescent="0.3"/>
    <row r="10890" customFormat="1" ht="13.5" x14ac:dyDescent="0.3"/>
    <row r="10891" customFormat="1" ht="13.5" x14ac:dyDescent="0.3"/>
    <row r="10892" customFormat="1" ht="13.5" x14ac:dyDescent="0.3"/>
    <row r="10893" customFormat="1" ht="13.5" x14ac:dyDescent="0.3"/>
    <row r="10894" customFormat="1" ht="13.5" x14ac:dyDescent="0.3"/>
    <row r="10895" customFormat="1" ht="13.5" x14ac:dyDescent="0.3"/>
    <row r="10896" customFormat="1" ht="13.5" x14ac:dyDescent="0.3"/>
    <row r="10897" customFormat="1" ht="13.5" x14ac:dyDescent="0.3"/>
    <row r="10898" customFormat="1" ht="13.5" x14ac:dyDescent="0.3"/>
    <row r="10899" customFormat="1" ht="13.5" x14ac:dyDescent="0.3"/>
    <row r="10900" customFormat="1" ht="13.5" x14ac:dyDescent="0.3"/>
    <row r="10901" customFormat="1" ht="13.5" x14ac:dyDescent="0.3"/>
    <row r="10902" customFormat="1" ht="13.5" x14ac:dyDescent="0.3"/>
    <row r="10903" customFormat="1" ht="13.5" x14ac:dyDescent="0.3"/>
    <row r="10904" customFormat="1" ht="13.5" x14ac:dyDescent="0.3"/>
    <row r="10905" customFormat="1" ht="13.5" x14ac:dyDescent="0.3"/>
    <row r="10906" customFormat="1" ht="13.5" x14ac:dyDescent="0.3"/>
    <row r="10907" customFormat="1" ht="13.5" x14ac:dyDescent="0.3"/>
    <row r="10908" customFormat="1" ht="13.5" x14ac:dyDescent="0.3"/>
    <row r="10909" customFormat="1" ht="13.5" x14ac:dyDescent="0.3"/>
    <row r="10910" customFormat="1" ht="13.5" x14ac:dyDescent="0.3"/>
    <row r="10911" customFormat="1" ht="13.5" x14ac:dyDescent="0.3"/>
    <row r="10912" customFormat="1" ht="13.5" x14ac:dyDescent="0.3"/>
    <row r="10913" customFormat="1" ht="13.5" x14ac:dyDescent="0.3"/>
    <row r="10914" customFormat="1" ht="13.5" x14ac:dyDescent="0.3"/>
    <row r="10915" customFormat="1" ht="13.5" x14ac:dyDescent="0.3"/>
    <row r="10916" customFormat="1" ht="13.5" x14ac:dyDescent="0.3"/>
    <row r="10917" customFormat="1" ht="13.5" x14ac:dyDescent="0.3"/>
    <row r="10918" customFormat="1" ht="13.5" x14ac:dyDescent="0.3"/>
    <row r="10919" customFormat="1" ht="13.5" x14ac:dyDescent="0.3"/>
    <row r="10920" customFormat="1" ht="13.5" x14ac:dyDescent="0.3"/>
    <row r="10921" customFormat="1" ht="13.5" x14ac:dyDescent="0.3"/>
    <row r="10922" customFormat="1" ht="13.5" x14ac:dyDescent="0.3"/>
    <row r="10923" customFormat="1" ht="13.5" x14ac:dyDescent="0.3"/>
    <row r="10924" customFormat="1" ht="13.5" x14ac:dyDescent="0.3"/>
    <row r="10925" customFormat="1" ht="13.5" x14ac:dyDescent="0.3"/>
    <row r="10926" customFormat="1" ht="13.5" x14ac:dyDescent="0.3"/>
    <row r="10927" customFormat="1" ht="13.5" x14ac:dyDescent="0.3"/>
    <row r="10928" customFormat="1" ht="13.5" x14ac:dyDescent="0.3"/>
    <row r="10929" customFormat="1" ht="13.5" x14ac:dyDescent="0.3"/>
    <row r="10930" customFormat="1" ht="13.5" x14ac:dyDescent="0.3"/>
    <row r="10931" customFormat="1" ht="13.5" x14ac:dyDescent="0.3"/>
    <row r="10932" customFormat="1" ht="13.5" x14ac:dyDescent="0.3"/>
    <row r="10933" customFormat="1" ht="13.5" x14ac:dyDescent="0.3"/>
    <row r="10934" customFormat="1" ht="13.5" x14ac:dyDescent="0.3"/>
    <row r="10935" customFormat="1" ht="13.5" x14ac:dyDescent="0.3"/>
    <row r="10936" customFormat="1" ht="13.5" x14ac:dyDescent="0.3"/>
    <row r="10937" customFormat="1" ht="13.5" x14ac:dyDescent="0.3"/>
    <row r="10938" customFormat="1" ht="13.5" x14ac:dyDescent="0.3"/>
    <row r="10939" customFormat="1" ht="13.5" x14ac:dyDescent="0.3"/>
    <row r="10940" customFormat="1" ht="13.5" x14ac:dyDescent="0.3"/>
    <row r="10941" customFormat="1" ht="13.5" x14ac:dyDescent="0.3"/>
    <row r="10942" customFormat="1" ht="13.5" x14ac:dyDescent="0.3"/>
    <row r="10943" customFormat="1" ht="13.5" x14ac:dyDescent="0.3"/>
    <row r="10944" customFormat="1" ht="13.5" x14ac:dyDescent="0.3"/>
    <row r="10945" customFormat="1" ht="13.5" x14ac:dyDescent="0.3"/>
    <row r="10946" customFormat="1" ht="13.5" x14ac:dyDescent="0.3"/>
    <row r="10947" customFormat="1" ht="13.5" x14ac:dyDescent="0.3"/>
    <row r="10948" customFormat="1" ht="13.5" x14ac:dyDescent="0.3"/>
    <row r="10949" customFormat="1" ht="13.5" x14ac:dyDescent="0.3"/>
    <row r="10950" customFormat="1" ht="13.5" x14ac:dyDescent="0.3"/>
    <row r="10951" customFormat="1" ht="13.5" x14ac:dyDescent="0.3"/>
    <row r="10952" customFormat="1" ht="13.5" x14ac:dyDescent="0.3"/>
    <row r="10953" customFormat="1" ht="13.5" x14ac:dyDescent="0.3"/>
    <row r="10954" customFormat="1" ht="13.5" x14ac:dyDescent="0.3"/>
    <row r="10955" customFormat="1" ht="13.5" x14ac:dyDescent="0.3"/>
    <row r="10956" customFormat="1" ht="13.5" x14ac:dyDescent="0.3"/>
    <row r="10957" customFormat="1" ht="13.5" x14ac:dyDescent="0.3"/>
    <row r="10958" customFormat="1" ht="13.5" x14ac:dyDescent="0.3"/>
    <row r="10959" customFormat="1" ht="13.5" x14ac:dyDescent="0.3"/>
    <row r="10960" customFormat="1" ht="13.5" x14ac:dyDescent="0.3"/>
    <row r="10961" customFormat="1" ht="13.5" x14ac:dyDescent="0.3"/>
    <row r="10962" customFormat="1" ht="13.5" x14ac:dyDescent="0.3"/>
    <row r="10963" customFormat="1" ht="13.5" x14ac:dyDescent="0.3"/>
    <row r="10964" customFormat="1" ht="13.5" x14ac:dyDescent="0.3"/>
    <row r="10965" customFormat="1" ht="13.5" x14ac:dyDescent="0.3"/>
    <row r="10966" customFormat="1" ht="13.5" x14ac:dyDescent="0.3"/>
    <row r="10967" customFormat="1" ht="13.5" x14ac:dyDescent="0.3"/>
    <row r="10968" customFormat="1" ht="13.5" x14ac:dyDescent="0.3"/>
    <row r="10969" customFormat="1" ht="13.5" x14ac:dyDescent="0.3"/>
    <row r="10970" customFormat="1" ht="13.5" x14ac:dyDescent="0.3"/>
    <row r="10971" customFormat="1" ht="13.5" x14ac:dyDescent="0.3"/>
    <row r="10972" customFormat="1" ht="13.5" x14ac:dyDescent="0.3"/>
    <row r="10973" customFormat="1" ht="13.5" x14ac:dyDescent="0.3"/>
    <row r="10974" customFormat="1" ht="13.5" x14ac:dyDescent="0.3"/>
    <row r="10975" customFormat="1" ht="13.5" x14ac:dyDescent="0.3"/>
    <row r="10976" customFormat="1" ht="13.5" x14ac:dyDescent="0.3"/>
    <row r="10977" customFormat="1" ht="13.5" x14ac:dyDescent="0.3"/>
    <row r="10978" customFormat="1" ht="13.5" x14ac:dyDescent="0.3"/>
    <row r="10979" customFormat="1" ht="13.5" x14ac:dyDescent="0.3"/>
    <row r="10980" customFormat="1" ht="13.5" x14ac:dyDescent="0.3"/>
    <row r="10981" customFormat="1" ht="13.5" x14ac:dyDescent="0.3"/>
    <row r="10982" customFormat="1" ht="13.5" x14ac:dyDescent="0.3"/>
    <row r="10983" customFormat="1" ht="13.5" x14ac:dyDescent="0.3"/>
    <row r="10984" customFormat="1" ht="13.5" x14ac:dyDescent="0.3"/>
    <row r="10985" customFormat="1" ht="13.5" x14ac:dyDescent="0.3"/>
    <row r="10986" customFormat="1" ht="13.5" x14ac:dyDescent="0.3"/>
    <row r="10987" customFormat="1" ht="13.5" x14ac:dyDescent="0.3"/>
    <row r="10988" customFormat="1" ht="13.5" x14ac:dyDescent="0.3"/>
    <row r="10989" customFormat="1" ht="13.5" x14ac:dyDescent="0.3"/>
    <row r="10990" customFormat="1" ht="13.5" x14ac:dyDescent="0.3"/>
    <row r="10991" customFormat="1" ht="13.5" x14ac:dyDescent="0.3"/>
    <row r="10992" customFormat="1" ht="13.5" x14ac:dyDescent="0.3"/>
    <row r="10993" customFormat="1" ht="13.5" x14ac:dyDescent="0.3"/>
    <row r="10994" customFormat="1" ht="13.5" x14ac:dyDescent="0.3"/>
    <row r="10995" customFormat="1" ht="13.5" x14ac:dyDescent="0.3"/>
    <row r="10996" customFormat="1" ht="13.5" x14ac:dyDescent="0.3"/>
    <row r="10997" customFormat="1" ht="13.5" x14ac:dyDescent="0.3"/>
    <row r="10998" customFormat="1" ht="13.5" x14ac:dyDescent="0.3"/>
    <row r="10999" customFormat="1" ht="13.5" x14ac:dyDescent="0.3"/>
    <row r="11000" customFormat="1" ht="13.5" x14ac:dyDescent="0.3"/>
    <row r="11001" customFormat="1" ht="13.5" x14ac:dyDescent="0.3"/>
    <row r="11002" customFormat="1" ht="13.5" x14ac:dyDescent="0.3"/>
    <row r="11003" customFormat="1" ht="13.5" x14ac:dyDescent="0.3"/>
    <row r="11004" customFormat="1" ht="13.5" x14ac:dyDescent="0.3"/>
    <row r="11005" customFormat="1" ht="13.5" x14ac:dyDescent="0.3"/>
    <row r="11006" customFormat="1" ht="13.5" x14ac:dyDescent="0.3"/>
    <row r="11007" customFormat="1" ht="13.5" x14ac:dyDescent="0.3"/>
    <row r="11008" customFormat="1" ht="13.5" x14ac:dyDescent="0.3"/>
    <row r="11009" customFormat="1" ht="13.5" x14ac:dyDescent="0.3"/>
    <row r="11010" customFormat="1" ht="13.5" x14ac:dyDescent="0.3"/>
    <row r="11011" customFormat="1" ht="13.5" x14ac:dyDescent="0.3"/>
    <row r="11012" customFormat="1" ht="13.5" x14ac:dyDescent="0.3"/>
    <row r="11013" customFormat="1" ht="13.5" x14ac:dyDescent="0.3"/>
    <row r="11014" customFormat="1" ht="13.5" x14ac:dyDescent="0.3"/>
    <row r="11015" customFormat="1" ht="13.5" x14ac:dyDescent="0.3"/>
    <row r="11016" customFormat="1" ht="13.5" x14ac:dyDescent="0.3"/>
    <row r="11017" customFormat="1" ht="13.5" x14ac:dyDescent="0.3"/>
    <row r="11018" customFormat="1" ht="13.5" x14ac:dyDescent="0.3"/>
    <row r="11019" customFormat="1" ht="13.5" x14ac:dyDescent="0.3"/>
    <row r="11020" customFormat="1" ht="13.5" x14ac:dyDescent="0.3"/>
    <row r="11021" customFormat="1" ht="13.5" x14ac:dyDescent="0.3"/>
    <row r="11022" customFormat="1" ht="13.5" x14ac:dyDescent="0.3"/>
    <row r="11023" customFormat="1" ht="13.5" x14ac:dyDescent="0.3"/>
    <row r="11024" customFormat="1" ht="13.5" x14ac:dyDescent="0.3"/>
    <row r="11025" customFormat="1" ht="13.5" x14ac:dyDescent="0.3"/>
    <row r="11026" customFormat="1" ht="13.5" x14ac:dyDescent="0.3"/>
    <row r="11027" customFormat="1" ht="13.5" x14ac:dyDescent="0.3"/>
    <row r="11028" customFormat="1" ht="13.5" x14ac:dyDescent="0.3"/>
    <row r="11029" customFormat="1" ht="13.5" x14ac:dyDescent="0.3"/>
    <row r="11030" customFormat="1" ht="13.5" x14ac:dyDescent="0.3"/>
    <row r="11031" customFormat="1" ht="13.5" x14ac:dyDescent="0.3"/>
    <row r="11032" customFormat="1" ht="13.5" x14ac:dyDescent="0.3"/>
    <row r="11033" customFormat="1" ht="13.5" x14ac:dyDescent="0.3"/>
    <row r="11034" customFormat="1" ht="13.5" x14ac:dyDescent="0.3"/>
    <row r="11035" customFormat="1" ht="13.5" x14ac:dyDescent="0.3"/>
    <row r="11036" customFormat="1" ht="13.5" x14ac:dyDescent="0.3"/>
    <row r="11037" customFormat="1" ht="13.5" x14ac:dyDescent="0.3"/>
    <row r="11038" customFormat="1" ht="13.5" x14ac:dyDescent="0.3"/>
    <row r="11039" customFormat="1" ht="13.5" x14ac:dyDescent="0.3"/>
    <row r="11040" customFormat="1" ht="13.5" x14ac:dyDescent="0.3"/>
    <row r="11041" customFormat="1" ht="13.5" x14ac:dyDescent="0.3"/>
    <row r="11042" customFormat="1" ht="13.5" x14ac:dyDescent="0.3"/>
    <row r="11043" customFormat="1" ht="13.5" x14ac:dyDescent="0.3"/>
    <row r="11044" customFormat="1" ht="13.5" x14ac:dyDescent="0.3"/>
    <row r="11045" customFormat="1" ht="13.5" x14ac:dyDescent="0.3"/>
    <row r="11046" customFormat="1" ht="13.5" x14ac:dyDescent="0.3"/>
    <row r="11047" customFormat="1" ht="13.5" x14ac:dyDescent="0.3"/>
    <row r="11048" customFormat="1" ht="13.5" x14ac:dyDescent="0.3"/>
    <row r="11049" customFormat="1" ht="13.5" x14ac:dyDescent="0.3"/>
    <row r="11050" customFormat="1" ht="13.5" x14ac:dyDescent="0.3"/>
    <row r="11051" customFormat="1" ht="13.5" x14ac:dyDescent="0.3"/>
    <row r="11052" customFormat="1" ht="13.5" x14ac:dyDescent="0.3"/>
    <row r="11053" customFormat="1" ht="13.5" x14ac:dyDescent="0.3"/>
    <row r="11054" customFormat="1" ht="13.5" x14ac:dyDescent="0.3"/>
    <row r="11055" customFormat="1" ht="13.5" x14ac:dyDescent="0.3"/>
    <row r="11056" customFormat="1" ht="13.5" x14ac:dyDescent="0.3"/>
    <row r="11057" customFormat="1" ht="13.5" x14ac:dyDescent="0.3"/>
    <row r="11058" customFormat="1" ht="13.5" x14ac:dyDescent="0.3"/>
    <row r="11059" customFormat="1" ht="13.5" x14ac:dyDescent="0.3"/>
    <row r="11060" customFormat="1" ht="13.5" x14ac:dyDescent="0.3"/>
    <row r="11061" customFormat="1" ht="13.5" x14ac:dyDescent="0.3"/>
    <row r="11062" customFormat="1" ht="13.5" x14ac:dyDescent="0.3"/>
    <row r="11063" customFormat="1" ht="13.5" x14ac:dyDescent="0.3"/>
    <row r="11064" customFormat="1" ht="13.5" x14ac:dyDescent="0.3"/>
    <row r="11065" customFormat="1" ht="13.5" x14ac:dyDescent="0.3"/>
    <row r="11066" customFormat="1" ht="13.5" x14ac:dyDescent="0.3"/>
    <row r="11067" customFormat="1" ht="13.5" x14ac:dyDescent="0.3"/>
    <row r="11068" customFormat="1" ht="13.5" x14ac:dyDescent="0.3"/>
    <row r="11069" customFormat="1" ht="13.5" x14ac:dyDescent="0.3"/>
    <row r="11070" customFormat="1" ht="13.5" x14ac:dyDescent="0.3"/>
    <row r="11071" customFormat="1" ht="13.5" x14ac:dyDescent="0.3"/>
    <row r="11072" customFormat="1" ht="13.5" x14ac:dyDescent="0.3"/>
    <row r="11073" customFormat="1" ht="13.5" x14ac:dyDescent="0.3"/>
    <row r="11074" customFormat="1" ht="13.5" x14ac:dyDescent="0.3"/>
    <row r="11075" customFormat="1" ht="13.5" x14ac:dyDescent="0.3"/>
    <row r="11076" customFormat="1" ht="13.5" x14ac:dyDescent="0.3"/>
    <row r="11077" customFormat="1" ht="13.5" x14ac:dyDescent="0.3"/>
    <row r="11078" customFormat="1" ht="13.5" x14ac:dyDescent="0.3"/>
    <row r="11079" customFormat="1" ht="13.5" x14ac:dyDescent="0.3"/>
    <row r="11080" customFormat="1" ht="13.5" x14ac:dyDescent="0.3"/>
    <row r="11081" customFormat="1" ht="13.5" x14ac:dyDescent="0.3"/>
    <row r="11082" customFormat="1" ht="13.5" x14ac:dyDescent="0.3"/>
    <row r="11083" customFormat="1" ht="13.5" x14ac:dyDescent="0.3"/>
    <row r="11084" customFormat="1" ht="13.5" x14ac:dyDescent="0.3"/>
    <row r="11085" customFormat="1" ht="13.5" x14ac:dyDescent="0.3"/>
    <row r="11086" customFormat="1" ht="13.5" x14ac:dyDescent="0.3"/>
    <row r="11087" customFormat="1" ht="13.5" x14ac:dyDescent="0.3"/>
    <row r="11088" customFormat="1" ht="13.5" x14ac:dyDescent="0.3"/>
    <row r="11089" customFormat="1" ht="13.5" x14ac:dyDescent="0.3"/>
    <row r="11090" customFormat="1" ht="13.5" x14ac:dyDescent="0.3"/>
    <row r="11091" customFormat="1" ht="13.5" x14ac:dyDescent="0.3"/>
    <row r="11092" customFormat="1" ht="13.5" x14ac:dyDescent="0.3"/>
    <row r="11093" customFormat="1" ht="13.5" x14ac:dyDescent="0.3"/>
    <row r="11094" customFormat="1" ht="13.5" x14ac:dyDescent="0.3"/>
    <row r="11095" customFormat="1" ht="13.5" x14ac:dyDescent="0.3"/>
    <row r="11096" customFormat="1" ht="13.5" x14ac:dyDescent="0.3"/>
    <row r="11097" customFormat="1" ht="13.5" x14ac:dyDescent="0.3"/>
    <row r="11098" customFormat="1" ht="13.5" x14ac:dyDescent="0.3"/>
    <row r="11099" customFormat="1" ht="13.5" x14ac:dyDescent="0.3"/>
    <row r="11100" customFormat="1" ht="13.5" x14ac:dyDescent="0.3"/>
    <row r="11101" customFormat="1" ht="13.5" x14ac:dyDescent="0.3"/>
    <row r="11102" customFormat="1" ht="13.5" x14ac:dyDescent="0.3"/>
    <row r="11103" customFormat="1" ht="13.5" x14ac:dyDescent="0.3"/>
    <row r="11104" customFormat="1" ht="13.5" x14ac:dyDescent="0.3"/>
    <row r="11105" customFormat="1" ht="13.5" x14ac:dyDescent="0.3"/>
    <row r="11106" customFormat="1" ht="13.5" x14ac:dyDescent="0.3"/>
    <row r="11107" customFormat="1" ht="13.5" x14ac:dyDescent="0.3"/>
    <row r="11108" customFormat="1" ht="13.5" x14ac:dyDescent="0.3"/>
    <row r="11109" customFormat="1" ht="13.5" x14ac:dyDescent="0.3"/>
    <row r="11110" customFormat="1" ht="13.5" x14ac:dyDescent="0.3"/>
    <row r="11111" customFormat="1" ht="13.5" x14ac:dyDescent="0.3"/>
    <row r="11112" customFormat="1" ht="13.5" x14ac:dyDescent="0.3"/>
    <row r="11113" customFormat="1" ht="13.5" x14ac:dyDescent="0.3"/>
    <row r="11114" customFormat="1" ht="13.5" x14ac:dyDescent="0.3"/>
    <row r="11115" customFormat="1" ht="13.5" x14ac:dyDescent="0.3"/>
    <row r="11116" customFormat="1" ht="13.5" x14ac:dyDescent="0.3"/>
    <row r="11117" customFormat="1" ht="13.5" x14ac:dyDescent="0.3"/>
    <row r="11118" customFormat="1" ht="13.5" x14ac:dyDescent="0.3"/>
    <row r="11119" customFormat="1" ht="13.5" x14ac:dyDescent="0.3"/>
    <row r="11120" customFormat="1" ht="13.5" x14ac:dyDescent="0.3"/>
    <row r="11121" customFormat="1" ht="13.5" x14ac:dyDescent="0.3"/>
    <row r="11122" customFormat="1" ht="13.5" x14ac:dyDescent="0.3"/>
    <row r="11123" customFormat="1" ht="13.5" x14ac:dyDescent="0.3"/>
    <row r="11124" customFormat="1" ht="13.5" x14ac:dyDescent="0.3"/>
    <row r="11125" customFormat="1" ht="13.5" x14ac:dyDescent="0.3"/>
    <row r="11126" customFormat="1" ht="13.5" x14ac:dyDescent="0.3"/>
    <row r="11127" customFormat="1" ht="13.5" x14ac:dyDescent="0.3"/>
    <row r="11128" customFormat="1" ht="13.5" x14ac:dyDescent="0.3"/>
    <row r="11129" customFormat="1" ht="13.5" x14ac:dyDescent="0.3"/>
    <row r="11130" customFormat="1" ht="13.5" x14ac:dyDescent="0.3"/>
    <row r="11131" customFormat="1" ht="13.5" x14ac:dyDescent="0.3"/>
    <row r="11132" customFormat="1" ht="13.5" x14ac:dyDescent="0.3"/>
    <row r="11133" customFormat="1" ht="13.5" x14ac:dyDescent="0.3"/>
    <row r="11134" customFormat="1" ht="13.5" x14ac:dyDescent="0.3"/>
    <row r="11135" customFormat="1" ht="13.5" x14ac:dyDescent="0.3"/>
    <row r="11136" customFormat="1" ht="13.5" x14ac:dyDescent="0.3"/>
    <row r="11137" customFormat="1" ht="13.5" x14ac:dyDescent="0.3"/>
    <row r="11138" customFormat="1" ht="13.5" x14ac:dyDescent="0.3"/>
    <row r="11139" customFormat="1" ht="13.5" x14ac:dyDescent="0.3"/>
    <row r="11140" customFormat="1" ht="13.5" x14ac:dyDescent="0.3"/>
    <row r="11141" customFormat="1" ht="13.5" x14ac:dyDescent="0.3"/>
    <row r="11142" customFormat="1" ht="13.5" x14ac:dyDescent="0.3"/>
    <row r="11143" customFormat="1" ht="13.5" x14ac:dyDescent="0.3"/>
    <row r="11144" customFormat="1" ht="13.5" x14ac:dyDescent="0.3"/>
    <row r="11145" customFormat="1" ht="13.5" x14ac:dyDescent="0.3"/>
    <row r="11146" customFormat="1" ht="13.5" x14ac:dyDescent="0.3"/>
    <row r="11147" customFormat="1" ht="13.5" x14ac:dyDescent="0.3"/>
    <row r="11148" customFormat="1" ht="13.5" x14ac:dyDescent="0.3"/>
    <row r="11149" customFormat="1" ht="13.5" x14ac:dyDescent="0.3"/>
    <row r="11150" customFormat="1" ht="13.5" x14ac:dyDescent="0.3"/>
    <row r="11151" customFormat="1" ht="13.5" x14ac:dyDescent="0.3"/>
    <row r="11152" customFormat="1" ht="13.5" x14ac:dyDescent="0.3"/>
    <row r="11153" customFormat="1" ht="13.5" x14ac:dyDescent="0.3"/>
    <row r="11154" customFormat="1" ht="13.5" x14ac:dyDescent="0.3"/>
    <row r="11155" customFormat="1" ht="13.5" x14ac:dyDescent="0.3"/>
    <row r="11156" customFormat="1" ht="13.5" x14ac:dyDescent="0.3"/>
    <row r="11157" customFormat="1" ht="13.5" x14ac:dyDescent="0.3"/>
    <row r="11158" customFormat="1" ht="13.5" x14ac:dyDescent="0.3"/>
    <row r="11159" customFormat="1" ht="13.5" x14ac:dyDescent="0.3"/>
    <row r="11160" customFormat="1" ht="13.5" x14ac:dyDescent="0.3"/>
    <row r="11161" customFormat="1" ht="13.5" x14ac:dyDescent="0.3"/>
    <row r="11162" customFormat="1" ht="13.5" x14ac:dyDescent="0.3"/>
    <row r="11163" customFormat="1" ht="13.5" x14ac:dyDescent="0.3"/>
    <row r="11164" customFormat="1" ht="13.5" x14ac:dyDescent="0.3"/>
    <row r="11165" customFormat="1" ht="13.5" x14ac:dyDescent="0.3"/>
    <row r="11166" customFormat="1" ht="13.5" x14ac:dyDescent="0.3"/>
    <row r="11167" customFormat="1" ht="13.5" x14ac:dyDescent="0.3"/>
    <row r="11168" customFormat="1" ht="13.5" x14ac:dyDescent="0.3"/>
    <row r="11169" customFormat="1" ht="13.5" x14ac:dyDescent="0.3"/>
    <row r="11170" customFormat="1" ht="13.5" x14ac:dyDescent="0.3"/>
    <row r="11171" customFormat="1" ht="13.5" x14ac:dyDescent="0.3"/>
    <row r="11172" customFormat="1" ht="13.5" x14ac:dyDescent="0.3"/>
    <row r="11173" customFormat="1" ht="13.5" x14ac:dyDescent="0.3"/>
    <row r="11174" customFormat="1" ht="13.5" x14ac:dyDescent="0.3"/>
    <row r="11175" customFormat="1" ht="13.5" x14ac:dyDescent="0.3"/>
    <row r="11176" customFormat="1" ht="13.5" x14ac:dyDescent="0.3"/>
    <row r="11177" customFormat="1" ht="13.5" x14ac:dyDescent="0.3"/>
    <row r="11178" customFormat="1" ht="13.5" x14ac:dyDescent="0.3"/>
    <row r="11179" customFormat="1" ht="13.5" x14ac:dyDescent="0.3"/>
    <row r="11180" customFormat="1" ht="13.5" x14ac:dyDescent="0.3"/>
    <row r="11181" customFormat="1" ht="13.5" x14ac:dyDescent="0.3"/>
    <row r="11182" customFormat="1" ht="13.5" x14ac:dyDescent="0.3"/>
    <row r="11183" customFormat="1" ht="13.5" x14ac:dyDescent="0.3"/>
    <row r="11184" customFormat="1" ht="13.5" x14ac:dyDescent="0.3"/>
    <row r="11185" customFormat="1" ht="13.5" x14ac:dyDescent="0.3"/>
    <row r="11186" customFormat="1" ht="13.5" x14ac:dyDescent="0.3"/>
    <row r="11187" customFormat="1" ht="13.5" x14ac:dyDescent="0.3"/>
    <row r="11188" customFormat="1" ht="13.5" x14ac:dyDescent="0.3"/>
    <row r="11189" customFormat="1" ht="13.5" x14ac:dyDescent="0.3"/>
    <row r="11190" customFormat="1" ht="13.5" x14ac:dyDescent="0.3"/>
    <row r="11191" customFormat="1" ht="13.5" x14ac:dyDescent="0.3"/>
    <row r="11192" customFormat="1" ht="13.5" x14ac:dyDescent="0.3"/>
    <row r="11193" customFormat="1" ht="13.5" x14ac:dyDescent="0.3"/>
    <row r="11194" customFormat="1" ht="13.5" x14ac:dyDescent="0.3"/>
    <row r="11195" customFormat="1" ht="13.5" x14ac:dyDescent="0.3"/>
    <row r="11196" customFormat="1" ht="13.5" x14ac:dyDescent="0.3"/>
    <row r="11197" customFormat="1" ht="13.5" x14ac:dyDescent="0.3"/>
    <row r="11198" customFormat="1" ht="13.5" x14ac:dyDescent="0.3"/>
    <row r="11199" customFormat="1" ht="13.5" x14ac:dyDescent="0.3"/>
    <row r="11200" customFormat="1" ht="13.5" x14ac:dyDescent="0.3"/>
    <row r="11201" customFormat="1" ht="13.5" x14ac:dyDescent="0.3"/>
    <row r="11202" customFormat="1" ht="13.5" x14ac:dyDescent="0.3"/>
    <row r="11203" customFormat="1" ht="13.5" x14ac:dyDescent="0.3"/>
    <row r="11204" customFormat="1" ht="13.5" x14ac:dyDescent="0.3"/>
    <row r="11205" customFormat="1" ht="13.5" x14ac:dyDescent="0.3"/>
    <row r="11206" customFormat="1" ht="13.5" x14ac:dyDescent="0.3"/>
    <row r="11207" customFormat="1" ht="13.5" x14ac:dyDescent="0.3"/>
    <row r="11208" customFormat="1" ht="13.5" x14ac:dyDescent="0.3"/>
    <row r="11209" customFormat="1" ht="13.5" x14ac:dyDescent="0.3"/>
    <row r="11210" customFormat="1" ht="13.5" x14ac:dyDescent="0.3"/>
    <row r="11211" customFormat="1" ht="13.5" x14ac:dyDescent="0.3"/>
    <row r="11212" customFormat="1" ht="13.5" x14ac:dyDescent="0.3"/>
    <row r="11213" customFormat="1" ht="13.5" x14ac:dyDescent="0.3"/>
    <row r="11214" customFormat="1" ht="13.5" x14ac:dyDescent="0.3"/>
    <row r="11215" customFormat="1" ht="13.5" x14ac:dyDescent="0.3"/>
    <row r="11216" customFormat="1" ht="13.5" x14ac:dyDescent="0.3"/>
    <row r="11217" customFormat="1" ht="13.5" x14ac:dyDescent="0.3"/>
    <row r="11218" customFormat="1" ht="13.5" x14ac:dyDescent="0.3"/>
    <row r="11219" customFormat="1" ht="13.5" x14ac:dyDescent="0.3"/>
    <row r="11220" customFormat="1" ht="13.5" x14ac:dyDescent="0.3"/>
    <row r="11221" customFormat="1" ht="13.5" x14ac:dyDescent="0.3"/>
    <row r="11222" customFormat="1" ht="13.5" x14ac:dyDescent="0.3"/>
    <row r="11223" customFormat="1" ht="13.5" x14ac:dyDescent="0.3"/>
    <row r="11224" customFormat="1" ht="13.5" x14ac:dyDescent="0.3"/>
    <row r="11225" customFormat="1" ht="13.5" x14ac:dyDescent="0.3"/>
    <row r="11226" customFormat="1" ht="13.5" x14ac:dyDescent="0.3"/>
    <row r="11227" customFormat="1" ht="13.5" x14ac:dyDescent="0.3"/>
    <row r="11228" customFormat="1" ht="13.5" x14ac:dyDescent="0.3"/>
    <row r="11229" customFormat="1" ht="13.5" x14ac:dyDescent="0.3"/>
    <row r="11230" customFormat="1" ht="13.5" x14ac:dyDescent="0.3"/>
    <row r="11231" customFormat="1" ht="13.5" x14ac:dyDescent="0.3"/>
    <row r="11232" customFormat="1" ht="13.5" x14ac:dyDescent="0.3"/>
    <row r="11233" customFormat="1" ht="13.5" x14ac:dyDescent="0.3"/>
    <row r="11234" customFormat="1" ht="13.5" x14ac:dyDescent="0.3"/>
    <row r="11235" customFormat="1" ht="13.5" x14ac:dyDescent="0.3"/>
    <row r="11236" customFormat="1" ht="13.5" x14ac:dyDescent="0.3"/>
    <row r="11237" customFormat="1" ht="13.5" x14ac:dyDescent="0.3"/>
    <row r="11238" customFormat="1" ht="13.5" x14ac:dyDescent="0.3"/>
    <row r="11239" customFormat="1" ht="13.5" x14ac:dyDescent="0.3"/>
    <row r="11240" customFormat="1" ht="13.5" x14ac:dyDescent="0.3"/>
    <row r="11241" customFormat="1" ht="13.5" x14ac:dyDescent="0.3"/>
    <row r="11242" customFormat="1" ht="13.5" x14ac:dyDescent="0.3"/>
    <row r="11243" customFormat="1" ht="13.5" x14ac:dyDescent="0.3"/>
    <row r="11244" customFormat="1" ht="13.5" x14ac:dyDescent="0.3"/>
    <row r="11245" customFormat="1" ht="13.5" x14ac:dyDescent="0.3"/>
    <row r="11246" customFormat="1" ht="13.5" x14ac:dyDescent="0.3"/>
    <row r="11247" customFormat="1" ht="13.5" x14ac:dyDescent="0.3"/>
    <row r="11248" customFormat="1" ht="13.5" x14ac:dyDescent="0.3"/>
    <row r="11249" customFormat="1" ht="13.5" x14ac:dyDescent="0.3"/>
    <row r="11250" customFormat="1" ht="13.5" x14ac:dyDescent="0.3"/>
    <row r="11251" customFormat="1" ht="13.5" x14ac:dyDescent="0.3"/>
    <row r="11252" customFormat="1" ht="13.5" x14ac:dyDescent="0.3"/>
    <row r="11253" customFormat="1" ht="13.5" x14ac:dyDescent="0.3"/>
    <row r="11254" customFormat="1" ht="13.5" x14ac:dyDescent="0.3"/>
    <row r="11255" customFormat="1" ht="13.5" x14ac:dyDescent="0.3"/>
    <row r="11256" customFormat="1" ht="13.5" x14ac:dyDescent="0.3"/>
    <row r="11257" customFormat="1" ht="13.5" x14ac:dyDescent="0.3"/>
    <row r="11258" customFormat="1" ht="13.5" x14ac:dyDescent="0.3"/>
    <row r="11259" customFormat="1" ht="13.5" x14ac:dyDescent="0.3"/>
    <row r="11260" customFormat="1" ht="13.5" x14ac:dyDescent="0.3"/>
    <row r="11261" customFormat="1" ht="13.5" x14ac:dyDescent="0.3"/>
    <row r="11262" customFormat="1" ht="13.5" x14ac:dyDescent="0.3"/>
    <row r="11263" customFormat="1" ht="13.5" x14ac:dyDescent="0.3"/>
    <row r="11264" customFormat="1" ht="13.5" x14ac:dyDescent="0.3"/>
    <row r="11265" customFormat="1" ht="13.5" x14ac:dyDescent="0.3"/>
    <row r="11266" customFormat="1" ht="13.5" x14ac:dyDescent="0.3"/>
    <row r="11267" customFormat="1" ht="13.5" x14ac:dyDescent="0.3"/>
    <row r="11268" customFormat="1" ht="13.5" x14ac:dyDescent="0.3"/>
    <row r="11269" customFormat="1" ht="13.5" x14ac:dyDescent="0.3"/>
    <row r="11270" customFormat="1" ht="13.5" x14ac:dyDescent="0.3"/>
    <row r="11271" customFormat="1" ht="13.5" x14ac:dyDescent="0.3"/>
    <row r="11272" customFormat="1" ht="13.5" x14ac:dyDescent="0.3"/>
    <row r="11273" customFormat="1" ht="13.5" x14ac:dyDescent="0.3"/>
    <row r="11274" customFormat="1" ht="13.5" x14ac:dyDescent="0.3"/>
    <row r="11275" customFormat="1" ht="13.5" x14ac:dyDescent="0.3"/>
    <row r="11276" customFormat="1" ht="13.5" x14ac:dyDescent="0.3"/>
    <row r="11277" customFormat="1" ht="13.5" x14ac:dyDescent="0.3"/>
    <row r="11278" customFormat="1" ht="13.5" x14ac:dyDescent="0.3"/>
    <row r="11279" customFormat="1" ht="13.5" x14ac:dyDescent="0.3"/>
    <row r="11280" customFormat="1" ht="13.5" x14ac:dyDescent="0.3"/>
    <row r="11281" customFormat="1" ht="13.5" x14ac:dyDescent="0.3"/>
    <row r="11282" customFormat="1" ht="13.5" x14ac:dyDescent="0.3"/>
    <row r="11283" customFormat="1" ht="13.5" x14ac:dyDescent="0.3"/>
    <row r="11284" customFormat="1" ht="13.5" x14ac:dyDescent="0.3"/>
    <row r="11285" customFormat="1" ht="13.5" x14ac:dyDescent="0.3"/>
    <row r="11286" customFormat="1" ht="13.5" x14ac:dyDescent="0.3"/>
    <row r="11287" customFormat="1" ht="13.5" x14ac:dyDescent="0.3"/>
    <row r="11288" customFormat="1" ht="13.5" x14ac:dyDescent="0.3"/>
    <row r="11289" customFormat="1" ht="13.5" x14ac:dyDescent="0.3"/>
    <row r="11290" customFormat="1" ht="13.5" x14ac:dyDescent="0.3"/>
    <row r="11291" customFormat="1" ht="13.5" x14ac:dyDescent="0.3"/>
    <row r="11292" customFormat="1" ht="13.5" x14ac:dyDescent="0.3"/>
    <row r="11293" customFormat="1" ht="13.5" x14ac:dyDescent="0.3"/>
    <row r="11294" customFormat="1" ht="13.5" x14ac:dyDescent="0.3"/>
    <row r="11295" customFormat="1" ht="13.5" x14ac:dyDescent="0.3"/>
    <row r="11296" customFormat="1" ht="13.5" x14ac:dyDescent="0.3"/>
    <row r="11297" customFormat="1" ht="13.5" x14ac:dyDescent="0.3"/>
    <row r="11298" customFormat="1" ht="13.5" x14ac:dyDescent="0.3"/>
    <row r="11299" customFormat="1" ht="13.5" x14ac:dyDescent="0.3"/>
    <row r="11300" customFormat="1" ht="13.5" x14ac:dyDescent="0.3"/>
    <row r="11301" customFormat="1" ht="13.5" x14ac:dyDescent="0.3"/>
    <row r="11302" customFormat="1" ht="13.5" x14ac:dyDescent="0.3"/>
    <row r="11303" customFormat="1" ht="13.5" x14ac:dyDescent="0.3"/>
    <row r="11304" customFormat="1" ht="13.5" x14ac:dyDescent="0.3"/>
    <row r="11305" customFormat="1" ht="13.5" x14ac:dyDescent="0.3"/>
    <row r="11306" customFormat="1" ht="13.5" x14ac:dyDescent="0.3"/>
    <row r="11307" customFormat="1" ht="13.5" x14ac:dyDescent="0.3"/>
    <row r="11308" customFormat="1" ht="13.5" x14ac:dyDescent="0.3"/>
    <row r="11309" customFormat="1" ht="13.5" x14ac:dyDescent="0.3"/>
    <row r="11310" customFormat="1" ht="13.5" x14ac:dyDescent="0.3"/>
    <row r="11311" customFormat="1" ht="13.5" x14ac:dyDescent="0.3"/>
    <row r="11312" customFormat="1" ht="13.5" x14ac:dyDescent="0.3"/>
    <row r="11313" customFormat="1" ht="13.5" x14ac:dyDescent="0.3"/>
    <row r="11314" customFormat="1" ht="13.5" x14ac:dyDescent="0.3"/>
    <row r="11315" customFormat="1" ht="13.5" x14ac:dyDescent="0.3"/>
    <row r="11316" customFormat="1" ht="13.5" x14ac:dyDescent="0.3"/>
    <row r="11317" customFormat="1" ht="13.5" x14ac:dyDescent="0.3"/>
    <row r="11318" customFormat="1" ht="13.5" x14ac:dyDescent="0.3"/>
    <row r="11319" customFormat="1" ht="13.5" x14ac:dyDescent="0.3"/>
    <row r="11320" customFormat="1" ht="13.5" x14ac:dyDescent="0.3"/>
    <row r="11321" customFormat="1" ht="13.5" x14ac:dyDescent="0.3"/>
    <row r="11322" customFormat="1" ht="13.5" x14ac:dyDescent="0.3"/>
    <row r="11323" customFormat="1" ht="13.5" x14ac:dyDescent="0.3"/>
    <row r="11324" customFormat="1" ht="13.5" x14ac:dyDescent="0.3"/>
    <row r="11325" customFormat="1" ht="13.5" x14ac:dyDescent="0.3"/>
    <row r="11326" customFormat="1" ht="13.5" x14ac:dyDescent="0.3"/>
    <row r="11327" customFormat="1" ht="13.5" x14ac:dyDescent="0.3"/>
    <row r="11328" customFormat="1" ht="13.5" x14ac:dyDescent="0.3"/>
    <row r="11329" customFormat="1" ht="13.5" x14ac:dyDescent="0.3"/>
    <row r="11330" customFormat="1" ht="13.5" x14ac:dyDescent="0.3"/>
    <row r="11331" customFormat="1" ht="13.5" x14ac:dyDescent="0.3"/>
    <row r="11332" customFormat="1" ht="13.5" x14ac:dyDescent="0.3"/>
    <row r="11333" customFormat="1" ht="13.5" x14ac:dyDescent="0.3"/>
    <row r="11334" customFormat="1" ht="13.5" x14ac:dyDescent="0.3"/>
    <row r="11335" customFormat="1" ht="13.5" x14ac:dyDescent="0.3"/>
    <row r="11336" customFormat="1" ht="13.5" x14ac:dyDescent="0.3"/>
    <row r="11337" customFormat="1" ht="13.5" x14ac:dyDescent="0.3"/>
    <row r="11338" customFormat="1" ht="13.5" x14ac:dyDescent="0.3"/>
    <row r="11339" customFormat="1" ht="13.5" x14ac:dyDescent="0.3"/>
    <row r="11340" customFormat="1" ht="13.5" x14ac:dyDescent="0.3"/>
    <row r="11341" customFormat="1" ht="13.5" x14ac:dyDescent="0.3"/>
    <row r="11342" customFormat="1" ht="13.5" x14ac:dyDescent="0.3"/>
    <row r="11343" customFormat="1" ht="13.5" x14ac:dyDescent="0.3"/>
    <row r="11344" customFormat="1" ht="13.5" x14ac:dyDescent="0.3"/>
    <row r="11345" customFormat="1" ht="13.5" x14ac:dyDescent="0.3"/>
    <row r="11346" customFormat="1" ht="13.5" x14ac:dyDescent="0.3"/>
    <row r="11347" customFormat="1" ht="13.5" x14ac:dyDescent="0.3"/>
    <row r="11348" customFormat="1" ht="13.5" x14ac:dyDescent="0.3"/>
    <row r="11349" customFormat="1" ht="13.5" x14ac:dyDescent="0.3"/>
    <row r="11350" customFormat="1" ht="13.5" x14ac:dyDescent="0.3"/>
    <row r="11351" customFormat="1" ht="13.5" x14ac:dyDescent="0.3"/>
    <row r="11352" customFormat="1" ht="13.5" x14ac:dyDescent="0.3"/>
    <row r="11353" customFormat="1" ht="13.5" x14ac:dyDescent="0.3"/>
    <row r="11354" customFormat="1" ht="13.5" x14ac:dyDescent="0.3"/>
    <row r="11355" customFormat="1" ht="13.5" x14ac:dyDescent="0.3"/>
    <row r="11356" customFormat="1" ht="13.5" x14ac:dyDescent="0.3"/>
    <row r="11357" customFormat="1" ht="13.5" x14ac:dyDescent="0.3"/>
    <row r="11358" customFormat="1" ht="13.5" x14ac:dyDescent="0.3"/>
    <row r="11359" customFormat="1" ht="13.5" x14ac:dyDescent="0.3"/>
    <row r="11360" customFormat="1" ht="13.5" x14ac:dyDescent="0.3"/>
    <row r="11361" customFormat="1" ht="13.5" x14ac:dyDescent="0.3"/>
    <row r="11362" customFormat="1" ht="13.5" x14ac:dyDescent="0.3"/>
    <row r="11363" customFormat="1" ht="13.5" x14ac:dyDescent="0.3"/>
    <row r="11364" customFormat="1" ht="13.5" x14ac:dyDescent="0.3"/>
    <row r="11365" customFormat="1" ht="13.5" x14ac:dyDescent="0.3"/>
    <row r="11366" customFormat="1" ht="13.5" x14ac:dyDescent="0.3"/>
    <row r="11367" customFormat="1" ht="13.5" x14ac:dyDescent="0.3"/>
    <row r="11368" customFormat="1" ht="13.5" x14ac:dyDescent="0.3"/>
    <row r="11369" customFormat="1" ht="13.5" x14ac:dyDescent="0.3"/>
    <row r="11370" customFormat="1" ht="13.5" x14ac:dyDescent="0.3"/>
    <row r="11371" customFormat="1" ht="13.5" x14ac:dyDescent="0.3"/>
    <row r="11372" customFormat="1" ht="13.5" x14ac:dyDescent="0.3"/>
    <row r="11373" customFormat="1" ht="13.5" x14ac:dyDescent="0.3"/>
    <row r="11374" customFormat="1" ht="13.5" x14ac:dyDescent="0.3"/>
    <row r="11375" customFormat="1" ht="13.5" x14ac:dyDescent="0.3"/>
    <row r="11376" customFormat="1" ht="13.5" x14ac:dyDescent="0.3"/>
    <row r="11377" customFormat="1" ht="13.5" x14ac:dyDescent="0.3"/>
    <row r="11378" customFormat="1" ht="13.5" x14ac:dyDescent="0.3"/>
    <row r="11379" customFormat="1" ht="13.5" x14ac:dyDescent="0.3"/>
    <row r="11380" customFormat="1" ht="13.5" x14ac:dyDescent="0.3"/>
    <row r="11381" customFormat="1" ht="13.5" x14ac:dyDescent="0.3"/>
    <row r="11382" customFormat="1" ht="13.5" x14ac:dyDescent="0.3"/>
    <row r="11383" customFormat="1" ht="13.5" x14ac:dyDescent="0.3"/>
    <row r="11384" customFormat="1" ht="13.5" x14ac:dyDescent="0.3"/>
    <row r="11385" customFormat="1" ht="13.5" x14ac:dyDescent="0.3"/>
    <row r="11386" customFormat="1" ht="13.5" x14ac:dyDescent="0.3"/>
    <row r="11387" customFormat="1" ht="13.5" x14ac:dyDescent="0.3"/>
    <row r="11388" customFormat="1" ht="13.5" x14ac:dyDescent="0.3"/>
    <row r="11389" customFormat="1" ht="13.5" x14ac:dyDescent="0.3"/>
    <row r="11390" customFormat="1" ht="13.5" x14ac:dyDescent="0.3"/>
    <row r="11391" customFormat="1" ht="13.5" x14ac:dyDescent="0.3"/>
    <row r="11392" customFormat="1" ht="13.5" x14ac:dyDescent="0.3"/>
    <row r="11393" customFormat="1" ht="13.5" x14ac:dyDescent="0.3"/>
    <row r="11394" customFormat="1" ht="13.5" x14ac:dyDescent="0.3"/>
    <row r="11395" customFormat="1" ht="13.5" x14ac:dyDescent="0.3"/>
    <row r="11396" customFormat="1" ht="13.5" x14ac:dyDescent="0.3"/>
    <row r="11397" customFormat="1" ht="13.5" x14ac:dyDescent="0.3"/>
    <row r="11398" customFormat="1" ht="13.5" x14ac:dyDescent="0.3"/>
    <row r="11399" customFormat="1" ht="13.5" x14ac:dyDescent="0.3"/>
    <row r="11400" customFormat="1" ht="13.5" x14ac:dyDescent="0.3"/>
    <row r="11401" customFormat="1" ht="13.5" x14ac:dyDescent="0.3"/>
    <row r="11402" customFormat="1" ht="13.5" x14ac:dyDescent="0.3"/>
    <row r="11403" customFormat="1" ht="13.5" x14ac:dyDescent="0.3"/>
    <row r="11404" customFormat="1" ht="13.5" x14ac:dyDescent="0.3"/>
    <row r="11405" customFormat="1" ht="13.5" x14ac:dyDescent="0.3"/>
    <row r="11406" customFormat="1" ht="13.5" x14ac:dyDescent="0.3"/>
    <row r="11407" customFormat="1" ht="13.5" x14ac:dyDescent="0.3"/>
    <row r="11408" customFormat="1" ht="13.5" x14ac:dyDescent="0.3"/>
    <row r="11409" customFormat="1" ht="13.5" x14ac:dyDescent="0.3"/>
    <row r="11410" customFormat="1" ht="13.5" x14ac:dyDescent="0.3"/>
    <row r="11411" customFormat="1" ht="13.5" x14ac:dyDescent="0.3"/>
    <row r="11412" customFormat="1" ht="13.5" x14ac:dyDescent="0.3"/>
    <row r="11413" customFormat="1" ht="13.5" x14ac:dyDescent="0.3"/>
    <row r="11414" customFormat="1" ht="13.5" x14ac:dyDescent="0.3"/>
    <row r="11415" customFormat="1" ht="13.5" x14ac:dyDescent="0.3"/>
    <row r="11416" customFormat="1" ht="13.5" x14ac:dyDescent="0.3"/>
    <row r="11417" customFormat="1" ht="13.5" x14ac:dyDescent="0.3"/>
    <row r="11418" customFormat="1" ht="13.5" x14ac:dyDescent="0.3"/>
    <row r="11419" customFormat="1" ht="13.5" x14ac:dyDescent="0.3"/>
    <row r="11420" customFormat="1" ht="13.5" x14ac:dyDescent="0.3"/>
    <row r="11421" customFormat="1" ht="13.5" x14ac:dyDescent="0.3"/>
    <row r="11422" customFormat="1" ht="13.5" x14ac:dyDescent="0.3"/>
    <row r="11423" customFormat="1" ht="13.5" x14ac:dyDescent="0.3"/>
    <row r="11424" customFormat="1" ht="13.5" x14ac:dyDescent="0.3"/>
    <row r="11425" customFormat="1" ht="13.5" x14ac:dyDescent="0.3"/>
    <row r="11426" customFormat="1" ht="13.5" x14ac:dyDescent="0.3"/>
    <row r="11427" customFormat="1" ht="13.5" x14ac:dyDescent="0.3"/>
    <row r="11428" customFormat="1" ht="13.5" x14ac:dyDescent="0.3"/>
    <row r="11429" customFormat="1" ht="13.5" x14ac:dyDescent="0.3"/>
    <row r="11430" customFormat="1" ht="13.5" x14ac:dyDescent="0.3"/>
    <row r="11431" customFormat="1" ht="13.5" x14ac:dyDescent="0.3"/>
    <row r="11432" customFormat="1" ht="13.5" x14ac:dyDescent="0.3"/>
    <row r="11433" customFormat="1" ht="13.5" x14ac:dyDescent="0.3"/>
    <row r="11434" customFormat="1" ht="13.5" x14ac:dyDescent="0.3"/>
    <row r="11435" customFormat="1" ht="13.5" x14ac:dyDescent="0.3"/>
    <row r="11436" customFormat="1" ht="13.5" x14ac:dyDescent="0.3"/>
    <row r="11437" customFormat="1" ht="13.5" x14ac:dyDescent="0.3"/>
    <row r="11438" customFormat="1" ht="13.5" x14ac:dyDescent="0.3"/>
    <row r="11439" customFormat="1" ht="13.5" x14ac:dyDescent="0.3"/>
    <row r="11440" customFormat="1" ht="13.5" x14ac:dyDescent="0.3"/>
    <row r="11441" customFormat="1" ht="13.5" x14ac:dyDescent="0.3"/>
    <row r="11442" customFormat="1" ht="13.5" x14ac:dyDescent="0.3"/>
    <row r="11443" customFormat="1" ht="13.5" x14ac:dyDescent="0.3"/>
    <row r="11444" customFormat="1" ht="13.5" x14ac:dyDescent="0.3"/>
    <row r="11445" customFormat="1" ht="13.5" x14ac:dyDescent="0.3"/>
    <row r="11446" customFormat="1" ht="13.5" x14ac:dyDescent="0.3"/>
    <row r="11447" customFormat="1" ht="13.5" x14ac:dyDescent="0.3"/>
    <row r="11448" customFormat="1" ht="13.5" x14ac:dyDescent="0.3"/>
    <row r="11449" customFormat="1" ht="13.5" x14ac:dyDescent="0.3"/>
    <row r="11450" customFormat="1" ht="13.5" x14ac:dyDescent="0.3"/>
    <row r="11451" customFormat="1" ht="13.5" x14ac:dyDescent="0.3"/>
    <row r="11452" customFormat="1" ht="13.5" x14ac:dyDescent="0.3"/>
    <row r="11453" customFormat="1" ht="13.5" x14ac:dyDescent="0.3"/>
    <row r="11454" customFormat="1" ht="13.5" x14ac:dyDescent="0.3"/>
    <row r="11455" customFormat="1" ht="13.5" x14ac:dyDescent="0.3"/>
    <row r="11456" customFormat="1" ht="13.5" x14ac:dyDescent="0.3"/>
    <row r="11457" customFormat="1" ht="13.5" x14ac:dyDescent="0.3"/>
    <row r="11458" customFormat="1" ht="13.5" x14ac:dyDescent="0.3"/>
    <row r="11459" customFormat="1" ht="13.5" x14ac:dyDescent="0.3"/>
    <row r="11460" customFormat="1" ht="13.5" x14ac:dyDescent="0.3"/>
    <row r="11461" customFormat="1" ht="13.5" x14ac:dyDescent="0.3"/>
    <row r="11462" customFormat="1" ht="13.5" x14ac:dyDescent="0.3"/>
    <row r="11463" customFormat="1" ht="13.5" x14ac:dyDescent="0.3"/>
    <row r="11464" customFormat="1" ht="13.5" x14ac:dyDescent="0.3"/>
    <row r="11465" customFormat="1" ht="13.5" x14ac:dyDescent="0.3"/>
    <row r="11466" customFormat="1" ht="13.5" x14ac:dyDescent="0.3"/>
    <row r="11467" customFormat="1" ht="13.5" x14ac:dyDescent="0.3"/>
    <row r="11468" customFormat="1" ht="13.5" x14ac:dyDescent="0.3"/>
    <row r="11469" customFormat="1" ht="13.5" x14ac:dyDescent="0.3"/>
    <row r="11470" customFormat="1" ht="13.5" x14ac:dyDescent="0.3"/>
    <row r="11471" customFormat="1" ht="13.5" x14ac:dyDescent="0.3"/>
    <row r="11472" customFormat="1" ht="13.5" x14ac:dyDescent="0.3"/>
    <row r="11473" customFormat="1" ht="13.5" x14ac:dyDescent="0.3"/>
    <row r="11474" customFormat="1" ht="13.5" x14ac:dyDescent="0.3"/>
    <row r="11475" customFormat="1" ht="13.5" x14ac:dyDescent="0.3"/>
    <row r="11476" customFormat="1" ht="13.5" x14ac:dyDescent="0.3"/>
    <row r="11477" customFormat="1" ht="13.5" x14ac:dyDescent="0.3"/>
    <row r="11478" customFormat="1" ht="13.5" x14ac:dyDescent="0.3"/>
    <row r="11479" customFormat="1" ht="13.5" x14ac:dyDescent="0.3"/>
    <row r="11480" customFormat="1" ht="13.5" x14ac:dyDescent="0.3"/>
    <row r="11481" customFormat="1" ht="13.5" x14ac:dyDescent="0.3"/>
    <row r="11482" customFormat="1" ht="13.5" x14ac:dyDescent="0.3"/>
    <row r="11483" customFormat="1" ht="13.5" x14ac:dyDescent="0.3"/>
    <row r="11484" customFormat="1" ht="13.5" x14ac:dyDescent="0.3"/>
    <row r="11485" customFormat="1" ht="13.5" x14ac:dyDescent="0.3"/>
    <row r="11486" customFormat="1" ht="13.5" x14ac:dyDescent="0.3"/>
    <row r="11487" customFormat="1" ht="13.5" x14ac:dyDescent="0.3"/>
    <row r="11488" customFormat="1" ht="13.5" x14ac:dyDescent="0.3"/>
    <row r="11489" customFormat="1" ht="13.5" x14ac:dyDescent="0.3"/>
    <row r="11490" customFormat="1" ht="13.5" x14ac:dyDescent="0.3"/>
    <row r="11491" customFormat="1" ht="13.5" x14ac:dyDescent="0.3"/>
    <row r="11492" customFormat="1" ht="13.5" x14ac:dyDescent="0.3"/>
    <row r="11493" customFormat="1" ht="13.5" x14ac:dyDescent="0.3"/>
    <row r="11494" customFormat="1" ht="13.5" x14ac:dyDescent="0.3"/>
    <row r="11495" customFormat="1" ht="13.5" x14ac:dyDescent="0.3"/>
    <row r="11496" customFormat="1" ht="13.5" x14ac:dyDescent="0.3"/>
    <row r="11497" customFormat="1" ht="13.5" x14ac:dyDescent="0.3"/>
    <row r="11498" customFormat="1" ht="13.5" x14ac:dyDescent="0.3"/>
    <row r="11499" customFormat="1" ht="13.5" x14ac:dyDescent="0.3"/>
    <row r="11500" customFormat="1" ht="13.5" x14ac:dyDescent="0.3"/>
    <row r="11501" customFormat="1" ht="13.5" x14ac:dyDescent="0.3"/>
    <row r="11502" customFormat="1" ht="13.5" x14ac:dyDescent="0.3"/>
    <row r="11503" customFormat="1" ht="13.5" x14ac:dyDescent="0.3"/>
    <row r="11504" customFormat="1" ht="13.5" x14ac:dyDescent="0.3"/>
    <row r="11505" customFormat="1" ht="13.5" x14ac:dyDescent="0.3"/>
    <row r="11506" customFormat="1" ht="13.5" x14ac:dyDescent="0.3"/>
    <row r="11507" customFormat="1" ht="13.5" x14ac:dyDescent="0.3"/>
    <row r="11508" customFormat="1" ht="13.5" x14ac:dyDescent="0.3"/>
    <row r="11509" customFormat="1" ht="13.5" x14ac:dyDescent="0.3"/>
    <row r="11510" customFormat="1" ht="13.5" x14ac:dyDescent="0.3"/>
    <row r="11511" customFormat="1" ht="13.5" x14ac:dyDescent="0.3"/>
    <row r="11512" customFormat="1" ht="13.5" x14ac:dyDescent="0.3"/>
    <row r="11513" customFormat="1" ht="13.5" x14ac:dyDescent="0.3"/>
    <row r="11514" customFormat="1" ht="13.5" x14ac:dyDescent="0.3"/>
    <row r="11515" customFormat="1" ht="13.5" x14ac:dyDescent="0.3"/>
    <row r="11516" customFormat="1" ht="13.5" x14ac:dyDescent="0.3"/>
    <row r="11517" customFormat="1" ht="13.5" x14ac:dyDescent="0.3"/>
    <row r="11518" customFormat="1" ht="13.5" x14ac:dyDescent="0.3"/>
    <row r="11519" customFormat="1" ht="13.5" x14ac:dyDescent="0.3"/>
    <row r="11520" customFormat="1" ht="13.5" x14ac:dyDescent="0.3"/>
    <row r="11521" customFormat="1" ht="13.5" x14ac:dyDescent="0.3"/>
    <row r="11522" customFormat="1" ht="13.5" x14ac:dyDescent="0.3"/>
    <row r="11523" customFormat="1" ht="13.5" x14ac:dyDescent="0.3"/>
    <row r="11524" customFormat="1" ht="13.5" x14ac:dyDescent="0.3"/>
    <row r="11525" customFormat="1" ht="13.5" x14ac:dyDescent="0.3"/>
    <row r="11526" customFormat="1" ht="13.5" x14ac:dyDescent="0.3"/>
    <row r="11527" customFormat="1" ht="13.5" x14ac:dyDescent="0.3"/>
    <row r="11528" customFormat="1" ht="13.5" x14ac:dyDescent="0.3"/>
    <row r="11529" customFormat="1" ht="13.5" x14ac:dyDescent="0.3"/>
    <row r="11530" customFormat="1" ht="13.5" x14ac:dyDescent="0.3"/>
    <row r="11531" customFormat="1" ht="13.5" x14ac:dyDescent="0.3"/>
    <row r="11532" customFormat="1" ht="13.5" x14ac:dyDescent="0.3"/>
    <row r="11533" customFormat="1" ht="13.5" x14ac:dyDescent="0.3"/>
    <row r="11534" customFormat="1" ht="13.5" x14ac:dyDescent="0.3"/>
    <row r="11535" customFormat="1" ht="13.5" x14ac:dyDescent="0.3"/>
    <row r="11536" customFormat="1" ht="13.5" x14ac:dyDescent="0.3"/>
    <row r="11537" customFormat="1" ht="13.5" x14ac:dyDescent="0.3"/>
    <row r="11538" customFormat="1" ht="13.5" x14ac:dyDescent="0.3"/>
    <row r="11539" customFormat="1" ht="13.5" x14ac:dyDescent="0.3"/>
    <row r="11540" customFormat="1" ht="13.5" x14ac:dyDescent="0.3"/>
    <row r="11541" customFormat="1" ht="13.5" x14ac:dyDescent="0.3"/>
    <row r="11542" customFormat="1" ht="13.5" x14ac:dyDescent="0.3"/>
    <row r="11543" customFormat="1" ht="13.5" x14ac:dyDescent="0.3"/>
    <row r="11544" customFormat="1" ht="13.5" x14ac:dyDescent="0.3"/>
    <row r="11545" customFormat="1" ht="13.5" x14ac:dyDescent="0.3"/>
    <row r="11546" customFormat="1" ht="13.5" x14ac:dyDescent="0.3"/>
    <row r="11547" customFormat="1" ht="13.5" x14ac:dyDescent="0.3"/>
    <row r="11548" customFormat="1" ht="13.5" x14ac:dyDescent="0.3"/>
    <row r="11549" customFormat="1" ht="13.5" x14ac:dyDescent="0.3"/>
    <row r="11550" customFormat="1" ht="13.5" x14ac:dyDescent="0.3"/>
    <row r="11551" customFormat="1" ht="13.5" x14ac:dyDescent="0.3"/>
    <row r="11552" customFormat="1" ht="13.5" x14ac:dyDescent="0.3"/>
    <row r="11553" customFormat="1" ht="13.5" x14ac:dyDescent="0.3"/>
    <row r="11554" customFormat="1" ht="13.5" x14ac:dyDescent="0.3"/>
    <row r="11555" customFormat="1" ht="13.5" x14ac:dyDescent="0.3"/>
    <row r="11556" customFormat="1" ht="13.5" x14ac:dyDescent="0.3"/>
    <row r="11557" customFormat="1" ht="13.5" x14ac:dyDescent="0.3"/>
    <row r="11558" customFormat="1" ht="13.5" x14ac:dyDescent="0.3"/>
    <row r="11559" customFormat="1" ht="13.5" x14ac:dyDescent="0.3"/>
    <row r="11560" customFormat="1" ht="13.5" x14ac:dyDescent="0.3"/>
    <row r="11561" customFormat="1" ht="13.5" x14ac:dyDescent="0.3"/>
    <row r="11562" customFormat="1" ht="13.5" x14ac:dyDescent="0.3"/>
    <row r="11563" customFormat="1" ht="13.5" x14ac:dyDescent="0.3"/>
    <row r="11564" customFormat="1" ht="13.5" x14ac:dyDescent="0.3"/>
    <row r="11565" customFormat="1" ht="13.5" x14ac:dyDescent="0.3"/>
    <row r="11566" customFormat="1" ht="13.5" x14ac:dyDescent="0.3"/>
    <row r="11567" customFormat="1" ht="13.5" x14ac:dyDescent="0.3"/>
    <row r="11568" customFormat="1" ht="13.5" x14ac:dyDescent="0.3"/>
    <row r="11569" customFormat="1" ht="13.5" x14ac:dyDescent="0.3"/>
    <row r="11570" customFormat="1" ht="13.5" x14ac:dyDescent="0.3"/>
    <row r="11571" customFormat="1" ht="13.5" x14ac:dyDescent="0.3"/>
    <row r="11572" customFormat="1" ht="13.5" x14ac:dyDescent="0.3"/>
    <row r="11573" customFormat="1" ht="13.5" x14ac:dyDescent="0.3"/>
    <row r="11574" customFormat="1" ht="13.5" x14ac:dyDescent="0.3"/>
    <row r="11575" customFormat="1" ht="13.5" x14ac:dyDescent="0.3"/>
    <row r="11576" customFormat="1" ht="13.5" x14ac:dyDescent="0.3"/>
    <row r="11577" customFormat="1" ht="13.5" x14ac:dyDescent="0.3"/>
    <row r="11578" customFormat="1" ht="13.5" x14ac:dyDescent="0.3"/>
    <row r="11579" customFormat="1" ht="13.5" x14ac:dyDescent="0.3"/>
    <row r="11580" customFormat="1" ht="13.5" x14ac:dyDescent="0.3"/>
    <row r="11581" customFormat="1" ht="13.5" x14ac:dyDescent="0.3"/>
    <row r="11582" customFormat="1" ht="13.5" x14ac:dyDescent="0.3"/>
    <row r="11583" customFormat="1" ht="13.5" x14ac:dyDescent="0.3"/>
    <row r="11584" customFormat="1" ht="13.5" x14ac:dyDescent="0.3"/>
    <row r="11585" customFormat="1" ht="13.5" x14ac:dyDescent="0.3"/>
    <row r="11586" customFormat="1" ht="13.5" x14ac:dyDescent="0.3"/>
    <row r="11587" customFormat="1" ht="13.5" x14ac:dyDescent="0.3"/>
    <row r="11588" customFormat="1" ht="13.5" x14ac:dyDescent="0.3"/>
    <row r="11589" customFormat="1" ht="13.5" x14ac:dyDescent="0.3"/>
    <row r="11590" customFormat="1" ht="13.5" x14ac:dyDescent="0.3"/>
    <row r="11591" customFormat="1" ht="13.5" x14ac:dyDescent="0.3"/>
    <row r="11592" customFormat="1" ht="13.5" x14ac:dyDescent="0.3"/>
    <row r="11593" customFormat="1" ht="13.5" x14ac:dyDescent="0.3"/>
    <row r="11594" customFormat="1" ht="13.5" x14ac:dyDescent="0.3"/>
    <row r="11595" customFormat="1" ht="13.5" x14ac:dyDescent="0.3"/>
    <row r="11596" customFormat="1" ht="13.5" x14ac:dyDescent="0.3"/>
    <row r="11597" customFormat="1" ht="13.5" x14ac:dyDescent="0.3"/>
    <row r="11598" customFormat="1" ht="13.5" x14ac:dyDescent="0.3"/>
    <row r="11599" customFormat="1" ht="13.5" x14ac:dyDescent="0.3"/>
    <row r="11600" customFormat="1" ht="13.5" x14ac:dyDescent="0.3"/>
    <row r="11601" customFormat="1" ht="13.5" x14ac:dyDescent="0.3"/>
    <row r="11602" customFormat="1" ht="13.5" x14ac:dyDescent="0.3"/>
    <row r="11603" customFormat="1" ht="13.5" x14ac:dyDescent="0.3"/>
    <row r="11604" customFormat="1" ht="13.5" x14ac:dyDescent="0.3"/>
    <row r="11605" customFormat="1" ht="13.5" x14ac:dyDescent="0.3"/>
    <row r="11606" customFormat="1" ht="13.5" x14ac:dyDescent="0.3"/>
    <row r="11607" customFormat="1" ht="13.5" x14ac:dyDescent="0.3"/>
    <row r="11608" customFormat="1" ht="13.5" x14ac:dyDescent="0.3"/>
    <row r="11609" customFormat="1" ht="13.5" x14ac:dyDescent="0.3"/>
    <row r="11610" customFormat="1" ht="13.5" x14ac:dyDescent="0.3"/>
    <row r="11611" customFormat="1" ht="13.5" x14ac:dyDescent="0.3"/>
    <row r="11612" customFormat="1" ht="13.5" x14ac:dyDescent="0.3"/>
    <row r="11613" customFormat="1" ht="13.5" x14ac:dyDescent="0.3"/>
    <row r="11614" customFormat="1" ht="13.5" x14ac:dyDescent="0.3"/>
    <row r="11615" customFormat="1" ht="13.5" x14ac:dyDescent="0.3"/>
    <row r="11616" customFormat="1" ht="13.5" x14ac:dyDescent="0.3"/>
    <row r="11617" customFormat="1" ht="13.5" x14ac:dyDescent="0.3"/>
    <row r="11618" customFormat="1" ht="13.5" x14ac:dyDescent="0.3"/>
    <row r="11619" customFormat="1" ht="13.5" x14ac:dyDescent="0.3"/>
    <row r="11620" customFormat="1" ht="13.5" x14ac:dyDescent="0.3"/>
    <row r="11621" customFormat="1" ht="13.5" x14ac:dyDescent="0.3"/>
    <row r="11622" customFormat="1" ht="13.5" x14ac:dyDescent="0.3"/>
    <row r="11623" customFormat="1" ht="13.5" x14ac:dyDescent="0.3"/>
    <row r="11624" customFormat="1" ht="13.5" x14ac:dyDescent="0.3"/>
    <row r="11625" customFormat="1" ht="13.5" x14ac:dyDescent="0.3"/>
    <row r="11626" customFormat="1" ht="13.5" x14ac:dyDescent="0.3"/>
    <row r="11627" customFormat="1" ht="13.5" x14ac:dyDescent="0.3"/>
    <row r="11628" customFormat="1" ht="13.5" x14ac:dyDescent="0.3"/>
    <row r="11629" customFormat="1" ht="13.5" x14ac:dyDescent="0.3"/>
    <row r="11630" customFormat="1" ht="13.5" x14ac:dyDescent="0.3"/>
    <row r="11631" customFormat="1" ht="13.5" x14ac:dyDescent="0.3"/>
    <row r="11632" customFormat="1" ht="13.5" x14ac:dyDescent="0.3"/>
    <row r="11633" customFormat="1" ht="13.5" x14ac:dyDescent="0.3"/>
    <row r="11634" customFormat="1" ht="13.5" x14ac:dyDescent="0.3"/>
    <row r="11635" customFormat="1" ht="13.5" x14ac:dyDescent="0.3"/>
    <row r="11636" customFormat="1" ht="13.5" x14ac:dyDescent="0.3"/>
    <row r="11637" customFormat="1" ht="13.5" x14ac:dyDescent="0.3"/>
    <row r="11638" customFormat="1" ht="13.5" x14ac:dyDescent="0.3"/>
    <row r="11639" customFormat="1" ht="13.5" x14ac:dyDescent="0.3"/>
    <row r="11640" customFormat="1" ht="13.5" x14ac:dyDescent="0.3"/>
    <row r="11641" customFormat="1" ht="13.5" x14ac:dyDescent="0.3"/>
    <row r="11642" customFormat="1" ht="13.5" x14ac:dyDescent="0.3"/>
    <row r="11643" customFormat="1" ht="13.5" x14ac:dyDescent="0.3"/>
    <row r="11644" customFormat="1" ht="13.5" x14ac:dyDescent="0.3"/>
    <row r="11645" customFormat="1" ht="13.5" x14ac:dyDescent="0.3"/>
    <row r="11646" customFormat="1" ht="13.5" x14ac:dyDescent="0.3"/>
    <row r="11647" customFormat="1" ht="13.5" x14ac:dyDescent="0.3"/>
    <row r="11648" customFormat="1" ht="13.5" x14ac:dyDescent="0.3"/>
    <row r="11649" customFormat="1" ht="13.5" x14ac:dyDescent="0.3"/>
    <row r="11650" customFormat="1" ht="13.5" x14ac:dyDescent="0.3"/>
    <row r="11651" customFormat="1" ht="13.5" x14ac:dyDescent="0.3"/>
    <row r="11652" customFormat="1" ht="13.5" x14ac:dyDescent="0.3"/>
    <row r="11653" customFormat="1" ht="13.5" x14ac:dyDescent="0.3"/>
    <row r="11654" customFormat="1" ht="13.5" x14ac:dyDescent="0.3"/>
    <row r="11655" customFormat="1" ht="13.5" x14ac:dyDescent="0.3"/>
    <row r="11656" customFormat="1" ht="13.5" x14ac:dyDescent="0.3"/>
    <row r="11657" customFormat="1" ht="13.5" x14ac:dyDescent="0.3"/>
    <row r="11658" customFormat="1" ht="13.5" x14ac:dyDescent="0.3"/>
    <row r="11659" customFormat="1" ht="13.5" x14ac:dyDescent="0.3"/>
    <row r="11660" customFormat="1" ht="13.5" x14ac:dyDescent="0.3"/>
    <row r="11661" customFormat="1" ht="13.5" x14ac:dyDescent="0.3"/>
    <row r="11662" customFormat="1" ht="13.5" x14ac:dyDescent="0.3"/>
    <row r="11663" customFormat="1" ht="13.5" x14ac:dyDescent="0.3"/>
    <row r="11664" customFormat="1" ht="13.5" x14ac:dyDescent="0.3"/>
    <row r="11665" customFormat="1" ht="13.5" x14ac:dyDescent="0.3"/>
    <row r="11666" customFormat="1" ht="13.5" x14ac:dyDescent="0.3"/>
    <row r="11667" customFormat="1" ht="13.5" x14ac:dyDescent="0.3"/>
    <row r="11668" customFormat="1" ht="13.5" x14ac:dyDescent="0.3"/>
    <row r="11669" customFormat="1" ht="13.5" x14ac:dyDescent="0.3"/>
    <row r="11670" customFormat="1" ht="13.5" x14ac:dyDescent="0.3"/>
    <row r="11671" customFormat="1" ht="13.5" x14ac:dyDescent="0.3"/>
    <row r="11672" customFormat="1" ht="13.5" x14ac:dyDescent="0.3"/>
    <row r="11673" customFormat="1" ht="13.5" x14ac:dyDescent="0.3"/>
    <row r="11674" customFormat="1" ht="13.5" x14ac:dyDescent="0.3"/>
    <row r="11675" customFormat="1" ht="13.5" x14ac:dyDescent="0.3"/>
    <row r="11676" customFormat="1" ht="13.5" x14ac:dyDescent="0.3"/>
    <row r="11677" customFormat="1" ht="13.5" x14ac:dyDescent="0.3"/>
    <row r="11678" customFormat="1" ht="13.5" x14ac:dyDescent="0.3"/>
    <row r="11679" customFormat="1" ht="13.5" x14ac:dyDescent="0.3"/>
    <row r="11680" customFormat="1" ht="13.5" x14ac:dyDescent="0.3"/>
    <row r="11681" customFormat="1" ht="13.5" x14ac:dyDescent="0.3"/>
    <row r="11682" customFormat="1" ht="13.5" x14ac:dyDescent="0.3"/>
    <row r="11683" customFormat="1" ht="13.5" x14ac:dyDescent="0.3"/>
    <row r="11684" customFormat="1" ht="13.5" x14ac:dyDescent="0.3"/>
    <row r="11685" customFormat="1" ht="13.5" x14ac:dyDescent="0.3"/>
    <row r="11686" customFormat="1" ht="13.5" x14ac:dyDescent="0.3"/>
    <row r="11687" customFormat="1" ht="13.5" x14ac:dyDescent="0.3"/>
    <row r="11688" customFormat="1" ht="13.5" x14ac:dyDescent="0.3"/>
    <row r="11689" customFormat="1" ht="13.5" x14ac:dyDescent="0.3"/>
    <row r="11690" customFormat="1" ht="13.5" x14ac:dyDescent="0.3"/>
    <row r="11691" customFormat="1" ht="13.5" x14ac:dyDescent="0.3"/>
    <row r="11692" customFormat="1" ht="13.5" x14ac:dyDescent="0.3"/>
    <row r="11693" customFormat="1" ht="13.5" x14ac:dyDescent="0.3"/>
    <row r="11694" customFormat="1" ht="13.5" x14ac:dyDescent="0.3"/>
    <row r="11695" customFormat="1" ht="13.5" x14ac:dyDescent="0.3"/>
    <row r="11696" customFormat="1" ht="13.5" x14ac:dyDescent="0.3"/>
    <row r="11697" customFormat="1" ht="13.5" x14ac:dyDescent="0.3"/>
    <row r="11698" customFormat="1" ht="13.5" x14ac:dyDescent="0.3"/>
    <row r="11699" customFormat="1" ht="13.5" x14ac:dyDescent="0.3"/>
    <row r="11700" customFormat="1" ht="13.5" x14ac:dyDescent="0.3"/>
    <row r="11701" customFormat="1" ht="13.5" x14ac:dyDescent="0.3"/>
    <row r="11702" customFormat="1" ht="13.5" x14ac:dyDescent="0.3"/>
    <row r="11703" customFormat="1" ht="13.5" x14ac:dyDescent="0.3"/>
    <row r="11704" customFormat="1" ht="13.5" x14ac:dyDescent="0.3"/>
    <row r="11705" customFormat="1" ht="13.5" x14ac:dyDescent="0.3"/>
    <row r="11706" customFormat="1" ht="13.5" x14ac:dyDescent="0.3"/>
    <row r="11707" customFormat="1" ht="13.5" x14ac:dyDescent="0.3"/>
    <row r="11708" customFormat="1" ht="13.5" x14ac:dyDescent="0.3"/>
    <row r="11709" customFormat="1" ht="13.5" x14ac:dyDescent="0.3"/>
    <row r="11710" customFormat="1" ht="13.5" x14ac:dyDescent="0.3"/>
    <row r="11711" customFormat="1" ht="13.5" x14ac:dyDescent="0.3"/>
    <row r="11712" customFormat="1" ht="13.5" x14ac:dyDescent="0.3"/>
    <row r="11713" customFormat="1" ht="13.5" x14ac:dyDescent="0.3"/>
    <row r="11714" customFormat="1" ht="13.5" x14ac:dyDescent="0.3"/>
    <row r="11715" customFormat="1" ht="13.5" x14ac:dyDescent="0.3"/>
    <row r="11716" customFormat="1" ht="13.5" x14ac:dyDescent="0.3"/>
    <row r="11717" customFormat="1" ht="13.5" x14ac:dyDescent="0.3"/>
    <row r="11718" customFormat="1" ht="13.5" x14ac:dyDescent="0.3"/>
    <row r="11719" customFormat="1" ht="13.5" x14ac:dyDescent="0.3"/>
    <row r="11720" customFormat="1" ht="13.5" x14ac:dyDescent="0.3"/>
    <row r="11721" customFormat="1" ht="13.5" x14ac:dyDescent="0.3"/>
    <row r="11722" customFormat="1" ht="13.5" x14ac:dyDescent="0.3"/>
    <row r="11723" customFormat="1" ht="13.5" x14ac:dyDescent="0.3"/>
    <row r="11724" customFormat="1" ht="13.5" x14ac:dyDescent="0.3"/>
    <row r="11725" customFormat="1" ht="13.5" x14ac:dyDescent="0.3"/>
    <row r="11726" customFormat="1" ht="13.5" x14ac:dyDescent="0.3"/>
    <row r="11727" customFormat="1" ht="13.5" x14ac:dyDescent="0.3"/>
    <row r="11728" customFormat="1" ht="13.5" x14ac:dyDescent="0.3"/>
    <row r="11729" customFormat="1" ht="13.5" x14ac:dyDescent="0.3"/>
    <row r="11730" customFormat="1" ht="13.5" x14ac:dyDescent="0.3"/>
    <row r="11731" customFormat="1" ht="13.5" x14ac:dyDescent="0.3"/>
    <row r="11732" customFormat="1" ht="13.5" x14ac:dyDescent="0.3"/>
    <row r="11733" customFormat="1" ht="13.5" x14ac:dyDescent="0.3"/>
    <row r="11734" customFormat="1" ht="13.5" x14ac:dyDescent="0.3"/>
    <row r="11735" customFormat="1" ht="13.5" x14ac:dyDescent="0.3"/>
    <row r="11736" customFormat="1" ht="13.5" x14ac:dyDescent="0.3"/>
    <row r="11737" customFormat="1" ht="13.5" x14ac:dyDescent="0.3"/>
    <row r="11738" customFormat="1" ht="13.5" x14ac:dyDescent="0.3"/>
    <row r="11739" customFormat="1" ht="13.5" x14ac:dyDescent="0.3"/>
    <row r="11740" customFormat="1" ht="13.5" x14ac:dyDescent="0.3"/>
    <row r="11741" customFormat="1" ht="13.5" x14ac:dyDescent="0.3"/>
    <row r="11742" customFormat="1" ht="13.5" x14ac:dyDescent="0.3"/>
    <row r="11743" customFormat="1" ht="13.5" x14ac:dyDescent="0.3"/>
    <row r="11744" customFormat="1" ht="13.5" x14ac:dyDescent="0.3"/>
    <row r="11745" customFormat="1" ht="13.5" x14ac:dyDescent="0.3"/>
    <row r="11746" customFormat="1" ht="13.5" x14ac:dyDescent="0.3"/>
    <row r="11747" customFormat="1" ht="13.5" x14ac:dyDescent="0.3"/>
    <row r="11748" customFormat="1" ht="13.5" x14ac:dyDescent="0.3"/>
    <row r="11749" customFormat="1" ht="13.5" x14ac:dyDescent="0.3"/>
    <row r="11750" customFormat="1" ht="13.5" x14ac:dyDescent="0.3"/>
    <row r="11751" customFormat="1" ht="13.5" x14ac:dyDescent="0.3"/>
    <row r="11752" customFormat="1" ht="13.5" x14ac:dyDescent="0.3"/>
    <row r="11753" customFormat="1" ht="13.5" x14ac:dyDescent="0.3"/>
    <row r="11754" customFormat="1" ht="13.5" x14ac:dyDescent="0.3"/>
    <row r="11755" customFormat="1" ht="13.5" x14ac:dyDescent="0.3"/>
    <row r="11756" customFormat="1" ht="13.5" x14ac:dyDescent="0.3"/>
    <row r="11757" customFormat="1" ht="13.5" x14ac:dyDescent="0.3"/>
    <row r="11758" customFormat="1" ht="13.5" x14ac:dyDescent="0.3"/>
    <row r="11759" customFormat="1" ht="13.5" x14ac:dyDescent="0.3"/>
    <row r="11760" customFormat="1" ht="13.5" x14ac:dyDescent="0.3"/>
    <row r="11761" customFormat="1" ht="13.5" x14ac:dyDescent="0.3"/>
    <row r="11762" customFormat="1" ht="13.5" x14ac:dyDescent="0.3"/>
    <row r="11763" customFormat="1" ht="13.5" x14ac:dyDescent="0.3"/>
    <row r="11764" customFormat="1" ht="13.5" x14ac:dyDescent="0.3"/>
    <row r="11765" customFormat="1" ht="13.5" x14ac:dyDescent="0.3"/>
    <row r="11766" customFormat="1" ht="13.5" x14ac:dyDescent="0.3"/>
    <row r="11767" customFormat="1" ht="13.5" x14ac:dyDescent="0.3"/>
    <row r="11768" customFormat="1" ht="13.5" x14ac:dyDescent="0.3"/>
    <row r="11769" customFormat="1" ht="13.5" x14ac:dyDescent="0.3"/>
    <row r="11770" customFormat="1" ht="13.5" x14ac:dyDescent="0.3"/>
    <row r="11771" customFormat="1" ht="13.5" x14ac:dyDescent="0.3"/>
    <row r="11772" customFormat="1" ht="13.5" x14ac:dyDescent="0.3"/>
    <row r="11773" customFormat="1" ht="13.5" x14ac:dyDescent="0.3"/>
    <row r="11774" customFormat="1" ht="13.5" x14ac:dyDescent="0.3"/>
    <row r="11775" customFormat="1" ht="13.5" x14ac:dyDescent="0.3"/>
    <row r="11776" customFormat="1" ht="13.5" x14ac:dyDescent="0.3"/>
    <row r="11777" customFormat="1" ht="13.5" x14ac:dyDescent="0.3"/>
    <row r="11778" customFormat="1" ht="13.5" x14ac:dyDescent="0.3"/>
    <row r="11779" customFormat="1" ht="13.5" x14ac:dyDescent="0.3"/>
    <row r="11780" customFormat="1" ht="13.5" x14ac:dyDescent="0.3"/>
    <row r="11781" customFormat="1" ht="13.5" x14ac:dyDescent="0.3"/>
    <row r="11782" customFormat="1" ht="13.5" x14ac:dyDescent="0.3"/>
    <row r="11783" customFormat="1" ht="13.5" x14ac:dyDescent="0.3"/>
    <row r="11784" customFormat="1" ht="13.5" x14ac:dyDescent="0.3"/>
    <row r="11785" customFormat="1" ht="13.5" x14ac:dyDescent="0.3"/>
    <row r="11786" customFormat="1" ht="13.5" x14ac:dyDescent="0.3"/>
    <row r="11787" customFormat="1" ht="13.5" x14ac:dyDescent="0.3"/>
    <row r="11788" customFormat="1" ht="13.5" x14ac:dyDescent="0.3"/>
    <row r="11789" customFormat="1" ht="13.5" x14ac:dyDescent="0.3"/>
    <row r="11790" customFormat="1" ht="13.5" x14ac:dyDescent="0.3"/>
    <row r="11791" customFormat="1" ht="13.5" x14ac:dyDescent="0.3"/>
    <row r="11792" customFormat="1" ht="13.5" x14ac:dyDescent="0.3"/>
    <row r="11793" customFormat="1" ht="13.5" x14ac:dyDescent="0.3"/>
    <row r="11794" customFormat="1" ht="13.5" x14ac:dyDescent="0.3"/>
    <row r="11795" customFormat="1" ht="13.5" x14ac:dyDescent="0.3"/>
    <row r="11796" customFormat="1" ht="13.5" x14ac:dyDescent="0.3"/>
    <row r="11797" customFormat="1" ht="13.5" x14ac:dyDescent="0.3"/>
    <row r="11798" customFormat="1" ht="13.5" x14ac:dyDescent="0.3"/>
    <row r="11799" customFormat="1" ht="13.5" x14ac:dyDescent="0.3"/>
    <row r="11800" customFormat="1" ht="13.5" x14ac:dyDescent="0.3"/>
    <row r="11801" customFormat="1" ht="13.5" x14ac:dyDescent="0.3"/>
    <row r="11802" customFormat="1" ht="13.5" x14ac:dyDescent="0.3"/>
    <row r="11803" customFormat="1" ht="13.5" x14ac:dyDescent="0.3"/>
    <row r="11804" customFormat="1" ht="13.5" x14ac:dyDescent="0.3"/>
    <row r="11805" customFormat="1" ht="13.5" x14ac:dyDescent="0.3"/>
    <row r="11806" customFormat="1" ht="13.5" x14ac:dyDescent="0.3"/>
    <row r="11807" customFormat="1" ht="13.5" x14ac:dyDescent="0.3"/>
    <row r="11808" customFormat="1" ht="13.5" x14ac:dyDescent="0.3"/>
    <row r="11809" customFormat="1" ht="13.5" x14ac:dyDescent="0.3"/>
    <row r="11810" customFormat="1" ht="13.5" x14ac:dyDescent="0.3"/>
    <row r="11811" customFormat="1" ht="13.5" x14ac:dyDescent="0.3"/>
    <row r="11812" customFormat="1" ht="13.5" x14ac:dyDescent="0.3"/>
    <row r="11813" customFormat="1" ht="13.5" x14ac:dyDescent="0.3"/>
    <row r="11814" customFormat="1" ht="13.5" x14ac:dyDescent="0.3"/>
    <row r="11815" customFormat="1" ht="13.5" x14ac:dyDescent="0.3"/>
    <row r="11816" customFormat="1" ht="13.5" x14ac:dyDescent="0.3"/>
    <row r="11817" customFormat="1" ht="13.5" x14ac:dyDescent="0.3"/>
    <row r="11818" customFormat="1" ht="13.5" x14ac:dyDescent="0.3"/>
    <row r="11819" customFormat="1" ht="13.5" x14ac:dyDescent="0.3"/>
    <row r="11820" customFormat="1" ht="13.5" x14ac:dyDescent="0.3"/>
    <row r="11821" customFormat="1" ht="13.5" x14ac:dyDescent="0.3"/>
    <row r="11822" customFormat="1" ht="13.5" x14ac:dyDescent="0.3"/>
    <row r="11823" customFormat="1" ht="13.5" x14ac:dyDescent="0.3"/>
    <row r="11824" customFormat="1" ht="13.5" x14ac:dyDescent="0.3"/>
    <row r="11825" customFormat="1" ht="13.5" x14ac:dyDescent="0.3"/>
    <row r="11826" customFormat="1" ht="13.5" x14ac:dyDescent="0.3"/>
    <row r="11827" customFormat="1" ht="13.5" x14ac:dyDescent="0.3"/>
    <row r="11828" customFormat="1" ht="13.5" x14ac:dyDescent="0.3"/>
    <row r="11829" customFormat="1" ht="13.5" x14ac:dyDescent="0.3"/>
    <row r="11830" customFormat="1" ht="13.5" x14ac:dyDescent="0.3"/>
    <row r="11831" customFormat="1" ht="13.5" x14ac:dyDescent="0.3"/>
    <row r="11832" customFormat="1" ht="13.5" x14ac:dyDescent="0.3"/>
    <row r="11833" customFormat="1" ht="13.5" x14ac:dyDescent="0.3"/>
    <row r="11834" customFormat="1" ht="13.5" x14ac:dyDescent="0.3"/>
    <row r="11835" customFormat="1" ht="13.5" x14ac:dyDescent="0.3"/>
  </sheetData>
  <sheetProtection algorithmName="SHA-512" hashValue="7BUJhhCEoXiwUlrKtmp5Yt9D6wDImWFirTvv2U7qtveqOmC7K6eBJWVAraWF+mF7EWVSEwSi6iJ9WxWwZY1z/g==" saltValue="ZERy1exrqS1/6madiRtorA==" spinCount="100000" sheet="1" objects="1" scenarios="1"/>
  <dataValidations count="2">
    <dataValidation type="whole" showInputMessage="1" showErrorMessage="1" errorTitle="Incorrect number" error="Please enter quarterly consumption between 700-4000kWh" sqref="C5" xr:uid="{AED67730-3A7D-C546-B1F9-CD25E255158A}">
      <formula1>700</formula1>
      <formula2>4000</formula2>
    </dataValidation>
    <dataValidation type="decimal" showInputMessage="1" showErrorMessage="1" errorTitle="Incorrect entry" error="Enter 1.5 or 3.0 only" sqref="C4" xr:uid="{9D8EF3B0-AF9C-F740-858A-248834A778B2}">
      <formula1>1.5</formula1>
      <formula2>3</formula2>
    </dataValidation>
  </dataValidations>
  <pageMargins left="0.75" right="0.75" top="1" bottom="1" header="0.5" footer="0.5"/>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9FC5D-F0B5-8C45-B529-B26C54463B07}">
  <sheetPr codeName="Sheet49">
    <tabColor rgb="FFFFC000"/>
  </sheetPr>
  <dimension ref="A1:CMJ11835"/>
  <sheetViews>
    <sheetView zoomScale="101" zoomScaleNormal="100" workbookViewId="0">
      <selection activeCell="R1" sqref="R1:W1048576"/>
    </sheetView>
  </sheetViews>
  <sheetFormatPr defaultColWidth="10.84375" defaultRowHeight="14" x14ac:dyDescent="0.3"/>
  <cols>
    <col min="1" max="1" width="23" style="372" customWidth="1"/>
    <col min="2" max="2" width="25.69140625" style="372" customWidth="1"/>
    <col min="3" max="3" width="12.15234375" style="372" customWidth="1"/>
    <col min="4" max="4" width="14.3046875" style="372" customWidth="1"/>
    <col min="5" max="5" width="12.15234375" style="372" customWidth="1"/>
    <col min="6" max="6" width="12.69140625" style="372" bestFit="1" customWidth="1"/>
    <col min="7" max="7" width="12.69140625" style="372" customWidth="1"/>
    <col min="8" max="8" width="13.84375" style="372" customWidth="1"/>
    <col min="9" max="9" width="13.69140625" style="372" customWidth="1"/>
    <col min="10" max="10" width="13.84375" style="372" hidden="1" customWidth="1"/>
    <col min="11" max="11" width="12.15234375" style="372" hidden="1" customWidth="1"/>
    <col min="12" max="17" width="12.15234375" style="372" customWidth="1"/>
    <col min="18" max="23" width="12.15234375" style="372" hidden="1" customWidth="1"/>
    <col min="24" max="27" width="12.15234375" style="372" customWidth="1"/>
    <col min="28" max="2376" width="11.07421875" customWidth="1"/>
    <col min="2377" max="16384" width="10.84375" style="372"/>
  </cols>
  <sheetData>
    <row r="1" spans="1:41" customFormat="1" ht="13.5" x14ac:dyDescent="0.3">
      <c r="A1" s="504" t="s">
        <v>364</v>
      </c>
      <c r="B1" s="504"/>
      <c r="C1" s="504"/>
      <c r="D1" s="504"/>
      <c r="E1" s="504"/>
      <c r="F1" s="504"/>
      <c r="G1" s="504"/>
      <c r="H1" s="504"/>
      <c r="I1" s="504"/>
      <c r="J1" s="504">
        <v>3</v>
      </c>
      <c r="K1" s="504"/>
      <c r="L1" s="504"/>
      <c r="M1" s="504"/>
      <c r="N1" s="504"/>
      <c r="O1" s="504"/>
      <c r="P1" s="504"/>
      <c r="Q1" s="504"/>
      <c r="R1" s="504"/>
      <c r="S1" s="504"/>
      <c r="T1" s="504"/>
      <c r="U1" s="504"/>
      <c r="V1" s="504"/>
      <c r="W1" s="504"/>
      <c r="X1" s="504"/>
      <c r="Y1" s="504"/>
      <c r="Z1" s="504"/>
      <c r="AA1" s="504"/>
      <c r="AB1" s="504"/>
      <c r="AC1" s="504"/>
      <c r="AD1" s="504"/>
      <c r="AE1" s="504"/>
      <c r="AF1" s="504"/>
      <c r="AG1" s="504"/>
      <c r="AH1" s="504"/>
      <c r="AI1" s="504"/>
      <c r="AJ1" s="504"/>
      <c r="AK1" s="504"/>
      <c r="AL1" s="504"/>
      <c r="AM1" s="504"/>
      <c r="AN1" s="504"/>
      <c r="AO1" s="504"/>
    </row>
    <row r="2" spans="1:41" customFormat="1" x14ac:dyDescent="0.3">
      <c r="A2" s="513" t="s">
        <v>333</v>
      </c>
      <c r="B2" s="504"/>
      <c r="C2" s="504"/>
      <c r="D2" s="504"/>
      <c r="E2" s="504"/>
      <c r="F2" s="504"/>
      <c r="G2" s="504"/>
      <c r="H2" s="504"/>
      <c r="I2" s="504"/>
      <c r="J2" s="504"/>
      <c r="K2" s="504"/>
      <c r="L2" s="504"/>
      <c r="M2" s="504"/>
      <c r="N2" s="504"/>
      <c r="O2" s="504"/>
      <c r="P2" s="504"/>
      <c r="Q2" s="504"/>
      <c r="R2" s="504"/>
      <c r="S2" s="504"/>
      <c r="T2" s="504"/>
      <c r="U2" s="504"/>
      <c r="V2" s="504"/>
      <c r="W2" s="504"/>
      <c r="X2" s="504"/>
      <c r="Y2" s="504"/>
      <c r="Z2" s="504"/>
      <c r="AA2" s="504"/>
      <c r="AB2" s="504"/>
      <c r="AC2" s="504"/>
      <c r="AD2" s="504"/>
      <c r="AE2" s="504"/>
      <c r="AF2" s="504"/>
      <c r="AG2" s="504"/>
      <c r="AH2" s="504"/>
      <c r="AI2" s="504"/>
      <c r="AJ2" s="504"/>
      <c r="AK2" s="504"/>
      <c r="AL2" s="504"/>
      <c r="AM2" s="504"/>
      <c r="AN2" s="504"/>
      <c r="AO2" s="504"/>
    </row>
    <row r="3" spans="1:41" customFormat="1" ht="13.5" x14ac:dyDescent="0.3">
      <c r="A3" s="504"/>
      <c r="B3" s="504"/>
      <c r="C3" s="504"/>
      <c r="D3" s="504"/>
      <c r="E3" s="504"/>
      <c r="F3" s="504"/>
      <c r="G3" s="504"/>
      <c r="H3" s="504"/>
      <c r="I3" s="504"/>
      <c r="J3" s="504"/>
      <c r="K3" s="504"/>
      <c r="L3" s="504"/>
      <c r="M3" s="504"/>
      <c r="N3" s="504"/>
      <c r="O3" s="504"/>
      <c r="P3" s="504"/>
      <c r="Q3" s="504"/>
      <c r="R3" s="504"/>
      <c r="S3" s="504"/>
      <c r="T3" s="504"/>
      <c r="U3" s="504"/>
      <c r="V3" s="504"/>
      <c r="W3" s="504"/>
      <c r="X3" s="504"/>
      <c r="Y3" s="504"/>
      <c r="Z3" s="504"/>
      <c r="AA3" s="504"/>
      <c r="AB3" s="504"/>
      <c r="AC3" s="504"/>
      <c r="AD3" s="504"/>
      <c r="AE3" s="504"/>
      <c r="AF3" s="504"/>
      <c r="AG3" s="504"/>
      <c r="AH3" s="504"/>
      <c r="AI3" s="504"/>
      <c r="AJ3" s="504"/>
      <c r="AK3" s="504"/>
      <c r="AL3" s="504"/>
      <c r="AM3" s="504"/>
      <c r="AN3" s="504"/>
      <c r="AO3" s="504"/>
    </row>
    <row r="4" spans="1:41" x14ac:dyDescent="0.3">
      <c r="A4" s="301" t="s">
        <v>365</v>
      </c>
      <c r="B4" s="302"/>
      <c r="C4" s="303">
        <v>3</v>
      </c>
      <c r="D4" s="304" t="s">
        <v>483</v>
      </c>
      <c r="E4" s="305">
        <f>IF(C4&lt;J1,(675),(1350))</f>
        <v>1350</v>
      </c>
      <c r="F4" s="520"/>
      <c r="G4" s="306" t="s">
        <v>484</v>
      </c>
      <c r="H4" s="361" t="s">
        <v>485</v>
      </c>
      <c r="I4" s="308" t="s">
        <v>397</v>
      </c>
      <c r="J4" s="504"/>
      <c r="K4" s="504"/>
      <c r="L4" s="504"/>
      <c r="M4" s="504"/>
      <c r="N4" s="504"/>
      <c r="O4" s="504"/>
      <c r="P4" s="504"/>
      <c r="Q4" s="504"/>
      <c r="R4" s="504"/>
      <c r="S4" s="504"/>
      <c r="T4" s="504"/>
      <c r="U4" s="504"/>
      <c r="V4" s="504"/>
      <c r="W4" s="504"/>
      <c r="X4" s="504"/>
      <c r="Y4" s="504"/>
      <c r="Z4" s="504"/>
      <c r="AA4" s="504"/>
      <c r="AB4" s="504"/>
      <c r="AC4" s="504"/>
      <c r="AD4" s="504"/>
      <c r="AE4" s="504"/>
      <c r="AF4" s="504"/>
      <c r="AG4" s="504"/>
      <c r="AH4" s="504"/>
      <c r="AI4" s="504"/>
      <c r="AJ4" s="504"/>
      <c r="AK4" s="504"/>
      <c r="AL4" s="504"/>
      <c r="AM4" s="504"/>
      <c r="AN4" s="504"/>
      <c r="AO4" s="504"/>
    </row>
    <row r="5" spans="1:41" x14ac:dyDescent="0.3">
      <c r="A5" s="309" t="s">
        <v>486</v>
      </c>
      <c r="B5" s="310"/>
      <c r="C5" s="311">
        <v>1800</v>
      </c>
      <c r="D5" s="304" t="s">
        <v>487</v>
      </c>
      <c r="E5" s="312">
        <f>C5-(E4-E6)</f>
        <v>1193.8499999999999</v>
      </c>
      <c r="F5" s="304" t="s">
        <v>488</v>
      </c>
      <c r="G5" s="313">
        <f>E5*70/100</f>
        <v>835.69500000000005</v>
      </c>
      <c r="H5" s="362">
        <f>E5*30/100</f>
        <v>358.15499999999997</v>
      </c>
      <c r="I5" s="315"/>
      <c r="J5" s="504"/>
      <c r="K5" s="504"/>
      <c r="L5" s="504"/>
      <c r="M5" s="504"/>
      <c r="N5" s="504"/>
      <c r="O5" s="504"/>
      <c r="P5" s="504"/>
      <c r="Q5" s="504"/>
      <c r="R5" s="504"/>
      <c r="S5" s="504"/>
      <c r="T5" s="504"/>
      <c r="U5" s="504"/>
      <c r="V5" s="504"/>
      <c r="W5" s="504"/>
      <c r="X5" s="504"/>
      <c r="Y5" s="504"/>
      <c r="Z5" s="504"/>
      <c r="AA5" s="504"/>
      <c r="AB5" s="504"/>
      <c r="AC5" s="504"/>
      <c r="AD5" s="504"/>
      <c r="AE5" s="504"/>
      <c r="AF5" s="504"/>
      <c r="AG5" s="504"/>
      <c r="AH5" s="504"/>
      <c r="AI5" s="504"/>
      <c r="AJ5" s="504"/>
      <c r="AK5" s="504"/>
      <c r="AL5" s="504"/>
      <c r="AM5" s="504"/>
      <c r="AN5" s="504"/>
      <c r="AO5" s="504"/>
    </row>
    <row r="6" spans="1:41" x14ac:dyDescent="0.3">
      <c r="A6" s="504"/>
      <c r="B6" s="504"/>
      <c r="C6" s="504"/>
      <c r="D6" s="304" t="s">
        <v>489</v>
      </c>
      <c r="E6" s="312">
        <f>IF(C4&lt;J1,(E4*27.3/100),(E4*55.1/100))</f>
        <v>743.85</v>
      </c>
      <c r="F6" s="309" t="s">
        <v>396</v>
      </c>
      <c r="G6" s="316">
        <f>E5*20/100</f>
        <v>238.77</v>
      </c>
      <c r="H6" s="363">
        <f>E5*30/100</f>
        <v>358.15499999999997</v>
      </c>
      <c r="I6" s="318">
        <f>E5*50/100</f>
        <v>596.92499999999995</v>
      </c>
      <c r="J6" s="504"/>
      <c r="K6" s="504"/>
      <c r="L6" s="504"/>
      <c r="M6" s="504"/>
      <c r="N6" s="504"/>
      <c r="O6" s="504"/>
      <c r="P6" s="504"/>
      <c r="Q6" s="504"/>
      <c r="R6" s="504"/>
      <c r="S6" s="504"/>
      <c r="T6" s="504"/>
      <c r="U6" s="504"/>
      <c r="V6" s="504"/>
      <c r="W6" s="504"/>
      <c r="X6" s="504"/>
      <c r="Y6" s="504"/>
      <c r="Z6" s="504"/>
      <c r="AA6" s="504"/>
      <c r="AB6" s="504"/>
      <c r="AC6" s="504"/>
      <c r="AD6" s="504"/>
      <c r="AE6" s="504"/>
      <c r="AF6" s="504"/>
      <c r="AG6" s="504"/>
      <c r="AH6" s="504"/>
      <c r="AI6" s="504"/>
      <c r="AJ6" s="504"/>
      <c r="AK6" s="504"/>
      <c r="AL6" s="504"/>
      <c r="AM6" s="504"/>
      <c r="AN6" s="504"/>
      <c r="AO6" s="504"/>
    </row>
    <row r="7" spans="1:41" customFormat="1" thickBot="1" x14ac:dyDescent="0.35">
      <c r="A7" s="504"/>
      <c r="B7" s="504"/>
      <c r="C7" s="504"/>
      <c r="D7" s="504"/>
      <c r="E7" s="504"/>
      <c r="F7" s="504"/>
      <c r="G7" s="504"/>
      <c r="H7" s="504"/>
      <c r="I7" s="504"/>
      <c r="J7" s="504"/>
      <c r="K7" s="504"/>
      <c r="L7" s="504"/>
      <c r="M7" s="504"/>
      <c r="N7" s="504"/>
      <c r="O7" s="504"/>
      <c r="P7" s="504"/>
      <c r="Q7" s="504"/>
      <c r="R7" s="504"/>
      <c r="S7" s="504"/>
      <c r="T7" s="504"/>
      <c r="U7" s="504"/>
      <c r="V7" s="504"/>
      <c r="W7" s="504"/>
      <c r="X7" s="504"/>
      <c r="Y7" s="504"/>
      <c r="Z7" s="504"/>
      <c r="AA7" s="504"/>
      <c r="AB7" s="504"/>
      <c r="AC7" s="504"/>
      <c r="AD7" s="504"/>
      <c r="AE7" s="504"/>
      <c r="AF7" s="504"/>
      <c r="AG7" s="504"/>
      <c r="AH7" s="504"/>
      <c r="AI7" s="504"/>
      <c r="AJ7" s="504"/>
      <c r="AK7" s="504"/>
      <c r="AL7" s="504"/>
      <c r="AM7" s="504"/>
      <c r="AN7" s="504"/>
      <c r="AO7" s="504"/>
    </row>
    <row r="8" spans="1:41" x14ac:dyDescent="0.3">
      <c r="A8" s="428" t="s">
        <v>514</v>
      </c>
      <c r="B8" s="429"/>
      <c r="C8" s="429"/>
      <c r="D8" s="429"/>
      <c r="E8" s="429"/>
      <c r="F8" s="429"/>
      <c r="G8" s="429"/>
      <c r="H8" s="429"/>
      <c r="I8" s="429"/>
      <c r="J8" s="429"/>
      <c r="K8" s="429"/>
      <c r="L8" s="429"/>
      <c r="M8" s="429"/>
      <c r="N8" s="429"/>
      <c r="O8" s="429"/>
      <c r="P8" s="429"/>
      <c r="Q8" s="429"/>
      <c r="R8" s="429"/>
      <c r="S8" s="429"/>
      <c r="T8" s="429"/>
      <c r="U8" s="429"/>
      <c r="V8" s="429"/>
      <c r="W8" s="429"/>
      <c r="X8" s="429"/>
      <c r="Y8" s="429"/>
      <c r="Z8" s="429"/>
      <c r="AA8" s="430"/>
      <c r="AB8" s="504"/>
      <c r="AC8" s="504"/>
      <c r="AD8" s="504"/>
      <c r="AE8" s="504"/>
      <c r="AF8" s="504"/>
      <c r="AG8" s="504"/>
      <c r="AH8" s="504"/>
      <c r="AI8" s="504"/>
      <c r="AJ8" s="504"/>
      <c r="AK8" s="504"/>
      <c r="AL8" s="504"/>
      <c r="AM8" s="504"/>
      <c r="AN8" s="504"/>
      <c r="AO8" s="504"/>
    </row>
    <row r="9" spans="1:41" ht="70" x14ac:dyDescent="0.3">
      <c r="A9" s="431" t="s">
        <v>408</v>
      </c>
      <c r="B9" s="432" t="s">
        <v>409</v>
      </c>
      <c r="C9" s="433" t="s">
        <v>410</v>
      </c>
      <c r="D9" s="433" t="s">
        <v>411</v>
      </c>
      <c r="E9" s="433" t="s">
        <v>446</v>
      </c>
      <c r="F9" s="433" t="s">
        <v>447</v>
      </c>
      <c r="G9" s="433" t="s">
        <v>448</v>
      </c>
      <c r="H9" s="433" t="s">
        <v>354</v>
      </c>
      <c r="I9" s="433" t="s">
        <v>222</v>
      </c>
      <c r="J9" s="442" t="s">
        <v>406</v>
      </c>
      <c r="K9" s="443" t="s">
        <v>449</v>
      </c>
      <c r="L9" s="435" t="s">
        <v>1010</v>
      </c>
      <c r="M9" s="436" t="s">
        <v>398</v>
      </c>
      <c r="N9" s="436" t="s">
        <v>533</v>
      </c>
      <c r="O9" s="436" t="s">
        <v>399</v>
      </c>
      <c r="P9" s="436" t="s">
        <v>552</v>
      </c>
      <c r="Q9" s="437" t="s">
        <v>490</v>
      </c>
      <c r="R9" s="444" t="s">
        <v>1011</v>
      </c>
      <c r="S9" s="444" t="s">
        <v>1012</v>
      </c>
      <c r="T9" s="445" t="s">
        <v>1013</v>
      </c>
      <c r="U9" s="445" t="s">
        <v>1014</v>
      </c>
      <c r="V9" s="445" t="s">
        <v>104</v>
      </c>
      <c r="W9" s="445" t="s">
        <v>105</v>
      </c>
      <c r="X9" s="437" t="s">
        <v>331</v>
      </c>
      <c r="Y9" s="437" t="s">
        <v>332</v>
      </c>
      <c r="Z9" s="436" t="s">
        <v>400</v>
      </c>
      <c r="AA9" s="438" t="s">
        <v>558</v>
      </c>
      <c r="AB9" s="504"/>
      <c r="AC9" s="504"/>
      <c r="AD9" s="504"/>
      <c r="AE9" s="504"/>
      <c r="AF9" s="504"/>
      <c r="AG9" s="504"/>
      <c r="AH9" s="504"/>
      <c r="AI9" s="504"/>
      <c r="AJ9" s="504"/>
      <c r="AK9" s="504"/>
      <c r="AL9" s="504"/>
      <c r="AM9" s="504"/>
      <c r="AN9" s="504"/>
      <c r="AO9" s="504"/>
    </row>
    <row r="10" spans="1:41" x14ac:dyDescent="0.3">
      <c r="A10" s="319" t="str">
        <f>'END Jul 2021'!K2</f>
        <v>Energy Locals</v>
      </c>
      <c r="B10" s="383" t="str">
        <f>'END Jul 2021'!L2</f>
        <v>Online Member</v>
      </c>
      <c r="C10" s="384">
        <f>IF('END Jul 2021'!BP2=0,91*'END Jul 2021'!M2/100,(91*'END Jul 2021'!M2/100)+'END Jul 2021'!BP2/4)</f>
        <v>66.636363636363626</v>
      </c>
      <c r="D10" s="384">
        <f>IF('END Jul 2021'!O2="",$E$5*'END Jul 2021'!N2/100,IF($E$5&gt;='END Jul 2021'!P2,('END Jul 2021'!P2*'END Jul 2021'!N2/100),($E$5*'END Jul 2021'!N2/100)))</f>
        <v>210.55172727272722</v>
      </c>
      <c r="E10" s="384">
        <f>IF(AND('END Jul 2021'!P2&gt;0,'END Jul 2021'!R2&gt;0),IF($E$5&lt;'END Jul 2021'!P2,0,IF($E$5&lt;=('END Jul 2021'!R2+'END Jul 2021'!P2),(($E$5-'END Jul 2021'!P2)*'END Jul 2021'!Q2/100),(('END Jul 2021'!R2)*'END Jul 2021'!Q2/100))),0)</f>
        <v>0</v>
      </c>
      <c r="F10" s="384">
        <f>IF(AND('END Jul 2021'!Q2&gt;0,'END Jul 2021'!S2&gt;0),IF($E$5&lt;('END Jul 2021'!R2+'END Jul 2021'!P2),0,IF($E$5&lt;=('END Jul 2021'!T2+'END Jul 2021'!R2+'END Jul 2021'!P2),(($E$5-('END Jul 2021'!R2+'END Jul 2021'!P2))*'END Jul 2021'!S2/100),('END Jul 2021'!T2*'END Jul 2021'!S2/100))),0)</f>
        <v>0</v>
      </c>
      <c r="G10" s="384">
        <v>0</v>
      </c>
      <c r="H10" s="384">
        <f>IF('END Jul 2021'!T2&gt;0,IF(($E$5&lt;'END Jul 2021'!T2),(0),($E$5-'END Jul 2021'!T2)*'END Jul 2021'!U2/100),IF(AND('END Jul 2021'!R2&gt;0,'END Jul 2021'!T2=""),IF(($E$5&lt;'END Jul 2021'!R2),(0),($E$5-'END Jul 2021'!R2)*'END Jul 2021'!S2/100),IF(AND('END Jul 2021'!P2&gt;0,'END Jul 2021'!R2=""),IF(($E$5&lt;'END Jul 2021'!P2),(0),($E$5-'END Jul 2021'!P2)*'END Jul 2021'!Q2/100),0)))</f>
        <v>0</v>
      </c>
      <c r="I10" s="384">
        <f t="shared" ref="I10:I40" si="0">SUM(C10:H10)</f>
        <v>277.18809090909087</v>
      </c>
      <c r="J10" s="449">
        <f t="shared" ref="J10:J40" si="1">(I10-C10)*4</f>
        <v>842.20690909090899</v>
      </c>
      <c r="K10" s="449">
        <f t="shared" ref="K10:K40" si="2">I10*4</f>
        <v>1108.7523636363635</v>
      </c>
      <c r="L10" s="450">
        <f>K10*1.1</f>
        <v>1219.6276</v>
      </c>
      <c r="M10" s="449">
        <f>'END Jul 2021'!AZ2</f>
        <v>0</v>
      </c>
      <c r="N10" s="449">
        <f>'END Jul 2021'!BA2</f>
        <v>0</v>
      </c>
      <c r="O10" s="449">
        <f>'END Jul 2021'!BB2</f>
        <v>0</v>
      </c>
      <c r="P10" s="449">
        <f>'END Jul 2021'!BC2</f>
        <v>0</v>
      </c>
      <c r="Q10" s="449">
        <f>($E$6*'END Jul 2021'!AT2/100)*4</f>
        <v>297.54000000000002</v>
      </c>
      <c r="R10" s="448" t="str">
        <f>IF(SUM(M10:P10)=0,"No discount",IF(M10&gt;0,"Guaranteed off bill",IF(N10&gt;0,"Guaranteed off usage",IF(O10&gt;0,"Pay-on-time off bill","Pay-on-time off usage"))))</f>
        <v>No discount</v>
      </c>
      <c r="S10" s="448" t="str">
        <f>IF(OR(A10="Origin Energy",A10="Red Energy",A10="Powershop"),"Inclusive","Exclusive")</f>
        <v>Exclusive</v>
      </c>
      <c r="T10" s="449">
        <f t="shared" ref="T10:T40" si="3">IF(AND(R10="Guaranteed off bill",S10="Inclusive"),((K10*1.1)-((K10*1.1)*M10/100))/1.1,IF(AND(R10="Guaranteed off usage",S10="Inclusive"),((K10*1.1)-((J10*1.1)*N10/100))/1.1,IF(AND(R10="Guaranteed off bill",S10="Exclusive"),K10-(K10*M10/100),IF(AND(R10="Guaranteed off usage",S10="Exclusive"),K10-(J10*N10/100),IF(S10="Inclusive",((K10*1.1))/1.1,K10)))))</f>
        <v>1108.7523636363635</v>
      </c>
      <c r="U10" s="449">
        <f t="shared" ref="U10:U40" si="4">IF(AND(R10="Pay-on-time off bill",S10="Inclusive"),((T10*1.1)-((T10*1.1)*O10/100))/1.1,IF(AND(R10="Pay-on-time off usage",S10="Inclusive"),((T10*1.1)-((J10*1.1)*P10/100))/1.1,IF(AND(R10="Pay-on-time off bill",S10="Exclusive"),T10-(T10*O10/100),IF(AND(R10="Pay-on-time off usage",S10="Exclusive"),T10-(J10*P10/100),IF(S10="Inclusive",((T10*1.1))/1.1,T10)))))</f>
        <v>1108.7523636363635</v>
      </c>
      <c r="V10" s="449">
        <f t="shared" ref="V10:V40" si="5">T10-Q10</f>
        <v>811.21236363636353</v>
      </c>
      <c r="W10" s="449">
        <f t="shared" ref="W10:W40" si="6">U10-Q10</f>
        <v>811.21236363636353</v>
      </c>
      <c r="X10" s="455">
        <f>V10*1.1</f>
        <v>892.33359999999993</v>
      </c>
      <c r="Y10" s="455">
        <f>W10*1.1</f>
        <v>892.33359999999993</v>
      </c>
      <c r="Z10" s="391">
        <f>'END Jul 2021'!BL2</f>
        <v>0</v>
      </c>
      <c r="AA10" s="377" t="str">
        <f>'END Jul 2021'!BM2</f>
        <v>n</v>
      </c>
      <c r="AB10" s="504"/>
      <c r="AC10" s="504"/>
      <c r="AD10" s="504"/>
      <c r="AE10" s="504"/>
      <c r="AF10" s="504"/>
      <c r="AG10" s="504"/>
      <c r="AH10" s="504"/>
      <c r="AI10" s="504"/>
      <c r="AJ10" s="504"/>
      <c r="AK10" s="504"/>
      <c r="AL10" s="504"/>
      <c r="AM10" s="504"/>
      <c r="AN10" s="504"/>
      <c r="AO10" s="504"/>
    </row>
    <row r="11" spans="1:41" x14ac:dyDescent="0.3">
      <c r="A11" s="319" t="str">
        <f>'END Jul 2021'!K3</f>
        <v>AGL</v>
      </c>
      <c r="B11" s="383" t="str">
        <f>'END Jul 2021'!L3</f>
        <v>Solar Savers</v>
      </c>
      <c r="C11" s="384">
        <f>IF('END Jul 2021'!BP3=0,91*'END Jul 2021'!M3/100,(91*'END Jul 2021'!M3/100)+'END Jul 2021'!BP3/4)</f>
        <v>85.846090909090904</v>
      </c>
      <c r="D11" s="384">
        <f>IF('END Jul 2021'!O3="",$E$5*'END Jul 2021'!N3/100,IF($E$5&gt;='END Jul 2021'!P3,('END Jul 2021'!P3*'END Jul 2021'!N3/100),($E$5*'END Jul 2021'!N3/100)))</f>
        <v>272.41486363636358</v>
      </c>
      <c r="E11" s="384">
        <f>IF(AND('END Jul 2021'!P3&gt;0,'END Jul 2021'!R3&gt;0),IF($E$5&lt;'END Jul 2021'!P3,0,IF($E$5&lt;=('END Jul 2021'!R3+'END Jul 2021'!P3),(($E$5-'END Jul 2021'!P3)*'END Jul 2021'!Q3/100),(('END Jul 2021'!R3)*'END Jul 2021'!Q3/100))),0)</f>
        <v>0</v>
      </c>
      <c r="F11" s="384">
        <f>IF(AND('END Jul 2021'!Q3&gt;0,'END Jul 2021'!S3&gt;0),IF($E$5&lt;('END Jul 2021'!R3+'END Jul 2021'!P3),0,IF($E$5&lt;=('END Jul 2021'!T3+'END Jul 2021'!R3+'END Jul 2021'!P3),(($E$5-('END Jul 2021'!R3+'END Jul 2021'!P3))*'END Jul 2021'!S3/100),('END Jul 2021'!T3*'END Jul 2021'!S3/100))),0)</f>
        <v>0</v>
      </c>
      <c r="G11" s="384">
        <v>0</v>
      </c>
      <c r="H11" s="384">
        <f>IF('END Jul 2021'!T3&gt;0,IF(($E$5&lt;'END Jul 2021'!T3),(0),($E$5-'END Jul 2021'!T3)*'END Jul 2021'!U3/100),IF(AND('END Jul 2021'!R3&gt;0,'END Jul 2021'!T3=""),IF(($E$5&lt;'END Jul 2021'!R3),(0),($E$5-'END Jul 2021'!R3)*'END Jul 2021'!S3/100),IF(AND('END Jul 2021'!P3&gt;0,'END Jul 2021'!R3=""),IF(($E$5&lt;'END Jul 2021'!P3),(0),($E$5-'END Jul 2021'!P3)*'END Jul 2021'!Q3/100),0)))</f>
        <v>0</v>
      </c>
      <c r="I11" s="384">
        <f t="shared" si="0"/>
        <v>358.26095454545447</v>
      </c>
      <c r="J11" s="449">
        <f t="shared" si="1"/>
        <v>1089.6594545454543</v>
      </c>
      <c r="K11" s="449">
        <f t="shared" si="2"/>
        <v>1433.0438181818179</v>
      </c>
      <c r="L11" s="450">
        <f t="shared" ref="L11:L40" si="7">K11*1.1</f>
        <v>1576.3481999999997</v>
      </c>
      <c r="M11" s="449">
        <f>'END Jul 2021'!AZ3</f>
        <v>0</v>
      </c>
      <c r="N11" s="449">
        <f>'END Jul 2021'!BA3</f>
        <v>0</v>
      </c>
      <c r="O11" s="449">
        <f>'END Jul 2021'!BB3</f>
        <v>0</v>
      </c>
      <c r="P11" s="449">
        <f>'END Jul 2021'!BC3</f>
        <v>0</v>
      </c>
      <c r="Q11" s="449">
        <f>($E$6*'END Jul 2021'!AT3/100)*4</f>
        <v>505.81800000000004</v>
      </c>
      <c r="R11" s="448" t="str">
        <f t="shared" ref="R11:R40" si="8">IF(SUM(M11:P11)=0,"No discount",IF(M11&gt;0,"Guaranteed off bill",IF(N11&gt;0,"Guaranteed off usage",IF(O11&gt;0,"Pay-on-time off bill","Pay-on-time off usage"))))</f>
        <v>No discount</v>
      </c>
      <c r="S11" s="448" t="str">
        <f t="shared" ref="S11:S40" si="9">IF(OR(A11="Origin Energy",A11="Red Energy",A11="Powershop"),"Inclusive","Exclusive")</f>
        <v>Exclusive</v>
      </c>
      <c r="T11" s="475">
        <f t="shared" si="3"/>
        <v>1433.0438181818179</v>
      </c>
      <c r="U11" s="449">
        <f t="shared" si="4"/>
        <v>1433.0438181818179</v>
      </c>
      <c r="V11" s="449">
        <f t="shared" si="5"/>
        <v>927.22581818181789</v>
      </c>
      <c r="W11" s="449">
        <f t="shared" si="6"/>
        <v>927.22581818181789</v>
      </c>
      <c r="X11" s="455">
        <f t="shared" ref="X11:Y16" si="10">V11*1.1</f>
        <v>1019.9483999999998</v>
      </c>
      <c r="Y11" s="455">
        <f t="shared" si="10"/>
        <v>1019.9483999999998</v>
      </c>
      <c r="Z11" s="391">
        <f>'END Jul 2021'!BL3</f>
        <v>0</v>
      </c>
      <c r="AA11" s="377" t="str">
        <f>'END Jul 2021'!BM3</f>
        <v>n</v>
      </c>
      <c r="AB11" s="504"/>
      <c r="AC11" s="504"/>
      <c r="AD11" s="504"/>
      <c r="AE11" s="504"/>
      <c r="AF11" s="504"/>
      <c r="AG11" s="504"/>
      <c r="AH11" s="504"/>
      <c r="AI11" s="504"/>
      <c r="AJ11" s="504"/>
      <c r="AK11" s="504"/>
      <c r="AL11" s="504"/>
      <c r="AM11" s="504"/>
      <c r="AN11" s="504"/>
      <c r="AO11" s="504"/>
    </row>
    <row r="12" spans="1:41" x14ac:dyDescent="0.3">
      <c r="A12" s="319" t="str">
        <f>'END Jul 2021'!K4</f>
        <v>Alinta Energy</v>
      </c>
      <c r="B12" s="383" t="str">
        <f>'END Jul 2021'!L4</f>
        <v>Home Deal</v>
      </c>
      <c r="C12" s="384">
        <f>IF('END Jul 2021'!BP4=0,91*'END Jul 2021'!M4/100,(91*'END Jul 2021'!M4/100)+'END Jul 2021'!BP4/4)</f>
        <v>52.779999999999994</v>
      </c>
      <c r="D12" s="384">
        <f>IF('END Jul 2021'!O4="",$E$5*'END Jul 2021'!N4/100,IF($E$5&gt;='END Jul 2021'!P4,('END Jul 2021'!P4*'END Jul 2021'!N4/100),($E$5*'END Jul 2021'!N4/100)))</f>
        <v>235.40551363636362</v>
      </c>
      <c r="E12" s="384">
        <f>IF(AND('END Jul 2021'!P4&gt;0,'END Jul 2021'!R4&gt;0),IF($E$5&lt;'END Jul 2021'!P4,0,IF($E$5&lt;=('END Jul 2021'!R4+'END Jul 2021'!P4),(($E$5-'END Jul 2021'!P4)*'END Jul 2021'!Q4/100),(('END Jul 2021'!R4)*'END Jul 2021'!Q4/100))),0)</f>
        <v>0</v>
      </c>
      <c r="F12" s="384">
        <f>IF(AND('END Jul 2021'!Q4&gt;0,'END Jul 2021'!S4&gt;0),IF($E$5&lt;('END Jul 2021'!R4+'END Jul 2021'!P4),0,IF($E$5&lt;=('END Jul 2021'!T4+'END Jul 2021'!R4+'END Jul 2021'!P4),(($E$5-('END Jul 2021'!R4+'END Jul 2021'!P4))*'END Jul 2021'!S4/100),('END Jul 2021'!T4*'END Jul 2021'!S4/100))),0)</f>
        <v>0</v>
      </c>
      <c r="G12" s="384">
        <v>0</v>
      </c>
      <c r="H12" s="384">
        <f>IF('END Jul 2021'!T4&gt;0,IF(($E$5&lt;'END Jul 2021'!T4),(0),($E$5-'END Jul 2021'!T4)*'END Jul 2021'!U4/100),IF(AND('END Jul 2021'!R4&gt;0,'END Jul 2021'!T4=""),IF(($E$5&lt;'END Jul 2021'!R4),(0),($E$5-'END Jul 2021'!R4)*'END Jul 2021'!S4/100),IF(AND('END Jul 2021'!P4&gt;0,'END Jul 2021'!R4=""),IF(($E$5&lt;'END Jul 2021'!P4),(0),($E$5-'END Jul 2021'!P4)*'END Jul 2021'!Q4/100),0)))</f>
        <v>0</v>
      </c>
      <c r="I12" s="384">
        <f t="shared" si="0"/>
        <v>288.18551363636362</v>
      </c>
      <c r="J12" s="449">
        <f t="shared" si="1"/>
        <v>941.62205454545449</v>
      </c>
      <c r="K12" s="449">
        <f t="shared" si="2"/>
        <v>1152.7420545454545</v>
      </c>
      <c r="L12" s="450">
        <f t="shared" si="7"/>
        <v>1268.0162600000001</v>
      </c>
      <c r="M12" s="449">
        <f>'END Jul 2021'!AZ4</f>
        <v>0</v>
      </c>
      <c r="N12" s="449">
        <f>'END Jul 2021'!BA4</f>
        <v>0</v>
      </c>
      <c r="O12" s="449">
        <f>'END Jul 2021'!BB4</f>
        <v>0</v>
      </c>
      <c r="P12" s="449">
        <f>'END Jul 2021'!BC4</f>
        <v>0</v>
      </c>
      <c r="Q12" s="449">
        <f>($E$6*'END Jul 2021'!AT4/100)*4</f>
        <v>223.155</v>
      </c>
      <c r="R12" s="448" t="str">
        <f t="shared" si="8"/>
        <v>No discount</v>
      </c>
      <c r="S12" s="448" t="str">
        <f t="shared" si="9"/>
        <v>Exclusive</v>
      </c>
      <c r="T12" s="475">
        <f t="shared" si="3"/>
        <v>1152.7420545454545</v>
      </c>
      <c r="U12" s="449">
        <f t="shared" si="4"/>
        <v>1152.7420545454545</v>
      </c>
      <c r="V12" s="449">
        <f t="shared" si="5"/>
        <v>929.58705454545452</v>
      </c>
      <c r="W12" s="449">
        <f t="shared" si="6"/>
        <v>929.58705454545452</v>
      </c>
      <c r="X12" s="455">
        <f t="shared" si="10"/>
        <v>1022.5457600000001</v>
      </c>
      <c r="Y12" s="455">
        <f t="shared" si="10"/>
        <v>1022.5457600000001</v>
      </c>
      <c r="Z12" s="391">
        <f>'END Jul 2021'!BL4</f>
        <v>0</v>
      </c>
      <c r="AA12" s="377" t="str">
        <f>'END Jul 2021'!BM4</f>
        <v>n</v>
      </c>
      <c r="AB12" s="504"/>
      <c r="AC12" s="504"/>
      <c r="AD12" s="504"/>
      <c r="AE12" s="504"/>
      <c r="AF12" s="504"/>
      <c r="AG12" s="504"/>
      <c r="AH12" s="504"/>
      <c r="AI12" s="504"/>
      <c r="AJ12" s="504"/>
      <c r="AK12" s="504"/>
      <c r="AL12" s="504"/>
      <c r="AM12" s="504"/>
      <c r="AN12" s="504"/>
      <c r="AO12" s="504"/>
    </row>
    <row r="13" spans="1:41" x14ac:dyDescent="0.3">
      <c r="A13" s="319" t="str">
        <f>'END Jul 2021'!K5</f>
        <v>CovaU</v>
      </c>
      <c r="B13" s="383" t="str">
        <f>'END Jul 2021'!L5</f>
        <v>Freedom Plus Solar</v>
      </c>
      <c r="C13" s="384">
        <f>IF('END Jul 2021'!BP5=0,91*'END Jul 2021'!M5/100,(91*'END Jul 2021'!M5/100)+'END Jul 2021'!BP5/4)</f>
        <v>98.279999999999987</v>
      </c>
      <c r="D13" s="384">
        <f>IF('END Jul 2021'!O5="",$E$5*'END Jul 2021'!N5/100,IF($E$5&gt;='END Jul 2021'!P5,('END Jul 2021'!P5*'END Jul 2021'!N5/100),($E$5*'END Jul 2021'!N5/100)))</f>
        <v>334.27799999999996</v>
      </c>
      <c r="E13" s="384">
        <f>IF(AND('END Jul 2021'!P5&gt;0,'END Jul 2021'!R5&gt;0),IF($E$5&lt;'END Jul 2021'!P5,0,IF($E$5&lt;=('END Jul 2021'!R5+'END Jul 2021'!P5),(($E$5-'END Jul 2021'!P5)*'END Jul 2021'!Q5/100),(('END Jul 2021'!R5)*'END Jul 2021'!Q5/100))),0)</f>
        <v>0</v>
      </c>
      <c r="F13" s="384">
        <f>IF(AND('END Jul 2021'!Q5&gt;0,'END Jul 2021'!S5&gt;0),IF($E$5&lt;('END Jul 2021'!R5+'END Jul 2021'!P5),0,IF($E$5&lt;=('END Jul 2021'!T5+'END Jul 2021'!R5+'END Jul 2021'!P5),(($E$5-('END Jul 2021'!R5+'END Jul 2021'!P5))*'END Jul 2021'!S5/100),('END Jul 2021'!T5*'END Jul 2021'!S5/100))),0)</f>
        <v>0</v>
      </c>
      <c r="G13" s="384">
        <v>0</v>
      </c>
      <c r="H13" s="384">
        <f>IF('END Jul 2021'!T5&gt;0,IF(($E$5&lt;'END Jul 2021'!T5),(0),($E$5-'END Jul 2021'!T5)*'END Jul 2021'!U5/100),IF(AND('END Jul 2021'!R5&gt;0,'END Jul 2021'!T5=""),IF(($E$5&lt;'END Jul 2021'!R5),(0),($E$5-'END Jul 2021'!R5)*'END Jul 2021'!S5/100),IF(AND('END Jul 2021'!P5&gt;0,'END Jul 2021'!R5=""),IF(($E$5&lt;'END Jul 2021'!P5),(0),($E$5-'END Jul 2021'!P5)*'END Jul 2021'!Q5/100),0)))</f>
        <v>0</v>
      </c>
      <c r="I13" s="384">
        <f t="shared" si="0"/>
        <v>432.55799999999994</v>
      </c>
      <c r="J13" s="449">
        <f t="shared" si="1"/>
        <v>1337.1119999999999</v>
      </c>
      <c r="K13" s="449">
        <f t="shared" si="2"/>
        <v>1730.2319999999997</v>
      </c>
      <c r="L13" s="450">
        <f t="shared" si="7"/>
        <v>1903.2551999999998</v>
      </c>
      <c r="M13" s="449">
        <f>'END Jul 2021'!AZ5</f>
        <v>20</v>
      </c>
      <c r="N13" s="449">
        <f>'END Jul 2021'!BA5</f>
        <v>0</v>
      </c>
      <c r="O13" s="449">
        <f>'END Jul 2021'!BB5</f>
        <v>0</v>
      </c>
      <c r="P13" s="449">
        <f>'END Jul 2021'!BC5</f>
        <v>0</v>
      </c>
      <c r="Q13" s="449">
        <f>($E$6*'END Jul 2021'!AT5/100)*4</f>
        <v>252.90900000000002</v>
      </c>
      <c r="R13" s="448" t="str">
        <f t="shared" si="8"/>
        <v>Guaranteed off bill</v>
      </c>
      <c r="S13" s="448" t="str">
        <f t="shared" si="9"/>
        <v>Exclusive</v>
      </c>
      <c r="T13" s="475">
        <f t="shared" si="3"/>
        <v>1384.1855999999998</v>
      </c>
      <c r="U13" s="449">
        <f t="shared" si="4"/>
        <v>1384.1855999999998</v>
      </c>
      <c r="V13" s="449">
        <f t="shared" si="5"/>
        <v>1131.2765999999997</v>
      </c>
      <c r="W13" s="449">
        <f t="shared" si="6"/>
        <v>1131.2765999999997</v>
      </c>
      <c r="X13" s="455">
        <f t="shared" si="10"/>
        <v>1244.4042599999998</v>
      </c>
      <c r="Y13" s="455">
        <f t="shared" si="10"/>
        <v>1244.4042599999998</v>
      </c>
      <c r="Z13" s="391">
        <f>'END Jul 2021'!BL5</f>
        <v>0</v>
      </c>
      <c r="AA13" s="377" t="str">
        <f>'END Jul 2021'!BM5</f>
        <v>n</v>
      </c>
      <c r="AB13" s="504"/>
      <c r="AC13" s="504"/>
      <c r="AD13" s="504"/>
      <c r="AE13" s="504"/>
      <c r="AF13" s="504"/>
      <c r="AG13" s="504"/>
      <c r="AH13" s="504"/>
      <c r="AI13" s="504"/>
      <c r="AJ13" s="504"/>
      <c r="AK13" s="504"/>
      <c r="AL13" s="504"/>
      <c r="AM13" s="504"/>
      <c r="AN13" s="504"/>
      <c r="AO13" s="504"/>
    </row>
    <row r="14" spans="1:41" x14ac:dyDescent="0.3">
      <c r="A14" s="319" t="str">
        <f>'END Jul 2021'!K6</f>
        <v>Diamond Energy</v>
      </c>
      <c r="B14" s="383" t="str">
        <f>'END Jul 2021'!L6</f>
        <v>Renewable Saver POT</v>
      </c>
      <c r="C14" s="384">
        <f>IF('END Jul 2021'!BP6=0,91*'END Jul 2021'!M6/100,(91*'END Jul 2021'!M6/100)+'END Jul 2021'!BP6/4)</f>
        <v>72.709000000000003</v>
      </c>
      <c r="D14" s="384">
        <f>IF('END Jul 2021'!O6="",$E$5*'END Jul 2021'!N6/100,IF($E$5&gt;='END Jul 2021'!P6,('END Jul 2021'!P6*'END Jul 2021'!N6/100),($E$5*'END Jul 2021'!N6/100)))</f>
        <v>74.86363636363636</v>
      </c>
      <c r="E14" s="384">
        <f>IF(AND('END Jul 2021'!P6&gt;0,'END Jul 2021'!R6&gt;0),IF($E$5&lt;'END Jul 2021'!P6,0,IF($E$5&lt;=('END Jul 2021'!R6+'END Jul 2021'!P6),(($E$5-'END Jul 2021'!P6)*'END Jul 2021'!Q6/100),(('END Jul 2021'!R6)*'END Jul 2021'!Q6/100))),0)</f>
        <v>0</v>
      </c>
      <c r="F14" s="384">
        <f>IF(AND('END Jul 2021'!Q6&gt;0,'END Jul 2021'!S6&gt;0),IF($E$5&lt;('END Jul 2021'!R6+'END Jul 2021'!P6),0,IF($E$5&lt;=('END Jul 2021'!T6+'END Jul 2021'!R6+'END Jul 2021'!P6),(($E$5-('END Jul 2021'!R6+'END Jul 2021'!P6))*'END Jul 2021'!S6/100),('END Jul 2021'!T6*'END Jul 2021'!S6/100))),0)</f>
        <v>0</v>
      </c>
      <c r="G14" s="384">
        <v>0</v>
      </c>
      <c r="H14" s="384">
        <f>IF('END Jul 2021'!T6&gt;0,IF(($E$5&lt;'END Jul 2021'!T6),(0),($E$5-'END Jul 2021'!T6)*'END Jul 2021'!U6/100),IF(AND('END Jul 2021'!R6&gt;0,'END Jul 2021'!T6=""),IF(($E$5&lt;'END Jul 2021'!R6),(0),($E$5-'END Jul 2021'!R6)*'END Jul 2021'!S6/100),IF(AND('END Jul 2021'!P6&gt;0,'END Jul 2021'!R6=""),IF(($E$5&lt;'END Jul 2021'!P6),(0),($E$5-'END Jul 2021'!P6)*'END Jul 2021'!Q6/100),0)))</f>
        <v>240.93320454545446</v>
      </c>
      <c r="I14" s="384">
        <f t="shared" si="0"/>
        <v>388.50584090909081</v>
      </c>
      <c r="J14" s="449">
        <f t="shared" si="1"/>
        <v>1263.1873636363632</v>
      </c>
      <c r="K14" s="449">
        <f t="shared" si="2"/>
        <v>1554.0233636363632</v>
      </c>
      <c r="L14" s="450">
        <f t="shared" si="7"/>
        <v>1709.4256999999998</v>
      </c>
      <c r="M14" s="449">
        <f>'END Jul 2021'!AZ6</f>
        <v>0</v>
      </c>
      <c r="N14" s="449">
        <f>'END Jul 2021'!BA6</f>
        <v>0</v>
      </c>
      <c r="O14" s="449">
        <f>'END Jul 2021'!BB6</f>
        <v>7</v>
      </c>
      <c r="P14" s="449">
        <f>'END Jul 2021'!BC6</f>
        <v>0</v>
      </c>
      <c r="Q14" s="449">
        <f>($E$6*'END Jul 2021'!AT6/100)*4</f>
        <v>303.49079999999998</v>
      </c>
      <c r="R14" s="448" t="str">
        <f t="shared" si="8"/>
        <v>Pay-on-time off bill</v>
      </c>
      <c r="S14" s="448" t="str">
        <f t="shared" si="9"/>
        <v>Exclusive</v>
      </c>
      <c r="T14" s="475">
        <f t="shared" si="3"/>
        <v>1554.0233636363632</v>
      </c>
      <c r="U14" s="449">
        <f t="shared" si="4"/>
        <v>1445.2417281818177</v>
      </c>
      <c r="V14" s="449">
        <f t="shared" si="5"/>
        <v>1250.5325636363632</v>
      </c>
      <c r="W14" s="449">
        <f t="shared" si="6"/>
        <v>1141.7509281818177</v>
      </c>
      <c r="X14" s="455">
        <f t="shared" si="10"/>
        <v>1375.5858199999996</v>
      </c>
      <c r="Y14" s="455">
        <f t="shared" si="10"/>
        <v>1255.9260209999995</v>
      </c>
      <c r="Z14" s="391">
        <f>'END Jul 2021'!BL6</f>
        <v>0</v>
      </c>
      <c r="AA14" s="377" t="str">
        <f>'END Jul 2021'!BM6</f>
        <v>n</v>
      </c>
      <c r="AB14" s="504"/>
      <c r="AC14" s="504"/>
      <c r="AD14" s="504"/>
      <c r="AE14" s="504"/>
      <c r="AF14" s="504"/>
      <c r="AG14" s="504"/>
      <c r="AH14" s="504"/>
      <c r="AI14" s="504"/>
      <c r="AJ14" s="504"/>
      <c r="AK14" s="504"/>
      <c r="AL14" s="504"/>
      <c r="AM14" s="504"/>
      <c r="AN14" s="504"/>
      <c r="AO14" s="504"/>
    </row>
    <row r="15" spans="1:41" x14ac:dyDescent="0.3">
      <c r="A15" s="319" t="str">
        <f>'END Jul 2021'!K7</f>
        <v>Dodo Power &amp; Gas</v>
      </c>
      <c r="B15" s="383" t="str">
        <f>'END Jul 2021'!L7</f>
        <v>Market offer</v>
      </c>
      <c r="C15" s="384">
        <f>IF('END Jul 2021'!BP7=0,91*'END Jul 2021'!M7/100,(91*'END Jul 2021'!M7/100)+'END Jul 2021'!BP7/4)</f>
        <v>76.812272727272713</v>
      </c>
      <c r="D15" s="384">
        <f>IF('END Jul 2021'!O7="",$E$5*'END Jul 2021'!N7/100,IF($E$5&gt;='END Jul 2021'!P7,('END Jul 2021'!P7*'END Jul 2021'!N7/100),($E$5*'END Jul 2021'!N7/100)))</f>
        <v>240.07238181818181</v>
      </c>
      <c r="E15" s="384">
        <f>IF(AND('END Jul 2021'!P7&gt;0,'END Jul 2021'!R7&gt;0),IF($E$5&lt;'END Jul 2021'!P7,0,IF($E$5&lt;=('END Jul 2021'!R7+'END Jul 2021'!P7),(($E$5-'END Jul 2021'!P7)*'END Jul 2021'!Q7/100),(('END Jul 2021'!R7)*'END Jul 2021'!Q7/100))),0)</f>
        <v>0</v>
      </c>
      <c r="F15" s="384">
        <f>IF(AND('END Jul 2021'!Q7&gt;0,'END Jul 2021'!S7&gt;0),IF($E$5&lt;('END Jul 2021'!R7+'END Jul 2021'!P7),0,IF($E$5&lt;=('END Jul 2021'!T7+'END Jul 2021'!R7+'END Jul 2021'!P7),(($E$5-('END Jul 2021'!R7+'END Jul 2021'!P7))*'END Jul 2021'!S7/100),('END Jul 2021'!T7*'END Jul 2021'!S7/100))),0)</f>
        <v>0</v>
      </c>
      <c r="G15" s="384">
        <v>0</v>
      </c>
      <c r="H15" s="384">
        <f>IF('END Jul 2021'!T7&gt;0,IF(($E$5&lt;'END Jul 2021'!T7),(0),($E$5-'END Jul 2021'!T7)*'END Jul 2021'!U7/100),IF(AND('END Jul 2021'!R7&gt;0,'END Jul 2021'!T7=""),IF(($E$5&lt;'END Jul 2021'!R7),(0),($E$5-'END Jul 2021'!R7)*'END Jul 2021'!S7/100),IF(AND('END Jul 2021'!P7&gt;0,'END Jul 2021'!R7=""),IF(($E$5&lt;'END Jul 2021'!P7),(0),($E$5-'END Jul 2021'!P7)*'END Jul 2021'!Q7/100),0)))</f>
        <v>0</v>
      </c>
      <c r="I15" s="384">
        <f t="shared" si="0"/>
        <v>316.88465454545451</v>
      </c>
      <c r="J15" s="449">
        <f t="shared" si="1"/>
        <v>960.28952727272713</v>
      </c>
      <c r="K15" s="449">
        <f t="shared" si="2"/>
        <v>1267.538618181818</v>
      </c>
      <c r="L15" s="450">
        <f t="shared" si="7"/>
        <v>1394.2924799999998</v>
      </c>
      <c r="M15" s="449">
        <f>'END Jul 2021'!AZ7</f>
        <v>0</v>
      </c>
      <c r="N15" s="449">
        <f>'END Jul 2021'!BA7</f>
        <v>0</v>
      </c>
      <c r="O15" s="449">
        <f>'END Jul 2021'!BB7</f>
        <v>0</v>
      </c>
      <c r="P15" s="449">
        <f>'END Jul 2021'!BC7</f>
        <v>0</v>
      </c>
      <c r="Q15" s="449">
        <f>($E$6*'END Jul 2021'!AT7/100)*4</f>
        <v>345.14639999999997</v>
      </c>
      <c r="R15" s="448" t="str">
        <f t="shared" si="8"/>
        <v>No discount</v>
      </c>
      <c r="S15" s="448" t="str">
        <f t="shared" si="9"/>
        <v>Exclusive</v>
      </c>
      <c r="T15" s="475">
        <f t="shared" si="3"/>
        <v>1267.538618181818</v>
      </c>
      <c r="U15" s="449">
        <f t="shared" si="4"/>
        <v>1267.538618181818</v>
      </c>
      <c r="V15" s="449">
        <f t="shared" si="5"/>
        <v>922.39221818181807</v>
      </c>
      <c r="W15" s="449">
        <f t="shared" si="6"/>
        <v>922.39221818181807</v>
      </c>
      <c r="X15" s="455">
        <f t="shared" si="10"/>
        <v>1014.63144</v>
      </c>
      <c r="Y15" s="455">
        <f t="shared" si="10"/>
        <v>1014.63144</v>
      </c>
      <c r="Z15" s="391">
        <f>'END Jul 2021'!BL7</f>
        <v>0</v>
      </c>
      <c r="AA15" s="377" t="str">
        <f>'END Jul 2021'!BM7</f>
        <v>n</v>
      </c>
      <c r="AB15" s="504"/>
      <c r="AC15" s="504"/>
      <c r="AD15" s="504"/>
      <c r="AE15" s="504"/>
      <c r="AF15" s="504"/>
      <c r="AG15" s="504"/>
      <c r="AH15" s="504"/>
      <c r="AI15" s="504"/>
      <c r="AJ15" s="504"/>
      <c r="AK15" s="504"/>
      <c r="AL15" s="504"/>
      <c r="AM15" s="504"/>
      <c r="AN15" s="504"/>
      <c r="AO15" s="504"/>
    </row>
    <row r="16" spans="1:41" x14ac:dyDescent="0.3">
      <c r="A16" s="319" t="str">
        <f>'END Jul 2021'!K8</f>
        <v>EnergyAustralia</v>
      </c>
      <c r="B16" s="383" t="str">
        <f>'END Jul 2021'!L8</f>
        <v>Total Plan Home</v>
      </c>
      <c r="C16" s="384">
        <f>IF('END Jul 2021'!BP8=0,91*'END Jul 2021'!M8/100,(91*'END Jul 2021'!M8/100)+'END Jul 2021'!BP8/4)</f>
        <v>71.89</v>
      </c>
      <c r="D16" s="384">
        <f>IF('END Jul 2021'!O8="",$E$5*'END Jul 2021'!N8/100,IF($E$5&gt;='END Jul 2021'!P8,('END Jul 2021'!P8*'END Jul 2021'!N8/100),($E$5*'END Jul 2021'!N8/100)))</f>
        <v>286.08987272727268</v>
      </c>
      <c r="E16" s="384">
        <f>IF(AND('END Jul 2021'!P8&gt;0,'END Jul 2021'!R8&gt;0),IF($E$5&lt;'END Jul 2021'!P8,0,IF($E$5&lt;=('END Jul 2021'!R8+'END Jul 2021'!P8),(($E$5-'END Jul 2021'!P8)*'END Jul 2021'!Q8/100),(('END Jul 2021'!R8)*'END Jul 2021'!Q8/100))),0)</f>
        <v>0</v>
      </c>
      <c r="F16" s="384">
        <f>IF(AND('END Jul 2021'!Q8&gt;0,'END Jul 2021'!S8&gt;0),IF($E$5&lt;('END Jul 2021'!R8+'END Jul 2021'!P8),0,IF($E$5&lt;=('END Jul 2021'!T8+'END Jul 2021'!R8+'END Jul 2021'!P8),(($E$5-('END Jul 2021'!R8+'END Jul 2021'!P8))*'END Jul 2021'!S8/100),('END Jul 2021'!T8*'END Jul 2021'!S8/100))),0)</f>
        <v>0</v>
      </c>
      <c r="G16" s="384">
        <v>0</v>
      </c>
      <c r="H16" s="384">
        <f>IF('END Jul 2021'!T8&gt;0,IF(($E$5&lt;'END Jul 2021'!T8),(0),($E$5-'END Jul 2021'!T8)*'END Jul 2021'!U8/100),IF(AND('END Jul 2021'!R8&gt;0,'END Jul 2021'!T8=""),IF(($E$5&lt;'END Jul 2021'!R8),(0),($E$5-'END Jul 2021'!R8)*'END Jul 2021'!S8/100),IF(AND('END Jul 2021'!P8&gt;0,'END Jul 2021'!R8=""),IF(($E$5&lt;'END Jul 2021'!P8),(0),($E$5-'END Jul 2021'!P8)*'END Jul 2021'!Q8/100),0)))</f>
        <v>0</v>
      </c>
      <c r="I16" s="384">
        <f t="shared" si="0"/>
        <v>357.97987272727266</v>
      </c>
      <c r="J16" s="449">
        <f t="shared" si="1"/>
        <v>1144.3594909090907</v>
      </c>
      <c r="K16" s="449">
        <f t="shared" si="2"/>
        <v>1431.9194909090907</v>
      </c>
      <c r="L16" s="450">
        <f t="shared" si="7"/>
        <v>1575.1114399999999</v>
      </c>
      <c r="M16" s="449">
        <f>'END Jul 2021'!AZ8</f>
        <v>16</v>
      </c>
      <c r="N16" s="449">
        <f>'END Jul 2021'!BA8</f>
        <v>0</v>
      </c>
      <c r="O16" s="449">
        <f>'END Jul 2021'!BB8</f>
        <v>0</v>
      </c>
      <c r="P16" s="449">
        <f>'END Jul 2021'!BC8</f>
        <v>0</v>
      </c>
      <c r="Q16" s="449">
        <f>($E$6*'END Jul 2021'!AT8/100)*4</f>
        <v>282.66300000000001</v>
      </c>
      <c r="R16" s="448" t="str">
        <f t="shared" si="8"/>
        <v>Guaranteed off bill</v>
      </c>
      <c r="S16" s="448" t="str">
        <f t="shared" si="9"/>
        <v>Exclusive</v>
      </c>
      <c r="T16" s="475">
        <f t="shared" si="3"/>
        <v>1202.8123723636361</v>
      </c>
      <c r="U16" s="449">
        <f t="shared" si="4"/>
        <v>1202.8123723636361</v>
      </c>
      <c r="V16" s="449">
        <f t="shared" si="5"/>
        <v>920.14937236363608</v>
      </c>
      <c r="W16" s="449">
        <f t="shared" si="6"/>
        <v>920.14937236363608</v>
      </c>
      <c r="X16" s="455">
        <f t="shared" si="10"/>
        <v>1012.1643095999998</v>
      </c>
      <c r="Y16" s="455">
        <f t="shared" si="10"/>
        <v>1012.1643095999998</v>
      </c>
      <c r="Z16" s="391">
        <f>'END Jul 2021'!BL8</f>
        <v>0</v>
      </c>
      <c r="AA16" s="377" t="str">
        <f>'END Jul 2021'!BM8</f>
        <v>n</v>
      </c>
      <c r="AB16" s="504"/>
      <c r="AC16" s="504"/>
      <c r="AD16" s="504"/>
      <c r="AE16" s="504"/>
      <c r="AF16" s="504"/>
      <c r="AG16" s="504"/>
      <c r="AH16" s="504"/>
      <c r="AI16" s="504"/>
      <c r="AJ16" s="504"/>
      <c r="AK16" s="504"/>
      <c r="AL16" s="504"/>
      <c r="AM16" s="504"/>
      <c r="AN16" s="504"/>
      <c r="AO16" s="504"/>
    </row>
    <row r="17" spans="1:2376" x14ac:dyDescent="0.3">
      <c r="A17" s="319" t="str">
        <f>'END Jul 2021'!K9</f>
        <v>Mojo Power</v>
      </c>
      <c r="B17" s="383" t="str">
        <f>'END Jul 2021'!L9</f>
        <v>Single Minded</v>
      </c>
      <c r="C17" s="384">
        <f>IF('END Jul 2021'!BP9=0,91*'END Jul 2021'!M9/100,(91*'END Jul 2021'!M9/100)+'END Jul 2021'!BP9/4)</f>
        <v>70.086545454545444</v>
      </c>
      <c r="D17" s="384">
        <f>IF('END Jul 2021'!O9="",$E$5*'END Jul 2021'!N9/100,IF($E$5&gt;='END Jul 2021'!P9,('END Jul 2021'!P9*'END Jul 2021'!N9/100),($E$5*'END Jul 2021'!N9/100)))</f>
        <v>242.78567727272727</v>
      </c>
      <c r="E17" s="384">
        <f>IF(AND('END Jul 2021'!P9&gt;0,'END Jul 2021'!R9&gt;0),IF($E$5&lt;'END Jul 2021'!P9,0,IF($E$5&lt;=('END Jul 2021'!R9+'END Jul 2021'!P9),(($E$5-'END Jul 2021'!P9)*'END Jul 2021'!Q9/100),(('END Jul 2021'!R9)*'END Jul 2021'!Q9/100))),0)</f>
        <v>0</v>
      </c>
      <c r="F17" s="384">
        <f>IF(AND('END Jul 2021'!Q9&gt;0,'END Jul 2021'!S9&gt;0),IF($E$5&lt;('END Jul 2021'!R9+'END Jul 2021'!P9),0,IF($E$5&lt;=('END Jul 2021'!T9+'END Jul 2021'!R9+'END Jul 2021'!P9),(($E$5-('END Jul 2021'!R9+'END Jul 2021'!P9))*'END Jul 2021'!S9/100),('END Jul 2021'!T9*'END Jul 2021'!S9/100))),0)</f>
        <v>0</v>
      </c>
      <c r="G17" s="384">
        <v>0</v>
      </c>
      <c r="H17" s="384">
        <f>IF('END Jul 2021'!T9&gt;0,IF(($E$5&lt;'END Jul 2021'!T9),(0),($E$5-'END Jul 2021'!T9)*'END Jul 2021'!U9/100),IF(AND('END Jul 2021'!R9&gt;0,'END Jul 2021'!T9=""),IF(($E$5&lt;'END Jul 2021'!R9),(0),($E$5-'END Jul 2021'!R9)*'END Jul 2021'!S9/100),IF(AND('END Jul 2021'!P9&gt;0,'END Jul 2021'!R9=""),IF(($E$5&lt;'END Jul 2021'!P9),(0),($E$5-'END Jul 2021'!P9)*'END Jul 2021'!Q9/100),0)))</f>
        <v>0</v>
      </c>
      <c r="I17" s="384">
        <f t="shared" si="0"/>
        <v>312.87222272727274</v>
      </c>
      <c r="J17" s="449">
        <f t="shared" si="1"/>
        <v>971.14270909090919</v>
      </c>
      <c r="K17" s="449">
        <f t="shared" si="2"/>
        <v>1251.488890909091</v>
      </c>
      <c r="L17" s="450">
        <f t="shared" si="7"/>
        <v>1376.6377800000002</v>
      </c>
      <c r="M17" s="449">
        <f>'END Jul 2021'!AZ9</f>
        <v>0</v>
      </c>
      <c r="N17" s="449">
        <f>'END Jul 2021'!BA9</f>
        <v>0</v>
      </c>
      <c r="O17" s="449">
        <f>'END Jul 2021'!BB9</f>
        <v>0</v>
      </c>
      <c r="P17" s="449">
        <f>'END Jul 2021'!BC9</f>
        <v>0</v>
      </c>
      <c r="Q17" s="449">
        <f>($E$6*'END Jul 2021'!AT9/100)*4</f>
        <v>223.155</v>
      </c>
      <c r="R17" s="448" t="str">
        <f t="shared" si="8"/>
        <v>No discount</v>
      </c>
      <c r="S17" s="448" t="str">
        <f t="shared" si="9"/>
        <v>Exclusive</v>
      </c>
      <c r="T17" s="475">
        <f t="shared" si="3"/>
        <v>1251.488890909091</v>
      </c>
      <c r="U17" s="449">
        <f t="shared" si="4"/>
        <v>1251.488890909091</v>
      </c>
      <c r="V17" s="449">
        <f t="shared" si="5"/>
        <v>1028.333890909091</v>
      </c>
      <c r="W17" s="449">
        <f t="shared" si="6"/>
        <v>1028.333890909091</v>
      </c>
      <c r="X17" s="455">
        <f>V17*1.1</f>
        <v>1131.1672800000001</v>
      </c>
      <c r="Y17" s="455">
        <f>W17*1.1</f>
        <v>1131.1672800000001</v>
      </c>
      <c r="Z17" s="391">
        <f>'END Jul 2021'!BL9</f>
        <v>0</v>
      </c>
      <c r="AA17" s="377" t="str">
        <f>'END Jul 2021'!BM9</f>
        <v>n</v>
      </c>
      <c r="AB17" s="504"/>
      <c r="AC17" s="504"/>
      <c r="AD17" s="504"/>
      <c r="AE17" s="504"/>
      <c r="AF17" s="504"/>
      <c r="AG17" s="504"/>
      <c r="AH17" s="504"/>
      <c r="AI17" s="504"/>
      <c r="AJ17" s="504"/>
      <c r="AK17" s="504"/>
      <c r="AL17" s="504"/>
      <c r="AM17" s="504"/>
      <c r="AN17" s="504"/>
      <c r="AO17" s="504"/>
    </row>
    <row r="18" spans="1:2376" x14ac:dyDescent="0.3">
      <c r="A18" s="319" t="str">
        <f>'END Jul 2021'!K10</f>
        <v>Momentum Energy</v>
      </c>
      <c r="B18" s="383" t="str">
        <f>'END Jul 2021'!L10</f>
        <v>Solar Step Up</v>
      </c>
      <c r="C18" s="384">
        <f>IF('END Jul 2021'!BP10=0,91*'END Jul 2021'!M10/100,(91*'END Jul 2021'!M10/100)+'END Jul 2021'!BP10/4)</f>
        <v>88.063181818181818</v>
      </c>
      <c r="D18" s="384">
        <f>IF('END Jul 2021'!O10="",$E$5*'END Jul 2021'!N10/100,IF($E$5&gt;='END Jul 2021'!P10,('END Jul 2021'!P10*'END Jul 2021'!N10/100),($E$5*'END Jul 2021'!N10/100)))</f>
        <v>270.24422727272724</v>
      </c>
      <c r="E18" s="384">
        <f>IF(AND('END Jul 2021'!P10&gt;0,'END Jul 2021'!R10&gt;0),IF($E$5&lt;'END Jul 2021'!P10,0,IF($E$5&lt;=('END Jul 2021'!R10+'END Jul 2021'!P10),(($E$5-'END Jul 2021'!P10)*'END Jul 2021'!Q10/100),(('END Jul 2021'!R10)*'END Jul 2021'!Q10/100))),0)</f>
        <v>0</v>
      </c>
      <c r="F18" s="384">
        <f>IF(AND('END Jul 2021'!Q10&gt;0,'END Jul 2021'!S10&gt;0),IF($E$5&lt;('END Jul 2021'!R10+'END Jul 2021'!P10),0,IF($E$5&lt;=('END Jul 2021'!T10+'END Jul 2021'!R10+'END Jul 2021'!P10),(($E$5-('END Jul 2021'!R10+'END Jul 2021'!P10))*'END Jul 2021'!S10/100),('END Jul 2021'!T10*'END Jul 2021'!S10/100))),0)</f>
        <v>0</v>
      </c>
      <c r="G18" s="384">
        <v>0</v>
      </c>
      <c r="H18" s="384">
        <f>IF('END Jul 2021'!T10&gt;0,IF(($E$5&lt;'END Jul 2021'!T10),(0),($E$5-'END Jul 2021'!T10)*'END Jul 2021'!U10/100),IF(AND('END Jul 2021'!R10&gt;0,'END Jul 2021'!T10=""),IF(($E$5&lt;'END Jul 2021'!R10),(0),($E$5-'END Jul 2021'!R10)*'END Jul 2021'!S10/100),IF(AND('END Jul 2021'!P10&gt;0,'END Jul 2021'!R10=""),IF(($E$5&lt;'END Jul 2021'!P10),(0),($E$5-'END Jul 2021'!P10)*'END Jul 2021'!Q10/100),0)))</f>
        <v>0</v>
      </c>
      <c r="I18" s="384">
        <f t="shared" si="0"/>
        <v>358.30740909090906</v>
      </c>
      <c r="J18" s="449">
        <f t="shared" si="1"/>
        <v>1080.976909090909</v>
      </c>
      <c r="K18" s="449">
        <f t="shared" si="2"/>
        <v>1433.2296363636362</v>
      </c>
      <c r="L18" s="450">
        <f t="shared" si="7"/>
        <v>1576.5526</v>
      </c>
      <c r="M18" s="449">
        <f>'END Jul 2021'!AZ10</f>
        <v>0</v>
      </c>
      <c r="N18" s="449">
        <f>'END Jul 2021'!BA10</f>
        <v>0</v>
      </c>
      <c r="O18" s="449">
        <f>'END Jul 2021'!BB10</f>
        <v>0</v>
      </c>
      <c r="P18" s="449">
        <f>'END Jul 2021'!BC10</f>
        <v>0</v>
      </c>
      <c r="Q18" s="449">
        <f>($E$6*'END Jul 2021'!AT10/100)*4</f>
        <v>297.54000000000002</v>
      </c>
      <c r="R18" s="448" t="str">
        <f t="shared" si="8"/>
        <v>No discount</v>
      </c>
      <c r="S18" s="448" t="str">
        <f t="shared" si="9"/>
        <v>Exclusive</v>
      </c>
      <c r="T18" s="475">
        <f t="shared" si="3"/>
        <v>1433.2296363636362</v>
      </c>
      <c r="U18" s="449">
        <f t="shared" si="4"/>
        <v>1433.2296363636362</v>
      </c>
      <c r="V18" s="449">
        <f t="shared" si="5"/>
        <v>1135.6896363636363</v>
      </c>
      <c r="W18" s="449">
        <f t="shared" si="6"/>
        <v>1135.6896363636363</v>
      </c>
      <c r="X18" s="455">
        <f t="shared" ref="X18:Y33" si="11">V18*1.1</f>
        <v>1249.2586000000001</v>
      </c>
      <c r="Y18" s="455">
        <f t="shared" si="11"/>
        <v>1249.2586000000001</v>
      </c>
      <c r="Z18" s="391">
        <f>'END Jul 2021'!BL10</f>
        <v>0</v>
      </c>
      <c r="AA18" s="377" t="str">
        <f>'END Jul 2021'!BM10</f>
        <v>n</v>
      </c>
      <c r="AB18" s="504"/>
      <c r="AC18" s="504"/>
      <c r="AD18" s="504"/>
      <c r="AE18" s="504"/>
      <c r="AF18" s="504"/>
      <c r="AG18" s="504"/>
      <c r="AH18" s="504"/>
      <c r="AI18" s="504"/>
      <c r="AJ18" s="504"/>
      <c r="AK18" s="504"/>
      <c r="AL18" s="504"/>
      <c r="AM18" s="504"/>
      <c r="AN18" s="504"/>
      <c r="AO18" s="504"/>
    </row>
    <row r="19" spans="1:2376" x14ac:dyDescent="0.3">
      <c r="A19" s="319" t="str">
        <f>'END Jul 2021'!K11</f>
        <v>Origin Energy</v>
      </c>
      <c r="B19" s="383" t="str">
        <f>'END Jul 2021'!L11</f>
        <v>Solar Boost</v>
      </c>
      <c r="C19" s="384">
        <f>IF('END Jul 2021'!BP11=0,91*'END Jul 2021'!M11/100,(91*'END Jul 2021'!M11/100)+'END Jul 2021'!BP11/4)</f>
        <v>75.48863636363636</v>
      </c>
      <c r="D19" s="384">
        <f>IF('END Jul 2021'!O11="",$E$5*'END Jul 2021'!N11/100,IF($E$5&gt;='END Jul 2021'!P11,('END Jul 2021'!P11*'END Jul 2021'!N11/100),($E$5*'END Jul 2021'!N11/100)))</f>
        <v>282.61685454545449</v>
      </c>
      <c r="E19" s="384">
        <f>IF(AND('END Jul 2021'!P11&gt;0,'END Jul 2021'!R11&gt;0),IF($E$5&lt;'END Jul 2021'!P11,0,IF($E$5&lt;=('END Jul 2021'!R11+'END Jul 2021'!P11),(($E$5-'END Jul 2021'!P11)*'END Jul 2021'!Q11/100),(('END Jul 2021'!R11)*'END Jul 2021'!Q11/100))),0)</f>
        <v>0</v>
      </c>
      <c r="F19" s="384">
        <f>IF(AND('END Jul 2021'!Q11&gt;0,'END Jul 2021'!S11&gt;0),IF($E$5&lt;('END Jul 2021'!R11+'END Jul 2021'!P11),0,IF($E$5&lt;=('END Jul 2021'!T11+'END Jul 2021'!R11+'END Jul 2021'!P11),(($E$5-('END Jul 2021'!R11+'END Jul 2021'!P11))*'END Jul 2021'!S11/100),('END Jul 2021'!T11*'END Jul 2021'!S11/100))),0)</f>
        <v>0</v>
      </c>
      <c r="G19" s="384">
        <v>0</v>
      </c>
      <c r="H19" s="384">
        <f>IF('END Jul 2021'!T11&gt;0,IF(($E$5&lt;'END Jul 2021'!T11),(0),($E$5-'END Jul 2021'!T11)*'END Jul 2021'!U11/100),IF(AND('END Jul 2021'!R11&gt;0,'END Jul 2021'!T11=""),IF(($E$5&lt;'END Jul 2021'!R11),(0),($E$5-'END Jul 2021'!R11)*'END Jul 2021'!S11/100),IF(AND('END Jul 2021'!P11&gt;0,'END Jul 2021'!R11=""),IF(($E$5&lt;'END Jul 2021'!P11),(0),($E$5-'END Jul 2021'!P11)*'END Jul 2021'!Q11/100),0)))</f>
        <v>0</v>
      </c>
      <c r="I19" s="384">
        <f t="shared" si="0"/>
        <v>358.10549090909086</v>
      </c>
      <c r="J19" s="449">
        <f t="shared" si="1"/>
        <v>1130.4674181818179</v>
      </c>
      <c r="K19" s="449">
        <f t="shared" si="2"/>
        <v>1432.4219636363634</v>
      </c>
      <c r="L19" s="450">
        <f t="shared" si="7"/>
        <v>1575.6641599999998</v>
      </c>
      <c r="M19" s="449">
        <f>'END Jul 2021'!AZ11</f>
        <v>0</v>
      </c>
      <c r="N19" s="449">
        <f>'END Jul 2021'!BA11</f>
        <v>0</v>
      </c>
      <c r="O19" s="449">
        <f>'END Jul 2021'!BB11</f>
        <v>0</v>
      </c>
      <c r="P19" s="449">
        <f>'END Jul 2021'!BC11</f>
        <v>0</v>
      </c>
      <c r="Q19" s="449">
        <f>($E$6*'END Jul 2021'!AT11/100)*4</f>
        <v>416.55599999999998</v>
      </c>
      <c r="R19" s="448" t="str">
        <f t="shared" si="8"/>
        <v>No discount</v>
      </c>
      <c r="S19" s="448" t="str">
        <f t="shared" si="9"/>
        <v>Inclusive</v>
      </c>
      <c r="T19" s="475">
        <f t="shared" si="3"/>
        <v>1432.4219636363634</v>
      </c>
      <c r="U19" s="449">
        <f t="shared" si="4"/>
        <v>1432.4219636363634</v>
      </c>
      <c r="V19" s="449">
        <f t="shared" si="5"/>
        <v>1015.8659636363634</v>
      </c>
      <c r="W19" s="449">
        <f t="shared" si="6"/>
        <v>1015.8659636363634</v>
      </c>
      <c r="X19" s="455">
        <f t="shared" si="11"/>
        <v>1117.4525599999997</v>
      </c>
      <c r="Y19" s="455">
        <f t="shared" si="11"/>
        <v>1117.4525599999997</v>
      </c>
      <c r="Z19" s="391">
        <f>'END Jul 2021'!BL11</f>
        <v>0</v>
      </c>
      <c r="AA19" s="377" t="str">
        <f>'END Jul 2021'!BM11</f>
        <v>n</v>
      </c>
      <c r="AB19" s="504"/>
      <c r="AC19" s="504"/>
      <c r="AD19" s="504"/>
      <c r="AE19" s="504"/>
      <c r="AF19" s="504"/>
      <c r="AG19" s="504"/>
      <c r="AH19" s="504"/>
      <c r="AI19" s="504"/>
      <c r="AJ19" s="504"/>
      <c r="AK19" s="504"/>
      <c r="AL19" s="504"/>
      <c r="AM19" s="504"/>
      <c r="AN19" s="504"/>
      <c r="AO19" s="504"/>
    </row>
    <row r="20" spans="1:2376" x14ac:dyDescent="0.3">
      <c r="A20" s="319" t="str">
        <f>'END Jul 2021'!K12</f>
        <v>Powerdirect</v>
      </c>
      <c r="B20" s="383" t="str">
        <f>'END Jul 2021'!L12</f>
        <v>Rate Saver</v>
      </c>
      <c r="C20" s="384">
        <f>IF('END Jul 2021'!BP12=0,91*'END Jul 2021'!M12/100,(91*'END Jul 2021'!M12/100)+'END Jul 2021'!BP12/4)</f>
        <v>51.505999999999993</v>
      </c>
      <c r="D20" s="384">
        <f>IF('END Jul 2021'!O12="",$E$5*'END Jul 2021'!N12/100,IF($E$5&gt;='END Jul 2021'!P12,('END Jul 2021'!P12*'END Jul 2021'!N12/100),($E$5*'END Jul 2021'!N12/100)))</f>
        <v>191.27727272727267</v>
      </c>
      <c r="E20" s="384">
        <f>IF(AND('END Jul 2021'!P12&gt;0,'END Jul 2021'!R12&gt;0),IF($E$5&lt;'END Jul 2021'!P12,0,IF($E$5&lt;=('END Jul 2021'!R12+'END Jul 2021'!P12),(($E$5-'END Jul 2021'!P12)*'END Jul 2021'!Q12/100),(('END Jul 2021'!R12)*'END Jul 2021'!Q12/100))),0)</f>
        <v>0</v>
      </c>
      <c r="F20" s="384">
        <f>IF(AND('END Jul 2021'!Q12&gt;0,'END Jul 2021'!S12&gt;0),IF($E$5&lt;('END Jul 2021'!R12+'END Jul 2021'!P12),0,IF($E$5&lt;=('END Jul 2021'!T12+'END Jul 2021'!R12+'END Jul 2021'!P12),(($E$5-('END Jul 2021'!R12+'END Jul 2021'!P12))*'END Jul 2021'!S12/100),('END Jul 2021'!T12*'END Jul 2021'!S12/100))),0)</f>
        <v>0</v>
      </c>
      <c r="G20" s="384">
        <v>0</v>
      </c>
      <c r="H20" s="384">
        <f>IF('END Jul 2021'!T12&gt;0,IF(($E$5&lt;'END Jul 2021'!T12),(0),($E$5-'END Jul 2021'!T12)*'END Jul 2021'!U12/100),IF(AND('END Jul 2021'!R12&gt;0,'END Jul 2021'!T12=""),IF(($E$5&lt;'END Jul 2021'!R12),(0),($E$5-'END Jul 2021'!R12)*'END Jul 2021'!S12/100),IF(AND('END Jul 2021'!P12&gt;0,'END Jul 2021'!R12=""),IF(($E$5&lt;'END Jul 2021'!P12),(0),($E$5-'END Jul 2021'!P12)*'END Jul 2021'!Q12/100),0)))</f>
        <v>42.815018181818161</v>
      </c>
      <c r="I20" s="384">
        <f t="shared" si="0"/>
        <v>285.59829090909085</v>
      </c>
      <c r="J20" s="449">
        <f t="shared" si="1"/>
        <v>936.3691636363634</v>
      </c>
      <c r="K20" s="449">
        <f t="shared" si="2"/>
        <v>1142.3931636363634</v>
      </c>
      <c r="L20" s="450">
        <f t="shared" si="7"/>
        <v>1256.6324799999998</v>
      </c>
      <c r="M20" s="449">
        <f>'END Jul 2021'!AZ12</f>
        <v>0</v>
      </c>
      <c r="N20" s="449">
        <f>'END Jul 2021'!BA12</f>
        <v>0</v>
      </c>
      <c r="O20" s="449">
        <f>'END Jul 2021'!BB12</f>
        <v>0</v>
      </c>
      <c r="P20" s="449">
        <f>'END Jul 2021'!BC12</f>
        <v>0</v>
      </c>
      <c r="Q20" s="449">
        <f>($E$6*'END Jul 2021'!AT12/100)*4</f>
        <v>208.27799999999999</v>
      </c>
      <c r="R20" s="448" t="str">
        <f t="shared" si="8"/>
        <v>No discount</v>
      </c>
      <c r="S20" s="448" t="str">
        <f t="shared" si="9"/>
        <v>Exclusive</v>
      </c>
      <c r="T20" s="475">
        <f t="shared" si="3"/>
        <v>1142.3931636363634</v>
      </c>
      <c r="U20" s="449">
        <f t="shared" si="4"/>
        <v>1142.3931636363634</v>
      </c>
      <c r="V20" s="449">
        <f t="shared" si="5"/>
        <v>934.11516363636338</v>
      </c>
      <c r="W20" s="449">
        <f t="shared" si="6"/>
        <v>934.11516363636338</v>
      </c>
      <c r="X20" s="455">
        <f t="shared" si="11"/>
        <v>1027.5266799999997</v>
      </c>
      <c r="Y20" s="455">
        <f t="shared" si="11"/>
        <v>1027.5266799999997</v>
      </c>
      <c r="Z20" s="391">
        <f>'END Jul 2021'!BL12</f>
        <v>0</v>
      </c>
      <c r="AA20" s="377" t="str">
        <f>'END Jul 2021'!BM12</f>
        <v>n</v>
      </c>
      <c r="AB20" s="504"/>
      <c r="AC20" s="504"/>
      <c r="AD20" s="504"/>
      <c r="AE20" s="504"/>
      <c r="AF20" s="504"/>
      <c r="AG20" s="504"/>
      <c r="AH20" s="504"/>
      <c r="AI20" s="504"/>
      <c r="AJ20" s="504"/>
      <c r="AK20" s="504"/>
      <c r="AL20" s="504"/>
      <c r="AM20" s="504"/>
      <c r="AN20" s="504"/>
      <c r="AO20" s="504"/>
    </row>
    <row r="21" spans="1:2376" x14ac:dyDescent="0.3">
      <c r="A21" s="319" t="str">
        <f>'END Jul 2021'!K13</f>
        <v>Powershop</v>
      </c>
      <c r="B21" s="383" t="str">
        <f>'END Jul 2021'!L13</f>
        <v>Carbon neutral</v>
      </c>
      <c r="C21" s="384">
        <f>IF('END Jul 2021'!BP13=0,91*'END Jul 2021'!M13/100,(91*'END Jul 2021'!M13/100)+'END Jul 2021'!BP13/4)</f>
        <v>80.989999999999995</v>
      </c>
      <c r="D21" s="384">
        <f>IF('END Jul 2021'!O13="",$E$5*'END Jul 2021'!N13/100,IF($E$5&gt;='END Jul 2021'!P13,('END Jul 2021'!P13*'END Jul 2021'!N13/100),($E$5*'END Jul 2021'!N13/100)))</f>
        <v>217.28069999999997</v>
      </c>
      <c r="E21" s="384">
        <f>IF(AND('END Jul 2021'!P13&gt;0,'END Jul 2021'!R13&gt;0),IF($E$5&lt;'END Jul 2021'!P13,0,IF($E$5&lt;=('END Jul 2021'!R13+'END Jul 2021'!P13),(($E$5-'END Jul 2021'!P13)*'END Jul 2021'!Q13/100),(('END Jul 2021'!R13)*'END Jul 2021'!Q13/100))),0)</f>
        <v>0</v>
      </c>
      <c r="F21" s="384">
        <f>IF(AND('END Jul 2021'!Q13&gt;0,'END Jul 2021'!S13&gt;0),IF($E$5&lt;('END Jul 2021'!R13+'END Jul 2021'!P13),0,IF($E$5&lt;=('END Jul 2021'!T13+'END Jul 2021'!R13+'END Jul 2021'!P13),(($E$5-('END Jul 2021'!R13+'END Jul 2021'!P13))*'END Jul 2021'!S13/100),('END Jul 2021'!T13*'END Jul 2021'!S13/100))),0)</f>
        <v>0</v>
      </c>
      <c r="G21" s="384">
        <v>0</v>
      </c>
      <c r="H21" s="384">
        <f>IF('END Jul 2021'!T13&gt;0,IF(($E$5&lt;'END Jul 2021'!T13),(0),($E$5-'END Jul 2021'!T13)*'END Jul 2021'!U13/100),IF(AND('END Jul 2021'!R13&gt;0,'END Jul 2021'!T13=""),IF(($E$5&lt;'END Jul 2021'!R13),(0),($E$5-'END Jul 2021'!R13)*'END Jul 2021'!S13/100),IF(AND('END Jul 2021'!P13&gt;0,'END Jul 2021'!R13=""),IF(($E$5&lt;'END Jul 2021'!P13),(0),($E$5-'END Jul 2021'!P13)*'END Jul 2021'!Q13/100),0)))</f>
        <v>0</v>
      </c>
      <c r="I21" s="384">
        <f t="shared" si="0"/>
        <v>298.27069999999998</v>
      </c>
      <c r="J21" s="449">
        <f t="shared" si="1"/>
        <v>869.12279999999987</v>
      </c>
      <c r="K21" s="449">
        <f t="shared" si="2"/>
        <v>1193.0827999999999</v>
      </c>
      <c r="L21" s="450">
        <f t="shared" si="7"/>
        <v>1312.3910800000001</v>
      </c>
      <c r="M21" s="449">
        <f>'END Jul 2021'!AZ13</f>
        <v>0</v>
      </c>
      <c r="N21" s="449">
        <f>'END Jul 2021'!BA13</f>
        <v>0</v>
      </c>
      <c r="O21" s="449">
        <f>'END Jul 2021'!BB13</f>
        <v>0</v>
      </c>
      <c r="P21" s="449">
        <f>'END Jul 2021'!BC13</f>
        <v>0</v>
      </c>
      <c r="Q21" s="449">
        <f>($E$6*'END Jul 2021'!AT13/100)*4</f>
        <v>148.77000000000001</v>
      </c>
      <c r="R21" s="448" t="str">
        <f t="shared" si="8"/>
        <v>No discount</v>
      </c>
      <c r="S21" s="448" t="str">
        <f t="shared" si="9"/>
        <v>Inclusive</v>
      </c>
      <c r="T21" s="475">
        <f t="shared" si="3"/>
        <v>1193.0827999999999</v>
      </c>
      <c r="U21" s="449">
        <f t="shared" si="4"/>
        <v>1193.0827999999999</v>
      </c>
      <c r="V21" s="449">
        <f t="shared" si="5"/>
        <v>1044.3127999999999</v>
      </c>
      <c r="W21" s="449">
        <f t="shared" si="6"/>
        <v>1044.3127999999999</v>
      </c>
      <c r="X21" s="455">
        <f t="shared" si="11"/>
        <v>1148.7440799999999</v>
      </c>
      <c r="Y21" s="455">
        <f t="shared" si="11"/>
        <v>1148.7440799999999</v>
      </c>
      <c r="Z21" s="391">
        <f>'END Jul 2021'!BL13</f>
        <v>0</v>
      </c>
      <c r="AA21" s="377" t="str">
        <f>'END Jul 2021'!BM13</f>
        <v>n</v>
      </c>
      <c r="AB21" s="504"/>
      <c r="AC21" s="504"/>
      <c r="AD21" s="504"/>
      <c r="AE21" s="504"/>
      <c r="AF21" s="504"/>
      <c r="AG21" s="504"/>
      <c r="AH21" s="504"/>
      <c r="AI21" s="504"/>
      <c r="AJ21" s="504"/>
      <c r="AK21" s="504"/>
      <c r="AL21" s="504"/>
      <c r="AM21" s="504"/>
      <c r="AN21" s="504"/>
      <c r="AO21" s="504"/>
    </row>
    <row r="22" spans="1:2376" x14ac:dyDescent="0.3">
      <c r="A22" s="319" t="str">
        <f>'END Jul 2021'!K14</f>
        <v>Red Energy</v>
      </c>
      <c r="B22" s="383" t="str">
        <f>'END Jul 2021'!L14</f>
        <v>Solar Saver</v>
      </c>
      <c r="C22" s="384">
        <f>IF('END Jul 2021'!BP14=0,91*'END Jul 2021'!M14/100,(91*'END Jul 2021'!M14/100)+'END Jul 2021'!BP14/4)</f>
        <v>81.991</v>
      </c>
      <c r="D22" s="384">
        <f>IF('END Jul 2021'!O14="",$E$5*'END Jul 2021'!N14/100,IF($E$5&gt;='END Jul 2021'!P14,('END Jul 2021'!P14*'END Jul 2021'!N14/100),($E$5*'END Jul 2021'!N14/100)))</f>
        <v>272.19779999999997</v>
      </c>
      <c r="E22" s="384">
        <f>IF(AND('END Jul 2021'!P14&gt;0,'END Jul 2021'!R14&gt;0),IF($E$5&lt;'END Jul 2021'!P14,0,IF($E$5&lt;=('END Jul 2021'!R14+'END Jul 2021'!P14),(($E$5-'END Jul 2021'!P14)*'END Jul 2021'!Q14/100),(('END Jul 2021'!R14)*'END Jul 2021'!Q14/100))),0)</f>
        <v>0</v>
      </c>
      <c r="F22" s="384">
        <f>IF(AND('END Jul 2021'!Q14&gt;0,'END Jul 2021'!S14&gt;0),IF($E$5&lt;('END Jul 2021'!R14+'END Jul 2021'!P14),0,IF($E$5&lt;=('END Jul 2021'!T14+'END Jul 2021'!R14+'END Jul 2021'!P14),(($E$5-('END Jul 2021'!R14+'END Jul 2021'!P14))*'END Jul 2021'!S14/100),('END Jul 2021'!T14*'END Jul 2021'!S14/100))),0)</f>
        <v>0</v>
      </c>
      <c r="G22" s="384">
        <v>0</v>
      </c>
      <c r="H22" s="384">
        <f>IF('END Jul 2021'!T14&gt;0,IF(($E$5&lt;'END Jul 2021'!T14),(0),($E$5-'END Jul 2021'!T14)*'END Jul 2021'!U14/100),IF(AND('END Jul 2021'!R14&gt;0,'END Jul 2021'!T14=""),IF(($E$5&lt;'END Jul 2021'!R14),(0),($E$5-'END Jul 2021'!R14)*'END Jul 2021'!S14/100),IF(AND('END Jul 2021'!P14&gt;0,'END Jul 2021'!R14=""),IF(($E$5&lt;'END Jul 2021'!P14),(0),($E$5-'END Jul 2021'!P14)*'END Jul 2021'!Q14/100),0)))</f>
        <v>0</v>
      </c>
      <c r="I22" s="384">
        <f t="shared" si="0"/>
        <v>354.18879999999996</v>
      </c>
      <c r="J22" s="449">
        <f t="shared" si="1"/>
        <v>1088.7911999999999</v>
      </c>
      <c r="K22" s="449">
        <f t="shared" si="2"/>
        <v>1416.7551999999998</v>
      </c>
      <c r="L22" s="450">
        <f t="shared" si="7"/>
        <v>1558.4307199999998</v>
      </c>
      <c r="M22" s="449">
        <f>'END Jul 2021'!AZ14</f>
        <v>0</v>
      </c>
      <c r="N22" s="449">
        <f>'END Jul 2021'!BA14</f>
        <v>0</v>
      </c>
      <c r="O22" s="449">
        <f>'END Jul 2021'!BB14</f>
        <v>0</v>
      </c>
      <c r="P22" s="449">
        <f>'END Jul 2021'!BC14</f>
        <v>0</v>
      </c>
      <c r="Q22" s="449">
        <f>($E$6*'END Jul 2021'!AT14/100)*4</f>
        <v>535.572</v>
      </c>
      <c r="R22" s="448" t="str">
        <f t="shared" si="8"/>
        <v>No discount</v>
      </c>
      <c r="S22" s="448" t="str">
        <f t="shared" si="9"/>
        <v>Inclusive</v>
      </c>
      <c r="T22" s="475">
        <f t="shared" si="3"/>
        <v>1416.7551999999998</v>
      </c>
      <c r="U22" s="449">
        <f t="shared" si="4"/>
        <v>1416.7551999999998</v>
      </c>
      <c r="V22" s="449">
        <f t="shared" si="5"/>
        <v>881.18319999999983</v>
      </c>
      <c r="W22" s="449">
        <f t="shared" si="6"/>
        <v>881.18319999999983</v>
      </c>
      <c r="X22" s="455">
        <f t="shared" si="11"/>
        <v>969.30151999999987</v>
      </c>
      <c r="Y22" s="455">
        <f t="shared" si="11"/>
        <v>969.30151999999987</v>
      </c>
      <c r="Z22" s="391">
        <f>'END Jul 2021'!BL14</f>
        <v>0</v>
      </c>
      <c r="AA22" s="377" t="str">
        <f>'END Jul 2021'!BM14</f>
        <v>n</v>
      </c>
      <c r="AB22" s="504"/>
      <c r="AC22" s="504"/>
      <c r="AD22" s="504"/>
      <c r="AE22" s="504"/>
      <c r="AF22" s="504"/>
      <c r="AG22" s="504"/>
      <c r="AH22" s="504"/>
      <c r="AI22" s="504"/>
      <c r="AJ22" s="504"/>
      <c r="AK22" s="504"/>
      <c r="AL22" s="504"/>
      <c r="AM22" s="504"/>
      <c r="AN22" s="504"/>
      <c r="AO22" s="504"/>
    </row>
    <row r="23" spans="1:2376" x14ac:dyDescent="0.3">
      <c r="A23" s="319" t="str">
        <f>'END Jul 2021'!K15</f>
        <v>Simply Energy</v>
      </c>
      <c r="B23" s="383" t="str">
        <f>'END Jul 2021'!L15</f>
        <v>Energy Saver</v>
      </c>
      <c r="C23" s="384">
        <f>IF('END Jul 2021'!BP15=0,91*'END Jul 2021'!M15/100,(91*'END Jul 2021'!M15/100)+'END Jul 2021'!BP15/4)</f>
        <v>74.611727272727265</v>
      </c>
      <c r="D23" s="384">
        <f>IF('END Jul 2021'!O15="",$E$5*'END Jul 2021'!N15/100,IF($E$5&gt;='END Jul 2021'!P15,('END Jul 2021'!P15*'END Jul 2021'!N15/100),($E$5*'END Jul 2021'!N15/100)))</f>
        <v>283.37657727272722</v>
      </c>
      <c r="E23" s="384">
        <f>IF(AND('END Jul 2021'!P15&gt;0,'END Jul 2021'!R15&gt;0),IF($E$5&lt;'END Jul 2021'!P15,0,IF($E$5&lt;=('END Jul 2021'!R15+'END Jul 2021'!P15),(($E$5-'END Jul 2021'!P15)*'END Jul 2021'!Q15/100),(('END Jul 2021'!R15)*'END Jul 2021'!Q15/100))),0)</f>
        <v>0</v>
      </c>
      <c r="F23" s="384">
        <f>IF(AND('END Jul 2021'!Q15&gt;0,'END Jul 2021'!S15&gt;0),IF($E$5&lt;('END Jul 2021'!R15+'END Jul 2021'!P15),0,IF($E$5&lt;=('END Jul 2021'!T15+'END Jul 2021'!R15+'END Jul 2021'!P15),(($E$5-('END Jul 2021'!R15+'END Jul 2021'!P15))*'END Jul 2021'!S15/100),('END Jul 2021'!T15*'END Jul 2021'!S15/100))),0)</f>
        <v>0</v>
      </c>
      <c r="G23" s="384">
        <v>0</v>
      </c>
      <c r="H23" s="384">
        <f>IF('END Jul 2021'!T15&gt;0,IF(($E$5&lt;'END Jul 2021'!T15),(0),($E$5-'END Jul 2021'!T15)*'END Jul 2021'!U15/100),IF(AND('END Jul 2021'!R15&gt;0,'END Jul 2021'!T15=""),IF(($E$5&lt;'END Jul 2021'!R15),(0),($E$5-'END Jul 2021'!R15)*'END Jul 2021'!S15/100),IF(AND('END Jul 2021'!P15&gt;0,'END Jul 2021'!R15=""),IF(($E$5&lt;'END Jul 2021'!P15),(0),($E$5-'END Jul 2021'!P15)*'END Jul 2021'!Q15/100),0)))</f>
        <v>0</v>
      </c>
      <c r="I23" s="384">
        <f t="shared" si="0"/>
        <v>357.98830454545447</v>
      </c>
      <c r="J23" s="449">
        <f t="shared" si="1"/>
        <v>1133.5063090909089</v>
      </c>
      <c r="K23" s="449">
        <f t="shared" si="2"/>
        <v>1431.9532181818179</v>
      </c>
      <c r="L23" s="450">
        <f t="shared" si="7"/>
        <v>1575.1485399999997</v>
      </c>
      <c r="M23" s="449">
        <f>'END Jul 2021'!AZ15</f>
        <v>19</v>
      </c>
      <c r="N23" s="449">
        <f>'END Jul 2021'!BA15</f>
        <v>0</v>
      </c>
      <c r="O23" s="449">
        <f>'END Jul 2021'!BB15</f>
        <v>0</v>
      </c>
      <c r="P23" s="449">
        <f>'END Jul 2021'!BC15</f>
        <v>0</v>
      </c>
      <c r="Q23" s="449">
        <f>($E$6*'END Jul 2021'!AT15/100)*4</f>
        <v>163.64700000000002</v>
      </c>
      <c r="R23" s="448" t="str">
        <f t="shared" si="8"/>
        <v>Guaranteed off bill</v>
      </c>
      <c r="S23" s="448" t="str">
        <f t="shared" si="9"/>
        <v>Exclusive</v>
      </c>
      <c r="T23" s="475">
        <f t="shared" si="3"/>
        <v>1159.8821067272725</v>
      </c>
      <c r="U23" s="449">
        <f t="shared" si="4"/>
        <v>1159.8821067272725</v>
      </c>
      <c r="V23" s="449">
        <f t="shared" si="5"/>
        <v>996.23510672727241</v>
      </c>
      <c r="W23" s="449">
        <f t="shared" si="6"/>
        <v>996.23510672727241</v>
      </c>
      <c r="X23" s="455">
        <f t="shared" si="11"/>
        <v>1095.8586173999997</v>
      </c>
      <c r="Y23" s="455">
        <f t="shared" si="11"/>
        <v>1095.8586173999997</v>
      </c>
      <c r="Z23" s="391">
        <f>'END Jul 2021'!BL15</f>
        <v>0</v>
      </c>
      <c r="AA23" s="377" t="str">
        <f>'END Jul 2021'!BM15</f>
        <v>n</v>
      </c>
      <c r="AB23" s="504"/>
      <c r="AC23" s="504"/>
      <c r="AD23" s="504"/>
      <c r="AE23" s="504"/>
      <c r="AF23" s="504"/>
      <c r="AG23" s="504"/>
      <c r="AH23" s="504"/>
      <c r="AI23" s="504"/>
      <c r="AJ23" s="504"/>
      <c r="AK23" s="504"/>
      <c r="AL23" s="504"/>
      <c r="AM23" s="504"/>
      <c r="AN23" s="504"/>
      <c r="AO23" s="504"/>
    </row>
    <row r="24" spans="1:2376" x14ac:dyDescent="0.3">
      <c r="A24" s="319" t="str">
        <f>'END Jul 2021'!K16</f>
        <v>1st Energy</v>
      </c>
      <c r="B24" s="383" t="str">
        <f>'END Jul 2021'!L16</f>
        <v>Solar Bonus</v>
      </c>
      <c r="C24" s="384">
        <f>IF('END Jul 2021'!BP16=0,91*'END Jul 2021'!M16/100,(91*'END Jul 2021'!M16/100)+'END Jul 2021'!BP16/4)</f>
        <v>90.09</v>
      </c>
      <c r="D24" s="384">
        <f>IF('END Jul 2021'!O16="",$E$5*'END Jul 2021'!N16/100,IF($E$5&gt;='END Jul 2021'!P16,('END Jul 2021'!P16*'END Jul 2021'!N16/100),($E$5*'END Jul 2021'!N16/100)))</f>
        <v>266.33708181818179</v>
      </c>
      <c r="E24" s="384">
        <f>IF(AND('END Jul 2021'!P16&gt;0,'END Jul 2021'!R16&gt;0),IF($E$5&lt;'END Jul 2021'!P16,0,IF($E$5&lt;=('END Jul 2021'!R16+'END Jul 2021'!P16),(($E$5-'END Jul 2021'!P16)*'END Jul 2021'!Q16/100),(('END Jul 2021'!R16)*'END Jul 2021'!Q16/100))),0)</f>
        <v>0</v>
      </c>
      <c r="F24" s="384">
        <f>IF(AND('END Jul 2021'!Q16&gt;0,'END Jul 2021'!S16&gt;0),IF($E$5&lt;('END Jul 2021'!R16+'END Jul 2021'!P16),0,IF($E$5&lt;=('END Jul 2021'!T16+'END Jul 2021'!R16+'END Jul 2021'!P16),(($E$5-('END Jul 2021'!R16+'END Jul 2021'!P16))*'END Jul 2021'!S16/100),('END Jul 2021'!T16*'END Jul 2021'!S16/100))),0)</f>
        <v>0</v>
      </c>
      <c r="G24" s="384">
        <v>0</v>
      </c>
      <c r="H24" s="384">
        <f>IF('END Jul 2021'!T16&gt;0,IF(($E$5&lt;'END Jul 2021'!T16),(0),($E$5-'END Jul 2021'!T16)*'END Jul 2021'!U16/100),IF(AND('END Jul 2021'!R16&gt;0,'END Jul 2021'!T16=""),IF(($E$5&lt;'END Jul 2021'!R16),(0),($E$5-'END Jul 2021'!R16)*'END Jul 2021'!S16/100),IF(AND('END Jul 2021'!P16&gt;0,'END Jul 2021'!R16=""),IF(($E$5&lt;'END Jul 2021'!P16),(0),($E$5-'END Jul 2021'!P16)*'END Jul 2021'!Q16/100),0)))</f>
        <v>0</v>
      </c>
      <c r="I24" s="384">
        <f t="shared" si="0"/>
        <v>356.42708181818182</v>
      </c>
      <c r="J24" s="449">
        <f t="shared" si="1"/>
        <v>1065.3483272727271</v>
      </c>
      <c r="K24" s="449">
        <f t="shared" si="2"/>
        <v>1425.7083272727273</v>
      </c>
      <c r="L24" s="450">
        <f t="shared" si="7"/>
        <v>1568.27916</v>
      </c>
      <c r="M24" s="449">
        <f>'END Jul 2021'!AZ16</f>
        <v>0</v>
      </c>
      <c r="N24" s="449">
        <f>'END Jul 2021'!BA16</f>
        <v>0</v>
      </c>
      <c r="O24" s="449">
        <f>'END Jul 2021'!BB16</f>
        <v>0</v>
      </c>
      <c r="P24" s="449">
        <f>'END Jul 2021'!BC16</f>
        <v>0</v>
      </c>
      <c r="Q24" s="449">
        <f>($E$6*'END Jul 2021'!AT16/100)*4</f>
        <v>327.29400000000004</v>
      </c>
      <c r="R24" s="448" t="str">
        <f t="shared" si="8"/>
        <v>No discount</v>
      </c>
      <c r="S24" s="448" t="str">
        <f t="shared" si="9"/>
        <v>Exclusive</v>
      </c>
      <c r="T24" s="475">
        <f t="shared" si="3"/>
        <v>1425.7083272727273</v>
      </c>
      <c r="U24" s="449">
        <f t="shared" si="4"/>
        <v>1425.7083272727273</v>
      </c>
      <c r="V24" s="449">
        <f t="shared" si="5"/>
        <v>1098.4143272727272</v>
      </c>
      <c r="W24" s="449">
        <f t="shared" si="6"/>
        <v>1098.4143272727272</v>
      </c>
      <c r="X24" s="455">
        <f t="shared" si="11"/>
        <v>1208.25576</v>
      </c>
      <c r="Y24" s="455">
        <f t="shared" si="11"/>
        <v>1208.25576</v>
      </c>
      <c r="Z24" s="391">
        <f>'END Jul 2021'!BL16</f>
        <v>0</v>
      </c>
      <c r="AA24" s="377" t="str">
        <f>'END Jul 2021'!BM16</f>
        <v>n</v>
      </c>
      <c r="AB24" s="504"/>
      <c r="AC24" s="504"/>
      <c r="AD24" s="504"/>
      <c r="AE24" s="504"/>
      <c r="AF24" s="504"/>
      <c r="AG24" s="504"/>
      <c r="AH24" s="504"/>
      <c r="AI24" s="504"/>
      <c r="AJ24" s="504"/>
      <c r="AK24" s="504"/>
      <c r="AL24" s="504"/>
      <c r="AM24" s="504"/>
      <c r="AN24" s="504"/>
      <c r="AO24" s="504"/>
    </row>
    <row r="25" spans="1:2376" x14ac:dyDescent="0.3">
      <c r="A25" s="319" t="str">
        <f>'END Jul 2021'!K17</f>
        <v>Amber Electric</v>
      </c>
      <c r="B25" s="383" t="str">
        <f>'END Jul 2021'!L17</f>
        <v>Amber Plan</v>
      </c>
      <c r="C25" s="384">
        <f>IF('END Jul 2021'!BP17=0,91*'END Jul 2021'!M17/100,(91*'END Jul 2021'!M17/100)+'END Jul 2021'!BP17/4)</f>
        <v>114.58599999999998</v>
      </c>
      <c r="D25" s="384">
        <f>IF('END Jul 2021'!O17="",$E$5*'END Jul 2021'!N17/100,IF($E$5&gt;='END Jul 2021'!P17,('END Jul 2021'!P17*'END Jul 2021'!N17/100),($E$5*'END Jul 2021'!N17/100)))</f>
        <v>244.52218636363631</v>
      </c>
      <c r="E25" s="384">
        <f>IF(AND('END Jul 2021'!P17&gt;0,'END Jul 2021'!R17&gt;0),IF($E$5&lt;'END Jul 2021'!P17,0,IF($E$5&lt;=('END Jul 2021'!R17+'END Jul 2021'!P17),(($E$5-'END Jul 2021'!P17)*'END Jul 2021'!Q17/100),(('END Jul 2021'!R17)*'END Jul 2021'!Q17/100))),0)</f>
        <v>0</v>
      </c>
      <c r="F25" s="384">
        <f>IF(AND('END Jul 2021'!Q17&gt;0,'END Jul 2021'!S17&gt;0),IF($E$5&lt;('END Jul 2021'!R17+'END Jul 2021'!P17),0,IF($E$5&lt;=('END Jul 2021'!T17+'END Jul 2021'!R17+'END Jul 2021'!P17),(($E$5-('END Jul 2021'!R17+'END Jul 2021'!P17))*'END Jul 2021'!S17/100),('END Jul 2021'!T17*'END Jul 2021'!S17/100))),0)</f>
        <v>0</v>
      </c>
      <c r="G25" s="384">
        <v>0</v>
      </c>
      <c r="H25" s="384">
        <f>IF('END Jul 2021'!T17&gt;0,IF(($E$5&lt;'END Jul 2021'!T17),(0),($E$5-'END Jul 2021'!T17)*'END Jul 2021'!U17/100),IF(AND('END Jul 2021'!R17&gt;0,'END Jul 2021'!T17=""),IF(($E$5&lt;'END Jul 2021'!R17),(0),($E$5-'END Jul 2021'!R17)*'END Jul 2021'!S17/100),IF(AND('END Jul 2021'!P17&gt;0,'END Jul 2021'!R17=""),IF(($E$5&lt;'END Jul 2021'!P17),(0),($E$5-'END Jul 2021'!P17)*'END Jul 2021'!Q17/100),0)))</f>
        <v>0</v>
      </c>
      <c r="I25" s="384">
        <f t="shared" si="0"/>
        <v>359.10818636363626</v>
      </c>
      <c r="J25" s="449">
        <f t="shared" si="1"/>
        <v>978.08874545454512</v>
      </c>
      <c r="K25" s="449">
        <f t="shared" si="2"/>
        <v>1436.4327454545451</v>
      </c>
      <c r="L25" s="450">
        <f t="shared" si="7"/>
        <v>1580.0760199999997</v>
      </c>
      <c r="M25" s="449">
        <f>'END Jul 2021'!AZ17</f>
        <v>0</v>
      </c>
      <c r="N25" s="449">
        <f>'END Jul 2021'!BA17</f>
        <v>0</v>
      </c>
      <c r="O25" s="449">
        <f>'END Jul 2021'!BB17</f>
        <v>0</v>
      </c>
      <c r="P25" s="449">
        <f>'END Jul 2021'!BC17</f>
        <v>0</v>
      </c>
      <c r="Q25" s="449">
        <f>($E$6*'END Jul 2021'!AT17/100)*4</f>
        <v>0</v>
      </c>
      <c r="R25" s="448" t="str">
        <f t="shared" si="8"/>
        <v>No discount</v>
      </c>
      <c r="S25" s="448" t="str">
        <f t="shared" si="9"/>
        <v>Exclusive</v>
      </c>
      <c r="T25" s="475">
        <f t="shared" si="3"/>
        <v>1436.4327454545451</v>
      </c>
      <c r="U25" s="449">
        <f t="shared" si="4"/>
        <v>1436.4327454545451</v>
      </c>
      <c r="V25" s="449">
        <f t="shared" si="5"/>
        <v>1436.4327454545451</v>
      </c>
      <c r="W25" s="449">
        <f t="shared" si="6"/>
        <v>1436.4327454545451</v>
      </c>
      <c r="X25" s="455">
        <f t="shared" si="11"/>
        <v>1580.0760199999997</v>
      </c>
      <c r="Y25" s="455">
        <f t="shared" si="11"/>
        <v>1580.0760199999997</v>
      </c>
      <c r="Z25" s="391">
        <f>'END Jul 2021'!BL17</f>
        <v>0</v>
      </c>
      <c r="AA25" s="377" t="str">
        <f>'END Jul 2021'!BM17</f>
        <v>n</v>
      </c>
      <c r="AB25" s="504"/>
      <c r="AC25" s="504"/>
      <c r="AD25" s="504"/>
      <c r="AE25" s="504"/>
      <c r="AF25" s="504"/>
      <c r="AG25" s="504"/>
      <c r="AH25" s="504"/>
      <c r="AI25" s="504"/>
      <c r="AJ25" s="504"/>
      <c r="AK25" s="504"/>
      <c r="AL25" s="504"/>
      <c r="AM25" s="504"/>
      <c r="AN25" s="504"/>
      <c r="AO25" s="504"/>
    </row>
    <row r="26" spans="1:2376" s="421" customFormat="1" x14ac:dyDescent="0.3">
      <c r="A26" s="319" t="str">
        <f>'END Jul 2021'!K18</f>
        <v>Bright Spark Power</v>
      </c>
      <c r="B26" s="383" t="str">
        <f>'END Jul 2021'!L18</f>
        <v>12 Month Contract</v>
      </c>
      <c r="C26" s="384">
        <f>IF('END Jul 2021'!BP18=0,91*'END Jul 2021'!M18/100,(91*'END Jul 2021'!M18/100)+'END Jul 2021'!BP18/4)</f>
        <v>81.899999999999991</v>
      </c>
      <c r="D26" s="384">
        <f>IF('END Jul 2021'!O18="",$E$5*'END Jul 2021'!N18/100,IF($E$5&gt;='END Jul 2021'!P18,('END Jul 2021'!P18*'END Jul 2021'!N18/100),($E$5*'END Jul 2021'!N18/100)))</f>
        <v>216.95510454545447</v>
      </c>
      <c r="E26" s="384">
        <f>IF(AND('END Jul 2021'!P18&gt;0,'END Jul 2021'!R18&gt;0),IF($E$5&lt;'END Jul 2021'!P18,0,IF($E$5&lt;=('END Jul 2021'!R18+'END Jul 2021'!P18),(($E$5-'END Jul 2021'!P18)*'END Jul 2021'!Q18/100),(('END Jul 2021'!R18)*'END Jul 2021'!Q18/100))),0)</f>
        <v>0</v>
      </c>
      <c r="F26" s="384">
        <f>IF(AND('END Jul 2021'!Q18&gt;0,'END Jul 2021'!S18&gt;0),IF($E$5&lt;('END Jul 2021'!R18+'END Jul 2021'!P18),0,IF($E$5&lt;=('END Jul 2021'!T18+'END Jul 2021'!R18+'END Jul 2021'!P18),(($E$5-('END Jul 2021'!R18+'END Jul 2021'!P18))*'END Jul 2021'!S18/100),('END Jul 2021'!T18*'END Jul 2021'!S18/100))),0)</f>
        <v>0</v>
      </c>
      <c r="G26" s="384">
        <v>0</v>
      </c>
      <c r="H26" s="384">
        <f>IF('END Jul 2021'!T18&gt;0,IF(($E$5&lt;'END Jul 2021'!T18),(0),($E$5-'END Jul 2021'!T18)*'END Jul 2021'!U18/100),IF(AND('END Jul 2021'!R18&gt;0,'END Jul 2021'!T18=""),IF(($E$5&lt;'END Jul 2021'!R18),(0),($E$5-'END Jul 2021'!R18)*'END Jul 2021'!S18/100),IF(AND('END Jul 2021'!P18&gt;0,'END Jul 2021'!R18=""),IF(($E$5&lt;'END Jul 2021'!P18),(0),($E$5-'END Jul 2021'!P18)*'END Jul 2021'!Q18/100),0)))</f>
        <v>0</v>
      </c>
      <c r="I26" s="384">
        <f t="shared" si="0"/>
        <v>298.85510454545448</v>
      </c>
      <c r="J26" s="449">
        <f t="shared" si="1"/>
        <v>867.82041818181801</v>
      </c>
      <c r="K26" s="449">
        <f t="shared" si="2"/>
        <v>1195.4204181818179</v>
      </c>
      <c r="L26" s="450">
        <f t="shared" si="7"/>
        <v>1314.9624599999997</v>
      </c>
      <c r="M26" s="449">
        <f>'END Jul 2021'!AZ18</f>
        <v>0</v>
      </c>
      <c r="N26" s="449">
        <f>'END Jul 2021'!BA18</f>
        <v>0</v>
      </c>
      <c r="O26" s="449">
        <f>'END Jul 2021'!BB18</f>
        <v>0</v>
      </c>
      <c r="P26" s="449">
        <f>'END Jul 2021'!BC18</f>
        <v>0</v>
      </c>
      <c r="Q26" s="449">
        <f>($E$6*'END Jul 2021'!AT18/100)*4</f>
        <v>208.27799999999999</v>
      </c>
      <c r="R26" s="448" t="str">
        <f t="shared" si="8"/>
        <v>No discount</v>
      </c>
      <c r="S26" s="448" t="str">
        <f t="shared" si="9"/>
        <v>Exclusive</v>
      </c>
      <c r="T26" s="475">
        <f t="shared" si="3"/>
        <v>1195.4204181818179</v>
      </c>
      <c r="U26" s="449">
        <f t="shared" si="4"/>
        <v>1195.4204181818179</v>
      </c>
      <c r="V26" s="449">
        <f t="shared" si="5"/>
        <v>987.1424181818179</v>
      </c>
      <c r="W26" s="449">
        <f t="shared" si="6"/>
        <v>987.1424181818179</v>
      </c>
      <c r="X26" s="455">
        <f t="shared" si="11"/>
        <v>1085.8566599999997</v>
      </c>
      <c r="Y26" s="455">
        <f t="shared" si="11"/>
        <v>1085.8566599999997</v>
      </c>
      <c r="Z26" s="391">
        <f>'END Jul 2021'!BL18</f>
        <v>12</v>
      </c>
      <c r="AA26" s="377" t="str">
        <f>'END Jul 2021'!BM18</f>
        <v>n</v>
      </c>
      <c r="AB26" s="504"/>
      <c r="AC26" s="504"/>
      <c r="AD26" s="504"/>
      <c r="AE26" s="504"/>
      <c r="AF26" s="504"/>
      <c r="AG26" s="504"/>
      <c r="AH26" s="504"/>
      <c r="AI26" s="504"/>
      <c r="AJ26" s="504"/>
      <c r="AK26" s="504"/>
      <c r="AL26" s="504"/>
      <c r="AM26" s="504"/>
      <c r="AN26" s="504"/>
      <c r="AO26" s="504"/>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row>
    <row r="27" spans="1:2376" s="421" customFormat="1" x14ac:dyDescent="0.3">
      <c r="A27" s="319" t="str">
        <f>'END Jul 2021'!K19</f>
        <v>Discover Energy</v>
      </c>
      <c r="B27" s="383" t="str">
        <f>'END Jul 2021'!L19</f>
        <v>Solar Smart</v>
      </c>
      <c r="C27" s="384">
        <f>IF('END Jul 2021'!BP19=0,91*'END Jul 2021'!M19/100,(91*'END Jul 2021'!M19/100)+'END Jul 2021'!BP19/4)</f>
        <v>58.802545454545445</v>
      </c>
      <c r="D27" s="384">
        <f>IF('END Jul 2021'!O19="",$E$5*'END Jul 2021'!N19/100,IF($E$5&gt;='END Jul 2021'!P19,('END Jul 2021'!P19*'END Jul 2021'!N19/100),($E$5*'END Jul 2021'!N19/100)))</f>
        <v>295.85773636363632</v>
      </c>
      <c r="E27" s="384">
        <f>IF(AND('END Jul 2021'!P19&gt;0,'END Jul 2021'!R19&gt;0),IF($E$5&lt;'END Jul 2021'!P19,0,IF($E$5&lt;=('END Jul 2021'!R19+'END Jul 2021'!P19),(($E$5-'END Jul 2021'!P19)*'END Jul 2021'!Q19/100),(('END Jul 2021'!R19)*'END Jul 2021'!Q19/100))),0)</f>
        <v>0</v>
      </c>
      <c r="F27" s="384">
        <f>IF(AND('END Jul 2021'!Q19&gt;0,'END Jul 2021'!S19&gt;0),IF($E$5&lt;('END Jul 2021'!R19+'END Jul 2021'!P19),0,IF($E$5&lt;=('END Jul 2021'!T19+'END Jul 2021'!R19+'END Jul 2021'!P19),(($E$5-('END Jul 2021'!R19+'END Jul 2021'!P19))*'END Jul 2021'!S19/100),('END Jul 2021'!T19*'END Jul 2021'!S19/100))),0)</f>
        <v>0</v>
      </c>
      <c r="G27" s="384">
        <v>0</v>
      </c>
      <c r="H27" s="384">
        <f>IF('END Jul 2021'!T19&gt;0,IF(($E$5&lt;'END Jul 2021'!T19),(0),($E$5-'END Jul 2021'!T19)*'END Jul 2021'!U19/100),IF(AND('END Jul 2021'!R19&gt;0,'END Jul 2021'!T19=""),IF(($E$5&lt;'END Jul 2021'!R19),(0),($E$5-'END Jul 2021'!R19)*'END Jul 2021'!S19/100),IF(AND('END Jul 2021'!P19&gt;0,'END Jul 2021'!R19=""),IF(($E$5&lt;'END Jul 2021'!P19),(0),($E$5-'END Jul 2021'!P19)*'END Jul 2021'!Q19/100),0)))</f>
        <v>0</v>
      </c>
      <c r="I27" s="384">
        <f t="shared" si="0"/>
        <v>354.66028181818177</v>
      </c>
      <c r="J27" s="449">
        <f t="shared" si="1"/>
        <v>1183.4309454545453</v>
      </c>
      <c r="K27" s="449">
        <f t="shared" si="2"/>
        <v>1418.6411272727271</v>
      </c>
      <c r="L27" s="450">
        <f t="shared" si="7"/>
        <v>1560.50524</v>
      </c>
      <c r="M27" s="449">
        <f>'END Jul 2021'!AZ19</f>
        <v>0</v>
      </c>
      <c r="N27" s="449">
        <f>'END Jul 2021'!BA19</f>
        <v>21</v>
      </c>
      <c r="O27" s="449">
        <f>'END Jul 2021'!BB19</f>
        <v>0</v>
      </c>
      <c r="P27" s="449">
        <f>'END Jul 2021'!BC19</f>
        <v>0</v>
      </c>
      <c r="Q27" s="449">
        <f>($E$6*'END Jul 2021'!AT19/100)*4</f>
        <v>476.06400000000002</v>
      </c>
      <c r="R27" s="448" t="str">
        <f t="shared" si="8"/>
        <v>Guaranteed off usage</v>
      </c>
      <c r="S27" s="448" t="str">
        <f t="shared" si="9"/>
        <v>Exclusive</v>
      </c>
      <c r="T27" s="475">
        <f t="shared" si="3"/>
        <v>1170.1206287272726</v>
      </c>
      <c r="U27" s="449">
        <f t="shared" si="4"/>
        <v>1170.1206287272726</v>
      </c>
      <c r="V27" s="449">
        <f t="shared" si="5"/>
        <v>694.05662872727248</v>
      </c>
      <c r="W27" s="449">
        <f t="shared" si="6"/>
        <v>694.05662872727248</v>
      </c>
      <c r="X27" s="455">
        <f t="shared" si="11"/>
        <v>763.46229159999984</v>
      </c>
      <c r="Y27" s="455">
        <f t="shared" si="11"/>
        <v>763.46229159999984</v>
      </c>
      <c r="Z27" s="391">
        <f>'END Jul 2021'!BL19</f>
        <v>0</v>
      </c>
      <c r="AA27" s="377" t="str">
        <f>'END Jul 2021'!BM19</f>
        <v>n</v>
      </c>
      <c r="AB27" s="504"/>
      <c r="AC27" s="504"/>
      <c r="AD27" s="504"/>
      <c r="AE27" s="504"/>
      <c r="AF27" s="504"/>
      <c r="AG27" s="504"/>
      <c r="AH27" s="504"/>
      <c r="AI27" s="504"/>
      <c r="AJ27" s="504"/>
      <c r="AK27" s="504"/>
      <c r="AL27" s="504"/>
      <c r="AM27" s="504"/>
      <c r="AN27" s="504"/>
      <c r="AO27" s="504"/>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row>
    <row r="28" spans="1:2376" s="421" customFormat="1" x14ac:dyDescent="0.3">
      <c r="A28" s="319" t="str">
        <f>'END Jul 2021'!K20</f>
        <v>Enova Energy</v>
      </c>
      <c r="B28" s="383" t="str">
        <f>'END Jul 2021'!L20</f>
        <v>Solar Premium</v>
      </c>
      <c r="C28" s="384">
        <f>IF('END Jul 2021'!BP20=0,91*'END Jul 2021'!M20/100,(91*'END Jul 2021'!M20/100)+'END Jul 2021'!BP20/4)</f>
        <v>77.349999999999994</v>
      </c>
      <c r="D28" s="384">
        <f>IF('END Jul 2021'!O20="",$E$5*'END Jul 2021'!N20/100,IF($E$5&gt;='END Jul 2021'!P20,('END Jul 2021'!P20*'END Jul 2021'!N20/100),($E$5*'END Jul 2021'!N20/100)))</f>
        <v>290.10554999999994</v>
      </c>
      <c r="E28" s="384">
        <f>IF(AND('END Jul 2021'!P20&gt;0,'END Jul 2021'!R20&gt;0),IF($E$5&lt;'END Jul 2021'!P20,0,IF($E$5&lt;=('END Jul 2021'!R20+'END Jul 2021'!P20),(($E$5-'END Jul 2021'!P20)*'END Jul 2021'!Q20/100),(('END Jul 2021'!R20)*'END Jul 2021'!Q20/100))),0)</f>
        <v>0</v>
      </c>
      <c r="F28" s="384">
        <f>IF(AND('END Jul 2021'!Q20&gt;0,'END Jul 2021'!S20&gt;0),IF($E$5&lt;('END Jul 2021'!R20+'END Jul 2021'!P20),0,IF($E$5&lt;=('END Jul 2021'!T20+'END Jul 2021'!R20+'END Jul 2021'!P20),(($E$5-('END Jul 2021'!R20+'END Jul 2021'!P20))*'END Jul 2021'!S20/100),('END Jul 2021'!T20*'END Jul 2021'!S20/100))),0)</f>
        <v>0</v>
      </c>
      <c r="G28" s="384">
        <v>0</v>
      </c>
      <c r="H28" s="384">
        <f>IF('END Jul 2021'!T20&gt;0,IF(($E$5&lt;'END Jul 2021'!T20),(0),($E$5-'END Jul 2021'!T20)*'END Jul 2021'!U20/100),IF(AND('END Jul 2021'!R20&gt;0,'END Jul 2021'!T20=""),IF(($E$5&lt;'END Jul 2021'!R20),(0),($E$5-'END Jul 2021'!R20)*'END Jul 2021'!S20/100),IF(AND('END Jul 2021'!P20&gt;0,'END Jul 2021'!R20=""),IF(($E$5&lt;'END Jul 2021'!P20),(0),($E$5-'END Jul 2021'!P20)*'END Jul 2021'!Q20/100),0)))</f>
        <v>0</v>
      </c>
      <c r="I28" s="384">
        <f t="shared" si="0"/>
        <v>367.4555499999999</v>
      </c>
      <c r="J28" s="449">
        <f t="shared" si="1"/>
        <v>1160.4221999999995</v>
      </c>
      <c r="K28" s="449">
        <f t="shared" si="2"/>
        <v>1469.8221999999996</v>
      </c>
      <c r="L28" s="450">
        <f t="shared" si="7"/>
        <v>1616.8044199999997</v>
      </c>
      <c r="M28" s="449">
        <f>'END Jul 2021'!AZ20</f>
        <v>0</v>
      </c>
      <c r="N28" s="449">
        <f>'END Jul 2021'!BA20</f>
        <v>0</v>
      </c>
      <c r="O28" s="449">
        <f>'END Jul 2021'!BB20</f>
        <v>0</v>
      </c>
      <c r="P28" s="449">
        <f>'END Jul 2021'!BC20</f>
        <v>0</v>
      </c>
      <c r="Q28" s="449">
        <f>($E$6*'END Jul 2021'!AT20/100)*4</f>
        <v>357.048</v>
      </c>
      <c r="R28" s="448" t="str">
        <f t="shared" si="8"/>
        <v>No discount</v>
      </c>
      <c r="S28" s="448" t="str">
        <f t="shared" si="9"/>
        <v>Exclusive</v>
      </c>
      <c r="T28" s="475">
        <f t="shared" si="3"/>
        <v>1469.8221999999996</v>
      </c>
      <c r="U28" s="449">
        <f t="shared" si="4"/>
        <v>1469.8221999999996</v>
      </c>
      <c r="V28" s="449">
        <f t="shared" si="5"/>
        <v>1112.7741999999996</v>
      </c>
      <c r="W28" s="449">
        <f t="shared" si="6"/>
        <v>1112.7741999999996</v>
      </c>
      <c r="X28" s="455">
        <f t="shared" si="11"/>
        <v>1224.0516199999997</v>
      </c>
      <c r="Y28" s="455">
        <f t="shared" si="11"/>
        <v>1224.0516199999997</v>
      </c>
      <c r="Z28" s="391">
        <f>'END Jul 2021'!BL20</f>
        <v>0</v>
      </c>
      <c r="AA28" s="377" t="str">
        <f>'END Jul 2021'!BM20</f>
        <v>n</v>
      </c>
      <c r="AB28" s="504"/>
      <c r="AC28" s="504"/>
      <c r="AD28" s="504"/>
      <c r="AE28" s="504"/>
      <c r="AF28" s="504"/>
      <c r="AG28" s="504"/>
      <c r="AH28" s="504"/>
      <c r="AI28" s="504"/>
      <c r="AJ28" s="504"/>
      <c r="AK28" s="504"/>
      <c r="AL28" s="504"/>
      <c r="AM28" s="504"/>
      <c r="AN28" s="504"/>
      <c r="AO28" s="504"/>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row>
    <row r="29" spans="1:2376" s="421" customFormat="1" x14ac:dyDescent="0.3">
      <c r="A29" s="319" t="str">
        <f>'END Jul 2021'!K21</f>
        <v>Future X Power</v>
      </c>
      <c r="B29" s="383" t="str">
        <f>'END Jul 2021'!L21</f>
        <v>Flexi Saver</v>
      </c>
      <c r="C29" s="384">
        <f>IF('END Jul 2021'!BP21=0,91*'END Jul 2021'!M21/100,(91*'END Jul 2021'!M21/100)+'END Jul 2021'!BP21/4)</f>
        <v>75.000545454545446</v>
      </c>
      <c r="D29" s="384">
        <f>IF('END Jul 2021'!O21="",$E$5*'END Jul 2021'!N21/100,IF($E$5&gt;='END Jul 2021'!P21,('END Jul 2021'!P21*'END Jul 2021'!N21/100),($E$5*'END Jul 2021'!N21/100)))</f>
        <v>231.71543181818183</v>
      </c>
      <c r="E29" s="384">
        <f>IF(AND('END Jul 2021'!P21&gt;0,'END Jul 2021'!R21&gt;0),IF($E$5&lt;'END Jul 2021'!P21,0,IF($E$5&lt;=('END Jul 2021'!R21+'END Jul 2021'!P21),(($E$5-'END Jul 2021'!P21)*'END Jul 2021'!Q21/100),(('END Jul 2021'!R21)*'END Jul 2021'!Q21/100))),0)</f>
        <v>0</v>
      </c>
      <c r="F29" s="384">
        <f>IF(AND('END Jul 2021'!Q21&gt;0,'END Jul 2021'!S21&gt;0),IF($E$5&lt;('END Jul 2021'!R21+'END Jul 2021'!P21),0,IF($E$5&lt;=('END Jul 2021'!T21+'END Jul 2021'!R21+'END Jul 2021'!P21),(($E$5-('END Jul 2021'!R21+'END Jul 2021'!P21))*'END Jul 2021'!S21/100),('END Jul 2021'!T21*'END Jul 2021'!S21/100))),0)</f>
        <v>0</v>
      </c>
      <c r="G29" s="384">
        <v>0</v>
      </c>
      <c r="H29" s="384">
        <f>IF('END Jul 2021'!T21&gt;0,IF(($E$5&lt;'END Jul 2021'!T21),(0),($E$5-'END Jul 2021'!T21)*'END Jul 2021'!U21/100),IF(AND('END Jul 2021'!R21&gt;0,'END Jul 2021'!T21=""),IF(($E$5&lt;'END Jul 2021'!R21),(0),($E$5-'END Jul 2021'!R21)*'END Jul 2021'!S21/100),IF(AND('END Jul 2021'!P21&gt;0,'END Jul 2021'!R21=""),IF(($E$5&lt;'END Jul 2021'!P21),(0),($E$5-'END Jul 2021'!P21)*'END Jul 2021'!Q21/100),0)))</f>
        <v>0</v>
      </c>
      <c r="I29" s="384">
        <f t="shared" si="0"/>
        <v>306.71597727272729</v>
      </c>
      <c r="J29" s="449">
        <f t="shared" si="1"/>
        <v>926.86172727272742</v>
      </c>
      <c r="K29" s="449">
        <f t="shared" si="2"/>
        <v>1226.8639090909091</v>
      </c>
      <c r="L29" s="450">
        <f t="shared" si="7"/>
        <v>1349.5503000000001</v>
      </c>
      <c r="M29" s="449">
        <f>'END Jul 2021'!AZ21</f>
        <v>0</v>
      </c>
      <c r="N29" s="449">
        <f>'END Jul 2021'!BA21</f>
        <v>0</v>
      </c>
      <c r="O29" s="449">
        <f>'END Jul 2021'!BB21</f>
        <v>0</v>
      </c>
      <c r="P29" s="449">
        <f>'END Jul 2021'!BC21</f>
        <v>0</v>
      </c>
      <c r="Q29" s="449">
        <f>($E$6*'END Jul 2021'!AT21/100)*4</f>
        <v>119.01600000000001</v>
      </c>
      <c r="R29" s="448" t="str">
        <f t="shared" si="8"/>
        <v>No discount</v>
      </c>
      <c r="S29" s="448" t="str">
        <f t="shared" si="9"/>
        <v>Exclusive</v>
      </c>
      <c r="T29" s="475">
        <f t="shared" si="3"/>
        <v>1226.8639090909091</v>
      </c>
      <c r="U29" s="449">
        <f t="shared" si="4"/>
        <v>1226.8639090909091</v>
      </c>
      <c r="V29" s="449">
        <f t="shared" si="5"/>
        <v>1107.8479090909091</v>
      </c>
      <c r="W29" s="449">
        <f t="shared" si="6"/>
        <v>1107.8479090909091</v>
      </c>
      <c r="X29" s="455">
        <f t="shared" si="11"/>
        <v>1218.6327000000001</v>
      </c>
      <c r="Y29" s="455">
        <f t="shared" si="11"/>
        <v>1218.6327000000001</v>
      </c>
      <c r="Z29" s="391">
        <f>'END Jul 2021'!BL21</f>
        <v>0</v>
      </c>
      <c r="AA29" s="377" t="str">
        <f>'END Jul 2021'!BM21</f>
        <v>n</v>
      </c>
      <c r="AB29" s="504"/>
      <c r="AC29" s="504"/>
      <c r="AD29" s="504"/>
      <c r="AE29" s="504"/>
      <c r="AF29" s="504"/>
      <c r="AG29" s="504"/>
      <c r="AH29" s="504"/>
      <c r="AI29" s="504"/>
      <c r="AJ29" s="504"/>
      <c r="AK29" s="504"/>
      <c r="AL29" s="504"/>
      <c r="AM29" s="504"/>
      <c r="AN29" s="504"/>
      <c r="AO29" s="504"/>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row>
    <row r="30" spans="1:2376" s="421" customFormat="1" x14ac:dyDescent="0.3">
      <c r="A30" s="319" t="str">
        <f>'END Jul 2021'!K22</f>
        <v>GloBird Energy</v>
      </c>
      <c r="B30" s="383" t="str">
        <f>'END Jul 2021'!L22</f>
        <v>UltraSave</v>
      </c>
      <c r="C30" s="384">
        <f>IF('END Jul 2021'!BP22=0,91*'END Jul 2021'!M22/100,(91*'END Jul 2021'!M22/100)+'END Jul 2021'!BP22/4)</f>
        <v>81.899999999999991</v>
      </c>
      <c r="D30" s="384">
        <f>IF('END Jul 2021'!O22="",$E$5*'END Jul 2021'!N22/100,IF($E$5&gt;='END Jul 2021'!P22,('END Jul 2021'!P22*'END Jul 2021'!N22/100),($E$5*'END Jul 2021'!N22/100)))</f>
        <v>241.15769999999992</v>
      </c>
      <c r="E30" s="384">
        <f>IF(AND('END Jul 2021'!P22&gt;0,'END Jul 2021'!R22&gt;0),IF($E$5&lt;'END Jul 2021'!P22,0,IF($E$5&lt;=('END Jul 2021'!R22+'END Jul 2021'!P22),(($E$5-'END Jul 2021'!P22)*'END Jul 2021'!Q22/100),(('END Jul 2021'!R22)*'END Jul 2021'!Q22/100))),0)</f>
        <v>0</v>
      </c>
      <c r="F30" s="384">
        <f>IF(AND('END Jul 2021'!Q22&gt;0,'END Jul 2021'!S22&gt;0),IF($E$5&lt;('END Jul 2021'!R22+'END Jul 2021'!P22),0,IF($E$5&lt;=('END Jul 2021'!T22+'END Jul 2021'!R22+'END Jul 2021'!P22),(($E$5-('END Jul 2021'!R22+'END Jul 2021'!P22))*'END Jul 2021'!S22/100),('END Jul 2021'!T22*'END Jul 2021'!S22/100))),0)</f>
        <v>0</v>
      </c>
      <c r="G30" s="384">
        <v>0</v>
      </c>
      <c r="H30" s="384">
        <f>IF('END Jul 2021'!T22&gt;0,IF(($E$5&lt;'END Jul 2021'!T22),(0),($E$5-'END Jul 2021'!T22)*'END Jul 2021'!U22/100),IF(AND('END Jul 2021'!R22&gt;0,'END Jul 2021'!T22=""),IF(($E$5&lt;'END Jul 2021'!R22),(0),($E$5-'END Jul 2021'!R22)*'END Jul 2021'!S22/100),IF(AND('END Jul 2021'!P22&gt;0,'END Jul 2021'!R22=""),IF(($E$5&lt;'END Jul 2021'!P22),(0),($E$5-'END Jul 2021'!P22)*'END Jul 2021'!Q22/100),0)))</f>
        <v>0</v>
      </c>
      <c r="I30" s="384">
        <f t="shared" si="0"/>
        <v>323.0576999999999</v>
      </c>
      <c r="J30" s="449">
        <f t="shared" si="1"/>
        <v>964.63079999999968</v>
      </c>
      <c r="K30" s="449">
        <f t="shared" si="2"/>
        <v>1292.2307999999996</v>
      </c>
      <c r="L30" s="450">
        <f t="shared" si="7"/>
        <v>1421.4538799999996</v>
      </c>
      <c r="M30" s="449">
        <f>'END Jul 2021'!AZ22</f>
        <v>0</v>
      </c>
      <c r="N30" s="449">
        <f>'END Jul 2021'!BA22</f>
        <v>0</v>
      </c>
      <c r="O30" s="449">
        <f>'END Jul 2021'!BB22</f>
        <v>0</v>
      </c>
      <c r="P30" s="449">
        <f>'END Jul 2021'!BC22</f>
        <v>0</v>
      </c>
      <c r="Q30" s="449">
        <f>($E$6*'END Jul 2021'!AT22/100)*4</f>
        <v>89.262</v>
      </c>
      <c r="R30" s="448" t="str">
        <f t="shared" si="8"/>
        <v>No discount</v>
      </c>
      <c r="S30" s="448" t="str">
        <f t="shared" si="9"/>
        <v>Exclusive</v>
      </c>
      <c r="T30" s="475">
        <f t="shared" si="3"/>
        <v>1292.2307999999996</v>
      </c>
      <c r="U30" s="449">
        <f t="shared" si="4"/>
        <v>1292.2307999999996</v>
      </c>
      <c r="V30" s="449">
        <f t="shared" si="5"/>
        <v>1202.9687999999996</v>
      </c>
      <c r="W30" s="449">
        <f t="shared" si="6"/>
        <v>1202.9687999999996</v>
      </c>
      <c r="X30" s="455">
        <f t="shared" si="11"/>
        <v>1323.2656799999997</v>
      </c>
      <c r="Y30" s="455">
        <f t="shared" si="11"/>
        <v>1323.2656799999997</v>
      </c>
      <c r="Z30" s="391">
        <f>'END Jul 2021'!BL22</f>
        <v>0</v>
      </c>
      <c r="AA30" s="377" t="str">
        <f>'END Jul 2021'!BM22</f>
        <v>n</v>
      </c>
      <c r="AB30" s="504"/>
      <c r="AC30" s="504"/>
      <c r="AD30" s="504"/>
      <c r="AE30" s="504"/>
      <c r="AF30" s="504"/>
      <c r="AG30" s="504"/>
      <c r="AH30" s="504"/>
      <c r="AI30" s="504"/>
      <c r="AJ30" s="504"/>
      <c r="AK30" s="504"/>
      <c r="AL30" s="504"/>
      <c r="AM30" s="504"/>
      <c r="AN30" s="504"/>
      <c r="AO30" s="504"/>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row>
    <row r="31" spans="1:2376" s="421" customFormat="1" x14ac:dyDescent="0.3">
      <c r="A31" s="319" t="str">
        <f>'END Jul 2021'!K23</f>
        <v>Kogan Energy</v>
      </c>
      <c r="B31" s="383" t="str">
        <f>'END Jul 2021'!L23</f>
        <v>Market offer</v>
      </c>
      <c r="C31" s="384">
        <f>IF('END Jul 2021'!BP23=0,91*'END Jul 2021'!M23/100,(91*'END Jul 2021'!M23/100)+'END Jul 2021'!BP23/4)</f>
        <v>75.306636363636358</v>
      </c>
      <c r="D31" s="384">
        <f>IF('END Jul 2021'!O23="",$E$5*'END Jul 2021'!N23/100,IF($E$5&gt;='END Jul 2021'!P23,('END Jul 2021'!P23*'END Jul 2021'!N23/100),($E$5*'END Jul 2021'!N23/100)))</f>
        <v>204.2568818181818</v>
      </c>
      <c r="E31" s="384">
        <f>IF(AND('END Jul 2021'!P23&gt;0,'END Jul 2021'!R23&gt;0),IF($E$5&lt;'END Jul 2021'!P23,0,IF($E$5&lt;=('END Jul 2021'!R23+'END Jul 2021'!P23),(($E$5-'END Jul 2021'!P23)*'END Jul 2021'!Q23/100),(('END Jul 2021'!R23)*'END Jul 2021'!Q23/100))),0)</f>
        <v>0</v>
      </c>
      <c r="F31" s="384">
        <f>IF(AND('END Jul 2021'!Q23&gt;0,'END Jul 2021'!S23&gt;0),IF($E$5&lt;('END Jul 2021'!R23+'END Jul 2021'!P23),0,IF($E$5&lt;=('END Jul 2021'!T23+'END Jul 2021'!R23+'END Jul 2021'!P23),(($E$5-('END Jul 2021'!R23+'END Jul 2021'!P23))*'END Jul 2021'!S23/100),('END Jul 2021'!T23*'END Jul 2021'!S23/100))),0)</f>
        <v>0</v>
      </c>
      <c r="G31" s="384">
        <v>0</v>
      </c>
      <c r="H31" s="384">
        <f>IF('END Jul 2021'!T23&gt;0,IF(($E$5&lt;'END Jul 2021'!T23),(0),($E$5-'END Jul 2021'!T23)*'END Jul 2021'!U23/100),IF(AND('END Jul 2021'!R23&gt;0,'END Jul 2021'!T23=""),IF(($E$5&lt;'END Jul 2021'!R23),(0),($E$5-'END Jul 2021'!R23)*'END Jul 2021'!S23/100),IF(AND('END Jul 2021'!P23&gt;0,'END Jul 2021'!R23=""),IF(($E$5&lt;'END Jul 2021'!P23),(0),($E$5-'END Jul 2021'!P23)*'END Jul 2021'!Q23/100),0)))</f>
        <v>0</v>
      </c>
      <c r="I31" s="384">
        <f t="shared" si="0"/>
        <v>279.56351818181815</v>
      </c>
      <c r="J31" s="449">
        <f t="shared" si="1"/>
        <v>817.02752727272718</v>
      </c>
      <c r="K31" s="449">
        <f t="shared" si="2"/>
        <v>1118.2540727272726</v>
      </c>
      <c r="L31" s="450">
        <f t="shared" si="7"/>
        <v>1230.0794799999999</v>
      </c>
      <c r="M31" s="449">
        <f>'END Jul 2021'!AZ23</f>
        <v>0</v>
      </c>
      <c r="N31" s="449">
        <f>'END Jul 2021'!BA23</f>
        <v>0</v>
      </c>
      <c r="O31" s="449">
        <f>'END Jul 2021'!BB23</f>
        <v>0</v>
      </c>
      <c r="P31" s="449">
        <f>'END Jul 2021'!BC23</f>
        <v>0</v>
      </c>
      <c r="Q31" s="449">
        <f>($E$6*'END Jul 2021'!AT23/100)*4</f>
        <v>129.4299</v>
      </c>
      <c r="R31" s="448" t="str">
        <f t="shared" si="8"/>
        <v>No discount</v>
      </c>
      <c r="S31" s="448" t="str">
        <f t="shared" si="9"/>
        <v>Exclusive</v>
      </c>
      <c r="T31" s="475">
        <f t="shared" si="3"/>
        <v>1118.2540727272726</v>
      </c>
      <c r="U31" s="449">
        <f t="shared" si="4"/>
        <v>1118.2540727272726</v>
      </c>
      <c r="V31" s="449">
        <f t="shared" si="5"/>
        <v>988.82417272727264</v>
      </c>
      <c r="W31" s="449">
        <f t="shared" si="6"/>
        <v>988.82417272727264</v>
      </c>
      <c r="X31" s="455">
        <f t="shared" si="11"/>
        <v>1087.70659</v>
      </c>
      <c r="Y31" s="455">
        <f t="shared" si="11"/>
        <v>1087.70659</v>
      </c>
      <c r="Z31" s="391">
        <f>'END Jul 2021'!BL23</f>
        <v>0</v>
      </c>
      <c r="AA31" s="377" t="str">
        <f>'END Jul 2021'!BM23</f>
        <v>n</v>
      </c>
      <c r="AB31" s="504"/>
      <c r="AC31" s="504"/>
      <c r="AD31" s="504"/>
      <c r="AE31" s="504"/>
      <c r="AF31" s="504"/>
      <c r="AG31" s="504"/>
      <c r="AH31" s="504"/>
      <c r="AI31" s="504"/>
      <c r="AJ31" s="504"/>
      <c r="AK31" s="504"/>
      <c r="AL31" s="504"/>
      <c r="AM31" s="504"/>
      <c r="AN31" s="504"/>
      <c r="AO31" s="504"/>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row>
    <row r="32" spans="1:2376" s="421" customFormat="1" x14ac:dyDescent="0.3">
      <c r="A32" s="319" t="str">
        <f>'END Jul 2021'!K24</f>
        <v>Powerclub</v>
      </c>
      <c r="B32" s="383" t="str">
        <f>'END Jul 2021'!L24</f>
        <v>Powerbank Home Solar</v>
      </c>
      <c r="C32" s="384">
        <f>IF('END Jul 2021'!BP24=0,91*'END Jul 2021'!M24/100,(91*'END Jul 2021'!M24/100)+'END Jul 2021'!BP24/4)</f>
        <v>100.53372727272726</v>
      </c>
      <c r="D32" s="384">
        <f>IF('END Jul 2021'!O24="",$E$5*'END Jul 2021'!N24/100,IF($E$5&gt;='END Jul 2021'!P24,('END Jul 2021'!P24*'END Jul 2021'!N24/100),($E$5*'END Jul 2021'!N24/100)))</f>
        <v>216.62950909090904</v>
      </c>
      <c r="E32" s="384">
        <f>IF(AND('END Jul 2021'!P24&gt;0,'END Jul 2021'!R24&gt;0),IF($E$5&lt;'END Jul 2021'!P24,0,IF($E$5&lt;=('END Jul 2021'!R24+'END Jul 2021'!P24),(($E$5-'END Jul 2021'!P24)*'END Jul 2021'!Q24/100),(('END Jul 2021'!R24)*'END Jul 2021'!Q24/100))),0)</f>
        <v>0</v>
      </c>
      <c r="F32" s="384">
        <f>IF(AND('END Jul 2021'!Q24&gt;0,'END Jul 2021'!S24&gt;0),IF($E$5&lt;('END Jul 2021'!R24+'END Jul 2021'!P24),0,IF($E$5&lt;=('END Jul 2021'!T24+'END Jul 2021'!R24+'END Jul 2021'!P24),(($E$5-('END Jul 2021'!R24+'END Jul 2021'!P24))*'END Jul 2021'!S24/100),('END Jul 2021'!T24*'END Jul 2021'!S24/100))),0)</f>
        <v>0</v>
      </c>
      <c r="G32" s="384">
        <v>0</v>
      </c>
      <c r="H32" s="384">
        <f>IF('END Jul 2021'!T24&gt;0,IF(($E$5&lt;'END Jul 2021'!T24),(0),($E$5-'END Jul 2021'!T24)*'END Jul 2021'!U24/100),IF(AND('END Jul 2021'!R24&gt;0,'END Jul 2021'!T24=""),IF(($E$5&lt;'END Jul 2021'!R24),(0),($E$5-'END Jul 2021'!R24)*'END Jul 2021'!S24/100),IF(AND('END Jul 2021'!P24&gt;0,'END Jul 2021'!R24=""),IF(($E$5&lt;'END Jul 2021'!P24),(0),($E$5-'END Jul 2021'!P24)*'END Jul 2021'!Q24/100),0)))</f>
        <v>0</v>
      </c>
      <c r="I32" s="384">
        <f t="shared" si="0"/>
        <v>317.16323636363632</v>
      </c>
      <c r="J32" s="449">
        <f t="shared" si="1"/>
        <v>866.51803636363616</v>
      </c>
      <c r="K32" s="449">
        <f t="shared" si="2"/>
        <v>1268.6529454545453</v>
      </c>
      <c r="L32" s="450">
        <f t="shared" si="7"/>
        <v>1395.5182399999999</v>
      </c>
      <c r="M32" s="449">
        <f>'END Jul 2021'!AZ24</f>
        <v>0</v>
      </c>
      <c r="N32" s="449">
        <f>'END Jul 2021'!BA24</f>
        <v>0</v>
      </c>
      <c r="O32" s="449">
        <f>'END Jul 2021'!BB24</f>
        <v>0</v>
      </c>
      <c r="P32" s="449">
        <f>'END Jul 2021'!BC24</f>
        <v>0</v>
      </c>
      <c r="Q32" s="449">
        <f>($E$6*'END Jul 2021'!AT24/100)*4</f>
        <v>119.01600000000001</v>
      </c>
      <c r="R32" s="448" t="str">
        <f t="shared" si="8"/>
        <v>No discount</v>
      </c>
      <c r="S32" s="448" t="str">
        <f t="shared" si="9"/>
        <v>Exclusive</v>
      </c>
      <c r="T32" s="475">
        <f t="shared" si="3"/>
        <v>1268.6529454545453</v>
      </c>
      <c r="U32" s="449">
        <f t="shared" si="4"/>
        <v>1268.6529454545453</v>
      </c>
      <c r="V32" s="449">
        <f t="shared" si="5"/>
        <v>1149.6369454545452</v>
      </c>
      <c r="W32" s="449">
        <f t="shared" si="6"/>
        <v>1149.6369454545452</v>
      </c>
      <c r="X32" s="455">
        <f t="shared" si="11"/>
        <v>1264.6006399999999</v>
      </c>
      <c r="Y32" s="455">
        <f t="shared" si="11"/>
        <v>1264.6006399999999</v>
      </c>
      <c r="Z32" s="391">
        <f>'END Jul 2021'!BL24</f>
        <v>0</v>
      </c>
      <c r="AA32" s="377" t="str">
        <f>'END Jul 2021'!BM24</f>
        <v>n</v>
      </c>
      <c r="AB32" s="504"/>
      <c r="AC32" s="504"/>
      <c r="AD32" s="504"/>
      <c r="AE32" s="504"/>
      <c r="AF32" s="504"/>
      <c r="AG32" s="504"/>
      <c r="AH32" s="504"/>
      <c r="AI32" s="504"/>
      <c r="AJ32" s="504"/>
      <c r="AK32" s="504"/>
      <c r="AL32" s="504"/>
      <c r="AM32" s="504"/>
      <c r="AN32" s="504"/>
      <c r="AO32" s="504"/>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row>
    <row r="33" spans="1:2376" s="421" customFormat="1" x14ac:dyDescent="0.3">
      <c r="A33" s="319" t="str">
        <f>'END Jul 2021'!K25</f>
        <v>ReAmped Energy</v>
      </c>
      <c r="B33" s="383" t="str">
        <f>'END Jul 2021'!L25</f>
        <v>Solar</v>
      </c>
      <c r="C33" s="384">
        <f>IF('END Jul 2021'!BP25=0,91*'END Jul 2021'!M25/100,(91*'END Jul 2021'!M25/100)+'END Jul 2021'!BP25/4)</f>
        <v>74.239454545454521</v>
      </c>
      <c r="D33" s="384">
        <f>IF('END Jul 2021'!O25="",$E$5*'END Jul 2021'!N25/100,IF($E$5&gt;='END Jul 2021'!P25,('END Jul 2021'!P25*'END Jul 2021'!N25/100),($E$5*'END Jul 2021'!N25/100)))</f>
        <v>306.4938545454545</v>
      </c>
      <c r="E33" s="384">
        <f>IF(AND('END Jul 2021'!P25&gt;0,'END Jul 2021'!R25&gt;0),IF($E$5&lt;'END Jul 2021'!P25,0,IF($E$5&lt;=('END Jul 2021'!R25+'END Jul 2021'!P25),(($E$5-'END Jul 2021'!P25)*'END Jul 2021'!Q25/100),(('END Jul 2021'!R25)*'END Jul 2021'!Q25/100))),0)</f>
        <v>0</v>
      </c>
      <c r="F33" s="384">
        <f>IF(AND('END Jul 2021'!Q25&gt;0,'END Jul 2021'!S25&gt;0),IF($E$5&lt;('END Jul 2021'!R25+'END Jul 2021'!P25),0,IF($E$5&lt;=('END Jul 2021'!T25+'END Jul 2021'!R25+'END Jul 2021'!P25),(($E$5-('END Jul 2021'!R25+'END Jul 2021'!P25))*'END Jul 2021'!S25/100),('END Jul 2021'!T25*'END Jul 2021'!S25/100))),0)</f>
        <v>0</v>
      </c>
      <c r="G33" s="384">
        <v>0</v>
      </c>
      <c r="H33" s="384">
        <f>IF('END Jul 2021'!T25&gt;0,IF(($E$5&lt;'END Jul 2021'!T25),(0),($E$5-'END Jul 2021'!T25)*'END Jul 2021'!U25/100),IF(AND('END Jul 2021'!R25&gt;0,'END Jul 2021'!T25=""),IF(($E$5&lt;'END Jul 2021'!R25),(0),($E$5-'END Jul 2021'!R25)*'END Jul 2021'!S25/100),IF(AND('END Jul 2021'!P25&gt;0,'END Jul 2021'!R25=""),IF(($E$5&lt;'END Jul 2021'!P25),(0),($E$5-'END Jul 2021'!P25)*'END Jul 2021'!Q25/100),0)))</f>
        <v>0</v>
      </c>
      <c r="I33" s="384">
        <f t="shared" si="0"/>
        <v>380.73330909090902</v>
      </c>
      <c r="J33" s="449">
        <f t="shared" si="1"/>
        <v>1225.975418181818</v>
      </c>
      <c r="K33" s="449">
        <f t="shared" si="2"/>
        <v>1522.9332363636361</v>
      </c>
      <c r="L33" s="450">
        <f t="shared" si="7"/>
        <v>1675.2265599999998</v>
      </c>
      <c r="M33" s="449">
        <f>'END Jul 2021'!AZ25</f>
        <v>0</v>
      </c>
      <c r="N33" s="449">
        <f>'END Jul 2021'!BA25</f>
        <v>0</v>
      </c>
      <c r="O33" s="449">
        <f>'END Jul 2021'!BB25</f>
        <v>0</v>
      </c>
      <c r="P33" s="449">
        <f>'END Jul 2021'!BC25</f>
        <v>0</v>
      </c>
      <c r="Q33" s="449">
        <f>($E$6*'END Jul 2021'!AT25/100)*4</f>
        <v>624.83400000000006</v>
      </c>
      <c r="R33" s="448" t="str">
        <f t="shared" si="8"/>
        <v>No discount</v>
      </c>
      <c r="S33" s="448" t="str">
        <f t="shared" si="9"/>
        <v>Exclusive</v>
      </c>
      <c r="T33" s="475">
        <f t="shared" si="3"/>
        <v>1522.9332363636361</v>
      </c>
      <c r="U33" s="449">
        <f t="shared" si="4"/>
        <v>1522.9332363636361</v>
      </c>
      <c r="V33" s="449">
        <f t="shared" si="5"/>
        <v>898.09923636363601</v>
      </c>
      <c r="W33" s="449">
        <f t="shared" si="6"/>
        <v>898.09923636363601</v>
      </c>
      <c r="X33" s="455">
        <f t="shared" si="11"/>
        <v>987.9091599999997</v>
      </c>
      <c r="Y33" s="455">
        <f t="shared" si="11"/>
        <v>987.9091599999997</v>
      </c>
      <c r="Z33" s="391">
        <f>'END Jul 2021'!BL25</f>
        <v>0</v>
      </c>
      <c r="AA33" s="377" t="str">
        <f>'END Jul 2021'!BM25</f>
        <v>n</v>
      </c>
      <c r="AB33" s="504"/>
      <c r="AC33" s="504"/>
      <c r="AD33" s="504"/>
      <c r="AE33" s="504"/>
      <c r="AF33" s="504"/>
      <c r="AG33" s="504"/>
      <c r="AH33" s="504"/>
      <c r="AI33" s="504"/>
      <c r="AJ33" s="504"/>
      <c r="AK33" s="504"/>
      <c r="AL33" s="504"/>
      <c r="AM33" s="504"/>
      <c r="AN33" s="504"/>
      <c r="AO33" s="504"/>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row>
    <row r="34" spans="1:2376" s="421" customFormat="1" x14ac:dyDescent="0.3">
      <c r="A34" s="319" t="str">
        <f>'END Jul 2021'!K26</f>
        <v>Sumo Power</v>
      </c>
      <c r="B34" s="383" t="str">
        <f>'END Jul 2021'!L26</f>
        <v>Assure</v>
      </c>
      <c r="C34" s="384">
        <f>IF('END Jul 2021'!BP26=0,91*'END Jul 2021'!M26/100,(91*'END Jul 2021'!M26/100)+'END Jul 2021'!BP26/4)</f>
        <v>75.529999999999987</v>
      </c>
      <c r="D34" s="384">
        <f>IF('END Jul 2021'!O26="",$E$5*'END Jul 2021'!N26/100,IF($E$5&gt;='END Jul 2021'!P26,('END Jul 2021'!P26*'END Jul 2021'!N26/100),($E$5*'END Jul 2021'!N26/100)))</f>
        <v>230.41304999999997</v>
      </c>
      <c r="E34" s="384">
        <f>IF(AND('END Jul 2021'!P26&gt;0,'END Jul 2021'!R26&gt;0),IF($E$5&lt;'END Jul 2021'!P26,0,IF($E$5&lt;=('END Jul 2021'!R26+'END Jul 2021'!P26),(($E$5-'END Jul 2021'!P26)*'END Jul 2021'!Q26/100),(('END Jul 2021'!R26)*'END Jul 2021'!Q26/100))),0)</f>
        <v>0</v>
      </c>
      <c r="F34" s="384">
        <f>IF(AND('END Jul 2021'!Q26&gt;0,'END Jul 2021'!S26&gt;0),IF($E$5&lt;('END Jul 2021'!R26+'END Jul 2021'!P26),0,IF($E$5&lt;=('END Jul 2021'!T26+'END Jul 2021'!R26+'END Jul 2021'!P26),(($E$5-('END Jul 2021'!R26+'END Jul 2021'!P26))*'END Jul 2021'!S26/100),('END Jul 2021'!T26*'END Jul 2021'!S26/100))),0)</f>
        <v>0</v>
      </c>
      <c r="G34" s="384">
        <v>0</v>
      </c>
      <c r="H34" s="384">
        <f>IF('END Jul 2021'!T26&gt;0,IF(($E$5&lt;'END Jul 2021'!T26),(0),($E$5-'END Jul 2021'!T26)*'END Jul 2021'!U26/100),IF(AND('END Jul 2021'!R26&gt;0,'END Jul 2021'!T26=""),IF(($E$5&lt;'END Jul 2021'!R26),(0),($E$5-'END Jul 2021'!R26)*'END Jul 2021'!S26/100),IF(AND('END Jul 2021'!P26&gt;0,'END Jul 2021'!R26=""),IF(($E$5&lt;'END Jul 2021'!P26),(0),($E$5-'END Jul 2021'!P26)*'END Jul 2021'!Q26/100),0)))</f>
        <v>0</v>
      </c>
      <c r="I34" s="384">
        <f t="shared" si="0"/>
        <v>305.94304999999997</v>
      </c>
      <c r="J34" s="449">
        <f t="shared" si="1"/>
        <v>921.65219999999999</v>
      </c>
      <c r="K34" s="449">
        <f t="shared" si="2"/>
        <v>1223.7721999999999</v>
      </c>
      <c r="L34" s="450">
        <f t="shared" si="7"/>
        <v>1346.14942</v>
      </c>
      <c r="M34" s="449">
        <f>'END Jul 2021'!AZ26</f>
        <v>0</v>
      </c>
      <c r="N34" s="449">
        <f>'END Jul 2021'!BA26</f>
        <v>0</v>
      </c>
      <c r="O34" s="449">
        <f>'END Jul 2021'!BB26</f>
        <v>0</v>
      </c>
      <c r="P34" s="449">
        <f>'END Jul 2021'!BC26</f>
        <v>0</v>
      </c>
      <c r="Q34" s="449">
        <f>($E$6*'END Jul 2021'!AT26/100)*4</f>
        <v>238.03200000000001</v>
      </c>
      <c r="R34" s="448" t="str">
        <f t="shared" si="8"/>
        <v>No discount</v>
      </c>
      <c r="S34" s="448" t="str">
        <f t="shared" si="9"/>
        <v>Exclusive</v>
      </c>
      <c r="T34" s="475">
        <f t="shared" si="3"/>
        <v>1223.7721999999999</v>
      </c>
      <c r="U34" s="449">
        <f t="shared" si="4"/>
        <v>1223.7721999999999</v>
      </c>
      <c r="V34" s="449">
        <f t="shared" si="5"/>
        <v>985.74019999999985</v>
      </c>
      <c r="W34" s="449">
        <f t="shared" si="6"/>
        <v>985.74019999999985</v>
      </c>
      <c r="X34" s="455">
        <f t="shared" ref="X34:Y40" si="12">V34*1.1</f>
        <v>1084.31422</v>
      </c>
      <c r="Y34" s="455">
        <f t="shared" si="12"/>
        <v>1084.31422</v>
      </c>
      <c r="Z34" s="391">
        <f>'END Jul 2021'!BL26</f>
        <v>0</v>
      </c>
      <c r="AA34" s="377" t="str">
        <f>'END Jul 2021'!BM26</f>
        <v>n</v>
      </c>
      <c r="AB34" s="504"/>
      <c r="AC34" s="504"/>
      <c r="AD34" s="504"/>
      <c r="AE34" s="504"/>
      <c r="AF34" s="504"/>
      <c r="AG34" s="504"/>
      <c r="AH34" s="504"/>
      <c r="AI34" s="504"/>
      <c r="AJ34" s="504"/>
      <c r="AK34" s="504"/>
      <c r="AL34" s="504"/>
      <c r="AM34" s="504"/>
      <c r="AN34" s="504"/>
      <c r="AO34" s="50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row>
    <row r="35" spans="1:2376" x14ac:dyDescent="0.3">
      <c r="A35" s="319" t="str">
        <f>'END Jul 2021'!K27</f>
        <v>Tango Energy</v>
      </c>
      <c r="B35" s="383" t="str">
        <f>'END Jul 2021'!L27</f>
        <v>Home Select</v>
      </c>
      <c r="C35" s="384">
        <f>IF('END Jul 2021'!BP27=0,91*'END Jul 2021'!M27/100,(91*'END Jul 2021'!M27/100)+'END Jul 2021'!BP27/4)</f>
        <v>76.109090909090895</v>
      </c>
      <c r="D35" s="384">
        <f>IF('END Jul 2021'!O27="",$E$5*'END Jul 2021'!N27/100,IF($E$5&gt;='END Jul 2021'!P27,('END Jul 2021'!P27*'END Jul 2021'!N27/100),($E$5*'END Jul 2021'!N27/100)))</f>
        <v>217.06363636363633</v>
      </c>
      <c r="E35" s="384">
        <f>IF(AND('END Jul 2021'!P27&gt;0,'END Jul 2021'!R27&gt;0),IF($E$5&lt;'END Jul 2021'!P27,0,IF($E$5&lt;=('END Jul 2021'!R27+'END Jul 2021'!P27),(($E$5-'END Jul 2021'!P27)*'END Jul 2021'!Q27/100),(('END Jul 2021'!R27)*'END Jul 2021'!Q27/100))),0)</f>
        <v>0</v>
      </c>
      <c r="F35" s="384">
        <f>IF(AND('END Jul 2021'!Q27&gt;0,'END Jul 2021'!S27&gt;0),IF($E$5&lt;('END Jul 2021'!R27+'END Jul 2021'!P27),0,IF($E$5&lt;=('END Jul 2021'!T27+'END Jul 2021'!R27+'END Jul 2021'!P27),(($E$5-('END Jul 2021'!R27+'END Jul 2021'!P27))*'END Jul 2021'!S27/100),('END Jul 2021'!T27*'END Jul 2021'!S27/100))),0)</f>
        <v>0</v>
      </c>
      <c r="G35" s="147">
        <v>0</v>
      </c>
      <c r="H35" s="384">
        <f>IF('END Jul 2021'!T27&gt;0,IF(($E$5&lt;'END Jul 2021'!T27),(0),($E$5-'END Jul 2021'!T27)*'END Jul 2021'!U27/100),IF(AND('END Jul 2021'!R27&gt;0,'END Jul 2021'!T27=""),IF(($E$5&lt;'END Jul 2021'!R27),(0),($E$5-'END Jul 2021'!R27)*'END Jul 2021'!S27/100),IF(AND('END Jul 2021'!P27&gt;0,'END Jul 2021'!R27=""),IF(($E$5&lt;'END Jul 2021'!P27),(0),($E$5-'END Jul 2021'!P27)*'END Jul 2021'!Q27/100),0)))</f>
        <v>0</v>
      </c>
      <c r="I35" s="384">
        <f t="shared" si="0"/>
        <v>293.17272727272723</v>
      </c>
      <c r="J35" s="449">
        <f t="shared" si="1"/>
        <v>868.25454545454534</v>
      </c>
      <c r="K35" s="449">
        <f t="shared" si="2"/>
        <v>1172.6909090909089</v>
      </c>
      <c r="L35" s="450">
        <f t="shared" si="7"/>
        <v>1289.9599999999998</v>
      </c>
      <c r="M35" s="449">
        <f>'END Jul 2021'!AZ27</f>
        <v>0</v>
      </c>
      <c r="N35" s="449">
        <f>'END Jul 2021'!BA27</f>
        <v>0</v>
      </c>
      <c r="O35" s="449">
        <f>'END Jul 2021'!BB27</f>
        <v>0</v>
      </c>
      <c r="P35" s="449">
        <f>'END Jul 2021'!BC27</f>
        <v>0</v>
      </c>
      <c r="Q35" s="449">
        <f>($E$6*'END Jul 2021'!AT27/100)*4</f>
        <v>163.64700000000002</v>
      </c>
      <c r="R35" s="448" t="str">
        <f t="shared" si="8"/>
        <v>No discount</v>
      </c>
      <c r="S35" s="448" t="str">
        <f t="shared" si="9"/>
        <v>Exclusive</v>
      </c>
      <c r="T35" s="475">
        <f t="shared" si="3"/>
        <v>1172.6909090909089</v>
      </c>
      <c r="U35" s="449">
        <f t="shared" si="4"/>
        <v>1172.6909090909089</v>
      </c>
      <c r="V35" s="449">
        <f t="shared" si="5"/>
        <v>1009.0439090909089</v>
      </c>
      <c r="W35" s="449">
        <f t="shared" si="6"/>
        <v>1009.0439090909089</v>
      </c>
      <c r="X35" s="455">
        <f t="shared" si="12"/>
        <v>1109.9482999999998</v>
      </c>
      <c r="Y35" s="455">
        <f t="shared" si="12"/>
        <v>1109.9482999999998</v>
      </c>
      <c r="Z35" s="391">
        <f>'END Jul 2021'!BL27</f>
        <v>0</v>
      </c>
      <c r="AA35" s="377" t="str">
        <f>'END Jul 2021'!BM27</f>
        <v>n</v>
      </c>
      <c r="AB35" s="504"/>
      <c r="AC35" s="504"/>
      <c r="AD35" s="504"/>
      <c r="AE35" s="504"/>
      <c r="AF35" s="504"/>
      <c r="AG35" s="504"/>
      <c r="AH35" s="504"/>
      <c r="AI35" s="504"/>
      <c r="AJ35" s="504"/>
      <c r="AK35" s="504"/>
      <c r="AL35" s="504"/>
      <c r="AM35" s="504"/>
      <c r="AN35" s="504"/>
      <c r="AO35" s="504"/>
    </row>
    <row r="36" spans="1:2376" x14ac:dyDescent="0.3">
      <c r="A36" s="319" t="str">
        <f>'END Jul 2021'!K28</f>
        <v>Nectr</v>
      </c>
      <c r="B36" s="383" t="str">
        <f>'END Jul 2021'!L28</f>
        <v>Friends Clean</v>
      </c>
      <c r="C36" s="384">
        <f>IF('END Jul 2021'!BP28=0,91*'END Jul 2021'!M28/100,(91*'END Jul 2021'!M28/100)+'END Jul 2021'!BP28/4)</f>
        <v>66.338999999999999</v>
      </c>
      <c r="D36" s="384">
        <f>IF('END Jul 2021'!O28="",$E$5*'END Jul 2021'!N28/100,IF($E$5&gt;='END Jul 2021'!P28,('END Jul 2021'!P28*'END Jul 2021'!N28/100),($E$5*'END Jul 2021'!N28/100)))</f>
        <v>241.15769999999992</v>
      </c>
      <c r="E36" s="384">
        <f>IF(AND('END Jul 2021'!P28&gt;0,'END Jul 2021'!R28&gt;0),IF($E$5&lt;'END Jul 2021'!P28,0,IF($E$5&lt;=('END Jul 2021'!R28+'END Jul 2021'!P28),(($E$5-'END Jul 2021'!P28)*'END Jul 2021'!Q28/100),(('END Jul 2021'!R28)*'END Jul 2021'!Q28/100))),0)</f>
        <v>0</v>
      </c>
      <c r="F36" s="384">
        <f>IF(AND('END Jul 2021'!Q28&gt;0,'END Jul 2021'!S28&gt;0),IF($E$5&lt;('END Jul 2021'!R28+'END Jul 2021'!P28),0,IF($E$5&lt;=('END Jul 2021'!T28+'END Jul 2021'!R28+'END Jul 2021'!P28),(($E$5-('END Jul 2021'!R28+'END Jul 2021'!P28))*'END Jul 2021'!S28/100),('END Jul 2021'!T28*'END Jul 2021'!S28/100))),0)</f>
        <v>0</v>
      </c>
      <c r="G36" s="384">
        <v>0</v>
      </c>
      <c r="H36" s="384">
        <f>IF('END Jul 2021'!T28&gt;0,IF(($E$5&lt;'END Jul 2021'!T28),(0),($E$5-'END Jul 2021'!T28)*'END Jul 2021'!U28/100),IF(AND('END Jul 2021'!R28&gt;0,'END Jul 2021'!T28=""),IF(($E$5&lt;'END Jul 2021'!R28),(0),($E$5-'END Jul 2021'!R28)*'END Jul 2021'!S28/100),IF(AND('END Jul 2021'!P28&gt;0,'END Jul 2021'!R28=""),IF(($E$5&lt;'END Jul 2021'!P28),(0),($E$5-'END Jul 2021'!P28)*'END Jul 2021'!Q28/100),0)))</f>
        <v>0</v>
      </c>
      <c r="I36" s="384">
        <f t="shared" si="0"/>
        <v>307.49669999999992</v>
      </c>
      <c r="J36" s="449">
        <f t="shared" si="1"/>
        <v>964.63079999999968</v>
      </c>
      <c r="K36" s="449">
        <f t="shared" si="2"/>
        <v>1229.9867999999997</v>
      </c>
      <c r="L36" s="450">
        <f t="shared" si="7"/>
        <v>1352.9854799999998</v>
      </c>
      <c r="M36" s="449">
        <f>'END Jul 2021'!AZ28</f>
        <v>0</v>
      </c>
      <c r="N36" s="449">
        <f>'END Jul 2021'!BA28</f>
        <v>0</v>
      </c>
      <c r="O36" s="449">
        <f>'END Jul 2021'!BB28</f>
        <v>0</v>
      </c>
      <c r="P36" s="449">
        <f>'END Jul 2021'!BC28</f>
        <v>0</v>
      </c>
      <c r="Q36" s="449">
        <f>($E$6*'END Jul 2021'!AT28/100)*4</f>
        <v>148.77000000000001</v>
      </c>
      <c r="R36" s="448" t="str">
        <f t="shared" si="8"/>
        <v>No discount</v>
      </c>
      <c r="S36" s="448" t="str">
        <f t="shared" si="9"/>
        <v>Exclusive</v>
      </c>
      <c r="T36" s="475">
        <f t="shared" si="3"/>
        <v>1229.9867999999997</v>
      </c>
      <c r="U36" s="449">
        <f t="shared" si="4"/>
        <v>1229.9867999999997</v>
      </c>
      <c r="V36" s="449">
        <f t="shared" si="5"/>
        <v>1081.2167999999997</v>
      </c>
      <c r="W36" s="449">
        <f t="shared" si="6"/>
        <v>1081.2167999999997</v>
      </c>
      <c r="X36" s="455">
        <f t="shared" si="12"/>
        <v>1189.3384799999997</v>
      </c>
      <c r="Y36" s="455">
        <f t="shared" si="12"/>
        <v>1189.3384799999997</v>
      </c>
      <c r="Z36" s="391">
        <f>'END Jul 2021'!BL28</f>
        <v>0</v>
      </c>
      <c r="AA36" s="377" t="str">
        <f>'END Jul 2021'!BM28</f>
        <v>n</v>
      </c>
      <c r="AB36" s="504"/>
      <c r="AC36" s="504"/>
      <c r="AD36" s="504"/>
      <c r="AE36" s="504"/>
      <c r="AF36" s="504"/>
      <c r="AG36" s="504"/>
      <c r="AH36" s="504"/>
      <c r="AI36" s="504"/>
      <c r="AJ36" s="504"/>
      <c r="AK36" s="504"/>
      <c r="AL36" s="504"/>
      <c r="AM36" s="504"/>
      <c r="AN36" s="504"/>
      <c r="AO36" s="504"/>
    </row>
    <row r="37" spans="1:2376" x14ac:dyDescent="0.3">
      <c r="A37" s="319" t="str">
        <f>'END Jul 2021'!K29</f>
        <v>OVO Energy</v>
      </c>
      <c r="B37" s="383" t="str">
        <f>'END Jul 2021'!L29</f>
        <v>The One Plan</v>
      </c>
      <c r="C37" s="384">
        <f>IF('END Jul 2021'!BP29=0,91*'END Jul 2021'!M29/100,(91*'END Jul 2021'!M29/100)+'END Jul 2021'!BP29/4)</f>
        <v>50.04999999999999</v>
      </c>
      <c r="D37" s="384">
        <f>IF('END Jul 2021'!O29="",$E$5*'END Jul 2021'!N29/100,IF($E$5&gt;='END Jul 2021'!P29,('END Jul 2021'!P29*'END Jul 2021'!N29/100),($E$5*'END Jul 2021'!N29/100)))</f>
        <v>238.77</v>
      </c>
      <c r="E37" s="384">
        <f>IF(AND('END Jul 2021'!P29&gt;0,'END Jul 2021'!R29&gt;0),IF($E$5&lt;'END Jul 2021'!P29,0,IF($E$5&lt;=('END Jul 2021'!R29+'END Jul 2021'!P29),(($E$5-'END Jul 2021'!P29)*'END Jul 2021'!Q29/100),(('END Jul 2021'!R29)*'END Jul 2021'!Q29/100))),0)</f>
        <v>0</v>
      </c>
      <c r="F37" s="384">
        <f>IF(AND('END Jul 2021'!Q29&gt;0,'END Jul 2021'!S29&gt;0),IF($E$5&lt;('END Jul 2021'!R29+'END Jul 2021'!P29),0,IF($E$5&lt;=('END Jul 2021'!T29+'END Jul 2021'!R29+'END Jul 2021'!P29),(($E$5-('END Jul 2021'!R29+'END Jul 2021'!P29))*'END Jul 2021'!S29/100),('END Jul 2021'!T29*'END Jul 2021'!S29/100))),0)</f>
        <v>0</v>
      </c>
      <c r="G37" s="147">
        <v>0</v>
      </c>
      <c r="H37" s="384">
        <f>IF('END Jul 2021'!T29&gt;0,IF(($E$5&lt;'END Jul 2021'!T29),(0),($E$5-'END Jul 2021'!T29)*'END Jul 2021'!U29/100),IF(AND('END Jul 2021'!R29&gt;0,'END Jul 2021'!T29=""),IF(($E$5&lt;'END Jul 2021'!R29),(0),($E$5-'END Jul 2021'!R29)*'END Jul 2021'!S29/100),IF(AND('END Jul 2021'!P29&gt;0,'END Jul 2021'!R29=""),IF(($E$5&lt;'END Jul 2021'!P29),(0),($E$5-'END Jul 2021'!P29)*'END Jul 2021'!Q29/100),0)))</f>
        <v>0</v>
      </c>
      <c r="I37" s="384">
        <f t="shared" si="0"/>
        <v>288.82</v>
      </c>
      <c r="J37" s="449">
        <f t="shared" si="1"/>
        <v>955.08</v>
      </c>
      <c r="K37" s="449">
        <f t="shared" si="2"/>
        <v>1155.28</v>
      </c>
      <c r="L37" s="450">
        <f t="shared" si="7"/>
        <v>1270.808</v>
      </c>
      <c r="M37" s="449">
        <f>'END Jul 2021'!AZ29</f>
        <v>0</v>
      </c>
      <c r="N37" s="449">
        <f>'END Jul 2021'!BA29</f>
        <v>0</v>
      </c>
      <c r="O37" s="449">
        <f>'END Jul 2021'!BB29</f>
        <v>0</v>
      </c>
      <c r="P37" s="449">
        <f>'END Jul 2021'!BC29</f>
        <v>0</v>
      </c>
      <c r="Q37" s="449">
        <f>($E$6*'END Jul 2021'!AT29/100)*4</f>
        <v>0</v>
      </c>
      <c r="R37" s="448" t="str">
        <f t="shared" si="8"/>
        <v>No discount</v>
      </c>
      <c r="S37" s="448" t="str">
        <f t="shared" si="9"/>
        <v>Exclusive</v>
      </c>
      <c r="T37" s="475">
        <f t="shared" si="3"/>
        <v>1155.28</v>
      </c>
      <c r="U37" s="449">
        <f t="shared" si="4"/>
        <v>1155.28</v>
      </c>
      <c r="V37" s="449">
        <f t="shared" si="5"/>
        <v>1155.28</v>
      </c>
      <c r="W37" s="449">
        <f t="shared" si="6"/>
        <v>1155.28</v>
      </c>
      <c r="X37" s="455">
        <f t="shared" si="12"/>
        <v>1270.808</v>
      </c>
      <c r="Y37" s="455">
        <f t="shared" si="12"/>
        <v>1270.808</v>
      </c>
      <c r="Z37" s="391">
        <f>'END Jul 2021'!BL29</f>
        <v>0</v>
      </c>
      <c r="AA37" s="377" t="str">
        <f>'END Jul 2021'!BM29</f>
        <v>n</v>
      </c>
      <c r="AB37" s="504"/>
      <c r="AC37" s="504"/>
      <c r="AD37" s="504"/>
      <c r="AE37" s="504"/>
      <c r="AF37" s="504"/>
      <c r="AG37" s="504"/>
      <c r="AH37" s="504"/>
      <c r="AI37" s="504"/>
      <c r="AJ37" s="504"/>
      <c r="AK37" s="504"/>
      <c r="AL37" s="504"/>
      <c r="AM37" s="504"/>
      <c r="AN37" s="504"/>
      <c r="AO37" s="504"/>
    </row>
    <row r="38" spans="1:2376" x14ac:dyDescent="0.3">
      <c r="A38" s="319" t="str">
        <f>'END Jul 2021'!K30</f>
        <v>Glow Power</v>
      </c>
      <c r="B38" s="383" t="str">
        <f>'END Jul 2021'!L30</f>
        <v>Everyday Saver</v>
      </c>
      <c r="C38" s="384">
        <f>IF('END Jul 2021'!BP30=0,91*'END Jul 2021'!M30/100,(91*'END Jul 2021'!M30/100)+'END Jul 2021'!BP30/4)</f>
        <v>75.529999999999987</v>
      </c>
      <c r="D38" s="384">
        <f>IF('END Jul 2021'!O30="",$E$5*'END Jul 2021'!N30/100,IF($E$5&gt;='END Jul 2021'!P30,('END Jul 2021'!P30*'END Jul 2021'!N30/100),($E$5*'END Jul 2021'!N30/100)))</f>
        <v>230.41304999999997</v>
      </c>
      <c r="E38" s="384">
        <f>IF(AND('END Jul 2021'!P30&gt;0,'END Jul 2021'!R30&gt;0),IF($E$5&lt;'END Jul 2021'!P30,0,IF($E$5&lt;=('END Jul 2021'!R30+'END Jul 2021'!P30),(($E$5-'END Jul 2021'!P30)*'END Jul 2021'!Q30/100),(('END Jul 2021'!R30)*'END Jul 2021'!Q30/100))),0)</f>
        <v>0</v>
      </c>
      <c r="F38" s="384">
        <f>IF(AND('END Jul 2021'!Q30&gt;0,'END Jul 2021'!S30&gt;0),IF($E$5&lt;('END Jul 2021'!R30+'END Jul 2021'!P30),0,IF($E$5&lt;=('END Jul 2021'!T30+'END Jul 2021'!R30+'END Jul 2021'!P30),(($E$5-('END Jul 2021'!R30+'END Jul 2021'!P30))*'END Jul 2021'!S30/100),('END Jul 2021'!T30*'END Jul 2021'!S30/100))),0)</f>
        <v>0</v>
      </c>
      <c r="G38" s="384">
        <v>0</v>
      </c>
      <c r="H38" s="384">
        <f>IF('END Jul 2021'!T30&gt;0,IF(($E$5&lt;'END Jul 2021'!T30),(0),($E$5-'END Jul 2021'!T30)*'END Jul 2021'!U30/100),IF(AND('END Jul 2021'!R30&gt;0,'END Jul 2021'!T30=""),IF(($E$5&lt;'END Jul 2021'!R30),(0),($E$5-'END Jul 2021'!R30)*'END Jul 2021'!S30/100),IF(AND('END Jul 2021'!P30&gt;0,'END Jul 2021'!R30=""),IF(($E$5&lt;'END Jul 2021'!P30),(0),($E$5-'END Jul 2021'!P30)*'END Jul 2021'!Q30/100),0)))</f>
        <v>0</v>
      </c>
      <c r="I38" s="384">
        <f t="shared" si="0"/>
        <v>305.94304999999997</v>
      </c>
      <c r="J38" s="449">
        <f t="shared" si="1"/>
        <v>921.65219999999999</v>
      </c>
      <c r="K38" s="449">
        <f t="shared" si="2"/>
        <v>1223.7721999999999</v>
      </c>
      <c r="L38" s="450">
        <f t="shared" si="7"/>
        <v>1346.14942</v>
      </c>
      <c r="M38" s="449">
        <f>'END Jul 2021'!AZ30</f>
        <v>0</v>
      </c>
      <c r="N38" s="449">
        <f>'END Jul 2021'!BA30</f>
        <v>0</v>
      </c>
      <c r="O38" s="449">
        <f>'END Jul 2021'!BB30</f>
        <v>0</v>
      </c>
      <c r="P38" s="449">
        <f>'END Jul 2021'!BC30</f>
        <v>0</v>
      </c>
      <c r="Q38" s="449">
        <f>($E$6*'END Jul 2021'!AT30/100)*4</f>
        <v>208.27799999999999</v>
      </c>
      <c r="R38" s="448" t="str">
        <f t="shared" si="8"/>
        <v>No discount</v>
      </c>
      <c r="S38" s="448" t="str">
        <f t="shared" si="9"/>
        <v>Exclusive</v>
      </c>
      <c r="T38" s="475">
        <f t="shared" si="3"/>
        <v>1223.7721999999999</v>
      </c>
      <c r="U38" s="449">
        <f t="shared" si="4"/>
        <v>1223.7721999999999</v>
      </c>
      <c r="V38" s="449">
        <f t="shared" si="5"/>
        <v>1015.4941999999999</v>
      </c>
      <c r="W38" s="449">
        <f t="shared" si="6"/>
        <v>1015.4941999999999</v>
      </c>
      <c r="X38" s="455">
        <f t="shared" si="12"/>
        <v>1117.0436199999999</v>
      </c>
      <c r="Y38" s="455">
        <f t="shared" si="12"/>
        <v>1117.0436199999999</v>
      </c>
      <c r="Z38" s="391">
        <f>'END Jul 2021'!BL30</f>
        <v>0</v>
      </c>
      <c r="AA38" s="377" t="str">
        <f>'END Jul 2021'!BM30</f>
        <v>n</v>
      </c>
      <c r="AB38" s="504"/>
      <c r="AC38" s="504"/>
      <c r="AD38" s="504"/>
      <c r="AE38" s="504"/>
      <c r="AF38" s="504"/>
      <c r="AG38" s="504"/>
      <c r="AH38" s="504"/>
      <c r="AI38" s="504"/>
      <c r="AJ38" s="504"/>
      <c r="AK38" s="504"/>
      <c r="AL38" s="504"/>
      <c r="AM38" s="504"/>
      <c r="AN38" s="504"/>
      <c r="AO38" s="504"/>
    </row>
    <row r="39" spans="1:2376" x14ac:dyDescent="0.3">
      <c r="A39" s="319" t="str">
        <f>'END Jul 2021'!K31</f>
        <v>Locality Planning Energy</v>
      </c>
      <c r="B39" s="383" t="str">
        <f>'END Jul 2021'!L31</f>
        <v>Principal Offer</v>
      </c>
      <c r="C39" s="384">
        <f>IF('END Jul 2021'!BP31=0,91*'END Jul 2021'!M31/100,(91*'END Jul 2021'!M31/100)+'END Jul 2021'!BP31/4)</f>
        <v>72.642818181818186</v>
      </c>
      <c r="D39" s="384">
        <f>IF('END Jul 2021'!O31="",$E$5*'END Jul 2021'!N31/100,IF($E$5&gt;='END Jul 2021'!P31,('END Jul 2021'!P31*'END Jul 2021'!N31/100),($E$5*'END Jul 2021'!N31/100)))</f>
        <v>218.36601818181813</v>
      </c>
      <c r="E39" s="384">
        <f>IF(AND('END Jul 2021'!P31&gt;0,'END Jul 2021'!R31&gt;0),IF($E$5&lt;'END Jul 2021'!P31,0,IF($E$5&lt;=('END Jul 2021'!R31+'END Jul 2021'!P31),(($E$5-'END Jul 2021'!P31)*'END Jul 2021'!Q31/100),(('END Jul 2021'!R31)*'END Jul 2021'!Q31/100))),0)</f>
        <v>0</v>
      </c>
      <c r="F39" s="384">
        <f>IF(AND('END Jul 2021'!Q31&gt;0,'END Jul 2021'!S31&gt;0),IF($E$5&lt;('END Jul 2021'!R31+'END Jul 2021'!P31),0,IF($E$5&lt;=('END Jul 2021'!T31+'END Jul 2021'!R31+'END Jul 2021'!P31),(($E$5-('END Jul 2021'!R31+'END Jul 2021'!P31))*'END Jul 2021'!S31/100),('END Jul 2021'!T31*'END Jul 2021'!S31/100))),0)</f>
        <v>0</v>
      </c>
      <c r="G39" s="147">
        <v>0</v>
      </c>
      <c r="H39" s="384">
        <f>IF('END Jul 2021'!T31&gt;0,IF(($E$5&lt;'END Jul 2021'!T31),(0),($E$5-'END Jul 2021'!T31)*'END Jul 2021'!U31/100),IF(AND('END Jul 2021'!R31&gt;0,'END Jul 2021'!T31=""),IF(($E$5&lt;'END Jul 2021'!R31),(0),($E$5-'END Jul 2021'!R31)*'END Jul 2021'!S31/100),IF(AND('END Jul 2021'!P31&gt;0,'END Jul 2021'!R31=""),IF(($E$5&lt;'END Jul 2021'!P31),(0),($E$5-'END Jul 2021'!P31)*'END Jul 2021'!Q31/100),0)))</f>
        <v>0</v>
      </c>
      <c r="I39" s="384">
        <f t="shared" si="0"/>
        <v>291.00883636363631</v>
      </c>
      <c r="J39" s="449">
        <f t="shared" si="1"/>
        <v>873.46407272727242</v>
      </c>
      <c r="K39" s="449">
        <f t="shared" si="2"/>
        <v>1164.0353454545452</v>
      </c>
      <c r="L39" s="450">
        <f t="shared" si="7"/>
        <v>1280.4388799999999</v>
      </c>
      <c r="M39" s="449">
        <f>'END Jul 2021'!AZ31</f>
        <v>0</v>
      </c>
      <c r="N39" s="449">
        <f>'END Jul 2021'!BA31</f>
        <v>0</v>
      </c>
      <c r="O39" s="449">
        <f>'END Jul 2021'!BB31</f>
        <v>0</v>
      </c>
      <c r="P39" s="449">
        <f>'END Jul 2021'!BC31</f>
        <v>0</v>
      </c>
      <c r="Q39" s="449">
        <f>($E$6*'END Jul 2021'!AT31/100)*4</f>
        <v>252.90900000000002</v>
      </c>
      <c r="R39" s="448" t="str">
        <f t="shared" si="8"/>
        <v>No discount</v>
      </c>
      <c r="S39" s="448" t="str">
        <f t="shared" si="9"/>
        <v>Exclusive</v>
      </c>
      <c r="T39" s="475">
        <f t="shared" si="3"/>
        <v>1164.0353454545452</v>
      </c>
      <c r="U39" s="449">
        <f t="shared" si="4"/>
        <v>1164.0353454545452</v>
      </c>
      <c r="V39" s="449">
        <f t="shared" si="5"/>
        <v>911.12634545454523</v>
      </c>
      <c r="W39" s="449">
        <f t="shared" si="6"/>
        <v>911.12634545454523</v>
      </c>
      <c r="X39" s="455">
        <f t="shared" si="12"/>
        <v>1002.2389799999999</v>
      </c>
      <c r="Y39" s="455">
        <f t="shared" si="12"/>
        <v>1002.2389799999999</v>
      </c>
      <c r="Z39" s="391">
        <f>'END Jul 2021'!BL31</f>
        <v>0</v>
      </c>
      <c r="AA39" s="377" t="str">
        <f>'END Jul 2021'!BM31</f>
        <v>n</v>
      </c>
      <c r="AB39" s="504"/>
      <c r="AC39" s="504"/>
      <c r="AD39" s="504"/>
      <c r="AE39" s="504"/>
      <c r="AF39" s="504"/>
      <c r="AG39" s="504"/>
      <c r="AH39" s="504"/>
      <c r="AI39" s="504"/>
      <c r="AJ39" s="504"/>
      <c r="AK39" s="504"/>
      <c r="AL39" s="504"/>
      <c r="AM39" s="504"/>
      <c r="AN39" s="504"/>
      <c r="AO39" s="504"/>
    </row>
    <row r="40" spans="1:2376" ht="14.5" thickBot="1" x14ac:dyDescent="0.35">
      <c r="A40" s="327" t="str">
        <f>'END Jul 2021'!K32</f>
        <v>Radian Energy</v>
      </c>
      <c r="B40" s="328" t="str">
        <f>'END Jul 2021'!L32</f>
        <v>Grid to Go</v>
      </c>
      <c r="C40" s="329">
        <f>IF('END Jul 2021'!BP32=0,91*'END Jul 2021'!M32/100,(91*'END Jul 2021'!M32/100)+'END Jul 2021'!BP32/4)</f>
        <v>72.11336363636363</v>
      </c>
      <c r="D40" s="329">
        <f>IF('END Jul 2021'!O32="",$E$5*'END Jul 2021'!N32/100,IF($E$5&gt;='END Jul 2021'!P32,('END Jul 2021'!P32*'END Jul 2021'!N32/100),($E$5*'END Jul 2021'!N32/100)))</f>
        <v>236.38229999999999</v>
      </c>
      <c r="E40" s="329">
        <f>IF(AND('END Jul 2021'!P32&gt;0,'END Jul 2021'!R32&gt;0),IF($E$5&lt;'END Jul 2021'!P32,0,IF($E$5&lt;=('END Jul 2021'!R32+'END Jul 2021'!P32),(($E$5-'END Jul 2021'!P32)*'END Jul 2021'!Q32/100),(('END Jul 2021'!R32)*'END Jul 2021'!Q32/100))),0)</f>
        <v>0</v>
      </c>
      <c r="F40" s="329">
        <f>IF(AND('END Jul 2021'!Q32&gt;0,'END Jul 2021'!S32&gt;0),IF($E$5&lt;('END Jul 2021'!R32+'END Jul 2021'!P32),0,IF($E$5&lt;=('END Jul 2021'!T32+'END Jul 2021'!R32+'END Jul 2021'!P32),(($E$5-('END Jul 2021'!R32+'END Jul 2021'!P32))*'END Jul 2021'!S32/100),('END Jul 2021'!T32*'END Jul 2021'!S32/100))),0)</f>
        <v>0</v>
      </c>
      <c r="G40" s="329">
        <v>0</v>
      </c>
      <c r="H40" s="329">
        <f>IF('END Jul 2021'!T32&gt;0,IF(($E$5&lt;'END Jul 2021'!T32),(0),($E$5-'END Jul 2021'!T32)*'END Jul 2021'!U32/100),IF(AND('END Jul 2021'!R32&gt;0,'END Jul 2021'!T32=""),IF(($E$5&lt;'END Jul 2021'!R32),(0),($E$5-'END Jul 2021'!R32)*'END Jul 2021'!S32/100),IF(AND('END Jul 2021'!P32&gt;0,'END Jul 2021'!R32=""),IF(($E$5&lt;'END Jul 2021'!P32),(0),($E$5-'END Jul 2021'!P32)*'END Jul 2021'!Q32/100),0)))</f>
        <v>0</v>
      </c>
      <c r="I40" s="329">
        <f t="shared" si="0"/>
        <v>308.49566363636359</v>
      </c>
      <c r="J40" s="451">
        <f t="shared" si="1"/>
        <v>945.52919999999983</v>
      </c>
      <c r="K40" s="451">
        <f t="shared" si="2"/>
        <v>1233.9826545454544</v>
      </c>
      <c r="L40" s="452">
        <f t="shared" si="7"/>
        <v>1357.3809199999998</v>
      </c>
      <c r="M40" s="451">
        <f>'END Jul 2021'!AZ32</f>
        <v>0</v>
      </c>
      <c r="N40" s="451">
        <f>'END Jul 2021'!BA32</f>
        <v>0</v>
      </c>
      <c r="O40" s="451">
        <f>'END Jul 2021'!BB32</f>
        <v>0</v>
      </c>
      <c r="P40" s="451">
        <f>'END Jul 2021'!BC32</f>
        <v>0</v>
      </c>
      <c r="Q40" s="451">
        <f>($E$6*'END Jul 2021'!AT32/100)*4</f>
        <v>178.524</v>
      </c>
      <c r="R40" s="453" t="str">
        <f t="shared" si="8"/>
        <v>No discount</v>
      </c>
      <c r="S40" s="453" t="str">
        <f t="shared" si="9"/>
        <v>Exclusive</v>
      </c>
      <c r="T40" s="476">
        <f t="shared" si="3"/>
        <v>1233.9826545454544</v>
      </c>
      <c r="U40" s="451">
        <f t="shared" si="4"/>
        <v>1233.9826545454544</v>
      </c>
      <c r="V40" s="451">
        <f t="shared" si="5"/>
        <v>1055.4586545454545</v>
      </c>
      <c r="W40" s="451">
        <f t="shared" si="6"/>
        <v>1055.4586545454545</v>
      </c>
      <c r="X40" s="456">
        <f t="shared" si="12"/>
        <v>1161.00452</v>
      </c>
      <c r="Y40" s="456">
        <f t="shared" si="12"/>
        <v>1161.00452</v>
      </c>
      <c r="Z40" s="378">
        <f>'END Jul 2021'!BL32</f>
        <v>0</v>
      </c>
      <c r="AA40" s="379" t="str">
        <f>'END Jul 2021'!BM32</f>
        <v>n</v>
      </c>
      <c r="AB40" s="504"/>
      <c r="AC40" s="504"/>
      <c r="AD40" s="504"/>
      <c r="AE40" s="504"/>
      <c r="AF40" s="504"/>
      <c r="AG40" s="504"/>
      <c r="AH40" s="504"/>
      <c r="AI40" s="504"/>
      <c r="AJ40" s="504"/>
      <c r="AK40" s="504"/>
      <c r="AL40" s="504"/>
      <c r="AM40" s="504"/>
      <c r="AN40" s="504"/>
      <c r="AO40" s="504"/>
    </row>
    <row r="41" spans="1:2376" s="459" customFormat="1" x14ac:dyDescent="0.3">
      <c r="A41" s="519"/>
      <c r="B41" s="519"/>
      <c r="C41" s="519"/>
      <c r="D41" s="519"/>
      <c r="E41" s="519"/>
      <c r="F41" s="519"/>
      <c r="G41" s="519"/>
      <c r="H41" s="519"/>
      <c r="I41" s="519"/>
      <c r="J41" s="519"/>
      <c r="K41" s="519"/>
      <c r="L41" s="519"/>
      <c r="M41" s="519"/>
      <c r="N41" s="519"/>
      <c r="O41" s="519"/>
      <c r="P41" s="519"/>
      <c r="Q41" s="519"/>
      <c r="R41" s="519"/>
      <c r="S41" s="519"/>
      <c r="T41" s="519"/>
      <c r="U41" s="519"/>
      <c r="V41" s="519"/>
      <c r="W41" s="519"/>
      <c r="X41" s="519"/>
      <c r="Y41" s="519"/>
      <c r="Z41" s="519"/>
      <c r="AA41" s="519"/>
      <c r="AB41" s="504"/>
      <c r="AC41" s="504"/>
      <c r="AD41" s="504"/>
      <c r="AE41" s="504"/>
      <c r="AF41" s="504"/>
      <c r="AG41" s="504"/>
      <c r="AH41" s="504"/>
      <c r="AI41" s="504"/>
      <c r="AJ41" s="504"/>
      <c r="AK41" s="504"/>
      <c r="AL41" s="504"/>
      <c r="AM41" s="504"/>
      <c r="AN41" s="504"/>
      <c r="AO41" s="504"/>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c r="CFW41"/>
      <c r="CFX41"/>
      <c r="CFY41"/>
      <c r="CFZ41"/>
      <c r="CGA41"/>
      <c r="CGB41"/>
      <c r="CGC41"/>
      <c r="CGD41"/>
      <c r="CGE41"/>
      <c r="CGF41"/>
      <c r="CGG41"/>
      <c r="CGH41"/>
      <c r="CGI41"/>
      <c r="CGJ41"/>
      <c r="CGK41"/>
      <c r="CGL41"/>
      <c r="CGM41"/>
      <c r="CGN41"/>
      <c r="CGO41"/>
      <c r="CGP41"/>
      <c r="CGQ41"/>
      <c r="CGR41"/>
      <c r="CGS41"/>
      <c r="CGT41"/>
      <c r="CGU41"/>
      <c r="CGV41"/>
      <c r="CGW41"/>
      <c r="CGX41"/>
      <c r="CGY41"/>
      <c r="CGZ41"/>
      <c r="CHA41"/>
      <c r="CHB41"/>
      <c r="CHC41"/>
      <c r="CHD41"/>
      <c r="CHE41"/>
      <c r="CHF41"/>
      <c r="CHG41"/>
      <c r="CHH41"/>
      <c r="CHI41"/>
      <c r="CHJ41"/>
      <c r="CHK41"/>
      <c r="CHL41"/>
      <c r="CHM41"/>
      <c r="CHN41"/>
      <c r="CHO41"/>
      <c r="CHP41"/>
      <c r="CHQ41"/>
      <c r="CHR41"/>
      <c r="CHS41"/>
      <c r="CHT41"/>
      <c r="CHU41"/>
      <c r="CHV41"/>
      <c r="CHW41"/>
      <c r="CHX41"/>
      <c r="CHY41"/>
      <c r="CHZ41"/>
      <c r="CIA41"/>
      <c r="CIB41"/>
      <c r="CIC41"/>
      <c r="CID41"/>
      <c r="CIE41"/>
      <c r="CIF41"/>
      <c r="CIG41"/>
      <c r="CIH41"/>
      <c r="CII41"/>
      <c r="CIJ41"/>
      <c r="CIK41"/>
      <c r="CIL41"/>
      <c r="CIM41"/>
      <c r="CIN41"/>
      <c r="CIO41"/>
      <c r="CIP41"/>
      <c r="CIQ41"/>
      <c r="CIR41"/>
      <c r="CIS41"/>
      <c r="CIT41"/>
      <c r="CIU41"/>
      <c r="CIV41"/>
      <c r="CIW41"/>
      <c r="CIX41"/>
      <c r="CIY41"/>
      <c r="CIZ41"/>
      <c r="CJA41"/>
      <c r="CJB41"/>
      <c r="CJC41"/>
      <c r="CJD41"/>
      <c r="CJE41"/>
      <c r="CJF41"/>
      <c r="CJG41"/>
      <c r="CJH41"/>
      <c r="CJI41"/>
      <c r="CJJ41"/>
      <c r="CJK41"/>
      <c r="CJL41"/>
      <c r="CJM41"/>
      <c r="CJN41"/>
      <c r="CJO41"/>
      <c r="CJP41"/>
      <c r="CJQ41"/>
      <c r="CJR41"/>
      <c r="CJS41"/>
      <c r="CJT41"/>
      <c r="CJU41"/>
      <c r="CJV41"/>
      <c r="CJW41"/>
      <c r="CJX41"/>
      <c r="CJY41"/>
      <c r="CJZ41"/>
      <c r="CKA41"/>
      <c r="CKB41"/>
      <c r="CKC41"/>
      <c r="CKD41"/>
      <c r="CKE41"/>
      <c r="CKF41"/>
      <c r="CKG41"/>
      <c r="CKH41"/>
      <c r="CKI41"/>
      <c r="CKJ41"/>
      <c r="CKK41"/>
      <c r="CKL41"/>
      <c r="CKM41"/>
      <c r="CKN41"/>
      <c r="CKO41"/>
      <c r="CKP41"/>
      <c r="CKQ41"/>
      <c r="CKR41"/>
      <c r="CKS41"/>
      <c r="CKT41"/>
      <c r="CKU41"/>
      <c r="CKV41"/>
      <c r="CKW41"/>
      <c r="CKX41"/>
      <c r="CKY41"/>
      <c r="CKZ41"/>
      <c r="CLA41"/>
      <c r="CLB41"/>
      <c r="CLC41"/>
      <c r="CLD41"/>
      <c r="CLE41"/>
      <c r="CLF41"/>
      <c r="CLG41"/>
      <c r="CLH41"/>
      <c r="CLI41"/>
      <c r="CLJ41"/>
      <c r="CLK41"/>
      <c r="CLL41"/>
      <c r="CLM41"/>
      <c r="CLN41"/>
      <c r="CLO41"/>
      <c r="CLP41"/>
      <c r="CLQ41"/>
      <c r="CLR41"/>
      <c r="CLS41"/>
      <c r="CLT41"/>
      <c r="CLU41"/>
      <c r="CLV41"/>
      <c r="CLW41"/>
      <c r="CLX41"/>
      <c r="CLY41"/>
      <c r="CLZ41"/>
      <c r="CMA41"/>
      <c r="CMB41"/>
      <c r="CMC41"/>
      <c r="CMD41"/>
      <c r="CME41"/>
      <c r="CMF41"/>
      <c r="CMG41"/>
      <c r="CMH41"/>
      <c r="CMI41"/>
      <c r="CMJ41"/>
    </row>
    <row r="42" spans="1:2376" s="459" customFormat="1" ht="14.5" thickBot="1" x14ac:dyDescent="0.35">
      <c r="A42" s="519"/>
      <c r="B42" s="519"/>
      <c r="C42" s="519"/>
      <c r="D42" s="519"/>
      <c r="E42" s="519"/>
      <c r="F42" s="519"/>
      <c r="G42" s="519"/>
      <c r="H42" s="519"/>
      <c r="I42" s="519"/>
      <c r="J42" s="519"/>
      <c r="K42" s="519"/>
      <c r="L42" s="519"/>
      <c r="M42" s="519"/>
      <c r="N42" s="519"/>
      <c r="O42" s="519"/>
      <c r="P42" s="519"/>
      <c r="Q42" s="519"/>
      <c r="R42" s="519"/>
      <c r="S42" s="519"/>
      <c r="T42" s="519"/>
      <c r="U42" s="519"/>
      <c r="V42" s="519"/>
      <c r="W42" s="519"/>
      <c r="X42" s="519"/>
      <c r="Y42" s="519"/>
      <c r="Z42" s="519"/>
      <c r="AA42" s="519"/>
      <c r="AB42" s="504"/>
      <c r="AC42" s="504"/>
      <c r="AD42" s="504"/>
      <c r="AE42" s="504"/>
      <c r="AF42" s="504"/>
      <c r="AG42" s="504"/>
      <c r="AH42" s="504"/>
      <c r="AI42" s="504"/>
      <c r="AJ42" s="504"/>
      <c r="AK42" s="504"/>
      <c r="AL42" s="504"/>
      <c r="AM42" s="504"/>
      <c r="AN42" s="504"/>
      <c r="AO42" s="504"/>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row>
    <row r="43" spans="1:2376" x14ac:dyDescent="0.3">
      <c r="A43" s="439" t="s">
        <v>553</v>
      </c>
      <c r="B43" s="429"/>
      <c r="C43" s="429"/>
      <c r="D43" s="429"/>
      <c r="E43" s="429"/>
      <c r="F43" s="429"/>
      <c r="G43" s="429"/>
      <c r="H43" s="429"/>
      <c r="I43" s="429"/>
      <c r="J43" s="429"/>
      <c r="K43" s="429"/>
      <c r="L43" s="429"/>
      <c r="M43" s="429"/>
      <c r="N43" s="429"/>
      <c r="O43" s="429"/>
      <c r="P43" s="429"/>
      <c r="Q43" s="429"/>
      <c r="R43" s="429"/>
      <c r="S43" s="429"/>
      <c r="T43" s="429"/>
      <c r="U43" s="429"/>
      <c r="V43" s="429"/>
      <c r="W43" s="429"/>
      <c r="X43" s="429"/>
      <c r="Y43" s="429"/>
      <c r="Z43" s="429"/>
      <c r="AA43" s="430"/>
      <c r="AB43" s="504"/>
      <c r="AC43" s="504"/>
      <c r="AD43" s="504"/>
      <c r="AE43" s="504"/>
      <c r="AF43" s="504"/>
      <c r="AG43" s="504"/>
      <c r="AH43" s="504"/>
      <c r="AI43" s="504"/>
      <c r="AJ43" s="504"/>
      <c r="AK43" s="504"/>
      <c r="AL43" s="504"/>
      <c r="AM43" s="504"/>
      <c r="AN43" s="504"/>
      <c r="AO43" s="504"/>
    </row>
    <row r="44" spans="1:2376" ht="70" x14ac:dyDescent="0.3">
      <c r="A44" s="431" t="s">
        <v>408</v>
      </c>
      <c r="B44" s="432" t="s">
        <v>409</v>
      </c>
      <c r="C44" s="433" t="s">
        <v>410</v>
      </c>
      <c r="D44" s="433" t="s">
        <v>411</v>
      </c>
      <c r="E44" s="433" t="s">
        <v>446</v>
      </c>
      <c r="F44" s="433" t="s">
        <v>447</v>
      </c>
      <c r="G44" s="433" t="s">
        <v>354</v>
      </c>
      <c r="H44" s="433" t="s">
        <v>554</v>
      </c>
      <c r="I44" s="433" t="s">
        <v>222</v>
      </c>
      <c r="J44" s="442" t="s">
        <v>406</v>
      </c>
      <c r="K44" s="443" t="s">
        <v>449</v>
      </c>
      <c r="L44" s="435" t="s">
        <v>1010</v>
      </c>
      <c r="M44" s="436" t="s">
        <v>398</v>
      </c>
      <c r="N44" s="436" t="s">
        <v>533</v>
      </c>
      <c r="O44" s="436" t="s">
        <v>399</v>
      </c>
      <c r="P44" s="436" t="s">
        <v>552</v>
      </c>
      <c r="Q44" s="437" t="s">
        <v>490</v>
      </c>
      <c r="R44" s="444" t="s">
        <v>1011</v>
      </c>
      <c r="S44" s="444" t="s">
        <v>1012</v>
      </c>
      <c r="T44" s="445" t="s">
        <v>102</v>
      </c>
      <c r="U44" s="445" t="s">
        <v>103</v>
      </c>
      <c r="V44" s="445" t="s">
        <v>104</v>
      </c>
      <c r="W44" s="445" t="s">
        <v>105</v>
      </c>
      <c r="X44" s="437" t="s">
        <v>331</v>
      </c>
      <c r="Y44" s="437" t="s">
        <v>332</v>
      </c>
      <c r="Z44" s="436" t="s">
        <v>400</v>
      </c>
      <c r="AA44" s="438" t="s">
        <v>558</v>
      </c>
      <c r="AB44" s="504"/>
      <c r="AC44" s="504"/>
      <c r="AD44" s="504"/>
      <c r="AE44" s="504"/>
      <c r="AF44" s="504"/>
      <c r="AG44" s="504"/>
      <c r="AH44" s="504"/>
      <c r="AI44" s="504"/>
      <c r="AJ44" s="504"/>
      <c r="AK44" s="504"/>
      <c r="AL44" s="504"/>
      <c r="AM44" s="504"/>
      <c r="AN44" s="504"/>
      <c r="AO44" s="504"/>
    </row>
    <row r="45" spans="1:2376" x14ac:dyDescent="0.3">
      <c r="A45" s="319" t="str">
        <f>'END Jul 2021'!K33</f>
        <v>Energy Locals</v>
      </c>
      <c r="B45" s="383" t="str">
        <f>'END Jul 2021'!L33</f>
        <v>Online Member</v>
      </c>
      <c r="C45" s="384">
        <f>IF('END Jul 2021'!BP33=0,91*'END Jul 2021'!M33/100,(91*'END Jul 2021'!M33/100)+'END Jul 2021'!BP33/4)</f>
        <v>71.599999999999994</v>
      </c>
      <c r="D45" s="384">
        <f>IF('END Jul 2021'!O33="",$G$5*'END Jul 2021'!N33/100,IF($G$5&gt;='END Jul 2021'!P33,('END Jul 2021'!P33*'END Jul 2021'!N33/100),($G$5*'END Jul 2021'!N33/100)))</f>
        <v>147.38620909090906</v>
      </c>
      <c r="E45" s="384">
        <f>IF(AND('END Jul 2021'!P33&gt;0,'END Jul 2021'!R33&gt;0),IF($G$5&lt;'END Jul 2021'!P33,0,IF($G$5&lt;=('END Jul 2021'!R33+'END Jul 2021'!P33),(($G$5-'END Jul 2021'!P33)*'END Jul 2021'!Q33/100),(('END Jul 2021'!R33)*'END Jul 2021'!Q33/100))),0)</f>
        <v>0</v>
      </c>
      <c r="F45" s="384">
        <f>IF(AND('END Jul 2021'!Q33&gt;0,'END Jul 2021'!S33&gt;0),IF($G$5&lt;('END Jul 2021'!R33+'END Jul 2021'!P33),0,IF($G$5&lt;=('END Jul 2021'!T33+'END Jul 2021'!R33+'END Jul 2021'!P33),(($G$5-('END Jul 2021'!R33+'END Jul 2021'!P33))*'END Jul 2021'!S33/100),('END Jul 2021'!T33*'END Jul 2021'!S33/100))),0)</f>
        <v>0</v>
      </c>
      <c r="G45" s="384">
        <f>IF('END Jul 2021'!T33&gt;0,IF(($G$5&lt;'END Jul 2021'!T33),(0),($G$5-'END Jul 2021'!T33)*'END Jul 2021'!U33/100),IF(AND('END Jul 2021'!R33&gt;0,'END Jul 2021'!T33=""),IF(($G$5&lt;'END Jul 2021'!R33),(0),($G$5-'END Jul 2021'!R33)*'END Jul 2021'!S33/100),IF(AND('END Jul 2021'!P33&gt;0,'END Jul 2021'!R33=""),IF(($G$5&lt;'END Jul 2021'!P33),(0),($G$5-'END Jul 2021'!P33)*'END Jul 2021'!Q33/100),0)))</f>
        <v>0</v>
      </c>
      <c r="H45" s="384">
        <f>$H$5*'END Jul 2021'!AE33/100</f>
        <v>35.8155</v>
      </c>
      <c r="I45" s="384">
        <f t="shared" ref="I45:I74" si="13">SUM(C45:H45)</f>
        <v>254.80170909090907</v>
      </c>
      <c r="J45" s="449">
        <f t="shared" ref="J45:J74" si="14">(I45-C45)*4</f>
        <v>732.80683636363631</v>
      </c>
      <c r="K45" s="449">
        <f t="shared" ref="K45:K74" si="15">I45*4</f>
        <v>1019.2068363636363</v>
      </c>
      <c r="L45" s="450">
        <f>K45*1.1</f>
        <v>1121.12752</v>
      </c>
      <c r="M45" s="386">
        <f>'END Jul 2021'!AZ33</f>
        <v>0</v>
      </c>
      <c r="N45" s="386">
        <f>'END Jul 2021'!BA33</f>
        <v>0</v>
      </c>
      <c r="O45" s="386">
        <f>'END Jul 2021'!BB33</f>
        <v>0</v>
      </c>
      <c r="P45" s="386">
        <f>'END Jul 2021'!BC33</f>
        <v>0</v>
      </c>
      <c r="Q45" s="386">
        <f>($E$6*'END Jul 2021'!AT33/100)*4</f>
        <v>297.54000000000002</v>
      </c>
      <c r="R45" s="324" t="str">
        <f>IF(SUM(M45:P45)=0,"No discount",IF(M45&gt;0,"Guaranteed off bill",IF(N45&gt;0,"Guaranteed off usage",IF(O45&gt;0,"Pay-on-time off bill","Pay-on-time off usage"))))</f>
        <v>No discount</v>
      </c>
      <c r="S45" s="324" t="str">
        <f>IF(OR(A45="Origin Energy",A45="Red Energy",A45="Powershop"),"Inclusive","Exclusive")</f>
        <v>Exclusive</v>
      </c>
      <c r="T45" s="380">
        <f>IF(AND(R45="Guaranteed off bill",S45="Inclusive"),((K45*1.1)-((K45*1.1)*M45/100))/1.1,IF(AND(R45="Guaranteed off usage",S45="Inclusive"),((K45*1.1)-((J45*1.1)*N45/100))/1.1,IF(AND(R45="Guaranteed off bill",S45="Exclusive"),K45-(K45*M45/100),IF(AND(R45="Guaranteed off usage",S45="Exclusive"),K45-(J45*N45/100),IF(S45="Inclusive",((K45*1.1))/1.1,K45)))))</f>
        <v>1019.2068363636363</v>
      </c>
      <c r="U45" s="380">
        <f>IF(R45="Pay-on-time off bill",T45-(T45*O45/100),IF(R45="Pay-on-time off usage",T45-(J45*P45/100),T45))</f>
        <v>1019.2068363636363</v>
      </c>
      <c r="V45" s="386">
        <f>T45-Q45</f>
        <v>721.66683636363632</v>
      </c>
      <c r="W45" s="386">
        <f>U45-Q45</f>
        <v>721.66683636363632</v>
      </c>
      <c r="X45" s="455">
        <f>V45*1.1</f>
        <v>793.83352000000002</v>
      </c>
      <c r="Y45" s="455">
        <f>W45*1.1</f>
        <v>793.83352000000002</v>
      </c>
      <c r="Z45" s="387">
        <f>'END Jul 2021'!BL33</f>
        <v>0</v>
      </c>
      <c r="AA45" s="326" t="str">
        <f>'END Jul 2021'!BM33</f>
        <v>n</v>
      </c>
      <c r="AB45" s="504"/>
      <c r="AC45" s="504"/>
      <c r="AD45" s="504"/>
      <c r="AE45" s="504"/>
      <c r="AF45" s="504"/>
      <c r="AG45" s="504"/>
      <c r="AH45" s="504"/>
      <c r="AI45" s="504"/>
      <c r="AJ45" s="504"/>
      <c r="AK45" s="504"/>
      <c r="AL45" s="504"/>
      <c r="AM45" s="504"/>
      <c r="AN45" s="504"/>
      <c r="AO45" s="504"/>
    </row>
    <row r="46" spans="1:2376" x14ac:dyDescent="0.3">
      <c r="A46" s="319" t="str">
        <f>'END Jul 2021'!K34</f>
        <v>AGL</v>
      </c>
      <c r="B46" s="383" t="str">
        <f>'END Jul 2021'!L34</f>
        <v>Solar Savers</v>
      </c>
      <c r="C46" s="384">
        <f>IF('END Jul 2021'!BP34=0,91*'END Jul 2021'!M34/100,(91*'END Jul 2021'!M34/100)+'END Jul 2021'!BP34/4)</f>
        <v>91.306090909090912</v>
      </c>
      <c r="D46" s="384">
        <f>IF('END Jul 2021'!O34="",$G$5*'END Jul 2021'!N34/100,IF($G$5&gt;='END Jul 2021'!P34,('END Jul 2021'!P34*'END Jul 2021'!N34/100),($G$5*'END Jul 2021'!N34/100)))</f>
        <v>190.69040454545456</v>
      </c>
      <c r="E46" s="384">
        <f>IF(AND('END Jul 2021'!P34&gt;0,'END Jul 2021'!R34&gt;0),IF($G$5&lt;'END Jul 2021'!P34,0,IF($G$5&lt;=('END Jul 2021'!R34+'END Jul 2021'!P34),(($G$5-'END Jul 2021'!P34)*'END Jul 2021'!Q34/100),(('END Jul 2021'!R34)*'END Jul 2021'!Q34/100))),0)</f>
        <v>0</v>
      </c>
      <c r="F46" s="384">
        <f>IF(AND('END Jul 2021'!Q34&gt;0,'END Jul 2021'!S34&gt;0),IF($G$5&lt;('END Jul 2021'!R34+'END Jul 2021'!P34),0,IF($G$5&lt;=('END Jul 2021'!T34+'END Jul 2021'!R34+'END Jul 2021'!P34),(($G$5-('END Jul 2021'!R34+'END Jul 2021'!P34))*'END Jul 2021'!S34/100),('END Jul 2021'!T34*'END Jul 2021'!S34/100))),0)</f>
        <v>0</v>
      </c>
      <c r="G46" s="384">
        <f>IF('END Jul 2021'!T34&gt;0,IF(($G$5&lt;'END Jul 2021'!T34),(0),($G$5-'END Jul 2021'!T34)*'END Jul 2021'!U34/100),IF(AND('END Jul 2021'!R34&gt;0,'END Jul 2021'!T34=""),IF(($G$5&lt;'END Jul 2021'!R34),(0),($G$5-'END Jul 2021'!R34)*'END Jul 2021'!S34/100),IF(AND('END Jul 2021'!P34&gt;0,'END Jul 2021'!R34=""),IF(($G$5&lt;'END Jul 2021'!P34),(0),($G$5-'END Jul 2021'!P34)*'END Jul 2021'!Q34/100),0)))</f>
        <v>0</v>
      </c>
      <c r="H46" s="384">
        <f>$H$5*'END Jul 2021'!AE34/100</f>
        <v>44.899613181818175</v>
      </c>
      <c r="I46" s="384">
        <f t="shared" si="13"/>
        <v>326.89610863636364</v>
      </c>
      <c r="J46" s="449">
        <f t="shared" si="14"/>
        <v>942.36007090909084</v>
      </c>
      <c r="K46" s="449">
        <f t="shared" si="15"/>
        <v>1307.5844345454545</v>
      </c>
      <c r="L46" s="450">
        <f t="shared" ref="L46:L74" si="16">K46*1.1</f>
        <v>1438.3428780000002</v>
      </c>
      <c r="M46" s="386">
        <f>'END Jul 2021'!AZ34</f>
        <v>0</v>
      </c>
      <c r="N46" s="386">
        <f>'END Jul 2021'!BA34</f>
        <v>0</v>
      </c>
      <c r="O46" s="386">
        <f>'END Jul 2021'!BB34</f>
        <v>0</v>
      </c>
      <c r="P46" s="386">
        <f>'END Jul 2021'!BC34</f>
        <v>0</v>
      </c>
      <c r="Q46" s="386">
        <f>($E$6*'END Jul 2021'!AT34/100)*4</f>
        <v>505.81800000000004</v>
      </c>
      <c r="R46" s="324" t="str">
        <f t="shared" ref="R46:R74" si="17">IF(SUM(M46:P46)=0,"No discount",IF(M46&gt;0,"Guaranteed off bill",IF(N46&gt;0,"Guaranteed off usage",IF(O46&gt;0,"Pay-on-time off bill","Pay-on-time off usage"))))</f>
        <v>No discount</v>
      </c>
      <c r="S46" s="324" t="str">
        <f t="shared" ref="S46:S74" si="18">IF(OR(A46="Origin Energy",A46="Red Energy",A46="Powershop"),"Inclusive","Exclusive")</f>
        <v>Exclusive</v>
      </c>
      <c r="T46" s="380">
        <f t="shared" ref="T46:T51" si="19">IF(AND(R46="Guaranteed off bill",S46="Inclusive"),((K46*1.1)-((K46*1.1)*M46/100))/1.1,IF(AND(R46="Guaranteed off usage",S46="Inclusive"),((K46*1.1)-((J46*1.1)*N46/100))/1.1,IF(AND(R46="Guaranteed off bill",S46="Exclusive"),K46-(K46*M46/100),IF(AND(R46="Guaranteed off usage",S46="Exclusive"),K46-(J46*N46/100),IF(S46="Inclusive",((K46*1.1))/1.1,K46)))))</f>
        <v>1307.5844345454545</v>
      </c>
      <c r="U46" s="380">
        <f t="shared" ref="U46:U51" si="20">IF(R46="Pay-on-time off bill",T46-(T46*O46/100),IF(R46="Pay-on-time off usage",T46-(J46*P46/100),T46))</f>
        <v>1307.5844345454545</v>
      </c>
      <c r="V46" s="386">
        <f t="shared" ref="V46:V51" si="21">T46-Q46</f>
        <v>801.76643454545456</v>
      </c>
      <c r="W46" s="386">
        <f t="shared" ref="W46:W51" si="22">U46-Q46</f>
        <v>801.76643454545456</v>
      </c>
      <c r="X46" s="455">
        <f t="shared" ref="X46:Y51" si="23">V46*1.1</f>
        <v>881.94307800000013</v>
      </c>
      <c r="Y46" s="455">
        <f t="shared" si="23"/>
        <v>881.94307800000013</v>
      </c>
      <c r="Z46" s="387">
        <f>'END Jul 2021'!BL34</f>
        <v>0</v>
      </c>
      <c r="AA46" s="326" t="str">
        <f>'END Jul 2021'!BM34</f>
        <v>n</v>
      </c>
      <c r="AB46" s="504"/>
      <c r="AC46" s="504"/>
      <c r="AD46" s="504"/>
      <c r="AE46" s="504"/>
      <c r="AF46" s="504"/>
      <c r="AG46" s="504"/>
      <c r="AH46" s="504"/>
      <c r="AI46" s="504"/>
      <c r="AJ46" s="504"/>
      <c r="AK46" s="504"/>
      <c r="AL46" s="504"/>
      <c r="AM46" s="504"/>
      <c r="AN46" s="504"/>
      <c r="AO46" s="504"/>
    </row>
    <row r="47" spans="1:2376" x14ac:dyDescent="0.3">
      <c r="A47" s="319" t="str">
        <f>'END Jul 2021'!K35</f>
        <v>Alinta Energy</v>
      </c>
      <c r="B47" s="383" t="str">
        <f>'END Jul 2021'!L35</f>
        <v>Home Deal</v>
      </c>
      <c r="C47" s="384">
        <f>IF('END Jul 2021'!BP35=0,91*'END Jul 2021'!M35/100,(91*'END Jul 2021'!M35/100)+'END Jul 2021'!BP35/4)</f>
        <v>58.364090909090898</v>
      </c>
      <c r="D47" s="384">
        <f>IF('END Jul 2021'!O35="",$G$5*'END Jul 2021'!N35/100,IF($G$5&gt;='END Jul 2021'!P35,('END Jul 2021'!P35*'END Jul 2021'!N35/100),($G$5*'END Jul 2021'!N35/100)))</f>
        <v>164.78385954545453</v>
      </c>
      <c r="E47" s="384">
        <f>IF(AND('END Jul 2021'!P35&gt;0,'END Jul 2021'!R35&gt;0),IF($G$5&lt;'END Jul 2021'!P35,0,IF($G$5&lt;=('END Jul 2021'!R35+'END Jul 2021'!P35),(($G$5-'END Jul 2021'!P35)*'END Jul 2021'!Q35/100),(('END Jul 2021'!R35)*'END Jul 2021'!Q35/100))),0)</f>
        <v>0</v>
      </c>
      <c r="F47" s="384">
        <f>IF(AND('END Jul 2021'!Q35&gt;0,'END Jul 2021'!S35&gt;0),IF($G$5&lt;('END Jul 2021'!R35+'END Jul 2021'!P35),0,IF($G$5&lt;=('END Jul 2021'!T35+'END Jul 2021'!R35+'END Jul 2021'!P35),(($G$5-('END Jul 2021'!R35+'END Jul 2021'!P35))*'END Jul 2021'!S35/100),('END Jul 2021'!T35*'END Jul 2021'!S35/100))),0)</f>
        <v>0</v>
      </c>
      <c r="G47" s="384">
        <f>IF('END Jul 2021'!T35&gt;0,IF(($G$5&lt;'END Jul 2021'!T35),(0),($G$5-'END Jul 2021'!T35)*'END Jul 2021'!U35/100),IF(AND('END Jul 2021'!R35&gt;0,'END Jul 2021'!T35=""),IF(($G$5&lt;'END Jul 2021'!R35),(0),($G$5-'END Jul 2021'!R35)*'END Jul 2021'!S35/100),IF(AND('END Jul 2021'!P35&gt;0,'END Jul 2021'!R35=""),IF(($G$5&lt;'END Jul 2021'!P35),(0),($G$5-'END Jul 2021'!P35)*'END Jul 2021'!Q35/100),0)))</f>
        <v>0</v>
      </c>
      <c r="H47" s="384">
        <f>$H$5*'END Jul 2021'!AE35/100</f>
        <v>29.498948181818179</v>
      </c>
      <c r="I47" s="384">
        <f t="shared" si="13"/>
        <v>252.6468986363636</v>
      </c>
      <c r="J47" s="449">
        <f t="shared" si="14"/>
        <v>777.13123090909085</v>
      </c>
      <c r="K47" s="449">
        <f t="shared" si="15"/>
        <v>1010.5875945454544</v>
      </c>
      <c r="L47" s="450">
        <f t="shared" si="16"/>
        <v>1111.646354</v>
      </c>
      <c r="M47" s="386">
        <f>'END Jul 2021'!AZ35</f>
        <v>0</v>
      </c>
      <c r="N47" s="386">
        <f>'END Jul 2021'!BA35</f>
        <v>0</v>
      </c>
      <c r="O47" s="386">
        <f>'END Jul 2021'!BB35</f>
        <v>0</v>
      </c>
      <c r="P47" s="386">
        <f>'END Jul 2021'!BC35</f>
        <v>0</v>
      </c>
      <c r="Q47" s="386">
        <f>($E$6*'END Jul 2021'!AT35/100)*4</f>
        <v>223.155</v>
      </c>
      <c r="R47" s="324" t="str">
        <f t="shared" si="17"/>
        <v>No discount</v>
      </c>
      <c r="S47" s="324" t="str">
        <f t="shared" si="18"/>
        <v>Exclusive</v>
      </c>
      <c r="T47" s="380">
        <f t="shared" si="19"/>
        <v>1010.5875945454544</v>
      </c>
      <c r="U47" s="380">
        <f t="shared" si="20"/>
        <v>1010.5875945454544</v>
      </c>
      <c r="V47" s="386">
        <f t="shared" si="21"/>
        <v>787.43259454545444</v>
      </c>
      <c r="W47" s="386">
        <f t="shared" si="22"/>
        <v>787.43259454545444</v>
      </c>
      <c r="X47" s="455">
        <f t="shared" si="23"/>
        <v>866.17585399999996</v>
      </c>
      <c r="Y47" s="455">
        <f t="shared" si="23"/>
        <v>866.17585399999996</v>
      </c>
      <c r="Z47" s="387">
        <f>'END Jul 2021'!BL35</f>
        <v>0</v>
      </c>
      <c r="AA47" s="326" t="str">
        <f>'END Jul 2021'!BM35</f>
        <v>n</v>
      </c>
      <c r="AB47" s="504"/>
      <c r="AC47" s="504"/>
      <c r="AD47" s="504"/>
      <c r="AE47" s="504"/>
      <c r="AF47" s="504"/>
      <c r="AG47" s="504"/>
      <c r="AH47" s="504"/>
      <c r="AI47" s="504"/>
      <c r="AJ47" s="504"/>
      <c r="AK47" s="504"/>
      <c r="AL47" s="504"/>
      <c r="AM47" s="504"/>
      <c r="AN47" s="504"/>
      <c r="AO47" s="504"/>
    </row>
    <row r="48" spans="1:2376" x14ac:dyDescent="0.3">
      <c r="A48" s="319" t="str">
        <f>'END Jul 2021'!K36</f>
        <v>CovaU</v>
      </c>
      <c r="B48" s="383" t="str">
        <f>'END Jul 2021'!L36</f>
        <v>Freedom Plus Solar</v>
      </c>
      <c r="C48" s="384">
        <f>IF('END Jul 2021'!BP36=0,91*'END Jul 2021'!M36/100,(91*'END Jul 2021'!M36/100)+'END Jul 2021'!BP36/4)</f>
        <v>103.68209090909089</v>
      </c>
      <c r="D48" s="384">
        <f>IF('END Jul 2021'!O36="",$G$5*'END Jul 2021'!N36/100,IF($G$5&gt;='END Jul 2021'!P36,('END Jul 2021'!P36*'END Jul 2021'!N36/100),($G$5*'END Jul 2021'!N36/100)))</f>
        <v>233.99460000000002</v>
      </c>
      <c r="E48" s="384">
        <f>IF(AND('END Jul 2021'!P36&gt;0,'END Jul 2021'!R36&gt;0),IF($G$5&lt;'END Jul 2021'!P36,0,IF($G$5&lt;=('END Jul 2021'!R36+'END Jul 2021'!P36),(($G$5-'END Jul 2021'!P36)*'END Jul 2021'!Q36/100),(('END Jul 2021'!R36)*'END Jul 2021'!Q36/100))),0)</f>
        <v>0</v>
      </c>
      <c r="F48" s="384">
        <f>IF(AND('END Jul 2021'!Q36&gt;0,'END Jul 2021'!S36&gt;0),IF($G$5&lt;('END Jul 2021'!R36+'END Jul 2021'!P36),0,IF($G$5&lt;=('END Jul 2021'!T36+'END Jul 2021'!R36+'END Jul 2021'!P36),(($G$5-('END Jul 2021'!R36+'END Jul 2021'!P36))*'END Jul 2021'!S36/100),('END Jul 2021'!T36*'END Jul 2021'!S36/100))),0)</f>
        <v>0</v>
      </c>
      <c r="G48" s="384">
        <f>IF('END Jul 2021'!T36&gt;0,IF(($G$5&lt;'END Jul 2021'!T36),(0),($G$5-'END Jul 2021'!T36)*'END Jul 2021'!U36/100),IF(AND('END Jul 2021'!R36&gt;0,'END Jul 2021'!T36=""),IF(($G$5&lt;'END Jul 2021'!R36),(0),($G$5-'END Jul 2021'!R36)*'END Jul 2021'!S36/100),IF(AND('END Jul 2021'!P36&gt;0,'END Jul 2021'!R36=""),IF(($G$5&lt;'END Jul 2021'!P36),(0),($G$5-'END Jul 2021'!P36)*'END Jul 2021'!Q36/100),0)))</f>
        <v>0</v>
      </c>
      <c r="H48" s="384">
        <f>$H$5*'END Jul 2021'!AE36/100</f>
        <v>64.467899999999986</v>
      </c>
      <c r="I48" s="384">
        <f t="shared" si="13"/>
        <v>402.14459090909088</v>
      </c>
      <c r="J48" s="449">
        <f t="shared" si="14"/>
        <v>1193.8499999999999</v>
      </c>
      <c r="K48" s="449">
        <f t="shared" si="15"/>
        <v>1608.5783636363635</v>
      </c>
      <c r="L48" s="450">
        <f t="shared" si="16"/>
        <v>1769.4362000000001</v>
      </c>
      <c r="M48" s="386">
        <f>'END Jul 2021'!AZ36</f>
        <v>20</v>
      </c>
      <c r="N48" s="386">
        <f>'END Jul 2021'!BA36</f>
        <v>0</v>
      </c>
      <c r="O48" s="386">
        <f>'END Jul 2021'!BB36</f>
        <v>0</v>
      </c>
      <c r="P48" s="386">
        <f>'END Jul 2021'!BC36</f>
        <v>0</v>
      </c>
      <c r="Q48" s="386">
        <f>($E$6*'END Jul 2021'!AT36/100)*4</f>
        <v>252.90900000000002</v>
      </c>
      <c r="R48" s="324" t="str">
        <f t="shared" si="17"/>
        <v>Guaranteed off bill</v>
      </c>
      <c r="S48" s="324" t="str">
        <f t="shared" si="18"/>
        <v>Exclusive</v>
      </c>
      <c r="T48" s="380">
        <f t="shared" si="19"/>
        <v>1286.8626909090908</v>
      </c>
      <c r="U48" s="380">
        <f t="shared" si="20"/>
        <v>1286.8626909090908</v>
      </c>
      <c r="V48" s="386">
        <f t="shared" si="21"/>
        <v>1033.9536909090907</v>
      </c>
      <c r="W48" s="386">
        <f t="shared" si="22"/>
        <v>1033.9536909090907</v>
      </c>
      <c r="X48" s="455">
        <f t="shared" si="23"/>
        <v>1137.3490599999998</v>
      </c>
      <c r="Y48" s="455">
        <f t="shared" si="23"/>
        <v>1137.3490599999998</v>
      </c>
      <c r="Z48" s="387">
        <f>'END Jul 2021'!BL36</f>
        <v>0</v>
      </c>
      <c r="AA48" s="326" t="str">
        <f>'END Jul 2021'!BM36</f>
        <v>n</v>
      </c>
      <c r="AB48" s="504"/>
      <c r="AC48" s="504"/>
      <c r="AD48" s="504"/>
      <c r="AE48" s="504"/>
      <c r="AF48" s="504"/>
      <c r="AG48" s="504"/>
      <c r="AH48" s="504"/>
      <c r="AI48" s="504"/>
      <c r="AJ48" s="504"/>
      <c r="AK48" s="504"/>
      <c r="AL48" s="504"/>
      <c r="AM48" s="504"/>
      <c r="AN48" s="504"/>
      <c r="AO48" s="504"/>
    </row>
    <row r="49" spans="1:2376" x14ac:dyDescent="0.3">
      <c r="A49" s="319" t="str">
        <f>'END Jul 2021'!K37</f>
        <v>Diamond Energy</v>
      </c>
      <c r="B49" s="383" t="str">
        <f>'END Jul 2021'!L37</f>
        <v>Renewable Saver POT</v>
      </c>
      <c r="C49" s="384">
        <f>IF('END Jul 2021'!BP37=0,91*'END Jul 2021'!M37/100,(91*'END Jul 2021'!M37/100)+'END Jul 2021'!BP37/4)</f>
        <v>80.899000000000001</v>
      </c>
      <c r="D49" s="384">
        <f>IF('END Jul 2021'!O37="",$G$5*'END Jul 2021'!N37/100,IF($G$5&gt;='END Jul 2021'!P37,('END Jul 2021'!P37*'END Jul 2021'!N37/100),($G$5*'END Jul 2021'!N37/100)))</f>
        <v>74.86363636363636</v>
      </c>
      <c r="E49" s="384">
        <f>IF(AND('END Jul 2021'!P37&gt;0,'END Jul 2021'!R37&gt;0),IF($G$5&lt;'END Jul 2021'!P37,0,IF($G$5&lt;=('END Jul 2021'!R37+'END Jul 2021'!P37),(($G$5-'END Jul 2021'!P37)*'END Jul 2021'!Q37/100),(('END Jul 2021'!R37)*'END Jul 2021'!Q37/100))),0)</f>
        <v>0</v>
      </c>
      <c r="F49" s="384">
        <f>IF(AND('END Jul 2021'!Q37&gt;0,'END Jul 2021'!S37&gt;0),IF($G$5&lt;('END Jul 2021'!R37+'END Jul 2021'!P37),0,IF($G$5&lt;=('END Jul 2021'!T37+'END Jul 2021'!R37+'END Jul 2021'!P37),(($G$5-('END Jul 2021'!R37+'END Jul 2021'!P37))*'END Jul 2021'!S37/100),('END Jul 2021'!T37*'END Jul 2021'!S37/100))),0)</f>
        <v>0</v>
      </c>
      <c r="G49" s="384">
        <f>IF('END Jul 2021'!T37&gt;0,IF(($G$5&lt;'END Jul 2021'!T37),(0),($G$5-'END Jul 2021'!T37)*'END Jul 2021'!U37/100),IF(AND('END Jul 2021'!R37&gt;0,'END Jul 2021'!T37=""),IF(($G$5&lt;'END Jul 2021'!R37),(0),($G$5-'END Jul 2021'!R37)*'END Jul 2021'!S37/100),IF(AND('END Jul 2021'!P37&gt;0,'END Jul 2021'!R37=""),IF(($G$5&lt;'END Jul 2021'!P37),(0),($G$5-'END Jul 2021'!P37)*'END Jul 2021'!Q37/100),0)))</f>
        <v>144.39415227272727</v>
      </c>
      <c r="H49" s="384">
        <f>$H$5*'END Jul 2021'!AE37/100</f>
        <v>47.992769999999993</v>
      </c>
      <c r="I49" s="384">
        <f t="shared" si="13"/>
        <v>348.14955863636368</v>
      </c>
      <c r="J49" s="449">
        <f t="shared" si="14"/>
        <v>1069.0022345454547</v>
      </c>
      <c r="K49" s="449">
        <f t="shared" si="15"/>
        <v>1392.5982345454547</v>
      </c>
      <c r="L49" s="450">
        <f t="shared" si="16"/>
        <v>1531.8580580000003</v>
      </c>
      <c r="M49" s="386">
        <f>'END Jul 2021'!AZ37</f>
        <v>0</v>
      </c>
      <c r="N49" s="386">
        <f>'END Jul 2021'!BA37</f>
        <v>0</v>
      </c>
      <c r="O49" s="386">
        <f>'END Jul 2021'!BB37</f>
        <v>7</v>
      </c>
      <c r="P49" s="386">
        <f>'END Jul 2021'!BC37</f>
        <v>0</v>
      </c>
      <c r="Q49" s="386">
        <f>($E$6*'END Jul 2021'!AT37/100)*4</f>
        <v>303.49079999999998</v>
      </c>
      <c r="R49" s="324" t="str">
        <f t="shared" si="17"/>
        <v>Pay-on-time off bill</v>
      </c>
      <c r="S49" s="324" t="str">
        <f t="shared" si="18"/>
        <v>Exclusive</v>
      </c>
      <c r="T49" s="380">
        <f t="shared" si="19"/>
        <v>1392.5982345454547</v>
      </c>
      <c r="U49" s="380">
        <f t="shared" si="20"/>
        <v>1295.1163581272729</v>
      </c>
      <c r="V49" s="386">
        <f t="shared" si="21"/>
        <v>1089.1074345454547</v>
      </c>
      <c r="W49" s="386">
        <f t="shared" si="22"/>
        <v>991.62555812727283</v>
      </c>
      <c r="X49" s="455">
        <f t="shared" si="23"/>
        <v>1198.0181780000003</v>
      </c>
      <c r="Y49" s="455">
        <f t="shared" si="23"/>
        <v>1090.7881139400001</v>
      </c>
      <c r="Z49" s="387">
        <f>'END Jul 2021'!BL37</f>
        <v>0</v>
      </c>
      <c r="AA49" s="326" t="str">
        <f>'END Jul 2021'!BM37</f>
        <v>n</v>
      </c>
      <c r="AB49" s="504"/>
      <c r="AC49" s="504"/>
      <c r="AD49" s="504"/>
      <c r="AE49" s="504"/>
      <c r="AF49" s="504"/>
      <c r="AG49" s="504"/>
      <c r="AH49" s="504"/>
      <c r="AI49" s="504"/>
      <c r="AJ49" s="504"/>
      <c r="AK49" s="504"/>
      <c r="AL49" s="504"/>
      <c r="AM49" s="504"/>
      <c r="AN49" s="504"/>
      <c r="AO49" s="504"/>
    </row>
    <row r="50" spans="1:2376" x14ac:dyDescent="0.3">
      <c r="A50" s="319" t="str">
        <f>'END Jul 2021'!K38</f>
        <v>Dodo Power &amp; Gas</v>
      </c>
      <c r="B50" s="383" t="str">
        <f>'END Jul 2021'!L38</f>
        <v>Market offer</v>
      </c>
      <c r="C50" s="384">
        <f>IF('END Jul 2021'!BP38=0,91*'END Jul 2021'!M38/100,(91*'END Jul 2021'!M38/100)+'END Jul 2021'!BP38/4)</f>
        <v>85.920545454545447</v>
      </c>
      <c r="D50" s="384">
        <f>IF('END Jul 2021'!O38="",$G$5*'END Jul 2021'!N38/100,IF($G$5&gt;='END Jul 2021'!P38,('END Jul 2021'!P38*'END Jul 2021'!N38/100),($G$5*'END Jul 2021'!N38/100)))</f>
        <v>168.05066727272731</v>
      </c>
      <c r="E50" s="384">
        <f>IF(AND('END Jul 2021'!P38&gt;0,'END Jul 2021'!R38&gt;0),IF($G$5&lt;'END Jul 2021'!P38,0,IF($G$5&lt;=('END Jul 2021'!R38+'END Jul 2021'!P38),(($G$5-'END Jul 2021'!P38)*'END Jul 2021'!Q38/100),(('END Jul 2021'!R38)*'END Jul 2021'!Q38/100))),0)</f>
        <v>0</v>
      </c>
      <c r="F50" s="384">
        <f>IF(AND('END Jul 2021'!Q38&gt;0,'END Jul 2021'!S38&gt;0),IF($G$5&lt;('END Jul 2021'!R38+'END Jul 2021'!P38),0,IF($G$5&lt;=('END Jul 2021'!T38+'END Jul 2021'!R38+'END Jul 2021'!P38),(($G$5-('END Jul 2021'!R38+'END Jul 2021'!P38))*'END Jul 2021'!S38/100),('END Jul 2021'!T38*'END Jul 2021'!S38/100))),0)</f>
        <v>0</v>
      </c>
      <c r="G50" s="384">
        <f>IF('END Jul 2021'!T38&gt;0,IF(($G$5&lt;'END Jul 2021'!T38),(0),($G$5-'END Jul 2021'!T38)*'END Jul 2021'!U38/100),IF(AND('END Jul 2021'!R38&gt;0,'END Jul 2021'!T38=""),IF(($G$5&lt;'END Jul 2021'!R38),(0),($G$5-'END Jul 2021'!R38)*'END Jul 2021'!S38/100),IF(AND('END Jul 2021'!P38&gt;0,'END Jul 2021'!R38=""),IF(($G$5&lt;'END Jul 2021'!P38),(0),($G$5-'END Jul 2021'!P38)*'END Jul 2021'!Q38/100),0)))</f>
        <v>0</v>
      </c>
      <c r="H50" s="384">
        <f>$H$5*'END Jul 2021'!AE38/100</f>
        <v>46.039197272727272</v>
      </c>
      <c r="I50" s="384">
        <f t="shared" si="13"/>
        <v>300.01041000000004</v>
      </c>
      <c r="J50" s="449">
        <f t="shared" si="14"/>
        <v>856.35945818181835</v>
      </c>
      <c r="K50" s="449">
        <f t="shared" si="15"/>
        <v>1200.0416400000001</v>
      </c>
      <c r="L50" s="450">
        <f t="shared" si="16"/>
        <v>1320.0458040000003</v>
      </c>
      <c r="M50" s="386">
        <f>'END Jul 2021'!AZ38</f>
        <v>0</v>
      </c>
      <c r="N50" s="386">
        <f>'END Jul 2021'!BA38</f>
        <v>0</v>
      </c>
      <c r="O50" s="386">
        <f>'END Jul 2021'!BB38</f>
        <v>0</v>
      </c>
      <c r="P50" s="386">
        <f>'END Jul 2021'!BC38</f>
        <v>0</v>
      </c>
      <c r="Q50" s="386">
        <f>($E$6*'END Jul 2021'!AT38/100)*4</f>
        <v>345.14639999999997</v>
      </c>
      <c r="R50" s="324" t="str">
        <f t="shared" si="17"/>
        <v>No discount</v>
      </c>
      <c r="S50" s="324" t="str">
        <f t="shared" si="18"/>
        <v>Exclusive</v>
      </c>
      <c r="T50" s="380">
        <f t="shared" si="19"/>
        <v>1200.0416400000001</v>
      </c>
      <c r="U50" s="380">
        <f t="shared" si="20"/>
        <v>1200.0416400000001</v>
      </c>
      <c r="V50" s="386">
        <f t="shared" si="21"/>
        <v>854.89524000000017</v>
      </c>
      <c r="W50" s="386">
        <f t="shared" si="22"/>
        <v>854.89524000000017</v>
      </c>
      <c r="X50" s="455">
        <f t="shared" si="23"/>
        <v>940.38476400000025</v>
      </c>
      <c r="Y50" s="455">
        <f t="shared" si="23"/>
        <v>940.38476400000025</v>
      </c>
      <c r="Z50" s="387">
        <f>'END Jul 2021'!BL38</f>
        <v>0</v>
      </c>
      <c r="AA50" s="326" t="str">
        <f>'END Jul 2021'!BM38</f>
        <v>n</v>
      </c>
      <c r="AB50" s="504"/>
      <c r="AC50" s="504"/>
      <c r="AD50" s="504"/>
      <c r="AE50" s="504"/>
      <c r="AF50" s="504"/>
      <c r="AG50" s="504"/>
      <c r="AH50" s="504"/>
      <c r="AI50" s="504"/>
      <c r="AJ50" s="504"/>
      <c r="AK50" s="504"/>
      <c r="AL50" s="504"/>
      <c r="AM50" s="504"/>
      <c r="AN50" s="504"/>
      <c r="AO50" s="504"/>
    </row>
    <row r="51" spans="1:2376" x14ac:dyDescent="0.3">
      <c r="A51" s="319" t="str">
        <f>'END Jul 2021'!K39</f>
        <v>EnergyAustralia</v>
      </c>
      <c r="B51" s="383" t="str">
        <f>'END Jul 2021'!L39</f>
        <v>Total Plan Home</v>
      </c>
      <c r="C51" s="384">
        <f>IF('END Jul 2021'!BP39=0,91*'END Jul 2021'!M39/100,(91*'END Jul 2021'!M39/100)+'END Jul 2021'!BP39/4)</f>
        <v>73.709999999999994</v>
      </c>
      <c r="D51" s="384">
        <f>IF('END Jul 2021'!O39="",$G$5*'END Jul 2021'!N39/100,IF($G$5&gt;='END Jul 2021'!P39,('END Jul 2021'!P39*'END Jul 2021'!N39/100),($G$5*'END Jul 2021'!N39/100)))</f>
        <v>200.26291090909089</v>
      </c>
      <c r="E51" s="384">
        <f>IF(AND('END Jul 2021'!P39&gt;0,'END Jul 2021'!R39&gt;0),IF($G$5&lt;'END Jul 2021'!P39,0,IF($G$5&lt;=('END Jul 2021'!R39+'END Jul 2021'!P39),(($G$5-'END Jul 2021'!P39)*'END Jul 2021'!Q39/100),(('END Jul 2021'!R39)*'END Jul 2021'!Q39/100))),0)</f>
        <v>0</v>
      </c>
      <c r="F51" s="384">
        <f>IF(AND('END Jul 2021'!Q39&gt;0,'END Jul 2021'!S39&gt;0),IF($G$5&lt;('END Jul 2021'!R39+'END Jul 2021'!P39),0,IF($G$5&lt;=('END Jul 2021'!T39+'END Jul 2021'!R39+'END Jul 2021'!P39),(($G$5-('END Jul 2021'!R39+'END Jul 2021'!P39))*'END Jul 2021'!S39/100),('END Jul 2021'!T39*'END Jul 2021'!S39/100))),0)</f>
        <v>0</v>
      </c>
      <c r="G51" s="384">
        <f>IF('END Jul 2021'!T39&gt;0,IF(($G$5&lt;'END Jul 2021'!T39),(0),($G$5-'END Jul 2021'!T39)*'END Jul 2021'!U39/100),IF(AND('END Jul 2021'!R39&gt;0,'END Jul 2021'!T39=""),IF(($G$5&lt;'END Jul 2021'!R39),(0),($G$5-'END Jul 2021'!R39)*'END Jul 2021'!S39/100),IF(AND('END Jul 2021'!P39&gt;0,'END Jul 2021'!R39=""),IF(($G$5&lt;'END Jul 2021'!P39),(0),($G$5-'END Jul 2021'!P39)*'END Jul 2021'!Q39/100),0)))</f>
        <v>0</v>
      </c>
      <c r="H51" s="384">
        <f>$H$5*'END Jul 2021'!AE39/100</f>
        <v>40.080800454545447</v>
      </c>
      <c r="I51" s="384">
        <f t="shared" si="13"/>
        <v>314.05371136363635</v>
      </c>
      <c r="J51" s="449">
        <f t="shared" si="14"/>
        <v>961.37484545454549</v>
      </c>
      <c r="K51" s="449">
        <f t="shared" si="15"/>
        <v>1256.2148454545454</v>
      </c>
      <c r="L51" s="450">
        <f t="shared" si="16"/>
        <v>1381.8363300000001</v>
      </c>
      <c r="M51" s="386">
        <f>'END Jul 2021'!AZ39</f>
        <v>16</v>
      </c>
      <c r="N51" s="386">
        <f>'END Jul 2021'!BA39</f>
        <v>0</v>
      </c>
      <c r="O51" s="386">
        <f>'END Jul 2021'!BB39</f>
        <v>0</v>
      </c>
      <c r="P51" s="386">
        <f>'END Jul 2021'!BC39</f>
        <v>0</v>
      </c>
      <c r="Q51" s="386">
        <f>($E$6*'END Jul 2021'!AT39/100)*4</f>
        <v>282.66300000000001</v>
      </c>
      <c r="R51" s="324" t="str">
        <f t="shared" si="17"/>
        <v>Guaranteed off bill</v>
      </c>
      <c r="S51" s="324" t="str">
        <f t="shared" si="18"/>
        <v>Exclusive</v>
      </c>
      <c r="T51" s="380">
        <f t="shared" si="19"/>
        <v>1055.2204701818182</v>
      </c>
      <c r="U51" s="380">
        <f t="shared" si="20"/>
        <v>1055.2204701818182</v>
      </c>
      <c r="V51" s="386">
        <f t="shared" si="21"/>
        <v>772.55747018181819</v>
      </c>
      <c r="W51" s="386">
        <f t="shared" si="22"/>
        <v>772.55747018181819</v>
      </c>
      <c r="X51" s="455">
        <f t="shared" si="23"/>
        <v>849.81321720000005</v>
      </c>
      <c r="Y51" s="455">
        <f t="shared" si="23"/>
        <v>849.81321720000005</v>
      </c>
      <c r="Z51" s="387">
        <f>'END Jul 2021'!BL39</f>
        <v>0</v>
      </c>
      <c r="AA51" s="326" t="str">
        <f>'END Jul 2021'!BM39</f>
        <v>n</v>
      </c>
      <c r="AB51" s="504"/>
      <c r="AC51" s="504"/>
      <c r="AD51" s="504"/>
      <c r="AE51" s="504"/>
      <c r="AF51" s="504"/>
      <c r="AG51" s="504"/>
      <c r="AH51" s="504"/>
      <c r="AI51" s="504"/>
      <c r="AJ51" s="504"/>
      <c r="AK51" s="504"/>
      <c r="AL51" s="504"/>
      <c r="AM51" s="504"/>
      <c r="AN51" s="504"/>
      <c r="AO51" s="504"/>
    </row>
    <row r="52" spans="1:2376" x14ac:dyDescent="0.3">
      <c r="A52" s="319" t="str">
        <f>'END Jul 2021'!K40</f>
        <v>Mojo Power</v>
      </c>
      <c r="B52" s="383" t="str">
        <f>'END Jul 2021'!L40</f>
        <v>Single Minded</v>
      </c>
      <c r="C52" s="384">
        <f>IF('END Jul 2021'!BP40=0,91*'END Jul 2021'!M40/100,(91*'END Jul 2021'!M40/100)+'END Jul 2021'!BP40/4)</f>
        <v>73.983000000000004</v>
      </c>
      <c r="D52" s="384">
        <f>IF('END Jul 2021'!O40="",$G$5*'END Jul 2021'!N40/100,IF($G$5&gt;='END Jul 2021'!P40,('END Jul 2021'!P40*'END Jul 2021'!N40/100),($G$5*'END Jul 2021'!N40/100)))</f>
        <v>169.94997409090908</v>
      </c>
      <c r="E52" s="384">
        <f>IF(AND('END Jul 2021'!P40&gt;0,'END Jul 2021'!R40&gt;0),IF($G$5&lt;'END Jul 2021'!P40,0,IF($G$5&lt;=('END Jul 2021'!R40+'END Jul 2021'!P40),(($G$5-'END Jul 2021'!P40)*'END Jul 2021'!Q40/100),(('END Jul 2021'!R40)*'END Jul 2021'!Q40/100))),0)</f>
        <v>0</v>
      </c>
      <c r="F52" s="384">
        <f>IF(AND('END Jul 2021'!Q40&gt;0,'END Jul 2021'!S40&gt;0),IF($G$5&lt;('END Jul 2021'!R40+'END Jul 2021'!P40),0,IF($G$5&lt;=('END Jul 2021'!T40+'END Jul 2021'!R40+'END Jul 2021'!P40),(($G$5-('END Jul 2021'!R40+'END Jul 2021'!P40))*'END Jul 2021'!S40/100),('END Jul 2021'!T40*'END Jul 2021'!S40/100))),0)</f>
        <v>0</v>
      </c>
      <c r="G52" s="384">
        <f>IF('END Jul 2021'!T40&gt;0,IF(($G$5&lt;'END Jul 2021'!T40),(0),($G$5-'END Jul 2021'!T40)*'END Jul 2021'!U40/100),IF(AND('END Jul 2021'!R40&gt;0,'END Jul 2021'!T40=""),IF(($G$5&lt;'END Jul 2021'!R40),(0),($G$5-'END Jul 2021'!R40)*'END Jul 2021'!S40/100),IF(AND('END Jul 2021'!P40&gt;0,'END Jul 2021'!R40=""),IF(($G$5&lt;'END Jul 2021'!P40),(0),($G$5-'END Jul 2021'!P40)*'END Jul 2021'!Q40/100),0)))</f>
        <v>0</v>
      </c>
      <c r="H52" s="384">
        <f>$H$5*'END Jul 2021'!AE40/100</f>
        <v>42.913480909090907</v>
      </c>
      <c r="I52" s="384">
        <f t="shared" si="13"/>
        <v>286.84645499999999</v>
      </c>
      <c r="J52" s="449">
        <f t="shared" si="14"/>
        <v>851.45381999999995</v>
      </c>
      <c r="K52" s="449">
        <f t="shared" si="15"/>
        <v>1147.38582</v>
      </c>
      <c r="L52" s="450">
        <f t="shared" si="16"/>
        <v>1262.1244020000001</v>
      </c>
      <c r="M52" s="386">
        <f>'END Jul 2021'!AZ40</f>
        <v>0</v>
      </c>
      <c r="N52" s="386">
        <f>'END Jul 2021'!BA40</f>
        <v>0</v>
      </c>
      <c r="O52" s="386">
        <f>'END Jul 2021'!BB40</f>
        <v>0</v>
      </c>
      <c r="P52" s="386">
        <f>'END Jul 2021'!BC40</f>
        <v>0</v>
      </c>
      <c r="Q52" s="386">
        <f>($E$6*'END Jul 2021'!AT40/100)*4</f>
        <v>223.155</v>
      </c>
      <c r="R52" s="324" t="str">
        <f t="shared" si="17"/>
        <v>No discount</v>
      </c>
      <c r="S52" s="324" t="str">
        <f t="shared" si="18"/>
        <v>Exclusive</v>
      </c>
      <c r="T52" s="380">
        <f>IF(AND(R52="Guaranteed off bill",S52="Inclusive"),((K52*1.1)-((K52*1.1)*M52/100))/1.1,IF(AND(R52="Guaranteed off usage",S52="Inclusive"),((K52*1.1)-((J52*1.1)*N52/100))/1.1,IF(AND(R52="Guaranteed off bill",S52="Exclusive"),K52-(K52*M52/100),IF(AND(R52="Guaranteed off usage",S52="Exclusive"),K52-(J52*N52/100),IF(S52="Inclusive",((K52*1.1))/1.1,K52)))))</f>
        <v>1147.38582</v>
      </c>
      <c r="U52" s="380">
        <f>IF(R52="Pay-on-time off bill",T52-(T52*O52/100),IF(R52="Pay-on-time off usage",T52-(J52*P52/100),T52))</f>
        <v>1147.38582</v>
      </c>
      <c r="V52" s="386">
        <f>T52-Q52</f>
        <v>924.23081999999999</v>
      </c>
      <c r="W52" s="386">
        <f>U52-Q52</f>
        <v>924.23081999999999</v>
      </c>
      <c r="X52" s="455">
        <f>V52*1.1</f>
        <v>1016.6539020000001</v>
      </c>
      <c r="Y52" s="455">
        <f>W52*1.1</f>
        <v>1016.6539020000001</v>
      </c>
      <c r="Z52" s="387">
        <f>'END Jul 2021'!BL40</f>
        <v>0</v>
      </c>
      <c r="AA52" s="326" t="str">
        <f>'END Jul 2021'!BM40</f>
        <v>n</v>
      </c>
      <c r="AB52" s="504"/>
      <c r="AC52" s="504"/>
      <c r="AD52" s="504"/>
      <c r="AE52" s="504"/>
      <c r="AF52" s="504"/>
      <c r="AG52" s="504"/>
      <c r="AH52" s="504"/>
      <c r="AI52" s="504"/>
      <c r="AJ52" s="504"/>
      <c r="AK52" s="504"/>
      <c r="AL52" s="504"/>
      <c r="AM52" s="504"/>
      <c r="AN52" s="504"/>
      <c r="AO52" s="504"/>
    </row>
    <row r="53" spans="1:2376" x14ac:dyDescent="0.3">
      <c r="A53" s="319" t="str">
        <f>'END Jul 2021'!K41</f>
        <v>Momentum Energy</v>
      </c>
      <c r="B53" s="383" t="str">
        <f>'END Jul 2021'!L41</f>
        <v>Solar Step Up</v>
      </c>
      <c r="C53" s="384">
        <f>IF('END Jul 2021'!BP41=0,91*'END Jul 2021'!M41/100,(91*'END Jul 2021'!M41/100)+'END Jul 2021'!BP41/4)</f>
        <v>91.355727272727279</v>
      </c>
      <c r="D53" s="384">
        <f>IF('END Jul 2021'!O41="",$G$5*'END Jul 2021'!N41/100,IF($G$5&gt;='END Jul 2021'!P41,('END Jul 2021'!P41*'END Jul 2021'!N41/100),($G$5*'END Jul 2021'!N41/100)))</f>
        <v>192.74165590909092</v>
      </c>
      <c r="E53" s="384">
        <f>IF(AND('END Jul 2021'!P41&gt;0,'END Jul 2021'!R41&gt;0),IF($G$5&lt;'END Jul 2021'!P41,0,IF($G$5&lt;=('END Jul 2021'!R41+'END Jul 2021'!P41),(($G$5-'END Jul 2021'!P41)*'END Jul 2021'!Q41/100),(('END Jul 2021'!R41)*'END Jul 2021'!Q41/100))),0)</f>
        <v>0</v>
      </c>
      <c r="F53" s="384">
        <f>IF(AND('END Jul 2021'!Q41&gt;0,'END Jul 2021'!S41&gt;0),IF($G$5&lt;('END Jul 2021'!R41+'END Jul 2021'!P41),0,IF($G$5&lt;=('END Jul 2021'!T41+'END Jul 2021'!R41+'END Jul 2021'!P41),(($G$5-('END Jul 2021'!R41+'END Jul 2021'!P41))*'END Jul 2021'!S41/100),('END Jul 2021'!T41*'END Jul 2021'!S41/100))),0)</f>
        <v>0</v>
      </c>
      <c r="G53" s="384">
        <f>IF('END Jul 2021'!T41&gt;0,IF(($G$5&lt;'END Jul 2021'!T41),(0),($G$5-'END Jul 2021'!T41)*'END Jul 2021'!U41/100),IF(AND('END Jul 2021'!R41&gt;0,'END Jul 2021'!T41=""),IF(($G$5&lt;'END Jul 2021'!R41),(0),($G$5-'END Jul 2021'!R41)*'END Jul 2021'!S41/100),IF(AND('END Jul 2021'!P41&gt;0,'END Jul 2021'!R41=""),IF(($G$5&lt;'END Jul 2021'!P41),(0),($G$5-'END Jul 2021'!P41)*'END Jul 2021'!Q41/100),0)))</f>
        <v>0</v>
      </c>
      <c r="H53" s="384">
        <f>$H$5*'END Jul 2021'!AE41/100</f>
        <v>43.108838181818172</v>
      </c>
      <c r="I53" s="384">
        <f t="shared" si="13"/>
        <v>327.20622136363636</v>
      </c>
      <c r="J53" s="449">
        <f t="shared" si="14"/>
        <v>943.40197636363632</v>
      </c>
      <c r="K53" s="449">
        <f t="shared" si="15"/>
        <v>1308.8248854545454</v>
      </c>
      <c r="L53" s="450">
        <f t="shared" si="16"/>
        <v>1439.7073740000001</v>
      </c>
      <c r="M53" s="386">
        <f>'END Jul 2021'!AZ41</f>
        <v>0</v>
      </c>
      <c r="N53" s="386">
        <f>'END Jul 2021'!BA41</f>
        <v>0</v>
      </c>
      <c r="O53" s="386">
        <f>'END Jul 2021'!BB41</f>
        <v>0</v>
      </c>
      <c r="P53" s="386">
        <f>'END Jul 2021'!BC41</f>
        <v>0</v>
      </c>
      <c r="Q53" s="386">
        <f>($E$6*'END Jul 2021'!AT41/100)*4</f>
        <v>297.54000000000002</v>
      </c>
      <c r="R53" s="324" t="str">
        <f t="shared" si="17"/>
        <v>No discount</v>
      </c>
      <c r="S53" s="324" t="str">
        <f t="shared" si="18"/>
        <v>Exclusive</v>
      </c>
      <c r="T53" s="380">
        <f t="shared" ref="T53:T74" si="24">IF(AND(R53="Guaranteed off bill",S53="Inclusive"),((K53*1.1)-((K53*1.1)*M53/100))/1.1,IF(AND(R53="Guaranteed off usage",S53="Inclusive"),((K53*1.1)-((J53*1.1)*N53/100))/1.1,IF(AND(R53="Guaranteed off bill",S53="Exclusive"),K53-(K53*M53/100),IF(AND(R53="Guaranteed off usage",S53="Exclusive"),K53-(J53*N53/100),IF(S53="Inclusive",((K53*1.1))/1.1,K53)))))</f>
        <v>1308.8248854545454</v>
      </c>
      <c r="U53" s="380">
        <f t="shared" ref="U53:U74" si="25">IF(R53="Pay-on-time off bill",T53-(T53*O53/100),IF(R53="Pay-on-time off usage",T53-(J53*P53/100),T53))</f>
        <v>1308.8248854545454</v>
      </c>
      <c r="V53" s="386">
        <f t="shared" ref="V53:V74" si="26">T53-Q53</f>
        <v>1011.2848854545455</v>
      </c>
      <c r="W53" s="386">
        <f t="shared" ref="W53:W74" si="27">U53-Q53</f>
        <v>1011.2848854545455</v>
      </c>
      <c r="X53" s="455">
        <f t="shared" ref="X53:Y68" si="28">V53*1.1</f>
        <v>1112.4133740000002</v>
      </c>
      <c r="Y53" s="455">
        <f t="shared" si="28"/>
        <v>1112.4133740000002</v>
      </c>
      <c r="Z53" s="387">
        <f>'END Jul 2021'!BL41</f>
        <v>0</v>
      </c>
      <c r="AA53" s="326" t="str">
        <f>'END Jul 2021'!BM41</f>
        <v>n</v>
      </c>
      <c r="AB53" s="504"/>
      <c r="AC53" s="504"/>
      <c r="AD53" s="504"/>
      <c r="AE53" s="504"/>
      <c r="AF53" s="504"/>
      <c r="AG53" s="504"/>
      <c r="AH53" s="504"/>
      <c r="AI53" s="504"/>
      <c r="AJ53" s="504"/>
      <c r="AK53" s="504"/>
      <c r="AL53" s="504"/>
      <c r="AM53" s="504"/>
      <c r="AN53" s="504"/>
      <c r="AO53" s="504"/>
    </row>
    <row r="54" spans="1:2376" x14ac:dyDescent="0.3">
      <c r="A54" s="319" t="str">
        <f>'END Jul 2021'!K42</f>
        <v>Origin Energy</v>
      </c>
      <c r="B54" s="383" t="str">
        <f>'END Jul 2021'!L42</f>
        <v>Solar Boost</v>
      </c>
      <c r="C54" s="384">
        <f>IF('END Jul 2021'!BP42=0,91*'END Jul 2021'!M42/100,(91*'END Jul 2021'!M42/100)+'END Jul 2021'!BP42/4)</f>
        <v>81.24645454545454</v>
      </c>
      <c r="D54" s="384">
        <f>IF('END Jul 2021'!O42="",$G$5*'END Jul 2021'!N42/100,IF($G$5&gt;='END Jul 2021'!P42,('END Jul 2021'!P42*'END Jul 2021'!N42/100),($G$5*'END Jul 2021'!N42/100)))</f>
        <v>197.83179818181816</v>
      </c>
      <c r="E54" s="384">
        <f>IF(AND('END Jul 2021'!P42&gt;0,'END Jul 2021'!R42&gt;0),IF($G$5&lt;'END Jul 2021'!P42,0,IF($G$5&lt;=('END Jul 2021'!R42+'END Jul 2021'!P42),(($G$5-'END Jul 2021'!P42)*'END Jul 2021'!Q42/100),(('END Jul 2021'!R42)*'END Jul 2021'!Q42/100))),0)</f>
        <v>0</v>
      </c>
      <c r="F54" s="384">
        <f>IF(AND('END Jul 2021'!Q42&gt;0,'END Jul 2021'!S42&gt;0),IF($G$5&lt;('END Jul 2021'!R42+'END Jul 2021'!P42),0,IF($G$5&lt;=('END Jul 2021'!T42+'END Jul 2021'!R42+'END Jul 2021'!P42),(($G$5-('END Jul 2021'!R42+'END Jul 2021'!P42))*'END Jul 2021'!S42/100),('END Jul 2021'!T42*'END Jul 2021'!S42/100))),0)</f>
        <v>0</v>
      </c>
      <c r="G54" s="384">
        <f>IF('END Jul 2021'!T42&gt;0,IF(($G$5&lt;'END Jul 2021'!T42),(0),($G$5-'END Jul 2021'!T42)*'END Jul 2021'!U42/100),IF(AND('END Jul 2021'!R42&gt;0,'END Jul 2021'!T42=""),IF(($G$5&lt;'END Jul 2021'!R42),(0),($G$5-'END Jul 2021'!R42)*'END Jul 2021'!S42/100),IF(AND('END Jul 2021'!P42&gt;0,'END Jul 2021'!R42=""),IF(($G$5&lt;'END Jul 2021'!P42),(0),($G$5-'END Jul 2021'!P42)*'END Jul 2021'!Q42/100),0)))</f>
        <v>0</v>
      </c>
      <c r="H54" s="384">
        <f>$H$5*'END Jul 2021'!AE42/100</f>
        <v>44.606577272727264</v>
      </c>
      <c r="I54" s="384">
        <f t="shared" si="13"/>
        <v>323.68482999999992</v>
      </c>
      <c r="J54" s="449">
        <f t="shared" si="14"/>
        <v>969.75350181818158</v>
      </c>
      <c r="K54" s="449">
        <f t="shared" si="15"/>
        <v>1294.7393199999997</v>
      </c>
      <c r="L54" s="450">
        <f t="shared" si="16"/>
        <v>1424.2132519999998</v>
      </c>
      <c r="M54" s="386">
        <f>'END Jul 2021'!AZ42</f>
        <v>0</v>
      </c>
      <c r="N54" s="386">
        <f>'END Jul 2021'!BA42</f>
        <v>0</v>
      </c>
      <c r="O54" s="386">
        <f>'END Jul 2021'!BB42</f>
        <v>0</v>
      </c>
      <c r="P54" s="386">
        <f>'END Jul 2021'!BC42</f>
        <v>0</v>
      </c>
      <c r="Q54" s="386">
        <f>($E$6*'END Jul 2021'!AT42/100)*4</f>
        <v>416.55599999999998</v>
      </c>
      <c r="R54" s="324" t="str">
        <f t="shared" si="17"/>
        <v>No discount</v>
      </c>
      <c r="S54" s="324" t="str">
        <f t="shared" si="18"/>
        <v>Inclusive</v>
      </c>
      <c r="T54" s="380">
        <f t="shared" si="24"/>
        <v>1294.7393199999997</v>
      </c>
      <c r="U54" s="380">
        <f t="shared" si="25"/>
        <v>1294.7393199999997</v>
      </c>
      <c r="V54" s="386">
        <f t="shared" si="26"/>
        <v>878.18331999999964</v>
      </c>
      <c r="W54" s="386">
        <f t="shared" si="27"/>
        <v>878.18331999999964</v>
      </c>
      <c r="X54" s="455">
        <f t="shared" si="28"/>
        <v>966.00165199999969</v>
      </c>
      <c r="Y54" s="455">
        <f t="shared" si="28"/>
        <v>966.00165199999969</v>
      </c>
      <c r="Z54" s="387">
        <f>'END Jul 2021'!BL42</f>
        <v>0</v>
      </c>
      <c r="AA54" s="326" t="str">
        <f>'END Jul 2021'!BM42</f>
        <v>n</v>
      </c>
      <c r="AB54" s="504"/>
      <c r="AC54" s="504"/>
      <c r="AD54" s="504"/>
      <c r="AE54" s="504"/>
      <c r="AF54" s="504"/>
      <c r="AG54" s="504"/>
      <c r="AH54" s="504"/>
      <c r="AI54" s="504"/>
      <c r="AJ54" s="504"/>
      <c r="AK54" s="504"/>
      <c r="AL54" s="504"/>
      <c r="AM54" s="504"/>
      <c r="AN54" s="504"/>
      <c r="AO54" s="504"/>
    </row>
    <row r="55" spans="1:2376" x14ac:dyDescent="0.3">
      <c r="A55" s="319" t="str">
        <f>'END Jul 2021'!K43</f>
        <v>Powerdirect</v>
      </c>
      <c r="B55" s="383" t="str">
        <f>'END Jul 2021'!L43</f>
        <v>Rate Saver</v>
      </c>
      <c r="C55" s="384">
        <f>IF('END Jul 2021'!BP43=0,91*'END Jul 2021'!M43/100,(91*'END Jul 2021'!M43/100)+'END Jul 2021'!BP43/4)</f>
        <v>54.773727272727264</v>
      </c>
      <c r="D55" s="384">
        <f>IF('END Jul 2021'!O43="",$G$5*'END Jul 2021'!N43/100,IF($G$5&gt;='END Jul 2021'!P43,('END Jul 2021'!P43*'END Jul 2021'!N43/100),($G$5*'END Jul 2021'!N43/100)))</f>
        <v>163.94816454545452</v>
      </c>
      <c r="E55" s="384">
        <f>IF(AND('END Jul 2021'!P43&gt;0,'END Jul 2021'!R43&gt;0),IF($G$5&lt;'END Jul 2021'!P43,0,IF($G$5&lt;=('END Jul 2021'!R43+'END Jul 2021'!P43),(($G$5-'END Jul 2021'!P43)*'END Jul 2021'!Q43/100),(('END Jul 2021'!R43)*'END Jul 2021'!Q43/100))),0)</f>
        <v>0</v>
      </c>
      <c r="F55" s="384">
        <f>IF(AND('END Jul 2021'!Q43&gt;0,'END Jul 2021'!S43&gt;0),IF($G$5&lt;('END Jul 2021'!R43+'END Jul 2021'!P43),0,IF($G$5&lt;=('END Jul 2021'!T43+'END Jul 2021'!R43+'END Jul 2021'!P43),(($G$5-('END Jul 2021'!R43+'END Jul 2021'!P43))*'END Jul 2021'!S43/100),('END Jul 2021'!T43*'END Jul 2021'!S43/100))),0)</f>
        <v>0</v>
      </c>
      <c r="G55" s="384">
        <f>IF('END Jul 2021'!T43&gt;0,IF(($G$5&lt;'END Jul 2021'!T43),(0),($G$5-'END Jul 2021'!T43)*'END Jul 2021'!U43/100),IF(AND('END Jul 2021'!R43&gt;0,'END Jul 2021'!T43=""),IF(($G$5&lt;'END Jul 2021'!R43),(0),($G$5-'END Jul 2021'!R43)*'END Jul 2021'!S43/100),IF(AND('END Jul 2021'!P43&gt;0,'END Jul 2021'!R43=""),IF(($G$5&lt;'END Jul 2021'!P43),(0),($G$5-'END Jul 2021'!P43)*'END Jul 2021'!Q43/100),0)))</f>
        <v>0</v>
      </c>
      <c r="H55" s="384">
        <f>$H$5*'END Jul 2021'!AE43/100</f>
        <v>38.6156209090909</v>
      </c>
      <c r="I55" s="384">
        <f t="shared" si="13"/>
        <v>257.33751272727267</v>
      </c>
      <c r="J55" s="449">
        <f t="shared" si="14"/>
        <v>810.25514181818164</v>
      </c>
      <c r="K55" s="449">
        <f t="shared" si="15"/>
        <v>1029.3500509090907</v>
      </c>
      <c r="L55" s="450">
        <f t="shared" si="16"/>
        <v>1132.2850559999999</v>
      </c>
      <c r="M55" s="386">
        <f>'END Jul 2021'!AZ43</f>
        <v>0</v>
      </c>
      <c r="N55" s="386">
        <f>'END Jul 2021'!BA43</f>
        <v>0</v>
      </c>
      <c r="O55" s="386">
        <f>'END Jul 2021'!BB43</f>
        <v>0</v>
      </c>
      <c r="P55" s="386">
        <f>'END Jul 2021'!BC43</f>
        <v>0</v>
      </c>
      <c r="Q55" s="386">
        <f>($E$6*'END Jul 2021'!AT43/100)*4</f>
        <v>208.27799999999999</v>
      </c>
      <c r="R55" s="324" t="str">
        <f t="shared" si="17"/>
        <v>No discount</v>
      </c>
      <c r="S55" s="324" t="str">
        <f t="shared" si="18"/>
        <v>Exclusive</v>
      </c>
      <c r="T55" s="380">
        <f t="shared" si="24"/>
        <v>1029.3500509090907</v>
      </c>
      <c r="U55" s="380">
        <f t="shared" si="25"/>
        <v>1029.3500509090907</v>
      </c>
      <c r="V55" s="386">
        <f t="shared" si="26"/>
        <v>821.07205090909065</v>
      </c>
      <c r="W55" s="386">
        <f t="shared" si="27"/>
        <v>821.07205090909065</v>
      </c>
      <c r="X55" s="455">
        <f t="shared" si="28"/>
        <v>903.17925599999978</v>
      </c>
      <c r="Y55" s="455">
        <f t="shared" si="28"/>
        <v>903.17925599999978</v>
      </c>
      <c r="Z55" s="387">
        <f>'END Jul 2021'!BL43</f>
        <v>0</v>
      </c>
      <c r="AA55" s="326" t="str">
        <f>'END Jul 2021'!BM43</f>
        <v>n</v>
      </c>
      <c r="AB55" s="504"/>
      <c r="AC55" s="504"/>
      <c r="AD55" s="504"/>
      <c r="AE55" s="504"/>
      <c r="AF55" s="504"/>
      <c r="AG55" s="504"/>
      <c r="AH55" s="504"/>
      <c r="AI55" s="504"/>
      <c r="AJ55" s="504"/>
      <c r="AK55" s="504"/>
      <c r="AL55" s="504"/>
      <c r="AM55" s="504"/>
      <c r="AN55" s="504"/>
      <c r="AO55" s="504"/>
    </row>
    <row r="56" spans="1:2376" x14ac:dyDescent="0.3">
      <c r="A56" s="319" t="str">
        <f>'END Jul 2021'!K44</f>
        <v>Powershop</v>
      </c>
      <c r="B56" s="383" t="str">
        <f>'END Jul 2021'!L44</f>
        <v>Carbon neutral</v>
      </c>
      <c r="C56" s="384">
        <f>IF('END Jul 2021'!BP44=0,91*'END Jul 2021'!M44/100,(91*'END Jul 2021'!M44/100)+'END Jul 2021'!BP44/4)</f>
        <v>85.54</v>
      </c>
      <c r="D56" s="384">
        <f>IF('END Jul 2021'!O44="",$G$5*'END Jul 2021'!N44/100,IF($G$5&gt;='END Jul 2021'!P44,('END Jul 2021'!P44*'END Jul 2021'!N44/100),($G$5*'END Jul 2021'!N44/100)))</f>
        <v>152.09648999999999</v>
      </c>
      <c r="E56" s="384">
        <f>IF(AND('END Jul 2021'!P44&gt;0,'END Jul 2021'!R44&gt;0),IF($G$5&lt;'END Jul 2021'!P44,0,IF($G$5&lt;=('END Jul 2021'!R44+'END Jul 2021'!P44),(($G$5-'END Jul 2021'!P44)*'END Jul 2021'!Q44/100),(('END Jul 2021'!R44)*'END Jul 2021'!Q44/100))),0)</f>
        <v>0</v>
      </c>
      <c r="F56" s="384">
        <f>IF(AND('END Jul 2021'!Q44&gt;0,'END Jul 2021'!S44&gt;0),IF($G$5&lt;('END Jul 2021'!R44+'END Jul 2021'!P44),0,IF($G$5&lt;=('END Jul 2021'!T44+'END Jul 2021'!R44+'END Jul 2021'!P44),(($G$5-('END Jul 2021'!R44+'END Jul 2021'!P44))*'END Jul 2021'!S44/100),('END Jul 2021'!T44*'END Jul 2021'!S44/100))),0)</f>
        <v>0</v>
      </c>
      <c r="G56" s="384">
        <f>IF('END Jul 2021'!T44&gt;0,IF(($G$5&lt;'END Jul 2021'!T44),(0),($G$5-'END Jul 2021'!T44)*'END Jul 2021'!U44/100),IF(AND('END Jul 2021'!R44&gt;0,'END Jul 2021'!T44=""),IF(($G$5&lt;'END Jul 2021'!R44),(0),($G$5-'END Jul 2021'!R44)*'END Jul 2021'!S44/100),IF(AND('END Jul 2021'!P44&gt;0,'END Jul 2021'!R44=""),IF(($G$5&lt;'END Jul 2021'!P44),(0),($G$5-'END Jul 2021'!P44)*'END Jul 2021'!Q44/100),0)))</f>
        <v>0</v>
      </c>
      <c r="H56" s="384">
        <f>$H$5*'END Jul 2021'!AE44/100</f>
        <v>41.187824999999997</v>
      </c>
      <c r="I56" s="384">
        <f t="shared" si="13"/>
        <v>278.82431499999996</v>
      </c>
      <c r="J56" s="449">
        <f t="shared" si="14"/>
        <v>773.13725999999974</v>
      </c>
      <c r="K56" s="449">
        <f t="shared" si="15"/>
        <v>1115.2972599999998</v>
      </c>
      <c r="L56" s="450">
        <f t="shared" si="16"/>
        <v>1226.8269859999998</v>
      </c>
      <c r="M56" s="386">
        <f>'END Jul 2021'!AZ44</f>
        <v>0</v>
      </c>
      <c r="N56" s="386">
        <f>'END Jul 2021'!BA44</f>
        <v>0</v>
      </c>
      <c r="O56" s="386">
        <f>'END Jul 2021'!BB44</f>
        <v>0</v>
      </c>
      <c r="P56" s="386">
        <f>'END Jul 2021'!BC44</f>
        <v>0</v>
      </c>
      <c r="Q56" s="386">
        <f>($E$6*'END Jul 2021'!AT44/100)*4</f>
        <v>148.77000000000001</v>
      </c>
      <c r="R56" s="324" t="str">
        <f t="shared" si="17"/>
        <v>No discount</v>
      </c>
      <c r="S56" s="324" t="str">
        <f t="shared" si="18"/>
        <v>Inclusive</v>
      </c>
      <c r="T56" s="380">
        <f t="shared" si="24"/>
        <v>1115.2972599999998</v>
      </c>
      <c r="U56" s="380">
        <f t="shared" si="25"/>
        <v>1115.2972599999998</v>
      </c>
      <c r="V56" s="386">
        <f t="shared" si="26"/>
        <v>966.52725999999984</v>
      </c>
      <c r="W56" s="386">
        <f t="shared" si="27"/>
        <v>966.52725999999984</v>
      </c>
      <c r="X56" s="455">
        <f t="shared" si="28"/>
        <v>1063.1799859999999</v>
      </c>
      <c r="Y56" s="455">
        <f t="shared" si="28"/>
        <v>1063.1799859999999</v>
      </c>
      <c r="Z56" s="387">
        <f>'END Jul 2021'!BL44</f>
        <v>0</v>
      </c>
      <c r="AA56" s="326" t="str">
        <f>'END Jul 2021'!BM44</f>
        <v>n</v>
      </c>
      <c r="AB56" s="504"/>
      <c r="AC56" s="504"/>
      <c r="AD56" s="504"/>
      <c r="AE56" s="504"/>
      <c r="AF56" s="504"/>
      <c r="AG56" s="504"/>
      <c r="AH56" s="504"/>
      <c r="AI56" s="504"/>
      <c r="AJ56" s="504"/>
      <c r="AK56" s="504"/>
      <c r="AL56" s="504"/>
      <c r="AM56" s="504"/>
      <c r="AN56" s="504"/>
      <c r="AO56" s="504"/>
    </row>
    <row r="57" spans="1:2376" x14ac:dyDescent="0.3">
      <c r="A57" s="319" t="str">
        <f>'END Jul 2021'!K45</f>
        <v>Red Energy</v>
      </c>
      <c r="B57" s="383" t="str">
        <f>'END Jul 2021'!L45</f>
        <v>Solar Saver</v>
      </c>
      <c r="C57" s="384">
        <f>IF('END Jul 2021'!BP45=0,91*'END Jul 2021'!M45/100,(91*'END Jul 2021'!M45/100)+'END Jul 2021'!BP45/4)</f>
        <v>81.991</v>
      </c>
      <c r="D57" s="384">
        <f>IF('END Jul 2021'!O45="",$G$5*'END Jul 2021'!N45/100,IF($G$5&gt;='END Jul 2021'!P45,('END Jul 2021'!P45*'END Jul 2021'!N45/100),($G$5*'END Jul 2021'!N45/100)))</f>
        <v>190.53845999999999</v>
      </c>
      <c r="E57" s="384">
        <f>IF(AND('END Jul 2021'!P45&gt;0,'END Jul 2021'!R45&gt;0),IF($G$5&lt;'END Jul 2021'!P45,0,IF($G$5&lt;=('END Jul 2021'!R45+'END Jul 2021'!P45),(($G$5-'END Jul 2021'!P45)*'END Jul 2021'!Q45/100),(('END Jul 2021'!R45)*'END Jul 2021'!Q45/100))),0)</f>
        <v>0</v>
      </c>
      <c r="F57" s="384">
        <f>IF(AND('END Jul 2021'!Q45&gt;0,'END Jul 2021'!S45&gt;0),IF($G$5&lt;('END Jul 2021'!R45+'END Jul 2021'!P45),0,IF($G$5&lt;=('END Jul 2021'!T45+'END Jul 2021'!R45+'END Jul 2021'!P45),(($G$5-('END Jul 2021'!R45+'END Jul 2021'!P45))*'END Jul 2021'!S45/100),('END Jul 2021'!T45*'END Jul 2021'!S45/100))),0)</f>
        <v>0</v>
      </c>
      <c r="G57" s="384">
        <f>IF('END Jul 2021'!T45&gt;0,IF(($G$5&lt;'END Jul 2021'!T45),(0),($G$5-'END Jul 2021'!T45)*'END Jul 2021'!U45/100),IF(AND('END Jul 2021'!R45&gt;0,'END Jul 2021'!T45=""),IF(($G$5&lt;'END Jul 2021'!R45),(0),($G$5-'END Jul 2021'!R45)*'END Jul 2021'!S45/100),IF(AND('END Jul 2021'!P45&gt;0,'END Jul 2021'!R45=""),IF(($G$5&lt;'END Jul 2021'!P45),(0),($G$5-'END Jul 2021'!P45)*'END Jul 2021'!Q45/100),0)))</f>
        <v>0</v>
      </c>
      <c r="H57" s="384">
        <f>$H$5*'END Jul 2021'!AE45/100</f>
        <v>50.1417</v>
      </c>
      <c r="I57" s="384">
        <f t="shared" si="13"/>
        <v>322.67115999999999</v>
      </c>
      <c r="J57" s="449">
        <f t="shared" si="14"/>
        <v>962.72064</v>
      </c>
      <c r="K57" s="449">
        <f t="shared" si="15"/>
        <v>1290.6846399999999</v>
      </c>
      <c r="L57" s="450">
        <f t="shared" si="16"/>
        <v>1419.7531040000001</v>
      </c>
      <c r="M57" s="386">
        <f>'END Jul 2021'!AZ45</f>
        <v>0</v>
      </c>
      <c r="N57" s="386">
        <f>'END Jul 2021'!BA45</f>
        <v>0</v>
      </c>
      <c r="O57" s="386">
        <f>'END Jul 2021'!BB45</f>
        <v>0</v>
      </c>
      <c r="P57" s="386">
        <f>'END Jul 2021'!BC45</f>
        <v>0</v>
      </c>
      <c r="Q57" s="386">
        <f>($E$6*'END Jul 2021'!AT45/100)*4</f>
        <v>535.572</v>
      </c>
      <c r="R57" s="324" t="str">
        <f t="shared" si="17"/>
        <v>No discount</v>
      </c>
      <c r="S57" s="324" t="str">
        <f t="shared" si="18"/>
        <v>Inclusive</v>
      </c>
      <c r="T57" s="380">
        <f t="shared" si="24"/>
        <v>1290.6846399999999</v>
      </c>
      <c r="U57" s="380">
        <f t="shared" si="25"/>
        <v>1290.6846399999999</v>
      </c>
      <c r="V57" s="386">
        <f t="shared" si="26"/>
        <v>755.11263999999994</v>
      </c>
      <c r="W57" s="386">
        <f t="shared" si="27"/>
        <v>755.11263999999994</v>
      </c>
      <c r="X57" s="455">
        <f t="shared" si="28"/>
        <v>830.62390400000004</v>
      </c>
      <c r="Y57" s="455">
        <f t="shared" si="28"/>
        <v>830.62390400000004</v>
      </c>
      <c r="Z57" s="387">
        <f>'END Jul 2021'!BL45</f>
        <v>0</v>
      </c>
      <c r="AA57" s="326" t="str">
        <f>'END Jul 2021'!BM45</f>
        <v>n</v>
      </c>
      <c r="AB57" s="504"/>
      <c r="AC57" s="504"/>
      <c r="AD57" s="504"/>
      <c r="AE57" s="504"/>
      <c r="AF57" s="504"/>
      <c r="AG57" s="504"/>
      <c r="AH57" s="504"/>
      <c r="AI57" s="504"/>
      <c r="AJ57" s="504"/>
      <c r="AK57" s="504"/>
      <c r="AL57" s="504"/>
      <c r="AM57" s="504"/>
      <c r="AN57" s="504"/>
      <c r="AO57" s="504"/>
    </row>
    <row r="58" spans="1:2376" x14ac:dyDescent="0.3">
      <c r="A58" s="319" t="str">
        <f>'END Jul 2021'!K46</f>
        <v>Simply Energy</v>
      </c>
      <c r="B58" s="383" t="str">
        <f>'END Jul 2021'!L46</f>
        <v>Energy Saver</v>
      </c>
      <c r="C58" s="384">
        <f>IF('END Jul 2021'!BP46=0,91*'END Jul 2021'!M46/100,(91*'END Jul 2021'!M46/100)+'END Jul 2021'!BP46/4)</f>
        <v>77.838090909090909</v>
      </c>
      <c r="D58" s="384">
        <f>IF('END Jul 2021'!O46="",$G$5*'END Jul 2021'!N46/100,IF($G$5&gt;='END Jul 2021'!P46,('END Jul 2021'!P46*'END Jul 2021'!N46/100),($G$5*'END Jul 2021'!N46/100)))</f>
        <v>198.36360409090909</v>
      </c>
      <c r="E58" s="384">
        <f>IF(AND('END Jul 2021'!P46&gt;0,'END Jul 2021'!R46&gt;0),IF($G$5&lt;'END Jul 2021'!P46,0,IF($G$5&lt;=('END Jul 2021'!R46+'END Jul 2021'!P46),(($G$5-'END Jul 2021'!P46)*'END Jul 2021'!Q46/100),(('END Jul 2021'!R46)*'END Jul 2021'!Q46/100))),0)</f>
        <v>0</v>
      </c>
      <c r="F58" s="384">
        <f>IF(AND('END Jul 2021'!Q46&gt;0,'END Jul 2021'!S46&gt;0),IF($G$5&lt;('END Jul 2021'!R46+'END Jul 2021'!P46),0,IF($G$5&lt;=('END Jul 2021'!T46+'END Jul 2021'!R46+'END Jul 2021'!P46),(($G$5-('END Jul 2021'!R46+'END Jul 2021'!P46))*'END Jul 2021'!S46/100),('END Jul 2021'!T46*'END Jul 2021'!S46/100))),0)</f>
        <v>0</v>
      </c>
      <c r="G58" s="384">
        <f>IF('END Jul 2021'!T46&gt;0,IF(($G$5&lt;'END Jul 2021'!T46),(0),($G$5-'END Jul 2021'!T46)*'END Jul 2021'!U46/100),IF(AND('END Jul 2021'!R46&gt;0,'END Jul 2021'!T46=""),IF(($G$5&lt;'END Jul 2021'!R46),(0),($G$5-'END Jul 2021'!R46)*'END Jul 2021'!S46/100),IF(AND('END Jul 2021'!P46&gt;0,'END Jul 2021'!R46=""),IF(($G$5&lt;'END Jul 2021'!P46),(0),($G$5-'END Jul 2021'!P46)*'END Jul 2021'!Q46/100),0)))</f>
        <v>0</v>
      </c>
      <c r="H58" s="384">
        <f>$H$5*'END Jul 2021'!AE46/100</f>
        <v>46.10431636363635</v>
      </c>
      <c r="I58" s="384">
        <f t="shared" si="13"/>
        <v>322.30601136363634</v>
      </c>
      <c r="J58" s="449">
        <f t="shared" si="14"/>
        <v>977.87168181818174</v>
      </c>
      <c r="K58" s="449">
        <f t="shared" si="15"/>
        <v>1289.2240454545454</v>
      </c>
      <c r="L58" s="450">
        <f t="shared" si="16"/>
        <v>1418.14645</v>
      </c>
      <c r="M58" s="386">
        <f>'END Jul 2021'!AZ46</f>
        <v>19</v>
      </c>
      <c r="N58" s="386">
        <f>'END Jul 2021'!BA46</f>
        <v>0</v>
      </c>
      <c r="O58" s="386">
        <f>'END Jul 2021'!BB46</f>
        <v>0</v>
      </c>
      <c r="P58" s="386">
        <f>'END Jul 2021'!BC46</f>
        <v>0</v>
      </c>
      <c r="Q58" s="386">
        <f>($E$6*'END Jul 2021'!AT46/100)*4</f>
        <v>163.64700000000002</v>
      </c>
      <c r="R58" s="324" t="str">
        <f t="shared" si="17"/>
        <v>Guaranteed off bill</v>
      </c>
      <c r="S58" s="324" t="str">
        <f t="shared" si="18"/>
        <v>Exclusive</v>
      </c>
      <c r="T58" s="380">
        <f t="shared" si="24"/>
        <v>1044.2714768181818</v>
      </c>
      <c r="U58" s="380">
        <f t="shared" si="25"/>
        <v>1044.2714768181818</v>
      </c>
      <c r="V58" s="386">
        <f t="shared" si="26"/>
        <v>880.62447681818173</v>
      </c>
      <c r="W58" s="386">
        <f t="shared" si="27"/>
        <v>880.62447681818173</v>
      </c>
      <c r="X58" s="455">
        <f t="shared" si="28"/>
        <v>968.68692450000003</v>
      </c>
      <c r="Y58" s="455">
        <f t="shared" si="28"/>
        <v>968.68692450000003</v>
      </c>
      <c r="Z58" s="387">
        <f>'END Jul 2021'!BL46</f>
        <v>0</v>
      </c>
      <c r="AA58" s="326" t="str">
        <f>'END Jul 2021'!BM46</f>
        <v>n</v>
      </c>
      <c r="AB58" s="504"/>
      <c r="AC58" s="504"/>
      <c r="AD58" s="504"/>
      <c r="AE58" s="504"/>
      <c r="AF58" s="504"/>
      <c r="AG58" s="504"/>
      <c r="AH58" s="504"/>
      <c r="AI58" s="504"/>
      <c r="AJ58" s="504"/>
      <c r="AK58" s="504"/>
      <c r="AL58" s="504"/>
      <c r="AM58" s="504"/>
      <c r="AN58" s="504"/>
      <c r="AO58" s="504"/>
    </row>
    <row r="59" spans="1:2376" x14ac:dyDescent="0.3">
      <c r="A59" s="319" t="str">
        <f>'END Jul 2021'!K47</f>
        <v>1st Energy</v>
      </c>
      <c r="B59" s="383" t="str">
        <f>'END Jul 2021'!L47</f>
        <v>Solar Bonus</v>
      </c>
      <c r="C59" s="384">
        <f>IF('END Jul 2021'!BP47=0,91*'END Jul 2021'!M47/100,(91*'END Jul 2021'!M47/100)+'END Jul 2021'!BP47/4)</f>
        <v>94.64</v>
      </c>
      <c r="D59" s="384">
        <f>IF('END Jul 2021'!O47="",$G$5*'END Jul 2021'!N47/100,IF($G$5&gt;='END Jul 2021'!P47,('END Jul 2021'!P47*'END Jul 2021'!N47/100),($G$5*'END Jul 2021'!N47/100)))</f>
        <v>186.43595727272725</v>
      </c>
      <c r="E59" s="384">
        <f>IF(AND('END Jul 2021'!P47&gt;0,'END Jul 2021'!R47&gt;0),IF($G$5&lt;'END Jul 2021'!P47,0,IF($G$5&lt;=('END Jul 2021'!R47+'END Jul 2021'!P47),(($G$5-'END Jul 2021'!P47)*'END Jul 2021'!Q47/100),(('END Jul 2021'!R47)*'END Jul 2021'!Q47/100))),0)</f>
        <v>0</v>
      </c>
      <c r="F59" s="384">
        <f>IF(AND('END Jul 2021'!Q47&gt;0,'END Jul 2021'!S47&gt;0),IF($G$5&lt;('END Jul 2021'!R47+'END Jul 2021'!P47),0,IF($G$5&lt;=('END Jul 2021'!T47+'END Jul 2021'!R47+'END Jul 2021'!P47),(($G$5-('END Jul 2021'!R47+'END Jul 2021'!P47))*'END Jul 2021'!S47/100),('END Jul 2021'!T47*'END Jul 2021'!S47/100))),0)</f>
        <v>0</v>
      </c>
      <c r="G59" s="384">
        <f>IF('END Jul 2021'!T47&gt;0,IF(($G$5&lt;'END Jul 2021'!T47),(0),($G$5-'END Jul 2021'!T47)*'END Jul 2021'!U47/100),IF(AND('END Jul 2021'!R47&gt;0,'END Jul 2021'!T47=""),IF(($G$5&lt;'END Jul 2021'!R47),(0),($G$5-'END Jul 2021'!R47)*'END Jul 2021'!S47/100),IF(AND('END Jul 2021'!P47&gt;0,'END Jul 2021'!R47=""),IF(($G$5&lt;'END Jul 2021'!P47),(0),($G$5-'END Jul 2021'!P47)*'END Jul 2021'!Q47/100),0)))</f>
        <v>0</v>
      </c>
      <c r="H59" s="384">
        <f>$H$5*'END Jul 2021'!AE47/100</f>
        <v>40.373836363636357</v>
      </c>
      <c r="I59" s="384">
        <f t="shared" si="13"/>
        <v>321.44979363636361</v>
      </c>
      <c r="J59" s="449">
        <f t="shared" si="14"/>
        <v>907.23917454545449</v>
      </c>
      <c r="K59" s="449">
        <f t="shared" si="15"/>
        <v>1285.7991745454544</v>
      </c>
      <c r="L59" s="450">
        <f t="shared" si="16"/>
        <v>1414.3790919999999</v>
      </c>
      <c r="M59" s="386">
        <f>'END Jul 2021'!AZ47</f>
        <v>0</v>
      </c>
      <c r="N59" s="386">
        <f>'END Jul 2021'!BA47</f>
        <v>0</v>
      </c>
      <c r="O59" s="386">
        <f>'END Jul 2021'!BB47</f>
        <v>0</v>
      </c>
      <c r="P59" s="386">
        <f>'END Jul 2021'!BC47</f>
        <v>0</v>
      </c>
      <c r="Q59" s="386">
        <f>($E$6*'END Jul 2021'!AT47/100)*4</f>
        <v>327.29400000000004</v>
      </c>
      <c r="R59" s="324" t="str">
        <f t="shared" si="17"/>
        <v>No discount</v>
      </c>
      <c r="S59" s="324" t="str">
        <f t="shared" si="18"/>
        <v>Exclusive</v>
      </c>
      <c r="T59" s="380">
        <f t="shared" si="24"/>
        <v>1285.7991745454544</v>
      </c>
      <c r="U59" s="380">
        <f t="shared" si="25"/>
        <v>1285.7991745454544</v>
      </c>
      <c r="V59" s="386">
        <f t="shared" si="26"/>
        <v>958.50517454545434</v>
      </c>
      <c r="W59" s="386">
        <f t="shared" si="27"/>
        <v>958.50517454545434</v>
      </c>
      <c r="X59" s="455">
        <f t="shared" si="28"/>
        <v>1054.3556919999999</v>
      </c>
      <c r="Y59" s="455">
        <f t="shared" si="28"/>
        <v>1054.3556919999999</v>
      </c>
      <c r="Z59" s="387">
        <f>'END Jul 2021'!BL47</f>
        <v>0</v>
      </c>
      <c r="AA59" s="326" t="str">
        <f>'END Jul 2021'!BM47</f>
        <v>n</v>
      </c>
      <c r="AB59" s="504"/>
      <c r="AC59" s="504"/>
      <c r="AD59" s="504"/>
      <c r="AE59" s="504"/>
      <c r="AF59" s="504"/>
      <c r="AG59" s="504"/>
      <c r="AH59" s="504"/>
      <c r="AI59" s="504"/>
      <c r="AJ59" s="504"/>
      <c r="AK59" s="504"/>
      <c r="AL59" s="504"/>
      <c r="AM59" s="504"/>
      <c r="AN59" s="504"/>
      <c r="AO59" s="504"/>
    </row>
    <row r="60" spans="1:2376" x14ac:dyDescent="0.3">
      <c r="A60" s="319" t="str">
        <f>'END Jul 2021'!K48</f>
        <v>Amber Electric</v>
      </c>
      <c r="B60" s="383" t="str">
        <f>'END Jul 2021'!L48</f>
        <v>Amber Plan</v>
      </c>
      <c r="C60" s="384">
        <f>IF('END Jul 2021'!BP48=0,91*'END Jul 2021'!M48/100,(91*'END Jul 2021'!M48/100)+'END Jul 2021'!BP48/4)</f>
        <v>117.96954545454545</v>
      </c>
      <c r="D60" s="384">
        <f>IF('END Jul 2021'!O48="",$G$5*'END Jul 2021'!N48/100,IF($G$5&gt;='END Jul 2021'!P48,('END Jul 2021'!P48*'END Jul 2021'!N48/100),($G$5*'END Jul 2021'!N48/100)))</f>
        <v>171.16553045454543</v>
      </c>
      <c r="E60" s="384">
        <f>IF(AND('END Jul 2021'!P48&gt;0,'END Jul 2021'!R48&gt;0),IF($G$5&lt;'END Jul 2021'!P48,0,IF($G$5&lt;=('END Jul 2021'!R48+'END Jul 2021'!P48),(($G$5-'END Jul 2021'!P48)*'END Jul 2021'!Q48/100),(('END Jul 2021'!R48)*'END Jul 2021'!Q48/100))),0)</f>
        <v>0</v>
      </c>
      <c r="F60" s="384">
        <f>IF(AND('END Jul 2021'!Q48&gt;0,'END Jul 2021'!S48&gt;0),IF($G$5&lt;('END Jul 2021'!R48+'END Jul 2021'!P48),0,IF($G$5&lt;=('END Jul 2021'!T48+'END Jul 2021'!R48+'END Jul 2021'!P48),(($G$5-('END Jul 2021'!R48+'END Jul 2021'!P48))*'END Jul 2021'!S48/100),('END Jul 2021'!T48*'END Jul 2021'!S48/100))),0)</f>
        <v>0</v>
      </c>
      <c r="G60" s="384">
        <f>IF('END Jul 2021'!T48&gt;0,IF(($G$5&lt;'END Jul 2021'!T48),(0),($G$5-'END Jul 2021'!T48)*'END Jul 2021'!U48/100),IF(AND('END Jul 2021'!R48&gt;0,'END Jul 2021'!T48=""),IF(($G$5&lt;'END Jul 2021'!R48),(0),($G$5-'END Jul 2021'!R48)*'END Jul 2021'!S48/100),IF(AND('END Jul 2021'!P48&gt;0,'END Jul 2021'!R48=""),IF(($G$5&lt;'END Jul 2021'!P48),(0),($G$5-'END Jul 2021'!P48)*'END Jul 2021'!Q48/100),0)))</f>
        <v>0</v>
      </c>
      <c r="H60" s="384">
        <f>$H$5*'END Jul 2021'!AE48/100</f>
        <v>47.732293636363629</v>
      </c>
      <c r="I60" s="384">
        <f t="shared" si="13"/>
        <v>336.86736954545455</v>
      </c>
      <c r="J60" s="449">
        <f t="shared" si="14"/>
        <v>875.59129636363639</v>
      </c>
      <c r="K60" s="449">
        <f t="shared" si="15"/>
        <v>1347.4694781818182</v>
      </c>
      <c r="L60" s="450">
        <f t="shared" si="16"/>
        <v>1482.2164260000002</v>
      </c>
      <c r="M60" s="386">
        <f>'END Jul 2021'!AZ48</f>
        <v>0</v>
      </c>
      <c r="N60" s="386">
        <f>'END Jul 2021'!BA48</f>
        <v>0</v>
      </c>
      <c r="O60" s="386">
        <f>'END Jul 2021'!BB48</f>
        <v>0</v>
      </c>
      <c r="P60" s="386">
        <f>'END Jul 2021'!BC48</f>
        <v>0</v>
      </c>
      <c r="Q60" s="386">
        <f>($E$6*'END Jul 2021'!AT48/100)*4</f>
        <v>0</v>
      </c>
      <c r="R60" s="324" t="str">
        <f t="shared" si="17"/>
        <v>No discount</v>
      </c>
      <c r="S60" s="324" t="str">
        <f t="shared" si="18"/>
        <v>Exclusive</v>
      </c>
      <c r="T60" s="380">
        <f t="shared" si="24"/>
        <v>1347.4694781818182</v>
      </c>
      <c r="U60" s="380">
        <f t="shared" si="25"/>
        <v>1347.4694781818182</v>
      </c>
      <c r="V60" s="386">
        <f t="shared" si="26"/>
        <v>1347.4694781818182</v>
      </c>
      <c r="W60" s="386">
        <f t="shared" si="27"/>
        <v>1347.4694781818182</v>
      </c>
      <c r="X60" s="455">
        <f t="shared" si="28"/>
        <v>1482.2164260000002</v>
      </c>
      <c r="Y60" s="455">
        <f t="shared" si="28"/>
        <v>1482.2164260000002</v>
      </c>
      <c r="Z60" s="387">
        <f>'END Jul 2021'!BL48</f>
        <v>0</v>
      </c>
      <c r="AA60" s="326" t="str">
        <f>'END Jul 2021'!BM48</f>
        <v>n</v>
      </c>
      <c r="AB60" s="504"/>
      <c r="AC60" s="504"/>
      <c r="AD60" s="504"/>
      <c r="AE60" s="504"/>
      <c r="AF60" s="504"/>
      <c r="AG60" s="504"/>
      <c r="AH60" s="504"/>
      <c r="AI60" s="504"/>
      <c r="AJ60" s="504"/>
      <c r="AK60" s="504"/>
      <c r="AL60" s="504"/>
      <c r="AM60" s="504"/>
      <c r="AN60" s="504"/>
      <c r="AO60" s="504"/>
    </row>
    <row r="61" spans="1:2376" s="421" customFormat="1" x14ac:dyDescent="0.3">
      <c r="A61" s="319" t="str">
        <f>'END Jul 2021'!K49</f>
        <v>Bright Spark Power</v>
      </c>
      <c r="B61" s="383" t="str">
        <f>'END Jul 2021'!L49</f>
        <v>12 Month Contract</v>
      </c>
      <c r="C61" s="384">
        <f>IF('END Jul 2021'!BP49=0,91*'END Jul 2021'!M49/100,(91*'END Jul 2021'!M49/100)+'END Jul 2021'!BP49/4)</f>
        <v>81.899999999999991</v>
      </c>
      <c r="D61" s="384">
        <f>IF('END Jul 2021'!O49="",$G$5*'END Jul 2021'!N49/100,IF($G$5&gt;='END Jul 2021'!P49,('END Jul 2021'!P49*'END Jul 2021'!N49/100),($G$5*'END Jul 2021'!N49/100)))</f>
        <v>151.86857318181816</v>
      </c>
      <c r="E61" s="384">
        <f>IF(AND('END Jul 2021'!P49&gt;0,'END Jul 2021'!R49&gt;0),IF($G$5&lt;'END Jul 2021'!P49,0,IF($G$5&lt;=('END Jul 2021'!R49+'END Jul 2021'!P49),(($G$5-'END Jul 2021'!P49)*'END Jul 2021'!Q49/100),(('END Jul 2021'!R49)*'END Jul 2021'!Q49/100))),0)</f>
        <v>0</v>
      </c>
      <c r="F61" s="384">
        <f>IF(AND('END Jul 2021'!Q49&gt;0,'END Jul 2021'!S49&gt;0),IF($G$5&lt;('END Jul 2021'!R49+'END Jul 2021'!P49),0,IF($G$5&lt;=('END Jul 2021'!T49+'END Jul 2021'!R49+'END Jul 2021'!P49),(($G$5-('END Jul 2021'!R49+'END Jul 2021'!P49))*'END Jul 2021'!S49/100),('END Jul 2021'!T49*'END Jul 2021'!S49/100))),0)</f>
        <v>0</v>
      </c>
      <c r="G61" s="384">
        <f>IF('END Jul 2021'!T49&gt;0,IF(($G$5&lt;'END Jul 2021'!T49),(0),($G$5-'END Jul 2021'!T49)*'END Jul 2021'!U49/100),IF(AND('END Jul 2021'!R49&gt;0,'END Jul 2021'!T49=""),IF(($G$5&lt;'END Jul 2021'!R49),(0),($G$5-'END Jul 2021'!R49)*'END Jul 2021'!S49/100),IF(AND('END Jul 2021'!P49&gt;0,'END Jul 2021'!R49=""),IF(($G$5&lt;'END Jul 2021'!P49),(0),($G$5-'END Jul 2021'!P49)*'END Jul 2021'!Q49/100),0)))</f>
        <v>0</v>
      </c>
      <c r="H61" s="384">
        <f>$H$5*'END Jul 2021'!AE49/100</f>
        <v>48.806758636363632</v>
      </c>
      <c r="I61" s="384">
        <f t="shared" si="13"/>
        <v>282.57533181818178</v>
      </c>
      <c r="J61" s="449">
        <f t="shared" si="14"/>
        <v>802.70132727272721</v>
      </c>
      <c r="K61" s="449">
        <f t="shared" si="15"/>
        <v>1130.3013272727271</v>
      </c>
      <c r="L61" s="450">
        <f t="shared" si="16"/>
        <v>1243.3314599999999</v>
      </c>
      <c r="M61" s="386">
        <f>'END Jul 2021'!AZ49</f>
        <v>0</v>
      </c>
      <c r="N61" s="386">
        <f>'END Jul 2021'!BA49</f>
        <v>0</v>
      </c>
      <c r="O61" s="386">
        <f>'END Jul 2021'!BB49</f>
        <v>0</v>
      </c>
      <c r="P61" s="386">
        <f>'END Jul 2021'!BC49</f>
        <v>0</v>
      </c>
      <c r="Q61" s="386">
        <f>($E$6*'END Jul 2021'!AT49/100)*4</f>
        <v>208.27799999999999</v>
      </c>
      <c r="R61" s="324" t="str">
        <f t="shared" si="17"/>
        <v>No discount</v>
      </c>
      <c r="S61" s="324" t="str">
        <f t="shared" si="18"/>
        <v>Exclusive</v>
      </c>
      <c r="T61" s="380">
        <f t="shared" si="24"/>
        <v>1130.3013272727271</v>
      </c>
      <c r="U61" s="380">
        <f t="shared" si="25"/>
        <v>1130.3013272727271</v>
      </c>
      <c r="V61" s="386">
        <f t="shared" si="26"/>
        <v>922.0233272727271</v>
      </c>
      <c r="W61" s="386">
        <f t="shared" si="27"/>
        <v>922.0233272727271</v>
      </c>
      <c r="X61" s="455">
        <f t="shared" si="28"/>
        <v>1014.2256599999999</v>
      </c>
      <c r="Y61" s="455">
        <f t="shared" si="28"/>
        <v>1014.2256599999999</v>
      </c>
      <c r="Z61" s="387">
        <f>'END Jul 2021'!BL49</f>
        <v>12</v>
      </c>
      <c r="AA61" s="326" t="str">
        <f>'END Jul 2021'!BM49</f>
        <v>n</v>
      </c>
      <c r="AB61" s="504"/>
      <c r="AC61" s="504"/>
      <c r="AD61" s="504"/>
      <c r="AE61" s="504"/>
      <c r="AF61" s="504"/>
      <c r="AG61" s="504"/>
      <c r="AH61" s="504"/>
      <c r="AI61" s="504"/>
      <c r="AJ61" s="504"/>
      <c r="AK61" s="504"/>
      <c r="AL61" s="504"/>
      <c r="AM61" s="504"/>
      <c r="AN61" s="504"/>
      <c r="AO61" s="504"/>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c r="AMK61"/>
      <c r="AML61"/>
      <c r="AMM61"/>
      <c r="AMN61"/>
      <c r="AMO61"/>
      <c r="AMP61"/>
      <c r="AMQ61"/>
      <c r="AMR61"/>
      <c r="AMS61"/>
      <c r="AMT61"/>
      <c r="AMU61"/>
      <c r="AMV61"/>
      <c r="AMW61"/>
      <c r="AMX61"/>
      <c r="AMY61"/>
      <c r="AMZ61"/>
      <c r="ANA61"/>
      <c r="ANB61"/>
      <c r="ANC61"/>
      <c r="AND61"/>
      <c r="ANE61"/>
      <c r="ANF61"/>
      <c r="ANG61"/>
      <c r="ANH61"/>
      <c r="ANI61"/>
      <c r="ANJ61"/>
      <c r="ANK61"/>
      <c r="ANL61"/>
      <c r="ANM61"/>
      <c r="ANN61"/>
      <c r="ANO61"/>
      <c r="ANP61"/>
      <c r="ANQ61"/>
      <c r="ANR61"/>
      <c r="ANS61"/>
      <c r="ANT61"/>
      <c r="ANU61"/>
      <c r="ANV61"/>
      <c r="ANW61"/>
      <c r="ANX61"/>
      <c r="ANY61"/>
      <c r="ANZ61"/>
      <c r="AOA61"/>
      <c r="AOB61"/>
      <c r="AOC61"/>
      <c r="AOD61"/>
      <c r="AOE61"/>
      <c r="AOF61"/>
      <c r="AOG61"/>
      <c r="AOH61"/>
      <c r="AOI61"/>
      <c r="AOJ61"/>
      <c r="AOK61"/>
      <c r="AOL61"/>
      <c r="AOM61"/>
      <c r="AON61"/>
      <c r="AOO61"/>
      <c r="AOP61"/>
      <c r="AOQ61"/>
      <c r="AOR61"/>
      <c r="AOS61"/>
      <c r="AOT61"/>
      <c r="AOU61"/>
      <c r="AOV61"/>
      <c r="AOW61"/>
      <c r="AOX61"/>
      <c r="AOY61"/>
      <c r="AOZ61"/>
      <c r="APA61"/>
      <c r="APB61"/>
      <c r="APC61"/>
      <c r="APD61"/>
      <c r="APE61"/>
      <c r="APF61"/>
      <c r="APG61"/>
      <c r="APH61"/>
      <c r="API61"/>
      <c r="APJ61"/>
      <c r="APK61"/>
      <c r="APL61"/>
      <c r="APM61"/>
      <c r="APN61"/>
      <c r="APO61"/>
      <c r="APP61"/>
      <c r="APQ61"/>
      <c r="APR61"/>
      <c r="APS61"/>
      <c r="APT61"/>
      <c r="APU61"/>
      <c r="APV61"/>
      <c r="APW61"/>
      <c r="APX61"/>
      <c r="APY61"/>
      <c r="APZ61"/>
      <c r="AQA61"/>
      <c r="AQB61"/>
      <c r="AQC61"/>
      <c r="AQD61"/>
      <c r="AQE61"/>
      <c r="AQF61"/>
      <c r="AQG61"/>
      <c r="AQH61"/>
      <c r="AQI61"/>
      <c r="AQJ61"/>
      <c r="AQK61"/>
      <c r="AQL61"/>
      <c r="AQM61"/>
      <c r="AQN61"/>
      <c r="AQO61"/>
      <c r="AQP61"/>
      <c r="AQQ61"/>
      <c r="AQR61"/>
      <c r="AQS61"/>
      <c r="AQT61"/>
      <c r="AQU61"/>
      <c r="AQV61"/>
      <c r="AQW61"/>
      <c r="AQX61"/>
      <c r="AQY61"/>
      <c r="AQZ61"/>
      <c r="ARA61"/>
      <c r="ARB61"/>
      <c r="ARC61"/>
      <c r="ARD61"/>
      <c r="ARE61"/>
      <c r="ARF61"/>
      <c r="ARG61"/>
      <c r="ARH61"/>
      <c r="ARI61"/>
      <c r="ARJ61"/>
      <c r="ARK61"/>
      <c r="ARL61"/>
      <c r="ARM61"/>
      <c r="ARN61"/>
      <c r="ARO61"/>
      <c r="ARP61"/>
      <c r="ARQ61"/>
      <c r="ARR61"/>
      <c r="ARS61"/>
      <c r="ART61"/>
      <c r="ARU61"/>
      <c r="ARV61"/>
      <c r="ARW61"/>
      <c r="ARX61"/>
      <c r="ARY61"/>
      <c r="ARZ61"/>
      <c r="ASA61"/>
      <c r="ASB61"/>
      <c r="ASC61"/>
      <c r="ASD61"/>
      <c r="ASE61"/>
      <c r="ASF61"/>
      <c r="ASG61"/>
      <c r="ASH61"/>
      <c r="ASI61"/>
      <c r="ASJ61"/>
      <c r="ASK61"/>
      <c r="ASL61"/>
      <c r="ASM61"/>
      <c r="ASN61"/>
      <c r="ASO61"/>
      <c r="ASP61"/>
      <c r="ASQ61"/>
      <c r="ASR61"/>
      <c r="ASS61"/>
      <c r="AST61"/>
      <c r="ASU61"/>
      <c r="ASV61"/>
      <c r="ASW61"/>
      <c r="ASX61"/>
      <c r="ASY61"/>
      <c r="ASZ61"/>
      <c r="ATA61"/>
      <c r="ATB61"/>
      <c r="ATC61"/>
      <c r="ATD61"/>
      <c r="ATE61"/>
      <c r="ATF61"/>
      <c r="ATG61"/>
      <c r="ATH61"/>
      <c r="ATI61"/>
      <c r="ATJ61"/>
      <c r="ATK61"/>
      <c r="ATL61"/>
      <c r="ATM61"/>
      <c r="ATN61"/>
      <c r="ATO61"/>
      <c r="ATP61"/>
      <c r="ATQ61"/>
      <c r="ATR61"/>
      <c r="ATS61"/>
      <c r="ATT61"/>
      <c r="ATU61"/>
      <c r="ATV61"/>
      <c r="ATW61"/>
      <c r="ATX61"/>
      <c r="ATY61"/>
      <c r="ATZ61"/>
      <c r="AUA61"/>
      <c r="AUB61"/>
      <c r="AUC61"/>
      <c r="AUD61"/>
      <c r="AUE61"/>
      <c r="AUF61"/>
      <c r="AUG61"/>
      <c r="AUH61"/>
      <c r="AUI61"/>
      <c r="AUJ61"/>
      <c r="AUK61"/>
      <c r="AUL61"/>
      <c r="AUM61"/>
      <c r="AUN61"/>
      <c r="AUO61"/>
      <c r="AUP61"/>
      <c r="AUQ61"/>
      <c r="AUR61"/>
      <c r="AUS61"/>
      <c r="AUT61"/>
      <c r="AUU61"/>
      <c r="AUV61"/>
      <c r="AUW61"/>
      <c r="AUX61"/>
      <c r="AUY61"/>
      <c r="AUZ61"/>
      <c r="AVA61"/>
      <c r="AVB61"/>
      <c r="AVC61"/>
      <c r="AVD61"/>
      <c r="AVE61"/>
      <c r="AVF61"/>
      <c r="AVG61"/>
      <c r="AVH61"/>
      <c r="AVI61"/>
      <c r="AVJ61"/>
      <c r="AVK61"/>
      <c r="AVL61"/>
      <c r="AVM61"/>
      <c r="AVN61"/>
      <c r="AVO61"/>
      <c r="AVP61"/>
      <c r="AVQ61"/>
      <c r="AVR61"/>
      <c r="AVS61"/>
      <c r="AVT61"/>
      <c r="AVU61"/>
      <c r="AVV61"/>
      <c r="AVW61"/>
      <c r="AVX61"/>
      <c r="AVY61"/>
      <c r="AVZ61"/>
      <c r="AWA61"/>
      <c r="AWB61"/>
      <c r="AWC61"/>
      <c r="AWD61"/>
      <c r="AWE61"/>
      <c r="AWF61"/>
      <c r="AWG61"/>
      <c r="AWH61"/>
      <c r="AWI61"/>
      <c r="AWJ61"/>
      <c r="AWK61"/>
      <c r="AWL61"/>
      <c r="AWM61"/>
      <c r="AWN61"/>
      <c r="AWO61"/>
      <c r="AWP61"/>
      <c r="AWQ61"/>
      <c r="AWR61"/>
      <c r="AWS61"/>
      <c r="AWT61"/>
      <c r="AWU61"/>
      <c r="AWV61"/>
      <c r="AWW61"/>
      <c r="AWX61"/>
      <c r="AWY61"/>
      <c r="AWZ61"/>
      <c r="AXA61"/>
      <c r="AXB61"/>
      <c r="AXC61"/>
      <c r="AXD61"/>
      <c r="AXE61"/>
      <c r="AXF61"/>
      <c r="AXG61"/>
      <c r="AXH61"/>
      <c r="AXI61"/>
      <c r="AXJ61"/>
      <c r="AXK61"/>
      <c r="AXL61"/>
      <c r="AXM61"/>
      <c r="AXN61"/>
      <c r="AXO61"/>
      <c r="AXP61"/>
      <c r="AXQ61"/>
      <c r="AXR61"/>
      <c r="AXS61"/>
      <c r="AXT61"/>
      <c r="AXU61"/>
      <c r="AXV61"/>
      <c r="AXW61"/>
      <c r="AXX61"/>
      <c r="AXY61"/>
      <c r="AXZ61"/>
      <c r="AYA61"/>
      <c r="AYB61"/>
      <c r="AYC61"/>
      <c r="AYD61"/>
      <c r="AYE61"/>
      <c r="AYF61"/>
      <c r="AYG61"/>
      <c r="AYH61"/>
      <c r="AYI61"/>
      <c r="AYJ61"/>
      <c r="AYK61"/>
      <c r="AYL61"/>
      <c r="AYM61"/>
      <c r="AYN61"/>
      <c r="AYO61"/>
      <c r="AYP61"/>
      <c r="AYQ61"/>
      <c r="AYR61"/>
      <c r="AYS61"/>
      <c r="AYT61"/>
      <c r="AYU61"/>
      <c r="AYV61"/>
      <c r="AYW61"/>
      <c r="AYX61"/>
      <c r="AYY61"/>
      <c r="AYZ61"/>
      <c r="AZA61"/>
      <c r="AZB61"/>
      <c r="AZC61"/>
      <c r="AZD61"/>
      <c r="AZE61"/>
      <c r="AZF61"/>
      <c r="AZG61"/>
      <c r="AZH61"/>
      <c r="AZI61"/>
      <c r="AZJ61"/>
      <c r="AZK61"/>
      <c r="AZL61"/>
      <c r="AZM61"/>
      <c r="AZN61"/>
      <c r="AZO61"/>
      <c r="AZP61"/>
      <c r="AZQ61"/>
      <c r="AZR61"/>
      <c r="AZS61"/>
      <c r="AZT61"/>
      <c r="AZU61"/>
      <c r="AZV61"/>
      <c r="AZW61"/>
      <c r="AZX61"/>
      <c r="AZY61"/>
      <c r="AZZ61"/>
      <c r="BAA61"/>
      <c r="BAB61"/>
      <c r="BAC61"/>
      <c r="BAD61"/>
      <c r="BAE61"/>
      <c r="BAF61"/>
      <c r="BAG61"/>
      <c r="BAH61"/>
      <c r="BAI61"/>
      <c r="BAJ61"/>
      <c r="BAK61"/>
      <c r="BAL61"/>
      <c r="BAM61"/>
      <c r="BAN61"/>
      <c r="BAO61"/>
      <c r="BAP61"/>
      <c r="BAQ61"/>
      <c r="BAR61"/>
      <c r="BAS61"/>
      <c r="BAT61"/>
      <c r="BAU61"/>
      <c r="BAV61"/>
      <c r="BAW61"/>
      <c r="BAX61"/>
      <c r="BAY61"/>
      <c r="BAZ61"/>
      <c r="BBA61"/>
      <c r="BBB61"/>
      <c r="BBC61"/>
      <c r="BBD61"/>
      <c r="BBE61"/>
      <c r="BBF61"/>
      <c r="BBG61"/>
      <c r="BBH61"/>
      <c r="BBI61"/>
      <c r="BBJ61"/>
      <c r="BBK61"/>
      <c r="BBL61"/>
      <c r="BBM61"/>
      <c r="BBN61"/>
      <c r="BBO61"/>
      <c r="BBP61"/>
      <c r="BBQ61"/>
      <c r="BBR61"/>
      <c r="BBS61"/>
      <c r="BBT61"/>
      <c r="BBU61"/>
      <c r="BBV61"/>
      <c r="BBW61"/>
      <c r="BBX61"/>
      <c r="BBY61"/>
      <c r="BBZ61"/>
      <c r="BCA61"/>
      <c r="BCB61"/>
      <c r="BCC61"/>
      <c r="BCD61"/>
      <c r="BCE61"/>
      <c r="BCF61"/>
      <c r="BCG61"/>
      <c r="BCH61"/>
      <c r="BCI61"/>
      <c r="BCJ61"/>
      <c r="BCK61"/>
      <c r="BCL61"/>
      <c r="BCM61"/>
      <c r="BCN61"/>
      <c r="BCO61"/>
      <c r="BCP61"/>
      <c r="BCQ61"/>
      <c r="BCR61"/>
      <c r="BCS61"/>
      <c r="BCT61"/>
      <c r="BCU61"/>
      <c r="BCV61"/>
      <c r="BCW61"/>
      <c r="BCX61"/>
      <c r="BCY61"/>
      <c r="BCZ61"/>
      <c r="BDA61"/>
      <c r="BDB61"/>
      <c r="BDC61"/>
      <c r="BDD61"/>
      <c r="BDE61"/>
      <c r="BDF61"/>
      <c r="BDG61"/>
      <c r="BDH61"/>
      <c r="BDI61"/>
      <c r="BDJ61"/>
      <c r="BDK61"/>
      <c r="BDL61"/>
      <c r="BDM61"/>
      <c r="BDN61"/>
      <c r="BDO61"/>
      <c r="BDP61"/>
      <c r="BDQ61"/>
      <c r="BDR61"/>
      <c r="BDS61"/>
      <c r="BDT61"/>
      <c r="BDU61"/>
      <c r="BDV61"/>
      <c r="BDW61"/>
      <c r="BDX61"/>
      <c r="BDY61"/>
      <c r="BDZ61"/>
      <c r="BEA61"/>
      <c r="BEB61"/>
      <c r="BEC61"/>
      <c r="BED61"/>
      <c r="BEE61"/>
      <c r="BEF61"/>
      <c r="BEG61"/>
      <c r="BEH61"/>
      <c r="BEI61"/>
      <c r="BEJ61"/>
      <c r="BEK61"/>
      <c r="BEL61"/>
      <c r="BEM61"/>
      <c r="BEN61"/>
      <c r="BEO61"/>
      <c r="BEP61"/>
      <c r="BEQ61"/>
      <c r="BER61"/>
      <c r="BES61"/>
      <c r="BET61"/>
      <c r="BEU61"/>
      <c r="BEV61"/>
      <c r="BEW61"/>
      <c r="BEX61"/>
      <c r="BEY61"/>
      <c r="BEZ61"/>
      <c r="BFA61"/>
      <c r="BFB61"/>
      <c r="BFC61"/>
      <c r="BFD61"/>
      <c r="BFE61"/>
      <c r="BFF61"/>
      <c r="BFG61"/>
      <c r="BFH61"/>
      <c r="BFI61"/>
      <c r="BFJ61"/>
      <c r="BFK61"/>
      <c r="BFL61"/>
      <c r="BFM61"/>
      <c r="BFN61"/>
      <c r="BFO61"/>
      <c r="BFP61"/>
      <c r="BFQ61"/>
      <c r="BFR61"/>
      <c r="BFS61"/>
      <c r="BFT61"/>
      <c r="BFU61"/>
      <c r="BFV61"/>
      <c r="BFW61"/>
      <c r="BFX61"/>
      <c r="BFY61"/>
      <c r="BFZ61"/>
      <c r="BGA61"/>
      <c r="BGB61"/>
      <c r="BGC61"/>
      <c r="BGD61"/>
      <c r="BGE61"/>
      <c r="BGF61"/>
      <c r="BGG61"/>
      <c r="BGH61"/>
      <c r="BGI61"/>
      <c r="BGJ61"/>
      <c r="BGK61"/>
      <c r="BGL61"/>
      <c r="BGM61"/>
      <c r="BGN61"/>
      <c r="BGO61"/>
      <c r="BGP61"/>
      <c r="BGQ61"/>
      <c r="BGR61"/>
      <c r="BGS61"/>
      <c r="BGT61"/>
      <c r="BGU61"/>
      <c r="BGV61"/>
      <c r="BGW61"/>
      <c r="BGX61"/>
      <c r="BGY61"/>
      <c r="BGZ61"/>
      <c r="BHA61"/>
      <c r="BHB61"/>
      <c r="BHC61"/>
      <c r="BHD61"/>
      <c r="BHE61"/>
      <c r="BHF61"/>
      <c r="BHG61"/>
      <c r="BHH61"/>
      <c r="BHI61"/>
      <c r="BHJ61"/>
      <c r="BHK61"/>
      <c r="BHL61"/>
      <c r="BHM61"/>
      <c r="BHN61"/>
      <c r="BHO61"/>
      <c r="BHP61"/>
      <c r="BHQ61"/>
      <c r="BHR61"/>
      <c r="BHS61"/>
      <c r="BHT61"/>
      <c r="BHU61"/>
      <c r="BHV61"/>
      <c r="BHW61"/>
      <c r="BHX61"/>
      <c r="BHY61"/>
      <c r="BHZ61"/>
      <c r="BIA61"/>
      <c r="BIB61"/>
      <c r="BIC61"/>
      <c r="BID61"/>
      <c r="BIE61"/>
      <c r="BIF61"/>
      <c r="BIG61"/>
      <c r="BIH61"/>
      <c r="BII61"/>
      <c r="BIJ61"/>
      <c r="BIK61"/>
      <c r="BIL61"/>
      <c r="BIM61"/>
      <c r="BIN61"/>
      <c r="BIO61"/>
      <c r="BIP61"/>
      <c r="BIQ61"/>
      <c r="BIR61"/>
      <c r="BIS61"/>
      <c r="BIT61"/>
      <c r="BIU61"/>
      <c r="BIV61"/>
      <c r="BIW61"/>
      <c r="BIX61"/>
      <c r="BIY61"/>
      <c r="BIZ61"/>
      <c r="BJA61"/>
      <c r="BJB61"/>
      <c r="BJC61"/>
      <c r="BJD61"/>
      <c r="BJE61"/>
      <c r="BJF61"/>
      <c r="BJG61"/>
      <c r="BJH61"/>
      <c r="BJI61"/>
      <c r="BJJ61"/>
      <c r="BJK61"/>
      <c r="BJL61"/>
      <c r="BJM61"/>
      <c r="BJN61"/>
      <c r="BJO61"/>
      <c r="BJP61"/>
      <c r="BJQ61"/>
      <c r="BJR61"/>
      <c r="BJS61"/>
      <c r="BJT61"/>
      <c r="BJU61"/>
      <c r="BJV61"/>
      <c r="BJW61"/>
      <c r="BJX61"/>
      <c r="BJY61"/>
      <c r="BJZ61"/>
      <c r="BKA61"/>
      <c r="BKB61"/>
      <c r="BKC61"/>
      <c r="BKD61"/>
      <c r="BKE61"/>
      <c r="BKF61"/>
      <c r="BKG61"/>
      <c r="BKH61"/>
      <c r="BKI61"/>
      <c r="BKJ61"/>
      <c r="BKK61"/>
      <c r="BKL61"/>
      <c r="BKM61"/>
      <c r="BKN61"/>
      <c r="BKO61"/>
      <c r="BKP61"/>
      <c r="BKQ61"/>
      <c r="BKR61"/>
      <c r="BKS61"/>
      <c r="BKT61"/>
      <c r="BKU61"/>
      <c r="BKV61"/>
      <c r="BKW61"/>
      <c r="BKX61"/>
      <c r="BKY61"/>
      <c r="BKZ61"/>
      <c r="BLA61"/>
      <c r="BLB61"/>
      <c r="BLC61"/>
      <c r="BLD61"/>
      <c r="BLE61"/>
      <c r="BLF61"/>
      <c r="BLG61"/>
      <c r="BLH61"/>
      <c r="BLI61"/>
      <c r="BLJ61"/>
      <c r="BLK61"/>
      <c r="BLL61"/>
      <c r="BLM61"/>
      <c r="BLN61"/>
      <c r="BLO61"/>
      <c r="BLP61"/>
      <c r="BLQ61"/>
      <c r="BLR61"/>
      <c r="BLS61"/>
      <c r="BLT61"/>
      <c r="BLU61"/>
      <c r="BLV61"/>
      <c r="BLW61"/>
      <c r="BLX61"/>
      <c r="BLY61"/>
      <c r="BLZ61"/>
      <c r="BMA61"/>
      <c r="BMB61"/>
      <c r="BMC61"/>
      <c r="BMD61"/>
      <c r="BME61"/>
      <c r="BMF61"/>
      <c r="BMG61"/>
      <c r="BMH61"/>
      <c r="BMI61"/>
      <c r="BMJ61"/>
      <c r="BMK61"/>
      <c r="BML61"/>
      <c r="BMM61"/>
      <c r="BMN61"/>
      <c r="BMO61"/>
      <c r="BMP61"/>
      <c r="BMQ61"/>
      <c r="BMR61"/>
      <c r="BMS61"/>
      <c r="BMT61"/>
      <c r="BMU61"/>
      <c r="BMV61"/>
      <c r="BMW61"/>
      <c r="BMX61"/>
      <c r="BMY61"/>
      <c r="BMZ61"/>
      <c r="BNA61"/>
      <c r="BNB61"/>
      <c r="BNC61"/>
      <c r="BND61"/>
      <c r="BNE61"/>
      <c r="BNF61"/>
      <c r="BNG61"/>
      <c r="BNH61"/>
      <c r="BNI61"/>
      <c r="BNJ61"/>
      <c r="BNK61"/>
      <c r="BNL61"/>
      <c r="BNM61"/>
      <c r="BNN61"/>
      <c r="BNO61"/>
      <c r="BNP61"/>
      <c r="BNQ61"/>
      <c r="BNR61"/>
      <c r="BNS61"/>
      <c r="BNT61"/>
      <c r="BNU61"/>
      <c r="BNV61"/>
      <c r="BNW61"/>
      <c r="BNX61"/>
      <c r="BNY61"/>
      <c r="BNZ61"/>
      <c r="BOA61"/>
      <c r="BOB61"/>
      <c r="BOC61"/>
      <c r="BOD61"/>
      <c r="BOE61"/>
      <c r="BOF61"/>
      <c r="BOG61"/>
      <c r="BOH61"/>
      <c r="BOI61"/>
      <c r="BOJ61"/>
      <c r="BOK61"/>
      <c r="BOL61"/>
      <c r="BOM61"/>
      <c r="BON61"/>
      <c r="BOO61"/>
      <c r="BOP61"/>
      <c r="BOQ61"/>
      <c r="BOR61"/>
      <c r="BOS61"/>
      <c r="BOT61"/>
      <c r="BOU61"/>
      <c r="BOV61"/>
      <c r="BOW61"/>
      <c r="BOX61"/>
      <c r="BOY61"/>
      <c r="BOZ61"/>
      <c r="BPA61"/>
      <c r="BPB61"/>
      <c r="BPC61"/>
      <c r="BPD61"/>
      <c r="BPE61"/>
      <c r="BPF61"/>
      <c r="BPG61"/>
      <c r="BPH61"/>
      <c r="BPI61"/>
      <c r="BPJ61"/>
      <c r="BPK61"/>
      <c r="BPL61"/>
      <c r="BPM61"/>
      <c r="BPN61"/>
      <c r="BPO61"/>
      <c r="BPP61"/>
      <c r="BPQ61"/>
      <c r="BPR61"/>
      <c r="BPS61"/>
      <c r="BPT61"/>
      <c r="BPU61"/>
      <c r="BPV61"/>
      <c r="BPW61"/>
      <c r="BPX61"/>
      <c r="BPY61"/>
      <c r="BPZ61"/>
      <c r="BQA61"/>
      <c r="BQB61"/>
      <c r="BQC61"/>
      <c r="BQD61"/>
      <c r="BQE61"/>
      <c r="BQF61"/>
      <c r="BQG61"/>
      <c r="BQH61"/>
      <c r="BQI61"/>
      <c r="BQJ61"/>
      <c r="BQK61"/>
      <c r="BQL61"/>
      <c r="BQM61"/>
      <c r="BQN61"/>
      <c r="BQO61"/>
      <c r="BQP61"/>
      <c r="BQQ61"/>
      <c r="BQR61"/>
      <c r="BQS61"/>
      <c r="BQT61"/>
      <c r="BQU61"/>
      <c r="BQV61"/>
      <c r="BQW61"/>
      <c r="BQX61"/>
      <c r="BQY61"/>
      <c r="BQZ61"/>
      <c r="BRA61"/>
      <c r="BRB61"/>
      <c r="BRC61"/>
      <c r="BRD61"/>
      <c r="BRE61"/>
      <c r="BRF61"/>
      <c r="BRG61"/>
      <c r="BRH61"/>
      <c r="BRI61"/>
      <c r="BRJ61"/>
      <c r="BRK61"/>
      <c r="BRL61"/>
      <c r="BRM61"/>
      <c r="BRN61"/>
      <c r="BRO61"/>
      <c r="BRP61"/>
      <c r="BRQ61"/>
      <c r="BRR61"/>
      <c r="BRS61"/>
      <c r="BRT61"/>
      <c r="BRU61"/>
      <c r="BRV61"/>
      <c r="BRW61"/>
      <c r="BRX61"/>
      <c r="BRY61"/>
      <c r="BRZ61"/>
      <c r="BSA61"/>
      <c r="BSB61"/>
      <c r="BSC61"/>
      <c r="BSD61"/>
      <c r="BSE61"/>
      <c r="BSF61"/>
      <c r="BSG61"/>
      <c r="BSH61"/>
      <c r="BSI61"/>
      <c r="BSJ61"/>
      <c r="BSK61"/>
      <c r="BSL61"/>
      <c r="BSM61"/>
      <c r="BSN61"/>
      <c r="BSO61"/>
      <c r="BSP61"/>
      <c r="BSQ61"/>
      <c r="BSR61"/>
      <c r="BSS61"/>
      <c r="BST61"/>
      <c r="BSU61"/>
      <c r="BSV61"/>
      <c r="BSW61"/>
      <c r="BSX61"/>
      <c r="BSY61"/>
      <c r="BSZ61"/>
      <c r="BTA61"/>
      <c r="BTB61"/>
      <c r="BTC61"/>
      <c r="BTD61"/>
      <c r="BTE61"/>
      <c r="BTF61"/>
      <c r="BTG61"/>
      <c r="BTH61"/>
      <c r="BTI61"/>
      <c r="BTJ61"/>
      <c r="BTK61"/>
      <c r="BTL61"/>
      <c r="BTM61"/>
      <c r="BTN61"/>
      <c r="BTO61"/>
      <c r="BTP61"/>
      <c r="BTQ61"/>
      <c r="BTR61"/>
      <c r="BTS61"/>
      <c r="BTT61"/>
      <c r="BTU61"/>
      <c r="BTV61"/>
      <c r="BTW61"/>
      <c r="BTX61"/>
      <c r="BTY61"/>
      <c r="BTZ61"/>
      <c r="BUA61"/>
      <c r="BUB61"/>
      <c r="BUC61"/>
      <c r="BUD61"/>
      <c r="BUE61"/>
      <c r="BUF61"/>
      <c r="BUG61"/>
      <c r="BUH61"/>
      <c r="BUI61"/>
      <c r="BUJ61"/>
      <c r="BUK61"/>
      <c r="BUL61"/>
      <c r="BUM61"/>
      <c r="BUN61"/>
      <c r="BUO61"/>
      <c r="BUP61"/>
      <c r="BUQ61"/>
      <c r="BUR61"/>
      <c r="BUS61"/>
      <c r="BUT61"/>
      <c r="BUU61"/>
      <c r="BUV61"/>
      <c r="BUW61"/>
      <c r="BUX61"/>
      <c r="BUY61"/>
      <c r="BUZ61"/>
      <c r="BVA61"/>
      <c r="BVB61"/>
      <c r="BVC61"/>
      <c r="BVD61"/>
      <c r="BVE61"/>
      <c r="BVF61"/>
      <c r="BVG61"/>
      <c r="BVH61"/>
      <c r="BVI61"/>
      <c r="BVJ61"/>
      <c r="BVK61"/>
      <c r="BVL61"/>
      <c r="BVM61"/>
      <c r="BVN61"/>
      <c r="BVO61"/>
      <c r="BVP61"/>
      <c r="BVQ61"/>
      <c r="BVR61"/>
      <c r="BVS61"/>
      <c r="BVT61"/>
      <c r="BVU61"/>
      <c r="BVV61"/>
      <c r="BVW61"/>
      <c r="BVX61"/>
      <c r="BVY61"/>
      <c r="BVZ61"/>
      <c r="BWA61"/>
      <c r="BWB61"/>
      <c r="BWC61"/>
      <c r="BWD61"/>
      <c r="BWE61"/>
      <c r="BWF61"/>
      <c r="BWG61"/>
      <c r="BWH61"/>
      <c r="BWI61"/>
      <c r="BWJ61"/>
      <c r="BWK61"/>
      <c r="BWL61"/>
      <c r="BWM61"/>
      <c r="BWN61"/>
      <c r="BWO61"/>
      <c r="BWP61"/>
      <c r="BWQ61"/>
      <c r="BWR61"/>
      <c r="BWS61"/>
      <c r="BWT61"/>
      <c r="BWU61"/>
      <c r="BWV61"/>
      <c r="BWW61"/>
      <c r="BWX61"/>
      <c r="BWY61"/>
      <c r="BWZ61"/>
      <c r="BXA61"/>
      <c r="BXB61"/>
      <c r="BXC61"/>
      <c r="BXD61"/>
      <c r="BXE61"/>
      <c r="BXF61"/>
      <c r="BXG61"/>
      <c r="BXH61"/>
      <c r="BXI61"/>
      <c r="BXJ61"/>
      <c r="BXK61"/>
      <c r="BXL61"/>
      <c r="BXM61"/>
      <c r="BXN61"/>
      <c r="BXO61"/>
      <c r="BXP61"/>
      <c r="BXQ61"/>
      <c r="BXR61"/>
      <c r="BXS61"/>
      <c r="BXT61"/>
      <c r="BXU61"/>
      <c r="BXV61"/>
      <c r="BXW61"/>
      <c r="BXX61"/>
      <c r="BXY61"/>
      <c r="BXZ61"/>
      <c r="BYA61"/>
      <c r="BYB61"/>
      <c r="BYC61"/>
      <c r="BYD61"/>
      <c r="BYE61"/>
      <c r="BYF61"/>
      <c r="BYG61"/>
      <c r="BYH61"/>
      <c r="BYI61"/>
      <c r="BYJ61"/>
      <c r="BYK61"/>
      <c r="BYL61"/>
      <c r="BYM61"/>
      <c r="BYN61"/>
      <c r="BYO61"/>
      <c r="BYP61"/>
      <c r="BYQ61"/>
      <c r="BYR61"/>
      <c r="BYS61"/>
      <c r="BYT61"/>
      <c r="BYU61"/>
      <c r="BYV61"/>
      <c r="BYW61"/>
      <c r="BYX61"/>
      <c r="BYY61"/>
      <c r="BYZ61"/>
      <c r="BZA61"/>
      <c r="BZB61"/>
      <c r="BZC61"/>
      <c r="BZD61"/>
      <c r="BZE61"/>
      <c r="BZF61"/>
      <c r="BZG61"/>
      <c r="BZH61"/>
      <c r="BZI61"/>
      <c r="BZJ61"/>
      <c r="BZK61"/>
      <c r="BZL61"/>
      <c r="BZM61"/>
      <c r="BZN61"/>
      <c r="BZO61"/>
      <c r="BZP61"/>
      <c r="BZQ61"/>
      <c r="BZR61"/>
      <c r="BZS61"/>
      <c r="BZT61"/>
      <c r="BZU61"/>
      <c r="BZV61"/>
      <c r="BZW61"/>
      <c r="BZX61"/>
      <c r="BZY61"/>
      <c r="BZZ61"/>
      <c r="CAA61"/>
      <c r="CAB61"/>
      <c r="CAC61"/>
      <c r="CAD61"/>
      <c r="CAE61"/>
      <c r="CAF61"/>
      <c r="CAG61"/>
      <c r="CAH61"/>
      <c r="CAI61"/>
      <c r="CAJ61"/>
      <c r="CAK61"/>
      <c r="CAL61"/>
      <c r="CAM61"/>
      <c r="CAN61"/>
      <c r="CAO61"/>
      <c r="CAP61"/>
      <c r="CAQ61"/>
      <c r="CAR61"/>
      <c r="CAS61"/>
      <c r="CAT61"/>
      <c r="CAU61"/>
      <c r="CAV61"/>
      <c r="CAW61"/>
      <c r="CAX61"/>
      <c r="CAY61"/>
      <c r="CAZ61"/>
      <c r="CBA61"/>
      <c r="CBB61"/>
      <c r="CBC61"/>
      <c r="CBD61"/>
      <c r="CBE61"/>
      <c r="CBF61"/>
      <c r="CBG61"/>
      <c r="CBH61"/>
      <c r="CBI61"/>
      <c r="CBJ61"/>
      <c r="CBK61"/>
      <c r="CBL61"/>
      <c r="CBM61"/>
      <c r="CBN61"/>
      <c r="CBO61"/>
      <c r="CBP61"/>
      <c r="CBQ61"/>
      <c r="CBR61"/>
      <c r="CBS61"/>
      <c r="CBT61"/>
      <c r="CBU61"/>
      <c r="CBV61"/>
      <c r="CBW61"/>
      <c r="CBX61"/>
      <c r="CBY61"/>
      <c r="CBZ61"/>
      <c r="CCA61"/>
      <c r="CCB61"/>
      <c r="CCC61"/>
      <c r="CCD61"/>
      <c r="CCE61"/>
      <c r="CCF61"/>
      <c r="CCG61"/>
      <c r="CCH61"/>
      <c r="CCI61"/>
      <c r="CCJ61"/>
      <c r="CCK61"/>
      <c r="CCL61"/>
      <c r="CCM61"/>
      <c r="CCN61"/>
      <c r="CCO61"/>
      <c r="CCP61"/>
      <c r="CCQ61"/>
      <c r="CCR61"/>
      <c r="CCS61"/>
      <c r="CCT61"/>
      <c r="CCU61"/>
      <c r="CCV61"/>
      <c r="CCW61"/>
      <c r="CCX61"/>
      <c r="CCY61"/>
      <c r="CCZ61"/>
      <c r="CDA61"/>
      <c r="CDB61"/>
      <c r="CDC61"/>
      <c r="CDD61"/>
      <c r="CDE61"/>
      <c r="CDF61"/>
      <c r="CDG61"/>
      <c r="CDH61"/>
      <c r="CDI61"/>
      <c r="CDJ61"/>
      <c r="CDK61"/>
      <c r="CDL61"/>
      <c r="CDM61"/>
      <c r="CDN61"/>
      <c r="CDO61"/>
      <c r="CDP61"/>
      <c r="CDQ61"/>
      <c r="CDR61"/>
      <c r="CDS61"/>
      <c r="CDT61"/>
      <c r="CDU61"/>
      <c r="CDV61"/>
      <c r="CDW61"/>
      <c r="CDX61"/>
      <c r="CDY61"/>
      <c r="CDZ61"/>
      <c r="CEA61"/>
      <c r="CEB61"/>
      <c r="CEC61"/>
      <c r="CED61"/>
      <c r="CEE61"/>
      <c r="CEF61"/>
      <c r="CEG61"/>
      <c r="CEH61"/>
      <c r="CEI61"/>
      <c r="CEJ61"/>
      <c r="CEK61"/>
      <c r="CEL61"/>
      <c r="CEM61"/>
      <c r="CEN61"/>
      <c r="CEO61"/>
      <c r="CEP61"/>
      <c r="CEQ61"/>
      <c r="CER61"/>
      <c r="CES61"/>
      <c r="CET61"/>
      <c r="CEU61"/>
      <c r="CEV61"/>
      <c r="CEW61"/>
      <c r="CEX61"/>
      <c r="CEY61"/>
      <c r="CEZ61"/>
      <c r="CFA61"/>
      <c r="CFB61"/>
      <c r="CFC61"/>
      <c r="CFD61"/>
      <c r="CFE61"/>
      <c r="CFF61"/>
      <c r="CFG61"/>
      <c r="CFH61"/>
      <c r="CFI61"/>
      <c r="CFJ61"/>
      <c r="CFK61"/>
      <c r="CFL61"/>
      <c r="CFM61"/>
      <c r="CFN61"/>
      <c r="CFO61"/>
      <c r="CFP61"/>
      <c r="CFQ61"/>
      <c r="CFR61"/>
      <c r="CFS61"/>
      <c r="CFT61"/>
      <c r="CFU61"/>
      <c r="CFV61"/>
      <c r="CFW61"/>
      <c r="CFX61"/>
      <c r="CFY61"/>
      <c r="CFZ61"/>
      <c r="CGA61"/>
      <c r="CGB61"/>
      <c r="CGC61"/>
      <c r="CGD61"/>
      <c r="CGE61"/>
      <c r="CGF61"/>
      <c r="CGG61"/>
      <c r="CGH61"/>
      <c r="CGI61"/>
      <c r="CGJ61"/>
      <c r="CGK61"/>
      <c r="CGL61"/>
      <c r="CGM61"/>
      <c r="CGN61"/>
      <c r="CGO61"/>
      <c r="CGP61"/>
      <c r="CGQ61"/>
      <c r="CGR61"/>
      <c r="CGS61"/>
      <c r="CGT61"/>
      <c r="CGU61"/>
      <c r="CGV61"/>
      <c r="CGW61"/>
      <c r="CGX61"/>
      <c r="CGY61"/>
      <c r="CGZ61"/>
      <c r="CHA61"/>
      <c r="CHB61"/>
      <c r="CHC61"/>
      <c r="CHD61"/>
      <c r="CHE61"/>
      <c r="CHF61"/>
      <c r="CHG61"/>
      <c r="CHH61"/>
      <c r="CHI61"/>
      <c r="CHJ61"/>
      <c r="CHK61"/>
      <c r="CHL61"/>
      <c r="CHM61"/>
      <c r="CHN61"/>
      <c r="CHO61"/>
      <c r="CHP61"/>
      <c r="CHQ61"/>
      <c r="CHR61"/>
      <c r="CHS61"/>
      <c r="CHT61"/>
      <c r="CHU61"/>
      <c r="CHV61"/>
      <c r="CHW61"/>
      <c r="CHX61"/>
      <c r="CHY61"/>
      <c r="CHZ61"/>
      <c r="CIA61"/>
      <c r="CIB61"/>
      <c r="CIC61"/>
      <c r="CID61"/>
      <c r="CIE61"/>
      <c r="CIF61"/>
      <c r="CIG61"/>
      <c r="CIH61"/>
      <c r="CII61"/>
      <c r="CIJ61"/>
      <c r="CIK61"/>
      <c r="CIL61"/>
      <c r="CIM61"/>
      <c r="CIN61"/>
      <c r="CIO61"/>
      <c r="CIP61"/>
      <c r="CIQ61"/>
      <c r="CIR61"/>
      <c r="CIS61"/>
      <c r="CIT61"/>
      <c r="CIU61"/>
      <c r="CIV61"/>
      <c r="CIW61"/>
      <c r="CIX61"/>
      <c r="CIY61"/>
      <c r="CIZ61"/>
      <c r="CJA61"/>
      <c r="CJB61"/>
      <c r="CJC61"/>
      <c r="CJD61"/>
      <c r="CJE61"/>
      <c r="CJF61"/>
      <c r="CJG61"/>
      <c r="CJH61"/>
      <c r="CJI61"/>
      <c r="CJJ61"/>
      <c r="CJK61"/>
      <c r="CJL61"/>
      <c r="CJM61"/>
      <c r="CJN61"/>
      <c r="CJO61"/>
      <c r="CJP61"/>
      <c r="CJQ61"/>
      <c r="CJR61"/>
      <c r="CJS61"/>
      <c r="CJT61"/>
      <c r="CJU61"/>
      <c r="CJV61"/>
      <c r="CJW61"/>
      <c r="CJX61"/>
      <c r="CJY61"/>
      <c r="CJZ61"/>
      <c r="CKA61"/>
      <c r="CKB61"/>
      <c r="CKC61"/>
      <c r="CKD61"/>
      <c r="CKE61"/>
      <c r="CKF61"/>
      <c r="CKG61"/>
      <c r="CKH61"/>
      <c r="CKI61"/>
      <c r="CKJ61"/>
      <c r="CKK61"/>
      <c r="CKL61"/>
      <c r="CKM61"/>
      <c r="CKN61"/>
      <c r="CKO61"/>
      <c r="CKP61"/>
      <c r="CKQ61"/>
      <c r="CKR61"/>
      <c r="CKS61"/>
      <c r="CKT61"/>
      <c r="CKU61"/>
      <c r="CKV61"/>
      <c r="CKW61"/>
      <c r="CKX61"/>
      <c r="CKY61"/>
      <c r="CKZ61"/>
      <c r="CLA61"/>
      <c r="CLB61"/>
      <c r="CLC61"/>
      <c r="CLD61"/>
      <c r="CLE61"/>
      <c r="CLF61"/>
      <c r="CLG61"/>
      <c r="CLH61"/>
      <c r="CLI61"/>
      <c r="CLJ61"/>
      <c r="CLK61"/>
      <c r="CLL61"/>
      <c r="CLM61"/>
      <c r="CLN61"/>
      <c r="CLO61"/>
      <c r="CLP61"/>
      <c r="CLQ61"/>
      <c r="CLR61"/>
      <c r="CLS61"/>
      <c r="CLT61"/>
      <c r="CLU61"/>
      <c r="CLV61"/>
      <c r="CLW61"/>
      <c r="CLX61"/>
      <c r="CLY61"/>
      <c r="CLZ61"/>
      <c r="CMA61"/>
      <c r="CMB61"/>
      <c r="CMC61"/>
      <c r="CMD61"/>
      <c r="CME61"/>
      <c r="CMF61"/>
      <c r="CMG61"/>
      <c r="CMH61"/>
      <c r="CMI61"/>
      <c r="CMJ61"/>
    </row>
    <row r="62" spans="1:2376" s="421" customFormat="1" x14ac:dyDescent="0.3">
      <c r="A62" s="319" t="str">
        <f>'END Jul 2021'!K50</f>
        <v>Discover Energy</v>
      </c>
      <c r="B62" s="383" t="str">
        <f>'END Jul 2021'!L50</f>
        <v>Solar Smart</v>
      </c>
      <c r="C62" s="384">
        <f>IF('END Jul 2021'!BP50=0,91*'END Jul 2021'!M50/100,(91*'END Jul 2021'!M50/100)+'END Jul 2021'!BP50/4)</f>
        <v>63.824090909090913</v>
      </c>
      <c r="D62" s="384">
        <f>IF('END Jul 2021'!O50="",$G$5*'END Jul 2021'!N50/100,IF($G$5&gt;='END Jul 2021'!P50,('END Jul 2021'!P50*'END Jul 2021'!N50/100),($G$5*'END Jul 2021'!N50/100)))</f>
        <v>207.10041545454547</v>
      </c>
      <c r="E62" s="384">
        <f>IF(AND('END Jul 2021'!P50&gt;0,'END Jul 2021'!R50&gt;0),IF($G$5&lt;'END Jul 2021'!P50,0,IF($G$5&lt;=('END Jul 2021'!R50+'END Jul 2021'!P50),(($G$5-'END Jul 2021'!P50)*'END Jul 2021'!Q50/100),(('END Jul 2021'!R50)*'END Jul 2021'!Q50/100))),0)</f>
        <v>0</v>
      </c>
      <c r="F62" s="384">
        <f>IF(AND('END Jul 2021'!Q50&gt;0,'END Jul 2021'!S50&gt;0),IF($G$5&lt;('END Jul 2021'!R50+'END Jul 2021'!P50),0,IF($G$5&lt;=('END Jul 2021'!T50+'END Jul 2021'!R50+'END Jul 2021'!P50),(($G$5-('END Jul 2021'!R50+'END Jul 2021'!P50))*'END Jul 2021'!S50/100),('END Jul 2021'!T50*'END Jul 2021'!S50/100))),0)</f>
        <v>0</v>
      </c>
      <c r="G62" s="384">
        <f>IF('END Jul 2021'!T50&gt;0,IF(($G$5&lt;'END Jul 2021'!T50),(0),($G$5-'END Jul 2021'!T50)*'END Jul 2021'!U50/100),IF(AND('END Jul 2021'!R50&gt;0,'END Jul 2021'!T50=""),IF(($G$5&lt;'END Jul 2021'!R50),(0),($G$5-'END Jul 2021'!R50)*'END Jul 2021'!S50/100),IF(AND('END Jul 2021'!P50&gt;0,'END Jul 2021'!R50=""),IF(($G$5&lt;'END Jul 2021'!P50),(0),($G$5-'END Jul 2021'!P50)*'END Jul 2021'!Q50/100),0)))</f>
        <v>0</v>
      </c>
      <c r="H62" s="384">
        <f>$H$5*'END Jul 2021'!AE50/100</f>
        <v>44.508898636363625</v>
      </c>
      <c r="I62" s="384">
        <f t="shared" si="13"/>
        <v>315.43340499999999</v>
      </c>
      <c r="J62" s="449">
        <f t="shared" si="14"/>
        <v>1006.4372563636364</v>
      </c>
      <c r="K62" s="449">
        <f t="shared" si="15"/>
        <v>1261.73362</v>
      </c>
      <c r="L62" s="450">
        <f t="shared" si="16"/>
        <v>1387.906982</v>
      </c>
      <c r="M62" s="386">
        <f>'END Jul 2021'!AZ50</f>
        <v>0</v>
      </c>
      <c r="N62" s="386">
        <f>'END Jul 2021'!BA50</f>
        <v>21</v>
      </c>
      <c r="O62" s="386">
        <f>'END Jul 2021'!BB50</f>
        <v>0</v>
      </c>
      <c r="P62" s="386">
        <f>'END Jul 2021'!BC50</f>
        <v>0</v>
      </c>
      <c r="Q62" s="386">
        <f>($E$6*'END Jul 2021'!AT50/100)*4</f>
        <v>476.06400000000002</v>
      </c>
      <c r="R62" s="324" t="str">
        <f t="shared" si="17"/>
        <v>Guaranteed off usage</v>
      </c>
      <c r="S62" s="324" t="str">
        <f t="shared" si="18"/>
        <v>Exclusive</v>
      </c>
      <c r="T62" s="380">
        <f t="shared" si="24"/>
        <v>1050.3817961636364</v>
      </c>
      <c r="U62" s="380">
        <f t="shared" si="25"/>
        <v>1050.3817961636364</v>
      </c>
      <c r="V62" s="386">
        <f t="shared" si="26"/>
        <v>574.31779616363633</v>
      </c>
      <c r="W62" s="386">
        <f t="shared" si="27"/>
        <v>574.31779616363633</v>
      </c>
      <c r="X62" s="455">
        <f t="shared" si="28"/>
        <v>631.74957577999999</v>
      </c>
      <c r="Y62" s="455">
        <f t="shared" si="28"/>
        <v>631.74957577999999</v>
      </c>
      <c r="Z62" s="387">
        <f>'END Jul 2021'!BL50</f>
        <v>0</v>
      </c>
      <c r="AA62" s="326" t="str">
        <f>'END Jul 2021'!BM50</f>
        <v>n</v>
      </c>
      <c r="AB62" s="504"/>
      <c r="AC62" s="504"/>
      <c r="AD62" s="504"/>
      <c r="AE62" s="504"/>
      <c r="AF62" s="504"/>
      <c r="AG62" s="504"/>
      <c r="AH62" s="504"/>
      <c r="AI62" s="504"/>
      <c r="AJ62" s="504"/>
      <c r="AK62" s="504"/>
      <c r="AL62" s="504"/>
      <c r="AM62" s="504"/>
      <c r="AN62" s="504"/>
      <c r="AO62" s="504"/>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c r="AMK62"/>
      <c r="AML62"/>
      <c r="AMM62"/>
      <c r="AMN62"/>
      <c r="AMO62"/>
      <c r="AMP62"/>
      <c r="AMQ62"/>
      <c r="AMR62"/>
      <c r="AMS62"/>
      <c r="AMT62"/>
      <c r="AMU62"/>
      <c r="AMV62"/>
      <c r="AMW62"/>
      <c r="AMX62"/>
      <c r="AMY62"/>
      <c r="AMZ62"/>
      <c r="ANA62"/>
      <c r="ANB62"/>
      <c r="ANC62"/>
      <c r="AND62"/>
      <c r="ANE62"/>
      <c r="ANF62"/>
      <c r="ANG62"/>
      <c r="ANH62"/>
      <c r="ANI62"/>
      <c r="ANJ62"/>
      <c r="ANK62"/>
      <c r="ANL62"/>
      <c r="ANM62"/>
      <c r="ANN62"/>
      <c r="ANO62"/>
      <c r="ANP62"/>
      <c r="ANQ62"/>
      <c r="ANR62"/>
      <c r="ANS62"/>
      <c r="ANT62"/>
      <c r="ANU62"/>
      <c r="ANV62"/>
      <c r="ANW62"/>
      <c r="ANX62"/>
      <c r="ANY62"/>
      <c r="ANZ62"/>
      <c r="AOA62"/>
      <c r="AOB62"/>
      <c r="AOC62"/>
      <c r="AOD62"/>
      <c r="AOE62"/>
      <c r="AOF62"/>
      <c r="AOG62"/>
      <c r="AOH62"/>
      <c r="AOI62"/>
      <c r="AOJ62"/>
      <c r="AOK62"/>
      <c r="AOL62"/>
      <c r="AOM62"/>
      <c r="AON62"/>
      <c r="AOO62"/>
      <c r="AOP62"/>
      <c r="AOQ62"/>
      <c r="AOR62"/>
      <c r="AOS62"/>
      <c r="AOT62"/>
      <c r="AOU62"/>
      <c r="AOV62"/>
      <c r="AOW62"/>
      <c r="AOX62"/>
      <c r="AOY62"/>
      <c r="AOZ62"/>
      <c r="APA62"/>
      <c r="APB62"/>
      <c r="APC62"/>
      <c r="APD62"/>
      <c r="APE62"/>
      <c r="APF62"/>
      <c r="APG62"/>
      <c r="APH62"/>
      <c r="API62"/>
      <c r="APJ62"/>
      <c r="APK62"/>
      <c r="APL62"/>
      <c r="APM62"/>
      <c r="APN62"/>
      <c r="APO62"/>
      <c r="APP62"/>
      <c r="APQ62"/>
      <c r="APR62"/>
      <c r="APS62"/>
      <c r="APT62"/>
      <c r="APU62"/>
      <c r="APV62"/>
      <c r="APW62"/>
      <c r="APX62"/>
      <c r="APY62"/>
      <c r="APZ62"/>
      <c r="AQA62"/>
      <c r="AQB62"/>
      <c r="AQC62"/>
      <c r="AQD62"/>
      <c r="AQE62"/>
      <c r="AQF62"/>
      <c r="AQG62"/>
      <c r="AQH62"/>
      <c r="AQI62"/>
      <c r="AQJ62"/>
      <c r="AQK62"/>
      <c r="AQL62"/>
      <c r="AQM62"/>
      <c r="AQN62"/>
      <c r="AQO62"/>
      <c r="AQP62"/>
      <c r="AQQ62"/>
      <c r="AQR62"/>
      <c r="AQS62"/>
      <c r="AQT62"/>
      <c r="AQU62"/>
      <c r="AQV62"/>
      <c r="AQW62"/>
      <c r="AQX62"/>
      <c r="AQY62"/>
      <c r="AQZ62"/>
      <c r="ARA62"/>
      <c r="ARB62"/>
      <c r="ARC62"/>
      <c r="ARD62"/>
      <c r="ARE62"/>
      <c r="ARF62"/>
      <c r="ARG62"/>
      <c r="ARH62"/>
      <c r="ARI62"/>
      <c r="ARJ62"/>
      <c r="ARK62"/>
      <c r="ARL62"/>
      <c r="ARM62"/>
      <c r="ARN62"/>
      <c r="ARO62"/>
      <c r="ARP62"/>
      <c r="ARQ62"/>
      <c r="ARR62"/>
      <c r="ARS62"/>
      <c r="ART62"/>
      <c r="ARU62"/>
      <c r="ARV62"/>
      <c r="ARW62"/>
      <c r="ARX62"/>
      <c r="ARY62"/>
      <c r="ARZ62"/>
      <c r="ASA62"/>
      <c r="ASB62"/>
      <c r="ASC62"/>
      <c r="ASD62"/>
      <c r="ASE62"/>
      <c r="ASF62"/>
      <c r="ASG62"/>
      <c r="ASH62"/>
      <c r="ASI62"/>
      <c r="ASJ62"/>
      <c r="ASK62"/>
      <c r="ASL62"/>
      <c r="ASM62"/>
      <c r="ASN62"/>
      <c r="ASO62"/>
      <c r="ASP62"/>
      <c r="ASQ62"/>
      <c r="ASR62"/>
      <c r="ASS62"/>
      <c r="AST62"/>
      <c r="ASU62"/>
      <c r="ASV62"/>
      <c r="ASW62"/>
      <c r="ASX62"/>
      <c r="ASY62"/>
      <c r="ASZ62"/>
      <c r="ATA62"/>
      <c r="ATB62"/>
      <c r="ATC62"/>
      <c r="ATD62"/>
      <c r="ATE62"/>
      <c r="ATF62"/>
      <c r="ATG62"/>
      <c r="ATH62"/>
      <c r="ATI62"/>
      <c r="ATJ62"/>
      <c r="ATK62"/>
      <c r="ATL62"/>
      <c r="ATM62"/>
      <c r="ATN62"/>
      <c r="ATO62"/>
      <c r="ATP62"/>
      <c r="ATQ62"/>
      <c r="ATR62"/>
      <c r="ATS62"/>
      <c r="ATT62"/>
      <c r="ATU62"/>
      <c r="ATV62"/>
      <c r="ATW62"/>
      <c r="ATX62"/>
      <c r="ATY62"/>
      <c r="ATZ62"/>
      <c r="AUA62"/>
      <c r="AUB62"/>
      <c r="AUC62"/>
      <c r="AUD62"/>
      <c r="AUE62"/>
      <c r="AUF62"/>
      <c r="AUG62"/>
      <c r="AUH62"/>
      <c r="AUI62"/>
      <c r="AUJ62"/>
      <c r="AUK62"/>
      <c r="AUL62"/>
      <c r="AUM62"/>
      <c r="AUN62"/>
      <c r="AUO62"/>
      <c r="AUP62"/>
      <c r="AUQ62"/>
      <c r="AUR62"/>
      <c r="AUS62"/>
      <c r="AUT62"/>
      <c r="AUU62"/>
      <c r="AUV62"/>
      <c r="AUW62"/>
      <c r="AUX62"/>
      <c r="AUY62"/>
      <c r="AUZ62"/>
      <c r="AVA62"/>
      <c r="AVB62"/>
      <c r="AVC62"/>
      <c r="AVD62"/>
      <c r="AVE62"/>
      <c r="AVF62"/>
      <c r="AVG62"/>
      <c r="AVH62"/>
      <c r="AVI62"/>
      <c r="AVJ62"/>
      <c r="AVK62"/>
      <c r="AVL62"/>
      <c r="AVM62"/>
      <c r="AVN62"/>
      <c r="AVO62"/>
      <c r="AVP62"/>
      <c r="AVQ62"/>
      <c r="AVR62"/>
      <c r="AVS62"/>
      <c r="AVT62"/>
      <c r="AVU62"/>
      <c r="AVV62"/>
      <c r="AVW62"/>
      <c r="AVX62"/>
      <c r="AVY62"/>
      <c r="AVZ62"/>
      <c r="AWA62"/>
      <c r="AWB62"/>
      <c r="AWC62"/>
      <c r="AWD62"/>
      <c r="AWE62"/>
      <c r="AWF62"/>
      <c r="AWG62"/>
      <c r="AWH62"/>
      <c r="AWI62"/>
      <c r="AWJ62"/>
      <c r="AWK62"/>
      <c r="AWL62"/>
      <c r="AWM62"/>
      <c r="AWN62"/>
      <c r="AWO62"/>
      <c r="AWP62"/>
      <c r="AWQ62"/>
      <c r="AWR62"/>
      <c r="AWS62"/>
      <c r="AWT62"/>
      <c r="AWU62"/>
      <c r="AWV62"/>
      <c r="AWW62"/>
      <c r="AWX62"/>
      <c r="AWY62"/>
      <c r="AWZ62"/>
      <c r="AXA62"/>
      <c r="AXB62"/>
      <c r="AXC62"/>
      <c r="AXD62"/>
      <c r="AXE62"/>
      <c r="AXF62"/>
      <c r="AXG62"/>
      <c r="AXH62"/>
      <c r="AXI62"/>
      <c r="AXJ62"/>
      <c r="AXK62"/>
      <c r="AXL62"/>
      <c r="AXM62"/>
      <c r="AXN62"/>
      <c r="AXO62"/>
      <c r="AXP62"/>
      <c r="AXQ62"/>
      <c r="AXR62"/>
      <c r="AXS62"/>
      <c r="AXT62"/>
      <c r="AXU62"/>
      <c r="AXV62"/>
      <c r="AXW62"/>
      <c r="AXX62"/>
      <c r="AXY62"/>
      <c r="AXZ62"/>
      <c r="AYA62"/>
      <c r="AYB62"/>
      <c r="AYC62"/>
      <c r="AYD62"/>
      <c r="AYE62"/>
      <c r="AYF62"/>
      <c r="AYG62"/>
      <c r="AYH62"/>
      <c r="AYI62"/>
      <c r="AYJ62"/>
      <c r="AYK62"/>
      <c r="AYL62"/>
      <c r="AYM62"/>
      <c r="AYN62"/>
      <c r="AYO62"/>
      <c r="AYP62"/>
      <c r="AYQ62"/>
      <c r="AYR62"/>
      <c r="AYS62"/>
      <c r="AYT62"/>
      <c r="AYU62"/>
      <c r="AYV62"/>
      <c r="AYW62"/>
      <c r="AYX62"/>
      <c r="AYY62"/>
      <c r="AYZ62"/>
      <c r="AZA62"/>
      <c r="AZB62"/>
      <c r="AZC62"/>
      <c r="AZD62"/>
      <c r="AZE62"/>
      <c r="AZF62"/>
      <c r="AZG62"/>
      <c r="AZH62"/>
      <c r="AZI62"/>
      <c r="AZJ62"/>
      <c r="AZK62"/>
      <c r="AZL62"/>
      <c r="AZM62"/>
      <c r="AZN62"/>
      <c r="AZO62"/>
      <c r="AZP62"/>
      <c r="AZQ62"/>
      <c r="AZR62"/>
      <c r="AZS62"/>
      <c r="AZT62"/>
      <c r="AZU62"/>
      <c r="AZV62"/>
      <c r="AZW62"/>
      <c r="AZX62"/>
      <c r="AZY62"/>
      <c r="AZZ62"/>
      <c r="BAA62"/>
      <c r="BAB62"/>
      <c r="BAC62"/>
      <c r="BAD62"/>
      <c r="BAE62"/>
      <c r="BAF62"/>
      <c r="BAG62"/>
      <c r="BAH62"/>
      <c r="BAI62"/>
      <c r="BAJ62"/>
      <c r="BAK62"/>
      <c r="BAL62"/>
      <c r="BAM62"/>
      <c r="BAN62"/>
      <c r="BAO62"/>
      <c r="BAP62"/>
      <c r="BAQ62"/>
      <c r="BAR62"/>
      <c r="BAS62"/>
      <c r="BAT62"/>
      <c r="BAU62"/>
      <c r="BAV62"/>
      <c r="BAW62"/>
      <c r="BAX62"/>
      <c r="BAY62"/>
      <c r="BAZ62"/>
      <c r="BBA62"/>
      <c r="BBB62"/>
      <c r="BBC62"/>
      <c r="BBD62"/>
      <c r="BBE62"/>
      <c r="BBF62"/>
      <c r="BBG62"/>
      <c r="BBH62"/>
      <c r="BBI62"/>
      <c r="BBJ62"/>
      <c r="BBK62"/>
      <c r="BBL62"/>
      <c r="BBM62"/>
      <c r="BBN62"/>
      <c r="BBO62"/>
      <c r="BBP62"/>
      <c r="BBQ62"/>
      <c r="BBR62"/>
      <c r="BBS62"/>
      <c r="BBT62"/>
      <c r="BBU62"/>
      <c r="BBV62"/>
      <c r="BBW62"/>
      <c r="BBX62"/>
      <c r="BBY62"/>
      <c r="BBZ62"/>
      <c r="BCA62"/>
      <c r="BCB62"/>
      <c r="BCC62"/>
      <c r="BCD62"/>
      <c r="BCE62"/>
      <c r="BCF62"/>
      <c r="BCG62"/>
      <c r="BCH62"/>
      <c r="BCI62"/>
      <c r="BCJ62"/>
      <c r="BCK62"/>
      <c r="BCL62"/>
      <c r="BCM62"/>
      <c r="BCN62"/>
      <c r="BCO62"/>
      <c r="BCP62"/>
      <c r="BCQ62"/>
      <c r="BCR62"/>
      <c r="BCS62"/>
      <c r="BCT62"/>
      <c r="BCU62"/>
      <c r="BCV62"/>
      <c r="BCW62"/>
      <c r="BCX62"/>
      <c r="BCY62"/>
      <c r="BCZ62"/>
      <c r="BDA62"/>
      <c r="BDB62"/>
      <c r="BDC62"/>
      <c r="BDD62"/>
      <c r="BDE62"/>
      <c r="BDF62"/>
      <c r="BDG62"/>
      <c r="BDH62"/>
      <c r="BDI62"/>
      <c r="BDJ62"/>
      <c r="BDK62"/>
      <c r="BDL62"/>
      <c r="BDM62"/>
      <c r="BDN62"/>
      <c r="BDO62"/>
      <c r="BDP62"/>
      <c r="BDQ62"/>
      <c r="BDR62"/>
      <c r="BDS62"/>
      <c r="BDT62"/>
      <c r="BDU62"/>
      <c r="BDV62"/>
      <c r="BDW62"/>
      <c r="BDX62"/>
      <c r="BDY62"/>
      <c r="BDZ62"/>
      <c r="BEA62"/>
      <c r="BEB62"/>
      <c r="BEC62"/>
      <c r="BED62"/>
      <c r="BEE62"/>
      <c r="BEF62"/>
      <c r="BEG62"/>
      <c r="BEH62"/>
      <c r="BEI62"/>
      <c r="BEJ62"/>
      <c r="BEK62"/>
      <c r="BEL62"/>
      <c r="BEM62"/>
      <c r="BEN62"/>
      <c r="BEO62"/>
      <c r="BEP62"/>
      <c r="BEQ62"/>
      <c r="BER62"/>
      <c r="BES62"/>
      <c r="BET62"/>
      <c r="BEU62"/>
      <c r="BEV62"/>
      <c r="BEW62"/>
      <c r="BEX62"/>
      <c r="BEY62"/>
      <c r="BEZ62"/>
      <c r="BFA62"/>
      <c r="BFB62"/>
      <c r="BFC62"/>
      <c r="BFD62"/>
      <c r="BFE62"/>
      <c r="BFF62"/>
      <c r="BFG62"/>
      <c r="BFH62"/>
      <c r="BFI62"/>
      <c r="BFJ62"/>
      <c r="BFK62"/>
      <c r="BFL62"/>
      <c r="BFM62"/>
      <c r="BFN62"/>
      <c r="BFO62"/>
      <c r="BFP62"/>
      <c r="BFQ62"/>
      <c r="BFR62"/>
      <c r="BFS62"/>
      <c r="BFT62"/>
      <c r="BFU62"/>
      <c r="BFV62"/>
      <c r="BFW62"/>
      <c r="BFX62"/>
      <c r="BFY62"/>
      <c r="BFZ62"/>
      <c r="BGA62"/>
      <c r="BGB62"/>
      <c r="BGC62"/>
      <c r="BGD62"/>
      <c r="BGE62"/>
      <c r="BGF62"/>
      <c r="BGG62"/>
      <c r="BGH62"/>
      <c r="BGI62"/>
      <c r="BGJ62"/>
      <c r="BGK62"/>
      <c r="BGL62"/>
      <c r="BGM62"/>
      <c r="BGN62"/>
      <c r="BGO62"/>
      <c r="BGP62"/>
      <c r="BGQ62"/>
      <c r="BGR62"/>
      <c r="BGS62"/>
      <c r="BGT62"/>
      <c r="BGU62"/>
      <c r="BGV62"/>
      <c r="BGW62"/>
      <c r="BGX62"/>
      <c r="BGY62"/>
      <c r="BGZ62"/>
      <c r="BHA62"/>
      <c r="BHB62"/>
      <c r="BHC62"/>
      <c r="BHD62"/>
      <c r="BHE62"/>
      <c r="BHF62"/>
      <c r="BHG62"/>
      <c r="BHH62"/>
      <c r="BHI62"/>
      <c r="BHJ62"/>
      <c r="BHK62"/>
      <c r="BHL62"/>
      <c r="BHM62"/>
      <c r="BHN62"/>
      <c r="BHO62"/>
      <c r="BHP62"/>
      <c r="BHQ62"/>
      <c r="BHR62"/>
      <c r="BHS62"/>
      <c r="BHT62"/>
      <c r="BHU62"/>
      <c r="BHV62"/>
      <c r="BHW62"/>
      <c r="BHX62"/>
      <c r="BHY62"/>
      <c r="BHZ62"/>
      <c r="BIA62"/>
      <c r="BIB62"/>
      <c r="BIC62"/>
      <c r="BID62"/>
      <c r="BIE62"/>
      <c r="BIF62"/>
      <c r="BIG62"/>
      <c r="BIH62"/>
      <c r="BII62"/>
      <c r="BIJ62"/>
      <c r="BIK62"/>
      <c r="BIL62"/>
      <c r="BIM62"/>
      <c r="BIN62"/>
      <c r="BIO62"/>
      <c r="BIP62"/>
      <c r="BIQ62"/>
      <c r="BIR62"/>
      <c r="BIS62"/>
      <c r="BIT62"/>
      <c r="BIU62"/>
      <c r="BIV62"/>
      <c r="BIW62"/>
      <c r="BIX62"/>
      <c r="BIY62"/>
      <c r="BIZ62"/>
      <c r="BJA62"/>
      <c r="BJB62"/>
      <c r="BJC62"/>
      <c r="BJD62"/>
      <c r="BJE62"/>
      <c r="BJF62"/>
      <c r="BJG62"/>
      <c r="BJH62"/>
      <c r="BJI62"/>
      <c r="BJJ62"/>
      <c r="BJK62"/>
      <c r="BJL62"/>
      <c r="BJM62"/>
      <c r="BJN62"/>
      <c r="BJO62"/>
      <c r="BJP62"/>
      <c r="BJQ62"/>
      <c r="BJR62"/>
      <c r="BJS62"/>
      <c r="BJT62"/>
      <c r="BJU62"/>
      <c r="BJV62"/>
      <c r="BJW62"/>
      <c r="BJX62"/>
      <c r="BJY62"/>
      <c r="BJZ62"/>
      <c r="BKA62"/>
      <c r="BKB62"/>
      <c r="BKC62"/>
      <c r="BKD62"/>
      <c r="BKE62"/>
      <c r="BKF62"/>
      <c r="BKG62"/>
      <c r="BKH62"/>
      <c r="BKI62"/>
      <c r="BKJ62"/>
      <c r="BKK62"/>
      <c r="BKL62"/>
      <c r="BKM62"/>
      <c r="BKN62"/>
      <c r="BKO62"/>
      <c r="BKP62"/>
      <c r="BKQ62"/>
      <c r="BKR62"/>
      <c r="BKS62"/>
      <c r="BKT62"/>
      <c r="BKU62"/>
      <c r="BKV62"/>
      <c r="BKW62"/>
      <c r="BKX62"/>
      <c r="BKY62"/>
      <c r="BKZ62"/>
      <c r="BLA62"/>
      <c r="BLB62"/>
      <c r="BLC62"/>
      <c r="BLD62"/>
      <c r="BLE62"/>
      <c r="BLF62"/>
      <c r="BLG62"/>
      <c r="BLH62"/>
      <c r="BLI62"/>
      <c r="BLJ62"/>
      <c r="BLK62"/>
      <c r="BLL62"/>
      <c r="BLM62"/>
      <c r="BLN62"/>
      <c r="BLO62"/>
      <c r="BLP62"/>
      <c r="BLQ62"/>
      <c r="BLR62"/>
      <c r="BLS62"/>
      <c r="BLT62"/>
      <c r="BLU62"/>
      <c r="BLV62"/>
      <c r="BLW62"/>
      <c r="BLX62"/>
      <c r="BLY62"/>
      <c r="BLZ62"/>
      <c r="BMA62"/>
      <c r="BMB62"/>
      <c r="BMC62"/>
      <c r="BMD62"/>
      <c r="BME62"/>
      <c r="BMF62"/>
      <c r="BMG62"/>
      <c r="BMH62"/>
      <c r="BMI62"/>
      <c r="BMJ62"/>
      <c r="BMK62"/>
      <c r="BML62"/>
      <c r="BMM62"/>
      <c r="BMN62"/>
      <c r="BMO62"/>
      <c r="BMP62"/>
      <c r="BMQ62"/>
      <c r="BMR62"/>
      <c r="BMS62"/>
      <c r="BMT62"/>
      <c r="BMU62"/>
      <c r="BMV62"/>
      <c r="BMW62"/>
      <c r="BMX62"/>
      <c r="BMY62"/>
      <c r="BMZ62"/>
      <c r="BNA62"/>
      <c r="BNB62"/>
      <c r="BNC62"/>
      <c r="BND62"/>
      <c r="BNE62"/>
      <c r="BNF62"/>
      <c r="BNG62"/>
      <c r="BNH62"/>
      <c r="BNI62"/>
      <c r="BNJ62"/>
      <c r="BNK62"/>
      <c r="BNL62"/>
      <c r="BNM62"/>
      <c r="BNN62"/>
      <c r="BNO62"/>
      <c r="BNP62"/>
      <c r="BNQ62"/>
      <c r="BNR62"/>
      <c r="BNS62"/>
      <c r="BNT62"/>
      <c r="BNU62"/>
      <c r="BNV62"/>
      <c r="BNW62"/>
      <c r="BNX62"/>
      <c r="BNY62"/>
      <c r="BNZ62"/>
      <c r="BOA62"/>
      <c r="BOB62"/>
      <c r="BOC62"/>
      <c r="BOD62"/>
      <c r="BOE62"/>
      <c r="BOF62"/>
      <c r="BOG62"/>
      <c r="BOH62"/>
      <c r="BOI62"/>
      <c r="BOJ62"/>
      <c r="BOK62"/>
      <c r="BOL62"/>
      <c r="BOM62"/>
      <c r="BON62"/>
      <c r="BOO62"/>
      <c r="BOP62"/>
      <c r="BOQ62"/>
      <c r="BOR62"/>
      <c r="BOS62"/>
      <c r="BOT62"/>
      <c r="BOU62"/>
      <c r="BOV62"/>
      <c r="BOW62"/>
      <c r="BOX62"/>
      <c r="BOY62"/>
      <c r="BOZ62"/>
      <c r="BPA62"/>
      <c r="BPB62"/>
      <c r="BPC62"/>
      <c r="BPD62"/>
      <c r="BPE62"/>
      <c r="BPF62"/>
      <c r="BPG62"/>
      <c r="BPH62"/>
      <c r="BPI62"/>
      <c r="BPJ62"/>
      <c r="BPK62"/>
      <c r="BPL62"/>
      <c r="BPM62"/>
      <c r="BPN62"/>
      <c r="BPO62"/>
      <c r="BPP62"/>
      <c r="BPQ62"/>
      <c r="BPR62"/>
      <c r="BPS62"/>
      <c r="BPT62"/>
      <c r="BPU62"/>
      <c r="BPV62"/>
      <c r="BPW62"/>
      <c r="BPX62"/>
      <c r="BPY62"/>
      <c r="BPZ62"/>
      <c r="BQA62"/>
      <c r="BQB62"/>
      <c r="BQC62"/>
      <c r="BQD62"/>
      <c r="BQE62"/>
      <c r="BQF62"/>
      <c r="BQG62"/>
      <c r="BQH62"/>
      <c r="BQI62"/>
      <c r="BQJ62"/>
      <c r="BQK62"/>
      <c r="BQL62"/>
      <c r="BQM62"/>
      <c r="BQN62"/>
      <c r="BQO62"/>
      <c r="BQP62"/>
      <c r="BQQ62"/>
      <c r="BQR62"/>
      <c r="BQS62"/>
      <c r="BQT62"/>
      <c r="BQU62"/>
      <c r="BQV62"/>
      <c r="BQW62"/>
      <c r="BQX62"/>
      <c r="BQY62"/>
      <c r="BQZ62"/>
      <c r="BRA62"/>
      <c r="BRB62"/>
      <c r="BRC62"/>
      <c r="BRD62"/>
      <c r="BRE62"/>
      <c r="BRF62"/>
      <c r="BRG62"/>
      <c r="BRH62"/>
      <c r="BRI62"/>
      <c r="BRJ62"/>
      <c r="BRK62"/>
      <c r="BRL62"/>
      <c r="BRM62"/>
      <c r="BRN62"/>
      <c r="BRO62"/>
      <c r="BRP62"/>
      <c r="BRQ62"/>
      <c r="BRR62"/>
      <c r="BRS62"/>
      <c r="BRT62"/>
      <c r="BRU62"/>
      <c r="BRV62"/>
      <c r="BRW62"/>
      <c r="BRX62"/>
      <c r="BRY62"/>
      <c r="BRZ62"/>
      <c r="BSA62"/>
      <c r="BSB62"/>
      <c r="BSC62"/>
      <c r="BSD62"/>
      <c r="BSE62"/>
      <c r="BSF62"/>
      <c r="BSG62"/>
      <c r="BSH62"/>
      <c r="BSI62"/>
      <c r="BSJ62"/>
      <c r="BSK62"/>
      <c r="BSL62"/>
      <c r="BSM62"/>
      <c r="BSN62"/>
      <c r="BSO62"/>
      <c r="BSP62"/>
      <c r="BSQ62"/>
      <c r="BSR62"/>
      <c r="BSS62"/>
      <c r="BST62"/>
      <c r="BSU62"/>
      <c r="BSV62"/>
      <c r="BSW62"/>
      <c r="BSX62"/>
      <c r="BSY62"/>
      <c r="BSZ62"/>
      <c r="BTA62"/>
      <c r="BTB62"/>
      <c r="BTC62"/>
      <c r="BTD62"/>
      <c r="BTE62"/>
      <c r="BTF62"/>
      <c r="BTG62"/>
      <c r="BTH62"/>
      <c r="BTI62"/>
      <c r="BTJ62"/>
      <c r="BTK62"/>
      <c r="BTL62"/>
      <c r="BTM62"/>
      <c r="BTN62"/>
      <c r="BTO62"/>
      <c r="BTP62"/>
      <c r="BTQ62"/>
      <c r="BTR62"/>
      <c r="BTS62"/>
      <c r="BTT62"/>
      <c r="BTU62"/>
      <c r="BTV62"/>
      <c r="BTW62"/>
      <c r="BTX62"/>
      <c r="BTY62"/>
      <c r="BTZ62"/>
      <c r="BUA62"/>
      <c r="BUB62"/>
      <c r="BUC62"/>
      <c r="BUD62"/>
      <c r="BUE62"/>
      <c r="BUF62"/>
      <c r="BUG62"/>
      <c r="BUH62"/>
      <c r="BUI62"/>
      <c r="BUJ62"/>
      <c r="BUK62"/>
      <c r="BUL62"/>
      <c r="BUM62"/>
      <c r="BUN62"/>
      <c r="BUO62"/>
      <c r="BUP62"/>
      <c r="BUQ62"/>
      <c r="BUR62"/>
      <c r="BUS62"/>
      <c r="BUT62"/>
      <c r="BUU62"/>
      <c r="BUV62"/>
      <c r="BUW62"/>
      <c r="BUX62"/>
      <c r="BUY62"/>
      <c r="BUZ62"/>
      <c r="BVA62"/>
      <c r="BVB62"/>
      <c r="BVC62"/>
      <c r="BVD62"/>
      <c r="BVE62"/>
      <c r="BVF62"/>
      <c r="BVG62"/>
      <c r="BVH62"/>
      <c r="BVI62"/>
      <c r="BVJ62"/>
      <c r="BVK62"/>
      <c r="BVL62"/>
      <c r="BVM62"/>
      <c r="BVN62"/>
      <c r="BVO62"/>
      <c r="BVP62"/>
      <c r="BVQ62"/>
      <c r="BVR62"/>
      <c r="BVS62"/>
      <c r="BVT62"/>
      <c r="BVU62"/>
      <c r="BVV62"/>
      <c r="BVW62"/>
      <c r="BVX62"/>
      <c r="BVY62"/>
      <c r="BVZ62"/>
      <c r="BWA62"/>
      <c r="BWB62"/>
      <c r="BWC62"/>
      <c r="BWD62"/>
      <c r="BWE62"/>
      <c r="BWF62"/>
      <c r="BWG62"/>
      <c r="BWH62"/>
      <c r="BWI62"/>
      <c r="BWJ62"/>
      <c r="BWK62"/>
      <c r="BWL62"/>
      <c r="BWM62"/>
      <c r="BWN62"/>
      <c r="BWO62"/>
      <c r="BWP62"/>
      <c r="BWQ62"/>
      <c r="BWR62"/>
      <c r="BWS62"/>
      <c r="BWT62"/>
      <c r="BWU62"/>
      <c r="BWV62"/>
      <c r="BWW62"/>
      <c r="BWX62"/>
      <c r="BWY62"/>
      <c r="BWZ62"/>
      <c r="BXA62"/>
      <c r="BXB62"/>
      <c r="BXC62"/>
      <c r="BXD62"/>
      <c r="BXE62"/>
      <c r="BXF62"/>
      <c r="BXG62"/>
      <c r="BXH62"/>
      <c r="BXI62"/>
      <c r="BXJ62"/>
      <c r="BXK62"/>
      <c r="BXL62"/>
      <c r="BXM62"/>
      <c r="BXN62"/>
      <c r="BXO62"/>
      <c r="BXP62"/>
      <c r="BXQ62"/>
      <c r="BXR62"/>
      <c r="BXS62"/>
      <c r="BXT62"/>
      <c r="BXU62"/>
      <c r="BXV62"/>
      <c r="BXW62"/>
      <c r="BXX62"/>
      <c r="BXY62"/>
      <c r="BXZ62"/>
      <c r="BYA62"/>
      <c r="BYB62"/>
      <c r="BYC62"/>
      <c r="BYD62"/>
      <c r="BYE62"/>
      <c r="BYF62"/>
      <c r="BYG62"/>
      <c r="BYH62"/>
      <c r="BYI62"/>
      <c r="BYJ62"/>
      <c r="BYK62"/>
      <c r="BYL62"/>
      <c r="BYM62"/>
      <c r="BYN62"/>
      <c r="BYO62"/>
      <c r="BYP62"/>
      <c r="BYQ62"/>
      <c r="BYR62"/>
      <c r="BYS62"/>
      <c r="BYT62"/>
      <c r="BYU62"/>
      <c r="BYV62"/>
      <c r="BYW62"/>
      <c r="BYX62"/>
      <c r="BYY62"/>
      <c r="BYZ62"/>
      <c r="BZA62"/>
      <c r="BZB62"/>
      <c r="BZC62"/>
      <c r="BZD62"/>
      <c r="BZE62"/>
      <c r="BZF62"/>
      <c r="BZG62"/>
      <c r="BZH62"/>
      <c r="BZI62"/>
      <c r="BZJ62"/>
      <c r="BZK62"/>
      <c r="BZL62"/>
      <c r="BZM62"/>
      <c r="BZN62"/>
      <c r="BZO62"/>
      <c r="BZP62"/>
      <c r="BZQ62"/>
      <c r="BZR62"/>
      <c r="BZS62"/>
      <c r="BZT62"/>
      <c r="BZU62"/>
      <c r="BZV62"/>
      <c r="BZW62"/>
      <c r="BZX62"/>
      <c r="BZY62"/>
      <c r="BZZ62"/>
      <c r="CAA62"/>
      <c r="CAB62"/>
      <c r="CAC62"/>
      <c r="CAD62"/>
      <c r="CAE62"/>
      <c r="CAF62"/>
      <c r="CAG62"/>
      <c r="CAH62"/>
      <c r="CAI62"/>
      <c r="CAJ62"/>
      <c r="CAK62"/>
      <c r="CAL62"/>
      <c r="CAM62"/>
      <c r="CAN62"/>
      <c r="CAO62"/>
      <c r="CAP62"/>
      <c r="CAQ62"/>
      <c r="CAR62"/>
      <c r="CAS62"/>
      <c r="CAT62"/>
      <c r="CAU62"/>
      <c r="CAV62"/>
      <c r="CAW62"/>
      <c r="CAX62"/>
      <c r="CAY62"/>
      <c r="CAZ62"/>
      <c r="CBA62"/>
      <c r="CBB62"/>
      <c r="CBC62"/>
      <c r="CBD62"/>
      <c r="CBE62"/>
      <c r="CBF62"/>
      <c r="CBG62"/>
      <c r="CBH62"/>
      <c r="CBI62"/>
      <c r="CBJ62"/>
      <c r="CBK62"/>
      <c r="CBL62"/>
      <c r="CBM62"/>
      <c r="CBN62"/>
      <c r="CBO62"/>
      <c r="CBP62"/>
      <c r="CBQ62"/>
      <c r="CBR62"/>
      <c r="CBS62"/>
      <c r="CBT62"/>
      <c r="CBU62"/>
      <c r="CBV62"/>
      <c r="CBW62"/>
      <c r="CBX62"/>
      <c r="CBY62"/>
      <c r="CBZ62"/>
      <c r="CCA62"/>
      <c r="CCB62"/>
      <c r="CCC62"/>
      <c r="CCD62"/>
      <c r="CCE62"/>
      <c r="CCF62"/>
      <c r="CCG62"/>
      <c r="CCH62"/>
      <c r="CCI62"/>
      <c r="CCJ62"/>
      <c r="CCK62"/>
      <c r="CCL62"/>
      <c r="CCM62"/>
      <c r="CCN62"/>
      <c r="CCO62"/>
      <c r="CCP62"/>
      <c r="CCQ62"/>
      <c r="CCR62"/>
      <c r="CCS62"/>
      <c r="CCT62"/>
      <c r="CCU62"/>
      <c r="CCV62"/>
      <c r="CCW62"/>
      <c r="CCX62"/>
      <c r="CCY62"/>
      <c r="CCZ62"/>
      <c r="CDA62"/>
      <c r="CDB62"/>
      <c r="CDC62"/>
      <c r="CDD62"/>
      <c r="CDE62"/>
      <c r="CDF62"/>
      <c r="CDG62"/>
      <c r="CDH62"/>
      <c r="CDI62"/>
      <c r="CDJ62"/>
      <c r="CDK62"/>
      <c r="CDL62"/>
      <c r="CDM62"/>
      <c r="CDN62"/>
      <c r="CDO62"/>
      <c r="CDP62"/>
      <c r="CDQ62"/>
      <c r="CDR62"/>
      <c r="CDS62"/>
      <c r="CDT62"/>
      <c r="CDU62"/>
      <c r="CDV62"/>
      <c r="CDW62"/>
      <c r="CDX62"/>
      <c r="CDY62"/>
      <c r="CDZ62"/>
      <c r="CEA62"/>
      <c r="CEB62"/>
      <c r="CEC62"/>
      <c r="CED62"/>
      <c r="CEE62"/>
      <c r="CEF62"/>
      <c r="CEG62"/>
      <c r="CEH62"/>
      <c r="CEI62"/>
      <c r="CEJ62"/>
      <c r="CEK62"/>
      <c r="CEL62"/>
      <c r="CEM62"/>
      <c r="CEN62"/>
      <c r="CEO62"/>
      <c r="CEP62"/>
      <c r="CEQ62"/>
      <c r="CER62"/>
      <c r="CES62"/>
      <c r="CET62"/>
      <c r="CEU62"/>
      <c r="CEV62"/>
      <c r="CEW62"/>
      <c r="CEX62"/>
      <c r="CEY62"/>
      <c r="CEZ62"/>
      <c r="CFA62"/>
      <c r="CFB62"/>
      <c r="CFC62"/>
      <c r="CFD62"/>
      <c r="CFE62"/>
      <c r="CFF62"/>
      <c r="CFG62"/>
      <c r="CFH62"/>
      <c r="CFI62"/>
      <c r="CFJ62"/>
      <c r="CFK62"/>
      <c r="CFL62"/>
      <c r="CFM62"/>
      <c r="CFN62"/>
      <c r="CFO62"/>
      <c r="CFP62"/>
      <c r="CFQ62"/>
      <c r="CFR62"/>
      <c r="CFS62"/>
      <c r="CFT62"/>
      <c r="CFU62"/>
      <c r="CFV62"/>
      <c r="CFW62"/>
      <c r="CFX62"/>
      <c r="CFY62"/>
      <c r="CFZ62"/>
      <c r="CGA62"/>
      <c r="CGB62"/>
      <c r="CGC62"/>
      <c r="CGD62"/>
      <c r="CGE62"/>
      <c r="CGF62"/>
      <c r="CGG62"/>
      <c r="CGH62"/>
      <c r="CGI62"/>
      <c r="CGJ62"/>
      <c r="CGK62"/>
      <c r="CGL62"/>
      <c r="CGM62"/>
      <c r="CGN62"/>
      <c r="CGO62"/>
      <c r="CGP62"/>
      <c r="CGQ62"/>
      <c r="CGR62"/>
      <c r="CGS62"/>
      <c r="CGT62"/>
      <c r="CGU62"/>
      <c r="CGV62"/>
      <c r="CGW62"/>
      <c r="CGX62"/>
      <c r="CGY62"/>
      <c r="CGZ62"/>
      <c r="CHA62"/>
      <c r="CHB62"/>
      <c r="CHC62"/>
      <c r="CHD62"/>
      <c r="CHE62"/>
      <c r="CHF62"/>
      <c r="CHG62"/>
      <c r="CHH62"/>
      <c r="CHI62"/>
      <c r="CHJ62"/>
      <c r="CHK62"/>
      <c r="CHL62"/>
      <c r="CHM62"/>
      <c r="CHN62"/>
      <c r="CHO62"/>
      <c r="CHP62"/>
      <c r="CHQ62"/>
      <c r="CHR62"/>
      <c r="CHS62"/>
      <c r="CHT62"/>
      <c r="CHU62"/>
      <c r="CHV62"/>
      <c r="CHW62"/>
      <c r="CHX62"/>
      <c r="CHY62"/>
      <c r="CHZ62"/>
      <c r="CIA62"/>
      <c r="CIB62"/>
      <c r="CIC62"/>
      <c r="CID62"/>
      <c r="CIE62"/>
      <c r="CIF62"/>
      <c r="CIG62"/>
      <c r="CIH62"/>
      <c r="CII62"/>
      <c r="CIJ62"/>
      <c r="CIK62"/>
      <c r="CIL62"/>
      <c r="CIM62"/>
      <c r="CIN62"/>
      <c r="CIO62"/>
      <c r="CIP62"/>
      <c r="CIQ62"/>
      <c r="CIR62"/>
      <c r="CIS62"/>
      <c r="CIT62"/>
      <c r="CIU62"/>
      <c r="CIV62"/>
      <c r="CIW62"/>
      <c r="CIX62"/>
      <c r="CIY62"/>
      <c r="CIZ62"/>
      <c r="CJA62"/>
      <c r="CJB62"/>
      <c r="CJC62"/>
      <c r="CJD62"/>
      <c r="CJE62"/>
      <c r="CJF62"/>
      <c r="CJG62"/>
      <c r="CJH62"/>
      <c r="CJI62"/>
      <c r="CJJ62"/>
      <c r="CJK62"/>
      <c r="CJL62"/>
      <c r="CJM62"/>
      <c r="CJN62"/>
      <c r="CJO62"/>
      <c r="CJP62"/>
      <c r="CJQ62"/>
      <c r="CJR62"/>
      <c r="CJS62"/>
      <c r="CJT62"/>
      <c r="CJU62"/>
      <c r="CJV62"/>
      <c r="CJW62"/>
      <c r="CJX62"/>
      <c r="CJY62"/>
      <c r="CJZ62"/>
      <c r="CKA62"/>
      <c r="CKB62"/>
      <c r="CKC62"/>
      <c r="CKD62"/>
      <c r="CKE62"/>
      <c r="CKF62"/>
      <c r="CKG62"/>
      <c r="CKH62"/>
      <c r="CKI62"/>
      <c r="CKJ62"/>
      <c r="CKK62"/>
      <c r="CKL62"/>
      <c r="CKM62"/>
      <c r="CKN62"/>
      <c r="CKO62"/>
      <c r="CKP62"/>
      <c r="CKQ62"/>
      <c r="CKR62"/>
      <c r="CKS62"/>
      <c r="CKT62"/>
      <c r="CKU62"/>
      <c r="CKV62"/>
      <c r="CKW62"/>
      <c r="CKX62"/>
      <c r="CKY62"/>
      <c r="CKZ62"/>
      <c r="CLA62"/>
      <c r="CLB62"/>
      <c r="CLC62"/>
      <c r="CLD62"/>
      <c r="CLE62"/>
      <c r="CLF62"/>
      <c r="CLG62"/>
      <c r="CLH62"/>
      <c r="CLI62"/>
      <c r="CLJ62"/>
      <c r="CLK62"/>
      <c r="CLL62"/>
      <c r="CLM62"/>
      <c r="CLN62"/>
      <c r="CLO62"/>
      <c r="CLP62"/>
      <c r="CLQ62"/>
      <c r="CLR62"/>
      <c r="CLS62"/>
      <c r="CLT62"/>
      <c r="CLU62"/>
      <c r="CLV62"/>
      <c r="CLW62"/>
      <c r="CLX62"/>
      <c r="CLY62"/>
      <c r="CLZ62"/>
      <c r="CMA62"/>
      <c r="CMB62"/>
      <c r="CMC62"/>
      <c r="CMD62"/>
      <c r="CME62"/>
      <c r="CMF62"/>
      <c r="CMG62"/>
      <c r="CMH62"/>
      <c r="CMI62"/>
      <c r="CMJ62"/>
    </row>
    <row r="63" spans="1:2376" s="421" customFormat="1" x14ac:dyDescent="0.3">
      <c r="A63" s="319" t="str">
        <f>'END Jul 2021'!K51</f>
        <v>Enova Energy</v>
      </c>
      <c r="B63" s="383" t="str">
        <f>'END Jul 2021'!L51</f>
        <v>Solar Premium</v>
      </c>
      <c r="C63" s="384">
        <f>IF('END Jul 2021'!BP51=0,91*'END Jul 2021'!M51/100,(91*'END Jul 2021'!M51/100)+'END Jul 2021'!BP51/4)</f>
        <v>82.809999999999988</v>
      </c>
      <c r="D63" s="384">
        <f>IF('END Jul 2021'!O51="",$G$5*'END Jul 2021'!N51/100,IF($G$5&gt;='END Jul 2021'!P51,('END Jul 2021'!P51*'END Jul 2021'!N51/100),($G$5*'END Jul 2021'!N51/100)))</f>
        <v>203.07388499999996</v>
      </c>
      <c r="E63" s="384">
        <f>IF(AND('END Jul 2021'!P51&gt;0,'END Jul 2021'!R51&gt;0),IF($G$5&lt;'END Jul 2021'!P51,0,IF($G$5&lt;=('END Jul 2021'!R51+'END Jul 2021'!P51),(($G$5-'END Jul 2021'!P51)*'END Jul 2021'!Q51/100),(('END Jul 2021'!R51)*'END Jul 2021'!Q51/100))),0)</f>
        <v>0</v>
      </c>
      <c r="F63" s="384">
        <f>IF(AND('END Jul 2021'!Q51&gt;0,'END Jul 2021'!S51&gt;0),IF($G$5&lt;('END Jul 2021'!R51+'END Jul 2021'!P51),0,IF($G$5&lt;=('END Jul 2021'!T51+'END Jul 2021'!R51+'END Jul 2021'!P51),(($G$5-('END Jul 2021'!R51+'END Jul 2021'!P51))*'END Jul 2021'!S51/100),('END Jul 2021'!T51*'END Jul 2021'!S51/100))),0)</f>
        <v>0</v>
      </c>
      <c r="G63" s="384">
        <f>IF('END Jul 2021'!T51&gt;0,IF(($G$5&lt;'END Jul 2021'!T51),(0),($G$5-'END Jul 2021'!T51)*'END Jul 2021'!U51/100),IF(AND('END Jul 2021'!R51&gt;0,'END Jul 2021'!T51=""),IF(($G$5&lt;'END Jul 2021'!R51),(0),($G$5-'END Jul 2021'!R51)*'END Jul 2021'!S51/100),IF(AND('END Jul 2021'!P51&gt;0,'END Jul 2021'!R51=""),IF(($G$5&lt;'END Jul 2021'!P51),(0),($G$5-'END Jul 2021'!P51)*'END Jul 2021'!Q51/100),0)))</f>
        <v>0</v>
      </c>
      <c r="H63" s="384">
        <f>$H$5*'END Jul 2021'!AE51/100</f>
        <v>50.1417</v>
      </c>
      <c r="I63" s="384">
        <f t="shared" si="13"/>
        <v>336.02558499999998</v>
      </c>
      <c r="J63" s="449">
        <f t="shared" si="14"/>
        <v>1012.8623399999999</v>
      </c>
      <c r="K63" s="449">
        <f t="shared" si="15"/>
        <v>1344.1023399999999</v>
      </c>
      <c r="L63" s="450">
        <f t="shared" si="16"/>
        <v>1478.5125740000001</v>
      </c>
      <c r="M63" s="386">
        <f>'END Jul 2021'!AZ51</f>
        <v>0</v>
      </c>
      <c r="N63" s="386">
        <f>'END Jul 2021'!BA51</f>
        <v>0</v>
      </c>
      <c r="O63" s="386">
        <f>'END Jul 2021'!BB51</f>
        <v>0</v>
      </c>
      <c r="P63" s="386">
        <f>'END Jul 2021'!BC51</f>
        <v>0</v>
      </c>
      <c r="Q63" s="386">
        <f>($E$6*'END Jul 2021'!AT51/100)*4</f>
        <v>357.048</v>
      </c>
      <c r="R63" s="324" t="str">
        <f t="shared" si="17"/>
        <v>No discount</v>
      </c>
      <c r="S63" s="324" t="str">
        <f t="shared" si="18"/>
        <v>Exclusive</v>
      </c>
      <c r="T63" s="380">
        <f t="shared" si="24"/>
        <v>1344.1023399999999</v>
      </c>
      <c r="U63" s="380">
        <f t="shared" si="25"/>
        <v>1344.1023399999999</v>
      </c>
      <c r="V63" s="386">
        <f t="shared" si="26"/>
        <v>987.05433999999991</v>
      </c>
      <c r="W63" s="386">
        <f t="shared" si="27"/>
        <v>987.05433999999991</v>
      </c>
      <c r="X63" s="455">
        <f t="shared" si="28"/>
        <v>1085.7597739999999</v>
      </c>
      <c r="Y63" s="455">
        <f t="shared" si="28"/>
        <v>1085.7597739999999</v>
      </c>
      <c r="Z63" s="387">
        <f>'END Jul 2021'!BL51</f>
        <v>0</v>
      </c>
      <c r="AA63" s="326" t="str">
        <f>'END Jul 2021'!BM51</f>
        <v>n</v>
      </c>
      <c r="AB63" s="504"/>
      <c r="AC63" s="504"/>
      <c r="AD63" s="504"/>
      <c r="AE63" s="504"/>
      <c r="AF63" s="504"/>
      <c r="AG63" s="504"/>
      <c r="AH63" s="504"/>
      <c r="AI63" s="504"/>
      <c r="AJ63" s="504"/>
      <c r="AK63" s="504"/>
      <c r="AL63" s="504"/>
      <c r="AM63" s="504"/>
      <c r="AN63" s="504"/>
      <c r="AO63" s="504"/>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c r="AMK63"/>
      <c r="AML63"/>
      <c r="AMM63"/>
      <c r="AMN63"/>
      <c r="AMO63"/>
      <c r="AMP63"/>
      <c r="AMQ63"/>
      <c r="AMR63"/>
      <c r="AMS63"/>
      <c r="AMT63"/>
      <c r="AMU63"/>
      <c r="AMV63"/>
      <c r="AMW63"/>
      <c r="AMX63"/>
      <c r="AMY63"/>
      <c r="AMZ63"/>
      <c r="ANA63"/>
      <c r="ANB63"/>
      <c r="ANC63"/>
      <c r="AND63"/>
      <c r="ANE63"/>
      <c r="ANF63"/>
      <c r="ANG63"/>
      <c r="ANH63"/>
      <c r="ANI63"/>
      <c r="ANJ63"/>
      <c r="ANK63"/>
      <c r="ANL63"/>
      <c r="ANM63"/>
      <c r="ANN63"/>
      <c r="ANO63"/>
      <c r="ANP63"/>
      <c r="ANQ63"/>
      <c r="ANR63"/>
      <c r="ANS63"/>
      <c r="ANT63"/>
      <c r="ANU63"/>
      <c r="ANV63"/>
      <c r="ANW63"/>
      <c r="ANX63"/>
      <c r="ANY63"/>
      <c r="ANZ63"/>
      <c r="AOA63"/>
      <c r="AOB63"/>
      <c r="AOC63"/>
      <c r="AOD63"/>
      <c r="AOE63"/>
      <c r="AOF63"/>
      <c r="AOG63"/>
      <c r="AOH63"/>
      <c r="AOI63"/>
      <c r="AOJ63"/>
      <c r="AOK63"/>
      <c r="AOL63"/>
      <c r="AOM63"/>
      <c r="AON63"/>
      <c r="AOO63"/>
      <c r="AOP63"/>
      <c r="AOQ63"/>
      <c r="AOR63"/>
      <c r="AOS63"/>
      <c r="AOT63"/>
      <c r="AOU63"/>
      <c r="AOV63"/>
      <c r="AOW63"/>
      <c r="AOX63"/>
      <c r="AOY63"/>
      <c r="AOZ63"/>
      <c r="APA63"/>
      <c r="APB63"/>
      <c r="APC63"/>
      <c r="APD63"/>
      <c r="APE63"/>
      <c r="APF63"/>
      <c r="APG63"/>
      <c r="APH63"/>
      <c r="API63"/>
      <c r="APJ63"/>
      <c r="APK63"/>
      <c r="APL63"/>
      <c r="APM63"/>
      <c r="APN63"/>
      <c r="APO63"/>
      <c r="APP63"/>
      <c r="APQ63"/>
      <c r="APR63"/>
      <c r="APS63"/>
      <c r="APT63"/>
      <c r="APU63"/>
      <c r="APV63"/>
      <c r="APW63"/>
      <c r="APX63"/>
      <c r="APY63"/>
      <c r="APZ63"/>
      <c r="AQA63"/>
      <c r="AQB63"/>
      <c r="AQC63"/>
      <c r="AQD63"/>
      <c r="AQE63"/>
      <c r="AQF63"/>
      <c r="AQG63"/>
      <c r="AQH63"/>
      <c r="AQI63"/>
      <c r="AQJ63"/>
      <c r="AQK63"/>
      <c r="AQL63"/>
      <c r="AQM63"/>
      <c r="AQN63"/>
      <c r="AQO63"/>
      <c r="AQP63"/>
      <c r="AQQ63"/>
      <c r="AQR63"/>
      <c r="AQS63"/>
      <c r="AQT63"/>
      <c r="AQU63"/>
      <c r="AQV63"/>
      <c r="AQW63"/>
      <c r="AQX63"/>
      <c r="AQY63"/>
      <c r="AQZ63"/>
      <c r="ARA63"/>
      <c r="ARB63"/>
      <c r="ARC63"/>
      <c r="ARD63"/>
      <c r="ARE63"/>
      <c r="ARF63"/>
      <c r="ARG63"/>
      <c r="ARH63"/>
      <c r="ARI63"/>
      <c r="ARJ63"/>
      <c r="ARK63"/>
      <c r="ARL63"/>
      <c r="ARM63"/>
      <c r="ARN63"/>
      <c r="ARO63"/>
      <c r="ARP63"/>
      <c r="ARQ63"/>
      <c r="ARR63"/>
      <c r="ARS63"/>
      <c r="ART63"/>
      <c r="ARU63"/>
      <c r="ARV63"/>
      <c r="ARW63"/>
      <c r="ARX63"/>
      <c r="ARY63"/>
      <c r="ARZ63"/>
      <c r="ASA63"/>
      <c r="ASB63"/>
      <c r="ASC63"/>
      <c r="ASD63"/>
      <c r="ASE63"/>
      <c r="ASF63"/>
      <c r="ASG63"/>
      <c r="ASH63"/>
      <c r="ASI63"/>
      <c r="ASJ63"/>
      <c r="ASK63"/>
      <c r="ASL63"/>
      <c r="ASM63"/>
      <c r="ASN63"/>
      <c r="ASO63"/>
      <c r="ASP63"/>
      <c r="ASQ63"/>
      <c r="ASR63"/>
      <c r="ASS63"/>
      <c r="AST63"/>
      <c r="ASU63"/>
      <c r="ASV63"/>
      <c r="ASW63"/>
      <c r="ASX63"/>
      <c r="ASY63"/>
      <c r="ASZ63"/>
      <c r="ATA63"/>
      <c r="ATB63"/>
      <c r="ATC63"/>
      <c r="ATD63"/>
      <c r="ATE63"/>
      <c r="ATF63"/>
      <c r="ATG63"/>
      <c r="ATH63"/>
      <c r="ATI63"/>
      <c r="ATJ63"/>
      <c r="ATK63"/>
      <c r="ATL63"/>
      <c r="ATM63"/>
      <c r="ATN63"/>
      <c r="ATO63"/>
      <c r="ATP63"/>
      <c r="ATQ63"/>
      <c r="ATR63"/>
      <c r="ATS63"/>
      <c r="ATT63"/>
      <c r="ATU63"/>
      <c r="ATV63"/>
      <c r="ATW63"/>
      <c r="ATX63"/>
      <c r="ATY63"/>
      <c r="ATZ63"/>
      <c r="AUA63"/>
      <c r="AUB63"/>
      <c r="AUC63"/>
      <c r="AUD63"/>
      <c r="AUE63"/>
      <c r="AUF63"/>
      <c r="AUG63"/>
      <c r="AUH63"/>
      <c r="AUI63"/>
      <c r="AUJ63"/>
      <c r="AUK63"/>
      <c r="AUL63"/>
      <c r="AUM63"/>
      <c r="AUN63"/>
      <c r="AUO63"/>
      <c r="AUP63"/>
      <c r="AUQ63"/>
      <c r="AUR63"/>
      <c r="AUS63"/>
      <c r="AUT63"/>
      <c r="AUU63"/>
      <c r="AUV63"/>
      <c r="AUW63"/>
      <c r="AUX63"/>
      <c r="AUY63"/>
      <c r="AUZ63"/>
      <c r="AVA63"/>
      <c r="AVB63"/>
      <c r="AVC63"/>
      <c r="AVD63"/>
      <c r="AVE63"/>
      <c r="AVF63"/>
      <c r="AVG63"/>
      <c r="AVH63"/>
      <c r="AVI63"/>
      <c r="AVJ63"/>
      <c r="AVK63"/>
      <c r="AVL63"/>
      <c r="AVM63"/>
      <c r="AVN63"/>
      <c r="AVO63"/>
      <c r="AVP63"/>
      <c r="AVQ63"/>
      <c r="AVR63"/>
      <c r="AVS63"/>
      <c r="AVT63"/>
      <c r="AVU63"/>
      <c r="AVV63"/>
      <c r="AVW63"/>
      <c r="AVX63"/>
      <c r="AVY63"/>
      <c r="AVZ63"/>
      <c r="AWA63"/>
      <c r="AWB63"/>
      <c r="AWC63"/>
      <c r="AWD63"/>
      <c r="AWE63"/>
      <c r="AWF63"/>
      <c r="AWG63"/>
      <c r="AWH63"/>
      <c r="AWI63"/>
      <c r="AWJ63"/>
      <c r="AWK63"/>
      <c r="AWL63"/>
      <c r="AWM63"/>
      <c r="AWN63"/>
      <c r="AWO63"/>
      <c r="AWP63"/>
      <c r="AWQ63"/>
      <c r="AWR63"/>
      <c r="AWS63"/>
      <c r="AWT63"/>
      <c r="AWU63"/>
      <c r="AWV63"/>
      <c r="AWW63"/>
      <c r="AWX63"/>
      <c r="AWY63"/>
      <c r="AWZ63"/>
      <c r="AXA63"/>
      <c r="AXB63"/>
      <c r="AXC63"/>
      <c r="AXD63"/>
      <c r="AXE63"/>
      <c r="AXF63"/>
      <c r="AXG63"/>
      <c r="AXH63"/>
      <c r="AXI63"/>
      <c r="AXJ63"/>
      <c r="AXK63"/>
      <c r="AXL63"/>
      <c r="AXM63"/>
      <c r="AXN63"/>
      <c r="AXO63"/>
      <c r="AXP63"/>
      <c r="AXQ63"/>
      <c r="AXR63"/>
      <c r="AXS63"/>
      <c r="AXT63"/>
      <c r="AXU63"/>
      <c r="AXV63"/>
      <c r="AXW63"/>
      <c r="AXX63"/>
      <c r="AXY63"/>
      <c r="AXZ63"/>
      <c r="AYA63"/>
      <c r="AYB63"/>
      <c r="AYC63"/>
      <c r="AYD63"/>
      <c r="AYE63"/>
      <c r="AYF63"/>
      <c r="AYG63"/>
      <c r="AYH63"/>
      <c r="AYI63"/>
      <c r="AYJ63"/>
      <c r="AYK63"/>
      <c r="AYL63"/>
      <c r="AYM63"/>
      <c r="AYN63"/>
      <c r="AYO63"/>
      <c r="AYP63"/>
      <c r="AYQ63"/>
      <c r="AYR63"/>
      <c r="AYS63"/>
      <c r="AYT63"/>
      <c r="AYU63"/>
      <c r="AYV63"/>
      <c r="AYW63"/>
      <c r="AYX63"/>
      <c r="AYY63"/>
      <c r="AYZ63"/>
      <c r="AZA63"/>
      <c r="AZB63"/>
      <c r="AZC63"/>
      <c r="AZD63"/>
      <c r="AZE63"/>
      <c r="AZF63"/>
      <c r="AZG63"/>
      <c r="AZH63"/>
      <c r="AZI63"/>
      <c r="AZJ63"/>
      <c r="AZK63"/>
      <c r="AZL63"/>
      <c r="AZM63"/>
      <c r="AZN63"/>
      <c r="AZO63"/>
      <c r="AZP63"/>
      <c r="AZQ63"/>
      <c r="AZR63"/>
      <c r="AZS63"/>
      <c r="AZT63"/>
      <c r="AZU63"/>
      <c r="AZV63"/>
      <c r="AZW63"/>
      <c r="AZX63"/>
      <c r="AZY63"/>
      <c r="AZZ63"/>
      <c r="BAA63"/>
      <c r="BAB63"/>
      <c r="BAC63"/>
      <c r="BAD63"/>
      <c r="BAE63"/>
      <c r="BAF63"/>
      <c r="BAG63"/>
      <c r="BAH63"/>
      <c r="BAI63"/>
      <c r="BAJ63"/>
      <c r="BAK63"/>
      <c r="BAL63"/>
      <c r="BAM63"/>
      <c r="BAN63"/>
      <c r="BAO63"/>
      <c r="BAP63"/>
      <c r="BAQ63"/>
      <c r="BAR63"/>
      <c r="BAS63"/>
      <c r="BAT63"/>
      <c r="BAU63"/>
      <c r="BAV63"/>
      <c r="BAW63"/>
      <c r="BAX63"/>
      <c r="BAY63"/>
      <c r="BAZ63"/>
      <c r="BBA63"/>
      <c r="BBB63"/>
      <c r="BBC63"/>
      <c r="BBD63"/>
      <c r="BBE63"/>
      <c r="BBF63"/>
      <c r="BBG63"/>
      <c r="BBH63"/>
      <c r="BBI63"/>
      <c r="BBJ63"/>
      <c r="BBK63"/>
      <c r="BBL63"/>
      <c r="BBM63"/>
      <c r="BBN63"/>
      <c r="BBO63"/>
      <c r="BBP63"/>
      <c r="BBQ63"/>
      <c r="BBR63"/>
      <c r="BBS63"/>
      <c r="BBT63"/>
      <c r="BBU63"/>
      <c r="BBV63"/>
      <c r="BBW63"/>
      <c r="BBX63"/>
      <c r="BBY63"/>
      <c r="BBZ63"/>
      <c r="BCA63"/>
      <c r="BCB63"/>
      <c r="BCC63"/>
      <c r="BCD63"/>
      <c r="BCE63"/>
      <c r="BCF63"/>
      <c r="BCG63"/>
      <c r="BCH63"/>
      <c r="BCI63"/>
      <c r="BCJ63"/>
      <c r="BCK63"/>
      <c r="BCL63"/>
      <c r="BCM63"/>
      <c r="BCN63"/>
      <c r="BCO63"/>
      <c r="BCP63"/>
      <c r="BCQ63"/>
      <c r="BCR63"/>
      <c r="BCS63"/>
      <c r="BCT63"/>
      <c r="BCU63"/>
      <c r="BCV63"/>
      <c r="BCW63"/>
      <c r="BCX63"/>
      <c r="BCY63"/>
      <c r="BCZ63"/>
      <c r="BDA63"/>
      <c r="BDB63"/>
      <c r="BDC63"/>
      <c r="BDD63"/>
      <c r="BDE63"/>
      <c r="BDF63"/>
      <c r="BDG63"/>
      <c r="BDH63"/>
      <c r="BDI63"/>
      <c r="BDJ63"/>
      <c r="BDK63"/>
      <c r="BDL63"/>
      <c r="BDM63"/>
      <c r="BDN63"/>
      <c r="BDO63"/>
      <c r="BDP63"/>
      <c r="BDQ63"/>
      <c r="BDR63"/>
      <c r="BDS63"/>
      <c r="BDT63"/>
      <c r="BDU63"/>
      <c r="BDV63"/>
      <c r="BDW63"/>
      <c r="BDX63"/>
      <c r="BDY63"/>
      <c r="BDZ63"/>
      <c r="BEA63"/>
      <c r="BEB63"/>
      <c r="BEC63"/>
      <c r="BED63"/>
      <c r="BEE63"/>
      <c r="BEF63"/>
      <c r="BEG63"/>
      <c r="BEH63"/>
      <c r="BEI63"/>
      <c r="BEJ63"/>
      <c r="BEK63"/>
      <c r="BEL63"/>
      <c r="BEM63"/>
      <c r="BEN63"/>
      <c r="BEO63"/>
      <c r="BEP63"/>
      <c r="BEQ63"/>
      <c r="BER63"/>
      <c r="BES63"/>
      <c r="BET63"/>
      <c r="BEU63"/>
      <c r="BEV63"/>
      <c r="BEW63"/>
      <c r="BEX63"/>
      <c r="BEY63"/>
      <c r="BEZ63"/>
      <c r="BFA63"/>
      <c r="BFB63"/>
      <c r="BFC63"/>
      <c r="BFD63"/>
      <c r="BFE63"/>
      <c r="BFF63"/>
      <c r="BFG63"/>
      <c r="BFH63"/>
      <c r="BFI63"/>
      <c r="BFJ63"/>
      <c r="BFK63"/>
      <c r="BFL63"/>
      <c r="BFM63"/>
      <c r="BFN63"/>
      <c r="BFO63"/>
      <c r="BFP63"/>
      <c r="BFQ63"/>
      <c r="BFR63"/>
      <c r="BFS63"/>
      <c r="BFT63"/>
      <c r="BFU63"/>
      <c r="BFV63"/>
      <c r="BFW63"/>
      <c r="BFX63"/>
      <c r="BFY63"/>
      <c r="BFZ63"/>
      <c r="BGA63"/>
      <c r="BGB63"/>
      <c r="BGC63"/>
      <c r="BGD63"/>
      <c r="BGE63"/>
      <c r="BGF63"/>
      <c r="BGG63"/>
      <c r="BGH63"/>
      <c r="BGI63"/>
      <c r="BGJ63"/>
      <c r="BGK63"/>
      <c r="BGL63"/>
      <c r="BGM63"/>
      <c r="BGN63"/>
      <c r="BGO63"/>
      <c r="BGP63"/>
      <c r="BGQ63"/>
      <c r="BGR63"/>
      <c r="BGS63"/>
      <c r="BGT63"/>
      <c r="BGU63"/>
      <c r="BGV63"/>
      <c r="BGW63"/>
      <c r="BGX63"/>
      <c r="BGY63"/>
      <c r="BGZ63"/>
      <c r="BHA63"/>
      <c r="BHB63"/>
      <c r="BHC63"/>
      <c r="BHD63"/>
      <c r="BHE63"/>
      <c r="BHF63"/>
      <c r="BHG63"/>
      <c r="BHH63"/>
      <c r="BHI63"/>
      <c r="BHJ63"/>
      <c r="BHK63"/>
      <c r="BHL63"/>
      <c r="BHM63"/>
      <c r="BHN63"/>
      <c r="BHO63"/>
      <c r="BHP63"/>
      <c r="BHQ63"/>
      <c r="BHR63"/>
      <c r="BHS63"/>
      <c r="BHT63"/>
      <c r="BHU63"/>
      <c r="BHV63"/>
      <c r="BHW63"/>
      <c r="BHX63"/>
      <c r="BHY63"/>
      <c r="BHZ63"/>
      <c r="BIA63"/>
      <c r="BIB63"/>
      <c r="BIC63"/>
      <c r="BID63"/>
      <c r="BIE63"/>
      <c r="BIF63"/>
      <c r="BIG63"/>
      <c r="BIH63"/>
      <c r="BII63"/>
      <c r="BIJ63"/>
      <c r="BIK63"/>
      <c r="BIL63"/>
      <c r="BIM63"/>
      <c r="BIN63"/>
      <c r="BIO63"/>
      <c r="BIP63"/>
      <c r="BIQ63"/>
      <c r="BIR63"/>
      <c r="BIS63"/>
      <c r="BIT63"/>
      <c r="BIU63"/>
      <c r="BIV63"/>
      <c r="BIW63"/>
      <c r="BIX63"/>
      <c r="BIY63"/>
      <c r="BIZ63"/>
      <c r="BJA63"/>
      <c r="BJB63"/>
      <c r="BJC63"/>
      <c r="BJD63"/>
      <c r="BJE63"/>
      <c r="BJF63"/>
      <c r="BJG63"/>
      <c r="BJH63"/>
      <c r="BJI63"/>
      <c r="BJJ63"/>
      <c r="BJK63"/>
      <c r="BJL63"/>
      <c r="BJM63"/>
      <c r="BJN63"/>
      <c r="BJO63"/>
      <c r="BJP63"/>
      <c r="BJQ63"/>
      <c r="BJR63"/>
      <c r="BJS63"/>
      <c r="BJT63"/>
      <c r="BJU63"/>
      <c r="BJV63"/>
      <c r="BJW63"/>
      <c r="BJX63"/>
      <c r="BJY63"/>
      <c r="BJZ63"/>
      <c r="BKA63"/>
      <c r="BKB63"/>
      <c r="BKC63"/>
      <c r="BKD63"/>
      <c r="BKE63"/>
      <c r="BKF63"/>
      <c r="BKG63"/>
      <c r="BKH63"/>
      <c r="BKI63"/>
      <c r="BKJ63"/>
      <c r="BKK63"/>
      <c r="BKL63"/>
      <c r="BKM63"/>
      <c r="BKN63"/>
      <c r="BKO63"/>
      <c r="BKP63"/>
      <c r="BKQ63"/>
      <c r="BKR63"/>
      <c r="BKS63"/>
      <c r="BKT63"/>
      <c r="BKU63"/>
      <c r="BKV63"/>
      <c r="BKW63"/>
      <c r="BKX63"/>
      <c r="BKY63"/>
      <c r="BKZ63"/>
      <c r="BLA63"/>
      <c r="BLB63"/>
      <c r="BLC63"/>
      <c r="BLD63"/>
      <c r="BLE63"/>
      <c r="BLF63"/>
      <c r="BLG63"/>
      <c r="BLH63"/>
      <c r="BLI63"/>
      <c r="BLJ63"/>
      <c r="BLK63"/>
      <c r="BLL63"/>
      <c r="BLM63"/>
      <c r="BLN63"/>
      <c r="BLO63"/>
      <c r="BLP63"/>
      <c r="BLQ63"/>
      <c r="BLR63"/>
      <c r="BLS63"/>
      <c r="BLT63"/>
      <c r="BLU63"/>
      <c r="BLV63"/>
      <c r="BLW63"/>
      <c r="BLX63"/>
      <c r="BLY63"/>
      <c r="BLZ63"/>
      <c r="BMA63"/>
      <c r="BMB63"/>
      <c r="BMC63"/>
      <c r="BMD63"/>
      <c r="BME63"/>
      <c r="BMF63"/>
      <c r="BMG63"/>
      <c r="BMH63"/>
      <c r="BMI63"/>
      <c r="BMJ63"/>
      <c r="BMK63"/>
      <c r="BML63"/>
      <c r="BMM63"/>
      <c r="BMN63"/>
      <c r="BMO63"/>
      <c r="BMP63"/>
      <c r="BMQ63"/>
      <c r="BMR63"/>
      <c r="BMS63"/>
      <c r="BMT63"/>
      <c r="BMU63"/>
      <c r="BMV63"/>
      <c r="BMW63"/>
      <c r="BMX63"/>
      <c r="BMY63"/>
      <c r="BMZ63"/>
      <c r="BNA63"/>
      <c r="BNB63"/>
      <c r="BNC63"/>
      <c r="BND63"/>
      <c r="BNE63"/>
      <c r="BNF63"/>
      <c r="BNG63"/>
      <c r="BNH63"/>
      <c r="BNI63"/>
      <c r="BNJ63"/>
      <c r="BNK63"/>
      <c r="BNL63"/>
      <c r="BNM63"/>
      <c r="BNN63"/>
      <c r="BNO63"/>
      <c r="BNP63"/>
      <c r="BNQ63"/>
      <c r="BNR63"/>
      <c r="BNS63"/>
      <c r="BNT63"/>
      <c r="BNU63"/>
      <c r="BNV63"/>
      <c r="BNW63"/>
      <c r="BNX63"/>
      <c r="BNY63"/>
      <c r="BNZ63"/>
      <c r="BOA63"/>
      <c r="BOB63"/>
      <c r="BOC63"/>
      <c r="BOD63"/>
      <c r="BOE63"/>
      <c r="BOF63"/>
      <c r="BOG63"/>
      <c r="BOH63"/>
      <c r="BOI63"/>
      <c r="BOJ63"/>
      <c r="BOK63"/>
      <c r="BOL63"/>
      <c r="BOM63"/>
      <c r="BON63"/>
      <c r="BOO63"/>
      <c r="BOP63"/>
      <c r="BOQ63"/>
      <c r="BOR63"/>
      <c r="BOS63"/>
      <c r="BOT63"/>
      <c r="BOU63"/>
      <c r="BOV63"/>
      <c r="BOW63"/>
      <c r="BOX63"/>
      <c r="BOY63"/>
      <c r="BOZ63"/>
      <c r="BPA63"/>
      <c r="BPB63"/>
      <c r="BPC63"/>
      <c r="BPD63"/>
      <c r="BPE63"/>
      <c r="BPF63"/>
      <c r="BPG63"/>
      <c r="BPH63"/>
      <c r="BPI63"/>
      <c r="BPJ63"/>
      <c r="BPK63"/>
      <c r="BPL63"/>
      <c r="BPM63"/>
      <c r="BPN63"/>
      <c r="BPO63"/>
      <c r="BPP63"/>
      <c r="BPQ63"/>
      <c r="BPR63"/>
      <c r="BPS63"/>
      <c r="BPT63"/>
      <c r="BPU63"/>
      <c r="BPV63"/>
      <c r="BPW63"/>
      <c r="BPX63"/>
      <c r="BPY63"/>
      <c r="BPZ63"/>
      <c r="BQA63"/>
      <c r="BQB63"/>
      <c r="BQC63"/>
      <c r="BQD63"/>
      <c r="BQE63"/>
      <c r="BQF63"/>
      <c r="BQG63"/>
      <c r="BQH63"/>
      <c r="BQI63"/>
      <c r="BQJ63"/>
      <c r="BQK63"/>
      <c r="BQL63"/>
      <c r="BQM63"/>
      <c r="BQN63"/>
      <c r="BQO63"/>
      <c r="BQP63"/>
      <c r="BQQ63"/>
      <c r="BQR63"/>
      <c r="BQS63"/>
      <c r="BQT63"/>
      <c r="BQU63"/>
      <c r="BQV63"/>
      <c r="BQW63"/>
      <c r="BQX63"/>
      <c r="BQY63"/>
      <c r="BQZ63"/>
      <c r="BRA63"/>
      <c r="BRB63"/>
      <c r="BRC63"/>
      <c r="BRD63"/>
      <c r="BRE63"/>
      <c r="BRF63"/>
      <c r="BRG63"/>
      <c r="BRH63"/>
      <c r="BRI63"/>
      <c r="BRJ63"/>
      <c r="BRK63"/>
      <c r="BRL63"/>
      <c r="BRM63"/>
      <c r="BRN63"/>
      <c r="BRO63"/>
      <c r="BRP63"/>
      <c r="BRQ63"/>
      <c r="BRR63"/>
      <c r="BRS63"/>
      <c r="BRT63"/>
      <c r="BRU63"/>
      <c r="BRV63"/>
      <c r="BRW63"/>
      <c r="BRX63"/>
      <c r="BRY63"/>
      <c r="BRZ63"/>
      <c r="BSA63"/>
      <c r="BSB63"/>
      <c r="BSC63"/>
      <c r="BSD63"/>
      <c r="BSE63"/>
      <c r="BSF63"/>
      <c r="BSG63"/>
      <c r="BSH63"/>
      <c r="BSI63"/>
      <c r="BSJ63"/>
      <c r="BSK63"/>
      <c r="BSL63"/>
      <c r="BSM63"/>
      <c r="BSN63"/>
      <c r="BSO63"/>
      <c r="BSP63"/>
      <c r="BSQ63"/>
      <c r="BSR63"/>
      <c r="BSS63"/>
      <c r="BST63"/>
      <c r="BSU63"/>
      <c r="BSV63"/>
      <c r="BSW63"/>
      <c r="BSX63"/>
      <c r="BSY63"/>
      <c r="BSZ63"/>
      <c r="BTA63"/>
      <c r="BTB63"/>
      <c r="BTC63"/>
      <c r="BTD63"/>
      <c r="BTE63"/>
      <c r="BTF63"/>
      <c r="BTG63"/>
      <c r="BTH63"/>
      <c r="BTI63"/>
      <c r="BTJ63"/>
      <c r="BTK63"/>
      <c r="BTL63"/>
      <c r="BTM63"/>
      <c r="BTN63"/>
      <c r="BTO63"/>
      <c r="BTP63"/>
      <c r="BTQ63"/>
      <c r="BTR63"/>
      <c r="BTS63"/>
      <c r="BTT63"/>
      <c r="BTU63"/>
      <c r="BTV63"/>
      <c r="BTW63"/>
      <c r="BTX63"/>
      <c r="BTY63"/>
      <c r="BTZ63"/>
      <c r="BUA63"/>
      <c r="BUB63"/>
      <c r="BUC63"/>
      <c r="BUD63"/>
      <c r="BUE63"/>
      <c r="BUF63"/>
      <c r="BUG63"/>
      <c r="BUH63"/>
      <c r="BUI63"/>
      <c r="BUJ63"/>
      <c r="BUK63"/>
      <c r="BUL63"/>
      <c r="BUM63"/>
      <c r="BUN63"/>
      <c r="BUO63"/>
      <c r="BUP63"/>
      <c r="BUQ63"/>
      <c r="BUR63"/>
      <c r="BUS63"/>
      <c r="BUT63"/>
      <c r="BUU63"/>
      <c r="BUV63"/>
      <c r="BUW63"/>
      <c r="BUX63"/>
      <c r="BUY63"/>
      <c r="BUZ63"/>
      <c r="BVA63"/>
      <c r="BVB63"/>
      <c r="BVC63"/>
      <c r="BVD63"/>
      <c r="BVE63"/>
      <c r="BVF63"/>
      <c r="BVG63"/>
      <c r="BVH63"/>
      <c r="BVI63"/>
      <c r="BVJ63"/>
      <c r="BVK63"/>
      <c r="BVL63"/>
      <c r="BVM63"/>
      <c r="BVN63"/>
      <c r="BVO63"/>
      <c r="BVP63"/>
      <c r="BVQ63"/>
      <c r="BVR63"/>
      <c r="BVS63"/>
      <c r="BVT63"/>
      <c r="BVU63"/>
      <c r="BVV63"/>
      <c r="BVW63"/>
      <c r="BVX63"/>
      <c r="BVY63"/>
      <c r="BVZ63"/>
      <c r="BWA63"/>
      <c r="BWB63"/>
      <c r="BWC63"/>
      <c r="BWD63"/>
      <c r="BWE63"/>
      <c r="BWF63"/>
      <c r="BWG63"/>
      <c r="BWH63"/>
      <c r="BWI63"/>
      <c r="BWJ63"/>
      <c r="BWK63"/>
      <c r="BWL63"/>
      <c r="BWM63"/>
      <c r="BWN63"/>
      <c r="BWO63"/>
      <c r="BWP63"/>
      <c r="BWQ63"/>
      <c r="BWR63"/>
      <c r="BWS63"/>
      <c r="BWT63"/>
      <c r="BWU63"/>
      <c r="BWV63"/>
      <c r="BWW63"/>
      <c r="BWX63"/>
      <c r="BWY63"/>
      <c r="BWZ63"/>
      <c r="BXA63"/>
      <c r="BXB63"/>
      <c r="BXC63"/>
      <c r="BXD63"/>
      <c r="BXE63"/>
      <c r="BXF63"/>
      <c r="BXG63"/>
      <c r="BXH63"/>
      <c r="BXI63"/>
      <c r="BXJ63"/>
      <c r="BXK63"/>
      <c r="BXL63"/>
      <c r="BXM63"/>
      <c r="BXN63"/>
      <c r="BXO63"/>
      <c r="BXP63"/>
      <c r="BXQ63"/>
      <c r="BXR63"/>
      <c r="BXS63"/>
      <c r="BXT63"/>
      <c r="BXU63"/>
      <c r="BXV63"/>
      <c r="BXW63"/>
      <c r="BXX63"/>
      <c r="BXY63"/>
      <c r="BXZ63"/>
      <c r="BYA63"/>
      <c r="BYB63"/>
      <c r="BYC63"/>
      <c r="BYD63"/>
      <c r="BYE63"/>
      <c r="BYF63"/>
      <c r="BYG63"/>
      <c r="BYH63"/>
      <c r="BYI63"/>
      <c r="BYJ63"/>
      <c r="BYK63"/>
      <c r="BYL63"/>
      <c r="BYM63"/>
      <c r="BYN63"/>
      <c r="BYO63"/>
      <c r="BYP63"/>
      <c r="BYQ63"/>
      <c r="BYR63"/>
      <c r="BYS63"/>
      <c r="BYT63"/>
      <c r="BYU63"/>
      <c r="BYV63"/>
      <c r="BYW63"/>
      <c r="BYX63"/>
      <c r="BYY63"/>
      <c r="BYZ63"/>
      <c r="BZA63"/>
      <c r="BZB63"/>
      <c r="BZC63"/>
      <c r="BZD63"/>
      <c r="BZE63"/>
      <c r="BZF63"/>
      <c r="BZG63"/>
      <c r="BZH63"/>
      <c r="BZI63"/>
      <c r="BZJ63"/>
      <c r="BZK63"/>
      <c r="BZL63"/>
      <c r="BZM63"/>
      <c r="BZN63"/>
      <c r="BZO63"/>
      <c r="BZP63"/>
      <c r="BZQ63"/>
      <c r="BZR63"/>
      <c r="BZS63"/>
      <c r="BZT63"/>
      <c r="BZU63"/>
      <c r="BZV63"/>
      <c r="BZW63"/>
      <c r="BZX63"/>
      <c r="BZY63"/>
      <c r="BZZ63"/>
      <c r="CAA63"/>
      <c r="CAB63"/>
      <c r="CAC63"/>
      <c r="CAD63"/>
      <c r="CAE63"/>
      <c r="CAF63"/>
      <c r="CAG63"/>
      <c r="CAH63"/>
      <c r="CAI63"/>
      <c r="CAJ63"/>
      <c r="CAK63"/>
      <c r="CAL63"/>
      <c r="CAM63"/>
      <c r="CAN63"/>
      <c r="CAO63"/>
      <c r="CAP63"/>
      <c r="CAQ63"/>
      <c r="CAR63"/>
      <c r="CAS63"/>
      <c r="CAT63"/>
      <c r="CAU63"/>
      <c r="CAV63"/>
      <c r="CAW63"/>
      <c r="CAX63"/>
      <c r="CAY63"/>
      <c r="CAZ63"/>
      <c r="CBA63"/>
      <c r="CBB63"/>
      <c r="CBC63"/>
      <c r="CBD63"/>
      <c r="CBE63"/>
      <c r="CBF63"/>
      <c r="CBG63"/>
      <c r="CBH63"/>
      <c r="CBI63"/>
      <c r="CBJ63"/>
      <c r="CBK63"/>
      <c r="CBL63"/>
      <c r="CBM63"/>
      <c r="CBN63"/>
      <c r="CBO63"/>
      <c r="CBP63"/>
      <c r="CBQ63"/>
      <c r="CBR63"/>
      <c r="CBS63"/>
      <c r="CBT63"/>
      <c r="CBU63"/>
      <c r="CBV63"/>
      <c r="CBW63"/>
      <c r="CBX63"/>
      <c r="CBY63"/>
      <c r="CBZ63"/>
      <c r="CCA63"/>
      <c r="CCB63"/>
      <c r="CCC63"/>
      <c r="CCD63"/>
      <c r="CCE63"/>
      <c r="CCF63"/>
      <c r="CCG63"/>
      <c r="CCH63"/>
      <c r="CCI63"/>
      <c r="CCJ63"/>
      <c r="CCK63"/>
      <c r="CCL63"/>
      <c r="CCM63"/>
      <c r="CCN63"/>
      <c r="CCO63"/>
      <c r="CCP63"/>
      <c r="CCQ63"/>
      <c r="CCR63"/>
      <c r="CCS63"/>
      <c r="CCT63"/>
      <c r="CCU63"/>
      <c r="CCV63"/>
      <c r="CCW63"/>
      <c r="CCX63"/>
      <c r="CCY63"/>
      <c r="CCZ63"/>
      <c r="CDA63"/>
      <c r="CDB63"/>
      <c r="CDC63"/>
      <c r="CDD63"/>
      <c r="CDE63"/>
      <c r="CDF63"/>
      <c r="CDG63"/>
      <c r="CDH63"/>
      <c r="CDI63"/>
      <c r="CDJ63"/>
      <c r="CDK63"/>
      <c r="CDL63"/>
      <c r="CDM63"/>
      <c r="CDN63"/>
      <c r="CDO63"/>
      <c r="CDP63"/>
      <c r="CDQ63"/>
      <c r="CDR63"/>
      <c r="CDS63"/>
      <c r="CDT63"/>
      <c r="CDU63"/>
      <c r="CDV63"/>
      <c r="CDW63"/>
      <c r="CDX63"/>
      <c r="CDY63"/>
      <c r="CDZ63"/>
      <c r="CEA63"/>
      <c r="CEB63"/>
      <c r="CEC63"/>
      <c r="CED63"/>
      <c r="CEE63"/>
      <c r="CEF63"/>
      <c r="CEG63"/>
      <c r="CEH63"/>
      <c r="CEI63"/>
      <c r="CEJ63"/>
      <c r="CEK63"/>
      <c r="CEL63"/>
      <c r="CEM63"/>
      <c r="CEN63"/>
      <c r="CEO63"/>
      <c r="CEP63"/>
      <c r="CEQ63"/>
      <c r="CER63"/>
      <c r="CES63"/>
      <c r="CET63"/>
      <c r="CEU63"/>
      <c r="CEV63"/>
      <c r="CEW63"/>
      <c r="CEX63"/>
      <c r="CEY63"/>
      <c r="CEZ63"/>
      <c r="CFA63"/>
      <c r="CFB63"/>
      <c r="CFC63"/>
      <c r="CFD63"/>
      <c r="CFE63"/>
      <c r="CFF63"/>
      <c r="CFG63"/>
      <c r="CFH63"/>
      <c r="CFI63"/>
      <c r="CFJ63"/>
      <c r="CFK63"/>
      <c r="CFL63"/>
      <c r="CFM63"/>
      <c r="CFN63"/>
      <c r="CFO63"/>
      <c r="CFP63"/>
      <c r="CFQ63"/>
      <c r="CFR63"/>
      <c r="CFS63"/>
      <c r="CFT63"/>
      <c r="CFU63"/>
      <c r="CFV63"/>
      <c r="CFW63"/>
      <c r="CFX63"/>
      <c r="CFY63"/>
      <c r="CFZ63"/>
      <c r="CGA63"/>
      <c r="CGB63"/>
      <c r="CGC63"/>
      <c r="CGD63"/>
      <c r="CGE63"/>
      <c r="CGF63"/>
      <c r="CGG63"/>
      <c r="CGH63"/>
      <c r="CGI63"/>
      <c r="CGJ63"/>
      <c r="CGK63"/>
      <c r="CGL63"/>
      <c r="CGM63"/>
      <c r="CGN63"/>
      <c r="CGO63"/>
      <c r="CGP63"/>
      <c r="CGQ63"/>
      <c r="CGR63"/>
      <c r="CGS63"/>
      <c r="CGT63"/>
      <c r="CGU63"/>
      <c r="CGV63"/>
      <c r="CGW63"/>
      <c r="CGX63"/>
      <c r="CGY63"/>
      <c r="CGZ63"/>
      <c r="CHA63"/>
      <c r="CHB63"/>
      <c r="CHC63"/>
      <c r="CHD63"/>
      <c r="CHE63"/>
      <c r="CHF63"/>
      <c r="CHG63"/>
      <c r="CHH63"/>
      <c r="CHI63"/>
      <c r="CHJ63"/>
      <c r="CHK63"/>
      <c r="CHL63"/>
      <c r="CHM63"/>
      <c r="CHN63"/>
      <c r="CHO63"/>
      <c r="CHP63"/>
      <c r="CHQ63"/>
      <c r="CHR63"/>
      <c r="CHS63"/>
      <c r="CHT63"/>
      <c r="CHU63"/>
      <c r="CHV63"/>
      <c r="CHW63"/>
      <c r="CHX63"/>
      <c r="CHY63"/>
      <c r="CHZ63"/>
      <c r="CIA63"/>
      <c r="CIB63"/>
      <c r="CIC63"/>
      <c r="CID63"/>
      <c r="CIE63"/>
      <c r="CIF63"/>
      <c r="CIG63"/>
      <c r="CIH63"/>
      <c r="CII63"/>
      <c r="CIJ63"/>
      <c r="CIK63"/>
      <c r="CIL63"/>
      <c r="CIM63"/>
      <c r="CIN63"/>
      <c r="CIO63"/>
      <c r="CIP63"/>
      <c r="CIQ63"/>
      <c r="CIR63"/>
      <c r="CIS63"/>
      <c r="CIT63"/>
      <c r="CIU63"/>
      <c r="CIV63"/>
      <c r="CIW63"/>
      <c r="CIX63"/>
      <c r="CIY63"/>
      <c r="CIZ63"/>
      <c r="CJA63"/>
      <c r="CJB63"/>
      <c r="CJC63"/>
      <c r="CJD63"/>
      <c r="CJE63"/>
      <c r="CJF63"/>
      <c r="CJG63"/>
      <c r="CJH63"/>
      <c r="CJI63"/>
      <c r="CJJ63"/>
      <c r="CJK63"/>
      <c r="CJL63"/>
      <c r="CJM63"/>
      <c r="CJN63"/>
      <c r="CJO63"/>
      <c r="CJP63"/>
      <c r="CJQ63"/>
      <c r="CJR63"/>
      <c r="CJS63"/>
      <c r="CJT63"/>
      <c r="CJU63"/>
      <c r="CJV63"/>
      <c r="CJW63"/>
      <c r="CJX63"/>
      <c r="CJY63"/>
      <c r="CJZ63"/>
      <c r="CKA63"/>
      <c r="CKB63"/>
      <c r="CKC63"/>
      <c r="CKD63"/>
      <c r="CKE63"/>
      <c r="CKF63"/>
      <c r="CKG63"/>
      <c r="CKH63"/>
      <c r="CKI63"/>
      <c r="CKJ63"/>
      <c r="CKK63"/>
      <c r="CKL63"/>
      <c r="CKM63"/>
      <c r="CKN63"/>
      <c r="CKO63"/>
      <c r="CKP63"/>
      <c r="CKQ63"/>
      <c r="CKR63"/>
      <c r="CKS63"/>
      <c r="CKT63"/>
      <c r="CKU63"/>
      <c r="CKV63"/>
      <c r="CKW63"/>
      <c r="CKX63"/>
      <c r="CKY63"/>
      <c r="CKZ63"/>
      <c r="CLA63"/>
      <c r="CLB63"/>
      <c r="CLC63"/>
      <c r="CLD63"/>
      <c r="CLE63"/>
      <c r="CLF63"/>
      <c r="CLG63"/>
      <c r="CLH63"/>
      <c r="CLI63"/>
      <c r="CLJ63"/>
      <c r="CLK63"/>
      <c r="CLL63"/>
      <c r="CLM63"/>
      <c r="CLN63"/>
      <c r="CLO63"/>
      <c r="CLP63"/>
      <c r="CLQ63"/>
      <c r="CLR63"/>
      <c r="CLS63"/>
      <c r="CLT63"/>
      <c r="CLU63"/>
      <c r="CLV63"/>
      <c r="CLW63"/>
      <c r="CLX63"/>
      <c r="CLY63"/>
      <c r="CLZ63"/>
      <c r="CMA63"/>
      <c r="CMB63"/>
      <c r="CMC63"/>
      <c r="CMD63"/>
      <c r="CME63"/>
      <c r="CMF63"/>
      <c r="CMG63"/>
      <c r="CMH63"/>
      <c r="CMI63"/>
      <c r="CMJ63"/>
    </row>
    <row r="64" spans="1:2376" s="421" customFormat="1" x14ac:dyDescent="0.3">
      <c r="A64" s="319" t="str">
        <f>'END Jul 2021'!K52</f>
        <v>Future X Power</v>
      </c>
      <c r="B64" s="383" t="str">
        <f>'END Jul 2021'!L52</f>
        <v>Flexi Saver</v>
      </c>
      <c r="C64" s="384">
        <f>IF('END Jul 2021'!BP52=0,91*'END Jul 2021'!M52/100,(91*'END Jul 2021'!M52/100)+'END Jul 2021'!BP52/4)</f>
        <v>80.766636363636337</v>
      </c>
      <c r="D64" s="384">
        <f>IF('END Jul 2021'!O52="",$G$5*'END Jul 2021'!N52/100,IF($G$5&gt;='END Jul 2021'!P52,('END Jul 2021'!P52*'END Jul 2021'!N52/100),($G$5*'END Jul 2021'!N52/100)))</f>
        <v>162.20080227272729</v>
      </c>
      <c r="E64" s="384">
        <f>IF(AND('END Jul 2021'!P52&gt;0,'END Jul 2021'!R52&gt;0),IF($G$5&lt;'END Jul 2021'!P52,0,IF($G$5&lt;=('END Jul 2021'!R52+'END Jul 2021'!P52),(($G$5-'END Jul 2021'!P52)*'END Jul 2021'!Q52/100),(('END Jul 2021'!R52)*'END Jul 2021'!Q52/100))),0)</f>
        <v>0</v>
      </c>
      <c r="F64" s="384">
        <f>IF(AND('END Jul 2021'!Q52&gt;0,'END Jul 2021'!S52&gt;0),IF($G$5&lt;('END Jul 2021'!R52+'END Jul 2021'!P52),0,IF($G$5&lt;=('END Jul 2021'!T52+'END Jul 2021'!R52+'END Jul 2021'!P52),(($G$5-('END Jul 2021'!R52+'END Jul 2021'!P52))*'END Jul 2021'!S52/100),('END Jul 2021'!T52*'END Jul 2021'!S52/100))),0)</f>
        <v>0</v>
      </c>
      <c r="G64" s="384">
        <f>IF('END Jul 2021'!T52&gt;0,IF(($G$5&lt;'END Jul 2021'!T52),(0),($G$5-'END Jul 2021'!T52)*'END Jul 2021'!U52/100),IF(AND('END Jul 2021'!R52&gt;0,'END Jul 2021'!T52=""),IF(($G$5&lt;'END Jul 2021'!R52),(0),($G$5-'END Jul 2021'!R52)*'END Jul 2021'!S52/100),IF(AND('END Jul 2021'!P52&gt;0,'END Jul 2021'!R52=""),IF(($G$5&lt;'END Jul 2021'!P52),(0),($G$5-'END Jul 2021'!P52)*'END Jul 2021'!Q52/100),0)))</f>
        <v>0</v>
      </c>
      <c r="H64" s="384">
        <f>$H$5*'END Jul 2021'!AE52/100</f>
        <v>49.68586636363635</v>
      </c>
      <c r="I64" s="384">
        <f t="shared" si="13"/>
        <v>292.65330499999999</v>
      </c>
      <c r="J64" s="449">
        <f t="shared" si="14"/>
        <v>847.54667454545461</v>
      </c>
      <c r="K64" s="449">
        <f t="shared" si="15"/>
        <v>1170.61322</v>
      </c>
      <c r="L64" s="450">
        <f t="shared" si="16"/>
        <v>1287.674542</v>
      </c>
      <c r="M64" s="386">
        <f>'END Jul 2021'!AZ52</f>
        <v>0</v>
      </c>
      <c r="N64" s="386">
        <f>'END Jul 2021'!BA52</f>
        <v>0</v>
      </c>
      <c r="O64" s="386">
        <f>'END Jul 2021'!BB52</f>
        <v>0</v>
      </c>
      <c r="P64" s="386">
        <f>'END Jul 2021'!BC52</f>
        <v>0</v>
      </c>
      <c r="Q64" s="386">
        <f>($E$6*'END Jul 2021'!AT52/100)*4</f>
        <v>119.01600000000001</v>
      </c>
      <c r="R64" s="324" t="str">
        <f t="shared" si="17"/>
        <v>No discount</v>
      </c>
      <c r="S64" s="324" t="str">
        <f t="shared" si="18"/>
        <v>Exclusive</v>
      </c>
      <c r="T64" s="380">
        <f t="shared" si="24"/>
        <v>1170.61322</v>
      </c>
      <c r="U64" s="380">
        <f t="shared" si="25"/>
        <v>1170.61322</v>
      </c>
      <c r="V64" s="386">
        <f t="shared" si="26"/>
        <v>1051.5972199999999</v>
      </c>
      <c r="W64" s="386">
        <f t="shared" si="27"/>
        <v>1051.5972199999999</v>
      </c>
      <c r="X64" s="455">
        <f t="shared" si="28"/>
        <v>1156.756942</v>
      </c>
      <c r="Y64" s="455">
        <f t="shared" si="28"/>
        <v>1156.756942</v>
      </c>
      <c r="Z64" s="387">
        <f>'END Jul 2021'!BL52</f>
        <v>0</v>
      </c>
      <c r="AA64" s="326" t="str">
        <f>'END Jul 2021'!BM52</f>
        <v>n</v>
      </c>
      <c r="AB64" s="504"/>
      <c r="AC64" s="504"/>
      <c r="AD64" s="504"/>
      <c r="AE64" s="504"/>
      <c r="AF64" s="504"/>
      <c r="AG64" s="504"/>
      <c r="AH64" s="504"/>
      <c r="AI64" s="504"/>
      <c r="AJ64" s="504"/>
      <c r="AK64" s="504"/>
      <c r="AL64" s="504"/>
      <c r="AM64" s="504"/>
      <c r="AN64" s="504"/>
      <c r="AO64" s="50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c r="AMK64"/>
      <c r="AML64"/>
      <c r="AMM64"/>
      <c r="AMN64"/>
      <c r="AMO64"/>
      <c r="AMP64"/>
      <c r="AMQ64"/>
      <c r="AMR64"/>
      <c r="AMS64"/>
      <c r="AMT64"/>
      <c r="AMU64"/>
      <c r="AMV64"/>
      <c r="AMW64"/>
      <c r="AMX64"/>
      <c r="AMY64"/>
      <c r="AMZ64"/>
      <c r="ANA64"/>
      <c r="ANB64"/>
      <c r="ANC64"/>
      <c r="AND64"/>
      <c r="ANE64"/>
      <c r="ANF64"/>
      <c r="ANG64"/>
      <c r="ANH64"/>
      <c r="ANI64"/>
      <c r="ANJ64"/>
      <c r="ANK64"/>
      <c r="ANL64"/>
      <c r="ANM64"/>
      <c r="ANN64"/>
      <c r="ANO64"/>
      <c r="ANP64"/>
      <c r="ANQ64"/>
      <c r="ANR64"/>
      <c r="ANS64"/>
      <c r="ANT64"/>
      <c r="ANU64"/>
      <c r="ANV64"/>
      <c r="ANW64"/>
      <c r="ANX64"/>
      <c r="ANY64"/>
      <c r="ANZ64"/>
      <c r="AOA64"/>
      <c r="AOB64"/>
      <c r="AOC64"/>
      <c r="AOD64"/>
      <c r="AOE64"/>
      <c r="AOF64"/>
      <c r="AOG64"/>
      <c r="AOH64"/>
      <c r="AOI64"/>
      <c r="AOJ64"/>
      <c r="AOK64"/>
      <c r="AOL64"/>
      <c r="AOM64"/>
      <c r="AON64"/>
      <c r="AOO64"/>
      <c r="AOP64"/>
      <c r="AOQ64"/>
      <c r="AOR64"/>
      <c r="AOS64"/>
      <c r="AOT64"/>
      <c r="AOU64"/>
      <c r="AOV64"/>
      <c r="AOW64"/>
      <c r="AOX64"/>
      <c r="AOY64"/>
      <c r="AOZ64"/>
      <c r="APA64"/>
      <c r="APB64"/>
      <c r="APC64"/>
      <c r="APD64"/>
      <c r="APE64"/>
      <c r="APF64"/>
      <c r="APG64"/>
      <c r="APH64"/>
      <c r="API64"/>
      <c r="APJ64"/>
      <c r="APK64"/>
      <c r="APL64"/>
      <c r="APM64"/>
      <c r="APN64"/>
      <c r="APO64"/>
      <c r="APP64"/>
      <c r="APQ64"/>
      <c r="APR64"/>
      <c r="APS64"/>
      <c r="APT64"/>
      <c r="APU64"/>
      <c r="APV64"/>
      <c r="APW64"/>
      <c r="APX64"/>
      <c r="APY64"/>
      <c r="APZ64"/>
      <c r="AQA64"/>
      <c r="AQB64"/>
      <c r="AQC64"/>
      <c r="AQD64"/>
      <c r="AQE64"/>
      <c r="AQF64"/>
      <c r="AQG64"/>
      <c r="AQH64"/>
      <c r="AQI64"/>
      <c r="AQJ64"/>
      <c r="AQK64"/>
      <c r="AQL64"/>
      <c r="AQM64"/>
      <c r="AQN64"/>
      <c r="AQO64"/>
      <c r="AQP64"/>
      <c r="AQQ64"/>
      <c r="AQR64"/>
      <c r="AQS64"/>
      <c r="AQT64"/>
      <c r="AQU64"/>
      <c r="AQV64"/>
      <c r="AQW64"/>
      <c r="AQX64"/>
      <c r="AQY64"/>
      <c r="AQZ64"/>
      <c r="ARA64"/>
      <c r="ARB64"/>
      <c r="ARC64"/>
      <c r="ARD64"/>
      <c r="ARE64"/>
      <c r="ARF64"/>
      <c r="ARG64"/>
      <c r="ARH64"/>
      <c r="ARI64"/>
      <c r="ARJ64"/>
      <c r="ARK64"/>
      <c r="ARL64"/>
      <c r="ARM64"/>
      <c r="ARN64"/>
      <c r="ARO64"/>
      <c r="ARP64"/>
      <c r="ARQ64"/>
      <c r="ARR64"/>
      <c r="ARS64"/>
      <c r="ART64"/>
      <c r="ARU64"/>
      <c r="ARV64"/>
      <c r="ARW64"/>
      <c r="ARX64"/>
      <c r="ARY64"/>
      <c r="ARZ64"/>
      <c r="ASA64"/>
      <c r="ASB64"/>
      <c r="ASC64"/>
      <c r="ASD64"/>
      <c r="ASE64"/>
      <c r="ASF64"/>
      <c r="ASG64"/>
      <c r="ASH64"/>
      <c r="ASI64"/>
      <c r="ASJ64"/>
      <c r="ASK64"/>
      <c r="ASL64"/>
      <c r="ASM64"/>
      <c r="ASN64"/>
      <c r="ASO64"/>
      <c r="ASP64"/>
      <c r="ASQ64"/>
      <c r="ASR64"/>
      <c r="ASS64"/>
      <c r="AST64"/>
      <c r="ASU64"/>
      <c r="ASV64"/>
      <c r="ASW64"/>
      <c r="ASX64"/>
      <c r="ASY64"/>
      <c r="ASZ64"/>
      <c r="ATA64"/>
      <c r="ATB64"/>
      <c r="ATC64"/>
      <c r="ATD64"/>
      <c r="ATE64"/>
      <c r="ATF64"/>
      <c r="ATG64"/>
      <c r="ATH64"/>
      <c r="ATI64"/>
      <c r="ATJ64"/>
      <c r="ATK64"/>
      <c r="ATL64"/>
      <c r="ATM64"/>
      <c r="ATN64"/>
      <c r="ATO64"/>
      <c r="ATP64"/>
      <c r="ATQ64"/>
      <c r="ATR64"/>
      <c r="ATS64"/>
      <c r="ATT64"/>
      <c r="ATU64"/>
      <c r="ATV64"/>
      <c r="ATW64"/>
      <c r="ATX64"/>
      <c r="ATY64"/>
      <c r="ATZ64"/>
      <c r="AUA64"/>
      <c r="AUB64"/>
      <c r="AUC64"/>
      <c r="AUD64"/>
      <c r="AUE64"/>
      <c r="AUF64"/>
      <c r="AUG64"/>
      <c r="AUH64"/>
      <c r="AUI64"/>
      <c r="AUJ64"/>
      <c r="AUK64"/>
      <c r="AUL64"/>
      <c r="AUM64"/>
      <c r="AUN64"/>
      <c r="AUO64"/>
      <c r="AUP64"/>
      <c r="AUQ64"/>
      <c r="AUR64"/>
      <c r="AUS64"/>
      <c r="AUT64"/>
      <c r="AUU64"/>
      <c r="AUV64"/>
      <c r="AUW64"/>
      <c r="AUX64"/>
      <c r="AUY64"/>
      <c r="AUZ64"/>
      <c r="AVA64"/>
      <c r="AVB64"/>
      <c r="AVC64"/>
      <c r="AVD64"/>
      <c r="AVE64"/>
      <c r="AVF64"/>
      <c r="AVG64"/>
      <c r="AVH64"/>
      <c r="AVI64"/>
      <c r="AVJ64"/>
      <c r="AVK64"/>
      <c r="AVL64"/>
      <c r="AVM64"/>
      <c r="AVN64"/>
      <c r="AVO64"/>
      <c r="AVP64"/>
      <c r="AVQ64"/>
      <c r="AVR64"/>
      <c r="AVS64"/>
      <c r="AVT64"/>
      <c r="AVU64"/>
      <c r="AVV64"/>
      <c r="AVW64"/>
      <c r="AVX64"/>
      <c r="AVY64"/>
      <c r="AVZ64"/>
      <c r="AWA64"/>
      <c r="AWB64"/>
      <c r="AWC64"/>
      <c r="AWD64"/>
      <c r="AWE64"/>
      <c r="AWF64"/>
      <c r="AWG64"/>
      <c r="AWH64"/>
      <c r="AWI64"/>
      <c r="AWJ64"/>
      <c r="AWK64"/>
      <c r="AWL64"/>
      <c r="AWM64"/>
      <c r="AWN64"/>
      <c r="AWO64"/>
      <c r="AWP64"/>
      <c r="AWQ64"/>
      <c r="AWR64"/>
      <c r="AWS64"/>
      <c r="AWT64"/>
      <c r="AWU64"/>
      <c r="AWV64"/>
      <c r="AWW64"/>
      <c r="AWX64"/>
      <c r="AWY64"/>
      <c r="AWZ64"/>
      <c r="AXA64"/>
      <c r="AXB64"/>
      <c r="AXC64"/>
      <c r="AXD64"/>
      <c r="AXE64"/>
      <c r="AXF64"/>
      <c r="AXG64"/>
      <c r="AXH64"/>
      <c r="AXI64"/>
      <c r="AXJ64"/>
      <c r="AXK64"/>
      <c r="AXL64"/>
      <c r="AXM64"/>
      <c r="AXN64"/>
      <c r="AXO64"/>
      <c r="AXP64"/>
      <c r="AXQ64"/>
      <c r="AXR64"/>
      <c r="AXS64"/>
      <c r="AXT64"/>
      <c r="AXU64"/>
      <c r="AXV64"/>
      <c r="AXW64"/>
      <c r="AXX64"/>
      <c r="AXY64"/>
      <c r="AXZ64"/>
      <c r="AYA64"/>
      <c r="AYB64"/>
      <c r="AYC64"/>
      <c r="AYD64"/>
      <c r="AYE64"/>
      <c r="AYF64"/>
      <c r="AYG64"/>
      <c r="AYH64"/>
      <c r="AYI64"/>
      <c r="AYJ64"/>
      <c r="AYK64"/>
      <c r="AYL64"/>
      <c r="AYM64"/>
      <c r="AYN64"/>
      <c r="AYO64"/>
      <c r="AYP64"/>
      <c r="AYQ64"/>
      <c r="AYR64"/>
      <c r="AYS64"/>
      <c r="AYT64"/>
      <c r="AYU64"/>
      <c r="AYV64"/>
      <c r="AYW64"/>
      <c r="AYX64"/>
      <c r="AYY64"/>
      <c r="AYZ64"/>
      <c r="AZA64"/>
      <c r="AZB64"/>
      <c r="AZC64"/>
      <c r="AZD64"/>
      <c r="AZE64"/>
      <c r="AZF64"/>
      <c r="AZG64"/>
      <c r="AZH64"/>
      <c r="AZI64"/>
      <c r="AZJ64"/>
      <c r="AZK64"/>
      <c r="AZL64"/>
      <c r="AZM64"/>
      <c r="AZN64"/>
      <c r="AZO64"/>
      <c r="AZP64"/>
      <c r="AZQ64"/>
      <c r="AZR64"/>
      <c r="AZS64"/>
      <c r="AZT64"/>
      <c r="AZU64"/>
      <c r="AZV64"/>
      <c r="AZW64"/>
      <c r="AZX64"/>
      <c r="AZY64"/>
      <c r="AZZ64"/>
      <c r="BAA64"/>
      <c r="BAB64"/>
      <c r="BAC64"/>
      <c r="BAD64"/>
      <c r="BAE64"/>
      <c r="BAF64"/>
      <c r="BAG64"/>
      <c r="BAH64"/>
      <c r="BAI64"/>
      <c r="BAJ64"/>
      <c r="BAK64"/>
      <c r="BAL64"/>
      <c r="BAM64"/>
      <c r="BAN64"/>
      <c r="BAO64"/>
      <c r="BAP64"/>
      <c r="BAQ64"/>
      <c r="BAR64"/>
      <c r="BAS64"/>
      <c r="BAT64"/>
      <c r="BAU64"/>
      <c r="BAV64"/>
      <c r="BAW64"/>
      <c r="BAX64"/>
      <c r="BAY64"/>
      <c r="BAZ64"/>
      <c r="BBA64"/>
      <c r="BBB64"/>
      <c r="BBC64"/>
      <c r="BBD64"/>
      <c r="BBE64"/>
      <c r="BBF64"/>
      <c r="BBG64"/>
      <c r="BBH64"/>
      <c r="BBI64"/>
      <c r="BBJ64"/>
      <c r="BBK64"/>
      <c r="BBL64"/>
      <c r="BBM64"/>
      <c r="BBN64"/>
      <c r="BBO64"/>
      <c r="BBP64"/>
      <c r="BBQ64"/>
      <c r="BBR64"/>
      <c r="BBS64"/>
      <c r="BBT64"/>
      <c r="BBU64"/>
      <c r="BBV64"/>
      <c r="BBW64"/>
      <c r="BBX64"/>
      <c r="BBY64"/>
      <c r="BBZ64"/>
      <c r="BCA64"/>
      <c r="BCB64"/>
      <c r="BCC64"/>
      <c r="BCD64"/>
      <c r="BCE64"/>
      <c r="BCF64"/>
      <c r="BCG64"/>
      <c r="BCH64"/>
      <c r="BCI64"/>
      <c r="BCJ64"/>
      <c r="BCK64"/>
      <c r="BCL64"/>
      <c r="BCM64"/>
      <c r="BCN64"/>
      <c r="BCO64"/>
      <c r="BCP64"/>
      <c r="BCQ64"/>
      <c r="BCR64"/>
      <c r="BCS64"/>
      <c r="BCT64"/>
      <c r="BCU64"/>
      <c r="BCV64"/>
      <c r="BCW64"/>
      <c r="BCX64"/>
      <c r="BCY64"/>
      <c r="BCZ64"/>
      <c r="BDA64"/>
      <c r="BDB64"/>
      <c r="BDC64"/>
      <c r="BDD64"/>
      <c r="BDE64"/>
      <c r="BDF64"/>
      <c r="BDG64"/>
      <c r="BDH64"/>
      <c r="BDI64"/>
      <c r="BDJ64"/>
      <c r="BDK64"/>
      <c r="BDL64"/>
      <c r="BDM64"/>
      <c r="BDN64"/>
      <c r="BDO64"/>
      <c r="BDP64"/>
      <c r="BDQ64"/>
      <c r="BDR64"/>
      <c r="BDS64"/>
      <c r="BDT64"/>
      <c r="BDU64"/>
      <c r="BDV64"/>
      <c r="BDW64"/>
      <c r="BDX64"/>
      <c r="BDY64"/>
      <c r="BDZ64"/>
      <c r="BEA64"/>
      <c r="BEB64"/>
      <c r="BEC64"/>
      <c r="BED64"/>
      <c r="BEE64"/>
      <c r="BEF64"/>
      <c r="BEG64"/>
      <c r="BEH64"/>
      <c r="BEI64"/>
      <c r="BEJ64"/>
      <c r="BEK64"/>
      <c r="BEL64"/>
      <c r="BEM64"/>
      <c r="BEN64"/>
      <c r="BEO64"/>
      <c r="BEP64"/>
      <c r="BEQ64"/>
      <c r="BER64"/>
      <c r="BES64"/>
      <c r="BET64"/>
      <c r="BEU64"/>
      <c r="BEV64"/>
      <c r="BEW64"/>
      <c r="BEX64"/>
      <c r="BEY64"/>
      <c r="BEZ64"/>
      <c r="BFA64"/>
      <c r="BFB64"/>
      <c r="BFC64"/>
      <c r="BFD64"/>
      <c r="BFE64"/>
      <c r="BFF64"/>
      <c r="BFG64"/>
      <c r="BFH64"/>
      <c r="BFI64"/>
      <c r="BFJ64"/>
      <c r="BFK64"/>
      <c r="BFL64"/>
      <c r="BFM64"/>
      <c r="BFN64"/>
      <c r="BFO64"/>
      <c r="BFP64"/>
      <c r="BFQ64"/>
      <c r="BFR64"/>
      <c r="BFS64"/>
      <c r="BFT64"/>
      <c r="BFU64"/>
      <c r="BFV64"/>
      <c r="BFW64"/>
      <c r="BFX64"/>
      <c r="BFY64"/>
      <c r="BFZ64"/>
      <c r="BGA64"/>
      <c r="BGB64"/>
      <c r="BGC64"/>
      <c r="BGD64"/>
      <c r="BGE64"/>
      <c r="BGF64"/>
      <c r="BGG64"/>
      <c r="BGH64"/>
      <c r="BGI64"/>
      <c r="BGJ64"/>
      <c r="BGK64"/>
      <c r="BGL64"/>
      <c r="BGM64"/>
      <c r="BGN64"/>
      <c r="BGO64"/>
      <c r="BGP64"/>
      <c r="BGQ64"/>
      <c r="BGR64"/>
      <c r="BGS64"/>
      <c r="BGT64"/>
      <c r="BGU64"/>
      <c r="BGV64"/>
      <c r="BGW64"/>
      <c r="BGX64"/>
      <c r="BGY64"/>
      <c r="BGZ64"/>
      <c r="BHA64"/>
      <c r="BHB64"/>
      <c r="BHC64"/>
      <c r="BHD64"/>
      <c r="BHE64"/>
      <c r="BHF64"/>
      <c r="BHG64"/>
      <c r="BHH64"/>
      <c r="BHI64"/>
      <c r="BHJ64"/>
      <c r="BHK64"/>
      <c r="BHL64"/>
      <c r="BHM64"/>
      <c r="BHN64"/>
      <c r="BHO64"/>
      <c r="BHP64"/>
      <c r="BHQ64"/>
      <c r="BHR64"/>
      <c r="BHS64"/>
      <c r="BHT64"/>
      <c r="BHU64"/>
      <c r="BHV64"/>
      <c r="BHW64"/>
      <c r="BHX64"/>
      <c r="BHY64"/>
      <c r="BHZ64"/>
      <c r="BIA64"/>
      <c r="BIB64"/>
      <c r="BIC64"/>
      <c r="BID64"/>
      <c r="BIE64"/>
      <c r="BIF64"/>
      <c r="BIG64"/>
      <c r="BIH64"/>
      <c r="BII64"/>
      <c r="BIJ64"/>
      <c r="BIK64"/>
      <c r="BIL64"/>
      <c r="BIM64"/>
      <c r="BIN64"/>
      <c r="BIO64"/>
      <c r="BIP64"/>
      <c r="BIQ64"/>
      <c r="BIR64"/>
      <c r="BIS64"/>
      <c r="BIT64"/>
      <c r="BIU64"/>
      <c r="BIV64"/>
      <c r="BIW64"/>
      <c r="BIX64"/>
      <c r="BIY64"/>
      <c r="BIZ64"/>
      <c r="BJA64"/>
      <c r="BJB64"/>
      <c r="BJC64"/>
      <c r="BJD64"/>
      <c r="BJE64"/>
      <c r="BJF64"/>
      <c r="BJG64"/>
      <c r="BJH64"/>
      <c r="BJI64"/>
      <c r="BJJ64"/>
      <c r="BJK64"/>
      <c r="BJL64"/>
      <c r="BJM64"/>
      <c r="BJN64"/>
      <c r="BJO64"/>
      <c r="BJP64"/>
      <c r="BJQ64"/>
      <c r="BJR64"/>
      <c r="BJS64"/>
      <c r="BJT64"/>
      <c r="BJU64"/>
      <c r="BJV64"/>
      <c r="BJW64"/>
      <c r="BJX64"/>
      <c r="BJY64"/>
      <c r="BJZ64"/>
      <c r="BKA64"/>
      <c r="BKB64"/>
      <c r="BKC64"/>
      <c r="BKD64"/>
      <c r="BKE64"/>
      <c r="BKF64"/>
      <c r="BKG64"/>
      <c r="BKH64"/>
      <c r="BKI64"/>
      <c r="BKJ64"/>
      <c r="BKK64"/>
      <c r="BKL64"/>
      <c r="BKM64"/>
      <c r="BKN64"/>
      <c r="BKO64"/>
      <c r="BKP64"/>
      <c r="BKQ64"/>
      <c r="BKR64"/>
      <c r="BKS64"/>
      <c r="BKT64"/>
      <c r="BKU64"/>
      <c r="BKV64"/>
      <c r="BKW64"/>
      <c r="BKX64"/>
      <c r="BKY64"/>
      <c r="BKZ64"/>
      <c r="BLA64"/>
      <c r="BLB64"/>
      <c r="BLC64"/>
      <c r="BLD64"/>
      <c r="BLE64"/>
      <c r="BLF64"/>
      <c r="BLG64"/>
      <c r="BLH64"/>
      <c r="BLI64"/>
      <c r="BLJ64"/>
      <c r="BLK64"/>
      <c r="BLL64"/>
      <c r="BLM64"/>
      <c r="BLN64"/>
      <c r="BLO64"/>
      <c r="BLP64"/>
      <c r="BLQ64"/>
      <c r="BLR64"/>
      <c r="BLS64"/>
      <c r="BLT64"/>
      <c r="BLU64"/>
      <c r="BLV64"/>
      <c r="BLW64"/>
      <c r="BLX64"/>
      <c r="BLY64"/>
      <c r="BLZ64"/>
      <c r="BMA64"/>
      <c r="BMB64"/>
      <c r="BMC64"/>
      <c r="BMD64"/>
      <c r="BME64"/>
      <c r="BMF64"/>
      <c r="BMG64"/>
      <c r="BMH64"/>
      <c r="BMI64"/>
      <c r="BMJ64"/>
      <c r="BMK64"/>
      <c r="BML64"/>
      <c r="BMM64"/>
      <c r="BMN64"/>
      <c r="BMO64"/>
      <c r="BMP64"/>
      <c r="BMQ64"/>
      <c r="BMR64"/>
      <c r="BMS64"/>
      <c r="BMT64"/>
      <c r="BMU64"/>
      <c r="BMV64"/>
      <c r="BMW64"/>
      <c r="BMX64"/>
      <c r="BMY64"/>
      <c r="BMZ64"/>
      <c r="BNA64"/>
      <c r="BNB64"/>
      <c r="BNC64"/>
      <c r="BND64"/>
      <c r="BNE64"/>
      <c r="BNF64"/>
      <c r="BNG64"/>
      <c r="BNH64"/>
      <c r="BNI64"/>
      <c r="BNJ64"/>
      <c r="BNK64"/>
      <c r="BNL64"/>
      <c r="BNM64"/>
      <c r="BNN64"/>
      <c r="BNO64"/>
      <c r="BNP64"/>
      <c r="BNQ64"/>
      <c r="BNR64"/>
      <c r="BNS64"/>
      <c r="BNT64"/>
      <c r="BNU64"/>
      <c r="BNV64"/>
      <c r="BNW64"/>
      <c r="BNX64"/>
      <c r="BNY64"/>
      <c r="BNZ64"/>
      <c r="BOA64"/>
      <c r="BOB64"/>
      <c r="BOC64"/>
      <c r="BOD64"/>
      <c r="BOE64"/>
      <c r="BOF64"/>
      <c r="BOG64"/>
      <c r="BOH64"/>
      <c r="BOI64"/>
      <c r="BOJ64"/>
      <c r="BOK64"/>
      <c r="BOL64"/>
      <c r="BOM64"/>
      <c r="BON64"/>
      <c r="BOO64"/>
      <c r="BOP64"/>
      <c r="BOQ64"/>
      <c r="BOR64"/>
      <c r="BOS64"/>
      <c r="BOT64"/>
      <c r="BOU64"/>
      <c r="BOV64"/>
      <c r="BOW64"/>
      <c r="BOX64"/>
      <c r="BOY64"/>
      <c r="BOZ64"/>
      <c r="BPA64"/>
      <c r="BPB64"/>
      <c r="BPC64"/>
      <c r="BPD64"/>
      <c r="BPE64"/>
      <c r="BPF64"/>
      <c r="BPG64"/>
      <c r="BPH64"/>
      <c r="BPI64"/>
      <c r="BPJ64"/>
      <c r="BPK64"/>
      <c r="BPL64"/>
      <c r="BPM64"/>
      <c r="BPN64"/>
      <c r="BPO64"/>
      <c r="BPP64"/>
      <c r="BPQ64"/>
      <c r="BPR64"/>
      <c r="BPS64"/>
      <c r="BPT64"/>
      <c r="BPU64"/>
      <c r="BPV64"/>
      <c r="BPW64"/>
      <c r="BPX64"/>
      <c r="BPY64"/>
      <c r="BPZ64"/>
      <c r="BQA64"/>
      <c r="BQB64"/>
      <c r="BQC64"/>
      <c r="BQD64"/>
      <c r="BQE64"/>
      <c r="BQF64"/>
      <c r="BQG64"/>
      <c r="BQH64"/>
      <c r="BQI64"/>
      <c r="BQJ64"/>
      <c r="BQK64"/>
      <c r="BQL64"/>
      <c r="BQM64"/>
      <c r="BQN64"/>
      <c r="BQO64"/>
      <c r="BQP64"/>
      <c r="BQQ64"/>
      <c r="BQR64"/>
      <c r="BQS64"/>
      <c r="BQT64"/>
      <c r="BQU64"/>
      <c r="BQV64"/>
      <c r="BQW64"/>
      <c r="BQX64"/>
      <c r="BQY64"/>
      <c r="BQZ64"/>
      <c r="BRA64"/>
      <c r="BRB64"/>
      <c r="BRC64"/>
      <c r="BRD64"/>
      <c r="BRE64"/>
      <c r="BRF64"/>
      <c r="BRG64"/>
      <c r="BRH64"/>
      <c r="BRI64"/>
      <c r="BRJ64"/>
      <c r="BRK64"/>
      <c r="BRL64"/>
      <c r="BRM64"/>
      <c r="BRN64"/>
      <c r="BRO64"/>
      <c r="BRP64"/>
      <c r="BRQ64"/>
      <c r="BRR64"/>
      <c r="BRS64"/>
      <c r="BRT64"/>
      <c r="BRU64"/>
      <c r="BRV64"/>
      <c r="BRW64"/>
      <c r="BRX64"/>
      <c r="BRY64"/>
      <c r="BRZ64"/>
      <c r="BSA64"/>
      <c r="BSB64"/>
      <c r="BSC64"/>
      <c r="BSD64"/>
      <c r="BSE64"/>
      <c r="BSF64"/>
      <c r="BSG64"/>
      <c r="BSH64"/>
      <c r="BSI64"/>
      <c r="BSJ64"/>
      <c r="BSK64"/>
      <c r="BSL64"/>
      <c r="BSM64"/>
      <c r="BSN64"/>
      <c r="BSO64"/>
      <c r="BSP64"/>
      <c r="BSQ64"/>
      <c r="BSR64"/>
      <c r="BSS64"/>
      <c r="BST64"/>
      <c r="BSU64"/>
      <c r="BSV64"/>
      <c r="BSW64"/>
      <c r="BSX64"/>
      <c r="BSY64"/>
      <c r="BSZ64"/>
      <c r="BTA64"/>
      <c r="BTB64"/>
      <c r="BTC64"/>
      <c r="BTD64"/>
      <c r="BTE64"/>
      <c r="BTF64"/>
      <c r="BTG64"/>
      <c r="BTH64"/>
      <c r="BTI64"/>
      <c r="BTJ64"/>
      <c r="BTK64"/>
      <c r="BTL64"/>
      <c r="BTM64"/>
      <c r="BTN64"/>
      <c r="BTO64"/>
      <c r="BTP64"/>
      <c r="BTQ64"/>
      <c r="BTR64"/>
      <c r="BTS64"/>
      <c r="BTT64"/>
      <c r="BTU64"/>
      <c r="BTV64"/>
      <c r="BTW64"/>
      <c r="BTX64"/>
      <c r="BTY64"/>
      <c r="BTZ64"/>
      <c r="BUA64"/>
      <c r="BUB64"/>
      <c r="BUC64"/>
      <c r="BUD64"/>
      <c r="BUE64"/>
      <c r="BUF64"/>
      <c r="BUG64"/>
      <c r="BUH64"/>
      <c r="BUI64"/>
      <c r="BUJ64"/>
      <c r="BUK64"/>
      <c r="BUL64"/>
      <c r="BUM64"/>
      <c r="BUN64"/>
      <c r="BUO64"/>
      <c r="BUP64"/>
      <c r="BUQ64"/>
      <c r="BUR64"/>
      <c r="BUS64"/>
      <c r="BUT64"/>
      <c r="BUU64"/>
      <c r="BUV64"/>
      <c r="BUW64"/>
      <c r="BUX64"/>
      <c r="BUY64"/>
      <c r="BUZ64"/>
      <c r="BVA64"/>
      <c r="BVB64"/>
      <c r="BVC64"/>
      <c r="BVD64"/>
      <c r="BVE64"/>
      <c r="BVF64"/>
      <c r="BVG64"/>
      <c r="BVH64"/>
      <c r="BVI64"/>
      <c r="BVJ64"/>
      <c r="BVK64"/>
      <c r="BVL64"/>
      <c r="BVM64"/>
      <c r="BVN64"/>
      <c r="BVO64"/>
      <c r="BVP64"/>
      <c r="BVQ64"/>
      <c r="BVR64"/>
      <c r="BVS64"/>
      <c r="BVT64"/>
      <c r="BVU64"/>
      <c r="BVV64"/>
      <c r="BVW64"/>
      <c r="BVX64"/>
      <c r="BVY64"/>
      <c r="BVZ64"/>
      <c r="BWA64"/>
      <c r="BWB64"/>
      <c r="BWC64"/>
      <c r="BWD64"/>
      <c r="BWE64"/>
      <c r="BWF64"/>
      <c r="BWG64"/>
      <c r="BWH64"/>
      <c r="BWI64"/>
      <c r="BWJ64"/>
      <c r="BWK64"/>
      <c r="BWL64"/>
      <c r="BWM64"/>
      <c r="BWN64"/>
      <c r="BWO64"/>
      <c r="BWP64"/>
      <c r="BWQ64"/>
      <c r="BWR64"/>
      <c r="BWS64"/>
      <c r="BWT64"/>
      <c r="BWU64"/>
      <c r="BWV64"/>
      <c r="BWW64"/>
      <c r="BWX64"/>
      <c r="BWY64"/>
      <c r="BWZ64"/>
      <c r="BXA64"/>
      <c r="BXB64"/>
      <c r="BXC64"/>
      <c r="BXD64"/>
      <c r="BXE64"/>
      <c r="BXF64"/>
      <c r="BXG64"/>
      <c r="BXH64"/>
      <c r="BXI64"/>
      <c r="BXJ64"/>
      <c r="BXK64"/>
      <c r="BXL64"/>
      <c r="BXM64"/>
      <c r="BXN64"/>
      <c r="BXO64"/>
      <c r="BXP64"/>
      <c r="BXQ64"/>
      <c r="BXR64"/>
      <c r="BXS64"/>
      <c r="BXT64"/>
      <c r="BXU64"/>
      <c r="BXV64"/>
      <c r="BXW64"/>
      <c r="BXX64"/>
      <c r="BXY64"/>
      <c r="BXZ64"/>
      <c r="BYA64"/>
      <c r="BYB64"/>
      <c r="BYC64"/>
      <c r="BYD64"/>
      <c r="BYE64"/>
      <c r="BYF64"/>
      <c r="BYG64"/>
      <c r="BYH64"/>
      <c r="BYI64"/>
      <c r="BYJ64"/>
      <c r="BYK64"/>
      <c r="BYL64"/>
      <c r="BYM64"/>
      <c r="BYN64"/>
      <c r="BYO64"/>
      <c r="BYP64"/>
      <c r="BYQ64"/>
      <c r="BYR64"/>
      <c r="BYS64"/>
      <c r="BYT64"/>
      <c r="BYU64"/>
      <c r="BYV64"/>
      <c r="BYW64"/>
      <c r="BYX64"/>
      <c r="BYY64"/>
      <c r="BYZ64"/>
      <c r="BZA64"/>
      <c r="BZB64"/>
      <c r="BZC64"/>
      <c r="BZD64"/>
      <c r="BZE64"/>
      <c r="BZF64"/>
      <c r="BZG64"/>
      <c r="BZH64"/>
      <c r="BZI64"/>
      <c r="BZJ64"/>
      <c r="BZK64"/>
      <c r="BZL64"/>
      <c r="BZM64"/>
      <c r="BZN64"/>
      <c r="BZO64"/>
      <c r="BZP64"/>
      <c r="BZQ64"/>
      <c r="BZR64"/>
      <c r="BZS64"/>
      <c r="BZT64"/>
      <c r="BZU64"/>
      <c r="BZV64"/>
      <c r="BZW64"/>
      <c r="BZX64"/>
      <c r="BZY64"/>
      <c r="BZZ64"/>
      <c r="CAA64"/>
      <c r="CAB64"/>
      <c r="CAC64"/>
      <c r="CAD64"/>
      <c r="CAE64"/>
      <c r="CAF64"/>
      <c r="CAG64"/>
      <c r="CAH64"/>
      <c r="CAI64"/>
      <c r="CAJ64"/>
      <c r="CAK64"/>
      <c r="CAL64"/>
      <c r="CAM64"/>
      <c r="CAN64"/>
      <c r="CAO64"/>
      <c r="CAP64"/>
      <c r="CAQ64"/>
      <c r="CAR64"/>
      <c r="CAS64"/>
      <c r="CAT64"/>
      <c r="CAU64"/>
      <c r="CAV64"/>
      <c r="CAW64"/>
      <c r="CAX64"/>
      <c r="CAY64"/>
      <c r="CAZ64"/>
      <c r="CBA64"/>
      <c r="CBB64"/>
      <c r="CBC64"/>
      <c r="CBD64"/>
      <c r="CBE64"/>
      <c r="CBF64"/>
      <c r="CBG64"/>
      <c r="CBH64"/>
      <c r="CBI64"/>
      <c r="CBJ64"/>
      <c r="CBK64"/>
      <c r="CBL64"/>
      <c r="CBM64"/>
      <c r="CBN64"/>
      <c r="CBO64"/>
      <c r="CBP64"/>
      <c r="CBQ64"/>
      <c r="CBR64"/>
      <c r="CBS64"/>
      <c r="CBT64"/>
      <c r="CBU64"/>
      <c r="CBV64"/>
      <c r="CBW64"/>
      <c r="CBX64"/>
      <c r="CBY64"/>
      <c r="CBZ64"/>
      <c r="CCA64"/>
      <c r="CCB64"/>
      <c r="CCC64"/>
      <c r="CCD64"/>
      <c r="CCE64"/>
      <c r="CCF64"/>
      <c r="CCG64"/>
      <c r="CCH64"/>
      <c r="CCI64"/>
      <c r="CCJ64"/>
      <c r="CCK64"/>
      <c r="CCL64"/>
      <c r="CCM64"/>
      <c r="CCN64"/>
      <c r="CCO64"/>
      <c r="CCP64"/>
      <c r="CCQ64"/>
      <c r="CCR64"/>
      <c r="CCS64"/>
      <c r="CCT64"/>
      <c r="CCU64"/>
      <c r="CCV64"/>
      <c r="CCW64"/>
      <c r="CCX64"/>
      <c r="CCY64"/>
      <c r="CCZ64"/>
      <c r="CDA64"/>
      <c r="CDB64"/>
      <c r="CDC64"/>
      <c r="CDD64"/>
      <c r="CDE64"/>
      <c r="CDF64"/>
      <c r="CDG64"/>
      <c r="CDH64"/>
      <c r="CDI64"/>
      <c r="CDJ64"/>
      <c r="CDK64"/>
      <c r="CDL64"/>
      <c r="CDM64"/>
      <c r="CDN64"/>
      <c r="CDO64"/>
      <c r="CDP64"/>
      <c r="CDQ64"/>
      <c r="CDR64"/>
      <c r="CDS64"/>
      <c r="CDT64"/>
      <c r="CDU64"/>
      <c r="CDV64"/>
      <c r="CDW64"/>
      <c r="CDX64"/>
      <c r="CDY64"/>
      <c r="CDZ64"/>
      <c r="CEA64"/>
      <c r="CEB64"/>
      <c r="CEC64"/>
      <c r="CED64"/>
      <c r="CEE64"/>
      <c r="CEF64"/>
      <c r="CEG64"/>
      <c r="CEH64"/>
      <c r="CEI64"/>
      <c r="CEJ64"/>
      <c r="CEK64"/>
      <c r="CEL64"/>
      <c r="CEM64"/>
      <c r="CEN64"/>
      <c r="CEO64"/>
      <c r="CEP64"/>
      <c r="CEQ64"/>
      <c r="CER64"/>
      <c r="CES64"/>
      <c r="CET64"/>
      <c r="CEU64"/>
      <c r="CEV64"/>
      <c r="CEW64"/>
      <c r="CEX64"/>
      <c r="CEY64"/>
      <c r="CEZ64"/>
      <c r="CFA64"/>
      <c r="CFB64"/>
      <c r="CFC64"/>
      <c r="CFD64"/>
      <c r="CFE64"/>
      <c r="CFF64"/>
      <c r="CFG64"/>
      <c r="CFH64"/>
      <c r="CFI64"/>
      <c r="CFJ64"/>
      <c r="CFK64"/>
      <c r="CFL64"/>
      <c r="CFM64"/>
      <c r="CFN64"/>
      <c r="CFO64"/>
      <c r="CFP64"/>
      <c r="CFQ64"/>
      <c r="CFR64"/>
      <c r="CFS64"/>
      <c r="CFT64"/>
      <c r="CFU64"/>
      <c r="CFV64"/>
      <c r="CFW64"/>
      <c r="CFX64"/>
      <c r="CFY64"/>
      <c r="CFZ64"/>
      <c r="CGA64"/>
      <c r="CGB64"/>
      <c r="CGC64"/>
      <c r="CGD64"/>
      <c r="CGE64"/>
      <c r="CGF64"/>
      <c r="CGG64"/>
      <c r="CGH64"/>
      <c r="CGI64"/>
      <c r="CGJ64"/>
      <c r="CGK64"/>
      <c r="CGL64"/>
      <c r="CGM64"/>
      <c r="CGN64"/>
      <c r="CGO64"/>
      <c r="CGP64"/>
      <c r="CGQ64"/>
      <c r="CGR64"/>
      <c r="CGS64"/>
      <c r="CGT64"/>
      <c r="CGU64"/>
      <c r="CGV64"/>
      <c r="CGW64"/>
      <c r="CGX64"/>
      <c r="CGY64"/>
      <c r="CGZ64"/>
      <c r="CHA64"/>
      <c r="CHB64"/>
      <c r="CHC64"/>
      <c r="CHD64"/>
      <c r="CHE64"/>
      <c r="CHF64"/>
      <c r="CHG64"/>
      <c r="CHH64"/>
      <c r="CHI64"/>
      <c r="CHJ64"/>
      <c r="CHK64"/>
      <c r="CHL64"/>
      <c r="CHM64"/>
      <c r="CHN64"/>
      <c r="CHO64"/>
      <c r="CHP64"/>
      <c r="CHQ64"/>
      <c r="CHR64"/>
      <c r="CHS64"/>
      <c r="CHT64"/>
      <c r="CHU64"/>
      <c r="CHV64"/>
      <c r="CHW64"/>
      <c r="CHX64"/>
      <c r="CHY64"/>
      <c r="CHZ64"/>
      <c r="CIA64"/>
      <c r="CIB64"/>
      <c r="CIC64"/>
      <c r="CID64"/>
      <c r="CIE64"/>
      <c r="CIF64"/>
      <c r="CIG64"/>
      <c r="CIH64"/>
      <c r="CII64"/>
      <c r="CIJ64"/>
      <c r="CIK64"/>
      <c r="CIL64"/>
      <c r="CIM64"/>
      <c r="CIN64"/>
      <c r="CIO64"/>
      <c r="CIP64"/>
      <c r="CIQ64"/>
      <c r="CIR64"/>
      <c r="CIS64"/>
      <c r="CIT64"/>
      <c r="CIU64"/>
      <c r="CIV64"/>
      <c r="CIW64"/>
      <c r="CIX64"/>
      <c r="CIY64"/>
      <c r="CIZ64"/>
      <c r="CJA64"/>
      <c r="CJB64"/>
      <c r="CJC64"/>
      <c r="CJD64"/>
      <c r="CJE64"/>
      <c r="CJF64"/>
      <c r="CJG64"/>
      <c r="CJH64"/>
      <c r="CJI64"/>
      <c r="CJJ64"/>
      <c r="CJK64"/>
      <c r="CJL64"/>
      <c r="CJM64"/>
      <c r="CJN64"/>
      <c r="CJO64"/>
      <c r="CJP64"/>
      <c r="CJQ64"/>
      <c r="CJR64"/>
      <c r="CJS64"/>
      <c r="CJT64"/>
      <c r="CJU64"/>
      <c r="CJV64"/>
      <c r="CJW64"/>
      <c r="CJX64"/>
      <c r="CJY64"/>
      <c r="CJZ64"/>
      <c r="CKA64"/>
      <c r="CKB64"/>
      <c r="CKC64"/>
      <c r="CKD64"/>
      <c r="CKE64"/>
      <c r="CKF64"/>
      <c r="CKG64"/>
      <c r="CKH64"/>
      <c r="CKI64"/>
      <c r="CKJ64"/>
      <c r="CKK64"/>
      <c r="CKL64"/>
      <c r="CKM64"/>
      <c r="CKN64"/>
      <c r="CKO64"/>
      <c r="CKP64"/>
      <c r="CKQ64"/>
      <c r="CKR64"/>
      <c r="CKS64"/>
      <c r="CKT64"/>
      <c r="CKU64"/>
      <c r="CKV64"/>
      <c r="CKW64"/>
      <c r="CKX64"/>
      <c r="CKY64"/>
      <c r="CKZ64"/>
      <c r="CLA64"/>
      <c r="CLB64"/>
      <c r="CLC64"/>
      <c r="CLD64"/>
      <c r="CLE64"/>
      <c r="CLF64"/>
      <c r="CLG64"/>
      <c r="CLH64"/>
      <c r="CLI64"/>
      <c r="CLJ64"/>
      <c r="CLK64"/>
      <c r="CLL64"/>
      <c r="CLM64"/>
      <c r="CLN64"/>
      <c r="CLO64"/>
      <c r="CLP64"/>
      <c r="CLQ64"/>
      <c r="CLR64"/>
      <c r="CLS64"/>
      <c r="CLT64"/>
      <c r="CLU64"/>
      <c r="CLV64"/>
      <c r="CLW64"/>
      <c r="CLX64"/>
      <c r="CLY64"/>
      <c r="CLZ64"/>
      <c r="CMA64"/>
      <c r="CMB64"/>
      <c r="CMC64"/>
      <c r="CMD64"/>
      <c r="CME64"/>
      <c r="CMF64"/>
      <c r="CMG64"/>
      <c r="CMH64"/>
      <c r="CMI64"/>
      <c r="CMJ64"/>
    </row>
    <row r="65" spans="1:2376" s="421" customFormat="1" x14ac:dyDescent="0.3">
      <c r="A65" s="319" t="str">
        <f>'END Jul 2021'!K53</f>
        <v>GloBird Energy</v>
      </c>
      <c r="B65" s="383" t="str">
        <f>'END Jul 2021'!L53</f>
        <v>UltraSave</v>
      </c>
      <c r="C65" s="384">
        <f>IF('END Jul 2021'!BP53=0,91*'END Jul 2021'!M53/100,(91*'END Jul 2021'!M53/100)+'END Jul 2021'!BP53/4)</f>
        <v>81.899999999999991</v>
      </c>
      <c r="D65" s="384">
        <f>IF('END Jul 2021'!O53="",$G$5*'END Jul 2021'!N53/100,IF($G$5&gt;='END Jul 2021'!P53,('END Jul 2021'!P53*'END Jul 2021'!N53/100),($G$5*'END Jul 2021'!N53/100)))</f>
        <v>168.81038999999998</v>
      </c>
      <c r="E65" s="384">
        <f>IF(AND('END Jul 2021'!P53&gt;0,'END Jul 2021'!R53&gt;0),IF($G$5&lt;'END Jul 2021'!P53,0,IF($G$5&lt;=('END Jul 2021'!R53+'END Jul 2021'!P53),(($G$5-'END Jul 2021'!P53)*'END Jul 2021'!Q53/100),(('END Jul 2021'!R53)*'END Jul 2021'!Q53/100))),0)</f>
        <v>0</v>
      </c>
      <c r="F65" s="384">
        <f>IF(AND('END Jul 2021'!Q53&gt;0,'END Jul 2021'!S53&gt;0),IF($G$5&lt;('END Jul 2021'!R53+'END Jul 2021'!P53),0,IF($G$5&lt;=('END Jul 2021'!T53+'END Jul 2021'!R53+'END Jul 2021'!P53),(($G$5-('END Jul 2021'!R53+'END Jul 2021'!P53))*'END Jul 2021'!S53/100),('END Jul 2021'!T53*'END Jul 2021'!S53/100))),0)</f>
        <v>0</v>
      </c>
      <c r="G65" s="384">
        <f>IF('END Jul 2021'!T53&gt;0,IF(($G$5&lt;'END Jul 2021'!T53),(0),($G$5-'END Jul 2021'!T53)*'END Jul 2021'!U53/100),IF(AND('END Jul 2021'!R53&gt;0,'END Jul 2021'!T53=""),IF(($G$5&lt;'END Jul 2021'!R53),(0),($G$5-'END Jul 2021'!R53)*'END Jul 2021'!S53/100),IF(AND('END Jul 2021'!P53&gt;0,'END Jul 2021'!R53=""),IF(($G$5&lt;'END Jul 2021'!P53),(0),($G$5-'END Jul 2021'!P53)*'END Jul 2021'!Q53/100),0)))</f>
        <v>0</v>
      </c>
      <c r="H65" s="384">
        <f>$H$5*'END Jul 2021'!AE53/100</f>
        <v>51.574319999999986</v>
      </c>
      <c r="I65" s="384">
        <f t="shared" si="13"/>
        <v>302.28470999999996</v>
      </c>
      <c r="J65" s="449">
        <f t="shared" si="14"/>
        <v>881.53883999999994</v>
      </c>
      <c r="K65" s="449">
        <f t="shared" si="15"/>
        <v>1209.1388399999998</v>
      </c>
      <c r="L65" s="450">
        <f t="shared" si="16"/>
        <v>1330.0527239999999</v>
      </c>
      <c r="M65" s="386">
        <f>'END Jul 2021'!AZ53</f>
        <v>0</v>
      </c>
      <c r="N65" s="386">
        <f>'END Jul 2021'!BA53</f>
        <v>0</v>
      </c>
      <c r="O65" s="386">
        <f>'END Jul 2021'!BB53</f>
        <v>0</v>
      </c>
      <c r="P65" s="386">
        <f>'END Jul 2021'!BC53</f>
        <v>0</v>
      </c>
      <c r="Q65" s="386">
        <f>($E$6*'END Jul 2021'!AT53/100)*4</f>
        <v>89.262</v>
      </c>
      <c r="R65" s="324" t="str">
        <f t="shared" si="17"/>
        <v>No discount</v>
      </c>
      <c r="S65" s="324" t="str">
        <f t="shared" si="18"/>
        <v>Exclusive</v>
      </c>
      <c r="T65" s="380">
        <f t="shared" si="24"/>
        <v>1209.1388399999998</v>
      </c>
      <c r="U65" s="380">
        <f t="shared" si="25"/>
        <v>1209.1388399999998</v>
      </c>
      <c r="V65" s="386">
        <f t="shared" si="26"/>
        <v>1119.8768399999999</v>
      </c>
      <c r="W65" s="386">
        <f t="shared" si="27"/>
        <v>1119.8768399999999</v>
      </c>
      <c r="X65" s="455">
        <f t="shared" si="28"/>
        <v>1231.8645240000001</v>
      </c>
      <c r="Y65" s="455">
        <f t="shared" si="28"/>
        <v>1231.8645240000001</v>
      </c>
      <c r="Z65" s="387">
        <f>'END Jul 2021'!BL53</f>
        <v>0</v>
      </c>
      <c r="AA65" s="326" t="str">
        <f>'END Jul 2021'!BM53</f>
        <v>n</v>
      </c>
      <c r="AB65" s="504"/>
      <c r="AC65" s="504"/>
      <c r="AD65" s="504"/>
      <c r="AE65" s="504"/>
      <c r="AF65" s="504"/>
      <c r="AG65" s="504"/>
      <c r="AH65" s="504"/>
      <c r="AI65" s="504"/>
      <c r="AJ65" s="504"/>
      <c r="AK65" s="504"/>
      <c r="AL65" s="504"/>
      <c r="AM65" s="504"/>
      <c r="AN65" s="504"/>
      <c r="AO65" s="504"/>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c r="AMK65"/>
      <c r="AML65"/>
      <c r="AMM65"/>
      <c r="AMN65"/>
      <c r="AMO65"/>
      <c r="AMP65"/>
      <c r="AMQ65"/>
      <c r="AMR65"/>
      <c r="AMS65"/>
      <c r="AMT65"/>
      <c r="AMU65"/>
      <c r="AMV65"/>
      <c r="AMW65"/>
      <c r="AMX65"/>
      <c r="AMY65"/>
      <c r="AMZ65"/>
      <c r="ANA65"/>
      <c r="ANB65"/>
      <c r="ANC65"/>
      <c r="AND65"/>
      <c r="ANE65"/>
      <c r="ANF65"/>
      <c r="ANG65"/>
      <c r="ANH65"/>
      <c r="ANI65"/>
      <c r="ANJ65"/>
      <c r="ANK65"/>
      <c r="ANL65"/>
      <c r="ANM65"/>
      <c r="ANN65"/>
      <c r="ANO65"/>
      <c r="ANP65"/>
      <c r="ANQ65"/>
      <c r="ANR65"/>
      <c r="ANS65"/>
      <c r="ANT65"/>
      <c r="ANU65"/>
      <c r="ANV65"/>
      <c r="ANW65"/>
      <c r="ANX65"/>
      <c r="ANY65"/>
      <c r="ANZ65"/>
      <c r="AOA65"/>
      <c r="AOB65"/>
      <c r="AOC65"/>
      <c r="AOD65"/>
      <c r="AOE65"/>
      <c r="AOF65"/>
      <c r="AOG65"/>
      <c r="AOH65"/>
      <c r="AOI65"/>
      <c r="AOJ65"/>
      <c r="AOK65"/>
      <c r="AOL65"/>
      <c r="AOM65"/>
      <c r="AON65"/>
      <c r="AOO65"/>
      <c r="AOP65"/>
      <c r="AOQ65"/>
      <c r="AOR65"/>
      <c r="AOS65"/>
      <c r="AOT65"/>
      <c r="AOU65"/>
      <c r="AOV65"/>
      <c r="AOW65"/>
      <c r="AOX65"/>
      <c r="AOY65"/>
      <c r="AOZ65"/>
      <c r="APA65"/>
      <c r="APB65"/>
      <c r="APC65"/>
      <c r="APD65"/>
      <c r="APE65"/>
      <c r="APF65"/>
      <c r="APG65"/>
      <c r="APH65"/>
      <c r="API65"/>
      <c r="APJ65"/>
      <c r="APK65"/>
      <c r="APL65"/>
      <c r="APM65"/>
      <c r="APN65"/>
      <c r="APO65"/>
      <c r="APP65"/>
      <c r="APQ65"/>
      <c r="APR65"/>
      <c r="APS65"/>
      <c r="APT65"/>
      <c r="APU65"/>
      <c r="APV65"/>
      <c r="APW65"/>
      <c r="APX65"/>
      <c r="APY65"/>
      <c r="APZ65"/>
      <c r="AQA65"/>
      <c r="AQB65"/>
      <c r="AQC65"/>
      <c r="AQD65"/>
      <c r="AQE65"/>
      <c r="AQF65"/>
      <c r="AQG65"/>
      <c r="AQH65"/>
      <c r="AQI65"/>
      <c r="AQJ65"/>
      <c r="AQK65"/>
      <c r="AQL65"/>
      <c r="AQM65"/>
      <c r="AQN65"/>
      <c r="AQO65"/>
      <c r="AQP65"/>
      <c r="AQQ65"/>
      <c r="AQR65"/>
      <c r="AQS65"/>
      <c r="AQT65"/>
      <c r="AQU65"/>
      <c r="AQV65"/>
      <c r="AQW65"/>
      <c r="AQX65"/>
      <c r="AQY65"/>
      <c r="AQZ65"/>
      <c r="ARA65"/>
      <c r="ARB65"/>
      <c r="ARC65"/>
      <c r="ARD65"/>
      <c r="ARE65"/>
      <c r="ARF65"/>
      <c r="ARG65"/>
      <c r="ARH65"/>
      <c r="ARI65"/>
      <c r="ARJ65"/>
      <c r="ARK65"/>
      <c r="ARL65"/>
      <c r="ARM65"/>
      <c r="ARN65"/>
      <c r="ARO65"/>
      <c r="ARP65"/>
      <c r="ARQ65"/>
      <c r="ARR65"/>
      <c r="ARS65"/>
      <c r="ART65"/>
      <c r="ARU65"/>
      <c r="ARV65"/>
      <c r="ARW65"/>
      <c r="ARX65"/>
      <c r="ARY65"/>
      <c r="ARZ65"/>
      <c r="ASA65"/>
      <c r="ASB65"/>
      <c r="ASC65"/>
      <c r="ASD65"/>
      <c r="ASE65"/>
      <c r="ASF65"/>
      <c r="ASG65"/>
      <c r="ASH65"/>
      <c r="ASI65"/>
      <c r="ASJ65"/>
      <c r="ASK65"/>
      <c r="ASL65"/>
      <c r="ASM65"/>
      <c r="ASN65"/>
      <c r="ASO65"/>
      <c r="ASP65"/>
      <c r="ASQ65"/>
      <c r="ASR65"/>
      <c r="ASS65"/>
      <c r="AST65"/>
      <c r="ASU65"/>
      <c r="ASV65"/>
      <c r="ASW65"/>
      <c r="ASX65"/>
      <c r="ASY65"/>
      <c r="ASZ65"/>
      <c r="ATA65"/>
      <c r="ATB65"/>
      <c r="ATC65"/>
      <c r="ATD65"/>
      <c r="ATE65"/>
      <c r="ATF65"/>
      <c r="ATG65"/>
      <c r="ATH65"/>
      <c r="ATI65"/>
      <c r="ATJ65"/>
      <c r="ATK65"/>
      <c r="ATL65"/>
      <c r="ATM65"/>
      <c r="ATN65"/>
      <c r="ATO65"/>
      <c r="ATP65"/>
      <c r="ATQ65"/>
      <c r="ATR65"/>
      <c r="ATS65"/>
      <c r="ATT65"/>
      <c r="ATU65"/>
      <c r="ATV65"/>
      <c r="ATW65"/>
      <c r="ATX65"/>
      <c r="ATY65"/>
      <c r="ATZ65"/>
      <c r="AUA65"/>
      <c r="AUB65"/>
      <c r="AUC65"/>
      <c r="AUD65"/>
      <c r="AUE65"/>
      <c r="AUF65"/>
      <c r="AUG65"/>
      <c r="AUH65"/>
      <c r="AUI65"/>
      <c r="AUJ65"/>
      <c r="AUK65"/>
      <c r="AUL65"/>
      <c r="AUM65"/>
      <c r="AUN65"/>
      <c r="AUO65"/>
      <c r="AUP65"/>
      <c r="AUQ65"/>
      <c r="AUR65"/>
      <c r="AUS65"/>
      <c r="AUT65"/>
      <c r="AUU65"/>
      <c r="AUV65"/>
      <c r="AUW65"/>
      <c r="AUX65"/>
      <c r="AUY65"/>
      <c r="AUZ65"/>
      <c r="AVA65"/>
      <c r="AVB65"/>
      <c r="AVC65"/>
      <c r="AVD65"/>
      <c r="AVE65"/>
      <c r="AVF65"/>
      <c r="AVG65"/>
      <c r="AVH65"/>
      <c r="AVI65"/>
      <c r="AVJ65"/>
      <c r="AVK65"/>
      <c r="AVL65"/>
      <c r="AVM65"/>
      <c r="AVN65"/>
      <c r="AVO65"/>
      <c r="AVP65"/>
      <c r="AVQ65"/>
      <c r="AVR65"/>
      <c r="AVS65"/>
      <c r="AVT65"/>
      <c r="AVU65"/>
      <c r="AVV65"/>
      <c r="AVW65"/>
      <c r="AVX65"/>
      <c r="AVY65"/>
      <c r="AVZ65"/>
      <c r="AWA65"/>
      <c r="AWB65"/>
      <c r="AWC65"/>
      <c r="AWD65"/>
      <c r="AWE65"/>
      <c r="AWF65"/>
      <c r="AWG65"/>
      <c r="AWH65"/>
      <c r="AWI65"/>
      <c r="AWJ65"/>
      <c r="AWK65"/>
      <c r="AWL65"/>
      <c r="AWM65"/>
      <c r="AWN65"/>
      <c r="AWO65"/>
      <c r="AWP65"/>
      <c r="AWQ65"/>
      <c r="AWR65"/>
      <c r="AWS65"/>
      <c r="AWT65"/>
      <c r="AWU65"/>
      <c r="AWV65"/>
      <c r="AWW65"/>
      <c r="AWX65"/>
      <c r="AWY65"/>
      <c r="AWZ65"/>
      <c r="AXA65"/>
      <c r="AXB65"/>
      <c r="AXC65"/>
      <c r="AXD65"/>
      <c r="AXE65"/>
      <c r="AXF65"/>
      <c r="AXG65"/>
      <c r="AXH65"/>
      <c r="AXI65"/>
      <c r="AXJ65"/>
      <c r="AXK65"/>
      <c r="AXL65"/>
      <c r="AXM65"/>
      <c r="AXN65"/>
      <c r="AXO65"/>
      <c r="AXP65"/>
      <c r="AXQ65"/>
      <c r="AXR65"/>
      <c r="AXS65"/>
      <c r="AXT65"/>
      <c r="AXU65"/>
      <c r="AXV65"/>
      <c r="AXW65"/>
      <c r="AXX65"/>
      <c r="AXY65"/>
      <c r="AXZ65"/>
      <c r="AYA65"/>
      <c r="AYB65"/>
      <c r="AYC65"/>
      <c r="AYD65"/>
      <c r="AYE65"/>
      <c r="AYF65"/>
      <c r="AYG65"/>
      <c r="AYH65"/>
      <c r="AYI65"/>
      <c r="AYJ65"/>
      <c r="AYK65"/>
      <c r="AYL65"/>
      <c r="AYM65"/>
      <c r="AYN65"/>
      <c r="AYO65"/>
      <c r="AYP65"/>
      <c r="AYQ65"/>
      <c r="AYR65"/>
      <c r="AYS65"/>
      <c r="AYT65"/>
      <c r="AYU65"/>
      <c r="AYV65"/>
      <c r="AYW65"/>
      <c r="AYX65"/>
      <c r="AYY65"/>
      <c r="AYZ65"/>
      <c r="AZA65"/>
      <c r="AZB65"/>
      <c r="AZC65"/>
      <c r="AZD65"/>
      <c r="AZE65"/>
      <c r="AZF65"/>
      <c r="AZG65"/>
      <c r="AZH65"/>
      <c r="AZI65"/>
      <c r="AZJ65"/>
      <c r="AZK65"/>
      <c r="AZL65"/>
      <c r="AZM65"/>
      <c r="AZN65"/>
      <c r="AZO65"/>
      <c r="AZP65"/>
      <c r="AZQ65"/>
      <c r="AZR65"/>
      <c r="AZS65"/>
      <c r="AZT65"/>
      <c r="AZU65"/>
      <c r="AZV65"/>
      <c r="AZW65"/>
      <c r="AZX65"/>
      <c r="AZY65"/>
      <c r="AZZ65"/>
      <c r="BAA65"/>
      <c r="BAB65"/>
      <c r="BAC65"/>
      <c r="BAD65"/>
      <c r="BAE65"/>
      <c r="BAF65"/>
      <c r="BAG65"/>
      <c r="BAH65"/>
      <c r="BAI65"/>
      <c r="BAJ65"/>
      <c r="BAK65"/>
      <c r="BAL65"/>
      <c r="BAM65"/>
      <c r="BAN65"/>
      <c r="BAO65"/>
      <c r="BAP65"/>
      <c r="BAQ65"/>
      <c r="BAR65"/>
      <c r="BAS65"/>
      <c r="BAT65"/>
      <c r="BAU65"/>
      <c r="BAV65"/>
      <c r="BAW65"/>
      <c r="BAX65"/>
      <c r="BAY65"/>
      <c r="BAZ65"/>
      <c r="BBA65"/>
      <c r="BBB65"/>
      <c r="BBC65"/>
      <c r="BBD65"/>
      <c r="BBE65"/>
      <c r="BBF65"/>
      <c r="BBG65"/>
      <c r="BBH65"/>
      <c r="BBI65"/>
      <c r="BBJ65"/>
      <c r="BBK65"/>
      <c r="BBL65"/>
      <c r="BBM65"/>
      <c r="BBN65"/>
      <c r="BBO65"/>
      <c r="BBP65"/>
      <c r="BBQ65"/>
      <c r="BBR65"/>
      <c r="BBS65"/>
      <c r="BBT65"/>
      <c r="BBU65"/>
      <c r="BBV65"/>
      <c r="BBW65"/>
      <c r="BBX65"/>
      <c r="BBY65"/>
      <c r="BBZ65"/>
      <c r="BCA65"/>
      <c r="BCB65"/>
      <c r="BCC65"/>
      <c r="BCD65"/>
      <c r="BCE65"/>
      <c r="BCF65"/>
      <c r="BCG65"/>
      <c r="BCH65"/>
      <c r="BCI65"/>
      <c r="BCJ65"/>
      <c r="BCK65"/>
      <c r="BCL65"/>
      <c r="BCM65"/>
      <c r="BCN65"/>
      <c r="BCO65"/>
      <c r="BCP65"/>
      <c r="BCQ65"/>
      <c r="BCR65"/>
      <c r="BCS65"/>
      <c r="BCT65"/>
      <c r="BCU65"/>
      <c r="BCV65"/>
      <c r="BCW65"/>
      <c r="BCX65"/>
      <c r="BCY65"/>
      <c r="BCZ65"/>
      <c r="BDA65"/>
      <c r="BDB65"/>
      <c r="BDC65"/>
      <c r="BDD65"/>
      <c r="BDE65"/>
      <c r="BDF65"/>
      <c r="BDG65"/>
      <c r="BDH65"/>
      <c r="BDI65"/>
      <c r="BDJ65"/>
      <c r="BDK65"/>
      <c r="BDL65"/>
      <c r="BDM65"/>
      <c r="BDN65"/>
      <c r="BDO65"/>
      <c r="BDP65"/>
      <c r="BDQ65"/>
      <c r="BDR65"/>
      <c r="BDS65"/>
      <c r="BDT65"/>
      <c r="BDU65"/>
      <c r="BDV65"/>
      <c r="BDW65"/>
      <c r="BDX65"/>
      <c r="BDY65"/>
      <c r="BDZ65"/>
      <c r="BEA65"/>
      <c r="BEB65"/>
      <c r="BEC65"/>
      <c r="BED65"/>
      <c r="BEE65"/>
      <c r="BEF65"/>
      <c r="BEG65"/>
      <c r="BEH65"/>
      <c r="BEI65"/>
      <c r="BEJ65"/>
      <c r="BEK65"/>
      <c r="BEL65"/>
      <c r="BEM65"/>
      <c r="BEN65"/>
      <c r="BEO65"/>
      <c r="BEP65"/>
      <c r="BEQ65"/>
      <c r="BER65"/>
      <c r="BES65"/>
      <c r="BET65"/>
      <c r="BEU65"/>
      <c r="BEV65"/>
      <c r="BEW65"/>
      <c r="BEX65"/>
      <c r="BEY65"/>
      <c r="BEZ65"/>
      <c r="BFA65"/>
      <c r="BFB65"/>
      <c r="BFC65"/>
      <c r="BFD65"/>
      <c r="BFE65"/>
      <c r="BFF65"/>
      <c r="BFG65"/>
      <c r="BFH65"/>
      <c r="BFI65"/>
      <c r="BFJ65"/>
      <c r="BFK65"/>
      <c r="BFL65"/>
      <c r="BFM65"/>
      <c r="BFN65"/>
      <c r="BFO65"/>
      <c r="BFP65"/>
      <c r="BFQ65"/>
      <c r="BFR65"/>
      <c r="BFS65"/>
      <c r="BFT65"/>
      <c r="BFU65"/>
      <c r="BFV65"/>
      <c r="BFW65"/>
      <c r="BFX65"/>
      <c r="BFY65"/>
      <c r="BFZ65"/>
      <c r="BGA65"/>
      <c r="BGB65"/>
      <c r="BGC65"/>
      <c r="BGD65"/>
      <c r="BGE65"/>
      <c r="BGF65"/>
      <c r="BGG65"/>
      <c r="BGH65"/>
      <c r="BGI65"/>
      <c r="BGJ65"/>
      <c r="BGK65"/>
      <c r="BGL65"/>
      <c r="BGM65"/>
      <c r="BGN65"/>
      <c r="BGO65"/>
      <c r="BGP65"/>
      <c r="BGQ65"/>
      <c r="BGR65"/>
      <c r="BGS65"/>
      <c r="BGT65"/>
      <c r="BGU65"/>
      <c r="BGV65"/>
      <c r="BGW65"/>
      <c r="BGX65"/>
      <c r="BGY65"/>
      <c r="BGZ65"/>
      <c r="BHA65"/>
      <c r="BHB65"/>
      <c r="BHC65"/>
      <c r="BHD65"/>
      <c r="BHE65"/>
      <c r="BHF65"/>
      <c r="BHG65"/>
      <c r="BHH65"/>
      <c r="BHI65"/>
      <c r="BHJ65"/>
      <c r="BHK65"/>
      <c r="BHL65"/>
      <c r="BHM65"/>
      <c r="BHN65"/>
      <c r="BHO65"/>
      <c r="BHP65"/>
      <c r="BHQ65"/>
      <c r="BHR65"/>
      <c r="BHS65"/>
      <c r="BHT65"/>
      <c r="BHU65"/>
      <c r="BHV65"/>
      <c r="BHW65"/>
      <c r="BHX65"/>
      <c r="BHY65"/>
      <c r="BHZ65"/>
      <c r="BIA65"/>
      <c r="BIB65"/>
      <c r="BIC65"/>
      <c r="BID65"/>
      <c r="BIE65"/>
      <c r="BIF65"/>
      <c r="BIG65"/>
      <c r="BIH65"/>
      <c r="BII65"/>
      <c r="BIJ65"/>
      <c r="BIK65"/>
      <c r="BIL65"/>
      <c r="BIM65"/>
      <c r="BIN65"/>
      <c r="BIO65"/>
      <c r="BIP65"/>
      <c r="BIQ65"/>
      <c r="BIR65"/>
      <c r="BIS65"/>
      <c r="BIT65"/>
      <c r="BIU65"/>
      <c r="BIV65"/>
      <c r="BIW65"/>
      <c r="BIX65"/>
      <c r="BIY65"/>
      <c r="BIZ65"/>
      <c r="BJA65"/>
      <c r="BJB65"/>
      <c r="BJC65"/>
      <c r="BJD65"/>
      <c r="BJE65"/>
      <c r="BJF65"/>
      <c r="BJG65"/>
      <c r="BJH65"/>
      <c r="BJI65"/>
      <c r="BJJ65"/>
      <c r="BJK65"/>
      <c r="BJL65"/>
      <c r="BJM65"/>
      <c r="BJN65"/>
      <c r="BJO65"/>
      <c r="BJP65"/>
      <c r="BJQ65"/>
      <c r="BJR65"/>
      <c r="BJS65"/>
      <c r="BJT65"/>
      <c r="BJU65"/>
      <c r="BJV65"/>
      <c r="BJW65"/>
      <c r="BJX65"/>
      <c r="BJY65"/>
      <c r="BJZ65"/>
      <c r="BKA65"/>
      <c r="BKB65"/>
      <c r="BKC65"/>
      <c r="BKD65"/>
      <c r="BKE65"/>
      <c r="BKF65"/>
      <c r="BKG65"/>
      <c r="BKH65"/>
      <c r="BKI65"/>
      <c r="BKJ65"/>
      <c r="BKK65"/>
      <c r="BKL65"/>
      <c r="BKM65"/>
      <c r="BKN65"/>
      <c r="BKO65"/>
      <c r="BKP65"/>
      <c r="BKQ65"/>
      <c r="BKR65"/>
      <c r="BKS65"/>
      <c r="BKT65"/>
      <c r="BKU65"/>
      <c r="BKV65"/>
      <c r="BKW65"/>
      <c r="BKX65"/>
      <c r="BKY65"/>
      <c r="BKZ65"/>
      <c r="BLA65"/>
      <c r="BLB65"/>
      <c r="BLC65"/>
      <c r="BLD65"/>
      <c r="BLE65"/>
      <c r="BLF65"/>
      <c r="BLG65"/>
      <c r="BLH65"/>
      <c r="BLI65"/>
      <c r="BLJ65"/>
      <c r="BLK65"/>
      <c r="BLL65"/>
      <c r="BLM65"/>
      <c r="BLN65"/>
      <c r="BLO65"/>
      <c r="BLP65"/>
      <c r="BLQ65"/>
      <c r="BLR65"/>
      <c r="BLS65"/>
      <c r="BLT65"/>
      <c r="BLU65"/>
      <c r="BLV65"/>
      <c r="BLW65"/>
      <c r="BLX65"/>
      <c r="BLY65"/>
      <c r="BLZ65"/>
      <c r="BMA65"/>
      <c r="BMB65"/>
      <c r="BMC65"/>
      <c r="BMD65"/>
      <c r="BME65"/>
      <c r="BMF65"/>
      <c r="BMG65"/>
      <c r="BMH65"/>
      <c r="BMI65"/>
      <c r="BMJ65"/>
      <c r="BMK65"/>
      <c r="BML65"/>
      <c r="BMM65"/>
      <c r="BMN65"/>
      <c r="BMO65"/>
      <c r="BMP65"/>
      <c r="BMQ65"/>
      <c r="BMR65"/>
      <c r="BMS65"/>
      <c r="BMT65"/>
      <c r="BMU65"/>
      <c r="BMV65"/>
      <c r="BMW65"/>
      <c r="BMX65"/>
      <c r="BMY65"/>
      <c r="BMZ65"/>
      <c r="BNA65"/>
      <c r="BNB65"/>
      <c r="BNC65"/>
      <c r="BND65"/>
      <c r="BNE65"/>
      <c r="BNF65"/>
      <c r="BNG65"/>
      <c r="BNH65"/>
      <c r="BNI65"/>
      <c r="BNJ65"/>
      <c r="BNK65"/>
      <c r="BNL65"/>
      <c r="BNM65"/>
      <c r="BNN65"/>
      <c r="BNO65"/>
      <c r="BNP65"/>
      <c r="BNQ65"/>
      <c r="BNR65"/>
      <c r="BNS65"/>
      <c r="BNT65"/>
      <c r="BNU65"/>
      <c r="BNV65"/>
      <c r="BNW65"/>
      <c r="BNX65"/>
      <c r="BNY65"/>
      <c r="BNZ65"/>
      <c r="BOA65"/>
      <c r="BOB65"/>
      <c r="BOC65"/>
      <c r="BOD65"/>
      <c r="BOE65"/>
      <c r="BOF65"/>
      <c r="BOG65"/>
      <c r="BOH65"/>
      <c r="BOI65"/>
      <c r="BOJ65"/>
      <c r="BOK65"/>
      <c r="BOL65"/>
      <c r="BOM65"/>
      <c r="BON65"/>
      <c r="BOO65"/>
      <c r="BOP65"/>
      <c r="BOQ65"/>
      <c r="BOR65"/>
      <c r="BOS65"/>
      <c r="BOT65"/>
      <c r="BOU65"/>
      <c r="BOV65"/>
      <c r="BOW65"/>
      <c r="BOX65"/>
      <c r="BOY65"/>
      <c r="BOZ65"/>
      <c r="BPA65"/>
      <c r="BPB65"/>
      <c r="BPC65"/>
      <c r="BPD65"/>
      <c r="BPE65"/>
      <c r="BPF65"/>
      <c r="BPG65"/>
      <c r="BPH65"/>
      <c r="BPI65"/>
      <c r="BPJ65"/>
      <c r="BPK65"/>
      <c r="BPL65"/>
      <c r="BPM65"/>
      <c r="BPN65"/>
      <c r="BPO65"/>
      <c r="BPP65"/>
      <c r="BPQ65"/>
      <c r="BPR65"/>
      <c r="BPS65"/>
      <c r="BPT65"/>
      <c r="BPU65"/>
      <c r="BPV65"/>
      <c r="BPW65"/>
      <c r="BPX65"/>
      <c r="BPY65"/>
      <c r="BPZ65"/>
      <c r="BQA65"/>
      <c r="BQB65"/>
      <c r="BQC65"/>
      <c r="BQD65"/>
      <c r="BQE65"/>
      <c r="BQF65"/>
      <c r="BQG65"/>
      <c r="BQH65"/>
      <c r="BQI65"/>
      <c r="BQJ65"/>
      <c r="BQK65"/>
      <c r="BQL65"/>
      <c r="BQM65"/>
      <c r="BQN65"/>
      <c r="BQO65"/>
      <c r="BQP65"/>
      <c r="BQQ65"/>
      <c r="BQR65"/>
      <c r="BQS65"/>
      <c r="BQT65"/>
      <c r="BQU65"/>
      <c r="BQV65"/>
      <c r="BQW65"/>
      <c r="BQX65"/>
      <c r="BQY65"/>
      <c r="BQZ65"/>
      <c r="BRA65"/>
      <c r="BRB65"/>
      <c r="BRC65"/>
      <c r="BRD65"/>
      <c r="BRE65"/>
      <c r="BRF65"/>
      <c r="BRG65"/>
      <c r="BRH65"/>
      <c r="BRI65"/>
      <c r="BRJ65"/>
      <c r="BRK65"/>
      <c r="BRL65"/>
      <c r="BRM65"/>
      <c r="BRN65"/>
      <c r="BRO65"/>
      <c r="BRP65"/>
      <c r="BRQ65"/>
      <c r="BRR65"/>
      <c r="BRS65"/>
      <c r="BRT65"/>
      <c r="BRU65"/>
      <c r="BRV65"/>
      <c r="BRW65"/>
      <c r="BRX65"/>
      <c r="BRY65"/>
      <c r="BRZ65"/>
      <c r="BSA65"/>
      <c r="BSB65"/>
      <c r="BSC65"/>
      <c r="BSD65"/>
      <c r="BSE65"/>
      <c r="BSF65"/>
      <c r="BSG65"/>
      <c r="BSH65"/>
      <c r="BSI65"/>
      <c r="BSJ65"/>
      <c r="BSK65"/>
      <c r="BSL65"/>
      <c r="BSM65"/>
      <c r="BSN65"/>
      <c r="BSO65"/>
      <c r="BSP65"/>
      <c r="BSQ65"/>
      <c r="BSR65"/>
      <c r="BSS65"/>
      <c r="BST65"/>
      <c r="BSU65"/>
      <c r="BSV65"/>
      <c r="BSW65"/>
      <c r="BSX65"/>
      <c r="BSY65"/>
      <c r="BSZ65"/>
      <c r="BTA65"/>
      <c r="BTB65"/>
      <c r="BTC65"/>
      <c r="BTD65"/>
      <c r="BTE65"/>
      <c r="BTF65"/>
      <c r="BTG65"/>
      <c r="BTH65"/>
      <c r="BTI65"/>
      <c r="BTJ65"/>
      <c r="BTK65"/>
      <c r="BTL65"/>
      <c r="BTM65"/>
      <c r="BTN65"/>
      <c r="BTO65"/>
      <c r="BTP65"/>
      <c r="BTQ65"/>
      <c r="BTR65"/>
      <c r="BTS65"/>
      <c r="BTT65"/>
      <c r="BTU65"/>
      <c r="BTV65"/>
      <c r="BTW65"/>
      <c r="BTX65"/>
      <c r="BTY65"/>
      <c r="BTZ65"/>
      <c r="BUA65"/>
      <c r="BUB65"/>
      <c r="BUC65"/>
      <c r="BUD65"/>
      <c r="BUE65"/>
      <c r="BUF65"/>
      <c r="BUG65"/>
      <c r="BUH65"/>
      <c r="BUI65"/>
      <c r="BUJ65"/>
      <c r="BUK65"/>
      <c r="BUL65"/>
      <c r="BUM65"/>
      <c r="BUN65"/>
      <c r="BUO65"/>
      <c r="BUP65"/>
      <c r="BUQ65"/>
      <c r="BUR65"/>
      <c r="BUS65"/>
      <c r="BUT65"/>
      <c r="BUU65"/>
      <c r="BUV65"/>
      <c r="BUW65"/>
      <c r="BUX65"/>
      <c r="BUY65"/>
      <c r="BUZ65"/>
      <c r="BVA65"/>
      <c r="BVB65"/>
      <c r="BVC65"/>
      <c r="BVD65"/>
      <c r="BVE65"/>
      <c r="BVF65"/>
      <c r="BVG65"/>
      <c r="BVH65"/>
      <c r="BVI65"/>
      <c r="BVJ65"/>
      <c r="BVK65"/>
      <c r="BVL65"/>
      <c r="BVM65"/>
      <c r="BVN65"/>
      <c r="BVO65"/>
      <c r="BVP65"/>
      <c r="BVQ65"/>
      <c r="BVR65"/>
      <c r="BVS65"/>
      <c r="BVT65"/>
      <c r="BVU65"/>
      <c r="BVV65"/>
      <c r="BVW65"/>
      <c r="BVX65"/>
      <c r="BVY65"/>
      <c r="BVZ65"/>
      <c r="BWA65"/>
      <c r="BWB65"/>
      <c r="BWC65"/>
      <c r="BWD65"/>
      <c r="BWE65"/>
      <c r="BWF65"/>
      <c r="BWG65"/>
      <c r="BWH65"/>
      <c r="BWI65"/>
      <c r="BWJ65"/>
      <c r="BWK65"/>
      <c r="BWL65"/>
      <c r="BWM65"/>
      <c r="BWN65"/>
      <c r="BWO65"/>
      <c r="BWP65"/>
      <c r="BWQ65"/>
      <c r="BWR65"/>
      <c r="BWS65"/>
      <c r="BWT65"/>
      <c r="BWU65"/>
      <c r="BWV65"/>
      <c r="BWW65"/>
      <c r="BWX65"/>
      <c r="BWY65"/>
      <c r="BWZ65"/>
      <c r="BXA65"/>
      <c r="BXB65"/>
      <c r="BXC65"/>
      <c r="BXD65"/>
      <c r="BXE65"/>
      <c r="BXF65"/>
      <c r="BXG65"/>
      <c r="BXH65"/>
      <c r="BXI65"/>
      <c r="BXJ65"/>
      <c r="BXK65"/>
      <c r="BXL65"/>
      <c r="BXM65"/>
      <c r="BXN65"/>
      <c r="BXO65"/>
      <c r="BXP65"/>
      <c r="BXQ65"/>
      <c r="BXR65"/>
      <c r="BXS65"/>
      <c r="BXT65"/>
      <c r="BXU65"/>
      <c r="BXV65"/>
      <c r="BXW65"/>
      <c r="BXX65"/>
      <c r="BXY65"/>
      <c r="BXZ65"/>
      <c r="BYA65"/>
      <c r="BYB65"/>
      <c r="BYC65"/>
      <c r="BYD65"/>
      <c r="BYE65"/>
      <c r="BYF65"/>
      <c r="BYG65"/>
      <c r="BYH65"/>
      <c r="BYI65"/>
      <c r="BYJ65"/>
      <c r="BYK65"/>
      <c r="BYL65"/>
      <c r="BYM65"/>
      <c r="BYN65"/>
      <c r="BYO65"/>
      <c r="BYP65"/>
      <c r="BYQ65"/>
      <c r="BYR65"/>
      <c r="BYS65"/>
      <c r="BYT65"/>
      <c r="BYU65"/>
      <c r="BYV65"/>
      <c r="BYW65"/>
      <c r="BYX65"/>
      <c r="BYY65"/>
      <c r="BYZ65"/>
      <c r="BZA65"/>
      <c r="BZB65"/>
      <c r="BZC65"/>
      <c r="BZD65"/>
      <c r="BZE65"/>
      <c r="BZF65"/>
      <c r="BZG65"/>
      <c r="BZH65"/>
      <c r="BZI65"/>
      <c r="BZJ65"/>
      <c r="BZK65"/>
      <c r="BZL65"/>
      <c r="BZM65"/>
      <c r="BZN65"/>
      <c r="BZO65"/>
      <c r="BZP65"/>
      <c r="BZQ65"/>
      <c r="BZR65"/>
      <c r="BZS65"/>
      <c r="BZT65"/>
      <c r="BZU65"/>
      <c r="BZV65"/>
      <c r="BZW65"/>
      <c r="BZX65"/>
      <c r="BZY65"/>
      <c r="BZZ65"/>
      <c r="CAA65"/>
      <c r="CAB65"/>
      <c r="CAC65"/>
      <c r="CAD65"/>
      <c r="CAE65"/>
      <c r="CAF65"/>
      <c r="CAG65"/>
      <c r="CAH65"/>
      <c r="CAI65"/>
      <c r="CAJ65"/>
      <c r="CAK65"/>
      <c r="CAL65"/>
      <c r="CAM65"/>
      <c r="CAN65"/>
      <c r="CAO65"/>
      <c r="CAP65"/>
      <c r="CAQ65"/>
      <c r="CAR65"/>
      <c r="CAS65"/>
      <c r="CAT65"/>
      <c r="CAU65"/>
      <c r="CAV65"/>
      <c r="CAW65"/>
      <c r="CAX65"/>
      <c r="CAY65"/>
      <c r="CAZ65"/>
      <c r="CBA65"/>
      <c r="CBB65"/>
      <c r="CBC65"/>
      <c r="CBD65"/>
      <c r="CBE65"/>
      <c r="CBF65"/>
      <c r="CBG65"/>
      <c r="CBH65"/>
      <c r="CBI65"/>
      <c r="CBJ65"/>
      <c r="CBK65"/>
      <c r="CBL65"/>
      <c r="CBM65"/>
      <c r="CBN65"/>
      <c r="CBO65"/>
      <c r="CBP65"/>
      <c r="CBQ65"/>
      <c r="CBR65"/>
      <c r="CBS65"/>
      <c r="CBT65"/>
      <c r="CBU65"/>
      <c r="CBV65"/>
      <c r="CBW65"/>
      <c r="CBX65"/>
      <c r="CBY65"/>
      <c r="CBZ65"/>
      <c r="CCA65"/>
      <c r="CCB65"/>
      <c r="CCC65"/>
      <c r="CCD65"/>
      <c r="CCE65"/>
      <c r="CCF65"/>
      <c r="CCG65"/>
      <c r="CCH65"/>
      <c r="CCI65"/>
      <c r="CCJ65"/>
      <c r="CCK65"/>
      <c r="CCL65"/>
      <c r="CCM65"/>
      <c r="CCN65"/>
      <c r="CCO65"/>
      <c r="CCP65"/>
      <c r="CCQ65"/>
      <c r="CCR65"/>
      <c r="CCS65"/>
      <c r="CCT65"/>
      <c r="CCU65"/>
      <c r="CCV65"/>
      <c r="CCW65"/>
      <c r="CCX65"/>
      <c r="CCY65"/>
      <c r="CCZ65"/>
      <c r="CDA65"/>
      <c r="CDB65"/>
      <c r="CDC65"/>
      <c r="CDD65"/>
      <c r="CDE65"/>
      <c r="CDF65"/>
      <c r="CDG65"/>
      <c r="CDH65"/>
      <c r="CDI65"/>
      <c r="CDJ65"/>
      <c r="CDK65"/>
      <c r="CDL65"/>
      <c r="CDM65"/>
      <c r="CDN65"/>
      <c r="CDO65"/>
      <c r="CDP65"/>
      <c r="CDQ65"/>
      <c r="CDR65"/>
      <c r="CDS65"/>
      <c r="CDT65"/>
      <c r="CDU65"/>
      <c r="CDV65"/>
      <c r="CDW65"/>
      <c r="CDX65"/>
      <c r="CDY65"/>
      <c r="CDZ65"/>
      <c r="CEA65"/>
      <c r="CEB65"/>
      <c r="CEC65"/>
      <c r="CED65"/>
      <c r="CEE65"/>
      <c r="CEF65"/>
      <c r="CEG65"/>
      <c r="CEH65"/>
      <c r="CEI65"/>
      <c r="CEJ65"/>
      <c r="CEK65"/>
      <c r="CEL65"/>
      <c r="CEM65"/>
      <c r="CEN65"/>
      <c r="CEO65"/>
      <c r="CEP65"/>
      <c r="CEQ65"/>
      <c r="CER65"/>
      <c r="CES65"/>
      <c r="CET65"/>
      <c r="CEU65"/>
      <c r="CEV65"/>
      <c r="CEW65"/>
      <c r="CEX65"/>
      <c r="CEY65"/>
      <c r="CEZ65"/>
      <c r="CFA65"/>
      <c r="CFB65"/>
      <c r="CFC65"/>
      <c r="CFD65"/>
      <c r="CFE65"/>
      <c r="CFF65"/>
      <c r="CFG65"/>
      <c r="CFH65"/>
      <c r="CFI65"/>
      <c r="CFJ65"/>
      <c r="CFK65"/>
      <c r="CFL65"/>
      <c r="CFM65"/>
      <c r="CFN65"/>
      <c r="CFO65"/>
      <c r="CFP65"/>
      <c r="CFQ65"/>
      <c r="CFR65"/>
      <c r="CFS65"/>
      <c r="CFT65"/>
      <c r="CFU65"/>
      <c r="CFV65"/>
      <c r="CFW65"/>
      <c r="CFX65"/>
      <c r="CFY65"/>
      <c r="CFZ65"/>
      <c r="CGA65"/>
      <c r="CGB65"/>
      <c r="CGC65"/>
      <c r="CGD65"/>
      <c r="CGE65"/>
      <c r="CGF65"/>
      <c r="CGG65"/>
      <c r="CGH65"/>
      <c r="CGI65"/>
      <c r="CGJ65"/>
      <c r="CGK65"/>
      <c r="CGL65"/>
      <c r="CGM65"/>
      <c r="CGN65"/>
      <c r="CGO65"/>
      <c r="CGP65"/>
      <c r="CGQ65"/>
      <c r="CGR65"/>
      <c r="CGS65"/>
      <c r="CGT65"/>
      <c r="CGU65"/>
      <c r="CGV65"/>
      <c r="CGW65"/>
      <c r="CGX65"/>
      <c r="CGY65"/>
      <c r="CGZ65"/>
      <c r="CHA65"/>
      <c r="CHB65"/>
      <c r="CHC65"/>
      <c r="CHD65"/>
      <c r="CHE65"/>
      <c r="CHF65"/>
      <c r="CHG65"/>
      <c r="CHH65"/>
      <c r="CHI65"/>
      <c r="CHJ65"/>
      <c r="CHK65"/>
      <c r="CHL65"/>
      <c r="CHM65"/>
      <c r="CHN65"/>
      <c r="CHO65"/>
      <c r="CHP65"/>
      <c r="CHQ65"/>
      <c r="CHR65"/>
      <c r="CHS65"/>
      <c r="CHT65"/>
      <c r="CHU65"/>
      <c r="CHV65"/>
      <c r="CHW65"/>
      <c r="CHX65"/>
      <c r="CHY65"/>
      <c r="CHZ65"/>
      <c r="CIA65"/>
      <c r="CIB65"/>
      <c r="CIC65"/>
      <c r="CID65"/>
      <c r="CIE65"/>
      <c r="CIF65"/>
      <c r="CIG65"/>
      <c r="CIH65"/>
      <c r="CII65"/>
      <c r="CIJ65"/>
      <c r="CIK65"/>
      <c r="CIL65"/>
      <c r="CIM65"/>
      <c r="CIN65"/>
      <c r="CIO65"/>
      <c r="CIP65"/>
      <c r="CIQ65"/>
      <c r="CIR65"/>
      <c r="CIS65"/>
      <c r="CIT65"/>
      <c r="CIU65"/>
      <c r="CIV65"/>
      <c r="CIW65"/>
      <c r="CIX65"/>
      <c r="CIY65"/>
      <c r="CIZ65"/>
      <c r="CJA65"/>
      <c r="CJB65"/>
      <c r="CJC65"/>
      <c r="CJD65"/>
      <c r="CJE65"/>
      <c r="CJF65"/>
      <c r="CJG65"/>
      <c r="CJH65"/>
      <c r="CJI65"/>
      <c r="CJJ65"/>
      <c r="CJK65"/>
      <c r="CJL65"/>
      <c r="CJM65"/>
      <c r="CJN65"/>
      <c r="CJO65"/>
      <c r="CJP65"/>
      <c r="CJQ65"/>
      <c r="CJR65"/>
      <c r="CJS65"/>
      <c r="CJT65"/>
      <c r="CJU65"/>
      <c r="CJV65"/>
      <c r="CJW65"/>
      <c r="CJX65"/>
      <c r="CJY65"/>
      <c r="CJZ65"/>
      <c r="CKA65"/>
      <c r="CKB65"/>
      <c r="CKC65"/>
      <c r="CKD65"/>
      <c r="CKE65"/>
      <c r="CKF65"/>
      <c r="CKG65"/>
      <c r="CKH65"/>
      <c r="CKI65"/>
      <c r="CKJ65"/>
      <c r="CKK65"/>
      <c r="CKL65"/>
      <c r="CKM65"/>
      <c r="CKN65"/>
      <c r="CKO65"/>
      <c r="CKP65"/>
      <c r="CKQ65"/>
      <c r="CKR65"/>
      <c r="CKS65"/>
      <c r="CKT65"/>
      <c r="CKU65"/>
      <c r="CKV65"/>
      <c r="CKW65"/>
      <c r="CKX65"/>
      <c r="CKY65"/>
      <c r="CKZ65"/>
      <c r="CLA65"/>
      <c r="CLB65"/>
      <c r="CLC65"/>
      <c r="CLD65"/>
      <c r="CLE65"/>
      <c r="CLF65"/>
      <c r="CLG65"/>
      <c r="CLH65"/>
      <c r="CLI65"/>
      <c r="CLJ65"/>
      <c r="CLK65"/>
      <c r="CLL65"/>
      <c r="CLM65"/>
      <c r="CLN65"/>
      <c r="CLO65"/>
      <c r="CLP65"/>
      <c r="CLQ65"/>
      <c r="CLR65"/>
      <c r="CLS65"/>
      <c r="CLT65"/>
      <c r="CLU65"/>
      <c r="CLV65"/>
      <c r="CLW65"/>
      <c r="CLX65"/>
      <c r="CLY65"/>
      <c r="CLZ65"/>
      <c r="CMA65"/>
      <c r="CMB65"/>
      <c r="CMC65"/>
      <c r="CMD65"/>
      <c r="CME65"/>
      <c r="CMF65"/>
      <c r="CMG65"/>
      <c r="CMH65"/>
      <c r="CMI65"/>
      <c r="CMJ65"/>
    </row>
    <row r="66" spans="1:2376" s="421" customFormat="1" x14ac:dyDescent="0.3">
      <c r="A66" s="319" t="str">
        <f>'END Jul 2021'!K54</f>
        <v>Kogan Energy</v>
      </c>
      <c r="B66" s="383" t="str">
        <f>'END Jul 2021'!L54</f>
        <v>Market offer</v>
      </c>
      <c r="C66" s="384">
        <f>IF('END Jul 2021'!BP54=0,91*'END Jul 2021'!M54/100,(91*'END Jul 2021'!M54/100)+'END Jul 2021'!BP54/4)</f>
        <v>78.698454545454538</v>
      </c>
      <c r="D66" s="384">
        <f>IF('END Jul 2021'!O54="",$G$5*'END Jul 2021'!N54/100,IF($G$5&gt;='END Jul 2021'!P54,('END Jul 2021'!P54*'END Jul 2021'!N54/100),($G$5*'END Jul 2021'!N54/100)))</f>
        <v>142.97981727272727</v>
      </c>
      <c r="E66" s="384">
        <f>IF(AND('END Jul 2021'!P54&gt;0,'END Jul 2021'!R54&gt;0),IF($G$5&lt;'END Jul 2021'!P54,0,IF($G$5&lt;=('END Jul 2021'!R54+'END Jul 2021'!P54),(($G$5-'END Jul 2021'!P54)*'END Jul 2021'!Q54/100),(('END Jul 2021'!R54)*'END Jul 2021'!Q54/100))),0)</f>
        <v>0</v>
      </c>
      <c r="F66" s="384">
        <f>IF(AND('END Jul 2021'!Q54&gt;0,'END Jul 2021'!S54&gt;0),IF($G$5&lt;('END Jul 2021'!R54+'END Jul 2021'!P54),0,IF($G$5&lt;=('END Jul 2021'!T54+'END Jul 2021'!R54+'END Jul 2021'!P54),(($G$5-('END Jul 2021'!R54+'END Jul 2021'!P54))*'END Jul 2021'!S54/100),('END Jul 2021'!T54*'END Jul 2021'!S54/100))),0)</f>
        <v>0</v>
      </c>
      <c r="G66" s="384">
        <f>IF('END Jul 2021'!T54&gt;0,IF(($G$5&lt;'END Jul 2021'!T54),(0),($G$5-'END Jul 2021'!T54)*'END Jul 2021'!U54/100),IF(AND('END Jul 2021'!R54&gt;0,'END Jul 2021'!T54=""),IF(($G$5&lt;'END Jul 2021'!R54),(0),($G$5-'END Jul 2021'!R54)*'END Jul 2021'!S54/100),IF(AND('END Jul 2021'!P54&gt;0,'END Jul 2021'!R54=""),IF(($G$5&lt;'END Jul 2021'!P54),(0),($G$5-'END Jul 2021'!P54)*'END Jul 2021'!Q54/100),0)))</f>
        <v>0</v>
      </c>
      <c r="H66" s="384">
        <f>$H$5*'END Jul 2021'!AE54/100</f>
        <v>38.062108636363625</v>
      </c>
      <c r="I66" s="384">
        <f t="shared" si="13"/>
        <v>259.74038045454546</v>
      </c>
      <c r="J66" s="449">
        <f t="shared" si="14"/>
        <v>724.16770363636374</v>
      </c>
      <c r="K66" s="449">
        <f t="shared" si="15"/>
        <v>1038.9615218181818</v>
      </c>
      <c r="L66" s="450">
        <f t="shared" si="16"/>
        <v>1142.8576740000001</v>
      </c>
      <c r="M66" s="386">
        <f>'END Jul 2021'!AZ54</f>
        <v>0</v>
      </c>
      <c r="N66" s="386">
        <f>'END Jul 2021'!BA54</f>
        <v>0</v>
      </c>
      <c r="O66" s="386">
        <f>'END Jul 2021'!BB54</f>
        <v>0</v>
      </c>
      <c r="P66" s="386">
        <f>'END Jul 2021'!BC54</f>
        <v>0</v>
      </c>
      <c r="Q66" s="386">
        <f>($E$6*'END Jul 2021'!AT54/100)*4</f>
        <v>129.4299</v>
      </c>
      <c r="R66" s="324" t="str">
        <f t="shared" si="17"/>
        <v>No discount</v>
      </c>
      <c r="S66" s="324" t="str">
        <f t="shared" si="18"/>
        <v>Exclusive</v>
      </c>
      <c r="T66" s="380">
        <f t="shared" si="24"/>
        <v>1038.9615218181818</v>
      </c>
      <c r="U66" s="380">
        <f t="shared" si="25"/>
        <v>1038.9615218181818</v>
      </c>
      <c r="V66" s="386">
        <f t="shared" si="26"/>
        <v>909.53162181818186</v>
      </c>
      <c r="W66" s="386">
        <f t="shared" si="27"/>
        <v>909.53162181818186</v>
      </c>
      <c r="X66" s="455">
        <f t="shared" si="28"/>
        <v>1000.4847840000001</v>
      </c>
      <c r="Y66" s="455">
        <f t="shared" si="28"/>
        <v>1000.4847840000001</v>
      </c>
      <c r="Z66" s="387">
        <f>'END Jul 2021'!BL54</f>
        <v>0</v>
      </c>
      <c r="AA66" s="326" t="str">
        <f>'END Jul 2021'!BM54</f>
        <v>n</v>
      </c>
      <c r="AB66" s="504"/>
      <c r="AC66" s="504"/>
      <c r="AD66" s="504"/>
      <c r="AE66" s="504"/>
      <c r="AF66" s="504"/>
      <c r="AG66" s="504"/>
      <c r="AH66" s="504"/>
      <c r="AI66" s="504"/>
      <c r="AJ66" s="504"/>
      <c r="AK66" s="504"/>
      <c r="AL66" s="504"/>
      <c r="AM66" s="504"/>
      <c r="AN66" s="504"/>
      <c r="AO66" s="504"/>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c r="AMK66"/>
      <c r="AML66"/>
      <c r="AMM66"/>
      <c r="AMN66"/>
      <c r="AMO66"/>
      <c r="AMP66"/>
      <c r="AMQ66"/>
      <c r="AMR66"/>
      <c r="AMS66"/>
      <c r="AMT66"/>
      <c r="AMU66"/>
      <c r="AMV66"/>
      <c r="AMW66"/>
      <c r="AMX66"/>
      <c r="AMY66"/>
      <c r="AMZ66"/>
      <c r="ANA66"/>
      <c r="ANB66"/>
      <c r="ANC66"/>
      <c r="AND66"/>
      <c r="ANE66"/>
      <c r="ANF66"/>
      <c r="ANG66"/>
      <c r="ANH66"/>
      <c r="ANI66"/>
      <c r="ANJ66"/>
      <c r="ANK66"/>
      <c r="ANL66"/>
      <c r="ANM66"/>
      <c r="ANN66"/>
      <c r="ANO66"/>
      <c r="ANP66"/>
      <c r="ANQ66"/>
      <c r="ANR66"/>
      <c r="ANS66"/>
      <c r="ANT66"/>
      <c r="ANU66"/>
      <c r="ANV66"/>
      <c r="ANW66"/>
      <c r="ANX66"/>
      <c r="ANY66"/>
      <c r="ANZ66"/>
      <c r="AOA66"/>
      <c r="AOB66"/>
      <c r="AOC66"/>
      <c r="AOD66"/>
      <c r="AOE66"/>
      <c r="AOF66"/>
      <c r="AOG66"/>
      <c r="AOH66"/>
      <c r="AOI66"/>
      <c r="AOJ66"/>
      <c r="AOK66"/>
      <c r="AOL66"/>
      <c r="AOM66"/>
      <c r="AON66"/>
      <c r="AOO66"/>
      <c r="AOP66"/>
      <c r="AOQ66"/>
      <c r="AOR66"/>
      <c r="AOS66"/>
      <c r="AOT66"/>
      <c r="AOU66"/>
      <c r="AOV66"/>
      <c r="AOW66"/>
      <c r="AOX66"/>
      <c r="AOY66"/>
      <c r="AOZ66"/>
      <c r="APA66"/>
      <c r="APB66"/>
      <c r="APC66"/>
      <c r="APD66"/>
      <c r="APE66"/>
      <c r="APF66"/>
      <c r="APG66"/>
      <c r="APH66"/>
      <c r="API66"/>
      <c r="APJ66"/>
      <c r="APK66"/>
      <c r="APL66"/>
      <c r="APM66"/>
      <c r="APN66"/>
      <c r="APO66"/>
      <c r="APP66"/>
      <c r="APQ66"/>
      <c r="APR66"/>
      <c r="APS66"/>
      <c r="APT66"/>
      <c r="APU66"/>
      <c r="APV66"/>
      <c r="APW66"/>
      <c r="APX66"/>
      <c r="APY66"/>
      <c r="APZ66"/>
      <c r="AQA66"/>
      <c r="AQB66"/>
      <c r="AQC66"/>
      <c r="AQD66"/>
      <c r="AQE66"/>
      <c r="AQF66"/>
      <c r="AQG66"/>
      <c r="AQH66"/>
      <c r="AQI66"/>
      <c r="AQJ66"/>
      <c r="AQK66"/>
      <c r="AQL66"/>
      <c r="AQM66"/>
      <c r="AQN66"/>
      <c r="AQO66"/>
      <c r="AQP66"/>
      <c r="AQQ66"/>
      <c r="AQR66"/>
      <c r="AQS66"/>
      <c r="AQT66"/>
      <c r="AQU66"/>
      <c r="AQV66"/>
      <c r="AQW66"/>
      <c r="AQX66"/>
      <c r="AQY66"/>
      <c r="AQZ66"/>
      <c r="ARA66"/>
      <c r="ARB66"/>
      <c r="ARC66"/>
      <c r="ARD66"/>
      <c r="ARE66"/>
      <c r="ARF66"/>
      <c r="ARG66"/>
      <c r="ARH66"/>
      <c r="ARI66"/>
      <c r="ARJ66"/>
      <c r="ARK66"/>
      <c r="ARL66"/>
      <c r="ARM66"/>
      <c r="ARN66"/>
      <c r="ARO66"/>
      <c r="ARP66"/>
      <c r="ARQ66"/>
      <c r="ARR66"/>
      <c r="ARS66"/>
      <c r="ART66"/>
      <c r="ARU66"/>
      <c r="ARV66"/>
      <c r="ARW66"/>
      <c r="ARX66"/>
      <c r="ARY66"/>
      <c r="ARZ66"/>
      <c r="ASA66"/>
      <c r="ASB66"/>
      <c r="ASC66"/>
      <c r="ASD66"/>
      <c r="ASE66"/>
      <c r="ASF66"/>
      <c r="ASG66"/>
      <c r="ASH66"/>
      <c r="ASI66"/>
      <c r="ASJ66"/>
      <c r="ASK66"/>
      <c r="ASL66"/>
      <c r="ASM66"/>
      <c r="ASN66"/>
      <c r="ASO66"/>
      <c r="ASP66"/>
      <c r="ASQ66"/>
      <c r="ASR66"/>
      <c r="ASS66"/>
      <c r="AST66"/>
      <c r="ASU66"/>
      <c r="ASV66"/>
      <c r="ASW66"/>
      <c r="ASX66"/>
      <c r="ASY66"/>
      <c r="ASZ66"/>
      <c r="ATA66"/>
      <c r="ATB66"/>
      <c r="ATC66"/>
      <c r="ATD66"/>
      <c r="ATE66"/>
      <c r="ATF66"/>
      <c r="ATG66"/>
      <c r="ATH66"/>
      <c r="ATI66"/>
      <c r="ATJ66"/>
      <c r="ATK66"/>
      <c r="ATL66"/>
      <c r="ATM66"/>
      <c r="ATN66"/>
      <c r="ATO66"/>
      <c r="ATP66"/>
      <c r="ATQ66"/>
      <c r="ATR66"/>
      <c r="ATS66"/>
      <c r="ATT66"/>
      <c r="ATU66"/>
      <c r="ATV66"/>
      <c r="ATW66"/>
      <c r="ATX66"/>
      <c r="ATY66"/>
      <c r="ATZ66"/>
      <c r="AUA66"/>
      <c r="AUB66"/>
      <c r="AUC66"/>
      <c r="AUD66"/>
      <c r="AUE66"/>
      <c r="AUF66"/>
      <c r="AUG66"/>
      <c r="AUH66"/>
      <c r="AUI66"/>
      <c r="AUJ66"/>
      <c r="AUK66"/>
      <c r="AUL66"/>
      <c r="AUM66"/>
      <c r="AUN66"/>
      <c r="AUO66"/>
      <c r="AUP66"/>
      <c r="AUQ66"/>
      <c r="AUR66"/>
      <c r="AUS66"/>
      <c r="AUT66"/>
      <c r="AUU66"/>
      <c r="AUV66"/>
      <c r="AUW66"/>
      <c r="AUX66"/>
      <c r="AUY66"/>
      <c r="AUZ66"/>
      <c r="AVA66"/>
      <c r="AVB66"/>
      <c r="AVC66"/>
      <c r="AVD66"/>
      <c r="AVE66"/>
      <c r="AVF66"/>
      <c r="AVG66"/>
      <c r="AVH66"/>
      <c r="AVI66"/>
      <c r="AVJ66"/>
      <c r="AVK66"/>
      <c r="AVL66"/>
      <c r="AVM66"/>
      <c r="AVN66"/>
      <c r="AVO66"/>
      <c r="AVP66"/>
      <c r="AVQ66"/>
      <c r="AVR66"/>
      <c r="AVS66"/>
      <c r="AVT66"/>
      <c r="AVU66"/>
      <c r="AVV66"/>
      <c r="AVW66"/>
      <c r="AVX66"/>
      <c r="AVY66"/>
      <c r="AVZ66"/>
      <c r="AWA66"/>
      <c r="AWB66"/>
      <c r="AWC66"/>
      <c r="AWD66"/>
      <c r="AWE66"/>
      <c r="AWF66"/>
      <c r="AWG66"/>
      <c r="AWH66"/>
      <c r="AWI66"/>
      <c r="AWJ66"/>
      <c r="AWK66"/>
      <c r="AWL66"/>
      <c r="AWM66"/>
      <c r="AWN66"/>
      <c r="AWO66"/>
      <c r="AWP66"/>
      <c r="AWQ66"/>
      <c r="AWR66"/>
      <c r="AWS66"/>
      <c r="AWT66"/>
      <c r="AWU66"/>
      <c r="AWV66"/>
      <c r="AWW66"/>
      <c r="AWX66"/>
      <c r="AWY66"/>
      <c r="AWZ66"/>
      <c r="AXA66"/>
      <c r="AXB66"/>
      <c r="AXC66"/>
      <c r="AXD66"/>
      <c r="AXE66"/>
      <c r="AXF66"/>
      <c r="AXG66"/>
      <c r="AXH66"/>
      <c r="AXI66"/>
      <c r="AXJ66"/>
      <c r="AXK66"/>
      <c r="AXL66"/>
      <c r="AXM66"/>
      <c r="AXN66"/>
      <c r="AXO66"/>
      <c r="AXP66"/>
      <c r="AXQ66"/>
      <c r="AXR66"/>
      <c r="AXS66"/>
      <c r="AXT66"/>
      <c r="AXU66"/>
      <c r="AXV66"/>
      <c r="AXW66"/>
      <c r="AXX66"/>
      <c r="AXY66"/>
      <c r="AXZ66"/>
      <c r="AYA66"/>
      <c r="AYB66"/>
      <c r="AYC66"/>
      <c r="AYD66"/>
      <c r="AYE66"/>
      <c r="AYF66"/>
      <c r="AYG66"/>
      <c r="AYH66"/>
      <c r="AYI66"/>
      <c r="AYJ66"/>
      <c r="AYK66"/>
      <c r="AYL66"/>
      <c r="AYM66"/>
      <c r="AYN66"/>
      <c r="AYO66"/>
      <c r="AYP66"/>
      <c r="AYQ66"/>
      <c r="AYR66"/>
      <c r="AYS66"/>
      <c r="AYT66"/>
      <c r="AYU66"/>
      <c r="AYV66"/>
      <c r="AYW66"/>
      <c r="AYX66"/>
      <c r="AYY66"/>
      <c r="AYZ66"/>
      <c r="AZA66"/>
      <c r="AZB66"/>
      <c r="AZC66"/>
      <c r="AZD66"/>
      <c r="AZE66"/>
      <c r="AZF66"/>
      <c r="AZG66"/>
      <c r="AZH66"/>
      <c r="AZI66"/>
      <c r="AZJ66"/>
      <c r="AZK66"/>
      <c r="AZL66"/>
      <c r="AZM66"/>
      <c r="AZN66"/>
      <c r="AZO66"/>
      <c r="AZP66"/>
      <c r="AZQ66"/>
      <c r="AZR66"/>
      <c r="AZS66"/>
      <c r="AZT66"/>
      <c r="AZU66"/>
      <c r="AZV66"/>
      <c r="AZW66"/>
      <c r="AZX66"/>
      <c r="AZY66"/>
      <c r="AZZ66"/>
      <c r="BAA66"/>
      <c r="BAB66"/>
      <c r="BAC66"/>
      <c r="BAD66"/>
      <c r="BAE66"/>
      <c r="BAF66"/>
      <c r="BAG66"/>
      <c r="BAH66"/>
      <c r="BAI66"/>
      <c r="BAJ66"/>
      <c r="BAK66"/>
      <c r="BAL66"/>
      <c r="BAM66"/>
      <c r="BAN66"/>
      <c r="BAO66"/>
      <c r="BAP66"/>
      <c r="BAQ66"/>
      <c r="BAR66"/>
      <c r="BAS66"/>
      <c r="BAT66"/>
      <c r="BAU66"/>
      <c r="BAV66"/>
      <c r="BAW66"/>
      <c r="BAX66"/>
      <c r="BAY66"/>
      <c r="BAZ66"/>
      <c r="BBA66"/>
      <c r="BBB66"/>
      <c r="BBC66"/>
      <c r="BBD66"/>
      <c r="BBE66"/>
      <c r="BBF66"/>
      <c r="BBG66"/>
      <c r="BBH66"/>
      <c r="BBI66"/>
      <c r="BBJ66"/>
      <c r="BBK66"/>
      <c r="BBL66"/>
      <c r="BBM66"/>
      <c r="BBN66"/>
      <c r="BBO66"/>
      <c r="BBP66"/>
      <c r="BBQ66"/>
      <c r="BBR66"/>
      <c r="BBS66"/>
      <c r="BBT66"/>
      <c r="BBU66"/>
      <c r="BBV66"/>
      <c r="BBW66"/>
      <c r="BBX66"/>
      <c r="BBY66"/>
      <c r="BBZ66"/>
      <c r="BCA66"/>
      <c r="BCB66"/>
      <c r="BCC66"/>
      <c r="BCD66"/>
      <c r="BCE66"/>
      <c r="BCF66"/>
      <c r="BCG66"/>
      <c r="BCH66"/>
      <c r="BCI66"/>
      <c r="BCJ66"/>
      <c r="BCK66"/>
      <c r="BCL66"/>
      <c r="BCM66"/>
      <c r="BCN66"/>
      <c r="BCO66"/>
      <c r="BCP66"/>
      <c r="BCQ66"/>
      <c r="BCR66"/>
      <c r="BCS66"/>
      <c r="BCT66"/>
      <c r="BCU66"/>
      <c r="BCV66"/>
      <c r="BCW66"/>
      <c r="BCX66"/>
      <c r="BCY66"/>
      <c r="BCZ66"/>
      <c r="BDA66"/>
      <c r="BDB66"/>
      <c r="BDC66"/>
      <c r="BDD66"/>
      <c r="BDE66"/>
      <c r="BDF66"/>
      <c r="BDG66"/>
      <c r="BDH66"/>
      <c r="BDI66"/>
      <c r="BDJ66"/>
      <c r="BDK66"/>
      <c r="BDL66"/>
      <c r="BDM66"/>
      <c r="BDN66"/>
      <c r="BDO66"/>
      <c r="BDP66"/>
      <c r="BDQ66"/>
      <c r="BDR66"/>
      <c r="BDS66"/>
      <c r="BDT66"/>
      <c r="BDU66"/>
      <c r="BDV66"/>
      <c r="BDW66"/>
      <c r="BDX66"/>
      <c r="BDY66"/>
      <c r="BDZ66"/>
      <c r="BEA66"/>
      <c r="BEB66"/>
      <c r="BEC66"/>
      <c r="BED66"/>
      <c r="BEE66"/>
      <c r="BEF66"/>
      <c r="BEG66"/>
      <c r="BEH66"/>
      <c r="BEI66"/>
      <c r="BEJ66"/>
      <c r="BEK66"/>
      <c r="BEL66"/>
      <c r="BEM66"/>
      <c r="BEN66"/>
      <c r="BEO66"/>
      <c r="BEP66"/>
      <c r="BEQ66"/>
      <c r="BER66"/>
      <c r="BES66"/>
      <c r="BET66"/>
      <c r="BEU66"/>
      <c r="BEV66"/>
      <c r="BEW66"/>
      <c r="BEX66"/>
      <c r="BEY66"/>
      <c r="BEZ66"/>
      <c r="BFA66"/>
      <c r="BFB66"/>
      <c r="BFC66"/>
      <c r="BFD66"/>
      <c r="BFE66"/>
      <c r="BFF66"/>
      <c r="BFG66"/>
      <c r="BFH66"/>
      <c r="BFI66"/>
      <c r="BFJ66"/>
      <c r="BFK66"/>
      <c r="BFL66"/>
      <c r="BFM66"/>
      <c r="BFN66"/>
      <c r="BFO66"/>
      <c r="BFP66"/>
      <c r="BFQ66"/>
      <c r="BFR66"/>
      <c r="BFS66"/>
      <c r="BFT66"/>
      <c r="BFU66"/>
      <c r="BFV66"/>
      <c r="BFW66"/>
      <c r="BFX66"/>
      <c r="BFY66"/>
      <c r="BFZ66"/>
      <c r="BGA66"/>
      <c r="BGB66"/>
      <c r="BGC66"/>
      <c r="BGD66"/>
      <c r="BGE66"/>
      <c r="BGF66"/>
      <c r="BGG66"/>
      <c r="BGH66"/>
      <c r="BGI66"/>
      <c r="BGJ66"/>
      <c r="BGK66"/>
      <c r="BGL66"/>
      <c r="BGM66"/>
      <c r="BGN66"/>
      <c r="BGO66"/>
      <c r="BGP66"/>
      <c r="BGQ66"/>
      <c r="BGR66"/>
      <c r="BGS66"/>
      <c r="BGT66"/>
      <c r="BGU66"/>
      <c r="BGV66"/>
      <c r="BGW66"/>
      <c r="BGX66"/>
      <c r="BGY66"/>
      <c r="BGZ66"/>
      <c r="BHA66"/>
      <c r="BHB66"/>
      <c r="BHC66"/>
      <c r="BHD66"/>
      <c r="BHE66"/>
      <c r="BHF66"/>
      <c r="BHG66"/>
      <c r="BHH66"/>
      <c r="BHI66"/>
      <c r="BHJ66"/>
      <c r="BHK66"/>
      <c r="BHL66"/>
      <c r="BHM66"/>
      <c r="BHN66"/>
      <c r="BHO66"/>
      <c r="BHP66"/>
      <c r="BHQ66"/>
      <c r="BHR66"/>
      <c r="BHS66"/>
      <c r="BHT66"/>
      <c r="BHU66"/>
      <c r="BHV66"/>
      <c r="BHW66"/>
      <c r="BHX66"/>
      <c r="BHY66"/>
      <c r="BHZ66"/>
      <c r="BIA66"/>
      <c r="BIB66"/>
      <c r="BIC66"/>
      <c r="BID66"/>
      <c r="BIE66"/>
      <c r="BIF66"/>
      <c r="BIG66"/>
      <c r="BIH66"/>
      <c r="BII66"/>
      <c r="BIJ66"/>
      <c r="BIK66"/>
      <c r="BIL66"/>
      <c r="BIM66"/>
      <c r="BIN66"/>
      <c r="BIO66"/>
      <c r="BIP66"/>
      <c r="BIQ66"/>
      <c r="BIR66"/>
      <c r="BIS66"/>
      <c r="BIT66"/>
      <c r="BIU66"/>
      <c r="BIV66"/>
      <c r="BIW66"/>
      <c r="BIX66"/>
      <c r="BIY66"/>
      <c r="BIZ66"/>
      <c r="BJA66"/>
      <c r="BJB66"/>
      <c r="BJC66"/>
      <c r="BJD66"/>
      <c r="BJE66"/>
      <c r="BJF66"/>
      <c r="BJG66"/>
      <c r="BJH66"/>
      <c r="BJI66"/>
      <c r="BJJ66"/>
      <c r="BJK66"/>
      <c r="BJL66"/>
      <c r="BJM66"/>
      <c r="BJN66"/>
      <c r="BJO66"/>
      <c r="BJP66"/>
      <c r="BJQ66"/>
      <c r="BJR66"/>
      <c r="BJS66"/>
      <c r="BJT66"/>
      <c r="BJU66"/>
      <c r="BJV66"/>
      <c r="BJW66"/>
      <c r="BJX66"/>
      <c r="BJY66"/>
      <c r="BJZ66"/>
      <c r="BKA66"/>
      <c r="BKB66"/>
      <c r="BKC66"/>
      <c r="BKD66"/>
      <c r="BKE66"/>
      <c r="BKF66"/>
      <c r="BKG66"/>
      <c r="BKH66"/>
      <c r="BKI66"/>
      <c r="BKJ66"/>
      <c r="BKK66"/>
      <c r="BKL66"/>
      <c r="BKM66"/>
      <c r="BKN66"/>
      <c r="BKO66"/>
      <c r="BKP66"/>
      <c r="BKQ66"/>
      <c r="BKR66"/>
      <c r="BKS66"/>
      <c r="BKT66"/>
      <c r="BKU66"/>
      <c r="BKV66"/>
      <c r="BKW66"/>
      <c r="BKX66"/>
      <c r="BKY66"/>
      <c r="BKZ66"/>
      <c r="BLA66"/>
      <c r="BLB66"/>
      <c r="BLC66"/>
      <c r="BLD66"/>
      <c r="BLE66"/>
      <c r="BLF66"/>
      <c r="BLG66"/>
      <c r="BLH66"/>
      <c r="BLI66"/>
      <c r="BLJ66"/>
      <c r="BLK66"/>
      <c r="BLL66"/>
      <c r="BLM66"/>
      <c r="BLN66"/>
      <c r="BLO66"/>
      <c r="BLP66"/>
      <c r="BLQ66"/>
      <c r="BLR66"/>
      <c r="BLS66"/>
      <c r="BLT66"/>
      <c r="BLU66"/>
      <c r="BLV66"/>
      <c r="BLW66"/>
      <c r="BLX66"/>
      <c r="BLY66"/>
      <c r="BLZ66"/>
      <c r="BMA66"/>
      <c r="BMB66"/>
      <c r="BMC66"/>
      <c r="BMD66"/>
      <c r="BME66"/>
      <c r="BMF66"/>
      <c r="BMG66"/>
      <c r="BMH66"/>
      <c r="BMI66"/>
      <c r="BMJ66"/>
      <c r="BMK66"/>
      <c r="BML66"/>
      <c r="BMM66"/>
      <c r="BMN66"/>
      <c r="BMO66"/>
      <c r="BMP66"/>
      <c r="BMQ66"/>
      <c r="BMR66"/>
      <c r="BMS66"/>
      <c r="BMT66"/>
      <c r="BMU66"/>
      <c r="BMV66"/>
      <c r="BMW66"/>
      <c r="BMX66"/>
      <c r="BMY66"/>
      <c r="BMZ66"/>
      <c r="BNA66"/>
      <c r="BNB66"/>
      <c r="BNC66"/>
      <c r="BND66"/>
      <c r="BNE66"/>
      <c r="BNF66"/>
      <c r="BNG66"/>
      <c r="BNH66"/>
      <c r="BNI66"/>
      <c r="BNJ66"/>
      <c r="BNK66"/>
      <c r="BNL66"/>
      <c r="BNM66"/>
      <c r="BNN66"/>
      <c r="BNO66"/>
      <c r="BNP66"/>
      <c r="BNQ66"/>
      <c r="BNR66"/>
      <c r="BNS66"/>
      <c r="BNT66"/>
      <c r="BNU66"/>
      <c r="BNV66"/>
      <c r="BNW66"/>
      <c r="BNX66"/>
      <c r="BNY66"/>
      <c r="BNZ66"/>
      <c r="BOA66"/>
      <c r="BOB66"/>
      <c r="BOC66"/>
      <c r="BOD66"/>
      <c r="BOE66"/>
      <c r="BOF66"/>
      <c r="BOG66"/>
      <c r="BOH66"/>
      <c r="BOI66"/>
      <c r="BOJ66"/>
      <c r="BOK66"/>
      <c r="BOL66"/>
      <c r="BOM66"/>
      <c r="BON66"/>
      <c r="BOO66"/>
      <c r="BOP66"/>
      <c r="BOQ66"/>
      <c r="BOR66"/>
      <c r="BOS66"/>
      <c r="BOT66"/>
      <c r="BOU66"/>
      <c r="BOV66"/>
      <c r="BOW66"/>
      <c r="BOX66"/>
      <c r="BOY66"/>
      <c r="BOZ66"/>
      <c r="BPA66"/>
      <c r="BPB66"/>
      <c r="BPC66"/>
      <c r="BPD66"/>
      <c r="BPE66"/>
      <c r="BPF66"/>
      <c r="BPG66"/>
      <c r="BPH66"/>
      <c r="BPI66"/>
      <c r="BPJ66"/>
      <c r="BPK66"/>
      <c r="BPL66"/>
      <c r="BPM66"/>
      <c r="BPN66"/>
      <c r="BPO66"/>
      <c r="BPP66"/>
      <c r="BPQ66"/>
      <c r="BPR66"/>
      <c r="BPS66"/>
      <c r="BPT66"/>
      <c r="BPU66"/>
      <c r="BPV66"/>
      <c r="BPW66"/>
      <c r="BPX66"/>
      <c r="BPY66"/>
      <c r="BPZ66"/>
      <c r="BQA66"/>
      <c r="BQB66"/>
      <c r="BQC66"/>
      <c r="BQD66"/>
      <c r="BQE66"/>
      <c r="BQF66"/>
      <c r="BQG66"/>
      <c r="BQH66"/>
      <c r="BQI66"/>
      <c r="BQJ66"/>
      <c r="BQK66"/>
      <c r="BQL66"/>
      <c r="BQM66"/>
      <c r="BQN66"/>
      <c r="BQO66"/>
      <c r="BQP66"/>
      <c r="BQQ66"/>
      <c r="BQR66"/>
      <c r="BQS66"/>
      <c r="BQT66"/>
      <c r="BQU66"/>
      <c r="BQV66"/>
      <c r="BQW66"/>
      <c r="BQX66"/>
      <c r="BQY66"/>
      <c r="BQZ66"/>
      <c r="BRA66"/>
      <c r="BRB66"/>
      <c r="BRC66"/>
      <c r="BRD66"/>
      <c r="BRE66"/>
      <c r="BRF66"/>
      <c r="BRG66"/>
      <c r="BRH66"/>
      <c r="BRI66"/>
      <c r="BRJ66"/>
      <c r="BRK66"/>
      <c r="BRL66"/>
      <c r="BRM66"/>
      <c r="BRN66"/>
      <c r="BRO66"/>
      <c r="BRP66"/>
      <c r="BRQ66"/>
      <c r="BRR66"/>
      <c r="BRS66"/>
      <c r="BRT66"/>
      <c r="BRU66"/>
      <c r="BRV66"/>
      <c r="BRW66"/>
      <c r="BRX66"/>
      <c r="BRY66"/>
      <c r="BRZ66"/>
      <c r="BSA66"/>
      <c r="BSB66"/>
      <c r="BSC66"/>
      <c r="BSD66"/>
      <c r="BSE66"/>
      <c r="BSF66"/>
      <c r="BSG66"/>
      <c r="BSH66"/>
      <c r="BSI66"/>
      <c r="BSJ66"/>
      <c r="BSK66"/>
      <c r="BSL66"/>
      <c r="BSM66"/>
      <c r="BSN66"/>
      <c r="BSO66"/>
      <c r="BSP66"/>
      <c r="BSQ66"/>
      <c r="BSR66"/>
      <c r="BSS66"/>
      <c r="BST66"/>
      <c r="BSU66"/>
      <c r="BSV66"/>
      <c r="BSW66"/>
      <c r="BSX66"/>
      <c r="BSY66"/>
      <c r="BSZ66"/>
      <c r="BTA66"/>
      <c r="BTB66"/>
      <c r="BTC66"/>
      <c r="BTD66"/>
      <c r="BTE66"/>
      <c r="BTF66"/>
      <c r="BTG66"/>
      <c r="BTH66"/>
      <c r="BTI66"/>
      <c r="BTJ66"/>
      <c r="BTK66"/>
      <c r="BTL66"/>
      <c r="BTM66"/>
      <c r="BTN66"/>
      <c r="BTO66"/>
      <c r="BTP66"/>
      <c r="BTQ66"/>
      <c r="BTR66"/>
      <c r="BTS66"/>
      <c r="BTT66"/>
      <c r="BTU66"/>
      <c r="BTV66"/>
      <c r="BTW66"/>
      <c r="BTX66"/>
      <c r="BTY66"/>
      <c r="BTZ66"/>
      <c r="BUA66"/>
      <c r="BUB66"/>
      <c r="BUC66"/>
      <c r="BUD66"/>
      <c r="BUE66"/>
      <c r="BUF66"/>
      <c r="BUG66"/>
      <c r="BUH66"/>
      <c r="BUI66"/>
      <c r="BUJ66"/>
      <c r="BUK66"/>
      <c r="BUL66"/>
      <c r="BUM66"/>
      <c r="BUN66"/>
      <c r="BUO66"/>
      <c r="BUP66"/>
      <c r="BUQ66"/>
      <c r="BUR66"/>
      <c r="BUS66"/>
      <c r="BUT66"/>
      <c r="BUU66"/>
      <c r="BUV66"/>
      <c r="BUW66"/>
      <c r="BUX66"/>
      <c r="BUY66"/>
      <c r="BUZ66"/>
      <c r="BVA66"/>
      <c r="BVB66"/>
      <c r="BVC66"/>
      <c r="BVD66"/>
      <c r="BVE66"/>
      <c r="BVF66"/>
      <c r="BVG66"/>
      <c r="BVH66"/>
      <c r="BVI66"/>
      <c r="BVJ66"/>
      <c r="BVK66"/>
      <c r="BVL66"/>
      <c r="BVM66"/>
      <c r="BVN66"/>
      <c r="BVO66"/>
      <c r="BVP66"/>
      <c r="BVQ66"/>
      <c r="BVR66"/>
      <c r="BVS66"/>
      <c r="BVT66"/>
      <c r="BVU66"/>
      <c r="BVV66"/>
      <c r="BVW66"/>
      <c r="BVX66"/>
      <c r="BVY66"/>
      <c r="BVZ66"/>
      <c r="BWA66"/>
      <c r="BWB66"/>
      <c r="BWC66"/>
      <c r="BWD66"/>
      <c r="BWE66"/>
      <c r="BWF66"/>
      <c r="BWG66"/>
      <c r="BWH66"/>
      <c r="BWI66"/>
      <c r="BWJ66"/>
      <c r="BWK66"/>
      <c r="BWL66"/>
      <c r="BWM66"/>
      <c r="BWN66"/>
      <c r="BWO66"/>
      <c r="BWP66"/>
      <c r="BWQ66"/>
      <c r="BWR66"/>
      <c r="BWS66"/>
      <c r="BWT66"/>
      <c r="BWU66"/>
      <c r="BWV66"/>
      <c r="BWW66"/>
      <c r="BWX66"/>
      <c r="BWY66"/>
      <c r="BWZ66"/>
      <c r="BXA66"/>
      <c r="BXB66"/>
      <c r="BXC66"/>
      <c r="BXD66"/>
      <c r="BXE66"/>
      <c r="BXF66"/>
      <c r="BXG66"/>
      <c r="BXH66"/>
      <c r="BXI66"/>
      <c r="BXJ66"/>
      <c r="BXK66"/>
      <c r="BXL66"/>
      <c r="BXM66"/>
      <c r="BXN66"/>
      <c r="BXO66"/>
      <c r="BXP66"/>
      <c r="BXQ66"/>
      <c r="BXR66"/>
      <c r="BXS66"/>
      <c r="BXT66"/>
      <c r="BXU66"/>
      <c r="BXV66"/>
      <c r="BXW66"/>
      <c r="BXX66"/>
      <c r="BXY66"/>
      <c r="BXZ66"/>
      <c r="BYA66"/>
      <c r="BYB66"/>
      <c r="BYC66"/>
      <c r="BYD66"/>
      <c r="BYE66"/>
      <c r="BYF66"/>
      <c r="BYG66"/>
      <c r="BYH66"/>
      <c r="BYI66"/>
      <c r="BYJ66"/>
      <c r="BYK66"/>
      <c r="BYL66"/>
      <c r="BYM66"/>
      <c r="BYN66"/>
      <c r="BYO66"/>
      <c r="BYP66"/>
      <c r="BYQ66"/>
      <c r="BYR66"/>
      <c r="BYS66"/>
      <c r="BYT66"/>
      <c r="BYU66"/>
      <c r="BYV66"/>
      <c r="BYW66"/>
      <c r="BYX66"/>
      <c r="BYY66"/>
      <c r="BYZ66"/>
      <c r="BZA66"/>
      <c r="BZB66"/>
      <c r="BZC66"/>
      <c r="BZD66"/>
      <c r="BZE66"/>
      <c r="BZF66"/>
      <c r="BZG66"/>
      <c r="BZH66"/>
      <c r="BZI66"/>
      <c r="BZJ66"/>
      <c r="BZK66"/>
      <c r="BZL66"/>
      <c r="BZM66"/>
      <c r="BZN66"/>
      <c r="BZO66"/>
      <c r="BZP66"/>
      <c r="BZQ66"/>
      <c r="BZR66"/>
      <c r="BZS66"/>
      <c r="BZT66"/>
      <c r="BZU66"/>
      <c r="BZV66"/>
      <c r="BZW66"/>
      <c r="BZX66"/>
      <c r="BZY66"/>
      <c r="BZZ66"/>
      <c r="CAA66"/>
      <c r="CAB66"/>
      <c r="CAC66"/>
      <c r="CAD66"/>
      <c r="CAE66"/>
      <c r="CAF66"/>
      <c r="CAG66"/>
      <c r="CAH66"/>
      <c r="CAI66"/>
      <c r="CAJ66"/>
      <c r="CAK66"/>
      <c r="CAL66"/>
      <c r="CAM66"/>
      <c r="CAN66"/>
      <c r="CAO66"/>
      <c r="CAP66"/>
      <c r="CAQ66"/>
      <c r="CAR66"/>
      <c r="CAS66"/>
      <c r="CAT66"/>
      <c r="CAU66"/>
      <c r="CAV66"/>
      <c r="CAW66"/>
      <c r="CAX66"/>
      <c r="CAY66"/>
      <c r="CAZ66"/>
      <c r="CBA66"/>
      <c r="CBB66"/>
      <c r="CBC66"/>
      <c r="CBD66"/>
      <c r="CBE66"/>
      <c r="CBF66"/>
      <c r="CBG66"/>
      <c r="CBH66"/>
      <c r="CBI66"/>
      <c r="CBJ66"/>
      <c r="CBK66"/>
      <c r="CBL66"/>
      <c r="CBM66"/>
      <c r="CBN66"/>
      <c r="CBO66"/>
      <c r="CBP66"/>
      <c r="CBQ66"/>
      <c r="CBR66"/>
      <c r="CBS66"/>
      <c r="CBT66"/>
      <c r="CBU66"/>
      <c r="CBV66"/>
      <c r="CBW66"/>
      <c r="CBX66"/>
      <c r="CBY66"/>
      <c r="CBZ66"/>
      <c r="CCA66"/>
      <c r="CCB66"/>
      <c r="CCC66"/>
      <c r="CCD66"/>
      <c r="CCE66"/>
      <c r="CCF66"/>
      <c r="CCG66"/>
      <c r="CCH66"/>
      <c r="CCI66"/>
      <c r="CCJ66"/>
      <c r="CCK66"/>
      <c r="CCL66"/>
      <c r="CCM66"/>
      <c r="CCN66"/>
      <c r="CCO66"/>
      <c r="CCP66"/>
      <c r="CCQ66"/>
      <c r="CCR66"/>
      <c r="CCS66"/>
      <c r="CCT66"/>
      <c r="CCU66"/>
      <c r="CCV66"/>
      <c r="CCW66"/>
      <c r="CCX66"/>
      <c r="CCY66"/>
      <c r="CCZ66"/>
      <c r="CDA66"/>
      <c r="CDB66"/>
      <c r="CDC66"/>
      <c r="CDD66"/>
      <c r="CDE66"/>
      <c r="CDF66"/>
      <c r="CDG66"/>
      <c r="CDH66"/>
      <c r="CDI66"/>
      <c r="CDJ66"/>
      <c r="CDK66"/>
      <c r="CDL66"/>
      <c r="CDM66"/>
      <c r="CDN66"/>
      <c r="CDO66"/>
      <c r="CDP66"/>
      <c r="CDQ66"/>
      <c r="CDR66"/>
      <c r="CDS66"/>
      <c r="CDT66"/>
      <c r="CDU66"/>
      <c r="CDV66"/>
      <c r="CDW66"/>
      <c r="CDX66"/>
      <c r="CDY66"/>
      <c r="CDZ66"/>
      <c r="CEA66"/>
      <c r="CEB66"/>
      <c r="CEC66"/>
      <c r="CED66"/>
      <c r="CEE66"/>
      <c r="CEF66"/>
      <c r="CEG66"/>
      <c r="CEH66"/>
      <c r="CEI66"/>
      <c r="CEJ66"/>
      <c r="CEK66"/>
      <c r="CEL66"/>
      <c r="CEM66"/>
      <c r="CEN66"/>
      <c r="CEO66"/>
      <c r="CEP66"/>
      <c r="CEQ66"/>
      <c r="CER66"/>
      <c r="CES66"/>
      <c r="CET66"/>
      <c r="CEU66"/>
      <c r="CEV66"/>
      <c r="CEW66"/>
      <c r="CEX66"/>
      <c r="CEY66"/>
      <c r="CEZ66"/>
      <c r="CFA66"/>
      <c r="CFB66"/>
      <c r="CFC66"/>
      <c r="CFD66"/>
      <c r="CFE66"/>
      <c r="CFF66"/>
      <c r="CFG66"/>
      <c r="CFH66"/>
      <c r="CFI66"/>
      <c r="CFJ66"/>
      <c r="CFK66"/>
      <c r="CFL66"/>
      <c r="CFM66"/>
      <c r="CFN66"/>
      <c r="CFO66"/>
      <c r="CFP66"/>
      <c r="CFQ66"/>
      <c r="CFR66"/>
      <c r="CFS66"/>
      <c r="CFT66"/>
      <c r="CFU66"/>
      <c r="CFV66"/>
      <c r="CFW66"/>
      <c r="CFX66"/>
      <c r="CFY66"/>
      <c r="CFZ66"/>
      <c r="CGA66"/>
      <c r="CGB66"/>
      <c r="CGC66"/>
      <c r="CGD66"/>
      <c r="CGE66"/>
      <c r="CGF66"/>
      <c r="CGG66"/>
      <c r="CGH66"/>
      <c r="CGI66"/>
      <c r="CGJ66"/>
      <c r="CGK66"/>
      <c r="CGL66"/>
      <c r="CGM66"/>
      <c r="CGN66"/>
      <c r="CGO66"/>
      <c r="CGP66"/>
      <c r="CGQ66"/>
      <c r="CGR66"/>
      <c r="CGS66"/>
      <c r="CGT66"/>
      <c r="CGU66"/>
      <c r="CGV66"/>
      <c r="CGW66"/>
      <c r="CGX66"/>
      <c r="CGY66"/>
      <c r="CGZ66"/>
      <c r="CHA66"/>
      <c r="CHB66"/>
      <c r="CHC66"/>
      <c r="CHD66"/>
      <c r="CHE66"/>
      <c r="CHF66"/>
      <c r="CHG66"/>
      <c r="CHH66"/>
      <c r="CHI66"/>
      <c r="CHJ66"/>
      <c r="CHK66"/>
      <c r="CHL66"/>
      <c r="CHM66"/>
      <c r="CHN66"/>
      <c r="CHO66"/>
      <c r="CHP66"/>
      <c r="CHQ66"/>
      <c r="CHR66"/>
      <c r="CHS66"/>
      <c r="CHT66"/>
      <c r="CHU66"/>
      <c r="CHV66"/>
      <c r="CHW66"/>
      <c r="CHX66"/>
      <c r="CHY66"/>
      <c r="CHZ66"/>
      <c r="CIA66"/>
      <c r="CIB66"/>
      <c r="CIC66"/>
      <c r="CID66"/>
      <c r="CIE66"/>
      <c r="CIF66"/>
      <c r="CIG66"/>
      <c r="CIH66"/>
      <c r="CII66"/>
      <c r="CIJ66"/>
      <c r="CIK66"/>
      <c r="CIL66"/>
      <c r="CIM66"/>
      <c r="CIN66"/>
      <c r="CIO66"/>
      <c r="CIP66"/>
      <c r="CIQ66"/>
      <c r="CIR66"/>
      <c r="CIS66"/>
      <c r="CIT66"/>
      <c r="CIU66"/>
      <c r="CIV66"/>
      <c r="CIW66"/>
      <c r="CIX66"/>
      <c r="CIY66"/>
      <c r="CIZ66"/>
      <c r="CJA66"/>
      <c r="CJB66"/>
      <c r="CJC66"/>
      <c r="CJD66"/>
      <c r="CJE66"/>
      <c r="CJF66"/>
      <c r="CJG66"/>
      <c r="CJH66"/>
      <c r="CJI66"/>
      <c r="CJJ66"/>
      <c r="CJK66"/>
      <c r="CJL66"/>
      <c r="CJM66"/>
      <c r="CJN66"/>
      <c r="CJO66"/>
      <c r="CJP66"/>
      <c r="CJQ66"/>
      <c r="CJR66"/>
      <c r="CJS66"/>
      <c r="CJT66"/>
      <c r="CJU66"/>
      <c r="CJV66"/>
      <c r="CJW66"/>
      <c r="CJX66"/>
      <c r="CJY66"/>
      <c r="CJZ66"/>
      <c r="CKA66"/>
      <c r="CKB66"/>
      <c r="CKC66"/>
      <c r="CKD66"/>
      <c r="CKE66"/>
      <c r="CKF66"/>
      <c r="CKG66"/>
      <c r="CKH66"/>
      <c r="CKI66"/>
      <c r="CKJ66"/>
      <c r="CKK66"/>
      <c r="CKL66"/>
      <c r="CKM66"/>
      <c r="CKN66"/>
      <c r="CKO66"/>
      <c r="CKP66"/>
      <c r="CKQ66"/>
      <c r="CKR66"/>
      <c r="CKS66"/>
      <c r="CKT66"/>
      <c r="CKU66"/>
      <c r="CKV66"/>
      <c r="CKW66"/>
      <c r="CKX66"/>
      <c r="CKY66"/>
      <c r="CKZ66"/>
      <c r="CLA66"/>
      <c r="CLB66"/>
      <c r="CLC66"/>
      <c r="CLD66"/>
      <c r="CLE66"/>
      <c r="CLF66"/>
      <c r="CLG66"/>
      <c r="CLH66"/>
      <c r="CLI66"/>
      <c r="CLJ66"/>
      <c r="CLK66"/>
      <c r="CLL66"/>
      <c r="CLM66"/>
      <c r="CLN66"/>
      <c r="CLO66"/>
      <c r="CLP66"/>
      <c r="CLQ66"/>
      <c r="CLR66"/>
      <c r="CLS66"/>
      <c r="CLT66"/>
      <c r="CLU66"/>
      <c r="CLV66"/>
      <c r="CLW66"/>
      <c r="CLX66"/>
      <c r="CLY66"/>
      <c r="CLZ66"/>
      <c r="CMA66"/>
      <c r="CMB66"/>
      <c r="CMC66"/>
      <c r="CMD66"/>
      <c r="CME66"/>
      <c r="CMF66"/>
      <c r="CMG66"/>
      <c r="CMH66"/>
      <c r="CMI66"/>
      <c r="CMJ66"/>
    </row>
    <row r="67" spans="1:2376" s="421" customFormat="1" x14ac:dyDescent="0.3">
      <c r="A67" s="319" t="str">
        <f>'END Jul 2021'!K55</f>
        <v>ReAmped Energy</v>
      </c>
      <c r="B67" s="383" t="str">
        <f>'END Jul 2021'!L55</f>
        <v>Solar</v>
      </c>
      <c r="C67" s="384">
        <f>IF('END Jul 2021'!BP55=0,91*'END Jul 2021'!M55/100,(91*'END Jul 2021'!M55/100)+'END Jul 2021'!BP55/4)</f>
        <v>80.253727272727275</v>
      </c>
      <c r="D67" s="384">
        <f>IF('END Jul 2021'!O55="",$G$5*'END Jul 2021'!N55/100,IF($G$5&gt;='END Jul 2021'!P55,('END Jul 2021'!P55*'END Jul 2021'!N55/100),($G$5*'END Jul 2021'!N55/100)))</f>
        <v>214.54569818181815</v>
      </c>
      <c r="E67" s="384">
        <f>IF(AND('END Jul 2021'!P55&gt;0,'END Jul 2021'!R55&gt;0),IF($G$5&lt;'END Jul 2021'!P55,0,IF($G$5&lt;=('END Jul 2021'!R55+'END Jul 2021'!P55),(($G$5-'END Jul 2021'!P55)*'END Jul 2021'!Q55/100),(('END Jul 2021'!R55)*'END Jul 2021'!Q55/100))),0)</f>
        <v>0</v>
      </c>
      <c r="F67" s="384">
        <f>IF(AND('END Jul 2021'!Q55&gt;0,'END Jul 2021'!S55&gt;0),IF($G$5&lt;('END Jul 2021'!R55+'END Jul 2021'!P55),0,IF($G$5&lt;=('END Jul 2021'!T55+'END Jul 2021'!R55+'END Jul 2021'!P55),(($G$5-('END Jul 2021'!R55+'END Jul 2021'!P55))*'END Jul 2021'!S55/100),('END Jul 2021'!T55*'END Jul 2021'!S55/100))),0)</f>
        <v>0</v>
      </c>
      <c r="G67" s="384">
        <f>IF('END Jul 2021'!T55&gt;0,IF(($G$5&lt;'END Jul 2021'!T55),(0),($G$5-'END Jul 2021'!T55)*'END Jul 2021'!U55/100),IF(AND('END Jul 2021'!R55&gt;0,'END Jul 2021'!T55=""),IF(($G$5&lt;'END Jul 2021'!R55),(0),($G$5-'END Jul 2021'!R55)*'END Jul 2021'!S55/100),IF(AND('END Jul 2021'!P55&gt;0,'END Jul 2021'!R55=""),IF(($G$5&lt;'END Jul 2021'!P55),(0),($G$5-'END Jul 2021'!P55)*'END Jul 2021'!Q55/100),0)))</f>
        <v>0</v>
      </c>
      <c r="H67" s="384">
        <f>$H$5*'END Jul 2021'!AE55/100</f>
        <v>50.695212272727268</v>
      </c>
      <c r="I67" s="384">
        <f t="shared" si="13"/>
        <v>345.49463772727267</v>
      </c>
      <c r="J67" s="449">
        <f t="shared" si="14"/>
        <v>1060.9636418181817</v>
      </c>
      <c r="K67" s="449">
        <f t="shared" si="15"/>
        <v>1381.9785509090907</v>
      </c>
      <c r="L67" s="450">
        <f t="shared" si="16"/>
        <v>1520.1764059999998</v>
      </c>
      <c r="M67" s="386">
        <f>'END Jul 2021'!AZ55</f>
        <v>0</v>
      </c>
      <c r="N67" s="386">
        <f>'END Jul 2021'!BA55</f>
        <v>0</v>
      </c>
      <c r="O67" s="386">
        <f>'END Jul 2021'!BB55</f>
        <v>0</v>
      </c>
      <c r="P67" s="386">
        <f>'END Jul 2021'!BC55</f>
        <v>0</v>
      </c>
      <c r="Q67" s="386">
        <f>($E$6*'END Jul 2021'!AT55/100)*4</f>
        <v>624.83400000000006</v>
      </c>
      <c r="R67" s="324" t="str">
        <f t="shared" si="17"/>
        <v>No discount</v>
      </c>
      <c r="S67" s="324" t="str">
        <f t="shared" si="18"/>
        <v>Exclusive</v>
      </c>
      <c r="T67" s="380">
        <f t="shared" si="24"/>
        <v>1381.9785509090907</v>
      </c>
      <c r="U67" s="380">
        <f t="shared" si="25"/>
        <v>1381.9785509090907</v>
      </c>
      <c r="V67" s="386">
        <f t="shared" si="26"/>
        <v>757.14455090909064</v>
      </c>
      <c r="W67" s="386">
        <f t="shared" si="27"/>
        <v>757.14455090909064</v>
      </c>
      <c r="X67" s="455">
        <f t="shared" si="28"/>
        <v>832.85900599999979</v>
      </c>
      <c r="Y67" s="455">
        <f t="shared" si="28"/>
        <v>832.85900599999979</v>
      </c>
      <c r="Z67" s="387">
        <f>'END Jul 2021'!BL55</f>
        <v>0</v>
      </c>
      <c r="AA67" s="326" t="str">
        <f>'END Jul 2021'!BM55</f>
        <v>n</v>
      </c>
      <c r="AB67" s="504"/>
      <c r="AC67" s="504"/>
      <c r="AD67" s="504"/>
      <c r="AE67" s="504"/>
      <c r="AF67" s="504"/>
      <c r="AG67" s="504"/>
      <c r="AH67" s="504"/>
      <c r="AI67" s="504"/>
      <c r="AJ67" s="504"/>
      <c r="AK67" s="504"/>
      <c r="AL67" s="504"/>
      <c r="AM67" s="504"/>
      <c r="AN67" s="504"/>
      <c r="AO67" s="504"/>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c r="AMK67"/>
      <c r="AML67"/>
      <c r="AMM67"/>
      <c r="AMN67"/>
      <c r="AMO67"/>
      <c r="AMP67"/>
      <c r="AMQ67"/>
      <c r="AMR67"/>
      <c r="AMS67"/>
      <c r="AMT67"/>
      <c r="AMU67"/>
      <c r="AMV67"/>
      <c r="AMW67"/>
      <c r="AMX67"/>
      <c r="AMY67"/>
      <c r="AMZ67"/>
      <c r="ANA67"/>
      <c r="ANB67"/>
      <c r="ANC67"/>
      <c r="AND67"/>
      <c r="ANE67"/>
      <c r="ANF67"/>
      <c r="ANG67"/>
      <c r="ANH67"/>
      <c r="ANI67"/>
      <c r="ANJ67"/>
      <c r="ANK67"/>
      <c r="ANL67"/>
      <c r="ANM67"/>
      <c r="ANN67"/>
      <c r="ANO67"/>
      <c r="ANP67"/>
      <c r="ANQ67"/>
      <c r="ANR67"/>
      <c r="ANS67"/>
      <c r="ANT67"/>
      <c r="ANU67"/>
      <c r="ANV67"/>
      <c r="ANW67"/>
      <c r="ANX67"/>
      <c r="ANY67"/>
      <c r="ANZ67"/>
      <c r="AOA67"/>
      <c r="AOB67"/>
      <c r="AOC67"/>
      <c r="AOD67"/>
      <c r="AOE67"/>
      <c r="AOF67"/>
      <c r="AOG67"/>
      <c r="AOH67"/>
      <c r="AOI67"/>
      <c r="AOJ67"/>
      <c r="AOK67"/>
      <c r="AOL67"/>
      <c r="AOM67"/>
      <c r="AON67"/>
      <c r="AOO67"/>
      <c r="AOP67"/>
      <c r="AOQ67"/>
      <c r="AOR67"/>
      <c r="AOS67"/>
      <c r="AOT67"/>
      <c r="AOU67"/>
      <c r="AOV67"/>
      <c r="AOW67"/>
      <c r="AOX67"/>
      <c r="AOY67"/>
      <c r="AOZ67"/>
      <c r="APA67"/>
      <c r="APB67"/>
      <c r="APC67"/>
      <c r="APD67"/>
      <c r="APE67"/>
      <c r="APF67"/>
      <c r="APG67"/>
      <c r="APH67"/>
      <c r="API67"/>
      <c r="APJ67"/>
      <c r="APK67"/>
      <c r="APL67"/>
      <c r="APM67"/>
      <c r="APN67"/>
      <c r="APO67"/>
      <c r="APP67"/>
      <c r="APQ67"/>
      <c r="APR67"/>
      <c r="APS67"/>
      <c r="APT67"/>
      <c r="APU67"/>
      <c r="APV67"/>
      <c r="APW67"/>
      <c r="APX67"/>
      <c r="APY67"/>
      <c r="APZ67"/>
      <c r="AQA67"/>
      <c r="AQB67"/>
      <c r="AQC67"/>
      <c r="AQD67"/>
      <c r="AQE67"/>
      <c r="AQF67"/>
      <c r="AQG67"/>
      <c r="AQH67"/>
      <c r="AQI67"/>
      <c r="AQJ67"/>
      <c r="AQK67"/>
      <c r="AQL67"/>
      <c r="AQM67"/>
      <c r="AQN67"/>
      <c r="AQO67"/>
      <c r="AQP67"/>
      <c r="AQQ67"/>
      <c r="AQR67"/>
      <c r="AQS67"/>
      <c r="AQT67"/>
      <c r="AQU67"/>
      <c r="AQV67"/>
      <c r="AQW67"/>
      <c r="AQX67"/>
      <c r="AQY67"/>
      <c r="AQZ67"/>
      <c r="ARA67"/>
      <c r="ARB67"/>
      <c r="ARC67"/>
      <c r="ARD67"/>
      <c r="ARE67"/>
      <c r="ARF67"/>
      <c r="ARG67"/>
      <c r="ARH67"/>
      <c r="ARI67"/>
      <c r="ARJ67"/>
      <c r="ARK67"/>
      <c r="ARL67"/>
      <c r="ARM67"/>
      <c r="ARN67"/>
      <c r="ARO67"/>
      <c r="ARP67"/>
      <c r="ARQ67"/>
      <c r="ARR67"/>
      <c r="ARS67"/>
      <c r="ART67"/>
      <c r="ARU67"/>
      <c r="ARV67"/>
      <c r="ARW67"/>
      <c r="ARX67"/>
      <c r="ARY67"/>
      <c r="ARZ67"/>
      <c r="ASA67"/>
      <c r="ASB67"/>
      <c r="ASC67"/>
      <c r="ASD67"/>
      <c r="ASE67"/>
      <c r="ASF67"/>
      <c r="ASG67"/>
      <c r="ASH67"/>
      <c r="ASI67"/>
      <c r="ASJ67"/>
      <c r="ASK67"/>
      <c r="ASL67"/>
      <c r="ASM67"/>
      <c r="ASN67"/>
      <c r="ASO67"/>
      <c r="ASP67"/>
      <c r="ASQ67"/>
      <c r="ASR67"/>
      <c r="ASS67"/>
      <c r="AST67"/>
      <c r="ASU67"/>
      <c r="ASV67"/>
      <c r="ASW67"/>
      <c r="ASX67"/>
      <c r="ASY67"/>
      <c r="ASZ67"/>
      <c r="ATA67"/>
      <c r="ATB67"/>
      <c r="ATC67"/>
      <c r="ATD67"/>
      <c r="ATE67"/>
      <c r="ATF67"/>
      <c r="ATG67"/>
      <c r="ATH67"/>
      <c r="ATI67"/>
      <c r="ATJ67"/>
      <c r="ATK67"/>
      <c r="ATL67"/>
      <c r="ATM67"/>
      <c r="ATN67"/>
      <c r="ATO67"/>
      <c r="ATP67"/>
      <c r="ATQ67"/>
      <c r="ATR67"/>
      <c r="ATS67"/>
      <c r="ATT67"/>
      <c r="ATU67"/>
      <c r="ATV67"/>
      <c r="ATW67"/>
      <c r="ATX67"/>
      <c r="ATY67"/>
      <c r="ATZ67"/>
      <c r="AUA67"/>
      <c r="AUB67"/>
      <c r="AUC67"/>
      <c r="AUD67"/>
      <c r="AUE67"/>
      <c r="AUF67"/>
      <c r="AUG67"/>
      <c r="AUH67"/>
      <c r="AUI67"/>
      <c r="AUJ67"/>
      <c r="AUK67"/>
      <c r="AUL67"/>
      <c r="AUM67"/>
      <c r="AUN67"/>
      <c r="AUO67"/>
      <c r="AUP67"/>
      <c r="AUQ67"/>
      <c r="AUR67"/>
      <c r="AUS67"/>
      <c r="AUT67"/>
      <c r="AUU67"/>
      <c r="AUV67"/>
      <c r="AUW67"/>
      <c r="AUX67"/>
      <c r="AUY67"/>
      <c r="AUZ67"/>
      <c r="AVA67"/>
      <c r="AVB67"/>
      <c r="AVC67"/>
      <c r="AVD67"/>
      <c r="AVE67"/>
      <c r="AVF67"/>
      <c r="AVG67"/>
      <c r="AVH67"/>
      <c r="AVI67"/>
      <c r="AVJ67"/>
      <c r="AVK67"/>
      <c r="AVL67"/>
      <c r="AVM67"/>
      <c r="AVN67"/>
      <c r="AVO67"/>
      <c r="AVP67"/>
      <c r="AVQ67"/>
      <c r="AVR67"/>
      <c r="AVS67"/>
      <c r="AVT67"/>
      <c r="AVU67"/>
      <c r="AVV67"/>
      <c r="AVW67"/>
      <c r="AVX67"/>
      <c r="AVY67"/>
      <c r="AVZ67"/>
      <c r="AWA67"/>
      <c r="AWB67"/>
      <c r="AWC67"/>
      <c r="AWD67"/>
      <c r="AWE67"/>
      <c r="AWF67"/>
      <c r="AWG67"/>
      <c r="AWH67"/>
      <c r="AWI67"/>
      <c r="AWJ67"/>
      <c r="AWK67"/>
      <c r="AWL67"/>
      <c r="AWM67"/>
      <c r="AWN67"/>
      <c r="AWO67"/>
      <c r="AWP67"/>
      <c r="AWQ67"/>
      <c r="AWR67"/>
      <c r="AWS67"/>
      <c r="AWT67"/>
      <c r="AWU67"/>
      <c r="AWV67"/>
      <c r="AWW67"/>
      <c r="AWX67"/>
      <c r="AWY67"/>
      <c r="AWZ67"/>
      <c r="AXA67"/>
      <c r="AXB67"/>
      <c r="AXC67"/>
      <c r="AXD67"/>
      <c r="AXE67"/>
      <c r="AXF67"/>
      <c r="AXG67"/>
      <c r="AXH67"/>
      <c r="AXI67"/>
      <c r="AXJ67"/>
      <c r="AXK67"/>
      <c r="AXL67"/>
      <c r="AXM67"/>
      <c r="AXN67"/>
      <c r="AXO67"/>
      <c r="AXP67"/>
      <c r="AXQ67"/>
      <c r="AXR67"/>
      <c r="AXS67"/>
      <c r="AXT67"/>
      <c r="AXU67"/>
      <c r="AXV67"/>
      <c r="AXW67"/>
      <c r="AXX67"/>
      <c r="AXY67"/>
      <c r="AXZ67"/>
      <c r="AYA67"/>
      <c r="AYB67"/>
      <c r="AYC67"/>
      <c r="AYD67"/>
      <c r="AYE67"/>
      <c r="AYF67"/>
      <c r="AYG67"/>
      <c r="AYH67"/>
      <c r="AYI67"/>
      <c r="AYJ67"/>
      <c r="AYK67"/>
      <c r="AYL67"/>
      <c r="AYM67"/>
      <c r="AYN67"/>
      <c r="AYO67"/>
      <c r="AYP67"/>
      <c r="AYQ67"/>
      <c r="AYR67"/>
      <c r="AYS67"/>
      <c r="AYT67"/>
      <c r="AYU67"/>
      <c r="AYV67"/>
      <c r="AYW67"/>
      <c r="AYX67"/>
      <c r="AYY67"/>
      <c r="AYZ67"/>
      <c r="AZA67"/>
      <c r="AZB67"/>
      <c r="AZC67"/>
      <c r="AZD67"/>
      <c r="AZE67"/>
      <c r="AZF67"/>
      <c r="AZG67"/>
      <c r="AZH67"/>
      <c r="AZI67"/>
      <c r="AZJ67"/>
      <c r="AZK67"/>
      <c r="AZL67"/>
      <c r="AZM67"/>
      <c r="AZN67"/>
      <c r="AZO67"/>
      <c r="AZP67"/>
      <c r="AZQ67"/>
      <c r="AZR67"/>
      <c r="AZS67"/>
      <c r="AZT67"/>
      <c r="AZU67"/>
      <c r="AZV67"/>
      <c r="AZW67"/>
      <c r="AZX67"/>
      <c r="AZY67"/>
      <c r="AZZ67"/>
      <c r="BAA67"/>
      <c r="BAB67"/>
      <c r="BAC67"/>
      <c r="BAD67"/>
      <c r="BAE67"/>
      <c r="BAF67"/>
      <c r="BAG67"/>
      <c r="BAH67"/>
      <c r="BAI67"/>
      <c r="BAJ67"/>
      <c r="BAK67"/>
      <c r="BAL67"/>
      <c r="BAM67"/>
      <c r="BAN67"/>
      <c r="BAO67"/>
      <c r="BAP67"/>
      <c r="BAQ67"/>
      <c r="BAR67"/>
      <c r="BAS67"/>
      <c r="BAT67"/>
      <c r="BAU67"/>
      <c r="BAV67"/>
      <c r="BAW67"/>
      <c r="BAX67"/>
      <c r="BAY67"/>
      <c r="BAZ67"/>
      <c r="BBA67"/>
      <c r="BBB67"/>
      <c r="BBC67"/>
      <c r="BBD67"/>
      <c r="BBE67"/>
      <c r="BBF67"/>
      <c r="BBG67"/>
      <c r="BBH67"/>
      <c r="BBI67"/>
      <c r="BBJ67"/>
      <c r="BBK67"/>
      <c r="BBL67"/>
      <c r="BBM67"/>
      <c r="BBN67"/>
      <c r="BBO67"/>
      <c r="BBP67"/>
      <c r="BBQ67"/>
      <c r="BBR67"/>
      <c r="BBS67"/>
      <c r="BBT67"/>
      <c r="BBU67"/>
      <c r="BBV67"/>
      <c r="BBW67"/>
      <c r="BBX67"/>
      <c r="BBY67"/>
      <c r="BBZ67"/>
      <c r="BCA67"/>
      <c r="BCB67"/>
      <c r="BCC67"/>
      <c r="BCD67"/>
      <c r="BCE67"/>
      <c r="BCF67"/>
      <c r="BCG67"/>
      <c r="BCH67"/>
      <c r="BCI67"/>
      <c r="BCJ67"/>
      <c r="BCK67"/>
      <c r="BCL67"/>
      <c r="BCM67"/>
      <c r="BCN67"/>
      <c r="BCO67"/>
      <c r="BCP67"/>
      <c r="BCQ67"/>
      <c r="BCR67"/>
      <c r="BCS67"/>
      <c r="BCT67"/>
      <c r="BCU67"/>
      <c r="BCV67"/>
      <c r="BCW67"/>
      <c r="BCX67"/>
      <c r="BCY67"/>
      <c r="BCZ67"/>
      <c r="BDA67"/>
      <c r="BDB67"/>
      <c r="BDC67"/>
      <c r="BDD67"/>
      <c r="BDE67"/>
      <c r="BDF67"/>
      <c r="BDG67"/>
      <c r="BDH67"/>
      <c r="BDI67"/>
      <c r="BDJ67"/>
      <c r="BDK67"/>
      <c r="BDL67"/>
      <c r="BDM67"/>
      <c r="BDN67"/>
      <c r="BDO67"/>
      <c r="BDP67"/>
      <c r="BDQ67"/>
      <c r="BDR67"/>
      <c r="BDS67"/>
      <c r="BDT67"/>
      <c r="BDU67"/>
      <c r="BDV67"/>
      <c r="BDW67"/>
      <c r="BDX67"/>
      <c r="BDY67"/>
      <c r="BDZ67"/>
      <c r="BEA67"/>
      <c r="BEB67"/>
      <c r="BEC67"/>
      <c r="BED67"/>
      <c r="BEE67"/>
      <c r="BEF67"/>
      <c r="BEG67"/>
      <c r="BEH67"/>
      <c r="BEI67"/>
      <c r="BEJ67"/>
      <c r="BEK67"/>
      <c r="BEL67"/>
      <c r="BEM67"/>
      <c r="BEN67"/>
      <c r="BEO67"/>
      <c r="BEP67"/>
      <c r="BEQ67"/>
      <c r="BER67"/>
      <c r="BES67"/>
      <c r="BET67"/>
      <c r="BEU67"/>
      <c r="BEV67"/>
      <c r="BEW67"/>
      <c r="BEX67"/>
      <c r="BEY67"/>
      <c r="BEZ67"/>
      <c r="BFA67"/>
      <c r="BFB67"/>
      <c r="BFC67"/>
      <c r="BFD67"/>
      <c r="BFE67"/>
      <c r="BFF67"/>
      <c r="BFG67"/>
      <c r="BFH67"/>
      <c r="BFI67"/>
      <c r="BFJ67"/>
      <c r="BFK67"/>
      <c r="BFL67"/>
      <c r="BFM67"/>
      <c r="BFN67"/>
      <c r="BFO67"/>
      <c r="BFP67"/>
      <c r="BFQ67"/>
      <c r="BFR67"/>
      <c r="BFS67"/>
      <c r="BFT67"/>
      <c r="BFU67"/>
      <c r="BFV67"/>
      <c r="BFW67"/>
      <c r="BFX67"/>
      <c r="BFY67"/>
      <c r="BFZ67"/>
      <c r="BGA67"/>
      <c r="BGB67"/>
      <c r="BGC67"/>
      <c r="BGD67"/>
      <c r="BGE67"/>
      <c r="BGF67"/>
      <c r="BGG67"/>
      <c r="BGH67"/>
      <c r="BGI67"/>
      <c r="BGJ67"/>
      <c r="BGK67"/>
      <c r="BGL67"/>
      <c r="BGM67"/>
      <c r="BGN67"/>
      <c r="BGO67"/>
      <c r="BGP67"/>
      <c r="BGQ67"/>
      <c r="BGR67"/>
      <c r="BGS67"/>
      <c r="BGT67"/>
      <c r="BGU67"/>
      <c r="BGV67"/>
      <c r="BGW67"/>
      <c r="BGX67"/>
      <c r="BGY67"/>
      <c r="BGZ67"/>
      <c r="BHA67"/>
      <c r="BHB67"/>
      <c r="BHC67"/>
      <c r="BHD67"/>
      <c r="BHE67"/>
      <c r="BHF67"/>
      <c r="BHG67"/>
      <c r="BHH67"/>
      <c r="BHI67"/>
      <c r="BHJ67"/>
      <c r="BHK67"/>
      <c r="BHL67"/>
      <c r="BHM67"/>
      <c r="BHN67"/>
      <c r="BHO67"/>
      <c r="BHP67"/>
      <c r="BHQ67"/>
      <c r="BHR67"/>
      <c r="BHS67"/>
      <c r="BHT67"/>
      <c r="BHU67"/>
      <c r="BHV67"/>
      <c r="BHW67"/>
      <c r="BHX67"/>
      <c r="BHY67"/>
      <c r="BHZ67"/>
      <c r="BIA67"/>
      <c r="BIB67"/>
      <c r="BIC67"/>
      <c r="BID67"/>
      <c r="BIE67"/>
      <c r="BIF67"/>
      <c r="BIG67"/>
      <c r="BIH67"/>
      <c r="BII67"/>
      <c r="BIJ67"/>
      <c r="BIK67"/>
      <c r="BIL67"/>
      <c r="BIM67"/>
      <c r="BIN67"/>
      <c r="BIO67"/>
      <c r="BIP67"/>
      <c r="BIQ67"/>
      <c r="BIR67"/>
      <c r="BIS67"/>
      <c r="BIT67"/>
      <c r="BIU67"/>
      <c r="BIV67"/>
      <c r="BIW67"/>
      <c r="BIX67"/>
      <c r="BIY67"/>
      <c r="BIZ67"/>
      <c r="BJA67"/>
      <c r="BJB67"/>
      <c r="BJC67"/>
      <c r="BJD67"/>
      <c r="BJE67"/>
      <c r="BJF67"/>
      <c r="BJG67"/>
      <c r="BJH67"/>
      <c r="BJI67"/>
      <c r="BJJ67"/>
      <c r="BJK67"/>
      <c r="BJL67"/>
      <c r="BJM67"/>
      <c r="BJN67"/>
      <c r="BJO67"/>
      <c r="BJP67"/>
      <c r="BJQ67"/>
      <c r="BJR67"/>
      <c r="BJS67"/>
      <c r="BJT67"/>
      <c r="BJU67"/>
      <c r="BJV67"/>
      <c r="BJW67"/>
      <c r="BJX67"/>
      <c r="BJY67"/>
      <c r="BJZ67"/>
      <c r="BKA67"/>
      <c r="BKB67"/>
      <c r="BKC67"/>
      <c r="BKD67"/>
      <c r="BKE67"/>
      <c r="BKF67"/>
      <c r="BKG67"/>
      <c r="BKH67"/>
      <c r="BKI67"/>
      <c r="BKJ67"/>
      <c r="BKK67"/>
      <c r="BKL67"/>
      <c r="BKM67"/>
      <c r="BKN67"/>
      <c r="BKO67"/>
      <c r="BKP67"/>
      <c r="BKQ67"/>
      <c r="BKR67"/>
      <c r="BKS67"/>
      <c r="BKT67"/>
      <c r="BKU67"/>
      <c r="BKV67"/>
      <c r="BKW67"/>
      <c r="BKX67"/>
      <c r="BKY67"/>
      <c r="BKZ67"/>
      <c r="BLA67"/>
      <c r="BLB67"/>
      <c r="BLC67"/>
      <c r="BLD67"/>
      <c r="BLE67"/>
      <c r="BLF67"/>
      <c r="BLG67"/>
      <c r="BLH67"/>
      <c r="BLI67"/>
      <c r="BLJ67"/>
      <c r="BLK67"/>
      <c r="BLL67"/>
      <c r="BLM67"/>
      <c r="BLN67"/>
      <c r="BLO67"/>
      <c r="BLP67"/>
      <c r="BLQ67"/>
      <c r="BLR67"/>
      <c r="BLS67"/>
      <c r="BLT67"/>
      <c r="BLU67"/>
      <c r="BLV67"/>
      <c r="BLW67"/>
      <c r="BLX67"/>
      <c r="BLY67"/>
      <c r="BLZ67"/>
      <c r="BMA67"/>
      <c r="BMB67"/>
      <c r="BMC67"/>
      <c r="BMD67"/>
      <c r="BME67"/>
      <c r="BMF67"/>
      <c r="BMG67"/>
      <c r="BMH67"/>
      <c r="BMI67"/>
      <c r="BMJ67"/>
      <c r="BMK67"/>
      <c r="BML67"/>
      <c r="BMM67"/>
      <c r="BMN67"/>
      <c r="BMO67"/>
      <c r="BMP67"/>
      <c r="BMQ67"/>
      <c r="BMR67"/>
      <c r="BMS67"/>
      <c r="BMT67"/>
      <c r="BMU67"/>
      <c r="BMV67"/>
      <c r="BMW67"/>
      <c r="BMX67"/>
      <c r="BMY67"/>
      <c r="BMZ67"/>
      <c r="BNA67"/>
      <c r="BNB67"/>
      <c r="BNC67"/>
      <c r="BND67"/>
      <c r="BNE67"/>
      <c r="BNF67"/>
      <c r="BNG67"/>
      <c r="BNH67"/>
      <c r="BNI67"/>
      <c r="BNJ67"/>
      <c r="BNK67"/>
      <c r="BNL67"/>
      <c r="BNM67"/>
      <c r="BNN67"/>
      <c r="BNO67"/>
      <c r="BNP67"/>
      <c r="BNQ67"/>
      <c r="BNR67"/>
      <c r="BNS67"/>
      <c r="BNT67"/>
      <c r="BNU67"/>
      <c r="BNV67"/>
      <c r="BNW67"/>
      <c r="BNX67"/>
      <c r="BNY67"/>
      <c r="BNZ67"/>
      <c r="BOA67"/>
      <c r="BOB67"/>
      <c r="BOC67"/>
      <c r="BOD67"/>
      <c r="BOE67"/>
      <c r="BOF67"/>
      <c r="BOG67"/>
      <c r="BOH67"/>
      <c r="BOI67"/>
      <c r="BOJ67"/>
      <c r="BOK67"/>
      <c r="BOL67"/>
      <c r="BOM67"/>
      <c r="BON67"/>
      <c r="BOO67"/>
      <c r="BOP67"/>
      <c r="BOQ67"/>
      <c r="BOR67"/>
      <c r="BOS67"/>
      <c r="BOT67"/>
      <c r="BOU67"/>
      <c r="BOV67"/>
      <c r="BOW67"/>
      <c r="BOX67"/>
      <c r="BOY67"/>
      <c r="BOZ67"/>
      <c r="BPA67"/>
      <c r="BPB67"/>
      <c r="BPC67"/>
      <c r="BPD67"/>
      <c r="BPE67"/>
      <c r="BPF67"/>
      <c r="BPG67"/>
      <c r="BPH67"/>
      <c r="BPI67"/>
      <c r="BPJ67"/>
      <c r="BPK67"/>
      <c r="BPL67"/>
      <c r="BPM67"/>
      <c r="BPN67"/>
      <c r="BPO67"/>
      <c r="BPP67"/>
      <c r="BPQ67"/>
      <c r="BPR67"/>
      <c r="BPS67"/>
      <c r="BPT67"/>
      <c r="BPU67"/>
      <c r="BPV67"/>
      <c r="BPW67"/>
      <c r="BPX67"/>
      <c r="BPY67"/>
      <c r="BPZ67"/>
      <c r="BQA67"/>
      <c r="BQB67"/>
      <c r="BQC67"/>
      <c r="BQD67"/>
      <c r="BQE67"/>
      <c r="BQF67"/>
      <c r="BQG67"/>
      <c r="BQH67"/>
      <c r="BQI67"/>
      <c r="BQJ67"/>
      <c r="BQK67"/>
      <c r="BQL67"/>
      <c r="BQM67"/>
      <c r="BQN67"/>
      <c r="BQO67"/>
      <c r="BQP67"/>
      <c r="BQQ67"/>
      <c r="BQR67"/>
      <c r="BQS67"/>
      <c r="BQT67"/>
      <c r="BQU67"/>
      <c r="BQV67"/>
      <c r="BQW67"/>
      <c r="BQX67"/>
      <c r="BQY67"/>
      <c r="BQZ67"/>
      <c r="BRA67"/>
      <c r="BRB67"/>
      <c r="BRC67"/>
      <c r="BRD67"/>
      <c r="BRE67"/>
      <c r="BRF67"/>
      <c r="BRG67"/>
      <c r="BRH67"/>
      <c r="BRI67"/>
      <c r="BRJ67"/>
      <c r="BRK67"/>
      <c r="BRL67"/>
      <c r="BRM67"/>
      <c r="BRN67"/>
      <c r="BRO67"/>
      <c r="BRP67"/>
      <c r="BRQ67"/>
      <c r="BRR67"/>
      <c r="BRS67"/>
      <c r="BRT67"/>
      <c r="BRU67"/>
      <c r="BRV67"/>
      <c r="BRW67"/>
      <c r="BRX67"/>
      <c r="BRY67"/>
      <c r="BRZ67"/>
      <c r="BSA67"/>
      <c r="BSB67"/>
      <c r="BSC67"/>
      <c r="BSD67"/>
      <c r="BSE67"/>
      <c r="BSF67"/>
      <c r="BSG67"/>
      <c r="BSH67"/>
      <c r="BSI67"/>
      <c r="BSJ67"/>
      <c r="BSK67"/>
      <c r="BSL67"/>
      <c r="BSM67"/>
      <c r="BSN67"/>
      <c r="BSO67"/>
      <c r="BSP67"/>
      <c r="BSQ67"/>
      <c r="BSR67"/>
      <c r="BSS67"/>
      <c r="BST67"/>
      <c r="BSU67"/>
      <c r="BSV67"/>
      <c r="BSW67"/>
      <c r="BSX67"/>
      <c r="BSY67"/>
      <c r="BSZ67"/>
      <c r="BTA67"/>
      <c r="BTB67"/>
      <c r="BTC67"/>
      <c r="BTD67"/>
      <c r="BTE67"/>
      <c r="BTF67"/>
      <c r="BTG67"/>
      <c r="BTH67"/>
      <c r="BTI67"/>
      <c r="BTJ67"/>
      <c r="BTK67"/>
      <c r="BTL67"/>
      <c r="BTM67"/>
      <c r="BTN67"/>
      <c r="BTO67"/>
      <c r="BTP67"/>
      <c r="BTQ67"/>
      <c r="BTR67"/>
      <c r="BTS67"/>
      <c r="BTT67"/>
      <c r="BTU67"/>
      <c r="BTV67"/>
      <c r="BTW67"/>
      <c r="BTX67"/>
      <c r="BTY67"/>
      <c r="BTZ67"/>
      <c r="BUA67"/>
      <c r="BUB67"/>
      <c r="BUC67"/>
      <c r="BUD67"/>
      <c r="BUE67"/>
      <c r="BUF67"/>
      <c r="BUG67"/>
      <c r="BUH67"/>
      <c r="BUI67"/>
      <c r="BUJ67"/>
      <c r="BUK67"/>
      <c r="BUL67"/>
      <c r="BUM67"/>
      <c r="BUN67"/>
      <c r="BUO67"/>
      <c r="BUP67"/>
      <c r="BUQ67"/>
      <c r="BUR67"/>
      <c r="BUS67"/>
      <c r="BUT67"/>
      <c r="BUU67"/>
      <c r="BUV67"/>
      <c r="BUW67"/>
      <c r="BUX67"/>
      <c r="BUY67"/>
      <c r="BUZ67"/>
      <c r="BVA67"/>
      <c r="BVB67"/>
      <c r="BVC67"/>
      <c r="BVD67"/>
      <c r="BVE67"/>
      <c r="BVF67"/>
      <c r="BVG67"/>
      <c r="BVH67"/>
      <c r="BVI67"/>
      <c r="BVJ67"/>
      <c r="BVK67"/>
      <c r="BVL67"/>
      <c r="BVM67"/>
      <c r="BVN67"/>
      <c r="BVO67"/>
      <c r="BVP67"/>
      <c r="BVQ67"/>
      <c r="BVR67"/>
      <c r="BVS67"/>
      <c r="BVT67"/>
      <c r="BVU67"/>
      <c r="BVV67"/>
      <c r="BVW67"/>
      <c r="BVX67"/>
      <c r="BVY67"/>
      <c r="BVZ67"/>
      <c r="BWA67"/>
      <c r="BWB67"/>
      <c r="BWC67"/>
      <c r="BWD67"/>
      <c r="BWE67"/>
      <c r="BWF67"/>
      <c r="BWG67"/>
      <c r="BWH67"/>
      <c r="BWI67"/>
      <c r="BWJ67"/>
      <c r="BWK67"/>
      <c r="BWL67"/>
      <c r="BWM67"/>
      <c r="BWN67"/>
      <c r="BWO67"/>
      <c r="BWP67"/>
      <c r="BWQ67"/>
      <c r="BWR67"/>
      <c r="BWS67"/>
      <c r="BWT67"/>
      <c r="BWU67"/>
      <c r="BWV67"/>
      <c r="BWW67"/>
      <c r="BWX67"/>
      <c r="BWY67"/>
      <c r="BWZ67"/>
      <c r="BXA67"/>
      <c r="BXB67"/>
      <c r="BXC67"/>
      <c r="BXD67"/>
      <c r="BXE67"/>
      <c r="BXF67"/>
      <c r="BXG67"/>
      <c r="BXH67"/>
      <c r="BXI67"/>
      <c r="BXJ67"/>
      <c r="BXK67"/>
      <c r="BXL67"/>
      <c r="BXM67"/>
      <c r="BXN67"/>
      <c r="BXO67"/>
      <c r="BXP67"/>
      <c r="BXQ67"/>
      <c r="BXR67"/>
      <c r="BXS67"/>
      <c r="BXT67"/>
      <c r="BXU67"/>
      <c r="BXV67"/>
      <c r="BXW67"/>
      <c r="BXX67"/>
      <c r="BXY67"/>
      <c r="BXZ67"/>
      <c r="BYA67"/>
      <c r="BYB67"/>
      <c r="BYC67"/>
      <c r="BYD67"/>
      <c r="BYE67"/>
      <c r="BYF67"/>
      <c r="BYG67"/>
      <c r="BYH67"/>
      <c r="BYI67"/>
      <c r="BYJ67"/>
      <c r="BYK67"/>
      <c r="BYL67"/>
      <c r="BYM67"/>
      <c r="BYN67"/>
      <c r="BYO67"/>
      <c r="BYP67"/>
      <c r="BYQ67"/>
      <c r="BYR67"/>
      <c r="BYS67"/>
      <c r="BYT67"/>
      <c r="BYU67"/>
      <c r="BYV67"/>
      <c r="BYW67"/>
      <c r="BYX67"/>
      <c r="BYY67"/>
      <c r="BYZ67"/>
      <c r="BZA67"/>
      <c r="BZB67"/>
      <c r="BZC67"/>
      <c r="BZD67"/>
      <c r="BZE67"/>
      <c r="BZF67"/>
      <c r="BZG67"/>
      <c r="BZH67"/>
      <c r="BZI67"/>
      <c r="BZJ67"/>
      <c r="BZK67"/>
      <c r="BZL67"/>
      <c r="BZM67"/>
      <c r="BZN67"/>
      <c r="BZO67"/>
      <c r="BZP67"/>
      <c r="BZQ67"/>
      <c r="BZR67"/>
      <c r="BZS67"/>
      <c r="BZT67"/>
      <c r="BZU67"/>
      <c r="BZV67"/>
      <c r="BZW67"/>
      <c r="BZX67"/>
      <c r="BZY67"/>
      <c r="BZZ67"/>
      <c r="CAA67"/>
      <c r="CAB67"/>
      <c r="CAC67"/>
      <c r="CAD67"/>
      <c r="CAE67"/>
      <c r="CAF67"/>
      <c r="CAG67"/>
      <c r="CAH67"/>
      <c r="CAI67"/>
      <c r="CAJ67"/>
      <c r="CAK67"/>
      <c r="CAL67"/>
      <c r="CAM67"/>
      <c r="CAN67"/>
      <c r="CAO67"/>
      <c r="CAP67"/>
      <c r="CAQ67"/>
      <c r="CAR67"/>
      <c r="CAS67"/>
      <c r="CAT67"/>
      <c r="CAU67"/>
      <c r="CAV67"/>
      <c r="CAW67"/>
      <c r="CAX67"/>
      <c r="CAY67"/>
      <c r="CAZ67"/>
      <c r="CBA67"/>
      <c r="CBB67"/>
      <c r="CBC67"/>
      <c r="CBD67"/>
      <c r="CBE67"/>
      <c r="CBF67"/>
      <c r="CBG67"/>
      <c r="CBH67"/>
      <c r="CBI67"/>
      <c r="CBJ67"/>
      <c r="CBK67"/>
      <c r="CBL67"/>
      <c r="CBM67"/>
      <c r="CBN67"/>
      <c r="CBO67"/>
      <c r="CBP67"/>
      <c r="CBQ67"/>
      <c r="CBR67"/>
      <c r="CBS67"/>
      <c r="CBT67"/>
      <c r="CBU67"/>
      <c r="CBV67"/>
      <c r="CBW67"/>
      <c r="CBX67"/>
      <c r="CBY67"/>
      <c r="CBZ67"/>
      <c r="CCA67"/>
      <c r="CCB67"/>
      <c r="CCC67"/>
      <c r="CCD67"/>
      <c r="CCE67"/>
      <c r="CCF67"/>
      <c r="CCG67"/>
      <c r="CCH67"/>
      <c r="CCI67"/>
      <c r="CCJ67"/>
      <c r="CCK67"/>
      <c r="CCL67"/>
      <c r="CCM67"/>
      <c r="CCN67"/>
      <c r="CCO67"/>
      <c r="CCP67"/>
      <c r="CCQ67"/>
      <c r="CCR67"/>
      <c r="CCS67"/>
      <c r="CCT67"/>
      <c r="CCU67"/>
      <c r="CCV67"/>
      <c r="CCW67"/>
      <c r="CCX67"/>
      <c r="CCY67"/>
      <c r="CCZ67"/>
      <c r="CDA67"/>
      <c r="CDB67"/>
      <c r="CDC67"/>
      <c r="CDD67"/>
      <c r="CDE67"/>
      <c r="CDF67"/>
      <c r="CDG67"/>
      <c r="CDH67"/>
      <c r="CDI67"/>
      <c r="CDJ67"/>
      <c r="CDK67"/>
      <c r="CDL67"/>
      <c r="CDM67"/>
      <c r="CDN67"/>
      <c r="CDO67"/>
      <c r="CDP67"/>
      <c r="CDQ67"/>
      <c r="CDR67"/>
      <c r="CDS67"/>
      <c r="CDT67"/>
      <c r="CDU67"/>
      <c r="CDV67"/>
      <c r="CDW67"/>
      <c r="CDX67"/>
      <c r="CDY67"/>
      <c r="CDZ67"/>
      <c r="CEA67"/>
      <c r="CEB67"/>
      <c r="CEC67"/>
      <c r="CED67"/>
      <c r="CEE67"/>
      <c r="CEF67"/>
      <c r="CEG67"/>
      <c r="CEH67"/>
      <c r="CEI67"/>
      <c r="CEJ67"/>
      <c r="CEK67"/>
      <c r="CEL67"/>
      <c r="CEM67"/>
      <c r="CEN67"/>
      <c r="CEO67"/>
      <c r="CEP67"/>
      <c r="CEQ67"/>
      <c r="CER67"/>
      <c r="CES67"/>
      <c r="CET67"/>
      <c r="CEU67"/>
      <c r="CEV67"/>
      <c r="CEW67"/>
      <c r="CEX67"/>
      <c r="CEY67"/>
      <c r="CEZ67"/>
      <c r="CFA67"/>
      <c r="CFB67"/>
      <c r="CFC67"/>
      <c r="CFD67"/>
      <c r="CFE67"/>
      <c r="CFF67"/>
      <c r="CFG67"/>
      <c r="CFH67"/>
      <c r="CFI67"/>
      <c r="CFJ67"/>
      <c r="CFK67"/>
      <c r="CFL67"/>
      <c r="CFM67"/>
      <c r="CFN67"/>
      <c r="CFO67"/>
      <c r="CFP67"/>
      <c r="CFQ67"/>
      <c r="CFR67"/>
      <c r="CFS67"/>
      <c r="CFT67"/>
      <c r="CFU67"/>
      <c r="CFV67"/>
      <c r="CFW67"/>
      <c r="CFX67"/>
      <c r="CFY67"/>
      <c r="CFZ67"/>
      <c r="CGA67"/>
      <c r="CGB67"/>
      <c r="CGC67"/>
      <c r="CGD67"/>
      <c r="CGE67"/>
      <c r="CGF67"/>
      <c r="CGG67"/>
      <c r="CGH67"/>
      <c r="CGI67"/>
      <c r="CGJ67"/>
      <c r="CGK67"/>
      <c r="CGL67"/>
      <c r="CGM67"/>
      <c r="CGN67"/>
      <c r="CGO67"/>
      <c r="CGP67"/>
      <c r="CGQ67"/>
      <c r="CGR67"/>
      <c r="CGS67"/>
      <c r="CGT67"/>
      <c r="CGU67"/>
      <c r="CGV67"/>
      <c r="CGW67"/>
      <c r="CGX67"/>
      <c r="CGY67"/>
      <c r="CGZ67"/>
      <c r="CHA67"/>
      <c r="CHB67"/>
      <c r="CHC67"/>
      <c r="CHD67"/>
      <c r="CHE67"/>
      <c r="CHF67"/>
      <c r="CHG67"/>
      <c r="CHH67"/>
      <c r="CHI67"/>
      <c r="CHJ67"/>
      <c r="CHK67"/>
      <c r="CHL67"/>
      <c r="CHM67"/>
      <c r="CHN67"/>
      <c r="CHO67"/>
      <c r="CHP67"/>
      <c r="CHQ67"/>
      <c r="CHR67"/>
      <c r="CHS67"/>
      <c r="CHT67"/>
      <c r="CHU67"/>
      <c r="CHV67"/>
      <c r="CHW67"/>
      <c r="CHX67"/>
      <c r="CHY67"/>
      <c r="CHZ67"/>
      <c r="CIA67"/>
      <c r="CIB67"/>
      <c r="CIC67"/>
      <c r="CID67"/>
      <c r="CIE67"/>
      <c r="CIF67"/>
      <c r="CIG67"/>
      <c r="CIH67"/>
      <c r="CII67"/>
      <c r="CIJ67"/>
      <c r="CIK67"/>
      <c r="CIL67"/>
      <c r="CIM67"/>
      <c r="CIN67"/>
      <c r="CIO67"/>
      <c r="CIP67"/>
      <c r="CIQ67"/>
      <c r="CIR67"/>
      <c r="CIS67"/>
      <c r="CIT67"/>
      <c r="CIU67"/>
      <c r="CIV67"/>
      <c r="CIW67"/>
      <c r="CIX67"/>
      <c r="CIY67"/>
      <c r="CIZ67"/>
      <c r="CJA67"/>
      <c r="CJB67"/>
      <c r="CJC67"/>
      <c r="CJD67"/>
      <c r="CJE67"/>
      <c r="CJF67"/>
      <c r="CJG67"/>
      <c r="CJH67"/>
      <c r="CJI67"/>
      <c r="CJJ67"/>
      <c r="CJK67"/>
      <c r="CJL67"/>
      <c r="CJM67"/>
      <c r="CJN67"/>
      <c r="CJO67"/>
      <c r="CJP67"/>
      <c r="CJQ67"/>
      <c r="CJR67"/>
      <c r="CJS67"/>
      <c r="CJT67"/>
      <c r="CJU67"/>
      <c r="CJV67"/>
      <c r="CJW67"/>
      <c r="CJX67"/>
      <c r="CJY67"/>
      <c r="CJZ67"/>
      <c r="CKA67"/>
      <c r="CKB67"/>
      <c r="CKC67"/>
      <c r="CKD67"/>
      <c r="CKE67"/>
      <c r="CKF67"/>
      <c r="CKG67"/>
      <c r="CKH67"/>
      <c r="CKI67"/>
      <c r="CKJ67"/>
      <c r="CKK67"/>
      <c r="CKL67"/>
      <c r="CKM67"/>
      <c r="CKN67"/>
      <c r="CKO67"/>
      <c r="CKP67"/>
      <c r="CKQ67"/>
      <c r="CKR67"/>
      <c r="CKS67"/>
      <c r="CKT67"/>
      <c r="CKU67"/>
      <c r="CKV67"/>
      <c r="CKW67"/>
      <c r="CKX67"/>
      <c r="CKY67"/>
      <c r="CKZ67"/>
      <c r="CLA67"/>
      <c r="CLB67"/>
      <c r="CLC67"/>
      <c r="CLD67"/>
      <c r="CLE67"/>
      <c r="CLF67"/>
      <c r="CLG67"/>
      <c r="CLH67"/>
      <c r="CLI67"/>
      <c r="CLJ67"/>
      <c r="CLK67"/>
      <c r="CLL67"/>
      <c r="CLM67"/>
      <c r="CLN67"/>
      <c r="CLO67"/>
      <c r="CLP67"/>
      <c r="CLQ67"/>
      <c r="CLR67"/>
      <c r="CLS67"/>
      <c r="CLT67"/>
      <c r="CLU67"/>
      <c r="CLV67"/>
      <c r="CLW67"/>
      <c r="CLX67"/>
      <c r="CLY67"/>
      <c r="CLZ67"/>
      <c r="CMA67"/>
      <c r="CMB67"/>
      <c r="CMC67"/>
      <c r="CMD67"/>
      <c r="CME67"/>
      <c r="CMF67"/>
      <c r="CMG67"/>
      <c r="CMH67"/>
      <c r="CMI67"/>
      <c r="CMJ67"/>
    </row>
    <row r="68" spans="1:2376" s="421" customFormat="1" x14ac:dyDescent="0.3">
      <c r="A68" s="319" t="str">
        <f>'END Jul 2021'!K56</f>
        <v>Sumo Power</v>
      </c>
      <c r="B68" s="383" t="str">
        <f>'END Jul 2021'!L56</f>
        <v>Assure</v>
      </c>
      <c r="C68" s="384">
        <f>IF('END Jul 2021'!BP56=0,91*'END Jul 2021'!M56/100,(91*'END Jul 2021'!M56/100)+'END Jul 2021'!BP56/4)</f>
        <v>80.079999999999984</v>
      </c>
      <c r="D68" s="384">
        <f>IF('END Jul 2021'!O56="",$G$5*'END Jul 2021'!N56/100,IF($G$5&gt;='END Jul 2021'!P56,('END Jul 2021'!P56*'END Jul 2021'!N56/100),($G$5*'END Jul 2021'!N56/100)))</f>
        <v>161.28913499999999</v>
      </c>
      <c r="E68" s="384">
        <f>IF(AND('END Jul 2021'!P56&gt;0,'END Jul 2021'!R56&gt;0),IF($G$5&lt;'END Jul 2021'!P56,0,IF($G$5&lt;=('END Jul 2021'!R56+'END Jul 2021'!P56),(($G$5-'END Jul 2021'!P56)*'END Jul 2021'!Q56/100),(('END Jul 2021'!R56)*'END Jul 2021'!Q56/100))),0)</f>
        <v>0</v>
      </c>
      <c r="F68" s="384">
        <f>IF(AND('END Jul 2021'!Q56&gt;0,'END Jul 2021'!S56&gt;0),IF($G$5&lt;('END Jul 2021'!R56+'END Jul 2021'!P56),0,IF($G$5&lt;=('END Jul 2021'!T56+'END Jul 2021'!R56+'END Jul 2021'!P56),(($G$5-('END Jul 2021'!R56+'END Jul 2021'!P56))*'END Jul 2021'!S56/100),('END Jul 2021'!T56*'END Jul 2021'!S56/100))),0)</f>
        <v>0</v>
      </c>
      <c r="G68" s="384">
        <f>IF('END Jul 2021'!T56&gt;0,IF(($G$5&lt;'END Jul 2021'!T56),(0),($G$5-'END Jul 2021'!T56)*'END Jul 2021'!U56/100),IF(AND('END Jul 2021'!R56&gt;0,'END Jul 2021'!T56=""),IF(($G$5&lt;'END Jul 2021'!R56),(0),($G$5-'END Jul 2021'!R56)*'END Jul 2021'!S56/100),IF(AND('END Jul 2021'!P56&gt;0,'END Jul 2021'!R56=""),IF(($G$5&lt;'END Jul 2021'!P56),(0),($G$5-'END Jul 2021'!P56)*'END Jul 2021'!Q56/100),0)))</f>
        <v>0</v>
      </c>
      <c r="H68" s="384">
        <f>$H$5*'END Jul 2021'!AE56/100</f>
        <v>42.978599999999986</v>
      </c>
      <c r="I68" s="384">
        <f t="shared" si="13"/>
        <v>284.34773499999994</v>
      </c>
      <c r="J68" s="449">
        <f t="shared" si="14"/>
        <v>817.07093999999984</v>
      </c>
      <c r="K68" s="449">
        <f t="shared" si="15"/>
        <v>1137.3909399999998</v>
      </c>
      <c r="L68" s="450">
        <f t="shared" si="16"/>
        <v>1251.1300339999998</v>
      </c>
      <c r="M68" s="386">
        <f>'END Jul 2021'!AZ56</f>
        <v>0</v>
      </c>
      <c r="N68" s="386">
        <f>'END Jul 2021'!BA56</f>
        <v>0</v>
      </c>
      <c r="O68" s="386">
        <f>'END Jul 2021'!BB56</f>
        <v>0</v>
      </c>
      <c r="P68" s="386">
        <f>'END Jul 2021'!BC56</f>
        <v>0</v>
      </c>
      <c r="Q68" s="386">
        <f>($E$6*'END Jul 2021'!AT56/100)*4</f>
        <v>238.03200000000001</v>
      </c>
      <c r="R68" s="324" t="str">
        <f t="shared" si="17"/>
        <v>No discount</v>
      </c>
      <c r="S68" s="324" t="str">
        <f t="shared" si="18"/>
        <v>Exclusive</v>
      </c>
      <c r="T68" s="380">
        <f t="shared" si="24"/>
        <v>1137.3909399999998</v>
      </c>
      <c r="U68" s="380">
        <f t="shared" si="25"/>
        <v>1137.3909399999998</v>
      </c>
      <c r="V68" s="386">
        <f t="shared" si="26"/>
        <v>899.35893999999973</v>
      </c>
      <c r="W68" s="386">
        <f t="shared" si="27"/>
        <v>899.35893999999973</v>
      </c>
      <c r="X68" s="455">
        <f t="shared" si="28"/>
        <v>989.29483399999981</v>
      </c>
      <c r="Y68" s="455">
        <f t="shared" si="28"/>
        <v>989.29483399999981</v>
      </c>
      <c r="Z68" s="387">
        <f>'END Jul 2021'!BL56</f>
        <v>0</v>
      </c>
      <c r="AA68" s="326" t="str">
        <f>'END Jul 2021'!BM56</f>
        <v>n</v>
      </c>
      <c r="AB68" s="504"/>
      <c r="AC68" s="504"/>
      <c r="AD68" s="504"/>
      <c r="AE68" s="504"/>
      <c r="AF68" s="504"/>
      <c r="AG68" s="504"/>
      <c r="AH68" s="504"/>
      <c r="AI68" s="504"/>
      <c r="AJ68" s="504"/>
      <c r="AK68" s="504"/>
      <c r="AL68" s="504"/>
      <c r="AM68" s="504"/>
      <c r="AN68" s="504"/>
      <c r="AO68" s="504"/>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c r="AMK68"/>
      <c r="AML68"/>
      <c r="AMM68"/>
      <c r="AMN68"/>
      <c r="AMO68"/>
      <c r="AMP68"/>
      <c r="AMQ68"/>
      <c r="AMR68"/>
      <c r="AMS68"/>
      <c r="AMT68"/>
      <c r="AMU68"/>
      <c r="AMV68"/>
      <c r="AMW68"/>
      <c r="AMX68"/>
      <c r="AMY68"/>
      <c r="AMZ68"/>
      <c r="ANA68"/>
      <c r="ANB68"/>
      <c r="ANC68"/>
      <c r="AND68"/>
      <c r="ANE68"/>
      <c r="ANF68"/>
      <c r="ANG68"/>
      <c r="ANH68"/>
      <c r="ANI68"/>
      <c r="ANJ68"/>
      <c r="ANK68"/>
      <c r="ANL68"/>
      <c r="ANM68"/>
      <c r="ANN68"/>
      <c r="ANO68"/>
      <c r="ANP68"/>
      <c r="ANQ68"/>
      <c r="ANR68"/>
      <c r="ANS68"/>
      <c r="ANT68"/>
      <c r="ANU68"/>
      <c r="ANV68"/>
      <c r="ANW68"/>
      <c r="ANX68"/>
      <c r="ANY68"/>
      <c r="ANZ68"/>
      <c r="AOA68"/>
      <c r="AOB68"/>
      <c r="AOC68"/>
      <c r="AOD68"/>
      <c r="AOE68"/>
      <c r="AOF68"/>
      <c r="AOG68"/>
      <c r="AOH68"/>
      <c r="AOI68"/>
      <c r="AOJ68"/>
      <c r="AOK68"/>
      <c r="AOL68"/>
      <c r="AOM68"/>
      <c r="AON68"/>
      <c r="AOO68"/>
      <c r="AOP68"/>
      <c r="AOQ68"/>
      <c r="AOR68"/>
      <c r="AOS68"/>
      <c r="AOT68"/>
      <c r="AOU68"/>
      <c r="AOV68"/>
      <c r="AOW68"/>
      <c r="AOX68"/>
      <c r="AOY68"/>
      <c r="AOZ68"/>
      <c r="APA68"/>
      <c r="APB68"/>
      <c r="APC68"/>
      <c r="APD68"/>
      <c r="APE68"/>
      <c r="APF68"/>
      <c r="APG68"/>
      <c r="APH68"/>
      <c r="API68"/>
      <c r="APJ68"/>
      <c r="APK68"/>
      <c r="APL68"/>
      <c r="APM68"/>
      <c r="APN68"/>
      <c r="APO68"/>
      <c r="APP68"/>
      <c r="APQ68"/>
      <c r="APR68"/>
      <c r="APS68"/>
      <c r="APT68"/>
      <c r="APU68"/>
      <c r="APV68"/>
      <c r="APW68"/>
      <c r="APX68"/>
      <c r="APY68"/>
      <c r="APZ68"/>
      <c r="AQA68"/>
      <c r="AQB68"/>
      <c r="AQC68"/>
      <c r="AQD68"/>
      <c r="AQE68"/>
      <c r="AQF68"/>
      <c r="AQG68"/>
      <c r="AQH68"/>
      <c r="AQI68"/>
      <c r="AQJ68"/>
      <c r="AQK68"/>
      <c r="AQL68"/>
      <c r="AQM68"/>
      <c r="AQN68"/>
      <c r="AQO68"/>
      <c r="AQP68"/>
      <c r="AQQ68"/>
      <c r="AQR68"/>
      <c r="AQS68"/>
      <c r="AQT68"/>
      <c r="AQU68"/>
      <c r="AQV68"/>
      <c r="AQW68"/>
      <c r="AQX68"/>
      <c r="AQY68"/>
      <c r="AQZ68"/>
      <c r="ARA68"/>
      <c r="ARB68"/>
      <c r="ARC68"/>
      <c r="ARD68"/>
      <c r="ARE68"/>
      <c r="ARF68"/>
      <c r="ARG68"/>
      <c r="ARH68"/>
      <c r="ARI68"/>
      <c r="ARJ68"/>
      <c r="ARK68"/>
      <c r="ARL68"/>
      <c r="ARM68"/>
      <c r="ARN68"/>
      <c r="ARO68"/>
      <c r="ARP68"/>
      <c r="ARQ68"/>
      <c r="ARR68"/>
      <c r="ARS68"/>
      <c r="ART68"/>
      <c r="ARU68"/>
      <c r="ARV68"/>
      <c r="ARW68"/>
      <c r="ARX68"/>
      <c r="ARY68"/>
      <c r="ARZ68"/>
      <c r="ASA68"/>
      <c r="ASB68"/>
      <c r="ASC68"/>
      <c r="ASD68"/>
      <c r="ASE68"/>
      <c r="ASF68"/>
      <c r="ASG68"/>
      <c r="ASH68"/>
      <c r="ASI68"/>
      <c r="ASJ68"/>
      <c r="ASK68"/>
      <c r="ASL68"/>
      <c r="ASM68"/>
      <c r="ASN68"/>
      <c r="ASO68"/>
      <c r="ASP68"/>
      <c r="ASQ68"/>
      <c r="ASR68"/>
      <c r="ASS68"/>
      <c r="AST68"/>
      <c r="ASU68"/>
      <c r="ASV68"/>
      <c r="ASW68"/>
      <c r="ASX68"/>
      <c r="ASY68"/>
      <c r="ASZ68"/>
      <c r="ATA68"/>
      <c r="ATB68"/>
      <c r="ATC68"/>
      <c r="ATD68"/>
      <c r="ATE68"/>
      <c r="ATF68"/>
      <c r="ATG68"/>
      <c r="ATH68"/>
      <c r="ATI68"/>
      <c r="ATJ68"/>
      <c r="ATK68"/>
      <c r="ATL68"/>
      <c r="ATM68"/>
      <c r="ATN68"/>
      <c r="ATO68"/>
      <c r="ATP68"/>
      <c r="ATQ68"/>
      <c r="ATR68"/>
      <c r="ATS68"/>
      <c r="ATT68"/>
      <c r="ATU68"/>
      <c r="ATV68"/>
      <c r="ATW68"/>
      <c r="ATX68"/>
      <c r="ATY68"/>
      <c r="ATZ68"/>
      <c r="AUA68"/>
      <c r="AUB68"/>
      <c r="AUC68"/>
      <c r="AUD68"/>
      <c r="AUE68"/>
      <c r="AUF68"/>
      <c r="AUG68"/>
      <c r="AUH68"/>
      <c r="AUI68"/>
      <c r="AUJ68"/>
      <c r="AUK68"/>
      <c r="AUL68"/>
      <c r="AUM68"/>
      <c r="AUN68"/>
      <c r="AUO68"/>
      <c r="AUP68"/>
      <c r="AUQ68"/>
      <c r="AUR68"/>
      <c r="AUS68"/>
      <c r="AUT68"/>
      <c r="AUU68"/>
      <c r="AUV68"/>
      <c r="AUW68"/>
      <c r="AUX68"/>
      <c r="AUY68"/>
      <c r="AUZ68"/>
      <c r="AVA68"/>
      <c r="AVB68"/>
      <c r="AVC68"/>
      <c r="AVD68"/>
      <c r="AVE68"/>
      <c r="AVF68"/>
      <c r="AVG68"/>
      <c r="AVH68"/>
      <c r="AVI68"/>
      <c r="AVJ68"/>
      <c r="AVK68"/>
      <c r="AVL68"/>
      <c r="AVM68"/>
      <c r="AVN68"/>
      <c r="AVO68"/>
      <c r="AVP68"/>
      <c r="AVQ68"/>
      <c r="AVR68"/>
      <c r="AVS68"/>
      <c r="AVT68"/>
      <c r="AVU68"/>
      <c r="AVV68"/>
      <c r="AVW68"/>
      <c r="AVX68"/>
      <c r="AVY68"/>
      <c r="AVZ68"/>
      <c r="AWA68"/>
      <c r="AWB68"/>
      <c r="AWC68"/>
      <c r="AWD68"/>
      <c r="AWE68"/>
      <c r="AWF68"/>
      <c r="AWG68"/>
      <c r="AWH68"/>
      <c r="AWI68"/>
      <c r="AWJ68"/>
      <c r="AWK68"/>
      <c r="AWL68"/>
      <c r="AWM68"/>
      <c r="AWN68"/>
      <c r="AWO68"/>
      <c r="AWP68"/>
      <c r="AWQ68"/>
      <c r="AWR68"/>
      <c r="AWS68"/>
      <c r="AWT68"/>
      <c r="AWU68"/>
      <c r="AWV68"/>
      <c r="AWW68"/>
      <c r="AWX68"/>
      <c r="AWY68"/>
      <c r="AWZ68"/>
      <c r="AXA68"/>
      <c r="AXB68"/>
      <c r="AXC68"/>
      <c r="AXD68"/>
      <c r="AXE68"/>
      <c r="AXF68"/>
      <c r="AXG68"/>
      <c r="AXH68"/>
      <c r="AXI68"/>
      <c r="AXJ68"/>
      <c r="AXK68"/>
      <c r="AXL68"/>
      <c r="AXM68"/>
      <c r="AXN68"/>
      <c r="AXO68"/>
      <c r="AXP68"/>
      <c r="AXQ68"/>
      <c r="AXR68"/>
      <c r="AXS68"/>
      <c r="AXT68"/>
      <c r="AXU68"/>
      <c r="AXV68"/>
      <c r="AXW68"/>
      <c r="AXX68"/>
      <c r="AXY68"/>
      <c r="AXZ68"/>
      <c r="AYA68"/>
      <c r="AYB68"/>
      <c r="AYC68"/>
      <c r="AYD68"/>
      <c r="AYE68"/>
      <c r="AYF68"/>
      <c r="AYG68"/>
      <c r="AYH68"/>
      <c r="AYI68"/>
      <c r="AYJ68"/>
      <c r="AYK68"/>
      <c r="AYL68"/>
      <c r="AYM68"/>
      <c r="AYN68"/>
      <c r="AYO68"/>
      <c r="AYP68"/>
      <c r="AYQ68"/>
      <c r="AYR68"/>
      <c r="AYS68"/>
      <c r="AYT68"/>
      <c r="AYU68"/>
      <c r="AYV68"/>
      <c r="AYW68"/>
      <c r="AYX68"/>
      <c r="AYY68"/>
      <c r="AYZ68"/>
      <c r="AZA68"/>
      <c r="AZB68"/>
      <c r="AZC68"/>
      <c r="AZD68"/>
      <c r="AZE68"/>
      <c r="AZF68"/>
      <c r="AZG68"/>
      <c r="AZH68"/>
      <c r="AZI68"/>
      <c r="AZJ68"/>
      <c r="AZK68"/>
      <c r="AZL68"/>
      <c r="AZM68"/>
      <c r="AZN68"/>
      <c r="AZO68"/>
      <c r="AZP68"/>
      <c r="AZQ68"/>
      <c r="AZR68"/>
      <c r="AZS68"/>
      <c r="AZT68"/>
      <c r="AZU68"/>
      <c r="AZV68"/>
      <c r="AZW68"/>
      <c r="AZX68"/>
      <c r="AZY68"/>
      <c r="AZZ68"/>
      <c r="BAA68"/>
      <c r="BAB68"/>
      <c r="BAC68"/>
      <c r="BAD68"/>
      <c r="BAE68"/>
      <c r="BAF68"/>
      <c r="BAG68"/>
      <c r="BAH68"/>
      <c r="BAI68"/>
      <c r="BAJ68"/>
      <c r="BAK68"/>
      <c r="BAL68"/>
      <c r="BAM68"/>
      <c r="BAN68"/>
      <c r="BAO68"/>
      <c r="BAP68"/>
      <c r="BAQ68"/>
      <c r="BAR68"/>
      <c r="BAS68"/>
      <c r="BAT68"/>
      <c r="BAU68"/>
      <c r="BAV68"/>
      <c r="BAW68"/>
      <c r="BAX68"/>
      <c r="BAY68"/>
      <c r="BAZ68"/>
      <c r="BBA68"/>
      <c r="BBB68"/>
      <c r="BBC68"/>
      <c r="BBD68"/>
      <c r="BBE68"/>
      <c r="BBF68"/>
      <c r="BBG68"/>
      <c r="BBH68"/>
      <c r="BBI68"/>
      <c r="BBJ68"/>
      <c r="BBK68"/>
      <c r="BBL68"/>
      <c r="BBM68"/>
      <c r="BBN68"/>
      <c r="BBO68"/>
      <c r="BBP68"/>
      <c r="BBQ68"/>
      <c r="BBR68"/>
      <c r="BBS68"/>
      <c r="BBT68"/>
      <c r="BBU68"/>
      <c r="BBV68"/>
      <c r="BBW68"/>
      <c r="BBX68"/>
      <c r="BBY68"/>
      <c r="BBZ68"/>
      <c r="BCA68"/>
      <c r="BCB68"/>
      <c r="BCC68"/>
      <c r="BCD68"/>
      <c r="BCE68"/>
      <c r="BCF68"/>
      <c r="BCG68"/>
      <c r="BCH68"/>
      <c r="BCI68"/>
      <c r="BCJ68"/>
      <c r="BCK68"/>
      <c r="BCL68"/>
      <c r="BCM68"/>
      <c r="BCN68"/>
      <c r="BCO68"/>
      <c r="BCP68"/>
      <c r="BCQ68"/>
      <c r="BCR68"/>
      <c r="BCS68"/>
      <c r="BCT68"/>
      <c r="BCU68"/>
      <c r="BCV68"/>
      <c r="BCW68"/>
      <c r="BCX68"/>
      <c r="BCY68"/>
      <c r="BCZ68"/>
      <c r="BDA68"/>
      <c r="BDB68"/>
      <c r="BDC68"/>
      <c r="BDD68"/>
      <c r="BDE68"/>
      <c r="BDF68"/>
      <c r="BDG68"/>
      <c r="BDH68"/>
      <c r="BDI68"/>
      <c r="BDJ68"/>
      <c r="BDK68"/>
      <c r="BDL68"/>
      <c r="BDM68"/>
      <c r="BDN68"/>
      <c r="BDO68"/>
      <c r="BDP68"/>
      <c r="BDQ68"/>
      <c r="BDR68"/>
      <c r="BDS68"/>
      <c r="BDT68"/>
      <c r="BDU68"/>
      <c r="BDV68"/>
      <c r="BDW68"/>
      <c r="BDX68"/>
      <c r="BDY68"/>
      <c r="BDZ68"/>
      <c r="BEA68"/>
      <c r="BEB68"/>
      <c r="BEC68"/>
      <c r="BED68"/>
      <c r="BEE68"/>
      <c r="BEF68"/>
      <c r="BEG68"/>
      <c r="BEH68"/>
      <c r="BEI68"/>
      <c r="BEJ68"/>
      <c r="BEK68"/>
      <c r="BEL68"/>
      <c r="BEM68"/>
      <c r="BEN68"/>
      <c r="BEO68"/>
      <c r="BEP68"/>
      <c r="BEQ68"/>
      <c r="BER68"/>
      <c r="BES68"/>
      <c r="BET68"/>
      <c r="BEU68"/>
      <c r="BEV68"/>
      <c r="BEW68"/>
      <c r="BEX68"/>
      <c r="BEY68"/>
      <c r="BEZ68"/>
      <c r="BFA68"/>
      <c r="BFB68"/>
      <c r="BFC68"/>
      <c r="BFD68"/>
      <c r="BFE68"/>
      <c r="BFF68"/>
      <c r="BFG68"/>
      <c r="BFH68"/>
      <c r="BFI68"/>
      <c r="BFJ68"/>
      <c r="BFK68"/>
      <c r="BFL68"/>
      <c r="BFM68"/>
      <c r="BFN68"/>
      <c r="BFO68"/>
      <c r="BFP68"/>
      <c r="BFQ68"/>
      <c r="BFR68"/>
      <c r="BFS68"/>
      <c r="BFT68"/>
      <c r="BFU68"/>
      <c r="BFV68"/>
      <c r="BFW68"/>
      <c r="BFX68"/>
      <c r="BFY68"/>
      <c r="BFZ68"/>
      <c r="BGA68"/>
      <c r="BGB68"/>
      <c r="BGC68"/>
      <c r="BGD68"/>
      <c r="BGE68"/>
      <c r="BGF68"/>
      <c r="BGG68"/>
      <c r="BGH68"/>
      <c r="BGI68"/>
      <c r="BGJ68"/>
      <c r="BGK68"/>
      <c r="BGL68"/>
      <c r="BGM68"/>
      <c r="BGN68"/>
      <c r="BGO68"/>
      <c r="BGP68"/>
      <c r="BGQ68"/>
      <c r="BGR68"/>
      <c r="BGS68"/>
      <c r="BGT68"/>
      <c r="BGU68"/>
      <c r="BGV68"/>
      <c r="BGW68"/>
      <c r="BGX68"/>
      <c r="BGY68"/>
      <c r="BGZ68"/>
      <c r="BHA68"/>
      <c r="BHB68"/>
      <c r="BHC68"/>
      <c r="BHD68"/>
      <c r="BHE68"/>
      <c r="BHF68"/>
      <c r="BHG68"/>
      <c r="BHH68"/>
      <c r="BHI68"/>
      <c r="BHJ68"/>
      <c r="BHK68"/>
      <c r="BHL68"/>
      <c r="BHM68"/>
      <c r="BHN68"/>
      <c r="BHO68"/>
      <c r="BHP68"/>
      <c r="BHQ68"/>
      <c r="BHR68"/>
      <c r="BHS68"/>
      <c r="BHT68"/>
      <c r="BHU68"/>
      <c r="BHV68"/>
      <c r="BHW68"/>
      <c r="BHX68"/>
      <c r="BHY68"/>
      <c r="BHZ68"/>
      <c r="BIA68"/>
      <c r="BIB68"/>
      <c r="BIC68"/>
      <c r="BID68"/>
      <c r="BIE68"/>
      <c r="BIF68"/>
      <c r="BIG68"/>
      <c r="BIH68"/>
      <c r="BII68"/>
      <c r="BIJ68"/>
      <c r="BIK68"/>
      <c r="BIL68"/>
      <c r="BIM68"/>
      <c r="BIN68"/>
      <c r="BIO68"/>
      <c r="BIP68"/>
      <c r="BIQ68"/>
      <c r="BIR68"/>
      <c r="BIS68"/>
      <c r="BIT68"/>
      <c r="BIU68"/>
      <c r="BIV68"/>
      <c r="BIW68"/>
      <c r="BIX68"/>
      <c r="BIY68"/>
      <c r="BIZ68"/>
      <c r="BJA68"/>
      <c r="BJB68"/>
      <c r="BJC68"/>
      <c r="BJD68"/>
      <c r="BJE68"/>
      <c r="BJF68"/>
      <c r="BJG68"/>
      <c r="BJH68"/>
      <c r="BJI68"/>
      <c r="BJJ68"/>
      <c r="BJK68"/>
      <c r="BJL68"/>
      <c r="BJM68"/>
      <c r="BJN68"/>
      <c r="BJO68"/>
      <c r="BJP68"/>
      <c r="BJQ68"/>
      <c r="BJR68"/>
      <c r="BJS68"/>
      <c r="BJT68"/>
      <c r="BJU68"/>
      <c r="BJV68"/>
      <c r="BJW68"/>
      <c r="BJX68"/>
      <c r="BJY68"/>
      <c r="BJZ68"/>
      <c r="BKA68"/>
      <c r="BKB68"/>
      <c r="BKC68"/>
      <c r="BKD68"/>
      <c r="BKE68"/>
      <c r="BKF68"/>
      <c r="BKG68"/>
      <c r="BKH68"/>
      <c r="BKI68"/>
      <c r="BKJ68"/>
      <c r="BKK68"/>
      <c r="BKL68"/>
      <c r="BKM68"/>
      <c r="BKN68"/>
      <c r="BKO68"/>
      <c r="BKP68"/>
      <c r="BKQ68"/>
      <c r="BKR68"/>
      <c r="BKS68"/>
      <c r="BKT68"/>
      <c r="BKU68"/>
      <c r="BKV68"/>
      <c r="BKW68"/>
      <c r="BKX68"/>
      <c r="BKY68"/>
      <c r="BKZ68"/>
      <c r="BLA68"/>
      <c r="BLB68"/>
      <c r="BLC68"/>
      <c r="BLD68"/>
      <c r="BLE68"/>
      <c r="BLF68"/>
      <c r="BLG68"/>
      <c r="BLH68"/>
      <c r="BLI68"/>
      <c r="BLJ68"/>
      <c r="BLK68"/>
      <c r="BLL68"/>
      <c r="BLM68"/>
      <c r="BLN68"/>
      <c r="BLO68"/>
      <c r="BLP68"/>
      <c r="BLQ68"/>
      <c r="BLR68"/>
      <c r="BLS68"/>
      <c r="BLT68"/>
      <c r="BLU68"/>
      <c r="BLV68"/>
      <c r="BLW68"/>
      <c r="BLX68"/>
      <c r="BLY68"/>
      <c r="BLZ68"/>
      <c r="BMA68"/>
      <c r="BMB68"/>
      <c r="BMC68"/>
      <c r="BMD68"/>
      <c r="BME68"/>
      <c r="BMF68"/>
      <c r="BMG68"/>
      <c r="BMH68"/>
      <c r="BMI68"/>
      <c r="BMJ68"/>
      <c r="BMK68"/>
      <c r="BML68"/>
      <c r="BMM68"/>
      <c r="BMN68"/>
      <c r="BMO68"/>
      <c r="BMP68"/>
      <c r="BMQ68"/>
      <c r="BMR68"/>
      <c r="BMS68"/>
      <c r="BMT68"/>
      <c r="BMU68"/>
      <c r="BMV68"/>
      <c r="BMW68"/>
      <c r="BMX68"/>
      <c r="BMY68"/>
      <c r="BMZ68"/>
      <c r="BNA68"/>
      <c r="BNB68"/>
      <c r="BNC68"/>
      <c r="BND68"/>
      <c r="BNE68"/>
      <c r="BNF68"/>
      <c r="BNG68"/>
      <c r="BNH68"/>
      <c r="BNI68"/>
      <c r="BNJ68"/>
      <c r="BNK68"/>
      <c r="BNL68"/>
      <c r="BNM68"/>
      <c r="BNN68"/>
      <c r="BNO68"/>
      <c r="BNP68"/>
      <c r="BNQ68"/>
      <c r="BNR68"/>
      <c r="BNS68"/>
      <c r="BNT68"/>
      <c r="BNU68"/>
      <c r="BNV68"/>
      <c r="BNW68"/>
      <c r="BNX68"/>
      <c r="BNY68"/>
      <c r="BNZ68"/>
      <c r="BOA68"/>
      <c r="BOB68"/>
      <c r="BOC68"/>
      <c r="BOD68"/>
      <c r="BOE68"/>
      <c r="BOF68"/>
      <c r="BOG68"/>
      <c r="BOH68"/>
      <c r="BOI68"/>
      <c r="BOJ68"/>
      <c r="BOK68"/>
      <c r="BOL68"/>
      <c r="BOM68"/>
      <c r="BON68"/>
      <c r="BOO68"/>
      <c r="BOP68"/>
      <c r="BOQ68"/>
      <c r="BOR68"/>
      <c r="BOS68"/>
      <c r="BOT68"/>
      <c r="BOU68"/>
      <c r="BOV68"/>
      <c r="BOW68"/>
      <c r="BOX68"/>
      <c r="BOY68"/>
      <c r="BOZ68"/>
      <c r="BPA68"/>
      <c r="BPB68"/>
      <c r="BPC68"/>
      <c r="BPD68"/>
      <c r="BPE68"/>
      <c r="BPF68"/>
      <c r="BPG68"/>
      <c r="BPH68"/>
      <c r="BPI68"/>
      <c r="BPJ68"/>
      <c r="BPK68"/>
      <c r="BPL68"/>
      <c r="BPM68"/>
      <c r="BPN68"/>
      <c r="BPO68"/>
      <c r="BPP68"/>
      <c r="BPQ68"/>
      <c r="BPR68"/>
      <c r="BPS68"/>
      <c r="BPT68"/>
      <c r="BPU68"/>
      <c r="BPV68"/>
      <c r="BPW68"/>
      <c r="BPX68"/>
      <c r="BPY68"/>
      <c r="BPZ68"/>
      <c r="BQA68"/>
      <c r="BQB68"/>
      <c r="BQC68"/>
      <c r="BQD68"/>
      <c r="BQE68"/>
      <c r="BQF68"/>
      <c r="BQG68"/>
      <c r="BQH68"/>
      <c r="BQI68"/>
      <c r="BQJ68"/>
      <c r="BQK68"/>
      <c r="BQL68"/>
      <c r="BQM68"/>
      <c r="BQN68"/>
      <c r="BQO68"/>
      <c r="BQP68"/>
      <c r="BQQ68"/>
      <c r="BQR68"/>
      <c r="BQS68"/>
      <c r="BQT68"/>
      <c r="BQU68"/>
      <c r="BQV68"/>
      <c r="BQW68"/>
      <c r="BQX68"/>
      <c r="BQY68"/>
      <c r="BQZ68"/>
      <c r="BRA68"/>
      <c r="BRB68"/>
      <c r="BRC68"/>
      <c r="BRD68"/>
      <c r="BRE68"/>
      <c r="BRF68"/>
      <c r="BRG68"/>
      <c r="BRH68"/>
      <c r="BRI68"/>
      <c r="BRJ68"/>
      <c r="BRK68"/>
      <c r="BRL68"/>
      <c r="BRM68"/>
      <c r="BRN68"/>
      <c r="BRO68"/>
      <c r="BRP68"/>
      <c r="BRQ68"/>
      <c r="BRR68"/>
      <c r="BRS68"/>
      <c r="BRT68"/>
      <c r="BRU68"/>
      <c r="BRV68"/>
      <c r="BRW68"/>
      <c r="BRX68"/>
      <c r="BRY68"/>
      <c r="BRZ68"/>
      <c r="BSA68"/>
      <c r="BSB68"/>
      <c r="BSC68"/>
      <c r="BSD68"/>
      <c r="BSE68"/>
      <c r="BSF68"/>
      <c r="BSG68"/>
      <c r="BSH68"/>
      <c r="BSI68"/>
      <c r="BSJ68"/>
      <c r="BSK68"/>
      <c r="BSL68"/>
      <c r="BSM68"/>
      <c r="BSN68"/>
      <c r="BSO68"/>
      <c r="BSP68"/>
      <c r="BSQ68"/>
      <c r="BSR68"/>
      <c r="BSS68"/>
      <c r="BST68"/>
      <c r="BSU68"/>
      <c r="BSV68"/>
      <c r="BSW68"/>
      <c r="BSX68"/>
      <c r="BSY68"/>
      <c r="BSZ68"/>
      <c r="BTA68"/>
      <c r="BTB68"/>
      <c r="BTC68"/>
      <c r="BTD68"/>
      <c r="BTE68"/>
      <c r="BTF68"/>
      <c r="BTG68"/>
      <c r="BTH68"/>
      <c r="BTI68"/>
      <c r="BTJ68"/>
      <c r="BTK68"/>
      <c r="BTL68"/>
      <c r="BTM68"/>
      <c r="BTN68"/>
      <c r="BTO68"/>
      <c r="BTP68"/>
      <c r="BTQ68"/>
      <c r="BTR68"/>
      <c r="BTS68"/>
      <c r="BTT68"/>
      <c r="BTU68"/>
      <c r="BTV68"/>
      <c r="BTW68"/>
      <c r="BTX68"/>
      <c r="BTY68"/>
      <c r="BTZ68"/>
      <c r="BUA68"/>
      <c r="BUB68"/>
      <c r="BUC68"/>
      <c r="BUD68"/>
      <c r="BUE68"/>
      <c r="BUF68"/>
      <c r="BUG68"/>
      <c r="BUH68"/>
      <c r="BUI68"/>
      <c r="BUJ68"/>
      <c r="BUK68"/>
      <c r="BUL68"/>
      <c r="BUM68"/>
      <c r="BUN68"/>
      <c r="BUO68"/>
      <c r="BUP68"/>
      <c r="BUQ68"/>
      <c r="BUR68"/>
      <c r="BUS68"/>
      <c r="BUT68"/>
      <c r="BUU68"/>
      <c r="BUV68"/>
      <c r="BUW68"/>
      <c r="BUX68"/>
      <c r="BUY68"/>
      <c r="BUZ68"/>
      <c r="BVA68"/>
      <c r="BVB68"/>
      <c r="BVC68"/>
      <c r="BVD68"/>
      <c r="BVE68"/>
      <c r="BVF68"/>
      <c r="BVG68"/>
      <c r="BVH68"/>
      <c r="BVI68"/>
      <c r="BVJ68"/>
      <c r="BVK68"/>
      <c r="BVL68"/>
      <c r="BVM68"/>
      <c r="BVN68"/>
      <c r="BVO68"/>
      <c r="BVP68"/>
      <c r="BVQ68"/>
      <c r="BVR68"/>
      <c r="BVS68"/>
      <c r="BVT68"/>
      <c r="BVU68"/>
      <c r="BVV68"/>
      <c r="BVW68"/>
      <c r="BVX68"/>
      <c r="BVY68"/>
      <c r="BVZ68"/>
      <c r="BWA68"/>
      <c r="BWB68"/>
      <c r="BWC68"/>
      <c r="BWD68"/>
      <c r="BWE68"/>
      <c r="BWF68"/>
      <c r="BWG68"/>
      <c r="BWH68"/>
      <c r="BWI68"/>
      <c r="BWJ68"/>
      <c r="BWK68"/>
      <c r="BWL68"/>
      <c r="BWM68"/>
      <c r="BWN68"/>
      <c r="BWO68"/>
      <c r="BWP68"/>
      <c r="BWQ68"/>
      <c r="BWR68"/>
      <c r="BWS68"/>
      <c r="BWT68"/>
      <c r="BWU68"/>
      <c r="BWV68"/>
      <c r="BWW68"/>
      <c r="BWX68"/>
      <c r="BWY68"/>
      <c r="BWZ68"/>
      <c r="BXA68"/>
      <c r="BXB68"/>
      <c r="BXC68"/>
      <c r="BXD68"/>
      <c r="BXE68"/>
      <c r="BXF68"/>
      <c r="BXG68"/>
      <c r="BXH68"/>
      <c r="BXI68"/>
      <c r="BXJ68"/>
      <c r="BXK68"/>
      <c r="BXL68"/>
      <c r="BXM68"/>
      <c r="BXN68"/>
      <c r="BXO68"/>
      <c r="BXP68"/>
      <c r="BXQ68"/>
      <c r="BXR68"/>
      <c r="BXS68"/>
      <c r="BXT68"/>
      <c r="BXU68"/>
      <c r="BXV68"/>
      <c r="BXW68"/>
      <c r="BXX68"/>
      <c r="BXY68"/>
      <c r="BXZ68"/>
      <c r="BYA68"/>
      <c r="BYB68"/>
      <c r="BYC68"/>
      <c r="BYD68"/>
      <c r="BYE68"/>
      <c r="BYF68"/>
      <c r="BYG68"/>
      <c r="BYH68"/>
      <c r="BYI68"/>
      <c r="BYJ68"/>
      <c r="BYK68"/>
      <c r="BYL68"/>
      <c r="BYM68"/>
      <c r="BYN68"/>
      <c r="BYO68"/>
      <c r="BYP68"/>
      <c r="BYQ68"/>
      <c r="BYR68"/>
      <c r="BYS68"/>
      <c r="BYT68"/>
      <c r="BYU68"/>
      <c r="BYV68"/>
      <c r="BYW68"/>
      <c r="BYX68"/>
      <c r="BYY68"/>
      <c r="BYZ68"/>
      <c r="BZA68"/>
      <c r="BZB68"/>
      <c r="BZC68"/>
      <c r="BZD68"/>
      <c r="BZE68"/>
      <c r="BZF68"/>
      <c r="BZG68"/>
      <c r="BZH68"/>
      <c r="BZI68"/>
      <c r="BZJ68"/>
      <c r="BZK68"/>
      <c r="BZL68"/>
      <c r="BZM68"/>
      <c r="BZN68"/>
      <c r="BZO68"/>
      <c r="BZP68"/>
      <c r="BZQ68"/>
      <c r="BZR68"/>
      <c r="BZS68"/>
      <c r="BZT68"/>
      <c r="BZU68"/>
      <c r="BZV68"/>
      <c r="BZW68"/>
      <c r="BZX68"/>
      <c r="BZY68"/>
      <c r="BZZ68"/>
      <c r="CAA68"/>
      <c r="CAB68"/>
      <c r="CAC68"/>
      <c r="CAD68"/>
      <c r="CAE68"/>
      <c r="CAF68"/>
      <c r="CAG68"/>
      <c r="CAH68"/>
      <c r="CAI68"/>
      <c r="CAJ68"/>
      <c r="CAK68"/>
      <c r="CAL68"/>
      <c r="CAM68"/>
      <c r="CAN68"/>
      <c r="CAO68"/>
      <c r="CAP68"/>
      <c r="CAQ68"/>
      <c r="CAR68"/>
      <c r="CAS68"/>
      <c r="CAT68"/>
      <c r="CAU68"/>
      <c r="CAV68"/>
      <c r="CAW68"/>
      <c r="CAX68"/>
      <c r="CAY68"/>
      <c r="CAZ68"/>
      <c r="CBA68"/>
      <c r="CBB68"/>
      <c r="CBC68"/>
      <c r="CBD68"/>
      <c r="CBE68"/>
      <c r="CBF68"/>
      <c r="CBG68"/>
      <c r="CBH68"/>
      <c r="CBI68"/>
      <c r="CBJ68"/>
      <c r="CBK68"/>
      <c r="CBL68"/>
      <c r="CBM68"/>
      <c r="CBN68"/>
      <c r="CBO68"/>
      <c r="CBP68"/>
      <c r="CBQ68"/>
      <c r="CBR68"/>
      <c r="CBS68"/>
      <c r="CBT68"/>
      <c r="CBU68"/>
      <c r="CBV68"/>
      <c r="CBW68"/>
      <c r="CBX68"/>
      <c r="CBY68"/>
      <c r="CBZ68"/>
      <c r="CCA68"/>
      <c r="CCB68"/>
      <c r="CCC68"/>
      <c r="CCD68"/>
      <c r="CCE68"/>
      <c r="CCF68"/>
      <c r="CCG68"/>
      <c r="CCH68"/>
      <c r="CCI68"/>
      <c r="CCJ68"/>
      <c r="CCK68"/>
      <c r="CCL68"/>
      <c r="CCM68"/>
      <c r="CCN68"/>
      <c r="CCO68"/>
      <c r="CCP68"/>
      <c r="CCQ68"/>
      <c r="CCR68"/>
      <c r="CCS68"/>
      <c r="CCT68"/>
      <c r="CCU68"/>
      <c r="CCV68"/>
      <c r="CCW68"/>
      <c r="CCX68"/>
      <c r="CCY68"/>
      <c r="CCZ68"/>
      <c r="CDA68"/>
      <c r="CDB68"/>
      <c r="CDC68"/>
      <c r="CDD68"/>
      <c r="CDE68"/>
      <c r="CDF68"/>
      <c r="CDG68"/>
      <c r="CDH68"/>
      <c r="CDI68"/>
      <c r="CDJ68"/>
      <c r="CDK68"/>
      <c r="CDL68"/>
      <c r="CDM68"/>
      <c r="CDN68"/>
      <c r="CDO68"/>
      <c r="CDP68"/>
      <c r="CDQ68"/>
      <c r="CDR68"/>
      <c r="CDS68"/>
      <c r="CDT68"/>
      <c r="CDU68"/>
      <c r="CDV68"/>
      <c r="CDW68"/>
      <c r="CDX68"/>
      <c r="CDY68"/>
      <c r="CDZ68"/>
      <c r="CEA68"/>
      <c r="CEB68"/>
      <c r="CEC68"/>
      <c r="CED68"/>
      <c r="CEE68"/>
      <c r="CEF68"/>
      <c r="CEG68"/>
      <c r="CEH68"/>
      <c r="CEI68"/>
      <c r="CEJ68"/>
      <c r="CEK68"/>
      <c r="CEL68"/>
      <c r="CEM68"/>
      <c r="CEN68"/>
      <c r="CEO68"/>
      <c r="CEP68"/>
      <c r="CEQ68"/>
      <c r="CER68"/>
      <c r="CES68"/>
      <c r="CET68"/>
      <c r="CEU68"/>
      <c r="CEV68"/>
      <c r="CEW68"/>
      <c r="CEX68"/>
      <c r="CEY68"/>
      <c r="CEZ68"/>
      <c r="CFA68"/>
      <c r="CFB68"/>
      <c r="CFC68"/>
      <c r="CFD68"/>
      <c r="CFE68"/>
      <c r="CFF68"/>
      <c r="CFG68"/>
      <c r="CFH68"/>
      <c r="CFI68"/>
      <c r="CFJ68"/>
      <c r="CFK68"/>
      <c r="CFL68"/>
      <c r="CFM68"/>
      <c r="CFN68"/>
      <c r="CFO68"/>
      <c r="CFP68"/>
      <c r="CFQ68"/>
      <c r="CFR68"/>
      <c r="CFS68"/>
      <c r="CFT68"/>
      <c r="CFU68"/>
      <c r="CFV68"/>
      <c r="CFW68"/>
      <c r="CFX68"/>
      <c r="CFY68"/>
      <c r="CFZ68"/>
      <c r="CGA68"/>
      <c r="CGB68"/>
      <c r="CGC68"/>
      <c r="CGD68"/>
      <c r="CGE68"/>
      <c r="CGF68"/>
      <c r="CGG68"/>
      <c r="CGH68"/>
      <c r="CGI68"/>
      <c r="CGJ68"/>
      <c r="CGK68"/>
      <c r="CGL68"/>
      <c r="CGM68"/>
      <c r="CGN68"/>
      <c r="CGO68"/>
      <c r="CGP68"/>
      <c r="CGQ68"/>
      <c r="CGR68"/>
      <c r="CGS68"/>
      <c r="CGT68"/>
      <c r="CGU68"/>
      <c r="CGV68"/>
      <c r="CGW68"/>
      <c r="CGX68"/>
      <c r="CGY68"/>
      <c r="CGZ68"/>
      <c r="CHA68"/>
      <c r="CHB68"/>
      <c r="CHC68"/>
      <c r="CHD68"/>
      <c r="CHE68"/>
      <c r="CHF68"/>
      <c r="CHG68"/>
      <c r="CHH68"/>
      <c r="CHI68"/>
      <c r="CHJ68"/>
      <c r="CHK68"/>
      <c r="CHL68"/>
      <c r="CHM68"/>
      <c r="CHN68"/>
      <c r="CHO68"/>
      <c r="CHP68"/>
      <c r="CHQ68"/>
      <c r="CHR68"/>
      <c r="CHS68"/>
      <c r="CHT68"/>
      <c r="CHU68"/>
      <c r="CHV68"/>
      <c r="CHW68"/>
      <c r="CHX68"/>
      <c r="CHY68"/>
      <c r="CHZ68"/>
      <c r="CIA68"/>
      <c r="CIB68"/>
      <c r="CIC68"/>
      <c r="CID68"/>
      <c r="CIE68"/>
      <c r="CIF68"/>
      <c r="CIG68"/>
      <c r="CIH68"/>
      <c r="CII68"/>
      <c r="CIJ68"/>
      <c r="CIK68"/>
      <c r="CIL68"/>
      <c r="CIM68"/>
      <c r="CIN68"/>
      <c r="CIO68"/>
      <c r="CIP68"/>
      <c r="CIQ68"/>
      <c r="CIR68"/>
      <c r="CIS68"/>
      <c r="CIT68"/>
      <c r="CIU68"/>
      <c r="CIV68"/>
      <c r="CIW68"/>
      <c r="CIX68"/>
      <c r="CIY68"/>
      <c r="CIZ68"/>
      <c r="CJA68"/>
      <c r="CJB68"/>
      <c r="CJC68"/>
      <c r="CJD68"/>
      <c r="CJE68"/>
      <c r="CJF68"/>
      <c r="CJG68"/>
      <c r="CJH68"/>
      <c r="CJI68"/>
      <c r="CJJ68"/>
      <c r="CJK68"/>
      <c r="CJL68"/>
      <c r="CJM68"/>
      <c r="CJN68"/>
      <c r="CJO68"/>
      <c r="CJP68"/>
      <c r="CJQ68"/>
      <c r="CJR68"/>
      <c r="CJS68"/>
      <c r="CJT68"/>
      <c r="CJU68"/>
      <c r="CJV68"/>
      <c r="CJW68"/>
      <c r="CJX68"/>
      <c r="CJY68"/>
      <c r="CJZ68"/>
      <c r="CKA68"/>
      <c r="CKB68"/>
      <c r="CKC68"/>
      <c r="CKD68"/>
      <c r="CKE68"/>
      <c r="CKF68"/>
      <c r="CKG68"/>
      <c r="CKH68"/>
      <c r="CKI68"/>
      <c r="CKJ68"/>
      <c r="CKK68"/>
      <c r="CKL68"/>
      <c r="CKM68"/>
      <c r="CKN68"/>
      <c r="CKO68"/>
      <c r="CKP68"/>
      <c r="CKQ68"/>
      <c r="CKR68"/>
      <c r="CKS68"/>
      <c r="CKT68"/>
      <c r="CKU68"/>
      <c r="CKV68"/>
      <c r="CKW68"/>
      <c r="CKX68"/>
      <c r="CKY68"/>
      <c r="CKZ68"/>
      <c r="CLA68"/>
      <c r="CLB68"/>
      <c r="CLC68"/>
      <c r="CLD68"/>
      <c r="CLE68"/>
      <c r="CLF68"/>
      <c r="CLG68"/>
      <c r="CLH68"/>
      <c r="CLI68"/>
      <c r="CLJ68"/>
      <c r="CLK68"/>
      <c r="CLL68"/>
      <c r="CLM68"/>
      <c r="CLN68"/>
      <c r="CLO68"/>
      <c r="CLP68"/>
      <c r="CLQ68"/>
      <c r="CLR68"/>
      <c r="CLS68"/>
      <c r="CLT68"/>
      <c r="CLU68"/>
      <c r="CLV68"/>
      <c r="CLW68"/>
      <c r="CLX68"/>
      <c r="CLY68"/>
      <c r="CLZ68"/>
      <c r="CMA68"/>
      <c r="CMB68"/>
      <c r="CMC68"/>
      <c r="CMD68"/>
      <c r="CME68"/>
      <c r="CMF68"/>
      <c r="CMG68"/>
      <c r="CMH68"/>
      <c r="CMI68"/>
      <c r="CMJ68"/>
    </row>
    <row r="69" spans="1:2376" x14ac:dyDescent="0.3">
      <c r="A69" s="319" t="str">
        <f>'END Jul 2021'!K57</f>
        <v>Tango Energy</v>
      </c>
      <c r="B69" s="383" t="str">
        <f>'END Jul 2021'!L57</f>
        <v>Home Select</v>
      </c>
      <c r="C69" s="384">
        <f>IF('END Jul 2021'!BP57=0,91*'END Jul 2021'!M57/100,(91*'END Jul 2021'!M57/100)+'END Jul 2021'!BP57/4)</f>
        <v>79.418181818181807</v>
      </c>
      <c r="D69" s="384">
        <f>IF('END Jul 2021'!O57="",$G$5*'END Jul 2021'!N57/100,IF($G$5&gt;='END Jul 2021'!P57,('END Jul 2021'!P57*'END Jul 2021'!N57/100),($G$5*'END Jul 2021'!N57/100)))</f>
        <v>151.94454545454545</v>
      </c>
      <c r="E69" s="384">
        <f>IF(AND('END Jul 2021'!P57&gt;0,'END Jul 2021'!R57&gt;0),IF($G$5&lt;'END Jul 2021'!P57,0,IF($G$5&lt;=('END Jul 2021'!R57+'END Jul 2021'!P57),(($G$5-'END Jul 2021'!P57)*'END Jul 2021'!Q57/100),(('END Jul 2021'!R57)*'END Jul 2021'!Q57/100))),0)</f>
        <v>0</v>
      </c>
      <c r="F69" s="384">
        <f>IF(AND('END Jul 2021'!Q57&gt;0,'END Jul 2021'!S57&gt;0),IF($G$5&lt;('END Jul 2021'!R57+'END Jul 2021'!P57),0,IF($G$5&lt;=('END Jul 2021'!T57+'END Jul 2021'!R57+'END Jul 2021'!P57),(($G$5-('END Jul 2021'!R57+'END Jul 2021'!P57))*'END Jul 2021'!S57/100),('END Jul 2021'!T57*'END Jul 2021'!S57/100))),0)</f>
        <v>0</v>
      </c>
      <c r="G69" s="384">
        <f>IF('END Jul 2021'!T57&gt;0,IF(($G$5&lt;'END Jul 2021'!T57),(0),($G$5-'END Jul 2021'!T57)*'END Jul 2021'!U57/100),IF(AND('END Jul 2021'!R57&gt;0,'END Jul 2021'!T57=""),IF(($G$5&lt;'END Jul 2021'!R57),(0),($G$5-'END Jul 2021'!R57)*'END Jul 2021'!S57/100),IF(AND('END Jul 2021'!P57&gt;0,'END Jul 2021'!R57=""),IF(($G$5&lt;'END Jul 2021'!P57),(0),($G$5-'END Jul 2021'!P57)*'END Jul 2021'!Q57/100),0)))</f>
        <v>0</v>
      </c>
      <c r="H69" s="384">
        <f>$H$5*'END Jul 2021'!AE57/100</f>
        <v>39.071454545454543</v>
      </c>
      <c r="I69" s="384">
        <f t="shared" si="13"/>
        <v>270.4341818181818</v>
      </c>
      <c r="J69" s="449">
        <f t="shared" si="14"/>
        <v>764.06399999999996</v>
      </c>
      <c r="K69" s="449">
        <f t="shared" si="15"/>
        <v>1081.7367272727272</v>
      </c>
      <c r="L69" s="450">
        <f t="shared" si="16"/>
        <v>1189.9104</v>
      </c>
      <c r="M69" s="386">
        <f>'END Jul 2021'!AZ57</f>
        <v>0</v>
      </c>
      <c r="N69" s="386">
        <f>'END Jul 2021'!BA57</f>
        <v>0</v>
      </c>
      <c r="O69" s="386">
        <f>'END Jul 2021'!BB57</f>
        <v>0</v>
      </c>
      <c r="P69" s="386">
        <f>'END Jul 2021'!BC57</f>
        <v>0</v>
      </c>
      <c r="Q69" s="386">
        <f>($E$6*'END Jul 2021'!AT57/100)*4</f>
        <v>163.64700000000002</v>
      </c>
      <c r="R69" s="324" t="str">
        <f t="shared" si="17"/>
        <v>No discount</v>
      </c>
      <c r="S69" s="324" t="str">
        <f t="shared" si="18"/>
        <v>Exclusive</v>
      </c>
      <c r="T69" s="380">
        <f t="shared" si="24"/>
        <v>1081.7367272727272</v>
      </c>
      <c r="U69" s="380">
        <f t="shared" si="25"/>
        <v>1081.7367272727272</v>
      </c>
      <c r="V69" s="386">
        <f t="shared" si="26"/>
        <v>918.08972727272715</v>
      </c>
      <c r="W69" s="386">
        <f t="shared" si="27"/>
        <v>918.08972727272715</v>
      </c>
      <c r="X69" s="455">
        <f t="shared" ref="X69:Y74" si="29">V69*1.1</f>
        <v>1009.8987</v>
      </c>
      <c r="Y69" s="455">
        <f t="shared" si="29"/>
        <v>1009.8987</v>
      </c>
      <c r="Z69" s="387">
        <f>'END Jul 2021'!BL57</f>
        <v>0</v>
      </c>
      <c r="AA69" s="326" t="str">
        <f>'END Jul 2021'!BM57</f>
        <v>n</v>
      </c>
      <c r="AB69" s="504"/>
      <c r="AC69" s="504"/>
      <c r="AD69" s="504"/>
      <c r="AE69" s="504"/>
      <c r="AF69" s="504"/>
      <c r="AG69" s="504"/>
      <c r="AH69" s="504"/>
      <c r="AI69" s="504"/>
      <c r="AJ69" s="504"/>
      <c r="AK69" s="504"/>
      <c r="AL69" s="504"/>
      <c r="AM69" s="504"/>
      <c r="AN69" s="504"/>
      <c r="AO69" s="504"/>
    </row>
    <row r="70" spans="1:2376" x14ac:dyDescent="0.3">
      <c r="A70" s="319" t="str">
        <f>'END Jul 2021'!K58</f>
        <v>Nectr</v>
      </c>
      <c r="B70" s="383" t="str">
        <f>'END Jul 2021'!L58</f>
        <v>Friends Clean</v>
      </c>
      <c r="C70" s="384">
        <f>IF('END Jul 2021'!BP58=0,91*'END Jul 2021'!M58/100,(91*'END Jul 2021'!M58/100)+'END Jul 2021'!BP58/4)</f>
        <v>66.338999999999999</v>
      </c>
      <c r="D70" s="384">
        <f>IF('END Jul 2021'!O58="",$G$5*'END Jul 2021'!N58/100,IF($G$5&gt;='END Jul 2021'!P58,('END Jul 2021'!P58*'END Jul 2021'!N58/100),($G$5*'END Jul 2021'!N58/100)))</f>
        <v>168.81038999999998</v>
      </c>
      <c r="E70" s="384">
        <f>IF(AND('END Jul 2021'!P58&gt;0,'END Jul 2021'!R58&gt;0),IF($G$5&lt;'END Jul 2021'!P58,0,IF($G$5&lt;=('END Jul 2021'!R58+'END Jul 2021'!P58),(($G$5-'END Jul 2021'!P58)*'END Jul 2021'!Q58/100),(('END Jul 2021'!R58)*'END Jul 2021'!Q58/100))),0)</f>
        <v>0</v>
      </c>
      <c r="F70" s="384">
        <f>IF(AND('END Jul 2021'!Q58&gt;0,'END Jul 2021'!S58&gt;0),IF($G$5&lt;('END Jul 2021'!R58+'END Jul 2021'!P58),0,IF($G$5&lt;=('END Jul 2021'!T58+'END Jul 2021'!R58+'END Jul 2021'!P58),(($G$5-('END Jul 2021'!R58+'END Jul 2021'!P58))*'END Jul 2021'!S58/100),('END Jul 2021'!T58*'END Jul 2021'!S58/100))),0)</f>
        <v>0</v>
      </c>
      <c r="G70" s="384">
        <f>IF('END Jul 2021'!T58&gt;0,IF(($G$5&lt;'END Jul 2021'!T58),(0),($G$5-'END Jul 2021'!T58)*'END Jul 2021'!U58/100),IF(AND('END Jul 2021'!R58&gt;0,'END Jul 2021'!T58=""),IF(($G$5&lt;'END Jul 2021'!R58),(0),($G$5-'END Jul 2021'!R58)*'END Jul 2021'!S58/100),IF(AND('END Jul 2021'!P58&gt;0,'END Jul 2021'!R58=""),IF(($G$5&lt;'END Jul 2021'!P58),(0),($G$5-'END Jul 2021'!P58)*'END Jul 2021'!Q58/100),0)))</f>
        <v>0</v>
      </c>
      <c r="H70" s="384">
        <f>$H$5*'END Jul 2021'!AE58/100</f>
        <v>53.36509499999999</v>
      </c>
      <c r="I70" s="384">
        <f t="shared" si="13"/>
        <v>288.51448499999998</v>
      </c>
      <c r="J70" s="449">
        <f t="shared" si="14"/>
        <v>888.70193999999992</v>
      </c>
      <c r="K70" s="449">
        <f t="shared" si="15"/>
        <v>1154.0579399999999</v>
      </c>
      <c r="L70" s="450">
        <f t="shared" si="16"/>
        <v>1269.4637339999999</v>
      </c>
      <c r="M70" s="386">
        <f>'END Jul 2021'!AZ58</f>
        <v>0</v>
      </c>
      <c r="N70" s="386">
        <f>'END Jul 2021'!BA58</f>
        <v>0</v>
      </c>
      <c r="O70" s="386">
        <f>'END Jul 2021'!BB58</f>
        <v>0</v>
      </c>
      <c r="P70" s="386">
        <f>'END Jul 2021'!BC58</f>
        <v>0</v>
      </c>
      <c r="Q70" s="386">
        <f>($E$6*'END Jul 2021'!AT58/100)*4</f>
        <v>148.77000000000001</v>
      </c>
      <c r="R70" s="324" t="str">
        <f t="shared" si="17"/>
        <v>No discount</v>
      </c>
      <c r="S70" s="324" t="str">
        <f t="shared" si="18"/>
        <v>Exclusive</v>
      </c>
      <c r="T70" s="380">
        <f t="shared" si="24"/>
        <v>1154.0579399999999</v>
      </c>
      <c r="U70" s="380">
        <f t="shared" si="25"/>
        <v>1154.0579399999999</v>
      </c>
      <c r="V70" s="386">
        <f t="shared" si="26"/>
        <v>1005.2879399999999</v>
      </c>
      <c r="W70" s="386">
        <f t="shared" si="27"/>
        <v>1005.2879399999999</v>
      </c>
      <c r="X70" s="455">
        <f t="shared" si="29"/>
        <v>1105.816734</v>
      </c>
      <c r="Y70" s="455">
        <f t="shared" si="29"/>
        <v>1105.816734</v>
      </c>
      <c r="Z70" s="387">
        <f>'END Jul 2021'!BL58</f>
        <v>0</v>
      </c>
      <c r="AA70" s="326" t="str">
        <f>'END Jul 2021'!BM58</f>
        <v>n</v>
      </c>
      <c r="AB70" s="504"/>
      <c r="AC70" s="504"/>
      <c r="AD70" s="504"/>
      <c r="AE70" s="504"/>
      <c r="AF70" s="504"/>
      <c r="AG70" s="504"/>
      <c r="AH70" s="504"/>
      <c r="AI70" s="504"/>
      <c r="AJ70" s="504"/>
      <c r="AK70" s="504"/>
      <c r="AL70" s="504"/>
      <c r="AM70" s="504"/>
      <c r="AN70" s="504"/>
      <c r="AO70" s="504"/>
    </row>
    <row r="71" spans="1:2376" x14ac:dyDescent="0.3">
      <c r="A71" s="319" t="str">
        <f>'END Jul 2021'!K59</f>
        <v>OVO Energy</v>
      </c>
      <c r="B71" s="383" t="str">
        <f>'END Jul 2021'!L59</f>
        <v>The One Plan</v>
      </c>
      <c r="C71" s="384">
        <f>IF('END Jul 2021'!BP59=0,91*'END Jul 2021'!M59/100,(91*'END Jul 2021'!M59/100)+'END Jul 2021'!BP59/4)</f>
        <v>71.89</v>
      </c>
      <c r="D71" s="384">
        <f>IF('END Jul 2021'!O59="",$G$5*'END Jul 2021'!N59/100,IF($G$5&gt;='END Jul 2021'!P59,('END Jul 2021'!P59*'END Jul 2021'!N59/100),($G$5*'END Jul 2021'!N59/100)))</f>
        <v>167.13900000000001</v>
      </c>
      <c r="E71" s="384">
        <f>IF(AND('END Jul 2021'!P59&gt;0,'END Jul 2021'!R59&gt;0),IF($G$5&lt;'END Jul 2021'!P59,0,IF($G$5&lt;=('END Jul 2021'!R59+'END Jul 2021'!P59),(($G$5-'END Jul 2021'!P59)*'END Jul 2021'!Q59/100),(('END Jul 2021'!R59)*'END Jul 2021'!Q59/100))),0)</f>
        <v>0</v>
      </c>
      <c r="F71" s="384">
        <f>IF(AND('END Jul 2021'!Q59&gt;0,'END Jul 2021'!S59&gt;0),IF($G$5&lt;('END Jul 2021'!R59+'END Jul 2021'!P59),0,IF($G$5&lt;=('END Jul 2021'!T59+'END Jul 2021'!R59+'END Jul 2021'!P59),(($G$5-('END Jul 2021'!R59+'END Jul 2021'!P59))*'END Jul 2021'!S59/100),('END Jul 2021'!T59*'END Jul 2021'!S59/100))),0)</f>
        <v>0</v>
      </c>
      <c r="G71" s="384">
        <f>IF('END Jul 2021'!T59&gt;0,IF(($G$5&lt;'END Jul 2021'!T59),(0),($G$5-'END Jul 2021'!T59)*'END Jul 2021'!U59/100),IF(AND('END Jul 2021'!R59&gt;0,'END Jul 2021'!T59=""),IF(($G$5&lt;'END Jul 2021'!R59),(0),($G$5-'END Jul 2021'!R59)*'END Jul 2021'!S59/100),IF(AND('END Jul 2021'!P59&gt;0,'END Jul 2021'!R59=""),IF(($G$5&lt;'END Jul 2021'!P59),(0),($G$5-'END Jul 2021'!P59)*'END Jul 2021'!Q59/100),0)))</f>
        <v>0</v>
      </c>
      <c r="H71" s="384">
        <f>$H$5*'END Jul 2021'!AE59/100</f>
        <v>46.381072499999988</v>
      </c>
      <c r="I71" s="384">
        <f t="shared" si="13"/>
        <v>285.41007249999996</v>
      </c>
      <c r="J71" s="449">
        <f t="shared" si="14"/>
        <v>854.08028999999988</v>
      </c>
      <c r="K71" s="449">
        <f t="shared" si="15"/>
        <v>1141.6402899999998</v>
      </c>
      <c r="L71" s="450">
        <f t="shared" si="16"/>
        <v>1255.8043189999999</v>
      </c>
      <c r="M71" s="386">
        <f>'END Jul 2021'!AZ59</f>
        <v>0</v>
      </c>
      <c r="N71" s="386">
        <f>'END Jul 2021'!BA59</f>
        <v>0</v>
      </c>
      <c r="O71" s="386">
        <f>'END Jul 2021'!BB59</f>
        <v>0</v>
      </c>
      <c r="P71" s="386">
        <f>'END Jul 2021'!BC59</f>
        <v>0</v>
      </c>
      <c r="Q71" s="386">
        <f>($E$6*'END Jul 2021'!AT59/100)*4</f>
        <v>0</v>
      </c>
      <c r="R71" s="324" t="str">
        <f t="shared" si="17"/>
        <v>No discount</v>
      </c>
      <c r="S71" s="324" t="str">
        <f t="shared" si="18"/>
        <v>Exclusive</v>
      </c>
      <c r="T71" s="380">
        <f t="shared" si="24"/>
        <v>1141.6402899999998</v>
      </c>
      <c r="U71" s="380">
        <f t="shared" si="25"/>
        <v>1141.6402899999998</v>
      </c>
      <c r="V71" s="386">
        <f t="shared" si="26"/>
        <v>1141.6402899999998</v>
      </c>
      <c r="W71" s="386">
        <f t="shared" si="27"/>
        <v>1141.6402899999998</v>
      </c>
      <c r="X71" s="455">
        <f t="shared" si="29"/>
        <v>1255.8043189999999</v>
      </c>
      <c r="Y71" s="455">
        <f t="shared" si="29"/>
        <v>1255.8043189999999</v>
      </c>
      <c r="Z71" s="387">
        <f>'END Jul 2021'!BL59</f>
        <v>0</v>
      </c>
      <c r="AA71" s="326" t="str">
        <f>'END Jul 2021'!BM59</f>
        <v>n</v>
      </c>
      <c r="AB71" s="504"/>
      <c r="AC71" s="504"/>
      <c r="AD71" s="504"/>
      <c r="AE71" s="504"/>
      <c r="AF71" s="504"/>
      <c r="AG71" s="504"/>
      <c r="AH71" s="504"/>
      <c r="AI71" s="504"/>
      <c r="AJ71" s="504"/>
      <c r="AK71" s="504"/>
      <c r="AL71" s="504"/>
      <c r="AM71" s="504"/>
      <c r="AN71" s="504"/>
      <c r="AO71" s="504"/>
    </row>
    <row r="72" spans="1:2376" x14ac:dyDescent="0.3">
      <c r="A72" s="319" t="str">
        <f>'END Jul 2021'!K60</f>
        <v>Glow Power</v>
      </c>
      <c r="B72" s="383" t="str">
        <f>'END Jul 2021'!L60</f>
        <v>Everyday Saver</v>
      </c>
      <c r="C72" s="384">
        <f>IF('END Jul 2021'!BP60=0,91*'END Jul 2021'!M60/100,(91*'END Jul 2021'!M60/100)+'END Jul 2021'!BP60/4)</f>
        <v>81.296090909090893</v>
      </c>
      <c r="D72" s="384">
        <f>IF('END Jul 2021'!O60="",$G$5*'END Jul 2021'!N60/100,IF($G$5&gt;='END Jul 2021'!P60,('END Jul 2021'!P60*'END Jul 2021'!N60/100),($G$5*'END Jul 2021'!N60/100)))</f>
        <v>161.28913499999999</v>
      </c>
      <c r="E72" s="384">
        <f>IF(AND('END Jul 2021'!P60&gt;0,'END Jul 2021'!R60&gt;0),IF($G$5&lt;'END Jul 2021'!P60,0,IF($G$5&lt;=('END Jul 2021'!R60+'END Jul 2021'!P60),(($G$5-'END Jul 2021'!P60)*'END Jul 2021'!Q60/100),(('END Jul 2021'!R60)*'END Jul 2021'!Q60/100))),0)</f>
        <v>0</v>
      </c>
      <c r="F72" s="384">
        <f>IF(AND('END Jul 2021'!Q60&gt;0,'END Jul 2021'!S60&gt;0),IF($G$5&lt;('END Jul 2021'!R60+'END Jul 2021'!P60),0,IF($G$5&lt;=('END Jul 2021'!T60+'END Jul 2021'!R60+'END Jul 2021'!P60),(($G$5-('END Jul 2021'!R60+'END Jul 2021'!P60))*'END Jul 2021'!S60/100),('END Jul 2021'!T60*'END Jul 2021'!S60/100))),0)</f>
        <v>0</v>
      </c>
      <c r="G72" s="384">
        <f>IF('END Jul 2021'!T60&gt;0,IF(($G$5&lt;'END Jul 2021'!T60),(0),($G$5-'END Jul 2021'!T60)*'END Jul 2021'!U60/100),IF(AND('END Jul 2021'!R60&gt;0,'END Jul 2021'!T60=""),IF(($G$5&lt;'END Jul 2021'!R60),(0),($G$5-'END Jul 2021'!R60)*'END Jul 2021'!S60/100),IF(AND('END Jul 2021'!P60&gt;0,'END Jul 2021'!R60=""),IF(($G$5&lt;'END Jul 2021'!P60),(0),($G$5-'END Jul 2021'!P60)*'END Jul 2021'!Q60/100),0)))</f>
        <v>0</v>
      </c>
      <c r="H72" s="384">
        <f>$H$5*'END Jul 2021'!AE60/100</f>
        <v>49.68586636363635</v>
      </c>
      <c r="I72" s="384">
        <f t="shared" si="13"/>
        <v>292.27109227272723</v>
      </c>
      <c r="J72" s="449">
        <f t="shared" si="14"/>
        <v>843.90000545454541</v>
      </c>
      <c r="K72" s="449">
        <f t="shared" si="15"/>
        <v>1169.0843690909089</v>
      </c>
      <c r="L72" s="450">
        <f t="shared" si="16"/>
        <v>1285.992806</v>
      </c>
      <c r="M72" s="386">
        <f>'END Jul 2021'!AZ60</f>
        <v>0</v>
      </c>
      <c r="N72" s="386">
        <f>'END Jul 2021'!BA60</f>
        <v>0</v>
      </c>
      <c r="O72" s="386">
        <f>'END Jul 2021'!BB60</f>
        <v>0</v>
      </c>
      <c r="P72" s="386">
        <f>'END Jul 2021'!BC60</f>
        <v>0</v>
      </c>
      <c r="Q72" s="386">
        <f>($E$6*'END Jul 2021'!AT60/100)*4</f>
        <v>208.27799999999999</v>
      </c>
      <c r="R72" s="324" t="str">
        <f t="shared" si="17"/>
        <v>No discount</v>
      </c>
      <c r="S72" s="324" t="str">
        <f t="shared" si="18"/>
        <v>Exclusive</v>
      </c>
      <c r="T72" s="380">
        <f t="shared" si="24"/>
        <v>1169.0843690909089</v>
      </c>
      <c r="U72" s="380">
        <f t="shared" si="25"/>
        <v>1169.0843690909089</v>
      </c>
      <c r="V72" s="386">
        <f t="shared" si="26"/>
        <v>960.8063690909089</v>
      </c>
      <c r="W72" s="386">
        <f t="shared" si="27"/>
        <v>960.8063690909089</v>
      </c>
      <c r="X72" s="455">
        <f t="shared" si="29"/>
        <v>1056.8870059999999</v>
      </c>
      <c r="Y72" s="455">
        <f t="shared" si="29"/>
        <v>1056.8870059999999</v>
      </c>
      <c r="Z72" s="387">
        <f>'END Jul 2021'!BL60</f>
        <v>0</v>
      </c>
      <c r="AA72" s="326" t="str">
        <f>'END Jul 2021'!BM60</f>
        <v>n</v>
      </c>
      <c r="AB72" s="504"/>
      <c r="AC72" s="504"/>
      <c r="AD72" s="504"/>
      <c r="AE72" s="504"/>
      <c r="AF72" s="504"/>
      <c r="AG72" s="504"/>
      <c r="AH72" s="504"/>
      <c r="AI72" s="504"/>
      <c r="AJ72" s="504"/>
      <c r="AK72" s="504"/>
      <c r="AL72" s="504"/>
      <c r="AM72" s="504"/>
      <c r="AN72" s="504"/>
      <c r="AO72" s="504"/>
    </row>
    <row r="73" spans="1:2376" x14ac:dyDescent="0.3">
      <c r="A73" s="319" t="str">
        <f>'END Jul 2021'!K61</f>
        <v>Locality Planning Energy</v>
      </c>
      <c r="B73" s="383" t="str">
        <f>'END Jul 2021'!L61</f>
        <v>Principal Offer</v>
      </c>
      <c r="C73" s="384">
        <f>IF('END Jul 2021'!BP61=0,91*'END Jul 2021'!M61/100,(91*'END Jul 2021'!M61/100)+'END Jul 2021'!BP61/4)</f>
        <v>79.567090909090908</v>
      </c>
      <c r="D73" s="384">
        <f>IF('END Jul 2021'!O61="",$G$5*'END Jul 2021'!N61/100,IF($G$5&gt;='END Jul 2021'!P61,('END Jul 2021'!P61*'END Jul 2021'!N61/100),($G$5*'END Jul 2021'!N61/100)))</f>
        <v>152.85621272727272</v>
      </c>
      <c r="E73" s="384">
        <f>IF(AND('END Jul 2021'!P61&gt;0,'END Jul 2021'!R61&gt;0),IF($G$5&lt;'END Jul 2021'!P61,0,IF($G$5&lt;=('END Jul 2021'!R61+'END Jul 2021'!P61),(($G$5-'END Jul 2021'!P61)*'END Jul 2021'!Q61/100),(('END Jul 2021'!R61)*'END Jul 2021'!Q61/100))),0)</f>
        <v>0</v>
      </c>
      <c r="F73" s="384">
        <f>IF(AND('END Jul 2021'!Q61&gt;0,'END Jul 2021'!S61&gt;0),IF($G$5&lt;('END Jul 2021'!R61+'END Jul 2021'!P61),0,IF($G$5&lt;=('END Jul 2021'!T61+'END Jul 2021'!R61+'END Jul 2021'!P61),(($G$5-('END Jul 2021'!R61+'END Jul 2021'!P61))*'END Jul 2021'!S61/100),('END Jul 2021'!T61*'END Jul 2021'!S61/100))),0)</f>
        <v>0</v>
      </c>
      <c r="G73" s="384">
        <f>IF('END Jul 2021'!T61&gt;0,IF(($G$5&lt;'END Jul 2021'!T61),(0),($G$5-'END Jul 2021'!T61)*'END Jul 2021'!U61/100),IF(AND('END Jul 2021'!R61&gt;0,'END Jul 2021'!T61=""),IF(($G$5&lt;'END Jul 2021'!R61),(0),($G$5-'END Jul 2021'!R61)*'END Jul 2021'!S61/100),IF(AND('END Jul 2021'!P61&gt;0,'END Jul 2021'!R61=""),IF(($G$5&lt;'END Jul 2021'!P61),(0),($G$5-'END Jul 2021'!P61)*'END Jul 2021'!Q61/100),0)))</f>
        <v>0</v>
      </c>
      <c r="H73" s="384">
        <f>$H$5*'END Jul 2021'!AE61/100</f>
        <v>46.039197272727272</v>
      </c>
      <c r="I73" s="384">
        <f t="shared" si="13"/>
        <v>278.46250090909092</v>
      </c>
      <c r="J73" s="449">
        <f t="shared" si="14"/>
        <v>795.58164000000011</v>
      </c>
      <c r="K73" s="449">
        <f t="shared" si="15"/>
        <v>1113.8500036363637</v>
      </c>
      <c r="L73" s="450">
        <f t="shared" si="16"/>
        <v>1225.2350040000001</v>
      </c>
      <c r="M73" s="386">
        <f>'END Jul 2021'!AZ61</f>
        <v>0</v>
      </c>
      <c r="N73" s="386">
        <f>'END Jul 2021'!BA61</f>
        <v>0</v>
      </c>
      <c r="O73" s="386">
        <f>'END Jul 2021'!BB61</f>
        <v>0</v>
      </c>
      <c r="P73" s="386">
        <f>'END Jul 2021'!BC61</f>
        <v>0</v>
      </c>
      <c r="Q73" s="386">
        <f>($E$6*'END Jul 2021'!AT61/100)*4</f>
        <v>252.90900000000002</v>
      </c>
      <c r="R73" s="324" t="str">
        <f t="shared" si="17"/>
        <v>No discount</v>
      </c>
      <c r="S73" s="324" t="str">
        <f t="shared" si="18"/>
        <v>Exclusive</v>
      </c>
      <c r="T73" s="380">
        <f t="shared" si="24"/>
        <v>1113.8500036363637</v>
      </c>
      <c r="U73" s="380">
        <f t="shared" si="25"/>
        <v>1113.8500036363637</v>
      </c>
      <c r="V73" s="386">
        <f t="shared" si="26"/>
        <v>860.94100363636369</v>
      </c>
      <c r="W73" s="386">
        <f t="shared" si="27"/>
        <v>860.94100363636369</v>
      </c>
      <c r="X73" s="455">
        <f t="shared" si="29"/>
        <v>947.03510400000016</v>
      </c>
      <c r="Y73" s="455">
        <f t="shared" si="29"/>
        <v>947.03510400000016</v>
      </c>
      <c r="Z73" s="387">
        <f>'END Jul 2021'!BL61</f>
        <v>0</v>
      </c>
      <c r="AA73" s="326" t="str">
        <f>'END Jul 2021'!BM61</f>
        <v>n</v>
      </c>
      <c r="AB73" s="504"/>
      <c r="AC73" s="504"/>
      <c r="AD73" s="504"/>
      <c r="AE73" s="504"/>
      <c r="AF73" s="504"/>
      <c r="AG73" s="504"/>
      <c r="AH73" s="504"/>
      <c r="AI73" s="504"/>
      <c r="AJ73" s="504"/>
      <c r="AK73" s="504"/>
      <c r="AL73" s="504"/>
      <c r="AM73" s="504"/>
      <c r="AN73" s="504"/>
      <c r="AO73" s="504"/>
    </row>
    <row r="74" spans="1:2376" ht="14.5" thickBot="1" x14ac:dyDescent="0.35">
      <c r="A74" s="327" t="str">
        <f>'END Jul 2021'!K62</f>
        <v>Radian Energy</v>
      </c>
      <c r="B74" s="328" t="str">
        <f>'END Jul 2021'!L62</f>
        <v>Grid to Go</v>
      </c>
      <c r="C74" s="329">
        <f>IF('END Jul 2021'!BP62=0,91*'END Jul 2021'!M62/100,(91*'END Jul 2021'!M62/100)+'END Jul 2021'!BP62/4)</f>
        <v>72.11336363636363</v>
      </c>
      <c r="D74" s="329">
        <f>IF('END Jul 2021'!O62="",$G$5*'END Jul 2021'!N62/100,IF($G$5&gt;='END Jul 2021'!P62,('END Jul 2021'!P62*'END Jul 2021'!N62/100),($G$5*'END Jul 2021'!N62/100)))</f>
        <v>165.46761000000004</v>
      </c>
      <c r="E74" s="329">
        <f>IF(AND('END Jul 2021'!P62&gt;0,'END Jul 2021'!R62&gt;0),IF($G$5&lt;'END Jul 2021'!P62,0,IF($G$5&lt;=('END Jul 2021'!R62+'END Jul 2021'!P62),(($G$5-'END Jul 2021'!P62)*'END Jul 2021'!Q62/100),(('END Jul 2021'!R62)*'END Jul 2021'!Q62/100))),0)</f>
        <v>0</v>
      </c>
      <c r="F74" s="329">
        <f>IF(AND('END Jul 2021'!Q62&gt;0,'END Jul 2021'!S62&gt;0),IF($G$5&lt;('END Jul 2021'!R62+'END Jul 2021'!P62),0,IF($G$5&lt;=('END Jul 2021'!T62+'END Jul 2021'!R62+'END Jul 2021'!P62),(($G$5-('END Jul 2021'!R62+'END Jul 2021'!P62))*'END Jul 2021'!S62/100),('END Jul 2021'!T62*'END Jul 2021'!S62/100))),0)</f>
        <v>0</v>
      </c>
      <c r="G74" s="329">
        <f>IF('END Jul 2021'!T62&gt;0,IF(($G$5&lt;'END Jul 2021'!T62),(0),($G$5-'END Jul 2021'!T62)*'END Jul 2021'!U62/100),IF(AND('END Jul 2021'!R62&gt;0,'END Jul 2021'!T62=""),IF(($G$5&lt;'END Jul 2021'!R62),(0),($G$5-'END Jul 2021'!R62)*'END Jul 2021'!S62/100),IF(AND('END Jul 2021'!P62&gt;0,'END Jul 2021'!R62=""),IF(($G$5&lt;'END Jul 2021'!P62),(0),($G$5-'END Jul 2021'!P62)*'END Jul 2021'!Q62/100),0)))</f>
        <v>0</v>
      </c>
      <c r="H74" s="329">
        <f>$H$5*'END Jul 2021'!AE62/100</f>
        <v>44.378660454545454</v>
      </c>
      <c r="I74" s="329">
        <f t="shared" si="13"/>
        <v>281.95963409090911</v>
      </c>
      <c r="J74" s="451">
        <f t="shared" si="14"/>
        <v>839.3850818181819</v>
      </c>
      <c r="K74" s="451">
        <f t="shared" si="15"/>
        <v>1127.8385363636364</v>
      </c>
      <c r="L74" s="452">
        <f t="shared" si="16"/>
        <v>1240.6223900000002</v>
      </c>
      <c r="M74" s="331">
        <f>'END Jul 2021'!AZ62</f>
        <v>0</v>
      </c>
      <c r="N74" s="331">
        <f>'END Jul 2021'!BA62</f>
        <v>0</v>
      </c>
      <c r="O74" s="331">
        <f>'END Jul 2021'!BB62</f>
        <v>0</v>
      </c>
      <c r="P74" s="331">
        <f>'END Jul 2021'!BC62</f>
        <v>0</v>
      </c>
      <c r="Q74" s="331">
        <f>($E$6*'END Jul 2021'!AT62/100)*4</f>
        <v>178.524</v>
      </c>
      <c r="R74" s="332" t="str">
        <f t="shared" si="17"/>
        <v>No discount</v>
      </c>
      <c r="S74" s="332" t="str">
        <f t="shared" si="18"/>
        <v>Exclusive</v>
      </c>
      <c r="T74" s="381">
        <f t="shared" si="24"/>
        <v>1127.8385363636364</v>
      </c>
      <c r="U74" s="381">
        <f t="shared" si="25"/>
        <v>1127.8385363636364</v>
      </c>
      <c r="V74" s="331">
        <f t="shared" si="26"/>
        <v>949.31453636363642</v>
      </c>
      <c r="W74" s="331">
        <f t="shared" si="27"/>
        <v>949.31453636363642</v>
      </c>
      <c r="X74" s="456">
        <f t="shared" si="29"/>
        <v>1044.2459900000001</v>
      </c>
      <c r="Y74" s="456">
        <f t="shared" si="29"/>
        <v>1044.2459900000001</v>
      </c>
      <c r="Z74" s="333">
        <f>'END Jul 2021'!BL62</f>
        <v>0</v>
      </c>
      <c r="AA74" s="334" t="str">
        <f>'END Jul 2021'!BM62</f>
        <v>n</v>
      </c>
      <c r="AB74" s="504"/>
      <c r="AC74" s="504"/>
      <c r="AD74" s="504"/>
      <c r="AE74" s="504"/>
      <c r="AF74" s="504"/>
      <c r="AG74" s="504"/>
      <c r="AH74" s="504"/>
      <c r="AI74" s="504"/>
      <c r="AJ74" s="504"/>
      <c r="AK74" s="504"/>
      <c r="AL74" s="504"/>
      <c r="AM74" s="504"/>
      <c r="AN74" s="504"/>
      <c r="AO74" s="504"/>
    </row>
    <row r="75" spans="1:2376" s="459" customFormat="1" x14ac:dyDescent="0.3">
      <c r="A75" s="519"/>
      <c r="B75" s="519"/>
      <c r="C75" s="519"/>
      <c r="D75" s="519"/>
      <c r="E75" s="519"/>
      <c r="F75" s="519"/>
      <c r="G75" s="519"/>
      <c r="H75" s="519"/>
      <c r="I75" s="519"/>
      <c r="J75" s="519"/>
      <c r="K75" s="519"/>
      <c r="L75" s="519"/>
      <c r="M75" s="519"/>
      <c r="N75" s="519"/>
      <c r="O75" s="519"/>
      <c r="P75" s="519"/>
      <c r="Q75" s="519"/>
      <c r="R75" s="519"/>
      <c r="S75" s="519"/>
      <c r="T75" s="519"/>
      <c r="U75" s="519"/>
      <c r="V75" s="519"/>
      <c r="W75" s="519"/>
      <c r="X75" s="519"/>
      <c r="Y75" s="519"/>
      <c r="Z75" s="519"/>
      <c r="AA75" s="519"/>
      <c r="AB75" s="504"/>
      <c r="AC75" s="504"/>
      <c r="AD75" s="504"/>
      <c r="AE75" s="504"/>
      <c r="AF75" s="504"/>
      <c r="AG75" s="504"/>
      <c r="AH75" s="504"/>
      <c r="AI75" s="504"/>
      <c r="AJ75" s="504"/>
      <c r="AK75" s="504"/>
      <c r="AL75" s="504"/>
      <c r="AM75" s="504"/>
      <c r="AN75" s="504"/>
      <c r="AO75" s="504"/>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c r="AMK75"/>
      <c r="AML75"/>
      <c r="AMM75"/>
      <c r="AMN75"/>
      <c r="AMO75"/>
      <c r="AMP75"/>
      <c r="AMQ75"/>
      <c r="AMR75"/>
      <c r="AMS75"/>
      <c r="AMT75"/>
      <c r="AMU75"/>
      <c r="AMV75"/>
      <c r="AMW75"/>
      <c r="AMX75"/>
      <c r="AMY75"/>
      <c r="AMZ75"/>
      <c r="ANA75"/>
      <c r="ANB75"/>
      <c r="ANC75"/>
      <c r="AND75"/>
      <c r="ANE75"/>
      <c r="ANF75"/>
      <c r="ANG75"/>
      <c r="ANH75"/>
      <c r="ANI75"/>
      <c r="ANJ75"/>
      <c r="ANK75"/>
      <c r="ANL75"/>
      <c r="ANM75"/>
      <c r="ANN75"/>
      <c r="ANO75"/>
      <c r="ANP75"/>
      <c r="ANQ75"/>
      <c r="ANR75"/>
      <c r="ANS75"/>
      <c r="ANT75"/>
      <c r="ANU75"/>
      <c r="ANV75"/>
      <c r="ANW75"/>
      <c r="ANX75"/>
      <c r="ANY75"/>
      <c r="ANZ75"/>
      <c r="AOA75"/>
      <c r="AOB75"/>
      <c r="AOC75"/>
      <c r="AOD75"/>
      <c r="AOE75"/>
      <c r="AOF75"/>
      <c r="AOG75"/>
      <c r="AOH75"/>
      <c r="AOI75"/>
      <c r="AOJ75"/>
      <c r="AOK75"/>
      <c r="AOL75"/>
      <c r="AOM75"/>
      <c r="AON75"/>
      <c r="AOO75"/>
      <c r="AOP75"/>
      <c r="AOQ75"/>
      <c r="AOR75"/>
      <c r="AOS75"/>
      <c r="AOT75"/>
      <c r="AOU75"/>
      <c r="AOV75"/>
      <c r="AOW75"/>
      <c r="AOX75"/>
      <c r="AOY75"/>
      <c r="AOZ75"/>
      <c r="APA75"/>
      <c r="APB75"/>
      <c r="APC75"/>
      <c r="APD75"/>
      <c r="APE75"/>
      <c r="APF75"/>
      <c r="APG75"/>
      <c r="APH75"/>
      <c r="API75"/>
      <c r="APJ75"/>
      <c r="APK75"/>
      <c r="APL75"/>
      <c r="APM75"/>
      <c r="APN75"/>
      <c r="APO75"/>
      <c r="APP75"/>
      <c r="APQ75"/>
      <c r="APR75"/>
      <c r="APS75"/>
      <c r="APT75"/>
      <c r="APU75"/>
      <c r="APV75"/>
      <c r="APW75"/>
      <c r="APX75"/>
      <c r="APY75"/>
      <c r="APZ75"/>
      <c r="AQA75"/>
      <c r="AQB75"/>
      <c r="AQC75"/>
      <c r="AQD75"/>
      <c r="AQE75"/>
      <c r="AQF75"/>
      <c r="AQG75"/>
      <c r="AQH75"/>
      <c r="AQI75"/>
      <c r="AQJ75"/>
      <c r="AQK75"/>
      <c r="AQL75"/>
      <c r="AQM75"/>
      <c r="AQN75"/>
      <c r="AQO75"/>
      <c r="AQP75"/>
      <c r="AQQ75"/>
      <c r="AQR75"/>
      <c r="AQS75"/>
      <c r="AQT75"/>
      <c r="AQU75"/>
      <c r="AQV75"/>
      <c r="AQW75"/>
      <c r="AQX75"/>
      <c r="AQY75"/>
      <c r="AQZ75"/>
      <c r="ARA75"/>
      <c r="ARB75"/>
      <c r="ARC75"/>
      <c r="ARD75"/>
      <c r="ARE75"/>
      <c r="ARF75"/>
      <c r="ARG75"/>
      <c r="ARH75"/>
      <c r="ARI75"/>
      <c r="ARJ75"/>
      <c r="ARK75"/>
      <c r="ARL75"/>
      <c r="ARM75"/>
      <c r="ARN75"/>
      <c r="ARO75"/>
      <c r="ARP75"/>
      <c r="ARQ75"/>
      <c r="ARR75"/>
      <c r="ARS75"/>
      <c r="ART75"/>
      <c r="ARU75"/>
      <c r="ARV75"/>
      <c r="ARW75"/>
      <c r="ARX75"/>
      <c r="ARY75"/>
      <c r="ARZ75"/>
      <c r="ASA75"/>
      <c r="ASB75"/>
      <c r="ASC75"/>
      <c r="ASD75"/>
      <c r="ASE75"/>
      <c r="ASF75"/>
      <c r="ASG75"/>
      <c r="ASH75"/>
      <c r="ASI75"/>
      <c r="ASJ75"/>
      <c r="ASK75"/>
      <c r="ASL75"/>
      <c r="ASM75"/>
      <c r="ASN75"/>
      <c r="ASO75"/>
      <c r="ASP75"/>
      <c r="ASQ75"/>
      <c r="ASR75"/>
      <c r="ASS75"/>
      <c r="AST75"/>
      <c r="ASU75"/>
      <c r="ASV75"/>
      <c r="ASW75"/>
      <c r="ASX75"/>
      <c r="ASY75"/>
      <c r="ASZ75"/>
      <c r="ATA75"/>
      <c r="ATB75"/>
      <c r="ATC75"/>
      <c r="ATD75"/>
      <c r="ATE75"/>
      <c r="ATF75"/>
      <c r="ATG75"/>
      <c r="ATH75"/>
      <c r="ATI75"/>
      <c r="ATJ75"/>
      <c r="ATK75"/>
      <c r="ATL75"/>
      <c r="ATM75"/>
      <c r="ATN75"/>
      <c r="ATO75"/>
      <c r="ATP75"/>
      <c r="ATQ75"/>
      <c r="ATR75"/>
      <c r="ATS75"/>
      <c r="ATT75"/>
      <c r="ATU75"/>
      <c r="ATV75"/>
      <c r="ATW75"/>
      <c r="ATX75"/>
      <c r="ATY75"/>
      <c r="ATZ75"/>
      <c r="AUA75"/>
      <c r="AUB75"/>
      <c r="AUC75"/>
      <c r="AUD75"/>
      <c r="AUE75"/>
      <c r="AUF75"/>
      <c r="AUG75"/>
      <c r="AUH75"/>
      <c r="AUI75"/>
      <c r="AUJ75"/>
      <c r="AUK75"/>
      <c r="AUL75"/>
      <c r="AUM75"/>
      <c r="AUN75"/>
      <c r="AUO75"/>
      <c r="AUP75"/>
      <c r="AUQ75"/>
      <c r="AUR75"/>
      <c r="AUS75"/>
      <c r="AUT75"/>
      <c r="AUU75"/>
      <c r="AUV75"/>
      <c r="AUW75"/>
      <c r="AUX75"/>
      <c r="AUY75"/>
      <c r="AUZ75"/>
      <c r="AVA75"/>
      <c r="AVB75"/>
      <c r="AVC75"/>
      <c r="AVD75"/>
      <c r="AVE75"/>
      <c r="AVF75"/>
      <c r="AVG75"/>
      <c r="AVH75"/>
      <c r="AVI75"/>
      <c r="AVJ75"/>
      <c r="AVK75"/>
      <c r="AVL75"/>
      <c r="AVM75"/>
      <c r="AVN75"/>
      <c r="AVO75"/>
      <c r="AVP75"/>
      <c r="AVQ75"/>
      <c r="AVR75"/>
      <c r="AVS75"/>
      <c r="AVT75"/>
      <c r="AVU75"/>
      <c r="AVV75"/>
      <c r="AVW75"/>
      <c r="AVX75"/>
      <c r="AVY75"/>
      <c r="AVZ75"/>
      <c r="AWA75"/>
      <c r="AWB75"/>
      <c r="AWC75"/>
      <c r="AWD75"/>
      <c r="AWE75"/>
      <c r="AWF75"/>
      <c r="AWG75"/>
      <c r="AWH75"/>
      <c r="AWI75"/>
      <c r="AWJ75"/>
      <c r="AWK75"/>
      <c r="AWL75"/>
      <c r="AWM75"/>
      <c r="AWN75"/>
      <c r="AWO75"/>
      <c r="AWP75"/>
      <c r="AWQ75"/>
      <c r="AWR75"/>
      <c r="AWS75"/>
      <c r="AWT75"/>
      <c r="AWU75"/>
      <c r="AWV75"/>
      <c r="AWW75"/>
      <c r="AWX75"/>
      <c r="AWY75"/>
      <c r="AWZ75"/>
      <c r="AXA75"/>
      <c r="AXB75"/>
      <c r="AXC75"/>
      <c r="AXD75"/>
      <c r="AXE75"/>
      <c r="AXF75"/>
      <c r="AXG75"/>
      <c r="AXH75"/>
      <c r="AXI75"/>
      <c r="AXJ75"/>
      <c r="AXK75"/>
      <c r="AXL75"/>
      <c r="AXM75"/>
      <c r="AXN75"/>
      <c r="AXO75"/>
      <c r="AXP75"/>
      <c r="AXQ75"/>
      <c r="AXR75"/>
      <c r="AXS75"/>
      <c r="AXT75"/>
      <c r="AXU75"/>
      <c r="AXV75"/>
      <c r="AXW75"/>
      <c r="AXX75"/>
      <c r="AXY75"/>
      <c r="AXZ75"/>
      <c r="AYA75"/>
      <c r="AYB75"/>
      <c r="AYC75"/>
      <c r="AYD75"/>
      <c r="AYE75"/>
      <c r="AYF75"/>
      <c r="AYG75"/>
      <c r="AYH75"/>
      <c r="AYI75"/>
      <c r="AYJ75"/>
      <c r="AYK75"/>
      <c r="AYL75"/>
      <c r="AYM75"/>
      <c r="AYN75"/>
      <c r="AYO75"/>
      <c r="AYP75"/>
      <c r="AYQ75"/>
      <c r="AYR75"/>
      <c r="AYS75"/>
      <c r="AYT75"/>
      <c r="AYU75"/>
      <c r="AYV75"/>
      <c r="AYW75"/>
      <c r="AYX75"/>
      <c r="AYY75"/>
      <c r="AYZ75"/>
      <c r="AZA75"/>
      <c r="AZB75"/>
      <c r="AZC75"/>
      <c r="AZD75"/>
      <c r="AZE75"/>
      <c r="AZF75"/>
      <c r="AZG75"/>
      <c r="AZH75"/>
      <c r="AZI75"/>
      <c r="AZJ75"/>
      <c r="AZK75"/>
      <c r="AZL75"/>
      <c r="AZM75"/>
      <c r="AZN75"/>
      <c r="AZO75"/>
      <c r="AZP75"/>
      <c r="AZQ75"/>
      <c r="AZR75"/>
      <c r="AZS75"/>
      <c r="AZT75"/>
      <c r="AZU75"/>
      <c r="AZV75"/>
      <c r="AZW75"/>
      <c r="AZX75"/>
      <c r="AZY75"/>
      <c r="AZZ75"/>
      <c r="BAA75"/>
      <c r="BAB75"/>
      <c r="BAC75"/>
      <c r="BAD75"/>
      <c r="BAE75"/>
      <c r="BAF75"/>
      <c r="BAG75"/>
      <c r="BAH75"/>
      <c r="BAI75"/>
      <c r="BAJ75"/>
      <c r="BAK75"/>
      <c r="BAL75"/>
      <c r="BAM75"/>
      <c r="BAN75"/>
      <c r="BAO75"/>
      <c r="BAP75"/>
      <c r="BAQ75"/>
      <c r="BAR75"/>
      <c r="BAS75"/>
      <c r="BAT75"/>
      <c r="BAU75"/>
      <c r="BAV75"/>
      <c r="BAW75"/>
      <c r="BAX75"/>
      <c r="BAY75"/>
      <c r="BAZ75"/>
      <c r="BBA75"/>
      <c r="BBB75"/>
      <c r="BBC75"/>
      <c r="BBD75"/>
      <c r="BBE75"/>
      <c r="BBF75"/>
      <c r="BBG75"/>
      <c r="BBH75"/>
      <c r="BBI75"/>
      <c r="BBJ75"/>
      <c r="BBK75"/>
      <c r="BBL75"/>
      <c r="BBM75"/>
      <c r="BBN75"/>
      <c r="BBO75"/>
      <c r="BBP75"/>
      <c r="BBQ75"/>
      <c r="BBR75"/>
      <c r="BBS75"/>
      <c r="BBT75"/>
      <c r="BBU75"/>
      <c r="BBV75"/>
      <c r="BBW75"/>
      <c r="BBX75"/>
      <c r="BBY75"/>
      <c r="BBZ75"/>
      <c r="BCA75"/>
      <c r="BCB75"/>
      <c r="BCC75"/>
      <c r="BCD75"/>
      <c r="BCE75"/>
      <c r="BCF75"/>
      <c r="BCG75"/>
      <c r="BCH75"/>
      <c r="BCI75"/>
      <c r="BCJ75"/>
      <c r="BCK75"/>
      <c r="BCL75"/>
      <c r="BCM75"/>
      <c r="BCN75"/>
      <c r="BCO75"/>
      <c r="BCP75"/>
      <c r="BCQ75"/>
      <c r="BCR75"/>
      <c r="BCS75"/>
      <c r="BCT75"/>
      <c r="BCU75"/>
      <c r="BCV75"/>
      <c r="BCW75"/>
      <c r="BCX75"/>
      <c r="BCY75"/>
      <c r="BCZ75"/>
      <c r="BDA75"/>
      <c r="BDB75"/>
      <c r="BDC75"/>
      <c r="BDD75"/>
      <c r="BDE75"/>
      <c r="BDF75"/>
      <c r="BDG75"/>
      <c r="BDH75"/>
      <c r="BDI75"/>
      <c r="BDJ75"/>
      <c r="BDK75"/>
      <c r="BDL75"/>
      <c r="BDM75"/>
      <c r="BDN75"/>
      <c r="BDO75"/>
      <c r="BDP75"/>
      <c r="BDQ75"/>
      <c r="BDR75"/>
      <c r="BDS75"/>
      <c r="BDT75"/>
      <c r="BDU75"/>
      <c r="BDV75"/>
      <c r="BDW75"/>
      <c r="BDX75"/>
      <c r="BDY75"/>
      <c r="BDZ75"/>
      <c r="BEA75"/>
      <c r="BEB75"/>
      <c r="BEC75"/>
      <c r="BED75"/>
      <c r="BEE75"/>
      <c r="BEF75"/>
      <c r="BEG75"/>
      <c r="BEH75"/>
      <c r="BEI75"/>
      <c r="BEJ75"/>
      <c r="BEK75"/>
      <c r="BEL75"/>
      <c r="BEM75"/>
      <c r="BEN75"/>
      <c r="BEO75"/>
      <c r="BEP75"/>
      <c r="BEQ75"/>
      <c r="BER75"/>
      <c r="BES75"/>
      <c r="BET75"/>
      <c r="BEU75"/>
      <c r="BEV75"/>
      <c r="BEW75"/>
      <c r="BEX75"/>
      <c r="BEY75"/>
      <c r="BEZ75"/>
      <c r="BFA75"/>
      <c r="BFB75"/>
      <c r="BFC75"/>
      <c r="BFD75"/>
      <c r="BFE75"/>
      <c r="BFF75"/>
      <c r="BFG75"/>
      <c r="BFH75"/>
      <c r="BFI75"/>
      <c r="BFJ75"/>
      <c r="BFK75"/>
      <c r="BFL75"/>
      <c r="BFM75"/>
      <c r="BFN75"/>
      <c r="BFO75"/>
      <c r="BFP75"/>
      <c r="BFQ75"/>
      <c r="BFR75"/>
      <c r="BFS75"/>
      <c r="BFT75"/>
      <c r="BFU75"/>
      <c r="BFV75"/>
      <c r="BFW75"/>
      <c r="BFX75"/>
      <c r="BFY75"/>
      <c r="BFZ75"/>
      <c r="BGA75"/>
      <c r="BGB75"/>
      <c r="BGC75"/>
      <c r="BGD75"/>
      <c r="BGE75"/>
      <c r="BGF75"/>
      <c r="BGG75"/>
      <c r="BGH75"/>
      <c r="BGI75"/>
      <c r="BGJ75"/>
      <c r="BGK75"/>
      <c r="BGL75"/>
      <c r="BGM75"/>
      <c r="BGN75"/>
      <c r="BGO75"/>
      <c r="BGP75"/>
      <c r="BGQ75"/>
      <c r="BGR75"/>
      <c r="BGS75"/>
      <c r="BGT75"/>
      <c r="BGU75"/>
      <c r="BGV75"/>
      <c r="BGW75"/>
      <c r="BGX75"/>
      <c r="BGY75"/>
      <c r="BGZ75"/>
      <c r="BHA75"/>
      <c r="BHB75"/>
      <c r="BHC75"/>
      <c r="BHD75"/>
      <c r="BHE75"/>
      <c r="BHF75"/>
      <c r="BHG75"/>
      <c r="BHH75"/>
      <c r="BHI75"/>
      <c r="BHJ75"/>
      <c r="BHK75"/>
      <c r="BHL75"/>
      <c r="BHM75"/>
      <c r="BHN75"/>
      <c r="BHO75"/>
      <c r="BHP75"/>
      <c r="BHQ75"/>
      <c r="BHR75"/>
      <c r="BHS75"/>
      <c r="BHT75"/>
      <c r="BHU75"/>
      <c r="BHV75"/>
      <c r="BHW75"/>
      <c r="BHX75"/>
      <c r="BHY75"/>
      <c r="BHZ75"/>
      <c r="BIA75"/>
      <c r="BIB75"/>
      <c r="BIC75"/>
      <c r="BID75"/>
      <c r="BIE75"/>
      <c r="BIF75"/>
      <c r="BIG75"/>
      <c r="BIH75"/>
      <c r="BII75"/>
      <c r="BIJ75"/>
      <c r="BIK75"/>
      <c r="BIL75"/>
      <c r="BIM75"/>
      <c r="BIN75"/>
      <c r="BIO75"/>
      <c r="BIP75"/>
      <c r="BIQ75"/>
      <c r="BIR75"/>
      <c r="BIS75"/>
      <c r="BIT75"/>
      <c r="BIU75"/>
      <c r="BIV75"/>
      <c r="BIW75"/>
      <c r="BIX75"/>
      <c r="BIY75"/>
      <c r="BIZ75"/>
      <c r="BJA75"/>
      <c r="BJB75"/>
      <c r="BJC75"/>
      <c r="BJD75"/>
      <c r="BJE75"/>
      <c r="BJF75"/>
      <c r="BJG75"/>
      <c r="BJH75"/>
      <c r="BJI75"/>
      <c r="BJJ75"/>
      <c r="BJK75"/>
      <c r="BJL75"/>
      <c r="BJM75"/>
      <c r="BJN75"/>
      <c r="BJO75"/>
      <c r="BJP75"/>
      <c r="BJQ75"/>
      <c r="BJR75"/>
      <c r="BJS75"/>
      <c r="BJT75"/>
      <c r="BJU75"/>
      <c r="BJV75"/>
      <c r="BJW75"/>
      <c r="BJX75"/>
      <c r="BJY75"/>
      <c r="BJZ75"/>
      <c r="BKA75"/>
      <c r="BKB75"/>
      <c r="BKC75"/>
      <c r="BKD75"/>
      <c r="BKE75"/>
      <c r="BKF75"/>
      <c r="BKG75"/>
      <c r="BKH75"/>
      <c r="BKI75"/>
      <c r="BKJ75"/>
      <c r="BKK75"/>
      <c r="BKL75"/>
      <c r="BKM75"/>
      <c r="BKN75"/>
      <c r="BKO75"/>
      <c r="BKP75"/>
      <c r="BKQ75"/>
      <c r="BKR75"/>
      <c r="BKS75"/>
      <c r="BKT75"/>
      <c r="BKU75"/>
      <c r="BKV75"/>
      <c r="BKW75"/>
      <c r="BKX75"/>
      <c r="BKY75"/>
      <c r="BKZ75"/>
      <c r="BLA75"/>
      <c r="BLB75"/>
      <c r="BLC75"/>
      <c r="BLD75"/>
      <c r="BLE75"/>
      <c r="BLF75"/>
      <c r="BLG75"/>
      <c r="BLH75"/>
      <c r="BLI75"/>
      <c r="BLJ75"/>
      <c r="BLK75"/>
      <c r="BLL75"/>
      <c r="BLM75"/>
      <c r="BLN75"/>
      <c r="BLO75"/>
      <c r="BLP75"/>
      <c r="BLQ75"/>
      <c r="BLR75"/>
      <c r="BLS75"/>
      <c r="BLT75"/>
      <c r="BLU75"/>
      <c r="BLV75"/>
      <c r="BLW75"/>
      <c r="BLX75"/>
      <c r="BLY75"/>
      <c r="BLZ75"/>
      <c r="BMA75"/>
      <c r="BMB75"/>
      <c r="BMC75"/>
      <c r="BMD75"/>
      <c r="BME75"/>
      <c r="BMF75"/>
      <c r="BMG75"/>
      <c r="BMH75"/>
      <c r="BMI75"/>
      <c r="BMJ75"/>
      <c r="BMK75"/>
      <c r="BML75"/>
      <c r="BMM75"/>
      <c r="BMN75"/>
      <c r="BMO75"/>
      <c r="BMP75"/>
      <c r="BMQ75"/>
      <c r="BMR75"/>
      <c r="BMS75"/>
      <c r="BMT75"/>
      <c r="BMU75"/>
      <c r="BMV75"/>
      <c r="BMW75"/>
      <c r="BMX75"/>
      <c r="BMY75"/>
      <c r="BMZ75"/>
      <c r="BNA75"/>
      <c r="BNB75"/>
      <c r="BNC75"/>
      <c r="BND75"/>
      <c r="BNE75"/>
      <c r="BNF75"/>
      <c r="BNG75"/>
      <c r="BNH75"/>
      <c r="BNI75"/>
      <c r="BNJ75"/>
      <c r="BNK75"/>
      <c r="BNL75"/>
      <c r="BNM75"/>
      <c r="BNN75"/>
      <c r="BNO75"/>
      <c r="BNP75"/>
      <c r="BNQ75"/>
      <c r="BNR75"/>
      <c r="BNS75"/>
      <c r="BNT75"/>
      <c r="BNU75"/>
      <c r="BNV75"/>
      <c r="BNW75"/>
      <c r="BNX75"/>
      <c r="BNY75"/>
      <c r="BNZ75"/>
      <c r="BOA75"/>
      <c r="BOB75"/>
      <c r="BOC75"/>
      <c r="BOD75"/>
      <c r="BOE75"/>
      <c r="BOF75"/>
      <c r="BOG75"/>
      <c r="BOH75"/>
      <c r="BOI75"/>
      <c r="BOJ75"/>
      <c r="BOK75"/>
      <c r="BOL75"/>
      <c r="BOM75"/>
      <c r="BON75"/>
      <c r="BOO75"/>
      <c r="BOP75"/>
      <c r="BOQ75"/>
      <c r="BOR75"/>
      <c r="BOS75"/>
      <c r="BOT75"/>
      <c r="BOU75"/>
      <c r="BOV75"/>
      <c r="BOW75"/>
      <c r="BOX75"/>
      <c r="BOY75"/>
      <c r="BOZ75"/>
      <c r="BPA75"/>
      <c r="BPB75"/>
      <c r="BPC75"/>
      <c r="BPD75"/>
      <c r="BPE75"/>
      <c r="BPF75"/>
      <c r="BPG75"/>
      <c r="BPH75"/>
      <c r="BPI75"/>
      <c r="BPJ75"/>
      <c r="BPK75"/>
      <c r="BPL75"/>
      <c r="BPM75"/>
      <c r="BPN75"/>
      <c r="BPO75"/>
      <c r="BPP75"/>
      <c r="BPQ75"/>
      <c r="BPR75"/>
      <c r="BPS75"/>
      <c r="BPT75"/>
      <c r="BPU75"/>
      <c r="BPV75"/>
      <c r="BPW75"/>
      <c r="BPX75"/>
      <c r="BPY75"/>
      <c r="BPZ75"/>
      <c r="BQA75"/>
      <c r="BQB75"/>
      <c r="BQC75"/>
      <c r="BQD75"/>
      <c r="BQE75"/>
      <c r="BQF75"/>
      <c r="BQG75"/>
      <c r="BQH75"/>
      <c r="BQI75"/>
      <c r="BQJ75"/>
      <c r="BQK75"/>
      <c r="BQL75"/>
      <c r="BQM75"/>
      <c r="BQN75"/>
      <c r="BQO75"/>
      <c r="BQP75"/>
      <c r="BQQ75"/>
      <c r="BQR75"/>
      <c r="BQS75"/>
      <c r="BQT75"/>
      <c r="BQU75"/>
      <c r="BQV75"/>
      <c r="BQW75"/>
      <c r="BQX75"/>
      <c r="BQY75"/>
      <c r="BQZ75"/>
      <c r="BRA75"/>
      <c r="BRB75"/>
      <c r="BRC75"/>
      <c r="BRD75"/>
      <c r="BRE75"/>
      <c r="BRF75"/>
      <c r="BRG75"/>
      <c r="BRH75"/>
      <c r="BRI75"/>
      <c r="BRJ75"/>
      <c r="BRK75"/>
      <c r="BRL75"/>
      <c r="BRM75"/>
      <c r="BRN75"/>
      <c r="BRO75"/>
      <c r="BRP75"/>
      <c r="BRQ75"/>
      <c r="BRR75"/>
      <c r="BRS75"/>
      <c r="BRT75"/>
      <c r="BRU75"/>
      <c r="BRV75"/>
      <c r="BRW75"/>
      <c r="BRX75"/>
      <c r="BRY75"/>
      <c r="BRZ75"/>
      <c r="BSA75"/>
      <c r="BSB75"/>
      <c r="BSC75"/>
      <c r="BSD75"/>
      <c r="BSE75"/>
      <c r="BSF75"/>
      <c r="BSG75"/>
      <c r="BSH75"/>
      <c r="BSI75"/>
      <c r="BSJ75"/>
      <c r="BSK75"/>
      <c r="BSL75"/>
      <c r="BSM75"/>
      <c r="BSN75"/>
      <c r="BSO75"/>
      <c r="BSP75"/>
      <c r="BSQ75"/>
      <c r="BSR75"/>
      <c r="BSS75"/>
      <c r="BST75"/>
      <c r="BSU75"/>
      <c r="BSV75"/>
      <c r="BSW75"/>
      <c r="BSX75"/>
      <c r="BSY75"/>
      <c r="BSZ75"/>
      <c r="BTA75"/>
      <c r="BTB75"/>
      <c r="BTC75"/>
      <c r="BTD75"/>
      <c r="BTE75"/>
      <c r="BTF75"/>
      <c r="BTG75"/>
      <c r="BTH75"/>
      <c r="BTI75"/>
      <c r="BTJ75"/>
      <c r="BTK75"/>
      <c r="BTL75"/>
      <c r="BTM75"/>
      <c r="BTN75"/>
      <c r="BTO75"/>
      <c r="BTP75"/>
      <c r="BTQ75"/>
      <c r="BTR75"/>
      <c r="BTS75"/>
      <c r="BTT75"/>
      <c r="BTU75"/>
      <c r="BTV75"/>
      <c r="BTW75"/>
      <c r="BTX75"/>
      <c r="BTY75"/>
      <c r="BTZ75"/>
      <c r="BUA75"/>
      <c r="BUB75"/>
      <c r="BUC75"/>
      <c r="BUD75"/>
      <c r="BUE75"/>
      <c r="BUF75"/>
      <c r="BUG75"/>
      <c r="BUH75"/>
      <c r="BUI75"/>
      <c r="BUJ75"/>
      <c r="BUK75"/>
      <c r="BUL75"/>
      <c r="BUM75"/>
      <c r="BUN75"/>
      <c r="BUO75"/>
      <c r="BUP75"/>
      <c r="BUQ75"/>
      <c r="BUR75"/>
      <c r="BUS75"/>
      <c r="BUT75"/>
      <c r="BUU75"/>
      <c r="BUV75"/>
      <c r="BUW75"/>
      <c r="BUX75"/>
      <c r="BUY75"/>
      <c r="BUZ75"/>
      <c r="BVA75"/>
      <c r="BVB75"/>
      <c r="BVC75"/>
      <c r="BVD75"/>
      <c r="BVE75"/>
      <c r="BVF75"/>
      <c r="BVG75"/>
      <c r="BVH75"/>
      <c r="BVI75"/>
      <c r="BVJ75"/>
      <c r="BVK75"/>
      <c r="BVL75"/>
      <c r="BVM75"/>
      <c r="BVN75"/>
      <c r="BVO75"/>
      <c r="BVP75"/>
      <c r="BVQ75"/>
      <c r="BVR75"/>
      <c r="BVS75"/>
      <c r="BVT75"/>
      <c r="BVU75"/>
      <c r="BVV75"/>
      <c r="BVW75"/>
      <c r="BVX75"/>
      <c r="BVY75"/>
      <c r="BVZ75"/>
      <c r="BWA75"/>
      <c r="BWB75"/>
      <c r="BWC75"/>
      <c r="BWD75"/>
      <c r="BWE75"/>
      <c r="BWF75"/>
      <c r="BWG75"/>
      <c r="BWH75"/>
      <c r="BWI75"/>
      <c r="BWJ75"/>
      <c r="BWK75"/>
      <c r="BWL75"/>
      <c r="BWM75"/>
      <c r="BWN75"/>
      <c r="BWO75"/>
      <c r="BWP75"/>
      <c r="BWQ75"/>
      <c r="BWR75"/>
      <c r="BWS75"/>
      <c r="BWT75"/>
      <c r="BWU75"/>
      <c r="BWV75"/>
      <c r="BWW75"/>
      <c r="BWX75"/>
      <c r="BWY75"/>
      <c r="BWZ75"/>
      <c r="BXA75"/>
      <c r="BXB75"/>
      <c r="BXC75"/>
      <c r="BXD75"/>
      <c r="BXE75"/>
      <c r="BXF75"/>
      <c r="BXG75"/>
      <c r="BXH75"/>
      <c r="BXI75"/>
      <c r="BXJ75"/>
      <c r="BXK75"/>
      <c r="BXL75"/>
      <c r="BXM75"/>
      <c r="BXN75"/>
      <c r="BXO75"/>
      <c r="BXP75"/>
      <c r="BXQ75"/>
      <c r="BXR75"/>
      <c r="BXS75"/>
      <c r="BXT75"/>
      <c r="BXU75"/>
      <c r="BXV75"/>
      <c r="BXW75"/>
      <c r="BXX75"/>
      <c r="BXY75"/>
      <c r="BXZ75"/>
      <c r="BYA75"/>
      <c r="BYB75"/>
      <c r="BYC75"/>
      <c r="BYD75"/>
      <c r="BYE75"/>
      <c r="BYF75"/>
      <c r="BYG75"/>
      <c r="BYH75"/>
      <c r="BYI75"/>
      <c r="BYJ75"/>
      <c r="BYK75"/>
      <c r="BYL75"/>
      <c r="BYM75"/>
      <c r="BYN75"/>
      <c r="BYO75"/>
      <c r="BYP75"/>
      <c r="BYQ75"/>
      <c r="BYR75"/>
      <c r="BYS75"/>
      <c r="BYT75"/>
      <c r="BYU75"/>
      <c r="BYV75"/>
      <c r="BYW75"/>
      <c r="BYX75"/>
      <c r="BYY75"/>
      <c r="BYZ75"/>
      <c r="BZA75"/>
      <c r="BZB75"/>
      <c r="BZC75"/>
      <c r="BZD75"/>
      <c r="BZE75"/>
      <c r="BZF75"/>
      <c r="BZG75"/>
      <c r="BZH75"/>
      <c r="BZI75"/>
      <c r="BZJ75"/>
      <c r="BZK75"/>
      <c r="BZL75"/>
      <c r="BZM75"/>
      <c r="BZN75"/>
      <c r="BZO75"/>
      <c r="BZP75"/>
      <c r="BZQ75"/>
      <c r="BZR75"/>
      <c r="BZS75"/>
      <c r="BZT75"/>
      <c r="BZU75"/>
      <c r="BZV75"/>
      <c r="BZW75"/>
      <c r="BZX75"/>
      <c r="BZY75"/>
      <c r="BZZ75"/>
      <c r="CAA75"/>
      <c r="CAB75"/>
      <c r="CAC75"/>
      <c r="CAD75"/>
      <c r="CAE75"/>
      <c r="CAF75"/>
      <c r="CAG75"/>
      <c r="CAH75"/>
      <c r="CAI75"/>
      <c r="CAJ75"/>
      <c r="CAK75"/>
      <c r="CAL75"/>
      <c r="CAM75"/>
      <c r="CAN75"/>
      <c r="CAO75"/>
      <c r="CAP75"/>
      <c r="CAQ75"/>
      <c r="CAR75"/>
      <c r="CAS75"/>
      <c r="CAT75"/>
      <c r="CAU75"/>
      <c r="CAV75"/>
      <c r="CAW75"/>
      <c r="CAX75"/>
      <c r="CAY75"/>
      <c r="CAZ75"/>
      <c r="CBA75"/>
      <c r="CBB75"/>
      <c r="CBC75"/>
      <c r="CBD75"/>
      <c r="CBE75"/>
      <c r="CBF75"/>
      <c r="CBG75"/>
      <c r="CBH75"/>
      <c r="CBI75"/>
      <c r="CBJ75"/>
      <c r="CBK75"/>
      <c r="CBL75"/>
      <c r="CBM75"/>
      <c r="CBN75"/>
      <c r="CBO75"/>
      <c r="CBP75"/>
      <c r="CBQ75"/>
      <c r="CBR75"/>
      <c r="CBS75"/>
      <c r="CBT75"/>
      <c r="CBU75"/>
      <c r="CBV75"/>
      <c r="CBW75"/>
      <c r="CBX75"/>
      <c r="CBY75"/>
      <c r="CBZ75"/>
      <c r="CCA75"/>
      <c r="CCB75"/>
      <c r="CCC75"/>
      <c r="CCD75"/>
      <c r="CCE75"/>
      <c r="CCF75"/>
      <c r="CCG75"/>
      <c r="CCH75"/>
      <c r="CCI75"/>
      <c r="CCJ75"/>
      <c r="CCK75"/>
      <c r="CCL75"/>
      <c r="CCM75"/>
      <c r="CCN75"/>
      <c r="CCO75"/>
      <c r="CCP75"/>
      <c r="CCQ75"/>
      <c r="CCR75"/>
      <c r="CCS75"/>
      <c r="CCT75"/>
      <c r="CCU75"/>
      <c r="CCV75"/>
      <c r="CCW75"/>
      <c r="CCX75"/>
      <c r="CCY75"/>
      <c r="CCZ75"/>
      <c r="CDA75"/>
      <c r="CDB75"/>
      <c r="CDC75"/>
      <c r="CDD75"/>
      <c r="CDE75"/>
      <c r="CDF75"/>
      <c r="CDG75"/>
      <c r="CDH75"/>
      <c r="CDI75"/>
      <c r="CDJ75"/>
      <c r="CDK75"/>
      <c r="CDL75"/>
      <c r="CDM75"/>
      <c r="CDN75"/>
      <c r="CDO75"/>
      <c r="CDP75"/>
      <c r="CDQ75"/>
      <c r="CDR75"/>
      <c r="CDS75"/>
      <c r="CDT75"/>
      <c r="CDU75"/>
      <c r="CDV75"/>
      <c r="CDW75"/>
      <c r="CDX75"/>
      <c r="CDY75"/>
      <c r="CDZ75"/>
      <c r="CEA75"/>
      <c r="CEB75"/>
      <c r="CEC75"/>
      <c r="CED75"/>
      <c r="CEE75"/>
      <c r="CEF75"/>
      <c r="CEG75"/>
      <c r="CEH75"/>
      <c r="CEI75"/>
      <c r="CEJ75"/>
      <c r="CEK75"/>
      <c r="CEL75"/>
      <c r="CEM75"/>
      <c r="CEN75"/>
      <c r="CEO75"/>
      <c r="CEP75"/>
      <c r="CEQ75"/>
      <c r="CER75"/>
      <c r="CES75"/>
      <c r="CET75"/>
      <c r="CEU75"/>
      <c r="CEV75"/>
      <c r="CEW75"/>
      <c r="CEX75"/>
      <c r="CEY75"/>
      <c r="CEZ75"/>
      <c r="CFA75"/>
      <c r="CFB75"/>
      <c r="CFC75"/>
      <c r="CFD75"/>
      <c r="CFE75"/>
      <c r="CFF75"/>
      <c r="CFG75"/>
      <c r="CFH75"/>
      <c r="CFI75"/>
      <c r="CFJ75"/>
      <c r="CFK75"/>
      <c r="CFL75"/>
      <c r="CFM75"/>
      <c r="CFN75"/>
      <c r="CFO75"/>
      <c r="CFP75"/>
      <c r="CFQ75"/>
      <c r="CFR75"/>
      <c r="CFS75"/>
      <c r="CFT75"/>
      <c r="CFU75"/>
      <c r="CFV75"/>
      <c r="CFW75"/>
      <c r="CFX75"/>
      <c r="CFY75"/>
      <c r="CFZ75"/>
      <c r="CGA75"/>
      <c r="CGB75"/>
      <c r="CGC75"/>
      <c r="CGD75"/>
      <c r="CGE75"/>
      <c r="CGF75"/>
      <c r="CGG75"/>
      <c r="CGH75"/>
      <c r="CGI75"/>
      <c r="CGJ75"/>
      <c r="CGK75"/>
      <c r="CGL75"/>
      <c r="CGM75"/>
      <c r="CGN75"/>
      <c r="CGO75"/>
      <c r="CGP75"/>
      <c r="CGQ75"/>
      <c r="CGR75"/>
      <c r="CGS75"/>
      <c r="CGT75"/>
      <c r="CGU75"/>
      <c r="CGV75"/>
      <c r="CGW75"/>
      <c r="CGX75"/>
      <c r="CGY75"/>
      <c r="CGZ75"/>
      <c r="CHA75"/>
      <c r="CHB75"/>
      <c r="CHC75"/>
      <c r="CHD75"/>
      <c r="CHE75"/>
      <c r="CHF75"/>
      <c r="CHG75"/>
      <c r="CHH75"/>
      <c r="CHI75"/>
      <c r="CHJ75"/>
      <c r="CHK75"/>
      <c r="CHL75"/>
      <c r="CHM75"/>
      <c r="CHN75"/>
      <c r="CHO75"/>
      <c r="CHP75"/>
      <c r="CHQ75"/>
      <c r="CHR75"/>
      <c r="CHS75"/>
      <c r="CHT75"/>
      <c r="CHU75"/>
      <c r="CHV75"/>
      <c r="CHW75"/>
      <c r="CHX75"/>
      <c r="CHY75"/>
      <c r="CHZ75"/>
      <c r="CIA75"/>
      <c r="CIB75"/>
      <c r="CIC75"/>
      <c r="CID75"/>
      <c r="CIE75"/>
      <c r="CIF75"/>
      <c r="CIG75"/>
      <c r="CIH75"/>
      <c r="CII75"/>
      <c r="CIJ75"/>
      <c r="CIK75"/>
      <c r="CIL75"/>
      <c r="CIM75"/>
      <c r="CIN75"/>
      <c r="CIO75"/>
      <c r="CIP75"/>
      <c r="CIQ75"/>
      <c r="CIR75"/>
      <c r="CIS75"/>
      <c r="CIT75"/>
      <c r="CIU75"/>
      <c r="CIV75"/>
      <c r="CIW75"/>
      <c r="CIX75"/>
      <c r="CIY75"/>
      <c r="CIZ75"/>
      <c r="CJA75"/>
      <c r="CJB75"/>
      <c r="CJC75"/>
      <c r="CJD75"/>
      <c r="CJE75"/>
      <c r="CJF75"/>
      <c r="CJG75"/>
      <c r="CJH75"/>
      <c r="CJI75"/>
      <c r="CJJ75"/>
      <c r="CJK75"/>
      <c r="CJL75"/>
      <c r="CJM75"/>
      <c r="CJN75"/>
      <c r="CJO75"/>
      <c r="CJP75"/>
      <c r="CJQ75"/>
      <c r="CJR75"/>
      <c r="CJS75"/>
      <c r="CJT75"/>
      <c r="CJU75"/>
      <c r="CJV75"/>
      <c r="CJW75"/>
      <c r="CJX75"/>
      <c r="CJY75"/>
      <c r="CJZ75"/>
      <c r="CKA75"/>
      <c r="CKB75"/>
      <c r="CKC75"/>
      <c r="CKD75"/>
      <c r="CKE75"/>
      <c r="CKF75"/>
      <c r="CKG75"/>
      <c r="CKH75"/>
      <c r="CKI75"/>
      <c r="CKJ75"/>
      <c r="CKK75"/>
      <c r="CKL75"/>
      <c r="CKM75"/>
      <c r="CKN75"/>
      <c r="CKO75"/>
      <c r="CKP75"/>
      <c r="CKQ75"/>
      <c r="CKR75"/>
      <c r="CKS75"/>
      <c r="CKT75"/>
      <c r="CKU75"/>
      <c r="CKV75"/>
      <c r="CKW75"/>
      <c r="CKX75"/>
      <c r="CKY75"/>
      <c r="CKZ75"/>
      <c r="CLA75"/>
      <c r="CLB75"/>
      <c r="CLC75"/>
      <c r="CLD75"/>
      <c r="CLE75"/>
      <c r="CLF75"/>
      <c r="CLG75"/>
      <c r="CLH75"/>
      <c r="CLI75"/>
      <c r="CLJ75"/>
      <c r="CLK75"/>
      <c r="CLL75"/>
      <c r="CLM75"/>
      <c r="CLN75"/>
      <c r="CLO75"/>
      <c r="CLP75"/>
      <c r="CLQ75"/>
      <c r="CLR75"/>
      <c r="CLS75"/>
      <c r="CLT75"/>
      <c r="CLU75"/>
      <c r="CLV75"/>
      <c r="CLW75"/>
      <c r="CLX75"/>
      <c r="CLY75"/>
      <c r="CLZ75"/>
      <c r="CMA75"/>
      <c r="CMB75"/>
      <c r="CMC75"/>
      <c r="CMD75"/>
      <c r="CME75"/>
      <c r="CMF75"/>
      <c r="CMG75"/>
      <c r="CMH75"/>
      <c r="CMI75"/>
      <c r="CMJ75"/>
    </row>
    <row r="76" spans="1:2376" s="459" customFormat="1" ht="14.5" thickBot="1" x14ac:dyDescent="0.35">
      <c r="A76" s="519"/>
      <c r="B76" s="519"/>
      <c r="C76" s="519"/>
      <c r="D76" s="519"/>
      <c r="E76" s="519"/>
      <c r="F76" s="519"/>
      <c r="G76" s="519"/>
      <c r="H76" s="519"/>
      <c r="I76" s="519"/>
      <c r="J76" s="519"/>
      <c r="K76" s="519"/>
      <c r="L76" s="519"/>
      <c r="M76" s="519"/>
      <c r="N76" s="519"/>
      <c r="O76" s="519"/>
      <c r="P76" s="519"/>
      <c r="Q76" s="519"/>
      <c r="R76" s="519"/>
      <c r="S76" s="519"/>
      <c r="T76" s="519"/>
      <c r="U76" s="519"/>
      <c r="V76" s="519"/>
      <c r="W76" s="519"/>
      <c r="X76" s="519"/>
      <c r="Y76" s="519"/>
      <c r="Z76" s="519"/>
      <c r="AA76" s="519"/>
      <c r="AB76" s="504"/>
      <c r="AC76" s="504"/>
      <c r="AD76" s="504"/>
      <c r="AE76" s="504"/>
      <c r="AF76" s="504"/>
      <c r="AG76" s="504"/>
      <c r="AH76" s="504"/>
      <c r="AI76" s="504"/>
      <c r="AJ76" s="504"/>
      <c r="AK76" s="504"/>
      <c r="AL76" s="504"/>
      <c r="AM76" s="504"/>
      <c r="AN76" s="504"/>
      <c r="AO76" s="504"/>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c r="AMK76"/>
      <c r="AML76"/>
      <c r="AMM76"/>
      <c r="AMN76"/>
      <c r="AMO76"/>
      <c r="AMP76"/>
      <c r="AMQ76"/>
      <c r="AMR76"/>
      <c r="AMS76"/>
      <c r="AMT76"/>
      <c r="AMU76"/>
      <c r="AMV76"/>
      <c r="AMW76"/>
      <c r="AMX76"/>
      <c r="AMY76"/>
      <c r="AMZ76"/>
      <c r="ANA76"/>
      <c r="ANB76"/>
      <c r="ANC76"/>
      <c r="AND76"/>
      <c r="ANE76"/>
      <c r="ANF76"/>
      <c r="ANG76"/>
      <c r="ANH76"/>
      <c r="ANI76"/>
      <c r="ANJ76"/>
      <c r="ANK76"/>
      <c r="ANL76"/>
      <c r="ANM76"/>
      <c r="ANN76"/>
      <c r="ANO76"/>
      <c r="ANP76"/>
      <c r="ANQ76"/>
      <c r="ANR76"/>
      <c r="ANS76"/>
      <c r="ANT76"/>
      <c r="ANU76"/>
      <c r="ANV76"/>
      <c r="ANW76"/>
      <c r="ANX76"/>
      <c r="ANY76"/>
      <c r="ANZ76"/>
      <c r="AOA76"/>
      <c r="AOB76"/>
      <c r="AOC76"/>
      <c r="AOD76"/>
      <c r="AOE76"/>
      <c r="AOF76"/>
      <c r="AOG76"/>
      <c r="AOH76"/>
      <c r="AOI76"/>
      <c r="AOJ76"/>
      <c r="AOK76"/>
      <c r="AOL76"/>
      <c r="AOM76"/>
      <c r="AON76"/>
      <c r="AOO76"/>
      <c r="AOP76"/>
      <c r="AOQ76"/>
      <c r="AOR76"/>
      <c r="AOS76"/>
      <c r="AOT76"/>
      <c r="AOU76"/>
      <c r="AOV76"/>
      <c r="AOW76"/>
      <c r="AOX76"/>
      <c r="AOY76"/>
      <c r="AOZ76"/>
      <c r="APA76"/>
      <c r="APB76"/>
      <c r="APC76"/>
      <c r="APD76"/>
      <c r="APE76"/>
      <c r="APF76"/>
      <c r="APG76"/>
      <c r="APH76"/>
      <c r="API76"/>
      <c r="APJ76"/>
      <c r="APK76"/>
      <c r="APL76"/>
      <c r="APM76"/>
      <c r="APN76"/>
      <c r="APO76"/>
      <c r="APP76"/>
      <c r="APQ76"/>
      <c r="APR76"/>
      <c r="APS76"/>
      <c r="APT76"/>
      <c r="APU76"/>
      <c r="APV76"/>
      <c r="APW76"/>
      <c r="APX76"/>
      <c r="APY76"/>
      <c r="APZ76"/>
      <c r="AQA76"/>
      <c r="AQB76"/>
      <c r="AQC76"/>
      <c r="AQD76"/>
      <c r="AQE76"/>
      <c r="AQF76"/>
      <c r="AQG76"/>
      <c r="AQH76"/>
      <c r="AQI76"/>
      <c r="AQJ76"/>
      <c r="AQK76"/>
      <c r="AQL76"/>
      <c r="AQM76"/>
      <c r="AQN76"/>
      <c r="AQO76"/>
      <c r="AQP76"/>
      <c r="AQQ76"/>
      <c r="AQR76"/>
      <c r="AQS76"/>
      <c r="AQT76"/>
      <c r="AQU76"/>
      <c r="AQV76"/>
      <c r="AQW76"/>
      <c r="AQX76"/>
      <c r="AQY76"/>
      <c r="AQZ76"/>
      <c r="ARA76"/>
      <c r="ARB76"/>
      <c r="ARC76"/>
      <c r="ARD76"/>
      <c r="ARE76"/>
      <c r="ARF76"/>
      <c r="ARG76"/>
      <c r="ARH76"/>
      <c r="ARI76"/>
      <c r="ARJ76"/>
      <c r="ARK76"/>
      <c r="ARL76"/>
      <c r="ARM76"/>
      <c r="ARN76"/>
      <c r="ARO76"/>
      <c r="ARP76"/>
      <c r="ARQ76"/>
      <c r="ARR76"/>
      <c r="ARS76"/>
      <c r="ART76"/>
      <c r="ARU76"/>
      <c r="ARV76"/>
      <c r="ARW76"/>
      <c r="ARX76"/>
      <c r="ARY76"/>
      <c r="ARZ76"/>
      <c r="ASA76"/>
      <c r="ASB76"/>
      <c r="ASC76"/>
      <c r="ASD76"/>
      <c r="ASE76"/>
      <c r="ASF76"/>
      <c r="ASG76"/>
      <c r="ASH76"/>
      <c r="ASI76"/>
      <c r="ASJ76"/>
      <c r="ASK76"/>
      <c r="ASL76"/>
      <c r="ASM76"/>
      <c r="ASN76"/>
      <c r="ASO76"/>
      <c r="ASP76"/>
      <c r="ASQ76"/>
      <c r="ASR76"/>
      <c r="ASS76"/>
      <c r="AST76"/>
      <c r="ASU76"/>
      <c r="ASV76"/>
      <c r="ASW76"/>
      <c r="ASX76"/>
      <c r="ASY76"/>
      <c r="ASZ76"/>
      <c r="ATA76"/>
      <c r="ATB76"/>
      <c r="ATC76"/>
      <c r="ATD76"/>
      <c r="ATE76"/>
      <c r="ATF76"/>
      <c r="ATG76"/>
      <c r="ATH76"/>
      <c r="ATI76"/>
      <c r="ATJ76"/>
      <c r="ATK76"/>
      <c r="ATL76"/>
      <c r="ATM76"/>
      <c r="ATN76"/>
      <c r="ATO76"/>
      <c r="ATP76"/>
      <c r="ATQ76"/>
      <c r="ATR76"/>
      <c r="ATS76"/>
      <c r="ATT76"/>
      <c r="ATU76"/>
      <c r="ATV76"/>
      <c r="ATW76"/>
      <c r="ATX76"/>
      <c r="ATY76"/>
      <c r="ATZ76"/>
      <c r="AUA76"/>
      <c r="AUB76"/>
      <c r="AUC76"/>
      <c r="AUD76"/>
      <c r="AUE76"/>
      <c r="AUF76"/>
      <c r="AUG76"/>
      <c r="AUH76"/>
      <c r="AUI76"/>
      <c r="AUJ76"/>
      <c r="AUK76"/>
      <c r="AUL76"/>
      <c r="AUM76"/>
      <c r="AUN76"/>
      <c r="AUO76"/>
      <c r="AUP76"/>
      <c r="AUQ76"/>
      <c r="AUR76"/>
      <c r="AUS76"/>
      <c r="AUT76"/>
      <c r="AUU76"/>
      <c r="AUV76"/>
      <c r="AUW76"/>
      <c r="AUX76"/>
      <c r="AUY76"/>
      <c r="AUZ76"/>
      <c r="AVA76"/>
      <c r="AVB76"/>
      <c r="AVC76"/>
      <c r="AVD76"/>
      <c r="AVE76"/>
      <c r="AVF76"/>
      <c r="AVG76"/>
      <c r="AVH76"/>
      <c r="AVI76"/>
      <c r="AVJ76"/>
      <c r="AVK76"/>
      <c r="AVL76"/>
      <c r="AVM76"/>
      <c r="AVN76"/>
      <c r="AVO76"/>
      <c r="AVP76"/>
      <c r="AVQ76"/>
      <c r="AVR76"/>
      <c r="AVS76"/>
      <c r="AVT76"/>
      <c r="AVU76"/>
      <c r="AVV76"/>
      <c r="AVW76"/>
      <c r="AVX76"/>
      <c r="AVY76"/>
      <c r="AVZ76"/>
      <c r="AWA76"/>
      <c r="AWB76"/>
      <c r="AWC76"/>
      <c r="AWD76"/>
      <c r="AWE76"/>
      <c r="AWF76"/>
      <c r="AWG76"/>
      <c r="AWH76"/>
      <c r="AWI76"/>
      <c r="AWJ76"/>
      <c r="AWK76"/>
      <c r="AWL76"/>
      <c r="AWM76"/>
      <c r="AWN76"/>
      <c r="AWO76"/>
      <c r="AWP76"/>
      <c r="AWQ76"/>
      <c r="AWR76"/>
      <c r="AWS76"/>
      <c r="AWT76"/>
      <c r="AWU76"/>
      <c r="AWV76"/>
      <c r="AWW76"/>
      <c r="AWX76"/>
      <c r="AWY76"/>
      <c r="AWZ76"/>
      <c r="AXA76"/>
      <c r="AXB76"/>
      <c r="AXC76"/>
      <c r="AXD76"/>
      <c r="AXE76"/>
      <c r="AXF76"/>
      <c r="AXG76"/>
      <c r="AXH76"/>
      <c r="AXI76"/>
      <c r="AXJ76"/>
      <c r="AXK76"/>
      <c r="AXL76"/>
      <c r="AXM76"/>
      <c r="AXN76"/>
      <c r="AXO76"/>
      <c r="AXP76"/>
      <c r="AXQ76"/>
      <c r="AXR76"/>
      <c r="AXS76"/>
      <c r="AXT76"/>
      <c r="AXU76"/>
      <c r="AXV76"/>
      <c r="AXW76"/>
      <c r="AXX76"/>
      <c r="AXY76"/>
      <c r="AXZ76"/>
      <c r="AYA76"/>
      <c r="AYB76"/>
      <c r="AYC76"/>
      <c r="AYD76"/>
      <c r="AYE76"/>
      <c r="AYF76"/>
      <c r="AYG76"/>
      <c r="AYH76"/>
      <c r="AYI76"/>
      <c r="AYJ76"/>
      <c r="AYK76"/>
      <c r="AYL76"/>
      <c r="AYM76"/>
      <c r="AYN76"/>
      <c r="AYO76"/>
      <c r="AYP76"/>
      <c r="AYQ76"/>
      <c r="AYR76"/>
      <c r="AYS76"/>
      <c r="AYT76"/>
      <c r="AYU76"/>
      <c r="AYV76"/>
      <c r="AYW76"/>
      <c r="AYX76"/>
      <c r="AYY76"/>
      <c r="AYZ76"/>
      <c r="AZA76"/>
      <c r="AZB76"/>
      <c r="AZC76"/>
      <c r="AZD76"/>
      <c r="AZE76"/>
      <c r="AZF76"/>
      <c r="AZG76"/>
      <c r="AZH76"/>
      <c r="AZI76"/>
      <c r="AZJ76"/>
      <c r="AZK76"/>
      <c r="AZL76"/>
      <c r="AZM76"/>
      <c r="AZN76"/>
      <c r="AZO76"/>
      <c r="AZP76"/>
      <c r="AZQ76"/>
      <c r="AZR76"/>
      <c r="AZS76"/>
      <c r="AZT76"/>
      <c r="AZU76"/>
      <c r="AZV76"/>
      <c r="AZW76"/>
      <c r="AZX76"/>
      <c r="AZY76"/>
      <c r="AZZ76"/>
      <c r="BAA76"/>
      <c r="BAB76"/>
      <c r="BAC76"/>
      <c r="BAD76"/>
      <c r="BAE76"/>
      <c r="BAF76"/>
      <c r="BAG76"/>
      <c r="BAH76"/>
      <c r="BAI76"/>
      <c r="BAJ76"/>
      <c r="BAK76"/>
      <c r="BAL76"/>
      <c r="BAM76"/>
      <c r="BAN76"/>
      <c r="BAO76"/>
      <c r="BAP76"/>
      <c r="BAQ76"/>
      <c r="BAR76"/>
      <c r="BAS76"/>
      <c r="BAT76"/>
      <c r="BAU76"/>
      <c r="BAV76"/>
      <c r="BAW76"/>
      <c r="BAX76"/>
      <c r="BAY76"/>
      <c r="BAZ76"/>
      <c r="BBA76"/>
      <c r="BBB76"/>
      <c r="BBC76"/>
      <c r="BBD76"/>
      <c r="BBE76"/>
      <c r="BBF76"/>
      <c r="BBG76"/>
      <c r="BBH76"/>
      <c r="BBI76"/>
      <c r="BBJ76"/>
      <c r="BBK76"/>
      <c r="BBL76"/>
      <c r="BBM76"/>
      <c r="BBN76"/>
      <c r="BBO76"/>
      <c r="BBP76"/>
      <c r="BBQ76"/>
      <c r="BBR76"/>
      <c r="BBS76"/>
      <c r="BBT76"/>
      <c r="BBU76"/>
      <c r="BBV76"/>
      <c r="BBW76"/>
      <c r="BBX76"/>
      <c r="BBY76"/>
      <c r="BBZ76"/>
      <c r="BCA76"/>
      <c r="BCB76"/>
      <c r="BCC76"/>
      <c r="BCD76"/>
      <c r="BCE76"/>
      <c r="BCF76"/>
      <c r="BCG76"/>
      <c r="BCH76"/>
      <c r="BCI76"/>
      <c r="BCJ76"/>
      <c r="BCK76"/>
      <c r="BCL76"/>
      <c r="BCM76"/>
      <c r="BCN76"/>
      <c r="BCO76"/>
      <c r="BCP76"/>
      <c r="BCQ76"/>
      <c r="BCR76"/>
      <c r="BCS76"/>
      <c r="BCT76"/>
      <c r="BCU76"/>
      <c r="BCV76"/>
      <c r="BCW76"/>
      <c r="BCX76"/>
      <c r="BCY76"/>
      <c r="BCZ76"/>
      <c r="BDA76"/>
      <c r="BDB76"/>
      <c r="BDC76"/>
      <c r="BDD76"/>
      <c r="BDE76"/>
      <c r="BDF76"/>
      <c r="BDG76"/>
      <c r="BDH76"/>
      <c r="BDI76"/>
      <c r="BDJ76"/>
      <c r="BDK76"/>
      <c r="BDL76"/>
      <c r="BDM76"/>
      <c r="BDN76"/>
      <c r="BDO76"/>
      <c r="BDP76"/>
      <c r="BDQ76"/>
      <c r="BDR76"/>
      <c r="BDS76"/>
      <c r="BDT76"/>
      <c r="BDU76"/>
      <c r="BDV76"/>
      <c r="BDW76"/>
      <c r="BDX76"/>
      <c r="BDY76"/>
      <c r="BDZ76"/>
      <c r="BEA76"/>
      <c r="BEB76"/>
      <c r="BEC76"/>
      <c r="BED76"/>
      <c r="BEE76"/>
      <c r="BEF76"/>
      <c r="BEG76"/>
      <c r="BEH76"/>
      <c r="BEI76"/>
      <c r="BEJ76"/>
      <c r="BEK76"/>
      <c r="BEL76"/>
      <c r="BEM76"/>
      <c r="BEN76"/>
      <c r="BEO76"/>
      <c r="BEP76"/>
      <c r="BEQ76"/>
      <c r="BER76"/>
      <c r="BES76"/>
      <c r="BET76"/>
      <c r="BEU76"/>
      <c r="BEV76"/>
      <c r="BEW76"/>
      <c r="BEX76"/>
      <c r="BEY76"/>
      <c r="BEZ76"/>
      <c r="BFA76"/>
      <c r="BFB76"/>
      <c r="BFC76"/>
      <c r="BFD76"/>
      <c r="BFE76"/>
      <c r="BFF76"/>
      <c r="BFG76"/>
      <c r="BFH76"/>
      <c r="BFI76"/>
      <c r="BFJ76"/>
      <c r="BFK76"/>
      <c r="BFL76"/>
      <c r="BFM76"/>
      <c r="BFN76"/>
      <c r="BFO76"/>
      <c r="BFP76"/>
      <c r="BFQ76"/>
      <c r="BFR76"/>
      <c r="BFS76"/>
      <c r="BFT76"/>
      <c r="BFU76"/>
      <c r="BFV76"/>
      <c r="BFW76"/>
      <c r="BFX76"/>
      <c r="BFY76"/>
      <c r="BFZ76"/>
      <c r="BGA76"/>
      <c r="BGB76"/>
      <c r="BGC76"/>
      <c r="BGD76"/>
      <c r="BGE76"/>
      <c r="BGF76"/>
      <c r="BGG76"/>
      <c r="BGH76"/>
      <c r="BGI76"/>
      <c r="BGJ76"/>
      <c r="BGK76"/>
      <c r="BGL76"/>
      <c r="BGM76"/>
      <c r="BGN76"/>
      <c r="BGO76"/>
      <c r="BGP76"/>
      <c r="BGQ76"/>
      <c r="BGR76"/>
      <c r="BGS76"/>
      <c r="BGT76"/>
      <c r="BGU76"/>
      <c r="BGV76"/>
      <c r="BGW76"/>
      <c r="BGX76"/>
      <c r="BGY76"/>
      <c r="BGZ76"/>
      <c r="BHA76"/>
      <c r="BHB76"/>
      <c r="BHC76"/>
      <c r="BHD76"/>
      <c r="BHE76"/>
      <c r="BHF76"/>
      <c r="BHG76"/>
      <c r="BHH76"/>
      <c r="BHI76"/>
      <c r="BHJ76"/>
      <c r="BHK76"/>
      <c r="BHL76"/>
      <c r="BHM76"/>
      <c r="BHN76"/>
      <c r="BHO76"/>
      <c r="BHP76"/>
      <c r="BHQ76"/>
      <c r="BHR76"/>
      <c r="BHS76"/>
      <c r="BHT76"/>
      <c r="BHU76"/>
      <c r="BHV76"/>
      <c r="BHW76"/>
      <c r="BHX76"/>
      <c r="BHY76"/>
      <c r="BHZ76"/>
      <c r="BIA76"/>
      <c r="BIB76"/>
      <c r="BIC76"/>
      <c r="BID76"/>
      <c r="BIE76"/>
      <c r="BIF76"/>
      <c r="BIG76"/>
      <c r="BIH76"/>
      <c r="BII76"/>
      <c r="BIJ76"/>
      <c r="BIK76"/>
      <c r="BIL76"/>
      <c r="BIM76"/>
      <c r="BIN76"/>
      <c r="BIO76"/>
      <c r="BIP76"/>
      <c r="BIQ76"/>
      <c r="BIR76"/>
      <c r="BIS76"/>
      <c r="BIT76"/>
      <c r="BIU76"/>
      <c r="BIV76"/>
      <c r="BIW76"/>
      <c r="BIX76"/>
      <c r="BIY76"/>
      <c r="BIZ76"/>
      <c r="BJA76"/>
      <c r="BJB76"/>
      <c r="BJC76"/>
      <c r="BJD76"/>
      <c r="BJE76"/>
      <c r="BJF76"/>
      <c r="BJG76"/>
      <c r="BJH76"/>
      <c r="BJI76"/>
      <c r="BJJ76"/>
      <c r="BJK76"/>
      <c r="BJL76"/>
      <c r="BJM76"/>
      <c r="BJN76"/>
      <c r="BJO76"/>
      <c r="BJP76"/>
      <c r="BJQ76"/>
      <c r="BJR76"/>
      <c r="BJS76"/>
      <c r="BJT76"/>
      <c r="BJU76"/>
      <c r="BJV76"/>
      <c r="BJW76"/>
      <c r="BJX76"/>
      <c r="BJY76"/>
      <c r="BJZ76"/>
      <c r="BKA76"/>
      <c r="BKB76"/>
      <c r="BKC76"/>
      <c r="BKD76"/>
      <c r="BKE76"/>
      <c r="BKF76"/>
      <c r="BKG76"/>
      <c r="BKH76"/>
      <c r="BKI76"/>
      <c r="BKJ76"/>
      <c r="BKK76"/>
      <c r="BKL76"/>
      <c r="BKM76"/>
      <c r="BKN76"/>
      <c r="BKO76"/>
      <c r="BKP76"/>
      <c r="BKQ76"/>
      <c r="BKR76"/>
      <c r="BKS76"/>
      <c r="BKT76"/>
      <c r="BKU76"/>
      <c r="BKV76"/>
      <c r="BKW76"/>
      <c r="BKX76"/>
      <c r="BKY76"/>
      <c r="BKZ76"/>
      <c r="BLA76"/>
      <c r="BLB76"/>
      <c r="BLC76"/>
      <c r="BLD76"/>
      <c r="BLE76"/>
      <c r="BLF76"/>
      <c r="BLG76"/>
      <c r="BLH76"/>
      <c r="BLI76"/>
      <c r="BLJ76"/>
      <c r="BLK76"/>
      <c r="BLL76"/>
      <c r="BLM76"/>
      <c r="BLN76"/>
      <c r="BLO76"/>
      <c r="BLP76"/>
      <c r="BLQ76"/>
      <c r="BLR76"/>
      <c r="BLS76"/>
      <c r="BLT76"/>
      <c r="BLU76"/>
      <c r="BLV76"/>
      <c r="BLW76"/>
      <c r="BLX76"/>
      <c r="BLY76"/>
      <c r="BLZ76"/>
      <c r="BMA76"/>
      <c r="BMB76"/>
      <c r="BMC76"/>
      <c r="BMD76"/>
      <c r="BME76"/>
      <c r="BMF76"/>
      <c r="BMG76"/>
      <c r="BMH76"/>
      <c r="BMI76"/>
      <c r="BMJ76"/>
      <c r="BMK76"/>
      <c r="BML76"/>
      <c r="BMM76"/>
      <c r="BMN76"/>
      <c r="BMO76"/>
      <c r="BMP76"/>
      <c r="BMQ76"/>
      <c r="BMR76"/>
      <c r="BMS76"/>
      <c r="BMT76"/>
      <c r="BMU76"/>
      <c r="BMV76"/>
      <c r="BMW76"/>
      <c r="BMX76"/>
      <c r="BMY76"/>
      <c r="BMZ76"/>
      <c r="BNA76"/>
      <c r="BNB76"/>
      <c r="BNC76"/>
      <c r="BND76"/>
      <c r="BNE76"/>
      <c r="BNF76"/>
      <c r="BNG76"/>
      <c r="BNH76"/>
      <c r="BNI76"/>
      <c r="BNJ76"/>
      <c r="BNK76"/>
      <c r="BNL76"/>
      <c r="BNM76"/>
      <c r="BNN76"/>
      <c r="BNO76"/>
      <c r="BNP76"/>
      <c r="BNQ76"/>
      <c r="BNR76"/>
      <c r="BNS76"/>
      <c r="BNT76"/>
      <c r="BNU76"/>
      <c r="BNV76"/>
      <c r="BNW76"/>
      <c r="BNX76"/>
      <c r="BNY76"/>
      <c r="BNZ76"/>
      <c r="BOA76"/>
      <c r="BOB76"/>
      <c r="BOC76"/>
      <c r="BOD76"/>
      <c r="BOE76"/>
      <c r="BOF76"/>
      <c r="BOG76"/>
      <c r="BOH76"/>
      <c r="BOI76"/>
      <c r="BOJ76"/>
      <c r="BOK76"/>
      <c r="BOL76"/>
      <c r="BOM76"/>
      <c r="BON76"/>
      <c r="BOO76"/>
      <c r="BOP76"/>
      <c r="BOQ76"/>
      <c r="BOR76"/>
      <c r="BOS76"/>
      <c r="BOT76"/>
      <c r="BOU76"/>
      <c r="BOV76"/>
      <c r="BOW76"/>
      <c r="BOX76"/>
      <c r="BOY76"/>
      <c r="BOZ76"/>
      <c r="BPA76"/>
      <c r="BPB76"/>
      <c r="BPC76"/>
      <c r="BPD76"/>
      <c r="BPE76"/>
      <c r="BPF76"/>
      <c r="BPG76"/>
      <c r="BPH76"/>
      <c r="BPI76"/>
      <c r="BPJ76"/>
      <c r="BPK76"/>
      <c r="BPL76"/>
      <c r="BPM76"/>
      <c r="BPN76"/>
      <c r="BPO76"/>
      <c r="BPP76"/>
      <c r="BPQ76"/>
      <c r="BPR76"/>
      <c r="BPS76"/>
      <c r="BPT76"/>
      <c r="BPU76"/>
      <c r="BPV76"/>
      <c r="BPW76"/>
      <c r="BPX76"/>
      <c r="BPY76"/>
      <c r="BPZ76"/>
      <c r="BQA76"/>
      <c r="BQB76"/>
      <c r="BQC76"/>
      <c r="BQD76"/>
      <c r="BQE76"/>
      <c r="BQF76"/>
      <c r="BQG76"/>
      <c r="BQH76"/>
      <c r="BQI76"/>
      <c r="BQJ76"/>
      <c r="BQK76"/>
      <c r="BQL76"/>
      <c r="BQM76"/>
      <c r="BQN76"/>
      <c r="BQO76"/>
      <c r="BQP76"/>
      <c r="BQQ76"/>
      <c r="BQR76"/>
      <c r="BQS76"/>
      <c r="BQT76"/>
      <c r="BQU76"/>
      <c r="BQV76"/>
      <c r="BQW76"/>
      <c r="BQX76"/>
      <c r="BQY76"/>
      <c r="BQZ76"/>
      <c r="BRA76"/>
      <c r="BRB76"/>
      <c r="BRC76"/>
      <c r="BRD76"/>
      <c r="BRE76"/>
      <c r="BRF76"/>
      <c r="BRG76"/>
      <c r="BRH76"/>
      <c r="BRI76"/>
      <c r="BRJ76"/>
      <c r="BRK76"/>
      <c r="BRL76"/>
      <c r="BRM76"/>
      <c r="BRN76"/>
      <c r="BRO76"/>
      <c r="BRP76"/>
      <c r="BRQ76"/>
      <c r="BRR76"/>
      <c r="BRS76"/>
      <c r="BRT76"/>
      <c r="BRU76"/>
      <c r="BRV76"/>
      <c r="BRW76"/>
      <c r="BRX76"/>
      <c r="BRY76"/>
      <c r="BRZ76"/>
      <c r="BSA76"/>
      <c r="BSB76"/>
      <c r="BSC76"/>
      <c r="BSD76"/>
      <c r="BSE76"/>
      <c r="BSF76"/>
      <c r="BSG76"/>
      <c r="BSH76"/>
      <c r="BSI76"/>
      <c r="BSJ76"/>
      <c r="BSK76"/>
      <c r="BSL76"/>
      <c r="BSM76"/>
      <c r="BSN76"/>
      <c r="BSO76"/>
      <c r="BSP76"/>
      <c r="BSQ76"/>
      <c r="BSR76"/>
      <c r="BSS76"/>
      <c r="BST76"/>
      <c r="BSU76"/>
      <c r="BSV76"/>
      <c r="BSW76"/>
      <c r="BSX76"/>
      <c r="BSY76"/>
      <c r="BSZ76"/>
      <c r="BTA76"/>
      <c r="BTB76"/>
      <c r="BTC76"/>
      <c r="BTD76"/>
      <c r="BTE76"/>
      <c r="BTF76"/>
      <c r="BTG76"/>
      <c r="BTH76"/>
      <c r="BTI76"/>
      <c r="BTJ76"/>
      <c r="BTK76"/>
      <c r="BTL76"/>
      <c r="BTM76"/>
      <c r="BTN76"/>
      <c r="BTO76"/>
      <c r="BTP76"/>
      <c r="BTQ76"/>
      <c r="BTR76"/>
      <c r="BTS76"/>
      <c r="BTT76"/>
      <c r="BTU76"/>
      <c r="BTV76"/>
      <c r="BTW76"/>
      <c r="BTX76"/>
      <c r="BTY76"/>
      <c r="BTZ76"/>
      <c r="BUA76"/>
      <c r="BUB76"/>
      <c r="BUC76"/>
      <c r="BUD76"/>
      <c r="BUE76"/>
      <c r="BUF76"/>
      <c r="BUG76"/>
      <c r="BUH76"/>
      <c r="BUI76"/>
      <c r="BUJ76"/>
      <c r="BUK76"/>
      <c r="BUL76"/>
      <c r="BUM76"/>
      <c r="BUN76"/>
      <c r="BUO76"/>
      <c r="BUP76"/>
      <c r="BUQ76"/>
      <c r="BUR76"/>
      <c r="BUS76"/>
      <c r="BUT76"/>
      <c r="BUU76"/>
      <c r="BUV76"/>
      <c r="BUW76"/>
      <c r="BUX76"/>
      <c r="BUY76"/>
      <c r="BUZ76"/>
      <c r="BVA76"/>
      <c r="BVB76"/>
      <c r="BVC76"/>
      <c r="BVD76"/>
      <c r="BVE76"/>
      <c r="BVF76"/>
      <c r="BVG76"/>
      <c r="BVH76"/>
      <c r="BVI76"/>
      <c r="BVJ76"/>
      <c r="BVK76"/>
      <c r="BVL76"/>
      <c r="BVM76"/>
      <c r="BVN76"/>
      <c r="BVO76"/>
      <c r="BVP76"/>
      <c r="BVQ76"/>
      <c r="BVR76"/>
      <c r="BVS76"/>
      <c r="BVT76"/>
      <c r="BVU76"/>
      <c r="BVV76"/>
      <c r="BVW76"/>
      <c r="BVX76"/>
      <c r="BVY76"/>
      <c r="BVZ76"/>
      <c r="BWA76"/>
      <c r="BWB76"/>
      <c r="BWC76"/>
      <c r="BWD76"/>
      <c r="BWE76"/>
      <c r="BWF76"/>
      <c r="BWG76"/>
      <c r="BWH76"/>
      <c r="BWI76"/>
      <c r="BWJ76"/>
      <c r="BWK76"/>
      <c r="BWL76"/>
      <c r="BWM76"/>
      <c r="BWN76"/>
      <c r="BWO76"/>
      <c r="BWP76"/>
      <c r="BWQ76"/>
      <c r="BWR76"/>
      <c r="BWS76"/>
      <c r="BWT76"/>
      <c r="BWU76"/>
      <c r="BWV76"/>
      <c r="BWW76"/>
      <c r="BWX76"/>
      <c r="BWY76"/>
      <c r="BWZ76"/>
      <c r="BXA76"/>
      <c r="BXB76"/>
      <c r="BXC76"/>
      <c r="BXD76"/>
      <c r="BXE76"/>
      <c r="BXF76"/>
      <c r="BXG76"/>
      <c r="BXH76"/>
      <c r="BXI76"/>
      <c r="BXJ76"/>
      <c r="BXK76"/>
      <c r="BXL76"/>
      <c r="BXM76"/>
      <c r="BXN76"/>
      <c r="BXO76"/>
      <c r="BXP76"/>
      <c r="BXQ76"/>
      <c r="BXR76"/>
      <c r="BXS76"/>
      <c r="BXT76"/>
      <c r="BXU76"/>
      <c r="BXV76"/>
      <c r="BXW76"/>
      <c r="BXX76"/>
      <c r="BXY76"/>
      <c r="BXZ76"/>
      <c r="BYA76"/>
      <c r="BYB76"/>
      <c r="BYC76"/>
      <c r="BYD76"/>
      <c r="BYE76"/>
      <c r="BYF76"/>
      <c r="BYG76"/>
      <c r="BYH76"/>
      <c r="BYI76"/>
      <c r="BYJ76"/>
      <c r="BYK76"/>
      <c r="BYL76"/>
      <c r="BYM76"/>
      <c r="BYN76"/>
      <c r="BYO76"/>
      <c r="BYP76"/>
      <c r="BYQ76"/>
      <c r="BYR76"/>
      <c r="BYS76"/>
      <c r="BYT76"/>
      <c r="BYU76"/>
      <c r="BYV76"/>
      <c r="BYW76"/>
      <c r="BYX76"/>
      <c r="BYY76"/>
      <c r="BYZ76"/>
      <c r="BZA76"/>
      <c r="BZB76"/>
      <c r="BZC76"/>
      <c r="BZD76"/>
      <c r="BZE76"/>
      <c r="BZF76"/>
      <c r="BZG76"/>
      <c r="BZH76"/>
      <c r="BZI76"/>
      <c r="BZJ76"/>
      <c r="BZK76"/>
      <c r="BZL76"/>
      <c r="BZM76"/>
      <c r="BZN76"/>
      <c r="BZO76"/>
      <c r="BZP76"/>
      <c r="BZQ76"/>
      <c r="BZR76"/>
      <c r="BZS76"/>
      <c r="BZT76"/>
      <c r="BZU76"/>
      <c r="BZV76"/>
      <c r="BZW76"/>
      <c r="BZX76"/>
      <c r="BZY76"/>
      <c r="BZZ76"/>
      <c r="CAA76"/>
      <c r="CAB76"/>
      <c r="CAC76"/>
      <c r="CAD76"/>
      <c r="CAE76"/>
      <c r="CAF76"/>
      <c r="CAG76"/>
      <c r="CAH76"/>
      <c r="CAI76"/>
      <c r="CAJ76"/>
      <c r="CAK76"/>
      <c r="CAL76"/>
      <c r="CAM76"/>
      <c r="CAN76"/>
      <c r="CAO76"/>
      <c r="CAP76"/>
      <c r="CAQ76"/>
      <c r="CAR76"/>
      <c r="CAS76"/>
      <c r="CAT76"/>
      <c r="CAU76"/>
      <c r="CAV76"/>
      <c r="CAW76"/>
      <c r="CAX76"/>
      <c r="CAY76"/>
      <c r="CAZ76"/>
      <c r="CBA76"/>
      <c r="CBB76"/>
      <c r="CBC76"/>
      <c r="CBD76"/>
      <c r="CBE76"/>
      <c r="CBF76"/>
      <c r="CBG76"/>
      <c r="CBH76"/>
      <c r="CBI76"/>
      <c r="CBJ76"/>
      <c r="CBK76"/>
      <c r="CBL76"/>
      <c r="CBM76"/>
      <c r="CBN76"/>
      <c r="CBO76"/>
      <c r="CBP76"/>
      <c r="CBQ76"/>
      <c r="CBR76"/>
      <c r="CBS76"/>
      <c r="CBT76"/>
      <c r="CBU76"/>
      <c r="CBV76"/>
      <c r="CBW76"/>
      <c r="CBX76"/>
      <c r="CBY76"/>
      <c r="CBZ76"/>
      <c r="CCA76"/>
      <c r="CCB76"/>
      <c r="CCC76"/>
      <c r="CCD76"/>
      <c r="CCE76"/>
      <c r="CCF76"/>
      <c r="CCG76"/>
      <c r="CCH76"/>
      <c r="CCI76"/>
      <c r="CCJ76"/>
      <c r="CCK76"/>
      <c r="CCL76"/>
      <c r="CCM76"/>
      <c r="CCN76"/>
      <c r="CCO76"/>
      <c r="CCP76"/>
      <c r="CCQ76"/>
      <c r="CCR76"/>
      <c r="CCS76"/>
      <c r="CCT76"/>
      <c r="CCU76"/>
      <c r="CCV76"/>
      <c r="CCW76"/>
      <c r="CCX76"/>
      <c r="CCY76"/>
      <c r="CCZ76"/>
      <c r="CDA76"/>
      <c r="CDB76"/>
      <c r="CDC76"/>
      <c r="CDD76"/>
      <c r="CDE76"/>
      <c r="CDF76"/>
      <c r="CDG76"/>
      <c r="CDH76"/>
      <c r="CDI76"/>
      <c r="CDJ76"/>
      <c r="CDK76"/>
      <c r="CDL76"/>
      <c r="CDM76"/>
      <c r="CDN76"/>
      <c r="CDO76"/>
      <c r="CDP76"/>
      <c r="CDQ76"/>
      <c r="CDR76"/>
      <c r="CDS76"/>
      <c r="CDT76"/>
      <c r="CDU76"/>
      <c r="CDV76"/>
      <c r="CDW76"/>
      <c r="CDX76"/>
      <c r="CDY76"/>
      <c r="CDZ76"/>
      <c r="CEA76"/>
      <c r="CEB76"/>
      <c r="CEC76"/>
      <c r="CED76"/>
      <c r="CEE76"/>
      <c r="CEF76"/>
      <c r="CEG76"/>
      <c r="CEH76"/>
      <c r="CEI76"/>
      <c r="CEJ76"/>
      <c r="CEK76"/>
      <c r="CEL76"/>
      <c r="CEM76"/>
      <c r="CEN76"/>
      <c r="CEO76"/>
      <c r="CEP76"/>
      <c r="CEQ76"/>
      <c r="CER76"/>
      <c r="CES76"/>
      <c r="CET76"/>
      <c r="CEU76"/>
      <c r="CEV76"/>
      <c r="CEW76"/>
      <c r="CEX76"/>
      <c r="CEY76"/>
      <c r="CEZ76"/>
      <c r="CFA76"/>
      <c r="CFB76"/>
      <c r="CFC76"/>
      <c r="CFD76"/>
      <c r="CFE76"/>
      <c r="CFF76"/>
      <c r="CFG76"/>
      <c r="CFH76"/>
      <c r="CFI76"/>
      <c r="CFJ76"/>
      <c r="CFK76"/>
      <c r="CFL76"/>
      <c r="CFM76"/>
      <c r="CFN76"/>
      <c r="CFO76"/>
      <c r="CFP76"/>
      <c r="CFQ76"/>
      <c r="CFR76"/>
      <c r="CFS76"/>
      <c r="CFT76"/>
      <c r="CFU76"/>
      <c r="CFV76"/>
      <c r="CFW76"/>
      <c r="CFX76"/>
      <c r="CFY76"/>
      <c r="CFZ76"/>
      <c r="CGA76"/>
      <c r="CGB76"/>
      <c r="CGC76"/>
      <c r="CGD76"/>
      <c r="CGE76"/>
      <c r="CGF76"/>
      <c r="CGG76"/>
      <c r="CGH76"/>
      <c r="CGI76"/>
      <c r="CGJ76"/>
      <c r="CGK76"/>
      <c r="CGL76"/>
      <c r="CGM76"/>
      <c r="CGN76"/>
      <c r="CGO76"/>
      <c r="CGP76"/>
      <c r="CGQ76"/>
      <c r="CGR76"/>
      <c r="CGS76"/>
      <c r="CGT76"/>
      <c r="CGU76"/>
      <c r="CGV76"/>
      <c r="CGW76"/>
      <c r="CGX76"/>
      <c r="CGY76"/>
      <c r="CGZ76"/>
      <c r="CHA76"/>
      <c r="CHB76"/>
      <c r="CHC76"/>
      <c r="CHD76"/>
      <c r="CHE76"/>
      <c r="CHF76"/>
      <c r="CHG76"/>
      <c r="CHH76"/>
      <c r="CHI76"/>
      <c r="CHJ76"/>
      <c r="CHK76"/>
      <c r="CHL76"/>
      <c r="CHM76"/>
      <c r="CHN76"/>
      <c r="CHO76"/>
      <c r="CHP76"/>
      <c r="CHQ76"/>
      <c r="CHR76"/>
      <c r="CHS76"/>
      <c r="CHT76"/>
      <c r="CHU76"/>
      <c r="CHV76"/>
      <c r="CHW76"/>
      <c r="CHX76"/>
      <c r="CHY76"/>
      <c r="CHZ76"/>
      <c r="CIA76"/>
      <c r="CIB76"/>
      <c r="CIC76"/>
      <c r="CID76"/>
      <c r="CIE76"/>
      <c r="CIF76"/>
      <c r="CIG76"/>
      <c r="CIH76"/>
      <c r="CII76"/>
      <c r="CIJ76"/>
      <c r="CIK76"/>
      <c r="CIL76"/>
      <c r="CIM76"/>
      <c r="CIN76"/>
      <c r="CIO76"/>
      <c r="CIP76"/>
      <c r="CIQ76"/>
      <c r="CIR76"/>
      <c r="CIS76"/>
      <c r="CIT76"/>
      <c r="CIU76"/>
      <c r="CIV76"/>
      <c r="CIW76"/>
      <c r="CIX76"/>
      <c r="CIY76"/>
      <c r="CIZ76"/>
      <c r="CJA76"/>
      <c r="CJB76"/>
      <c r="CJC76"/>
      <c r="CJD76"/>
      <c r="CJE76"/>
      <c r="CJF76"/>
      <c r="CJG76"/>
      <c r="CJH76"/>
      <c r="CJI76"/>
      <c r="CJJ76"/>
      <c r="CJK76"/>
      <c r="CJL76"/>
      <c r="CJM76"/>
      <c r="CJN76"/>
      <c r="CJO76"/>
      <c r="CJP76"/>
      <c r="CJQ76"/>
      <c r="CJR76"/>
      <c r="CJS76"/>
      <c r="CJT76"/>
      <c r="CJU76"/>
      <c r="CJV76"/>
      <c r="CJW76"/>
      <c r="CJX76"/>
      <c r="CJY76"/>
      <c r="CJZ76"/>
      <c r="CKA76"/>
      <c r="CKB76"/>
      <c r="CKC76"/>
      <c r="CKD76"/>
      <c r="CKE76"/>
      <c r="CKF76"/>
      <c r="CKG76"/>
      <c r="CKH76"/>
      <c r="CKI76"/>
      <c r="CKJ76"/>
      <c r="CKK76"/>
      <c r="CKL76"/>
      <c r="CKM76"/>
      <c r="CKN76"/>
      <c r="CKO76"/>
      <c r="CKP76"/>
      <c r="CKQ76"/>
      <c r="CKR76"/>
      <c r="CKS76"/>
      <c r="CKT76"/>
      <c r="CKU76"/>
      <c r="CKV76"/>
      <c r="CKW76"/>
      <c r="CKX76"/>
      <c r="CKY76"/>
      <c r="CKZ76"/>
      <c r="CLA76"/>
      <c r="CLB76"/>
      <c r="CLC76"/>
      <c r="CLD76"/>
      <c r="CLE76"/>
      <c r="CLF76"/>
      <c r="CLG76"/>
      <c r="CLH76"/>
      <c r="CLI76"/>
      <c r="CLJ76"/>
      <c r="CLK76"/>
      <c r="CLL76"/>
      <c r="CLM76"/>
      <c r="CLN76"/>
      <c r="CLO76"/>
      <c r="CLP76"/>
      <c r="CLQ76"/>
      <c r="CLR76"/>
      <c r="CLS76"/>
      <c r="CLT76"/>
      <c r="CLU76"/>
      <c r="CLV76"/>
      <c r="CLW76"/>
      <c r="CLX76"/>
      <c r="CLY76"/>
      <c r="CLZ76"/>
      <c r="CMA76"/>
      <c r="CMB76"/>
      <c r="CMC76"/>
      <c r="CMD76"/>
      <c r="CME76"/>
      <c r="CMF76"/>
      <c r="CMG76"/>
      <c r="CMH76"/>
      <c r="CMI76"/>
      <c r="CMJ76"/>
    </row>
    <row r="77" spans="1:2376" x14ac:dyDescent="0.3">
      <c r="A77" s="428" t="s">
        <v>534</v>
      </c>
      <c r="B77" s="429"/>
      <c r="C77" s="429"/>
      <c r="D77" s="429"/>
      <c r="E77" s="429"/>
      <c r="F77" s="429"/>
      <c r="G77" s="429"/>
      <c r="H77" s="429"/>
      <c r="I77" s="429"/>
      <c r="J77" s="429"/>
      <c r="K77" s="429"/>
      <c r="L77" s="429"/>
      <c r="M77" s="429"/>
      <c r="N77" s="429"/>
      <c r="O77" s="429"/>
      <c r="P77" s="429"/>
      <c r="Q77" s="429"/>
      <c r="R77" s="429"/>
      <c r="S77" s="429"/>
      <c r="T77" s="429"/>
      <c r="U77" s="429"/>
      <c r="V77" s="429"/>
      <c r="W77" s="429"/>
      <c r="X77" s="429"/>
      <c r="Y77" s="429"/>
      <c r="Z77" s="429"/>
      <c r="AA77" s="430"/>
      <c r="AB77" s="504"/>
      <c r="AC77" s="504"/>
      <c r="AD77" s="504"/>
      <c r="AE77" s="504"/>
      <c r="AF77" s="504"/>
      <c r="AG77" s="504"/>
      <c r="AH77" s="504"/>
      <c r="AI77" s="504"/>
      <c r="AJ77" s="504"/>
      <c r="AK77" s="504"/>
      <c r="AL77" s="504"/>
      <c r="AM77" s="504"/>
      <c r="AN77" s="504"/>
      <c r="AO77" s="504"/>
    </row>
    <row r="78" spans="1:2376" ht="70" x14ac:dyDescent="0.3">
      <c r="A78" s="431" t="s">
        <v>408</v>
      </c>
      <c r="B78" s="432" t="s">
        <v>409</v>
      </c>
      <c r="C78" s="433" t="s">
        <v>410</v>
      </c>
      <c r="D78" s="433" t="s">
        <v>555</v>
      </c>
      <c r="E78" s="433" t="s">
        <v>446</v>
      </c>
      <c r="F78" s="433" t="s">
        <v>354</v>
      </c>
      <c r="G78" s="434" t="s">
        <v>556</v>
      </c>
      <c r="H78" s="434" t="s">
        <v>352</v>
      </c>
      <c r="I78" s="433" t="s">
        <v>222</v>
      </c>
      <c r="J78" s="442" t="s">
        <v>406</v>
      </c>
      <c r="K78" s="443" t="s">
        <v>449</v>
      </c>
      <c r="L78" s="435" t="s">
        <v>1010</v>
      </c>
      <c r="M78" s="436" t="s">
        <v>398</v>
      </c>
      <c r="N78" s="436" t="s">
        <v>533</v>
      </c>
      <c r="O78" s="436" t="s">
        <v>399</v>
      </c>
      <c r="P78" s="436" t="s">
        <v>552</v>
      </c>
      <c r="Q78" s="437" t="s">
        <v>490</v>
      </c>
      <c r="R78" s="444" t="s">
        <v>1011</v>
      </c>
      <c r="S78" s="444" t="s">
        <v>1012</v>
      </c>
      <c r="T78" s="445" t="s">
        <v>102</v>
      </c>
      <c r="U78" s="445" t="s">
        <v>103</v>
      </c>
      <c r="V78" s="445" t="s">
        <v>104</v>
      </c>
      <c r="W78" s="445" t="s">
        <v>105</v>
      </c>
      <c r="X78" s="437" t="s">
        <v>331</v>
      </c>
      <c r="Y78" s="437" t="s">
        <v>332</v>
      </c>
      <c r="Z78" s="436" t="s">
        <v>400</v>
      </c>
      <c r="AA78" s="438" t="s">
        <v>558</v>
      </c>
      <c r="AB78" s="504"/>
      <c r="AC78" s="504"/>
      <c r="AD78" s="504"/>
      <c r="AE78" s="504"/>
      <c r="AF78" s="504"/>
      <c r="AG78" s="504"/>
      <c r="AH78" s="504"/>
      <c r="AI78" s="504"/>
      <c r="AJ78" s="504"/>
      <c r="AK78" s="504"/>
      <c r="AL78" s="504"/>
      <c r="AM78" s="504"/>
      <c r="AN78" s="504"/>
      <c r="AO78" s="504"/>
    </row>
    <row r="79" spans="1:2376" x14ac:dyDescent="0.3">
      <c r="A79" s="319" t="str">
        <f>'END Jul 2021'!K63</f>
        <v>Energy Locals</v>
      </c>
      <c r="B79" s="383" t="str">
        <f>'END Jul 2021'!L63</f>
        <v>Online Member</v>
      </c>
      <c r="C79" s="384">
        <f>IF('END Jul 2021'!BP63=0,91*'END Jul 2021'!M63/100,(91*'END Jul 2021'!M63/100)+'END Jul 2021'!BP63/4)</f>
        <v>91.462818181818164</v>
      </c>
      <c r="D79" s="384">
        <f>IF('END Jul 2021'!O63="",$G$6*'END Jul 2021'!N63/100,IF($G$6&gt;='END Jul 2021'!P63,('END Jul 2021'!P63*'END Jul 2021'!N63/100),($G$6*'END Jul 2021'!N63/100)))</f>
        <v>62.948454545454545</v>
      </c>
      <c r="E79" s="384">
        <f>IF(AND('END Jul 2021'!P63&gt;0,'END Jul 2021'!R63&gt;0),IF($G$6&lt;'END Jul 2021'!P63,0,IF($G$6&lt;=('END Jul 2021'!R63+'END Jul 2021'!P63),(($G$6-'END Jul 2021'!P63)*'END Jul 2021'!Q63/100),(('END Jul 2021'!R63)*'END Jul 2021'!Q63/100))),0)</f>
        <v>0</v>
      </c>
      <c r="F79" s="384">
        <f>IF('END Jul 2021'!T63&gt;0,IF(($G$6&lt;'END Jul 2021'!T63),(0),($G$6-'END Jul 2021'!T63)*'END Jul 2021'!U63/100),IF(AND('END Jul 2021'!R63&gt;0,'END Jul 2021'!T63=""),IF(($G$6&lt;'END Jul 2021'!R63),(0),($G$6-'END Jul 2021'!R63)*'END Jul 2021'!S63/100),IF(AND('END Jul 2021'!P63&gt;0,'END Jul 2021'!R63=""),IF(($G$6&lt;'END Jul 2021'!P63),(0),($G$6-'END Jul 2021'!P63)*'END Jul 2021'!Q63/100),0)))</f>
        <v>0</v>
      </c>
      <c r="G79" s="384">
        <f>$I$6*'END Jul 2021'!AH63/100</f>
        <v>135.66477272727272</v>
      </c>
      <c r="H79" s="384">
        <f>$H$6*'END Jul 2021'!W63/100</f>
        <v>61.86313636363635</v>
      </c>
      <c r="I79" s="384">
        <f t="shared" ref="I79:I100" si="30">SUM(C79:H79)</f>
        <v>351.93918181818179</v>
      </c>
      <c r="J79" s="449">
        <f t="shared" ref="J79:J100" si="31">(I79-C79)*4</f>
        <v>1041.9054545454546</v>
      </c>
      <c r="K79" s="449">
        <f t="shared" ref="K79:K100" si="32">I79*4</f>
        <v>1407.7567272727272</v>
      </c>
      <c r="L79" s="450">
        <f>K79*1.1</f>
        <v>1548.5324000000001</v>
      </c>
      <c r="M79" s="386">
        <f>'END Jul 2021'!AZ63</f>
        <v>0</v>
      </c>
      <c r="N79" s="386">
        <f>'END Jul 2021'!BA63</f>
        <v>0</v>
      </c>
      <c r="O79" s="386">
        <f>'END Jul 2021'!BB63</f>
        <v>0</v>
      </c>
      <c r="P79" s="386">
        <f>'END Jul 2021'!BC63</f>
        <v>0</v>
      </c>
      <c r="Q79" s="386">
        <f>($E$6*'END Jul 2021'!AT63/100)*4</f>
        <v>297.54000000000002</v>
      </c>
      <c r="R79" s="324" t="str">
        <f>IF(SUM(M79:P79)=0,"No discount",IF(M79&gt;0,"Guaranteed off bill",IF(N79&gt;0,"Guaranteed off usage",IF(O79&gt;0,"Pay-on-time off bill","Pay-on-time off usage"))))</f>
        <v>No discount</v>
      </c>
      <c r="S79" s="324" t="str">
        <f>IF(OR(A79="Origin Energy",A79="Red Energy",A79="Powershop"),"Inclusive","Exclusive")</f>
        <v>Exclusive</v>
      </c>
      <c r="T79" s="380">
        <f>IF(AND(R79="Guaranteed off bill",S79="Inclusive"),((K79*1.1)-((K79*1.1)*M79/100))/1.1,IF(AND(R79="Guaranteed off usage",S79="Inclusive"),((K79*1.1)-((J79*1.1)*N79/100))/1.1,IF(AND(R79="Guaranteed off bill",S79="Exclusive"),K79-(K79*M79/100),IF(AND(R79="Guaranteed off usage",S79="Exclusive"),K79-(J79*N79/100),IF(S79="Inclusive",((K79*1.1))/1.1,K79)))))</f>
        <v>1407.7567272727272</v>
      </c>
      <c r="U79" s="380">
        <f>IF(R79="Pay-on-time off bill",T79-(T79*O79/100),IF(R79="Pay-on-time off usage",T79-(J79*P79/100),T79))</f>
        <v>1407.7567272727272</v>
      </c>
      <c r="V79" s="386">
        <f>T79-Q79</f>
        <v>1110.2167272727272</v>
      </c>
      <c r="W79" s="386">
        <f>U79-Q79</f>
        <v>1110.2167272727272</v>
      </c>
      <c r="X79" s="455">
        <f>V79*1.1</f>
        <v>1221.2384</v>
      </c>
      <c r="Y79" s="455">
        <f>W79*1.1</f>
        <v>1221.2384</v>
      </c>
      <c r="Z79" s="387">
        <f>'END Jul 2021'!BL63</f>
        <v>0</v>
      </c>
      <c r="AA79" s="326" t="str">
        <f>'END Jul 2021'!BM63</f>
        <v>n</v>
      </c>
      <c r="AB79" s="504"/>
      <c r="AC79" s="504"/>
      <c r="AD79" s="504"/>
      <c r="AE79" s="504"/>
      <c r="AF79" s="504"/>
      <c r="AG79" s="504"/>
      <c r="AH79" s="504"/>
      <c r="AI79" s="504"/>
      <c r="AJ79" s="504"/>
      <c r="AK79" s="504"/>
      <c r="AL79" s="504"/>
      <c r="AM79" s="504"/>
      <c r="AN79" s="504"/>
      <c r="AO79" s="504"/>
    </row>
    <row r="80" spans="1:2376" x14ac:dyDescent="0.3">
      <c r="A80" s="319" t="str">
        <f>'END Jul 2021'!K64</f>
        <v>AGL</v>
      </c>
      <c r="B80" s="383" t="str">
        <f>'END Jul 2021'!L64</f>
        <v>Solar Savers</v>
      </c>
      <c r="C80" s="384">
        <f>IF('END Jul 2021'!BP64=0,91*'END Jul 2021'!M64/100,(91*'END Jul 2021'!M64/100)+'END Jul 2021'!BP64/4)</f>
        <v>87.715727272727278</v>
      </c>
      <c r="D80" s="384">
        <f>IF('END Jul 2021'!O64="",$G$6*'END Jul 2021'!N64/100,IF($G$6&gt;='END Jul 2021'!P64,('END Jul 2021'!P64*'END Jul 2021'!N64/100),($G$6*'END Jul 2021'!N64/100)))</f>
        <v>81.615927272727262</v>
      </c>
      <c r="E80" s="384">
        <f>IF(AND('END Jul 2021'!P64&gt;0,'END Jul 2021'!R64&gt;0),IF($G$6&lt;'END Jul 2021'!P64,0,IF($G$6&lt;=('END Jul 2021'!R64+'END Jul 2021'!P64),(($G$6-'END Jul 2021'!P64)*'END Jul 2021'!Q64/100),(('END Jul 2021'!R64)*'END Jul 2021'!Q64/100))),0)</f>
        <v>0</v>
      </c>
      <c r="F80" s="384">
        <f>IF('END Jul 2021'!T64&gt;0,IF(($G$6&lt;'END Jul 2021'!T64),(0),($G$6-'END Jul 2021'!T64)*'END Jul 2021'!U64/100),IF(AND('END Jul 2021'!R64&gt;0,'END Jul 2021'!T64=""),IF(($G$6&lt;'END Jul 2021'!R64),(0),($G$6-'END Jul 2021'!R64)*'END Jul 2021'!S64/100),IF(AND('END Jul 2021'!P64&gt;0,'END Jul 2021'!R64=""),IF(($G$6&lt;'END Jul 2021'!P64),(0),($G$6-'END Jul 2021'!P64)*'END Jul 2021'!Q64/100),0)))</f>
        <v>0</v>
      </c>
      <c r="G80" s="384">
        <f>$I$6*'END Jul 2021'!AH64/100</f>
        <v>172.13146363636358</v>
      </c>
      <c r="H80" s="384">
        <f>$H$6*'END Jul 2021'!W64/100</f>
        <v>52.258070454545447</v>
      </c>
      <c r="I80" s="384">
        <f t="shared" si="30"/>
        <v>393.72118863636354</v>
      </c>
      <c r="J80" s="449">
        <f t="shared" si="31"/>
        <v>1224.021845454545</v>
      </c>
      <c r="K80" s="449">
        <f t="shared" si="32"/>
        <v>1574.8847545454541</v>
      </c>
      <c r="L80" s="450">
        <f t="shared" ref="L80:L100" si="33">K80*1.1</f>
        <v>1732.3732299999997</v>
      </c>
      <c r="M80" s="386">
        <f>'END Jul 2021'!AZ64</f>
        <v>0</v>
      </c>
      <c r="N80" s="386">
        <f>'END Jul 2021'!BA64</f>
        <v>0</v>
      </c>
      <c r="O80" s="386">
        <f>'END Jul 2021'!BB64</f>
        <v>0</v>
      </c>
      <c r="P80" s="386">
        <f>'END Jul 2021'!BC64</f>
        <v>0</v>
      </c>
      <c r="Q80" s="386">
        <f>($E$6*'END Jul 2021'!AT64/100)*4</f>
        <v>505.81800000000004</v>
      </c>
      <c r="R80" s="324" t="str">
        <f t="shared" ref="R80:R100" si="34">IF(SUM(M80:P80)=0,"No discount",IF(M80&gt;0,"Guaranteed off bill",IF(N80&gt;0,"Guaranteed off usage",IF(O80&gt;0,"Pay-on-time off bill","Pay-on-time off usage"))))</f>
        <v>No discount</v>
      </c>
      <c r="S80" s="324" t="str">
        <f t="shared" ref="S80:S100" si="35">IF(OR(A80="Origin Energy",A80="Red Energy",A80="Powershop"),"Inclusive","Exclusive")</f>
        <v>Exclusive</v>
      </c>
      <c r="T80" s="380">
        <f t="shared" ref="T80:T100" si="36">IF(AND(R80="Guaranteed off bill",S80="Inclusive"),((K80*1.1)-((K80*1.1)*M80/100))/1.1,IF(AND(R80="Guaranteed off usage",S80="Inclusive"),((K80*1.1)-((J80*1.1)*N80/100))/1.1,IF(AND(R80="Guaranteed off bill",S80="Exclusive"),K80-(K80*M80/100),IF(AND(R80="Guaranteed off usage",S80="Exclusive"),K80-(J80*N80/100),IF(S80="Inclusive",((K80*1.1))/1.1,K80)))))</f>
        <v>1574.8847545454541</v>
      </c>
      <c r="U80" s="380">
        <f t="shared" ref="U80:U100" si="37">IF(R80="Pay-on-time off bill",T80-(T80*O80/100),IF(R80="Pay-on-time off usage",T80-(J80*P80/100),T80))</f>
        <v>1574.8847545454541</v>
      </c>
      <c r="V80" s="386">
        <f t="shared" ref="V80:V100" si="38">T80-Q80</f>
        <v>1069.0667545454542</v>
      </c>
      <c r="W80" s="386">
        <f t="shared" ref="W80:W100" si="39">U80-Q80</f>
        <v>1069.0667545454542</v>
      </c>
      <c r="X80" s="455">
        <f t="shared" ref="X80:Y95" si="40">V80*1.1</f>
        <v>1175.9734299999998</v>
      </c>
      <c r="Y80" s="455">
        <f t="shared" si="40"/>
        <v>1175.9734299999998</v>
      </c>
      <c r="Z80" s="387">
        <f>'END Jul 2021'!BL64</f>
        <v>0</v>
      </c>
      <c r="AA80" s="326" t="str">
        <f>'END Jul 2021'!BM64</f>
        <v>n</v>
      </c>
      <c r="AB80" s="504"/>
      <c r="AC80" s="504"/>
      <c r="AD80" s="504"/>
      <c r="AE80" s="504"/>
      <c r="AF80" s="504"/>
      <c r="AG80" s="504"/>
      <c r="AH80" s="504"/>
      <c r="AI80" s="504"/>
      <c r="AJ80" s="504"/>
      <c r="AK80" s="504"/>
      <c r="AL80" s="504"/>
      <c r="AM80" s="504"/>
      <c r="AN80" s="504"/>
      <c r="AO80" s="504"/>
    </row>
    <row r="81" spans="1:41" x14ac:dyDescent="0.3">
      <c r="A81" s="319" t="str">
        <f>'END Jul 2021'!K65</f>
        <v>Alinta Energy</v>
      </c>
      <c r="B81" s="383" t="str">
        <f>'END Jul 2021'!L65</f>
        <v>Home Deal</v>
      </c>
      <c r="C81" s="384">
        <f>IF('END Jul 2021'!BP65=0,91*'END Jul 2021'!M65/100,(91*'END Jul 2021'!M65/100)+'END Jul 2021'!BP65/4)</f>
        <v>79.045909090909092</v>
      </c>
      <c r="D81" s="384">
        <f>IF('END Jul 2021'!O65="",$G$6*'END Jul 2021'!N65/100,IF($G$6&gt;='END Jul 2021'!P65,('END Jul 2021'!P65*'END Jul 2021'!N65/100),($G$6*'END Jul 2021'!N65/100)))</f>
        <v>69.243299999999991</v>
      </c>
      <c r="E81" s="384">
        <f>IF(AND('END Jul 2021'!P65&gt;0,'END Jul 2021'!R65&gt;0),IF($G$6&lt;'END Jul 2021'!P65,0,IF($G$6&lt;=('END Jul 2021'!R65+'END Jul 2021'!P65),(($G$6-'END Jul 2021'!P65)*'END Jul 2021'!Q65/100),(('END Jul 2021'!R65)*'END Jul 2021'!Q65/100))),0)</f>
        <v>0</v>
      </c>
      <c r="F81" s="384">
        <f>IF('END Jul 2021'!T65&gt;0,IF(($G$6&lt;'END Jul 2021'!T65),(0),($G$6-'END Jul 2021'!T65)*'END Jul 2021'!U65/100),IF(AND('END Jul 2021'!R65&gt;0,'END Jul 2021'!T65=""),IF(($G$6&lt;'END Jul 2021'!R65),(0),($G$6-'END Jul 2021'!R65)*'END Jul 2021'!S65/100),IF(AND('END Jul 2021'!P65&gt;0,'END Jul 2021'!R65=""),IF(($G$6&lt;'END Jul 2021'!P65),(0),($G$6-'END Jul 2021'!P65)*'END Jul 2021'!Q65/100),0)))</f>
        <v>0</v>
      </c>
      <c r="G81" s="384">
        <f>$I$6*'END Jul 2021'!AH65/100</f>
        <v>149.23124999999996</v>
      </c>
      <c r="H81" s="384">
        <f>$H$6*'END Jul 2021'!W65/100</f>
        <v>59.095574999999982</v>
      </c>
      <c r="I81" s="384">
        <f t="shared" si="30"/>
        <v>356.61603409090907</v>
      </c>
      <c r="J81" s="449">
        <f t="shared" si="31"/>
        <v>1110.2804999999998</v>
      </c>
      <c r="K81" s="449">
        <f t="shared" si="32"/>
        <v>1426.4641363636363</v>
      </c>
      <c r="L81" s="450">
        <f t="shared" si="33"/>
        <v>1569.1105500000001</v>
      </c>
      <c r="M81" s="386">
        <f>'END Jul 2021'!AZ65</f>
        <v>0</v>
      </c>
      <c r="N81" s="386">
        <f>'END Jul 2021'!BA65</f>
        <v>0</v>
      </c>
      <c r="O81" s="386">
        <f>'END Jul 2021'!BB65</f>
        <v>0</v>
      </c>
      <c r="P81" s="386">
        <f>'END Jul 2021'!BC65</f>
        <v>0</v>
      </c>
      <c r="Q81" s="386">
        <f>($E$6*'END Jul 2021'!AT65/100)*4</f>
        <v>223.155</v>
      </c>
      <c r="R81" s="324" t="str">
        <f t="shared" si="34"/>
        <v>No discount</v>
      </c>
      <c r="S81" s="324" t="str">
        <f t="shared" si="35"/>
        <v>Exclusive</v>
      </c>
      <c r="T81" s="380">
        <f t="shared" si="36"/>
        <v>1426.4641363636363</v>
      </c>
      <c r="U81" s="380">
        <f t="shared" si="37"/>
        <v>1426.4641363636363</v>
      </c>
      <c r="V81" s="386">
        <f t="shared" si="38"/>
        <v>1203.3091363636363</v>
      </c>
      <c r="W81" s="386">
        <f t="shared" si="39"/>
        <v>1203.3091363636363</v>
      </c>
      <c r="X81" s="455">
        <f t="shared" si="40"/>
        <v>1323.64005</v>
      </c>
      <c r="Y81" s="455">
        <f t="shared" si="40"/>
        <v>1323.64005</v>
      </c>
      <c r="Z81" s="387">
        <f>'END Jul 2021'!BL65</f>
        <v>0</v>
      </c>
      <c r="AA81" s="326" t="str">
        <f>'END Jul 2021'!BM65</f>
        <v>n</v>
      </c>
      <c r="AB81" s="504"/>
      <c r="AC81" s="504"/>
      <c r="AD81" s="504"/>
      <c r="AE81" s="504"/>
      <c r="AF81" s="504"/>
      <c r="AG81" s="504"/>
      <c r="AH81" s="504"/>
      <c r="AI81" s="504"/>
      <c r="AJ81" s="504"/>
      <c r="AK81" s="504"/>
      <c r="AL81" s="504"/>
      <c r="AM81" s="504"/>
      <c r="AN81" s="504"/>
      <c r="AO81" s="504"/>
    </row>
    <row r="82" spans="1:41" x14ac:dyDescent="0.3">
      <c r="A82" s="319" t="str">
        <f>'END Jul 2021'!K66</f>
        <v>CovaU</v>
      </c>
      <c r="B82" s="383" t="str">
        <f>'END Jul 2021'!L66</f>
        <v>Freedom Plus Solar</v>
      </c>
      <c r="C82" s="384">
        <f>IF('END Jul 2021'!BP66=0,91*'END Jul 2021'!M66/100,(91*'END Jul 2021'!M66/100)+'END Jul 2021'!BP66/4)</f>
        <v>113.74999999999999</v>
      </c>
      <c r="D82" s="384">
        <f>IF('END Jul 2021'!O66="",$G$6*'END Jul 2021'!N66/100,IF($G$6&gt;='END Jul 2021'!P66,('END Jul 2021'!P66*'END Jul 2021'!N66/100),($G$6*'END Jul 2021'!N66/100)))</f>
        <v>88.344899999999996</v>
      </c>
      <c r="E82" s="384">
        <f>IF(AND('END Jul 2021'!P66&gt;0,'END Jul 2021'!R66&gt;0),IF($G$6&lt;'END Jul 2021'!P66,0,IF($G$6&lt;=('END Jul 2021'!R66+'END Jul 2021'!P66),(($G$6-'END Jul 2021'!P66)*'END Jul 2021'!Q66/100),(('END Jul 2021'!R66)*'END Jul 2021'!Q66/100))),0)</f>
        <v>0</v>
      </c>
      <c r="F82" s="384">
        <f>IF('END Jul 2021'!T66&gt;0,IF(($G$6&lt;'END Jul 2021'!T66),(0),($G$6-'END Jul 2021'!T66)*'END Jul 2021'!U66/100),IF(AND('END Jul 2021'!R66&gt;0,'END Jul 2021'!T66=""),IF(($G$6&lt;'END Jul 2021'!R66),(0),($G$6-'END Jul 2021'!R66)*'END Jul 2021'!S66/100),IF(AND('END Jul 2021'!P66&gt;0,'END Jul 2021'!R66=""),IF(($G$6&lt;'END Jul 2021'!P66),(0),($G$6-'END Jul 2021'!P66)*'END Jul 2021'!Q66/100),0)))</f>
        <v>0</v>
      </c>
      <c r="G82" s="384">
        <f>$I$6*'END Jul 2021'!AH66/100</f>
        <v>179.07749999999996</v>
      </c>
      <c r="H82" s="384">
        <f>$H$6*'END Jul 2021'!W66/100</f>
        <v>94.780836818181797</v>
      </c>
      <c r="I82" s="384">
        <f t="shared" si="30"/>
        <v>475.95323681818172</v>
      </c>
      <c r="J82" s="449">
        <f t="shared" si="31"/>
        <v>1448.8129472727269</v>
      </c>
      <c r="K82" s="449">
        <f t="shared" si="32"/>
        <v>1903.8129472727269</v>
      </c>
      <c r="L82" s="450">
        <f t="shared" si="33"/>
        <v>2094.1942419999996</v>
      </c>
      <c r="M82" s="386">
        <f>'END Jul 2021'!AZ66</f>
        <v>20</v>
      </c>
      <c r="N82" s="386">
        <f>'END Jul 2021'!BA66</f>
        <v>0</v>
      </c>
      <c r="O82" s="386">
        <f>'END Jul 2021'!BB66</f>
        <v>0</v>
      </c>
      <c r="P82" s="386">
        <f>'END Jul 2021'!BC66</f>
        <v>0</v>
      </c>
      <c r="Q82" s="386">
        <f>($E$6*'END Jul 2021'!AT66/100)*4</f>
        <v>252.90900000000002</v>
      </c>
      <c r="R82" s="324" t="str">
        <f t="shared" si="34"/>
        <v>Guaranteed off bill</v>
      </c>
      <c r="S82" s="324" t="str">
        <f t="shared" si="35"/>
        <v>Exclusive</v>
      </c>
      <c r="T82" s="380">
        <f t="shared" si="36"/>
        <v>1523.0503578181815</v>
      </c>
      <c r="U82" s="380">
        <f t="shared" si="37"/>
        <v>1523.0503578181815</v>
      </c>
      <c r="V82" s="386">
        <f t="shared" si="38"/>
        <v>1270.1413578181814</v>
      </c>
      <c r="W82" s="386">
        <f t="shared" si="39"/>
        <v>1270.1413578181814</v>
      </c>
      <c r="X82" s="455">
        <f t="shared" si="40"/>
        <v>1397.1554935999995</v>
      </c>
      <c r="Y82" s="455">
        <f t="shared" si="40"/>
        <v>1397.1554935999995</v>
      </c>
      <c r="Z82" s="387">
        <f>'END Jul 2021'!BL66</f>
        <v>0</v>
      </c>
      <c r="AA82" s="326" t="str">
        <f>'END Jul 2021'!BM66</f>
        <v>n</v>
      </c>
      <c r="AB82" s="504"/>
      <c r="AC82" s="504"/>
      <c r="AD82" s="504"/>
      <c r="AE82" s="504"/>
      <c r="AF82" s="504"/>
      <c r="AG82" s="504"/>
      <c r="AH82" s="504"/>
      <c r="AI82" s="504"/>
      <c r="AJ82" s="504"/>
      <c r="AK82" s="504"/>
      <c r="AL82" s="504"/>
      <c r="AM82" s="504"/>
      <c r="AN82" s="504"/>
      <c r="AO82" s="504"/>
    </row>
    <row r="83" spans="1:41" x14ac:dyDescent="0.3">
      <c r="A83" s="319" t="str">
        <f>'END Jul 2021'!K67</f>
        <v>Diamond Energy</v>
      </c>
      <c r="B83" s="383" t="str">
        <f>'END Jul 2021'!L67</f>
        <v>Renewable Saver POT</v>
      </c>
      <c r="C83" s="384">
        <f>IF('END Jul 2021'!BP67=0,91*'END Jul 2021'!M67/100,(91*'END Jul 2021'!M67/100)+'END Jul 2021'!BP67/4)</f>
        <v>84.174999999999983</v>
      </c>
      <c r="D83" s="384">
        <f>IF('END Jul 2021'!O67="",$G$6*'END Jul 2021'!N67/100,IF($G$6&gt;='END Jul 2021'!P67,('END Jul 2021'!P67*'END Jul 2021'!N67/100),($G$6*'END Jul 2021'!N67/100)))</f>
        <v>84.893588181818174</v>
      </c>
      <c r="E83" s="384">
        <f>IF(AND('END Jul 2021'!P67&gt;0,'END Jul 2021'!R67&gt;0),IF($G$6&lt;'END Jul 2021'!P67,0,IF($G$6&lt;=('END Jul 2021'!R67+'END Jul 2021'!P67),(($G$6-'END Jul 2021'!P67)*'END Jul 2021'!Q67/100),(('END Jul 2021'!R67)*'END Jul 2021'!Q67/100))),0)</f>
        <v>0</v>
      </c>
      <c r="F83" s="384">
        <f>IF('END Jul 2021'!T67&gt;0,IF(($G$6&lt;'END Jul 2021'!T67),(0),($G$6-'END Jul 2021'!T67)*'END Jul 2021'!U67/100),IF(AND('END Jul 2021'!R67&gt;0,'END Jul 2021'!T67=""),IF(($G$6&lt;'END Jul 2021'!R67),(0),($G$6-'END Jul 2021'!R67)*'END Jul 2021'!S67/100),IF(AND('END Jul 2021'!P67&gt;0,'END Jul 2021'!R67=""),IF(($G$6&lt;'END Jul 2021'!P67),(0),($G$6-'END Jul 2021'!P67)*'END Jul 2021'!Q67/100),0)))</f>
        <v>0</v>
      </c>
      <c r="G83" s="384">
        <f>$I$6*'END Jul 2021'!AH67/100</f>
        <v>150.42509999999996</v>
      </c>
      <c r="H83" s="384">
        <f>$H$6*'END Jul 2021'!W67/100</f>
        <v>59.290932272727268</v>
      </c>
      <c r="I83" s="384">
        <f t="shared" si="30"/>
        <v>378.7846204545454</v>
      </c>
      <c r="J83" s="449">
        <f t="shared" si="31"/>
        <v>1178.4384818181816</v>
      </c>
      <c r="K83" s="449">
        <f t="shared" si="32"/>
        <v>1515.1384818181816</v>
      </c>
      <c r="L83" s="450">
        <f t="shared" si="33"/>
        <v>1666.6523299999999</v>
      </c>
      <c r="M83" s="386">
        <f>'END Jul 2021'!AZ67</f>
        <v>0</v>
      </c>
      <c r="N83" s="386">
        <f>'END Jul 2021'!BA67</f>
        <v>0</v>
      </c>
      <c r="O83" s="386">
        <f>'END Jul 2021'!BB67</f>
        <v>7</v>
      </c>
      <c r="P83" s="386">
        <f>'END Jul 2021'!BC67</f>
        <v>0</v>
      </c>
      <c r="Q83" s="386">
        <f>($E$6*'END Jul 2021'!AT67/100)*4</f>
        <v>303.49079999999998</v>
      </c>
      <c r="R83" s="324" t="str">
        <f t="shared" si="34"/>
        <v>Pay-on-time off bill</v>
      </c>
      <c r="S83" s="324" t="str">
        <f t="shared" si="35"/>
        <v>Exclusive</v>
      </c>
      <c r="T83" s="380">
        <f t="shared" si="36"/>
        <v>1515.1384818181816</v>
      </c>
      <c r="U83" s="380">
        <f t="shared" si="37"/>
        <v>1409.0787880909088</v>
      </c>
      <c r="V83" s="386">
        <f t="shared" si="38"/>
        <v>1211.6476818181816</v>
      </c>
      <c r="W83" s="386">
        <f t="shared" si="39"/>
        <v>1105.5879880909088</v>
      </c>
      <c r="X83" s="455">
        <f t="shared" si="40"/>
        <v>1332.8124499999999</v>
      </c>
      <c r="Y83" s="455">
        <f t="shared" si="40"/>
        <v>1216.1467868999998</v>
      </c>
      <c r="Z83" s="387">
        <f>'END Jul 2021'!BL67</f>
        <v>0</v>
      </c>
      <c r="AA83" s="326" t="str">
        <f>'END Jul 2021'!BM67</f>
        <v>n</v>
      </c>
      <c r="AB83" s="504"/>
      <c r="AC83" s="504"/>
      <c r="AD83" s="504"/>
      <c r="AE83" s="504"/>
      <c r="AF83" s="504"/>
      <c r="AG83" s="504"/>
      <c r="AH83" s="504"/>
      <c r="AI83" s="504"/>
      <c r="AJ83" s="504"/>
      <c r="AK83" s="504"/>
      <c r="AL83" s="504"/>
      <c r="AM83" s="504"/>
      <c r="AN83" s="504"/>
      <c r="AO83" s="504"/>
    </row>
    <row r="84" spans="1:41" x14ac:dyDescent="0.3">
      <c r="A84" s="319" t="str">
        <f>'END Jul 2021'!K68</f>
        <v>Dodo Power &amp; Gas</v>
      </c>
      <c r="B84" s="383" t="str">
        <f>'END Jul 2021'!L68</f>
        <v>Market offer</v>
      </c>
      <c r="C84" s="384">
        <f>IF('END Jul 2021'!BP68=0,91*'END Jul 2021'!M68/100,(91*'END Jul 2021'!M68/100)+'END Jul 2021'!BP68/4)</f>
        <v>90.23890909090909</v>
      </c>
      <c r="D84" s="384">
        <f>IF('END Jul 2021'!O68="",$G$6*'END Jul 2021'!N68/100,IF($G$6&gt;='END Jul 2021'!P68,('END Jul 2021'!P68*'END Jul 2021'!N68/100),($G$6*'END Jul 2021'!N68/100)))</f>
        <v>60.430516363636364</v>
      </c>
      <c r="E84" s="384">
        <f>IF(AND('END Jul 2021'!P68&gt;0,'END Jul 2021'!R68&gt;0),IF($G$6&lt;'END Jul 2021'!P68,0,IF($G$6&lt;=('END Jul 2021'!R68+'END Jul 2021'!P68),(($G$6-'END Jul 2021'!P68)*'END Jul 2021'!Q68/100),(('END Jul 2021'!R68)*'END Jul 2021'!Q68/100))),0)</f>
        <v>0</v>
      </c>
      <c r="F84" s="384">
        <f>IF('END Jul 2021'!T68&gt;0,IF(($G$6&lt;'END Jul 2021'!T68),(0),($G$6-'END Jul 2021'!T68)*'END Jul 2021'!U68/100),IF(AND('END Jul 2021'!R68&gt;0,'END Jul 2021'!T68=""),IF(($G$6&lt;'END Jul 2021'!R68),(0),($G$6-'END Jul 2021'!R68)*'END Jul 2021'!S68/100),IF(AND('END Jul 2021'!P68&gt;0,'END Jul 2021'!R68=""),IF(($G$6&lt;'END Jul 2021'!P68),(0),($G$6-'END Jul 2021'!P68)*'END Jul 2021'!Q68/100),0)))</f>
        <v>0</v>
      </c>
      <c r="G84" s="384">
        <f>$I$6*'END Jul 2021'!AH68/100</f>
        <v>124.2146659090909</v>
      </c>
      <c r="H84" s="384">
        <f>$H$6*'END Jul 2021'!W68/100</f>
        <v>72.803143636363615</v>
      </c>
      <c r="I84" s="384">
        <f t="shared" si="30"/>
        <v>347.68723499999999</v>
      </c>
      <c r="J84" s="449">
        <f t="shared" si="31"/>
        <v>1029.7933036363636</v>
      </c>
      <c r="K84" s="449">
        <f t="shared" si="32"/>
        <v>1390.7489399999999</v>
      </c>
      <c r="L84" s="450">
        <f t="shared" si="33"/>
        <v>1529.823834</v>
      </c>
      <c r="M84" s="386">
        <f>'END Jul 2021'!AZ68</f>
        <v>0</v>
      </c>
      <c r="N84" s="386">
        <f>'END Jul 2021'!BA68</f>
        <v>0</v>
      </c>
      <c r="O84" s="386">
        <f>'END Jul 2021'!BB68</f>
        <v>0</v>
      </c>
      <c r="P84" s="386">
        <f>'END Jul 2021'!BC68</f>
        <v>0</v>
      </c>
      <c r="Q84" s="386">
        <f>($E$6*'END Jul 2021'!AT68/100)*4</f>
        <v>345.14639999999997</v>
      </c>
      <c r="R84" s="324" t="str">
        <f t="shared" si="34"/>
        <v>No discount</v>
      </c>
      <c r="S84" s="324" t="str">
        <f t="shared" si="35"/>
        <v>Exclusive</v>
      </c>
      <c r="T84" s="380">
        <f t="shared" si="36"/>
        <v>1390.7489399999999</v>
      </c>
      <c r="U84" s="380">
        <f t="shared" si="37"/>
        <v>1390.7489399999999</v>
      </c>
      <c r="V84" s="386">
        <f t="shared" si="38"/>
        <v>1045.6025399999999</v>
      </c>
      <c r="W84" s="386">
        <f t="shared" si="39"/>
        <v>1045.6025399999999</v>
      </c>
      <c r="X84" s="455">
        <f t="shared" si="40"/>
        <v>1150.1627939999998</v>
      </c>
      <c r="Y84" s="455">
        <f t="shared" si="40"/>
        <v>1150.1627939999998</v>
      </c>
      <c r="Z84" s="387">
        <f>'END Jul 2021'!BL68</f>
        <v>0</v>
      </c>
      <c r="AA84" s="326" t="str">
        <f>'END Jul 2021'!BM68</f>
        <v>n</v>
      </c>
      <c r="AB84" s="504"/>
      <c r="AC84" s="504"/>
      <c r="AD84" s="504"/>
      <c r="AE84" s="504"/>
      <c r="AF84" s="504"/>
      <c r="AG84" s="504"/>
      <c r="AH84" s="504"/>
      <c r="AI84" s="504"/>
      <c r="AJ84" s="504"/>
      <c r="AK84" s="504"/>
      <c r="AL84" s="504"/>
      <c r="AM84" s="504"/>
      <c r="AN84" s="504"/>
      <c r="AO84" s="504"/>
    </row>
    <row r="85" spans="1:41" x14ac:dyDescent="0.3">
      <c r="A85" s="319" t="str">
        <f>'END Jul 2021'!K69</f>
        <v>Origin Energy</v>
      </c>
      <c r="B85" s="383" t="str">
        <f>'END Jul 2021'!L69</f>
        <v>Solar Boost</v>
      </c>
      <c r="C85" s="384">
        <f>IF('END Jul 2021'!BP69=0,91*'END Jul 2021'!M69/100,(91*'END Jul 2021'!M69/100)+'END Jul 2021'!BP69/4)</f>
        <v>89.783909090909091</v>
      </c>
      <c r="D85" s="384">
        <f>IF('END Jul 2021'!O69="",$G$6*'END Jul 2021'!N69/100,IF($G$6&gt;='END Jul 2021'!P69,('END Jul 2021'!P69*'END Jul 2021'!N69/100),($G$6*'END Jul 2021'!N69/100)))</f>
        <v>79.271640000000005</v>
      </c>
      <c r="E85" s="384">
        <f>IF(AND('END Jul 2021'!P69&gt;0,'END Jul 2021'!R69&gt;0),IF($G$6&lt;'END Jul 2021'!P69,0,IF($G$6&lt;=('END Jul 2021'!R69+'END Jul 2021'!P69),(($G$6-'END Jul 2021'!P69)*'END Jul 2021'!Q69/100),(('END Jul 2021'!R69)*'END Jul 2021'!Q69/100))),0)</f>
        <v>0</v>
      </c>
      <c r="F85" s="384">
        <f>IF('END Jul 2021'!T69&gt;0,IF(($G$6&lt;'END Jul 2021'!T69),(0),($G$6-'END Jul 2021'!T69)*'END Jul 2021'!U69/100),IF(AND('END Jul 2021'!R69&gt;0,'END Jul 2021'!T69=""),IF(($G$6&lt;'END Jul 2021'!R69),(0),($G$6-'END Jul 2021'!R69)*'END Jul 2021'!S69/100),IF(AND('END Jul 2021'!P69&gt;0,'END Jul 2021'!R69=""),IF(($G$6&lt;'END Jul 2021'!P69),(0),($G$6-'END Jul 2021'!P69)*'END Jul 2021'!Q69/100),0)))</f>
        <v>0</v>
      </c>
      <c r="G85" s="384">
        <f>$I$6*'END Jul 2021'!AH69/100</f>
        <v>154.82063863636361</v>
      </c>
      <c r="H85" s="384">
        <f>$H$6*'END Jul 2021'!W69/100</f>
        <v>55.058191363636354</v>
      </c>
      <c r="I85" s="384">
        <f t="shared" si="30"/>
        <v>378.93437909090909</v>
      </c>
      <c r="J85" s="449">
        <f t="shared" si="31"/>
        <v>1156.6018799999999</v>
      </c>
      <c r="K85" s="449">
        <f t="shared" si="32"/>
        <v>1515.7375163636364</v>
      </c>
      <c r="L85" s="450">
        <f t="shared" si="33"/>
        <v>1667.3112680000002</v>
      </c>
      <c r="M85" s="386">
        <f>'END Jul 2021'!AZ69</f>
        <v>0</v>
      </c>
      <c r="N85" s="386">
        <f>'END Jul 2021'!BA69</f>
        <v>0</v>
      </c>
      <c r="O85" s="386">
        <f>'END Jul 2021'!BB69</f>
        <v>0</v>
      </c>
      <c r="P85" s="386">
        <f>'END Jul 2021'!BC69</f>
        <v>0</v>
      </c>
      <c r="Q85" s="386">
        <f>($E$6*'END Jul 2021'!AT69/100)*4</f>
        <v>416.55599999999998</v>
      </c>
      <c r="R85" s="324" t="str">
        <f t="shared" si="34"/>
        <v>No discount</v>
      </c>
      <c r="S85" s="324" t="str">
        <f t="shared" si="35"/>
        <v>Inclusive</v>
      </c>
      <c r="T85" s="380">
        <f t="shared" si="36"/>
        <v>1515.7375163636364</v>
      </c>
      <c r="U85" s="380">
        <f t="shared" si="37"/>
        <v>1515.7375163636364</v>
      </c>
      <c r="V85" s="386">
        <f t="shared" si="38"/>
        <v>1099.1815163636363</v>
      </c>
      <c r="W85" s="386">
        <f t="shared" si="39"/>
        <v>1099.1815163636363</v>
      </c>
      <c r="X85" s="455">
        <f t="shared" si="40"/>
        <v>1209.0996680000001</v>
      </c>
      <c r="Y85" s="455">
        <f t="shared" si="40"/>
        <v>1209.0996680000001</v>
      </c>
      <c r="Z85" s="387">
        <f>'END Jul 2021'!BL69</f>
        <v>0</v>
      </c>
      <c r="AA85" s="326" t="str">
        <f>'END Jul 2021'!BM69</f>
        <v>n</v>
      </c>
      <c r="AB85" s="504"/>
      <c r="AC85" s="504"/>
      <c r="AD85" s="504"/>
      <c r="AE85" s="504"/>
      <c r="AF85" s="504"/>
      <c r="AG85" s="504"/>
      <c r="AH85" s="504"/>
      <c r="AI85" s="504"/>
      <c r="AJ85" s="504"/>
      <c r="AK85" s="504"/>
      <c r="AL85" s="504"/>
      <c r="AM85" s="504"/>
      <c r="AN85" s="504"/>
      <c r="AO85" s="504"/>
    </row>
    <row r="86" spans="1:41" x14ac:dyDescent="0.3">
      <c r="A86" s="319" t="str">
        <f>'END Jul 2021'!K70</f>
        <v>Powerdirect</v>
      </c>
      <c r="B86" s="383" t="str">
        <f>'END Jul 2021'!L70</f>
        <v>Rate Saver</v>
      </c>
      <c r="C86" s="384">
        <f>IF('END Jul 2021'!BP70=0,91*'END Jul 2021'!M70/100,(91*'END Jul 2021'!M70/100)+'END Jul 2021'!BP70/4)</f>
        <v>52.622818181818175</v>
      </c>
      <c r="D86" s="384">
        <f>IF('END Jul 2021'!O70="",$G$6*'END Jul 2021'!N70/100,IF($G$6&gt;='END Jul 2021'!P70,('END Jul 2021'!P70*'END Jul 2021'!N70/100),($G$6*'END Jul 2021'!N70/100)))</f>
        <v>70.176673636363631</v>
      </c>
      <c r="E86" s="384">
        <f>IF(AND('END Jul 2021'!P70&gt;0,'END Jul 2021'!R70&gt;0),IF($G$6&lt;'END Jul 2021'!P70,0,IF($G$6&lt;=('END Jul 2021'!R70+'END Jul 2021'!P70),(($G$6-'END Jul 2021'!P70)*'END Jul 2021'!Q70/100),(('END Jul 2021'!R70)*'END Jul 2021'!Q70/100))),0)</f>
        <v>0</v>
      </c>
      <c r="F86" s="384">
        <f>IF('END Jul 2021'!T70&gt;0,IF(($G$6&lt;'END Jul 2021'!T70),(0),($G$6-'END Jul 2021'!T70)*'END Jul 2021'!U70/100),IF(AND('END Jul 2021'!R70&gt;0,'END Jul 2021'!T70=""),IF(($G$6&lt;'END Jul 2021'!R70),(0),($G$6-'END Jul 2021'!R70)*'END Jul 2021'!S70/100),IF(AND('END Jul 2021'!P70&gt;0,'END Jul 2021'!R70=""),IF(($G$6&lt;'END Jul 2021'!P70),(0),($G$6-'END Jul 2021'!P70)*'END Jul 2021'!Q70/100),0)))</f>
        <v>0</v>
      </c>
      <c r="G86" s="384">
        <f>$I$6*'END Jul 2021'!AH70/100</f>
        <v>148.03739999999999</v>
      </c>
      <c r="H86" s="384">
        <f>$H$6*'END Jul 2021'!W70/100</f>
        <v>44.899613181818175</v>
      </c>
      <c r="I86" s="384">
        <f t="shared" si="30"/>
        <v>315.73650499999997</v>
      </c>
      <c r="J86" s="449">
        <f t="shared" si="31"/>
        <v>1052.4547472727272</v>
      </c>
      <c r="K86" s="449">
        <f t="shared" si="32"/>
        <v>1262.9460199999999</v>
      </c>
      <c r="L86" s="450">
        <f t="shared" si="33"/>
        <v>1389.240622</v>
      </c>
      <c r="M86" s="386">
        <f>'END Jul 2021'!AZ70</f>
        <v>0</v>
      </c>
      <c r="N86" s="386">
        <f>'END Jul 2021'!BA70</f>
        <v>0</v>
      </c>
      <c r="O86" s="386">
        <f>'END Jul 2021'!BB70</f>
        <v>0</v>
      </c>
      <c r="P86" s="386">
        <f>'END Jul 2021'!BC70</f>
        <v>0</v>
      </c>
      <c r="Q86" s="386">
        <f>($E$6*'END Jul 2021'!AT70/100)*4</f>
        <v>208.27799999999999</v>
      </c>
      <c r="R86" s="324" t="str">
        <f t="shared" si="34"/>
        <v>No discount</v>
      </c>
      <c r="S86" s="324" t="str">
        <f t="shared" si="35"/>
        <v>Exclusive</v>
      </c>
      <c r="T86" s="380">
        <f t="shared" si="36"/>
        <v>1262.9460199999999</v>
      </c>
      <c r="U86" s="380">
        <f t="shared" si="37"/>
        <v>1262.9460199999999</v>
      </c>
      <c r="V86" s="386">
        <f t="shared" si="38"/>
        <v>1054.6680199999998</v>
      </c>
      <c r="W86" s="386">
        <f t="shared" si="39"/>
        <v>1054.6680199999998</v>
      </c>
      <c r="X86" s="455">
        <f t="shared" si="40"/>
        <v>1160.134822</v>
      </c>
      <c r="Y86" s="455">
        <f t="shared" si="40"/>
        <v>1160.134822</v>
      </c>
      <c r="Z86" s="387">
        <f>'END Jul 2021'!BL70</f>
        <v>0</v>
      </c>
      <c r="AA86" s="326" t="str">
        <f>'END Jul 2021'!BM70</f>
        <v>n</v>
      </c>
      <c r="AB86" s="504"/>
      <c r="AC86" s="504"/>
      <c r="AD86" s="504"/>
      <c r="AE86" s="504"/>
      <c r="AF86" s="504"/>
      <c r="AG86" s="504"/>
      <c r="AH86" s="504"/>
      <c r="AI86" s="504"/>
      <c r="AJ86" s="504"/>
      <c r="AK86" s="504"/>
      <c r="AL86" s="504"/>
      <c r="AM86" s="504"/>
      <c r="AN86" s="504"/>
      <c r="AO86" s="504"/>
    </row>
    <row r="87" spans="1:41" x14ac:dyDescent="0.3">
      <c r="A87" s="319" t="str">
        <f>'END Jul 2021'!K71</f>
        <v>Powershop</v>
      </c>
      <c r="B87" s="383" t="str">
        <f>'END Jul 2021'!L71</f>
        <v>Carbon neutral</v>
      </c>
      <c r="C87" s="384">
        <f>IF('END Jul 2021'!BP71=0,91*'END Jul 2021'!M71/100,(91*'END Jul 2021'!M71/100)+'END Jul 2021'!BP71/4)</f>
        <v>94.64</v>
      </c>
      <c r="D87" s="384">
        <f>IF('END Jul 2021'!O71="",$G$6*'END Jul 2021'!N71/100,IF($G$6&gt;='END Jul 2021'!P71,('END Jul 2021'!P71*'END Jul 2021'!N71/100),($G$6*'END Jul 2021'!N71/100)))</f>
        <v>63.816709090909079</v>
      </c>
      <c r="E87" s="384">
        <f>IF(AND('END Jul 2021'!P71&gt;0,'END Jul 2021'!R71&gt;0),IF($G$6&lt;'END Jul 2021'!P71,0,IF($G$6&lt;=('END Jul 2021'!R71+'END Jul 2021'!P71),(($G$6-'END Jul 2021'!P71)*'END Jul 2021'!Q71/100),(('END Jul 2021'!R71)*'END Jul 2021'!Q71/100))),0)</f>
        <v>0</v>
      </c>
      <c r="F87" s="384">
        <f>IF('END Jul 2021'!T71&gt;0,IF(($G$6&lt;'END Jul 2021'!T71),(0),($G$6-'END Jul 2021'!T71)*'END Jul 2021'!U71/100),IF(AND('END Jul 2021'!R71&gt;0,'END Jul 2021'!T71=""),IF(($G$6&lt;'END Jul 2021'!R71),(0),($G$6-'END Jul 2021'!R71)*'END Jul 2021'!S71/100),IF(AND('END Jul 2021'!P71&gt;0,'END Jul 2021'!R71=""),IF(($G$6&lt;'END Jul 2021'!P71),(0),($G$6-'END Jul 2021'!P71)*'END Jul 2021'!Q71/100),0)))</f>
        <v>0</v>
      </c>
      <c r="G87" s="384">
        <f>$I$6*'END Jul 2021'!AH71/100</f>
        <v>116.40037499999997</v>
      </c>
      <c r="H87" s="384">
        <f>$H$6*'END Jul 2021'!W71/100</f>
        <v>41.187824999999997</v>
      </c>
      <c r="I87" s="384">
        <f t="shared" si="30"/>
        <v>316.04490909090902</v>
      </c>
      <c r="J87" s="449">
        <f t="shared" si="31"/>
        <v>885.61963636363612</v>
      </c>
      <c r="K87" s="449">
        <f t="shared" si="32"/>
        <v>1264.1796363636361</v>
      </c>
      <c r="L87" s="450">
        <f t="shared" si="33"/>
        <v>1390.5975999999998</v>
      </c>
      <c r="M87" s="386">
        <f>'END Jul 2021'!AZ71</f>
        <v>0</v>
      </c>
      <c r="N87" s="386">
        <f>'END Jul 2021'!BA71</f>
        <v>0</v>
      </c>
      <c r="O87" s="386">
        <f>'END Jul 2021'!BB71</f>
        <v>0</v>
      </c>
      <c r="P87" s="386">
        <f>'END Jul 2021'!BC71</f>
        <v>0</v>
      </c>
      <c r="Q87" s="386">
        <f>($E$6*'END Jul 2021'!AT71/100)*4</f>
        <v>148.77000000000001</v>
      </c>
      <c r="R87" s="324" t="str">
        <f t="shared" si="34"/>
        <v>No discount</v>
      </c>
      <c r="S87" s="324" t="str">
        <f t="shared" si="35"/>
        <v>Inclusive</v>
      </c>
      <c r="T87" s="380">
        <f t="shared" si="36"/>
        <v>1264.1796363636361</v>
      </c>
      <c r="U87" s="380">
        <f t="shared" si="37"/>
        <v>1264.1796363636361</v>
      </c>
      <c r="V87" s="386">
        <f t="shared" si="38"/>
        <v>1115.4096363636361</v>
      </c>
      <c r="W87" s="386">
        <f t="shared" si="39"/>
        <v>1115.4096363636361</v>
      </c>
      <c r="X87" s="455">
        <f t="shared" si="40"/>
        <v>1226.9505999999999</v>
      </c>
      <c r="Y87" s="455">
        <f t="shared" si="40"/>
        <v>1226.9505999999999</v>
      </c>
      <c r="Z87" s="387">
        <f>'END Jul 2021'!BL71</f>
        <v>0</v>
      </c>
      <c r="AA87" s="326" t="str">
        <f>'END Jul 2021'!BM71</f>
        <v>n</v>
      </c>
      <c r="AB87" s="504"/>
      <c r="AC87" s="504"/>
      <c r="AD87" s="504"/>
      <c r="AE87" s="504"/>
      <c r="AF87" s="504"/>
      <c r="AG87" s="504"/>
      <c r="AH87" s="504"/>
      <c r="AI87" s="504"/>
      <c r="AJ87" s="504"/>
      <c r="AK87" s="504"/>
      <c r="AL87" s="504"/>
      <c r="AM87" s="504"/>
      <c r="AN87" s="504"/>
      <c r="AO87" s="504"/>
    </row>
    <row r="88" spans="1:41" x14ac:dyDescent="0.3">
      <c r="A88" s="319" t="str">
        <f>'END Jul 2021'!K72</f>
        <v>Red Energy</v>
      </c>
      <c r="B88" s="383" t="str">
        <f>'END Jul 2021'!L72</f>
        <v>Solar Saver</v>
      </c>
      <c r="C88" s="384">
        <f>IF('END Jul 2021'!BP72=0,91*'END Jul 2021'!M72/100,(91*'END Jul 2021'!M72/100)+'END Jul 2021'!BP72/4)</f>
        <v>81.991</v>
      </c>
      <c r="D88" s="384">
        <f>IF('END Jul 2021'!O72="",$G$6*'END Jul 2021'!N72/100,IF($G$6&gt;='END Jul 2021'!P72,('END Jul 2021'!P72*'END Jul 2021'!N72/100),($G$6*'END Jul 2021'!N72/100)))</f>
        <v>75.407907272727286</v>
      </c>
      <c r="E88" s="384">
        <f>IF(AND('END Jul 2021'!P72&gt;0,'END Jul 2021'!R72&gt;0),IF($G$6&lt;'END Jul 2021'!P72,0,IF($G$6&lt;=('END Jul 2021'!R72+'END Jul 2021'!P72),(($G$6-'END Jul 2021'!P72)*'END Jul 2021'!Q72/100),(('END Jul 2021'!R72)*'END Jul 2021'!Q72/100))),0)</f>
        <v>0</v>
      </c>
      <c r="F88" s="384">
        <f>IF('END Jul 2021'!T72&gt;0,IF(($G$6&lt;'END Jul 2021'!T72),(0),($G$6-'END Jul 2021'!T72)*'END Jul 2021'!U72/100),IF(AND('END Jul 2021'!R72&gt;0,'END Jul 2021'!T72=""),IF(($G$6&lt;'END Jul 2021'!R72),(0),($G$6-'END Jul 2021'!R72)*'END Jul 2021'!S72/100),IF(AND('END Jul 2021'!P72&gt;0,'END Jul 2021'!R72=""),IF(($G$6&lt;'END Jul 2021'!P72),(0),($G$6-'END Jul 2021'!P72)*'END Jul 2021'!Q72/100),0)))</f>
        <v>0</v>
      </c>
      <c r="G88" s="384">
        <f>$I$6*'END Jul 2021'!AH72/100</f>
        <v>136.09889999999999</v>
      </c>
      <c r="H88" s="384">
        <f>$H$6*'END Jul 2021'!W72/100</f>
        <v>56.946644999999982</v>
      </c>
      <c r="I88" s="384">
        <f t="shared" si="30"/>
        <v>350.44445227272729</v>
      </c>
      <c r="J88" s="449">
        <f t="shared" si="31"/>
        <v>1073.8138090909092</v>
      </c>
      <c r="K88" s="449">
        <f t="shared" si="32"/>
        <v>1401.7778090909092</v>
      </c>
      <c r="L88" s="450">
        <f t="shared" si="33"/>
        <v>1541.9555900000003</v>
      </c>
      <c r="M88" s="386">
        <f>'END Jul 2021'!AZ72</f>
        <v>0</v>
      </c>
      <c r="N88" s="386">
        <f>'END Jul 2021'!BA72</f>
        <v>0</v>
      </c>
      <c r="O88" s="386">
        <f>'END Jul 2021'!BB72</f>
        <v>0</v>
      </c>
      <c r="P88" s="386">
        <f>'END Jul 2021'!BC72</f>
        <v>0</v>
      </c>
      <c r="Q88" s="386">
        <f>($E$6*'END Jul 2021'!AT72/100)*4</f>
        <v>535.572</v>
      </c>
      <c r="R88" s="324" t="str">
        <f t="shared" si="34"/>
        <v>No discount</v>
      </c>
      <c r="S88" s="324" t="str">
        <f t="shared" si="35"/>
        <v>Inclusive</v>
      </c>
      <c r="T88" s="380">
        <f t="shared" si="36"/>
        <v>1401.7778090909092</v>
      </c>
      <c r="U88" s="380">
        <f t="shared" si="37"/>
        <v>1401.7778090909092</v>
      </c>
      <c r="V88" s="386">
        <f t="shared" si="38"/>
        <v>866.20580909090916</v>
      </c>
      <c r="W88" s="386">
        <f t="shared" si="39"/>
        <v>866.20580909090916</v>
      </c>
      <c r="X88" s="455">
        <f t="shared" si="40"/>
        <v>952.82639000000017</v>
      </c>
      <c r="Y88" s="455">
        <f t="shared" si="40"/>
        <v>952.82639000000017</v>
      </c>
      <c r="Z88" s="387">
        <f>'END Jul 2021'!BL72</f>
        <v>0</v>
      </c>
      <c r="AA88" s="326" t="str">
        <f>'END Jul 2021'!BM72</f>
        <v>n</v>
      </c>
      <c r="AB88" s="504"/>
      <c r="AC88" s="504"/>
      <c r="AD88" s="504"/>
      <c r="AE88" s="504"/>
      <c r="AF88" s="504"/>
      <c r="AG88" s="504"/>
      <c r="AH88" s="504"/>
      <c r="AI88" s="504"/>
      <c r="AJ88" s="504"/>
      <c r="AK88" s="504"/>
      <c r="AL88" s="504"/>
      <c r="AM88" s="504"/>
      <c r="AN88" s="504"/>
      <c r="AO88" s="504"/>
    </row>
    <row r="89" spans="1:41" x14ac:dyDescent="0.3">
      <c r="A89" s="319" t="str">
        <f>'END Jul 2021'!K73</f>
        <v>Simply Energy</v>
      </c>
      <c r="B89" s="383" t="str">
        <f>'END Jul 2021'!L73</f>
        <v>Energy Saver</v>
      </c>
      <c r="C89" s="384">
        <f>IF('END Jul 2021'!BP73=0,91*'END Jul 2021'!M73/100,(91*'END Jul 2021'!M73/100)+'END Jul 2021'!BP73/4)</f>
        <v>75.85263636363635</v>
      </c>
      <c r="D89" s="384">
        <f>IF('END Jul 2021'!O73="",$G$6*'END Jul 2021'!N73/100,IF($G$6&gt;='END Jul 2021'!P73,('END Jul 2021'!P73*'END Jul 2021'!N73/100),($G$6*'END Jul 2021'!N73/100)))</f>
        <v>64.467899999999986</v>
      </c>
      <c r="E89" s="384">
        <f>IF(AND('END Jul 2021'!P73&gt;0,'END Jul 2021'!R73&gt;0),IF($G$6&lt;'END Jul 2021'!P73,0,IF($G$6&lt;=('END Jul 2021'!R73+'END Jul 2021'!P73),(($G$6-'END Jul 2021'!P73)*'END Jul 2021'!Q73/100),(('END Jul 2021'!R73)*'END Jul 2021'!Q73/100))),0)</f>
        <v>0</v>
      </c>
      <c r="F89" s="384">
        <f>IF('END Jul 2021'!T73&gt;0,IF(($G$6&lt;'END Jul 2021'!T73),(0),($G$6-'END Jul 2021'!T73)*'END Jul 2021'!U73/100),IF(AND('END Jul 2021'!R73&gt;0,'END Jul 2021'!T73=""),IF(($G$6&lt;'END Jul 2021'!R73),(0),($G$6-'END Jul 2021'!R73)*'END Jul 2021'!S73/100),IF(AND('END Jul 2021'!P73&gt;0,'END Jul 2021'!R73=""),IF(($G$6&lt;'END Jul 2021'!P73),(0),($G$6-'END Jul 2021'!P73)*'END Jul 2021'!Q73/100),0)))</f>
        <v>0</v>
      </c>
      <c r="G89" s="384">
        <f>$I$6*'END Jul 2021'!AH73/100</f>
        <v>141.47122499999998</v>
      </c>
      <c r="H89" s="384">
        <f>$H$6*'END Jul 2021'!W73/100</f>
        <v>78.142909090909086</v>
      </c>
      <c r="I89" s="384">
        <f t="shared" si="30"/>
        <v>359.93467045454537</v>
      </c>
      <c r="J89" s="449">
        <f t="shared" si="31"/>
        <v>1136.3281363636361</v>
      </c>
      <c r="K89" s="449">
        <f t="shared" si="32"/>
        <v>1439.7386818181815</v>
      </c>
      <c r="L89" s="450">
        <f t="shared" si="33"/>
        <v>1583.7125499999997</v>
      </c>
      <c r="M89" s="386">
        <f>'END Jul 2021'!AZ73</f>
        <v>19</v>
      </c>
      <c r="N89" s="386">
        <f>'END Jul 2021'!BA73</f>
        <v>0</v>
      </c>
      <c r="O89" s="386">
        <f>'END Jul 2021'!BB73</f>
        <v>0</v>
      </c>
      <c r="P89" s="386">
        <f>'END Jul 2021'!BC73</f>
        <v>0</v>
      </c>
      <c r="Q89" s="386">
        <f>($E$6*'END Jul 2021'!AT73/100)*4</f>
        <v>163.64700000000002</v>
      </c>
      <c r="R89" s="324" t="str">
        <f t="shared" si="34"/>
        <v>Guaranteed off bill</v>
      </c>
      <c r="S89" s="324" t="str">
        <f t="shared" si="35"/>
        <v>Exclusive</v>
      </c>
      <c r="T89" s="380">
        <f t="shared" si="36"/>
        <v>1166.1883322727269</v>
      </c>
      <c r="U89" s="380">
        <f t="shared" si="37"/>
        <v>1166.1883322727269</v>
      </c>
      <c r="V89" s="386">
        <f t="shared" si="38"/>
        <v>1002.5413322727269</v>
      </c>
      <c r="W89" s="386">
        <f t="shared" si="39"/>
        <v>1002.5413322727269</v>
      </c>
      <c r="X89" s="455">
        <f t="shared" si="40"/>
        <v>1102.7954654999996</v>
      </c>
      <c r="Y89" s="455">
        <f t="shared" si="40"/>
        <v>1102.7954654999996</v>
      </c>
      <c r="Z89" s="387">
        <f>'END Jul 2021'!BL73</f>
        <v>0</v>
      </c>
      <c r="AA89" s="326" t="str">
        <f>'END Jul 2021'!BM73</f>
        <v>n</v>
      </c>
      <c r="AB89" s="504"/>
      <c r="AC89" s="504"/>
      <c r="AD89" s="504"/>
      <c r="AE89" s="504"/>
      <c r="AF89" s="504"/>
      <c r="AG89" s="504"/>
      <c r="AH89" s="504"/>
      <c r="AI89" s="504"/>
      <c r="AJ89" s="504"/>
      <c r="AK89" s="504"/>
      <c r="AL89" s="504"/>
      <c r="AM89" s="504"/>
      <c r="AN89" s="504"/>
      <c r="AO89" s="504"/>
    </row>
    <row r="90" spans="1:41" x14ac:dyDescent="0.3">
      <c r="A90" s="319" t="str">
        <f>'END Jul 2021'!K74</f>
        <v>1st Energy</v>
      </c>
      <c r="B90" s="383" t="str">
        <f>'END Jul 2021'!L74</f>
        <v>Solar Bonus</v>
      </c>
      <c r="C90" s="384">
        <f>IF('END Jul 2021'!BP74=0,91*'END Jul 2021'!M74/100,(91*'END Jul 2021'!M74/100)+'END Jul 2021'!BP74/4)</f>
        <v>117.39</v>
      </c>
      <c r="D90" s="384">
        <f>IF('END Jul 2021'!O74="",$G$6*'END Jul 2021'!N74/100,IF($G$6&gt;='END Jul 2021'!P74,('END Jul 2021'!P74*'END Jul 2021'!N74/100),($G$6*'END Jul 2021'!N74/100)))</f>
        <v>53.853488181818172</v>
      </c>
      <c r="E90" s="384">
        <f>IF(AND('END Jul 2021'!P74&gt;0,'END Jul 2021'!R74&gt;0),IF($G$6&lt;'END Jul 2021'!P74,0,IF($G$6&lt;=('END Jul 2021'!R74+'END Jul 2021'!P74),(($G$6-'END Jul 2021'!P74)*'END Jul 2021'!Q74/100),(('END Jul 2021'!R74)*'END Jul 2021'!Q74/100))),0)</f>
        <v>0</v>
      </c>
      <c r="F90" s="384">
        <f>IF('END Jul 2021'!T74&gt;0,IF(($G$6&lt;'END Jul 2021'!T74),(0),($G$6-'END Jul 2021'!T74)*'END Jul 2021'!U74/100),IF(AND('END Jul 2021'!R74&gt;0,'END Jul 2021'!T74=""),IF(($G$6&lt;'END Jul 2021'!R74),(0),($G$6-'END Jul 2021'!R74)*'END Jul 2021'!S74/100),IF(AND('END Jul 2021'!P74&gt;0,'END Jul 2021'!R74=""),IF(($G$6&lt;'END Jul 2021'!P74),(0),($G$6-'END Jul 2021'!P74)*'END Jul 2021'!Q74/100),0)))</f>
        <v>0</v>
      </c>
      <c r="G90" s="384">
        <f>$I$6*'END Jul 2021'!AH74/100</f>
        <v>118.62527727272726</v>
      </c>
      <c r="H90" s="384">
        <f>$H$6*'END Jul 2021'!W74/100</f>
        <v>61.114266818181811</v>
      </c>
      <c r="I90" s="384">
        <f t="shared" si="30"/>
        <v>350.98303227272726</v>
      </c>
      <c r="J90" s="449">
        <f t="shared" si="31"/>
        <v>934.37212909090908</v>
      </c>
      <c r="K90" s="449">
        <f t="shared" si="32"/>
        <v>1403.932129090909</v>
      </c>
      <c r="L90" s="450">
        <f t="shared" si="33"/>
        <v>1544.3253420000001</v>
      </c>
      <c r="M90" s="386">
        <f>'END Jul 2021'!AZ74</f>
        <v>0</v>
      </c>
      <c r="N90" s="386">
        <f>'END Jul 2021'!BA74</f>
        <v>0</v>
      </c>
      <c r="O90" s="386">
        <f>'END Jul 2021'!BB74</f>
        <v>0</v>
      </c>
      <c r="P90" s="386">
        <f>'END Jul 2021'!BC74</f>
        <v>0</v>
      </c>
      <c r="Q90" s="386">
        <f>($E$6*'END Jul 2021'!AT74/100)*4</f>
        <v>327.29400000000004</v>
      </c>
      <c r="R90" s="324" t="str">
        <f t="shared" si="34"/>
        <v>No discount</v>
      </c>
      <c r="S90" s="324" t="str">
        <f t="shared" si="35"/>
        <v>Exclusive</v>
      </c>
      <c r="T90" s="380">
        <f t="shared" si="36"/>
        <v>1403.932129090909</v>
      </c>
      <c r="U90" s="380">
        <f t="shared" si="37"/>
        <v>1403.932129090909</v>
      </c>
      <c r="V90" s="386">
        <f t="shared" si="38"/>
        <v>1076.6381290909089</v>
      </c>
      <c r="W90" s="386">
        <f t="shared" si="39"/>
        <v>1076.6381290909089</v>
      </c>
      <c r="X90" s="455">
        <f t="shared" si="40"/>
        <v>1184.3019419999998</v>
      </c>
      <c r="Y90" s="455">
        <f t="shared" si="40"/>
        <v>1184.3019419999998</v>
      </c>
      <c r="Z90" s="387">
        <f>'END Jul 2021'!BL74</f>
        <v>0</v>
      </c>
      <c r="AA90" s="326" t="str">
        <f>'END Jul 2021'!BM74</f>
        <v>n</v>
      </c>
      <c r="AB90" s="504"/>
      <c r="AC90" s="504"/>
      <c r="AD90" s="504"/>
      <c r="AE90" s="504"/>
      <c r="AF90" s="504"/>
      <c r="AG90" s="504"/>
      <c r="AH90" s="504"/>
      <c r="AI90" s="504"/>
      <c r="AJ90" s="504"/>
      <c r="AK90" s="504"/>
      <c r="AL90" s="504"/>
      <c r="AM90" s="504"/>
      <c r="AN90" s="504"/>
      <c r="AO90" s="504"/>
    </row>
    <row r="91" spans="1:41" x14ac:dyDescent="0.3">
      <c r="A91" s="319" t="str">
        <f>'END Jul 2021'!K75</f>
        <v>Enova Energy</v>
      </c>
      <c r="B91" s="383" t="str">
        <f>'END Jul 2021'!L75</f>
        <v>Solar Premium</v>
      </c>
      <c r="C91" s="384">
        <f>IF('END Jul 2021'!BP75=0,91*'END Jul 2021'!M75/100,(91*'END Jul 2021'!M75/100)+'END Jul 2021'!BP75/4)</f>
        <v>90.09</v>
      </c>
      <c r="D91" s="384">
        <f>IF('END Jul 2021'!O75="",$G$6*'END Jul 2021'!N75/100,IF($G$6&gt;='END Jul 2021'!P75,('END Jul 2021'!P75*'END Jul 2021'!N75/100),($G$6*'END Jul 2021'!N75/100)))</f>
        <v>85.957200000000014</v>
      </c>
      <c r="E91" s="384">
        <f>IF(AND('END Jul 2021'!P75&gt;0,'END Jul 2021'!R75&gt;0),IF($G$6&lt;'END Jul 2021'!P75,0,IF($G$6&lt;=('END Jul 2021'!R75+'END Jul 2021'!P75),(($G$6-'END Jul 2021'!P75)*'END Jul 2021'!Q75/100),(('END Jul 2021'!R75)*'END Jul 2021'!Q75/100))),0)</f>
        <v>0</v>
      </c>
      <c r="F91" s="384">
        <f>IF('END Jul 2021'!T75&gt;0,IF(($G$6&lt;'END Jul 2021'!T75),(0),($G$6-'END Jul 2021'!T75)*'END Jul 2021'!U75/100),IF(AND('END Jul 2021'!R75&gt;0,'END Jul 2021'!T75=""),IF(($G$6&lt;'END Jul 2021'!R75),(0),($G$6-'END Jul 2021'!R75)*'END Jul 2021'!S75/100),IF(AND('END Jul 2021'!P75&gt;0,'END Jul 2021'!R75=""),IF(($G$6&lt;'END Jul 2021'!P75),(0),($G$6-'END Jul 2021'!P75)*'END Jul 2021'!Q75/100),0)))</f>
        <v>0</v>
      </c>
      <c r="G91" s="384">
        <f>$I$6*'END Jul 2021'!AH75/100</f>
        <v>131.32349999999997</v>
      </c>
      <c r="H91" s="384">
        <f>$H$6*'END Jul 2021'!W75/100</f>
        <v>64.467899999999986</v>
      </c>
      <c r="I91" s="384">
        <f t="shared" si="30"/>
        <v>371.83859999999999</v>
      </c>
      <c r="J91" s="449">
        <f t="shared" si="31"/>
        <v>1126.9944</v>
      </c>
      <c r="K91" s="449">
        <f t="shared" si="32"/>
        <v>1487.3543999999999</v>
      </c>
      <c r="L91" s="450">
        <f t="shared" si="33"/>
        <v>1636.0898400000001</v>
      </c>
      <c r="M91" s="386">
        <f>'END Jul 2021'!AZ75</f>
        <v>0</v>
      </c>
      <c r="N91" s="386">
        <f>'END Jul 2021'!BA75</f>
        <v>0</v>
      </c>
      <c r="O91" s="386">
        <f>'END Jul 2021'!BB75</f>
        <v>0</v>
      </c>
      <c r="P91" s="386">
        <f>'END Jul 2021'!BC75</f>
        <v>0</v>
      </c>
      <c r="Q91" s="386">
        <f>($E$6*'END Jul 2021'!AT75/100)*4</f>
        <v>357.048</v>
      </c>
      <c r="R91" s="324" t="str">
        <f t="shared" si="34"/>
        <v>No discount</v>
      </c>
      <c r="S91" s="324" t="str">
        <f t="shared" si="35"/>
        <v>Exclusive</v>
      </c>
      <c r="T91" s="380">
        <f t="shared" si="36"/>
        <v>1487.3543999999999</v>
      </c>
      <c r="U91" s="380">
        <f t="shared" si="37"/>
        <v>1487.3543999999999</v>
      </c>
      <c r="V91" s="386">
        <f t="shared" si="38"/>
        <v>1130.3063999999999</v>
      </c>
      <c r="W91" s="386">
        <f t="shared" si="39"/>
        <v>1130.3063999999999</v>
      </c>
      <c r="X91" s="455">
        <f t="shared" si="40"/>
        <v>1243.3370400000001</v>
      </c>
      <c r="Y91" s="455">
        <f t="shared" si="40"/>
        <v>1243.3370400000001</v>
      </c>
      <c r="Z91" s="387">
        <f>'END Jul 2021'!BL75</f>
        <v>0</v>
      </c>
      <c r="AA91" s="326" t="str">
        <f>'END Jul 2021'!BM75</f>
        <v>n</v>
      </c>
      <c r="AB91" s="504"/>
      <c r="AC91" s="504"/>
      <c r="AD91" s="504"/>
      <c r="AE91" s="504"/>
      <c r="AF91" s="504"/>
      <c r="AG91" s="504"/>
      <c r="AH91" s="504"/>
      <c r="AI91" s="504"/>
      <c r="AJ91" s="504"/>
      <c r="AK91" s="504"/>
      <c r="AL91" s="504"/>
      <c r="AM91" s="504"/>
      <c r="AN91" s="504"/>
      <c r="AO91" s="504"/>
    </row>
    <row r="92" spans="1:41" x14ac:dyDescent="0.3">
      <c r="A92" s="319" t="str">
        <f>'END Jul 2021'!K76</f>
        <v>Future X Power</v>
      </c>
      <c r="B92" s="383" t="str">
        <f>'END Jul 2021'!L76</f>
        <v>Flexi Saver</v>
      </c>
      <c r="C92" s="384">
        <f>IF('END Jul 2021'!BP76=0,91*'END Jul 2021'!M76/100,(91*'END Jul 2021'!M76/100)+'END Jul 2021'!BP76/4)</f>
        <v>85.300090909090898</v>
      </c>
      <c r="D92" s="384">
        <f>IF('END Jul 2021'!O76="",$G$6*'END Jul 2021'!N76/100,IF($G$6&gt;='END Jul 2021'!P76,('END Jul 2021'!P76*'END Jul 2021'!N76/100),($G$6*'END Jul 2021'!N76/100)))</f>
        <v>60.777818181818184</v>
      </c>
      <c r="E92" s="384">
        <f>IF(AND('END Jul 2021'!P76&gt;0,'END Jul 2021'!R76&gt;0),IF($G$6&lt;'END Jul 2021'!P76,0,IF($G$6&lt;=('END Jul 2021'!R76+'END Jul 2021'!P76),(($G$6-'END Jul 2021'!P76)*'END Jul 2021'!Q76/100),(('END Jul 2021'!R76)*'END Jul 2021'!Q76/100))),0)</f>
        <v>0</v>
      </c>
      <c r="F92" s="384">
        <f>IF('END Jul 2021'!T76&gt;0,IF(($G$6&lt;'END Jul 2021'!T76),(0),($G$6-'END Jul 2021'!T76)*'END Jul 2021'!U76/100),IF(AND('END Jul 2021'!R76&gt;0,'END Jul 2021'!T76=""),IF(($G$6&lt;'END Jul 2021'!R76),(0),($G$6-'END Jul 2021'!R76)*'END Jul 2021'!S76/100),IF(AND('END Jul 2021'!P76&gt;0,'END Jul 2021'!R76=""),IF(($G$6&lt;'END Jul 2021'!P76),(0),($G$6-'END Jul 2021'!P76)*'END Jul 2021'!Q76/100),0)))</f>
        <v>0</v>
      </c>
      <c r="G92" s="384">
        <f>$I$6*'END Jul 2021'!AH76/100</f>
        <v>117.75702272727271</v>
      </c>
      <c r="H92" s="384">
        <f>$H$6*'END Jul 2021'!W76/100</f>
        <v>64.695816818181811</v>
      </c>
      <c r="I92" s="384">
        <f t="shared" si="30"/>
        <v>328.53074863636363</v>
      </c>
      <c r="J92" s="449">
        <f t="shared" si="31"/>
        <v>972.92263090909091</v>
      </c>
      <c r="K92" s="449">
        <f t="shared" si="32"/>
        <v>1314.1229945454545</v>
      </c>
      <c r="L92" s="450">
        <f t="shared" si="33"/>
        <v>1445.535294</v>
      </c>
      <c r="M92" s="386">
        <f>'END Jul 2021'!AZ76</f>
        <v>0</v>
      </c>
      <c r="N92" s="386">
        <f>'END Jul 2021'!BA76</f>
        <v>0</v>
      </c>
      <c r="O92" s="386">
        <f>'END Jul 2021'!BB76</f>
        <v>0</v>
      </c>
      <c r="P92" s="386">
        <f>'END Jul 2021'!BC76</f>
        <v>0</v>
      </c>
      <c r="Q92" s="386">
        <f>($E$6*'END Jul 2021'!AT76/100)*4</f>
        <v>119.01600000000001</v>
      </c>
      <c r="R92" s="324" t="str">
        <f t="shared" si="34"/>
        <v>No discount</v>
      </c>
      <c r="S92" s="324" t="str">
        <f t="shared" si="35"/>
        <v>Exclusive</v>
      </c>
      <c r="T92" s="380">
        <f t="shared" si="36"/>
        <v>1314.1229945454545</v>
      </c>
      <c r="U92" s="380">
        <f t="shared" si="37"/>
        <v>1314.1229945454545</v>
      </c>
      <c r="V92" s="386">
        <f t="shared" si="38"/>
        <v>1195.1069945454544</v>
      </c>
      <c r="W92" s="386">
        <f t="shared" si="39"/>
        <v>1195.1069945454544</v>
      </c>
      <c r="X92" s="455">
        <f t="shared" si="40"/>
        <v>1314.617694</v>
      </c>
      <c r="Y92" s="455">
        <f t="shared" si="40"/>
        <v>1314.617694</v>
      </c>
      <c r="Z92" s="387">
        <f>'END Jul 2021'!BL76</f>
        <v>0</v>
      </c>
      <c r="AA92" s="326" t="str">
        <f>'END Jul 2021'!BM76</f>
        <v>n</v>
      </c>
      <c r="AB92" s="504"/>
      <c r="AC92" s="504"/>
      <c r="AD92" s="504"/>
      <c r="AE92" s="504"/>
      <c r="AF92" s="504"/>
      <c r="AG92" s="504"/>
      <c r="AH92" s="504"/>
      <c r="AI92" s="504"/>
      <c r="AJ92" s="504"/>
      <c r="AK92" s="504"/>
      <c r="AL92" s="504"/>
      <c r="AM92" s="504"/>
      <c r="AN92" s="504"/>
      <c r="AO92" s="504"/>
    </row>
    <row r="93" spans="1:41" x14ac:dyDescent="0.3">
      <c r="A93" s="319" t="str">
        <f>'END Jul 2021'!K77</f>
        <v>Kogan Energy</v>
      </c>
      <c r="B93" s="383" t="str">
        <f>'END Jul 2021'!L77</f>
        <v>Market offer</v>
      </c>
      <c r="C93" s="384">
        <f>IF('END Jul 2021'!BP77=0,91*'END Jul 2021'!M77/100,(91*'END Jul 2021'!M77/100)+'END Jul 2021'!BP77/4)</f>
        <v>84.356999999999985</v>
      </c>
      <c r="D93" s="384">
        <f>IF('END Jul 2021'!O77="",$G$6*'END Jul 2021'!N77/100,IF($G$6&gt;='END Jul 2021'!P77,('END Jul 2021'!P77*'END Jul 2021'!N77/100),($G$6*'END Jul 2021'!N77/100)))</f>
        <v>53.679837272727269</v>
      </c>
      <c r="E93" s="384">
        <f>IF(AND('END Jul 2021'!P77&gt;0,'END Jul 2021'!R77&gt;0),IF($G$6&lt;'END Jul 2021'!P77,0,IF($G$6&lt;=('END Jul 2021'!R77+'END Jul 2021'!P77),(($G$6-'END Jul 2021'!P77)*'END Jul 2021'!Q77/100),(('END Jul 2021'!R77)*'END Jul 2021'!Q77/100))),0)</f>
        <v>0</v>
      </c>
      <c r="F93" s="384">
        <f>IF('END Jul 2021'!T77&gt;0,IF(($G$6&lt;'END Jul 2021'!T77),(0),($G$6-'END Jul 2021'!T77)*'END Jul 2021'!U77/100),IF(AND('END Jul 2021'!R77&gt;0,'END Jul 2021'!T77=""),IF(($G$6&lt;'END Jul 2021'!R77),(0),($G$6-'END Jul 2021'!R77)*'END Jul 2021'!S77/100),IF(AND('END Jul 2021'!P77&gt;0,'END Jul 2021'!R77=""),IF(($G$6&lt;'END Jul 2021'!P77),(0),($G$6-'END Jul 2021'!P77)*'END Jul 2021'!Q77/100),0)))</f>
        <v>0</v>
      </c>
      <c r="G93" s="384">
        <f>$I$6*'END Jul 2021'!AH77/100</f>
        <v>108.0976909090909</v>
      </c>
      <c r="H93" s="384">
        <f>$H$6*'END Jul 2021'!W77/100</f>
        <v>63.165518181818172</v>
      </c>
      <c r="I93" s="384">
        <f t="shared" si="30"/>
        <v>309.30004636363634</v>
      </c>
      <c r="J93" s="449">
        <f t="shared" si="31"/>
        <v>899.77218545454548</v>
      </c>
      <c r="K93" s="449">
        <f t="shared" si="32"/>
        <v>1237.2001854545454</v>
      </c>
      <c r="L93" s="450">
        <f t="shared" si="33"/>
        <v>1360.920204</v>
      </c>
      <c r="M93" s="386">
        <f>'END Jul 2021'!AZ77</f>
        <v>0</v>
      </c>
      <c r="N93" s="386">
        <f>'END Jul 2021'!BA77</f>
        <v>0</v>
      </c>
      <c r="O93" s="386">
        <f>'END Jul 2021'!BB77</f>
        <v>0</v>
      </c>
      <c r="P93" s="386">
        <f>'END Jul 2021'!BC77</f>
        <v>0</v>
      </c>
      <c r="Q93" s="386">
        <f>($E$6*'END Jul 2021'!AT77/100)*4</f>
        <v>129.4299</v>
      </c>
      <c r="R93" s="324" t="str">
        <f t="shared" si="34"/>
        <v>No discount</v>
      </c>
      <c r="S93" s="324" t="str">
        <f t="shared" si="35"/>
        <v>Exclusive</v>
      </c>
      <c r="T93" s="380">
        <f t="shared" si="36"/>
        <v>1237.2001854545454</v>
      </c>
      <c r="U93" s="380">
        <f t="shared" si="37"/>
        <v>1237.2001854545454</v>
      </c>
      <c r="V93" s="386">
        <f t="shared" si="38"/>
        <v>1107.7702854545453</v>
      </c>
      <c r="W93" s="386">
        <f t="shared" si="39"/>
        <v>1107.7702854545453</v>
      </c>
      <c r="X93" s="455">
        <f t="shared" si="40"/>
        <v>1218.5473139999999</v>
      </c>
      <c r="Y93" s="455">
        <f t="shared" si="40"/>
        <v>1218.5473139999999</v>
      </c>
      <c r="Z93" s="387">
        <f>'END Jul 2021'!BL77</f>
        <v>0</v>
      </c>
      <c r="AA93" s="326" t="str">
        <f>'END Jul 2021'!BM77</f>
        <v>n</v>
      </c>
      <c r="AB93" s="504"/>
      <c r="AC93" s="504"/>
      <c r="AD93" s="504"/>
      <c r="AE93" s="504"/>
      <c r="AF93" s="504"/>
      <c r="AG93" s="504"/>
      <c r="AH93" s="504"/>
      <c r="AI93" s="504"/>
      <c r="AJ93" s="504"/>
      <c r="AK93" s="504"/>
      <c r="AL93" s="504"/>
      <c r="AM93" s="504"/>
      <c r="AN93" s="504"/>
      <c r="AO93" s="504"/>
    </row>
    <row r="94" spans="1:41" x14ac:dyDescent="0.3">
      <c r="A94" s="319" t="str">
        <f>'END Jul 2021'!K78</f>
        <v>ReAmped Energy</v>
      </c>
      <c r="B94" s="383" t="str">
        <f>'END Jul 2021'!L78</f>
        <v>Solar</v>
      </c>
      <c r="C94" s="384">
        <f>IF('END Jul 2021'!BP78=0,91*'END Jul 2021'!M78/100,(91*'END Jul 2021'!M78/100)+'END Jul 2021'!BP78/4)</f>
        <v>83.844090909090895</v>
      </c>
      <c r="D94" s="384">
        <f>IF('END Jul 2021'!O78="",$G$6*'END Jul 2021'!N78/100,IF($G$6&gt;='END Jul 2021'!P78,('END Jul 2021'!P78*'END Jul 2021'!N78/100),($G$6*'END Jul 2021'!N78/100)))</f>
        <v>76.42810636363636</v>
      </c>
      <c r="E94" s="384">
        <f>IF(AND('END Jul 2021'!P78&gt;0,'END Jul 2021'!R78&gt;0),IF($G$6&lt;'END Jul 2021'!P78,0,IF($G$6&lt;=('END Jul 2021'!R78+'END Jul 2021'!P78),(($G$6-'END Jul 2021'!P78)*'END Jul 2021'!Q78/100),(('END Jul 2021'!R78)*'END Jul 2021'!Q78/100))),0)</f>
        <v>0</v>
      </c>
      <c r="F94" s="384">
        <f>IF('END Jul 2021'!T78&gt;0,IF(($G$6&lt;'END Jul 2021'!T78),(0),($G$6-'END Jul 2021'!T78)*'END Jul 2021'!U78/100),IF(AND('END Jul 2021'!R78&gt;0,'END Jul 2021'!T78=""),IF(($G$6&lt;'END Jul 2021'!R78),(0),($G$6-'END Jul 2021'!R78)*'END Jul 2021'!S78/100),IF(AND('END Jul 2021'!P78&gt;0,'END Jul 2021'!R78=""),IF(($G$6&lt;'END Jul 2021'!P78),(0),($G$6-'END Jul 2021'!P78)*'END Jul 2021'!Q78/100),0)))</f>
        <v>0</v>
      </c>
      <c r="G94" s="384">
        <f>$I$6*'END Jul 2021'!AH78/100</f>
        <v>159.21617727272726</v>
      </c>
      <c r="H94" s="384">
        <f>$H$6*'END Jul 2021'!W78/100</f>
        <v>72.542667272727272</v>
      </c>
      <c r="I94" s="384">
        <f t="shared" si="30"/>
        <v>392.03104181818179</v>
      </c>
      <c r="J94" s="449">
        <f t="shared" si="31"/>
        <v>1232.7478036363636</v>
      </c>
      <c r="K94" s="449">
        <f t="shared" si="32"/>
        <v>1568.1241672727272</v>
      </c>
      <c r="L94" s="450">
        <f t="shared" si="33"/>
        <v>1724.936584</v>
      </c>
      <c r="M94" s="386">
        <f>'END Jul 2021'!AZ78</f>
        <v>0</v>
      </c>
      <c r="N94" s="386">
        <f>'END Jul 2021'!BA78</f>
        <v>0</v>
      </c>
      <c r="O94" s="386">
        <f>'END Jul 2021'!BB78</f>
        <v>0</v>
      </c>
      <c r="P94" s="386">
        <f>'END Jul 2021'!BC78</f>
        <v>0</v>
      </c>
      <c r="Q94" s="386">
        <f>($E$6*'END Jul 2021'!AT78/100)*4</f>
        <v>624.83400000000006</v>
      </c>
      <c r="R94" s="324" t="str">
        <f t="shared" si="34"/>
        <v>No discount</v>
      </c>
      <c r="S94" s="324" t="str">
        <f t="shared" si="35"/>
        <v>Exclusive</v>
      </c>
      <c r="T94" s="380">
        <f t="shared" si="36"/>
        <v>1568.1241672727272</v>
      </c>
      <c r="U94" s="380">
        <f t="shared" si="37"/>
        <v>1568.1241672727272</v>
      </c>
      <c r="V94" s="386">
        <f t="shared" si="38"/>
        <v>943.2901672727271</v>
      </c>
      <c r="W94" s="386">
        <f t="shared" si="39"/>
        <v>943.2901672727271</v>
      </c>
      <c r="X94" s="455">
        <f t="shared" si="40"/>
        <v>1037.6191839999999</v>
      </c>
      <c r="Y94" s="455">
        <f t="shared" si="40"/>
        <v>1037.6191839999999</v>
      </c>
      <c r="Z94" s="387">
        <f>'END Jul 2021'!BL78</f>
        <v>0</v>
      </c>
      <c r="AA94" s="326" t="str">
        <f>'END Jul 2021'!BM78</f>
        <v>n</v>
      </c>
      <c r="AB94" s="504"/>
      <c r="AC94" s="504"/>
      <c r="AD94" s="504"/>
      <c r="AE94" s="504"/>
      <c r="AF94" s="504"/>
      <c r="AG94" s="504"/>
      <c r="AH94" s="504"/>
      <c r="AI94" s="504"/>
      <c r="AJ94" s="504"/>
      <c r="AK94" s="504"/>
      <c r="AL94" s="504"/>
      <c r="AM94" s="504"/>
      <c r="AN94" s="504"/>
      <c r="AO94" s="504"/>
    </row>
    <row r="95" spans="1:41" x14ac:dyDescent="0.3">
      <c r="A95" s="319" t="str">
        <f>'END Jul 2021'!K79</f>
        <v>Sumo Power</v>
      </c>
      <c r="B95" s="383" t="str">
        <f>'END Jul 2021'!L79</f>
        <v>Assure</v>
      </c>
      <c r="C95" s="384">
        <f>IF('END Jul 2021'!BP79=0,91*'END Jul 2021'!M79/100,(91*'END Jul 2021'!M79/100)+'END Jul 2021'!BP79/4)</f>
        <v>83.72</v>
      </c>
      <c r="D95" s="384">
        <f>IF('END Jul 2021'!O79="",$G$6*'END Jul 2021'!N79/100,IF($G$6&gt;='END Jul 2021'!P79,('END Jul 2021'!P79*'END Jul 2021'!N79/100),($G$6*'END Jul 2021'!N79/100)))</f>
        <v>57.304799999999993</v>
      </c>
      <c r="E95" s="384">
        <f>IF(AND('END Jul 2021'!P79&gt;0,'END Jul 2021'!R79&gt;0),IF($G$6&lt;'END Jul 2021'!P79,0,IF($G$6&lt;=('END Jul 2021'!R79+'END Jul 2021'!P79),(($G$6-'END Jul 2021'!P79)*'END Jul 2021'!Q79/100),(('END Jul 2021'!R79)*'END Jul 2021'!Q79/100))),0)</f>
        <v>0</v>
      </c>
      <c r="F95" s="384">
        <f>IF('END Jul 2021'!T79&gt;0,IF(($G$6&lt;'END Jul 2021'!T79),(0),($G$6-'END Jul 2021'!T79)*'END Jul 2021'!U79/100),IF(AND('END Jul 2021'!R79&gt;0,'END Jul 2021'!T79=""),IF(($G$6&lt;'END Jul 2021'!R79),(0),($G$6-'END Jul 2021'!R79)*'END Jul 2021'!S79/100),IF(AND('END Jul 2021'!P79&gt;0,'END Jul 2021'!R79=""),IF(($G$6&lt;'END Jul 2021'!P79),(0),($G$6-'END Jul 2021'!P79)*'END Jul 2021'!Q79/100),0)))</f>
        <v>0</v>
      </c>
      <c r="G95" s="384">
        <f>$I$6*'END Jul 2021'!AH79/100</f>
        <v>119.38500000000001</v>
      </c>
      <c r="H95" s="384">
        <f>$H$6*'END Jul 2021'!W79/100</f>
        <v>68.049449999999979</v>
      </c>
      <c r="I95" s="384">
        <f t="shared" si="30"/>
        <v>328.45925</v>
      </c>
      <c r="J95" s="449">
        <f t="shared" si="31"/>
        <v>978.95699999999999</v>
      </c>
      <c r="K95" s="449">
        <f t="shared" si="32"/>
        <v>1313.837</v>
      </c>
      <c r="L95" s="450">
        <f t="shared" si="33"/>
        <v>1445.2207000000001</v>
      </c>
      <c r="M95" s="386">
        <f>'END Jul 2021'!AZ79</f>
        <v>0</v>
      </c>
      <c r="N95" s="386">
        <f>'END Jul 2021'!BA79</f>
        <v>0</v>
      </c>
      <c r="O95" s="386">
        <f>'END Jul 2021'!BB79</f>
        <v>0</v>
      </c>
      <c r="P95" s="386">
        <f>'END Jul 2021'!BC79</f>
        <v>0</v>
      </c>
      <c r="Q95" s="386">
        <f>($E$6*'END Jul 2021'!AT79/100)*4</f>
        <v>238.03200000000001</v>
      </c>
      <c r="R95" s="324" t="str">
        <f t="shared" si="34"/>
        <v>No discount</v>
      </c>
      <c r="S95" s="324" t="str">
        <f t="shared" si="35"/>
        <v>Exclusive</v>
      </c>
      <c r="T95" s="380">
        <f t="shared" si="36"/>
        <v>1313.837</v>
      </c>
      <c r="U95" s="380">
        <f t="shared" si="37"/>
        <v>1313.837</v>
      </c>
      <c r="V95" s="386">
        <f t="shared" si="38"/>
        <v>1075.8050000000001</v>
      </c>
      <c r="W95" s="386">
        <f t="shared" si="39"/>
        <v>1075.8050000000001</v>
      </c>
      <c r="X95" s="455">
        <f t="shared" si="40"/>
        <v>1183.3855000000001</v>
      </c>
      <c r="Y95" s="455">
        <f t="shared" si="40"/>
        <v>1183.3855000000001</v>
      </c>
      <c r="Z95" s="387">
        <f>'END Jul 2021'!BL79</f>
        <v>0</v>
      </c>
      <c r="AA95" s="326" t="str">
        <f>'END Jul 2021'!BM79</f>
        <v>n</v>
      </c>
      <c r="AB95" s="504"/>
      <c r="AC95" s="504"/>
      <c r="AD95" s="504"/>
      <c r="AE95" s="504"/>
      <c r="AF95" s="504"/>
      <c r="AG95" s="504"/>
      <c r="AH95" s="504"/>
      <c r="AI95" s="504"/>
      <c r="AJ95" s="504"/>
      <c r="AK95" s="504"/>
      <c r="AL95" s="504"/>
      <c r="AM95" s="504"/>
      <c r="AN95" s="504"/>
      <c r="AO95" s="504"/>
    </row>
    <row r="96" spans="1:41" x14ac:dyDescent="0.3">
      <c r="A96" s="319" t="str">
        <f>'END Jul 2021'!K80</f>
        <v>Tango Energy</v>
      </c>
      <c r="B96" s="383" t="str">
        <f>'END Jul 2021'!L80</f>
        <v>Home Select</v>
      </c>
      <c r="C96" s="384">
        <f>IF('END Jul 2021'!BP80=0,91*'END Jul 2021'!M80/100,(91*'END Jul 2021'!M80/100)+'END Jul 2021'!BP80/4)</f>
        <v>82.72727272727272</v>
      </c>
      <c r="D96" s="384">
        <f>IF('END Jul 2021'!O80="",$G$6*'END Jul 2021'!N80/100,IF($G$6&gt;='END Jul 2021'!P80,('END Jul 2021'!P80*'END Jul 2021'!N80/100),($G$6*'END Jul 2021'!N80/100)))</f>
        <v>60.777818181818184</v>
      </c>
      <c r="E96" s="384">
        <f>IF(AND('END Jul 2021'!P80&gt;0,'END Jul 2021'!R80&gt;0),IF($G$6&lt;'END Jul 2021'!P80,0,IF($G$6&lt;=('END Jul 2021'!R80+'END Jul 2021'!P80),(($G$6-'END Jul 2021'!P80)*'END Jul 2021'!Q80/100),(('END Jul 2021'!R80)*'END Jul 2021'!Q80/100))),0)</f>
        <v>0</v>
      </c>
      <c r="F96" s="384">
        <f>IF('END Jul 2021'!T80&gt;0,IF(($G$6&lt;'END Jul 2021'!T80),(0),($G$6-'END Jul 2021'!T80)*'END Jul 2021'!U80/100),IF(AND('END Jul 2021'!R80&gt;0,'END Jul 2021'!T80=""),IF(($G$6&lt;'END Jul 2021'!R80),(0),($G$6-'END Jul 2021'!R80)*'END Jul 2021'!S80/100),IF(AND('END Jul 2021'!P80&gt;0,'END Jul 2021'!R80=""),IF(($G$6&lt;'END Jul 2021'!P80),(0),($G$6-'END Jul 2021'!P80)*'END Jul 2021'!Q80/100),0)))</f>
        <v>0</v>
      </c>
      <c r="G96" s="384">
        <f>$I$6*'END Jul 2021'!AH80/100</f>
        <v>119.38500000000001</v>
      </c>
      <c r="H96" s="384">
        <f>$H$6*'END Jul 2021'!W80/100</f>
        <v>52.127832272727275</v>
      </c>
      <c r="I96" s="384">
        <f t="shared" si="30"/>
        <v>315.01792318181822</v>
      </c>
      <c r="J96" s="449">
        <f t="shared" si="31"/>
        <v>929.162601818182</v>
      </c>
      <c r="K96" s="449">
        <f t="shared" si="32"/>
        <v>1260.0716927272729</v>
      </c>
      <c r="L96" s="450">
        <f t="shared" si="33"/>
        <v>1386.0788620000003</v>
      </c>
      <c r="M96" s="386">
        <f>'END Jul 2021'!AZ80</f>
        <v>0</v>
      </c>
      <c r="N96" s="386">
        <f>'END Jul 2021'!BA80</f>
        <v>0</v>
      </c>
      <c r="O96" s="386">
        <f>'END Jul 2021'!BB80</f>
        <v>0</v>
      </c>
      <c r="P96" s="386">
        <f>'END Jul 2021'!BC80</f>
        <v>0</v>
      </c>
      <c r="Q96" s="386">
        <f>($E$6*'END Jul 2021'!AT80/100)*4</f>
        <v>163.64700000000002</v>
      </c>
      <c r="R96" s="324" t="str">
        <f t="shared" si="34"/>
        <v>No discount</v>
      </c>
      <c r="S96" s="324" t="str">
        <f t="shared" si="35"/>
        <v>Exclusive</v>
      </c>
      <c r="T96" s="380">
        <f t="shared" si="36"/>
        <v>1260.0716927272729</v>
      </c>
      <c r="U96" s="380">
        <f t="shared" si="37"/>
        <v>1260.0716927272729</v>
      </c>
      <c r="V96" s="386">
        <f t="shared" si="38"/>
        <v>1096.4246927272729</v>
      </c>
      <c r="W96" s="386">
        <f t="shared" si="39"/>
        <v>1096.4246927272729</v>
      </c>
      <c r="X96" s="455">
        <f t="shared" ref="X96:Y100" si="41">V96*1.1</f>
        <v>1206.0671620000003</v>
      </c>
      <c r="Y96" s="455">
        <f t="shared" si="41"/>
        <v>1206.0671620000003</v>
      </c>
      <c r="Z96" s="387">
        <f>'END Jul 2021'!BL80</f>
        <v>0</v>
      </c>
      <c r="AA96" s="326" t="str">
        <f>'END Jul 2021'!BM80</f>
        <v>n</v>
      </c>
      <c r="AB96" s="504"/>
      <c r="AC96" s="504"/>
      <c r="AD96" s="504"/>
      <c r="AE96" s="504"/>
      <c r="AF96" s="504"/>
      <c r="AG96" s="504"/>
      <c r="AH96" s="504"/>
      <c r="AI96" s="504"/>
      <c r="AJ96" s="504"/>
      <c r="AK96" s="504"/>
      <c r="AL96" s="504"/>
      <c r="AM96" s="504"/>
      <c r="AN96" s="504"/>
      <c r="AO96" s="504"/>
    </row>
    <row r="97" spans="1:41" customFormat="1" x14ac:dyDescent="0.3">
      <c r="A97" s="319" t="str">
        <f>'END Jul 2021'!K81</f>
        <v>GloBird Energy</v>
      </c>
      <c r="B97" s="383" t="str">
        <f>'END Jul 2021'!L81</f>
        <v>UltraSave</v>
      </c>
      <c r="C97" s="384">
        <f>IF('END Jul 2021'!BP81=0,91*'END Jul 2021'!M81/100,(91*'END Jul 2021'!M81/100)+'END Jul 2021'!BP81/4)</f>
        <v>96.45999999999998</v>
      </c>
      <c r="D97" s="384">
        <f>IF('END Jul 2021'!O81="",$G$6*'END Jul 2021'!N81/100,IF($G$6&gt;='END Jul 2021'!P81,('END Jul 2021'!P81*'END Jul 2021'!N81/100),($G$6*'END Jul 2021'!N81/100)))</f>
        <v>63.512820000000005</v>
      </c>
      <c r="E97" s="384">
        <f>IF(AND('END Jul 2021'!P81&gt;0,'END Jul 2021'!R81&gt;0),IF($G$6&lt;'END Jul 2021'!P81,0,IF($G$6&lt;=('END Jul 2021'!R81+'END Jul 2021'!P81),(($G$6-'END Jul 2021'!P81)*'END Jul 2021'!Q81/100),(('END Jul 2021'!R81)*'END Jul 2021'!Q81/100))),0)</f>
        <v>0</v>
      </c>
      <c r="F97" s="384">
        <f>IF('END Jul 2021'!T81&gt;0,IF(($G$6&lt;'END Jul 2021'!T81),(0),($G$6-'END Jul 2021'!T81)*'END Jul 2021'!U81/100),IF(AND('END Jul 2021'!R81&gt;0,'END Jul 2021'!T81=""),IF(($G$6&lt;'END Jul 2021'!R81),(0),($G$6-'END Jul 2021'!R81)*'END Jul 2021'!S81/100),IF(AND('END Jul 2021'!P81&gt;0,'END Jul 2021'!R81=""),IF(($G$6&lt;'END Jul 2021'!P81),(0),($G$6-'END Jul 2021'!P81)*'END Jul 2021'!Q81/100),0)))</f>
        <v>0</v>
      </c>
      <c r="G97" s="384">
        <f>$I$6*'END Jul 2021'!AH81/100</f>
        <v>124.75732499999998</v>
      </c>
      <c r="H97" s="384">
        <f>$H$6*'END Jul 2021'!W81/100</f>
        <v>74.854394999999982</v>
      </c>
      <c r="I97" s="384">
        <f t="shared" si="30"/>
        <v>359.58453999999995</v>
      </c>
      <c r="J97" s="449">
        <f t="shared" si="31"/>
        <v>1052.4981599999999</v>
      </c>
      <c r="K97" s="449">
        <f t="shared" si="32"/>
        <v>1438.3381599999998</v>
      </c>
      <c r="L97" s="450">
        <f t="shared" si="33"/>
        <v>1582.1719759999999</v>
      </c>
      <c r="M97" s="386">
        <f>'END Jul 2021'!AZ81</f>
        <v>0</v>
      </c>
      <c r="N97" s="386">
        <f>'END Jul 2021'!BA81</f>
        <v>0</v>
      </c>
      <c r="O97" s="386">
        <f>'END Jul 2021'!BB81</f>
        <v>0</v>
      </c>
      <c r="P97" s="386">
        <f>'END Jul 2021'!BC81</f>
        <v>0</v>
      </c>
      <c r="Q97" s="386">
        <f>($E$6*'END Jul 2021'!AT81/100)*4</f>
        <v>89.262</v>
      </c>
      <c r="R97" s="324" t="str">
        <f t="shared" si="34"/>
        <v>No discount</v>
      </c>
      <c r="S97" s="324" t="str">
        <f t="shared" si="35"/>
        <v>Exclusive</v>
      </c>
      <c r="T97" s="380">
        <f t="shared" si="36"/>
        <v>1438.3381599999998</v>
      </c>
      <c r="U97" s="380">
        <f t="shared" si="37"/>
        <v>1438.3381599999998</v>
      </c>
      <c r="V97" s="386">
        <f t="shared" si="38"/>
        <v>1349.0761599999998</v>
      </c>
      <c r="W97" s="386">
        <f t="shared" si="39"/>
        <v>1349.0761599999998</v>
      </c>
      <c r="X97" s="455">
        <f t="shared" si="41"/>
        <v>1483.983776</v>
      </c>
      <c r="Y97" s="455">
        <f t="shared" si="41"/>
        <v>1483.983776</v>
      </c>
      <c r="Z97" s="387">
        <f>'END Jul 2021'!BL81</f>
        <v>0</v>
      </c>
      <c r="AA97" s="326" t="str">
        <f>'END Jul 2021'!BM81</f>
        <v>n</v>
      </c>
      <c r="AB97" s="504"/>
      <c r="AC97" s="504"/>
      <c r="AD97" s="504"/>
      <c r="AE97" s="504"/>
      <c r="AF97" s="504"/>
      <c r="AG97" s="504"/>
      <c r="AH97" s="504"/>
      <c r="AI97" s="504"/>
      <c r="AJ97" s="504"/>
      <c r="AK97" s="504"/>
      <c r="AL97" s="504"/>
      <c r="AM97" s="504"/>
      <c r="AN97" s="504"/>
      <c r="AO97" s="504"/>
    </row>
    <row r="98" spans="1:41" customFormat="1" x14ac:dyDescent="0.3">
      <c r="A98" s="319" t="str">
        <f>'END Jul 2021'!K82</f>
        <v>Glow Power</v>
      </c>
      <c r="B98" s="383" t="str">
        <f>'END Jul 2021'!L82</f>
        <v>Everyday Saver</v>
      </c>
      <c r="C98" s="384">
        <f>IF('END Jul 2021'!BP82=0,91*'END Jul 2021'!M82/100,(91*'END Jul 2021'!M82/100)+'END Jul 2021'!BP82/4)</f>
        <v>85.54</v>
      </c>
      <c r="D98" s="384">
        <f>IF('END Jul 2021'!O82="",$G$6*'END Jul 2021'!N82/100,IF($G$6&gt;='END Jul 2021'!P82,('END Jul 2021'!P82*'END Jul 2021'!N82/100),($G$6*'END Jul 2021'!N82/100)))</f>
        <v>60.647579999999998</v>
      </c>
      <c r="E98" s="384">
        <f>IF(AND('END Jul 2021'!P82&gt;0,'END Jul 2021'!R82&gt;0),IF($G$6&lt;'END Jul 2021'!P82,0,IF($G$6&lt;=('END Jul 2021'!R82+'END Jul 2021'!P82),(($G$6-'END Jul 2021'!P82)*'END Jul 2021'!Q82/100),(('END Jul 2021'!R82)*'END Jul 2021'!Q82/100))),0)</f>
        <v>0</v>
      </c>
      <c r="F98" s="384">
        <f>IF('END Jul 2021'!T82&gt;0,IF(($G$6&lt;'END Jul 2021'!T82),(0),($G$6-'END Jul 2021'!T82)*'END Jul 2021'!U82/100),IF(AND('END Jul 2021'!R82&gt;0,'END Jul 2021'!T82=""),IF(($G$6&lt;'END Jul 2021'!R82),(0),($G$6-'END Jul 2021'!R82)*'END Jul 2021'!S82/100),IF(AND('END Jul 2021'!P82&gt;0,'END Jul 2021'!R82=""),IF(($G$6&lt;'END Jul 2021'!P82),(0),($G$6-'END Jul 2021'!P82)*'END Jul 2021'!Q82/100),0)))</f>
        <v>0</v>
      </c>
      <c r="G98" s="384">
        <f>$I$6*'END Jul 2021'!AH82/100</f>
        <v>117.59422499999999</v>
      </c>
      <c r="H98" s="384">
        <f>$H$6*'END Jul 2021'!W82/100</f>
        <v>64.467899999999986</v>
      </c>
      <c r="I98" s="384">
        <f t="shared" si="30"/>
        <v>328.24970499999995</v>
      </c>
      <c r="J98" s="449">
        <f t="shared" si="31"/>
        <v>970.83881999999971</v>
      </c>
      <c r="K98" s="449">
        <f t="shared" si="32"/>
        <v>1312.9988199999998</v>
      </c>
      <c r="L98" s="450">
        <f t="shared" si="33"/>
        <v>1444.2987019999998</v>
      </c>
      <c r="M98" s="386">
        <f>'END Jul 2021'!AZ82</f>
        <v>0</v>
      </c>
      <c r="N98" s="386">
        <f>'END Jul 2021'!BA82</f>
        <v>0</v>
      </c>
      <c r="O98" s="386">
        <f>'END Jul 2021'!BB82</f>
        <v>0</v>
      </c>
      <c r="P98" s="386">
        <f>'END Jul 2021'!BC82</f>
        <v>0</v>
      </c>
      <c r="Q98" s="386">
        <f>($E$6*'END Jul 2021'!AT82/100)*4</f>
        <v>208.27799999999999</v>
      </c>
      <c r="R98" s="324" t="str">
        <f t="shared" si="34"/>
        <v>No discount</v>
      </c>
      <c r="S98" s="324" t="str">
        <f t="shared" si="35"/>
        <v>Exclusive</v>
      </c>
      <c r="T98" s="380">
        <f t="shared" si="36"/>
        <v>1312.9988199999998</v>
      </c>
      <c r="U98" s="380">
        <f t="shared" si="37"/>
        <v>1312.9988199999998</v>
      </c>
      <c r="V98" s="386">
        <f t="shared" si="38"/>
        <v>1104.7208199999998</v>
      </c>
      <c r="W98" s="386">
        <f t="shared" si="39"/>
        <v>1104.7208199999998</v>
      </c>
      <c r="X98" s="455">
        <f t="shared" si="41"/>
        <v>1215.1929019999998</v>
      </c>
      <c r="Y98" s="455">
        <f t="shared" si="41"/>
        <v>1215.1929019999998</v>
      </c>
      <c r="Z98" s="387">
        <f>'END Jul 2021'!BL82</f>
        <v>0</v>
      </c>
      <c r="AA98" s="326" t="str">
        <f>'END Jul 2021'!BM82</f>
        <v>n</v>
      </c>
      <c r="AB98" s="504"/>
      <c r="AC98" s="504"/>
      <c r="AD98" s="504"/>
      <c r="AE98" s="504"/>
      <c r="AF98" s="504"/>
      <c r="AG98" s="504"/>
      <c r="AH98" s="504"/>
      <c r="AI98" s="504"/>
      <c r="AJ98" s="504"/>
      <c r="AK98" s="504"/>
      <c r="AL98" s="504"/>
      <c r="AM98" s="504"/>
      <c r="AN98" s="504"/>
      <c r="AO98" s="504"/>
    </row>
    <row r="99" spans="1:41" customFormat="1" x14ac:dyDescent="0.3">
      <c r="A99" s="319" t="str">
        <f>'END Jul 2021'!K83</f>
        <v>Radian Energy</v>
      </c>
      <c r="B99" s="383" t="str">
        <f>'END Jul 2021'!L83</f>
        <v>Grid to Go</v>
      </c>
      <c r="C99" s="384">
        <f>IF('END Jul 2021'!BP83=0,91*'END Jul 2021'!M83/100,(91*'END Jul 2021'!M83/100)+'END Jul 2021'!BP83/4)</f>
        <v>80.096545454545435</v>
      </c>
      <c r="D99" s="384">
        <f>IF('END Jul 2021'!O83="",$G$6*'END Jul 2021'!N83/100,IF($G$6&gt;='END Jul 2021'!P83,('END Jul 2021'!P83*'END Jul 2021'!N83/100),($G$6*'END Jul 2021'!N83/100)))</f>
        <v>77.578543636363634</v>
      </c>
      <c r="E99" s="384">
        <f>IF(AND('END Jul 2021'!P83&gt;0,'END Jul 2021'!R83&gt;0),IF($G$6&lt;'END Jul 2021'!P83,0,IF($G$6&lt;=('END Jul 2021'!R83+'END Jul 2021'!P83),(($G$6-'END Jul 2021'!P83)*'END Jul 2021'!Q83/100),(('END Jul 2021'!R83)*'END Jul 2021'!Q83/100))),0)</f>
        <v>0</v>
      </c>
      <c r="F99" s="384">
        <f>IF('END Jul 2021'!T83&gt;0,IF(($G$6&lt;'END Jul 2021'!T83),(0),($G$6-'END Jul 2021'!T83)*'END Jul 2021'!U83/100),IF(AND('END Jul 2021'!R83&gt;0,'END Jul 2021'!T83=""),IF(($G$6&lt;'END Jul 2021'!R83),(0),($G$6-'END Jul 2021'!R83)*'END Jul 2021'!S83/100),IF(AND('END Jul 2021'!P83&gt;0,'END Jul 2021'!R83=""),IF(($G$6&lt;'END Jul 2021'!P83),(0),($G$6-'END Jul 2021'!P83)*'END Jul 2021'!Q83/100),0)))</f>
        <v>0</v>
      </c>
      <c r="G99" s="384">
        <f>$I$6*'END Jul 2021'!AH83/100</f>
        <v>104.78747045454541</v>
      </c>
      <c r="H99" s="384">
        <f>$H$6*'END Jul 2021'!W83/100</f>
        <v>55.448905909090911</v>
      </c>
      <c r="I99" s="384">
        <f t="shared" si="30"/>
        <v>317.91146545454541</v>
      </c>
      <c r="J99" s="449">
        <f t="shared" si="31"/>
        <v>951.25967999999989</v>
      </c>
      <c r="K99" s="449">
        <f t="shared" si="32"/>
        <v>1271.6458618181816</v>
      </c>
      <c r="L99" s="450">
        <f t="shared" si="33"/>
        <v>1398.810448</v>
      </c>
      <c r="M99" s="386">
        <f>'END Jul 2021'!AZ83</f>
        <v>0</v>
      </c>
      <c r="N99" s="386">
        <f>'END Jul 2021'!BA83</f>
        <v>0</v>
      </c>
      <c r="O99" s="386">
        <f>'END Jul 2021'!BB83</f>
        <v>0</v>
      </c>
      <c r="P99" s="386">
        <f>'END Jul 2021'!BC83</f>
        <v>0</v>
      </c>
      <c r="Q99" s="386">
        <f>($E$6*'END Jul 2021'!AT83/100)*4</f>
        <v>178.524</v>
      </c>
      <c r="R99" s="324" t="str">
        <f t="shared" si="34"/>
        <v>No discount</v>
      </c>
      <c r="S99" s="324" t="str">
        <f t="shared" si="35"/>
        <v>Exclusive</v>
      </c>
      <c r="T99" s="380">
        <f t="shared" si="36"/>
        <v>1271.6458618181816</v>
      </c>
      <c r="U99" s="380">
        <f t="shared" si="37"/>
        <v>1271.6458618181816</v>
      </c>
      <c r="V99" s="386">
        <f t="shared" si="38"/>
        <v>1093.1218618181815</v>
      </c>
      <c r="W99" s="386">
        <f t="shared" si="39"/>
        <v>1093.1218618181815</v>
      </c>
      <c r="X99" s="455">
        <f t="shared" si="41"/>
        <v>1202.4340479999998</v>
      </c>
      <c r="Y99" s="455">
        <f t="shared" si="41"/>
        <v>1202.4340479999998</v>
      </c>
      <c r="Z99" s="387">
        <f>'END Jul 2021'!BL83</f>
        <v>0</v>
      </c>
      <c r="AA99" s="326" t="str">
        <f>'END Jul 2021'!BM83</f>
        <v>n</v>
      </c>
      <c r="AB99" s="504"/>
      <c r="AC99" s="504"/>
      <c r="AD99" s="504"/>
      <c r="AE99" s="504"/>
      <c r="AF99" s="504"/>
      <c r="AG99" s="504"/>
      <c r="AH99" s="504"/>
      <c r="AI99" s="504"/>
      <c r="AJ99" s="504"/>
      <c r="AK99" s="504"/>
      <c r="AL99" s="504"/>
      <c r="AM99" s="504"/>
      <c r="AN99" s="504"/>
      <c r="AO99" s="504"/>
    </row>
    <row r="100" spans="1:41" customFormat="1" ht="14.5" thickBot="1" x14ac:dyDescent="0.35">
      <c r="A100" s="327" t="str">
        <f>'END Jul 2021'!K84</f>
        <v>Mojo Power</v>
      </c>
      <c r="B100" s="328" t="str">
        <f>'END Jul 2021'!L84</f>
        <v>G'day Sunshine</v>
      </c>
      <c r="C100" s="329">
        <f>IF('END Jul 2021'!BP84=0,91*'END Jul 2021'!M84/100,(91*'END Jul 2021'!M84/100)+'END Jul 2021'!BP84/4)</f>
        <v>141.48679999999999</v>
      </c>
      <c r="D100" s="329">
        <f>IF('END Jul 2021'!O84="",$G$6*'END Jul 2021'!N84/100,IF($G$6&gt;='END Jul 2021'!P84,('END Jul 2021'!P84*'END Jul 2021'!N84/100),($G$6*'END Jul 2021'!N84/100)))</f>
        <v>44.029187999999998</v>
      </c>
      <c r="E100" s="329">
        <f>IF(AND('END Jul 2021'!P84&gt;0,'END Jul 2021'!R84&gt;0),IF($G$6&lt;'END Jul 2021'!P84,0,IF($G$6&lt;=('END Jul 2021'!R84+'END Jul 2021'!P84),(($G$6-'END Jul 2021'!P84)*'END Jul 2021'!Q84/100),(('END Jul 2021'!R84)*'END Jul 2021'!Q84/100))),0)</f>
        <v>0</v>
      </c>
      <c r="F100" s="329">
        <f>IF('END Jul 2021'!T84&gt;0,IF(($G$6&lt;'END Jul 2021'!T84),(0),($G$6-'END Jul 2021'!T84)*'END Jul 2021'!U84/100),IF(AND('END Jul 2021'!R84&gt;0,'END Jul 2021'!T84=""),IF(($G$6&lt;'END Jul 2021'!R84),(0),($G$6-'END Jul 2021'!R84)*'END Jul 2021'!S84/100),IF(AND('END Jul 2021'!P84&gt;0,'END Jul 2021'!R84=""),IF(($G$6&lt;'END Jul 2021'!P84),(0),($G$6-'END Jul 2021'!P84)*'END Jul 2021'!Q84/100),0)))</f>
        <v>0</v>
      </c>
      <c r="G100" s="329">
        <f>$I$6*'END Jul 2021'!AH84/100</f>
        <v>110.07296999999998</v>
      </c>
      <c r="H100" s="329">
        <f>$H$6*'END Jul 2021'!W84/100</f>
        <v>66.043781999999979</v>
      </c>
      <c r="I100" s="329">
        <f t="shared" si="30"/>
        <v>361.63273999999996</v>
      </c>
      <c r="J100" s="451">
        <f t="shared" si="31"/>
        <v>880.58375999999987</v>
      </c>
      <c r="K100" s="451">
        <f t="shared" si="32"/>
        <v>1446.5309599999998</v>
      </c>
      <c r="L100" s="452">
        <f t="shared" si="33"/>
        <v>1591.1840559999998</v>
      </c>
      <c r="M100" s="331">
        <f>'END Jul 2021'!AZ84</f>
        <v>0</v>
      </c>
      <c r="N100" s="331">
        <f>'END Jul 2021'!BA84</f>
        <v>0</v>
      </c>
      <c r="O100" s="331">
        <f>'END Jul 2021'!BB84</f>
        <v>0</v>
      </c>
      <c r="P100" s="331">
        <f>'END Jul 2021'!BC84</f>
        <v>0</v>
      </c>
      <c r="Q100" s="331">
        <f>($E$6*'END Jul 2021'!AT84/100)*4</f>
        <v>654.58800000000008</v>
      </c>
      <c r="R100" s="332" t="str">
        <f t="shared" si="34"/>
        <v>No discount</v>
      </c>
      <c r="S100" s="332" t="str">
        <f t="shared" si="35"/>
        <v>Exclusive</v>
      </c>
      <c r="T100" s="381">
        <f t="shared" si="36"/>
        <v>1446.5309599999998</v>
      </c>
      <c r="U100" s="381">
        <f t="shared" si="37"/>
        <v>1446.5309599999998</v>
      </c>
      <c r="V100" s="331">
        <f t="shared" si="38"/>
        <v>791.94295999999974</v>
      </c>
      <c r="W100" s="331">
        <f t="shared" si="39"/>
        <v>791.94295999999974</v>
      </c>
      <c r="X100" s="456">
        <f t="shared" si="41"/>
        <v>871.13725599999975</v>
      </c>
      <c r="Y100" s="456">
        <f t="shared" si="41"/>
        <v>871.13725599999975</v>
      </c>
      <c r="Z100" s="333">
        <f>'END Jul 2021'!BL84</f>
        <v>0</v>
      </c>
      <c r="AA100" s="334" t="str">
        <f>'END Jul 2021'!BM84</f>
        <v>n</v>
      </c>
      <c r="AB100" s="504"/>
      <c r="AC100" s="504"/>
      <c r="AD100" s="504"/>
      <c r="AE100" s="504"/>
      <c r="AF100" s="504"/>
      <c r="AG100" s="504"/>
      <c r="AH100" s="504"/>
      <c r="AI100" s="504"/>
      <c r="AJ100" s="504"/>
      <c r="AK100" s="504"/>
      <c r="AL100" s="504"/>
      <c r="AM100" s="504"/>
      <c r="AN100" s="504"/>
      <c r="AO100" s="504"/>
    </row>
    <row r="101" spans="1:41" customFormat="1" x14ac:dyDescent="0.3">
      <c r="A101" s="518"/>
      <c r="B101" s="519"/>
      <c r="C101" s="504"/>
      <c r="D101" s="504"/>
      <c r="E101" s="504"/>
      <c r="F101" s="504"/>
      <c r="G101" s="504"/>
      <c r="H101" s="504"/>
      <c r="I101" s="504"/>
      <c r="J101" s="504"/>
      <c r="K101" s="504"/>
      <c r="L101" s="504"/>
      <c r="M101" s="504"/>
      <c r="N101" s="504"/>
      <c r="O101" s="504"/>
      <c r="P101" s="504"/>
      <c r="Q101" s="504"/>
      <c r="R101" s="504"/>
      <c r="S101" s="504"/>
      <c r="T101" s="504"/>
      <c r="U101" s="504"/>
      <c r="V101" s="504"/>
      <c r="W101" s="504"/>
      <c r="X101" s="504"/>
      <c r="Y101" s="504"/>
      <c r="Z101" s="504"/>
      <c r="AA101" s="504"/>
      <c r="AB101" s="504"/>
      <c r="AC101" s="504"/>
      <c r="AD101" s="504"/>
      <c r="AE101" s="504"/>
      <c r="AF101" s="504"/>
      <c r="AG101" s="504"/>
      <c r="AH101" s="504"/>
      <c r="AI101" s="504"/>
      <c r="AJ101" s="504"/>
      <c r="AK101" s="504"/>
      <c r="AL101" s="504"/>
      <c r="AM101" s="504"/>
      <c r="AN101" s="504"/>
      <c r="AO101" s="504"/>
    </row>
    <row r="102" spans="1:41" customFormat="1" ht="13.5" x14ac:dyDescent="0.3">
      <c r="A102" s="504"/>
      <c r="B102" s="504"/>
      <c r="C102" s="504"/>
      <c r="D102" s="504"/>
      <c r="E102" s="504"/>
      <c r="F102" s="504"/>
      <c r="G102" s="504"/>
      <c r="H102" s="504"/>
      <c r="I102" s="504"/>
      <c r="J102" s="504"/>
      <c r="K102" s="504"/>
      <c r="L102" s="504"/>
      <c r="M102" s="504"/>
      <c r="N102" s="504"/>
      <c r="O102" s="504"/>
      <c r="P102" s="504"/>
      <c r="Q102" s="504"/>
      <c r="R102" s="504"/>
      <c r="S102" s="504"/>
      <c r="T102" s="504"/>
      <c r="U102" s="504"/>
      <c r="V102" s="504"/>
      <c r="W102" s="504"/>
      <c r="X102" s="504"/>
      <c r="Y102" s="504"/>
      <c r="Z102" s="504"/>
      <c r="AA102" s="504"/>
      <c r="AB102" s="504"/>
      <c r="AC102" s="504"/>
      <c r="AD102" s="504"/>
      <c r="AE102" s="504"/>
      <c r="AF102" s="504"/>
      <c r="AG102" s="504"/>
      <c r="AH102" s="504"/>
      <c r="AI102" s="504"/>
      <c r="AJ102" s="504"/>
      <c r="AK102" s="504"/>
      <c r="AL102" s="504"/>
      <c r="AM102" s="504"/>
      <c r="AN102" s="504"/>
      <c r="AO102" s="504"/>
    </row>
    <row r="103" spans="1:41" customFormat="1" ht="13.5" x14ac:dyDescent="0.3">
      <c r="A103" s="504"/>
      <c r="B103" s="504"/>
      <c r="C103" s="504"/>
      <c r="D103" s="504"/>
      <c r="E103" s="504"/>
      <c r="F103" s="504"/>
      <c r="G103" s="504"/>
      <c r="H103" s="504"/>
      <c r="I103" s="504"/>
      <c r="J103" s="504"/>
      <c r="K103" s="504"/>
      <c r="L103" s="504"/>
      <c r="M103" s="504"/>
      <c r="N103" s="504"/>
      <c r="O103" s="504"/>
      <c r="P103" s="504"/>
      <c r="Q103" s="504"/>
      <c r="R103" s="504"/>
      <c r="S103" s="504"/>
      <c r="T103" s="504"/>
      <c r="U103" s="504"/>
      <c r="V103" s="504"/>
      <c r="W103" s="504"/>
      <c r="X103" s="504"/>
      <c r="Y103" s="504"/>
      <c r="Z103" s="504"/>
      <c r="AA103" s="504"/>
      <c r="AB103" s="504"/>
      <c r="AC103" s="504"/>
      <c r="AD103" s="504"/>
      <c r="AE103" s="504"/>
      <c r="AF103" s="504"/>
      <c r="AG103" s="504"/>
      <c r="AH103" s="504"/>
      <c r="AI103" s="504"/>
      <c r="AJ103" s="504"/>
      <c r="AK103" s="504"/>
      <c r="AL103" s="504"/>
      <c r="AM103" s="504"/>
      <c r="AN103" s="504"/>
      <c r="AO103" s="504"/>
    </row>
    <row r="104" spans="1:41" customFormat="1" ht="13.5" x14ac:dyDescent="0.3">
      <c r="A104" s="504"/>
      <c r="B104" s="504"/>
      <c r="C104" s="504"/>
      <c r="D104" s="504"/>
      <c r="E104" s="504"/>
      <c r="F104" s="504"/>
      <c r="G104" s="504"/>
      <c r="H104" s="504"/>
      <c r="I104" s="504"/>
      <c r="J104" s="504"/>
      <c r="K104" s="504"/>
      <c r="L104" s="504"/>
      <c r="M104" s="504"/>
      <c r="N104" s="504"/>
      <c r="O104" s="504"/>
      <c r="P104" s="504"/>
      <c r="Q104" s="504"/>
      <c r="R104" s="504"/>
      <c r="S104" s="504"/>
      <c r="T104" s="504"/>
      <c r="U104" s="504"/>
      <c r="V104" s="504"/>
      <c r="W104" s="504"/>
      <c r="X104" s="504"/>
      <c r="Y104" s="504"/>
      <c r="Z104" s="504"/>
      <c r="AA104" s="504"/>
      <c r="AB104" s="504"/>
      <c r="AC104" s="504"/>
      <c r="AD104" s="504"/>
      <c r="AE104" s="504"/>
      <c r="AF104" s="504"/>
      <c r="AG104" s="504"/>
      <c r="AH104" s="504"/>
      <c r="AI104" s="504"/>
      <c r="AJ104" s="504"/>
      <c r="AK104" s="504"/>
      <c r="AL104" s="504"/>
      <c r="AM104" s="504"/>
      <c r="AN104" s="504"/>
      <c r="AO104" s="504"/>
    </row>
    <row r="105" spans="1:41" customFormat="1" ht="13.5" x14ac:dyDescent="0.3">
      <c r="A105" s="504"/>
      <c r="B105" s="504"/>
      <c r="C105" s="504"/>
      <c r="D105" s="504"/>
      <c r="E105" s="504"/>
      <c r="F105" s="504"/>
      <c r="G105" s="504"/>
      <c r="H105" s="504"/>
      <c r="I105" s="504"/>
      <c r="J105" s="504"/>
      <c r="K105" s="504"/>
      <c r="L105" s="504"/>
      <c r="M105" s="504"/>
      <c r="N105" s="504"/>
      <c r="O105" s="504"/>
      <c r="P105" s="504"/>
      <c r="Q105" s="504"/>
      <c r="R105" s="504"/>
      <c r="S105" s="504"/>
      <c r="T105" s="504"/>
      <c r="U105" s="504"/>
      <c r="V105" s="504"/>
      <c r="W105" s="504"/>
      <c r="X105" s="504"/>
      <c r="Y105" s="504"/>
      <c r="Z105" s="504"/>
      <c r="AA105" s="504"/>
      <c r="AB105" s="504"/>
      <c r="AC105" s="504"/>
      <c r="AD105" s="504"/>
      <c r="AE105" s="504"/>
      <c r="AF105" s="504"/>
      <c r="AG105" s="504"/>
      <c r="AH105" s="504"/>
      <c r="AI105" s="504"/>
      <c r="AJ105" s="504"/>
      <c r="AK105" s="504"/>
      <c r="AL105" s="504"/>
      <c r="AM105" s="504"/>
      <c r="AN105" s="504"/>
      <c r="AO105" s="504"/>
    </row>
    <row r="106" spans="1:41" customFormat="1" ht="13.5" x14ac:dyDescent="0.3">
      <c r="A106" s="504"/>
      <c r="B106" s="504"/>
      <c r="C106" s="504"/>
      <c r="D106" s="504"/>
      <c r="E106" s="504"/>
      <c r="F106" s="504"/>
      <c r="G106" s="504"/>
      <c r="H106" s="504"/>
      <c r="I106" s="504"/>
      <c r="J106" s="504"/>
      <c r="K106" s="504"/>
      <c r="L106" s="504"/>
      <c r="M106" s="504"/>
      <c r="N106" s="504"/>
      <c r="O106" s="504"/>
      <c r="P106" s="504"/>
      <c r="Q106" s="504"/>
      <c r="R106" s="504"/>
      <c r="S106" s="504"/>
      <c r="T106" s="504"/>
      <c r="U106" s="504"/>
      <c r="V106" s="504"/>
      <c r="W106" s="504"/>
      <c r="X106" s="504"/>
      <c r="Y106" s="504"/>
      <c r="Z106" s="504"/>
      <c r="AA106" s="504"/>
      <c r="AB106" s="504"/>
      <c r="AC106" s="504"/>
      <c r="AD106" s="504"/>
      <c r="AE106" s="504"/>
      <c r="AF106" s="504"/>
      <c r="AG106" s="504"/>
      <c r="AH106" s="504"/>
      <c r="AI106" s="504"/>
      <c r="AJ106" s="504"/>
      <c r="AK106" s="504"/>
      <c r="AL106" s="504"/>
      <c r="AM106" s="504"/>
      <c r="AN106" s="504"/>
      <c r="AO106" s="504"/>
    </row>
    <row r="107" spans="1:41" customFormat="1" ht="13.5" x14ac:dyDescent="0.3">
      <c r="A107" s="504"/>
      <c r="B107" s="504"/>
      <c r="C107" s="504"/>
      <c r="D107" s="504"/>
      <c r="E107" s="504"/>
      <c r="F107" s="504"/>
      <c r="G107" s="504"/>
      <c r="H107" s="504"/>
      <c r="I107" s="504"/>
      <c r="J107" s="504"/>
      <c r="K107" s="504"/>
      <c r="L107" s="504"/>
      <c r="M107" s="504"/>
      <c r="N107" s="504"/>
      <c r="O107" s="504"/>
      <c r="P107" s="504"/>
      <c r="Q107" s="504"/>
      <c r="R107" s="504"/>
      <c r="S107" s="504"/>
      <c r="T107" s="504"/>
      <c r="U107" s="504"/>
      <c r="V107" s="504"/>
      <c r="W107" s="504"/>
      <c r="X107" s="504"/>
      <c r="Y107" s="504"/>
      <c r="Z107" s="504"/>
      <c r="AA107" s="504"/>
      <c r="AB107" s="504"/>
      <c r="AC107" s="504"/>
      <c r="AD107" s="504"/>
      <c r="AE107" s="504"/>
      <c r="AF107" s="504"/>
      <c r="AG107" s="504"/>
      <c r="AH107" s="504"/>
      <c r="AI107" s="504"/>
      <c r="AJ107" s="504"/>
      <c r="AK107" s="504"/>
      <c r="AL107" s="504"/>
      <c r="AM107" s="504"/>
      <c r="AN107" s="504"/>
      <c r="AO107" s="504"/>
    </row>
    <row r="108" spans="1:41" customFormat="1" ht="13.5" x14ac:dyDescent="0.3">
      <c r="A108" s="504"/>
      <c r="B108" s="504"/>
      <c r="C108" s="504"/>
      <c r="D108" s="504"/>
      <c r="E108" s="504"/>
      <c r="F108" s="504"/>
      <c r="G108" s="504"/>
      <c r="H108" s="504"/>
      <c r="I108" s="504"/>
      <c r="J108" s="504"/>
      <c r="K108" s="504"/>
      <c r="L108" s="504"/>
      <c r="M108" s="504"/>
      <c r="N108" s="504"/>
      <c r="O108" s="504"/>
      <c r="P108" s="504"/>
      <c r="Q108" s="504"/>
      <c r="R108" s="504"/>
      <c r="S108" s="504"/>
      <c r="T108" s="504"/>
      <c r="U108" s="504"/>
      <c r="V108" s="504"/>
      <c r="W108" s="504"/>
      <c r="X108" s="504"/>
      <c r="Y108" s="504"/>
      <c r="Z108" s="504"/>
      <c r="AA108" s="504"/>
      <c r="AB108" s="504"/>
      <c r="AC108" s="504"/>
      <c r="AD108" s="504"/>
      <c r="AE108" s="504"/>
      <c r="AF108" s="504"/>
      <c r="AG108" s="504"/>
      <c r="AH108" s="504"/>
      <c r="AI108" s="504"/>
      <c r="AJ108" s="504"/>
      <c r="AK108" s="504"/>
      <c r="AL108" s="504"/>
      <c r="AM108" s="504"/>
      <c r="AN108" s="504"/>
      <c r="AO108" s="504"/>
    </row>
    <row r="109" spans="1:41" customFormat="1" ht="13.5" x14ac:dyDescent="0.3">
      <c r="A109" s="504"/>
      <c r="B109" s="504"/>
      <c r="C109" s="504"/>
      <c r="D109" s="504"/>
      <c r="E109" s="504"/>
      <c r="F109" s="504"/>
      <c r="G109" s="504"/>
      <c r="H109" s="504"/>
      <c r="I109" s="504"/>
      <c r="J109" s="504"/>
      <c r="K109" s="504"/>
      <c r="L109" s="504"/>
      <c r="M109" s="504"/>
      <c r="N109" s="504"/>
      <c r="O109" s="504"/>
      <c r="P109" s="504"/>
      <c r="Q109" s="504"/>
      <c r="R109" s="504"/>
      <c r="S109" s="504"/>
      <c r="T109" s="504"/>
      <c r="U109" s="504"/>
      <c r="V109" s="504"/>
      <c r="W109" s="504"/>
      <c r="X109" s="504"/>
      <c r="Y109" s="504"/>
      <c r="Z109" s="504"/>
      <c r="AA109" s="504"/>
      <c r="AB109" s="504"/>
      <c r="AC109" s="504"/>
      <c r="AD109" s="504"/>
      <c r="AE109" s="504"/>
      <c r="AF109" s="504"/>
      <c r="AG109" s="504"/>
      <c r="AH109" s="504"/>
      <c r="AI109" s="504"/>
      <c r="AJ109" s="504"/>
      <c r="AK109" s="504"/>
      <c r="AL109" s="504"/>
      <c r="AM109" s="504"/>
      <c r="AN109" s="504"/>
      <c r="AO109" s="504"/>
    </row>
    <row r="110" spans="1:41" customFormat="1" ht="13.5" x14ac:dyDescent="0.3">
      <c r="A110" s="504"/>
      <c r="B110" s="504"/>
      <c r="C110" s="504"/>
      <c r="D110" s="504"/>
      <c r="E110" s="504"/>
      <c r="F110" s="504"/>
      <c r="G110" s="504"/>
      <c r="H110" s="504"/>
      <c r="I110" s="504"/>
      <c r="J110" s="504"/>
      <c r="K110" s="504"/>
      <c r="L110" s="504"/>
      <c r="M110" s="504"/>
      <c r="N110" s="504"/>
      <c r="O110" s="504"/>
      <c r="P110" s="504"/>
      <c r="Q110" s="504"/>
      <c r="R110" s="504"/>
      <c r="S110" s="504"/>
      <c r="T110" s="504"/>
      <c r="U110" s="504"/>
      <c r="V110" s="504"/>
      <c r="W110" s="504"/>
      <c r="X110" s="504"/>
      <c r="Y110" s="504"/>
      <c r="Z110" s="504"/>
      <c r="AA110" s="504"/>
      <c r="AB110" s="504"/>
      <c r="AC110" s="504"/>
      <c r="AD110" s="504"/>
      <c r="AE110" s="504"/>
      <c r="AF110" s="504"/>
      <c r="AG110" s="504"/>
      <c r="AH110" s="504"/>
      <c r="AI110" s="504"/>
      <c r="AJ110" s="504"/>
      <c r="AK110" s="504"/>
      <c r="AL110" s="504"/>
      <c r="AM110" s="504"/>
      <c r="AN110" s="504"/>
      <c r="AO110" s="504"/>
    </row>
    <row r="111" spans="1:41" customFormat="1" ht="13.5" x14ac:dyDescent="0.3">
      <c r="A111" s="504"/>
      <c r="B111" s="504"/>
      <c r="C111" s="504"/>
      <c r="D111" s="504"/>
      <c r="E111" s="504"/>
      <c r="F111" s="504"/>
      <c r="G111" s="504"/>
      <c r="H111" s="504"/>
      <c r="I111" s="504"/>
      <c r="J111" s="504"/>
      <c r="K111" s="504"/>
      <c r="L111" s="504"/>
      <c r="M111" s="504"/>
      <c r="N111" s="504"/>
      <c r="O111" s="504"/>
      <c r="P111" s="504"/>
      <c r="Q111" s="504"/>
      <c r="R111" s="504"/>
      <c r="S111" s="504"/>
      <c r="T111" s="504"/>
      <c r="U111" s="504"/>
      <c r="V111" s="504"/>
      <c r="W111" s="504"/>
      <c r="X111" s="504"/>
      <c r="Y111" s="504"/>
      <c r="Z111" s="504"/>
      <c r="AA111" s="504"/>
      <c r="AB111" s="504"/>
      <c r="AC111" s="504"/>
      <c r="AD111" s="504"/>
      <c r="AE111" s="504"/>
      <c r="AF111" s="504"/>
      <c r="AG111" s="504"/>
      <c r="AH111" s="504"/>
      <c r="AI111" s="504"/>
      <c r="AJ111" s="504"/>
      <c r="AK111" s="504"/>
      <c r="AL111" s="504"/>
      <c r="AM111" s="504"/>
      <c r="AN111" s="504"/>
      <c r="AO111" s="504"/>
    </row>
    <row r="112" spans="1:41" customFormat="1" ht="13.5" x14ac:dyDescent="0.3">
      <c r="A112" s="504"/>
      <c r="B112" s="504"/>
      <c r="C112" s="504"/>
      <c r="D112" s="504"/>
      <c r="E112" s="504"/>
      <c r="F112" s="504"/>
      <c r="G112" s="504"/>
      <c r="H112" s="504"/>
      <c r="I112" s="504"/>
      <c r="J112" s="504"/>
      <c r="K112" s="504"/>
      <c r="L112" s="504"/>
      <c r="M112" s="504"/>
      <c r="N112" s="504"/>
      <c r="O112" s="504"/>
      <c r="P112" s="504"/>
      <c r="Q112" s="504"/>
      <c r="R112" s="504"/>
      <c r="S112" s="504"/>
      <c r="T112" s="504"/>
      <c r="U112" s="504"/>
      <c r="V112" s="504"/>
      <c r="W112" s="504"/>
      <c r="X112" s="504"/>
      <c r="Y112" s="504"/>
      <c r="Z112" s="504"/>
      <c r="AA112" s="504"/>
      <c r="AB112" s="504"/>
      <c r="AC112" s="504"/>
      <c r="AD112" s="504"/>
      <c r="AE112" s="504"/>
      <c r="AF112" s="504"/>
      <c r="AG112" s="504"/>
      <c r="AH112" s="504"/>
      <c r="AI112" s="504"/>
      <c r="AJ112" s="504"/>
      <c r="AK112" s="504"/>
      <c r="AL112" s="504"/>
      <c r="AM112" s="504"/>
      <c r="AN112" s="504"/>
      <c r="AO112" s="504"/>
    </row>
    <row r="113" spans="1:41" customFormat="1" ht="13.5" x14ac:dyDescent="0.3">
      <c r="A113" s="504"/>
      <c r="B113" s="504"/>
      <c r="C113" s="504"/>
      <c r="D113" s="504"/>
      <c r="E113" s="504"/>
      <c r="F113" s="504"/>
      <c r="G113" s="504"/>
      <c r="H113" s="504"/>
      <c r="I113" s="504"/>
      <c r="J113" s="504"/>
      <c r="K113" s="504"/>
      <c r="L113" s="504"/>
      <c r="M113" s="504"/>
      <c r="N113" s="504"/>
      <c r="O113" s="504"/>
      <c r="P113" s="504"/>
      <c r="Q113" s="504"/>
      <c r="R113" s="504"/>
      <c r="S113" s="504"/>
      <c r="T113" s="504"/>
      <c r="U113" s="504"/>
      <c r="V113" s="504"/>
      <c r="W113" s="504"/>
      <c r="X113" s="504"/>
      <c r="Y113" s="504"/>
      <c r="Z113" s="504"/>
      <c r="AA113" s="504"/>
      <c r="AB113" s="504"/>
      <c r="AC113" s="504"/>
      <c r="AD113" s="504"/>
      <c r="AE113" s="504"/>
      <c r="AF113" s="504"/>
      <c r="AG113" s="504"/>
      <c r="AH113" s="504"/>
      <c r="AI113" s="504"/>
      <c r="AJ113" s="504"/>
      <c r="AK113" s="504"/>
      <c r="AL113" s="504"/>
      <c r="AM113" s="504"/>
      <c r="AN113" s="504"/>
      <c r="AO113" s="504"/>
    </row>
    <row r="114" spans="1:41" customFormat="1" ht="13.5" x14ac:dyDescent="0.3">
      <c r="A114" s="504"/>
      <c r="B114" s="504"/>
      <c r="C114" s="504"/>
      <c r="D114" s="504"/>
      <c r="E114" s="504"/>
      <c r="F114" s="504"/>
      <c r="G114" s="504"/>
      <c r="H114" s="504"/>
      <c r="I114" s="504"/>
      <c r="J114" s="504"/>
      <c r="K114" s="504"/>
      <c r="L114" s="504"/>
      <c r="M114" s="504"/>
      <c r="N114" s="504"/>
      <c r="O114" s="504"/>
      <c r="P114" s="504"/>
      <c r="Q114" s="504"/>
      <c r="R114" s="504"/>
      <c r="S114" s="504"/>
      <c r="T114" s="504"/>
      <c r="U114" s="504"/>
      <c r="V114" s="504"/>
      <c r="W114" s="504"/>
      <c r="X114" s="504"/>
      <c r="Y114" s="504"/>
      <c r="Z114" s="504"/>
      <c r="AA114" s="504"/>
      <c r="AB114" s="504"/>
      <c r="AC114" s="504"/>
      <c r="AD114" s="504"/>
      <c r="AE114" s="504"/>
      <c r="AF114" s="504"/>
      <c r="AG114" s="504"/>
      <c r="AH114" s="504"/>
      <c r="AI114" s="504"/>
      <c r="AJ114" s="504"/>
      <c r="AK114" s="504"/>
      <c r="AL114" s="504"/>
      <c r="AM114" s="504"/>
      <c r="AN114" s="504"/>
      <c r="AO114" s="504"/>
    </row>
    <row r="115" spans="1:41" customFormat="1" ht="13.5" x14ac:dyDescent="0.3">
      <c r="A115" s="504"/>
      <c r="B115" s="504"/>
      <c r="C115" s="504"/>
      <c r="D115" s="504"/>
      <c r="E115" s="504"/>
      <c r="F115" s="504"/>
      <c r="G115" s="504"/>
      <c r="H115" s="504"/>
      <c r="I115" s="504"/>
      <c r="J115" s="504"/>
      <c r="K115" s="504"/>
      <c r="L115" s="504"/>
      <c r="M115" s="504"/>
      <c r="N115" s="504"/>
      <c r="O115" s="504"/>
      <c r="P115" s="504"/>
      <c r="Q115" s="504"/>
      <c r="R115" s="504"/>
      <c r="S115" s="504"/>
      <c r="T115" s="504"/>
      <c r="U115" s="504"/>
      <c r="V115" s="504"/>
      <c r="W115" s="504"/>
      <c r="X115" s="504"/>
      <c r="Y115" s="504"/>
      <c r="Z115" s="504"/>
      <c r="AA115" s="504"/>
      <c r="AB115" s="504"/>
      <c r="AC115" s="504"/>
      <c r="AD115" s="504"/>
      <c r="AE115" s="504"/>
      <c r="AF115" s="504"/>
      <c r="AG115" s="504"/>
      <c r="AH115" s="504"/>
      <c r="AI115" s="504"/>
      <c r="AJ115" s="504"/>
      <c r="AK115" s="504"/>
      <c r="AL115" s="504"/>
      <c r="AM115" s="504"/>
      <c r="AN115" s="504"/>
      <c r="AO115" s="504"/>
    </row>
    <row r="116" spans="1:41" customFormat="1" ht="13.5" x14ac:dyDescent="0.3">
      <c r="A116" s="504"/>
      <c r="B116" s="504"/>
      <c r="C116" s="504"/>
      <c r="D116" s="504"/>
      <c r="E116" s="504"/>
      <c r="F116" s="504"/>
      <c r="G116" s="504"/>
      <c r="H116" s="504"/>
      <c r="I116" s="504"/>
      <c r="J116" s="504"/>
      <c r="K116" s="504"/>
      <c r="L116" s="504"/>
      <c r="M116" s="504"/>
      <c r="N116" s="504"/>
      <c r="O116" s="504"/>
      <c r="P116" s="504"/>
      <c r="Q116" s="504"/>
      <c r="R116" s="504"/>
      <c r="S116" s="504"/>
      <c r="T116" s="504"/>
      <c r="U116" s="504"/>
      <c r="V116" s="504"/>
      <c r="W116" s="504"/>
      <c r="X116" s="504"/>
      <c r="Y116" s="504"/>
      <c r="Z116" s="504"/>
      <c r="AA116" s="504"/>
      <c r="AB116" s="504"/>
      <c r="AC116" s="504"/>
      <c r="AD116" s="504"/>
      <c r="AE116" s="504"/>
      <c r="AF116" s="504"/>
      <c r="AG116" s="504"/>
      <c r="AH116" s="504"/>
      <c r="AI116" s="504"/>
      <c r="AJ116" s="504"/>
      <c r="AK116" s="504"/>
      <c r="AL116" s="504"/>
      <c r="AM116" s="504"/>
      <c r="AN116" s="504"/>
      <c r="AO116" s="504"/>
    </row>
    <row r="117" spans="1:41" customFormat="1" ht="13.5" x14ac:dyDescent="0.3">
      <c r="A117" s="504"/>
      <c r="B117" s="504"/>
      <c r="C117" s="504"/>
      <c r="D117" s="504"/>
      <c r="E117" s="504"/>
      <c r="F117" s="504"/>
      <c r="G117" s="504"/>
      <c r="H117" s="504"/>
      <c r="I117" s="504"/>
      <c r="J117" s="504"/>
      <c r="K117" s="504"/>
      <c r="L117" s="504"/>
      <c r="M117" s="504"/>
      <c r="N117" s="504"/>
      <c r="O117" s="504"/>
      <c r="P117" s="504"/>
      <c r="Q117" s="504"/>
      <c r="R117" s="504"/>
      <c r="S117" s="504"/>
      <c r="T117" s="504"/>
      <c r="U117" s="504"/>
      <c r="V117" s="504"/>
      <c r="W117" s="504"/>
      <c r="X117" s="504"/>
      <c r="Y117" s="504"/>
      <c r="Z117" s="504"/>
      <c r="AA117" s="504"/>
      <c r="AB117" s="504"/>
      <c r="AC117" s="504"/>
      <c r="AD117" s="504"/>
      <c r="AE117" s="504"/>
      <c r="AF117" s="504"/>
      <c r="AG117" s="504"/>
      <c r="AH117" s="504"/>
      <c r="AI117" s="504"/>
      <c r="AJ117" s="504"/>
      <c r="AK117" s="504"/>
      <c r="AL117" s="504"/>
      <c r="AM117" s="504"/>
      <c r="AN117" s="504"/>
      <c r="AO117" s="504"/>
    </row>
    <row r="118" spans="1:41" customFormat="1" ht="13.5" x14ac:dyDescent="0.3">
      <c r="A118" s="504"/>
      <c r="B118" s="504"/>
      <c r="C118" s="504"/>
      <c r="D118" s="504"/>
      <c r="E118" s="504"/>
      <c r="F118" s="504"/>
      <c r="G118" s="504"/>
      <c r="H118" s="504"/>
      <c r="I118" s="504"/>
      <c r="J118" s="504"/>
      <c r="K118" s="504"/>
      <c r="L118" s="504"/>
      <c r="M118" s="504"/>
      <c r="N118" s="504"/>
      <c r="O118" s="504"/>
      <c r="P118" s="504"/>
      <c r="Q118" s="504"/>
      <c r="R118" s="504"/>
      <c r="S118" s="504"/>
      <c r="T118" s="504"/>
      <c r="U118" s="504"/>
      <c r="V118" s="504"/>
      <c r="W118" s="504"/>
      <c r="X118" s="504"/>
      <c r="Y118" s="504"/>
      <c r="Z118" s="504"/>
      <c r="AA118" s="504"/>
      <c r="AB118" s="504"/>
      <c r="AC118" s="504"/>
      <c r="AD118" s="504"/>
      <c r="AE118" s="504"/>
      <c r="AF118" s="504"/>
      <c r="AG118" s="504"/>
      <c r="AH118" s="504"/>
      <c r="AI118" s="504"/>
      <c r="AJ118" s="504"/>
      <c r="AK118" s="504"/>
      <c r="AL118" s="504"/>
      <c r="AM118" s="504"/>
      <c r="AN118" s="504"/>
      <c r="AO118" s="504"/>
    </row>
    <row r="119" spans="1:41" customFormat="1" ht="13.5" x14ac:dyDescent="0.3">
      <c r="A119" s="504"/>
      <c r="B119" s="504"/>
      <c r="C119" s="504"/>
      <c r="D119" s="504"/>
      <c r="E119" s="504"/>
      <c r="F119" s="504"/>
      <c r="G119" s="504"/>
      <c r="H119" s="504"/>
      <c r="I119" s="504"/>
      <c r="J119" s="504"/>
      <c r="K119" s="504"/>
      <c r="L119" s="504"/>
      <c r="M119" s="504"/>
      <c r="N119" s="504"/>
      <c r="O119" s="504"/>
      <c r="P119" s="504"/>
      <c r="Q119" s="504"/>
      <c r="R119" s="504"/>
      <c r="S119" s="504"/>
      <c r="T119" s="504"/>
      <c r="U119" s="504"/>
      <c r="V119" s="504"/>
      <c r="W119" s="504"/>
      <c r="X119" s="504"/>
      <c r="Y119" s="504"/>
      <c r="Z119" s="504"/>
      <c r="AA119" s="504"/>
      <c r="AB119" s="504"/>
      <c r="AC119" s="504"/>
      <c r="AD119" s="504"/>
      <c r="AE119" s="504"/>
      <c r="AF119" s="504"/>
      <c r="AG119" s="504"/>
      <c r="AH119" s="504"/>
      <c r="AI119" s="504"/>
      <c r="AJ119" s="504"/>
      <c r="AK119" s="504"/>
      <c r="AL119" s="504"/>
      <c r="AM119" s="504"/>
      <c r="AN119" s="504"/>
      <c r="AO119" s="504"/>
    </row>
    <row r="120" spans="1:41" customFormat="1" ht="13.5" x14ac:dyDescent="0.3">
      <c r="A120" s="504"/>
      <c r="B120" s="504"/>
      <c r="C120" s="504"/>
      <c r="D120" s="504"/>
      <c r="E120" s="504"/>
      <c r="F120" s="504"/>
      <c r="G120" s="504"/>
      <c r="H120" s="504"/>
      <c r="I120" s="504"/>
      <c r="J120" s="504"/>
      <c r="K120" s="504"/>
      <c r="L120" s="504"/>
      <c r="M120" s="504"/>
      <c r="N120" s="504"/>
      <c r="O120" s="504"/>
      <c r="P120" s="504"/>
      <c r="Q120" s="504"/>
      <c r="R120" s="504"/>
      <c r="S120" s="504"/>
      <c r="T120" s="504"/>
      <c r="U120" s="504"/>
      <c r="V120" s="504"/>
      <c r="W120" s="504"/>
      <c r="X120" s="504"/>
      <c r="Y120" s="504"/>
      <c r="Z120" s="504"/>
      <c r="AA120" s="504"/>
      <c r="AB120" s="504"/>
      <c r="AC120" s="504"/>
      <c r="AD120" s="504"/>
      <c r="AE120" s="504"/>
      <c r="AF120" s="504"/>
      <c r="AG120" s="504"/>
      <c r="AH120" s="504"/>
      <c r="AI120" s="504"/>
      <c r="AJ120" s="504"/>
      <c r="AK120" s="504"/>
      <c r="AL120" s="504"/>
      <c r="AM120" s="504"/>
      <c r="AN120" s="504"/>
      <c r="AO120" s="504"/>
    </row>
    <row r="121" spans="1:41" customFormat="1" ht="13.5" x14ac:dyDescent="0.3">
      <c r="A121" s="504"/>
      <c r="B121" s="504"/>
      <c r="C121" s="504"/>
      <c r="D121" s="504"/>
      <c r="E121" s="504"/>
      <c r="F121" s="504"/>
      <c r="G121" s="504"/>
      <c r="H121" s="504"/>
      <c r="I121" s="504"/>
      <c r="J121" s="504"/>
      <c r="K121" s="504"/>
      <c r="L121" s="504"/>
      <c r="M121" s="504"/>
      <c r="N121" s="504"/>
      <c r="O121" s="504"/>
      <c r="P121" s="504"/>
      <c r="Q121" s="504"/>
      <c r="R121" s="504"/>
      <c r="S121" s="504"/>
      <c r="T121" s="504"/>
      <c r="U121" s="504"/>
      <c r="V121" s="504"/>
      <c r="W121" s="504"/>
      <c r="X121" s="504"/>
      <c r="Y121" s="504"/>
      <c r="Z121" s="504"/>
      <c r="AA121" s="504"/>
      <c r="AB121" s="504"/>
      <c r="AC121" s="504"/>
      <c r="AD121" s="504"/>
      <c r="AE121" s="504"/>
      <c r="AF121" s="504"/>
      <c r="AG121" s="504"/>
      <c r="AH121" s="504"/>
      <c r="AI121" s="504"/>
      <c r="AJ121" s="504"/>
      <c r="AK121" s="504"/>
      <c r="AL121" s="504"/>
      <c r="AM121" s="504"/>
      <c r="AN121" s="504"/>
      <c r="AO121" s="504"/>
    </row>
    <row r="122" spans="1:41" customFormat="1" ht="13.5" x14ac:dyDescent="0.3">
      <c r="A122" s="504"/>
      <c r="B122" s="504"/>
      <c r="C122" s="504"/>
      <c r="D122" s="504"/>
      <c r="E122" s="504"/>
      <c r="F122" s="504"/>
      <c r="G122" s="504"/>
      <c r="H122" s="504"/>
      <c r="I122" s="504"/>
      <c r="J122" s="504"/>
      <c r="K122" s="504"/>
      <c r="L122" s="504"/>
      <c r="M122" s="504"/>
      <c r="N122" s="504"/>
      <c r="O122" s="504"/>
      <c r="P122" s="504"/>
      <c r="Q122" s="504"/>
      <c r="R122" s="504"/>
      <c r="S122" s="504"/>
      <c r="T122" s="504"/>
      <c r="U122" s="504"/>
      <c r="V122" s="504"/>
      <c r="W122" s="504"/>
      <c r="X122" s="504"/>
      <c r="Y122" s="504"/>
      <c r="Z122" s="504"/>
      <c r="AA122" s="504"/>
      <c r="AB122" s="504"/>
      <c r="AC122" s="504"/>
      <c r="AD122" s="504"/>
      <c r="AE122" s="504"/>
      <c r="AF122" s="504"/>
      <c r="AG122" s="504"/>
      <c r="AH122" s="504"/>
      <c r="AI122" s="504"/>
      <c r="AJ122" s="504"/>
      <c r="AK122" s="504"/>
      <c r="AL122" s="504"/>
      <c r="AM122" s="504"/>
      <c r="AN122" s="504"/>
      <c r="AO122" s="504"/>
    </row>
    <row r="123" spans="1:41" customFormat="1" ht="13.5" x14ac:dyDescent="0.3">
      <c r="A123" s="504"/>
      <c r="B123" s="504"/>
      <c r="C123" s="504"/>
      <c r="D123" s="504"/>
      <c r="E123" s="504"/>
      <c r="F123" s="504"/>
      <c r="G123" s="504"/>
      <c r="H123" s="504"/>
      <c r="I123" s="504"/>
      <c r="J123" s="504"/>
      <c r="K123" s="504"/>
      <c r="L123" s="504"/>
      <c r="M123" s="504"/>
      <c r="N123" s="504"/>
      <c r="O123" s="504"/>
      <c r="P123" s="504"/>
      <c r="Q123" s="504"/>
      <c r="R123" s="504"/>
      <c r="S123" s="504"/>
      <c r="T123" s="504"/>
      <c r="U123" s="504"/>
      <c r="V123" s="504"/>
      <c r="W123" s="504"/>
      <c r="X123" s="504"/>
      <c r="Y123" s="504"/>
      <c r="Z123" s="504"/>
      <c r="AA123" s="504"/>
      <c r="AB123" s="504"/>
      <c r="AC123" s="504"/>
      <c r="AD123" s="504"/>
      <c r="AE123" s="504"/>
      <c r="AF123" s="504"/>
      <c r="AG123" s="504"/>
      <c r="AH123" s="504"/>
      <c r="AI123" s="504"/>
      <c r="AJ123" s="504"/>
      <c r="AK123" s="504"/>
      <c r="AL123" s="504"/>
      <c r="AM123" s="504"/>
      <c r="AN123" s="504"/>
      <c r="AO123" s="504"/>
    </row>
    <row r="124" spans="1:41" customFormat="1" ht="13.5" x14ac:dyDescent="0.3">
      <c r="A124" s="504"/>
      <c r="B124" s="504"/>
      <c r="C124" s="504"/>
      <c r="D124" s="504"/>
      <c r="E124" s="504"/>
      <c r="F124" s="504"/>
      <c r="G124" s="504"/>
      <c r="H124" s="504"/>
      <c r="I124" s="504"/>
      <c r="J124" s="504"/>
      <c r="K124" s="504"/>
      <c r="L124" s="504"/>
      <c r="M124" s="504"/>
      <c r="N124" s="504"/>
      <c r="O124" s="504"/>
      <c r="P124" s="504"/>
      <c r="Q124" s="504"/>
      <c r="R124" s="504"/>
      <c r="S124" s="504"/>
      <c r="T124" s="504"/>
      <c r="U124" s="504"/>
      <c r="V124" s="504"/>
      <c r="W124" s="504"/>
      <c r="X124" s="504"/>
      <c r="Y124" s="504"/>
      <c r="Z124" s="504"/>
      <c r="AA124" s="504"/>
      <c r="AB124" s="504"/>
      <c r="AC124" s="504"/>
      <c r="AD124" s="504"/>
      <c r="AE124" s="504"/>
      <c r="AF124" s="504"/>
      <c r="AG124" s="504"/>
      <c r="AH124" s="504"/>
      <c r="AI124" s="504"/>
      <c r="AJ124" s="504"/>
      <c r="AK124" s="504"/>
      <c r="AL124" s="504"/>
      <c r="AM124" s="504"/>
      <c r="AN124" s="504"/>
      <c r="AO124" s="504"/>
    </row>
    <row r="125" spans="1:41" customFormat="1" ht="13.5" x14ac:dyDescent="0.3">
      <c r="A125" s="504"/>
      <c r="B125" s="504"/>
      <c r="C125" s="504"/>
      <c r="D125" s="504"/>
      <c r="E125" s="504"/>
      <c r="F125" s="504"/>
      <c r="G125" s="504"/>
      <c r="H125" s="504"/>
      <c r="I125" s="504"/>
      <c r="J125" s="504"/>
      <c r="K125" s="504"/>
      <c r="L125" s="504"/>
      <c r="M125" s="504"/>
      <c r="N125" s="504"/>
      <c r="O125" s="504"/>
      <c r="P125" s="504"/>
      <c r="Q125" s="504"/>
      <c r="R125" s="504"/>
      <c r="S125" s="504"/>
      <c r="T125" s="504"/>
      <c r="U125" s="504"/>
      <c r="V125" s="504"/>
      <c r="W125" s="504"/>
      <c r="X125" s="504"/>
      <c r="Y125" s="504"/>
      <c r="Z125" s="504"/>
      <c r="AA125" s="504"/>
      <c r="AB125" s="504"/>
      <c r="AC125" s="504"/>
      <c r="AD125" s="504"/>
      <c r="AE125" s="504"/>
      <c r="AF125" s="504"/>
      <c r="AG125" s="504"/>
      <c r="AH125" s="504"/>
      <c r="AI125" s="504"/>
      <c r="AJ125" s="504"/>
      <c r="AK125" s="504"/>
      <c r="AL125" s="504"/>
      <c r="AM125" s="504"/>
      <c r="AN125" s="504"/>
      <c r="AO125" s="504"/>
    </row>
    <row r="126" spans="1:41" customFormat="1" ht="13.5" x14ac:dyDescent="0.3">
      <c r="A126" s="504"/>
      <c r="B126" s="504"/>
      <c r="C126" s="504"/>
      <c r="D126" s="504"/>
      <c r="E126" s="504"/>
      <c r="F126" s="504"/>
      <c r="G126" s="504"/>
      <c r="H126" s="504"/>
      <c r="I126" s="504"/>
      <c r="J126" s="504"/>
      <c r="K126" s="504"/>
      <c r="L126" s="504"/>
      <c r="M126" s="504"/>
      <c r="N126" s="504"/>
      <c r="O126" s="504"/>
      <c r="P126" s="504"/>
      <c r="Q126" s="504"/>
      <c r="R126" s="504"/>
      <c r="S126" s="504"/>
      <c r="T126" s="504"/>
      <c r="U126" s="504"/>
      <c r="V126" s="504"/>
      <c r="W126" s="504"/>
      <c r="X126" s="504"/>
      <c r="Y126" s="504"/>
      <c r="Z126" s="504"/>
      <c r="AA126" s="504"/>
      <c r="AB126" s="504"/>
      <c r="AC126" s="504"/>
      <c r="AD126" s="504"/>
      <c r="AE126" s="504"/>
      <c r="AF126" s="504"/>
      <c r="AG126" s="504"/>
      <c r="AH126" s="504"/>
      <c r="AI126" s="504"/>
      <c r="AJ126" s="504"/>
      <c r="AK126" s="504"/>
      <c r="AL126" s="504"/>
      <c r="AM126" s="504"/>
      <c r="AN126" s="504"/>
      <c r="AO126" s="504"/>
    </row>
    <row r="127" spans="1:41" customFormat="1" ht="13.5" x14ac:dyDescent="0.3">
      <c r="A127" s="504"/>
      <c r="B127" s="504"/>
      <c r="C127" s="504"/>
      <c r="D127" s="504"/>
      <c r="E127" s="504"/>
      <c r="F127" s="504"/>
      <c r="G127" s="504"/>
      <c r="H127" s="504"/>
      <c r="I127" s="504"/>
      <c r="J127" s="504"/>
      <c r="K127" s="504"/>
      <c r="L127" s="504"/>
      <c r="M127" s="504"/>
      <c r="N127" s="504"/>
      <c r="O127" s="504"/>
      <c r="P127" s="504"/>
      <c r="Q127" s="504"/>
      <c r="R127" s="504"/>
      <c r="S127" s="504"/>
      <c r="T127" s="504"/>
      <c r="U127" s="504"/>
      <c r="V127" s="504"/>
      <c r="W127" s="504"/>
      <c r="X127" s="504"/>
      <c r="Y127" s="504"/>
      <c r="Z127" s="504"/>
      <c r="AA127" s="504"/>
      <c r="AB127" s="504"/>
      <c r="AC127" s="504"/>
      <c r="AD127" s="504"/>
      <c r="AE127" s="504"/>
      <c r="AF127" s="504"/>
      <c r="AG127" s="504"/>
      <c r="AH127" s="504"/>
      <c r="AI127" s="504"/>
      <c r="AJ127" s="504"/>
      <c r="AK127" s="504"/>
      <c r="AL127" s="504"/>
      <c r="AM127" s="504"/>
      <c r="AN127" s="504"/>
      <c r="AO127" s="504"/>
    </row>
    <row r="128" spans="1:41" customFormat="1" ht="13.5" x14ac:dyDescent="0.3">
      <c r="A128" s="504"/>
      <c r="B128" s="504"/>
      <c r="C128" s="504"/>
      <c r="D128" s="504"/>
      <c r="E128" s="504"/>
      <c r="F128" s="504"/>
      <c r="G128" s="504"/>
      <c r="H128" s="504"/>
      <c r="I128" s="504"/>
      <c r="J128" s="504"/>
      <c r="K128" s="504"/>
      <c r="L128" s="504"/>
      <c r="M128" s="504"/>
      <c r="N128" s="504"/>
      <c r="O128" s="504"/>
      <c r="P128" s="504"/>
      <c r="Q128" s="504"/>
      <c r="R128" s="504"/>
      <c r="S128" s="504"/>
      <c r="T128" s="504"/>
      <c r="U128" s="504"/>
      <c r="V128" s="504"/>
      <c r="W128" s="504"/>
      <c r="X128" s="504"/>
      <c r="Y128" s="504"/>
      <c r="Z128" s="504"/>
      <c r="AA128" s="504"/>
      <c r="AB128" s="504"/>
      <c r="AC128" s="504"/>
      <c r="AD128" s="504"/>
      <c r="AE128" s="504"/>
      <c r="AF128" s="504"/>
      <c r="AG128" s="504"/>
      <c r="AH128" s="504"/>
      <c r="AI128" s="504"/>
      <c r="AJ128" s="504"/>
      <c r="AK128" s="504"/>
      <c r="AL128" s="504"/>
      <c r="AM128" s="504"/>
      <c r="AN128" s="504"/>
      <c r="AO128" s="504"/>
    </row>
    <row r="129" spans="1:41" customFormat="1" ht="13.5" x14ac:dyDescent="0.3">
      <c r="A129" s="504"/>
      <c r="B129" s="504"/>
      <c r="C129" s="504"/>
      <c r="D129" s="504"/>
      <c r="E129" s="504"/>
      <c r="F129" s="504"/>
      <c r="G129" s="504"/>
      <c r="H129" s="504"/>
      <c r="I129" s="504"/>
      <c r="J129" s="504"/>
      <c r="K129" s="504"/>
      <c r="L129" s="504"/>
      <c r="M129" s="504"/>
      <c r="N129" s="504"/>
      <c r="O129" s="504"/>
      <c r="P129" s="504"/>
      <c r="Q129" s="504"/>
      <c r="R129" s="504"/>
      <c r="S129" s="504"/>
      <c r="T129" s="504"/>
      <c r="U129" s="504"/>
      <c r="V129" s="504"/>
      <c r="W129" s="504"/>
      <c r="X129" s="504"/>
      <c r="Y129" s="504"/>
      <c r="Z129" s="504"/>
      <c r="AA129" s="504"/>
      <c r="AB129" s="504"/>
      <c r="AC129" s="504"/>
      <c r="AD129" s="504"/>
      <c r="AE129" s="504"/>
      <c r="AF129" s="504"/>
      <c r="AG129" s="504"/>
      <c r="AH129" s="504"/>
      <c r="AI129" s="504"/>
      <c r="AJ129" s="504"/>
      <c r="AK129" s="504"/>
      <c r="AL129" s="504"/>
      <c r="AM129" s="504"/>
      <c r="AN129" s="504"/>
      <c r="AO129" s="504"/>
    </row>
    <row r="130" spans="1:41" customFormat="1" ht="13.5" x14ac:dyDescent="0.3">
      <c r="A130" s="504"/>
      <c r="B130" s="504"/>
      <c r="C130" s="504"/>
      <c r="D130" s="504"/>
      <c r="E130" s="504"/>
      <c r="F130" s="504"/>
      <c r="G130" s="504"/>
      <c r="H130" s="504"/>
      <c r="I130" s="504"/>
      <c r="J130" s="504"/>
      <c r="K130" s="504"/>
      <c r="L130" s="504"/>
      <c r="M130" s="504"/>
      <c r="N130" s="504"/>
      <c r="O130" s="504"/>
      <c r="P130" s="504"/>
      <c r="Q130" s="504"/>
      <c r="R130" s="504"/>
      <c r="S130" s="504"/>
      <c r="T130" s="504"/>
      <c r="U130" s="504"/>
      <c r="V130" s="504"/>
      <c r="W130" s="504"/>
      <c r="X130" s="504"/>
      <c r="Y130" s="504"/>
      <c r="Z130" s="504"/>
      <c r="AA130" s="504"/>
      <c r="AB130" s="504"/>
      <c r="AC130" s="504"/>
      <c r="AD130" s="504"/>
      <c r="AE130" s="504"/>
      <c r="AF130" s="504"/>
      <c r="AG130" s="504"/>
      <c r="AH130" s="504"/>
      <c r="AI130" s="504"/>
      <c r="AJ130" s="504"/>
      <c r="AK130" s="504"/>
      <c r="AL130" s="504"/>
      <c r="AM130" s="504"/>
      <c r="AN130" s="504"/>
      <c r="AO130" s="504"/>
    </row>
    <row r="131" spans="1:41" customFormat="1" ht="13.5" x14ac:dyDescent="0.3">
      <c r="A131" s="504"/>
      <c r="B131" s="504"/>
      <c r="C131" s="504"/>
      <c r="D131" s="504"/>
      <c r="E131" s="504"/>
      <c r="F131" s="504"/>
      <c r="G131" s="504"/>
      <c r="H131" s="504"/>
      <c r="I131" s="504"/>
      <c r="J131" s="504"/>
      <c r="K131" s="504"/>
      <c r="L131" s="504"/>
      <c r="M131" s="504"/>
      <c r="N131" s="504"/>
      <c r="O131" s="504"/>
      <c r="P131" s="504"/>
      <c r="Q131" s="504"/>
      <c r="R131" s="504"/>
      <c r="S131" s="504"/>
      <c r="T131" s="504"/>
      <c r="U131" s="504"/>
      <c r="V131" s="504"/>
      <c r="W131" s="504"/>
      <c r="X131" s="504"/>
      <c r="Y131" s="504"/>
      <c r="Z131" s="504"/>
      <c r="AA131" s="504"/>
      <c r="AB131" s="504"/>
      <c r="AC131" s="504"/>
      <c r="AD131" s="504"/>
      <c r="AE131" s="504"/>
      <c r="AF131" s="504"/>
      <c r="AG131" s="504"/>
      <c r="AH131" s="504"/>
      <c r="AI131" s="504"/>
      <c r="AJ131" s="504"/>
      <c r="AK131" s="504"/>
      <c r="AL131" s="504"/>
      <c r="AM131" s="504"/>
      <c r="AN131" s="504"/>
      <c r="AO131" s="504"/>
    </row>
    <row r="132" spans="1:41" customFormat="1" ht="13.5" x14ac:dyDescent="0.3">
      <c r="A132" s="504"/>
      <c r="B132" s="504"/>
      <c r="C132" s="504"/>
      <c r="D132" s="504"/>
      <c r="E132" s="504"/>
      <c r="F132" s="504"/>
      <c r="G132" s="504"/>
      <c r="H132" s="504"/>
      <c r="I132" s="504"/>
      <c r="J132" s="504"/>
      <c r="K132" s="504"/>
      <c r="L132" s="504"/>
      <c r="M132" s="504"/>
      <c r="N132" s="504"/>
      <c r="O132" s="504"/>
      <c r="P132" s="504"/>
      <c r="Q132" s="504"/>
      <c r="R132" s="504"/>
      <c r="S132" s="504"/>
      <c r="T132" s="504"/>
      <c r="U132" s="504"/>
      <c r="V132" s="504"/>
      <c r="W132" s="504"/>
      <c r="X132" s="504"/>
      <c r="Y132" s="504"/>
      <c r="Z132" s="504"/>
      <c r="AA132" s="504"/>
      <c r="AB132" s="504"/>
      <c r="AC132" s="504"/>
      <c r="AD132" s="504"/>
      <c r="AE132" s="504"/>
      <c r="AF132" s="504"/>
      <c r="AG132" s="504"/>
      <c r="AH132" s="504"/>
      <c r="AI132" s="504"/>
      <c r="AJ132" s="504"/>
      <c r="AK132" s="504"/>
      <c r="AL132" s="504"/>
      <c r="AM132" s="504"/>
      <c r="AN132" s="504"/>
      <c r="AO132" s="504"/>
    </row>
    <row r="133" spans="1:41" customFormat="1" ht="13.5" x14ac:dyDescent="0.3">
      <c r="A133" s="504"/>
      <c r="B133" s="504"/>
      <c r="C133" s="504"/>
      <c r="D133" s="504"/>
      <c r="E133" s="504"/>
      <c r="F133" s="504"/>
      <c r="G133" s="504"/>
      <c r="H133" s="504"/>
      <c r="I133" s="504"/>
      <c r="J133" s="504"/>
      <c r="K133" s="504"/>
      <c r="L133" s="504"/>
      <c r="M133" s="504"/>
      <c r="N133" s="504"/>
      <c r="O133" s="504"/>
      <c r="P133" s="504"/>
      <c r="Q133" s="504"/>
      <c r="R133" s="504"/>
      <c r="S133" s="504"/>
      <c r="T133" s="504"/>
      <c r="U133" s="504"/>
      <c r="V133" s="504"/>
      <c r="W133" s="504"/>
      <c r="X133" s="504"/>
      <c r="Y133" s="504"/>
      <c r="Z133" s="504"/>
      <c r="AA133" s="504"/>
      <c r="AB133" s="504"/>
      <c r="AC133" s="504"/>
      <c r="AD133" s="504"/>
      <c r="AE133" s="504"/>
      <c r="AF133" s="504"/>
      <c r="AG133" s="504"/>
      <c r="AH133" s="504"/>
      <c r="AI133" s="504"/>
      <c r="AJ133" s="504"/>
      <c r="AK133" s="504"/>
      <c r="AL133" s="504"/>
      <c r="AM133" s="504"/>
      <c r="AN133" s="504"/>
      <c r="AO133" s="504"/>
    </row>
    <row r="134" spans="1:41" customFormat="1" ht="13.5" x14ac:dyDescent="0.3">
      <c r="A134" s="504"/>
      <c r="B134" s="504"/>
      <c r="C134" s="504"/>
      <c r="D134" s="504"/>
      <c r="E134" s="504"/>
      <c r="F134" s="504"/>
      <c r="G134" s="504"/>
      <c r="H134" s="504"/>
      <c r="I134" s="504"/>
      <c r="J134" s="504"/>
      <c r="K134" s="504"/>
      <c r="L134" s="504"/>
      <c r="M134" s="504"/>
      <c r="N134" s="504"/>
      <c r="O134" s="504"/>
      <c r="P134" s="504"/>
      <c r="Q134" s="504"/>
      <c r="R134" s="504"/>
      <c r="S134" s="504"/>
      <c r="T134" s="504"/>
      <c r="U134" s="504"/>
      <c r="V134" s="504"/>
      <c r="W134" s="504"/>
      <c r="X134" s="504"/>
      <c r="Y134" s="504"/>
      <c r="Z134" s="504"/>
      <c r="AA134" s="504"/>
      <c r="AB134" s="504"/>
      <c r="AC134" s="504"/>
      <c r="AD134" s="504"/>
      <c r="AE134" s="504"/>
      <c r="AF134" s="504"/>
      <c r="AG134" s="504"/>
      <c r="AH134" s="504"/>
      <c r="AI134" s="504"/>
      <c r="AJ134" s="504"/>
      <c r="AK134" s="504"/>
      <c r="AL134" s="504"/>
      <c r="AM134" s="504"/>
      <c r="AN134" s="504"/>
      <c r="AO134" s="504"/>
    </row>
    <row r="135" spans="1:41" customFormat="1" ht="13.5" x14ac:dyDescent="0.3">
      <c r="A135" s="504"/>
      <c r="B135" s="504"/>
      <c r="C135" s="504"/>
      <c r="D135" s="504"/>
      <c r="E135" s="504"/>
      <c r="F135" s="504"/>
      <c r="G135" s="504"/>
      <c r="H135" s="504"/>
      <c r="I135" s="504"/>
      <c r="J135" s="504"/>
      <c r="K135" s="504"/>
      <c r="L135" s="504"/>
      <c r="M135" s="504"/>
      <c r="N135" s="504"/>
      <c r="O135" s="504"/>
      <c r="P135" s="504"/>
      <c r="Q135" s="504"/>
      <c r="R135" s="504"/>
      <c r="S135" s="504"/>
      <c r="T135" s="504"/>
      <c r="U135" s="504"/>
      <c r="V135" s="504"/>
      <c r="W135" s="504"/>
      <c r="X135" s="504"/>
      <c r="Y135" s="504"/>
      <c r="Z135" s="504"/>
      <c r="AA135" s="504"/>
      <c r="AB135" s="504"/>
      <c r="AC135" s="504"/>
      <c r="AD135" s="504"/>
      <c r="AE135" s="504"/>
      <c r="AF135" s="504"/>
      <c r="AG135" s="504"/>
      <c r="AH135" s="504"/>
      <c r="AI135" s="504"/>
      <c r="AJ135" s="504"/>
      <c r="AK135" s="504"/>
      <c r="AL135" s="504"/>
      <c r="AM135" s="504"/>
      <c r="AN135" s="504"/>
      <c r="AO135" s="504"/>
    </row>
    <row r="136" spans="1:41" customFormat="1" ht="13.5" x14ac:dyDescent="0.3">
      <c r="A136" s="504"/>
      <c r="B136" s="504"/>
      <c r="C136" s="504"/>
      <c r="D136" s="504"/>
      <c r="E136" s="504"/>
      <c r="F136" s="504"/>
      <c r="G136" s="504"/>
      <c r="H136" s="504"/>
      <c r="I136" s="504"/>
      <c r="J136" s="504"/>
      <c r="K136" s="504"/>
      <c r="L136" s="504"/>
      <c r="M136" s="504"/>
      <c r="N136" s="504"/>
      <c r="O136" s="504"/>
      <c r="P136" s="504"/>
      <c r="Q136" s="504"/>
      <c r="R136" s="504"/>
      <c r="S136" s="504"/>
      <c r="T136" s="504"/>
      <c r="U136" s="504"/>
      <c r="V136" s="504"/>
      <c r="W136" s="504"/>
      <c r="X136" s="504"/>
      <c r="Y136" s="504"/>
      <c r="Z136" s="504"/>
      <c r="AA136" s="504"/>
      <c r="AB136" s="504"/>
      <c r="AC136" s="504"/>
      <c r="AD136" s="504"/>
      <c r="AE136" s="504"/>
      <c r="AF136" s="504"/>
      <c r="AG136" s="504"/>
      <c r="AH136" s="504"/>
      <c r="AI136" s="504"/>
      <c r="AJ136" s="504"/>
      <c r="AK136" s="504"/>
      <c r="AL136" s="504"/>
      <c r="AM136" s="504"/>
      <c r="AN136" s="504"/>
      <c r="AO136" s="504"/>
    </row>
    <row r="137" spans="1:41" customFormat="1" ht="13.5" x14ac:dyDescent="0.3">
      <c r="A137" s="504"/>
      <c r="B137" s="504"/>
      <c r="C137" s="504"/>
      <c r="D137" s="504"/>
      <c r="E137" s="504"/>
      <c r="F137" s="504"/>
      <c r="G137" s="504"/>
      <c r="H137" s="504"/>
      <c r="I137" s="504"/>
      <c r="J137" s="504"/>
      <c r="K137" s="504"/>
      <c r="L137" s="504"/>
      <c r="M137" s="504"/>
      <c r="N137" s="504"/>
      <c r="O137" s="504"/>
      <c r="P137" s="504"/>
      <c r="Q137" s="504"/>
      <c r="R137" s="504"/>
      <c r="S137" s="504"/>
      <c r="T137" s="504"/>
      <c r="U137" s="504"/>
      <c r="V137" s="504"/>
      <c r="W137" s="504"/>
      <c r="X137" s="504"/>
      <c r="Y137" s="504"/>
      <c r="Z137" s="504"/>
      <c r="AA137" s="504"/>
      <c r="AB137" s="504"/>
      <c r="AC137" s="504"/>
      <c r="AD137" s="504"/>
      <c r="AE137" s="504"/>
      <c r="AF137" s="504"/>
      <c r="AG137" s="504"/>
      <c r="AH137" s="504"/>
      <c r="AI137" s="504"/>
      <c r="AJ137" s="504"/>
      <c r="AK137" s="504"/>
      <c r="AL137" s="504"/>
      <c r="AM137" s="504"/>
      <c r="AN137" s="504"/>
      <c r="AO137" s="504"/>
    </row>
    <row r="138" spans="1:41" customFormat="1" ht="13.5" x14ac:dyDescent="0.3">
      <c r="A138" s="504"/>
      <c r="B138" s="504"/>
      <c r="C138" s="504"/>
      <c r="D138" s="504"/>
      <c r="E138" s="504"/>
      <c r="F138" s="504"/>
      <c r="G138" s="504"/>
      <c r="H138" s="504"/>
      <c r="I138" s="504"/>
      <c r="J138" s="504"/>
      <c r="K138" s="504"/>
      <c r="L138" s="504"/>
      <c r="M138" s="504"/>
      <c r="N138" s="504"/>
      <c r="O138" s="504"/>
      <c r="P138" s="504"/>
      <c r="Q138" s="504"/>
      <c r="R138" s="504"/>
      <c r="S138" s="504"/>
      <c r="T138" s="504"/>
      <c r="U138" s="504"/>
      <c r="V138" s="504"/>
      <c r="W138" s="504"/>
      <c r="X138" s="504"/>
      <c r="Y138" s="504"/>
      <c r="Z138" s="504"/>
      <c r="AA138" s="504"/>
      <c r="AB138" s="504"/>
      <c r="AC138" s="504"/>
      <c r="AD138" s="504"/>
      <c r="AE138" s="504"/>
      <c r="AF138" s="504"/>
      <c r="AG138" s="504"/>
      <c r="AH138" s="504"/>
      <c r="AI138" s="504"/>
      <c r="AJ138" s="504"/>
      <c r="AK138" s="504"/>
      <c r="AL138" s="504"/>
      <c r="AM138" s="504"/>
      <c r="AN138" s="504"/>
      <c r="AO138" s="504"/>
    </row>
    <row r="139" spans="1:41" customFormat="1" ht="13.5" x14ac:dyDescent="0.3">
      <c r="A139" s="504"/>
      <c r="B139" s="504"/>
      <c r="C139" s="504"/>
      <c r="D139" s="504"/>
      <c r="E139" s="504"/>
      <c r="F139" s="504"/>
      <c r="G139" s="504"/>
      <c r="H139" s="504"/>
      <c r="I139" s="504"/>
      <c r="J139" s="504"/>
      <c r="K139" s="504"/>
      <c r="L139" s="504"/>
      <c r="M139" s="504"/>
      <c r="N139" s="504"/>
      <c r="O139" s="504"/>
      <c r="P139" s="504"/>
      <c r="Q139" s="504"/>
      <c r="R139" s="504"/>
      <c r="S139" s="504"/>
      <c r="T139" s="504"/>
      <c r="U139" s="504"/>
      <c r="V139" s="504"/>
      <c r="W139" s="504"/>
      <c r="X139" s="504"/>
      <c r="Y139" s="504"/>
      <c r="Z139" s="504"/>
      <c r="AA139" s="504"/>
      <c r="AB139" s="504"/>
      <c r="AC139" s="504"/>
      <c r="AD139" s="504"/>
      <c r="AE139" s="504"/>
      <c r="AF139" s="504"/>
      <c r="AG139" s="504"/>
      <c r="AH139" s="504"/>
      <c r="AI139" s="504"/>
      <c r="AJ139" s="504"/>
      <c r="AK139" s="504"/>
      <c r="AL139" s="504"/>
      <c r="AM139" s="504"/>
      <c r="AN139" s="504"/>
      <c r="AO139" s="504"/>
    </row>
    <row r="140" spans="1:41" customFormat="1" ht="13.5" x14ac:dyDescent="0.3">
      <c r="A140" s="504"/>
      <c r="B140" s="504"/>
      <c r="C140" s="504"/>
      <c r="D140" s="504"/>
      <c r="E140" s="504"/>
      <c r="F140" s="504"/>
      <c r="G140" s="504"/>
      <c r="H140" s="504"/>
      <c r="I140" s="504"/>
      <c r="J140" s="504"/>
      <c r="K140" s="504"/>
      <c r="L140" s="504"/>
      <c r="M140" s="504"/>
      <c r="N140" s="504"/>
      <c r="O140" s="504"/>
      <c r="P140" s="504"/>
      <c r="Q140" s="504"/>
      <c r="R140" s="504"/>
      <c r="S140" s="504"/>
      <c r="T140" s="504"/>
      <c r="U140" s="504"/>
      <c r="V140" s="504"/>
      <c r="W140" s="504"/>
      <c r="X140" s="504"/>
      <c r="Y140" s="504"/>
      <c r="Z140" s="504"/>
      <c r="AA140" s="504"/>
      <c r="AB140" s="504"/>
      <c r="AC140" s="504"/>
      <c r="AD140" s="504"/>
      <c r="AE140" s="504"/>
      <c r="AF140" s="504"/>
      <c r="AG140" s="504"/>
      <c r="AH140" s="504"/>
      <c r="AI140" s="504"/>
      <c r="AJ140" s="504"/>
      <c r="AK140" s="504"/>
      <c r="AL140" s="504"/>
      <c r="AM140" s="504"/>
      <c r="AN140" s="504"/>
      <c r="AO140" s="504"/>
    </row>
    <row r="141" spans="1:41" customFormat="1" ht="13.5" x14ac:dyDescent="0.3">
      <c r="A141" s="504"/>
      <c r="B141" s="504"/>
      <c r="C141" s="504"/>
      <c r="D141" s="504"/>
      <c r="E141" s="504"/>
      <c r="F141" s="504"/>
      <c r="G141" s="504"/>
      <c r="H141" s="504"/>
      <c r="I141" s="504"/>
      <c r="J141" s="504"/>
      <c r="K141" s="504"/>
      <c r="L141" s="504"/>
      <c r="M141" s="504"/>
      <c r="N141" s="504"/>
      <c r="O141" s="504"/>
      <c r="P141" s="504"/>
      <c r="Q141" s="504"/>
      <c r="R141" s="504"/>
      <c r="S141" s="504"/>
      <c r="T141" s="504"/>
      <c r="U141" s="504"/>
      <c r="V141" s="504"/>
      <c r="W141" s="504"/>
      <c r="X141" s="504"/>
      <c r="Y141" s="504"/>
      <c r="Z141" s="504"/>
      <c r="AA141" s="504"/>
      <c r="AB141" s="504"/>
      <c r="AC141" s="504"/>
      <c r="AD141" s="504"/>
      <c r="AE141" s="504"/>
      <c r="AF141" s="504"/>
      <c r="AG141" s="504"/>
      <c r="AH141" s="504"/>
      <c r="AI141" s="504"/>
      <c r="AJ141" s="504"/>
      <c r="AK141" s="504"/>
      <c r="AL141" s="504"/>
      <c r="AM141" s="504"/>
      <c r="AN141" s="504"/>
      <c r="AO141" s="504"/>
    </row>
    <row r="142" spans="1:41" customFormat="1" ht="13.5" x14ac:dyDescent="0.3">
      <c r="A142" s="504"/>
      <c r="B142" s="504"/>
      <c r="C142" s="504"/>
      <c r="D142" s="504"/>
      <c r="E142" s="504"/>
      <c r="F142" s="504"/>
      <c r="G142" s="504"/>
      <c r="H142" s="504"/>
      <c r="I142" s="504"/>
      <c r="J142" s="504"/>
      <c r="K142" s="504"/>
      <c r="L142" s="504"/>
      <c r="M142" s="504"/>
      <c r="N142" s="504"/>
      <c r="O142" s="504"/>
      <c r="P142" s="504"/>
      <c r="Q142" s="504"/>
      <c r="R142" s="504"/>
      <c r="S142" s="504"/>
      <c r="T142" s="504"/>
      <c r="U142" s="504"/>
      <c r="V142" s="504"/>
      <c r="W142" s="504"/>
      <c r="X142" s="504"/>
      <c r="Y142" s="504"/>
      <c r="Z142" s="504"/>
      <c r="AA142" s="504"/>
      <c r="AB142" s="504"/>
      <c r="AC142" s="504"/>
      <c r="AD142" s="504"/>
      <c r="AE142" s="504"/>
      <c r="AF142" s="504"/>
      <c r="AG142" s="504"/>
      <c r="AH142" s="504"/>
      <c r="AI142" s="504"/>
      <c r="AJ142" s="504"/>
      <c r="AK142" s="504"/>
      <c r="AL142" s="504"/>
      <c r="AM142" s="504"/>
      <c r="AN142" s="504"/>
      <c r="AO142" s="504"/>
    </row>
    <row r="143" spans="1:41" customFormat="1" ht="13.5" x14ac:dyDescent="0.3"/>
    <row r="144" spans="1:41" customFormat="1" ht="13.5" x14ac:dyDescent="0.3"/>
    <row r="145" customFormat="1" ht="13.5" x14ac:dyDescent="0.3"/>
    <row r="146" customFormat="1" ht="13.5" x14ac:dyDescent="0.3"/>
    <row r="147" customFormat="1" ht="13.5" x14ac:dyDescent="0.3"/>
    <row r="148" customFormat="1" ht="13.5" x14ac:dyDescent="0.3"/>
    <row r="149" customFormat="1" ht="13.5" x14ac:dyDescent="0.3"/>
    <row r="150" customFormat="1" ht="13.5" x14ac:dyDescent="0.3"/>
    <row r="151" customFormat="1" ht="13.5" x14ac:dyDescent="0.3"/>
    <row r="152" customFormat="1" ht="13.5" x14ac:dyDescent="0.3"/>
    <row r="153" customFormat="1" ht="13.5" x14ac:dyDescent="0.3"/>
    <row r="154" customFormat="1" ht="13.5" x14ac:dyDescent="0.3"/>
    <row r="155" customFormat="1" ht="13.5" x14ac:dyDescent="0.3"/>
    <row r="156" customFormat="1" ht="13.5" x14ac:dyDescent="0.3"/>
    <row r="157" customFormat="1" ht="13.5" x14ac:dyDescent="0.3"/>
    <row r="158" customFormat="1" ht="13.5" x14ac:dyDescent="0.3"/>
    <row r="159" customFormat="1" ht="13.5" x14ac:dyDescent="0.3"/>
    <row r="160" customFormat="1" ht="13.5" x14ac:dyDescent="0.3"/>
    <row r="161" customFormat="1" ht="13.5" x14ac:dyDescent="0.3"/>
    <row r="162" customFormat="1" ht="13.5" x14ac:dyDescent="0.3"/>
    <row r="163" customFormat="1" ht="13.5" x14ac:dyDescent="0.3"/>
    <row r="164" customFormat="1" ht="13.5" x14ac:dyDescent="0.3"/>
    <row r="165" customFormat="1" ht="13.5" x14ac:dyDescent="0.3"/>
    <row r="166" customFormat="1" ht="13.5" x14ac:dyDescent="0.3"/>
    <row r="167" customFormat="1" ht="13.5" x14ac:dyDescent="0.3"/>
    <row r="168" customFormat="1" ht="13.5" x14ac:dyDescent="0.3"/>
    <row r="169" customFormat="1" ht="13.5" x14ac:dyDescent="0.3"/>
    <row r="170" customFormat="1" ht="13.5" x14ac:dyDescent="0.3"/>
    <row r="171" customFormat="1" ht="13.5" x14ac:dyDescent="0.3"/>
    <row r="172" customFormat="1" ht="13.5" x14ac:dyDescent="0.3"/>
    <row r="173" customFormat="1" ht="13.5" x14ac:dyDescent="0.3"/>
    <row r="174" customFormat="1" ht="13.5" x14ac:dyDescent="0.3"/>
    <row r="175" customFormat="1" ht="13.5" x14ac:dyDescent="0.3"/>
    <row r="176" customFormat="1" ht="13.5" x14ac:dyDescent="0.3"/>
    <row r="177" customFormat="1" ht="13.5" x14ac:dyDescent="0.3"/>
    <row r="178" customFormat="1" ht="13.5" x14ac:dyDescent="0.3"/>
    <row r="179" customFormat="1" ht="13.5" x14ac:dyDescent="0.3"/>
    <row r="180" customFormat="1" ht="13.5" x14ac:dyDescent="0.3"/>
    <row r="181" customFormat="1" ht="13.5" x14ac:dyDescent="0.3"/>
    <row r="182" customFormat="1" ht="13.5" x14ac:dyDescent="0.3"/>
    <row r="183" customFormat="1" ht="13.5" x14ac:dyDescent="0.3"/>
    <row r="184" customFormat="1" ht="13.5" x14ac:dyDescent="0.3"/>
    <row r="185" customFormat="1" ht="13.5" x14ac:dyDescent="0.3"/>
    <row r="186" customFormat="1" ht="13.5" x14ac:dyDescent="0.3"/>
    <row r="187" customFormat="1" ht="13.5" x14ac:dyDescent="0.3"/>
    <row r="188" customFormat="1" ht="13.5" x14ac:dyDescent="0.3"/>
    <row r="189" customFormat="1" ht="13.5" x14ac:dyDescent="0.3"/>
    <row r="190" customFormat="1" ht="13.5" x14ac:dyDescent="0.3"/>
    <row r="191" customFormat="1" ht="13.5" x14ac:dyDescent="0.3"/>
    <row r="192" customFormat="1" ht="13.5" x14ac:dyDescent="0.3"/>
    <row r="193" customFormat="1" ht="13.5" x14ac:dyDescent="0.3"/>
    <row r="194" customFormat="1" ht="13.5" x14ac:dyDescent="0.3"/>
    <row r="195" customFormat="1" ht="13.5" x14ac:dyDescent="0.3"/>
    <row r="196" customFormat="1" ht="13.5" x14ac:dyDescent="0.3"/>
    <row r="197" customFormat="1" ht="13.5" x14ac:dyDescent="0.3"/>
    <row r="198" customFormat="1" ht="13.5" x14ac:dyDescent="0.3"/>
    <row r="199" customFormat="1" ht="13.5" x14ac:dyDescent="0.3"/>
    <row r="200" customFormat="1" ht="13.5" x14ac:dyDescent="0.3"/>
    <row r="201" customFormat="1" ht="13.5" x14ac:dyDescent="0.3"/>
    <row r="202" customFormat="1" ht="13.5" x14ac:dyDescent="0.3"/>
    <row r="203" customFormat="1" ht="13.5" x14ac:dyDescent="0.3"/>
    <row r="204" customFormat="1" ht="13.5" x14ac:dyDescent="0.3"/>
    <row r="205" customFormat="1" ht="13.5" x14ac:dyDescent="0.3"/>
    <row r="206" customFormat="1" ht="13.5" x14ac:dyDescent="0.3"/>
    <row r="207" customFormat="1" ht="13.5" x14ac:dyDescent="0.3"/>
    <row r="208" customFormat="1" ht="13.5" x14ac:dyDescent="0.3"/>
    <row r="209" customFormat="1" ht="13.5" x14ac:dyDescent="0.3"/>
    <row r="210" customFormat="1" ht="13.5" x14ac:dyDescent="0.3"/>
    <row r="211" customFormat="1" ht="13.5" x14ac:dyDescent="0.3"/>
    <row r="212" customFormat="1" ht="13.5" x14ac:dyDescent="0.3"/>
    <row r="213" customFormat="1" ht="13.5" x14ac:dyDescent="0.3"/>
    <row r="214" customFormat="1" ht="13.5" x14ac:dyDescent="0.3"/>
    <row r="215" customFormat="1" ht="13.5" x14ac:dyDescent="0.3"/>
    <row r="216" customFormat="1" ht="13.5" x14ac:dyDescent="0.3"/>
    <row r="217" customFormat="1" ht="13.5" x14ac:dyDescent="0.3"/>
    <row r="218" customFormat="1" ht="13.5" x14ac:dyDescent="0.3"/>
    <row r="219" customFormat="1" ht="13.5" x14ac:dyDescent="0.3"/>
    <row r="220" customFormat="1" ht="13.5" x14ac:dyDescent="0.3"/>
    <row r="221" customFormat="1" ht="13.5" x14ac:dyDescent="0.3"/>
    <row r="222" customFormat="1" ht="13.5" x14ac:dyDescent="0.3"/>
    <row r="223" customFormat="1" ht="13.5" x14ac:dyDescent="0.3"/>
    <row r="224" customFormat="1" ht="13.5" x14ac:dyDescent="0.3"/>
    <row r="225" customFormat="1" ht="13.5" x14ac:dyDescent="0.3"/>
    <row r="226" customFormat="1" ht="13.5" x14ac:dyDescent="0.3"/>
    <row r="227" customFormat="1" ht="13.5" x14ac:dyDescent="0.3"/>
    <row r="228" customFormat="1" ht="13.5" x14ac:dyDescent="0.3"/>
    <row r="229" customFormat="1" ht="13.5" x14ac:dyDescent="0.3"/>
    <row r="230" customFormat="1" ht="13.5" x14ac:dyDescent="0.3"/>
    <row r="231" customFormat="1" ht="13.5" x14ac:dyDescent="0.3"/>
    <row r="232" customFormat="1" ht="13.5" x14ac:dyDescent="0.3"/>
    <row r="233" customFormat="1" ht="13.5" x14ac:dyDescent="0.3"/>
    <row r="234" customFormat="1" ht="13.5" x14ac:dyDescent="0.3"/>
    <row r="235" customFormat="1" ht="13.5" x14ac:dyDescent="0.3"/>
    <row r="236" customFormat="1" ht="13.5" x14ac:dyDescent="0.3"/>
    <row r="237" customFormat="1" ht="13.5" x14ac:dyDescent="0.3"/>
    <row r="238" customFormat="1" ht="13.5" x14ac:dyDescent="0.3"/>
    <row r="239" customFormat="1" ht="13.5" x14ac:dyDescent="0.3"/>
    <row r="240" customFormat="1" ht="13.5" x14ac:dyDescent="0.3"/>
    <row r="241" customFormat="1" ht="13.5" x14ac:dyDescent="0.3"/>
    <row r="242" customFormat="1" ht="13.5" x14ac:dyDescent="0.3"/>
    <row r="243" customFormat="1" ht="13.5" x14ac:dyDescent="0.3"/>
    <row r="244" customFormat="1" ht="13.5" x14ac:dyDescent="0.3"/>
    <row r="245" customFormat="1" ht="13.5" x14ac:dyDescent="0.3"/>
    <row r="246" customFormat="1" ht="13.5" x14ac:dyDescent="0.3"/>
    <row r="247" customFormat="1" ht="13.5" x14ac:dyDescent="0.3"/>
    <row r="248" customFormat="1" ht="13.5" x14ac:dyDescent="0.3"/>
    <row r="249" customFormat="1" ht="13.5" x14ac:dyDescent="0.3"/>
    <row r="250" customFormat="1" ht="13.5" x14ac:dyDescent="0.3"/>
    <row r="251" customFormat="1" ht="13.5" x14ac:dyDescent="0.3"/>
    <row r="252" customFormat="1" ht="13.5" x14ac:dyDescent="0.3"/>
    <row r="253" customFormat="1" ht="13.5" x14ac:dyDescent="0.3"/>
    <row r="254" customFormat="1" ht="13.5" x14ac:dyDescent="0.3"/>
    <row r="255" customFormat="1" ht="13.5" x14ac:dyDescent="0.3"/>
    <row r="256" customFormat="1" ht="13.5" x14ac:dyDescent="0.3"/>
    <row r="257" customFormat="1" ht="13.5" x14ac:dyDescent="0.3"/>
    <row r="258" customFormat="1" ht="13.5" x14ac:dyDescent="0.3"/>
    <row r="259" customFormat="1" ht="13.5" x14ac:dyDescent="0.3"/>
    <row r="260" customFormat="1" ht="13.5" x14ac:dyDescent="0.3"/>
    <row r="261" customFormat="1" ht="13.5" x14ac:dyDescent="0.3"/>
    <row r="262" customFormat="1" ht="13.5" x14ac:dyDescent="0.3"/>
    <row r="263" customFormat="1" ht="13.5" x14ac:dyDescent="0.3"/>
    <row r="264" customFormat="1" ht="13.5" x14ac:dyDescent="0.3"/>
    <row r="265" customFormat="1" ht="13.5" x14ac:dyDescent="0.3"/>
    <row r="266" customFormat="1" ht="13.5" x14ac:dyDescent="0.3"/>
    <row r="267" customFormat="1" ht="13.5" x14ac:dyDescent="0.3"/>
    <row r="268" customFormat="1" ht="13.5" x14ac:dyDescent="0.3"/>
    <row r="269" customFormat="1" ht="13.5" x14ac:dyDescent="0.3"/>
    <row r="270" customFormat="1" ht="13.5" x14ac:dyDescent="0.3"/>
    <row r="271" customFormat="1" ht="13.5" x14ac:dyDescent="0.3"/>
    <row r="272" customFormat="1" ht="13.5" x14ac:dyDescent="0.3"/>
    <row r="273" customFormat="1" ht="13.5" x14ac:dyDescent="0.3"/>
    <row r="274" customFormat="1" ht="13.5" x14ac:dyDescent="0.3"/>
    <row r="275" customFormat="1" ht="13.5" x14ac:dyDescent="0.3"/>
    <row r="276" customFormat="1" ht="13.5" x14ac:dyDescent="0.3"/>
    <row r="277" customFormat="1" ht="13.5" x14ac:dyDescent="0.3"/>
    <row r="278" customFormat="1" ht="13.5" x14ac:dyDescent="0.3"/>
    <row r="279" customFormat="1" ht="13.5" x14ac:dyDescent="0.3"/>
    <row r="280" customFormat="1" ht="13.5" x14ac:dyDescent="0.3"/>
    <row r="281" customFormat="1" ht="13.5" x14ac:dyDescent="0.3"/>
    <row r="282" customFormat="1" ht="13.5" x14ac:dyDescent="0.3"/>
    <row r="283" customFormat="1" ht="13.5" x14ac:dyDescent="0.3"/>
    <row r="284" customFormat="1" ht="13.5" x14ac:dyDescent="0.3"/>
    <row r="285" customFormat="1" ht="13.5" x14ac:dyDescent="0.3"/>
    <row r="286" customFormat="1" ht="13.5" x14ac:dyDescent="0.3"/>
    <row r="287" customFormat="1" ht="13.5" x14ac:dyDescent="0.3"/>
    <row r="288" customFormat="1" ht="13.5" x14ac:dyDescent="0.3"/>
    <row r="289" customFormat="1" ht="13.5" x14ac:dyDescent="0.3"/>
    <row r="290" customFormat="1" ht="13.5" x14ac:dyDescent="0.3"/>
    <row r="291" customFormat="1" ht="13.5" x14ac:dyDescent="0.3"/>
    <row r="292" customFormat="1" ht="13.5" x14ac:dyDescent="0.3"/>
    <row r="293" customFormat="1" ht="13.5" x14ac:dyDescent="0.3"/>
    <row r="294" customFormat="1" ht="13.5" x14ac:dyDescent="0.3"/>
    <row r="295" customFormat="1" ht="13.5" x14ac:dyDescent="0.3"/>
    <row r="296" customFormat="1" ht="13.5" x14ac:dyDescent="0.3"/>
    <row r="297" customFormat="1" ht="13.5" x14ac:dyDescent="0.3"/>
    <row r="298" customFormat="1" ht="13.5" x14ac:dyDescent="0.3"/>
    <row r="299" customFormat="1" ht="13.5" x14ac:dyDescent="0.3"/>
    <row r="300" customFormat="1" ht="13.5" x14ac:dyDescent="0.3"/>
    <row r="301" customFormat="1" ht="13.5" x14ac:dyDescent="0.3"/>
    <row r="302" customFormat="1" ht="13.5" x14ac:dyDescent="0.3"/>
    <row r="303" customFormat="1" ht="13.5" x14ac:dyDescent="0.3"/>
    <row r="304" customFormat="1" ht="13.5" x14ac:dyDescent="0.3"/>
    <row r="305" customFormat="1" ht="13.5" x14ac:dyDescent="0.3"/>
    <row r="306" customFormat="1" ht="13.5" x14ac:dyDescent="0.3"/>
    <row r="307" customFormat="1" ht="13.5" x14ac:dyDescent="0.3"/>
    <row r="308" customFormat="1" ht="13.5" x14ac:dyDescent="0.3"/>
    <row r="309" customFormat="1" ht="13.5" x14ac:dyDescent="0.3"/>
    <row r="310" customFormat="1" ht="13.5" x14ac:dyDescent="0.3"/>
    <row r="311" customFormat="1" ht="13.5" x14ac:dyDescent="0.3"/>
    <row r="312" customFormat="1" ht="13.5" x14ac:dyDescent="0.3"/>
    <row r="313" customFormat="1" ht="13.5" x14ac:dyDescent="0.3"/>
    <row r="314" customFormat="1" ht="13.5" x14ac:dyDescent="0.3"/>
    <row r="315" customFormat="1" ht="13.5" x14ac:dyDescent="0.3"/>
    <row r="316" customFormat="1" ht="13.5" x14ac:dyDescent="0.3"/>
    <row r="317" customFormat="1" ht="13.5" x14ac:dyDescent="0.3"/>
    <row r="318" customFormat="1" ht="13.5" x14ac:dyDescent="0.3"/>
    <row r="319" customFormat="1" ht="13.5" x14ac:dyDescent="0.3"/>
    <row r="320" customFormat="1" ht="13.5" x14ac:dyDescent="0.3"/>
    <row r="321" customFormat="1" ht="13.5" x14ac:dyDescent="0.3"/>
    <row r="322" customFormat="1" ht="13.5" x14ac:dyDescent="0.3"/>
    <row r="323" customFormat="1" ht="13.5" x14ac:dyDescent="0.3"/>
    <row r="324" customFormat="1" ht="13.5" x14ac:dyDescent="0.3"/>
    <row r="325" customFormat="1" ht="13.5" x14ac:dyDescent="0.3"/>
    <row r="326" customFormat="1" ht="13.5" x14ac:dyDescent="0.3"/>
    <row r="327" customFormat="1" ht="13.5" x14ac:dyDescent="0.3"/>
    <row r="328" customFormat="1" ht="13.5" x14ac:dyDescent="0.3"/>
    <row r="329" customFormat="1" ht="13.5" x14ac:dyDescent="0.3"/>
    <row r="330" customFormat="1" ht="13.5" x14ac:dyDescent="0.3"/>
    <row r="331" customFormat="1" ht="13.5" x14ac:dyDescent="0.3"/>
    <row r="332" customFormat="1" ht="13.5" x14ac:dyDescent="0.3"/>
    <row r="333" customFormat="1" ht="13.5" x14ac:dyDescent="0.3"/>
    <row r="334" customFormat="1" ht="13.5" x14ac:dyDescent="0.3"/>
    <row r="335" customFormat="1" ht="13.5" x14ac:dyDescent="0.3"/>
    <row r="336" customFormat="1" ht="13.5" x14ac:dyDescent="0.3"/>
    <row r="337" customFormat="1" ht="13.5" x14ac:dyDescent="0.3"/>
    <row r="338" customFormat="1" ht="13.5" x14ac:dyDescent="0.3"/>
    <row r="339" customFormat="1" ht="13.5" x14ac:dyDescent="0.3"/>
    <row r="340" customFormat="1" ht="13.5" x14ac:dyDescent="0.3"/>
    <row r="341" customFormat="1" ht="13.5" x14ac:dyDescent="0.3"/>
    <row r="342" customFormat="1" ht="13.5" x14ac:dyDescent="0.3"/>
    <row r="343" customFormat="1" ht="13.5" x14ac:dyDescent="0.3"/>
    <row r="344" customFormat="1" ht="13.5" x14ac:dyDescent="0.3"/>
    <row r="345" customFormat="1" ht="13.5" x14ac:dyDescent="0.3"/>
    <row r="346" customFormat="1" ht="13.5" x14ac:dyDescent="0.3"/>
    <row r="347" customFormat="1" ht="13.5" x14ac:dyDescent="0.3"/>
    <row r="348" customFormat="1" ht="13.5" x14ac:dyDescent="0.3"/>
    <row r="349" customFormat="1" ht="13.5" x14ac:dyDescent="0.3"/>
    <row r="350" customFormat="1" ht="13.5" x14ac:dyDescent="0.3"/>
    <row r="351" customFormat="1" ht="13.5" x14ac:dyDescent="0.3"/>
    <row r="352" customFormat="1" ht="13.5" x14ac:dyDescent="0.3"/>
    <row r="353" customFormat="1" ht="13.5" x14ac:dyDescent="0.3"/>
    <row r="354" customFormat="1" ht="13.5" x14ac:dyDescent="0.3"/>
    <row r="355" customFormat="1" ht="13.5" x14ac:dyDescent="0.3"/>
    <row r="356" customFormat="1" ht="13.5" x14ac:dyDescent="0.3"/>
    <row r="357" customFormat="1" ht="13.5" x14ac:dyDescent="0.3"/>
    <row r="358" customFormat="1" ht="13.5" x14ac:dyDescent="0.3"/>
    <row r="359" customFormat="1" ht="13.5" x14ac:dyDescent="0.3"/>
    <row r="360" customFormat="1" ht="13.5" x14ac:dyDescent="0.3"/>
    <row r="361" customFormat="1" ht="13.5" x14ac:dyDescent="0.3"/>
    <row r="362" customFormat="1" ht="13.5" x14ac:dyDescent="0.3"/>
    <row r="363" customFormat="1" ht="13.5" x14ac:dyDescent="0.3"/>
    <row r="364" customFormat="1" ht="13.5" x14ac:dyDescent="0.3"/>
    <row r="365" customFormat="1" ht="13.5" x14ac:dyDescent="0.3"/>
    <row r="366" customFormat="1" ht="13.5" x14ac:dyDescent="0.3"/>
    <row r="367" customFormat="1" ht="13.5" x14ac:dyDescent="0.3"/>
    <row r="368" customFormat="1" ht="13.5" x14ac:dyDescent="0.3"/>
    <row r="369" customFormat="1" ht="13.5" x14ac:dyDescent="0.3"/>
    <row r="370" customFormat="1" ht="13.5" x14ac:dyDescent="0.3"/>
    <row r="371" customFormat="1" ht="13.5" x14ac:dyDescent="0.3"/>
    <row r="372" customFormat="1" ht="13.5" x14ac:dyDescent="0.3"/>
    <row r="373" customFormat="1" ht="13.5" x14ac:dyDescent="0.3"/>
    <row r="374" customFormat="1" ht="13.5" x14ac:dyDescent="0.3"/>
    <row r="375" customFormat="1" ht="13.5" x14ac:dyDescent="0.3"/>
    <row r="376" customFormat="1" ht="13.5" x14ac:dyDescent="0.3"/>
    <row r="377" customFormat="1" ht="13.5" x14ac:dyDescent="0.3"/>
    <row r="378" customFormat="1" ht="13.5" x14ac:dyDescent="0.3"/>
    <row r="379" customFormat="1" ht="13.5" x14ac:dyDescent="0.3"/>
    <row r="380" customFormat="1" ht="13.5" x14ac:dyDescent="0.3"/>
    <row r="381" customFormat="1" ht="13.5" x14ac:dyDescent="0.3"/>
    <row r="382" customFormat="1" ht="13.5" x14ac:dyDescent="0.3"/>
    <row r="383" customFormat="1" ht="13.5" x14ac:dyDescent="0.3"/>
    <row r="384" customFormat="1" ht="13.5" x14ac:dyDescent="0.3"/>
    <row r="385" customFormat="1" ht="13.5" x14ac:dyDescent="0.3"/>
    <row r="386" customFormat="1" ht="13.5" x14ac:dyDescent="0.3"/>
    <row r="387" customFormat="1" ht="13.5" x14ac:dyDescent="0.3"/>
    <row r="388" customFormat="1" ht="13.5" x14ac:dyDescent="0.3"/>
    <row r="389" customFormat="1" ht="13.5" x14ac:dyDescent="0.3"/>
    <row r="390" customFormat="1" ht="13.5" x14ac:dyDescent="0.3"/>
    <row r="391" customFormat="1" ht="13.5" x14ac:dyDescent="0.3"/>
    <row r="392" customFormat="1" ht="13.5" x14ac:dyDescent="0.3"/>
    <row r="393" customFormat="1" ht="13.5" x14ac:dyDescent="0.3"/>
    <row r="394" customFormat="1" ht="13.5" x14ac:dyDescent="0.3"/>
    <row r="395" customFormat="1" ht="13.5" x14ac:dyDescent="0.3"/>
    <row r="396" customFormat="1" ht="13.5" x14ac:dyDescent="0.3"/>
    <row r="397" customFormat="1" ht="13.5" x14ac:dyDescent="0.3"/>
    <row r="398" customFormat="1" ht="13.5" x14ac:dyDescent="0.3"/>
    <row r="399" customFormat="1" ht="13.5" x14ac:dyDescent="0.3"/>
    <row r="400" customFormat="1" ht="13.5" x14ac:dyDescent="0.3"/>
    <row r="401" customFormat="1" ht="13.5" x14ac:dyDescent="0.3"/>
    <row r="402" customFormat="1" ht="13.5" x14ac:dyDescent="0.3"/>
    <row r="403" customFormat="1" ht="13.5" x14ac:dyDescent="0.3"/>
    <row r="404" customFormat="1" ht="13.5" x14ac:dyDescent="0.3"/>
    <row r="405" customFormat="1" ht="13.5" x14ac:dyDescent="0.3"/>
    <row r="406" customFormat="1" ht="13.5" x14ac:dyDescent="0.3"/>
    <row r="407" customFormat="1" ht="13.5" x14ac:dyDescent="0.3"/>
    <row r="408" customFormat="1" ht="13.5" x14ac:dyDescent="0.3"/>
    <row r="409" customFormat="1" ht="13.5" x14ac:dyDescent="0.3"/>
    <row r="410" customFormat="1" ht="13.5" x14ac:dyDescent="0.3"/>
    <row r="411" customFormat="1" ht="13.5" x14ac:dyDescent="0.3"/>
    <row r="412" customFormat="1" ht="13.5" x14ac:dyDescent="0.3"/>
    <row r="413" customFormat="1" ht="13.5" x14ac:dyDescent="0.3"/>
    <row r="414" customFormat="1" ht="13.5" x14ac:dyDescent="0.3"/>
    <row r="415" customFormat="1" ht="13.5" x14ac:dyDescent="0.3"/>
    <row r="416" customFormat="1" ht="13.5" x14ac:dyDescent="0.3"/>
    <row r="417" customFormat="1" ht="13.5" x14ac:dyDescent="0.3"/>
    <row r="418" customFormat="1" ht="13.5" x14ac:dyDescent="0.3"/>
    <row r="419" customFormat="1" ht="13.5" x14ac:dyDescent="0.3"/>
    <row r="420" customFormat="1" ht="13.5" x14ac:dyDescent="0.3"/>
    <row r="421" customFormat="1" ht="13.5" x14ac:dyDescent="0.3"/>
    <row r="422" customFormat="1" ht="13.5" x14ac:dyDescent="0.3"/>
    <row r="423" customFormat="1" ht="13.5" x14ac:dyDescent="0.3"/>
    <row r="424" customFormat="1" ht="13.5" x14ac:dyDescent="0.3"/>
    <row r="425" customFormat="1" ht="13.5" x14ac:dyDescent="0.3"/>
    <row r="426" customFormat="1" ht="13.5" x14ac:dyDescent="0.3"/>
    <row r="427" customFormat="1" ht="13.5" x14ac:dyDescent="0.3"/>
    <row r="428" customFormat="1" ht="13.5" x14ac:dyDescent="0.3"/>
    <row r="429" customFormat="1" ht="13.5" x14ac:dyDescent="0.3"/>
    <row r="430" customFormat="1" ht="13.5" x14ac:dyDescent="0.3"/>
    <row r="431" customFormat="1" ht="13.5" x14ac:dyDescent="0.3"/>
    <row r="432" customFormat="1" ht="13.5" x14ac:dyDescent="0.3"/>
    <row r="433" customFormat="1" ht="13.5" x14ac:dyDescent="0.3"/>
    <row r="434" customFormat="1" ht="13.5" x14ac:dyDescent="0.3"/>
    <row r="435" customFormat="1" ht="13.5" x14ac:dyDescent="0.3"/>
    <row r="436" customFormat="1" ht="13.5" x14ac:dyDescent="0.3"/>
    <row r="437" customFormat="1" ht="13.5" x14ac:dyDescent="0.3"/>
    <row r="438" customFormat="1" ht="13.5" x14ac:dyDescent="0.3"/>
    <row r="439" customFormat="1" ht="13.5" x14ac:dyDescent="0.3"/>
    <row r="440" customFormat="1" ht="13.5" x14ac:dyDescent="0.3"/>
    <row r="441" customFormat="1" ht="13.5" x14ac:dyDescent="0.3"/>
    <row r="442" customFormat="1" ht="13.5" x14ac:dyDescent="0.3"/>
    <row r="443" customFormat="1" ht="13.5" x14ac:dyDescent="0.3"/>
    <row r="444" customFormat="1" ht="13.5" x14ac:dyDescent="0.3"/>
    <row r="445" customFormat="1" ht="13.5" x14ac:dyDescent="0.3"/>
    <row r="446" customFormat="1" ht="13.5" x14ac:dyDescent="0.3"/>
    <row r="447" customFormat="1" ht="13.5" x14ac:dyDescent="0.3"/>
    <row r="448" customFormat="1" ht="13.5" x14ac:dyDescent="0.3"/>
    <row r="449" customFormat="1" ht="13.5" x14ac:dyDescent="0.3"/>
    <row r="450" customFormat="1" ht="13.5" x14ac:dyDescent="0.3"/>
    <row r="451" customFormat="1" ht="13.5" x14ac:dyDescent="0.3"/>
    <row r="452" customFormat="1" ht="13.5" x14ac:dyDescent="0.3"/>
    <row r="453" customFormat="1" ht="13.5" x14ac:dyDescent="0.3"/>
    <row r="454" customFormat="1" ht="13.5" x14ac:dyDescent="0.3"/>
    <row r="455" customFormat="1" ht="13.5" x14ac:dyDescent="0.3"/>
    <row r="456" customFormat="1" ht="13.5" x14ac:dyDescent="0.3"/>
    <row r="457" customFormat="1" ht="13.5" x14ac:dyDescent="0.3"/>
    <row r="458" customFormat="1" ht="13.5" x14ac:dyDescent="0.3"/>
    <row r="459" customFormat="1" ht="13.5" x14ac:dyDescent="0.3"/>
    <row r="460" customFormat="1" ht="13.5" x14ac:dyDescent="0.3"/>
    <row r="461" customFormat="1" ht="13.5" x14ac:dyDescent="0.3"/>
    <row r="462" customFormat="1" ht="13.5" x14ac:dyDescent="0.3"/>
    <row r="463" customFormat="1" ht="13.5" x14ac:dyDescent="0.3"/>
    <row r="464" customFormat="1" ht="13.5" x14ac:dyDescent="0.3"/>
    <row r="465" customFormat="1" ht="13.5" x14ac:dyDescent="0.3"/>
    <row r="466" customFormat="1" ht="13.5" x14ac:dyDescent="0.3"/>
    <row r="467" customFormat="1" ht="13.5" x14ac:dyDescent="0.3"/>
    <row r="468" customFormat="1" ht="13.5" x14ac:dyDescent="0.3"/>
    <row r="469" customFormat="1" ht="13.5" x14ac:dyDescent="0.3"/>
    <row r="470" customFormat="1" ht="13.5" x14ac:dyDescent="0.3"/>
    <row r="471" customFormat="1" ht="13.5" x14ac:dyDescent="0.3"/>
    <row r="472" customFormat="1" ht="13.5" x14ac:dyDescent="0.3"/>
    <row r="473" customFormat="1" ht="13.5" x14ac:dyDescent="0.3"/>
    <row r="474" customFormat="1" ht="13.5" x14ac:dyDescent="0.3"/>
    <row r="475" customFormat="1" ht="13.5" x14ac:dyDescent="0.3"/>
    <row r="476" customFormat="1" ht="13.5" x14ac:dyDescent="0.3"/>
    <row r="477" customFormat="1" ht="13.5" x14ac:dyDescent="0.3"/>
    <row r="478" customFormat="1" ht="13.5" x14ac:dyDescent="0.3"/>
    <row r="479" customFormat="1" ht="13.5" x14ac:dyDescent="0.3"/>
    <row r="480" customFormat="1" ht="13.5" x14ac:dyDescent="0.3"/>
    <row r="481" customFormat="1" ht="13.5" x14ac:dyDescent="0.3"/>
    <row r="482" customFormat="1" ht="13.5" x14ac:dyDescent="0.3"/>
    <row r="483" customFormat="1" ht="13.5" x14ac:dyDescent="0.3"/>
    <row r="484" customFormat="1" ht="13.5" x14ac:dyDescent="0.3"/>
    <row r="485" customFormat="1" ht="13.5" x14ac:dyDescent="0.3"/>
    <row r="486" customFormat="1" ht="13.5" x14ac:dyDescent="0.3"/>
    <row r="487" customFormat="1" ht="13.5" x14ac:dyDescent="0.3"/>
    <row r="488" customFormat="1" ht="13.5" x14ac:dyDescent="0.3"/>
    <row r="489" customFormat="1" ht="13.5" x14ac:dyDescent="0.3"/>
    <row r="490" customFormat="1" ht="13.5" x14ac:dyDescent="0.3"/>
    <row r="491" customFormat="1" ht="13.5" x14ac:dyDescent="0.3"/>
    <row r="492" customFormat="1" ht="13.5" x14ac:dyDescent="0.3"/>
    <row r="493" customFormat="1" ht="13.5" x14ac:dyDescent="0.3"/>
    <row r="494" customFormat="1" ht="13.5" x14ac:dyDescent="0.3"/>
    <row r="495" customFormat="1" ht="13.5" x14ac:dyDescent="0.3"/>
    <row r="496" customFormat="1" ht="13.5" x14ac:dyDescent="0.3"/>
    <row r="497" customFormat="1" ht="13.5" x14ac:dyDescent="0.3"/>
    <row r="498" customFormat="1" ht="13.5" x14ac:dyDescent="0.3"/>
    <row r="499" customFormat="1" ht="13.5" x14ac:dyDescent="0.3"/>
    <row r="500" customFormat="1" ht="13.5" x14ac:dyDescent="0.3"/>
    <row r="501" customFormat="1" ht="13.5" x14ac:dyDescent="0.3"/>
    <row r="502" customFormat="1" ht="13.5" x14ac:dyDescent="0.3"/>
    <row r="503" customFormat="1" ht="13.5" x14ac:dyDescent="0.3"/>
    <row r="504" customFormat="1" ht="13.5" x14ac:dyDescent="0.3"/>
    <row r="505" customFormat="1" ht="13.5" x14ac:dyDescent="0.3"/>
    <row r="506" customFormat="1" ht="13.5" x14ac:dyDescent="0.3"/>
    <row r="507" customFormat="1" ht="13.5" x14ac:dyDescent="0.3"/>
    <row r="508" customFormat="1" ht="13.5" x14ac:dyDescent="0.3"/>
    <row r="509" customFormat="1" ht="13.5" x14ac:dyDescent="0.3"/>
    <row r="510" customFormat="1" ht="13.5" x14ac:dyDescent="0.3"/>
    <row r="511" customFormat="1" ht="13.5" x14ac:dyDescent="0.3"/>
    <row r="512" customFormat="1" ht="13.5" x14ac:dyDescent="0.3"/>
    <row r="513" customFormat="1" ht="13.5" x14ac:dyDescent="0.3"/>
    <row r="514" customFormat="1" ht="13.5" x14ac:dyDescent="0.3"/>
    <row r="515" customFormat="1" ht="13.5" x14ac:dyDescent="0.3"/>
    <row r="516" customFormat="1" ht="13.5" x14ac:dyDescent="0.3"/>
    <row r="517" customFormat="1" ht="13.5" x14ac:dyDescent="0.3"/>
    <row r="518" customFormat="1" ht="13.5" x14ac:dyDescent="0.3"/>
    <row r="519" customFormat="1" ht="13.5" x14ac:dyDescent="0.3"/>
    <row r="520" customFormat="1" ht="13.5" x14ac:dyDescent="0.3"/>
    <row r="521" customFormat="1" ht="13.5" x14ac:dyDescent="0.3"/>
    <row r="522" customFormat="1" ht="13.5" x14ac:dyDescent="0.3"/>
    <row r="523" customFormat="1" ht="13.5" x14ac:dyDescent="0.3"/>
    <row r="524" customFormat="1" ht="13.5" x14ac:dyDescent="0.3"/>
    <row r="525" customFormat="1" ht="13.5" x14ac:dyDescent="0.3"/>
    <row r="526" customFormat="1" ht="13.5" x14ac:dyDescent="0.3"/>
    <row r="527" customFormat="1" ht="13.5" x14ac:dyDescent="0.3"/>
    <row r="528" customFormat="1" ht="13.5" x14ac:dyDescent="0.3"/>
    <row r="529" customFormat="1" ht="13.5" x14ac:dyDescent="0.3"/>
    <row r="530" customFormat="1" ht="13.5" x14ac:dyDescent="0.3"/>
    <row r="531" customFormat="1" ht="13.5" x14ac:dyDescent="0.3"/>
    <row r="532" customFormat="1" ht="13.5" x14ac:dyDescent="0.3"/>
    <row r="533" customFormat="1" ht="13.5" x14ac:dyDescent="0.3"/>
    <row r="534" customFormat="1" ht="13.5" x14ac:dyDescent="0.3"/>
    <row r="535" customFormat="1" ht="13.5" x14ac:dyDescent="0.3"/>
    <row r="536" customFormat="1" ht="13.5" x14ac:dyDescent="0.3"/>
    <row r="537" customFormat="1" ht="13.5" x14ac:dyDescent="0.3"/>
    <row r="538" customFormat="1" ht="13.5" x14ac:dyDescent="0.3"/>
    <row r="539" customFormat="1" ht="13.5" x14ac:dyDescent="0.3"/>
    <row r="540" customFormat="1" ht="13.5" x14ac:dyDescent="0.3"/>
    <row r="541" customFormat="1" ht="13.5" x14ac:dyDescent="0.3"/>
    <row r="542" customFormat="1" ht="13.5" x14ac:dyDescent="0.3"/>
    <row r="543" customFormat="1" ht="13.5" x14ac:dyDescent="0.3"/>
    <row r="544" customFormat="1" ht="13.5" x14ac:dyDescent="0.3"/>
    <row r="545" customFormat="1" ht="13.5" x14ac:dyDescent="0.3"/>
    <row r="546" customFormat="1" ht="13.5" x14ac:dyDescent="0.3"/>
    <row r="547" customFormat="1" ht="13.5" x14ac:dyDescent="0.3"/>
    <row r="548" customFormat="1" ht="13.5" x14ac:dyDescent="0.3"/>
    <row r="549" customFormat="1" ht="13.5" x14ac:dyDescent="0.3"/>
    <row r="550" customFormat="1" ht="13.5" x14ac:dyDescent="0.3"/>
    <row r="551" customFormat="1" ht="13.5" x14ac:dyDescent="0.3"/>
    <row r="552" customFormat="1" ht="13.5" x14ac:dyDescent="0.3"/>
    <row r="553" customFormat="1" ht="13.5" x14ac:dyDescent="0.3"/>
    <row r="554" customFormat="1" ht="13.5" x14ac:dyDescent="0.3"/>
    <row r="555" customFormat="1" ht="13.5" x14ac:dyDescent="0.3"/>
    <row r="556" customFormat="1" ht="13.5" x14ac:dyDescent="0.3"/>
    <row r="557" customFormat="1" ht="13.5" x14ac:dyDescent="0.3"/>
    <row r="558" customFormat="1" ht="13.5" x14ac:dyDescent="0.3"/>
    <row r="559" customFormat="1" ht="13.5" x14ac:dyDescent="0.3"/>
    <row r="560" customFormat="1" ht="13.5" x14ac:dyDescent="0.3"/>
    <row r="561" customFormat="1" ht="13.5" x14ac:dyDescent="0.3"/>
    <row r="562" customFormat="1" ht="13.5" x14ac:dyDescent="0.3"/>
    <row r="563" customFormat="1" ht="13.5" x14ac:dyDescent="0.3"/>
    <row r="564" customFormat="1" ht="13.5" x14ac:dyDescent="0.3"/>
    <row r="565" customFormat="1" ht="13.5" x14ac:dyDescent="0.3"/>
    <row r="566" customFormat="1" ht="13.5" x14ac:dyDescent="0.3"/>
    <row r="567" customFormat="1" ht="13.5" x14ac:dyDescent="0.3"/>
    <row r="568" customFormat="1" ht="13.5" x14ac:dyDescent="0.3"/>
    <row r="569" customFormat="1" ht="13.5" x14ac:dyDescent="0.3"/>
    <row r="570" customFormat="1" ht="13.5" x14ac:dyDescent="0.3"/>
    <row r="571" customFormat="1" ht="13.5" x14ac:dyDescent="0.3"/>
    <row r="572" customFormat="1" ht="13.5" x14ac:dyDescent="0.3"/>
    <row r="573" customFormat="1" ht="13.5" x14ac:dyDescent="0.3"/>
    <row r="574" customFormat="1" ht="13.5" x14ac:dyDescent="0.3"/>
    <row r="575" customFormat="1" ht="13.5" x14ac:dyDescent="0.3"/>
    <row r="576" customFormat="1" ht="13.5" x14ac:dyDescent="0.3"/>
    <row r="577" customFormat="1" ht="13.5" x14ac:dyDescent="0.3"/>
    <row r="578" customFormat="1" ht="13.5" x14ac:dyDescent="0.3"/>
    <row r="579" customFormat="1" ht="13.5" x14ac:dyDescent="0.3"/>
    <row r="580" customFormat="1" ht="13.5" x14ac:dyDescent="0.3"/>
    <row r="581" customFormat="1" ht="13.5" x14ac:dyDescent="0.3"/>
    <row r="582" customFormat="1" ht="13.5" x14ac:dyDescent="0.3"/>
    <row r="583" customFormat="1" ht="13.5" x14ac:dyDescent="0.3"/>
    <row r="584" customFormat="1" ht="13.5" x14ac:dyDescent="0.3"/>
    <row r="585" customFormat="1" ht="13.5" x14ac:dyDescent="0.3"/>
    <row r="586" customFormat="1" ht="13.5" x14ac:dyDescent="0.3"/>
    <row r="587" customFormat="1" ht="13.5" x14ac:dyDescent="0.3"/>
    <row r="588" customFormat="1" ht="13.5" x14ac:dyDescent="0.3"/>
    <row r="589" customFormat="1" ht="13.5" x14ac:dyDescent="0.3"/>
    <row r="590" customFormat="1" ht="13.5" x14ac:dyDescent="0.3"/>
    <row r="591" customFormat="1" ht="13.5" x14ac:dyDescent="0.3"/>
    <row r="592" customFormat="1" ht="13.5" x14ac:dyDescent="0.3"/>
    <row r="593" customFormat="1" ht="13.5" x14ac:dyDescent="0.3"/>
    <row r="594" customFormat="1" ht="13.5" x14ac:dyDescent="0.3"/>
    <row r="595" customFormat="1" ht="13.5" x14ac:dyDescent="0.3"/>
    <row r="596" customFormat="1" ht="13.5" x14ac:dyDescent="0.3"/>
    <row r="597" customFormat="1" ht="13.5" x14ac:dyDescent="0.3"/>
    <row r="598" customFormat="1" ht="13.5" x14ac:dyDescent="0.3"/>
    <row r="599" customFormat="1" ht="13.5" x14ac:dyDescent="0.3"/>
    <row r="600" customFormat="1" ht="13.5" x14ac:dyDescent="0.3"/>
    <row r="601" customFormat="1" ht="13.5" x14ac:dyDescent="0.3"/>
    <row r="602" customFormat="1" ht="13.5" x14ac:dyDescent="0.3"/>
    <row r="603" customFormat="1" ht="13.5" x14ac:dyDescent="0.3"/>
    <row r="604" customFormat="1" ht="13.5" x14ac:dyDescent="0.3"/>
    <row r="605" customFormat="1" ht="13.5" x14ac:dyDescent="0.3"/>
    <row r="606" customFormat="1" ht="13.5" x14ac:dyDescent="0.3"/>
    <row r="607" customFormat="1" ht="13.5" x14ac:dyDescent="0.3"/>
    <row r="608" customFormat="1" ht="13.5" x14ac:dyDescent="0.3"/>
    <row r="609" customFormat="1" ht="13.5" x14ac:dyDescent="0.3"/>
    <row r="610" customFormat="1" ht="13.5" x14ac:dyDescent="0.3"/>
    <row r="611" customFormat="1" ht="13.5" x14ac:dyDescent="0.3"/>
    <row r="612" customFormat="1" ht="13.5" x14ac:dyDescent="0.3"/>
    <row r="613" customFormat="1" ht="13.5" x14ac:dyDescent="0.3"/>
    <row r="614" customFormat="1" ht="13.5" x14ac:dyDescent="0.3"/>
    <row r="615" customFormat="1" ht="13.5" x14ac:dyDescent="0.3"/>
    <row r="616" customFormat="1" ht="13.5" x14ac:dyDescent="0.3"/>
    <row r="617" customFormat="1" ht="13.5" x14ac:dyDescent="0.3"/>
    <row r="618" customFormat="1" ht="13.5" x14ac:dyDescent="0.3"/>
    <row r="619" customFormat="1" ht="13.5" x14ac:dyDescent="0.3"/>
    <row r="620" customFormat="1" ht="13.5" x14ac:dyDescent="0.3"/>
    <row r="621" customFormat="1" ht="13.5" x14ac:dyDescent="0.3"/>
    <row r="622" customFormat="1" ht="13.5" x14ac:dyDescent="0.3"/>
    <row r="623" customFormat="1" ht="13.5" x14ac:dyDescent="0.3"/>
    <row r="624" customFormat="1" ht="13.5" x14ac:dyDescent="0.3"/>
    <row r="625" customFormat="1" ht="13.5" x14ac:dyDescent="0.3"/>
    <row r="626" customFormat="1" ht="13.5" x14ac:dyDescent="0.3"/>
    <row r="627" customFormat="1" ht="13.5" x14ac:dyDescent="0.3"/>
    <row r="628" customFormat="1" ht="13.5" x14ac:dyDescent="0.3"/>
    <row r="629" customFormat="1" ht="13.5" x14ac:dyDescent="0.3"/>
    <row r="630" customFormat="1" ht="13.5" x14ac:dyDescent="0.3"/>
    <row r="631" customFormat="1" ht="13.5" x14ac:dyDescent="0.3"/>
    <row r="632" customFormat="1" ht="13.5" x14ac:dyDescent="0.3"/>
    <row r="633" customFormat="1" ht="13.5" x14ac:dyDescent="0.3"/>
    <row r="634" customFormat="1" ht="13.5" x14ac:dyDescent="0.3"/>
    <row r="635" customFormat="1" ht="13.5" x14ac:dyDescent="0.3"/>
    <row r="636" customFormat="1" ht="13.5" x14ac:dyDescent="0.3"/>
    <row r="637" customFormat="1" ht="13.5" x14ac:dyDescent="0.3"/>
    <row r="638" customFormat="1" ht="13.5" x14ac:dyDescent="0.3"/>
    <row r="639" customFormat="1" ht="13.5" x14ac:dyDescent="0.3"/>
    <row r="640" customFormat="1" ht="13.5" x14ac:dyDescent="0.3"/>
    <row r="641" customFormat="1" ht="13.5" x14ac:dyDescent="0.3"/>
    <row r="642" customFormat="1" ht="13.5" x14ac:dyDescent="0.3"/>
    <row r="643" customFormat="1" ht="13.5" x14ac:dyDescent="0.3"/>
    <row r="644" customFormat="1" ht="13.5" x14ac:dyDescent="0.3"/>
    <row r="645" customFormat="1" ht="13.5" x14ac:dyDescent="0.3"/>
    <row r="646" customFormat="1" ht="13.5" x14ac:dyDescent="0.3"/>
    <row r="647" customFormat="1" ht="13.5" x14ac:dyDescent="0.3"/>
    <row r="648" customFormat="1" ht="13.5" x14ac:dyDescent="0.3"/>
    <row r="649" customFormat="1" ht="13.5" x14ac:dyDescent="0.3"/>
    <row r="650" customFormat="1" ht="13.5" x14ac:dyDescent="0.3"/>
    <row r="651" customFormat="1" ht="13.5" x14ac:dyDescent="0.3"/>
    <row r="652" customFormat="1" ht="13.5" x14ac:dyDescent="0.3"/>
    <row r="653" customFormat="1" ht="13.5" x14ac:dyDescent="0.3"/>
    <row r="654" customFormat="1" ht="13.5" x14ac:dyDescent="0.3"/>
    <row r="655" customFormat="1" ht="13.5" x14ac:dyDescent="0.3"/>
    <row r="656" customFormat="1" ht="13.5" x14ac:dyDescent="0.3"/>
    <row r="657" customFormat="1" ht="13.5" x14ac:dyDescent="0.3"/>
    <row r="658" customFormat="1" ht="13.5" x14ac:dyDescent="0.3"/>
    <row r="659" customFormat="1" ht="13.5" x14ac:dyDescent="0.3"/>
    <row r="660" customFormat="1" ht="13.5" x14ac:dyDescent="0.3"/>
    <row r="661" customFormat="1" ht="13.5" x14ac:dyDescent="0.3"/>
    <row r="662" customFormat="1" ht="13.5" x14ac:dyDescent="0.3"/>
    <row r="663" customFormat="1" ht="13.5" x14ac:dyDescent="0.3"/>
    <row r="664" customFormat="1" ht="13.5" x14ac:dyDescent="0.3"/>
    <row r="665" customFormat="1" ht="13.5" x14ac:dyDescent="0.3"/>
    <row r="666" customFormat="1" ht="13.5" x14ac:dyDescent="0.3"/>
    <row r="667" customFormat="1" ht="13.5" x14ac:dyDescent="0.3"/>
    <row r="668" customFormat="1" ht="13.5" x14ac:dyDescent="0.3"/>
    <row r="669" customFormat="1" ht="13.5" x14ac:dyDescent="0.3"/>
    <row r="670" customFormat="1" ht="13.5" x14ac:dyDescent="0.3"/>
    <row r="671" customFormat="1" ht="13.5" x14ac:dyDescent="0.3"/>
    <row r="672" customFormat="1" ht="13.5" x14ac:dyDescent="0.3"/>
    <row r="673" customFormat="1" ht="13.5" x14ac:dyDescent="0.3"/>
    <row r="674" customFormat="1" ht="13.5" x14ac:dyDescent="0.3"/>
    <row r="675" customFormat="1" ht="13.5" x14ac:dyDescent="0.3"/>
    <row r="676" customFormat="1" ht="13.5" x14ac:dyDescent="0.3"/>
    <row r="677" customFormat="1" ht="13.5" x14ac:dyDescent="0.3"/>
    <row r="678" customFormat="1" ht="13.5" x14ac:dyDescent="0.3"/>
    <row r="679" customFormat="1" ht="13.5" x14ac:dyDescent="0.3"/>
    <row r="680" customFormat="1" ht="13.5" x14ac:dyDescent="0.3"/>
    <row r="681" customFormat="1" ht="13.5" x14ac:dyDescent="0.3"/>
    <row r="682" customFormat="1" ht="13.5" x14ac:dyDescent="0.3"/>
    <row r="683" customFormat="1" ht="13.5" x14ac:dyDescent="0.3"/>
    <row r="684" customFormat="1" ht="13.5" x14ac:dyDescent="0.3"/>
    <row r="685" customFormat="1" ht="13.5" x14ac:dyDescent="0.3"/>
    <row r="686" customFormat="1" ht="13.5" x14ac:dyDescent="0.3"/>
    <row r="687" customFormat="1" ht="13.5" x14ac:dyDescent="0.3"/>
    <row r="688" customFormat="1" ht="13.5" x14ac:dyDescent="0.3"/>
    <row r="689" customFormat="1" ht="13.5" x14ac:dyDescent="0.3"/>
    <row r="690" customFormat="1" ht="13.5" x14ac:dyDescent="0.3"/>
    <row r="691" customFormat="1" ht="13.5" x14ac:dyDescent="0.3"/>
    <row r="692" customFormat="1" ht="13.5" x14ac:dyDescent="0.3"/>
    <row r="693" customFormat="1" ht="13.5" x14ac:dyDescent="0.3"/>
    <row r="694" customFormat="1" ht="13.5" x14ac:dyDescent="0.3"/>
    <row r="695" customFormat="1" ht="13.5" x14ac:dyDescent="0.3"/>
    <row r="696" customFormat="1" ht="13.5" x14ac:dyDescent="0.3"/>
    <row r="697" customFormat="1" ht="13.5" x14ac:dyDescent="0.3"/>
    <row r="698" customFormat="1" ht="13.5" x14ac:dyDescent="0.3"/>
    <row r="699" customFormat="1" ht="13.5" x14ac:dyDescent="0.3"/>
    <row r="700" customFormat="1" ht="13.5" x14ac:dyDescent="0.3"/>
    <row r="701" customFormat="1" ht="13.5" x14ac:dyDescent="0.3"/>
    <row r="702" customFormat="1" ht="13.5" x14ac:dyDescent="0.3"/>
    <row r="703" customFormat="1" ht="13.5" x14ac:dyDescent="0.3"/>
    <row r="704" customFormat="1" ht="13.5" x14ac:dyDescent="0.3"/>
    <row r="705" customFormat="1" ht="13.5" x14ac:dyDescent="0.3"/>
    <row r="706" customFormat="1" ht="13.5" x14ac:dyDescent="0.3"/>
    <row r="707" customFormat="1" ht="13.5" x14ac:dyDescent="0.3"/>
    <row r="708" customFormat="1" ht="13.5" x14ac:dyDescent="0.3"/>
    <row r="709" customFormat="1" ht="13.5" x14ac:dyDescent="0.3"/>
    <row r="710" customFormat="1" ht="13.5" x14ac:dyDescent="0.3"/>
    <row r="711" customFormat="1" ht="13.5" x14ac:dyDescent="0.3"/>
    <row r="712" customFormat="1" ht="13.5" x14ac:dyDescent="0.3"/>
    <row r="713" customFormat="1" ht="13.5" x14ac:dyDescent="0.3"/>
    <row r="714" customFormat="1" ht="13.5" x14ac:dyDescent="0.3"/>
    <row r="715" customFormat="1" ht="13.5" x14ac:dyDescent="0.3"/>
    <row r="716" customFormat="1" ht="13.5" x14ac:dyDescent="0.3"/>
    <row r="717" customFormat="1" ht="13.5" x14ac:dyDescent="0.3"/>
    <row r="718" customFormat="1" ht="13.5" x14ac:dyDescent="0.3"/>
    <row r="719" customFormat="1" ht="13.5" x14ac:dyDescent="0.3"/>
    <row r="720" customFormat="1" ht="13.5" x14ac:dyDescent="0.3"/>
    <row r="721" customFormat="1" ht="13.5" x14ac:dyDescent="0.3"/>
    <row r="722" customFormat="1" ht="13.5" x14ac:dyDescent="0.3"/>
    <row r="723" customFormat="1" ht="13.5" x14ac:dyDescent="0.3"/>
    <row r="724" customFormat="1" ht="13.5" x14ac:dyDescent="0.3"/>
    <row r="725" customFormat="1" ht="13.5" x14ac:dyDescent="0.3"/>
    <row r="726" customFormat="1" ht="13.5" x14ac:dyDescent="0.3"/>
    <row r="727" customFormat="1" ht="13.5" x14ac:dyDescent="0.3"/>
    <row r="728" customFormat="1" ht="13.5" x14ac:dyDescent="0.3"/>
    <row r="729" customFormat="1" ht="13.5" x14ac:dyDescent="0.3"/>
    <row r="730" customFormat="1" ht="13.5" x14ac:dyDescent="0.3"/>
    <row r="731" customFormat="1" ht="13.5" x14ac:dyDescent="0.3"/>
    <row r="732" customFormat="1" ht="13.5" x14ac:dyDescent="0.3"/>
    <row r="733" customFormat="1" ht="13.5" x14ac:dyDescent="0.3"/>
    <row r="734" customFormat="1" ht="13.5" x14ac:dyDescent="0.3"/>
    <row r="735" customFormat="1" ht="13.5" x14ac:dyDescent="0.3"/>
    <row r="736" customFormat="1" ht="13.5" x14ac:dyDescent="0.3"/>
    <row r="737" customFormat="1" ht="13.5" x14ac:dyDescent="0.3"/>
    <row r="738" customFormat="1" ht="13.5" x14ac:dyDescent="0.3"/>
    <row r="739" customFormat="1" ht="13.5" x14ac:dyDescent="0.3"/>
    <row r="740" customFormat="1" ht="13.5" x14ac:dyDescent="0.3"/>
    <row r="741" customFormat="1" ht="13.5" x14ac:dyDescent="0.3"/>
    <row r="742" customFormat="1" ht="13.5" x14ac:dyDescent="0.3"/>
    <row r="743" customFormat="1" ht="13.5" x14ac:dyDescent="0.3"/>
    <row r="744" customFormat="1" ht="13.5" x14ac:dyDescent="0.3"/>
    <row r="745" customFormat="1" ht="13.5" x14ac:dyDescent="0.3"/>
    <row r="746" customFormat="1" ht="13.5" x14ac:dyDescent="0.3"/>
    <row r="747" customFormat="1" ht="13.5" x14ac:dyDescent="0.3"/>
    <row r="748" customFormat="1" ht="13.5" x14ac:dyDescent="0.3"/>
    <row r="749" customFormat="1" ht="13.5" x14ac:dyDescent="0.3"/>
    <row r="750" customFormat="1" ht="13.5" x14ac:dyDescent="0.3"/>
    <row r="751" customFormat="1" ht="13.5" x14ac:dyDescent="0.3"/>
    <row r="752" customFormat="1" ht="13.5" x14ac:dyDescent="0.3"/>
    <row r="753" customFormat="1" ht="13.5" x14ac:dyDescent="0.3"/>
    <row r="754" customFormat="1" ht="13.5" x14ac:dyDescent="0.3"/>
    <row r="755" customFormat="1" ht="13.5" x14ac:dyDescent="0.3"/>
    <row r="756" customFormat="1" ht="13.5" x14ac:dyDescent="0.3"/>
    <row r="757" customFormat="1" ht="13.5" x14ac:dyDescent="0.3"/>
    <row r="758" customFormat="1" ht="13.5" x14ac:dyDescent="0.3"/>
    <row r="759" customFormat="1" ht="13.5" x14ac:dyDescent="0.3"/>
    <row r="760" customFormat="1" ht="13.5" x14ac:dyDescent="0.3"/>
    <row r="761" customFormat="1" ht="13.5" x14ac:dyDescent="0.3"/>
    <row r="762" customFormat="1" ht="13.5" x14ac:dyDescent="0.3"/>
    <row r="763" customFormat="1" ht="13.5" x14ac:dyDescent="0.3"/>
    <row r="764" customFormat="1" ht="13.5" x14ac:dyDescent="0.3"/>
    <row r="765" customFormat="1" ht="13.5" x14ac:dyDescent="0.3"/>
    <row r="766" customFormat="1" ht="13.5" x14ac:dyDescent="0.3"/>
    <row r="767" customFormat="1" ht="13.5" x14ac:dyDescent="0.3"/>
    <row r="768" customFormat="1" ht="13.5" x14ac:dyDescent="0.3"/>
    <row r="769" customFormat="1" ht="13.5" x14ac:dyDescent="0.3"/>
    <row r="770" customFormat="1" ht="13.5" x14ac:dyDescent="0.3"/>
    <row r="771" customFormat="1" ht="13.5" x14ac:dyDescent="0.3"/>
    <row r="772" customFormat="1" ht="13.5" x14ac:dyDescent="0.3"/>
    <row r="773" customFormat="1" ht="13.5" x14ac:dyDescent="0.3"/>
    <row r="774" customFormat="1" ht="13.5" x14ac:dyDescent="0.3"/>
    <row r="775" customFormat="1" ht="13.5" x14ac:dyDescent="0.3"/>
    <row r="776" customFormat="1" ht="13.5" x14ac:dyDescent="0.3"/>
    <row r="777" customFormat="1" ht="13.5" x14ac:dyDescent="0.3"/>
    <row r="778" customFormat="1" ht="13.5" x14ac:dyDescent="0.3"/>
    <row r="779" customFormat="1" ht="13.5" x14ac:dyDescent="0.3"/>
    <row r="780" customFormat="1" ht="13.5" x14ac:dyDescent="0.3"/>
    <row r="781" customFormat="1" ht="13.5" x14ac:dyDescent="0.3"/>
    <row r="782" customFormat="1" ht="13.5" x14ac:dyDescent="0.3"/>
    <row r="783" customFormat="1" ht="13.5" x14ac:dyDescent="0.3"/>
    <row r="784" customFormat="1" ht="13.5" x14ac:dyDescent="0.3"/>
    <row r="785" customFormat="1" ht="13.5" x14ac:dyDescent="0.3"/>
    <row r="786" customFormat="1" ht="13.5" x14ac:dyDescent="0.3"/>
    <row r="787" customFormat="1" ht="13.5" x14ac:dyDescent="0.3"/>
    <row r="788" customFormat="1" ht="13.5" x14ac:dyDescent="0.3"/>
    <row r="789" customFormat="1" ht="13.5" x14ac:dyDescent="0.3"/>
    <row r="790" customFormat="1" ht="13.5" x14ac:dyDescent="0.3"/>
    <row r="791" customFormat="1" ht="13.5" x14ac:dyDescent="0.3"/>
    <row r="792" customFormat="1" ht="13.5" x14ac:dyDescent="0.3"/>
    <row r="793" customFormat="1" ht="13.5" x14ac:dyDescent="0.3"/>
    <row r="794" customFormat="1" ht="13.5" x14ac:dyDescent="0.3"/>
    <row r="795" customFormat="1" ht="13.5" x14ac:dyDescent="0.3"/>
    <row r="796" customFormat="1" ht="13.5" x14ac:dyDescent="0.3"/>
    <row r="797" customFormat="1" ht="13.5" x14ac:dyDescent="0.3"/>
    <row r="798" customFormat="1" ht="13.5" x14ac:dyDescent="0.3"/>
    <row r="799" customFormat="1" ht="13.5" x14ac:dyDescent="0.3"/>
    <row r="800" customFormat="1" ht="13.5" x14ac:dyDescent="0.3"/>
    <row r="801" customFormat="1" ht="13.5" x14ac:dyDescent="0.3"/>
    <row r="802" customFormat="1" ht="13.5" x14ac:dyDescent="0.3"/>
    <row r="803" customFormat="1" ht="13.5" x14ac:dyDescent="0.3"/>
    <row r="804" customFormat="1" ht="13.5" x14ac:dyDescent="0.3"/>
    <row r="805" customFormat="1" ht="13.5" x14ac:dyDescent="0.3"/>
    <row r="806" customFormat="1" ht="13.5" x14ac:dyDescent="0.3"/>
    <row r="807" customFormat="1" ht="13.5" x14ac:dyDescent="0.3"/>
    <row r="808" customFormat="1" ht="13.5" x14ac:dyDescent="0.3"/>
    <row r="809" customFormat="1" ht="13.5" x14ac:dyDescent="0.3"/>
    <row r="810" customFormat="1" ht="13.5" x14ac:dyDescent="0.3"/>
    <row r="811" customFormat="1" ht="13.5" x14ac:dyDescent="0.3"/>
    <row r="812" customFormat="1" ht="13.5" x14ac:dyDescent="0.3"/>
    <row r="813" customFormat="1" ht="13.5" x14ac:dyDescent="0.3"/>
    <row r="814" customFormat="1" ht="13.5" x14ac:dyDescent="0.3"/>
    <row r="815" customFormat="1" ht="13.5" x14ac:dyDescent="0.3"/>
    <row r="816" customFormat="1" ht="13.5" x14ac:dyDescent="0.3"/>
    <row r="817" customFormat="1" ht="13.5" x14ac:dyDescent="0.3"/>
    <row r="818" customFormat="1" ht="13.5" x14ac:dyDescent="0.3"/>
    <row r="819" customFormat="1" ht="13.5" x14ac:dyDescent="0.3"/>
    <row r="820" customFormat="1" ht="13.5" x14ac:dyDescent="0.3"/>
    <row r="821" customFormat="1" ht="13.5" x14ac:dyDescent="0.3"/>
    <row r="822" customFormat="1" ht="13.5" x14ac:dyDescent="0.3"/>
    <row r="823" customFormat="1" ht="13.5" x14ac:dyDescent="0.3"/>
    <row r="824" customFormat="1" ht="13.5" x14ac:dyDescent="0.3"/>
    <row r="825" customFormat="1" ht="13.5" x14ac:dyDescent="0.3"/>
    <row r="826" customFormat="1" ht="13.5" x14ac:dyDescent="0.3"/>
    <row r="827" customFormat="1" ht="13.5" x14ac:dyDescent="0.3"/>
    <row r="828" customFormat="1" ht="13.5" x14ac:dyDescent="0.3"/>
    <row r="829" customFormat="1" ht="13.5" x14ac:dyDescent="0.3"/>
    <row r="830" customFormat="1" ht="13.5" x14ac:dyDescent="0.3"/>
    <row r="831" customFormat="1" ht="13.5" x14ac:dyDescent="0.3"/>
    <row r="832" customFormat="1" ht="13.5" x14ac:dyDescent="0.3"/>
    <row r="833" customFormat="1" ht="13.5" x14ac:dyDescent="0.3"/>
    <row r="834" customFormat="1" ht="13.5" x14ac:dyDescent="0.3"/>
    <row r="835" customFormat="1" ht="13.5" x14ac:dyDescent="0.3"/>
    <row r="836" customFormat="1" ht="13.5" x14ac:dyDescent="0.3"/>
    <row r="837" customFormat="1" ht="13.5" x14ac:dyDescent="0.3"/>
    <row r="838" customFormat="1" ht="13.5" x14ac:dyDescent="0.3"/>
    <row r="839" customFormat="1" ht="13.5" x14ac:dyDescent="0.3"/>
    <row r="840" customFormat="1" ht="13.5" x14ac:dyDescent="0.3"/>
    <row r="841" customFormat="1" ht="13.5" x14ac:dyDescent="0.3"/>
    <row r="842" customFormat="1" ht="13.5" x14ac:dyDescent="0.3"/>
    <row r="843" customFormat="1" ht="13.5" x14ac:dyDescent="0.3"/>
    <row r="844" customFormat="1" ht="13.5" x14ac:dyDescent="0.3"/>
    <row r="845" customFormat="1" ht="13.5" x14ac:dyDescent="0.3"/>
    <row r="846" customFormat="1" ht="13.5" x14ac:dyDescent="0.3"/>
    <row r="847" customFormat="1" ht="13.5" x14ac:dyDescent="0.3"/>
    <row r="848" customFormat="1" ht="13.5" x14ac:dyDescent="0.3"/>
    <row r="849" customFormat="1" ht="13.5" x14ac:dyDescent="0.3"/>
    <row r="850" customFormat="1" ht="13.5" x14ac:dyDescent="0.3"/>
    <row r="851" customFormat="1" ht="13.5" x14ac:dyDescent="0.3"/>
    <row r="852" customFormat="1" ht="13.5" x14ac:dyDescent="0.3"/>
    <row r="853" customFormat="1" ht="13.5" x14ac:dyDescent="0.3"/>
    <row r="854" customFormat="1" ht="13.5" x14ac:dyDescent="0.3"/>
    <row r="855" customFormat="1" ht="13.5" x14ac:dyDescent="0.3"/>
    <row r="856" customFormat="1" ht="13.5" x14ac:dyDescent="0.3"/>
    <row r="857" customFormat="1" ht="13.5" x14ac:dyDescent="0.3"/>
    <row r="858" customFormat="1" ht="13.5" x14ac:dyDescent="0.3"/>
    <row r="859" customFormat="1" ht="13.5" x14ac:dyDescent="0.3"/>
    <row r="860" customFormat="1" ht="13.5" x14ac:dyDescent="0.3"/>
    <row r="861" customFormat="1" ht="13.5" x14ac:dyDescent="0.3"/>
    <row r="862" customFormat="1" ht="13.5" x14ac:dyDescent="0.3"/>
    <row r="863" customFormat="1" ht="13.5" x14ac:dyDescent="0.3"/>
    <row r="864" customFormat="1" ht="13.5" x14ac:dyDescent="0.3"/>
    <row r="865" customFormat="1" ht="13.5" x14ac:dyDescent="0.3"/>
    <row r="866" customFormat="1" ht="13.5" x14ac:dyDescent="0.3"/>
    <row r="867" customFormat="1" ht="13.5" x14ac:dyDescent="0.3"/>
    <row r="868" customFormat="1" ht="13.5" x14ac:dyDescent="0.3"/>
    <row r="869" customFormat="1" ht="13.5" x14ac:dyDescent="0.3"/>
    <row r="870" customFormat="1" ht="13.5" x14ac:dyDescent="0.3"/>
    <row r="871" customFormat="1" ht="13.5" x14ac:dyDescent="0.3"/>
    <row r="872" customFormat="1" ht="13.5" x14ac:dyDescent="0.3"/>
    <row r="873" customFormat="1" ht="13.5" x14ac:dyDescent="0.3"/>
    <row r="874" customFormat="1" ht="13.5" x14ac:dyDescent="0.3"/>
    <row r="875" customFormat="1" ht="13.5" x14ac:dyDescent="0.3"/>
    <row r="876" customFormat="1" ht="13.5" x14ac:dyDescent="0.3"/>
    <row r="877" customFormat="1" ht="13.5" x14ac:dyDescent="0.3"/>
    <row r="878" customFormat="1" ht="13.5" x14ac:dyDescent="0.3"/>
    <row r="879" customFormat="1" ht="13.5" x14ac:dyDescent="0.3"/>
    <row r="880" customFormat="1" ht="13.5" x14ac:dyDescent="0.3"/>
    <row r="881" customFormat="1" ht="13.5" x14ac:dyDescent="0.3"/>
    <row r="882" customFormat="1" ht="13.5" x14ac:dyDescent="0.3"/>
    <row r="883" customFormat="1" ht="13.5" x14ac:dyDescent="0.3"/>
    <row r="884" customFormat="1" ht="13.5" x14ac:dyDescent="0.3"/>
    <row r="885" customFormat="1" ht="13.5" x14ac:dyDescent="0.3"/>
    <row r="886" customFormat="1" ht="13.5" x14ac:dyDescent="0.3"/>
    <row r="887" customFormat="1" ht="13.5" x14ac:dyDescent="0.3"/>
    <row r="888" customFormat="1" ht="13.5" x14ac:dyDescent="0.3"/>
    <row r="889" customFormat="1" ht="13.5" x14ac:dyDescent="0.3"/>
    <row r="890" customFormat="1" ht="13.5" x14ac:dyDescent="0.3"/>
    <row r="891" customFormat="1" ht="13.5" x14ac:dyDescent="0.3"/>
    <row r="892" customFormat="1" ht="13.5" x14ac:dyDescent="0.3"/>
    <row r="893" customFormat="1" ht="13.5" x14ac:dyDescent="0.3"/>
    <row r="894" customFormat="1" ht="13.5" x14ac:dyDescent="0.3"/>
    <row r="895" customFormat="1" ht="13.5" x14ac:dyDescent="0.3"/>
    <row r="896" customFormat="1" ht="13.5" x14ac:dyDescent="0.3"/>
    <row r="897" customFormat="1" ht="13.5" x14ac:dyDescent="0.3"/>
    <row r="898" customFormat="1" ht="13.5" x14ac:dyDescent="0.3"/>
    <row r="899" customFormat="1" ht="13.5" x14ac:dyDescent="0.3"/>
    <row r="900" customFormat="1" ht="13.5" x14ac:dyDescent="0.3"/>
    <row r="901" customFormat="1" ht="13.5" x14ac:dyDescent="0.3"/>
    <row r="902" customFormat="1" ht="13.5" x14ac:dyDescent="0.3"/>
    <row r="903" customFormat="1" ht="13.5" x14ac:dyDescent="0.3"/>
    <row r="904" customFormat="1" ht="13.5" x14ac:dyDescent="0.3"/>
    <row r="905" customFormat="1" ht="13.5" x14ac:dyDescent="0.3"/>
    <row r="906" customFormat="1" ht="13.5" x14ac:dyDescent="0.3"/>
    <row r="907" customFormat="1" ht="13.5" x14ac:dyDescent="0.3"/>
    <row r="908" customFormat="1" ht="13.5" x14ac:dyDescent="0.3"/>
    <row r="909" customFormat="1" ht="13.5" x14ac:dyDescent="0.3"/>
    <row r="910" customFormat="1" ht="13.5" x14ac:dyDescent="0.3"/>
    <row r="911" customFormat="1" ht="13.5" x14ac:dyDescent="0.3"/>
    <row r="912" customFormat="1" ht="13.5" x14ac:dyDescent="0.3"/>
    <row r="913" customFormat="1" ht="13.5" x14ac:dyDescent="0.3"/>
    <row r="914" customFormat="1" ht="13.5" x14ac:dyDescent="0.3"/>
    <row r="915" customFormat="1" ht="13.5" x14ac:dyDescent="0.3"/>
    <row r="916" customFormat="1" ht="13.5" x14ac:dyDescent="0.3"/>
    <row r="917" customFormat="1" ht="13.5" x14ac:dyDescent="0.3"/>
    <row r="918" customFormat="1" ht="13.5" x14ac:dyDescent="0.3"/>
    <row r="919" customFormat="1" ht="13.5" x14ac:dyDescent="0.3"/>
    <row r="920" customFormat="1" ht="13.5" x14ac:dyDescent="0.3"/>
    <row r="921" customFormat="1" ht="13.5" x14ac:dyDescent="0.3"/>
    <row r="922" customFormat="1" ht="13.5" x14ac:dyDescent="0.3"/>
    <row r="923" customFormat="1" ht="13.5" x14ac:dyDescent="0.3"/>
    <row r="924" customFormat="1" ht="13.5" x14ac:dyDescent="0.3"/>
    <row r="925" customFormat="1" ht="13.5" x14ac:dyDescent="0.3"/>
    <row r="926" customFormat="1" ht="13.5" x14ac:dyDescent="0.3"/>
    <row r="927" customFormat="1" ht="13.5" x14ac:dyDescent="0.3"/>
    <row r="928" customFormat="1" ht="13.5" x14ac:dyDescent="0.3"/>
    <row r="929" customFormat="1" ht="13.5" x14ac:dyDescent="0.3"/>
    <row r="930" customFormat="1" ht="13.5" x14ac:dyDescent="0.3"/>
    <row r="931" customFormat="1" ht="13.5" x14ac:dyDescent="0.3"/>
    <row r="932" customFormat="1" ht="13.5" x14ac:dyDescent="0.3"/>
    <row r="933" customFormat="1" ht="13.5" x14ac:dyDescent="0.3"/>
    <row r="934" customFormat="1" ht="13.5" x14ac:dyDescent="0.3"/>
    <row r="935" customFormat="1" ht="13.5" x14ac:dyDescent="0.3"/>
    <row r="936" customFormat="1" ht="13.5" x14ac:dyDescent="0.3"/>
    <row r="937" customFormat="1" ht="13.5" x14ac:dyDescent="0.3"/>
    <row r="938" customFormat="1" ht="13.5" x14ac:dyDescent="0.3"/>
    <row r="939" customFormat="1" ht="13.5" x14ac:dyDescent="0.3"/>
    <row r="940" customFormat="1" ht="13.5" x14ac:dyDescent="0.3"/>
    <row r="941" customFormat="1" ht="13.5" x14ac:dyDescent="0.3"/>
    <row r="942" customFormat="1" ht="13.5" x14ac:dyDescent="0.3"/>
    <row r="943" customFormat="1" ht="13.5" x14ac:dyDescent="0.3"/>
    <row r="944" customFormat="1" ht="13.5" x14ac:dyDescent="0.3"/>
    <row r="945" customFormat="1" ht="13.5" x14ac:dyDescent="0.3"/>
    <row r="946" customFormat="1" ht="13.5" x14ac:dyDescent="0.3"/>
    <row r="947" customFormat="1" ht="13.5" x14ac:dyDescent="0.3"/>
    <row r="948" customFormat="1" ht="13.5" x14ac:dyDescent="0.3"/>
    <row r="949" customFormat="1" ht="13.5" x14ac:dyDescent="0.3"/>
    <row r="950" customFormat="1" ht="13.5" x14ac:dyDescent="0.3"/>
    <row r="951" customFormat="1" ht="13.5" x14ac:dyDescent="0.3"/>
    <row r="952" customFormat="1" ht="13.5" x14ac:dyDescent="0.3"/>
    <row r="953" customFormat="1" ht="13.5" x14ac:dyDescent="0.3"/>
    <row r="954" customFormat="1" ht="13.5" x14ac:dyDescent="0.3"/>
    <row r="955" customFormat="1" ht="13.5" x14ac:dyDescent="0.3"/>
    <row r="956" customFormat="1" ht="13.5" x14ac:dyDescent="0.3"/>
    <row r="957" customFormat="1" ht="13.5" x14ac:dyDescent="0.3"/>
    <row r="958" customFormat="1" ht="13.5" x14ac:dyDescent="0.3"/>
    <row r="959" customFormat="1" ht="13.5" x14ac:dyDescent="0.3"/>
    <row r="960" customFormat="1" ht="13.5" x14ac:dyDescent="0.3"/>
    <row r="961" customFormat="1" ht="13.5" x14ac:dyDescent="0.3"/>
    <row r="962" customFormat="1" ht="13.5" x14ac:dyDescent="0.3"/>
    <row r="963" customFormat="1" ht="13.5" x14ac:dyDescent="0.3"/>
    <row r="964" customFormat="1" ht="13.5" x14ac:dyDescent="0.3"/>
    <row r="965" customFormat="1" ht="13.5" x14ac:dyDescent="0.3"/>
    <row r="966" customFormat="1" ht="13.5" x14ac:dyDescent="0.3"/>
    <row r="967" customFormat="1" ht="13.5" x14ac:dyDescent="0.3"/>
    <row r="968" customFormat="1" ht="13.5" x14ac:dyDescent="0.3"/>
    <row r="969" customFormat="1" ht="13.5" x14ac:dyDescent="0.3"/>
    <row r="970" customFormat="1" ht="13.5" x14ac:dyDescent="0.3"/>
    <row r="971" customFormat="1" ht="13.5" x14ac:dyDescent="0.3"/>
    <row r="972" customFormat="1" ht="13.5" x14ac:dyDescent="0.3"/>
    <row r="973" customFormat="1" ht="13.5" x14ac:dyDescent="0.3"/>
    <row r="974" customFormat="1" ht="13.5" x14ac:dyDescent="0.3"/>
    <row r="975" customFormat="1" ht="13.5" x14ac:dyDescent="0.3"/>
    <row r="976" customFormat="1" ht="13.5" x14ac:dyDescent="0.3"/>
    <row r="977" customFormat="1" ht="13.5" x14ac:dyDescent="0.3"/>
    <row r="978" customFormat="1" ht="13.5" x14ac:dyDescent="0.3"/>
    <row r="979" customFormat="1" ht="13.5" x14ac:dyDescent="0.3"/>
    <row r="980" customFormat="1" ht="13.5" x14ac:dyDescent="0.3"/>
    <row r="981" customFormat="1" ht="13.5" x14ac:dyDescent="0.3"/>
    <row r="982" customFormat="1" ht="13.5" x14ac:dyDescent="0.3"/>
    <row r="983" customFormat="1" ht="13.5" x14ac:dyDescent="0.3"/>
    <row r="984" customFormat="1" ht="13.5" x14ac:dyDescent="0.3"/>
    <row r="985" customFormat="1" ht="13.5" x14ac:dyDescent="0.3"/>
    <row r="986" customFormat="1" ht="13.5" x14ac:dyDescent="0.3"/>
    <row r="987" customFormat="1" ht="13.5" x14ac:dyDescent="0.3"/>
    <row r="988" customFormat="1" ht="13.5" x14ac:dyDescent="0.3"/>
    <row r="989" customFormat="1" ht="13.5" x14ac:dyDescent="0.3"/>
    <row r="990" customFormat="1" ht="13.5" x14ac:dyDescent="0.3"/>
    <row r="991" customFormat="1" ht="13.5" x14ac:dyDescent="0.3"/>
    <row r="992" customFormat="1" ht="13.5" x14ac:dyDescent="0.3"/>
    <row r="993" customFormat="1" ht="13.5" x14ac:dyDescent="0.3"/>
    <row r="994" customFormat="1" ht="13.5" x14ac:dyDescent="0.3"/>
    <row r="995" customFormat="1" ht="13.5" x14ac:dyDescent="0.3"/>
    <row r="996" customFormat="1" ht="13.5" x14ac:dyDescent="0.3"/>
    <row r="997" customFormat="1" ht="13.5" x14ac:dyDescent="0.3"/>
    <row r="998" customFormat="1" ht="13.5" x14ac:dyDescent="0.3"/>
    <row r="999" customFormat="1" ht="13.5" x14ac:dyDescent="0.3"/>
    <row r="1000" customFormat="1" ht="13.5" x14ac:dyDescent="0.3"/>
    <row r="1001" customFormat="1" ht="13.5" x14ac:dyDescent="0.3"/>
    <row r="1002" customFormat="1" ht="13.5" x14ac:dyDescent="0.3"/>
    <row r="1003" customFormat="1" ht="13.5" x14ac:dyDescent="0.3"/>
    <row r="1004" customFormat="1" ht="13.5" x14ac:dyDescent="0.3"/>
    <row r="1005" customFormat="1" ht="13.5" x14ac:dyDescent="0.3"/>
    <row r="1006" customFormat="1" ht="13.5" x14ac:dyDescent="0.3"/>
    <row r="1007" customFormat="1" ht="13.5" x14ac:dyDescent="0.3"/>
    <row r="1008" customFormat="1" ht="13.5" x14ac:dyDescent="0.3"/>
    <row r="1009" customFormat="1" ht="13.5" x14ac:dyDescent="0.3"/>
    <row r="1010" customFormat="1" ht="13.5" x14ac:dyDescent="0.3"/>
    <row r="1011" customFormat="1" ht="13.5" x14ac:dyDescent="0.3"/>
    <row r="1012" customFormat="1" ht="13.5" x14ac:dyDescent="0.3"/>
    <row r="1013" customFormat="1" ht="13.5" x14ac:dyDescent="0.3"/>
    <row r="1014" customFormat="1" ht="13.5" x14ac:dyDescent="0.3"/>
    <row r="1015" customFormat="1" ht="13.5" x14ac:dyDescent="0.3"/>
    <row r="1016" customFormat="1" ht="13.5" x14ac:dyDescent="0.3"/>
    <row r="1017" customFormat="1" ht="13.5" x14ac:dyDescent="0.3"/>
    <row r="1018" customFormat="1" ht="13.5" x14ac:dyDescent="0.3"/>
    <row r="1019" customFormat="1" ht="13.5" x14ac:dyDescent="0.3"/>
    <row r="1020" customFormat="1" ht="13.5" x14ac:dyDescent="0.3"/>
    <row r="1021" customFormat="1" ht="13.5" x14ac:dyDescent="0.3"/>
    <row r="1022" customFormat="1" ht="13.5" x14ac:dyDescent="0.3"/>
    <row r="1023" customFormat="1" ht="13.5" x14ac:dyDescent="0.3"/>
    <row r="1024" customFormat="1" ht="13.5" x14ac:dyDescent="0.3"/>
    <row r="1025" customFormat="1" ht="13.5" x14ac:dyDescent="0.3"/>
    <row r="1026" customFormat="1" ht="13.5" x14ac:dyDescent="0.3"/>
    <row r="1027" customFormat="1" ht="13.5" x14ac:dyDescent="0.3"/>
    <row r="1028" customFormat="1" ht="13.5" x14ac:dyDescent="0.3"/>
    <row r="1029" customFormat="1" ht="13.5" x14ac:dyDescent="0.3"/>
    <row r="1030" customFormat="1" ht="13.5" x14ac:dyDescent="0.3"/>
    <row r="1031" customFormat="1" ht="13.5" x14ac:dyDescent="0.3"/>
    <row r="1032" customFormat="1" ht="13.5" x14ac:dyDescent="0.3"/>
    <row r="1033" customFormat="1" ht="13.5" x14ac:dyDescent="0.3"/>
    <row r="1034" customFormat="1" ht="13.5" x14ac:dyDescent="0.3"/>
    <row r="1035" customFormat="1" ht="13.5" x14ac:dyDescent="0.3"/>
    <row r="1036" customFormat="1" ht="13.5" x14ac:dyDescent="0.3"/>
    <row r="1037" customFormat="1" ht="13.5" x14ac:dyDescent="0.3"/>
    <row r="1038" customFormat="1" ht="13.5" x14ac:dyDescent="0.3"/>
    <row r="1039" customFormat="1" ht="13.5" x14ac:dyDescent="0.3"/>
    <row r="1040" customFormat="1" ht="13.5" x14ac:dyDescent="0.3"/>
    <row r="1041" customFormat="1" ht="13.5" x14ac:dyDescent="0.3"/>
    <row r="1042" customFormat="1" ht="13.5" x14ac:dyDescent="0.3"/>
    <row r="1043" customFormat="1" ht="13.5" x14ac:dyDescent="0.3"/>
    <row r="1044" customFormat="1" ht="13.5" x14ac:dyDescent="0.3"/>
    <row r="1045" customFormat="1" ht="13.5" x14ac:dyDescent="0.3"/>
    <row r="1046" customFormat="1" ht="13.5" x14ac:dyDescent="0.3"/>
    <row r="1047" customFormat="1" ht="13.5" x14ac:dyDescent="0.3"/>
    <row r="1048" customFormat="1" ht="13.5" x14ac:dyDescent="0.3"/>
    <row r="1049" customFormat="1" ht="13.5" x14ac:dyDescent="0.3"/>
    <row r="1050" customFormat="1" ht="13.5" x14ac:dyDescent="0.3"/>
    <row r="1051" customFormat="1" ht="13.5" x14ac:dyDescent="0.3"/>
    <row r="1052" customFormat="1" ht="13.5" x14ac:dyDescent="0.3"/>
    <row r="1053" customFormat="1" ht="13.5" x14ac:dyDescent="0.3"/>
    <row r="1054" customFormat="1" ht="13.5" x14ac:dyDescent="0.3"/>
    <row r="1055" customFormat="1" ht="13.5" x14ac:dyDescent="0.3"/>
    <row r="1056" customFormat="1" ht="13.5" x14ac:dyDescent="0.3"/>
    <row r="1057" customFormat="1" ht="13.5" x14ac:dyDescent="0.3"/>
    <row r="1058" customFormat="1" ht="13.5" x14ac:dyDescent="0.3"/>
    <row r="1059" customFormat="1" ht="13.5" x14ac:dyDescent="0.3"/>
    <row r="1060" customFormat="1" ht="13.5" x14ac:dyDescent="0.3"/>
    <row r="1061" customFormat="1" ht="13.5" x14ac:dyDescent="0.3"/>
    <row r="1062" customFormat="1" ht="13.5" x14ac:dyDescent="0.3"/>
    <row r="1063" customFormat="1" ht="13.5" x14ac:dyDescent="0.3"/>
    <row r="1064" customFormat="1" ht="13.5" x14ac:dyDescent="0.3"/>
    <row r="1065" customFormat="1" ht="13.5" x14ac:dyDescent="0.3"/>
    <row r="1066" customFormat="1" ht="13.5" x14ac:dyDescent="0.3"/>
    <row r="1067" customFormat="1" ht="13.5" x14ac:dyDescent="0.3"/>
    <row r="1068" customFormat="1" ht="13.5" x14ac:dyDescent="0.3"/>
    <row r="1069" customFormat="1" ht="13.5" x14ac:dyDescent="0.3"/>
    <row r="1070" customFormat="1" ht="13.5" x14ac:dyDescent="0.3"/>
    <row r="1071" customFormat="1" ht="13.5" x14ac:dyDescent="0.3"/>
    <row r="1072" customFormat="1" ht="13.5" x14ac:dyDescent="0.3"/>
    <row r="1073" customFormat="1" ht="13.5" x14ac:dyDescent="0.3"/>
    <row r="1074" customFormat="1" ht="13.5" x14ac:dyDescent="0.3"/>
    <row r="1075" customFormat="1" ht="13.5" x14ac:dyDescent="0.3"/>
    <row r="1076" customFormat="1" ht="13.5" x14ac:dyDescent="0.3"/>
    <row r="1077" customFormat="1" ht="13.5" x14ac:dyDescent="0.3"/>
    <row r="1078" customFormat="1" ht="13.5" x14ac:dyDescent="0.3"/>
    <row r="1079" customFormat="1" ht="13.5" x14ac:dyDescent="0.3"/>
    <row r="1080" customFormat="1" ht="13.5" x14ac:dyDescent="0.3"/>
    <row r="1081" customFormat="1" ht="13.5" x14ac:dyDescent="0.3"/>
    <row r="1082" customFormat="1" ht="13.5" x14ac:dyDescent="0.3"/>
    <row r="1083" customFormat="1" ht="13.5" x14ac:dyDescent="0.3"/>
    <row r="1084" customFormat="1" ht="13.5" x14ac:dyDescent="0.3"/>
    <row r="1085" customFormat="1" ht="13.5" x14ac:dyDescent="0.3"/>
    <row r="1086" customFormat="1" ht="13.5" x14ac:dyDescent="0.3"/>
    <row r="1087" customFormat="1" ht="13.5" x14ac:dyDescent="0.3"/>
    <row r="1088" customFormat="1" ht="13.5" x14ac:dyDescent="0.3"/>
    <row r="1089" customFormat="1" ht="13.5" x14ac:dyDescent="0.3"/>
    <row r="1090" customFormat="1" ht="13.5" x14ac:dyDescent="0.3"/>
    <row r="1091" customFormat="1" ht="13.5" x14ac:dyDescent="0.3"/>
    <row r="1092" customFormat="1" ht="13.5" x14ac:dyDescent="0.3"/>
    <row r="1093" customFormat="1" ht="13.5" x14ac:dyDescent="0.3"/>
    <row r="1094" customFormat="1" ht="13.5" x14ac:dyDescent="0.3"/>
    <row r="1095" customFormat="1" ht="13.5" x14ac:dyDescent="0.3"/>
    <row r="1096" customFormat="1" ht="13.5" x14ac:dyDescent="0.3"/>
    <row r="1097" customFormat="1" ht="13.5" x14ac:dyDescent="0.3"/>
    <row r="1098" customFormat="1" ht="13.5" x14ac:dyDescent="0.3"/>
    <row r="1099" customFormat="1" ht="13.5" x14ac:dyDescent="0.3"/>
    <row r="1100" customFormat="1" ht="13.5" x14ac:dyDescent="0.3"/>
    <row r="1101" customFormat="1" ht="13.5" x14ac:dyDescent="0.3"/>
    <row r="1102" customFormat="1" ht="13.5" x14ac:dyDescent="0.3"/>
    <row r="1103" customFormat="1" ht="13.5" x14ac:dyDescent="0.3"/>
    <row r="1104" customFormat="1" ht="13.5" x14ac:dyDescent="0.3"/>
    <row r="1105" customFormat="1" ht="13.5" x14ac:dyDescent="0.3"/>
    <row r="1106" customFormat="1" ht="13.5" x14ac:dyDescent="0.3"/>
    <row r="1107" customFormat="1" ht="13.5" x14ac:dyDescent="0.3"/>
    <row r="1108" customFormat="1" ht="13.5" x14ac:dyDescent="0.3"/>
    <row r="1109" customFormat="1" ht="13.5" x14ac:dyDescent="0.3"/>
    <row r="1110" customFormat="1" ht="13.5" x14ac:dyDescent="0.3"/>
    <row r="1111" customFormat="1" ht="13.5" x14ac:dyDescent="0.3"/>
    <row r="1112" customFormat="1" ht="13.5" x14ac:dyDescent="0.3"/>
    <row r="1113" customFormat="1" ht="13.5" x14ac:dyDescent="0.3"/>
    <row r="1114" customFormat="1" ht="13.5" x14ac:dyDescent="0.3"/>
    <row r="1115" customFormat="1" ht="13.5" x14ac:dyDescent="0.3"/>
    <row r="1116" customFormat="1" ht="13.5" x14ac:dyDescent="0.3"/>
    <row r="1117" customFormat="1" ht="13.5" x14ac:dyDescent="0.3"/>
    <row r="1118" customFormat="1" ht="13.5" x14ac:dyDescent="0.3"/>
    <row r="1119" customFormat="1" ht="13.5" x14ac:dyDescent="0.3"/>
    <row r="1120" customFormat="1" ht="13.5" x14ac:dyDescent="0.3"/>
    <row r="1121" customFormat="1" ht="13.5" x14ac:dyDescent="0.3"/>
    <row r="1122" customFormat="1" ht="13.5" x14ac:dyDescent="0.3"/>
    <row r="1123" customFormat="1" ht="13.5" x14ac:dyDescent="0.3"/>
    <row r="1124" customFormat="1" ht="13.5" x14ac:dyDescent="0.3"/>
    <row r="1125" customFormat="1" ht="13.5" x14ac:dyDescent="0.3"/>
    <row r="1126" customFormat="1" ht="13.5" x14ac:dyDescent="0.3"/>
    <row r="1127" customFormat="1" ht="13.5" x14ac:dyDescent="0.3"/>
    <row r="1128" customFormat="1" ht="13.5" x14ac:dyDescent="0.3"/>
    <row r="1129" customFormat="1" ht="13.5" x14ac:dyDescent="0.3"/>
    <row r="1130" customFormat="1" ht="13.5" x14ac:dyDescent="0.3"/>
    <row r="1131" customFormat="1" ht="13.5" x14ac:dyDescent="0.3"/>
    <row r="1132" customFormat="1" ht="13.5" x14ac:dyDescent="0.3"/>
    <row r="1133" customFormat="1" ht="13.5" x14ac:dyDescent="0.3"/>
    <row r="1134" customFormat="1" ht="13.5" x14ac:dyDescent="0.3"/>
    <row r="1135" customFormat="1" ht="13.5" x14ac:dyDescent="0.3"/>
    <row r="1136" customFormat="1" ht="13.5" x14ac:dyDescent="0.3"/>
    <row r="1137" customFormat="1" ht="13.5" x14ac:dyDescent="0.3"/>
    <row r="1138" customFormat="1" ht="13.5" x14ac:dyDescent="0.3"/>
    <row r="1139" customFormat="1" ht="13.5" x14ac:dyDescent="0.3"/>
    <row r="1140" customFormat="1" ht="13.5" x14ac:dyDescent="0.3"/>
    <row r="1141" customFormat="1" ht="13.5" x14ac:dyDescent="0.3"/>
    <row r="1142" customFormat="1" ht="13.5" x14ac:dyDescent="0.3"/>
    <row r="1143" customFormat="1" ht="13.5" x14ac:dyDescent="0.3"/>
    <row r="1144" customFormat="1" ht="13.5" x14ac:dyDescent="0.3"/>
    <row r="1145" customFormat="1" ht="13.5" x14ac:dyDescent="0.3"/>
    <row r="1146" customFormat="1" ht="13.5" x14ac:dyDescent="0.3"/>
    <row r="1147" customFormat="1" ht="13.5" x14ac:dyDescent="0.3"/>
    <row r="1148" customFormat="1" ht="13.5" x14ac:dyDescent="0.3"/>
    <row r="1149" customFormat="1" ht="13.5" x14ac:dyDescent="0.3"/>
    <row r="1150" customFormat="1" ht="13.5" x14ac:dyDescent="0.3"/>
    <row r="1151" customFormat="1" ht="13.5" x14ac:dyDescent="0.3"/>
    <row r="1152" customFormat="1" ht="13.5" x14ac:dyDescent="0.3"/>
    <row r="1153" customFormat="1" ht="13.5" x14ac:dyDescent="0.3"/>
    <row r="1154" customFormat="1" ht="13.5" x14ac:dyDescent="0.3"/>
    <row r="1155" customFormat="1" ht="13.5" x14ac:dyDescent="0.3"/>
    <row r="1156" customFormat="1" ht="13.5" x14ac:dyDescent="0.3"/>
    <row r="1157" customFormat="1" ht="13.5" x14ac:dyDescent="0.3"/>
    <row r="1158" customFormat="1" ht="13.5" x14ac:dyDescent="0.3"/>
    <row r="1159" customFormat="1" ht="13.5" x14ac:dyDescent="0.3"/>
    <row r="1160" customFormat="1" ht="13.5" x14ac:dyDescent="0.3"/>
    <row r="1161" customFormat="1" ht="13.5" x14ac:dyDescent="0.3"/>
    <row r="1162" customFormat="1" ht="13.5" x14ac:dyDescent="0.3"/>
    <row r="1163" customFormat="1" ht="13.5" x14ac:dyDescent="0.3"/>
    <row r="1164" customFormat="1" ht="13.5" x14ac:dyDescent="0.3"/>
    <row r="1165" customFormat="1" ht="13.5" x14ac:dyDescent="0.3"/>
    <row r="1166" customFormat="1" ht="13.5" x14ac:dyDescent="0.3"/>
    <row r="1167" customFormat="1" ht="13.5" x14ac:dyDescent="0.3"/>
    <row r="1168" customFormat="1" ht="13.5" x14ac:dyDescent="0.3"/>
    <row r="1169" customFormat="1" ht="13.5" x14ac:dyDescent="0.3"/>
    <row r="1170" customFormat="1" ht="13.5" x14ac:dyDescent="0.3"/>
    <row r="1171" customFormat="1" ht="13.5" x14ac:dyDescent="0.3"/>
    <row r="1172" customFormat="1" ht="13.5" x14ac:dyDescent="0.3"/>
    <row r="1173" customFormat="1" ht="13.5" x14ac:dyDescent="0.3"/>
    <row r="1174" customFormat="1" ht="13.5" x14ac:dyDescent="0.3"/>
    <row r="1175" customFormat="1" ht="13.5" x14ac:dyDescent="0.3"/>
    <row r="1176" customFormat="1" ht="13.5" x14ac:dyDescent="0.3"/>
    <row r="1177" customFormat="1" ht="13.5" x14ac:dyDescent="0.3"/>
    <row r="1178" customFormat="1" ht="13.5" x14ac:dyDescent="0.3"/>
    <row r="1179" customFormat="1" ht="13.5" x14ac:dyDescent="0.3"/>
    <row r="1180" customFormat="1" ht="13.5" x14ac:dyDescent="0.3"/>
    <row r="1181" customFormat="1" ht="13.5" x14ac:dyDescent="0.3"/>
    <row r="1182" customFormat="1" ht="13.5" x14ac:dyDescent="0.3"/>
    <row r="1183" customFormat="1" ht="13.5" x14ac:dyDescent="0.3"/>
    <row r="1184" customFormat="1" ht="13.5" x14ac:dyDescent="0.3"/>
    <row r="1185" customFormat="1" ht="13.5" x14ac:dyDescent="0.3"/>
    <row r="1186" customFormat="1" ht="13.5" x14ac:dyDescent="0.3"/>
    <row r="1187" customFormat="1" ht="13.5" x14ac:dyDescent="0.3"/>
    <row r="1188" customFormat="1" ht="13.5" x14ac:dyDescent="0.3"/>
    <row r="1189" customFormat="1" ht="13.5" x14ac:dyDescent="0.3"/>
    <row r="1190" customFormat="1" ht="13.5" x14ac:dyDescent="0.3"/>
    <row r="1191" customFormat="1" ht="13.5" x14ac:dyDescent="0.3"/>
    <row r="1192" customFormat="1" ht="13.5" x14ac:dyDescent="0.3"/>
    <row r="1193" customFormat="1" ht="13.5" x14ac:dyDescent="0.3"/>
    <row r="1194" customFormat="1" ht="13.5" x14ac:dyDescent="0.3"/>
    <row r="1195" customFormat="1" ht="13.5" x14ac:dyDescent="0.3"/>
    <row r="1196" customFormat="1" ht="13.5" x14ac:dyDescent="0.3"/>
    <row r="1197" customFormat="1" ht="13.5" x14ac:dyDescent="0.3"/>
    <row r="1198" customFormat="1" ht="13.5" x14ac:dyDescent="0.3"/>
    <row r="1199" customFormat="1" ht="13.5" x14ac:dyDescent="0.3"/>
    <row r="1200" customFormat="1" ht="13.5" x14ac:dyDescent="0.3"/>
    <row r="1201" customFormat="1" ht="13.5" x14ac:dyDescent="0.3"/>
    <row r="1202" customFormat="1" ht="13.5" x14ac:dyDescent="0.3"/>
    <row r="1203" customFormat="1" ht="13.5" x14ac:dyDescent="0.3"/>
    <row r="1204" customFormat="1" ht="13.5" x14ac:dyDescent="0.3"/>
    <row r="1205" customFormat="1" ht="13.5" x14ac:dyDescent="0.3"/>
    <row r="1206" customFormat="1" ht="13.5" x14ac:dyDescent="0.3"/>
    <row r="1207" customFormat="1" ht="13.5" x14ac:dyDescent="0.3"/>
    <row r="1208" customFormat="1" ht="13.5" x14ac:dyDescent="0.3"/>
    <row r="1209" customFormat="1" ht="13.5" x14ac:dyDescent="0.3"/>
    <row r="1210" customFormat="1" ht="13.5" x14ac:dyDescent="0.3"/>
    <row r="1211" customFormat="1" ht="13.5" x14ac:dyDescent="0.3"/>
    <row r="1212" customFormat="1" ht="13.5" x14ac:dyDescent="0.3"/>
    <row r="1213" customFormat="1" ht="13.5" x14ac:dyDescent="0.3"/>
    <row r="1214" customFormat="1" ht="13.5" x14ac:dyDescent="0.3"/>
    <row r="1215" customFormat="1" ht="13.5" x14ac:dyDescent="0.3"/>
    <row r="1216" customFormat="1" ht="13.5" x14ac:dyDescent="0.3"/>
    <row r="1217" customFormat="1" ht="13.5" x14ac:dyDescent="0.3"/>
    <row r="1218" customFormat="1" ht="13.5" x14ac:dyDescent="0.3"/>
    <row r="1219" customFormat="1" ht="13.5" x14ac:dyDescent="0.3"/>
    <row r="1220" customFormat="1" ht="13.5" x14ac:dyDescent="0.3"/>
    <row r="1221" customFormat="1" ht="13.5" x14ac:dyDescent="0.3"/>
    <row r="1222" customFormat="1" ht="13.5" x14ac:dyDescent="0.3"/>
    <row r="1223" customFormat="1" ht="13.5" x14ac:dyDescent="0.3"/>
    <row r="1224" customFormat="1" ht="13.5" x14ac:dyDescent="0.3"/>
    <row r="1225" customFormat="1" ht="13.5" x14ac:dyDescent="0.3"/>
    <row r="1226" customFormat="1" ht="13.5" x14ac:dyDescent="0.3"/>
    <row r="1227" customFormat="1" ht="13.5" x14ac:dyDescent="0.3"/>
    <row r="1228" customFormat="1" ht="13.5" x14ac:dyDescent="0.3"/>
    <row r="1229" customFormat="1" ht="13.5" x14ac:dyDescent="0.3"/>
    <row r="1230" customFormat="1" ht="13.5" x14ac:dyDescent="0.3"/>
    <row r="1231" customFormat="1" ht="13.5" x14ac:dyDescent="0.3"/>
    <row r="1232" customFormat="1" ht="13.5" x14ac:dyDescent="0.3"/>
    <row r="1233" customFormat="1" ht="13.5" x14ac:dyDescent="0.3"/>
    <row r="1234" customFormat="1" ht="13.5" x14ac:dyDescent="0.3"/>
    <row r="1235" customFormat="1" ht="13.5" x14ac:dyDescent="0.3"/>
    <row r="1236" customFormat="1" ht="13.5" x14ac:dyDescent="0.3"/>
    <row r="1237" customFormat="1" ht="13.5" x14ac:dyDescent="0.3"/>
    <row r="1238" customFormat="1" ht="13.5" x14ac:dyDescent="0.3"/>
    <row r="1239" customFormat="1" ht="13.5" x14ac:dyDescent="0.3"/>
    <row r="1240" customFormat="1" ht="13.5" x14ac:dyDescent="0.3"/>
    <row r="1241" customFormat="1" ht="13.5" x14ac:dyDescent="0.3"/>
    <row r="1242" customFormat="1" ht="13.5" x14ac:dyDescent="0.3"/>
    <row r="1243" customFormat="1" ht="13.5" x14ac:dyDescent="0.3"/>
    <row r="1244" customFormat="1" ht="13.5" x14ac:dyDescent="0.3"/>
    <row r="1245" customFormat="1" ht="13.5" x14ac:dyDescent="0.3"/>
    <row r="1246" customFormat="1" ht="13.5" x14ac:dyDescent="0.3"/>
    <row r="1247" customFormat="1" ht="13.5" x14ac:dyDescent="0.3"/>
    <row r="1248" customFormat="1" ht="13.5" x14ac:dyDescent="0.3"/>
    <row r="1249" customFormat="1" ht="13.5" x14ac:dyDescent="0.3"/>
    <row r="1250" customFormat="1" ht="13.5" x14ac:dyDescent="0.3"/>
    <row r="1251" customFormat="1" ht="13.5" x14ac:dyDescent="0.3"/>
    <row r="1252" customFormat="1" ht="13.5" x14ac:dyDescent="0.3"/>
    <row r="1253" customFormat="1" ht="13.5" x14ac:dyDescent="0.3"/>
    <row r="1254" customFormat="1" ht="13.5" x14ac:dyDescent="0.3"/>
    <row r="1255" customFormat="1" ht="13.5" x14ac:dyDescent="0.3"/>
    <row r="1256" customFormat="1" ht="13.5" x14ac:dyDescent="0.3"/>
    <row r="1257" customFormat="1" ht="13.5" x14ac:dyDescent="0.3"/>
    <row r="1258" customFormat="1" ht="13.5" x14ac:dyDescent="0.3"/>
    <row r="1259" customFormat="1" ht="13.5" x14ac:dyDescent="0.3"/>
    <row r="1260" customFormat="1" ht="13.5" x14ac:dyDescent="0.3"/>
    <row r="1261" customFormat="1" ht="13.5" x14ac:dyDescent="0.3"/>
    <row r="1262" customFormat="1" ht="13.5" x14ac:dyDescent="0.3"/>
    <row r="1263" customFormat="1" ht="13.5" x14ac:dyDescent="0.3"/>
    <row r="1264" customFormat="1" ht="13.5" x14ac:dyDescent="0.3"/>
    <row r="1265" customFormat="1" ht="13.5" x14ac:dyDescent="0.3"/>
    <row r="1266" customFormat="1" ht="13.5" x14ac:dyDescent="0.3"/>
    <row r="1267" customFormat="1" ht="13.5" x14ac:dyDescent="0.3"/>
    <row r="1268" customFormat="1" ht="13.5" x14ac:dyDescent="0.3"/>
    <row r="1269" customFormat="1" ht="13.5" x14ac:dyDescent="0.3"/>
    <row r="1270" customFormat="1" ht="13.5" x14ac:dyDescent="0.3"/>
    <row r="1271" customFormat="1" ht="13.5" x14ac:dyDescent="0.3"/>
    <row r="1272" customFormat="1" ht="13.5" x14ac:dyDescent="0.3"/>
    <row r="1273" customFormat="1" ht="13.5" x14ac:dyDescent="0.3"/>
    <row r="1274" customFormat="1" ht="13.5" x14ac:dyDescent="0.3"/>
    <row r="1275" customFormat="1" ht="13.5" x14ac:dyDescent="0.3"/>
    <row r="1276" customFormat="1" ht="13.5" x14ac:dyDescent="0.3"/>
    <row r="1277" customFormat="1" ht="13.5" x14ac:dyDescent="0.3"/>
    <row r="1278" customFormat="1" ht="13.5" x14ac:dyDescent="0.3"/>
    <row r="1279" customFormat="1" ht="13.5" x14ac:dyDescent="0.3"/>
    <row r="1280" customFormat="1" ht="13.5" x14ac:dyDescent="0.3"/>
    <row r="1281" customFormat="1" ht="13.5" x14ac:dyDescent="0.3"/>
    <row r="1282" customFormat="1" ht="13.5" x14ac:dyDescent="0.3"/>
    <row r="1283" customFormat="1" ht="13.5" x14ac:dyDescent="0.3"/>
    <row r="1284" customFormat="1" ht="13.5" x14ac:dyDescent="0.3"/>
    <row r="1285" customFormat="1" ht="13.5" x14ac:dyDescent="0.3"/>
    <row r="1286" customFormat="1" ht="13.5" x14ac:dyDescent="0.3"/>
    <row r="1287" customFormat="1" ht="13.5" x14ac:dyDescent="0.3"/>
    <row r="1288" customFormat="1" ht="13.5" x14ac:dyDescent="0.3"/>
    <row r="1289" customFormat="1" ht="13.5" x14ac:dyDescent="0.3"/>
    <row r="1290" customFormat="1" ht="13.5" x14ac:dyDescent="0.3"/>
    <row r="1291" customFormat="1" ht="13.5" x14ac:dyDescent="0.3"/>
    <row r="1292" customFormat="1" ht="13.5" x14ac:dyDescent="0.3"/>
    <row r="1293" customFormat="1" ht="13.5" x14ac:dyDescent="0.3"/>
    <row r="1294" customFormat="1" ht="13.5" x14ac:dyDescent="0.3"/>
    <row r="1295" customFormat="1" ht="13.5" x14ac:dyDescent="0.3"/>
    <row r="1296" customFormat="1" ht="13.5" x14ac:dyDescent="0.3"/>
    <row r="1297" customFormat="1" ht="13.5" x14ac:dyDescent="0.3"/>
    <row r="1298" customFormat="1" ht="13.5" x14ac:dyDescent="0.3"/>
    <row r="1299" customFormat="1" ht="13.5" x14ac:dyDescent="0.3"/>
    <row r="1300" customFormat="1" ht="13.5" x14ac:dyDescent="0.3"/>
    <row r="1301" customFormat="1" ht="13.5" x14ac:dyDescent="0.3"/>
    <row r="1302" customFormat="1" ht="13.5" x14ac:dyDescent="0.3"/>
    <row r="1303" customFormat="1" ht="13.5" x14ac:dyDescent="0.3"/>
    <row r="1304" customFormat="1" ht="13.5" x14ac:dyDescent="0.3"/>
    <row r="1305" customFormat="1" ht="13.5" x14ac:dyDescent="0.3"/>
    <row r="1306" customFormat="1" ht="13.5" x14ac:dyDescent="0.3"/>
    <row r="1307" customFormat="1" ht="13.5" x14ac:dyDescent="0.3"/>
    <row r="1308" customFormat="1" ht="13.5" x14ac:dyDescent="0.3"/>
    <row r="1309" customFormat="1" ht="13.5" x14ac:dyDescent="0.3"/>
    <row r="1310" customFormat="1" ht="13.5" x14ac:dyDescent="0.3"/>
    <row r="1311" customFormat="1" ht="13.5" x14ac:dyDescent="0.3"/>
    <row r="1312" customFormat="1" ht="13.5" x14ac:dyDescent="0.3"/>
    <row r="1313" customFormat="1" ht="13.5" x14ac:dyDescent="0.3"/>
    <row r="1314" customFormat="1" ht="13.5" x14ac:dyDescent="0.3"/>
    <row r="1315" customFormat="1" ht="13.5" x14ac:dyDescent="0.3"/>
    <row r="1316" customFormat="1" ht="13.5" x14ac:dyDescent="0.3"/>
    <row r="1317" customFormat="1" ht="13.5" x14ac:dyDescent="0.3"/>
    <row r="1318" customFormat="1" ht="13.5" x14ac:dyDescent="0.3"/>
    <row r="1319" customFormat="1" ht="13.5" x14ac:dyDescent="0.3"/>
    <row r="1320" customFormat="1" ht="13.5" x14ac:dyDescent="0.3"/>
    <row r="1321" customFormat="1" ht="13.5" x14ac:dyDescent="0.3"/>
    <row r="1322" customFormat="1" ht="13.5" x14ac:dyDescent="0.3"/>
    <row r="1323" customFormat="1" ht="13.5" x14ac:dyDescent="0.3"/>
    <row r="1324" customFormat="1" ht="13.5" x14ac:dyDescent="0.3"/>
    <row r="1325" customFormat="1" ht="13.5" x14ac:dyDescent="0.3"/>
    <row r="1326" customFormat="1" ht="13.5" x14ac:dyDescent="0.3"/>
    <row r="1327" customFormat="1" ht="13.5" x14ac:dyDescent="0.3"/>
    <row r="1328" customFormat="1" ht="13.5" x14ac:dyDescent="0.3"/>
    <row r="1329" customFormat="1" ht="13.5" x14ac:dyDescent="0.3"/>
    <row r="1330" customFormat="1" ht="13.5" x14ac:dyDescent="0.3"/>
    <row r="1331" customFormat="1" ht="13.5" x14ac:dyDescent="0.3"/>
    <row r="1332" customFormat="1" ht="13.5" x14ac:dyDescent="0.3"/>
    <row r="1333" customFormat="1" ht="13.5" x14ac:dyDescent="0.3"/>
    <row r="1334" customFormat="1" ht="13.5" x14ac:dyDescent="0.3"/>
    <row r="1335" customFormat="1" ht="13.5" x14ac:dyDescent="0.3"/>
    <row r="1336" customFormat="1" ht="13.5" x14ac:dyDescent="0.3"/>
    <row r="1337" customFormat="1" ht="13.5" x14ac:dyDescent="0.3"/>
    <row r="1338" customFormat="1" ht="13.5" x14ac:dyDescent="0.3"/>
    <row r="1339" customFormat="1" ht="13.5" x14ac:dyDescent="0.3"/>
    <row r="1340" customFormat="1" ht="13.5" x14ac:dyDescent="0.3"/>
    <row r="1341" customFormat="1" ht="13.5" x14ac:dyDescent="0.3"/>
    <row r="1342" customFormat="1" ht="13.5" x14ac:dyDescent="0.3"/>
    <row r="1343" customFormat="1" ht="13.5" x14ac:dyDescent="0.3"/>
    <row r="1344" customFormat="1" ht="13.5" x14ac:dyDescent="0.3"/>
    <row r="1345" customFormat="1" ht="13.5" x14ac:dyDescent="0.3"/>
    <row r="1346" customFormat="1" ht="13.5" x14ac:dyDescent="0.3"/>
    <row r="1347" customFormat="1" ht="13.5" x14ac:dyDescent="0.3"/>
    <row r="1348" customFormat="1" ht="13.5" x14ac:dyDescent="0.3"/>
    <row r="1349" customFormat="1" ht="13.5" x14ac:dyDescent="0.3"/>
    <row r="1350" customFormat="1" ht="13.5" x14ac:dyDescent="0.3"/>
    <row r="1351" customFormat="1" ht="13.5" x14ac:dyDescent="0.3"/>
    <row r="1352" customFormat="1" ht="13.5" x14ac:dyDescent="0.3"/>
    <row r="1353" customFormat="1" ht="13.5" x14ac:dyDescent="0.3"/>
    <row r="1354" customFormat="1" ht="13.5" x14ac:dyDescent="0.3"/>
    <row r="1355" customFormat="1" ht="13.5" x14ac:dyDescent="0.3"/>
    <row r="1356" customFormat="1" ht="13.5" x14ac:dyDescent="0.3"/>
    <row r="1357" customFormat="1" ht="13.5" x14ac:dyDescent="0.3"/>
    <row r="1358" customFormat="1" ht="13.5" x14ac:dyDescent="0.3"/>
    <row r="1359" customFormat="1" ht="13.5" x14ac:dyDescent="0.3"/>
    <row r="1360" customFormat="1" ht="13.5" x14ac:dyDescent="0.3"/>
    <row r="1361" customFormat="1" ht="13.5" x14ac:dyDescent="0.3"/>
    <row r="1362" customFormat="1" ht="13.5" x14ac:dyDescent="0.3"/>
    <row r="1363" customFormat="1" ht="13.5" x14ac:dyDescent="0.3"/>
    <row r="1364" customFormat="1" ht="13.5" x14ac:dyDescent="0.3"/>
    <row r="1365" customFormat="1" ht="13.5" x14ac:dyDescent="0.3"/>
    <row r="1366" customFormat="1" ht="13.5" x14ac:dyDescent="0.3"/>
    <row r="1367" customFormat="1" ht="13.5" x14ac:dyDescent="0.3"/>
    <row r="1368" customFormat="1" ht="13.5" x14ac:dyDescent="0.3"/>
    <row r="1369" customFormat="1" ht="13.5" x14ac:dyDescent="0.3"/>
    <row r="1370" customFormat="1" ht="13.5" x14ac:dyDescent="0.3"/>
    <row r="1371" customFormat="1" ht="13.5" x14ac:dyDescent="0.3"/>
    <row r="1372" customFormat="1" ht="13.5" x14ac:dyDescent="0.3"/>
    <row r="1373" customFormat="1" ht="13.5" x14ac:dyDescent="0.3"/>
    <row r="1374" customFormat="1" ht="13.5" x14ac:dyDescent="0.3"/>
    <row r="1375" customFormat="1" ht="13.5" x14ac:dyDescent="0.3"/>
    <row r="1376" customFormat="1" ht="13.5" x14ac:dyDescent="0.3"/>
    <row r="1377" customFormat="1" ht="13.5" x14ac:dyDescent="0.3"/>
    <row r="1378" customFormat="1" ht="13.5" x14ac:dyDescent="0.3"/>
    <row r="1379" customFormat="1" ht="13.5" x14ac:dyDescent="0.3"/>
    <row r="1380" customFormat="1" ht="13.5" x14ac:dyDescent="0.3"/>
    <row r="1381" customFormat="1" ht="13.5" x14ac:dyDescent="0.3"/>
    <row r="1382" customFormat="1" ht="13.5" x14ac:dyDescent="0.3"/>
    <row r="1383" customFormat="1" ht="13.5" x14ac:dyDescent="0.3"/>
    <row r="1384" customFormat="1" ht="13.5" x14ac:dyDescent="0.3"/>
    <row r="1385" customFormat="1" ht="13.5" x14ac:dyDescent="0.3"/>
    <row r="1386" customFormat="1" ht="13.5" x14ac:dyDescent="0.3"/>
    <row r="1387" customFormat="1" ht="13.5" x14ac:dyDescent="0.3"/>
    <row r="1388" customFormat="1" ht="13.5" x14ac:dyDescent="0.3"/>
    <row r="1389" customFormat="1" ht="13.5" x14ac:dyDescent="0.3"/>
    <row r="1390" customFormat="1" ht="13.5" x14ac:dyDescent="0.3"/>
    <row r="1391" customFormat="1" ht="13.5" x14ac:dyDescent="0.3"/>
    <row r="1392" customFormat="1" ht="13.5" x14ac:dyDescent="0.3"/>
    <row r="1393" customFormat="1" ht="13.5" x14ac:dyDescent="0.3"/>
    <row r="1394" customFormat="1" ht="13.5" x14ac:dyDescent="0.3"/>
    <row r="1395" customFormat="1" ht="13.5" x14ac:dyDescent="0.3"/>
    <row r="1396" customFormat="1" ht="13.5" x14ac:dyDescent="0.3"/>
    <row r="1397" customFormat="1" ht="13.5" x14ac:dyDescent="0.3"/>
    <row r="1398" customFormat="1" ht="13.5" x14ac:dyDescent="0.3"/>
    <row r="1399" customFormat="1" ht="13.5" x14ac:dyDescent="0.3"/>
    <row r="1400" customFormat="1" ht="13.5" x14ac:dyDescent="0.3"/>
    <row r="1401" customFormat="1" ht="13.5" x14ac:dyDescent="0.3"/>
    <row r="1402" customFormat="1" ht="13.5" x14ac:dyDescent="0.3"/>
    <row r="1403" customFormat="1" ht="13.5" x14ac:dyDescent="0.3"/>
    <row r="1404" customFormat="1" ht="13.5" x14ac:dyDescent="0.3"/>
    <row r="1405" customFormat="1" ht="13.5" x14ac:dyDescent="0.3"/>
    <row r="1406" customFormat="1" ht="13.5" x14ac:dyDescent="0.3"/>
    <row r="1407" customFormat="1" ht="13.5" x14ac:dyDescent="0.3"/>
    <row r="1408" customFormat="1" ht="13.5" x14ac:dyDescent="0.3"/>
    <row r="1409" customFormat="1" ht="13.5" x14ac:dyDescent="0.3"/>
    <row r="1410" customFormat="1" ht="13.5" x14ac:dyDescent="0.3"/>
    <row r="1411" customFormat="1" ht="13.5" x14ac:dyDescent="0.3"/>
    <row r="1412" customFormat="1" ht="13.5" x14ac:dyDescent="0.3"/>
    <row r="1413" customFormat="1" ht="13.5" x14ac:dyDescent="0.3"/>
    <row r="1414" customFormat="1" ht="13.5" x14ac:dyDescent="0.3"/>
    <row r="1415" customFormat="1" ht="13.5" x14ac:dyDescent="0.3"/>
    <row r="1416" customFormat="1" ht="13.5" x14ac:dyDescent="0.3"/>
    <row r="1417" customFormat="1" ht="13.5" x14ac:dyDescent="0.3"/>
    <row r="1418" customFormat="1" ht="13.5" x14ac:dyDescent="0.3"/>
    <row r="1419" customFormat="1" ht="13.5" x14ac:dyDescent="0.3"/>
    <row r="1420" customFormat="1" ht="13.5" x14ac:dyDescent="0.3"/>
    <row r="1421" customFormat="1" ht="13.5" x14ac:dyDescent="0.3"/>
    <row r="1422" customFormat="1" ht="13.5" x14ac:dyDescent="0.3"/>
    <row r="1423" customFormat="1" ht="13.5" x14ac:dyDescent="0.3"/>
    <row r="1424" customFormat="1" ht="13.5" x14ac:dyDescent="0.3"/>
    <row r="1425" customFormat="1" ht="13.5" x14ac:dyDescent="0.3"/>
    <row r="1426" customFormat="1" ht="13.5" x14ac:dyDescent="0.3"/>
    <row r="1427" customFormat="1" ht="13.5" x14ac:dyDescent="0.3"/>
    <row r="1428" customFormat="1" ht="13.5" x14ac:dyDescent="0.3"/>
    <row r="1429" customFormat="1" ht="13.5" x14ac:dyDescent="0.3"/>
    <row r="1430" customFormat="1" ht="13.5" x14ac:dyDescent="0.3"/>
    <row r="1431" customFormat="1" ht="13.5" x14ac:dyDescent="0.3"/>
    <row r="1432" customFormat="1" ht="13.5" x14ac:dyDescent="0.3"/>
    <row r="1433" customFormat="1" ht="13.5" x14ac:dyDescent="0.3"/>
    <row r="1434" customFormat="1" ht="13.5" x14ac:dyDescent="0.3"/>
    <row r="1435" customFormat="1" ht="13.5" x14ac:dyDescent="0.3"/>
    <row r="1436" customFormat="1" ht="13.5" x14ac:dyDescent="0.3"/>
    <row r="1437" customFormat="1" ht="13.5" x14ac:dyDescent="0.3"/>
    <row r="1438" customFormat="1" ht="13.5" x14ac:dyDescent="0.3"/>
    <row r="1439" customFormat="1" ht="13.5" x14ac:dyDescent="0.3"/>
    <row r="1440" customFormat="1" ht="13.5" x14ac:dyDescent="0.3"/>
    <row r="1441" customFormat="1" ht="13.5" x14ac:dyDescent="0.3"/>
    <row r="1442" customFormat="1" ht="13.5" x14ac:dyDescent="0.3"/>
    <row r="1443" customFormat="1" ht="13.5" x14ac:dyDescent="0.3"/>
    <row r="1444" customFormat="1" ht="13.5" x14ac:dyDescent="0.3"/>
    <row r="1445" customFormat="1" ht="13.5" x14ac:dyDescent="0.3"/>
    <row r="1446" customFormat="1" ht="13.5" x14ac:dyDescent="0.3"/>
    <row r="1447" customFormat="1" ht="13.5" x14ac:dyDescent="0.3"/>
    <row r="1448" customFormat="1" ht="13.5" x14ac:dyDescent="0.3"/>
    <row r="1449" customFormat="1" ht="13.5" x14ac:dyDescent="0.3"/>
    <row r="1450" customFormat="1" ht="13.5" x14ac:dyDescent="0.3"/>
    <row r="1451" customFormat="1" ht="13.5" x14ac:dyDescent="0.3"/>
    <row r="1452" customFormat="1" ht="13.5" x14ac:dyDescent="0.3"/>
    <row r="1453" customFormat="1" ht="13.5" x14ac:dyDescent="0.3"/>
    <row r="1454" customFormat="1" ht="13.5" x14ac:dyDescent="0.3"/>
    <row r="1455" customFormat="1" ht="13.5" x14ac:dyDescent="0.3"/>
    <row r="1456" customFormat="1" ht="13.5" x14ac:dyDescent="0.3"/>
    <row r="1457" customFormat="1" ht="13.5" x14ac:dyDescent="0.3"/>
    <row r="1458" customFormat="1" ht="13.5" x14ac:dyDescent="0.3"/>
    <row r="1459" customFormat="1" ht="13.5" x14ac:dyDescent="0.3"/>
    <row r="1460" customFormat="1" ht="13.5" x14ac:dyDescent="0.3"/>
    <row r="1461" customFormat="1" ht="13.5" x14ac:dyDescent="0.3"/>
    <row r="1462" customFormat="1" ht="13.5" x14ac:dyDescent="0.3"/>
    <row r="1463" customFormat="1" ht="13.5" x14ac:dyDescent="0.3"/>
    <row r="1464" customFormat="1" ht="13.5" x14ac:dyDescent="0.3"/>
    <row r="1465" customFormat="1" ht="13.5" x14ac:dyDescent="0.3"/>
    <row r="1466" customFormat="1" ht="13.5" x14ac:dyDescent="0.3"/>
    <row r="1467" customFormat="1" ht="13.5" x14ac:dyDescent="0.3"/>
    <row r="1468" customFormat="1" ht="13.5" x14ac:dyDescent="0.3"/>
    <row r="1469" customFormat="1" ht="13.5" x14ac:dyDescent="0.3"/>
    <row r="1470" customFormat="1" ht="13.5" x14ac:dyDescent="0.3"/>
    <row r="1471" customFormat="1" ht="13.5" x14ac:dyDescent="0.3"/>
    <row r="1472" customFormat="1" ht="13.5" x14ac:dyDescent="0.3"/>
    <row r="1473" customFormat="1" ht="13.5" x14ac:dyDescent="0.3"/>
    <row r="1474" customFormat="1" ht="13.5" x14ac:dyDescent="0.3"/>
    <row r="1475" customFormat="1" ht="13.5" x14ac:dyDescent="0.3"/>
    <row r="1476" customFormat="1" ht="13.5" x14ac:dyDescent="0.3"/>
    <row r="1477" customFormat="1" ht="13.5" x14ac:dyDescent="0.3"/>
    <row r="1478" customFormat="1" ht="13.5" x14ac:dyDescent="0.3"/>
    <row r="1479" customFormat="1" ht="13.5" x14ac:dyDescent="0.3"/>
    <row r="1480" customFormat="1" ht="13.5" x14ac:dyDescent="0.3"/>
    <row r="1481" customFormat="1" ht="13.5" x14ac:dyDescent="0.3"/>
    <row r="1482" customFormat="1" ht="13.5" x14ac:dyDescent="0.3"/>
    <row r="1483" customFormat="1" ht="13.5" x14ac:dyDescent="0.3"/>
    <row r="1484" customFormat="1" ht="13.5" x14ac:dyDescent="0.3"/>
    <row r="1485" customFormat="1" ht="13.5" x14ac:dyDescent="0.3"/>
    <row r="1486" customFormat="1" ht="13.5" x14ac:dyDescent="0.3"/>
    <row r="1487" customFormat="1" ht="13.5" x14ac:dyDescent="0.3"/>
    <row r="1488" customFormat="1" ht="13.5" x14ac:dyDescent="0.3"/>
    <row r="1489" customFormat="1" ht="13.5" x14ac:dyDescent="0.3"/>
    <row r="1490" customFormat="1" ht="13.5" x14ac:dyDescent="0.3"/>
    <row r="1491" customFormat="1" ht="13.5" x14ac:dyDescent="0.3"/>
    <row r="1492" customFormat="1" ht="13.5" x14ac:dyDescent="0.3"/>
    <row r="1493" customFormat="1" ht="13.5" x14ac:dyDescent="0.3"/>
    <row r="1494" customFormat="1" ht="13.5" x14ac:dyDescent="0.3"/>
    <row r="1495" customFormat="1" ht="13.5" x14ac:dyDescent="0.3"/>
    <row r="1496" customFormat="1" ht="13.5" x14ac:dyDescent="0.3"/>
    <row r="1497" customFormat="1" ht="13.5" x14ac:dyDescent="0.3"/>
    <row r="1498" customFormat="1" ht="13.5" x14ac:dyDescent="0.3"/>
    <row r="1499" customFormat="1" ht="13.5" x14ac:dyDescent="0.3"/>
    <row r="1500" customFormat="1" ht="13.5" x14ac:dyDescent="0.3"/>
    <row r="1501" customFormat="1" ht="13.5" x14ac:dyDescent="0.3"/>
    <row r="1502" customFormat="1" ht="13.5" x14ac:dyDescent="0.3"/>
    <row r="1503" customFormat="1" ht="13.5" x14ac:dyDescent="0.3"/>
    <row r="1504" customFormat="1" ht="13.5" x14ac:dyDescent="0.3"/>
    <row r="1505" customFormat="1" ht="13.5" x14ac:dyDescent="0.3"/>
    <row r="1506" customFormat="1" ht="13.5" x14ac:dyDescent="0.3"/>
    <row r="1507" customFormat="1" ht="13.5" x14ac:dyDescent="0.3"/>
    <row r="1508" customFormat="1" ht="13.5" x14ac:dyDescent="0.3"/>
    <row r="1509" customFormat="1" ht="13.5" x14ac:dyDescent="0.3"/>
    <row r="1510" customFormat="1" ht="13.5" x14ac:dyDescent="0.3"/>
    <row r="1511" customFormat="1" ht="13.5" x14ac:dyDescent="0.3"/>
    <row r="1512" customFormat="1" ht="13.5" x14ac:dyDescent="0.3"/>
    <row r="1513" customFormat="1" ht="13.5" x14ac:dyDescent="0.3"/>
    <row r="1514" customFormat="1" ht="13.5" x14ac:dyDescent="0.3"/>
    <row r="1515" customFormat="1" ht="13.5" x14ac:dyDescent="0.3"/>
    <row r="1516" customFormat="1" ht="13.5" x14ac:dyDescent="0.3"/>
    <row r="1517" customFormat="1" ht="13.5" x14ac:dyDescent="0.3"/>
    <row r="1518" customFormat="1" ht="13.5" x14ac:dyDescent="0.3"/>
    <row r="1519" customFormat="1" ht="13.5" x14ac:dyDescent="0.3"/>
    <row r="1520" customFormat="1" ht="13.5" x14ac:dyDescent="0.3"/>
    <row r="1521" customFormat="1" ht="13.5" x14ac:dyDescent="0.3"/>
    <row r="1522" customFormat="1" ht="13.5" x14ac:dyDescent="0.3"/>
    <row r="1523" customFormat="1" ht="13.5" x14ac:dyDescent="0.3"/>
    <row r="1524" customFormat="1" ht="13.5" x14ac:dyDescent="0.3"/>
    <row r="1525" customFormat="1" ht="13.5" x14ac:dyDescent="0.3"/>
    <row r="1526" customFormat="1" ht="13.5" x14ac:dyDescent="0.3"/>
    <row r="1527" customFormat="1" ht="13.5" x14ac:dyDescent="0.3"/>
    <row r="1528" customFormat="1" ht="13.5" x14ac:dyDescent="0.3"/>
    <row r="1529" customFormat="1" ht="13.5" x14ac:dyDescent="0.3"/>
    <row r="1530" customFormat="1" ht="13.5" x14ac:dyDescent="0.3"/>
    <row r="1531" customFormat="1" ht="13.5" x14ac:dyDescent="0.3"/>
    <row r="1532" customFormat="1" ht="13.5" x14ac:dyDescent="0.3"/>
    <row r="1533" customFormat="1" ht="13.5" x14ac:dyDescent="0.3"/>
    <row r="1534" customFormat="1" ht="13.5" x14ac:dyDescent="0.3"/>
    <row r="1535" customFormat="1" ht="13.5" x14ac:dyDescent="0.3"/>
    <row r="1536" customFormat="1" ht="13.5" x14ac:dyDescent="0.3"/>
    <row r="1537" customFormat="1" ht="13.5" x14ac:dyDescent="0.3"/>
    <row r="1538" customFormat="1" ht="13.5" x14ac:dyDescent="0.3"/>
    <row r="1539" customFormat="1" ht="13.5" x14ac:dyDescent="0.3"/>
    <row r="1540" customFormat="1" ht="13.5" x14ac:dyDescent="0.3"/>
    <row r="1541" customFormat="1" ht="13.5" x14ac:dyDescent="0.3"/>
    <row r="1542" customFormat="1" ht="13.5" x14ac:dyDescent="0.3"/>
    <row r="1543" customFormat="1" ht="13.5" x14ac:dyDescent="0.3"/>
    <row r="1544" customFormat="1" ht="13.5" x14ac:dyDescent="0.3"/>
    <row r="1545" customFormat="1" ht="13.5" x14ac:dyDescent="0.3"/>
    <row r="1546" customFormat="1" ht="13.5" x14ac:dyDescent="0.3"/>
    <row r="1547" customFormat="1" ht="13.5" x14ac:dyDescent="0.3"/>
    <row r="1548" customFormat="1" ht="13.5" x14ac:dyDescent="0.3"/>
    <row r="1549" customFormat="1" ht="13.5" x14ac:dyDescent="0.3"/>
    <row r="1550" customFormat="1" ht="13.5" x14ac:dyDescent="0.3"/>
    <row r="1551" customFormat="1" ht="13.5" x14ac:dyDescent="0.3"/>
    <row r="1552" customFormat="1" ht="13.5" x14ac:dyDescent="0.3"/>
    <row r="1553" customFormat="1" ht="13.5" x14ac:dyDescent="0.3"/>
    <row r="1554" customFormat="1" ht="13.5" x14ac:dyDescent="0.3"/>
    <row r="1555" customFormat="1" ht="13.5" x14ac:dyDescent="0.3"/>
    <row r="1556" customFormat="1" ht="13.5" x14ac:dyDescent="0.3"/>
    <row r="1557" customFormat="1" ht="13.5" x14ac:dyDescent="0.3"/>
    <row r="1558" customFormat="1" ht="13.5" x14ac:dyDescent="0.3"/>
    <row r="1559" customFormat="1" ht="13.5" x14ac:dyDescent="0.3"/>
    <row r="1560" customFormat="1" ht="13.5" x14ac:dyDescent="0.3"/>
    <row r="1561" customFormat="1" ht="13.5" x14ac:dyDescent="0.3"/>
    <row r="1562" customFormat="1" ht="13.5" x14ac:dyDescent="0.3"/>
    <row r="1563" customFormat="1" ht="13.5" x14ac:dyDescent="0.3"/>
    <row r="1564" customFormat="1" ht="13.5" x14ac:dyDescent="0.3"/>
    <row r="1565" customFormat="1" ht="13.5" x14ac:dyDescent="0.3"/>
    <row r="1566" customFormat="1" ht="13.5" x14ac:dyDescent="0.3"/>
    <row r="1567" customFormat="1" ht="13.5" x14ac:dyDescent="0.3"/>
    <row r="1568" customFormat="1" ht="13.5" x14ac:dyDescent="0.3"/>
    <row r="1569" customFormat="1" ht="13.5" x14ac:dyDescent="0.3"/>
    <row r="1570" customFormat="1" ht="13.5" x14ac:dyDescent="0.3"/>
    <row r="1571" customFormat="1" ht="13.5" x14ac:dyDescent="0.3"/>
    <row r="1572" customFormat="1" ht="13.5" x14ac:dyDescent="0.3"/>
    <row r="1573" customFormat="1" ht="13.5" x14ac:dyDescent="0.3"/>
    <row r="1574" customFormat="1" ht="13.5" x14ac:dyDescent="0.3"/>
    <row r="1575" customFormat="1" ht="13.5" x14ac:dyDescent="0.3"/>
    <row r="1576" customFormat="1" ht="13.5" x14ac:dyDescent="0.3"/>
    <row r="1577" customFormat="1" ht="13.5" x14ac:dyDescent="0.3"/>
    <row r="1578" customFormat="1" ht="13.5" x14ac:dyDescent="0.3"/>
    <row r="1579" customFormat="1" ht="13.5" x14ac:dyDescent="0.3"/>
    <row r="1580" customFormat="1" ht="13.5" x14ac:dyDescent="0.3"/>
    <row r="1581" customFormat="1" ht="13.5" x14ac:dyDescent="0.3"/>
    <row r="1582" customFormat="1" ht="13.5" x14ac:dyDescent="0.3"/>
    <row r="1583" customFormat="1" ht="13.5" x14ac:dyDescent="0.3"/>
    <row r="1584" customFormat="1" ht="13.5" x14ac:dyDescent="0.3"/>
    <row r="1585" customFormat="1" ht="13.5" x14ac:dyDescent="0.3"/>
    <row r="1586" customFormat="1" ht="13.5" x14ac:dyDescent="0.3"/>
    <row r="1587" customFormat="1" ht="13.5" x14ac:dyDescent="0.3"/>
    <row r="1588" customFormat="1" ht="13.5" x14ac:dyDescent="0.3"/>
    <row r="1589" customFormat="1" ht="13.5" x14ac:dyDescent="0.3"/>
    <row r="1590" customFormat="1" ht="13.5" x14ac:dyDescent="0.3"/>
    <row r="1591" customFormat="1" ht="13.5" x14ac:dyDescent="0.3"/>
    <row r="1592" customFormat="1" ht="13.5" x14ac:dyDescent="0.3"/>
    <row r="1593" customFormat="1" ht="13.5" x14ac:dyDescent="0.3"/>
    <row r="1594" customFormat="1" ht="13.5" x14ac:dyDescent="0.3"/>
    <row r="1595" customFormat="1" ht="13.5" x14ac:dyDescent="0.3"/>
    <row r="1596" customFormat="1" ht="13.5" x14ac:dyDescent="0.3"/>
    <row r="1597" customFormat="1" ht="13.5" x14ac:dyDescent="0.3"/>
    <row r="1598" customFormat="1" ht="13.5" x14ac:dyDescent="0.3"/>
    <row r="1599" customFormat="1" ht="13.5" x14ac:dyDescent="0.3"/>
    <row r="1600" customFormat="1" ht="13.5" x14ac:dyDescent="0.3"/>
    <row r="1601" customFormat="1" ht="13.5" x14ac:dyDescent="0.3"/>
    <row r="1602" customFormat="1" ht="13.5" x14ac:dyDescent="0.3"/>
    <row r="1603" customFormat="1" ht="13.5" x14ac:dyDescent="0.3"/>
    <row r="1604" customFormat="1" ht="13.5" x14ac:dyDescent="0.3"/>
    <row r="1605" customFormat="1" ht="13.5" x14ac:dyDescent="0.3"/>
    <row r="1606" customFormat="1" ht="13.5" x14ac:dyDescent="0.3"/>
    <row r="1607" customFormat="1" ht="13.5" x14ac:dyDescent="0.3"/>
    <row r="1608" customFormat="1" ht="13.5" x14ac:dyDescent="0.3"/>
    <row r="1609" customFormat="1" ht="13.5" x14ac:dyDescent="0.3"/>
    <row r="1610" customFormat="1" ht="13.5" x14ac:dyDescent="0.3"/>
    <row r="1611" customFormat="1" ht="13.5" x14ac:dyDescent="0.3"/>
    <row r="1612" customFormat="1" ht="13.5" x14ac:dyDescent="0.3"/>
    <row r="1613" customFormat="1" ht="13.5" x14ac:dyDescent="0.3"/>
    <row r="1614" customFormat="1" ht="13.5" x14ac:dyDescent="0.3"/>
    <row r="1615" customFormat="1" ht="13.5" x14ac:dyDescent="0.3"/>
    <row r="1616" customFormat="1" ht="13.5" x14ac:dyDescent="0.3"/>
    <row r="1617" customFormat="1" ht="13.5" x14ac:dyDescent="0.3"/>
    <row r="1618" customFormat="1" ht="13.5" x14ac:dyDescent="0.3"/>
    <row r="1619" customFormat="1" ht="13.5" x14ac:dyDescent="0.3"/>
    <row r="1620" customFormat="1" ht="13.5" x14ac:dyDescent="0.3"/>
    <row r="1621" customFormat="1" ht="13.5" x14ac:dyDescent="0.3"/>
    <row r="1622" customFormat="1" ht="13.5" x14ac:dyDescent="0.3"/>
    <row r="1623" customFormat="1" ht="13.5" x14ac:dyDescent="0.3"/>
    <row r="1624" customFormat="1" ht="13.5" x14ac:dyDescent="0.3"/>
    <row r="1625" customFormat="1" ht="13.5" x14ac:dyDescent="0.3"/>
    <row r="1626" customFormat="1" ht="13.5" x14ac:dyDescent="0.3"/>
    <row r="1627" customFormat="1" ht="13.5" x14ac:dyDescent="0.3"/>
    <row r="1628" customFormat="1" ht="13.5" x14ac:dyDescent="0.3"/>
    <row r="1629" customFormat="1" ht="13.5" x14ac:dyDescent="0.3"/>
    <row r="1630" customFormat="1" ht="13.5" x14ac:dyDescent="0.3"/>
    <row r="1631" customFormat="1" ht="13.5" x14ac:dyDescent="0.3"/>
    <row r="1632" customFormat="1" ht="13.5" x14ac:dyDescent="0.3"/>
    <row r="1633" customFormat="1" ht="13.5" x14ac:dyDescent="0.3"/>
    <row r="1634" customFormat="1" ht="13.5" x14ac:dyDescent="0.3"/>
    <row r="1635" customFormat="1" ht="13.5" x14ac:dyDescent="0.3"/>
    <row r="1636" customFormat="1" ht="13.5" x14ac:dyDescent="0.3"/>
    <row r="1637" customFormat="1" ht="13.5" x14ac:dyDescent="0.3"/>
    <row r="1638" customFormat="1" ht="13.5" x14ac:dyDescent="0.3"/>
    <row r="1639" customFormat="1" ht="13.5" x14ac:dyDescent="0.3"/>
    <row r="1640" customFormat="1" ht="13.5" x14ac:dyDescent="0.3"/>
    <row r="1641" customFormat="1" ht="13.5" x14ac:dyDescent="0.3"/>
    <row r="1642" customFormat="1" ht="13.5" x14ac:dyDescent="0.3"/>
    <row r="1643" customFormat="1" ht="13.5" x14ac:dyDescent="0.3"/>
    <row r="1644" customFormat="1" ht="13.5" x14ac:dyDescent="0.3"/>
    <row r="1645" customFormat="1" ht="13.5" x14ac:dyDescent="0.3"/>
    <row r="1646" customFormat="1" ht="13.5" x14ac:dyDescent="0.3"/>
    <row r="1647" customFormat="1" ht="13.5" x14ac:dyDescent="0.3"/>
    <row r="1648" customFormat="1" ht="13.5" x14ac:dyDescent="0.3"/>
    <row r="1649" customFormat="1" ht="13.5" x14ac:dyDescent="0.3"/>
    <row r="1650" customFormat="1" ht="13.5" x14ac:dyDescent="0.3"/>
    <row r="1651" customFormat="1" ht="13.5" x14ac:dyDescent="0.3"/>
    <row r="1652" customFormat="1" ht="13.5" x14ac:dyDescent="0.3"/>
    <row r="1653" customFormat="1" ht="13.5" x14ac:dyDescent="0.3"/>
    <row r="1654" customFormat="1" ht="13.5" x14ac:dyDescent="0.3"/>
    <row r="1655" customFormat="1" ht="13.5" x14ac:dyDescent="0.3"/>
    <row r="1656" customFormat="1" ht="13.5" x14ac:dyDescent="0.3"/>
    <row r="1657" customFormat="1" ht="13.5" x14ac:dyDescent="0.3"/>
    <row r="1658" customFormat="1" ht="13.5" x14ac:dyDescent="0.3"/>
    <row r="1659" customFormat="1" ht="13.5" x14ac:dyDescent="0.3"/>
    <row r="1660" customFormat="1" ht="13.5" x14ac:dyDescent="0.3"/>
    <row r="1661" customFormat="1" ht="13.5" x14ac:dyDescent="0.3"/>
    <row r="1662" customFormat="1" ht="13.5" x14ac:dyDescent="0.3"/>
    <row r="1663" customFormat="1" ht="13.5" x14ac:dyDescent="0.3"/>
    <row r="1664" customFormat="1" ht="13.5" x14ac:dyDescent="0.3"/>
    <row r="1665" customFormat="1" ht="13.5" x14ac:dyDescent="0.3"/>
    <row r="1666" customFormat="1" ht="13.5" x14ac:dyDescent="0.3"/>
    <row r="1667" customFormat="1" ht="13.5" x14ac:dyDescent="0.3"/>
    <row r="1668" customFormat="1" ht="13.5" x14ac:dyDescent="0.3"/>
    <row r="1669" customFormat="1" ht="13.5" x14ac:dyDescent="0.3"/>
    <row r="1670" customFormat="1" ht="13.5" x14ac:dyDescent="0.3"/>
    <row r="1671" customFormat="1" ht="13.5" x14ac:dyDescent="0.3"/>
    <row r="1672" customFormat="1" ht="13.5" x14ac:dyDescent="0.3"/>
    <row r="1673" customFormat="1" ht="13.5" x14ac:dyDescent="0.3"/>
    <row r="1674" customFormat="1" ht="13.5" x14ac:dyDescent="0.3"/>
    <row r="1675" customFormat="1" ht="13.5" x14ac:dyDescent="0.3"/>
    <row r="1676" customFormat="1" ht="13.5" x14ac:dyDescent="0.3"/>
    <row r="1677" customFormat="1" ht="13.5" x14ac:dyDescent="0.3"/>
    <row r="1678" customFormat="1" ht="13.5" x14ac:dyDescent="0.3"/>
    <row r="1679" customFormat="1" ht="13.5" x14ac:dyDescent="0.3"/>
    <row r="1680" customFormat="1" ht="13.5" x14ac:dyDescent="0.3"/>
    <row r="1681" customFormat="1" ht="13.5" x14ac:dyDescent="0.3"/>
    <row r="1682" customFormat="1" ht="13.5" x14ac:dyDescent="0.3"/>
    <row r="1683" customFormat="1" ht="13.5" x14ac:dyDescent="0.3"/>
    <row r="1684" customFormat="1" ht="13.5" x14ac:dyDescent="0.3"/>
    <row r="1685" customFormat="1" ht="13.5" x14ac:dyDescent="0.3"/>
    <row r="1686" customFormat="1" ht="13.5" x14ac:dyDescent="0.3"/>
    <row r="1687" customFormat="1" ht="13.5" x14ac:dyDescent="0.3"/>
    <row r="1688" customFormat="1" ht="13.5" x14ac:dyDescent="0.3"/>
    <row r="1689" customFormat="1" ht="13.5" x14ac:dyDescent="0.3"/>
    <row r="1690" customFormat="1" ht="13.5" x14ac:dyDescent="0.3"/>
    <row r="1691" customFormat="1" ht="13.5" x14ac:dyDescent="0.3"/>
    <row r="1692" customFormat="1" ht="13.5" x14ac:dyDescent="0.3"/>
    <row r="1693" customFormat="1" ht="13.5" x14ac:dyDescent="0.3"/>
    <row r="1694" customFormat="1" ht="13.5" x14ac:dyDescent="0.3"/>
    <row r="1695" customFormat="1" ht="13.5" x14ac:dyDescent="0.3"/>
    <row r="1696" customFormat="1" ht="13.5" x14ac:dyDescent="0.3"/>
    <row r="1697" customFormat="1" ht="13.5" x14ac:dyDescent="0.3"/>
    <row r="1698" customFormat="1" ht="13.5" x14ac:dyDescent="0.3"/>
    <row r="1699" customFormat="1" ht="13.5" x14ac:dyDescent="0.3"/>
    <row r="1700" customFormat="1" ht="13.5" x14ac:dyDescent="0.3"/>
    <row r="1701" customFormat="1" ht="13.5" x14ac:dyDescent="0.3"/>
    <row r="1702" customFormat="1" ht="13.5" x14ac:dyDescent="0.3"/>
    <row r="1703" customFormat="1" ht="13.5" x14ac:dyDescent="0.3"/>
    <row r="1704" customFormat="1" ht="13.5" x14ac:dyDescent="0.3"/>
    <row r="1705" customFormat="1" ht="13.5" x14ac:dyDescent="0.3"/>
    <row r="1706" customFormat="1" ht="13.5" x14ac:dyDescent="0.3"/>
    <row r="1707" customFormat="1" ht="13.5" x14ac:dyDescent="0.3"/>
    <row r="1708" customFormat="1" ht="13.5" x14ac:dyDescent="0.3"/>
    <row r="1709" customFormat="1" ht="13.5" x14ac:dyDescent="0.3"/>
    <row r="1710" customFormat="1" ht="13.5" x14ac:dyDescent="0.3"/>
    <row r="1711" customFormat="1" ht="13.5" x14ac:dyDescent="0.3"/>
    <row r="1712" customFormat="1" ht="13.5" x14ac:dyDescent="0.3"/>
    <row r="1713" customFormat="1" ht="13.5" x14ac:dyDescent="0.3"/>
    <row r="1714" customFormat="1" ht="13.5" x14ac:dyDescent="0.3"/>
    <row r="1715" customFormat="1" ht="13.5" x14ac:dyDescent="0.3"/>
    <row r="1716" customFormat="1" ht="13.5" x14ac:dyDescent="0.3"/>
    <row r="1717" customFormat="1" ht="13.5" x14ac:dyDescent="0.3"/>
    <row r="1718" customFormat="1" ht="13.5" x14ac:dyDescent="0.3"/>
    <row r="1719" customFormat="1" ht="13.5" x14ac:dyDescent="0.3"/>
    <row r="1720" customFormat="1" ht="13.5" x14ac:dyDescent="0.3"/>
    <row r="1721" customFormat="1" ht="13.5" x14ac:dyDescent="0.3"/>
    <row r="1722" customFormat="1" ht="13.5" x14ac:dyDescent="0.3"/>
    <row r="1723" customFormat="1" ht="13.5" x14ac:dyDescent="0.3"/>
    <row r="1724" customFormat="1" ht="13.5" x14ac:dyDescent="0.3"/>
    <row r="1725" customFormat="1" ht="13.5" x14ac:dyDescent="0.3"/>
    <row r="1726" customFormat="1" ht="13.5" x14ac:dyDescent="0.3"/>
    <row r="1727" customFormat="1" ht="13.5" x14ac:dyDescent="0.3"/>
    <row r="1728" customFormat="1" ht="13.5" x14ac:dyDescent="0.3"/>
    <row r="1729" customFormat="1" ht="13.5" x14ac:dyDescent="0.3"/>
    <row r="1730" customFormat="1" ht="13.5" x14ac:dyDescent="0.3"/>
    <row r="1731" customFormat="1" ht="13.5" x14ac:dyDescent="0.3"/>
    <row r="1732" customFormat="1" ht="13.5" x14ac:dyDescent="0.3"/>
    <row r="1733" customFormat="1" ht="13.5" x14ac:dyDescent="0.3"/>
    <row r="1734" customFormat="1" ht="13.5" x14ac:dyDescent="0.3"/>
    <row r="1735" customFormat="1" ht="13.5" x14ac:dyDescent="0.3"/>
    <row r="1736" customFormat="1" ht="13.5" x14ac:dyDescent="0.3"/>
    <row r="1737" customFormat="1" ht="13.5" x14ac:dyDescent="0.3"/>
    <row r="1738" customFormat="1" ht="13.5" x14ac:dyDescent="0.3"/>
    <row r="1739" customFormat="1" ht="13.5" x14ac:dyDescent="0.3"/>
    <row r="1740" customFormat="1" ht="13.5" x14ac:dyDescent="0.3"/>
    <row r="1741" customFormat="1" ht="13.5" x14ac:dyDescent="0.3"/>
    <row r="1742" customFormat="1" ht="13.5" x14ac:dyDescent="0.3"/>
    <row r="1743" customFormat="1" ht="13.5" x14ac:dyDescent="0.3"/>
    <row r="1744" customFormat="1" ht="13.5" x14ac:dyDescent="0.3"/>
    <row r="1745" customFormat="1" ht="13.5" x14ac:dyDescent="0.3"/>
    <row r="1746" customFormat="1" ht="13.5" x14ac:dyDescent="0.3"/>
    <row r="1747" customFormat="1" ht="13.5" x14ac:dyDescent="0.3"/>
    <row r="1748" customFormat="1" ht="13.5" x14ac:dyDescent="0.3"/>
    <row r="1749" customFormat="1" ht="13.5" x14ac:dyDescent="0.3"/>
    <row r="1750" customFormat="1" ht="13.5" x14ac:dyDescent="0.3"/>
    <row r="1751" customFormat="1" ht="13.5" x14ac:dyDescent="0.3"/>
    <row r="1752" customFormat="1" ht="13.5" x14ac:dyDescent="0.3"/>
    <row r="1753" customFormat="1" ht="13.5" x14ac:dyDescent="0.3"/>
    <row r="1754" customFormat="1" ht="13.5" x14ac:dyDescent="0.3"/>
    <row r="1755" customFormat="1" ht="13.5" x14ac:dyDescent="0.3"/>
    <row r="1756" customFormat="1" ht="13.5" x14ac:dyDescent="0.3"/>
    <row r="1757" customFormat="1" ht="13.5" x14ac:dyDescent="0.3"/>
    <row r="1758" customFormat="1" ht="13.5" x14ac:dyDescent="0.3"/>
    <row r="1759" customFormat="1" ht="13.5" x14ac:dyDescent="0.3"/>
    <row r="1760" customFormat="1" ht="13.5" x14ac:dyDescent="0.3"/>
    <row r="1761" customFormat="1" ht="13.5" x14ac:dyDescent="0.3"/>
    <row r="1762" customFormat="1" ht="13.5" x14ac:dyDescent="0.3"/>
    <row r="1763" customFormat="1" ht="13.5" x14ac:dyDescent="0.3"/>
    <row r="1764" customFormat="1" ht="13.5" x14ac:dyDescent="0.3"/>
    <row r="1765" customFormat="1" ht="13.5" x14ac:dyDescent="0.3"/>
    <row r="1766" customFormat="1" ht="13.5" x14ac:dyDescent="0.3"/>
    <row r="1767" customFormat="1" ht="13.5" x14ac:dyDescent="0.3"/>
    <row r="1768" customFormat="1" ht="13.5" x14ac:dyDescent="0.3"/>
    <row r="1769" customFormat="1" ht="13.5" x14ac:dyDescent="0.3"/>
    <row r="1770" customFormat="1" ht="13.5" x14ac:dyDescent="0.3"/>
    <row r="1771" customFormat="1" ht="13.5" x14ac:dyDescent="0.3"/>
    <row r="1772" customFormat="1" ht="13.5" x14ac:dyDescent="0.3"/>
    <row r="1773" customFormat="1" ht="13.5" x14ac:dyDescent="0.3"/>
    <row r="1774" customFormat="1" ht="13.5" x14ac:dyDescent="0.3"/>
    <row r="1775" customFormat="1" ht="13.5" x14ac:dyDescent="0.3"/>
    <row r="1776" customFormat="1" ht="13.5" x14ac:dyDescent="0.3"/>
    <row r="1777" customFormat="1" ht="13.5" x14ac:dyDescent="0.3"/>
    <row r="1778" customFormat="1" ht="13.5" x14ac:dyDescent="0.3"/>
    <row r="1779" customFormat="1" ht="13.5" x14ac:dyDescent="0.3"/>
    <row r="1780" customFormat="1" ht="13.5" x14ac:dyDescent="0.3"/>
    <row r="1781" customFormat="1" ht="13.5" x14ac:dyDescent="0.3"/>
    <row r="1782" customFormat="1" ht="13.5" x14ac:dyDescent="0.3"/>
    <row r="1783" customFormat="1" ht="13.5" x14ac:dyDescent="0.3"/>
    <row r="1784" customFormat="1" ht="13.5" x14ac:dyDescent="0.3"/>
    <row r="1785" customFormat="1" ht="13.5" x14ac:dyDescent="0.3"/>
    <row r="1786" customFormat="1" ht="13.5" x14ac:dyDescent="0.3"/>
    <row r="1787" customFormat="1" ht="13.5" x14ac:dyDescent="0.3"/>
    <row r="1788" customFormat="1" ht="13.5" x14ac:dyDescent="0.3"/>
    <row r="1789" customFormat="1" ht="13.5" x14ac:dyDescent="0.3"/>
    <row r="1790" customFormat="1" ht="13.5" x14ac:dyDescent="0.3"/>
    <row r="1791" customFormat="1" ht="13.5" x14ac:dyDescent="0.3"/>
    <row r="1792" customFormat="1" ht="13.5" x14ac:dyDescent="0.3"/>
    <row r="1793" customFormat="1" ht="13.5" x14ac:dyDescent="0.3"/>
    <row r="1794" customFormat="1" ht="13.5" x14ac:dyDescent="0.3"/>
    <row r="1795" customFormat="1" ht="13.5" x14ac:dyDescent="0.3"/>
    <row r="1796" customFormat="1" ht="13.5" x14ac:dyDescent="0.3"/>
    <row r="1797" customFormat="1" ht="13.5" x14ac:dyDescent="0.3"/>
    <row r="1798" customFormat="1" ht="13.5" x14ac:dyDescent="0.3"/>
    <row r="1799" customFormat="1" ht="13.5" x14ac:dyDescent="0.3"/>
    <row r="1800" customFormat="1" ht="13.5" x14ac:dyDescent="0.3"/>
    <row r="1801" customFormat="1" ht="13.5" x14ac:dyDescent="0.3"/>
    <row r="1802" customFormat="1" ht="13.5" x14ac:dyDescent="0.3"/>
    <row r="1803" customFormat="1" ht="13.5" x14ac:dyDescent="0.3"/>
    <row r="1804" customFormat="1" ht="13.5" x14ac:dyDescent="0.3"/>
    <row r="1805" customFormat="1" ht="13.5" x14ac:dyDescent="0.3"/>
    <row r="1806" customFormat="1" ht="13.5" x14ac:dyDescent="0.3"/>
    <row r="1807" customFormat="1" ht="13.5" x14ac:dyDescent="0.3"/>
    <row r="1808" customFormat="1" ht="13.5" x14ac:dyDescent="0.3"/>
    <row r="1809" customFormat="1" ht="13.5" x14ac:dyDescent="0.3"/>
    <row r="1810" customFormat="1" ht="13.5" x14ac:dyDescent="0.3"/>
    <row r="1811" customFormat="1" ht="13.5" x14ac:dyDescent="0.3"/>
    <row r="1812" customFormat="1" ht="13.5" x14ac:dyDescent="0.3"/>
    <row r="1813" customFormat="1" ht="13.5" x14ac:dyDescent="0.3"/>
    <row r="1814" customFormat="1" ht="13.5" x14ac:dyDescent="0.3"/>
    <row r="1815" customFormat="1" ht="13.5" x14ac:dyDescent="0.3"/>
    <row r="1816" customFormat="1" ht="13.5" x14ac:dyDescent="0.3"/>
    <row r="1817" customFormat="1" ht="13.5" x14ac:dyDescent="0.3"/>
    <row r="1818" customFormat="1" ht="13.5" x14ac:dyDescent="0.3"/>
    <row r="1819" customFormat="1" ht="13.5" x14ac:dyDescent="0.3"/>
    <row r="1820" customFormat="1" ht="13.5" x14ac:dyDescent="0.3"/>
    <row r="1821" customFormat="1" ht="13.5" x14ac:dyDescent="0.3"/>
    <row r="1822" customFormat="1" ht="13.5" x14ac:dyDescent="0.3"/>
    <row r="1823" customFormat="1" ht="13.5" x14ac:dyDescent="0.3"/>
    <row r="1824" customFormat="1" ht="13.5" x14ac:dyDescent="0.3"/>
    <row r="1825" customFormat="1" ht="13.5" x14ac:dyDescent="0.3"/>
    <row r="1826" customFormat="1" ht="13.5" x14ac:dyDescent="0.3"/>
    <row r="1827" customFormat="1" ht="13.5" x14ac:dyDescent="0.3"/>
    <row r="1828" customFormat="1" ht="13.5" x14ac:dyDescent="0.3"/>
    <row r="1829" customFormat="1" ht="13.5" x14ac:dyDescent="0.3"/>
    <row r="1830" customFormat="1" ht="13.5" x14ac:dyDescent="0.3"/>
    <row r="1831" customFormat="1" ht="13.5" x14ac:dyDescent="0.3"/>
    <row r="1832" customFormat="1" ht="13.5" x14ac:dyDescent="0.3"/>
    <row r="1833" customFormat="1" ht="13.5" x14ac:dyDescent="0.3"/>
    <row r="1834" customFormat="1" ht="13.5" x14ac:dyDescent="0.3"/>
    <row r="1835" customFormat="1" ht="13.5" x14ac:dyDescent="0.3"/>
    <row r="1836" customFormat="1" ht="13.5" x14ac:dyDescent="0.3"/>
    <row r="1837" customFormat="1" ht="13.5" x14ac:dyDescent="0.3"/>
    <row r="1838" customFormat="1" ht="13.5" x14ac:dyDescent="0.3"/>
    <row r="1839" customFormat="1" ht="13.5" x14ac:dyDescent="0.3"/>
    <row r="1840" customFormat="1" ht="13.5" x14ac:dyDescent="0.3"/>
    <row r="1841" customFormat="1" ht="13.5" x14ac:dyDescent="0.3"/>
    <row r="1842" customFormat="1" ht="13.5" x14ac:dyDescent="0.3"/>
    <row r="1843" customFormat="1" ht="13.5" x14ac:dyDescent="0.3"/>
    <row r="1844" customFormat="1" ht="13.5" x14ac:dyDescent="0.3"/>
    <row r="1845" customFormat="1" ht="13.5" x14ac:dyDescent="0.3"/>
    <row r="1846" customFormat="1" ht="13.5" x14ac:dyDescent="0.3"/>
    <row r="1847" customFormat="1" ht="13.5" x14ac:dyDescent="0.3"/>
    <row r="1848" customFormat="1" ht="13.5" x14ac:dyDescent="0.3"/>
    <row r="1849" customFormat="1" ht="13.5" x14ac:dyDescent="0.3"/>
    <row r="1850" customFormat="1" ht="13.5" x14ac:dyDescent="0.3"/>
    <row r="1851" customFormat="1" ht="13.5" x14ac:dyDescent="0.3"/>
    <row r="1852" customFormat="1" ht="13.5" x14ac:dyDescent="0.3"/>
    <row r="1853" customFormat="1" ht="13.5" x14ac:dyDescent="0.3"/>
    <row r="1854" customFormat="1" ht="13.5" x14ac:dyDescent="0.3"/>
    <row r="1855" customFormat="1" ht="13.5" x14ac:dyDescent="0.3"/>
    <row r="1856" customFormat="1" ht="13.5" x14ac:dyDescent="0.3"/>
    <row r="1857" customFormat="1" ht="13.5" x14ac:dyDescent="0.3"/>
    <row r="1858" customFormat="1" ht="13.5" x14ac:dyDescent="0.3"/>
    <row r="1859" customFormat="1" ht="13.5" x14ac:dyDescent="0.3"/>
    <row r="1860" customFormat="1" ht="13.5" x14ac:dyDescent="0.3"/>
    <row r="1861" customFormat="1" ht="13.5" x14ac:dyDescent="0.3"/>
    <row r="1862" customFormat="1" ht="13.5" x14ac:dyDescent="0.3"/>
    <row r="1863" customFormat="1" ht="13.5" x14ac:dyDescent="0.3"/>
    <row r="1864" customFormat="1" ht="13.5" x14ac:dyDescent="0.3"/>
    <row r="1865" customFormat="1" ht="13.5" x14ac:dyDescent="0.3"/>
    <row r="1866" customFormat="1" ht="13.5" x14ac:dyDescent="0.3"/>
    <row r="1867" customFormat="1" ht="13.5" x14ac:dyDescent="0.3"/>
    <row r="1868" customFormat="1" ht="13.5" x14ac:dyDescent="0.3"/>
    <row r="1869" customFormat="1" ht="13.5" x14ac:dyDescent="0.3"/>
    <row r="1870" customFormat="1" ht="13.5" x14ac:dyDescent="0.3"/>
    <row r="1871" customFormat="1" ht="13.5" x14ac:dyDescent="0.3"/>
    <row r="1872" customFormat="1" ht="13.5" x14ac:dyDescent="0.3"/>
    <row r="1873" customFormat="1" ht="13.5" x14ac:dyDescent="0.3"/>
    <row r="1874" customFormat="1" ht="13.5" x14ac:dyDescent="0.3"/>
    <row r="1875" customFormat="1" ht="13.5" x14ac:dyDescent="0.3"/>
    <row r="1876" customFormat="1" ht="13.5" x14ac:dyDescent="0.3"/>
    <row r="1877" customFormat="1" ht="13.5" x14ac:dyDescent="0.3"/>
    <row r="1878" customFormat="1" ht="13.5" x14ac:dyDescent="0.3"/>
    <row r="1879" customFormat="1" ht="13.5" x14ac:dyDescent="0.3"/>
    <row r="1880" customFormat="1" ht="13.5" x14ac:dyDescent="0.3"/>
    <row r="1881" customFormat="1" ht="13.5" x14ac:dyDescent="0.3"/>
    <row r="1882" customFormat="1" ht="13.5" x14ac:dyDescent="0.3"/>
    <row r="1883" customFormat="1" ht="13.5" x14ac:dyDescent="0.3"/>
    <row r="1884" customFormat="1" ht="13.5" x14ac:dyDescent="0.3"/>
    <row r="1885" customFormat="1" ht="13.5" x14ac:dyDescent="0.3"/>
    <row r="1886" customFormat="1" ht="13.5" x14ac:dyDescent="0.3"/>
    <row r="1887" customFormat="1" ht="13.5" x14ac:dyDescent="0.3"/>
    <row r="1888" customFormat="1" ht="13.5" x14ac:dyDescent="0.3"/>
    <row r="1889" customFormat="1" ht="13.5" x14ac:dyDescent="0.3"/>
    <row r="1890" customFormat="1" ht="13.5" x14ac:dyDescent="0.3"/>
    <row r="1891" customFormat="1" ht="13.5" x14ac:dyDescent="0.3"/>
    <row r="1892" customFormat="1" ht="13.5" x14ac:dyDescent="0.3"/>
    <row r="1893" customFormat="1" ht="13.5" x14ac:dyDescent="0.3"/>
    <row r="1894" customFormat="1" ht="13.5" x14ac:dyDescent="0.3"/>
    <row r="1895" customFormat="1" ht="13.5" x14ac:dyDescent="0.3"/>
    <row r="1896" customFormat="1" ht="13.5" x14ac:dyDescent="0.3"/>
    <row r="1897" customFormat="1" ht="13.5" x14ac:dyDescent="0.3"/>
    <row r="1898" customFormat="1" ht="13.5" x14ac:dyDescent="0.3"/>
    <row r="1899" customFormat="1" ht="13.5" x14ac:dyDescent="0.3"/>
    <row r="1900" customFormat="1" ht="13.5" x14ac:dyDescent="0.3"/>
    <row r="1901" customFormat="1" ht="13.5" x14ac:dyDescent="0.3"/>
    <row r="1902" customFormat="1" ht="13.5" x14ac:dyDescent="0.3"/>
    <row r="1903" customFormat="1" ht="13.5" x14ac:dyDescent="0.3"/>
    <row r="1904" customFormat="1" ht="13.5" x14ac:dyDescent="0.3"/>
    <row r="1905" customFormat="1" ht="13.5" x14ac:dyDescent="0.3"/>
    <row r="1906" customFormat="1" ht="13.5" x14ac:dyDescent="0.3"/>
    <row r="1907" customFormat="1" ht="13.5" x14ac:dyDescent="0.3"/>
    <row r="1908" customFormat="1" ht="13.5" x14ac:dyDescent="0.3"/>
    <row r="1909" customFormat="1" ht="13.5" x14ac:dyDescent="0.3"/>
    <row r="1910" customFormat="1" ht="13.5" x14ac:dyDescent="0.3"/>
    <row r="1911" customFormat="1" ht="13.5" x14ac:dyDescent="0.3"/>
    <row r="1912" customFormat="1" ht="13.5" x14ac:dyDescent="0.3"/>
    <row r="1913" customFormat="1" ht="13.5" x14ac:dyDescent="0.3"/>
    <row r="1914" customFormat="1" ht="13.5" x14ac:dyDescent="0.3"/>
    <row r="1915" customFormat="1" ht="13.5" x14ac:dyDescent="0.3"/>
    <row r="1916" customFormat="1" ht="13.5" x14ac:dyDescent="0.3"/>
    <row r="1917" customFormat="1" ht="13.5" x14ac:dyDescent="0.3"/>
    <row r="1918" customFormat="1" ht="13.5" x14ac:dyDescent="0.3"/>
    <row r="1919" customFormat="1" ht="13.5" x14ac:dyDescent="0.3"/>
    <row r="1920" customFormat="1" ht="13.5" x14ac:dyDescent="0.3"/>
    <row r="1921" customFormat="1" ht="13.5" x14ac:dyDescent="0.3"/>
    <row r="1922" customFormat="1" ht="13.5" x14ac:dyDescent="0.3"/>
    <row r="1923" customFormat="1" ht="13.5" x14ac:dyDescent="0.3"/>
    <row r="1924" customFormat="1" ht="13.5" x14ac:dyDescent="0.3"/>
    <row r="1925" customFormat="1" ht="13.5" x14ac:dyDescent="0.3"/>
    <row r="1926" customFormat="1" ht="13.5" x14ac:dyDescent="0.3"/>
    <row r="1927" customFormat="1" ht="13.5" x14ac:dyDescent="0.3"/>
    <row r="1928" customFormat="1" ht="13.5" x14ac:dyDescent="0.3"/>
    <row r="1929" customFormat="1" ht="13.5" x14ac:dyDescent="0.3"/>
    <row r="1930" customFormat="1" ht="13.5" x14ac:dyDescent="0.3"/>
    <row r="1931" customFormat="1" ht="13.5" x14ac:dyDescent="0.3"/>
    <row r="1932" customFormat="1" ht="13.5" x14ac:dyDescent="0.3"/>
    <row r="1933" customFormat="1" ht="13.5" x14ac:dyDescent="0.3"/>
    <row r="1934" customFormat="1" ht="13.5" x14ac:dyDescent="0.3"/>
    <row r="1935" customFormat="1" ht="13.5" x14ac:dyDescent="0.3"/>
    <row r="1936" customFormat="1" ht="13.5" x14ac:dyDescent="0.3"/>
    <row r="1937" customFormat="1" ht="13.5" x14ac:dyDescent="0.3"/>
    <row r="1938" customFormat="1" ht="13.5" x14ac:dyDescent="0.3"/>
    <row r="1939" customFormat="1" ht="13.5" x14ac:dyDescent="0.3"/>
    <row r="1940" customFormat="1" ht="13.5" x14ac:dyDescent="0.3"/>
    <row r="1941" customFormat="1" ht="13.5" x14ac:dyDescent="0.3"/>
    <row r="1942" customFormat="1" ht="13.5" x14ac:dyDescent="0.3"/>
    <row r="1943" customFormat="1" ht="13.5" x14ac:dyDescent="0.3"/>
    <row r="1944" customFormat="1" ht="13.5" x14ac:dyDescent="0.3"/>
    <row r="1945" customFormat="1" ht="13.5" x14ac:dyDescent="0.3"/>
    <row r="1946" customFormat="1" ht="13.5" x14ac:dyDescent="0.3"/>
    <row r="1947" customFormat="1" ht="13.5" x14ac:dyDescent="0.3"/>
    <row r="1948" customFormat="1" ht="13.5" x14ac:dyDescent="0.3"/>
    <row r="1949" customFormat="1" ht="13.5" x14ac:dyDescent="0.3"/>
    <row r="1950" customFormat="1" ht="13.5" x14ac:dyDescent="0.3"/>
    <row r="1951" customFormat="1" ht="13.5" x14ac:dyDescent="0.3"/>
    <row r="1952" customFormat="1" ht="13.5" x14ac:dyDescent="0.3"/>
    <row r="1953" customFormat="1" ht="13.5" x14ac:dyDescent="0.3"/>
    <row r="1954" customFormat="1" ht="13.5" x14ac:dyDescent="0.3"/>
    <row r="1955" customFormat="1" ht="13.5" x14ac:dyDescent="0.3"/>
    <row r="1956" customFormat="1" ht="13.5" x14ac:dyDescent="0.3"/>
    <row r="1957" customFormat="1" ht="13.5" x14ac:dyDescent="0.3"/>
    <row r="1958" customFormat="1" ht="13.5" x14ac:dyDescent="0.3"/>
    <row r="1959" customFormat="1" ht="13.5" x14ac:dyDescent="0.3"/>
    <row r="1960" customFormat="1" ht="13.5" x14ac:dyDescent="0.3"/>
    <row r="1961" customFormat="1" ht="13.5" x14ac:dyDescent="0.3"/>
    <row r="1962" customFormat="1" ht="13.5" x14ac:dyDescent="0.3"/>
    <row r="1963" customFormat="1" ht="13.5" x14ac:dyDescent="0.3"/>
    <row r="1964" customFormat="1" ht="13.5" x14ac:dyDescent="0.3"/>
    <row r="1965" customFormat="1" ht="13.5" x14ac:dyDescent="0.3"/>
    <row r="1966" customFormat="1" ht="13.5" x14ac:dyDescent="0.3"/>
    <row r="1967" customFormat="1" ht="13.5" x14ac:dyDescent="0.3"/>
    <row r="1968" customFormat="1" ht="13.5" x14ac:dyDescent="0.3"/>
    <row r="1969" customFormat="1" ht="13.5" x14ac:dyDescent="0.3"/>
    <row r="1970" customFormat="1" ht="13.5" x14ac:dyDescent="0.3"/>
    <row r="1971" customFormat="1" ht="13.5" x14ac:dyDescent="0.3"/>
    <row r="1972" customFormat="1" ht="13.5" x14ac:dyDescent="0.3"/>
    <row r="1973" customFormat="1" ht="13.5" x14ac:dyDescent="0.3"/>
    <row r="1974" customFormat="1" ht="13.5" x14ac:dyDescent="0.3"/>
    <row r="1975" customFormat="1" ht="13.5" x14ac:dyDescent="0.3"/>
    <row r="1976" customFormat="1" ht="13.5" x14ac:dyDescent="0.3"/>
    <row r="1977" customFormat="1" ht="13.5" x14ac:dyDescent="0.3"/>
    <row r="1978" customFormat="1" ht="13.5" x14ac:dyDescent="0.3"/>
    <row r="1979" customFormat="1" ht="13.5" x14ac:dyDescent="0.3"/>
    <row r="1980" customFormat="1" ht="13.5" x14ac:dyDescent="0.3"/>
    <row r="1981" customFormat="1" ht="13.5" x14ac:dyDescent="0.3"/>
    <row r="1982" customFormat="1" ht="13.5" x14ac:dyDescent="0.3"/>
    <row r="1983" customFormat="1" ht="13.5" x14ac:dyDescent="0.3"/>
    <row r="1984" customFormat="1" ht="13.5" x14ac:dyDescent="0.3"/>
    <row r="1985" customFormat="1" ht="13.5" x14ac:dyDescent="0.3"/>
    <row r="1986" customFormat="1" ht="13.5" x14ac:dyDescent="0.3"/>
    <row r="1987" customFormat="1" ht="13.5" x14ac:dyDescent="0.3"/>
    <row r="1988" customFormat="1" ht="13.5" x14ac:dyDescent="0.3"/>
    <row r="1989" customFormat="1" ht="13.5" x14ac:dyDescent="0.3"/>
    <row r="1990" customFormat="1" ht="13.5" x14ac:dyDescent="0.3"/>
    <row r="1991" customFormat="1" ht="13.5" x14ac:dyDescent="0.3"/>
    <row r="1992" customFormat="1" ht="13.5" x14ac:dyDescent="0.3"/>
    <row r="1993" customFormat="1" ht="13.5" x14ac:dyDescent="0.3"/>
    <row r="1994" customFormat="1" ht="13.5" x14ac:dyDescent="0.3"/>
    <row r="1995" customFormat="1" ht="13.5" x14ac:dyDescent="0.3"/>
    <row r="1996" customFormat="1" ht="13.5" x14ac:dyDescent="0.3"/>
    <row r="1997" customFormat="1" ht="13.5" x14ac:dyDescent="0.3"/>
    <row r="1998" customFormat="1" ht="13.5" x14ac:dyDescent="0.3"/>
    <row r="1999" customFormat="1" ht="13.5" x14ac:dyDescent="0.3"/>
    <row r="2000" customFormat="1" ht="13.5" x14ac:dyDescent="0.3"/>
    <row r="2001" customFormat="1" ht="13.5" x14ac:dyDescent="0.3"/>
    <row r="2002" customFormat="1" ht="13.5" x14ac:dyDescent="0.3"/>
    <row r="2003" customFormat="1" ht="13.5" x14ac:dyDescent="0.3"/>
    <row r="2004" customFormat="1" ht="13.5" x14ac:dyDescent="0.3"/>
    <row r="2005" customFormat="1" ht="13.5" x14ac:dyDescent="0.3"/>
    <row r="2006" customFormat="1" ht="13.5" x14ac:dyDescent="0.3"/>
    <row r="2007" customFormat="1" ht="13.5" x14ac:dyDescent="0.3"/>
    <row r="2008" customFormat="1" ht="13.5" x14ac:dyDescent="0.3"/>
    <row r="2009" customFormat="1" ht="13.5" x14ac:dyDescent="0.3"/>
    <row r="2010" customFormat="1" ht="13.5" x14ac:dyDescent="0.3"/>
    <row r="2011" customFormat="1" ht="13.5" x14ac:dyDescent="0.3"/>
    <row r="2012" customFormat="1" ht="13.5" x14ac:dyDescent="0.3"/>
    <row r="2013" customFormat="1" ht="13.5" x14ac:dyDescent="0.3"/>
    <row r="2014" customFormat="1" ht="13.5" x14ac:dyDescent="0.3"/>
    <row r="2015" customFormat="1" ht="13.5" x14ac:dyDescent="0.3"/>
    <row r="2016" customFormat="1" ht="13.5" x14ac:dyDescent="0.3"/>
    <row r="2017" customFormat="1" ht="13.5" x14ac:dyDescent="0.3"/>
    <row r="2018" customFormat="1" ht="13.5" x14ac:dyDescent="0.3"/>
    <row r="2019" customFormat="1" ht="13.5" x14ac:dyDescent="0.3"/>
    <row r="2020" customFormat="1" ht="13.5" x14ac:dyDescent="0.3"/>
    <row r="2021" customFormat="1" ht="13.5" x14ac:dyDescent="0.3"/>
    <row r="2022" customFormat="1" ht="13.5" x14ac:dyDescent="0.3"/>
    <row r="2023" customFormat="1" ht="13.5" x14ac:dyDescent="0.3"/>
    <row r="2024" customFormat="1" ht="13.5" x14ac:dyDescent="0.3"/>
    <row r="2025" customFormat="1" ht="13.5" x14ac:dyDescent="0.3"/>
    <row r="2026" customFormat="1" ht="13.5" x14ac:dyDescent="0.3"/>
    <row r="2027" customFormat="1" ht="13.5" x14ac:dyDescent="0.3"/>
    <row r="2028" customFormat="1" ht="13.5" x14ac:dyDescent="0.3"/>
    <row r="2029" customFormat="1" ht="13.5" x14ac:dyDescent="0.3"/>
    <row r="2030" customFormat="1" ht="13.5" x14ac:dyDescent="0.3"/>
    <row r="2031" customFormat="1" ht="13.5" x14ac:dyDescent="0.3"/>
    <row r="2032" customFormat="1" ht="13.5" x14ac:dyDescent="0.3"/>
    <row r="2033" customFormat="1" ht="13.5" x14ac:dyDescent="0.3"/>
    <row r="2034" customFormat="1" ht="13.5" x14ac:dyDescent="0.3"/>
    <row r="2035" customFormat="1" ht="13.5" x14ac:dyDescent="0.3"/>
    <row r="2036" customFormat="1" ht="13.5" x14ac:dyDescent="0.3"/>
    <row r="2037" customFormat="1" ht="13.5" x14ac:dyDescent="0.3"/>
    <row r="2038" customFormat="1" ht="13.5" x14ac:dyDescent="0.3"/>
    <row r="2039" customFormat="1" ht="13.5" x14ac:dyDescent="0.3"/>
    <row r="2040" customFormat="1" ht="13.5" x14ac:dyDescent="0.3"/>
    <row r="2041" customFormat="1" ht="13.5" x14ac:dyDescent="0.3"/>
    <row r="2042" customFormat="1" ht="13.5" x14ac:dyDescent="0.3"/>
    <row r="2043" customFormat="1" ht="13.5" x14ac:dyDescent="0.3"/>
    <row r="2044" customFormat="1" ht="13.5" x14ac:dyDescent="0.3"/>
    <row r="2045" customFormat="1" ht="13.5" x14ac:dyDescent="0.3"/>
    <row r="2046" customFormat="1" ht="13.5" x14ac:dyDescent="0.3"/>
    <row r="2047" customFormat="1" ht="13.5" x14ac:dyDescent="0.3"/>
    <row r="2048" customFormat="1" ht="13.5" x14ac:dyDescent="0.3"/>
    <row r="2049" customFormat="1" ht="13.5" x14ac:dyDescent="0.3"/>
    <row r="2050" customFormat="1" ht="13.5" x14ac:dyDescent="0.3"/>
    <row r="2051" customFormat="1" ht="13.5" x14ac:dyDescent="0.3"/>
    <row r="2052" customFormat="1" ht="13.5" x14ac:dyDescent="0.3"/>
    <row r="2053" customFormat="1" ht="13.5" x14ac:dyDescent="0.3"/>
    <row r="2054" customFormat="1" ht="13.5" x14ac:dyDescent="0.3"/>
    <row r="2055" customFormat="1" ht="13.5" x14ac:dyDescent="0.3"/>
    <row r="2056" customFormat="1" ht="13.5" x14ac:dyDescent="0.3"/>
    <row r="2057" customFormat="1" ht="13.5" x14ac:dyDescent="0.3"/>
    <row r="2058" customFormat="1" ht="13.5" x14ac:dyDescent="0.3"/>
    <row r="2059" customFormat="1" ht="13.5" x14ac:dyDescent="0.3"/>
    <row r="2060" customFormat="1" ht="13.5" x14ac:dyDescent="0.3"/>
    <row r="2061" customFormat="1" ht="13.5" x14ac:dyDescent="0.3"/>
    <row r="2062" customFormat="1" ht="13.5" x14ac:dyDescent="0.3"/>
    <row r="2063" customFormat="1" ht="13.5" x14ac:dyDescent="0.3"/>
    <row r="2064" customFormat="1" ht="13.5" x14ac:dyDescent="0.3"/>
    <row r="2065" customFormat="1" ht="13.5" x14ac:dyDescent="0.3"/>
    <row r="2066" customFormat="1" ht="13.5" x14ac:dyDescent="0.3"/>
    <row r="2067" customFormat="1" ht="13.5" x14ac:dyDescent="0.3"/>
    <row r="2068" customFormat="1" ht="13.5" x14ac:dyDescent="0.3"/>
    <row r="2069" customFormat="1" ht="13.5" x14ac:dyDescent="0.3"/>
    <row r="2070" customFormat="1" ht="13.5" x14ac:dyDescent="0.3"/>
    <row r="2071" customFormat="1" ht="13.5" x14ac:dyDescent="0.3"/>
    <row r="2072" customFormat="1" ht="13.5" x14ac:dyDescent="0.3"/>
    <row r="2073" customFormat="1" ht="13.5" x14ac:dyDescent="0.3"/>
    <row r="2074" customFormat="1" ht="13.5" x14ac:dyDescent="0.3"/>
    <row r="2075" customFormat="1" ht="13.5" x14ac:dyDescent="0.3"/>
    <row r="2076" customFormat="1" ht="13.5" x14ac:dyDescent="0.3"/>
    <row r="2077" customFormat="1" ht="13.5" x14ac:dyDescent="0.3"/>
    <row r="2078" customFormat="1" ht="13.5" x14ac:dyDescent="0.3"/>
    <row r="2079" customFormat="1" ht="13.5" x14ac:dyDescent="0.3"/>
    <row r="2080" customFormat="1" ht="13.5" x14ac:dyDescent="0.3"/>
    <row r="2081" customFormat="1" ht="13.5" x14ac:dyDescent="0.3"/>
    <row r="2082" customFormat="1" ht="13.5" x14ac:dyDescent="0.3"/>
    <row r="2083" customFormat="1" ht="13.5" x14ac:dyDescent="0.3"/>
    <row r="2084" customFormat="1" ht="13.5" x14ac:dyDescent="0.3"/>
    <row r="2085" customFormat="1" ht="13.5" x14ac:dyDescent="0.3"/>
    <row r="2086" customFormat="1" ht="13.5" x14ac:dyDescent="0.3"/>
    <row r="2087" customFormat="1" ht="13.5" x14ac:dyDescent="0.3"/>
    <row r="2088" customFormat="1" ht="13.5" x14ac:dyDescent="0.3"/>
    <row r="2089" customFormat="1" ht="13.5" x14ac:dyDescent="0.3"/>
    <row r="2090" customFormat="1" ht="13.5" x14ac:dyDescent="0.3"/>
    <row r="2091" customFormat="1" ht="13.5" x14ac:dyDescent="0.3"/>
    <row r="2092" customFormat="1" ht="13.5" x14ac:dyDescent="0.3"/>
    <row r="2093" customFormat="1" ht="13.5" x14ac:dyDescent="0.3"/>
    <row r="2094" customFormat="1" ht="13.5" x14ac:dyDescent="0.3"/>
    <row r="2095" customFormat="1" ht="13.5" x14ac:dyDescent="0.3"/>
    <row r="2096" customFormat="1" ht="13.5" x14ac:dyDescent="0.3"/>
    <row r="2097" customFormat="1" ht="13.5" x14ac:dyDescent="0.3"/>
    <row r="2098" customFormat="1" ht="13.5" x14ac:dyDescent="0.3"/>
    <row r="2099" customFormat="1" ht="13.5" x14ac:dyDescent="0.3"/>
    <row r="2100" customFormat="1" ht="13.5" x14ac:dyDescent="0.3"/>
    <row r="2101" customFormat="1" ht="13.5" x14ac:dyDescent="0.3"/>
    <row r="2102" customFormat="1" ht="13.5" x14ac:dyDescent="0.3"/>
    <row r="2103" customFormat="1" ht="13.5" x14ac:dyDescent="0.3"/>
    <row r="2104" customFormat="1" ht="13.5" x14ac:dyDescent="0.3"/>
    <row r="2105" customFormat="1" ht="13.5" x14ac:dyDescent="0.3"/>
    <row r="2106" customFormat="1" ht="13.5" x14ac:dyDescent="0.3"/>
    <row r="2107" customFormat="1" ht="13.5" x14ac:dyDescent="0.3"/>
    <row r="2108" customFormat="1" ht="13.5" x14ac:dyDescent="0.3"/>
    <row r="2109" customFormat="1" ht="13.5" x14ac:dyDescent="0.3"/>
    <row r="2110" customFormat="1" ht="13.5" x14ac:dyDescent="0.3"/>
    <row r="2111" customFormat="1" ht="13.5" x14ac:dyDescent="0.3"/>
    <row r="2112" customFormat="1" ht="13.5" x14ac:dyDescent="0.3"/>
    <row r="2113" customFormat="1" ht="13.5" x14ac:dyDescent="0.3"/>
    <row r="2114" customFormat="1" ht="13.5" x14ac:dyDescent="0.3"/>
    <row r="2115" customFormat="1" ht="13.5" x14ac:dyDescent="0.3"/>
    <row r="2116" customFormat="1" ht="13.5" x14ac:dyDescent="0.3"/>
    <row r="2117" customFormat="1" ht="13.5" x14ac:dyDescent="0.3"/>
    <row r="2118" customFormat="1" ht="13.5" x14ac:dyDescent="0.3"/>
    <row r="2119" customFormat="1" ht="13.5" x14ac:dyDescent="0.3"/>
    <row r="2120" customFormat="1" ht="13.5" x14ac:dyDescent="0.3"/>
    <row r="2121" customFormat="1" ht="13.5" x14ac:dyDescent="0.3"/>
    <row r="2122" customFormat="1" ht="13.5" x14ac:dyDescent="0.3"/>
    <row r="2123" customFormat="1" ht="13.5" x14ac:dyDescent="0.3"/>
    <row r="2124" customFormat="1" ht="13.5" x14ac:dyDescent="0.3"/>
    <row r="2125" customFormat="1" ht="13.5" x14ac:dyDescent="0.3"/>
    <row r="2126" customFormat="1" ht="13.5" x14ac:dyDescent="0.3"/>
    <row r="2127" customFormat="1" ht="13.5" x14ac:dyDescent="0.3"/>
    <row r="2128" customFormat="1" ht="13.5" x14ac:dyDescent="0.3"/>
    <row r="2129" customFormat="1" ht="13.5" x14ac:dyDescent="0.3"/>
    <row r="2130" customFormat="1" ht="13.5" x14ac:dyDescent="0.3"/>
    <row r="2131" customFormat="1" ht="13.5" x14ac:dyDescent="0.3"/>
    <row r="2132" customFormat="1" ht="13.5" x14ac:dyDescent="0.3"/>
    <row r="2133" customFormat="1" ht="13.5" x14ac:dyDescent="0.3"/>
    <row r="2134" customFormat="1" ht="13.5" x14ac:dyDescent="0.3"/>
    <row r="2135" customFormat="1" ht="13.5" x14ac:dyDescent="0.3"/>
    <row r="2136" customFormat="1" ht="13.5" x14ac:dyDescent="0.3"/>
    <row r="2137" customFormat="1" ht="13.5" x14ac:dyDescent="0.3"/>
    <row r="2138" customFormat="1" ht="13.5" x14ac:dyDescent="0.3"/>
    <row r="2139" customFormat="1" ht="13.5" x14ac:dyDescent="0.3"/>
    <row r="2140" customFormat="1" ht="13.5" x14ac:dyDescent="0.3"/>
    <row r="2141" customFormat="1" ht="13.5" x14ac:dyDescent="0.3"/>
    <row r="2142" customFormat="1" ht="13.5" x14ac:dyDescent="0.3"/>
    <row r="2143" customFormat="1" ht="13.5" x14ac:dyDescent="0.3"/>
    <row r="2144" customFormat="1" ht="13.5" x14ac:dyDescent="0.3"/>
    <row r="2145" customFormat="1" ht="13.5" x14ac:dyDescent="0.3"/>
    <row r="2146" customFormat="1" ht="13.5" x14ac:dyDescent="0.3"/>
    <row r="2147" customFormat="1" ht="13.5" x14ac:dyDescent="0.3"/>
    <row r="2148" customFormat="1" ht="13.5" x14ac:dyDescent="0.3"/>
    <row r="2149" customFormat="1" ht="13.5" x14ac:dyDescent="0.3"/>
    <row r="2150" customFormat="1" ht="13.5" x14ac:dyDescent="0.3"/>
    <row r="2151" customFormat="1" ht="13.5" x14ac:dyDescent="0.3"/>
    <row r="2152" customFormat="1" ht="13.5" x14ac:dyDescent="0.3"/>
    <row r="2153" customFormat="1" ht="13.5" x14ac:dyDescent="0.3"/>
    <row r="2154" customFormat="1" ht="13.5" x14ac:dyDescent="0.3"/>
    <row r="2155" customFormat="1" ht="13.5" x14ac:dyDescent="0.3"/>
    <row r="2156" customFormat="1" ht="13.5" x14ac:dyDescent="0.3"/>
    <row r="2157" customFormat="1" ht="13.5" x14ac:dyDescent="0.3"/>
    <row r="2158" customFormat="1" ht="13.5" x14ac:dyDescent="0.3"/>
    <row r="2159" customFormat="1" ht="13.5" x14ac:dyDescent="0.3"/>
    <row r="2160" customFormat="1" ht="13.5" x14ac:dyDescent="0.3"/>
    <row r="2161" customFormat="1" ht="13.5" x14ac:dyDescent="0.3"/>
    <row r="2162" customFormat="1" ht="13.5" x14ac:dyDescent="0.3"/>
    <row r="2163" customFormat="1" ht="13.5" x14ac:dyDescent="0.3"/>
    <row r="2164" customFormat="1" ht="13.5" x14ac:dyDescent="0.3"/>
    <row r="2165" customFormat="1" ht="13.5" x14ac:dyDescent="0.3"/>
    <row r="2166" customFormat="1" ht="13.5" x14ac:dyDescent="0.3"/>
    <row r="2167" customFormat="1" ht="13.5" x14ac:dyDescent="0.3"/>
    <row r="2168" customFormat="1" ht="13.5" x14ac:dyDescent="0.3"/>
    <row r="2169" customFormat="1" ht="13.5" x14ac:dyDescent="0.3"/>
    <row r="2170" customFormat="1" ht="13.5" x14ac:dyDescent="0.3"/>
    <row r="2171" customFormat="1" ht="13.5" x14ac:dyDescent="0.3"/>
    <row r="2172" customFormat="1" ht="13.5" x14ac:dyDescent="0.3"/>
    <row r="2173" customFormat="1" ht="13.5" x14ac:dyDescent="0.3"/>
    <row r="2174" customFormat="1" ht="13.5" x14ac:dyDescent="0.3"/>
    <row r="2175" customFormat="1" ht="13.5" x14ac:dyDescent="0.3"/>
    <row r="2176" customFormat="1" ht="13.5" x14ac:dyDescent="0.3"/>
    <row r="2177" customFormat="1" ht="13.5" x14ac:dyDescent="0.3"/>
    <row r="2178" customFormat="1" ht="13.5" x14ac:dyDescent="0.3"/>
    <row r="2179" customFormat="1" ht="13.5" x14ac:dyDescent="0.3"/>
    <row r="2180" customFormat="1" ht="13.5" x14ac:dyDescent="0.3"/>
    <row r="2181" customFormat="1" ht="13.5" x14ac:dyDescent="0.3"/>
    <row r="2182" customFormat="1" ht="13.5" x14ac:dyDescent="0.3"/>
    <row r="2183" customFormat="1" ht="13.5" x14ac:dyDescent="0.3"/>
    <row r="2184" customFormat="1" ht="13.5" x14ac:dyDescent="0.3"/>
    <row r="2185" customFormat="1" ht="13.5" x14ac:dyDescent="0.3"/>
    <row r="2186" customFormat="1" ht="13.5" x14ac:dyDescent="0.3"/>
    <row r="2187" customFormat="1" ht="13.5" x14ac:dyDescent="0.3"/>
    <row r="2188" customFormat="1" ht="13.5" x14ac:dyDescent="0.3"/>
    <row r="2189" customFormat="1" ht="13.5" x14ac:dyDescent="0.3"/>
    <row r="2190" customFormat="1" ht="13.5" x14ac:dyDescent="0.3"/>
    <row r="2191" customFormat="1" ht="13.5" x14ac:dyDescent="0.3"/>
    <row r="2192" customFormat="1" ht="13.5" x14ac:dyDescent="0.3"/>
    <row r="2193" customFormat="1" ht="13.5" x14ac:dyDescent="0.3"/>
    <row r="2194" customFormat="1" ht="13.5" x14ac:dyDescent="0.3"/>
    <row r="2195" customFormat="1" ht="13.5" x14ac:dyDescent="0.3"/>
    <row r="2196" customFormat="1" ht="13.5" x14ac:dyDescent="0.3"/>
    <row r="2197" customFormat="1" ht="13.5" x14ac:dyDescent="0.3"/>
    <row r="2198" customFormat="1" ht="13.5" x14ac:dyDescent="0.3"/>
    <row r="2199" customFormat="1" ht="13.5" x14ac:dyDescent="0.3"/>
    <row r="2200" customFormat="1" ht="13.5" x14ac:dyDescent="0.3"/>
    <row r="2201" customFormat="1" ht="13.5" x14ac:dyDescent="0.3"/>
    <row r="2202" customFormat="1" ht="13.5" x14ac:dyDescent="0.3"/>
    <row r="2203" customFormat="1" ht="13.5" x14ac:dyDescent="0.3"/>
    <row r="2204" customFormat="1" ht="13.5" x14ac:dyDescent="0.3"/>
    <row r="2205" customFormat="1" ht="13.5" x14ac:dyDescent="0.3"/>
    <row r="2206" customFormat="1" ht="13.5" x14ac:dyDescent="0.3"/>
    <row r="2207" customFormat="1" ht="13.5" x14ac:dyDescent="0.3"/>
    <row r="2208" customFormat="1" ht="13.5" x14ac:dyDescent="0.3"/>
    <row r="2209" customFormat="1" ht="13.5" x14ac:dyDescent="0.3"/>
    <row r="2210" customFormat="1" ht="13.5" x14ac:dyDescent="0.3"/>
    <row r="2211" customFormat="1" ht="13.5" x14ac:dyDescent="0.3"/>
    <row r="2212" customFormat="1" ht="13.5" x14ac:dyDescent="0.3"/>
    <row r="2213" customFormat="1" ht="13.5" x14ac:dyDescent="0.3"/>
    <row r="2214" customFormat="1" ht="13.5" x14ac:dyDescent="0.3"/>
    <row r="2215" customFormat="1" ht="13.5" x14ac:dyDescent="0.3"/>
    <row r="2216" customFormat="1" ht="13.5" x14ac:dyDescent="0.3"/>
    <row r="2217" customFormat="1" ht="13.5" x14ac:dyDescent="0.3"/>
    <row r="2218" customFormat="1" ht="13.5" x14ac:dyDescent="0.3"/>
    <row r="2219" customFormat="1" ht="13.5" x14ac:dyDescent="0.3"/>
    <row r="2220" customFormat="1" ht="13.5" x14ac:dyDescent="0.3"/>
    <row r="2221" customFormat="1" ht="13.5" x14ac:dyDescent="0.3"/>
    <row r="2222" customFormat="1" ht="13.5" x14ac:dyDescent="0.3"/>
    <row r="2223" customFormat="1" ht="13.5" x14ac:dyDescent="0.3"/>
    <row r="2224" customFormat="1" ht="13.5" x14ac:dyDescent="0.3"/>
    <row r="2225" customFormat="1" ht="13.5" x14ac:dyDescent="0.3"/>
    <row r="2226" customFormat="1" ht="13.5" x14ac:dyDescent="0.3"/>
    <row r="2227" customFormat="1" ht="13.5" x14ac:dyDescent="0.3"/>
    <row r="2228" customFormat="1" ht="13.5" x14ac:dyDescent="0.3"/>
    <row r="2229" customFormat="1" ht="13.5" x14ac:dyDescent="0.3"/>
    <row r="2230" customFormat="1" ht="13.5" x14ac:dyDescent="0.3"/>
    <row r="2231" customFormat="1" ht="13.5" x14ac:dyDescent="0.3"/>
    <row r="2232" customFormat="1" ht="13.5" x14ac:dyDescent="0.3"/>
    <row r="2233" customFormat="1" ht="13.5" x14ac:dyDescent="0.3"/>
    <row r="2234" customFormat="1" ht="13.5" x14ac:dyDescent="0.3"/>
    <row r="2235" customFormat="1" ht="13.5" x14ac:dyDescent="0.3"/>
    <row r="2236" customFormat="1" ht="13.5" x14ac:dyDescent="0.3"/>
    <row r="2237" customFormat="1" ht="13.5" x14ac:dyDescent="0.3"/>
    <row r="2238" customFormat="1" ht="13.5" x14ac:dyDescent="0.3"/>
    <row r="2239" customFormat="1" ht="13.5" x14ac:dyDescent="0.3"/>
    <row r="2240" customFormat="1" ht="13.5" x14ac:dyDescent="0.3"/>
    <row r="2241" customFormat="1" ht="13.5" x14ac:dyDescent="0.3"/>
    <row r="2242" customFormat="1" ht="13.5" x14ac:dyDescent="0.3"/>
    <row r="2243" customFormat="1" ht="13.5" x14ac:dyDescent="0.3"/>
    <row r="2244" customFormat="1" ht="13.5" x14ac:dyDescent="0.3"/>
    <row r="2245" customFormat="1" ht="13.5" x14ac:dyDescent="0.3"/>
    <row r="2246" customFormat="1" ht="13.5" x14ac:dyDescent="0.3"/>
    <row r="2247" customFormat="1" ht="13.5" x14ac:dyDescent="0.3"/>
    <row r="2248" customFormat="1" ht="13.5" x14ac:dyDescent="0.3"/>
    <row r="2249" customFormat="1" ht="13.5" x14ac:dyDescent="0.3"/>
    <row r="2250" customFormat="1" ht="13.5" x14ac:dyDescent="0.3"/>
    <row r="2251" customFormat="1" ht="13.5" x14ac:dyDescent="0.3"/>
    <row r="2252" customFormat="1" ht="13.5" x14ac:dyDescent="0.3"/>
    <row r="2253" customFormat="1" ht="13.5" x14ac:dyDescent="0.3"/>
    <row r="2254" customFormat="1" ht="13.5" x14ac:dyDescent="0.3"/>
    <row r="2255" customFormat="1" ht="13.5" x14ac:dyDescent="0.3"/>
    <row r="2256" customFormat="1" ht="13.5" x14ac:dyDescent="0.3"/>
    <row r="2257" customFormat="1" ht="13.5" x14ac:dyDescent="0.3"/>
    <row r="2258" customFormat="1" ht="13.5" x14ac:dyDescent="0.3"/>
    <row r="2259" customFormat="1" ht="13.5" x14ac:dyDescent="0.3"/>
    <row r="2260" customFormat="1" ht="13.5" x14ac:dyDescent="0.3"/>
    <row r="2261" customFormat="1" ht="13.5" x14ac:dyDescent="0.3"/>
    <row r="2262" customFormat="1" ht="13.5" x14ac:dyDescent="0.3"/>
    <row r="2263" customFormat="1" ht="13.5" x14ac:dyDescent="0.3"/>
    <row r="2264" customFormat="1" ht="13.5" x14ac:dyDescent="0.3"/>
    <row r="2265" customFormat="1" ht="13.5" x14ac:dyDescent="0.3"/>
    <row r="2266" customFormat="1" ht="13.5" x14ac:dyDescent="0.3"/>
    <row r="2267" customFormat="1" ht="13.5" x14ac:dyDescent="0.3"/>
    <row r="2268" customFormat="1" ht="13.5" x14ac:dyDescent="0.3"/>
    <row r="2269" customFormat="1" ht="13.5" x14ac:dyDescent="0.3"/>
    <row r="2270" customFormat="1" ht="13.5" x14ac:dyDescent="0.3"/>
    <row r="2271" customFormat="1" ht="13.5" x14ac:dyDescent="0.3"/>
    <row r="2272" customFormat="1" ht="13.5" x14ac:dyDescent="0.3"/>
    <row r="2273" customFormat="1" ht="13.5" x14ac:dyDescent="0.3"/>
    <row r="2274" customFormat="1" ht="13.5" x14ac:dyDescent="0.3"/>
    <row r="2275" customFormat="1" ht="13.5" x14ac:dyDescent="0.3"/>
    <row r="2276" customFormat="1" ht="13.5" x14ac:dyDescent="0.3"/>
    <row r="2277" customFormat="1" ht="13.5" x14ac:dyDescent="0.3"/>
    <row r="2278" customFormat="1" ht="13.5" x14ac:dyDescent="0.3"/>
    <row r="2279" customFormat="1" ht="13.5" x14ac:dyDescent="0.3"/>
    <row r="2280" customFormat="1" ht="13.5" x14ac:dyDescent="0.3"/>
    <row r="2281" customFormat="1" ht="13.5" x14ac:dyDescent="0.3"/>
    <row r="2282" customFormat="1" ht="13.5" x14ac:dyDescent="0.3"/>
    <row r="2283" customFormat="1" ht="13.5" x14ac:dyDescent="0.3"/>
    <row r="2284" customFormat="1" ht="13.5" x14ac:dyDescent="0.3"/>
    <row r="2285" customFormat="1" ht="13.5" x14ac:dyDescent="0.3"/>
    <row r="2286" customFormat="1" ht="13.5" x14ac:dyDescent="0.3"/>
    <row r="2287" customFormat="1" ht="13.5" x14ac:dyDescent="0.3"/>
    <row r="2288" customFormat="1" ht="13.5" x14ac:dyDescent="0.3"/>
    <row r="2289" customFormat="1" ht="13.5" x14ac:dyDescent="0.3"/>
    <row r="2290" customFormat="1" ht="13.5" x14ac:dyDescent="0.3"/>
    <row r="2291" customFormat="1" ht="13.5" x14ac:dyDescent="0.3"/>
    <row r="2292" customFormat="1" ht="13.5" x14ac:dyDescent="0.3"/>
    <row r="2293" customFormat="1" ht="13.5" x14ac:dyDescent="0.3"/>
    <row r="2294" customFormat="1" ht="13.5" x14ac:dyDescent="0.3"/>
    <row r="2295" customFormat="1" ht="13.5" x14ac:dyDescent="0.3"/>
    <row r="2296" customFormat="1" ht="13.5" x14ac:dyDescent="0.3"/>
    <row r="2297" customFormat="1" ht="13.5" x14ac:dyDescent="0.3"/>
    <row r="2298" customFormat="1" ht="13.5" x14ac:dyDescent="0.3"/>
    <row r="2299" customFormat="1" ht="13.5" x14ac:dyDescent="0.3"/>
    <row r="2300" customFormat="1" ht="13.5" x14ac:dyDescent="0.3"/>
    <row r="2301" customFormat="1" ht="13.5" x14ac:dyDescent="0.3"/>
    <row r="2302" customFormat="1" ht="13.5" x14ac:dyDescent="0.3"/>
    <row r="2303" customFormat="1" ht="13.5" x14ac:dyDescent="0.3"/>
    <row r="2304" customFormat="1" ht="13.5" x14ac:dyDescent="0.3"/>
    <row r="2305" customFormat="1" ht="13.5" x14ac:dyDescent="0.3"/>
    <row r="2306" customFormat="1" ht="13.5" x14ac:dyDescent="0.3"/>
    <row r="2307" customFormat="1" ht="13.5" x14ac:dyDescent="0.3"/>
    <row r="2308" customFormat="1" ht="13.5" x14ac:dyDescent="0.3"/>
    <row r="2309" customFormat="1" ht="13.5" x14ac:dyDescent="0.3"/>
    <row r="2310" customFormat="1" ht="13.5" x14ac:dyDescent="0.3"/>
    <row r="2311" customFormat="1" ht="13.5" x14ac:dyDescent="0.3"/>
    <row r="2312" customFormat="1" ht="13.5" x14ac:dyDescent="0.3"/>
    <row r="2313" customFormat="1" ht="13.5" x14ac:dyDescent="0.3"/>
    <row r="2314" customFormat="1" ht="13.5" x14ac:dyDescent="0.3"/>
    <row r="2315" customFormat="1" ht="13.5" x14ac:dyDescent="0.3"/>
    <row r="2316" customFormat="1" ht="13.5" x14ac:dyDescent="0.3"/>
    <row r="2317" customFormat="1" ht="13.5" x14ac:dyDescent="0.3"/>
    <row r="2318" customFormat="1" ht="13.5" x14ac:dyDescent="0.3"/>
    <row r="2319" customFormat="1" ht="13.5" x14ac:dyDescent="0.3"/>
    <row r="2320" customFormat="1" ht="13.5" x14ac:dyDescent="0.3"/>
    <row r="2321" customFormat="1" ht="13.5" x14ac:dyDescent="0.3"/>
    <row r="2322" customFormat="1" ht="13.5" x14ac:dyDescent="0.3"/>
    <row r="2323" customFormat="1" ht="13.5" x14ac:dyDescent="0.3"/>
    <row r="2324" customFormat="1" ht="13.5" x14ac:dyDescent="0.3"/>
    <row r="2325" customFormat="1" ht="13.5" x14ac:dyDescent="0.3"/>
    <row r="2326" customFormat="1" ht="13.5" x14ac:dyDescent="0.3"/>
    <row r="2327" customFormat="1" ht="13.5" x14ac:dyDescent="0.3"/>
    <row r="2328" customFormat="1" ht="13.5" x14ac:dyDescent="0.3"/>
    <row r="2329" customFormat="1" ht="13.5" x14ac:dyDescent="0.3"/>
    <row r="2330" customFormat="1" ht="13.5" x14ac:dyDescent="0.3"/>
    <row r="2331" customFormat="1" ht="13.5" x14ac:dyDescent="0.3"/>
    <row r="2332" customFormat="1" ht="13.5" x14ac:dyDescent="0.3"/>
    <row r="2333" customFormat="1" ht="13.5" x14ac:dyDescent="0.3"/>
    <row r="2334" customFormat="1" ht="13.5" x14ac:dyDescent="0.3"/>
    <row r="2335" customFormat="1" ht="13.5" x14ac:dyDescent="0.3"/>
    <row r="2336" customFormat="1" ht="13.5" x14ac:dyDescent="0.3"/>
    <row r="2337" customFormat="1" ht="13.5" x14ac:dyDescent="0.3"/>
    <row r="2338" customFormat="1" ht="13.5" x14ac:dyDescent="0.3"/>
    <row r="2339" customFormat="1" ht="13.5" x14ac:dyDescent="0.3"/>
    <row r="2340" customFormat="1" ht="13.5" x14ac:dyDescent="0.3"/>
    <row r="2341" customFormat="1" ht="13.5" x14ac:dyDescent="0.3"/>
    <row r="2342" customFormat="1" ht="13.5" x14ac:dyDescent="0.3"/>
    <row r="2343" customFormat="1" ht="13.5" x14ac:dyDescent="0.3"/>
    <row r="2344" customFormat="1" ht="13.5" x14ac:dyDescent="0.3"/>
    <row r="2345" customFormat="1" ht="13.5" x14ac:dyDescent="0.3"/>
    <row r="2346" customFormat="1" ht="13.5" x14ac:dyDescent="0.3"/>
    <row r="2347" customFormat="1" ht="13.5" x14ac:dyDescent="0.3"/>
    <row r="2348" customFormat="1" ht="13.5" x14ac:dyDescent="0.3"/>
    <row r="2349" customFormat="1" ht="13.5" x14ac:dyDescent="0.3"/>
    <row r="2350" customFormat="1" ht="13.5" x14ac:dyDescent="0.3"/>
    <row r="2351" customFormat="1" ht="13.5" x14ac:dyDescent="0.3"/>
    <row r="2352" customFormat="1" ht="13.5" x14ac:dyDescent="0.3"/>
    <row r="2353" customFormat="1" ht="13.5" x14ac:dyDescent="0.3"/>
    <row r="2354" customFormat="1" ht="13.5" x14ac:dyDescent="0.3"/>
    <row r="2355" customFormat="1" ht="13.5" x14ac:dyDescent="0.3"/>
    <row r="2356" customFormat="1" ht="13.5" x14ac:dyDescent="0.3"/>
    <row r="2357" customFormat="1" ht="13.5" x14ac:dyDescent="0.3"/>
    <row r="2358" customFormat="1" ht="13.5" x14ac:dyDescent="0.3"/>
    <row r="2359" customFormat="1" ht="13.5" x14ac:dyDescent="0.3"/>
    <row r="2360" customFormat="1" ht="13.5" x14ac:dyDescent="0.3"/>
    <row r="2361" customFormat="1" ht="13.5" x14ac:dyDescent="0.3"/>
    <row r="2362" customFormat="1" ht="13.5" x14ac:dyDescent="0.3"/>
    <row r="2363" customFormat="1" ht="13.5" x14ac:dyDescent="0.3"/>
    <row r="2364" customFormat="1" ht="13.5" x14ac:dyDescent="0.3"/>
    <row r="2365" customFormat="1" ht="13.5" x14ac:dyDescent="0.3"/>
    <row r="2366" customFormat="1" ht="13.5" x14ac:dyDescent="0.3"/>
    <row r="2367" customFormat="1" ht="13.5" x14ac:dyDescent="0.3"/>
    <row r="2368" customFormat="1" ht="13.5" x14ac:dyDescent="0.3"/>
    <row r="2369" customFormat="1" ht="13.5" x14ac:dyDescent="0.3"/>
    <row r="2370" customFormat="1" ht="13.5" x14ac:dyDescent="0.3"/>
    <row r="2371" customFormat="1" ht="13.5" x14ac:dyDescent="0.3"/>
    <row r="2372" customFormat="1" ht="13.5" x14ac:dyDescent="0.3"/>
    <row r="2373" customFormat="1" ht="13.5" x14ac:dyDescent="0.3"/>
    <row r="2374" customFormat="1" ht="13.5" x14ac:dyDescent="0.3"/>
    <row r="2375" customFormat="1" ht="13.5" x14ac:dyDescent="0.3"/>
    <row r="2376" customFormat="1" ht="13.5" x14ac:dyDescent="0.3"/>
    <row r="2377" customFormat="1" ht="13.5" x14ac:dyDescent="0.3"/>
    <row r="2378" customFormat="1" ht="13.5" x14ac:dyDescent="0.3"/>
    <row r="2379" customFormat="1" ht="13.5" x14ac:dyDescent="0.3"/>
    <row r="2380" customFormat="1" ht="13.5" x14ac:dyDescent="0.3"/>
    <row r="2381" customFormat="1" ht="13.5" x14ac:dyDescent="0.3"/>
    <row r="2382" customFormat="1" ht="13.5" x14ac:dyDescent="0.3"/>
    <row r="2383" customFormat="1" ht="13.5" x14ac:dyDescent="0.3"/>
    <row r="2384" customFormat="1" ht="13.5" x14ac:dyDescent="0.3"/>
    <row r="2385" customFormat="1" ht="13.5" x14ac:dyDescent="0.3"/>
    <row r="2386" customFormat="1" ht="13.5" x14ac:dyDescent="0.3"/>
    <row r="2387" customFormat="1" ht="13.5" x14ac:dyDescent="0.3"/>
    <row r="2388" customFormat="1" ht="13.5" x14ac:dyDescent="0.3"/>
    <row r="2389" customFormat="1" ht="13.5" x14ac:dyDescent="0.3"/>
    <row r="2390" customFormat="1" ht="13.5" x14ac:dyDescent="0.3"/>
    <row r="2391" customFormat="1" ht="13.5" x14ac:dyDescent="0.3"/>
    <row r="2392" customFormat="1" ht="13.5" x14ac:dyDescent="0.3"/>
    <row r="2393" customFormat="1" ht="13.5" x14ac:dyDescent="0.3"/>
    <row r="2394" customFormat="1" ht="13.5" x14ac:dyDescent="0.3"/>
    <row r="2395" customFormat="1" ht="13.5" x14ac:dyDescent="0.3"/>
    <row r="2396" customFormat="1" ht="13.5" x14ac:dyDescent="0.3"/>
    <row r="2397" customFormat="1" ht="13.5" x14ac:dyDescent="0.3"/>
    <row r="2398" customFormat="1" ht="13.5" x14ac:dyDescent="0.3"/>
    <row r="2399" customFormat="1" ht="13.5" x14ac:dyDescent="0.3"/>
    <row r="2400" customFormat="1" ht="13.5" x14ac:dyDescent="0.3"/>
    <row r="2401" customFormat="1" ht="13.5" x14ac:dyDescent="0.3"/>
    <row r="2402" customFormat="1" ht="13.5" x14ac:dyDescent="0.3"/>
    <row r="2403" customFormat="1" ht="13.5" x14ac:dyDescent="0.3"/>
    <row r="2404" customFormat="1" ht="13.5" x14ac:dyDescent="0.3"/>
    <row r="2405" customFormat="1" ht="13.5" x14ac:dyDescent="0.3"/>
    <row r="2406" customFormat="1" ht="13.5" x14ac:dyDescent="0.3"/>
    <row r="2407" customFormat="1" ht="13.5" x14ac:dyDescent="0.3"/>
    <row r="2408" customFormat="1" ht="13.5" x14ac:dyDescent="0.3"/>
    <row r="2409" customFormat="1" ht="13.5" x14ac:dyDescent="0.3"/>
    <row r="2410" customFormat="1" ht="13.5" x14ac:dyDescent="0.3"/>
    <row r="2411" customFormat="1" ht="13.5" x14ac:dyDescent="0.3"/>
    <row r="2412" customFormat="1" ht="13.5" x14ac:dyDescent="0.3"/>
    <row r="2413" customFormat="1" ht="13.5" x14ac:dyDescent="0.3"/>
    <row r="2414" customFormat="1" ht="13.5" x14ac:dyDescent="0.3"/>
    <row r="2415" customFormat="1" ht="13.5" x14ac:dyDescent="0.3"/>
    <row r="2416" customFormat="1" ht="13.5" x14ac:dyDescent="0.3"/>
    <row r="2417" customFormat="1" ht="13.5" x14ac:dyDescent="0.3"/>
    <row r="2418" customFormat="1" ht="13.5" x14ac:dyDescent="0.3"/>
    <row r="2419" customFormat="1" ht="13.5" x14ac:dyDescent="0.3"/>
    <row r="2420" customFormat="1" ht="13.5" x14ac:dyDescent="0.3"/>
    <row r="2421" customFormat="1" ht="13.5" x14ac:dyDescent="0.3"/>
    <row r="2422" customFormat="1" ht="13.5" x14ac:dyDescent="0.3"/>
    <row r="2423" customFormat="1" ht="13.5" x14ac:dyDescent="0.3"/>
    <row r="2424" customFormat="1" ht="13.5" x14ac:dyDescent="0.3"/>
    <row r="2425" customFormat="1" ht="13.5" x14ac:dyDescent="0.3"/>
    <row r="2426" customFormat="1" ht="13.5" x14ac:dyDescent="0.3"/>
    <row r="2427" customFormat="1" ht="13.5" x14ac:dyDescent="0.3"/>
    <row r="2428" customFormat="1" ht="13.5" x14ac:dyDescent="0.3"/>
    <row r="2429" customFormat="1" ht="13.5" x14ac:dyDescent="0.3"/>
    <row r="2430" customFormat="1" ht="13.5" x14ac:dyDescent="0.3"/>
    <row r="2431" customFormat="1" ht="13.5" x14ac:dyDescent="0.3"/>
    <row r="2432" customFormat="1" ht="13.5" x14ac:dyDescent="0.3"/>
    <row r="2433" customFormat="1" ht="13.5" x14ac:dyDescent="0.3"/>
    <row r="2434" customFormat="1" ht="13.5" x14ac:dyDescent="0.3"/>
    <row r="2435" customFormat="1" ht="13.5" x14ac:dyDescent="0.3"/>
    <row r="2436" customFormat="1" ht="13.5" x14ac:dyDescent="0.3"/>
    <row r="2437" customFormat="1" ht="13.5" x14ac:dyDescent="0.3"/>
    <row r="2438" customFormat="1" ht="13.5" x14ac:dyDescent="0.3"/>
    <row r="2439" customFormat="1" ht="13.5" x14ac:dyDescent="0.3"/>
    <row r="2440" customFormat="1" ht="13.5" x14ac:dyDescent="0.3"/>
    <row r="2441" customFormat="1" ht="13.5" x14ac:dyDescent="0.3"/>
    <row r="2442" customFormat="1" ht="13.5" x14ac:dyDescent="0.3"/>
    <row r="2443" customFormat="1" ht="13.5" x14ac:dyDescent="0.3"/>
    <row r="2444" customFormat="1" ht="13.5" x14ac:dyDescent="0.3"/>
    <row r="2445" customFormat="1" ht="13.5" x14ac:dyDescent="0.3"/>
    <row r="2446" customFormat="1" ht="13.5" x14ac:dyDescent="0.3"/>
    <row r="2447" customFormat="1" ht="13.5" x14ac:dyDescent="0.3"/>
    <row r="2448" customFormat="1" ht="13.5" x14ac:dyDescent="0.3"/>
    <row r="2449" customFormat="1" ht="13.5" x14ac:dyDescent="0.3"/>
    <row r="2450" customFormat="1" ht="13.5" x14ac:dyDescent="0.3"/>
    <row r="2451" customFormat="1" ht="13.5" x14ac:dyDescent="0.3"/>
    <row r="2452" customFormat="1" ht="13.5" x14ac:dyDescent="0.3"/>
    <row r="2453" customFormat="1" ht="13.5" x14ac:dyDescent="0.3"/>
    <row r="2454" customFormat="1" ht="13.5" x14ac:dyDescent="0.3"/>
    <row r="2455" customFormat="1" ht="13.5" x14ac:dyDescent="0.3"/>
    <row r="2456" customFormat="1" ht="13.5" x14ac:dyDescent="0.3"/>
    <row r="2457" customFormat="1" ht="13.5" x14ac:dyDescent="0.3"/>
    <row r="2458" customFormat="1" ht="13.5" x14ac:dyDescent="0.3"/>
    <row r="2459" customFormat="1" ht="13.5" x14ac:dyDescent="0.3"/>
    <row r="2460" customFormat="1" ht="13.5" x14ac:dyDescent="0.3"/>
    <row r="2461" customFormat="1" ht="13.5" x14ac:dyDescent="0.3"/>
    <row r="2462" customFormat="1" ht="13.5" x14ac:dyDescent="0.3"/>
    <row r="2463" customFormat="1" ht="13.5" x14ac:dyDescent="0.3"/>
    <row r="2464" customFormat="1" ht="13.5" x14ac:dyDescent="0.3"/>
    <row r="2465" customFormat="1" ht="13.5" x14ac:dyDescent="0.3"/>
    <row r="2466" customFormat="1" ht="13.5" x14ac:dyDescent="0.3"/>
    <row r="2467" customFormat="1" ht="13.5" x14ac:dyDescent="0.3"/>
    <row r="2468" customFormat="1" ht="13.5" x14ac:dyDescent="0.3"/>
    <row r="2469" customFormat="1" ht="13.5" x14ac:dyDescent="0.3"/>
    <row r="2470" customFormat="1" ht="13.5" x14ac:dyDescent="0.3"/>
    <row r="2471" customFormat="1" ht="13.5" x14ac:dyDescent="0.3"/>
    <row r="2472" customFormat="1" ht="13.5" x14ac:dyDescent="0.3"/>
    <row r="2473" customFormat="1" ht="13.5" x14ac:dyDescent="0.3"/>
    <row r="2474" customFormat="1" ht="13.5" x14ac:dyDescent="0.3"/>
    <row r="2475" customFormat="1" ht="13.5" x14ac:dyDescent="0.3"/>
    <row r="2476" customFormat="1" ht="13.5" x14ac:dyDescent="0.3"/>
    <row r="2477" customFormat="1" ht="13.5" x14ac:dyDescent="0.3"/>
    <row r="2478" customFormat="1" ht="13.5" x14ac:dyDescent="0.3"/>
    <row r="2479" customFormat="1" ht="13.5" x14ac:dyDescent="0.3"/>
    <row r="2480" customFormat="1" ht="13.5" x14ac:dyDescent="0.3"/>
    <row r="2481" customFormat="1" ht="13.5" x14ac:dyDescent="0.3"/>
    <row r="2482" customFormat="1" ht="13.5" x14ac:dyDescent="0.3"/>
    <row r="2483" customFormat="1" ht="13.5" x14ac:dyDescent="0.3"/>
    <row r="2484" customFormat="1" ht="13.5" x14ac:dyDescent="0.3"/>
    <row r="2485" customFormat="1" ht="13.5" x14ac:dyDescent="0.3"/>
    <row r="2486" customFormat="1" ht="13.5" x14ac:dyDescent="0.3"/>
    <row r="2487" customFormat="1" ht="13.5" x14ac:dyDescent="0.3"/>
    <row r="2488" customFormat="1" ht="13.5" x14ac:dyDescent="0.3"/>
    <row r="2489" customFormat="1" ht="13.5" x14ac:dyDescent="0.3"/>
    <row r="2490" customFormat="1" ht="13.5" x14ac:dyDescent="0.3"/>
    <row r="2491" customFormat="1" ht="13.5" x14ac:dyDescent="0.3"/>
    <row r="2492" customFormat="1" ht="13.5" x14ac:dyDescent="0.3"/>
    <row r="2493" customFormat="1" ht="13.5" x14ac:dyDescent="0.3"/>
    <row r="2494" customFormat="1" ht="13.5" x14ac:dyDescent="0.3"/>
    <row r="2495" customFormat="1" ht="13.5" x14ac:dyDescent="0.3"/>
    <row r="2496" customFormat="1" ht="13.5" x14ac:dyDescent="0.3"/>
    <row r="2497" customFormat="1" ht="13.5" x14ac:dyDescent="0.3"/>
    <row r="2498" customFormat="1" ht="13.5" x14ac:dyDescent="0.3"/>
    <row r="2499" customFormat="1" ht="13.5" x14ac:dyDescent="0.3"/>
    <row r="2500" customFormat="1" ht="13.5" x14ac:dyDescent="0.3"/>
    <row r="2501" customFormat="1" ht="13.5" x14ac:dyDescent="0.3"/>
    <row r="2502" customFormat="1" ht="13.5" x14ac:dyDescent="0.3"/>
    <row r="2503" customFormat="1" ht="13.5" x14ac:dyDescent="0.3"/>
    <row r="2504" customFormat="1" ht="13.5" x14ac:dyDescent="0.3"/>
    <row r="2505" customFormat="1" ht="13.5" x14ac:dyDescent="0.3"/>
    <row r="2506" customFormat="1" ht="13.5" x14ac:dyDescent="0.3"/>
    <row r="2507" customFormat="1" ht="13.5" x14ac:dyDescent="0.3"/>
    <row r="2508" customFormat="1" ht="13.5" x14ac:dyDescent="0.3"/>
    <row r="2509" customFormat="1" ht="13.5" x14ac:dyDescent="0.3"/>
    <row r="2510" customFormat="1" ht="13.5" x14ac:dyDescent="0.3"/>
    <row r="2511" customFormat="1" ht="13.5" x14ac:dyDescent="0.3"/>
    <row r="2512" customFormat="1" ht="13.5" x14ac:dyDescent="0.3"/>
    <row r="2513" customFormat="1" ht="13.5" x14ac:dyDescent="0.3"/>
    <row r="2514" customFormat="1" ht="13.5" x14ac:dyDescent="0.3"/>
    <row r="2515" customFormat="1" ht="13.5" x14ac:dyDescent="0.3"/>
    <row r="2516" customFormat="1" ht="13.5" x14ac:dyDescent="0.3"/>
    <row r="2517" customFormat="1" ht="13.5" x14ac:dyDescent="0.3"/>
    <row r="2518" customFormat="1" ht="13.5" x14ac:dyDescent="0.3"/>
    <row r="2519" customFormat="1" ht="13.5" x14ac:dyDescent="0.3"/>
    <row r="2520" customFormat="1" ht="13.5" x14ac:dyDescent="0.3"/>
    <row r="2521" customFormat="1" ht="13.5" x14ac:dyDescent="0.3"/>
    <row r="2522" customFormat="1" ht="13.5" x14ac:dyDescent="0.3"/>
    <row r="2523" customFormat="1" ht="13.5" x14ac:dyDescent="0.3"/>
    <row r="2524" customFormat="1" ht="13.5" x14ac:dyDescent="0.3"/>
    <row r="2525" customFormat="1" ht="13.5" x14ac:dyDescent="0.3"/>
    <row r="2526" customFormat="1" ht="13.5" x14ac:dyDescent="0.3"/>
    <row r="2527" customFormat="1" ht="13.5" x14ac:dyDescent="0.3"/>
    <row r="2528" customFormat="1" ht="13.5" x14ac:dyDescent="0.3"/>
    <row r="2529" customFormat="1" ht="13.5" x14ac:dyDescent="0.3"/>
    <row r="2530" customFormat="1" ht="13.5" x14ac:dyDescent="0.3"/>
    <row r="2531" customFormat="1" ht="13.5" x14ac:dyDescent="0.3"/>
    <row r="2532" customFormat="1" ht="13.5" x14ac:dyDescent="0.3"/>
    <row r="2533" customFormat="1" ht="13.5" x14ac:dyDescent="0.3"/>
    <row r="2534" customFormat="1" ht="13.5" x14ac:dyDescent="0.3"/>
    <row r="2535" customFormat="1" ht="13.5" x14ac:dyDescent="0.3"/>
    <row r="2536" customFormat="1" ht="13.5" x14ac:dyDescent="0.3"/>
    <row r="2537" customFormat="1" ht="13.5" x14ac:dyDescent="0.3"/>
    <row r="2538" customFormat="1" ht="13.5" x14ac:dyDescent="0.3"/>
    <row r="2539" customFormat="1" ht="13.5" x14ac:dyDescent="0.3"/>
    <row r="2540" customFormat="1" ht="13.5" x14ac:dyDescent="0.3"/>
    <row r="2541" customFormat="1" ht="13.5" x14ac:dyDescent="0.3"/>
    <row r="2542" customFormat="1" ht="13.5" x14ac:dyDescent="0.3"/>
    <row r="2543" customFormat="1" ht="13.5" x14ac:dyDescent="0.3"/>
    <row r="2544" customFormat="1" ht="13.5" x14ac:dyDescent="0.3"/>
    <row r="2545" customFormat="1" ht="13.5" x14ac:dyDescent="0.3"/>
    <row r="2546" customFormat="1" ht="13.5" x14ac:dyDescent="0.3"/>
    <row r="2547" customFormat="1" ht="13.5" x14ac:dyDescent="0.3"/>
    <row r="2548" customFormat="1" ht="13.5" x14ac:dyDescent="0.3"/>
    <row r="2549" customFormat="1" ht="13.5" x14ac:dyDescent="0.3"/>
    <row r="2550" customFormat="1" ht="13.5" x14ac:dyDescent="0.3"/>
    <row r="2551" customFormat="1" ht="13.5" x14ac:dyDescent="0.3"/>
    <row r="2552" customFormat="1" ht="13.5" x14ac:dyDescent="0.3"/>
    <row r="2553" customFormat="1" ht="13.5" x14ac:dyDescent="0.3"/>
    <row r="2554" customFormat="1" ht="13.5" x14ac:dyDescent="0.3"/>
    <row r="2555" customFormat="1" ht="13.5" x14ac:dyDescent="0.3"/>
    <row r="2556" customFormat="1" ht="13.5" x14ac:dyDescent="0.3"/>
    <row r="2557" customFormat="1" ht="13.5" x14ac:dyDescent="0.3"/>
    <row r="2558" customFormat="1" ht="13.5" x14ac:dyDescent="0.3"/>
    <row r="2559" customFormat="1" ht="13.5" x14ac:dyDescent="0.3"/>
    <row r="2560" customFormat="1" ht="13.5" x14ac:dyDescent="0.3"/>
    <row r="2561" customFormat="1" ht="13.5" x14ac:dyDescent="0.3"/>
    <row r="2562" customFormat="1" ht="13.5" x14ac:dyDescent="0.3"/>
    <row r="2563" customFormat="1" ht="13.5" x14ac:dyDescent="0.3"/>
    <row r="2564" customFormat="1" ht="13.5" x14ac:dyDescent="0.3"/>
    <row r="2565" customFormat="1" ht="13.5" x14ac:dyDescent="0.3"/>
    <row r="2566" customFormat="1" ht="13.5" x14ac:dyDescent="0.3"/>
    <row r="2567" customFormat="1" ht="13.5" x14ac:dyDescent="0.3"/>
    <row r="2568" customFormat="1" ht="13.5" x14ac:dyDescent="0.3"/>
    <row r="2569" customFormat="1" ht="13.5" x14ac:dyDescent="0.3"/>
    <row r="2570" customFormat="1" ht="13.5" x14ac:dyDescent="0.3"/>
    <row r="2571" customFormat="1" ht="13.5" x14ac:dyDescent="0.3"/>
    <row r="2572" customFormat="1" ht="13.5" x14ac:dyDescent="0.3"/>
    <row r="2573" customFormat="1" ht="13.5" x14ac:dyDescent="0.3"/>
    <row r="2574" customFormat="1" ht="13.5" x14ac:dyDescent="0.3"/>
    <row r="2575" customFormat="1" ht="13.5" x14ac:dyDescent="0.3"/>
    <row r="2576" customFormat="1" ht="13.5" x14ac:dyDescent="0.3"/>
    <row r="2577" customFormat="1" ht="13.5" x14ac:dyDescent="0.3"/>
    <row r="2578" customFormat="1" ht="13.5" x14ac:dyDescent="0.3"/>
    <row r="2579" customFormat="1" ht="13.5" x14ac:dyDescent="0.3"/>
    <row r="2580" customFormat="1" ht="13.5" x14ac:dyDescent="0.3"/>
    <row r="2581" customFormat="1" ht="13.5" x14ac:dyDescent="0.3"/>
    <row r="2582" customFormat="1" ht="13.5" x14ac:dyDescent="0.3"/>
    <row r="2583" customFormat="1" ht="13.5" x14ac:dyDescent="0.3"/>
    <row r="2584" customFormat="1" ht="13.5" x14ac:dyDescent="0.3"/>
    <row r="2585" customFormat="1" ht="13.5" x14ac:dyDescent="0.3"/>
    <row r="2586" customFormat="1" ht="13.5" x14ac:dyDescent="0.3"/>
    <row r="2587" customFormat="1" ht="13.5" x14ac:dyDescent="0.3"/>
    <row r="2588" customFormat="1" ht="13.5" x14ac:dyDescent="0.3"/>
    <row r="2589" customFormat="1" ht="13.5" x14ac:dyDescent="0.3"/>
    <row r="2590" customFormat="1" ht="13.5" x14ac:dyDescent="0.3"/>
    <row r="2591" customFormat="1" ht="13.5" x14ac:dyDescent="0.3"/>
    <row r="2592" customFormat="1" ht="13.5" x14ac:dyDescent="0.3"/>
    <row r="2593" customFormat="1" ht="13.5" x14ac:dyDescent="0.3"/>
    <row r="2594" customFormat="1" ht="13.5" x14ac:dyDescent="0.3"/>
    <row r="2595" customFormat="1" ht="13.5" x14ac:dyDescent="0.3"/>
    <row r="2596" customFormat="1" ht="13.5" x14ac:dyDescent="0.3"/>
    <row r="2597" customFormat="1" ht="13.5" x14ac:dyDescent="0.3"/>
    <row r="2598" customFormat="1" ht="13.5" x14ac:dyDescent="0.3"/>
    <row r="2599" customFormat="1" ht="13.5" x14ac:dyDescent="0.3"/>
    <row r="2600" customFormat="1" ht="13.5" x14ac:dyDescent="0.3"/>
    <row r="2601" customFormat="1" ht="13.5" x14ac:dyDescent="0.3"/>
    <row r="2602" customFormat="1" ht="13.5" x14ac:dyDescent="0.3"/>
    <row r="2603" customFormat="1" ht="13.5" x14ac:dyDescent="0.3"/>
    <row r="2604" customFormat="1" ht="13.5" x14ac:dyDescent="0.3"/>
    <row r="2605" customFormat="1" ht="13.5" x14ac:dyDescent="0.3"/>
    <row r="2606" customFormat="1" ht="13.5" x14ac:dyDescent="0.3"/>
    <row r="2607" customFormat="1" ht="13.5" x14ac:dyDescent="0.3"/>
    <row r="2608" customFormat="1" ht="13.5" x14ac:dyDescent="0.3"/>
    <row r="2609" customFormat="1" ht="13.5" x14ac:dyDescent="0.3"/>
    <row r="2610" customFormat="1" ht="13.5" x14ac:dyDescent="0.3"/>
    <row r="2611" customFormat="1" ht="13.5" x14ac:dyDescent="0.3"/>
    <row r="2612" customFormat="1" ht="13.5" x14ac:dyDescent="0.3"/>
    <row r="2613" customFormat="1" ht="13.5" x14ac:dyDescent="0.3"/>
    <row r="2614" customFormat="1" ht="13.5" x14ac:dyDescent="0.3"/>
    <row r="2615" customFormat="1" ht="13.5" x14ac:dyDescent="0.3"/>
    <row r="2616" customFormat="1" ht="13.5" x14ac:dyDescent="0.3"/>
    <row r="2617" customFormat="1" ht="13.5" x14ac:dyDescent="0.3"/>
    <row r="2618" customFormat="1" ht="13.5" x14ac:dyDescent="0.3"/>
    <row r="2619" customFormat="1" ht="13.5" x14ac:dyDescent="0.3"/>
    <row r="2620" customFormat="1" ht="13.5" x14ac:dyDescent="0.3"/>
    <row r="2621" customFormat="1" ht="13.5" x14ac:dyDescent="0.3"/>
    <row r="2622" customFormat="1" ht="13.5" x14ac:dyDescent="0.3"/>
    <row r="2623" customFormat="1" ht="13.5" x14ac:dyDescent="0.3"/>
    <row r="2624" customFormat="1" ht="13.5" x14ac:dyDescent="0.3"/>
    <row r="2625" customFormat="1" ht="13.5" x14ac:dyDescent="0.3"/>
    <row r="2626" customFormat="1" ht="13.5" x14ac:dyDescent="0.3"/>
    <row r="2627" customFormat="1" ht="13.5" x14ac:dyDescent="0.3"/>
    <row r="2628" customFormat="1" ht="13.5" x14ac:dyDescent="0.3"/>
    <row r="2629" customFormat="1" ht="13.5" x14ac:dyDescent="0.3"/>
    <row r="2630" customFormat="1" ht="13.5" x14ac:dyDescent="0.3"/>
    <row r="2631" customFormat="1" ht="13.5" x14ac:dyDescent="0.3"/>
    <row r="2632" customFormat="1" ht="13.5" x14ac:dyDescent="0.3"/>
    <row r="2633" customFormat="1" ht="13.5" x14ac:dyDescent="0.3"/>
    <row r="2634" customFormat="1" ht="13.5" x14ac:dyDescent="0.3"/>
    <row r="2635" customFormat="1" ht="13.5" x14ac:dyDescent="0.3"/>
    <row r="2636" customFormat="1" ht="13.5" x14ac:dyDescent="0.3"/>
    <row r="2637" customFormat="1" ht="13.5" x14ac:dyDescent="0.3"/>
    <row r="2638" customFormat="1" ht="13.5" x14ac:dyDescent="0.3"/>
    <row r="2639" customFormat="1" ht="13.5" x14ac:dyDescent="0.3"/>
    <row r="2640" customFormat="1" ht="13.5" x14ac:dyDescent="0.3"/>
    <row r="2641" customFormat="1" ht="13.5" x14ac:dyDescent="0.3"/>
    <row r="2642" customFormat="1" ht="13.5" x14ac:dyDescent="0.3"/>
    <row r="2643" customFormat="1" ht="13.5" x14ac:dyDescent="0.3"/>
    <row r="2644" customFormat="1" ht="13.5" x14ac:dyDescent="0.3"/>
    <row r="2645" customFormat="1" ht="13.5" x14ac:dyDescent="0.3"/>
    <row r="2646" customFormat="1" ht="13.5" x14ac:dyDescent="0.3"/>
    <row r="2647" customFormat="1" ht="13.5" x14ac:dyDescent="0.3"/>
    <row r="2648" customFormat="1" ht="13.5" x14ac:dyDescent="0.3"/>
    <row r="2649" customFormat="1" ht="13.5" x14ac:dyDescent="0.3"/>
    <row r="2650" customFormat="1" ht="13.5" x14ac:dyDescent="0.3"/>
    <row r="2651" customFormat="1" ht="13.5" x14ac:dyDescent="0.3"/>
    <row r="2652" customFormat="1" ht="13.5" x14ac:dyDescent="0.3"/>
    <row r="2653" customFormat="1" ht="13.5" x14ac:dyDescent="0.3"/>
    <row r="2654" customFormat="1" ht="13.5" x14ac:dyDescent="0.3"/>
    <row r="2655" customFormat="1" ht="13.5" x14ac:dyDescent="0.3"/>
    <row r="2656" customFormat="1" ht="13.5" x14ac:dyDescent="0.3"/>
    <row r="2657" customFormat="1" ht="13.5" x14ac:dyDescent="0.3"/>
    <row r="2658" customFormat="1" ht="13.5" x14ac:dyDescent="0.3"/>
    <row r="2659" customFormat="1" ht="13.5" x14ac:dyDescent="0.3"/>
    <row r="2660" customFormat="1" ht="13.5" x14ac:dyDescent="0.3"/>
    <row r="2661" customFormat="1" ht="13.5" x14ac:dyDescent="0.3"/>
    <row r="2662" customFormat="1" ht="13.5" x14ac:dyDescent="0.3"/>
    <row r="2663" customFormat="1" ht="13.5" x14ac:dyDescent="0.3"/>
    <row r="2664" customFormat="1" ht="13.5" x14ac:dyDescent="0.3"/>
    <row r="2665" customFormat="1" ht="13.5" x14ac:dyDescent="0.3"/>
    <row r="2666" customFormat="1" ht="13.5" x14ac:dyDescent="0.3"/>
    <row r="2667" customFormat="1" ht="13.5" x14ac:dyDescent="0.3"/>
    <row r="2668" customFormat="1" ht="13.5" x14ac:dyDescent="0.3"/>
    <row r="2669" customFormat="1" ht="13.5" x14ac:dyDescent="0.3"/>
    <row r="2670" customFormat="1" ht="13.5" x14ac:dyDescent="0.3"/>
    <row r="2671" customFormat="1" ht="13.5" x14ac:dyDescent="0.3"/>
    <row r="2672" customFormat="1" ht="13.5" x14ac:dyDescent="0.3"/>
    <row r="2673" customFormat="1" ht="13.5" x14ac:dyDescent="0.3"/>
    <row r="2674" customFormat="1" ht="13.5" x14ac:dyDescent="0.3"/>
    <row r="2675" customFormat="1" ht="13.5" x14ac:dyDescent="0.3"/>
    <row r="2676" customFormat="1" ht="13.5" x14ac:dyDescent="0.3"/>
    <row r="2677" customFormat="1" ht="13.5" x14ac:dyDescent="0.3"/>
    <row r="2678" customFormat="1" ht="13.5" x14ac:dyDescent="0.3"/>
    <row r="2679" customFormat="1" ht="13.5" x14ac:dyDescent="0.3"/>
    <row r="2680" customFormat="1" ht="13.5" x14ac:dyDescent="0.3"/>
    <row r="2681" customFormat="1" ht="13.5" x14ac:dyDescent="0.3"/>
    <row r="2682" customFormat="1" ht="13.5" x14ac:dyDescent="0.3"/>
    <row r="2683" customFormat="1" ht="13.5" x14ac:dyDescent="0.3"/>
    <row r="2684" customFormat="1" ht="13.5" x14ac:dyDescent="0.3"/>
    <row r="2685" customFormat="1" ht="13.5" x14ac:dyDescent="0.3"/>
    <row r="2686" customFormat="1" ht="13.5" x14ac:dyDescent="0.3"/>
    <row r="2687" customFormat="1" ht="13.5" x14ac:dyDescent="0.3"/>
    <row r="2688" customFormat="1" ht="13.5" x14ac:dyDescent="0.3"/>
    <row r="2689" customFormat="1" ht="13.5" x14ac:dyDescent="0.3"/>
    <row r="2690" customFormat="1" ht="13.5" x14ac:dyDescent="0.3"/>
    <row r="2691" customFormat="1" ht="13.5" x14ac:dyDescent="0.3"/>
    <row r="2692" customFormat="1" ht="13.5" x14ac:dyDescent="0.3"/>
    <row r="2693" customFormat="1" ht="13.5" x14ac:dyDescent="0.3"/>
    <row r="2694" customFormat="1" ht="13.5" x14ac:dyDescent="0.3"/>
    <row r="2695" customFormat="1" ht="13.5" x14ac:dyDescent="0.3"/>
    <row r="2696" customFormat="1" ht="13.5" x14ac:dyDescent="0.3"/>
    <row r="2697" customFormat="1" ht="13.5" x14ac:dyDescent="0.3"/>
    <row r="2698" customFormat="1" ht="13.5" x14ac:dyDescent="0.3"/>
    <row r="2699" customFormat="1" ht="13.5" x14ac:dyDescent="0.3"/>
    <row r="2700" customFormat="1" ht="13.5" x14ac:dyDescent="0.3"/>
    <row r="2701" customFormat="1" ht="13.5" x14ac:dyDescent="0.3"/>
    <row r="2702" customFormat="1" ht="13.5" x14ac:dyDescent="0.3"/>
    <row r="2703" customFormat="1" ht="13.5" x14ac:dyDescent="0.3"/>
    <row r="2704" customFormat="1" ht="13.5" x14ac:dyDescent="0.3"/>
    <row r="2705" customFormat="1" ht="13.5" x14ac:dyDescent="0.3"/>
    <row r="2706" customFormat="1" ht="13.5" x14ac:dyDescent="0.3"/>
    <row r="2707" customFormat="1" ht="13.5" x14ac:dyDescent="0.3"/>
    <row r="2708" customFormat="1" ht="13.5" x14ac:dyDescent="0.3"/>
    <row r="2709" customFormat="1" ht="13.5" x14ac:dyDescent="0.3"/>
    <row r="2710" customFormat="1" ht="13.5" x14ac:dyDescent="0.3"/>
    <row r="2711" customFormat="1" ht="13.5" x14ac:dyDescent="0.3"/>
    <row r="2712" customFormat="1" ht="13.5" x14ac:dyDescent="0.3"/>
    <row r="2713" customFormat="1" ht="13.5" x14ac:dyDescent="0.3"/>
    <row r="2714" customFormat="1" ht="13.5" x14ac:dyDescent="0.3"/>
    <row r="2715" customFormat="1" ht="13.5" x14ac:dyDescent="0.3"/>
    <row r="2716" customFormat="1" ht="13.5" x14ac:dyDescent="0.3"/>
    <row r="2717" customFormat="1" ht="13.5" x14ac:dyDescent="0.3"/>
    <row r="2718" customFormat="1" ht="13.5" x14ac:dyDescent="0.3"/>
    <row r="2719" customFormat="1" ht="13.5" x14ac:dyDescent="0.3"/>
    <row r="2720" customFormat="1" ht="13.5" x14ac:dyDescent="0.3"/>
    <row r="2721" customFormat="1" ht="13.5" x14ac:dyDescent="0.3"/>
    <row r="2722" customFormat="1" ht="13.5" x14ac:dyDescent="0.3"/>
    <row r="2723" customFormat="1" ht="13.5" x14ac:dyDescent="0.3"/>
    <row r="2724" customFormat="1" ht="13.5" x14ac:dyDescent="0.3"/>
    <row r="2725" customFormat="1" ht="13.5" x14ac:dyDescent="0.3"/>
    <row r="2726" customFormat="1" ht="13.5" x14ac:dyDescent="0.3"/>
    <row r="2727" customFormat="1" ht="13.5" x14ac:dyDescent="0.3"/>
    <row r="2728" customFormat="1" ht="13.5" x14ac:dyDescent="0.3"/>
    <row r="2729" customFormat="1" ht="13.5" x14ac:dyDescent="0.3"/>
    <row r="2730" customFormat="1" ht="13.5" x14ac:dyDescent="0.3"/>
    <row r="2731" customFormat="1" ht="13.5" x14ac:dyDescent="0.3"/>
    <row r="2732" customFormat="1" ht="13.5" x14ac:dyDescent="0.3"/>
    <row r="2733" customFormat="1" ht="13.5" x14ac:dyDescent="0.3"/>
    <row r="2734" customFormat="1" ht="13.5" x14ac:dyDescent="0.3"/>
    <row r="2735" customFormat="1" ht="13.5" x14ac:dyDescent="0.3"/>
    <row r="2736" customFormat="1" ht="13.5" x14ac:dyDescent="0.3"/>
    <row r="2737" customFormat="1" ht="13.5" x14ac:dyDescent="0.3"/>
    <row r="2738" customFormat="1" ht="13.5" x14ac:dyDescent="0.3"/>
    <row r="2739" customFormat="1" ht="13.5" x14ac:dyDescent="0.3"/>
    <row r="2740" customFormat="1" ht="13.5" x14ac:dyDescent="0.3"/>
    <row r="2741" customFormat="1" ht="13.5" x14ac:dyDescent="0.3"/>
    <row r="2742" customFormat="1" ht="13.5" x14ac:dyDescent="0.3"/>
    <row r="2743" customFormat="1" ht="13.5" x14ac:dyDescent="0.3"/>
    <row r="2744" customFormat="1" ht="13.5" x14ac:dyDescent="0.3"/>
    <row r="2745" customFormat="1" ht="13.5" x14ac:dyDescent="0.3"/>
    <row r="2746" customFormat="1" ht="13.5" x14ac:dyDescent="0.3"/>
    <row r="2747" customFormat="1" ht="13.5" x14ac:dyDescent="0.3"/>
    <row r="2748" customFormat="1" ht="13.5" x14ac:dyDescent="0.3"/>
    <row r="2749" customFormat="1" ht="13.5" x14ac:dyDescent="0.3"/>
    <row r="2750" customFormat="1" ht="13.5" x14ac:dyDescent="0.3"/>
    <row r="2751" customFormat="1" ht="13.5" x14ac:dyDescent="0.3"/>
    <row r="2752" customFormat="1" ht="13.5" x14ac:dyDescent="0.3"/>
    <row r="2753" customFormat="1" ht="13.5" x14ac:dyDescent="0.3"/>
    <row r="2754" customFormat="1" ht="13.5" x14ac:dyDescent="0.3"/>
    <row r="2755" customFormat="1" ht="13.5" x14ac:dyDescent="0.3"/>
    <row r="2756" customFormat="1" ht="13.5" x14ac:dyDescent="0.3"/>
    <row r="2757" customFormat="1" ht="13.5" x14ac:dyDescent="0.3"/>
    <row r="2758" customFormat="1" ht="13.5" x14ac:dyDescent="0.3"/>
    <row r="2759" customFormat="1" ht="13.5" x14ac:dyDescent="0.3"/>
    <row r="2760" customFormat="1" ht="13.5" x14ac:dyDescent="0.3"/>
    <row r="2761" customFormat="1" ht="13.5" x14ac:dyDescent="0.3"/>
    <row r="2762" customFormat="1" ht="13.5" x14ac:dyDescent="0.3"/>
    <row r="2763" customFormat="1" ht="13.5" x14ac:dyDescent="0.3"/>
    <row r="2764" customFormat="1" ht="13.5" x14ac:dyDescent="0.3"/>
    <row r="2765" customFormat="1" ht="13.5" x14ac:dyDescent="0.3"/>
    <row r="2766" customFormat="1" ht="13.5" x14ac:dyDescent="0.3"/>
    <row r="2767" customFormat="1" ht="13.5" x14ac:dyDescent="0.3"/>
    <row r="2768" customFormat="1" ht="13.5" x14ac:dyDescent="0.3"/>
    <row r="2769" customFormat="1" ht="13.5" x14ac:dyDescent="0.3"/>
    <row r="2770" customFormat="1" ht="13.5" x14ac:dyDescent="0.3"/>
    <row r="2771" customFormat="1" ht="13.5" x14ac:dyDescent="0.3"/>
    <row r="2772" customFormat="1" ht="13.5" x14ac:dyDescent="0.3"/>
    <row r="2773" customFormat="1" ht="13.5" x14ac:dyDescent="0.3"/>
    <row r="2774" customFormat="1" ht="13.5" x14ac:dyDescent="0.3"/>
    <row r="2775" customFormat="1" ht="13.5" x14ac:dyDescent="0.3"/>
    <row r="2776" customFormat="1" ht="13.5" x14ac:dyDescent="0.3"/>
    <row r="2777" customFormat="1" ht="13.5" x14ac:dyDescent="0.3"/>
    <row r="2778" customFormat="1" ht="13.5" x14ac:dyDescent="0.3"/>
    <row r="2779" customFormat="1" ht="13.5" x14ac:dyDescent="0.3"/>
    <row r="2780" customFormat="1" ht="13.5" x14ac:dyDescent="0.3"/>
    <row r="2781" customFormat="1" ht="13.5" x14ac:dyDescent="0.3"/>
    <row r="2782" customFormat="1" ht="13.5" x14ac:dyDescent="0.3"/>
    <row r="2783" customFormat="1" ht="13.5" x14ac:dyDescent="0.3"/>
    <row r="2784" customFormat="1" ht="13.5" x14ac:dyDescent="0.3"/>
    <row r="2785" customFormat="1" ht="13.5" x14ac:dyDescent="0.3"/>
    <row r="2786" customFormat="1" ht="13.5" x14ac:dyDescent="0.3"/>
    <row r="2787" customFormat="1" ht="13.5" x14ac:dyDescent="0.3"/>
    <row r="2788" customFormat="1" ht="13.5" x14ac:dyDescent="0.3"/>
    <row r="2789" customFormat="1" ht="13.5" x14ac:dyDescent="0.3"/>
    <row r="2790" customFormat="1" ht="13.5" x14ac:dyDescent="0.3"/>
    <row r="2791" customFormat="1" ht="13.5" x14ac:dyDescent="0.3"/>
    <row r="2792" customFormat="1" ht="13.5" x14ac:dyDescent="0.3"/>
    <row r="2793" customFormat="1" ht="13.5" x14ac:dyDescent="0.3"/>
    <row r="2794" customFormat="1" ht="13.5" x14ac:dyDescent="0.3"/>
    <row r="2795" customFormat="1" ht="13.5" x14ac:dyDescent="0.3"/>
    <row r="2796" customFormat="1" ht="13.5" x14ac:dyDescent="0.3"/>
    <row r="2797" customFormat="1" ht="13.5" x14ac:dyDescent="0.3"/>
    <row r="2798" customFormat="1" ht="13.5" x14ac:dyDescent="0.3"/>
    <row r="2799" customFormat="1" ht="13.5" x14ac:dyDescent="0.3"/>
    <row r="2800" customFormat="1" ht="13.5" x14ac:dyDescent="0.3"/>
    <row r="2801" customFormat="1" ht="13.5" x14ac:dyDescent="0.3"/>
    <row r="2802" customFormat="1" ht="13.5" x14ac:dyDescent="0.3"/>
    <row r="2803" customFormat="1" ht="13.5" x14ac:dyDescent="0.3"/>
    <row r="2804" customFormat="1" ht="13.5" x14ac:dyDescent="0.3"/>
    <row r="2805" customFormat="1" ht="13.5" x14ac:dyDescent="0.3"/>
    <row r="2806" customFormat="1" ht="13.5" x14ac:dyDescent="0.3"/>
    <row r="2807" customFormat="1" ht="13.5" x14ac:dyDescent="0.3"/>
    <row r="2808" customFormat="1" ht="13.5" x14ac:dyDescent="0.3"/>
    <row r="2809" customFormat="1" ht="13.5" x14ac:dyDescent="0.3"/>
    <row r="2810" customFormat="1" ht="13.5" x14ac:dyDescent="0.3"/>
    <row r="2811" customFormat="1" ht="13.5" x14ac:dyDescent="0.3"/>
    <row r="2812" customFormat="1" ht="13.5" x14ac:dyDescent="0.3"/>
    <row r="2813" customFormat="1" ht="13.5" x14ac:dyDescent="0.3"/>
    <row r="2814" customFormat="1" ht="13.5" x14ac:dyDescent="0.3"/>
    <row r="2815" customFormat="1" ht="13.5" x14ac:dyDescent="0.3"/>
    <row r="2816" customFormat="1" ht="13.5" x14ac:dyDescent="0.3"/>
    <row r="2817" customFormat="1" ht="13.5" x14ac:dyDescent="0.3"/>
    <row r="2818" customFormat="1" ht="13.5" x14ac:dyDescent="0.3"/>
    <row r="2819" customFormat="1" ht="13.5" x14ac:dyDescent="0.3"/>
    <row r="2820" customFormat="1" ht="13.5" x14ac:dyDescent="0.3"/>
    <row r="2821" customFormat="1" ht="13.5" x14ac:dyDescent="0.3"/>
    <row r="2822" customFormat="1" ht="13.5" x14ac:dyDescent="0.3"/>
    <row r="2823" customFormat="1" ht="13.5" x14ac:dyDescent="0.3"/>
    <row r="2824" customFormat="1" ht="13.5" x14ac:dyDescent="0.3"/>
    <row r="2825" customFormat="1" ht="13.5" x14ac:dyDescent="0.3"/>
    <row r="2826" customFormat="1" ht="13.5" x14ac:dyDescent="0.3"/>
    <row r="2827" customFormat="1" ht="13.5" x14ac:dyDescent="0.3"/>
    <row r="2828" customFormat="1" ht="13.5" x14ac:dyDescent="0.3"/>
    <row r="2829" customFormat="1" ht="13.5" x14ac:dyDescent="0.3"/>
    <row r="2830" customFormat="1" ht="13.5" x14ac:dyDescent="0.3"/>
    <row r="2831" customFormat="1" ht="13.5" x14ac:dyDescent="0.3"/>
    <row r="2832" customFormat="1" ht="13.5" x14ac:dyDescent="0.3"/>
    <row r="2833" customFormat="1" ht="13.5" x14ac:dyDescent="0.3"/>
    <row r="2834" customFormat="1" ht="13.5" x14ac:dyDescent="0.3"/>
    <row r="2835" customFormat="1" ht="13.5" x14ac:dyDescent="0.3"/>
    <row r="2836" customFormat="1" ht="13.5" x14ac:dyDescent="0.3"/>
    <row r="2837" customFormat="1" ht="13.5" x14ac:dyDescent="0.3"/>
    <row r="2838" customFormat="1" ht="13.5" x14ac:dyDescent="0.3"/>
    <row r="2839" customFormat="1" ht="13.5" x14ac:dyDescent="0.3"/>
    <row r="2840" customFormat="1" ht="13.5" x14ac:dyDescent="0.3"/>
    <row r="2841" customFormat="1" ht="13.5" x14ac:dyDescent="0.3"/>
    <row r="2842" customFormat="1" ht="13.5" x14ac:dyDescent="0.3"/>
    <row r="2843" customFormat="1" ht="13.5" x14ac:dyDescent="0.3"/>
    <row r="2844" customFormat="1" ht="13.5" x14ac:dyDescent="0.3"/>
    <row r="2845" customFormat="1" ht="13.5" x14ac:dyDescent="0.3"/>
    <row r="2846" customFormat="1" ht="13.5" x14ac:dyDescent="0.3"/>
    <row r="2847" customFormat="1" ht="13.5" x14ac:dyDescent="0.3"/>
    <row r="2848" customFormat="1" ht="13.5" x14ac:dyDescent="0.3"/>
    <row r="2849" customFormat="1" ht="13.5" x14ac:dyDescent="0.3"/>
    <row r="2850" customFormat="1" ht="13.5" x14ac:dyDescent="0.3"/>
    <row r="2851" customFormat="1" ht="13.5" x14ac:dyDescent="0.3"/>
    <row r="2852" customFormat="1" ht="13.5" x14ac:dyDescent="0.3"/>
    <row r="2853" customFormat="1" ht="13.5" x14ac:dyDescent="0.3"/>
    <row r="2854" customFormat="1" ht="13.5" x14ac:dyDescent="0.3"/>
    <row r="2855" customFormat="1" ht="13.5" x14ac:dyDescent="0.3"/>
    <row r="2856" customFormat="1" ht="13.5" x14ac:dyDescent="0.3"/>
    <row r="2857" customFormat="1" ht="13.5" x14ac:dyDescent="0.3"/>
    <row r="2858" customFormat="1" ht="13.5" x14ac:dyDescent="0.3"/>
    <row r="2859" customFormat="1" ht="13.5" x14ac:dyDescent="0.3"/>
    <row r="2860" customFormat="1" ht="13.5" x14ac:dyDescent="0.3"/>
    <row r="2861" customFormat="1" ht="13.5" x14ac:dyDescent="0.3"/>
    <row r="2862" customFormat="1" ht="13.5" x14ac:dyDescent="0.3"/>
    <row r="2863" customFormat="1" ht="13.5" x14ac:dyDescent="0.3"/>
    <row r="2864" customFormat="1" ht="13.5" x14ac:dyDescent="0.3"/>
    <row r="2865" customFormat="1" ht="13.5" x14ac:dyDescent="0.3"/>
    <row r="2866" customFormat="1" ht="13.5" x14ac:dyDescent="0.3"/>
    <row r="2867" customFormat="1" ht="13.5" x14ac:dyDescent="0.3"/>
    <row r="2868" customFormat="1" ht="13.5" x14ac:dyDescent="0.3"/>
    <row r="2869" customFormat="1" ht="13.5" x14ac:dyDescent="0.3"/>
    <row r="2870" customFormat="1" ht="13.5" x14ac:dyDescent="0.3"/>
    <row r="2871" customFormat="1" ht="13.5" x14ac:dyDescent="0.3"/>
    <row r="2872" customFormat="1" ht="13.5" x14ac:dyDescent="0.3"/>
    <row r="2873" customFormat="1" ht="13.5" x14ac:dyDescent="0.3"/>
    <row r="2874" customFormat="1" ht="13.5" x14ac:dyDescent="0.3"/>
    <row r="2875" customFormat="1" ht="13.5" x14ac:dyDescent="0.3"/>
    <row r="2876" customFormat="1" ht="13.5" x14ac:dyDescent="0.3"/>
    <row r="2877" customFormat="1" ht="13.5" x14ac:dyDescent="0.3"/>
    <row r="2878" customFormat="1" ht="13.5" x14ac:dyDescent="0.3"/>
    <row r="2879" customFormat="1" ht="13.5" x14ac:dyDescent="0.3"/>
    <row r="2880" customFormat="1" ht="13.5" x14ac:dyDescent="0.3"/>
    <row r="2881" customFormat="1" ht="13.5" x14ac:dyDescent="0.3"/>
    <row r="2882" customFormat="1" ht="13.5" x14ac:dyDescent="0.3"/>
    <row r="2883" customFormat="1" ht="13.5" x14ac:dyDescent="0.3"/>
    <row r="2884" customFormat="1" ht="13.5" x14ac:dyDescent="0.3"/>
    <row r="2885" customFormat="1" ht="13.5" x14ac:dyDescent="0.3"/>
    <row r="2886" customFormat="1" ht="13.5" x14ac:dyDescent="0.3"/>
    <row r="2887" customFormat="1" ht="13.5" x14ac:dyDescent="0.3"/>
    <row r="2888" customFormat="1" ht="13.5" x14ac:dyDescent="0.3"/>
    <row r="2889" customFormat="1" ht="13.5" x14ac:dyDescent="0.3"/>
    <row r="2890" customFormat="1" ht="13.5" x14ac:dyDescent="0.3"/>
    <row r="2891" customFormat="1" ht="13.5" x14ac:dyDescent="0.3"/>
    <row r="2892" customFormat="1" ht="13.5" x14ac:dyDescent="0.3"/>
    <row r="2893" customFormat="1" ht="13.5" x14ac:dyDescent="0.3"/>
    <row r="2894" customFormat="1" ht="13.5" x14ac:dyDescent="0.3"/>
    <row r="2895" customFormat="1" ht="13.5" x14ac:dyDescent="0.3"/>
    <row r="2896" customFormat="1" ht="13.5" x14ac:dyDescent="0.3"/>
    <row r="2897" customFormat="1" ht="13.5" x14ac:dyDescent="0.3"/>
    <row r="2898" customFormat="1" ht="13.5" x14ac:dyDescent="0.3"/>
    <row r="2899" customFormat="1" ht="13.5" x14ac:dyDescent="0.3"/>
    <row r="2900" customFormat="1" ht="13.5" x14ac:dyDescent="0.3"/>
    <row r="2901" customFormat="1" ht="13.5" x14ac:dyDescent="0.3"/>
    <row r="2902" customFormat="1" ht="13.5" x14ac:dyDescent="0.3"/>
    <row r="2903" customFormat="1" ht="13.5" x14ac:dyDescent="0.3"/>
    <row r="2904" customFormat="1" ht="13.5" x14ac:dyDescent="0.3"/>
    <row r="2905" customFormat="1" ht="13.5" x14ac:dyDescent="0.3"/>
    <row r="2906" customFormat="1" ht="13.5" x14ac:dyDescent="0.3"/>
    <row r="2907" customFormat="1" ht="13.5" x14ac:dyDescent="0.3"/>
    <row r="2908" customFormat="1" ht="13.5" x14ac:dyDescent="0.3"/>
    <row r="2909" customFormat="1" ht="13.5" x14ac:dyDescent="0.3"/>
    <row r="2910" customFormat="1" ht="13.5" x14ac:dyDescent="0.3"/>
    <row r="2911" customFormat="1" ht="13.5" x14ac:dyDescent="0.3"/>
    <row r="2912" customFormat="1" ht="13.5" x14ac:dyDescent="0.3"/>
    <row r="2913" customFormat="1" ht="13.5" x14ac:dyDescent="0.3"/>
    <row r="2914" customFormat="1" ht="13.5" x14ac:dyDescent="0.3"/>
    <row r="2915" customFormat="1" ht="13.5" x14ac:dyDescent="0.3"/>
    <row r="2916" customFormat="1" ht="13.5" x14ac:dyDescent="0.3"/>
    <row r="2917" customFormat="1" ht="13.5" x14ac:dyDescent="0.3"/>
    <row r="2918" customFormat="1" ht="13.5" x14ac:dyDescent="0.3"/>
    <row r="2919" customFormat="1" ht="13.5" x14ac:dyDescent="0.3"/>
    <row r="2920" customFormat="1" ht="13.5" x14ac:dyDescent="0.3"/>
    <row r="2921" customFormat="1" ht="13.5" x14ac:dyDescent="0.3"/>
    <row r="2922" customFormat="1" ht="13.5" x14ac:dyDescent="0.3"/>
    <row r="2923" customFormat="1" ht="13.5" x14ac:dyDescent="0.3"/>
    <row r="2924" customFormat="1" ht="13.5" x14ac:dyDescent="0.3"/>
    <row r="2925" customFormat="1" ht="13.5" x14ac:dyDescent="0.3"/>
    <row r="2926" customFormat="1" ht="13.5" x14ac:dyDescent="0.3"/>
    <row r="2927" customFormat="1" ht="13.5" x14ac:dyDescent="0.3"/>
    <row r="2928" customFormat="1" ht="13.5" x14ac:dyDescent="0.3"/>
    <row r="2929" customFormat="1" ht="13.5" x14ac:dyDescent="0.3"/>
    <row r="2930" customFormat="1" ht="13.5" x14ac:dyDescent="0.3"/>
    <row r="2931" customFormat="1" ht="13.5" x14ac:dyDescent="0.3"/>
    <row r="2932" customFormat="1" ht="13.5" x14ac:dyDescent="0.3"/>
    <row r="2933" customFormat="1" ht="13.5" x14ac:dyDescent="0.3"/>
    <row r="2934" customFormat="1" ht="13.5" x14ac:dyDescent="0.3"/>
    <row r="2935" customFormat="1" ht="13.5" x14ac:dyDescent="0.3"/>
    <row r="2936" customFormat="1" ht="13.5" x14ac:dyDescent="0.3"/>
    <row r="2937" customFormat="1" ht="13.5" x14ac:dyDescent="0.3"/>
    <row r="2938" customFormat="1" ht="13.5" x14ac:dyDescent="0.3"/>
    <row r="2939" customFormat="1" ht="13.5" x14ac:dyDescent="0.3"/>
    <row r="2940" customFormat="1" ht="13.5" x14ac:dyDescent="0.3"/>
    <row r="2941" customFormat="1" ht="13.5" x14ac:dyDescent="0.3"/>
    <row r="2942" customFormat="1" ht="13.5" x14ac:dyDescent="0.3"/>
    <row r="2943" customFormat="1" ht="13.5" x14ac:dyDescent="0.3"/>
    <row r="2944" customFormat="1" ht="13.5" x14ac:dyDescent="0.3"/>
    <row r="2945" customFormat="1" ht="13.5" x14ac:dyDescent="0.3"/>
    <row r="2946" customFormat="1" ht="13.5" x14ac:dyDescent="0.3"/>
    <row r="2947" customFormat="1" ht="13.5" x14ac:dyDescent="0.3"/>
    <row r="2948" customFormat="1" ht="13.5" x14ac:dyDescent="0.3"/>
    <row r="2949" customFormat="1" ht="13.5" x14ac:dyDescent="0.3"/>
    <row r="2950" customFormat="1" ht="13.5" x14ac:dyDescent="0.3"/>
    <row r="2951" customFormat="1" ht="13.5" x14ac:dyDescent="0.3"/>
    <row r="2952" customFormat="1" ht="13.5" x14ac:dyDescent="0.3"/>
    <row r="2953" customFormat="1" ht="13.5" x14ac:dyDescent="0.3"/>
    <row r="2954" customFormat="1" ht="13.5" x14ac:dyDescent="0.3"/>
    <row r="2955" customFormat="1" ht="13.5" x14ac:dyDescent="0.3"/>
    <row r="2956" customFormat="1" ht="13.5" x14ac:dyDescent="0.3"/>
    <row r="2957" customFormat="1" ht="13.5" x14ac:dyDescent="0.3"/>
    <row r="2958" customFormat="1" ht="13.5" x14ac:dyDescent="0.3"/>
    <row r="2959" customFormat="1" ht="13.5" x14ac:dyDescent="0.3"/>
    <row r="2960" customFormat="1" ht="13.5" x14ac:dyDescent="0.3"/>
    <row r="2961" customFormat="1" ht="13.5" x14ac:dyDescent="0.3"/>
    <row r="2962" customFormat="1" ht="13.5" x14ac:dyDescent="0.3"/>
    <row r="2963" customFormat="1" ht="13.5" x14ac:dyDescent="0.3"/>
    <row r="2964" customFormat="1" ht="13.5" x14ac:dyDescent="0.3"/>
    <row r="2965" customFormat="1" ht="13.5" x14ac:dyDescent="0.3"/>
    <row r="2966" customFormat="1" ht="13.5" x14ac:dyDescent="0.3"/>
    <row r="2967" customFormat="1" ht="13.5" x14ac:dyDescent="0.3"/>
    <row r="2968" customFormat="1" ht="13.5" x14ac:dyDescent="0.3"/>
    <row r="2969" customFormat="1" ht="13.5" x14ac:dyDescent="0.3"/>
    <row r="2970" customFormat="1" ht="13.5" x14ac:dyDescent="0.3"/>
    <row r="2971" customFormat="1" ht="13.5" x14ac:dyDescent="0.3"/>
    <row r="2972" customFormat="1" ht="13.5" x14ac:dyDescent="0.3"/>
    <row r="2973" customFormat="1" ht="13.5" x14ac:dyDescent="0.3"/>
    <row r="2974" customFormat="1" ht="13.5" x14ac:dyDescent="0.3"/>
    <row r="2975" customFormat="1" ht="13.5" x14ac:dyDescent="0.3"/>
    <row r="2976" customFormat="1" ht="13.5" x14ac:dyDescent="0.3"/>
    <row r="2977" customFormat="1" ht="13.5" x14ac:dyDescent="0.3"/>
    <row r="2978" customFormat="1" ht="13.5" x14ac:dyDescent="0.3"/>
    <row r="2979" customFormat="1" ht="13.5" x14ac:dyDescent="0.3"/>
    <row r="2980" customFormat="1" ht="13.5" x14ac:dyDescent="0.3"/>
    <row r="2981" customFormat="1" ht="13.5" x14ac:dyDescent="0.3"/>
    <row r="2982" customFormat="1" ht="13.5" x14ac:dyDescent="0.3"/>
    <row r="2983" customFormat="1" ht="13.5" x14ac:dyDescent="0.3"/>
    <row r="2984" customFormat="1" ht="13.5" x14ac:dyDescent="0.3"/>
    <row r="2985" customFormat="1" ht="13.5" x14ac:dyDescent="0.3"/>
    <row r="2986" customFormat="1" ht="13.5" x14ac:dyDescent="0.3"/>
    <row r="2987" customFormat="1" ht="13.5" x14ac:dyDescent="0.3"/>
    <row r="2988" customFormat="1" ht="13.5" x14ac:dyDescent="0.3"/>
    <row r="2989" customFormat="1" ht="13.5" x14ac:dyDescent="0.3"/>
    <row r="2990" customFormat="1" ht="13.5" x14ac:dyDescent="0.3"/>
    <row r="2991" customFormat="1" ht="13.5" x14ac:dyDescent="0.3"/>
    <row r="2992" customFormat="1" ht="13.5" x14ac:dyDescent="0.3"/>
    <row r="2993" customFormat="1" ht="13.5" x14ac:dyDescent="0.3"/>
    <row r="2994" customFormat="1" ht="13.5" x14ac:dyDescent="0.3"/>
    <row r="2995" customFormat="1" ht="13.5" x14ac:dyDescent="0.3"/>
    <row r="2996" customFormat="1" ht="13.5" x14ac:dyDescent="0.3"/>
    <row r="2997" customFormat="1" ht="13.5" x14ac:dyDescent="0.3"/>
    <row r="2998" customFormat="1" ht="13.5" x14ac:dyDescent="0.3"/>
    <row r="2999" customFormat="1" ht="13.5" x14ac:dyDescent="0.3"/>
    <row r="3000" customFormat="1" ht="13.5" x14ac:dyDescent="0.3"/>
    <row r="3001" customFormat="1" ht="13.5" x14ac:dyDescent="0.3"/>
    <row r="3002" customFormat="1" ht="13.5" x14ac:dyDescent="0.3"/>
    <row r="3003" customFormat="1" ht="13.5" x14ac:dyDescent="0.3"/>
    <row r="3004" customFormat="1" ht="13.5" x14ac:dyDescent="0.3"/>
    <row r="3005" customFormat="1" ht="13.5" x14ac:dyDescent="0.3"/>
    <row r="3006" customFormat="1" ht="13.5" x14ac:dyDescent="0.3"/>
    <row r="3007" customFormat="1" ht="13.5" x14ac:dyDescent="0.3"/>
    <row r="3008" customFormat="1" ht="13.5" x14ac:dyDescent="0.3"/>
    <row r="3009" customFormat="1" ht="13.5" x14ac:dyDescent="0.3"/>
    <row r="3010" customFormat="1" ht="13.5" x14ac:dyDescent="0.3"/>
    <row r="3011" customFormat="1" ht="13.5" x14ac:dyDescent="0.3"/>
    <row r="3012" customFormat="1" ht="13.5" x14ac:dyDescent="0.3"/>
    <row r="3013" customFormat="1" ht="13.5" x14ac:dyDescent="0.3"/>
    <row r="3014" customFormat="1" ht="13.5" x14ac:dyDescent="0.3"/>
    <row r="3015" customFormat="1" ht="13.5" x14ac:dyDescent="0.3"/>
    <row r="3016" customFormat="1" ht="13.5" x14ac:dyDescent="0.3"/>
    <row r="3017" customFormat="1" ht="13.5" x14ac:dyDescent="0.3"/>
    <row r="3018" customFormat="1" ht="13.5" x14ac:dyDescent="0.3"/>
    <row r="3019" customFormat="1" ht="13.5" x14ac:dyDescent="0.3"/>
    <row r="3020" customFormat="1" ht="13.5" x14ac:dyDescent="0.3"/>
    <row r="3021" customFormat="1" ht="13.5" x14ac:dyDescent="0.3"/>
    <row r="3022" customFormat="1" ht="13.5" x14ac:dyDescent="0.3"/>
    <row r="3023" customFormat="1" ht="13.5" x14ac:dyDescent="0.3"/>
    <row r="3024" customFormat="1" ht="13.5" x14ac:dyDescent="0.3"/>
    <row r="3025" customFormat="1" ht="13.5" x14ac:dyDescent="0.3"/>
    <row r="3026" customFormat="1" ht="13.5" x14ac:dyDescent="0.3"/>
    <row r="3027" customFormat="1" ht="13.5" x14ac:dyDescent="0.3"/>
    <row r="3028" customFormat="1" ht="13.5" x14ac:dyDescent="0.3"/>
    <row r="3029" customFormat="1" ht="13.5" x14ac:dyDescent="0.3"/>
    <row r="3030" customFormat="1" ht="13.5" x14ac:dyDescent="0.3"/>
    <row r="3031" customFormat="1" ht="13.5" x14ac:dyDescent="0.3"/>
    <row r="3032" customFormat="1" ht="13.5" x14ac:dyDescent="0.3"/>
    <row r="3033" customFormat="1" ht="13.5" x14ac:dyDescent="0.3"/>
    <row r="3034" customFormat="1" ht="13.5" x14ac:dyDescent="0.3"/>
    <row r="3035" customFormat="1" ht="13.5" x14ac:dyDescent="0.3"/>
    <row r="3036" customFormat="1" ht="13.5" x14ac:dyDescent="0.3"/>
    <row r="3037" customFormat="1" ht="13.5" x14ac:dyDescent="0.3"/>
    <row r="3038" customFormat="1" ht="13.5" x14ac:dyDescent="0.3"/>
    <row r="3039" customFormat="1" ht="13.5" x14ac:dyDescent="0.3"/>
    <row r="3040" customFormat="1" ht="13.5" x14ac:dyDescent="0.3"/>
    <row r="3041" customFormat="1" ht="13.5" x14ac:dyDescent="0.3"/>
    <row r="3042" customFormat="1" ht="13.5" x14ac:dyDescent="0.3"/>
    <row r="3043" customFormat="1" ht="13.5" x14ac:dyDescent="0.3"/>
    <row r="3044" customFormat="1" ht="13.5" x14ac:dyDescent="0.3"/>
    <row r="3045" customFormat="1" ht="13.5" x14ac:dyDescent="0.3"/>
    <row r="3046" customFormat="1" ht="13.5" x14ac:dyDescent="0.3"/>
    <row r="3047" customFormat="1" ht="13.5" x14ac:dyDescent="0.3"/>
    <row r="3048" customFormat="1" ht="13.5" x14ac:dyDescent="0.3"/>
    <row r="3049" customFormat="1" ht="13.5" x14ac:dyDescent="0.3"/>
    <row r="3050" customFormat="1" ht="13.5" x14ac:dyDescent="0.3"/>
    <row r="3051" customFormat="1" ht="13.5" x14ac:dyDescent="0.3"/>
    <row r="3052" customFormat="1" ht="13.5" x14ac:dyDescent="0.3"/>
    <row r="3053" customFormat="1" ht="13.5" x14ac:dyDescent="0.3"/>
    <row r="3054" customFormat="1" ht="13.5" x14ac:dyDescent="0.3"/>
    <row r="3055" customFormat="1" ht="13.5" x14ac:dyDescent="0.3"/>
    <row r="3056" customFormat="1" ht="13.5" x14ac:dyDescent="0.3"/>
    <row r="3057" customFormat="1" ht="13.5" x14ac:dyDescent="0.3"/>
    <row r="3058" customFormat="1" ht="13.5" x14ac:dyDescent="0.3"/>
    <row r="3059" customFormat="1" ht="13.5" x14ac:dyDescent="0.3"/>
    <row r="3060" customFormat="1" ht="13.5" x14ac:dyDescent="0.3"/>
    <row r="3061" customFormat="1" ht="13.5" x14ac:dyDescent="0.3"/>
    <row r="3062" customFormat="1" ht="13.5" x14ac:dyDescent="0.3"/>
    <row r="3063" customFormat="1" ht="13.5" x14ac:dyDescent="0.3"/>
    <row r="3064" customFormat="1" ht="13.5" x14ac:dyDescent="0.3"/>
    <row r="3065" customFormat="1" ht="13.5" x14ac:dyDescent="0.3"/>
    <row r="3066" customFormat="1" ht="13.5" x14ac:dyDescent="0.3"/>
    <row r="3067" customFormat="1" ht="13.5" x14ac:dyDescent="0.3"/>
    <row r="3068" customFormat="1" ht="13.5" x14ac:dyDescent="0.3"/>
    <row r="3069" customFormat="1" ht="13.5" x14ac:dyDescent="0.3"/>
    <row r="3070" customFormat="1" ht="13.5" x14ac:dyDescent="0.3"/>
    <row r="3071" customFormat="1" ht="13.5" x14ac:dyDescent="0.3"/>
    <row r="3072" customFormat="1" ht="13.5" x14ac:dyDescent="0.3"/>
    <row r="3073" customFormat="1" ht="13.5" x14ac:dyDescent="0.3"/>
    <row r="3074" customFormat="1" ht="13.5" x14ac:dyDescent="0.3"/>
    <row r="3075" customFormat="1" ht="13.5" x14ac:dyDescent="0.3"/>
    <row r="3076" customFormat="1" ht="13.5" x14ac:dyDescent="0.3"/>
    <row r="3077" customFormat="1" ht="13.5" x14ac:dyDescent="0.3"/>
    <row r="3078" customFormat="1" ht="13.5" x14ac:dyDescent="0.3"/>
    <row r="3079" customFormat="1" ht="13.5" x14ac:dyDescent="0.3"/>
    <row r="3080" customFormat="1" ht="13.5" x14ac:dyDescent="0.3"/>
    <row r="3081" customFormat="1" ht="13.5" x14ac:dyDescent="0.3"/>
    <row r="3082" customFormat="1" ht="13.5" x14ac:dyDescent="0.3"/>
    <row r="3083" customFormat="1" ht="13.5" x14ac:dyDescent="0.3"/>
    <row r="3084" customFormat="1" ht="13.5" x14ac:dyDescent="0.3"/>
    <row r="3085" customFormat="1" ht="13.5" x14ac:dyDescent="0.3"/>
    <row r="3086" customFormat="1" ht="13.5" x14ac:dyDescent="0.3"/>
    <row r="3087" customFormat="1" ht="13.5" x14ac:dyDescent="0.3"/>
    <row r="3088" customFormat="1" ht="13.5" x14ac:dyDescent="0.3"/>
    <row r="3089" customFormat="1" ht="13.5" x14ac:dyDescent="0.3"/>
    <row r="3090" customFormat="1" ht="13.5" x14ac:dyDescent="0.3"/>
    <row r="3091" customFormat="1" ht="13.5" x14ac:dyDescent="0.3"/>
    <row r="3092" customFormat="1" ht="13.5" x14ac:dyDescent="0.3"/>
    <row r="3093" customFormat="1" ht="13.5" x14ac:dyDescent="0.3"/>
    <row r="3094" customFormat="1" ht="13.5" x14ac:dyDescent="0.3"/>
    <row r="3095" customFormat="1" ht="13.5" x14ac:dyDescent="0.3"/>
    <row r="3096" customFormat="1" ht="13.5" x14ac:dyDescent="0.3"/>
    <row r="3097" customFormat="1" ht="13.5" x14ac:dyDescent="0.3"/>
    <row r="3098" customFormat="1" ht="13.5" x14ac:dyDescent="0.3"/>
    <row r="3099" customFormat="1" ht="13.5" x14ac:dyDescent="0.3"/>
    <row r="3100" customFormat="1" ht="13.5" x14ac:dyDescent="0.3"/>
    <row r="3101" customFormat="1" ht="13.5" x14ac:dyDescent="0.3"/>
    <row r="3102" customFormat="1" ht="13.5" x14ac:dyDescent="0.3"/>
    <row r="3103" customFormat="1" ht="13.5" x14ac:dyDescent="0.3"/>
    <row r="3104" customFormat="1" ht="13.5" x14ac:dyDescent="0.3"/>
    <row r="3105" customFormat="1" ht="13.5" x14ac:dyDescent="0.3"/>
    <row r="3106" customFormat="1" ht="13.5" x14ac:dyDescent="0.3"/>
    <row r="3107" customFormat="1" ht="13.5" x14ac:dyDescent="0.3"/>
    <row r="3108" customFormat="1" ht="13.5" x14ac:dyDescent="0.3"/>
    <row r="3109" customFormat="1" ht="13.5" x14ac:dyDescent="0.3"/>
    <row r="3110" customFormat="1" ht="13.5" x14ac:dyDescent="0.3"/>
    <row r="3111" customFormat="1" ht="13.5" x14ac:dyDescent="0.3"/>
    <row r="3112" customFormat="1" ht="13.5" x14ac:dyDescent="0.3"/>
    <row r="3113" customFormat="1" ht="13.5" x14ac:dyDescent="0.3"/>
    <row r="3114" customFormat="1" ht="13.5" x14ac:dyDescent="0.3"/>
    <row r="3115" customFormat="1" ht="13.5" x14ac:dyDescent="0.3"/>
    <row r="3116" customFormat="1" ht="13.5" x14ac:dyDescent="0.3"/>
    <row r="3117" customFormat="1" ht="13.5" x14ac:dyDescent="0.3"/>
    <row r="3118" customFormat="1" ht="13.5" x14ac:dyDescent="0.3"/>
    <row r="3119" customFormat="1" ht="13.5" x14ac:dyDescent="0.3"/>
    <row r="3120" customFormat="1" ht="13.5" x14ac:dyDescent="0.3"/>
    <row r="3121" customFormat="1" ht="13.5" x14ac:dyDescent="0.3"/>
    <row r="3122" customFormat="1" ht="13.5" x14ac:dyDescent="0.3"/>
    <row r="3123" customFormat="1" ht="13.5" x14ac:dyDescent="0.3"/>
    <row r="3124" customFormat="1" ht="13.5" x14ac:dyDescent="0.3"/>
    <row r="3125" customFormat="1" ht="13.5" x14ac:dyDescent="0.3"/>
    <row r="3126" customFormat="1" ht="13.5" x14ac:dyDescent="0.3"/>
    <row r="3127" customFormat="1" ht="13.5" x14ac:dyDescent="0.3"/>
    <row r="3128" customFormat="1" ht="13.5" x14ac:dyDescent="0.3"/>
    <row r="3129" customFormat="1" ht="13.5" x14ac:dyDescent="0.3"/>
    <row r="3130" customFormat="1" ht="13.5" x14ac:dyDescent="0.3"/>
    <row r="3131" customFormat="1" ht="13.5" x14ac:dyDescent="0.3"/>
    <row r="3132" customFormat="1" ht="13.5" x14ac:dyDescent="0.3"/>
    <row r="3133" customFormat="1" ht="13.5" x14ac:dyDescent="0.3"/>
    <row r="3134" customFormat="1" ht="13.5" x14ac:dyDescent="0.3"/>
    <row r="3135" customFormat="1" ht="13.5" x14ac:dyDescent="0.3"/>
    <row r="3136" customFormat="1" ht="13.5" x14ac:dyDescent="0.3"/>
    <row r="3137" customFormat="1" ht="13.5" x14ac:dyDescent="0.3"/>
    <row r="3138" customFormat="1" ht="13.5" x14ac:dyDescent="0.3"/>
    <row r="3139" customFormat="1" ht="13.5" x14ac:dyDescent="0.3"/>
    <row r="3140" customFormat="1" ht="13.5" x14ac:dyDescent="0.3"/>
    <row r="3141" customFormat="1" ht="13.5" x14ac:dyDescent="0.3"/>
    <row r="3142" customFormat="1" ht="13.5" x14ac:dyDescent="0.3"/>
    <row r="3143" customFormat="1" ht="13.5" x14ac:dyDescent="0.3"/>
    <row r="3144" customFormat="1" ht="13.5" x14ac:dyDescent="0.3"/>
    <row r="3145" customFormat="1" ht="13.5" x14ac:dyDescent="0.3"/>
    <row r="3146" customFormat="1" ht="13.5" x14ac:dyDescent="0.3"/>
    <row r="3147" customFormat="1" ht="13.5" x14ac:dyDescent="0.3"/>
    <row r="3148" customFormat="1" ht="13.5" x14ac:dyDescent="0.3"/>
    <row r="3149" customFormat="1" ht="13.5" x14ac:dyDescent="0.3"/>
    <row r="3150" customFormat="1" ht="13.5" x14ac:dyDescent="0.3"/>
    <row r="3151" customFormat="1" ht="13.5" x14ac:dyDescent="0.3"/>
    <row r="3152" customFormat="1" ht="13.5" x14ac:dyDescent="0.3"/>
    <row r="3153" customFormat="1" ht="13.5" x14ac:dyDescent="0.3"/>
    <row r="3154" customFormat="1" ht="13.5" x14ac:dyDescent="0.3"/>
    <row r="3155" customFormat="1" ht="13.5" x14ac:dyDescent="0.3"/>
    <row r="3156" customFormat="1" ht="13.5" x14ac:dyDescent="0.3"/>
    <row r="3157" customFormat="1" ht="13.5" x14ac:dyDescent="0.3"/>
    <row r="3158" customFormat="1" ht="13.5" x14ac:dyDescent="0.3"/>
    <row r="3159" customFormat="1" ht="13.5" x14ac:dyDescent="0.3"/>
    <row r="3160" customFormat="1" ht="13.5" x14ac:dyDescent="0.3"/>
    <row r="3161" customFormat="1" ht="13.5" x14ac:dyDescent="0.3"/>
    <row r="3162" customFormat="1" ht="13.5" x14ac:dyDescent="0.3"/>
    <row r="3163" customFormat="1" ht="13.5" x14ac:dyDescent="0.3"/>
    <row r="3164" customFormat="1" ht="13.5" x14ac:dyDescent="0.3"/>
    <row r="3165" customFormat="1" ht="13.5" x14ac:dyDescent="0.3"/>
    <row r="3166" customFormat="1" ht="13.5" x14ac:dyDescent="0.3"/>
    <row r="3167" customFormat="1" ht="13.5" x14ac:dyDescent="0.3"/>
    <row r="3168" customFormat="1" ht="13.5" x14ac:dyDescent="0.3"/>
    <row r="3169" customFormat="1" ht="13.5" x14ac:dyDescent="0.3"/>
    <row r="3170" customFormat="1" ht="13.5" x14ac:dyDescent="0.3"/>
    <row r="3171" customFormat="1" ht="13.5" x14ac:dyDescent="0.3"/>
    <row r="3172" customFormat="1" ht="13.5" x14ac:dyDescent="0.3"/>
    <row r="3173" customFormat="1" ht="13.5" x14ac:dyDescent="0.3"/>
    <row r="3174" customFormat="1" ht="13.5" x14ac:dyDescent="0.3"/>
    <row r="3175" customFormat="1" ht="13.5" x14ac:dyDescent="0.3"/>
    <row r="3176" customFormat="1" ht="13.5" x14ac:dyDescent="0.3"/>
    <row r="3177" customFormat="1" ht="13.5" x14ac:dyDescent="0.3"/>
    <row r="3178" customFormat="1" ht="13.5" x14ac:dyDescent="0.3"/>
    <row r="3179" customFormat="1" ht="13.5" x14ac:dyDescent="0.3"/>
    <row r="3180" customFormat="1" ht="13.5" x14ac:dyDescent="0.3"/>
    <row r="3181" customFormat="1" ht="13.5" x14ac:dyDescent="0.3"/>
    <row r="3182" customFormat="1" ht="13.5" x14ac:dyDescent="0.3"/>
    <row r="3183" customFormat="1" ht="13.5" x14ac:dyDescent="0.3"/>
    <row r="3184" customFormat="1" ht="13.5" x14ac:dyDescent="0.3"/>
    <row r="3185" customFormat="1" ht="13.5" x14ac:dyDescent="0.3"/>
    <row r="3186" customFormat="1" ht="13.5" x14ac:dyDescent="0.3"/>
    <row r="3187" customFormat="1" ht="13.5" x14ac:dyDescent="0.3"/>
    <row r="3188" customFormat="1" ht="13.5" x14ac:dyDescent="0.3"/>
    <row r="3189" customFormat="1" ht="13.5" x14ac:dyDescent="0.3"/>
    <row r="3190" customFormat="1" ht="13.5" x14ac:dyDescent="0.3"/>
    <row r="3191" customFormat="1" ht="13.5" x14ac:dyDescent="0.3"/>
    <row r="3192" customFormat="1" ht="13.5" x14ac:dyDescent="0.3"/>
    <row r="3193" customFormat="1" ht="13.5" x14ac:dyDescent="0.3"/>
    <row r="3194" customFormat="1" ht="13.5" x14ac:dyDescent="0.3"/>
    <row r="3195" customFormat="1" ht="13.5" x14ac:dyDescent="0.3"/>
    <row r="3196" customFormat="1" ht="13.5" x14ac:dyDescent="0.3"/>
    <row r="3197" customFormat="1" ht="13.5" x14ac:dyDescent="0.3"/>
    <row r="3198" customFormat="1" ht="13.5" x14ac:dyDescent="0.3"/>
    <row r="3199" customFormat="1" ht="13.5" x14ac:dyDescent="0.3"/>
    <row r="3200" customFormat="1" ht="13.5" x14ac:dyDescent="0.3"/>
    <row r="3201" customFormat="1" ht="13.5" x14ac:dyDescent="0.3"/>
    <row r="3202" customFormat="1" ht="13.5" x14ac:dyDescent="0.3"/>
    <row r="3203" customFormat="1" ht="13.5" x14ac:dyDescent="0.3"/>
    <row r="3204" customFormat="1" ht="13.5" x14ac:dyDescent="0.3"/>
    <row r="3205" customFormat="1" ht="13.5" x14ac:dyDescent="0.3"/>
    <row r="3206" customFormat="1" ht="13.5" x14ac:dyDescent="0.3"/>
    <row r="3207" customFormat="1" ht="13.5" x14ac:dyDescent="0.3"/>
    <row r="3208" customFormat="1" ht="13.5" x14ac:dyDescent="0.3"/>
    <row r="3209" customFormat="1" ht="13.5" x14ac:dyDescent="0.3"/>
    <row r="3210" customFormat="1" ht="13.5" x14ac:dyDescent="0.3"/>
    <row r="3211" customFormat="1" ht="13.5" x14ac:dyDescent="0.3"/>
    <row r="3212" customFormat="1" ht="13.5" x14ac:dyDescent="0.3"/>
    <row r="3213" customFormat="1" ht="13.5" x14ac:dyDescent="0.3"/>
    <row r="3214" customFormat="1" ht="13.5" x14ac:dyDescent="0.3"/>
    <row r="3215" customFormat="1" ht="13.5" x14ac:dyDescent="0.3"/>
    <row r="3216" customFormat="1" ht="13.5" x14ac:dyDescent="0.3"/>
    <row r="3217" customFormat="1" ht="13.5" x14ac:dyDescent="0.3"/>
    <row r="3218" customFormat="1" ht="13.5" x14ac:dyDescent="0.3"/>
    <row r="3219" customFormat="1" ht="13.5" x14ac:dyDescent="0.3"/>
    <row r="3220" customFormat="1" ht="13.5" x14ac:dyDescent="0.3"/>
    <row r="3221" customFormat="1" ht="13.5" x14ac:dyDescent="0.3"/>
    <row r="3222" customFormat="1" ht="13.5" x14ac:dyDescent="0.3"/>
    <row r="3223" customFormat="1" ht="13.5" x14ac:dyDescent="0.3"/>
    <row r="3224" customFormat="1" ht="13.5" x14ac:dyDescent="0.3"/>
    <row r="3225" customFormat="1" ht="13.5" x14ac:dyDescent="0.3"/>
    <row r="3226" customFormat="1" ht="13.5" x14ac:dyDescent="0.3"/>
    <row r="3227" customFormat="1" ht="13.5" x14ac:dyDescent="0.3"/>
    <row r="3228" customFormat="1" ht="13.5" x14ac:dyDescent="0.3"/>
    <row r="3229" customFormat="1" ht="13.5" x14ac:dyDescent="0.3"/>
    <row r="3230" customFormat="1" ht="13.5" x14ac:dyDescent="0.3"/>
    <row r="3231" customFormat="1" ht="13.5" x14ac:dyDescent="0.3"/>
    <row r="3232" customFormat="1" ht="13.5" x14ac:dyDescent="0.3"/>
    <row r="3233" customFormat="1" ht="13.5" x14ac:dyDescent="0.3"/>
    <row r="3234" customFormat="1" ht="13.5" x14ac:dyDescent="0.3"/>
    <row r="3235" customFormat="1" ht="13.5" x14ac:dyDescent="0.3"/>
    <row r="3236" customFormat="1" ht="13.5" x14ac:dyDescent="0.3"/>
    <row r="3237" customFormat="1" ht="13.5" x14ac:dyDescent="0.3"/>
    <row r="3238" customFormat="1" ht="13.5" x14ac:dyDescent="0.3"/>
    <row r="3239" customFormat="1" ht="13.5" x14ac:dyDescent="0.3"/>
    <row r="3240" customFormat="1" ht="13.5" x14ac:dyDescent="0.3"/>
    <row r="3241" customFormat="1" ht="13.5" x14ac:dyDescent="0.3"/>
    <row r="3242" customFormat="1" ht="13.5" x14ac:dyDescent="0.3"/>
    <row r="3243" customFormat="1" ht="13.5" x14ac:dyDescent="0.3"/>
    <row r="3244" customFormat="1" ht="13.5" x14ac:dyDescent="0.3"/>
    <row r="3245" customFormat="1" ht="13.5" x14ac:dyDescent="0.3"/>
    <row r="3246" customFormat="1" ht="13.5" x14ac:dyDescent="0.3"/>
    <row r="3247" customFormat="1" ht="13.5" x14ac:dyDescent="0.3"/>
    <row r="3248" customFormat="1" ht="13.5" x14ac:dyDescent="0.3"/>
    <row r="3249" customFormat="1" ht="13.5" x14ac:dyDescent="0.3"/>
    <row r="3250" customFormat="1" ht="13.5" x14ac:dyDescent="0.3"/>
    <row r="3251" customFormat="1" ht="13.5" x14ac:dyDescent="0.3"/>
    <row r="3252" customFormat="1" ht="13.5" x14ac:dyDescent="0.3"/>
    <row r="3253" customFormat="1" ht="13.5" x14ac:dyDescent="0.3"/>
    <row r="3254" customFormat="1" ht="13.5" x14ac:dyDescent="0.3"/>
    <row r="3255" customFormat="1" ht="13.5" x14ac:dyDescent="0.3"/>
    <row r="3256" customFormat="1" ht="13.5" x14ac:dyDescent="0.3"/>
    <row r="3257" customFormat="1" ht="13.5" x14ac:dyDescent="0.3"/>
    <row r="3258" customFormat="1" ht="13.5" x14ac:dyDescent="0.3"/>
    <row r="3259" customFormat="1" ht="13.5" x14ac:dyDescent="0.3"/>
    <row r="3260" customFormat="1" ht="13.5" x14ac:dyDescent="0.3"/>
    <row r="3261" customFormat="1" ht="13.5" x14ac:dyDescent="0.3"/>
    <row r="3262" customFormat="1" ht="13.5" x14ac:dyDescent="0.3"/>
    <row r="3263" customFormat="1" ht="13.5" x14ac:dyDescent="0.3"/>
    <row r="3264" customFormat="1" ht="13.5" x14ac:dyDescent="0.3"/>
    <row r="3265" customFormat="1" ht="13.5" x14ac:dyDescent="0.3"/>
    <row r="3266" customFormat="1" ht="13.5" x14ac:dyDescent="0.3"/>
    <row r="3267" customFormat="1" ht="13.5" x14ac:dyDescent="0.3"/>
    <row r="3268" customFormat="1" ht="13.5" x14ac:dyDescent="0.3"/>
    <row r="3269" customFormat="1" ht="13.5" x14ac:dyDescent="0.3"/>
    <row r="3270" customFormat="1" ht="13.5" x14ac:dyDescent="0.3"/>
    <row r="3271" customFormat="1" ht="13.5" x14ac:dyDescent="0.3"/>
    <row r="3272" customFormat="1" ht="13.5" x14ac:dyDescent="0.3"/>
    <row r="3273" customFormat="1" ht="13.5" x14ac:dyDescent="0.3"/>
    <row r="3274" customFormat="1" ht="13.5" x14ac:dyDescent="0.3"/>
    <row r="3275" customFormat="1" ht="13.5" x14ac:dyDescent="0.3"/>
    <row r="3276" customFormat="1" ht="13.5" x14ac:dyDescent="0.3"/>
    <row r="3277" customFormat="1" ht="13.5" x14ac:dyDescent="0.3"/>
    <row r="3278" customFormat="1" ht="13.5" x14ac:dyDescent="0.3"/>
    <row r="3279" customFormat="1" ht="13.5" x14ac:dyDescent="0.3"/>
    <row r="3280" customFormat="1" ht="13.5" x14ac:dyDescent="0.3"/>
    <row r="3281" customFormat="1" ht="13.5" x14ac:dyDescent="0.3"/>
    <row r="3282" customFormat="1" ht="13.5" x14ac:dyDescent="0.3"/>
    <row r="3283" customFormat="1" ht="13.5" x14ac:dyDescent="0.3"/>
    <row r="3284" customFormat="1" ht="13.5" x14ac:dyDescent="0.3"/>
    <row r="3285" customFormat="1" ht="13.5" x14ac:dyDescent="0.3"/>
    <row r="3286" customFormat="1" ht="13.5" x14ac:dyDescent="0.3"/>
    <row r="3287" customFormat="1" ht="13.5" x14ac:dyDescent="0.3"/>
    <row r="3288" customFormat="1" ht="13.5" x14ac:dyDescent="0.3"/>
    <row r="3289" customFormat="1" ht="13.5" x14ac:dyDescent="0.3"/>
    <row r="3290" customFormat="1" ht="13.5" x14ac:dyDescent="0.3"/>
    <row r="3291" customFormat="1" ht="13.5" x14ac:dyDescent="0.3"/>
    <row r="3292" customFormat="1" ht="13.5" x14ac:dyDescent="0.3"/>
    <row r="3293" customFormat="1" ht="13.5" x14ac:dyDescent="0.3"/>
    <row r="3294" customFormat="1" ht="13.5" x14ac:dyDescent="0.3"/>
    <row r="3295" customFormat="1" ht="13.5" x14ac:dyDescent="0.3"/>
    <row r="3296" customFormat="1" ht="13.5" x14ac:dyDescent="0.3"/>
    <row r="3297" customFormat="1" ht="13.5" x14ac:dyDescent="0.3"/>
    <row r="3298" customFormat="1" ht="13.5" x14ac:dyDescent="0.3"/>
    <row r="3299" customFormat="1" ht="13.5" x14ac:dyDescent="0.3"/>
    <row r="3300" customFormat="1" ht="13.5" x14ac:dyDescent="0.3"/>
    <row r="3301" customFormat="1" ht="13.5" x14ac:dyDescent="0.3"/>
    <row r="3302" customFormat="1" ht="13.5" x14ac:dyDescent="0.3"/>
    <row r="3303" customFormat="1" ht="13.5" x14ac:dyDescent="0.3"/>
    <row r="3304" customFormat="1" ht="13.5" x14ac:dyDescent="0.3"/>
    <row r="3305" customFormat="1" ht="13.5" x14ac:dyDescent="0.3"/>
    <row r="3306" customFormat="1" ht="13.5" x14ac:dyDescent="0.3"/>
    <row r="3307" customFormat="1" ht="13.5" x14ac:dyDescent="0.3"/>
    <row r="3308" customFormat="1" ht="13.5" x14ac:dyDescent="0.3"/>
    <row r="3309" customFormat="1" ht="13.5" x14ac:dyDescent="0.3"/>
    <row r="3310" customFormat="1" ht="13.5" x14ac:dyDescent="0.3"/>
    <row r="3311" customFormat="1" ht="13.5" x14ac:dyDescent="0.3"/>
    <row r="3312" customFormat="1" ht="13.5" x14ac:dyDescent="0.3"/>
    <row r="3313" customFormat="1" ht="13.5" x14ac:dyDescent="0.3"/>
    <row r="3314" customFormat="1" ht="13.5" x14ac:dyDescent="0.3"/>
    <row r="3315" customFormat="1" ht="13.5" x14ac:dyDescent="0.3"/>
    <row r="3316" customFormat="1" ht="13.5" x14ac:dyDescent="0.3"/>
    <row r="3317" customFormat="1" ht="13.5" x14ac:dyDescent="0.3"/>
    <row r="3318" customFormat="1" ht="13.5" x14ac:dyDescent="0.3"/>
    <row r="3319" customFormat="1" ht="13.5" x14ac:dyDescent="0.3"/>
    <row r="3320" customFormat="1" ht="13.5" x14ac:dyDescent="0.3"/>
    <row r="3321" customFormat="1" ht="13.5" x14ac:dyDescent="0.3"/>
    <row r="3322" customFormat="1" ht="13.5" x14ac:dyDescent="0.3"/>
    <row r="3323" customFormat="1" ht="13.5" x14ac:dyDescent="0.3"/>
    <row r="3324" customFormat="1" ht="13.5" x14ac:dyDescent="0.3"/>
    <row r="3325" customFormat="1" ht="13.5" x14ac:dyDescent="0.3"/>
    <row r="3326" customFormat="1" ht="13.5" x14ac:dyDescent="0.3"/>
    <row r="3327" customFormat="1" ht="13.5" x14ac:dyDescent="0.3"/>
    <row r="3328" customFormat="1" ht="13.5" x14ac:dyDescent="0.3"/>
    <row r="3329" customFormat="1" ht="13.5" x14ac:dyDescent="0.3"/>
    <row r="3330" customFormat="1" ht="13.5" x14ac:dyDescent="0.3"/>
    <row r="3331" customFormat="1" ht="13.5" x14ac:dyDescent="0.3"/>
    <row r="3332" customFormat="1" ht="13.5" x14ac:dyDescent="0.3"/>
    <row r="3333" customFormat="1" ht="13.5" x14ac:dyDescent="0.3"/>
    <row r="3334" customFormat="1" ht="13.5" x14ac:dyDescent="0.3"/>
    <row r="3335" customFormat="1" ht="13.5" x14ac:dyDescent="0.3"/>
    <row r="3336" customFormat="1" ht="13.5" x14ac:dyDescent="0.3"/>
    <row r="3337" customFormat="1" ht="13.5" x14ac:dyDescent="0.3"/>
    <row r="3338" customFormat="1" ht="13.5" x14ac:dyDescent="0.3"/>
    <row r="3339" customFormat="1" ht="13.5" x14ac:dyDescent="0.3"/>
    <row r="3340" customFormat="1" ht="13.5" x14ac:dyDescent="0.3"/>
    <row r="3341" customFormat="1" ht="13.5" x14ac:dyDescent="0.3"/>
    <row r="3342" customFormat="1" ht="13.5" x14ac:dyDescent="0.3"/>
    <row r="3343" customFormat="1" ht="13.5" x14ac:dyDescent="0.3"/>
    <row r="3344" customFormat="1" ht="13.5" x14ac:dyDescent="0.3"/>
    <row r="3345" customFormat="1" ht="13.5" x14ac:dyDescent="0.3"/>
    <row r="3346" customFormat="1" ht="13.5" x14ac:dyDescent="0.3"/>
    <row r="3347" customFormat="1" ht="13.5" x14ac:dyDescent="0.3"/>
    <row r="3348" customFormat="1" ht="13.5" x14ac:dyDescent="0.3"/>
    <row r="3349" customFormat="1" ht="13.5" x14ac:dyDescent="0.3"/>
    <row r="3350" customFormat="1" ht="13.5" x14ac:dyDescent="0.3"/>
    <row r="3351" customFormat="1" ht="13.5" x14ac:dyDescent="0.3"/>
    <row r="3352" customFormat="1" ht="13.5" x14ac:dyDescent="0.3"/>
    <row r="3353" customFormat="1" ht="13.5" x14ac:dyDescent="0.3"/>
    <row r="3354" customFormat="1" ht="13.5" x14ac:dyDescent="0.3"/>
    <row r="3355" customFormat="1" ht="13.5" x14ac:dyDescent="0.3"/>
    <row r="3356" customFormat="1" ht="13.5" x14ac:dyDescent="0.3"/>
    <row r="3357" customFormat="1" ht="13.5" x14ac:dyDescent="0.3"/>
    <row r="3358" customFormat="1" ht="13.5" x14ac:dyDescent="0.3"/>
    <row r="3359" customFormat="1" ht="13.5" x14ac:dyDescent="0.3"/>
    <row r="3360" customFormat="1" ht="13.5" x14ac:dyDescent="0.3"/>
    <row r="3361" customFormat="1" ht="13.5" x14ac:dyDescent="0.3"/>
    <row r="3362" customFormat="1" ht="13.5" x14ac:dyDescent="0.3"/>
    <row r="3363" customFormat="1" ht="13.5" x14ac:dyDescent="0.3"/>
    <row r="3364" customFormat="1" ht="13.5" x14ac:dyDescent="0.3"/>
    <row r="3365" customFormat="1" ht="13.5" x14ac:dyDescent="0.3"/>
    <row r="3366" customFormat="1" ht="13.5" x14ac:dyDescent="0.3"/>
    <row r="3367" customFormat="1" ht="13.5" x14ac:dyDescent="0.3"/>
    <row r="3368" customFormat="1" ht="13.5" x14ac:dyDescent="0.3"/>
    <row r="3369" customFormat="1" ht="13.5" x14ac:dyDescent="0.3"/>
    <row r="3370" customFormat="1" ht="13.5" x14ac:dyDescent="0.3"/>
    <row r="3371" customFormat="1" ht="13.5" x14ac:dyDescent="0.3"/>
    <row r="3372" customFormat="1" ht="13.5" x14ac:dyDescent="0.3"/>
    <row r="3373" customFormat="1" ht="13.5" x14ac:dyDescent="0.3"/>
    <row r="3374" customFormat="1" ht="13.5" x14ac:dyDescent="0.3"/>
    <row r="3375" customFormat="1" ht="13.5" x14ac:dyDescent="0.3"/>
    <row r="3376" customFormat="1" ht="13.5" x14ac:dyDescent="0.3"/>
    <row r="3377" customFormat="1" ht="13.5" x14ac:dyDescent="0.3"/>
    <row r="3378" customFormat="1" ht="13.5" x14ac:dyDescent="0.3"/>
    <row r="3379" customFormat="1" ht="13.5" x14ac:dyDescent="0.3"/>
    <row r="3380" customFormat="1" ht="13.5" x14ac:dyDescent="0.3"/>
    <row r="3381" customFormat="1" ht="13.5" x14ac:dyDescent="0.3"/>
    <row r="3382" customFormat="1" ht="13.5" x14ac:dyDescent="0.3"/>
    <row r="3383" customFormat="1" ht="13.5" x14ac:dyDescent="0.3"/>
    <row r="3384" customFormat="1" ht="13.5" x14ac:dyDescent="0.3"/>
    <row r="3385" customFormat="1" ht="13.5" x14ac:dyDescent="0.3"/>
    <row r="3386" customFormat="1" ht="13.5" x14ac:dyDescent="0.3"/>
    <row r="3387" customFormat="1" ht="13.5" x14ac:dyDescent="0.3"/>
    <row r="3388" customFormat="1" ht="13.5" x14ac:dyDescent="0.3"/>
    <row r="3389" customFormat="1" ht="13.5" x14ac:dyDescent="0.3"/>
    <row r="3390" customFormat="1" ht="13.5" x14ac:dyDescent="0.3"/>
    <row r="3391" customFormat="1" ht="13.5" x14ac:dyDescent="0.3"/>
    <row r="3392" customFormat="1" ht="13.5" x14ac:dyDescent="0.3"/>
    <row r="3393" customFormat="1" ht="13.5" x14ac:dyDescent="0.3"/>
    <row r="3394" customFormat="1" ht="13.5" x14ac:dyDescent="0.3"/>
    <row r="3395" customFormat="1" ht="13.5" x14ac:dyDescent="0.3"/>
    <row r="3396" customFormat="1" ht="13.5" x14ac:dyDescent="0.3"/>
    <row r="3397" customFormat="1" ht="13.5" x14ac:dyDescent="0.3"/>
    <row r="3398" customFormat="1" ht="13.5" x14ac:dyDescent="0.3"/>
    <row r="3399" customFormat="1" ht="13.5" x14ac:dyDescent="0.3"/>
    <row r="3400" customFormat="1" ht="13.5" x14ac:dyDescent="0.3"/>
    <row r="3401" customFormat="1" ht="13.5" x14ac:dyDescent="0.3"/>
    <row r="3402" customFormat="1" ht="13.5" x14ac:dyDescent="0.3"/>
    <row r="3403" customFormat="1" ht="13.5" x14ac:dyDescent="0.3"/>
    <row r="3404" customFormat="1" ht="13.5" x14ac:dyDescent="0.3"/>
    <row r="3405" customFormat="1" ht="13.5" x14ac:dyDescent="0.3"/>
    <row r="3406" customFormat="1" ht="13.5" x14ac:dyDescent="0.3"/>
    <row r="3407" customFormat="1" ht="13.5" x14ac:dyDescent="0.3"/>
    <row r="3408" customFormat="1" ht="13.5" x14ac:dyDescent="0.3"/>
    <row r="3409" customFormat="1" ht="13.5" x14ac:dyDescent="0.3"/>
    <row r="3410" customFormat="1" ht="13.5" x14ac:dyDescent="0.3"/>
    <row r="3411" customFormat="1" ht="13.5" x14ac:dyDescent="0.3"/>
    <row r="3412" customFormat="1" ht="13.5" x14ac:dyDescent="0.3"/>
    <row r="3413" customFormat="1" ht="13.5" x14ac:dyDescent="0.3"/>
    <row r="3414" customFormat="1" ht="13.5" x14ac:dyDescent="0.3"/>
    <row r="3415" customFormat="1" ht="13.5" x14ac:dyDescent="0.3"/>
    <row r="3416" customFormat="1" ht="13.5" x14ac:dyDescent="0.3"/>
    <row r="3417" customFormat="1" ht="13.5" x14ac:dyDescent="0.3"/>
    <row r="3418" customFormat="1" ht="13.5" x14ac:dyDescent="0.3"/>
    <row r="3419" customFormat="1" ht="13.5" x14ac:dyDescent="0.3"/>
    <row r="3420" customFormat="1" ht="13.5" x14ac:dyDescent="0.3"/>
    <row r="3421" customFormat="1" ht="13.5" x14ac:dyDescent="0.3"/>
    <row r="3422" customFormat="1" ht="13.5" x14ac:dyDescent="0.3"/>
    <row r="3423" customFormat="1" ht="13.5" x14ac:dyDescent="0.3"/>
    <row r="3424" customFormat="1" ht="13.5" x14ac:dyDescent="0.3"/>
    <row r="3425" customFormat="1" ht="13.5" x14ac:dyDescent="0.3"/>
    <row r="3426" customFormat="1" ht="13.5" x14ac:dyDescent="0.3"/>
    <row r="3427" customFormat="1" ht="13.5" x14ac:dyDescent="0.3"/>
    <row r="3428" customFormat="1" ht="13.5" x14ac:dyDescent="0.3"/>
    <row r="3429" customFormat="1" ht="13.5" x14ac:dyDescent="0.3"/>
    <row r="3430" customFormat="1" ht="13.5" x14ac:dyDescent="0.3"/>
    <row r="3431" customFormat="1" ht="13.5" x14ac:dyDescent="0.3"/>
    <row r="3432" customFormat="1" ht="13.5" x14ac:dyDescent="0.3"/>
    <row r="3433" customFormat="1" ht="13.5" x14ac:dyDescent="0.3"/>
    <row r="3434" customFormat="1" ht="13.5" x14ac:dyDescent="0.3"/>
    <row r="3435" customFormat="1" ht="13.5" x14ac:dyDescent="0.3"/>
    <row r="3436" customFormat="1" ht="13.5" x14ac:dyDescent="0.3"/>
    <row r="3437" customFormat="1" ht="13.5" x14ac:dyDescent="0.3"/>
    <row r="3438" customFormat="1" ht="13.5" x14ac:dyDescent="0.3"/>
    <row r="3439" customFormat="1" ht="13.5" x14ac:dyDescent="0.3"/>
    <row r="3440" customFormat="1" ht="13.5" x14ac:dyDescent="0.3"/>
    <row r="3441" customFormat="1" ht="13.5" x14ac:dyDescent="0.3"/>
    <row r="3442" customFormat="1" ht="13.5" x14ac:dyDescent="0.3"/>
    <row r="3443" customFormat="1" ht="13.5" x14ac:dyDescent="0.3"/>
    <row r="3444" customFormat="1" ht="13.5" x14ac:dyDescent="0.3"/>
    <row r="3445" customFormat="1" ht="13.5" x14ac:dyDescent="0.3"/>
    <row r="3446" customFormat="1" ht="13.5" x14ac:dyDescent="0.3"/>
    <row r="3447" customFormat="1" ht="13.5" x14ac:dyDescent="0.3"/>
    <row r="3448" customFormat="1" ht="13.5" x14ac:dyDescent="0.3"/>
    <row r="3449" customFormat="1" ht="13.5" x14ac:dyDescent="0.3"/>
    <row r="3450" customFormat="1" ht="13.5" x14ac:dyDescent="0.3"/>
    <row r="3451" customFormat="1" ht="13.5" x14ac:dyDescent="0.3"/>
    <row r="3452" customFormat="1" ht="13.5" x14ac:dyDescent="0.3"/>
    <row r="3453" customFormat="1" ht="13.5" x14ac:dyDescent="0.3"/>
    <row r="3454" customFormat="1" ht="13.5" x14ac:dyDescent="0.3"/>
    <row r="3455" customFormat="1" ht="13.5" x14ac:dyDescent="0.3"/>
    <row r="3456" customFormat="1" ht="13.5" x14ac:dyDescent="0.3"/>
    <row r="3457" customFormat="1" ht="13.5" x14ac:dyDescent="0.3"/>
    <row r="3458" customFormat="1" ht="13.5" x14ac:dyDescent="0.3"/>
    <row r="3459" customFormat="1" ht="13.5" x14ac:dyDescent="0.3"/>
    <row r="3460" customFormat="1" ht="13.5" x14ac:dyDescent="0.3"/>
    <row r="3461" customFormat="1" ht="13.5" x14ac:dyDescent="0.3"/>
    <row r="3462" customFormat="1" ht="13.5" x14ac:dyDescent="0.3"/>
    <row r="3463" customFormat="1" ht="13.5" x14ac:dyDescent="0.3"/>
    <row r="3464" customFormat="1" ht="13.5" x14ac:dyDescent="0.3"/>
    <row r="3465" customFormat="1" ht="13.5" x14ac:dyDescent="0.3"/>
    <row r="3466" customFormat="1" ht="13.5" x14ac:dyDescent="0.3"/>
    <row r="3467" customFormat="1" ht="13.5" x14ac:dyDescent="0.3"/>
    <row r="3468" customFormat="1" ht="13.5" x14ac:dyDescent="0.3"/>
    <row r="3469" customFormat="1" ht="13.5" x14ac:dyDescent="0.3"/>
    <row r="3470" customFormat="1" ht="13.5" x14ac:dyDescent="0.3"/>
    <row r="3471" customFormat="1" ht="13.5" x14ac:dyDescent="0.3"/>
    <row r="3472" customFormat="1" ht="13.5" x14ac:dyDescent="0.3"/>
    <row r="3473" customFormat="1" ht="13.5" x14ac:dyDescent="0.3"/>
    <row r="3474" customFormat="1" ht="13.5" x14ac:dyDescent="0.3"/>
    <row r="3475" customFormat="1" ht="13.5" x14ac:dyDescent="0.3"/>
    <row r="3476" customFormat="1" ht="13.5" x14ac:dyDescent="0.3"/>
    <row r="3477" customFormat="1" ht="13.5" x14ac:dyDescent="0.3"/>
    <row r="3478" customFormat="1" ht="13.5" x14ac:dyDescent="0.3"/>
    <row r="3479" customFormat="1" ht="13.5" x14ac:dyDescent="0.3"/>
    <row r="3480" customFormat="1" ht="13.5" x14ac:dyDescent="0.3"/>
    <row r="3481" customFormat="1" ht="13.5" x14ac:dyDescent="0.3"/>
    <row r="3482" customFormat="1" ht="13.5" x14ac:dyDescent="0.3"/>
    <row r="3483" customFormat="1" ht="13.5" x14ac:dyDescent="0.3"/>
    <row r="3484" customFormat="1" ht="13.5" x14ac:dyDescent="0.3"/>
    <row r="3485" customFormat="1" ht="13.5" x14ac:dyDescent="0.3"/>
    <row r="3486" customFormat="1" ht="13.5" x14ac:dyDescent="0.3"/>
    <row r="3487" customFormat="1" ht="13.5" x14ac:dyDescent="0.3"/>
    <row r="3488" customFormat="1" ht="13.5" x14ac:dyDescent="0.3"/>
    <row r="3489" customFormat="1" ht="13.5" x14ac:dyDescent="0.3"/>
    <row r="3490" customFormat="1" ht="13.5" x14ac:dyDescent="0.3"/>
    <row r="3491" customFormat="1" ht="13.5" x14ac:dyDescent="0.3"/>
    <row r="3492" customFormat="1" ht="13.5" x14ac:dyDescent="0.3"/>
    <row r="3493" customFormat="1" ht="13.5" x14ac:dyDescent="0.3"/>
    <row r="3494" customFormat="1" ht="13.5" x14ac:dyDescent="0.3"/>
    <row r="3495" customFormat="1" ht="13.5" x14ac:dyDescent="0.3"/>
    <row r="3496" customFormat="1" ht="13.5" x14ac:dyDescent="0.3"/>
    <row r="3497" customFormat="1" ht="13.5" x14ac:dyDescent="0.3"/>
    <row r="3498" customFormat="1" ht="13.5" x14ac:dyDescent="0.3"/>
    <row r="3499" customFormat="1" ht="13.5" x14ac:dyDescent="0.3"/>
    <row r="3500" customFormat="1" ht="13.5" x14ac:dyDescent="0.3"/>
    <row r="3501" customFormat="1" ht="13.5" x14ac:dyDescent="0.3"/>
    <row r="3502" customFormat="1" ht="13.5" x14ac:dyDescent="0.3"/>
    <row r="3503" customFormat="1" ht="13.5" x14ac:dyDescent="0.3"/>
    <row r="3504" customFormat="1" ht="13.5" x14ac:dyDescent="0.3"/>
    <row r="3505" customFormat="1" ht="13.5" x14ac:dyDescent="0.3"/>
    <row r="3506" customFormat="1" ht="13.5" x14ac:dyDescent="0.3"/>
    <row r="3507" customFormat="1" ht="13.5" x14ac:dyDescent="0.3"/>
    <row r="3508" customFormat="1" ht="13.5" x14ac:dyDescent="0.3"/>
    <row r="3509" customFormat="1" ht="13.5" x14ac:dyDescent="0.3"/>
    <row r="3510" customFormat="1" ht="13.5" x14ac:dyDescent="0.3"/>
    <row r="3511" customFormat="1" ht="13.5" x14ac:dyDescent="0.3"/>
    <row r="3512" customFormat="1" ht="13.5" x14ac:dyDescent="0.3"/>
    <row r="3513" customFormat="1" ht="13.5" x14ac:dyDescent="0.3"/>
    <row r="3514" customFormat="1" ht="13.5" x14ac:dyDescent="0.3"/>
    <row r="3515" customFormat="1" ht="13.5" x14ac:dyDescent="0.3"/>
    <row r="3516" customFormat="1" ht="13.5" x14ac:dyDescent="0.3"/>
    <row r="3517" customFormat="1" ht="13.5" x14ac:dyDescent="0.3"/>
    <row r="3518" customFormat="1" ht="13.5" x14ac:dyDescent="0.3"/>
    <row r="3519" customFormat="1" ht="13.5" x14ac:dyDescent="0.3"/>
    <row r="3520" customFormat="1" ht="13.5" x14ac:dyDescent="0.3"/>
    <row r="3521" customFormat="1" ht="13.5" x14ac:dyDescent="0.3"/>
    <row r="3522" customFormat="1" ht="13.5" x14ac:dyDescent="0.3"/>
    <row r="3523" customFormat="1" ht="13.5" x14ac:dyDescent="0.3"/>
    <row r="3524" customFormat="1" ht="13.5" x14ac:dyDescent="0.3"/>
    <row r="3525" customFormat="1" ht="13.5" x14ac:dyDescent="0.3"/>
    <row r="3526" customFormat="1" ht="13.5" x14ac:dyDescent="0.3"/>
    <row r="3527" customFormat="1" ht="13.5" x14ac:dyDescent="0.3"/>
    <row r="3528" customFormat="1" ht="13.5" x14ac:dyDescent="0.3"/>
    <row r="3529" customFormat="1" ht="13.5" x14ac:dyDescent="0.3"/>
    <row r="3530" customFormat="1" ht="13.5" x14ac:dyDescent="0.3"/>
    <row r="3531" customFormat="1" ht="13.5" x14ac:dyDescent="0.3"/>
    <row r="3532" customFormat="1" ht="13.5" x14ac:dyDescent="0.3"/>
    <row r="3533" customFormat="1" ht="13.5" x14ac:dyDescent="0.3"/>
    <row r="3534" customFormat="1" ht="13.5" x14ac:dyDescent="0.3"/>
    <row r="3535" customFormat="1" ht="13.5" x14ac:dyDescent="0.3"/>
    <row r="3536" customFormat="1" ht="13.5" x14ac:dyDescent="0.3"/>
    <row r="3537" customFormat="1" ht="13.5" x14ac:dyDescent="0.3"/>
    <row r="3538" customFormat="1" ht="13.5" x14ac:dyDescent="0.3"/>
    <row r="3539" customFormat="1" ht="13.5" x14ac:dyDescent="0.3"/>
    <row r="3540" customFormat="1" ht="13.5" x14ac:dyDescent="0.3"/>
    <row r="3541" customFormat="1" ht="13.5" x14ac:dyDescent="0.3"/>
    <row r="3542" customFormat="1" ht="13.5" x14ac:dyDescent="0.3"/>
    <row r="3543" customFormat="1" ht="13.5" x14ac:dyDescent="0.3"/>
    <row r="3544" customFormat="1" ht="13.5" x14ac:dyDescent="0.3"/>
    <row r="3545" customFormat="1" ht="13.5" x14ac:dyDescent="0.3"/>
    <row r="3546" customFormat="1" ht="13.5" x14ac:dyDescent="0.3"/>
    <row r="3547" customFormat="1" ht="13.5" x14ac:dyDescent="0.3"/>
    <row r="3548" customFormat="1" ht="13.5" x14ac:dyDescent="0.3"/>
    <row r="3549" customFormat="1" ht="13.5" x14ac:dyDescent="0.3"/>
    <row r="3550" customFormat="1" ht="13.5" x14ac:dyDescent="0.3"/>
    <row r="3551" customFormat="1" ht="13.5" x14ac:dyDescent="0.3"/>
    <row r="3552" customFormat="1" ht="13.5" x14ac:dyDescent="0.3"/>
    <row r="3553" customFormat="1" ht="13.5" x14ac:dyDescent="0.3"/>
    <row r="3554" customFormat="1" ht="13.5" x14ac:dyDescent="0.3"/>
    <row r="3555" customFormat="1" ht="13.5" x14ac:dyDescent="0.3"/>
    <row r="3556" customFormat="1" ht="13.5" x14ac:dyDescent="0.3"/>
    <row r="3557" customFormat="1" ht="13.5" x14ac:dyDescent="0.3"/>
    <row r="3558" customFormat="1" ht="13.5" x14ac:dyDescent="0.3"/>
    <row r="3559" customFormat="1" ht="13.5" x14ac:dyDescent="0.3"/>
    <row r="3560" customFormat="1" ht="13.5" x14ac:dyDescent="0.3"/>
    <row r="3561" customFormat="1" ht="13.5" x14ac:dyDescent="0.3"/>
    <row r="3562" customFormat="1" ht="13.5" x14ac:dyDescent="0.3"/>
    <row r="3563" customFormat="1" ht="13.5" x14ac:dyDescent="0.3"/>
    <row r="3564" customFormat="1" ht="13.5" x14ac:dyDescent="0.3"/>
    <row r="3565" customFormat="1" ht="13.5" x14ac:dyDescent="0.3"/>
    <row r="3566" customFormat="1" ht="13.5" x14ac:dyDescent="0.3"/>
    <row r="3567" customFormat="1" ht="13.5" x14ac:dyDescent="0.3"/>
    <row r="3568" customFormat="1" ht="13.5" x14ac:dyDescent="0.3"/>
    <row r="3569" customFormat="1" ht="13.5" x14ac:dyDescent="0.3"/>
    <row r="3570" customFormat="1" ht="13.5" x14ac:dyDescent="0.3"/>
    <row r="3571" customFormat="1" ht="13.5" x14ac:dyDescent="0.3"/>
    <row r="3572" customFormat="1" ht="13.5" x14ac:dyDescent="0.3"/>
    <row r="3573" customFormat="1" ht="13.5" x14ac:dyDescent="0.3"/>
    <row r="3574" customFormat="1" ht="13.5" x14ac:dyDescent="0.3"/>
    <row r="3575" customFormat="1" ht="13.5" x14ac:dyDescent="0.3"/>
    <row r="3576" customFormat="1" ht="13.5" x14ac:dyDescent="0.3"/>
    <row r="3577" customFormat="1" ht="13.5" x14ac:dyDescent="0.3"/>
    <row r="3578" customFormat="1" ht="13.5" x14ac:dyDescent="0.3"/>
    <row r="3579" customFormat="1" ht="13.5" x14ac:dyDescent="0.3"/>
    <row r="3580" customFormat="1" ht="13.5" x14ac:dyDescent="0.3"/>
    <row r="3581" customFormat="1" ht="13.5" x14ac:dyDescent="0.3"/>
    <row r="3582" customFormat="1" ht="13.5" x14ac:dyDescent="0.3"/>
    <row r="3583" customFormat="1" ht="13.5" x14ac:dyDescent="0.3"/>
    <row r="3584" customFormat="1" ht="13.5" x14ac:dyDescent="0.3"/>
    <row r="3585" customFormat="1" ht="13.5" x14ac:dyDescent="0.3"/>
    <row r="3586" customFormat="1" ht="13.5" x14ac:dyDescent="0.3"/>
    <row r="3587" customFormat="1" ht="13.5" x14ac:dyDescent="0.3"/>
    <row r="3588" customFormat="1" ht="13.5" x14ac:dyDescent="0.3"/>
    <row r="3589" customFormat="1" ht="13.5" x14ac:dyDescent="0.3"/>
    <row r="3590" customFormat="1" ht="13.5" x14ac:dyDescent="0.3"/>
    <row r="3591" customFormat="1" ht="13.5" x14ac:dyDescent="0.3"/>
    <row r="3592" customFormat="1" ht="13.5" x14ac:dyDescent="0.3"/>
    <row r="3593" customFormat="1" ht="13.5" x14ac:dyDescent="0.3"/>
    <row r="3594" customFormat="1" ht="13.5" x14ac:dyDescent="0.3"/>
    <row r="3595" customFormat="1" ht="13.5" x14ac:dyDescent="0.3"/>
    <row r="3596" customFormat="1" ht="13.5" x14ac:dyDescent="0.3"/>
    <row r="3597" customFormat="1" ht="13.5" x14ac:dyDescent="0.3"/>
    <row r="3598" customFormat="1" ht="13.5" x14ac:dyDescent="0.3"/>
    <row r="3599" customFormat="1" ht="13.5" x14ac:dyDescent="0.3"/>
    <row r="3600" customFormat="1" ht="13.5" x14ac:dyDescent="0.3"/>
    <row r="3601" customFormat="1" ht="13.5" x14ac:dyDescent="0.3"/>
    <row r="3602" customFormat="1" ht="13.5" x14ac:dyDescent="0.3"/>
    <row r="3603" customFormat="1" ht="13.5" x14ac:dyDescent="0.3"/>
    <row r="3604" customFormat="1" ht="13.5" x14ac:dyDescent="0.3"/>
    <row r="3605" customFormat="1" ht="13.5" x14ac:dyDescent="0.3"/>
    <row r="3606" customFormat="1" ht="13.5" x14ac:dyDescent="0.3"/>
    <row r="3607" customFormat="1" ht="13.5" x14ac:dyDescent="0.3"/>
    <row r="3608" customFormat="1" ht="13.5" x14ac:dyDescent="0.3"/>
    <row r="3609" customFormat="1" ht="13.5" x14ac:dyDescent="0.3"/>
    <row r="3610" customFormat="1" ht="13.5" x14ac:dyDescent="0.3"/>
    <row r="3611" customFormat="1" ht="13.5" x14ac:dyDescent="0.3"/>
    <row r="3612" customFormat="1" ht="13.5" x14ac:dyDescent="0.3"/>
    <row r="3613" customFormat="1" ht="13.5" x14ac:dyDescent="0.3"/>
    <row r="3614" customFormat="1" ht="13.5" x14ac:dyDescent="0.3"/>
    <row r="3615" customFormat="1" ht="13.5" x14ac:dyDescent="0.3"/>
    <row r="3616" customFormat="1" ht="13.5" x14ac:dyDescent="0.3"/>
    <row r="3617" customFormat="1" ht="13.5" x14ac:dyDescent="0.3"/>
    <row r="3618" customFormat="1" ht="13.5" x14ac:dyDescent="0.3"/>
    <row r="3619" customFormat="1" ht="13.5" x14ac:dyDescent="0.3"/>
    <row r="3620" customFormat="1" ht="13.5" x14ac:dyDescent="0.3"/>
    <row r="3621" customFormat="1" ht="13.5" x14ac:dyDescent="0.3"/>
    <row r="3622" customFormat="1" ht="13.5" x14ac:dyDescent="0.3"/>
    <row r="3623" customFormat="1" ht="13.5" x14ac:dyDescent="0.3"/>
    <row r="3624" customFormat="1" ht="13.5" x14ac:dyDescent="0.3"/>
    <row r="3625" customFormat="1" ht="13.5" x14ac:dyDescent="0.3"/>
    <row r="3626" customFormat="1" ht="13.5" x14ac:dyDescent="0.3"/>
    <row r="3627" customFormat="1" ht="13.5" x14ac:dyDescent="0.3"/>
    <row r="3628" customFormat="1" ht="13.5" x14ac:dyDescent="0.3"/>
    <row r="3629" customFormat="1" ht="13.5" x14ac:dyDescent="0.3"/>
    <row r="3630" customFormat="1" ht="13.5" x14ac:dyDescent="0.3"/>
    <row r="3631" customFormat="1" ht="13.5" x14ac:dyDescent="0.3"/>
    <row r="3632" customFormat="1" ht="13.5" x14ac:dyDescent="0.3"/>
    <row r="3633" customFormat="1" ht="13.5" x14ac:dyDescent="0.3"/>
    <row r="3634" customFormat="1" ht="13.5" x14ac:dyDescent="0.3"/>
    <row r="3635" customFormat="1" ht="13.5" x14ac:dyDescent="0.3"/>
    <row r="3636" customFormat="1" ht="13.5" x14ac:dyDescent="0.3"/>
    <row r="3637" customFormat="1" ht="13.5" x14ac:dyDescent="0.3"/>
    <row r="3638" customFormat="1" ht="13.5" x14ac:dyDescent="0.3"/>
    <row r="3639" customFormat="1" ht="13.5" x14ac:dyDescent="0.3"/>
    <row r="3640" customFormat="1" ht="13.5" x14ac:dyDescent="0.3"/>
    <row r="3641" customFormat="1" ht="13.5" x14ac:dyDescent="0.3"/>
    <row r="3642" customFormat="1" ht="13.5" x14ac:dyDescent="0.3"/>
    <row r="3643" customFormat="1" ht="13.5" x14ac:dyDescent="0.3"/>
    <row r="3644" customFormat="1" ht="13.5" x14ac:dyDescent="0.3"/>
    <row r="3645" customFormat="1" ht="13.5" x14ac:dyDescent="0.3"/>
    <row r="3646" customFormat="1" ht="13.5" x14ac:dyDescent="0.3"/>
    <row r="3647" customFormat="1" ht="13.5" x14ac:dyDescent="0.3"/>
    <row r="3648" customFormat="1" ht="13.5" x14ac:dyDescent="0.3"/>
    <row r="3649" customFormat="1" ht="13.5" x14ac:dyDescent="0.3"/>
    <row r="3650" customFormat="1" ht="13.5" x14ac:dyDescent="0.3"/>
    <row r="3651" customFormat="1" ht="13.5" x14ac:dyDescent="0.3"/>
    <row r="3652" customFormat="1" ht="13.5" x14ac:dyDescent="0.3"/>
    <row r="3653" customFormat="1" ht="13.5" x14ac:dyDescent="0.3"/>
    <row r="3654" customFormat="1" ht="13.5" x14ac:dyDescent="0.3"/>
    <row r="3655" customFormat="1" ht="13.5" x14ac:dyDescent="0.3"/>
    <row r="3656" customFormat="1" ht="13.5" x14ac:dyDescent="0.3"/>
    <row r="3657" customFormat="1" ht="13.5" x14ac:dyDescent="0.3"/>
    <row r="3658" customFormat="1" ht="13.5" x14ac:dyDescent="0.3"/>
    <row r="3659" customFormat="1" ht="13.5" x14ac:dyDescent="0.3"/>
    <row r="3660" customFormat="1" ht="13.5" x14ac:dyDescent="0.3"/>
    <row r="3661" customFormat="1" ht="13.5" x14ac:dyDescent="0.3"/>
    <row r="3662" customFormat="1" ht="13.5" x14ac:dyDescent="0.3"/>
    <row r="3663" customFormat="1" ht="13.5" x14ac:dyDescent="0.3"/>
    <row r="3664" customFormat="1" ht="13.5" x14ac:dyDescent="0.3"/>
    <row r="3665" customFormat="1" ht="13.5" x14ac:dyDescent="0.3"/>
    <row r="3666" customFormat="1" ht="13.5" x14ac:dyDescent="0.3"/>
    <row r="3667" customFormat="1" ht="13.5" x14ac:dyDescent="0.3"/>
    <row r="3668" customFormat="1" ht="13.5" x14ac:dyDescent="0.3"/>
    <row r="3669" customFormat="1" ht="13.5" x14ac:dyDescent="0.3"/>
    <row r="3670" customFormat="1" ht="13.5" x14ac:dyDescent="0.3"/>
    <row r="3671" customFormat="1" ht="13.5" x14ac:dyDescent="0.3"/>
    <row r="3672" customFormat="1" ht="13.5" x14ac:dyDescent="0.3"/>
    <row r="3673" customFormat="1" ht="13.5" x14ac:dyDescent="0.3"/>
    <row r="3674" customFormat="1" ht="13.5" x14ac:dyDescent="0.3"/>
    <row r="3675" customFormat="1" ht="13.5" x14ac:dyDescent="0.3"/>
    <row r="3676" customFormat="1" ht="13.5" x14ac:dyDescent="0.3"/>
    <row r="3677" customFormat="1" ht="13.5" x14ac:dyDescent="0.3"/>
    <row r="3678" customFormat="1" ht="13.5" x14ac:dyDescent="0.3"/>
    <row r="3679" customFormat="1" ht="13.5" x14ac:dyDescent="0.3"/>
    <row r="3680" customFormat="1" ht="13.5" x14ac:dyDescent="0.3"/>
    <row r="3681" customFormat="1" ht="13.5" x14ac:dyDescent="0.3"/>
    <row r="3682" customFormat="1" ht="13.5" x14ac:dyDescent="0.3"/>
    <row r="3683" customFormat="1" ht="13.5" x14ac:dyDescent="0.3"/>
    <row r="3684" customFormat="1" ht="13.5" x14ac:dyDescent="0.3"/>
    <row r="3685" customFormat="1" ht="13.5" x14ac:dyDescent="0.3"/>
    <row r="3686" customFormat="1" ht="13.5" x14ac:dyDescent="0.3"/>
    <row r="3687" customFormat="1" ht="13.5" x14ac:dyDescent="0.3"/>
    <row r="3688" customFormat="1" ht="13.5" x14ac:dyDescent="0.3"/>
    <row r="3689" customFormat="1" ht="13.5" x14ac:dyDescent="0.3"/>
    <row r="3690" customFormat="1" ht="13.5" x14ac:dyDescent="0.3"/>
    <row r="3691" customFormat="1" ht="13.5" x14ac:dyDescent="0.3"/>
    <row r="3692" customFormat="1" ht="13.5" x14ac:dyDescent="0.3"/>
    <row r="3693" customFormat="1" ht="13.5" x14ac:dyDescent="0.3"/>
    <row r="3694" customFormat="1" ht="13.5" x14ac:dyDescent="0.3"/>
    <row r="3695" customFormat="1" ht="13.5" x14ac:dyDescent="0.3"/>
    <row r="3696" customFormat="1" ht="13.5" x14ac:dyDescent="0.3"/>
    <row r="3697" customFormat="1" ht="13.5" x14ac:dyDescent="0.3"/>
    <row r="3698" customFormat="1" ht="13.5" x14ac:dyDescent="0.3"/>
    <row r="3699" customFormat="1" ht="13.5" x14ac:dyDescent="0.3"/>
    <row r="3700" customFormat="1" ht="13.5" x14ac:dyDescent="0.3"/>
    <row r="3701" customFormat="1" ht="13.5" x14ac:dyDescent="0.3"/>
    <row r="3702" customFormat="1" ht="13.5" x14ac:dyDescent="0.3"/>
    <row r="3703" customFormat="1" ht="13.5" x14ac:dyDescent="0.3"/>
    <row r="3704" customFormat="1" ht="13.5" x14ac:dyDescent="0.3"/>
    <row r="3705" customFormat="1" ht="13.5" x14ac:dyDescent="0.3"/>
    <row r="3706" customFormat="1" ht="13.5" x14ac:dyDescent="0.3"/>
    <row r="3707" customFormat="1" ht="13.5" x14ac:dyDescent="0.3"/>
    <row r="3708" customFormat="1" ht="13.5" x14ac:dyDescent="0.3"/>
    <row r="3709" customFormat="1" ht="13.5" x14ac:dyDescent="0.3"/>
    <row r="3710" customFormat="1" ht="13.5" x14ac:dyDescent="0.3"/>
    <row r="3711" customFormat="1" ht="13.5" x14ac:dyDescent="0.3"/>
    <row r="3712" customFormat="1" ht="13.5" x14ac:dyDescent="0.3"/>
    <row r="3713" customFormat="1" ht="13.5" x14ac:dyDescent="0.3"/>
    <row r="3714" customFormat="1" ht="13.5" x14ac:dyDescent="0.3"/>
    <row r="3715" customFormat="1" ht="13.5" x14ac:dyDescent="0.3"/>
    <row r="3716" customFormat="1" ht="13.5" x14ac:dyDescent="0.3"/>
    <row r="3717" customFormat="1" ht="13.5" x14ac:dyDescent="0.3"/>
    <row r="3718" customFormat="1" ht="13.5" x14ac:dyDescent="0.3"/>
    <row r="3719" customFormat="1" ht="13.5" x14ac:dyDescent="0.3"/>
    <row r="3720" customFormat="1" ht="13.5" x14ac:dyDescent="0.3"/>
    <row r="3721" customFormat="1" ht="13.5" x14ac:dyDescent="0.3"/>
    <row r="3722" customFormat="1" ht="13.5" x14ac:dyDescent="0.3"/>
    <row r="3723" customFormat="1" ht="13.5" x14ac:dyDescent="0.3"/>
    <row r="3724" customFormat="1" ht="13.5" x14ac:dyDescent="0.3"/>
    <row r="3725" customFormat="1" ht="13.5" x14ac:dyDescent="0.3"/>
    <row r="3726" customFormat="1" ht="13.5" x14ac:dyDescent="0.3"/>
    <row r="3727" customFormat="1" ht="13.5" x14ac:dyDescent="0.3"/>
    <row r="3728" customFormat="1" ht="13.5" x14ac:dyDescent="0.3"/>
    <row r="3729" customFormat="1" ht="13.5" x14ac:dyDescent="0.3"/>
    <row r="3730" customFormat="1" ht="13.5" x14ac:dyDescent="0.3"/>
    <row r="3731" customFormat="1" ht="13.5" x14ac:dyDescent="0.3"/>
    <row r="3732" customFormat="1" ht="13.5" x14ac:dyDescent="0.3"/>
    <row r="3733" customFormat="1" ht="13.5" x14ac:dyDescent="0.3"/>
    <row r="3734" customFormat="1" ht="13.5" x14ac:dyDescent="0.3"/>
    <row r="3735" customFormat="1" ht="13.5" x14ac:dyDescent="0.3"/>
    <row r="3736" customFormat="1" ht="13.5" x14ac:dyDescent="0.3"/>
    <row r="3737" customFormat="1" ht="13.5" x14ac:dyDescent="0.3"/>
    <row r="3738" customFormat="1" ht="13.5" x14ac:dyDescent="0.3"/>
    <row r="3739" customFormat="1" ht="13.5" x14ac:dyDescent="0.3"/>
    <row r="3740" customFormat="1" ht="13.5" x14ac:dyDescent="0.3"/>
    <row r="3741" customFormat="1" ht="13.5" x14ac:dyDescent="0.3"/>
    <row r="3742" customFormat="1" ht="13.5" x14ac:dyDescent="0.3"/>
    <row r="3743" customFormat="1" ht="13.5" x14ac:dyDescent="0.3"/>
    <row r="3744" customFormat="1" ht="13.5" x14ac:dyDescent="0.3"/>
    <row r="3745" customFormat="1" ht="13.5" x14ac:dyDescent="0.3"/>
    <row r="3746" customFormat="1" ht="13.5" x14ac:dyDescent="0.3"/>
    <row r="3747" customFormat="1" ht="13.5" x14ac:dyDescent="0.3"/>
    <row r="3748" customFormat="1" ht="13.5" x14ac:dyDescent="0.3"/>
    <row r="3749" customFormat="1" ht="13.5" x14ac:dyDescent="0.3"/>
    <row r="3750" customFormat="1" ht="13.5" x14ac:dyDescent="0.3"/>
    <row r="3751" customFormat="1" ht="13.5" x14ac:dyDescent="0.3"/>
    <row r="3752" customFormat="1" ht="13.5" x14ac:dyDescent="0.3"/>
    <row r="3753" customFormat="1" ht="13.5" x14ac:dyDescent="0.3"/>
    <row r="3754" customFormat="1" ht="13.5" x14ac:dyDescent="0.3"/>
    <row r="3755" customFormat="1" ht="13.5" x14ac:dyDescent="0.3"/>
    <row r="3756" customFormat="1" ht="13.5" x14ac:dyDescent="0.3"/>
    <row r="3757" customFormat="1" ht="13.5" x14ac:dyDescent="0.3"/>
    <row r="3758" customFormat="1" ht="13.5" x14ac:dyDescent="0.3"/>
    <row r="3759" customFormat="1" ht="13.5" x14ac:dyDescent="0.3"/>
    <row r="3760" customFormat="1" ht="13.5" x14ac:dyDescent="0.3"/>
    <row r="3761" customFormat="1" ht="13.5" x14ac:dyDescent="0.3"/>
    <row r="3762" customFormat="1" ht="13.5" x14ac:dyDescent="0.3"/>
    <row r="3763" customFormat="1" ht="13.5" x14ac:dyDescent="0.3"/>
    <row r="3764" customFormat="1" ht="13.5" x14ac:dyDescent="0.3"/>
    <row r="3765" customFormat="1" ht="13.5" x14ac:dyDescent="0.3"/>
    <row r="3766" customFormat="1" ht="13.5" x14ac:dyDescent="0.3"/>
    <row r="3767" customFormat="1" ht="13.5" x14ac:dyDescent="0.3"/>
    <row r="3768" customFormat="1" ht="13.5" x14ac:dyDescent="0.3"/>
    <row r="3769" customFormat="1" ht="13.5" x14ac:dyDescent="0.3"/>
    <row r="3770" customFormat="1" ht="13.5" x14ac:dyDescent="0.3"/>
    <row r="3771" customFormat="1" ht="13.5" x14ac:dyDescent="0.3"/>
    <row r="3772" customFormat="1" ht="13.5" x14ac:dyDescent="0.3"/>
    <row r="3773" customFormat="1" ht="13.5" x14ac:dyDescent="0.3"/>
    <row r="3774" customFormat="1" ht="13.5" x14ac:dyDescent="0.3"/>
    <row r="3775" customFormat="1" ht="13.5" x14ac:dyDescent="0.3"/>
    <row r="3776" customFormat="1" ht="13.5" x14ac:dyDescent="0.3"/>
    <row r="3777" customFormat="1" ht="13.5" x14ac:dyDescent="0.3"/>
    <row r="3778" customFormat="1" ht="13.5" x14ac:dyDescent="0.3"/>
    <row r="3779" customFormat="1" ht="13.5" x14ac:dyDescent="0.3"/>
    <row r="3780" customFormat="1" ht="13.5" x14ac:dyDescent="0.3"/>
    <row r="3781" customFormat="1" ht="13.5" x14ac:dyDescent="0.3"/>
    <row r="3782" customFormat="1" ht="13.5" x14ac:dyDescent="0.3"/>
    <row r="3783" customFormat="1" ht="13.5" x14ac:dyDescent="0.3"/>
    <row r="3784" customFormat="1" ht="13.5" x14ac:dyDescent="0.3"/>
    <row r="3785" customFormat="1" ht="13.5" x14ac:dyDescent="0.3"/>
    <row r="3786" customFormat="1" ht="13.5" x14ac:dyDescent="0.3"/>
    <row r="3787" customFormat="1" ht="13.5" x14ac:dyDescent="0.3"/>
    <row r="3788" customFormat="1" ht="13.5" x14ac:dyDescent="0.3"/>
    <row r="3789" customFormat="1" ht="13.5" x14ac:dyDescent="0.3"/>
    <row r="3790" customFormat="1" ht="13.5" x14ac:dyDescent="0.3"/>
    <row r="3791" customFormat="1" ht="13.5" x14ac:dyDescent="0.3"/>
    <row r="3792" customFormat="1" ht="13.5" x14ac:dyDescent="0.3"/>
    <row r="3793" customFormat="1" ht="13.5" x14ac:dyDescent="0.3"/>
    <row r="3794" customFormat="1" ht="13.5" x14ac:dyDescent="0.3"/>
    <row r="3795" customFormat="1" ht="13.5" x14ac:dyDescent="0.3"/>
    <row r="3796" customFormat="1" ht="13.5" x14ac:dyDescent="0.3"/>
    <row r="3797" customFormat="1" ht="13.5" x14ac:dyDescent="0.3"/>
    <row r="3798" customFormat="1" ht="13.5" x14ac:dyDescent="0.3"/>
    <row r="3799" customFormat="1" ht="13.5" x14ac:dyDescent="0.3"/>
    <row r="3800" customFormat="1" ht="13.5" x14ac:dyDescent="0.3"/>
    <row r="3801" customFormat="1" ht="13.5" x14ac:dyDescent="0.3"/>
    <row r="3802" customFormat="1" ht="13.5" x14ac:dyDescent="0.3"/>
    <row r="3803" customFormat="1" ht="13.5" x14ac:dyDescent="0.3"/>
    <row r="3804" customFormat="1" ht="13.5" x14ac:dyDescent="0.3"/>
    <row r="3805" customFormat="1" ht="13.5" x14ac:dyDescent="0.3"/>
    <row r="3806" customFormat="1" ht="13.5" x14ac:dyDescent="0.3"/>
    <row r="3807" customFormat="1" ht="13.5" x14ac:dyDescent="0.3"/>
    <row r="3808" customFormat="1" ht="13.5" x14ac:dyDescent="0.3"/>
    <row r="3809" customFormat="1" ht="13.5" x14ac:dyDescent="0.3"/>
    <row r="3810" customFormat="1" ht="13.5" x14ac:dyDescent="0.3"/>
    <row r="3811" customFormat="1" ht="13.5" x14ac:dyDescent="0.3"/>
    <row r="3812" customFormat="1" ht="13.5" x14ac:dyDescent="0.3"/>
    <row r="3813" customFormat="1" ht="13.5" x14ac:dyDescent="0.3"/>
    <row r="3814" customFormat="1" ht="13.5" x14ac:dyDescent="0.3"/>
    <row r="3815" customFormat="1" ht="13.5" x14ac:dyDescent="0.3"/>
    <row r="3816" customFormat="1" ht="13.5" x14ac:dyDescent="0.3"/>
    <row r="3817" customFormat="1" ht="13.5" x14ac:dyDescent="0.3"/>
    <row r="3818" customFormat="1" ht="13.5" x14ac:dyDescent="0.3"/>
    <row r="3819" customFormat="1" ht="13.5" x14ac:dyDescent="0.3"/>
    <row r="3820" customFormat="1" ht="13.5" x14ac:dyDescent="0.3"/>
    <row r="3821" customFormat="1" ht="13.5" x14ac:dyDescent="0.3"/>
    <row r="3822" customFormat="1" ht="13.5" x14ac:dyDescent="0.3"/>
    <row r="3823" customFormat="1" ht="13.5" x14ac:dyDescent="0.3"/>
    <row r="3824" customFormat="1" ht="13.5" x14ac:dyDescent="0.3"/>
    <row r="3825" customFormat="1" ht="13.5" x14ac:dyDescent="0.3"/>
    <row r="3826" customFormat="1" ht="13.5" x14ac:dyDescent="0.3"/>
    <row r="3827" customFormat="1" ht="13.5" x14ac:dyDescent="0.3"/>
    <row r="3828" customFormat="1" ht="13.5" x14ac:dyDescent="0.3"/>
    <row r="3829" customFormat="1" ht="13.5" x14ac:dyDescent="0.3"/>
    <row r="3830" customFormat="1" ht="13.5" x14ac:dyDescent="0.3"/>
    <row r="3831" customFormat="1" ht="13.5" x14ac:dyDescent="0.3"/>
    <row r="3832" customFormat="1" ht="13.5" x14ac:dyDescent="0.3"/>
    <row r="3833" customFormat="1" ht="13.5" x14ac:dyDescent="0.3"/>
    <row r="3834" customFormat="1" ht="13.5" x14ac:dyDescent="0.3"/>
    <row r="3835" customFormat="1" ht="13.5" x14ac:dyDescent="0.3"/>
    <row r="3836" customFormat="1" ht="13.5" x14ac:dyDescent="0.3"/>
    <row r="3837" customFormat="1" ht="13.5" x14ac:dyDescent="0.3"/>
    <row r="3838" customFormat="1" ht="13.5" x14ac:dyDescent="0.3"/>
    <row r="3839" customFormat="1" ht="13.5" x14ac:dyDescent="0.3"/>
    <row r="3840" customFormat="1" ht="13.5" x14ac:dyDescent="0.3"/>
    <row r="3841" customFormat="1" ht="13.5" x14ac:dyDescent="0.3"/>
    <row r="3842" customFormat="1" ht="13.5" x14ac:dyDescent="0.3"/>
    <row r="3843" customFormat="1" ht="13.5" x14ac:dyDescent="0.3"/>
    <row r="3844" customFormat="1" ht="13.5" x14ac:dyDescent="0.3"/>
    <row r="3845" customFormat="1" ht="13.5" x14ac:dyDescent="0.3"/>
    <row r="3846" customFormat="1" ht="13.5" x14ac:dyDescent="0.3"/>
    <row r="3847" customFormat="1" ht="13.5" x14ac:dyDescent="0.3"/>
    <row r="3848" customFormat="1" ht="13.5" x14ac:dyDescent="0.3"/>
    <row r="3849" customFormat="1" ht="13.5" x14ac:dyDescent="0.3"/>
    <row r="3850" customFormat="1" ht="13.5" x14ac:dyDescent="0.3"/>
    <row r="3851" customFormat="1" ht="13.5" x14ac:dyDescent="0.3"/>
    <row r="3852" customFormat="1" ht="13.5" x14ac:dyDescent="0.3"/>
    <row r="3853" customFormat="1" ht="13.5" x14ac:dyDescent="0.3"/>
    <row r="3854" customFormat="1" ht="13.5" x14ac:dyDescent="0.3"/>
    <row r="3855" customFormat="1" ht="13.5" x14ac:dyDescent="0.3"/>
    <row r="3856" customFormat="1" ht="13.5" x14ac:dyDescent="0.3"/>
    <row r="3857" customFormat="1" ht="13.5" x14ac:dyDescent="0.3"/>
    <row r="3858" customFormat="1" ht="13.5" x14ac:dyDescent="0.3"/>
    <row r="3859" customFormat="1" ht="13.5" x14ac:dyDescent="0.3"/>
    <row r="3860" customFormat="1" ht="13.5" x14ac:dyDescent="0.3"/>
    <row r="3861" customFormat="1" ht="13.5" x14ac:dyDescent="0.3"/>
    <row r="3862" customFormat="1" ht="13.5" x14ac:dyDescent="0.3"/>
    <row r="3863" customFormat="1" ht="13.5" x14ac:dyDescent="0.3"/>
    <row r="3864" customFormat="1" ht="13.5" x14ac:dyDescent="0.3"/>
    <row r="3865" customFormat="1" ht="13.5" x14ac:dyDescent="0.3"/>
    <row r="3866" customFormat="1" ht="13.5" x14ac:dyDescent="0.3"/>
    <row r="3867" customFormat="1" ht="13.5" x14ac:dyDescent="0.3"/>
    <row r="3868" customFormat="1" ht="13.5" x14ac:dyDescent="0.3"/>
    <row r="3869" customFormat="1" ht="13.5" x14ac:dyDescent="0.3"/>
    <row r="3870" customFormat="1" ht="13.5" x14ac:dyDescent="0.3"/>
    <row r="3871" customFormat="1" ht="13.5" x14ac:dyDescent="0.3"/>
    <row r="3872" customFormat="1" ht="13.5" x14ac:dyDescent="0.3"/>
    <row r="3873" customFormat="1" ht="13.5" x14ac:dyDescent="0.3"/>
    <row r="3874" customFormat="1" ht="13.5" x14ac:dyDescent="0.3"/>
    <row r="3875" customFormat="1" ht="13.5" x14ac:dyDescent="0.3"/>
    <row r="3876" customFormat="1" ht="13.5" x14ac:dyDescent="0.3"/>
    <row r="3877" customFormat="1" ht="13.5" x14ac:dyDescent="0.3"/>
    <row r="3878" customFormat="1" ht="13.5" x14ac:dyDescent="0.3"/>
    <row r="3879" customFormat="1" ht="13.5" x14ac:dyDescent="0.3"/>
    <row r="3880" customFormat="1" ht="13.5" x14ac:dyDescent="0.3"/>
    <row r="3881" customFormat="1" ht="13.5" x14ac:dyDescent="0.3"/>
    <row r="3882" customFormat="1" ht="13.5" x14ac:dyDescent="0.3"/>
    <row r="3883" customFormat="1" ht="13.5" x14ac:dyDescent="0.3"/>
    <row r="3884" customFormat="1" ht="13.5" x14ac:dyDescent="0.3"/>
    <row r="3885" customFormat="1" ht="13.5" x14ac:dyDescent="0.3"/>
    <row r="3886" customFormat="1" ht="13.5" x14ac:dyDescent="0.3"/>
    <row r="3887" customFormat="1" ht="13.5" x14ac:dyDescent="0.3"/>
    <row r="3888" customFormat="1" ht="13.5" x14ac:dyDescent="0.3"/>
    <row r="3889" customFormat="1" ht="13.5" x14ac:dyDescent="0.3"/>
    <row r="3890" customFormat="1" ht="13.5" x14ac:dyDescent="0.3"/>
    <row r="3891" customFormat="1" ht="13.5" x14ac:dyDescent="0.3"/>
    <row r="3892" customFormat="1" ht="13.5" x14ac:dyDescent="0.3"/>
    <row r="3893" customFormat="1" ht="13.5" x14ac:dyDescent="0.3"/>
    <row r="3894" customFormat="1" ht="13.5" x14ac:dyDescent="0.3"/>
    <row r="3895" customFormat="1" ht="13.5" x14ac:dyDescent="0.3"/>
    <row r="3896" customFormat="1" ht="13.5" x14ac:dyDescent="0.3"/>
    <row r="3897" customFormat="1" ht="13.5" x14ac:dyDescent="0.3"/>
    <row r="3898" customFormat="1" ht="13.5" x14ac:dyDescent="0.3"/>
    <row r="3899" customFormat="1" ht="13.5" x14ac:dyDescent="0.3"/>
    <row r="3900" customFormat="1" ht="13.5" x14ac:dyDescent="0.3"/>
    <row r="3901" customFormat="1" ht="13.5" x14ac:dyDescent="0.3"/>
    <row r="3902" customFormat="1" ht="13.5" x14ac:dyDescent="0.3"/>
    <row r="3903" customFormat="1" ht="13.5" x14ac:dyDescent="0.3"/>
    <row r="3904" customFormat="1" ht="13.5" x14ac:dyDescent="0.3"/>
    <row r="3905" customFormat="1" ht="13.5" x14ac:dyDescent="0.3"/>
    <row r="3906" customFormat="1" ht="13.5" x14ac:dyDescent="0.3"/>
    <row r="3907" customFormat="1" ht="13.5" x14ac:dyDescent="0.3"/>
    <row r="3908" customFormat="1" ht="13.5" x14ac:dyDescent="0.3"/>
    <row r="3909" customFormat="1" ht="13.5" x14ac:dyDescent="0.3"/>
    <row r="3910" customFormat="1" ht="13.5" x14ac:dyDescent="0.3"/>
    <row r="3911" customFormat="1" ht="13.5" x14ac:dyDescent="0.3"/>
    <row r="3912" customFormat="1" ht="13.5" x14ac:dyDescent="0.3"/>
    <row r="3913" customFormat="1" ht="13.5" x14ac:dyDescent="0.3"/>
    <row r="3914" customFormat="1" ht="13.5" x14ac:dyDescent="0.3"/>
    <row r="3915" customFormat="1" ht="13.5" x14ac:dyDescent="0.3"/>
    <row r="3916" customFormat="1" ht="13.5" x14ac:dyDescent="0.3"/>
    <row r="3917" customFormat="1" ht="13.5" x14ac:dyDescent="0.3"/>
    <row r="3918" customFormat="1" ht="13.5" x14ac:dyDescent="0.3"/>
    <row r="3919" customFormat="1" ht="13.5" x14ac:dyDescent="0.3"/>
    <row r="3920" customFormat="1" ht="13.5" x14ac:dyDescent="0.3"/>
    <row r="3921" customFormat="1" ht="13.5" x14ac:dyDescent="0.3"/>
    <row r="3922" customFormat="1" ht="13.5" x14ac:dyDescent="0.3"/>
    <row r="3923" customFormat="1" ht="13.5" x14ac:dyDescent="0.3"/>
    <row r="3924" customFormat="1" ht="13.5" x14ac:dyDescent="0.3"/>
    <row r="3925" customFormat="1" ht="13.5" x14ac:dyDescent="0.3"/>
    <row r="3926" customFormat="1" ht="13.5" x14ac:dyDescent="0.3"/>
    <row r="3927" customFormat="1" ht="13.5" x14ac:dyDescent="0.3"/>
    <row r="3928" customFormat="1" ht="13.5" x14ac:dyDescent="0.3"/>
    <row r="3929" customFormat="1" ht="13.5" x14ac:dyDescent="0.3"/>
    <row r="3930" customFormat="1" ht="13.5" x14ac:dyDescent="0.3"/>
    <row r="3931" customFormat="1" ht="13.5" x14ac:dyDescent="0.3"/>
    <row r="3932" customFormat="1" ht="13.5" x14ac:dyDescent="0.3"/>
    <row r="3933" customFormat="1" ht="13.5" x14ac:dyDescent="0.3"/>
    <row r="3934" customFormat="1" ht="13.5" x14ac:dyDescent="0.3"/>
    <row r="3935" customFormat="1" ht="13.5" x14ac:dyDescent="0.3"/>
    <row r="3936" customFormat="1" ht="13.5" x14ac:dyDescent="0.3"/>
    <row r="3937" customFormat="1" ht="13.5" x14ac:dyDescent="0.3"/>
    <row r="3938" customFormat="1" ht="13.5" x14ac:dyDescent="0.3"/>
    <row r="3939" customFormat="1" ht="13.5" x14ac:dyDescent="0.3"/>
    <row r="3940" customFormat="1" ht="13.5" x14ac:dyDescent="0.3"/>
    <row r="3941" customFormat="1" ht="13.5" x14ac:dyDescent="0.3"/>
    <row r="3942" customFormat="1" ht="13.5" x14ac:dyDescent="0.3"/>
    <row r="3943" customFormat="1" ht="13.5" x14ac:dyDescent="0.3"/>
    <row r="3944" customFormat="1" ht="13.5" x14ac:dyDescent="0.3"/>
    <row r="3945" customFormat="1" ht="13.5" x14ac:dyDescent="0.3"/>
    <row r="3946" customFormat="1" ht="13.5" x14ac:dyDescent="0.3"/>
    <row r="3947" customFormat="1" ht="13.5" x14ac:dyDescent="0.3"/>
    <row r="3948" customFormat="1" ht="13.5" x14ac:dyDescent="0.3"/>
    <row r="3949" customFormat="1" ht="13.5" x14ac:dyDescent="0.3"/>
    <row r="3950" customFormat="1" ht="13.5" x14ac:dyDescent="0.3"/>
    <row r="3951" customFormat="1" ht="13.5" x14ac:dyDescent="0.3"/>
    <row r="3952" customFormat="1" ht="13.5" x14ac:dyDescent="0.3"/>
    <row r="3953" customFormat="1" ht="13.5" x14ac:dyDescent="0.3"/>
    <row r="3954" customFormat="1" ht="13.5" x14ac:dyDescent="0.3"/>
    <row r="3955" customFormat="1" ht="13.5" x14ac:dyDescent="0.3"/>
    <row r="3956" customFormat="1" ht="13.5" x14ac:dyDescent="0.3"/>
    <row r="3957" customFormat="1" ht="13.5" x14ac:dyDescent="0.3"/>
    <row r="3958" customFormat="1" ht="13.5" x14ac:dyDescent="0.3"/>
    <row r="3959" customFormat="1" ht="13.5" x14ac:dyDescent="0.3"/>
    <row r="3960" customFormat="1" ht="13.5" x14ac:dyDescent="0.3"/>
    <row r="3961" customFormat="1" ht="13.5" x14ac:dyDescent="0.3"/>
    <row r="3962" customFormat="1" ht="13.5" x14ac:dyDescent="0.3"/>
    <row r="3963" customFormat="1" ht="13.5" x14ac:dyDescent="0.3"/>
    <row r="3964" customFormat="1" ht="13.5" x14ac:dyDescent="0.3"/>
    <row r="3965" customFormat="1" ht="13.5" x14ac:dyDescent="0.3"/>
    <row r="3966" customFormat="1" ht="13.5" x14ac:dyDescent="0.3"/>
    <row r="3967" customFormat="1" ht="13.5" x14ac:dyDescent="0.3"/>
    <row r="3968" customFormat="1" ht="13.5" x14ac:dyDescent="0.3"/>
    <row r="3969" customFormat="1" ht="13.5" x14ac:dyDescent="0.3"/>
    <row r="3970" customFormat="1" ht="13.5" x14ac:dyDescent="0.3"/>
    <row r="3971" customFormat="1" ht="13.5" x14ac:dyDescent="0.3"/>
    <row r="3972" customFormat="1" ht="13.5" x14ac:dyDescent="0.3"/>
    <row r="3973" customFormat="1" ht="13.5" x14ac:dyDescent="0.3"/>
    <row r="3974" customFormat="1" ht="13.5" x14ac:dyDescent="0.3"/>
    <row r="3975" customFormat="1" ht="13.5" x14ac:dyDescent="0.3"/>
    <row r="3976" customFormat="1" ht="13.5" x14ac:dyDescent="0.3"/>
    <row r="3977" customFormat="1" ht="13.5" x14ac:dyDescent="0.3"/>
    <row r="3978" customFormat="1" ht="13.5" x14ac:dyDescent="0.3"/>
    <row r="3979" customFormat="1" ht="13.5" x14ac:dyDescent="0.3"/>
    <row r="3980" customFormat="1" ht="13.5" x14ac:dyDescent="0.3"/>
    <row r="3981" customFormat="1" ht="13.5" x14ac:dyDescent="0.3"/>
    <row r="3982" customFormat="1" ht="13.5" x14ac:dyDescent="0.3"/>
    <row r="3983" customFormat="1" ht="13.5" x14ac:dyDescent="0.3"/>
    <row r="3984" customFormat="1" ht="13.5" x14ac:dyDescent="0.3"/>
    <row r="3985" customFormat="1" ht="13.5" x14ac:dyDescent="0.3"/>
    <row r="3986" customFormat="1" ht="13.5" x14ac:dyDescent="0.3"/>
    <row r="3987" customFormat="1" ht="13.5" x14ac:dyDescent="0.3"/>
    <row r="3988" customFormat="1" ht="13.5" x14ac:dyDescent="0.3"/>
    <row r="3989" customFormat="1" ht="13.5" x14ac:dyDescent="0.3"/>
    <row r="3990" customFormat="1" ht="13.5" x14ac:dyDescent="0.3"/>
    <row r="3991" customFormat="1" ht="13.5" x14ac:dyDescent="0.3"/>
    <row r="3992" customFormat="1" ht="13.5" x14ac:dyDescent="0.3"/>
    <row r="3993" customFormat="1" ht="13.5" x14ac:dyDescent="0.3"/>
    <row r="3994" customFormat="1" ht="13.5" x14ac:dyDescent="0.3"/>
    <row r="3995" customFormat="1" ht="13.5" x14ac:dyDescent="0.3"/>
    <row r="3996" customFormat="1" ht="13.5" x14ac:dyDescent="0.3"/>
    <row r="3997" customFormat="1" ht="13.5" x14ac:dyDescent="0.3"/>
    <row r="3998" customFormat="1" ht="13.5" x14ac:dyDescent="0.3"/>
    <row r="3999" customFormat="1" ht="13.5" x14ac:dyDescent="0.3"/>
    <row r="4000" customFormat="1" ht="13.5" x14ac:dyDescent="0.3"/>
    <row r="4001" customFormat="1" ht="13.5" x14ac:dyDescent="0.3"/>
    <row r="4002" customFormat="1" ht="13.5" x14ac:dyDescent="0.3"/>
    <row r="4003" customFormat="1" ht="13.5" x14ac:dyDescent="0.3"/>
    <row r="4004" customFormat="1" ht="13.5" x14ac:dyDescent="0.3"/>
    <row r="4005" customFormat="1" ht="13.5" x14ac:dyDescent="0.3"/>
    <row r="4006" customFormat="1" ht="13.5" x14ac:dyDescent="0.3"/>
    <row r="4007" customFormat="1" ht="13.5" x14ac:dyDescent="0.3"/>
    <row r="4008" customFormat="1" ht="13.5" x14ac:dyDescent="0.3"/>
    <row r="4009" customFormat="1" ht="13.5" x14ac:dyDescent="0.3"/>
    <row r="4010" customFormat="1" ht="13.5" x14ac:dyDescent="0.3"/>
    <row r="4011" customFormat="1" ht="13.5" x14ac:dyDescent="0.3"/>
    <row r="4012" customFormat="1" ht="13.5" x14ac:dyDescent="0.3"/>
    <row r="4013" customFormat="1" ht="13.5" x14ac:dyDescent="0.3"/>
    <row r="4014" customFormat="1" ht="13.5" x14ac:dyDescent="0.3"/>
    <row r="4015" customFormat="1" ht="13.5" x14ac:dyDescent="0.3"/>
    <row r="4016" customFormat="1" ht="13.5" x14ac:dyDescent="0.3"/>
    <row r="4017" customFormat="1" ht="13.5" x14ac:dyDescent="0.3"/>
    <row r="4018" customFormat="1" ht="13.5" x14ac:dyDescent="0.3"/>
    <row r="4019" customFormat="1" ht="13.5" x14ac:dyDescent="0.3"/>
    <row r="4020" customFormat="1" ht="13.5" x14ac:dyDescent="0.3"/>
    <row r="4021" customFormat="1" ht="13.5" x14ac:dyDescent="0.3"/>
    <row r="4022" customFormat="1" ht="13.5" x14ac:dyDescent="0.3"/>
    <row r="4023" customFormat="1" ht="13.5" x14ac:dyDescent="0.3"/>
    <row r="4024" customFormat="1" ht="13.5" x14ac:dyDescent="0.3"/>
    <row r="4025" customFormat="1" ht="13.5" x14ac:dyDescent="0.3"/>
    <row r="4026" customFormat="1" ht="13.5" x14ac:dyDescent="0.3"/>
    <row r="4027" customFormat="1" ht="13.5" x14ac:dyDescent="0.3"/>
    <row r="4028" customFormat="1" ht="13.5" x14ac:dyDescent="0.3"/>
    <row r="4029" customFormat="1" ht="13.5" x14ac:dyDescent="0.3"/>
    <row r="4030" customFormat="1" ht="13.5" x14ac:dyDescent="0.3"/>
    <row r="4031" customFormat="1" ht="13.5" x14ac:dyDescent="0.3"/>
    <row r="4032" customFormat="1" ht="13.5" x14ac:dyDescent="0.3"/>
    <row r="4033" customFormat="1" ht="13.5" x14ac:dyDescent="0.3"/>
    <row r="4034" customFormat="1" ht="13.5" x14ac:dyDescent="0.3"/>
    <row r="4035" customFormat="1" ht="13.5" x14ac:dyDescent="0.3"/>
    <row r="4036" customFormat="1" ht="13.5" x14ac:dyDescent="0.3"/>
    <row r="4037" customFormat="1" ht="13.5" x14ac:dyDescent="0.3"/>
    <row r="4038" customFormat="1" ht="13.5" x14ac:dyDescent="0.3"/>
    <row r="4039" customFormat="1" ht="13.5" x14ac:dyDescent="0.3"/>
    <row r="4040" customFormat="1" ht="13.5" x14ac:dyDescent="0.3"/>
    <row r="4041" customFormat="1" ht="13.5" x14ac:dyDescent="0.3"/>
    <row r="4042" customFormat="1" ht="13.5" x14ac:dyDescent="0.3"/>
    <row r="4043" customFormat="1" ht="13.5" x14ac:dyDescent="0.3"/>
    <row r="4044" customFormat="1" ht="13.5" x14ac:dyDescent="0.3"/>
    <row r="4045" customFormat="1" ht="13.5" x14ac:dyDescent="0.3"/>
    <row r="4046" customFormat="1" ht="13.5" x14ac:dyDescent="0.3"/>
    <row r="4047" customFormat="1" ht="13.5" x14ac:dyDescent="0.3"/>
    <row r="4048" customFormat="1" ht="13.5" x14ac:dyDescent="0.3"/>
    <row r="4049" customFormat="1" ht="13.5" x14ac:dyDescent="0.3"/>
    <row r="4050" customFormat="1" ht="13.5" x14ac:dyDescent="0.3"/>
    <row r="4051" customFormat="1" ht="13.5" x14ac:dyDescent="0.3"/>
    <row r="4052" customFormat="1" ht="13.5" x14ac:dyDescent="0.3"/>
    <row r="4053" customFormat="1" ht="13.5" x14ac:dyDescent="0.3"/>
    <row r="4054" customFormat="1" ht="13.5" x14ac:dyDescent="0.3"/>
    <row r="4055" customFormat="1" ht="13.5" x14ac:dyDescent="0.3"/>
    <row r="4056" customFormat="1" ht="13.5" x14ac:dyDescent="0.3"/>
    <row r="4057" customFormat="1" ht="13.5" x14ac:dyDescent="0.3"/>
    <row r="4058" customFormat="1" ht="13.5" x14ac:dyDescent="0.3"/>
    <row r="4059" customFormat="1" ht="13.5" x14ac:dyDescent="0.3"/>
    <row r="4060" customFormat="1" ht="13.5" x14ac:dyDescent="0.3"/>
    <row r="4061" customFormat="1" ht="13.5" x14ac:dyDescent="0.3"/>
    <row r="4062" customFormat="1" ht="13.5" x14ac:dyDescent="0.3"/>
    <row r="4063" customFormat="1" ht="13.5" x14ac:dyDescent="0.3"/>
    <row r="4064" customFormat="1" ht="13.5" x14ac:dyDescent="0.3"/>
    <row r="4065" customFormat="1" ht="13.5" x14ac:dyDescent="0.3"/>
    <row r="4066" customFormat="1" ht="13.5" x14ac:dyDescent="0.3"/>
    <row r="4067" customFormat="1" ht="13.5" x14ac:dyDescent="0.3"/>
    <row r="4068" customFormat="1" ht="13.5" x14ac:dyDescent="0.3"/>
    <row r="4069" customFormat="1" ht="13.5" x14ac:dyDescent="0.3"/>
    <row r="4070" customFormat="1" ht="13.5" x14ac:dyDescent="0.3"/>
    <row r="4071" customFormat="1" ht="13.5" x14ac:dyDescent="0.3"/>
    <row r="4072" customFormat="1" ht="13.5" x14ac:dyDescent="0.3"/>
    <row r="4073" customFormat="1" ht="13.5" x14ac:dyDescent="0.3"/>
    <row r="4074" customFormat="1" ht="13.5" x14ac:dyDescent="0.3"/>
    <row r="4075" customFormat="1" ht="13.5" x14ac:dyDescent="0.3"/>
    <row r="4076" customFormat="1" ht="13.5" x14ac:dyDescent="0.3"/>
    <row r="4077" customFormat="1" ht="13.5" x14ac:dyDescent="0.3"/>
    <row r="4078" customFormat="1" ht="13.5" x14ac:dyDescent="0.3"/>
    <row r="4079" customFormat="1" ht="13.5" x14ac:dyDescent="0.3"/>
    <row r="4080" customFormat="1" ht="13.5" x14ac:dyDescent="0.3"/>
    <row r="4081" customFormat="1" ht="13.5" x14ac:dyDescent="0.3"/>
    <row r="4082" customFormat="1" ht="13.5" x14ac:dyDescent="0.3"/>
    <row r="4083" customFormat="1" ht="13.5" x14ac:dyDescent="0.3"/>
    <row r="4084" customFormat="1" ht="13.5" x14ac:dyDescent="0.3"/>
    <row r="4085" customFormat="1" ht="13.5" x14ac:dyDescent="0.3"/>
    <row r="4086" customFormat="1" ht="13.5" x14ac:dyDescent="0.3"/>
    <row r="4087" customFormat="1" ht="13.5" x14ac:dyDescent="0.3"/>
    <row r="4088" customFormat="1" ht="13.5" x14ac:dyDescent="0.3"/>
    <row r="4089" customFormat="1" ht="13.5" x14ac:dyDescent="0.3"/>
    <row r="4090" customFormat="1" ht="13.5" x14ac:dyDescent="0.3"/>
    <row r="4091" customFormat="1" ht="13.5" x14ac:dyDescent="0.3"/>
    <row r="4092" customFormat="1" ht="13.5" x14ac:dyDescent="0.3"/>
    <row r="4093" customFormat="1" ht="13.5" x14ac:dyDescent="0.3"/>
    <row r="4094" customFormat="1" ht="13.5" x14ac:dyDescent="0.3"/>
    <row r="4095" customFormat="1" ht="13.5" x14ac:dyDescent="0.3"/>
    <row r="4096" customFormat="1" ht="13.5" x14ac:dyDescent="0.3"/>
    <row r="4097" customFormat="1" ht="13.5" x14ac:dyDescent="0.3"/>
    <row r="4098" customFormat="1" ht="13.5" x14ac:dyDescent="0.3"/>
    <row r="4099" customFormat="1" ht="13.5" x14ac:dyDescent="0.3"/>
    <row r="4100" customFormat="1" ht="13.5" x14ac:dyDescent="0.3"/>
    <row r="4101" customFormat="1" ht="13.5" x14ac:dyDescent="0.3"/>
    <row r="4102" customFormat="1" ht="13.5" x14ac:dyDescent="0.3"/>
    <row r="4103" customFormat="1" ht="13.5" x14ac:dyDescent="0.3"/>
    <row r="4104" customFormat="1" ht="13.5" x14ac:dyDescent="0.3"/>
    <row r="4105" customFormat="1" ht="13.5" x14ac:dyDescent="0.3"/>
    <row r="4106" customFormat="1" ht="13.5" x14ac:dyDescent="0.3"/>
    <row r="4107" customFormat="1" ht="13.5" x14ac:dyDescent="0.3"/>
    <row r="4108" customFormat="1" ht="13.5" x14ac:dyDescent="0.3"/>
    <row r="4109" customFormat="1" ht="13.5" x14ac:dyDescent="0.3"/>
    <row r="4110" customFormat="1" ht="13.5" x14ac:dyDescent="0.3"/>
    <row r="4111" customFormat="1" ht="13.5" x14ac:dyDescent="0.3"/>
    <row r="4112" customFormat="1" ht="13.5" x14ac:dyDescent="0.3"/>
    <row r="4113" customFormat="1" ht="13.5" x14ac:dyDescent="0.3"/>
    <row r="4114" customFormat="1" ht="13.5" x14ac:dyDescent="0.3"/>
    <row r="4115" customFormat="1" ht="13.5" x14ac:dyDescent="0.3"/>
    <row r="4116" customFormat="1" ht="13.5" x14ac:dyDescent="0.3"/>
    <row r="4117" customFormat="1" ht="13.5" x14ac:dyDescent="0.3"/>
    <row r="4118" customFormat="1" ht="13.5" x14ac:dyDescent="0.3"/>
    <row r="4119" customFormat="1" ht="13.5" x14ac:dyDescent="0.3"/>
    <row r="4120" customFormat="1" ht="13.5" x14ac:dyDescent="0.3"/>
    <row r="4121" customFormat="1" ht="13.5" x14ac:dyDescent="0.3"/>
    <row r="4122" customFormat="1" ht="13.5" x14ac:dyDescent="0.3"/>
    <row r="4123" customFormat="1" ht="13.5" x14ac:dyDescent="0.3"/>
    <row r="4124" customFormat="1" ht="13.5" x14ac:dyDescent="0.3"/>
    <row r="4125" customFormat="1" ht="13.5" x14ac:dyDescent="0.3"/>
    <row r="4126" customFormat="1" ht="13.5" x14ac:dyDescent="0.3"/>
    <row r="4127" customFormat="1" ht="13.5" x14ac:dyDescent="0.3"/>
    <row r="4128" customFormat="1" ht="13.5" x14ac:dyDescent="0.3"/>
    <row r="4129" customFormat="1" ht="13.5" x14ac:dyDescent="0.3"/>
    <row r="4130" customFormat="1" ht="13.5" x14ac:dyDescent="0.3"/>
    <row r="4131" customFormat="1" ht="13.5" x14ac:dyDescent="0.3"/>
    <row r="4132" customFormat="1" ht="13.5" x14ac:dyDescent="0.3"/>
    <row r="4133" customFormat="1" ht="13.5" x14ac:dyDescent="0.3"/>
    <row r="4134" customFormat="1" ht="13.5" x14ac:dyDescent="0.3"/>
    <row r="4135" customFormat="1" ht="13.5" x14ac:dyDescent="0.3"/>
    <row r="4136" customFormat="1" ht="13.5" x14ac:dyDescent="0.3"/>
    <row r="4137" customFormat="1" ht="13.5" x14ac:dyDescent="0.3"/>
    <row r="4138" customFormat="1" ht="13.5" x14ac:dyDescent="0.3"/>
    <row r="4139" customFormat="1" ht="13.5" x14ac:dyDescent="0.3"/>
    <row r="4140" customFormat="1" ht="13.5" x14ac:dyDescent="0.3"/>
    <row r="4141" customFormat="1" ht="13.5" x14ac:dyDescent="0.3"/>
    <row r="4142" customFormat="1" ht="13.5" x14ac:dyDescent="0.3"/>
    <row r="4143" customFormat="1" ht="13.5" x14ac:dyDescent="0.3"/>
    <row r="4144" customFormat="1" ht="13.5" x14ac:dyDescent="0.3"/>
    <row r="4145" customFormat="1" ht="13.5" x14ac:dyDescent="0.3"/>
    <row r="4146" customFormat="1" ht="13.5" x14ac:dyDescent="0.3"/>
    <row r="4147" customFormat="1" ht="13.5" x14ac:dyDescent="0.3"/>
    <row r="4148" customFormat="1" ht="13.5" x14ac:dyDescent="0.3"/>
    <row r="4149" customFormat="1" ht="13.5" x14ac:dyDescent="0.3"/>
    <row r="4150" customFormat="1" ht="13.5" x14ac:dyDescent="0.3"/>
    <row r="4151" customFormat="1" ht="13.5" x14ac:dyDescent="0.3"/>
    <row r="4152" customFormat="1" ht="13.5" x14ac:dyDescent="0.3"/>
    <row r="4153" customFormat="1" ht="13.5" x14ac:dyDescent="0.3"/>
    <row r="4154" customFormat="1" ht="13.5" x14ac:dyDescent="0.3"/>
    <row r="4155" customFormat="1" ht="13.5" x14ac:dyDescent="0.3"/>
    <row r="4156" customFormat="1" ht="13.5" x14ac:dyDescent="0.3"/>
    <row r="4157" customFormat="1" ht="13.5" x14ac:dyDescent="0.3"/>
    <row r="4158" customFormat="1" ht="13.5" x14ac:dyDescent="0.3"/>
    <row r="4159" customFormat="1" ht="13.5" x14ac:dyDescent="0.3"/>
    <row r="4160" customFormat="1" ht="13.5" x14ac:dyDescent="0.3"/>
    <row r="4161" customFormat="1" ht="13.5" x14ac:dyDescent="0.3"/>
    <row r="4162" customFormat="1" ht="13.5" x14ac:dyDescent="0.3"/>
    <row r="4163" customFormat="1" ht="13.5" x14ac:dyDescent="0.3"/>
    <row r="4164" customFormat="1" ht="13.5" x14ac:dyDescent="0.3"/>
    <row r="4165" customFormat="1" ht="13.5" x14ac:dyDescent="0.3"/>
    <row r="4166" customFormat="1" ht="13.5" x14ac:dyDescent="0.3"/>
    <row r="4167" customFormat="1" ht="13.5" x14ac:dyDescent="0.3"/>
    <row r="4168" customFormat="1" ht="13.5" x14ac:dyDescent="0.3"/>
    <row r="4169" customFormat="1" ht="13.5" x14ac:dyDescent="0.3"/>
    <row r="4170" customFormat="1" ht="13.5" x14ac:dyDescent="0.3"/>
    <row r="4171" customFormat="1" ht="13.5" x14ac:dyDescent="0.3"/>
    <row r="4172" customFormat="1" ht="13.5" x14ac:dyDescent="0.3"/>
    <row r="4173" customFormat="1" ht="13.5" x14ac:dyDescent="0.3"/>
    <row r="4174" customFormat="1" ht="13.5" x14ac:dyDescent="0.3"/>
    <row r="4175" customFormat="1" ht="13.5" x14ac:dyDescent="0.3"/>
    <row r="4176" customFormat="1" ht="13.5" x14ac:dyDescent="0.3"/>
    <row r="4177" customFormat="1" ht="13.5" x14ac:dyDescent="0.3"/>
    <row r="4178" customFormat="1" ht="13.5" x14ac:dyDescent="0.3"/>
    <row r="4179" customFormat="1" ht="13.5" x14ac:dyDescent="0.3"/>
    <row r="4180" customFormat="1" ht="13.5" x14ac:dyDescent="0.3"/>
    <row r="4181" customFormat="1" ht="13.5" x14ac:dyDescent="0.3"/>
    <row r="4182" customFormat="1" ht="13.5" x14ac:dyDescent="0.3"/>
    <row r="4183" customFormat="1" ht="13.5" x14ac:dyDescent="0.3"/>
    <row r="4184" customFormat="1" ht="13.5" x14ac:dyDescent="0.3"/>
    <row r="4185" customFormat="1" ht="13.5" x14ac:dyDescent="0.3"/>
    <row r="4186" customFormat="1" ht="13.5" x14ac:dyDescent="0.3"/>
    <row r="4187" customFormat="1" ht="13.5" x14ac:dyDescent="0.3"/>
    <row r="4188" customFormat="1" ht="13.5" x14ac:dyDescent="0.3"/>
    <row r="4189" customFormat="1" ht="13.5" x14ac:dyDescent="0.3"/>
    <row r="4190" customFormat="1" ht="13.5" x14ac:dyDescent="0.3"/>
    <row r="4191" customFormat="1" ht="13.5" x14ac:dyDescent="0.3"/>
    <row r="4192" customFormat="1" ht="13.5" x14ac:dyDescent="0.3"/>
    <row r="4193" customFormat="1" ht="13.5" x14ac:dyDescent="0.3"/>
    <row r="4194" customFormat="1" ht="13.5" x14ac:dyDescent="0.3"/>
    <row r="4195" customFormat="1" ht="13.5" x14ac:dyDescent="0.3"/>
    <row r="4196" customFormat="1" ht="13.5" x14ac:dyDescent="0.3"/>
    <row r="4197" customFormat="1" ht="13.5" x14ac:dyDescent="0.3"/>
    <row r="4198" customFormat="1" ht="13.5" x14ac:dyDescent="0.3"/>
    <row r="4199" customFormat="1" ht="13.5" x14ac:dyDescent="0.3"/>
    <row r="4200" customFormat="1" ht="13.5" x14ac:dyDescent="0.3"/>
    <row r="4201" customFormat="1" ht="13.5" x14ac:dyDescent="0.3"/>
    <row r="4202" customFormat="1" ht="13.5" x14ac:dyDescent="0.3"/>
    <row r="4203" customFormat="1" ht="13.5" x14ac:dyDescent="0.3"/>
    <row r="4204" customFormat="1" ht="13.5" x14ac:dyDescent="0.3"/>
    <row r="4205" customFormat="1" ht="13.5" x14ac:dyDescent="0.3"/>
    <row r="4206" customFormat="1" ht="13.5" x14ac:dyDescent="0.3"/>
    <row r="4207" customFormat="1" ht="13.5" x14ac:dyDescent="0.3"/>
    <row r="4208" customFormat="1" ht="13.5" x14ac:dyDescent="0.3"/>
    <row r="4209" customFormat="1" ht="13.5" x14ac:dyDescent="0.3"/>
    <row r="4210" customFormat="1" ht="13.5" x14ac:dyDescent="0.3"/>
    <row r="4211" customFormat="1" ht="13.5" x14ac:dyDescent="0.3"/>
    <row r="4212" customFormat="1" ht="13.5" x14ac:dyDescent="0.3"/>
    <row r="4213" customFormat="1" ht="13.5" x14ac:dyDescent="0.3"/>
    <row r="4214" customFormat="1" ht="13.5" x14ac:dyDescent="0.3"/>
    <row r="4215" customFormat="1" ht="13.5" x14ac:dyDescent="0.3"/>
    <row r="4216" customFormat="1" ht="13.5" x14ac:dyDescent="0.3"/>
    <row r="4217" customFormat="1" ht="13.5" x14ac:dyDescent="0.3"/>
    <row r="4218" customFormat="1" ht="13.5" x14ac:dyDescent="0.3"/>
    <row r="4219" customFormat="1" ht="13.5" x14ac:dyDescent="0.3"/>
    <row r="4220" customFormat="1" ht="13.5" x14ac:dyDescent="0.3"/>
    <row r="4221" customFormat="1" ht="13.5" x14ac:dyDescent="0.3"/>
    <row r="4222" customFormat="1" ht="13.5" x14ac:dyDescent="0.3"/>
    <row r="4223" customFormat="1" ht="13.5" x14ac:dyDescent="0.3"/>
    <row r="4224" customFormat="1" ht="13.5" x14ac:dyDescent="0.3"/>
    <row r="4225" customFormat="1" ht="13.5" x14ac:dyDescent="0.3"/>
    <row r="4226" customFormat="1" ht="13.5" x14ac:dyDescent="0.3"/>
    <row r="4227" customFormat="1" ht="13.5" x14ac:dyDescent="0.3"/>
    <row r="4228" customFormat="1" ht="13.5" x14ac:dyDescent="0.3"/>
    <row r="4229" customFormat="1" ht="13.5" x14ac:dyDescent="0.3"/>
    <row r="4230" customFormat="1" ht="13.5" x14ac:dyDescent="0.3"/>
    <row r="4231" customFormat="1" ht="13.5" x14ac:dyDescent="0.3"/>
    <row r="4232" customFormat="1" ht="13.5" x14ac:dyDescent="0.3"/>
    <row r="4233" customFormat="1" ht="13.5" x14ac:dyDescent="0.3"/>
    <row r="4234" customFormat="1" ht="13.5" x14ac:dyDescent="0.3"/>
    <row r="4235" customFormat="1" ht="13.5" x14ac:dyDescent="0.3"/>
    <row r="4236" customFormat="1" ht="13.5" x14ac:dyDescent="0.3"/>
    <row r="4237" customFormat="1" ht="13.5" x14ac:dyDescent="0.3"/>
    <row r="4238" customFormat="1" ht="13.5" x14ac:dyDescent="0.3"/>
    <row r="4239" customFormat="1" ht="13.5" x14ac:dyDescent="0.3"/>
    <row r="4240" customFormat="1" ht="13.5" x14ac:dyDescent="0.3"/>
    <row r="4241" customFormat="1" ht="13.5" x14ac:dyDescent="0.3"/>
    <row r="4242" customFormat="1" ht="13.5" x14ac:dyDescent="0.3"/>
    <row r="4243" customFormat="1" ht="13.5" x14ac:dyDescent="0.3"/>
    <row r="4244" customFormat="1" ht="13.5" x14ac:dyDescent="0.3"/>
    <row r="4245" customFormat="1" ht="13.5" x14ac:dyDescent="0.3"/>
    <row r="4246" customFormat="1" ht="13.5" x14ac:dyDescent="0.3"/>
    <row r="4247" customFormat="1" ht="13.5" x14ac:dyDescent="0.3"/>
    <row r="4248" customFormat="1" ht="13.5" x14ac:dyDescent="0.3"/>
    <row r="4249" customFormat="1" ht="13.5" x14ac:dyDescent="0.3"/>
    <row r="4250" customFormat="1" ht="13.5" x14ac:dyDescent="0.3"/>
    <row r="4251" customFormat="1" ht="13.5" x14ac:dyDescent="0.3"/>
    <row r="4252" customFormat="1" ht="13.5" x14ac:dyDescent="0.3"/>
    <row r="4253" customFormat="1" ht="13.5" x14ac:dyDescent="0.3"/>
    <row r="4254" customFormat="1" ht="13.5" x14ac:dyDescent="0.3"/>
    <row r="4255" customFormat="1" ht="13.5" x14ac:dyDescent="0.3"/>
    <row r="4256" customFormat="1" ht="13.5" x14ac:dyDescent="0.3"/>
    <row r="4257" customFormat="1" ht="13.5" x14ac:dyDescent="0.3"/>
    <row r="4258" customFormat="1" ht="13.5" x14ac:dyDescent="0.3"/>
    <row r="4259" customFormat="1" ht="13.5" x14ac:dyDescent="0.3"/>
    <row r="4260" customFormat="1" ht="13.5" x14ac:dyDescent="0.3"/>
    <row r="4261" customFormat="1" ht="13.5" x14ac:dyDescent="0.3"/>
    <row r="4262" customFormat="1" ht="13.5" x14ac:dyDescent="0.3"/>
    <row r="4263" customFormat="1" ht="13.5" x14ac:dyDescent="0.3"/>
    <row r="4264" customFormat="1" ht="13.5" x14ac:dyDescent="0.3"/>
    <row r="4265" customFormat="1" ht="13.5" x14ac:dyDescent="0.3"/>
    <row r="4266" customFormat="1" ht="13.5" x14ac:dyDescent="0.3"/>
    <row r="4267" customFormat="1" ht="13.5" x14ac:dyDescent="0.3"/>
    <row r="4268" customFormat="1" ht="13.5" x14ac:dyDescent="0.3"/>
    <row r="4269" customFormat="1" ht="13.5" x14ac:dyDescent="0.3"/>
    <row r="4270" customFormat="1" ht="13.5" x14ac:dyDescent="0.3"/>
    <row r="4271" customFormat="1" ht="13.5" x14ac:dyDescent="0.3"/>
    <row r="4272" customFormat="1" ht="13.5" x14ac:dyDescent="0.3"/>
    <row r="4273" customFormat="1" ht="13.5" x14ac:dyDescent="0.3"/>
    <row r="4274" customFormat="1" ht="13.5" x14ac:dyDescent="0.3"/>
    <row r="4275" customFormat="1" ht="13.5" x14ac:dyDescent="0.3"/>
    <row r="4276" customFormat="1" ht="13.5" x14ac:dyDescent="0.3"/>
    <row r="4277" customFormat="1" ht="13.5" x14ac:dyDescent="0.3"/>
    <row r="4278" customFormat="1" ht="13.5" x14ac:dyDescent="0.3"/>
    <row r="4279" customFormat="1" ht="13.5" x14ac:dyDescent="0.3"/>
    <row r="4280" customFormat="1" ht="13.5" x14ac:dyDescent="0.3"/>
    <row r="4281" customFormat="1" ht="13.5" x14ac:dyDescent="0.3"/>
    <row r="4282" customFormat="1" ht="13.5" x14ac:dyDescent="0.3"/>
    <row r="4283" customFormat="1" ht="13.5" x14ac:dyDescent="0.3"/>
    <row r="4284" customFormat="1" ht="13.5" x14ac:dyDescent="0.3"/>
    <row r="4285" customFormat="1" ht="13.5" x14ac:dyDescent="0.3"/>
    <row r="4286" customFormat="1" ht="13.5" x14ac:dyDescent="0.3"/>
    <row r="4287" customFormat="1" ht="13.5" x14ac:dyDescent="0.3"/>
    <row r="4288" customFormat="1" ht="13.5" x14ac:dyDescent="0.3"/>
    <row r="4289" customFormat="1" ht="13.5" x14ac:dyDescent="0.3"/>
    <row r="4290" customFormat="1" ht="13.5" x14ac:dyDescent="0.3"/>
    <row r="4291" customFormat="1" ht="13.5" x14ac:dyDescent="0.3"/>
    <row r="4292" customFormat="1" ht="13.5" x14ac:dyDescent="0.3"/>
    <row r="4293" customFormat="1" ht="13.5" x14ac:dyDescent="0.3"/>
    <row r="4294" customFormat="1" ht="13.5" x14ac:dyDescent="0.3"/>
    <row r="4295" customFormat="1" ht="13.5" x14ac:dyDescent="0.3"/>
    <row r="4296" customFormat="1" ht="13.5" x14ac:dyDescent="0.3"/>
    <row r="4297" customFormat="1" ht="13.5" x14ac:dyDescent="0.3"/>
    <row r="4298" customFormat="1" ht="13.5" x14ac:dyDescent="0.3"/>
    <row r="4299" customFormat="1" ht="13.5" x14ac:dyDescent="0.3"/>
    <row r="4300" customFormat="1" ht="13.5" x14ac:dyDescent="0.3"/>
    <row r="4301" customFormat="1" ht="13.5" x14ac:dyDescent="0.3"/>
    <row r="4302" customFormat="1" ht="13.5" x14ac:dyDescent="0.3"/>
    <row r="4303" customFormat="1" ht="13.5" x14ac:dyDescent="0.3"/>
    <row r="4304" customFormat="1" ht="13.5" x14ac:dyDescent="0.3"/>
    <row r="4305" customFormat="1" ht="13.5" x14ac:dyDescent="0.3"/>
    <row r="4306" customFormat="1" ht="13.5" x14ac:dyDescent="0.3"/>
    <row r="4307" customFormat="1" ht="13.5" x14ac:dyDescent="0.3"/>
    <row r="4308" customFormat="1" ht="13.5" x14ac:dyDescent="0.3"/>
    <row r="4309" customFormat="1" ht="13.5" x14ac:dyDescent="0.3"/>
    <row r="4310" customFormat="1" ht="13.5" x14ac:dyDescent="0.3"/>
    <row r="4311" customFormat="1" ht="13.5" x14ac:dyDescent="0.3"/>
    <row r="4312" customFormat="1" ht="13.5" x14ac:dyDescent="0.3"/>
    <row r="4313" customFormat="1" ht="13.5" x14ac:dyDescent="0.3"/>
    <row r="4314" customFormat="1" ht="13.5" x14ac:dyDescent="0.3"/>
    <row r="4315" customFormat="1" ht="13.5" x14ac:dyDescent="0.3"/>
    <row r="4316" customFormat="1" ht="13.5" x14ac:dyDescent="0.3"/>
    <row r="4317" customFormat="1" ht="13.5" x14ac:dyDescent="0.3"/>
    <row r="4318" customFormat="1" ht="13.5" x14ac:dyDescent="0.3"/>
    <row r="4319" customFormat="1" ht="13.5" x14ac:dyDescent="0.3"/>
    <row r="4320" customFormat="1" ht="13.5" x14ac:dyDescent="0.3"/>
    <row r="4321" customFormat="1" ht="13.5" x14ac:dyDescent="0.3"/>
    <row r="4322" customFormat="1" ht="13.5" x14ac:dyDescent="0.3"/>
    <row r="4323" customFormat="1" ht="13.5" x14ac:dyDescent="0.3"/>
    <row r="4324" customFormat="1" ht="13.5" x14ac:dyDescent="0.3"/>
    <row r="4325" customFormat="1" ht="13.5" x14ac:dyDescent="0.3"/>
    <row r="4326" customFormat="1" ht="13.5" x14ac:dyDescent="0.3"/>
    <row r="4327" customFormat="1" ht="13.5" x14ac:dyDescent="0.3"/>
    <row r="4328" customFormat="1" ht="13.5" x14ac:dyDescent="0.3"/>
    <row r="4329" customFormat="1" ht="13.5" x14ac:dyDescent="0.3"/>
    <row r="4330" customFormat="1" ht="13.5" x14ac:dyDescent="0.3"/>
    <row r="4331" customFormat="1" ht="13.5" x14ac:dyDescent="0.3"/>
    <row r="4332" customFormat="1" ht="13.5" x14ac:dyDescent="0.3"/>
    <row r="4333" customFormat="1" ht="13.5" x14ac:dyDescent="0.3"/>
    <row r="4334" customFormat="1" ht="13.5" x14ac:dyDescent="0.3"/>
    <row r="4335" customFormat="1" ht="13.5" x14ac:dyDescent="0.3"/>
    <row r="4336" customFormat="1" ht="13.5" x14ac:dyDescent="0.3"/>
    <row r="4337" customFormat="1" ht="13.5" x14ac:dyDescent="0.3"/>
    <row r="4338" customFormat="1" ht="13.5" x14ac:dyDescent="0.3"/>
    <row r="4339" customFormat="1" ht="13.5" x14ac:dyDescent="0.3"/>
    <row r="4340" customFormat="1" ht="13.5" x14ac:dyDescent="0.3"/>
    <row r="4341" customFormat="1" ht="13.5" x14ac:dyDescent="0.3"/>
    <row r="4342" customFormat="1" ht="13.5" x14ac:dyDescent="0.3"/>
    <row r="4343" customFormat="1" ht="13.5" x14ac:dyDescent="0.3"/>
    <row r="4344" customFormat="1" ht="13.5" x14ac:dyDescent="0.3"/>
    <row r="4345" customFormat="1" ht="13.5" x14ac:dyDescent="0.3"/>
    <row r="4346" customFormat="1" ht="13.5" x14ac:dyDescent="0.3"/>
    <row r="4347" customFormat="1" ht="13.5" x14ac:dyDescent="0.3"/>
    <row r="4348" customFormat="1" ht="13.5" x14ac:dyDescent="0.3"/>
    <row r="4349" customFormat="1" ht="13.5" x14ac:dyDescent="0.3"/>
    <row r="4350" customFormat="1" ht="13.5" x14ac:dyDescent="0.3"/>
    <row r="4351" customFormat="1" ht="13.5" x14ac:dyDescent="0.3"/>
    <row r="4352" customFormat="1" ht="13.5" x14ac:dyDescent="0.3"/>
    <row r="4353" customFormat="1" ht="13.5" x14ac:dyDescent="0.3"/>
    <row r="4354" customFormat="1" ht="13.5" x14ac:dyDescent="0.3"/>
    <row r="4355" customFormat="1" ht="13.5" x14ac:dyDescent="0.3"/>
    <row r="4356" customFormat="1" ht="13.5" x14ac:dyDescent="0.3"/>
    <row r="4357" customFormat="1" ht="13.5" x14ac:dyDescent="0.3"/>
    <row r="4358" customFormat="1" ht="13.5" x14ac:dyDescent="0.3"/>
    <row r="4359" customFormat="1" ht="13.5" x14ac:dyDescent="0.3"/>
    <row r="4360" customFormat="1" ht="13.5" x14ac:dyDescent="0.3"/>
    <row r="4361" customFormat="1" ht="13.5" x14ac:dyDescent="0.3"/>
    <row r="4362" customFormat="1" ht="13.5" x14ac:dyDescent="0.3"/>
    <row r="4363" customFormat="1" ht="13.5" x14ac:dyDescent="0.3"/>
    <row r="4364" customFormat="1" ht="13.5" x14ac:dyDescent="0.3"/>
    <row r="4365" customFormat="1" ht="13.5" x14ac:dyDescent="0.3"/>
    <row r="4366" customFormat="1" ht="13.5" x14ac:dyDescent="0.3"/>
    <row r="4367" customFormat="1" ht="13.5" x14ac:dyDescent="0.3"/>
    <row r="4368" customFormat="1" ht="13.5" x14ac:dyDescent="0.3"/>
    <row r="4369" customFormat="1" ht="13.5" x14ac:dyDescent="0.3"/>
    <row r="4370" customFormat="1" ht="13.5" x14ac:dyDescent="0.3"/>
    <row r="4371" customFormat="1" ht="13.5" x14ac:dyDescent="0.3"/>
    <row r="4372" customFormat="1" ht="13.5" x14ac:dyDescent="0.3"/>
    <row r="4373" customFormat="1" ht="13.5" x14ac:dyDescent="0.3"/>
    <row r="4374" customFormat="1" ht="13.5" x14ac:dyDescent="0.3"/>
    <row r="4375" customFormat="1" ht="13.5" x14ac:dyDescent="0.3"/>
    <row r="4376" customFormat="1" ht="13.5" x14ac:dyDescent="0.3"/>
    <row r="4377" customFormat="1" ht="13.5" x14ac:dyDescent="0.3"/>
    <row r="4378" customFormat="1" ht="13.5" x14ac:dyDescent="0.3"/>
    <row r="4379" customFormat="1" ht="13.5" x14ac:dyDescent="0.3"/>
    <row r="4380" customFormat="1" ht="13.5" x14ac:dyDescent="0.3"/>
    <row r="4381" customFormat="1" ht="13.5" x14ac:dyDescent="0.3"/>
    <row r="4382" customFormat="1" ht="13.5" x14ac:dyDescent="0.3"/>
    <row r="4383" customFormat="1" ht="13.5" x14ac:dyDescent="0.3"/>
    <row r="4384" customFormat="1" ht="13.5" x14ac:dyDescent="0.3"/>
    <row r="4385" customFormat="1" ht="13.5" x14ac:dyDescent="0.3"/>
    <row r="4386" customFormat="1" ht="13.5" x14ac:dyDescent="0.3"/>
    <row r="4387" customFormat="1" ht="13.5" x14ac:dyDescent="0.3"/>
    <row r="4388" customFormat="1" ht="13.5" x14ac:dyDescent="0.3"/>
    <row r="4389" customFormat="1" ht="13.5" x14ac:dyDescent="0.3"/>
    <row r="4390" customFormat="1" ht="13.5" x14ac:dyDescent="0.3"/>
    <row r="4391" customFormat="1" ht="13.5" x14ac:dyDescent="0.3"/>
    <row r="4392" customFormat="1" ht="13.5" x14ac:dyDescent="0.3"/>
    <row r="4393" customFormat="1" ht="13.5" x14ac:dyDescent="0.3"/>
    <row r="4394" customFormat="1" ht="13.5" x14ac:dyDescent="0.3"/>
    <row r="4395" customFormat="1" ht="13.5" x14ac:dyDescent="0.3"/>
    <row r="4396" customFormat="1" ht="13.5" x14ac:dyDescent="0.3"/>
    <row r="4397" customFormat="1" ht="13.5" x14ac:dyDescent="0.3"/>
    <row r="4398" customFormat="1" ht="13.5" x14ac:dyDescent="0.3"/>
    <row r="4399" customFormat="1" ht="13.5" x14ac:dyDescent="0.3"/>
    <row r="4400" customFormat="1" ht="13.5" x14ac:dyDescent="0.3"/>
    <row r="4401" customFormat="1" ht="13.5" x14ac:dyDescent="0.3"/>
    <row r="4402" customFormat="1" ht="13.5" x14ac:dyDescent="0.3"/>
    <row r="4403" customFormat="1" ht="13.5" x14ac:dyDescent="0.3"/>
    <row r="4404" customFormat="1" ht="13.5" x14ac:dyDescent="0.3"/>
    <row r="4405" customFormat="1" ht="13.5" x14ac:dyDescent="0.3"/>
    <row r="4406" customFormat="1" ht="13.5" x14ac:dyDescent="0.3"/>
    <row r="4407" customFormat="1" ht="13.5" x14ac:dyDescent="0.3"/>
    <row r="4408" customFormat="1" ht="13.5" x14ac:dyDescent="0.3"/>
    <row r="4409" customFormat="1" ht="13.5" x14ac:dyDescent="0.3"/>
    <row r="4410" customFormat="1" ht="13.5" x14ac:dyDescent="0.3"/>
    <row r="4411" customFormat="1" ht="13.5" x14ac:dyDescent="0.3"/>
    <row r="4412" customFormat="1" ht="13.5" x14ac:dyDescent="0.3"/>
    <row r="4413" customFormat="1" ht="13.5" x14ac:dyDescent="0.3"/>
    <row r="4414" customFormat="1" ht="13.5" x14ac:dyDescent="0.3"/>
    <row r="4415" customFormat="1" ht="13.5" x14ac:dyDescent="0.3"/>
    <row r="4416" customFormat="1" ht="13.5" x14ac:dyDescent="0.3"/>
    <row r="4417" customFormat="1" ht="13.5" x14ac:dyDescent="0.3"/>
    <row r="4418" customFormat="1" ht="13.5" x14ac:dyDescent="0.3"/>
    <row r="4419" customFormat="1" ht="13.5" x14ac:dyDescent="0.3"/>
    <row r="4420" customFormat="1" ht="13.5" x14ac:dyDescent="0.3"/>
    <row r="4421" customFormat="1" ht="13.5" x14ac:dyDescent="0.3"/>
    <row r="4422" customFormat="1" ht="13.5" x14ac:dyDescent="0.3"/>
    <row r="4423" customFormat="1" ht="13.5" x14ac:dyDescent="0.3"/>
    <row r="4424" customFormat="1" ht="13.5" x14ac:dyDescent="0.3"/>
    <row r="4425" customFormat="1" ht="13.5" x14ac:dyDescent="0.3"/>
    <row r="4426" customFormat="1" ht="13.5" x14ac:dyDescent="0.3"/>
    <row r="4427" customFormat="1" ht="13.5" x14ac:dyDescent="0.3"/>
    <row r="4428" customFormat="1" ht="13.5" x14ac:dyDescent="0.3"/>
    <row r="4429" customFormat="1" ht="13.5" x14ac:dyDescent="0.3"/>
    <row r="4430" customFormat="1" ht="13.5" x14ac:dyDescent="0.3"/>
    <row r="4431" customFormat="1" ht="13.5" x14ac:dyDescent="0.3"/>
    <row r="4432" customFormat="1" ht="13.5" x14ac:dyDescent="0.3"/>
    <row r="4433" customFormat="1" ht="13.5" x14ac:dyDescent="0.3"/>
    <row r="4434" customFormat="1" ht="13.5" x14ac:dyDescent="0.3"/>
    <row r="4435" customFormat="1" ht="13.5" x14ac:dyDescent="0.3"/>
    <row r="4436" customFormat="1" ht="13.5" x14ac:dyDescent="0.3"/>
    <row r="4437" customFormat="1" ht="13.5" x14ac:dyDescent="0.3"/>
    <row r="4438" customFormat="1" ht="13.5" x14ac:dyDescent="0.3"/>
    <row r="4439" customFormat="1" ht="13.5" x14ac:dyDescent="0.3"/>
    <row r="4440" customFormat="1" ht="13.5" x14ac:dyDescent="0.3"/>
    <row r="4441" customFormat="1" ht="13.5" x14ac:dyDescent="0.3"/>
    <row r="4442" customFormat="1" ht="13.5" x14ac:dyDescent="0.3"/>
    <row r="4443" customFormat="1" ht="13.5" x14ac:dyDescent="0.3"/>
    <row r="4444" customFormat="1" ht="13.5" x14ac:dyDescent="0.3"/>
    <row r="4445" customFormat="1" ht="13.5" x14ac:dyDescent="0.3"/>
    <row r="4446" customFormat="1" ht="13.5" x14ac:dyDescent="0.3"/>
    <row r="4447" customFormat="1" ht="13.5" x14ac:dyDescent="0.3"/>
    <row r="4448" customFormat="1" ht="13.5" x14ac:dyDescent="0.3"/>
    <row r="4449" customFormat="1" ht="13.5" x14ac:dyDescent="0.3"/>
    <row r="4450" customFormat="1" ht="13.5" x14ac:dyDescent="0.3"/>
    <row r="4451" customFormat="1" ht="13.5" x14ac:dyDescent="0.3"/>
    <row r="4452" customFormat="1" ht="13.5" x14ac:dyDescent="0.3"/>
    <row r="4453" customFormat="1" ht="13.5" x14ac:dyDescent="0.3"/>
    <row r="4454" customFormat="1" ht="13.5" x14ac:dyDescent="0.3"/>
    <row r="4455" customFormat="1" ht="13.5" x14ac:dyDescent="0.3"/>
    <row r="4456" customFormat="1" ht="13.5" x14ac:dyDescent="0.3"/>
    <row r="4457" customFormat="1" ht="13.5" x14ac:dyDescent="0.3"/>
    <row r="4458" customFormat="1" ht="13.5" x14ac:dyDescent="0.3"/>
    <row r="4459" customFormat="1" ht="13.5" x14ac:dyDescent="0.3"/>
    <row r="4460" customFormat="1" ht="13.5" x14ac:dyDescent="0.3"/>
    <row r="4461" customFormat="1" ht="13.5" x14ac:dyDescent="0.3"/>
    <row r="4462" customFormat="1" ht="13.5" x14ac:dyDescent="0.3"/>
    <row r="4463" customFormat="1" ht="13.5" x14ac:dyDescent="0.3"/>
    <row r="4464" customFormat="1" ht="13.5" x14ac:dyDescent="0.3"/>
    <row r="4465" customFormat="1" ht="13.5" x14ac:dyDescent="0.3"/>
    <row r="4466" customFormat="1" ht="13.5" x14ac:dyDescent="0.3"/>
    <row r="4467" customFormat="1" ht="13.5" x14ac:dyDescent="0.3"/>
    <row r="4468" customFormat="1" ht="13.5" x14ac:dyDescent="0.3"/>
    <row r="4469" customFormat="1" ht="13.5" x14ac:dyDescent="0.3"/>
    <row r="4470" customFormat="1" ht="13.5" x14ac:dyDescent="0.3"/>
    <row r="4471" customFormat="1" ht="13.5" x14ac:dyDescent="0.3"/>
    <row r="4472" customFormat="1" ht="13.5" x14ac:dyDescent="0.3"/>
    <row r="4473" customFormat="1" ht="13.5" x14ac:dyDescent="0.3"/>
    <row r="4474" customFormat="1" ht="13.5" x14ac:dyDescent="0.3"/>
    <row r="4475" customFormat="1" ht="13.5" x14ac:dyDescent="0.3"/>
    <row r="4476" customFormat="1" ht="13.5" x14ac:dyDescent="0.3"/>
    <row r="4477" customFormat="1" ht="13.5" x14ac:dyDescent="0.3"/>
    <row r="4478" customFormat="1" ht="13.5" x14ac:dyDescent="0.3"/>
    <row r="4479" customFormat="1" ht="13.5" x14ac:dyDescent="0.3"/>
    <row r="4480" customFormat="1" ht="13.5" x14ac:dyDescent="0.3"/>
    <row r="4481" customFormat="1" ht="13.5" x14ac:dyDescent="0.3"/>
    <row r="4482" customFormat="1" ht="13.5" x14ac:dyDescent="0.3"/>
    <row r="4483" customFormat="1" ht="13.5" x14ac:dyDescent="0.3"/>
    <row r="4484" customFormat="1" ht="13.5" x14ac:dyDescent="0.3"/>
    <row r="4485" customFormat="1" ht="13.5" x14ac:dyDescent="0.3"/>
    <row r="4486" customFormat="1" ht="13.5" x14ac:dyDescent="0.3"/>
    <row r="4487" customFormat="1" ht="13.5" x14ac:dyDescent="0.3"/>
    <row r="4488" customFormat="1" ht="13.5" x14ac:dyDescent="0.3"/>
    <row r="4489" customFormat="1" ht="13.5" x14ac:dyDescent="0.3"/>
    <row r="4490" customFormat="1" ht="13.5" x14ac:dyDescent="0.3"/>
    <row r="4491" customFormat="1" ht="13.5" x14ac:dyDescent="0.3"/>
    <row r="4492" customFormat="1" ht="13.5" x14ac:dyDescent="0.3"/>
    <row r="4493" customFormat="1" ht="13.5" x14ac:dyDescent="0.3"/>
    <row r="4494" customFormat="1" ht="13.5" x14ac:dyDescent="0.3"/>
    <row r="4495" customFormat="1" ht="13.5" x14ac:dyDescent="0.3"/>
    <row r="4496" customFormat="1" ht="13.5" x14ac:dyDescent="0.3"/>
    <row r="4497" customFormat="1" ht="13.5" x14ac:dyDescent="0.3"/>
    <row r="4498" customFormat="1" ht="13.5" x14ac:dyDescent="0.3"/>
    <row r="4499" customFormat="1" ht="13.5" x14ac:dyDescent="0.3"/>
    <row r="4500" customFormat="1" ht="13.5" x14ac:dyDescent="0.3"/>
    <row r="4501" customFormat="1" ht="13.5" x14ac:dyDescent="0.3"/>
    <row r="4502" customFormat="1" ht="13.5" x14ac:dyDescent="0.3"/>
    <row r="4503" customFormat="1" ht="13.5" x14ac:dyDescent="0.3"/>
    <row r="4504" customFormat="1" ht="13.5" x14ac:dyDescent="0.3"/>
    <row r="4505" customFormat="1" ht="13.5" x14ac:dyDescent="0.3"/>
    <row r="4506" customFormat="1" ht="13.5" x14ac:dyDescent="0.3"/>
    <row r="4507" customFormat="1" ht="13.5" x14ac:dyDescent="0.3"/>
    <row r="4508" customFormat="1" ht="13.5" x14ac:dyDescent="0.3"/>
    <row r="4509" customFormat="1" ht="13.5" x14ac:dyDescent="0.3"/>
    <row r="4510" customFormat="1" ht="13.5" x14ac:dyDescent="0.3"/>
    <row r="4511" customFormat="1" ht="13.5" x14ac:dyDescent="0.3"/>
    <row r="4512" customFormat="1" ht="13.5" x14ac:dyDescent="0.3"/>
    <row r="4513" customFormat="1" ht="13.5" x14ac:dyDescent="0.3"/>
    <row r="4514" customFormat="1" ht="13.5" x14ac:dyDescent="0.3"/>
    <row r="4515" customFormat="1" ht="13.5" x14ac:dyDescent="0.3"/>
    <row r="4516" customFormat="1" ht="13.5" x14ac:dyDescent="0.3"/>
    <row r="4517" customFormat="1" ht="13.5" x14ac:dyDescent="0.3"/>
    <row r="4518" customFormat="1" ht="13.5" x14ac:dyDescent="0.3"/>
    <row r="4519" customFormat="1" ht="13.5" x14ac:dyDescent="0.3"/>
    <row r="4520" customFormat="1" ht="13.5" x14ac:dyDescent="0.3"/>
    <row r="4521" customFormat="1" ht="13.5" x14ac:dyDescent="0.3"/>
    <row r="4522" customFormat="1" ht="13.5" x14ac:dyDescent="0.3"/>
    <row r="4523" customFormat="1" ht="13.5" x14ac:dyDescent="0.3"/>
    <row r="4524" customFormat="1" ht="13.5" x14ac:dyDescent="0.3"/>
    <row r="4525" customFormat="1" ht="13.5" x14ac:dyDescent="0.3"/>
    <row r="4526" customFormat="1" ht="13.5" x14ac:dyDescent="0.3"/>
    <row r="4527" customFormat="1" ht="13.5" x14ac:dyDescent="0.3"/>
    <row r="4528" customFormat="1" ht="13.5" x14ac:dyDescent="0.3"/>
    <row r="4529" customFormat="1" ht="13.5" x14ac:dyDescent="0.3"/>
    <row r="4530" customFormat="1" ht="13.5" x14ac:dyDescent="0.3"/>
    <row r="4531" customFormat="1" ht="13.5" x14ac:dyDescent="0.3"/>
    <row r="4532" customFormat="1" ht="13.5" x14ac:dyDescent="0.3"/>
    <row r="4533" customFormat="1" ht="13.5" x14ac:dyDescent="0.3"/>
    <row r="4534" customFormat="1" ht="13.5" x14ac:dyDescent="0.3"/>
    <row r="4535" customFormat="1" ht="13.5" x14ac:dyDescent="0.3"/>
    <row r="4536" customFormat="1" ht="13.5" x14ac:dyDescent="0.3"/>
    <row r="4537" customFormat="1" ht="13.5" x14ac:dyDescent="0.3"/>
    <row r="4538" customFormat="1" ht="13.5" x14ac:dyDescent="0.3"/>
    <row r="4539" customFormat="1" ht="13.5" x14ac:dyDescent="0.3"/>
    <row r="4540" customFormat="1" ht="13.5" x14ac:dyDescent="0.3"/>
    <row r="4541" customFormat="1" ht="13.5" x14ac:dyDescent="0.3"/>
    <row r="4542" customFormat="1" ht="13.5" x14ac:dyDescent="0.3"/>
    <row r="4543" customFormat="1" ht="13.5" x14ac:dyDescent="0.3"/>
    <row r="4544" customFormat="1" ht="13.5" x14ac:dyDescent="0.3"/>
    <row r="4545" customFormat="1" ht="13.5" x14ac:dyDescent="0.3"/>
    <row r="4546" customFormat="1" ht="13.5" x14ac:dyDescent="0.3"/>
    <row r="4547" customFormat="1" ht="13.5" x14ac:dyDescent="0.3"/>
    <row r="4548" customFormat="1" ht="13.5" x14ac:dyDescent="0.3"/>
    <row r="4549" customFormat="1" ht="13.5" x14ac:dyDescent="0.3"/>
    <row r="4550" customFormat="1" ht="13.5" x14ac:dyDescent="0.3"/>
    <row r="4551" customFormat="1" ht="13.5" x14ac:dyDescent="0.3"/>
    <row r="4552" customFormat="1" ht="13.5" x14ac:dyDescent="0.3"/>
    <row r="4553" customFormat="1" ht="13.5" x14ac:dyDescent="0.3"/>
    <row r="4554" customFormat="1" ht="13.5" x14ac:dyDescent="0.3"/>
    <row r="4555" customFormat="1" ht="13.5" x14ac:dyDescent="0.3"/>
    <row r="4556" customFormat="1" ht="13.5" x14ac:dyDescent="0.3"/>
    <row r="4557" customFormat="1" ht="13.5" x14ac:dyDescent="0.3"/>
    <row r="4558" customFormat="1" ht="13.5" x14ac:dyDescent="0.3"/>
    <row r="4559" customFormat="1" ht="13.5" x14ac:dyDescent="0.3"/>
    <row r="4560" customFormat="1" ht="13.5" x14ac:dyDescent="0.3"/>
    <row r="4561" customFormat="1" ht="13.5" x14ac:dyDescent="0.3"/>
    <row r="4562" customFormat="1" ht="13.5" x14ac:dyDescent="0.3"/>
    <row r="4563" customFormat="1" ht="13.5" x14ac:dyDescent="0.3"/>
    <row r="4564" customFormat="1" ht="13.5" x14ac:dyDescent="0.3"/>
    <row r="4565" customFormat="1" ht="13.5" x14ac:dyDescent="0.3"/>
    <row r="4566" customFormat="1" ht="13.5" x14ac:dyDescent="0.3"/>
    <row r="4567" customFormat="1" ht="13.5" x14ac:dyDescent="0.3"/>
    <row r="4568" customFormat="1" ht="13.5" x14ac:dyDescent="0.3"/>
    <row r="4569" customFormat="1" ht="13.5" x14ac:dyDescent="0.3"/>
    <row r="4570" customFormat="1" ht="13.5" x14ac:dyDescent="0.3"/>
    <row r="4571" customFormat="1" ht="13.5" x14ac:dyDescent="0.3"/>
    <row r="4572" customFormat="1" ht="13.5" x14ac:dyDescent="0.3"/>
    <row r="4573" customFormat="1" ht="13.5" x14ac:dyDescent="0.3"/>
    <row r="4574" customFormat="1" ht="13.5" x14ac:dyDescent="0.3"/>
    <row r="4575" customFormat="1" ht="13.5" x14ac:dyDescent="0.3"/>
    <row r="4576" customFormat="1" ht="13.5" x14ac:dyDescent="0.3"/>
    <row r="4577" customFormat="1" ht="13.5" x14ac:dyDescent="0.3"/>
    <row r="4578" customFormat="1" ht="13.5" x14ac:dyDescent="0.3"/>
    <row r="4579" customFormat="1" ht="13.5" x14ac:dyDescent="0.3"/>
    <row r="4580" customFormat="1" ht="13.5" x14ac:dyDescent="0.3"/>
    <row r="4581" customFormat="1" ht="13.5" x14ac:dyDescent="0.3"/>
    <row r="4582" customFormat="1" ht="13.5" x14ac:dyDescent="0.3"/>
    <row r="4583" customFormat="1" ht="13.5" x14ac:dyDescent="0.3"/>
    <row r="4584" customFormat="1" ht="13.5" x14ac:dyDescent="0.3"/>
    <row r="4585" customFormat="1" ht="13.5" x14ac:dyDescent="0.3"/>
    <row r="4586" customFormat="1" ht="13.5" x14ac:dyDescent="0.3"/>
    <row r="4587" customFormat="1" ht="13.5" x14ac:dyDescent="0.3"/>
    <row r="4588" customFormat="1" ht="13.5" x14ac:dyDescent="0.3"/>
    <row r="4589" customFormat="1" ht="13.5" x14ac:dyDescent="0.3"/>
    <row r="4590" customFormat="1" ht="13.5" x14ac:dyDescent="0.3"/>
    <row r="4591" customFormat="1" ht="13.5" x14ac:dyDescent="0.3"/>
    <row r="4592" customFormat="1" ht="13.5" x14ac:dyDescent="0.3"/>
    <row r="4593" customFormat="1" ht="13.5" x14ac:dyDescent="0.3"/>
    <row r="4594" customFormat="1" ht="13.5" x14ac:dyDescent="0.3"/>
    <row r="4595" customFormat="1" ht="13.5" x14ac:dyDescent="0.3"/>
    <row r="4596" customFormat="1" ht="13.5" x14ac:dyDescent="0.3"/>
    <row r="4597" customFormat="1" ht="13.5" x14ac:dyDescent="0.3"/>
    <row r="4598" customFormat="1" ht="13.5" x14ac:dyDescent="0.3"/>
    <row r="4599" customFormat="1" ht="13.5" x14ac:dyDescent="0.3"/>
    <row r="4600" customFormat="1" ht="13.5" x14ac:dyDescent="0.3"/>
    <row r="4601" customFormat="1" ht="13.5" x14ac:dyDescent="0.3"/>
    <row r="4602" customFormat="1" ht="13.5" x14ac:dyDescent="0.3"/>
    <row r="4603" customFormat="1" ht="13.5" x14ac:dyDescent="0.3"/>
    <row r="4604" customFormat="1" ht="13.5" x14ac:dyDescent="0.3"/>
    <row r="4605" customFormat="1" ht="13.5" x14ac:dyDescent="0.3"/>
    <row r="4606" customFormat="1" ht="13.5" x14ac:dyDescent="0.3"/>
    <row r="4607" customFormat="1" ht="13.5" x14ac:dyDescent="0.3"/>
    <row r="4608" customFormat="1" ht="13.5" x14ac:dyDescent="0.3"/>
    <row r="4609" customFormat="1" ht="13.5" x14ac:dyDescent="0.3"/>
    <row r="4610" customFormat="1" ht="13.5" x14ac:dyDescent="0.3"/>
    <row r="4611" customFormat="1" ht="13.5" x14ac:dyDescent="0.3"/>
    <row r="4612" customFormat="1" ht="13.5" x14ac:dyDescent="0.3"/>
    <row r="4613" customFormat="1" ht="13.5" x14ac:dyDescent="0.3"/>
    <row r="4614" customFormat="1" ht="13.5" x14ac:dyDescent="0.3"/>
    <row r="4615" customFormat="1" ht="13.5" x14ac:dyDescent="0.3"/>
    <row r="4616" customFormat="1" ht="13.5" x14ac:dyDescent="0.3"/>
    <row r="4617" customFormat="1" ht="13.5" x14ac:dyDescent="0.3"/>
    <row r="4618" customFormat="1" ht="13.5" x14ac:dyDescent="0.3"/>
    <row r="4619" customFormat="1" ht="13.5" x14ac:dyDescent="0.3"/>
    <row r="4620" customFormat="1" ht="13.5" x14ac:dyDescent="0.3"/>
    <row r="4621" customFormat="1" ht="13.5" x14ac:dyDescent="0.3"/>
    <row r="4622" customFormat="1" ht="13.5" x14ac:dyDescent="0.3"/>
    <row r="4623" customFormat="1" ht="13.5" x14ac:dyDescent="0.3"/>
    <row r="4624" customFormat="1" ht="13.5" x14ac:dyDescent="0.3"/>
    <row r="4625" customFormat="1" ht="13.5" x14ac:dyDescent="0.3"/>
    <row r="4626" customFormat="1" ht="13.5" x14ac:dyDescent="0.3"/>
    <row r="4627" customFormat="1" ht="13.5" x14ac:dyDescent="0.3"/>
    <row r="4628" customFormat="1" ht="13.5" x14ac:dyDescent="0.3"/>
    <row r="4629" customFormat="1" ht="13.5" x14ac:dyDescent="0.3"/>
    <row r="4630" customFormat="1" ht="13.5" x14ac:dyDescent="0.3"/>
    <row r="4631" customFormat="1" ht="13.5" x14ac:dyDescent="0.3"/>
    <row r="4632" customFormat="1" ht="13.5" x14ac:dyDescent="0.3"/>
    <row r="4633" customFormat="1" ht="13.5" x14ac:dyDescent="0.3"/>
    <row r="4634" customFormat="1" ht="13.5" x14ac:dyDescent="0.3"/>
    <row r="4635" customFormat="1" ht="13.5" x14ac:dyDescent="0.3"/>
    <row r="4636" customFormat="1" ht="13.5" x14ac:dyDescent="0.3"/>
    <row r="4637" customFormat="1" ht="13.5" x14ac:dyDescent="0.3"/>
    <row r="4638" customFormat="1" ht="13.5" x14ac:dyDescent="0.3"/>
    <row r="4639" customFormat="1" ht="13.5" x14ac:dyDescent="0.3"/>
    <row r="4640" customFormat="1" ht="13.5" x14ac:dyDescent="0.3"/>
    <row r="4641" customFormat="1" ht="13.5" x14ac:dyDescent="0.3"/>
    <row r="4642" customFormat="1" ht="13.5" x14ac:dyDescent="0.3"/>
    <row r="4643" customFormat="1" ht="13.5" x14ac:dyDescent="0.3"/>
    <row r="4644" customFormat="1" ht="13.5" x14ac:dyDescent="0.3"/>
    <row r="4645" customFormat="1" ht="13.5" x14ac:dyDescent="0.3"/>
    <row r="4646" customFormat="1" ht="13.5" x14ac:dyDescent="0.3"/>
    <row r="4647" customFormat="1" ht="13.5" x14ac:dyDescent="0.3"/>
    <row r="4648" customFormat="1" ht="13.5" x14ac:dyDescent="0.3"/>
    <row r="4649" customFormat="1" ht="13.5" x14ac:dyDescent="0.3"/>
    <row r="4650" customFormat="1" ht="13.5" x14ac:dyDescent="0.3"/>
    <row r="4651" customFormat="1" ht="13.5" x14ac:dyDescent="0.3"/>
    <row r="4652" customFormat="1" ht="13.5" x14ac:dyDescent="0.3"/>
    <row r="4653" customFormat="1" ht="13.5" x14ac:dyDescent="0.3"/>
    <row r="4654" customFormat="1" ht="13.5" x14ac:dyDescent="0.3"/>
    <row r="4655" customFormat="1" ht="13.5" x14ac:dyDescent="0.3"/>
    <row r="4656" customFormat="1" ht="13.5" x14ac:dyDescent="0.3"/>
    <row r="4657" customFormat="1" ht="13.5" x14ac:dyDescent="0.3"/>
    <row r="4658" customFormat="1" ht="13.5" x14ac:dyDescent="0.3"/>
    <row r="4659" customFormat="1" ht="13.5" x14ac:dyDescent="0.3"/>
    <row r="4660" customFormat="1" ht="13.5" x14ac:dyDescent="0.3"/>
    <row r="4661" customFormat="1" ht="13.5" x14ac:dyDescent="0.3"/>
    <row r="4662" customFormat="1" ht="13.5" x14ac:dyDescent="0.3"/>
    <row r="4663" customFormat="1" ht="13.5" x14ac:dyDescent="0.3"/>
    <row r="4664" customFormat="1" ht="13.5" x14ac:dyDescent="0.3"/>
    <row r="4665" customFormat="1" ht="13.5" x14ac:dyDescent="0.3"/>
    <row r="4666" customFormat="1" ht="13.5" x14ac:dyDescent="0.3"/>
    <row r="4667" customFormat="1" ht="13.5" x14ac:dyDescent="0.3"/>
    <row r="4668" customFormat="1" ht="13.5" x14ac:dyDescent="0.3"/>
    <row r="4669" customFormat="1" ht="13.5" x14ac:dyDescent="0.3"/>
    <row r="4670" customFormat="1" ht="13.5" x14ac:dyDescent="0.3"/>
    <row r="4671" customFormat="1" ht="13.5" x14ac:dyDescent="0.3"/>
    <row r="4672" customFormat="1" ht="13.5" x14ac:dyDescent="0.3"/>
    <row r="4673" customFormat="1" ht="13.5" x14ac:dyDescent="0.3"/>
    <row r="4674" customFormat="1" ht="13.5" x14ac:dyDescent="0.3"/>
    <row r="4675" customFormat="1" ht="13.5" x14ac:dyDescent="0.3"/>
    <row r="4676" customFormat="1" ht="13.5" x14ac:dyDescent="0.3"/>
    <row r="4677" customFormat="1" ht="13.5" x14ac:dyDescent="0.3"/>
    <row r="4678" customFormat="1" ht="13.5" x14ac:dyDescent="0.3"/>
    <row r="4679" customFormat="1" ht="13.5" x14ac:dyDescent="0.3"/>
    <row r="4680" customFormat="1" ht="13.5" x14ac:dyDescent="0.3"/>
    <row r="4681" customFormat="1" ht="13.5" x14ac:dyDescent="0.3"/>
    <row r="4682" customFormat="1" ht="13.5" x14ac:dyDescent="0.3"/>
    <row r="4683" customFormat="1" ht="13.5" x14ac:dyDescent="0.3"/>
    <row r="4684" customFormat="1" ht="13.5" x14ac:dyDescent="0.3"/>
    <row r="4685" customFormat="1" ht="13.5" x14ac:dyDescent="0.3"/>
    <row r="4686" customFormat="1" ht="13.5" x14ac:dyDescent="0.3"/>
    <row r="4687" customFormat="1" ht="13.5" x14ac:dyDescent="0.3"/>
    <row r="4688" customFormat="1" ht="13.5" x14ac:dyDescent="0.3"/>
    <row r="4689" customFormat="1" ht="13.5" x14ac:dyDescent="0.3"/>
    <row r="4690" customFormat="1" ht="13.5" x14ac:dyDescent="0.3"/>
    <row r="4691" customFormat="1" ht="13.5" x14ac:dyDescent="0.3"/>
    <row r="4692" customFormat="1" ht="13.5" x14ac:dyDescent="0.3"/>
    <row r="4693" customFormat="1" ht="13.5" x14ac:dyDescent="0.3"/>
    <row r="4694" customFormat="1" ht="13.5" x14ac:dyDescent="0.3"/>
    <row r="4695" customFormat="1" ht="13.5" x14ac:dyDescent="0.3"/>
    <row r="4696" customFormat="1" ht="13.5" x14ac:dyDescent="0.3"/>
    <row r="4697" customFormat="1" ht="13.5" x14ac:dyDescent="0.3"/>
    <row r="4698" customFormat="1" ht="13.5" x14ac:dyDescent="0.3"/>
    <row r="4699" customFormat="1" ht="13.5" x14ac:dyDescent="0.3"/>
    <row r="4700" customFormat="1" ht="13.5" x14ac:dyDescent="0.3"/>
    <row r="4701" customFormat="1" ht="13.5" x14ac:dyDescent="0.3"/>
    <row r="4702" customFormat="1" ht="13.5" x14ac:dyDescent="0.3"/>
    <row r="4703" customFormat="1" ht="13.5" x14ac:dyDescent="0.3"/>
    <row r="4704" customFormat="1" ht="13.5" x14ac:dyDescent="0.3"/>
    <row r="4705" customFormat="1" ht="13.5" x14ac:dyDescent="0.3"/>
    <row r="4706" customFormat="1" ht="13.5" x14ac:dyDescent="0.3"/>
    <row r="4707" customFormat="1" ht="13.5" x14ac:dyDescent="0.3"/>
    <row r="4708" customFormat="1" ht="13.5" x14ac:dyDescent="0.3"/>
    <row r="4709" customFormat="1" ht="13.5" x14ac:dyDescent="0.3"/>
    <row r="4710" customFormat="1" ht="13.5" x14ac:dyDescent="0.3"/>
    <row r="4711" customFormat="1" ht="13.5" x14ac:dyDescent="0.3"/>
    <row r="4712" customFormat="1" ht="13.5" x14ac:dyDescent="0.3"/>
    <row r="4713" customFormat="1" ht="13.5" x14ac:dyDescent="0.3"/>
    <row r="4714" customFormat="1" ht="13.5" x14ac:dyDescent="0.3"/>
    <row r="4715" customFormat="1" ht="13.5" x14ac:dyDescent="0.3"/>
    <row r="4716" customFormat="1" ht="13.5" x14ac:dyDescent="0.3"/>
    <row r="4717" customFormat="1" ht="13.5" x14ac:dyDescent="0.3"/>
    <row r="4718" customFormat="1" ht="13.5" x14ac:dyDescent="0.3"/>
    <row r="4719" customFormat="1" ht="13.5" x14ac:dyDescent="0.3"/>
    <row r="4720" customFormat="1" ht="13.5" x14ac:dyDescent="0.3"/>
    <row r="4721" customFormat="1" ht="13.5" x14ac:dyDescent="0.3"/>
    <row r="4722" customFormat="1" ht="13.5" x14ac:dyDescent="0.3"/>
    <row r="4723" customFormat="1" ht="13.5" x14ac:dyDescent="0.3"/>
    <row r="4724" customFormat="1" ht="13.5" x14ac:dyDescent="0.3"/>
    <row r="4725" customFormat="1" ht="13.5" x14ac:dyDescent="0.3"/>
    <row r="4726" customFormat="1" ht="13.5" x14ac:dyDescent="0.3"/>
    <row r="4727" customFormat="1" ht="13.5" x14ac:dyDescent="0.3"/>
    <row r="4728" customFormat="1" ht="13.5" x14ac:dyDescent="0.3"/>
    <row r="4729" customFormat="1" ht="13.5" x14ac:dyDescent="0.3"/>
    <row r="4730" customFormat="1" ht="13.5" x14ac:dyDescent="0.3"/>
    <row r="4731" customFormat="1" ht="13.5" x14ac:dyDescent="0.3"/>
    <row r="4732" customFormat="1" ht="13.5" x14ac:dyDescent="0.3"/>
    <row r="4733" customFormat="1" ht="13.5" x14ac:dyDescent="0.3"/>
    <row r="4734" customFormat="1" ht="13.5" x14ac:dyDescent="0.3"/>
    <row r="4735" customFormat="1" ht="13.5" x14ac:dyDescent="0.3"/>
    <row r="4736" customFormat="1" ht="13.5" x14ac:dyDescent="0.3"/>
    <row r="4737" customFormat="1" ht="13.5" x14ac:dyDescent="0.3"/>
    <row r="4738" customFormat="1" ht="13.5" x14ac:dyDescent="0.3"/>
    <row r="4739" customFormat="1" ht="13.5" x14ac:dyDescent="0.3"/>
    <row r="4740" customFormat="1" ht="13.5" x14ac:dyDescent="0.3"/>
    <row r="4741" customFormat="1" ht="13.5" x14ac:dyDescent="0.3"/>
    <row r="4742" customFormat="1" ht="13.5" x14ac:dyDescent="0.3"/>
    <row r="4743" customFormat="1" ht="13.5" x14ac:dyDescent="0.3"/>
    <row r="4744" customFormat="1" ht="13.5" x14ac:dyDescent="0.3"/>
    <row r="4745" customFormat="1" ht="13.5" x14ac:dyDescent="0.3"/>
    <row r="4746" customFormat="1" ht="13.5" x14ac:dyDescent="0.3"/>
    <row r="4747" customFormat="1" ht="13.5" x14ac:dyDescent="0.3"/>
    <row r="4748" customFormat="1" ht="13.5" x14ac:dyDescent="0.3"/>
    <row r="4749" customFormat="1" ht="13.5" x14ac:dyDescent="0.3"/>
    <row r="4750" customFormat="1" ht="13.5" x14ac:dyDescent="0.3"/>
    <row r="4751" customFormat="1" ht="13.5" x14ac:dyDescent="0.3"/>
    <row r="4752" customFormat="1" ht="13.5" x14ac:dyDescent="0.3"/>
    <row r="4753" customFormat="1" ht="13.5" x14ac:dyDescent="0.3"/>
    <row r="4754" customFormat="1" ht="13.5" x14ac:dyDescent="0.3"/>
    <row r="4755" customFormat="1" ht="13.5" x14ac:dyDescent="0.3"/>
    <row r="4756" customFormat="1" ht="13.5" x14ac:dyDescent="0.3"/>
    <row r="4757" customFormat="1" ht="13.5" x14ac:dyDescent="0.3"/>
    <row r="4758" customFormat="1" ht="13.5" x14ac:dyDescent="0.3"/>
    <row r="4759" customFormat="1" ht="13.5" x14ac:dyDescent="0.3"/>
    <row r="4760" customFormat="1" ht="13.5" x14ac:dyDescent="0.3"/>
    <row r="4761" customFormat="1" ht="13.5" x14ac:dyDescent="0.3"/>
    <row r="4762" customFormat="1" ht="13.5" x14ac:dyDescent="0.3"/>
    <row r="4763" customFormat="1" ht="13.5" x14ac:dyDescent="0.3"/>
    <row r="4764" customFormat="1" ht="13.5" x14ac:dyDescent="0.3"/>
    <row r="4765" customFormat="1" ht="13.5" x14ac:dyDescent="0.3"/>
    <row r="4766" customFormat="1" ht="13.5" x14ac:dyDescent="0.3"/>
    <row r="4767" customFormat="1" ht="13.5" x14ac:dyDescent="0.3"/>
    <row r="4768" customFormat="1" ht="13.5" x14ac:dyDescent="0.3"/>
    <row r="4769" customFormat="1" ht="13.5" x14ac:dyDescent="0.3"/>
    <row r="4770" customFormat="1" ht="13.5" x14ac:dyDescent="0.3"/>
    <row r="4771" customFormat="1" ht="13.5" x14ac:dyDescent="0.3"/>
    <row r="4772" customFormat="1" ht="13.5" x14ac:dyDescent="0.3"/>
    <row r="4773" customFormat="1" ht="13.5" x14ac:dyDescent="0.3"/>
    <row r="4774" customFormat="1" ht="13.5" x14ac:dyDescent="0.3"/>
    <row r="4775" customFormat="1" ht="13.5" x14ac:dyDescent="0.3"/>
    <row r="4776" customFormat="1" ht="13.5" x14ac:dyDescent="0.3"/>
    <row r="4777" customFormat="1" ht="13.5" x14ac:dyDescent="0.3"/>
    <row r="4778" customFormat="1" ht="13.5" x14ac:dyDescent="0.3"/>
    <row r="4779" customFormat="1" ht="13.5" x14ac:dyDescent="0.3"/>
    <row r="4780" customFormat="1" ht="13.5" x14ac:dyDescent="0.3"/>
    <row r="4781" customFormat="1" ht="13.5" x14ac:dyDescent="0.3"/>
    <row r="4782" customFormat="1" ht="13.5" x14ac:dyDescent="0.3"/>
    <row r="4783" customFormat="1" ht="13.5" x14ac:dyDescent="0.3"/>
    <row r="4784" customFormat="1" ht="13.5" x14ac:dyDescent="0.3"/>
    <row r="4785" customFormat="1" ht="13.5" x14ac:dyDescent="0.3"/>
    <row r="4786" customFormat="1" ht="13.5" x14ac:dyDescent="0.3"/>
    <row r="4787" customFormat="1" ht="13.5" x14ac:dyDescent="0.3"/>
    <row r="4788" customFormat="1" ht="13.5" x14ac:dyDescent="0.3"/>
    <row r="4789" customFormat="1" ht="13.5" x14ac:dyDescent="0.3"/>
    <row r="4790" customFormat="1" ht="13.5" x14ac:dyDescent="0.3"/>
    <row r="4791" customFormat="1" ht="13.5" x14ac:dyDescent="0.3"/>
    <row r="4792" customFormat="1" ht="13.5" x14ac:dyDescent="0.3"/>
    <row r="4793" customFormat="1" ht="13.5" x14ac:dyDescent="0.3"/>
    <row r="4794" customFormat="1" ht="13.5" x14ac:dyDescent="0.3"/>
    <row r="4795" customFormat="1" ht="13.5" x14ac:dyDescent="0.3"/>
    <row r="4796" customFormat="1" ht="13.5" x14ac:dyDescent="0.3"/>
    <row r="4797" customFormat="1" ht="13.5" x14ac:dyDescent="0.3"/>
    <row r="4798" customFormat="1" ht="13.5" x14ac:dyDescent="0.3"/>
    <row r="4799" customFormat="1" ht="13.5" x14ac:dyDescent="0.3"/>
    <row r="4800" customFormat="1" ht="13.5" x14ac:dyDescent="0.3"/>
    <row r="4801" customFormat="1" ht="13.5" x14ac:dyDescent="0.3"/>
    <row r="4802" customFormat="1" ht="13.5" x14ac:dyDescent="0.3"/>
    <row r="4803" customFormat="1" ht="13.5" x14ac:dyDescent="0.3"/>
    <row r="4804" customFormat="1" ht="13.5" x14ac:dyDescent="0.3"/>
    <row r="4805" customFormat="1" ht="13.5" x14ac:dyDescent="0.3"/>
    <row r="4806" customFormat="1" ht="13.5" x14ac:dyDescent="0.3"/>
    <row r="4807" customFormat="1" ht="13.5" x14ac:dyDescent="0.3"/>
    <row r="4808" customFormat="1" ht="13.5" x14ac:dyDescent="0.3"/>
    <row r="4809" customFormat="1" ht="13.5" x14ac:dyDescent="0.3"/>
    <row r="4810" customFormat="1" ht="13.5" x14ac:dyDescent="0.3"/>
    <row r="4811" customFormat="1" ht="13.5" x14ac:dyDescent="0.3"/>
    <row r="4812" customFormat="1" ht="13.5" x14ac:dyDescent="0.3"/>
    <row r="4813" customFormat="1" ht="13.5" x14ac:dyDescent="0.3"/>
    <row r="4814" customFormat="1" ht="13.5" x14ac:dyDescent="0.3"/>
    <row r="4815" customFormat="1" ht="13.5" x14ac:dyDescent="0.3"/>
    <row r="4816" customFormat="1" ht="13.5" x14ac:dyDescent="0.3"/>
    <row r="4817" customFormat="1" ht="13.5" x14ac:dyDescent="0.3"/>
    <row r="4818" customFormat="1" ht="13.5" x14ac:dyDescent="0.3"/>
    <row r="4819" customFormat="1" ht="13.5" x14ac:dyDescent="0.3"/>
    <row r="4820" customFormat="1" ht="13.5" x14ac:dyDescent="0.3"/>
    <row r="4821" customFormat="1" ht="13.5" x14ac:dyDescent="0.3"/>
    <row r="4822" customFormat="1" ht="13.5" x14ac:dyDescent="0.3"/>
    <row r="4823" customFormat="1" ht="13.5" x14ac:dyDescent="0.3"/>
    <row r="4824" customFormat="1" ht="13.5" x14ac:dyDescent="0.3"/>
    <row r="4825" customFormat="1" ht="13.5" x14ac:dyDescent="0.3"/>
    <row r="4826" customFormat="1" ht="13.5" x14ac:dyDescent="0.3"/>
    <row r="4827" customFormat="1" ht="13.5" x14ac:dyDescent="0.3"/>
    <row r="4828" customFormat="1" ht="13.5" x14ac:dyDescent="0.3"/>
    <row r="4829" customFormat="1" ht="13.5" x14ac:dyDescent="0.3"/>
    <row r="4830" customFormat="1" ht="13.5" x14ac:dyDescent="0.3"/>
    <row r="4831" customFormat="1" ht="13.5" x14ac:dyDescent="0.3"/>
    <row r="4832" customFormat="1" ht="13.5" x14ac:dyDescent="0.3"/>
    <row r="4833" customFormat="1" ht="13.5" x14ac:dyDescent="0.3"/>
    <row r="4834" customFormat="1" ht="13.5" x14ac:dyDescent="0.3"/>
    <row r="4835" customFormat="1" ht="13.5" x14ac:dyDescent="0.3"/>
    <row r="4836" customFormat="1" ht="13.5" x14ac:dyDescent="0.3"/>
    <row r="4837" customFormat="1" ht="13.5" x14ac:dyDescent="0.3"/>
    <row r="4838" customFormat="1" ht="13.5" x14ac:dyDescent="0.3"/>
    <row r="4839" customFormat="1" ht="13.5" x14ac:dyDescent="0.3"/>
    <row r="4840" customFormat="1" ht="13.5" x14ac:dyDescent="0.3"/>
    <row r="4841" customFormat="1" ht="13.5" x14ac:dyDescent="0.3"/>
    <row r="4842" customFormat="1" ht="13.5" x14ac:dyDescent="0.3"/>
    <row r="4843" customFormat="1" ht="13.5" x14ac:dyDescent="0.3"/>
    <row r="4844" customFormat="1" ht="13.5" x14ac:dyDescent="0.3"/>
    <row r="4845" customFormat="1" ht="13.5" x14ac:dyDescent="0.3"/>
    <row r="4846" customFormat="1" ht="13.5" x14ac:dyDescent="0.3"/>
    <row r="4847" customFormat="1" ht="13.5" x14ac:dyDescent="0.3"/>
    <row r="4848" customFormat="1" ht="13.5" x14ac:dyDescent="0.3"/>
    <row r="4849" customFormat="1" ht="13.5" x14ac:dyDescent="0.3"/>
    <row r="4850" customFormat="1" ht="13.5" x14ac:dyDescent="0.3"/>
    <row r="4851" customFormat="1" ht="13.5" x14ac:dyDescent="0.3"/>
    <row r="4852" customFormat="1" ht="13.5" x14ac:dyDescent="0.3"/>
    <row r="4853" customFormat="1" ht="13.5" x14ac:dyDescent="0.3"/>
    <row r="4854" customFormat="1" ht="13.5" x14ac:dyDescent="0.3"/>
    <row r="4855" customFormat="1" ht="13.5" x14ac:dyDescent="0.3"/>
    <row r="4856" customFormat="1" ht="13.5" x14ac:dyDescent="0.3"/>
    <row r="4857" customFormat="1" ht="13.5" x14ac:dyDescent="0.3"/>
    <row r="4858" customFormat="1" ht="13.5" x14ac:dyDescent="0.3"/>
    <row r="4859" customFormat="1" ht="13.5" x14ac:dyDescent="0.3"/>
    <row r="4860" customFormat="1" ht="13.5" x14ac:dyDescent="0.3"/>
    <row r="4861" customFormat="1" ht="13.5" x14ac:dyDescent="0.3"/>
    <row r="4862" customFormat="1" ht="13.5" x14ac:dyDescent="0.3"/>
    <row r="4863" customFormat="1" ht="13.5" x14ac:dyDescent="0.3"/>
    <row r="4864" customFormat="1" ht="13.5" x14ac:dyDescent="0.3"/>
    <row r="4865" customFormat="1" ht="13.5" x14ac:dyDescent="0.3"/>
    <row r="4866" customFormat="1" ht="13.5" x14ac:dyDescent="0.3"/>
    <row r="4867" customFormat="1" ht="13.5" x14ac:dyDescent="0.3"/>
    <row r="4868" customFormat="1" ht="13.5" x14ac:dyDescent="0.3"/>
    <row r="4869" customFormat="1" ht="13.5" x14ac:dyDescent="0.3"/>
    <row r="4870" customFormat="1" ht="13.5" x14ac:dyDescent="0.3"/>
    <row r="4871" customFormat="1" ht="13.5" x14ac:dyDescent="0.3"/>
    <row r="4872" customFormat="1" ht="13.5" x14ac:dyDescent="0.3"/>
    <row r="4873" customFormat="1" ht="13.5" x14ac:dyDescent="0.3"/>
    <row r="4874" customFormat="1" ht="13.5" x14ac:dyDescent="0.3"/>
    <row r="4875" customFormat="1" ht="13.5" x14ac:dyDescent="0.3"/>
    <row r="4876" customFormat="1" ht="13.5" x14ac:dyDescent="0.3"/>
    <row r="4877" customFormat="1" ht="13.5" x14ac:dyDescent="0.3"/>
    <row r="4878" customFormat="1" ht="13.5" x14ac:dyDescent="0.3"/>
    <row r="4879" customFormat="1" ht="13.5" x14ac:dyDescent="0.3"/>
    <row r="4880" customFormat="1" ht="13.5" x14ac:dyDescent="0.3"/>
    <row r="4881" customFormat="1" ht="13.5" x14ac:dyDescent="0.3"/>
    <row r="4882" customFormat="1" ht="13.5" x14ac:dyDescent="0.3"/>
    <row r="4883" customFormat="1" ht="13.5" x14ac:dyDescent="0.3"/>
    <row r="4884" customFormat="1" ht="13.5" x14ac:dyDescent="0.3"/>
    <row r="4885" customFormat="1" ht="13.5" x14ac:dyDescent="0.3"/>
    <row r="4886" customFormat="1" ht="13.5" x14ac:dyDescent="0.3"/>
    <row r="4887" customFormat="1" ht="13.5" x14ac:dyDescent="0.3"/>
    <row r="4888" customFormat="1" ht="13.5" x14ac:dyDescent="0.3"/>
    <row r="4889" customFormat="1" ht="13.5" x14ac:dyDescent="0.3"/>
    <row r="4890" customFormat="1" ht="13.5" x14ac:dyDescent="0.3"/>
    <row r="4891" customFormat="1" ht="13.5" x14ac:dyDescent="0.3"/>
    <row r="4892" customFormat="1" ht="13.5" x14ac:dyDescent="0.3"/>
    <row r="4893" customFormat="1" ht="13.5" x14ac:dyDescent="0.3"/>
    <row r="4894" customFormat="1" ht="13.5" x14ac:dyDescent="0.3"/>
    <row r="4895" customFormat="1" ht="13.5" x14ac:dyDescent="0.3"/>
    <row r="4896" customFormat="1" ht="13.5" x14ac:dyDescent="0.3"/>
    <row r="4897" customFormat="1" ht="13.5" x14ac:dyDescent="0.3"/>
    <row r="4898" customFormat="1" ht="13.5" x14ac:dyDescent="0.3"/>
    <row r="4899" customFormat="1" ht="13.5" x14ac:dyDescent="0.3"/>
    <row r="4900" customFormat="1" ht="13.5" x14ac:dyDescent="0.3"/>
    <row r="4901" customFormat="1" ht="13.5" x14ac:dyDescent="0.3"/>
    <row r="4902" customFormat="1" ht="13.5" x14ac:dyDescent="0.3"/>
    <row r="4903" customFormat="1" ht="13.5" x14ac:dyDescent="0.3"/>
    <row r="4904" customFormat="1" ht="13.5" x14ac:dyDescent="0.3"/>
    <row r="4905" customFormat="1" ht="13.5" x14ac:dyDescent="0.3"/>
    <row r="4906" customFormat="1" ht="13.5" x14ac:dyDescent="0.3"/>
    <row r="4907" customFormat="1" ht="13.5" x14ac:dyDescent="0.3"/>
    <row r="4908" customFormat="1" ht="13.5" x14ac:dyDescent="0.3"/>
    <row r="4909" customFormat="1" ht="13.5" x14ac:dyDescent="0.3"/>
    <row r="4910" customFormat="1" ht="13.5" x14ac:dyDescent="0.3"/>
    <row r="4911" customFormat="1" ht="13.5" x14ac:dyDescent="0.3"/>
    <row r="4912" customFormat="1" ht="13.5" x14ac:dyDescent="0.3"/>
    <row r="4913" customFormat="1" ht="13.5" x14ac:dyDescent="0.3"/>
    <row r="4914" customFormat="1" ht="13.5" x14ac:dyDescent="0.3"/>
    <row r="4915" customFormat="1" ht="13.5" x14ac:dyDescent="0.3"/>
    <row r="4916" customFormat="1" ht="13.5" x14ac:dyDescent="0.3"/>
    <row r="4917" customFormat="1" ht="13.5" x14ac:dyDescent="0.3"/>
    <row r="4918" customFormat="1" ht="13.5" x14ac:dyDescent="0.3"/>
    <row r="4919" customFormat="1" ht="13.5" x14ac:dyDescent="0.3"/>
    <row r="4920" customFormat="1" ht="13.5" x14ac:dyDescent="0.3"/>
    <row r="4921" customFormat="1" ht="13.5" x14ac:dyDescent="0.3"/>
    <row r="4922" customFormat="1" ht="13.5" x14ac:dyDescent="0.3"/>
    <row r="4923" customFormat="1" ht="13.5" x14ac:dyDescent="0.3"/>
    <row r="4924" customFormat="1" ht="13.5" x14ac:dyDescent="0.3"/>
    <row r="4925" customFormat="1" ht="13.5" x14ac:dyDescent="0.3"/>
    <row r="4926" customFormat="1" ht="13.5" x14ac:dyDescent="0.3"/>
    <row r="4927" customFormat="1" ht="13.5" x14ac:dyDescent="0.3"/>
    <row r="4928" customFormat="1" ht="13.5" x14ac:dyDescent="0.3"/>
    <row r="4929" customFormat="1" ht="13.5" x14ac:dyDescent="0.3"/>
    <row r="4930" customFormat="1" ht="13.5" x14ac:dyDescent="0.3"/>
    <row r="4931" customFormat="1" ht="13.5" x14ac:dyDescent="0.3"/>
    <row r="4932" customFormat="1" ht="13.5" x14ac:dyDescent="0.3"/>
    <row r="4933" customFormat="1" ht="13.5" x14ac:dyDescent="0.3"/>
    <row r="4934" customFormat="1" ht="13.5" x14ac:dyDescent="0.3"/>
    <row r="4935" customFormat="1" ht="13.5" x14ac:dyDescent="0.3"/>
    <row r="4936" customFormat="1" ht="13.5" x14ac:dyDescent="0.3"/>
    <row r="4937" customFormat="1" ht="13.5" x14ac:dyDescent="0.3"/>
    <row r="4938" customFormat="1" ht="13.5" x14ac:dyDescent="0.3"/>
    <row r="4939" customFormat="1" ht="13.5" x14ac:dyDescent="0.3"/>
    <row r="4940" customFormat="1" ht="13.5" x14ac:dyDescent="0.3"/>
    <row r="4941" customFormat="1" ht="13.5" x14ac:dyDescent="0.3"/>
    <row r="4942" customFormat="1" ht="13.5" x14ac:dyDescent="0.3"/>
    <row r="4943" customFormat="1" ht="13.5" x14ac:dyDescent="0.3"/>
    <row r="4944" customFormat="1" ht="13.5" x14ac:dyDescent="0.3"/>
    <row r="4945" customFormat="1" ht="13.5" x14ac:dyDescent="0.3"/>
    <row r="4946" customFormat="1" ht="13.5" x14ac:dyDescent="0.3"/>
    <row r="4947" customFormat="1" ht="13.5" x14ac:dyDescent="0.3"/>
    <row r="4948" customFormat="1" ht="13.5" x14ac:dyDescent="0.3"/>
    <row r="4949" customFormat="1" ht="13.5" x14ac:dyDescent="0.3"/>
    <row r="4950" customFormat="1" ht="13.5" x14ac:dyDescent="0.3"/>
    <row r="4951" customFormat="1" ht="13.5" x14ac:dyDescent="0.3"/>
    <row r="4952" customFormat="1" ht="13.5" x14ac:dyDescent="0.3"/>
    <row r="4953" customFormat="1" ht="13.5" x14ac:dyDescent="0.3"/>
    <row r="4954" customFormat="1" ht="13.5" x14ac:dyDescent="0.3"/>
    <row r="4955" customFormat="1" ht="13.5" x14ac:dyDescent="0.3"/>
    <row r="4956" customFormat="1" ht="13.5" x14ac:dyDescent="0.3"/>
    <row r="4957" customFormat="1" ht="13.5" x14ac:dyDescent="0.3"/>
    <row r="4958" customFormat="1" ht="13.5" x14ac:dyDescent="0.3"/>
    <row r="4959" customFormat="1" ht="13.5" x14ac:dyDescent="0.3"/>
    <row r="4960" customFormat="1" ht="13.5" x14ac:dyDescent="0.3"/>
    <row r="4961" customFormat="1" ht="13.5" x14ac:dyDescent="0.3"/>
    <row r="4962" customFormat="1" ht="13.5" x14ac:dyDescent="0.3"/>
    <row r="4963" customFormat="1" ht="13.5" x14ac:dyDescent="0.3"/>
    <row r="4964" customFormat="1" ht="13.5" x14ac:dyDescent="0.3"/>
    <row r="4965" customFormat="1" ht="13.5" x14ac:dyDescent="0.3"/>
    <row r="4966" customFormat="1" ht="13.5" x14ac:dyDescent="0.3"/>
    <row r="4967" customFormat="1" ht="13.5" x14ac:dyDescent="0.3"/>
    <row r="4968" customFormat="1" ht="13.5" x14ac:dyDescent="0.3"/>
    <row r="4969" customFormat="1" ht="13.5" x14ac:dyDescent="0.3"/>
    <row r="4970" customFormat="1" ht="13.5" x14ac:dyDescent="0.3"/>
    <row r="4971" customFormat="1" ht="13.5" x14ac:dyDescent="0.3"/>
    <row r="4972" customFormat="1" ht="13.5" x14ac:dyDescent="0.3"/>
    <row r="4973" customFormat="1" ht="13.5" x14ac:dyDescent="0.3"/>
    <row r="4974" customFormat="1" ht="13.5" x14ac:dyDescent="0.3"/>
    <row r="4975" customFormat="1" ht="13.5" x14ac:dyDescent="0.3"/>
    <row r="4976" customFormat="1" ht="13.5" x14ac:dyDescent="0.3"/>
    <row r="4977" customFormat="1" ht="13.5" x14ac:dyDescent="0.3"/>
    <row r="4978" customFormat="1" ht="13.5" x14ac:dyDescent="0.3"/>
    <row r="4979" customFormat="1" ht="13.5" x14ac:dyDescent="0.3"/>
    <row r="4980" customFormat="1" ht="13.5" x14ac:dyDescent="0.3"/>
    <row r="4981" customFormat="1" ht="13.5" x14ac:dyDescent="0.3"/>
    <row r="4982" customFormat="1" ht="13.5" x14ac:dyDescent="0.3"/>
    <row r="4983" customFormat="1" ht="13.5" x14ac:dyDescent="0.3"/>
    <row r="4984" customFormat="1" ht="13.5" x14ac:dyDescent="0.3"/>
    <row r="4985" customFormat="1" ht="13.5" x14ac:dyDescent="0.3"/>
    <row r="4986" customFormat="1" ht="13.5" x14ac:dyDescent="0.3"/>
    <row r="4987" customFormat="1" ht="13.5" x14ac:dyDescent="0.3"/>
    <row r="4988" customFormat="1" ht="13.5" x14ac:dyDescent="0.3"/>
    <row r="4989" customFormat="1" ht="13.5" x14ac:dyDescent="0.3"/>
    <row r="4990" customFormat="1" ht="13.5" x14ac:dyDescent="0.3"/>
    <row r="4991" customFormat="1" ht="13.5" x14ac:dyDescent="0.3"/>
    <row r="4992" customFormat="1" ht="13.5" x14ac:dyDescent="0.3"/>
    <row r="4993" customFormat="1" ht="13.5" x14ac:dyDescent="0.3"/>
    <row r="4994" customFormat="1" ht="13.5" x14ac:dyDescent="0.3"/>
    <row r="4995" customFormat="1" ht="13.5" x14ac:dyDescent="0.3"/>
    <row r="4996" customFormat="1" ht="13.5" x14ac:dyDescent="0.3"/>
    <row r="4997" customFormat="1" ht="13.5" x14ac:dyDescent="0.3"/>
    <row r="4998" customFormat="1" ht="13.5" x14ac:dyDescent="0.3"/>
    <row r="4999" customFormat="1" ht="13.5" x14ac:dyDescent="0.3"/>
    <row r="5000" customFormat="1" ht="13.5" x14ac:dyDescent="0.3"/>
    <row r="5001" customFormat="1" ht="13.5" x14ac:dyDescent="0.3"/>
    <row r="5002" customFormat="1" ht="13.5" x14ac:dyDescent="0.3"/>
    <row r="5003" customFormat="1" ht="13.5" x14ac:dyDescent="0.3"/>
    <row r="5004" customFormat="1" ht="13.5" x14ac:dyDescent="0.3"/>
    <row r="5005" customFormat="1" ht="13.5" x14ac:dyDescent="0.3"/>
    <row r="5006" customFormat="1" ht="13.5" x14ac:dyDescent="0.3"/>
    <row r="5007" customFormat="1" ht="13.5" x14ac:dyDescent="0.3"/>
    <row r="5008" customFormat="1" ht="13.5" x14ac:dyDescent="0.3"/>
    <row r="5009" customFormat="1" ht="13.5" x14ac:dyDescent="0.3"/>
    <row r="5010" customFormat="1" ht="13.5" x14ac:dyDescent="0.3"/>
    <row r="5011" customFormat="1" ht="13.5" x14ac:dyDescent="0.3"/>
    <row r="5012" customFormat="1" ht="13.5" x14ac:dyDescent="0.3"/>
    <row r="5013" customFormat="1" ht="13.5" x14ac:dyDescent="0.3"/>
    <row r="5014" customFormat="1" ht="13.5" x14ac:dyDescent="0.3"/>
    <row r="5015" customFormat="1" ht="13.5" x14ac:dyDescent="0.3"/>
    <row r="5016" customFormat="1" ht="13.5" x14ac:dyDescent="0.3"/>
    <row r="5017" customFormat="1" ht="13.5" x14ac:dyDescent="0.3"/>
    <row r="5018" customFormat="1" ht="13.5" x14ac:dyDescent="0.3"/>
    <row r="5019" customFormat="1" ht="13.5" x14ac:dyDescent="0.3"/>
    <row r="5020" customFormat="1" ht="13.5" x14ac:dyDescent="0.3"/>
    <row r="5021" customFormat="1" ht="13.5" x14ac:dyDescent="0.3"/>
    <row r="5022" customFormat="1" ht="13.5" x14ac:dyDescent="0.3"/>
    <row r="5023" customFormat="1" ht="13.5" x14ac:dyDescent="0.3"/>
    <row r="5024" customFormat="1" ht="13.5" x14ac:dyDescent="0.3"/>
    <row r="5025" customFormat="1" ht="13.5" x14ac:dyDescent="0.3"/>
    <row r="5026" customFormat="1" ht="13.5" x14ac:dyDescent="0.3"/>
    <row r="5027" customFormat="1" ht="13.5" x14ac:dyDescent="0.3"/>
    <row r="5028" customFormat="1" ht="13.5" x14ac:dyDescent="0.3"/>
    <row r="5029" customFormat="1" ht="13.5" x14ac:dyDescent="0.3"/>
    <row r="5030" customFormat="1" ht="13.5" x14ac:dyDescent="0.3"/>
    <row r="5031" customFormat="1" ht="13.5" x14ac:dyDescent="0.3"/>
    <row r="5032" customFormat="1" ht="13.5" x14ac:dyDescent="0.3"/>
    <row r="5033" customFormat="1" ht="13.5" x14ac:dyDescent="0.3"/>
    <row r="5034" customFormat="1" ht="13.5" x14ac:dyDescent="0.3"/>
    <row r="5035" customFormat="1" ht="13.5" x14ac:dyDescent="0.3"/>
    <row r="5036" customFormat="1" ht="13.5" x14ac:dyDescent="0.3"/>
    <row r="5037" customFormat="1" ht="13.5" x14ac:dyDescent="0.3"/>
    <row r="5038" customFormat="1" ht="13.5" x14ac:dyDescent="0.3"/>
    <row r="5039" customFormat="1" ht="13.5" x14ac:dyDescent="0.3"/>
    <row r="5040" customFormat="1" ht="13.5" x14ac:dyDescent="0.3"/>
    <row r="5041" customFormat="1" ht="13.5" x14ac:dyDescent="0.3"/>
    <row r="5042" customFormat="1" ht="13.5" x14ac:dyDescent="0.3"/>
    <row r="5043" customFormat="1" ht="13.5" x14ac:dyDescent="0.3"/>
    <row r="5044" customFormat="1" ht="13.5" x14ac:dyDescent="0.3"/>
    <row r="5045" customFormat="1" ht="13.5" x14ac:dyDescent="0.3"/>
    <row r="5046" customFormat="1" ht="13.5" x14ac:dyDescent="0.3"/>
    <row r="5047" customFormat="1" ht="13.5" x14ac:dyDescent="0.3"/>
    <row r="5048" customFormat="1" ht="13.5" x14ac:dyDescent="0.3"/>
    <row r="5049" customFormat="1" ht="13.5" x14ac:dyDescent="0.3"/>
    <row r="5050" customFormat="1" ht="13.5" x14ac:dyDescent="0.3"/>
    <row r="5051" customFormat="1" ht="13.5" x14ac:dyDescent="0.3"/>
    <row r="5052" customFormat="1" ht="13.5" x14ac:dyDescent="0.3"/>
    <row r="5053" customFormat="1" ht="13.5" x14ac:dyDescent="0.3"/>
    <row r="5054" customFormat="1" ht="13.5" x14ac:dyDescent="0.3"/>
    <row r="5055" customFormat="1" ht="13.5" x14ac:dyDescent="0.3"/>
    <row r="5056" customFormat="1" ht="13.5" x14ac:dyDescent="0.3"/>
    <row r="5057" customFormat="1" ht="13.5" x14ac:dyDescent="0.3"/>
    <row r="5058" customFormat="1" ht="13.5" x14ac:dyDescent="0.3"/>
    <row r="5059" customFormat="1" ht="13.5" x14ac:dyDescent="0.3"/>
    <row r="5060" customFormat="1" ht="13.5" x14ac:dyDescent="0.3"/>
    <row r="5061" customFormat="1" ht="13.5" x14ac:dyDescent="0.3"/>
    <row r="5062" customFormat="1" ht="13.5" x14ac:dyDescent="0.3"/>
    <row r="5063" customFormat="1" ht="13.5" x14ac:dyDescent="0.3"/>
    <row r="5064" customFormat="1" ht="13.5" x14ac:dyDescent="0.3"/>
    <row r="5065" customFormat="1" ht="13.5" x14ac:dyDescent="0.3"/>
    <row r="5066" customFormat="1" ht="13.5" x14ac:dyDescent="0.3"/>
    <row r="5067" customFormat="1" ht="13.5" x14ac:dyDescent="0.3"/>
    <row r="5068" customFormat="1" ht="13.5" x14ac:dyDescent="0.3"/>
    <row r="5069" customFormat="1" ht="13.5" x14ac:dyDescent="0.3"/>
    <row r="5070" customFormat="1" ht="13.5" x14ac:dyDescent="0.3"/>
    <row r="5071" customFormat="1" ht="13.5" x14ac:dyDescent="0.3"/>
    <row r="5072" customFormat="1" ht="13.5" x14ac:dyDescent="0.3"/>
    <row r="5073" customFormat="1" ht="13.5" x14ac:dyDescent="0.3"/>
    <row r="5074" customFormat="1" ht="13.5" x14ac:dyDescent="0.3"/>
    <row r="5075" customFormat="1" ht="13.5" x14ac:dyDescent="0.3"/>
    <row r="5076" customFormat="1" ht="13.5" x14ac:dyDescent="0.3"/>
    <row r="5077" customFormat="1" ht="13.5" x14ac:dyDescent="0.3"/>
    <row r="5078" customFormat="1" ht="13.5" x14ac:dyDescent="0.3"/>
    <row r="5079" customFormat="1" ht="13.5" x14ac:dyDescent="0.3"/>
    <row r="5080" customFormat="1" ht="13.5" x14ac:dyDescent="0.3"/>
    <row r="5081" customFormat="1" ht="13.5" x14ac:dyDescent="0.3"/>
    <row r="5082" customFormat="1" ht="13.5" x14ac:dyDescent="0.3"/>
    <row r="5083" customFormat="1" ht="13.5" x14ac:dyDescent="0.3"/>
    <row r="5084" customFormat="1" ht="13.5" x14ac:dyDescent="0.3"/>
    <row r="5085" customFormat="1" ht="13.5" x14ac:dyDescent="0.3"/>
    <row r="5086" customFormat="1" ht="13.5" x14ac:dyDescent="0.3"/>
    <row r="5087" customFormat="1" ht="13.5" x14ac:dyDescent="0.3"/>
    <row r="5088" customFormat="1" ht="13.5" x14ac:dyDescent="0.3"/>
    <row r="5089" customFormat="1" ht="13.5" x14ac:dyDescent="0.3"/>
    <row r="5090" customFormat="1" ht="13.5" x14ac:dyDescent="0.3"/>
    <row r="5091" customFormat="1" ht="13.5" x14ac:dyDescent="0.3"/>
    <row r="5092" customFormat="1" ht="13.5" x14ac:dyDescent="0.3"/>
    <row r="5093" customFormat="1" ht="13.5" x14ac:dyDescent="0.3"/>
    <row r="5094" customFormat="1" ht="13.5" x14ac:dyDescent="0.3"/>
    <row r="5095" customFormat="1" ht="13.5" x14ac:dyDescent="0.3"/>
    <row r="5096" customFormat="1" ht="13.5" x14ac:dyDescent="0.3"/>
    <row r="5097" customFormat="1" ht="13.5" x14ac:dyDescent="0.3"/>
    <row r="5098" customFormat="1" ht="13.5" x14ac:dyDescent="0.3"/>
    <row r="5099" customFormat="1" ht="13.5" x14ac:dyDescent="0.3"/>
    <row r="5100" customFormat="1" ht="13.5" x14ac:dyDescent="0.3"/>
    <row r="5101" customFormat="1" ht="13.5" x14ac:dyDescent="0.3"/>
    <row r="5102" customFormat="1" ht="13.5" x14ac:dyDescent="0.3"/>
    <row r="5103" customFormat="1" ht="13.5" x14ac:dyDescent="0.3"/>
    <row r="5104" customFormat="1" ht="13.5" x14ac:dyDescent="0.3"/>
    <row r="5105" customFormat="1" ht="13.5" x14ac:dyDescent="0.3"/>
    <row r="5106" customFormat="1" ht="13.5" x14ac:dyDescent="0.3"/>
    <row r="5107" customFormat="1" ht="13.5" x14ac:dyDescent="0.3"/>
    <row r="5108" customFormat="1" ht="13.5" x14ac:dyDescent="0.3"/>
    <row r="5109" customFormat="1" ht="13.5" x14ac:dyDescent="0.3"/>
    <row r="5110" customFormat="1" ht="13.5" x14ac:dyDescent="0.3"/>
    <row r="5111" customFormat="1" ht="13.5" x14ac:dyDescent="0.3"/>
    <row r="5112" customFormat="1" ht="13.5" x14ac:dyDescent="0.3"/>
    <row r="5113" customFormat="1" ht="13.5" x14ac:dyDescent="0.3"/>
    <row r="5114" customFormat="1" ht="13.5" x14ac:dyDescent="0.3"/>
    <row r="5115" customFormat="1" ht="13.5" x14ac:dyDescent="0.3"/>
    <row r="5116" customFormat="1" ht="13.5" x14ac:dyDescent="0.3"/>
    <row r="5117" customFormat="1" ht="13.5" x14ac:dyDescent="0.3"/>
    <row r="5118" customFormat="1" ht="13.5" x14ac:dyDescent="0.3"/>
    <row r="5119" customFormat="1" ht="13.5" x14ac:dyDescent="0.3"/>
    <row r="5120" customFormat="1" ht="13.5" x14ac:dyDescent="0.3"/>
    <row r="5121" customFormat="1" ht="13.5" x14ac:dyDescent="0.3"/>
    <row r="5122" customFormat="1" ht="13.5" x14ac:dyDescent="0.3"/>
    <row r="5123" customFormat="1" ht="13.5" x14ac:dyDescent="0.3"/>
    <row r="5124" customFormat="1" ht="13.5" x14ac:dyDescent="0.3"/>
    <row r="5125" customFormat="1" ht="13.5" x14ac:dyDescent="0.3"/>
    <row r="5126" customFormat="1" ht="13.5" x14ac:dyDescent="0.3"/>
    <row r="5127" customFormat="1" ht="13.5" x14ac:dyDescent="0.3"/>
    <row r="5128" customFormat="1" ht="13.5" x14ac:dyDescent="0.3"/>
    <row r="5129" customFormat="1" ht="13.5" x14ac:dyDescent="0.3"/>
    <row r="5130" customFormat="1" ht="13.5" x14ac:dyDescent="0.3"/>
    <row r="5131" customFormat="1" ht="13.5" x14ac:dyDescent="0.3"/>
    <row r="5132" customFormat="1" ht="13.5" x14ac:dyDescent="0.3"/>
    <row r="5133" customFormat="1" ht="13.5" x14ac:dyDescent="0.3"/>
    <row r="5134" customFormat="1" ht="13.5" x14ac:dyDescent="0.3"/>
    <row r="5135" customFormat="1" ht="13.5" x14ac:dyDescent="0.3"/>
    <row r="5136" customFormat="1" ht="13.5" x14ac:dyDescent="0.3"/>
    <row r="5137" customFormat="1" ht="13.5" x14ac:dyDescent="0.3"/>
    <row r="5138" customFormat="1" ht="13.5" x14ac:dyDescent="0.3"/>
    <row r="5139" customFormat="1" ht="13.5" x14ac:dyDescent="0.3"/>
    <row r="5140" customFormat="1" ht="13.5" x14ac:dyDescent="0.3"/>
    <row r="5141" customFormat="1" ht="13.5" x14ac:dyDescent="0.3"/>
    <row r="5142" customFormat="1" ht="13.5" x14ac:dyDescent="0.3"/>
    <row r="5143" customFormat="1" ht="13.5" x14ac:dyDescent="0.3"/>
    <row r="5144" customFormat="1" ht="13.5" x14ac:dyDescent="0.3"/>
    <row r="5145" customFormat="1" ht="13.5" x14ac:dyDescent="0.3"/>
    <row r="5146" customFormat="1" ht="13.5" x14ac:dyDescent="0.3"/>
    <row r="5147" customFormat="1" ht="13.5" x14ac:dyDescent="0.3"/>
    <row r="5148" customFormat="1" ht="13.5" x14ac:dyDescent="0.3"/>
    <row r="5149" customFormat="1" ht="13.5" x14ac:dyDescent="0.3"/>
    <row r="5150" customFormat="1" ht="13.5" x14ac:dyDescent="0.3"/>
    <row r="5151" customFormat="1" ht="13.5" x14ac:dyDescent="0.3"/>
    <row r="5152" customFormat="1" ht="13.5" x14ac:dyDescent="0.3"/>
    <row r="5153" customFormat="1" ht="13.5" x14ac:dyDescent="0.3"/>
    <row r="5154" customFormat="1" ht="13.5" x14ac:dyDescent="0.3"/>
    <row r="5155" customFormat="1" ht="13.5" x14ac:dyDescent="0.3"/>
    <row r="5156" customFormat="1" ht="13.5" x14ac:dyDescent="0.3"/>
    <row r="5157" customFormat="1" ht="13.5" x14ac:dyDescent="0.3"/>
    <row r="5158" customFormat="1" ht="13.5" x14ac:dyDescent="0.3"/>
    <row r="5159" customFormat="1" ht="13.5" x14ac:dyDescent="0.3"/>
    <row r="5160" customFormat="1" ht="13.5" x14ac:dyDescent="0.3"/>
    <row r="5161" customFormat="1" ht="13.5" x14ac:dyDescent="0.3"/>
    <row r="5162" customFormat="1" ht="13.5" x14ac:dyDescent="0.3"/>
    <row r="5163" customFormat="1" ht="13.5" x14ac:dyDescent="0.3"/>
    <row r="5164" customFormat="1" ht="13.5" x14ac:dyDescent="0.3"/>
    <row r="5165" customFormat="1" ht="13.5" x14ac:dyDescent="0.3"/>
    <row r="5166" customFormat="1" ht="13.5" x14ac:dyDescent="0.3"/>
    <row r="5167" customFormat="1" ht="13.5" x14ac:dyDescent="0.3"/>
    <row r="5168" customFormat="1" ht="13.5" x14ac:dyDescent="0.3"/>
    <row r="5169" customFormat="1" ht="13.5" x14ac:dyDescent="0.3"/>
    <row r="5170" customFormat="1" ht="13.5" x14ac:dyDescent="0.3"/>
    <row r="5171" customFormat="1" ht="13.5" x14ac:dyDescent="0.3"/>
    <row r="5172" customFormat="1" ht="13.5" x14ac:dyDescent="0.3"/>
    <row r="5173" customFormat="1" ht="13.5" x14ac:dyDescent="0.3"/>
    <row r="5174" customFormat="1" ht="13.5" x14ac:dyDescent="0.3"/>
    <row r="5175" customFormat="1" ht="13.5" x14ac:dyDescent="0.3"/>
    <row r="5176" customFormat="1" ht="13.5" x14ac:dyDescent="0.3"/>
    <row r="5177" customFormat="1" ht="13.5" x14ac:dyDescent="0.3"/>
    <row r="5178" customFormat="1" ht="13.5" x14ac:dyDescent="0.3"/>
    <row r="5179" customFormat="1" ht="13.5" x14ac:dyDescent="0.3"/>
    <row r="5180" customFormat="1" ht="13.5" x14ac:dyDescent="0.3"/>
    <row r="5181" customFormat="1" ht="13.5" x14ac:dyDescent="0.3"/>
    <row r="5182" customFormat="1" ht="13.5" x14ac:dyDescent="0.3"/>
    <row r="5183" customFormat="1" ht="13.5" x14ac:dyDescent="0.3"/>
    <row r="5184" customFormat="1" ht="13.5" x14ac:dyDescent="0.3"/>
    <row r="5185" customFormat="1" ht="13.5" x14ac:dyDescent="0.3"/>
    <row r="5186" customFormat="1" ht="13.5" x14ac:dyDescent="0.3"/>
    <row r="5187" customFormat="1" ht="13.5" x14ac:dyDescent="0.3"/>
    <row r="5188" customFormat="1" ht="13.5" x14ac:dyDescent="0.3"/>
    <row r="5189" customFormat="1" ht="13.5" x14ac:dyDescent="0.3"/>
    <row r="5190" customFormat="1" ht="13.5" x14ac:dyDescent="0.3"/>
    <row r="5191" customFormat="1" ht="13.5" x14ac:dyDescent="0.3"/>
    <row r="5192" customFormat="1" ht="13.5" x14ac:dyDescent="0.3"/>
    <row r="5193" customFormat="1" ht="13.5" x14ac:dyDescent="0.3"/>
    <row r="5194" customFormat="1" ht="13.5" x14ac:dyDescent="0.3"/>
    <row r="5195" customFormat="1" ht="13.5" x14ac:dyDescent="0.3"/>
    <row r="5196" customFormat="1" ht="13.5" x14ac:dyDescent="0.3"/>
    <row r="5197" customFormat="1" ht="13.5" x14ac:dyDescent="0.3"/>
    <row r="5198" customFormat="1" ht="13.5" x14ac:dyDescent="0.3"/>
    <row r="5199" customFormat="1" ht="13.5" x14ac:dyDescent="0.3"/>
    <row r="5200" customFormat="1" ht="13.5" x14ac:dyDescent="0.3"/>
    <row r="5201" customFormat="1" ht="13.5" x14ac:dyDescent="0.3"/>
    <row r="5202" customFormat="1" ht="13.5" x14ac:dyDescent="0.3"/>
    <row r="5203" customFormat="1" ht="13.5" x14ac:dyDescent="0.3"/>
    <row r="5204" customFormat="1" ht="13.5" x14ac:dyDescent="0.3"/>
    <row r="5205" customFormat="1" ht="13.5" x14ac:dyDescent="0.3"/>
    <row r="5206" customFormat="1" ht="13.5" x14ac:dyDescent="0.3"/>
    <row r="5207" customFormat="1" ht="13.5" x14ac:dyDescent="0.3"/>
    <row r="5208" customFormat="1" ht="13.5" x14ac:dyDescent="0.3"/>
    <row r="5209" customFormat="1" ht="13.5" x14ac:dyDescent="0.3"/>
    <row r="5210" customFormat="1" ht="13.5" x14ac:dyDescent="0.3"/>
    <row r="5211" customFormat="1" ht="13.5" x14ac:dyDescent="0.3"/>
    <row r="5212" customFormat="1" ht="13.5" x14ac:dyDescent="0.3"/>
    <row r="5213" customFormat="1" ht="13.5" x14ac:dyDescent="0.3"/>
    <row r="5214" customFormat="1" ht="13.5" x14ac:dyDescent="0.3"/>
    <row r="5215" customFormat="1" ht="13.5" x14ac:dyDescent="0.3"/>
    <row r="5216" customFormat="1" ht="13.5" x14ac:dyDescent="0.3"/>
    <row r="5217" customFormat="1" ht="13.5" x14ac:dyDescent="0.3"/>
    <row r="5218" customFormat="1" ht="13.5" x14ac:dyDescent="0.3"/>
    <row r="5219" customFormat="1" ht="13.5" x14ac:dyDescent="0.3"/>
    <row r="5220" customFormat="1" ht="13.5" x14ac:dyDescent="0.3"/>
    <row r="5221" customFormat="1" ht="13.5" x14ac:dyDescent="0.3"/>
    <row r="5222" customFormat="1" ht="13.5" x14ac:dyDescent="0.3"/>
    <row r="5223" customFormat="1" ht="13.5" x14ac:dyDescent="0.3"/>
    <row r="5224" customFormat="1" ht="13.5" x14ac:dyDescent="0.3"/>
    <row r="5225" customFormat="1" ht="13.5" x14ac:dyDescent="0.3"/>
    <row r="5226" customFormat="1" ht="13.5" x14ac:dyDescent="0.3"/>
    <row r="5227" customFormat="1" ht="13.5" x14ac:dyDescent="0.3"/>
    <row r="5228" customFormat="1" ht="13.5" x14ac:dyDescent="0.3"/>
    <row r="5229" customFormat="1" ht="13.5" x14ac:dyDescent="0.3"/>
    <row r="5230" customFormat="1" ht="13.5" x14ac:dyDescent="0.3"/>
    <row r="5231" customFormat="1" ht="13.5" x14ac:dyDescent="0.3"/>
    <row r="5232" customFormat="1" ht="13.5" x14ac:dyDescent="0.3"/>
    <row r="5233" customFormat="1" ht="13.5" x14ac:dyDescent="0.3"/>
    <row r="5234" customFormat="1" ht="13.5" x14ac:dyDescent="0.3"/>
    <row r="5235" customFormat="1" ht="13.5" x14ac:dyDescent="0.3"/>
    <row r="5236" customFormat="1" ht="13.5" x14ac:dyDescent="0.3"/>
    <row r="5237" customFormat="1" ht="13.5" x14ac:dyDescent="0.3"/>
    <row r="5238" customFormat="1" ht="13.5" x14ac:dyDescent="0.3"/>
    <row r="5239" customFormat="1" ht="13.5" x14ac:dyDescent="0.3"/>
    <row r="5240" customFormat="1" ht="13.5" x14ac:dyDescent="0.3"/>
    <row r="5241" customFormat="1" ht="13.5" x14ac:dyDescent="0.3"/>
    <row r="5242" customFormat="1" ht="13.5" x14ac:dyDescent="0.3"/>
    <row r="5243" customFormat="1" ht="13.5" x14ac:dyDescent="0.3"/>
    <row r="5244" customFormat="1" ht="13.5" x14ac:dyDescent="0.3"/>
    <row r="5245" customFormat="1" ht="13.5" x14ac:dyDescent="0.3"/>
    <row r="5246" customFormat="1" ht="13.5" x14ac:dyDescent="0.3"/>
    <row r="5247" customFormat="1" ht="13.5" x14ac:dyDescent="0.3"/>
    <row r="5248" customFormat="1" ht="13.5" x14ac:dyDescent="0.3"/>
    <row r="5249" customFormat="1" ht="13.5" x14ac:dyDescent="0.3"/>
    <row r="5250" customFormat="1" ht="13.5" x14ac:dyDescent="0.3"/>
    <row r="5251" customFormat="1" ht="13.5" x14ac:dyDescent="0.3"/>
    <row r="5252" customFormat="1" ht="13.5" x14ac:dyDescent="0.3"/>
    <row r="5253" customFormat="1" ht="13.5" x14ac:dyDescent="0.3"/>
    <row r="5254" customFormat="1" ht="13.5" x14ac:dyDescent="0.3"/>
    <row r="5255" customFormat="1" ht="13.5" x14ac:dyDescent="0.3"/>
    <row r="5256" customFormat="1" ht="13.5" x14ac:dyDescent="0.3"/>
    <row r="5257" customFormat="1" ht="13.5" x14ac:dyDescent="0.3"/>
    <row r="5258" customFormat="1" ht="13.5" x14ac:dyDescent="0.3"/>
    <row r="5259" customFormat="1" ht="13.5" x14ac:dyDescent="0.3"/>
    <row r="5260" customFormat="1" ht="13.5" x14ac:dyDescent="0.3"/>
    <row r="5261" customFormat="1" ht="13.5" x14ac:dyDescent="0.3"/>
    <row r="5262" customFormat="1" ht="13.5" x14ac:dyDescent="0.3"/>
    <row r="5263" customFormat="1" ht="13.5" x14ac:dyDescent="0.3"/>
    <row r="5264" customFormat="1" ht="13.5" x14ac:dyDescent="0.3"/>
    <row r="5265" customFormat="1" ht="13.5" x14ac:dyDescent="0.3"/>
    <row r="5266" customFormat="1" ht="13.5" x14ac:dyDescent="0.3"/>
    <row r="5267" customFormat="1" ht="13.5" x14ac:dyDescent="0.3"/>
    <row r="5268" customFormat="1" ht="13.5" x14ac:dyDescent="0.3"/>
    <row r="5269" customFormat="1" ht="13.5" x14ac:dyDescent="0.3"/>
    <row r="5270" customFormat="1" ht="13.5" x14ac:dyDescent="0.3"/>
    <row r="5271" customFormat="1" ht="13.5" x14ac:dyDescent="0.3"/>
    <row r="5272" customFormat="1" ht="13.5" x14ac:dyDescent="0.3"/>
    <row r="5273" customFormat="1" ht="13.5" x14ac:dyDescent="0.3"/>
    <row r="5274" customFormat="1" ht="13.5" x14ac:dyDescent="0.3"/>
    <row r="5275" customFormat="1" ht="13.5" x14ac:dyDescent="0.3"/>
    <row r="5276" customFormat="1" ht="13.5" x14ac:dyDescent="0.3"/>
    <row r="5277" customFormat="1" ht="13.5" x14ac:dyDescent="0.3"/>
    <row r="5278" customFormat="1" ht="13.5" x14ac:dyDescent="0.3"/>
    <row r="5279" customFormat="1" ht="13.5" x14ac:dyDescent="0.3"/>
    <row r="5280" customFormat="1" ht="13.5" x14ac:dyDescent="0.3"/>
    <row r="5281" customFormat="1" ht="13.5" x14ac:dyDescent="0.3"/>
    <row r="5282" customFormat="1" ht="13.5" x14ac:dyDescent="0.3"/>
    <row r="5283" customFormat="1" ht="13.5" x14ac:dyDescent="0.3"/>
    <row r="5284" customFormat="1" ht="13.5" x14ac:dyDescent="0.3"/>
    <row r="5285" customFormat="1" ht="13.5" x14ac:dyDescent="0.3"/>
    <row r="5286" customFormat="1" ht="13.5" x14ac:dyDescent="0.3"/>
    <row r="5287" customFormat="1" ht="13.5" x14ac:dyDescent="0.3"/>
    <row r="5288" customFormat="1" ht="13.5" x14ac:dyDescent="0.3"/>
    <row r="5289" customFormat="1" ht="13.5" x14ac:dyDescent="0.3"/>
    <row r="5290" customFormat="1" ht="13.5" x14ac:dyDescent="0.3"/>
    <row r="5291" customFormat="1" ht="13.5" x14ac:dyDescent="0.3"/>
    <row r="5292" customFormat="1" ht="13.5" x14ac:dyDescent="0.3"/>
    <row r="5293" customFormat="1" ht="13.5" x14ac:dyDescent="0.3"/>
    <row r="5294" customFormat="1" ht="13.5" x14ac:dyDescent="0.3"/>
    <row r="5295" customFormat="1" ht="13.5" x14ac:dyDescent="0.3"/>
    <row r="5296" customFormat="1" ht="13.5" x14ac:dyDescent="0.3"/>
    <row r="5297" customFormat="1" ht="13.5" x14ac:dyDescent="0.3"/>
    <row r="5298" customFormat="1" ht="13.5" x14ac:dyDescent="0.3"/>
    <row r="5299" customFormat="1" ht="13.5" x14ac:dyDescent="0.3"/>
    <row r="5300" customFormat="1" ht="13.5" x14ac:dyDescent="0.3"/>
    <row r="5301" customFormat="1" ht="13.5" x14ac:dyDescent="0.3"/>
    <row r="5302" customFormat="1" ht="13.5" x14ac:dyDescent="0.3"/>
    <row r="5303" customFormat="1" ht="13.5" x14ac:dyDescent="0.3"/>
    <row r="5304" customFormat="1" ht="13.5" x14ac:dyDescent="0.3"/>
    <row r="5305" customFormat="1" ht="13.5" x14ac:dyDescent="0.3"/>
    <row r="5306" customFormat="1" ht="13.5" x14ac:dyDescent="0.3"/>
    <row r="5307" customFormat="1" ht="13.5" x14ac:dyDescent="0.3"/>
    <row r="5308" customFormat="1" ht="13.5" x14ac:dyDescent="0.3"/>
    <row r="5309" customFormat="1" ht="13.5" x14ac:dyDescent="0.3"/>
    <row r="5310" customFormat="1" ht="13.5" x14ac:dyDescent="0.3"/>
    <row r="5311" customFormat="1" ht="13.5" x14ac:dyDescent="0.3"/>
    <row r="5312" customFormat="1" ht="13.5" x14ac:dyDescent="0.3"/>
    <row r="5313" customFormat="1" ht="13.5" x14ac:dyDescent="0.3"/>
    <row r="5314" customFormat="1" ht="13.5" x14ac:dyDescent="0.3"/>
    <row r="5315" customFormat="1" ht="13.5" x14ac:dyDescent="0.3"/>
    <row r="5316" customFormat="1" ht="13.5" x14ac:dyDescent="0.3"/>
    <row r="5317" customFormat="1" ht="13.5" x14ac:dyDescent="0.3"/>
    <row r="5318" customFormat="1" ht="13.5" x14ac:dyDescent="0.3"/>
    <row r="5319" customFormat="1" ht="13.5" x14ac:dyDescent="0.3"/>
    <row r="5320" customFormat="1" ht="13.5" x14ac:dyDescent="0.3"/>
    <row r="5321" customFormat="1" ht="13.5" x14ac:dyDescent="0.3"/>
    <row r="5322" customFormat="1" ht="13.5" x14ac:dyDescent="0.3"/>
    <row r="5323" customFormat="1" ht="13.5" x14ac:dyDescent="0.3"/>
    <row r="5324" customFormat="1" ht="13.5" x14ac:dyDescent="0.3"/>
    <row r="5325" customFormat="1" ht="13.5" x14ac:dyDescent="0.3"/>
    <row r="5326" customFormat="1" ht="13.5" x14ac:dyDescent="0.3"/>
    <row r="5327" customFormat="1" ht="13.5" x14ac:dyDescent="0.3"/>
    <row r="5328" customFormat="1" ht="13.5" x14ac:dyDescent="0.3"/>
    <row r="5329" customFormat="1" ht="13.5" x14ac:dyDescent="0.3"/>
    <row r="5330" customFormat="1" ht="13.5" x14ac:dyDescent="0.3"/>
    <row r="5331" customFormat="1" ht="13.5" x14ac:dyDescent="0.3"/>
    <row r="5332" customFormat="1" ht="13.5" x14ac:dyDescent="0.3"/>
    <row r="5333" customFormat="1" ht="13.5" x14ac:dyDescent="0.3"/>
    <row r="5334" customFormat="1" ht="13.5" x14ac:dyDescent="0.3"/>
    <row r="5335" customFormat="1" ht="13.5" x14ac:dyDescent="0.3"/>
    <row r="5336" customFormat="1" ht="13.5" x14ac:dyDescent="0.3"/>
    <row r="5337" customFormat="1" ht="13.5" x14ac:dyDescent="0.3"/>
    <row r="5338" customFormat="1" ht="13.5" x14ac:dyDescent="0.3"/>
    <row r="5339" customFormat="1" ht="13.5" x14ac:dyDescent="0.3"/>
    <row r="5340" customFormat="1" ht="13.5" x14ac:dyDescent="0.3"/>
    <row r="5341" customFormat="1" ht="13.5" x14ac:dyDescent="0.3"/>
    <row r="5342" customFormat="1" ht="13.5" x14ac:dyDescent="0.3"/>
    <row r="5343" customFormat="1" ht="13.5" x14ac:dyDescent="0.3"/>
    <row r="5344" customFormat="1" ht="13.5" x14ac:dyDescent="0.3"/>
    <row r="5345" customFormat="1" ht="13.5" x14ac:dyDescent="0.3"/>
    <row r="5346" customFormat="1" ht="13.5" x14ac:dyDescent="0.3"/>
    <row r="5347" customFormat="1" ht="13.5" x14ac:dyDescent="0.3"/>
    <row r="5348" customFormat="1" ht="13.5" x14ac:dyDescent="0.3"/>
    <row r="5349" customFormat="1" ht="13.5" x14ac:dyDescent="0.3"/>
    <row r="5350" customFormat="1" ht="13.5" x14ac:dyDescent="0.3"/>
    <row r="5351" customFormat="1" ht="13.5" x14ac:dyDescent="0.3"/>
    <row r="5352" customFormat="1" ht="13.5" x14ac:dyDescent="0.3"/>
    <row r="5353" customFormat="1" ht="13.5" x14ac:dyDescent="0.3"/>
    <row r="5354" customFormat="1" ht="13.5" x14ac:dyDescent="0.3"/>
    <row r="5355" customFormat="1" ht="13.5" x14ac:dyDescent="0.3"/>
    <row r="5356" customFormat="1" ht="13.5" x14ac:dyDescent="0.3"/>
    <row r="5357" customFormat="1" ht="13.5" x14ac:dyDescent="0.3"/>
    <row r="5358" customFormat="1" ht="13.5" x14ac:dyDescent="0.3"/>
    <row r="5359" customFormat="1" ht="13.5" x14ac:dyDescent="0.3"/>
    <row r="5360" customFormat="1" ht="13.5" x14ac:dyDescent="0.3"/>
    <row r="5361" customFormat="1" ht="13.5" x14ac:dyDescent="0.3"/>
    <row r="5362" customFormat="1" ht="13.5" x14ac:dyDescent="0.3"/>
    <row r="5363" customFormat="1" ht="13.5" x14ac:dyDescent="0.3"/>
    <row r="5364" customFormat="1" ht="13.5" x14ac:dyDescent="0.3"/>
    <row r="5365" customFormat="1" ht="13.5" x14ac:dyDescent="0.3"/>
    <row r="5366" customFormat="1" ht="13.5" x14ac:dyDescent="0.3"/>
    <row r="5367" customFormat="1" ht="13.5" x14ac:dyDescent="0.3"/>
    <row r="5368" customFormat="1" ht="13.5" x14ac:dyDescent="0.3"/>
    <row r="5369" customFormat="1" ht="13.5" x14ac:dyDescent="0.3"/>
    <row r="5370" customFormat="1" ht="13.5" x14ac:dyDescent="0.3"/>
    <row r="5371" customFormat="1" ht="13.5" x14ac:dyDescent="0.3"/>
    <row r="5372" customFormat="1" ht="13.5" x14ac:dyDescent="0.3"/>
    <row r="5373" customFormat="1" ht="13.5" x14ac:dyDescent="0.3"/>
    <row r="5374" customFormat="1" ht="13.5" x14ac:dyDescent="0.3"/>
    <row r="5375" customFormat="1" ht="13.5" x14ac:dyDescent="0.3"/>
    <row r="5376" customFormat="1" ht="13.5" x14ac:dyDescent="0.3"/>
    <row r="5377" customFormat="1" ht="13.5" x14ac:dyDescent="0.3"/>
    <row r="5378" customFormat="1" ht="13.5" x14ac:dyDescent="0.3"/>
    <row r="5379" customFormat="1" ht="13.5" x14ac:dyDescent="0.3"/>
    <row r="5380" customFormat="1" ht="13.5" x14ac:dyDescent="0.3"/>
    <row r="5381" customFormat="1" ht="13.5" x14ac:dyDescent="0.3"/>
    <row r="5382" customFormat="1" ht="13.5" x14ac:dyDescent="0.3"/>
    <row r="5383" customFormat="1" ht="13.5" x14ac:dyDescent="0.3"/>
    <row r="5384" customFormat="1" ht="13.5" x14ac:dyDescent="0.3"/>
    <row r="5385" customFormat="1" ht="13.5" x14ac:dyDescent="0.3"/>
    <row r="5386" customFormat="1" ht="13.5" x14ac:dyDescent="0.3"/>
    <row r="5387" customFormat="1" ht="13.5" x14ac:dyDescent="0.3"/>
    <row r="5388" customFormat="1" ht="13.5" x14ac:dyDescent="0.3"/>
    <row r="5389" customFormat="1" ht="13.5" x14ac:dyDescent="0.3"/>
    <row r="5390" customFormat="1" ht="13.5" x14ac:dyDescent="0.3"/>
    <row r="5391" customFormat="1" ht="13.5" x14ac:dyDescent="0.3"/>
    <row r="5392" customFormat="1" ht="13.5" x14ac:dyDescent="0.3"/>
    <row r="5393" customFormat="1" ht="13.5" x14ac:dyDescent="0.3"/>
    <row r="5394" customFormat="1" ht="13.5" x14ac:dyDescent="0.3"/>
    <row r="5395" customFormat="1" ht="13.5" x14ac:dyDescent="0.3"/>
    <row r="5396" customFormat="1" ht="13.5" x14ac:dyDescent="0.3"/>
    <row r="5397" customFormat="1" ht="13.5" x14ac:dyDescent="0.3"/>
    <row r="5398" customFormat="1" ht="13.5" x14ac:dyDescent="0.3"/>
    <row r="5399" customFormat="1" ht="13.5" x14ac:dyDescent="0.3"/>
    <row r="5400" customFormat="1" ht="13.5" x14ac:dyDescent="0.3"/>
    <row r="5401" customFormat="1" ht="13.5" x14ac:dyDescent="0.3"/>
    <row r="5402" customFormat="1" ht="13.5" x14ac:dyDescent="0.3"/>
    <row r="5403" customFormat="1" ht="13.5" x14ac:dyDescent="0.3"/>
    <row r="5404" customFormat="1" ht="13.5" x14ac:dyDescent="0.3"/>
    <row r="5405" customFormat="1" ht="13.5" x14ac:dyDescent="0.3"/>
    <row r="5406" customFormat="1" ht="13.5" x14ac:dyDescent="0.3"/>
    <row r="5407" customFormat="1" ht="13.5" x14ac:dyDescent="0.3"/>
    <row r="5408" customFormat="1" ht="13.5" x14ac:dyDescent="0.3"/>
    <row r="5409" customFormat="1" ht="13.5" x14ac:dyDescent="0.3"/>
    <row r="5410" customFormat="1" ht="13.5" x14ac:dyDescent="0.3"/>
    <row r="5411" customFormat="1" ht="13.5" x14ac:dyDescent="0.3"/>
    <row r="5412" customFormat="1" ht="13.5" x14ac:dyDescent="0.3"/>
    <row r="5413" customFormat="1" ht="13.5" x14ac:dyDescent="0.3"/>
    <row r="5414" customFormat="1" ht="13.5" x14ac:dyDescent="0.3"/>
    <row r="5415" customFormat="1" ht="13.5" x14ac:dyDescent="0.3"/>
    <row r="5416" customFormat="1" ht="13.5" x14ac:dyDescent="0.3"/>
    <row r="5417" customFormat="1" ht="13.5" x14ac:dyDescent="0.3"/>
    <row r="5418" customFormat="1" ht="13.5" x14ac:dyDescent="0.3"/>
    <row r="5419" customFormat="1" ht="13.5" x14ac:dyDescent="0.3"/>
    <row r="5420" customFormat="1" ht="13.5" x14ac:dyDescent="0.3"/>
    <row r="5421" customFormat="1" ht="13.5" x14ac:dyDescent="0.3"/>
    <row r="5422" customFormat="1" ht="13.5" x14ac:dyDescent="0.3"/>
    <row r="5423" customFormat="1" ht="13.5" x14ac:dyDescent="0.3"/>
    <row r="5424" customFormat="1" ht="13.5" x14ac:dyDescent="0.3"/>
    <row r="5425" customFormat="1" ht="13.5" x14ac:dyDescent="0.3"/>
    <row r="5426" customFormat="1" ht="13.5" x14ac:dyDescent="0.3"/>
    <row r="5427" customFormat="1" ht="13.5" x14ac:dyDescent="0.3"/>
    <row r="5428" customFormat="1" ht="13.5" x14ac:dyDescent="0.3"/>
    <row r="5429" customFormat="1" ht="13.5" x14ac:dyDescent="0.3"/>
    <row r="5430" customFormat="1" ht="13.5" x14ac:dyDescent="0.3"/>
    <row r="5431" customFormat="1" ht="13.5" x14ac:dyDescent="0.3"/>
    <row r="5432" customFormat="1" ht="13.5" x14ac:dyDescent="0.3"/>
    <row r="5433" customFormat="1" ht="13.5" x14ac:dyDescent="0.3"/>
    <row r="5434" customFormat="1" ht="13.5" x14ac:dyDescent="0.3"/>
    <row r="5435" customFormat="1" ht="13.5" x14ac:dyDescent="0.3"/>
    <row r="5436" customFormat="1" ht="13.5" x14ac:dyDescent="0.3"/>
    <row r="5437" customFormat="1" ht="13.5" x14ac:dyDescent="0.3"/>
    <row r="5438" customFormat="1" ht="13.5" x14ac:dyDescent="0.3"/>
    <row r="5439" customFormat="1" ht="13.5" x14ac:dyDescent="0.3"/>
    <row r="5440" customFormat="1" ht="13.5" x14ac:dyDescent="0.3"/>
    <row r="5441" customFormat="1" ht="13.5" x14ac:dyDescent="0.3"/>
    <row r="5442" customFormat="1" ht="13.5" x14ac:dyDescent="0.3"/>
    <row r="5443" customFormat="1" ht="13.5" x14ac:dyDescent="0.3"/>
    <row r="5444" customFormat="1" ht="13.5" x14ac:dyDescent="0.3"/>
    <row r="5445" customFormat="1" ht="13.5" x14ac:dyDescent="0.3"/>
    <row r="5446" customFormat="1" ht="13.5" x14ac:dyDescent="0.3"/>
    <row r="5447" customFormat="1" ht="13.5" x14ac:dyDescent="0.3"/>
    <row r="5448" customFormat="1" ht="13.5" x14ac:dyDescent="0.3"/>
    <row r="5449" customFormat="1" ht="13.5" x14ac:dyDescent="0.3"/>
    <row r="5450" customFormat="1" ht="13.5" x14ac:dyDescent="0.3"/>
    <row r="5451" customFormat="1" ht="13.5" x14ac:dyDescent="0.3"/>
    <row r="5452" customFormat="1" ht="13.5" x14ac:dyDescent="0.3"/>
    <row r="5453" customFormat="1" ht="13.5" x14ac:dyDescent="0.3"/>
    <row r="5454" customFormat="1" ht="13.5" x14ac:dyDescent="0.3"/>
    <row r="5455" customFormat="1" ht="13.5" x14ac:dyDescent="0.3"/>
    <row r="5456" customFormat="1" ht="13.5" x14ac:dyDescent="0.3"/>
    <row r="5457" customFormat="1" ht="13.5" x14ac:dyDescent="0.3"/>
    <row r="5458" customFormat="1" ht="13.5" x14ac:dyDescent="0.3"/>
    <row r="5459" customFormat="1" ht="13.5" x14ac:dyDescent="0.3"/>
    <row r="5460" customFormat="1" ht="13.5" x14ac:dyDescent="0.3"/>
    <row r="5461" customFormat="1" ht="13.5" x14ac:dyDescent="0.3"/>
    <row r="5462" customFormat="1" ht="13.5" x14ac:dyDescent="0.3"/>
    <row r="5463" customFormat="1" ht="13.5" x14ac:dyDescent="0.3"/>
    <row r="5464" customFormat="1" ht="13.5" x14ac:dyDescent="0.3"/>
    <row r="5465" customFormat="1" ht="13.5" x14ac:dyDescent="0.3"/>
    <row r="5466" customFormat="1" ht="13.5" x14ac:dyDescent="0.3"/>
    <row r="5467" customFormat="1" ht="13.5" x14ac:dyDescent="0.3"/>
    <row r="5468" customFormat="1" ht="13.5" x14ac:dyDescent="0.3"/>
    <row r="5469" customFormat="1" ht="13.5" x14ac:dyDescent="0.3"/>
    <row r="5470" customFormat="1" ht="13.5" x14ac:dyDescent="0.3"/>
    <row r="5471" customFormat="1" ht="13.5" x14ac:dyDescent="0.3"/>
    <row r="5472" customFormat="1" ht="13.5" x14ac:dyDescent="0.3"/>
    <row r="5473" customFormat="1" ht="13.5" x14ac:dyDescent="0.3"/>
    <row r="5474" customFormat="1" ht="13.5" x14ac:dyDescent="0.3"/>
    <row r="5475" customFormat="1" ht="13.5" x14ac:dyDescent="0.3"/>
    <row r="5476" customFormat="1" ht="13.5" x14ac:dyDescent="0.3"/>
    <row r="5477" customFormat="1" ht="13.5" x14ac:dyDescent="0.3"/>
    <row r="5478" customFormat="1" ht="13.5" x14ac:dyDescent="0.3"/>
    <row r="5479" customFormat="1" ht="13.5" x14ac:dyDescent="0.3"/>
    <row r="5480" customFormat="1" ht="13.5" x14ac:dyDescent="0.3"/>
    <row r="5481" customFormat="1" ht="13.5" x14ac:dyDescent="0.3"/>
    <row r="5482" customFormat="1" ht="13.5" x14ac:dyDescent="0.3"/>
    <row r="5483" customFormat="1" ht="13.5" x14ac:dyDescent="0.3"/>
    <row r="5484" customFormat="1" ht="13.5" x14ac:dyDescent="0.3"/>
    <row r="5485" customFormat="1" ht="13.5" x14ac:dyDescent="0.3"/>
    <row r="5486" customFormat="1" ht="13.5" x14ac:dyDescent="0.3"/>
    <row r="5487" customFormat="1" ht="13.5" x14ac:dyDescent="0.3"/>
    <row r="5488" customFormat="1" ht="13.5" x14ac:dyDescent="0.3"/>
    <row r="5489" customFormat="1" ht="13.5" x14ac:dyDescent="0.3"/>
    <row r="5490" customFormat="1" ht="13.5" x14ac:dyDescent="0.3"/>
    <row r="5491" customFormat="1" ht="13.5" x14ac:dyDescent="0.3"/>
    <row r="5492" customFormat="1" ht="13.5" x14ac:dyDescent="0.3"/>
    <row r="5493" customFormat="1" ht="13.5" x14ac:dyDescent="0.3"/>
    <row r="5494" customFormat="1" ht="13.5" x14ac:dyDescent="0.3"/>
    <row r="5495" customFormat="1" ht="13.5" x14ac:dyDescent="0.3"/>
    <row r="5496" customFormat="1" ht="13.5" x14ac:dyDescent="0.3"/>
    <row r="5497" customFormat="1" ht="13.5" x14ac:dyDescent="0.3"/>
    <row r="5498" customFormat="1" ht="13.5" x14ac:dyDescent="0.3"/>
    <row r="5499" customFormat="1" ht="13.5" x14ac:dyDescent="0.3"/>
    <row r="5500" customFormat="1" ht="13.5" x14ac:dyDescent="0.3"/>
    <row r="5501" customFormat="1" ht="13.5" x14ac:dyDescent="0.3"/>
    <row r="5502" customFormat="1" ht="13.5" x14ac:dyDescent="0.3"/>
    <row r="5503" customFormat="1" ht="13.5" x14ac:dyDescent="0.3"/>
    <row r="5504" customFormat="1" ht="13.5" x14ac:dyDescent="0.3"/>
    <row r="5505" customFormat="1" ht="13.5" x14ac:dyDescent="0.3"/>
    <row r="5506" customFormat="1" ht="13.5" x14ac:dyDescent="0.3"/>
    <row r="5507" customFormat="1" ht="13.5" x14ac:dyDescent="0.3"/>
    <row r="5508" customFormat="1" ht="13.5" x14ac:dyDescent="0.3"/>
    <row r="5509" customFormat="1" ht="13.5" x14ac:dyDescent="0.3"/>
    <row r="5510" customFormat="1" ht="13.5" x14ac:dyDescent="0.3"/>
    <row r="5511" customFormat="1" ht="13.5" x14ac:dyDescent="0.3"/>
    <row r="5512" customFormat="1" ht="13.5" x14ac:dyDescent="0.3"/>
    <row r="5513" customFormat="1" ht="13.5" x14ac:dyDescent="0.3"/>
    <row r="5514" customFormat="1" ht="13.5" x14ac:dyDescent="0.3"/>
    <row r="5515" customFormat="1" ht="13.5" x14ac:dyDescent="0.3"/>
    <row r="5516" customFormat="1" ht="13.5" x14ac:dyDescent="0.3"/>
    <row r="5517" customFormat="1" ht="13.5" x14ac:dyDescent="0.3"/>
    <row r="5518" customFormat="1" ht="13.5" x14ac:dyDescent="0.3"/>
    <row r="5519" customFormat="1" ht="13.5" x14ac:dyDescent="0.3"/>
    <row r="5520" customFormat="1" ht="13.5" x14ac:dyDescent="0.3"/>
    <row r="5521" customFormat="1" ht="13.5" x14ac:dyDescent="0.3"/>
    <row r="5522" customFormat="1" ht="13.5" x14ac:dyDescent="0.3"/>
    <row r="5523" customFormat="1" ht="13.5" x14ac:dyDescent="0.3"/>
    <row r="5524" customFormat="1" ht="13.5" x14ac:dyDescent="0.3"/>
    <row r="5525" customFormat="1" ht="13.5" x14ac:dyDescent="0.3"/>
    <row r="5526" customFormat="1" ht="13.5" x14ac:dyDescent="0.3"/>
    <row r="5527" customFormat="1" ht="13.5" x14ac:dyDescent="0.3"/>
    <row r="5528" customFormat="1" ht="13.5" x14ac:dyDescent="0.3"/>
    <row r="5529" customFormat="1" ht="13.5" x14ac:dyDescent="0.3"/>
    <row r="5530" customFormat="1" ht="13.5" x14ac:dyDescent="0.3"/>
    <row r="5531" customFormat="1" ht="13.5" x14ac:dyDescent="0.3"/>
    <row r="5532" customFormat="1" ht="13.5" x14ac:dyDescent="0.3"/>
    <row r="5533" customFormat="1" ht="13.5" x14ac:dyDescent="0.3"/>
    <row r="5534" customFormat="1" ht="13.5" x14ac:dyDescent="0.3"/>
    <row r="5535" customFormat="1" ht="13.5" x14ac:dyDescent="0.3"/>
    <row r="5536" customFormat="1" ht="13.5" x14ac:dyDescent="0.3"/>
    <row r="5537" customFormat="1" ht="13.5" x14ac:dyDescent="0.3"/>
    <row r="5538" customFormat="1" ht="13.5" x14ac:dyDescent="0.3"/>
    <row r="5539" customFormat="1" ht="13.5" x14ac:dyDescent="0.3"/>
    <row r="5540" customFormat="1" ht="13.5" x14ac:dyDescent="0.3"/>
    <row r="5541" customFormat="1" ht="13.5" x14ac:dyDescent="0.3"/>
    <row r="5542" customFormat="1" ht="13.5" x14ac:dyDescent="0.3"/>
    <row r="5543" customFormat="1" ht="13.5" x14ac:dyDescent="0.3"/>
    <row r="5544" customFormat="1" ht="13.5" x14ac:dyDescent="0.3"/>
    <row r="5545" customFormat="1" ht="13.5" x14ac:dyDescent="0.3"/>
    <row r="5546" customFormat="1" ht="13.5" x14ac:dyDescent="0.3"/>
    <row r="5547" customFormat="1" ht="13.5" x14ac:dyDescent="0.3"/>
    <row r="5548" customFormat="1" ht="13.5" x14ac:dyDescent="0.3"/>
    <row r="5549" customFormat="1" ht="13.5" x14ac:dyDescent="0.3"/>
    <row r="5550" customFormat="1" ht="13.5" x14ac:dyDescent="0.3"/>
    <row r="5551" customFormat="1" ht="13.5" x14ac:dyDescent="0.3"/>
    <row r="5552" customFormat="1" ht="13.5" x14ac:dyDescent="0.3"/>
    <row r="5553" customFormat="1" ht="13.5" x14ac:dyDescent="0.3"/>
    <row r="5554" customFormat="1" ht="13.5" x14ac:dyDescent="0.3"/>
    <row r="5555" customFormat="1" ht="13.5" x14ac:dyDescent="0.3"/>
    <row r="5556" customFormat="1" ht="13.5" x14ac:dyDescent="0.3"/>
    <row r="5557" customFormat="1" ht="13.5" x14ac:dyDescent="0.3"/>
    <row r="5558" customFormat="1" ht="13.5" x14ac:dyDescent="0.3"/>
    <row r="5559" customFormat="1" ht="13.5" x14ac:dyDescent="0.3"/>
    <row r="5560" customFormat="1" ht="13.5" x14ac:dyDescent="0.3"/>
    <row r="5561" customFormat="1" ht="13.5" x14ac:dyDescent="0.3"/>
    <row r="5562" customFormat="1" ht="13.5" x14ac:dyDescent="0.3"/>
    <row r="5563" customFormat="1" ht="13.5" x14ac:dyDescent="0.3"/>
    <row r="5564" customFormat="1" ht="13.5" x14ac:dyDescent="0.3"/>
    <row r="5565" customFormat="1" ht="13.5" x14ac:dyDescent="0.3"/>
    <row r="5566" customFormat="1" ht="13.5" x14ac:dyDescent="0.3"/>
    <row r="5567" customFormat="1" ht="13.5" x14ac:dyDescent="0.3"/>
    <row r="5568" customFormat="1" ht="13.5" x14ac:dyDescent="0.3"/>
    <row r="5569" customFormat="1" ht="13.5" x14ac:dyDescent="0.3"/>
    <row r="5570" customFormat="1" ht="13.5" x14ac:dyDescent="0.3"/>
    <row r="5571" customFormat="1" ht="13.5" x14ac:dyDescent="0.3"/>
    <row r="5572" customFormat="1" ht="13.5" x14ac:dyDescent="0.3"/>
    <row r="5573" customFormat="1" ht="13.5" x14ac:dyDescent="0.3"/>
    <row r="5574" customFormat="1" ht="13.5" x14ac:dyDescent="0.3"/>
    <row r="5575" customFormat="1" ht="13.5" x14ac:dyDescent="0.3"/>
    <row r="5576" customFormat="1" ht="13.5" x14ac:dyDescent="0.3"/>
    <row r="5577" customFormat="1" ht="13.5" x14ac:dyDescent="0.3"/>
    <row r="5578" customFormat="1" ht="13.5" x14ac:dyDescent="0.3"/>
    <row r="5579" customFormat="1" ht="13.5" x14ac:dyDescent="0.3"/>
    <row r="5580" customFormat="1" ht="13.5" x14ac:dyDescent="0.3"/>
    <row r="5581" customFormat="1" ht="13.5" x14ac:dyDescent="0.3"/>
    <row r="5582" customFormat="1" ht="13.5" x14ac:dyDescent="0.3"/>
    <row r="5583" customFormat="1" ht="13.5" x14ac:dyDescent="0.3"/>
    <row r="5584" customFormat="1" ht="13.5" x14ac:dyDescent="0.3"/>
    <row r="5585" customFormat="1" ht="13.5" x14ac:dyDescent="0.3"/>
    <row r="5586" customFormat="1" ht="13.5" x14ac:dyDescent="0.3"/>
    <row r="5587" customFormat="1" ht="13.5" x14ac:dyDescent="0.3"/>
    <row r="5588" customFormat="1" ht="13.5" x14ac:dyDescent="0.3"/>
    <row r="5589" customFormat="1" ht="13.5" x14ac:dyDescent="0.3"/>
    <row r="5590" customFormat="1" ht="13.5" x14ac:dyDescent="0.3"/>
    <row r="5591" customFormat="1" ht="13.5" x14ac:dyDescent="0.3"/>
    <row r="5592" customFormat="1" ht="13.5" x14ac:dyDescent="0.3"/>
    <row r="5593" customFormat="1" ht="13.5" x14ac:dyDescent="0.3"/>
    <row r="5594" customFormat="1" ht="13.5" x14ac:dyDescent="0.3"/>
    <row r="5595" customFormat="1" ht="13.5" x14ac:dyDescent="0.3"/>
    <row r="5596" customFormat="1" ht="13.5" x14ac:dyDescent="0.3"/>
    <row r="5597" customFormat="1" ht="13.5" x14ac:dyDescent="0.3"/>
    <row r="5598" customFormat="1" ht="13.5" x14ac:dyDescent="0.3"/>
    <row r="5599" customFormat="1" ht="13.5" x14ac:dyDescent="0.3"/>
    <row r="5600" customFormat="1" ht="13.5" x14ac:dyDescent="0.3"/>
    <row r="5601" customFormat="1" ht="13.5" x14ac:dyDescent="0.3"/>
    <row r="5602" customFormat="1" ht="13.5" x14ac:dyDescent="0.3"/>
    <row r="5603" customFormat="1" ht="13.5" x14ac:dyDescent="0.3"/>
    <row r="5604" customFormat="1" ht="13.5" x14ac:dyDescent="0.3"/>
    <row r="5605" customFormat="1" ht="13.5" x14ac:dyDescent="0.3"/>
    <row r="5606" customFormat="1" ht="13.5" x14ac:dyDescent="0.3"/>
    <row r="5607" customFormat="1" ht="13.5" x14ac:dyDescent="0.3"/>
    <row r="5608" customFormat="1" ht="13.5" x14ac:dyDescent="0.3"/>
    <row r="5609" customFormat="1" ht="13.5" x14ac:dyDescent="0.3"/>
    <row r="5610" customFormat="1" ht="13.5" x14ac:dyDescent="0.3"/>
    <row r="5611" customFormat="1" ht="13.5" x14ac:dyDescent="0.3"/>
    <row r="5612" customFormat="1" ht="13.5" x14ac:dyDescent="0.3"/>
    <row r="5613" customFormat="1" ht="13.5" x14ac:dyDescent="0.3"/>
    <row r="5614" customFormat="1" ht="13.5" x14ac:dyDescent="0.3"/>
    <row r="5615" customFormat="1" ht="13.5" x14ac:dyDescent="0.3"/>
    <row r="5616" customFormat="1" ht="13.5" x14ac:dyDescent="0.3"/>
    <row r="5617" customFormat="1" ht="13.5" x14ac:dyDescent="0.3"/>
    <row r="5618" customFormat="1" ht="13.5" x14ac:dyDescent="0.3"/>
    <row r="5619" customFormat="1" ht="13.5" x14ac:dyDescent="0.3"/>
    <row r="5620" customFormat="1" ht="13.5" x14ac:dyDescent="0.3"/>
    <row r="5621" customFormat="1" ht="13.5" x14ac:dyDescent="0.3"/>
    <row r="5622" customFormat="1" ht="13.5" x14ac:dyDescent="0.3"/>
    <row r="5623" customFormat="1" ht="13.5" x14ac:dyDescent="0.3"/>
    <row r="5624" customFormat="1" ht="13.5" x14ac:dyDescent="0.3"/>
    <row r="5625" customFormat="1" ht="13.5" x14ac:dyDescent="0.3"/>
    <row r="5626" customFormat="1" ht="13.5" x14ac:dyDescent="0.3"/>
    <row r="5627" customFormat="1" ht="13.5" x14ac:dyDescent="0.3"/>
    <row r="5628" customFormat="1" ht="13.5" x14ac:dyDescent="0.3"/>
    <row r="5629" customFormat="1" ht="13.5" x14ac:dyDescent="0.3"/>
    <row r="5630" customFormat="1" ht="13.5" x14ac:dyDescent="0.3"/>
    <row r="5631" customFormat="1" ht="13.5" x14ac:dyDescent="0.3"/>
    <row r="5632" customFormat="1" ht="13.5" x14ac:dyDescent="0.3"/>
    <row r="5633" customFormat="1" ht="13.5" x14ac:dyDescent="0.3"/>
    <row r="5634" customFormat="1" ht="13.5" x14ac:dyDescent="0.3"/>
    <row r="5635" customFormat="1" ht="13.5" x14ac:dyDescent="0.3"/>
    <row r="5636" customFormat="1" ht="13.5" x14ac:dyDescent="0.3"/>
    <row r="5637" customFormat="1" ht="13.5" x14ac:dyDescent="0.3"/>
    <row r="5638" customFormat="1" ht="13.5" x14ac:dyDescent="0.3"/>
    <row r="5639" customFormat="1" ht="13.5" x14ac:dyDescent="0.3"/>
    <row r="5640" customFormat="1" ht="13.5" x14ac:dyDescent="0.3"/>
    <row r="5641" customFormat="1" ht="13.5" x14ac:dyDescent="0.3"/>
    <row r="5642" customFormat="1" ht="13.5" x14ac:dyDescent="0.3"/>
    <row r="5643" customFormat="1" ht="13.5" x14ac:dyDescent="0.3"/>
    <row r="5644" customFormat="1" ht="13.5" x14ac:dyDescent="0.3"/>
    <row r="5645" customFormat="1" ht="13.5" x14ac:dyDescent="0.3"/>
    <row r="5646" customFormat="1" ht="13.5" x14ac:dyDescent="0.3"/>
    <row r="5647" customFormat="1" ht="13.5" x14ac:dyDescent="0.3"/>
    <row r="5648" customFormat="1" ht="13.5" x14ac:dyDescent="0.3"/>
    <row r="5649" customFormat="1" ht="13.5" x14ac:dyDescent="0.3"/>
    <row r="5650" customFormat="1" ht="13.5" x14ac:dyDescent="0.3"/>
    <row r="5651" customFormat="1" ht="13.5" x14ac:dyDescent="0.3"/>
    <row r="5652" customFormat="1" ht="13.5" x14ac:dyDescent="0.3"/>
    <row r="5653" customFormat="1" ht="13.5" x14ac:dyDescent="0.3"/>
    <row r="5654" customFormat="1" ht="13.5" x14ac:dyDescent="0.3"/>
    <row r="5655" customFormat="1" ht="13.5" x14ac:dyDescent="0.3"/>
    <row r="5656" customFormat="1" ht="13.5" x14ac:dyDescent="0.3"/>
    <row r="5657" customFormat="1" ht="13.5" x14ac:dyDescent="0.3"/>
    <row r="5658" customFormat="1" ht="13.5" x14ac:dyDescent="0.3"/>
    <row r="5659" customFormat="1" ht="13.5" x14ac:dyDescent="0.3"/>
    <row r="5660" customFormat="1" ht="13.5" x14ac:dyDescent="0.3"/>
    <row r="5661" customFormat="1" ht="13.5" x14ac:dyDescent="0.3"/>
    <row r="5662" customFormat="1" ht="13.5" x14ac:dyDescent="0.3"/>
    <row r="5663" customFormat="1" ht="13.5" x14ac:dyDescent="0.3"/>
    <row r="5664" customFormat="1" ht="13.5" x14ac:dyDescent="0.3"/>
    <row r="5665" customFormat="1" ht="13.5" x14ac:dyDescent="0.3"/>
    <row r="5666" customFormat="1" ht="13.5" x14ac:dyDescent="0.3"/>
    <row r="5667" customFormat="1" ht="13.5" x14ac:dyDescent="0.3"/>
    <row r="5668" customFormat="1" ht="13.5" x14ac:dyDescent="0.3"/>
    <row r="5669" customFormat="1" ht="13.5" x14ac:dyDescent="0.3"/>
    <row r="5670" customFormat="1" ht="13.5" x14ac:dyDescent="0.3"/>
    <row r="5671" customFormat="1" ht="13.5" x14ac:dyDescent="0.3"/>
    <row r="5672" customFormat="1" ht="13.5" x14ac:dyDescent="0.3"/>
    <row r="5673" customFormat="1" ht="13.5" x14ac:dyDescent="0.3"/>
    <row r="5674" customFormat="1" ht="13.5" x14ac:dyDescent="0.3"/>
    <row r="5675" customFormat="1" ht="13.5" x14ac:dyDescent="0.3"/>
    <row r="5676" customFormat="1" ht="13.5" x14ac:dyDescent="0.3"/>
    <row r="5677" customFormat="1" ht="13.5" x14ac:dyDescent="0.3"/>
    <row r="5678" customFormat="1" ht="13.5" x14ac:dyDescent="0.3"/>
    <row r="5679" customFormat="1" ht="13.5" x14ac:dyDescent="0.3"/>
    <row r="5680" customFormat="1" ht="13.5" x14ac:dyDescent="0.3"/>
    <row r="5681" customFormat="1" ht="13.5" x14ac:dyDescent="0.3"/>
    <row r="5682" customFormat="1" ht="13.5" x14ac:dyDescent="0.3"/>
    <row r="5683" customFormat="1" ht="13.5" x14ac:dyDescent="0.3"/>
    <row r="5684" customFormat="1" ht="13.5" x14ac:dyDescent="0.3"/>
    <row r="5685" customFormat="1" ht="13.5" x14ac:dyDescent="0.3"/>
    <row r="5686" customFormat="1" ht="13.5" x14ac:dyDescent="0.3"/>
    <row r="5687" customFormat="1" ht="13.5" x14ac:dyDescent="0.3"/>
    <row r="5688" customFormat="1" ht="13.5" x14ac:dyDescent="0.3"/>
    <row r="5689" customFormat="1" ht="13.5" x14ac:dyDescent="0.3"/>
    <row r="5690" customFormat="1" ht="13.5" x14ac:dyDescent="0.3"/>
    <row r="5691" customFormat="1" ht="13.5" x14ac:dyDescent="0.3"/>
    <row r="5692" customFormat="1" ht="13.5" x14ac:dyDescent="0.3"/>
    <row r="5693" customFormat="1" ht="13.5" x14ac:dyDescent="0.3"/>
    <row r="5694" customFormat="1" ht="13.5" x14ac:dyDescent="0.3"/>
    <row r="5695" customFormat="1" ht="13.5" x14ac:dyDescent="0.3"/>
    <row r="5696" customFormat="1" ht="13.5" x14ac:dyDescent="0.3"/>
    <row r="5697" customFormat="1" ht="13.5" x14ac:dyDescent="0.3"/>
    <row r="5698" customFormat="1" ht="13.5" x14ac:dyDescent="0.3"/>
    <row r="5699" customFormat="1" ht="13.5" x14ac:dyDescent="0.3"/>
    <row r="5700" customFormat="1" ht="13.5" x14ac:dyDescent="0.3"/>
    <row r="5701" customFormat="1" ht="13.5" x14ac:dyDescent="0.3"/>
    <row r="5702" customFormat="1" ht="13.5" x14ac:dyDescent="0.3"/>
    <row r="5703" customFormat="1" ht="13.5" x14ac:dyDescent="0.3"/>
    <row r="5704" customFormat="1" ht="13.5" x14ac:dyDescent="0.3"/>
    <row r="5705" customFormat="1" ht="13.5" x14ac:dyDescent="0.3"/>
    <row r="5706" customFormat="1" ht="13.5" x14ac:dyDescent="0.3"/>
    <row r="5707" customFormat="1" ht="13.5" x14ac:dyDescent="0.3"/>
    <row r="5708" customFormat="1" ht="13.5" x14ac:dyDescent="0.3"/>
    <row r="5709" customFormat="1" ht="13.5" x14ac:dyDescent="0.3"/>
    <row r="5710" customFormat="1" ht="13.5" x14ac:dyDescent="0.3"/>
    <row r="5711" customFormat="1" ht="13.5" x14ac:dyDescent="0.3"/>
    <row r="5712" customFormat="1" ht="13.5" x14ac:dyDescent="0.3"/>
    <row r="5713" customFormat="1" ht="13.5" x14ac:dyDescent="0.3"/>
    <row r="5714" customFormat="1" ht="13.5" x14ac:dyDescent="0.3"/>
    <row r="5715" customFormat="1" ht="13.5" x14ac:dyDescent="0.3"/>
    <row r="5716" customFormat="1" ht="13.5" x14ac:dyDescent="0.3"/>
    <row r="5717" customFormat="1" ht="13.5" x14ac:dyDescent="0.3"/>
    <row r="5718" customFormat="1" ht="13.5" x14ac:dyDescent="0.3"/>
    <row r="5719" customFormat="1" ht="13.5" x14ac:dyDescent="0.3"/>
    <row r="5720" customFormat="1" ht="13.5" x14ac:dyDescent="0.3"/>
    <row r="5721" customFormat="1" ht="13.5" x14ac:dyDescent="0.3"/>
    <row r="5722" customFormat="1" ht="13.5" x14ac:dyDescent="0.3"/>
    <row r="5723" customFormat="1" ht="13.5" x14ac:dyDescent="0.3"/>
    <row r="5724" customFormat="1" ht="13.5" x14ac:dyDescent="0.3"/>
    <row r="5725" customFormat="1" ht="13.5" x14ac:dyDescent="0.3"/>
    <row r="5726" customFormat="1" ht="13.5" x14ac:dyDescent="0.3"/>
    <row r="5727" customFormat="1" ht="13.5" x14ac:dyDescent="0.3"/>
    <row r="5728" customFormat="1" ht="13.5" x14ac:dyDescent="0.3"/>
    <row r="5729" customFormat="1" ht="13.5" x14ac:dyDescent="0.3"/>
    <row r="5730" customFormat="1" ht="13.5" x14ac:dyDescent="0.3"/>
    <row r="5731" customFormat="1" ht="13.5" x14ac:dyDescent="0.3"/>
    <row r="5732" customFormat="1" ht="13.5" x14ac:dyDescent="0.3"/>
    <row r="5733" customFormat="1" ht="13.5" x14ac:dyDescent="0.3"/>
    <row r="5734" customFormat="1" ht="13.5" x14ac:dyDescent="0.3"/>
    <row r="5735" customFormat="1" ht="13.5" x14ac:dyDescent="0.3"/>
    <row r="5736" customFormat="1" ht="13.5" x14ac:dyDescent="0.3"/>
    <row r="5737" customFormat="1" ht="13.5" x14ac:dyDescent="0.3"/>
    <row r="5738" customFormat="1" ht="13.5" x14ac:dyDescent="0.3"/>
    <row r="5739" customFormat="1" ht="13.5" x14ac:dyDescent="0.3"/>
    <row r="5740" customFormat="1" ht="13.5" x14ac:dyDescent="0.3"/>
    <row r="5741" customFormat="1" ht="13.5" x14ac:dyDescent="0.3"/>
    <row r="5742" customFormat="1" ht="13.5" x14ac:dyDescent="0.3"/>
    <row r="5743" customFormat="1" ht="13.5" x14ac:dyDescent="0.3"/>
    <row r="5744" customFormat="1" ht="13.5" x14ac:dyDescent="0.3"/>
    <row r="5745" customFormat="1" ht="13.5" x14ac:dyDescent="0.3"/>
    <row r="5746" customFormat="1" ht="13.5" x14ac:dyDescent="0.3"/>
    <row r="5747" customFormat="1" ht="13.5" x14ac:dyDescent="0.3"/>
    <row r="5748" customFormat="1" ht="13.5" x14ac:dyDescent="0.3"/>
    <row r="5749" customFormat="1" ht="13.5" x14ac:dyDescent="0.3"/>
    <row r="5750" customFormat="1" ht="13.5" x14ac:dyDescent="0.3"/>
    <row r="5751" customFormat="1" ht="13.5" x14ac:dyDescent="0.3"/>
    <row r="5752" customFormat="1" ht="13.5" x14ac:dyDescent="0.3"/>
    <row r="5753" customFormat="1" ht="13.5" x14ac:dyDescent="0.3"/>
    <row r="5754" customFormat="1" ht="13.5" x14ac:dyDescent="0.3"/>
    <row r="5755" customFormat="1" ht="13.5" x14ac:dyDescent="0.3"/>
    <row r="5756" customFormat="1" ht="13.5" x14ac:dyDescent="0.3"/>
    <row r="5757" customFormat="1" ht="13.5" x14ac:dyDescent="0.3"/>
    <row r="5758" customFormat="1" ht="13.5" x14ac:dyDescent="0.3"/>
    <row r="5759" customFormat="1" ht="13.5" x14ac:dyDescent="0.3"/>
    <row r="5760" customFormat="1" ht="13.5" x14ac:dyDescent="0.3"/>
    <row r="5761" customFormat="1" ht="13.5" x14ac:dyDescent="0.3"/>
    <row r="5762" customFormat="1" ht="13.5" x14ac:dyDescent="0.3"/>
    <row r="5763" customFormat="1" ht="13.5" x14ac:dyDescent="0.3"/>
    <row r="5764" customFormat="1" ht="13.5" x14ac:dyDescent="0.3"/>
    <row r="5765" customFormat="1" ht="13.5" x14ac:dyDescent="0.3"/>
    <row r="5766" customFormat="1" ht="13.5" x14ac:dyDescent="0.3"/>
    <row r="5767" customFormat="1" ht="13.5" x14ac:dyDescent="0.3"/>
    <row r="5768" customFormat="1" ht="13.5" x14ac:dyDescent="0.3"/>
    <row r="5769" customFormat="1" ht="13.5" x14ac:dyDescent="0.3"/>
    <row r="5770" customFormat="1" ht="13.5" x14ac:dyDescent="0.3"/>
    <row r="5771" customFormat="1" ht="13.5" x14ac:dyDescent="0.3"/>
    <row r="5772" customFormat="1" ht="13.5" x14ac:dyDescent="0.3"/>
    <row r="5773" customFormat="1" ht="13.5" x14ac:dyDescent="0.3"/>
    <row r="5774" customFormat="1" ht="13.5" x14ac:dyDescent="0.3"/>
    <row r="5775" customFormat="1" ht="13.5" x14ac:dyDescent="0.3"/>
    <row r="5776" customFormat="1" ht="13.5" x14ac:dyDescent="0.3"/>
    <row r="5777" customFormat="1" ht="13.5" x14ac:dyDescent="0.3"/>
    <row r="5778" customFormat="1" ht="13.5" x14ac:dyDescent="0.3"/>
    <row r="5779" customFormat="1" ht="13.5" x14ac:dyDescent="0.3"/>
    <row r="5780" customFormat="1" ht="13.5" x14ac:dyDescent="0.3"/>
    <row r="5781" customFormat="1" ht="13.5" x14ac:dyDescent="0.3"/>
    <row r="5782" customFormat="1" ht="13.5" x14ac:dyDescent="0.3"/>
    <row r="5783" customFormat="1" ht="13.5" x14ac:dyDescent="0.3"/>
    <row r="5784" customFormat="1" ht="13.5" x14ac:dyDescent="0.3"/>
    <row r="5785" customFormat="1" ht="13.5" x14ac:dyDescent="0.3"/>
    <row r="5786" customFormat="1" ht="13.5" x14ac:dyDescent="0.3"/>
    <row r="5787" customFormat="1" ht="13.5" x14ac:dyDescent="0.3"/>
    <row r="5788" customFormat="1" ht="13.5" x14ac:dyDescent="0.3"/>
    <row r="5789" customFormat="1" ht="13.5" x14ac:dyDescent="0.3"/>
    <row r="5790" customFormat="1" ht="13.5" x14ac:dyDescent="0.3"/>
    <row r="5791" customFormat="1" ht="13.5" x14ac:dyDescent="0.3"/>
    <row r="5792" customFormat="1" ht="13.5" x14ac:dyDescent="0.3"/>
    <row r="5793" customFormat="1" ht="13.5" x14ac:dyDescent="0.3"/>
    <row r="5794" customFormat="1" ht="13.5" x14ac:dyDescent="0.3"/>
    <row r="5795" customFormat="1" ht="13.5" x14ac:dyDescent="0.3"/>
    <row r="5796" customFormat="1" ht="13.5" x14ac:dyDescent="0.3"/>
    <row r="5797" customFormat="1" ht="13.5" x14ac:dyDescent="0.3"/>
    <row r="5798" customFormat="1" ht="13.5" x14ac:dyDescent="0.3"/>
    <row r="5799" customFormat="1" ht="13.5" x14ac:dyDescent="0.3"/>
    <row r="5800" customFormat="1" ht="13.5" x14ac:dyDescent="0.3"/>
    <row r="5801" customFormat="1" ht="13.5" x14ac:dyDescent="0.3"/>
    <row r="5802" customFormat="1" ht="13.5" x14ac:dyDescent="0.3"/>
    <row r="5803" customFormat="1" ht="13.5" x14ac:dyDescent="0.3"/>
    <row r="5804" customFormat="1" ht="13.5" x14ac:dyDescent="0.3"/>
    <row r="5805" customFormat="1" ht="13.5" x14ac:dyDescent="0.3"/>
    <row r="5806" customFormat="1" ht="13.5" x14ac:dyDescent="0.3"/>
    <row r="5807" customFormat="1" ht="13.5" x14ac:dyDescent="0.3"/>
    <row r="5808" customFormat="1" ht="13.5" x14ac:dyDescent="0.3"/>
    <row r="5809" customFormat="1" ht="13.5" x14ac:dyDescent="0.3"/>
    <row r="5810" customFormat="1" ht="13.5" x14ac:dyDescent="0.3"/>
    <row r="5811" customFormat="1" ht="13.5" x14ac:dyDescent="0.3"/>
    <row r="5812" customFormat="1" ht="13.5" x14ac:dyDescent="0.3"/>
    <row r="5813" customFormat="1" ht="13.5" x14ac:dyDescent="0.3"/>
    <row r="5814" customFormat="1" ht="13.5" x14ac:dyDescent="0.3"/>
    <row r="5815" customFormat="1" ht="13.5" x14ac:dyDescent="0.3"/>
    <row r="5816" customFormat="1" ht="13.5" x14ac:dyDescent="0.3"/>
    <row r="5817" customFormat="1" ht="13.5" x14ac:dyDescent="0.3"/>
    <row r="5818" customFormat="1" ht="13.5" x14ac:dyDescent="0.3"/>
    <row r="5819" customFormat="1" ht="13.5" x14ac:dyDescent="0.3"/>
    <row r="5820" customFormat="1" ht="13.5" x14ac:dyDescent="0.3"/>
    <row r="5821" customFormat="1" ht="13.5" x14ac:dyDescent="0.3"/>
    <row r="5822" customFormat="1" ht="13.5" x14ac:dyDescent="0.3"/>
    <row r="5823" customFormat="1" ht="13.5" x14ac:dyDescent="0.3"/>
    <row r="5824" customFormat="1" ht="13.5" x14ac:dyDescent="0.3"/>
    <row r="5825" customFormat="1" ht="13.5" x14ac:dyDescent="0.3"/>
    <row r="5826" customFormat="1" ht="13.5" x14ac:dyDescent="0.3"/>
    <row r="5827" customFormat="1" ht="13.5" x14ac:dyDescent="0.3"/>
    <row r="5828" customFormat="1" ht="13.5" x14ac:dyDescent="0.3"/>
    <row r="5829" customFormat="1" ht="13.5" x14ac:dyDescent="0.3"/>
    <row r="5830" customFormat="1" ht="13.5" x14ac:dyDescent="0.3"/>
    <row r="5831" customFormat="1" ht="13.5" x14ac:dyDescent="0.3"/>
    <row r="5832" customFormat="1" ht="13.5" x14ac:dyDescent="0.3"/>
    <row r="5833" customFormat="1" ht="13.5" x14ac:dyDescent="0.3"/>
    <row r="5834" customFormat="1" ht="13.5" x14ac:dyDescent="0.3"/>
    <row r="5835" customFormat="1" ht="13.5" x14ac:dyDescent="0.3"/>
    <row r="5836" customFormat="1" ht="13.5" x14ac:dyDescent="0.3"/>
    <row r="5837" customFormat="1" ht="13.5" x14ac:dyDescent="0.3"/>
    <row r="5838" customFormat="1" ht="13.5" x14ac:dyDescent="0.3"/>
    <row r="5839" customFormat="1" ht="13.5" x14ac:dyDescent="0.3"/>
    <row r="5840" customFormat="1" ht="13.5" x14ac:dyDescent="0.3"/>
    <row r="5841" customFormat="1" ht="13.5" x14ac:dyDescent="0.3"/>
    <row r="5842" customFormat="1" ht="13.5" x14ac:dyDescent="0.3"/>
    <row r="5843" customFormat="1" ht="13.5" x14ac:dyDescent="0.3"/>
    <row r="5844" customFormat="1" ht="13.5" x14ac:dyDescent="0.3"/>
    <row r="5845" customFormat="1" ht="13.5" x14ac:dyDescent="0.3"/>
    <row r="5846" customFormat="1" ht="13.5" x14ac:dyDescent="0.3"/>
    <row r="5847" customFormat="1" ht="13.5" x14ac:dyDescent="0.3"/>
    <row r="5848" customFormat="1" ht="13.5" x14ac:dyDescent="0.3"/>
    <row r="5849" customFormat="1" ht="13.5" x14ac:dyDescent="0.3"/>
    <row r="5850" customFormat="1" ht="13.5" x14ac:dyDescent="0.3"/>
    <row r="5851" customFormat="1" ht="13.5" x14ac:dyDescent="0.3"/>
    <row r="5852" customFormat="1" ht="13.5" x14ac:dyDescent="0.3"/>
    <row r="5853" customFormat="1" ht="13.5" x14ac:dyDescent="0.3"/>
    <row r="5854" customFormat="1" ht="13.5" x14ac:dyDescent="0.3"/>
    <row r="5855" customFormat="1" ht="13.5" x14ac:dyDescent="0.3"/>
    <row r="5856" customFormat="1" ht="13.5" x14ac:dyDescent="0.3"/>
    <row r="5857" customFormat="1" ht="13.5" x14ac:dyDescent="0.3"/>
    <row r="5858" customFormat="1" ht="13.5" x14ac:dyDescent="0.3"/>
    <row r="5859" customFormat="1" ht="13.5" x14ac:dyDescent="0.3"/>
    <row r="5860" customFormat="1" ht="13.5" x14ac:dyDescent="0.3"/>
    <row r="5861" customFormat="1" ht="13.5" x14ac:dyDescent="0.3"/>
    <row r="5862" customFormat="1" ht="13.5" x14ac:dyDescent="0.3"/>
    <row r="5863" customFormat="1" ht="13.5" x14ac:dyDescent="0.3"/>
    <row r="5864" customFormat="1" ht="13.5" x14ac:dyDescent="0.3"/>
    <row r="5865" customFormat="1" ht="13.5" x14ac:dyDescent="0.3"/>
    <row r="5866" customFormat="1" ht="13.5" x14ac:dyDescent="0.3"/>
    <row r="5867" customFormat="1" ht="13.5" x14ac:dyDescent="0.3"/>
    <row r="5868" customFormat="1" ht="13.5" x14ac:dyDescent="0.3"/>
    <row r="5869" customFormat="1" ht="13.5" x14ac:dyDescent="0.3"/>
    <row r="5870" customFormat="1" ht="13.5" x14ac:dyDescent="0.3"/>
    <row r="5871" customFormat="1" ht="13.5" x14ac:dyDescent="0.3"/>
    <row r="5872" customFormat="1" ht="13.5" x14ac:dyDescent="0.3"/>
    <row r="5873" customFormat="1" ht="13.5" x14ac:dyDescent="0.3"/>
    <row r="5874" customFormat="1" ht="13.5" x14ac:dyDescent="0.3"/>
    <row r="5875" customFormat="1" ht="13.5" x14ac:dyDescent="0.3"/>
    <row r="5876" customFormat="1" ht="13.5" x14ac:dyDescent="0.3"/>
    <row r="5877" customFormat="1" ht="13.5" x14ac:dyDescent="0.3"/>
    <row r="5878" customFormat="1" ht="13.5" x14ac:dyDescent="0.3"/>
    <row r="5879" customFormat="1" ht="13.5" x14ac:dyDescent="0.3"/>
    <row r="5880" customFormat="1" ht="13.5" x14ac:dyDescent="0.3"/>
    <row r="5881" customFormat="1" ht="13.5" x14ac:dyDescent="0.3"/>
    <row r="5882" customFormat="1" ht="13.5" x14ac:dyDescent="0.3"/>
    <row r="5883" customFormat="1" ht="13.5" x14ac:dyDescent="0.3"/>
    <row r="5884" customFormat="1" ht="13.5" x14ac:dyDescent="0.3"/>
    <row r="5885" customFormat="1" ht="13.5" x14ac:dyDescent="0.3"/>
    <row r="5886" customFormat="1" ht="13.5" x14ac:dyDescent="0.3"/>
    <row r="5887" customFormat="1" ht="13.5" x14ac:dyDescent="0.3"/>
    <row r="5888" customFormat="1" ht="13.5" x14ac:dyDescent="0.3"/>
    <row r="5889" customFormat="1" ht="13.5" x14ac:dyDescent="0.3"/>
    <row r="5890" customFormat="1" ht="13.5" x14ac:dyDescent="0.3"/>
    <row r="5891" customFormat="1" ht="13.5" x14ac:dyDescent="0.3"/>
    <row r="5892" customFormat="1" ht="13.5" x14ac:dyDescent="0.3"/>
    <row r="5893" customFormat="1" ht="13.5" x14ac:dyDescent="0.3"/>
    <row r="5894" customFormat="1" ht="13.5" x14ac:dyDescent="0.3"/>
    <row r="5895" customFormat="1" ht="13.5" x14ac:dyDescent="0.3"/>
    <row r="5896" customFormat="1" ht="13.5" x14ac:dyDescent="0.3"/>
    <row r="5897" customFormat="1" ht="13.5" x14ac:dyDescent="0.3"/>
    <row r="5898" customFormat="1" ht="13.5" x14ac:dyDescent="0.3"/>
    <row r="5899" customFormat="1" ht="13.5" x14ac:dyDescent="0.3"/>
    <row r="5900" customFormat="1" ht="13.5" x14ac:dyDescent="0.3"/>
    <row r="5901" customFormat="1" ht="13.5" x14ac:dyDescent="0.3"/>
    <row r="5902" customFormat="1" ht="13.5" x14ac:dyDescent="0.3"/>
    <row r="5903" customFormat="1" ht="13.5" x14ac:dyDescent="0.3"/>
    <row r="5904" customFormat="1" ht="13.5" x14ac:dyDescent="0.3"/>
    <row r="5905" customFormat="1" ht="13.5" x14ac:dyDescent="0.3"/>
    <row r="5906" customFormat="1" ht="13.5" x14ac:dyDescent="0.3"/>
    <row r="5907" customFormat="1" ht="13.5" x14ac:dyDescent="0.3"/>
    <row r="5908" customFormat="1" ht="13.5" x14ac:dyDescent="0.3"/>
    <row r="5909" customFormat="1" ht="13.5" x14ac:dyDescent="0.3"/>
    <row r="5910" customFormat="1" ht="13.5" x14ac:dyDescent="0.3"/>
    <row r="5911" customFormat="1" ht="13.5" x14ac:dyDescent="0.3"/>
    <row r="5912" customFormat="1" ht="13.5" x14ac:dyDescent="0.3"/>
    <row r="5913" customFormat="1" ht="13.5" x14ac:dyDescent="0.3"/>
    <row r="5914" customFormat="1" ht="13.5" x14ac:dyDescent="0.3"/>
    <row r="5915" customFormat="1" ht="13.5" x14ac:dyDescent="0.3"/>
    <row r="5916" customFormat="1" ht="13.5" x14ac:dyDescent="0.3"/>
    <row r="5917" customFormat="1" ht="13.5" x14ac:dyDescent="0.3"/>
    <row r="5918" customFormat="1" ht="13.5" x14ac:dyDescent="0.3"/>
    <row r="5919" customFormat="1" ht="13.5" x14ac:dyDescent="0.3"/>
    <row r="5920" customFormat="1" ht="13.5" x14ac:dyDescent="0.3"/>
    <row r="5921" customFormat="1" ht="13.5" x14ac:dyDescent="0.3"/>
    <row r="5922" customFormat="1" ht="13.5" x14ac:dyDescent="0.3"/>
    <row r="5923" customFormat="1" ht="13.5" x14ac:dyDescent="0.3"/>
    <row r="5924" customFormat="1" ht="13.5" x14ac:dyDescent="0.3"/>
    <row r="5925" customFormat="1" ht="13.5" x14ac:dyDescent="0.3"/>
    <row r="5926" customFormat="1" ht="13.5" x14ac:dyDescent="0.3"/>
    <row r="5927" customFormat="1" ht="13.5" x14ac:dyDescent="0.3"/>
    <row r="5928" customFormat="1" ht="13.5" x14ac:dyDescent="0.3"/>
    <row r="5929" customFormat="1" ht="13.5" x14ac:dyDescent="0.3"/>
    <row r="5930" customFormat="1" ht="13.5" x14ac:dyDescent="0.3"/>
    <row r="5931" customFormat="1" ht="13.5" x14ac:dyDescent="0.3"/>
    <row r="5932" customFormat="1" ht="13.5" x14ac:dyDescent="0.3"/>
    <row r="5933" customFormat="1" ht="13.5" x14ac:dyDescent="0.3"/>
    <row r="5934" customFormat="1" ht="13.5" x14ac:dyDescent="0.3"/>
    <row r="5935" customFormat="1" ht="13.5" x14ac:dyDescent="0.3"/>
    <row r="5936" customFormat="1" ht="13.5" x14ac:dyDescent="0.3"/>
    <row r="5937" customFormat="1" ht="13.5" x14ac:dyDescent="0.3"/>
    <row r="5938" customFormat="1" ht="13.5" x14ac:dyDescent="0.3"/>
    <row r="5939" customFormat="1" ht="13.5" x14ac:dyDescent="0.3"/>
    <row r="5940" customFormat="1" ht="13.5" x14ac:dyDescent="0.3"/>
    <row r="5941" customFormat="1" ht="13.5" x14ac:dyDescent="0.3"/>
    <row r="5942" customFormat="1" ht="13.5" x14ac:dyDescent="0.3"/>
    <row r="5943" customFormat="1" ht="13.5" x14ac:dyDescent="0.3"/>
    <row r="5944" customFormat="1" ht="13.5" x14ac:dyDescent="0.3"/>
    <row r="5945" customFormat="1" ht="13.5" x14ac:dyDescent="0.3"/>
    <row r="5946" customFormat="1" ht="13.5" x14ac:dyDescent="0.3"/>
    <row r="5947" customFormat="1" ht="13.5" x14ac:dyDescent="0.3"/>
    <row r="5948" customFormat="1" ht="13.5" x14ac:dyDescent="0.3"/>
    <row r="5949" customFormat="1" ht="13.5" x14ac:dyDescent="0.3"/>
    <row r="5950" customFormat="1" ht="13.5" x14ac:dyDescent="0.3"/>
    <row r="5951" customFormat="1" ht="13.5" x14ac:dyDescent="0.3"/>
    <row r="5952" customFormat="1" ht="13.5" x14ac:dyDescent="0.3"/>
    <row r="5953" customFormat="1" ht="13.5" x14ac:dyDescent="0.3"/>
    <row r="5954" customFormat="1" ht="13.5" x14ac:dyDescent="0.3"/>
    <row r="5955" customFormat="1" ht="13.5" x14ac:dyDescent="0.3"/>
    <row r="5956" customFormat="1" ht="13.5" x14ac:dyDescent="0.3"/>
    <row r="5957" customFormat="1" ht="13.5" x14ac:dyDescent="0.3"/>
    <row r="5958" customFormat="1" ht="13.5" x14ac:dyDescent="0.3"/>
    <row r="5959" customFormat="1" ht="13.5" x14ac:dyDescent="0.3"/>
    <row r="5960" customFormat="1" ht="13.5" x14ac:dyDescent="0.3"/>
    <row r="5961" customFormat="1" ht="13.5" x14ac:dyDescent="0.3"/>
    <row r="5962" customFormat="1" ht="13.5" x14ac:dyDescent="0.3"/>
    <row r="5963" customFormat="1" ht="13.5" x14ac:dyDescent="0.3"/>
    <row r="5964" customFormat="1" ht="13.5" x14ac:dyDescent="0.3"/>
    <row r="5965" customFormat="1" ht="13.5" x14ac:dyDescent="0.3"/>
    <row r="5966" customFormat="1" ht="13.5" x14ac:dyDescent="0.3"/>
    <row r="5967" customFormat="1" ht="13.5" x14ac:dyDescent="0.3"/>
    <row r="5968" customFormat="1" ht="13.5" x14ac:dyDescent="0.3"/>
    <row r="5969" customFormat="1" ht="13.5" x14ac:dyDescent="0.3"/>
    <row r="5970" customFormat="1" ht="13.5" x14ac:dyDescent="0.3"/>
    <row r="5971" customFormat="1" ht="13.5" x14ac:dyDescent="0.3"/>
    <row r="5972" customFormat="1" ht="13.5" x14ac:dyDescent="0.3"/>
    <row r="5973" customFormat="1" ht="13.5" x14ac:dyDescent="0.3"/>
    <row r="5974" customFormat="1" ht="13.5" x14ac:dyDescent="0.3"/>
    <row r="5975" customFormat="1" ht="13.5" x14ac:dyDescent="0.3"/>
    <row r="5976" customFormat="1" ht="13.5" x14ac:dyDescent="0.3"/>
    <row r="5977" customFormat="1" ht="13.5" x14ac:dyDescent="0.3"/>
    <row r="5978" customFormat="1" ht="13.5" x14ac:dyDescent="0.3"/>
    <row r="5979" customFormat="1" ht="13.5" x14ac:dyDescent="0.3"/>
    <row r="5980" customFormat="1" ht="13.5" x14ac:dyDescent="0.3"/>
    <row r="5981" customFormat="1" ht="13.5" x14ac:dyDescent="0.3"/>
    <row r="5982" customFormat="1" ht="13.5" x14ac:dyDescent="0.3"/>
    <row r="5983" customFormat="1" ht="13.5" x14ac:dyDescent="0.3"/>
    <row r="5984" customFormat="1" ht="13.5" x14ac:dyDescent="0.3"/>
    <row r="5985" customFormat="1" ht="13.5" x14ac:dyDescent="0.3"/>
    <row r="5986" customFormat="1" ht="13.5" x14ac:dyDescent="0.3"/>
    <row r="5987" customFormat="1" ht="13.5" x14ac:dyDescent="0.3"/>
    <row r="5988" customFormat="1" ht="13.5" x14ac:dyDescent="0.3"/>
    <row r="5989" customFormat="1" ht="13.5" x14ac:dyDescent="0.3"/>
    <row r="5990" customFormat="1" ht="13.5" x14ac:dyDescent="0.3"/>
    <row r="5991" customFormat="1" ht="13.5" x14ac:dyDescent="0.3"/>
    <row r="5992" customFormat="1" ht="13.5" x14ac:dyDescent="0.3"/>
    <row r="5993" customFormat="1" ht="13.5" x14ac:dyDescent="0.3"/>
    <row r="5994" customFormat="1" ht="13.5" x14ac:dyDescent="0.3"/>
    <row r="5995" customFormat="1" ht="13.5" x14ac:dyDescent="0.3"/>
    <row r="5996" customFormat="1" ht="13.5" x14ac:dyDescent="0.3"/>
    <row r="5997" customFormat="1" ht="13.5" x14ac:dyDescent="0.3"/>
    <row r="5998" customFormat="1" ht="13.5" x14ac:dyDescent="0.3"/>
    <row r="5999" customFormat="1" ht="13.5" x14ac:dyDescent="0.3"/>
    <row r="6000" customFormat="1" ht="13.5" x14ac:dyDescent="0.3"/>
    <row r="6001" customFormat="1" ht="13.5" x14ac:dyDescent="0.3"/>
    <row r="6002" customFormat="1" ht="13.5" x14ac:dyDescent="0.3"/>
    <row r="6003" customFormat="1" ht="13.5" x14ac:dyDescent="0.3"/>
    <row r="6004" customFormat="1" ht="13.5" x14ac:dyDescent="0.3"/>
    <row r="6005" customFormat="1" ht="13.5" x14ac:dyDescent="0.3"/>
    <row r="6006" customFormat="1" ht="13.5" x14ac:dyDescent="0.3"/>
    <row r="6007" customFormat="1" ht="13.5" x14ac:dyDescent="0.3"/>
    <row r="6008" customFormat="1" ht="13.5" x14ac:dyDescent="0.3"/>
    <row r="6009" customFormat="1" ht="13.5" x14ac:dyDescent="0.3"/>
    <row r="6010" customFormat="1" ht="13.5" x14ac:dyDescent="0.3"/>
    <row r="6011" customFormat="1" ht="13.5" x14ac:dyDescent="0.3"/>
    <row r="6012" customFormat="1" ht="13.5" x14ac:dyDescent="0.3"/>
    <row r="6013" customFormat="1" ht="13.5" x14ac:dyDescent="0.3"/>
    <row r="6014" customFormat="1" ht="13.5" x14ac:dyDescent="0.3"/>
    <row r="6015" customFormat="1" ht="13.5" x14ac:dyDescent="0.3"/>
    <row r="6016" customFormat="1" ht="13.5" x14ac:dyDescent="0.3"/>
    <row r="6017" customFormat="1" ht="13.5" x14ac:dyDescent="0.3"/>
    <row r="6018" customFormat="1" ht="13.5" x14ac:dyDescent="0.3"/>
    <row r="6019" customFormat="1" ht="13.5" x14ac:dyDescent="0.3"/>
    <row r="6020" customFormat="1" ht="13.5" x14ac:dyDescent="0.3"/>
    <row r="6021" customFormat="1" ht="13.5" x14ac:dyDescent="0.3"/>
    <row r="6022" customFormat="1" ht="13.5" x14ac:dyDescent="0.3"/>
    <row r="6023" customFormat="1" ht="13.5" x14ac:dyDescent="0.3"/>
    <row r="6024" customFormat="1" ht="13.5" x14ac:dyDescent="0.3"/>
    <row r="6025" customFormat="1" ht="13.5" x14ac:dyDescent="0.3"/>
    <row r="6026" customFormat="1" ht="13.5" x14ac:dyDescent="0.3"/>
    <row r="6027" customFormat="1" ht="13.5" x14ac:dyDescent="0.3"/>
    <row r="6028" customFormat="1" ht="13.5" x14ac:dyDescent="0.3"/>
    <row r="6029" customFormat="1" ht="13.5" x14ac:dyDescent="0.3"/>
    <row r="6030" customFormat="1" ht="13.5" x14ac:dyDescent="0.3"/>
    <row r="6031" customFormat="1" ht="13.5" x14ac:dyDescent="0.3"/>
    <row r="6032" customFormat="1" ht="13.5" x14ac:dyDescent="0.3"/>
    <row r="6033" customFormat="1" ht="13.5" x14ac:dyDescent="0.3"/>
    <row r="6034" customFormat="1" ht="13.5" x14ac:dyDescent="0.3"/>
    <row r="6035" customFormat="1" ht="13.5" x14ac:dyDescent="0.3"/>
    <row r="6036" customFormat="1" ht="13.5" x14ac:dyDescent="0.3"/>
    <row r="6037" customFormat="1" ht="13.5" x14ac:dyDescent="0.3"/>
    <row r="6038" customFormat="1" ht="13.5" x14ac:dyDescent="0.3"/>
    <row r="6039" customFormat="1" ht="13.5" x14ac:dyDescent="0.3"/>
    <row r="6040" customFormat="1" ht="13.5" x14ac:dyDescent="0.3"/>
    <row r="6041" customFormat="1" ht="13.5" x14ac:dyDescent="0.3"/>
    <row r="6042" customFormat="1" ht="13.5" x14ac:dyDescent="0.3"/>
    <row r="6043" customFormat="1" ht="13.5" x14ac:dyDescent="0.3"/>
    <row r="6044" customFormat="1" ht="13.5" x14ac:dyDescent="0.3"/>
    <row r="6045" customFormat="1" ht="13.5" x14ac:dyDescent="0.3"/>
    <row r="6046" customFormat="1" ht="13.5" x14ac:dyDescent="0.3"/>
    <row r="6047" customFormat="1" ht="13.5" x14ac:dyDescent="0.3"/>
    <row r="6048" customFormat="1" ht="13.5" x14ac:dyDescent="0.3"/>
    <row r="6049" customFormat="1" ht="13.5" x14ac:dyDescent="0.3"/>
    <row r="6050" customFormat="1" ht="13.5" x14ac:dyDescent="0.3"/>
    <row r="6051" customFormat="1" ht="13.5" x14ac:dyDescent="0.3"/>
    <row r="6052" customFormat="1" ht="13.5" x14ac:dyDescent="0.3"/>
    <row r="6053" customFormat="1" ht="13.5" x14ac:dyDescent="0.3"/>
    <row r="6054" customFormat="1" ht="13.5" x14ac:dyDescent="0.3"/>
    <row r="6055" customFormat="1" ht="13.5" x14ac:dyDescent="0.3"/>
    <row r="6056" customFormat="1" ht="13.5" x14ac:dyDescent="0.3"/>
    <row r="6057" customFormat="1" ht="13.5" x14ac:dyDescent="0.3"/>
    <row r="6058" customFormat="1" ht="13.5" x14ac:dyDescent="0.3"/>
    <row r="6059" customFormat="1" ht="13.5" x14ac:dyDescent="0.3"/>
    <row r="6060" customFormat="1" ht="13.5" x14ac:dyDescent="0.3"/>
    <row r="6061" customFormat="1" ht="13.5" x14ac:dyDescent="0.3"/>
    <row r="6062" customFormat="1" ht="13.5" x14ac:dyDescent="0.3"/>
    <row r="6063" customFormat="1" ht="13.5" x14ac:dyDescent="0.3"/>
    <row r="6064" customFormat="1" ht="13.5" x14ac:dyDescent="0.3"/>
    <row r="6065" customFormat="1" ht="13.5" x14ac:dyDescent="0.3"/>
    <row r="6066" customFormat="1" ht="13.5" x14ac:dyDescent="0.3"/>
    <row r="6067" customFormat="1" ht="13.5" x14ac:dyDescent="0.3"/>
    <row r="6068" customFormat="1" ht="13.5" x14ac:dyDescent="0.3"/>
    <row r="6069" customFormat="1" ht="13.5" x14ac:dyDescent="0.3"/>
    <row r="6070" customFormat="1" ht="13.5" x14ac:dyDescent="0.3"/>
    <row r="6071" customFormat="1" ht="13.5" x14ac:dyDescent="0.3"/>
    <row r="6072" customFormat="1" ht="13.5" x14ac:dyDescent="0.3"/>
    <row r="6073" customFormat="1" ht="13.5" x14ac:dyDescent="0.3"/>
    <row r="6074" customFormat="1" ht="13.5" x14ac:dyDescent="0.3"/>
    <row r="6075" customFormat="1" ht="13.5" x14ac:dyDescent="0.3"/>
    <row r="6076" customFormat="1" ht="13.5" x14ac:dyDescent="0.3"/>
    <row r="6077" customFormat="1" ht="13.5" x14ac:dyDescent="0.3"/>
    <row r="6078" customFormat="1" ht="13.5" x14ac:dyDescent="0.3"/>
    <row r="6079" customFormat="1" ht="13.5" x14ac:dyDescent="0.3"/>
    <row r="6080" customFormat="1" ht="13.5" x14ac:dyDescent="0.3"/>
    <row r="6081" customFormat="1" ht="13.5" x14ac:dyDescent="0.3"/>
    <row r="6082" customFormat="1" ht="13.5" x14ac:dyDescent="0.3"/>
    <row r="6083" customFormat="1" ht="13.5" x14ac:dyDescent="0.3"/>
    <row r="6084" customFormat="1" ht="13.5" x14ac:dyDescent="0.3"/>
    <row r="6085" customFormat="1" ht="13.5" x14ac:dyDescent="0.3"/>
    <row r="6086" customFormat="1" ht="13.5" x14ac:dyDescent="0.3"/>
    <row r="6087" customFormat="1" ht="13.5" x14ac:dyDescent="0.3"/>
    <row r="6088" customFormat="1" ht="13.5" x14ac:dyDescent="0.3"/>
    <row r="6089" customFormat="1" ht="13.5" x14ac:dyDescent="0.3"/>
    <row r="6090" customFormat="1" ht="13.5" x14ac:dyDescent="0.3"/>
    <row r="6091" customFormat="1" ht="13.5" x14ac:dyDescent="0.3"/>
    <row r="6092" customFormat="1" ht="13.5" x14ac:dyDescent="0.3"/>
    <row r="6093" customFormat="1" ht="13.5" x14ac:dyDescent="0.3"/>
    <row r="6094" customFormat="1" ht="13.5" x14ac:dyDescent="0.3"/>
    <row r="6095" customFormat="1" ht="13.5" x14ac:dyDescent="0.3"/>
    <row r="6096" customFormat="1" ht="13.5" x14ac:dyDescent="0.3"/>
    <row r="6097" customFormat="1" ht="13.5" x14ac:dyDescent="0.3"/>
    <row r="6098" customFormat="1" ht="13.5" x14ac:dyDescent="0.3"/>
    <row r="6099" customFormat="1" ht="13.5" x14ac:dyDescent="0.3"/>
    <row r="6100" customFormat="1" ht="13.5" x14ac:dyDescent="0.3"/>
    <row r="6101" customFormat="1" ht="13.5" x14ac:dyDescent="0.3"/>
    <row r="6102" customFormat="1" ht="13.5" x14ac:dyDescent="0.3"/>
    <row r="6103" customFormat="1" ht="13.5" x14ac:dyDescent="0.3"/>
    <row r="6104" customFormat="1" ht="13.5" x14ac:dyDescent="0.3"/>
    <row r="6105" customFormat="1" ht="13.5" x14ac:dyDescent="0.3"/>
    <row r="6106" customFormat="1" ht="13.5" x14ac:dyDescent="0.3"/>
    <row r="6107" customFormat="1" ht="13.5" x14ac:dyDescent="0.3"/>
    <row r="6108" customFormat="1" ht="13.5" x14ac:dyDescent="0.3"/>
    <row r="6109" customFormat="1" ht="13.5" x14ac:dyDescent="0.3"/>
    <row r="6110" customFormat="1" ht="13.5" x14ac:dyDescent="0.3"/>
    <row r="6111" customFormat="1" ht="13.5" x14ac:dyDescent="0.3"/>
    <row r="6112" customFormat="1" ht="13.5" x14ac:dyDescent="0.3"/>
    <row r="6113" customFormat="1" ht="13.5" x14ac:dyDescent="0.3"/>
    <row r="6114" customFormat="1" ht="13.5" x14ac:dyDescent="0.3"/>
    <row r="6115" customFormat="1" ht="13.5" x14ac:dyDescent="0.3"/>
    <row r="6116" customFormat="1" ht="13.5" x14ac:dyDescent="0.3"/>
    <row r="6117" customFormat="1" ht="13.5" x14ac:dyDescent="0.3"/>
    <row r="6118" customFormat="1" ht="13.5" x14ac:dyDescent="0.3"/>
    <row r="6119" customFormat="1" ht="13.5" x14ac:dyDescent="0.3"/>
    <row r="6120" customFormat="1" ht="13.5" x14ac:dyDescent="0.3"/>
    <row r="6121" customFormat="1" ht="13.5" x14ac:dyDescent="0.3"/>
    <row r="6122" customFormat="1" ht="13.5" x14ac:dyDescent="0.3"/>
    <row r="6123" customFormat="1" ht="13.5" x14ac:dyDescent="0.3"/>
    <row r="6124" customFormat="1" ht="13.5" x14ac:dyDescent="0.3"/>
    <row r="6125" customFormat="1" ht="13.5" x14ac:dyDescent="0.3"/>
    <row r="6126" customFormat="1" ht="13.5" x14ac:dyDescent="0.3"/>
    <row r="6127" customFormat="1" ht="13.5" x14ac:dyDescent="0.3"/>
    <row r="6128" customFormat="1" ht="13.5" x14ac:dyDescent="0.3"/>
    <row r="6129" customFormat="1" ht="13.5" x14ac:dyDescent="0.3"/>
    <row r="6130" customFormat="1" ht="13.5" x14ac:dyDescent="0.3"/>
    <row r="6131" customFormat="1" ht="13.5" x14ac:dyDescent="0.3"/>
    <row r="6132" customFormat="1" ht="13.5" x14ac:dyDescent="0.3"/>
    <row r="6133" customFormat="1" ht="13.5" x14ac:dyDescent="0.3"/>
    <row r="6134" customFormat="1" ht="13.5" x14ac:dyDescent="0.3"/>
    <row r="6135" customFormat="1" ht="13.5" x14ac:dyDescent="0.3"/>
    <row r="6136" customFormat="1" ht="13.5" x14ac:dyDescent="0.3"/>
    <row r="6137" customFormat="1" ht="13.5" x14ac:dyDescent="0.3"/>
    <row r="6138" customFormat="1" ht="13.5" x14ac:dyDescent="0.3"/>
    <row r="6139" customFormat="1" ht="13.5" x14ac:dyDescent="0.3"/>
    <row r="6140" customFormat="1" ht="13.5" x14ac:dyDescent="0.3"/>
    <row r="6141" customFormat="1" ht="13.5" x14ac:dyDescent="0.3"/>
    <row r="6142" customFormat="1" ht="13.5" x14ac:dyDescent="0.3"/>
    <row r="6143" customFormat="1" ht="13.5" x14ac:dyDescent="0.3"/>
    <row r="6144" customFormat="1" ht="13.5" x14ac:dyDescent="0.3"/>
    <row r="6145" customFormat="1" ht="13.5" x14ac:dyDescent="0.3"/>
    <row r="6146" customFormat="1" ht="13.5" x14ac:dyDescent="0.3"/>
    <row r="6147" customFormat="1" ht="13.5" x14ac:dyDescent="0.3"/>
    <row r="6148" customFormat="1" ht="13.5" x14ac:dyDescent="0.3"/>
    <row r="6149" customFormat="1" ht="13.5" x14ac:dyDescent="0.3"/>
    <row r="6150" customFormat="1" ht="13.5" x14ac:dyDescent="0.3"/>
    <row r="6151" customFormat="1" ht="13.5" x14ac:dyDescent="0.3"/>
    <row r="6152" customFormat="1" ht="13.5" x14ac:dyDescent="0.3"/>
    <row r="6153" customFormat="1" ht="13.5" x14ac:dyDescent="0.3"/>
    <row r="6154" customFormat="1" ht="13.5" x14ac:dyDescent="0.3"/>
    <row r="6155" customFormat="1" ht="13.5" x14ac:dyDescent="0.3"/>
    <row r="6156" customFormat="1" ht="13.5" x14ac:dyDescent="0.3"/>
    <row r="6157" customFormat="1" ht="13.5" x14ac:dyDescent="0.3"/>
    <row r="6158" customFormat="1" ht="13.5" x14ac:dyDescent="0.3"/>
    <row r="6159" customFormat="1" ht="13.5" x14ac:dyDescent="0.3"/>
    <row r="6160" customFormat="1" ht="13.5" x14ac:dyDescent="0.3"/>
    <row r="6161" customFormat="1" ht="13.5" x14ac:dyDescent="0.3"/>
    <row r="6162" customFormat="1" ht="13.5" x14ac:dyDescent="0.3"/>
    <row r="6163" customFormat="1" ht="13.5" x14ac:dyDescent="0.3"/>
    <row r="6164" customFormat="1" ht="13.5" x14ac:dyDescent="0.3"/>
    <row r="6165" customFormat="1" ht="13.5" x14ac:dyDescent="0.3"/>
    <row r="6166" customFormat="1" ht="13.5" x14ac:dyDescent="0.3"/>
    <row r="6167" customFormat="1" ht="13.5" x14ac:dyDescent="0.3"/>
    <row r="6168" customFormat="1" ht="13.5" x14ac:dyDescent="0.3"/>
    <row r="6169" customFormat="1" ht="13.5" x14ac:dyDescent="0.3"/>
    <row r="6170" customFormat="1" ht="13.5" x14ac:dyDescent="0.3"/>
    <row r="6171" customFormat="1" ht="13.5" x14ac:dyDescent="0.3"/>
    <row r="6172" customFormat="1" ht="13.5" x14ac:dyDescent="0.3"/>
    <row r="6173" customFormat="1" ht="13.5" x14ac:dyDescent="0.3"/>
    <row r="6174" customFormat="1" ht="13.5" x14ac:dyDescent="0.3"/>
    <row r="6175" customFormat="1" ht="13.5" x14ac:dyDescent="0.3"/>
    <row r="6176" customFormat="1" ht="13.5" x14ac:dyDescent="0.3"/>
    <row r="6177" customFormat="1" ht="13.5" x14ac:dyDescent="0.3"/>
    <row r="6178" customFormat="1" ht="13.5" x14ac:dyDescent="0.3"/>
    <row r="6179" customFormat="1" ht="13.5" x14ac:dyDescent="0.3"/>
    <row r="6180" customFormat="1" ht="13.5" x14ac:dyDescent="0.3"/>
    <row r="6181" customFormat="1" ht="13.5" x14ac:dyDescent="0.3"/>
    <row r="6182" customFormat="1" ht="13.5" x14ac:dyDescent="0.3"/>
    <row r="6183" customFormat="1" ht="13.5" x14ac:dyDescent="0.3"/>
    <row r="6184" customFormat="1" ht="13.5" x14ac:dyDescent="0.3"/>
    <row r="6185" customFormat="1" ht="13.5" x14ac:dyDescent="0.3"/>
    <row r="6186" customFormat="1" ht="13.5" x14ac:dyDescent="0.3"/>
    <row r="6187" customFormat="1" ht="13.5" x14ac:dyDescent="0.3"/>
    <row r="6188" customFormat="1" ht="13.5" x14ac:dyDescent="0.3"/>
    <row r="6189" customFormat="1" ht="13.5" x14ac:dyDescent="0.3"/>
    <row r="6190" customFormat="1" ht="13.5" x14ac:dyDescent="0.3"/>
    <row r="6191" customFormat="1" ht="13.5" x14ac:dyDescent="0.3"/>
    <row r="6192" customFormat="1" ht="13.5" x14ac:dyDescent="0.3"/>
    <row r="6193" customFormat="1" ht="13.5" x14ac:dyDescent="0.3"/>
    <row r="6194" customFormat="1" ht="13.5" x14ac:dyDescent="0.3"/>
    <row r="6195" customFormat="1" ht="13.5" x14ac:dyDescent="0.3"/>
    <row r="6196" customFormat="1" ht="13.5" x14ac:dyDescent="0.3"/>
    <row r="6197" customFormat="1" ht="13.5" x14ac:dyDescent="0.3"/>
    <row r="6198" customFormat="1" ht="13.5" x14ac:dyDescent="0.3"/>
    <row r="6199" customFormat="1" ht="13.5" x14ac:dyDescent="0.3"/>
    <row r="6200" customFormat="1" ht="13.5" x14ac:dyDescent="0.3"/>
    <row r="6201" customFormat="1" ht="13.5" x14ac:dyDescent="0.3"/>
    <row r="6202" customFormat="1" ht="13.5" x14ac:dyDescent="0.3"/>
    <row r="6203" customFormat="1" ht="13.5" x14ac:dyDescent="0.3"/>
    <row r="6204" customFormat="1" ht="13.5" x14ac:dyDescent="0.3"/>
    <row r="6205" customFormat="1" ht="13.5" x14ac:dyDescent="0.3"/>
    <row r="6206" customFormat="1" ht="13.5" x14ac:dyDescent="0.3"/>
    <row r="6207" customFormat="1" ht="13.5" x14ac:dyDescent="0.3"/>
    <row r="6208" customFormat="1" ht="13.5" x14ac:dyDescent="0.3"/>
    <row r="6209" customFormat="1" ht="13.5" x14ac:dyDescent="0.3"/>
    <row r="6210" customFormat="1" ht="13.5" x14ac:dyDescent="0.3"/>
    <row r="6211" customFormat="1" ht="13.5" x14ac:dyDescent="0.3"/>
    <row r="6212" customFormat="1" ht="13.5" x14ac:dyDescent="0.3"/>
    <row r="6213" customFormat="1" ht="13.5" x14ac:dyDescent="0.3"/>
    <row r="6214" customFormat="1" ht="13.5" x14ac:dyDescent="0.3"/>
    <row r="6215" customFormat="1" ht="13.5" x14ac:dyDescent="0.3"/>
    <row r="6216" customFormat="1" ht="13.5" x14ac:dyDescent="0.3"/>
    <row r="6217" customFormat="1" ht="13.5" x14ac:dyDescent="0.3"/>
    <row r="6218" customFormat="1" ht="13.5" x14ac:dyDescent="0.3"/>
    <row r="6219" customFormat="1" ht="13.5" x14ac:dyDescent="0.3"/>
    <row r="6220" customFormat="1" ht="13.5" x14ac:dyDescent="0.3"/>
    <row r="6221" customFormat="1" ht="13.5" x14ac:dyDescent="0.3"/>
    <row r="6222" customFormat="1" ht="13.5" x14ac:dyDescent="0.3"/>
    <row r="6223" customFormat="1" ht="13.5" x14ac:dyDescent="0.3"/>
    <row r="6224" customFormat="1" ht="13.5" x14ac:dyDescent="0.3"/>
    <row r="6225" customFormat="1" ht="13.5" x14ac:dyDescent="0.3"/>
    <row r="6226" customFormat="1" ht="13.5" x14ac:dyDescent="0.3"/>
    <row r="6227" customFormat="1" ht="13.5" x14ac:dyDescent="0.3"/>
    <row r="6228" customFormat="1" ht="13.5" x14ac:dyDescent="0.3"/>
    <row r="6229" customFormat="1" ht="13.5" x14ac:dyDescent="0.3"/>
    <row r="6230" customFormat="1" ht="13.5" x14ac:dyDescent="0.3"/>
    <row r="6231" customFormat="1" ht="13.5" x14ac:dyDescent="0.3"/>
    <row r="6232" customFormat="1" ht="13.5" x14ac:dyDescent="0.3"/>
    <row r="6233" customFormat="1" ht="13.5" x14ac:dyDescent="0.3"/>
    <row r="6234" customFormat="1" ht="13.5" x14ac:dyDescent="0.3"/>
    <row r="6235" customFormat="1" ht="13.5" x14ac:dyDescent="0.3"/>
    <row r="6236" customFormat="1" ht="13.5" x14ac:dyDescent="0.3"/>
    <row r="6237" customFormat="1" ht="13.5" x14ac:dyDescent="0.3"/>
    <row r="6238" customFormat="1" ht="13.5" x14ac:dyDescent="0.3"/>
    <row r="6239" customFormat="1" ht="13.5" x14ac:dyDescent="0.3"/>
    <row r="6240" customFormat="1" ht="13.5" x14ac:dyDescent="0.3"/>
    <row r="6241" customFormat="1" ht="13.5" x14ac:dyDescent="0.3"/>
    <row r="6242" customFormat="1" ht="13.5" x14ac:dyDescent="0.3"/>
    <row r="6243" customFormat="1" ht="13.5" x14ac:dyDescent="0.3"/>
    <row r="6244" customFormat="1" ht="13.5" x14ac:dyDescent="0.3"/>
    <row r="6245" customFormat="1" ht="13.5" x14ac:dyDescent="0.3"/>
    <row r="6246" customFormat="1" ht="13.5" x14ac:dyDescent="0.3"/>
    <row r="6247" customFormat="1" ht="13.5" x14ac:dyDescent="0.3"/>
    <row r="6248" customFormat="1" ht="13.5" x14ac:dyDescent="0.3"/>
    <row r="6249" customFormat="1" ht="13.5" x14ac:dyDescent="0.3"/>
    <row r="6250" customFormat="1" ht="13.5" x14ac:dyDescent="0.3"/>
    <row r="6251" customFormat="1" ht="13.5" x14ac:dyDescent="0.3"/>
    <row r="6252" customFormat="1" ht="13.5" x14ac:dyDescent="0.3"/>
    <row r="6253" customFormat="1" ht="13.5" x14ac:dyDescent="0.3"/>
    <row r="6254" customFormat="1" ht="13.5" x14ac:dyDescent="0.3"/>
    <row r="6255" customFormat="1" ht="13.5" x14ac:dyDescent="0.3"/>
    <row r="6256" customFormat="1" ht="13.5" x14ac:dyDescent="0.3"/>
    <row r="6257" customFormat="1" ht="13.5" x14ac:dyDescent="0.3"/>
    <row r="6258" customFormat="1" ht="13.5" x14ac:dyDescent="0.3"/>
    <row r="6259" customFormat="1" ht="13.5" x14ac:dyDescent="0.3"/>
    <row r="6260" customFormat="1" ht="13.5" x14ac:dyDescent="0.3"/>
    <row r="6261" customFormat="1" ht="13.5" x14ac:dyDescent="0.3"/>
    <row r="6262" customFormat="1" ht="13.5" x14ac:dyDescent="0.3"/>
    <row r="6263" customFormat="1" ht="13.5" x14ac:dyDescent="0.3"/>
    <row r="6264" customFormat="1" ht="13.5" x14ac:dyDescent="0.3"/>
    <row r="6265" customFormat="1" ht="13.5" x14ac:dyDescent="0.3"/>
    <row r="6266" customFormat="1" ht="13.5" x14ac:dyDescent="0.3"/>
    <row r="6267" customFormat="1" ht="13.5" x14ac:dyDescent="0.3"/>
    <row r="6268" customFormat="1" ht="13.5" x14ac:dyDescent="0.3"/>
    <row r="6269" customFormat="1" ht="13.5" x14ac:dyDescent="0.3"/>
    <row r="6270" customFormat="1" ht="13.5" x14ac:dyDescent="0.3"/>
    <row r="6271" customFormat="1" ht="13.5" x14ac:dyDescent="0.3"/>
    <row r="6272" customFormat="1" ht="13.5" x14ac:dyDescent="0.3"/>
    <row r="6273" customFormat="1" ht="13.5" x14ac:dyDescent="0.3"/>
    <row r="6274" customFormat="1" ht="13.5" x14ac:dyDescent="0.3"/>
    <row r="6275" customFormat="1" ht="13.5" x14ac:dyDescent="0.3"/>
    <row r="6276" customFormat="1" ht="13.5" x14ac:dyDescent="0.3"/>
    <row r="6277" customFormat="1" ht="13.5" x14ac:dyDescent="0.3"/>
    <row r="6278" customFormat="1" ht="13.5" x14ac:dyDescent="0.3"/>
    <row r="6279" customFormat="1" ht="13.5" x14ac:dyDescent="0.3"/>
    <row r="6280" customFormat="1" ht="13.5" x14ac:dyDescent="0.3"/>
    <row r="6281" customFormat="1" ht="13.5" x14ac:dyDescent="0.3"/>
    <row r="6282" customFormat="1" ht="13.5" x14ac:dyDescent="0.3"/>
    <row r="6283" customFormat="1" ht="13.5" x14ac:dyDescent="0.3"/>
    <row r="6284" customFormat="1" ht="13.5" x14ac:dyDescent="0.3"/>
    <row r="6285" customFormat="1" ht="13.5" x14ac:dyDescent="0.3"/>
    <row r="6286" customFormat="1" ht="13.5" x14ac:dyDescent="0.3"/>
    <row r="6287" customFormat="1" ht="13.5" x14ac:dyDescent="0.3"/>
    <row r="6288" customFormat="1" ht="13.5" x14ac:dyDescent="0.3"/>
    <row r="6289" customFormat="1" ht="13.5" x14ac:dyDescent="0.3"/>
    <row r="6290" customFormat="1" ht="13.5" x14ac:dyDescent="0.3"/>
    <row r="6291" customFormat="1" ht="13.5" x14ac:dyDescent="0.3"/>
    <row r="6292" customFormat="1" ht="13.5" x14ac:dyDescent="0.3"/>
    <row r="6293" customFormat="1" ht="13.5" x14ac:dyDescent="0.3"/>
    <row r="6294" customFormat="1" ht="13.5" x14ac:dyDescent="0.3"/>
    <row r="6295" customFormat="1" ht="13.5" x14ac:dyDescent="0.3"/>
    <row r="6296" customFormat="1" ht="13.5" x14ac:dyDescent="0.3"/>
    <row r="6297" customFormat="1" ht="13.5" x14ac:dyDescent="0.3"/>
    <row r="6298" customFormat="1" ht="13.5" x14ac:dyDescent="0.3"/>
    <row r="6299" customFormat="1" ht="13.5" x14ac:dyDescent="0.3"/>
    <row r="6300" customFormat="1" ht="13.5" x14ac:dyDescent="0.3"/>
    <row r="6301" customFormat="1" ht="13.5" x14ac:dyDescent="0.3"/>
    <row r="6302" customFormat="1" ht="13.5" x14ac:dyDescent="0.3"/>
    <row r="6303" customFormat="1" ht="13.5" x14ac:dyDescent="0.3"/>
    <row r="6304" customFormat="1" ht="13.5" x14ac:dyDescent="0.3"/>
    <row r="6305" customFormat="1" ht="13.5" x14ac:dyDescent="0.3"/>
    <row r="6306" customFormat="1" ht="13.5" x14ac:dyDescent="0.3"/>
    <row r="6307" customFormat="1" ht="13.5" x14ac:dyDescent="0.3"/>
    <row r="6308" customFormat="1" ht="13.5" x14ac:dyDescent="0.3"/>
    <row r="6309" customFormat="1" ht="13.5" x14ac:dyDescent="0.3"/>
    <row r="6310" customFormat="1" ht="13.5" x14ac:dyDescent="0.3"/>
    <row r="6311" customFormat="1" ht="13.5" x14ac:dyDescent="0.3"/>
    <row r="6312" customFormat="1" ht="13.5" x14ac:dyDescent="0.3"/>
    <row r="6313" customFormat="1" ht="13.5" x14ac:dyDescent="0.3"/>
    <row r="6314" customFormat="1" ht="13.5" x14ac:dyDescent="0.3"/>
    <row r="6315" customFormat="1" ht="13.5" x14ac:dyDescent="0.3"/>
    <row r="6316" customFormat="1" ht="13.5" x14ac:dyDescent="0.3"/>
    <row r="6317" customFormat="1" ht="13.5" x14ac:dyDescent="0.3"/>
    <row r="6318" customFormat="1" ht="13.5" x14ac:dyDescent="0.3"/>
    <row r="6319" customFormat="1" ht="13.5" x14ac:dyDescent="0.3"/>
    <row r="6320" customFormat="1" ht="13.5" x14ac:dyDescent="0.3"/>
    <row r="6321" customFormat="1" ht="13.5" x14ac:dyDescent="0.3"/>
    <row r="6322" customFormat="1" ht="13.5" x14ac:dyDescent="0.3"/>
    <row r="6323" customFormat="1" ht="13.5" x14ac:dyDescent="0.3"/>
    <row r="6324" customFormat="1" ht="13.5" x14ac:dyDescent="0.3"/>
    <row r="6325" customFormat="1" ht="13.5" x14ac:dyDescent="0.3"/>
    <row r="6326" customFormat="1" ht="13.5" x14ac:dyDescent="0.3"/>
    <row r="6327" customFormat="1" ht="13.5" x14ac:dyDescent="0.3"/>
    <row r="6328" customFormat="1" ht="13.5" x14ac:dyDescent="0.3"/>
    <row r="6329" customFormat="1" ht="13.5" x14ac:dyDescent="0.3"/>
    <row r="6330" customFormat="1" ht="13.5" x14ac:dyDescent="0.3"/>
    <row r="6331" customFormat="1" ht="13.5" x14ac:dyDescent="0.3"/>
    <row r="6332" customFormat="1" ht="13.5" x14ac:dyDescent="0.3"/>
    <row r="6333" customFormat="1" ht="13.5" x14ac:dyDescent="0.3"/>
    <row r="6334" customFormat="1" ht="13.5" x14ac:dyDescent="0.3"/>
    <row r="6335" customFormat="1" ht="13.5" x14ac:dyDescent="0.3"/>
    <row r="6336" customFormat="1" ht="13.5" x14ac:dyDescent="0.3"/>
    <row r="6337" customFormat="1" ht="13.5" x14ac:dyDescent="0.3"/>
    <row r="6338" customFormat="1" ht="13.5" x14ac:dyDescent="0.3"/>
    <row r="6339" customFormat="1" ht="13.5" x14ac:dyDescent="0.3"/>
    <row r="6340" customFormat="1" ht="13.5" x14ac:dyDescent="0.3"/>
    <row r="6341" customFormat="1" ht="13.5" x14ac:dyDescent="0.3"/>
    <row r="6342" customFormat="1" ht="13.5" x14ac:dyDescent="0.3"/>
    <row r="6343" customFormat="1" ht="13.5" x14ac:dyDescent="0.3"/>
    <row r="6344" customFormat="1" ht="13.5" x14ac:dyDescent="0.3"/>
    <row r="6345" customFormat="1" ht="13.5" x14ac:dyDescent="0.3"/>
    <row r="6346" customFormat="1" ht="13.5" x14ac:dyDescent="0.3"/>
    <row r="6347" customFormat="1" ht="13.5" x14ac:dyDescent="0.3"/>
    <row r="6348" customFormat="1" ht="13.5" x14ac:dyDescent="0.3"/>
    <row r="6349" customFormat="1" ht="13.5" x14ac:dyDescent="0.3"/>
    <row r="6350" customFormat="1" ht="13.5" x14ac:dyDescent="0.3"/>
    <row r="6351" customFormat="1" ht="13.5" x14ac:dyDescent="0.3"/>
    <row r="6352" customFormat="1" ht="13.5" x14ac:dyDescent="0.3"/>
    <row r="6353" customFormat="1" ht="13.5" x14ac:dyDescent="0.3"/>
    <row r="6354" customFormat="1" ht="13.5" x14ac:dyDescent="0.3"/>
    <row r="6355" customFormat="1" ht="13.5" x14ac:dyDescent="0.3"/>
    <row r="6356" customFormat="1" ht="13.5" x14ac:dyDescent="0.3"/>
    <row r="6357" customFormat="1" ht="13.5" x14ac:dyDescent="0.3"/>
    <row r="6358" customFormat="1" ht="13.5" x14ac:dyDescent="0.3"/>
    <row r="6359" customFormat="1" ht="13.5" x14ac:dyDescent="0.3"/>
    <row r="6360" customFormat="1" ht="13.5" x14ac:dyDescent="0.3"/>
    <row r="6361" customFormat="1" ht="13.5" x14ac:dyDescent="0.3"/>
    <row r="6362" customFormat="1" ht="13.5" x14ac:dyDescent="0.3"/>
    <row r="6363" customFormat="1" ht="13.5" x14ac:dyDescent="0.3"/>
    <row r="6364" customFormat="1" ht="13.5" x14ac:dyDescent="0.3"/>
    <row r="6365" customFormat="1" ht="13.5" x14ac:dyDescent="0.3"/>
    <row r="6366" customFormat="1" ht="13.5" x14ac:dyDescent="0.3"/>
    <row r="6367" customFormat="1" ht="13.5" x14ac:dyDescent="0.3"/>
    <row r="6368" customFormat="1" ht="13.5" x14ac:dyDescent="0.3"/>
    <row r="6369" customFormat="1" ht="13.5" x14ac:dyDescent="0.3"/>
    <row r="6370" customFormat="1" ht="13.5" x14ac:dyDescent="0.3"/>
    <row r="6371" customFormat="1" ht="13.5" x14ac:dyDescent="0.3"/>
    <row r="6372" customFormat="1" ht="13.5" x14ac:dyDescent="0.3"/>
    <row r="6373" customFormat="1" ht="13.5" x14ac:dyDescent="0.3"/>
    <row r="6374" customFormat="1" ht="13.5" x14ac:dyDescent="0.3"/>
    <row r="6375" customFormat="1" ht="13.5" x14ac:dyDescent="0.3"/>
    <row r="6376" customFormat="1" ht="13.5" x14ac:dyDescent="0.3"/>
    <row r="6377" customFormat="1" ht="13.5" x14ac:dyDescent="0.3"/>
    <row r="6378" customFormat="1" ht="13.5" x14ac:dyDescent="0.3"/>
    <row r="6379" customFormat="1" ht="13.5" x14ac:dyDescent="0.3"/>
    <row r="6380" customFormat="1" ht="13.5" x14ac:dyDescent="0.3"/>
    <row r="6381" customFormat="1" ht="13.5" x14ac:dyDescent="0.3"/>
    <row r="6382" customFormat="1" ht="13.5" x14ac:dyDescent="0.3"/>
    <row r="6383" customFormat="1" ht="13.5" x14ac:dyDescent="0.3"/>
    <row r="6384" customFormat="1" ht="13.5" x14ac:dyDescent="0.3"/>
    <row r="6385" customFormat="1" ht="13.5" x14ac:dyDescent="0.3"/>
    <row r="6386" customFormat="1" ht="13.5" x14ac:dyDescent="0.3"/>
    <row r="6387" customFormat="1" ht="13.5" x14ac:dyDescent="0.3"/>
    <row r="6388" customFormat="1" ht="13.5" x14ac:dyDescent="0.3"/>
    <row r="6389" customFormat="1" ht="13.5" x14ac:dyDescent="0.3"/>
    <row r="6390" customFormat="1" ht="13.5" x14ac:dyDescent="0.3"/>
    <row r="6391" customFormat="1" ht="13.5" x14ac:dyDescent="0.3"/>
    <row r="6392" customFormat="1" ht="13.5" x14ac:dyDescent="0.3"/>
    <row r="6393" customFormat="1" ht="13.5" x14ac:dyDescent="0.3"/>
    <row r="6394" customFormat="1" ht="13.5" x14ac:dyDescent="0.3"/>
    <row r="6395" customFormat="1" ht="13.5" x14ac:dyDescent="0.3"/>
    <row r="6396" customFormat="1" ht="13.5" x14ac:dyDescent="0.3"/>
    <row r="6397" customFormat="1" ht="13.5" x14ac:dyDescent="0.3"/>
    <row r="6398" customFormat="1" ht="13.5" x14ac:dyDescent="0.3"/>
    <row r="6399" customFormat="1" ht="13.5" x14ac:dyDescent="0.3"/>
    <row r="6400" customFormat="1" ht="13.5" x14ac:dyDescent="0.3"/>
    <row r="6401" customFormat="1" ht="13.5" x14ac:dyDescent="0.3"/>
    <row r="6402" customFormat="1" ht="13.5" x14ac:dyDescent="0.3"/>
    <row r="6403" customFormat="1" ht="13.5" x14ac:dyDescent="0.3"/>
    <row r="6404" customFormat="1" ht="13.5" x14ac:dyDescent="0.3"/>
    <row r="6405" customFormat="1" ht="13.5" x14ac:dyDescent="0.3"/>
    <row r="6406" customFormat="1" ht="13.5" x14ac:dyDescent="0.3"/>
    <row r="6407" customFormat="1" ht="13.5" x14ac:dyDescent="0.3"/>
    <row r="6408" customFormat="1" ht="13.5" x14ac:dyDescent="0.3"/>
    <row r="6409" customFormat="1" ht="13.5" x14ac:dyDescent="0.3"/>
    <row r="6410" customFormat="1" ht="13.5" x14ac:dyDescent="0.3"/>
    <row r="6411" customFormat="1" ht="13.5" x14ac:dyDescent="0.3"/>
    <row r="6412" customFormat="1" ht="13.5" x14ac:dyDescent="0.3"/>
    <row r="6413" customFormat="1" ht="13.5" x14ac:dyDescent="0.3"/>
    <row r="6414" customFormat="1" ht="13.5" x14ac:dyDescent="0.3"/>
    <row r="6415" customFormat="1" ht="13.5" x14ac:dyDescent="0.3"/>
    <row r="6416" customFormat="1" ht="13.5" x14ac:dyDescent="0.3"/>
    <row r="6417" customFormat="1" ht="13.5" x14ac:dyDescent="0.3"/>
    <row r="6418" customFormat="1" ht="13.5" x14ac:dyDescent="0.3"/>
    <row r="6419" customFormat="1" ht="13.5" x14ac:dyDescent="0.3"/>
    <row r="6420" customFormat="1" ht="13.5" x14ac:dyDescent="0.3"/>
    <row r="6421" customFormat="1" ht="13.5" x14ac:dyDescent="0.3"/>
    <row r="6422" customFormat="1" ht="13.5" x14ac:dyDescent="0.3"/>
    <row r="6423" customFormat="1" ht="13.5" x14ac:dyDescent="0.3"/>
    <row r="6424" customFormat="1" ht="13.5" x14ac:dyDescent="0.3"/>
    <row r="6425" customFormat="1" ht="13.5" x14ac:dyDescent="0.3"/>
    <row r="6426" customFormat="1" ht="13.5" x14ac:dyDescent="0.3"/>
    <row r="6427" customFormat="1" ht="13.5" x14ac:dyDescent="0.3"/>
    <row r="6428" customFormat="1" ht="13.5" x14ac:dyDescent="0.3"/>
    <row r="6429" customFormat="1" ht="13.5" x14ac:dyDescent="0.3"/>
    <row r="6430" customFormat="1" ht="13.5" x14ac:dyDescent="0.3"/>
    <row r="6431" customFormat="1" ht="13.5" x14ac:dyDescent="0.3"/>
    <row r="6432" customFormat="1" ht="13.5" x14ac:dyDescent="0.3"/>
    <row r="6433" customFormat="1" ht="13.5" x14ac:dyDescent="0.3"/>
    <row r="6434" customFormat="1" ht="13.5" x14ac:dyDescent="0.3"/>
    <row r="6435" customFormat="1" ht="13.5" x14ac:dyDescent="0.3"/>
    <row r="6436" customFormat="1" ht="13.5" x14ac:dyDescent="0.3"/>
    <row r="6437" customFormat="1" ht="13.5" x14ac:dyDescent="0.3"/>
    <row r="6438" customFormat="1" ht="13.5" x14ac:dyDescent="0.3"/>
    <row r="6439" customFormat="1" ht="13.5" x14ac:dyDescent="0.3"/>
    <row r="6440" customFormat="1" ht="13.5" x14ac:dyDescent="0.3"/>
    <row r="6441" customFormat="1" ht="13.5" x14ac:dyDescent="0.3"/>
    <row r="6442" customFormat="1" ht="13.5" x14ac:dyDescent="0.3"/>
    <row r="6443" customFormat="1" ht="13.5" x14ac:dyDescent="0.3"/>
    <row r="6444" customFormat="1" ht="13.5" x14ac:dyDescent="0.3"/>
    <row r="6445" customFormat="1" ht="13.5" x14ac:dyDescent="0.3"/>
    <row r="6446" customFormat="1" ht="13.5" x14ac:dyDescent="0.3"/>
    <row r="6447" customFormat="1" ht="13.5" x14ac:dyDescent="0.3"/>
    <row r="6448" customFormat="1" ht="13.5" x14ac:dyDescent="0.3"/>
    <row r="6449" customFormat="1" ht="13.5" x14ac:dyDescent="0.3"/>
    <row r="6450" customFormat="1" ht="13.5" x14ac:dyDescent="0.3"/>
    <row r="6451" customFormat="1" ht="13.5" x14ac:dyDescent="0.3"/>
    <row r="6452" customFormat="1" ht="13.5" x14ac:dyDescent="0.3"/>
    <row r="6453" customFormat="1" ht="13.5" x14ac:dyDescent="0.3"/>
    <row r="6454" customFormat="1" ht="13.5" x14ac:dyDescent="0.3"/>
    <row r="6455" customFormat="1" ht="13.5" x14ac:dyDescent="0.3"/>
    <row r="6456" customFormat="1" ht="13.5" x14ac:dyDescent="0.3"/>
    <row r="6457" customFormat="1" ht="13.5" x14ac:dyDescent="0.3"/>
    <row r="6458" customFormat="1" ht="13.5" x14ac:dyDescent="0.3"/>
    <row r="6459" customFormat="1" ht="13.5" x14ac:dyDescent="0.3"/>
    <row r="6460" customFormat="1" ht="13.5" x14ac:dyDescent="0.3"/>
    <row r="6461" customFormat="1" ht="13.5" x14ac:dyDescent="0.3"/>
    <row r="6462" customFormat="1" ht="13.5" x14ac:dyDescent="0.3"/>
    <row r="6463" customFormat="1" ht="13.5" x14ac:dyDescent="0.3"/>
    <row r="6464" customFormat="1" ht="13.5" x14ac:dyDescent="0.3"/>
    <row r="6465" customFormat="1" ht="13.5" x14ac:dyDescent="0.3"/>
    <row r="6466" customFormat="1" ht="13.5" x14ac:dyDescent="0.3"/>
    <row r="6467" customFormat="1" ht="13.5" x14ac:dyDescent="0.3"/>
    <row r="6468" customFormat="1" ht="13.5" x14ac:dyDescent="0.3"/>
    <row r="6469" customFormat="1" ht="13.5" x14ac:dyDescent="0.3"/>
    <row r="6470" customFormat="1" ht="13.5" x14ac:dyDescent="0.3"/>
    <row r="6471" customFormat="1" ht="13.5" x14ac:dyDescent="0.3"/>
    <row r="6472" customFormat="1" ht="13.5" x14ac:dyDescent="0.3"/>
    <row r="6473" customFormat="1" ht="13.5" x14ac:dyDescent="0.3"/>
    <row r="6474" customFormat="1" ht="13.5" x14ac:dyDescent="0.3"/>
    <row r="6475" customFormat="1" ht="13.5" x14ac:dyDescent="0.3"/>
    <row r="6476" customFormat="1" ht="13.5" x14ac:dyDescent="0.3"/>
    <row r="6477" customFormat="1" ht="13.5" x14ac:dyDescent="0.3"/>
    <row r="6478" customFormat="1" ht="13.5" x14ac:dyDescent="0.3"/>
    <row r="6479" customFormat="1" ht="13.5" x14ac:dyDescent="0.3"/>
    <row r="6480" customFormat="1" ht="13.5" x14ac:dyDescent="0.3"/>
    <row r="6481" customFormat="1" ht="13.5" x14ac:dyDescent="0.3"/>
    <row r="6482" customFormat="1" ht="13.5" x14ac:dyDescent="0.3"/>
    <row r="6483" customFormat="1" ht="13.5" x14ac:dyDescent="0.3"/>
    <row r="6484" customFormat="1" ht="13.5" x14ac:dyDescent="0.3"/>
    <row r="6485" customFormat="1" ht="13.5" x14ac:dyDescent="0.3"/>
    <row r="6486" customFormat="1" ht="13.5" x14ac:dyDescent="0.3"/>
    <row r="6487" customFormat="1" ht="13.5" x14ac:dyDescent="0.3"/>
    <row r="6488" customFormat="1" ht="13.5" x14ac:dyDescent="0.3"/>
    <row r="6489" customFormat="1" ht="13.5" x14ac:dyDescent="0.3"/>
    <row r="6490" customFormat="1" ht="13.5" x14ac:dyDescent="0.3"/>
    <row r="6491" customFormat="1" ht="13.5" x14ac:dyDescent="0.3"/>
    <row r="6492" customFormat="1" ht="13.5" x14ac:dyDescent="0.3"/>
    <row r="6493" customFormat="1" ht="13.5" x14ac:dyDescent="0.3"/>
    <row r="6494" customFormat="1" ht="13.5" x14ac:dyDescent="0.3"/>
    <row r="6495" customFormat="1" ht="13.5" x14ac:dyDescent="0.3"/>
    <row r="6496" customFormat="1" ht="13.5" x14ac:dyDescent="0.3"/>
    <row r="6497" customFormat="1" ht="13.5" x14ac:dyDescent="0.3"/>
    <row r="6498" customFormat="1" ht="13.5" x14ac:dyDescent="0.3"/>
    <row r="6499" customFormat="1" ht="13.5" x14ac:dyDescent="0.3"/>
    <row r="6500" customFormat="1" ht="13.5" x14ac:dyDescent="0.3"/>
    <row r="6501" customFormat="1" ht="13.5" x14ac:dyDescent="0.3"/>
    <row r="6502" customFormat="1" ht="13.5" x14ac:dyDescent="0.3"/>
    <row r="6503" customFormat="1" ht="13.5" x14ac:dyDescent="0.3"/>
    <row r="6504" customFormat="1" ht="13.5" x14ac:dyDescent="0.3"/>
    <row r="6505" customFormat="1" ht="13.5" x14ac:dyDescent="0.3"/>
    <row r="6506" customFormat="1" ht="13.5" x14ac:dyDescent="0.3"/>
    <row r="6507" customFormat="1" ht="13.5" x14ac:dyDescent="0.3"/>
    <row r="6508" customFormat="1" ht="13.5" x14ac:dyDescent="0.3"/>
    <row r="6509" customFormat="1" ht="13.5" x14ac:dyDescent="0.3"/>
    <row r="6510" customFormat="1" ht="13.5" x14ac:dyDescent="0.3"/>
    <row r="6511" customFormat="1" ht="13.5" x14ac:dyDescent="0.3"/>
    <row r="6512" customFormat="1" ht="13.5" x14ac:dyDescent="0.3"/>
    <row r="6513" customFormat="1" ht="13.5" x14ac:dyDescent="0.3"/>
    <row r="6514" customFormat="1" ht="13.5" x14ac:dyDescent="0.3"/>
    <row r="6515" customFormat="1" ht="13.5" x14ac:dyDescent="0.3"/>
    <row r="6516" customFormat="1" ht="13.5" x14ac:dyDescent="0.3"/>
    <row r="6517" customFormat="1" ht="13.5" x14ac:dyDescent="0.3"/>
    <row r="6518" customFormat="1" ht="13.5" x14ac:dyDescent="0.3"/>
    <row r="6519" customFormat="1" ht="13.5" x14ac:dyDescent="0.3"/>
    <row r="6520" customFormat="1" ht="13.5" x14ac:dyDescent="0.3"/>
    <row r="6521" customFormat="1" ht="13.5" x14ac:dyDescent="0.3"/>
    <row r="6522" customFormat="1" ht="13.5" x14ac:dyDescent="0.3"/>
    <row r="6523" customFormat="1" ht="13.5" x14ac:dyDescent="0.3"/>
    <row r="6524" customFormat="1" ht="13.5" x14ac:dyDescent="0.3"/>
    <row r="6525" customFormat="1" ht="13.5" x14ac:dyDescent="0.3"/>
    <row r="6526" customFormat="1" ht="13.5" x14ac:dyDescent="0.3"/>
    <row r="6527" customFormat="1" ht="13.5" x14ac:dyDescent="0.3"/>
    <row r="6528" customFormat="1" ht="13.5" x14ac:dyDescent="0.3"/>
    <row r="6529" customFormat="1" ht="13.5" x14ac:dyDescent="0.3"/>
    <row r="6530" customFormat="1" ht="13.5" x14ac:dyDescent="0.3"/>
    <row r="6531" customFormat="1" ht="13.5" x14ac:dyDescent="0.3"/>
    <row r="6532" customFormat="1" ht="13.5" x14ac:dyDescent="0.3"/>
    <row r="6533" customFormat="1" ht="13.5" x14ac:dyDescent="0.3"/>
    <row r="6534" customFormat="1" ht="13.5" x14ac:dyDescent="0.3"/>
    <row r="6535" customFormat="1" ht="13.5" x14ac:dyDescent="0.3"/>
    <row r="6536" customFormat="1" ht="13.5" x14ac:dyDescent="0.3"/>
    <row r="6537" customFormat="1" ht="13.5" x14ac:dyDescent="0.3"/>
    <row r="6538" customFormat="1" ht="13.5" x14ac:dyDescent="0.3"/>
    <row r="6539" customFormat="1" ht="13.5" x14ac:dyDescent="0.3"/>
    <row r="6540" customFormat="1" ht="13.5" x14ac:dyDescent="0.3"/>
    <row r="6541" customFormat="1" ht="13.5" x14ac:dyDescent="0.3"/>
    <row r="6542" customFormat="1" ht="13.5" x14ac:dyDescent="0.3"/>
    <row r="6543" customFormat="1" ht="13.5" x14ac:dyDescent="0.3"/>
    <row r="6544" customFormat="1" ht="13.5" x14ac:dyDescent="0.3"/>
    <row r="6545" customFormat="1" ht="13.5" x14ac:dyDescent="0.3"/>
    <row r="6546" customFormat="1" ht="13.5" x14ac:dyDescent="0.3"/>
    <row r="6547" customFormat="1" ht="13.5" x14ac:dyDescent="0.3"/>
    <row r="6548" customFormat="1" ht="13.5" x14ac:dyDescent="0.3"/>
    <row r="6549" customFormat="1" ht="13.5" x14ac:dyDescent="0.3"/>
    <row r="6550" customFormat="1" ht="13.5" x14ac:dyDescent="0.3"/>
    <row r="6551" customFormat="1" ht="13.5" x14ac:dyDescent="0.3"/>
    <row r="6552" customFormat="1" ht="13.5" x14ac:dyDescent="0.3"/>
    <row r="6553" customFormat="1" ht="13.5" x14ac:dyDescent="0.3"/>
    <row r="6554" customFormat="1" ht="13.5" x14ac:dyDescent="0.3"/>
    <row r="6555" customFormat="1" ht="13.5" x14ac:dyDescent="0.3"/>
    <row r="6556" customFormat="1" ht="13.5" x14ac:dyDescent="0.3"/>
    <row r="6557" customFormat="1" ht="13.5" x14ac:dyDescent="0.3"/>
    <row r="6558" customFormat="1" ht="13.5" x14ac:dyDescent="0.3"/>
    <row r="6559" customFormat="1" ht="13.5" x14ac:dyDescent="0.3"/>
    <row r="6560" customFormat="1" ht="13.5" x14ac:dyDescent="0.3"/>
    <row r="6561" customFormat="1" ht="13.5" x14ac:dyDescent="0.3"/>
    <row r="6562" customFormat="1" ht="13.5" x14ac:dyDescent="0.3"/>
    <row r="6563" customFormat="1" ht="13.5" x14ac:dyDescent="0.3"/>
    <row r="6564" customFormat="1" ht="13.5" x14ac:dyDescent="0.3"/>
    <row r="6565" customFormat="1" ht="13.5" x14ac:dyDescent="0.3"/>
    <row r="6566" customFormat="1" ht="13.5" x14ac:dyDescent="0.3"/>
    <row r="6567" customFormat="1" ht="13.5" x14ac:dyDescent="0.3"/>
    <row r="6568" customFormat="1" ht="13.5" x14ac:dyDescent="0.3"/>
    <row r="6569" customFormat="1" ht="13.5" x14ac:dyDescent="0.3"/>
    <row r="6570" customFormat="1" ht="13.5" x14ac:dyDescent="0.3"/>
    <row r="6571" customFormat="1" ht="13.5" x14ac:dyDescent="0.3"/>
    <row r="6572" customFormat="1" ht="13.5" x14ac:dyDescent="0.3"/>
    <row r="6573" customFormat="1" ht="13.5" x14ac:dyDescent="0.3"/>
    <row r="6574" customFormat="1" ht="13.5" x14ac:dyDescent="0.3"/>
    <row r="6575" customFormat="1" ht="13.5" x14ac:dyDescent="0.3"/>
    <row r="6576" customFormat="1" ht="13.5" x14ac:dyDescent="0.3"/>
    <row r="6577" customFormat="1" ht="13.5" x14ac:dyDescent="0.3"/>
    <row r="6578" customFormat="1" ht="13.5" x14ac:dyDescent="0.3"/>
    <row r="6579" customFormat="1" ht="13.5" x14ac:dyDescent="0.3"/>
    <row r="6580" customFormat="1" ht="13.5" x14ac:dyDescent="0.3"/>
    <row r="6581" customFormat="1" ht="13.5" x14ac:dyDescent="0.3"/>
    <row r="6582" customFormat="1" ht="13.5" x14ac:dyDescent="0.3"/>
    <row r="6583" customFormat="1" ht="13.5" x14ac:dyDescent="0.3"/>
    <row r="6584" customFormat="1" ht="13.5" x14ac:dyDescent="0.3"/>
    <row r="6585" customFormat="1" ht="13.5" x14ac:dyDescent="0.3"/>
    <row r="6586" customFormat="1" ht="13.5" x14ac:dyDescent="0.3"/>
    <row r="6587" customFormat="1" ht="13.5" x14ac:dyDescent="0.3"/>
    <row r="6588" customFormat="1" ht="13.5" x14ac:dyDescent="0.3"/>
    <row r="6589" customFormat="1" ht="13.5" x14ac:dyDescent="0.3"/>
    <row r="6590" customFormat="1" ht="13.5" x14ac:dyDescent="0.3"/>
    <row r="6591" customFormat="1" ht="13.5" x14ac:dyDescent="0.3"/>
    <row r="6592" customFormat="1" ht="13.5" x14ac:dyDescent="0.3"/>
    <row r="6593" customFormat="1" ht="13.5" x14ac:dyDescent="0.3"/>
    <row r="6594" customFormat="1" ht="13.5" x14ac:dyDescent="0.3"/>
    <row r="6595" customFormat="1" ht="13.5" x14ac:dyDescent="0.3"/>
    <row r="6596" customFormat="1" ht="13.5" x14ac:dyDescent="0.3"/>
    <row r="6597" customFormat="1" ht="13.5" x14ac:dyDescent="0.3"/>
    <row r="6598" customFormat="1" ht="13.5" x14ac:dyDescent="0.3"/>
    <row r="6599" customFormat="1" ht="13.5" x14ac:dyDescent="0.3"/>
    <row r="6600" customFormat="1" ht="13.5" x14ac:dyDescent="0.3"/>
    <row r="6601" customFormat="1" ht="13.5" x14ac:dyDescent="0.3"/>
    <row r="6602" customFormat="1" ht="13.5" x14ac:dyDescent="0.3"/>
    <row r="6603" customFormat="1" ht="13.5" x14ac:dyDescent="0.3"/>
    <row r="6604" customFormat="1" ht="13.5" x14ac:dyDescent="0.3"/>
    <row r="6605" customFormat="1" ht="13.5" x14ac:dyDescent="0.3"/>
    <row r="6606" customFormat="1" ht="13.5" x14ac:dyDescent="0.3"/>
    <row r="6607" customFormat="1" ht="13.5" x14ac:dyDescent="0.3"/>
    <row r="6608" customFormat="1" ht="13.5" x14ac:dyDescent="0.3"/>
    <row r="6609" customFormat="1" ht="13.5" x14ac:dyDescent="0.3"/>
    <row r="6610" customFormat="1" ht="13.5" x14ac:dyDescent="0.3"/>
    <row r="6611" customFormat="1" ht="13.5" x14ac:dyDescent="0.3"/>
    <row r="6612" customFormat="1" ht="13.5" x14ac:dyDescent="0.3"/>
    <row r="6613" customFormat="1" ht="13.5" x14ac:dyDescent="0.3"/>
    <row r="6614" customFormat="1" ht="13.5" x14ac:dyDescent="0.3"/>
    <row r="6615" customFormat="1" ht="13.5" x14ac:dyDescent="0.3"/>
    <row r="6616" customFormat="1" ht="13.5" x14ac:dyDescent="0.3"/>
    <row r="6617" customFormat="1" ht="13.5" x14ac:dyDescent="0.3"/>
    <row r="6618" customFormat="1" ht="13.5" x14ac:dyDescent="0.3"/>
    <row r="6619" customFormat="1" ht="13.5" x14ac:dyDescent="0.3"/>
    <row r="6620" customFormat="1" ht="13.5" x14ac:dyDescent="0.3"/>
    <row r="6621" customFormat="1" ht="13.5" x14ac:dyDescent="0.3"/>
    <row r="6622" customFormat="1" ht="13.5" x14ac:dyDescent="0.3"/>
    <row r="6623" customFormat="1" ht="13.5" x14ac:dyDescent="0.3"/>
    <row r="6624" customFormat="1" ht="13.5" x14ac:dyDescent="0.3"/>
    <row r="6625" customFormat="1" ht="13.5" x14ac:dyDescent="0.3"/>
    <row r="6626" customFormat="1" ht="13.5" x14ac:dyDescent="0.3"/>
    <row r="6627" customFormat="1" ht="13.5" x14ac:dyDescent="0.3"/>
    <row r="6628" customFormat="1" ht="13.5" x14ac:dyDescent="0.3"/>
    <row r="6629" customFormat="1" ht="13.5" x14ac:dyDescent="0.3"/>
    <row r="6630" customFormat="1" ht="13.5" x14ac:dyDescent="0.3"/>
    <row r="6631" customFormat="1" ht="13.5" x14ac:dyDescent="0.3"/>
    <row r="6632" customFormat="1" ht="13.5" x14ac:dyDescent="0.3"/>
    <row r="6633" customFormat="1" ht="13.5" x14ac:dyDescent="0.3"/>
    <row r="6634" customFormat="1" ht="13.5" x14ac:dyDescent="0.3"/>
    <row r="6635" customFormat="1" ht="13.5" x14ac:dyDescent="0.3"/>
    <row r="6636" customFormat="1" ht="13.5" x14ac:dyDescent="0.3"/>
    <row r="6637" customFormat="1" ht="13.5" x14ac:dyDescent="0.3"/>
    <row r="6638" customFormat="1" ht="13.5" x14ac:dyDescent="0.3"/>
    <row r="6639" customFormat="1" ht="13.5" x14ac:dyDescent="0.3"/>
    <row r="6640" customFormat="1" ht="13.5" x14ac:dyDescent="0.3"/>
    <row r="6641" customFormat="1" ht="13.5" x14ac:dyDescent="0.3"/>
    <row r="6642" customFormat="1" ht="13.5" x14ac:dyDescent="0.3"/>
    <row r="6643" customFormat="1" ht="13.5" x14ac:dyDescent="0.3"/>
    <row r="6644" customFormat="1" ht="13.5" x14ac:dyDescent="0.3"/>
    <row r="6645" customFormat="1" ht="13.5" x14ac:dyDescent="0.3"/>
    <row r="6646" customFormat="1" ht="13.5" x14ac:dyDescent="0.3"/>
    <row r="6647" customFormat="1" ht="13.5" x14ac:dyDescent="0.3"/>
    <row r="6648" customFormat="1" ht="13.5" x14ac:dyDescent="0.3"/>
    <row r="6649" customFormat="1" ht="13.5" x14ac:dyDescent="0.3"/>
    <row r="6650" customFormat="1" ht="13.5" x14ac:dyDescent="0.3"/>
    <row r="6651" customFormat="1" ht="13.5" x14ac:dyDescent="0.3"/>
    <row r="6652" customFormat="1" ht="13.5" x14ac:dyDescent="0.3"/>
    <row r="6653" customFormat="1" ht="13.5" x14ac:dyDescent="0.3"/>
    <row r="6654" customFormat="1" ht="13.5" x14ac:dyDescent="0.3"/>
    <row r="6655" customFormat="1" ht="13.5" x14ac:dyDescent="0.3"/>
    <row r="6656" customFormat="1" ht="13.5" x14ac:dyDescent="0.3"/>
    <row r="6657" customFormat="1" ht="13.5" x14ac:dyDescent="0.3"/>
    <row r="6658" customFormat="1" ht="13.5" x14ac:dyDescent="0.3"/>
    <row r="6659" customFormat="1" ht="13.5" x14ac:dyDescent="0.3"/>
    <row r="6660" customFormat="1" ht="13.5" x14ac:dyDescent="0.3"/>
    <row r="6661" customFormat="1" ht="13.5" x14ac:dyDescent="0.3"/>
    <row r="6662" customFormat="1" ht="13.5" x14ac:dyDescent="0.3"/>
    <row r="6663" customFormat="1" ht="13.5" x14ac:dyDescent="0.3"/>
    <row r="6664" customFormat="1" ht="13.5" x14ac:dyDescent="0.3"/>
    <row r="6665" customFormat="1" ht="13.5" x14ac:dyDescent="0.3"/>
    <row r="6666" customFormat="1" ht="13.5" x14ac:dyDescent="0.3"/>
    <row r="6667" customFormat="1" ht="13.5" x14ac:dyDescent="0.3"/>
    <row r="6668" customFormat="1" ht="13.5" x14ac:dyDescent="0.3"/>
    <row r="6669" customFormat="1" ht="13.5" x14ac:dyDescent="0.3"/>
    <row r="6670" customFormat="1" ht="13.5" x14ac:dyDescent="0.3"/>
    <row r="6671" customFormat="1" ht="13.5" x14ac:dyDescent="0.3"/>
    <row r="6672" customFormat="1" ht="13.5" x14ac:dyDescent="0.3"/>
    <row r="6673" customFormat="1" ht="13.5" x14ac:dyDescent="0.3"/>
    <row r="6674" customFormat="1" ht="13.5" x14ac:dyDescent="0.3"/>
    <row r="6675" customFormat="1" ht="13.5" x14ac:dyDescent="0.3"/>
    <row r="6676" customFormat="1" ht="13.5" x14ac:dyDescent="0.3"/>
    <row r="6677" customFormat="1" ht="13.5" x14ac:dyDescent="0.3"/>
    <row r="6678" customFormat="1" ht="13.5" x14ac:dyDescent="0.3"/>
    <row r="6679" customFormat="1" ht="13.5" x14ac:dyDescent="0.3"/>
    <row r="6680" customFormat="1" ht="13.5" x14ac:dyDescent="0.3"/>
    <row r="6681" customFormat="1" ht="13.5" x14ac:dyDescent="0.3"/>
    <row r="6682" customFormat="1" ht="13.5" x14ac:dyDescent="0.3"/>
    <row r="6683" customFormat="1" ht="13.5" x14ac:dyDescent="0.3"/>
    <row r="6684" customFormat="1" ht="13.5" x14ac:dyDescent="0.3"/>
    <row r="6685" customFormat="1" ht="13.5" x14ac:dyDescent="0.3"/>
    <row r="6686" customFormat="1" ht="13.5" x14ac:dyDescent="0.3"/>
    <row r="6687" customFormat="1" ht="13.5" x14ac:dyDescent="0.3"/>
    <row r="6688" customFormat="1" ht="13.5" x14ac:dyDescent="0.3"/>
    <row r="6689" customFormat="1" ht="13.5" x14ac:dyDescent="0.3"/>
    <row r="6690" customFormat="1" ht="13.5" x14ac:dyDescent="0.3"/>
    <row r="6691" customFormat="1" ht="13.5" x14ac:dyDescent="0.3"/>
    <row r="6692" customFormat="1" ht="13.5" x14ac:dyDescent="0.3"/>
    <row r="6693" customFormat="1" ht="13.5" x14ac:dyDescent="0.3"/>
    <row r="6694" customFormat="1" ht="13.5" x14ac:dyDescent="0.3"/>
    <row r="6695" customFormat="1" ht="13.5" x14ac:dyDescent="0.3"/>
    <row r="6696" customFormat="1" ht="13.5" x14ac:dyDescent="0.3"/>
    <row r="6697" customFormat="1" ht="13.5" x14ac:dyDescent="0.3"/>
    <row r="6698" customFormat="1" ht="13.5" x14ac:dyDescent="0.3"/>
    <row r="6699" customFormat="1" ht="13.5" x14ac:dyDescent="0.3"/>
    <row r="6700" customFormat="1" ht="13.5" x14ac:dyDescent="0.3"/>
    <row r="6701" customFormat="1" ht="13.5" x14ac:dyDescent="0.3"/>
    <row r="6702" customFormat="1" ht="13.5" x14ac:dyDescent="0.3"/>
    <row r="6703" customFormat="1" ht="13.5" x14ac:dyDescent="0.3"/>
    <row r="6704" customFormat="1" ht="13.5" x14ac:dyDescent="0.3"/>
    <row r="6705" customFormat="1" ht="13.5" x14ac:dyDescent="0.3"/>
    <row r="6706" customFormat="1" ht="13.5" x14ac:dyDescent="0.3"/>
    <row r="6707" customFormat="1" ht="13.5" x14ac:dyDescent="0.3"/>
    <row r="6708" customFormat="1" ht="13.5" x14ac:dyDescent="0.3"/>
    <row r="6709" customFormat="1" ht="13.5" x14ac:dyDescent="0.3"/>
    <row r="6710" customFormat="1" ht="13.5" x14ac:dyDescent="0.3"/>
    <row r="6711" customFormat="1" ht="13.5" x14ac:dyDescent="0.3"/>
    <row r="6712" customFormat="1" ht="13.5" x14ac:dyDescent="0.3"/>
    <row r="6713" customFormat="1" ht="13.5" x14ac:dyDescent="0.3"/>
    <row r="6714" customFormat="1" ht="13.5" x14ac:dyDescent="0.3"/>
    <row r="6715" customFormat="1" ht="13.5" x14ac:dyDescent="0.3"/>
    <row r="6716" customFormat="1" ht="13.5" x14ac:dyDescent="0.3"/>
    <row r="6717" customFormat="1" ht="13.5" x14ac:dyDescent="0.3"/>
    <row r="6718" customFormat="1" ht="13.5" x14ac:dyDescent="0.3"/>
    <row r="6719" customFormat="1" ht="13.5" x14ac:dyDescent="0.3"/>
    <row r="6720" customFormat="1" ht="13.5" x14ac:dyDescent="0.3"/>
    <row r="6721" customFormat="1" ht="13.5" x14ac:dyDescent="0.3"/>
    <row r="6722" customFormat="1" ht="13.5" x14ac:dyDescent="0.3"/>
    <row r="6723" customFormat="1" ht="13.5" x14ac:dyDescent="0.3"/>
    <row r="6724" customFormat="1" ht="13.5" x14ac:dyDescent="0.3"/>
    <row r="6725" customFormat="1" ht="13.5" x14ac:dyDescent="0.3"/>
    <row r="6726" customFormat="1" ht="13.5" x14ac:dyDescent="0.3"/>
    <row r="6727" customFormat="1" ht="13.5" x14ac:dyDescent="0.3"/>
    <row r="6728" customFormat="1" ht="13.5" x14ac:dyDescent="0.3"/>
    <row r="6729" customFormat="1" ht="13.5" x14ac:dyDescent="0.3"/>
    <row r="6730" customFormat="1" ht="13.5" x14ac:dyDescent="0.3"/>
    <row r="6731" customFormat="1" ht="13.5" x14ac:dyDescent="0.3"/>
    <row r="6732" customFormat="1" ht="13.5" x14ac:dyDescent="0.3"/>
    <row r="6733" customFormat="1" ht="13.5" x14ac:dyDescent="0.3"/>
    <row r="6734" customFormat="1" ht="13.5" x14ac:dyDescent="0.3"/>
    <row r="6735" customFormat="1" ht="13.5" x14ac:dyDescent="0.3"/>
    <row r="6736" customFormat="1" ht="13.5" x14ac:dyDescent="0.3"/>
    <row r="6737" customFormat="1" ht="13.5" x14ac:dyDescent="0.3"/>
    <row r="6738" customFormat="1" ht="13.5" x14ac:dyDescent="0.3"/>
    <row r="6739" customFormat="1" ht="13.5" x14ac:dyDescent="0.3"/>
    <row r="6740" customFormat="1" ht="13.5" x14ac:dyDescent="0.3"/>
    <row r="6741" customFormat="1" ht="13.5" x14ac:dyDescent="0.3"/>
    <row r="6742" customFormat="1" ht="13.5" x14ac:dyDescent="0.3"/>
    <row r="6743" customFormat="1" ht="13.5" x14ac:dyDescent="0.3"/>
    <row r="6744" customFormat="1" ht="13.5" x14ac:dyDescent="0.3"/>
    <row r="6745" customFormat="1" ht="13.5" x14ac:dyDescent="0.3"/>
    <row r="6746" customFormat="1" ht="13.5" x14ac:dyDescent="0.3"/>
    <row r="6747" customFormat="1" ht="13.5" x14ac:dyDescent="0.3"/>
    <row r="6748" customFormat="1" ht="13.5" x14ac:dyDescent="0.3"/>
    <row r="6749" customFormat="1" ht="13.5" x14ac:dyDescent="0.3"/>
    <row r="6750" customFormat="1" ht="13.5" x14ac:dyDescent="0.3"/>
    <row r="6751" customFormat="1" ht="13.5" x14ac:dyDescent="0.3"/>
    <row r="6752" customFormat="1" ht="13.5" x14ac:dyDescent="0.3"/>
    <row r="6753" customFormat="1" ht="13.5" x14ac:dyDescent="0.3"/>
    <row r="6754" customFormat="1" ht="13.5" x14ac:dyDescent="0.3"/>
    <row r="6755" customFormat="1" ht="13.5" x14ac:dyDescent="0.3"/>
    <row r="6756" customFormat="1" ht="13.5" x14ac:dyDescent="0.3"/>
    <row r="6757" customFormat="1" ht="13.5" x14ac:dyDescent="0.3"/>
    <row r="6758" customFormat="1" ht="13.5" x14ac:dyDescent="0.3"/>
    <row r="6759" customFormat="1" ht="13.5" x14ac:dyDescent="0.3"/>
    <row r="6760" customFormat="1" ht="13.5" x14ac:dyDescent="0.3"/>
    <row r="6761" customFormat="1" ht="13.5" x14ac:dyDescent="0.3"/>
    <row r="6762" customFormat="1" ht="13.5" x14ac:dyDescent="0.3"/>
    <row r="6763" customFormat="1" ht="13.5" x14ac:dyDescent="0.3"/>
    <row r="6764" customFormat="1" ht="13.5" x14ac:dyDescent="0.3"/>
    <row r="6765" customFormat="1" ht="13.5" x14ac:dyDescent="0.3"/>
    <row r="6766" customFormat="1" ht="13.5" x14ac:dyDescent="0.3"/>
    <row r="6767" customFormat="1" ht="13.5" x14ac:dyDescent="0.3"/>
    <row r="6768" customFormat="1" ht="13.5" x14ac:dyDescent="0.3"/>
    <row r="6769" customFormat="1" ht="13.5" x14ac:dyDescent="0.3"/>
    <row r="6770" customFormat="1" ht="13.5" x14ac:dyDescent="0.3"/>
    <row r="6771" customFormat="1" ht="13.5" x14ac:dyDescent="0.3"/>
    <row r="6772" customFormat="1" ht="13.5" x14ac:dyDescent="0.3"/>
    <row r="6773" customFormat="1" ht="13.5" x14ac:dyDescent="0.3"/>
    <row r="6774" customFormat="1" ht="13.5" x14ac:dyDescent="0.3"/>
    <row r="6775" customFormat="1" ht="13.5" x14ac:dyDescent="0.3"/>
    <row r="6776" customFormat="1" ht="13.5" x14ac:dyDescent="0.3"/>
    <row r="6777" customFormat="1" ht="13.5" x14ac:dyDescent="0.3"/>
    <row r="6778" customFormat="1" ht="13.5" x14ac:dyDescent="0.3"/>
    <row r="6779" customFormat="1" ht="13.5" x14ac:dyDescent="0.3"/>
    <row r="6780" customFormat="1" ht="13.5" x14ac:dyDescent="0.3"/>
    <row r="6781" customFormat="1" ht="13.5" x14ac:dyDescent="0.3"/>
    <row r="6782" customFormat="1" ht="13.5" x14ac:dyDescent="0.3"/>
    <row r="6783" customFormat="1" ht="13.5" x14ac:dyDescent="0.3"/>
    <row r="6784" customFormat="1" ht="13.5" x14ac:dyDescent="0.3"/>
    <row r="6785" customFormat="1" ht="13.5" x14ac:dyDescent="0.3"/>
    <row r="6786" customFormat="1" ht="13.5" x14ac:dyDescent="0.3"/>
    <row r="6787" customFormat="1" ht="13.5" x14ac:dyDescent="0.3"/>
    <row r="6788" customFormat="1" ht="13.5" x14ac:dyDescent="0.3"/>
    <row r="6789" customFormat="1" ht="13.5" x14ac:dyDescent="0.3"/>
    <row r="6790" customFormat="1" ht="13.5" x14ac:dyDescent="0.3"/>
    <row r="6791" customFormat="1" ht="13.5" x14ac:dyDescent="0.3"/>
    <row r="6792" customFormat="1" ht="13.5" x14ac:dyDescent="0.3"/>
    <row r="6793" customFormat="1" ht="13.5" x14ac:dyDescent="0.3"/>
    <row r="6794" customFormat="1" ht="13.5" x14ac:dyDescent="0.3"/>
    <row r="6795" customFormat="1" ht="13.5" x14ac:dyDescent="0.3"/>
    <row r="6796" customFormat="1" ht="13.5" x14ac:dyDescent="0.3"/>
    <row r="6797" customFormat="1" ht="13.5" x14ac:dyDescent="0.3"/>
    <row r="6798" customFormat="1" ht="13.5" x14ac:dyDescent="0.3"/>
    <row r="6799" customFormat="1" ht="13.5" x14ac:dyDescent="0.3"/>
    <row r="6800" customFormat="1" ht="13.5" x14ac:dyDescent="0.3"/>
    <row r="6801" customFormat="1" ht="13.5" x14ac:dyDescent="0.3"/>
    <row r="6802" customFormat="1" ht="13.5" x14ac:dyDescent="0.3"/>
    <row r="6803" customFormat="1" ht="13.5" x14ac:dyDescent="0.3"/>
    <row r="6804" customFormat="1" ht="13.5" x14ac:dyDescent="0.3"/>
    <row r="6805" customFormat="1" ht="13.5" x14ac:dyDescent="0.3"/>
    <row r="6806" customFormat="1" ht="13.5" x14ac:dyDescent="0.3"/>
    <row r="6807" customFormat="1" ht="13.5" x14ac:dyDescent="0.3"/>
    <row r="6808" customFormat="1" ht="13.5" x14ac:dyDescent="0.3"/>
    <row r="6809" customFormat="1" ht="13.5" x14ac:dyDescent="0.3"/>
    <row r="6810" customFormat="1" ht="13.5" x14ac:dyDescent="0.3"/>
    <row r="6811" customFormat="1" ht="13.5" x14ac:dyDescent="0.3"/>
    <row r="6812" customFormat="1" ht="13.5" x14ac:dyDescent="0.3"/>
    <row r="6813" customFormat="1" ht="13.5" x14ac:dyDescent="0.3"/>
    <row r="6814" customFormat="1" ht="13.5" x14ac:dyDescent="0.3"/>
    <row r="6815" customFormat="1" ht="13.5" x14ac:dyDescent="0.3"/>
    <row r="6816" customFormat="1" ht="13.5" x14ac:dyDescent="0.3"/>
    <row r="6817" customFormat="1" ht="13.5" x14ac:dyDescent="0.3"/>
    <row r="6818" customFormat="1" ht="13.5" x14ac:dyDescent="0.3"/>
    <row r="6819" customFormat="1" ht="13.5" x14ac:dyDescent="0.3"/>
    <row r="6820" customFormat="1" ht="13.5" x14ac:dyDescent="0.3"/>
    <row r="6821" customFormat="1" ht="13.5" x14ac:dyDescent="0.3"/>
    <row r="6822" customFormat="1" ht="13.5" x14ac:dyDescent="0.3"/>
    <row r="6823" customFormat="1" ht="13.5" x14ac:dyDescent="0.3"/>
    <row r="6824" customFormat="1" ht="13.5" x14ac:dyDescent="0.3"/>
    <row r="6825" customFormat="1" ht="13.5" x14ac:dyDescent="0.3"/>
    <row r="6826" customFormat="1" ht="13.5" x14ac:dyDescent="0.3"/>
    <row r="6827" customFormat="1" ht="13.5" x14ac:dyDescent="0.3"/>
    <row r="6828" customFormat="1" ht="13.5" x14ac:dyDescent="0.3"/>
    <row r="6829" customFormat="1" ht="13.5" x14ac:dyDescent="0.3"/>
    <row r="6830" customFormat="1" ht="13.5" x14ac:dyDescent="0.3"/>
    <row r="6831" customFormat="1" ht="13.5" x14ac:dyDescent="0.3"/>
    <row r="6832" customFormat="1" ht="13.5" x14ac:dyDescent="0.3"/>
    <row r="6833" customFormat="1" ht="13.5" x14ac:dyDescent="0.3"/>
    <row r="6834" customFormat="1" ht="13.5" x14ac:dyDescent="0.3"/>
    <row r="6835" customFormat="1" ht="13.5" x14ac:dyDescent="0.3"/>
    <row r="6836" customFormat="1" ht="13.5" x14ac:dyDescent="0.3"/>
    <row r="6837" customFormat="1" ht="13.5" x14ac:dyDescent="0.3"/>
    <row r="6838" customFormat="1" ht="13.5" x14ac:dyDescent="0.3"/>
    <row r="6839" customFormat="1" ht="13.5" x14ac:dyDescent="0.3"/>
    <row r="6840" customFormat="1" ht="13.5" x14ac:dyDescent="0.3"/>
    <row r="6841" customFormat="1" ht="13.5" x14ac:dyDescent="0.3"/>
    <row r="6842" customFormat="1" ht="13.5" x14ac:dyDescent="0.3"/>
    <row r="6843" customFormat="1" ht="13.5" x14ac:dyDescent="0.3"/>
    <row r="6844" customFormat="1" ht="13.5" x14ac:dyDescent="0.3"/>
    <row r="6845" customFormat="1" ht="13.5" x14ac:dyDescent="0.3"/>
    <row r="6846" customFormat="1" ht="13.5" x14ac:dyDescent="0.3"/>
    <row r="6847" customFormat="1" ht="13.5" x14ac:dyDescent="0.3"/>
    <row r="6848" customFormat="1" ht="13.5" x14ac:dyDescent="0.3"/>
    <row r="6849" customFormat="1" ht="13.5" x14ac:dyDescent="0.3"/>
    <row r="6850" customFormat="1" ht="13.5" x14ac:dyDescent="0.3"/>
    <row r="6851" customFormat="1" ht="13.5" x14ac:dyDescent="0.3"/>
    <row r="6852" customFormat="1" ht="13.5" x14ac:dyDescent="0.3"/>
    <row r="6853" customFormat="1" ht="13.5" x14ac:dyDescent="0.3"/>
    <row r="6854" customFormat="1" ht="13.5" x14ac:dyDescent="0.3"/>
    <row r="6855" customFormat="1" ht="13.5" x14ac:dyDescent="0.3"/>
    <row r="6856" customFormat="1" ht="13.5" x14ac:dyDescent="0.3"/>
    <row r="6857" customFormat="1" ht="13.5" x14ac:dyDescent="0.3"/>
    <row r="6858" customFormat="1" ht="13.5" x14ac:dyDescent="0.3"/>
    <row r="6859" customFormat="1" ht="13.5" x14ac:dyDescent="0.3"/>
    <row r="6860" customFormat="1" ht="13.5" x14ac:dyDescent="0.3"/>
    <row r="6861" customFormat="1" ht="13.5" x14ac:dyDescent="0.3"/>
    <row r="6862" customFormat="1" ht="13.5" x14ac:dyDescent="0.3"/>
    <row r="6863" customFormat="1" ht="13.5" x14ac:dyDescent="0.3"/>
    <row r="6864" customFormat="1" ht="13.5" x14ac:dyDescent="0.3"/>
    <row r="6865" customFormat="1" ht="13.5" x14ac:dyDescent="0.3"/>
    <row r="6866" customFormat="1" ht="13.5" x14ac:dyDescent="0.3"/>
    <row r="6867" customFormat="1" ht="13.5" x14ac:dyDescent="0.3"/>
    <row r="6868" customFormat="1" ht="13.5" x14ac:dyDescent="0.3"/>
    <row r="6869" customFormat="1" ht="13.5" x14ac:dyDescent="0.3"/>
    <row r="6870" customFormat="1" ht="13.5" x14ac:dyDescent="0.3"/>
    <row r="6871" customFormat="1" ht="13.5" x14ac:dyDescent="0.3"/>
    <row r="6872" customFormat="1" ht="13.5" x14ac:dyDescent="0.3"/>
    <row r="6873" customFormat="1" ht="13.5" x14ac:dyDescent="0.3"/>
    <row r="6874" customFormat="1" ht="13.5" x14ac:dyDescent="0.3"/>
    <row r="6875" customFormat="1" ht="13.5" x14ac:dyDescent="0.3"/>
    <row r="6876" customFormat="1" ht="13.5" x14ac:dyDescent="0.3"/>
    <row r="6877" customFormat="1" ht="13.5" x14ac:dyDescent="0.3"/>
    <row r="6878" customFormat="1" ht="13.5" x14ac:dyDescent="0.3"/>
    <row r="6879" customFormat="1" ht="13.5" x14ac:dyDescent="0.3"/>
    <row r="6880" customFormat="1" ht="13.5" x14ac:dyDescent="0.3"/>
    <row r="6881" customFormat="1" ht="13.5" x14ac:dyDescent="0.3"/>
    <row r="6882" customFormat="1" ht="13.5" x14ac:dyDescent="0.3"/>
    <row r="6883" customFormat="1" ht="13.5" x14ac:dyDescent="0.3"/>
    <row r="6884" customFormat="1" ht="13.5" x14ac:dyDescent="0.3"/>
    <row r="6885" customFormat="1" ht="13.5" x14ac:dyDescent="0.3"/>
    <row r="6886" customFormat="1" ht="13.5" x14ac:dyDescent="0.3"/>
    <row r="6887" customFormat="1" ht="13.5" x14ac:dyDescent="0.3"/>
    <row r="6888" customFormat="1" ht="13.5" x14ac:dyDescent="0.3"/>
    <row r="6889" customFormat="1" ht="13.5" x14ac:dyDescent="0.3"/>
    <row r="6890" customFormat="1" ht="13.5" x14ac:dyDescent="0.3"/>
    <row r="6891" customFormat="1" ht="13.5" x14ac:dyDescent="0.3"/>
    <row r="6892" customFormat="1" ht="13.5" x14ac:dyDescent="0.3"/>
    <row r="6893" customFormat="1" ht="13.5" x14ac:dyDescent="0.3"/>
    <row r="6894" customFormat="1" ht="13.5" x14ac:dyDescent="0.3"/>
    <row r="6895" customFormat="1" ht="13.5" x14ac:dyDescent="0.3"/>
    <row r="6896" customFormat="1" ht="13.5" x14ac:dyDescent="0.3"/>
    <row r="6897" customFormat="1" ht="13.5" x14ac:dyDescent="0.3"/>
    <row r="6898" customFormat="1" ht="13.5" x14ac:dyDescent="0.3"/>
    <row r="6899" customFormat="1" ht="13.5" x14ac:dyDescent="0.3"/>
    <row r="6900" customFormat="1" ht="13.5" x14ac:dyDescent="0.3"/>
    <row r="6901" customFormat="1" ht="13.5" x14ac:dyDescent="0.3"/>
    <row r="6902" customFormat="1" ht="13.5" x14ac:dyDescent="0.3"/>
    <row r="6903" customFormat="1" ht="13.5" x14ac:dyDescent="0.3"/>
    <row r="6904" customFormat="1" ht="13.5" x14ac:dyDescent="0.3"/>
    <row r="6905" customFormat="1" ht="13.5" x14ac:dyDescent="0.3"/>
    <row r="6906" customFormat="1" ht="13.5" x14ac:dyDescent="0.3"/>
    <row r="6907" customFormat="1" ht="13.5" x14ac:dyDescent="0.3"/>
    <row r="6908" customFormat="1" ht="13.5" x14ac:dyDescent="0.3"/>
    <row r="6909" customFormat="1" ht="13.5" x14ac:dyDescent="0.3"/>
    <row r="6910" customFormat="1" ht="13.5" x14ac:dyDescent="0.3"/>
    <row r="6911" customFormat="1" ht="13.5" x14ac:dyDescent="0.3"/>
    <row r="6912" customFormat="1" ht="13.5" x14ac:dyDescent="0.3"/>
    <row r="6913" customFormat="1" ht="13.5" x14ac:dyDescent="0.3"/>
    <row r="6914" customFormat="1" ht="13.5" x14ac:dyDescent="0.3"/>
    <row r="6915" customFormat="1" ht="13.5" x14ac:dyDescent="0.3"/>
    <row r="6916" customFormat="1" ht="13.5" x14ac:dyDescent="0.3"/>
    <row r="6917" customFormat="1" ht="13.5" x14ac:dyDescent="0.3"/>
    <row r="6918" customFormat="1" ht="13.5" x14ac:dyDescent="0.3"/>
    <row r="6919" customFormat="1" ht="13.5" x14ac:dyDescent="0.3"/>
    <row r="6920" customFormat="1" ht="13.5" x14ac:dyDescent="0.3"/>
    <row r="6921" customFormat="1" ht="13.5" x14ac:dyDescent="0.3"/>
    <row r="6922" customFormat="1" ht="13.5" x14ac:dyDescent="0.3"/>
    <row r="6923" customFormat="1" ht="13.5" x14ac:dyDescent="0.3"/>
    <row r="6924" customFormat="1" ht="13.5" x14ac:dyDescent="0.3"/>
    <row r="6925" customFormat="1" ht="13.5" x14ac:dyDescent="0.3"/>
    <row r="6926" customFormat="1" ht="13.5" x14ac:dyDescent="0.3"/>
    <row r="6927" customFormat="1" ht="13.5" x14ac:dyDescent="0.3"/>
    <row r="6928" customFormat="1" ht="13.5" x14ac:dyDescent="0.3"/>
    <row r="6929" customFormat="1" ht="13.5" x14ac:dyDescent="0.3"/>
    <row r="6930" customFormat="1" ht="13.5" x14ac:dyDescent="0.3"/>
    <row r="6931" customFormat="1" ht="13.5" x14ac:dyDescent="0.3"/>
    <row r="6932" customFormat="1" ht="13.5" x14ac:dyDescent="0.3"/>
    <row r="6933" customFormat="1" ht="13.5" x14ac:dyDescent="0.3"/>
    <row r="6934" customFormat="1" ht="13.5" x14ac:dyDescent="0.3"/>
    <row r="6935" customFormat="1" ht="13.5" x14ac:dyDescent="0.3"/>
    <row r="6936" customFormat="1" ht="13.5" x14ac:dyDescent="0.3"/>
    <row r="6937" customFormat="1" ht="13.5" x14ac:dyDescent="0.3"/>
    <row r="6938" customFormat="1" ht="13.5" x14ac:dyDescent="0.3"/>
    <row r="6939" customFormat="1" ht="13.5" x14ac:dyDescent="0.3"/>
    <row r="6940" customFormat="1" ht="13.5" x14ac:dyDescent="0.3"/>
    <row r="6941" customFormat="1" ht="13.5" x14ac:dyDescent="0.3"/>
    <row r="6942" customFormat="1" ht="13.5" x14ac:dyDescent="0.3"/>
    <row r="6943" customFormat="1" ht="13.5" x14ac:dyDescent="0.3"/>
    <row r="6944" customFormat="1" ht="13.5" x14ac:dyDescent="0.3"/>
    <row r="6945" customFormat="1" ht="13.5" x14ac:dyDescent="0.3"/>
    <row r="6946" customFormat="1" ht="13.5" x14ac:dyDescent="0.3"/>
    <row r="6947" customFormat="1" ht="13.5" x14ac:dyDescent="0.3"/>
    <row r="6948" customFormat="1" ht="13.5" x14ac:dyDescent="0.3"/>
    <row r="6949" customFormat="1" ht="13.5" x14ac:dyDescent="0.3"/>
    <row r="6950" customFormat="1" ht="13.5" x14ac:dyDescent="0.3"/>
    <row r="6951" customFormat="1" ht="13.5" x14ac:dyDescent="0.3"/>
    <row r="6952" customFormat="1" ht="13.5" x14ac:dyDescent="0.3"/>
    <row r="6953" customFormat="1" ht="13.5" x14ac:dyDescent="0.3"/>
    <row r="6954" customFormat="1" ht="13.5" x14ac:dyDescent="0.3"/>
    <row r="6955" customFormat="1" ht="13.5" x14ac:dyDescent="0.3"/>
    <row r="6956" customFormat="1" ht="13.5" x14ac:dyDescent="0.3"/>
    <row r="6957" customFormat="1" ht="13.5" x14ac:dyDescent="0.3"/>
    <row r="6958" customFormat="1" ht="13.5" x14ac:dyDescent="0.3"/>
    <row r="6959" customFormat="1" ht="13.5" x14ac:dyDescent="0.3"/>
    <row r="6960" customFormat="1" ht="13.5" x14ac:dyDescent="0.3"/>
    <row r="6961" customFormat="1" ht="13.5" x14ac:dyDescent="0.3"/>
    <row r="6962" customFormat="1" ht="13.5" x14ac:dyDescent="0.3"/>
    <row r="6963" customFormat="1" ht="13.5" x14ac:dyDescent="0.3"/>
    <row r="6964" customFormat="1" ht="13.5" x14ac:dyDescent="0.3"/>
    <row r="6965" customFormat="1" ht="13.5" x14ac:dyDescent="0.3"/>
    <row r="6966" customFormat="1" ht="13.5" x14ac:dyDescent="0.3"/>
    <row r="6967" customFormat="1" ht="13.5" x14ac:dyDescent="0.3"/>
    <row r="6968" customFormat="1" ht="13.5" x14ac:dyDescent="0.3"/>
    <row r="6969" customFormat="1" ht="13.5" x14ac:dyDescent="0.3"/>
    <row r="6970" customFormat="1" ht="13.5" x14ac:dyDescent="0.3"/>
    <row r="6971" customFormat="1" ht="13.5" x14ac:dyDescent="0.3"/>
    <row r="6972" customFormat="1" ht="13.5" x14ac:dyDescent="0.3"/>
    <row r="6973" customFormat="1" ht="13.5" x14ac:dyDescent="0.3"/>
    <row r="6974" customFormat="1" ht="13.5" x14ac:dyDescent="0.3"/>
    <row r="6975" customFormat="1" ht="13.5" x14ac:dyDescent="0.3"/>
    <row r="6976" customFormat="1" ht="13.5" x14ac:dyDescent="0.3"/>
    <row r="6977" customFormat="1" ht="13.5" x14ac:dyDescent="0.3"/>
    <row r="6978" customFormat="1" ht="13.5" x14ac:dyDescent="0.3"/>
    <row r="6979" customFormat="1" ht="13.5" x14ac:dyDescent="0.3"/>
    <row r="6980" customFormat="1" ht="13.5" x14ac:dyDescent="0.3"/>
    <row r="6981" customFormat="1" ht="13.5" x14ac:dyDescent="0.3"/>
    <row r="6982" customFormat="1" ht="13.5" x14ac:dyDescent="0.3"/>
    <row r="6983" customFormat="1" ht="13.5" x14ac:dyDescent="0.3"/>
    <row r="6984" customFormat="1" ht="13.5" x14ac:dyDescent="0.3"/>
    <row r="6985" customFormat="1" ht="13.5" x14ac:dyDescent="0.3"/>
    <row r="6986" customFormat="1" ht="13.5" x14ac:dyDescent="0.3"/>
    <row r="6987" customFormat="1" ht="13.5" x14ac:dyDescent="0.3"/>
    <row r="6988" customFormat="1" ht="13.5" x14ac:dyDescent="0.3"/>
    <row r="6989" customFormat="1" ht="13.5" x14ac:dyDescent="0.3"/>
    <row r="6990" customFormat="1" ht="13.5" x14ac:dyDescent="0.3"/>
    <row r="6991" customFormat="1" ht="13.5" x14ac:dyDescent="0.3"/>
    <row r="6992" customFormat="1" ht="13.5" x14ac:dyDescent="0.3"/>
    <row r="6993" customFormat="1" ht="13.5" x14ac:dyDescent="0.3"/>
    <row r="6994" customFormat="1" ht="13.5" x14ac:dyDescent="0.3"/>
    <row r="6995" customFormat="1" ht="13.5" x14ac:dyDescent="0.3"/>
    <row r="6996" customFormat="1" ht="13.5" x14ac:dyDescent="0.3"/>
    <row r="6997" customFormat="1" ht="13.5" x14ac:dyDescent="0.3"/>
    <row r="6998" customFormat="1" ht="13.5" x14ac:dyDescent="0.3"/>
    <row r="6999" customFormat="1" ht="13.5" x14ac:dyDescent="0.3"/>
    <row r="7000" customFormat="1" ht="13.5" x14ac:dyDescent="0.3"/>
    <row r="7001" customFormat="1" ht="13.5" x14ac:dyDescent="0.3"/>
    <row r="7002" customFormat="1" ht="13.5" x14ac:dyDescent="0.3"/>
    <row r="7003" customFormat="1" ht="13.5" x14ac:dyDescent="0.3"/>
    <row r="7004" customFormat="1" ht="13.5" x14ac:dyDescent="0.3"/>
    <row r="7005" customFormat="1" ht="13.5" x14ac:dyDescent="0.3"/>
    <row r="7006" customFormat="1" ht="13.5" x14ac:dyDescent="0.3"/>
    <row r="7007" customFormat="1" ht="13.5" x14ac:dyDescent="0.3"/>
    <row r="7008" customFormat="1" ht="13.5" x14ac:dyDescent="0.3"/>
    <row r="7009" customFormat="1" ht="13.5" x14ac:dyDescent="0.3"/>
    <row r="7010" customFormat="1" ht="13.5" x14ac:dyDescent="0.3"/>
    <row r="7011" customFormat="1" ht="13.5" x14ac:dyDescent="0.3"/>
    <row r="7012" customFormat="1" ht="13.5" x14ac:dyDescent="0.3"/>
    <row r="7013" customFormat="1" ht="13.5" x14ac:dyDescent="0.3"/>
    <row r="7014" customFormat="1" ht="13.5" x14ac:dyDescent="0.3"/>
    <row r="7015" customFormat="1" ht="13.5" x14ac:dyDescent="0.3"/>
    <row r="7016" customFormat="1" ht="13.5" x14ac:dyDescent="0.3"/>
    <row r="7017" customFormat="1" ht="13.5" x14ac:dyDescent="0.3"/>
    <row r="7018" customFormat="1" ht="13.5" x14ac:dyDescent="0.3"/>
    <row r="7019" customFormat="1" ht="13.5" x14ac:dyDescent="0.3"/>
    <row r="7020" customFormat="1" ht="13.5" x14ac:dyDescent="0.3"/>
    <row r="7021" customFormat="1" ht="13.5" x14ac:dyDescent="0.3"/>
    <row r="7022" customFormat="1" ht="13.5" x14ac:dyDescent="0.3"/>
    <row r="7023" customFormat="1" ht="13.5" x14ac:dyDescent="0.3"/>
    <row r="7024" customFormat="1" ht="13.5" x14ac:dyDescent="0.3"/>
    <row r="7025" customFormat="1" ht="13.5" x14ac:dyDescent="0.3"/>
    <row r="7026" customFormat="1" ht="13.5" x14ac:dyDescent="0.3"/>
    <row r="7027" customFormat="1" ht="13.5" x14ac:dyDescent="0.3"/>
    <row r="7028" customFormat="1" ht="13.5" x14ac:dyDescent="0.3"/>
    <row r="7029" customFormat="1" ht="13.5" x14ac:dyDescent="0.3"/>
    <row r="7030" customFormat="1" ht="13.5" x14ac:dyDescent="0.3"/>
    <row r="7031" customFormat="1" ht="13.5" x14ac:dyDescent="0.3"/>
    <row r="7032" customFormat="1" ht="13.5" x14ac:dyDescent="0.3"/>
    <row r="7033" customFormat="1" ht="13.5" x14ac:dyDescent="0.3"/>
    <row r="7034" customFormat="1" ht="13.5" x14ac:dyDescent="0.3"/>
    <row r="7035" customFormat="1" ht="13.5" x14ac:dyDescent="0.3"/>
    <row r="7036" customFormat="1" ht="13.5" x14ac:dyDescent="0.3"/>
    <row r="7037" customFormat="1" ht="13.5" x14ac:dyDescent="0.3"/>
    <row r="7038" customFormat="1" ht="13.5" x14ac:dyDescent="0.3"/>
    <row r="7039" customFormat="1" ht="13.5" x14ac:dyDescent="0.3"/>
    <row r="7040" customFormat="1" ht="13.5" x14ac:dyDescent="0.3"/>
    <row r="7041" customFormat="1" ht="13.5" x14ac:dyDescent="0.3"/>
    <row r="7042" customFormat="1" ht="13.5" x14ac:dyDescent="0.3"/>
    <row r="7043" customFormat="1" ht="13.5" x14ac:dyDescent="0.3"/>
    <row r="7044" customFormat="1" ht="13.5" x14ac:dyDescent="0.3"/>
    <row r="7045" customFormat="1" ht="13.5" x14ac:dyDescent="0.3"/>
    <row r="7046" customFormat="1" ht="13.5" x14ac:dyDescent="0.3"/>
    <row r="7047" customFormat="1" ht="13.5" x14ac:dyDescent="0.3"/>
    <row r="7048" customFormat="1" ht="13.5" x14ac:dyDescent="0.3"/>
    <row r="7049" customFormat="1" ht="13.5" x14ac:dyDescent="0.3"/>
    <row r="7050" customFormat="1" ht="13.5" x14ac:dyDescent="0.3"/>
    <row r="7051" customFormat="1" ht="13.5" x14ac:dyDescent="0.3"/>
    <row r="7052" customFormat="1" ht="13.5" x14ac:dyDescent="0.3"/>
    <row r="7053" customFormat="1" ht="13.5" x14ac:dyDescent="0.3"/>
    <row r="7054" customFormat="1" ht="13.5" x14ac:dyDescent="0.3"/>
    <row r="7055" customFormat="1" ht="13.5" x14ac:dyDescent="0.3"/>
    <row r="7056" customFormat="1" ht="13.5" x14ac:dyDescent="0.3"/>
    <row r="7057" customFormat="1" ht="13.5" x14ac:dyDescent="0.3"/>
    <row r="7058" customFormat="1" ht="13.5" x14ac:dyDescent="0.3"/>
    <row r="7059" customFormat="1" ht="13.5" x14ac:dyDescent="0.3"/>
    <row r="7060" customFormat="1" ht="13.5" x14ac:dyDescent="0.3"/>
    <row r="7061" customFormat="1" ht="13.5" x14ac:dyDescent="0.3"/>
    <row r="7062" customFormat="1" ht="13.5" x14ac:dyDescent="0.3"/>
    <row r="7063" customFormat="1" ht="13.5" x14ac:dyDescent="0.3"/>
    <row r="7064" customFormat="1" ht="13.5" x14ac:dyDescent="0.3"/>
    <row r="7065" customFormat="1" ht="13.5" x14ac:dyDescent="0.3"/>
    <row r="7066" customFormat="1" ht="13.5" x14ac:dyDescent="0.3"/>
    <row r="7067" customFormat="1" ht="13.5" x14ac:dyDescent="0.3"/>
    <row r="7068" customFormat="1" ht="13.5" x14ac:dyDescent="0.3"/>
    <row r="7069" customFormat="1" ht="13.5" x14ac:dyDescent="0.3"/>
    <row r="7070" customFormat="1" ht="13.5" x14ac:dyDescent="0.3"/>
    <row r="7071" customFormat="1" ht="13.5" x14ac:dyDescent="0.3"/>
    <row r="7072" customFormat="1" ht="13.5" x14ac:dyDescent="0.3"/>
    <row r="7073" customFormat="1" ht="13.5" x14ac:dyDescent="0.3"/>
    <row r="7074" customFormat="1" ht="13.5" x14ac:dyDescent="0.3"/>
    <row r="7075" customFormat="1" ht="13.5" x14ac:dyDescent="0.3"/>
    <row r="7076" customFormat="1" ht="13.5" x14ac:dyDescent="0.3"/>
    <row r="7077" customFormat="1" ht="13.5" x14ac:dyDescent="0.3"/>
    <row r="7078" customFormat="1" ht="13.5" x14ac:dyDescent="0.3"/>
    <row r="7079" customFormat="1" ht="13.5" x14ac:dyDescent="0.3"/>
    <row r="7080" customFormat="1" ht="13.5" x14ac:dyDescent="0.3"/>
    <row r="7081" customFormat="1" ht="13.5" x14ac:dyDescent="0.3"/>
    <row r="7082" customFormat="1" ht="13.5" x14ac:dyDescent="0.3"/>
    <row r="7083" customFormat="1" ht="13.5" x14ac:dyDescent="0.3"/>
    <row r="7084" customFormat="1" ht="13.5" x14ac:dyDescent="0.3"/>
    <row r="7085" customFormat="1" ht="13.5" x14ac:dyDescent="0.3"/>
    <row r="7086" customFormat="1" ht="13.5" x14ac:dyDescent="0.3"/>
    <row r="7087" customFormat="1" ht="13.5" x14ac:dyDescent="0.3"/>
    <row r="7088" customFormat="1" ht="13.5" x14ac:dyDescent="0.3"/>
    <row r="7089" customFormat="1" ht="13.5" x14ac:dyDescent="0.3"/>
    <row r="7090" customFormat="1" ht="13.5" x14ac:dyDescent="0.3"/>
    <row r="7091" customFormat="1" ht="13.5" x14ac:dyDescent="0.3"/>
    <row r="7092" customFormat="1" ht="13.5" x14ac:dyDescent="0.3"/>
    <row r="7093" customFormat="1" ht="13.5" x14ac:dyDescent="0.3"/>
    <row r="7094" customFormat="1" ht="13.5" x14ac:dyDescent="0.3"/>
    <row r="7095" customFormat="1" ht="13.5" x14ac:dyDescent="0.3"/>
    <row r="7096" customFormat="1" ht="13.5" x14ac:dyDescent="0.3"/>
    <row r="7097" customFormat="1" ht="13.5" x14ac:dyDescent="0.3"/>
    <row r="7098" customFormat="1" ht="13.5" x14ac:dyDescent="0.3"/>
    <row r="7099" customFormat="1" ht="13.5" x14ac:dyDescent="0.3"/>
    <row r="7100" customFormat="1" ht="13.5" x14ac:dyDescent="0.3"/>
    <row r="7101" customFormat="1" ht="13.5" x14ac:dyDescent="0.3"/>
    <row r="7102" customFormat="1" ht="13.5" x14ac:dyDescent="0.3"/>
    <row r="7103" customFormat="1" ht="13.5" x14ac:dyDescent="0.3"/>
    <row r="7104" customFormat="1" ht="13.5" x14ac:dyDescent="0.3"/>
    <row r="7105" customFormat="1" ht="13.5" x14ac:dyDescent="0.3"/>
    <row r="7106" customFormat="1" ht="13.5" x14ac:dyDescent="0.3"/>
    <row r="7107" customFormat="1" ht="13.5" x14ac:dyDescent="0.3"/>
    <row r="7108" customFormat="1" ht="13.5" x14ac:dyDescent="0.3"/>
    <row r="7109" customFormat="1" ht="13.5" x14ac:dyDescent="0.3"/>
    <row r="7110" customFormat="1" ht="13.5" x14ac:dyDescent="0.3"/>
    <row r="7111" customFormat="1" ht="13.5" x14ac:dyDescent="0.3"/>
    <row r="7112" customFormat="1" ht="13.5" x14ac:dyDescent="0.3"/>
    <row r="7113" customFormat="1" ht="13.5" x14ac:dyDescent="0.3"/>
    <row r="7114" customFormat="1" ht="13.5" x14ac:dyDescent="0.3"/>
    <row r="7115" customFormat="1" ht="13.5" x14ac:dyDescent="0.3"/>
    <row r="7116" customFormat="1" ht="13.5" x14ac:dyDescent="0.3"/>
    <row r="7117" customFormat="1" ht="13.5" x14ac:dyDescent="0.3"/>
    <row r="7118" customFormat="1" ht="13.5" x14ac:dyDescent="0.3"/>
    <row r="7119" customFormat="1" ht="13.5" x14ac:dyDescent="0.3"/>
    <row r="7120" customFormat="1" ht="13.5" x14ac:dyDescent="0.3"/>
    <row r="7121" customFormat="1" ht="13.5" x14ac:dyDescent="0.3"/>
    <row r="7122" customFormat="1" ht="13.5" x14ac:dyDescent="0.3"/>
    <row r="7123" customFormat="1" ht="13.5" x14ac:dyDescent="0.3"/>
    <row r="7124" customFormat="1" ht="13.5" x14ac:dyDescent="0.3"/>
    <row r="7125" customFormat="1" ht="13.5" x14ac:dyDescent="0.3"/>
    <row r="7126" customFormat="1" ht="13.5" x14ac:dyDescent="0.3"/>
    <row r="7127" customFormat="1" ht="13.5" x14ac:dyDescent="0.3"/>
    <row r="7128" customFormat="1" ht="13.5" x14ac:dyDescent="0.3"/>
    <row r="7129" customFormat="1" ht="13.5" x14ac:dyDescent="0.3"/>
    <row r="7130" customFormat="1" ht="13.5" x14ac:dyDescent="0.3"/>
    <row r="7131" customFormat="1" ht="13.5" x14ac:dyDescent="0.3"/>
    <row r="7132" customFormat="1" ht="13.5" x14ac:dyDescent="0.3"/>
    <row r="7133" customFormat="1" ht="13.5" x14ac:dyDescent="0.3"/>
    <row r="7134" customFormat="1" ht="13.5" x14ac:dyDescent="0.3"/>
    <row r="7135" customFormat="1" ht="13.5" x14ac:dyDescent="0.3"/>
    <row r="7136" customFormat="1" ht="13.5" x14ac:dyDescent="0.3"/>
    <row r="7137" customFormat="1" ht="13.5" x14ac:dyDescent="0.3"/>
    <row r="7138" customFormat="1" ht="13.5" x14ac:dyDescent="0.3"/>
    <row r="7139" customFormat="1" ht="13.5" x14ac:dyDescent="0.3"/>
    <row r="7140" customFormat="1" ht="13.5" x14ac:dyDescent="0.3"/>
    <row r="7141" customFormat="1" ht="13.5" x14ac:dyDescent="0.3"/>
    <row r="7142" customFormat="1" ht="13.5" x14ac:dyDescent="0.3"/>
    <row r="7143" customFormat="1" ht="13.5" x14ac:dyDescent="0.3"/>
    <row r="7144" customFormat="1" ht="13.5" x14ac:dyDescent="0.3"/>
    <row r="7145" customFormat="1" ht="13.5" x14ac:dyDescent="0.3"/>
    <row r="7146" customFormat="1" ht="13.5" x14ac:dyDescent="0.3"/>
    <row r="7147" customFormat="1" ht="13.5" x14ac:dyDescent="0.3"/>
    <row r="7148" customFormat="1" ht="13.5" x14ac:dyDescent="0.3"/>
    <row r="7149" customFormat="1" ht="13.5" x14ac:dyDescent="0.3"/>
    <row r="7150" customFormat="1" ht="13.5" x14ac:dyDescent="0.3"/>
    <row r="7151" customFormat="1" ht="13.5" x14ac:dyDescent="0.3"/>
    <row r="7152" customFormat="1" ht="13.5" x14ac:dyDescent="0.3"/>
    <row r="7153" customFormat="1" ht="13.5" x14ac:dyDescent="0.3"/>
    <row r="7154" customFormat="1" ht="13.5" x14ac:dyDescent="0.3"/>
    <row r="7155" customFormat="1" ht="13.5" x14ac:dyDescent="0.3"/>
    <row r="7156" customFormat="1" ht="13.5" x14ac:dyDescent="0.3"/>
    <row r="7157" customFormat="1" ht="13.5" x14ac:dyDescent="0.3"/>
    <row r="7158" customFormat="1" ht="13.5" x14ac:dyDescent="0.3"/>
    <row r="7159" customFormat="1" ht="13.5" x14ac:dyDescent="0.3"/>
    <row r="7160" customFormat="1" ht="13.5" x14ac:dyDescent="0.3"/>
    <row r="7161" customFormat="1" ht="13.5" x14ac:dyDescent="0.3"/>
    <row r="7162" customFormat="1" ht="13.5" x14ac:dyDescent="0.3"/>
    <row r="7163" customFormat="1" ht="13.5" x14ac:dyDescent="0.3"/>
    <row r="7164" customFormat="1" ht="13.5" x14ac:dyDescent="0.3"/>
    <row r="7165" customFormat="1" ht="13.5" x14ac:dyDescent="0.3"/>
    <row r="7166" customFormat="1" ht="13.5" x14ac:dyDescent="0.3"/>
    <row r="7167" customFormat="1" ht="13.5" x14ac:dyDescent="0.3"/>
    <row r="7168" customFormat="1" ht="13.5" x14ac:dyDescent="0.3"/>
    <row r="7169" customFormat="1" ht="13.5" x14ac:dyDescent="0.3"/>
    <row r="7170" customFormat="1" ht="13.5" x14ac:dyDescent="0.3"/>
    <row r="7171" customFormat="1" ht="13.5" x14ac:dyDescent="0.3"/>
    <row r="7172" customFormat="1" ht="13.5" x14ac:dyDescent="0.3"/>
    <row r="7173" customFormat="1" ht="13.5" x14ac:dyDescent="0.3"/>
    <row r="7174" customFormat="1" ht="13.5" x14ac:dyDescent="0.3"/>
    <row r="7175" customFormat="1" ht="13.5" x14ac:dyDescent="0.3"/>
    <row r="7176" customFormat="1" ht="13.5" x14ac:dyDescent="0.3"/>
    <row r="7177" customFormat="1" ht="13.5" x14ac:dyDescent="0.3"/>
    <row r="7178" customFormat="1" ht="13.5" x14ac:dyDescent="0.3"/>
    <row r="7179" customFormat="1" ht="13.5" x14ac:dyDescent="0.3"/>
    <row r="7180" customFormat="1" ht="13.5" x14ac:dyDescent="0.3"/>
    <row r="7181" customFormat="1" ht="13.5" x14ac:dyDescent="0.3"/>
    <row r="7182" customFormat="1" ht="13.5" x14ac:dyDescent="0.3"/>
    <row r="7183" customFormat="1" ht="13.5" x14ac:dyDescent="0.3"/>
    <row r="7184" customFormat="1" ht="13.5" x14ac:dyDescent="0.3"/>
    <row r="7185" customFormat="1" ht="13.5" x14ac:dyDescent="0.3"/>
    <row r="7186" customFormat="1" ht="13.5" x14ac:dyDescent="0.3"/>
    <row r="7187" customFormat="1" ht="13.5" x14ac:dyDescent="0.3"/>
    <row r="7188" customFormat="1" ht="13.5" x14ac:dyDescent="0.3"/>
    <row r="7189" customFormat="1" ht="13.5" x14ac:dyDescent="0.3"/>
    <row r="7190" customFormat="1" ht="13.5" x14ac:dyDescent="0.3"/>
    <row r="7191" customFormat="1" ht="13.5" x14ac:dyDescent="0.3"/>
    <row r="7192" customFormat="1" ht="13.5" x14ac:dyDescent="0.3"/>
    <row r="7193" customFormat="1" ht="13.5" x14ac:dyDescent="0.3"/>
    <row r="7194" customFormat="1" ht="13.5" x14ac:dyDescent="0.3"/>
    <row r="7195" customFormat="1" ht="13.5" x14ac:dyDescent="0.3"/>
    <row r="7196" customFormat="1" ht="13.5" x14ac:dyDescent="0.3"/>
    <row r="7197" customFormat="1" ht="13.5" x14ac:dyDescent="0.3"/>
    <row r="7198" customFormat="1" ht="13.5" x14ac:dyDescent="0.3"/>
    <row r="7199" customFormat="1" ht="13.5" x14ac:dyDescent="0.3"/>
    <row r="7200" customFormat="1" ht="13.5" x14ac:dyDescent="0.3"/>
    <row r="7201" customFormat="1" ht="13.5" x14ac:dyDescent="0.3"/>
    <row r="7202" customFormat="1" ht="13.5" x14ac:dyDescent="0.3"/>
    <row r="7203" customFormat="1" ht="13.5" x14ac:dyDescent="0.3"/>
    <row r="7204" customFormat="1" ht="13.5" x14ac:dyDescent="0.3"/>
    <row r="7205" customFormat="1" ht="13.5" x14ac:dyDescent="0.3"/>
    <row r="7206" customFormat="1" ht="13.5" x14ac:dyDescent="0.3"/>
    <row r="7207" customFormat="1" ht="13.5" x14ac:dyDescent="0.3"/>
    <row r="7208" customFormat="1" ht="13.5" x14ac:dyDescent="0.3"/>
    <row r="7209" customFormat="1" ht="13.5" x14ac:dyDescent="0.3"/>
    <row r="7210" customFormat="1" ht="13.5" x14ac:dyDescent="0.3"/>
    <row r="7211" customFormat="1" ht="13.5" x14ac:dyDescent="0.3"/>
    <row r="7212" customFormat="1" ht="13.5" x14ac:dyDescent="0.3"/>
    <row r="7213" customFormat="1" ht="13.5" x14ac:dyDescent="0.3"/>
    <row r="7214" customFormat="1" ht="13.5" x14ac:dyDescent="0.3"/>
    <row r="7215" customFormat="1" ht="13.5" x14ac:dyDescent="0.3"/>
    <row r="7216" customFormat="1" ht="13.5" x14ac:dyDescent="0.3"/>
    <row r="7217" customFormat="1" ht="13.5" x14ac:dyDescent="0.3"/>
    <row r="7218" customFormat="1" ht="13.5" x14ac:dyDescent="0.3"/>
    <row r="7219" customFormat="1" ht="13.5" x14ac:dyDescent="0.3"/>
    <row r="7220" customFormat="1" ht="13.5" x14ac:dyDescent="0.3"/>
    <row r="7221" customFormat="1" ht="13.5" x14ac:dyDescent="0.3"/>
    <row r="7222" customFormat="1" ht="13.5" x14ac:dyDescent="0.3"/>
    <row r="7223" customFormat="1" ht="13.5" x14ac:dyDescent="0.3"/>
    <row r="7224" customFormat="1" ht="13.5" x14ac:dyDescent="0.3"/>
    <row r="7225" customFormat="1" ht="13.5" x14ac:dyDescent="0.3"/>
    <row r="7226" customFormat="1" ht="13.5" x14ac:dyDescent="0.3"/>
    <row r="7227" customFormat="1" ht="13.5" x14ac:dyDescent="0.3"/>
    <row r="7228" customFormat="1" ht="13.5" x14ac:dyDescent="0.3"/>
    <row r="7229" customFormat="1" ht="13.5" x14ac:dyDescent="0.3"/>
    <row r="7230" customFormat="1" ht="13.5" x14ac:dyDescent="0.3"/>
    <row r="7231" customFormat="1" ht="13.5" x14ac:dyDescent="0.3"/>
    <row r="7232" customFormat="1" ht="13.5" x14ac:dyDescent="0.3"/>
    <row r="7233" customFormat="1" ht="13.5" x14ac:dyDescent="0.3"/>
    <row r="7234" customFormat="1" ht="13.5" x14ac:dyDescent="0.3"/>
    <row r="7235" customFormat="1" ht="13.5" x14ac:dyDescent="0.3"/>
    <row r="7236" customFormat="1" ht="13.5" x14ac:dyDescent="0.3"/>
    <row r="7237" customFormat="1" ht="13.5" x14ac:dyDescent="0.3"/>
    <row r="7238" customFormat="1" ht="13.5" x14ac:dyDescent="0.3"/>
    <row r="7239" customFormat="1" ht="13.5" x14ac:dyDescent="0.3"/>
    <row r="7240" customFormat="1" ht="13.5" x14ac:dyDescent="0.3"/>
    <row r="7241" customFormat="1" ht="13.5" x14ac:dyDescent="0.3"/>
    <row r="7242" customFormat="1" ht="13.5" x14ac:dyDescent="0.3"/>
    <row r="7243" customFormat="1" ht="13.5" x14ac:dyDescent="0.3"/>
    <row r="7244" customFormat="1" ht="13.5" x14ac:dyDescent="0.3"/>
    <row r="7245" customFormat="1" ht="13.5" x14ac:dyDescent="0.3"/>
    <row r="7246" customFormat="1" ht="13.5" x14ac:dyDescent="0.3"/>
    <row r="7247" customFormat="1" ht="13.5" x14ac:dyDescent="0.3"/>
    <row r="7248" customFormat="1" ht="13.5" x14ac:dyDescent="0.3"/>
    <row r="7249" customFormat="1" ht="13.5" x14ac:dyDescent="0.3"/>
    <row r="7250" customFormat="1" ht="13.5" x14ac:dyDescent="0.3"/>
    <row r="7251" customFormat="1" ht="13.5" x14ac:dyDescent="0.3"/>
    <row r="7252" customFormat="1" ht="13.5" x14ac:dyDescent="0.3"/>
    <row r="7253" customFormat="1" ht="13.5" x14ac:dyDescent="0.3"/>
    <row r="7254" customFormat="1" ht="13.5" x14ac:dyDescent="0.3"/>
    <row r="7255" customFormat="1" ht="13.5" x14ac:dyDescent="0.3"/>
    <row r="7256" customFormat="1" ht="13.5" x14ac:dyDescent="0.3"/>
    <row r="7257" customFormat="1" ht="13.5" x14ac:dyDescent="0.3"/>
    <row r="7258" customFormat="1" ht="13.5" x14ac:dyDescent="0.3"/>
    <row r="7259" customFormat="1" ht="13.5" x14ac:dyDescent="0.3"/>
    <row r="7260" customFormat="1" ht="13.5" x14ac:dyDescent="0.3"/>
    <row r="7261" customFormat="1" ht="13.5" x14ac:dyDescent="0.3"/>
    <row r="7262" customFormat="1" ht="13.5" x14ac:dyDescent="0.3"/>
    <row r="7263" customFormat="1" ht="13.5" x14ac:dyDescent="0.3"/>
    <row r="7264" customFormat="1" ht="13.5" x14ac:dyDescent="0.3"/>
    <row r="7265" customFormat="1" ht="13.5" x14ac:dyDescent="0.3"/>
    <row r="7266" customFormat="1" ht="13.5" x14ac:dyDescent="0.3"/>
    <row r="7267" customFormat="1" ht="13.5" x14ac:dyDescent="0.3"/>
    <row r="7268" customFormat="1" ht="13.5" x14ac:dyDescent="0.3"/>
    <row r="7269" customFormat="1" ht="13.5" x14ac:dyDescent="0.3"/>
    <row r="7270" customFormat="1" ht="13.5" x14ac:dyDescent="0.3"/>
    <row r="7271" customFormat="1" ht="13.5" x14ac:dyDescent="0.3"/>
    <row r="7272" customFormat="1" ht="13.5" x14ac:dyDescent="0.3"/>
    <row r="7273" customFormat="1" ht="13.5" x14ac:dyDescent="0.3"/>
    <row r="7274" customFormat="1" ht="13.5" x14ac:dyDescent="0.3"/>
    <row r="7275" customFormat="1" ht="13.5" x14ac:dyDescent="0.3"/>
    <row r="7276" customFormat="1" ht="13.5" x14ac:dyDescent="0.3"/>
    <row r="7277" customFormat="1" ht="13.5" x14ac:dyDescent="0.3"/>
    <row r="7278" customFormat="1" ht="13.5" x14ac:dyDescent="0.3"/>
    <row r="7279" customFormat="1" ht="13.5" x14ac:dyDescent="0.3"/>
    <row r="7280" customFormat="1" ht="13.5" x14ac:dyDescent="0.3"/>
    <row r="7281" customFormat="1" ht="13.5" x14ac:dyDescent="0.3"/>
    <row r="7282" customFormat="1" ht="13.5" x14ac:dyDescent="0.3"/>
    <row r="7283" customFormat="1" ht="13.5" x14ac:dyDescent="0.3"/>
    <row r="7284" customFormat="1" ht="13.5" x14ac:dyDescent="0.3"/>
    <row r="7285" customFormat="1" ht="13.5" x14ac:dyDescent="0.3"/>
    <row r="7286" customFormat="1" ht="13.5" x14ac:dyDescent="0.3"/>
    <row r="7287" customFormat="1" ht="13.5" x14ac:dyDescent="0.3"/>
    <row r="7288" customFormat="1" ht="13.5" x14ac:dyDescent="0.3"/>
    <row r="7289" customFormat="1" ht="13.5" x14ac:dyDescent="0.3"/>
    <row r="7290" customFormat="1" ht="13.5" x14ac:dyDescent="0.3"/>
    <row r="7291" customFormat="1" ht="13.5" x14ac:dyDescent="0.3"/>
    <row r="7292" customFormat="1" ht="13.5" x14ac:dyDescent="0.3"/>
    <row r="7293" customFormat="1" ht="13.5" x14ac:dyDescent="0.3"/>
    <row r="7294" customFormat="1" ht="13.5" x14ac:dyDescent="0.3"/>
    <row r="7295" customFormat="1" ht="13.5" x14ac:dyDescent="0.3"/>
    <row r="7296" customFormat="1" ht="13.5" x14ac:dyDescent="0.3"/>
    <row r="7297" customFormat="1" ht="13.5" x14ac:dyDescent="0.3"/>
    <row r="7298" customFormat="1" ht="13.5" x14ac:dyDescent="0.3"/>
    <row r="7299" customFormat="1" ht="13.5" x14ac:dyDescent="0.3"/>
    <row r="7300" customFormat="1" ht="13.5" x14ac:dyDescent="0.3"/>
    <row r="7301" customFormat="1" ht="13.5" x14ac:dyDescent="0.3"/>
    <row r="7302" customFormat="1" ht="13.5" x14ac:dyDescent="0.3"/>
    <row r="7303" customFormat="1" ht="13.5" x14ac:dyDescent="0.3"/>
    <row r="7304" customFormat="1" ht="13.5" x14ac:dyDescent="0.3"/>
    <row r="7305" customFormat="1" ht="13.5" x14ac:dyDescent="0.3"/>
    <row r="7306" customFormat="1" ht="13.5" x14ac:dyDescent="0.3"/>
    <row r="7307" customFormat="1" ht="13.5" x14ac:dyDescent="0.3"/>
    <row r="7308" customFormat="1" ht="13.5" x14ac:dyDescent="0.3"/>
    <row r="7309" customFormat="1" ht="13.5" x14ac:dyDescent="0.3"/>
    <row r="7310" customFormat="1" ht="13.5" x14ac:dyDescent="0.3"/>
    <row r="7311" customFormat="1" ht="13.5" x14ac:dyDescent="0.3"/>
    <row r="7312" customFormat="1" ht="13.5" x14ac:dyDescent="0.3"/>
    <row r="7313" customFormat="1" ht="13.5" x14ac:dyDescent="0.3"/>
    <row r="7314" customFormat="1" ht="13.5" x14ac:dyDescent="0.3"/>
    <row r="7315" customFormat="1" ht="13.5" x14ac:dyDescent="0.3"/>
    <row r="7316" customFormat="1" ht="13.5" x14ac:dyDescent="0.3"/>
    <row r="7317" customFormat="1" ht="13.5" x14ac:dyDescent="0.3"/>
    <row r="7318" customFormat="1" ht="13.5" x14ac:dyDescent="0.3"/>
    <row r="7319" customFormat="1" ht="13.5" x14ac:dyDescent="0.3"/>
    <row r="7320" customFormat="1" ht="13.5" x14ac:dyDescent="0.3"/>
    <row r="7321" customFormat="1" ht="13.5" x14ac:dyDescent="0.3"/>
    <row r="7322" customFormat="1" ht="13.5" x14ac:dyDescent="0.3"/>
    <row r="7323" customFormat="1" ht="13.5" x14ac:dyDescent="0.3"/>
    <row r="7324" customFormat="1" ht="13.5" x14ac:dyDescent="0.3"/>
    <row r="7325" customFormat="1" ht="13.5" x14ac:dyDescent="0.3"/>
    <row r="7326" customFormat="1" ht="13.5" x14ac:dyDescent="0.3"/>
    <row r="7327" customFormat="1" ht="13.5" x14ac:dyDescent="0.3"/>
    <row r="7328" customFormat="1" ht="13.5" x14ac:dyDescent="0.3"/>
    <row r="7329" customFormat="1" ht="13.5" x14ac:dyDescent="0.3"/>
    <row r="7330" customFormat="1" ht="13.5" x14ac:dyDescent="0.3"/>
    <row r="7331" customFormat="1" ht="13.5" x14ac:dyDescent="0.3"/>
    <row r="7332" customFormat="1" ht="13.5" x14ac:dyDescent="0.3"/>
    <row r="7333" customFormat="1" ht="13.5" x14ac:dyDescent="0.3"/>
    <row r="7334" customFormat="1" ht="13.5" x14ac:dyDescent="0.3"/>
    <row r="7335" customFormat="1" ht="13.5" x14ac:dyDescent="0.3"/>
    <row r="7336" customFormat="1" ht="13.5" x14ac:dyDescent="0.3"/>
    <row r="7337" customFormat="1" ht="13.5" x14ac:dyDescent="0.3"/>
    <row r="7338" customFormat="1" ht="13.5" x14ac:dyDescent="0.3"/>
    <row r="7339" customFormat="1" ht="13.5" x14ac:dyDescent="0.3"/>
    <row r="7340" customFormat="1" ht="13.5" x14ac:dyDescent="0.3"/>
    <row r="7341" customFormat="1" ht="13.5" x14ac:dyDescent="0.3"/>
    <row r="7342" customFormat="1" ht="13.5" x14ac:dyDescent="0.3"/>
    <row r="7343" customFormat="1" ht="13.5" x14ac:dyDescent="0.3"/>
    <row r="7344" customFormat="1" ht="13.5" x14ac:dyDescent="0.3"/>
    <row r="7345" customFormat="1" ht="13.5" x14ac:dyDescent="0.3"/>
    <row r="7346" customFormat="1" ht="13.5" x14ac:dyDescent="0.3"/>
    <row r="7347" customFormat="1" ht="13.5" x14ac:dyDescent="0.3"/>
    <row r="7348" customFormat="1" ht="13.5" x14ac:dyDescent="0.3"/>
    <row r="7349" customFormat="1" ht="13.5" x14ac:dyDescent="0.3"/>
    <row r="7350" customFormat="1" ht="13.5" x14ac:dyDescent="0.3"/>
    <row r="7351" customFormat="1" ht="13.5" x14ac:dyDescent="0.3"/>
    <row r="7352" customFormat="1" ht="13.5" x14ac:dyDescent="0.3"/>
    <row r="7353" customFormat="1" ht="13.5" x14ac:dyDescent="0.3"/>
    <row r="7354" customFormat="1" ht="13.5" x14ac:dyDescent="0.3"/>
    <row r="7355" customFormat="1" ht="13.5" x14ac:dyDescent="0.3"/>
    <row r="7356" customFormat="1" ht="13.5" x14ac:dyDescent="0.3"/>
    <row r="7357" customFormat="1" ht="13.5" x14ac:dyDescent="0.3"/>
    <row r="7358" customFormat="1" ht="13.5" x14ac:dyDescent="0.3"/>
    <row r="7359" customFormat="1" ht="13.5" x14ac:dyDescent="0.3"/>
    <row r="7360" customFormat="1" ht="13.5" x14ac:dyDescent="0.3"/>
    <row r="7361" customFormat="1" ht="13.5" x14ac:dyDescent="0.3"/>
    <row r="7362" customFormat="1" ht="13.5" x14ac:dyDescent="0.3"/>
    <row r="7363" customFormat="1" ht="13.5" x14ac:dyDescent="0.3"/>
    <row r="7364" customFormat="1" ht="13.5" x14ac:dyDescent="0.3"/>
    <row r="7365" customFormat="1" ht="13.5" x14ac:dyDescent="0.3"/>
    <row r="7366" customFormat="1" ht="13.5" x14ac:dyDescent="0.3"/>
    <row r="7367" customFormat="1" ht="13.5" x14ac:dyDescent="0.3"/>
    <row r="7368" customFormat="1" ht="13.5" x14ac:dyDescent="0.3"/>
    <row r="7369" customFormat="1" ht="13.5" x14ac:dyDescent="0.3"/>
    <row r="7370" customFormat="1" ht="13.5" x14ac:dyDescent="0.3"/>
    <row r="7371" customFormat="1" ht="13.5" x14ac:dyDescent="0.3"/>
    <row r="7372" customFormat="1" ht="13.5" x14ac:dyDescent="0.3"/>
    <row r="7373" customFormat="1" ht="13.5" x14ac:dyDescent="0.3"/>
    <row r="7374" customFormat="1" ht="13.5" x14ac:dyDescent="0.3"/>
    <row r="7375" customFormat="1" ht="13.5" x14ac:dyDescent="0.3"/>
    <row r="7376" customFormat="1" ht="13.5" x14ac:dyDescent="0.3"/>
    <row r="7377" customFormat="1" ht="13.5" x14ac:dyDescent="0.3"/>
    <row r="7378" customFormat="1" ht="13.5" x14ac:dyDescent="0.3"/>
    <row r="7379" customFormat="1" ht="13.5" x14ac:dyDescent="0.3"/>
    <row r="7380" customFormat="1" ht="13.5" x14ac:dyDescent="0.3"/>
    <row r="7381" customFormat="1" ht="13.5" x14ac:dyDescent="0.3"/>
    <row r="7382" customFormat="1" ht="13.5" x14ac:dyDescent="0.3"/>
    <row r="7383" customFormat="1" ht="13.5" x14ac:dyDescent="0.3"/>
    <row r="7384" customFormat="1" ht="13.5" x14ac:dyDescent="0.3"/>
    <row r="7385" customFormat="1" ht="13.5" x14ac:dyDescent="0.3"/>
    <row r="7386" customFormat="1" ht="13.5" x14ac:dyDescent="0.3"/>
    <row r="7387" customFormat="1" ht="13.5" x14ac:dyDescent="0.3"/>
    <row r="7388" customFormat="1" ht="13.5" x14ac:dyDescent="0.3"/>
    <row r="7389" customFormat="1" ht="13.5" x14ac:dyDescent="0.3"/>
    <row r="7390" customFormat="1" ht="13.5" x14ac:dyDescent="0.3"/>
    <row r="7391" customFormat="1" ht="13.5" x14ac:dyDescent="0.3"/>
    <row r="7392" customFormat="1" ht="13.5" x14ac:dyDescent="0.3"/>
    <row r="7393" customFormat="1" ht="13.5" x14ac:dyDescent="0.3"/>
    <row r="7394" customFormat="1" ht="13.5" x14ac:dyDescent="0.3"/>
    <row r="7395" customFormat="1" ht="13.5" x14ac:dyDescent="0.3"/>
    <row r="7396" customFormat="1" ht="13.5" x14ac:dyDescent="0.3"/>
    <row r="7397" customFormat="1" ht="13.5" x14ac:dyDescent="0.3"/>
    <row r="7398" customFormat="1" ht="13.5" x14ac:dyDescent="0.3"/>
    <row r="7399" customFormat="1" ht="13.5" x14ac:dyDescent="0.3"/>
    <row r="7400" customFormat="1" ht="13.5" x14ac:dyDescent="0.3"/>
    <row r="7401" customFormat="1" ht="13.5" x14ac:dyDescent="0.3"/>
    <row r="7402" customFormat="1" ht="13.5" x14ac:dyDescent="0.3"/>
    <row r="7403" customFormat="1" ht="13.5" x14ac:dyDescent="0.3"/>
    <row r="7404" customFormat="1" ht="13.5" x14ac:dyDescent="0.3"/>
    <row r="7405" customFormat="1" ht="13.5" x14ac:dyDescent="0.3"/>
    <row r="7406" customFormat="1" ht="13.5" x14ac:dyDescent="0.3"/>
    <row r="7407" customFormat="1" ht="13.5" x14ac:dyDescent="0.3"/>
    <row r="7408" customFormat="1" ht="13.5" x14ac:dyDescent="0.3"/>
    <row r="7409" customFormat="1" ht="13.5" x14ac:dyDescent="0.3"/>
    <row r="7410" customFormat="1" ht="13.5" x14ac:dyDescent="0.3"/>
    <row r="7411" customFormat="1" ht="13.5" x14ac:dyDescent="0.3"/>
    <row r="7412" customFormat="1" ht="13.5" x14ac:dyDescent="0.3"/>
    <row r="7413" customFormat="1" ht="13.5" x14ac:dyDescent="0.3"/>
    <row r="7414" customFormat="1" ht="13.5" x14ac:dyDescent="0.3"/>
    <row r="7415" customFormat="1" ht="13.5" x14ac:dyDescent="0.3"/>
    <row r="7416" customFormat="1" ht="13.5" x14ac:dyDescent="0.3"/>
    <row r="7417" customFormat="1" ht="13.5" x14ac:dyDescent="0.3"/>
    <row r="7418" customFormat="1" ht="13.5" x14ac:dyDescent="0.3"/>
    <row r="7419" customFormat="1" ht="13.5" x14ac:dyDescent="0.3"/>
    <row r="7420" customFormat="1" ht="13.5" x14ac:dyDescent="0.3"/>
    <row r="7421" customFormat="1" ht="13.5" x14ac:dyDescent="0.3"/>
    <row r="7422" customFormat="1" ht="13.5" x14ac:dyDescent="0.3"/>
    <row r="7423" customFormat="1" ht="13.5" x14ac:dyDescent="0.3"/>
    <row r="7424" customFormat="1" ht="13.5" x14ac:dyDescent="0.3"/>
    <row r="7425" customFormat="1" ht="13.5" x14ac:dyDescent="0.3"/>
    <row r="7426" customFormat="1" ht="13.5" x14ac:dyDescent="0.3"/>
    <row r="7427" customFormat="1" ht="13.5" x14ac:dyDescent="0.3"/>
    <row r="7428" customFormat="1" ht="13.5" x14ac:dyDescent="0.3"/>
    <row r="7429" customFormat="1" ht="13.5" x14ac:dyDescent="0.3"/>
    <row r="7430" customFormat="1" ht="13.5" x14ac:dyDescent="0.3"/>
    <row r="7431" customFormat="1" ht="13.5" x14ac:dyDescent="0.3"/>
    <row r="7432" customFormat="1" ht="13.5" x14ac:dyDescent="0.3"/>
    <row r="7433" customFormat="1" ht="13.5" x14ac:dyDescent="0.3"/>
    <row r="7434" customFormat="1" ht="13.5" x14ac:dyDescent="0.3"/>
    <row r="7435" customFormat="1" ht="13.5" x14ac:dyDescent="0.3"/>
    <row r="7436" customFormat="1" ht="13.5" x14ac:dyDescent="0.3"/>
    <row r="7437" customFormat="1" ht="13.5" x14ac:dyDescent="0.3"/>
    <row r="7438" customFormat="1" ht="13.5" x14ac:dyDescent="0.3"/>
    <row r="7439" customFormat="1" ht="13.5" x14ac:dyDescent="0.3"/>
    <row r="7440" customFormat="1" ht="13.5" x14ac:dyDescent="0.3"/>
    <row r="7441" customFormat="1" ht="13.5" x14ac:dyDescent="0.3"/>
    <row r="7442" customFormat="1" ht="13.5" x14ac:dyDescent="0.3"/>
    <row r="7443" customFormat="1" ht="13.5" x14ac:dyDescent="0.3"/>
    <row r="7444" customFormat="1" ht="13.5" x14ac:dyDescent="0.3"/>
    <row r="7445" customFormat="1" ht="13.5" x14ac:dyDescent="0.3"/>
    <row r="7446" customFormat="1" ht="13.5" x14ac:dyDescent="0.3"/>
    <row r="7447" customFormat="1" ht="13.5" x14ac:dyDescent="0.3"/>
    <row r="7448" customFormat="1" ht="13.5" x14ac:dyDescent="0.3"/>
    <row r="7449" customFormat="1" ht="13.5" x14ac:dyDescent="0.3"/>
    <row r="7450" customFormat="1" ht="13.5" x14ac:dyDescent="0.3"/>
    <row r="7451" customFormat="1" ht="13.5" x14ac:dyDescent="0.3"/>
    <row r="7452" customFormat="1" ht="13.5" x14ac:dyDescent="0.3"/>
    <row r="7453" customFormat="1" ht="13.5" x14ac:dyDescent="0.3"/>
    <row r="7454" customFormat="1" ht="13.5" x14ac:dyDescent="0.3"/>
    <row r="7455" customFormat="1" ht="13.5" x14ac:dyDescent="0.3"/>
    <row r="7456" customFormat="1" ht="13.5" x14ac:dyDescent="0.3"/>
    <row r="7457" customFormat="1" ht="13.5" x14ac:dyDescent="0.3"/>
    <row r="7458" customFormat="1" ht="13.5" x14ac:dyDescent="0.3"/>
    <row r="7459" customFormat="1" ht="13.5" x14ac:dyDescent="0.3"/>
    <row r="7460" customFormat="1" ht="13.5" x14ac:dyDescent="0.3"/>
    <row r="7461" customFormat="1" ht="13.5" x14ac:dyDescent="0.3"/>
    <row r="7462" customFormat="1" ht="13.5" x14ac:dyDescent="0.3"/>
    <row r="7463" customFormat="1" ht="13.5" x14ac:dyDescent="0.3"/>
    <row r="7464" customFormat="1" ht="13.5" x14ac:dyDescent="0.3"/>
    <row r="7465" customFormat="1" ht="13.5" x14ac:dyDescent="0.3"/>
    <row r="7466" customFormat="1" ht="13.5" x14ac:dyDescent="0.3"/>
    <row r="7467" customFormat="1" ht="13.5" x14ac:dyDescent="0.3"/>
    <row r="7468" customFormat="1" ht="13.5" x14ac:dyDescent="0.3"/>
    <row r="7469" customFormat="1" ht="13.5" x14ac:dyDescent="0.3"/>
    <row r="7470" customFormat="1" ht="13.5" x14ac:dyDescent="0.3"/>
    <row r="7471" customFormat="1" ht="13.5" x14ac:dyDescent="0.3"/>
    <row r="7472" customFormat="1" ht="13.5" x14ac:dyDescent="0.3"/>
    <row r="7473" customFormat="1" ht="13.5" x14ac:dyDescent="0.3"/>
    <row r="7474" customFormat="1" ht="13.5" x14ac:dyDescent="0.3"/>
    <row r="7475" customFormat="1" ht="13.5" x14ac:dyDescent="0.3"/>
    <row r="7476" customFormat="1" ht="13.5" x14ac:dyDescent="0.3"/>
    <row r="7477" customFormat="1" ht="13.5" x14ac:dyDescent="0.3"/>
    <row r="7478" customFormat="1" ht="13.5" x14ac:dyDescent="0.3"/>
    <row r="7479" customFormat="1" ht="13.5" x14ac:dyDescent="0.3"/>
    <row r="7480" customFormat="1" ht="13.5" x14ac:dyDescent="0.3"/>
    <row r="7481" customFormat="1" ht="13.5" x14ac:dyDescent="0.3"/>
    <row r="7482" customFormat="1" ht="13.5" x14ac:dyDescent="0.3"/>
    <row r="7483" customFormat="1" ht="13.5" x14ac:dyDescent="0.3"/>
    <row r="7484" customFormat="1" ht="13.5" x14ac:dyDescent="0.3"/>
    <row r="7485" customFormat="1" ht="13.5" x14ac:dyDescent="0.3"/>
    <row r="7486" customFormat="1" ht="13.5" x14ac:dyDescent="0.3"/>
    <row r="7487" customFormat="1" ht="13.5" x14ac:dyDescent="0.3"/>
    <row r="7488" customFormat="1" ht="13.5" x14ac:dyDescent="0.3"/>
    <row r="7489" customFormat="1" ht="13.5" x14ac:dyDescent="0.3"/>
    <row r="7490" customFormat="1" ht="13.5" x14ac:dyDescent="0.3"/>
    <row r="7491" customFormat="1" ht="13.5" x14ac:dyDescent="0.3"/>
    <row r="7492" customFormat="1" ht="13.5" x14ac:dyDescent="0.3"/>
    <row r="7493" customFormat="1" ht="13.5" x14ac:dyDescent="0.3"/>
    <row r="7494" customFormat="1" ht="13.5" x14ac:dyDescent="0.3"/>
    <row r="7495" customFormat="1" ht="13.5" x14ac:dyDescent="0.3"/>
    <row r="7496" customFormat="1" ht="13.5" x14ac:dyDescent="0.3"/>
    <row r="7497" customFormat="1" ht="13.5" x14ac:dyDescent="0.3"/>
    <row r="7498" customFormat="1" ht="13.5" x14ac:dyDescent="0.3"/>
    <row r="7499" customFormat="1" ht="13.5" x14ac:dyDescent="0.3"/>
    <row r="7500" customFormat="1" ht="13.5" x14ac:dyDescent="0.3"/>
    <row r="7501" customFormat="1" ht="13.5" x14ac:dyDescent="0.3"/>
    <row r="7502" customFormat="1" ht="13.5" x14ac:dyDescent="0.3"/>
    <row r="7503" customFormat="1" ht="13.5" x14ac:dyDescent="0.3"/>
    <row r="7504" customFormat="1" ht="13.5" x14ac:dyDescent="0.3"/>
    <row r="7505" customFormat="1" ht="13.5" x14ac:dyDescent="0.3"/>
    <row r="7506" customFormat="1" ht="13.5" x14ac:dyDescent="0.3"/>
    <row r="7507" customFormat="1" ht="13.5" x14ac:dyDescent="0.3"/>
    <row r="7508" customFormat="1" ht="13.5" x14ac:dyDescent="0.3"/>
    <row r="7509" customFormat="1" ht="13.5" x14ac:dyDescent="0.3"/>
    <row r="7510" customFormat="1" ht="13.5" x14ac:dyDescent="0.3"/>
    <row r="7511" customFormat="1" ht="13.5" x14ac:dyDescent="0.3"/>
    <row r="7512" customFormat="1" ht="13.5" x14ac:dyDescent="0.3"/>
    <row r="7513" customFormat="1" ht="13.5" x14ac:dyDescent="0.3"/>
    <row r="7514" customFormat="1" ht="13.5" x14ac:dyDescent="0.3"/>
    <row r="7515" customFormat="1" ht="13.5" x14ac:dyDescent="0.3"/>
    <row r="7516" customFormat="1" ht="13.5" x14ac:dyDescent="0.3"/>
    <row r="7517" customFormat="1" ht="13.5" x14ac:dyDescent="0.3"/>
    <row r="7518" customFormat="1" ht="13.5" x14ac:dyDescent="0.3"/>
    <row r="7519" customFormat="1" ht="13.5" x14ac:dyDescent="0.3"/>
    <row r="7520" customFormat="1" ht="13.5" x14ac:dyDescent="0.3"/>
    <row r="7521" customFormat="1" ht="13.5" x14ac:dyDescent="0.3"/>
    <row r="7522" customFormat="1" ht="13.5" x14ac:dyDescent="0.3"/>
    <row r="7523" customFormat="1" ht="13.5" x14ac:dyDescent="0.3"/>
    <row r="7524" customFormat="1" ht="13.5" x14ac:dyDescent="0.3"/>
    <row r="7525" customFormat="1" ht="13.5" x14ac:dyDescent="0.3"/>
    <row r="7526" customFormat="1" ht="13.5" x14ac:dyDescent="0.3"/>
    <row r="7527" customFormat="1" ht="13.5" x14ac:dyDescent="0.3"/>
    <row r="7528" customFormat="1" ht="13.5" x14ac:dyDescent="0.3"/>
    <row r="7529" customFormat="1" ht="13.5" x14ac:dyDescent="0.3"/>
    <row r="7530" customFormat="1" ht="13.5" x14ac:dyDescent="0.3"/>
    <row r="7531" customFormat="1" ht="13.5" x14ac:dyDescent="0.3"/>
    <row r="7532" customFormat="1" ht="13.5" x14ac:dyDescent="0.3"/>
    <row r="7533" customFormat="1" ht="13.5" x14ac:dyDescent="0.3"/>
    <row r="7534" customFormat="1" ht="13.5" x14ac:dyDescent="0.3"/>
    <row r="7535" customFormat="1" ht="13.5" x14ac:dyDescent="0.3"/>
    <row r="7536" customFormat="1" ht="13.5" x14ac:dyDescent="0.3"/>
    <row r="7537" customFormat="1" ht="13.5" x14ac:dyDescent="0.3"/>
    <row r="7538" customFormat="1" ht="13.5" x14ac:dyDescent="0.3"/>
    <row r="7539" customFormat="1" ht="13.5" x14ac:dyDescent="0.3"/>
    <row r="7540" customFormat="1" ht="13.5" x14ac:dyDescent="0.3"/>
    <row r="7541" customFormat="1" ht="13.5" x14ac:dyDescent="0.3"/>
    <row r="7542" customFormat="1" ht="13.5" x14ac:dyDescent="0.3"/>
    <row r="7543" customFormat="1" ht="13.5" x14ac:dyDescent="0.3"/>
    <row r="7544" customFormat="1" ht="13.5" x14ac:dyDescent="0.3"/>
    <row r="7545" customFormat="1" ht="13.5" x14ac:dyDescent="0.3"/>
    <row r="7546" customFormat="1" ht="13.5" x14ac:dyDescent="0.3"/>
    <row r="7547" customFormat="1" ht="13.5" x14ac:dyDescent="0.3"/>
    <row r="7548" customFormat="1" ht="13.5" x14ac:dyDescent="0.3"/>
    <row r="7549" customFormat="1" ht="13.5" x14ac:dyDescent="0.3"/>
    <row r="7550" customFormat="1" ht="13.5" x14ac:dyDescent="0.3"/>
    <row r="7551" customFormat="1" ht="13.5" x14ac:dyDescent="0.3"/>
    <row r="7552" customFormat="1" ht="13.5" x14ac:dyDescent="0.3"/>
    <row r="7553" customFormat="1" ht="13.5" x14ac:dyDescent="0.3"/>
    <row r="7554" customFormat="1" ht="13.5" x14ac:dyDescent="0.3"/>
    <row r="7555" customFormat="1" ht="13.5" x14ac:dyDescent="0.3"/>
    <row r="7556" customFormat="1" ht="13.5" x14ac:dyDescent="0.3"/>
    <row r="7557" customFormat="1" ht="13.5" x14ac:dyDescent="0.3"/>
    <row r="7558" customFormat="1" ht="13.5" x14ac:dyDescent="0.3"/>
    <row r="7559" customFormat="1" ht="13.5" x14ac:dyDescent="0.3"/>
    <row r="7560" customFormat="1" ht="13.5" x14ac:dyDescent="0.3"/>
    <row r="7561" customFormat="1" ht="13.5" x14ac:dyDescent="0.3"/>
    <row r="7562" customFormat="1" ht="13.5" x14ac:dyDescent="0.3"/>
    <row r="7563" customFormat="1" ht="13.5" x14ac:dyDescent="0.3"/>
    <row r="7564" customFormat="1" ht="13.5" x14ac:dyDescent="0.3"/>
    <row r="7565" customFormat="1" ht="13.5" x14ac:dyDescent="0.3"/>
    <row r="7566" customFormat="1" ht="13.5" x14ac:dyDescent="0.3"/>
    <row r="7567" customFormat="1" ht="13.5" x14ac:dyDescent="0.3"/>
    <row r="7568" customFormat="1" ht="13.5" x14ac:dyDescent="0.3"/>
    <row r="7569" customFormat="1" ht="13.5" x14ac:dyDescent="0.3"/>
    <row r="7570" customFormat="1" ht="13.5" x14ac:dyDescent="0.3"/>
    <row r="7571" customFormat="1" ht="13.5" x14ac:dyDescent="0.3"/>
    <row r="7572" customFormat="1" ht="13.5" x14ac:dyDescent="0.3"/>
    <row r="7573" customFormat="1" ht="13.5" x14ac:dyDescent="0.3"/>
    <row r="7574" customFormat="1" ht="13.5" x14ac:dyDescent="0.3"/>
    <row r="7575" customFormat="1" ht="13.5" x14ac:dyDescent="0.3"/>
    <row r="7576" customFormat="1" ht="13.5" x14ac:dyDescent="0.3"/>
    <row r="7577" customFormat="1" ht="13.5" x14ac:dyDescent="0.3"/>
    <row r="7578" customFormat="1" ht="13.5" x14ac:dyDescent="0.3"/>
    <row r="7579" customFormat="1" ht="13.5" x14ac:dyDescent="0.3"/>
    <row r="7580" customFormat="1" ht="13.5" x14ac:dyDescent="0.3"/>
    <row r="7581" customFormat="1" ht="13.5" x14ac:dyDescent="0.3"/>
    <row r="7582" customFormat="1" ht="13.5" x14ac:dyDescent="0.3"/>
    <row r="7583" customFormat="1" ht="13.5" x14ac:dyDescent="0.3"/>
    <row r="7584" customFormat="1" ht="13.5" x14ac:dyDescent="0.3"/>
    <row r="7585" customFormat="1" ht="13.5" x14ac:dyDescent="0.3"/>
    <row r="7586" customFormat="1" ht="13.5" x14ac:dyDescent="0.3"/>
    <row r="7587" customFormat="1" ht="13.5" x14ac:dyDescent="0.3"/>
    <row r="7588" customFormat="1" ht="13.5" x14ac:dyDescent="0.3"/>
    <row r="7589" customFormat="1" ht="13.5" x14ac:dyDescent="0.3"/>
    <row r="7590" customFormat="1" ht="13.5" x14ac:dyDescent="0.3"/>
    <row r="7591" customFormat="1" ht="13.5" x14ac:dyDescent="0.3"/>
    <row r="7592" customFormat="1" ht="13.5" x14ac:dyDescent="0.3"/>
    <row r="7593" customFormat="1" ht="13.5" x14ac:dyDescent="0.3"/>
    <row r="7594" customFormat="1" ht="13.5" x14ac:dyDescent="0.3"/>
    <row r="7595" customFormat="1" ht="13.5" x14ac:dyDescent="0.3"/>
    <row r="7596" customFormat="1" ht="13.5" x14ac:dyDescent="0.3"/>
    <row r="7597" customFormat="1" ht="13.5" x14ac:dyDescent="0.3"/>
    <row r="7598" customFormat="1" ht="13.5" x14ac:dyDescent="0.3"/>
    <row r="7599" customFormat="1" ht="13.5" x14ac:dyDescent="0.3"/>
    <row r="7600" customFormat="1" ht="13.5" x14ac:dyDescent="0.3"/>
    <row r="7601" customFormat="1" ht="13.5" x14ac:dyDescent="0.3"/>
    <row r="7602" customFormat="1" ht="13.5" x14ac:dyDescent="0.3"/>
    <row r="7603" customFormat="1" ht="13.5" x14ac:dyDescent="0.3"/>
    <row r="7604" customFormat="1" ht="13.5" x14ac:dyDescent="0.3"/>
    <row r="7605" customFormat="1" ht="13.5" x14ac:dyDescent="0.3"/>
    <row r="7606" customFormat="1" ht="13.5" x14ac:dyDescent="0.3"/>
    <row r="7607" customFormat="1" ht="13.5" x14ac:dyDescent="0.3"/>
    <row r="7608" customFormat="1" ht="13.5" x14ac:dyDescent="0.3"/>
    <row r="7609" customFormat="1" ht="13.5" x14ac:dyDescent="0.3"/>
    <row r="7610" customFormat="1" ht="13.5" x14ac:dyDescent="0.3"/>
    <row r="7611" customFormat="1" ht="13.5" x14ac:dyDescent="0.3"/>
    <row r="7612" customFormat="1" ht="13.5" x14ac:dyDescent="0.3"/>
    <row r="7613" customFormat="1" ht="13.5" x14ac:dyDescent="0.3"/>
    <row r="7614" customFormat="1" ht="13.5" x14ac:dyDescent="0.3"/>
    <row r="7615" customFormat="1" ht="13.5" x14ac:dyDescent="0.3"/>
    <row r="7616" customFormat="1" ht="13.5" x14ac:dyDescent="0.3"/>
    <row r="7617" customFormat="1" ht="13.5" x14ac:dyDescent="0.3"/>
    <row r="7618" customFormat="1" ht="13.5" x14ac:dyDescent="0.3"/>
    <row r="7619" customFormat="1" ht="13.5" x14ac:dyDescent="0.3"/>
    <row r="7620" customFormat="1" ht="13.5" x14ac:dyDescent="0.3"/>
    <row r="7621" customFormat="1" ht="13.5" x14ac:dyDescent="0.3"/>
    <row r="7622" customFormat="1" ht="13.5" x14ac:dyDescent="0.3"/>
    <row r="7623" customFormat="1" ht="13.5" x14ac:dyDescent="0.3"/>
    <row r="7624" customFormat="1" ht="13.5" x14ac:dyDescent="0.3"/>
    <row r="7625" customFormat="1" ht="13.5" x14ac:dyDescent="0.3"/>
    <row r="7626" customFormat="1" ht="13.5" x14ac:dyDescent="0.3"/>
    <row r="7627" customFormat="1" ht="13.5" x14ac:dyDescent="0.3"/>
    <row r="7628" customFormat="1" ht="13.5" x14ac:dyDescent="0.3"/>
    <row r="7629" customFormat="1" ht="13.5" x14ac:dyDescent="0.3"/>
    <row r="7630" customFormat="1" ht="13.5" x14ac:dyDescent="0.3"/>
    <row r="7631" customFormat="1" ht="13.5" x14ac:dyDescent="0.3"/>
    <row r="7632" customFormat="1" ht="13.5" x14ac:dyDescent="0.3"/>
    <row r="7633" customFormat="1" ht="13.5" x14ac:dyDescent="0.3"/>
    <row r="7634" customFormat="1" ht="13.5" x14ac:dyDescent="0.3"/>
    <row r="7635" customFormat="1" ht="13.5" x14ac:dyDescent="0.3"/>
    <row r="7636" customFormat="1" ht="13.5" x14ac:dyDescent="0.3"/>
    <row r="7637" customFormat="1" ht="13.5" x14ac:dyDescent="0.3"/>
    <row r="7638" customFormat="1" ht="13.5" x14ac:dyDescent="0.3"/>
    <row r="7639" customFormat="1" ht="13.5" x14ac:dyDescent="0.3"/>
    <row r="7640" customFormat="1" ht="13.5" x14ac:dyDescent="0.3"/>
    <row r="7641" customFormat="1" ht="13.5" x14ac:dyDescent="0.3"/>
    <row r="7642" customFormat="1" ht="13.5" x14ac:dyDescent="0.3"/>
    <row r="7643" customFormat="1" ht="13.5" x14ac:dyDescent="0.3"/>
    <row r="7644" customFormat="1" ht="13.5" x14ac:dyDescent="0.3"/>
    <row r="7645" customFormat="1" ht="13.5" x14ac:dyDescent="0.3"/>
    <row r="7646" customFormat="1" ht="13.5" x14ac:dyDescent="0.3"/>
    <row r="7647" customFormat="1" ht="13.5" x14ac:dyDescent="0.3"/>
    <row r="7648" customFormat="1" ht="13.5" x14ac:dyDescent="0.3"/>
    <row r="7649" customFormat="1" ht="13.5" x14ac:dyDescent="0.3"/>
    <row r="7650" customFormat="1" ht="13.5" x14ac:dyDescent="0.3"/>
    <row r="7651" customFormat="1" ht="13.5" x14ac:dyDescent="0.3"/>
    <row r="7652" customFormat="1" ht="13.5" x14ac:dyDescent="0.3"/>
    <row r="7653" customFormat="1" ht="13.5" x14ac:dyDescent="0.3"/>
    <row r="7654" customFormat="1" ht="13.5" x14ac:dyDescent="0.3"/>
    <row r="7655" customFormat="1" ht="13.5" x14ac:dyDescent="0.3"/>
    <row r="7656" customFormat="1" ht="13.5" x14ac:dyDescent="0.3"/>
    <row r="7657" customFormat="1" ht="13.5" x14ac:dyDescent="0.3"/>
    <row r="7658" customFormat="1" ht="13.5" x14ac:dyDescent="0.3"/>
    <row r="7659" customFormat="1" ht="13.5" x14ac:dyDescent="0.3"/>
    <row r="7660" customFormat="1" ht="13.5" x14ac:dyDescent="0.3"/>
    <row r="7661" customFormat="1" ht="13.5" x14ac:dyDescent="0.3"/>
    <row r="7662" customFormat="1" ht="13.5" x14ac:dyDescent="0.3"/>
    <row r="7663" customFormat="1" ht="13.5" x14ac:dyDescent="0.3"/>
    <row r="7664" customFormat="1" ht="13.5" x14ac:dyDescent="0.3"/>
    <row r="7665" customFormat="1" ht="13.5" x14ac:dyDescent="0.3"/>
    <row r="7666" customFormat="1" ht="13.5" x14ac:dyDescent="0.3"/>
    <row r="7667" customFormat="1" ht="13.5" x14ac:dyDescent="0.3"/>
    <row r="7668" customFormat="1" ht="13.5" x14ac:dyDescent="0.3"/>
    <row r="7669" customFormat="1" ht="13.5" x14ac:dyDescent="0.3"/>
    <row r="7670" customFormat="1" ht="13.5" x14ac:dyDescent="0.3"/>
    <row r="7671" customFormat="1" ht="13.5" x14ac:dyDescent="0.3"/>
    <row r="7672" customFormat="1" ht="13.5" x14ac:dyDescent="0.3"/>
    <row r="7673" customFormat="1" ht="13.5" x14ac:dyDescent="0.3"/>
    <row r="7674" customFormat="1" ht="13.5" x14ac:dyDescent="0.3"/>
    <row r="7675" customFormat="1" ht="13.5" x14ac:dyDescent="0.3"/>
    <row r="7676" customFormat="1" ht="13.5" x14ac:dyDescent="0.3"/>
    <row r="7677" customFormat="1" ht="13.5" x14ac:dyDescent="0.3"/>
    <row r="7678" customFormat="1" ht="13.5" x14ac:dyDescent="0.3"/>
    <row r="7679" customFormat="1" ht="13.5" x14ac:dyDescent="0.3"/>
    <row r="7680" customFormat="1" ht="13.5" x14ac:dyDescent="0.3"/>
    <row r="7681" customFormat="1" ht="13.5" x14ac:dyDescent="0.3"/>
    <row r="7682" customFormat="1" ht="13.5" x14ac:dyDescent="0.3"/>
    <row r="7683" customFormat="1" ht="13.5" x14ac:dyDescent="0.3"/>
    <row r="7684" customFormat="1" ht="13.5" x14ac:dyDescent="0.3"/>
    <row r="7685" customFormat="1" ht="13.5" x14ac:dyDescent="0.3"/>
    <row r="7686" customFormat="1" ht="13.5" x14ac:dyDescent="0.3"/>
    <row r="7687" customFormat="1" ht="13.5" x14ac:dyDescent="0.3"/>
    <row r="7688" customFormat="1" ht="13.5" x14ac:dyDescent="0.3"/>
    <row r="7689" customFormat="1" ht="13.5" x14ac:dyDescent="0.3"/>
    <row r="7690" customFormat="1" ht="13.5" x14ac:dyDescent="0.3"/>
    <row r="7691" customFormat="1" ht="13.5" x14ac:dyDescent="0.3"/>
    <row r="7692" customFormat="1" ht="13.5" x14ac:dyDescent="0.3"/>
    <row r="7693" customFormat="1" ht="13.5" x14ac:dyDescent="0.3"/>
    <row r="7694" customFormat="1" ht="13.5" x14ac:dyDescent="0.3"/>
    <row r="7695" customFormat="1" ht="13.5" x14ac:dyDescent="0.3"/>
    <row r="7696" customFormat="1" ht="13.5" x14ac:dyDescent="0.3"/>
    <row r="7697" customFormat="1" ht="13.5" x14ac:dyDescent="0.3"/>
    <row r="7698" customFormat="1" ht="13.5" x14ac:dyDescent="0.3"/>
    <row r="7699" customFormat="1" ht="13.5" x14ac:dyDescent="0.3"/>
    <row r="7700" customFormat="1" ht="13.5" x14ac:dyDescent="0.3"/>
    <row r="7701" customFormat="1" ht="13.5" x14ac:dyDescent="0.3"/>
    <row r="7702" customFormat="1" ht="13.5" x14ac:dyDescent="0.3"/>
    <row r="7703" customFormat="1" ht="13.5" x14ac:dyDescent="0.3"/>
    <row r="7704" customFormat="1" ht="13.5" x14ac:dyDescent="0.3"/>
    <row r="7705" customFormat="1" ht="13.5" x14ac:dyDescent="0.3"/>
    <row r="7706" customFormat="1" ht="13.5" x14ac:dyDescent="0.3"/>
    <row r="7707" customFormat="1" ht="13.5" x14ac:dyDescent="0.3"/>
    <row r="7708" customFormat="1" ht="13.5" x14ac:dyDescent="0.3"/>
    <row r="7709" customFormat="1" ht="13.5" x14ac:dyDescent="0.3"/>
    <row r="7710" customFormat="1" ht="13.5" x14ac:dyDescent="0.3"/>
    <row r="7711" customFormat="1" ht="13.5" x14ac:dyDescent="0.3"/>
    <row r="7712" customFormat="1" ht="13.5" x14ac:dyDescent="0.3"/>
    <row r="7713" customFormat="1" ht="13.5" x14ac:dyDescent="0.3"/>
    <row r="7714" customFormat="1" ht="13.5" x14ac:dyDescent="0.3"/>
    <row r="7715" customFormat="1" ht="13.5" x14ac:dyDescent="0.3"/>
    <row r="7716" customFormat="1" ht="13.5" x14ac:dyDescent="0.3"/>
    <row r="7717" customFormat="1" ht="13.5" x14ac:dyDescent="0.3"/>
    <row r="7718" customFormat="1" ht="13.5" x14ac:dyDescent="0.3"/>
    <row r="7719" customFormat="1" ht="13.5" x14ac:dyDescent="0.3"/>
    <row r="7720" customFormat="1" ht="13.5" x14ac:dyDescent="0.3"/>
    <row r="7721" customFormat="1" ht="13.5" x14ac:dyDescent="0.3"/>
    <row r="7722" customFormat="1" ht="13.5" x14ac:dyDescent="0.3"/>
    <row r="7723" customFormat="1" ht="13.5" x14ac:dyDescent="0.3"/>
    <row r="7724" customFormat="1" ht="13.5" x14ac:dyDescent="0.3"/>
    <row r="7725" customFormat="1" ht="13.5" x14ac:dyDescent="0.3"/>
    <row r="7726" customFormat="1" ht="13.5" x14ac:dyDescent="0.3"/>
    <row r="7727" customFormat="1" ht="13.5" x14ac:dyDescent="0.3"/>
    <row r="7728" customFormat="1" ht="13.5" x14ac:dyDescent="0.3"/>
    <row r="7729" customFormat="1" ht="13.5" x14ac:dyDescent="0.3"/>
    <row r="7730" customFormat="1" ht="13.5" x14ac:dyDescent="0.3"/>
    <row r="7731" customFormat="1" ht="13.5" x14ac:dyDescent="0.3"/>
    <row r="7732" customFormat="1" ht="13.5" x14ac:dyDescent="0.3"/>
    <row r="7733" customFormat="1" ht="13.5" x14ac:dyDescent="0.3"/>
    <row r="7734" customFormat="1" ht="13.5" x14ac:dyDescent="0.3"/>
    <row r="7735" customFormat="1" ht="13.5" x14ac:dyDescent="0.3"/>
    <row r="7736" customFormat="1" ht="13.5" x14ac:dyDescent="0.3"/>
    <row r="7737" customFormat="1" ht="13.5" x14ac:dyDescent="0.3"/>
    <row r="7738" customFormat="1" ht="13.5" x14ac:dyDescent="0.3"/>
    <row r="7739" customFormat="1" ht="13.5" x14ac:dyDescent="0.3"/>
    <row r="7740" customFormat="1" ht="13.5" x14ac:dyDescent="0.3"/>
    <row r="7741" customFormat="1" ht="13.5" x14ac:dyDescent="0.3"/>
    <row r="7742" customFormat="1" ht="13.5" x14ac:dyDescent="0.3"/>
    <row r="7743" customFormat="1" ht="13.5" x14ac:dyDescent="0.3"/>
    <row r="7744" customFormat="1" ht="13.5" x14ac:dyDescent="0.3"/>
    <row r="7745" customFormat="1" ht="13.5" x14ac:dyDescent="0.3"/>
    <row r="7746" customFormat="1" ht="13.5" x14ac:dyDescent="0.3"/>
    <row r="7747" customFormat="1" ht="13.5" x14ac:dyDescent="0.3"/>
    <row r="7748" customFormat="1" ht="13.5" x14ac:dyDescent="0.3"/>
    <row r="7749" customFormat="1" ht="13.5" x14ac:dyDescent="0.3"/>
    <row r="7750" customFormat="1" ht="13.5" x14ac:dyDescent="0.3"/>
    <row r="7751" customFormat="1" ht="13.5" x14ac:dyDescent="0.3"/>
    <row r="7752" customFormat="1" ht="13.5" x14ac:dyDescent="0.3"/>
    <row r="7753" customFormat="1" ht="13.5" x14ac:dyDescent="0.3"/>
    <row r="7754" customFormat="1" ht="13.5" x14ac:dyDescent="0.3"/>
    <row r="7755" customFormat="1" ht="13.5" x14ac:dyDescent="0.3"/>
    <row r="7756" customFormat="1" ht="13.5" x14ac:dyDescent="0.3"/>
    <row r="7757" customFormat="1" ht="13.5" x14ac:dyDescent="0.3"/>
    <row r="7758" customFormat="1" ht="13.5" x14ac:dyDescent="0.3"/>
    <row r="7759" customFormat="1" ht="13.5" x14ac:dyDescent="0.3"/>
    <row r="7760" customFormat="1" ht="13.5" x14ac:dyDescent="0.3"/>
    <row r="7761" customFormat="1" ht="13.5" x14ac:dyDescent="0.3"/>
    <row r="7762" customFormat="1" ht="13.5" x14ac:dyDescent="0.3"/>
    <row r="7763" customFormat="1" ht="13.5" x14ac:dyDescent="0.3"/>
    <row r="7764" customFormat="1" ht="13.5" x14ac:dyDescent="0.3"/>
    <row r="7765" customFormat="1" ht="13.5" x14ac:dyDescent="0.3"/>
    <row r="7766" customFormat="1" ht="13.5" x14ac:dyDescent="0.3"/>
    <row r="7767" customFormat="1" ht="13.5" x14ac:dyDescent="0.3"/>
    <row r="7768" customFormat="1" ht="13.5" x14ac:dyDescent="0.3"/>
    <row r="7769" customFormat="1" ht="13.5" x14ac:dyDescent="0.3"/>
    <row r="7770" customFormat="1" ht="13.5" x14ac:dyDescent="0.3"/>
    <row r="7771" customFormat="1" ht="13.5" x14ac:dyDescent="0.3"/>
    <row r="7772" customFormat="1" ht="13.5" x14ac:dyDescent="0.3"/>
    <row r="7773" customFormat="1" ht="13.5" x14ac:dyDescent="0.3"/>
    <row r="7774" customFormat="1" ht="13.5" x14ac:dyDescent="0.3"/>
    <row r="7775" customFormat="1" ht="13.5" x14ac:dyDescent="0.3"/>
    <row r="7776" customFormat="1" ht="13.5" x14ac:dyDescent="0.3"/>
    <row r="7777" customFormat="1" ht="13.5" x14ac:dyDescent="0.3"/>
    <row r="7778" customFormat="1" ht="13.5" x14ac:dyDescent="0.3"/>
    <row r="7779" customFormat="1" ht="13.5" x14ac:dyDescent="0.3"/>
    <row r="7780" customFormat="1" ht="13.5" x14ac:dyDescent="0.3"/>
    <row r="7781" customFormat="1" ht="13.5" x14ac:dyDescent="0.3"/>
    <row r="7782" customFormat="1" ht="13.5" x14ac:dyDescent="0.3"/>
    <row r="7783" customFormat="1" ht="13.5" x14ac:dyDescent="0.3"/>
    <row r="7784" customFormat="1" ht="13.5" x14ac:dyDescent="0.3"/>
    <row r="7785" customFormat="1" ht="13.5" x14ac:dyDescent="0.3"/>
    <row r="7786" customFormat="1" ht="13.5" x14ac:dyDescent="0.3"/>
    <row r="7787" customFormat="1" ht="13.5" x14ac:dyDescent="0.3"/>
    <row r="7788" customFormat="1" ht="13.5" x14ac:dyDescent="0.3"/>
    <row r="7789" customFormat="1" ht="13.5" x14ac:dyDescent="0.3"/>
    <row r="7790" customFormat="1" ht="13.5" x14ac:dyDescent="0.3"/>
    <row r="7791" customFormat="1" ht="13.5" x14ac:dyDescent="0.3"/>
    <row r="7792" customFormat="1" ht="13.5" x14ac:dyDescent="0.3"/>
    <row r="7793" customFormat="1" ht="13.5" x14ac:dyDescent="0.3"/>
    <row r="7794" customFormat="1" ht="13.5" x14ac:dyDescent="0.3"/>
    <row r="7795" customFormat="1" ht="13.5" x14ac:dyDescent="0.3"/>
    <row r="7796" customFormat="1" ht="13.5" x14ac:dyDescent="0.3"/>
    <row r="7797" customFormat="1" ht="13.5" x14ac:dyDescent="0.3"/>
    <row r="7798" customFormat="1" ht="13.5" x14ac:dyDescent="0.3"/>
    <row r="7799" customFormat="1" ht="13.5" x14ac:dyDescent="0.3"/>
    <row r="7800" customFormat="1" ht="13.5" x14ac:dyDescent="0.3"/>
    <row r="7801" customFormat="1" ht="13.5" x14ac:dyDescent="0.3"/>
    <row r="7802" customFormat="1" ht="13.5" x14ac:dyDescent="0.3"/>
    <row r="7803" customFormat="1" ht="13.5" x14ac:dyDescent="0.3"/>
    <row r="7804" customFormat="1" ht="13.5" x14ac:dyDescent="0.3"/>
    <row r="7805" customFormat="1" ht="13.5" x14ac:dyDescent="0.3"/>
    <row r="7806" customFormat="1" ht="13.5" x14ac:dyDescent="0.3"/>
    <row r="7807" customFormat="1" ht="13.5" x14ac:dyDescent="0.3"/>
    <row r="7808" customFormat="1" ht="13.5" x14ac:dyDescent="0.3"/>
    <row r="7809" customFormat="1" ht="13.5" x14ac:dyDescent="0.3"/>
    <row r="7810" customFormat="1" ht="13.5" x14ac:dyDescent="0.3"/>
    <row r="7811" customFormat="1" ht="13.5" x14ac:dyDescent="0.3"/>
    <row r="7812" customFormat="1" ht="13.5" x14ac:dyDescent="0.3"/>
    <row r="7813" customFormat="1" ht="13.5" x14ac:dyDescent="0.3"/>
    <row r="7814" customFormat="1" ht="13.5" x14ac:dyDescent="0.3"/>
    <row r="7815" customFormat="1" ht="13.5" x14ac:dyDescent="0.3"/>
    <row r="7816" customFormat="1" ht="13.5" x14ac:dyDescent="0.3"/>
    <row r="7817" customFormat="1" ht="13.5" x14ac:dyDescent="0.3"/>
    <row r="7818" customFormat="1" ht="13.5" x14ac:dyDescent="0.3"/>
    <row r="7819" customFormat="1" ht="13.5" x14ac:dyDescent="0.3"/>
    <row r="7820" customFormat="1" ht="13.5" x14ac:dyDescent="0.3"/>
    <row r="7821" customFormat="1" ht="13.5" x14ac:dyDescent="0.3"/>
    <row r="7822" customFormat="1" ht="13.5" x14ac:dyDescent="0.3"/>
    <row r="7823" customFormat="1" ht="13.5" x14ac:dyDescent="0.3"/>
    <row r="7824" customFormat="1" ht="13.5" x14ac:dyDescent="0.3"/>
    <row r="7825" customFormat="1" ht="13.5" x14ac:dyDescent="0.3"/>
    <row r="7826" customFormat="1" ht="13.5" x14ac:dyDescent="0.3"/>
    <row r="7827" customFormat="1" ht="13.5" x14ac:dyDescent="0.3"/>
    <row r="7828" customFormat="1" ht="13.5" x14ac:dyDescent="0.3"/>
    <row r="7829" customFormat="1" ht="13.5" x14ac:dyDescent="0.3"/>
    <row r="7830" customFormat="1" ht="13.5" x14ac:dyDescent="0.3"/>
    <row r="7831" customFormat="1" ht="13.5" x14ac:dyDescent="0.3"/>
    <row r="7832" customFormat="1" ht="13.5" x14ac:dyDescent="0.3"/>
    <row r="7833" customFormat="1" ht="13.5" x14ac:dyDescent="0.3"/>
    <row r="7834" customFormat="1" ht="13.5" x14ac:dyDescent="0.3"/>
    <row r="7835" customFormat="1" ht="13.5" x14ac:dyDescent="0.3"/>
    <row r="7836" customFormat="1" ht="13.5" x14ac:dyDescent="0.3"/>
    <row r="7837" customFormat="1" ht="13.5" x14ac:dyDescent="0.3"/>
    <row r="7838" customFormat="1" ht="13.5" x14ac:dyDescent="0.3"/>
    <row r="7839" customFormat="1" ht="13.5" x14ac:dyDescent="0.3"/>
    <row r="7840" customFormat="1" ht="13.5" x14ac:dyDescent="0.3"/>
    <row r="7841" customFormat="1" ht="13.5" x14ac:dyDescent="0.3"/>
    <row r="7842" customFormat="1" ht="13.5" x14ac:dyDescent="0.3"/>
    <row r="7843" customFormat="1" ht="13.5" x14ac:dyDescent="0.3"/>
    <row r="7844" customFormat="1" ht="13.5" x14ac:dyDescent="0.3"/>
    <row r="7845" customFormat="1" ht="13.5" x14ac:dyDescent="0.3"/>
    <row r="7846" customFormat="1" ht="13.5" x14ac:dyDescent="0.3"/>
    <row r="7847" customFormat="1" ht="13.5" x14ac:dyDescent="0.3"/>
    <row r="7848" customFormat="1" ht="13.5" x14ac:dyDescent="0.3"/>
    <row r="7849" customFormat="1" ht="13.5" x14ac:dyDescent="0.3"/>
    <row r="7850" customFormat="1" ht="13.5" x14ac:dyDescent="0.3"/>
    <row r="7851" customFormat="1" ht="13.5" x14ac:dyDescent="0.3"/>
    <row r="7852" customFormat="1" ht="13.5" x14ac:dyDescent="0.3"/>
    <row r="7853" customFormat="1" ht="13.5" x14ac:dyDescent="0.3"/>
    <row r="7854" customFormat="1" ht="13.5" x14ac:dyDescent="0.3"/>
    <row r="7855" customFormat="1" ht="13.5" x14ac:dyDescent="0.3"/>
    <row r="7856" customFormat="1" ht="13.5" x14ac:dyDescent="0.3"/>
    <row r="7857" customFormat="1" ht="13.5" x14ac:dyDescent="0.3"/>
    <row r="7858" customFormat="1" ht="13.5" x14ac:dyDescent="0.3"/>
    <row r="7859" customFormat="1" ht="13.5" x14ac:dyDescent="0.3"/>
    <row r="7860" customFormat="1" ht="13.5" x14ac:dyDescent="0.3"/>
    <row r="7861" customFormat="1" ht="13.5" x14ac:dyDescent="0.3"/>
    <row r="7862" customFormat="1" ht="13.5" x14ac:dyDescent="0.3"/>
    <row r="7863" customFormat="1" ht="13.5" x14ac:dyDescent="0.3"/>
    <row r="7864" customFormat="1" ht="13.5" x14ac:dyDescent="0.3"/>
    <row r="7865" customFormat="1" ht="13.5" x14ac:dyDescent="0.3"/>
    <row r="7866" customFormat="1" ht="13.5" x14ac:dyDescent="0.3"/>
    <row r="7867" customFormat="1" ht="13.5" x14ac:dyDescent="0.3"/>
    <row r="7868" customFormat="1" ht="13.5" x14ac:dyDescent="0.3"/>
    <row r="7869" customFormat="1" ht="13.5" x14ac:dyDescent="0.3"/>
    <row r="7870" customFormat="1" ht="13.5" x14ac:dyDescent="0.3"/>
    <row r="7871" customFormat="1" ht="13.5" x14ac:dyDescent="0.3"/>
    <row r="7872" customFormat="1" ht="13.5" x14ac:dyDescent="0.3"/>
    <row r="7873" customFormat="1" ht="13.5" x14ac:dyDescent="0.3"/>
    <row r="7874" customFormat="1" ht="13.5" x14ac:dyDescent="0.3"/>
    <row r="7875" customFormat="1" ht="13.5" x14ac:dyDescent="0.3"/>
    <row r="7876" customFormat="1" ht="13.5" x14ac:dyDescent="0.3"/>
    <row r="7877" customFormat="1" ht="13.5" x14ac:dyDescent="0.3"/>
    <row r="7878" customFormat="1" ht="13.5" x14ac:dyDescent="0.3"/>
    <row r="7879" customFormat="1" ht="13.5" x14ac:dyDescent="0.3"/>
    <row r="7880" customFormat="1" ht="13.5" x14ac:dyDescent="0.3"/>
    <row r="7881" customFormat="1" ht="13.5" x14ac:dyDescent="0.3"/>
    <row r="7882" customFormat="1" ht="13.5" x14ac:dyDescent="0.3"/>
    <row r="7883" customFormat="1" ht="13.5" x14ac:dyDescent="0.3"/>
    <row r="7884" customFormat="1" ht="13.5" x14ac:dyDescent="0.3"/>
    <row r="7885" customFormat="1" ht="13.5" x14ac:dyDescent="0.3"/>
    <row r="7886" customFormat="1" ht="13.5" x14ac:dyDescent="0.3"/>
    <row r="7887" customFormat="1" ht="13.5" x14ac:dyDescent="0.3"/>
    <row r="7888" customFormat="1" ht="13.5" x14ac:dyDescent="0.3"/>
    <row r="7889" customFormat="1" ht="13.5" x14ac:dyDescent="0.3"/>
    <row r="7890" customFormat="1" ht="13.5" x14ac:dyDescent="0.3"/>
    <row r="7891" customFormat="1" ht="13.5" x14ac:dyDescent="0.3"/>
    <row r="7892" customFormat="1" ht="13.5" x14ac:dyDescent="0.3"/>
    <row r="7893" customFormat="1" ht="13.5" x14ac:dyDescent="0.3"/>
    <row r="7894" customFormat="1" ht="13.5" x14ac:dyDescent="0.3"/>
    <row r="7895" customFormat="1" ht="13.5" x14ac:dyDescent="0.3"/>
    <row r="7896" customFormat="1" ht="13.5" x14ac:dyDescent="0.3"/>
    <row r="7897" customFormat="1" ht="13.5" x14ac:dyDescent="0.3"/>
    <row r="7898" customFormat="1" ht="13.5" x14ac:dyDescent="0.3"/>
    <row r="7899" customFormat="1" ht="13.5" x14ac:dyDescent="0.3"/>
    <row r="7900" customFormat="1" ht="13.5" x14ac:dyDescent="0.3"/>
    <row r="7901" customFormat="1" ht="13.5" x14ac:dyDescent="0.3"/>
    <row r="7902" customFormat="1" ht="13.5" x14ac:dyDescent="0.3"/>
    <row r="7903" customFormat="1" ht="13.5" x14ac:dyDescent="0.3"/>
    <row r="7904" customFormat="1" ht="13.5" x14ac:dyDescent="0.3"/>
    <row r="7905" customFormat="1" ht="13.5" x14ac:dyDescent="0.3"/>
    <row r="7906" customFormat="1" ht="13.5" x14ac:dyDescent="0.3"/>
    <row r="7907" customFormat="1" ht="13.5" x14ac:dyDescent="0.3"/>
    <row r="7908" customFormat="1" ht="13.5" x14ac:dyDescent="0.3"/>
    <row r="7909" customFormat="1" ht="13.5" x14ac:dyDescent="0.3"/>
    <row r="7910" customFormat="1" ht="13.5" x14ac:dyDescent="0.3"/>
    <row r="7911" customFormat="1" ht="13.5" x14ac:dyDescent="0.3"/>
    <row r="7912" customFormat="1" ht="13.5" x14ac:dyDescent="0.3"/>
    <row r="7913" customFormat="1" ht="13.5" x14ac:dyDescent="0.3"/>
    <row r="7914" customFormat="1" ht="13.5" x14ac:dyDescent="0.3"/>
    <row r="7915" customFormat="1" ht="13.5" x14ac:dyDescent="0.3"/>
    <row r="7916" customFormat="1" ht="13.5" x14ac:dyDescent="0.3"/>
    <row r="7917" customFormat="1" ht="13.5" x14ac:dyDescent="0.3"/>
    <row r="7918" customFormat="1" ht="13.5" x14ac:dyDescent="0.3"/>
    <row r="7919" customFormat="1" ht="13.5" x14ac:dyDescent="0.3"/>
    <row r="7920" customFormat="1" ht="13.5" x14ac:dyDescent="0.3"/>
    <row r="7921" customFormat="1" ht="13.5" x14ac:dyDescent="0.3"/>
    <row r="7922" customFormat="1" ht="13.5" x14ac:dyDescent="0.3"/>
    <row r="7923" customFormat="1" ht="13.5" x14ac:dyDescent="0.3"/>
    <row r="7924" customFormat="1" ht="13.5" x14ac:dyDescent="0.3"/>
    <row r="7925" customFormat="1" ht="13.5" x14ac:dyDescent="0.3"/>
    <row r="7926" customFormat="1" ht="13.5" x14ac:dyDescent="0.3"/>
    <row r="7927" customFormat="1" ht="13.5" x14ac:dyDescent="0.3"/>
    <row r="7928" customFormat="1" ht="13.5" x14ac:dyDescent="0.3"/>
    <row r="7929" customFormat="1" ht="13.5" x14ac:dyDescent="0.3"/>
    <row r="7930" customFormat="1" ht="13.5" x14ac:dyDescent="0.3"/>
    <row r="7931" customFormat="1" ht="13.5" x14ac:dyDescent="0.3"/>
    <row r="7932" customFormat="1" ht="13.5" x14ac:dyDescent="0.3"/>
    <row r="7933" customFormat="1" ht="13.5" x14ac:dyDescent="0.3"/>
    <row r="7934" customFormat="1" ht="13.5" x14ac:dyDescent="0.3"/>
    <row r="7935" customFormat="1" ht="13.5" x14ac:dyDescent="0.3"/>
    <row r="7936" customFormat="1" ht="13.5" x14ac:dyDescent="0.3"/>
    <row r="7937" customFormat="1" ht="13.5" x14ac:dyDescent="0.3"/>
    <row r="7938" customFormat="1" ht="13.5" x14ac:dyDescent="0.3"/>
    <row r="7939" customFormat="1" ht="13.5" x14ac:dyDescent="0.3"/>
    <row r="7940" customFormat="1" ht="13.5" x14ac:dyDescent="0.3"/>
    <row r="7941" customFormat="1" ht="13.5" x14ac:dyDescent="0.3"/>
    <row r="7942" customFormat="1" ht="13.5" x14ac:dyDescent="0.3"/>
    <row r="7943" customFormat="1" ht="13.5" x14ac:dyDescent="0.3"/>
    <row r="7944" customFormat="1" ht="13.5" x14ac:dyDescent="0.3"/>
    <row r="7945" customFormat="1" ht="13.5" x14ac:dyDescent="0.3"/>
    <row r="7946" customFormat="1" ht="13.5" x14ac:dyDescent="0.3"/>
    <row r="7947" customFormat="1" ht="13.5" x14ac:dyDescent="0.3"/>
    <row r="7948" customFormat="1" ht="13.5" x14ac:dyDescent="0.3"/>
    <row r="7949" customFormat="1" ht="13.5" x14ac:dyDescent="0.3"/>
    <row r="7950" customFormat="1" ht="13.5" x14ac:dyDescent="0.3"/>
    <row r="7951" customFormat="1" ht="13.5" x14ac:dyDescent="0.3"/>
    <row r="7952" customFormat="1" ht="13.5" x14ac:dyDescent="0.3"/>
    <row r="7953" customFormat="1" ht="13.5" x14ac:dyDescent="0.3"/>
    <row r="7954" customFormat="1" ht="13.5" x14ac:dyDescent="0.3"/>
    <row r="7955" customFormat="1" ht="13.5" x14ac:dyDescent="0.3"/>
    <row r="7956" customFormat="1" ht="13.5" x14ac:dyDescent="0.3"/>
    <row r="7957" customFormat="1" ht="13.5" x14ac:dyDescent="0.3"/>
    <row r="7958" customFormat="1" ht="13.5" x14ac:dyDescent="0.3"/>
    <row r="7959" customFormat="1" ht="13.5" x14ac:dyDescent="0.3"/>
    <row r="7960" customFormat="1" ht="13.5" x14ac:dyDescent="0.3"/>
    <row r="7961" customFormat="1" ht="13.5" x14ac:dyDescent="0.3"/>
    <row r="7962" customFormat="1" ht="13.5" x14ac:dyDescent="0.3"/>
    <row r="7963" customFormat="1" ht="13.5" x14ac:dyDescent="0.3"/>
    <row r="7964" customFormat="1" ht="13.5" x14ac:dyDescent="0.3"/>
    <row r="7965" customFormat="1" ht="13.5" x14ac:dyDescent="0.3"/>
    <row r="7966" customFormat="1" ht="13.5" x14ac:dyDescent="0.3"/>
    <row r="7967" customFormat="1" ht="13.5" x14ac:dyDescent="0.3"/>
    <row r="7968" customFormat="1" ht="13.5" x14ac:dyDescent="0.3"/>
    <row r="7969" customFormat="1" ht="13.5" x14ac:dyDescent="0.3"/>
    <row r="7970" customFormat="1" ht="13.5" x14ac:dyDescent="0.3"/>
    <row r="7971" customFormat="1" ht="13.5" x14ac:dyDescent="0.3"/>
    <row r="7972" customFormat="1" ht="13.5" x14ac:dyDescent="0.3"/>
    <row r="7973" customFormat="1" ht="13.5" x14ac:dyDescent="0.3"/>
    <row r="7974" customFormat="1" ht="13.5" x14ac:dyDescent="0.3"/>
    <row r="7975" customFormat="1" ht="13.5" x14ac:dyDescent="0.3"/>
    <row r="7976" customFormat="1" ht="13.5" x14ac:dyDescent="0.3"/>
    <row r="7977" customFormat="1" ht="13.5" x14ac:dyDescent="0.3"/>
    <row r="7978" customFormat="1" ht="13.5" x14ac:dyDescent="0.3"/>
    <row r="7979" customFormat="1" ht="13.5" x14ac:dyDescent="0.3"/>
    <row r="7980" customFormat="1" ht="13.5" x14ac:dyDescent="0.3"/>
    <row r="7981" customFormat="1" ht="13.5" x14ac:dyDescent="0.3"/>
    <row r="7982" customFormat="1" ht="13.5" x14ac:dyDescent="0.3"/>
    <row r="7983" customFormat="1" ht="13.5" x14ac:dyDescent="0.3"/>
    <row r="7984" customFormat="1" ht="13.5" x14ac:dyDescent="0.3"/>
    <row r="7985" customFormat="1" ht="13.5" x14ac:dyDescent="0.3"/>
    <row r="7986" customFormat="1" ht="13.5" x14ac:dyDescent="0.3"/>
    <row r="7987" customFormat="1" ht="13.5" x14ac:dyDescent="0.3"/>
    <row r="7988" customFormat="1" ht="13.5" x14ac:dyDescent="0.3"/>
    <row r="7989" customFormat="1" ht="13.5" x14ac:dyDescent="0.3"/>
    <row r="7990" customFormat="1" ht="13.5" x14ac:dyDescent="0.3"/>
    <row r="7991" customFormat="1" ht="13.5" x14ac:dyDescent="0.3"/>
    <row r="7992" customFormat="1" ht="13.5" x14ac:dyDescent="0.3"/>
    <row r="7993" customFormat="1" ht="13.5" x14ac:dyDescent="0.3"/>
    <row r="7994" customFormat="1" ht="13.5" x14ac:dyDescent="0.3"/>
    <row r="7995" customFormat="1" ht="13.5" x14ac:dyDescent="0.3"/>
    <row r="7996" customFormat="1" ht="13.5" x14ac:dyDescent="0.3"/>
    <row r="7997" customFormat="1" ht="13.5" x14ac:dyDescent="0.3"/>
    <row r="7998" customFormat="1" ht="13.5" x14ac:dyDescent="0.3"/>
    <row r="7999" customFormat="1" ht="13.5" x14ac:dyDescent="0.3"/>
    <row r="8000" customFormat="1" ht="13.5" x14ac:dyDescent="0.3"/>
    <row r="8001" customFormat="1" ht="13.5" x14ac:dyDescent="0.3"/>
    <row r="8002" customFormat="1" ht="13.5" x14ac:dyDescent="0.3"/>
    <row r="8003" customFormat="1" ht="13.5" x14ac:dyDescent="0.3"/>
    <row r="8004" customFormat="1" ht="13.5" x14ac:dyDescent="0.3"/>
    <row r="8005" customFormat="1" ht="13.5" x14ac:dyDescent="0.3"/>
    <row r="8006" customFormat="1" ht="13.5" x14ac:dyDescent="0.3"/>
    <row r="8007" customFormat="1" ht="13.5" x14ac:dyDescent="0.3"/>
    <row r="8008" customFormat="1" ht="13.5" x14ac:dyDescent="0.3"/>
    <row r="8009" customFormat="1" ht="13.5" x14ac:dyDescent="0.3"/>
    <row r="8010" customFormat="1" ht="13.5" x14ac:dyDescent="0.3"/>
    <row r="8011" customFormat="1" ht="13.5" x14ac:dyDescent="0.3"/>
    <row r="8012" customFormat="1" ht="13.5" x14ac:dyDescent="0.3"/>
    <row r="8013" customFormat="1" ht="13.5" x14ac:dyDescent="0.3"/>
    <row r="8014" customFormat="1" ht="13.5" x14ac:dyDescent="0.3"/>
    <row r="8015" customFormat="1" ht="13.5" x14ac:dyDescent="0.3"/>
    <row r="8016" customFormat="1" ht="13.5" x14ac:dyDescent="0.3"/>
    <row r="8017" customFormat="1" ht="13.5" x14ac:dyDescent="0.3"/>
    <row r="8018" customFormat="1" ht="13.5" x14ac:dyDescent="0.3"/>
    <row r="8019" customFormat="1" ht="13.5" x14ac:dyDescent="0.3"/>
    <row r="8020" customFormat="1" ht="13.5" x14ac:dyDescent="0.3"/>
    <row r="8021" customFormat="1" ht="13.5" x14ac:dyDescent="0.3"/>
    <row r="8022" customFormat="1" ht="13.5" x14ac:dyDescent="0.3"/>
    <row r="8023" customFormat="1" ht="13.5" x14ac:dyDescent="0.3"/>
    <row r="8024" customFormat="1" ht="13.5" x14ac:dyDescent="0.3"/>
    <row r="8025" customFormat="1" ht="13.5" x14ac:dyDescent="0.3"/>
    <row r="8026" customFormat="1" ht="13.5" x14ac:dyDescent="0.3"/>
    <row r="8027" customFormat="1" ht="13.5" x14ac:dyDescent="0.3"/>
    <row r="8028" customFormat="1" ht="13.5" x14ac:dyDescent="0.3"/>
    <row r="8029" customFormat="1" ht="13.5" x14ac:dyDescent="0.3"/>
    <row r="8030" customFormat="1" ht="13.5" x14ac:dyDescent="0.3"/>
    <row r="8031" customFormat="1" ht="13.5" x14ac:dyDescent="0.3"/>
    <row r="8032" customFormat="1" ht="13.5" x14ac:dyDescent="0.3"/>
    <row r="8033" customFormat="1" ht="13.5" x14ac:dyDescent="0.3"/>
    <row r="8034" customFormat="1" ht="13.5" x14ac:dyDescent="0.3"/>
    <row r="8035" customFormat="1" ht="13.5" x14ac:dyDescent="0.3"/>
    <row r="8036" customFormat="1" ht="13.5" x14ac:dyDescent="0.3"/>
    <row r="8037" customFormat="1" ht="13.5" x14ac:dyDescent="0.3"/>
    <row r="8038" customFormat="1" ht="13.5" x14ac:dyDescent="0.3"/>
    <row r="8039" customFormat="1" ht="13.5" x14ac:dyDescent="0.3"/>
    <row r="8040" customFormat="1" ht="13.5" x14ac:dyDescent="0.3"/>
    <row r="8041" customFormat="1" ht="13.5" x14ac:dyDescent="0.3"/>
    <row r="8042" customFormat="1" ht="13.5" x14ac:dyDescent="0.3"/>
    <row r="8043" customFormat="1" ht="13.5" x14ac:dyDescent="0.3"/>
    <row r="8044" customFormat="1" ht="13.5" x14ac:dyDescent="0.3"/>
    <row r="8045" customFormat="1" ht="13.5" x14ac:dyDescent="0.3"/>
    <row r="8046" customFormat="1" ht="13.5" x14ac:dyDescent="0.3"/>
    <row r="8047" customFormat="1" ht="13.5" x14ac:dyDescent="0.3"/>
    <row r="8048" customFormat="1" ht="13.5" x14ac:dyDescent="0.3"/>
    <row r="8049" customFormat="1" ht="13.5" x14ac:dyDescent="0.3"/>
    <row r="8050" customFormat="1" ht="13.5" x14ac:dyDescent="0.3"/>
    <row r="8051" customFormat="1" ht="13.5" x14ac:dyDescent="0.3"/>
    <row r="8052" customFormat="1" ht="13.5" x14ac:dyDescent="0.3"/>
    <row r="8053" customFormat="1" ht="13.5" x14ac:dyDescent="0.3"/>
    <row r="8054" customFormat="1" ht="13.5" x14ac:dyDescent="0.3"/>
    <row r="8055" customFormat="1" ht="13.5" x14ac:dyDescent="0.3"/>
    <row r="8056" customFormat="1" ht="13.5" x14ac:dyDescent="0.3"/>
    <row r="8057" customFormat="1" ht="13.5" x14ac:dyDescent="0.3"/>
    <row r="8058" customFormat="1" ht="13.5" x14ac:dyDescent="0.3"/>
    <row r="8059" customFormat="1" ht="13.5" x14ac:dyDescent="0.3"/>
    <row r="8060" customFormat="1" ht="13.5" x14ac:dyDescent="0.3"/>
    <row r="8061" customFormat="1" ht="13.5" x14ac:dyDescent="0.3"/>
    <row r="8062" customFormat="1" ht="13.5" x14ac:dyDescent="0.3"/>
    <row r="8063" customFormat="1" ht="13.5" x14ac:dyDescent="0.3"/>
    <row r="8064" customFormat="1" ht="13.5" x14ac:dyDescent="0.3"/>
    <row r="8065" customFormat="1" ht="13.5" x14ac:dyDescent="0.3"/>
    <row r="8066" customFormat="1" ht="13.5" x14ac:dyDescent="0.3"/>
    <row r="8067" customFormat="1" ht="13.5" x14ac:dyDescent="0.3"/>
    <row r="8068" customFormat="1" ht="13.5" x14ac:dyDescent="0.3"/>
    <row r="8069" customFormat="1" ht="13.5" x14ac:dyDescent="0.3"/>
    <row r="8070" customFormat="1" ht="13.5" x14ac:dyDescent="0.3"/>
    <row r="8071" customFormat="1" ht="13.5" x14ac:dyDescent="0.3"/>
    <row r="8072" customFormat="1" ht="13.5" x14ac:dyDescent="0.3"/>
    <row r="8073" customFormat="1" ht="13.5" x14ac:dyDescent="0.3"/>
    <row r="8074" customFormat="1" ht="13.5" x14ac:dyDescent="0.3"/>
    <row r="8075" customFormat="1" ht="13.5" x14ac:dyDescent="0.3"/>
    <row r="8076" customFormat="1" ht="13.5" x14ac:dyDescent="0.3"/>
    <row r="8077" customFormat="1" ht="13.5" x14ac:dyDescent="0.3"/>
    <row r="8078" customFormat="1" ht="13.5" x14ac:dyDescent="0.3"/>
    <row r="8079" customFormat="1" ht="13.5" x14ac:dyDescent="0.3"/>
    <row r="8080" customFormat="1" ht="13.5" x14ac:dyDescent="0.3"/>
    <row r="8081" customFormat="1" ht="13.5" x14ac:dyDescent="0.3"/>
    <row r="8082" customFormat="1" ht="13.5" x14ac:dyDescent="0.3"/>
    <row r="8083" customFormat="1" ht="13.5" x14ac:dyDescent="0.3"/>
    <row r="8084" customFormat="1" ht="13.5" x14ac:dyDescent="0.3"/>
    <row r="8085" customFormat="1" ht="13.5" x14ac:dyDescent="0.3"/>
    <row r="8086" customFormat="1" ht="13.5" x14ac:dyDescent="0.3"/>
    <row r="8087" customFormat="1" ht="13.5" x14ac:dyDescent="0.3"/>
    <row r="8088" customFormat="1" ht="13.5" x14ac:dyDescent="0.3"/>
    <row r="8089" customFormat="1" ht="13.5" x14ac:dyDescent="0.3"/>
    <row r="8090" customFormat="1" ht="13.5" x14ac:dyDescent="0.3"/>
    <row r="8091" customFormat="1" ht="13.5" x14ac:dyDescent="0.3"/>
    <row r="8092" customFormat="1" ht="13.5" x14ac:dyDescent="0.3"/>
    <row r="8093" customFormat="1" ht="13.5" x14ac:dyDescent="0.3"/>
    <row r="8094" customFormat="1" ht="13.5" x14ac:dyDescent="0.3"/>
    <row r="8095" customFormat="1" ht="13.5" x14ac:dyDescent="0.3"/>
    <row r="8096" customFormat="1" ht="13.5" x14ac:dyDescent="0.3"/>
    <row r="8097" customFormat="1" ht="13.5" x14ac:dyDescent="0.3"/>
    <row r="8098" customFormat="1" ht="13.5" x14ac:dyDescent="0.3"/>
    <row r="8099" customFormat="1" ht="13.5" x14ac:dyDescent="0.3"/>
    <row r="8100" customFormat="1" ht="13.5" x14ac:dyDescent="0.3"/>
    <row r="8101" customFormat="1" ht="13.5" x14ac:dyDescent="0.3"/>
    <row r="8102" customFormat="1" ht="13.5" x14ac:dyDescent="0.3"/>
    <row r="8103" customFormat="1" ht="13.5" x14ac:dyDescent="0.3"/>
    <row r="8104" customFormat="1" ht="13.5" x14ac:dyDescent="0.3"/>
    <row r="8105" customFormat="1" ht="13.5" x14ac:dyDescent="0.3"/>
    <row r="8106" customFormat="1" ht="13.5" x14ac:dyDescent="0.3"/>
    <row r="8107" customFormat="1" ht="13.5" x14ac:dyDescent="0.3"/>
    <row r="8108" customFormat="1" ht="13.5" x14ac:dyDescent="0.3"/>
    <row r="8109" customFormat="1" ht="13.5" x14ac:dyDescent="0.3"/>
    <row r="8110" customFormat="1" ht="13.5" x14ac:dyDescent="0.3"/>
    <row r="8111" customFormat="1" ht="13.5" x14ac:dyDescent="0.3"/>
    <row r="8112" customFormat="1" ht="13.5" x14ac:dyDescent="0.3"/>
    <row r="8113" customFormat="1" ht="13.5" x14ac:dyDescent="0.3"/>
    <row r="8114" customFormat="1" ht="13.5" x14ac:dyDescent="0.3"/>
    <row r="8115" customFormat="1" ht="13.5" x14ac:dyDescent="0.3"/>
    <row r="8116" customFormat="1" ht="13.5" x14ac:dyDescent="0.3"/>
    <row r="8117" customFormat="1" ht="13.5" x14ac:dyDescent="0.3"/>
    <row r="8118" customFormat="1" ht="13.5" x14ac:dyDescent="0.3"/>
    <row r="8119" customFormat="1" ht="13.5" x14ac:dyDescent="0.3"/>
    <row r="8120" customFormat="1" ht="13.5" x14ac:dyDescent="0.3"/>
    <row r="8121" customFormat="1" ht="13.5" x14ac:dyDescent="0.3"/>
    <row r="8122" customFormat="1" ht="13.5" x14ac:dyDescent="0.3"/>
    <row r="8123" customFormat="1" ht="13.5" x14ac:dyDescent="0.3"/>
    <row r="8124" customFormat="1" ht="13.5" x14ac:dyDescent="0.3"/>
    <row r="8125" customFormat="1" ht="13.5" x14ac:dyDescent="0.3"/>
    <row r="8126" customFormat="1" ht="13.5" x14ac:dyDescent="0.3"/>
    <row r="8127" customFormat="1" ht="13.5" x14ac:dyDescent="0.3"/>
    <row r="8128" customFormat="1" ht="13.5" x14ac:dyDescent="0.3"/>
    <row r="8129" customFormat="1" ht="13.5" x14ac:dyDescent="0.3"/>
    <row r="8130" customFormat="1" ht="13.5" x14ac:dyDescent="0.3"/>
    <row r="8131" customFormat="1" ht="13.5" x14ac:dyDescent="0.3"/>
    <row r="8132" customFormat="1" ht="13.5" x14ac:dyDescent="0.3"/>
    <row r="8133" customFormat="1" ht="13.5" x14ac:dyDescent="0.3"/>
    <row r="8134" customFormat="1" ht="13.5" x14ac:dyDescent="0.3"/>
    <row r="8135" customFormat="1" ht="13.5" x14ac:dyDescent="0.3"/>
    <row r="8136" customFormat="1" ht="13.5" x14ac:dyDescent="0.3"/>
    <row r="8137" customFormat="1" ht="13.5" x14ac:dyDescent="0.3"/>
    <row r="8138" customFormat="1" ht="13.5" x14ac:dyDescent="0.3"/>
    <row r="8139" customFormat="1" ht="13.5" x14ac:dyDescent="0.3"/>
    <row r="8140" customFormat="1" ht="13.5" x14ac:dyDescent="0.3"/>
    <row r="8141" customFormat="1" ht="13.5" x14ac:dyDescent="0.3"/>
    <row r="8142" customFormat="1" ht="13.5" x14ac:dyDescent="0.3"/>
    <row r="8143" customFormat="1" ht="13.5" x14ac:dyDescent="0.3"/>
    <row r="8144" customFormat="1" ht="13.5" x14ac:dyDescent="0.3"/>
    <row r="8145" customFormat="1" ht="13.5" x14ac:dyDescent="0.3"/>
    <row r="8146" customFormat="1" ht="13.5" x14ac:dyDescent="0.3"/>
    <row r="8147" customFormat="1" ht="13.5" x14ac:dyDescent="0.3"/>
    <row r="8148" customFormat="1" ht="13.5" x14ac:dyDescent="0.3"/>
    <row r="8149" customFormat="1" ht="13.5" x14ac:dyDescent="0.3"/>
    <row r="8150" customFormat="1" ht="13.5" x14ac:dyDescent="0.3"/>
    <row r="8151" customFormat="1" ht="13.5" x14ac:dyDescent="0.3"/>
    <row r="8152" customFormat="1" ht="13.5" x14ac:dyDescent="0.3"/>
    <row r="8153" customFormat="1" ht="13.5" x14ac:dyDescent="0.3"/>
    <row r="8154" customFormat="1" ht="13.5" x14ac:dyDescent="0.3"/>
    <row r="8155" customFormat="1" ht="13.5" x14ac:dyDescent="0.3"/>
    <row r="8156" customFormat="1" ht="13.5" x14ac:dyDescent="0.3"/>
    <row r="8157" customFormat="1" ht="13.5" x14ac:dyDescent="0.3"/>
    <row r="8158" customFormat="1" ht="13.5" x14ac:dyDescent="0.3"/>
    <row r="8159" customFormat="1" ht="13.5" x14ac:dyDescent="0.3"/>
    <row r="8160" customFormat="1" ht="13.5" x14ac:dyDescent="0.3"/>
    <row r="8161" customFormat="1" ht="13.5" x14ac:dyDescent="0.3"/>
    <row r="8162" customFormat="1" ht="13.5" x14ac:dyDescent="0.3"/>
    <row r="8163" customFormat="1" ht="13.5" x14ac:dyDescent="0.3"/>
    <row r="8164" customFormat="1" ht="13.5" x14ac:dyDescent="0.3"/>
    <row r="8165" customFormat="1" ht="13.5" x14ac:dyDescent="0.3"/>
    <row r="8166" customFormat="1" ht="13.5" x14ac:dyDescent="0.3"/>
    <row r="8167" customFormat="1" ht="13.5" x14ac:dyDescent="0.3"/>
    <row r="8168" customFormat="1" ht="13.5" x14ac:dyDescent="0.3"/>
    <row r="8169" customFormat="1" ht="13.5" x14ac:dyDescent="0.3"/>
    <row r="8170" customFormat="1" ht="13.5" x14ac:dyDescent="0.3"/>
    <row r="8171" customFormat="1" ht="13.5" x14ac:dyDescent="0.3"/>
    <row r="8172" customFormat="1" ht="13.5" x14ac:dyDescent="0.3"/>
    <row r="8173" customFormat="1" ht="13.5" x14ac:dyDescent="0.3"/>
    <row r="8174" customFormat="1" ht="13.5" x14ac:dyDescent="0.3"/>
    <row r="8175" customFormat="1" ht="13.5" x14ac:dyDescent="0.3"/>
    <row r="8176" customFormat="1" ht="13.5" x14ac:dyDescent="0.3"/>
    <row r="8177" customFormat="1" ht="13.5" x14ac:dyDescent="0.3"/>
    <row r="8178" customFormat="1" ht="13.5" x14ac:dyDescent="0.3"/>
    <row r="8179" customFormat="1" ht="13.5" x14ac:dyDescent="0.3"/>
    <row r="8180" customFormat="1" ht="13.5" x14ac:dyDescent="0.3"/>
    <row r="8181" customFormat="1" ht="13.5" x14ac:dyDescent="0.3"/>
    <row r="8182" customFormat="1" ht="13.5" x14ac:dyDescent="0.3"/>
    <row r="8183" customFormat="1" ht="13.5" x14ac:dyDescent="0.3"/>
    <row r="8184" customFormat="1" ht="13.5" x14ac:dyDescent="0.3"/>
    <row r="8185" customFormat="1" ht="13.5" x14ac:dyDescent="0.3"/>
    <row r="8186" customFormat="1" ht="13.5" x14ac:dyDescent="0.3"/>
    <row r="8187" customFormat="1" ht="13.5" x14ac:dyDescent="0.3"/>
    <row r="8188" customFormat="1" ht="13.5" x14ac:dyDescent="0.3"/>
    <row r="8189" customFormat="1" ht="13.5" x14ac:dyDescent="0.3"/>
    <row r="8190" customFormat="1" ht="13.5" x14ac:dyDescent="0.3"/>
    <row r="8191" customFormat="1" ht="13.5" x14ac:dyDescent="0.3"/>
    <row r="8192" customFormat="1" ht="13.5" x14ac:dyDescent="0.3"/>
    <row r="8193" customFormat="1" ht="13.5" x14ac:dyDescent="0.3"/>
    <row r="8194" customFormat="1" ht="13.5" x14ac:dyDescent="0.3"/>
    <row r="8195" customFormat="1" ht="13.5" x14ac:dyDescent="0.3"/>
    <row r="8196" customFormat="1" ht="13.5" x14ac:dyDescent="0.3"/>
    <row r="8197" customFormat="1" ht="13.5" x14ac:dyDescent="0.3"/>
    <row r="8198" customFormat="1" ht="13.5" x14ac:dyDescent="0.3"/>
    <row r="8199" customFormat="1" ht="13.5" x14ac:dyDescent="0.3"/>
    <row r="8200" customFormat="1" ht="13.5" x14ac:dyDescent="0.3"/>
    <row r="8201" customFormat="1" ht="13.5" x14ac:dyDescent="0.3"/>
    <row r="8202" customFormat="1" ht="13.5" x14ac:dyDescent="0.3"/>
    <row r="8203" customFormat="1" ht="13.5" x14ac:dyDescent="0.3"/>
    <row r="8204" customFormat="1" ht="13.5" x14ac:dyDescent="0.3"/>
    <row r="8205" customFormat="1" ht="13.5" x14ac:dyDescent="0.3"/>
    <row r="8206" customFormat="1" ht="13.5" x14ac:dyDescent="0.3"/>
    <row r="8207" customFormat="1" ht="13.5" x14ac:dyDescent="0.3"/>
    <row r="8208" customFormat="1" ht="13.5" x14ac:dyDescent="0.3"/>
    <row r="8209" customFormat="1" ht="13.5" x14ac:dyDescent="0.3"/>
    <row r="8210" customFormat="1" ht="13.5" x14ac:dyDescent="0.3"/>
    <row r="8211" customFormat="1" ht="13.5" x14ac:dyDescent="0.3"/>
    <row r="8212" customFormat="1" ht="13.5" x14ac:dyDescent="0.3"/>
    <row r="8213" customFormat="1" ht="13.5" x14ac:dyDescent="0.3"/>
    <row r="8214" customFormat="1" ht="13.5" x14ac:dyDescent="0.3"/>
    <row r="8215" customFormat="1" ht="13.5" x14ac:dyDescent="0.3"/>
    <row r="8216" customFormat="1" ht="13.5" x14ac:dyDescent="0.3"/>
    <row r="8217" customFormat="1" ht="13.5" x14ac:dyDescent="0.3"/>
    <row r="8218" customFormat="1" ht="13.5" x14ac:dyDescent="0.3"/>
    <row r="8219" customFormat="1" ht="13.5" x14ac:dyDescent="0.3"/>
    <row r="8220" customFormat="1" ht="13.5" x14ac:dyDescent="0.3"/>
    <row r="8221" customFormat="1" ht="13.5" x14ac:dyDescent="0.3"/>
    <row r="8222" customFormat="1" ht="13.5" x14ac:dyDescent="0.3"/>
    <row r="8223" customFormat="1" ht="13.5" x14ac:dyDescent="0.3"/>
    <row r="8224" customFormat="1" ht="13.5" x14ac:dyDescent="0.3"/>
    <row r="8225" customFormat="1" ht="13.5" x14ac:dyDescent="0.3"/>
    <row r="8226" customFormat="1" ht="13.5" x14ac:dyDescent="0.3"/>
    <row r="8227" customFormat="1" ht="13.5" x14ac:dyDescent="0.3"/>
    <row r="8228" customFormat="1" ht="13.5" x14ac:dyDescent="0.3"/>
    <row r="8229" customFormat="1" ht="13.5" x14ac:dyDescent="0.3"/>
    <row r="8230" customFormat="1" ht="13.5" x14ac:dyDescent="0.3"/>
    <row r="8231" customFormat="1" ht="13.5" x14ac:dyDescent="0.3"/>
    <row r="8232" customFormat="1" ht="13.5" x14ac:dyDescent="0.3"/>
    <row r="8233" customFormat="1" ht="13.5" x14ac:dyDescent="0.3"/>
    <row r="8234" customFormat="1" ht="13.5" x14ac:dyDescent="0.3"/>
    <row r="8235" customFormat="1" ht="13.5" x14ac:dyDescent="0.3"/>
    <row r="8236" customFormat="1" ht="13.5" x14ac:dyDescent="0.3"/>
    <row r="8237" customFormat="1" ht="13.5" x14ac:dyDescent="0.3"/>
    <row r="8238" customFormat="1" ht="13.5" x14ac:dyDescent="0.3"/>
    <row r="8239" customFormat="1" ht="13.5" x14ac:dyDescent="0.3"/>
    <row r="8240" customFormat="1" ht="13.5" x14ac:dyDescent="0.3"/>
    <row r="8241" customFormat="1" ht="13.5" x14ac:dyDescent="0.3"/>
    <row r="8242" customFormat="1" ht="13.5" x14ac:dyDescent="0.3"/>
    <row r="8243" customFormat="1" ht="13.5" x14ac:dyDescent="0.3"/>
    <row r="8244" customFormat="1" ht="13.5" x14ac:dyDescent="0.3"/>
    <row r="8245" customFormat="1" ht="13.5" x14ac:dyDescent="0.3"/>
    <row r="8246" customFormat="1" ht="13.5" x14ac:dyDescent="0.3"/>
    <row r="8247" customFormat="1" ht="13.5" x14ac:dyDescent="0.3"/>
    <row r="8248" customFormat="1" ht="13.5" x14ac:dyDescent="0.3"/>
    <row r="8249" customFormat="1" ht="13.5" x14ac:dyDescent="0.3"/>
    <row r="8250" customFormat="1" ht="13.5" x14ac:dyDescent="0.3"/>
    <row r="8251" customFormat="1" ht="13.5" x14ac:dyDescent="0.3"/>
    <row r="8252" customFormat="1" ht="13.5" x14ac:dyDescent="0.3"/>
    <row r="8253" customFormat="1" ht="13.5" x14ac:dyDescent="0.3"/>
    <row r="8254" customFormat="1" ht="13.5" x14ac:dyDescent="0.3"/>
    <row r="8255" customFormat="1" ht="13.5" x14ac:dyDescent="0.3"/>
    <row r="8256" customFormat="1" ht="13.5" x14ac:dyDescent="0.3"/>
    <row r="8257" customFormat="1" ht="13.5" x14ac:dyDescent="0.3"/>
    <row r="8258" customFormat="1" ht="13.5" x14ac:dyDescent="0.3"/>
    <row r="8259" customFormat="1" ht="13.5" x14ac:dyDescent="0.3"/>
    <row r="8260" customFormat="1" ht="13.5" x14ac:dyDescent="0.3"/>
    <row r="8261" customFormat="1" ht="13.5" x14ac:dyDescent="0.3"/>
    <row r="8262" customFormat="1" ht="13.5" x14ac:dyDescent="0.3"/>
    <row r="8263" customFormat="1" ht="13.5" x14ac:dyDescent="0.3"/>
    <row r="8264" customFormat="1" ht="13.5" x14ac:dyDescent="0.3"/>
    <row r="8265" customFormat="1" ht="13.5" x14ac:dyDescent="0.3"/>
    <row r="8266" customFormat="1" ht="13.5" x14ac:dyDescent="0.3"/>
    <row r="8267" customFormat="1" ht="13.5" x14ac:dyDescent="0.3"/>
    <row r="8268" customFormat="1" ht="13.5" x14ac:dyDescent="0.3"/>
    <row r="8269" customFormat="1" ht="13.5" x14ac:dyDescent="0.3"/>
    <row r="8270" customFormat="1" ht="13.5" x14ac:dyDescent="0.3"/>
    <row r="8271" customFormat="1" ht="13.5" x14ac:dyDescent="0.3"/>
    <row r="8272" customFormat="1" ht="13.5" x14ac:dyDescent="0.3"/>
    <row r="8273" customFormat="1" ht="13.5" x14ac:dyDescent="0.3"/>
    <row r="8274" customFormat="1" ht="13.5" x14ac:dyDescent="0.3"/>
    <row r="8275" customFormat="1" ht="13.5" x14ac:dyDescent="0.3"/>
    <row r="8276" customFormat="1" ht="13.5" x14ac:dyDescent="0.3"/>
    <row r="8277" customFormat="1" ht="13.5" x14ac:dyDescent="0.3"/>
    <row r="8278" customFormat="1" ht="13.5" x14ac:dyDescent="0.3"/>
    <row r="8279" customFormat="1" ht="13.5" x14ac:dyDescent="0.3"/>
    <row r="8280" customFormat="1" ht="13.5" x14ac:dyDescent="0.3"/>
    <row r="8281" customFormat="1" ht="13.5" x14ac:dyDescent="0.3"/>
    <row r="8282" customFormat="1" ht="13.5" x14ac:dyDescent="0.3"/>
    <row r="8283" customFormat="1" ht="13.5" x14ac:dyDescent="0.3"/>
    <row r="8284" customFormat="1" ht="13.5" x14ac:dyDescent="0.3"/>
    <row r="8285" customFormat="1" ht="13.5" x14ac:dyDescent="0.3"/>
    <row r="8286" customFormat="1" ht="13.5" x14ac:dyDescent="0.3"/>
    <row r="8287" customFormat="1" ht="13.5" x14ac:dyDescent="0.3"/>
    <row r="8288" customFormat="1" ht="13.5" x14ac:dyDescent="0.3"/>
    <row r="8289" customFormat="1" ht="13.5" x14ac:dyDescent="0.3"/>
    <row r="8290" customFormat="1" ht="13.5" x14ac:dyDescent="0.3"/>
    <row r="8291" customFormat="1" ht="13.5" x14ac:dyDescent="0.3"/>
    <row r="8292" customFormat="1" ht="13.5" x14ac:dyDescent="0.3"/>
    <row r="8293" customFormat="1" ht="13.5" x14ac:dyDescent="0.3"/>
    <row r="8294" customFormat="1" ht="13.5" x14ac:dyDescent="0.3"/>
    <row r="8295" customFormat="1" ht="13.5" x14ac:dyDescent="0.3"/>
    <row r="8296" customFormat="1" ht="13.5" x14ac:dyDescent="0.3"/>
    <row r="8297" customFormat="1" ht="13.5" x14ac:dyDescent="0.3"/>
    <row r="8298" customFormat="1" ht="13.5" x14ac:dyDescent="0.3"/>
    <row r="8299" customFormat="1" ht="13.5" x14ac:dyDescent="0.3"/>
    <row r="8300" customFormat="1" ht="13.5" x14ac:dyDescent="0.3"/>
    <row r="8301" customFormat="1" ht="13.5" x14ac:dyDescent="0.3"/>
    <row r="8302" customFormat="1" ht="13.5" x14ac:dyDescent="0.3"/>
    <row r="8303" customFormat="1" ht="13.5" x14ac:dyDescent="0.3"/>
    <row r="8304" customFormat="1" ht="13.5" x14ac:dyDescent="0.3"/>
    <row r="8305" customFormat="1" ht="13.5" x14ac:dyDescent="0.3"/>
    <row r="8306" customFormat="1" ht="13.5" x14ac:dyDescent="0.3"/>
    <row r="8307" customFormat="1" ht="13.5" x14ac:dyDescent="0.3"/>
    <row r="8308" customFormat="1" ht="13.5" x14ac:dyDescent="0.3"/>
    <row r="8309" customFormat="1" ht="13.5" x14ac:dyDescent="0.3"/>
    <row r="8310" customFormat="1" ht="13.5" x14ac:dyDescent="0.3"/>
    <row r="8311" customFormat="1" ht="13.5" x14ac:dyDescent="0.3"/>
    <row r="8312" customFormat="1" ht="13.5" x14ac:dyDescent="0.3"/>
    <row r="8313" customFormat="1" ht="13.5" x14ac:dyDescent="0.3"/>
    <row r="8314" customFormat="1" ht="13.5" x14ac:dyDescent="0.3"/>
    <row r="8315" customFormat="1" ht="13.5" x14ac:dyDescent="0.3"/>
    <row r="8316" customFormat="1" ht="13.5" x14ac:dyDescent="0.3"/>
    <row r="8317" customFormat="1" ht="13.5" x14ac:dyDescent="0.3"/>
    <row r="8318" customFormat="1" ht="13.5" x14ac:dyDescent="0.3"/>
    <row r="8319" customFormat="1" ht="13.5" x14ac:dyDescent="0.3"/>
    <row r="8320" customFormat="1" ht="13.5" x14ac:dyDescent="0.3"/>
    <row r="8321" customFormat="1" ht="13.5" x14ac:dyDescent="0.3"/>
    <row r="8322" customFormat="1" ht="13.5" x14ac:dyDescent="0.3"/>
    <row r="8323" customFormat="1" ht="13.5" x14ac:dyDescent="0.3"/>
    <row r="8324" customFormat="1" ht="13.5" x14ac:dyDescent="0.3"/>
    <row r="8325" customFormat="1" ht="13.5" x14ac:dyDescent="0.3"/>
    <row r="8326" customFormat="1" ht="13.5" x14ac:dyDescent="0.3"/>
    <row r="8327" customFormat="1" ht="13.5" x14ac:dyDescent="0.3"/>
    <row r="8328" customFormat="1" ht="13.5" x14ac:dyDescent="0.3"/>
    <row r="8329" customFormat="1" ht="13.5" x14ac:dyDescent="0.3"/>
    <row r="8330" customFormat="1" ht="13.5" x14ac:dyDescent="0.3"/>
    <row r="8331" customFormat="1" ht="13.5" x14ac:dyDescent="0.3"/>
    <row r="8332" customFormat="1" ht="13.5" x14ac:dyDescent="0.3"/>
    <row r="8333" customFormat="1" ht="13.5" x14ac:dyDescent="0.3"/>
    <row r="8334" customFormat="1" ht="13.5" x14ac:dyDescent="0.3"/>
    <row r="8335" customFormat="1" ht="13.5" x14ac:dyDescent="0.3"/>
    <row r="8336" customFormat="1" ht="13.5" x14ac:dyDescent="0.3"/>
    <row r="8337" customFormat="1" ht="13.5" x14ac:dyDescent="0.3"/>
    <row r="8338" customFormat="1" ht="13.5" x14ac:dyDescent="0.3"/>
    <row r="8339" customFormat="1" ht="13.5" x14ac:dyDescent="0.3"/>
    <row r="8340" customFormat="1" ht="13.5" x14ac:dyDescent="0.3"/>
    <row r="8341" customFormat="1" ht="13.5" x14ac:dyDescent="0.3"/>
    <row r="8342" customFormat="1" ht="13.5" x14ac:dyDescent="0.3"/>
    <row r="8343" customFormat="1" ht="13.5" x14ac:dyDescent="0.3"/>
    <row r="8344" customFormat="1" ht="13.5" x14ac:dyDescent="0.3"/>
    <row r="8345" customFormat="1" ht="13.5" x14ac:dyDescent="0.3"/>
    <row r="8346" customFormat="1" ht="13.5" x14ac:dyDescent="0.3"/>
    <row r="8347" customFormat="1" ht="13.5" x14ac:dyDescent="0.3"/>
    <row r="8348" customFormat="1" ht="13.5" x14ac:dyDescent="0.3"/>
    <row r="8349" customFormat="1" ht="13.5" x14ac:dyDescent="0.3"/>
    <row r="8350" customFormat="1" ht="13.5" x14ac:dyDescent="0.3"/>
    <row r="8351" customFormat="1" ht="13.5" x14ac:dyDescent="0.3"/>
    <row r="8352" customFormat="1" ht="13.5" x14ac:dyDescent="0.3"/>
    <row r="8353" customFormat="1" ht="13.5" x14ac:dyDescent="0.3"/>
    <row r="8354" customFormat="1" ht="13.5" x14ac:dyDescent="0.3"/>
    <row r="8355" customFormat="1" ht="13.5" x14ac:dyDescent="0.3"/>
    <row r="8356" customFormat="1" ht="13.5" x14ac:dyDescent="0.3"/>
    <row r="8357" customFormat="1" ht="13.5" x14ac:dyDescent="0.3"/>
    <row r="8358" customFormat="1" ht="13.5" x14ac:dyDescent="0.3"/>
    <row r="8359" customFormat="1" ht="13.5" x14ac:dyDescent="0.3"/>
    <row r="8360" customFormat="1" ht="13.5" x14ac:dyDescent="0.3"/>
    <row r="8361" customFormat="1" ht="13.5" x14ac:dyDescent="0.3"/>
    <row r="8362" customFormat="1" ht="13.5" x14ac:dyDescent="0.3"/>
    <row r="8363" customFormat="1" ht="13.5" x14ac:dyDescent="0.3"/>
    <row r="8364" customFormat="1" ht="13.5" x14ac:dyDescent="0.3"/>
    <row r="8365" customFormat="1" ht="13.5" x14ac:dyDescent="0.3"/>
    <row r="8366" customFormat="1" ht="13.5" x14ac:dyDescent="0.3"/>
    <row r="8367" customFormat="1" ht="13.5" x14ac:dyDescent="0.3"/>
    <row r="8368" customFormat="1" ht="13.5" x14ac:dyDescent="0.3"/>
    <row r="8369" customFormat="1" ht="13.5" x14ac:dyDescent="0.3"/>
    <row r="8370" customFormat="1" ht="13.5" x14ac:dyDescent="0.3"/>
    <row r="8371" customFormat="1" ht="13.5" x14ac:dyDescent="0.3"/>
    <row r="8372" customFormat="1" ht="13.5" x14ac:dyDescent="0.3"/>
    <row r="8373" customFormat="1" ht="13.5" x14ac:dyDescent="0.3"/>
    <row r="8374" customFormat="1" ht="13.5" x14ac:dyDescent="0.3"/>
    <row r="8375" customFormat="1" ht="13.5" x14ac:dyDescent="0.3"/>
    <row r="8376" customFormat="1" ht="13.5" x14ac:dyDescent="0.3"/>
    <row r="8377" customFormat="1" ht="13.5" x14ac:dyDescent="0.3"/>
    <row r="8378" customFormat="1" ht="13.5" x14ac:dyDescent="0.3"/>
    <row r="8379" customFormat="1" ht="13.5" x14ac:dyDescent="0.3"/>
    <row r="8380" customFormat="1" ht="13.5" x14ac:dyDescent="0.3"/>
    <row r="8381" customFormat="1" ht="13.5" x14ac:dyDescent="0.3"/>
    <row r="8382" customFormat="1" ht="13.5" x14ac:dyDescent="0.3"/>
    <row r="8383" customFormat="1" ht="13.5" x14ac:dyDescent="0.3"/>
    <row r="8384" customFormat="1" ht="13.5" x14ac:dyDescent="0.3"/>
    <row r="8385" customFormat="1" ht="13.5" x14ac:dyDescent="0.3"/>
    <row r="8386" customFormat="1" ht="13.5" x14ac:dyDescent="0.3"/>
    <row r="8387" customFormat="1" ht="13.5" x14ac:dyDescent="0.3"/>
    <row r="8388" customFormat="1" ht="13.5" x14ac:dyDescent="0.3"/>
    <row r="8389" customFormat="1" ht="13.5" x14ac:dyDescent="0.3"/>
    <row r="8390" customFormat="1" ht="13.5" x14ac:dyDescent="0.3"/>
    <row r="8391" customFormat="1" ht="13.5" x14ac:dyDescent="0.3"/>
    <row r="8392" customFormat="1" ht="13.5" x14ac:dyDescent="0.3"/>
    <row r="8393" customFormat="1" ht="13.5" x14ac:dyDescent="0.3"/>
    <row r="8394" customFormat="1" ht="13.5" x14ac:dyDescent="0.3"/>
    <row r="8395" customFormat="1" ht="13.5" x14ac:dyDescent="0.3"/>
    <row r="8396" customFormat="1" ht="13.5" x14ac:dyDescent="0.3"/>
    <row r="8397" customFormat="1" ht="13.5" x14ac:dyDescent="0.3"/>
    <row r="8398" customFormat="1" ht="13.5" x14ac:dyDescent="0.3"/>
    <row r="8399" customFormat="1" ht="13.5" x14ac:dyDescent="0.3"/>
    <row r="8400" customFormat="1" ht="13.5" x14ac:dyDescent="0.3"/>
    <row r="8401" customFormat="1" ht="13.5" x14ac:dyDescent="0.3"/>
    <row r="8402" customFormat="1" ht="13.5" x14ac:dyDescent="0.3"/>
    <row r="8403" customFormat="1" ht="13.5" x14ac:dyDescent="0.3"/>
    <row r="8404" customFormat="1" ht="13.5" x14ac:dyDescent="0.3"/>
    <row r="8405" customFormat="1" ht="13.5" x14ac:dyDescent="0.3"/>
    <row r="8406" customFormat="1" ht="13.5" x14ac:dyDescent="0.3"/>
    <row r="8407" customFormat="1" ht="13.5" x14ac:dyDescent="0.3"/>
    <row r="8408" customFormat="1" ht="13.5" x14ac:dyDescent="0.3"/>
    <row r="8409" customFormat="1" ht="13.5" x14ac:dyDescent="0.3"/>
    <row r="8410" customFormat="1" ht="13.5" x14ac:dyDescent="0.3"/>
    <row r="8411" customFormat="1" ht="13.5" x14ac:dyDescent="0.3"/>
    <row r="8412" customFormat="1" ht="13.5" x14ac:dyDescent="0.3"/>
    <row r="8413" customFormat="1" ht="13.5" x14ac:dyDescent="0.3"/>
    <row r="8414" customFormat="1" ht="13.5" x14ac:dyDescent="0.3"/>
    <row r="8415" customFormat="1" ht="13.5" x14ac:dyDescent="0.3"/>
    <row r="8416" customFormat="1" ht="13.5" x14ac:dyDescent="0.3"/>
    <row r="8417" customFormat="1" ht="13.5" x14ac:dyDescent="0.3"/>
    <row r="8418" customFormat="1" ht="13.5" x14ac:dyDescent="0.3"/>
    <row r="8419" customFormat="1" ht="13.5" x14ac:dyDescent="0.3"/>
    <row r="8420" customFormat="1" ht="13.5" x14ac:dyDescent="0.3"/>
    <row r="8421" customFormat="1" ht="13.5" x14ac:dyDescent="0.3"/>
    <row r="8422" customFormat="1" ht="13.5" x14ac:dyDescent="0.3"/>
    <row r="8423" customFormat="1" ht="13.5" x14ac:dyDescent="0.3"/>
    <row r="8424" customFormat="1" ht="13.5" x14ac:dyDescent="0.3"/>
    <row r="8425" customFormat="1" ht="13.5" x14ac:dyDescent="0.3"/>
    <row r="8426" customFormat="1" ht="13.5" x14ac:dyDescent="0.3"/>
    <row r="8427" customFormat="1" ht="13.5" x14ac:dyDescent="0.3"/>
    <row r="8428" customFormat="1" ht="13.5" x14ac:dyDescent="0.3"/>
    <row r="8429" customFormat="1" ht="13.5" x14ac:dyDescent="0.3"/>
    <row r="8430" customFormat="1" ht="13.5" x14ac:dyDescent="0.3"/>
    <row r="8431" customFormat="1" ht="13.5" x14ac:dyDescent="0.3"/>
    <row r="8432" customFormat="1" ht="13.5" x14ac:dyDescent="0.3"/>
    <row r="8433" customFormat="1" ht="13.5" x14ac:dyDescent="0.3"/>
    <row r="8434" customFormat="1" ht="13.5" x14ac:dyDescent="0.3"/>
    <row r="8435" customFormat="1" ht="13.5" x14ac:dyDescent="0.3"/>
    <row r="8436" customFormat="1" ht="13.5" x14ac:dyDescent="0.3"/>
    <row r="8437" customFormat="1" ht="13.5" x14ac:dyDescent="0.3"/>
    <row r="8438" customFormat="1" ht="13.5" x14ac:dyDescent="0.3"/>
    <row r="8439" customFormat="1" ht="13.5" x14ac:dyDescent="0.3"/>
    <row r="8440" customFormat="1" ht="13.5" x14ac:dyDescent="0.3"/>
    <row r="8441" customFormat="1" ht="13.5" x14ac:dyDescent="0.3"/>
    <row r="8442" customFormat="1" ht="13.5" x14ac:dyDescent="0.3"/>
    <row r="8443" customFormat="1" ht="13.5" x14ac:dyDescent="0.3"/>
    <row r="8444" customFormat="1" ht="13.5" x14ac:dyDescent="0.3"/>
    <row r="8445" customFormat="1" ht="13.5" x14ac:dyDescent="0.3"/>
    <row r="8446" customFormat="1" ht="13.5" x14ac:dyDescent="0.3"/>
    <row r="8447" customFormat="1" ht="13.5" x14ac:dyDescent="0.3"/>
    <row r="8448" customFormat="1" ht="13.5" x14ac:dyDescent="0.3"/>
    <row r="8449" customFormat="1" ht="13.5" x14ac:dyDescent="0.3"/>
    <row r="8450" customFormat="1" ht="13.5" x14ac:dyDescent="0.3"/>
    <row r="8451" customFormat="1" ht="13.5" x14ac:dyDescent="0.3"/>
    <row r="8452" customFormat="1" ht="13.5" x14ac:dyDescent="0.3"/>
    <row r="8453" customFormat="1" ht="13.5" x14ac:dyDescent="0.3"/>
    <row r="8454" customFormat="1" ht="13.5" x14ac:dyDescent="0.3"/>
    <row r="8455" customFormat="1" ht="13.5" x14ac:dyDescent="0.3"/>
    <row r="8456" customFormat="1" ht="13.5" x14ac:dyDescent="0.3"/>
    <row r="8457" customFormat="1" ht="13.5" x14ac:dyDescent="0.3"/>
    <row r="8458" customFormat="1" ht="13.5" x14ac:dyDescent="0.3"/>
    <row r="8459" customFormat="1" ht="13.5" x14ac:dyDescent="0.3"/>
    <row r="8460" customFormat="1" ht="13.5" x14ac:dyDescent="0.3"/>
    <row r="8461" customFormat="1" ht="13.5" x14ac:dyDescent="0.3"/>
    <row r="8462" customFormat="1" ht="13.5" x14ac:dyDescent="0.3"/>
    <row r="8463" customFormat="1" ht="13.5" x14ac:dyDescent="0.3"/>
    <row r="8464" customFormat="1" ht="13.5" x14ac:dyDescent="0.3"/>
    <row r="8465" customFormat="1" ht="13.5" x14ac:dyDescent="0.3"/>
    <row r="8466" customFormat="1" ht="13.5" x14ac:dyDescent="0.3"/>
    <row r="8467" customFormat="1" ht="13.5" x14ac:dyDescent="0.3"/>
    <row r="8468" customFormat="1" ht="13.5" x14ac:dyDescent="0.3"/>
    <row r="8469" customFormat="1" ht="13.5" x14ac:dyDescent="0.3"/>
    <row r="8470" customFormat="1" ht="13.5" x14ac:dyDescent="0.3"/>
    <row r="8471" customFormat="1" ht="13.5" x14ac:dyDescent="0.3"/>
    <row r="8472" customFormat="1" ht="13.5" x14ac:dyDescent="0.3"/>
    <row r="8473" customFormat="1" ht="13.5" x14ac:dyDescent="0.3"/>
    <row r="8474" customFormat="1" ht="13.5" x14ac:dyDescent="0.3"/>
    <row r="8475" customFormat="1" ht="13.5" x14ac:dyDescent="0.3"/>
    <row r="8476" customFormat="1" ht="13.5" x14ac:dyDescent="0.3"/>
    <row r="8477" customFormat="1" ht="13.5" x14ac:dyDescent="0.3"/>
    <row r="8478" customFormat="1" ht="13.5" x14ac:dyDescent="0.3"/>
    <row r="8479" customFormat="1" ht="13.5" x14ac:dyDescent="0.3"/>
    <row r="8480" customFormat="1" ht="13.5" x14ac:dyDescent="0.3"/>
    <row r="8481" customFormat="1" ht="13.5" x14ac:dyDescent="0.3"/>
    <row r="8482" customFormat="1" ht="13.5" x14ac:dyDescent="0.3"/>
    <row r="8483" customFormat="1" ht="13.5" x14ac:dyDescent="0.3"/>
    <row r="8484" customFormat="1" ht="13.5" x14ac:dyDescent="0.3"/>
    <row r="8485" customFormat="1" ht="13.5" x14ac:dyDescent="0.3"/>
    <row r="8486" customFormat="1" ht="13.5" x14ac:dyDescent="0.3"/>
    <row r="8487" customFormat="1" ht="13.5" x14ac:dyDescent="0.3"/>
    <row r="8488" customFormat="1" ht="13.5" x14ac:dyDescent="0.3"/>
    <row r="8489" customFormat="1" ht="13.5" x14ac:dyDescent="0.3"/>
    <row r="8490" customFormat="1" ht="13.5" x14ac:dyDescent="0.3"/>
    <row r="8491" customFormat="1" ht="13.5" x14ac:dyDescent="0.3"/>
    <row r="8492" customFormat="1" ht="13.5" x14ac:dyDescent="0.3"/>
    <row r="8493" customFormat="1" ht="13.5" x14ac:dyDescent="0.3"/>
    <row r="8494" customFormat="1" ht="13.5" x14ac:dyDescent="0.3"/>
    <row r="8495" customFormat="1" ht="13.5" x14ac:dyDescent="0.3"/>
    <row r="8496" customFormat="1" ht="13.5" x14ac:dyDescent="0.3"/>
    <row r="8497" customFormat="1" ht="13.5" x14ac:dyDescent="0.3"/>
    <row r="8498" customFormat="1" ht="13.5" x14ac:dyDescent="0.3"/>
    <row r="8499" customFormat="1" ht="13.5" x14ac:dyDescent="0.3"/>
    <row r="8500" customFormat="1" ht="13.5" x14ac:dyDescent="0.3"/>
    <row r="8501" customFormat="1" ht="13.5" x14ac:dyDescent="0.3"/>
    <row r="8502" customFormat="1" ht="13.5" x14ac:dyDescent="0.3"/>
    <row r="8503" customFormat="1" ht="13.5" x14ac:dyDescent="0.3"/>
    <row r="8504" customFormat="1" ht="13.5" x14ac:dyDescent="0.3"/>
    <row r="8505" customFormat="1" ht="13.5" x14ac:dyDescent="0.3"/>
    <row r="8506" customFormat="1" ht="13.5" x14ac:dyDescent="0.3"/>
    <row r="8507" customFormat="1" ht="13.5" x14ac:dyDescent="0.3"/>
    <row r="8508" customFormat="1" ht="13.5" x14ac:dyDescent="0.3"/>
    <row r="8509" customFormat="1" ht="13.5" x14ac:dyDescent="0.3"/>
    <row r="8510" customFormat="1" ht="13.5" x14ac:dyDescent="0.3"/>
    <row r="8511" customFormat="1" ht="13.5" x14ac:dyDescent="0.3"/>
    <row r="8512" customFormat="1" ht="13.5" x14ac:dyDescent="0.3"/>
    <row r="8513" customFormat="1" ht="13.5" x14ac:dyDescent="0.3"/>
    <row r="8514" customFormat="1" ht="13.5" x14ac:dyDescent="0.3"/>
    <row r="8515" customFormat="1" ht="13.5" x14ac:dyDescent="0.3"/>
    <row r="8516" customFormat="1" ht="13.5" x14ac:dyDescent="0.3"/>
    <row r="8517" customFormat="1" ht="13.5" x14ac:dyDescent="0.3"/>
    <row r="8518" customFormat="1" ht="13.5" x14ac:dyDescent="0.3"/>
    <row r="8519" customFormat="1" ht="13.5" x14ac:dyDescent="0.3"/>
    <row r="8520" customFormat="1" ht="13.5" x14ac:dyDescent="0.3"/>
    <row r="8521" customFormat="1" ht="13.5" x14ac:dyDescent="0.3"/>
    <row r="8522" customFormat="1" ht="13.5" x14ac:dyDescent="0.3"/>
    <row r="8523" customFormat="1" ht="13.5" x14ac:dyDescent="0.3"/>
    <row r="8524" customFormat="1" ht="13.5" x14ac:dyDescent="0.3"/>
    <row r="8525" customFormat="1" ht="13.5" x14ac:dyDescent="0.3"/>
    <row r="8526" customFormat="1" ht="13.5" x14ac:dyDescent="0.3"/>
    <row r="8527" customFormat="1" ht="13.5" x14ac:dyDescent="0.3"/>
    <row r="8528" customFormat="1" ht="13.5" x14ac:dyDescent="0.3"/>
    <row r="8529" customFormat="1" ht="13.5" x14ac:dyDescent="0.3"/>
    <row r="8530" customFormat="1" ht="13.5" x14ac:dyDescent="0.3"/>
    <row r="8531" customFormat="1" ht="13.5" x14ac:dyDescent="0.3"/>
    <row r="8532" customFormat="1" ht="13.5" x14ac:dyDescent="0.3"/>
    <row r="8533" customFormat="1" ht="13.5" x14ac:dyDescent="0.3"/>
    <row r="8534" customFormat="1" ht="13.5" x14ac:dyDescent="0.3"/>
    <row r="8535" customFormat="1" ht="13.5" x14ac:dyDescent="0.3"/>
    <row r="8536" customFormat="1" ht="13.5" x14ac:dyDescent="0.3"/>
    <row r="8537" customFormat="1" ht="13.5" x14ac:dyDescent="0.3"/>
    <row r="8538" customFormat="1" ht="13.5" x14ac:dyDescent="0.3"/>
    <row r="8539" customFormat="1" ht="13.5" x14ac:dyDescent="0.3"/>
    <row r="8540" customFormat="1" ht="13.5" x14ac:dyDescent="0.3"/>
    <row r="8541" customFormat="1" ht="13.5" x14ac:dyDescent="0.3"/>
    <row r="8542" customFormat="1" ht="13.5" x14ac:dyDescent="0.3"/>
    <row r="8543" customFormat="1" ht="13.5" x14ac:dyDescent="0.3"/>
    <row r="8544" customFormat="1" ht="13.5" x14ac:dyDescent="0.3"/>
    <row r="8545" customFormat="1" ht="13.5" x14ac:dyDescent="0.3"/>
    <row r="8546" customFormat="1" ht="13.5" x14ac:dyDescent="0.3"/>
    <row r="8547" customFormat="1" ht="13.5" x14ac:dyDescent="0.3"/>
    <row r="8548" customFormat="1" ht="13.5" x14ac:dyDescent="0.3"/>
    <row r="8549" customFormat="1" ht="13.5" x14ac:dyDescent="0.3"/>
    <row r="8550" customFormat="1" ht="13.5" x14ac:dyDescent="0.3"/>
    <row r="8551" customFormat="1" ht="13.5" x14ac:dyDescent="0.3"/>
    <row r="8552" customFormat="1" ht="13.5" x14ac:dyDescent="0.3"/>
    <row r="8553" customFormat="1" ht="13.5" x14ac:dyDescent="0.3"/>
    <row r="8554" customFormat="1" ht="13.5" x14ac:dyDescent="0.3"/>
    <row r="8555" customFormat="1" ht="13.5" x14ac:dyDescent="0.3"/>
    <row r="8556" customFormat="1" ht="13.5" x14ac:dyDescent="0.3"/>
    <row r="8557" customFormat="1" ht="13.5" x14ac:dyDescent="0.3"/>
    <row r="8558" customFormat="1" ht="13.5" x14ac:dyDescent="0.3"/>
    <row r="8559" customFormat="1" ht="13.5" x14ac:dyDescent="0.3"/>
    <row r="8560" customFormat="1" ht="13.5" x14ac:dyDescent="0.3"/>
    <row r="8561" customFormat="1" ht="13.5" x14ac:dyDescent="0.3"/>
    <row r="8562" customFormat="1" ht="13.5" x14ac:dyDescent="0.3"/>
    <row r="8563" customFormat="1" ht="13.5" x14ac:dyDescent="0.3"/>
    <row r="8564" customFormat="1" ht="13.5" x14ac:dyDescent="0.3"/>
    <row r="8565" customFormat="1" ht="13.5" x14ac:dyDescent="0.3"/>
    <row r="8566" customFormat="1" ht="13.5" x14ac:dyDescent="0.3"/>
    <row r="8567" customFormat="1" ht="13.5" x14ac:dyDescent="0.3"/>
    <row r="8568" customFormat="1" ht="13.5" x14ac:dyDescent="0.3"/>
    <row r="8569" customFormat="1" ht="13.5" x14ac:dyDescent="0.3"/>
    <row r="8570" customFormat="1" ht="13.5" x14ac:dyDescent="0.3"/>
    <row r="8571" customFormat="1" ht="13.5" x14ac:dyDescent="0.3"/>
    <row r="8572" customFormat="1" ht="13.5" x14ac:dyDescent="0.3"/>
    <row r="8573" customFormat="1" ht="13.5" x14ac:dyDescent="0.3"/>
    <row r="8574" customFormat="1" ht="13.5" x14ac:dyDescent="0.3"/>
    <row r="8575" customFormat="1" ht="13.5" x14ac:dyDescent="0.3"/>
    <row r="8576" customFormat="1" ht="13.5" x14ac:dyDescent="0.3"/>
    <row r="8577" customFormat="1" ht="13.5" x14ac:dyDescent="0.3"/>
    <row r="8578" customFormat="1" ht="13.5" x14ac:dyDescent="0.3"/>
    <row r="8579" customFormat="1" ht="13.5" x14ac:dyDescent="0.3"/>
    <row r="8580" customFormat="1" ht="13.5" x14ac:dyDescent="0.3"/>
    <row r="8581" customFormat="1" ht="13.5" x14ac:dyDescent="0.3"/>
    <row r="8582" customFormat="1" ht="13.5" x14ac:dyDescent="0.3"/>
    <row r="8583" customFormat="1" ht="13.5" x14ac:dyDescent="0.3"/>
    <row r="8584" customFormat="1" ht="13.5" x14ac:dyDescent="0.3"/>
    <row r="8585" customFormat="1" ht="13.5" x14ac:dyDescent="0.3"/>
    <row r="8586" customFormat="1" ht="13.5" x14ac:dyDescent="0.3"/>
    <row r="8587" customFormat="1" ht="13.5" x14ac:dyDescent="0.3"/>
    <row r="8588" customFormat="1" ht="13.5" x14ac:dyDescent="0.3"/>
    <row r="8589" customFormat="1" ht="13.5" x14ac:dyDescent="0.3"/>
    <row r="8590" customFormat="1" ht="13.5" x14ac:dyDescent="0.3"/>
    <row r="8591" customFormat="1" ht="13.5" x14ac:dyDescent="0.3"/>
    <row r="8592" customFormat="1" ht="13.5" x14ac:dyDescent="0.3"/>
    <row r="8593" customFormat="1" ht="13.5" x14ac:dyDescent="0.3"/>
    <row r="8594" customFormat="1" ht="13.5" x14ac:dyDescent="0.3"/>
    <row r="8595" customFormat="1" ht="13.5" x14ac:dyDescent="0.3"/>
    <row r="8596" customFormat="1" ht="13.5" x14ac:dyDescent="0.3"/>
    <row r="8597" customFormat="1" ht="13.5" x14ac:dyDescent="0.3"/>
    <row r="8598" customFormat="1" ht="13.5" x14ac:dyDescent="0.3"/>
    <row r="8599" customFormat="1" ht="13.5" x14ac:dyDescent="0.3"/>
    <row r="8600" customFormat="1" ht="13.5" x14ac:dyDescent="0.3"/>
    <row r="8601" customFormat="1" ht="13.5" x14ac:dyDescent="0.3"/>
    <row r="8602" customFormat="1" ht="13.5" x14ac:dyDescent="0.3"/>
    <row r="8603" customFormat="1" ht="13.5" x14ac:dyDescent="0.3"/>
    <row r="8604" customFormat="1" ht="13.5" x14ac:dyDescent="0.3"/>
    <row r="8605" customFormat="1" ht="13.5" x14ac:dyDescent="0.3"/>
    <row r="8606" customFormat="1" ht="13.5" x14ac:dyDescent="0.3"/>
    <row r="8607" customFormat="1" ht="13.5" x14ac:dyDescent="0.3"/>
    <row r="8608" customFormat="1" ht="13.5" x14ac:dyDescent="0.3"/>
    <row r="8609" customFormat="1" ht="13.5" x14ac:dyDescent="0.3"/>
    <row r="8610" customFormat="1" ht="13.5" x14ac:dyDescent="0.3"/>
    <row r="8611" customFormat="1" ht="13.5" x14ac:dyDescent="0.3"/>
    <row r="8612" customFormat="1" ht="13.5" x14ac:dyDescent="0.3"/>
    <row r="8613" customFormat="1" ht="13.5" x14ac:dyDescent="0.3"/>
    <row r="8614" customFormat="1" ht="13.5" x14ac:dyDescent="0.3"/>
    <row r="8615" customFormat="1" ht="13.5" x14ac:dyDescent="0.3"/>
    <row r="8616" customFormat="1" ht="13.5" x14ac:dyDescent="0.3"/>
    <row r="8617" customFormat="1" ht="13.5" x14ac:dyDescent="0.3"/>
    <row r="8618" customFormat="1" ht="13.5" x14ac:dyDescent="0.3"/>
    <row r="8619" customFormat="1" ht="13.5" x14ac:dyDescent="0.3"/>
    <row r="8620" customFormat="1" ht="13.5" x14ac:dyDescent="0.3"/>
    <row r="8621" customFormat="1" ht="13.5" x14ac:dyDescent="0.3"/>
    <row r="8622" customFormat="1" ht="13.5" x14ac:dyDescent="0.3"/>
    <row r="8623" customFormat="1" ht="13.5" x14ac:dyDescent="0.3"/>
    <row r="8624" customFormat="1" ht="13.5" x14ac:dyDescent="0.3"/>
    <row r="8625" customFormat="1" ht="13.5" x14ac:dyDescent="0.3"/>
    <row r="8626" customFormat="1" ht="13.5" x14ac:dyDescent="0.3"/>
    <row r="8627" customFormat="1" ht="13.5" x14ac:dyDescent="0.3"/>
    <row r="8628" customFormat="1" ht="13.5" x14ac:dyDescent="0.3"/>
    <row r="8629" customFormat="1" ht="13.5" x14ac:dyDescent="0.3"/>
    <row r="8630" customFormat="1" ht="13.5" x14ac:dyDescent="0.3"/>
    <row r="8631" customFormat="1" ht="13.5" x14ac:dyDescent="0.3"/>
    <row r="8632" customFormat="1" ht="13.5" x14ac:dyDescent="0.3"/>
    <row r="8633" customFormat="1" ht="13.5" x14ac:dyDescent="0.3"/>
    <row r="8634" customFormat="1" ht="13.5" x14ac:dyDescent="0.3"/>
    <row r="8635" customFormat="1" ht="13.5" x14ac:dyDescent="0.3"/>
    <row r="8636" customFormat="1" ht="13.5" x14ac:dyDescent="0.3"/>
    <row r="8637" customFormat="1" ht="13.5" x14ac:dyDescent="0.3"/>
    <row r="8638" customFormat="1" ht="13.5" x14ac:dyDescent="0.3"/>
    <row r="8639" customFormat="1" ht="13.5" x14ac:dyDescent="0.3"/>
    <row r="8640" customFormat="1" ht="13.5" x14ac:dyDescent="0.3"/>
    <row r="8641" customFormat="1" ht="13.5" x14ac:dyDescent="0.3"/>
    <row r="8642" customFormat="1" ht="13.5" x14ac:dyDescent="0.3"/>
    <row r="8643" customFormat="1" ht="13.5" x14ac:dyDescent="0.3"/>
    <row r="8644" customFormat="1" ht="13.5" x14ac:dyDescent="0.3"/>
    <row r="8645" customFormat="1" ht="13.5" x14ac:dyDescent="0.3"/>
    <row r="8646" customFormat="1" ht="13.5" x14ac:dyDescent="0.3"/>
    <row r="8647" customFormat="1" ht="13.5" x14ac:dyDescent="0.3"/>
    <row r="8648" customFormat="1" ht="13.5" x14ac:dyDescent="0.3"/>
    <row r="8649" customFormat="1" ht="13.5" x14ac:dyDescent="0.3"/>
    <row r="8650" customFormat="1" ht="13.5" x14ac:dyDescent="0.3"/>
    <row r="8651" customFormat="1" ht="13.5" x14ac:dyDescent="0.3"/>
    <row r="8652" customFormat="1" ht="13.5" x14ac:dyDescent="0.3"/>
    <row r="8653" customFormat="1" ht="13.5" x14ac:dyDescent="0.3"/>
    <row r="8654" customFormat="1" ht="13.5" x14ac:dyDescent="0.3"/>
    <row r="8655" customFormat="1" ht="13.5" x14ac:dyDescent="0.3"/>
    <row r="8656" customFormat="1" ht="13.5" x14ac:dyDescent="0.3"/>
    <row r="8657" customFormat="1" ht="13.5" x14ac:dyDescent="0.3"/>
    <row r="8658" customFormat="1" ht="13.5" x14ac:dyDescent="0.3"/>
    <row r="8659" customFormat="1" ht="13.5" x14ac:dyDescent="0.3"/>
    <row r="8660" customFormat="1" ht="13.5" x14ac:dyDescent="0.3"/>
    <row r="8661" customFormat="1" ht="13.5" x14ac:dyDescent="0.3"/>
    <row r="8662" customFormat="1" ht="13.5" x14ac:dyDescent="0.3"/>
    <row r="8663" customFormat="1" ht="13.5" x14ac:dyDescent="0.3"/>
    <row r="8664" customFormat="1" ht="13.5" x14ac:dyDescent="0.3"/>
    <row r="8665" customFormat="1" ht="13.5" x14ac:dyDescent="0.3"/>
    <row r="8666" customFormat="1" ht="13.5" x14ac:dyDescent="0.3"/>
    <row r="8667" customFormat="1" ht="13.5" x14ac:dyDescent="0.3"/>
    <row r="8668" customFormat="1" ht="13.5" x14ac:dyDescent="0.3"/>
    <row r="8669" customFormat="1" ht="13.5" x14ac:dyDescent="0.3"/>
    <row r="8670" customFormat="1" ht="13.5" x14ac:dyDescent="0.3"/>
    <row r="8671" customFormat="1" ht="13.5" x14ac:dyDescent="0.3"/>
    <row r="8672" customFormat="1" ht="13.5" x14ac:dyDescent="0.3"/>
    <row r="8673" customFormat="1" ht="13.5" x14ac:dyDescent="0.3"/>
    <row r="8674" customFormat="1" ht="13.5" x14ac:dyDescent="0.3"/>
    <row r="8675" customFormat="1" ht="13.5" x14ac:dyDescent="0.3"/>
    <row r="8676" customFormat="1" ht="13.5" x14ac:dyDescent="0.3"/>
    <row r="8677" customFormat="1" ht="13.5" x14ac:dyDescent="0.3"/>
    <row r="8678" customFormat="1" ht="13.5" x14ac:dyDescent="0.3"/>
    <row r="8679" customFormat="1" ht="13.5" x14ac:dyDescent="0.3"/>
    <row r="8680" customFormat="1" ht="13.5" x14ac:dyDescent="0.3"/>
    <row r="8681" customFormat="1" ht="13.5" x14ac:dyDescent="0.3"/>
    <row r="8682" customFormat="1" ht="13.5" x14ac:dyDescent="0.3"/>
    <row r="8683" customFormat="1" ht="13.5" x14ac:dyDescent="0.3"/>
    <row r="8684" customFormat="1" ht="13.5" x14ac:dyDescent="0.3"/>
    <row r="8685" customFormat="1" ht="13.5" x14ac:dyDescent="0.3"/>
    <row r="8686" customFormat="1" ht="13.5" x14ac:dyDescent="0.3"/>
    <row r="8687" customFormat="1" ht="13.5" x14ac:dyDescent="0.3"/>
    <row r="8688" customFormat="1" ht="13.5" x14ac:dyDescent="0.3"/>
    <row r="8689" customFormat="1" ht="13.5" x14ac:dyDescent="0.3"/>
    <row r="8690" customFormat="1" ht="13.5" x14ac:dyDescent="0.3"/>
    <row r="8691" customFormat="1" ht="13.5" x14ac:dyDescent="0.3"/>
    <row r="8692" customFormat="1" ht="13.5" x14ac:dyDescent="0.3"/>
    <row r="8693" customFormat="1" ht="13.5" x14ac:dyDescent="0.3"/>
    <row r="8694" customFormat="1" ht="13.5" x14ac:dyDescent="0.3"/>
    <row r="8695" customFormat="1" ht="13.5" x14ac:dyDescent="0.3"/>
    <row r="8696" customFormat="1" ht="13.5" x14ac:dyDescent="0.3"/>
    <row r="8697" customFormat="1" ht="13.5" x14ac:dyDescent="0.3"/>
    <row r="8698" customFormat="1" ht="13.5" x14ac:dyDescent="0.3"/>
    <row r="8699" customFormat="1" ht="13.5" x14ac:dyDescent="0.3"/>
    <row r="8700" customFormat="1" ht="13.5" x14ac:dyDescent="0.3"/>
    <row r="8701" customFormat="1" ht="13.5" x14ac:dyDescent="0.3"/>
    <row r="8702" customFormat="1" ht="13.5" x14ac:dyDescent="0.3"/>
    <row r="8703" customFormat="1" ht="13.5" x14ac:dyDescent="0.3"/>
    <row r="8704" customFormat="1" ht="13.5" x14ac:dyDescent="0.3"/>
    <row r="8705" customFormat="1" ht="13.5" x14ac:dyDescent="0.3"/>
    <row r="8706" customFormat="1" ht="13.5" x14ac:dyDescent="0.3"/>
    <row r="8707" customFormat="1" ht="13.5" x14ac:dyDescent="0.3"/>
    <row r="8708" customFormat="1" ht="13.5" x14ac:dyDescent="0.3"/>
    <row r="8709" customFormat="1" ht="13.5" x14ac:dyDescent="0.3"/>
    <row r="8710" customFormat="1" ht="13.5" x14ac:dyDescent="0.3"/>
    <row r="8711" customFormat="1" ht="13.5" x14ac:dyDescent="0.3"/>
    <row r="8712" customFormat="1" ht="13.5" x14ac:dyDescent="0.3"/>
    <row r="8713" customFormat="1" ht="13.5" x14ac:dyDescent="0.3"/>
    <row r="8714" customFormat="1" ht="13.5" x14ac:dyDescent="0.3"/>
    <row r="8715" customFormat="1" ht="13.5" x14ac:dyDescent="0.3"/>
    <row r="8716" customFormat="1" ht="13.5" x14ac:dyDescent="0.3"/>
    <row r="8717" customFormat="1" ht="13.5" x14ac:dyDescent="0.3"/>
    <row r="8718" customFormat="1" ht="13.5" x14ac:dyDescent="0.3"/>
    <row r="8719" customFormat="1" ht="13.5" x14ac:dyDescent="0.3"/>
    <row r="8720" customFormat="1" ht="13.5" x14ac:dyDescent="0.3"/>
    <row r="8721" customFormat="1" ht="13.5" x14ac:dyDescent="0.3"/>
    <row r="8722" customFormat="1" ht="13.5" x14ac:dyDescent="0.3"/>
    <row r="8723" customFormat="1" ht="13.5" x14ac:dyDescent="0.3"/>
    <row r="8724" customFormat="1" ht="13.5" x14ac:dyDescent="0.3"/>
    <row r="8725" customFormat="1" ht="13.5" x14ac:dyDescent="0.3"/>
    <row r="8726" customFormat="1" ht="13.5" x14ac:dyDescent="0.3"/>
    <row r="8727" customFormat="1" ht="13.5" x14ac:dyDescent="0.3"/>
    <row r="8728" customFormat="1" ht="13.5" x14ac:dyDescent="0.3"/>
    <row r="8729" customFormat="1" ht="13.5" x14ac:dyDescent="0.3"/>
    <row r="8730" customFormat="1" ht="13.5" x14ac:dyDescent="0.3"/>
    <row r="8731" customFormat="1" ht="13.5" x14ac:dyDescent="0.3"/>
    <row r="8732" customFormat="1" ht="13.5" x14ac:dyDescent="0.3"/>
    <row r="8733" customFormat="1" ht="13.5" x14ac:dyDescent="0.3"/>
    <row r="8734" customFormat="1" ht="13.5" x14ac:dyDescent="0.3"/>
    <row r="8735" customFormat="1" ht="13.5" x14ac:dyDescent="0.3"/>
    <row r="8736" customFormat="1" ht="13.5" x14ac:dyDescent="0.3"/>
    <row r="8737" customFormat="1" ht="13.5" x14ac:dyDescent="0.3"/>
    <row r="8738" customFormat="1" ht="13.5" x14ac:dyDescent="0.3"/>
    <row r="8739" customFormat="1" ht="13.5" x14ac:dyDescent="0.3"/>
    <row r="8740" customFormat="1" ht="13.5" x14ac:dyDescent="0.3"/>
    <row r="8741" customFormat="1" ht="13.5" x14ac:dyDescent="0.3"/>
    <row r="8742" customFormat="1" ht="13.5" x14ac:dyDescent="0.3"/>
    <row r="8743" customFormat="1" ht="13.5" x14ac:dyDescent="0.3"/>
    <row r="8744" customFormat="1" ht="13.5" x14ac:dyDescent="0.3"/>
    <row r="8745" customFormat="1" ht="13.5" x14ac:dyDescent="0.3"/>
    <row r="8746" customFormat="1" ht="13.5" x14ac:dyDescent="0.3"/>
    <row r="8747" customFormat="1" ht="13.5" x14ac:dyDescent="0.3"/>
    <row r="8748" customFormat="1" ht="13.5" x14ac:dyDescent="0.3"/>
    <row r="8749" customFormat="1" ht="13.5" x14ac:dyDescent="0.3"/>
    <row r="8750" customFormat="1" ht="13.5" x14ac:dyDescent="0.3"/>
    <row r="8751" customFormat="1" ht="13.5" x14ac:dyDescent="0.3"/>
    <row r="8752" customFormat="1" ht="13.5" x14ac:dyDescent="0.3"/>
    <row r="8753" customFormat="1" ht="13.5" x14ac:dyDescent="0.3"/>
    <row r="8754" customFormat="1" ht="13.5" x14ac:dyDescent="0.3"/>
    <row r="8755" customFormat="1" ht="13.5" x14ac:dyDescent="0.3"/>
    <row r="8756" customFormat="1" ht="13.5" x14ac:dyDescent="0.3"/>
    <row r="8757" customFormat="1" ht="13.5" x14ac:dyDescent="0.3"/>
    <row r="8758" customFormat="1" ht="13.5" x14ac:dyDescent="0.3"/>
    <row r="8759" customFormat="1" ht="13.5" x14ac:dyDescent="0.3"/>
    <row r="8760" customFormat="1" ht="13.5" x14ac:dyDescent="0.3"/>
    <row r="8761" customFormat="1" ht="13.5" x14ac:dyDescent="0.3"/>
    <row r="8762" customFormat="1" ht="13.5" x14ac:dyDescent="0.3"/>
    <row r="8763" customFormat="1" ht="13.5" x14ac:dyDescent="0.3"/>
    <row r="8764" customFormat="1" ht="13.5" x14ac:dyDescent="0.3"/>
    <row r="8765" customFormat="1" ht="13.5" x14ac:dyDescent="0.3"/>
    <row r="8766" customFormat="1" ht="13.5" x14ac:dyDescent="0.3"/>
    <row r="8767" customFormat="1" ht="13.5" x14ac:dyDescent="0.3"/>
    <row r="8768" customFormat="1" ht="13.5" x14ac:dyDescent="0.3"/>
    <row r="8769" customFormat="1" ht="13.5" x14ac:dyDescent="0.3"/>
    <row r="8770" customFormat="1" ht="13.5" x14ac:dyDescent="0.3"/>
    <row r="8771" customFormat="1" ht="13.5" x14ac:dyDescent="0.3"/>
    <row r="8772" customFormat="1" ht="13.5" x14ac:dyDescent="0.3"/>
    <row r="8773" customFormat="1" ht="13.5" x14ac:dyDescent="0.3"/>
    <row r="8774" customFormat="1" ht="13.5" x14ac:dyDescent="0.3"/>
    <row r="8775" customFormat="1" ht="13.5" x14ac:dyDescent="0.3"/>
    <row r="8776" customFormat="1" ht="13.5" x14ac:dyDescent="0.3"/>
    <row r="8777" customFormat="1" ht="13.5" x14ac:dyDescent="0.3"/>
    <row r="8778" customFormat="1" ht="13.5" x14ac:dyDescent="0.3"/>
    <row r="8779" customFormat="1" ht="13.5" x14ac:dyDescent="0.3"/>
    <row r="8780" customFormat="1" ht="13.5" x14ac:dyDescent="0.3"/>
    <row r="8781" customFormat="1" ht="13.5" x14ac:dyDescent="0.3"/>
    <row r="8782" customFormat="1" ht="13.5" x14ac:dyDescent="0.3"/>
    <row r="8783" customFormat="1" ht="13.5" x14ac:dyDescent="0.3"/>
    <row r="8784" customFormat="1" ht="13.5" x14ac:dyDescent="0.3"/>
    <row r="8785" customFormat="1" ht="13.5" x14ac:dyDescent="0.3"/>
    <row r="8786" customFormat="1" ht="13.5" x14ac:dyDescent="0.3"/>
    <row r="8787" customFormat="1" ht="13.5" x14ac:dyDescent="0.3"/>
    <row r="8788" customFormat="1" ht="13.5" x14ac:dyDescent="0.3"/>
    <row r="8789" customFormat="1" ht="13.5" x14ac:dyDescent="0.3"/>
    <row r="8790" customFormat="1" ht="13.5" x14ac:dyDescent="0.3"/>
    <row r="8791" customFormat="1" ht="13.5" x14ac:dyDescent="0.3"/>
    <row r="8792" customFormat="1" ht="13.5" x14ac:dyDescent="0.3"/>
    <row r="8793" customFormat="1" ht="13.5" x14ac:dyDescent="0.3"/>
    <row r="8794" customFormat="1" ht="13.5" x14ac:dyDescent="0.3"/>
    <row r="8795" customFormat="1" ht="13.5" x14ac:dyDescent="0.3"/>
    <row r="8796" customFormat="1" ht="13.5" x14ac:dyDescent="0.3"/>
    <row r="8797" customFormat="1" ht="13.5" x14ac:dyDescent="0.3"/>
    <row r="8798" customFormat="1" ht="13.5" x14ac:dyDescent="0.3"/>
    <row r="8799" customFormat="1" ht="13.5" x14ac:dyDescent="0.3"/>
    <row r="8800" customFormat="1" ht="13.5" x14ac:dyDescent="0.3"/>
    <row r="8801" customFormat="1" ht="13.5" x14ac:dyDescent="0.3"/>
    <row r="8802" customFormat="1" ht="13.5" x14ac:dyDescent="0.3"/>
    <row r="8803" customFormat="1" ht="13.5" x14ac:dyDescent="0.3"/>
    <row r="8804" customFormat="1" ht="13.5" x14ac:dyDescent="0.3"/>
    <row r="8805" customFormat="1" ht="13.5" x14ac:dyDescent="0.3"/>
    <row r="8806" customFormat="1" ht="13.5" x14ac:dyDescent="0.3"/>
    <row r="8807" customFormat="1" ht="13.5" x14ac:dyDescent="0.3"/>
    <row r="8808" customFormat="1" ht="13.5" x14ac:dyDescent="0.3"/>
    <row r="8809" customFormat="1" ht="13.5" x14ac:dyDescent="0.3"/>
    <row r="8810" customFormat="1" ht="13.5" x14ac:dyDescent="0.3"/>
    <row r="8811" customFormat="1" ht="13.5" x14ac:dyDescent="0.3"/>
    <row r="8812" customFormat="1" ht="13.5" x14ac:dyDescent="0.3"/>
    <row r="8813" customFormat="1" ht="13.5" x14ac:dyDescent="0.3"/>
    <row r="8814" customFormat="1" ht="13.5" x14ac:dyDescent="0.3"/>
    <row r="8815" customFormat="1" ht="13.5" x14ac:dyDescent="0.3"/>
    <row r="8816" customFormat="1" ht="13.5" x14ac:dyDescent="0.3"/>
    <row r="8817" customFormat="1" ht="13.5" x14ac:dyDescent="0.3"/>
    <row r="8818" customFormat="1" ht="13.5" x14ac:dyDescent="0.3"/>
    <row r="8819" customFormat="1" ht="13.5" x14ac:dyDescent="0.3"/>
    <row r="8820" customFormat="1" ht="13.5" x14ac:dyDescent="0.3"/>
    <row r="8821" customFormat="1" ht="13.5" x14ac:dyDescent="0.3"/>
    <row r="8822" customFormat="1" ht="13.5" x14ac:dyDescent="0.3"/>
    <row r="8823" customFormat="1" ht="13.5" x14ac:dyDescent="0.3"/>
    <row r="8824" customFormat="1" ht="13.5" x14ac:dyDescent="0.3"/>
    <row r="8825" customFormat="1" ht="13.5" x14ac:dyDescent="0.3"/>
    <row r="8826" customFormat="1" ht="13.5" x14ac:dyDescent="0.3"/>
    <row r="8827" customFormat="1" ht="13.5" x14ac:dyDescent="0.3"/>
    <row r="8828" customFormat="1" ht="13.5" x14ac:dyDescent="0.3"/>
    <row r="8829" customFormat="1" ht="13.5" x14ac:dyDescent="0.3"/>
    <row r="8830" customFormat="1" ht="13.5" x14ac:dyDescent="0.3"/>
    <row r="8831" customFormat="1" ht="13.5" x14ac:dyDescent="0.3"/>
    <row r="8832" customFormat="1" ht="13.5" x14ac:dyDescent="0.3"/>
    <row r="8833" customFormat="1" ht="13.5" x14ac:dyDescent="0.3"/>
    <row r="8834" customFormat="1" ht="13.5" x14ac:dyDescent="0.3"/>
    <row r="8835" customFormat="1" ht="13.5" x14ac:dyDescent="0.3"/>
    <row r="8836" customFormat="1" ht="13.5" x14ac:dyDescent="0.3"/>
    <row r="8837" customFormat="1" ht="13.5" x14ac:dyDescent="0.3"/>
    <row r="8838" customFormat="1" ht="13.5" x14ac:dyDescent="0.3"/>
    <row r="8839" customFormat="1" ht="13.5" x14ac:dyDescent="0.3"/>
    <row r="8840" customFormat="1" ht="13.5" x14ac:dyDescent="0.3"/>
    <row r="8841" customFormat="1" ht="13.5" x14ac:dyDescent="0.3"/>
    <row r="8842" customFormat="1" ht="13.5" x14ac:dyDescent="0.3"/>
    <row r="8843" customFormat="1" ht="13.5" x14ac:dyDescent="0.3"/>
    <row r="8844" customFormat="1" ht="13.5" x14ac:dyDescent="0.3"/>
    <row r="8845" customFormat="1" ht="13.5" x14ac:dyDescent="0.3"/>
    <row r="8846" customFormat="1" ht="13.5" x14ac:dyDescent="0.3"/>
    <row r="8847" customFormat="1" ht="13.5" x14ac:dyDescent="0.3"/>
    <row r="8848" customFormat="1" ht="13.5" x14ac:dyDescent="0.3"/>
    <row r="8849" customFormat="1" ht="13.5" x14ac:dyDescent="0.3"/>
    <row r="8850" customFormat="1" ht="13.5" x14ac:dyDescent="0.3"/>
    <row r="8851" customFormat="1" ht="13.5" x14ac:dyDescent="0.3"/>
    <row r="8852" customFormat="1" ht="13.5" x14ac:dyDescent="0.3"/>
    <row r="8853" customFormat="1" ht="13.5" x14ac:dyDescent="0.3"/>
    <row r="8854" customFormat="1" ht="13.5" x14ac:dyDescent="0.3"/>
    <row r="8855" customFormat="1" ht="13.5" x14ac:dyDescent="0.3"/>
    <row r="8856" customFormat="1" ht="13.5" x14ac:dyDescent="0.3"/>
    <row r="8857" customFormat="1" ht="13.5" x14ac:dyDescent="0.3"/>
    <row r="8858" customFormat="1" ht="13.5" x14ac:dyDescent="0.3"/>
    <row r="8859" customFormat="1" ht="13.5" x14ac:dyDescent="0.3"/>
    <row r="8860" customFormat="1" ht="13.5" x14ac:dyDescent="0.3"/>
    <row r="8861" customFormat="1" ht="13.5" x14ac:dyDescent="0.3"/>
    <row r="8862" customFormat="1" ht="13.5" x14ac:dyDescent="0.3"/>
    <row r="8863" customFormat="1" ht="13.5" x14ac:dyDescent="0.3"/>
    <row r="8864" customFormat="1" ht="13.5" x14ac:dyDescent="0.3"/>
    <row r="8865" customFormat="1" ht="13.5" x14ac:dyDescent="0.3"/>
    <row r="8866" customFormat="1" ht="13.5" x14ac:dyDescent="0.3"/>
    <row r="8867" customFormat="1" ht="13.5" x14ac:dyDescent="0.3"/>
    <row r="8868" customFormat="1" ht="13.5" x14ac:dyDescent="0.3"/>
    <row r="8869" customFormat="1" ht="13.5" x14ac:dyDescent="0.3"/>
    <row r="8870" customFormat="1" ht="13.5" x14ac:dyDescent="0.3"/>
    <row r="8871" customFormat="1" ht="13.5" x14ac:dyDescent="0.3"/>
    <row r="8872" customFormat="1" ht="13.5" x14ac:dyDescent="0.3"/>
    <row r="8873" customFormat="1" ht="13.5" x14ac:dyDescent="0.3"/>
    <row r="8874" customFormat="1" ht="13.5" x14ac:dyDescent="0.3"/>
    <row r="8875" customFormat="1" ht="13.5" x14ac:dyDescent="0.3"/>
    <row r="8876" customFormat="1" ht="13.5" x14ac:dyDescent="0.3"/>
    <row r="8877" customFormat="1" ht="13.5" x14ac:dyDescent="0.3"/>
    <row r="8878" customFormat="1" ht="13.5" x14ac:dyDescent="0.3"/>
    <row r="8879" customFormat="1" ht="13.5" x14ac:dyDescent="0.3"/>
    <row r="8880" customFormat="1" ht="13.5" x14ac:dyDescent="0.3"/>
    <row r="8881" customFormat="1" ht="13.5" x14ac:dyDescent="0.3"/>
    <row r="8882" customFormat="1" ht="13.5" x14ac:dyDescent="0.3"/>
    <row r="8883" customFormat="1" ht="13.5" x14ac:dyDescent="0.3"/>
    <row r="8884" customFormat="1" ht="13.5" x14ac:dyDescent="0.3"/>
    <row r="8885" customFormat="1" ht="13.5" x14ac:dyDescent="0.3"/>
    <row r="8886" customFormat="1" ht="13.5" x14ac:dyDescent="0.3"/>
    <row r="8887" customFormat="1" ht="13.5" x14ac:dyDescent="0.3"/>
    <row r="8888" customFormat="1" ht="13.5" x14ac:dyDescent="0.3"/>
    <row r="8889" customFormat="1" ht="13.5" x14ac:dyDescent="0.3"/>
    <row r="8890" customFormat="1" ht="13.5" x14ac:dyDescent="0.3"/>
    <row r="8891" customFormat="1" ht="13.5" x14ac:dyDescent="0.3"/>
    <row r="8892" customFormat="1" ht="13.5" x14ac:dyDescent="0.3"/>
    <row r="8893" customFormat="1" ht="13.5" x14ac:dyDescent="0.3"/>
    <row r="8894" customFormat="1" ht="13.5" x14ac:dyDescent="0.3"/>
    <row r="8895" customFormat="1" ht="13.5" x14ac:dyDescent="0.3"/>
    <row r="8896" customFormat="1" ht="13.5" x14ac:dyDescent="0.3"/>
    <row r="8897" customFormat="1" ht="13.5" x14ac:dyDescent="0.3"/>
    <row r="8898" customFormat="1" ht="13.5" x14ac:dyDescent="0.3"/>
    <row r="8899" customFormat="1" ht="13.5" x14ac:dyDescent="0.3"/>
    <row r="8900" customFormat="1" ht="13.5" x14ac:dyDescent="0.3"/>
    <row r="8901" customFormat="1" ht="13.5" x14ac:dyDescent="0.3"/>
    <row r="8902" customFormat="1" ht="13.5" x14ac:dyDescent="0.3"/>
    <row r="8903" customFormat="1" ht="13.5" x14ac:dyDescent="0.3"/>
    <row r="8904" customFormat="1" ht="13.5" x14ac:dyDescent="0.3"/>
    <row r="8905" customFormat="1" ht="13.5" x14ac:dyDescent="0.3"/>
    <row r="8906" customFormat="1" ht="13.5" x14ac:dyDescent="0.3"/>
    <row r="8907" customFormat="1" ht="13.5" x14ac:dyDescent="0.3"/>
    <row r="8908" customFormat="1" ht="13.5" x14ac:dyDescent="0.3"/>
    <row r="8909" customFormat="1" ht="13.5" x14ac:dyDescent="0.3"/>
    <row r="8910" customFormat="1" ht="13.5" x14ac:dyDescent="0.3"/>
    <row r="8911" customFormat="1" ht="13.5" x14ac:dyDescent="0.3"/>
    <row r="8912" customFormat="1" ht="13.5" x14ac:dyDescent="0.3"/>
    <row r="8913" customFormat="1" ht="13.5" x14ac:dyDescent="0.3"/>
    <row r="8914" customFormat="1" ht="13.5" x14ac:dyDescent="0.3"/>
    <row r="8915" customFormat="1" ht="13.5" x14ac:dyDescent="0.3"/>
    <row r="8916" customFormat="1" ht="13.5" x14ac:dyDescent="0.3"/>
    <row r="8917" customFormat="1" ht="13.5" x14ac:dyDescent="0.3"/>
    <row r="8918" customFormat="1" ht="13.5" x14ac:dyDescent="0.3"/>
    <row r="8919" customFormat="1" ht="13.5" x14ac:dyDescent="0.3"/>
    <row r="8920" customFormat="1" ht="13.5" x14ac:dyDescent="0.3"/>
    <row r="8921" customFormat="1" ht="13.5" x14ac:dyDescent="0.3"/>
    <row r="8922" customFormat="1" ht="13.5" x14ac:dyDescent="0.3"/>
    <row r="8923" customFormat="1" ht="13.5" x14ac:dyDescent="0.3"/>
    <row r="8924" customFormat="1" ht="13.5" x14ac:dyDescent="0.3"/>
    <row r="8925" customFormat="1" ht="13.5" x14ac:dyDescent="0.3"/>
    <row r="8926" customFormat="1" ht="13.5" x14ac:dyDescent="0.3"/>
    <row r="8927" customFormat="1" ht="13.5" x14ac:dyDescent="0.3"/>
    <row r="8928" customFormat="1" ht="13.5" x14ac:dyDescent="0.3"/>
    <row r="8929" customFormat="1" ht="13.5" x14ac:dyDescent="0.3"/>
    <row r="8930" customFormat="1" ht="13.5" x14ac:dyDescent="0.3"/>
    <row r="8931" customFormat="1" ht="13.5" x14ac:dyDescent="0.3"/>
    <row r="8932" customFormat="1" ht="13.5" x14ac:dyDescent="0.3"/>
    <row r="8933" customFormat="1" ht="13.5" x14ac:dyDescent="0.3"/>
    <row r="8934" customFormat="1" ht="13.5" x14ac:dyDescent="0.3"/>
    <row r="8935" customFormat="1" ht="13.5" x14ac:dyDescent="0.3"/>
    <row r="8936" customFormat="1" ht="13.5" x14ac:dyDescent="0.3"/>
    <row r="8937" customFormat="1" ht="13.5" x14ac:dyDescent="0.3"/>
    <row r="8938" customFormat="1" ht="13.5" x14ac:dyDescent="0.3"/>
    <row r="8939" customFormat="1" ht="13.5" x14ac:dyDescent="0.3"/>
    <row r="8940" customFormat="1" ht="13.5" x14ac:dyDescent="0.3"/>
    <row r="8941" customFormat="1" ht="13.5" x14ac:dyDescent="0.3"/>
    <row r="8942" customFormat="1" ht="13.5" x14ac:dyDescent="0.3"/>
    <row r="8943" customFormat="1" ht="13.5" x14ac:dyDescent="0.3"/>
    <row r="8944" customFormat="1" ht="13.5" x14ac:dyDescent="0.3"/>
    <row r="8945" customFormat="1" ht="13.5" x14ac:dyDescent="0.3"/>
    <row r="8946" customFormat="1" ht="13.5" x14ac:dyDescent="0.3"/>
    <row r="8947" customFormat="1" ht="13.5" x14ac:dyDescent="0.3"/>
    <row r="8948" customFormat="1" ht="13.5" x14ac:dyDescent="0.3"/>
    <row r="8949" customFormat="1" ht="13.5" x14ac:dyDescent="0.3"/>
    <row r="8950" customFormat="1" ht="13.5" x14ac:dyDescent="0.3"/>
    <row r="8951" customFormat="1" ht="13.5" x14ac:dyDescent="0.3"/>
    <row r="8952" customFormat="1" ht="13.5" x14ac:dyDescent="0.3"/>
    <row r="8953" customFormat="1" ht="13.5" x14ac:dyDescent="0.3"/>
    <row r="8954" customFormat="1" ht="13.5" x14ac:dyDescent="0.3"/>
    <row r="8955" customFormat="1" ht="13.5" x14ac:dyDescent="0.3"/>
    <row r="8956" customFormat="1" ht="13.5" x14ac:dyDescent="0.3"/>
    <row r="8957" customFormat="1" ht="13.5" x14ac:dyDescent="0.3"/>
    <row r="8958" customFormat="1" ht="13.5" x14ac:dyDescent="0.3"/>
    <row r="8959" customFormat="1" ht="13.5" x14ac:dyDescent="0.3"/>
    <row r="8960" customFormat="1" ht="13.5" x14ac:dyDescent="0.3"/>
    <row r="8961" customFormat="1" ht="13.5" x14ac:dyDescent="0.3"/>
    <row r="8962" customFormat="1" ht="13.5" x14ac:dyDescent="0.3"/>
    <row r="8963" customFormat="1" ht="13.5" x14ac:dyDescent="0.3"/>
    <row r="8964" customFormat="1" ht="13.5" x14ac:dyDescent="0.3"/>
    <row r="8965" customFormat="1" ht="13.5" x14ac:dyDescent="0.3"/>
    <row r="8966" customFormat="1" ht="13.5" x14ac:dyDescent="0.3"/>
    <row r="8967" customFormat="1" ht="13.5" x14ac:dyDescent="0.3"/>
    <row r="8968" customFormat="1" ht="13.5" x14ac:dyDescent="0.3"/>
    <row r="8969" customFormat="1" ht="13.5" x14ac:dyDescent="0.3"/>
    <row r="8970" customFormat="1" ht="13.5" x14ac:dyDescent="0.3"/>
    <row r="8971" customFormat="1" ht="13.5" x14ac:dyDescent="0.3"/>
    <row r="8972" customFormat="1" ht="13.5" x14ac:dyDescent="0.3"/>
    <row r="8973" customFormat="1" ht="13.5" x14ac:dyDescent="0.3"/>
    <row r="8974" customFormat="1" ht="13.5" x14ac:dyDescent="0.3"/>
    <row r="8975" customFormat="1" ht="13.5" x14ac:dyDescent="0.3"/>
    <row r="8976" customFormat="1" ht="13.5" x14ac:dyDescent="0.3"/>
    <row r="8977" customFormat="1" ht="13.5" x14ac:dyDescent="0.3"/>
    <row r="8978" customFormat="1" ht="13.5" x14ac:dyDescent="0.3"/>
    <row r="8979" customFormat="1" ht="13.5" x14ac:dyDescent="0.3"/>
    <row r="8980" customFormat="1" ht="13.5" x14ac:dyDescent="0.3"/>
    <row r="8981" customFormat="1" ht="13.5" x14ac:dyDescent="0.3"/>
    <row r="8982" customFormat="1" ht="13.5" x14ac:dyDescent="0.3"/>
    <row r="8983" customFormat="1" ht="13.5" x14ac:dyDescent="0.3"/>
    <row r="8984" customFormat="1" ht="13.5" x14ac:dyDescent="0.3"/>
    <row r="8985" customFormat="1" ht="13.5" x14ac:dyDescent="0.3"/>
    <row r="8986" customFormat="1" ht="13.5" x14ac:dyDescent="0.3"/>
    <row r="8987" customFormat="1" ht="13.5" x14ac:dyDescent="0.3"/>
    <row r="8988" customFormat="1" ht="13.5" x14ac:dyDescent="0.3"/>
    <row r="8989" customFormat="1" ht="13.5" x14ac:dyDescent="0.3"/>
    <row r="8990" customFormat="1" ht="13.5" x14ac:dyDescent="0.3"/>
    <row r="8991" customFormat="1" ht="13.5" x14ac:dyDescent="0.3"/>
    <row r="8992" customFormat="1" ht="13.5" x14ac:dyDescent="0.3"/>
    <row r="8993" customFormat="1" ht="13.5" x14ac:dyDescent="0.3"/>
    <row r="8994" customFormat="1" ht="13.5" x14ac:dyDescent="0.3"/>
    <row r="8995" customFormat="1" ht="13.5" x14ac:dyDescent="0.3"/>
    <row r="8996" customFormat="1" ht="13.5" x14ac:dyDescent="0.3"/>
    <row r="8997" customFormat="1" ht="13.5" x14ac:dyDescent="0.3"/>
    <row r="8998" customFormat="1" ht="13.5" x14ac:dyDescent="0.3"/>
    <row r="8999" customFormat="1" ht="13.5" x14ac:dyDescent="0.3"/>
    <row r="9000" customFormat="1" ht="13.5" x14ac:dyDescent="0.3"/>
    <row r="9001" customFormat="1" ht="13.5" x14ac:dyDescent="0.3"/>
    <row r="9002" customFormat="1" ht="13.5" x14ac:dyDescent="0.3"/>
    <row r="9003" customFormat="1" ht="13.5" x14ac:dyDescent="0.3"/>
    <row r="9004" customFormat="1" ht="13.5" x14ac:dyDescent="0.3"/>
    <row r="9005" customFormat="1" ht="13.5" x14ac:dyDescent="0.3"/>
    <row r="9006" customFormat="1" ht="13.5" x14ac:dyDescent="0.3"/>
    <row r="9007" customFormat="1" ht="13.5" x14ac:dyDescent="0.3"/>
    <row r="9008" customFormat="1" ht="13.5" x14ac:dyDescent="0.3"/>
    <row r="9009" customFormat="1" ht="13.5" x14ac:dyDescent="0.3"/>
    <row r="9010" customFormat="1" ht="13.5" x14ac:dyDescent="0.3"/>
    <row r="9011" customFormat="1" ht="13.5" x14ac:dyDescent="0.3"/>
    <row r="9012" customFormat="1" ht="13.5" x14ac:dyDescent="0.3"/>
    <row r="9013" customFormat="1" ht="13.5" x14ac:dyDescent="0.3"/>
    <row r="9014" customFormat="1" ht="13.5" x14ac:dyDescent="0.3"/>
    <row r="9015" customFormat="1" ht="13.5" x14ac:dyDescent="0.3"/>
    <row r="9016" customFormat="1" ht="13.5" x14ac:dyDescent="0.3"/>
    <row r="9017" customFormat="1" ht="13.5" x14ac:dyDescent="0.3"/>
    <row r="9018" customFormat="1" ht="13.5" x14ac:dyDescent="0.3"/>
    <row r="9019" customFormat="1" ht="13.5" x14ac:dyDescent="0.3"/>
    <row r="9020" customFormat="1" ht="13.5" x14ac:dyDescent="0.3"/>
    <row r="9021" customFormat="1" ht="13.5" x14ac:dyDescent="0.3"/>
    <row r="9022" customFormat="1" ht="13.5" x14ac:dyDescent="0.3"/>
    <row r="9023" customFormat="1" ht="13.5" x14ac:dyDescent="0.3"/>
    <row r="9024" customFormat="1" ht="13.5" x14ac:dyDescent="0.3"/>
    <row r="9025" customFormat="1" ht="13.5" x14ac:dyDescent="0.3"/>
    <row r="9026" customFormat="1" ht="13.5" x14ac:dyDescent="0.3"/>
    <row r="9027" customFormat="1" ht="13.5" x14ac:dyDescent="0.3"/>
    <row r="9028" customFormat="1" ht="13.5" x14ac:dyDescent="0.3"/>
    <row r="9029" customFormat="1" ht="13.5" x14ac:dyDescent="0.3"/>
    <row r="9030" customFormat="1" ht="13.5" x14ac:dyDescent="0.3"/>
    <row r="9031" customFormat="1" ht="13.5" x14ac:dyDescent="0.3"/>
    <row r="9032" customFormat="1" ht="13.5" x14ac:dyDescent="0.3"/>
    <row r="9033" customFormat="1" ht="13.5" x14ac:dyDescent="0.3"/>
    <row r="9034" customFormat="1" ht="13.5" x14ac:dyDescent="0.3"/>
    <row r="9035" customFormat="1" ht="13.5" x14ac:dyDescent="0.3"/>
    <row r="9036" customFormat="1" ht="13.5" x14ac:dyDescent="0.3"/>
    <row r="9037" customFormat="1" ht="13.5" x14ac:dyDescent="0.3"/>
    <row r="9038" customFormat="1" ht="13.5" x14ac:dyDescent="0.3"/>
    <row r="9039" customFormat="1" ht="13.5" x14ac:dyDescent="0.3"/>
    <row r="9040" customFormat="1" ht="13.5" x14ac:dyDescent="0.3"/>
    <row r="9041" customFormat="1" ht="13.5" x14ac:dyDescent="0.3"/>
    <row r="9042" customFormat="1" ht="13.5" x14ac:dyDescent="0.3"/>
    <row r="9043" customFormat="1" ht="13.5" x14ac:dyDescent="0.3"/>
    <row r="9044" customFormat="1" ht="13.5" x14ac:dyDescent="0.3"/>
    <row r="9045" customFormat="1" ht="13.5" x14ac:dyDescent="0.3"/>
    <row r="9046" customFormat="1" ht="13.5" x14ac:dyDescent="0.3"/>
    <row r="9047" customFormat="1" ht="13.5" x14ac:dyDescent="0.3"/>
    <row r="9048" customFormat="1" ht="13.5" x14ac:dyDescent="0.3"/>
    <row r="9049" customFormat="1" ht="13.5" x14ac:dyDescent="0.3"/>
    <row r="9050" customFormat="1" ht="13.5" x14ac:dyDescent="0.3"/>
    <row r="9051" customFormat="1" ht="13.5" x14ac:dyDescent="0.3"/>
    <row r="9052" customFormat="1" ht="13.5" x14ac:dyDescent="0.3"/>
    <row r="9053" customFormat="1" ht="13.5" x14ac:dyDescent="0.3"/>
    <row r="9054" customFormat="1" ht="13.5" x14ac:dyDescent="0.3"/>
    <row r="9055" customFormat="1" ht="13.5" x14ac:dyDescent="0.3"/>
    <row r="9056" customFormat="1" ht="13.5" x14ac:dyDescent="0.3"/>
    <row r="9057" customFormat="1" ht="13.5" x14ac:dyDescent="0.3"/>
    <row r="9058" customFormat="1" ht="13.5" x14ac:dyDescent="0.3"/>
    <row r="9059" customFormat="1" ht="13.5" x14ac:dyDescent="0.3"/>
    <row r="9060" customFormat="1" ht="13.5" x14ac:dyDescent="0.3"/>
    <row r="9061" customFormat="1" ht="13.5" x14ac:dyDescent="0.3"/>
    <row r="9062" customFormat="1" ht="13.5" x14ac:dyDescent="0.3"/>
    <row r="9063" customFormat="1" ht="13.5" x14ac:dyDescent="0.3"/>
    <row r="9064" customFormat="1" ht="13.5" x14ac:dyDescent="0.3"/>
    <row r="9065" customFormat="1" ht="13.5" x14ac:dyDescent="0.3"/>
    <row r="9066" customFormat="1" ht="13.5" x14ac:dyDescent="0.3"/>
    <row r="9067" customFormat="1" ht="13.5" x14ac:dyDescent="0.3"/>
    <row r="9068" customFormat="1" ht="13.5" x14ac:dyDescent="0.3"/>
    <row r="9069" customFormat="1" ht="13.5" x14ac:dyDescent="0.3"/>
    <row r="9070" customFormat="1" ht="13.5" x14ac:dyDescent="0.3"/>
    <row r="9071" customFormat="1" ht="13.5" x14ac:dyDescent="0.3"/>
    <row r="9072" customFormat="1" ht="13.5" x14ac:dyDescent="0.3"/>
    <row r="9073" customFormat="1" ht="13.5" x14ac:dyDescent="0.3"/>
    <row r="9074" customFormat="1" ht="13.5" x14ac:dyDescent="0.3"/>
    <row r="9075" customFormat="1" ht="13.5" x14ac:dyDescent="0.3"/>
    <row r="9076" customFormat="1" ht="13.5" x14ac:dyDescent="0.3"/>
    <row r="9077" customFormat="1" ht="13.5" x14ac:dyDescent="0.3"/>
    <row r="9078" customFormat="1" ht="13.5" x14ac:dyDescent="0.3"/>
    <row r="9079" customFormat="1" ht="13.5" x14ac:dyDescent="0.3"/>
    <row r="9080" customFormat="1" ht="13.5" x14ac:dyDescent="0.3"/>
    <row r="9081" customFormat="1" ht="13.5" x14ac:dyDescent="0.3"/>
    <row r="9082" customFormat="1" ht="13.5" x14ac:dyDescent="0.3"/>
    <row r="9083" customFormat="1" ht="13.5" x14ac:dyDescent="0.3"/>
    <row r="9084" customFormat="1" ht="13.5" x14ac:dyDescent="0.3"/>
    <row r="9085" customFormat="1" ht="13.5" x14ac:dyDescent="0.3"/>
    <row r="9086" customFormat="1" ht="13.5" x14ac:dyDescent="0.3"/>
    <row r="9087" customFormat="1" ht="13.5" x14ac:dyDescent="0.3"/>
    <row r="9088" customFormat="1" ht="13.5" x14ac:dyDescent="0.3"/>
    <row r="9089" customFormat="1" ht="13.5" x14ac:dyDescent="0.3"/>
    <row r="9090" customFormat="1" ht="13.5" x14ac:dyDescent="0.3"/>
    <row r="9091" customFormat="1" ht="13.5" x14ac:dyDescent="0.3"/>
    <row r="9092" customFormat="1" ht="13.5" x14ac:dyDescent="0.3"/>
    <row r="9093" customFormat="1" ht="13.5" x14ac:dyDescent="0.3"/>
    <row r="9094" customFormat="1" ht="13.5" x14ac:dyDescent="0.3"/>
    <row r="9095" customFormat="1" ht="13.5" x14ac:dyDescent="0.3"/>
    <row r="9096" customFormat="1" ht="13.5" x14ac:dyDescent="0.3"/>
    <row r="9097" customFormat="1" ht="13.5" x14ac:dyDescent="0.3"/>
    <row r="9098" customFormat="1" ht="13.5" x14ac:dyDescent="0.3"/>
    <row r="9099" customFormat="1" ht="13.5" x14ac:dyDescent="0.3"/>
    <row r="9100" customFormat="1" ht="13.5" x14ac:dyDescent="0.3"/>
    <row r="9101" customFormat="1" ht="13.5" x14ac:dyDescent="0.3"/>
    <row r="9102" customFormat="1" ht="13.5" x14ac:dyDescent="0.3"/>
    <row r="9103" customFormat="1" ht="13.5" x14ac:dyDescent="0.3"/>
    <row r="9104" customFormat="1" ht="13.5" x14ac:dyDescent="0.3"/>
    <row r="9105" customFormat="1" ht="13.5" x14ac:dyDescent="0.3"/>
    <row r="9106" customFormat="1" ht="13.5" x14ac:dyDescent="0.3"/>
    <row r="9107" customFormat="1" ht="13.5" x14ac:dyDescent="0.3"/>
    <row r="9108" customFormat="1" ht="13.5" x14ac:dyDescent="0.3"/>
    <row r="9109" customFormat="1" ht="13.5" x14ac:dyDescent="0.3"/>
    <row r="9110" customFormat="1" ht="13.5" x14ac:dyDescent="0.3"/>
    <row r="9111" customFormat="1" ht="13.5" x14ac:dyDescent="0.3"/>
    <row r="9112" customFormat="1" ht="13.5" x14ac:dyDescent="0.3"/>
    <row r="9113" customFormat="1" ht="13.5" x14ac:dyDescent="0.3"/>
    <row r="9114" customFormat="1" ht="13.5" x14ac:dyDescent="0.3"/>
    <row r="9115" customFormat="1" ht="13.5" x14ac:dyDescent="0.3"/>
    <row r="9116" customFormat="1" ht="13.5" x14ac:dyDescent="0.3"/>
    <row r="9117" customFormat="1" ht="13.5" x14ac:dyDescent="0.3"/>
    <row r="9118" customFormat="1" ht="13.5" x14ac:dyDescent="0.3"/>
    <row r="9119" customFormat="1" ht="13.5" x14ac:dyDescent="0.3"/>
    <row r="9120" customFormat="1" ht="13.5" x14ac:dyDescent="0.3"/>
    <row r="9121" customFormat="1" ht="13.5" x14ac:dyDescent="0.3"/>
    <row r="9122" customFormat="1" ht="13.5" x14ac:dyDescent="0.3"/>
    <row r="9123" customFormat="1" ht="13.5" x14ac:dyDescent="0.3"/>
    <row r="9124" customFormat="1" ht="13.5" x14ac:dyDescent="0.3"/>
    <row r="9125" customFormat="1" ht="13.5" x14ac:dyDescent="0.3"/>
    <row r="9126" customFormat="1" ht="13.5" x14ac:dyDescent="0.3"/>
    <row r="9127" customFormat="1" ht="13.5" x14ac:dyDescent="0.3"/>
    <row r="9128" customFormat="1" ht="13.5" x14ac:dyDescent="0.3"/>
    <row r="9129" customFormat="1" ht="13.5" x14ac:dyDescent="0.3"/>
    <row r="9130" customFormat="1" ht="13.5" x14ac:dyDescent="0.3"/>
    <row r="9131" customFormat="1" ht="13.5" x14ac:dyDescent="0.3"/>
    <row r="9132" customFormat="1" ht="13.5" x14ac:dyDescent="0.3"/>
    <row r="9133" customFormat="1" ht="13.5" x14ac:dyDescent="0.3"/>
    <row r="9134" customFormat="1" ht="13.5" x14ac:dyDescent="0.3"/>
    <row r="9135" customFormat="1" ht="13.5" x14ac:dyDescent="0.3"/>
    <row r="9136" customFormat="1" ht="13.5" x14ac:dyDescent="0.3"/>
    <row r="9137" customFormat="1" ht="13.5" x14ac:dyDescent="0.3"/>
    <row r="9138" customFormat="1" ht="13.5" x14ac:dyDescent="0.3"/>
    <row r="9139" customFormat="1" ht="13.5" x14ac:dyDescent="0.3"/>
    <row r="9140" customFormat="1" ht="13.5" x14ac:dyDescent="0.3"/>
    <row r="9141" customFormat="1" ht="13.5" x14ac:dyDescent="0.3"/>
    <row r="9142" customFormat="1" ht="13.5" x14ac:dyDescent="0.3"/>
    <row r="9143" customFormat="1" ht="13.5" x14ac:dyDescent="0.3"/>
    <row r="9144" customFormat="1" ht="13.5" x14ac:dyDescent="0.3"/>
    <row r="9145" customFormat="1" ht="13.5" x14ac:dyDescent="0.3"/>
    <row r="9146" customFormat="1" ht="13.5" x14ac:dyDescent="0.3"/>
    <row r="9147" customFormat="1" ht="13.5" x14ac:dyDescent="0.3"/>
    <row r="9148" customFormat="1" ht="13.5" x14ac:dyDescent="0.3"/>
    <row r="9149" customFormat="1" ht="13.5" x14ac:dyDescent="0.3"/>
    <row r="9150" customFormat="1" ht="13.5" x14ac:dyDescent="0.3"/>
    <row r="9151" customFormat="1" ht="13.5" x14ac:dyDescent="0.3"/>
    <row r="9152" customFormat="1" ht="13.5" x14ac:dyDescent="0.3"/>
    <row r="9153" customFormat="1" ht="13.5" x14ac:dyDescent="0.3"/>
    <row r="9154" customFormat="1" ht="13.5" x14ac:dyDescent="0.3"/>
    <row r="9155" customFormat="1" ht="13.5" x14ac:dyDescent="0.3"/>
    <row r="9156" customFormat="1" ht="13.5" x14ac:dyDescent="0.3"/>
    <row r="9157" customFormat="1" ht="13.5" x14ac:dyDescent="0.3"/>
    <row r="9158" customFormat="1" ht="13.5" x14ac:dyDescent="0.3"/>
    <row r="9159" customFormat="1" ht="13.5" x14ac:dyDescent="0.3"/>
    <row r="9160" customFormat="1" ht="13.5" x14ac:dyDescent="0.3"/>
    <row r="9161" customFormat="1" ht="13.5" x14ac:dyDescent="0.3"/>
    <row r="9162" customFormat="1" ht="13.5" x14ac:dyDescent="0.3"/>
    <row r="9163" customFormat="1" ht="13.5" x14ac:dyDescent="0.3"/>
    <row r="9164" customFormat="1" ht="13.5" x14ac:dyDescent="0.3"/>
    <row r="9165" customFormat="1" ht="13.5" x14ac:dyDescent="0.3"/>
    <row r="9166" customFormat="1" ht="13.5" x14ac:dyDescent="0.3"/>
    <row r="9167" customFormat="1" ht="13.5" x14ac:dyDescent="0.3"/>
    <row r="9168" customFormat="1" ht="13.5" x14ac:dyDescent="0.3"/>
    <row r="9169" customFormat="1" ht="13.5" x14ac:dyDescent="0.3"/>
    <row r="9170" customFormat="1" ht="13.5" x14ac:dyDescent="0.3"/>
    <row r="9171" customFormat="1" ht="13.5" x14ac:dyDescent="0.3"/>
    <row r="9172" customFormat="1" ht="13.5" x14ac:dyDescent="0.3"/>
    <row r="9173" customFormat="1" ht="13.5" x14ac:dyDescent="0.3"/>
    <row r="9174" customFormat="1" ht="13.5" x14ac:dyDescent="0.3"/>
    <row r="9175" customFormat="1" ht="13.5" x14ac:dyDescent="0.3"/>
    <row r="9176" customFormat="1" ht="13.5" x14ac:dyDescent="0.3"/>
    <row r="9177" customFormat="1" ht="13.5" x14ac:dyDescent="0.3"/>
    <row r="9178" customFormat="1" ht="13.5" x14ac:dyDescent="0.3"/>
    <row r="9179" customFormat="1" ht="13.5" x14ac:dyDescent="0.3"/>
    <row r="9180" customFormat="1" ht="13.5" x14ac:dyDescent="0.3"/>
    <row r="9181" customFormat="1" ht="13.5" x14ac:dyDescent="0.3"/>
    <row r="9182" customFormat="1" ht="13.5" x14ac:dyDescent="0.3"/>
    <row r="9183" customFormat="1" ht="13.5" x14ac:dyDescent="0.3"/>
    <row r="9184" customFormat="1" ht="13.5" x14ac:dyDescent="0.3"/>
    <row r="9185" customFormat="1" ht="13.5" x14ac:dyDescent="0.3"/>
    <row r="9186" customFormat="1" ht="13.5" x14ac:dyDescent="0.3"/>
    <row r="9187" customFormat="1" ht="13.5" x14ac:dyDescent="0.3"/>
    <row r="9188" customFormat="1" ht="13.5" x14ac:dyDescent="0.3"/>
    <row r="9189" customFormat="1" ht="13.5" x14ac:dyDescent="0.3"/>
    <row r="9190" customFormat="1" ht="13.5" x14ac:dyDescent="0.3"/>
    <row r="9191" customFormat="1" ht="13.5" x14ac:dyDescent="0.3"/>
    <row r="9192" customFormat="1" ht="13.5" x14ac:dyDescent="0.3"/>
    <row r="9193" customFormat="1" ht="13.5" x14ac:dyDescent="0.3"/>
    <row r="9194" customFormat="1" ht="13.5" x14ac:dyDescent="0.3"/>
    <row r="9195" customFormat="1" ht="13.5" x14ac:dyDescent="0.3"/>
    <row r="9196" customFormat="1" ht="13.5" x14ac:dyDescent="0.3"/>
    <row r="9197" customFormat="1" ht="13.5" x14ac:dyDescent="0.3"/>
    <row r="9198" customFormat="1" ht="13.5" x14ac:dyDescent="0.3"/>
    <row r="9199" customFormat="1" ht="13.5" x14ac:dyDescent="0.3"/>
    <row r="9200" customFormat="1" ht="13.5" x14ac:dyDescent="0.3"/>
    <row r="9201" customFormat="1" ht="13.5" x14ac:dyDescent="0.3"/>
    <row r="9202" customFormat="1" ht="13.5" x14ac:dyDescent="0.3"/>
    <row r="9203" customFormat="1" ht="13.5" x14ac:dyDescent="0.3"/>
    <row r="9204" customFormat="1" ht="13.5" x14ac:dyDescent="0.3"/>
    <row r="9205" customFormat="1" ht="13.5" x14ac:dyDescent="0.3"/>
    <row r="9206" customFormat="1" ht="13.5" x14ac:dyDescent="0.3"/>
    <row r="9207" customFormat="1" ht="13.5" x14ac:dyDescent="0.3"/>
    <row r="9208" customFormat="1" ht="13.5" x14ac:dyDescent="0.3"/>
    <row r="9209" customFormat="1" ht="13.5" x14ac:dyDescent="0.3"/>
    <row r="9210" customFormat="1" ht="13.5" x14ac:dyDescent="0.3"/>
    <row r="9211" customFormat="1" ht="13.5" x14ac:dyDescent="0.3"/>
    <row r="9212" customFormat="1" ht="13.5" x14ac:dyDescent="0.3"/>
    <row r="9213" customFormat="1" ht="13.5" x14ac:dyDescent="0.3"/>
    <row r="9214" customFormat="1" ht="13.5" x14ac:dyDescent="0.3"/>
    <row r="9215" customFormat="1" ht="13.5" x14ac:dyDescent="0.3"/>
    <row r="9216" customFormat="1" ht="13.5" x14ac:dyDescent="0.3"/>
    <row r="9217" customFormat="1" ht="13.5" x14ac:dyDescent="0.3"/>
    <row r="9218" customFormat="1" ht="13.5" x14ac:dyDescent="0.3"/>
    <row r="9219" customFormat="1" ht="13.5" x14ac:dyDescent="0.3"/>
    <row r="9220" customFormat="1" ht="13.5" x14ac:dyDescent="0.3"/>
    <row r="9221" customFormat="1" ht="13.5" x14ac:dyDescent="0.3"/>
    <row r="9222" customFormat="1" ht="13.5" x14ac:dyDescent="0.3"/>
    <row r="9223" customFormat="1" ht="13.5" x14ac:dyDescent="0.3"/>
    <row r="9224" customFormat="1" ht="13.5" x14ac:dyDescent="0.3"/>
    <row r="9225" customFormat="1" ht="13.5" x14ac:dyDescent="0.3"/>
    <row r="9226" customFormat="1" ht="13.5" x14ac:dyDescent="0.3"/>
    <row r="9227" customFormat="1" ht="13.5" x14ac:dyDescent="0.3"/>
    <row r="9228" customFormat="1" ht="13.5" x14ac:dyDescent="0.3"/>
    <row r="9229" customFormat="1" ht="13.5" x14ac:dyDescent="0.3"/>
    <row r="9230" customFormat="1" ht="13.5" x14ac:dyDescent="0.3"/>
    <row r="9231" customFormat="1" ht="13.5" x14ac:dyDescent="0.3"/>
    <row r="9232" customFormat="1" ht="13.5" x14ac:dyDescent="0.3"/>
    <row r="9233" customFormat="1" ht="13.5" x14ac:dyDescent="0.3"/>
    <row r="9234" customFormat="1" ht="13.5" x14ac:dyDescent="0.3"/>
    <row r="9235" customFormat="1" ht="13.5" x14ac:dyDescent="0.3"/>
    <row r="9236" customFormat="1" ht="13.5" x14ac:dyDescent="0.3"/>
    <row r="9237" customFormat="1" ht="13.5" x14ac:dyDescent="0.3"/>
    <row r="9238" customFormat="1" ht="13.5" x14ac:dyDescent="0.3"/>
    <row r="9239" customFormat="1" ht="13.5" x14ac:dyDescent="0.3"/>
    <row r="9240" customFormat="1" ht="13.5" x14ac:dyDescent="0.3"/>
    <row r="9241" customFormat="1" ht="13.5" x14ac:dyDescent="0.3"/>
    <row r="9242" customFormat="1" ht="13.5" x14ac:dyDescent="0.3"/>
    <row r="9243" customFormat="1" ht="13.5" x14ac:dyDescent="0.3"/>
    <row r="9244" customFormat="1" ht="13.5" x14ac:dyDescent="0.3"/>
    <row r="9245" customFormat="1" ht="13.5" x14ac:dyDescent="0.3"/>
    <row r="9246" customFormat="1" ht="13.5" x14ac:dyDescent="0.3"/>
    <row r="9247" customFormat="1" ht="13.5" x14ac:dyDescent="0.3"/>
    <row r="9248" customFormat="1" ht="13.5" x14ac:dyDescent="0.3"/>
    <row r="9249" customFormat="1" ht="13.5" x14ac:dyDescent="0.3"/>
    <row r="9250" customFormat="1" ht="13.5" x14ac:dyDescent="0.3"/>
    <row r="9251" customFormat="1" ht="13.5" x14ac:dyDescent="0.3"/>
    <row r="9252" customFormat="1" ht="13.5" x14ac:dyDescent="0.3"/>
    <row r="9253" customFormat="1" ht="13.5" x14ac:dyDescent="0.3"/>
    <row r="9254" customFormat="1" ht="13.5" x14ac:dyDescent="0.3"/>
    <row r="9255" customFormat="1" ht="13.5" x14ac:dyDescent="0.3"/>
    <row r="9256" customFormat="1" ht="13.5" x14ac:dyDescent="0.3"/>
    <row r="9257" customFormat="1" ht="13.5" x14ac:dyDescent="0.3"/>
    <row r="9258" customFormat="1" ht="13.5" x14ac:dyDescent="0.3"/>
    <row r="9259" customFormat="1" ht="13.5" x14ac:dyDescent="0.3"/>
    <row r="9260" customFormat="1" ht="13.5" x14ac:dyDescent="0.3"/>
    <row r="9261" customFormat="1" ht="13.5" x14ac:dyDescent="0.3"/>
    <row r="9262" customFormat="1" ht="13.5" x14ac:dyDescent="0.3"/>
    <row r="9263" customFormat="1" ht="13.5" x14ac:dyDescent="0.3"/>
    <row r="9264" customFormat="1" ht="13.5" x14ac:dyDescent="0.3"/>
    <row r="9265" customFormat="1" ht="13.5" x14ac:dyDescent="0.3"/>
    <row r="9266" customFormat="1" ht="13.5" x14ac:dyDescent="0.3"/>
    <row r="9267" customFormat="1" ht="13.5" x14ac:dyDescent="0.3"/>
    <row r="9268" customFormat="1" ht="13.5" x14ac:dyDescent="0.3"/>
    <row r="9269" customFormat="1" ht="13.5" x14ac:dyDescent="0.3"/>
    <row r="9270" customFormat="1" ht="13.5" x14ac:dyDescent="0.3"/>
    <row r="9271" customFormat="1" ht="13.5" x14ac:dyDescent="0.3"/>
    <row r="9272" customFormat="1" ht="13.5" x14ac:dyDescent="0.3"/>
    <row r="9273" customFormat="1" ht="13.5" x14ac:dyDescent="0.3"/>
    <row r="9274" customFormat="1" ht="13.5" x14ac:dyDescent="0.3"/>
    <row r="9275" customFormat="1" ht="13.5" x14ac:dyDescent="0.3"/>
    <row r="9276" customFormat="1" ht="13.5" x14ac:dyDescent="0.3"/>
    <row r="9277" customFormat="1" ht="13.5" x14ac:dyDescent="0.3"/>
    <row r="9278" customFormat="1" ht="13.5" x14ac:dyDescent="0.3"/>
    <row r="9279" customFormat="1" ht="13.5" x14ac:dyDescent="0.3"/>
    <row r="9280" customFormat="1" ht="13.5" x14ac:dyDescent="0.3"/>
    <row r="9281" customFormat="1" ht="13.5" x14ac:dyDescent="0.3"/>
    <row r="9282" customFormat="1" ht="13.5" x14ac:dyDescent="0.3"/>
    <row r="9283" customFormat="1" ht="13.5" x14ac:dyDescent="0.3"/>
    <row r="9284" customFormat="1" ht="13.5" x14ac:dyDescent="0.3"/>
    <row r="9285" customFormat="1" ht="13.5" x14ac:dyDescent="0.3"/>
    <row r="9286" customFormat="1" ht="13.5" x14ac:dyDescent="0.3"/>
    <row r="9287" customFormat="1" ht="13.5" x14ac:dyDescent="0.3"/>
    <row r="9288" customFormat="1" ht="13.5" x14ac:dyDescent="0.3"/>
    <row r="9289" customFormat="1" ht="13.5" x14ac:dyDescent="0.3"/>
    <row r="9290" customFormat="1" ht="13.5" x14ac:dyDescent="0.3"/>
    <row r="9291" customFormat="1" ht="13.5" x14ac:dyDescent="0.3"/>
    <row r="9292" customFormat="1" ht="13.5" x14ac:dyDescent="0.3"/>
    <row r="9293" customFormat="1" ht="13.5" x14ac:dyDescent="0.3"/>
    <row r="9294" customFormat="1" ht="13.5" x14ac:dyDescent="0.3"/>
    <row r="9295" customFormat="1" ht="13.5" x14ac:dyDescent="0.3"/>
    <row r="9296" customFormat="1" ht="13.5" x14ac:dyDescent="0.3"/>
    <row r="9297" customFormat="1" ht="13.5" x14ac:dyDescent="0.3"/>
    <row r="9298" customFormat="1" ht="13.5" x14ac:dyDescent="0.3"/>
    <row r="9299" customFormat="1" ht="13.5" x14ac:dyDescent="0.3"/>
    <row r="9300" customFormat="1" ht="13.5" x14ac:dyDescent="0.3"/>
    <row r="9301" customFormat="1" ht="13.5" x14ac:dyDescent="0.3"/>
    <row r="9302" customFormat="1" ht="13.5" x14ac:dyDescent="0.3"/>
    <row r="9303" customFormat="1" ht="13.5" x14ac:dyDescent="0.3"/>
    <row r="9304" customFormat="1" ht="13.5" x14ac:dyDescent="0.3"/>
    <row r="9305" customFormat="1" ht="13.5" x14ac:dyDescent="0.3"/>
    <row r="9306" customFormat="1" ht="13.5" x14ac:dyDescent="0.3"/>
    <row r="9307" customFormat="1" ht="13.5" x14ac:dyDescent="0.3"/>
    <row r="9308" customFormat="1" ht="13.5" x14ac:dyDescent="0.3"/>
    <row r="9309" customFormat="1" ht="13.5" x14ac:dyDescent="0.3"/>
    <row r="9310" customFormat="1" ht="13.5" x14ac:dyDescent="0.3"/>
    <row r="9311" customFormat="1" ht="13.5" x14ac:dyDescent="0.3"/>
    <row r="9312" customFormat="1" ht="13.5" x14ac:dyDescent="0.3"/>
    <row r="9313" customFormat="1" ht="13.5" x14ac:dyDescent="0.3"/>
    <row r="9314" customFormat="1" ht="13.5" x14ac:dyDescent="0.3"/>
    <row r="9315" customFormat="1" ht="13.5" x14ac:dyDescent="0.3"/>
    <row r="9316" customFormat="1" ht="13.5" x14ac:dyDescent="0.3"/>
    <row r="9317" customFormat="1" ht="13.5" x14ac:dyDescent="0.3"/>
    <row r="9318" customFormat="1" ht="13.5" x14ac:dyDescent="0.3"/>
    <row r="9319" customFormat="1" ht="13.5" x14ac:dyDescent="0.3"/>
    <row r="9320" customFormat="1" ht="13.5" x14ac:dyDescent="0.3"/>
    <row r="9321" customFormat="1" ht="13.5" x14ac:dyDescent="0.3"/>
    <row r="9322" customFormat="1" ht="13.5" x14ac:dyDescent="0.3"/>
    <row r="9323" customFormat="1" ht="13.5" x14ac:dyDescent="0.3"/>
    <row r="9324" customFormat="1" ht="13.5" x14ac:dyDescent="0.3"/>
    <row r="9325" customFormat="1" ht="13.5" x14ac:dyDescent="0.3"/>
    <row r="9326" customFormat="1" ht="13.5" x14ac:dyDescent="0.3"/>
    <row r="9327" customFormat="1" ht="13.5" x14ac:dyDescent="0.3"/>
    <row r="9328" customFormat="1" ht="13.5" x14ac:dyDescent="0.3"/>
    <row r="9329" customFormat="1" ht="13.5" x14ac:dyDescent="0.3"/>
    <row r="9330" customFormat="1" ht="13.5" x14ac:dyDescent="0.3"/>
    <row r="9331" customFormat="1" ht="13.5" x14ac:dyDescent="0.3"/>
    <row r="9332" customFormat="1" ht="13.5" x14ac:dyDescent="0.3"/>
    <row r="9333" customFormat="1" ht="13.5" x14ac:dyDescent="0.3"/>
    <row r="9334" customFormat="1" ht="13.5" x14ac:dyDescent="0.3"/>
    <row r="9335" customFormat="1" ht="13.5" x14ac:dyDescent="0.3"/>
    <row r="9336" customFormat="1" ht="13.5" x14ac:dyDescent="0.3"/>
    <row r="9337" customFormat="1" ht="13.5" x14ac:dyDescent="0.3"/>
    <row r="9338" customFormat="1" ht="13.5" x14ac:dyDescent="0.3"/>
    <row r="9339" customFormat="1" ht="13.5" x14ac:dyDescent="0.3"/>
    <row r="9340" customFormat="1" ht="13.5" x14ac:dyDescent="0.3"/>
    <row r="9341" customFormat="1" ht="13.5" x14ac:dyDescent="0.3"/>
    <row r="9342" customFormat="1" ht="13.5" x14ac:dyDescent="0.3"/>
    <row r="9343" customFormat="1" ht="13.5" x14ac:dyDescent="0.3"/>
    <row r="9344" customFormat="1" ht="13.5" x14ac:dyDescent="0.3"/>
    <row r="9345" customFormat="1" ht="13.5" x14ac:dyDescent="0.3"/>
    <row r="9346" customFormat="1" ht="13.5" x14ac:dyDescent="0.3"/>
    <row r="9347" customFormat="1" ht="13.5" x14ac:dyDescent="0.3"/>
    <row r="9348" customFormat="1" ht="13.5" x14ac:dyDescent="0.3"/>
    <row r="9349" customFormat="1" ht="13.5" x14ac:dyDescent="0.3"/>
    <row r="9350" customFormat="1" ht="13.5" x14ac:dyDescent="0.3"/>
    <row r="9351" customFormat="1" ht="13.5" x14ac:dyDescent="0.3"/>
    <row r="9352" customFormat="1" ht="13.5" x14ac:dyDescent="0.3"/>
    <row r="9353" customFormat="1" ht="13.5" x14ac:dyDescent="0.3"/>
    <row r="9354" customFormat="1" ht="13.5" x14ac:dyDescent="0.3"/>
    <row r="9355" customFormat="1" ht="13.5" x14ac:dyDescent="0.3"/>
    <row r="9356" customFormat="1" ht="13.5" x14ac:dyDescent="0.3"/>
    <row r="9357" customFormat="1" ht="13.5" x14ac:dyDescent="0.3"/>
    <row r="9358" customFormat="1" ht="13.5" x14ac:dyDescent="0.3"/>
    <row r="9359" customFormat="1" ht="13.5" x14ac:dyDescent="0.3"/>
    <row r="9360" customFormat="1" ht="13.5" x14ac:dyDescent="0.3"/>
    <row r="9361" customFormat="1" ht="13.5" x14ac:dyDescent="0.3"/>
    <row r="9362" customFormat="1" ht="13.5" x14ac:dyDescent="0.3"/>
    <row r="9363" customFormat="1" ht="13.5" x14ac:dyDescent="0.3"/>
    <row r="9364" customFormat="1" ht="13.5" x14ac:dyDescent="0.3"/>
    <row r="9365" customFormat="1" ht="13.5" x14ac:dyDescent="0.3"/>
    <row r="9366" customFormat="1" ht="13.5" x14ac:dyDescent="0.3"/>
    <row r="9367" customFormat="1" ht="13.5" x14ac:dyDescent="0.3"/>
    <row r="9368" customFormat="1" ht="13.5" x14ac:dyDescent="0.3"/>
    <row r="9369" customFormat="1" ht="13.5" x14ac:dyDescent="0.3"/>
    <row r="9370" customFormat="1" ht="13.5" x14ac:dyDescent="0.3"/>
    <row r="9371" customFormat="1" ht="13.5" x14ac:dyDescent="0.3"/>
    <row r="9372" customFormat="1" ht="13.5" x14ac:dyDescent="0.3"/>
    <row r="9373" customFormat="1" ht="13.5" x14ac:dyDescent="0.3"/>
    <row r="9374" customFormat="1" ht="13.5" x14ac:dyDescent="0.3"/>
    <row r="9375" customFormat="1" ht="13.5" x14ac:dyDescent="0.3"/>
    <row r="9376" customFormat="1" ht="13.5" x14ac:dyDescent="0.3"/>
    <row r="9377" customFormat="1" ht="13.5" x14ac:dyDescent="0.3"/>
    <row r="9378" customFormat="1" ht="13.5" x14ac:dyDescent="0.3"/>
    <row r="9379" customFormat="1" ht="13.5" x14ac:dyDescent="0.3"/>
    <row r="9380" customFormat="1" ht="13.5" x14ac:dyDescent="0.3"/>
    <row r="9381" customFormat="1" ht="13.5" x14ac:dyDescent="0.3"/>
    <row r="9382" customFormat="1" ht="13.5" x14ac:dyDescent="0.3"/>
    <row r="9383" customFormat="1" ht="13.5" x14ac:dyDescent="0.3"/>
    <row r="9384" customFormat="1" ht="13.5" x14ac:dyDescent="0.3"/>
    <row r="9385" customFormat="1" ht="13.5" x14ac:dyDescent="0.3"/>
    <row r="9386" customFormat="1" ht="13.5" x14ac:dyDescent="0.3"/>
    <row r="9387" customFormat="1" ht="13.5" x14ac:dyDescent="0.3"/>
    <row r="9388" customFormat="1" ht="13.5" x14ac:dyDescent="0.3"/>
    <row r="9389" customFormat="1" ht="13.5" x14ac:dyDescent="0.3"/>
    <row r="9390" customFormat="1" ht="13.5" x14ac:dyDescent="0.3"/>
    <row r="9391" customFormat="1" ht="13.5" x14ac:dyDescent="0.3"/>
    <row r="9392" customFormat="1" ht="13.5" x14ac:dyDescent="0.3"/>
    <row r="9393" customFormat="1" ht="13.5" x14ac:dyDescent="0.3"/>
    <row r="9394" customFormat="1" ht="13.5" x14ac:dyDescent="0.3"/>
    <row r="9395" customFormat="1" ht="13.5" x14ac:dyDescent="0.3"/>
    <row r="9396" customFormat="1" ht="13.5" x14ac:dyDescent="0.3"/>
    <row r="9397" customFormat="1" ht="13.5" x14ac:dyDescent="0.3"/>
    <row r="9398" customFormat="1" ht="13.5" x14ac:dyDescent="0.3"/>
    <row r="9399" customFormat="1" ht="13.5" x14ac:dyDescent="0.3"/>
    <row r="9400" customFormat="1" ht="13.5" x14ac:dyDescent="0.3"/>
    <row r="9401" customFormat="1" ht="13.5" x14ac:dyDescent="0.3"/>
    <row r="9402" customFormat="1" ht="13.5" x14ac:dyDescent="0.3"/>
    <row r="9403" customFormat="1" ht="13.5" x14ac:dyDescent="0.3"/>
    <row r="9404" customFormat="1" ht="13.5" x14ac:dyDescent="0.3"/>
    <row r="9405" customFormat="1" ht="13.5" x14ac:dyDescent="0.3"/>
    <row r="9406" customFormat="1" ht="13.5" x14ac:dyDescent="0.3"/>
    <row r="9407" customFormat="1" ht="13.5" x14ac:dyDescent="0.3"/>
    <row r="9408" customFormat="1" ht="13.5" x14ac:dyDescent="0.3"/>
    <row r="9409" customFormat="1" ht="13.5" x14ac:dyDescent="0.3"/>
    <row r="9410" customFormat="1" ht="13.5" x14ac:dyDescent="0.3"/>
    <row r="9411" customFormat="1" ht="13.5" x14ac:dyDescent="0.3"/>
    <row r="9412" customFormat="1" ht="13.5" x14ac:dyDescent="0.3"/>
    <row r="9413" customFormat="1" ht="13.5" x14ac:dyDescent="0.3"/>
    <row r="9414" customFormat="1" ht="13.5" x14ac:dyDescent="0.3"/>
    <row r="9415" customFormat="1" ht="13.5" x14ac:dyDescent="0.3"/>
    <row r="9416" customFormat="1" ht="13.5" x14ac:dyDescent="0.3"/>
    <row r="9417" customFormat="1" ht="13.5" x14ac:dyDescent="0.3"/>
    <row r="9418" customFormat="1" ht="13.5" x14ac:dyDescent="0.3"/>
    <row r="9419" customFormat="1" ht="13.5" x14ac:dyDescent="0.3"/>
    <row r="9420" customFormat="1" ht="13.5" x14ac:dyDescent="0.3"/>
    <row r="9421" customFormat="1" ht="13.5" x14ac:dyDescent="0.3"/>
    <row r="9422" customFormat="1" ht="13.5" x14ac:dyDescent="0.3"/>
    <row r="9423" customFormat="1" ht="13.5" x14ac:dyDescent="0.3"/>
    <row r="9424" customFormat="1" ht="13.5" x14ac:dyDescent="0.3"/>
    <row r="9425" customFormat="1" ht="13.5" x14ac:dyDescent="0.3"/>
    <row r="9426" customFormat="1" ht="13.5" x14ac:dyDescent="0.3"/>
    <row r="9427" customFormat="1" ht="13.5" x14ac:dyDescent="0.3"/>
    <row r="9428" customFormat="1" ht="13.5" x14ac:dyDescent="0.3"/>
    <row r="9429" customFormat="1" ht="13.5" x14ac:dyDescent="0.3"/>
    <row r="9430" customFormat="1" ht="13.5" x14ac:dyDescent="0.3"/>
    <row r="9431" customFormat="1" ht="13.5" x14ac:dyDescent="0.3"/>
    <row r="9432" customFormat="1" ht="13.5" x14ac:dyDescent="0.3"/>
    <row r="9433" customFormat="1" ht="13.5" x14ac:dyDescent="0.3"/>
    <row r="9434" customFormat="1" ht="13.5" x14ac:dyDescent="0.3"/>
    <row r="9435" customFormat="1" ht="13.5" x14ac:dyDescent="0.3"/>
    <row r="9436" customFormat="1" ht="13.5" x14ac:dyDescent="0.3"/>
    <row r="9437" customFormat="1" ht="13.5" x14ac:dyDescent="0.3"/>
    <row r="9438" customFormat="1" ht="13.5" x14ac:dyDescent="0.3"/>
    <row r="9439" customFormat="1" ht="13.5" x14ac:dyDescent="0.3"/>
    <row r="9440" customFormat="1" ht="13.5" x14ac:dyDescent="0.3"/>
    <row r="9441" customFormat="1" ht="13.5" x14ac:dyDescent="0.3"/>
    <row r="9442" customFormat="1" ht="13.5" x14ac:dyDescent="0.3"/>
    <row r="9443" customFormat="1" ht="13.5" x14ac:dyDescent="0.3"/>
    <row r="9444" customFormat="1" ht="13.5" x14ac:dyDescent="0.3"/>
    <row r="9445" customFormat="1" ht="13.5" x14ac:dyDescent="0.3"/>
    <row r="9446" customFormat="1" ht="13.5" x14ac:dyDescent="0.3"/>
    <row r="9447" customFormat="1" ht="13.5" x14ac:dyDescent="0.3"/>
    <row r="9448" customFormat="1" ht="13.5" x14ac:dyDescent="0.3"/>
    <row r="9449" customFormat="1" ht="13.5" x14ac:dyDescent="0.3"/>
    <row r="9450" customFormat="1" ht="13.5" x14ac:dyDescent="0.3"/>
    <row r="9451" customFormat="1" ht="13.5" x14ac:dyDescent="0.3"/>
    <row r="9452" customFormat="1" ht="13.5" x14ac:dyDescent="0.3"/>
    <row r="9453" customFormat="1" ht="13.5" x14ac:dyDescent="0.3"/>
    <row r="9454" customFormat="1" ht="13.5" x14ac:dyDescent="0.3"/>
    <row r="9455" customFormat="1" ht="13.5" x14ac:dyDescent="0.3"/>
    <row r="9456" customFormat="1" ht="13.5" x14ac:dyDescent="0.3"/>
    <row r="9457" customFormat="1" ht="13.5" x14ac:dyDescent="0.3"/>
    <row r="9458" customFormat="1" ht="13.5" x14ac:dyDescent="0.3"/>
    <row r="9459" customFormat="1" ht="13.5" x14ac:dyDescent="0.3"/>
    <row r="9460" customFormat="1" ht="13.5" x14ac:dyDescent="0.3"/>
    <row r="9461" customFormat="1" ht="13.5" x14ac:dyDescent="0.3"/>
    <row r="9462" customFormat="1" ht="13.5" x14ac:dyDescent="0.3"/>
    <row r="9463" customFormat="1" ht="13.5" x14ac:dyDescent="0.3"/>
    <row r="9464" customFormat="1" ht="13.5" x14ac:dyDescent="0.3"/>
    <row r="9465" customFormat="1" ht="13.5" x14ac:dyDescent="0.3"/>
    <row r="9466" customFormat="1" ht="13.5" x14ac:dyDescent="0.3"/>
    <row r="9467" customFormat="1" ht="13.5" x14ac:dyDescent="0.3"/>
    <row r="9468" customFormat="1" ht="13.5" x14ac:dyDescent="0.3"/>
    <row r="9469" customFormat="1" ht="13.5" x14ac:dyDescent="0.3"/>
    <row r="9470" customFormat="1" ht="13.5" x14ac:dyDescent="0.3"/>
    <row r="9471" customFormat="1" ht="13.5" x14ac:dyDescent="0.3"/>
    <row r="9472" customFormat="1" ht="13.5" x14ac:dyDescent="0.3"/>
    <row r="9473" customFormat="1" ht="13.5" x14ac:dyDescent="0.3"/>
    <row r="9474" customFormat="1" ht="13.5" x14ac:dyDescent="0.3"/>
    <row r="9475" customFormat="1" ht="13.5" x14ac:dyDescent="0.3"/>
    <row r="9476" customFormat="1" ht="13.5" x14ac:dyDescent="0.3"/>
    <row r="9477" customFormat="1" ht="13.5" x14ac:dyDescent="0.3"/>
    <row r="9478" customFormat="1" ht="13.5" x14ac:dyDescent="0.3"/>
    <row r="9479" customFormat="1" ht="13.5" x14ac:dyDescent="0.3"/>
    <row r="9480" customFormat="1" ht="13.5" x14ac:dyDescent="0.3"/>
    <row r="9481" customFormat="1" ht="13.5" x14ac:dyDescent="0.3"/>
    <row r="9482" customFormat="1" ht="13.5" x14ac:dyDescent="0.3"/>
    <row r="9483" customFormat="1" ht="13.5" x14ac:dyDescent="0.3"/>
    <row r="9484" customFormat="1" ht="13.5" x14ac:dyDescent="0.3"/>
    <row r="9485" customFormat="1" ht="13.5" x14ac:dyDescent="0.3"/>
    <row r="9486" customFormat="1" ht="13.5" x14ac:dyDescent="0.3"/>
    <row r="9487" customFormat="1" ht="13.5" x14ac:dyDescent="0.3"/>
    <row r="9488" customFormat="1" ht="13.5" x14ac:dyDescent="0.3"/>
    <row r="9489" customFormat="1" ht="13.5" x14ac:dyDescent="0.3"/>
    <row r="9490" customFormat="1" ht="13.5" x14ac:dyDescent="0.3"/>
    <row r="9491" customFormat="1" ht="13.5" x14ac:dyDescent="0.3"/>
    <row r="9492" customFormat="1" ht="13.5" x14ac:dyDescent="0.3"/>
    <row r="9493" customFormat="1" ht="13.5" x14ac:dyDescent="0.3"/>
    <row r="9494" customFormat="1" ht="13.5" x14ac:dyDescent="0.3"/>
    <row r="9495" customFormat="1" ht="13.5" x14ac:dyDescent="0.3"/>
    <row r="9496" customFormat="1" ht="13.5" x14ac:dyDescent="0.3"/>
    <row r="9497" customFormat="1" ht="13.5" x14ac:dyDescent="0.3"/>
    <row r="9498" customFormat="1" ht="13.5" x14ac:dyDescent="0.3"/>
    <row r="9499" customFormat="1" ht="13.5" x14ac:dyDescent="0.3"/>
    <row r="9500" customFormat="1" ht="13.5" x14ac:dyDescent="0.3"/>
    <row r="9501" customFormat="1" ht="13.5" x14ac:dyDescent="0.3"/>
    <row r="9502" customFormat="1" ht="13.5" x14ac:dyDescent="0.3"/>
    <row r="9503" customFormat="1" ht="13.5" x14ac:dyDescent="0.3"/>
    <row r="9504" customFormat="1" ht="13.5" x14ac:dyDescent="0.3"/>
    <row r="9505" customFormat="1" ht="13.5" x14ac:dyDescent="0.3"/>
    <row r="9506" customFormat="1" ht="13.5" x14ac:dyDescent="0.3"/>
    <row r="9507" customFormat="1" ht="13.5" x14ac:dyDescent="0.3"/>
    <row r="9508" customFormat="1" ht="13.5" x14ac:dyDescent="0.3"/>
    <row r="9509" customFormat="1" ht="13.5" x14ac:dyDescent="0.3"/>
    <row r="9510" customFormat="1" ht="13.5" x14ac:dyDescent="0.3"/>
    <row r="9511" customFormat="1" ht="13.5" x14ac:dyDescent="0.3"/>
    <row r="9512" customFormat="1" ht="13.5" x14ac:dyDescent="0.3"/>
    <row r="9513" customFormat="1" ht="13.5" x14ac:dyDescent="0.3"/>
    <row r="9514" customFormat="1" ht="13.5" x14ac:dyDescent="0.3"/>
    <row r="9515" customFormat="1" ht="13.5" x14ac:dyDescent="0.3"/>
    <row r="9516" customFormat="1" ht="13.5" x14ac:dyDescent="0.3"/>
    <row r="9517" customFormat="1" ht="13.5" x14ac:dyDescent="0.3"/>
    <row r="9518" customFormat="1" ht="13.5" x14ac:dyDescent="0.3"/>
    <row r="9519" customFormat="1" ht="13.5" x14ac:dyDescent="0.3"/>
    <row r="9520" customFormat="1" ht="13.5" x14ac:dyDescent="0.3"/>
    <row r="9521" customFormat="1" ht="13.5" x14ac:dyDescent="0.3"/>
    <row r="9522" customFormat="1" ht="13.5" x14ac:dyDescent="0.3"/>
    <row r="9523" customFormat="1" ht="13.5" x14ac:dyDescent="0.3"/>
    <row r="9524" customFormat="1" ht="13.5" x14ac:dyDescent="0.3"/>
    <row r="9525" customFormat="1" ht="13.5" x14ac:dyDescent="0.3"/>
    <row r="9526" customFormat="1" ht="13.5" x14ac:dyDescent="0.3"/>
    <row r="9527" customFormat="1" ht="13.5" x14ac:dyDescent="0.3"/>
    <row r="9528" customFormat="1" ht="13.5" x14ac:dyDescent="0.3"/>
    <row r="9529" customFormat="1" ht="13.5" x14ac:dyDescent="0.3"/>
    <row r="9530" customFormat="1" ht="13.5" x14ac:dyDescent="0.3"/>
    <row r="9531" customFormat="1" ht="13.5" x14ac:dyDescent="0.3"/>
    <row r="9532" customFormat="1" ht="13.5" x14ac:dyDescent="0.3"/>
    <row r="9533" customFormat="1" ht="13.5" x14ac:dyDescent="0.3"/>
    <row r="9534" customFormat="1" ht="13.5" x14ac:dyDescent="0.3"/>
    <row r="9535" customFormat="1" ht="13.5" x14ac:dyDescent="0.3"/>
    <row r="9536" customFormat="1" ht="13.5" x14ac:dyDescent="0.3"/>
    <row r="9537" customFormat="1" ht="13.5" x14ac:dyDescent="0.3"/>
    <row r="9538" customFormat="1" ht="13.5" x14ac:dyDescent="0.3"/>
    <row r="9539" customFormat="1" ht="13.5" x14ac:dyDescent="0.3"/>
    <row r="9540" customFormat="1" ht="13.5" x14ac:dyDescent="0.3"/>
    <row r="9541" customFormat="1" ht="13.5" x14ac:dyDescent="0.3"/>
    <row r="9542" customFormat="1" ht="13.5" x14ac:dyDescent="0.3"/>
    <row r="9543" customFormat="1" ht="13.5" x14ac:dyDescent="0.3"/>
    <row r="9544" customFormat="1" ht="13.5" x14ac:dyDescent="0.3"/>
    <row r="9545" customFormat="1" ht="13.5" x14ac:dyDescent="0.3"/>
    <row r="9546" customFormat="1" ht="13.5" x14ac:dyDescent="0.3"/>
    <row r="9547" customFormat="1" ht="13.5" x14ac:dyDescent="0.3"/>
    <row r="9548" customFormat="1" ht="13.5" x14ac:dyDescent="0.3"/>
    <row r="9549" customFormat="1" ht="13.5" x14ac:dyDescent="0.3"/>
    <row r="9550" customFormat="1" ht="13.5" x14ac:dyDescent="0.3"/>
    <row r="9551" customFormat="1" ht="13.5" x14ac:dyDescent="0.3"/>
    <row r="9552" customFormat="1" ht="13.5" x14ac:dyDescent="0.3"/>
    <row r="9553" customFormat="1" ht="13.5" x14ac:dyDescent="0.3"/>
    <row r="9554" customFormat="1" ht="13.5" x14ac:dyDescent="0.3"/>
    <row r="9555" customFormat="1" ht="13.5" x14ac:dyDescent="0.3"/>
    <row r="9556" customFormat="1" ht="13.5" x14ac:dyDescent="0.3"/>
    <row r="9557" customFormat="1" ht="13.5" x14ac:dyDescent="0.3"/>
    <row r="9558" customFormat="1" ht="13.5" x14ac:dyDescent="0.3"/>
    <row r="9559" customFormat="1" ht="13.5" x14ac:dyDescent="0.3"/>
    <row r="9560" customFormat="1" ht="13.5" x14ac:dyDescent="0.3"/>
    <row r="9561" customFormat="1" ht="13.5" x14ac:dyDescent="0.3"/>
    <row r="9562" customFormat="1" ht="13.5" x14ac:dyDescent="0.3"/>
    <row r="9563" customFormat="1" ht="13.5" x14ac:dyDescent="0.3"/>
    <row r="9564" customFormat="1" ht="13.5" x14ac:dyDescent="0.3"/>
    <row r="9565" customFormat="1" ht="13.5" x14ac:dyDescent="0.3"/>
    <row r="9566" customFormat="1" ht="13.5" x14ac:dyDescent="0.3"/>
    <row r="9567" customFormat="1" ht="13.5" x14ac:dyDescent="0.3"/>
    <row r="9568" customFormat="1" ht="13.5" x14ac:dyDescent="0.3"/>
    <row r="9569" customFormat="1" ht="13.5" x14ac:dyDescent="0.3"/>
    <row r="9570" customFormat="1" ht="13.5" x14ac:dyDescent="0.3"/>
    <row r="9571" customFormat="1" ht="13.5" x14ac:dyDescent="0.3"/>
    <row r="9572" customFormat="1" ht="13.5" x14ac:dyDescent="0.3"/>
    <row r="9573" customFormat="1" ht="13.5" x14ac:dyDescent="0.3"/>
    <row r="9574" customFormat="1" ht="13.5" x14ac:dyDescent="0.3"/>
    <row r="9575" customFormat="1" ht="13.5" x14ac:dyDescent="0.3"/>
    <row r="9576" customFormat="1" ht="13.5" x14ac:dyDescent="0.3"/>
    <row r="9577" customFormat="1" ht="13.5" x14ac:dyDescent="0.3"/>
    <row r="9578" customFormat="1" ht="13.5" x14ac:dyDescent="0.3"/>
    <row r="9579" customFormat="1" ht="13.5" x14ac:dyDescent="0.3"/>
    <row r="9580" customFormat="1" ht="13.5" x14ac:dyDescent="0.3"/>
    <row r="9581" customFormat="1" ht="13.5" x14ac:dyDescent="0.3"/>
    <row r="9582" customFormat="1" ht="13.5" x14ac:dyDescent="0.3"/>
    <row r="9583" customFormat="1" ht="13.5" x14ac:dyDescent="0.3"/>
    <row r="9584" customFormat="1" ht="13.5" x14ac:dyDescent="0.3"/>
    <row r="9585" customFormat="1" ht="13.5" x14ac:dyDescent="0.3"/>
    <row r="9586" customFormat="1" ht="13.5" x14ac:dyDescent="0.3"/>
    <row r="9587" customFormat="1" ht="13.5" x14ac:dyDescent="0.3"/>
    <row r="9588" customFormat="1" ht="13.5" x14ac:dyDescent="0.3"/>
    <row r="9589" customFormat="1" ht="13.5" x14ac:dyDescent="0.3"/>
    <row r="9590" customFormat="1" ht="13.5" x14ac:dyDescent="0.3"/>
    <row r="9591" customFormat="1" ht="13.5" x14ac:dyDescent="0.3"/>
    <row r="9592" customFormat="1" ht="13.5" x14ac:dyDescent="0.3"/>
    <row r="9593" customFormat="1" ht="13.5" x14ac:dyDescent="0.3"/>
    <row r="9594" customFormat="1" ht="13.5" x14ac:dyDescent="0.3"/>
    <row r="9595" customFormat="1" ht="13.5" x14ac:dyDescent="0.3"/>
    <row r="9596" customFormat="1" ht="13.5" x14ac:dyDescent="0.3"/>
    <row r="9597" customFormat="1" ht="13.5" x14ac:dyDescent="0.3"/>
    <row r="9598" customFormat="1" ht="13.5" x14ac:dyDescent="0.3"/>
    <row r="9599" customFormat="1" ht="13.5" x14ac:dyDescent="0.3"/>
    <row r="9600" customFormat="1" ht="13.5" x14ac:dyDescent="0.3"/>
    <row r="9601" customFormat="1" ht="13.5" x14ac:dyDescent="0.3"/>
    <row r="9602" customFormat="1" ht="13.5" x14ac:dyDescent="0.3"/>
    <row r="9603" customFormat="1" ht="13.5" x14ac:dyDescent="0.3"/>
    <row r="9604" customFormat="1" ht="13.5" x14ac:dyDescent="0.3"/>
    <row r="9605" customFormat="1" ht="13.5" x14ac:dyDescent="0.3"/>
    <row r="9606" customFormat="1" ht="13.5" x14ac:dyDescent="0.3"/>
    <row r="9607" customFormat="1" ht="13.5" x14ac:dyDescent="0.3"/>
    <row r="9608" customFormat="1" ht="13.5" x14ac:dyDescent="0.3"/>
    <row r="9609" customFormat="1" ht="13.5" x14ac:dyDescent="0.3"/>
    <row r="9610" customFormat="1" ht="13.5" x14ac:dyDescent="0.3"/>
    <row r="9611" customFormat="1" ht="13.5" x14ac:dyDescent="0.3"/>
    <row r="9612" customFormat="1" ht="13.5" x14ac:dyDescent="0.3"/>
    <row r="9613" customFormat="1" ht="13.5" x14ac:dyDescent="0.3"/>
    <row r="9614" customFormat="1" ht="13.5" x14ac:dyDescent="0.3"/>
    <row r="9615" customFormat="1" ht="13.5" x14ac:dyDescent="0.3"/>
    <row r="9616" customFormat="1" ht="13.5" x14ac:dyDescent="0.3"/>
    <row r="9617" customFormat="1" ht="13.5" x14ac:dyDescent="0.3"/>
    <row r="9618" customFormat="1" ht="13.5" x14ac:dyDescent="0.3"/>
    <row r="9619" customFormat="1" ht="13.5" x14ac:dyDescent="0.3"/>
    <row r="9620" customFormat="1" ht="13.5" x14ac:dyDescent="0.3"/>
    <row r="9621" customFormat="1" ht="13.5" x14ac:dyDescent="0.3"/>
    <row r="9622" customFormat="1" ht="13.5" x14ac:dyDescent="0.3"/>
    <row r="9623" customFormat="1" ht="13.5" x14ac:dyDescent="0.3"/>
    <row r="9624" customFormat="1" ht="13.5" x14ac:dyDescent="0.3"/>
    <row r="9625" customFormat="1" ht="13.5" x14ac:dyDescent="0.3"/>
    <row r="9626" customFormat="1" ht="13.5" x14ac:dyDescent="0.3"/>
    <row r="9627" customFormat="1" ht="13.5" x14ac:dyDescent="0.3"/>
    <row r="9628" customFormat="1" ht="13.5" x14ac:dyDescent="0.3"/>
    <row r="9629" customFormat="1" ht="13.5" x14ac:dyDescent="0.3"/>
    <row r="9630" customFormat="1" ht="13.5" x14ac:dyDescent="0.3"/>
    <row r="9631" customFormat="1" ht="13.5" x14ac:dyDescent="0.3"/>
    <row r="9632" customFormat="1" ht="13.5" x14ac:dyDescent="0.3"/>
    <row r="9633" customFormat="1" ht="13.5" x14ac:dyDescent="0.3"/>
    <row r="9634" customFormat="1" ht="13.5" x14ac:dyDescent="0.3"/>
    <row r="9635" customFormat="1" ht="13.5" x14ac:dyDescent="0.3"/>
    <row r="9636" customFormat="1" ht="13.5" x14ac:dyDescent="0.3"/>
    <row r="9637" customFormat="1" ht="13.5" x14ac:dyDescent="0.3"/>
    <row r="9638" customFormat="1" ht="13.5" x14ac:dyDescent="0.3"/>
    <row r="9639" customFormat="1" ht="13.5" x14ac:dyDescent="0.3"/>
    <row r="9640" customFormat="1" ht="13.5" x14ac:dyDescent="0.3"/>
    <row r="9641" customFormat="1" ht="13.5" x14ac:dyDescent="0.3"/>
    <row r="9642" customFormat="1" ht="13.5" x14ac:dyDescent="0.3"/>
    <row r="9643" customFormat="1" ht="13.5" x14ac:dyDescent="0.3"/>
    <row r="9644" customFormat="1" ht="13.5" x14ac:dyDescent="0.3"/>
    <row r="9645" customFormat="1" ht="13.5" x14ac:dyDescent="0.3"/>
    <row r="9646" customFormat="1" ht="13.5" x14ac:dyDescent="0.3"/>
    <row r="9647" customFormat="1" ht="13.5" x14ac:dyDescent="0.3"/>
    <row r="9648" customFormat="1" ht="13.5" x14ac:dyDescent="0.3"/>
    <row r="9649" customFormat="1" ht="13.5" x14ac:dyDescent="0.3"/>
    <row r="9650" customFormat="1" ht="13.5" x14ac:dyDescent="0.3"/>
    <row r="9651" customFormat="1" ht="13.5" x14ac:dyDescent="0.3"/>
    <row r="9652" customFormat="1" ht="13.5" x14ac:dyDescent="0.3"/>
    <row r="9653" customFormat="1" ht="13.5" x14ac:dyDescent="0.3"/>
    <row r="9654" customFormat="1" ht="13.5" x14ac:dyDescent="0.3"/>
    <row r="9655" customFormat="1" ht="13.5" x14ac:dyDescent="0.3"/>
    <row r="9656" customFormat="1" ht="13.5" x14ac:dyDescent="0.3"/>
    <row r="9657" customFormat="1" ht="13.5" x14ac:dyDescent="0.3"/>
    <row r="9658" customFormat="1" ht="13.5" x14ac:dyDescent="0.3"/>
    <row r="9659" customFormat="1" ht="13.5" x14ac:dyDescent="0.3"/>
    <row r="9660" customFormat="1" ht="13.5" x14ac:dyDescent="0.3"/>
    <row r="9661" customFormat="1" ht="13.5" x14ac:dyDescent="0.3"/>
    <row r="9662" customFormat="1" ht="13.5" x14ac:dyDescent="0.3"/>
    <row r="9663" customFormat="1" ht="13.5" x14ac:dyDescent="0.3"/>
    <row r="9664" customFormat="1" ht="13.5" x14ac:dyDescent="0.3"/>
    <row r="9665" customFormat="1" ht="13.5" x14ac:dyDescent="0.3"/>
    <row r="9666" customFormat="1" ht="13.5" x14ac:dyDescent="0.3"/>
    <row r="9667" customFormat="1" ht="13.5" x14ac:dyDescent="0.3"/>
    <row r="9668" customFormat="1" ht="13.5" x14ac:dyDescent="0.3"/>
    <row r="9669" customFormat="1" ht="13.5" x14ac:dyDescent="0.3"/>
    <row r="9670" customFormat="1" ht="13.5" x14ac:dyDescent="0.3"/>
    <row r="9671" customFormat="1" ht="13.5" x14ac:dyDescent="0.3"/>
    <row r="9672" customFormat="1" ht="13.5" x14ac:dyDescent="0.3"/>
    <row r="9673" customFormat="1" ht="13.5" x14ac:dyDescent="0.3"/>
    <row r="9674" customFormat="1" ht="13.5" x14ac:dyDescent="0.3"/>
    <row r="9675" customFormat="1" ht="13.5" x14ac:dyDescent="0.3"/>
    <row r="9676" customFormat="1" ht="13.5" x14ac:dyDescent="0.3"/>
    <row r="9677" customFormat="1" ht="13.5" x14ac:dyDescent="0.3"/>
    <row r="9678" customFormat="1" ht="13.5" x14ac:dyDescent="0.3"/>
    <row r="9679" customFormat="1" ht="13.5" x14ac:dyDescent="0.3"/>
    <row r="9680" customFormat="1" ht="13.5" x14ac:dyDescent="0.3"/>
    <row r="9681" customFormat="1" ht="13.5" x14ac:dyDescent="0.3"/>
    <row r="9682" customFormat="1" ht="13.5" x14ac:dyDescent="0.3"/>
    <row r="9683" customFormat="1" ht="13.5" x14ac:dyDescent="0.3"/>
    <row r="9684" customFormat="1" ht="13.5" x14ac:dyDescent="0.3"/>
    <row r="9685" customFormat="1" ht="13.5" x14ac:dyDescent="0.3"/>
    <row r="9686" customFormat="1" ht="13.5" x14ac:dyDescent="0.3"/>
    <row r="9687" customFormat="1" ht="13.5" x14ac:dyDescent="0.3"/>
    <row r="9688" customFormat="1" ht="13.5" x14ac:dyDescent="0.3"/>
    <row r="9689" customFormat="1" ht="13.5" x14ac:dyDescent="0.3"/>
    <row r="9690" customFormat="1" ht="13.5" x14ac:dyDescent="0.3"/>
    <row r="9691" customFormat="1" ht="13.5" x14ac:dyDescent="0.3"/>
    <row r="9692" customFormat="1" ht="13.5" x14ac:dyDescent="0.3"/>
    <row r="9693" customFormat="1" ht="13.5" x14ac:dyDescent="0.3"/>
    <row r="9694" customFormat="1" ht="13.5" x14ac:dyDescent="0.3"/>
    <row r="9695" customFormat="1" ht="13.5" x14ac:dyDescent="0.3"/>
    <row r="9696" customFormat="1" ht="13.5" x14ac:dyDescent="0.3"/>
    <row r="9697" customFormat="1" ht="13.5" x14ac:dyDescent="0.3"/>
    <row r="9698" customFormat="1" ht="13.5" x14ac:dyDescent="0.3"/>
    <row r="9699" customFormat="1" ht="13.5" x14ac:dyDescent="0.3"/>
    <row r="9700" customFormat="1" ht="13.5" x14ac:dyDescent="0.3"/>
    <row r="9701" customFormat="1" ht="13.5" x14ac:dyDescent="0.3"/>
    <row r="9702" customFormat="1" ht="13.5" x14ac:dyDescent="0.3"/>
    <row r="9703" customFormat="1" ht="13.5" x14ac:dyDescent="0.3"/>
    <row r="9704" customFormat="1" ht="13.5" x14ac:dyDescent="0.3"/>
    <row r="9705" customFormat="1" ht="13.5" x14ac:dyDescent="0.3"/>
    <row r="9706" customFormat="1" ht="13.5" x14ac:dyDescent="0.3"/>
    <row r="9707" customFormat="1" ht="13.5" x14ac:dyDescent="0.3"/>
    <row r="9708" customFormat="1" ht="13.5" x14ac:dyDescent="0.3"/>
    <row r="9709" customFormat="1" ht="13.5" x14ac:dyDescent="0.3"/>
    <row r="9710" customFormat="1" ht="13.5" x14ac:dyDescent="0.3"/>
    <row r="9711" customFormat="1" ht="13.5" x14ac:dyDescent="0.3"/>
    <row r="9712" customFormat="1" ht="13.5" x14ac:dyDescent="0.3"/>
    <row r="9713" customFormat="1" ht="13.5" x14ac:dyDescent="0.3"/>
    <row r="9714" customFormat="1" ht="13.5" x14ac:dyDescent="0.3"/>
    <row r="9715" customFormat="1" ht="13.5" x14ac:dyDescent="0.3"/>
    <row r="9716" customFormat="1" ht="13.5" x14ac:dyDescent="0.3"/>
    <row r="9717" customFormat="1" ht="13.5" x14ac:dyDescent="0.3"/>
    <row r="9718" customFormat="1" ht="13.5" x14ac:dyDescent="0.3"/>
    <row r="9719" customFormat="1" ht="13.5" x14ac:dyDescent="0.3"/>
    <row r="9720" customFormat="1" ht="13.5" x14ac:dyDescent="0.3"/>
    <row r="9721" customFormat="1" ht="13.5" x14ac:dyDescent="0.3"/>
    <row r="9722" customFormat="1" ht="13.5" x14ac:dyDescent="0.3"/>
    <row r="9723" customFormat="1" ht="13.5" x14ac:dyDescent="0.3"/>
    <row r="9724" customFormat="1" ht="13.5" x14ac:dyDescent="0.3"/>
    <row r="9725" customFormat="1" ht="13.5" x14ac:dyDescent="0.3"/>
    <row r="9726" customFormat="1" ht="13.5" x14ac:dyDescent="0.3"/>
    <row r="9727" customFormat="1" ht="13.5" x14ac:dyDescent="0.3"/>
    <row r="9728" customFormat="1" ht="13.5" x14ac:dyDescent="0.3"/>
    <row r="9729" customFormat="1" ht="13.5" x14ac:dyDescent="0.3"/>
    <row r="9730" customFormat="1" ht="13.5" x14ac:dyDescent="0.3"/>
    <row r="9731" customFormat="1" ht="13.5" x14ac:dyDescent="0.3"/>
    <row r="9732" customFormat="1" ht="13.5" x14ac:dyDescent="0.3"/>
    <row r="9733" customFormat="1" ht="13.5" x14ac:dyDescent="0.3"/>
    <row r="9734" customFormat="1" ht="13.5" x14ac:dyDescent="0.3"/>
    <row r="9735" customFormat="1" ht="13.5" x14ac:dyDescent="0.3"/>
    <row r="9736" customFormat="1" ht="13.5" x14ac:dyDescent="0.3"/>
    <row r="9737" customFormat="1" ht="13.5" x14ac:dyDescent="0.3"/>
    <row r="9738" customFormat="1" ht="13.5" x14ac:dyDescent="0.3"/>
    <row r="9739" customFormat="1" ht="13.5" x14ac:dyDescent="0.3"/>
    <row r="9740" customFormat="1" ht="13.5" x14ac:dyDescent="0.3"/>
    <row r="9741" customFormat="1" ht="13.5" x14ac:dyDescent="0.3"/>
    <row r="9742" customFormat="1" ht="13.5" x14ac:dyDescent="0.3"/>
    <row r="9743" customFormat="1" ht="13.5" x14ac:dyDescent="0.3"/>
    <row r="9744" customFormat="1" ht="13.5" x14ac:dyDescent="0.3"/>
    <row r="9745" customFormat="1" ht="13.5" x14ac:dyDescent="0.3"/>
    <row r="9746" customFormat="1" ht="13.5" x14ac:dyDescent="0.3"/>
    <row r="9747" customFormat="1" ht="13.5" x14ac:dyDescent="0.3"/>
    <row r="9748" customFormat="1" ht="13.5" x14ac:dyDescent="0.3"/>
    <row r="9749" customFormat="1" ht="13.5" x14ac:dyDescent="0.3"/>
    <row r="9750" customFormat="1" ht="13.5" x14ac:dyDescent="0.3"/>
    <row r="9751" customFormat="1" ht="13.5" x14ac:dyDescent="0.3"/>
    <row r="9752" customFormat="1" ht="13.5" x14ac:dyDescent="0.3"/>
    <row r="9753" customFormat="1" ht="13.5" x14ac:dyDescent="0.3"/>
    <row r="9754" customFormat="1" ht="13.5" x14ac:dyDescent="0.3"/>
    <row r="9755" customFormat="1" ht="13.5" x14ac:dyDescent="0.3"/>
    <row r="9756" customFormat="1" ht="13.5" x14ac:dyDescent="0.3"/>
    <row r="9757" customFormat="1" ht="13.5" x14ac:dyDescent="0.3"/>
    <row r="9758" customFormat="1" ht="13.5" x14ac:dyDescent="0.3"/>
    <row r="9759" customFormat="1" ht="13.5" x14ac:dyDescent="0.3"/>
    <row r="9760" customFormat="1" ht="13.5" x14ac:dyDescent="0.3"/>
    <row r="9761" customFormat="1" ht="13.5" x14ac:dyDescent="0.3"/>
    <row r="9762" customFormat="1" ht="13.5" x14ac:dyDescent="0.3"/>
    <row r="9763" customFormat="1" ht="13.5" x14ac:dyDescent="0.3"/>
    <row r="9764" customFormat="1" ht="13.5" x14ac:dyDescent="0.3"/>
    <row r="9765" customFormat="1" ht="13.5" x14ac:dyDescent="0.3"/>
    <row r="9766" customFormat="1" ht="13.5" x14ac:dyDescent="0.3"/>
    <row r="9767" customFormat="1" ht="13.5" x14ac:dyDescent="0.3"/>
    <row r="9768" customFormat="1" ht="13.5" x14ac:dyDescent="0.3"/>
    <row r="9769" customFormat="1" ht="13.5" x14ac:dyDescent="0.3"/>
    <row r="9770" customFormat="1" ht="13.5" x14ac:dyDescent="0.3"/>
    <row r="9771" customFormat="1" ht="13.5" x14ac:dyDescent="0.3"/>
    <row r="9772" customFormat="1" ht="13.5" x14ac:dyDescent="0.3"/>
    <row r="9773" customFormat="1" ht="13.5" x14ac:dyDescent="0.3"/>
    <row r="9774" customFormat="1" ht="13.5" x14ac:dyDescent="0.3"/>
    <row r="9775" customFormat="1" ht="13.5" x14ac:dyDescent="0.3"/>
    <row r="9776" customFormat="1" ht="13.5" x14ac:dyDescent="0.3"/>
    <row r="9777" customFormat="1" ht="13.5" x14ac:dyDescent="0.3"/>
    <row r="9778" customFormat="1" ht="13.5" x14ac:dyDescent="0.3"/>
    <row r="9779" customFormat="1" ht="13.5" x14ac:dyDescent="0.3"/>
    <row r="9780" customFormat="1" ht="13.5" x14ac:dyDescent="0.3"/>
    <row r="9781" customFormat="1" ht="13.5" x14ac:dyDescent="0.3"/>
    <row r="9782" customFormat="1" ht="13.5" x14ac:dyDescent="0.3"/>
    <row r="9783" customFormat="1" ht="13.5" x14ac:dyDescent="0.3"/>
    <row r="9784" customFormat="1" ht="13.5" x14ac:dyDescent="0.3"/>
    <row r="9785" customFormat="1" ht="13.5" x14ac:dyDescent="0.3"/>
    <row r="9786" customFormat="1" ht="13.5" x14ac:dyDescent="0.3"/>
    <row r="9787" customFormat="1" ht="13.5" x14ac:dyDescent="0.3"/>
    <row r="9788" customFormat="1" ht="13.5" x14ac:dyDescent="0.3"/>
    <row r="9789" customFormat="1" ht="13.5" x14ac:dyDescent="0.3"/>
    <row r="9790" customFormat="1" ht="13.5" x14ac:dyDescent="0.3"/>
    <row r="9791" customFormat="1" ht="13.5" x14ac:dyDescent="0.3"/>
    <row r="9792" customFormat="1" ht="13.5" x14ac:dyDescent="0.3"/>
    <row r="9793" customFormat="1" ht="13.5" x14ac:dyDescent="0.3"/>
    <row r="9794" customFormat="1" ht="13.5" x14ac:dyDescent="0.3"/>
    <row r="9795" customFormat="1" ht="13.5" x14ac:dyDescent="0.3"/>
    <row r="9796" customFormat="1" ht="13.5" x14ac:dyDescent="0.3"/>
    <row r="9797" customFormat="1" ht="13.5" x14ac:dyDescent="0.3"/>
    <row r="9798" customFormat="1" ht="13.5" x14ac:dyDescent="0.3"/>
    <row r="9799" customFormat="1" ht="13.5" x14ac:dyDescent="0.3"/>
    <row r="9800" customFormat="1" ht="13.5" x14ac:dyDescent="0.3"/>
    <row r="9801" customFormat="1" ht="13.5" x14ac:dyDescent="0.3"/>
    <row r="9802" customFormat="1" ht="13.5" x14ac:dyDescent="0.3"/>
    <row r="9803" customFormat="1" ht="13.5" x14ac:dyDescent="0.3"/>
    <row r="9804" customFormat="1" ht="13.5" x14ac:dyDescent="0.3"/>
    <row r="9805" customFormat="1" ht="13.5" x14ac:dyDescent="0.3"/>
    <row r="9806" customFormat="1" ht="13.5" x14ac:dyDescent="0.3"/>
    <row r="9807" customFormat="1" ht="13.5" x14ac:dyDescent="0.3"/>
    <row r="9808" customFormat="1" ht="13.5" x14ac:dyDescent="0.3"/>
    <row r="9809" customFormat="1" ht="13.5" x14ac:dyDescent="0.3"/>
    <row r="9810" customFormat="1" ht="13.5" x14ac:dyDescent="0.3"/>
    <row r="9811" customFormat="1" ht="13.5" x14ac:dyDescent="0.3"/>
    <row r="9812" customFormat="1" ht="13.5" x14ac:dyDescent="0.3"/>
    <row r="9813" customFormat="1" ht="13.5" x14ac:dyDescent="0.3"/>
    <row r="9814" customFormat="1" ht="13.5" x14ac:dyDescent="0.3"/>
    <row r="9815" customFormat="1" ht="13.5" x14ac:dyDescent="0.3"/>
    <row r="9816" customFormat="1" ht="13.5" x14ac:dyDescent="0.3"/>
    <row r="9817" customFormat="1" ht="13.5" x14ac:dyDescent="0.3"/>
    <row r="9818" customFormat="1" ht="13.5" x14ac:dyDescent="0.3"/>
    <row r="9819" customFormat="1" ht="13.5" x14ac:dyDescent="0.3"/>
    <row r="9820" customFormat="1" ht="13.5" x14ac:dyDescent="0.3"/>
    <row r="9821" customFormat="1" ht="13.5" x14ac:dyDescent="0.3"/>
    <row r="9822" customFormat="1" ht="13.5" x14ac:dyDescent="0.3"/>
    <row r="9823" customFormat="1" ht="13.5" x14ac:dyDescent="0.3"/>
    <row r="9824" customFormat="1" ht="13.5" x14ac:dyDescent="0.3"/>
    <row r="9825" customFormat="1" ht="13.5" x14ac:dyDescent="0.3"/>
    <row r="9826" customFormat="1" ht="13.5" x14ac:dyDescent="0.3"/>
    <row r="9827" customFormat="1" ht="13.5" x14ac:dyDescent="0.3"/>
    <row r="9828" customFormat="1" ht="13.5" x14ac:dyDescent="0.3"/>
    <row r="9829" customFormat="1" ht="13.5" x14ac:dyDescent="0.3"/>
    <row r="9830" customFormat="1" ht="13.5" x14ac:dyDescent="0.3"/>
    <row r="9831" customFormat="1" ht="13.5" x14ac:dyDescent="0.3"/>
    <row r="9832" customFormat="1" ht="13.5" x14ac:dyDescent="0.3"/>
    <row r="9833" customFormat="1" ht="13.5" x14ac:dyDescent="0.3"/>
    <row r="9834" customFormat="1" ht="13.5" x14ac:dyDescent="0.3"/>
    <row r="9835" customFormat="1" ht="13.5" x14ac:dyDescent="0.3"/>
    <row r="9836" customFormat="1" ht="13.5" x14ac:dyDescent="0.3"/>
    <row r="9837" customFormat="1" ht="13.5" x14ac:dyDescent="0.3"/>
    <row r="9838" customFormat="1" ht="13.5" x14ac:dyDescent="0.3"/>
    <row r="9839" customFormat="1" ht="13.5" x14ac:dyDescent="0.3"/>
    <row r="9840" customFormat="1" ht="13.5" x14ac:dyDescent="0.3"/>
    <row r="9841" customFormat="1" ht="13.5" x14ac:dyDescent="0.3"/>
    <row r="9842" customFormat="1" ht="13.5" x14ac:dyDescent="0.3"/>
    <row r="9843" customFormat="1" ht="13.5" x14ac:dyDescent="0.3"/>
    <row r="9844" customFormat="1" ht="13.5" x14ac:dyDescent="0.3"/>
    <row r="9845" customFormat="1" ht="13.5" x14ac:dyDescent="0.3"/>
    <row r="9846" customFormat="1" ht="13.5" x14ac:dyDescent="0.3"/>
    <row r="9847" customFormat="1" ht="13.5" x14ac:dyDescent="0.3"/>
    <row r="9848" customFormat="1" ht="13.5" x14ac:dyDescent="0.3"/>
    <row r="9849" customFormat="1" ht="13.5" x14ac:dyDescent="0.3"/>
    <row r="9850" customFormat="1" ht="13.5" x14ac:dyDescent="0.3"/>
    <row r="9851" customFormat="1" ht="13.5" x14ac:dyDescent="0.3"/>
    <row r="9852" customFormat="1" ht="13.5" x14ac:dyDescent="0.3"/>
    <row r="9853" customFormat="1" ht="13.5" x14ac:dyDescent="0.3"/>
    <row r="9854" customFormat="1" ht="13.5" x14ac:dyDescent="0.3"/>
    <row r="9855" customFormat="1" ht="13.5" x14ac:dyDescent="0.3"/>
    <row r="9856" customFormat="1" ht="13.5" x14ac:dyDescent="0.3"/>
    <row r="9857" customFormat="1" ht="13.5" x14ac:dyDescent="0.3"/>
    <row r="9858" customFormat="1" ht="13.5" x14ac:dyDescent="0.3"/>
    <row r="9859" customFormat="1" ht="13.5" x14ac:dyDescent="0.3"/>
    <row r="9860" customFormat="1" ht="13.5" x14ac:dyDescent="0.3"/>
    <row r="9861" customFormat="1" ht="13.5" x14ac:dyDescent="0.3"/>
    <row r="9862" customFormat="1" ht="13.5" x14ac:dyDescent="0.3"/>
    <row r="9863" customFormat="1" ht="13.5" x14ac:dyDescent="0.3"/>
    <row r="9864" customFormat="1" ht="13.5" x14ac:dyDescent="0.3"/>
    <row r="9865" customFormat="1" ht="13.5" x14ac:dyDescent="0.3"/>
    <row r="9866" customFormat="1" ht="13.5" x14ac:dyDescent="0.3"/>
    <row r="9867" customFormat="1" ht="13.5" x14ac:dyDescent="0.3"/>
    <row r="9868" customFormat="1" ht="13.5" x14ac:dyDescent="0.3"/>
    <row r="9869" customFormat="1" ht="13.5" x14ac:dyDescent="0.3"/>
    <row r="9870" customFormat="1" ht="13.5" x14ac:dyDescent="0.3"/>
    <row r="9871" customFormat="1" ht="13.5" x14ac:dyDescent="0.3"/>
    <row r="9872" customFormat="1" ht="13.5" x14ac:dyDescent="0.3"/>
    <row r="9873" customFormat="1" ht="13.5" x14ac:dyDescent="0.3"/>
    <row r="9874" customFormat="1" ht="13.5" x14ac:dyDescent="0.3"/>
    <row r="9875" customFormat="1" ht="13.5" x14ac:dyDescent="0.3"/>
    <row r="9876" customFormat="1" ht="13.5" x14ac:dyDescent="0.3"/>
    <row r="9877" customFormat="1" ht="13.5" x14ac:dyDescent="0.3"/>
    <row r="9878" customFormat="1" ht="13.5" x14ac:dyDescent="0.3"/>
    <row r="9879" customFormat="1" ht="13.5" x14ac:dyDescent="0.3"/>
    <row r="9880" customFormat="1" ht="13.5" x14ac:dyDescent="0.3"/>
    <row r="9881" customFormat="1" ht="13.5" x14ac:dyDescent="0.3"/>
    <row r="9882" customFormat="1" ht="13.5" x14ac:dyDescent="0.3"/>
    <row r="9883" customFormat="1" ht="13.5" x14ac:dyDescent="0.3"/>
    <row r="9884" customFormat="1" ht="13.5" x14ac:dyDescent="0.3"/>
    <row r="9885" customFormat="1" ht="13.5" x14ac:dyDescent="0.3"/>
    <row r="9886" customFormat="1" ht="13.5" x14ac:dyDescent="0.3"/>
    <row r="9887" customFormat="1" ht="13.5" x14ac:dyDescent="0.3"/>
    <row r="9888" customFormat="1" ht="13.5" x14ac:dyDescent="0.3"/>
    <row r="9889" customFormat="1" ht="13.5" x14ac:dyDescent="0.3"/>
    <row r="9890" customFormat="1" ht="13.5" x14ac:dyDescent="0.3"/>
    <row r="9891" customFormat="1" ht="13.5" x14ac:dyDescent="0.3"/>
    <row r="9892" customFormat="1" ht="13.5" x14ac:dyDescent="0.3"/>
    <row r="9893" customFormat="1" ht="13.5" x14ac:dyDescent="0.3"/>
    <row r="9894" customFormat="1" ht="13.5" x14ac:dyDescent="0.3"/>
    <row r="9895" customFormat="1" ht="13.5" x14ac:dyDescent="0.3"/>
    <row r="9896" customFormat="1" ht="13.5" x14ac:dyDescent="0.3"/>
    <row r="9897" customFormat="1" ht="13.5" x14ac:dyDescent="0.3"/>
    <row r="9898" customFormat="1" ht="13.5" x14ac:dyDescent="0.3"/>
    <row r="9899" customFormat="1" ht="13.5" x14ac:dyDescent="0.3"/>
    <row r="9900" customFormat="1" ht="13.5" x14ac:dyDescent="0.3"/>
    <row r="9901" customFormat="1" ht="13.5" x14ac:dyDescent="0.3"/>
    <row r="9902" customFormat="1" ht="13.5" x14ac:dyDescent="0.3"/>
    <row r="9903" customFormat="1" ht="13.5" x14ac:dyDescent="0.3"/>
    <row r="9904" customFormat="1" ht="13.5" x14ac:dyDescent="0.3"/>
    <row r="9905" customFormat="1" ht="13.5" x14ac:dyDescent="0.3"/>
    <row r="9906" customFormat="1" ht="13.5" x14ac:dyDescent="0.3"/>
    <row r="9907" customFormat="1" ht="13.5" x14ac:dyDescent="0.3"/>
    <row r="9908" customFormat="1" ht="13.5" x14ac:dyDescent="0.3"/>
    <row r="9909" customFormat="1" ht="13.5" x14ac:dyDescent="0.3"/>
    <row r="9910" customFormat="1" ht="13.5" x14ac:dyDescent="0.3"/>
    <row r="9911" customFormat="1" ht="13.5" x14ac:dyDescent="0.3"/>
    <row r="9912" customFormat="1" ht="13.5" x14ac:dyDescent="0.3"/>
    <row r="9913" customFormat="1" ht="13.5" x14ac:dyDescent="0.3"/>
    <row r="9914" customFormat="1" ht="13.5" x14ac:dyDescent="0.3"/>
    <row r="9915" customFormat="1" ht="13.5" x14ac:dyDescent="0.3"/>
    <row r="9916" customFormat="1" ht="13.5" x14ac:dyDescent="0.3"/>
    <row r="9917" customFormat="1" ht="13.5" x14ac:dyDescent="0.3"/>
    <row r="9918" customFormat="1" ht="13.5" x14ac:dyDescent="0.3"/>
    <row r="9919" customFormat="1" ht="13.5" x14ac:dyDescent="0.3"/>
    <row r="9920" customFormat="1" ht="13.5" x14ac:dyDescent="0.3"/>
    <row r="9921" customFormat="1" ht="13.5" x14ac:dyDescent="0.3"/>
    <row r="9922" customFormat="1" ht="13.5" x14ac:dyDescent="0.3"/>
    <row r="9923" customFormat="1" ht="13.5" x14ac:dyDescent="0.3"/>
    <row r="9924" customFormat="1" ht="13.5" x14ac:dyDescent="0.3"/>
    <row r="9925" customFormat="1" ht="13.5" x14ac:dyDescent="0.3"/>
    <row r="9926" customFormat="1" ht="13.5" x14ac:dyDescent="0.3"/>
    <row r="9927" customFormat="1" ht="13.5" x14ac:dyDescent="0.3"/>
    <row r="9928" customFormat="1" ht="13.5" x14ac:dyDescent="0.3"/>
    <row r="9929" customFormat="1" ht="13.5" x14ac:dyDescent="0.3"/>
    <row r="9930" customFormat="1" ht="13.5" x14ac:dyDescent="0.3"/>
    <row r="9931" customFormat="1" ht="13.5" x14ac:dyDescent="0.3"/>
    <row r="9932" customFormat="1" ht="13.5" x14ac:dyDescent="0.3"/>
    <row r="9933" customFormat="1" ht="13.5" x14ac:dyDescent="0.3"/>
    <row r="9934" customFormat="1" ht="13.5" x14ac:dyDescent="0.3"/>
    <row r="9935" customFormat="1" ht="13.5" x14ac:dyDescent="0.3"/>
    <row r="9936" customFormat="1" ht="13.5" x14ac:dyDescent="0.3"/>
    <row r="9937" customFormat="1" ht="13.5" x14ac:dyDescent="0.3"/>
    <row r="9938" customFormat="1" ht="13.5" x14ac:dyDescent="0.3"/>
    <row r="9939" customFormat="1" ht="13.5" x14ac:dyDescent="0.3"/>
    <row r="9940" customFormat="1" ht="13.5" x14ac:dyDescent="0.3"/>
    <row r="9941" customFormat="1" ht="13.5" x14ac:dyDescent="0.3"/>
    <row r="9942" customFormat="1" ht="13.5" x14ac:dyDescent="0.3"/>
    <row r="9943" customFormat="1" ht="13.5" x14ac:dyDescent="0.3"/>
    <row r="9944" customFormat="1" ht="13.5" x14ac:dyDescent="0.3"/>
    <row r="9945" customFormat="1" ht="13.5" x14ac:dyDescent="0.3"/>
    <row r="9946" customFormat="1" ht="13.5" x14ac:dyDescent="0.3"/>
    <row r="9947" customFormat="1" ht="13.5" x14ac:dyDescent="0.3"/>
    <row r="9948" customFormat="1" ht="13.5" x14ac:dyDescent="0.3"/>
    <row r="9949" customFormat="1" ht="13.5" x14ac:dyDescent="0.3"/>
    <row r="9950" customFormat="1" ht="13.5" x14ac:dyDescent="0.3"/>
    <row r="9951" customFormat="1" ht="13.5" x14ac:dyDescent="0.3"/>
    <row r="9952" customFormat="1" ht="13.5" x14ac:dyDescent="0.3"/>
    <row r="9953" customFormat="1" ht="13.5" x14ac:dyDescent="0.3"/>
    <row r="9954" customFormat="1" ht="13.5" x14ac:dyDescent="0.3"/>
    <row r="9955" customFormat="1" ht="13.5" x14ac:dyDescent="0.3"/>
    <row r="9956" customFormat="1" ht="13.5" x14ac:dyDescent="0.3"/>
    <row r="9957" customFormat="1" ht="13.5" x14ac:dyDescent="0.3"/>
    <row r="9958" customFormat="1" ht="13.5" x14ac:dyDescent="0.3"/>
    <row r="9959" customFormat="1" ht="13.5" x14ac:dyDescent="0.3"/>
    <row r="9960" customFormat="1" ht="13.5" x14ac:dyDescent="0.3"/>
    <row r="9961" customFormat="1" ht="13.5" x14ac:dyDescent="0.3"/>
    <row r="9962" customFormat="1" ht="13.5" x14ac:dyDescent="0.3"/>
    <row r="9963" customFormat="1" ht="13.5" x14ac:dyDescent="0.3"/>
    <row r="9964" customFormat="1" ht="13.5" x14ac:dyDescent="0.3"/>
    <row r="9965" customFormat="1" ht="13.5" x14ac:dyDescent="0.3"/>
    <row r="9966" customFormat="1" ht="13.5" x14ac:dyDescent="0.3"/>
    <row r="9967" customFormat="1" ht="13.5" x14ac:dyDescent="0.3"/>
    <row r="9968" customFormat="1" ht="13.5" x14ac:dyDescent="0.3"/>
    <row r="9969" customFormat="1" ht="13.5" x14ac:dyDescent="0.3"/>
    <row r="9970" customFormat="1" ht="13.5" x14ac:dyDescent="0.3"/>
    <row r="9971" customFormat="1" ht="13.5" x14ac:dyDescent="0.3"/>
    <row r="9972" customFormat="1" ht="13.5" x14ac:dyDescent="0.3"/>
    <row r="9973" customFormat="1" ht="13.5" x14ac:dyDescent="0.3"/>
    <row r="9974" customFormat="1" ht="13.5" x14ac:dyDescent="0.3"/>
    <row r="9975" customFormat="1" ht="13.5" x14ac:dyDescent="0.3"/>
    <row r="9976" customFormat="1" ht="13.5" x14ac:dyDescent="0.3"/>
    <row r="9977" customFormat="1" ht="13.5" x14ac:dyDescent="0.3"/>
    <row r="9978" customFormat="1" ht="13.5" x14ac:dyDescent="0.3"/>
    <row r="9979" customFormat="1" ht="13.5" x14ac:dyDescent="0.3"/>
    <row r="9980" customFormat="1" ht="13.5" x14ac:dyDescent="0.3"/>
    <row r="9981" customFormat="1" ht="13.5" x14ac:dyDescent="0.3"/>
    <row r="9982" customFormat="1" ht="13.5" x14ac:dyDescent="0.3"/>
    <row r="9983" customFormat="1" ht="13.5" x14ac:dyDescent="0.3"/>
    <row r="9984" customFormat="1" ht="13.5" x14ac:dyDescent="0.3"/>
    <row r="9985" customFormat="1" ht="13.5" x14ac:dyDescent="0.3"/>
    <row r="9986" customFormat="1" ht="13.5" x14ac:dyDescent="0.3"/>
    <row r="9987" customFormat="1" ht="13.5" x14ac:dyDescent="0.3"/>
    <row r="9988" customFormat="1" ht="13.5" x14ac:dyDescent="0.3"/>
    <row r="9989" customFormat="1" ht="13.5" x14ac:dyDescent="0.3"/>
    <row r="9990" customFormat="1" ht="13.5" x14ac:dyDescent="0.3"/>
    <row r="9991" customFormat="1" ht="13.5" x14ac:dyDescent="0.3"/>
    <row r="9992" customFormat="1" ht="13.5" x14ac:dyDescent="0.3"/>
    <row r="9993" customFormat="1" ht="13.5" x14ac:dyDescent="0.3"/>
    <row r="9994" customFormat="1" ht="13.5" x14ac:dyDescent="0.3"/>
    <row r="9995" customFormat="1" ht="13.5" x14ac:dyDescent="0.3"/>
    <row r="9996" customFormat="1" ht="13.5" x14ac:dyDescent="0.3"/>
    <row r="9997" customFormat="1" ht="13.5" x14ac:dyDescent="0.3"/>
    <row r="9998" customFormat="1" ht="13.5" x14ac:dyDescent="0.3"/>
    <row r="9999" customFormat="1" ht="13.5" x14ac:dyDescent="0.3"/>
    <row r="10000" customFormat="1" ht="13.5" x14ac:dyDescent="0.3"/>
    <row r="10001" customFormat="1" ht="13.5" x14ac:dyDescent="0.3"/>
    <row r="10002" customFormat="1" ht="13.5" x14ac:dyDescent="0.3"/>
    <row r="10003" customFormat="1" ht="13.5" x14ac:dyDescent="0.3"/>
    <row r="10004" customFormat="1" ht="13.5" x14ac:dyDescent="0.3"/>
    <row r="10005" customFormat="1" ht="13.5" x14ac:dyDescent="0.3"/>
    <row r="10006" customFormat="1" ht="13.5" x14ac:dyDescent="0.3"/>
    <row r="10007" customFormat="1" ht="13.5" x14ac:dyDescent="0.3"/>
    <row r="10008" customFormat="1" ht="13.5" x14ac:dyDescent="0.3"/>
    <row r="10009" customFormat="1" ht="13.5" x14ac:dyDescent="0.3"/>
    <row r="10010" customFormat="1" ht="13.5" x14ac:dyDescent="0.3"/>
    <row r="10011" customFormat="1" ht="13.5" x14ac:dyDescent="0.3"/>
    <row r="10012" customFormat="1" ht="13.5" x14ac:dyDescent="0.3"/>
    <row r="10013" customFormat="1" ht="13.5" x14ac:dyDescent="0.3"/>
    <row r="10014" customFormat="1" ht="13.5" x14ac:dyDescent="0.3"/>
    <row r="10015" customFormat="1" ht="13.5" x14ac:dyDescent="0.3"/>
    <row r="10016" customFormat="1" ht="13.5" x14ac:dyDescent="0.3"/>
    <row r="10017" customFormat="1" ht="13.5" x14ac:dyDescent="0.3"/>
    <row r="10018" customFormat="1" ht="13.5" x14ac:dyDescent="0.3"/>
    <row r="10019" customFormat="1" ht="13.5" x14ac:dyDescent="0.3"/>
    <row r="10020" customFormat="1" ht="13.5" x14ac:dyDescent="0.3"/>
    <row r="10021" customFormat="1" ht="13.5" x14ac:dyDescent="0.3"/>
    <row r="10022" customFormat="1" ht="13.5" x14ac:dyDescent="0.3"/>
    <row r="10023" customFormat="1" ht="13.5" x14ac:dyDescent="0.3"/>
    <row r="10024" customFormat="1" ht="13.5" x14ac:dyDescent="0.3"/>
    <row r="10025" customFormat="1" ht="13.5" x14ac:dyDescent="0.3"/>
    <row r="10026" customFormat="1" ht="13.5" x14ac:dyDescent="0.3"/>
    <row r="10027" customFormat="1" ht="13.5" x14ac:dyDescent="0.3"/>
    <row r="10028" customFormat="1" ht="13.5" x14ac:dyDescent="0.3"/>
    <row r="10029" customFormat="1" ht="13.5" x14ac:dyDescent="0.3"/>
    <row r="10030" customFormat="1" ht="13.5" x14ac:dyDescent="0.3"/>
    <row r="10031" customFormat="1" ht="13.5" x14ac:dyDescent="0.3"/>
    <row r="10032" customFormat="1" ht="13.5" x14ac:dyDescent="0.3"/>
    <row r="10033" customFormat="1" ht="13.5" x14ac:dyDescent="0.3"/>
    <row r="10034" customFormat="1" ht="13.5" x14ac:dyDescent="0.3"/>
    <row r="10035" customFormat="1" ht="13.5" x14ac:dyDescent="0.3"/>
    <row r="10036" customFormat="1" ht="13.5" x14ac:dyDescent="0.3"/>
    <row r="10037" customFormat="1" ht="13.5" x14ac:dyDescent="0.3"/>
    <row r="10038" customFormat="1" ht="13.5" x14ac:dyDescent="0.3"/>
    <row r="10039" customFormat="1" ht="13.5" x14ac:dyDescent="0.3"/>
    <row r="10040" customFormat="1" ht="13.5" x14ac:dyDescent="0.3"/>
    <row r="10041" customFormat="1" ht="13.5" x14ac:dyDescent="0.3"/>
    <row r="10042" customFormat="1" ht="13.5" x14ac:dyDescent="0.3"/>
    <row r="10043" customFormat="1" ht="13.5" x14ac:dyDescent="0.3"/>
    <row r="10044" customFormat="1" ht="13.5" x14ac:dyDescent="0.3"/>
    <row r="10045" customFormat="1" ht="13.5" x14ac:dyDescent="0.3"/>
    <row r="10046" customFormat="1" ht="13.5" x14ac:dyDescent="0.3"/>
    <row r="10047" customFormat="1" ht="13.5" x14ac:dyDescent="0.3"/>
    <row r="10048" customFormat="1" ht="13.5" x14ac:dyDescent="0.3"/>
    <row r="10049" customFormat="1" ht="13.5" x14ac:dyDescent="0.3"/>
    <row r="10050" customFormat="1" ht="13.5" x14ac:dyDescent="0.3"/>
    <row r="10051" customFormat="1" ht="13.5" x14ac:dyDescent="0.3"/>
    <row r="10052" customFormat="1" ht="13.5" x14ac:dyDescent="0.3"/>
    <row r="10053" customFormat="1" ht="13.5" x14ac:dyDescent="0.3"/>
    <row r="10054" customFormat="1" ht="13.5" x14ac:dyDescent="0.3"/>
    <row r="10055" customFormat="1" ht="13.5" x14ac:dyDescent="0.3"/>
    <row r="10056" customFormat="1" ht="13.5" x14ac:dyDescent="0.3"/>
    <row r="10057" customFormat="1" ht="13.5" x14ac:dyDescent="0.3"/>
    <row r="10058" customFormat="1" ht="13.5" x14ac:dyDescent="0.3"/>
    <row r="10059" customFormat="1" ht="13.5" x14ac:dyDescent="0.3"/>
    <row r="10060" customFormat="1" ht="13.5" x14ac:dyDescent="0.3"/>
    <row r="10061" customFormat="1" ht="13.5" x14ac:dyDescent="0.3"/>
    <row r="10062" customFormat="1" ht="13.5" x14ac:dyDescent="0.3"/>
    <row r="10063" customFormat="1" ht="13.5" x14ac:dyDescent="0.3"/>
    <row r="10064" customFormat="1" ht="13.5" x14ac:dyDescent="0.3"/>
    <row r="10065" customFormat="1" ht="13.5" x14ac:dyDescent="0.3"/>
    <row r="10066" customFormat="1" ht="13.5" x14ac:dyDescent="0.3"/>
    <row r="10067" customFormat="1" ht="13.5" x14ac:dyDescent="0.3"/>
    <row r="10068" customFormat="1" ht="13.5" x14ac:dyDescent="0.3"/>
    <row r="10069" customFormat="1" ht="13.5" x14ac:dyDescent="0.3"/>
    <row r="10070" customFormat="1" ht="13.5" x14ac:dyDescent="0.3"/>
    <row r="10071" customFormat="1" ht="13.5" x14ac:dyDescent="0.3"/>
    <row r="10072" customFormat="1" ht="13.5" x14ac:dyDescent="0.3"/>
    <row r="10073" customFormat="1" ht="13.5" x14ac:dyDescent="0.3"/>
    <row r="10074" customFormat="1" ht="13.5" x14ac:dyDescent="0.3"/>
    <row r="10075" customFormat="1" ht="13.5" x14ac:dyDescent="0.3"/>
    <row r="10076" customFormat="1" ht="13.5" x14ac:dyDescent="0.3"/>
    <row r="10077" customFormat="1" ht="13.5" x14ac:dyDescent="0.3"/>
    <row r="10078" customFormat="1" ht="13.5" x14ac:dyDescent="0.3"/>
    <row r="10079" customFormat="1" ht="13.5" x14ac:dyDescent="0.3"/>
    <row r="10080" customFormat="1" ht="13.5" x14ac:dyDescent="0.3"/>
    <row r="10081" customFormat="1" ht="13.5" x14ac:dyDescent="0.3"/>
    <row r="10082" customFormat="1" ht="13.5" x14ac:dyDescent="0.3"/>
    <row r="10083" customFormat="1" ht="13.5" x14ac:dyDescent="0.3"/>
    <row r="10084" customFormat="1" ht="13.5" x14ac:dyDescent="0.3"/>
    <row r="10085" customFormat="1" ht="13.5" x14ac:dyDescent="0.3"/>
    <row r="10086" customFormat="1" ht="13.5" x14ac:dyDescent="0.3"/>
    <row r="10087" customFormat="1" ht="13.5" x14ac:dyDescent="0.3"/>
    <row r="10088" customFormat="1" ht="13.5" x14ac:dyDescent="0.3"/>
    <row r="10089" customFormat="1" ht="13.5" x14ac:dyDescent="0.3"/>
    <row r="10090" customFormat="1" ht="13.5" x14ac:dyDescent="0.3"/>
    <row r="10091" customFormat="1" ht="13.5" x14ac:dyDescent="0.3"/>
    <row r="10092" customFormat="1" ht="13.5" x14ac:dyDescent="0.3"/>
    <row r="10093" customFormat="1" ht="13.5" x14ac:dyDescent="0.3"/>
    <row r="10094" customFormat="1" ht="13.5" x14ac:dyDescent="0.3"/>
    <row r="10095" customFormat="1" ht="13.5" x14ac:dyDescent="0.3"/>
    <row r="10096" customFormat="1" ht="13.5" x14ac:dyDescent="0.3"/>
    <row r="10097" customFormat="1" ht="13.5" x14ac:dyDescent="0.3"/>
    <row r="10098" customFormat="1" ht="13.5" x14ac:dyDescent="0.3"/>
    <row r="10099" customFormat="1" ht="13.5" x14ac:dyDescent="0.3"/>
    <row r="10100" customFormat="1" ht="13.5" x14ac:dyDescent="0.3"/>
    <row r="10101" customFormat="1" ht="13.5" x14ac:dyDescent="0.3"/>
    <row r="10102" customFormat="1" ht="13.5" x14ac:dyDescent="0.3"/>
    <row r="10103" customFormat="1" ht="13.5" x14ac:dyDescent="0.3"/>
    <row r="10104" customFormat="1" ht="13.5" x14ac:dyDescent="0.3"/>
    <row r="10105" customFormat="1" ht="13.5" x14ac:dyDescent="0.3"/>
    <row r="10106" customFormat="1" ht="13.5" x14ac:dyDescent="0.3"/>
    <row r="10107" customFormat="1" ht="13.5" x14ac:dyDescent="0.3"/>
    <row r="10108" customFormat="1" ht="13.5" x14ac:dyDescent="0.3"/>
    <row r="10109" customFormat="1" ht="13.5" x14ac:dyDescent="0.3"/>
    <row r="10110" customFormat="1" ht="13.5" x14ac:dyDescent="0.3"/>
    <row r="10111" customFormat="1" ht="13.5" x14ac:dyDescent="0.3"/>
    <row r="10112" customFormat="1" ht="13.5" x14ac:dyDescent="0.3"/>
    <row r="10113" customFormat="1" ht="13.5" x14ac:dyDescent="0.3"/>
    <row r="10114" customFormat="1" ht="13.5" x14ac:dyDescent="0.3"/>
    <row r="10115" customFormat="1" ht="13.5" x14ac:dyDescent="0.3"/>
    <row r="10116" customFormat="1" ht="13.5" x14ac:dyDescent="0.3"/>
    <row r="10117" customFormat="1" ht="13.5" x14ac:dyDescent="0.3"/>
    <row r="10118" customFormat="1" ht="13.5" x14ac:dyDescent="0.3"/>
    <row r="10119" customFormat="1" ht="13.5" x14ac:dyDescent="0.3"/>
    <row r="10120" customFormat="1" ht="13.5" x14ac:dyDescent="0.3"/>
    <row r="10121" customFormat="1" ht="13.5" x14ac:dyDescent="0.3"/>
    <row r="10122" customFormat="1" ht="13.5" x14ac:dyDescent="0.3"/>
    <row r="10123" customFormat="1" ht="13.5" x14ac:dyDescent="0.3"/>
    <row r="10124" customFormat="1" ht="13.5" x14ac:dyDescent="0.3"/>
    <row r="10125" customFormat="1" ht="13.5" x14ac:dyDescent="0.3"/>
    <row r="10126" customFormat="1" ht="13.5" x14ac:dyDescent="0.3"/>
    <row r="10127" customFormat="1" ht="13.5" x14ac:dyDescent="0.3"/>
    <row r="10128" customFormat="1" ht="13.5" x14ac:dyDescent="0.3"/>
    <row r="10129" customFormat="1" ht="13.5" x14ac:dyDescent="0.3"/>
    <row r="10130" customFormat="1" ht="13.5" x14ac:dyDescent="0.3"/>
    <row r="10131" customFormat="1" ht="13.5" x14ac:dyDescent="0.3"/>
    <row r="10132" customFormat="1" ht="13.5" x14ac:dyDescent="0.3"/>
    <row r="10133" customFormat="1" ht="13.5" x14ac:dyDescent="0.3"/>
    <row r="10134" customFormat="1" ht="13.5" x14ac:dyDescent="0.3"/>
    <row r="10135" customFormat="1" ht="13.5" x14ac:dyDescent="0.3"/>
    <row r="10136" customFormat="1" ht="13.5" x14ac:dyDescent="0.3"/>
    <row r="10137" customFormat="1" ht="13.5" x14ac:dyDescent="0.3"/>
    <row r="10138" customFormat="1" ht="13.5" x14ac:dyDescent="0.3"/>
    <row r="10139" customFormat="1" ht="13.5" x14ac:dyDescent="0.3"/>
    <row r="10140" customFormat="1" ht="13.5" x14ac:dyDescent="0.3"/>
    <row r="10141" customFormat="1" ht="13.5" x14ac:dyDescent="0.3"/>
    <row r="10142" customFormat="1" ht="13.5" x14ac:dyDescent="0.3"/>
    <row r="10143" customFormat="1" ht="13.5" x14ac:dyDescent="0.3"/>
    <row r="10144" customFormat="1" ht="13.5" x14ac:dyDescent="0.3"/>
    <row r="10145" customFormat="1" ht="13.5" x14ac:dyDescent="0.3"/>
    <row r="10146" customFormat="1" ht="13.5" x14ac:dyDescent="0.3"/>
    <row r="10147" customFormat="1" ht="13.5" x14ac:dyDescent="0.3"/>
    <row r="10148" customFormat="1" ht="13.5" x14ac:dyDescent="0.3"/>
    <row r="10149" customFormat="1" ht="13.5" x14ac:dyDescent="0.3"/>
    <row r="10150" customFormat="1" ht="13.5" x14ac:dyDescent="0.3"/>
    <row r="10151" customFormat="1" ht="13.5" x14ac:dyDescent="0.3"/>
    <row r="10152" customFormat="1" ht="13.5" x14ac:dyDescent="0.3"/>
    <row r="10153" customFormat="1" ht="13.5" x14ac:dyDescent="0.3"/>
    <row r="10154" customFormat="1" ht="13.5" x14ac:dyDescent="0.3"/>
    <row r="10155" customFormat="1" ht="13.5" x14ac:dyDescent="0.3"/>
    <row r="10156" customFormat="1" ht="13.5" x14ac:dyDescent="0.3"/>
    <row r="10157" customFormat="1" ht="13.5" x14ac:dyDescent="0.3"/>
    <row r="10158" customFormat="1" ht="13.5" x14ac:dyDescent="0.3"/>
    <row r="10159" customFormat="1" ht="13.5" x14ac:dyDescent="0.3"/>
    <row r="10160" customFormat="1" ht="13.5" x14ac:dyDescent="0.3"/>
    <row r="10161" customFormat="1" ht="13.5" x14ac:dyDescent="0.3"/>
    <row r="10162" customFormat="1" ht="13.5" x14ac:dyDescent="0.3"/>
    <row r="10163" customFormat="1" ht="13.5" x14ac:dyDescent="0.3"/>
    <row r="10164" customFormat="1" ht="13.5" x14ac:dyDescent="0.3"/>
    <row r="10165" customFormat="1" ht="13.5" x14ac:dyDescent="0.3"/>
    <row r="10166" customFormat="1" ht="13.5" x14ac:dyDescent="0.3"/>
    <row r="10167" customFormat="1" ht="13.5" x14ac:dyDescent="0.3"/>
    <row r="10168" customFormat="1" ht="13.5" x14ac:dyDescent="0.3"/>
    <row r="10169" customFormat="1" ht="13.5" x14ac:dyDescent="0.3"/>
    <row r="10170" customFormat="1" ht="13.5" x14ac:dyDescent="0.3"/>
    <row r="10171" customFormat="1" ht="13.5" x14ac:dyDescent="0.3"/>
    <row r="10172" customFormat="1" ht="13.5" x14ac:dyDescent="0.3"/>
    <row r="10173" customFormat="1" ht="13.5" x14ac:dyDescent="0.3"/>
    <row r="10174" customFormat="1" ht="13.5" x14ac:dyDescent="0.3"/>
    <row r="10175" customFormat="1" ht="13.5" x14ac:dyDescent="0.3"/>
    <row r="10176" customFormat="1" ht="13.5" x14ac:dyDescent="0.3"/>
    <row r="10177" customFormat="1" ht="13.5" x14ac:dyDescent="0.3"/>
    <row r="10178" customFormat="1" ht="13.5" x14ac:dyDescent="0.3"/>
    <row r="10179" customFormat="1" ht="13.5" x14ac:dyDescent="0.3"/>
    <row r="10180" customFormat="1" ht="13.5" x14ac:dyDescent="0.3"/>
    <row r="10181" customFormat="1" ht="13.5" x14ac:dyDescent="0.3"/>
    <row r="10182" customFormat="1" ht="13.5" x14ac:dyDescent="0.3"/>
    <row r="10183" customFormat="1" ht="13.5" x14ac:dyDescent="0.3"/>
    <row r="10184" customFormat="1" ht="13.5" x14ac:dyDescent="0.3"/>
    <row r="10185" customFormat="1" ht="13.5" x14ac:dyDescent="0.3"/>
    <row r="10186" customFormat="1" ht="13.5" x14ac:dyDescent="0.3"/>
    <row r="10187" customFormat="1" ht="13.5" x14ac:dyDescent="0.3"/>
    <row r="10188" customFormat="1" ht="13.5" x14ac:dyDescent="0.3"/>
    <row r="10189" customFormat="1" ht="13.5" x14ac:dyDescent="0.3"/>
    <row r="10190" customFormat="1" ht="13.5" x14ac:dyDescent="0.3"/>
    <row r="10191" customFormat="1" ht="13.5" x14ac:dyDescent="0.3"/>
    <row r="10192" customFormat="1" ht="13.5" x14ac:dyDescent="0.3"/>
    <row r="10193" customFormat="1" ht="13.5" x14ac:dyDescent="0.3"/>
    <row r="10194" customFormat="1" ht="13.5" x14ac:dyDescent="0.3"/>
    <row r="10195" customFormat="1" ht="13.5" x14ac:dyDescent="0.3"/>
    <row r="10196" customFormat="1" ht="13.5" x14ac:dyDescent="0.3"/>
    <row r="10197" customFormat="1" ht="13.5" x14ac:dyDescent="0.3"/>
    <row r="10198" customFormat="1" ht="13.5" x14ac:dyDescent="0.3"/>
    <row r="10199" customFormat="1" ht="13.5" x14ac:dyDescent="0.3"/>
    <row r="10200" customFormat="1" ht="13.5" x14ac:dyDescent="0.3"/>
    <row r="10201" customFormat="1" ht="13.5" x14ac:dyDescent="0.3"/>
    <row r="10202" customFormat="1" ht="13.5" x14ac:dyDescent="0.3"/>
    <row r="10203" customFormat="1" ht="13.5" x14ac:dyDescent="0.3"/>
    <row r="10204" customFormat="1" ht="13.5" x14ac:dyDescent="0.3"/>
    <row r="10205" customFormat="1" ht="13.5" x14ac:dyDescent="0.3"/>
    <row r="10206" customFormat="1" ht="13.5" x14ac:dyDescent="0.3"/>
    <row r="10207" customFormat="1" ht="13.5" x14ac:dyDescent="0.3"/>
    <row r="10208" customFormat="1" ht="13.5" x14ac:dyDescent="0.3"/>
    <row r="10209" customFormat="1" ht="13.5" x14ac:dyDescent="0.3"/>
    <row r="10210" customFormat="1" ht="13.5" x14ac:dyDescent="0.3"/>
    <row r="10211" customFormat="1" ht="13.5" x14ac:dyDescent="0.3"/>
    <row r="10212" customFormat="1" ht="13.5" x14ac:dyDescent="0.3"/>
    <row r="10213" customFormat="1" ht="13.5" x14ac:dyDescent="0.3"/>
    <row r="10214" customFormat="1" ht="13.5" x14ac:dyDescent="0.3"/>
    <row r="10215" customFormat="1" ht="13.5" x14ac:dyDescent="0.3"/>
    <row r="10216" customFormat="1" ht="13.5" x14ac:dyDescent="0.3"/>
    <row r="10217" customFormat="1" ht="13.5" x14ac:dyDescent="0.3"/>
    <row r="10218" customFormat="1" ht="13.5" x14ac:dyDescent="0.3"/>
    <row r="10219" customFormat="1" ht="13.5" x14ac:dyDescent="0.3"/>
    <row r="10220" customFormat="1" ht="13.5" x14ac:dyDescent="0.3"/>
    <row r="10221" customFormat="1" ht="13.5" x14ac:dyDescent="0.3"/>
    <row r="10222" customFormat="1" ht="13.5" x14ac:dyDescent="0.3"/>
    <row r="10223" customFormat="1" ht="13.5" x14ac:dyDescent="0.3"/>
    <row r="10224" customFormat="1" ht="13.5" x14ac:dyDescent="0.3"/>
    <row r="10225" customFormat="1" ht="13.5" x14ac:dyDescent="0.3"/>
    <row r="10226" customFormat="1" ht="13.5" x14ac:dyDescent="0.3"/>
    <row r="10227" customFormat="1" ht="13.5" x14ac:dyDescent="0.3"/>
    <row r="10228" customFormat="1" ht="13.5" x14ac:dyDescent="0.3"/>
    <row r="10229" customFormat="1" ht="13.5" x14ac:dyDescent="0.3"/>
    <row r="10230" customFormat="1" ht="13.5" x14ac:dyDescent="0.3"/>
    <row r="10231" customFormat="1" ht="13.5" x14ac:dyDescent="0.3"/>
    <row r="10232" customFormat="1" ht="13.5" x14ac:dyDescent="0.3"/>
    <row r="10233" customFormat="1" ht="13.5" x14ac:dyDescent="0.3"/>
    <row r="10234" customFormat="1" ht="13.5" x14ac:dyDescent="0.3"/>
    <row r="10235" customFormat="1" ht="13.5" x14ac:dyDescent="0.3"/>
    <row r="10236" customFormat="1" ht="13.5" x14ac:dyDescent="0.3"/>
    <row r="10237" customFormat="1" ht="13.5" x14ac:dyDescent="0.3"/>
    <row r="10238" customFormat="1" ht="13.5" x14ac:dyDescent="0.3"/>
    <row r="10239" customFormat="1" ht="13.5" x14ac:dyDescent="0.3"/>
    <row r="10240" customFormat="1" ht="13.5" x14ac:dyDescent="0.3"/>
    <row r="10241" customFormat="1" ht="13.5" x14ac:dyDescent="0.3"/>
    <row r="10242" customFormat="1" ht="13.5" x14ac:dyDescent="0.3"/>
    <row r="10243" customFormat="1" ht="13.5" x14ac:dyDescent="0.3"/>
    <row r="10244" customFormat="1" ht="13.5" x14ac:dyDescent="0.3"/>
    <row r="10245" customFormat="1" ht="13.5" x14ac:dyDescent="0.3"/>
    <row r="10246" customFormat="1" ht="13.5" x14ac:dyDescent="0.3"/>
    <row r="10247" customFormat="1" ht="13.5" x14ac:dyDescent="0.3"/>
    <row r="10248" customFormat="1" ht="13.5" x14ac:dyDescent="0.3"/>
    <row r="10249" customFormat="1" ht="13.5" x14ac:dyDescent="0.3"/>
    <row r="10250" customFormat="1" ht="13.5" x14ac:dyDescent="0.3"/>
    <row r="10251" customFormat="1" ht="13.5" x14ac:dyDescent="0.3"/>
    <row r="10252" customFormat="1" ht="13.5" x14ac:dyDescent="0.3"/>
    <row r="10253" customFormat="1" ht="13.5" x14ac:dyDescent="0.3"/>
    <row r="10254" customFormat="1" ht="13.5" x14ac:dyDescent="0.3"/>
    <row r="10255" customFormat="1" ht="13.5" x14ac:dyDescent="0.3"/>
    <row r="10256" customFormat="1" ht="13.5" x14ac:dyDescent="0.3"/>
    <row r="10257" customFormat="1" ht="13.5" x14ac:dyDescent="0.3"/>
    <row r="10258" customFormat="1" ht="13.5" x14ac:dyDescent="0.3"/>
    <row r="10259" customFormat="1" ht="13.5" x14ac:dyDescent="0.3"/>
    <row r="10260" customFormat="1" ht="13.5" x14ac:dyDescent="0.3"/>
    <row r="10261" customFormat="1" ht="13.5" x14ac:dyDescent="0.3"/>
    <row r="10262" customFormat="1" ht="13.5" x14ac:dyDescent="0.3"/>
    <row r="10263" customFormat="1" ht="13.5" x14ac:dyDescent="0.3"/>
    <row r="10264" customFormat="1" ht="13.5" x14ac:dyDescent="0.3"/>
    <row r="10265" customFormat="1" ht="13.5" x14ac:dyDescent="0.3"/>
    <row r="10266" customFormat="1" ht="13.5" x14ac:dyDescent="0.3"/>
    <row r="10267" customFormat="1" ht="13.5" x14ac:dyDescent="0.3"/>
    <row r="10268" customFormat="1" ht="13.5" x14ac:dyDescent="0.3"/>
    <row r="10269" customFormat="1" ht="13.5" x14ac:dyDescent="0.3"/>
    <row r="10270" customFormat="1" ht="13.5" x14ac:dyDescent="0.3"/>
    <row r="10271" customFormat="1" ht="13.5" x14ac:dyDescent="0.3"/>
    <row r="10272" customFormat="1" ht="13.5" x14ac:dyDescent="0.3"/>
    <row r="10273" customFormat="1" ht="13.5" x14ac:dyDescent="0.3"/>
    <row r="10274" customFormat="1" ht="13.5" x14ac:dyDescent="0.3"/>
    <row r="10275" customFormat="1" ht="13.5" x14ac:dyDescent="0.3"/>
    <row r="10276" customFormat="1" ht="13.5" x14ac:dyDescent="0.3"/>
    <row r="10277" customFormat="1" ht="13.5" x14ac:dyDescent="0.3"/>
    <row r="10278" customFormat="1" ht="13.5" x14ac:dyDescent="0.3"/>
    <row r="10279" customFormat="1" ht="13.5" x14ac:dyDescent="0.3"/>
    <row r="10280" customFormat="1" ht="13.5" x14ac:dyDescent="0.3"/>
    <row r="10281" customFormat="1" ht="13.5" x14ac:dyDescent="0.3"/>
    <row r="10282" customFormat="1" ht="13.5" x14ac:dyDescent="0.3"/>
    <row r="10283" customFormat="1" ht="13.5" x14ac:dyDescent="0.3"/>
    <row r="10284" customFormat="1" ht="13.5" x14ac:dyDescent="0.3"/>
    <row r="10285" customFormat="1" ht="13.5" x14ac:dyDescent="0.3"/>
    <row r="10286" customFormat="1" ht="13.5" x14ac:dyDescent="0.3"/>
    <row r="10287" customFormat="1" ht="13.5" x14ac:dyDescent="0.3"/>
    <row r="10288" customFormat="1" ht="13.5" x14ac:dyDescent="0.3"/>
    <row r="10289" customFormat="1" ht="13.5" x14ac:dyDescent="0.3"/>
    <row r="10290" customFormat="1" ht="13.5" x14ac:dyDescent="0.3"/>
    <row r="10291" customFormat="1" ht="13.5" x14ac:dyDescent="0.3"/>
    <row r="10292" customFormat="1" ht="13.5" x14ac:dyDescent="0.3"/>
    <row r="10293" customFormat="1" ht="13.5" x14ac:dyDescent="0.3"/>
    <row r="10294" customFormat="1" ht="13.5" x14ac:dyDescent="0.3"/>
    <row r="10295" customFormat="1" ht="13.5" x14ac:dyDescent="0.3"/>
    <row r="10296" customFormat="1" ht="13.5" x14ac:dyDescent="0.3"/>
    <row r="10297" customFormat="1" ht="13.5" x14ac:dyDescent="0.3"/>
    <row r="10298" customFormat="1" ht="13.5" x14ac:dyDescent="0.3"/>
    <row r="10299" customFormat="1" ht="13.5" x14ac:dyDescent="0.3"/>
    <row r="10300" customFormat="1" ht="13.5" x14ac:dyDescent="0.3"/>
    <row r="10301" customFormat="1" ht="13.5" x14ac:dyDescent="0.3"/>
    <row r="10302" customFormat="1" ht="13.5" x14ac:dyDescent="0.3"/>
    <row r="10303" customFormat="1" ht="13.5" x14ac:dyDescent="0.3"/>
    <row r="10304" customFormat="1" ht="13.5" x14ac:dyDescent="0.3"/>
    <row r="10305" customFormat="1" ht="13.5" x14ac:dyDescent="0.3"/>
    <row r="10306" customFormat="1" ht="13.5" x14ac:dyDescent="0.3"/>
    <row r="10307" customFormat="1" ht="13.5" x14ac:dyDescent="0.3"/>
    <row r="10308" customFormat="1" ht="13.5" x14ac:dyDescent="0.3"/>
    <row r="10309" customFormat="1" ht="13.5" x14ac:dyDescent="0.3"/>
    <row r="10310" customFormat="1" ht="13.5" x14ac:dyDescent="0.3"/>
    <row r="10311" customFormat="1" ht="13.5" x14ac:dyDescent="0.3"/>
    <row r="10312" customFormat="1" ht="13.5" x14ac:dyDescent="0.3"/>
    <row r="10313" customFormat="1" ht="13.5" x14ac:dyDescent="0.3"/>
    <row r="10314" customFormat="1" ht="13.5" x14ac:dyDescent="0.3"/>
    <row r="10315" customFormat="1" ht="13.5" x14ac:dyDescent="0.3"/>
    <row r="10316" customFormat="1" ht="13.5" x14ac:dyDescent="0.3"/>
    <row r="10317" customFormat="1" ht="13.5" x14ac:dyDescent="0.3"/>
    <row r="10318" customFormat="1" ht="13.5" x14ac:dyDescent="0.3"/>
    <row r="10319" customFormat="1" ht="13.5" x14ac:dyDescent="0.3"/>
    <row r="10320" customFormat="1" ht="13.5" x14ac:dyDescent="0.3"/>
    <row r="10321" customFormat="1" ht="13.5" x14ac:dyDescent="0.3"/>
    <row r="10322" customFormat="1" ht="13.5" x14ac:dyDescent="0.3"/>
    <row r="10323" customFormat="1" ht="13.5" x14ac:dyDescent="0.3"/>
    <row r="10324" customFormat="1" ht="13.5" x14ac:dyDescent="0.3"/>
    <row r="10325" customFormat="1" ht="13.5" x14ac:dyDescent="0.3"/>
    <row r="10326" customFormat="1" ht="13.5" x14ac:dyDescent="0.3"/>
    <row r="10327" customFormat="1" ht="13.5" x14ac:dyDescent="0.3"/>
    <row r="10328" customFormat="1" ht="13.5" x14ac:dyDescent="0.3"/>
    <row r="10329" customFormat="1" ht="13.5" x14ac:dyDescent="0.3"/>
    <row r="10330" customFormat="1" ht="13.5" x14ac:dyDescent="0.3"/>
    <row r="10331" customFormat="1" ht="13.5" x14ac:dyDescent="0.3"/>
    <row r="10332" customFormat="1" ht="13.5" x14ac:dyDescent="0.3"/>
    <row r="10333" customFormat="1" ht="13.5" x14ac:dyDescent="0.3"/>
    <row r="10334" customFormat="1" ht="13.5" x14ac:dyDescent="0.3"/>
    <row r="10335" customFormat="1" ht="13.5" x14ac:dyDescent="0.3"/>
    <row r="10336" customFormat="1" ht="13.5" x14ac:dyDescent="0.3"/>
    <row r="10337" customFormat="1" ht="13.5" x14ac:dyDescent="0.3"/>
    <row r="10338" customFormat="1" ht="13.5" x14ac:dyDescent="0.3"/>
    <row r="10339" customFormat="1" ht="13.5" x14ac:dyDescent="0.3"/>
    <row r="10340" customFormat="1" ht="13.5" x14ac:dyDescent="0.3"/>
    <row r="10341" customFormat="1" ht="13.5" x14ac:dyDescent="0.3"/>
    <row r="10342" customFormat="1" ht="13.5" x14ac:dyDescent="0.3"/>
    <row r="10343" customFormat="1" ht="13.5" x14ac:dyDescent="0.3"/>
    <row r="10344" customFormat="1" ht="13.5" x14ac:dyDescent="0.3"/>
    <row r="10345" customFormat="1" ht="13.5" x14ac:dyDescent="0.3"/>
    <row r="10346" customFormat="1" ht="13.5" x14ac:dyDescent="0.3"/>
    <row r="10347" customFormat="1" ht="13.5" x14ac:dyDescent="0.3"/>
    <row r="10348" customFormat="1" ht="13.5" x14ac:dyDescent="0.3"/>
    <row r="10349" customFormat="1" ht="13.5" x14ac:dyDescent="0.3"/>
    <row r="10350" customFormat="1" ht="13.5" x14ac:dyDescent="0.3"/>
    <row r="10351" customFormat="1" ht="13.5" x14ac:dyDescent="0.3"/>
    <row r="10352" customFormat="1" ht="13.5" x14ac:dyDescent="0.3"/>
    <row r="10353" customFormat="1" ht="13.5" x14ac:dyDescent="0.3"/>
    <row r="10354" customFormat="1" ht="13.5" x14ac:dyDescent="0.3"/>
    <row r="10355" customFormat="1" ht="13.5" x14ac:dyDescent="0.3"/>
    <row r="10356" customFormat="1" ht="13.5" x14ac:dyDescent="0.3"/>
    <row r="10357" customFormat="1" ht="13.5" x14ac:dyDescent="0.3"/>
    <row r="10358" customFormat="1" ht="13.5" x14ac:dyDescent="0.3"/>
    <row r="10359" customFormat="1" ht="13.5" x14ac:dyDescent="0.3"/>
    <row r="10360" customFormat="1" ht="13.5" x14ac:dyDescent="0.3"/>
    <row r="10361" customFormat="1" ht="13.5" x14ac:dyDescent="0.3"/>
    <row r="10362" customFormat="1" ht="13.5" x14ac:dyDescent="0.3"/>
    <row r="10363" customFormat="1" ht="13.5" x14ac:dyDescent="0.3"/>
    <row r="10364" customFormat="1" ht="13.5" x14ac:dyDescent="0.3"/>
    <row r="10365" customFormat="1" ht="13.5" x14ac:dyDescent="0.3"/>
    <row r="10366" customFormat="1" ht="13.5" x14ac:dyDescent="0.3"/>
    <row r="10367" customFormat="1" ht="13.5" x14ac:dyDescent="0.3"/>
    <row r="10368" customFormat="1" ht="13.5" x14ac:dyDescent="0.3"/>
    <row r="10369" customFormat="1" ht="13.5" x14ac:dyDescent="0.3"/>
    <row r="10370" customFormat="1" ht="13.5" x14ac:dyDescent="0.3"/>
    <row r="10371" customFormat="1" ht="13.5" x14ac:dyDescent="0.3"/>
    <row r="10372" customFormat="1" ht="13.5" x14ac:dyDescent="0.3"/>
    <row r="10373" customFormat="1" ht="13.5" x14ac:dyDescent="0.3"/>
    <row r="10374" customFormat="1" ht="13.5" x14ac:dyDescent="0.3"/>
    <row r="10375" customFormat="1" ht="13.5" x14ac:dyDescent="0.3"/>
    <row r="10376" customFormat="1" ht="13.5" x14ac:dyDescent="0.3"/>
    <row r="10377" customFormat="1" ht="13.5" x14ac:dyDescent="0.3"/>
    <row r="10378" customFormat="1" ht="13.5" x14ac:dyDescent="0.3"/>
    <row r="10379" customFormat="1" ht="13.5" x14ac:dyDescent="0.3"/>
    <row r="10380" customFormat="1" ht="13.5" x14ac:dyDescent="0.3"/>
    <row r="10381" customFormat="1" ht="13.5" x14ac:dyDescent="0.3"/>
    <row r="10382" customFormat="1" ht="13.5" x14ac:dyDescent="0.3"/>
    <row r="10383" customFormat="1" ht="13.5" x14ac:dyDescent="0.3"/>
    <row r="10384" customFormat="1" ht="13.5" x14ac:dyDescent="0.3"/>
    <row r="10385" customFormat="1" ht="13.5" x14ac:dyDescent="0.3"/>
    <row r="10386" customFormat="1" ht="13.5" x14ac:dyDescent="0.3"/>
    <row r="10387" customFormat="1" ht="13.5" x14ac:dyDescent="0.3"/>
    <row r="10388" customFormat="1" ht="13.5" x14ac:dyDescent="0.3"/>
    <row r="10389" customFormat="1" ht="13.5" x14ac:dyDescent="0.3"/>
    <row r="10390" customFormat="1" ht="13.5" x14ac:dyDescent="0.3"/>
    <row r="10391" customFormat="1" ht="13.5" x14ac:dyDescent="0.3"/>
    <row r="10392" customFormat="1" ht="13.5" x14ac:dyDescent="0.3"/>
    <row r="10393" customFormat="1" ht="13.5" x14ac:dyDescent="0.3"/>
    <row r="10394" customFormat="1" ht="13.5" x14ac:dyDescent="0.3"/>
    <row r="10395" customFormat="1" ht="13.5" x14ac:dyDescent="0.3"/>
    <row r="10396" customFormat="1" ht="13.5" x14ac:dyDescent="0.3"/>
    <row r="10397" customFormat="1" ht="13.5" x14ac:dyDescent="0.3"/>
    <row r="10398" customFormat="1" ht="13.5" x14ac:dyDescent="0.3"/>
    <row r="10399" customFormat="1" ht="13.5" x14ac:dyDescent="0.3"/>
    <row r="10400" customFormat="1" ht="13.5" x14ac:dyDescent="0.3"/>
    <row r="10401" customFormat="1" ht="13.5" x14ac:dyDescent="0.3"/>
    <row r="10402" customFormat="1" ht="13.5" x14ac:dyDescent="0.3"/>
    <row r="10403" customFormat="1" ht="13.5" x14ac:dyDescent="0.3"/>
    <row r="10404" customFormat="1" ht="13.5" x14ac:dyDescent="0.3"/>
    <row r="10405" customFormat="1" ht="13.5" x14ac:dyDescent="0.3"/>
    <row r="10406" customFormat="1" ht="13.5" x14ac:dyDescent="0.3"/>
    <row r="10407" customFormat="1" ht="13.5" x14ac:dyDescent="0.3"/>
    <row r="10408" customFormat="1" ht="13.5" x14ac:dyDescent="0.3"/>
    <row r="10409" customFormat="1" ht="13.5" x14ac:dyDescent="0.3"/>
    <row r="10410" customFormat="1" ht="13.5" x14ac:dyDescent="0.3"/>
    <row r="10411" customFormat="1" ht="13.5" x14ac:dyDescent="0.3"/>
    <row r="10412" customFormat="1" ht="13.5" x14ac:dyDescent="0.3"/>
    <row r="10413" customFormat="1" ht="13.5" x14ac:dyDescent="0.3"/>
    <row r="10414" customFormat="1" ht="13.5" x14ac:dyDescent="0.3"/>
    <row r="10415" customFormat="1" ht="13.5" x14ac:dyDescent="0.3"/>
    <row r="10416" customFormat="1" ht="13.5" x14ac:dyDescent="0.3"/>
    <row r="10417" customFormat="1" ht="13.5" x14ac:dyDescent="0.3"/>
    <row r="10418" customFormat="1" ht="13.5" x14ac:dyDescent="0.3"/>
    <row r="10419" customFormat="1" ht="13.5" x14ac:dyDescent="0.3"/>
    <row r="10420" customFormat="1" ht="13.5" x14ac:dyDescent="0.3"/>
    <row r="10421" customFormat="1" ht="13.5" x14ac:dyDescent="0.3"/>
    <row r="10422" customFormat="1" ht="13.5" x14ac:dyDescent="0.3"/>
    <row r="10423" customFormat="1" ht="13.5" x14ac:dyDescent="0.3"/>
    <row r="10424" customFormat="1" ht="13.5" x14ac:dyDescent="0.3"/>
    <row r="10425" customFormat="1" ht="13.5" x14ac:dyDescent="0.3"/>
    <row r="10426" customFormat="1" ht="13.5" x14ac:dyDescent="0.3"/>
    <row r="10427" customFormat="1" ht="13.5" x14ac:dyDescent="0.3"/>
    <row r="10428" customFormat="1" ht="13.5" x14ac:dyDescent="0.3"/>
    <row r="10429" customFormat="1" ht="13.5" x14ac:dyDescent="0.3"/>
    <row r="10430" customFormat="1" ht="13.5" x14ac:dyDescent="0.3"/>
    <row r="10431" customFormat="1" ht="13.5" x14ac:dyDescent="0.3"/>
    <row r="10432" customFormat="1" ht="13.5" x14ac:dyDescent="0.3"/>
    <row r="10433" customFormat="1" ht="13.5" x14ac:dyDescent="0.3"/>
    <row r="10434" customFormat="1" ht="13.5" x14ac:dyDescent="0.3"/>
    <row r="10435" customFormat="1" ht="13.5" x14ac:dyDescent="0.3"/>
    <row r="10436" customFormat="1" ht="13.5" x14ac:dyDescent="0.3"/>
    <row r="10437" customFormat="1" ht="13.5" x14ac:dyDescent="0.3"/>
    <row r="10438" customFormat="1" ht="13.5" x14ac:dyDescent="0.3"/>
    <row r="10439" customFormat="1" ht="13.5" x14ac:dyDescent="0.3"/>
    <row r="10440" customFormat="1" ht="13.5" x14ac:dyDescent="0.3"/>
    <row r="10441" customFormat="1" ht="13.5" x14ac:dyDescent="0.3"/>
    <row r="10442" customFormat="1" ht="13.5" x14ac:dyDescent="0.3"/>
    <row r="10443" customFormat="1" ht="13.5" x14ac:dyDescent="0.3"/>
    <row r="10444" customFormat="1" ht="13.5" x14ac:dyDescent="0.3"/>
    <row r="10445" customFormat="1" ht="13.5" x14ac:dyDescent="0.3"/>
    <row r="10446" customFormat="1" ht="13.5" x14ac:dyDescent="0.3"/>
    <row r="10447" customFormat="1" ht="13.5" x14ac:dyDescent="0.3"/>
    <row r="10448" customFormat="1" ht="13.5" x14ac:dyDescent="0.3"/>
    <row r="10449" customFormat="1" ht="13.5" x14ac:dyDescent="0.3"/>
    <row r="10450" customFormat="1" ht="13.5" x14ac:dyDescent="0.3"/>
    <row r="10451" customFormat="1" ht="13.5" x14ac:dyDescent="0.3"/>
    <row r="10452" customFormat="1" ht="13.5" x14ac:dyDescent="0.3"/>
    <row r="10453" customFormat="1" ht="13.5" x14ac:dyDescent="0.3"/>
    <row r="10454" customFormat="1" ht="13.5" x14ac:dyDescent="0.3"/>
    <row r="10455" customFormat="1" ht="13.5" x14ac:dyDescent="0.3"/>
    <row r="10456" customFormat="1" ht="13.5" x14ac:dyDescent="0.3"/>
    <row r="10457" customFormat="1" ht="13.5" x14ac:dyDescent="0.3"/>
    <row r="10458" customFormat="1" ht="13.5" x14ac:dyDescent="0.3"/>
    <row r="10459" customFormat="1" ht="13.5" x14ac:dyDescent="0.3"/>
    <row r="10460" customFormat="1" ht="13.5" x14ac:dyDescent="0.3"/>
    <row r="10461" customFormat="1" ht="13.5" x14ac:dyDescent="0.3"/>
    <row r="10462" customFormat="1" ht="13.5" x14ac:dyDescent="0.3"/>
    <row r="10463" customFormat="1" ht="13.5" x14ac:dyDescent="0.3"/>
    <row r="10464" customFormat="1" ht="13.5" x14ac:dyDescent="0.3"/>
    <row r="10465" customFormat="1" ht="13.5" x14ac:dyDescent="0.3"/>
    <row r="10466" customFormat="1" ht="13.5" x14ac:dyDescent="0.3"/>
    <row r="10467" customFormat="1" ht="13.5" x14ac:dyDescent="0.3"/>
    <row r="10468" customFormat="1" ht="13.5" x14ac:dyDescent="0.3"/>
    <row r="10469" customFormat="1" ht="13.5" x14ac:dyDescent="0.3"/>
    <row r="10470" customFormat="1" ht="13.5" x14ac:dyDescent="0.3"/>
    <row r="10471" customFormat="1" ht="13.5" x14ac:dyDescent="0.3"/>
    <row r="10472" customFormat="1" ht="13.5" x14ac:dyDescent="0.3"/>
    <row r="10473" customFormat="1" ht="13.5" x14ac:dyDescent="0.3"/>
    <row r="10474" customFormat="1" ht="13.5" x14ac:dyDescent="0.3"/>
    <row r="10475" customFormat="1" ht="13.5" x14ac:dyDescent="0.3"/>
    <row r="10476" customFormat="1" ht="13.5" x14ac:dyDescent="0.3"/>
    <row r="10477" customFormat="1" ht="13.5" x14ac:dyDescent="0.3"/>
    <row r="10478" customFormat="1" ht="13.5" x14ac:dyDescent="0.3"/>
    <row r="10479" customFormat="1" ht="13.5" x14ac:dyDescent="0.3"/>
    <row r="10480" customFormat="1" ht="13.5" x14ac:dyDescent="0.3"/>
    <row r="10481" customFormat="1" ht="13.5" x14ac:dyDescent="0.3"/>
    <row r="10482" customFormat="1" ht="13.5" x14ac:dyDescent="0.3"/>
    <row r="10483" customFormat="1" ht="13.5" x14ac:dyDescent="0.3"/>
    <row r="10484" customFormat="1" ht="13.5" x14ac:dyDescent="0.3"/>
    <row r="10485" customFormat="1" ht="13.5" x14ac:dyDescent="0.3"/>
    <row r="10486" customFormat="1" ht="13.5" x14ac:dyDescent="0.3"/>
    <row r="10487" customFormat="1" ht="13.5" x14ac:dyDescent="0.3"/>
    <row r="10488" customFormat="1" ht="13.5" x14ac:dyDescent="0.3"/>
    <row r="10489" customFormat="1" ht="13.5" x14ac:dyDescent="0.3"/>
    <row r="10490" customFormat="1" ht="13.5" x14ac:dyDescent="0.3"/>
    <row r="10491" customFormat="1" ht="13.5" x14ac:dyDescent="0.3"/>
    <row r="10492" customFormat="1" ht="13.5" x14ac:dyDescent="0.3"/>
    <row r="10493" customFormat="1" ht="13.5" x14ac:dyDescent="0.3"/>
    <row r="10494" customFormat="1" ht="13.5" x14ac:dyDescent="0.3"/>
    <row r="10495" customFormat="1" ht="13.5" x14ac:dyDescent="0.3"/>
    <row r="10496" customFormat="1" ht="13.5" x14ac:dyDescent="0.3"/>
    <row r="10497" customFormat="1" ht="13.5" x14ac:dyDescent="0.3"/>
    <row r="10498" customFormat="1" ht="13.5" x14ac:dyDescent="0.3"/>
    <row r="10499" customFormat="1" ht="13.5" x14ac:dyDescent="0.3"/>
    <row r="10500" customFormat="1" ht="13.5" x14ac:dyDescent="0.3"/>
    <row r="10501" customFormat="1" ht="13.5" x14ac:dyDescent="0.3"/>
    <row r="10502" customFormat="1" ht="13.5" x14ac:dyDescent="0.3"/>
    <row r="10503" customFormat="1" ht="13.5" x14ac:dyDescent="0.3"/>
    <row r="10504" customFormat="1" ht="13.5" x14ac:dyDescent="0.3"/>
    <row r="10505" customFormat="1" ht="13.5" x14ac:dyDescent="0.3"/>
    <row r="10506" customFormat="1" ht="13.5" x14ac:dyDescent="0.3"/>
    <row r="10507" customFormat="1" ht="13.5" x14ac:dyDescent="0.3"/>
    <row r="10508" customFormat="1" ht="13.5" x14ac:dyDescent="0.3"/>
    <row r="10509" customFormat="1" ht="13.5" x14ac:dyDescent="0.3"/>
    <row r="10510" customFormat="1" ht="13.5" x14ac:dyDescent="0.3"/>
    <row r="10511" customFormat="1" ht="13.5" x14ac:dyDescent="0.3"/>
    <row r="10512" customFormat="1" ht="13.5" x14ac:dyDescent="0.3"/>
    <row r="10513" customFormat="1" ht="13.5" x14ac:dyDescent="0.3"/>
    <row r="10514" customFormat="1" ht="13.5" x14ac:dyDescent="0.3"/>
    <row r="10515" customFormat="1" ht="13.5" x14ac:dyDescent="0.3"/>
    <row r="10516" customFormat="1" ht="13.5" x14ac:dyDescent="0.3"/>
    <row r="10517" customFormat="1" ht="13.5" x14ac:dyDescent="0.3"/>
    <row r="10518" customFormat="1" ht="13.5" x14ac:dyDescent="0.3"/>
    <row r="10519" customFormat="1" ht="13.5" x14ac:dyDescent="0.3"/>
    <row r="10520" customFormat="1" ht="13.5" x14ac:dyDescent="0.3"/>
    <row r="10521" customFormat="1" ht="13.5" x14ac:dyDescent="0.3"/>
    <row r="10522" customFormat="1" ht="13.5" x14ac:dyDescent="0.3"/>
    <row r="10523" customFormat="1" ht="13.5" x14ac:dyDescent="0.3"/>
    <row r="10524" customFormat="1" ht="13.5" x14ac:dyDescent="0.3"/>
    <row r="10525" customFormat="1" ht="13.5" x14ac:dyDescent="0.3"/>
    <row r="10526" customFormat="1" ht="13.5" x14ac:dyDescent="0.3"/>
    <row r="10527" customFormat="1" ht="13.5" x14ac:dyDescent="0.3"/>
    <row r="10528" customFormat="1" ht="13.5" x14ac:dyDescent="0.3"/>
    <row r="10529" customFormat="1" ht="13.5" x14ac:dyDescent="0.3"/>
    <row r="10530" customFormat="1" ht="13.5" x14ac:dyDescent="0.3"/>
    <row r="10531" customFormat="1" ht="13.5" x14ac:dyDescent="0.3"/>
    <row r="10532" customFormat="1" ht="13.5" x14ac:dyDescent="0.3"/>
    <row r="10533" customFormat="1" ht="13.5" x14ac:dyDescent="0.3"/>
    <row r="10534" customFormat="1" ht="13.5" x14ac:dyDescent="0.3"/>
    <row r="10535" customFormat="1" ht="13.5" x14ac:dyDescent="0.3"/>
    <row r="10536" customFormat="1" ht="13.5" x14ac:dyDescent="0.3"/>
    <row r="10537" customFormat="1" ht="13.5" x14ac:dyDescent="0.3"/>
    <row r="10538" customFormat="1" ht="13.5" x14ac:dyDescent="0.3"/>
    <row r="10539" customFormat="1" ht="13.5" x14ac:dyDescent="0.3"/>
    <row r="10540" customFormat="1" ht="13.5" x14ac:dyDescent="0.3"/>
    <row r="10541" customFormat="1" ht="13.5" x14ac:dyDescent="0.3"/>
    <row r="10542" customFormat="1" ht="13.5" x14ac:dyDescent="0.3"/>
    <row r="10543" customFormat="1" ht="13.5" x14ac:dyDescent="0.3"/>
    <row r="10544" customFormat="1" ht="13.5" x14ac:dyDescent="0.3"/>
    <row r="10545" customFormat="1" ht="13.5" x14ac:dyDescent="0.3"/>
    <row r="10546" customFormat="1" ht="13.5" x14ac:dyDescent="0.3"/>
    <row r="10547" customFormat="1" ht="13.5" x14ac:dyDescent="0.3"/>
    <row r="10548" customFormat="1" ht="13.5" x14ac:dyDescent="0.3"/>
    <row r="10549" customFormat="1" ht="13.5" x14ac:dyDescent="0.3"/>
    <row r="10550" customFormat="1" ht="13.5" x14ac:dyDescent="0.3"/>
    <row r="10551" customFormat="1" ht="13.5" x14ac:dyDescent="0.3"/>
    <row r="10552" customFormat="1" ht="13.5" x14ac:dyDescent="0.3"/>
    <row r="10553" customFormat="1" ht="13.5" x14ac:dyDescent="0.3"/>
    <row r="10554" customFormat="1" ht="13.5" x14ac:dyDescent="0.3"/>
    <row r="10555" customFormat="1" ht="13.5" x14ac:dyDescent="0.3"/>
    <row r="10556" customFormat="1" ht="13.5" x14ac:dyDescent="0.3"/>
    <row r="10557" customFormat="1" ht="13.5" x14ac:dyDescent="0.3"/>
    <row r="10558" customFormat="1" ht="13.5" x14ac:dyDescent="0.3"/>
    <row r="10559" customFormat="1" ht="13.5" x14ac:dyDescent="0.3"/>
    <row r="10560" customFormat="1" ht="13.5" x14ac:dyDescent="0.3"/>
    <row r="10561" customFormat="1" ht="13.5" x14ac:dyDescent="0.3"/>
    <row r="10562" customFormat="1" ht="13.5" x14ac:dyDescent="0.3"/>
    <row r="10563" customFormat="1" ht="13.5" x14ac:dyDescent="0.3"/>
    <row r="10564" customFormat="1" ht="13.5" x14ac:dyDescent="0.3"/>
    <row r="10565" customFormat="1" ht="13.5" x14ac:dyDescent="0.3"/>
    <row r="10566" customFormat="1" ht="13.5" x14ac:dyDescent="0.3"/>
    <row r="10567" customFormat="1" ht="13.5" x14ac:dyDescent="0.3"/>
    <row r="10568" customFormat="1" ht="13.5" x14ac:dyDescent="0.3"/>
    <row r="10569" customFormat="1" ht="13.5" x14ac:dyDescent="0.3"/>
    <row r="10570" customFormat="1" ht="13.5" x14ac:dyDescent="0.3"/>
    <row r="10571" customFormat="1" ht="13.5" x14ac:dyDescent="0.3"/>
    <row r="10572" customFormat="1" ht="13.5" x14ac:dyDescent="0.3"/>
    <row r="10573" customFormat="1" ht="13.5" x14ac:dyDescent="0.3"/>
    <row r="10574" customFormat="1" ht="13.5" x14ac:dyDescent="0.3"/>
    <row r="10575" customFormat="1" ht="13.5" x14ac:dyDescent="0.3"/>
    <row r="10576" customFormat="1" ht="13.5" x14ac:dyDescent="0.3"/>
    <row r="10577" customFormat="1" ht="13.5" x14ac:dyDescent="0.3"/>
    <row r="10578" customFormat="1" ht="13.5" x14ac:dyDescent="0.3"/>
    <row r="10579" customFormat="1" ht="13.5" x14ac:dyDescent="0.3"/>
    <row r="10580" customFormat="1" ht="13.5" x14ac:dyDescent="0.3"/>
    <row r="10581" customFormat="1" ht="13.5" x14ac:dyDescent="0.3"/>
    <row r="10582" customFormat="1" ht="13.5" x14ac:dyDescent="0.3"/>
    <row r="10583" customFormat="1" ht="13.5" x14ac:dyDescent="0.3"/>
    <row r="10584" customFormat="1" ht="13.5" x14ac:dyDescent="0.3"/>
    <row r="10585" customFormat="1" ht="13.5" x14ac:dyDescent="0.3"/>
    <row r="10586" customFormat="1" ht="13.5" x14ac:dyDescent="0.3"/>
    <row r="10587" customFormat="1" ht="13.5" x14ac:dyDescent="0.3"/>
    <row r="10588" customFormat="1" ht="13.5" x14ac:dyDescent="0.3"/>
    <row r="10589" customFormat="1" ht="13.5" x14ac:dyDescent="0.3"/>
    <row r="10590" customFormat="1" ht="13.5" x14ac:dyDescent="0.3"/>
    <row r="10591" customFormat="1" ht="13.5" x14ac:dyDescent="0.3"/>
    <row r="10592" customFormat="1" ht="13.5" x14ac:dyDescent="0.3"/>
    <row r="10593" customFormat="1" ht="13.5" x14ac:dyDescent="0.3"/>
    <row r="10594" customFormat="1" ht="13.5" x14ac:dyDescent="0.3"/>
    <row r="10595" customFormat="1" ht="13.5" x14ac:dyDescent="0.3"/>
    <row r="10596" customFormat="1" ht="13.5" x14ac:dyDescent="0.3"/>
    <row r="10597" customFormat="1" ht="13.5" x14ac:dyDescent="0.3"/>
    <row r="10598" customFormat="1" ht="13.5" x14ac:dyDescent="0.3"/>
    <row r="10599" customFormat="1" ht="13.5" x14ac:dyDescent="0.3"/>
    <row r="10600" customFormat="1" ht="13.5" x14ac:dyDescent="0.3"/>
    <row r="10601" customFormat="1" ht="13.5" x14ac:dyDescent="0.3"/>
    <row r="10602" customFormat="1" ht="13.5" x14ac:dyDescent="0.3"/>
    <row r="10603" customFormat="1" ht="13.5" x14ac:dyDescent="0.3"/>
    <row r="10604" customFormat="1" ht="13.5" x14ac:dyDescent="0.3"/>
    <row r="10605" customFormat="1" ht="13.5" x14ac:dyDescent="0.3"/>
    <row r="10606" customFormat="1" ht="13.5" x14ac:dyDescent="0.3"/>
    <row r="10607" customFormat="1" ht="13.5" x14ac:dyDescent="0.3"/>
    <row r="10608" customFormat="1" ht="13.5" x14ac:dyDescent="0.3"/>
    <row r="10609" customFormat="1" ht="13.5" x14ac:dyDescent="0.3"/>
    <row r="10610" customFormat="1" ht="13.5" x14ac:dyDescent="0.3"/>
    <row r="10611" customFormat="1" ht="13.5" x14ac:dyDescent="0.3"/>
    <row r="10612" customFormat="1" ht="13.5" x14ac:dyDescent="0.3"/>
    <row r="10613" customFormat="1" ht="13.5" x14ac:dyDescent="0.3"/>
    <row r="10614" customFormat="1" ht="13.5" x14ac:dyDescent="0.3"/>
    <row r="10615" customFormat="1" ht="13.5" x14ac:dyDescent="0.3"/>
    <row r="10616" customFormat="1" ht="13.5" x14ac:dyDescent="0.3"/>
    <row r="10617" customFormat="1" ht="13.5" x14ac:dyDescent="0.3"/>
    <row r="10618" customFormat="1" ht="13.5" x14ac:dyDescent="0.3"/>
    <row r="10619" customFormat="1" ht="13.5" x14ac:dyDescent="0.3"/>
    <row r="10620" customFormat="1" ht="13.5" x14ac:dyDescent="0.3"/>
    <row r="10621" customFormat="1" ht="13.5" x14ac:dyDescent="0.3"/>
    <row r="10622" customFormat="1" ht="13.5" x14ac:dyDescent="0.3"/>
    <row r="10623" customFormat="1" ht="13.5" x14ac:dyDescent="0.3"/>
    <row r="10624" customFormat="1" ht="13.5" x14ac:dyDescent="0.3"/>
    <row r="10625" customFormat="1" ht="13.5" x14ac:dyDescent="0.3"/>
    <row r="10626" customFormat="1" ht="13.5" x14ac:dyDescent="0.3"/>
    <row r="10627" customFormat="1" ht="13.5" x14ac:dyDescent="0.3"/>
    <row r="10628" customFormat="1" ht="13.5" x14ac:dyDescent="0.3"/>
    <row r="10629" customFormat="1" ht="13.5" x14ac:dyDescent="0.3"/>
    <row r="10630" customFormat="1" ht="13.5" x14ac:dyDescent="0.3"/>
    <row r="10631" customFormat="1" ht="13.5" x14ac:dyDescent="0.3"/>
    <row r="10632" customFormat="1" ht="13.5" x14ac:dyDescent="0.3"/>
    <row r="10633" customFormat="1" ht="13.5" x14ac:dyDescent="0.3"/>
    <row r="10634" customFormat="1" ht="13.5" x14ac:dyDescent="0.3"/>
    <row r="10635" customFormat="1" ht="13.5" x14ac:dyDescent="0.3"/>
    <row r="10636" customFormat="1" ht="13.5" x14ac:dyDescent="0.3"/>
    <row r="10637" customFormat="1" ht="13.5" x14ac:dyDescent="0.3"/>
    <row r="10638" customFormat="1" ht="13.5" x14ac:dyDescent="0.3"/>
    <row r="10639" customFormat="1" ht="13.5" x14ac:dyDescent="0.3"/>
    <row r="10640" customFormat="1" ht="13.5" x14ac:dyDescent="0.3"/>
    <row r="10641" customFormat="1" ht="13.5" x14ac:dyDescent="0.3"/>
    <row r="10642" customFormat="1" ht="13.5" x14ac:dyDescent="0.3"/>
    <row r="10643" customFormat="1" ht="13.5" x14ac:dyDescent="0.3"/>
    <row r="10644" customFormat="1" ht="13.5" x14ac:dyDescent="0.3"/>
    <row r="10645" customFormat="1" ht="13.5" x14ac:dyDescent="0.3"/>
    <row r="10646" customFormat="1" ht="13.5" x14ac:dyDescent="0.3"/>
    <row r="10647" customFormat="1" ht="13.5" x14ac:dyDescent="0.3"/>
    <row r="10648" customFormat="1" ht="13.5" x14ac:dyDescent="0.3"/>
    <row r="10649" customFormat="1" ht="13.5" x14ac:dyDescent="0.3"/>
    <row r="10650" customFormat="1" ht="13.5" x14ac:dyDescent="0.3"/>
    <row r="10651" customFormat="1" ht="13.5" x14ac:dyDescent="0.3"/>
    <row r="10652" customFormat="1" ht="13.5" x14ac:dyDescent="0.3"/>
    <row r="10653" customFormat="1" ht="13.5" x14ac:dyDescent="0.3"/>
    <row r="10654" customFormat="1" ht="13.5" x14ac:dyDescent="0.3"/>
    <row r="10655" customFormat="1" ht="13.5" x14ac:dyDescent="0.3"/>
    <row r="10656" customFormat="1" ht="13.5" x14ac:dyDescent="0.3"/>
    <row r="10657" customFormat="1" ht="13.5" x14ac:dyDescent="0.3"/>
    <row r="10658" customFormat="1" ht="13.5" x14ac:dyDescent="0.3"/>
    <row r="10659" customFormat="1" ht="13.5" x14ac:dyDescent="0.3"/>
    <row r="10660" customFormat="1" ht="13.5" x14ac:dyDescent="0.3"/>
    <row r="10661" customFormat="1" ht="13.5" x14ac:dyDescent="0.3"/>
    <row r="10662" customFormat="1" ht="13.5" x14ac:dyDescent="0.3"/>
    <row r="10663" customFormat="1" ht="13.5" x14ac:dyDescent="0.3"/>
    <row r="10664" customFormat="1" ht="13.5" x14ac:dyDescent="0.3"/>
    <row r="10665" customFormat="1" ht="13.5" x14ac:dyDescent="0.3"/>
    <row r="10666" customFormat="1" ht="13.5" x14ac:dyDescent="0.3"/>
    <row r="10667" customFormat="1" ht="13.5" x14ac:dyDescent="0.3"/>
    <row r="10668" customFormat="1" ht="13.5" x14ac:dyDescent="0.3"/>
    <row r="10669" customFormat="1" ht="13.5" x14ac:dyDescent="0.3"/>
    <row r="10670" customFormat="1" ht="13.5" x14ac:dyDescent="0.3"/>
    <row r="10671" customFormat="1" ht="13.5" x14ac:dyDescent="0.3"/>
    <row r="10672" customFormat="1" ht="13.5" x14ac:dyDescent="0.3"/>
    <row r="10673" customFormat="1" ht="13.5" x14ac:dyDescent="0.3"/>
    <row r="10674" customFormat="1" ht="13.5" x14ac:dyDescent="0.3"/>
    <row r="10675" customFormat="1" ht="13.5" x14ac:dyDescent="0.3"/>
    <row r="10676" customFormat="1" ht="13.5" x14ac:dyDescent="0.3"/>
    <row r="10677" customFormat="1" ht="13.5" x14ac:dyDescent="0.3"/>
    <row r="10678" customFormat="1" ht="13.5" x14ac:dyDescent="0.3"/>
    <row r="10679" customFormat="1" ht="13.5" x14ac:dyDescent="0.3"/>
    <row r="10680" customFormat="1" ht="13.5" x14ac:dyDescent="0.3"/>
    <row r="10681" customFormat="1" ht="13.5" x14ac:dyDescent="0.3"/>
    <row r="10682" customFormat="1" ht="13.5" x14ac:dyDescent="0.3"/>
    <row r="10683" customFormat="1" ht="13.5" x14ac:dyDescent="0.3"/>
    <row r="10684" customFormat="1" ht="13.5" x14ac:dyDescent="0.3"/>
    <row r="10685" customFormat="1" ht="13.5" x14ac:dyDescent="0.3"/>
    <row r="10686" customFormat="1" ht="13.5" x14ac:dyDescent="0.3"/>
    <row r="10687" customFormat="1" ht="13.5" x14ac:dyDescent="0.3"/>
    <row r="10688" customFormat="1" ht="13.5" x14ac:dyDescent="0.3"/>
    <row r="10689" customFormat="1" ht="13.5" x14ac:dyDescent="0.3"/>
    <row r="10690" customFormat="1" ht="13.5" x14ac:dyDescent="0.3"/>
    <row r="10691" customFormat="1" ht="13.5" x14ac:dyDescent="0.3"/>
    <row r="10692" customFormat="1" ht="13.5" x14ac:dyDescent="0.3"/>
    <row r="10693" customFormat="1" ht="13.5" x14ac:dyDescent="0.3"/>
    <row r="10694" customFormat="1" ht="13.5" x14ac:dyDescent="0.3"/>
    <row r="10695" customFormat="1" ht="13.5" x14ac:dyDescent="0.3"/>
    <row r="10696" customFormat="1" ht="13.5" x14ac:dyDescent="0.3"/>
    <row r="10697" customFormat="1" ht="13.5" x14ac:dyDescent="0.3"/>
    <row r="10698" customFormat="1" ht="13.5" x14ac:dyDescent="0.3"/>
    <row r="10699" customFormat="1" ht="13.5" x14ac:dyDescent="0.3"/>
    <row r="10700" customFormat="1" ht="13.5" x14ac:dyDescent="0.3"/>
    <row r="10701" customFormat="1" ht="13.5" x14ac:dyDescent="0.3"/>
    <row r="10702" customFormat="1" ht="13.5" x14ac:dyDescent="0.3"/>
    <row r="10703" customFormat="1" ht="13.5" x14ac:dyDescent="0.3"/>
    <row r="10704" customFormat="1" ht="13.5" x14ac:dyDescent="0.3"/>
    <row r="10705" customFormat="1" ht="13.5" x14ac:dyDescent="0.3"/>
    <row r="10706" customFormat="1" ht="13.5" x14ac:dyDescent="0.3"/>
    <row r="10707" customFormat="1" ht="13.5" x14ac:dyDescent="0.3"/>
    <row r="10708" customFormat="1" ht="13.5" x14ac:dyDescent="0.3"/>
    <row r="10709" customFormat="1" ht="13.5" x14ac:dyDescent="0.3"/>
    <row r="10710" customFormat="1" ht="13.5" x14ac:dyDescent="0.3"/>
    <row r="10711" customFormat="1" ht="13.5" x14ac:dyDescent="0.3"/>
    <row r="10712" customFormat="1" ht="13.5" x14ac:dyDescent="0.3"/>
    <row r="10713" customFormat="1" ht="13.5" x14ac:dyDescent="0.3"/>
    <row r="10714" customFormat="1" ht="13.5" x14ac:dyDescent="0.3"/>
    <row r="10715" customFormat="1" ht="13.5" x14ac:dyDescent="0.3"/>
    <row r="10716" customFormat="1" ht="13.5" x14ac:dyDescent="0.3"/>
    <row r="10717" customFormat="1" ht="13.5" x14ac:dyDescent="0.3"/>
    <row r="10718" customFormat="1" ht="13.5" x14ac:dyDescent="0.3"/>
    <row r="10719" customFormat="1" ht="13.5" x14ac:dyDescent="0.3"/>
    <row r="10720" customFormat="1" ht="13.5" x14ac:dyDescent="0.3"/>
    <row r="10721" customFormat="1" ht="13.5" x14ac:dyDescent="0.3"/>
    <row r="10722" customFormat="1" ht="13.5" x14ac:dyDescent="0.3"/>
    <row r="10723" customFormat="1" ht="13.5" x14ac:dyDescent="0.3"/>
    <row r="10724" customFormat="1" ht="13.5" x14ac:dyDescent="0.3"/>
    <row r="10725" customFormat="1" ht="13.5" x14ac:dyDescent="0.3"/>
    <row r="10726" customFormat="1" ht="13.5" x14ac:dyDescent="0.3"/>
    <row r="10727" customFormat="1" ht="13.5" x14ac:dyDescent="0.3"/>
    <row r="10728" customFormat="1" ht="13.5" x14ac:dyDescent="0.3"/>
    <row r="10729" customFormat="1" ht="13.5" x14ac:dyDescent="0.3"/>
    <row r="10730" customFormat="1" ht="13.5" x14ac:dyDescent="0.3"/>
    <row r="10731" customFormat="1" ht="13.5" x14ac:dyDescent="0.3"/>
    <row r="10732" customFormat="1" ht="13.5" x14ac:dyDescent="0.3"/>
    <row r="10733" customFormat="1" ht="13.5" x14ac:dyDescent="0.3"/>
    <row r="10734" customFormat="1" ht="13.5" x14ac:dyDescent="0.3"/>
    <row r="10735" customFormat="1" ht="13.5" x14ac:dyDescent="0.3"/>
    <row r="10736" customFormat="1" ht="13.5" x14ac:dyDescent="0.3"/>
    <row r="10737" customFormat="1" ht="13.5" x14ac:dyDescent="0.3"/>
    <row r="10738" customFormat="1" ht="13.5" x14ac:dyDescent="0.3"/>
    <row r="10739" customFormat="1" ht="13.5" x14ac:dyDescent="0.3"/>
    <row r="10740" customFormat="1" ht="13.5" x14ac:dyDescent="0.3"/>
    <row r="10741" customFormat="1" ht="13.5" x14ac:dyDescent="0.3"/>
    <row r="10742" customFormat="1" ht="13.5" x14ac:dyDescent="0.3"/>
    <row r="10743" customFormat="1" ht="13.5" x14ac:dyDescent="0.3"/>
    <row r="10744" customFormat="1" ht="13.5" x14ac:dyDescent="0.3"/>
    <row r="10745" customFormat="1" ht="13.5" x14ac:dyDescent="0.3"/>
    <row r="10746" customFormat="1" ht="13.5" x14ac:dyDescent="0.3"/>
    <row r="10747" customFormat="1" ht="13.5" x14ac:dyDescent="0.3"/>
    <row r="10748" customFormat="1" ht="13.5" x14ac:dyDescent="0.3"/>
    <row r="10749" customFormat="1" ht="13.5" x14ac:dyDescent="0.3"/>
    <row r="10750" customFormat="1" ht="13.5" x14ac:dyDescent="0.3"/>
    <row r="10751" customFormat="1" ht="13.5" x14ac:dyDescent="0.3"/>
    <row r="10752" customFormat="1" ht="13.5" x14ac:dyDescent="0.3"/>
    <row r="10753" customFormat="1" ht="13.5" x14ac:dyDescent="0.3"/>
    <row r="10754" customFormat="1" ht="13.5" x14ac:dyDescent="0.3"/>
    <row r="10755" customFormat="1" ht="13.5" x14ac:dyDescent="0.3"/>
    <row r="10756" customFormat="1" ht="13.5" x14ac:dyDescent="0.3"/>
    <row r="10757" customFormat="1" ht="13.5" x14ac:dyDescent="0.3"/>
    <row r="10758" customFormat="1" ht="13.5" x14ac:dyDescent="0.3"/>
    <row r="10759" customFormat="1" ht="13.5" x14ac:dyDescent="0.3"/>
    <row r="10760" customFormat="1" ht="13.5" x14ac:dyDescent="0.3"/>
    <row r="10761" customFormat="1" ht="13.5" x14ac:dyDescent="0.3"/>
    <row r="10762" customFormat="1" ht="13.5" x14ac:dyDescent="0.3"/>
    <row r="10763" customFormat="1" ht="13.5" x14ac:dyDescent="0.3"/>
    <row r="10764" customFormat="1" ht="13.5" x14ac:dyDescent="0.3"/>
    <row r="10765" customFormat="1" ht="13.5" x14ac:dyDescent="0.3"/>
    <row r="10766" customFormat="1" ht="13.5" x14ac:dyDescent="0.3"/>
    <row r="10767" customFormat="1" ht="13.5" x14ac:dyDescent="0.3"/>
    <row r="10768" customFormat="1" ht="13.5" x14ac:dyDescent="0.3"/>
    <row r="10769" customFormat="1" ht="13.5" x14ac:dyDescent="0.3"/>
    <row r="10770" customFormat="1" ht="13.5" x14ac:dyDescent="0.3"/>
    <row r="10771" customFormat="1" ht="13.5" x14ac:dyDescent="0.3"/>
    <row r="10772" customFormat="1" ht="13.5" x14ac:dyDescent="0.3"/>
    <row r="10773" customFormat="1" ht="13.5" x14ac:dyDescent="0.3"/>
    <row r="10774" customFormat="1" ht="13.5" x14ac:dyDescent="0.3"/>
    <row r="10775" customFormat="1" ht="13.5" x14ac:dyDescent="0.3"/>
    <row r="10776" customFormat="1" ht="13.5" x14ac:dyDescent="0.3"/>
    <row r="10777" customFormat="1" ht="13.5" x14ac:dyDescent="0.3"/>
    <row r="10778" customFormat="1" ht="13.5" x14ac:dyDescent="0.3"/>
    <row r="10779" customFormat="1" ht="13.5" x14ac:dyDescent="0.3"/>
    <row r="10780" customFormat="1" ht="13.5" x14ac:dyDescent="0.3"/>
    <row r="10781" customFormat="1" ht="13.5" x14ac:dyDescent="0.3"/>
    <row r="10782" customFormat="1" ht="13.5" x14ac:dyDescent="0.3"/>
    <row r="10783" customFormat="1" ht="13.5" x14ac:dyDescent="0.3"/>
    <row r="10784" customFormat="1" ht="13.5" x14ac:dyDescent="0.3"/>
    <row r="10785" customFormat="1" ht="13.5" x14ac:dyDescent="0.3"/>
    <row r="10786" customFormat="1" ht="13.5" x14ac:dyDescent="0.3"/>
    <row r="10787" customFormat="1" ht="13.5" x14ac:dyDescent="0.3"/>
    <row r="10788" customFormat="1" ht="13.5" x14ac:dyDescent="0.3"/>
    <row r="10789" customFormat="1" ht="13.5" x14ac:dyDescent="0.3"/>
    <row r="10790" customFormat="1" ht="13.5" x14ac:dyDescent="0.3"/>
    <row r="10791" customFormat="1" ht="13.5" x14ac:dyDescent="0.3"/>
    <row r="10792" customFormat="1" ht="13.5" x14ac:dyDescent="0.3"/>
    <row r="10793" customFormat="1" ht="13.5" x14ac:dyDescent="0.3"/>
    <row r="10794" customFormat="1" ht="13.5" x14ac:dyDescent="0.3"/>
    <row r="10795" customFormat="1" ht="13.5" x14ac:dyDescent="0.3"/>
    <row r="10796" customFormat="1" ht="13.5" x14ac:dyDescent="0.3"/>
    <row r="10797" customFormat="1" ht="13.5" x14ac:dyDescent="0.3"/>
    <row r="10798" customFormat="1" ht="13.5" x14ac:dyDescent="0.3"/>
    <row r="10799" customFormat="1" ht="13.5" x14ac:dyDescent="0.3"/>
    <row r="10800" customFormat="1" ht="13.5" x14ac:dyDescent="0.3"/>
    <row r="10801" customFormat="1" ht="13.5" x14ac:dyDescent="0.3"/>
    <row r="10802" customFormat="1" ht="13.5" x14ac:dyDescent="0.3"/>
    <row r="10803" customFormat="1" ht="13.5" x14ac:dyDescent="0.3"/>
    <row r="10804" customFormat="1" ht="13.5" x14ac:dyDescent="0.3"/>
    <row r="10805" customFormat="1" ht="13.5" x14ac:dyDescent="0.3"/>
    <row r="10806" customFormat="1" ht="13.5" x14ac:dyDescent="0.3"/>
    <row r="10807" customFormat="1" ht="13.5" x14ac:dyDescent="0.3"/>
    <row r="10808" customFormat="1" ht="13.5" x14ac:dyDescent="0.3"/>
    <row r="10809" customFormat="1" ht="13.5" x14ac:dyDescent="0.3"/>
    <row r="10810" customFormat="1" ht="13.5" x14ac:dyDescent="0.3"/>
    <row r="10811" customFormat="1" ht="13.5" x14ac:dyDescent="0.3"/>
    <row r="10812" customFormat="1" ht="13.5" x14ac:dyDescent="0.3"/>
    <row r="10813" customFormat="1" ht="13.5" x14ac:dyDescent="0.3"/>
    <row r="10814" customFormat="1" ht="13.5" x14ac:dyDescent="0.3"/>
    <row r="10815" customFormat="1" ht="13.5" x14ac:dyDescent="0.3"/>
    <row r="10816" customFormat="1" ht="13.5" x14ac:dyDescent="0.3"/>
    <row r="10817" customFormat="1" ht="13.5" x14ac:dyDescent="0.3"/>
    <row r="10818" customFormat="1" ht="13.5" x14ac:dyDescent="0.3"/>
    <row r="10819" customFormat="1" ht="13.5" x14ac:dyDescent="0.3"/>
    <row r="10820" customFormat="1" ht="13.5" x14ac:dyDescent="0.3"/>
    <row r="10821" customFormat="1" ht="13.5" x14ac:dyDescent="0.3"/>
    <row r="10822" customFormat="1" ht="13.5" x14ac:dyDescent="0.3"/>
    <row r="10823" customFormat="1" ht="13.5" x14ac:dyDescent="0.3"/>
    <row r="10824" customFormat="1" ht="13.5" x14ac:dyDescent="0.3"/>
    <row r="10825" customFormat="1" ht="13.5" x14ac:dyDescent="0.3"/>
    <row r="10826" customFormat="1" ht="13.5" x14ac:dyDescent="0.3"/>
    <row r="10827" customFormat="1" ht="13.5" x14ac:dyDescent="0.3"/>
    <row r="10828" customFormat="1" ht="13.5" x14ac:dyDescent="0.3"/>
    <row r="10829" customFormat="1" ht="13.5" x14ac:dyDescent="0.3"/>
    <row r="10830" customFormat="1" ht="13.5" x14ac:dyDescent="0.3"/>
    <row r="10831" customFormat="1" ht="13.5" x14ac:dyDescent="0.3"/>
    <row r="10832" customFormat="1" ht="13.5" x14ac:dyDescent="0.3"/>
    <row r="10833" customFormat="1" ht="13.5" x14ac:dyDescent="0.3"/>
    <row r="10834" customFormat="1" ht="13.5" x14ac:dyDescent="0.3"/>
    <row r="10835" customFormat="1" ht="13.5" x14ac:dyDescent="0.3"/>
    <row r="10836" customFormat="1" ht="13.5" x14ac:dyDescent="0.3"/>
    <row r="10837" customFormat="1" ht="13.5" x14ac:dyDescent="0.3"/>
    <row r="10838" customFormat="1" ht="13.5" x14ac:dyDescent="0.3"/>
    <row r="10839" customFormat="1" ht="13.5" x14ac:dyDescent="0.3"/>
    <row r="10840" customFormat="1" ht="13.5" x14ac:dyDescent="0.3"/>
    <row r="10841" customFormat="1" ht="13.5" x14ac:dyDescent="0.3"/>
    <row r="10842" customFormat="1" ht="13.5" x14ac:dyDescent="0.3"/>
    <row r="10843" customFormat="1" ht="13.5" x14ac:dyDescent="0.3"/>
    <row r="10844" customFormat="1" ht="13.5" x14ac:dyDescent="0.3"/>
    <row r="10845" customFormat="1" ht="13.5" x14ac:dyDescent="0.3"/>
    <row r="10846" customFormat="1" ht="13.5" x14ac:dyDescent="0.3"/>
    <row r="10847" customFormat="1" ht="13.5" x14ac:dyDescent="0.3"/>
    <row r="10848" customFormat="1" ht="13.5" x14ac:dyDescent="0.3"/>
    <row r="10849" customFormat="1" ht="13.5" x14ac:dyDescent="0.3"/>
    <row r="10850" customFormat="1" ht="13.5" x14ac:dyDescent="0.3"/>
    <row r="10851" customFormat="1" ht="13.5" x14ac:dyDescent="0.3"/>
    <row r="10852" customFormat="1" ht="13.5" x14ac:dyDescent="0.3"/>
    <row r="10853" customFormat="1" ht="13.5" x14ac:dyDescent="0.3"/>
    <row r="10854" customFormat="1" ht="13.5" x14ac:dyDescent="0.3"/>
    <row r="10855" customFormat="1" ht="13.5" x14ac:dyDescent="0.3"/>
    <row r="10856" customFormat="1" ht="13.5" x14ac:dyDescent="0.3"/>
    <row r="10857" customFormat="1" ht="13.5" x14ac:dyDescent="0.3"/>
    <row r="10858" customFormat="1" ht="13.5" x14ac:dyDescent="0.3"/>
    <row r="10859" customFormat="1" ht="13.5" x14ac:dyDescent="0.3"/>
    <row r="10860" customFormat="1" ht="13.5" x14ac:dyDescent="0.3"/>
    <row r="10861" customFormat="1" ht="13.5" x14ac:dyDescent="0.3"/>
    <row r="10862" customFormat="1" ht="13.5" x14ac:dyDescent="0.3"/>
    <row r="10863" customFormat="1" ht="13.5" x14ac:dyDescent="0.3"/>
    <row r="10864" customFormat="1" ht="13.5" x14ac:dyDescent="0.3"/>
    <row r="10865" customFormat="1" ht="13.5" x14ac:dyDescent="0.3"/>
    <row r="10866" customFormat="1" ht="13.5" x14ac:dyDescent="0.3"/>
    <row r="10867" customFormat="1" ht="13.5" x14ac:dyDescent="0.3"/>
    <row r="10868" customFormat="1" ht="13.5" x14ac:dyDescent="0.3"/>
    <row r="10869" customFormat="1" ht="13.5" x14ac:dyDescent="0.3"/>
    <row r="10870" customFormat="1" ht="13.5" x14ac:dyDescent="0.3"/>
    <row r="10871" customFormat="1" ht="13.5" x14ac:dyDescent="0.3"/>
    <row r="10872" customFormat="1" ht="13.5" x14ac:dyDescent="0.3"/>
    <row r="10873" customFormat="1" ht="13.5" x14ac:dyDescent="0.3"/>
    <row r="10874" customFormat="1" ht="13.5" x14ac:dyDescent="0.3"/>
    <row r="10875" customFormat="1" ht="13.5" x14ac:dyDescent="0.3"/>
    <row r="10876" customFormat="1" ht="13.5" x14ac:dyDescent="0.3"/>
    <row r="10877" customFormat="1" ht="13.5" x14ac:dyDescent="0.3"/>
    <row r="10878" customFormat="1" ht="13.5" x14ac:dyDescent="0.3"/>
    <row r="10879" customFormat="1" ht="13.5" x14ac:dyDescent="0.3"/>
    <row r="10880" customFormat="1" ht="13.5" x14ac:dyDescent="0.3"/>
    <row r="10881" customFormat="1" ht="13.5" x14ac:dyDescent="0.3"/>
    <row r="10882" customFormat="1" ht="13.5" x14ac:dyDescent="0.3"/>
    <row r="10883" customFormat="1" ht="13.5" x14ac:dyDescent="0.3"/>
    <row r="10884" customFormat="1" ht="13.5" x14ac:dyDescent="0.3"/>
    <row r="10885" customFormat="1" ht="13.5" x14ac:dyDescent="0.3"/>
    <row r="10886" customFormat="1" ht="13.5" x14ac:dyDescent="0.3"/>
    <row r="10887" customFormat="1" ht="13.5" x14ac:dyDescent="0.3"/>
    <row r="10888" customFormat="1" ht="13.5" x14ac:dyDescent="0.3"/>
    <row r="10889" customFormat="1" ht="13.5" x14ac:dyDescent="0.3"/>
    <row r="10890" customFormat="1" ht="13.5" x14ac:dyDescent="0.3"/>
    <row r="10891" customFormat="1" ht="13.5" x14ac:dyDescent="0.3"/>
    <row r="10892" customFormat="1" ht="13.5" x14ac:dyDescent="0.3"/>
    <row r="10893" customFormat="1" ht="13.5" x14ac:dyDescent="0.3"/>
    <row r="10894" customFormat="1" ht="13.5" x14ac:dyDescent="0.3"/>
    <row r="10895" customFormat="1" ht="13.5" x14ac:dyDescent="0.3"/>
    <row r="10896" customFormat="1" ht="13.5" x14ac:dyDescent="0.3"/>
    <row r="10897" customFormat="1" ht="13.5" x14ac:dyDescent="0.3"/>
    <row r="10898" customFormat="1" ht="13.5" x14ac:dyDescent="0.3"/>
    <row r="10899" customFormat="1" ht="13.5" x14ac:dyDescent="0.3"/>
    <row r="10900" customFormat="1" ht="13.5" x14ac:dyDescent="0.3"/>
    <row r="10901" customFormat="1" ht="13.5" x14ac:dyDescent="0.3"/>
    <row r="10902" customFormat="1" ht="13.5" x14ac:dyDescent="0.3"/>
    <row r="10903" customFormat="1" ht="13.5" x14ac:dyDescent="0.3"/>
    <row r="10904" customFormat="1" ht="13.5" x14ac:dyDescent="0.3"/>
    <row r="10905" customFormat="1" ht="13.5" x14ac:dyDescent="0.3"/>
    <row r="10906" customFormat="1" ht="13.5" x14ac:dyDescent="0.3"/>
    <row r="10907" customFormat="1" ht="13.5" x14ac:dyDescent="0.3"/>
    <row r="10908" customFormat="1" ht="13.5" x14ac:dyDescent="0.3"/>
    <row r="10909" customFormat="1" ht="13.5" x14ac:dyDescent="0.3"/>
    <row r="10910" customFormat="1" ht="13.5" x14ac:dyDescent="0.3"/>
    <row r="10911" customFormat="1" ht="13.5" x14ac:dyDescent="0.3"/>
    <row r="10912" customFormat="1" ht="13.5" x14ac:dyDescent="0.3"/>
    <row r="10913" customFormat="1" ht="13.5" x14ac:dyDescent="0.3"/>
    <row r="10914" customFormat="1" ht="13.5" x14ac:dyDescent="0.3"/>
    <row r="10915" customFormat="1" ht="13.5" x14ac:dyDescent="0.3"/>
    <row r="10916" customFormat="1" ht="13.5" x14ac:dyDescent="0.3"/>
    <row r="10917" customFormat="1" ht="13.5" x14ac:dyDescent="0.3"/>
    <row r="10918" customFormat="1" ht="13.5" x14ac:dyDescent="0.3"/>
    <row r="10919" customFormat="1" ht="13.5" x14ac:dyDescent="0.3"/>
    <row r="10920" customFormat="1" ht="13.5" x14ac:dyDescent="0.3"/>
    <row r="10921" customFormat="1" ht="13.5" x14ac:dyDescent="0.3"/>
    <row r="10922" customFormat="1" ht="13.5" x14ac:dyDescent="0.3"/>
    <row r="10923" customFormat="1" ht="13.5" x14ac:dyDescent="0.3"/>
    <row r="10924" customFormat="1" ht="13.5" x14ac:dyDescent="0.3"/>
    <row r="10925" customFormat="1" ht="13.5" x14ac:dyDescent="0.3"/>
    <row r="10926" customFormat="1" ht="13.5" x14ac:dyDescent="0.3"/>
    <row r="10927" customFormat="1" ht="13.5" x14ac:dyDescent="0.3"/>
    <row r="10928" customFormat="1" ht="13.5" x14ac:dyDescent="0.3"/>
    <row r="10929" customFormat="1" ht="13.5" x14ac:dyDescent="0.3"/>
    <row r="10930" customFormat="1" ht="13.5" x14ac:dyDescent="0.3"/>
    <row r="10931" customFormat="1" ht="13.5" x14ac:dyDescent="0.3"/>
    <row r="10932" customFormat="1" ht="13.5" x14ac:dyDescent="0.3"/>
    <row r="10933" customFormat="1" ht="13.5" x14ac:dyDescent="0.3"/>
    <row r="10934" customFormat="1" ht="13.5" x14ac:dyDescent="0.3"/>
    <row r="10935" customFormat="1" ht="13.5" x14ac:dyDescent="0.3"/>
    <row r="10936" customFormat="1" ht="13.5" x14ac:dyDescent="0.3"/>
    <row r="10937" customFormat="1" ht="13.5" x14ac:dyDescent="0.3"/>
    <row r="10938" customFormat="1" ht="13.5" x14ac:dyDescent="0.3"/>
    <row r="10939" customFormat="1" ht="13.5" x14ac:dyDescent="0.3"/>
    <row r="10940" customFormat="1" ht="13.5" x14ac:dyDescent="0.3"/>
    <row r="10941" customFormat="1" ht="13.5" x14ac:dyDescent="0.3"/>
    <row r="10942" customFormat="1" ht="13.5" x14ac:dyDescent="0.3"/>
    <row r="10943" customFormat="1" ht="13.5" x14ac:dyDescent="0.3"/>
    <row r="10944" customFormat="1" ht="13.5" x14ac:dyDescent="0.3"/>
    <row r="10945" customFormat="1" ht="13.5" x14ac:dyDescent="0.3"/>
    <row r="10946" customFormat="1" ht="13.5" x14ac:dyDescent="0.3"/>
    <row r="10947" customFormat="1" ht="13.5" x14ac:dyDescent="0.3"/>
    <row r="10948" customFormat="1" ht="13.5" x14ac:dyDescent="0.3"/>
    <row r="10949" customFormat="1" ht="13.5" x14ac:dyDescent="0.3"/>
    <row r="10950" customFormat="1" ht="13.5" x14ac:dyDescent="0.3"/>
    <row r="10951" customFormat="1" ht="13.5" x14ac:dyDescent="0.3"/>
    <row r="10952" customFormat="1" ht="13.5" x14ac:dyDescent="0.3"/>
    <row r="10953" customFormat="1" ht="13.5" x14ac:dyDescent="0.3"/>
    <row r="10954" customFormat="1" ht="13.5" x14ac:dyDescent="0.3"/>
    <row r="10955" customFormat="1" ht="13.5" x14ac:dyDescent="0.3"/>
    <row r="10956" customFormat="1" ht="13.5" x14ac:dyDescent="0.3"/>
    <row r="10957" customFormat="1" ht="13.5" x14ac:dyDescent="0.3"/>
    <row r="10958" customFormat="1" ht="13.5" x14ac:dyDescent="0.3"/>
    <row r="10959" customFormat="1" ht="13.5" x14ac:dyDescent="0.3"/>
    <row r="10960" customFormat="1" ht="13.5" x14ac:dyDescent="0.3"/>
    <row r="10961" customFormat="1" ht="13.5" x14ac:dyDescent="0.3"/>
    <row r="10962" customFormat="1" ht="13.5" x14ac:dyDescent="0.3"/>
    <row r="10963" customFormat="1" ht="13.5" x14ac:dyDescent="0.3"/>
    <row r="10964" customFormat="1" ht="13.5" x14ac:dyDescent="0.3"/>
    <row r="10965" customFormat="1" ht="13.5" x14ac:dyDescent="0.3"/>
    <row r="10966" customFormat="1" ht="13.5" x14ac:dyDescent="0.3"/>
    <row r="10967" customFormat="1" ht="13.5" x14ac:dyDescent="0.3"/>
    <row r="10968" customFormat="1" ht="13.5" x14ac:dyDescent="0.3"/>
    <row r="10969" customFormat="1" ht="13.5" x14ac:dyDescent="0.3"/>
    <row r="10970" customFormat="1" ht="13.5" x14ac:dyDescent="0.3"/>
    <row r="10971" customFormat="1" ht="13.5" x14ac:dyDescent="0.3"/>
    <row r="10972" customFormat="1" ht="13.5" x14ac:dyDescent="0.3"/>
    <row r="10973" customFormat="1" ht="13.5" x14ac:dyDescent="0.3"/>
    <row r="10974" customFormat="1" ht="13.5" x14ac:dyDescent="0.3"/>
    <row r="10975" customFormat="1" ht="13.5" x14ac:dyDescent="0.3"/>
    <row r="10976" customFormat="1" ht="13.5" x14ac:dyDescent="0.3"/>
    <row r="10977" customFormat="1" ht="13.5" x14ac:dyDescent="0.3"/>
    <row r="10978" customFormat="1" ht="13.5" x14ac:dyDescent="0.3"/>
    <row r="10979" customFormat="1" ht="13.5" x14ac:dyDescent="0.3"/>
    <row r="10980" customFormat="1" ht="13.5" x14ac:dyDescent="0.3"/>
    <row r="10981" customFormat="1" ht="13.5" x14ac:dyDescent="0.3"/>
    <row r="10982" customFormat="1" ht="13.5" x14ac:dyDescent="0.3"/>
    <row r="10983" customFormat="1" ht="13.5" x14ac:dyDescent="0.3"/>
    <row r="10984" customFormat="1" ht="13.5" x14ac:dyDescent="0.3"/>
    <row r="10985" customFormat="1" ht="13.5" x14ac:dyDescent="0.3"/>
    <row r="10986" customFormat="1" ht="13.5" x14ac:dyDescent="0.3"/>
    <row r="10987" customFormat="1" ht="13.5" x14ac:dyDescent="0.3"/>
    <row r="10988" customFormat="1" ht="13.5" x14ac:dyDescent="0.3"/>
    <row r="10989" customFormat="1" ht="13.5" x14ac:dyDescent="0.3"/>
    <row r="10990" customFormat="1" ht="13.5" x14ac:dyDescent="0.3"/>
    <row r="10991" customFormat="1" ht="13.5" x14ac:dyDescent="0.3"/>
    <row r="10992" customFormat="1" ht="13.5" x14ac:dyDescent="0.3"/>
    <row r="10993" customFormat="1" ht="13.5" x14ac:dyDescent="0.3"/>
    <row r="10994" customFormat="1" ht="13.5" x14ac:dyDescent="0.3"/>
    <row r="10995" customFormat="1" ht="13.5" x14ac:dyDescent="0.3"/>
    <row r="10996" customFormat="1" ht="13.5" x14ac:dyDescent="0.3"/>
    <row r="10997" customFormat="1" ht="13.5" x14ac:dyDescent="0.3"/>
    <row r="10998" customFormat="1" ht="13.5" x14ac:dyDescent="0.3"/>
    <row r="10999" customFormat="1" ht="13.5" x14ac:dyDescent="0.3"/>
    <row r="11000" customFormat="1" ht="13.5" x14ac:dyDescent="0.3"/>
    <row r="11001" customFormat="1" ht="13.5" x14ac:dyDescent="0.3"/>
    <row r="11002" customFormat="1" ht="13.5" x14ac:dyDescent="0.3"/>
    <row r="11003" customFormat="1" ht="13.5" x14ac:dyDescent="0.3"/>
    <row r="11004" customFormat="1" ht="13.5" x14ac:dyDescent="0.3"/>
    <row r="11005" customFormat="1" ht="13.5" x14ac:dyDescent="0.3"/>
    <row r="11006" customFormat="1" ht="13.5" x14ac:dyDescent="0.3"/>
    <row r="11007" customFormat="1" ht="13.5" x14ac:dyDescent="0.3"/>
    <row r="11008" customFormat="1" ht="13.5" x14ac:dyDescent="0.3"/>
    <row r="11009" customFormat="1" ht="13.5" x14ac:dyDescent="0.3"/>
    <row r="11010" customFormat="1" ht="13.5" x14ac:dyDescent="0.3"/>
    <row r="11011" customFormat="1" ht="13.5" x14ac:dyDescent="0.3"/>
    <row r="11012" customFormat="1" ht="13.5" x14ac:dyDescent="0.3"/>
    <row r="11013" customFormat="1" ht="13.5" x14ac:dyDescent="0.3"/>
    <row r="11014" customFormat="1" ht="13.5" x14ac:dyDescent="0.3"/>
    <row r="11015" customFormat="1" ht="13.5" x14ac:dyDescent="0.3"/>
    <row r="11016" customFormat="1" ht="13.5" x14ac:dyDescent="0.3"/>
    <row r="11017" customFormat="1" ht="13.5" x14ac:dyDescent="0.3"/>
    <row r="11018" customFormat="1" ht="13.5" x14ac:dyDescent="0.3"/>
    <row r="11019" customFormat="1" ht="13.5" x14ac:dyDescent="0.3"/>
    <row r="11020" customFormat="1" ht="13.5" x14ac:dyDescent="0.3"/>
    <row r="11021" customFormat="1" ht="13.5" x14ac:dyDescent="0.3"/>
    <row r="11022" customFormat="1" ht="13.5" x14ac:dyDescent="0.3"/>
    <row r="11023" customFormat="1" ht="13.5" x14ac:dyDescent="0.3"/>
    <row r="11024" customFormat="1" ht="13.5" x14ac:dyDescent="0.3"/>
    <row r="11025" customFormat="1" ht="13.5" x14ac:dyDescent="0.3"/>
    <row r="11026" customFormat="1" ht="13.5" x14ac:dyDescent="0.3"/>
    <row r="11027" customFormat="1" ht="13.5" x14ac:dyDescent="0.3"/>
    <row r="11028" customFormat="1" ht="13.5" x14ac:dyDescent="0.3"/>
    <row r="11029" customFormat="1" ht="13.5" x14ac:dyDescent="0.3"/>
    <row r="11030" customFormat="1" ht="13.5" x14ac:dyDescent="0.3"/>
    <row r="11031" customFormat="1" ht="13.5" x14ac:dyDescent="0.3"/>
    <row r="11032" customFormat="1" ht="13.5" x14ac:dyDescent="0.3"/>
    <row r="11033" customFormat="1" ht="13.5" x14ac:dyDescent="0.3"/>
    <row r="11034" customFormat="1" ht="13.5" x14ac:dyDescent="0.3"/>
    <row r="11035" customFormat="1" ht="13.5" x14ac:dyDescent="0.3"/>
    <row r="11036" customFormat="1" ht="13.5" x14ac:dyDescent="0.3"/>
    <row r="11037" customFormat="1" ht="13.5" x14ac:dyDescent="0.3"/>
    <row r="11038" customFormat="1" ht="13.5" x14ac:dyDescent="0.3"/>
    <row r="11039" customFormat="1" ht="13.5" x14ac:dyDescent="0.3"/>
    <row r="11040" customFormat="1" ht="13.5" x14ac:dyDescent="0.3"/>
    <row r="11041" customFormat="1" ht="13.5" x14ac:dyDescent="0.3"/>
    <row r="11042" customFormat="1" ht="13.5" x14ac:dyDescent="0.3"/>
    <row r="11043" customFormat="1" ht="13.5" x14ac:dyDescent="0.3"/>
    <row r="11044" customFormat="1" ht="13.5" x14ac:dyDescent="0.3"/>
    <row r="11045" customFormat="1" ht="13.5" x14ac:dyDescent="0.3"/>
    <row r="11046" customFormat="1" ht="13.5" x14ac:dyDescent="0.3"/>
    <row r="11047" customFormat="1" ht="13.5" x14ac:dyDescent="0.3"/>
    <row r="11048" customFormat="1" ht="13.5" x14ac:dyDescent="0.3"/>
    <row r="11049" customFormat="1" ht="13.5" x14ac:dyDescent="0.3"/>
    <row r="11050" customFormat="1" ht="13.5" x14ac:dyDescent="0.3"/>
    <row r="11051" customFormat="1" ht="13.5" x14ac:dyDescent="0.3"/>
    <row r="11052" customFormat="1" ht="13.5" x14ac:dyDescent="0.3"/>
    <row r="11053" customFormat="1" ht="13.5" x14ac:dyDescent="0.3"/>
    <row r="11054" customFormat="1" ht="13.5" x14ac:dyDescent="0.3"/>
    <row r="11055" customFormat="1" ht="13.5" x14ac:dyDescent="0.3"/>
    <row r="11056" customFormat="1" ht="13.5" x14ac:dyDescent="0.3"/>
    <row r="11057" customFormat="1" ht="13.5" x14ac:dyDescent="0.3"/>
    <row r="11058" customFormat="1" ht="13.5" x14ac:dyDescent="0.3"/>
    <row r="11059" customFormat="1" ht="13.5" x14ac:dyDescent="0.3"/>
    <row r="11060" customFormat="1" ht="13.5" x14ac:dyDescent="0.3"/>
    <row r="11061" customFormat="1" ht="13.5" x14ac:dyDescent="0.3"/>
    <row r="11062" customFormat="1" ht="13.5" x14ac:dyDescent="0.3"/>
    <row r="11063" customFormat="1" ht="13.5" x14ac:dyDescent="0.3"/>
    <row r="11064" customFormat="1" ht="13.5" x14ac:dyDescent="0.3"/>
    <row r="11065" customFormat="1" ht="13.5" x14ac:dyDescent="0.3"/>
    <row r="11066" customFormat="1" ht="13.5" x14ac:dyDescent="0.3"/>
    <row r="11067" customFormat="1" ht="13.5" x14ac:dyDescent="0.3"/>
    <row r="11068" customFormat="1" ht="13.5" x14ac:dyDescent="0.3"/>
    <row r="11069" customFormat="1" ht="13.5" x14ac:dyDescent="0.3"/>
    <row r="11070" customFormat="1" ht="13.5" x14ac:dyDescent="0.3"/>
    <row r="11071" customFormat="1" ht="13.5" x14ac:dyDescent="0.3"/>
    <row r="11072" customFormat="1" ht="13.5" x14ac:dyDescent="0.3"/>
    <row r="11073" customFormat="1" ht="13.5" x14ac:dyDescent="0.3"/>
    <row r="11074" customFormat="1" ht="13.5" x14ac:dyDescent="0.3"/>
    <row r="11075" customFormat="1" ht="13.5" x14ac:dyDescent="0.3"/>
    <row r="11076" customFormat="1" ht="13.5" x14ac:dyDescent="0.3"/>
    <row r="11077" customFormat="1" ht="13.5" x14ac:dyDescent="0.3"/>
    <row r="11078" customFormat="1" ht="13.5" x14ac:dyDescent="0.3"/>
    <row r="11079" customFormat="1" ht="13.5" x14ac:dyDescent="0.3"/>
    <row r="11080" customFormat="1" ht="13.5" x14ac:dyDescent="0.3"/>
    <row r="11081" customFormat="1" ht="13.5" x14ac:dyDescent="0.3"/>
    <row r="11082" customFormat="1" ht="13.5" x14ac:dyDescent="0.3"/>
    <row r="11083" customFormat="1" ht="13.5" x14ac:dyDescent="0.3"/>
    <row r="11084" customFormat="1" ht="13.5" x14ac:dyDescent="0.3"/>
    <row r="11085" customFormat="1" ht="13.5" x14ac:dyDescent="0.3"/>
    <row r="11086" customFormat="1" ht="13.5" x14ac:dyDescent="0.3"/>
    <row r="11087" customFormat="1" ht="13.5" x14ac:dyDescent="0.3"/>
    <row r="11088" customFormat="1" ht="13.5" x14ac:dyDescent="0.3"/>
    <row r="11089" customFormat="1" ht="13.5" x14ac:dyDescent="0.3"/>
    <row r="11090" customFormat="1" ht="13.5" x14ac:dyDescent="0.3"/>
    <row r="11091" customFormat="1" ht="13.5" x14ac:dyDescent="0.3"/>
    <row r="11092" customFormat="1" ht="13.5" x14ac:dyDescent="0.3"/>
    <row r="11093" customFormat="1" ht="13.5" x14ac:dyDescent="0.3"/>
    <row r="11094" customFormat="1" ht="13.5" x14ac:dyDescent="0.3"/>
    <row r="11095" customFormat="1" ht="13.5" x14ac:dyDescent="0.3"/>
    <row r="11096" customFormat="1" ht="13.5" x14ac:dyDescent="0.3"/>
    <row r="11097" customFormat="1" ht="13.5" x14ac:dyDescent="0.3"/>
    <row r="11098" customFormat="1" ht="13.5" x14ac:dyDescent="0.3"/>
    <row r="11099" customFormat="1" ht="13.5" x14ac:dyDescent="0.3"/>
    <row r="11100" customFormat="1" ht="13.5" x14ac:dyDescent="0.3"/>
    <row r="11101" customFormat="1" ht="13.5" x14ac:dyDescent="0.3"/>
    <row r="11102" customFormat="1" ht="13.5" x14ac:dyDescent="0.3"/>
    <row r="11103" customFormat="1" ht="13.5" x14ac:dyDescent="0.3"/>
    <row r="11104" customFormat="1" ht="13.5" x14ac:dyDescent="0.3"/>
    <row r="11105" customFormat="1" ht="13.5" x14ac:dyDescent="0.3"/>
    <row r="11106" customFormat="1" ht="13.5" x14ac:dyDescent="0.3"/>
    <row r="11107" customFormat="1" ht="13.5" x14ac:dyDescent="0.3"/>
    <row r="11108" customFormat="1" ht="13.5" x14ac:dyDescent="0.3"/>
    <row r="11109" customFormat="1" ht="13.5" x14ac:dyDescent="0.3"/>
    <row r="11110" customFormat="1" ht="13.5" x14ac:dyDescent="0.3"/>
    <row r="11111" customFormat="1" ht="13.5" x14ac:dyDescent="0.3"/>
    <row r="11112" customFormat="1" ht="13.5" x14ac:dyDescent="0.3"/>
    <row r="11113" customFormat="1" ht="13.5" x14ac:dyDescent="0.3"/>
    <row r="11114" customFormat="1" ht="13.5" x14ac:dyDescent="0.3"/>
    <row r="11115" customFormat="1" ht="13.5" x14ac:dyDescent="0.3"/>
    <row r="11116" customFormat="1" ht="13.5" x14ac:dyDescent="0.3"/>
    <row r="11117" customFormat="1" ht="13.5" x14ac:dyDescent="0.3"/>
    <row r="11118" customFormat="1" ht="13.5" x14ac:dyDescent="0.3"/>
    <row r="11119" customFormat="1" ht="13.5" x14ac:dyDescent="0.3"/>
    <row r="11120" customFormat="1" ht="13.5" x14ac:dyDescent="0.3"/>
    <row r="11121" customFormat="1" ht="13.5" x14ac:dyDescent="0.3"/>
    <row r="11122" customFormat="1" ht="13.5" x14ac:dyDescent="0.3"/>
    <row r="11123" customFormat="1" ht="13.5" x14ac:dyDescent="0.3"/>
    <row r="11124" customFormat="1" ht="13.5" x14ac:dyDescent="0.3"/>
    <row r="11125" customFormat="1" ht="13.5" x14ac:dyDescent="0.3"/>
    <row r="11126" customFormat="1" ht="13.5" x14ac:dyDescent="0.3"/>
    <row r="11127" customFormat="1" ht="13.5" x14ac:dyDescent="0.3"/>
    <row r="11128" customFormat="1" ht="13.5" x14ac:dyDescent="0.3"/>
    <row r="11129" customFormat="1" ht="13.5" x14ac:dyDescent="0.3"/>
    <row r="11130" customFormat="1" ht="13.5" x14ac:dyDescent="0.3"/>
    <row r="11131" customFormat="1" ht="13.5" x14ac:dyDescent="0.3"/>
    <row r="11132" customFormat="1" ht="13.5" x14ac:dyDescent="0.3"/>
    <row r="11133" customFormat="1" ht="13.5" x14ac:dyDescent="0.3"/>
    <row r="11134" customFormat="1" ht="13.5" x14ac:dyDescent="0.3"/>
    <row r="11135" customFormat="1" ht="13.5" x14ac:dyDescent="0.3"/>
    <row r="11136" customFormat="1" ht="13.5" x14ac:dyDescent="0.3"/>
    <row r="11137" customFormat="1" ht="13.5" x14ac:dyDescent="0.3"/>
    <row r="11138" customFormat="1" ht="13.5" x14ac:dyDescent="0.3"/>
    <row r="11139" customFormat="1" ht="13.5" x14ac:dyDescent="0.3"/>
    <row r="11140" customFormat="1" ht="13.5" x14ac:dyDescent="0.3"/>
    <row r="11141" customFormat="1" ht="13.5" x14ac:dyDescent="0.3"/>
    <row r="11142" customFormat="1" ht="13.5" x14ac:dyDescent="0.3"/>
    <row r="11143" customFormat="1" ht="13.5" x14ac:dyDescent="0.3"/>
    <row r="11144" customFormat="1" ht="13.5" x14ac:dyDescent="0.3"/>
    <row r="11145" customFormat="1" ht="13.5" x14ac:dyDescent="0.3"/>
    <row r="11146" customFormat="1" ht="13.5" x14ac:dyDescent="0.3"/>
    <row r="11147" customFormat="1" ht="13.5" x14ac:dyDescent="0.3"/>
    <row r="11148" customFormat="1" ht="13.5" x14ac:dyDescent="0.3"/>
    <row r="11149" customFormat="1" ht="13.5" x14ac:dyDescent="0.3"/>
    <row r="11150" customFormat="1" ht="13.5" x14ac:dyDescent="0.3"/>
    <row r="11151" customFormat="1" ht="13.5" x14ac:dyDescent="0.3"/>
    <row r="11152" customFormat="1" ht="13.5" x14ac:dyDescent="0.3"/>
    <row r="11153" customFormat="1" ht="13.5" x14ac:dyDescent="0.3"/>
    <row r="11154" customFormat="1" ht="13.5" x14ac:dyDescent="0.3"/>
    <row r="11155" customFormat="1" ht="13.5" x14ac:dyDescent="0.3"/>
    <row r="11156" customFormat="1" ht="13.5" x14ac:dyDescent="0.3"/>
    <row r="11157" customFormat="1" ht="13.5" x14ac:dyDescent="0.3"/>
    <row r="11158" customFormat="1" ht="13.5" x14ac:dyDescent="0.3"/>
    <row r="11159" customFormat="1" ht="13.5" x14ac:dyDescent="0.3"/>
    <row r="11160" customFormat="1" ht="13.5" x14ac:dyDescent="0.3"/>
    <row r="11161" customFormat="1" ht="13.5" x14ac:dyDescent="0.3"/>
    <row r="11162" customFormat="1" ht="13.5" x14ac:dyDescent="0.3"/>
    <row r="11163" customFormat="1" ht="13.5" x14ac:dyDescent="0.3"/>
    <row r="11164" customFormat="1" ht="13.5" x14ac:dyDescent="0.3"/>
    <row r="11165" customFormat="1" ht="13.5" x14ac:dyDescent="0.3"/>
    <row r="11166" customFormat="1" ht="13.5" x14ac:dyDescent="0.3"/>
    <row r="11167" customFormat="1" ht="13.5" x14ac:dyDescent="0.3"/>
    <row r="11168" customFormat="1" ht="13.5" x14ac:dyDescent="0.3"/>
    <row r="11169" customFormat="1" ht="13.5" x14ac:dyDescent="0.3"/>
    <row r="11170" customFormat="1" ht="13.5" x14ac:dyDescent="0.3"/>
    <row r="11171" customFormat="1" ht="13.5" x14ac:dyDescent="0.3"/>
    <row r="11172" customFormat="1" ht="13.5" x14ac:dyDescent="0.3"/>
    <row r="11173" customFormat="1" ht="13.5" x14ac:dyDescent="0.3"/>
    <row r="11174" customFormat="1" ht="13.5" x14ac:dyDescent="0.3"/>
    <row r="11175" customFormat="1" ht="13.5" x14ac:dyDescent="0.3"/>
    <row r="11176" customFormat="1" ht="13.5" x14ac:dyDescent="0.3"/>
    <row r="11177" customFormat="1" ht="13.5" x14ac:dyDescent="0.3"/>
    <row r="11178" customFormat="1" ht="13.5" x14ac:dyDescent="0.3"/>
    <row r="11179" customFormat="1" ht="13.5" x14ac:dyDescent="0.3"/>
    <row r="11180" customFormat="1" ht="13.5" x14ac:dyDescent="0.3"/>
    <row r="11181" customFormat="1" ht="13.5" x14ac:dyDescent="0.3"/>
    <row r="11182" customFormat="1" ht="13.5" x14ac:dyDescent="0.3"/>
    <row r="11183" customFormat="1" ht="13.5" x14ac:dyDescent="0.3"/>
    <row r="11184" customFormat="1" ht="13.5" x14ac:dyDescent="0.3"/>
    <row r="11185" customFormat="1" ht="13.5" x14ac:dyDescent="0.3"/>
    <row r="11186" customFormat="1" ht="13.5" x14ac:dyDescent="0.3"/>
    <row r="11187" customFormat="1" ht="13.5" x14ac:dyDescent="0.3"/>
    <row r="11188" customFormat="1" ht="13.5" x14ac:dyDescent="0.3"/>
    <row r="11189" customFormat="1" ht="13.5" x14ac:dyDescent="0.3"/>
    <row r="11190" customFormat="1" ht="13.5" x14ac:dyDescent="0.3"/>
    <row r="11191" customFormat="1" ht="13.5" x14ac:dyDescent="0.3"/>
    <row r="11192" customFormat="1" ht="13.5" x14ac:dyDescent="0.3"/>
    <row r="11193" customFormat="1" ht="13.5" x14ac:dyDescent="0.3"/>
    <row r="11194" customFormat="1" ht="13.5" x14ac:dyDescent="0.3"/>
    <row r="11195" customFormat="1" ht="13.5" x14ac:dyDescent="0.3"/>
    <row r="11196" customFormat="1" ht="13.5" x14ac:dyDescent="0.3"/>
    <row r="11197" customFormat="1" ht="13.5" x14ac:dyDescent="0.3"/>
    <row r="11198" customFormat="1" ht="13.5" x14ac:dyDescent="0.3"/>
    <row r="11199" customFormat="1" ht="13.5" x14ac:dyDescent="0.3"/>
    <row r="11200" customFormat="1" ht="13.5" x14ac:dyDescent="0.3"/>
    <row r="11201" customFormat="1" ht="13.5" x14ac:dyDescent="0.3"/>
    <row r="11202" customFormat="1" ht="13.5" x14ac:dyDescent="0.3"/>
    <row r="11203" customFormat="1" ht="13.5" x14ac:dyDescent="0.3"/>
    <row r="11204" customFormat="1" ht="13.5" x14ac:dyDescent="0.3"/>
    <row r="11205" customFormat="1" ht="13.5" x14ac:dyDescent="0.3"/>
    <row r="11206" customFormat="1" ht="13.5" x14ac:dyDescent="0.3"/>
    <row r="11207" customFormat="1" ht="13.5" x14ac:dyDescent="0.3"/>
    <row r="11208" customFormat="1" ht="13.5" x14ac:dyDescent="0.3"/>
    <row r="11209" customFormat="1" ht="13.5" x14ac:dyDescent="0.3"/>
    <row r="11210" customFormat="1" ht="13.5" x14ac:dyDescent="0.3"/>
    <row r="11211" customFormat="1" ht="13.5" x14ac:dyDescent="0.3"/>
    <row r="11212" customFormat="1" ht="13.5" x14ac:dyDescent="0.3"/>
    <row r="11213" customFormat="1" ht="13.5" x14ac:dyDescent="0.3"/>
    <row r="11214" customFormat="1" ht="13.5" x14ac:dyDescent="0.3"/>
    <row r="11215" customFormat="1" ht="13.5" x14ac:dyDescent="0.3"/>
    <row r="11216" customFormat="1" ht="13.5" x14ac:dyDescent="0.3"/>
    <row r="11217" customFormat="1" ht="13.5" x14ac:dyDescent="0.3"/>
    <row r="11218" customFormat="1" ht="13.5" x14ac:dyDescent="0.3"/>
    <row r="11219" customFormat="1" ht="13.5" x14ac:dyDescent="0.3"/>
    <row r="11220" customFormat="1" ht="13.5" x14ac:dyDescent="0.3"/>
    <row r="11221" customFormat="1" ht="13.5" x14ac:dyDescent="0.3"/>
    <row r="11222" customFormat="1" ht="13.5" x14ac:dyDescent="0.3"/>
    <row r="11223" customFormat="1" ht="13.5" x14ac:dyDescent="0.3"/>
    <row r="11224" customFormat="1" ht="13.5" x14ac:dyDescent="0.3"/>
    <row r="11225" customFormat="1" ht="13.5" x14ac:dyDescent="0.3"/>
    <row r="11226" customFormat="1" ht="13.5" x14ac:dyDescent="0.3"/>
    <row r="11227" customFormat="1" ht="13.5" x14ac:dyDescent="0.3"/>
    <row r="11228" customFormat="1" ht="13.5" x14ac:dyDescent="0.3"/>
    <row r="11229" customFormat="1" ht="13.5" x14ac:dyDescent="0.3"/>
    <row r="11230" customFormat="1" ht="13.5" x14ac:dyDescent="0.3"/>
    <row r="11231" customFormat="1" ht="13.5" x14ac:dyDescent="0.3"/>
    <row r="11232" customFormat="1" ht="13.5" x14ac:dyDescent="0.3"/>
    <row r="11233" customFormat="1" ht="13.5" x14ac:dyDescent="0.3"/>
    <row r="11234" customFormat="1" ht="13.5" x14ac:dyDescent="0.3"/>
    <row r="11235" customFormat="1" ht="13.5" x14ac:dyDescent="0.3"/>
    <row r="11236" customFormat="1" ht="13.5" x14ac:dyDescent="0.3"/>
    <row r="11237" customFormat="1" ht="13.5" x14ac:dyDescent="0.3"/>
    <row r="11238" customFormat="1" ht="13.5" x14ac:dyDescent="0.3"/>
    <row r="11239" customFormat="1" ht="13.5" x14ac:dyDescent="0.3"/>
    <row r="11240" customFormat="1" ht="13.5" x14ac:dyDescent="0.3"/>
    <row r="11241" customFormat="1" ht="13.5" x14ac:dyDescent="0.3"/>
    <row r="11242" customFormat="1" ht="13.5" x14ac:dyDescent="0.3"/>
    <row r="11243" customFormat="1" ht="13.5" x14ac:dyDescent="0.3"/>
    <row r="11244" customFormat="1" ht="13.5" x14ac:dyDescent="0.3"/>
    <row r="11245" customFormat="1" ht="13.5" x14ac:dyDescent="0.3"/>
    <row r="11246" customFormat="1" ht="13.5" x14ac:dyDescent="0.3"/>
    <row r="11247" customFormat="1" ht="13.5" x14ac:dyDescent="0.3"/>
    <row r="11248" customFormat="1" ht="13.5" x14ac:dyDescent="0.3"/>
    <row r="11249" customFormat="1" ht="13.5" x14ac:dyDescent="0.3"/>
    <row r="11250" customFormat="1" ht="13.5" x14ac:dyDescent="0.3"/>
    <row r="11251" customFormat="1" ht="13.5" x14ac:dyDescent="0.3"/>
    <row r="11252" customFormat="1" ht="13.5" x14ac:dyDescent="0.3"/>
    <row r="11253" customFormat="1" ht="13.5" x14ac:dyDescent="0.3"/>
    <row r="11254" customFormat="1" ht="13.5" x14ac:dyDescent="0.3"/>
    <row r="11255" customFormat="1" ht="13.5" x14ac:dyDescent="0.3"/>
    <row r="11256" customFormat="1" ht="13.5" x14ac:dyDescent="0.3"/>
    <row r="11257" customFormat="1" ht="13.5" x14ac:dyDescent="0.3"/>
    <row r="11258" customFormat="1" ht="13.5" x14ac:dyDescent="0.3"/>
    <row r="11259" customFormat="1" ht="13.5" x14ac:dyDescent="0.3"/>
    <row r="11260" customFormat="1" ht="13.5" x14ac:dyDescent="0.3"/>
    <row r="11261" customFormat="1" ht="13.5" x14ac:dyDescent="0.3"/>
    <row r="11262" customFormat="1" ht="13.5" x14ac:dyDescent="0.3"/>
    <row r="11263" customFormat="1" ht="13.5" x14ac:dyDescent="0.3"/>
    <row r="11264" customFormat="1" ht="13.5" x14ac:dyDescent="0.3"/>
    <row r="11265" customFormat="1" ht="13.5" x14ac:dyDescent="0.3"/>
    <row r="11266" customFormat="1" ht="13.5" x14ac:dyDescent="0.3"/>
    <row r="11267" customFormat="1" ht="13.5" x14ac:dyDescent="0.3"/>
    <row r="11268" customFormat="1" ht="13.5" x14ac:dyDescent="0.3"/>
    <row r="11269" customFormat="1" ht="13.5" x14ac:dyDescent="0.3"/>
    <row r="11270" customFormat="1" ht="13.5" x14ac:dyDescent="0.3"/>
    <row r="11271" customFormat="1" ht="13.5" x14ac:dyDescent="0.3"/>
    <row r="11272" customFormat="1" ht="13.5" x14ac:dyDescent="0.3"/>
    <row r="11273" customFormat="1" ht="13.5" x14ac:dyDescent="0.3"/>
    <row r="11274" customFormat="1" ht="13.5" x14ac:dyDescent="0.3"/>
    <row r="11275" customFormat="1" ht="13.5" x14ac:dyDescent="0.3"/>
    <row r="11276" customFormat="1" ht="13.5" x14ac:dyDescent="0.3"/>
    <row r="11277" customFormat="1" ht="13.5" x14ac:dyDescent="0.3"/>
    <row r="11278" customFormat="1" ht="13.5" x14ac:dyDescent="0.3"/>
    <row r="11279" customFormat="1" ht="13.5" x14ac:dyDescent="0.3"/>
    <row r="11280" customFormat="1" ht="13.5" x14ac:dyDescent="0.3"/>
    <row r="11281" customFormat="1" ht="13.5" x14ac:dyDescent="0.3"/>
    <row r="11282" customFormat="1" ht="13.5" x14ac:dyDescent="0.3"/>
    <row r="11283" customFormat="1" ht="13.5" x14ac:dyDescent="0.3"/>
    <row r="11284" customFormat="1" ht="13.5" x14ac:dyDescent="0.3"/>
    <row r="11285" customFormat="1" ht="13.5" x14ac:dyDescent="0.3"/>
    <row r="11286" customFormat="1" ht="13.5" x14ac:dyDescent="0.3"/>
    <row r="11287" customFormat="1" ht="13.5" x14ac:dyDescent="0.3"/>
    <row r="11288" customFormat="1" ht="13.5" x14ac:dyDescent="0.3"/>
    <row r="11289" customFormat="1" ht="13.5" x14ac:dyDescent="0.3"/>
    <row r="11290" customFormat="1" ht="13.5" x14ac:dyDescent="0.3"/>
    <row r="11291" customFormat="1" ht="13.5" x14ac:dyDescent="0.3"/>
    <row r="11292" customFormat="1" ht="13.5" x14ac:dyDescent="0.3"/>
    <row r="11293" customFormat="1" ht="13.5" x14ac:dyDescent="0.3"/>
    <row r="11294" customFormat="1" ht="13.5" x14ac:dyDescent="0.3"/>
    <row r="11295" customFormat="1" ht="13.5" x14ac:dyDescent="0.3"/>
    <row r="11296" customFormat="1" ht="13.5" x14ac:dyDescent="0.3"/>
    <row r="11297" customFormat="1" ht="13.5" x14ac:dyDescent="0.3"/>
    <row r="11298" customFormat="1" ht="13.5" x14ac:dyDescent="0.3"/>
    <row r="11299" customFormat="1" ht="13.5" x14ac:dyDescent="0.3"/>
    <row r="11300" customFormat="1" ht="13.5" x14ac:dyDescent="0.3"/>
    <row r="11301" customFormat="1" ht="13.5" x14ac:dyDescent="0.3"/>
    <row r="11302" customFormat="1" ht="13.5" x14ac:dyDescent="0.3"/>
    <row r="11303" customFormat="1" ht="13.5" x14ac:dyDescent="0.3"/>
    <row r="11304" customFormat="1" ht="13.5" x14ac:dyDescent="0.3"/>
    <row r="11305" customFormat="1" ht="13.5" x14ac:dyDescent="0.3"/>
    <row r="11306" customFormat="1" ht="13.5" x14ac:dyDescent="0.3"/>
    <row r="11307" customFormat="1" ht="13.5" x14ac:dyDescent="0.3"/>
    <row r="11308" customFormat="1" ht="13.5" x14ac:dyDescent="0.3"/>
    <row r="11309" customFormat="1" ht="13.5" x14ac:dyDescent="0.3"/>
    <row r="11310" customFormat="1" ht="13.5" x14ac:dyDescent="0.3"/>
    <row r="11311" customFormat="1" ht="13.5" x14ac:dyDescent="0.3"/>
    <row r="11312" customFormat="1" ht="13.5" x14ac:dyDescent="0.3"/>
    <row r="11313" customFormat="1" ht="13.5" x14ac:dyDescent="0.3"/>
    <row r="11314" customFormat="1" ht="13.5" x14ac:dyDescent="0.3"/>
    <row r="11315" customFormat="1" ht="13.5" x14ac:dyDescent="0.3"/>
    <row r="11316" customFormat="1" ht="13.5" x14ac:dyDescent="0.3"/>
    <row r="11317" customFormat="1" ht="13.5" x14ac:dyDescent="0.3"/>
    <row r="11318" customFormat="1" ht="13.5" x14ac:dyDescent="0.3"/>
    <row r="11319" customFormat="1" ht="13.5" x14ac:dyDescent="0.3"/>
    <row r="11320" customFormat="1" ht="13.5" x14ac:dyDescent="0.3"/>
    <row r="11321" customFormat="1" ht="13.5" x14ac:dyDescent="0.3"/>
    <row r="11322" customFormat="1" ht="13.5" x14ac:dyDescent="0.3"/>
    <row r="11323" customFormat="1" ht="13.5" x14ac:dyDescent="0.3"/>
    <row r="11324" customFormat="1" ht="13.5" x14ac:dyDescent="0.3"/>
    <row r="11325" customFormat="1" ht="13.5" x14ac:dyDescent="0.3"/>
    <row r="11326" customFormat="1" ht="13.5" x14ac:dyDescent="0.3"/>
    <row r="11327" customFormat="1" ht="13.5" x14ac:dyDescent="0.3"/>
    <row r="11328" customFormat="1" ht="13.5" x14ac:dyDescent="0.3"/>
    <row r="11329" customFormat="1" ht="13.5" x14ac:dyDescent="0.3"/>
    <row r="11330" customFormat="1" ht="13.5" x14ac:dyDescent="0.3"/>
    <row r="11331" customFormat="1" ht="13.5" x14ac:dyDescent="0.3"/>
    <row r="11332" customFormat="1" ht="13.5" x14ac:dyDescent="0.3"/>
    <row r="11333" customFormat="1" ht="13.5" x14ac:dyDescent="0.3"/>
    <row r="11334" customFormat="1" ht="13.5" x14ac:dyDescent="0.3"/>
    <row r="11335" customFormat="1" ht="13.5" x14ac:dyDescent="0.3"/>
    <row r="11336" customFormat="1" ht="13.5" x14ac:dyDescent="0.3"/>
    <row r="11337" customFormat="1" ht="13.5" x14ac:dyDescent="0.3"/>
    <row r="11338" customFormat="1" ht="13.5" x14ac:dyDescent="0.3"/>
    <row r="11339" customFormat="1" ht="13.5" x14ac:dyDescent="0.3"/>
    <row r="11340" customFormat="1" ht="13.5" x14ac:dyDescent="0.3"/>
    <row r="11341" customFormat="1" ht="13.5" x14ac:dyDescent="0.3"/>
    <row r="11342" customFormat="1" ht="13.5" x14ac:dyDescent="0.3"/>
    <row r="11343" customFormat="1" ht="13.5" x14ac:dyDescent="0.3"/>
    <row r="11344" customFormat="1" ht="13.5" x14ac:dyDescent="0.3"/>
    <row r="11345" customFormat="1" ht="13.5" x14ac:dyDescent="0.3"/>
    <row r="11346" customFormat="1" ht="13.5" x14ac:dyDescent="0.3"/>
    <row r="11347" customFormat="1" ht="13.5" x14ac:dyDescent="0.3"/>
    <row r="11348" customFormat="1" ht="13.5" x14ac:dyDescent="0.3"/>
    <row r="11349" customFormat="1" ht="13.5" x14ac:dyDescent="0.3"/>
    <row r="11350" customFormat="1" ht="13.5" x14ac:dyDescent="0.3"/>
    <row r="11351" customFormat="1" ht="13.5" x14ac:dyDescent="0.3"/>
    <row r="11352" customFormat="1" ht="13.5" x14ac:dyDescent="0.3"/>
    <row r="11353" customFormat="1" ht="13.5" x14ac:dyDescent="0.3"/>
    <row r="11354" customFormat="1" ht="13.5" x14ac:dyDescent="0.3"/>
    <row r="11355" customFormat="1" ht="13.5" x14ac:dyDescent="0.3"/>
    <row r="11356" customFormat="1" ht="13.5" x14ac:dyDescent="0.3"/>
    <row r="11357" customFormat="1" ht="13.5" x14ac:dyDescent="0.3"/>
    <row r="11358" customFormat="1" ht="13.5" x14ac:dyDescent="0.3"/>
    <row r="11359" customFormat="1" ht="13.5" x14ac:dyDescent="0.3"/>
    <row r="11360" customFormat="1" ht="13.5" x14ac:dyDescent="0.3"/>
    <row r="11361" customFormat="1" ht="13.5" x14ac:dyDescent="0.3"/>
    <row r="11362" customFormat="1" ht="13.5" x14ac:dyDescent="0.3"/>
    <row r="11363" customFormat="1" ht="13.5" x14ac:dyDescent="0.3"/>
    <row r="11364" customFormat="1" ht="13.5" x14ac:dyDescent="0.3"/>
    <row r="11365" customFormat="1" ht="13.5" x14ac:dyDescent="0.3"/>
    <row r="11366" customFormat="1" ht="13.5" x14ac:dyDescent="0.3"/>
    <row r="11367" customFormat="1" ht="13.5" x14ac:dyDescent="0.3"/>
    <row r="11368" customFormat="1" ht="13.5" x14ac:dyDescent="0.3"/>
    <row r="11369" customFormat="1" ht="13.5" x14ac:dyDescent="0.3"/>
    <row r="11370" customFormat="1" ht="13.5" x14ac:dyDescent="0.3"/>
    <row r="11371" customFormat="1" ht="13.5" x14ac:dyDescent="0.3"/>
    <row r="11372" customFormat="1" ht="13.5" x14ac:dyDescent="0.3"/>
    <row r="11373" customFormat="1" ht="13.5" x14ac:dyDescent="0.3"/>
    <row r="11374" customFormat="1" ht="13.5" x14ac:dyDescent="0.3"/>
    <row r="11375" customFormat="1" ht="13.5" x14ac:dyDescent="0.3"/>
    <row r="11376" customFormat="1" ht="13.5" x14ac:dyDescent="0.3"/>
    <row r="11377" customFormat="1" ht="13.5" x14ac:dyDescent="0.3"/>
    <row r="11378" customFormat="1" ht="13.5" x14ac:dyDescent="0.3"/>
    <row r="11379" customFormat="1" ht="13.5" x14ac:dyDescent="0.3"/>
    <row r="11380" customFormat="1" ht="13.5" x14ac:dyDescent="0.3"/>
    <row r="11381" customFormat="1" ht="13.5" x14ac:dyDescent="0.3"/>
    <row r="11382" customFormat="1" ht="13.5" x14ac:dyDescent="0.3"/>
    <row r="11383" customFormat="1" ht="13.5" x14ac:dyDescent="0.3"/>
    <row r="11384" customFormat="1" ht="13.5" x14ac:dyDescent="0.3"/>
    <row r="11385" customFormat="1" ht="13.5" x14ac:dyDescent="0.3"/>
    <row r="11386" customFormat="1" ht="13.5" x14ac:dyDescent="0.3"/>
    <row r="11387" customFormat="1" ht="13.5" x14ac:dyDescent="0.3"/>
    <row r="11388" customFormat="1" ht="13.5" x14ac:dyDescent="0.3"/>
    <row r="11389" customFormat="1" ht="13.5" x14ac:dyDescent="0.3"/>
    <row r="11390" customFormat="1" ht="13.5" x14ac:dyDescent="0.3"/>
    <row r="11391" customFormat="1" ht="13.5" x14ac:dyDescent="0.3"/>
    <row r="11392" customFormat="1" ht="13.5" x14ac:dyDescent="0.3"/>
    <row r="11393" customFormat="1" ht="13.5" x14ac:dyDescent="0.3"/>
    <row r="11394" customFormat="1" ht="13.5" x14ac:dyDescent="0.3"/>
    <row r="11395" customFormat="1" ht="13.5" x14ac:dyDescent="0.3"/>
    <row r="11396" customFormat="1" ht="13.5" x14ac:dyDescent="0.3"/>
    <row r="11397" customFormat="1" ht="13.5" x14ac:dyDescent="0.3"/>
    <row r="11398" customFormat="1" ht="13.5" x14ac:dyDescent="0.3"/>
    <row r="11399" customFormat="1" ht="13.5" x14ac:dyDescent="0.3"/>
    <row r="11400" customFormat="1" ht="13.5" x14ac:dyDescent="0.3"/>
    <row r="11401" customFormat="1" ht="13.5" x14ac:dyDescent="0.3"/>
    <row r="11402" customFormat="1" ht="13.5" x14ac:dyDescent="0.3"/>
    <row r="11403" customFormat="1" ht="13.5" x14ac:dyDescent="0.3"/>
    <row r="11404" customFormat="1" ht="13.5" x14ac:dyDescent="0.3"/>
    <row r="11405" customFormat="1" ht="13.5" x14ac:dyDescent="0.3"/>
    <row r="11406" customFormat="1" ht="13.5" x14ac:dyDescent="0.3"/>
    <row r="11407" customFormat="1" ht="13.5" x14ac:dyDescent="0.3"/>
    <row r="11408" customFormat="1" ht="13.5" x14ac:dyDescent="0.3"/>
    <row r="11409" customFormat="1" ht="13.5" x14ac:dyDescent="0.3"/>
    <row r="11410" customFormat="1" ht="13.5" x14ac:dyDescent="0.3"/>
    <row r="11411" customFormat="1" ht="13.5" x14ac:dyDescent="0.3"/>
    <row r="11412" customFormat="1" ht="13.5" x14ac:dyDescent="0.3"/>
    <row r="11413" customFormat="1" ht="13.5" x14ac:dyDescent="0.3"/>
    <row r="11414" customFormat="1" ht="13.5" x14ac:dyDescent="0.3"/>
    <row r="11415" customFormat="1" ht="13.5" x14ac:dyDescent="0.3"/>
    <row r="11416" customFormat="1" ht="13.5" x14ac:dyDescent="0.3"/>
    <row r="11417" customFormat="1" ht="13.5" x14ac:dyDescent="0.3"/>
    <row r="11418" customFormat="1" ht="13.5" x14ac:dyDescent="0.3"/>
    <row r="11419" customFormat="1" ht="13.5" x14ac:dyDescent="0.3"/>
    <row r="11420" customFormat="1" ht="13.5" x14ac:dyDescent="0.3"/>
    <row r="11421" customFormat="1" ht="13.5" x14ac:dyDescent="0.3"/>
    <row r="11422" customFormat="1" ht="13.5" x14ac:dyDescent="0.3"/>
    <row r="11423" customFormat="1" ht="13.5" x14ac:dyDescent="0.3"/>
    <row r="11424" customFormat="1" ht="13.5" x14ac:dyDescent="0.3"/>
    <row r="11425" customFormat="1" ht="13.5" x14ac:dyDescent="0.3"/>
    <row r="11426" customFormat="1" ht="13.5" x14ac:dyDescent="0.3"/>
    <row r="11427" customFormat="1" ht="13.5" x14ac:dyDescent="0.3"/>
    <row r="11428" customFormat="1" ht="13.5" x14ac:dyDescent="0.3"/>
    <row r="11429" customFormat="1" ht="13.5" x14ac:dyDescent="0.3"/>
    <row r="11430" customFormat="1" ht="13.5" x14ac:dyDescent="0.3"/>
    <row r="11431" customFormat="1" ht="13.5" x14ac:dyDescent="0.3"/>
    <row r="11432" customFormat="1" ht="13.5" x14ac:dyDescent="0.3"/>
    <row r="11433" customFormat="1" ht="13.5" x14ac:dyDescent="0.3"/>
    <row r="11434" customFormat="1" ht="13.5" x14ac:dyDescent="0.3"/>
    <row r="11435" customFormat="1" ht="13.5" x14ac:dyDescent="0.3"/>
    <row r="11436" customFormat="1" ht="13.5" x14ac:dyDescent="0.3"/>
    <row r="11437" customFormat="1" ht="13.5" x14ac:dyDescent="0.3"/>
    <row r="11438" customFormat="1" ht="13.5" x14ac:dyDescent="0.3"/>
    <row r="11439" customFormat="1" ht="13.5" x14ac:dyDescent="0.3"/>
    <row r="11440" customFormat="1" ht="13.5" x14ac:dyDescent="0.3"/>
    <row r="11441" customFormat="1" ht="13.5" x14ac:dyDescent="0.3"/>
    <row r="11442" customFormat="1" ht="13.5" x14ac:dyDescent="0.3"/>
    <row r="11443" customFormat="1" ht="13.5" x14ac:dyDescent="0.3"/>
    <row r="11444" customFormat="1" ht="13.5" x14ac:dyDescent="0.3"/>
    <row r="11445" customFormat="1" ht="13.5" x14ac:dyDescent="0.3"/>
    <row r="11446" customFormat="1" ht="13.5" x14ac:dyDescent="0.3"/>
    <row r="11447" customFormat="1" ht="13.5" x14ac:dyDescent="0.3"/>
    <row r="11448" customFormat="1" ht="13.5" x14ac:dyDescent="0.3"/>
    <row r="11449" customFormat="1" ht="13.5" x14ac:dyDescent="0.3"/>
    <row r="11450" customFormat="1" ht="13.5" x14ac:dyDescent="0.3"/>
    <row r="11451" customFormat="1" ht="13.5" x14ac:dyDescent="0.3"/>
    <row r="11452" customFormat="1" ht="13.5" x14ac:dyDescent="0.3"/>
    <row r="11453" customFormat="1" ht="13.5" x14ac:dyDescent="0.3"/>
    <row r="11454" customFormat="1" ht="13.5" x14ac:dyDescent="0.3"/>
    <row r="11455" customFormat="1" ht="13.5" x14ac:dyDescent="0.3"/>
    <row r="11456" customFormat="1" ht="13.5" x14ac:dyDescent="0.3"/>
    <row r="11457" customFormat="1" ht="13.5" x14ac:dyDescent="0.3"/>
    <row r="11458" customFormat="1" ht="13.5" x14ac:dyDescent="0.3"/>
    <row r="11459" customFormat="1" ht="13.5" x14ac:dyDescent="0.3"/>
    <row r="11460" customFormat="1" ht="13.5" x14ac:dyDescent="0.3"/>
    <row r="11461" customFormat="1" ht="13.5" x14ac:dyDescent="0.3"/>
    <row r="11462" customFormat="1" ht="13.5" x14ac:dyDescent="0.3"/>
    <row r="11463" customFormat="1" ht="13.5" x14ac:dyDescent="0.3"/>
    <row r="11464" customFormat="1" ht="13.5" x14ac:dyDescent="0.3"/>
    <row r="11465" customFormat="1" ht="13.5" x14ac:dyDescent="0.3"/>
    <row r="11466" customFormat="1" ht="13.5" x14ac:dyDescent="0.3"/>
    <row r="11467" customFormat="1" ht="13.5" x14ac:dyDescent="0.3"/>
    <row r="11468" customFormat="1" ht="13.5" x14ac:dyDescent="0.3"/>
    <row r="11469" customFormat="1" ht="13.5" x14ac:dyDescent="0.3"/>
    <row r="11470" customFormat="1" ht="13.5" x14ac:dyDescent="0.3"/>
    <row r="11471" customFormat="1" ht="13.5" x14ac:dyDescent="0.3"/>
    <row r="11472" customFormat="1" ht="13.5" x14ac:dyDescent="0.3"/>
    <row r="11473" customFormat="1" ht="13.5" x14ac:dyDescent="0.3"/>
    <row r="11474" customFormat="1" ht="13.5" x14ac:dyDescent="0.3"/>
    <row r="11475" customFormat="1" ht="13.5" x14ac:dyDescent="0.3"/>
    <row r="11476" customFormat="1" ht="13.5" x14ac:dyDescent="0.3"/>
    <row r="11477" customFormat="1" ht="13.5" x14ac:dyDescent="0.3"/>
    <row r="11478" customFormat="1" ht="13.5" x14ac:dyDescent="0.3"/>
    <row r="11479" customFormat="1" ht="13.5" x14ac:dyDescent="0.3"/>
    <row r="11480" customFormat="1" ht="13.5" x14ac:dyDescent="0.3"/>
    <row r="11481" customFormat="1" ht="13.5" x14ac:dyDescent="0.3"/>
    <row r="11482" customFormat="1" ht="13.5" x14ac:dyDescent="0.3"/>
    <row r="11483" customFormat="1" ht="13.5" x14ac:dyDescent="0.3"/>
    <row r="11484" customFormat="1" ht="13.5" x14ac:dyDescent="0.3"/>
    <row r="11485" customFormat="1" ht="13.5" x14ac:dyDescent="0.3"/>
    <row r="11486" customFormat="1" ht="13.5" x14ac:dyDescent="0.3"/>
    <row r="11487" customFormat="1" ht="13.5" x14ac:dyDescent="0.3"/>
    <row r="11488" customFormat="1" ht="13.5" x14ac:dyDescent="0.3"/>
    <row r="11489" customFormat="1" ht="13.5" x14ac:dyDescent="0.3"/>
    <row r="11490" customFormat="1" ht="13.5" x14ac:dyDescent="0.3"/>
    <row r="11491" customFormat="1" ht="13.5" x14ac:dyDescent="0.3"/>
    <row r="11492" customFormat="1" ht="13.5" x14ac:dyDescent="0.3"/>
    <row r="11493" customFormat="1" ht="13.5" x14ac:dyDescent="0.3"/>
    <row r="11494" customFormat="1" ht="13.5" x14ac:dyDescent="0.3"/>
    <row r="11495" customFormat="1" ht="13.5" x14ac:dyDescent="0.3"/>
    <row r="11496" customFormat="1" ht="13.5" x14ac:dyDescent="0.3"/>
    <row r="11497" customFormat="1" ht="13.5" x14ac:dyDescent="0.3"/>
    <row r="11498" customFormat="1" ht="13.5" x14ac:dyDescent="0.3"/>
    <row r="11499" customFormat="1" ht="13.5" x14ac:dyDescent="0.3"/>
    <row r="11500" customFormat="1" ht="13.5" x14ac:dyDescent="0.3"/>
    <row r="11501" customFormat="1" ht="13.5" x14ac:dyDescent="0.3"/>
    <row r="11502" customFormat="1" ht="13.5" x14ac:dyDescent="0.3"/>
    <row r="11503" customFormat="1" ht="13.5" x14ac:dyDescent="0.3"/>
    <row r="11504" customFormat="1" ht="13.5" x14ac:dyDescent="0.3"/>
    <row r="11505" customFormat="1" ht="13.5" x14ac:dyDescent="0.3"/>
    <row r="11506" customFormat="1" ht="13.5" x14ac:dyDescent="0.3"/>
    <row r="11507" customFormat="1" ht="13.5" x14ac:dyDescent="0.3"/>
    <row r="11508" customFormat="1" ht="13.5" x14ac:dyDescent="0.3"/>
    <row r="11509" customFormat="1" ht="13.5" x14ac:dyDescent="0.3"/>
    <row r="11510" customFormat="1" ht="13.5" x14ac:dyDescent="0.3"/>
    <row r="11511" customFormat="1" ht="13.5" x14ac:dyDescent="0.3"/>
    <row r="11512" customFormat="1" ht="13.5" x14ac:dyDescent="0.3"/>
    <row r="11513" customFormat="1" ht="13.5" x14ac:dyDescent="0.3"/>
    <row r="11514" customFormat="1" ht="13.5" x14ac:dyDescent="0.3"/>
    <row r="11515" customFormat="1" ht="13.5" x14ac:dyDescent="0.3"/>
    <row r="11516" customFormat="1" ht="13.5" x14ac:dyDescent="0.3"/>
    <row r="11517" customFormat="1" ht="13.5" x14ac:dyDescent="0.3"/>
    <row r="11518" customFormat="1" ht="13.5" x14ac:dyDescent="0.3"/>
    <row r="11519" customFormat="1" ht="13.5" x14ac:dyDescent="0.3"/>
    <row r="11520" customFormat="1" ht="13.5" x14ac:dyDescent="0.3"/>
    <row r="11521" customFormat="1" ht="13.5" x14ac:dyDescent="0.3"/>
    <row r="11522" customFormat="1" ht="13.5" x14ac:dyDescent="0.3"/>
    <row r="11523" customFormat="1" ht="13.5" x14ac:dyDescent="0.3"/>
    <row r="11524" customFormat="1" ht="13.5" x14ac:dyDescent="0.3"/>
    <row r="11525" customFormat="1" ht="13.5" x14ac:dyDescent="0.3"/>
    <row r="11526" customFormat="1" ht="13.5" x14ac:dyDescent="0.3"/>
    <row r="11527" customFormat="1" ht="13.5" x14ac:dyDescent="0.3"/>
    <row r="11528" customFormat="1" ht="13.5" x14ac:dyDescent="0.3"/>
    <row r="11529" customFormat="1" ht="13.5" x14ac:dyDescent="0.3"/>
    <row r="11530" customFormat="1" ht="13.5" x14ac:dyDescent="0.3"/>
    <row r="11531" customFormat="1" ht="13.5" x14ac:dyDescent="0.3"/>
    <row r="11532" customFormat="1" ht="13.5" x14ac:dyDescent="0.3"/>
    <row r="11533" customFormat="1" ht="13.5" x14ac:dyDescent="0.3"/>
    <row r="11534" customFormat="1" ht="13.5" x14ac:dyDescent="0.3"/>
    <row r="11535" customFormat="1" ht="13.5" x14ac:dyDescent="0.3"/>
    <row r="11536" customFormat="1" ht="13.5" x14ac:dyDescent="0.3"/>
    <row r="11537" customFormat="1" ht="13.5" x14ac:dyDescent="0.3"/>
    <row r="11538" customFormat="1" ht="13.5" x14ac:dyDescent="0.3"/>
    <row r="11539" customFormat="1" ht="13.5" x14ac:dyDescent="0.3"/>
    <row r="11540" customFormat="1" ht="13.5" x14ac:dyDescent="0.3"/>
    <row r="11541" customFormat="1" ht="13.5" x14ac:dyDescent="0.3"/>
    <row r="11542" customFormat="1" ht="13.5" x14ac:dyDescent="0.3"/>
    <row r="11543" customFormat="1" ht="13.5" x14ac:dyDescent="0.3"/>
    <row r="11544" customFormat="1" ht="13.5" x14ac:dyDescent="0.3"/>
    <row r="11545" customFormat="1" ht="13.5" x14ac:dyDescent="0.3"/>
    <row r="11546" customFormat="1" ht="13.5" x14ac:dyDescent="0.3"/>
    <row r="11547" customFormat="1" ht="13.5" x14ac:dyDescent="0.3"/>
    <row r="11548" customFormat="1" ht="13.5" x14ac:dyDescent="0.3"/>
    <row r="11549" customFormat="1" ht="13.5" x14ac:dyDescent="0.3"/>
    <row r="11550" customFormat="1" ht="13.5" x14ac:dyDescent="0.3"/>
    <row r="11551" customFormat="1" ht="13.5" x14ac:dyDescent="0.3"/>
    <row r="11552" customFormat="1" ht="13.5" x14ac:dyDescent="0.3"/>
    <row r="11553" customFormat="1" ht="13.5" x14ac:dyDescent="0.3"/>
    <row r="11554" customFormat="1" ht="13.5" x14ac:dyDescent="0.3"/>
    <row r="11555" customFormat="1" ht="13.5" x14ac:dyDescent="0.3"/>
    <row r="11556" customFormat="1" ht="13.5" x14ac:dyDescent="0.3"/>
    <row r="11557" customFormat="1" ht="13.5" x14ac:dyDescent="0.3"/>
    <row r="11558" customFormat="1" ht="13.5" x14ac:dyDescent="0.3"/>
    <row r="11559" customFormat="1" ht="13.5" x14ac:dyDescent="0.3"/>
    <row r="11560" customFormat="1" ht="13.5" x14ac:dyDescent="0.3"/>
    <row r="11561" customFormat="1" ht="13.5" x14ac:dyDescent="0.3"/>
    <row r="11562" customFormat="1" ht="13.5" x14ac:dyDescent="0.3"/>
    <row r="11563" customFormat="1" ht="13.5" x14ac:dyDescent="0.3"/>
    <row r="11564" customFormat="1" ht="13.5" x14ac:dyDescent="0.3"/>
    <row r="11565" customFormat="1" ht="13.5" x14ac:dyDescent="0.3"/>
    <row r="11566" customFormat="1" ht="13.5" x14ac:dyDescent="0.3"/>
    <row r="11567" customFormat="1" ht="13.5" x14ac:dyDescent="0.3"/>
    <row r="11568" customFormat="1" ht="13.5" x14ac:dyDescent="0.3"/>
    <row r="11569" customFormat="1" ht="13.5" x14ac:dyDescent="0.3"/>
    <row r="11570" customFormat="1" ht="13.5" x14ac:dyDescent="0.3"/>
    <row r="11571" customFormat="1" ht="13.5" x14ac:dyDescent="0.3"/>
    <row r="11572" customFormat="1" ht="13.5" x14ac:dyDescent="0.3"/>
    <row r="11573" customFormat="1" ht="13.5" x14ac:dyDescent="0.3"/>
    <row r="11574" customFormat="1" ht="13.5" x14ac:dyDescent="0.3"/>
    <row r="11575" customFormat="1" ht="13.5" x14ac:dyDescent="0.3"/>
    <row r="11576" customFormat="1" ht="13.5" x14ac:dyDescent="0.3"/>
    <row r="11577" customFormat="1" ht="13.5" x14ac:dyDescent="0.3"/>
    <row r="11578" customFormat="1" ht="13.5" x14ac:dyDescent="0.3"/>
    <row r="11579" customFormat="1" ht="13.5" x14ac:dyDescent="0.3"/>
    <row r="11580" customFormat="1" ht="13.5" x14ac:dyDescent="0.3"/>
    <row r="11581" customFormat="1" ht="13.5" x14ac:dyDescent="0.3"/>
    <row r="11582" customFormat="1" ht="13.5" x14ac:dyDescent="0.3"/>
    <row r="11583" customFormat="1" ht="13.5" x14ac:dyDescent="0.3"/>
    <row r="11584" customFormat="1" ht="13.5" x14ac:dyDescent="0.3"/>
    <row r="11585" customFormat="1" ht="13.5" x14ac:dyDescent="0.3"/>
    <row r="11586" customFormat="1" ht="13.5" x14ac:dyDescent="0.3"/>
    <row r="11587" customFormat="1" ht="13.5" x14ac:dyDescent="0.3"/>
    <row r="11588" customFormat="1" ht="13.5" x14ac:dyDescent="0.3"/>
    <row r="11589" customFormat="1" ht="13.5" x14ac:dyDescent="0.3"/>
    <row r="11590" customFormat="1" ht="13.5" x14ac:dyDescent="0.3"/>
    <row r="11591" customFormat="1" ht="13.5" x14ac:dyDescent="0.3"/>
    <row r="11592" customFormat="1" ht="13.5" x14ac:dyDescent="0.3"/>
    <row r="11593" customFormat="1" ht="13.5" x14ac:dyDescent="0.3"/>
    <row r="11594" customFormat="1" ht="13.5" x14ac:dyDescent="0.3"/>
    <row r="11595" customFormat="1" ht="13.5" x14ac:dyDescent="0.3"/>
    <row r="11596" customFormat="1" ht="13.5" x14ac:dyDescent="0.3"/>
    <row r="11597" customFormat="1" ht="13.5" x14ac:dyDescent="0.3"/>
    <row r="11598" customFormat="1" ht="13.5" x14ac:dyDescent="0.3"/>
    <row r="11599" customFormat="1" ht="13.5" x14ac:dyDescent="0.3"/>
    <row r="11600" customFormat="1" ht="13.5" x14ac:dyDescent="0.3"/>
    <row r="11601" customFormat="1" ht="13.5" x14ac:dyDescent="0.3"/>
    <row r="11602" customFormat="1" ht="13.5" x14ac:dyDescent="0.3"/>
    <row r="11603" customFormat="1" ht="13.5" x14ac:dyDescent="0.3"/>
    <row r="11604" customFormat="1" ht="13.5" x14ac:dyDescent="0.3"/>
    <row r="11605" customFormat="1" ht="13.5" x14ac:dyDescent="0.3"/>
    <row r="11606" customFormat="1" ht="13.5" x14ac:dyDescent="0.3"/>
    <row r="11607" customFormat="1" ht="13.5" x14ac:dyDescent="0.3"/>
    <row r="11608" customFormat="1" ht="13.5" x14ac:dyDescent="0.3"/>
    <row r="11609" customFormat="1" ht="13.5" x14ac:dyDescent="0.3"/>
    <row r="11610" customFormat="1" ht="13.5" x14ac:dyDescent="0.3"/>
    <row r="11611" customFormat="1" ht="13.5" x14ac:dyDescent="0.3"/>
    <row r="11612" customFormat="1" ht="13.5" x14ac:dyDescent="0.3"/>
    <row r="11613" customFormat="1" ht="13.5" x14ac:dyDescent="0.3"/>
    <row r="11614" customFormat="1" ht="13.5" x14ac:dyDescent="0.3"/>
    <row r="11615" customFormat="1" ht="13.5" x14ac:dyDescent="0.3"/>
    <row r="11616" customFormat="1" ht="13.5" x14ac:dyDescent="0.3"/>
    <row r="11617" customFormat="1" ht="13.5" x14ac:dyDescent="0.3"/>
    <row r="11618" customFormat="1" ht="13.5" x14ac:dyDescent="0.3"/>
    <row r="11619" customFormat="1" ht="13.5" x14ac:dyDescent="0.3"/>
    <row r="11620" customFormat="1" ht="13.5" x14ac:dyDescent="0.3"/>
    <row r="11621" customFormat="1" ht="13.5" x14ac:dyDescent="0.3"/>
    <row r="11622" customFormat="1" ht="13.5" x14ac:dyDescent="0.3"/>
    <row r="11623" customFormat="1" ht="13.5" x14ac:dyDescent="0.3"/>
    <row r="11624" customFormat="1" ht="13.5" x14ac:dyDescent="0.3"/>
    <row r="11625" customFormat="1" ht="13.5" x14ac:dyDescent="0.3"/>
    <row r="11626" customFormat="1" ht="13.5" x14ac:dyDescent="0.3"/>
    <row r="11627" customFormat="1" ht="13.5" x14ac:dyDescent="0.3"/>
    <row r="11628" customFormat="1" ht="13.5" x14ac:dyDescent="0.3"/>
    <row r="11629" customFormat="1" ht="13.5" x14ac:dyDescent="0.3"/>
    <row r="11630" customFormat="1" ht="13.5" x14ac:dyDescent="0.3"/>
    <row r="11631" customFormat="1" ht="13.5" x14ac:dyDescent="0.3"/>
    <row r="11632" customFormat="1" ht="13.5" x14ac:dyDescent="0.3"/>
    <row r="11633" customFormat="1" ht="13.5" x14ac:dyDescent="0.3"/>
    <row r="11634" customFormat="1" ht="13.5" x14ac:dyDescent="0.3"/>
    <row r="11635" customFormat="1" ht="13.5" x14ac:dyDescent="0.3"/>
    <row r="11636" customFormat="1" ht="13.5" x14ac:dyDescent="0.3"/>
    <row r="11637" customFormat="1" ht="13.5" x14ac:dyDescent="0.3"/>
    <row r="11638" customFormat="1" ht="13.5" x14ac:dyDescent="0.3"/>
    <row r="11639" customFormat="1" ht="13.5" x14ac:dyDescent="0.3"/>
    <row r="11640" customFormat="1" ht="13.5" x14ac:dyDescent="0.3"/>
    <row r="11641" customFormat="1" ht="13.5" x14ac:dyDescent="0.3"/>
    <row r="11642" customFormat="1" ht="13.5" x14ac:dyDescent="0.3"/>
    <row r="11643" customFormat="1" ht="13.5" x14ac:dyDescent="0.3"/>
    <row r="11644" customFormat="1" ht="13.5" x14ac:dyDescent="0.3"/>
    <row r="11645" customFormat="1" ht="13.5" x14ac:dyDescent="0.3"/>
    <row r="11646" customFormat="1" ht="13.5" x14ac:dyDescent="0.3"/>
    <row r="11647" customFormat="1" ht="13.5" x14ac:dyDescent="0.3"/>
    <row r="11648" customFormat="1" ht="13.5" x14ac:dyDescent="0.3"/>
    <row r="11649" customFormat="1" ht="13.5" x14ac:dyDescent="0.3"/>
    <row r="11650" customFormat="1" ht="13.5" x14ac:dyDescent="0.3"/>
    <row r="11651" customFormat="1" ht="13.5" x14ac:dyDescent="0.3"/>
    <row r="11652" customFormat="1" ht="13.5" x14ac:dyDescent="0.3"/>
    <row r="11653" customFormat="1" ht="13.5" x14ac:dyDescent="0.3"/>
    <row r="11654" customFormat="1" ht="13.5" x14ac:dyDescent="0.3"/>
    <row r="11655" customFormat="1" ht="13.5" x14ac:dyDescent="0.3"/>
    <row r="11656" customFormat="1" ht="13.5" x14ac:dyDescent="0.3"/>
    <row r="11657" customFormat="1" ht="13.5" x14ac:dyDescent="0.3"/>
    <row r="11658" customFormat="1" ht="13.5" x14ac:dyDescent="0.3"/>
    <row r="11659" customFormat="1" ht="13.5" x14ac:dyDescent="0.3"/>
    <row r="11660" customFormat="1" ht="13.5" x14ac:dyDescent="0.3"/>
    <row r="11661" customFormat="1" ht="13.5" x14ac:dyDescent="0.3"/>
    <row r="11662" customFormat="1" ht="13.5" x14ac:dyDescent="0.3"/>
    <row r="11663" customFormat="1" ht="13.5" x14ac:dyDescent="0.3"/>
    <row r="11664" customFormat="1" ht="13.5" x14ac:dyDescent="0.3"/>
    <row r="11665" customFormat="1" ht="13.5" x14ac:dyDescent="0.3"/>
    <row r="11666" customFormat="1" ht="13.5" x14ac:dyDescent="0.3"/>
    <row r="11667" customFormat="1" ht="13.5" x14ac:dyDescent="0.3"/>
    <row r="11668" customFormat="1" ht="13.5" x14ac:dyDescent="0.3"/>
    <row r="11669" customFormat="1" ht="13.5" x14ac:dyDescent="0.3"/>
    <row r="11670" customFormat="1" ht="13.5" x14ac:dyDescent="0.3"/>
    <row r="11671" customFormat="1" ht="13.5" x14ac:dyDescent="0.3"/>
    <row r="11672" customFormat="1" ht="13.5" x14ac:dyDescent="0.3"/>
    <row r="11673" customFormat="1" ht="13.5" x14ac:dyDescent="0.3"/>
    <row r="11674" customFormat="1" ht="13.5" x14ac:dyDescent="0.3"/>
    <row r="11675" customFormat="1" ht="13.5" x14ac:dyDescent="0.3"/>
    <row r="11676" customFormat="1" ht="13.5" x14ac:dyDescent="0.3"/>
    <row r="11677" customFormat="1" ht="13.5" x14ac:dyDescent="0.3"/>
    <row r="11678" customFormat="1" ht="13.5" x14ac:dyDescent="0.3"/>
    <row r="11679" customFormat="1" ht="13.5" x14ac:dyDescent="0.3"/>
    <row r="11680" customFormat="1" ht="13.5" x14ac:dyDescent="0.3"/>
    <row r="11681" customFormat="1" ht="13.5" x14ac:dyDescent="0.3"/>
    <row r="11682" customFormat="1" ht="13.5" x14ac:dyDescent="0.3"/>
    <row r="11683" customFormat="1" ht="13.5" x14ac:dyDescent="0.3"/>
    <row r="11684" customFormat="1" ht="13.5" x14ac:dyDescent="0.3"/>
    <row r="11685" customFormat="1" ht="13.5" x14ac:dyDescent="0.3"/>
    <row r="11686" customFormat="1" ht="13.5" x14ac:dyDescent="0.3"/>
    <row r="11687" customFormat="1" ht="13.5" x14ac:dyDescent="0.3"/>
    <row r="11688" customFormat="1" ht="13.5" x14ac:dyDescent="0.3"/>
    <row r="11689" customFormat="1" ht="13.5" x14ac:dyDescent="0.3"/>
    <row r="11690" customFormat="1" ht="13.5" x14ac:dyDescent="0.3"/>
    <row r="11691" customFormat="1" ht="13.5" x14ac:dyDescent="0.3"/>
    <row r="11692" customFormat="1" ht="13.5" x14ac:dyDescent="0.3"/>
    <row r="11693" customFormat="1" ht="13.5" x14ac:dyDescent="0.3"/>
    <row r="11694" customFormat="1" ht="13.5" x14ac:dyDescent="0.3"/>
    <row r="11695" customFormat="1" ht="13.5" x14ac:dyDescent="0.3"/>
    <row r="11696" customFormat="1" ht="13.5" x14ac:dyDescent="0.3"/>
    <row r="11697" customFormat="1" ht="13.5" x14ac:dyDescent="0.3"/>
    <row r="11698" customFormat="1" ht="13.5" x14ac:dyDescent="0.3"/>
    <row r="11699" customFormat="1" ht="13.5" x14ac:dyDescent="0.3"/>
    <row r="11700" customFormat="1" ht="13.5" x14ac:dyDescent="0.3"/>
    <row r="11701" customFormat="1" ht="13.5" x14ac:dyDescent="0.3"/>
    <row r="11702" customFormat="1" ht="13.5" x14ac:dyDescent="0.3"/>
    <row r="11703" customFormat="1" ht="13.5" x14ac:dyDescent="0.3"/>
    <row r="11704" customFormat="1" ht="13.5" x14ac:dyDescent="0.3"/>
    <row r="11705" customFormat="1" ht="13.5" x14ac:dyDescent="0.3"/>
    <row r="11706" customFormat="1" ht="13.5" x14ac:dyDescent="0.3"/>
    <row r="11707" customFormat="1" ht="13.5" x14ac:dyDescent="0.3"/>
    <row r="11708" customFormat="1" ht="13.5" x14ac:dyDescent="0.3"/>
    <row r="11709" customFormat="1" ht="13.5" x14ac:dyDescent="0.3"/>
    <row r="11710" customFormat="1" ht="13.5" x14ac:dyDescent="0.3"/>
    <row r="11711" customFormat="1" ht="13.5" x14ac:dyDescent="0.3"/>
    <row r="11712" customFormat="1" ht="13.5" x14ac:dyDescent="0.3"/>
    <row r="11713" customFormat="1" ht="13.5" x14ac:dyDescent="0.3"/>
    <row r="11714" customFormat="1" ht="13.5" x14ac:dyDescent="0.3"/>
    <row r="11715" customFormat="1" ht="13.5" x14ac:dyDescent="0.3"/>
    <row r="11716" customFormat="1" ht="13.5" x14ac:dyDescent="0.3"/>
    <row r="11717" customFormat="1" ht="13.5" x14ac:dyDescent="0.3"/>
    <row r="11718" customFormat="1" ht="13.5" x14ac:dyDescent="0.3"/>
    <row r="11719" customFormat="1" ht="13.5" x14ac:dyDescent="0.3"/>
    <row r="11720" customFormat="1" ht="13.5" x14ac:dyDescent="0.3"/>
    <row r="11721" customFormat="1" ht="13.5" x14ac:dyDescent="0.3"/>
    <row r="11722" customFormat="1" ht="13.5" x14ac:dyDescent="0.3"/>
    <row r="11723" customFormat="1" ht="13.5" x14ac:dyDescent="0.3"/>
    <row r="11724" customFormat="1" ht="13.5" x14ac:dyDescent="0.3"/>
    <row r="11725" customFormat="1" ht="13.5" x14ac:dyDescent="0.3"/>
    <row r="11726" customFormat="1" ht="13.5" x14ac:dyDescent="0.3"/>
    <row r="11727" customFormat="1" ht="13.5" x14ac:dyDescent="0.3"/>
    <row r="11728" customFormat="1" ht="13.5" x14ac:dyDescent="0.3"/>
    <row r="11729" customFormat="1" ht="13.5" x14ac:dyDescent="0.3"/>
    <row r="11730" customFormat="1" ht="13.5" x14ac:dyDescent="0.3"/>
    <row r="11731" customFormat="1" ht="13.5" x14ac:dyDescent="0.3"/>
    <row r="11732" customFormat="1" ht="13.5" x14ac:dyDescent="0.3"/>
    <row r="11733" customFormat="1" ht="13.5" x14ac:dyDescent="0.3"/>
    <row r="11734" customFormat="1" ht="13.5" x14ac:dyDescent="0.3"/>
    <row r="11735" customFormat="1" ht="13.5" x14ac:dyDescent="0.3"/>
    <row r="11736" customFormat="1" ht="13.5" x14ac:dyDescent="0.3"/>
    <row r="11737" customFormat="1" ht="13.5" x14ac:dyDescent="0.3"/>
    <row r="11738" customFormat="1" ht="13.5" x14ac:dyDescent="0.3"/>
    <row r="11739" customFormat="1" ht="13.5" x14ac:dyDescent="0.3"/>
    <row r="11740" customFormat="1" ht="13.5" x14ac:dyDescent="0.3"/>
    <row r="11741" customFormat="1" ht="13.5" x14ac:dyDescent="0.3"/>
    <row r="11742" customFormat="1" ht="13.5" x14ac:dyDescent="0.3"/>
    <row r="11743" customFormat="1" ht="13.5" x14ac:dyDescent="0.3"/>
    <row r="11744" customFormat="1" ht="13.5" x14ac:dyDescent="0.3"/>
    <row r="11745" customFormat="1" ht="13.5" x14ac:dyDescent="0.3"/>
    <row r="11746" customFormat="1" ht="13.5" x14ac:dyDescent="0.3"/>
    <row r="11747" customFormat="1" ht="13.5" x14ac:dyDescent="0.3"/>
    <row r="11748" customFormat="1" ht="13.5" x14ac:dyDescent="0.3"/>
    <row r="11749" customFormat="1" ht="13.5" x14ac:dyDescent="0.3"/>
    <row r="11750" customFormat="1" ht="13.5" x14ac:dyDescent="0.3"/>
    <row r="11751" customFormat="1" ht="13.5" x14ac:dyDescent="0.3"/>
    <row r="11752" customFormat="1" ht="13.5" x14ac:dyDescent="0.3"/>
    <row r="11753" customFormat="1" ht="13.5" x14ac:dyDescent="0.3"/>
    <row r="11754" customFormat="1" ht="13.5" x14ac:dyDescent="0.3"/>
    <row r="11755" customFormat="1" ht="13.5" x14ac:dyDescent="0.3"/>
    <row r="11756" customFormat="1" ht="13.5" x14ac:dyDescent="0.3"/>
    <row r="11757" customFormat="1" ht="13.5" x14ac:dyDescent="0.3"/>
    <row r="11758" customFormat="1" ht="13.5" x14ac:dyDescent="0.3"/>
    <row r="11759" customFormat="1" ht="13.5" x14ac:dyDescent="0.3"/>
    <row r="11760" customFormat="1" ht="13.5" x14ac:dyDescent="0.3"/>
    <row r="11761" customFormat="1" ht="13.5" x14ac:dyDescent="0.3"/>
    <row r="11762" customFormat="1" ht="13.5" x14ac:dyDescent="0.3"/>
    <row r="11763" customFormat="1" ht="13.5" x14ac:dyDescent="0.3"/>
    <row r="11764" customFormat="1" ht="13.5" x14ac:dyDescent="0.3"/>
    <row r="11765" customFormat="1" ht="13.5" x14ac:dyDescent="0.3"/>
    <row r="11766" customFormat="1" ht="13.5" x14ac:dyDescent="0.3"/>
    <row r="11767" customFormat="1" ht="13.5" x14ac:dyDescent="0.3"/>
    <row r="11768" customFormat="1" ht="13.5" x14ac:dyDescent="0.3"/>
    <row r="11769" customFormat="1" ht="13.5" x14ac:dyDescent="0.3"/>
    <row r="11770" customFormat="1" ht="13.5" x14ac:dyDescent="0.3"/>
    <row r="11771" customFormat="1" ht="13.5" x14ac:dyDescent="0.3"/>
    <row r="11772" customFormat="1" ht="13.5" x14ac:dyDescent="0.3"/>
    <row r="11773" customFormat="1" ht="13.5" x14ac:dyDescent="0.3"/>
    <row r="11774" customFormat="1" ht="13.5" x14ac:dyDescent="0.3"/>
    <row r="11775" customFormat="1" ht="13.5" x14ac:dyDescent="0.3"/>
    <row r="11776" customFormat="1" ht="13.5" x14ac:dyDescent="0.3"/>
    <row r="11777" customFormat="1" ht="13.5" x14ac:dyDescent="0.3"/>
    <row r="11778" customFormat="1" ht="13.5" x14ac:dyDescent="0.3"/>
    <row r="11779" customFormat="1" ht="13.5" x14ac:dyDescent="0.3"/>
    <row r="11780" customFormat="1" ht="13.5" x14ac:dyDescent="0.3"/>
    <row r="11781" customFormat="1" ht="13.5" x14ac:dyDescent="0.3"/>
    <row r="11782" customFormat="1" ht="13.5" x14ac:dyDescent="0.3"/>
    <row r="11783" customFormat="1" ht="13.5" x14ac:dyDescent="0.3"/>
    <row r="11784" customFormat="1" ht="13.5" x14ac:dyDescent="0.3"/>
    <row r="11785" customFormat="1" ht="13.5" x14ac:dyDescent="0.3"/>
    <row r="11786" customFormat="1" ht="13.5" x14ac:dyDescent="0.3"/>
    <row r="11787" customFormat="1" ht="13.5" x14ac:dyDescent="0.3"/>
    <row r="11788" customFormat="1" ht="13.5" x14ac:dyDescent="0.3"/>
    <row r="11789" customFormat="1" ht="13.5" x14ac:dyDescent="0.3"/>
    <row r="11790" customFormat="1" ht="13.5" x14ac:dyDescent="0.3"/>
    <row r="11791" customFormat="1" ht="13.5" x14ac:dyDescent="0.3"/>
    <row r="11792" customFormat="1" ht="13.5" x14ac:dyDescent="0.3"/>
    <row r="11793" customFormat="1" ht="13.5" x14ac:dyDescent="0.3"/>
    <row r="11794" customFormat="1" ht="13.5" x14ac:dyDescent="0.3"/>
    <row r="11795" customFormat="1" ht="13.5" x14ac:dyDescent="0.3"/>
    <row r="11796" customFormat="1" ht="13.5" x14ac:dyDescent="0.3"/>
    <row r="11797" customFormat="1" ht="13.5" x14ac:dyDescent="0.3"/>
    <row r="11798" customFormat="1" ht="13.5" x14ac:dyDescent="0.3"/>
    <row r="11799" customFormat="1" ht="13.5" x14ac:dyDescent="0.3"/>
    <row r="11800" customFormat="1" ht="13.5" x14ac:dyDescent="0.3"/>
    <row r="11801" customFormat="1" ht="13.5" x14ac:dyDescent="0.3"/>
    <row r="11802" customFormat="1" ht="13.5" x14ac:dyDescent="0.3"/>
    <row r="11803" customFormat="1" ht="13.5" x14ac:dyDescent="0.3"/>
    <row r="11804" customFormat="1" ht="13.5" x14ac:dyDescent="0.3"/>
    <row r="11805" customFormat="1" ht="13.5" x14ac:dyDescent="0.3"/>
    <row r="11806" customFormat="1" ht="13.5" x14ac:dyDescent="0.3"/>
    <row r="11807" customFormat="1" ht="13.5" x14ac:dyDescent="0.3"/>
    <row r="11808" customFormat="1" ht="13.5" x14ac:dyDescent="0.3"/>
    <row r="11809" customFormat="1" ht="13.5" x14ac:dyDescent="0.3"/>
    <row r="11810" customFormat="1" ht="13.5" x14ac:dyDescent="0.3"/>
    <row r="11811" customFormat="1" ht="13.5" x14ac:dyDescent="0.3"/>
    <row r="11812" customFormat="1" ht="13.5" x14ac:dyDescent="0.3"/>
    <row r="11813" customFormat="1" ht="13.5" x14ac:dyDescent="0.3"/>
    <row r="11814" customFormat="1" ht="13.5" x14ac:dyDescent="0.3"/>
    <row r="11815" customFormat="1" ht="13.5" x14ac:dyDescent="0.3"/>
    <row r="11816" customFormat="1" ht="13.5" x14ac:dyDescent="0.3"/>
    <row r="11817" customFormat="1" ht="13.5" x14ac:dyDescent="0.3"/>
    <row r="11818" customFormat="1" ht="13.5" x14ac:dyDescent="0.3"/>
    <row r="11819" customFormat="1" ht="13.5" x14ac:dyDescent="0.3"/>
    <row r="11820" customFormat="1" ht="13.5" x14ac:dyDescent="0.3"/>
    <row r="11821" customFormat="1" ht="13.5" x14ac:dyDescent="0.3"/>
    <row r="11822" customFormat="1" ht="13.5" x14ac:dyDescent="0.3"/>
    <row r="11823" customFormat="1" ht="13.5" x14ac:dyDescent="0.3"/>
    <row r="11824" customFormat="1" ht="13.5" x14ac:dyDescent="0.3"/>
    <row r="11825" customFormat="1" ht="13.5" x14ac:dyDescent="0.3"/>
    <row r="11826" customFormat="1" ht="13.5" x14ac:dyDescent="0.3"/>
    <row r="11827" customFormat="1" ht="13.5" x14ac:dyDescent="0.3"/>
    <row r="11828" customFormat="1" ht="13.5" x14ac:dyDescent="0.3"/>
    <row r="11829" customFormat="1" ht="13.5" x14ac:dyDescent="0.3"/>
    <row r="11830" customFormat="1" ht="13.5" x14ac:dyDescent="0.3"/>
    <row r="11831" customFormat="1" ht="13.5" x14ac:dyDescent="0.3"/>
    <row r="11832" customFormat="1" ht="13.5" x14ac:dyDescent="0.3"/>
    <row r="11833" customFormat="1" ht="13.5" x14ac:dyDescent="0.3"/>
    <row r="11834" customFormat="1" ht="13.5" x14ac:dyDescent="0.3"/>
    <row r="11835" customFormat="1" ht="13.5" x14ac:dyDescent="0.3"/>
  </sheetData>
  <sheetProtection algorithmName="SHA-512" hashValue="kQQXPm6SXMyQsoLd2jJM8nXN0+upjgCwC8VM1eemV3e9jNbfToZGEi45l+EunjSNA7iMRKVjVRbvt+xsK2GAmg==" saltValue="Zuu0ZHvEjwLHSEED2Kxq7A==" spinCount="100000" sheet="1" objects="1" scenarios="1"/>
  <dataValidations count="2">
    <dataValidation type="decimal" showInputMessage="1" showErrorMessage="1" errorTitle="Incorrect entry" error="Enter 1.5 or 3.0 only" sqref="C4" xr:uid="{E78BA987-FD71-B64E-B047-E9EED2EBFF08}">
      <formula1>1.5</formula1>
      <formula2>3</formula2>
    </dataValidation>
    <dataValidation type="whole" showInputMessage="1" showErrorMessage="1" errorTitle="Incorrect number" error="Please enter quarterly consumption between 700-4000kWh" sqref="C5" xr:uid="{2029EBC1-1D25-1447-B238-ED676B5939F5}">
      <formula1>700</formula1>
      <formula2>4000</formula2>
    </dataValidation>
  </dataValidations>
  <pageMargins left="0.75" right="0.75" top="1" bottom="1" header="0.5" footer="0.5"/>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A4CD8-9922-1A4E-9219-CCF4D1DC4E77}">
  <sheetPr codeName="Sheet35">
    <tabColor theme="7" tint="0.39997558519241921"/>
  </sheetPr>
  <dimension ref="A1:AA99"/>
  <sheetViews>
    <sheetView workbookViewId="0">
      <selection activeCell="C5" sqref="C5"/>
    </sheetView>
  </sheetViews>
  <sheetFormatPr defaultColWidth="10.84375" defaultRowHeight="14" x14ac:dyDescent="0.3"/>
  <cols>
    <col min="1" max="1" width="24.84375" style="372" customWidth="1"/>
    <col min="2" max="2" width="24.4609375" style="372" customWidth="1"/>
    <col min="3" max="3" width="12.15234375" style="372" customWidth="1"/>
    <col min="4" max="4" width="13.84375" style="372" customWidth="1"/>
    <col min="5" max="5" width="12.15234375" style="372" customWidth="1"/>
    <col min="6" max="6" width="13.4609375" style="372" customWidth="1"/>
    <col min="7" max="7" width="13.84375" style="372" customWidth="1"/>
    <col min="8" max="8" width="14" style="372" customWidth="1"/>
    <col min="9" max="9" width="14.4609375" style="372" bestFit="1" customWidth="1"/>
    <col min="10" max="10" width="13" style="372" hidden="1" customWidth="1"/>
    <col min="11" max="11" width="12.15234375" style="372" hidden="1" customWidth="1"/>
    <col min="12" max="17" width="12.15234375" style="372" customWidth="1"/>
    <col min="18" max="23" width="12.15234375" style="372" hidden="1" customWidth="1"/>
    <col min="24" max="27" width="12.15234375" style="372" customWidth="1"/>
    <col min="28" max="16384" width="10.84375" style="372"/>
  </cols>
  <sheetData>
    <row r="1" spans="1:27" x14ac:dyDescent="0.3">
      <c r="A1" s="372" t="s">
        <v>364</v>
      </c>
      <c r="K1" s="372">
        <v>3</v>
      </c>
    </row>
    <row r="2" spans="1:27" x14ac:dyDescent="0.3">
      <c r="A2" s="373" t="s">
        <v>559</v>
      </c>
    </row>
    <row r="4" spans="1:27" x14ac:dyDescent="0.3">
      <c r="A4" s="301" t="s">
        <v>365</v>
      </c>
      <c r="B4" s="302"/>
      <c r="C4" s="303">
        <v>3</v>
      </c>
      <c r="D4" s="304" t="s">
        <v>483</v>
      </c>
      <c r="E4" s="305">
        <f>IF(C4&lt;K1,(675),(1350))</f>
        <v>1350</v>
      </c>
      <c r="F4" s="301"/>
      <c r="G4" s="306" t="s">
        <v>484</v>
      </c>
      <c r="H4" s="307" t="s">
        <v>485</v>
      </c>
      <c r="I4" s="308" t="s">
        <v>397</v>
      </c>
    </row>
    <row r="5" spans="1:27" x14ac:dyDescent="0.3">
      <c r="A5" s="309" t="s">
        <v>486</v>
      </c>
      <c r="B5" s="310"/>
      <c r="C5" s="311">
        <v>1800</v>
      </c>
      <c r="D5" s="304" t="s">
        <v>487</v>
      </c>
      <c r="E5" s="312">
        <f>C5-(E4-E6)</f>
        <v>1193.8499999999999</v>
      </c>
      <c r="F5" s="304" t="s">
        <v>488</v>
      </c>
      <c r="G5" s="313">
        <f>E5*70/100</f>
        <v>835.69500000000005</v>
      </c>
      <c r="H5" s="314">
        <f>E5*30/100</f>
        <v>358.15499999999997</v>
      </c>
      <c r="I5" s="315"/>
    </row>
    <row r="6" spans="1:27" x14ac:dyDescent="0.3">
      <c r="D6" s="304" t="s">
        <v>489</v>
      </c>
      <c r="E6" s="312">
        <f>IF(C4&lt;K1,(E4*27.3/100),(E4*55.1/100))</f>
        <v>743.85</v>
      </c>
      <c r="F6" s="309" t="s">
        <v>396</v>
      </c>
      <c r="G6" s="316">
        <f>E5*20/100</f>
        <v>238.77</v>
      </c>
      <c r="H6" s="317">
        <f>E5*30/100</f>
        <v>358.15499999999997</v>
      </c>
      <c r="I6" s="318">
        <f>E5*50/100</f>
        <v>596.92499999999995</v>
      </c>
    </row>
    <row r="7" spans="1:27" ht="14.5" thickBot="1" x14ac:dyDescent="0.35">
      <c r="G7" s="374"/>
    </row>
    <row r="8" spans="1:27" x14ac:dyDescent="0.3">
      <c r="A8" s="428" t="s">
        <v>514</v>
      </c>
      <c r="B8" s="429"/>
      <c r="C8" s="429"/>
      <c r="D8" s="429"/>
      <c r="E8" s="429"/>
      <c r="F8" s="429"/>
      <c r="G8" s="429"/>
      <c r="H8" s="429"/>
      <c r="I8" s="429"/>
      <c r="J8" s="429"/>
      <c r="K8" s="429"/>
      <c r="L8" s="429"/>
      <c r="M8" s="429"/>
      <c r="N8" s="429"/>
      <c r="O8" s="429"/>
      <c r="P8" s="429"/>
      <c r="Q8" s="429"/>
      <c r="R8" s="429"/>
      <c r="S8" s="429"/>
      <c r="T8" s="429"/>
      <c r="U8" s="429"/>
      <c r="V8" s="429"/>
      <c r="W8" s="429"/>
      <c r="X8" s="429"/>
      <c r="Y8" s="429"/>
      <c r="Z8" s="429"/>
      <c r="AA8" s="430"/>
    </row>
    <row r="9" spans="1:27" ht="70" x14ac:dyDescent="0.3">
      <c r="A9" s="431" t="s">
        <v>408</v>
      </c>
      <c r="B9" s="432" t="s">
        <v>409</v>
      </c>
      <c r="C9" s="433" t="s">
        <v>410</v>
      </c>
      <c r="D9" s="433" t="s">
        <v>411</v>
      </c>
      <c r="E9" s="433" t="s">
        <v>446</v>
      </c>
      <c r="F9" s="433" t="s">
        <v>447</v>
      </c>
      <c r="G9" s="433" t="s">
        <v>448</v>
      </c>
      <c r="H9" s="433" t="s">
        <v>354</v>
      </c>
      <c r="I9" s="433" t="s">
        <v>222</v>
      </c>
      <c r="J9" s="442" t="s">
        <v>406</v>
      </c>
      <c r="K9" s="443" t="s">
        <v>449</v>
      </c>
      <c r="L9" s="435" t="s">
        <v>1010</v>
      </c>
      <c r="M9" s="436" t="s">
        <v>398</v>
      </c>
      <c r="N9" s="436" t="s">
        <v>533</v>
      </c>
      <c r="O9" s="436" t="s">
        <v>399</v>
      </c>
      <c r="P9" s="436" t="s">
        <v>552</v>
      </c>
      <c r="Q9" s="437" t="s">
        <v>490</v>
      </c>
      <c r="R9" s="444" t="s">
        <v>1011</v>
      </c>
      <c r="S9" s="444" t="s">
        <v>1012</v>
      </c>
      <c r="T9" s="445" t="s">
        <v>1013</v>
      </c>
      <c r="U9" s="445" t="s">
        <v>1014</v>
      </c>
      <c r="V9" s="445" t="s">
        <v>104</v>
      </c>
      <c r="W9" s="445" t="s">
        <v>105</v>
      </c>
      <c r="X9" s="437" t="s">
        <v>331</v>
      </c>
      <c r="Y9" s="437" t="s">
        <v>332</v>
      </c>
      <c r="Z9" s="436" t="s">
        <v>400</v>
      </c>
      <c r="AA9" s="438" t="s">
        <v>558</v>
      </c>
    </row>
    <row r="10" spans="1:27" x14ac:dyDescent="0.3">
      <c r="A10" s="319" t="str">
        <f>'ESS Jul 2020'!K2</f>
        <v>Energy Locals</v>
      </c>
      <c r="B10" s="320" t="str">
        <f>'ESS Jul 2020'!L2</f>
        <v>Local Saver</v>
      </c>
      <c r="C10" s="321">
        <f>IF('ESS Jul 2020'!BP2=0,91*'ESS Jul 2020'!M2/100,(91*'ESS Jul 2020'!M2/100)+'ESS Jul 2020'!BP2/4)</f>
        <v>137.09090909090909</v>
      </c>
      <c r="D10" s="321">
        <f>IF('ESS Jul 2020'!O2="",$E$5*'ESS Jul 2020'!N2/100,IF($E$5&gt;='ESS Jul 2020'!P2,('ESS Jul 2020'!P2*'ESS Jul 2020'!N2/100),($E$5*'ESS Jul 2020'!N2/100)))</f>
        <v>287.60931818181814</v>
      </c>
      <c r="E10" s="321">
        <f>IF(AND('ESS Jul 2020'!P2&gt;0,'ESS Jul 2020'!R2&gt;0),IF($E$5&lt;'ESS Jul 2020'!P2,0,IF($E$5&lt;=('ESS Jul 2020'!R2+'ESS Jul 2020'!P2),(($E$5-'ESS Jul 2020'!P2)*'ESS Jul 2020'!Q2/100),(('ESS Jul 2020'!R2)*'ESS Jul 2020'!Q2/100))),0)</f>
        <v>0</v>
      </c>
      <c r="F10" s="321">
        <f>IF(AND('ESS Jul 2020'!Q2&gt;0,'ESS Jul 2020'!S2&gt;0),IF($E$5&lt;('ESS Jul 2020'!R2+'ESS Jul 2020'!P2),0,IF($E$5&lt;=('ESS Jul 2020'!T2+'ESS Jul 2020'!R2+'ESS Jul 2020'!P2),(($E$5-('ESS Jul 2020'!R2+'ESS Jul 2020'!P2))*'ESS Jul 2020'!S2/100),('ESS Jul 2020'!T2*'ESS Jul 2020'!S2/100))),0)</f>
        <v>0</v>
      </c>
      <c r="G10" s="321">
        <v>0</v>
      </c>
      <c r="H10" s="321">
        <f>IF('ESS Jul 2020'!T2&gt;0,IF(($E$5&lt;'ESS Jul 2020'!T2),(0),($E$5-'ESS Jul 2020'!T2)*'ESS Jul 2020'!U2/100),IF(AND('ESS Jul 2020'!R2&gt;0,'ESS Jul 2020'!T2=""),IF(($E$5&lt;'ESS Jul 2020'!R2),(0),($E$5-'ESS Jul 2020'!R2)*'ESS Jul 2020'!S2/100),IF(AND('ESS Jul 2020'!P2&gt;0,'ESS Jul 2020'!R2=""),IF(($E$5&lt;'ESS Jul 2020'!P2),(0),($E$5-'ESS Jul 2020'!P2)*'ESS Jul 2020'!Q2/100),0)))</f>
        <v>0</v>
      </c>
      <c r="I10" s="321">
        <f t="shared" ref="I10:I24" si="0">SUM(C10:H10)</f>
        <v>424.70022727272726</v>
      </c>
      <c r="J10" s="446">
        <f t="shared" ref="J10:J31" si="1">(I10-C10)*4</f>
        <v>1150.4372727272726</v>
      </c>
      <c r="K10" s="446">
        <f t="shared" ref="K10:K31" si="2">I10*4</f>
        <v>1698.800909090909</v>
      </c>
      <c r="L10" s="447">
        <f>K10*1.1</f>
        <v>1868.681</v>
      </c>
      <c r="M10" s="446">
        <f>'ESS Jul 2020'!AZ2</f>
        <v>0</v>
      </c>
      <c r="N10" s="446">
        <f>'ESS Jul 2020'!BA2</f>
        <v>0</v>
      </c>
      <c r="O10" s="446">
        <f>'ESS Jul 2020'!BB2</f>
        <v>0</v>
      </c>
      <c r="P10" s="446">
        <f>'ESS Jul 2020'!BC2</f>
        <v>0</v>
      </c>
      <c r="Q10" s="447">
        <f>($E$6*'ESS Jul 2020'!AT2/100)*4</f>
        <v>476.06400000000002</v>
      </c>
      <c r="R10" s="448" t="str">
        <f>IF(SUM(M10:P10)=0,"No discount",IF(M10&gt;0,"Guaranteed off bill",IF(N10&gt;0,"Guaranteed off usage",IF(O10&gt;0,"Pay-on-time off bill","Pay-on-time off usage"))))</f>
        <v>No discount</v>
      </c>
      <c r="S10" s="448" t="str">
        <f>IF(OR(A10="Origin Energy",A10="Red Energy",A10="Powershop"),"Inclusive","Exclusive")</f>
        <v>Exclusive</v>
      </c>
      <c r="T10" s="446">
        <f t="shared" ref="T10:T31" si="3">IF(AND(R10="Guaranteed off bill",S10="Inclusive"),((K10*1.1)-((K10*1.1)*M10/100))/1.1,IF(AND(R10="Guaranteed off usage",S10="Inclusive"),((K10*1.1)-((J10*1.1)*N10/100))/1.1,IF(AND(R10="Guaranteed off bill",S10="Exclusive"),K10-(K10*M10/100),IF(AND(R10="Guaranteed off usage",S10="Exclusive"),K10-(J10*N10/100),IF(S10="Inclusive",((K10*1.1))/1.1,K10)))))</f>
        <v>1698.800909090909</v>
      </c>
      <c r="U10" s="446">
        <f t="shared" ref="U10:U31" si="4">IF(AND(R10="Pay-on-time off bill",S10="Inclusive"),((T10*1.1)-((T10*1.1)*O10/100))/1.1,IF(AND(R10="Pay-on-time off usage",S10="Inclusive"),((T10*1.1)-((J10*1.1)*P10/100))/1.1,IF(AND(R10="Pay-on-time off bill",S10="Exclusive"),T10-(T10*O10/100),IF(AND(R10="Pay-on-time off usage",S10="Exclusive"),T10-(J10*P10/100),IF(S10="Inclusive",((T10*1.1))/1.1,T10)))))</f>
        <v>1698.800909090909</v>
      </c>
      <c r="V10" s="446">
        <f t="shared" ref="V10:V31" si="5">T10-Q10</f>
        <v>1222.736909090909</v>
      </c>
      <c r="W10" s="446">
        <f t="shared" ref="W10:W31" si="6">U10-Q10</f>
        <v>1222.736909090909</v>
      </c>
      <c r="X10" s="454">
        <f t="shared" ref="X10:Y31" si="7">V10*1.1</f>
        <v>1345.0106000000001</v>
      </c>
      <c r="Y10" s="454">
        <f t="shared" si="7"/>
        <v>1345.0106000000001</v>
      </c>
      <c r="Z10" s="325">
        <f>'ESS Jul 2020'!BL2</f>
        <v>0</v>
      </c>
      <c r="AA10" s="326" t="str">
        <f>'ESS Jul 2020'!BM2</f>
        <v>n</v>
      </c>
    </row>
    <row r="11" spans="1:27" x14ac:dyDescent="0.3">
      <c r="A11" s="319" t="str">
        <f>'ESS Jul 2020'!K3</f>
        <v>AGL</v>
      </c>
      <c r="B11" s="320" t="str">
        <f>'ESS Jul 2020'!L3</f>
        <v>Essentials Saver</v>
      </c>
      <c r="C11" s="321">
        <f>IF('ESS Jul 2020'!BP3=0,91*'ESS Jul 2020'!M3/100,(91*'ESS Jul 2020'!M3/100)+'ESS Jul 2020'!BP3/4)</f>
        <v>110.1430909090909</v>
      </c>
      <c r="D11" s="321">
        <f>IF('ESS Jul 2020'!O3="",$E$5*'ESS Jul 2020'!N3/100,IF($E$5&gt;='ESS Jul 2020'!P3,('ESS Jul 2020'!P3*'ESS Jul 2020'!N3/100),($E$5*'ESS Jul 2020'!N3/100)))</f>
        <v>278.27558181818176</v>
      </c>
      <c r="E11" s="321">
        <f>IF(AND('ESS Jul 2020'!P3&gt;0,'ESS Jul 2020'!R3&gt;0),IF($E$5&lt;'ESS Jul 2020'!P3,0,IF($E$5&lt;=('ESS Jul 2020'!R3+'ESS Jul 2020'!P3),(($E$5-'ESS Jul 2020'!P3)*'ESS Jul 2020'!Q3/100),(('ESS Jul 2020'!R3)*'ESS Jul 2020'!Q3/100))),0)</f>
        <v>0</v>
      </c>
      <c r="F11" s="321">
        <f>IF(AND('ESS Jul 2020'!Q3&gt;0,'ESS Jul 2020'!S3&gt;0),IF($E$5&lt;('ESS Jul 2020'!R3+'ESS Jul 2020'!P3),0,IF($E$5&lt;=('ESS Jul 2020'!T3+'ESS Jul 2020'!R3+'ESS Jul 2020'!P3),(($E$5-('ESS Jul 2020'!R3+'ESS Jul 2020'!P3))*'ESS Jul 2020'!S3/100),('ESS Jul 2020'!T3*'ESS Jul 2020'!S3/100))),0)</f>
        <v>0</v>
      </c>
      <c r="G11" s="321">
        <v>0</v>
      </c>
      <c r="H11" s="321">
        <f>IF('ESS Jul 2020'!T3&gt;0,IF(($E$5&lt;'ESS Jul 2020'!T3),(0),($E$5-'ESS Jul 2020'!T3)*'ESS Jul 2020'!U3/100),IF(AND('ESS Jul 2020'!R3&gt;0,'ESS Jul 2020'!T3=""),IF(($E$5&lt;'ESS Jul 2020'!R3),(0),($E$5-'ESS Jul 2020'!R3)*'ESS Jul 2020'!S3/100),IF(AND('ESS Jul 2020'!P3&gt;0,'ESS Jul 2020'!R3=""),IF(($E$5&lt;'ESS Jul 2020'!P3),(0),($E$5-'ESS Jul 2020'!P3)*'ESS Jul 2020'!Q3/100),0)))</f>
        <v>0</v>
      </c>
      <c r="I11" s="321">
        <f t="shared" si="0"/>
        <v>388.41867272727268</v>
      </c>
      <c r="J11" s="446">
        <f t="shared" si="1"/>
        <v>1113.1023272727271</v>
      </c>
      <c r="K11" s="446">
        <f t="shared" si="2"/>
        <v>1553.6746909090907</v>
      </c>
      <c r="L11" s="447">
        <f t="shared" ref="L11:L31" si="8">K11*1.1</f>
        <v>1709.04216</v>
      </c>
      <c r="M11" s="446">
        <f>'ESS Jul 2020'!AZ3</f>
        <v>0</v>
      </c>
      <c r="N11" s="446">
        <f>'ESS Jul 2020'!BA3</f>
        <v>0</v>
      </c>
      <c r="O11" s="446">
        <f>'ESS Jul 2020'!BB3</f>
        <v>0</v>
      </c>
      <c r="P11" s="446">
        <f>'ESS Jul 2020'!BC3</f>
        <v>0</v>
      </c>
      <c r="Q11" s="447">
        <f>($E$6*'ESS Jul 2020'!AT3/100)*4</f>
        <v>282.66300000000001</v>
      </c>
      <c r="R11" s="448" t="str">
        <f t="shared" ref="R11:R31" si="9">IF(SUM(M11:P11)=0,"No discount",IF(M11&gt;0,"Guaranteed off bill",IF(N11&gt;0,"Guaranteed off usage",IF(O11&gt;0,"Pay-on-time off bill","Pay-on-time off usage"))))</f>
        <v>No discount</v>
      </c>
      <c r="S11" s="448" t="str">
        <f t="shared" ref="S11:S31" si="10">IF(OR(A11="Origin Energy",A11="Red Energy",A11="Powershop"),"Inclusive","Exclusive")</f>
        <v>Exclusive</v>
      </c>
      <c r="T11" s="475">
        <f t="shared" si="3"/>
        <v>1553.6746909090907</v>
      </c>
      <c r="U11" s="446">
        <f t="shared" si="4"/>
        <v>1553.6746909090907</v>
      </c>
      <c r="V11" s="446">
        <f t="shared" si="5"/>
        <v>1271.0116909090907</v>
      </c>
      <c r="W11" s="446">
        <f t="shared" si="6"/>
        <v>1271.0116909090907</v>
      </c>
      <c r="X11" s="454">
        <f t="shared" si="7"/>
        <v>1398.11286</v>
      </c>
      <c r="Y11" s="454">
        <f t="shared" si="7"/>
        <v>1398.11286</v>
      </c>
      <c r="Z11" s="325">
        <f>'ESS Jul 2020'!BL3</f>
        <v>0</v>
      </c>
      <c r="AA11" s="326" t="str">
        <f>'ESS Jul 2020'!BM3</f>
        <v>n</v>
      </c>
    </row>
    <row r="12" spans="1:27" x14ac:dyDescent="0.3">
      <c r="A12" s="319" t="str">
        <f>'ESS Jul 2020'!K4</f>
        <v>Alinta Energy</v>
      </c>
      <c r="B12" s="320" t="str">
        <f>'ESS Jul 2020'!L4</f>
        <v>Home Deal</v>
      </c>
      <c r="C12" s="321">
        <f>IF('ESS Jul 2020'!BP4=0,91*'ESS Jul 2020'!M4/100,(91*'ESS Jul 2020'!M4/100)+'ESS Jul 2020'!BP4/4)</f>
        <v>112.84</v>
      </c>
      <c r="D12" s="321">
        <f>IF('ESS Jul 2020'!O4="",$E$5*'ESS Jul 2020'!N4/100,IF($E$5&gt;='ESS Jul 2020'!P4,('ESS Jul 2020'!P4*'ESS Jul 2020'!N4/100),($E$5*'ESS Jul 2020'!N4/100)))</f>
        <v>270.46129090909085</v>
      </c>
      <c r="E12" s="321">
        <f>IF(AND('ESS Jul 2020'!P4&gt;0,'ESS Jul 2020'!R4&gt;0),IF($E$5&lt;'ESS Jul 2020'!P4,0,IF($E$5&lt;=('ESS Jul 2020'!R4+'ESS Jul 2020'!P4),(($E$5-'ESS Jul 2020'!P4)*'ESS Jul 2020'!Q4/100),(('ESS Jul 2020'!R4)*'ESS Jul 2020'!Q4/100))),0)</f>
        <v>0</v>
      </c>
      <c r="F12" s="321">
        <f>IF(AND('ESS Jul 2020'!Q4&gt;0,'ESS Jul 2020'!S4&gt;0),IF($E$5&lt;('ESS Jul 2020'!R4+'ESS Jul 2020'!P4),0,IF($E$5&lt;=('ESS Jul 2020'!T4+'ESS Jul 2020'!R4+'ESS Jul 2020'!P4),(($E$5-('ESS Jul 2020'!R4+'ESS Jul 2020'!P4))*'ESS Jul 2020'!S4/100),('ESS Jul 2020'!T4*'ESS Jul 2020'!S4/100))),0)</f>
        <v>0</v>
      </c>
      <c r="G12" s="321">
        <v>0</v>
      </c>
      <c r="H12" s="321">
        <f>IF('ESS Jul 2020'!T4&gt;0,IF(($E$5&lt;'ESS Jul 2020'!T4),(0),($E$5-'ESS Jul 2020'!T4)*'ESS Jul 2020'!U4/100),IF(AND('ESS Jul 2020'!R4&gt;0,'ESS Jul 2020'!T4=""),IF(($E$5&lt;'ESS Jul 2020'!R4),(0),($E$5-'ESS Jul 2020'!R4)*'ESS Jul 2020'!S4/100),IF(AND('ESS Jul 2020'!P4&gt;0,'ESS Jul 2020'!R4=""),IF(($E$5&lt;'ESS Jul 2020'!P4),(0),($E$5-'ESS Jul 2020'!P4)*'ESS Jul 2020'!Q4/100),0)))</f>
        <v>0</v>
      </c>
      <c r="I12" s="321">
        <f t="shared" si="0"/>
        <v>383.30129090909088</v>
      </c>
      <c r="J12" s="446">
        <f t="shared" si="1"/>
        <v>1081.8451636363634</v>
      </c>
      <c r="K12" s="446">
        <f t="shared" si="2"/>
        <v>1533.2051636363635</v>
      </c>
      <c r="L12" s="447">
        <f t="shared" si="8"/>
        <v>1686.52568</v>
      </c>
      <c r="M12" s="446">
        <f>'ESS Jul 2020'!AZ4</f>
        <v>0</v>
      </c>
      <c r="N12" s="446">
        <f>'ESS Jul 2020'!BA4</f>
        <v>0</v>
      </c>
      <c r="O12" s="446">
        <f>'ESS Jul 2020'!BB4</f>
        <v>0</v>
      </c>
      <c r="P12" s="446">
        <f>'ESS Jul 2020'!BC4</f>
        <v>0</v>
      </c>
      <c r="Q12" s="447">
        <f>($E$6*'ESS Jul 2020'!AT4/100)*4</f>
        <v>223.155</v>
      </c>
      <c r="R12" s="448" t="str">
        <f t="shared" si="9"/>
        <v>No discount</v>
      </c>
      <c r="S12" s="448" t="str">
        <f t="shared" si="10"/>
        <v>Exclusive</v>
      </c>
      <c r="T12" s="475">
        <f t="shared" si="3"/>
        <v>1533.2051636363635</v>
      </c>
      <c r="U12" s="446">
        <f t="shared" si="4"/>
        <v>1533.2051636363635</v>
      </c>
      <c r="V12" s="446">
        <f t="shared" si="5"/>
        <v>1310.0501636363635</v>
      </c>
      <c r="W12" s="446">
        <f t="shared" si="6"/>
        <v>1310.0501636363635</v>
      </c>
      <c r="X12" s="454">
        <f t="shared" si="7"/>
        <v>1441.0551800000001</v>
      </c>
      <c r="Y12" s="454">
        <f t="shared" si="7"/>
        <v>1441.0551800000001</v>
      </c>
      <c r="Z12" s="325">
        <f>'ESS Jul 2020'!BL4</f>
        <v>0</v>
      </c>
      <c r="AA12" s="326" t="str">
        <f>'ESS Jul 2020'!BM4</f>
        <v>n</v>
      </c>
    </row>
    <row r="13" spans="1:27" x14ac:dyDescent="0.3">
      <c r="A13" s="319" t="str">
        <f>'ESS Jul 2020'!K5</f>
        <v>Click Energy</v>
      </c>
      <c r="B13" s="320" t="str">
        <f>'ESS Jul 2020'!L5</f>
        <v>Flora Solar</v>
      </c>
      <c r="C13" s="321">
        <f>IF('ESS Jul 2020'!BP5=0,91*'ESS Jul 2020'!M5/100,(91*'ESS Jul 2020'!M5/100)+'ESS Jul 2020'!BP5/4)</f>
        <v>124.66999999999999</v>
      </c>
      <c r="D13" s="321">
        <f>IF('ESS Jul 2020'!O5="",$E$5*'ESS Jul 2020'!N5/100,IF($E$5&gt;='ESS Jul 2020'!P5,('ESS Jul 2020'!P5*'ESS Jul 2020'!N5/100),($E$5*'ESS Jul 2020'!N5/100)))</f>
        <v>332.65002272727264</v>
      </c>
      <c r="E13" s="321">
        <f>IF(AND('ESS Jul 2020'!P5&gt;0,'ESS Jul 2020'!R5&gt;0),IF($E$5&lt;'ESS Jul 2020'!P5,0,IF($E$5&lt;=('ESS Jul 2020'!R5+'ESS Jul 2020'!P5),(($E$5-'ESS Jul 2020'!P5)*'ESS Jul 2020'!Q5/100),(('ESS Jul 2020'!R5)*'ESS Jul 2020'!Q5/100))),0)</f>
        <v>0</v>
      </c>
      <c r="F13" s="321">
        <f>IF(AND('ESS Jul 2020'!Q5&gt;0,'ESS Jul 2020'!S5&gt;0),IF($E$5&lt;('ESS Jul 2020'!R5+'ESS Jul 2020'!P5),0,IF($E$5&lt;=('ESS Jul 2020'!T5+'ESS Jul 2020'!R5+'ESS Jul 2020'!P5),(($E$5-('ESS Jul 2020'!R5+'ESS Jul 2020'!P5))*'ESS Jul 2020'!S5/100),('ESS Jul 2020'!T5*'ESS Jul 2020'!S5/100))),0)</f>
        <v>0</v>
      </c>
      <c r="G13" s="321">
        <v>0</v>
      </c>
      <c r="H13" s="321">
        <f>IF('ESS Jul 2020'!T5&gt;0,IF(($E$5&lt;'ESS Jul 2020'!T5),(0),($E$5-'ESS Jul 2020'!T5)*'ESS Jul 2020'!U5/100),IF(AND('ESS Jul 2020'!R5&gt;0,'ESS Jul 2020'!T5=""),IF(($E$5&lt;'ESS Jul 2020'!R5),(0),($E$5-'ESS Jul 2020'!R5)*'ESS Jul 2020'!S5/100),IF(AND('ESS Jul 2020'!P5&gt;0,'ESS Jul 2020'!R5=""),IF(($E$5&lt;'ESS Jul 2020'!P5),(0),($E$5-'ESS Jul 2020'!P5)*'ESS Jul 2020'!Q5/100),0)))</f>
        <v>0</v>
      </c>
      <c r="I13" s="321">
        <f t="shared" si="0"/>
        <v>457.32002272727266</v>
      </c>
      <c r="J13" s="446">
        <f t="shared" si="1"/>
        <v>1330.6000909090908</v>
      </c>
      <c r="K13" s="446">
        <f t="shared" si="2"/>
        <v>1829.2800909090906</v>
      </c>
      <c r="L13" s="447">
        <f t="shared" si="8"/>
        <v>2012.2080999999998</v>
      </c>
      <c r="M13" s="446">
        <f>'ESS Jul 2020'!AZ5</f>
        <v>0</v>
      </c>
      <c r="N13" s="446">
        <f>'ESS Jul 2020'!BA5</f>
        <v>0</v>
      </c>
      <c r="O13" s="446">
        <f>'ESS Jul 2020'!BB5</f>
        <v>0</v>
      </c>
      <c r="P13" s="446">
        <f>'ESS Jul 2020'!BC5</f>
        <v>0</v>
      </c>
      <c r="Q13" s="447">
        <f>($E$6*'ESS Jul 2020'!AT5/100)*4</f>
        <v>476.06400000000002</v>
      </c>
      <c r="R13" s="448" t="str">
        <f t="shared" si="9"/>
        <v>No discount</v>
      </c>
      <c r="S13" s="448" t="str">
        <f t="shared" si="10"/>
        <v>Exclusive</v>
      </c>
      <c r="T13" s="475">
        <f t="shared" si="3"/>
        <v>1829.2800909090906</v>
      </c>
      <c r="U13" s="446">
        <f t="shared" si="4"/>
        <v>1829.2800909090906</v>
      </c>
      <c r="V13" s="446">
        <f t="shared" si="5"/>
        <v>1353.2160909090906</v>
      </c>
      <c r="W13" s="446">
        <f t="shared" si="6"/>
        <v>1353.2160909090906</v>
      </c>
      <c r="X13" s="454">
        <f t="shared" si="7"/>
        <v>1488.5376999999996</v>
      </c>
      <c r="Y13" s="454">
        <f t="shared" si="7"/>
        <v>1488.5376999999996</v>
      </c>
      <c r="Z13" s="325">
        <f>'ESS Jul 2020'!BL5</f>
        <v>0</v>
      </c>
      <c r="AA13" s="326" t="str">
        <f>'ESS Jul 2020'!BM5</f>
        <v>n</v>
      </c>
    </row>
    <row r="14" spans="1:27" x14ac:dyDescent="0.3">
      <c r="A14" s="319" t="str">
        <f>'ESS Jul 2020'!K6</f>
        <v>Commander</v>
      </c>
      <c r="B14" s="320" t="str">
        <f>'ESS Jul 2020'!L6</f>
        <v>Market offer</v>
      </c>
      <c r="C14" s="321">
        <f>IF('ESS Jul 2020'!BP6=0,91*'ESS Jul 2020'!M6/100,(91*'ESS Jul 2020'!M6/100)+'ESS Jul 2020'!BP6/4)</f>
        <v>126.83745454545455</v>
      </c>
      <c r="D14" s="321">
        <f>IF('ESS Jul 2020'!O6="",$E$5*'ESS Jul 2020'!N6/100,IF($E$5&gt;='ESS Jul 2020'!P6,('ESS Jul 2020'!P6*'ESS Jul 2020'!N6/100),($E$5*'ESS Jul 2020'!N6/100)))</f>
        <v>268.29065454545452</v>
      </c>
      <c r="E14" s="321">
        <f>IF(AND('ESS Jul 2020'!P6&gt;0,'ESS Jul 2020'!R6&gt;0),IF($E$5&lt;'ESS Jul 2020'!P6,0,IF($E$5&lt;=('ESS Jul 2020'!R6+'ESS Jul 2020'!P6),(($E$5-'ESS Jul 2020'!P6)*'ESS Jul 2020'!Q6/100),(('ESS Jul 2020'!R6)*'ESS Jul 2020'!Q6/100))),0)</f>
        <v>0</v>
      </c>
      <c r="F14" s="321">
        <f>IF(AND('ESS Jul 2020'!Q6&gt;0,'ESS Jul 2020'!S6&gt;0),IF($E$5&lt;('ESS Jul 2020'!R6+'ESS Jul 2020'!P6),0,IF($E$5&lt;=('ESS Jul 2020'!T6+'ESS Jul 2020'!R6+'ESS Jul 2020'!P6),(($E$5-('ESS Jul 2020'!R6+'ESS Jul 2020'!P6))*'ESS Jul 2020'!S6/100),('ESS Jul 2020'!T6*'ESS Jul 2020'!S6/100))),0)</f>
        <v>0</v>
      </c>
      <c r="G14" s="321">
        <v>0</v>
      </c>
      <c r="H14" s="321">
        <f>IF('ESS Jul 2020'!T6&gt;0,IF(($E$5&lt;'ESS Jul 2020'!T6),(0),($E$5-'ESS Jul 2020'!T6)*'ESS Jul 2020'!U6/100),IF(AND('ESS Jul 2020'!R6&gt;0,'ESS Jul 2020'!T6=""),IF(($E$5&lt;'ESS Jul 2020'!R6),(0),($E$5-'ESS Jul 2020'!R6)*'ESS Jul 2020'!S6/100),IF(AND('ESS Jul 2020'!P6&gt;0,'ESS Jul 2020'!R6=""),IF(($E$5&lt;'ESS Jul 2020'!P6),(0),($E$5-'ESS Jul 2020'!P6)*'ESS Jul 2020'!Q6/100),0)))</f>
        <v>0</v>
      </c>
      <c r="I14" s="321">
        <f t="shared" si="0"/>
        <v>395.12810909090905</v>
      </c>
      <c r="J14" s="446">
        <f t="shared" si="1"/>
        <v>1073.1626181818181</v>
      </c>
      <c r="K14" s="446">
        <f t="shared" si="2"/>
        <v>1580.5124363636362</v>
      </c>
      <c r="L14" s="447">
        <f t="shared" si="8"/>
        <v>1738.56368</v>
      </c>
      <c r="M14" s="446">
        <f>'ESS Jul 2020'!AZ6</f>
        <v>0</v>
      </c>
      <c r="N14" s="446">
        <f>'ESS Jul 2020'!BA6</f>
        <v>0</v>
      </c>
      <c r="O14" s="446">
        <f>'ESS Jul 2020'!BB6</f>
        <v>0</v>
      </c>
      <c r="P14" s="446">
        <f>'ESS Jul 2020'!BC6</f>
        <v>0</v>
      </c>
      <c r="Q14" s="447">
        <f>($E$6*'ESS Jul 2020'!AT6/100)*4</f>
        <v>345.14639999999997</v>
      </c>
      <c r="R14" s="448" t="str">
        <f t="shared" si="9"/>
        <v>No discount</v>
      </c>
      <c r="S14" s="448" t="str">
        <f t="shared" si="10"/>
        <v>Exclusive</v>
      </c>
      <c r="T14" s="475">
        <f t="shared" si="3"/>
        <v>1580.5124363636362</v>
      </c>
      <c r="U14" s="446">
        <f t="shared" si="4"/>
        <v>1580.5124363636362</v>
      </c>
      <c r="V14" s="446">
        <f t="shared" si="5"/>
        <v>1235.3660363636363</v>
      </c>
      <c r="W14" s="446">
        <f t="shared" si="6"/>
        <v>1235.3660363636363</v>
      </c>
      <c r="X14" s="454">
        <f t="shared" si="7"/>
        <v>1358.90264</v>
      </c>
      <c r="Y14" s="454">
        <f t="shared" si="7"/>
        <v>1358.90264</v>
      </c>
      <c r="Z14" s="325">
        <f>'ESS Jul 2020'!BL6</f>
        <v>0</v>
      </c>
      <c r="AA14" s="326" t="str">
        <f>'ESS Jul 2020'!BM6</f>
        <v>n</v>
      </c>
    </row>
    <row r="15" spans="1:27" x14ac:dyDescent="0.3">
      <c r="A15" s="319" t="str">
        <f>'ESS Jul 2020'!K7</f>
        <v>CovaU</v>
      </c>
      <c r="B15" s="320" t="str">
        <f>'ESS Jul 2020'!L7</f>
        <v>Freedom Plus Solar</v>
      </c>
      <c r="C15" s="321">
        <f>IF('ESS Jul 2020'!BP7=0,91*'ESS Jul 2020'!M7/100,(91*'ESS Jul 2020'!M7/100)+'ESS Jul 2020'!BP7/4)</f>
        <v>167.08427272727272</v>
      </c>
      <c r="D15" s="321">
        <f>IF('ESS Jul 2020'!O7="",$E$5*'ESS Jul 2020'!N7/100,IF($E$5&gt;='ESS Jul 2020'!P7,('ESS Jul 2020'!P7*'ESS Jul 2020'!N7/100),($E$5*'ESS Jul 2020'!N7/100)))</f>
        <v>358.15499999999992</v>
      </c>
      <c r="E15" s="321">
        <f>IF(AND('ESS Jul 2020'!P7&gt;0,'ESS Jul 2020'!R7&gt;0),IF($E$5&lt;'ESS Jul 2020'!P7,0,IF($E$5&lt;=('ESS Jul 2020'!R7+'ESS Jul 2020'!P7),(($E$5-'ESS Jul 2020'!P7)*'ESS Jul 2020'!Q7/100),(('ESS Jul 2020'!R7)*'ESS Jul 2020'!Q7/100))),0)</f>
        <v>0</v>
      </c>
      <c r="F15" s="321">
        <f>IF(AND('ESS Jul 2020'!Q7&gt;0,'ESS Jul 2020'!S7&gt;0),IF($E$5&lt;('ESS Jul 2020'!R7+'ESS Jul 2020'!P7),0,IF($E$5&lt;=('ESS Jul 2020'!T7+'ESS Jul 2020'!R7+'ESS Jul 2020'!P7),(($E$5-('ESS Jul 2020'!R7+'ESS Jul 2020'!P7))*'ESS Jul 2020'!S7/100),('ESS Jul 2020'!T7*'ESS Jul 2020'!S7/100))),0)</f>
        <v>0</v>
      </c>
      <c r="G15" s="321">
        <v>0</v>
      </c>
      <c r="H15" s="321">
        <f>IF('ESS Jul 2020'!T7&gt;0,IF(($E$5&lt;'ESS Jul 2020'!T7),(0),($E$5-'ESS Jul 2020'!T7)*'ESS Jul 2020'!U7/100),IF(AND('ESS Jul 2020'!R7&gt;0,'ESS Jul 2020'!T7=""),IF(($E$5&lt;'ESS Jul 2020'!R7),(0),($E$5-'ESS Jul 2020'!R7)*'ESS Jul 2020'!S7/100),IF(AND('ESS Jul 2020'!P7&gt;0,'ESS Jul 2020'!R7=""),IF(($E$5&lt;'ESS Jul 2020'!P7),(0),($E$5-'ESS Jul 2020'!P7)*'ESS Jul 2020'!Q7/100),0)))</f>
        <v>0</v>
      </c>
      <c r="I15" s="321">
        <f t="shared" si="0"/>
        <v>525.23927272727269</v>
      </c>
      <c r="J15" s="446">
        <f t="shared" si="1"/>
        <v>1432.62</v>
      </c>
      <c r="K15" s="446">
        <f t="shared" si="2"/>
        <v>2100.9570909090908</v>
      </c>
      <c r="L15" s="447">
        <f t="shared" si="8"/>
        <v>2311.0527999999999</v>
      </c>
      <c r="M15" s="446">
        <f>'ESS Jul 2020'!AZ7</f>
        <v>20</v>
      </c>
      <c r="N15" s="446">
        <f>'ESS Jul 2020'!BA7</f>
        <v>0</v>
      </c>
      <c r="O15" s="446">
        <f>'ESS Jul 2020'!BB7</f>
        <v>0</v>
      </c>
      <c r="P15" s="446">
        <f>'ESS Jul 2020'!BC7</f>
        <v>0</v>
      </c>
      <c r="Q15" s="447">
        <f>($E$6*'ESS Jul 2020'!AT7/100)*4</f>
        <v>252.90900000000002</v>
      </c>
      <c r="R15" s="448" t="str">
        <f t="shared" si="9"/>
        <v>Guaranteed off bill</v>
      </c>
      <c r="S15" s="448" t="str">
        <f t="shared" si="10"/>
        <v>Exclusive</v>
      </c>
      <c r="T15" s="475">
        <f t="shared" si="3"/>
        <v>1680.7656727272727</v>
      </c>
      <c r="U15" s="446">
        <f t="shared" si="4"/>
        <v>1680.7656727272727</v>
      </c>
      <c r="V15" s="446">
        <f t="shared" si="5"/>
        <v>1427.8566727272726</v>
      </c>
      <c r="W15" s="446">
        <f t="shared" si="6"/>
        <v>1427.8566727272726</v>
      </c>
      <c r="X15" s="454">
        <f t="shared" si="7"/>
        <v>1570.6423399999999</v>
      </c>
      <c r="Y15" s="454">
        <f t="shared" si="7"/>
        <v>1570.6423399999999</v>
      </c>
      <c r="Z15" s="325">
        <f>'ESS Jul 2020'!BL7</f>
        <v>0</v>
      </c>
      <c r="AA15" s="326" t="str">
        <f>'ESS Jul 2020'!BM7</f>
        <v>n</v>
      </c>
    </row>
    <row r="16" spans="1:27" x14ac:dyDescent="0.3">
      <c r="A16" s="319" t="str">
        <f>'ESS Jul 2020'!K8</f>
        <v>Diamond Energy</v>
      </c>
      <c r="B16" s="320" t="str">
        <f>'ESS Jul 2020'!L8</f>
        <v>Renewable Saver POT</v>
      </c>
      <c r="C16" s="321">
        <f>IF('ESS Jul 2020'!BP8=0,91*'ESS Jul 2020'!M8/100,(91*'ESS Jul 2020'!M8/100)+'ESS Jul 2020'!BP8/4)</f>
        <v>120.93899999999998</v>
      </c>
      <c r="D16" s="321">
        <f>IF('ESS Jul 2020'!O8="",$E$5*'ESS Jul 2020'!N8/100,IF($E$5&gt;='ESS Jul 2020'!P8,('ESS Jul 2020'!P8*'ESS Jul 2020'!N8/100),($E$5*'ESS Jul 2020'!N8/100)))</f>
        <v>80.945454545454538</v>
      </c>
      <c r="E16" s="321">
        <f>IF(AND('ESS Jul 2020'!P8&gt;0,'ESS Jul 2020'!R8&gt;0),IF($E$5&lt;'ESS Jul 2020'!P8,0,IF($E$5&lt;=('ESS Jul 2020'!R8+'ESS Jul 2020'!P8),(($E$5-'ESS Jul 2020'!P8)*'ESS Jul 2020'!Q8/100),(('ESS Jul 2020'!R8)*'ESS Jul 2020'!Q8/100))),0)</f>
        <v>0</v>
      </c>
      <c r="F16" s="321">
        <f>IF(AND('ESS Jul 2020'!Q8&gt;0,'ESS Jul 2020'!S8&gt;0),IF($E$5&lt;('ESS Jul 2020'!R8+'ESS Jul 2020'!P8),0,IF($E$5&lt;=('ESS Jul 2020'!T8+'ESS Jul 2020'!R8+'ESS Jul 2020'!P8),(($E$5-('ESS Jul 2020'!R8+'ESS Jul 2020'!P8))*'ESS Jul 2020'!S8/100),('ESS Jul 2020'!T8*'ESS Jul 2020'!S8/100))),0)</f>
        <v>0</v>
      </c>
      <c r="G16" s="321">
        <v>0</v>
      </c>
      <c r="H16" s="321">
        <f>IF('ESS Jul 2020'!T8&gt;0,IF(($E$5&lt;'ESS Jul 2020'!T8),(0),($E$5-'ESS Jul 2020'!T8)*'ESS Jul 2020'!U8/100),IF(AND('ESS Jul 2020'!R8&gt;0,'ESS Jul 2020'!T8=""),IF(($E$5&lt;'ESS Jul 2020'!R8),(0),($E$5-'ESS Jul 2020'!R8)*'ESS Jul 2020'!S8/100),IF(AND('ESS Jul 2020'!P8&gt;0,'ESS Jul 2020'!R8=""),IF(($E$5&lt;'ESS Jul 2020'!P8),(0),($E$5-'ESS Jul 2020'!P8)*'ESS Jul 2020'!Q8/100),0)))</f>
        <v>267.26114999999993</v>
      </c>
      <c r="I16" s="321">
        <f t="shared" si="0"/>
        <v>469.14560454545443</v>
      </c>
      <c r="J16" s="446">
        <f t="shared" si="1"/>
        <v>1392.8264181818179</v>
      </c>
      <c r="K16" s="446">
        <f t="shared" si="2"/>
        <v>1876.5824181818177</v>
      </c>
      <c r="L16" s="447">
        <f t="shared" si="8"/>
        <v>2064.2406599999995</v>
      </c>
      <c r="M16" s="446">
        <f>'ESS Jul 2020'!AZ8</f>
        <v>0</v>
      </c>
      <c r="N16" s="446">
        <f>'ESS Jul 2020'!BA8</f>
        <v>0</v>
      </c>
      <c r="O16" s="446">
        <f>'ESS Jul 2020'!BB8</f>
        <v>7</v>
      </c>
      <c r="P16" s="446">
        <f>'ESS Jul 2020'!BC8</f>
        <v>0</v>
      </c>
      <c r="Q16" s="447">
        <f>($E$6*'ESS Jul 2020'!AT8/100)*4</f>
        <v>357.048</v>
      </c>
      <c r="R16" s="448" t="str">
        <f t="shared" si="9"/>
        <v>Pay-on-time off bill</v>
      </c>
      <c r="S16" s="448" t="str">
        <f t="shared" si="10"/>
        <v>Exclusive</v>
      </c>
      <c r="T16" s="475">
        <f t="shared" si="3"/>
        <v>1876.5824181818177</v>
      </c>
      <c r="U16" s="446">
        <f t="shared" si="4"/>
        <v>1745.2216489090904</v>
      </c>
      <c r="V16" s="446">
        <f t="shared" si="5"/>
        <v>1519.5344181818177</v>
      </c>
      <c r="W16" s="446">
        <f t="shared" si="6"/>
        <v>1388.1736489090904</v>
      </c>
      <c r="X16" s="454">
        <f t="shared" si="7"/>
        <v>1671.4878599999997</v>
      </c>
      <c r="Y16" s="454">
        <f t="shared" si="7"/>
        <v>1526.9910137999996</v>
      </c>
      <c r="Z16" s="325">
        <f>'ESS Jul 2020'!BL8</f>
        <v>0</v>
      </c>
      <c r="AA16" s="326" t="str">
        <f>'ESS Jul 2020'!BM8</f>
        <v>n</v>
      </c>
    </row>
    <row r="17" spans="1:27" x14ac:dyDescent="0.3">
      <c r="A17" s="319" t="str">
        <f>'ESS Jul 2020'!K9</f>
        <v>Dodo Power &amp; Gas</v>
      </c>
      <c r="B17" s="320" t="str">
        <f>'ESS Jul 2020'!L9</f>
        <v>Market offer</v>
      </c>
      <c r="C17" s="321">
        <f>IF('ESS Jul 2020'!BP9=0,91*'ESS Jul 2020'!M9/100,(91*'ESS Jul 2020'!M9/100)+'ESS Jul 2020'!BP9/4)</f>
        <v>126.83745454545455</v>
      </c>
      <c r="D17" s="321">
        <f>IF('ESS Jul 2020'!O9="",$E$5*'ESS Jul 2020'!N9/100,IF($E$5&gt;='ESS Jul 2020'!P9,('ESS Jul 2020'!P9*'ESS Jul 2020'!N9/100),($E$5*'ESS Jul 2020'!N9/100)))</f>
        <v>268.29065454545452</v>
      </c>
      <c r="E17" s="321">
        <f>IF(AND('ESS Jul 2020'!P9&gt;0,'ESS Jul 2020'!R9&gt;0),IF($E$5&lt;'ESS Jul 2020'!P9,0,IF($E$5&lt;=('ESS Jul 2020'!R9+'ESS Jul 2020'!P9),(($E$5-'ESS Jul 2020'!P9)*'ESS Jul 2020'!Q9/100),(('ESS Jul 2020'!R9)*'ESS Jul 2020'!Q9/100))),0)</f>
        <v>0</v>
      </c>
      <c r="F17" s="321">
        <f>IF(AND('ESS Jul 2020'!Q9&gt;0,'ESS Jul 2020'!S9&gt;0),IF($E$5&lt;('ESS Jul 2020'!R9+'ESS Jul 2020'!P9),0,IF($E$5&lt;=('ESS Jul 2020'!T9+'ESS Jul 2020'!R9+'ESS Jul 2020'!P9),(($E$5-('ESS Jul 2020'!R9+'ESS Jul 2020'!P9))*'ESS Jul 2020'!S9/100),('ESS Jul 2020'!T9*'ESS Jul 2020'!S9/100))),0)</f>
        <v>0</v>
      </c>
      <c r="G17" s="321">
        <v>0</v>
      </c>
      <c r="H17" s="321">
        <f>IF('ESS Jul 2020'!T9&gt;0,IF(($E$5&lt;'ESS Jul 2020'!T9),(0),($E$5-'ESS Jul 2020'!T9)*'ESS Jul 2020'!U9/100),IF(AND('ESS Jul 2020'!R9&gt;0,'ESS Jul 2020'!T9=""),IF(($E$5&lt;'ESS Jul 2020'!R9),(0),($E$5-'ESS Jul 2020'!R9)*'ESS Jul 2020'!S9/100),IF(AND('ESS Jul 2020'!P9&gt;0,'ESS Jul 2020'!R9=""),IF(($E$5&lt;'ESS Jul 2020'!P9),(0),($E$5-'ESS Jul 2020'!P9)*'ESS Jul 2020'!Q9/100),0)))</f>
        <v>0</v>
      </c>
      <c r="I17" s="321">
        <f t="shared" si="0"/>
        <v>395.12810909090905</v>
      </c>
      <c r="J17" s="446">
        <f t="shared" si="1"/>
        <v>1073.1626181818181</v>
      </c>
      <c r="K17" s="446">
        <f t="shared" si="2"/>
        <v>1580.5124363636362</v>
      </c>
      <c r="L17" s="447">
        <f t="shared" si="8"/>
        <v>1738.56368</v>
      </c>
      <c r="M17" s="446">
        <f>'ESS Jul 2020'!AZ9</f>
        <v>0</v>
      </c>
      <c r="N17" s="446">
        <f>'ESS Jul 2020'!BA9</f>
        <v>0</v>
      </c>
      <c r="O17" s="446">
        <f>'ESS Jul 2020'!BB9</f>
        <v>0</v>
      </c>
      <c r="P17" s="446">
        <f>'ESS Jul 2020'!BC9</f>
        <v>0</v>
      </c>
      <c r="Q17" s="447">
        <f>($E$6*'ESS Jul 2020'!AT9/100)*4</f>
        <v>345.14639999999997</v>
      </c>
      <c r="R17" s="448" t="str">
        <f t="shared" si="9"/>
        <v>No discount</v>
      </c>
      <c r="S17" s="448" t="str">
        <f t="shared" si="10"/>
        <v>Exclusive</v>
      </c>
      <c r="T17" s="475">
        <f t="shared" si="3"/>
        <v>1580.5124363636362</v>
      </c>
      <c r="U17" s="446">
        <f t="shared" si="4"/>
        <v>1580.5124363636362</v>
      </c>
      <c r="V17" s="446">
        <f t="shared" si="5"/>
        <v>1235.3660363636363</v>
      </c>
      <c r="W17" s="446">
        <f t="shared" si="6"/>
        <v>1235.3660363636363</v>
      </c>
      <c r="X17" s="454">
        <f t="shared" si="7"/>
        <v>1358.90264</v>
      </c>
      <c r="Y17" s="454">
        <f t="shared" si="7"/>
        <v>1358.90264</v>
      </c>
      <c r="Z17" s="325">
        <f>'ESS Jul 2020'!BL9</f>
        <v>0</v>
      </c>
      <c r="AA17" s="326" t="str">
        <f>'ESS Jul 2020'!BM9</f>
        <v>n</v>
      </c>
    </row>
    <row r="18" spans="1:27" x14ac:dyDescent="0.3">
      <c r="A18" s="319" t="str">
        <f>'ESS Jul 2020'!K10</f>
        <v>EnergyAustralia</v>
      </c>
      <c r="B18" s="320" t="str">
        <f>'ESS Jul 2020'!L10</f>
        <v>Total Plan Home</v>
      </c>
      <c r="C18" s="321">
        <f>IF('ESS Jul 2020'!BP10=0,91*'ESS Jul 2020'!M10/100,(91*'ESS Jul 2020'!M10/100)+'ESS Jul 2020'!BP10/4)</f>
        <v>116.48</v>
      </c>
      <c r="D18" s="321">
        <f>IF('ESS Jul 2020'!O10="",$E$5*'ESS Jul 2020'!N10/100,IF($E$5&gt;='ESS Jul 2020'!P10,('ESS Jul 2020'!P10*'ESS Jul 2020'!N10/100),($E$5*'ESS Jul 2020'!N10/100)))</f>
        <v>341.22403636363634</v>
      </c>
      <c r="E18" s="321">
        <f>IF(AND('ESS Jul 2020'!P10&gt;0,'ESS Jul 2020'!R10&gt;0),IF($E$5&lt;'ESS Jul 2020'!P10,0,IF($E$5&lt;=('ESS Jul 2020'!R10+'ESS Jul 2020'!P10),(($E$5-'ESS Jul 2020'!P10)*'ESS Jul 2020'!Q10/100),(('ESS Jul 2020'!R10)*'ESS Jul 2020'!Q10/100))),0)</f>
        <v>0</v>
      </c>
      <c r="F18" s="321">
        <f>IF(AND('ESS Jul 2020'!Q10&gt;0,'ESS Jul 2020'!S10&gt;0),IF($E$5&lt;('ESS Jul 2020'!R10+'ESS Jul 2020'!P10),0,IF($E$5&lt;=('ESS Jul 2020'!T10+'ESS Jul 2020'!R10+'ESS Jul 2020'!P10),(($E$5-('ESS Jul 2020'!R10+'ESS Jul 2020'!P10))*'ESS Jul 2020'!S10/100),('ESS Jul 2020'!T10*'ESS Jul 2020'!S10/100))),0)</f>
        <v>0</v>
      </c>
      <c r="G18" s="321">
        <v>0</v>
      </c>
      <c r="H18" s="321">
        <f>IF('ESS Jul 2020'!T10&gt;0,IF(($E$5&lt;'ESS Jul 2020'!T10),(0),($E$5-'ESS Jul 2020'!T10)*'ESS Jul 2020'!U10/100),IF(AND('ESS Jul 2020'!R10&gt;0,'ESS Jul 2020'!T10=""),IF(($E$5&lt;'ESS Jul 2020'!R10),(0),($E$5-'ESS Jul 2020'!R10)*'ESS Jul 2020'!S10/100),IF(AND('ESS Jul 2020'!P10&gt;0,'ESS Jul 2020'!R10=""),IF(($E$5&lt;'ESS Jul 2020'!P10),(0),($E$5-'ESS Jul 2020'!P10)*'ESS Jul 2020'!Q10/100),0)))</f>
        <v>0</v>
      </c>
      <c r="I18" s="321">
        <f t="shared" si="0"/>
        <v>457.70403636363636</v>
      </c>
      <c r="J18" s="446">
        <f t="shared" si="1"/>
        <v>1364.8961454545454</v>
      </c>
      <c r="K18" s="446">
        <f t="shared" si="2"/>
        <v>1830.8161454545454</v>
      </c>
      <c r="L18" s="447">
        <f t="shared" si="8"/>
        <v>2013.8977600000001</v>
      </c>
      <c r="M18" s="446">
        <f>'ESS Jul 2020'!AZ10</f>
        <v>16</v>
      </c>
      <c r="N18" s="446">
        <f>'ESS Jul 2020'!BA10</f>
        <v>0</v>
      </c>
      <c r="O18" s="446">
        <f>'ESS Jul 2020'!BB10</f>
        <v>0</v>
      </c>
      <c r="P18" s="446">
        <f>'ESS Jul 2020'!BC10</f>
        <v>0</v>
      </c>
      <c r="Q18" s="447">
        <f>($E$6*'ESS Jul 2020'!AT10/100)*4</f>
        <v>312.41700000000003</v>
      </c>
      <c r="R18" s="448" t="str">
        <f t="shared" si="9"/>
        <v>Guaranteed off bill</v>
      </c>
      <c r="S18" s="448" t="str">
        <f t="shared" si="10"/>
        <v>Exclusive</v>
      </c>
      <c r="T18" s="475">
        <f t="shared" si="3"/>
        <v>1537.8855621818182</v>
      </c>
      <c r="U18" s="446">
        <f t="shared" si="4"/>
        <v>1537.8855621818182</v>
      </c>
      <c r="V18" s="446">
        <f t="shared" si="5"/>
        <v>1225.468562181818</v>
      </c>
      <c r="W18" s="446">
        <f t="shared" si="6"/>
        <v>1225.468562181818</v>
      </c>
      <c r="X18" s="454">
        <f t="shared" si="7"/>
        <v>1348.0154183999998</v>
      </c>
      <c r="Y18" s="454">
        <f t="shared" si="7"/>
        <v>1348.0154183999998</v>
      </c>
      <c r="Z18" s="325">
        <f>'ESS Jul 2020'!BL10</f>
        <v>0</v>
      </c>
      <c r="AA18" s="326" t="str">
        <f>'ESS Jul 2020'!BM10</f>
        <v>n</v>
      </c>
    </row>
    <row r="19" spans="1:27" x14ac:dyDescent="0.3">
      <c r="A19" s="319" t="str">
        <f>'ESS Jul 2020'!K11</f>
        <v>Mojo Power</v>
      </c>
      <c r="B19" s="320" t="str">
        <f>'ESS Jul 2020'!L11</f>
        <v>All Day Breakfast</v>
      </c>
      <c r="C19" s="321">
        <f>IF('ESS Jul 2020'!BP11=0,91*'ESS Jul 2020'!M11/100,(91*'ESS Jul 2020'!M11/100)+'ESS Jul 2020'!BP11/4)</f>
        <v>104.59209090909091</v>
      </c>
      <c r="D19" s="321">
        <f>IF('ESS Jul 2020'!O11="",$E$5*'ESS Jul 2020'!N11/100,IF($E$5&gt;='ESS Jul 2020'!P11,('ESS Jul 2020'!P11*'ESS Jul 2020'!N11/100),($E$5*'ESS Jul 2020'!N11/100)))</f>
        <v>237.57614999999998</v>
      </c>
      <c r="E19" s="321">
        <f>IF(AND('ESS Jul 2020'!P11&gt;0,'ESS Jul 2020'!R11&gt;0),IF($E$5&lt;'ESS Jul 2020'!P11,0,IF($E$5&lt;=('ESS Jul 2020'!R11+'ESS Jul 2020'!P11),(($E$5-'ESS Jul 2020'!P11)*'ESS Jul 2020'!Q11/100),(('ESS Jul 2020'!R11)*'ESS Jul 2020'!Q11/100))),0)</f>
        <v>0</v>
      </c>
      <c r="F19" s="321">
        <f>IF(AND('ESS Jul 2020'!Q11&gt;0,'ESS Jul 2020'!S11&gt;0),IF($E$5&lt;('ESS Jul 2020'!R11+'ESS Jul 2020'!P11),0,IF($E$5&lt;=('ESS Jul 2020'!T11+'ESS Jul 2020'!R11+'ESS Jul 2020'!P11),(($E$5-('ESS Jul 2020'!R11+'ESS Jul 2020'!P11))*'ESS Jul 2020'!S11/100),('ESS Jul 2020'!T11*'ESS Jul 2020'!S11/100))),0)</f>
        <v>0</v>
      </c>
      <c r="G19" s="321">
        <v>0</v>
      </c>
      <c r="H19" s="321">
        <f>IF('ESS Jul 2020'!T11&gt;0,IF(($E$5&lt;'ESS Jul 2020'!T11),(0),($E$5-'ESS Jul 2020'!T11)*'ESS Jul 2020'!U11/100),IF(AND('ESS Jul 2020'!R11&gt;0,'ESS Jul 2020'!T11=""),IF(($E$5&lt;'ESS Jul 2020'!R11),(0),($E$5-'ESS Jul 2020'!R11)*'ESS Jul 2020'!S11/100),IF(AND('ESS Jul 2020'!P11&gt;0,'ESS Jul 2020'!R11=""),IF(($E$5&lt;'ESS Jul 2020'!P11),(0),($E$5-'ESS Jul 2020'!P11)*'ESS Jul 2020'!Q11/100),0)))</f>
        <v>0</v>
      </c>
      <c r="I19" s="321">
        <f t="shared" si="0"/>
        <v>342.16824090909091</v>
      </c>
      <c r="J19" s="446">
        <f t="shared" si="1"/>
        <v>950.30459999999994</v>
      </c>
      <c r="K19" s="446">
        <f t="shared" si="2"/>
        <v>1368.6729636363636</v>
      </c>
      <c r="L19" s="447">
        <f t="shared" si="8"/>
        <v>1505.5402600000002</v>
      </c>
      <c r="M19" s="446">
        <f>'ESS Jul 2020'!AZ11</f>
        <v>0</v>
      </c>
      <c r="N19" s="446">
        <f>'ESS Jul 2020'!BA11</f>
        <v>0</v>
      </c>
      <c r="O19" s="446">
        <f>'ESS Jul 2020'!BB11</f>
        <v>0</v>
      </c>
      <c r="P19" s="446">
        <f>'ESS Jul 2020'!BC11</f>
        <v>0</v>
      </c>
      <c r="Q19" s="447">
        <f>($E$6*'ESS Jul 2020'!AT11/100)*4</f>
        <v>223.155</v>
      </c>
      <c r="R19" s="448" t="str">
        <f t="shared" si="9"/>
        <v>No discount</v>
      </c>
      <c r="S19" s="448" t="str">
        <f t="shared" si="10"/>
        <v>Exclusive</v>
      </c>
      <c r="T19" s="475">
        <f t="shared" si="3"/>
        <v>1368.6729636363636</v>
      </c>
      <c r="U19" s="446">
        <f t="shared" si="4"/>
        <v>1368.6729636363636</v>
      </c>
      <c r="V19" s="446">
        <f t="shared" si="5"/>
        <v>1145.5179636363637</v>
      </c>
      <c r="W19" s="446">
        <f t="shared" si="6"/>
        <v>1145.5179636363637</v>
      </c>
      <c r="X19" s="454">
        <f t="shared" si="7"/>
        <v>1260.0697600000001</v>
      </c>
      <c r="Y19" s="454">
        <f t="shared" si="7"/>
        <v>1260.0697600000001</v>
      </c>
      <c r="Z19" s="325">
        <f>'ESS Jul 2020'!BL11</f>
        <v>0</v>
      </c>
      <c r="AA19" s="326" t="str">
        <f>'ESS Jul 2020'!BM11</f>
        <v>n</v>
      </c>
    </row>
    <row r="20" spans="1:27" x14ac:dyDescent="0.3">
      <c r="A20" s="319" t="str">
        <f>'ESS Jul 2020'!K12</f>
        <v>Momentum Energy</v>
      </c>
      <c r="B20" s="320" t="str">
        <f>'ESS Jul 2020'!L12</f>
        <v>SmilePower Flexi</v>
      </c>
      <c r="C20" s="321">
        <f>IF('ESS Jul 2020'!BP12=0,91*'ESS Jul 2020'!M12/100,(91*'ESS Jul 2020'!M12/100)+'ESS Jul 2020'!BP12/4)</f>
        <v>94.110545454545459</v>
      </c>
      <c r="D20" s="321">
        <f>IF('ESS Jul 2020'!O12="",$E$5*'ESS Jul 2020'!N12/100,IF($E$5&gt;='ESS Jul 2020'!P12,('ESS Jul 2020'!P12*'ESS Jul 2020'!N12/100),($E$5*'ESS Jul 2020'!N12/100)))</f>
        <v>355.22464090909079</v>
      </c>
      <c r="E20" s="321">
        <f>IF(AND('ESS Jul 2020'!P12&gt;0,'ESS Jul 2020'!R12&gt;0),IF($E$5&lt;'ESS Jul 2020'!P12,0,IF($E$5&lt;=('ESS Jul 2020'!R12+'ESS Jul 2020'!P12),(($E$5-'ESS Jul 2020'!P12)*'ESS Jul 2020'!Q12/100),(('ESS Jul 2020'!R12)*'ESS Jul 2020'!Q12/100))),0)</f>
        <v>0</v>
      </c>
      <c r="F20" s="321">
        <f>IF(AND('ESS Jul 2020'!Q12&gt;0,'ESS Jul 2020'!S12&gt;0),IF($E$5&lt;('ESS Jul 2020'!R12+'ESS Jul 2020'!P12),0,IF($E$5&lt;=('ESS Jul 2020'!T12+'ESS Jul 2020'!R12+'ESS Jul 2020'!P12),(($E$5-('ESS Jul 2020'!R12+'ESS Jul 2020'!P12))*'ESS Jul 2020'!S12/100),('ESS Jul 2020'!T12*'ESS Jul 2020'!S12/100))),0)</f>
        <v>0</v>
      </c>
      <c r="G20" s="321">
        <v>0</v>
      </c>
      <c r="H20" s="321">
        <f>IF('ESS Jul 2020'!T12&gt;0,IF(($E$5&lt;'ESS Jul 2020'!T12),(0),($E$5-'ESS Jul 2020'!T12)*'ESS Jul 2020'!U12/100),IF(AND('ESS Jul 2020'!R12&gt;0,'ESS Jul 2020'!T12=""),IF(($E$5&lt;'ESS Jul 2020'!R12),(0),($E$5-'ESS Jul 2020'!R12)*'ESS Jul 2020'!S12/100),IF(AND('ESS Jul 2020'!P12&gt;0,'ESS Jul 2020'!R12=""),IF(($E$5&lt;'ESS Jul 2020'!P12),(0),($E$5-'ESS Jul 2020'!P12)*'ESS Jul 2020'!Q12/100),0)))</f>
        <v>0</v>
      </c>
      <c r="I20" s="321">
        <f t="shared" si="0"/>
        <v>449.33518636363624</v>
      </c>
      <c r="J20" s="446">
        <f t="shared" si="1"/>
        <v>1420.8985636363632</v>
      </c>
      <c r="K20" s="446">
        <f t="shared" si="2"/>
        <v>1797.340745454545</v>
      </c>
      <c r="L20" s="447">
        <f t="shared" si="8"/>
        <v>1977.0748199999996</v>
      </c>
      <c r="M20" s="446">
        <f>'ESS Jul 2020'!AZ12</f>
        <v>0</v>
      </c>
      <c r="N20" s="446">
        <f>'ESS Jul 2020'!BA12</f>
        <v>0</v>
      </c>
      <c r="O20" s="446">
        <f>'ESS Jul 2020'!BB12</f>
        <v>0</v>
      </c>
      <c r="P20" s="446">
        <f>'ESS Jul 2020'!BC12</f>
        <v>0</v>
      </c>
      <c r="Q20" s="447">
        <f>($E$6*'ESS Jul 2020'!AT12/100)*4</f>
        <v>208.27799999999999</v>
      </c>
      <c r="R20" s="448" t="str">
        <f t="shared" si="9"/>
        <v>No discount</v>
      </c>
      <c r="S20" s="448" t="str">
        <f t="shared" si="10"/>
        <v>Exclusive</v>
      </c>
      <c r="T20" s="475">
        <f t="shared" si="3"/>
        <v>1797.340745454545</v>
      </c>
      <c r="U20" s="446">
        <f t="shared" si="4"/>
        <v>1797.340745454545</v>
      </c>
      <c r="V20" s="446">
        <f t="shared" si="5"/>
        <v>1589.0627454545449</v>
      </c>
      <c r="W20" s="446">
        <f t="shared" si="6"/>
        <v>1589.0627454545449</v>
      </c>
      <c r="X20" s="454">
        <f t="shared" si="7"/>
        <v>1747.9690199999995</v>
      </c>
      <c r="Y20" s="454">
        <f t="shared" si="7"/>
        <v>1747.9690199999995</v>
      </c>
      <c r="Z20" s="325">
        <f>'ESS Jul 2020'!BL12</f>
        <v>0</v>
      </c>
      <c r="AA20" s="326" t="str">
        <f>'ESS Jul 2020'!BM12</f>
        <v>n</v>
      </c>
    </row>
    <row r="21" spans="1:27" x14ac:dyDescent="0.3">
      <c r="A21" s="319" t="str">
        <f>'ESS Jul 2020'!K13</f>
        <v>Origin Energy</v>
      </c>
      <c r="B21" s="320" t="str">
        <f>'ESS Jul 2020'!L13</f>
        <v>Solar Boost</v>
      </c>
      <c r="C21" s="321">
        <f>IF('ESS Jul 2020'!BP13=0,91*'ESS Jul 2020'!M13/100,(91*'ESS Jul 2020'!M13/100)+'ESS Jul 2020'!BP13/4)</f>
        <v>125.125</v>
      </c>
      <c r="D21" s="321">
        <f>IF('ESS Jul 2020'!O13="",$E$5*'ESS Jul 2020'!N13/100,IF($E$5&gt;='ESS Jul 2020'!P13,('ESS Jul 2020'!P13*'ESS Jul 2020'!N13/100),($E$5*'ESS Jul 2020'!N13/100)))</f>
        <v>331.99883181818171</v>
      </c>
      <c r="E21" s="321">
        <f>IF(AND('ESS Jul 2020'!P13&gt;0,'ESS Jul 2020'!R13&gt;0),IF($E$5&lt;'ESS Jul 2020'!P13,0,IF($E$5&lt;=('ESS Jul 2020'!R13+'ESS Jul 2020'!P13),(($E$5-'ESS Jul 2020'!P13)*'ESS Jul 2020'!Q13/100),(('ESS Jul 2020'!R13)*'ESS Jul 2020'!Q13/100))),0)</f>
        <v>0</v>
      </c>
      <c r="F21" s="321">
        <f>IF(AND('ESS Jul 2020'!Q13&gt;0,'ESS Jul 2020'!S13&gt;0),IF($E$5&lt;('ESS Jul 2020'!R13+'ESS Jul 2020'!P13),0,IF($E$5&lt;=('ESS Jul 2020'!T13+'ESS Jul 2020'!R13+'ESS Jul 2020'!P13),(($E$5-('ESS Jul 2020'!R13+'ESS Jul 2020'!P13))*'ESS Jul 2020'!S13/100),('ESS Jul 2020'!T13*'ESS Jul 2020'!S13/100))),0)</f>
        <v>0</v>
      </c>
      <c r="G21" s="321">
        <v>0</v>
      </c>
      <c r="H21" s="321">
        <f>IF('ESS Jul 2020'!T13&gt;0,IF(($E$5&lt;'ESS Jul 2020'!T13),(0),($E$5-'ESS Jul 2020'!T13)*'ESS Jul 2020'!U13/100),IF(AND('ESS Jul 2020'!R13&gt;0,'ESS Jul 2020'!T13=""),IF(($E$5&lt;'ESS Jul 2020'!R13),(0),($E$5-'ESS Jul 2020'!R13)*'ESS Jul 2020'!S13/100),IF(AND('ESS Jul 2020'!P13&gt;0,'ESS Jul 2020'!R13=""),IF(($E$5&lt;'ESS Jul 2020'!P13),(0),($E$5-'ESS Jul 2020'!P13)*'ESS Jul 2020'!Q13/100),0)))</f>
        <v>0</v>
      </c>
      <c r="I21" s="321">
        <f t="shared" si="0"/>
        <v>457.12383181818171</v>
      </c>
      <c r="J21" s="446">
        <f t="shared" si="1"/>
        <v>1327.9953272727269</v>
      </c>
      <c r="K21" s="446">
        <f t="shared" si="2"/>
        <v>1828.4953272727269</v>
      </c>
      <c r="L21" s="447">
        <f t="shared" si="8"/>
        <v>2011.3448599999997</v>
      </c>
      <c r="M21" s="446">
        <f>'ESS Jul 2020'!AZ13</f>
        <v>0</v>
      </c>
      <c r="N21" s="446">
        <f>'ESS Jul 2020'!BA13</f>
        <v>0</v>
      </c>
      <c r="O21" s="446">
        <f>'ESS Jul 2020'!BB13</f>
        <v>0</v>
      </c>
      <c r="P21" s="446">
        <f>'ESS Jul 2020'!BC13</f>
        <v>0</v>
      </c>
      <c r="Q21" s="447">
        <f>($E$6*'ESS Jul 2020'!AT13/100)*4</f>
        <v>357.048</v>
      </c>
      <c r="R21" s="448" t="str">
        <f t="shared" si="9"/>
        <v>No discount</v>
      </c>
      <c r="S21" s="448" t="str">
        <f t="shared" si="10"/>
        <v>Inclusive</v>
      </c>
      <c r="T21" s="475">
        <f t="shared" si="3"/>
        <v>1828.4953272727269</v>
      </c>
      <c r="U21" s="446">
        <f t="shared" si="4"/>
        <v>1828.4953272727269</v>
      </c>
      <c r="V21" s="446">
        <f t="shared" si="5"/>
        <v>1471.4473272727269</v>
      </c>
      <c r="W21" s="446">
        <f t="shared" si="6"/>
        <v>1471.4473272727269</v>
      </c>
      <c r="X21" s="454">
        <f t="shared" si="7"/>
        <v>1618.5920599999997</v>
      </c>
      <c r="Y21" s="454">
        <f t="shared" si="7"/>
        <v>1618.5920599999997</v>
      </c>
      <c r="Z21" s="325">
        <f>'ESS Jul 2020'!BL13</f>
        <v>0</v>
      </c>
      <c r="AA21" s="326" t="str">
        <f>'ESS Jul 2020'!BM13</f>
        <v>n</v>
      </c>
    </row>
    <row r="22" spans="1:27" x14ac:dyDescent="0.3">
      <c r="A22" s="319" t="str">
        <f>'ESS Jul 2020'!K14</f>
        <v>Powerdirect</v>
      </c>
      <c r="B22" s="320" t="str">
        <f>'ESS Jul 2020'!L14</f>
        <v>Rate Saver</v>
      </c>
      <c r="C22" s="321">
        <f>IF('ESS Jul 2020'!BP14=0,91*'ESS Jul 2020'!M14/100,(91*'ESS Jul 2020'!M14/100)+'ESS Jul 2020'!BP14/4)</f>
        <v>111.44190909090908</v>
      </c>
      <c r="D22" s="321">
        <f>IF('ESS Jul 2020'!O14="",$E$5*'ESS Jul 2020'!N14/100,IF($E$5&gt;='ESS Jul 2020'!P14,('ESS Jul 2020'!P14*'ESS Jul 2020'!N14/100),($E$5*'ESS Jul 2020'!N14/100)))</f>
        <v>281.53153636363635</v>
      </c>
      <c r="E22" s="321">
        <f>IF(AND('ESS Jul 2020'!P14&gt;0,'ESS Jul 2020'!R14&gt;0),IF($E$5&lt;'ESS Jul 2020'!P14,0,IF($E$5&lt;=('ESS Jul 2020'!R14+'ESS Jul 2020'!P14),(($E$5-'ESS Jul 2020'!P14)*'ESS Jul 2020'!Q14/100),(('ESS Jul 2020'!R14)*'ESS Jul 2020'!Q14/100))),0)</f>
        <v>0</v>
      </c>
      <c r="F22" s="321">
        <f>IF(AND('ESS Jul 2020'!Q14&gt;0,'ESS Jul 2020'!S14&gt;0),IF($E$5&lt;('ESS Jul 2020'!R14+'ESS Jul 2020'!P14),0,IF($E$5&lt;=('ESS Jul 2020'!T14+'ESS Jul 2020'!R14+'ESS Jul 2020'!P14),(($E$5-('ESS Jul 2020'!R14+'ESS Jul 2020'!P14))*'ESS Jul 2020'!S14/100),('ESS Jul 2020'!T14*'ESS Jul 2020'!S14/100))),0)</f>
        <v>0</v>
      </c>
      <c r="G22" s="321">
        <v>0</v>
      </c>
      <c r="H22" s="321">
        <f>IF('ESS Jul 2020'!T14&gt;0,IF(($E$5&lt;'ESS Jul 2020'!T14),(0),($E$5-'ESS Jul 2020'!T14)*'ESS Jul 2020'!U14/100),IF(AND('ESS Jul 2020'!R14&gt;0,'ESS Jul 2020'!T14=""),IF(($E$5&lt;'ESS Jul 2020'!R14),(0),($E$5-'ESS Jul 2020'!R14)*'ESS Jul 2020'!S14/100),IF(AND('ESS Jul 2020'!P14&gt;0,'ESS Jul 2020'!R14=""),IF(($E$5&lt;'ESS Jul 2020'!P14),(0),($E$5-'ESS Jul 2020'!P14)*'ESS Jul 2020'!Q14/100),0)))</f>
        <v>0</v>
      </c>
      <c r="I22" s="321">
        <f t="shared" si="0"/>
        <v>392.97344545454541</v>
      </c>
      <c r="J22" s="446">
        <f t="shared" si="1"/>
        <v>1126.1261454545454</v>
      </c>
      <c r="K22" s="446">
        <f t="shared" si="2"/>
        <v>1571.8937818181817</v>
      </c>
      <c r="L22" s="447">
        <f t="shared" si="8"/>
        <v>1729.0831599999999</v>
      </c>
      <c r="M22" s="446">
        <f>'ESS Jul 2020'!AZ14</f>
        <v>0</v>
      </c>
      <c r="N22" s="446">
        <f>'ESS Jul 2020'!BA14</f>
        <v>0</v>
      </c>
      <c r="O22" s="446">
        <f>'ESS Jul 2020'!BB14</f>
        <v>0</v>
      </c>
      <c r="P22" s="446">
        <f>'ESS Jul 2020'!BC14</f>
        <v>0</v>
      </c>
      <c r="Q22" s="447">
        <f>($E$6*'ESS Jul 2020'!AT14/100)*4</f>
        <v>282.66300000000001</v>
      </c>
      <c r="R22" s="448" t="str">
        <f t="shared" si="9"/>
        <v>No discount</v>
      </c>
      <c r="S22" s="448" t="str">
        <f t="shared" si="10"/>
        <v>Exclusive</v>
      </c>
      <c r="T22" s="475">
        <f t="shared" si="3"/>
        <v>1571.8937818181817</v>
      </c>
      <c r="U22" s="446">
        <f t="shared" si="4"/>
        <v>1571.8937818181817</v>
      </c>
      <c r="V22" s="446">
        <f t="shared" si="5"/>
        <v>1289.2307818181816</v>
      </c>
      <c r="W22" s="446">
        <f t="shared" si="6"/>
        <v>1289.2307818181816</v>
      </c>
      <c r="X22" s="454">
        <f t="shared" si="7"/>
        <v>1418.1538599999999</v>
      </c>
      <c r="Y22" s="454">
        <f t="shared" si="7"/>
        <v>1418.1538599999999</v>
      </c>
      <c r="Z22" s="325">
        <f>'ESS Jul 2020'!BL14</f>
        <v>0</v>
      </c>
      <c r="AA22" s="326" t="str">
        <f>'ESS Jul 2020'!BM14</f>
        <v>n</v>
      </c>
    </row>
    <row r="23" spans="1:27" x14ac:dyDescent="0.3">
      <c r="A23" s="319" t="str">
        <f>'ESS Jul 2020'!K15</f>
        <v>Powershop</v>
      </c>
      <c r="B23" s="320" t="str">
        <f>'ESS Jul 2020'!L15</f>
        <v>Shopper with Mega Pack</v>
      </c>
      <c r="C23" s="321">
        <f>IF('ESS Jul 2020'!BP15=0,91*'ESS Jul 2020'!M15/100,(91*'ESS Jul 2020'!M15/100)+'ESS Jul 2020'!BP15/4)</f>
        <v>135.09363636363634</v>
      </c>
      <c r="D23" s="321">
        <f>IF('ESS Jul 2020'!O15="",$E$5*'ESS Jul 2020'!N15/100,IF($E$5&gt;='ESS Jul 2020'!P15,('ESS Jul 2020'!P15*'ESS Jul 2020'!N15/100),($E$5*'ESS Jul 2020'!N15/100)))</f>
        <v>254.72417727272722</v>
      </c>
      <c r="E23" s="321">
        <f>IF(AND('ESS Jul 2020'!P15&gt;0,'ESS Jul 2020'!R15&gt;0),IF($E$5&lt;'ESS Jul 2020'!P15,0,IF($E$5&lt;=('ESS Jul 2020'!R15+'ESS Jul 2020'!P15),(($E$5-'ESS Jul 2020'!P15)*'ESS Jul 2020'!Q15/100),(('ESS Jul 2020'!R15)*'ESS Jul 2020'!Q15/100))),0)</f>
        <v>0</v>
      </c>
      <c r="F23" s="321">
        <f>IF(AND('ESS Jul 2020'!Q15&gt;0,'ESS Jul 2020'!S15&gt;0),IF($E$5&lt;('ESS Jul 2020'!R15+'ESS Jul 2020'!P15),0,IF($E$5&lt;=('ESS Jul 2020'!T15+'ESS Jul 2020'!R15+'ESS Jul 2020'!P15),(($E$5-('ESS Jul 2020'!R15+'ESS Jul 2020'!P15))*'ESS Jul 2020'!S15/100),('ESS Jul 2020'!T15*'ESS Jul 2020'!S15/100))),0)</f>
        <v>0</v>
      </c>
      <c r="G23" s="321">
        <v>0</v>
      </c>
      <c r="H23" s="321">
        <f>IF('ESS Jul 2020'!T15&gt;0,IF(($E$5&lt;'ESS Jul 2020'!T15),(0),($E$5-'ESS Jul 2020'!T15)*'ESS Jul 2020'!U15/100),IF(AND('ESS Jul 2020'!R15&gt;0,'ESS Jul 2020'!T15=""),IF(($E$5&lt;'ESS Jul 2020'!R15),(0),($E$5-'ESS Jul 2020'!R15)*'ESS Jul 2020'!S15/100),IF(AND('ESS Jul 2020'!P15&gt;0,'ESS Jul 2020'!R15=""),IF(($E$5&lt;'ESS Jul 2020'!P15),(0),($E$5-'ESS Jul 2020'!P15)*'ESS Jul 2020'!Q15/100),0)))</f>
        <v>0</v>
      </c>
      <c r="I23" s="321">
        <f t="shared" si="0"/>
        <v>389.81781363636355</v>
      </c>
      <c r="J23" s="446">
        <f t="shared" si="1"/>
        <v>1018.8967090909089</v>
      </c>
      <c r="K23" s="446">
        <f t="shared" si="2"/>
        <v>1559.2712545454542</v>
      </c>
      <c r="L23" s="447">
        <f t="shared" si="8"/>
        <v>1715.1983799999998</v>
      </c>
      <c r="M23" s="446">
        <f>'ESS Jul 2020'!AZ15</f>
        <v>0</v>
      </c>
      <c r="N23" s="446">
        <f>'ESS Jul 2020'!BA15</f>
        <v>0</v>
      </c>
      <c r="O23" s="446">
        <f>'ESS Jul 2020'!BB15</f>
        <v>6</v>
      </c>
      <c r="P23" s="446">
        <f>'ESS Jul 2020'!BC15</f>
        <v>0</v>
      </c>
      <c r="Q23" s="447">
        <f>($E$6*'ESS Jul 2020'!AT15/100)*4</f>
        <v>208.27799999999999</v>
      </c>
      <c r="R23" s="448" t="str">
        <f t="shared" si="9"/>
        <v>Pay-on-time off bill</v>
      </c>
      <c r="S23" s="448" t="str">
        <f t="shared" si="10"/>
        <v>Inclusive</v>
      </c>
      <c r="T23" s="475">
        <f t="shared" si="3"/>
        <v>1559.2712545454542</v>
      </c>
      <c r="U23" s="446">
        <f t="shared" si="4"/>
        <v>1465.7149792727271</v>
      </c>
      <c r="V23" s="446">
        <f t="shared" si="5"/>
        <v>1350.9932545454542</v>
      </c>
      <c r="W23" s="446">
        <f t="shared" si="6"/>
        <v>1257.4369792727271</v>
      </c>
      <c r="X23" s="454">
        <f t="shared" si="7"/>
        <v>1486.0925799999998</v>
      </c>
      <c r="Y23" s="454">
        <f t="shared" si="7"/>
        <v>1383.1806771999998</v>
      </c>
      <c r="Z23" s="325">
        <f>'ESS Jul 2020'!BL15</f>
        <v>0</v>
      </c>
      <c r="AA23" s="326" t="str">
        <f>'ESS Jul 2020'!BM15</f>
        <v>n</v>
      </c>
    </row>
    <row r="24" spans="1:27" x14ac:dyDescent="0.3">
      <c r="A24" s="319" t="str">
        <f>'ESS Jul 2020'!K16</f>
        <v>Red Energy</v>
      </c>
      <c r="B24" s="320" t="str">
        <f>'ESS Jul 2020'!L16</f>
        <v>Living Energy Saver</v>
      </c>
      <c r="C24" s="321">
        <f>IF('ESS Jul 2020'!BP16=0,91*'ESS Jul 2020'!M16/100,(91*'ESS Jul 2020'!M16/100)+'ESS Jul 2020'!BP16/4)</f>
        <v>114.65999999999998</v>
      </c>
      <c r="D24" s="321">
        <f>IF('ESS Jul 2020'!O16="",$E$5*'ESS Jul 2020'!N16/100,IF($E$5&gt;='ESS Jul 2020'!P16,('ESS Jul 2020'!P16*'ESS Jul 2020'!N16/100),($E$5*'ESS Jul 2020'!N16/100)))</f>
        <v>295.96626818181812</v>
      </c>
      <c r="E24" s="321">
        <f>IF(AND('ESS Jul 2020'!P16&gt;0,'ESS Jul 2020'!R16&gt;0),IF($E$5&lt;'ESS Jul 2020'!P16,0,IF($E$5&lt;=('ESS Jul 2020'!R16+'ESS Jul 2020'!P16),(($E$5-'ESS Jul 2020'!P16)*'ESS Jul 2020'!Q16/100),(('ESS Jul 2020'!R16)*'ESS Jul 2020'!Q16/100))),0)</f>
        <v>0</v>
      </c>
      <c r="F24" s="321">
        <f>IF(AND('ESS Jul 2020'!Q16&gt;0,'ESS Jul 2020'!S16&gt;0),IF($E$5&lt;('ESS Jul 2020'!R16+'ESS Jul 2020'!P16),0,IF($E$5&lt;=('ESS Jul 2020'!T16+'ESS Jul 2020'!R16+'ESS Jul 2020'!P16),(($E$5-('ESS Jul 2020'!R16+'ESS Jul 2020'!P16))*'ESS Jul 2020'!S16/100),('ESS Jul 2020'!T16*'ESS Jul 2020'!S16/100))),0)</f>
        <v>0</v>
      </c>
      <c r="G24" s="321">
        <v>0</v>
      </c>
      <c r="H24" s="321">
        <f>IF('ESS Jul 2020'!T16&gt;0,IF(($E$5&lt;'ESS Jul 2020'!T16),(0),($E$5-'ESS Jul 2020'!T16)*'ESS Jul 2020'!U16/100),IF(AND('ESS Jul 2020'!R16&gt;0,'ESS Jul 2020'!T16=""),IF(($E$5&lt;'ESS Jul 2020'!R16),(0),($E$5-'ESS Jul 2020'!R16)*'ESS Jul 2020'!S16/100),IF(AND('ESS Jul 2020'!P16&gt;0,'ESS Jul 2020'!R16=""),IF(($E$5&lt;'ESS Jul 2020'!P16),(0),($E$5-'ESS Jul 2020'!P16)*'ESS Jul 2020'!Q16/100),0)))</f>
        <v>0</v>
      </c>
      <c r="I24" s="321">
        <f t="shared" si="0"/>
        <v>410.62626818181809</v>
      </c>
      <c r="J24" s="446">
        <f t="shared" si="1"/>
        <v>1183.8650727272725</v>
      </c>
      <c r="K24" s="446">
        <f t="shared" si="2"/>
        <v>1642.5050727272724</v>
      </c>
      <c r="L24" s="447">
        <f t="shared" si="8"/>
        <v>1806.7555799999998</v>
      </c>
      <c r="M24" s="446">
        <f>'ESS Jul 2020'!AZ16</f>
        <v>0</v>
      </c>
      <c r="N24" s="446">
        <f>'ESS Jul 2020'!BA16</f>
        <v>0</v>
      </c>
      <c r="O24" s="446">
        <f>'ESS Jul 2020'!BB16</f>
        <v>0</v>
      </c>
      <c r="P24" s="446">
        <f>'ESS Jul 2020'!BC16</f>
        <v>0</v>
      </c>
      <c r="Q24" s="447">
        <f>($E$6*'ESS Jul 2020'!AT16/100)*4</f>
        <v>303.49079999999998</v>
      </c>
      <c r="R24" s="448" t="str">
        <f t="shared" si="9"/>
        <v>No discount</v>
      </c>
      <c r="S24" s="448" t="str">
        <f t="shared" si="10"/>
        <v>Inclusive</v>
      </c>
      <c r="T24" s="475">
        <f t="shared" si="3"/>
        <v>1642.5050727272724</v>
      </c>
      <c r="U24" s="446">
        <f t="shared" si="4"/>
        <v>1642.5050727272724</v>
      </c>
      <c r="V24" s="446">
        <f t="shared" si="5"/>
        <v>1339.0142727272723</v>
      </c>
      <c r="W24" s="446">
        <f t="shared" si="6"/>
        <v>1339.0142727272723</v>
      </c>
      <c r="X24" s="454">
        <f t="shared" si="7"/>
        <v>1472.9156999999998</v>
      </c>
      <c r="Y24" s="454">
        <f t="shared" si="7"/>
        <v>1472.9156999999998</v>
      </c>
      <c r="Z24" s="325">
        <f>'ESS Jul 2020'!BL16</f>
        <v>0</v>
      </c>
      <c r="AA24" s="326" t="str">
        <f>'ESS Jul 2020'!BM16</f>
        <v>n</v>
      </c>
    </row>
    <row r="25" spans="1:27" x14ac:dyDescent="0.3">
      <c r="A25" s="319" t="str">
        <f>'ESS Jul 2020'!K17</f>
        <v>Simply Energy</v>
      </c>
      <c r="B25" s="320" t="str">
        <f>'ESS Jul 2020'!L17</f>
        <v>Saver</v>
      </c>
      <c r="C25" s="321">
        <f>IF('ESS Jul 2020'!BP17=0,91*'ESS Jul 2020'!M17/100,(91*'ESS Jul 2020'!M17/100)+'ESS Jul 2020'!BP17/4)</f>
        <v>124.71963636363634</v>
      </c>
      <c r="D25" s="321">
        <f>IF('ESS Jul 2020'!O17="",$E$5*'ESS Jul 2020'!N17/100,IF($E$5&gt;='ESS Jul 2020'!P17,('ESS Jul 2020'!P17*'ESS Jul 2020'!N17/100),($E$5*'ESS Jul 2020'!N17/100)))</f>
        <v>332.65002272727264</v>
      </c>
      <c r="E25" s="321">
        <f>IF(AND('ESS Jul 2020'!P17&gt;0,'ESS Jul 2020'!R17&gt;0),IF($E$5&lt;'ESS Jul 2020'!P17,0,IF($E$5&lt;=('ESS Jul 2020'!R17+'ESS Jul 2020'!P17),(($E$5-'ESS Jul 2020'!P17)*'ESS Jul 2020'!Q17/100),(('ESS Jul 2020'!R17)*'ESS Jul 2020'!Q17/100))),0)</f>
        <v>0</v>
      </c>
      <c r="F25" s="321">
        <f>IF(AND('ESS Jul 2020'!Q17&gt;0,'ESS Jul 2020'!S17&gt;0),IF($E$5&lt;('ESS Jul 2020'!R17+'ESS Jul 2020'!P17),0,IF($E$5&lt;=('ESS Jul 2020'!T17+'ESS Jul 2020'!R17+'ESS Jul 2020'!P17),(($E$5-('ESS Jul 2020'!R17+'ESS Jul 2020'!P17))*'ESS Jul 2020'!S17/100),('ESS Jul 2020'!T17*'ESS Jul 2020'!S17/100))),0)</f>
        <v>0</v>
      </c>
      <c r="G25" s="321">
        <v>0</v>
      </c>
      <c r="H25" s="321">
        <f>IF('ESS Jul 2020'!T17&gt;0,IF(($E$5&lt;'ESS Jul 2020'!T17),(0),($E$5-'ESS Jul 2020'!T17)*'ESS Jul 2020'!U17/100),IF(AND('ESS Jul 2020'!R17&gt;0,'ESS Jul 2020'!T17=""),IF(($E$5&lt;'ESS Jul 2020'!R17),(0),($E$5-'ESS Jul 2020'!R17)*'ESS Jul 2020'!S17/100),IF(AND('ESS Jul 2020'!P17&gt;0,'ESS Jul 2020'!R17=""),IF(($E$5&lt;'ESS Jul 2020'!P17),(0),($E$5-'ESS Jul 2020'!P17)*'ESS Jul 2020'!Q17/100),0)))</f>
        <v>0</v>
      </c>
      <c r="I25" s="321">
        <f>SUM(C25:H25)</f>
        <v>457.36965909090895</v>
      </c>
      <c r="J25" s="446">
        <f t="shared" si="1"/>
        <v>1330.6000909090903</v>
      </c>
      <c r="K25" s="446">
        <f t="shared" si="2"/>
        <v>1829.4786363636358</v>
      </c>
      <c r="L25" s="447">
        <f t="shared" si="8"/>
        <v>2012.4264999999996</v>
      </c>
      <c r="M25" s="446">
        <f>'ESS Jul 2020'!AZ17</f>
        <v>0</v>
      </c>
      <c r="N25" s="446">
        <f>'ESS Jul 2020'!BA17</f>
        <v>20</v>
      </c>
      <c r="O25" s="446">
        <f>'ESS Jul 2020'!BB17</f>
        <v>0</v>
      </c>
      <c r="P25" s="446">
        <f>'ESS Jul 2020'!BC17</f>
        <v>0</v>
      </c>
      <c r="Q25" s="447">
        <f>($E$6*'ESS Jul 2020'!AT17/100)*4</f>
        <v>238.03200000000001</v>
      </c>
      <c r="R25" s="448" t="str">
        <f t="shared" si="9"/>
        <v>Guaranteed off usage</v>
      </c>
      <c r="S25" s="448" t="str">
        <f t="shared" si="10"/>
        <v>Exclusive</v>
      </c>
      <c r="T25" s="475">
        <f t="shared" si="3"/>
        <v>1563.3586181818177</v>
      </c>
      <c r="U25" s="446">
        <f t="shared" si="4"/>
        <v>1563.3586181818177</v>
      </c>
      <c r="V25" s="446">
        <f t="shared" si="5"/>
        <v>1325.3266181818178</v>
      </c>
      <c r="W25" s="446">
        <f t="shared" si="6"/>
        <v>1325.3266181818178</v>
      </c>
      <c r="X25" s="454">
        <f t="shared" si="7"/>
        <v>1457.8592799999997</v>
      </c>
      <c r="Y25" s="454">
        <f t="shared" si="7"/>
        <v>1457.8592799999997</v>
      </c>
      <c r="Z25" s="325">
        <f>'ESS Jul 2020'!BL17</f>
        <v>0</v>
      </c>
      <c r="AA25" s="326" t="str">
        <f>'ESS Jul 2020'!BM17</f>
        <v>n</v>
      </c>
    </row>
    <row r="26" spans="1:27" x14ac:dyDescent="0.3">
      <c r="A26" s="319" t="str">
        <f>'ESS Jul 2020'!K18</f>
        <v>1st Energy</v>
      </c>
      <c r="B26" s="320" t="str">
        <f>'ESS Jul 2020'!L18</f>
        <v>1st Saver</v>
      </c>
      <c r="C26" s="321">
        <f>IF('ESS Jul 2020'!BP18=0,91*'ESS Jul 2020'!M18/100,(91*'ESS Jul 2020'!M18/100)+'ESS Jul 2020'!BP18/4)</f>
        <v>149.24</v>
      </c>
      <c r="D26" s="321">
        <f>IF('ESS Jul 2020'!O18="",$E$5*'ESS Jul 2020'!N18/100,IF($E$5&gt;='ESS Jul 2020'!P18,('ESS Jul 2020'!P18*'ESS Jul 2020'!N18/100),($E$5*'ESS Jul 2020'!N18/100)))</f>
        <v>303.8890909090909</v>
      </c>
      <c r="E26" s="321">
        <f>IF(AND('ESS Jul 2020'!P18&gt;0,'ESS Jul 2020'!R18&gt;0),IF($E$5&lt;'ESS Jul 2020'!P18,0,IF($E$5&lt;=('ESS Jul 2020'!R18+'ESS Jul 2020'!P18),(($E$5-'ESS Jul 2020'!P18)*'ESS Jul 2020'!Q18/100),(('ESS Jul 2020'!R18)*'ESS Jul 2020'!Q18/100))),0)</f>
        <v>0</v>
      </c>
      <c r="F26" s="321">
        <f>IF(AND('ESS Jul 2020'!Q18&gt;0,'ESS Jul 2020'!S18&gt;0),IF($E$5&lt;('ESS Jul 2020'!R18+'ESS Jul 2020'!P18),0,IF($E$5&lt;=('ESS Jul 2020'!T18+'ESS Jul 2020'!R18+'ESS Jul 2020'!P18),(($E$5-('ESS Jul 2020'!R18+'ESS Jul 2020'!P18))*'ESS Jul 2020'!S18/100),('ESS Jul 2020'!T18*'ESS Jul 2020'!S18/100))),0)</f>
        <v>0</v>
      </c>
      <c r="G26" s="321">
        <v>0</v>
      </c>
      <c r="H26" s="321">
        <f>IF('ESS Jul 2020'!T18&gt;0,IF(($E$5&lt;'ESS Jul 2020'!T18),(0),($E$5-'ESS Jul 2020'!T18)*'ESS Jul 2020'!U18/100),IF(AND('ESS Jul 2020'!R18&gt;0,'ESS Jul 2020'!T18=""),IF(($E$5&lt;'ESS Jul 2020'!R18),(0),($E$5-'ESS Jul 2020'!R18)*'ESS Jul 2020'!S18/100),IF(AND('ESS Jul 2020'!P18&gt;0,'ESS Jul 2020'!R18=""),IF(($E$5&lt;'ESS Jul 2020'!P18),(0),($E$5-'ESS Jul 2020'!P18)*'ESS Jul 2020'!Q18/100),0)))</f>
        <v>0</v>
      </c>
      <c r="I26" s="321">
        <f t="shared" ref="I26" si="11">SUM(C26:H26)</f>
        <v>453.12909090909091</v>
      </c>
      <c r="J26" s="446">
        <f t="shared" si="1"/>
        <v>1215.5563636363636</v>
      </c>
      <c r="K26" s="446">
        <f t="shared" si="2"/>
        <v>1812.5163636363636</v>
      </c>
      <c r="L26" s="447">
        <f t="shared" si="8"/>
        <v>1993.7680000000003</v>
      </c>
      <c r="M26" s="446">
        <f>'ESS Jul 2020'!AZ18</f>
        <v>13</v>
      </c>
      <c r="N26" s="446">
        <f>'ESS Jul 2020'!BA18</f>
        <v>0</v>
      </c>
      <c r="O26" s="446">
        <f>'ESS Jul 2020'!BB18</f>
        <v>0</v>
      </c>
      <c r="P26" s="446">
        <f>'ESS Jul 2020'!BC18</f>
        <v>0</v>
      </c>
      <c r="Q26" s="447">
        <f>($E$6*'ESS Jul 2020'!AT18/100)*4</f>
        <v>178.524</v>
      </c>
      <c r="R26" s="448" t="str">
        <f t="shared" si="9"/>
        <v>Guaranteed off bill</v>
      </c>
      <c r="S26" s="448" t="str">
        <f t="shared" si="10"/>
        <v>Exclusive</v>
      </c>
      <c r="T26" s="475">
        <f t="shared" si="3"/>
        <v>1576.8892363636364</v>
      </c>
      <c r="U26" s="446">
        <f t="shared" si="4"/>
        <v>1576.8892363636364</v>
      </c>
      <c r="V26" s="446">
        <f t="shared" si="5"/>
        <v>1398.3652363636365</v>
      </c>
      <c r="W26" s="446">
        <f t="shared" si="6"/>
        <v>1398.3652363636365</v>
      </c>
      <c r="X26" s="454">
        <f t="shared" si="7"/>
        <v>1538.2017600000004</v>
      </c>
      <c r="Y26" s="454">
        <f t="shared" si="7"/>
        <v>1538.2017600000004</v>
      </c>
      <c r="Z26" s="325">
        <f>'ESS Jul 2020'!BL18</f>
        <v>0</v>
      </c>
      <c r="AA26" s="326" t="str">
        <f>'ESS Jul 2020'!BM18</f>
        <v>n</v>
      </c>
    </row>
    <row r="27" spans="1:27" x14ac:dyDescent="0.3">
      <c r="A27" s="319" t="str">
        <f>'ESS Jul 2020'!K19</f>
        <v>Amaysim</v>
      </c>
      <c r="B27" s="320" t="str">
        <f>'ESS Jul 2020'!L19</f>
        <v>Post-paid Solar</v>
      </c>
      <c r="C27" s="321">
        <f>IF('ESS Jul 2020'!BP19=0,91*'ESS Jul 2020'!M19/100,(91*'ESS Jul 2020'!M19/100)+'ESS Jul 2020'!BP19/4)</f>
        <v>124.66999999999999</v>
      </c>
      <c r="D27" s="321">
        <f>IF('ESS Jul 2020'!O19="",$E$5*'ESS Jul 2020'!N19/100,IF($E$5&gt;='ESS Jul 2020'!P19,('ESS Jul 2020'!P19*'ESS Jul 2020'!N19/100),($E$5*'ESS Jul 2020'!N19/100)))</f>
        <v>332.65002272727264</v>
      </c>
      <c r="E27" s="321">
        <f>IF(AND('ESS Jul 2020'!P19&gt;0,'ESS Jul 2020'!R19&gt;0),IF($E$5&lt;'ESS Jul 2020'!P19,0,IF($E$5&lt;=('ESS Jul 2020'!R19+'ESS Jul 2020'!P19),(($E$5-'ESS Jul 2020'!P19)*'ESS Jul 2020'!Q19/100),(('ESS Jul 2020'!R19)*'ESS Jul 2020'!Q19/100))),0)</f>
        <v>0</v>
      </c>
      <c r="F27" s="321">
        <f>IF(AND('ESS Jul 2020'!Q19&gt;0,'ESS Jul 2020'!S19&gt;0),IF($E$5&lt;('ESS Jul 2020'!R19+'ESS Jul 2020'!P19),0,IF($E$5&lt;=('ESS Jul 2020'!T19+'ESS Jul 2020'!R19+'ESS Jul 2020'!P19),(($E$5-('ESS Jul 2020'!R19+'ESS Jul 2020'!P19))*'ESS Jul 2020'!S19/100),('ESS Jul 2020'!T19*'ESS Jul 2020'!S19/100))),0)</f>
        <v>0</v>
      </c>
      <c r="G27" s="321">
        <v>0</v>
      </c>
      <c r="H27" s="321">
        <f>IF('ESS Jul 2020'!T19&gt;0,IF(($E$5&lt;'ESS Jul 2020'!T19),(0),($E$5-'ESS Jul 2020'!T19)*'ESS Jul 2020'!U19/100),IF(AND('ESS Jul 2020'!R19&gt;0,'ESS Jul 2020'!T19=""),IF(($E$5&lt;'ESS Jul 2020'!R19),(0),($E$5-'ESS Jul 2020'!R19)*'ESS Jul 2020'!S19/100),IF(AND('ESS Jul 2020'!P19&gt;0,'ESS Jul 2020'!R19=""),IF(($E$5&lt;'ESS Jul 2020'!P19),(0),($E$5-'ESS Jul 2020'!P19)*'ESS Jul 2020'!Q19/100),0)))</f>
        <v>0</v>
      </c>
      <c r="I27" s="321">
        <f>SUM(C27:H27)</f>
        <v>457.32002272727266</v>
      </c>
      <c r="J27" s="446">
        <f t="shared" si="1"/>
        <v>1330.6000909090908</v>
      </c>
      <c r="K27" s="446">
        <f t="shared" si="2"/>
        <v>1829.2800909090906</v>
      </c>
      <c r="L27" s="447">
        <f t="shared" si="8"/>
        <v>2012.2080999999998</v>
      </c>
      <c r="M27" s="446">
        <f>'ESS Jul 2020'!AZ19</f>
        <v>0</v>
      </c>
      <c r="N27" s="446">
        <f>'ESS Jul 2020'!BA19</f>
        <v>0</v>
      </c>
      <c r="O27" s="446">
        <f>'ESS Jul 2020'!BB19</f>
        <v>0</v>
      </c>
      <c r="P27" s="446">
        <f>'ESS Jul 2020'!BC19</f>
        <v>0</v>
      </c>
      <c r="Q27" s="447">
        <f>($E$6*'ESS Jul 2020'!AT19/100)*4</f>
        <v>476.06400000000002</v>
      </c>
      <c r="R27" s="448" t="str">
        <f t="shared" si="9"/>
        <v>No discount</v>
      </c>
      <c r="S27" s="448" t="str">
        <f t="shared" si="10"/>
        <v>Exclusive</v>
      </c>
      <c r="T27" s="475">
        <f t="shared" si="3"/>
        <v>1829.2800909090906</v>
      </c>
      <c r="U27" s="446">
        <f t="shared" si="4"/>
        <v>1829.2800909090906</v>
      </c>
      <c r="V27" s="446">
        <f t="shared" si="5"/>
        <v>1353.2160909090906</v>
      </c>
      <c r="W27" s="446">
        <f t="shared" si="6"/>
        <v>1353.2160909090906</v>
      </c>
      <c r="X27" s="454">
        <f t="shared" si="7"/>
        <v>1488.5376999999996</v>
      </c>
      <c r="Y27" s="454">
        <f t="shared" si="7"/>
        <v>1488.5376999999996</v>
      </c>
      <c r="Z27" s="325">
        <f>'ESS Jul 2020'!BL19</f>
        <v>0</v>
      </c>
      <c r="AA27" s="326" t="str">
        <f>'ESS Jul 2020'!BM19</f>
        <v>n</v>
      </c>
    </row>
    <row r="28" spans="1:27" x14ac:dyDescent="0.3">
      <c r="A28" s="319" t="str">
        <f>'ESS Jul 2020'!K20</f>
        <v>DC Power Co</v>
      </c>
      <c r="B28" s="320" t="str">
        <f>'ESS Jul 2020'!L20</f>
        <v>Market offer</v>
      </c>
      <c r="C28" s="321">
        <f>IF('ESS Jul 2020'!BP20=0,91*'ESS Jul 2020'!M20/100,(91*'ESS Jul 2020'!M20/100)+'ESS Jul 2020'!BP20/4)</f>
        <v>137.38</v>
      </c>
      <c r="D28" s="321">
        <f>IF('ESS Jul 2020'!O20="",$E$5*'ESS Jul 2020'!N20/100,IF($E$5&gt;='ESS Jul 2020'!P20,('ESS Jul 2020'!P20*'ESS Jul 2020'!N20/100),($E$5*'ESS Jul 2020'!N20/100)))</f>
        <v>349.90658181818179</v>
      </c>
      <c r="E28" s="321">
        <f>IF(AND('ESS Jul 2020'!P20&gt;0,'ESS Jul 2020'!R20&gt;0),IF($E$5&lt;'ESS Jul 2020'!P20,0,IF($E$5&lt;=('ESS Jul 2020'!R20+'ESS Jul 2020'!P20),(($E$5-'ESS Jul 2020'!P20)*'ESS Jul 2020'!Q20/100),(('ESS Jul 2020'!R20)*'ESS Jul 2020'!Q20/100))),0)</f>
        <v>0</v>
      </c>
      <c r="F28" s="321">
        <f>IF(AND('ESS Jul 2020'!Q20&gt;0,'ESS Jul 2020'!S20&gt;0),IF($E$5&lt;('ESS Jul 2020'!R20+'ESS Jul 2020'!P20),0,IF($E$5&lt;=('ESS Jul 2020'!T20+'ESS Jul 2020'!R20+'ESS Jul 2020'!P20),(($E$5-('ESS Jul 2020'!R20+'ESS Jul 2020'!P20))*'ESS Jul 2020'!S20/100),('ESS Jul 2020'!T20*'ESS Jul 2020'!S20/100))),0)</f>
        <v>0</v>
      </c>
      <c r="G28" s="321">
        <v>0</v>
      </c>
      <c r="H28" s="321">
        <f>IF('ESS Jul 2020'!T20&gt;0,IF(($E$5&lt;'ESS Jul 2020'!T20),(0),($E$5-'ESS Jul 2020'!T20)*'ESS Jul 2020'!U20/100),IF(AND('ESS Jul 2020'!R20&gt;0,'ESS Jul 2020'!T20=""),IF(($E$5&lt;'ESS Jul 2020'!R20),(0),($E$5-'ESS Jul 2020'!R20)*'ESS Jul 2020'!S20/100),IF(AND('ESS Jul 2020'!P20&gt;0,'ESS Jul 2020'!R20=""),IF(($E$5&lt;'ESS Jul 2020'!P20),(0),($E$5-'ESS Jul 2020'!P20)*'ESS Jul 2020'!Q20/100),0)))</f>
        <v>0</v>
      </c>
      <c r="I28" s="321">
        <f t="shared" ref="I28:I31" si="12">SUM(C28:H28)</f>
        <v>487.28658181818179</v>
      </c>
      <c r="J28" s="446">
        <f t="shared" si="1"/>
        <v>1399.6263272727272</v>
      </c>
      <c r="K28" s="446">
        <f t="shared" si="2"/>
        <v>1949.1463272727271</v>
      </c>
      <c r="L28" s="447">
        <f t="shared" si="8"/>
        <v>2144.0609600000003</v>
      </c>
      <c r="M28" s="446">
        <f>'ESS Jul 2020'!AZ20</f>
        <v>0</v>
      </c>
      <c r="N28" s="446">
        <f>'ESS Jul 2020'!BA20</f>
        <v>0</v>
      </c>
      <c r="O28" s="446">
        <f>'ESS Jul 2020'!BB20</f>
        <v>0</v>
      </c>
      <c r="P28" s="446">
        <f>'ESS Jul 2020'!BC20</f>
        <v>0</v>
      </c>
      <c r="Q28" s="447">
        <f>($E$6*'ESS Jul 2020'!AT20/100)*4</f>
        <v>446.31</v>
      </c>
      <c r="R28" s="448" t="str">
        <f t="shared" si="9"/>
        <v>No discount</v>
      </c>
      <c r="S28" s="448" t="str">
        <f t="shared" si="10"/>
        <v>Exclusive</v>
      </c>
      <c r="T28" s="475">
        <f t="shared" si="3"/>
        <v>1949.1463272727271</v>
      </c>
      <c r="U28" s="446">
        <f t="shared" si="4"/>
        <v>1949.1463272727271</v>
      </c>
      <c r="V28" s="446">
        <f t="shared" si="5"/>
        <v>1502.8363272727272</v>
      </c>
      <c r="W28" s="446">
        <f t="shared" si="6"/>
        <v>1502.8363272727272</v>
      </c>
      <c r="X28" s="454">
        <f t="shared" si="7"/>
        <v>1653.11996</v>
      </c>
      <c r="Y28" s="454">
        <f t="shared" si="7"/>
        <v>1653.11996</v>
      </c>
      <c r="Z28" s="325">
        <f>'ESS Jul 2020'!BL20</f>
        <v>0</v>
      </c>
      <c r="AA28" s="326" t="str">
        <f>'ESS Jul 2020'!BM20</f>
        <v>n</v>
      </c>
    </row>
    <row r="29" spans="1:27" x14ac:dyDescent="0.3">
      <c r="A29" s="319" t="str">
        <f>'ESS Jul 2020'!K21</f>
        <v>Amber Electric</v>
      </c>
      <c r="B29" s="320" t="str">
        <f>'ESS Jul 2020'!L21</f>
        <v>Market offer</v>
      </c>
      <c r="C29" s="321">
        <f>IF('ESS Jul 2020'!BP21=0,91*'ESS Jul 2020'!M21/100,(91*'ESS Jul 2020'!M21/100)+'ESS Jul 2020'!BP21/4)</f>
        <v>128.72363636363633</v>
      </c>
      <c r="D29" s="321">
        <f>IF('ESS Jul 2020'!O21="",$E$5*'ESS Jul 2020'!N21/100,IF($E$5&gt;='ESS Jul 2020'!P21,('ESS Jul 2020'!P21*'ESS Jul 2020'!N21/100),($E$5*'ESS Jul 2020'!N21/100)))</f>
        <v>327.76609090909085</v>
      </c>
      <c r="E29" s="321">
        <f>IF(AND('ESS Jul 2020'!P21&gt;0,'ESS Jul 2020'!R21&gt;0),IF($E$5&lt;'ESS Jul 2020'!P21,0,IF($E$5&lt;=('ESS Jul 2020'!R21+'ESS Jul 2020'!P21),(($E$5-'ESS Jul 2020'!P21)*'ESS Jul 2020'!Q21/100),(('ESS Jul 2020'!R21)*'ESS Jul 2020'!Q21/100))),0)</f>
        <v>0</v>
      </c>
      <c r="F29" s="321">
        <f>IF(AND('ESS Jul 2020'!Q21&gt;0,'ESS Jul 2020'!S21&gt;0),IF($E$5&lt;('ESS Jul 2020'!R21+'ESS Jul 2020'!P21),0,IF($E$5&lt;=('ESS Jul 2020'!T21+'ESS Jul 2020'!R21+'ESS Jul 2020'!P21),(($E$5-('ESS Jul 2020'!R21+'ESS Jul 2020'!P21))*'ESS Jul 2020'!S21/100),('ESS Jul 2020'!T21*'ESS Jul 2020'!S21/100))),0)</f>
        <v>0</v>
      </c>
      <c r="G29" s="321">
        <v>0</v>
      </c>
      <c r="H29" s="321">
        <f>IF('ESS Jul 2020'!T21&gt;0,IF(($E$5&lt;'ESS Jul 2020'!T21),(0),($E$5-'ESS Jul 2020'!T21)*'ESS Jul 2020'!U21/100),IF(AND('ESS Jul 2020'!R21&gt;0,'ESS Jul 2020'!T21=""),IF(($E$5&lt;'ESS Jul 2020'!R21),(0),($E$5-'ESS Jul 2020'!R21)*'ESS Jul 2020'!S21/100),IF(AND('ESS Jul 2020'!P21&gt;0,'ESS Jul 2020'!R21=""),IF(($E$5&lt;'ESS Jul 2020'!P21),(0),($E$5-'ESS Jul 2020'!P21)*'ESS Jul 2020'!Q21/100),0)))</f>
        <v>0</v>
      </c>
      <c r="I29" s="321">
        <f t="shared" si="12"/>
        <v>456.48972727272718</v>
      </c>
      <c r="J29" s="446">
        <f t="shared" si="1"/>
        <v>1311.0643636363634</v>
      </c>
      <c r="K29" s="446">
        <f t="shared" si="2"/>
        <v>1825.9589090909087</v>
      </c>
      <c r="L29" s="447">
        <f t="shared" si="8"/>
        <v>2008.5547999999997</v>
      </c>
      <c r="M29" s="446">
        <f>'ESS Jul 2020'!AZ21</f>
        <v>0</v>
      </c>
      <c r="N29" s="446">
        <f>'ESS Jul 2020'!BA21</f>
        <v>0</v>
      </c>
      <c r="O29" s="446">
        <f>'ESS Jul 2020'!BB21</f>
        <v>0</v>
      </c>
      <c r="P29" s="446">
        <f>'ESS Jul 2020'!BC21</f>
        <v>0</v>
      </c>
      <c r="Q29" s="447">
        <f>($E$6*'ESS Jul 2020'!AT21/100)*4</f>
        <v>238.03200000000001</v>
      </c>
      <c r="R29" s="448" t="str">
        <f t="shared" si="9"/>
        <v>No discount</v>
      </c>
      <c r="S29" s="448" t="str">
        <f t="shared" si="10"/>
        <v>Exclusive</v>
      </c>
      <c r="T29" s="475">
        <f t="shared" si="3"/>
        <v>1825.9589090909087</v>
      </c>
      <c r="U29" s="446">
        <f t="shared" si="4"/>
        <v>1825.9589090909087</v>
      </c>
      <c r="V29" s="446">
        <f t="shared" si="5"/>
        <v>1587.9269090909088</v>
      </c>
      <c r="W29" s="446">
        <f t="shared" si="6"/>
        <v>1587.9269090909088</v>
      </c>
      <c r="X29" s="454">
        <f t="shared" si="7"/>
        <v>1746.7195999999999</v>
      </c>
      <c r="Y29" s="454">
        <f t="shared" si="7"/>
        <v>1746.7195999999999</v>
      </c>
      <c r="Z29" s="325">
        <f>'ESS Jul 2020'!BL21</f>
        <v>0</v>
      </c>
      <c r="AA29" s="326" t="str">
        <f>'ESS Jul 2020'!BM21</f>
        <v>n</v>
      </c>
    </row>
    <row r="30" spans="1:27" x14ac:dyDescent="0.3">
      <c r="A30" s="319" t="str">
        <f>'ESS Jul 2020'!K22</f>
        <v>Bright Spark Power</v>
      </c>
      <c r="B30" s="320" t="str">
        <f>'ESS Jul 2020'!L22</f>
        <v>No Contract</v>
      </c>
      <c r="C30" s="321">
        <f>IF('ESS Jul 2020'!BP22=0,91*'ESS Jul 2020'!M22/100,(91*'ESS Jul 2020'!M22/100)+'ESS Jul 2020'!BP22/4)</f>
        <v>103.194</v>
      </c>
      <c r="D30" s="321">
        <f>IF('ESS Jul 2020'!O22="",$E$5*'ESS Jul 2020'!N22/100,IF($E$5&gt;='ESS Jul 2020'!P22,('ESS Jul 2020'!P22*'ESS Jul 2020'!N22/100),($E$5*'ESS Jul 2020'!N22/100)))</f>
        <v>262.64699999999993</v>
      </c>
      <c r="E30" s="321">
        <f>IF(AND('ESS Jul 2020'!P22&gt;0,'ESS Jul 2020'!R22&gt;0),IF($E$5&lt;'ESS Jul 2020'!P22,0,IF($E$5&lt;=('ESS Jul 2020'!R22+'ESS Jul 2020'!P22),(($E$5-'ESS Jul 2020'!P22)*'ESS Jul 2020'!Q22/100),(('ESS Jul 2020'!R22)*'ESS Jul 2020'!Q22/100))),0)</f>
        <v>0</v>
      </c>
      <c r="F30" s="321">
        <f>IF(AND('ESS Jul 2020'!Q22&gt;0,'ESS Jul 2020'!S22&gt;0),IF($E$5&lt;('ESS Jul 2020'!R22+'ESS Jul 2020'!P22),0,IF($E$5&lt;=('ESS Jul 2020'!T22+'ESS Jul 2020'!R22+'ESS Jul 2020'!P22),(($E$5-('ESS Jul 2020'!R22+'ESS Jul 2020'!P22))*'ESS Jul 2020'!S22/100),('ESS Jul 2020'!T22*'ESS Jul 2020'!S22/100))),0)</f>
        <v>0</v>
      </c>
      <c r="G30" s="321">
        <v>0</v>
      </c>
      <c r="H30" s="321">
        <f>IF('ESS Jul 2020'!T22&gt;0,IF(($E$5&lt;'ESS Jul 2020'!T22),(0),($E$5-'ESS Jul 2020'!T22)*'ESS Jul 2020'!U22/100),IF(AND('ESS Jul 2020'!R22&gt;0,'ESS Jul 2020'!T22=""),IF(($E$5&lt;'ESS Jul 2020'!R22),(0),($E$5-'ESS Jul 2020'!R22)*'ESS Jul 2020'!S22/100),IF(AND('ESS Jul 2020'!P22&gt;0,'ESS Jul 2020'!R22=""),IF(($E$5&lt;'ESS Jul 2020'!P22),(0),($E$5-'ESS Jul 2020'!P22)*'ESS Jul 2020'!Q22/100),0)))</f>
        <v>0</v>
      </c>
      <c r="I30" s="321">
        <f t="shared" si="12"/>
        <v>365.84099999999995</v>
      </c>
      <c r="J30" s="446">
        <f t="shared" si="1"/>
        <v>1050.5879999999997</v>
      </c>
      <c r="K30" s="446">
        <f t="shared" si="2"/>
        <v>1463.3639999999998</v>
      </c>
      <c r="L30" s="447">
        <f t="shared" si="8"/>
        <v>1609.7003999999999</v>
      </c>
      <c r="M30" s="446">
        <f>'ESS Jul 2020'!AZ22</f>
        <v>0</v>
      </c>
      <c r="N30" s="446">
        <f>'ESS Jul 2020'!BA22</f>
        <v>0</v>
      </c>
      <c r="O30" s="446">
        <f>'ESS Jul 2020'!BB22</f>
        <v>0</v>
      </c>
      <c r="P30" s="446">
        <f>'ESS Jul 2020'!BC22</f>
        <v>0</v>
      </c>
      <c r="Q30" s="447">
        <f>($E$6*'ESS Jul 2020'!AT22/100)*4</f>
        <v>267.786</v>
      </c>
      <c r="R30" s="448" t="str">
        <f t="shared" si="9"/>
        <v>No discount</v>
      </c>
      <c r="S30" s="448" t="str">
        <f t="shared" si="10"/>
        <v>Exclusive</v>
      </c>
      <c r="T30" s="475">
        <f t="shared" si="3"/>
        <v>1463.3639999999998</v>
      </c>
      <c r="U30" s="446">
        <f t="shared" si="4"/>
        <v>1463.3639999999998</v>
      </c>
      <c r="V30" s="446">
        <f t="shared" si="5"/>
        <v>1195.5779999999997</v>
      </c>
      <c r="W30" s="446">
        <f t="shared" si="6"/>
        <v>1195.5779999999997</v>
      </c>
      <c r="X30" s="454">
        <f t="shared" si="7"/>
        <v>1315.1357999999998</v>
      </c>
      <c r="Y30" s="454">
        <f t="shared" si="7"/>
        <v>1315.1357999999998</v>
      </c>
      <c r="Z30" s="325">
        <f>'ESS Jul 2020'!BL22</f>
        <v>0</v>
      </c>
      <c r="AA30" s="326" t="str">
        <f>'ESS Jul 2020'!BM22</f>
        <v>n</v>
      </c>
    </row>
    <row r="31" spans="1:27" s="421" customFormat="1" x14ac:dyDescent="0.3">
      <c r="A31" s="319" t="str">
        <f>'ESS Jul 2020'!K23</f>
        <v>Discover Energy</v>
      </c>
      <c r="B31" s="383" t="str">
        <f>'ESS Jul 2020'!L23</f>
        <v>Solar Boost</v>
      </c>
      <c r="C31" s="384">
        <f>IF('ESS Jul 2020'!BP23=0,91*'ESS Jul 2020'!M23/100,(91*'ESS Jul 2020'!M23/100)+'ESS Jul 2020'!BP23/4)</f>
        <v>122.85</v>
      </c>
      <c r="D31" s="384">
        <f>IF('ESS Jul 2020'!O23="",$E$5*'ESS Jul 2020'!N23/100,IF($E$5&gt;='ESS Jul 2020'!P23,('ESS Jul 2020'!P23*'ESS Jul 2020'!N23/100),($E$5*'ESS Jul 2020'!N23/100)))</f>
        <v>334.49506363636357</v>
      </c>
      <c r="E31" s="384">
        <f>IF(AND('ESS Jul 2020'!P23&gt;0,'ESS Jul 2020'!R23&gt;0),IF($E$5&lt;'ESS Jul 2020'!P23,0,IF($E$5&lt;=('ESS Jul 2020'!R23+'ESS Jul 2020'!P23),(($E$5-'ESS Jul 2020'!P23)*'ESS Jul 2020'!Q23/100),(('ESS Jul 2020'!R23)*'ESS Jul 2020'!Q23/100))),0)</f>
        <v>0</v>
      </c>
      <c r="F31" s="384">
        <f>IF(AND('ESS Jul 2020'!Q23&gt;0,'ESS Jul 2020'!S23&gt;0),IF($E$5&lt;('ESS Jul 2020'!R23+'ESS Jul 2020'!P23),0,IF($E$5&lt;=('ESS Jul 2020'!T23+'ESS Jul 2020'!R23+'ESS Jul 2020'!P23),(($E$5-('ESS Jul 2020'!R23+'ESS Jul 2020'!P23))*'ESS Jul 2020'!S23/100),('ESS Jul 2020'!T23*'ESS Jul 2020'!S23/100))),0)</f>
        <v>0</v>
      </c>
      <c r="G31" s="384">
        <v>0</v>
      </c>
      <c r="H31" s="384">
        <f>IF('ESS Jul 2020'!T23&gt;0,IF(($E$5&lt;'ESS Jul 2020'!T23),(0),($E$5-'ESS Jul 2020'!T23)*'ESS Jul 2020'!U23/100),IF(AND('ESS Jul 2020'!R23&gt;0,'ESS Jul 2020'!T23=""),IF(($E$5&lt;'ESS Jul 2020'!R23),(0),($E$5-'ESS Jul 2020'!R23)*'ESS Jul 2020'!S23/100),IF(AND('ESS Jul 2020'!P23&gt;0,'ESS Jul 2020'!R23=""),IF(($E$5&lt;'ESS Jul 2020'!P23),(0),($E$5-'ESS Jul 2020'!P23)*'ESS Jul 2020'!Q23/100),0)))</f>
        <v>0</v>
      </c>
      <c r="I31" s="384">
        <f t="shared" si="12"/>
        <v>457.34506363636353</v>
      </c>
      <c r="J31" s="449">
        <f t="shared" si="1"/>
        <v>1337.980254545454</v>
      </c>
      <c r="K31" s="449">
        <f t="shared" si="2"/>
        <v>1829.3802545454541</v>
      </c>
      <c r="L31" s="450">
        <f t="shared" si="8"/>
        <v>2012.3182799999997</v>
      </c>
      <c r="M31" s="449">
        <f>'ESS Jul 2020'!AZ23</f>
        <v>0</v>
      </c>
      <c r="N31" s="449">
        <f>'ESS Jul 2020'!BA23</f>
        <v>0</v>
      </c>
      <c r="O31" s="449">
        <f>'ESS Jul 2020'!BB23</f>
        <v>0</v>
      </c>
      <c r="P31" s="449">
        <f>'ESS Jul 2020'!BC23</f>
        <v>0</v>
      </c>
      <c r="Q31" s="450">
        <f>($E$6*'ESS Jul 2020'!AT23/100)*4</f>
        <v>342.17099999999999</v>
      </c>
      <c r="R31" s="448" t="str">
        <f t="shared" si="9"/>
        <v>No discount</v>
      </c>
      <c r="S31" s="448" t="str">
        <f t="shared" si="10"/>
        <v>Exclusive</v>
      </c>
      <c r="T31" s="475">
        <f t="shared" si="3"/>
        <v>1829.3802545454541</v>
      </c>
      <c r="U31" s="449">
        <f t="shared" si="4"/>
        <v>1829.3802545454541</v>
      </c>
      <c r="V31" s="449">
        <f t="shared" si="5"/>
        <v>1487.2092545454541</v>
      </c>
      <c r="W31" s="449">
        <f t="shared" si="6"/>
        <v>1487.2092545454541</v>
      </c>
      <c r="X31" s="455">
        <f t="shared" si="7"/>
        <v>1635.9301799999996</v>
      </c>
      <c r="Y31" s="455">
        <f t="shared" si="7"/>
        <v>1635.9301799999996</v>
      </c>
      <c r="Z31" s="387">
        <f>'ESS Jul 2020'!BL23</f>
        <v>0</v>
      </c>
      <c r="AA31" s="326" t="str">
        <f>'ESS Jul 2020'!BM23</f>
        <v>n</v>
      </c>
    </row>
    <row r="32" spans="1:27" s="421" customFormat="1" x14ac:dyDescent="0.3">
      <c r="A32" s="319" t="str">
        <f>'ESS Jul 2020'!K24</f>
        <v>Enova Energy</v>
      </c>
      <c r="B32" s="383" t="str">
        <f>'ESS Jul 2020'!L24</f>
        <v>Solar Premium</v>
      </c>
      <c r="C32" s="384">
        <f>IF('ESS Jul 2020'!BP24=0,91*'ESS Jul 2020'!M24/100,(91*'ESS Jul 2020'!M24/100)+'ESS Jul 2020'!BP24/4)</f>
        <v>135.59</v>
      </c>
      <c r="D32" s="384">
        <f>IF('ESS Jul 2020'!O24="",$E$5*'ESS Jul 2020'!N24/100,IF($E$5&gt;='ESS Jul 2020'!P24,('ESS Jul 2020'!P24*'ESS Jul 2020'!N24/100),($E$5*'ESS Jul 2020'!N24/100)))</f>
        <v>300.85019999999992</v>
      </c>
      <c r="E32" s="384">
        <f>IF(AND('ESS Jul 2020'!P24&gt;0,'ESS Jul 2020'!R24&gt;0),IF($E$5&lt;'ESS Jul 2020'!P24,0,IF($E$5&lt;=('ESS Jul 2020'!R24+'ESS Jul 2020'!P24),(($E$5-'ESS Jul 2020'!P24)*'ESS Jul 2020'!Q24/100),(('ESS Jul 2020'!R24)*'ESS Jul 2020'!Q24/100))),0)</f>
        <v>0</v>
      </c>
      <c r="F32" s="384">
        <f>IF(AND('ESS Jul 2020'!Q24&gt;0,'ESS Jul 2020'!S24&gt;0),IF($E$5&lt;('ESS Jul 2020'!R24+'ESS Jul 2020'!P24),0,IF($E$5&lt;=('ESS Jul 2020'!T24+'ESS Jul 2020'!R24+'ESS Jul 2020'!P24),(($E$5-('ESS Jul 2020'!R24+'ESS Jul 2020'!P24))*'ESS Jul 2020'!S24/100),('ESS Jul 2020'!T24*'ESS Jul 2020'!S24/100))),0)</f>
        <v>0</v>
      </c>
      <c r="G32" s="384">
        <v>0</v>
      </c>
      <c r="H32" s="384">
        <f>IF('ESS Jul 2020'!T24&gt;0,IF(($E$5&lt;'ESS Jul 2020'!T24),(0),($E$5-'ESS Jul 2020'!T24)*'ESS Jul 2020'!U24/100),IF(AND('ESS Jul 2020'!R24&gt;0,'ESS Jul 2020'!T24=""),IF(($E$5&lt;'ESS Jul 2020'!R24),(0),($E$5-'ESS Jul 2020'!R24)*'ESS Jul 2020'!S24/100),IF(AND('ESS Jul 2020'!P24&gt;0,'ESS Jul 2020'!R24=""),IF(($E$5&lt;'ESS Jul 2020'!P24),(0),($E$5-'ESS Jul 2020'!P24)*'ESS Jul 2020'!Q24/100),0)))</f>
        <v>0</v>
      </c>
      <c r="I32" s="384">
        <f t="shared" ref="I32:I38" si="13">SUM(C32:H32)</f>
        <v>436.44019999999989</v>
      </c>
      <c r="J32" s="449">
        <f t="shared" ref="J32:J38" si="14">(I32-C32)*4</f>
        <v>1203.4007999999994</v>
      </c>
      <c r="K32" s="449">
        <f t="shared" ref="K32:K38" si="15">I32*4</f>
        <v>1745.7607999999996</v>
      </c>
      <c r="L32" s="450">
        <f t="shared" ref="L32:L38" si="16">K32*1.1</f>
        <v>1920.3368799999996</v>
      </c>
      <c r="M32" s="449">
        <f>'ESS Jul 2020'!AZ24</f>
        <v>0</v>
      </c>
      <c r="N32" s="449">
        <f>'ESS Jul 2020'!BA24</f>
        <v>0</v>
      </c>
      <c r="O32" s="449">
        <f>'ESS Jul 2020'!BB24</f>
        <v>0</v>
      </c>
      <c r="P32" s="449">
        <f>'ESS Jul 2020'!BC24</f>
        <v>0</v>
      </c>
      <c r="Q32" s="450">
        <f>($E$6*'ESS Jul 2020'!AT24/100)*4</f>
        <v>476.06400000000002</v>
      </c>
      <c r="R32" s="448" t="str">
        <f t="shared" ref="R32:R38" si="17">IF(SUM(M32:P32)=0,"No discount",IF(M32&gt;0,"Guaranteed off bill",IF(N32&gt;0,"Guaranteed off usage",IF(O32&gt;0,"Pay-on-time off bill","Pay-on-time off usage"))))</f>
        <v>No discount</v>
      </c>
      <c r="S32" s="448" t="str">
        <f t="shared" ref="S32:S38" si="18">IF(OR(A32="Origin Energy",A32="Red Energy",A32="Powershop"),"Inclusive","Exclusive")</f>
        <v>Exclusive</v>
      </c>
      <c r="T32" s="475">
        <f t="shared" ref="T32:T38" si="19">IF(AND(R32="Guaranteed off bill",S32="Inclusive"),((K32*1.1)-((K32*1.1)*M32/100))/1.1,IF(AND(R32="Guaranteed off usage",S32="Inclusive"),((K32*1.1)-((J32*1.1)*N32/100))/1.1,IF(AND(R32="Guaranteed off bill",S32="Exclusive"),K32-(K32*M32/100),IF(AND(R32="Guaranteed off usage",S32="Exclusive"),K32-(J32*N32/100),IF(S32="Inclusive",((K32*1.1))/1.1,K32)))))</f>
        <v>1745.7607999999996</v>
      </c>
      <c r="U32" s="449">
        <f t="shared" ref="U32:U38" si="20">IF(AND(R32="Pay-on-time off bill",S32="Inclusive"),((T32*1.1)-((T32*1.1)*O32/100))/1.1,IF(AND(R32="Pay-on-time off usage",S32="Inclusive"),((T32*1.1)-((J32*1.1)*P32/100))/1.1,IF(AND(R32="Pay-on-time off bill",S32="Exclusive"),T32-(T32*O32/100),IF(AND(R32="Pay-on-time off usage",S32="Exclusive"),T32-(J32*P32/100),IF(S32="Inclusive",((T32*1.1))/1.1,T32)))))</f>
        <v>1745.7607999999996</v>
      </c>
      <c r="V32" s="449">
        <f t="shared" ref="V32:V38" si="21">T32-Q32</f>
        <v>1269.6967999999995</v>
      </c>
      <c r="W32" s="449">
        <f t="shared" ref="W32:W38" si="22">U32-Q32</f>
        <v>1269.6967999999995</v>
      </c>
      <c r="X32" s="455">
        <f t="shared" ref="X32:X38" si="23">V32*1.1</f>
        <v>1396.6664799999996</v>
      </c>
      <c r="Y32" s="455">
        <f t="shared" ref="Y32:Y38" si="24">W32*1.1</f>
        <v>1396.6664799999996</v>
      </c>
      <c r="Z32" s="387">
        <f>'ESS Jul 2020'!BL24</f>
        <v>0</v>
      </c>
      <c r="AA32" s="326" t="str">
        <f>'ESS Jul 2020'!BM24</f>
        <v>n</v>
      </c>
    </row>
    <row r="33" spans="1:27" s="421" customFormat="1" x14ac:dyDescent="0.3">
      <c r="A33" s="319" t="str">
        <f>'ESS Jul 2020'!K25</f>
        <v>Future X Power</v>
      </c>
      <c r="B33" s="383" t="str">
        <f>'ESS Jul 2020'!L25</f>
        <v>Flexi Saver</v>
      </c>
      <c r="C33" s="384">
        <f>IF('ESS Jul 2020'!BP25=0,91*'ESS Jul 2020'!M25/100,(91*'ESS Jul 2020'!M25/100)+'ESS Jul 2020'!BP25/4)</f>
        <v>128.947</v>
      </c>
      <c r="D33" s="384">
        <f>IF('ESS Jul 2020'!O25="",$E$5*'ESS Jul 2020'!N25/100,IF($E$5&gt;='ESS Jul 2020'!P25,('ESS Jul 2020'!P25*'ESS Jul 2020'!N25/100),($E$5*'ESS Jul 2020'!N25/100)))</f>
        <v>327.44049545454544</v>
      </c>
      <c r="E33" s="384">
        <f>IF(AND('ESS Jul 2020'!P25&gt;0,'ESS Jul 2020'!R25&gt;0),IF($E$5&lt;'ESS Jul 2020'!P25,0,IF($E$5&lt;=('ESS Jul 2020'!R25+'ESS Jul 2020'!P25),(($E$5-'ESS Jul 2020'!P25)*'ESS Jul 2020'!Q25/100),(('ESS Jul 2020'!R25)*'ESS Jul 2020'!Q25/100))),0)</f>
        <v>0</v>
      </c>
      <c r="F33" s="384">
        <f>IF(AND('ESS Jul 2020'!Q25&gt;0,'ESS Jul 2020'!S25&gt;0),IF($E$5&lt;('ESS Jul 2020'!R25+'ESS Jul 2020'!P25),0,IF($E$5&lt;=('ESS Jul 2020'!T25+'ESS Jul 2020'!R25+'ESS Jul 2020'!P25),(($E$5-('ESS Jul 2020'!R25+'ESS Jul 2020'!P25))*'ESS Jul 2020'!S25/100),('ESS Jul 2020'!T25*'ESS Jul 2020'!S25/100))),0)</f>
        <v>0</v>
      </c>
      <c r="G33" s="384">
        <v>0</v>
      </c>
      <c r="H33" s="384">
        <f>IF('ESS Jul 2020'!T25&gt;0,IF(($E$5&lt;'ESS Jul 2020'!T25),(0),($E$5-'ESS Jul 2020'!T25)*'ESS Jul 2020'!U25/100),IF(AND('ESS Jul 2020'!R25&gt;0,'ESS Jul 2020'!T25=""),IF(($E$5&lt;'ESS Jul 2020'!R25),(0),($E$5-'ESS Jul 2020'!R25)*'ESS Jul 2020'!S25/100),IF(AND('ESS Jul 2020'!P25&gt;0,'ESS Jul 2020'!R25=""),IF(($E$5&lt;'ESS Jul 2020'!P25),(0),($E$5-'ESS Jul 2020'!P25)*'ESS Jul 2020'!Q25/100),0)))</f>
        <v>0</v>
      </c>
      <c r="I33" s="384">
        <f t="shared" si="13"/>
        <v>456.38749545454544</v>
      </c>
      <c r="J33" s="449">
        <f t="shared" si="14"/>
        <v>1309.7619818181818</v>
      </c>
      <c r="K33" s="449">
        <f t="shared" si="15"/>
        <v>1825.5499818181818</v>
      </c>
      <c r="L33" s="450">
        <f t="shared" si="16"/>
        <v>2008.1049800000001</v>
      </c>
      <c r="M33" s="449">
        <f>'ESS Jul 2020'!AZ25</f>
        <v>0</v>
      </c>
      <c r="N33" s="449">
        <f>'ESS Jul 2020'!BA25</f>
        <v>0</v>
      </c>
      <c r="O33" s="449">
        <f>'ESS Jul 2020'!BB25</f>
        <v>0</v>
      </c>
      <c r="P33" s="449">
        <f>'ESS Jul 2020'!BC25</f>
        <v>22</v>
      </c>
      <c r="Q33" s="450">
        <f>($E$6*'ESS Jul 2020'!AT25/100)*4</f>
        <v>208.27799999999999</v>
      </c>
      <c r="R33" s="448" t="str">
        <f t="shared" si="17"/>
        <v>Pay-on-time off usage</v>
      </c>
      <c r="S33" s="448" t="str">
        <f t="shared" si="18"/>
        <v>Exclusive</v>
      </c>
      <c r="T33" s="475">
        <f t="shared" si="19"/>
        <v>1825.5499818181818</v>
      </c>
      <c r="U33" s="449">
        <f t="shared" si="20"/>
        <v>1537.4023458181819</v>
      </c>
      <c r="V33" s="449">
        <f t="shared" si="21"/>
        <v>1617.2719818181818</v>
      </c>
      <c r="W33" s="449">
        <f t="shared" si="22"/>
        <v>1329.1243458181818</v>
      </c>
      <c r="X33" s="455">
        <f t="shared" si="23"/>
        <v>1778.99918</v>
      </c>
      <c r="Y33" s="455">
        <f t="shared" si="24"/>
        <v>1462.0367804000002</v>
      </c>
      <c r="Z33" s="387">
        <f>'ESS Jul 2020'!BL25</f>
        <v>0</v>
      </c>
      <c r="AA33" s="326" t="str">
        <f>'ESS Jul 2020'!BM25</f>
        <v>n</v>
      </c>
    </row>
    <row r="34" spans="1:27" s="421" customFormat="1" x14ac:dyDescent="0.3">
      <c r="A34" s="319" t="str">
        <f>'ESS Jul 2020'!K26</f>
        <v>GloBird Energy</v>
      </c>
      <c r="B34" s="383" t="str">
        <f>'ESS Jul 2020'!L26</f>
        <v>GloSave</v>
      </c>
      <c r="C34" s="384">
        <f>IF('ESS Jul 2020'!BP26=0,91*'ESS Jul 2020'!M26/100,(91*'ESS Jul 2020'!M26/100)+'ESS Jul 2020'!BP26/4)</f>
        <v>113.74999999999999</v>
      </c>
      <c r="D34" s="384">
        <f>IF('ESS Jul 2020'!O26="",$E$5*'ESS Jul 2020'!N26/100,IF($E$5&gt;='ESS Jul 2020'!P26,('ESS Jul 2020'!P26*'ESS Jul 2020'!N26/100),($E$5*'ESS Jul 2020'!N26/100)))</f>
        <v>266.22854999999998</v>
      </c>
      <c r="E34" s="384">
        <f>IF(AND('ESS Jul 2020'!P26&gt;0,'ESS Jul 2020'!R26&gt;0),IF($E$5&lt;'ESS Jul 2020'!P26,0,IF($E$5&lt;=('ESS Jul 2020'!R26+'ESS Jul 2020'!P26),(($E$5-'ESS Jul 2020'!P26)*'ESS Jul 2020'!Q26/100),(('ESS Jul 2020'!R26)*'ESS Jul 2020'!Q26/100))),0)</f>
        <v>0</v>
      </c>
      <c r="F34" s="384">
        <f>IF(AND('ESS Jul 2020'!Q26&gt;0,'ESS Jul 2020'!S26&gt;0),IF($E$5&lt;('ESS Jul 2020'!R26+'ESS Jul 2020'!P26),0,IF($E$5&lt;=('ESS Jul 2020'!T26+'ESS Jul 2020'!R26+'ESS Jul 2020'!P26),(($E$5-('ESS Jul 2020'!R26+'ESS Jul 2020'!P26))*'ESS Jul 2020'!S26/100),('ESS Jul 2020'!T26*'ESS Jul 2020'!S26/100))),0)</f>
        <v>0</v>
      </c>
      <c r="G34" s="384">
        <v>0</v>
      </c>
      <c r="H34" s="384">
        <f>IF('ESS Jul 2020'!T26&gt;0,IF(($E$5&lt;'ESS Jul 2020'!T26),(0),($E$5-'ESS Jul 2020'!T26)*'ESS Jul 2020'!U26/100),IF(AND('ESS Jul 2020'!R26&gt;0,'ESS Jul 2020'!T26=""),IF(($E$5&lt;'ESS Jul 2020'!R26),(0),($E$5-'ESS Jul 2020'!R26)*'ESS Jul 2020'!S26/100),IF(AND('ESS Jul 2020'!P26&gt;0,'ESS Jul 2020'!R26=""),IF(($E$5&lt;'ESS Jul 2020'!P26),(0),($E$5-'ESS Jul 2020'!P26)*'ESS Jul 2020'!Q26/100),0)))</f>
        <v>0</v>
      </c>
      <c r="I34" s="384">
        <f t="shared" si="13"/>
        <v>379.97854999999998</v>
      </c>
      <c r="J34" s="449">
        <f t="shared" si="14"/>
        <v>1064.9141999999999</v>
      </c>
      <c r="K34" s="449">
        <f t="shared" si="15"/>
        <v>1519.9141999999999</v>
      </c>
      <c r="L34" s="450">
        <f t="shared" si="16"/>
        <v>1671.90562</v>
      </c>
      <c r="M34" s="449">
        <f>'ESS Jul 2020'!AZ26</f>
        <v>0</v>
      </c>
      <c r="N34" s="449">
        <f>'ESS Jul 2020'!BA26</f>
        <v>0</v>
      </c>
      <c r="O34" s="449">
        <f>'ESS Jul 2020'!BB26</f>
        <v>7</v>
      </c>
      <c r="P34" s="449">
        <f>'ESS Jul 2020'!BC26</f>
        <v>0</v>
      </c>
      <c r="Q34" s="450">
        <f>($E$6*'ESS Jul 2020'!AT26/100)*4</f>
        <v>89.262</v>
      </c>
      <c r="R34" s="448" t="str">
        <f t="shared" si="17"/>
        <v>Pay-on-time off bill</v>
      </c>
      <c r="S34" s="448" t="str">
        <f t="shared" si="18"/>
        <v>Exclusive</v>
      </c>
      <c r="T34" s="475">
        <f t="shared" si="19"/>
        <v>1519.9141999999999</v>
      </c>
      <c r="U34" s="449">
        <f t="shared" si="20"/>
        <v>1413.5202059999999</v>
      </c>
      <c r="V34" s="449">
        <f t="shared" si="21"/>
        <v>1430.6522</v>
      </c>
      <c r="W34" s="449">
        <f t="shared" si="22"/>
        <v>1324.258206</v>
      </c>
      <c r="X34" s="455">
        <f t="shared" si="23"/>
        <v>1573.7174200000002</v>
      </c>
      <c r="Y34" s="455">
        <f t="shared" si="24"/>
        <v>1456.6840266000002</v>
      </c>
      <c r="Z34" s="387">
        <f>'ESS Jul 2020'!BL26</f>
        <v>0</v>
      </c>
      <c r="AA34" s="326" t="str">
        <f>'ESS Jul 2020'!BM26</f>
        <v>n</v>
      </c>
    </row>
    <row r="35" spans="1:27" s="421" customFormat="1" x14ac:dyDescent="0.3">
      <c r="A35" s="319" t="str">
        <f>'ESS Jul 2020'!K27</f>
        <v>Kogan Energy</v>
      </c>
      <c r="B35" s="383" t="str">
        <f>'ESS Jul 2020'!L27</f>
        <v>Market offer</v>
      </c>
      <c r="C35" s="384">
        <f>IF('ESS Jul 2020'!BP27=0,91*'ESS Jul 2020'!M27/100,(91*'ESS Jul 2020'!M27/100)+'ESS Jul 2020'!BP27/4)</f>
        <v>132.57872727272724</v>
      </c>
      <c r="D35" s="384">
        <f>IF('ESS Jul 2020'!O27="",$E$5*'ESS Jul 2020'!N27/100,IF($E$5&gt;='ESS Jul 2020'!P27,('ESS Jul 2020'!P27*'ESS Jul 2020'!N27/100),($E$5*'ESS Jul 2020'!N27/100)))</f>
        <v>231.60689999999994</v>
      </c>
      <c r="E35" s="384">
        <f>IF(AND('ESS Jul 2020'!P27&gt;0,'ESS Jul 2020'!R27&gt;0),IF($E$5&lt;'ESS Jul 2020'!P27,0,IF($E$5&lt;=('ESS Jul 2020'!R27+'ESS Jul 2020'!P27),(($E$5-'ESS Jul 2020'!P27)*'ESS Jul 2020'!Q27/100),(('ESS Jul 2020'!R27)*'ESS Jul 2020'!Q27/100))),0)</f>
        <v>0</v>
      </c>
      <c r="F35" s="384">
        <f>IF(AND('ESS Jul 2020'!Q27&gt;0,'ESS Jul 2020'!S27&gt;0),IF($E$5&lt;('ESS Jul 2020'!R27+'ESS Jul 2020'!P27),0,IF($E$5&lt;=('ESS Jul 2020'!T27+'ESS Jul 2020'!R27+'ESS Jul 2020'!P27),(($E$5-('ESS Jul 2020'!R27+'ESS Jul 2020'!P27))*'ESS Jul 2020'!S27/100),('ESS Jul 2020'!T27*'ESS Jul 2020'!S27/100))),0)</f>
        <v>0</v>
      </c>
      <c r="G35" s="384">
        <v>0</v>
      </c>
      <c r="H35" s="384">
        <f>IF('ESS Jul 2020'!T27&gt;0,IF(($E$5&lt;'ESS Jul 2020'!T27),(0),($E$5-'ESS Jul 2020'!T27)*'ESS Jul 2020'!U27/100),IF(AND('ESS Jul 2020'!R27&gt;0,'ESS Jul 2020'!T27=""),IF(($E$5&lt;'ESS Jul 2020'!R27),(0),($E$5-'ESS Jul 2020'!R27)*'ESS Jul 2020'!S27/100),IF(AND('ESS Jul 2020'!P27&gt;0,'ESS Jul 2020'!R27=""),IF(($E$5&lt;'ESS Jul 2020'!P27),(0),($E$5-'ESS Jul 2020'!P27)*'ESS Jul 2020'!Q27/100),0)))</f>
        <v>0</v>
      </c>
      <c r="I35" s="384">
        <f t="shared" si="13"/>
        <v>364.18562727272717</v>
      </c>
      <c r="J35" s="449">
        <f t="shared" si="14"/>
        <v>926.42759999999976</v>
      </c>
      <c r="K35" s="449">
        <f t="shared" si="15"/>
        <v>1456.7425090909087</v>
      </c>
      <c r="L35" s="450">
        <f t="shared" si="16"/>
        <v>1602.4167599999996</v>
      </c>
      <c r="M35" s="449">
        <f>'ESS Jul 2020'!AZ27</f>
        <v>0</v>
      </c>
      <c r="N35" s="449">
        <f>'ESS Jul 2020'!BA27</f>
        <v>0</v>
      </c>
      <c r="O35" s="449">
        <f>'ESS Jul 2020'!BB27</f>
        <v>0</v>
      </c>
      <c r="P35" s="449">
        <f>'ESS Jul 2020'!BC27</f>
        <v>0</v>
      </c>
      <c r="Q35" s="450">
        <f>($E$6*'ESS Jul 2020'!AT27/100)*4</f>
        <v>164.53961999999999</v>
      </c>
      <c r="R35" s="448" t="str">
        <f t="shared" si="17"/>
        <v>No discount</v>
      </c>
      <c r="S35" s="448" t="str">
        <f t="shared" si="18"/>
        <v>Exclusive</v>
      </c>
      <c r="T35" s="475">
        <f t="shared" si="19"/>
        <v>1456.7425090909087</v>
      </c>
      <c r="U35" s="449">
        <f t="shared" si="20"/>
        <v>1456.7425090909087</v>
      </c>
      <c r="V35" s="449">
        <f t="shared" si="21"/>
        <v>1292.2028890909087</v>
      </c>
      <c r="W35" s="449">
        <f t="shared" si="22"/>
        <v>1292.2028890909087</v>
      </c>
      <c r="X35" s="455">
        <f t="shared" si="23"/>
        <v>1421.4231779999998</v>
      </c>
      <c r="Y35" s="455">
        <f t="shared" si="24"/>
        <v>1421.4231779999998</v>
      </c>
      <c r="Z35" s="387">
        <f>'ESS Jul 2020'!BL27</f>
        <v>0</v>
      </c>
      <c r="AA35" s="326" t="str">
        <f>'ESS Jul 2020'!BM27</f>
        <v>n</v>
      </c>
    </row>
    <row r="36" spans="1:27" s="421" customFormat="1" x14ac:dyDescent="0.3">
      <c r="A36" s="319" t="str">
        <f>'ESS Jul 2020'!K28</f>
        <v>Powerclub</v>
      </c>
      <c r="B36" s="383" t="str">
        <f>'ESS Jul 2020'!L28</f>
        <v>Powerbank Home Solar</v>
      </c>
      <c r="C36" s="384">
        <f>IF('ESS Jul 2020'!BP28=0,91*'ESS Jul 2020'!M28/100,(91*'ESS Jul 2020'!M28/100)+'ESS Jul 2020'!BP28/4)</f>
        <v>138.86127272727273</v>
      </c>
      <c r="D36" s="384">
        <f>IF('ESS Jul 2020'!O28="",$E$5*'ESS Jul 2020'!N28/100,IF($E$5&gt;='ESS Jul 2020'!P28,('ESS Jul 2020'!P28*'ESS Jul 2020'!N28/100),($E$5*'ESS Jul 2020'!N28/100)))</f>
        <v>244.41365454545448</v>
      </c>
      <c r="E36" s="384">
        <f>IF(AND('ESS Jul 2020'!P28&gt;0,'ESS Jul 2020'!R28&gt;0),IF($E$5&lt;'ESS Jul 2020'!P28,0,IF($E$5&lt;=('ESS Jul 2020'!R28+'ESS Jul 2020'!P28),(($E$5-'ESS Jul 2020'!P28)*'ESS Jul 2020'!Q28/100),(('ESS Jul 2020'!R28)*'ESS Jul 2020'!Q28/100))),0)</f>
        <v>0</v>
      </c>
      <c r="F36" s="384">
        <f>IF(AND('ESS Jul 2020'!Q28&gt;0,'ESS Jul 2020'!S28&gt;0),IF($E$5&lt;('ESS Jul 2020'!R28+'ESS Jul 2020'!P28),0,IF($E$5&lt;=('ESS Jul 2020'!T28+'ESS Jul 2020'!R28+'ESS Jul 2020'!P28),(($E$5-('ESS Jul 2020'!R28+'ESS Jul 2020'!P28))*'ESS Jul 2020'!S28/100),('ESS Jul 2020'!T28*'ESS Jul 2020'!S28/100))),0)</f>
        <v>0</v>
      </c>
      <c r="G36" s="384">
        <v>0</v>
      </c>
      <c r="H36" s="384">
        <f>IF('ESS Jul 2020'!T28&gt;0,IF(($E$5&lt;'ESS Jul 2020'!T28),(0),($E$5-'ESS Jul 2020'!T28)*'ESS Jul 2020'!U28/100),IF(AND('ESS Jul 2020'!R28&gt;0,'ESS Jul 2020'!T28=""),IF(($E$5&lt;'ESS Jul 2020'!R28),(0),($E$5-'ESS Jul 2020'!R28)*'ESS Jul 2020'!S28/100),IF(AND('ESS Jul 2020'!P28&gt;0,'ESS Jul 2020'!R28=""),IF(($E$5&lt;'ESS Jul 2020'!P28),(0),($E$5-'ESS Jul 2020'!P28)*'ESS Jul 2020'!Q28/100),0)))</f>
        <v>0</v>
      </c>
      <c r="I36" s="384">
        <f t="shared" si="13"/>
        <v>383.27492727272721</v>
      </c>
      <c r="J36" s="449">
        <f t="shared" si="14"/>
        <v>977.65461818181791</v>
      </c>
      <c r="K36" s="449">
        <f t="shared" si="15"/>
        <v>1533.0997090909088</v>
      </c>
      <c r="L36" s="450">
        <f t="shared" si="16"/>
        <v>1686.4096799999998</v>
      </c>
      <c r="M36" s="449">
        <f>'ESS Jul 2020'!AZ28</f>
        <v>0</v>
      </c>
      <c r="N36" s="449">
        <f>'ESS Jul 2020'!BA28</f>
        <v>0</v>
      </c>
      <c r="O36" s="449">
        <f>'ESS Jul 2020'!BB28</f>
        <v>0</v>
      </c>
      <c r="P36" s="449">
        <f>'ESS Jul 2020'!BC28</f>
        <v>0</v>
      </c>
      <c r="Q36" s="450">
        <f>($E$6*'ESS Jul 2020'!AT28/100)*4</f>
        <v>208.27799999999999</v>
      </c>
      <c r="R36" s="448" t="str">
        <f t="shared" si="17"/>
        <v>No discount</v>
      </c>
      <c r="S36" s="448" t="str">
        <f t="shared" si="18"/>
        <v>Exclusive</v>
      </c>
      <c r="T36" s="475">
        <f t="shared" si="19"/>
        <v>1533.0997090909088</v>
      </c>
      <c r="U36" s="449">
        <f t="shared" si="20"/>
        <v>1533.0997090909088</v>
      </c>
      <c r="V36" s="449">
        <f t="shared" si="21"/>
        <v>1324.8217090909088</v>
      </c>
      <c r="W36" s="449">
        <f t="shared" si="22"/>
        <v>1324.8217090909088</v>
      </c>
      <c r="X36" s="455">
        <f t="shared" si="23"/>
        <v>1457.3038799999999</v>
      </c>
      <c r="Y36" s="455">
        <f t="shared" si="24"/>
        <v>1457.3038799999999</v>
      </c>
      <c r="Z36" s="387">
        <f>'ESS Jul 2020'!BL28</f>
        <v>0</v>
      </c>
      <c r="AA36" s="326" t="str">
        <f>'ESS Jul 2020'!BM28</f>
        <v>n</v>
      </c>
    </row>
    <row r="37" spans="1:27" s="421" customFormat="1" x14ac:dyDescent="0.3">
      <c r="A37" s="319" t="str">
        <f>'ESS Jul 2020'!K29</f>
        <v>ReAmped Energy</v>
      </c>
      <c r="B37" s="383" t="str">
        <f>'ESS Jul 2020'!L29</f>
        <v>Market offer</v>
      </c>
      <c r="C37" s="384">
        <f>IF('ESS Jul 2020'!BP29=0,91*'ESS Jul 2020'!M29/100,(91*'ESS Jul 2020'!M29/100)+'ESS Jul 2020'!BP29/4)</f>
        <v>127.33381818181817</v>
      </c>
      <c r="D37" s="384">
        <f>IF('ESS Jul 2020'!O29="",$E$5*'ESS Jul 2020'!N29/100,IF($E$5&gt;='ESS Jul 2020'!P29,('ESS Jul 2020'!P29*'ESS Jul 2020'!N29/100),($E$5*'ESS Jul 2020'!N29/100)))</f>
        <v>252.01088181818176</v>
      </c>
      <c r="E37" s="384">
        <f>IF(AND('ESS Jul 2020'!P29&gt;0,'ESS Jul 2020'!R29&gt;0),IF($E$5&lt;'ESS Jul 2020'!P29,0,IF($E$5&lt;=('ESS Jul 2020'!R29+'ESS Jul 2020'!P29),(($E$5-'ESS Jul 2020'!P29)*'ESS Jul 2020'!Q29/100),(('ESS Jul 2020'!R29)*'ESS Jul 2020'!Q29/100))),0)</f>
        <v>0</v>
      </c>
      <c r="F37" s="384">
        <f>IF(AND('ESS Jul 2020'!Q29&gt;0,'ESS Jul 2020'!S29&gt;0),IF($E$5&lt;('ESS Jul 2020'!R29+'ESS Jul 2020'!P29),0,IF($E$5&lt;=('ESS Jul 2020'!T29+'ESS Jul 2020'!R29+'ESS Jul 2020'!P29),(($E$5-('ESS Jul 2020'!R29+'ESS Jul 2020'!P29))*'ESS Jul 2020'!S29/100),('ESS Jul 2020'!T29*'ESS Jul 2020'!S29/100))),0)</f>
        <v>0</v>
      </c>
      <c r="G37" s="384">
        <v>0</v>
      </c>
      <c r="H37" s="384">
        <f>IF('ESS Jul 2020'!T29&gt;0,IF(($E$5&lt;'ESS Jul 2020'!T29),(0),($E$5-'ESS Jul 2020'!T29)*'ESS Jul 2020'!U29/100),IF(AND('ESS Jul 2020'!R29&gt;0,'ESS Jul 2020'!T29=""),IF(($E$5&lt;'ESS Jul 2020'!R29),(0),($E$5-'ESS Jul 2020'!R29)*'ESS Jul 2020'!S29/100),IF(AND('ESS Jul 2020'!P29&gt;0,'ESS Jul 2020'!R29=""),IF(($E$5&lt;'ESS Jul 2020'!P29),(0),($E$5-'ESS Jul 2020'!P29)*'ESS Jul 2020'!Q29/100),0)))</f>
        <v>0</v>
      </c>
      <c r="I37" s="384">
        <f t="shared" si="13"/>
        <v>379.34469999999993</v>
      </c>
      <c r="J37" s="449">
        <f t="shared" si="14"/>
        <v>1008.043527272727</v>
      </c>
      <c r="K37" s="449">
        <f t="shared" si="15"/>
        <v>1517.3787999999997</v>
      </c>
      <c r="L37" s="450">
        <f t="shared" si="16"/>
        <v>1669.1166799999999</v>
      </c>
      <c r="M37" s="449">
        <f>'ESS Jul 2020'!AZ29</f>
        <v>0</v>
      </c>
      <c r="N37" s="449">
        <f>'ESS Jul 2020'!BA29</f>
        <v>0</v>
      </c>
      <c r="O37" s="449">
        <f>'ESS Jul 2020'!BB29</f>
        <v>0</v>
      </c>
      <c r="P37" s="449">
        <f>'ESS Jul 2020'!BC29</f>
        <v>0</v>
      </c>
      <c r="Q37" s="450">
        <f>($E$6*'ESS Jul 2020'!AT29/100)*4</f>
        <v>238.03200000000001</v>
      </c>
      <c r="R37" s="448" t="str">
        <f t="shared" si="17"/>
        <v>No discount</v>
      </c>
      <c r="S37" s="448" t="str">
        <f t="shared" si="18"/>
        <v>Exclusive</v>
      </c>
      <c r="T37" s="475">
        <f t="shared" si="19"/>
        <v>1517.3787999999997</v>
      </c>
      <c r="U37" s="449">
        <f t="shared" si="20"/>
        <v>1517.3787999999997</v>
      </c>
      <c r="V37" s="449">
        <f t="shared" si="21"/>
        <v>1279.3467999999998</v>
      </c>
      <c r="W37" s="449">
        <f t="shared" si="22"/>
        <v>1279.3467999999998</v>
      </c>
      <c r="X37" s="455">
        <f t="shared" si="23"/>
        <v>1407.2814799999999</v>
      </c>
      <c r="Y37" s="455">
        <f t="shared" si="24"/>
        <v>1407.2814799999999</v>
      </c>
      <c r="Z37" s="387">
        <f>'ESS Jul 2020'!BL29</f>
        <v>0</v>
      </c>
      <c r="AA37" s="326" t="str">
        <f>'ESS Jul 2020'!BM29</f>
        <v>n</v>
      </c>
    </row>
    <row r="38" spans="1:27" ht="14.5" thickBot="1" x14ac:dyDescent="0.35">
      <c r="A38" s="327" t="str">
        <f>'ESS Jul 2020'!K30</f>
        <v>Sumo Power</v>
      </c>
      <c r="B38" s="328" t="str">
        <f>'ESS Jul 2020'!L30</f>
        <v>Lite</v>
      </c>
      <c r="C38" s="329">
        <f>IF('ESS Jul 2020'!BP30=0,91*'ESS Jul 2020'!M30/100,(91*'ESS Jul 2020'!M30/100)+'ESS Jul 2020'!BP30/4)</f>
        <v>122.85</v>
      </c>
      <c r="D38" s="329">
        <f>IF('ESS Jul 2020'!O30="",$E$5*'ESS Jul 2020'!N30/100,IF($E$5&gt;='ESS Jul 2020'!P30,('ESS Jul 2020'!P30*'ESS Jul 2020'!N30/100),($E$5*'ESS Jul 2020'!N30/100)))</f>
        <v>305.62559999999996</v>
      </c>
      <c r="E38" s="329">
        <f>IF(AND('ESS Jul 2020'!P30&gt;0,'ESS Jul 2020'!R30&gt;0),IF($E$5&lt;'ESS Jul 2020'!P30,0,IF($E$5&lt;=('ESS Jul 2020'!R30+'ESS Jul 2020'!P30),(($E$5-'ESS Jul 2020'!P30)*'ESS Jul 2020'!Q30/100),(('ESS Jul 2020'!R30)*'ESS Jul 2020'!Q30/100))),0)</f>
        <v>0</v>
      </c>
      <c r="F38" s="329">
        <f>IF(AND('ESS Jul 2020'!Q30&gt;0,'ESS Jul 2020'!S30&gt;0),IF($E$5&lt;('ESS Jul 2020'!R30+'ESS Jul 2020'!P30),0,IF($E$5&lt;=('ESS Jul 2020'!T30+'ESS Jul 2020'!R30+'ESS Jul 2020'!P30),(($E$5-('ESS Jul 2020'!R30+'ESS Jul 2020'!P30))*'ESS Jul 2020'!S30/100),('ESS Jul 2020'!T30*'ESS Jul 2020'!S30/100))),0)</f>
        <v>0</v>
      </c>
      <c r="G38" s="329">
        <v>0</v>
      </c>
      <c r="H38" s="329">
        <f>IF('ESS Jul 2020'!T30&gt;0,IF(($E$5&lt;'ESS Jul 2020'!T30),(0),($E$5-'ESS Jul 2020'!T30)*'ESS Jul 2020'!U30/100),IF(AND('ESS Jul 2020'!R30&gt;0,'ESS Jul 2020'!T30=""),IF(($E$5&lt;'ESS Jul 2020'!R30),(0),($E$5-'ESS Jul 2020'!R30)*'ESS Jul 2020'!S30/100),IF(AND('ESS Jul 2020'!P30&gt;0,'ESS Jul 2020'!R30=""),IF(($E$5&lt;'ESS Jul 2020'!P30),(0),($E$5-'ESS Jul 2020'!P30)*'ESS Jul 2020'!Q30/100),0)))</f>
        <v>0</v>
      </c>
      <c r="I38" s="329">
        <f t="shared" si="13"/>
        <v>428.47559999999999</v>
      </c>
      <c r="J38" s="451">
        <f t="shared" si="14"/>
        <v>1222.5023999999999</v>
      </c>
      <c r="K38" s="451">
        <f t="shared" si="15"/>
        <v>1713.9023999999999</v>
      </c>
      <c r="L38" s="452">
        <f t="shared" si="16"/>
        <v>1885.2926400000001</v>
      </c>
      <c r="M38" s="451">
        <f>'ESS Jul 2020'!AZ30</f>
        <v>0</v>
      </c>
      <c r="N38" s="451">
        <f>'ESS Jul 2020'!BA30</f>
        <v>0</v>
      </c>
      <c r="O38" s="451">
        <f>'ESS Jul 2020'!BB30</f>
        <v>0</v>
      </c>
      <c r="P38" s="451">
        <f>'ESS Jul 2020'!BC30</f>
        <v>0</v>
      </c>
      <c r="Q38" s="452">
        <f>($E$6*'ESS Jul 2020'!AT30/100)*4</f>
        <v>330.26940000000002</v>
      </c>
      <c r="R38" s="453" t="str">
        <f t="shared" si="17"/>
        <v>No discount</v>
      </c>
      <c r="S38" s="453" t="str">
        <f t="shared" si="18"/>
        <v>Exclusive</v>
      </c>
      <c r="T38" s="476">
        <f t="shared" si="19"/>
        <v>1713.9023999999999</v>
      </c>
      <c r="U38" s="451">
        <f t="shared" si="20"/>
        <v>1713.9023999999999</v>
      </c>
      <c r="V38" s="451">
        <f t="shared" si="21"/>
        <v>1383.6329999999998</v>
      </c>
      <c r="W38" s="451">
        <f t="shared" si="22"/>
        <v>1383.6329999999998</v>
      </c>
      <c r="X38" s="456">
        <f t="shared" si="23"/>
        <v>1521.9963</v>
      </c>
      <c r="Y38" s="456">
        <f t="shared" si="24"/>
        <v>1521.9963</v>
      </c>
      <c r="Z38" s="333">
        <f>'ESS Jul 2020'!BL30</f>
        <v>0</v>
      </c>
      <c r="AA38" s="334" t="str">
        <f>'ESS Jul 2020'!BM30</f>
        <v>n</v>
      </c>
    </row>
    <row r="40" spans="1:27" ht="14.5" thickBot="1" x14ac:dyDescent="0.35"/>
    <row r="41" spans="1:27" x14ac:dyDescent="0.3">
      <c r="A41" s="439" t="s">
        <v>553</v>
      </c>
      <c r="B41" s="440"/>
      <c r="C41" s="440"/>
      <c r="D41" s="440"/>
      <c r="E41" s="440"/>
      <c r="F41" s="440"/>
      <c r="G41" s="440"/>
      <c r="H41" s="440"/>
      <c r="I41" s="440"/>
      <c r="J41" s="440"/>
      <c r="K41" s="440"/>
      <c r="L41" s="440"/>
      <c r="M41" s="440"/>
      <c r="N41" s="440"/>
      <c r="O41" s="440"/>
      <c r="P41" s="440"/>
      <c r="Q41" s="440"/>
      <c r="R41" s="440"/>
      <c r="S41" s="440"/>
      <c r="T41" s="440"/>
      <c r="U41" s="440"/>
      <c r="V41" s="440"/>
      <c r="W41" s="440"/>
      <c r="X41" s="440"/>
      <c r="Y41" s="440"/>
      <c r="Z41" s="440"/>
      <c r="AA41" s="441"/>
    </row>
    <row r="42" spans="1:27" ht="70" x14ac:dyDescent="0.3">
      <c r="A42" s="431" t="s">
        <v>408</v>
      </c>
      <c r="B42" s="432" t="s">
        <v>409</v>
      </c>
      <c r="C42" s="433" t="s">
        <v>410</v>
      </c>
      <c r="D42" s="433" t="s">
        <v>411</v>
      </c>
      <c r="E42" s="433" t="s">
        <v>446</v>
      </c>
      <c r="F42" s="433" t="s">
        <v>447</v>
      </c>
      <c r="G42" s="433" t="s">
        <v>354</v>
      </c>
      <c r="H42" s="433" t="s">
        <v>554</v>
      </c>
      <c r="I42" s="433" t="s">
        <v>222</v>
      </c>
      <c r="J42" s="442" t="s">
        <v>406</v>
      </c>
      <c r="K42" s="443" t="s">
        <v>449</v>
      </c>
      <c r="L42" s="435" t="s">
        <v>1010</v>
      </c>
      <c r="M42" s="436" t="s">
        <v>398</v>
      </c>
      <c r="N42" s="436" t="s">
        <v>533</v>
      </c>
      <c r="O42" s="436" t="s">
        <v>399</v>
      </c>
      <c r="P42" s="436" t="s">
        <v>552</v>
      </c>
      <c r="Q42" s="437" t="s">
        <v>490</v>
      </c>
      <c r="R42" s="444" t="s">
        <v>1011</v>
      </c>
      <c r="S42" s="444" t="s">
        <v>1012</v>
      </c>
      <c r="T42" s="445" t="s">
        <v>1013</v>
      </c>
      <c r="U42" s="445" t="s">
        <v>1014</v>
      </c>
      <c r="V42" s="445" t="s">
        <v>104</v>
      </c>
      <c r="W42" s="445" t="s">
        <v>105</v>
      </c>
      <c r="X42" s="437" t="s">
        <v>331</v>
      </c>
      <c r="Y42" s="437" t="s">
        <v>332</v>
      </c>
      <c r="Z42" s="436" t="s">
        <v>400</v>
      </c>
      <c r="AA42" s="438" t="s">
        <v>558</v>
      </c>
    </row>
    <row r="43" spans="1:27" x14ac:dyDescent="0.3">
      <c r="A43" s="319" t="str">
        <f>'ESS Jul 2020'!K31</f>
        <v>Energy Locals</v>
      </c>
      <c r="B43" s="320" t="str">
        <f>'ESS Jul 2020'!L31</f>
        <v>Local Saver</v>
      </c>
      <c r="C43" s="321">
        <f>IF('ESS Jul 2020'!BP31=0,91*'ESS Jul 2020'!M31/100,(91*'ESS Jul 2020'!M31/100)+'ESS Jul 2020'!BP31/4)</f>
        <v>157.3590909090909</v>
      </c>
      <c r="D43" s="321">
        <f>IF('ESS Jul 2020'!O31="",$G$5*'ESS Jul 2020'!N31/100,IF($G$5&gt;='ESS Jul 2020'!P31,('ESS Jul 2020'!P31*'ESS Jul 2020'!N31/100),($G$5*'ESS Jul 2020'!N31/100)))</f>
        <v>201.3265227272727</v>
      </c>
      <c r="E43" s="321">
        <f>IF(AND('ESS Jul 2020'!P31&gt;0,'ESS Jul 2020'!R31&gt;0),IF($G$5&lt;'ESS Jul 2020'!P31,0,IF($G$5&lt;=('ESS Jul 2020'!R31+'ESS Jul 2020'!P31),(($G$5-'ESS Jul 2020'!P31)*'ESS Jul 2020'!Q31/100),(('ESS Jul 2020'!R31)*'ESS Jul 2020'!Q31/100))),0)</f>
        <v>0</v>
      </c>
      <c r="F43" s="321">
        <f>IF(AND('ESS Jul 2020'!Q31&gt;0,'ESS Jul 2020'!S31&gt;0),IF($G$5&lt;('ESS Jul 2020'!R31+'ESS Jul 2020'!P31),0,IF($G$5&lt;=('ESS Jul 2020'!T31+'ESS Jul 2020'!R31+'ESS Jul 2020'!P31),(($G$5-('ESS Jul 2020'!R31+'ESS Jul 2020'!P31))*'ESS Jul 2020'!S31/100),('ESS Jul 2020'!T31*'ESS Jul 2020'!S31/100))),0)</f>
        <v>0</v>
      </c>
      <c r="G43" s="321">
        <f>IF('ESS Jul 2020'!T31&gt;0,IF(($G$5&lt;'ESS Jul 2020'!T31),(0),($G$5-'ESS Jul 2020'!T31)*'ESS Jul 2020'!U31/100),IF(AND('ESS Jul 2020'!R31&gt;0,'ESS Jul 2020'!T31=""),IF(($G$5&lt;'ESS Jul 2020'!R31),(0),($G$5-'ESS Jul 2020'!R31)*'ESS Jul 2020'!S31/100),IF(AND('ESS Jul 2020'!P31&gt;0,'ESS Jul 2020'!R31=""),IF(($G$5&lt;'ESS Jul 2020'!P31),(0),($G$5-'ESS Jul 2020'!P31)*'ESS Jul 2020'!Q31/100),0)))</f>
        <v>0</v>
      </c>
      <c r="H43" s="321">
        <f>$H$5*'ESS Jul 2020'!AE31/100</f>
        <v>56.979204545454543</v>
      </c>
      <c r="I43" s="321">
        <f t="shared" ref="I43:I63" si="25">SUM(C43:H43)</f>
        <v>415.66481818181813</v>
      </c>
      <c r="J43" s="446">
        <f t="shared" ref="J43:J63" si="26">(I43-C43)*4</f>
        <v>1033.2229090909091</v>
      </c>
      <c r="K43" s="446">
        <f t="shared" ref="K43:K63" si="27">I43*4</f>
        <v>1662.6592727272725</v>
      </c>
      <c r="L43" s="447">
        <f>K43*1.1</f>
        <v>1828.9251999999999</v>
      </c>
      <c r="M43" s="446">
        <f>'ESS Jul 2020'!AZ31</f>
        <v>0</v>
      </c>
      <c r="N43" s="446">
        <f>'ESS Jul 2020'!BA31</f>
        <v>0</v>
      </c>
      <c r="O43" s="446">
        <f>'ESS Jul 2020'!BB31</f>
        <v>0</v>
      </c>
      <c r="P43" s="446">
        <f>'ESS Jul 2020'!BC31</f>
        <v>0</v>
      </c>
      <c r="Q43" s="446">
        <f>($E$6*'ESS Jul 2020'!AT31/100)*4</f>
        <v>476.06400000000002</v>
      </c>
      <c r="R43" s="448" t="str">
        <f>IF(SUM(M43:P43)=0,"No discount",IF(M43&gt;0,"Guaranteed off bill",IF(N43&gt;0,"Guaranteed off usage",IF(O43&gt;0,"Pay-on-time off bill","Pay-on-time off usage"))))</f>
        <v>No discount</v>
      </c>
      <c r="S43" s="448" t="str">
        <f>IF(OR(A43="Origin Energy",A43="Red Energy",A43="Powershop"),"Inclusive","Exclusive")</f>
        <v>Exclusive</v>
      </c>
      <c r="T43" s="475">
        <f t="shared" ref="T43:T63" si="28">IF(AND(R43="Guaranteed off bill",S43="Inclusive"),((K43*1.1)-((K43*1.1)*M43/100))/1.1,IF(AND(R43="Guaranteed off usage",S43="Inclusive"),((K43*1.1)-((J43*1.1)*N43/100))/1.1,IF(AND(R43="Guaranteed off bill",S43="Exclusive"),K43-(K43*M43/100),IF(AND(R43="Guaranteed off usage",S43="Exclusive"),K43-(J43*N43/100),IF(S43="Inclusive",((K43*1.1))/1.1,K43)))))</f>
        <v>1662.6592727272725</v>
      </c>
      <c r="U43" s="446">
        <f t="shared" ref="U43:U63" si="29">IF(AND(R43="Pay-on-time off bill",S43="Inclusive"),((T43*1.1)-((T43*1.1)*O43/100))/1.1,IF(AND(R43="Pay-on-time off usage",S43="Inclusive"),((T43*1.1)-((J43*1.1)*P43/100))/1.1,IF(AND(R43="Pay-on-time off bill",S43="Exclusive"),T43-(T43*O43/100),IF(AND(R43="Pay-on-time off usage",S43="Exclusive"),T43-(J43*P43/100),IF(S43="Inclusive",((T43*1.1))/1.1,T43)))))</f>
        <v>1662.6592727272725</v>
      </c>
      <c r="V43" s="446">
        <f t="shared" ref="V43:V63" si="30">T43-Q43</f>
        <v>1186.5952727272725</v>
      </c>
      <c r="W43" s="446">
        <f t="shared" ref="W43:W63" si="31">U43-Q43</f>
        <v>1186.5952727272725</v>
      </c>
      <c r="X43" s="454">
        <f t="shared" ref="X43:Y63" si="32">V43*1.1</f>
        <v>1305.2547999999997</v>
      </c>
      <c r="Y43" s="454">
        <f t="shared" si="32"/>
        <v>1305.2547999999997</v>
      </c>
      <c r="Z43" s="325">
        <f>'ESS Jul 2020'!BL31</f>
        <v>0</v>
      </c>
      <c r="AA43" s="326" t="str">
        <f>'ESS Jul 2020'!BM31</f>
        <v>n</v>
      </c>
    </row>
    <row r="44" spans="1:27" x14ac:dyDescent="0.3">
      <c r="A44" s="319" t="str">
        <f>'ESS Jul 2020'!K32</f>
        <v>AGL</v>
      </c>
      <c r="B44" s="320" t="str">
        <f>'ESS Jul 2020'!L32</f>
        <v>Essentials Saver</v>
      </c>
      <c r="C44" s="321">
        <f>IF('ESS Jul 2020'!BP32=0,91*'ESS Jul 2020'!M32/100,(91*'ESS Jul 2020'!M32/100)+'ESS Jul 2020'!BP32/4)</f>
        <v>119.31754545454544</v>
      </c>
      <c r="D44" s="321">
        <f>IF('ESS Jul 2020'!O32="",$G$5*'ESS Jul 2020'!N32/100,IF($G$5&gt;='ESS Jul 2020'!P32,('ESS Jul 2020'!P32*'ESS Jul 2020'!N32/100),($G$5*'ESS Jul 2020'!N32/100)))</f>
        <v>194.79290727272729</v>
      </c>
      <c r="E44" s="321">
        <f>IF(AND('ESS Jul 2020'!P32&gt;0,'ESS Jul 2020'!R32&gt;0),IF($G$5&lt;'ESS Jul 2020'!P32,0,IF($G$5&lt;=('ESS Jul 2020'!R32+'ESS Jul 2020'!P32),(($G$5-'ESS Jul 2020'!P32)*'ESS Jul 2020'!Q32/100),(('ESS Jul 2020'!R32)*'ESS Jul 2020'!Q32/100))),0)</f>
        <v>0</v>
      </c>
      <c r="F44" s="321">
        <f>IF(AND('ESS Jul 2020'!Q32&gt;0,'ESS Jul 2020'!S32&gt;0),IF($G$5&lt;('ESS Jul 2020'!R32+'ESS Jul 2020'!P32),0,IF($G$5&lt;=('ESS Jul 2020'!T32+'ESS Jul 2020'!R32+'ESS Jul 2020'!P32),(($G$5-('ESS Jul 2020'!R32+'ESS Jul 2020'!P32))*'ESS Jul 2020'!S32/100),('ESS Jul 2020'!T32*'ESS Jul 2020'!S32/100))),0)</f>
        <v>0</v>
      </c>
      <c r="G44" s="321">
        <f>IF('ESS Jul 2020'!T32&gt;0,IF(($G$5&lt;'ESS Jul 2020'!T32),(0),($G$5-'ESS Jul 2020'!T32)*'ESS Jul 2020'!U32/100),IF(AND('ESS Jul 2020'!R32&gt;0,'ESS Jul 2020'!T32=""),IF(($G$5&lt;'ESS Jul 2020'!R32),(0),($G$5-'ESS Jul 2020'!R32)*'ESS Jul 2020'!S32/100),IF(AND('ESS Jul 2020'!P32&gt;0,'ESS Jul 2020'!R32=""),IF(($G$5&lt;'ESS Jul 2020'!P32),(0),($G$5-'ESS Jul 2020'!P32)*'ESS Jul 2020'!Q32/100),0)))</f>
        <v>0</v>
      </c>
      <c r="H44" s="321">
        <f>$H$5*'ESS Jul 2020'!AE32/100</f>
        <v>48.090448636363625</v>
      </c>
      <c r="I44" s="321">
        <f t="shared" si="25"/>
        <v>362.20090136363638</v>
      </c>
      <c r="J44" s="446">
        <f t="shared" si="26"/>
        <v>971.53342363636375</v>
      </c>
      <c r="K44" s="446">
        <f t="shared" si="27"/>
        <v>1448.8036054545455</v>
      </c>
      <c r="L44" s="447">
        <f t="shared" ref="L44:L63" si="33">K44*1.1</f>
        <v>1593.6839660000003</v>
      </c>
      <c r="M44" s="446">
        <f>'ESS Jul 2020'!AZ32</f>
        <v>0</v>
      </c>
      <c r="N44" s="446">
        <f>'ESS Jul 2020'!BA32</f>
        <v>0</v>
      </c>
      <c r="O44" s="446">
        <f>'ESS Jul 2020'!BB32</f>
        <v>0</v>
      </c>
      <c r="P44" s="446">
        <f>'ESS Jul 2020'!BC32</f>
        <v>0</v>
      </c>
      <c r="Q44" s="446">
        <f>($E$6*'ESS Jul 2020'!AT32/100)*4</f>
        <v>282.66300000000001</v>
      </c>
      <c r="R44" s="448" t="str">
        <f t="shared" ref="R44:R63" si="34">IF(SUM(M44:P44)=0,"No discount",IF(M44&gt;0,"Guaranteed off bill",IF(N44&gt;0,"Guaranteed off usage",IF(O44&gt;0,"Pay-on-time off bill","Pay-on-time off usage"))))</f>
        <v>No discount</v>
      </c>
      <c r="S44" s="448" t="str">
        <f t="shared" ref="S44:S63" si="35">IF(OR(A44="Origin Energy",A44="Red Energy",A44="Powershop"),"Inclusive","Exclusive")</f>
        <v>Exclusive</v>
      </c>
      <c r="T44" s="475">
        <f t="shared" si="28"/>
        <v>1448.8036054545455</v>
      </c>
      <c r="U44" s="446">
        <f t="shared" si="29"/>
        <v>1448.8036054545455</v>
      </c>
      <c r="V44" s="446">
        <f t="shared" si="30"/>
        <v>1166.1406054545455</v>
      </c>
      <c r="W44" s="446">
        <f t="shared" si="31"/>
        <v>1166.1406054545455</v>
      </c>
      <c r="X44" s="454">
        <f t="shared" si="32"/>
        <v>1282.754666</v>
      </c>
      <c r="Y44" s="454">
        <f t="shared" si="32"/>
        <v>1282.754666</v>
      </c>
      <c r="Z44" s="325">
        <f>'ESS Jul 2020'!BL32</f>
        <v>0</v>
      </c>
      <c r="AA44" s="326" t="str">
        <f>'ESS Jul 2020'!BM32</f>
        <v>n</v>
      </c>
    </row>
    <row r="45" spans="1:27" x14ac:dyDescent="0.3">
      <c r="A45" s="319" t="str">
        <f>'ESS Jul 2020'!K33</f>
        <v>Alinta Energy</v>
      </c>
      <c r="B45" s="320" t="str">
        <f>'ESS Jul 2020'!L33</f>
        <v>Home Deal</v>
      </c>
      <c r="C45" s="321">
        <f>IF('ESS Jul 2020'!BP33=0,91*'ESS Jul 2020'!M33/100,(91*'ESS Jul 2020'!M33/100)+'ESS Jul 2020'!BP33/4)</f>
        <v>125.125</v>
      </c>
      <c r="D45" s="321">
        <f>IF('ESS Jul 2020'!O33="",$G$5*'ESS Jul 2020'!N33/100,IF($G$5&gt;='ESS Jul 2020'!P33,('ESS Jul 2020'!P33*'ESS Jul 2020'!N33/100),($G$5*'ESS Jul 2020'!N33/100)))</f>
        <v>189.32290363636363</v>
      </c>
      <c r="E45" s="321">
        <f>IF(AND('ESS Jul 2020'!P33&gt;0,'ESS Jul 2020'!R33&gt;0),IF($G$5&lt;'ESS Jul 2020'!P33,0,IF($G$5&lt;=('ESS Jul 2020'!R33+'ESS Jul 2020'!P33),(($G$5-'ESS Jul 2020'!P33)*'ESS Jul 2020'!Q33/100),(('ESS Jul 2020'!R33)*'ESS Jul 2020'!Q33/100))),0)</f>
        <v>0</v>
      </c>
      <c r="F45" s="321">
        <f>IF(AND('ESS Jul 2020'!Q33&gt;0,'ESS Jul 2020'!S33&gt;0),IF($G$5&lt;('ESS Jul 2020'!R33+'ESS Jul 2020'!P33),0,IF($G$5&lt;=('ESS Jul 2020'!T33+'ESS Jul 2020'!R33+'ESS Jul 2020'!P33),(($G$5-('ESS Jul 2020'!R33+'ESS Jul 2020'!P33))*'ESS Jul 2020'!S33/100),('ESS Jul 2020'!T33*'ESS Jul 2020'!S33/100))),0)</f>
        <v>0</v>
      </c>
      <c r="G45" s="321">
        <f>IF('ESS Jul 2020'!T33&gt;0,IF(($G$5&lt;'ESS Jul 2020'!T33),(0),($G$5-'ESS Jul 2020'!T33)*'ESS Jul 2020'!U33/100),IF(AND('ESS Jul 2020'!R33&gt;0,'ESS Jul 2020'!T33=""),IF(($G$5&lt;'ESS Jul 2020'!R33),(0),($G$5-'ESS Jul 2020'!R33)*'ESS Jul 2020'!S33/100),IF(AND('ESS Jul 2020'!P33&gt;0,'ESS Jul 2020'!R33=""),IF(($G$5&lt;'ESS Jul 2020'!P33),(0),($G$5-'ESS Jul 2020'!P33)*'ESS Jul 2020'!Q33/100),0)))</f>
        <v>0</v>
      </c>
      <c r="H45" s="321">
        <f>$H$5*'ESS Jul 2020'!AE33/100</f>
        <v>44.248422272727268</v>
      </c>
      <c r="I45" s="321">
        <f t="shared" si="25"/>
        <v>358.69632590909094</v>
      </c>
      <c r="J45" s="446">
        <f t="shared" si="26"/>
        <v>934.28530363636378</v>
      </c>
      <c r="K45" s="446">
        <f t="shared" si="27"/>
        <v>1434.7853036363638</v>
      </c>
      <c r="L45" s="447">
        <f t="shared" si="33"/>
        <v>1578.2638340000003</v>
      </c>
      <c r="M45" s="446">
        <f>'ESS Jul 2020'!AZ33</f>
        <v>0</v>
      </c>
      <c r="N45" s="446">
        <f>'ESS Jul 2020'!BA33</f>
        <v>0</v>
      </c>
      <c r="O45" s="446">
        <f>'ESS Jul 2020'!BB33</f>
        <v>0</v>
      </c>
      <c r="P45" s="446">
        <f>'ESS Jul 2020'!BC33</f>
        <v>0</v>
      </c>
      <c r="Q45" s="446">
        <f>($E$6*'ESS Jul 2020'!AT33/100)*4</f>
        <v>223.155</v>
      </c>
      <c r="R45" s="448" t="str">
        <f t="shared" si="34"/>
        <v>No discount</v>
      </c>
      <c r="S45" s="448" t="str">
        <f t="shared" si="35"/>
        <v>Exclusive</v>
      </c>
      <c r="T45" s="475">
        <f t="shared" si="28"/>
        <v>1434.7853036363638</v>
      </c>
      <c r="U45" s="446">
        <f t="shared" si="29"/>
        <v>1434.7853036363638</v>
      </c>
      <c r="V45" s="446">
        <f t="shared" si="30"/>
        <v>1211.6303036363638</v>
      </c>
      <c r="W45" s="446">
        <f t="shared" si="31"/>
        <v>1211.6303036363638</v>
      </c>
      <c r="X45" s="454">
        <f t="shared" si="32"/>
        <v>1332.7933340000002</v>
      </c>
      <c r="Y45" s="454">
        <f t="shared" si="32"/>
        <v>1332.7933340000002</v>
      </c>
      <c r="Z45" s="325">
        <f>'ESS Jul 2020'!BL33</f>
        <v>0</v>
      </c>
      <c r="AA45" s="326" t="str">
        <f>'ESS Jul 2020'!BM33</f>
        <v>n</v>
      </c>
    </row>
    <row r="46" spans="1:27" x14ac:dyDescent="0.3">
      <c r="A46" s="319" t="str">
        <f>'ESS Jul 2020'!K34</f>
        <v>Click Energy</v>
      </c>
      <c r="B46" s="320" t="str">
        <f>'ESS Jul 2020'!L34</f>
        <v>Flora Solar</v>
      </c>
      <c r="C46" s="321">
        <f>IF('ESS Jul 2020'!BP34=0,91*'ESS Jul 2020'!M34/100,(91*'ESS Jul 2020'!M34/100)+'ESS Jul 2020'!BP34/4)</f>
        <v>124.66999999999999</v>
      </c>
      <c r="D46" s="321">
        <f>IF('ESS Jul 2020'!O34="",$G$5*'ESS Jul 2020'!N34/100,IF($G$5&gt;='ESS Jul 2020'!P34,('ESS Jul 2020'!P34*'ESS Jul 2020'!N34/100),($G$5*'ESS Jul 2020'!N34/100)))</f>
        <v>232.85501590909089</v>
      </c>
      <c r="E46" s="321">
        <f>IF(AND('ESS Jul 2020'!P34&gt;0,'ESS Jul 2020'!R34&gt;0),IF($G$5&lt;'ESS Jul 2020'!P34,0,IF($G$5&lt;=('ESS Jul 2020'!R34+'ESS Jul 2020'!P34),(($G$5-'ESS Jul 2020'!P34)*'ESS Jul 2020'!Q34/100),(('ESS Jul 2020'!R34)*'ESS Jul 2020'!Q34/100))),0)</f>
        <v>0</v>
      </c>
      <c r="F46" s="321">
        <f>IF(AND('ESS Jul 2020'!Q34&gt;0,'ESS Jul 2020'!S34&gt;0),IF($G$5&lt;('ESS Jul 2020'!R34+'ESS Jul 2020'!P34),0,IF($G$5&lt;=('ESS Jul 2020'!T34+'ESS Jul 2020'!R34+'ESS Jul 2020'!P34),(($G$5-('ESS Jul 2020'!R34+'ESS Jul 2020'!P34))*'ESS Jul 2020'!S34/100),('ESS Jul 2020'!T34*'ESS Jul 2020'!S34/100))),0)</f>
        <v>0</v>
      </c>
      <c r="G46" s="321">
        <f>IF('ESS Jul 2020'!T34&gt;0,IF(($G$5&lt;'ESS Jul 2020'!T34),(0),($G$5-'ESS Jul 2020'!T34)*'ESS Jul 2020'!U34/100),IF(AND('ESS Jul 2020'!R34&gt;0,'ESS Jul 2020'!T34=""),IF(($G$5&lt;'ESS Jul 2020'!R34),(0),($G$5-'ESS Jul 2020'!R34)*'ESS Jul 2020'!S34/100),IF(AND('ESS Jul 2020'!P34&gt;0,'ESS Jul 2020'!R34=""),IF(($G$5&lt;'ESS Jul 2020'!P34),(0),($G$5-'ESS Jul 2020'!P34)*'ESS Jul 2020'!Q34/100),0)))</f>
        <v>0</v>
      </c>
      <c r="H46" s="321">
        <f>$H$5*'ESS Jul 2020'!AE34/100</f>
        <v>64.467899999999986</v>
      </c>
      <c r="I46" s="321">
        <f t="shared" si="25"/>
        <v>421.99291590909087</v>
      </c>
      <c r="J46" s="446">
        <f t="shared" si="26"/>
        <v>1189.2916636363634</v>
      </c>
      <c r="K46" s="446">
        <f t="shared" si="27"/>
        <v>1687.9716636363635</v>
      </c>
      <c r="L46" s="447">
        <f t="shared" si="33"/>
        <v>1856.76883</v>
      </c>
      <c r="M46" s="446">
        <f>'ESS Jul 2020'!AZ34</f>
        <v>0</v>
      </c>
      <c r="N46" s="446">
        <f>'ESS Jul 2020'!BA34</f>
        <v>0</v>
      </c>
      <c r="O46" s="446">
        <f>'ESS Jul 2020'!BB34</f>
        <v>0</v>
      </c>
      <c r="P46" s="446">
        <f>'ESS Jul 2020'!BC34</f>
        <v>0</v>
      </c>
      <c r="Q46" s="446">
        <f>($E$6*'ESS Jul 2020'!AT34/100)*4</f>
        <v>476.06400000000002</v>
      </c>
      <c r="R46" s="448" t="str">
        <f t="shared" si="34"/>
        <v>No discount</v>
      </c>
      <c r="S46" s="448" t="str">
        <f t="shared" si="35"/>
        <v>Exclusive</v>
      </c>
      <c r="T46" s="475">
        <f t="shared" si="28"/>
        <v>1687.9716636363635</v>
      </c>
      <c r="U46" s="446">
        <f t="shared" si="29"/>
        <v>1687.9716636363635</v>
      </c>
      <c r="V46" s="446">
        <f t="shared" si="30"/>
        <v>1211.9076636363634</v>
      </c>
      <c r="W46" s="446">
        <f t="shared" si="31"/>
        <v>1211.9076636363634</v>
      </c>
      <c r="X46" s="454">
        <f t="shared" si="32"/>
        <v>1333.0984299999998</v>
      </c>
      <c r="Y46" s="454">
        <f t="shared" si="32"/>
        <v>1333.0984299999998</v>
      </c>
      <c r="Z46" s="325">
        <f>'ESS Jul 2020'!BL34</f>
        <v>0</v>
      </c>
      <c r="AA46" s="326" t="str">
        <f>'ESS Jul 2020'!BM34</f>
        <v>n</v>
      </c>
    </row>
    <row r="47" spans="1:27" x14ac:dyDescent="0.3">
      <c r="A47" s="319" t="str">
        <f>'ESS Jul 2020'!K35</f>
        <v>Commander</v>
      </c>
      <c r="B47" s="320" t="str">
        <f>'ESS Jul 2020'!L35</f>
        <v>Market offer</v>
      </c>
      <c r="C47" s="321">
        <f>IF('ESS Jul 2020'!BP35=0,91*'ESS Jul 2020'!M35/100,(91*'ESS Jul 2020'!M35/100)+'ESS Jul 2020'!BP35/4)</f>
        <v>134.84545454545452</v>
      </c>
      <c r="D47" s="321">
        <f>IF('ESS Jul 2020'!O35="",$G$5*'ESS Jul 2020'!N35/100,IF($G$5&gt;='ESS Jul 2020'!P35,('ESS Jul 2020'!P35*'ESS Jul 2020'!N35/100),($G$5*'ESS Jul 2020'!N35/100)))</f>
        <v>187.80345818181817</v>
      </c>
      <c r="E47" s="321">
        <f>IF(AND('ESS Jul 2020'!P35&gt;0,'ESS Jul 2020'!R35&gt;0),IF($G$5&lt;'ESS Jul 2020'!P35,0,IF($G$5&lt;=('ESS Jul 2020'!R35+'ESS Jul 2020'!P35),(($G$5-'ESS Jul 2020'!P35)*'ESS Jul 2020'!Q35/100),(('ESS Jul 2020'!R35)*'ESS Jul 2020'!Q35/100))),0)</f>
        <v>0</v>
      </c>
      <c r="F47" s="321">
        <f>IF(AND('ESS Jul 2020'!Q35&gt;0,'ESS Jul 2020'!S35&gt;0),IF($G$5&lt;('ESS Jul 2020'!R35+'ESS Jul 2020'!P35),0,IF($G$5&lt;=('ESS Jul 2020'!T35+'ESS Jul 2020'!R35+'ESS Jul 2020'!P35),(($G$5-('ESS Jul 2020'!R35+'ESS Jul 2020'!P35))*'ESS Jul 2020'!S35/100),('ESS Jul 2020'!T35*'ESS Jul 2020'!S35/100))),0)</f>
        <v>0</v>
      </c>
      <c r="G47" s="321">
        <f>IF('ESS Jul 2020'!T35&gt;0,IF(($G$5&lt;'ESS Jul 2020'!T35),(0),($G$5-'ESS Jul 2020'!T35)*'ESS Jul 2020'!U35/100),IF(AND('ESS Jul 2020'!R35&gt;0,'ESS Jul 2020'!T35=""),IF(($G$5&lt;'ESS Jul 2020'!R35),(0),($G$5-'ESS Jul 2020'!R35)*'ESS Jul 2020'!S35/100),IF(AND('ESS Jul 2020'!P35&gt;0,'ESS Jul 2020'!R35=""),IF(($G$5&lt;'ESS Jul 2020'!P35),(0),($G$5-'ESS Jul 2020'!P35)*'ESS Jul 2020'!Q35/100),0)))</f>
        <v>0</v>
      </c>
      <c r="H47" s="321">
        <f>$H$5*'ESS Jul 2020'!AE35/100</f>
        <v>49.360270909090907</v>
      </c>
      <c r="I47" s="321">
        <f t="shared" si="25"/>
        <v>372.00918363636356</v>
      </c>
      <c r="J47" s="446">
        <f t="shared" si="26"/>
        <v>948.65491636363618</v>
      </c>
      <c r="K47" s="446">
        <f t="shared" si="27"/>
        <v>1488.0367345454542</v>
      </c>
      <c r="L47" s="447">
        <f t="shared" si="33"/>
        <v>1636.8404079999998</v>
      </c>
      <c r="M47" s="446">
        <f>'ESS Jul 2020'!AZ35</f>
        <v>0</v>
      </c>
      <c r="N47" s="446">
        <f>'ESS Jul 2020'!BA35</f>
        <v>0</v>
      </c>
      <c r="O47" s="446">
        <f>'ESS Jul 2020'!BB35</f>
        <v>0</v>
      </c>
      <c r="P47" s="446">
        <f>'ESS Jul 2020'!BC35</f>
        <v>0</v>
      </c>
      <c r="Q47" s="446">
        <f>($E$6*'ESS Jul 2020'!AT35/100)*4</f>
        <v>345.14639999999997</v>
      </c>
      <c r="R47" s="448" t="str">
        <f t="shared" si="34"/>
        <v>No discount</v>
      </c>
      <c r="S47" s="448" t="str">
        <f t="shared" si="35"/>
        <v>Exclusive</v>
      </c>
      <c r="T47" s="475">
        <f t="shared" si="28"/>
        <v>1488.0367345454542</v>
      </c>
      <c r="U47" s="446">
        <f t="shared" si="29"/>
        <v>1488.0367345454542</v>
      </c>
      <c r="V47" s="446">
        <f t="shared" si="30"/>
        <v>1142.8903345454542</v>
      </c>
      <c r="W47" s="446">
        <f t="shared" si="31"/>
        <v>1142.8903345454542</v>
      </c>
      <c r="X47" s="454">
        <f t="shared" si="32"/>
        <v>1257.1793679999996</v>
      </c>
      <c r="Y47" s="454">
        <f t="shared" si="32"/>
        <v>1257.1793679999996</v>
      </c>
      <c r="Z47" s="325">
        <f>'ESS Jul 2020'!BL35</f>
        <v>0</v>
      </c>
      <c r="AA47" s="326" t="str">
        <f>'ESS Jul 2020'!BM35</f>
        <v>n</v>
      </c>
    </row>
    <row r="48" spans="1:27" x14ac:dyDescent="0.3">
      <c r="A48" s="319" t="str">
        <f>'ESS Jul 2020'!K36</f>
        <v>CovaU</v>
      </c>
      <c r="B48" s="320" t="str">
        <f>'ESS Jul 2020'!L36</f>
        <v>Freedom Plus Solar</v>
      </c>
      <c r="C48" s="321">
        <f>IF('ESS Jul 2020'!BP36=0,91*'ESS Jul 2020'!M36/100,(91*'ESS Jul 2020'!M36/100)+'ESS Jul 2020'!BP36/4)</f>
        <v>178.46920000000003</v>
      </c>
      <c r="D48" s="321">
        <f>IF('ESS Jul 2020'!O36="",$G$5*'ESS Jul 2020'!N36/100,IF($G$5&gt;='ESS Jul 2020'!P36,('ESS Jul 2020'!P36*'ESS Jul 2020'!N36/100),($G$5*'ESS Jul 2020'!N36/100)))</f>
        <v>250.70849999999999</v>
      </c>
      <c r="E48" s="321">
        <f>IF(AND('ESS Jul 2020'!P36&gt;0,'ESS Jul 2020'!R36&gt;0),IF($G$5&lt;'ESS Jul 2020'!P36,0,IF($G$5&lt;=('ESS Jul 2020'!R36+'ESS Jul 2020'!P36),(($G$5-'ESS Jul 2020'!P36)*'ESS Jul 2020'!Q36/100),(('ESS Jul 2020'!R36)*'ESS Jul 2020'!Q36/100))),0)</f>
        <v>0</v>
      </c>
      <c r="F48" s="321">
        <f>IF(AND('ESS Jul 2020'!Q36&gt;0,'ESS Jul 2020'!S36&gt;0),IF($G$5&lt;('ESS Jul 2020'!R36+'ESS Jul 2020'!P36),0,IF($G$5&lt;=('ESS Jul 2020'!T36+'ESS Jul 2020'!R36+'ESS Jul 2020'!P36),(($G$5-('ESS Jul 2020'!R36+'ESS Jul 2020'!P36))*'ESS Jul 2020'!S36/100),('ESS Jul 2020'!T36*'ESS Jul 2020'!S36/100))),0)</f>
        <v>0</v>
      </c>
      <c r="G48" s="321">
        <f>IF('ESS Jul 2020'!T36&gt;0,IF(($G$5&lt;'ESS Jul 2020'!T36),(0),($G$5-'ESS Jul 2020'!T36)*'ESS Jul 2020'!U36/100),IF(AND('ESS Jul 2020'!R36&gt;0,'ESS Jul 2020'!T36=""),IF(($G$5&lt;'ESS Jul 2020'!R36),(0),($G$5-'ESS Jul 2020'!R36)*'ESS Jul 2020'!S36/100),IF(AND('ESS Jul 2020'!P36&gt;0,'ESS Jul 2020'!R36=""),IF(($G$5&lt;'ESS Jul 2020'!P36),(0),($G$5-'ESS Jul 2020'!P36)*'ESS Jul 2020'!Q36/100),0)))</f>
        <v>0</v>
      </c>
      <c r="H48" s="321">
        <f>$H$5*'ESS Jul 2020'!AE36/100</f>
        <v>75.993979090909065</v>
      </c>
      <c r="I48" s="321">
        <f t="shared" si="25"/>
        <v>505.17167909090909</v>
      </c>
      <c r="J48" s="446">
        <f t="shared" si="26"/>
        <v>1306.8099163636361</v>
      </c>
      <c r="K48" s="446">
        <f t="shared" si="27"/>
        <v>2020.6867163636364</v>
      </c>
      <c r="L48" s="447">
        <f t="shared" si="33"/>
        <v>2222.755388</v>
      </c>
      <c r="M48" s="446">
        <f>'ESS Jul 2020'!AZ36</f>
        <v>20</v>
      </c>
      <c r="N48" s="446">
        <f>'ESS Jul 2020'!BA36</f>
        <v>0</v>
      </c>
      <c r="O48" s="446">
        <f>'ESS Jul 2020'!BB36</f>
        <v>0</v>
      </c>
      <c r="P48" s="446">
        <f>'ESS Jul 2020'!BC36</f>
        <v>0</v>
      </c>
      <c r="Q48" s="446">
        <f>($E$6*'ESS Jul 2020'!AT36/100)*4</f>
        <v>252.90900000000002</v>
      </c>
      <c r="R48" s="448" t="str">
        <f t="shared" si="34"/>
        <v>Guaranteed off bill</v>
      </c>
      <c r="S48" s="448" t="str">
        <f t="shared" si="35"/>
        <v>Exclusive</v>
      </c>
      <c r="T48" s="475">
        <f t="shared" si="28"/>
        <v>1616.5493730909091</v>
      </c>
      <c r="U48" s="446">
        <f t="shared" si="29"/>
        <v>1616.5493730909091</v>
      </c>
      <c r="V48" s="446">
        <f t="shared" si="30"/>
        <v>1363.640373090909</v>
      </c>
      <c r="W48" s="446">
        <f t="shared" si="31"/>
        <v>1363.640373090909</v>
      </c>
      <c r="X48" s="454">
        <f t="shared" si="32"/>
        <v>1500.0044103999999</v>
      </c>
      <c r="Y48" s="454">
        <f t="shared" si="32"/>
        <v>1500.0044103999999</v>
      </c>
      <c r="Z48" s="325">
        <f>'ESS Jul 2020'!BL36</f>
        <v>0</v>
      </c>
      <c r="AA48" s="326" t="str">
        <f>'ESS Jul 2020'!BM36</f>
        <v>n</v>
      </c>
    </row>
    <row r="49" spans="1:27" x14ac:dyDescent="0.3">
      <c r="A49" s="319" t="str">
        <f>'ESS Jul 2020'!K37</f>
        <v>Diamond Energy</v>
      </c>
      <c r="B49" s="320" t="str">
        <f>'ESS Jul 2020'!L37</f>
        <v>Renewable Saver POT</v>
      </c>
      <c r="C49" s="321">
        <f>IF('ESS Jul 2020'!BP37=0,91*'ESS Jul 2020'!M37/100,(91*'ESS Jul 2020'!M37/100)+'ESS Jul 2020'!BP37/4)</f>
        <v>134.49800000000002</v>
      </c>
      <c r="D49" s="321">
        <f>IF('ESS Jul 2020'!O37="",$G$5*'ESS Jul 2020'!N37/100,IF($G$5&gt;='ESS Jul 2020'!P37,('ESS Jul 2020'!P37*'ESS Jul 2020'!N37/100),($G$5*'ESS Jul 2020'!N37/100)))</f>
        <v>80.945454545454538</v>
      </c>
      <c r="E49" s="321">
        <f>IF(AND('ESS Jul 2020'!P37&gt;0,'ESS Jul 2020'!R37&gt;0),IF($G$5&lt;'ESS Jul 2020'!P37,0,IF($G$5&lt;=('ESS Jul 2020'!R37+'ESS Jul 2020'!P37),(($G$5-'ESS Jul 2020'!P37)*'ESS Jul 2020'!Q37/100),(('ESS Jul 2020'!R37)*'ESS Jul 2020'!Q37/100))),0)</f>
        <v>0</v>
      </c>
      <c r="F49" s="321">
        <f>IF(AND('ESS Jul 2020'!Q37&gt;0,'ESS Jul 2020'!S37&gt;0),IF($G$5&lt;('ESS Jul 2020'!R37+'ESS Jul 2020'!P37),0,IF($G$5&lt;=('ESS Jul 2020'!T37+'ESS Jul 2020'!R37+'ESS Jul 2020'!P37),(($G$5-('ESS Jul 2020'!R37+'ESS Jul 2020'!P37))*'ESS Jul 2020'!S37/100),('ESS Jul 2020'!T37*'ESS Jul 2020'!S37/100))),0)</f>
        <v>0</v>
      </c>
      <c r="G49" s="321">
        <f>IF('ESS Jul 2020'!T37&gt;0,IF(($G$5&lt;'ESS Jul 2020'!T37),(0),($G$5-'ESS Jul 2020'!T37)*'ESS Jul 2020'!U37/100),IF(AND('ESS Jul 2020'!R37&gt;0,'ESS Jul 2020'!T37=""),IF(($G$5&lt;'ESS Jul 2020'!R37),(0),($G$5-'ESS Jul 2020'!R37)*'ESS Jul 2020'!S37/100),IF(AND('ESS Jul 2020'!P37&gt;0,'ESS Jul 2020'!R37=""),IF(($G$5&lt;'ESS Jul 2020'!P37),(0),($G$5-'ESS Jul 2020'!P37)*'ESS Jul 2020'!Q37/100),0)))</f>
        <v>160.17280500000001</v>
      </c>
      <c r="H49" s="321">
        <f>$H$5*'ESS Jul 2020'!AE37/100</f>
        <v>52.485987272727272</v>
      </c>
      <c r="I49" s="321">
        <f t="shared" si="25"/>
        <v>428.10224681818181</v>
      </c>
      <c r="J49" s="446">
        <f t="shared" si="26"/>
        <v>1174.4169872727271</v>
      </c>
      <c r="K49" s="446">
        <f t="shared" si="27"/>
        <v>1712.4089872727272</v>
      </c>
      <c r="L49" s="447">
        <f t="shared" si="33"/>
        <v>1883.6498860000002</v>
      </c>
      <c r="M49" s="446">
        <f>'ESS Jul 2020'!AZ37</f>
        <v>0</v>
      </c>
      <c r="N49" s="446">
        <f>'ESS Jul 2020'!BA37</f>
        <v>0</v>
      </c>
      <c r="O49" s="446">
        <f>'ESS Jul 2020'!BB37</f>
        <v>7</v>
      </c>
      <c r="P49" s="446">
        <f>'ESS Jul 2020'!BC37</f>
        <v>0</v>
      </c>
      <c r="Q49" s="446">
        <f>($E$6*'ESS Jul 2020'!AT37/100)*4</f>
        <v>357.048</v>
      </c>
      <c r="R49" s="448" t="str">
        <f t="shared" si="34"/>
        <v>Pay-on-time off bill</v>
      </c>
      <c r="S49" s="448" t="str">
        <f t="shared" si="35"/>
        <v>Exclusive</v>
      </c>
      <c r="T49" s="475">
        <f t="shared" si="28"/>
        <v>1712.4089872727272</v>
      </c>
      <c r="U49" s="446">
        <f t="shared" si="29"/>
        <v>1592.5403581636363</v>
      </c>
      <c r="V49" s="446">
        <f t="shared" si="30"/>
        <v>1355.3609872727272</v>
      </c>
      <c r="W49" s="446">
        <f t="shared" si="31"/>
        <v>1235.4923581636363</v>
      </c>
      <c r="X49" s="454">
        <f t="shared" si="32"/>
        <v>1490.8970860000002</v>
      </c>
      <c r="Y49" s="454">
        <f t="shared" si="32"/>
        <v>1359.04159398</v>
      </c>
      <c r="Z49" s="325">
        <f>'ESS Jul 2020'!BL37</f>
        <v>0</v>
      </c>
      <c r="AA49" s="326" t="str">
        <f>'ESS Jul 2020'!BM37</f>
        <v>n</v>
      </c>
    </row>
    <row r="50" spans="1:27" x14ac:dyDescent="0.3">
      <c r="A50" s="319" t="str">
        <f>'ESS Jul 2020'!K38</f>
        <v>Dodo Power &amp; Gas</v>
      </c>
      <c r="B50" s="320" t="str">
        <f>'ESS Jul 2020'!L38</f>
        <v>Market offer</v>
      </c>
      <c r="C50" s="321">
        <f>IF('ESS Jul 2020'!BP38=0,91*'ESS Jul 2020'!M38/100,(91*'ESS Jul 2020'!M38/100)+'ESS Jul 2020'!BP38/4)</f>
        <v>134.84545454545452</v>
      </c>
      <c r="D50" s="321">
        <f>IF('ESS Jul 2020'!O38="",$G$5*'ESS Jul 2020'!N38/100,IF($G$5&gt;='ESS Jul 2020'!P38,('ESS Jul 2020'!P38*'ESS Jul 2020'!N38/100),($G$5*'ESS Jul 2020'!N38/100)))</f>
        <v>187.80345818181817</v>
      </c>
      <c r="E50" s="321">
        <f>IF(AND('ESS Jul 2020'!P38&gt;0,'ESS Jul 2020'!R38&gt;0),IF($G$5&lt;'ESS Jul 2020'!P38,0,IF($G$5&lt;=('ESS Jul 2020'!R38+'ESS Jul 2020'!P38),(($G$5-'ESS Jul 2020'!P38)*'ESS Jul 2020'!Q38/100),(('ESS Jul 2020'!R38)*'ESS Jul 2020'!Q38/100))),0)</f>
        <v>0</v>
      </c>
      <c r="F50" s="321">
        <f>IF(AND('ESS Jul 2020'!Q38&gt;0,'ESS Jul 2020'!S38&gt;0),IF($G$5&lt;('ESS Jul 2020'!R38+'ESS Jul 2020'!P38),0,IF($G$5&lt;=('ESS Jul 2020'!T38+'ESS Jul 2020'!R38+'ESS Jul 2020'!P38),(($G$5-('ESS Jul 2020'!R38+'ESS Jul 2020'!P38))*'ESS Jul 2020'!S38/100),('ESS Jul 2020'!T38*'ESS Jul 2020'!S38/100))),0)</f>
        <v>0</v>
      </c>
      <c r="G50" s="321">
        <f>IF('ESS Jul 2020'!T38&gt;0,IF(($G$5&lt;'ESS Jul 2020'!T38),(0),($G$5-'ESS Jul 2020'!T38)*'ESS Jul 2020'!U38/100),IF(AND('ESS Jul 2020'!R38&gt;0,'ESS Jul 2020'!T38=""),IF(($G$5&lt;'ESS Jul 2020'!R38),(0),($G$5-'ESS Jul 2020'!R38)*'ESS Jul 2020'!S38/100),IF(AND('ESS Jul 2020'!P38&gt;0,'ESS Jul 2020'!R38=""),IF(($G$5&lt;'ESS Jul 2020'!P38),(0),($G$5-'ESS Jul 2020'!P38)*'ESS Jul 2020'!Q38/100),0)))</f>
        <v>0</v>
      </c>
      <c r="H50" s="321">
        <f>$H$5*'ESS Jul 2020'!AE38/100</f>
        <v>49.360270909090907</v>
      </c>
      <c r="I50" s="321">
        <f t="shared" si="25"/>
        <v>372.00918363636356</v>
      </c>
      <c r="J50" s="446">
        <f t="shared" si="26"/>
        <v>948.65491636363618</v>
      </c>
      <c r="K50" s="446">
        <f t="shared" si="27"/>
        <v>1488.0367345454542</v>
      </c>
      <c r="L50" s="447">
        <f t="shared" si="33"/>
        <v>1636.8404079999998</v>
      </c>
      <c r="M50" s="446">
        <f>'ESS Jul 2020'!AZ38</f>
        <v>0</v>
      </c>
      <c r="N50" s="446">
        <f>'ESS Jul 2020'!BA38</f>
        <v>0</v>
      </c>
      <c r="O50" s="446">
        <f>'ESS Jul 2020'!BB38</f>
        <v>0</v>
      </c>
      <c r="P50" s="446">
        <f>'ESS Jul 2020'!BC38</f>
        <v>0</v>
      </c>
      <c r="Q50" s="446">
        <f>($E$6*'ESS Jul 2020'!AT38/100)*4</f>
        <v>345.14639999999997</v>
      </c>
      <c r="R50" s="448" t="str">
        <f t="shared" si="34"/>
        <v>No discount</v>
      </c>
      <c r="S50" s="448" t="str">
        <f t="shared" si="35"/>
        <v>Exclusive</v>
      </c>
      <c r="T50" s="475">
        <f t="shared" si="28"/>
        <v>1488.0367345454542</v>
      </c>
      <c r="U50" s="446">
        <f t="shared" si="29"/>
        <v>1488.0367345454542</v>
      </c>
      <c r="V50" s="446">
        <f t="shared" si="30"/>
        <v>1142.8903345454542</v>
      </c>
      <c r="W50" s="446">
        <f t="shared" si="31"/>
        <v>1142.8903345454542</v>
      </c>
      <c r="X50" s="454">
        <f t="shared" si="32"/>
        <v>1257.1793679999996</v>
      </c>
      <c r="Y50" s="454">
        <f t="shared" si="32"/>
        <v>1257.1793679999996</v>
      </c>
      <c r="Z50" s="325">
        <f>'ESS Jul 2020'!BL38</f>
        <v>0</v>
      </c>
      <c r="AA50" s="326" t="str">
        <f>'ESS Jul 2020'!BM38</f>
        <v>n</v>
      </c>
    </row>
    <row r="51" spans="1:27" x14ac:dyDescent="0.3">
      <c r="A51" s="319" t="str">
        <f>'ESS Jul 2020'!K39</f>
        <v>EnergyAustralia</v>
      </c>
      <c r="B51" s="320" t="str">
        <f>'ESS Jul 2020'!L39</f>
        <v>Total Plan Home</v>
      </c>
      <c r="C51" s="321">
        <f>IF('ESS Jul 2020'!BP39=0,91*'ESS Jul 2020'!M39/100,(91*'ESS Jul 2020'!M39/100)+'ESS Jul 2020'!BP39/4)</f>
        <v>122.85</v>
      </c>
      <c r="D51" s="321">
        <f>IF('ESS Jul 2020'!O39="",$G$5*'ESS Jul 2020'!N39/100,IF($G$5&gt;='ESS Jul 2020'!P39,('ESS Jul 2020'!P39*'ESS Jul 2020'!N39/100),($G$5*'ESS Jul 2020'!N39/100)))</f>
        <v>238.85682545454546</v>
      </c>
      <c r="E51" s="321">
        <f>IF(AND('ESS Jul 2020'!P39&gt;0,'ESS Jul 2020'!R39&gt;0),IF($G$5&lt;'ESS Jul 2020'!P39,0,IF($G$5&lt;=('ESS Jul 2020'!R39+'ESS Jul 2020'!P39),(($G$5-'ESS Jul 2020'!P39)*'ESS Jul 2020'!Q39/100),(('ESS Jul 2020'!R39)*'ESS Jul 2020'!Q39/100))),0)</f>
        <v>0</v>
      </c>
      <c r="F51" s="321">
        <f>IF(AND('ESS Jul 2020'!Q39&gt;0,'ESS Jul 2020'!S39&gt;0),IF($G$5&lt;('ESS Jul 2020'!R39+'ESS Jul 2020'!P39),0,IF($G$5&lt;=('ESS Jul 2020'!T39+'ESS Jul 2020'!R39+'ESS Jul 2020'!P39),(($G$5-('ESS Jul 2020'!R39+'ESS Jul 2020'!P39))*'ESS Jul 2020'!S39/100),('ESS Jul 2020'!T39*'ESS Jul 2020'!S39/100))),0)</f>
        <v>0</v>
      </c>
      <c r="G51" s="321">
        <f>IF('ESS Jul 2020'!T39&gt;0,IF(($G$5&lt;'ESS Jul 2020'!T39),(0),($G$5-'ESS Jul 2020'!T39)*'ESS Jul 2020'!U39/100),IF(AND('ESS Jul 2020'!R39&gt;0,'ESS Jul 2020'!T39=""),IF(($G$5&lt;'ESS Jul 2020'!R39),(0),($G$5-'ESS Jul 2020'!R39)*'ESS Jul 2020'!S39/100),IF(AND('ESS Jul 2020'!P39&gt;0,'ESS Jul 2020'!R39=""),IF(($G$5&lt;'ESS Jul 2020'!P39),(0),($G$5-'ESS Jul 2020'!P39)*'ESS Jul 2020'!Q39/100),0)))</f>
        <v>0</v>
      </c>
      <c r="H51" s="321">
        <f>$H$5*'ESS Jul 2020'!AE39/100</f>
        <v>54.537238636363625</v>
      </c>
      <c r="I51" s="321">
        <f t="shared" si="25"/>
        <v>416.24406409090903</v>
      </c>
      <c r="J51" s="446">
        <f t="shared" si="26"/>
        <v>1173.5762563636363</v>
      </c>
      <c r="K51" s="446">
        <f t="shared" si="27"/>
        <v>1664.9762563636361</v>
      </c>
      <c r="L51" s="447">
        <f t="shared" si="33"/>
        <v>1831.473882</v>
      </c>
      <c r="M51" s="446">
        <f>'ESS Jul 2020'!AZ39</f>
        <v>16</v>
      </c>
      <c r="N51" s="446">
        <f>'ESS Jul 2020'!BA39</f>
        <v>0</v>
      </c>
      <c r="O51" s="446">
        <f>'ESS Jul 2020'!BB39</f>
        <v>0</v>
      </c>
      <c r="P51" s="446">
        <f>'ESS Jul 2020'!BC39</f>
        <v>0</v>
      </c>
      <c r="Q51" s="446">
        <f>($E$6*'ESS Jul 2020'!AT39/100)*4</f>
        <v>312.41700000000003</v>
      </c>
      <c r="R51" s="448" t="str">
        <f t="shared" si="34"/>
        <v>Guaranteed off bill</v>
      </c>
      <c r="S51" s="448" t="str">
        <f t="shared" si="35"/>
        <v>Exclusive</v>
      </c>
      <c r="T51" s="475">
        <f t="shared" si="28"/>
        <v>1398.5800553454544</v>
      </c>
      <c r="U51" s="446">
        <f t="shared" si="29"/>
        <v>1398.5800553454544</v>
      </c>
      <c r="V51" s="446">
        <f t="shared" si="30"/>
        <v>1086.1630553454543</v>
      </c>
      <c r="W51" s="446">
        <f t="shared" si="31"/>
        <v>1086.1630553454543</v>
      </c>
      <c r="X51" s="454">
        <f t="shared" si="32"/>
        <v>1194.7793608799998</v>
      </c>
      <c r="Y51" s="454">
        <f t="shared" si="32"/>
        <v>1194.7793608799998</v>
      </c>
      <c r="Z51" s="325">
        <f>'ESS Jul 2020'!BL39</f>
        <v>0</v>
      </c>
      <c r="AA51" s="326" t="str">
        <f>'ESS Jul 2020'!BM39</f>
        <v>n</v>
      </c>
    </row>
    <row r="52" spans="1:27" x14ac:dyDescent="0.3">
      <c r="A52" s="319" t="str">
        <f>'ESS Jul 2020'!K40</f>
        <v>Mojo Power</v>
      </c>
      <c r="B52" s="320" t="str">
        <f>'ESS Jul 2020'!L40</f>
        <v>All Day Breakfast</v>
      </c>
      <c r="C52" s="321">
        <f>IF('ESS Jul 2020'!BP40=0,91*'ESS Jul 2020'!M40/100,(91*'ESS Jul 2020'!M40/100)+'ESS Jul 2020'!BP40/4)</f>
        <v>113.96509090909089</v>
      </c>
      <c r="D52" s="321">
        <f>IF('ESS Jul 2020'!O40="",$G$5*'ESS Jul 2020'!N40/100,IF($G$5&gt;='ESS Jul 2020'!P40,('ESS Jul 2020'!P40*'ESS Jul 2020'!N40/100),($G$5*'ESS Jul 2020'!N40/100)))</f>
        <v>166.30330499999999</v>
      </c>
      <c r="E52" s="321">
        <f>IF(AND('ESS Jul 2020'!P40&gt;0,'ESS Jul 2020'!R40&gt;0),IF($G$5&lt;'ESS Jul 2020'!P40,0,IF($G$5&lt;=('ESS Jul 2020'!R40+'ESS Jul 2020'!P40),(($G$5-'ESS Jul 2020'!P40)*'ESS Jul 2020'!Q40/100),(('ESS Jul 2020'!R40)*'ESS Jul 2020'!Q40/100))),0)</f>
        <v>0</v>
      </c>
      <c r="F52" s="321">
        <f>IF(AND('ESS Jul 2020'!Q40&gt;0,'ESS Jul 2020'!S40&gt;0),IF($G$5&lt;('ESS Jul 2020'!R40+'ESS Jul 2020'!P40),0,IF($G$5&lt;=('ESS Jul 2020'!T40+'ESS Jul 2020'!R40+'ESS Jul 2020'!P40),(($G$5-('ESS Jul 2020'!R40+'ESS Jul 2020'!P40))*'ESS Jul 2020'!S40/100),('ESS Jul 2020'!T40*'ESS Jul 2020'!S40/100))),0)</f>
        <v>0</v>
      </c>
      <c r="G52" s="321">
        <f>IF('ESS Jul 2020'!T40&gt;0,IF(($G$5&lt;'ESS Jul 2020'!T40),(0),($G$5-'ESS Jul 2020'!T40)*'ESS Jul 2020'!U40/100),IF(AND('ESS Jul 2020'!R40&gt;0,'ESS Jul 2020'!T40=""),IF(($G$5&lt;'ESS Jul 2020'!R40),(0),($G$5-'ESS Jul 2020'!R40)*'ESS Jul 2020'!S40/100),IF(AND('ESS Jul 2020'!P40&gt;0,'ESS Jul 2020'!R40=""),IF(($G$5&lt;'ESS Jul 2020'!P40),(0),($G$5-'ESS Jul 2020'!P40)*'ESS Jul 2020'!Q40/100),0)))</f>
        <v>0</v>
      </c>
      <c r="H52" s="321">
        <f>$H$5*'ESS Jul 2020'!AE40/100</f>
        <v>46.332233181818175</v>
      </c>
      <c r="I52" s="321">
        <f t="shared" si="25"/>
        <v>326.60062909090908</v>
      </c>
      <c r="J52" s="446">
        <f t="shared" si="26"/>
        <v>850.54215272727276</v>
      </c>
      <c r="K52" s="446">
        <f t="shared" si="27"/>
        <v>1306.4025163636363</v>
      </c>
      <c r="L52" s="447">
        <f t="shared" si="33"/>
        <v>1437.042768</v>
      </c>
      <c r="M52" s="446">
        <f>'ESS Jul 2020'!AZ40</f>
        <v>0</v>
      </c>
      <c r="N52" s="446">
        <f>'ESS Jul 2020'!BA40</f>
        <v>0</v>
      </c>
      <c r="O52" s="446">
        <f>'ESS Jul 2020'!BB40</f>
        <v>0</v>
      </c>
      <c r="P52" s="446">
        <f>'ESS Jul 2020'!BC40</f>
        <v>0</v>
      </c>
      <c r="Q52" s="446">
        <f>($E$6*'ESS Jul 2020'!AT40/100)*4</f>
        <v>223.155</v>
      </c>
      <c r="R52" s="448" t="str">
        <f t="shared" si="34"/>
        <v>No discount</v>
      </c>
      <c r="S52" s="448" t="str">
        <f t="shared" si="35"/>
        <v>Exclusive</v>
      </c>
      <c r="T52" s="475">
        <f t="shared" si="28"/>
        <v>1306.4025163636363</v>
      </c>
      <c r="U52" s="446">
        <f t="shared" si="29"/>
        <v>1306.4025163636363</v>
      </c>
      <c r="V52" s="446">
        <f t="shared" si="30"/>
        <v>1083.2475163636364</v>
      </c>
      <c r="W52" s="446">
        <f t="shared" si="31"/>
        <v>1083.2475163636364</v>
      </c>
      <c r="X52" s="454">
        <f t="shared" si="32"/>
        <v>1191.5722680000001</v>
      </c>
      <c r="Y52" s="454">
        <f t="shared" si="32"/>
        <v>1191.5722680000001</v>
      </c>
      <c r="Z52" s="325">
        <f>'ESS Jul 2020'!BL40</f>
        <v>0</v>
      </c>
      <c r="AA52" s="326" t="str">
        <f>'ESS Jul 2020'!BM40</f>
        <v>n</v>
      </c>
    </row>
    <row r="53" spans="1:27" x14ac:dyDescent="0.3">
      <c r="A53" s="319" t="str">
        <f>'ESS Jul 2020'!K41</f>
        <v>Momentum Energy</v>
      </c>
      <c r="B53" s="320" t="str">
        <f>'ESS Jul 2020'!L41</f>
        <v>SmilePower Flexi</v>
      </c>
      <c r="C53" s="321">
        <f>IF('ESS Jul 2020'!BP41=0,91*'ESS Jul 2020'!M41/100,(91*'ESS Jul 2020'!M41/100)+'ESS Jul 2020'!BP41/4)</f>
        <v>105.71718181818181</v>
      </c>
      <c r="D53" s="321">
        <f>IF('ESS Jul 2020'!O41="",$G$5*'ESS Jul 2020'!N41/100,IF($G$5&gt;='ESS Jul 2020'!P41,('ESS Jul 2020'!P41*'ESS Jul 2020'!N41/100),($G$5*'ESS Jul 2020'!N41/100)))</f>
        <v>255.64669772727268</v>
      </c>
      <c r="E53" s="321">
        <f>IF(AND('ESS Jul 2020'!P41&gt;0,'ESS Jul 2020'!R41&gt;0),IF($G$5&lt;'ESS Jul 2020'!P41,0,IF($G$5&lt;=('ESS Jul 2020'!R41+'ESS Jul 2020'!P41),(($G$5-'ESS Jul 2020'!P41)*'ESS Jul 2020'!Q41/100),(('ESS Jul 2020'!R41)*'ESS Jul 2020'!Q41/100))),0)</f>
        <v>0</v>
      </c>
      <c r="F53" s="321">
        <f>IF(AND('ESS Jul 2020'!Q41&gt;0,'ESS Jul 2020'!S41&gt;0),IF($G$5&lt;('ESS Jul 2020'!R41+'ESS Jul 2020'!P41),0,IF($G$5&lt;=('ESS Jul 2020'!T41+'ESS Jul 2020'!R41+'ESS Jul 2020'!P41),(($G$5-('ESS Jul 2020'!R41+'ESS Jul 2020'!P41))*'ESS Jul 2020'!S41/100),('ESS Jul 2020'!T41*'ESS Jul 2020'!S41/100))),0)</f>
        <v>0</v>
      </c>
      <c r="G53" s="321">
        <f>IF('ESS Jul 2020'!T41&gt;0,IF(($G$5&lt;'ESS Jul 2020'!T41),(0),($G$5-'ESS Jul 2020'!T41)*'ESS Jul 2020'!U41/100),IF(AND('ESS Jul 2020'!R41&gt;0,'ESS Jul 2020'!T41=""),IF(($G$5&lt;'ESS Jul 2020'!R41),(0),($G$5-'ESS Jul 2020'!R41)*'ESS Jul 2020'!S41/100),IF(AND('ESS Jul 2020'!P41&gt;0,'ESS Jul 2020'!R41=""),IF(($G$5&lt;'ESS Jul 2020'!P41),(0),($G$5-'ESS Jul 2020'!P41)*'ESS Jul 2020'!Q41/100),0)))</f>
        <v>0</v>
      </c>
      <c r="H53" s="321">
        <f>$H$5*'ESS Jul 2020'!AE41/100</f>
        <v>47.992769999999993</v>
      </c>
      <c r="I53" s="321">
        <f t="shared" si="25"/>
        <v>409.3566495454545</v>
      </c>
      <c r="J53" s="446">
        <f t="shared" si="26"/>
        <v>1214.5578709090908</v>
      </c>
      <c r="K53" s="446">
        <f t="shared" si="27"/>
        <v>1637.426598181818</v>
      </c>
      <c r="L53" s="447">
        <f t="shared" si="33"/>
        <v>1801.1692579999999</v>
      </c>
      <c r="M53" s="446">
        <f>'ESS Jul 2020'!AZ41</f>
        <v>0</v>
      </c>
      <c r="N53" s="446">
        <f>'ESS Jul 2020'!BA41</f>
        <v>0</v>
      </c>
      <c r="O53" s="446">
        <f>'ESS Jul 2020'!BB41</f>
        <v>0</v>
      </c>
      <c r="P53" s="446">
        <f>'ESS Jul 2020'!BC41</f>
        <v>0</v>
      </c>
      <c r="Q53" s="446">
        <f>($E$6*'ESS Jul 2020'!AT41/100)*4</f>
        <v>208.27799999999999</v>
      </c>
      <c r="R53" s="448" t="str">
        <f t="shared" si="34"/>
        <v>No discount</v>
      </c>
      <c r="S53" s="448" t="str">
        <f t="shared" si="35"/>
        <v>Exclusive</v>
      </c>
      <c r="T53" s="475">
        <f t="shared" si="28"/>
        <v>1637.426598181818</v>
      </c>
      <c r="U53" s="446">
        <f t="shared" si="29"/>
        <v>1637.426598181818</v>
      </c>
      <c r="V53" s="446">
        <f t="shared" si="30"/>
        <v>1429.148598181818</v>
      </c>
      <c r="W53" s="446">
        <f t="shared" si="31"/>
        <v>1429.148598181818</v>
      </c>
      <c r="X53" s="454">
        <f t="shared" si="32"/>
        <v>1572.0634579999999</v>
      </c>
      <c r="Y53" s="454">
        <f t="shared" si="32"/>
        <v>1572.0634579999999</v>
      </c>
      <c r="Z53" s="325">
        <f>'ESS Jul 2020'!BL41</f>
        <v>0</v>
      </c>
      <c r="AA53" s="326" t="str">
        <f>'ESS Jul 2020'!BM41</f>
        <v>n</v>
      </c>
    </row>
    <row r="54" spans="1:27" x14ac:dyDescent="0.3">
      <c r="A54" s="319" t="str">
        <f>'ESS Jul 2020'!K42</f>
        <v>Origin Energy</v>
      </c>
      <c r="B54" s="320" t="str">
        <f>'ESS Jul 2020'!L42</f>
        <v>Solar Boost</v>
      </c>
      <c r="C54" s="321">
        <f>IF('ESS Jul 2020'!BP42=0,91*'ESS Jul 2020'!M42/100,(91*'ESS Jul 2020'!M42/100)+'ESS Jul 2020'!BP42/4)</f>
        <v>125.33181818181818</v>
      </c>
      <c r="D54" s="321">
        <f>IF('ESS Jul 2020'!O42="",$G$5*'ESS Jul 2020'!N42/100,IF($G$5&gt;='ESS Jul 2020'!P42,('ESS Jul 2020'!P42*'ESS Jul 2020'!N42/100),($G$5*'ESS Jul 2020'!N42/100)))</f>
        <v>232.39918227272727</v>
      </c>
      <c r="E54" s="321">
        <f>IF(AND('ESS Jul 2020'!P42&gt;0,'ESS Jul 2020'!R42&gt;0),IF($G$5&lt;'ESS Jul 2020'!P42,0,IF($G$5&lt;=('ESS Jul 2020'!R42+'ESS Jul 2020'!P42),(($G$5-'ESS Jul 2020'!P42)*'ESS Jul 2020'!Q42/100),(('ESS Jul 2020'!R42)*'ESS Jul 2020'!Q42/100))),0)</f>
        <v>0</v>
      </c>
      <c r="F54" s="321">
        <f>IF(AND('ESS Jul 2020'!Q42&gt;0,'ESS Jul 2020'!S42&gt;0),IF($G$5&lt;('ESS Jul 2020'!R42+'ESS Jul 2020'!P42),0,IF($G$5&lt;=('ESS Jul 2020'!T42+'ESS Jul 2020'!R42+'ESS Jul 2020'!P42),(($G$5-('ESS Jul 2020'!R42+'ESS Jul 2020'!P42))*'ESS Jul 2020'!S42/100),('ESS Jul 2020'!T42*'ESS Jul 2020'!S42/100))),0)</f>
        <v>0</v>
      </c>
      <c r="G54" s="321">
        <f>IF('ESS Jul 2020'!T42&gt;0,IF(($G$5&lt;'ESS Jul 2020'!T42),(0),($G$5-'ESS Jul 2020'!T42)*'ESS Jul 2020'!U42/100),IF(AND('ESS Jul 2020'!R42&gt;0,'ESS Jul 2020'!T42=""),IF(($G$5&lt;'ESS Jul 2020'!R42),(0),($G$5-'ESS Jul 2020'!R42)*'ESS Jul 2020'!S42/100),IF(AND('ESS Jul 2020'!P42&gt;0,'ESS Jul 2020'!R42=""),IF(($G$5&lt;'ESS Jul 2020'!P42),(0),($G$5-'ESS Jul 2020'!P42)*'ESS Jul 2020'!Q42/100),0)))</f>
        <v>0</v>
      </c>
      <c r="H54" s="321">
        <f>$H$5*'ESS Jul 2020'!AE42/100</f>
        <v>55.657286999999997</v>
      </c>
      <c r="I54" s="321">
        <f t="shared" si="25"/>
        <v>413.38828745454543</v>
      </c>
      <c r="J54" s="446">
        <f t="shared" si="26"/>
        <v>1152.2258770909091</v>
      </c>
      <c r="K54" s="446">
        <f t="shared" si="27"/>
        <v>1653.5531498181817</v>
      </c>
      <c r="L54" s="447">
        <f t="shared" si="33"/>
        <v>1818.9084648</v>
      </c>
      <c r="M54" s="446">
        <f>'ESS Jul 2020'!AZ42</f>
        <v>0</v>
      </c>
      <c r="N54" s="446">
        <f>'ESS Jul 2020'!BA42</f>
        <v>0</v>
      </c>
      <c r="O54" s="446">
        <f>'ESS Jul 2020'!BB42</f>
        <v>0</v>
      </c>
      <c r="P54" s="446">
        <f>'ESS Jul 2020'!BC42</f>
        <v>0</v>
      </c>
      <c r="Q54" s="446">
        <f>($E$6*'ESS Jul 2020'!AT42/100)*4</f>
        <v>357.048</v>
      </c>
      <c r="R54" s="448" t="str">
        <f t="shared" si="34"/>
        <v>No discount</v>
      </c>
      <c r="S54" s="448" t="str">
        <f t="shared" si="35"/>
        <v>Inclusive</v>
      </c>
      <c r="T54" s="475">
        <f t="shared" si="28"/>
        <v>1653.5531498181817</v>
      </c>
      <c r="U54" s="446">
        <f t="shared" si="29"/>
        <v>1653.5531498181817</v>
      </c>
      <c r="V54" s="446">
        <f t="shared" si="30"/>
        <v>1296.5051498181817</v>
      </c>
      <c r="W54" s="446">
        <f t="shared" si="31"/>
        <v>1296.5051498181817</v>
      </c>
      <c r="X54" s="454">
        <f t="shared" si="32"/>
        <v>1426.1556648000001</v>
      </c>
      <c r="Y54" s="454">
        <f t="shared" si="32"/>
        <v>1426.1556648000001</v>
      </c>
      <c r="Z54" s="325">
        <f>'ESS Jul 2020'!BL42</f>
        <v>0</v>
      </c>
      <c r="AA54" s="326" t="str">
        <f>'ESS Jul 2020'!BM42</f>
        <v>n</v>
      </c>
    </row>
    <row r="55" spans="1:27" x14ac:dyDescent="0.3">
      <c r="A55" s="319" t="str">
        <f>'ESS Jul 2020'!K43</f>
        <v>Powerdirect</v>
      </c>
      <c r="B55" s="320" t="str">
        <f>'ESS Jul 2020'!L43</f>
        <v>Rate Saver</v>
      </c>
      <c r="C55" s="321">
        <f>IF('ESS Jul 2020'!BP43=0,91*'ESS Jul 2020'!M43/100,(91*'ESS Jul 2020'!M43/100)+'ESS Jul 2020'!BP43/4)</f>
        <v>120.71563636363634</v>
      </c>
      <c r="D55" s="321">
        <f>IF('ESS Jul 2020'!O43="",$G$5*'ESS Jul 2020'!N43/100,IF($G$5&gt;='ESS Jul 2020'!P43,('ESS Jul 2020'!P43*'ESS Jul 2020'!N43/100),($G$5*'ESS Jul 2020'!N43/100)))</f>
        <v>197.07207545454548</v>
      </c>
      <c r="E55" s="321">
        <f>IF(AND('ESS Jul 2020'!P43&gt;0,'ESS Jul 2020'!R43&gt;0),IF($G$5&lt;'ESS Jul 2020'!P43,0,IF($G$5&lt;=('ESS Jul 2020'!R43+'ESS Jul 2020'!P43),(($G$5-'ESS Jul 2020'!P43)*'ESS Jul 2020'!Q43/100),(('ESS Jul 2020'!R43)*'ESS Jul 2020'!Q43/100))),0)</f>
        <v>0</v>
      </c>
      <c r="F55" s="321">
        <f>IF(AND('ESS Jul 2020'!Q43&gt;0,'ESS Jul 2020'!S43&gt;0),IF($G$5&lt;('ESS Jul 2020'!R43+'ESS Jul 2020'!P43),0,IF($G$5&lt;=('ESS Jul 2020'!T43+'ESS Jul 2020'!R43+'ESS Jul 2020'!P43),(($G$5-('ESS Jul 2020'!R43+'ESS Jul 2020'!P43))*'ESS Jul 2020'!S43/100),('ESS Jul 2020'!T43*'ESS Jul 2020'!S43/100))),0)</f>
        <v>0</v>
      </c>
      <c r="G55" s="321">
        <f>IF('ESS Jul 2020'!T43&gt;0,IF(($G$5&lt;'ESS Jul 2020'!T43),(0),($G$5-'ESS Jul 2020'!T43)*'ESS Jul 2020'!U43/100),IF(AND('ESS Jul 2020'!R43&gt;0,'ESS Jul 2020'!T43=""),IF(($G$5&lt;'ESS Jul 2020'!R43),(0),($G$5-'ESS Jul 2020'!R43)*'ESS Jul 2020'!S43/100),IF(AND('ESS Jul 2020'!P43&gt;0,'ESS Jul 2020'!R43=""),IF(($G$5&lt;'ESS Jul 2020'!P43),(0),($G$5-'ESS Jul 2020'!P43)*'ESS Jul 2020'!Q43/100),0)))</f>
        <v>0</v>
      </c>
      <c r="H55" s="321">
        <f>$H$5*'ESS Jul 2020'!AE43/100</f>
        <v>48.6439609090909</v>
      </c>
      <c r="I55" s="321">
        <f t="shared" si="25"/>
        <v>366.43167272727271</v>
      </c>
      <c r="J55" s="446">
        <f t="shared" si="26"/>
        <v>982.86414545454545</v>
      </c>
      <c r="K55" s="446">
        <f t="shared" si="27"/>
        <v>1465.7266909090908</v>
      </c>
      <c r="L55" s="447">
        <f t="shared" si="33"/>
        <v>1612.29936</v>
      </c>
      <c r="M55" s="446">
        <f>'ESS Jul 2020'!AZ43</f>
        <v>0</v>
      </c>
      <c r="N55" s="446">
        <f>'ESS Jul 2020'!BA43</f>
        <v>0</v>
      </c>
      <c r="O55" s="446">
        <f>'ESS Jul 2020'!BB43</f>
        <v>0</v>
      </c>
      <c r="P55" s="446">
        <f>'ESS Jul 2020'!BC43</f>
        <v>0</v>
      </c>
      <c r="Q55" s="446">
        <f>($E$6*'ESS Jul 2020'!AT43/100)*4</f>
        <v>282.66300000000001</v>
      </c>
      <c r="R55" s="448" t="str">
        <f t="shared" si="34"/>
        <v>No discount</v>
      </c>
      <c r="S55" s="448" t="str">
        <f t="shared" si="35"/>
        <v>Exclusive</v>
      </c>
      <c r="T55" s="475">
        <f t="shared" si="28"/>
        <v>1465.7266909090908</v>
      </c>
      <c r="U55" s="446">
        <f t="shared" si="29"/>
        <v>1465.7266909090908</v>
      </c>
      <c r="V55" s="446">
        <f t="shared" si="30"/>
        <v>1183.0636909090908</v>
      </c>
      <c r="W55" s="446">
        <f t="shared" si="31"/>
        <v>1183.0636909090908</v>
      </c>
      <c r="X55" s="454">
        <f t="shared" si="32"/>
        <v>1301.37006</v>
      </c>
      <c r="Y55" s="454">
        <f t="shared" si="32"/>
        <v>1301.37006</v>
      </c>
      <c r="Z55" s="325">
        <f>'ESS Jul 2020'!BL43</f>
        <v>0</v>
      </c>
      <c r="AA55" s="326" t="str">
        <f>'ESS Jul 2020'!BM43</f>
        <v>n</v>
      </c>
    </row>
    <row r="56" spans="1:27" x14ac:dyDescent="0.3">
      <c r="A56" s="319" t="str">
        <f>'ESS Jul 2020'!K44</f>
        <v>Powershop</v>
      </c>
      <c r="B56" s="320" t="str">
        <f>'ESS Jul 2020'!L44</f>
        <v>Shopper with Mega Pack</v>
      </c>
      <c r="C56" s="321">
        <f>IF('ESS Jul 2020'!BP44=0,91*'ESS Jul 2020'!M44/100,(91*'ESS Jul 2020'!M44/100)+'ESS Jul 2020'!BP44/4)</f>
        <v>149.1241818181818</v>
      </c>
      <c r="D56" s="321">
        <f>IF('ESS Jul 2020'!O44="",$G$5*'ESS Jul 2020'!N44/100,IF($G$5&gt;='ESS Jul 2020'!P44,('ESS Jul 2020'!P44*'ESS Jul 2020'!N44/100),($G$5*'ESS Jul 2020'!N44/100)))</f>
        <v>178.30692409090906</v>
      </c>
      <c r="E56" s="321">
        <f>IF(AND('ESS Jul 2020'!P44&gt;0,'ESS Jul 2020'!R44&gt;0),IF($G$5&lt;'ESS Jul 2020'!P44,0,IF($G$5&lt;=('ESS Jul 2020'!R44+'ESS Jul 2020'!P44),(($G$5-'ESS Jul 2020'!P44)*'ESS Jul 2020'!Q44/100),(('ESS Jul 2020'!R44)*'ESS Jul 2020'!Q44/100))),0)</f>
        <v>0</v>
      </c>
      <c r="F56" s="321">
        <f>IF(AND('ESS Jul 2020'!Q44&gt;0,'ESS Jul 2020'!S44&gt;0),IF($G$5&lt;('ESS Jul 2020'!R44+'ESS Jul 2020'!P44),0,IF($G$5&lt;=('ESS Jul 2020'!T44+'ESS Jul 2020'!R44+'ESS Jul 2020'!P44),(($G$5-('ESS Jul 2020'!R44+'ESS Jul 2020'!P44))*'ESS Jul 2020'!S44/100),('ESS Jul 2020'!T44*'ESS Jul 2020'!S44/100))),0)</f>
        <v>0</v>
      </c>
      <c r="G56" s="321">
        <f>IF('ESS Jul 2020'!T44&gt;0,IF(($G$5&lt;'ESS Jul 2020'!T44),(0),($G$5-'ESS Jul 2020'!T44)*'ESS Jul 2020'!U44/100),IF(AND('ESS Jul 2020'!R44&gt;0,'ESS Jul 2020'!T44=""),IF(($G$5&lt;'ESS Jul 2020'!R44),(0),($G$5-'ESS Jul 2020'!R44)*'ESS Jul 2020'!S44/100),IF(AND('ESS Jul 2020'!P44&gt;0,'ESS Jul 2020'!R44=""),IF(($G$5&lt;'ESS Jul 2020'!P44),(0),($G$5-'ESS Jul 2020'!P44)*'ESS Jul 2020'!Q44/100),0)))</f>
        <v>0</v>
      </c>
      <c r="H56" s="321">
        <f>$H$5*'ESS Jul 2020'!AE44/100</f>
        <v>43.336754999999997</v>
      </c>
      <c r="I56" s="321">
        <f t="shared" si="25"/>
        <v>370.76786090909087</v>
      </c>
      <c r="J56" s="446">
        <f t="shared" si="26"/>
        <v>886.5747163636363</v>
      </c>
      <c r="K56" s="446">
        <f t="shared" si="27"/>
        <v>1483.0714436363635</v>
      </c>
      <c r="L56" s="447">
        <f t="shared" si="33"/>
        <v>1631.378588</v>
      </c>
      <c r="M56" s="446">
        <f>'ESS Jul 2020'!AZ44</f>
        <v>0</v>
      </c>
      <c r="N56" s="446">
        <f>'ESS Jul 2020'!BA44</f>
        <v>0</v>
      </c>
      <c r="O56" s="446">
        <f>'ESS Jul 2020'!BB44</f>
        <v>6</v>
      </c>
      <c r="P56" s="446">
        <f>'ESS Jul 2020'!BC44</f>
        <v>0</v>
      </c>
      <c r="Q56" s="446">
        <f>($E$6*'ESS Jul 2020'!AT44/100)*4</f>
        <v>208.27799999999999</v>
      </c>
      <c r="R56" s="448" t="str">
        <f t="shared" si="34"/>
        <v>Pay-on-time off bill</v>
      </c>
      <c r="S56" s="448" t="str">
        <f t="shared" si="35"/>
        <v>Inclusive</v>
      </c>
      <c r="T56" s="475">
        <f t="shared" si="28"/>
        <v>1483.0714436363635</v>
      </c>
      <c r="U56" s="446">
        <f t="shared" si="29"/>
        <v>1394.0871570181819</v>
      </c>
      <c r="V56" s="446">
        <f t="shared" si="30"/>
        <v>1274.7934436363635</v>
      </c>
      <c r="W56" s="446">
        <f t="shared" si="31"/>
        <v>1185.8091570181818</v>
      </c>
      <c r="X56" s="454">
        <f t="shared" si="32"/>
        <v>1402.272788</v>
      </c>
      <c r="Y56" s="454">
        <f t="shared" si="32"/>
        <v>1304.39007272</v>
      </c>
      <c r="Z56" s="325">
        <f>'ESS Jul 2020'!BL44</f>
        <v>0</v>
      </c>
      <c r="AA56" s="326" t="str">
        <f>'ESS Jul 2020'!BM44</f>
        <v>n</v>
      </c>
    </row>
    <row r="57" spans="1:27" x14ac:dyDescent="0.3">
      <c r="A57" s="319" t="str">
        <f>'ESS Jul 2020'!K45</f>
        <v>Red Energy</v>
      </c>
      <c r="B57" s="320" t="str">
        <f>'ESS Jul 2020'!L45</f>
        <v>Living Energy Saver</v>
      </c>
      <c r="C57" s="321">
        <f>IF('ESS Jul 2020'!BP45=0,91*'ESS Jul 2020'!M45/100,(91*'ESS Jul 2020'!M45/100)+'ESS Jul 2020'!BP45/4)</f>
        <v>114.65999999999998</v>
      </c>
      <c r="D57" s="321">
        <f>IF('ESS Jul 2020'!O45="",$G$5*'ESS Jul 2020'!N45/100,IF($G$5&gt;='ESS Jul 2020'!P45,('ESS Jul 2020'!P45*'ESS Jul 2020'!N45/100),($G$5*'ESS Jul 2020'!N45/100)))</f>
        <v>207.17638772727275</v>
      </c>
      <c r="E57" s="321">
        <f>IF(AND('ESS Jul 2020'!P45&gt;0,'ESS Jul 2020'!R45&gt;0),IF($G$5&lt;'ESS Jul 2020'!P45,0,IF($G$5&lt;=('ESS Jul 2020'!R45+'ESS Jul 2020'!P45),(($G$5-'ESS Jul 2020'!P45)*'ESS Jul 2020'!Q45/100),(('ESS Jul 2020'!R45)*'ESS Jul 2020'!Q45/100))),0)</f>
        <v>0</v>
      </c>
      <c r="F57" s="321">
        <f>IF(AND('ESS Jul 2020'!Q45&gt;0,'ESS Jul 2020'!S45&gt;0),IF($G$5&lt;('ESS Jul 2020'!R45+'ESS Jul 2020'!P45),0,IF($G$5&lt;=('ESS Jul 2020'!T45+'ESS Jul 2020'!R45+'ESS Jul 2020'!P45),(($G$5-('ESS Jul 2020'!R45+'ESS Jul 2020'!P45))*'ESS Jul 2020'!S45/100),('ESS Jul 2020'!T45*'ESS Jul 2020'!S45/100))),0)</f>
        <v>0</v>
      </c>
      <c r="G57" s="321">
        <f>IF('ESS Jul 2020'!T45&gt;0,IF(($G$5&lt;'ESS Jul 2020'!T45),(0),($G$5-'ESS Jul 2020'!T45)*'ESS Jul 2020'!U45/100),IF(AND('ESS Jul 2020'!R45&gt;0,'ESS Jul 2020'!T45=""),IF(($G$5&lt;'ESS Jul 2020'!R45),(0),($G$5-'ESS Jul 2020'!R45)*'ESS Jul 2020'!S45/100),IF(AND('ESS Jul 2020'!P45&gt;0,'ESS Jul 2020'!R45=""),IF(($G$5&lt;'ESS Jul 2020'!P45),(0),($G$5-'ESS Jul 2020'!P45)*'ESS Jul 2020'!Q45/100),0)))</f>
        <v>0</v>
      </c>
      <c r="H57" s="321">
        <f>$H$5*'ESS Jul 2020'!AE45/100</f>
        <v>61.24450499999999</v>
      </c>
      <c r="I57" s="321">
        <f t="shared" si="25"/>
        <v>383.08089272727273</v>
      </c>
      <c r="J57" s="446">
        <f t="shared" si="26"/>
        <v>1073.683570909091</v>
      </c>
      <c r="K57" s="446">
        <f t="shared" si="27"/>
        <v>1532.3235709090909</v>
      </c>
      <c r="L57" s="447">
        <f t="shared" si="33"/>
        <v>1685.5559280000002</v>
      </c>
      <c r="M57" s="446">
        <f>'ESS Jul 2020'!AZ45</f>
        <v>0</v>
      </c>
      <c r="N57" s="446">
        <f>'ESS Jul 2020'!BA45</f>
        <v>0</v>
      </c>
      <c r="O57" s="446">
        <f>'ESS Jul 2020'!BB45</f>
        <v>0</v>
      </c>
      <c r="P57" s="446">
        <f>'ESS Jul 2020'!BC45</f>
        <v>0</v>
      </c>
      <c r="Q57" s="446">
        <f>($E$6*'ESS Jul 2020'!AT45/100)*4</f>
        <v>303.49079999999998</v>
      </c>
      <c r="R57" s="448" t="str">
        <f t="shared" si="34"/>
        <v>No discount</v>
      </c>
      <c r="S57" s="448" t="str">
        <f t="shared" si="35"/>
        <v>Inclusive</v>
      </c>
      <c r="T57" s="475">
        <f t="shared" si="28"/>
        <v>1532.3235709090909</v>
      </c>
      <c r="U57" s="446">
        <f t="shared" si="29"/>
        <v>1532.3235709090909</v>
      </c>
      <c r="V57" s="446">
        <f t="shared" si="30"/>
        <v>1228.8327709090909</v>
      </c>
      <c r="W57" s="446">
        <f t="shared" si="31"/>
        <v>1228.8327709090909</v>
      </c>
      <c r="X57" s="454">
        <f t="shared" si="32"/>
        <v>1351.716048</v>
      </c>
      <c r="Y57" s="454">
        <f t="shared" si="32"/>
        <v>1351.716048</v>
      </c>
      <c r="Z57" s="325">
        <f>'ESS Jul 2020'!BL45</f>
        <v>0</v>
      </c>
      <c r="AA57" s="326" t="str">
        <f>'ESS Jul 2020'!BM45</f>
        <v>n</v>
      </c>
    </row>
    <row r="58" spans="1:27" x14ac:dyDescent="0.3">
      <c r="A58" s="319" t="str">
        <f>'ESS Jul 2020'!K46</f>
        <v>Simply Energy</v>
      </c>
      <c r="B58" s="320" t="str">
        <f>'ESS Jul 2020'!L46</f>
        <v>Saver</v>
      </c>
      <c r="C58" s="321">
        <f>IF('ESS Jul 2020'!BP46=0,91*'ESS Jul 2020'!M46/100,(91*'ESS Jul 2020'!M46/100)+'ESS Jul 2020'!BP46/4)</f>
        <v>135.39145454545454</v>
      </c>
      <c r="D58" s="321">
        <f>IF('ESS Jul 2020'!O46="",$G$5*'ESS Jul 2020'!N46/100,IF($G$5&gt;='ESS Jul 2020'!P46,('ESS Jul 2020'!P46*'ESS Jul 2020'!N46/100),($G$5*'ESS Jul 2020'!N46/100)))</f>
        <v>232.85501590909089</v>
      </c>
      <c r="E58" s="321">
        <f>IF(AND('ESS Jul 2020'!P46&gt;0,'ESS Jul 2020'!R46&gt;0),IF($G$5&lt;'ESS Jul 2020'!P46,0,IF($G$5&lt;=('ESS Jul 2020'!R46+'ESS Jul 2020'!P46),(($G$5-'ESS Jul 2020'!P46)*'ESS Jul 2020'!Q46/100),(('ESS Jul 2020'!R46)*'ESS Jul 2020'!Q46/100))),0)</f>
        <v>0</v>
      </c>
      <c r="F58" s="321">
        <f>IF(AND('ESS Jul 2020'!Q46&gt;0,'ESS Jul 2020'!S46&gt;0),IF($G$5&lt;('ESS Jul 2020'!R46+'ESS Jul 2020'!P46),0,IF($G$5&lt;=('ESS Jul 2020'!T46+'ESS Jul 2020'!R46+'ESS Jul 2020'!P46),(($G$5-('ESS Jul 2020'!R46+'ESS Jul 2020'!P46))*'ESS Jul 2020'!S46/100),('ESS Jul 2020'!T46*'ESS Jul 2020'!S46/100))),0)</f>
        <v>0</v>
      </c>
      <c r="G58" s="321">
        <f>IF('ESS Jul 2020'!T46&gt;0,IF(($G$5&lt;'ESS Jul 2020'!T46),(0),($G$5-'ESS Jul 2020'!T46)*'ESS Jul 2020'!U46/100),IF(AND('ESS Jul 2020'!R46&gt;0,'ESS Jul 2020'!T46=""),IF(($G$5&lt;'ESS Jul 2020'!R46),(0),($G$5-'ESS Jul 2020'!R46)*'ESS Jul 2020'!S46/100),IF(AND('ESS Jul 2020'!P46&gt;0,'ESS Jul 2020'!R46=""),IF(($G$5&lt;'ESS Jul 2020'!P46),(0),($G$5-'ESS Jul 2020'!P46)*'ESS Jul 2020'!Q46/100),0)))</f>
        <v>0</v>
      </c>
      <c r="H58" s="321">
        <f>$H$5*'ESS Jul 2020'!AE46/100</f>
        <v>56.816406818181804</v>
      </c>
      <c r="I58" s="321">
        <f t="shared" si="25"/>
        <v>425.06287727272723</v>
      </c>
      <c r="J58" s="446">
        <f t="shared" si="26"/>
        <v>1158.6856909090907</v>
      </c>
      <c r="K58" s="446">
        <f t="shared" si="27"/>
        <v>1700.2515090909089</v>
      </c>
      <c r="L58" s="447">
        <f t="shared" si="33"/>
        <v>1870.27666</v>
      </c>
      <c r="M58" s="446">
        <f>'ESS Jul 2020'!AZ46</f>
        <v>0</v>
      </c>
      <c r="N58" s="446">
        <f>'ESS Jul 2020'!BA46</f>
        <v>20</v>
      </c>
      <c r="O58" s="446">
        <f>'ESS Jul 2020'!BB46</f>
        <v>0</v>
      </c>
      <c r="P58" s="446">
        <f>'ESS Jul 2020'!BC46</f>
        <v>0</v>
      </c>
      <c r="Q58" s="446">
        <f>($E$6*'ESS Jul 2020'!AT46/100)*4</f>
        <v>238.03200000000001</v>
      </c>
      <c r="R58" s="448" t="str">
        <f t="shared" si="34"/>
        <v>Guaranteed off usage</v>
      </c>
      <c r="S58" s="448" t="str">
        <f t="shared" si="35"/>
        <v>Exclusive</v>
      </c>
      <c r="T58" s="475">
        <f t="shared" si="28"/>
        <v>1468.5143709090908</v>
      </c>
      <c r="U58" s="446">
        <f t="shared" si="29"/>
        <v>1468.5143709090908</v>
      </c>
      <c r="V58" s="446">
        <f t="shared" si="30"/>
        <v>1230.4823709090908</v>
      </c>
      <c r="W58" s="446">
        <f t="shared" si="31"/>
        <v>1230.4823709090908</v>
      </c>
      <c r="X58" s="454">
        <f t="shared" si="32"/>
        <v>1353.530608</v>
      </c>
      <c r="Y58" s="454">
        <f t="shared" si="32"/>
        <v>1353.530608</v>
      </c>
      <c r="Z58" s="325">
        <f>'ESS Jul 2020'!BL46</f>
        <v>0</v>
      </c>
      <c r="AA58" s="326" t="str">
        <f>'ESS Jul 2020'!BM46</f>
        <v>n</v>
      </c>
    </row>
    <row r="59" spans="1:27" x14ac:dyDescent="0.3">
      <c r="A59" s="319" t="str">
        <f>'ESS Jul 2020'!K47</f>
        <v>1st Energy</v>
      </c>
      <c r="B59" s="320" t="str">
        <f>'ESS Jul 2020'!L47</f>
        <v>1st Saver</v>
      </c>
      <c r="C59" s="321">
        <f>IF('ESS Jul 2020'!BP47=0,91*'ESS Jul 2020'!M47/100,(91*'ESS Jul 2020'!M47/100)+'ESS Jul 2020'!BP47/4)</f>
        <v>161.07</v>
      </c>
      <c r="D59" s="321">
        <f>IF('ESS Jul 2020'!O47="",$G$5*'ESS Jul 2020'!N47/100,IF($G$5&gt;='ESS Jul 2020'!P47,('ESS Jul 2020'!P47*'ESS Jul 2020'!N47/100),($G$5*'ESS Jul 2020'!N47/100)))</f>
        <v>212.72236363636364</v>
      </c>
      <c r="E59" s="321">
        <f>IF(AND('ESS Jul 2020'!P47&gt;0,'ESS Jul 2020'!R47&gt;0),IF($G$5&lt;'ESS Jul 2020'!P47,0,IF($G$5&lt;=('ESS Jul 2020'!R47+'ESS Jul 2020'!P47),(($G$5-'ESS Jul 2020'!P47)*'ESS Jul 2020'!Q47/100),(('ESS Jul 2020'!R47)*'ESS Jul 2020'!Q47/100))),0)</f>
        <v>0</v>
      </c>
      <c r="F59" s="321">
        <f>IF(AND('ESS Jul 2020'!Q47&gt;0,'ESS Jul 2020'!S47&gt;0),IF($G$5&lt;('ESS Jul 2020'!R47+'ESS Jul 2020'!P47),0,IF($G$5&lt;=('ESS Jul 2020'!T47+'ESS Jul 2020'!R47+'ESS Jul 2020'!P47),(($G$5-('ESS Jul 2020'!R47+'ESS Jul 2020'!P47))*'ESS Jul 2020'!S47/100),('ESS Jul 2020'!T47*'ESS Jul 2020'!S47/100))),0)</f>
        <v>0</v>
      </c>
      <c r="G59" s="321">
        <f>IF('ESS Jul 2020'!T47&gt;0,IF(($G$5&lt;'ESS Jul 2020'!T47),(0),($G$5-'ESS Jul 2020'!T47)*'ESS Jul 2020'!U47/100),IF(AND('ESS Jul 2020'!R47&gt;0,'ESS Jul 2020'!T47=""),IF(($G$5&lt;'ESS Jul 2020'!R47),(0),($G$5-'ESS Jul 2020'!R47)*'ESS Jul 2020'!S47/100),IF(AND('ESS Jul 2020'!P47&gt;0,'ESS Jul 2020'!R47=""),IF(($G$5&lt;'ESS Jul 2020'!P47),(0),($G$5-'ESS Jul 2020'!P47)*'ESS Jul 2020'!Q47/100),0)))</f>
        <v>0</v>
      </c>
      <c r="H59" s="321">
        <f>$H$5*'ESS Jul 2020'!AE47/100</f>
        <v>45.062410909090907</v>
      </c>
      <c r="I59" s="321">
        <f t="shared" si="25"/>
        <v>418.85477454545452</v>
      </c>
      <c r="J59" s="446">
        <f t="shared" si="26"/>
        <v>1031.1390981818181</v>
      </c>
      <c r="K59" s="446">
        <f t="shared" si="27"/>
        <v>1675.4190981818181</v>
      </c>
      <c r="L59" s="447">
        <f t="shared" si="33"/>
        <v>1842.961008</v>
      </c>
      <c r="M59" s="446">
        <f>'ESS Jul 2020'!AZ47</f>
        <v>13</v>
      </c>
      <c r="N59" s="446">
        <f>'ESS Jul 2020'!BA47</f>
        <v>0</v>
      </c>
      <c r="O59" s="446">
        <f>'ESS Jul 2020'!BB47</f>
        <v>0</v>
      </c>
      <c r="P59" s="446">
        <f>'ESS Jul 2020'!BC47</f>
        <v>0</v>
      </c>
      <c r="Q59" s="446">
        <f>($E$6*'ESS Jul 2020'!AT47/100)*4</f>
        <v>178.524</v>
      </c>
      <c r="R59" s="448" t="str">
        <f t="shared" si="34"/>
        <v>Guaranteed off bill</v>
      </c>
      <c r="S59" s="448" t="str">
        <f t="shared" si="35"/>
        <v>Exclusive</v>
      </c>
      <c r="T59" s="475">
        <f t="shared" si="28"/>
        <v>1457.6146154181818</v>
      </c>
      <c r="U59" s="446">
        <f t="shared" si="29"/>
        <v>1457.6146154181818</v>
      </c>
      <c r="V59" s="446">
        <f t="shared" si="30"/>
        <v>1279.0906154181816</v>
      </c>
      <c r="W59" s="446">
        <f t="shared" si="31"/>
        <v>1279.0906154181816</v>
      </c>
      <c r="X59" s="454">
        <f t="shared" si="32"/>
        <v>1406.99967696</v>
      </c>
      <c r="Y59" s="454">
        <f t="shared" si="32"/>
        <v>1406.99967696</v>
      </c>
      <c r="Z59" s="325">
        <f>'ESS Jul 2020'!BL47</f>
        <v>0</v>
      </c>
      <c r="AA59" s="326" t="str">
        <f>'ESS Jul 2020'!BM47</f>
        <v>n</v>
      </c>
    </row>
    <row r="60" spans="1:27" x14ac:dyDescent="0.3">
      <c r="A60" s="319" t="str">
        <f>'ESS Jul 2020'!K48</f>
        <v>Amaysim</v>
      </c>
      <c r="B60" s="320" t="str">
        <f>'ESS Jul 2020'!L48</f>
        <v>Post-paid Solar</v>
      </c>
      <c r="C60" s="321">
        <f>IF('ESS Jul 2020'!BP48=0,91*'ESS Jul 2020'!M48/100,(91*'ESS Jul 2020'!M48/100)+'ESS Jul 2020'!BP48/4)</f>
        <v>124.66999999999999</v>
      </c>
      <c r="D60" s="321">
        <f>IF('ESS Jul 2020'!O48="",$G$5*'ESS Jul 2020'!N48/100,IF($G$5&gt;='ESS Jul 2020'!P48,('ESS Jul 2020'!P48*'ESS Jul 2020'!N48/100),($G$5*'ESS Jul 2020'!N48/100)))</f>
        <v>232.85501590909089</v>
      </c>
      <c r="E60" s="321">
        <f>IF(AND('ESS Jul 2020'!P48&gt;0,'ESS Jul 2020'!R48&gt;0),IF($G$5&lt;'ESS Jul 2020'!P48,0,IF($G$5&lt;=('ESS Jul 2020'!R48+'ESS Jul 2020'!P48),(($G$5-'ESS Jul 2020'!P48)*'ESS Jul 2020'!Q48/100),(('ESS Jul 2020'!R48)*'ESS Jul 2020'!Q48/100))),0)</f>
        <v>0</v>
      </c>
      <c r="F60" s="321">
        <f>IF(AND('ESS Jul 2020'!Q48&gt;0,'ESS Jul 2020'!S48&gt;0),IF($G$5&lt;('ESS Jul 2020'!R48+'ESS Jul 2020'!P48),0,IF($G$5&lt;=('ESS Jul 2020'!T48+'ESS Jul 2020'!R48+'ESS Jul 2020'!P48),(($G$5-('ESS Jul 2020'!R48+'ESS Jul 2020'!P48))*'ESS Jul 2020'!S48/100),('ESS Jul 2020'!T48*'ESS Jul 2020'!S48/100))),0)</f>
        <v>0</v>
      </c>
      <c r="G60" s="321">
        <f>IF('ESS Jul 2020'!T48&gt;0,IF(($G$5&lt;'ESS Jul 2020'!T48),(0),($G$5-'ESS Jul 2020'!T48)*'ESS Jul 2020'!U48/100),IF(AND('ESS Jul 2020'!R48&gt;0,'ESS Jul 2020'!T48=""),IF(($G$5&lt;'ESS Jul 2020'!R48),(0),($G$5-'ESS Jul 2020'!R48)*'ESS Jul 2020'!S48/100),IF(AND('ESS Jul 2020'!P48&gt;0,'ESS Jul 2020'!R48=""),IF(($G$5&lt;'ESS Jul 2020'!P48),(0),($G$5-'ESS Jul 2020'!P48)*'ESS Jul 2020'!Q48/100),0)))</f>
        <v>0</v>
      </c>
      <c r="H60" s="321">
        <f>$H$5*'ESS Jul 2020'!AE48/100</f>
        <v>64.467899999999986</v>
      </c>
      <c r="I60" s="321">
        <f t="shared" si="25"/>
        <v>421.99291590909087</v>
      </c>
      <c r="J60" s="446">
        <f t="shared" si="26"/>
        <v>1189.2916636363634</v>
      </c>
      <c r="K60" s="446">
        <f t="shared" si="27"/>
        <v>1687.9716636363635</v>
      </c>
      <c r="L60" s="447">
        <f t="shared" si="33"/>
        <v>1856.76883</v>
      </c>
      <c r="M60" s="446">
        <f>'ESS Jul 2020'!AZ48</f>
        <v>0</v>
      </c>
      <c r="N60" s="446">
        <f>'ESS Jul 2020'!BA48</f>
        <v>0</v>
      </c>
      <c r="O60" s="446">
        <f>'ESS Jul 2020'!BB48</f>
        <v>0</v>
      </c>
      <c r="P60" s="446">
        <f>'ESS Jul 2020'!BC48</f>
        <v>0</v>
      </c>
      <c r="Q60" s="446">
        <f>($E$6*'ESS Jul 2020'!AT48/100)*4</f>
        <v>476.06400000000002</v>
      </c>
      <c r="R60" s="448" t="str">
        <f t="shared" si="34"/>
        <v>No discount</v>
      </c>
      <c r="S60" s="448" t="str">
        <f t="shared" si="35"/>
        <v>Exclusive</v>
      </c>
      <c r="T60" s="475">
        <f t="shared" si="28"/>
        <v>1687.9716636363635</v>
      </c>
      <c r="U60" s="446">
        <f t="shared" si="29"/>
        <v>1687.9716636363635</v>
      </c>
      <c r="V60" s="446">
        <f t="shared" si="30"/>
        <v>1211.9076636363634</v>
      </c>
      <c r="W60" s="446">
        <f t="shared" si="31"/>
        <v>1211.9076636363634</v>
      </c>
      <c r="X60" s="454">
        <f t="shared" si="32"/>
        <v>1333.0984299999998</v>
      </c>
      <c r="Y60" s="454">
        <f t="shared" si="32"/>
        <v>1333.0984299999998</v>
      </c>
      <c r="Z60" s="325">
        <f>'ESS Jul 2020'!BL48</f>
        <v>0</v>
      </c>
      <c r="AA60" s="326" t="str">
        <f>'ESS Jul 2020'!BM48</f>
        <v>n</v>
      </c>
    </row>
    <row r="61" spans="1:27" x14ac:dyDescent="0.3">
      <c r="A61" s="319" t="str">
        <f>'ESS Jul 2020'!K49</f>
        <v>DC Power Co</v>
      </c>
      <c r="B61" s="320" t="str">
        <f>'ESS Jul 2020'!L49</f>
        <v>Market offer</v>
      </c>
      <c r="C61" s="321">
        <f>IF('ESS Jul 2020'!BP49=0,91*'ESS Jul 2020'!M49/100,(91*'ESS Jul 2020'!M49/100)+'ESS Jul 2020'!BP49/4)</f>
        <v>148.02699999999999</v>
      </c>
      <c r="D61" s="321">
        <f>IF('ESS Jul 2020'!O49="",$G$5*'ESS Jul 2020'!N49/100,IF($G$5&gt;='ESS Jul 2020'!P49,('ESS Jul 2020'!P49*'ESS Jul 2020'!N49/100),($G$5*'ESS Jul 2020'!N49/100)))</f>
        <v>244.93460727272731</v>
      </c>
      <c r="E61" s="321">
        <f>IF(AND('ESS Jul 2020'!P49&gt;0,'ESS Jul 2020'!R49&gt;0),IF($G$5&lt;'ESS Jul 2020'!P49,0,IF($G$5&lt;=('ESS Jul 2020'!R49+'ESS Jul 2020'!P49),(($G$5-'ESS Jul 2020'!P49)*'ESS Jul 2020'!Q49/100),(('ESS Jul 2020'!R49)*'ESS Jul 2020'!Q49/100))),0)</f>
        <v>0</v>
      </c>
      <c r="F61" s="321">
        <f>IF(AND('ESS Jul 2020'!Q49&gt;0,'ESS Jul 2020'!S49&gt;0),IF($G$5&lt;('ESS Jul 2020'!R49+'ESS Jul 2020'!P49),0,IF($G$5&lt;=('ESS Jul 2020'!T49+'ESS Jul 2020'!R49+'ESS Jul 2020'!P49),(($G$5-('ESS Jul 2020'!R49+'ESS Jul 2020'!P49))*'ESS Jul 2020'!S49/100),('ESS Jul 2020'!T49*'ESS Jul 2020'!S49/100))),0)</f>
        <v>0</v>
      </c>
      <c r="G61" s="321">
        <f>IF('ESS Jul 2020'!T49&gt;0,IF(($G$5&lt;'ESS Jul 2020'!T49),(0),($G$5-'ESS Jul 2020'!T49)*'ESS Jul 2020'!U49/100),IF(AND('ESS Jul 2020'!R49&gt;0,'ESS Jul 2020'!T49=""),IF(($G$5&lt;'ESS Jul 2020'!R49),(0),($G$5-'ESS Jul 2020'!R49)*'ESS Jul 2020'!S49/100),IF(AND('ESS Jul 2020'!P49&gt;0,'ESS Jul 2020'!R49=""),IF(($G$5&lt;'ESS Jul 2020'!P49),(0),($G$5-'ESS Jul 2020'!P49)*'ESS Jul 2020'!Q49/100),0)))</f>
        <v>0</v>
      </c>
      <c r="H61" s="321">
        <f>$H$5*'ESS Jul 2020'!AE49/100</f>
        <v>75.277669090909072</v>
      </c>
      <c r="I61" s="321">
        <f t="shared" si="25"/>
        <v>468.23927636363635</v>
      </c>
      <c r="J61" s="446">
        <f t="shared" si="26"/>
        <v>1280.8491054545455</v>
      </c>
      <c r="K61" s="446">
        <f t="shared" si="27"/>
        <v>1872.9571054545454</v>
      </c>
      <c r="L61" s="447">
        <f t="shared" si="33"/>
        <v>2060.2528160000002</v>
      </c>
      <c r="M61" s="446">
        <f>'ESS Jul 2020'!AZ49</f>
        <v>0</v>
      </c>
      <c r="N61" s="446">
        <f>'ESS Jul 2020'!BA49</f>
        <v>0</v>
      </c>
      <c r="O61" s="446">
        <f>'ESS Jul 2020'!BB49</f>
        <v>0</v>
      </c>
      <c r="P61" s="446">
        <f>'ESS Jul 2020'!BC49</f>
        <v>0</v>
      </c>
      <c r="Q61" s="446">
        <f>($E$6*'ESS Jul 2020'!AT49/100)*4</f>
        <v>446.31</v>
      </c>
      <c r="R61" s="448" t="str">
        <f t="shared" si="34"/>
        <v>No discount</v>
      </c>
      <c r="S61" s="448" t="str">
        <f t="shared" si="35"/>
        <v>Exclusive</v>
      </c>
      <c r="T61" s="475">
        <f t="shared" si="28"/>
        <v>1872.9571054545454</v>
      </c>
      <c r="U61" s="446">
        <f t="shared" si="29"/>
        <v>1872.9571054545454</v>
      </c>
      <c r="V61" s="446">
        <f t="shared" si="30"/>
        <v>1426.6471054545455</v>
      </c>
      <c r="W61" s="446">
        <f t="shared" si="31"/>
        <v>1426.6471054545455</v>
      </c>
      <c r="X61" s="454">
        <f t="shared" si="32"/>
        <v>1569.3118160000001</v>
      </c>
      <c r="Y61" s="454">
        <f t="shared" si="32"/>
        <v>1569.3118160000001</v>
      </c>
      <c r="Z61" s="325">
        <f>'ESS Jul 2020'!BL49</f>
        <v>0</v>
      </c>
      <c r="AA61" s="326" t="str">
        <f>'ESS Jul 2020'!BM49</f>
        <v>n</v>
      </c>
    </row>
    <row r="62" spans="1:27" x14ac:dyDescent="0.3">
      <c r="A62" s="319" t="str">
        <f>'ESS Jul 2020'!K50</f>
        <v>Amber Electric</v>
      </c>
      <c r="B62" s="320" t="str">
        <f>'ESS Jul 2020'!L50</f>
        <v>Market offer</v>
      </c>
      <c r="C62" s="321">
        <f>IF('ESS Jul 2020'!BP50=0,91*'ESS Jul 2020'!M50/100,(91*'ESS Jul 2020'!M50/100)+'ESS Jul 2020'!BP50/4)</f>
        <v>128.72363636363633</v>
      </c>
      <c r="D62" s="321">
        <f>IF('ESS Jul 2020'!O50="",$G$5*'ESS Jul 2020'!N50/100,IF($G$5&gt;='ESS Jul 2020'!P50,('ESS Jul 2020'!P50*'ESS Jul 2020'!N50/100),($G$5*'ESS Jul 2020'!N50/100)))</f>
        <v>229.43626363636366</v>
      </c>
      <c r="E62" s="321">
        <f>IF(AND('ESS Jul 2020'!P50&gt;0,'ESS Jul 2020'!R50&gt;0),IF($G$5&lt;'ESS Jul 2020'!P50,0,IF($G$5&lt;=('ESS Jul 2020'!R50+'ESS Jul 2020'!P50),(($G$5-'ESS Jul 2020'!P50)*'ESS Jul 2020'!Q50/100),(('ESS Jul 2020'!R50)*'ESS Jul 2020'!Q50/100))),0)</f>
        <v>0</v>
      </c>
      <c r="F62" s="321">
        <f>IF(AND('ESS Jul 2020'!Q50&gt;0,'ESS Jul 2020'!S50&gt;0),IF($G$5&lt;('ESS Jul 2020'!R50+'ESS Jul 2020'!P50),0,IF($G$5&lt;=('ESS Jul 2020'!T50+'ESS Jul 2020'!R50+'ESS Jul 2020'!P50),(($G$5-('ESS Jul 2020'!R50+'ESS Jul 2020'!P50))*'ESS Jul 2020'!S50/100),('ESS Jul 2020'!T50*'ESS Jul 2020'!S50/100))),0)</f>
        <v>0</v>
      </c>
      <c r="G62" s="321">
        <f>IF('ESS Jul 2020'!T50&gt;0,IF(($G$5&lt;'ESS Jul 2020'!T50),(0),($G$5-'ESS Jul 2020'!T50)*'ESS Jul 2020'!U50/100),IF(AND('ESS Jul 2020'!R50&gt;0,'ESS Jul 2020'!T50=""),IF(($G$5&lt;'ESS Jul 2020'!R50),(0),($G$5-'ESS Jul 2020'!R50)*'ESS Jul 2020'!S50/100),IF(AND('ESS Jul 2020'!P50&gt;0,'ESS Jul 2020'!R50=""),IF(($G$5&lt;'ESS Jul 2020'!P50),(0),($G$5-'ESS Jul 2020'!P50)*'ESS Jul 2020'!Q50/100),0)))</f>
        <v>0</v>
      </c>
      <c r="H62" s="321">
        <f>$H$5*'ESS Jul 2020'!AE50/100</f>
        <v>68.049449999999979</v>
      </c>
      <c r="I62" s="321">
        <f t="shared" si="25"/>
        <v>426.20934999999997</v>
      </c>
      <c r="J62" s="446">
        <f t="shared" si="26"/>
        <v>1189.9428545454546</v>
      </c>
      <c r="K62" s="446">
        <f t="shared" si="27"/>
        <v>1704.8373999999999</v>
      </c>
      <c r="L62" s="447">
        <f t="shared" si="33"/>
        <v>1875.32114</v>
      </c>
      <c r="M62" s="446">
        <f>'ESS Jul 2020'!AZ50</f>
        <v>0</v>
      </c>
      <c r="N62" s="446">
        <f>'ESS Jul 2020'!BA50</f>
        <v>0</v>
      </c>
      <c r="O62" s="446">
        <f>'ESS Jul 2020'!BB50</f>
        <v>0</v>
      </c>
      <c r="P62" s="446">
        <f>'ESS Jul 2020'!BC50</f>
        <v>0</v>
      </c>
      <c r="Q62" s="446">
        <f>($E$6*'ESS Jul 2020'!AT50/100)*4</f>
        <v>238.03200000000001</v>
      </c>
      <c r="R62" s="448" t="str">
        <f t="shared" si="34"/>
        <v>No discount</v>
      </c>
      <c r="S62" s="448" t="str">
        <f t="shared" si="35"/>
        <v>Exclusive</v>
      </c>
      <c r="T62" s="475">
        <f t="shared" si="28"/>
        <v>1704.8373999999999</v>
      </c>
      <c r="U62" s="446">
        <f t="shared" si="29"/>
        <v>1704.8373999999999</v>
      </c>
      <c r="V62" s="446">
        <f t="shared" si="30"/>
        <v>1466.8054</v>
      </c>
      <c r="W62" s="446">
        <f t="shared" si="31"/>
        <v>1466.8054</v>
      </c>
      <c r="X62" s="454">
        <f t="shared" si="32"/>
        <v>1613.48594</v>
      </c>
      <c r="Y62" s="454">
        <f t="shared" si="32"/>
        <v>1613.48594</v>
      </c>
      <c r="Z62" s="325">
        <f>'ESS Jul 2020'!BL50</f>
        <v>0</v>
      </c>
      <c r="AA62" s="326" t="str">
        <f>'ESS Jul 2020'!BM50</f>
        <v>n</v>
      </c>
    </row>
    <row r="63" spans="1:27" x14ac:dyDescent="0.3">
      <c r="A63" s="319" t="str">
        <f>'ESS Jul 2020'!K51</f>
        <v>Bright Spark Power</v>
      </c>
      <c r="B63" s="383" t="str">
        <f>'ESS Jul 2020'!L51</f>
        <v>No Contract</v>
      </c>
      <c r="C63" s="384">
        <f>IF('ESS Jul 2020'!BP51=0,91*'ESS Jul 2020'!M51/100,(91*'ESS Jul 2020'!M51/100)+'ESS Jul 2020'!BP51/4)</f>
        <v>103.194</v>
      </c>
      <c r="D63" s="384">
        <f>IF('ESS Jul 2020'!O51="",$G$5*'ESS Jul 2020'!N51/100,IF($G$5&gt;='ESS Jul 2020'!P51,('ESS Jul 2020'!P51*'ESS Jul 2020'!N51/100),($G$5*'ESS Jul 2020'!N51/100)))</f>
        <v>183.85289999999998</v>
      </c>
      <c r="E63" s="384">
        <f>IF(AND('ESS Jul 2020'!P51&gt;0,'ESS Jul 2020'!R51&gt;0),IF($G$5&lt;'ESS Jul 2020'!P51,0,IF($G$5&lt;=('ESS Jul 2020'!R51+'ESS Jul 2020'!P51),(($G$5-'ESS Jul 2020'!P51)*'ESS Jul 2020'!Q51/100),(('ESS Jul 2020'!R51)*'ESS Jul 2020'!Q51/100))),0)</f>
        <v>0</v>
      </c>
      <c r="F63" s="384">
        <f>IF(AND('ESS Jul 2020'!Q51&gt;0,'ESS Jul 2020'!S51&gt;0),IF($G$5&lt;('ESS Jul 2020'!R51+'ESS Jul 2020'!P51),0,IF($G$5&lt;=('ESS Jul 2020'!T51+'ESS Jul 2020'!R51+'ESS Jul 2020'!P51),(($G$5-('ESS Jul 2020'!R51+'ESS Jul 2020'!P51))*'ESS Jul 2020'!S51/100),('ESS Jul 2020'!T51*'ESS Jul 2020'!S51/100))),0)</f>
        <v>0</v>
      </c>
      <c r="G63" s="384">
        <f>IF('ESS Jul 2020'!T51&gt;0,IF(($G$5&lt;'ESS Jul 2020'!T51),(0),($G$5-'ESS Jul 2020'!T51)*'ESS Jul 2020'!U51/100),IF(AND('ESS Jul 2020'!R51&gt;0,'ESS Jul 2020'!T51=""),IF(($G$5&lt;'ESS Jul 2020'!R51),(0),($G$5-'ESS Jul 2020'!R51)*'ESS Jul 2020'!S51/100),IF(AND('ESS Jul 2020'!P51&gt;0,'ESS Jul 2020'!R51=""),IF(($G$5&lt;'ESS Jul 2020'!P51),(0),($G$5-'ESS Jul 2020'!P51)*'ESS Jul 2020'!Q51/100),0)))</f>
        <v>0</v>
      </c>
      <c r="H63" s="384">
        <f>$H$5*'ESS Jul 2020'!AE51/100</f>
        <v>41.741337272727272</v>
      </c>
      <c r="I63" s="384">
        <f t="shared" si="25"/>
        <v>328.78823727272726</v>
      </c>
      <c r="J63" s="449">
        <f t="shared" si="26"/>
        <v>902.37694909090897</v>
      </c>
      <c r="K63" s="449">
        <f t="shared" si="27"/>
        <v>1315.152949090909</v>
      </c>
      <c r="L63" s="450">
        <f t="shared" si="33"/>
        <v>1446.668244</v>
      </c>
      <c r="M63" s="449">
        <f>'ESS Jul 2020'!AZ51</f>
        <v>0</v>
      </c>
      <c r="N63" s="449">
        <f>'ESS Jul 2020'!BA51</f>
        <v>0</v>
      </c>
      <c r="O63" s="449">
        <f>'ESS Jul 2020'!BB51</f>
        <v>0</v>
      </c>
      <c r="P63" s="449">
        <f>'ESS Jul 2020'!BC51</f>
        <v>0</v>
      </c>
      <c r="Q63" s="449">
        <f>($E$6*'ESS Jul 2020'!AT51/100)*4</f>
        <v>267.786</v>
      </c>
      <c r="R63" s="448" t="str">
        <f t="shared" si="34"/>
        <v>No discount</v>
      </c>
      <c r="S63" s="448" t="str">
        <f t="shared" si="35"/>
        <v>Exclusive</v>
      </c>
      <c r="T63" s="475">
        <f t="shared" si="28"/>
        <v>1315.152949090909</v>
      </c>
      <c r="U63" s="449">
        <f t="shared" si="29"/>
        <v>1315.152949090909</v>
      </c>
      <c r="V63" s="449">
        <f t="shared" si="30"/>
        <v>1047.366949090909</v>
      </c>
      <c r="W63" s="449">
        <f t="shared" si="31"/>
        <v>1047.366949090909</v>
      </c>
      <c r="X63" s="455">
        <f t="shared" si="32"/>
        <v>1152.103644</v>
      </c>
      <c r="Y63" s="455">
        <f t="shared" si="32"/>
        <v>1152.103644</v>
      </c>
      <c r="Z63" s="387">
        <f>'ESS Jul 2020'!BL51</f>
        <v>0</v>
      </c>
      <c r="AA63" s="326" t="str">
        <f>'ESS Jul 2020'!BM51</f>
        <v>n</v>
      </c>
    </row>
    <row r="64" spans="1:27" x14ac:dyDescent="0.3">
      <c r="A64" s="319" t="str">
        <f>'ESS Jul 2020'!K52</f>
        <v>Discover Energy</v>
      </c>
      <c r="B64" s="383" t="str">
        <f>'ESS Jul 2020'!L52</f>
        <v>Solar Boost</v>
      </c>
      <c r="C64" s="384">
        <f>IF('ESS Jul 2020'!BP52=0,91*'ESS Jul 2020'!M52/100,(91*'ESS Jul 2020'!M52/100)+'ESS Jul 2020'!BP52/4)</f>
        <v>133.9933636363636</v>
      </c>
      <c r="D64" s="384">
        <f>IF('ESS Jul 2020'!O52="",$G$5*'ESS Jul 2020'!N52/100,IF($G$5&gt;='ESS Jul 2020'!P52,('ESS Jul 2020'!P52*'ESS Jul 2020'!N52/100),($G$5*'ESS Jul 2020'!N52/100)))</f>
        <v>234.14654454545453</v>
      </c>
      <c r="E64" s="384">
        <f>IF(AND('ESS Jul 2020'!P52&gt;0,'ESS Jul 2020'!R52&gt;0),IF($G$5&lt;'ESS Jul 2020'!P52,0,IF($G$5&lt;=('ESS Jul 2020'!R52+'ESS Jul 2020'!P52),(($G$5-'ESS Jul 2020'!P52)*'ESS Jul 2020'!Q52/100),(('ESS Jul 2020'!R52)*'ESS Jul 2020'!Q52/100))),0)</f>
        <v>0</v>
      </c>
      <c r="F64" s="384">
        <f>IF(AND('ESS Jul 2020'!Q52&gt;0,'ESS Jul 2020'!S52&gt;0),IF($G$5&lt;('ESS Jul 2020'!R52+'ESS Jul 2020'!P52),0,IF($G$5&lt;=('ESS Jul 2020'!T52+'ESS Jul 2020'!R52+'ESS Jul 2020'!P52),(($G$5-('ESS Jul 2020'!R52+'ESS Jul 2020'!P52))*'ESS Jul 2020'!S52/100),('ESS Jul 2020'!T52*'ESS Jul 2020'!S52/100))),0)</f>
        <v>0</v>
      </c>
      <c r="G64" s="384">
        <f>IF('ESS Jul 2020'!T52&gt;0,IF(($G$5&lt;'ESS Jul 2020'!T52),(0),($G$5-'ESS Jul 2020'!T52)*'ESS Jul 2020'!U52/100),IF(AND('ESS Jul 2020'!R52&gt;0,'ESS Jul 2020'!T52=""),IF(($G$5&lt;'ESS Jul 2020'!R52),(0),($G$5-'ESS Jul 2020'!R52)*'ESS Jul 2020'!S52/100),IF(AND('ESS Jul 2020'!P52&gt;0,'ESS Jul 2020'!R52=""),IF(($G$5&lt;'ESS Jul 2020'!P52),(0),($G$5-'ESS Jul 2020'!P52)*'ESS Jul 2020'!Q52/100),0)))</f>
        <v>0</v>
      </c>
      <c r="H64" s="384">
        <f>$H$5*'ESS Jul 2020'!AE52/100</f>
        <v>56.425692272727254</v>
      </c>
      <c r="I64" s="384">
        <f t="shared" ref="I64:I70" si="36">SUM(C64:H64)</f>
        <v>424.56560045454535</v>
      </c>
      <c r="J64" s="449">
        <f t="shared" ref="J64:J70" si="37">(I64-C64)*4</f>
        <v>1162.288947272727</v>
      </c>
      <c r="K64" s="449">
        <f t="shared" ref="K64:K70" si="38">I64*4</f>
        <v>1698.2624018181814</v>
      </c>
      <c r="L64" s="450">
        <f t="shared" ref="L64:L70" si="39">K64*1.1</f>
        <v>1868.0886419999997</v>
      </c>
      <c r="M64" s="449">
        <f>'ESS Jul 2020'!AZ52</f>
        <v>0</v>
      </c>
      <c r="N64" s="449">
        <f>'ESS Jul 2020'!BA52</f>
        <v>0</v>
      </c>
      <c r="O64" s="449">
        <f>'ESS Jul 2020'!BB52</f>
        <v>0</v>
      </c>
      <c r="P64" s="449">
        <f>'ESS Jul 2020'!BC52</f>
        <v>0</v>
      </c>
      <c r="Q64" s="449">
        <f>($E$6*'ESS Jul 2020'!AT52/100)*4</f>
        <v>342.17099999999999</v>
      </c>
      <c r="R64" s="448" t="str">
        <f t="shared" ref="R64:R70" si="40">IF(SUM(M64:P64)=0,"No discount",IF(M64&gt;0,"Guaranteed off bill",IF(N64&gt;0,"Guaranteed off usage",IF(O64&gt;0,"Pay-on-time off bill","Pay-on-time off usage"))))</f>
        <v>No discount</v>
      </c>
      <c r="S64" s="448" t="str">
        <f t="shared" ref="S64:S70" si="41">IF(OR(A64="Origin Energy",A64="Red Energy",A64="Powershop"),"Inclusive","Exclusive")</f>
        <v>Exclusive</v>
      </c>
      <c r="T64" s="475">
        <f t="shared" ref="T64:T70" si="42">IF(AND(R64="Guaranteed off bill",S64="Inclusive"),((K64*1.1)-((K64*1.1)*M64/100))/1.1,IF(AND(R64="Guaranteed off usage",S64="Inclusive"),((K64*1.1)-((J64*1.1)*N64/100))/1.1,IF(AND(R64="Guaranteed off bill",S64="Exclusive"),K64-(K64*M64/100),IF(AND(R64="Guaranteed off usage",S64="Exclusive"),K64-(J64*N64/100),IF(S64="Inclusive",((K64*1.1))/1.1,K64)))))</f>
        <v>1698.2624018181814</v>
      </c>
      <c r="U64" s="449">
        <f t="shared" ref="U64:U70" si="43">IF(AND(R64="Pay-on-time off bill",S64="Inclusive"),((T64*1.1)-((T64*1.1)*O64/100))/1.1,IF(AND(R64="Pay-on-time off usage",S64="Inclusive"),((T64*1.1)-((J64*1.1)*P64/100))/1.1,IF(AND(R64="Pay-on-time off bill",S64="Exclusive"),T64-(T64*O64/100),IF(AND(R64="Pay-on-time off usage",S64="Exclusive"),T64-(J64*P64/100),IF(S64="Inclusive",((T64*1.1))/1.1,T64)))))</f>
        <v>1698.2624018181814</v>
      </c>
      <c r="V64" s="449">
        <f t="shared" ref="V64:V70" si="44">T64-Q64</f>
        <v>1356.0914018181813</v>
      </c>
      <c r="W64" s="449">
        <f t="shared" ref="W64:W70" si="45">U64-Q64</f>
        <v>1356.0914018181813</v>
      </c>
      <c r="X64" s="455">
        <f t="shared" ref="X64:X70" si="46">V64*1.1</f>
        <v>1491.7005419999996</v>
      </c>
      <c r="Y64" s="455">
        <f t="shared" ref="Y64:Y70" si="47">W64*1.1</f>
        <v>1491.7005419999996</v>
      </c>
      <c r="Z64" s="387">
        <f>'ESS Jul 2020'!BL52</f>
        <v>0</v>
      </c>
      <c r="AA64" s="326" t="str">
        <f>'ESS Jul 2020'!BM52</f>
        <v>n</v>
      </c>
    </row>
    <row r="65" spans="1:27" x14ac:dyDescent="0.3">
      <c r="A65" s="319" t="str">
        <f>'ESS Jul 2020'!K53</f>
        <v>Enova Energy</v>
      </c>
      <c r="B65" s="383" t="str">
        <f>'ESS Jul 2020'!L53</f>
        <v>Solar Premium</v>
      </c>
      <c r="C65" s="384">
        <f>IF('ESS Jul 2020'!BP53=0,91*'ESS Jul 2020'!M53/100,(91*'ESS Jul 2020'!M53/100)+'ESS Jul 2020'!BP53/4)</f>
        <v>148.33000000000001</v>
      </c>
      <c r="D65" s="384">
        <f>IF('ESS Jul 2020'!O53="",$G$5*'ESS Jul 2020'!N53/100,IF($G$5&gt;='ESS Jul 2020'!P53,('ESS Jul 2020'!P53*'ESS Jul 2020'!N53/100),($G$5*'ESS Jul 2020'!N53/100)))</f>
        <v>210.59513999999999</v>
      </c>
      <c r="E65" s="384">
        <f>IF(AND('ESS Jul 2020'!P53&gt;0,'ESS Jul 2020'!R53&gt;0),IF($G$5&lt;'ESS Jul 2020'!P53,0,IF($G$5&lt;=('ESS Jul 2020'!R53+'ESS Jul 2020'!P53),(($G$5-'ESS Jul 2020'!P53)*'ESS Jul 2020'!Q53/100),(('ESS Jul 2020'!R53)*'ESS Jul 2020'!Q53/100))),0)</f>
        <v>0</v>
      </c>
      <c r="F65" s="384">
        <f>IF(AND('ESS Jul 2020'!Q53&gt;0,'ESS Jul 2020'!S53&gt;0),IF($G$5&lt;('ESS Jul 2020'!R53+'ESS Jul 2020'!P53),0,IF($G$5&lt;=('ESS Jul 2020'!T53+'ESS Jul 2020'!R53+'ESS Jul 2020'!P53),(($G$5-('ESS Jul 2020'!R53+'ESS Jul 2020'!P53))*'ESS Jul 2020'!S53/100),('ESS Jul 2020'!T53*'ESS Jul 2020'!S53/100))),0)</f>
        <v>0</v>
      </c>
      <c r="G65" s="384">
        <f>IF('ESS Jul 2020'!T53&gt;0,IF(($G$5&lt;'ESS Jul 2020'!T53),(0),($G$5-'ESS Jul 2020'!T53)*'ESS Jul 2020'!U53/100),IF(AND('ESS Jul 2020'!R53&gt;0,'ESS Jul 2020'!T53=""),IF(($G$5&lt;'ESS Jul 2020'!R53),(0),($G$5-'ESS Jul 2020'!R53)*'ESS Jul 2020'!S53/100),IF(AND('ESS Jul 2020'!P53&gt;0,'ESS Jul 2020'!R53=""),IF(($G$5&lt;'ESS Jul 2020'!P53),(0),($G$5-'ESS Jul 2020'!P53)*'ESS Jul 2020'!Q53/100),0)))</f>
        <v>0</v>
      </c>
      <c r="H65" s="384">
        <f>$H$5*'ESS Jul 2020'!AE53/100</f>
        <v>57.304799999999993</v>
      </c>
      <c r="I65" s="384">
        <f t="shared" si="36"/>
        <v>416.22994</v>
      </c>
      <c r="J65" s="449">
        <f t="shared" si="37"/>
        <v>1071.5997600000001</v>
      </c>
      <c r="K65" s="449">
        <f t="shared" si="38"/>
        <v>1664.91976</v>
      </c>
      <c r="L65" s="450">
        <f t="shared" si="39"/>
        <v>1831.4117360000002</v>
      </c>
      <c r="M65" s="449">
        <f>'ESS Jul 2020'!AZ53</f>
        <v>0</v>
      </c>
      <c r="N65" s="449">
        <f>'ESS Jul 2020'!BA53</f>
        <v>0</v>
      </c>
      <c r="O65" s="449">
        <f>'ESS Jul 2020'!BB53</f>
        <v>0</v>
      </c>
      <c r="P65" s="449">
        <f>'ESS Jul 2020'!BC53</f>
        <v>0</v>
      </c>
      <c r="Q65" s="449">
        <f>($E$6*'ESS Jul 2020'!AT53/100)*4</f>
        <v>476.06400000000002</v>
      </c>
      <c r="R65" s="448" t="str">
        <f t="shared" si="40"/>
        <v>No discount</v>
      </c>
      <c r="S65" s="448" t="str">
        <f t="shared" si="41"/>
        <v>Exclusive</v>
      </c>
      <c r="T65" s="475">
        <f t="shared" si="42"/>
        <v>1664.91976</v>
      </c>
      <c r="U65" s="449">
        <f t="shared" si="43"/>
        <v>1664.91976</v>
      </c>
      <c r="V65" s="449">
        <f t="shared" si="44"/>
        <v>1188.8557599999999</v>
      </c>
      <c r="W65" s="449">
        <f t="shared" si="45"/>
        <v>1188.8557599999999</v>
      </c>
      <c r="X65" s="455">
        <f t="shared" si="46"/>
        <v>1307.741336</v>
      </c>
      <c r="Y65" s="455">
        <f t="shared" si="47"/>
        <v>1307.741336</v>
      </c>
      <c r="Z65" s="387">
        <f>'ESS Jul 2020'!BL53</f>
        <v>0</v>
      </c>
      <c r="AA65" s="326" t="str">
        <f>'ESS Jul 2020'!BM53</f>
        <v>n</v>
      </c>
    </row>
    <row r="66" spans="1:27" x14ac:dyDescent="0.3">
      <c r="A66" s="319" t="str">
        <f>'ESS Jul 2020'!K54</f>
        <v>Future X Power</v>
      </c>
      <c r="B66" s="383" t="str">
        <f>'ESS Jul 2020'!L54</f>
        <v>Flexi Saver</v>
      </c>
      <c r="C66" s="384">
        <f>IF('ESS Jul 2020'!BP54=0,91*'ESS Jul 2020'!M54/100,(91*'ESS Jul 2020'!M54/100)+'ESS Jul 2020'!BP54/4)</f>
        <v>141.41399999999999</v>
      </c>
      <c r="D66" s="384">
        <f>IF('ESS Jul 2020'!O54="",$G$5*'ESS Jul 2020'!N54/100,IF($G$5&gt;='ESS Jul 2020'!P54,('ESS Jul 2020'!P54*'ESS Jul 2020'!N54/100),($G$5*'ESS Jul 2020'!N54/100)))</f>
        <v>229.20834681818181</v>
      </c>
      <c r="E66" s="384">
        <f>IF(AND('ESS Jul 2020'!P54&gt;0,'ESS Jul 2020'!R54&gt;0),IF($G$5&lt;'ESS Jul 2020'!P54,0,IF($G$5&lt;=('ESS Jul 2020'!R54+'ESS Jul 2020'!P54),(($G$5-'ESS Jul 2020'!P54)*'ESS Jul 2020'!Q54/100),(('ESS Jul 2020'!R54)*'ESS Jul 2020'!Q54/100))),0)</f>
        <v>0</v>
      </c>
      <c r="F66" s="384">
        <f>IF(AND('ESS Jul 2020'!Q54&gt;0,'ESS Jul 2020'!S54&gt;0),IF($G$5&lt;('ESS Jul 2020'!R54+'ESS Jul 2020'!P54),0,IF($G$5&lt;=('ESS Jul 2020'!T54+'ESS Jul 2020'!R54+'ESS Jul 2020'!P54),(($G$5-('ESS Jul 2020'!R54+'ESS Jul 2020'!P54))*'ESS Jul 2020'!S54/100),('ESS Jul 2020'!T54*'ESS Jul 2020'!S54/100))),0)</f>
        <v>0</v>
      </c>
      <c r="G66" s="384">
        <f>IF('ESS Jul 2020'!T54&gt;0,IF(($G$5&lt;'ESS Jul 2020'!T54),(0),($G$5-'ESS Jul 2020'!T54)*'ESS Jul 2020'!U54/100),IF(AND('ESS Jul 2020'!R54&gt;0,'ESS Jul 2020'!T54=""),IF(($G$5&lt;'ESS Jul 2020'!R54),(0),($G$5-'ESS Jul 2020'!R54)*'ESS Jul 2020'!S54/100),IF(AND('ESS Jul 2020'!P54&gt;0,'ESS Jul 2020'!R54=""),IF(($G$5&lt;'ESS Jul 2020'!P54),(0),($G$5-'ESS Jul 2020'!P54)*'ESS Jul 2020'!Q54/100),0)))</f>
        <v>0</v>
      </c>
      <c r="H66" s="384">
        <f>$H$5*'ESS Jul 2020'!AE54/100</f>
        <v>59.095574999999982</v>
      </c>
      <c r="I66" s="384">
        <f t="shared" si="36"/>
        <v>429.71792181818176</v>
      </c>
      <c r="J66" s="449">
        <f t="shared" si="37"/>
        <v>1153.2156872727271</v>
      </c>
      <c r="K66" s="449">
        <f t="shared" si="38"/>
        <v>1718.8716872727271</v>
      </c>
      <c r="L66" s="450">
        <f t="shared" si="39"/>
        <v>1890.7588559999999</v>
      </c>
      <c r="M66" s="449">
        <f>'ESS Jul 2020'!AZ54</f>
        <v>0</v>
      </c>
      <c r="N66" s="449">
        <f>'ESS Jul 2020'!BA54</f>
        <v>0</v>
      </c>
      <c r="O66" s="449">
        <f>'ESS Jul 2020'!BB54</f>
        <v>0</v>
      </c>
      <c r="P66" s="449">
        <f>'ESS Jul 2020'!BC54</f>
        <v>22</v>
      </c>
      <c r="Q66" s="449">
        <f>($E$6*'ESS Jul 2020'!AT54/100)*4</f>
        <v>208.27799999999999</v>
      </c>
      <c r="R66" s="448" t="str">
        <f t="shared" si="40"/>
        <v>Pay-on-time off usage</v>
      </c>
      <c r="S66" s="448" t="str">
        <f t="shared" si="41"/>
        <v>Exclusive</v>
      </c>
      <c r="T66" s="475">
        <f t="shared" si="42"/>
        <v>1718.8716872727271</v>
      </c>
      <c r="U66" s="449">
        <f t="shared" si="43"/>
        <v>1465.1642360727271</v>
      </c>
      <c r="V66" s="449">
        <f t="shared" si="44"/>
        <v>1510.593687272727</v>
      </c>
      <c r="W66" s="449">
        <f t="shared" si="45"/>
        <v>1256.8862360727271</v>
      </c>
      <c r="X66" s="455">
        <f t="shared" si="46"/>
        <v>1661.6530559999999</v>
      </c>
      <c r="Y66" s="455">
        <f t="shared" si="47"/>
        <v>1382.5748596799999</v>
      </c>
      <c r="Z66" s="387">
        <f>'ESS Jul 2020'!BL54</f>
        <v>0</v>
      </c>
      <c r="AA66" s="326" t="str">
        <f>'ESS Jul 2020'!BM54</f>
        <v>n</v>
      </c>
    </row>
    <row r="67" spans="1:27" x14ac:dyDescent="0.3">
      <c r="A67" s="319" t="str">
        <f>'ESS Jul 2020'!K55</f>
        <v>GloBird Energy</v>
      </c>
      <c r="B67" s="383" t="str">
        <f>'ESS Jul 2020'!L55</f>
        <v>GloSave</v>
      </c>
      <c r="C67" s="384">
        <f>IF('ESS Jul 2020'!BP55=0,91*'ESS Jul 2020'!M55/100,(91*'ESS Jul 2020'!M55/100)+'ESS Jul 2020'!BP55/4)</f>
        <v>113.74999999999999</v>
      </c>
      <c r="D67" s="384">
        <f>IF('ESS Jul 2020'!O55="",$G$5*'ESS Jul 2020'!N55/100,IF($G$5&gt;='ESS Jul 2020'!P55,('ESS Jul 2020'!P55*'ESS Jul 2020'!N55/100),($G$5*'ESS Jul 2020'!N55/100)))</f>
        <v>186.35998500000002</v>
      </c>
      <c r="E67" s="384">
        <f>IF(AND('ESS Jul 2020'!P55&gt;0,'ESS Jul 2020'!R55&gt;0),IF($G$5&lt;'ESS Jul 2020'!P55,0,IF($G$5&lt;=('ESS Jul 2020'!R55+'ESS Jul 2020'!P55),(($G$5-'ESS Jul 2020'!P55)*'ESS Jul 2020'!Q55/100),(('ESS Jul 2020'!R55)*'ESS Jul 2020'!Q55/100))),0)</f>
        <v>0</v>
      </c>
      <c r="F67" s="384">
        <f>IF(AND('ESS Jul 2020'!Q55&gt;0,'ESS Jul 2020'!S55&gt;0),IF($G$5&lt;('ESS Jul 2020'!R55+'ESS Jul 2020'!P55),0,IF($G$5&lt;=('ESS Jul 2020'!T55+'ESS Jul 2020'!R55+'ESS Jul 2020'!P55),(($G$5-('ESS Jul 2020'!R55+'ESS Jul 2020'!P55))*'ESS Jul 2020'!S55/100),('ESS Jul 2020'!T55*'ESS Jul 2020'!S55/100))),0)</f>
        <v>0</v>
      </c>
      <c r="G67" s="384">
        <f>IF('ESS Jul 2020'!T55&gt;0,IF(($G$5&lt;'ESS Jul 2020'!T55),(0),($G$5-'ESS Jul 2020'!T55)*'ESS Jul 2020'!U55/100),IF(AND('ESS Jul 2020'!R55&gt;0,'ESS Jul 2020'!T55=""),IF(($G$5&lt;'ESS Jul 2020'!R55),(0),($G$5-'ESS Jul 2020'!R55)*'ESS Jul 2020'!S55/100),IF(AND('ESS Jul 2020'!P55&gt;0,'ESS Jul 2020'!R55=""),IF(($G$5&lt;'ESS Jul 2020'!P55),(0),($G$5-'ESS Jul 2020'!P55)*'ESS Jul 2020'!Q55/100),0)))</f>
        <v>0</v>
      </c>
      <c r="H67" s="384">
        <f>$H$5*'ESS Jul 2020'!AE55/100</f>
        <v>60.886349999999986</v>
      </c>
      <c r="I67" s="384">
        <f t="shared" si="36"/>
        <v>360.99633499999999</v>
      </c>
      <c r="J67" s="449">
        <f t="shared" si="37"/>
        <v>988.98533999999995</v>
      </c>
      <c r="K67" s="449">
        <f t="shared" si="38"/>
        <v>1443.98534</v>
      </c>
      <c r="L67" s="450">
        <f t="shared" si="39"/>
        <v>1588.3838740000001</v>
      </c>
      <c r="M67" s="449">
        <f>'ESS Jul 2020'!AZ55</f>
        <v>0</v>
      </c>
      <c r="N67" s="449">
        <f>'ESS Jul 2020'!BA55</f>
        <v>0</v>
      </c>
      <c r="O67" s="449">
        <f>'ESS Jul 2020'!BB55</f>
        <v>7</v>
      </c>
      <c r="P67" s="449">
        <f>'ESS Jul 2020'!BC55</f>
        <v>0</v>
      </c>
      <c r="Q67" s="449">
        <f>($E$6*'ESS Jul 2020'!AT55/100)*4</f>
        <v>89.262</v>
      </c>
      <c r="R67" s="448" t="str">
        <f t="shared" si="40"/>
        <v>Pay-on-time off bill</v>
      </c>
      <c r="S67" s="448" t="str">
        <f t="shared" si="41"/>
        <v>Exclusive</v>
      </c>
      <c r="T67" s="475">
        <f t="shared" si="42"/>
        <v>1443.98534</v>
      </c>
      <c r="U67" s="449">
        <f t="shared" si="43"/>
        <v>1342.9063661999999</v>
      </c>
      <c r="V67" s="449">
        <f t="shared" si="44"/>
        <v>1354.72334</v>
      </c>
      <c r="W67" s="449">
        <f t="shared" si="45"/>
        <v>1253.6443661999999</v>
      </c>
      <c r="X67" s="455">
        <f t="shared" si="46"/>
        <v>1490.1956740000001</v>
      </c>
      <c r="Y67" s="455">
        <f t="shared" si="47"/>
        <v>1379.00880282</v>
      </c>
      <c r="Z67" s="387">
        <f>'ESS Jul 2020'!BL55</f>
        <v>0</v>
      </c>
      <c r="AA67" s="326" t="str">
        <f>'ESS Jul 2020'!BM55</f>
        <v>n</v>
      </c>
    </row>
    <row r="68" spans="1:27" x14ac:dyDescent="0.3">
      <c r="A68" s="319" t="str">
        <f>'ESS Jul 2020'!K56</f>
        <v>Kogan Energy</v>
      </c>
      <c r="B68" s="383" t="str">
        <f>'ESS Jul 2020'!L56</f>
        <v>Market offer</v>
      </c>
      <c r="C68" s="384">
        <f>IF('ESS Jul 2020'!BP56=0,91*'ESS Jul 2020'!M56/100,(91*'ESS Jul 2020'!M56/100)+'ESS Jul 2020'!BP56/4)</f>
        <v>143.37463636363634</v>
      </c>
      <c r="D68" s="384">
        <f>IF('ESS Jul 2020'!O56="",$G$5*'ESS Jul 2020'!N56/100,IF($G$5&gt;='ESS Jul 2020'!P56,('ESS Jul 2020'!P56*'ESS Jul 2020'!N56/100),($G$5*'ESS Jul 2020'!N56/100)))</f>
        <v>162.12483</v>
      </c>
      <c r="E68" s="384">
        <f>IF(AND('ESS Jul 2020'!P56&gt;0,'ESS Jul 2020'!R56&gt;0),IF($G$5&lt;'ESS Jul 2020'!P56,0,IF($G$5&lt;=('ESS Jul 2020'!R56+'ESS Jul 2020'!P56),(($G$5-'ESS Jul 2020'!P56)*'ESS Jul 2020'!Q56/100),(('ESS Jul 2020'!R56)*'ESS Jul 2020'!Q56/100))),0)</f>
        <v>0</v>
      </c>
      <c r="F68" s="384">
        <f>IF(AND('ESS Jul 2020'!Q56&gt;0,'ESS Jul 2020'!S56&gt;0),IF($G$5&lt;('ESS Jul 2020'!R56+'ESS Jul 2020'!P56),0,IF($G$5&lt;=('ESS Jul 2020'!T56+'ESS Jul 2020'!R56+'ESS Jul 2020'!P56),(($G$5-('ESS Jul 2020'!R56+'ESS Jul 2020'!P56))*'ESS Jul 2020'!S56/100),('ESS Jul 2020'!T56*'ESS Jul 2020'!S56/100))),0)</f>
        <v>0</v>
      </c>
      <c r="G68" s="384">
        <f>IF('ESS Jul 2020'!T56&gt;0,IF(($G$5&lt;'ESS Jul 2020'!T56),(0),($G$5-'ESS Jul 2020'!T56)*'ESS Jul 2020'!U56/100),IF(AND('ESS Jul 2020'!R56&gt;0,'ESS Jul 2020'!T56=""),IF(($G$5&lt;'ESS Jul 2020'!R56),(0),($G$5-'ESS Jul 2020'!R56)*'ESS Jul 2020'!S56/100),IF(AND('ESS Jul 2020'!P56&gt;0,'ESS Jul 2020'!R56=""),IF(($G$5&lt;'ESS Jul 2020'!P56),(0),($G$5-'ESS Jul 2020'!P56)*'ESS Jul 2020'!Q56/100),0)))</f>
        <v>0</v>
      </c>
      <c r="H68" s="384">
        <f>$H$5*'ESS Jul 2020'!AE56/100</f>
        <v>39.885443181818175</v>
      </c>
      <c r="I68" s="384">
        <f t="shared" si="36"/>
        <v>345.38490954545449</v>
      </c>
      <c r="J68" s="449">
        <f t="shared" si="37"/>
        <v>808.0410927272726</v>
      </c>
      <c r="K68" s="449">
        <f t="shared" si="38"/>
        <v>1381.539638181818</v>
      </c>
      <c r="L68" s="450">
        <f t="shared" si="39"/>
        <v>1519.6936019999998</v>
      </c>
      <c r="M68" s="449">
        <f>'ESS Jul 2020'!AZ56</f>
        <v>0</v>
      </c>
      <c r="N68" s="449">
        <f>'ESS Jul 2020'!BA56</f>
        <v>0</v>
      </c>
      <c r="O68" s="449">
        <f>'ESS Jul 2020'!BB56</f>
        <v>0</v>
      </c>
      <c r="P68" s="449">
        <f>'ESS Jul 2020'!BC56</f>
        <v>0</v>
      </c>
      <c r="Q68" s="449">
        <f>($E$6*'ESS Jul 2020'!AT56/100)*4</f>
        <v>164.53961999999999</v>
      </c>
      <c r="R68" s="448" t="str">
        <f t="shared" si="40"/>
        <v>No discount</v>
      </c>
      <c r="S68" s="448" t="str">
        <f t="shared" si="41"/>
        <v>Exclusive</v>
      </c>
      <c r="T68" s="475">
        <f t="shared" si="42"/>
        <v>1381.539638181818</v>
      </c>
      <c r="U68" s="449">
        <f t="shared" si="43"/>
        <v>1381.539638181818</v>
      </c>
      <c r="V68" s="449">
        <f t="shared" si="44"/>
        <v>1217.0000181818179</v>
      </c>
      <c r="W68" s="449">
        <f t="shared" si="45"/>
        <v>1217.0000181818179</v>
      </c>
      <c r="X68" s="455">
        <f t="shared" si="46"/>
        <v>1338.7000199999998</v>
      </c>
      <c r="Y68" s="455">
        <f t="shared" si="47"/>
        <v>1338.7000199999998</v>
      </c>
      <c r="Z68" s="387">
        <f>'ESS Jul 2020'!BL56</f>
        <v>0</v>
      </c>
      <c r="AA68" s="326" t="str">
        <f>'ESS Jul 2020'!BM56</f>
        <v>n</v>
      </c>
    </row>
    <row r="69" spans="1:27" x14ac:dyDescent="0.3">
      <c r="A69" s="319" t="str">
        <f>'ESS Jul 2020'!K57</f>
        <v>ReAmped Energy</v>
      </c>
      <c r="B69" s="383" t="str">
        <f>'ESS Jul 2020'!L57</f>
        <v>Market offer</v>
      </c>
      <c r="C69" s="384">
        <f>IF('ESS Jul 2020'!BP57=0,91*'ESS Jul 2020'!M57/100,(91*'ESS Jul 2020'!M57/100)+'ESS Jul 2020'!BP57/4)</f>
        <v>132.041</v>
      </c>
      <c r="D69" s="384">
        <f>IF('ESS Jul 2020'!O57="",$G$5*'ESS Jul 2020'!N57/100,IF($G$5&gt;='ESS Jul 2020'!P57,('ESS Jul 2020'!P57*'ESS Jul 2020'!N57/100),($G$5*'ESS Jul 2020'!N57/100)))</f>
        <v>176.40761727272726</v>
      </c>
      <c r="E69" s="384">
        <f>IF(AND('ESS Jul 2020'!P57&gt;0,'ESS Jul 2020'!R57&gt;0),IF($G$5&lt;'ESS Jul 2020'!P57,0,IF($G$5&lt;=('ESS Jul 2020'!R57+'ESS Jul 2020'!P57),(($G$5-'ESS Jul 2020'!P57)*'ESS Jul 2020'!Q57/100),(('ESS Jul 2020'!R57)*'ESS Jul 2020'!Q57/100))),0)</f>
        <v>0</v>
      </c>
      <c r="F69" s="384">
        <f>IF(AND('ESS Jul 2020'!Q57&gt;0,'ESS Jul 2020'!S57&gt;0),IF($G$5&lt;('ESS Jul 2020'!R57+'ESS Jul 2020'!P57),0,IF($G$5&lt;=('ESS Jul 2020'!T57+'ESS Jul 2020'!R57+'ESS Jul 2020'!P57),(($G$5-('ESS Jul 2020'!R57+'ESS Jul 2020'!P57))*'ESS Jul 2020'!S57/100),('ESS Jul 2020'!T57*'ESS Jul 2020'!S57/100))),0)</f>
        <v>0</v>
      </c>
      <c r="G69" s="384">
        <f>IF('ESS Jul 2020'!T57&gt;0,IF(($G$5&lt;'ESS Jul 2020'!T57),(0),($G$5-'ESS Jul 2020'!T57)*'ESS Jul 2020'!U57/100),IF(AND('ESS Jul 2020'!R57&gt;0,'ESS Jul 2020'!T57=""),IF(($G$5&lt;'ESS Jul 2020'!R57),(0),($G$5-'ESS Jul 2020'!R57)*'ESS Jul 2020'!S57/100),IF(AND('ESS Jul 2020'!P57&gt;0,'ESS Jul 2020'!R57=""),IF(($G$5&lt;'ESS Jul 2020'!P57),(0),($G$5-'ESS Jul 2020'!P57)*'ESS Jul 2020'!Q57/100),0)))</f>
        <v>0</v>
      </c>
      <c r="H69" s="384">
        <f>$H$5*'ESS Jul 2020'!AE57/100</f>
        <v>55.220989090909086</v>
      </c>
      <c r="I69" s="384">
        <f t="shared" si="36"/>
        <v>363.66960636363632</v>
      </c>
      <c r="J69" s="449">
        <f t="shared" si="37"/>
        <v>926.51442545454529</v>
      </c>
      <c r="K69" s="449">
        <f t="shared" si="38"/>
        <v>1454.6784254545453</v>
      </c>
      <c r="L69" s="450">
        <f t="shared" si="39"/>
        <v>1600.146268</v>
      </c>
      <c r="M69" s="449">
        <f>'ESS Jul 2020'!AZ57</f>
        <v>0</v>
      </c>
      <c r="N69" s="449">
        <f>'ESS Jul 2020'!BA57</f>
        <v>0</v>
      </c>
      <c r="O69" s="449">
        <f>'ESS Jul 2020'!BB57</f>
        <v>0</v>
      </c>
      <c r="P69" s="449">
        <f>'ESS Jul 2020'!BC57</f>
        <v>0</v>
      </c>
      <c r="Q69" s="449">
        <f>($E$6*'ESS Jul 2020'!AT57/100)*4</f>
        <v>238.03200000000001</v>
      </c>
      <c r="R69" s="448" t="str">
        <f t="shared" si="40"/>
        <v>No discount</v>
      </c>
      <c r="S69" s="448" t="str">
        <f t="shared" si="41"/>
        <v>Exclusive</v>
      </c>
      <c r="T69" s="475">
        <f t="shared" si="42"/>
        <v>1454.6784254545453</v>
      </c>
      <c r="U69" s="449">
        <f t="shared" si="43"/>
        <v>1454.6784254545453</v>
      </c>
      <c r="V69" s="449">
        <f t="shared" si="44"/>
        <v>1216.6464254545454</v>
      </c>
      <c r="W69" s="449">
        <f t="shared" si="45"/>
        <v>1216.6464254545454</v>
      </c>
      <c r="X69" s="455">
        <f t="shared" si="46"/>
        <v>1338.311068</v>
      </c>
      <c r="Y69" s="455">
        <f t="shared" si="47"/>
        <v>1338.311068</v>
      </c>
      <c r="Z69" s="387">
        <f>'ESS Jul 2020'!BL57</f>
        <v>0</v>
      </c>
      <c r="AA69" s="326" t="str">
        <f>'ESS Jul 2020'!BM57</f>
        <v>n</v>
      </c>
    </row>
    <row r="70" spans="1:27" ht="14.5" thickBot="1" x14ac:dyDescent="0.35">
      <c r="A70" s="327" t="str">
        <f>'ESS Jul 2020'!K58</f>
        <v>Sumo Power</v>
      </c>
      <c r="B70" s="328" t="str">
        <f>'ESS Jul 2020'!L58</f>
        <v>Lite</v>
      </c>
      <c r="C70" s="329">
        <f>IF('ESS Jul 2020'!BP58=0,91*'ESS Jul 2020'!M58/100,(91*'ESS Jul 2020'!M58/100)+'ESS Jul 2020'!BP58/4)</f>
        <v>131.94999999999999</v>
      </c>
      <c r="D70" s="329">
        <f>IF('ESS Jul 2020'!O58="",$G$5*'ESS Jul 2020'!N58/100,IF($G$5&gt;='ESS Jul 2020'!P58,('ESS Jul 2020'!P58*'ESS Jul 2020'!N58/100),($G$5*'ESS Jul 2020'!N58/100)))</f>
        <v>213.93792000000002</v>
      </c>
      <c r="E70" s="329">
        <f>IF(AND('ESS Jul 2020'!P58&gt;0,'ESS Jul 2020'!R58&gt;0),IF($G$5&lt;'ESS Jul 2020'!P58,0,IF($G$5&lt;=('ESS Jul 2020'!R58+'ESS Jul 2020'!P58),(($G$5-'ESS Jul 2020'!P58)*'ESS Jul 2020'!Q58/100),(('ESS Jul 2020'!R58)*'ESS Jul 2020'!Q58/100))),0)</f>
        <v>0</v>
      </c>
      <c r="F70" s="329">
        <f>IF(AND('ESS Jul 2020'!Q58&gt;0,'ESS Jul 2020'!S58&gt;0),IF($G$5&lt;('ESS Jul 2020'!R58+'ESS Jul 2020'!P58),0,IF($G$5&lt;=('ESS Jul 2020'!T58+'ESS Jul 2020'!R58+'ESS Jul 2020'!P58),(($G$5-('ESS Jul 2020'!R58+'ESS Jul 2020'!P58))*'ESS Jul 2020'!S58/100),('ESS Jul 2020'!T58*'ESS Jul 2020'!S58/100))),0)</f>
        <v>0</v>
      </c>
      <c r="G70" s="329">
        <f>IF('ESS Jul 2020'!T58&gt;0,IF(($G$5&lt;'ESS Jul 2020'!T58),(0),($G$5-'ESS Jul 2020'!T58)*'ESS Jul 2020'!U58/100),IF(AND('ESS Jul 2020'!R58&gt;0,'ESS Jul 2020'!T58=""),IF(($G$5&lt;'ESS Jul 2020'!R58),(0),($G$5-'ESS Jul 2020'!R58)*'ESS Jul 2020'!S58/100),IF(AND('ESS Jul 2020'!P58&gt;0,'ESS Jul 2020'!R58=""),IF(($G$5&lt;'ESS Jul 2020'!P58),(0),($G$5-'ESS Jul 2020'!P58)*'ESS Jul 2020'!Q58/100),0)))</f>
        <v>0</v>
      </c>
      <c r="H70" s="329">
        <f>$H$5*'ESS Jul 2020'!AE58/100</f>
        <v>56.588489999999986</v>
      </c>
      <c r="I70" s="329">
        <f t="shared" si="36"/>
        <v>402.47640999999999</v>
      </c>
      <c r="J70" s="451">
        <f t="shared" si="37"/>
        <v>1082.10564</v>
      </c>
      <c r="K70" s="451">
        <f t="shared" si="38"/>
        <v>1609.9056399999999</v>
      </c>
      <c r="L70" s="452">
        <f t="shared" si="39"/>
        <v>1770.8962040000001</v>
      </c>
      <c r="M70" s="451">
        <f>'ESS Jul 2020'!AZ58</f>
        <v>0</v>
      </c>
      <c r="N70" s="451">
        <f>'ESS Jul 2020'!BA58</f>
        <v>0</v>
      </c>
      <c r="O70" s="451">
        <f>'ESS Jul 2020'!BB58</f>
        <v>0</v>
      </c>
      <c r="P70" s="451">
        <f>'ESS Jul 2020'!BC58</f>
        <v>0</v>
      </c>
      <c r="Q70" s="451">
        <f>($E$6*'ESS Jul 2020'!AT58/100)*4</f>
        <v>330.26940000000002</v>
      </c>
      <c r="R70" s="453" t="str">
        <f t="shared" si="40"/>
        <v>No discount</v>
      </c>
      <c r="S70" s="453" t="str">
        <f t="shared" si="41"/>
        <v>Exclusive</v>
      </c>
      <c r="T70" s="476">
        <f t="shared" si="42"/>
        <v>1609.9056399999999</v>
      </c>
      <c r="U70" s="451">
        <f t="shared" si="43"/>
        <v>1609.9056399999999</v>
      </c>
      <c r="V70" s="451">
        <f t="shared" si="44"/>
        <v>1279.6362399999998</v>
      </c>
      <c r="W70" s="451">
        <f t="shared" si="45"/>
        <v>1279.6362399999998</v>
      </c>
      <c r="X70" s="456">
        <f t="shared" si="46"/>
        <v>1407.5998639999998</v>
      </c>
      <c r="Y70" s="456">
        <f t="shared" si="47"/>
        <v>1407.5998639999998</v>
      </c>
      <c r="Z70" s="333">
        <f>'ESS Jul 2020'!BL58</f>
        <v>0</v>
      </c>
      <c r="AA70" s="334" t="str">
        <f>'ESS Jul 2020'!BM58</f>
        <v>n</v>
      </c>
    </row>
    <row r="72" spans="1:27" ht="14.5" thickBot="1" x14ac:dyDescent="0.35"/>
    <row r="73" spans="1:27" x14ac:dyDescent="0.3">
      <c r="A73" s="428" t="s">
        <v>534</v>
      </c>
      <c r="B73" s="429"/>
      <c r="C73" s="429"/>
      <c r="D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1"/>
    </row>
    <row r="74" spans="1:27" ht="70" x14ac:dyDescent="0.3">
      <c r="A74" s="431" t="s">
        <v>408</v>
      </c>
      <c r="B74" s="432" t="s">
        <v>409</v>
      </c>
      <c r="C74" s="434" t="s">
        <v>410</v>
      </c>
      <c r="D74" s="434" t="s">
        <v>555</v>
      </c>
      <c r="E74" s="434" t="s">
        <v>446</v>
      </c>
      <c r="F74" s="434" t="s">
        <v>354</v>
      </c>
      <c r="G74" s="434" t="s">
        <v>556</v>
      </c>
      <c r="H74" s="434" t="s">
        <v>352</v>
      </c>
      <c r="I74" s="433" t="s">
        <v>222</v>
      </c>
      <c r="J74" s="442" t="s">
        <v>406</v>
      </c>
      <c r="K74" s="443" t="s">
        <v>449</v>
      </c>
      <c r="L74" s="435" t="s">
        <v>1010</v>
      </c>
      <c r="M74" s="436" t="s">
        <v>398</v>
      </c>
      <c r="N74" s="436" t="s">
        <v>533</v>
      </c>
      <c r="O74" s="436" t="s">
        <v>399</v>
      </c>
      <c r="P74" s="436" t="s">
        <v>552</v>
      </c>
      <c r="Q74" s="437" t="s">
        <v>490</v>
      </c>
      <c r="R74" s="444" t="s">
        <v>1011</v>
      </c>
      <c r="S74" s="444" t="s">
        <v>1012</v>
      </c>
      <c r="T74" s="445" t="s">
        <v>1013</v>
      </c>
      <c r="U74" s="445" t="s">
        <v>1014</v>
      </c>
      <c r="V74" s="445" t="s">
        <v>104</v>
      </c>
      <c r="W74" s="445" t="s">
        <v>105</v>
      </c>
      <c r="X74" s="437" t="s">
        <v>331</v>
      </c>
      <c r="Y74" s="437" t="s">
        <v>332</v>
      </c>
      <c r="Z74" s="436" t="s">
        <v>400</v>
      </c>
      <c r="AA74" s="438" t="s">
        <v>558</v>
      </c>
    </row>
    <row r="75" spans="1:27" x14ac:dyDescent="0.3">
      <c r="A75" s="319" t="str">
        <f>'ESS Jul 2020'!K59</f>
        <v>Energy Locals</v>
      </c>
      <c r="B75" s="320" t="str">
        <f>'ESS Jul 2020'!L59</f>
        <v>Local Saver</v>
      </c>
      <c r="C75" s="321">
        <f>IF('ESS Jul 2020'!BP59=0,91*'ESS Jul 2020'!M59/100,(91*'ESS Jul 2020'!M59/100)+'ESS Jul 2020'!BP59/4)</f>
        <v>139.98636363636362</v>
      </c>
      <c r="D75" s="321">
        <f>IF('ESS Jul 2020'!O59="",$G$6*'ESS Jul 2020'!N59/100,IF($G$6&gt;='ESS Jul 2020'!P59,('ESS Jul 2020'!P59*'ESS Jul 2020'!N59/100),($G$6*'ESS Jul 2020'!N59/100)))</f>
        <v>65.1190909090909</v>
      </c>
      <c r="E75" s="321">
        <f>IF(AND('ESS Jul 2020'!P59&gt;0,'ESS Jul 2020'!R59&gt;0),IF($G$6&lt;'ESS Jul 2020'!P59,0,IF($G$6&lt;=('ESS Jul 2020'!R59+'ESS Jul 2020'!P59),(($G$6-'ESS Jul 2020'!P59)*'ESS Jul 2020'!Q59/100),(('ESS Jul 2020'!R59)*'ESS Jul 2020'!Q59/100))),0)</f>
        <v>0</v>
      </c>
      <c r="F75" s="321">
        <f>IF('ESS Jul 2020'!T59&gt;0,IF(($G$6&lt;'ESS Jul 2020'!T59),(0),($G$6-'ESS Jul 2020'!T59)*'ESS Jul 2020'!U59/100),IF(AND('ESS Jul 2020'!R59&gt;0,'ESS Jul 2020'!T59=""),IF(($G$6&lt;'ESS Jul 2020'!R59),(0),($G$6-'ESS Jul 2020'!R59)*'ESS Jul 2020'!S59/100),IF(AND('ESS Jul 2020'!P59&gt;0,'ESS Jul 2020'!R59=""),IF(($G$6&lt;'ESS Jul 2020'!P59),(0),($G$6-'ESS Jul 2020'!P59)*'ESS Jul 2020'!Q59/100),0)))</f>
        <v>0</v>
      </c>
      <c r="G75" s="321">
        <f>$I$6*'ESS Jul 2020'!AH59/100</f>
        <v>154.65784090909088</v>
      </c>
      <c r="H75" s="321">
        <f>$H$6*'ESS Jul 2020'!W59/100</f>
        <v>65.1190909090909</v>
      </c>
      <c r="I75" s="321">
        <f t="shared" ref="I75:I96" si="48">SUM(C75:H75)</f>
        <v>424.88238636363633</v>
      </c>
      <c r="J75" s="446">
        <f t="shared" ref="J75:J96" si="49">(I75-C75)*4</f>
        <v>1139.5840909090907</v>
      </c>
      <c r="K75" s="446">
        <f t="shared" ref="K75:K96" si="50">I75*4</f>
        <v>1699.5295454545453</v>
      </c>
      <c r="L75" s="447">
        <f>K75*1.1</f>
        <v>1869.4825000000001</v>
      </c>
      <c r="M75" s="446">
        <f>'ESS Jul 2020'!AZ59</f>
        <v>0</v>
      </c>
      <c r="N75" s="446">
        <f>'ESS Jul 2020'!BA59</f>
        <v>0</v>
      </c>
      <c r="O75" s="446">
        <f>'ESS Jul 2020'!BB59</f>
        <v>0</v>
      </c>
      <c r="P75" s="446">
        <f>'ESS Jul 2020'!BC59</f>
        <v>0</v>
      </c>
      <c r="Q75" s="446">
        <f>($E$6*'ESS Jul 2020'!AT59/100)*4</f>
        <v>476.06400000000002</v>
      </c>
      <c r="R75" s="448" t="str">
        <f>IF(SUM(M75:P75)=0,"No discount",IF(M75&gt;0,"Guaranteed off bill",IF(N75&gt;0,"Guaranteed off usage",IF(O75&gt;0,"Pay-on-time off bill","Pay-on-time off usage"))))</f>
        <v>No discount</v>
      </c>
      <c r="S75" s="448" t="str">
        <f>IF(OR(A75="Origin Energy",A75="Red Energy",A75="Powershop"),"Inclusive","Exclusive")</f>
        <v>Exclusive</v>
      </c>
      <c r="T75" s="475">
        <f t="shared" ref="T75:T96" si="51">IF(AND(R75="Guaranteed off bill",S75="Inclusive"),((K75*1.1)-((K75*1.1)*M75/100))/1.1,IF(AND(R75="Guaranteed off usage",S75="Inclusive"),((K75*1.1)-((J75*1.1)*N75/100))/1.1,IF(AND(R75="Guaranteed off bill",S75="Exclusive"),K75-(K75*M75/100),IF(AND(R75="Guaranteed off usage",S75="Exclusive"),K75-(J75*N75/100),IF(S75="Inclusive",((K75*1.1))/1.1,K75)))))</f>
        <v>1699.5295454545453</v>
      </c>
      <c r="U75" s="446">
        <f t="shared" ref="U75:U96" si="52">IF(AND(R75="Pay-on-time off bill",S75="Inclusive"),((T75*1.1)-((T75*1.1)*O75/100))/1.1,IF(AND(R75="Pay-on-time off usage",S75="Inclusive"),((T75*1.1)-((J75*1.1)*P75/100))/1.1,IF(AND(R75="Pay-on-time off bill",S75="Exclusive"),T75-(T75*O75/100),IF(AND(R75="Pay-on-time off usage",S75="Exclusive"),T75-(J75*P75/100),IF(S75="Inclusive",((T75*1.1))/1.1,T75)))))</f>
        <v>1699.5295454545453</v>
      </c>
      <c r="V75" s="446">
        <f t="shared" ref="V75:V96" si="53">T75-Q75</f>
        <v>1223.4655454545452</v>
      </c>
      <c r="W75" s="446">
        <f t="shared" ref="W75:W96" si="54">U75-Q75</f>
        <v>1223.4655454545452</v>
      </c>
      <c r="X75" s="454">
        <f t="shared" ref="X75:Y96" si="55">V75*1.1</f>
        <v>1345.8120999999999</v>
      </c>
      <c r="Y75" s="454">
        <f t="shared" si="55"/>
        <v>1345.8120999999999</v>
      </c>
      <c r="Z75" s="325">
        <f>'ESS Jul 2020'!BL59</f>
        <v>0</v>
      </c>
      <c r="AA75" s="326" t="str">
        <f>'ESS Jul 2020'!BM59</f>
        <v>n</v>
      </c>
    </row>
    <row r="76" spans="1:27" x14ac:dyDescent="0.3">
      <c r="A76" s="319" t="str">
        <f>'ESS Jul 2020'!K60</f>
        <v>AGL</v>
      </c>
      <c r="B76" s="320" t="str">
        <f>'ESS Jul 2020'!L60</f>
        <v>Essentials Saver</v>
      </c>
      <c r="C76" s="321">
        <f>IF('ESS Jul 2020'!BP60=0,91*'ESS Jul 2020'!M60/100,(91*'ESS Jul 2020'!M60/100)+'ESS Jul 2020'!BP60/4)</f>
        <v>110.1430909090909</v>
      </c>
      <c r="D76" s="321">
        <f>IF('ESS Jul 2020'!O60="",$G$6*'ESS Jul 2020'!N60/100,IF($G$6&gt;='ESS Jul 2020'!P60,('ESS Jul 2020'!P60*'ESS Jul 2020'!N60/100),($G$6*'ESS Jul 2020'!N60/100)))</f>
        <v>72.108539999999991</v>
      </c>
      <c r="E76" s="321">
        <f>IF(AND('ESS Jul 2020'!P60&gt;0,'ESS Jul 2020'!R60&gt;0),IF($G$6&lt;'ESS Jul 2020'!P60,0,IF($G$6&lt;=('ESS Jul 2020'!R60+'ESS Jul 2020'!P60),(($G$6-'ESS Jul 2020'!P60)*'ESS Jul 2020'!Q60/100),(('ESS Jul 2020'!R60)*'ESS Jul 2020'!Q60/100))),0)</f>
        <v>0</v>
      </c>
      <c r="F76" s="321">
        <f>IF('ESS Jul 2020'!T60&gt;0,IF(($G$6&lt;'ESS Jul 2020'!T60),(0),($G$6-'ESS Jul 2020'!T60)*'ESS Jul 2020'!U60/100),IF(AND('ESS Jul 2020'!R60&gt;0,'ESS Jul 2020'!T60=""),IF(($G$6&lt;'ESS Jul 2020'!R60),(0),($G$6-'ESS Jul 2020'!R60)*'ESS Jul 2020'!S60/100),IF(AND('ESS Jul 2020'!P60&gt;0,'ESS Jul 2020'!R60=""),IF(($G$6&lt;'ESS Jul 2020'!P60),(0),($G$6-'ESS Jul 2020'!P60)*'ESS Jul 2020'!Q60/100),0)))</f>
        <v>0</v>
      </c>
      <c r="G76" s="321">
        <f>$I$6*'ESS Jul 2020'!AH60/100</f>
        <v>175.44168409090904</v>
      </c>
      <c r="H76" s="321">
        <f>$H$6*'ESS Jul 2020'!W60/100</f>
        <v>58.867658181818172</v>
      </c>
      <c r="I76" s="321">
        <f t="shared" si="48"/>
        <v>416.5609731818181</v>
      </c>
      <c r="J76" s="446">
        <f t="shared" si="49"/>
        <v>1225.6715290909087</v>
      </c>
      <c r="K76" s="446">
        <f t="shared" si="50"/>
        <v>1666.2438927272724</v>
      </c>
      <c r="L76" s="447">
        <f t="shared" ref="L76:L96" si="56">K76*1.1</f>
        <v>1832.8682819999997</v>
      </c>
      <c r="M76" s="446">
        <f>'ESS Jul 2020'!AZ60</f>
        <v>0</v>
      </c>
      <c r="N76" s="446">
        <f>'ESS Jul 2020'!BA60</f>
        <v>0</v>
      </c>
      <c r="O76" s="446">
        <f>'ESS Jul 2020'!BB60</f>
        <v>0</v>
      </c>
      <c r="P76" s="446">
        <f>'ESS Jul 2020'!BC60</f>
        <v>0</v>
      </c>
      <c r="Q76" s="446">
        <f>($E$6*'ESS Jul 2020'!AT60/100)*4</f>
        <v>282.66300000000001</v>
      </c>
      <c r="R76" s="448" t="str">
        <f t="shared" ref="R76:R96" si="57">IF(SUM(M76:P76)=0,"No discount",IF(M76&gt;0,"Guaranteed off bill",IF(N76&gt;0,"Guaranteed off usage",IF(O76&gt;0,"Pay-on-time off bill","Pay-on-time off usage"))))</f>
        <v>No discount</v>
      </c>
      <c r="S76" s="448" t="str">
        <f t="shared" ref="S76:S96" si="58">IF(OR(A76="Origin Energy",A76="Red Energy",A76="Powershop"),"Inclusive","Exclusive")</f>
        <v>Exclusive</v>
      </c>
      <c r="T76" s="475">
        <f t="shared" si="51"/>
        <v>1666.2438927272724</v>
      </c>
      <c r="U76" s="446">
        <f t="shared" si="52"/>
        <v>1666.2438927272724</v>
      </c>
      <c r="V76" s="446">
        <f t="shared" si="53"/>
        <v>1383.5808927272724</v>
      </c>
      <c r="W76" s="446">
        <f t="shared" si="54"/>
        <v>1383.5808927272724</v>
      </c>
      <c r="X76" s="454">
        <f t="shared" si="55"/>
        <v>1521.9389819999997</v>
      </c>
      <c r="Y76" s="454">
        <f t="shared" si="55"/>
        <v>1521.9389819999997</v>
      </c>
      <c r="Z76" s="325">
        <f>'ESS Jul 2020'!BL60</f>
        <v>0</v>
      </c>
      <c r="AA76" s="326" t="str">
        <f>'ESS Jul 2020'!BM60</f>
        <v>n</v>
      </c>
    </row>
    <row r="77" spans="1:27" x14ac:dyDescent="0.3">
      <c r="A77" s="319" t="str">
        <f>'ESS Jul 2020'!K61</f>
        <v>Alinta Energy</v>
      </c>
      <c r="B77" s="320" t="str">
        <f>'ESS Jul 2020'!L61</f>
        <v>Home Deal</v>
      </c>
      <c r="C77" s="321">
        <f>IF('ESS Jul 2020'!BP61=0,91*'ESS Jul 2020'!M61/100,(91*'ESS Jul 2020'!M61/100)+'ESS Jul 2020'!BP61/4)</f>
        <v>118.87909090909091</v>
      </c>
      <c r="D77" s="321">
        <f>IF('ESS Jul 2020'!O61="",$G$6*'ESS Jul 2020'!N61/100,IF($G$6&gt;='ESS Jul 2020'!P61,('ESS Jul 2020'!P61*'ESS Jul 2020'!N61/100),($G$6*'ESS Jul 2020'!N61/100)))</f>
        <v>66.530004545454545</v>
      </c>
      <c r="E77" s="321">
        <f>IF(AND('ESS Jul 2020'!P61&gt;0,'ESS Jul 2020'!R61&gt;0),IF($G$6&lt;'ESS Jul 2020'!P61,0,IF($G$6&lt;=('ESS Jul 2020'!R61+'ESS Jul 2020'!P61),(($G$6-'ESS Jul 2020'!P61)*'ESS Jul 2020'!Q61/100),(('ESS Jul 2020'!R61)*'ESS Jul 2020'!Q61/100))),0)</f>
        <v>0</v>
      </c>
      <c r="F77" s="321">
        <f>IF('ESS Jul 2020'!T61&gt;0,IF(($G$6&lt;'ESS Jul 2020'!T61),(0),($G$6-'ESS Jul 2020'!T61)*'ESS Jul 2020'!U61/100),IF(AND('ESS Jul 2020'!R61&gt;0,'ESS Jul 2020'!T61=""),IF(($G$6&lt;'ESS Jul 2020'!R61),(0),($G$6-'ESS Jul 2020'!R61)*'ESS Jul 2020'!S61/100),IF(AND('ESS Jul 2020'!P61&gt;0,'ESS Jul 2020'!R61=""),IF(($G$6&lt;'ESS Jul 2020'!P61),(0),($G$6-'ESS Jul 2020'!P61)*'ESS Jul 2020'!Q61/100),0)))</f>
        <v>0</v>
      </c>
      <c r="G77" s="321">
        <f>$I$6*'ESS Jul 2020'!AH61/100</f>
        <v>157.0998068181818</v>
      </c>
      <c r="H77" s="321">
        <f>$H$6*'ESS Jul 2020'!W61/100</f>
        <v>55.383786818181818</v>
      </c>
      <c r="I77" s="321">
        <f t="shared" si="48"/>
        <v>397.89268909090907</v>
      </c>
      <c r="J77" s="446">
        <f t="shared" si="49"/>
        <v>1116.0543927272727</v>
      </c>
      <c r="K77" s="446">
        <f t="shared" si="50"/>
        <v>1591.5707563636363</v>
      </c>
      <c r="L77" s="447">
        <f t="shared" si="56"/>
        <v>1750.727832</v>
      </c>
      <c r="M77" s="446">
        <f>'ESS Jul 2020'!AZ61</f>
        <v>0</v>
      </c>
      <c r="N77" s="446">
        <f>'ESS Jul 2020'!BA61</f>
        <v>0</v>
      </c>
      <c r="O77" s="446">
        <f>'ESS Jul 2020'!BB61</f>
        <v>0</v>
      </c>
      <c r="P77" s="446">
        <f>'ESS Jul 2020'!BC61</f>
        <v>0</v>
      </c>
      <c r="Q77" s="446">
        <f>($E$6*'ESS Jul 2020'!AT61/100)*4</f>
        <v>223.155</v>
      </c>
      <c r="R77" s="448" t="str">
        <f t="shared" si="57"/>
        <v>No discount</v>
      </c>
      <c r="S77" s="448" t="str">
        <f t="shared" si="58"/>
        <v>Exclusive</v>
      </c>
      <c r="T77" s="475">
        <f t="shared" si="51"/>
        <v>1591.5707563636363</v>
      </c>
      <c r="U77" s="446">
        <f t="shared" si="52"/>
        <v>1591.5707563636363</v>
      </c>
      <c r="V77" s="446">
        <f t="shared" si="53"/>
        <v>1368.4157563636363</v>
      </c>
      <c r="W77" s="446">
        <f t="shared" si="54"/>
        <v>1368.4157563636363</v>
      </c>
      <c r="X77" s="454">
        <f t="shared" si="55"/>
        <v>1505.2573320000001</v>
      </c>
      <c r="Y77" s="454">
        <f t="shared" si="55"/>
        <v>1505.2573320000001</v>
      </c>
      <c r="Z77" s="325">
        <f>'ESS Jul 2020'!BL61</f>
        <v>0</v>
      </c>
      <c r="AA77" s="326" t="str">
        <f>'ESS Jul 2020'!BM61</f>
        <v>n</v>
      </c>
    </row>
    <row r="78" spans="1:27" x14ac:dyDescent="0.3">
      <c r="A78" s="319" t="str">
        <f>'ESS Jul 2020'!K62</f>
        <v>Click Energy</v>
      </c>
      <c r="B78" s="320" t="str">
        <f>'ESS Jul 2020'!L62</f>
        <v>Flora Solar</v>
      </c>
      <c r="C78" s="321">
        <f>IF('ESS Jul 2020'!BP62=0,91*'ESS Jul 2020'!M62/100,(91*'ESS Jul 2020'!M62/100)+'ESS Jul 2020'!BP62/4)</f>
        <v>124.66999999999999</v>
      </c>
      <c r="D78" s="321">
        <f>IF('ESS Jul 2020'!O62="",$G$6*'ESS Jul 2020'!N62/100,IF($G$6&gt;='ESS Jul 2020'!P62,('ESS Jul 2020'!P62*'ESS Jul 2020'!N62/100),($G$6*'ESS Jul 2020'!N62/100)))</f>
        <v>83.569500000000005</v>
      </c>
      <c r="E78" s="321">
        <f>IF(AND('ESS Jul 2020'!P62&gt;0,'ESS Jul 2020'!R62&gt;0),IF($G$6&lt;'ESS Jul 2020'!P62,0,IF($G$6&lt;=('ESS Jul 2020'!R62+'ESS Jul 2020'!P62),(($G$6-'ESS Jul 2020'!P62)*'ESS Jul 2020'!Q62/100),(('ESS Jul 2020'!R62)*'ESS Jul 2020'!Q62/100))),0)</f>
        <v>0</v>
      </c>
      <c r="F78" s="321">
        <f>IF('ESS Jul 2020'!T62&gt;0,IF(($G$6&lt;'ESS Jul 2020'!T62),(0),($G$6-'ESS Jul 2020'!T62)*'ESS Jul 2020'!U62/100),IF(AND('ESS Jul 2020'!R62&gt;0,'ESS Jul 2020'!T62=""),IF(($G$6&lt;'ESS Jul 2020'!R62),(0),($G$6-'ESS Jul 2020'!R62)*'ESS Jul 2020'!S62/100),IF(AND('ESS Jul 2020'!P62&gt;0,'ESS Jul 2020'!R62=""),IF(($G$6&lt;'ESS Jul 2020'!P62),(0),($G$6-'ESS Jul 2020'!P62)*'ESS Jul 2020'!Q62/100),0)))</f>
        <v>0</v>
      </c>
      <c r="G78" s="321">
        <f>$I$6*'ESS Jul 2020'!AH62/100</f>
        <v>185.04675</v>
      </c>
      <c r="H78" s="321">
        <f>$H$6*'ESS Jul 2020'!W62/100</f>
        <v>82.212852272727275</v>
      </c>
      <c r="I78" s="321">
        <f t="shared" si="48"/>
        <v>475.49910227272727</v>
      </c>
      <c r="J78" s="446">
        <f t="shared" si="49"/>
        <v>1403.316409090909</v>
      </c>
      <c r="K78" s="446">
        <f t="shared" si="50"/>
        <v>1901.9964090909091</v>
      </c>
      <c r="L78" s="447">
        <f t="shared" si="56"/>
        <v>2092.19605</v>
      </c>
      <c r="M78" s="446">
        <f>'ESS Jul 2020'!AZ62</f>
        <v>0</v>
      </c>
      <c r="N78" s="446">
        <f>'ESS Jul 2020'!BA62</f>
        <v>0</v>
      </c>
      <c r="O78" s="446">
        <f>'ESS Jul 2020'!BB62</f>
        <v>0</v>
      </c>
      <c r="P78" s="446">
        <f>'ESS Jul 2020'!BC62</f>
        <v>0</v>
      </c>
      <c r="Q78" s="446">
        <f>($E$6*'ESS Jul 2020'!AT62/100)*4</f>
        <v>476.06400000000002</v>
      </c>
      <c r="R78" s="448" t="str">
        <f t="shared" si="57"/>
        <v>No discount</v>
      </c>
      <c r="S78" s="448" t="str">
        <f t="shared" si="58"/>
        <v>Exclusive</v>
      </c>
      <c r="T78" s="475">
        <f t="shared" si="51"/>
        <v>1901.9964090909091</v>
      </c>
      <c r="U78" s="446">
        <f t="shared" si="52"/>
        <v>1901.9964090909091</v>
      </c>
      <c r="V78" s="446">
        <f t="shared" si="53"/>
        <v>1425.932409090909</v>
      </c>
      <c r="W78" s="446">
        <f t="shared" si="54"/>
        <v>1425.932409090909</v>
      </c>
      <c r="X78" s="454">
        <f t="shared" si="55"/>
        <v>1568.52565</v>
      </c>
      <c r="Y78" s="454">
        <f t="shared" si="55"/>
        <v>1568.52565</v>
      </c>
      <c r="Z78" s="325">
        <f>'ESS Jul 2020'!BL62</f>
        <v>0</v>
      </c>
      <c r="AA78" s="326" t="str">
        <f>'ESS Jul 2020'!BM62</f>
        <v>n</v>
      </c>
    </row>
    <row r="79" spans="1:27" x14ac:dyDescent="0.3">
      <c r="A79" s="319" t="str">
        <f>'ESS Jul 2020'!K63</f>
        <v>Commander</v>
      </c>
      <c r="B79" s="320" t="str">
        <f>'ESS Jul 2020'!L63</f>
        <v>Market offer</v>
      </c>
      <c r="C79" s="321">
        <f>IF('ESS Jul 2020'!BP63=0,91*'ESS Jul 2020'!M63/100,(91*'ESS Jul 2020'!M63/100)+'ESS Jul 2020'!BP63/4)</f>
        <v>134.316</v>
      </c>
      <c r="D79" s="321">
        <f>IF('ESS Jul 2020'!O63="",$G$6*'ESS Jul 2020'!N63/100,IF($G$6&gt;='ESS Jul 2020'!P63,('ESS Jul 2020'!P63*'ESS Jul 2020'!N63/100),($G$6*'ESS Jul 2020'!N63/100)))</f>
        <v>66.291234545454543</v>
      </c>
      <c r="E79" s="321">
        <f>IF(AND('ESS Jul 2020'!P63&gt;0,'ESS Jul 2020'!R63&gt;0),IF($G$6&lt;'ESS Jul 2020'!P63,0,IF($G$6&lt;=('ESS Jul 2020'!R63+'ESS Jul 2020'!P63),(($G$6-'ESS Jul 2020'!P63)*'ESS Jul 2020'!Q63/100),(('ESS Jul 2020'!R63)*'ESS Jul 2020'!Q63/100))),0)</f>
        <v>0</v>
      </c>
      <c r="F79" s="321">
        <f>IF('ESS Jul 2020'!T63&gt;0,IF(($G$6&lt;'ESS Jul 2020'!T63),(0),($G$6-'ESS Jul 2020'!T63)*'ESS Jul 2020'!U63/100),IF(AND('ESS Jul 2020'!R63&gt;0,'ESS Jul 2020'!T63=""),IF(($G$6&lt;'ESS Jul 2020'!R63),(0),($G$6-'ESS Jul 2020'!R63)*'ESS Jul 2020'!S63/100),IF(AND('ESS Jul 2020'!P63&gt;0,'ESS Jul 2020'!R63=""),IF(($G$6&lt;'ESS Jul 2020'!P63),(0),($G$6-'ESS Jul 2020'!P63)*'ESS Jul 2020'!Q63/100),0)))</f>
        <v>0</v>
      </c>
      <c r="G79" s="321">
        <f>$I$6*'ESS Jul 2020'!AH63/100</f>
        <v>156.12302045454541</v>
      </c>
      <c r="H79" s="321">
        <f>$H$6*'ESS Jul 2020'!W63/100</f>
        <v>61.895695909090904</v>
      </c>
      <c r="I79" s="321">
        <f t="shared" si="48"/>
        <v>418.62595090909088</v>
      </c>
      <c r="J79" s="446">
        <f t="shared" si="49"/>
        <v>1137.2398036363634</v>
      </c>
      <c r="K79" s="446">
        <f t="shared" si="50"/>
        <v>1674.5038036363635</v>
      </c>
      <c r="L79" s="447">
        <f t="shared" si="56"/>
        <v>1841.9541839999999</v>
      </c>
      <c r="M79" s="446">
        <f>'ESS Jul 2020'!AZ63</f>
        <v>0</v>
      </c>
      <c r="N79" s="446">
        <f>'ESS Jul 2020'!BA63</f>
        <v>0</v>
      </c>
      <c r="O79" s="446">
        <f>'ESS Jul 2020'!BB63</f>
        <v>0</v>
      </c>
      <c r="P79" s="446">
        <f>'ESS Jul 2020'!BC63</f>
        <v>0</v>
      </c>
      <c r="Q79" s="446">
        <f>($E$6*'ESS Jul 2020'!AT63/100)*4</f>
        <v>345.14639999999997</v>
      </c>
      <c r="R79" s="448" t="str">
        <f t="shared" si="57"/>
        <v>No discount</v>
      </c>
      <c r="S79" s="448" t="str">
        <f t="shared" si="58"/>
        <v>Exclusive</v>
      </c>
      <c r="T79" s="475">
        <f t="shared" si="51"/>
        <v>1674.5038036363635</v>
      </c>
      <c r="U79" s="446">
        <f t="shared" si="52"/>
        <v>1674.5038036363635</v>
      </c>
      <c r="V79" s="446">
        <f t="shared" si="53"/>
        <v>1329.3574036363634</v>
      </c>
      <c r="W79" s="446">
        <f t="shared" si="54"/>
        <v>1329.3574036363634</v>
      </c>
      <c r="X79" s="454">
        <f t="shared" si="55"/>
        <v>1462.293144</v>
      </c>
      <c r="Y79" s="454">
        <f t="shared" si="55"/>
        <v>1462.293144</v>
      </c>
      <c r="Z79" s="325">
        <f>'ESS Jul 2020'!BL63</f>
        <v>0</v>
      </c>
      <c r="AA79" s="326" t="str">
        <f>'ESS Jul 2020'!BM63</f>
        <v>n</v>
      </c>
    </row>
    <row r="80" spans="1:27" x14ac:dyDescent="0.3">
      <c r="A80" s="319" t="str">
        <f>'ESS Jul 2020'!K64</f>
        <v>CovaU</v>
      </c>
      <c r="B80" s="320" t="str">
        <f>'ESS Jul 2020'!L64</f>
        <v>Freedom Plus Solar</v>
      </c>
      <c r="C80" s="321">
        <f>IF('ESS Jul 2020'!BP64=0,91*'ESS Jul 2020'!M64/100,(91*'ESS Jul 2020'!M64/100)+'ESS Jul 2020'!BP64/4)</f>
        <v>167.08427272727272</v>
      </c>
      <c r="D80" s="321">
        <f>IF('ESS Jul 2020'!O64="",$G$6*'ESS Jul 2020'!N64/100,IF($G$6&gt;='ESS Jul 2020'!P64,('ESS Jul 2020'!P64*'ESS Jul 2020'!N64/100),($G$6*'ESS Jul 2020'!N64/100)))</f>
        <v>85.957200000000014</v>
      </c>
      <c r="E80" s="321">
        <f>IF(AND('ESS Jul 2020'!P64&gt;0,'ESS Jul 2020'!R64&gt;0),IF($G$6&lt;'ESS Jul 2020'!P64,0,IF($G$6&lt;=('ESS Jul 2020'!R64+'ESS Jul 2020'!P64),(($G$6-'ESS Jul 2020'!P64)*'ESS Jul 2020'!Q64/100),(('ESS Jul 2020'!R64)*'ESS Jul 2020'!Q64/100))),0)</f>
        <v>0</v>
      </c>
      <c r="F80" s="321">
        <f>IF('ESS Jul 2020'!T64&gt;0,IF(($G$6&lt;'ESS Jul 2020'!T64),(0),($G$6-'ESS Jul 2020'!T64)*'ESS Jul 2020'!U64/100),IF(AND('ESS Jul 2020'!R64&gt;0,'ESS Jul 2020'!T64=""),IF(($G$6&lt;'ESS Jul 2020'!R64),(0),($G$6-'ESS Jul 2020'!R64)*'ESS Jul 2020'!S64/100),IF(AND('ESS Jul 2020'!P64&gt;0,'ESS Jul 2020'!R64=""),IF(($G$6&lt;'ESS Jul 2020'!P64),(0),($G$6-'ESS Jul 2020'!P64)*'ESS Jul 2020'!Q64/100),0)))</f>
        <v>0</v>
      </c>
      <c r="G80" s="321">
        <f>$I$6*'ESS Jul 2020'!AH64/100</f>
        <v>208.92375000000001</v>
      </c>
      <c r="H80" s="321">
        <f>$H$6*'ESS Jul 2020'!W64/100</f>
        <v>76.840527272727257</v>
      </c>
      <c r="I80" s="321">
        <f t="shared" si="48"/>
        <v>538.80574999999999</v>
      </c>
      <c r="J80" s="446">
        <f t="shared" si="49"/>
        <v>1486.8859090909091</v>
      </c>
      <c r="K80" s="446">
        <f t="shared" si="50"/>
        <v>2155.223</v>
      </c>
      <c r="L80" s="447">
        <f t="shared" si="56"/>
        <v>2370.7453</v>
      </c>
      <c r="M80" s="446">
        <f>'ESS Jul 2020'!AZ64</f>
        <v>20</v>
      </c>
      <c r="N80" s="446">
        <f>'ESS Jul 2020'!BA64</f>
        <v>0</v>
      </c>
      <c r="O80" s="446">
        <f>'ESS Jul 2020'!BB64</f>
        <v>0</v>
      </c>
      <c r="P80" s="446">
        <f>'ESS Jul 2020'!BC64</f>
        <v>0</v>
      </c>
      <c r="Q80" s="446">
        <f>($E$6*'ESS Jul 2020'!AT64/100)*4</f>
        <v>252.90900000000002</v>
      </c>
      <c r="R80" s="448" t="str">
        <f t="shared" si="57"/>
        <v>Guaranteed off bill</v>
      </c>
      <c r="S80" s="448" t="str">
        <f t="shared" si="58"/>
        <v>Exclusive</v>
      </c>
      <c r="T80" s="475">
        <f t="shared" si="51"/>
        <v>1724.1784</v>
      </c>
      <c r="U80" s="446">
        <f t="shared" si="52"/>
        <v>1724.1784</v>
      </c>
      <c r="V80" s="446">
        <f t="shared" si="53"/>
        <v>1471.2693999999999</v>
      </c>
      <c r="W80" s="446">
        <f t="shared" si="54"/>
        <v>1471.2693999999999</v>
      </c>
      <c r="X80" s="454">
        <f t="shared" si="55"/>
        <v>1618.39634</v>
      </c>
      <c r="Y80" s="454">
        <f t="shared" si="55"/>
        <v>1618.39634</v>
      </c>
      <c r="Z80" s="325">
        <f>'ESS Jul 2020'!BL64</f>
        <v>0</v>
      </c>
      <c r="AA80" s="326" t="str">
        <f>'ESS Jul 2020'!BM64</f>
        <v>n</v>
      </c>
    </row>
    <row r="81" spans="1:27" x14ac:dyDescent="0.3">
      <c r="A81" s="319" t="str">
        <f>'ESS Jul 2020'!K65</f>
        <v>Diamond Energy</v>
      </c>
      <c r="B81" s="320" t="str">
        <f>'ESS Jul 2020'!L65</f>
        <v>Renewable Saver POT</v>
      </c>
      <c r="C81" s="321">
        <f>IF('ESS Jul 2020'!BP65=0,91*'ESS Jul 2020'!M65/100,(91*'ESS Jul 2020'!M65/100)+'ESS Jul 2020'!BP65/4)</f>
        <v>129.67500000000001</v>
      </c>
      <c r="D81" s="321">
        <f>IF('ESS Jul 2020'!O65="",$G$6*'ESS Jul 2020'!N65/100,IF($G$6&gt;='ESS Jul 2020'!P65,('ESS Jul 2020'!P65*'ESS Jul 2020'!N65/100),($G$6*'ESS Jul 2020'!N65/100)))</f>
        <v>74.865248181818188</v>
      </c>
      <c r="E81" s="321">
        <f>IF(AND('ESS Jul 2020'!P65&gt;0,'ESS Jul 2020'!R65&gt;0),IF($G$6&lt;'ESS Jul 2020'!P65,0,IF($G$6&lt;=('ESS Jul 2020'!R65+'ESS Jul 2020'!P65),(($G$6-'ESS Jul 2020'!P65)*'ESS Jul 2020'!Q65/100),(('ESS Jul 2020'!R65)*'ESS Jul 2020'!Q65/100))),0)</f>
        <v>0</v>
      </c>
      <c r="F81" s="321">
        <f>IF('ESS Jul 2020'!T65&gt;0,IF(($G$6&lt;'ESS Jul 2020'!T65),(0),($G$6-'ESS Jul 2020'!T65)*'ESS Jul 2020'!U65/100),IF(AND('ESS Jul 2020'!R65&gt;0,'ESS Jul 2020'!T65=""),IF(($G$6&lt;'ESS Jul 2020'!R65),(0),($G$6-'ESS Jul 2020'!R65)*'ESS Jul 2020'!S65/100),IF(AND('ESS Jul 2020'!P65&gt;0,'ESS Jul 2020'!R65=""),IF(($G$6&lt;'ESS Jul 2020'!P65),(0),($G$6-'ESS Jul 2020'!P65)*'ESS Jul 2020'!Q65/100),0)))</f>
        <v>0</v>
      </c>
      <c r="G81" s="321">
        <f>$I$6*'ESS Jul 2020'!AH65/100</f>
        <v>178.48057499999999</v>
      </c>
      <c r="H81" s="321">
        <f>$H$6*'ESS Jul 2020'!W65/100</f>
        <v>65.542364999999975</v>
      </c>
      <c r="I81" s="321">
        <f t="shared" si="48"/>
        <v>448.56318818181813</v>
      </c>
      <c r="J81" s="446">
        <f t="shared" si="49"/>
        <v>1275.5527527272725</v>
      </c>
      <c r="K81" s="446">
        <f t="shared" si="50"/>
        <v>1794.2527527272725</v>
      </c>
      <c r="L81" s="447">
        <f t="shared" si="56"/>
        <v>1973.678028</v>
      </c>
      <c r="M81" s="446">
        <f>'ESS Jul 2020'!AZ65</f>
        <v>0</v>
      </c>
      <c r="N81" s="446">
        <f>'ESS Jul 2020'!BA65</f>
        <v>0</v>
      </c>
      <c r="O81" s="446">
        <f>'ESS Jul 2020'!BB65</f>
        <v>7</v>
      </c>
      <c r="P81" s="446">
        <f>'ESS Jul 2020'!BC65</f>
        <v>0</v>
      </c>
      <c r="Q81" s="446">
        <f>($E$6*'ESS Jul 2020'!AT65/100)*4</f>
        <v>357.048</v>
      </c>
      <c r="R81" s="448" t="str">
        <f t="shared" si="57"/>
        <v>Pay-on-time off bill</v>
      </c>
      <c r="S81" s="448" t="str">
        <f t="shared" si="58"/>
        <v>Exclusive</v>
      </c>
      <c r="T81" s="475">
        <f t="shared" si="51"/>
        <v>1794.2527527272725</v>
      </c>
      <c r="U81" s="446">
        <f t="shared" si="52"/>
        <v>1668.6550600363635</v>
      </c>
      <c r="V81" s="446">
        <f t="shared" si="53"/>
        <v>1437.2047527272725</v>
      </c>
      <c r="W81" s="446">
        <f t="shared" si="54"/>
        <v>1311.6070600363635</v>
      </c>
      <c r="X81" s="454">
        <f t="shared" si="55"/>
        <v>1580.9252279999998</v>
      </c>
      <c r="Y81" s="454">
        <f t="shared" si="55"/>
        <v>1442.76776604</v>
      </c>
      <c r="Z81" s="325">
        <f>'ESS Jul 2020'!BL65</f>
        <v>0</v>
      </c>
      <c r="AA81" s="326" t="str">
        <f>'ESS Jul 2020'!BM65</f>
        <v>n</v>
      </c>
    </row>
    <row r="82" spans="1:27" x14ac:dyDescent="0.3">
      <c r="A82" s="319" t="str">
        <f>'ESS Jul 2020'!K66</f>
        <v>Dodo Power &amp; Gas</v>
      </c>
      <c r="B82" s="320" t="str">
        <f>'ESS Jul 2020'!L66</f>
        <v>Market offer</v>
      </c>
      <c r="C82" s="321">
        <f>IF('ESS Jul 2020'!BP66=0,91*'ESS Jul 2020'!M66/100,(91*'ESS Jul 2020'!M66/100)+'ESS Jul 2020'!BP66/4)</f>
        <v>134.316</v>
      </c>
      <c r="D82" s="321">
        <f>IF('ESS Jul 2020'!O66="",$G$6*'ESS Jul 2020'!N66/100,IF($G$6&gt;='ESS Jul 2020'!P66,('ESS Jul 2020'!P66*'ESS Jul 2020'!N66/100),($G$6*'ESS Jul 2020'!N66/100)))</f>
        <v>66.291234545454543</v>
      </c>
      <c r="E82" s="321">
        <f>IF(AND('ESS Jul 2020'!P66&gt;0,'ESS Jul 2020'!R66&gt;0),IF($G$6&lt;'ESS Jul 2020'!P66,0,IF($G$6&lt;=('ESS Jul 2020'!R66+'ESS Jul 2020'!P66),(($G$6-'ESS Jul 2020'!P66)*'ESS Jul 2020'!Q66/100),(('ESS Jul 2020'!R66)*'ESS Jul 2020'!Q66/100))),0)</f>
        <v>0</v>
      </c>
      <c r="F82" s="321">
        <f>IF('ESS Jul 2020'!T66&gt;0,IF(($G$6&lt;'ESS Jul 2020'!T66),(0),($G$6-'ESS Jul 2020'!T66)*'ESS Jul 2020'!U66/100),IF(AND('ESS Jul 2020'!R66&gt;0,'ESS Jul 2020'!T66=""),IF(($G$6&lt;'ESS Jul 2020'!R66),(0),($G$6-'ESS Jul 2020'!R66)*'ESS Jul 2020'!S66/100),IF(AND('ESS Jul 2020'!P66&gt;0,'ESS Jul 2020'!R66=""),IF(($G$6&lt;'ESS Jul 2020'!P66),(0),($G$6-'ESS Jul 2020'!P66)*'ESS Jul 2020'!Q66/100),0)))</f>
        <v>0</v>
      </c>
      <c r="G82" s="321">
        <f>$I$6*'ESS Jul 2020'!AH66/100</f>
        <v>156.12302045454541</v>
      </c>
      <c r="H82" s="321">
        <f>$H$6*'ESS Jul 2020'!W66/100</f>
        <v>61.895695909090904</v>
      </c>
      <c r="I82" s="321">
        <f t="shared" si="48"/>
        <v>418.62595090909088</v>
      </c>
      <c r="J82" s="446">
        <f t="shared" si="49"/>
        <v>1137.2398036363634</v>
      </c>
      <c r="K82" s="446">
        <f t="shared" si="50"/>
        <v>1674.5038036363635</v>
      </c>
      <c r="L82" s="447">
        <f t="shared" si="56"/>
        <v>1841.9541839999999</v>
      </c>
      <c r="M82" s="446">
        <f>'ESS Jul 2020'!AZ66</f>
        <v>0</v>
      </c>
      <c r="N82" s="446">
        <f>'ESS Jul 2020'!BA66</f>
        <v>0</v>
      </c>
      <c r="O82" s="446">
        <f>'ESS Jul 2020'!BB66</f>
        <v>0</v>
      </c>
      <c r="P82" s="446">
        <f>'ESS Jul 2020'!BC66</f>
        <v>0</v>
      </c>
      <c r="Q82" s="446">
        <f>($E$6*'ESS Jul 2020'!AT66/100)*4</f>
        <v>345.14639999999997</v>
      </c>
      <c r="R82" s="448" t="str">
        <f t="shared" si="57"/>
        <v>No discount</v>
      </c>
      <c r="S82" s="448" t="str">
        <f t="shared" si="58"/>
        <v>Exclusive</v>
      </c>
      <c r="T82" s="475">
        <f t="shared" si="51"/>
        <v>1674.5038036363635</v>
      </c>
      <c r="U82" s="446">
        <f t="shared" si="52"/>
        <v>1674.5038036363635</v>
      </c>
      <c r="V82" s="446">
        <f t="shared" si="53"/>
        <v>1329.3574036363634</v>
      </c>
      <c r="W82" s="446">
        <f t="shared" si="54"/>
        <v>1329.3574036363634</v>
      </c>
      <c r="X82" s="454">
        <f t="shared" si="55"/>
        <v>1462.293144</v>
      </c>
      <c r="Y82" s="454">
        <f t="shared" si="55"/>
        <v>1462.293144</v>
      </c>
      <c r="Z82" s="325">
        <f>'ESS Jul 2020'!BL66</f>
        <v>0</v>
      </c>
      <c r="AA82" s="326" t="str">
        <f>'ESS Jul 2020'!BM66</f>
        <v>n</v>
      </c>
    </row>
    <row r="83" spans="1:27" x14ac:dyDescent="0.3">
      <c r="A83" s="319" t="str">
        <f>'ESS Jul 2020'!K67</f>
        <v>EnergyAustralia</v>
      </c>
      <c r="B83" s="320" t="str">
        <f>'ESS Jul 2020'!L67</f>
        <v>Total Plan Home</v>
      </c>
      <c r="C83" s="321">
        <f>IF('ESS Jul 2020'!BP67=0,91*'ESS Jul 2020'!M67/100,(91*'ESS Jul 2020'!M67/100)+'ESS Jul 2020'!BP67/4)</f>
        <v>131.768</v>
      </c>
      <c r="D83" s="321">
        <f>IF('ESS Jul 2020'!O67="",$G$6*'ESS Jul 2020'!N67/100,IF($G$6&gt;='ESS Jul 2020'!P67,('ESS Jul 2020'!P67*'ESS Jul 2020'!N67/100),($G$6*'ESS Jul 2020'!N67/100)))</f>
        <v>88.865852727272724</v>
      </c>
      <c r="E83" s="321">
        <f>IF(AND('ESS Jul 2020'!P67&gt;0,'ESS Jul 2020'!R67&gt;0),IF($G$6&lt;'ESS Jul 2020'!P67,0,IF($G$6&lt;=('ESS Jul 2020'!R67+'ESS Jul 2020'!P67),(($G$6-'ESS Jul 2020'!P67)*'ESS Jul 2020'!Q67/100),(('ESS Jul 2020'!R67)*'ESS Jul 2020'!Q67/100))),0)</f>
        <v>0</v>
      </c>
      <c r="F83" s="321">
        <f>IF('ESS Jul 2020'!T67&gt;0,IF(($G$6&lt;'ESS Jul 2020'!T67),(0),($G$6-'ESS Jul 2020'!T67)*'ESS Jul 2020'!U67/100),IF(AND('ESS Jul 2020'!R67&gt;0,'ESS Jul 2020'!T67=""),IF(($G$6&lt;'ESS Jul 2020'!R67),(0),($G$6-'ESS Jul 2020'!R67)*'ESS Jul 2020'!S67/100),IF(AND('ESS Jul 2020'!P67&gt;0,'ESS Jul 2020'!R67=""),IF(($G$6&lt;'ESS Jul 2020'!P67),(0),($G$6-'ESS Jul 2020'!P67)*'ESS Jul 2020'!Q67/100),0)))</f>
        <v>0</v>
      </c>
      <c r="G83" s="321">
        <f>$I$6*'ESS Jul 2020'!AH67/100</f>
        <v>195.14020909090905</v>
      </c>
      <c r="H83" s="321">
        <f>$H$6*'ESS Jul 2020'!W67/100</f>
        <v>70.263499090909079</v>
      </c>
      <c r="I83" s="321">
        <f t="shared" si="48"/>
        <v>486.03756090909081</v>
      </c>
      <c r="J83" s="446">
        <f t="shared" si="49"/>
        <v>1417.0782436363634</v>
      </c>
      <c r="K83" s="446">
        <f t="shared" si="50"/>
        <v>1944.1502436363633</v>
      </c>
      <c r="L83" s="447">
        <f t="shared" si="56"/>
        <v>2138.5652679999998</v>
      </c>
      <c r="M83" s="446">
        <f>'ESS Jul 2020'!AZ67</f>
        <v>16</v>
      </c>
      <c r="N83" s="446">
        <f>'ESS Jul 2020'!BA67</f>
        <v>0</v>
      </c>
      <c r="O83" s="446">
        <f>'ESS Jul 2020'!BB67</f>
        <v>0</v>
      </c>
      <c r="P83" s="446">
        <f>'ESS Jul 2020'!BC67</f>
        <v>0</v>
      </c>
      <c r="Q83" s="446">
        <f>($E$6*'ESS Jul 2020'!AT67/100)*4</f>
        <v>312.41700000000003</v>
      </c>
      <c r="R83" s="448" t="str">
        <f t="shared" si="57"/>
        <v>Guaranteed off bill</v>
      </c>
      <c r="S83" s="448" t="str">
        <f t="shared" si="58"/>
        <v>Exclusive</v>
      </c>
      <c r="T83" s="475">
        <f t="shared" si="51"/>
        <v>1633.0862046545451</v>
      </c>
      <c r="U83" s="446">
        <f t="shared" si="52"/>
        <v>1633.0862046545451</v>
      </c>
      <c r="V83" s="446">
        <f t="shared" si="53"/>
        <v>1320.669204654545</v>
      </c>
      <c r="W83" s="446">
        <f t="shared" si="54"/>
        <v>1320.669204654545</v>
      </c>
      <c r="X83" s="454">
        <f t="shared" si="55"/>
        <v>1452.7361251199995</v>
      </c>
      <c r="Y83" s="454">
        <f t="shared" si="55"/>
        <v>1452.7361251199995</v>
      </c>
      <c r="Z83" s="325">
        <f>'ESS Jul 2020'!BL67</f>
        <v>0</v>
      </c>
      <c r="AA83" s="326" t="str">
        <f>'ESS Jul 2020'!BM67</f>
        <v>n</v>
      </c>
    </row>
    <row r="84" spans="1:27" x14ac:dyDescent="0.3">
      <c r="A84" s="319" t="str">
        <f>'ESS Jul 2020'!K68</f>
        <v>Momentum Energy</v>
      </c>
      <c r="B84" s="320" t="str">
        <f>'ESS Jul 2020'!L68</f>
        <v>SmilePower Flexi</v>
      </c>
      <c r="C84" s="321">
        <f>IF('ESS Jul 2020'!BP68=0,91*'ESS Jul 2020'!M68/100,(91*'ESS Jul 2020'!M68/100)+'ESS Jul 2020'!BP68/4)</f>
        <v>94.110545454545459</v>
      </c>
      <c r="D84" s="321">
        <f>IF('ESS Jul 2020'!O68="",$G$6*'ESS Jul 2020'!N68/100,IF($G$6&gt;='ESS Jul 2020'!P68,('ESS Jul 2020'!P68*'ESS Jul 2020'!N68/100),($G$6*'ESS Jul 2020'!N68/100)))</f>
        <v>90.385298181818186</v>
      </c>
      <c r="E84" s="321">
        <f>IF(AND('ESS Jul 2020'!P68&gt;0,'ESS Jul 2020'!R68&gt;0),IF($G$6&lt;'ESS Jul 2020'!P68,0,IF($G$6&lt;=('ESS Jul 2020'!R68+'ESS Jul 2020'!P68),(($G$6-'ESS Jul 2020'!P68)*'ESS Jul 2020'!Q68/100),(('ESS Jul 2020'!R68)*'ESS Jul 2020'!Q68/100))),0)</f>
        <v>0</v>
      </c>
      <c r="F84" s="321">
        <f>IF('ESS Jul 2020'!T68&gt;0,IF(($G$6&lt;'ESS Jul 2020'!T68),(0),($G$6-'ESS Jul 2020'!T68)*'ESS Jul 2020'!U68/100),IF(AND('ESS Jul 2020'!R68&gt;0,'ESS Jul 2020'!T68=""),IF(($G$6&lt;'ESS Jul 2020'!R68),(0),($G$6-'ESS Jul 2020'!R68)*'ESS Jul 2020'!S68/100),IF(AND('ESS Jul 2020'!P68&gt;0,'ESS Jul 2020'!R68=""),IF(($G$6&lt;'ESS Jul 2020'!P68),(0),($G$6-'ESS Jul 2020'!P68)*'ESS Jul 2020'!Q68/100),0)))</f>
        <v>0</v>
      </c>
      <c r="G84" s="321">
        <f>$I$6*'ESS Jul 2020'!AH68/100</f>
        <v>196.87671818181815</v>
      </c>
      <c r="H84" s="321">
        <f>$H$6*'ESS Jul 2020'!W68/100</f>
        <v>54.439559999999986</v>
      </c>
      <c r="I84" s="321">
        <f t="shared" si="48"/>
        <v>435.81212181818177</v>
      </c>
      <c r="J84" s="446">
        <f t="shared" si="49"/>
        <v>1366.8063054545453</v>
      </c>
      <c r="K84" s="446">
        <f t="shared" si="50"/>
        <v>1743.2484872727271</v>
      </c>
      <c r="L84" s="447">
        <f t="shared" si="56"/>
        <v>1917.5733359999999</v>
      </c>
      <c r="M84" s="446">
        <f>'ESS Jul 2020'!AZ68</f>
        <v>0</v>
      </c>
      <c r="N84" s="446">
        <f>'ESS Jul 2020'!BA68</f>
        <v>0</v>
      </c>
      <c r="O84" s="446">
        <f>'ESS Jul 2020'!BB68</f>
        <v>0</v>
      </c>
      <c r="P84" s="446">
        <f>'ESS Jul 2020'!BC68</f>
        <v>0</v>
      </c>
      <c r="Q84" s="446">
        <f>($E$6*'ESS Jul 2020'!AT68/100)*4</f>
        <v>208.27799999999999</v>
      </c>
      <c r="R84" s="448" t="str">
        <f t="shared" si="57"/>
        <v>No discount</v>
      </c>
      <c r="S84" s="448" t="str">
        <f t="shared" si="58"/>
        <v>Exclusive</v>
      </c>
      <c r="T84" s="475">
        <f t="shared" si="51"/>
        <v>1743.2484872727271</v>
      </c>
      <c r="U84" s="446">
        <f t="shared" si="52"/>
        <v>1743.2484872727271</v>
      </c>
      <c r="V84" s="446">
        <f t="shared" si="53"/>
        <v>1534.970487272727</v>
      </c>
      <c r="W84" s="446">
        <f t="shared" si="54"/>
        <v>1534.970487272727</v>
      </c>
      <c r="X84" s="454">
        <f t="shared" si="55"/>
        <v>1688.4675359999999</v>
      </c>
      <c r="Y84" s="454">
        <f t="shared" si="55"/>
        <v>1688.4675359999999</v>
      </c>
      <c r="Z84" s="325">
        <f>'ESS Jul 2020'!BL68</f>
        <v>0</v>
      </c>
      <c r="AA84" s="326" t="str">
        <f>'ESS Jul 2020'!BM68</f>
        <v>n</v>
      </c>
    </row>
    <row r="85" spans="1:27" x14ac:dyDescent="0.3">
      <c r="A85" s="319" t="str">
        <f>'ESS Jul 2020'!K69</f>
        <v>Origin Energy</v>
      </c>
      <c r="B85" s="320" t="str">
        <f>'ESS Jul 2020'!L69</f>
        <v>Solar Boost</v>
      </c>
      <c r="C85" s="321">
        <f>IF('ESS Jul 2020'!BP69=0,91*'ESS Jul 2020'!M69/100,(91*'ESS Jul 2020'!M69/100)+'ESS Jul 2020'!BP69/4)</f>
        <v>125.125</v>
      </c>
      <c r="D85" s="321">
        <f>IF('ESS Jul 2020'!O69="",$G$6*'ESS Jul 2020'!N69/100,IF($G$6&gt;='ESS Jul 2020'!P69,('ESS Jul 2020'!P69*'ESS Jul 2020'!N69/100),($G$6*'ESS Jul 2020'!N69/100)))</f>
        <v>81.681046363636369</v>
      </c>
      <c r="E85" s="321">
        <f>IF(AND('ESS Jul 2020'!P69&gt;0,'ESS Jul 2020'!R69&gt;0),IF($G$6&lt;'ESS Jul 2020'!P69,0,IF($G$6&lt;=('ESS Jul 2020'!R69+'ESS Jul 2020'!P69),(($G$6-'ESS Jul 2020'!P69)*'ESS Jul 2020'!Q69/100),(('ESS Jul 2020'!R69)*'ESS Jul 2020'!Q69/100))),0)</f>
        <v>0</v>
      </c>
      <c r="F85" s="321">
        <f>IF('ESS Jul 2020'!T69&gt;0,IF(($G$6&lt;'ESS Jul 2020'!T69),(0),($G$6-'ESS Jul 2020'!T69)*'ESS Jul 2020'!U69/100),IF(AND('ESS Jul 2020'!R69&gt;0,'ESS Jul 2020'!T69=""),IF(($G$6&lt;'ESS Jul 2020'!R69),(0),($G$6-'ESS Jul 2020'!R69)*'ESS Jul 2020'!S69/100),IF(AND('ESS Jul 2020'!P69&gt;0,'ESS Jul 2020'!R69=""),IF(($G$6&lt;'ESS Jul 2020'!P69),(0),($G$6-'ESS Jul 2020'!P69)*'ESS Jul 2020'!Q69/100),0)))</f>
        <v>0</v>
      </c>
      <c r="G85" s="321">
        <f>$I$6*'ESS Jul 2020'!AH69/100</f>
        <v>194.76034772727272</v>
      </c>
      <c r="H85" s="321">
        <f>$H$6*'ESS Jul 2020'!W69/100</f>
        <v>67.040104090909068</v>
      </c>
      <c r="I85" s="321">
        <f t="shared" si="48"/>
        <v>468.6064981818181</v>
      </c>
      <c r="J85" s="446">
        <f t="shared" si="49"/>
        <v>1373.9259927272724</v>
      </c>
      <c r="K85" s="446">
        <f t="shared" si="50"/>
        <v>1874.4259927272724</v>
      </c>
      <c r="L85" s="447">
        <f t="shared" si="56"/>
        <v>2061.8685919999998</v>
      </c>
      <c r="M85" s="446">
        <f>'ESS Jul 2020'!AZ69</f>
        <v>0</v>
      </c>
      <c r="N85" s="446">
        <f>'ESS Jul 2020'!BA69</f>
        <v>0</v>
      </c>
      <c r="O85" s="446">
        <f>'ESS Jul 2020'!BB69</f>
        <v>0</v>
      </c>
      <c r="P85" s="446">
        <f>'ESS Jul 2020'!BC69</f>
        <v>0</v>
      </c>
      <c r="Q85" s="446">
        <f>($E$6*'ESS Jul 2020'!AT69/100)*4</f>
        <v>357.048</v>
      </c>
      <c r="R85" s="448" t="str">
        <f t="shared" si="57"/>
        <v>No discount</v>
      </c>
      <c r="S85" s="448" t="str">
        <f t="shared" si="58"/>
        <v>Inclusive</v>
      </c>
      <c r="T85" s="475">
        <f t="shared" si="51"/>
        <v>1874.4259927272724</v>
      </c>
      <c r="U85" s="446">
        <f t="shared" si="52"/>
        <v>1874.4259927272724</v>
      </c>
      <c r="V85" s="446">
        <f t="shared" si="53"/>
        <v>1517.3779927272724</v>
      </c>
      <c r="W85" s="446">
        <f t="shared" si="54"/>
        <v>1517.3779927272724</v>
      </c>
      <c r="X85" s="454">
        <f t="shared" si="55"/>
        <v>1669.1157919999998</v>
      </c>
      <c r="Y85" s="454">
        <f t="shared" si="55"/>
        <v>1669.1157919999998</v>
      </c>
      <c r="Z85" s="325">
        <f>'ESS Jul 2020'!BL69</f>
        <v>0</v>
      </c>
      <c r="AA85" s="326" t="str">
        <f>'ESS Jul 2020'!BM69</f>
        <v>n</v>
      </c>
    </row>
    <row r="86" spans="1:27" x14ac:dyDescent="0.3">
      <c r="A86" s="319" t="str">
        <f>'ESS Jul 2020'!K70</f>
        <v>Powerdirect</v>
      </c>
      <c r="B86" s="320" t="str">
        <f>'ESS Jul 2020'!L70</f>
        <v>Rate Saver</v>
      </c>
      <c r="C86" s="321">
        <f>IF('ESS Jul 2020'!BP70=0,91*'ESS Jul 2020'!M70/100,(91*'ESS Jul 2020'!M70/100)+'ESS Jul 2020'!BP70/4)</f>
        <v>111.44190909090908</v>
      </c>
      <c r="D86" s="321">
        <f>IF('ESS Jul 2020'!O70="",$G$6*'ESS Jul 2020'!N70/100,IF($G$6&gt;='ESS Jul 2020'!P70,('ESS Jul 2020'!P70*'ESS Jul 2020'!N70/100),($G$6*'ESS Jul 2020'!N70/100)))</f>
        <v>72.955088181818169</v>
      </c>
      <c r="E86" s="321">
        <f>IF(AND('ESS Jul 2020'!P70&gt;0,'ESS Jul 2020'!R70&gt;0),IF($G$6&lt;'ESS Jul 2020'!P70,0,IF($G$6&lt;=('ESS Jul 2020'!R70+'ESS Jul 2020'!P70),(($G$6-'ESS Jul 2020'!P70)*'ESS Jul 2020'!Q70/100),(('ESS Jul 2020'!R70)*'ESS Jul 2020'!Q70/100))),0)</f>
        <v>0</v>
      </c>
      <c r="F86" s="321">
        <f>IF('ESS Jul 2020'!T70&gt;0,IF(($G$6&lt;'ESS Jul 2020'!T70),(0),($G$6-'ESS Jul 2020'!T70)*'ESS Jul 2020'!U70/100),IF(AND('ESS Jul 2020'!R70&gt;0,'ESS Jul 2020'!T70=""),IF(($G$6&lt;'ESS Jul 2020'!R70),(0),($G$6-'ESS Jul 2020'!R70)*'ESS Jul 2020'!S70/100),IF(AND('ESS Jul 2020'!P70&gt;0,'ESS Jul 2020'!R70=""),IF(($G$6&lt;'ESS Jul 2020'!P70),(0),($G$6-'ESS Jul 2020'!P70)*'ESS Jul 2020'!Q70/100),0)))</f>
        <v>0</v>
      </c>
      <c r="G86" s="321">
        <f>$I$6*'ESS Jul 2020'!AH70/100</f>
        <v>177.44952272727269</v>
      </c>
      <c r="H86" s="321">
        <f>$H$6*'ESS Jul 2020'!W70/100</f>
        <v>59.583968181818179</v>
      </c>
      <c r="I86" s="321">
        <f t="shared" si="48"/>
        <v>421.43048818181813</v>
      </c>
      <c r="J86" s="446">
        <f t="shared" si="49"/>
        <v>1239.9543163636363</v>
      </c>
      <c r="K86" s="446">
        <f t="shared" si="50"/>
        <v>1685.7219527272725</v>
      </c>
      <c r="L86" s="447">
        <f t="shared" si="56"/>
        <v>1854.294148</v>
      </c>
      <c r="M86" s="446">
        <f>'ESS Jul 2020'!AZ70</f>
        <v>0</v>
      </c>
      <c r="N86" s="446">
        <f>'ESS Jul 2020'!BA70</f>
        <v>0</v>
      </c>
      <c r="O86" s="446">
        <f>'ESS Jul 2020'!BB70</f>
        <v>0</v>
      </c>
      <c r="P86" s="446">
        <f>'ESS Jul 2020'!BC70</f>
        <v>0</v>
      </c>
      <c r="Q86" s="446">
        <f>($E$6*'ESS Jul 2020'!AT70/100)*4</f>
        <v>282.66300000000001</v>
      </c>
      <c r="R86" s="448" t="str">
        <f t="shared" si="57"/>
        <v>No discount</v>
      </c>
      <c r="S86" s="448" t="str">
        <f t="shared" si="58"/>
        <v>Exclusive</v>
      </c>
      <c r="T86" s="475">
        <f t="shared" si="51"/>
        <v>1685.7219527272725</v>
      </c>
      <c r="U86" s="446">
        <f t="shared" si="52"/>
        <v>1685.7219527272725</v>
      </c>
      <c r="V86" s="446">
        <f t="shared" si="53"/>
        <v>1403.0589527272725</v>
      </c>
      <c r="W86" s="446">
        <f t="shared" si="54"/>
        <v>1403.0589527272725</v>
      </c>
      <c r="X86" s="454">
        <f t="shared" si="55"/>
        <v>1543.3648479999999</v>
      </c>
      <c r="Y86" s="454">
        <f t="shared" si="55"/>
        <v>1543.3648479999999</v>
      </c>
      <c r="Z86" s="325">
        <f>'ESS Jul 2020'!BL70</f>
        <v>0</v>
      </c>
      <c r="AA86" s="326" t="str">
        <f>'ESS Jul 2020'!BM70</f>
        <v>n</v>
      </c>
    </row>
    <row r="87" spans="1:27" x14ac:dyDescent="0.3">
      <c r="A87" s="319" t="str">
        <f>'ESS Jul 2020'!K71</f>
        <v>Powershop</v>
      </c>
      <c r="B87" s="320" t="str">
        <f>'ESS Jul 2020'!L71</f>
        <v>Shopper with Mega Pack</v>
      </c>
      <c r="C87" s="321">
        <f>IF('ESS Jul 2020'!BP71=0,91*'ESS Jul 2020'!M71/100,(91*'ESS Jul 2020'!M71/100)+'ESS Jul 2020'!BP71/4)</f>
        <v>138.22072727272726</v>
      </c>
      <c r="D87" s="321">
        <f>IF('ESS Jul 2020'!O71="",$G$6*'ESS Jul 2020'!N71/100,IF($G$6&gt;='ESS Jul 2020'!P71,('ESS Jul 2020'!P71*'ESS Jul 2020'!N71/100),($G$6*'ESS Jul 2020'!N71/100)))</f>
        <v>63.751589999999993</v>
      </c>
      <c r="E87" s="321">
        <f>IF(AND('ESS Jul 2020'!P71&gt;0,'ESS Jul 2020'!R71&gt;0),IF($G$6&lt;'ESS Jul 2020'!P71,0,IF($G$6&lt;=('ESS Jul 2020'!R71+'ESS Jul 2020'!P71),(($G$6-'ESS Jul 2020'!P71)*'ESS Jul 2020'!Q71/100),(('ESS Jul 2020'!R71)*'ESS Jul 2020'!Q71/100))),0)</f>
        <v>0</v>
      </c>
      <c r="F87" s="321">
        <f>IF('ESS Jul 2020'!T71&gt;0,IF(($G$6&lt;'ESS Jul 2020'!T71),(0),($G$6-'ESS Jul 2020'!T71)*'ESS Jul 2020'!U71/100),IF(AND('ESS Jul 2020'!R71&gt;0,'ESS Jul 2020'!T71=""),IF(($G$6&lt;'ESS Jul 2020'!R71),(0),($G$6-'ESS Jul 2020'!R71)*'ESS Jul 2020'!S71/100),IF(AND('ESS Jul 2020'!P71&gt;0,'ESS Jul 2020'!R71=""),IF(($G$6&lt;'ESS Jul 2020'!P71),(0),($G$6-'ESS Jul 2020'!P71)*'ESS Jul 2020'!Q71/100),0)))</f>
        <v>0</v>
      </c>
      <c r="G87" s="321">
        <f>$I$6*'ESS Jul 2020'!AH71/100</f>
        <v>135.28491136363633</v>
      </c>
      <c r="H87" s="321">
        <f>$H$6*'ESS Jul 2020'!W71/100</f>
        <v>53.462773636363636</v>
      </c>
      <c r="I87" s="321">
        <f t="shared" si="48"/>
        <v>390.72000227272724</v>
      </c>
      <c r="J87" s="446">
        <f t="shared" si="49"/>
        <v>1009.9970999999999</v>
      </c>
      <c r="K87" s="446">
        <f t="shared" si="50"/>
        <v>1562.880009090909</v>
      </c>
      <c r="L87" s="447">
        <f t="shared" si="56"/>
        <v>1719.1680100000001</v>
      </c>
      <c r="M87" s="446">
        <f>'ESS Jul 2020'!AZ71</f>
        <v>0</v>
      </c>
      <c r="N87" s="446">
        <f>'ESS Jul 2020'!BA71</f>
        <v>0</v>
      </c>
      <c r="O87" s="446">
        <f>'ESS Jul 2020'!BB71</f>
        <v>6</v>
      </c>
      <c r="P87" s="446">
        <f>'ESS Jul 2020'!BC71</f>
        <v>0</v>
      </c>
      <c r="Q87" s="446">
        <f>($E$6*'ESS Jul 2020'!AT71/100)*4</f>
        <v>208.27799999999999</v>
      </c>
      <c r="R87" s="448" t="str">
        <f t="shared" si="57"/>
        <v>Pay-on-time off bill</v>
      </c>
      <c r="S87" s="448" t="str">
        <f t="shared" si="58"/>
        <v>Inclusive</v>
      </c>
      <c r="T87" s="475">
        <f t="shared" si="51"/>
        <v>1562.880009090909</v>
      </c>
      <c r="U87" s="446">
        <f t="shared" si="52"/>
        <v>1469.1072085454546</v>
      </c>
      <c r="V87" s="446">
        <f t="shared" si="53"/>
        <v>1354.602009090909</v>
      </c>
      <c r="W87" s="446">
        <f t="shared" si="54"/>
        <v>1260.8292085454545</v>
      </c>
      <c r="X87" s="454">
        <f t="shared" si="55"/>
        <v>1490.0622100000001</v>
      </c>
      <c r="Y87" s="454">
        <f t="shared" si="55"/>
        <v>1386.9121294000001</v>
      </c>
      <c r="Z87" s="325">
        <f>'ESS Jul 2020'!BL71</f>
        <v>0</v>
      </c>
      <c r="AA87" s="326" t="str">
        <f>'ESS Jul 2020'!BM71</f>
        <v>n</v>
      </c>
    </row>
    <row r="88" spans="1:27" x14ac:dyDescent="0.3">
      <c r="A88" s="319" t="str">
        <f>'ESS Jul 2020'!K72</f>
        <v>Red Energy</v>
      </c>
      <c r="B88" s="320" t="str">
        <f>'ESS Jul 2020'!L72</f>
        <v>Living Energy Saver</v>
      </c>
      <c r="C88" s="321">
        <f>IF('ESS Jul 2020'!BP72=0,91*'ESS Jul 2020'!M72/100,(91*'ESS Jul 2020'!M72/100)+'ESS Jul 2020'!BP72/4)</f>
        <v>119.24309090909088</v>
      </c>
      <c r="D88" s="321">
        <f>IF('ESS Jul 2020'!O72="",$G$6*'ESS Jul 2020'!N72/100,IF($G$6&gt;='ESS Jul 2020'!P72,('ESS Jul 2020'!P72*'ESS Jul 2020'!N72/100),($G$6*'ESS Jul 2020'!N72/100)))</f>
        <v>68.76576</v>
      </c>
      <c r="E88" s="321">
        <f>IF(AND('ESS Jul 2020'!P72&gt;0,'ESS Jul 2020'!R72&gt;0),IF($G$6&lt;'ESS Jul 2020'!P72,0,IF($G$6&lt;=('ESS Jul 2020'!R72+'ESS Jul 2020'!P72),(($G$6-'ESS Jul 2020'!P72)*'ESS Jul 2020'!Q72/100),(('ESS Jul 2020'!R72)*'ESS Jul 2020'!Q72/100))),0)</f>
        <v>0</v>
      </c>
      <c r="F88" s="321">
        <f>IF('ESS Jul 2020'!T72&gt;0,IF(($G$6&lt;'ESS Jul 2020'!T72),(0),($G$6-'ESS Jul 2020'!T72)*'ESS Jul 2020'!U72/100),IF(AND('ESS Jul 2020'!R72&gt;0,'ESS Jul 2020'!T72=""),IF(($G$6&lt;'ESS Jul 2020'!R72),(0),($G$6-'ESS Jul 2020'!R72)*'ESS Jul 2020'!S72/100),IF(AND('ESS Jul 2020'!P72&gt;0,'ESS Jul 2020'!R72=""),IF(($G$6&lt;'ESS Jul 2020'!P72),(0),($G$6-'ESS Jul 2020'!P72)*'ESS Jul 2020'!Q72/100),0)))</f>
        <v>0</v>
      </c>
      <c r="G88" s="321">
        <f>$I$6*'ESS Jul 2020'!AH72/100</f>
        <v>161.16974999999996</v>
      </c>
      <c r="H88" s="321">
        <f>$H$6*'ESS Jul 2020'!W72/100</f>
        <v>54.146524090909082</v>
      </c>
      <c r="I88" s="321">
        <f t="shared" si="48"/>
        <v>403.32512499999996</v>
      </c>
      <c r="J88" s="446">
        <f t="shared" si="49"/>
        <v>1136.3281363636363</v>
      </c>
      <c r="K88" s="446">
        <f t="shared" si="50"/>
        <v>1613.3004999999998</v>
      </c>
      <c r="L88" s="447">
        <f t="shared" si="56"/>
        <v>1774.6305499999999</v>
      </c>
      <c r="M88" s="446">
        <f>'ESS Jul 2020'!AZ72</f>
        <v>0</v>
      </c>
      <c r="N88" s="446">
        <f>'ESS Jul 2020'!BA72</f>
        <v>0</v>
      </c>
      <c r="O88" s="446">
        <f>'ESS Jul 2020'!BB72</f>
        <v>0</v>
      </c>
      <c r="P88" s="446">
        <f>'ESS Jul 2020'!BC72</f>
        <v>0</v>
      </c>
      <c r="Q88" s="446">
        <f>($E$6*'ESS Jul 2020'!AT72/100)*4</f>
        <v>303.49079999999998</v>
      </c>
      <c r="R88" s="448" t="str">
        <f t="shared" si="57"/>
        <v>No discount</v>
      </c>
      <c r="S88" s="448" t="str">
        <f t="shared" si="58"/>
        <v>Inclusive</v>
      </c>
      <c r="T88" s="475">
        <f t="shared" si="51"/>
        <v>1613.3004999999998</v>
      </c>
      <c r="U88" s="446">
        <f t="shared" si="52"/>
        <v>1613.3004999999998</v>
      </c>
      <c r="V88" s="446">
        <f t="shared" si="53"/>
        <v>1309.8096999999998</v>
      </c>
      <c r="W88" s="446">
        <f t="shared" si="54"/>
        <v>1309.8096999999998</v>
      </c>
      <c r="X88" s="454">
        <f t="shared" si="55"/>
        <v>1440.7906699999999</v>
      </c>
      <c r="Y88" s="454">
        <f t="shared" si="55"/>
        <v>1440.7906699999999</v>
      </c>
      <c r="Z88" s="325">
        <f>'ESS Jul 2020'!BL72</f>
        <v>0</v>
      </c>
      <c r="AA88" s="326" t="str">
        <f>'ESS Jul 2020'!BM72</f>
        <v>n</v>
      </c>
    </row>
    <row r="89" spans="1:27" x14ac:dyDescent="0.3">
      <c r="A89" s="319" t="str">
        <f>'ESS Jul 2020'!K73</f>
        <v>Simply Energy</v>
      </c>
      <c r="B89" s="320" t="str">
        <f>'ESS Jul 2020'!L73</f>
        <v>Saver</v>
      </c>
      <c r="C89" s="321">
        <f>IF('ESS Jul 2020'!BP73=0,91*'ESS Jul 2020'!M73/100,(91*'ESS Jul 2020'!M73/100)+'ESS Jul 2020'!BP73/4)</f>
        <v>124.71963636363634</v>
      </c>
      <c r="D89" s="321">
        <f>IF('ESS Jul 2020'!O73="",$G$6*'ESS Jul 2020'!N73/100,IF($G$6&gt;='ESS Jul 2020'!P73,('ESS Jul 2020'!P73*'ESS Jul 2020'!N73/100),($G$6*'ESS Jul 2020'!N73/100)))</f>
        <v>86.152557272727265</v>
      </c>
      <c r="E89" s="321">
        <f>IF(AND('ESS Jul 2020'!P73&gt;0,'ESS Jul 2020'!R73&gt;0),IF($G$6&lt;'ESS Jul 2020'!P73,0,IF($G$6&lt;=('ESS Jul 2020'!R73+'ESS Jul 2020'!P73),(($G$6-'ESS Jul 2020'!P73)*'ESS Jul 2020'!Q73/100),(('ESS Jul 2020'!R73)*'ESS Jul 2020'!Q73/100))),0)</f>
        <v>0</v>
      </c>
      <c r="F89" s="321">
        <f>IF('ESS Jul 2020'!T73&gt;0,IF(($G$6&lt;'ESS Jul 2020'!T73),(0),($G$6-'ESS Jul 2020'!T73)*'ESS Jul 2020'!U73/100),IF(AND('ESS Jul 2020'!R73&gt;0,'ESS Jul 2020'!T73=""),IF(($G$6&lt;'ESS Jul 2020'!R73),(0),($G$6-'ESS Jul 2020'!R73)*'ESS Jul 2020'!S73/100),IF(AND('ESS Jul 2020'!P73&gt;0,'ESS Jul 2020'!R73=""),IF(($G$6&lt;'ESS Jul 2020'!P73),(0),($G$6-'ESS Jul 2020'!P73)*'ESS Jul 2020'!Q73/100),0)))</f>
        <v>0</v>
      </c>
      <c r="G89" s="321">
        <f>$I$6*'ESS Jul 2020'!AH73/100</f>
        <v>206.64458181818179</v>
      </c>
      <c r="H89" s="321">
        <f>$H$6*'ESS Jul 2020'!W73/100</f>
        <v>71.631</v>
      </c>
      <c r="I89" s="321">
        <f t="shared" si="48"/>
        <v>489.14777545454535</v>
      </c>
      <c r="J89" s="446">
        <f t="shared" si="49"/>
        <v>1457.7125563636359</v>
      </c>
      <c r="K89" s="446">
        <f t="shared" si="50"/>
        <v>1956.5911018181814</v>
      </c>
      <c r="L89" s="447">
        <f t="shared" si="56"/>
        <v>2152.2502119999999</v>
      </c>
      <c r="M89" s="446">
        <f>'ESS Jul 2020'!AZ73</f>
        <v>0</v>
      </c>
      <c r="N89" s="446">
        <f>'ESS Jul 2020'!BA73</f>
        <v>20</v>
      </c>
      <c r="O89" s="446">
        <f>'ESS Jul 2020'!BB73</f>
        <v>0</v>
      </c>
      <c r="P89" s="446">
        <f>'ESS Jul 2020'!BC73</f>
        <v>0</v>
      </c>
      <c r="Q89" s="446">
        <f>($E$6*'ESS Jul 2020'!AT73/100)*4</f>
        <v>238.03200000000001</v>
      </c>
      <c r="R89" s="448" t="str">
        <f t="shared" si="57"/>
        <v>Guaranteed off usage</v>
      </c>
      <c r="S89" s="448" t="str">
        <f t="shared" si="58"/>
        <v>Exclusive</v>
      </c>
      <c r="T89" s="475">
        <f t="shared" si="51"/>
        <v>1665.0485905454543</v>
      </c>
      <c r="U89" s="446">
        <f t="shared" si="52"/>
        <v>1665.0485905454543</v>
      </c>
      <c r="V89" s="446">
        <f t="shared" si="53"/>
        <v>1427.0165905454544</v>
      </c>
      <c r="W89" s="446">
        <f t="shared" si="54"/>
        <v>1427.0165905454544</v>
      </c>
      <c r="X89" s="454">
        <f t="shared" si="55"/>
        <v>1569.7182496</v>
      </c>
      <c r="Y89" s="454">
        <f t="shared" si="55"/>
        <v>1569.7182496</v>
      </c>
      <c r="Z89" s="325">
        <f>'ESS Jul 2020'!BL73</f>
        <v>0</v>
      </c>
      <c r="AA89" s="326" t="str">
        <f>'ESS Jul 2020'!BM73</f>
        <v>n</v>
      </c>
    </row>
    <row r="90" spans="1:27" x14ac:dyDescent="0.3">
      <c r="A90" s="319" t="str">
        <f>'ESS Jul 2020'!K74</f>
        <v>1st Energy</v>
      </c>
      <c r="B90" s="320" t="str">
        <f>'ESS Jul 2020'!L74</f>
        <v>1st Saver</v>
      </c>
      <c r="C90" s="321">
        <f>IF('ESS Jul 2020'!BP74=0,91*'ESS Jul 2020'!M74/100,(91*'ESS Jul 2020'!M74/100)+'ESS Jul 2020'!BP74/4)</f>
        <v>149.24</v>
      </c>
      <c r="D90" s="321">
        <f>IF('ESS Jul 2020'!O74="",$G$6*'ESS Jul 2020'!N74/100,IF($G$6&gt;='ESS Jul 2020'!P74,('ESS Jul 2020'!P74*'ESS Jul 2020'!N74/100),($G$6*'ESS Jul 2020'!N74/100)))</f>
        <v>72.238778181818176</v>
      </c>
      <c r="E90" s="321">
        <f>IF(AND('ESS Jul 2020'!P74&gt;0,'ESS Jul 2020'!R74&gt;0),IF($G$6&lt;'ESS Jul 2020'!P74,0,IF($G$6&lt;=('ESS Jul 2020'!R74+'ESS Jul 2020'!P74),(($G$6-'ESS Jul 2020'!P74)*'ESS Jul 2020'!Q74/100),(('ESS Jul 2020'!R74)*'ESS Jul 2020'!Q74/100))),0)</f>
        <v>0</v>
      </c>
      <c r="F90" s="321">
        <f>IF('ESS Jul 2020'!T74&gt;0,IF(($G$6&lt;'ESS Jul 2020'!T74),(0),($G$6-'ESS Jul 2020'!T74)*'ESS Jul 2020'!U74/100),IF(AND('ESS Jul 2020'!R74&gt;0,'ESS Jul 2020'!T74=""),IF(($G$6&lt;'ESS Jul 2020'!R74),(0),($G$6-'ESS Jul 2020'!R74)*'ESS Jul 2020'!S74/100),IF(AND('ESS Jul 2020'!P74&gt;0,'ESS Jul 2020'!R74=""),IF(($G$6&lt;'ESS Jul 2020'!P74),(0),($G$6-'ESS Jul 2020'!P74)*'ESS Jul 2020'!Q74/100),0)))</f>
        <v>0</v>
      </c>
      <c r="G90" s="321">
        <f>$I$6*'ESS Jul 2020'!AH74/100</f>
        <v>160.95268636363633</v>
      </c>
      <c r="H90" s="321">
        <f>$H$6*'ESS Jul 2020'!W74/100</f>
        <v>66.909865909090897</v>
      </c>
      <c r="I90" s="321">
        <f t="shared" si="48"/>
        <v>449.34133045454547</v>
      </c>
      <c r="J90" s="446">
        <f t="shared" si="49"/>
        <v>1200.4053218181818</v>
      </c>
      <c r="K90" s="446">
        <f t="shared" si="50"/>
        <v>1797.3653218181819</v>
      </c>
      <c r="L90" s="447">
        <f t="shared" si="56"/>
        <v>1977.1018540000002</v>
      </c>
      <c r="M90" s="446">
        <f>'ESS Jul 2020'!AZ74</f>
        <v>13</v>
      </c>
      <c r="N90" s="446">
        <f>'ESS Jul 2020'!BA74</f>
        <v>0</v>
      </c>
      <c r="O90" s="446">
        <f>'ESS Jul 2020'!BB74</f>
        <v>0</v>
      </c>
      <c r="P90" s="446">
        <f>'ESS Jul 2020'!BC74</f>
        <v>0</v>
      </c>
      <c r="Q90" s="446">
        <f>($E$6*'ESS Jul 2020'!AT74/100)*4</f>
        <v>178.524</v>
      </c>
      <c r="R90" s="448" t="str">
        <f t="shared" si="57"/>
        <v>Guaranteed off bill</v>
      </c>
      <c r="S90" s="448" t="str">
        <f t="shared" si="58"/>
        <v>Exclusive</v>
      </c>
      <c r="T90" s="475">
        <f t="shared" si="51"/>
        <v>1563.7078299818181</v>
      </c>
      <c r="U90" s="446">
        <f t="shared" si="52"/>
        <v>1563.7078299818181</v>
      </c>
      <c r="V90" s="446">
        <f t="shared" si="53"/>
        <v>1385.1838299818182</v>
      </c>
      <c r="W90" s="446">
        <f t="shared" si="54"/>
        <v>1385.1838299818182</v>
      </c>
      <c r="X90" s="454">
        <f t="shared" si="55"/>
        <v>1523.7022129800002</v>
      </c>
      <c r="Y90" s="454">
        <f t="shared" si="55"/>
        <v>1523.7022129800002</v>
      </c>
      <c r="Z90" s="325">
        <f>'ESS Jul 2020'!BL74</f>
        <v>0</v>
      </c>
      <c r="AA90" s="326" t="str">
        <f>'ESS Jul 2020'!BM74</f>
        <v>n</v>
      </c>
    </row>
    <row r="91" spans="1:27" x14ac:dyDescent="0.3">
      <c r="A91" s="319" t="str">
        <f>'ESS Jul 2020'!K75</f>
        <v>Amaysim</v>
      </c>
      <c r="B91" s="320" t="str">
        <f>'ESS Jul 2020'!L75</f>
        <v>Post-paid Solar</v>
      </c>
      <c r="C91" s="321">
        <f>IF('ESS Jul 2020'!BP75=0,91*'ESS Jul 2020'!M75/100,(91*'ESS Jul 2020'!M75/100)+'ESS Jul 2020'!BP75/4)</f>
        <v>124.66999999999999</v>
      </c>
      <c r="D91" s="321">
        <f>IF('ESS Jul 2020'!O75="",$G$6*'ESS Jul 2020'!N75/100,IF($G$6&gt;='ESS Jul 2020'!P75,('ESS Jul 2020'!P75*'ESS Jul 2020'!N75/100),($G$6*'ESS Jul 2020'!N75/100)))</f>
        <v>83.569500000000005</v>
      </c>
      <c r="E91" s="321">
        <f>IF(AND('ESS Jul 2020'!P75&gt;0,'ESS Jul 2020'!R75&gt;0),IF($G$6&lt;'ESS Jul 2020'!P75,0,IF($G$6&lt;=('ESS Jul 2020'!R75+'ESS Jul 2020'!P75),(($G$6-'ESS Jul 2020'!P75)*'ESS Jul 2020'!Q75/100),(('ESS Jul 2020'!R75)*'ESS Jul 2020'!Q75/100))),0)</f>
        <v>0</v>
      </c>
      <c r="F91" s="321">
        <f>IF('ESS Jul 2020'!T75&gt;0,IF(($G$6&lt;'ESS Jul 2020'!T75),(0),($G$6-'ESS Jul 2020'!T75)*'ESS Jul 2020'!U75/100),IF(AND('ESS Jul 2020'!R75&gt;0,'ESS Jul 2020'!T75=""),IF(($G$6&lt;'ESS Jul 2020'!R75),(0),($G$6-'ESS Jul 2020'!R75)*'ESS Jul 2020'!S75/100),IF(AND('ESS Jul 2020'!P75&gt;0,'ESS Jul 2020'!R75=""),IF(($G$6&lt;'ESS Jul 2020'!P75),(0),($G$6-'ESS Jul 2020'!P75)*'ESS Jul 2020'!Q75/100),0)))</f>
        <v>0</v>
      </c>
      <c r="G91" s="321">
        <f>$I$6*'ESS Jul 2020'!AH75/100</f>
        <v>185.04675</v>
      </c>
      <c r="H91" s="321">
        <f>$H$6*'ESS Jul 2020'!W75/100</f>
        <v>82.212852272727275</v>
      </c>
      <c r="I91" s="321">
        <f t="shared" si="48"/>
        <v>475.49910227272727</v>
      </c>
      <c r="J91" s="446">
        <f t="shared" si="49"/>
        <v>1403.316409090909</v>
      </c>
      <c r="K91" s="446">
        <f t="shared" si="50"/>
        <v>1901.9964090909091</v>
      </c>
      <c r="L91" s="447">
        <f t="shared" si="56"/>
        <v>2092.19605</v>
      </c>
      <c r="M91" s="446">
        <f>'ESS Jul 2020'!AZ75</f>
        <v>0</v>
      </c>
      <c r="N91" s="446">
        <f>'ESS Jul 2020'!BA75</f>
        <v>0</v>
      </c>
      <c r="O91" s="446">
        <f>'ESS Jul 2020'!BB75</f>
        <v>0</v>
      </c>
      <c r="P91" s="446">
        <f>'ESS Jul 2020'!BC75</f>
        <v>0</v>
      </c>
      <c r="Q91" s="446">
        <f>($E$6*'ESS Jul 2020'!AT75/100)*4</f>
        <v>476.06400000000002</v>
      </c>
      <c r="R91" s="448" t="str">
        <f t="shared" si="57"/>
        <v>No discount</v>
      </c>
      <c r="S91" s="448" t="str">
        <f t="shared" si="58"/>
        <v>Exclusive</v>
      </c>
      <c r="T91" s="475">
        <f t="shared" si="51"/>
        <v>1901.9964090909091</v>
      </c>
      <c r="U91" s="446">
        <f t="shared" si="52"/>
        <v>1901.9964090909091</v>
      </c>
      <c r="V91" s="446">
        <f t="shared" si="53"/>
        <v>1425.932409090909</v>
      </c>
      <c r="W91" s="446">
        <f t="shared" si="54"/>
        <v>1425.932409090909</v>
      </c>
      <c r="X91" s="454">
        <f t="shared" si="55"/>
        <v>1568.52565</v>
      </c>
      <c r="Y91" s="454">
        <f t="shared" si="55"/>
        <v>1568.52565</v>
      </c>
      <c r="Z91" s="325">
        <f>'ESS Jul 2020'!BL75</f>
        <v>0</v>
      </c>
      <c r="AA91" s="326" t="str">
        <f>'ESS Jul 2020'!BM75</f>
        <v>n</v>
      </c>
    </row>
    <row r="92" spans="1:27" x14ac:dyDescent="0.3">
      <c r="A92" s="319" t="str">
        <f>'ESS Jul 2020'!K76</f>
        <v>DC Power Co</v>
      </c>
      <c r="B92" s="320" t="str">
        <f>'ESS Jul 2020'!L76</f>
        <v>Market offer</v>
      </c>
      <c r="C92" s="321">
        <f>IF('ESS Jul 2020'!BP76=0,91*'ESS Jul 2020'!M76/100,(91*'ESS Jul 2020'!M76/100)+'ESS Jul 2020'!BP76/4)</f>
        <v>139.50609090909091</v>
      </c>
      <c r="D92" s="321">
        <f>IF('ESS Jul 2020'!O76="",$G$6*'ESS Jul 2020'!N76/100,IF($G$6&gt;='ESS Jul 2020'!P76,('ESS Jul 2020'!P76*'ESS Jul 2020'!N76/100),($G$6*'ESS Jul 2020'!N76/100)))</f>
        <v>76.862233636363641</v>
      </c>
      <c r="E92" s="321">
        <f>IF(AND('ESS Jul 2020'!P76&gt;0,'ESS Jul 2020'!R76&gt;0),IF($G$6&lt;'ESS Jul 2020'!P76,0,IF($G$6&lt;=('ESS Jul 2020'!R76+'ESS Jul 2020'!P76),(($G$6-'ESS Jul 2020'!P76)*'ESS Jul 2020'!Q76/100),(('ESS Jul 2020'!R76)*'ESS Jul 2020'!Q76/100))),0)</f>
        <v>0</v>
      </c>
      <c r="F92" s="321">
        <f>IF('ESS Jul 2020'!T76&gt;0,IF(($G$6&lt;'ESS Jul 2020'!T76),(0),($G$6-'ESS Jul 2020'!T76)*'ESS Jul 2020'!U76/100),IF(AND('ESS Jul 2020'!R76&gt;0,'ESS Jul 2020'!T76=""),IF(($G$6&lt;'ESS Jul 2020'!R76),(0),($G$6-'ESS Jul 2020'!R76)*'ESS Jul 2020'!S76/100),IF(AND('ESS Jul 2020'!P76&gt;0,'ESS Jul 2020'!R76=""),IF(($G$6&lt;'ESS Jul 2020'!P76),(0),($G$6-'ESS Jul 2020'!P76)*'ESS Jul 2020'!Q76/100),0)))</f>
        <v>0</v>
      </c>
      <c r="G92" s="321">
        <f>$I$6*'ESS Jul 2020'!AH76/100</f>
        <v>183.96143181818178</v>
      </c>
      <c r="H92" s="321">
        <f>$H$6*'ESS Jul 2020'!W76/100</f>
        <v>83.18963863636364</v>
      </c>
      <c r="I92" s="321">
        <f t="shared" si="48"/>
        <v>483.51939499999992</v>
      </c>
      <c r="J92" s="446">
        <f t="shared" si="49"/>
        <v>1376.053216363636</v>
      </c>
      <c r="K92" s="446">
        <f t="shared" si="50"/>
        <v>1934.0775799999997</v>
      </c>
      <c r="L92" s="447">
        <f t="shared" si="56"/>
        <v>2127.485338</v>
      </c>
      <c r="M92" s="446">
        <f>'ESS Jul 2020'!AZ76</f>
        <v>0</v>
      </c>
      <c r="N92" s="446">
        <f>'ESS Jul 2020'!BA76</f>
        <v>0</v>
      </c>
      <c r="O92" s="446">
        <f>'ESS Jul 2020'!BB76</f>
        <v>0</v>
      </c>
      <c r="P92" s="446">
        <f>'ESS Jul 2020'!BC76</f>
        <v>0</v>
      </c>
      <c r="Q92" s="446">
        <f>($E$6*'ESS Jul 2020'!AT76/100)*4</f>
        <v>446.31</v>
      </c>
      <c r="R92" s="448" t="str">
        <f t="shared" si="57"/>
        <v>No discount</v>
      </c>
      <c r="S92" s="448" t="str">
        <f t="shared" si="58"/>
        <v>Exclusive</v>
      </c>
      <c r="T92" s="475">
        <f t="shared" si="51"/>
        <v>1934.0775799999997</v>
      </c>
      <c r="U92" s="446">
        <f t="shared" si="52"/>
        <v>1934.0775799999997</v>
      </c>
      <c r="V92" s="446">
        <f t="shared" si="53"/>
        <v>1487.7675799999997</v>
      </c>
      <c r="W92" s="446">
        <f t="shared" si="54"/>
        <v>1487.7675799999997</v>
      </c>
      <c r="X92" s="454">
        <f t="shared" si="55"/>
        <v>1636.5443379999999</v>
      </c>
      <c r="Y92" s="454">
        <f t="shared" si="55"/>
        <v>1636.5443379999999</v>
      </c>
      <c r="Z92" s="325">
        <f>'ESS Jul 2020'!BL76</f>
        <v>0</v>
      </c>
      <c r="AA92" s="326" t="str">
        <f>'ESS Jul 2020'!BM76</f>
        <v>n</v>
      </c>
    </row>
    <row r="93" spans="1:27" x14ac:dyDescent="0.3">
      <c r="A93" s="319" t="str">
        <f>'ESS Jul 2020'!K77</f>
        <v>Discover Energy</v>
      </c>
      <c r="B93" s="320" t="str">
        <f>'ESS Jul 2020'!L77</f>
        <v>Solar Boost</v>
      </c>
      <c r="C93" s="321">
        <f>IF('ESS Jul 2020'!BP77=0,91*'ESS Jul 2020'!M77/100,(91*'ESS Jul 2020'!M77/100)+'ESS Jul 2020'!BP77/4)</f>
        <v>127.4</v>
      </c>
      <c r="D93" s="321">
        <f>IF('ESS Jul 2020'!O77="",$G$6*'ESS Jul 2020'!N77/100,IF($G$6&gt;='ESS Jul 2020'!P77,('ESS Jul 2020'!P77*'ESS Jul 2020'!N77/100),($G$6*'ESS Jul 2020'!N77/100)))</f>
        <v>74.018699999999995</v>
      </c>
      <c r="E93" s="321">
        <f>IF(AND('ESS Jul 2020'!P77&gt;0,'ESS Jul 2020'!R77&gt;0),IF($G$6&lt;'ESS Jul 2020'!P77,0,IF($G$6&lt;=('ESS Jul 2020'!R77+'ESS Jul 2020'!P77),(($G$6-'ESS Jul 2020'!P77)*'ESS Jul 2020'!Q77/100),(('ESS Jul 2020'!R77)*'ESS Jul 2020'!Q77/100))),0)</f>
        <v>0</v>
      </c>
      <c r="F93" s="321">
        <f>IF('ESS Jul 2020'!T77&gt;0,IF(($G$6&lt;'ESS Jul 2020'!T77),(0),($G$6-'ESS Jul 2020'!T77)*'ESS Jul 2020'!U77/100),IF(AND('ESS Jul 2020'!R77&gt;0,'ESS Jul 2020'!T77=""),IF(($G$6&lt;'ESS Jul 2020'!R77),(0),($G$6-'ESS Jul 2020'!R77)*'ESS Jul 2020'!S77/100),IF(AND('ESS Jul 2020'!P77&gt;0,'ESS Jul 2020'!R77=""),IF(($G$6&lt;'ESS Jul 2020'!P77),(0),($G$6-'ESS Jul 2020'!P77)*'ESS Jul 2020'!Q77/100),0)))</f>
        <v>0</v>
      </c>
      <c r="G93" s="321">
        <f>$I$6*'ESS Jul 2020'!AH77/100</f>
        <v>181.79079545454545</v>
      </c>
      <c r="H93" s="321">
        <f>$H$6*'ESS Jul 2020'!W77/100</f>
        <v>69.482069999999979</v>
      </c>
      <c r="I93" s="321">
        <f t="shared" si="48"/>
        <v>452.69156545454541</v>
      </c>
      <c r="J93" s="446">
        <f t="shared" si="49"/>
        <v>1301.1662618181817</v>
      </c>
      <c r="K93" s="446">
        <f t="shared" si="50"/>
        <v>1810.7662618181816</v>
      </c>
      <c r="L93" s="447">
        <f t="shared" si="56"/>
        <v>1991.8428879999999</v>
      </c>
      <c r="M93" s="446">
        <f>'ESS Jul 2020'!AZ77</f>
        <v>0</v>
      </c>
      <c r="N93" s="446">
        <f>'ESS Jul 2020'!BA77</f>
        <v>0</v>
      </c>
      <c r="O93" s="446">
        <f>'ESS Jul 2020'!BB77</f>
        <v>0</v>
      </c>
      <c r="P93" s="446">
        <f>'ESS Jul 2020'!BC77</f>
        <v>0</v>
      </c>
      <c r="Q93" s="446">
        <f>($E$6*'ESS Jul 2020'!AT77/100)*4</f>
        <v>342.17099999999999</v>
      </c>
      <c r="R93" s="448" t="str">
        <f t="shared" si="57"/>
        <v>No discount</v>
      </c>
      <c r="S93" s="448" t="str">
        <f t="shared" si="58"/>
        <v>Exclusive</v>
      </c>
      <c r="T93" s="475">
        <f t="shared" si="51"/>
        <v>1810.7662618181816</v>
      </c>
      <c r="U93" s="446">
        <f t="shared" si="52"/>
        <v>1810.7662618181816</v>
      </c>
      <c r="V93" s="446">
        <f t="shared" si="53"/>
        <v>1468.5952618181816</v>
      </c>
      <c r="W93" s="446">
        <f t="shared" si="54"/>
        <v>1468.5952618181816</v>
      </c>
      <c r="X93" s="454">
        <f t="shared" si="55"/>
        <v>1615.4547879999998</v>
      </c>
      <c r="Y93" s="454">
        <f t="shared" si="55"/>
        <v>1615.4547879999998</v>
      </c>
      <c r="Z93" s="325">
        <f>'ESS Jul 2020'!BL77</f>
        <v>0</v>
      </c>
      <c r="AA93" s="326" t="str">
        <f>'ESS Jul 2020'!BM77</f>
        <v>n</v>
      </c>
    </row>
    <row r="94" spans="1:27" x14ac:dyDescent="0.3">
      <c r="A94" s="319" t="str">
        <f>'ESS Jul 2020'!K78</f>
        <v>Enova Energy</v>
      </c>
      <c r="B94" s="320" t="str">
        <f>'ESS Jul 2020'!L78</f>
        <v>Solar Premium</v>
      </c>
      <c r="C94" s="321">
        <f>IF('ESS Jul 2020'!BP78=0,91*'ESS Jul 2020'!M78/100,(91*'ESS Jul 2020'!M78/100)+'ESS Jul 2020'!BP78/4)</f>
        <v>138.32</v>
      </c>
      <c r="D94" s="321">
        <f>IF('ESS Jul 2020'!O78="",$G$6*'ESS Jul 2020'!N78/100,IF($G$6&gt;='ESS Jul 2020'!P78,('ESS Jul 2020'!P78*'ESS Jul 2020'!N78/100),($G$6*'ESS Jul 2020'!N78/100)))</f>
        <v>80.943029999999993</v>
      </c>
      <c r="E94" s="321">
        <f>IF(AND('ESS Jul 2020'!P78&gt;0,'ESS Jul 2020'!R78&gt;0),IF($G$6&lt;'ESS Jul 2020'!P78,0,IF($G$6&lt;=('ESS Jul 2020'!R78+'ESS Jul 2020'!P78),(($G$6-'ESS Jul 2020'!P78)*'ESS Jul 2020'!Q78/100),(('ESS Jul 2020'!R78)*'ESS Jul 2020'!Q78/100))),0)</f>
        <v>0</v>
      </c>
      <c r="F94" s="321">
        <f>IF('ESS Jul 2020'!T78&gt;0,IF(($G$6&lt;'ESS Jul 2020'!T78),(0),($G$6-'ESS Jul 2020'!T78)*'ESS Jul 2020'!U78/100),IF(AND('ESS Jul 2020'!R78&gt;0,'ESS Jul 2020'!T78=""),IF(($G$6&lt;'ESS Jul 2020'!R78),(0),($G$6-'ESS Jul 2020'!R78)*'ESS Jul 2020'!S78/100),IF(AND('ESS Jul 2020'!P78&gt;0,'ESS Jul 2020'!R78=""),IF(($G$6&lt;'ESS Jul 2020'!P78),(0),($G$6-'ESS Jul 2020'!P78)*'ESS Jul 2020'!Q78/100),0)))</f>
        <v>0</v>
      </c>
      <c r="G94" s="321">
        <f>$I$6*'ESS Jul 2020'!AH78/100</f>
        <v>148.63432499999996</v>
      </c>
      <c r="H94" s="321">
        <f>$H$6*'ESS Jul 2020'!W78/100</f>
        <v>62.677124999999997</v>
      </c>
      <c r="I94" s="321">
        <f t="shared" si="48"/>
        <v>430.57447999999994</v>
      </c>
      <c r="J94" s="446">
        <f t="shared" si="49"/>
        <v>1169.0179199999998</v>
      </c>
      <c r="K94" s="446">
        <f t="shared" si="50"/>
        <v>1722.2979199999997</v>
      </c>
      <c r="L94" s="447">
        <f t="shared" si="56"/>
        <v>1894.5277119999998</v>
      </c>
      <c r="M94" s="446">
        <f>'ESS Jul 2020'!AZ78</f>
        <v>0</v>
      </c>
      <c r="N94" s="446">
        <f>'ESS Jul 2020'!BA78</f>
        <v>0</v>
      </c>
      <c r="O94" s="446">
        <f>'ESS Jul 2020'!BB78</f>
        <v>0</v>
      </c>
      <c r="P94" s="446">
        <f>'ESS Jul 2020'!BC78</f>
        <v>0</v>
      </c>
      <c r="Q94" s="446">
        <f>($E$6*'ESS Jul 2020'!AT78/100)*4</f>
        <v>476.06400000000002</v>
      </c>
      <c r="R94" s="448" t="str">
        <f t="shared" si="57"/>
        <v>No discount</v>
      </c>
      <c r="S94" s="448" t="str">
        <f t="shared" si="58"/>
        <v>Exclusive</v>
      </c>
      <c r="T94" s="475">
        <f t="shared" si="51"/>
        <v>1722.2979199999997</v>
      </c>
      <c r="U94" s="446">
        <f t="shared" si="52"/>
        <v>1722.2979199999997</v>
      </c>
      <c r="V94" s="446">
        <f t="shared" si="53"/>
        <v>1246.2339199999997</v>
      </c>
      <c r="W94" s="446">
        <f t="shared" si="54"/>
        <v>1246.2339199999997</v>
      </c>
      <c r="X94" s="454">
        <f t="shared" si="55"/>
        <v>1370.8573119999996</v>
      </c>
      <c r="Y94" s="454">
        <f t="shared" si="55"/>
        <v>1370.8573119999996</v>
      </c>
      <c r="Z94" s="325">
        <f>'ESS Jul 2020'!BL78</f>
        <v>0</v>
      </c>
      <c r="AA94" s="326" t="str">
        <f>'ESS Jul 2020'!BM78</f>
        <v>n</v>
      </c>
    </row>
    <row r="95" spans="1:27" x14ac:dyDescent="0.3">
      <c r="A95" s="319" t="str">
        <f>'ESS Jul 2020'!K79</f>
        <v>Future X Power</v>
      </c>
      <c r="B95" s="320" t="str">
        <f>'ESS Jul 2020'!L79</f>
        <v>Flexi Saver</v>
      </c>
      <c r="C95" s="321">
        <f>IF('ESS Jul 2020'!BP79=0,91*'ESS Jul 2020'!M79/100,(91*'ESS Jul 2020'!M79/100)+'ESS Jul 2020'!BP79/4)</f>
        <v>107.24763636363633</v>
      </c>
      <c r="D95" s="321">
        <f>IF('ESS Jul 2020'!O79="",$G$6*'ESS Jul 2020'!N79/100,IF($G$6&gt;='ESS Jul 2020'!P79,('ESS Jul 2020'!P79*'ESS Jul 2020'!N79/100),($G$6*'ESS Jul 2020'!N79/100)))</f>
        <v>73.88846181818181</v>
      </c>
      <c r="E95" s="321">
        <f>IF(AND('ESS Jul 2020'!P79&gt;0,'ESS Jul 2020'!R79&gt;0),IF($G$6&lt;'ESS Jul 2020'!P79,0,IF($G$6&lt;=('ESS Jul 2020'!R79+'ESS Jul 2020'!P79),(($G$6-'ESS Jul 2020'!P79)*'ESS Jul 2020'!Q79/100),(('ESS Jul 2020'!R79)*'ESS Jul 2020'!Q79/100))),0)</f>
        <v>0</v>
      </c>
      <c r="F95" s="321">
        <f>IF('ESS Jul 2020'!T79&gt;0,IF(($G$6&lt;'ESS Jul 2020'!T79),(0),($G$6-'ESS Jul 2020'!T79)*'ESS Jul 2020'!U79/100),IF(AND('ESS Jul 2020'!R79&gt;0,'ESS Jul 2020'!T79=""),IF(($G$6&lt;'ESS Jul 2020'!R79),(0),($G$6-'ESS Jul 2020'!R79)*'ESS Jul 2020'!S79/100),IF(AND('ESS Jul 2020'!P79&gt;0,'ESS Jul 2020'!R79=""),IF(($G$6&lt;'ESS Jul 2020'!P79),(0),($G$6-'ESS Jul 2020'!P79)*'ESS Jul 2020'!Q79/100),0)))</f>
        <v>0</v>
      </c>
      <c r="G95" s="321">
        <f>$I$6*'ESS Jul 2020'!AH79/100</f>
        <v>152.97559772727271</v>
      </c>
      <c r="H95" s="321">
        <f>$H$6*'ESS Jul 2020'!W79/100</f>
        <v>73.552013181818168</v>
      </c>
      <c r="I95" s="321">
        <f t="shared" si="48"/>
        <v>407.66370909090898</v>
      </c>
      <c r="J95" s="446">
        <f t="shared" si="49"/>
        <v>1201.6642909090906</v>
      </c>
      <c r="K95" s="446">
        <f t="shared" si="50"/>
        <v>1630.6548363636359</v>
      </c>
      <c r="L95" s="447">
        <f t="shared" si="56"/>
        <v>1793.7203199999997</v>
      </c>
      <c r="M95" s="446">
        <f>'ESS Jul 2020'!AZ79</f>
        <v>0</v>
      </c>
      <c r="N95" s="446">
        <f>'ESS Jul 2020'!BA79</f>
        <v>0</v>
      </c>
      <c r="O95" s="446">
        <f>'ESS Jul 2020'!BB79</f>
        <v>0</v>
      </c>
      <c r="P95" s="446">
        <f>'ESS Jul 2020'!BC79</f>
        <v>15</v>
      </c>
      <c r="Q95" s="446">
        <f>($E$6*'ESS Jul 2020'!AT79/100)*4</f>
        <v>208.27799999999999</v>
      </c>
      <c r="R95" s="448" t="str">
        <f t="shared" si="57"/>
        <v>Pay-on-time off usage</v>
      </c>
      <c r="S95" s="448" t="str">
        <f t="shared" si="58"/>
        <v>Exclusive</v>
      </c>
      <c r="T95" s="475">
        <f t="shared" si="51"/>
        <v>1630.6548363636359</v>
      </c>
      <c r="U95" s="446">
        <f t="shared" si="52"/>
        <v>1450.4051927272724</v>
      </c>
      <c r="V95" s="446">
        <f t="shared" si="53"/>
        <v>1422.3768363636359</v>
      </c>
      <c r="W95" s="446">
        <f t="shared" si="54"/>
        <v>1242.1271927272724</v>
      </c>
      <c r="X95" s="454">
        <f t="shared" si="55"/>
        <v>1564.6145199999996</v>
      </c>
      <c r="Y95" s="454">
        <f t="shared" si="55"/>
        <v>1366.3399119999997</v>
      </c>
      <c r="Z95" s="325">
        <f>'ESS Jul 2020'!BL79</f>
        <v>0</v>
      </c>
      <c r="AA95" s="326" t="str">
        <f>'ESS Jul 2020'!BM79</f>
        <v>n</v>
      </c>
    </row>
    <row r="96" spans="1:27" x14ac:dyDescent="0.3">
      <c r="A96" s="319" t="str">
        <f>'ESS Jul 2020'!K80</f>
        <v>GloBird Energy</v>
      </c>
      <c r="B96" s="383" t="str">
        <f>'ESS Jul 2020'!L80</f>
        <v>GloSave</v>
      </c>
      <c r="C96" s="384">
        <f>IF('ESS Jul 2020'!BP80=0,91*'ESS Jul 2020'!M80/100,(91*'ESS Jul 2020'!M80/100)+'ESS Jul 2020'!BP80/4)</f>
        <v>113.74999999999999</v>
      </c>
      <c r="D96" s="384">
        <f>IF('ESS Jul 2020'!O80="",$G$6*'ESS Jul 2020'!N80/100,IF($G$6&gt;='ESS Jul 2020'!P80,('ESS Jul 2020'!P80*'ESS Jul 2020'!N80/100),($G$6*'ESS Jul 2020'!N80/100)))</f>
        <v>71.631</v>
      </c>
      <c r="E96" s="384">
        <f>IF(AND('ESS Jul 2020'!P80&gt;0,'ESS Jul 2020'!R80&gt;0),IF($G$6&lt;'ESS Jul 2020'!P80,0,IF($G$6&lt;=('ESS Jul 2020'!R80+'ESS Jul 2020'!P80),(($G$6-'ESS Jul 2020'!P80)*'ESS Jul 2020'!Q80/100),(('ESS Jul 2020'!R80)*'ESS Jul 2020'!Q80/100))),0)</f>
        <v>0</v>
      </c>
      <c r="F96" s="384">
        <f>IF('ESS Jul 2020'!T80&gt;0,IF(($G$6&lt;'ESS Jul 2020'!T80),(0),($G$6-'ESS Jul 2020'!T80)*'ESS Jul 2020'!U80/100),IF(AND('ESS Jul 2020'!R80&gt;0,'ESS Jul 2020'!T80=""),IF(($G$6&lt;'ESS Jul 2020'!R80),(0),($G$6-'ESS Jul 2020'!R80)*'ESS Jul 2020'!S80/100),IF(AND('ESS Jul 2020'!P80&gt;0,'ESS Jul 2020'!R80=""),IF(($G$6&lt;'ESS Jul 2020'!P80),(0),($G$6-'ESS Jul 2020'!P80)*'ESS Jul 2020'!Q80/100),0)))</f>
        <v>0</v>
      </c>
      <c r="G96" s="384">
        <f>$I$6*'ESS Jul 2020'!AH80/100</f>
        <v>125.35424999999999</v>
      </c>
      <c r="H96" s="384">
        <f>$H$6*'ESS Jul 2020'!W80/100</f>
        <v>75.212549999999993</v>
      </c>
      <c r="I96" s="384">
        <f t="shared" si="48"/>
        <v>385.94779999999992</v>
      </c>
      <c r="J96" s="449">
        <f t="shared" si="49"/>
        <v>1088.7911999999997</v>
      </c>
      <c r="K96" s="449">
        <f t="shared" si="50"/>
        <v>1543.7911999999997</v>
      </c>
      <c r="L96" s="450">
        <f t="shared" si="56"/>
        <v>1698.1703199999997</v>
      </c>
      <c r="M96" s="449">
        <f>'ESS Jul 2020'!AZ80</f>
        <v>0</v>
      </c>
      <c r="N96" s="449">
        <f>'ESS Jul 2020'!BA80</f>
        <v>0</v>
      </c>
      <c r="O96" s="449">
        <f>'ESS Jul 2020'!BB80</f>
        <v>7</v>
      </c>
      <c r="P96" s="449">
        <f>'ESS Jul 2020'!BC80</f>
        <v>0</v>
      </c>
      <c r="Q96" s="449">
        <f>($E$6*'ESS Jul 2020'!AT80/100)*4</f>
        <v>89.262</v>
      </c>
      <c r="R96" s="448" t="str">
        <f t="shared" si="57"/>
        <v>Pay-on-time off bill</v>
      </c>
      <c r="S96" s="448" t="str">
        <f t="shared" si="58"/>
        <v>Exclusive</v>
      </c>
      <c r="T96" s="475">
        <f t="shared" si="51"/>
        <v>1543.7911999999997</v>
      </c>
      <c r="U96" s="449">
        <f t="shared" si="52"/>
        <v>1435.7258159999997</v>
      </c>
      <c r="V96" s="449">
        <f t="shared" si="53"/>
        <v>1454.5291999999997</v>
      </c>
      <c r="W96" s="449">
        <f t="shared" si="54"/>
        <v>1346.4638159999997</v>
      </c>
      <c r="X96" s="455">
        <f t="shared" si="55"/>
        <v>1599.9821199999999</v>
      </c>
      <c r="Y96" s="455">
        <f t="shared" si="55"/>
        <v>1481.1101975999998</v>
      </c>
      <c r="Z96" s="387">
        <f>'ESS Jul 2020'!BL80</f>
        <v>0</v>
      </c>
      <c r="AA96" s="326" t="str">
        <f>'ESS Jul 2020'!BM80</f>
        <v>n</v>
      </c>
    </row>
    <row r="97" spans="1:27" x14ac:dyDescent="0.3">
      <c r="A97" s="319" t="str">
        <f>'ESS Jul 2020'!K81</f>
        <v>Kogan Energy</v>
      </c>
      <c r="B97" s="383" t="str">
        <f>'ESS Jul 2020'!L81</f>
        <v>Market offer</v>
      </c>
      <c r="C97" s="384">
        <f>IF('ESS Jul 2020'!BP81=0,91*'ESS Jul 2020'!M81/100,(91*'ESS Jul 2020'!M81/100)+'ESS Jul 2020'!BP81/4)</f>
        <v>133.15781818181816</v>
      </c>
      <c r="D97" s="384">
        <f>IF('ESS Jul 2020'!O81="",$G$6*'ESS Jul 2020'!N81/100,IF($G$6&gt;='ESS Jul 2020'!P81,('ESS Jul 2020'!P81*'ESS Jul 2020'!N81/100),($G$6*'ESS Jul 2020'!N81/100)))</f>
        <v>54.808568181818181</v>
      </c>
      <c r="E97" s="384">
        <f>IF(AND('ESS Jul 2020'!P81&gt;0,'ESS Jul 2020'!R81&gt;0),IF($G$6&lt;'ESS Jul 2020'!P81,0,IF($G$6&lt;=('ESS Jul 2020'!R81+'ESS Jul 2020'!P81),(($G$6-'ESS Jul 2020'!P81)*'ESS Jul 2020'!Q81/100),(('ESS Jul 2020'!R81)*'ESS Jul 2020'!Q81/100))),0)</f>
        <v>0</v>
      </c>
      <c r="F97" s="384">
        <f>IF('ESS Jul 2020'!T81&gt;0,IF(($G$6&lt;'ESS Jul 2020'!T81),(0),($G$6-'ESS Jul 2020'!T81)*'ESS Jul 2020'!U81/100),IF(AND('ESS Jul 2020'!R81&gt;0,'ESS Jul 2020'!T81=""),IF(($G$6&lt;'ESS Jul 2020'!R81),(0),($G$6-'ESS Jul 2020'!R81)*'ESS Jul 2020'!S81/100),IF(AND('ESS Jul 2020'!P81&gt;0,'ESS Jul 2020'!R81=""),IF(($G$6&lt;'ESS Jul 2020'!P81),(0),($G$6-'ESS Jul 2020'!P81)*'ESS Jul 2020'!Q81/100),0)))</f>
        <v>0</v>
      </c>
      <c r="G97" s="384">
        <f>$I$6*'ESS Jul 2020'!AH81/100</f>
        <v>125.95117499999998</v>
      </c>
      <c r="H97" s="384">
        <f>$H$6*'ESS Jul 2020'!W81/100</f>
        <v>48.741639545454547</v>
      </c>
      <c r="I97" s="384">
        <f t="shared" ref="I97:I99" si="59">SUM(C97:H97)</f>
        <v>362.65920090909083</v>
      </c>
      <c r="J97" s="449">
        <f t="shared" ref="J97:J99" si="60">(I97-C97)*4</f>
        <v>918.00553090909068</v>
      </c>
      <c r="K97" s="449">
        <f t="shared" ref="K97:K99" si="61">I97*4</f>
        <v>1450.6368036363633</v>
      </c>
      <c r="L97" s="450">
        <f t="shared" ref="L97:L99" si="62">K97*1.1</f>
        <v>1595.7004839999997</v>
      </c>
      <c r="M97" s="449">
        <f>'ESS Jul 2020'!AZ81</f>
        <v>0</v>
      </c>
      <c r="N97" s="449">
        <f>'ESS Jul 2020'!BA81</f>
        <v>0</v>
      </c>
      <c r="O97" s="449">
        <f>'ESS Jul 2020'!BB81</f>
        <v>0</v>
      </c>
      <c r="P97" s="449">
        <f>'ESS Jul 2020'!BC81</f>
        <v>0</v>
      </c>
      <c r="Q97" s="449">
        <f>($E$6*'ESS Jul 2020'!AT81/100)*4</f>
        <v>164.53961999999999</v>
      </c>
      <c r="R97" s="448" t="str">
        <f t="shared" ref="R97:R99" si="63">IF(SUM(M97:P97)=0,"No discount",IF(M97&gt;0,"Guaranteed off bill",IF(N97&gt;0,"Guaranteed off usage",IF(O97&gt;0,"Pay-on-time off bill","Pay-on-time off usage"))))</f>
        <v>No discount</v>
      </c>
      <c r="S97" s="448" t="str">
        <f t="shared" ref="S97:S99" si="64">IF(OR(A97="Origin Energy",A97="Red Energy",A97="Powershop"),"Inclusive","Exclusive")</f>
        <v>Exclusive</v>
      </c>
      <c r="T97" s="475">
        <f t="shared" ref="T97:T99" si="65">IF(AND(R97="Guaranteed off bill",S97="Inclusive"),((K97*1.1)-((K97*1.1)*M97/100))/1.1,IF(AND(R97="Guaranteed off usage",S97="Inclusive"),((K97*1.1)-((J97*1.1)*N97/100))/1.1,IF(AND(R97="Guaranteed off bill",S97="Exclusive"),K97-(K97*M97/100),IF(AND(R97="Guaranteed off usage",S97="Exclusive"),K97-(J97*N97/100),IF(S97="Inclusive",((K97*1.1))/1.1,K97)))))</f>
        <v>1450.6368036363633</v>
      </c>
      <c r="U97" s="449">
        <f t="shared" ref="U97:U99" si="66">IF(AND(R97="Pay-on-time off bill",S97="Inclusive"),((T97*1.1)-((T97*1.1)*O97/100))/1.1,IF(AND(R97="Pay-on-time off usage",S97="Inclusive"),((T97*1.1)-((J97*1.1)*P97/100))/1.1,IF(AND(R97="Pay-on-time off bill",S97="Exclusive"),T97-(T97*O97/100),IF(AND(R97="Pay-on-time off usage",S97="Exclusive"),T97-(J97*P97/100),IF(S97="Inclusive",((T97*1.1))/1.1,T97)))))</f>
        <v>1450.6368036363633</v>
      </c>
      <c r="V97" s="449">
        <f t="shared" ref="V97:V99" si="67">T97-Q97</f>
        <v>1286.0971836363633</v>
      </c>
      <c r="W97" s="449">
        <f t="shared" ref="W97:W99" si="68">U97-Q97</f>
        <v>1286.0971836363633</v>
      </c>
      <c r="X97" s="455">
        <f t="shared" ref="X97:X99" si="69">V97*1.1</f>
        <v>1414.7069019999997</v>
      </c>
      <c r="Y97" s="455">
        <f t="shared" ref="Y97:Y99" si="70">W97*1.1</f>
        <v>1414.7069019999997</v>
      </c>
      <c r="Z97" s="387">
        <f>'ESS Jul 2020'!BL81</f>
        <v>0</v>
      </c>
      <c r="AA97" s="326" t="str">
        <f>'ESS Jul 2020'!BM81</f>
        <v>n</v>
      </c>
    </row>
    <row r="98" spans="1:27" x14ac:dyDescent="0.3">
      <c r="A98" s="319" t="str">
        <f>'ESS Jul 2020'!K82</f>
        <v>ReAmped Energy</v>
      </c>
      <c r="B98" s="383" t="str">
        <f>'ESS Jul 2020'!L82</f>
        <v>Market offer</v>
      </c>
      <c r="C98" s="384">
        <f>IF('ESS Jul 2020'!BP82=0,91*'ESS Jul 2020'!M82/100,(91*'ESS Jul 2020'!M82/100)+'ESS Jul 2020'!BP82/4)</f>
        <v>90.453999999999994</v>
      </c>
      <c r="D98" s="384">
        <f>IF('ESS Jul 2020'!O82="",$G$6*'ESS Jul 2020'!N82/100,IF($G$6&gt;='ESS Jul 2020'!P82,('ESS Jul 2020'!P82*'ESS Jul 2020'!N82/100),($G$6*'ESS Jul 2020'!N82/100)))</f>
        <v>63.816709090909079</v>
      </c>
      <c r="E98" s="384">
        <f>IF(AND('ESS Jul 2020'!P82&gt;0,'ESS Jul 2020'!R82&gt;0),IF($G$6&lt;'ESS Jul 2020'!P82,0,IF($G$6&lt;=('ESS Jul 2020'!R82+'ESS Jul 2020'!P82),(($G$6-'ESS Jul 2020'!P82)*'ESS Jul 2020'!Q82/100),(('ESS Jul 2020'!R82)*'ESS Jul 2020'!Q82/100))),0)</f>
        <v>0</v>
      </c>
      <c r="F98" s="384">
        <f>IF('ESS Jul 2020'!T82&gt;0,IF(($G$6&lt;'ESS Jul 2020'!T82),(0),($G$6-'ESS Jul 2020'!T82)*'ESS Jul 2020'!U82/100),IF(AND('ESS Jul 2020'!R82&gt;0,'ESS Jul 2020'!T82=""),IF(($G$6&lt;'ESS Jul 2020'!R82),(0),($G$6-'ESS Jul 2020'!R82)*'ESS Jul 2020'!S82/100),IF(AND('ESS Jul 2020'!P82&gt;0,'ESS Jul 2020'!R82=""),IF(($G$6&lt;'ESS Jul 2020'!P82),(0),($G$6-'ESS Jul 2020'!P82)*'ESS Jul 2020'!Q82/100),0)))</f>
        <v>0</v>
      </c>
      <c r="G98" s="384">
        <f>$I$6*'ESS Jul 2020'!AH82/100</f>
        <v>141.95961818181817</v>
      </c>
      <c r="H98" s="384">
        <f>$H$6*'ESS Jul 2020'!W82/100</f>
        <v>58.249026818181811</v>
      </c>
      <c r="I98" s="384">
        <f t="shared" si="59"/>
        <v>354.479354090909</v>
      </c>
      <c r="J98" s="449">
        <f t="shared" si="60"/>
        <v>1056.101416363636</v>
      </c>
      <c r="K98" s="449">
        <f t="shared" si="61"/>
        <v>1417.917416363636</v>
      </c>
      <c r="L98" s="450">
        <f t="shared" si="62"/>
        <v>1559.7091579999997</v>
      </c>
      <c r="M98" s="449">
        <f>'ESS Jul 2020'!AZ82</f>
        <v>0</v>
      </c>
      <c r="N98" s="449">
        <f>'ESS Jul 2020'!BA82</f>
        <v>0</v>
      </c>
      <c r="O98" s="449">
        <f>'ESS Jul 2020'!BB82</f>
        <v>0</v>
      </c>
      <c r="P98" s="449">
        <f>'ESS Jul 2020'!BC82</f>
        <v>0</v>
      </c>
      <c r="Q98" s="449">
        <f>($E$6*'ESS Jul 2020'!AT82/100)*4</f>
        <v>238.03200000000001</v>
      </c>
      <c r="R98" s="448" t="str">
        <f t="shared" si="63"/>
        <v>No discount</v>
      </c>
      <c r="S98" s="448" t="str">
        <f t="shared" si="64"/>
        <v>Exclusive</v>
      </c>
      <c r="T98" s="475">
        <f t="shared" si="65"/>
        <v>1417.917416363636</v>
      </c>
      <c r="U98" s="449">
        <f t="shared" si="66"/>
        <v>1417.917416363636</v>
      </c>
      <c r="V98" s="449">
        <f t="shared" si="67"/>
        <v>1179.8854163636361</v>
      </c>
      <c r="W98" s="449">
        <f t="shared" si="68"/>
        <v>1179.8854163636361</v>
      </c>
      <c r="X98" s="455">
        <f t="shared" si="69"/>
        <v>1297.8739579999997</v>
      </c>
      <c r="Y98" s="455">
        <f t="shared" si="70"/>
        <v>1297.8739579999997</v>
      </c>
      <c r="Z98" s="387">
        <f>'ESS Jul 2020'!BL82</f>
        <v>0</v>
      </c>
      <c r="AA98" s="326" t="str">
        <f>'ESS Jul 2020'!BM82</f>
        <v>n</v>
      </c>
    </row>
    <row r="99" spans="1:27" ht="14.5" thickBot="1" x14ac:dyDescent="0.35">
      <c r="A99" s="327" t="str">
        <f>'ESS Jul 2020'!K83</f>
        <v>Sumo Power</v>
      </c>
      <c r="B99" s="328" t="str">
        <f>'ESS Jul 2020'!L83</f>
        <v>Lite</v>
      </c>
      <c r="C99" s="329">
        <f>IF('ESS Jul 2020'!BP83=0,91*'ESS Jul 2020'!M83/100,(91*'ESS Jul 2020'!M83/100)+'ESS Jul 2020'!BP83/4)</f>
        <v>127.4</v>
      </c>
      <c r="D99" s="329">
        <f>IF('ESS Jul 2020'!O83="",$G$6*'ESS Jul 2020'!N83/100,IF($G$6&gt;='ESS Jul 2020'!P83,('ESS Jul 2020'!P83*'ESS Jul 2020'!N83/100),($G$6*'ESS Jul 2020'!N83/100)))</f>
        <v>69.243299999999991</v>
      </c>
      <c r="E99" s="329">
        <f>IF(AND('ESS Jul 2020'!P83&gt;0,'ESS Jul 2020'!R83&gt;0),IF($G$6&lt;'ESS Jul 2020'!P83,0,IF($G$6&lt;=('ESS Jul 2020'!R83+'ESS Jul 2020'!P83),(($G$6-'ESS Jul 2020'!P83)*'ESS Jul 2020'!Q83/100),(('ESS Jul 2020'!R83)*'ESS Jul 2020'!Q83/100))),0)</f>
        <v>0</v>
      </c>
      <c r="F99" s="329">
        <f>IF('ESS Jul 2020'!T83&gt;0,IF(($G$6&lt;'ESS Jul 2020'!T83),(0),($G$6-'ESS Jul 2020'!T83)*'ESS Jul 2020'!U83/100),IF(AND('ESS Jul 2020'!R83&gt;0,'ESS Jul 2020'!T83=""),IF(($G$6&lt;'ESS Jul 2020'!R83),(0),($G$6-'ESS Jul 2020'!R83)*'ESS Jul 2020'!S83/100),IF(AND('ESS Jul 2020'!P83&gt;0,'ESS Jul 2020'!R83=""),IF(($G$6&lt;'ESS Jul 2020'!P83),(0),($G$6-'ESS Jul 2020'!P83)*'ESS Jul 2020'!Q83/100),0)))</f>
        <v>0</v>
      </c>
      <c r="G99" s="329">
        <f>$I$6*'ESS Jul 2020'!AH83/100</f>
        <v>164.75129999999999</v>
      </c>
      <c r="H99" s="329">
        <f>$H$6*'ESS Jul 2020'!W83/100</f>
        <v>73.421774999999997</v>
      </c>
      <c r="I99" s="329">
        <f t="shared" si="59"/>
        <v>434.81637499999999</v>
      </c>
      <c r="J99" s="451">
        <f t="shared" si="60"/>
        <v>1229.6655000000001</v>
      </c>
      <c r="K99" s="451">
        <f t="shared" si="61"/>
        <v>1739.2655</v>
      </c>
      <c r="L99" s="452">
        <f t="shared" si="62"/>
        <v>1913.1920500000001</v>
      </c>
      <c r="M99" s="451">
        <f>'ESS Jul 2020'!AZ83</f>
        <v>0</v>
      </c>
      <c r="N99" s="451">
        <f>'ESS Jul 2020'!BA83</f>
        <v>0</v>
      </c>
      <c r="O99" s="451">
        <f>'ESS Jul 2020'!BB83</f>
        <v>0</v>
      </c>
      <c r="P99" s="451">
        <f>'ESS Jul 2020'!BC83</f>
        <v>0</v>
      </c>
      <c r="Q99" s="451">
        <f>($E$6*'ESS Jul 2020'!AT83/100)*4</f>
        <v>330.26940000000002</v>
      </c>
      <c r="R99" s="453" t="str">
        <f t="shared" si="63"/>
        <v>No discount</v>
      </c>
      <c r="S99" s="453" t="str">
        <f t="shared" si="64"/>
        <v>Exclusive</v>
      </c>
      <c r="T99" s="476">
        <f t="shared" si="65"/>
        <v>1739.2655</v>
      </c>
      <c r="U99" s="451">
        <f t="shared" si="66"/>
        <v>1739.2655</v>
      </c>
      <c r="V99" s="451">
        <f t="shared" si="67"/>
        <v>1408.9960999999998</v>
      </c>
      <c r="W99" s="451">
        <f t="shared" si="68"/>
        <v>1408.9960999999998</v>
      </c>
      <c r="X99" s="456">
        <f t="shared" si="69"/>
        <v>1549.89571</v>
      </c>
      <c r="Y99" s="456">
        <f t="shared" si="70"/>
        <v>1549.89571</v>
      </c>
      <c r="Z99" s="333">
        <f>'ESS Jul 2020'!BL83</f>
        <v>0</v>
      </c>
      <c r="AA99" s="334" t="str">
        <f>'ESS Jul 2020'!BM83</f>
        <v>n</v>
      </c>
    </row>
  </sheetData>
  <sheetProtection algorithmName="SHA-512" hashValue="qFh1QGX0oliPoi/LfWbTXRJkoVOkq13+A20/X5Zv8P66s9KNAoICJNWTnPkehBsUynI6Ber1GzBUqFZRmkp+uw==" saltValue="jjxfnX0n+lxeaHirgHOhVg==" spinCount="100000" sheet="1" objects="1" scenarios="1"/>
  <dataValidations count="2">
    <dataValidation type="decimal" showInputMessage="1" showErrorMessage="1" errorTitle="Incorrect entry" error="Enter 1.5 or 3.0 only" sqref="C4" xr:uid="{F3C4E4BB-74BB-D147-AFEB-376B9D14333C}">
      <formula1>1.5</formula1>
      <formula2>3</formula2>
    </dataValidation>
    <dataValidation type="whole" showInputMessage="1" showErrorMessage="1" errorTitle="Incorrect number" error="Please enter quarterly consumption between 700-4000kWh" sqref="C5" xr:uid="{C6D0F215-BBAE-BC4A-B7F2-693D781461C4}">
      <formula1>700</formula1>
      <formula2>4000</formula2>
    </dataValidation>
  </dataValidations>
  <pageMargins left="0.75" right="0.75" top="1" bottom="1" header="0.5" footer="0.5"/>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3E7DD-3678-3F4F-981B-0101863EE7AB}">
  <sheetPr codeName="Sheet37">
    <tabColor theme="7" tint="0.39997558519241921"/>
  </sheetPr>
  <dimension ref="A1:AA102"/>
  <sheetViews>
    <sheetView zoomScaleNormal="100" workbookViewId="0">
      <selection activeCell="Y10" sqref="Y10:Y39"/>
    </sheetView>
  </sheetViews>
  <sheetFormatPr defaultColWidth="10.84375" defaultRowHeight="14" x14ac:dyDescent="0.3"/>
  <cols>
    <col min="1" max="1" width="24.69140625" style="372" customWidth="1"/>
    <col min="2" max="2" width="24" style="372" customWidth="1"/>
    <col min="3" max="3" width="12.15234375" style="372" customWidth="1"/>
    <col min="4" max="4" width="14" style="372" customWidth="1"/>
    <col min="5" max="5" width="14.4609375" style="372" bestFit="1" customWidth="1"/>
    <col min="6" max="6" width="13.4609375" style="372" customWidth="1"/>
    <col min="7" max="7" width="13.15234375" style="372" customWidth="1"/>
    <col min="8" max="8" width="13.69140625" style="372" customWidth="1"/>
    <col min="9" max="9" width="13.84375" style="372" customWidth="1"/>
    <col min="10" max="10" width="13.84375" style="372" hidden="1" customWidth="1"/>
    <col min="11" max="11" width="12.15234375" style="372" hidden="1" customWidth="1"/>
    <col min="12" max="17" width="12.15234375" style="372" customWidth="1"/>
    <col min="18" max="23" width="12.15234375" style="372" hidden="1" customWidth="1"/>
    <col min="24" max="27" width="12.15234375" style="372" customWidth="1"/>
    <col min="28" max="16384" width="10.84375" style="372"/>
  </cols>
  <sheetData>
    <row r="1" spans="1:27" x14ac:dyDescent="0.3">
      <c r="A1" s="372" t="s">
        <v>364</v>
      </c>
      <c r="J1" s="372">
        <v>3</v>
      </c>
    </row>
    <row r="2" spans="1:27" x14ac:dyDescent="0.3">
      <c r="A2" s="373" t="s">
        <v>334</v>
      </c>
    </row>
    <row r="3" spans="1:27" x14ac:dyDescent="0.3">
      <c r="F3" s="375"/>
      <c r="G3" s="375"/>
    </row>
    <row r="4" spans="1:27" x14ac:dyDescent="0.3">
      <c r="A4" s="301" t="s">
        <v>365</v>
      </c>
      <c r="B4" s="302"/>
      <c r="C4" s="303">
        <v>3</v>
      </c>
      <c r="D4" s="304" t="s">
        <v>483</v>
      </c>
      <c r="E4" s="305">
        <f>IF(C4&lt;J1,(605),(1210))</f>
        <v>1210</v>
      </c>
      <c r="F4" s="360"/>
      <c r="G4" s="306" t="s">
        <v>484</v>
      </c>
      <c r="H4" s="361" t="s">
        <v>485</v>
      </c>
      <c r="I4" s="308" t="s">
        <v>397</v>
      </c>
    </row>
    <row r="5" spans="1:27" x14ac:dyDescent="0.3">
      <c r="A5" s="309" t="s">
        <v>486</v>
      </c>
      <c r="B5" s="310"/>
      <c r="C5" s="311">
        <v>1500</v>
      </c>
      <c r="D5" s="304" t="s">
        <v>487</v>
      </c>
      <c r="E5" s="312">
        <f>C5-(E4-E6)</f>
        <v>893.79</v>
      </c>
      <c r="F5" s="304" t="s">
        <v>488</v>
      </c>
      <c r="G5" s="313">
        <f>E5*70/100</f>
        <v>625.65299999999991</v>
      </c>
      <c r="H5" s="362">
        <f>E5*30/100</f>
        <v>268.13699999999994</v>
      </c>
      <c r="I5" s="315"/>
    </row>
    <row r="6" spans="1:27" x14ac:dyDescent="0.3">
      <c r="D6" s="304" t="s">
        <v>489</v>
      </c>
      <c r="E6" s="312">
        <f>IF(C4&lt;J1,(E4*18.9/100),(E4*49.9/100))</f>
        <v>603.79</v>
      </c>
      <c r="F6" s="309" t="s">
        <v>396</v>
      </c>
      <c r="G6" s="316">
        <f>E5*20/100</f>
        <v>178.75799999999998</v>
      </c>
      <c r="H6" s="363">
        <f>E5*30/100</f>
        <v>268.13699999999994</v>
      </c>
      <c r="I6" s="318">
        <f>E5*50/100</f>
        <v>446.89499999999998</v>
      </c>
    </row>
    <row r="7" spans="1:27" ht="14.5" thickBot="1" x14ac:dyDescent="0.35">
      <c r="G7" s="374"/>
    </row>
    <row r="8" spans="1:27" x14ac:dyDescent="0.3">
      <c r="A8" s="428" t="s">
        <v>514</v>
      </c>
      <c r="B8" s="429"/>
      <c r="C8" s="429"/>
      <c r="D8" s="429"/>
      <c r="E8" s="429"/>
      <c r="F8" s="429"/>
      <c r="G8" s="429"/>
      <c r="H8" s="429"/>
      <c r="I8" s="429"/>
      <c r="J8" s="429"/>
      <c r="K8" s="429"/>
      <c r="L8" s="429"/>
      <c r="M8" s="429"/>
      <c r="N8" s="429"/>
      <c r="O8" s="429"/>
      <c r="P8" s="429"/>
      <c r="Q8" s="429"/>
      <c r="R8" s="429"/>
      <c r="S8" s="429"/>
      <c r="T8" s="429"/>
      <c r="U8" s="429"/>
      <c r="V8" s="429"/>
      <c r="W8" s="429"/>
      <c r="X8" s="429"/>
      <c r="Y8" s="429"/>
      <c r="Z8" s="429"/>
      <c r="AA8" s="430"/>
    </row>
    <row r="9" spans="1:27" ht="70" x14ac:dyDescent="0.3">
      <c r="A9" s="431" t="s">
        <v>408</v>
      </c>
      <c r="B9" s="432" t="s">
        <v>409</v>
      </c>
      <c r="C9" s="433" t="s">
        <v>410</v>
      </c>
      <c r="D9" s="433" t="s">
        <v>411</v>
      </c>
      <c r="E9" s="433" t="s">
        <v>446</v>
      </c>
      <c r="F9" s="433" t="s">
        <v>447</v>
      </c>
      <c r="G9" s="433" t="s">
        <v>448</v>
      </c>
      <c r="H9" s="433" t="s">
        <v>354</v>
      </c>
      <c r="I9" s="433" t="s">
        <v>222</v>
      </c>
      <c r="J9" s="442" t="s">
        <v>406</v>
      </c>
      <c r="K9" s="443" t="s">
        <v>449</v>
      </c>
      <c r="L9" s="435" t="s">
        <v>1010</v>
      </c>
      <c r="M9" s="436" t="s">
        <v>398</v>
      </c>
      <c r="N9" s="436" t="s">
        <v>533</v>
      </c>
      <c r="O9" s="436" t="s">
        <v>399</v>
      </c>
      <c r="P9" s="436" t="s">
        <v>552</v>
      </c>
      <c r="Q9" s="437" t="s">
        <v>490</v>
      </c>
      <c r="R9" s="444" t="s">
        <v>1011</v>
      </c>
      <c r="S9" s="444" t="s">
        <v>1012</v>
      </c>
      <c r="T9" s="445" t="s">
        <v>1013</v>
      </c>
      <c r="U9" s="445" t="s">
        <v>1014</v>
      </c>
      <c r="V9" s="445" t="s">
        <v>104</v>
      </c>
      <c r="W9" s="445" t="s">
        <v>105</v>
      </c>
      <c r="X9" s="437" t="s">
        <v>331</v>
      </c>
      <c r="Y9" s="437" t="s">
        <v>332</v>
      </c>
      <c r="Z9" s="436" t="s">
        <v>400</v>
      </c>
      <c r="AA9" s="438" t="s">
        <v>558</v>
      </c>
    </row>
    <row r="10" spans="1:27" x14ac:dyDescent="0.3">
      <c r="A10" s="319" t="str">
        <f>'AG Jul 2020'!K2</f>
        <v>Energy Locals</v>
      </c>
      <c r="B10" s="320" t="str">
        <f>'AG Jul 2020'!L2</f>
        <v>Local Saver</v>
      </c>
      <c r="C10" s="364">
        <f>IF('AG Jul 2020'!BP2=0,91*'AG Jul 2020'!M2/100,(91*'AG Jul 2020'!M2/100)+'AG Jul 2020'!BP2/4)</f>
        <v>95.313636363636363</v>
      </c>
      <c r="D10" s="364">
        <f>IF('AG Jul 2020'!O2="",$E$5*'AG Jul 2020'!N2/100,IF($E$5&gt;='AG Jul 2020'!P2,('AG Jul 2020'!P2*'AG Jul 2020'!N2/100),($E$5*'AG Jul 2020'!N2/100)))</f>
        <v>199.07140909090907</v>
      </c>
      <c r="E10" s="364">
        <f>IF(AND('AG Jul 2020'!P2&gt;0,'AG Jul 2020'!R2&gt;0),IF($E$5&lt;'AG Jul 2020'!P2,0,IF($E$5&lt;=('AG Jul 2020'!R2+'AG Jul 2020'!P2),(($E$5-'AG Jul 2020'!P2)*'AG Jul 2020'!Q2/100),(('AG Jul 2020'!R2)*'AG Jul 2020'!Q2/100))),0)</f>
        <v>0</v>
      </c>
      <c r="F10" s="364">
        <f>IF(AND('AG Jul 2020'!Q2&gt;0,'AG Jul 2020'!S2&gt;0),IF($E$5&lt;('AG Jul 2020'!R2+'AG Jul 2020'!P2),0,IF($E$5&lt;=('AG Jul 2020'!T2+'AG Jul 2020'!R2+'AG Jul 2020'!P2),(($E$5-('AG Jul 2020'!R2+'AG Jul 2020'!P2))*'AG Jul 2020'!S2/100),('AG Jul 2020'!T2*'AG Jul 2020'!S2/100))),0)</f>
        <v>0</v>
      </c>
      <c r="G10" s="364">
        <v>0</v>
      </c>
      <c r="H10" s="364">
        <f>IF('AG Jul 2020'!T2&gt;0,IF(($E$5&lt;'AG Jul 2020'!T2),(0),($E$5-'AG Jul 2020'!T2)*'AG Jul 2020'!U2/100),IF(AND('AG Jul 2020'!R2&gt;0,'AG Jul 2020'!T2=""),IF(($E$5&lt;'AG Jul 2020'!R2),(0),($E$5-'AG Jul 2020'!R2)*'AG Jul 2020'!S2/100),IF(AND('AG Jul 2020'!P2&gt;0,'AG Jul 2020'!R2=""),IF(($E$5&lt;'AG Jul 2020'!P2),(0),($E$5-'AG Jul 2020'!P2)*'AG Jul 2020'!Q2/100),0)))</f>
        <v>0</v>
      </c>
      <c r="I10" s="364">
        <f t="shared" ref="I10:I31" si="0">SUM(C10:H10)</f>
        <v>294.38504545454543</v>
      </c>
      <c r="J10" s="446">
        <f t="shared" ref="J10:J31" si="1">(I10-C10)*4</f>
        <v>796.28563636363629</v>
      </c>
      <c r="K10" s="446">
        <f t="shared" ref="K10:K31" si="2">I10*4</f>
        <v>1177.5401818181817</v>
      </c>
      <c r="L10" s="447">
        <f>K10*1.1</f>
        <v>1295.2942</v>
      </c>
      <c r="M10" s="457">
        <f>'AG Jul 2020'!AZ2</f>
        <v>0</v>
      </c>
      <c r="N10" s="457">
        <f>'AG Jul 2020'!BA2</f>
        <v>0</v>
      </c>
      <c r="O10" s="457">
        <f>'AG Jul 2020'!BB2</f>
        <v>0</v>
      </c>
      <c r="P10" s="457">
        <f>'AG Jul 2020'!BC2</f>
        <v>0</v>
      </c>
      <c r="Q10" s="458">
        <f>($E$6*'AG Jul 2020'!AT2/100)*4</f>
        <v>386.42559999999997</v>
      </c>
      <c r="R10" s="448" t="str">
        <f>IF(SUM(M10:P10)=0,"No discount",IF(M10&gt;0,"Guaranteed off bill",IF(N10&gt;0,"Guaranteed off usage",IF(O10&gt;0,"Pay-on-time off bill","Pay-on-time off usage"))))</f>
        <v>No discount</v>
      </c>
      <c r="S10" s="448" t="str">
        <f>IF(OR(A10="Origin Energy",A10="Red Energy",A10="Powershop"),"Inclusive","Exclusive")</f>
        <v>Exclusive</v>
      </c>
      <c r="T10" s="446">
        <f t="shared" ref="T10:T31" si="3">IF(AND(R10="Guaranteed off bill",S10="Inclusive"),((K10*1.1)-((K10*1.1)*M10/100))/1.1,IF(AND(R10="Guaranteed off usage",S10="Inclusive"),((K10*1.1)-((J10*1.1)*N10/100))/1.1,IF(AND(R10="Guaranteed off bill",S10="Exclusive"),K10-(K10*M10/100),IF(AND(R10="Guaranteed off usage",S10="Exclusive"),K10-(J10*N10/100),IF(S10="Inclusive",((K10*1.1))/1.1,K10)))))</f>
        <v>1177.5401818181817</v>
      </c>
      <c r="U10" s="446">
        <f t="shared" ref="U10:U31" si="4">IF(AND(R10="Pay-on-time off bill",S10="Inclusive"),((T10*1.1)-((T10*1.1)*O10/100))/1.1,IF(AND(R10="Pay-on-time off usage",S10="Inclusive"),((T10*1.1)-((J10*1.1)*P10/100))/1.1,IF(AND(R10="Pay-on-time off bill",S10="Exclusive"),T10-(T10*O10/100),IF(AND(R10="Pay-on-time off usage",S10="Exclusive"),T10-(J10*P10/100),IF(S10="Inclusive",((T10*1.1))/1.1,T10)))))</f>
        <v>1177.5401818181817</v>
      </c>
      <c r="V10" s="446">
        <f t="shared" ref="V10:V31" si="5">T10-Q10</f>
        <v>791.1145818181817</v>
      </c>
      <c r="W10" s="446">
        <f t="shared" ref="W10:W31" si="6">U10-Q10</f>
        <v>791.1145818181817</v>
      </c>
      <c r="X10" s="454">
        <f>V10*1.1</f>
        <v>870.2260399999999</v>
      </c>
      <c r="Y10" s="454">
        <f>W10*1.1</f>
        <v>870.2260399999999</v>
      </c>
      <c r="Z10" s="366">
        <f>'AG Jul 2020'!BL2</f>
        <v>0</v>
      </c>
      <c r="AA10" s="367" t="str">
        <f>'AG Jul 2020'!BM2</f>
        <v>n</v>
      </c>
    </row>
    <row r="11" spans="1:27" x14ac:dyDescent="0.3">
      <c r="A11" s="319" t="str">
        <f>'AG Jul 2020'!K3</f>
        <v>AGL</v>
      </c>
      <c r="B11" s="320" t="str">
        <f>'AG Jul 2020'!L3</f>
        <v>Solar Savers</v>
      </c>
      <c r="C11" s="364">
        <f>IF('AG Jul 2020'!BP3=0,91*'AG Jul 2020'!M3/100,(91*'AG Jul 2020'!M3/100)+'AG Jul 2020'!BP3/4)</f>
        <v>74.62</v>
      </c>
      <c r="D11" s="364">
        <f>IF('AG Jul 2020'!O3="",$E$5*'AG Jul 2020'!N3/100,IF($E$5&gt;='AG Jul 2020'!P3,('AG Jul 2020'!P3*'AG Jul 2020'!N3/100),($E$5*'AG Jul 2020'!N3/100)))</f>
        <v>236.85434999999998</v>
      </c>
      <c r="E11" s="364">
        <f>IF(AND('AG Jul 2020'!P3&gt;0,'AG Jul 2020'!R3&gt;0),IF($E$5&lt;'AG Jul 2020'!P3,0,IF($E$5&lt;=('AG Jul 2020'!R3+'AG Jul 2020'!P3),(($E$5-'AG Jul 2020'!P3)*'AG Jul 2020'!Q3/100),(('AG Jul 2020'!R3)*'AG Jul 2020'!Q3/100))),0)</f>
        <v>0</v>
      </c>
      <c r="F11" s="364">
        <f>IF(AND('AG Jul 2020'!Q3&gt;0,'AG Jul 2020'!S3&gt;0),IF($E$5&lt;('AG Jul 2020'!R3+'AG Jul 2020'!P3),0,IF($E$5&lt;=('AG Jul 2020'!T3+'AG Jul 2020'!R3+'AG Jul 2020'!P3),(($E$5-('AG Jul 2020'!R3+'AG Jul 2020'!P3))*'AG Jul 2020'!S3/100),('AG Jul 2020'!T3*'AG Jul 2020'!S3/100))),0)</f>
        <v>0</v>
      </c>
      <c r="G11" s="364">
        <v>0</v>
      </c>
      <c r="H11" s="364">
        <f>IF('AG Jul 2020'!T3&gt;0,IF(($E$5&lt;'AG Jul 2020'!T3),(0),($E$5-'AG Jul 2020'!T3)*'AG Jul 2020'!U3/100),IF(AND('AG Jul 2020'!R3&gt;0,'AG Jul 2020'!T3=""),IF(($E$5&lt;'AG Jul 2020'!R3),(0),($E$5-'AG Jul 2020'!R3)*'AG Jul 2020'!S3/100),IF(AND('AG Jul 2020'!P3&gt;0,'AG Jul 2020'!R3=""),IF(($E$5&lt;'AG Jul 2020'!P3),(0),($E$5-'AG Jul 2020'!P3)*'AG Jul 2020'!Q3/100),0)))</f>
        <v>0</v>
      </c>
      <c r="I11" s="364">
        <f t="shared" si="0"/>
        <v>311.47434999999996</v>
      </c>
      <c r="J11" s="446">
        <f t="shared" si="1"/>
        <v>947.41739999999982</v>
      </c>
      <c r="K11" s="446">
        <f t="shared" si="2"/>
        <v>1245.8973999999998</v>
      </c>
      <c r="L11" s="447">
        <f t="shared" ref="L11:L31" si="7">K11*1.1</f>
        <v>1370.48714</v>
      </c>
      <c r="M11" s="457">
        <f>'AG Jul 2020'!AZ3</f>
        <v>0</v>
      </c>
      <c r="N11" s="457">
        <f>'AG Jul 2020'!BA3</f>
        <v>0</v>
      </c>
      <c r="O11" s="457">
        <f>'AG Jul 2020'!BB3</f>
        <v>0</v>
      </c>
      <c r="P11" s="457">
        <f>'AG Jul 2020'!BC3</f>
        <v>0</v>
      </c>
      <c r="Q11" s="458">
        <f>($E$6*'AG Jul 2020'!AT3/100)*4</f>
        <v>507.18360000000001</v>
      </c>
      <c r="R11" s="448" t="str">
        <f t="shared" ref="R11:R31" si="8">IF(SUM(M11:P11)=0,"No discount",IF(M11&gt;0,"Guaranteed off bill",IF(N11&gt;0,"Guaranteed off usage",IF(O11&gt;0,"Pay-on-time off bill","Pay-on-time off usage"))))</f>
        <v>No discount</v>
      </c>
      <c r="S11" s="448" t="str">
        <f t="shared" ref="S11:S31" si="9">IF(OR(A11="Origin Energy",A11="Red Energy",A11="Powershop"),"Inclusive","Exclusive")</f>
        <v>Exclusive</v>
      </c>
      <c r="T11" s="475">
        <f t="shared" si="3"/>
        <v>1245.8973999999998</v>
      </c>
      <c r="U11" s="446">
        <f t="shared" si="4"/>
        <v>1245.8973999999998</v>
      </c>
      <c r="V11" s="446">
        <f t="shared" si="5"/>
        <v>738.71379999999976</v>
      </c>
      <c r="W11" s="446">
        <f t="shared" si="6"/>
        <v>738.71379999999976</v>
      </c>
      <c r="X11" s="454">
        <f t="shared" ref="X11:Y31" si="10">V11*1.1</f>
        <v>812.58517999999981</v>
      </c>
      <c r="Y11" s="454">
        <f t="shared" si="10"/>
        <v>812.58517999999981</v>
      </c>
      <c r="Z11" s="366">
        <f>'AG Jul 2020'!BL3</f>
        <v>0</v>
      </c>
      <c r="AA11" s="367" t="str">
        <f>'AG Jul 2020'!BM3</f>
        <v>n</v>
      </c>
    </row>
    <row r="12" spans="1:27" x14ac:dyDescent="0.3">
      <c r="A12" s="319" t="str">
        <f>'AG Jul 2020'!K4</f>
        <v>Alinta Energy</v>
      </c>
      <c r="B12" s="320" t="str">
        <f>'AG Jul 2020'!L4</f>
        <v>Home Deal</v>
      </c>
      <c r="C12" s="364">
        <f>IF('AG Jul 2020'!BP4=0,91*'AG Jul 2020'!M4/100,(91*'AG Jul 2020'!M4/100)+'AG Jul 2020'!BP4/4)</f>
        <v>69.16</v>
      </c>
      <c r="D12" s="364">
        <f>IF('AG Jul 2020'!O4="",$E$5*'AG Jul 2020'!N4/100,IF($E$5&gt;='AG Jul 2020'!P4,('AG Jul 2020'!P4*'AG Jul 2020'!N4/100),($E$5*'AG Jul 2020'!N4/100)))</f>
        <v>193.13989363636358</v>
      </c>
      <c r="E12" s="364">
        <f>IF(AND('AG Jul 2020'!P4&gt;0,'AG Jul 2020'!R4&gt;0),IF($E$5&lt;'AG Jul 2020'!P4,0,IF($E$5&lt;=('AG Jul 2020'!R4+'AG Jul 2020'!P4),(($E$5-'AG Jul 2020'!P4)*'AG Jul 2020'!Q4/100),(('AG Jul 2020'!R4)*'AG Jul 2020'!Q4/100))),0)</f>
        <v>0</v>
      </c>
      <c r="F12" s="364">
        <f>IF(AND('AG Jul 2020'!Q4&gt;0,'AG Jul 2020'!S4&gt;0),IF($E$5&lt;('AG Jul 2020'!R4+'AG Jul 2020'!P4),0,IF($E$5&lt;=('AG Jul 2020'!T4+'AG Jul 2020'!R4+'AG Jul 2020'!P4),(($E$5-('AG Jul 2020'!R4+'AG Jul 2020'!P4))*'AG Jul 2020'!S4/100),('AG Jul 2020'!T4*'AG Jul 2020'!S4/100))),0)</f>
        <v>0</v>
      </c>
      <c r="G12" s="364">
        <v>0</v>
      </c>
      <c r="H12" s="364">
        <f>IF('AG Jul 2020'!T4&gt;0,IF(($E$5&lt;'AG Jul 2020'!T4),(0),($E$5-'AG Jul 2020'!T4)*'AG Jul 2020'!U4/100),IF(AND('AG Jul 2020'!R4&gt;0,'AG Jul 2020'!T4=""),IF(($E$5&lt;'AG Jul 2020'!R4),(0),($E$5-'AG Jul 2020'!R4)*'AG Jul 2020'!S4/100),IF(AND('AG Jul 2020'!P4&gt;0,'AG Jul 2020'!R4=""),IF(($E$5&lt;'AG Jul 2020'!P4),(0),($E$5-'AG Jul 2020'!P4)*'AG Jul 2020'!Q4/100),0)))</f>
        <v>0</v>
      </c>
      <c r="I12" s="364">
        <f t="shared" si="0"/>
        <v>262.29989363636355</v>
      </c>
      <c r="J12" s="446">
        <f t="shared" si="1"/>
        <v>772.55957454545421</v>
      </c>
      <c r="K12" s="446">
        <f t="shared" si="2"/>
        <v>1049.1995745454542</v>
      </c>
      <c r="L12" s="447">
        <f t="shared" si="7"/>
        <v>1154.1195319999997</v>
      </c>
      <c r="M12" s="457">
        <f>'AG Jul 2020'!AZ4</f>
        <v>0</v>
      </c>
      <c r="N12" s="457">
        <f>'AG Jul 2020'!BA4</f>
        <v>0</v>
      </c>
      <c r="O12" s="457">
        <f>'AG Jul 2020'!BB4</f>
        <v>0</v>
      </c>
      <c r="P12" s="457">
        <f>'AG Jul 2020'!BC4</f>
        <v>0</v>
      </c>
      <c r="Q12" s="458">
        <f>($E$6*'AG Jul 2020'!AT4/100)*4</f>
        <v>181.13699999999997</v>
      </c>
      <c r="R12" s="448" t="str">
        <f t="shared" si="8"/>
        <v>No discount</v>
      </c>
      <c r="S12" s="448" t="str">
        <f t="shared" si="9"/>
        <v>Exclusive</v>
      </c>
      <c r="T12" s="475">
        <f t="shared" si="3"/>
        <v>1049.1995745454542</v>
      </c>
      <c r="U12" s="446">
        <f t="shared" si="4"/>
        <v>1049.1995745454542</v>
      </c>
      <c r="V12" s="446">
        <f t="shared" si="5"/>
        <v>868.06257454545425</v>
      </c>
      <c r="W12" s="446">
        <f t="shared" si="6"/>
        <v>868.06257454545425</v>
      </c>
      <c r="X12" s="454">
        <f t="shared" si="10"/>
        <v>954.86883199999977</v>
      </c>
      <c r="Y12" s="454">
        <f t="shared" si="10"/>
        <v>954.86883199999977</v>
      </c>
      <c r="Z12" s="366">
        <f>'AG Jul 2020'!BL4</f>
        <v>0</v>
      </c>
      <c r="AA12" s="367" t="str">
        <f>'AG Jul 2020'!BM4</f>
        <v>n</v>
      </c>
    </row>
    <row r="13" spans="1:27" x14ac:dyDescent="0.3">
      <c r="A13" s="319" t="str">
        <f>'AG Jul 2020'!K5</f>
        <v>Click Energy</v>
      </c>
      <c r="B13" s="320" t="str">
        <f>'AG Jul 2020'!L5</f>
        <v>Flora Solar</v>
      </c>
      <c r="C13" s="364">
        <f>IF('AG Jul 2020'!BP5=0,91*'AG Jul 2020'!M5/100,(91*'AG Jul 2020'!M5/100)+'AG Jul 2020'!BP5/4)</f>
        <v>81.899999999999991</v>
      </c>
      <c r="D13" s="364">
        <f>IF('AG Jul 2020'!O5="",$E$5*'AG Jul 2020'!N5/100,IF($E$5&gt;='AG Jul 2020'!P5,('AG Jul 2020'!P5*'AG Jul 2020'!N5/100),($E$5*'AG Jul 2020'!N5/100)))</f>
        <v>229.29776181818178</v>
      </c>
      <c r="E13" s="364">
        <f>IF(AND('AG Jul 2020'!P5&gt;0,'AG Jul 2020'!R5&gt;0),IF($E$5&lt;'AG Jul 2020'!P5,0,IF($E$5&lt;=('AG Jul 2020'!R5+'AG Jul 2020'!P5),(($E$5-'AG Jul 2020'!P5)*'AG Jul 2020'!Q5/100),(('AG Jul 2020'!R5)*'AG Jul 2020'!Q5/100))),0)</f>
        <v>0</v>
      </c>
      <c r="F13" s="364">
        <f>IF(AND('AG Jul 2020'!Q5&gt;0,'AG Jul 2020'!S5&gt;0),IF($E$5&lt;('AG Jul 2020'!R5+'AG Jul 2020'!P5),0,IF($E$5&lt;=('AG Jul 2020'!T5+'AG Jul 2020'!R5+'AG Jul 2020'!P5),(($E$5-('AG Jul 2020'!R5+'AG Jul 2020'!P5))*'AG Jul 2020'!S5/100),('AG Jul 2020'!T5*'AG Jul 2020'!S5/100))),0)</f>
        <v>0</v>
      </c>
      <c r="G13" s="364">
        <v>0</v>
      </c>
      <c r="H13" s="364">
        <f>IF('AG Jul 2020'!T5&gt;0,IF(($E$5&lt;'AG Jul 2020'!T5),(0),($E$5-'AG Jul 2020'!T5)*'AG Jul 2020'!U5/100),IF(AND('AG Jul 2020'!R5&gt;0,'AG Jul 2020'!T5=""),IF(($E$5&lt;'AG Jul 2020'!R5),(0),($E$5-'AG Jul 2020'!R5)*'AG Jul 2020'!S5/100),IF(AND('AG Jul 2020'!P5&gt;0,'AG Jul 2020'!R5=""),IF(($E$5&lt;'AG Jul 2020'!P5),(0),($E$5-'AG Jul 2020'!P5)*'AG Jul 2020'!Q5/100),0)))</f>
        <v>0</v>
      </c>
      <c r="I13" s="364">
        <f t="shared" si="0"/>
        <v>311.19776181818179</v>
      </c>
      <c r="J13" s="446">
        <f t="shared" si="1"/>
        <v>917.19104727272725</v>
      </c>
      <c r="K13" s="446">
        <f t="shared" si="2"/>
        <v>1244.7910472727272</v>
      </c>
      <c r="L13" s="447">
        <f t="shared" si="7"/>
        <v>1369.2701520000001</v>
      </c>
      <c r="M13" s="457">
        <f>'AG Jul 2020'!AZ5</f>
        <v>0</v>
      </c>
      <c r="N13" s="457">
        <f>'AG Jul 2020'!BA5</f>
        <v>0</v>
      </c>
      <c r="O13" s="457">
        <f>'AG Jul 2020'!BB5</f>
        <v>0</v>
      </c>
      <c r="P13" s="457">
        <f>'AG Jul 2020'!BC5</f>
        <v>0</v>
      </c>
      <c r="Q13" s="458">
        <f>($E$6*'AG Jul 2020'!AT5/100)*4</f>
        <v>386.42559999999997</v>
      </c>
      <c r="R13" s="448" t="str">
        <f t="shared" si="8"/>
        <v>No discount</v>
      </c>
      <c r="S13" s="448" t="str">
        <f t="shared" si="9"/>
        <v>Exclusive</v>
      </c>
      <c r="T13" s="446">
        <f t="shared" si="3"/>
        <v>1244.7910472727272</v>
      </c>
      <c r="U13" s="446">
        <f t="shared" si="4"/>
        <v>1244.7910472727272</v>
      </c>
      <c r="V13" s="446">
        <f t="shared" si="5"/>
        <v>858.36544727272712</v>
      </c>
      <c r="W13" s="446">
        <f t="shared" si="6"/>
        <v>858.36544727272712</v>
      </c>
      <c r="X13" s="454">
        <f t="shared" si="10"/>
        <v>944.2019919999999</v>
      </c>
      <c r="Y13" s="454">
        <f t="shared" si="10"/>
        <v>944.2019919999999</v>
      </c>
      <c r="Z13" s="366">
        <f>'AG Jul 2020'!BL5</f>
        <v>0</v>
      </c>
      <c r="AA13" s="367" t="str">
        <f>'AG Jul 2020'!BM5</f>
        <v>n</v>
      </c>
    </row>
    <row r="14" spans="1:27" x14ac:dyDescent="0.3">
      <c r="A14" s="319" t="str">
        <f>'AG Jul 2020'!K6</f>
        <v>Commander</v>
      </c>
      <c r="B14" s="320" t="str">
        <f>'AG Jul 2020'!L6</f>
        <v>Market offer</v>
      </c>
      <c r="C14" s="364">
        <f>IF('AG Jul 2020'!BP6=0,91*'AG Jul 2020'!M6/100,(91*'AG Jul 2020'!M6/100)+'AG Jul 2020'!BP6/4)</f>
        <v>80.741818181818175</v>
      </c>
      <c r="D14" s="364">
        <f>IF('AG Jul 2020'!O6="",$E$5*'AG Jul 2020'!N6/100,IF($E$5&gt;='AG Jul 2020'!P6,('AG Jul 2020'!P6*'AG Jul 2020'!N6/100),($E$5*'AG Jul 2020'!N6/100)))</f>
        <v>177.0516736363636</v>
      </c>
      <c r="E14" s="364">
        <f>IF(AND('AG Jul 2020'!P6&gt;0,'AG Jul 2020'!R6&gt;0),IF($E$5&lt;'AG Jul 2020'!P6,0,IF($E$5&lt;=('AG Jul 2020'!R6+'AG Jul 2020'!P6),(($E$5-'AG Jul 2020'!P6)*'AG Jul 2020'!Q6/100),(('AG Jul 2020'!R6)*'AG Jul 2020'!Q6/100))),0)</f>
        <v>0</v>
      </c>
      <c r="F14" s="364">
        <f>IF(AND('AG Jul 2020'!Q6&gt;0,'AG Jul 2020'!S6&gt;0),IF($E$5&lt;('AG Jul 2020'!R6+'AG Jul 2020'!P6),0,IF($E$5&lt;=('AG Jul 2020'!T6+'AG Jul 2020'!R6+'AG Jul 2020'!P6),(($E$5-('AG Jul 2020'!R6+'AG Jul 2020'!P6))*'AG Jul 2020'!S6/100),('AG Jul 2020'!T6*'AG Jul 2020'!S6/100))),0)</f>
        <v>0</v>
      </c>
      <c r="G14" s="364">
        <v>0</v>
      </c>
      <c r="H14" s="364">
        <f>IF('AG Jul 2020'!T6&gt;0,IF(($E$5&lt;'AG Jul 2020'!T6),(0),($E$5-'AG Jul 2020'!T6)*'AG Jul 2020'!U6/100),IF(AND('AG Jul 2020'!R6&gt;0,'AG Jul 2020'!T6=""),IF(($E$5&lt;'AG Jul 2020'!R6),(0),($E$5-'AG Jul 2020'!R6)*'AG Jul 2020'!S6/100),IF(AND('AG Jul 2020'!P6&gt;0,'AG Jul 2020'!R6=""),IF(($E$5&lt;'AG Jul 2020'!P6),(0),($E$5-'AG Jul 2020'!P6)*'AG Jul 2020'!Q6/100),0)))</f>
        <v>0</v>
      </c>
      <c r="I14" s="364">
        <f t="shared" si="0"/>
        <v>257.79349181818179</v>
      </c>
      <c r="J14" s="446">
        <f t="shared" si="1"/>
        <v>708.20669454545441</v>
      </c>
      <c r="K14" s="446">
        <f t="shared" si="2"/>
        <v>1031.1739672727272</v>
      </c>
      <c r="L14" s="447">
        <f t="shared" si="7"/>
        <v>1134.2913639999999</v>
      </c>
      <c r="M14" s="457">
        <f>'AG Jul 2020'!AZ6</f>
        <v>0</v>
      </c>
      <c r="N14" s="457">
        <f>'AG Jul 2020'!BA6</f>
        <v>0</v>
      </c>
      <c r="O14" s="457">
        <f>'AG Jul 2020'!BB6</f>
        <v>0</v>
      </c>
      <c r="P14" s="457">
        <f>'AG Jul 2020'!BC6</f>
        <v>0</v>
      </c>
      <c r="Q14" s="458">
        <f>($E$6*'AG Jul 2020'!AT6/100)*4</f>
        <v>280.15855999999997</v>
      </c>
      <c r="R14" s="448" t="str">
        <f t="shared" si="8"/>
        <v>No discount</v>
      </c>
      <c r="S14" s="448" t="str">
        <f t="shared" si="9"/>
        <v>Exclusive</v>
      </c>
      <c r="T14" s="475">
        <f t="shared" si="3"/>
        <v>1031.1739672727272</v>
      </c>
      <c r="U14" s="446">
        <f t="shared" si="4"/>
        <v>1031.1739672727272</v>
      </c>
      <c r="V14" s="446">
        <f t="shared" si="5"/>
        <v>751.0154072727272</v>
      </c>
      <c r="W14" s="446">
        <f t="shared" si="6"/>
        <v>751.0154072727272</v>
      </c>
      <c r="X14" s="454">
        <f t="shared" si="10"/>
        <v>826.11694799999998</v>
      </c>
      <c r="Y14" s="454">
        <f t="shared" si="10"/>
        <v>826.11694799999998</v>
      </c>
      <c r="Z14" s="366">
        <f>'AG Jul 2020'!BL6</f>
        <v>0</v>
      </c>
      <c r="AA14" s="367" t="str">
        <f>'AG Jul 2020'!BM6</f>
        <v>n</v>
      </c>
    </row>
    <row r="15" spans="1:27" x14ac:dyDescent="0.3">
      <c r="A15" s="319" t="str">
        <f>'AG Jul 2020'!K7</f>
        <v>CovaU</v>
      </c>
      <c r="B15" s="320" t="str">
        <f>'AG Jul 2020'!L7</f>
        <v>Freedom Plus Solar</v>
      </c>
      <c r="C15" s="364">
        <f>IF('AG Jul 2020'!BP7=0,91*'AG Jul 2020'!M7/100,(91*'AG Jul 2020'!M7/100)+'AG Jul 2020'!BP7/4)</f>
        <v>70.069999999999993</v>
      </c>
      <c r="D15" s="364">
        <f>IF('AG Jul 2020'!O7="",$E$5*'AG Jul 2020'!N7/100,IF($E$5&gt;='AG Jul 2020'!P7,('AG Jul 2020'!P7*'AG Jul 2020'!N7/100),($E$5*'AG Jul 2020'!N7/100)))</f>
        <v>238.64193</v>
      </c>
      <c r="E15" s="364">
        <f>IF(AND('AG Jul 2020'!P7&gt;0,'AG Jul 2020'!R7&gt;0),IF($E$5&lt;'AG Jul 2020'!P7,0,IF($E$5&lt;=('AG Jul 2020'!R7+'AG Jul 2020'!P7),(($E$5-'AG Jul 2020'!P7)*'AG Jul 2020'!Q7/100),(('AG Jul 2020'!R7)*'AG Jul 2020'!Q7/100))),0)</f>
        <v>0</v>
      </c>
      <c r="F15" s="364">
        <f>IF(AND('AG Jul 2020'!Q7&gt;0,'AG Jul 2020'!S7&gt;0),IF($E$5&lt;('AG Jul 2020'!R7+'AG Jul 2020'!P7),0,IF($E$5&lt;=('AG Jul 2020'!T7+'AG Jul 2020'!R7+'AG Jul 2020'!P7),(($E$5-('AG Jul 2020'!R7+'AG Jul 2020'!P7))*'AG Jul 2020'!S7/100),('AG Jul 2020'!T7*'AG Jul 2020'!S7/100))),0)</f>
        <v>0</v>
      </c>
      <c r="G15" s="364">
        <v>0</v>
      </c>
      <c r="H15" s="364">
        <f>IF('AG Jul 2020'!T7&gt;0,IF(($E$5&lt;'AG Jul 2020'!T7),(0),($E$5-'AG Jul 2020'!T7)*'AG Jul 2020'!U7/100),IF(AND('AG Jul 2020'!R7&gt;0,'AG Jul 2020'!T7=""),IF(($E$5&lt;'AG Jul 2020'!R7),(0),($E$5-'AG Jul 2020'!R7)*'AG Jul 2020'!S7/100),IF(AND('AG Jul 2020'!P7&gt;0,'AG Jul 2020'!R7=""),IF(($E$5&lt;'AG Jul 2020'!P7),(0),($E$5-'AG Jul 2020'!P7)*'AG Jul 2020'!Q7/100),0)))</f>
        <v>0</v>
      </c>
      <c r="I15" s="364">
        <f t="shared" si="0"/>
        <v>308.71193</v>
      </c>
      <c r="J15" s="446">
        <f t="shared" si="1"/>
        <v>954.56772000000001</v>
      </c>
      <c r="K15" s="446">
        <f t="shared" si="2"/>
        <v>1234.84772</v>
      </c>
      <c r="L15" s="447">
        <f t="shared" si="7"/>
        <v>1358.332492</v>
      </c>
      <c r="M15" s="457">
        <f>'AG Jul 2020'!AZ7</f>
        <v>20</v>
      </c>
      <c r="N15" s="457">
        <f>'AG Jul 2020'!BA7</f>
        <v>0</v>
      </c>
      <c r="O15" s="457">
        <f>'AG Jul 2020'!BB7</f>
        <v>0</v>
      </c>
      <c r="P15" s="457">
        <f>'AG Jul 2020'!BC7</f>
        <v>0</v>
      </c>
      <c r="Q15" s="458">
        <f>($E$6*'AG Jul 2020'!AT7/100)*4</f>
        <v>205.2886</v>
      </c>
      <c r="R15" s="448" t="str">
        <f t="shared" si="8"/>
        <v>Guaranteed off bill</v>
      </c>
      <c r="S15" s="448" t="str">
        <f t="shared" si="9"/>
        <v>Exclusive</v>
      </c>
      <c r="T15" s="475">
        <f t="shared" si="3"/>
        <v>987.87817599999994</v>
      </c>
      <c r="U15" s="446">
        <f t="shared" si="4"/>
        <v>987.87817599999994</v>
      </c>
      <c r="V15" s="446">
        <f t="shared" si="5"/>
        <v>782.58957599999997</v>
      </c>
      <c r="W15" s="446">
        <f t="shared" si="6"/>
        <v>782.58957599999997</v>
      </c>
      <c r="X15" s="454">
        <f t="shared" si="10"/>
        <v>860.8485336</v>
      </c>
      <c r="Y15" s="454">
        <f t="shared" si="10"/>
        <v>860.8485336</v>
      </c>
      <c r="Z15" s="366">
        <f>'AG Jul 2020'!BL7</f>
        <v>0</v>
      </c>
      <c r="AA15" s="367" t="str">
        <f>'AG Jul 2020'!BM7</f>
        <v>n</v>
      </c>
    </row>
    <row r="16" spans="1:27" x14ac:dyDescent="0.3">
      <c r="A16" s="319" t="str">
        <f>'AG Jul 2020'!K8</f>
        <v>Diamond Energy</v>
      </c>
      <c r="B16" s="320" t="str">
        <f>'AG Jul 2020'!L8</f>
        <v>Renewable Saver POT</v>
      </c>
      <c r="C16" s="364">
        <f>IF('AG Jul 2020'!BP8=0,91*'AG Jul 2020'!M8/100,(91*'AG Jul 2020'!M8/100)+'AG Jul 2020'!BP8/4)</f>
        <v>75.893999999999991</v>
      </c>
      <c r="D16" s="364">
        <f>IF('AG Jul 2020'!O8="",$E$5*'AG Jul 2020'!N8/100,IF($E$5&gt;='AG Jul 2020'!P8,('AG Jul 2020'!P8*'AG Jul 2020'!N8/100),($E$5*'AG Jul 2020'!N8/100)))</f>
        <v>77.699999999999989</v>
      </c>
      <c r="E16" s="364">
        <f>IF(AND('AG Jul 2020'!P8&gt;0,'AG Jul 2020'!R8&gt;0),IF($E$5&lt;'AG Jul 2020'!P8,0,IF($E$5&lt;=('AG Jul 2020'!R8+'AG Jul 2020'!P8),(($E$5-'AG Jul 2020'!P8)*'AG Jul 2020'!Q8/100),(('AG Jul 2020'!R8)*'AG Jul 2020'!Q8/100))),0)</f>
        <v>0</v>
      </c>
      <c r="F16" s="364">
        <f>IF(AND('AG Jul 2020'!Q8&gt;0,'AG Jul 2020'!S8&gt;0),IF($E$5&lt;('AG Jul 2020'!R8+'AG Jul 2020'!P8),0,IF($E$5&lt;=('AG Jul 2020'!T8+'AG Jul 2020'!R8+'AG Jul 2020'!P8),(($E$5-('AG Jul 2020'!R8+'AG Jul 2020'!P8))*'AG Jul 2020'!S8/100),('AG Jul 2020'!T8*'AG Jul 2020'!S8/100))),0)</f>
        <v>0</v>
      </c>
      <c r="G16" s="364">
        <v>0</v>
      </c>
      <c r="H16" s="364">
        <f>IF('AG Jul 2020'!T8&gt;0,IF(($E$5&lt;'AG Jul 2020'!T8),(0),($E$5-'AG Jul 2020'!T8)*'AG Jul 2020'!U8/100),IF(AND('AG Jul 2020'!R8&gt;0,'AG Jul 2020'!T8=""),IF(($E$5&lt;'AG Jul 2020'!R8),(0),($E$5-'AG Jul 2020'!R8)*'AG Jul 2020'!S8/100),IF(AND('AG Jul 2020'!P8&gt;0,'AG Jul 2020'!R8=""),IF(($E$5&lt;'AG Jul 2020'!P8),(0),($E$5-'AG Jul 2020'!P8)*'AG Jul 2020'!Q8/100),0)))</f>
        <v>165.66740999999999</v>
      </c>
      <c r="I16" s="364">
        <f t="shared" si="0"/>
        <v>319.26140999999996</v>
      </c>
      <c r="J16" s="446">
        <f t="shared" si="1"/>
        <v>973.4696399999998</v>
      </c>
      <c r="K16" s="446">
        <f t="shared" si="2"/>
        <v>1277.0456399999998</v>
      </c>
      <c r="L16" s="447">
        <f t="shared" si="7"/>
        <v>1404.7502039999999</v>
      </c>
      <c r="M16" s="457">
        <f>'AG Jul 2020'!AZ8</f>
        <v>0</v>
      </c>
      <c r="N16" s="457">
        <f>'AG Jul 2020'!BA8</f>
        <v>0</v>
      </c>
      <c r="O16" s="457">
        <f>'AG Jul 2020'!BB8</f>
        <v>7</v>
      </c>
      <c r="P16" s="457">
        <f>'AG Jul 2020'!BC8</f>
        <v>0</v>
      </c>
      <c r="Q16" s="458">
        <f>($E$6*'AG Jul 2020'!AT8/100)*4</f>
        <v>289.81919999999997</v>
      </c>
      <c r="R16" s="448" t="str">
        <f t="shared" si="8"/>
        <v>Pay-on-time off bill</v>
      </c>
      <c r="S16" s="448" t="str">
        <f t="shared" si="9"/>
        <v>Exclusive</v>
      </c>
      <c r="T16" s="475">
        <f t="shared" si="3"/>
        <v>1277.0456399999998</v>
      </c>
      <c r="U16" s="446">
        <f t="shared" si="4"/>
        <v>1187.6524451999999</v>
      </c>
      <c r="V16" s="446">
        <f t="shared" si="5"/>
        <v>987.22643999999991</v>
      </c>
      <c r="W16" s="446">
        <f t="shared" si="6"/>
        <v>897.83324519999996</v>
      </c>
      <c r="X16" s="454">
        <f t="shared" si="10"/>
        <v>1085.9490840000001</v>
      </c>
      <c r="Y16" s="454">
        <f t="shared" si="10"/>
        <v>987.61656972000003</v>
      </c>
      <c r="Z16" s="366">
        <f>'AG Jul 2020'!BL8</f>
        <v>0</v>
      </c>
      <c r="AA16" s="367" t="str">
        <f>'AG Jul 2020'!BM8</f>
        <v>n</v>
      </c>
    </row>
    <row r="17" spans="1:27" x14ac:dyDescent="0.3">
      <c r="A17" s="319" t="str">
        <f>'AG Jul 2020'!K9</f>
        <v>Dodo Power &amp; Gas</v>
      </c>
      <c r="B17" s="320" t="str">
        <f>'AG Jul 2020'!L9</f>
        <v>Market offer</v>
      </c>
      <c r="C17" s="364">
        <f>IF('AG Jul 2020'!BP9=0,91*'AG Jul 2020'!M9/100,(91*'AG Jul 2020'!M9/100)+'AG Jul 2020'!BP9/4)</f>
        <v>80.741818181818175</v>
      </c>
      <c r="D17" s="364">
        <f>IF('AG Jul 2020'!O9="",$E$5*'AG Jul 2020'!N9/100,IF($E$5&gt;='AG Jul 2020'!P9,('AG Jul 2020'!P9*'AG Jul 2020'!N9/100),($E$5*'AG Jul 2020'!N9/100)))</f>
        <v>177.0516736363636</v>
      </c>
      <c r="E17" s="364">
        <f>IF(AND('AG Jul 2020'!P9&gt;0,'AG Jul 2020'!R9&gt;0),IF($E$5&lt;'AG Jul 2020'!P9,0,IF($E$5&lt;=('AG Jul 2020'!R9+'AG Jul 2020'!P9),(($E$5-'AG Jul 2020'!P9)*'AG Jul 2020'!Q9/100),(('AG Jul 2020'!R9)*'AG Jul 2020'!Q9/100))),0)</f>
        <v>0</v>
      </c>
      <c r="F17" s="364">
        <f>IF(AND('AG Jul 2020'!Q9&gt;0,'AG Jul 2020'!S9&gt;0),IF($E$5&lt;('AG Jul 2020'!R9+'AG Jul 2020'!P9),0,IF($E$5&lt;=('AG Jul 2020'!T9+'AG Jul 2020'!R9+'AG Jul 2020'!P9),(($E$5-('AG Jul 2020'!R9+'AG Jul 2020'!P9))*'AG Jul 2020'!S9/100),('AG Jul 2020'!T9*'AG Jul 2020'!S9/100))),0)</f>
        <v>0</v>
      </c>
      <c r="G17" s="364">
        <v>0</v>
      </c>
      <c r="H17" s="364">
        <f>IF('AG Jul 2020'!T9&gt;0,IF(($E$5&lt;'AG Jul 2020'!T9),(0),($E$5-'AG Jul 2020'!T9)*'AG Jul 2020'!U9/100),IF(AND('AG Jul 2020'!R9&gt;0,'AG Jul 2020'!T9=""),IF(($E$5&lt;'AG Jul 2020'!R9),(0),($E$5-'AG Jul 2020'!R9)*'AG Jul 2020'!S9/100),IF(AND('AG Jul 2020'!P9&gt;0,'AG Jul 2020'!R9=""),IF(($E$5&lt;'AG Jul 2020'!P9),(0),($E$5-'AG Jul 2020'!P9)*'AG Jul 2020'!Q9/100),0)))</f>
        <v>0</v>
      </c>
      <c r="I17" s="364">
        <f t="shared" si="0"/>
        <v>257.79349181818179</v>
      </c>
      <c r="J17" s="446">
        <f t="shared" si="1"/>
        <v>708.20669454545441</v>
      </c>
      <c r="K17" s="446">
        <f t="shared" si="2"/>
        <v>1031.1739672727272</v>
      </c>
      <c r="L17" s="447">
        <f t="shared" si="7"/>
        <v>1134.2913639999999</v>
      </c>
      <c r="M17" s="457">
        <f>'AG Jul 2020'!AZ9</f>
        <v>0</v>
      </c>
      <c r="N17" s="457">
        <f>'AG Jul 2020'!BA9</f>
        <v>0</v>
      </c>
      <c r="O17" s="457">
        <f>'AG Jul 2020'!BB9</f>
        <v>0</v>
      </c>
      <c r="P17" s="457">
        <f>'AG Jul 2020'!BC9</f>
        <v>0</v>
      </c>
      <c r="Q17" s="458">
        <f>($E$6*'AG Jul 2020'!AT9/100)*4</f>
        <v>280.15855999999997</v>
      </c>
      <c r="R17" s="448" t="str">
        <f t="shared" si="8"/>
        <v>No discount</v>
      </c>
      <c r="S17" s="448" t="str">
        <f t="shared" si="9"/>
        <v>Exclusive</v>
      </c>
      <c r="T17" s="475">
        <f t="shared" si="3"/>
        <v>1031.1739672727272</v>
      </c>
      <c r="U17" s="446">
        <f t="shared" si="4"/>
        <v>1031.1739672727272</v>
      </c>
      <c r="V17" s="446">
        <f t="shared" si="5"/>
        <v>751.0154072727272</v>
      </c>
      <c r="W17" s="446">
        <f t="shared" si="6"/>
        <v>751.0154072727272</v>
      </c>
      <c r="X17" s="454">
        <f t="shared" si="10"/>
        <v>826.11694799999998</v>
      </c>
      <c r="Y17" s="454">
        <f t="shared" si="10"/>
        <v>826.11694799999998</v>
      </c>
      <c r="Z17" s="366">
        <f>'AG Jul 2020'!BL9</f>
        <v>0</v>
      </c>
      <c r="AA17" s="367" t="str">
        <f>'AG Jul 2020'!BM9</f>
        <v>n</v>
      </c>
    </row>
    <row r="18" spans="1:27" x14ac:dyDescent="0.3">
      <c r="A18" s="319" t="str">
        <f>'AG Jul 2020'!K10</f>
        <v>EnergyAustralia</v>
      </c>
      <c r="B18" s="320" t="str">
        <f>'AG Jul 2020'!L10</f>
        <v>Total Plan Home</v>
      </c>
      <c r="C18" s="364">
        <f>IF('AG Jul 2020'!BP10=0,91*'AG Jul 2020'!M10/100,(91*'AG Jul 2020'!M10/100)+'AG Jul 2020'!BP10/4)</f>
        <v>70.069999999999993</v>
      </c>
      <c r="D18" s="364">
        <f>IF('AG Jul 2020'!O10="",$E$5*'AG Jul 2020'!N10/100,IF($E$5&gt;='AG Jul 2020'!P10,('AG Jul 2020'!P10*'AG Jul 2020'!N10/100),($E$5*'AG Jul 2020'!N10/100)))</f>
        <v>240.18574909090904</v>
      </c>
      <c r="E18" s="364">
        <f>IF(AND('AG Jul 2020'!P10&gt;0,'AG Jul 2020'!R10&gt;0),IF($E$5&lt;'AG Jul 2020'!P10,0,IF($E$5&lt;=('AG Jul 2020'!R10+'AG Jul 2020'!P10),(($E$5-'AG Jul 2020'!P10)*'AG Jul 2020'!Q10/100),(('AG Jul 2020'!R10)*'AG Jul 2020'!Q10/100))),0)</f>
        <v>0</v>
      </c>
      <c r="F18" s="364">
        <f>IF(AND('AG Jul 2020'!Q10&gt;0,'AG Jul 2020'!S10&gt;0),IF($E$5&lt;('AG Jul 2020'!R10+'AG Jul 2020'!P10),0,IF($E$5&lt;=('AG Jul 2020'!T10+'AG Jul 2020'!R10+'AG Jul 2020'!P10),(($E$5-('AG Jul 2020'!R10+'AG Jul 2020'!P10))*'AG Jul 2020'!S10/100),('AG Jul 2020'!T10*'AG Jul 2020'!S10/100))),0)</f>
        <v>0</v>
      </c>
      <c r="G18" s="364">
        <v>0</v>
      </c>
      <c r="H18" s="364">
        <f>IF('AG Jul 2020'!T10&gt;0,IF(($E$5&lt;'AG Jul 2020'!T10),(0),($E$5-'AG Jul 2020'!T10)*'AG Jul 2020'!U10/100),IF(AND('AG Jul 2020'!R10&gt;0,'AG Jul 2020'!T10=""),IF(($E$5&lt;'AG Jul 2020'!R10),(0),($E$5-'AG Jul 2020'!R10)*'AG Jul 2020'!S10/100),IF(AND('AG Jul 2020'!P10&gt;0,'AG Jul 2020'!R10=""),IF(($E$5&lt;'AG Jul 2020'!P10),(0),($E$5-'AG Jul 2020'!P10)*'AG Jul 2020'!Q10/100),0)))</f>
        <v>0</v>
      </c>
      <c r="I18" s="364">
        <f t="shared" si="0"/>
        <v>310.25574909090903</v>
      </c>
      <c r="J18" s="446">
        <f t="shared" si="1"/>
        <v>960.74299636363617</v>
      </c>
      <c r="K18" s="446">
        <f t="shared" si="2"/>
        <v>1241.0229963636361</v>
      </c>
      <c r="L18" s="447">
        <f t="shared" si="7"/>
        <v>1365.1252959999999</v>
      </c>
      <c r="M18" s="457">
        <f>'AG Jul 2020'!AZ10</f>
        <v>16</v>
      </c>
      <c r="N18" s="457">
        <f>'AG Jul 2020'!BA10</f>
        <v>0</v>
      </c>
      <c r="O18" s="457">
        <f>'AG Jul 2020'!BB10</f>
        <v>0</v>
      </c>
      <c r="P18" s="457">
        <f>'AG Jul 2020'!BC10</f>
        <v>0</v>
      </c>
      <c r="Q18" s="458">
        <f>($E$6*'AG Jul 2020'!AT10/100)*4</f>
        <v>253.59180000000001</v>
      </c>
      <c r="R18" s="448" t="str">
        <f t="shared" si="8"/>
        <v>Guaranteed off bill</v>
      </c>
      <c r="S18" s="448" t="str">
        <f t="shared" si="9"/>
        <v>Exclusive</v>
      </c>
      <c r="T18" s="475">
        <f t="shared" si="3"/>
        <v>1042.4593169454542</v>
      </c>
      <c r="U18" s="446">
        <f t="shared" si="4"/>
        <v>1042.4593169454542</v>
      </c>
      <c r="V18" s="446">
        <f t="shared" si="5"/>
        <v>788.86751694545421</v>
      </c>
      <c r="W18" s="446">
        <f t="shared" si="6"/>
        <v>788.86751694545421</v>
      </c>
      <c r="X18" s="454">
        <f t="shared" si="10"/>
        <v>867.75426863999974</v>
      </c>
      <c r="Y18" s="454">
        <f t="shared" si="10"/>
        <v>867.75426863999974</v>
      </c>
      <c r="Z18" s="366">
        <f>'AG Jul 2020'!BL10</f>
        <v>0</v>
      </c>
      <c r="AA18" s="367" t="str">
        <f>'AG Jul 2020'!BM10</f>
        <v>n</v>
      </c>
    </row>
    <row r="19" spans="1:27" x14ac:dyDescent="0.3">
      <c r="A19" s="319" t="str">
        <f>'AG Jul 2020'!K11</f>
        <v>Mojo Power</v>
      </c>
      <c r="B19" s="320" t="str">
        <f>'AG Jul 2020'!L11</f>
        <v>All Day Breakfast</v>
      </c>
      <c r="C19" s="364">
        <f>IF('AG Jul 2020'!BP11=0,91*'AG Jul 2020'!M11/100,(91*'AG Jul 2020'!M11/100)+'AG Jul 2020'!BP11/4)</f>
        <v>70.533272727272731</v>
      </c>
      <c r="D19" s="364">
        <f>IF('AG Jul 2020'!O11="",$E$5*'AG Jul 2020'!N11/100,IF($E$5&gt;='AG Jul 2020'!P11,('AG Jul 2020'!P11*'AG Jul 2020'!N11/100),($E$5*'AG Jul 2020'!N11/100)))</f>
        <v>169.82009999999994</v>
      </c>
      <c r="E19" s="364">
        <f>IF(AND('AG Jul 2020'!P11&gt;0,'AG Jul 2020'!R11&gt;0),IF($E$5&lt;'AG Jul 2020'!P11,0,IF($E$5&lt;=('AG Jul 2020'!R11+'AG Jul 2020'!P11),(($E$5-'AG Jul 2020'!P11)*'AG Jul 2020'!Q11/100),(('AG Jul 2020'!R11)*'AG Jul 2020'!Q11/100))),0)</f>
        <v>0</v>
      </c>
      <c r="F19" s="364">
        <f>IF(AND('AG Jul 2020'!Q11&gt;0,'AG Jul 2020'!S11&gt;0),IF($E$5&lt;('AG Jul 2020'!R11+'AG Jul 2020'!P11),0,IF($E$5&lt;=('AG Jul 2020'!T11+'AG Jul 2020'!R11+'AG Jul 2020'!P11),(($E$5-('AG Jul 2020'!R11+'AG Jul 2020'!P11))*'AG Jul 2020'!S11/100),('AG Jul 2020'!T11*'AG Jul 2020'!S11/100))),0)</f>
        <v>0</v>
      </c>
      <c r="G19" s="364">
        <v>0</v>
      </c>
      <c r="H19" s="364">
        <f>IF('AG Jul 2020'!T11&gt;0,IF(($E$5&lt;'AG Jul 2020'!T11),(0),($E$5-'AG Jul 2020'!T11)*'AG Jul 2020'!U11/100),IF(AND('AG Jul 2020'!R11&gt;0,'AG Jul 2020'!T11=""),IF(($E$5&lt;'AG Jul 2020'!R11),(0),($E$5-'AG Jul 2020'!R11)*'AG Jul 2020'!S11/100),IF(AND('AG Jul 2020'!P11&gt;0,'AG Jul 2020'!R11=""),IF(($E$5&lt;'AG Jul 2020'!P11),(0),($E$5-'AG Jul 2020'!P11)*'AG Jul 2020'!Q11/100),0)))</f>
        <v>0</v>
      </c>
      <c r="I19" s="364">
        <f t="shared" si="0"/>
        <v>240.35337272727267</v>
      </c>
      <c r="J19" s="446">
        <f t="shared" si="1"/>
        <v>679.28039999999976</v>
      </c>
      <c r="K19" s="446">
        <f t="shared" si="2"/>
        <v>961.41349090909068</v>
      </c>
      <c r="L19" s="447">
        <f t="shared" si="7"/>
        <v>1057.5548399999998</v>
      </c>
      <c r="M19" s="457">
        <f>'AG Jul 2020'!AZ11</f>
        <v>0</v>
      </c>
      <c r="N19" s="457">
        <f>'AG Jul 2020'!BA11</f>
        <v>0</v>
      </c>
      <c r="O19" s="457">
        <f>'AG Jul 2020'!BB11</f>
        <v>0</v>
      </c>
      <c r="P19" s="457">
        <f>'AG Jul 2020'!BC11</f>
        <v>0</v>
      </c>
      <c r="Q19" s="458">
        <f>($E$6*'AG Jul 2020'!AT11/100)*4</f>
        <v>181.13699999999997</v>
      </c>
      <c r="R19" s="448" t="str">
        <f t="shared" si="8"/>
        <v>No discount</v>
      </c>
      <c r="S19" s="448" t="str">
        <f t="shared" si="9"/>
        <v>Exclusive</v>
      </c>
      <c r="T19" s="475">
        <f t="shared" si="3"/>
        <v>961.41349090909068</v>
      </c>
      <c r="U19" s="446">
        <f t="shared" si="4"/>
        <v>961.41349090909068</v>
      </c>
      <c r="V19" s="446">
        <f t="shared" si="5"/>
        <v>780.27649090909074</v>
      </c>
      <c r="W19" s="446">
        <f t="shared" si="6"/>
        <v>780.27649090909074</v>
      </c>
      <c r="X19" s="454">
        <f t="shared" si="10"/>
        <v>858.30413999999985</v>
      </c>
      <c r="Y19" s="454">
        <f t="shared" si="10"/>
        <v>858.30413999999985</v>
      </c>
      <c r="Z19" s="366">
        <f>'AG Jul 2020'!BL11</f>
        <v>0</v>
      </c>
      <c r="AA19" s="367" t="str">
        <f>'AG Jul 2020'!BM11</f>
        <v>n</v>
      </c>
    </row>
    <row r="20" spans="1:27" x14ac:dyDescent="0.3">
      <c r="A20" s="319" t="str">
        <f>'AG Jul 2020'!K12</f>
        <v>Momentum Energy</v>
      </c>
      <c r="B20" s="320" t="str">
        <f>'AG Jul 2020'!L12</f>
        <v>SmilePower Flexi</v>
      </c>
      <c r="C20" s="364">
        <f>IF('AG Jul 2020'!BP12=0,91*'AG Jul 2020'!M12/100,(91*'AG Jul 2020'!M12/100)+'AG Jul 2020'!BP12/4)</f>
        <v>78.499909090909071</v>
      </c>
      <c r="D20" s="364">
        <f>IF('AG Jul 2020'!O12="",$E$5*'AG Jul 2020'!N12/100,IF($E$5&gt;='AG Jul 2020'!P12,('AG Jul 2020'!P12*'AG Jul 2020'!N12/100),($E$5*'AG Jul 2020'!N12/100)))</f>
        <v>226.29137727272726</v>
      </c>
      <c r="E20" s="364">
        <f>IF(AND('AG Jul 2020'!P12&gt;0,'AG Jul 2020'!R12&gt;0),IF($E$5&lt;'AG Jul 2020'!P12,0,IF($E$5&lt;=('AG Jul 2020'!R12+'AG Jul 2020'!P12),(($E$5-'AG Jul 2020'!P12)*'AG Jul 2020'!Q12/100),(('AG Jul 2020'!R12)*'AG Jul 2020'!Q12/100))),0)</f>
        <v>0</v>
      </c>
      <c r="F20" s="364">
        <f>IF(AND('AG Jul 2020'!Q12&gt;0,'AG Jul 2020'!S12&gt;0),IF($E$5&lt;('AG Jul 2020'!R12+'AG Jul 2020'!P12),0,IF($E$5&lt;=('AG Jul 2020'!T12+'AG Jul 2020'!R12+'AG Jul 2020'!P12),(($E$5-('AG Jul 2020'!R12+'AG Jul 2020'!P12))*'AG Jul 2020'!S12/100),('AG Jul 2020'!T12*'AG Jul 2020'!S12/100))),0)</f>
        <v>0</v>
      </c>
      <c r="G20" s="364">
        <v>0</v>
      </c>
      <c r="H20" s="364">
        <f>IF('AG Jul 2020'!T12&gt;0,IF(($E$5&lt;'AG Jul 2020'!T12),(0),($E$5-'AG Jul 2020'!T12)*'AG Jul 2020'!U12/100),IF(AND('AG Jul 2020'!R12&gt;0,'AG Jul 2020'!T12=""),IF(($E$5&lt;'AG Jul 2020'!R12),(0),($E$5-'AG Jul 2020'!R12)*'AG Jul 2020'!S12/100),IF(AND('AG Jul 2020'!P12&gt;0,'AG Jul 2020'!R12=""),IF(($E$5&lt;'AG Jul 2020'!P12),(0),($E$5-'AG Jul 2020'!P12)*'AG Jul 2020'!Q12/100),0)))</f>
        <v>0</v>
      </c>
      <c r="I20" s="364">
        <f t="shared" si="0"/>
        <v>304.79128636363635</v>
      </c>
      <c r="J20" s="446">
        <f t="shared" si="1"/>
        <v>905.16550909090915</v>
      </c>
      <c r="K20" s="446">
        <f t="shared" si="2"/>
        <v>1219.1651454545454</v>
      </c>
      <c r="L20" s="447">
        <f t="shared" si="7"/>
        <v>1341.0816600000001</v>
      </c>
      <c r="M20" s="457">
        <f>'AG Jul 2020'!AZ12</f>
        <v>0</v>
      </c>
      <c r="N20" s="457">
        <f>'AG Jul 2020'!BA12</f>
        <v>0</v>
      </c>
      <c r="O20" s="457">
        <f>'AG Jul 2020'!BB12</f>
        <v>0</v>
      </c>
      <c r="P20" s="457">
        <f>'AG Jul 2020'!BC12</f>
        <v>0</v>
      </c>
      <c r="Q20" s="458">
        <f>($E$6*'AG Jul 2020'!AT12/100)*4</f>
        <v>169.06119999999999</v>
      </c>
      <c r="R20" s="448" t="str">
        <f t="shared" si="8"/>
        <v>No discount</v>
      </c>
      <c r="S20" s="448" t="str">
        <f t="shared" si="9"/>
        <v>Exclusive</v>
      </c>
      <c r="T20" s="475">
        <f t="shared" si="3"/>
        <v>1219.1651454545454</v>
      </c>
      <c r="U20" s="446">
        <f t="shared" si="4"/>
        <v>1219.1651454545454</v>
      </c>
      <c r="V20" s="446">
        <f t="shared" si="5"/>
        <v>1050.1039454545453</v>
      </c>
      <c r="W20" s="446">
        <f t="shared" si="6"/>
        <v>1050.1039454545453</v>
      </c>
      <c r="X20" s="454">
        <f t="shared" si="10"/>
        <v>1155.1143399999999</v>
      </c>
      <c r="Y20" s="454">
        <f t="shared" si="10"/>
        <v>1155.1143399999999</v>
      </c>
      <c r="Z20" s="366">
        <f>'AG Jul 2020'!BL12</f>
        <v>0</v>
      </c>
      <c r="AA20" s="367" t="str">
        <f>'AG Jul 2020'!BM12</f>
        <v>n</v>
      </c>
    </row>
    <row r="21" spans="1:27" x14ac:dyDescent="0.3">
      <c r="A21" s="319" t="str">
        <f>'AG Jul 2020'!K13</f>
        <v>Origin Energy</v>
      </c>
      <c r="B21" s="320" t="str">
        <f>'AG Jul 2020'!L13</f>
        <v>Solar Boost</v>
      </c>
      <c r="C21" s="364">
        <f>IF('AG Jul 2020'!BP13=0,91*'AG Jul 2020'!M13/100,(91*'AG Jul 2020'!M13/100)+'AG Jul 2020'!BP13/4)</f>
        <v>71.22818181818181</v>
      </c>
      <c r="D21" s="364">
        <f>IF('AG Jul 2020'!O13="",$E$5*'AG Jul 2020'!N13/100,IF($E$5&gt;='AG Jul 2020'!P13,('AG Jul 2020'!P13*'AG Jul 2020'!N13/100),($E$5*'AG Jul 2020'!N13/100)))</f>
        <v>239.12945181818176</v>
      </c>
      <c r="E21" s="364">
        <f>IF(AND('AG Jul 2020'!P13&gt;0,'AG Jul 2020'!R13&gt;0),IF($E$5&lt;'AG Jul 2020'!P13,0,IF($E$5&lt;=('AG Jul 2020'!R13+'AG Jul 2020'!P13),(($E$5-'AG Jul 2020'!P13)*'AG Jul 2020'!Q13/100),(('AG Jul 2020'!R13)*'AG Jul 2020'!Q13/100))),0)</f>
        <v>0</v>
      </c>
      <c r="F21" s="364">
        <f>IF(AND('AG Jul 2020'!Q13&gt;0,'AG Jul 2020'!S13&gt;0),IF($E$5&lt;('AG Jul 2020'!R13+'AG Jul 2020'!P13),0,IF($E$5&lt;=('AG Jul 2020'!T13+'AG Jul 2020'!R13+'AG Jul 2020'!P13),(($E$5-('AG Jul 2020'!R13+'AG Jul 2020'!P13))*'AG Jul 2020'!S13/100),('AG Jul 2020'!T13*'AG Jul 2020'!S13/100))),0)</f>
        <v>0</v>
      </c>
      <c r="G21" s="364">
        <v>0</v>
      </c>
      <c r="H21" s="364">
        <f>IF('AG Jul 2020'!T13&gt;0,IF(($E$5&lt;'AG Jul 2020'!T13),(0),($E$5-'AG Jul 2020'!T13)*'AG Jul 2020'!U13/100),IF(AND('AG Jul 2020'!R13&gt;0,'AG Jul 2020'!T13=""),IF(($E$5&lt;'AG Jul 2020'!R13),(0),($E$5-'AG Jul 2020'!R13)*'AG Jul 2020'!S13/100),IF(AND('AG Jul 2020'!P13&gt;0,'AG Jul 2020'!R13=""),IF(($E$5&lt;'AG Jul 2020'!P13),(0),($E$5-'AG Jul 2020'!P13)*'AG Jul 2020'!Q13/100),0)))</f>
        <v>0</v>
      </c>
      <c r="I21" s="364">
        <f t="shared" si="0"/>
        <v>310.35763363636357</v>
      </c>
      <c r="J21" s="446">
        <f t="shared" si="1"/>
        <v>956.51780727272705</v>
      </c>
      <c r="K21" s="446">
        <f t="shared" si="2"/>
        <v>1241.4305345454543</v>
      </c>
      <c r="L21" s="447">
        <f t="shared" si="7"/>
        <v>1365.5735879999997</v>
      </c>
      <c r="M21" s="457">
        <f>'AG Jul 2020'!AZ13</f>
        <v>0</v>
      </c>
      <c r="N21" s="457">
        <f>'AG Jul 2020'!BA13</f>
        <v>0</v>
      </c>
      <c r="O21" s="457">
        <f>'AG Jul 2020'!BB13</f>
        <v>0</v>
      </c>
      <c r="P21" s="457">
        <f>'AG Jul 2020'!BC13</f>
        <v>0</v>
      </c>
      <c r="Q21" s="458">
        <f>($E$6*'AG Jul 2020'!AT13/100)*4</f>
        <v>289.81919999999997</v>
      </c>
      <c r="R21" s="448" t="str">
        <f t="shared" si="8"/>
        <v>No discount</v>
      </c>
      <c r="S21" s="448" t="str">
        <f t="shared" si="9"/>
        <v>Inclusive</v>
      </c>
      <c r="T21" s="475">
        <f t="shared" si="3"/>
        <v>1241.4305345454543</v>
      </c>
      <c r="U21" s="446">
        <f t="shared" si="4"/>
        <v>1241.4305345454543</v>
      </c>
      <c r="V21" s="446">
        <f t="shared" si="5"/>
        <v>951.61133454545438</v>
      </c>
      <c r="W21" s="446">
        <f t="shared" si="6"/>
        <v>951.61133454545438</v>
      </c>
      <c r="X21" s="454">
        <f t="shared" si="10"/>
        <v>1046.7724679999999</v>
      </c>
      <c r="Y21" s="454">
        <f t="shared" si="10"/>
        <v>1046.7724679999999</v>
      </c>
      <c r="Z21" s="366">
        <f>'AG Jul 2020'!BL13</f>
        <v>0</v>
      </c>
      <c r="AA21" s="367" t="str">
        <f>'AG Jul 2020'!BM13</f>
        <v>n</v>
      </c>
    </row>
    <row r="22" spans="1:27" x14ac:dyDescent="0.3">
      <c r="A22" s="319" t="str">
        <f>'AG Jul 2020'!K14</f>
        <v>Powerdirect</v>
      </c>
      <c r="B22" s="320" t="str">
        <f>'AG Jul 2020'!L14</f>
        <v>Rate Saver</v>
      </c>
      <c r="C22" s="364">
        <f>IF('AG Jul 2020'!BP14=0,91*'AG Jul 2020'!M14/100,(91*'AG Jul 2020'!M14/100)+'AG Jul 2020'!BP14/4)</f>
        <v>64.86645454545453</v>
      </c>
      <c r="D22" s="364">
        <f>IF('AG Jul 2020'!O14="",$E$5*'AG Jul 2020'!N14/100,IF($E$5&gt;='AG Jul 2020'!P14,('AG Jul 2020'!P14*'AG Jul 2020'!N14/100),($E$5*'AG Jul 2020'!N14/100)))</f>
        <v>202.24030090909088</v>
      </c>
      <c r="E22" s="364">
        <f>IF(AND('AG Jul 2020'!P14&gt;0,'AG Jul 2020'!R14&gt;0),IF($E$5&lt;'AG Jul 2020'!P14,0,IF($E$5&lt;=('AG Jul 2020'!R14+'AG Jul 2020'!P14),(($E$5-'AG Jul 2020'!P14)*'AG Jul 2020'!Q14/100),(('AG Jul 2020'!R14)*'AG Jul 2020'!Q14/100))),0)</f>
        <v>0</v>
      </c>
      <c r="F22" s="364">
        <f>IF(AND('AG Jul 2020'!Q14&gt;0,'AG Jul 2020'!S14&gt;0),IF($E$5&lt;('AG Jul 2020'!R14+'AG Jul 2020'!P14),0,IF($E$5&lt;=('AG Jul 2020'!T14+'AG Jul 2020'!R14+'AG Jul 2020'!P14),(($E$5-('AG Jul 2020'!R14+'AG Jul 2020'!P14))*'AG Jul 2020'!S14/100),('AG Jul 2020'!T14*'AG Jul 2020'!S14/100))),0)</f>
        <v>0</v>
      </c>
      <c r="G22" s="364">
        <v>0</v>
      </c>
      <c r="H22" s="364">
        <f>IF('AG Jul 2020'!T14&gt;0,IF(($E$5&lt;'AG Jul 2020'!T14),(0),($E$5-'AG Jul 2020'!T14)*'AG Jul 2020'!U14/100),IF(AND('AG Jul 2020'!R14&gt;0,'AG Jul 2020'!T14=""),IF(($E$5&lt;'AG Jul 2020'!R14),(0),($E$5-'AG Jul 2020'!R14)*'AG Jul 2020'!S14/100),IF(AND('AG Jul 2020'!P14&gt;0,'AG Jul 2020'!R14=""),IF(($E$5&lt;'AG Jul 2020'!P14),(0),($E$5-'AG Jul 2020'!P14)*'AG Jul 2020'!Q14/100),0)))</f>
        <v>0</v>
      </c>
      <c r="I22" s="364">
        <f t="shared" si="0"/>
        <v>267.10675545454541</v>
      </c>
      <c r="J22" s="446">
        <f t="shared" si="1"/>
        <v>808.96120363636351</v>
      </c>
      <c r="K22" s="446">
        <f t="shared" si="2"/>
        <v>1068.4270218181816</v>
      </c>
      <c r="L22" s="447">
        <f t="shared" si="7"/>
        <v>1175.269724</v>
      </c>
      <c r="M22" s="457">
        <f>'AG Jul 2020'!AZ14</f>
        <v>0</v>
      </c>
      <c r="N22" s="457">
        <f>'AG Jul 2020'!BA14</f>
        <v>0</v>
      </c>
      <c r="O22" s="457">
        <f>'AG Jul 2020'!BB14</f>
        <v>0</v>
      </c>
      <c r="P22" s="457">
        <f>'AG Jul 2020'!BC14</f>
        <v>0</v>
      </c>
      <c r="Q22" s="458">
        <f>($E$6*'AG Jul 2020'!AT14/100)*4</f>
        <v>229.44019999999998</v>
      </c>
      <c r="R22" s="448" t="str">
        <f t="shared" si="8"/>
        <v>No discount</v>
      </c>
      <c r="S22" s="448" t="str">
        <f t="shared" si="9"/>
        <v>Exclusive</v>
      </c>
      <c r="T22" s="475">
        <f t="shared" si="3"/>
        <v>1068.4270218181816</v>
      </c>
      <c r="U22" s="446">
        <f t="shared" si="4"/>
        <v>1068.4270218181816</v>
      </c>
      <c r="V22" s="446">
        <f t="shared" si="5"/>
        <v>838.98682181818162</v>
      </c>
      <c r="W22" s="446">
        <f t="shared" si="6"/>
        <v>838.98682181818162</v>
      </c>
      <c r="X22" s="454">
        <f t="shared" si="10"/>
        <v>922.88550399999986</v>
      </c>
      <c r="Y22" s="454">
        <f t="shared" si="10"/>
        <v>922.88550399999986</v>
      </c>
      <c r="Z22" s="366">
        <f>'AG Jul 2020'!BL14</f>
        <v>0</v>
      </c>
      <c r="AA22" s="367" t="str">
        <f>'AG Jul 2020'!BM14</f>
        <v>n</v>
      </c>
    </row>
    <row r="23" spans="1:27" x14ac:dyDescent="0.3">
      <c r="A23" s="319" t="str">
        <f>'AG Jul 2020'!K15</f>
        <v>Powershop</v>
      </c>
      <c r="B23" s="320" t="str">
        <f>'AG Jul 2020'!L15</f>
        <v>Shopper with Mega Pack</v>
      </c>
      <c r="C23" s="364">
        <f>IF('AG Jul 2020'!BP15=0,91*'AG Jul 2020'!M15/100,(91*'AG Jul 2020'!M15/100)+'AG Jul 2020'!BP15/4)</f>
        <v>89.841818181818184</v>
      </c>
      <c r="D23" s="364">
        <f>IF('AG Jul 2020'!O15="",$E$5*'AG Jul 2020'!N15/100,IF($E$5&gt;='AG Jul 2020'!P15,('AG Jul 2020'!P15*'AG Jul 2020'!N15/100),($E$5*'AG Jul 2020'!N15/100)))</f>
        <v>177.9454636363636</v>
      </c>
      <c r="E23" s="364">
        <f>IF(AND('AG Jul 2020'!P15&gt;0,'AG Jul 2020'!R15&gt;0),IF($E$5&lt;'AG Jul 2020'!P15,0,IF($E$5&lt;=('AG Jul 2020'!R15+'AG Jul 2020'!P15),(($E$5-'AG Jul 2020'!P15)*'AG Jul 2020'!Q15/100),(('AG Jul 2020'!R15)*'AG Jul 2020'!Q15/100))),0)</f>
        <v>0</v>
      </c>
      <c r="F23" s="364">
        <f>IF(AND('AG Jul 2020'!Q15&gt;0,'AG Jul 2020'!S15&gt;0),IF($E$5&lt;('AG Jul 2020'!R15+'AG Jul 2020'!P15),0,IF($E$5&lt;=('AG Jul 2020'!T15+'AG Jul 2020'!R15+'AG Jul 2020'!P15),(($E$5-('AG Jul 2020'!R15+'AG Jul 2020'!P15))*'AG Jul 2020'!S15/100),('AG Jul 2020'!T15*'AG Jul 2020'!S15/100))),0)</f>
        <v>0</v>
      </c>
      <c r="G23" s="364">
        <v>0</v>
      </c>
      <c r="H23" s="364">
        <f>IF('AG Jul 2020'!T15&gt;0,IF(($E$5&lt;'AG Jul 2020'!T15),(0),($E$5-'AG Jul 2020'!T15)*'AG Jul 2020'!U15/100),IF(AND('AG Jul 2020'!R15&gt;0,'AG Jul 2020'!T15=""),IF(($E$5&lt;'AG Jul 2020'!R15),(0),($E$5-'AG Jul 2020'!R15)*'AG Jul 2020'!S15/100),IF(AND('AG Jul 2020'!P15&gt;0,'AG Jul 2020'!R15=""),IF(($E$5&lt;'AG Jul 2020'!P15),(0),($E$5-'AG Jul 2020'!P15)*'AG Jul 2020'!Q15/100),0)))</f>
        <v>0</v>
      </c>
      <c r="I23" s="364">
        <f t="shared" si="0"/>
        <v>267.78728181818178</v>
      </c>
      <c r="J23" s="446">
        <f t="shared" si="1"/>
        <v>711.78185454545439</v>
      </c>
      <c r="K23" s="446">
        <f t="shared" si="2"/>
        <v>1071.1491272727271</v>
      </c>
      <c r="L23" s="447">
        <f t="shared" si="7"/>
        <v>1178.26404</v>
      </c>
      <c r="M23" s="457">
        <f>'AG Jul 2020'!AZ15</f>
        <v>0</v>
      </c>
      <c r="N23" s="457">
        <f>'AG Jul 2020'!BA15</f>
        <v>0</v>
      </c>
      <c r="O23" s="457">
        <f>'AG Jul 2020'!BB15</f>
        <v>6</v>
      </c>
      <c r="P23" s="457">
        <f>'AG Jul 2020'!BC15</f>
        <v>0</v>
      </c>
      <c r="Q23" s="458">
        <f>($E$6*'AG Jul 2020'!AT15/100)*4</f>
        <v>169.06119999999999</v>
      </c>
      <c r="R23" s="448" t="str">
        <f t="shared" si="8"/>
        <v>Pay-on-time off bill</v>
      </c>
      <c r="S23" s="448" t="str">
        <f t="shared" si="9"/>
        <v>Inclusive</v>
      </c>
      <c r="T23" s="475">
        <f t="shared" si="3"/>
        <v>1071.1491272727271</v>
      </c>
      <c r="U23" s="446">
        <f t="shared" si="4"/>
        <v>1006.8801796363637</v>
      </c>
      <c r="V23" s="446">
        <f t="shared" si="5"/>
        <v>902.08792727272714</v>
      </c>
      <c r="W23" s="446">
        <f t="shared" si="6"/>
        <v>837.81897963636368</v>
      </c>
      <c r="X23" s="454">
        <f t="shared" si="10"/>
        <v>992.29671999999994</v>
      </c>
      <c r="Y23" s="454">
        <f t="shared" si="10"/>
        <v>921.6008776000001</v>
      </c>
      <c r="Z23" s="366">
        <f>'AG Jul 2020'!BL15</f>
        <v>0</v>
      </c>
      <c r="AA23" s="367" t="str">
        <f>'AG Jul 2020'!BM15</f>
        <v>n</v>
      </c>
    </row>
    <row r="24" spans="1:27" x14ac:dyDescent="0.3">
      <c r="A24" s="319" t="str">
        <f>'AG Jul 2020'!K16</f>
        <v>Red Energy</v>
      </c>
      <c r="B24" s="320" t="str">
        <f>'AG Jul 2020'!L16</f>
        <v>Living Energy Saver</v>
      </c>
      <c r="C24" s="364">
        <f>IF('AG Jul 2020'!BP16=0,91*'AG Jul 2020'!M16/100,(91*'AG Jul 2020'!M16/100)+'AG Jul 2020'!BP16/4)</f>
        <v>72.890999999999991</v>
      </c>
      <c r="D24" s="364">
        <f>IF('AG Jul 2020'!O16="",$E$5*'AG Jul 2020'!N16/100,IF($E$5&gt;='AG Jul 2020'!P16,('AG Jul 2020'!P16*'AG Jul 2020'!N16/100),($E$5*'AG Jul 2020'!N16/100)))</f>
        <v>208.00930909090908</v>
      </c>
      <c r="E24" s="364">
        <f>IF(AND('AG Jul 2020'!P16&gt;0,'AG Jul 2020'!R16&gt;0),IF($E$5&lt;'AG Jul 2020'!P16,0,IF($E$5&lt;=('AG Jul 2020'!R16+'AG Jul 2020'!P16),(($E$5-'AG Jul 2020'!P16)*'AG Jul 2020'!Q16/100),(('AG Jul 2020'!R16)*'AG Jul 2020'!Q16/100))),0)</f>
        <v>0</v>
      </c>
      <c r="F24" s="364">
        <f>IF(AND('AG Jul 2020'!Q16&gt;0,'AG Jul 2020'!S16&gt;0),IF($E$5&lt;('AG Jul 2020'!R16+'AG Jul 2020'!P16),0,IF($E$5&lt;=('AG Jul 2020'!T16+'AG Jul 2020'!R16+'AG Jul 2020'!P16),(($E$5-('AG Jul 2020'!R16+'AG Jul 2020'!P16))*'AG Jul 2020'!S16/100),('AG Jul 2020'!T16*'AG Jul 2020'!S16/100))),0)</f>
        <v>0</v>
      </c>
      <c r="G24" s="364">
        <v>0</v>
      </c>
      <c r="H24" s="364">
        <f>IF('AG Jul 2020'!T16&gt;0,IF(($E$5&lt;'AG Jul 2020'!T16),(0),($E$5-'AG Jul 2020'!T16)*'AG Jul 2020'!U16/100),IF(AND('AG Jul 2020'!R16&gt;0,'AG Jul 2020'!T16=""),IF(($E$5&lt;'AG Jul 2020'!R16),(0),($E$5-'AG Jul 2020'!R16)*'AG Jul 2020'!S16/100),IF(AND('AG Jul 2020'!P16&gt;0,'AG Jul 2020'!R16=""),IF(($E$5&lt;'AG Jul 2020'!P16),(0),($E$5-'AG Jul 2020'!P16)*'AG Jul 2020'!Q16/100),0)))</f>
        <v>0</v>
      </c>
      <c r="I24" s="364">
        <f t="shared" si="0"/>
        <v>280.9003090909091</v>
      </c>
      <c r="J24" s="446">
        <f t="shared" si="1"/>
        <v>832.03723636363645</v>
      </c>
      <c r="K24" s="446">
        <f t="shared" si="2"/>
        <v>1123.6012363636364</v>
      </c>
      <c r="L24" s="447">
        <f t="shared" si="7"/>
        <v>1235.9613600000002</v>
      </c>
      <c r="M24" s="457">
        <f>'AG Jul 2020'!AZ16</f>
        <v>0</v>
      </c>
      <c r="N24" s="457">
        <f>'AG Jul 2020'!BA16</f>
        <v>0</v>
      </c>
      <c r="O24" s="457">
        <f>'AG Jul 2020'!BB16</f>
        <v>0</v>
      </c>
      <c r="P24" s="457">
        <f>'AG Jul 2020'!BC16</f>
        <v>0</v>
      </c>
      <c r="Q24" s="458">
        <f>($E$6*'AG Jul 2020'!AT16/100)*4</f>
        <v>246.34631999999999</v>
      </c>
      <c r="R24" s="448" t="str">
        <f t="shared" si="8"/>
        <v>No discount</v>
      </c>
      <c r="S24" s="448" t="str">
        <f t="shared" si="9"/>
        <v>Inclusive</v>
      </c>
      <c r="T24" s="475">
        <f t="shared" si="3"/>
        <v>1123.6012363636364</v>
      </c>
      <c r="U24" s="446">
        <f t="shared" si="4"/>
        <v>1123.6012363636364</v>
      </c>
      <c r="V24" s="446">
        <f t="shared" si="5"/>
        <v>877.25491636363643</v>
      </c>
      <c r="W24" s="446">
        <f t="shared" si="6"/>
        <v>877.25491636363643</v>
      </c>
      <c r="X24" s="454">
        <f t="shared" si="10"/>
        <v>964.98040800000012</v>
      </c>
      <c r="Y24" s="454">
        <f t="shared" si="10"/>
        <v>964.98040800000012</v>
      </c>
      <c r="Z24" s="366">
        <f>'AG Jul 2020'!BL16</f>
        <v>0</v>
      </c>
      <c r="AA24" s="367" t="str">
        <f>'AG Jul 2020'!BM16</f>
        <v>n</v>
      </c>
    </row>
    <row r="25" spans="1:27" x14ac:dyDescent="0.3">
      <c r="A25" s="319" t="str">
        <f>'AG Jul 2020'!K17</f>
        <v>Simply Energy</v>
      </c>
      <c r="B25" s="320" t="str">
        <f>'AG Jul 2020'!L17</f>
        <v>Saver</v>
      </c>
      <c r="C25" s="364">
        <f>IF('AG Jul 2020'!BP17=0,91*'AG Jul 2020'!M17/100,(91*'AG Jul 2020'!M17/100)+'AG Jul 2020'!BP17/4)</f>
        <v>77.440999999999988</v>
      </c>
      <c r="D25" s="364">
        <f>IF('AG Jul 2020'!O17="",$E$5*'AG Jul 2020'!N17/100,IF($E$5&gt;='AG Jul 2020'!P17,('AG Jul 2020'!P17*'AG Jul 2020'!N17/100),($E$5*'AG Jul 2020'!N17/100)))</f>
        <v>232.46665363636362</v>
      </c>
      <c r="E25" s="364">
        <f>IF(AND('AG Jul 2020'!P17&gt;0,'AG Jul 2020'!R17&gt;0),IF($E$5&lt;'AG Jul 2020'!P17,0,IF($E$5&lt;=('AG Jul 2020'!R17+'AG Jul 2020'!P17),(($E$5-'AG Jul 2020'!P17)*'AG Jul 2020'!Q17/100),(('AG Jul 2020'!R17)*'AG Jul 2020'!Q17/100))),0)</f>
        <v>0</v>
      </c>
      <c r="F25" s="364">
        <f>IF(AND('AG Jul 2020'!Q17&gt;0,'AG Jul 2020'!S17&gt;0),IF($E$5&lt;('AG Jul 2020'!R17+'AG Jul 2020'!P17),0,IF($E$5&lt;=('AG Jul 2020'!T17+'AG Jul 2020'!R17+'AG Jul 2020'!P17),(($E$5-('AG Jul 2020'!R17+'AG Jul 2020'!P17))*'AG Jul 2020'!S17/100),('AG Jul 2020'!T17*'AG Jul 2020'!S17/100))),0)</f>
        <v>0</v>
      </c>
      <c r="G25" s="364">
        <v>0</v>
      </c>
      <c r="H25" s="364">
        <f>IF('AG Jul 2020'!T17&gt;0,IF(($E$5&lt;'AG Jul 2020'!T17),(0),($E$5-'AG Jul 2020'!T17)*'AG Jul 2020'!U17/100),IF(AND('AG Jul 2020'!R17&gt;0,'AG Jul 2020'!T17=""),IF(($E$5&lt;'AG Jul 2020'!R17),(0),($E$5-'AG Jul 2020'!R17)*'AG Jul 2020'!S17/100),IF(AND('AG Jul 2020'!P17&gt;0,'AG Jul 2020'!R17=""),IF(($E$5&lt;'AG Jul 2020'!P17),(0),($E$5-'AG Jul 2020'!P17)*'AG Jul 2020'!Q17/100),0)))</f>
        <v>0</v>
      </c>
      <c r="I25" s="364">
        <f t="shared" si="0"/>
        <v>309.90765363636359</v>
      </c>
      <c r="J25" s="446">
        <f t="shared" si="1"/>
        <v>929.86661454545447</v>
      </c>
      <c r="K25" s="446">
        <f t="shared" si="2"/>
        <v>1239.6306145454544</v>
      </c>
      <c r="L25" s="447">
        <f t="shared" si="7"/>
        <v>1363.593676</v>
      </c>
      <c r="M25" s="457">
        <f>'AG Jul 2020'!AZ17</f>
        <v>0</v>
      </c>
      <c r="N25" s="457">
        <f>'AG Jul 2020'!BA17</f>
        <v>20</v>
      </c>
      <c r="O25" s="457">
        <f>'AG Jul 2020'!BB17</f>
        <v>0</v>
      </c>
      <c r="P25" s="457">
        <f>'AG Jul 2020'!BC17</f>
        <v>0</v>
      </c>
      <c r="Q25" s="458">
        <f>($E$6*'AG Jul 2020'!AT17/100)*4</f>
        <v>193.21279999999999</v>
      </c>
      <c r="R25" s="448" t="str">
        <f t="shared" si="8"/>
        <v>Guaranteed off usage</v>
      </c>
      <c r="S25" s="448" t="str">
        <f t="shared" si="9"/>
        <v>Exclusive</v>
      </c>
      <c r="T25" s="475">
        <f t="shared" si="3"/>
        <v>1053.6572916363634</v>
      </c>
      <c r="U25" s="446">
        <f t="shared" si="4"/>
        <v>1053.6572916363634</v>
      </c>
      <c r="V25" s="446">
        <f t="shared" si="5"/>
        <v>860.44449163636341</v>
      </c>
      <c r="W25" s="446">
        <f t="shared" si="6"/>
        <v>860.44449163636341</v>
      </c>
      <c r="X25" s="454">
        <f t="shared" si="10"/>
        <v>946.4889407999998</v>
      </c>
      <c r="Y25" s="454">
        <f t="shared" si="10"/>
        <v>946.4889407999998</v>
      </c>
      <c r="Z25" s="366">
        <f>'AG Jul 2020'!BL17</f>
        <v>0</v>
      </c>
      <c r="AA25" s="367" t="str">
        <f>'AG Jul 2020'!BM17</f>
        <v>n</v>
      </c>
    </row>
    <row r="26" spans="1:27" x14ac:dyDescent="0.3">
      <c r="A26" s="319" t="str">
        <f>'AG Jul 2020'!K18</f>
        <v>1st Energy</v>
      </c>
      <c r="B26" s="320" t="str">
        <f>'AG Jul 2020'!L18</f>
        <v>1st Saver</v>
      </c>
      <c r="C26" s="364">
        <f>IF('AG Jul 2020'!BP18=0,91*'AG Jul 2020'!M18/100,(91*'AG Jul 2020'!M18/100)+'AG Jul 2020'!BP18/4)</f>
        <v>90.09</v>
      </c>
      <c r="D26" s="364">
        <f>IF('AG Jul 2020'!O18="",$E$5*'AG Jul 2020'!N18/100,IF($E$5&gt;='AG Jul 2020'!P18,('AG Jul 2020'!P18*'AG Jul 2020'!N18/100),($E$5*'AG Jul 2020'!N18/100)))</f>
        <v>220.44111545454544</v>
      </c>
      <c r="E26" s="364">
        <f>IF(AND('AG Jul 2020'!P18&gt;0,'AG Jul 2020'!R18&gt;0),IF($E$5&lt;'AG Jul 2020'!P18,0,IF($E$5&lt;=('AG Jul 2020'!R18+'AG Jul 2020'!P18),(($E$5-'AG Jul 2020'!P18)*'AG Jul 2020'!Q18/100),(('AG Jul 2020'!R18)*'AG Jul 2020'!Q18/100))),0)</f>
        <v>0</v>
      </c>
      <c r="F26" s="364">
        <f>IF(AND('AG Jul 2020'!Q18&gt;0,'AG Jul 2020'!S18&gt;0),IF($E$5&lt;('AG Jul 2020'!R18+'AG Jul 2020'!P18),0,IF($E$5&lt;=('AG Jul 2020'!T18+'AG Jul 2020'!R18+'AG Jul 2020'!P18),(($E$5-('AG Jul 2020'!R18+'AG Jul 2020'!P18))*'AG Jul 2020'!S18/100),('AG Jul 2020'!T18*'AG Jul 2020'!S18/100))),0)</f>
        <v>0</v>
      </c>
      <c r="G26" s="364">
        <v>0</v>
      </c>
      <c r="H26" s="364">
        <f>IF('AG Jul 2020'!T18&gt;0,IF(($E$5&lt;'AG Jul 2020'!T18),(0),($E$5-'AG Jul 2020'!T18)*'AG Jul 2020'!U18/100),IF(AND('AG Jul 2020'!R18&gt;0,'AG Jul 2020'!T18=""),IF(($E$5&lt;'AG Jul 2020'!R18),(0),($E$5-'AG Jul 2020'!R18)*'AG Jul 2020'!S18/100),IF(AND('AG Jul 2020'!P18&gt;0,'AG Jul 2020'!R18=""),IF(($E$5&lt;'AG Jul 2020'!P18),(0),($E$5-'AG Jul 2020'!P18)*'AG Jul 2020'!Q18/100),0)))</f>
        <v>0</v>
      </c>
      <c r="I26" s="364">
        <f t="shared" si="0"/>
        <v>310.53111545454544</v>
      </c>
      <c r="J26" s="446">
        <f t="shared" si="1"/>
        <v>881.76446181818176</v>
      </c>
      <c r="K26" s="446">
        <f t="shared" si="2"/>
        <v>1242.1244618181818</v>
      </c>
      <c r="L26" s="447">
        <f t="shared" si="7"/>
        <v>1366.336908</v>
      </c>
      <c r="M26" s="457">
        <f>'AG Jul 2020'!AZ18</f>
        <v>13</v>
      </c>
      <c r="N26" s="457">
        <f>'AG Jul 2020'!BA18</f>
        <v>0</v>
      </c>
      <c r="O26" s="457">
        <f>'AG Jul 2020'!BB18</f>
        <v>0</v>
      </c>
      <c r="P26" s="457">
        <f>'AG Jul 2020'!BC18</f>
        <v>0</v>
      </c>
      <c r="Q26" s="458">
        <f>($E$6*'AG Jul 2020'!AT18/100)*4</f>
        <v>144.90959999999998</v>
      </c>
      <c r="R26" s="448" t="str">
        <f t="shared" si="8"/>
        <v>Guaranteed off bill</v>
      </c>
      <c r="S26" s="448" t="str">
        <f t="shared" si="9"/>
        <v>Exclusive</v>
      </c>
      <c r="T26" s="475">
        <f t="shared" si="3"/>
        <v>1080.6482817818182</v>
      </c>
      <c r="U26" s="446">
        <f t="shared" si="4"/>
        <v>1080.6482817818182</v>
      </c>
      <c r="V26" s="446">
        <f t="shared" si="5"/>
        <v>935.73868178181829</v>
      </c>
      <c r="W26" s="446">
        <f t="shared" si="6"/>
        <v>935.73868178181829</v>
      </c>
      <c r="X26" s="454">
        <f t="shared" si="10"/>
        <v>1029.3125499600003</v>
      </c>
      <c r="Y26" s="454">
        <f t="shared" si="10"/>
        <v>1029.3125499600003</v>
      </c>
      <c r="Z26" s="366">
        <f>'AG Jul 2020'!BL18</f>
        <v>0</v>
      </c>
      <c r="AA26" s="367" t="str">
        <f>'AG Jul 2020'!BM18</f>
        <v>n</v>
      </c>
    </row>
    <row r="27" spans="1:27" x14ac:dyDescent="0.3">
      <c r="A27" s="319" t="str">
        <f>'AG Jul 2020'!K19</f>
        <v>Amaysim</v>
      </c>
      <c r="B27" s="320" t="str">
        <f>'AG Jul 2020'!L19</f>
        <v>Post-paid Solar</v>
      </c>
      <c r="C27" s="364">
        <f>IF('AG Jul 2020'!BP19=0,91*'AG Jul 2020'!M19/100,(91*'AG Jul 2020'!M19/100)+'AG Jul 2020'!BP19/4)</f>
        <v>81.899999999999991</v>
      </c>
      <c r="D27" s="364">
        <f>IF('AG Jul 2020'!O19="",$E$5*'AG Jul 2020'!N19/100,IF($E$5&gt;='AG Jul 2020'!P19,('AG Jul 2020'!P19*'AG Jul 2020'!N19/100),($E$5*'AG Jul 2020'!N19/100)))</f>
        <v>229.29776181818178</v>
      </c>
      <c r="E27" s="364">
        <f>IF(AND('AG Jul 2020'!P19&gt;0,'AG Jul 2020'!R19&gt;0),IF($E$5&lt;'AG Jul 2020'!P19,0,IF($E$5&lt;=('AG Jul 2020'!R19+'AG Jul 2020'!P19),(($E$5-'AG Jul 2020'!P19)*'AG Jul 2020'!Q19/100),(('AG Jul 2020'!R19)*'AG Jul 2020'!Q19/100))),0)</f>
        <v>0</v>
      </c>
      <c r="F27" s="364">
        <f>IF(AND('AG Jul 2020'!Q19&gt;0,'AG Jul 2020'!S19&gt;0),IF($E$5&lt;('AG Jul 2020'!R19+'AG Jul 2020'!P19),0,IF($E$5&lt;=('AG Jul 2020'!T19+'AG Jul 2020'!R19+'AG Jul 2020'!P19),(($E$5-('AG Jul 2020'!R19+'AG Jul 2020'!P19))*'AG Jul 2020'!S19/100),('AG Jul 2020'!T19*'AG Jul 2020'!S19/100))),0)</f>
        <v>0</v>
      </c>
      <c r="G27" s="364">
        <v>0</v>
      </c>
      <c r="H27" s="364">
        <f>IF('AG Jul 2020'!T19&gt;0,IF(($E$5&lt;'AG Jul 2020'!T19),(0),($E$5-'AG Jul 2020'!T19)*'AG Jul 2020'!U19/100),IF(AND('AG Jul 2020'!R19&gt;0,'AG Jul 2020'!T19=""),IF(($E$5&lt;'AG Jul 2020'!R19),(0),($E$5-'AG Jul 2020'!R19)*'AG Jul 2020'!S19/100),IF(AND('AG Jul 2020'!P19&gt;0,'AG Jul 2020'!R19=""),IF(($E$5&lt;'AG Jul 2020'!P19),(0),($E$5-'AG Jul 2020'!P19)*'AG Jul 2020'!Q19/100),0)))</f>
        <v>0</v>
      </c>
      <c r="I27" s="364">
        <f t="shared" si="0"/>
        <v>311.19776181818179</v>
      </c>
      <c r="J27" s="446">
        <f t="shared" si="1"/>
        <v>917.19104727272725</v>
      </c>
      <c r="K27" s="446">
        <f t="shared" si="2"/>
        <v>1244.7910472727272</v>
      </c>
      <c r="L27" s="447">
        <f t="shared" si="7"/>
        <v>1369.2701520000001</v>
      </c>
      <c r="M27" s="457">
        <f>'AG Jul 2020'!AZ19</f>
        <v>0</v>
      </c>
      <c r="N27" s="457">
        <f>'AG Jul 2020'!BA19</f>
        <v>0</v>
      </c>
      <c r="O27" s="457">
        <f>'AG Jul 2020'!BB19</f>
        <v>0</v>
      </c>
      <c r="P27" s="457">
        <f>'AG Jul 2020'!BC19</f>
        <v>0</v>
      </c>
      <c r="Q27" s="458">
        <f>($E$6*'AG Jul 2020'!AT19/100)*4</f>
        <v>386.42559999999997</v>
      </c>
      <c r="R27" s="448" t="str">
        <f t="shared" si="8"/>
        <v>No discount</v>
      </c>
      <c r="S27" s="448" t="str">
        <f t="shared" si="9"/>
        <v>Exclusive</v>
      </c>
      <c r="T27" s="475">
        <f t="shared" si="3"/>
        <v>1244.7910472727272</v>
      </c>
      <c r="U27" s="446">
        <f t="shared" si="4"/>
        <v>1244.7910472727272</v>
      </c>
      <c r="V27" s="446">
        <f t="shared" si="5"/>
        <v>858.36544727272712</v>
      </c>
      <c r="W27" s="446">
        <f t="shared" si="6"/>
        <v>858.36544727272712</v>
      </c>
      <c r="X27" s="454">
        <f t="shared" si="10"/>
        <v>944.2019919999999</v>
      </c>
      <c r="Y27" s="454">
        <f t="shared" si="10"/>
        <v>944.2019919999999</v>
      </c>
      <c r="Z27" s="366">
        <f>'AG Jul 2020'!BL19</f>
        <v>0</v>
      </c>
      <c r="AA27" s="367" t="str">
        <f>'AG Jul 2020'!BM19</f>
        <v>n</v>
      </c>
    </row>
    <row r="28" spans="1:27" x14ac:dyDescent="0.3">
      <c r="A28" s="319" t="str">
        <f>'AG Jul 2020'!K20</f>
        <v>DC Power Co</v>
      </c>
      <c r="B28" s="320" t="str">
        <f>'AG Jul 2020'!L20</f>
        <v>Market offer</v>
      </c>
      <c r="C28" s="364">
        <f>IF('AG Jul 2020'!BP20=0,91*'AG Jul 2020'!M20/100,(91*'AG Jul 2020'!M20/100)+'AG Jul 2020'!BP20/4)</f>
        <v>96.239727272727265</v>
      </c>
      <c r="D28" s="364">
        <f>IF('AG Jul 2020'!O20="",$E$5*'AG Jul 2020'!N20/100,IF($E$5&gt;='AG Jul 2020'!P20,('AG Jul 2020'!P20*'AG Jul 2020'!N20/100),($E$5*'AG Jul 2020'!N20/100)))</f>
        <v>230.6790736363636</v>
      </c>
      <c r="E28" s="364">
        <f>IF(AND('AG Jul 2020'!P20&gt;0,'AG Jul 2020'!R20&gt;0),IF($E$5&lt;'AG Jul 2020'!P20,0,IF($E$5&lt;=('AG Jul 2020'!R20+'AG Jul 2020'!P20),(($E$5-'AG Jul 2020'!P20)*'AG Jul 2020'!Q20/100),(('AG Jul 2020'!R20)*'AG Jul 2020'!Q20/100))),0)</f>
        <v>0</v>
      </c>
      <c r="F28" s="364">
        <f>IF(AND('AG Jul 2020'!Q20&gt;0,'AG Jul 2020'!S20&gt;0),IF($E$5&lt;('AG Jul 2020'!R20+'AG Jul 2020'!P20),0,IF($E$5&lt;=('AG Jul 2020'!T20+'AG Jul 2020'!R20+'AG Jul 2020'!P20),(($E$5-('AG Jul 2020'!R20+'AG Jul 2020'!P20))*'AG Jul 2020'!S20/100),('AG Jul 2020'!T20*'AG Jul 2020'!S20/100))),0)</f>
        <v>0</v>
      </c>
      <c r="G28" s="364">
        <v>0</v>
      </c>
      <c r="H28" s="364">
        <f>IF('AG Jul 2020'!T20&gt;0,IF(($E$5&lt;'AG Jul 2020'!T20),(0),($E$5-'AG Jul 2020'!T20)*'AG Jul 2020'!U20/100),IF(AND('AG Jul 2020'!R20&gt;0,'AG Jul 2020'!T20=""),IF(($E$5&lt;'AG Jul 2020'!R20),(0),($E$5-'AG Jul 2020'!R20)*'AG Jul 2020'!S20/100),IF(AND('AG Jul 2020'!P20&gt;0,'AG Jul 2020'!R20=""),IF(($E$5&lt;'AG Jul 2020'!P20),(0),($E$5-'AG Jul 2020'!P20)*'AG Jul 2020'!Q20/100),0)))</f>
        <v>0</v>
      </c>
      <c r="I28" s="364">
        <f t="shared" si="0"/>
        <v>326.91880090909086</v>
      </c>
      <c r="J28" s="446">
        <f t="shared" si="1"/>
        <v>922.71629454545439</v>
      </c>
      <c r="K28" s="446">
        <f t="shared" si="2"/>
        <v>1307.6752036363634</v>
      </c>
      <c r="L28" s="447">
        <f t="shared" si="7"/>
        <v>1438.442724</v>
      </c>
      <c r="M28" s="457">
        <f>'AG Jul 2020'!AZ20</f>
        <v>0</v>
      </c>
      <c r="N28" s="457">
        <f>'AG Jul 2020'!BA20</f>
        <v>0</v>
      </c>
      <c r="O28" s="457">
        <f>'AG Jul 2020'!BB20</f>
        <v>0</v>
      </c>
      <c r="P28" s="457">
        <f>'AG Jul 2020'!BC20</f>
        <v>0</v>
      </c>
      <c r="Q28" s="458">
        <f>($E$6*'AG Jul 2020'!AT20/100)*4</f>
        <v>362.27399999999994</v>
      </c>
      <c r="R28" s="448" t="str">
        <f t="shared" si="8"/>
        <v>No discount</v>
      </c>
      <c r="S28" s="448" t="str">
        <f t="shared" si="9"/>
        <v>Exclusive</v>
      </c>
      <c r="T28" s="475">
        <f t="shared" si="3"/>
        <v>1307.6752036363634</v>
      </c>
      <c r="U28" s="446">
        <f t="shared" si="4"/>
        <v>1307.6752036363634</v>
      </c>
      <c r="V28" s="446">
        <f t="shared" si="5"/>
        <v>945.40120363636356</v>
      </c>
      <c r="W28" s="446">
        <f t="shared" si="6"/>
        <v>945.40120363636356</v>
      </c>
      <c r="X28" s="454">
        <f t="shared" si="10"/>
        <v>1039.9413239999999</v>
      </c>
      <c r="Y28" s="454">
        <f t="shared" si="10"/>
        <v>1039.9413239999999</v>
      </c>
      <c r="Z28" s="366">
        <f>'AG Jul 2020'!BL20</f>
        <v>0</v>
      </c>
      <c r="AA28" s="367" t="str">
        <f>'AG Jul 2020'!BM20</f>
        <v>n</v>
      </c>
    </row>
    <row r="29" spans="1:27" x14ac:dyDescent="0.3">
      <c r="A29" s="319" t="str">
        <f>'AG Jul 2020'!K21</f>
        <v>Amber Electric</v>
      </c>
      <c r="B29" s="320" t="str">
        <f>'AG Jul 2020'!L21</f>
        <v>Market offer</v>
      </c>
      <c r="C29" s="364">
        <f>IF('AG Jul 2020'!BP21=0,91*'AG Jul 2020'!M21/100,(91*'AG Jul 2020'!M21/100)+'AG Jul 2020'!BP21/4)</f>
        <v>90.214090909090899</v>
      </c>
      <c r="D29" s="364">
        <f>IF('AG Jul 2020'!O21="",$E$5*'AG Jul 2020'!N21/100,IF($E$5&gt;='AG Jul 2020'!P21,('AG Jul 2020'!P21*'AG Jul 2020'!N21/100),($E$5*'AG Jul 2020'!N21/100)))</f>
        <v>222.71621727272725</v>
      </c>
      <c r="E29" s="364">
        <f>IF(AND('AG Jul 2020'!P21&gt;0,'AG Jul 2020'!R21&gt;0),IF($E$5&lt;'AG Jul 2020'!P21,0,IF($E$5&lt;=('AG Jul 2020'!R21+'AG Jul 2020'!P21),(($E$5-'AG Jul 2020'!P21)*'AG Jul 2020'!Q21/100),(('AG Jul 2020'!R21)*'AG Jul 2020'!Q21/100))),0)</f>
        <v>0</v>
      </c>
      <c r="F29" s="364">
        <f>IF(AND('AG Jul 2020'!Q21&gt;0,'AG Jul 2020'!S21&gt;0),IF($E$5&lt;('AG Jul 2020'!R21+'AG Jul 2020'!P21),0,IF($E$5&lt;=('AG Jul 2020'!T21+'AG Jul 2020'!R21+'AG Jul 2020'!P21),(($E$5-('AG Jul 2020'!R21+'AG Jul 2020'!P21))*'AG Jul 2020'!S21/100),('AG Jul 2020'!T21*'AG Jul 2020'!S21/100))),0)</f>
        <v>0</v>
      </c>
      <c r="G29" s="364">
        <v>0</v>
      </c>
      <c r="H29" s="364">
        <f>IF('AG Jul 2020'!T21&gt;0,IF(($E$5&lt;'AG Jul 2020'!T21),(0),($E$5-'AG Jul 2020'!T21)*'AG Jul 2020'!U21/100),IF(AND('AG Jul 2020'!R21&gt;0,'AG Jul 2020'!T21=""),IF(($E$5&lt;'AG Jul 2020'!R21),(0),($E$5-'AG Jul 2020'!R21)*'AG Jul 2020'!S21/100),IF(AND('AG Jul 2020'!P21&gt;0,'AG Jul 2020'!R21=""),IF(($E$5&lt;'AG Jul 2020'!P21),(0),($E$5-'AG Jul 2020'!P21)*'AG Jul 2020'!Q21/100),0)))</f>
        <v>0</v>
      </c>
      <c r="I29" s="364">
        <f t="shared" si="0"/>
        <v>312.93030818181813</v>
      </c>
      <c r="J29" s="446">
        <f t="shared" si="1"/>
        <v>890.864869090909</v>
      </c>
      <c r="K29" s="446">
        <f t="shared" si="2"/>
        <v>1251.7212327272725</v>
      </c>
      <c r="L29" s="447">
        <f t="shared" si="7"/>
        <v>1376.8933559999998</v>
      </c>
      <c r="M29" s="457">
        <f>'AG Jul 2020'!AZ21</f>
        <v>0</v>
      </c>
      <c r="N29" s="457">
        <f>'AG Jul 2020'!BA21</f>
        <v>0</v>
      </c>
      <c r="O29" s="457">
        <f>'AG Jul 2020'!BB21</f>
        <v>0</v>
      </c>
      <c r="P29" s="457">
        <f>'AG Jul 2020'!BC21</f>
        <v>0</v>
      </c>
      <c r="Q29" s="458">
        <f>($E$6*'AG Jul 2020'!AT21/100)*4</f>
        <v>193.21279999999999</v>
      </c>
      <c r="R29" s="448" t="str">
        <f t="shared" si="8"/>
        <v>No discount</v>
      </c>
      <c r="S29" s="448" t="str">
        <f t="shared" si="9"/>
        <v>Exclusive</v>
      </c>
      <c r="T29" s="475">
        <f t="shared" si="3"/>
        <v>1251.7212327272725</v>
      </c>
      <c r="U29" s="446">
        <f t="shared" si="4"/>
        <v>1251.7212327272725</v>
      </c>
      <c r="V29" s="446">
        <f t="shared" si="5"/>
        <v>1058.5084327272725</v>
      </c>
      <c r="W29" s="446">
        <f t="shared" si="6"/>
        <v>1058.5084327272725</v>
      </c>
      <c r="X29" s="454">
        <f t="shared" si="10"/>
        <v>1164.3592759999999</v>
      </c>
      <c r="Y29" s="454">
        <f t="shared" si="10"/>
        <v>1164.3592759999999</v>
      </c>
      <c r="Z29" s="366">
        <f>'AG Jul 2020'!BL21</f>
        <v>0</v>
      </c>
      <c r="AA29" s="367" t="str">
        <f>'AG Jul 2020'!BM21</f>
        <v>n</v>
      </c>
    </row>
    <row r="30" spans="1:27" x14ac:dyDescent="0.3">
      <c r="A30" s="319" t="str">
        <f>'AG Jul 2020'!K22</f>
        <v>Bright Spark Power</v>
      </c>
      <c r="B30" s="320" t="str">
        <f>'AG Jul 2020'!L22</f>
        <v>No Contract</v>
      </c>
      <c r="C30" s="364">
        <f>IF('AG Jul 2020'!BP22=0,91*'AG Jul 2020'!M22/100,(91*'AG Jul 2020'!M22/100)+'AG Jul 2020'!BP22/4)</f>
        <v>64.030909090909091</v>
      </c>
      <c r="D30" s="364">
        <f>IF('AG Jul 2020'!O22="",$E$5*'AG Jul 2020'!N22/100,IF($E$5&gt;='AG Jul 2020'!P22,('AG Jul 2020'!P22*'AG Jul 2020'!N22/100),($E$5*'AG Jul 2020'!N22/100)))</f>
        <v>182.41441363636361</v>
      </c>
      <c r="E30" s="364">
        <f>IF(AND('AG Jul 2020'!P22&gt;0,'AG Jul 2020'!R22&gt;0),IF($E$5&lt;'AG Jul 2020'!P22,0,IF($E$5&lt;=('AG Jul 2020'!R22+'AG Jul 2020'!P22),(($E$5-'AG Jul 2020'!P22)*'AG Jul 2020'!Q22/100),(('AG Jul 2020'!R22)*'AG Jul 2020'!Q22/100))),0)</f>
        <v>0</v>
      </c>
      <c r="F30" s="364">
        <f>IF(AND('AG Jul 2020'!Q22&gt;0,'AG Jul 2020'!S22&gt;0),IF($E$5&lt;('AG Jul 2020'!R22+'AG Jul 2020'!P22),0,IF($E$5&lt;=('AG Jul 2020'!T22+'AG Jul 2020'!R22+'AG Jul 2020'!P22),(($E$5-('AG Jul 2020'!R22+'AG Jul 2020'!P22))*'AG Jul 2020'!S22/100),('AG Jul 2020'!T22*'AG Jul 2020'!S22/100))),0)</f>
        <v>0</v>
      </c>
      <c r="G30" s="364">
        <v>0</v>
      </c>
      <c r="H30" s="364">
        <f>IF('AG Jul 2020'!T22&gt;0,IF(($E$5&lt;'AG Jul 2020'!T22),(0),($E$5-'AG Jul 2020'!T22)*'AG Jul 2020'!U22/100),IF(AND('AG Jul 2020'!R22&gt;0,'AG Jul 2020'!T22=""),IF(($E$5&lt;'AG Jul 2020'!R22),(0),($E$5-'AG Jul 2020'!R22)*'AG Jul 2020'!S22/100),IF(AND('AG Jul 2020'!P22&gt;0,'AG Jul 2020'!R22=""),IF(($E$5&lt;'AG Jul 2020'!P22),(0),($E$5-'AG Jul 2020'!P22)*'AG Jul 2020'!Q22/100),0)))</f>
        <v>0</v>
      </c>
      <c r="I30" s="364">
        <f t="shared" si="0"/>
        <v>246.4453227272727</v>
      </c>
      <c r="J30" s="446">
        <f t="shared" si="1"/>
        <v>729.65765454545442</v>
      </c>
      <c r="K30" s="446">
        <f t="shared" si="2"/>
        <v>985.78129090909079</v>
      </c>
      <c r="L30" s="447">
        <f t="shared" si="7"/>
        <v>1084.35942</v>
      </c>
      <c r="M30" s="457">
        <f>'AG Jul 2020'!AZ22</f>
        <v>0</v>
      </c>
      <c r="N30" s="457">
        <f>'AG Jul 2020'!BA22</f>
        <v>0</v>
      </c>
      <c r="O30" s="457">
        <f>'AG Jul 2020'!BB22</f>
        <v>0</v>
      </c>
      <c r="P30" s="457">
        <f>'AG Jul 2020'!BC22</f>
        <v>0</v>
      </c>
      <c r="Q30" s="458">
        <f>($E$6*'AG Jul 2020'!AT22/100)*4</f>
        <v>217.36439999999999</v>
      </c>
      <c r="R30" s="448" t="str">
        <f t="shared" si="8"/>
        <v>No discount</v>
      </c>
      <c r="S30" s="448" t="str">
        <f t="shared" si="9"/>
        <v>Exclusive</v>
      </c>
      <c r="T30" s="475">
        <f t="shared" si="3"/>
        <v>985.78129090909079</v>
      </c>
      <c r="U30" s="446">
        <f t="shared" si="4"/>
        <v>985.78129090909079</v>
      </c>
      <c r="V30" s="446">
        <f t="shared" si="5"/>
        <v>768.41689090909085</v>
      </c>
      <c r="W30" s="446">
        <f t="shared" si="6"/>
        <v>768.41689090909085</v>
      </c>
      <c r="X30" s="454">
        <f t="shared" si="10"/>
        <v>845.25858000000005</v>
      </c>
      <c r="Y30" s="454">
        <f t="shared" si="10"/>
        <v>845.25858000000005</v>
      </c>
      <c r="Z30" s="366">
        <f>'AG Jul 2020'!BL22</f>
        <v>0</v>
      </c>
      <c r="AA30" s="367" t="str">
        <f>'AG Jul 2020'!BM22</f>
        <v>n</v>
      </c>
    </row>
    <row r="31" spans="1:27" x14ac:dyDescent="0.3">
      <c r="A31" s="319" t="str">
        <f>'AG Jul 2020'!K23</f>
        <v>Discover Energy</v>
      </c>
      <c r="B31" s="383" t="str">
        <f>'AG Jul 2020'!L23</f>
        <v>Solar Boost</v>
      </c>
      <c r="C31" s="388">
        <f>IF('AG Jul 2020'!BP23=0,91*'AG Jul 2020'!M23/100,(91*'AG Jul 2020'!M23/100)+'AG Jul 2020'!BP23/4)</f>
        <v>70.525000000000006</v>
      </c>
      <c r="D31" s="388">
        <f>IF('AG Jul 2020'!O23="",$E$5*'AG Jul 2020'!N23/100,IF($E$5&gt;='AG Jul 2020'!P23,('AG Jul 2020'!P23*'AG Jul 2020'!N23/100),($E$5*'AG Jul 2020'!N23/100)))</f>
        <v>239.53571999999997</v>
      </c>
      <c r="E31" s="388">
        <f>IF(AND('AG Jul 2020'!P23&gt;0,'AG Jul 2020'!R23&gt;0),IF($E$5&lt;'AG Jul 2020'!P23,0,IF($E$5&lt;=('AG Jul 2020'!R23+'AG Jul 2020'!P23),(($E$5-'AG Jul 2020'!P23)*'AG Jul 2020'!Q23/100),(('AG Jul 2020'!R23)*'AG Jul 2020'!Q23/100))),0)</f>
        <v>0</v>
      </c>
      <c r="F31" s="388">
        <f>IF(AND('AG Jul 2020'!Q23&gt;0,'AG Jul 2020'!S23&gt;0),IF($E$5&lt;('AG Jul 2020'!R23+'AG Jul 2020'!P23),0,IF($E$5&lt;=('AG Jul 2020'!T23+'AG Jul 2020'!R23+'AG Jul 2020'!P23),(($E$5-('AG Jul 2020'!R23+'AG Jul 2020'!P23))*'AG Jul 2020'!S23/100),('AG Jul 2020'!T23*'AG Jul 2020'!S23/100))),0)</f>
        <v>0</v>
      </c>
      <c r="G31" s="388">
        <v>0</v>
      </c>
      <c r="H31" s="388">
        <f>IF('AG Jul 2020'!T23&gt;0,IF(($E$5&lt;'AG Jul 2020'!T23),(0),($E$5-'AG Jul 2020'!T23)*'AG Jul 2020'!U23/100),IF(AND('AG Jul 2020'!R23&gt;0,'AG Jul 2020'!T23=""),IF(($E$5&lt;'AG Jul 2020'!R23),(0),($E$5-'AG Jul 2020'!R23)*'AG Jul 2020'!S23/100),IF(AND('AG Jul 2020'!P23&gt;0,'AG Jul 2020'!R23=""),IF(($E$5&lt;'AG Jul 2020'!P23),(0),($E$5-'AG Jul 2020'!P23)*'AG Jul 2020'!Q23/100),0)))</f>
        <v>0</v>
      </c>
      <c r="I31" s="388">
        <f t="shared" si="0"/>
        <v>310.06071999999995</v>
      </c>
      <c r="J31" s="449">
        <f t="shared" si="1"/>
        <v>958.14287999999976</v>
      </c>
      <c r="K31" s="449">
        <f t="shared" si="2"/>
        <v>1240.2428799999998</v>
      </c>
      <c r="L31" s="450">
        <f t="shared" si="7"/>
        <v>1364.2671679999999</v>
      </c>
      <c r="M31" s="459">
        <f>'AG Jul 2020'!AZ23</f>
        <v>0</v>
      </c>
      <c r="N31" s="459">
        <f>'AG Jul 2020'!BA23</f>
        <v>0</v>
      </c>
      <c r="O31" s="459">
        <f>'AG Jul 2020'!BB23</f>
        <v>0</v>
      </c>
      <c r="P31" s="459">
        <f>'AG Jul 2020'!BC23</f>
        <v>0</v>
      </c>
      <c r="Q31" s="460">
        <f>($E$6*'AG Jul 2020'!AT23/100)*4</f>
        <v>277.74339999999995</v>
      </c>
      <c r="R31" s="448" t="str">
        <f t="shared" si="8"/>
        <v>No discount</v>
      </c>
      <c r="S31" s="448" t="str">
        <f t="shared" si="9"/>
        <v>Exclusive</v>
      </c>
      <c r="T31" s="475">
        <f t="shared" si="3"/>
        <v>1240.2428799999998</v>
      </c>
      <c r="U31" s="449">
        <f t="shared" si="4"/>
        <v>1240.2428799999998</v>
      </c>
      <c r="V31" s="449">
        <f t="shared" si="5"/>
        <v>962.49947999999983</v>
      </c>
      <c r="W31" s="449">
        <f t="shared" si="6"/>
        <v>962.49947999999983</v>
      </c>
      <c r="X31" s="455">
        <f t="shared" si="10"/>
        <v>1058.7494279999999</v>
      </c>
      <c r="Y31" s="455">
        <f t="shared" si="10"/>
        <v>1058.7494279999999</v>
      </c>
      <c r="Z31" s="390">
        <f>'AG Jul 2020'!BL23</f>
        <v>0</v>
      </c>
      <c r="AA31" s="367" t="str">
        <f>'AG Jul 2020'!BM23</f>
        <v>n</v>
      </c>
    </row>
    <row r="32" spans="1:27" x14ac:dyDescent="0.3">
      <c r="A32" s="319" t="str">
        <f>'AG Jul 2020'!K24</f>
        <v>Enova Energy</v>
      </c>
      <c r="B32" s="383" t="str">
        <f>'AG Jul 2020'!L24</f>
        <v>Solar Premium</v>
      </c>
      <c r="C32" s="388">
        <f>IF('AG Jul 2020'!BP24=0,91*'AG Jul 2020'!M24/100,(91*'AG Jul 2020'!M24/100)+'AG Jul 2020'!BP24/4)</f>
        <v>73.627272727272725</v>
      </c>
      <c r="D32" s="388">
        <f>IF('AG Jul 2020'!O24="",$E$5*'AG Jul 2020'!N24/100,IF($E$5&gt;='AG Jul 2020'!P24,('AG Jul 2020'!P24*'AG Jul 2020'!N24/100),($E$5*'AG Jul 2020'!N24/100)))</f>
        <v>211.2594545454545</v>
      </c>
      <c r="E32" s="388">
        <f>IF(AND('AG Jul 2020'!P24&gt;0,'AG Jul 2020'!R24&gt;0),IF($E$5&lt;'AG Jul 2020'!P24,0,IF($E$5&lt;=('AG Jul 2020'!R24+'AG Jul 2020'!P24),(($E$5-'AG Jul 2020'!P24)*'AG Jul 2020'!Q24/100),(('AG Jul 2020'!R24)*'AG Jul 2020'!Q24/100))),0)</f>
        <v>0</v>
      </c>
      <c r="F32" s="388">
        <f>IF(AND('AG Jul 2020'!Q24&gt;0,'AG Jul 2020'!S24&gt;0),IF($E$5&lt;('AG Jul 2020'!R24+'AG Jul 2020'!P24),0,IF($E$5&lt;=('AG Jul 2020'!T24+'AG Jul 2020'!R24+'AG Jul 2020'!P24),(($E$5-('AG Jul 2020'!R24+'AG Jul 2020'!P24))*'AG Jul 2020'!S24/100),('AG Jul 2020'!T24*'AG Jul 2020'!S24/100))),0)</f>
        <v>0</v>
      </c>
      <c r="G32" s="388">
        <v>0</v>
      </c>
      <c r="H32" s="388">
        <f>IF('AG Jul 2020'!T24&gt;0,IF(($E$5&lt;'AG Jul 2020'!T24),(0),($E$5-'AG Jul 2020'!T24)*'AG Jul 2020'!U24/100),IF(AND('AG Jul 2020'!R24&gt;0,'AG Jul 2020'!T24=""),IF(($E$5&lt;'AG Jul 2020'!R24),(0),($E$5-'AG Jul 2020'!R24)*'AG Jul 2020'!S24/100),IF(AND('AG Jul 2020'!P24&gt;0,'AG Jul 2020'!R24=""),IF(($E$5&lt;'AG Jul 2020'!P24),(0),($E$5-'AG Jul 2020'!P24)*'AG Jul 2020'!Q24/100),0)))</f>
        <v>0</v>
      </c>
      <c r="I32" s="388">
        <f t="shared" ref="I32:I39" si="11">SUM(C32:H32)</f>
        <v>284.88672727272723</v>
      </c>
      <c r="J32" s="449">
        <f t="shared" ref="J32:J39" si="12">(I32-C32)*4</f>
        <v>845.03781818181801</v>
      </c>
      <c r="K32" s="449">
        <f t="shared" ref="K32:K39" si="13">I32*4</f>
        <v>1139.5469090909089</v>
      </c>
      <c r="L32" s="450">
        <f t="shared" ref="L32:L39" si="14">K32*1.1</f>
        <v>1253.5015999999998</v>
      </c>
      <c r="M32" s="459">
        <f>'AG Jul 2020'!AZ24</f>
        <v>0</v>
      </c>
      <c r="N32" s="459">
        <f>'AG Jul 2020'!BA24</f>
        <v>0</v>
      </c>
      <c r="O32" s="459">
        <f>'AG Jul 2020'!BB24</f>
        <v>0</v>
      </c>
      <c r="P32" s="459">
        <f>'AG Jul 2020'!BC24</f>
        <v>0</v>
      </c>
      <c r="Q32" s="460">
        <f>($E$6*'AG Jul 2020'!AT24/100)*4</f>
        <v>386.42559999999997</v>
      </c>
      <c r="R32" s="448" t="str">
        <f t="shared" ref="R32:R39" si="15">IF(SUM(M32:P32)=0,"No discount",IF(M32&gt;0,"Guaranteed off bill",IF(N32&gt;0,"Guaranteed off usage",IF(O32&gt;0,"Pay-on-time off bill","Pay-on-time off usage"))))</f>
        <v>No discount</v>
      </c>
      <c r="S32" s="448" t="str">
        <f t="shared" ref="S32:S39" si="16">IF(OR(A32="Origin Energy",A32="Red Energy",A32="Powershop"),"Inclusive","Exclusive")</f>
        <v>Exclusive</v>
      </c>
      <c r="T32" s="475">
        <f t="shared" ref="T32:T39" si="17">IF(AND(R32="Guaranteed off bill",S32="Inclusive"),((K32*1.1)-((K32*1.1)*M32/100))/1.1,IF(AND(R32="Guaranteed off usage",S32="Inclusive"),((K32*1.1)-((J32*1.1)*N32/100))/1.1,IF(AND(R32="Guaranteed off bill",S32="Exclusive"),K32-(K32*M32/100),IF(AND(R32="Guaranteed off usage",S32="Exclusive"),K32-(J32*N32/100),IF(S32="Inclusive",((K32*1.1))/1.1,K32)))))</f>
        <v>1139.5469090909089</v>
      </c>
      <c r="U32" s="449">
        <f t="shared" ref="U32:U39" si="18">IF(AND(R32="Pay-on-time off bill",S32="Inclusive"),((T32*1.1)-((T32*1.1)*O32/100))/1.1,IF(AND(R32="Pay-on-time off usage",S32="Inclusive"),((T32*1.1)-((J32*1.1)*P32/100))/1.1,IF(AND(R32="Pay-on-time off bill",S32="Exclusive"),T32-(T32*O32/100),IF(AND(R32="Pay-on-time off usage",S32="Exclusive"),T32-(J32*P32/100),IF(S32="Inclusive",((T32*1.1))/1.1,T32)))))</f>
        <v>1139.5469090909089</v>
      </c>
      <c r="V32" s="449">
        <f t="shared" ref="V32:V39" si="19">T32-Q32</f>
        <v>753.12130909090888</v>
      </c>
      <c r="W32" s="449">
        <f t="shared" ref="W32:W39" si="20">U32-Q32</f>
        <v>753.12130909090888</v>
      </c>
      <c r="X32" s="455">
        <f t="shared" ref="X32:X39" si="21">V32*1.1</f>
        <v>828.43343999999979</v>
      </c>
      <c r="Y32" s="455">
        <f t="shared" ref="Y32:Y39" si="22">W32*1.1</f>
        <v>828.43343999999979</v>
      </c>
      <c r="Z32" s="390">
        <f>'AG Jul 2020'!BL24</f>
        <v>0</v>
      </c>
      <c r="AA32" s="367" t="str">
        <f>'AG Jul 2020'!BM24</f>
        <v>n</v>
      </c>
    </row>
    <row r="33" spans="1:27" x14ac:dyDescent="0.3">
      <c r="A33" s="319" t="str">
        <f>'AG Jul 2020'!K25</f>
        <v>Future X Power</v>
      </c>
      <c r="B33" s="383" t="str">
        <f>'AG Jul 2020'!L25</f>
        <v>Flexi Saver</v>
      </c>
      <c r="C33" s="388">
        <f>IF('AG Jul 2020'!BP25=0,91*'AG Jul 2020'!M25/100,(91*'AG Jul 2020'!M25/100)+'AG Jul 2020'!BP25/4)</f>
        <v>76.622</v>
      </c>
      <c r="D33" s="388">
        <f>IF('AG Jul 2020'!O25="",$E$5*'AG Jul 2020'!N25/100,IF($E$5&gt;='AG Jul 2020'!P25,('AG Jul 2020'!P25*'AG Jul 2020'!N25/100),($E$5*'AG Jul 2020'!N25/100)))</f>
        <v>235.1480236363636</v>
      </c>
      <c r="E33" s="388">
        <f>IF(AND('AG Jul 2020'!P25&gt;0,'AG Jul 2020'!R25&gt;0),IF($E$5&lt;'AG Jul 2020'!P25,0,IF($E$5&lt;=('AG Jul 2020'!R25+'AG Jul 2020'!P25),(($E$5-'AG Jul 2020'!P25)*'AG Jul 2020'!Q25/100),(('AG Jul 2020'!R25)*'AG Jul 2020'!Q25/100))),0)</f>
        <v>0</v>
      </c>
      <c r="F33" s="388">
        <f>IF(AND('AG Jul 2020'!Q25&gt;0,'AG Jul 2020'!S25&gt;0),IF($E$5&lt;('AG Jul 2020'!R25+'AG Jul 2020'!P25),0,IF($E$5&lt;=('AG Jul 2020'!T25+'AG Jul 2020'!R25+'AG Jul 2020'!P25),(($E$5-('AG Jul 2020'!R25+'AG Jul 2020'!P25))*'AG Jul 2020'!S25/100),('AG Jul 2020'!T25*'AG Jul 2020'!S25/100))),0)</f>
        <v>0</v>
      </c>
      <c r="G33" s="388">
        <v>0</v>
      </c>
      <c r="H33" s="388">
        <f>IF('AG Jul 2020'!T25&gt;0,IF(($E$5&lt;'AG Jul 2020'!T25),(0),($E$5-'AG Jul 2020'!T25)*'AG Jul 2020'!U25/100),IF(AND('AG Jul 2020'!R25&gt;0,'AG Jul 2020'!T25=""),IF(($E$5&lt;'AG Jul 2020'!R25),(0),($E$5-'AG Jul 2020'!R25)*'AG Jul 2020'!S25/100),IF(AND('AG Jul 2020'!P25&gt;0,'AG Jul 2020'!R25=""),IF(($E$5&lt;'AG Jul 2020'!P25),(0),($E$5-'AG Jul 2020'!P25)*'AG Jul 2020'!Q25/100),0)))</f>
        <v>0</v>
      </c>
      <c r="I33" s="388">
        <f t="shared" si="11"/>
        <v>311.77002363636359</v>
      </c>
      <c r="J33" s="449">
        <f t="shared" si="12"/>
        <v>940.5920945454543</v>
      </c>
      <c r="K33" s="449">
        <f t="shared" si="13"/>
        <v>1247.0800945454544</v>
      </c>
      <c r="L33" s="450">
        <f t="shared" si="14"/>
        <v>1371.788104</v>
      </c>
      <c r="M33" s="459">
        <f>'AG Jul 2020'!AZ25</f>
        <v>0</v>
      </c>
      <c r="N33" s="459">
        <f>'AG Jul 2020'!BA25</f>
        <v>0</v>
      </c>
      <c r="O33" s="459">
        <f>'AG Jul 2020'!BB25</f>
        <v>0</v>
      </c>
      <c r="P33" s="459">
        <f>'AG Jul 2020'!BC25</f>
        <v>22</v>
      </c>
      <c r="Q33" s="460">
        <f>($E$6*'AG Jul 2020'!AT25/100)*4</f>
        <v>169.06119999999999</v>
      </c>
      <c r="R33" s="448" t="str">
        <f t="shared" si="15"/>
        <v>Pay-on-time off usage</v>
      </c>
      <c r="S33" s="448" t="str">
        <f t="shared" si="16"/>
        <v>Exclusive</v>
      </c>
      <c r="T33" s="475">
        <f t="shared" si="17"/>
        <v>1247.0800945454544</v>
      </c>
      <c r="U33" s="449">
        <f t="shared" si="18"/>
        <v>1040.1498337454543</v>
      </c>
      <c r="V33" s="449">
        <f t="shared" si="19"/>
        <v>1078.0188945454543</v>
      </c>
      <c r="W33" s="449">
        <f t="shared" si="20"/>
        <v>871.08863374545433</v>
      </c>
      <c r="X33" s="455">
        <f t="shared" si="21"/>
        <v>1185.8207839999998</v>
      </c>
      <c r="Y33" s="455">
        <f t="shared" si="22"/>
        <v>958.19749711999987</v>
      </c>
      <c r="Z33" s="390">
        <f>'AG Jul 2020'!BL25</f>
        <v>0</v>
      </c>
      <c r="AA33" s="367" t="str">
        <f>'AG Jul 2020'!BM25</f>
        <v>n</v>
      </c>
    </row>
    <row r="34" spans="1:27" x14ac:dyDescent="0.3">
      <c r="A34" s="319" t="str">
        <f>'AG Jul 2020'!K26</f>
        <v>GloBird Energy</v>
      </c>
      <c r="B34" s="383" t="str">
        <f>'AG Jul 2020'!L26</f>
        <v>GloSave</v>
      </c>
      <c r="C34" s="388">
        <f>IF('AG Jul 2020'!BP26=0,91*'AG Jul 2020'!M26/100,(91*'AG Jul 2020'!M26/100)+'AG Jul 2020'!BP26/4)</f>
        <v>76.44</v>
      </c>
      <c r="D34" s="388">
        <f>IF('AG Jul 2020'!O26="",$E$5*'AG Jul 2020'!N26/100,IF($E$5&gt;='AG Jul 2020'!P26,('AG Jul 2020'!P26*'AG Jul 2020'!N26/100),($E$5*'AG Jul 2020'!N26/100)))</f>
        <v>182.33315999999999</v>
      </c>
      <c r="E34" s="388">
        <f>IF(AND('AG Jul 2020'!P26&gt;0,'AG Jul 2020'!R26&gt;0),IF($E$5&lt;'AG Jul 2020'!P26,0,IF($E$5&lt;=('AG Jul 2020'!R26+'AG Jul 2020'!P26),(($E$5-'AG Jul 2020'!P26)*'AG Jul 2020'!Q26/100),(('AG Jul 2020'!R26)*'AG Jul 2020'!Q26/100))),0)</f>
        <v>0</v>
      </c>
      <c r="F34" s="388">
        <f>IF(AND('AG Jul 2020'!Q26&gt;0,'AG Jul 2020'!S26&gt;0),IF($E$5&lt;('AG Jul 2020'!R26+'AG Jul 2020'!P26),0,IF($E$5&lt;=('AG Jul 2020'!T26+'AG Jul 2020'!R26+'AG Jul 2020'!P26),(($E$5-('AG Jul 2020'!R26+'AG Jul 2020'!P26))*'AG Jul 2020'!S26/100),('AG Jul 2020'!T26*'AG Jul 2020'!S26/100))),0)</f>
        <v>0</v>
      </c>
      <c r="G34" s="388">
        <v>0</v>
      </c>
      <c r="H34" s="388">
        <f>IF('AG Jul 2020'!T26&gt;0,IF(($E$5&lt;'AG Jul 2020'!T26),(0),($E$5-'AG Jul 2020'!T26)*'AG Jul 2020'!U26/100),IF(AND('AG Jul 2020'!R26&gt;0,'AG Jul 2020'!T26=""),IF(($E$5&lt;'AG Jul 2020'!R26),(0),($E$5-'AG Jul 2020'!R26)*'AG Jul 2020'!S26/100),IF(AND('AG Jul 2020'!P26&gt;0,'AG Jul 2020'!R26=""),IF(($E$5&lt;'AG Jul 2020'!P26),(0),($E$5-'AG Jul 2020'!P26)*'AG Jul 2020'!Q26/100),0)))</f>
        <v>0</v>
      </c>
      <c r="I34" s="388">
        <f t="shared" si="11"/>
        <v>258.77315999999996</v>
      </c>
      <c r="J34" s="449">
        <f t="shared" si="12"/>
        <v>729.33263999999986</v>
      </c>
      <c r="K34" s="449">
        <f t="shared" si="13"/>
        <v>1035.0926399999998</v>
      </c>
      <c r="L34" s="450">
        <f t="shared" si="14"/>
        <v>1138.6019039999999</v>
      </c>
      <c r="M34" s="459">
        <f>'AG Jul 2020'!AZ26</f>
        <v>0</v>
      </c>
      <c r="N34" s="459">
        <f>'AG Jul 2020'!BA26</f>
        <v>0</v>
      </c>
      <c r="O34" s="459">
        <f>'AG Jul 2020'!BB26</f>
        <v>7</v>
      </c>
      <c r="P34" s="459">
        <f>'AG Jul 2020'!BC26</f>
        <v>0</v>
      </c>
      <c r="Q34" s="460">
        <f>($E$6*'AG Jul 2020'!AT26/100)*4</f>
        <v>72.454799999999992</v>
      </c>
      <c r="R34" s="448" t="str">
        <f t="shared" si="15"/>
        <v>Pay-on-time off bill</v>
      </c>
      <c r="S34" s="448" t="str">
        <f t="shared" si="16"/>
        <v>Exclusive</v>
      </c>
      <c r="T34" s="475">
        <f t="shared" si="17"/>
        <v>1035.0926399999998</v>
      </c>
      <c r="U34" s="449">
        <f t="shared" si="18"/>
        <v>962.63615519999985</v>
      </c>
      <c r="V34" s="449">
        <f t="shared" si="19"/>
        <v>962.63783999999987</v>
      </c>
      <c r="W34" s="449">
        <f t="shared" si="20"/>
        <v>890.18135519999987</v>
      </c>
      <c r="X34" s="455">
        <f t="shared" si="21"/>
        <v>1058.9016239999999</v>
      </c>
      <c r="Y34" s="455">
        <f t="shared" si="22"/>
        <v>979.19949071999997</v>
      </c>
      <c r="Z34" s="390">
        <f>'AG Jul 2020'!BL26</f>
        <v>0</v>
      </c>
      <c r="AA34" s="367" t="str">
        <f>'AG Jul 2020'!BM26</f>
        <v>n</v>
      </c>
    </row>
    <row r="35" spans="1:27" x14ac:dyDescent="0.3">
      <c r="A35" s="319" t="str">
        <f>'AG Jul 2020'!K27</f>
        <v>Kogan Energy</v>
      </c>
      <c r="B35" s="383" t="str">
        <f>'AG Jul 2020'!L27</f>
        <v>Market offer</v>
      </c>
      <c r="C35" s="388">
        <f>IF('AG Jul 2020'!BP27=0,91*'AG Jul 2020'!M27/100,(91*'AG Jul 2020'!M27/100)+'AG Jul 2020'!BP27/4)</f>
        <v>80.551545454545447</v>
      </c>
      <c r="D35" s="388">
        <f>IF('AG Jul 2020'!O27="",$E$5*'AG Jul 2020'!N27/100,IF($E$5&gt;='AG Jul 2020'!P27,('AG Jul 2020'!P27*'AG Jul 2020'!N27/100),($E$5*'AG Jul 2020'!N27/100)))</f>
        <v>154.54441636363634</v>
      </c>
      <c r="E35" s="388">
        <f>IF(AND('AG Jul 2020'!P27&gt;0,'AG Jul 2020'!R27&gt;0),IF($E$5&lt;'AG Jul 2020'!P27,0,IF($E$5&lt;=('AG Jul 2020'!R27+'AG Jul 2020'!P27),(($E$5-'AG Jul 2020'!P27)*'AG Jul 2020'!Q27/100),(('AG Jul 2020'!R27)*'AG Jul 2020'!Q27/100))),0)</f>
        <v>0</v>
      </c>
      <c r="F35" s="388">
        <f>IF(AND('AG Jul 2020'!Q27&gt;0,'AG Jul 2020'!S27&gt;0),IF($E$5&lt;('AG Jul 2020'!R27+'AG Jul 2020'!P27),0,IF($E$5&lt;=('AG Jul 2020'!T27+'AG Jul 2020'!R27+'AG Jul 2020'!P27),(($E$5-('AG Jul 2020'!R27+'AG Jul 2020'!P27))*'AG Jul 2020'!S27/100),('AG Jul 2020'!T27*'AG Jul 2020'!S27/100))),0)</f>
        <v>0</v>
      </c>
      <c r="G35" s="388">
        <v>0</v>
      </c>
      <c r="H35" s="388">
        <f>IF('AG Jul 2020'!T27&gt;0,IF(($E$5&lt;'AG Jul 2020'!T27),(0),($E$5-'AG Jul 2020'!T27)*'AG Jul 2020'!U27/100),IF(AND('AG Jul 2020'!R27&gt;0,'AG Jul 2020'!T27=""),IF(($E$5&lt;'AG Jul 2020'!R27),(0),($E$5-'AG Jul 2020'!R27)*'AG Jul 2020'!S27/100),IF(AND('AG Jul 2020'!P27&gt;0,'AG Jul 2020'!R27=""),IF(($E$5&lt;'AG Jul 2020'!P27),(0),($E$5-'AG Jul 2020'!P27)*'AG Jul 2020'!Q27/100),0)))</f>
        <v>0</v>
      </c>
      <c r="I35" s="388">
        <f t="shared" si="11"/>
        <v>235.09596181818179</v>
      </c>
      <c r="J35" s="449">
        <f t="shared" si="12"/>
        <v>618.17766545454538</v>
      </c>
      <c r="K35" s="449">
        <f t="shared" si="13"/>
        <v>940.38384727272717</v>
      </c>
      <c r="L35" s="450">
        <f t="shared" si="14"/>
        <v>1034.4222319999999</v>
      </c>
      <c r="M35" s="459">
        <f>'AG Jul 2020'!AZ27</f>
        <v>0</v>
      </c>
      <c r="N35" s="459">
        <f>'AG Jul 2020'!BA27</f>
        <v>0</v>
      </c>
      <c r="O35" s="459">
        <f>'AG Jul 2020'!BB27</f>
        <v>0</v>
      </c>
      <c r="P35" s="459">
        <f>'AG Jul 2020'!BC27</f>
        <v>0</v>
      </c>
      <c r="Q35" s="460">
        <f>($E$6*'AG Jul 2020'!AT27/100)*4</f>
        <v>133.558348</v>
      </c>
      <c r="R35" s="448" t="str">
        <f t="shared" si="15"/>
        <v>No discount</v>
      </c>
      <c r="S35" s="448" t="str">
        <f t="shared" si="16"/>
        <v>Exclusive</v>
      </c>
      <c r="T35" s="475">
        <f t="shared" si="17"/>
        <v>940.38384727272717</v>
      </c>
      <c r="U35" s="449">
        <f t="shared" si="18"/>
        <v>940.38384727272717</v>
      </c>
      <c r="V35" s="449">
        <f t="shared" si="19"/>
        <v>806.82549927272714</v>
      </c>
      <c r="W35" s="449">
        <f t="shared" si="20"/>
        <v>806.82549927272714</v>
      </c>
      <c r="X35" s="455">
        <f t="shared" si="21"/>
        <v>887.50804919999996</v>
      </c>
      <c r="Y35" s="455">
        <f t="shared" si="22"/>
        <v>887.50804919999996</v>
      </c>
      <c r="Z35" s="390">
        <f>'AG Jul 2020'!BL27</f>
        <v>0</v>
      </c>
      <c r="AA35" s="367" t="str">
        <f>'AG Jul 2020'!BM27</f>
        <v>n</v>
      </c>
    </row>
    <row r="36" spans="1:27" x14ac:dyDescent="0.3">
      <c r="A36" s="319" t="str">
        <f>'AG Jul 2020'!K28</f>
        <v>Powerclub</v>
      </c>
      <c r="B36" s="383" t="str">
        <f>'AG Jul 2020'!L28</f>
        <v>Powerbank Home Solar</v>
      </c>
      <c r="C36" s="388">
        <f>IF('AG Jul 2020'!BP28=0,91*'AG Jul 2020'!M28/100,(91*'AG Jul 2020'!M28/100)+'AG Jul 2020'!BP28/4)</f>
        <v>102.4860909090909</v>
      </c>
      <c r="D36" s="388">
        <f>IF('AG Jul 2020'!O28="",$E$5*'AG Jul 2020'!N28/100,IF($E$5&gt;='AG Jul 2020'!P28,('AG Jul 2020'!P28*'AG Jul 2020'!N28/100),($E$5*'AG Jul 2020'!N28/100)))</f>
        <v>162.9135409090909</v>
      </c>
      <c r="E36" s="388">
        <f>IF(AND('AG Jul 2020'!P28&gt;0,'AG Jul 2020'!R28&gt;0),IF($E$5&lt;'AG Jul 2020'!P28,0,IF($E$5&lt;=('AG Jul 2020'!R28+'AG Jul 2020'!P28),(($E$5-'AG Jul 2020'!P28)*'AG Jul 2020'!Q28/100),(('AG Jul 2020'!R28)*'AG Jul 2020'!Q28/100))),0)</f>
        <v>0</v>
      </c>
      <c r="F36" s="388">
        <f>IF(AND('AG Jul 2020'!Q28&gt;0,'AG Jul 2020'!S28&gt;0),IF($E$5&lt;('AG Jul 2020'!R28+'AG Jul 2020'!P28),0,IF($E$5&lt;=('AG Jul 2020'!T28+'AG Jul 2020'!R28+'AG Jul 2020'!P28),(($E$5-('AG Jul 2020'!R28+'AG Jul 2020'!P28))*'AG Jul 2020'!S28/100),('AG Jul 2020'!T28*'AG Jul 2020'!S28/100))),0)</f>
        <v>0</v>
      </c>
      <c r="G36" s="388">
        <v>0</v>
      </c>
      <c r="H36" s="388">
        <f>IF('AG Jul 2020'!T28&gt;0,IF(($E$5&lt;'AG Jul 2020'!T28),(0),($E$5-'AG Jul 2020'!T28)*'AG Jul 2020'!U28/100),IF(AND('AG Jul 2020'!R28&gt;0,'AG Jul 2020'!T28=""),IF(($E$5&lt;'AG Jul 2020'!R28),(0),($E$5-'AG Jul 2020'!R28)*'AG Jul 2020'!S28/100),IF(AND('AG Jul 2020'!P28&gt;0,'AG Jul 2020'!R28=""),IF(($E$5&lt;'AG Jul 2020'!P28),(0),($E$5-'AG Jul 2020'!P28)*'AG Jul 2020'!Q28/100),0)))</f>
        <v>0</v>
      </c>
      <c r="I36" s="388">
        <f t="shared" si="11"/>
        <v>265.39963181818177</v>
      </c>
      <c r="J36" s="449">
        <f t="shared" si="12"/>
        <v>651.65416363636348</v>
      </c>
      <c r="K36" s="449">
        <f t="shared" si="13"/>
        <v>1061.5985272727271</v>
      </c>
      <c r="L36" s="450">
        <f t="shared" si="14"/>
        <v>1167.75838</v>
      </c>
      <c r="M36" s="459">
        <f>'AG Jul 2020'!AZ28</f>
        <v>0</v>
      </c>
      <c r="N36" s="459">
        <f>'AG Jul 2020'!BA28</f>
        <v>0</v>
      </c>
      <c r="O36" s="459">
        <f>'AG Jul 2020'!BB28</f>
        <v>0</v>
      </c>
      <c r="P36" s="459">
        <f>'AG Jul 2020'!BC28</f>
        <v>0</v>
      </c>
      <c r="Q36" s="460">
        <f>($E$6*'AG Jul 2020'!AT28/100)*4</f>
        <v>169.06119999999999</v>
      </c>
      <c r="R36" s="448" t="str">
        <f t="shared" si="15"/>
        <v>No discount</v>
      </c>
      <c r="S36" s="448" t="str">
        <f t="shared" si="16"/>
        <v>Exclusive</v>
      </c>
      <c r="T36" s="475">
        <f t="shared" si="17"/>
        <v>1061.5985272727271</v>
      </c>
      <c r="U36" s="449">
        <f t="shared" si="18"/>
        <v>1061.5985272727271</v>
      </c>
      <c r="V36" s="449">
        <f t="shared" si="19"/>
        <v>892.53732727272711</v>
      </c>
      <c r="W36" s="449">
        <f t="shared" si="20"/>
        <v>892.53732727272711</v>
      </c>
      <c r="X36" s="455">
        <f t="shared" si="21"/>
        <v>981.7910599999999</v>
      </c>
      <c r="Y36" s="455">
        <f t="shared" si="22"/>
        <v>981.7910599999999</v>
      </c>
      <c r="Z36" s="390">
        <f>'AG Jul 2020'!BL28</f>
        <v>0</v>
      </c>
      <c r="AA36" s="367" t="str">
        <f>'AG Jul 2020'!BM28</f>
        <v>n</v>
      </c>
    </row>
    <row r="37" spans="1:27" x14ac:dyDescent="0.3">
      <c r="A37" s="319" t="str">
        <f>'AG Jul 2020'!K29</f>
        <v>ReAmped Energy</v>
      </c>
      <c r="B37" s="383" t="str">
        <f>'AG Jul 2020'!L29</f>
        <v>Market offer</v>
      </c>
      <c r="C37" s="388">
        <f>IF('AG Jul 2020'!BP29=0,91*'AG Jul 2020'!M29/100,(91*'AG Jul 2020'!M29/100)+'AG Jul 2020'!BP29/4)</f>
        <v>81.527727272727262</v>
      </c>
      <c r="D37" s="388">
        <f>IF('AG Jul 2020'!O29="",$E$5*'AG Jul 2020'!N29/100,IF($E$5&gt;='AG Jul 2020'!P29,('AG Jul 2020'!P29*'AG Jul 2020'!N29/100),($E$5*'AG Jul 2020'!N29/100)))</f>
        <v>177.13292727272724</v>
      </c>
      <c r="E37" s="388">
        <f>IF(AND('AG Jul 2020'!P29&gt;0,'AG Jul 2020'!R29&gt;0),IF($E$5&lt;'AG Jul 2020'!P29,0,IF($E$5&lt;=('AG Jul 2020'!R29+'AG Jul 2020'!P29),(($E$5-'AG Jul 2020'!P29)*'AG Jul 2020'!Q29/100),(('AG Jul 2020'!R29)*'AG Jul 2020'!Q29/100))),0)</f>
        <v>0</v>
      </c>
      <c r="F37" s="388">
        <f>IF(AND('AG Jul 2020'!Q29&gt;0,'AG Jul 2020'!S29&gt;0),IF($E$5&lt;('AG Jul 2020'!R29+'AG Jul 2020'!P29),0,IF($E$5&lt;=('AG Jul 2020'!T29+'AG Jul 2020'!R29+'AG Jul 2020'!P29),(($E$5-('AG Jul 2020'!R29+'AG Jul 2020'!P29))*'AG Jul 2020'!S29/100),('AG Jul 2020'!T29*'AG Jul 2020'!S29/100))),0)</f>
        <v>0</v>
      </c>
      <c r="G37" s="388">
        <v>0</v>
      </c>
      <c r="H37" s="388">
        <f>IF('AG Jul 2020'!T29&gt;0,IF(($E$5&lt;'AG Jul 2020'!T29),(0),($E$5-'AG Jul 2020'!T29)*'AG Jul 2020'!U29/100),IF(AND('AG Jul 2020'!R29&gt;0,'AG Jul 2020'!T29=""),IF(($E$5&lt;'AG Jul 2020'!R29),(0),($E$5-'AG Jul 2020'!R29)*'AG Jul 2020'!S29/100),IF(AND('AG Jul 2020'!P29&gt;0,'AG Jul 2020'!R29=""),IF(($E$5&lt;'AG Jul 2020'!P29),(0),($E$5-'AG Jul 2020'!P29)*'AG Jul 2020'!Q29/100),0)))</f>
        <v>0</v>
      </c>
      <c r="I37" s="388">
        <f t="shared" si="11"/>
        <v>258.66065454545452</v>
      </c>
      <c r="J37" s="449">
        <f t="shared" si="12"/>
        <v>708.53170909090909</v>
      </c>
      <c r="K37" s="449">
        <f t="shared" si="13"/>
        <v>1034.6426181818181</v>
      </c>
      <c r="L37" s="450">
        <f t="shared" si="14"/>
        <v>1138.10688</v>
      </c>
      <c r="M37" s="459">
        <f>'AG Jul 2020'!AZ29</f>
        <v>0</v>
      </c>
      <c r="N37" s="459">
        <f>'AG Jul 2020'!BA29</f>
        <v>0</v>
      </c>
      <c r="O37" s="459">
        <f>'AG Jul 2020'!BB29</f>
        <v>0</v>
      </c>
      <c r="P37" s="459">
        <f>'AG Jul 2020'!BC29</f>
        <v>0</v>
      </c>
      <c r="Q37" s="460">
        <f>($E$6*'AG Jul 2020'!AT29/100)*4</f>
        <v>193.21279999999999</v>
      </c>
      <c r="R37" s="448" t="str">
        <f t="shared" si="15"/>
        <v>No discount</v>
      </c>
      <c r="S37" s="448" t="str">
        <f t="shared" si="16"/>
        <v>Exclusive</v>
      </c>
      <c r="T37" s="475">
        <f t="shared" si="17"/>
        <v>1034.6426181818181</v>
      </c>
      <c r="U37" s="449">
        <f t="shared" si="18"/>
        <v>1034.6426181818181</v>
      </c>
      <c r="V37" s="449">
        <f t="shared" si="19"/>
        <v>841.42981818181806</v>
      </c>
      <c r="W37" s="449">
        <f t="shared" si="20"/>
        <v>841.42981818181806</v>
      </c>
      <c r="X37" s="455">
        <f t="shared" si="21"/>
        <v>925.57279999999992</v>
      </c>
      <c r="Y37" s="455">
        <f t="shared" si="22"/>
        <v>925.57279999999992</v>
      </c>
      <c r="Z37" s="390">
        <f>'AG Jul 2020'!BL29</f>
        <v>0</v>
      </c>
      <c r="AA37" s="367" t="str">
        <f>'AG Jul 2020'!BM29</f>
        <v>n</v>
      </c>
    </row>
    <row r="38" spans="1:27" x14ac:dyDescent="0.3">
      <c r="A38" s="319" t="str">
        <f>'AG Jul 2020'!K30</f>
        <v>Sumo Power</v>
      </c>
      <c r="B38" s="383" t="str">
        <f>'AG Jul 2020'!L30</f>
        <v>Lite</v>
      </c>
      <c r="C38" s="388">
        <f>IF('AG Jul 2020'!BP30=0,91*'AG Jul 2020'!M30/100,(91*'AG Jul 2020'!M30/100)+'AG Jul 2020'!BP30/4)</f>
        <v>77.349999999999994</v>
      </c>
      <c r="D38" s="388">
        <f>IF('AG Jul 2020'!O30="",$E$5*'AG Jul 2020'!N30/100,IF($E$5&gt;='AG Jul 2020'!P30,('AG Jul 2020'!P30*'AG Jul 2020'!N30/100),($E$5*'AG Jul 2020'!N30/100)))</f>
        <v>210.04065</v>
      </c>
      <c r="E38" s="388">
        <f>IF(AND('AG Jul 2020'!P30&gt;0,'AG Jul 2020'!R30&gt;0),IF($E$5&lt;'AG Jul 2020'!P30,0,IF($E$5&lt;=('AG Jul 2020'!R30+'AG Jul 2020'!P30),(($E$5-'AG Jul 2020'!P30)*'AG Jul 2020'!Q30/100),(('AG Jul 2020'!R30)*'AG Jul 2020'!Q30/100))),0)</f>
        <v>0</v>
      </c>
      <c r="F38" s="388">
        <f>IF(AND('AG Jul 2020'!Q30&gt;0,'AG Jul 2020'!S30&gt;0),IF($E$5&lt;('AG Jul 2020'!R30+'AG Jul 2020'!P30),0,IF($E$5&lt;=('AG Jul 2020'!T30+'AG Jul 2020'!R30+'AG Jul 2020'!P30),(($E$5-('AG Jul 2020'!R30+'AG Jul 2020'!P30))*'AG Jul 2020'!S30/100),('AG Jul 2020'!T30*'AG Jul 2020'!S30/100))),0)</f>
        <v>0</v>
      </c>
      <c r="G38" s="388">
        <v>0</v>
      </c>
      <c r="H38" s="388">
        <f>IF('AG Jul 2020'!T30&gt;0,IF(($E$5&lt;'AG Jul 2020'!T30),(0),($E$5-'AG Jul 2020'!T30)*'AG Jul 2020'!U30/100),IF(AND('AG Jul 2020'!R30&gt;0,'AG Jul 2020'!T30=""),IF(($E$5&lt;'AG Jul 2020'!R30),(0),($E$5-'AG Jul 2020'!R30)*'AG Jul 2020'!S30/100),IF(AND('AG Jul 2020'!P30&gt;0,'AG Jul 2020'!R30=""),IF(($E$5&lt;'AG Jul 2020'!P30),(0),($E$5-'AG Jul 2020'!P30)*'AG Jul 2020'!Q30/100),0)))</f>
        <v>0</v>
      </c>
      <c r="I38" s="388">
        <f t="shared" si="11"/>
        <v>287.39064999999999</v>
      </c>
      <c r="J38" s="449">
        <f t="shared" si="12"/>
        <v>840.1626</v>
      </c>
      <c r="K38" s="449">
        <f t="shared" si="13"/>
        <v>1149.5626</v>
      </c>
      <c r="L38" s="450">
        <f t="shared" si="14"/>
        <v>1264.5188600000001</v>
      </c>
      <c r="M38" s="459">
        <f>'AG Jul 2020'!AZ30</f>
        <v>0</v>
      </c>
      <c r="N38" s="459">
        <f>'AG Jul 2020'!BA30</f>
        <v>0</v>
      </c>
      <c r="O38" s="459">
        <f>'AG Jul 2020'!BB30</f>
        <v>0</v>
      </c>
      <c r="P38" s="459">
        <f>'AG Jul 2020'!BC30</f>
        <v>0</v>
      </c>
      <c r="Q38" s="460">
        <f>($E$6*'AG Jul 2020'!AT30/100)*4</f>
        <v>268.08276000000001</v>
      </c>
      <c r="R38" s="448" t="str">
        <f t="shared" si="15"/>
        <v>No discount</v>
      </c>
      <c r="S38" s="448" t="str">
        <f t="shared" si="16"/>
        <v>Exclusive</v>
      </c>
      <c r="T38" s="475">
        <f t="shared" si="17"/>
        <v>1149.5626</v>
      </c>
      <c r="U38" s="449">
        <f t="shared" si="18"/>
        <v>1149.5626</v>
      </c>
      <c r="V38" s="449">
        <f t="shared" si="19"/>
        <v>881.47983999999997</v>
      </c>
      <c r="W38" s="449">
        <f t="shared" si="20"/>
        <v>881.47983999999997</v>
      </c>
      <c r="X38" s="455">
        <f t="shared" si="21"/>
        <v>969.62782400000003</v>
      </c>
      <c r="Y38" s="455">
        <f t="shared" si="22"/>
        <v>969.62782400000003</v>
      </c>
      <c r="Z38" s="390">
        <f>'AG Jul 2020'!BL30</f>
        <v>0</v>
      </c>
      <c r="AA38" s="367" t="str">
        <f>'AG Jul 2020'!BM30</f>
        <v>n</v>
      </c>
    </row>
    <row r="39" spans="1:27" ht="14.5" thickBot="1" x14ac:dyDescent="0.35">
      <c r="A39" s="327" t="str">
        <f>'AG Jul 2020'!K31</f>
        <v>Tango Energy</v>
      </c>
      <c r="B39" s="328" t="str">
        <f>'AG Jul 2020'!L31</f>
        <v>Home Select</v>
      </c>
      <c r="C39" s="368">
        <f>IF('AG Jul 2020'!BP31=0,91*'AG Jul 2020'!M31/100,(91*'AG Jul 2020'!M31/100)+'AG Jul 2020'!BP31/4)</f>
        <v>66.156999999999982</v>
      </c>
      <c r="D39" s="368">
        <f>IF('AG Jul 2020'!O31="",$E$5*'AG Jul 2020'!N31/100,IF($E$5&gt;='AG Jul 2020'!P31,('AG Jul 2020'!P31*'AG Jul 2020'!N31/100),($E$5*'AG Jul 2020'!N31/100)))</f>
        <v>185.01452999999998</v>
      </c>
      <c r="E39" s="368">
        <f>IF(AND('AG Jul 2020'!P31&gt;0,'AG Jul 2020'!R31&gt;0),IF($E$5&lt;'AG Jul 2020'!P31,0,IF($E$5&lt;=('AG Jul 2020'!R31+'AG Jul 2020'!P31),(($E$5-'AG Jul 2020'!P31)*'AG Jul 2020'!Q31/100),(('AG Jul 2020'!R31)*'AG Jul 2020'!Q31/100))),0)</f>
        <v>0</v>
      </c>
      <c r="F39" s="368">
        <f>IF(AND('AG Jul 2020'!Q31&gt;0,'AG Jul 2020'!S31&gt;0),IF($E$5&lt;('AG Jul 2020'!R31+'AG Jul 2020'!P31),0,IF($E$5&lt;=('AG Jul 2020'!T31+'AG Jul 2020'!R31+'AG Jul 2020'!P31),(($E$5-('AG Jul 2020'!R31+'AG Jul 2020'!P31))*'AG Jul 2020'!S31/100),('AG Jul 2020'!T31*'AG Jul 2020'!S31/100))),0)</f>
        <v>0</v>
      </c>
      <c r="G39" s="137">
        <v>0</v>
      </c>
      <c r="H39" s="368">
        <f>IF('AG Jul 2020'!T31&gt;0,IF(($E$5&lt;'AG Jul 2020'!T31),(0),($E$5-'AG Jul 2020'!T31)*'AG Jul 2020'!U31/100),IF(AND('AG Jul 2020'!R31&gt;0,'AG Jul 2020'!T31=""),IF(($E$5&lt;'AG Jul 2020'!R31),(0),($E$5-'AG Jul 2020'!R31)*'AG Jul 2020'!S31/100),IF(AND('AG Jul 2020'!P31&gt;0,'AG Jul 2020'!R31=""),IF(($E$5&lt;'AG Jul 2020'!P31),(0),($E$5-'AG Jul 2020'!P31)*'AG Jul 2020'!Q31/100),0)))</f>
        <v>0</v>
      </c>
      <c r="I39" s="368">
        <f t="shared" si="11"/>
        <v>251.17152999999996</v>
      </c>
      <c r="J39" s="451">
        <f t="shared" si="12"/>
        <v>740.05811999999992</v>
      </c>
      <c r="K39" s="451">
        <f t="shared" si="13"/>
        <v>1004.6861199999998</v>
      </c>
      <c r="L39" s="452">
        <f t="shared" si="14"/>
        <v>1105.154732</v>
      </c>
      <c r="M39" s="461">
        <f>'AG Jul 2020'!AZ31</f>
        <v>0</v>
      </c>
      <c r="N39" s="461">
        <f>'AG Jul 2020'!BA31</f>
        <v>0</v>
      </c>
      <c r="O39" s="461">
        <f>'AG Jul 2020'!BB31</f>
        <v>0</v>
      </c>
      <c r="P39" s="461">
        <f>'AG Jul 2020'!BC31</f>
        <v>0</v>
      </c>
      <c r="Q39" s="462">
        <f>($E$6*'AG Jul 2020'!AT31/100)*4</f>
        <v>169.06119999999999</v>
      </c>
      <c r="R39" s="453" t="str">
        <f t="shared" si="15"/>
        <v>No discount</v>
      </c>
      <c r="S39" s="453" t="str">
        <f t="shared" si="16"/>
        <v>Exclusive</v>
      </c>
      <c r="T39" s="476">
        <f t="shared" si="17"/>
        <v>1004.6861199999998</v>
      </c>
      <c r="U39" s="451">
        <f t="shared" si="18"/>
        <v>1004.6861199999998</v>
      </c>
      <c r="V39" s="451">
        <f t="shared" si="19"/>
        <v>835.62491999999986</v>
      </c>
      <c r="W39" s="451">
        <f t="shared" si="20"/>
        <v>835.62491999999986</v>
      </c>
      <c r="X39" s="456">
        <f t="shared" si="21"/>
        <v>919.18741199999988</v>
      </c>
      <c r="Y39" s="456">
        <f t="shared" si="22"/>
        <v>919.18741199999988</v>
      </c>
      <c r="Z39" s="370">
        <f>'AG Jul 2020'!BL31</f>
        <v>0</v>
      </c>
      <c r="AA39" s="371" t="str">
        <f>'AG Jul 2020'!BM31</f>
        <v>n</v>
      </c>
    </row>
    <row r="41" spans="1:27" ht="14.5" thickBot="1" x14ac:dyDescent="0.35"/>
    <row r="42" spans="1:27" x14ac:dyDescent="0.3">
      <c r="A42" s="439" t="s">
        <v>553</v>
      </c>
      <c r="B42" s="429"/>
      <c r="C42" s="429"/>
      <c r="D42" s="429"/>
      <c r="E42" s="429"/>
      <c r="F42" s="429"/>
      <c r="G42" s="429"/>
      <c r="H42" s="429"/>
      <c r="I42" s="429"/>
      <c r="J42" s="429"/>
      <c r="K42" s="429"/>
      <c r="L42" s="429"/>
      <c r="M42" s="429"/>
      <c r="N42" s="429"/>
      <c r="O42" s="429"/>
      <c r="P42" s="429"/>
      <c r="Q42" s="429"/>
      <c r="R42" s="429"/>
      <c r="S42" s="429"/>
      <c r="T42" s="429"/>
      <c r="U42" s="429"/>
      <c r="V42" s="429"/>
      <c r="W42" s="429"/>
      <c r="X42" s="429"/>
      <c r="Y42" s="429"/>
      <c r="Z42" s="429"/>
      <c r="AA42" s="430"/>
    </row>
    <row r="43" spans="1:27" ht="70" x14ac:dyDescent="0.3">
      <c r="A43" s="431" t="s">
        <v>408</v>
      </c>
      <c r="B43" s="432" t="s">
        <v>409</v>
      </c>
      <c r="C43" s="433" t="s">
        <v>410</v>
      </c>
      <c r="D43" s="433" t="s">
        <v>411</v>
      </c>
      <c r="E43" s="433" t="s">
        <v>446</v>
      </c>
      <c r="F43" s="433" t="s">
        <v>447</v>
      </c>
      <c r="G43" s="433" t="s">
        <v>354</v>
      </c>
      <c r="H43" s="433" t="s">
        <v>554</v>
      </c>
      <c r="I43" s="433" t="s">
        <v>222</v>
      </c>
      <c r="J43" s="442" t="s">
        <v>406</v>
      </c>
      <c r="K43" s="443" t="s">
        <v>449</v>
      </c>
      <c r="L43" s="435" t="s">
        <v>1010</v>
      </c>
      <c r="M43" s="436" t="s">
        <v>398</v>
      </c>
      <c r="N43" s="436" t="s">
        <v>533</v>
      </c>
      <c r="O43" s="436" t="s">
        <v>399</v>
      </c>
      <c r="P43" s="436" t="s">
        <v>552</v>
      </c>
      <c r="Q43" s="437" t="s">
        <v>490</v>
      </c>
      <c r="R43" s="444" t="s">
        <v>1011</v>
      </c>
      <c r="S43" s="444" t="s">
        <v>1012</v>
      </c>
      <c r="T43" s="445" t="s">
        <v>1013</v>
      </c>
      <c r="U43" s="445" t="s">
        <v>1014</v>
      </c>
      <c r="V43" s="445" t="s">
        <v>104</v>
      </c>
      <c r="W43" s="445" t="s">
        <v>105</v>
      </c>
      <c r="X43" s="437" t="s">
        <v>331</v>
      </c>
      <c r="Y43" s="437" t="s">
        <v>332</v>
      </c>
      <c r="Z43" s="436" t="s">
        <v>400</v>
      </c>
      <c r="AA43" s="438" t="s">
        <v>558</v>
      </c>
    </row>
    <row r="44" spans="1:27" x14ac:dyDescent="0.3">
      <c r="A44" s="319" t="str">
        <f>'AG Jul 2020'!K32</f>
        <v>Energy Locals</v>
      </c>
      <c r="B44" s="320" t="str">
        <f>'AG Jul 2020'!L32</f>
        <v>Local Saver</v>
      </c>
      <c r="C44" s="364">
        <f>IF('AG Jul 2020'!BP32=0,91*'AG Jul 2020'!M32/100,(91*'AG Jul 2020'!M32/100)+'AG Jul 2020'!BP32/4)</f>
        <v>109.37727272727273</v>
      </c>
      <c r="D44" s="364">
        <f>IF('AG Jul 2020'!O32="",$G$5*'AG Jul 2020'!N32/100,IF($G$5&gt;='AG Jul 2020'!P32,('AG Jul 2020'!P32*'AG Jul 2020'!N32/100),($G$5*'AG Jul 2020'!N32/100)))</f>
        <v>139.34998636363633</v>
      </c>
      <c r="E44" s="364">
        <f>IF(AND('AG Jul 2020'!P32&gt;0,'AG Jul 2020'!R32&gt;0),IF($G$5&lt;'AG Jul 2020'!P32,0,IF($G$5&lt;=('AG Jul 2020'!R32+'AG Jul 2020'!P32),(($G$5-'AG Jul 2020'!P32)*'AG Jul 2020'!Q32/100),(('AG Jul 2020'!R32)*'AG Jul 2020'!Q32/100))),0)</f>
        <v>0</v>
      </c>
      <c r="F44" s="364">
        <f>IF(AND('AG Jul 2020'!Q32&gt;0,'AG Jul 2020'!S32&gt;0),IF($G$5&lt;('AG Jul 2020'!R32+'AG Jul 2020'!P32),0,IF($G$5&lt;=('AG Jul 2020'!T32+'AG Jul 2020'!R32+'AG Jul 2020'!P32),(($G$5-('AG Jul 2020'!R32+'AG Jul 2020'!P32))*'AG Jul 2020'!S32/100),('AG Jul 2020'!T32*'AG Jul 2020'!S32/100))),0)</f>
        <v>0</v>
      </c>
      <c r="G44" s="364">
        <f>IF('AG Jul 2020'!T32&gt;0,IF(($G$5&lt;'AG Jul 2020'!T32),(0),($G$5-'AG Jul 2020'!T32)*'AG Jul 2020'!U32/100),IF(AND('AG Jul 2020'!R32&gt;0,'AG Jul 2020'!T32=""),IF(($G$5&lt;'AG Jul 2020'!R32),(0),($G$5-'AG Jul 2020'!R32)*'AG Jul 2020'!S32/100),IF(AND('AG Jul 2020'!P32&gt;0,'AG Jul 2020'!R32=""),IF(($G$5&lt;'AG Jul 2020'!P32),(0),($G$5-'AG Jul 2020'!P32)*'AG Jul 2020'!Q32/100),0)))</f>
        <v>0</v>
      </c>
      <c r="H44" s="364">
        <f>$H$5*'AG Jul 2020'!AE32/100</f>
        <v>41.439354545454535</v>
      </c>
      <c r="I44" s="364">
        <f t="shared" ref="I44:I63" si="23">SUM(C44:H44)</f>
        <v>290.16661363636359</v>
      </c>
      <c r="J44" s="446">
        <f t="shared" ref="J44:J63" si="24">(I44-C44)*4</f>
        <v>723.15736363636347</v>
      </c>
      <c r="K44" s="446">
        <f t="shared" ref="K44:K63" si="25">I44*4</f>
        <v>1160.6664545454544</v>
      </c>
      <c r="L44" s="447">
        <f>K44*1.1</f>
        <v>1276.7330999999999</v>
      </c>
      <c r="M44" s="446">
        <f>'AG Jul 2020'!AZ32</f>
        <v>0</v>
      </c>
      <c r="N44" s="446">
        <f>'AG Jul 2020'!BA32</f>
        <v>0</v>
      </c>
      <c r="O44" s="446">
        <f>'AG Jul 2020'!BB32</f>
        <v>0</v>
      </c>
      <c r="P44" s="446">
        <f>'AG Jul 2020'!BC32</f>
        <v>0</v>
      </c>
      <c r="Q44" s="446">
        <f>($E$6*'AG Jul 2020'!AT32/100)*4</f>
        <v>386.42559999999997</v>
      </c>
      <c r="R44" s="448" t="str">
        <f>IF(SUM(M44:P44)=0,"No discount",IF(M44&gt;0,"Guaranteed off bill",IF(N44&gt;0,"Guaranteed off usage",IF(O44&gt;0,"Pay-on-time off bill","Pay-on-time off usage"))))</f>
        <v>No discount</v>
      </c>
      <c r="S44" s="448" t="str">
        <f>IF(OR(A44="Origin Energy",A44="Red Energy",A44="Powershop"),"Inclusive","Exclusive")</f>
        <v>Exclusive</v>
      </c>
      <c r="T44" s="475">
        <f t="shared" ref="T44:T63" si="26">IF(AND(R44="Guaranteed off bill",S44="Inclusive"),((K44*1.1)-((K44*1.1)*M44/100))/1.1,IF(AND(R44="Guaranteed off usage",S44="Inclusive"),((K44*1.1)-((J44*1.1)*N44/100))/1.1,IF(AND(R44="Guaranteed off bill",S44="Exclusive"),K44-(K44*M44/100),IF(AND(R44="Guaranteed off usage",S44="Exclusive"),K44-(J44*N44/100),IF(S44="Inclusive",((K44*1.1))/1.1,K44)))))</f>
        <v>1160.6664545454544</v>
      </c>
      <c r="U44" s="446">
        <f t="shared" ref="U44:U63" si="27">IF(AND(R44="Pay-on-time off bill",S44="Inclusive"),((T44*1.1)-((T44*1.1)*O44/100))/1.1,IF(AND(R44="Pay-on-time off usage",S44="Inclusive"),((T44*1.1)-((J44*1.1)*P44/100))/1.1,IF(AND(R44="Pay-on-time off bill",S44="Exclusive"),T44-(T44*O44/100),IF(AND(R44="Pay-on-time off usage",S44="Exclusive"),T44-(J44*P44/100),IF(S44="Inclusive",((T44*1.1))/1.1,T44)))))</f>
        <v>1160.6664545454544</v>
      </c>
      <c r="V44" s="446">
        <f t="shared" ref="V44:V63" si="28">T44-Q44</f>
        <v>774.24085454545434</v>
      </c>
      <c r="W44" s="446">
        <f t="shared" ref="W44:W63" si="29">U44-Q44</f>
        <v>774.24085454545434</v>
      </c>
      <c r="X44" s="322">
        <f>V44*1.1</f>
        <v>851.66493999999989</v>
      </c>
      <c r="Y44" s="322">
        <f>W44*1.1</f>
        <v>851.66493999999989</v>
      </c>
      <c r="Z44" s="325">
        <f>'AG Jul 2020'!BL32</f>
        <v>0</v>
      </c>
      <c r="AA44" s="326" t="str">
        <f>'AG Jul 2020'!BM32</f>
        <v>n</v>
      </c>
    </row>
    <row r="45" spans="1:27" x14ac:dyDescent="0.3">
      <c r="A45" s="319" t="str">
        <f>'AG Jul 2020'!K33</f>
        <v>AGL</v>
      </c>
      <c r="B45" s="320" t="str">
        <f>'AG Jul 2020'!L33</f>
        <v>Essentials Saver</v>
      </c>
      <c r="C45" s="364">
        <f>IF('AG Jul 2020'!BP33=0,91*'AG Jul 2020'!M33/100,(91*'AG Jul 2020'!M33/100)+'AG Jul 2020'!BP33/4)</f>
        <v>64.11363636363636</v>
      </c>
      <c r="D45" s="364">
        <f>IF('AG Jul 2020'!O33="",$G$5*'AG Jul 2020'!N33/100,IF($G$5&gt;='AG Jul 2020'!P33,('AG Jul 2020'!P33*'AG Jul 2020'!N33/100),($G$5*'AG Jul 2020'!N33/100)))</f>
        <v>139.97563936363633</v>
      </c>
      <c r="E45" s="364">
        <f>IF(AND('AG Jul 2020'!P33&gt;0,'AG Jul 2020'!R33&gt;0),IF($G$5&lt;'AG Jul 2020'!P33,0,IF($G$5&lt;=('AG Jul 2020'!R33+'AG Jul 2020'!P33),(($G$5-'AG Jul 2020'!P33)*'AG Jul 2020'!Q33/100),(('AG Jul 2020'!R33)*'AG Jul 2020'!Q33/100))),0)</f>
        <v>0</v>
      </c>
      <c r="F45" s="364">
        <f>IF(AND('AG Jul 2020'!Q33&gt;0,'AG Jul 2020'!S33&gt;0),IF($G$5&lt;('AG Jul 2020'!R33+'AG Jul 2020'!P33),0,IF($G$5&lt;=('AG Jul 2020'!T33+'AG Jul 2020'!R33+'AG Jul 2020'!P33),(($G$5-('AG Jul 2020'!R33+'AG Jul 2020'!P33))*'AG Jul 2020'!S33/100),('AG Jul 2020'!T33*'AG Jul 2020'!S33/100))),0)</f>
        <v>0</v>
      </c>
      <c r="G45" s="364">
        <f>IF('AG Jul 2020'!T33&gt;0,IF(($G$5&lt;'AG Jul 2020'!T33),(0),($G$5-'AG Jul 2020'!T33)*'AG Jul 2020'!U33/100),IF(AND('AG Jul 2020'!R33&gt;0,'AG Jul 2020'!T33=""),IF(($G$5&lt;'AG Jul 2020'!R33),(0),($G$5-'AG Jul 2020'!R33)*'AG Jul 2020'!S33/100),IF(AND('AG Jul 2020'!P33&gt;0,'AG Jul 2020'!R33=""),IF(($G$5&lt;'AG Jul 2020'!P33),(0),($G$5-'AG Jul 2020'!P33)*'AG Jul 2020'!Q33/100),0)))</f>
        <v>0</v>
      </c>
      <c r="H45" s="364">
        <f>$H$5*'AG Jul 2020'!AE33/100</f>
        <v>31.00638763636363</v>
      </c>
      <c r="I45" s="364">
        <f t="shared" si="23"/>
        <v>235.09566336363633</v>
      </c>
      <c r="J45" s="446">
        <f t="shared" si="24"/>
        <v>683.92810799999984</v>
      </c>
      <c r="K45" s="446">
        <f t="shared" si="25"/>
        <v>940.38265345454533</v>
      </c>
      <c r="L45" s="447">
        <f t="shared" ref="L45:L63" si="30">K45*1.1</f>
        <v>1034.4209188</v>
      </c>
      <c r="M45" s="446">
        <f>'AG Jul 2020'!AZ33</f>
        <v>0</v>
      </c>
      <c r="N45" s="446">
        <f>'AG Jul 2020'!BA33</f>
        <v>0</v>
      </c>
      <c r="O45" s="446">
        <f>'AG Jul 2020'!BB33</f>
        <v>0</v>
      </c>
      <c r="P45" s="446">
        <f>'AG Jul 2020'!BC33</f>
        <v>0</v>
      </c>
      <c r="Q45" s="446">
        <f>($E$6*'AG Jul 2020'!AT33/100)*4</f>
        <v>229.44019999999998</v>
      </c>
      <c r="R45" s="448" t="str">
        <f t="shared" ref="R45:R63" si="31">IF(SUM(M45:P45)=0,"No discount",IF(M45&gt;0,"Guaranteed off bill",IF(N45&gt;0,"Guaranteed off usage",IF(O45&gt;0,"Pay-on-time off bill","Pay-on-time off usage"))))</f>
        <v>No discount</v>
      </c>
      <c r="S45" s="448" t="str">
        <f t="shared" ref="S45:S63" si="32">IF(OR(A45="Origin Energy",A45="Red Energy",A45="Powershop"),"Inclusive","Exclusive")</f>
        <v>Exclusive</v>
      </c>
      <c r="T45" s="475">
        <f t="shared" si="26"/>
        <v>940.38265345454533</v>
      </c>
      <c r="U45" s="446">
        <f t="shared" si="27"/>
        <v>940.38265345454533</v>
      </c>
      <c r="V45" s="446">
        <f t="shared" si="28"/>
        <v>710.94245345454533</v>
      </c>
      <c r="W45" s="446">
        <f t="shared" si="29"/>
        <v>710.94245345454533</v>
      </c>
      <c r="X45" s="322">
        <f t="shared" ref="X45:Y61" si="33">V45*1.1</f>
        <v>782.03669879999995</v>
      </c>
      <c r="Y45" s="322">
        <f t="shared" si="33"/>
        <v>782.03669879999995</v>
      </c>
      <c r="Z45" s="325">
        <f>'AG Jul 2020'!BL33</f>
        <v>0</v>
      </c>
      <c r="AA45" s="326" t="str">
        <f>'AG Jul 2020'!BM33</f>
        <v>n</v>
      </c>
    </row>
    <row r="46" spans="1:27" x14ac:dyDescent="0.3">
      <c r="A46" s="319" t="str">
        <f>'AG Jul 2020'!K34</f>
        <v>Alinta Energy</v>
      </c>
      <c r="B46" s="320" t="str">
        <f>'AG Jul 2020'!L34</f>
        <v>Home Deal</v>
      </c>
      <c r="C46" s="364">
        <f>IF('AG Jul 2020'!BP34=0,91*'AG Jul 2020'!M34/100,(91*'AG Jul 2020'!M34/100)+'AG Jul 2020'!BP34/4)</f>
        <v>72.8</v>
      </c>
      <c r="D46" s="364">
        <f>IF('AG Jul 2020'!O34="",$G$5*'AG Jul 2020'!N34/100,IF($G$5&gt;='AG Jul 2020'!P34,('AG Jul 2020'!P34*'AG Jul 2020'!N34/100),($G$5*'AG Jul 2020'!N34/100)))</f>
        <v>135.1979255454545</v>
      </c>
      <c r="E46" s="364">
        <f>IF(AND('AG Jul 2020'!P34&gt;0,'AG Jul 2020'!R34&gt;0),IF($G$5&lt;'AG Jul 2020'!P34,0,IF($G$5&lt;=('AG Jul 2020'!R34+'AG Jul 2020'!P34),(($G$5-'AG Jul 2020'!P34)*'AG Jul 2020'!Q34/100),(('AG Jul 2020'!R34)*'AG Jul 2020'!Q34/100))),0)</f>
        <v>0</v>
      </c>
      <c r="F46" s="364">
        <f>IF(AND('AG Jul 2020'!Q34&gt;0,'AG Jul 2020'!S34&gt;0),IF($G$5&lt;('AG Jul 2020'!R34+'AG Jul 2020'!P34),0,IF($G$5&lt;=('AG Jul 2020'!T34+'AG Jul 2020'!R34+'AG Jul 2020'!P34),(($G$5-('AG Jul 2020'!R34+'AG Jul 2020'!P34))*'AG Jul 2020'!S34/100),('AG Jul 2020'!T34*'AG Jul 2020'!S34/100))),0)</f>
        <v>0</v>
      </c>
      <c r="G46" s="364">
        <f>IF('AG Jul 2020'!T34&gt;0,IF(($G$5&lt;'AG Jul 2020'!T34),(0),($G$5-'AG Jul 2020'!T34)*'AG Jul 2020'!U34/100),IF(AND('AG Jul 2020'!R34&gt;0,'AG Jul 2020'!T34=""),IF(($G$5&lt;'AG Jul 2020'!R34),(0),($G$5-'AG Jul 2020'!R34)*'AG Jul 2020'!S34/100),IF(AND('AG Jul 2020'!P34&gt;0,'AG Jul 2020'!R34=""),IF(($G$5&lt;'AG Jul 2020'!P34),(0),($G$5-'AG Jul 2020'!P34)*'AG Jul 2020'!Q34/100),0)))</f>
        <v>0</v>
      </c>
      <c r="H46" s="364">
        <f>$H$5*'AG Jul 2020'!AE34/100</f>
        <v>24.912364909090901</v>
      </c>
      <c r="I46" s="364">
        <f t="shared" si="23"/>
        <v>232.91029045454542</v>
      </c>
      <c r="J46" s="446">
        <f t="shared" si="24"/>
        <v>640.44116181818163</v>
      </c>
      <c r="K46" s="446">
        <f t="shared" si="25"/>
        <v>931.64116181818167</v>
      </c>
      <c r="L46" s="447">
        <f t="shared" si="30"/>
        <v>1024.8052779999998</v>
      </c>
      <c r="M46" s="446">
        <f>'AG Jul 2020'!AZ34</f>
        <v>0</v>
      </c>
      <c r="N46" s="446">
        <f>'AG Jul 2020'!BA34</f>
        <v>0</v>
      </c>
      <c r="O46" s="446">
        <f>'AG Jul 2020'!BB34</f>
        <v>0</v>
      </c>
      <c r="P46" s="446">
        <f>'AG Jul 2020'!BC34</f>
        <v>0</v>
      </c>
      <c r="Q46" s="446">
        <f>($E$6*'AG Jul 2020'!AT34/100)*4</f>
        <v>181.13699999999997</v>
      </c>
      <c r="R46" s="448" t="str">
        <f t="shared" si="31"/>
        <v>No discount</v>
      </c>
      <c r="S46" s="448" t="str">
        <f t="shared" si="32"/>
        <v>Exclusive</v>
      </c>
      <c r="T46" s="475">
        <f t="shared" si="26"/>
        <v>931.64116181818167</v>
      </c>
      <c r="U46" s="446">
        <f t="shared" si="27"/>
        <v>931.64116181818167</v>
      </c>
      <c r="V46" s="446">
        <f t="shared" si="28"/>
        <v>750.50416181818173</v>
      </c>
      <c r="W46" s="446">
        <f t="shared" si="29"/>
        <v>750.50416181818173</v>
      </c>
      <c r="X46" s="322">
        <f t="shared" si="33"/>
        <v>825.55457799999999</v>
      </c>
      <c r="Y46" s="322">
        <f t="shared" si="33"/>
        <v>825.55457799999999</v>
      </c>
      <c r="Z46" s="325">
        <f>'AG Jul 2020'!BL34</f>
        <v>0</v>
      </c>
      <c r="AA46" s="326" t="str">
        <f>'AG Jul 2020'!BM34</f>
        <v>n</v>
      </c>
    </row>
    <row r="47" spans="1:27" x14ac:dyDescent="0.3">
      <c r="A47" s="319" t="str">
        <f>'AG Jul 2020'!K35</f>
        <v>Click Energy</v>
      </c>
      <c r="B47" s="320" t="str">
        <f>'AG Jul 2020'!L35</f>
        <v>Flora Solar</v>
      </c>
      <c r="C47" s="364">
        <f>IF('AG Jul 2020'!BP35=0,91*'AG Jul 2020'!M35/100,(91*'AG Jul 2020'!M35/100)+'AG Jul 2020'!BP35/4)</f>
        <v>81.899999999999991</v>
      </c>
      <c r="D47" s="364">
        <f>IF('AG Jul 2020'!O35="",$G$5*'AG Jul 2020'!N35/100,IF($G$5&gt;='AG Jul 2020'!P35,('AG Jul 2020'!P35*'AG Jul 2020'!N35/100),($G$5*'AG Jul 2020'!N35/100)))</f>
        <v>160.50843327272725</v>
      </c>
      <c r="E47" s="364">
        <f>IF(AND('AG Jul 2020'!P35&gt;0,'AG Jul 2020'!R35&gt;0),IF($G$5&lt;'AG Jul 2020'!P35,0,IF($G$5&lt;=('AG Jul 2020'!R35+'AG Jul 2020'!P35),(($G$5-'AG Jul 2020'!P35)*'AG Jul 2020'!Q35/100),(('AG Jul 2020'!R35)*'AG Jul 2020'!Q35/100))),0)</f>
        <v>0</v>
      </c>
      <c r="F47" s="364">
        <f>IF(AND('AG Jul 2020'!Q35&gt;0,'AG Jul 2020'!S35&gt;0),IF($G$5&lt;('AG Jul 2020'!R35+'AG Jul 2020'!P35),0,IF($G$5&lt;=('AG Jul 2020'!T35+'AG Jul 2020'!R35+'AG Jul 2020'!P35),(($G$5-('AG Jul 2020'!R35+'AG Jul 2020'!P35))*'AG Jul 2020'!S35/100),('AG Jul 2020'!T35*'AG Jul 2020'!S35/100))),0)</f>
        <v>0</v>
      </c>
      <c r="G47" s="364">
        <f>IF('AG Jul 2020'!T35&gt;0,IF(($G$5&lt;'AG Jul 2020'!T35),(0),($G$5-'AG Jul 2020'!T35)*'AG Jul 2020'!U35/100),IF(AND('AG Jul 2020'!R35&gt;0,'AG Jul 2020'!T35=""),IF(($G$5&lt;'AG Jul 2020'!R35),(0),($G$5-'AG Jul 2020'!R35)*'AG Jul 2020'!S35/100),IF(AND('AG Jul 2020'!P35&gt;0,'AG Jul 2020'!R35=""),IF(($G$5&lt;'AG Jul 2020'!P35),(0),($G$5-'AG Jul 2020'!P35)*'AG Jul 2020'!Q35/100),0)))</f>
        <v>0</v>
      </c>
      <c r="H47" s="364">
        <f>$H$5*'AG Jul 2020'!AE35/100</f>
        <v>37.563556090909081</v>
      </c>
      <c r="I47" s="364">
        <f t="shared" si="23"/>
        <v>279.97198936363628</v>
      </c>
      <c r="J47" s="446">
        <f t="shared" si="24"/>
        <v>792.28795745454522</v>
      </c>
      <c r="K47" s="446">
        <f t="shared" si="25"/>
        <v>1119.8879574545451</v>
      </c>
      <c r="L47" s="447">
        <f t="shared" si="30"/>
        <v>1231.8767531999997</v>
      </c>
      <c r="M47" s="446">
        <f>'AG Jul 2020'!AZ35</f>
        <v>0</v>
      </c>
      <c r="N47" s="446">
        <f>'AG Jul 2020'!BA35</f>
        <v>0</v>
      </c>
      <c r="O47" s="446">
        <f>'AG Jul 2020'!BB35</f>
        <v>0</v>
      </c>
      <c r="P47" s="446">
        <f>'AG Jul 2020'!BC35</f>
        <v>0</v>
      </c>
      <c r="Q47" s="446">
        <f>($E$6*'AG Jul 2020'!AT35/100)*4</f>
        <v>386.42559999999997</v>
      </c>
      <c r="R47" s="448" t="str">
        <f t="shared" si="31"/>
        <v>No discount</v>
      </c>
      <c r="S47" s="448" t="str">
        <f t="shared" si="32"/>
        <v>Exclusive</v>
      </c>
      <c r="T47" s="475">
        <f t="shared" si="26"/>
        <v>1119.8879574545451</v>
      </c>
      <c r="U47" s="446">
        <f t="shared" si="27"/>
        <v>1119.8879574545451</v>
      </c>
      <c r="V47" s="446">
        <f t="shared" si="28"/>
        <v>733.4623574545451</v>
      </c>
      <c r="W47" s="446">
        <f t="shared" si="29"/>
        <v>733.4623574545451</v>
      </c>
      <c r="X47" s="322">
        <f t="shared" si="33"/>
        <v>806.80859319999968</v>
      </c>
      <c r="Y47" s="322">
        <f t="shared" si="33"/>
        <v>806.80859319999968</v>
      </c>
      <c r="Z47" s="325">
        <f>'AG Jul 2020'!BL35</f>
        <v>0</v>
      </c>
      <c r="AA47" s="326" t="str">
        <f>'AG Jul 2020'!BM35</f>
        <v>n</v>
      </c>
    </row>
    <row r="48" spans="1:27" x14ac:dyDescent="0.3">
      <c r="A48" s="319" t="str">
        <f>'AG Jul 2020'!K36</f>
        <v>Commander</v>
      </c>
      <c r="B48" s="320" t="str">
        <f>'AG Jul 2020'!L36</f>
        <v>Market offer</v>
      </c>
      <c r="C48" s="364">
        <f>IF('AG Jul 2020'!BP36=0,91*'AG Jul 2020'!M36/100,(91*'AG Jul 2020'!M36/100)+'AG Jul 2020'!BP36/4)</f>
        <v>83.653818181818167</v>
      </c>
      <c r="D48" s="364">
        <f>IF('AG Jul 2020'!O36="",$G$5*'AG Jul 2020'!N36/100,IF($G$5&gt;='AG Jul 2020'!P36,('AG Jul 2020'!P36*'AG Jul 2020'!N36/100),($G$5*'AG Jul 2020'!N36/100)))</f>
        <v>123.93617154545451</v>
      </c>
      <c r="E48" s="364">
        <f>IF(AND('AG Jul 2020'!P36&gt;0,'AG Jul 2020'!R36&gt;0),IF($G$5&lt;'AG Jul 2020'!P36,0,IF($G$5&lt;=('AG Jul 2020'!R36+'AG Jul 2020'!P36),(($G$5-'AG Jul 2020'!P36)*'AG Jul 2020'!Q36/100),(('AG Jul 2020'!R36)*'AG Jul 2020'!Q36/100))),0)</f>
        <v>0</v>
      </c>
      <c r="F48" s="364">
        <f>IF(AND('AG Jul 2020'!Q36&gt;0,'AG Jul 2020'!S36&gt;0),IF($G$5&lt;('AG Jul 2020'!R36+'AG Jul 2020'!P36),0,IF($G$5&lt;=('AG Jul 2020'!T36+'AG Jul 2020'!R36+'AG Jul 2020'!P36),(($G$5-('AG Jul 2020'!R36+'AG Jul 2020'!P36))*'AG Jul 2020'!S36/100),('AG Jul 2020'!T36*'AG Jul 2020'!S36/100))),0)</f>
        <v>0</v>
      </c>
      <c r="G48" s="364">
        <f>IF('AG Jul 2020'!T36&gt;0,IF(($G$5&lt;'AG Jul 2020'!T36),(0),($G$5-'AG Jul 2020'!T36)*'AG Jul 2020'!U36/100),IF(AND('AG Jul 2020'!R36&gt;0,'AG Jul 2020'!T36=""),IF(($G$5&lt;'AG Jul 2020'!R36),(0),($G$5-'AG Jul 2020'!R36)*'AG Jul 2020'!S36/100),IF(AND('AG Jul 2020'!P36&gt;0,'AG Jul 2020'!R36=""),IF(($G$5&lt;'AG Jul 2020'!P36),(0),($G$5-'AG Jul 2020'!P36)*'AG Jul 2020'!Q36/100),0)))</f>
        <v>0</v>
      </c>
      <c r="H48" s="364">
        <f>$H$5*'AG Jul 2020'!AE36/100</f>
        <v>35.442836181818173</v>
      </c>
      <c r="I48" s="364">
        <f t="shared" si="23"/>
        <v>243.03282590909083</v>
      </c>
      <c r="J48" s="446">
        <f t="shared" si="24"/>
        <v>637.51603090909066</v>
      </c>
      <c r="K48" s="446">
        <f t="shared" si="25"/>
        <v>972.13130363636333</v>
      </c>
      <c r="L48" s="447">
        <f t="shared" si="30"/>
        <v>1069.3444339999996</v>
      </c>
      <c r="M48" s="446">
        <f>'AG Jul 2020'!AZ36</f>
        <v>0</v>
      </c>
      <c r="N48" s="446">
        <f>'AG Jul 2020'!BA36</f>
        <v>0</v>
      </c>
      <c r="O48" s="446">
        <f>'AG Jul 2020'!BB36</f>
        <v>0</v>
      </c>
      <c r="P48" s="446">
        <f>'AG Jul 2020'!BC36</f>
        <v>0</v>
      </c>
      <c r="Q48" s="446">
        <f>($E$6*'AG Jul 2020'!AT36/100)*4</f>
        <v>280.15855999999997</v>
      </c>
      <c r="R48" s="448" t="str">
        <f t="shared" si="31"/>
        <v>No discount</v>
      </c>
      <c r="S48" s="448" t="str">
        <f t="shared" si="32"/>
        <v>Exclusive</v>
      </c>
      <c r="T48" s="475">
        <f t="shared" si="26"/>
        <v>972.13130363636333</v>
      </c>
      <c r="U48" s="446">
        <f t="shared" si="27"/>
        <v>972.13130363636333</v>
      </c>
      <c r="V48" s="446">
        <f t="shared" si="28"/>
        <v>691.97274363636336</v>
      </c>
      <c r="W48" s="446">
        <f t="shared" si="29"/>
        <v>691.97274363636336</v>
      </c>
      <c r="X48" s="322">
        <f t="shared" si="33"/>
        <v>761.1700179999998</v>
      </c>
      <c r="Y48" s="322">
        <f t="shared" si="33"/>
        <v>761.1700179999998</v>
      </c>
      <c r="Z48" s="325">
        <f>'AG Jul 2020'!BL36</f>
        <v>0</v>
      </c>
      <c r="AA48" s="326" t="str">
        <f>'AG Jul 2020'!BM36</f>
        <v>n</v>
      </c>
    </row>
    <row r="49" spans="1:27" x14ac:dyDescent="0.3">
      <c r="A49" s="319" t="str">
        <f>'AG Jul 2020'!K37</f>
        <v>CovaU</v>
      </c>
      <c r="B49" s="320" t="str">
        <f>'AG Jul 2020'!L37</f>
        <v>Freedom Plus Solar</v>
      </c>
      <c r="C49" s="364">
        <f>IF('AG Jul 2020'!BP37=0,91*'AG Jul 2020'!M37/100,(91*'AG Jul 2020'!M37/100)+'AG Jul 2020'!BP37/4)</f>
        <v>80.989999999999995</v>
      </c>
      <c r="D49" s="364">
        <f>IF('AG Jul 2020'!O37="",$G$5*'AG Jul 2020'!N37/100,IF($G$5&gt;='AG Jul 2020'!P37,('AG Jul 2020'!P37*'AG Jul 2020'!N37/100),($G$5*'AG Jul 2020'!N37/100)))</f>
        <v>167.049351</v>
      </c>
      <c r="E49" s="364">
        <f>IF(AND('AG Jul 2020'!P37&gt;0,'AG Jul 2020'!R37&gt;0),IF($G$5&lt;'AG Jul 2020'!P37,0,IF($G$5&lt;=('AG Jul 2020'!R37+'AG Jul 2020'!P37),(($G$5-'AG Jul 2020'!P37)*'AG Jul 2020'!Q37/100),(('AG Jul 2020'!R37)*'AG Jul 2020'!Q37/100))),0)</f>
        <v>0</v>
      </c>
      <c r="F49" s="364">
        <f>IF(AND('AG Jul 2020'!Q37&gt;0,'AG Jul 2020'!S37&gt;0),IF($G$5&lt;('AG Jul 2020'!R37+'AG Jul 2020'!P37),0,IF($G$5&lt;=('AG Jul 2020'!T37+'AG Jul 2020'!R37+'AG Jul 2020'!P37),(($G$5-('AG Jul 2020'!R37+'AG Jul 2020'!P37))*'AG Jul 2020'!S37/100),('AG Jul 2020'!T37*'AG Jul 2020'!S37/100))),0)</f>
        <v>0</v>
      </c>
      <c r="G49" s="364">
        <f>IF('AG Jul 2020'!T37&gt;0,IF(($G$5&lt;'AG Jul 2020'!T37),(0),($G$5-'AG Jul 2020'!T37)*'AG Jul 2020'!U37/100),IF(AND('AG Jul 2020'!R37&gt;0,'AG Jul 2020'!T37=""),IF(($G$5&lt;'AG Jul 2020'!R37),(0),($G$5-'AG Jul 2020'!R37)*'AG Jul 2020'!S37/100),IF(AND('AG Jul 2020'!P37&gt;0,'AG Jul 2020'!R37=""),IF(($G$5&lt;'AG Jul 2020'!P37),(0),($G$5-'AG Jul 2020'!P37)*'AG Jul 2020'!Q37/100),0)))</f>
        <v>0</v>
      </c>
      <c r="H49" s="364">
        <f>$H$5*'AG Jul 2020'!AE37/100</f>
        <v>48.264659999999985</v>
      </c>
      <c r="I49" s="364">
        <f t="shared" si="23"/>
        <v>296.304011</v>
      </c>
      <c r="J49" s="446">
        <f t="shared" si="24"/>
        <v>861.25604399999997</v>
      </c>
      <c r="K49" s="446">
        <f t="shared" si="25"/>
        <v>1185.216044</v>
      </c>
      <c r="L49" s="447">
        <f t="shared" si="30"/>
        <v>1303.7376484000001</v>
      </c>
      <c r="M49" s="446">
        <f>'AG Jul 2020'!AZ37</f>
        <v>20</v>
      </c>
      <c r="N49" s="446">
        <f>'AG Jul 2020'!BA37</f>
        <v>0</v>
      </c>
      <c r="O49" s="446">
        <f>'AG Jul 2020'!BB37</f>
        <v>0</v>
      </c>
      <c r="P49" s="446">
        <f>'AG Jul 2020'!BC37</f>
        <v>0</v>
      </c>
      <c r="Q49" s="446">
        <f>($E$6*'AG Jul 2020'!AT37/100)*4</f>
        <v>205.2886</v>
      </c>
      <c r="R49" s="448" t="str">
        <f t="shared" si="31"/>
        <v>Guaranteed off bill</v>
      </c>
      <c r="S49" s="448" t="str">
        <f t="shared" si="32"/>
        <v>Exclusive</v>
      </c>
      <c r="T49" s="475">
        <f t="shared" si="26"/>
        <v>948.17283520000001</v>
      </c>
      <c r="U49" s="446">
        <f t="shared" si="27"/>
        <v>948.17283520000001</v>
      </c>
      <c r="V49" s="446">
        <f t="shared" si="28"/>
        <v>742.88423520000003</v>
      </c>
      <c r="W49" s="446">
        <f t="shared" si="29"/>
        <v>742.88423520000003</v>
      </c>
      <c r="X49" s="322">
        <f t="shared" si="33"/>
        <v>817.17265872000007</v>
      </c>
      <c r="Y49" s="322">
        <f t="shared" si="33"/>
        <v>817.17265872000007</v>
      </c>
      <c r="Z49" s="325">
        <f>'AG Jul 2020'!BL37</f>
        <v>0</v>
      </c>
      <c r="AA49" s="326" t="str">
        <f>'AG Jul 2020'!BM37</f>
        <v>n</v>
      </c>
    </row>
    <row r="50" spans="1:27" x14ac:dyDescent="0.3">
      <c r="A50" s="319" t="str">
        <f>'AG Jul 2020'!K38</f>
        <v>Diamond Energy</v>
      </c>
      <c r="B50" s="320" t="str">
        <f>'AG Jul 2020'!L38</f>
        <v>Renewable Saver POT</v>
      </c>
      <c r="C50" s="364">
        <f>IF('AG Jul 2020'!BP38=0,91*'AG Jul 2020'!M38/100,(91*'AG Jul 2020'!M38/100)+'AG Jul 2020'!BP38/4)</f>
        <v>84.084000000000003</v>
      </c>
      <c r="D50" s="364">
        <f>IF('AG Jul 2020'!O38="",$G$5*'AG Jul 2020'!N38/100,IF($G$5&gt;='AG Jul 2020'!P38,('AG Jul 2020'!P38*'AG Jul 2020'!N38/100),($G$5*'AG Jul 2020'!N38/100)))</f>
        <v>77.699999999999989</v>
      </c>
      <c r="E50" s="364">
        <f>IF(AND('AG Jul 2020'!P38&gt;0,'AG Jul 2020'!R38&gt;0),IF($G$5&lt;'AG Jul 2020'!P38,0,IF($G$5&lt;=('AG Jul 2020'!R38+'AG Jul 2020'!P38),(($G$5-'AG Jul 2020'!P38)*'AG Jul 2020'!Q38/100),(('AG Jul 2020'!R38)*'AG Jul 2020'!Q38/100))),0)</f>
        <v>0</v>
      </c>
      <c r="F50" s="364">
        <f>IF(AND('AG Jul 2020'!Q38&gt;0,'AG Jul 2020'!S38&gt;0),IF($G$5&lt;('AG Jul 2020'!R38+'AG Jul 2020'!P38),0,IF($G$5&lt;=('AG Jul 2020'!T38+'AG Jul 2020'!R38+'AG Jul 2020'!P38),(($G$5-('AG Jul 2020'!R38+'AG Jul 2020'!P38))*'AG Jul 2020'!S38/100),('AG Jul 2020'!T38*'AG Jul 2020'!S38/100))),0)</f>
        <v>0</v>
      </c>
      <c r="G50" s="364">
        <f>IF('AG Jul 2020'!T38&gt;0,IF(($G$5&lt;'AG Jul 2020'!T38),(0),($G$5-'AG Jul 2020'!T38)*'AG Jul 2020'!U38/100),IF(AND('AG Jul 2020'!R38&gt;0,'AG Jul 2020'!T38=""),IF(($G$5&lt;'AG Jul 2020'!R38),(0),($G$5-'AG Jul 2020'!R38)*'AG Jul 2020'!S38/100),IF(AND('AG Jul 2020'!P38&gt;0,'AG Jul 2020'!R38=""),IF(($G$5&lt;'AG Jul 2020'!P38),(0),($G$5-'AG Jul 2020'!P38)*'AG Jul 2020'!Q38/100),0)))</f>
        <v>90.857186999999982</v>
      </c>
      <c r="H50" s="364">
        <f>$H$5*'AG Jul 2020'!AE38/100</f>
        <v>38.879864999999988</v>
      </c>
      <c r="I50" s="364">
        <f t="shared" si="23"/>
        <v>291.52105199999994</v>
      </c>
      <c r="J50" s="446">
        <f t="shared" si="24"/>
        <v>829.74820799999975</v>
      </c>
      <c r="K50" s="446">
        <f t="shared" si="25"/>
        <v>1166.0842079999998</v>
      </c>
      <c r="L50" s="447">
        <f t="shared" si="30"/>
        <v>1282.6926287999997</v>
      </c>
      <c r="M50" s="446">
        <f>'AG Jul 2020'!AZ38</f>
        <v>0</v>
      </c>
      <c r="N50" s="446">
        <f>'AG Jul 2020'!BA38</f>
        <v>0</v>
      </c>
      <c r="O50" s="446">
        <f>'AG Jul 2020'!BB38</f>
        <v>7</v>
      </c>
      <c r="P50" s="446">
        <f>'AG Jul 2020'!BC38</f>
        <v>0</v>
      </c>
      <c r="Q50" s="446">
        <f>($E$6*'AG Jul 2020'!AT38/100)*4</f>
        <v>289.81919999999997</v>
      </c>
      <c r="R50" s="448" t="str">
        <f t="shared" si="31"/>
        <v>Pay-on-time off bill</v>
      </c>
      <c r="S50" s="448" t="str">
        <f t="shared" si="32"/>
        <v>Exclusive</v>
      </c>
      <c r="T50" s="475">
        <f t="shared" si="26"/>
        <v>1166.0842079999998</v>
      </c>
      <c r="U50" s="446">
        <f t="shared" si="27"/>
        <v>1084.4583134399998</v>
      </c>
      <c r="V50" s="446">
        <f t="shared" si="28"/>
        <v>876.26500799999985</v>
      </c>
      <c r="W50" s="446">
        <f t="shared" si="29"/>
        <v>794.63911343999985</v>
      </c>
      <c r="X50" s="322">
        <f t="shared" si="33"/>
        <v>963.89150879999988</v>
      </c>
      <c r="Y50" s="322">
        <f t="shared" si="33"/>
        <v>874.1030247839999</v>
      </c>
      <c r="Z50" s="325">
        <f>'AG Jul 2020'!BL38</f>
        <v>0</v>
      </c>
      <c r="AA50" s="326" t="str">
        <f>'AG Jul 2020'!BM38</f>
        <v>n</v>
      </c>
    </row>
    <row r="51" spans="1:27" x14ac:dyDescent="0.3">
      <c r="A51" s="319" t="str">
        <f>'AG Jul 2020'!K39</f>
        <v>Dodo Power &amp; Gas</v>
      </c>
      <c r="B51" s="320" t="str">
        <f>'AG Jul 2020'!L39</f>
        <v>Market offer</v>
      </c>
      <c r="C51" s="364">
        <f>IF('AG Jul 2020'!BP39=0,91*'AG Jul 2020'!M39/100,(91*'AG Jul 2020'!M39/100)+'AG Jul 2020'!BP39/4)</f>
        <v>83.653818181818167</v>
      </c>
      <c r="D51" s="364">
        <f>IF('AG Jul 2020'!O39="",$G$5*'AG Jul 2020'!N39/100,IF($G$5&gt;='AG Jul 2020'!P39,('AG Jul 2020'!P39*'AG Jul 2020'!N39/100),($G$5*'AG Jul 2020'!N39/100)))</f>
        <v>123.93617154545451</v>
      </c>
      <c r="E51" s="364">
        <f>IF(AND('AG Jul 2020'!P39&gt;0,'AG Jul 2020'!R39&gt;0),IF($G$5&lt;'AG Jul 2020'!P39,0,IF($G$5&lt;=('AG Jul 2020'!R39+'AG Jul 2020'!P39),(($G$5-'AG Jul 2020'!P39)*'AG Jul 2020'!Q39/100),(('AG Jul 2020'!R39)*'AG Jul 2020'!Q39/100))),0)</f>
        <v>0</v>
      </c>
      <c r="F51" s="364">
        <f>IF(AND('AG Jul 2020'!Q39&gt;0,'AG Jul 2020'!S39&gt;0),IF($G$5&lt;('AG Jul 2020'!R39+'AG Jul 2020'!P39),0,IF($G$5&lt;=('AG Jul 2020'!T39+'AG Jul 2020'!R39+'AG Jul 2020'!P39),(($G$5-('AG Jul 2020'!R39+'AG Jul 2020'!P39))*'AG Jul 2020'!S39/100),('AG Jul 2020'!T39*'AG Jul 2020'!S39/100))),0)</f>
        <v>0</v>
      </c>
      <c r="G51" s="364">
        <f>IF('AG Jul 2020'!T39&gt;0,IF(($G$5&lt;'AG Jul 2020'!T39),(0),($G$5-'AG Jul 2020'!T39)*'AG Jul 2020'!U39/100),IF(AND('AG Jul 2020'!R39&gt;0,'AG Jul 2020'!T39=""),IF(($G$5&lt;'AG Jul 2020'!R39),(0),($G$5-'AG Jul 2020'!R39)*'AG Jul 2020'!S39/100),IF(AND('AG Jul 2020'!P39&gt;0,'AG Jul 2020'!R39=""),IF(($G$5&lt;'AG Jul 2020'!P39),(0),($G$5-'AG Jul 2020'!P39)*'AG Jul 2020'!Q39/100),0)))</f>
        <v>0</v>
      </c>
      <c r="H51" s="364">
        <f>$H$5*'AG Jul 2020'!AE39/100</f>
        <v>35.442836181818173</v>
      </c>
      <c r="I51" s="364">
        <f t="shared" si="23"/>
        <v>243.03282590909083</v>
      </c>
      <c r="J51" s="446">
        <f t="shared" si="24"/>
        <v>637.51603090909066</v>
      </c>
      <c r="K51" s="446">
        <f t="shared" si="25"/>
        <v>972.13130363636333</v>
      </c>
      <c r="L51" s="447">
        <f t="shared" si="30"/>
        <v>1069.3444339999996</v>
      </c>
      <c r="M51" s="446">
        <f>'AG Jul 2020'!AZ39</f>
        <v>0</v>
      </c>
      <c r="N51" s="446">
        <f>'AG Jul 2020'!BA39</f>
        <v>0</v>
      </c>
      <c r="O51" s="446">
        <f>'AG Jul 2020'!BB39</f>
        <v>0</v>
      </c>
      <c r="P51" s="446">
        <f>'AG Jul 2020'!BC39</f>
        <v>0</v>
      </c>
      <c r="Q51" s="446">
        <f>($E$6*'AG Jul 2020'!AT39/100)*4</f>
        <v>280.15855999999997</v>
      </c>
      <c r="R51" s="448" t="str">
        <f t="shared" si="31"/>
        <v>No discount</v>
      </c>
      <c r="S51" s="448" t="str">
        <f t="shared" si="32"/>
        <v>Exclusive</v>
      </c>
      <c r="T51" s="475">
        <f t="shared" si="26"/>
        <v>972.13130363636333</v>
      </c>
      <c r="U51" s="446">
        <f t="shared" si="27"/>
        <v>972.13130363636333</v>
      </c>
      <c r="V51" s="446">
        <f t="shared" si="28"/>
        <v>691.97274363636336</v>
      </c>
      <c r="W51" s="446">
        <f t="shared" si="29"/>
        <v>691.97274363636336</v>
      </c>
      <c r="X51" s="322">
        <f t="shared" si="33"/>
        <v>761.1700179999998</v>
      </c>
      <c r="Y51" s="322">
        <f t="shared" si="33"/>
        <v>761.1700179999998</v>
      </c>
      <c r="Z51" s="325">
        <f>'AG Jul 2020'!BL39</f>
        <v>0</v>
      </c>
      <c r="AA51" s="326" t="str">
        <f>'AG Jul 2020'!BM39</f>
        <v>n</v>
      </c>
    </row>
    <row r="52" spans="1:27" x14ac:dyDescent="0.3">
      <c r="A52" s="319" t="str">
        <f>'AG Jul 2020'!K40</f>
        <v>EnergyAustralia</v>
      </c>
      <c r="B52" s="320" t="str">
        <f>'AG Jul 2020'!L40</f>
        <v>Total Plan Home</v>
      </c>
      <c r="C52" s="364">
        <f>IF('AG Jul 2020'!BP40=0,91*'AG Jul 2020'!M40/100,(91*'AG Jul 2020'!M40/100)+'AG Jul 2020'!BP40/4)</f>
        <v>74.62</v>
      </c>
      <c r="D52" s="364">
        <f>IF('AG Jul 2020'!O40="",$G$5*'AG Jul 2020'!N40/100,IF($G$5&gt;='AG Jul 2020'!P40,('AG Jul 2020'!P40*'AG Jul 2020'!N40/100),($G$5*'AG Jul 2020'!N40/100)))</f>
        <v>168.13002436363629</v>
      </c>
      <c r="E52" s="364">
        <f>IF(AND('AG Jul 2020'!P40&gt;0,'AG Jul 2020'!R40&gt;0),IF($G$5&lt;'AG Jul 2020'!P40,0,IF($G$5&lt;=('AG Jul 2020'!R40+'AG Jul 2020'!P40),(($G$5-'AG Jul 2020'!P40)*'AG Jul 2020'!Q40/100),(('AG Jul 2020'!R40)*'AG Jul 2020'!Q40/100))),0)</f>
        <v>0</v>
      </c>
      <c r="F52" s="364">
        <f>IF(AND('AG Jul 2020'!Q40&gt;0,'AG Jul 2020'!S40&gt;0),IF($G$5&lt;('AG Jul 2020'!R40+'AG Jul 2020'!P40),0,IF($G$5&lt;=('AG Jul 2020'!T40+'AG Jul 2020'!R40+'AG Jul 2020'!P40),(($G$5-('AG Jul 2020'!R40+'AG Jul 2020'!P40))*'AG Jul 2020'!S40/100),('AG Jul 2020'!T40*'AG Jul 2020'!S40/100))),0)</f>
        <v>0</v>
      </c>
      <c r="G52" s="364">
        <f>IF('AG Jul 2020'!T40&gt;0,IF(($G$5&lt;'AG Jul 2020'!T40),(0),($G$5-'AG Jul 2020'!T40)*'AG Jul 2020'!U40/100),IF(AND('AG Jul 2020'!R40&gt;0,'AG Jul 2020'!T40=""),IF(($G$5&lt;'AG Jul 2020'!R40),(0),($G$5-'AG Jul 2020'!R40)*'AG Jul 2020'!S40/100),IF(AND('AG Jul 2020'!P40&gt;0,'AG Jul 2020'!R40=""),IF(($G$5&lt;'AG Jul 2020'!P40),(0),($G$5-'AG Jul 2020'!P40)*'AG Jul 2020'!Q40/100),0)))</f>
        <v>0</v>
      </c>
      <c r="H52" s="364">
        <f>$H$5*'AG Jul 2020'!AE40/100</f>
        <v>29.616950454545449</v>
      </c>
      <c r="I52" s="364">
        <f t="shared" si="23"/>
        <v>272.36697481818175</v>
      </c>
      <c r="J52" s="446">
        <f t="shared" si="24"/>
        <v>790.98789927272696</v>
      </c>
      <c r="K52" s="446">
        <f t="shared" si="25"/>
        <v>1089.467899272727</v>
      </c>
      <c r="L52" s="447">
        <f t="shared" si="30"/>
        <v>1198.4146891999999</v>
      </c>
      <c r="M52" s="446">
        <f>'AG Jul 2020'!AZ40</f>
        <v>16</v>
      </c>
      <c r="N52" s="446">
        <f>'AG Jul 2020'!BA40</f>
        <v>0</v>
      </c>
      <c r="O52" s="446">
        <f>'AG Jul 2020'!BB40</f>
        <v>0</v>
      </c>
      <c r="P52" s="446">
        <f>'AG Jul 2020'!BC40</f>
        <v>0</v>
      </c>
      <c r="Q52" s="446">
        <f>($E$6*'AG Jul 2020'!AT40/100)*4</f>
        <v>253.59180000000001</v>
      </c>
      <c r="R52" s="448" t="str">
        <f t="shared" si="31"/>
        <v>Guaranteed off bill</v>
      </c>
      <c r="S52" s="448" t="str">
        <f t="shared" si="32"/>
        <v>Exclusive</v>
      </c>
      <c r="T52" s="475">
        <f t="shared" si="26"/>
        <v>915.15303538909063</v>
      </c>
      <c r="U52" s="446">
        <f t="shared" si="27"/>
        <v>915.15303538909063</v>
      </c>
      <c r="V52" s="446">
        <f t="shared" si="28"/>
        <v>661.5612353890906</v>
      </c>
      <c r="W52" s="446">
        <f t="shared" si="29"/>
        <v>661.5612353890906</v>
      </c>
      <c r="X52" s="322">
        <f t="shared" si="33"/>
        <v>727.71735892799973</v>
      </c>
      <c r="Y52" s="322">
        <f t="shared" si="33"/>
        <v>727.71735892799973</v>
      </c>
      <c r="Z52" s="325">
        <f>'AG Jul 2020'!BL40</f>
        <v>0</v>
      </c>
      <c r="AA52" s="326" t="str">
        <f>'AG Jul 2020'!BM40</f>
        <v>n</v>
      </c>
    </row>
    <row r="53" spans="1:27" x14ac:dyDescent="0.3">
      <c r="A53" s="319" t="str">
        <f>'AG Jul 2020'!K41</f>
        <v>Mojo Power</v>
      </c>
      <c r="B53" s="320" t="str">
        <f>'AG Jul 2020'!L41</f>
        <v>All Day Breakfast</v>
      </c>
      <c r="C53" s="364">
        <f>IF('AG Jul 2020'!BP41=0,91*'AG Jul 2020'!M41/100,(91*'AG Jul 2020'!M41/100)+'AG Jul 2020'!BP41/4)</f>
        <v>70.690454545454543</v>
      </c>
      <c r="D53" s="364">
        <f>IF('AG Jul 2020'!O41="",$G$5*'AG Jul 2020'!N41/100,IF($G$5&gt;='AG Jul 2020'!P41,('AG Jul 2020'!P41*'AG Jul 2020'!N41/100),($G$5*'AG Jul 2020'!N41/100)))</f>
        <v>118.87406999999996</v>
      </c>
      <c r="E53" s="364">
        <f>IF(AND('AG Jul 2020'!P41&gt;0,'AG Jul 2020'!R41&gt;0),IF($G$5&lt;'AG Jul 2020'!P41,0,IF($G$5&lt;=('AG Jul 2020'!R41+'AG Jul 2020'!P41),(($G$5-'AG Jul 2020'!P41)*'AG Jul 2020'!Q41/100),(('AG Jul 2020'!R41)*'AG Jul 2020'!Q41/100))),0)</f>
        <v>0</v>
      </c>
      <c r="F53" s="364">
        <f>IF(AND('AG Jul 2020'!Q41&gt;0,'AG Jul 2020'!S41&gt;0),IF($G$5&lt;('AG Jul 2020'!R41+'AG Jul 2020'!P41),0,IF($G$5&lt;=('AG Jul 2020'!T41+'AG Jul 2020'!R41+'AG Jul 2020'!P41),(($G$5-('AG Jul 2020'!R41+'AG Jul 2020'!P41))*'AG Jul 2020'!S41/100),('AG Jul 2020'!T41*'AG Jul 2020'!S41/100))),0)</f>
        <v>0</v>
      </c>
      <c r="G53" s="364">
        <f>IF('AG Jul 2020'!T41&gt;0,IF(($G$5&lt;'AG Jul 2020'!T41),(0),($G$5-'AG Jul 2020'!T41)*'AG Jul 2020'!U41/100),IF(AND('AG Jul 2020'!R41&gt;0,'AG Jul 2020'!T41=""),IF(($G$5&lt;'AG Jul 2020'!R41),(0),($G$5-'AG Jul 2020'!R41)*'AG Jul 2020'!S41/100),IF(AND('AG Jul 2020'!P41&gt;0,'AG Jul 2020'!R41=""),IF(($G$5&lt;'AG Jul 2020'!P41),(0),($G$5-'AG Jul 2020'!P41)*'AG Jul 2020'!Q41/100),0)))</f>
        <v>0</v>
      </c>
      <c r="H53" s="364">
        <f>$H$5*'AG Jul 2020'!AE41/100</f>
        <v>36.442255909090903</v>
      </c>
      <c r="I53" s="364">
        <f t="shared" si="23"/>
        <v>226.00678045454541</v>
      </c>
      <c r="J53" s="446">
        <f t="shared" si="24"/>
        <v>621.26530363636346</v>
      </c>
      <c r="K53" s="446">
        <f t="shared" si="25"/>
        <v>904.02712181818163</v>
      </c>
      <c r="L53" s="447">
        <f t="shared" si="30"/>
        <v>994.42983399999991</v>
      </c>
      <c r="M53" s="446">
        <f>'AG Jul 2020'!AZ41</f>
        <v>0</v>
      </c>
      <c r="N53" s="446">
        <f>'AG Jul 2020'!BA41</f>
        <v>0</v>
      </c>
      <c r="O53" s="446">
        <f>'AG Jul 2020'!BB41</f>
        <v>0</v>
      </c>
      <c r="P53" s="446">
        <f>'AG Jul 2020'!BC41</f>
        <v>0</v>
      </c>
      <c r="Q53" s="446">
        <f>($E$6*'AG Jul 2020'!AT41/100)*4</f>
        <v>181.13699999999997</v>
      </c>
      <c r="R53" s="448" t="str">
        <f t="shared" si="31"/>
        <v>No discount</v>
      </c>
      <c r="S53" s="448" t="str">
        <f t="shared" si="32"/>
        <v>Exclusive</v>
      </c>
      <c r="T53" s="475">
        <f t="shared" si="26"/>
        <v>904.02712181818163</v>
      </c>
      <c r="U53" s="446">
        <f t="shared" si="27"/>
        <v>904.02712181818163</v>
      </c>
      <c r="V53" s="446">
        <f t="shared" si="28"/>
        <v>722.89012181818168</v>
      </c>
      <c r="W53" s="446">
        <f t="shared" si="29"/>
        <v>722.89012181818168</v>
      </c>
      <c r="X53" s="322">
        <f t="shared" si="33"/>
        <v>795.17913399999986</v>
      </c>
      <c r="Y53" s="322">
        <f t="shared" si="33"/>
        <v>795.17913399999986</v>
      </c>
      <c r="Z53" s="325">
        <f>'AG Jul 2020'!BL41</f>
        <v>0</v>
      </c>
      <c r="AA53" s="326" t="str">
        <f>'AG Jul 2020'!BM41</f>
        <v>n</v>
      </c>
    </row>
    <row r="54" spans="1:27" x14ac:dyDescent="0.3">
      <c r="A54" s="319" t="str">
        <f>'AG Jul 2020'!K42</f>
        <v>Momentum Energy</v>
      </c>
      <c r="B54" s="320" t="str">
        <f>'AG Jul 2020'!L42</f>
        <v>SmilePower Flexi</v>
      </c>
      <c r="C54" s="364">
        <f>IF('AG Jul 2020'!BP42=0,91*'AG Jul 2020'!M42/100,(91*'AG Jul 2020'!M42/100)+'AG Jul 2020'!BP42/4)</f>
        <v>92.422909090909073</v>
      </c>
      <c r="D54" s="364">
        <f>IF('AG Jul 2020'!O42="",$G$5*'AG Jul 2020'!N42/100,IF($G$5&gt;='AG Jul 2020'!P42,('AG Jul 2020'!P42*'AG Jul 2020'!N42/100),($G$5*'AG Jul 2020'!N42/100)))</f>
        <v>149.36043436363633</v>
      </c>
      <c r="E54" s="364">
        <f>IF(AND('AG Jul 2020'!P42&gt;0,'AG Jul 2020'!R42&gt;0),IF($G$5&lt;'AG Jul 2020'!P42,0,IF($G$5&lt;=('AG Jul 2020'!R42+'AG Jul 2020'!P42),(($G$5-'AG Jul 2020'!P42)*'AG Jul 2020'!Q42/100),(('AG Jul 2020'!R42)*'AG Jul 2020'!Q42/100))),0)</f>
        <v>0</v>
      </c>
      <c r="F54" s="364">
        <f>IF(AND('AG Jul 2020'!Q42&gt;0,'AG Jul 2020'!S42&gt;0),IF($G$5&lt;('AG Jul 2020'!R42+'AG Jul 2020'!P42),0,IF($G$5&lt;=('AG Jul 2020'!T42+'AG Jul 2020'!R42+'AG Jul 2020'!P42),(($G$5-('AG Jul 2020'!R42+'AG Jul 2020'!P42))*'AG Jul 2020'!S42/100),('AG Jul 2020'!T42*'AG Jul 2020'!S42/100))),0)</f>
        <v>0</v>
      </c>
      <c r="G54" s="364">
        <f>IF('AG Jul 2020'!T42&gt;0,IF(($G$5&lt;'AG Jul 2020'!T42),(0),($G$5-'AG Jul 2020'!T42)*'AG Jul 2020'!U42/100),IF(AND('AG Jul 2020'!R42&gt;0,'AG Jul 2020'!T42=""),IF(($G$5&lt;'AG Jul 2020'!R42),(0),($G$5-'AG Jul 2020'!R42)*'AG Jul 2020'!S42/100),IF(AND('AG Jul 2020'!P42&gt;0,'AG Jul 2020'!R42=""),IF(($G$5&lt;'AG Jul 2020'!P42),(0),($G$5-'AG Jul 2020'!P42)*'AG Jul 2020'!Q42/100),0)))</f>
        <v>0</v>
      </c>
      <c r="H54" s="364">
        <f>$H$5*'AG Jul 2020'!AE42/100</f>
        <v>38.39234318181817</v>
      </c>
      <c r="I54" s="364">
        <f t="shared" si="23"/>
        <v>280.17568663636354</v>
      </c>
      <c r="J54" s="446">
        <f t="shared" si="24"/>
        <v>751.01111018181791</v>
      </c>
      <c r="K54" s="446">
        <f t="shared" si="25"/>
        <v>1120.7027465454541</v>
      </c>
      <c r="L54" s="447">
        <f t="shared" si="30"/>
        <v>1232.7730211999997</v>
      </c>
      <c r="M54" s="446">
        <f>'AG Jul 2020'!AZ42</f>
        <v>0</v>
      </c>
      <c r="N54" s="446">
        <f>'AG Jul 2020'!BA42</f>
        <v>0</v>
      </c>
      <c r="O54" s="446">
        <f>'AG Jul 2020'!BB42</f>
        <v>0</v>
      </c>
      <c r="P54" s="446">
        <f>'AG Jul 2020'!BC42</f>
        <v>0</v>
      </c>
      <c r="Q54" s="446">
        <f>($E$6*'AG Jul 2020'!AT42/100)*4</f>
        <v>169.06119999999999</v>
      </c>
      <c r="R54" s="448" t="str">
        <f t="shared" si="31"/>
        <v>No discount</v>
      </c>
      <c r="S54" s="448" t="str">
        <f t="shared" si="32"/>
        <v>Exclusive</v>
      </c>
      <c r="T54" s="475">
        <f t="shared" si="26"/>
        <v>1120.7027465454541</v>
      </c>
      <c r="U54" s="446">
        <f t="shared" si="27"/>
        <v>1120.7027465454541</v>
      </c>
      <c r="V54" s="446">
        <f t="shared" si="28"/>
        <v>951.64154654545416</v>
      </c>
      <c r="W54" s="446">
        <f t="shared" si="29"/>
        <v>951.64154654545416</v>
      </c>
      <c r="X54" s="322">
        <f t="shared" si="33"/>
        <v>1046.8057011999997</v>
      </c>
      <c r="Y54" s="322">
        <f t="shared" si="33"/>
        <v>1046.8057011999997</v>
      </c>
      <c r="Z54" s="325">
        <f>'AG Jul 2020'!BL42</f>
        <v>0</v>
      </c>
      <c r="AA54" s="326" t="str">
        <f>'AG Jul 2020'!BM42</f>
        <v>n</v>
      </c>
    </row>
    <row r="55" spans="1:27" x14ac:dyDescent="0.3">
      <c r="A55" s="319" t="str">
        <f>'AG Jul 2020'!K43</f>
        <v>Origin Energy</v>
      </c>
      <c r="B55" s="320" t="str">
        <f>'AG Jul 2020'!L43</f>
        <v>Solar Boost</v>
      </c>
      <c r="C55" s="364">
        <f>IF('AG Jul 2020'!BP43=0,91*'AG Jul 2020'!M43/100,(91*'AG Jul 2020'!M43/100)+'AG Jul 2020'!BP43/4)</f>
        <v>71.22818181818181</v>
      </c>
      <c r="D55" s="364">
        <f>IF('AG Jul 2020'!O43="",$G$5*'AG Jul 2020'!N43/100,IF($G$5&gt;='AG Jul 2020'!P43,('AG Jul 2020'!P43*'AG Jul 2020'!N43/100),($G$5*'AG Jul 2020'!N43/100)))</f>
        <v>167.39061627272724</v>
      </c>
      <c r="E55" s="364">
        <f>IF(AND('AG Jul 2020'!P43&gt;0,'AG Jul 2020'!R43&gt;0),IF($G$5&lt;'AG Jul 2020'!P43,0,IF($G$5&lt;=('AG Jul 2020'!R43+'AG Jul 2020'!P43),(($G$5-'AG Jul 2020'!P43)*'AG Jul 2020'!Q43/100),(('AG Jul 2020'!R43)*'AG Jul 2020'!Q43/100))),0)</f>
        <v>0</v>
      </c>
      <c r="F55" s="364">
        <f>IF(AND('AG Jul 2020'!Q43&gt;0,'AG Jul 2020'!S43&gt;0),IF($G$5&lt;('AG Jul 2020'!R43+'AG Jul 2020'!P43),0,IF($G$5&lt;=('AG Jul 2020'!T43+'AG Jul 2020'!R43+'AG Jul 2020'!P43),(($G$5-('AG Jul 2020'!R43+'AG Jul 2020'!P43))*'AG Jul 2020'!S43/100),('AG Jul 2020'!T43*'AG Jul 2020'!S43/100))),0)</f>
        <v>0</v>
      </c>
      <c r="G55" s="364">
        <f>IF('AG Jul 2020'!T43&gt;0,IF(($G$5&lt;'AG Jul 2020'!T43),(0),($G$5-'AG Jul 2020'!T43)*'AG Jul 2020'!U43/100),IF(AND('AG Jul 2020'!R43&gt;0,'AG Jul 2020'!T43=""),IF(($G$5&lt;'AG Jul 2020'!R43),(0),($G$5-'AG Jul 2020'!R43)*'AG Jul 2020'!S43/100),IF(AND('AG Jul 2020'!P43&gt;0,'AG Jul 2020'!R43=""),IF(($G$5&lt;'AG Jul 2020'!P43),(0),($G$5-'AG Jul 2020'!P43)*'AG Jul 2020'!Q43/100),0)))</f>
        <v>0</v>
      </c>
      <c r="H55" s="364">
        <f>$H$5*'AG Jul 2020'!AE43/100</f>
        <v>36.222871090909081</v>
      </c>
      <c r="I55" s="364">
        <f t="shared" si="23"/>
        <v>274.84166918181813</v>
      </c>
      <c r="J55" s="446">
        <f t="shared" si="24"/>
        <v>814.4539494545453</v>
      </c>
      <c r="K55" s="446">
        <f t="shared" si="25"/>
        <v>1099.3666767272725</v>
      </c>
      <c r="L55" s="447">
        <f t="shared" si="30"/>
        <v>1209.3033443999998</v>
      </c>
      <c r="M55" s="446">
        <f>'AG Jul 2020'!AZ43</f>
        <v>0</v>
      </c>
      <c r="N55" s="446">
        <f>'AG Jul 2020'!BA43</f>
        <v>0</v>
      </c>
      <c r="O55" s="446">
        <f>'AG Jul 2020'!BB43</f>
        <v>0</v>
      </c>
      <c r="P55" s="446">
        <f>'AG Jul 2020'!BC43</f>
        <v>0</v>
      </c>
      <c r="Q55" s="446">
        <f>($E$6*'AG Jul 2020'!AT43/100)*4</f>
        <v>289.81919999999997</v>
      </c>
      <c r="R55" s="448" t="str">
        <f t="shared" si="31"/>
        <v>No discount</v>
      </c>
      <c r="S55" s="448" t="str">
        <f t="shared" si="32"/>
        <v>Inclusive</v>
      </c>
      <c r="T55" s="475">
        <f t="shared" si="26"/>
        <v>1099.3666767272725</v>
      </c>
      <c r="U55" s="446">
        <f t="shared" si="27"/>
        <v>1099.3666767272725</v>
      </c>
      <c r="V55" s="446">
        <f t="shared" si="28"/>
        <v>809.54747672727262</v>
      </c>
      <c r="W55" s="446">
        <f t="shared" si="29"/>
        <v>809.54747672727262</v>
      </c>
      <c r="X55" s="322">
        <f t="shared" si="33"/>
        <v>890.50222439999993</v>
      </c>
      <c r="Y55" s="322">
        <f t="shared" si="33"/>
        <v>890.50222439999993</v>
      </c>
      <c r="Z55" s="325">
        <f>'AG Jul 2020'!BL43</f>
        <v>0</v>
      </c>
      <c r="AA55" s="326" t="str">
        <f>'AG Jul 2020'!BM43</f>
        <v>n</v>
      </c>
    </row>
    <row r="56" spans="1:27" x14ac:dyDescent="0.3">
      <c r="A56" s="319" t="str">
        <f>'AG Jul 2020'!K44</f>
        <v>Powerdirect</v>
      </c>
      <c r="B56" s="320" t="str">
        <f>'AG Jul 2020'!L44</f>
        <v>Rate Saver</v>
      </c>
      <c r="C56" s="364">
        <f>IF('AG Jul 2020'!BP44=0,91*'AG Jul 2020'!M44/100,(91*'AG Jul 2020'!M44/100)+'AG Jul 2020'!BP44/4)</f>
        <v>64.86645454545453</v>
      </c>
      <c r="D56" s="364">
        <f>IF('AG Jul 2020'!O44="",$G$5*'AG Jul 2020'!N44/100,IF($G$5&gt;='AG Jul 2020'!P44,('AG Jul 2020'!P44*'AG Jul 2020'!N44/100),($G$5*'AG Jul 2020'!N44/100)))</f>
        <v>141.5682106363636</v>
      </c>
      <c r="E56" s="364">
        <f>IF(AND('AG Jul 2020'!P44&gt;0,'AG Jul 2020'!R44&gt;0),IF($G$5&lt;'AG Jul 2020'!P44,0,IF($G$5&lt;=('AG Jul 2020'!R44+'AG Jul 2020'!P44),(($G$5-'AG Jul 2020'!P44)*'AG Jul 2020'!Q44/100),(('AG Jul 2020'!R44)*'AG Jul 2020'!Q44/100))),0)</f>
        <v>0</v>
      </c>
      <c r="F56" s="364">
        <f>IF(AND('AG Jul 2020'!Q44&gt;0,'AG Jul 2020'!S44&gt;0),IF($G$5&lt;('AG Jul 2020'!R44+'AG Jul 2020'!P44),0,IF($G$5&lt;=('AG Jul 2020'!T44+'AG Jul 2020'!R44+'AG Jul 2020'!P44),(($G$5-('AG Jul 2020'!R44+'AG Jul 2020'!P44))*'AG Jul 2020'!S44/100),('AG Jul 2020'!T44*'AG Jul 2020'!S44/100))),0)</f>
        <v>0</v>
      </c>
      <c r="G56" s="364">
        <f>IF('AG Jul 2020'!T44&gt;0,IF(($G$5&lt;'AG Jul 2020'!T44),(0),($G$5-'AG Jul 2020'!T44)*'AG Jul 2020'!U44/100),IF(AND('AG Jul 2020'!R44&gt;0,'AG Jul 2020'!T44=""),IF(($G$5&lt;'AG Jul 2020'!R44),(0),($G$5-'AG Jul 2020'!R44)*'AG Jul 2020'!S44/100),IF(AND('AG Jul 2020'!P44&gt;0,'AG Jul 2020'!R44=""),IF(($G$5&lt;'AG Jul 2020'!P44),(0),($G$5-'AG Jul 2020'!P44)*'AG Jul 2020'!Q44/100),0)))</f>
        <v>0</v>
      </c>
      <c r="H56" s="364">
        <f>$H$5*'AG Jul 2020'!AE44/100</f>
        <v>31.347652909090897</v>
      </c>
      <c r="I56" s="364">
        <f t="shared" si="23"/>
        <v>237.78231809090903</v>
      </c>
      <c r="J56" s="446">
        <f t="shared" si="24"/>
        <v>691.663454181818</v>
      </c>
      <c r="K56" s="446">
        <f t="shared" si="25"/>
        <v>951.12927236363612</v>
      </c>
      <c r="L56" s="447">
        <f t="shared" si="30"/>
        <v>1046.2421995999998</v>
      </c>
      <c r="M56" s="446">
        <f>'AG Jul 2020'!AZ44</f>
        <v>0</v>
      </c>
      <c r="N56" s="446">
        <f>'AG Jul 2020'!BA44</f>
        <v>0</v>
      </c>
      <c r="O56" s="446">
        <f>'AG Jul 2020'!BB44</f>
        <v>0</v>
      </c>
      <c r="P56" s="446">
        <f>'AG Jul 2020'!BC44</f>
        <v>0</v>
      </c>
      <c r="Q56" s="446">
        <f>($E$6*'AG Jul 2020'!AT44/100)*4</f>
        <v>229.44019999999998</v>
      </c>
      <c r="R56" s="448" t="str">
        <f t="shared" si="31"/>
        <v>No discount</v>
      </c>
      <c r="S56" s="448" t="str">
        <f t="shared" si="32"/>
        <v>Exclusive</v>
      </c>
      <c r="T56" s="475">
        <f t="shared" si="26"/>
        <v>951.12927236363612</v>
      </c>
      <c r="U56" s="446">
        <f t="shared" si="27"/>
        <v>951.12927236363612</v>
      </c>
      <c r="V56" s="446">
        <f t="shared" si="28"/>
        <v>721.68907236363611</v>
      </c>
      <c r="W56" s="446">
        <f t="shared" si="29"/>
        <v>721.68907236363611</v>
      </c>
      <c r="X56" s="322">
        <f t="shared" si="33"/>
        <v>793.85797959999979</v>
      </c>
      <c r="Y56" s="322">
        <f t="shared" si="33"/>
        <v>793.85797959999979</v>
      </c>
      <c r="Z56" s="325">
        <f>'AG Jul 2020'!BL44</f>
        <v>0</v>
      </c>
      <c r="AA56" s="326" t="str">
        <f>'AG Jul 2020'!BM44</f>
        <v>n</v>
      </c>
    </row>
    <row r="57" spans="1:27" x14ac:dyDescent="0.3">
      <c r="A57" s="319" t="str">
        <f>'AG Jul 2020'!K45</f>
        <v>Powershop</v>
      </c>
      <c r="B57" s="320" t="str">
        <f>'AG Jul 2020'!L45</f>
        <v>Shopper with Mega Pack</v>
      </c>
      <c r="C57" s="364">
        <f>IF('AG Jul 2020'!BP45=0,91*'AG Jul 2020'!M45/100,(91*'AG Jul 2020'!M45/100)+'AG Jul 2020'!BP45/4)</f>
        <v>97.485818181818175</v>
      </c>
      <c r="D57" s="364">
        <f>IF('AG Jul 2020'!O45="",$G$5*'AG Jul 2020'!N45/100,IF($G$5&gt;='AG Jul 2020'!P45,('AG Jul 2020'!P45*'AG Jul 2020'!N45/100),($G$5*'AG Jul 2020'!N45/100)))</f>
        <v>124.56182454545451</v>
      </c>
      <c r="E57" s="364">
        <f>IF(AND('AG Jul 2020'!P45&gt;0,'AG Jul 2020'!R45&gt;0),IF($G$5&lt;'AG Jul 2020'!P45,0,IF($G$5&lt;=('AG Jul 2020'!R45+'AG Jul 2020'!P45),(($G$5-'AG Jul 2020'!P45)*'AG Jul 2020'!Q45/100),(('AG Jul 2020'!R45)*'AG Jul 2020'!Q45/100))),0)</f>
        <v>0</v>
      </c>
      <c r="F57" s="364">
        <f>IF(AND('AG Jul 2020'!Q45&gt;0,'AG Jul 2020'!S45&gt;0),IF($G$5&lt;('AG Jul 2020'!R45+'AG Jul 2020'!P45),0,IF($G$5&lt;=('AG Jul 2020'!T45+'AG Jul 2020'!R45+'AG Jul 2020'!P45),(($G$5-('AG Jul 2020'!R45+'AG Jul 2020'!P45))*'AG Jul 2020'!S45/100),('AG Jul 2020'!T45*'AG Jul 2020'!S45/100))),0)</f>
        <v>0</v>
      </c>
      <c r="G57" s="364">
        <f>IF('AG Jul 2020'!T45&gt;0,IF(($G$5&lt;'AG Jul 2020'!T45),(0),($G$5-'AG Jul 2020'!T45)*'AG Jul 2020'!U45/100),IF(AND('AG Jul 2020'!R45&gt;0,'AG Jul 2020'!T45=""),IF(($G$5&lt;'AG Jul 2020'!R45),(0),($G$5-'AG Jul 2020'!R45)*'AG Jul 2020'!S45/100),IF(AND('AG Jul 2020'!P45&gt;0,'AG Jul 2020'!R45=""),IF(($G$5&lt;'AG Jul 2020'!P45),(0),($G$5-'AG Jul 2020'!P45)*'AG Jul 2020'!Q45/100),0)))</f>
        <v>0</v>
      </c>
      <c r="H57" s="364">
        <f>$H$5*'AG Jul 2020'!AE45/100</f>
        <v>26.594315181818175</v>
      </c>
      <c r="I57" s="364">
        <f t="shared" si="23"/>
        <v>248.64195790909088</v>
      </c>
      <c r="J57" s="446">
        <f t="shared" si="24"/>
        <v>604.62455890909087</v>
      </c>
      <c r="K57" s="446">
        <f t="shared" si="25"/>
        <v>994.56783163636351</v>
      </c>
      <c r="L57" s="447">
        <f t="shared" si="30"/>
        <v>1094.0246147999999</v>
      </c>
      <c r="M57" s="446">
        <f>'AG Jul 2020'!AZ45</f>
        <v>0</v>
      </c>
      <c r="N57" s="446">
        <f>'AG Jul 2020'!BA45</f>
        <v>0</v>
      </c>
      <c r="O57" s="446">
        <f>'AG Jul 2020'!BB45</f>
        <v>6</v>
      </c>
      <c r="P57" s="446">
        <f>'AG Jul 2020'!BC45</f>
        <v>0</v>
      </c>
      <c r="Q57" s="446">
        <f>($E$6*'AG Jul 2020'!AT45/100)*4</f>
        <v>169.06119999999999</v>
      </c>
      <c r="R57" s="448" t="str">
        <f t="shared" si="31"/>
        <v>Pay-on-time off bill</v>
      </c>
      <c r="S57" s="448" t="str">
        <f t="shared" si="32"/>
        <v>Inclusive</v>
      </c>
      <c r="T57" s="475">
        <f t="shared" si="26"/>
        <v>994.56783163636339</v>
      </c>
      <c r="U57" s="446">
        <f t="shared" si="27"/>
        <v>934.89376173818164</v>
      </c>
      <c r="V57" s="446">
        <f t="shared" si="28"/>
        <v>825.50663163636341</v>
      </c>
      <c r="W57" s="446">
        <f t="shared" si="29"/>
        <v>765.83256173818165</v>
      </c>
      <c r="X57" s="322">
        <f t="shared" si="33"/>
        <v>908.0572947999998</v>
      </c>
      <c r="Y57" s="322">
        <f t="shared" si="33"/>
        <v>842.41581791199985</v>
      </c>
      <c r="Z57" s="325">
        <f>'AG Jul 2020'!BL45</f>
        <v>0</v>
      </c>
      <c r="AA57" s="326" t="str">
        <f>'AG Jul 2020'!BM45</f>
        <v>n</v>
      </c>
    </row>
    <row r="58" spans="1:27" x14ac:dyDescent="0.3">
      <c r="A58" s="319" t="str">
        <f>'AG Jul 2020'!K46</f>
        <v>Red Energy</v>
      </c>
      <c r="B58" s="320" t="str">
        <f>'AG Jul 2020'!L46</f>
        <v>Living Energy Saver</v>
      </c>
      <c r="C58" s="364">
        <f>IF('AG Jul 2020'!BP46=0,91*'AG Jul 2020'!M46/100,(91*'AG Jul 2020'!M46/100)+'AG Jul 2020'!BP46/4)</f>
        <v>72.890999999999991</v>
      </c>
      <c r="D58" s="364">
        <f>IF('AG Jul 2020'!O46="",$G$5*'AG Jul 2020'!N46/100,IF($G$5&gt;='AG Jul 2020'!P46,('AG Jul 2020'!P46*'AG Jul 2020'!N46/100),($G$5*'AG Jul 2020'!N46/100)))</f>
        <v>145.60651636363636</v>
      </c>
      <c r="E58" s="364">
        <f>IF(AND('AG Jul 2020'!P46&gt;0,'AG Jul 2020'!R46&gt;0),IF($G$5&lt;'AG Jul 2020'!P46,0,IF($G$5&lt;=('AG Jul 2020'!R46+'AG Jul 2020'!P46),(($G$5-'AG Jul 2020'!P46)*'AG Jul 2020'!Q46/100),(('AG Jul 2020'!R46)*'AG Jul 2020'!Q46/100))),0)</f>
        <v>0</v>
      </c>
      <c r="F58" s="364">
        <f>IF(AND('AG Jul 2020'!Q46&gt;0,'AG Jul 2020'!S46&gt;0),IF($G$5&lt;('AG Jul 2020'!R46+'AG Jul 2020'!P46),0,IF($G$5&lt;=('AG Jul 2020'!T46+'AG Jul 2020'!R46+'AG Jul 2020'!P46),(($G$5-('AG Jul 2020'!R46+'AG Jul 2020'!P46))*'AG Jul 2020'!S46/100),('AG Jul 2020'!T46*'AG Jul 2020'!S46/100))),0)</f>
        <v>0</v>
      </c>
      <c r="G58" s="364">
        <f>IF('AG Jul 2020'!T46&gt;0,IF(($G$5&lt;'AG Jul 2020'!T46),(0),($G$5-'AG Jul 2020'!T46)*'AG Jul 2020'!U46/100),IF(AND('AG Jul 2020'!R46&gt;0,'AG Jul 2020'!T46=""),IF(($G$5&lt;'AG Jul 2020'!R46),(0),($G$5-'AG Jul 2020'!R46)*'AG Jul 2020'!S46/100),IF(AND('AG Jul 2020'!P46&gt;0,'AG Jul 2020'!R46=""),IF(($G$5&lt;'AG Jul 2020'!P46),(0),($G$5-'AG Jul 2020'!P46)*'AG Jul 2020'!Q46/100),0)))</f>
        <v>0</v>
      </c>
      <c r="H58" s="364">
        <f>$H$5*'AG Jul 2020'!AE46/100</f>
        <v>36.856649454545447</v>
      </c>
      <c r="I58" s="364">
        <f t="shared" si="23"/>
        <v>255.3541658181818</v>
      </c>
      <c r="J58" s="446">
        <f t="shared" si="24"/>
        <v>729.85266327272723</v>
      </c>
      <c r="K58" s="446">
        <f t="shared" si="25"/>
        <v>1021.4166632727272</v>
      </c>
      <c r="L58" s="447">
        <f t="shared" si="30"/>
        <v>1123.5583296</v>
      </c>
      <c r="M58" s="446">
        <f>'AG Jul 2020'!AZ46</f>
        <v>0</v>
      </c>
      <c r="N58" s="446">
        <f>'AG Jul 2020'!BA46</f>
        <v>0</v>
      </c>
      <c r="O58" s="446">
        <f>'AG Jul 2020'!BB46</f>
        <v>0</v>
      </c>
      <c r="P58" s="446">
        <f>'AG Jul 2020'!BC46</f>
        <v>0</v>
      </c>
      <c r="Q58" s="446">
        <f>($E$6*'AG Jul 2020'!AT46/100)*4</f>
        <v>246.34631999999999</v>
      </c>
      <c r="R58" s="448" t="str">
        <f t="shared" si="31"/>
        <v>No discount</v>
      </c>
      <c r="S58" s="448" t="str">
        <f t="shared" si="32"/>
        <v>Inclusive</v>
      </c>
      <c r="T58" s="475">
        <f t="shared" si="26"/>
        <v>1021.4166632727272</v>
      </c>
      <c r="U58" s="446">
        <f t="shared" si="27"/>
        <v>1021.4166632727272</v>
      </c>
      <c r="V58" s="446">
        <f t="shared" si="28"/>
        <v>775.0703432727272</v>
      </c>
      <c r="W58" s="446">
        <f t="shared" si="29"/>
        <v>775.0703432727272</v>
      </c>
      <c r="X58" s="322">
        <f t="shared" si="33"/>
        <v>852.57737759999998</v>
      </c>
      <c r="Y58" s="322">
        <f t="shared" si="33"/>
        <v>852.57737759999998</v>
      </c>
      <c r="Z58" s="325">
        <f>'AG Jul 2020'!BL46</f>
        <v>0</v>
      </c>
      <c r="AA58" s="326" t="str">
        <f>'AG Jul 2020'!BM46</f>
        <v>n</v>
      </c>
    </row>
    <row r="59" spans="1:27" x14ac:dyDescent="0.3">
      <c r="A59" s="319" t="str">
        <f>'AG Jul 2020'!K47</f>
        <v>Simply Energy</v>
      </c>
      <c r="B59" s="320" t="str">
        <f>'AG Jul 2020'!L47</f>
        <v>Saver</v>
      </c>
      <c r="C59" s="364">
        <f>IF('AG Jul 2020'!BP47=0,91*'AG Jul 2020'!M47/100,(91*'AG Jul 2020'!M47/100)+'AG Jul 2020'!BP47/4)</f>
        <v>81.98272727272726</v>
      </c>
      <c r="D59" s="364">
        <f>IF('AG Jul 2020'!O47="",$G$5*'AG Jul 2020'!N47/100,IF($G$5&gt;='AG Jul 2020'!P47,('AG Jul 2020'!P47*'AG Jul 2020'!N47/100),($G$5*'AG Jul 2020'!N47/100)))</f>
        <v>162.72665754545451</v>
      </c>
      <c r="E59" s="364">
        <f>IF(AND('AG Jul 2020'!P47&gt;0,'AG Jul 2020'!R47&gt;0),IF($G$5&lt;'AG Jul 2020'!P47,0,IF($G$5&lt;=('AG Jul 2020'!R47+'AG Jul 2020'!P47),(($G$5-'AG Jul 2020'!P47)*'AG Jul 2020'!Q47/100),(('AG Jul 2020'!R47)*'AG Jul 2020'!Q47/100))),0)</f>
        <v>0</v>
      </c>
      <c r="F59" s="364">
        <f>IF(AND('AG Jul 2020'!Q47&gt;0,'AG Jul 2020'!S47&gt;0),IF($G$5&lt;('AG Jul 2020'!R47+'AG Jul 2020'!P47),0,IF($G$5&lt;=('AG Jul 2020'!T47+'AG Jul 2020'!R47+'AG Jul 2020'!P47),(($G$5-('AG Jul 2020'!R47+'AG Jul 2020'!P47))*'AG Jul 2020'!S47/100),('AG Jul 2020'!T47*'AG Jul 2020'!S47/100))),0)</f>
        <v>0</v>
      </c>
      <c r="G59" s="364">
        <f>IF('AG Jul 2020'!T47&gt;0,IF(($G$5&lt;'AG Jul 2020'!T47),(0),($G$5-'AG Jul 2020'!T47)*'AG Jul 2020'!U47/100),IF(AND('AG Jul 2020'!R47&gt;0,'AG Jul 2020'!T47=""),IF(($G$5&lt;'AG Jul 2020'!R47),(0),($G$5-'AG Jul 2020'!R47)*'AG Jul 2020'!S47/100),IF(AND('AG Jul 2020'!P47&gt;0,'AG Jul 2020'!R47=""),IF(($G$5&lt;'AG Jul 2020'!P47),(0),($G$5-'AG Jul 2020'!P47)*'AG Jul 2020'!Q47/100),0)))</f>
        <v>0</v>
      </c>
      <c r="H59" s="364">
        <f>$H$5*'AG Jul 2020'!AE47/100</f>
        <v>35.199075272727256</v>
      </c>
      <c r="I59" s="364">
        <f t="shared" si="23"/>
        <v>279.90846009090905</v>
      </c>
      <c r="J59" s="446">
        <f t="shared" si="24"/>
        <v>791.70293127272714</v>
      </c>
      <c r="K59" s="446">
        <f t="shared" si="25"/>
        <v>1119.6338403636362</v>
      </c>
      <c r="L59" s="447">
        <f t="shared" si="30"/>
        <v>1231.5972244</v>
      </c>
      <c r="M59" s="446">
        <f>'AG Jul 2020'!AZ47</f>
        <v>0</v>
      </c>
      <c r="N59" s="446">
        <f>'AG Jul 2020'!BA47</f>
        <v>20</v>
      </c>
      <c r="O59" s="446">
        <f>'AG Jul 2020'!BB47</f>
        <v>0</v>
      </c>
      <c r="P59" s="446">
        <f>'AG Jul 2020'!BC47</f>
        <v>0</v>
      </c>
      <c r="Q59" s="446">
        <f>($E$6*'AG Jul 2020'!AT47/100)*4</f>
        <v>193.21279999999999</v>
      </c>
      <c r="R59" s="448" t="str">
        <f t="shared" si="31"/>
        <v>Guaranteed off usage</v>
      </c>
      <c r="S59" s="448" t="str">
        <f t="shared" si="32"/>
        <v>Exclusive</v>
      </c>
      <c r="T59" s="475">
        <f t="shared" si="26"/>
        <v>961.29325410909075</v>
      </c>
      <c r="U59" s="446">
        <f t="shared" si="27"/>
        <v>961.29325410909075</v>
      </c>
      <c r="V59" s="446">
        <f t="shared" si="28"/>
        <v>768.08045410909074</v>
      </c>
      <c r="W59" s="446">
        <f t="shared" si="29"/>
        <v>768.08045410909074</v>
      </c>
      <c r="X59" s="322">
        <f t="shared" si="33"/>
        <v>844.88849951999987</v>
      </c>
      <c r="Y59" s="322">
        <f t="shared" si="33"/>
        <v>844.88849951999987</v>
      </c>
      <c r="Z59" s="325">
        <f>'AG Jul 2020'!BL47</f>
        <v>0</v>
      </c>
      <c r="AA59" s="326" t="str">
        <f>'AG Jul 2020'!BM47</f>
        <v>n</v>
      </c>
    </row>
    <row r="60" spans="1:27" x14ac:dyDescent="0.3">
      <c r="A60" s="319" t="str">
        <f>'AG Jul 2020'!K48</f>
        <v>1st Energy</v>
      </c>
      <c r="B60" s="320" t="str">
        <f>'AG Jul 2020'!L48</f>
        <v>1st Saver</v>
      </c>
      <c r="C60" s="364">
        <f>IF('AG Jul 2020'!BP48=0,91*'AG Jul 2020'!M48/100,(91*'AG Jul 2020'!M48/100)+'AG Jul 2020'!BP48/4)</f>
        <v>94.64</v>
      </c>
      <c r="D60" s="364">
        <f>IF('AG Jul 2020'!O48="",$G$5*'AG Jul 2020'!N48/100,IF($G$5&gt;='AG Jul 2020'!P48,('AG Jul 2020'!P48*'AG Jul 2020'!N48/100),($G$5*'AG Jul 2020'!N48/100)))</f>
        <v>154.30878081818176</v>
      </c>
      <c r="E60" s="364">
        <f>IF(AND('AG Jul 2020'!P48&gt;0,'AG Jul 2020'!R48&gt;0),IF($G$5&lt;'AG Jul 2020'!P48,0,IF($G$5&lt;=('AG Jul 2020'!R48+'AG Jul 2020'!P48),(($G$5-'AG Jul 2020'!P48)*'AG Jul 2020'!Q48/100),(('AG Jul 2020'!R48)*'AG Jul 2020'!Q48/100))),0)</f>
        <v>0</v>
      </c>
      <c r="F60" s="364">
        <f>IF(AND('AG Jul 2020'!Q48&gt;0,'AG Jul 2020'!S48&gt;0),IF($G$5&lt;('AG Jul 2020'!R48+'AG Jul 2020'!P48),0,IF($G$5&lt;=('AG Jul 2020'!T48+'AG Jul 2020'!R48+'AG Jul 2020'!P48),(($G$5-('AG Jul 2020'!R48+'AG Jul 2020'!P48))*'AG Jul 2020'!S48/100),('AG Jul 2020'!T48*'AG Jul 2020'!S48/100))),0)</f>
        <v>0</v>
      </c>
      <c r="G60" s="364">
        <f>IF('AG Jul 2020'!T48&gt;0,IF(($G$5&lt;'AG Jul 2020'!T48),(0),($G$5-'AG Jul 2020'!T48)*'AG Jul 2020'!U48/100),IF(AND('AG Jul 2020'!R48&gt;0,'AG Jul 2020'!T48=""),IF(($G$5&lt;'AG Jul 2020'!R48),(0),($G$5-'AG Jul 2020'!R48)*'AG Jul 2020'!S48/100),IF(AND('AG Jul 2020'!P48&gt;0,'AG Jul 2020'!R48=""),IF(($G$5&lt;'AG Jul 2020'!P48),(0),($G$5-'AG Jul 2020'!P48)*'AG Jul 2020'!Q48/100),0)))</f>
        <v>0</v>
      </c>
      <c r="H60" s="364">
        <f>IF(($G$5&lt;'AG Jul 2020'!Q48),(0),($G$5-'AG Jul 2020'!Q48)*'AG Jul 2020'!R48/100)</f>
        <v>0</v>
      </c>
      <c r="I60" s="364">
        <f t="shared" si="23"/>
        <v>248.94878081818177</v>
      </c>
      <c r="J60" s="446">
        <f t="shared" si="24"/>
        <v>617.23512327272715</v>
      </c>
      <c r="K60" s="446">
        <f t="shared" si="25"/>
        <v>995.7951232727271</v>
      </c>
      <c r="L60" s="447">
        <f t="shared" si="30"/>
        <v>1095.3746355999999</v>
      </c>
      <c r="M60" s="446">
        <f>'AG Jul 2020'!AZ48</f>
        <v>13</v>
      </c>
      <c r="N60" s="446">
        <f>'AG Jul 2020'!BA48</f>
        <v>0</v>
      </c>
      <c r="O60" s="446">
        <f>'AG Jul 2020'!BB48</f>
        <v>0</v>
      </c>
      <c r="P60" s="446">
        <f>'AG Jul 2020'!BC48</f>
        <v>0</v>
      </c>
      <c r="Q60" s="446">
        <f>($E$6*'AG Jul 2020'!AT48/100)*4</f>
        <v>144.90959999999998</v>
      </c>
      <c r="R60" s="448" t="str">
        <f t="shared" si="31"/>
        <v>Guaranteed off bill</v>
      </c>
      <c r="S60" s="448" t="str">
        <f t="shared" si="32"/>
        <v>Exclusive</v>
      </c>
      <c r="T60" s="475">
        <f t="shared" si="26"/>
        <v>866.34175724727254</v>
      </c>
      <c r="U60" s="446">
        <f t="shared" si="27"/>
        <v>866.34175724727254</v>
      </c>
      <c r="V60" s="446">
        <f t="shared" si="28"/>
        <v>721.43215724727258</v>
      </c>
      <c r="W60" s="446">
        <f t="shared" si="29"/>
        <v>721.43215724727258</v>
      </c>
      <c r="X60" s="322">
        <f t="shared" si="33"/>
        <v>793.57537297199985</v>
      </c>
      <c r="Y60" s="322">
        <f t="shared" si="33"/>
        <v>793.57537297199985</v>
      </c>
      <c r="Z60" s="325">
        <f>'AG Jul 2020'!BL48</f>
        <v>0</v>
      </c>
      <c r="AA60" s="326" t="str">
        <f>'AG Jul 2020'!BM48</f>
        <v>n</v>
      </c>
    </row>
    <row r="61" spans="1:27" x14ac:dyDescent="0.3">
      <c r="A61" s="319" t="str">
        <f>'AG Jul 2020'!K49</f>
        <v>Amaysim</v>
      </c>
      <c r="B61" s="320" t="str">
        <f>'AG Jul 2020'!L49</f>
        <v>Post-paid Solar</v>
      </c>
      <c r="C61" s="364">
        <f>IF('AG Jul 2020'!BP49=0,91*'AG Jul 2020'!M49/100,(91*'AG Jul 2020'!M49/100)+'AG Jul 2020'!BP49/4)</f>
        <v>81.899999999999991</v>
      </c>
      <c r="D61" s="364">
        <f>IF('AG Jul 2020'!O49="",$G$5*'AG Jul 2020'!N49/100,IF($G$5&gt;='AG Jul 2020'!P49,('AG Jul 2020'!P49*'AG Jul 2020'!N49/100),($G$5*'AG Jul 2020'!N49/100)))</f>
        <v>160.50843327272725</v>
      </c>
      <c r="E61" s="364">
        <f>IF(AND('AG Jul 2020'!P49&gt;0,'AG Jul 2020'!R49&gt;0),IF($G$5&lt;'AG Jul 2020'!P49,0,IF($G$5&lt;=('AG Jul 2020'!R49+'AG Jul 2020'!P49),(($G$5-'AG Jul 2020'!P49)*'AG Jul 2020'!Q49/100),(('AG Jul 2020'!R49)*'AG Jul 2020'!Q49/100))),0)</f>
        <v>0</v>
      </c>
      <c r="F61" s="364">
        <f>IF(AND('AG Jul 2020'!Q49&gt;0,'AG Jul 2020'!S49&gt;0),IF($G$5&lt;('AG Jul 2020'!R49+'AG Jul 2020'!P49),0,IF($G$5&lt;=('AG Jul 2020'!T49+'AG Jul 2020'!R49+'AG Jul 2020'!P49),(($G$5-('AG Jul 2020'!R49+'AG Jul 2020'!P49))*'AG Jul 2020'!S49/100),('AG Jul 2020'!T49*'AG Jul 2020'!S49/100))),0)</f>
        <v>0</v>
      </c>
      <c r="G61" s="364">
        <f>IF('AG Jul 2020'!T49&gt;0,IF(($G$5&lt;'AG Jul 2020'!T49),(0),($G$5-'AG Jul 2020'!T49)*'AG Jul 2020'!U49/100),IF(AND('AG Jul 2020'!R49&gt;0,'AG Jul 2020'!T49=""),IF(($G$5&lt;'AG Jul 2020'!R49),(0),($G$5-'AG Jul 2020'!R49)*'AG Jul 2020'!S49/100),IF(AND('AG Jul 2020'!P49&gt;0,'AG Jul 2020'!R49=""),IF(($G$5&lt;'AG Jul 2020'!P49),(0),($G$5-'AG Jul 2020'!P49)*'AG Jul 2020'!Q49/100),0)))</f>
        <v>0</v>
      </c>
      <c r="H61" s="364">
        <f>$H$5*'AG Jul 2020'!AE49/100</f>
        <v>37.563556090909081</v>
      </c>
      <c r="I61" s="364">
        <f t="shared" si="23"/>
        <v>279.97198936363628</v>
      </c>
      <c r="J61" s="446">
        <f t="shared" si="24"/>
        <v>792.28795745454522</v>
      </c>
      <c r="K61" s="446">
        <f t="shared" si="25"/>
        <v>1119.8879574545451</v>
      </c>
      <c r="L61" s="447">
        <f t="shared" si="30"/>
        <v>1231.8767531999997</v>
      </c>
      <c r="M61" s="446">
        <f>'AG Jul 2020'!AZ49</f>
        <v>0</v>
      </c>
      <c r="N61" s="446">
        <f>'AG Jul 2020'!BA49</f>
        <v>0</v>
      </c>
      <c r="O61" s="446">
        <f>'AG Jul 2020'!BB49</f>
        <v>0</v>
      </c>
      <c r="P61" s="446">
        <f>'AG Jul 2020'!BC49</f>
        <v>0</v>
      </c>
      <c r="Q61" s="446">
        <f>($E$6*'AG Jul 2020'!AT49/100)*4</f>
        <v>386.42559999999997</v>
      </c>
      <c r="R61" s="448" t="str">
        <f t="shared" si="31"/>
        <v>No discount</v>
      </c>
      <c r="S61" s="448" t="str">
        <f t="shared" si="32"/>
        <v>Exclusive</v>
      </c>
      <c r="T61" s="475">
        <f t="shared" si="26"/>
        <v>1119.8879574545451</v>
      </c>
      <c r="U61" s="446">
        <f t="shared" si="27"/>
        <v>1119.8879574545451</v>
      </c>
      <c r="V61" s="446">
        <f t="shared" si="28"/>
        <v>733.4623574545451</v>
      </c>
      <c r="W61" s="446">
        <f t="shared" si="29"/>
        <v>733.4623574545451</v>
      </c>
      <c r="X61" s="322">
        <f t="shared" si="33"/>
        <v>806.80859319999968</v>
      </c>
      <c r="Y61" s="322">
        <f t="shared" si="33"/>
        <v>806.80859319999968</v>
      </c>
      <c r="Z61" s="325">
        <f>'AG Jul 2020'!BL49</f>
        <v>0</v>
      </c>
      <c r="AA61" s="326" t="str">
        <f>'AG Jul 2020'!BM49</f>
        <v>n</v>
      </c>
    </row>
    <row r="62" spans="1:27" x14ac:dyDescent="0.3">
      <c r="A62" s="319" t="str">
        <f>'AG Jul 2020'!K50</f>
        <v>DC Power Co</v>
      </c>
      <c r="B62" s="320" t="str">
        <f>'AG Jul 2020'!L50</f>
        <v>Market offer</v>
      </c>
      <c r="C62" s="364">
        <f>IF('AG Jul 2020'!BP50=0,91*'AG Jul 2020'!M50/100,(91*'AG Jul 2020'!M50/100)+'AG Jul 2020'!BP50/4)</f>
        <v>98.762909090909091</v>
      </c>
      <c r="D62" s="364">
        <f>IF('AG Jul 2020'!O50="",$G$5*'AG Jul 2020'!N50/100,IF($G$5&gt;='AG Jul 2020'!P50,('AG Jul 2020'!P50*'AG Jul 2020'!N50/100),($G$5*'AG Jul 2020'!N50/100)))</f>
        <v>161.47535154545452</v>
      </c>
      <c r="E62" s="364">
        <f>IF(AND('AG Jul 2020'!P50&gt;0,'AG Jul 2020'!R50&gt;0),IF($G$5&lt;'AG Jul 2020'!P50,0,IF($G$5&lt;=('AG Jul 2020'!R50+'AG Jul 2020'!P50),(($G$5-'AG Jul 2020'!P50)*'AG Jul 2020'!Q50/100),(('AG Jul 2020'!R50)*'AG Jul 2020'!Q50/100))),0)</f>
        <v>0</v>
      </c>
      <c r="F62" s="364">
        <f>IF(AND('AG Jul 2020'!Q50&gt;0,'AG Jul 2020'!S50&gt;0),IF($G$5&lt;('AG Jul 2020'!R50+'AG Jul 2020'!P50),0,IF($G$5&lt;=('AG Jul 2020'!T50+'AG Jul 2020'!R50+'AG Jul 2020'!P50),(($G$5-('AG Jul 2020'!R50+'AG Jul 2020'!P50))*'AG Jul 2020'!S50/100),('AG Jul 2020'!T50*'AG Jul 2020'!S50/100))),0)</f>
        <v>0</v>
      </c>
      <c r="G62" s="364">
        <f>IF('AG Jul 2020'!T50&gt;0,IF(($G$5&lt;'AG Jul 2020'!T50),(0),($G$5-'AG Jul 2020'!T50)*'AG Jul 2020'!U50/100),IF(AND('AG Jul 2020'!R50&gt;0,'AG Jul 2020'!T50=""),IF(($G$5&lt;'AG Jul 2020'!R50),(0),($G$5-'AG Jul 2020'!R50)*'AG Jul 2020'!S50/100),IF(AND('AG Jul 2020'!P50&gt;0,'AG Jul 2020'!R50=""),IF(($G$5&lt;'AG Jul 2020'!P50),(0),($G$5-'AG Jul 2020'!P50)*'AG Jul 2020'!Q50/100),0)))</f>
        <v>0</v>
      </c>
      <c r="H62" s="364">
        <f>$H$5*'AG Jul 2020'!AE50/100</f>
        <v>51.677312727272714</v>
      </c>
      <c r="I62" s="364">
        <f t="shared" si="23"/>
        <v>311.91557336363633</v>
      </c>
      <c r="J62" s="446">
        <f t="shared" si="24"/>
        <v>852.61065709090894</v>
      </c>
      <c r="K62" s="446">
        <f t="shared" si="25"/>
        <v>1247.6622934545453</v>
      </c>
      <c r="L62" s="447">
        <f t="shared" si="30"/>
        <v>1372.4285227999999</v>
      </c>
      <c r="M62" s="446">
        <f>'AG Jul 2020'!AZ50</f>
        <v>0</v>
      </c>
      <c r="N62" s="446">
        <f>'AG Jul 2020'!BA50</f>
        <v>0</v>
      </c>
      <c r="O62" s="446">
        <f>'AG Jul 2020'!BB50</f>
        <v>0</v>
      </c>
      <c r="P62" s="446">
        <f>'AG Jul 2020'!BC50</f>
        <v>0</v>
      </c>
      <c r="Q62" s="446">
        <f>($E$6*'AG Jul 2020'!AT50/100)*4</f>
        <v>362.27399999999994</v>
      </c>
      <c r="R62" s="448" t="str">
        <f t="shared" si="31"/>
        <v>No discount</v>
      </c>
      <c r="S62" s="448" t="str">
        <f t="shared" si="32"/>
        <v>Exclusive</v>
      </c>
      <c r="T62" s="475">
        <f t="shared" si="26"/>
        <v>1247.6622934545453</v>
      </c>
      <c r="U62" s="446">
        <f t="shared" si="27"/>
        <v>1247.6622934545453</v>
      </c>
      <c r="V62" s="446">
        <f t="shared" si="28"/>
        <v>885.38829345454542</v>
      </c>
      <c r="W62" s="446">
        <f t="shared" si="29"/>
        <v>885.38829345454542</v>
      </c>
      <c r="X62" s="322">
        <f t="shared" ref="X62:Y63" si="34">V62*1.1</f>
        <v>973.92712280000001</v>
      </c>
      <c r="Y62" s="322">
        <f t="shared" si="34"/>
        <v>973.92712280000001</v>
      </c>
      <c r="Z62" s="325">
        <f>'AG Jul 2020'!BL50</f>
        <v>0</v>
      </c>
      <c r="AA62" s="326" t="str">
        <f>'AG Jul 2020'!BM50</f>
        <v>n</v>
      </c>
    </row>
    <row r="63" spans="1:27" x14ac:dyDescent="0.3">
      <c r="A63" s="319" t="str">
        <f>'AG Jul 2020'!K51</f>
        <v>Amber Electric</v>
      </c>
      <c r="B63" s="383" t="str">
        <f>'AG Jul 2020'!L51</f>
        <v>Market offer</v>
      </c>
      <c r="C63" s="388">
        <f>IF('AG Jul 2020'!BP51=0,91*'AG Jul 2020'!M51/100,(91*'AG Jul 2020'!M51/100)+'AG Jul 2020'!BP51/4)</f>
        <v>90.214090909090899</v>
      </c>
      <c r="D63" s="388">
        <f>IF('AG Jul 2020'!O51="",$G$5*'AG Jul 2020'!N51/100,IF($G$5&gt;='AG Jul 2020'!P51,('AG Jul 2020'!P51*'AG Jul 2020'!N51/100),($G$5*'AG Jul 2020'!N51/100)))</f>
        <v>155.90135209090906</v>
      </c>
      <c r="E63" s="388">
        <f>IF(AND('AG Jul 2020'!P51&gt;0,'AG Jul 2020'!R51&gt;0),IF($G$5&lt;'AG Jul 2020'!P51,0,IF($G$5&lt;=('AG Jul 2020'!R51+'AG Jul 2020'!P51),(($G$5-'AG Jul 2020'!P51)*'AG Jul 2020'!Q51/100),(('AG Jul 2020'!R51)*'AG Jul 2020'!Q51/100))),0)</f>
        <v>0</v>
      </c>
      <c r="F63" s="388">
        <f>IF(AND('AG Jul 2020'!Q51&gt;0,'AG Jul 2020'!S51&gt;0),IF($G$5&lt;('AG Jul 2020'!R51+'AG Jul 2020'!P51),0,IF($G$5&lt;=('AG Jul 2020'!T51+'AG Jul 2020'!R51+'AG Jul 2020'!P51),(($G$5-('AG Jul 2020'!R51+'AG Jul 2020'!P51))*'AG Jul 2020'!S51/100),('AG Jul 2020'!T51*'AG Jul 2020'!S51/100))),0)</f>
        <v>0</v>
      </c>
      <c r="G63" s="388">
        <f>IF('AG Jul 2020'!T51&gt;0,IF(($G$5&lt;'AG Jul 2020'!T51),(0),($G$5-'AG Jul 2020'!T51)*'AG Jul 2020'!U51/100),IF(AND('AG Jul 2020'!R51&gt;0,'AG Jul 2020'!T51=""),IF(($G$5&lt;'AG Jul 2020'!R51),(0),($G$5-'AG Jul 2020'!R51)*'AG Jul 2020'!S51/100),IF(AND('AG Jul 2020'!P51&gt;0,'AG Jul 2020'!R51=""),IF(($G$5&lt;'AG Jul 2020'!P51),(0),($G$5-'AG Jul 2020'!P51)*'AG Jul 2020'!Q51/100),0)))</f>
        <v>0</v>
      </c>
      <c r="H63" s="388">
        <f>$H$5*'AG Jul 2020'!AE51/100</f>
        <v>42.097508999999981</v>
      </c>
      <c r="I63" s="388">
        <f t="shared" si="23"/>
        <v>288.21295199999997</v>
      </c>
      <c r="J63" s="449">
        <f t="shared" si="24"/>
        <v>791.99544436363635</v>
      </c>
      <c r="K63" s="449">
        <f t="shared" si="25"/>
        <v>1152.8518079999999</v>
      </c>
      <c r="L63" s="450">
        <f t="shared" si="30"/>
        <v>1268.1369887999999</v>
      </c>
      <c r="M63" s="449">
        <f>'AG Jul 2020'!AZ51</f>
        <v>0</v>
      </c>
      <c r="N63" s="449">
        <f>'AG Jul 2020'!BA51</f>
        <v>0</v>
      </c>
      <c r="O63" s="449">
        <f>'AG Jul 2020'!BB51</f>
        <v>0</v>
      </c>
      <c r="P63" s="449">
        <f>'AG Jul 2020'!BC51</f>
        <v>0</v>
      </c>
      <c r="Q63" s="449">
        <f>($E$6*'AG Jul 2020'!AT51/100)*4</f>
        <v>193.21279999999999</v>
      </c>
      <c r="R63" s="448" t="str">
        <f t="shared" si="31"/>
        <v>No discount</v>
      </c>
      <c r="S63" s="448" t="str">
        <f t="shared" si="32"/>
        <v>Exclusive</v>
      </c>
      <c r="T63" s="475">
        <f t="shared" si="26"/>
        <v>1152.8518079999999</v>
      </c>
      <c r="U63" s="449">
        <f t="shared" si="27"/>
        <v>1152.8518079999999</v>
      </c>
      <c r="V63" s="449">
        <f t="shared" si="28"/>
        <v>959.63900799999988</v>
      </c>
      <c r="W63" s="449">
        <f t="shared" si="29"/>
        <v>959.63900799999988</v>
      </c>
      <c r="X63" s="385">
        <f t="shared" si="34"/>
        <v>1055.6029088</v>
      </c>
      <c r="Y63" s="385">
        <f t="shared" si="34"/>
        <v>1055.6029088</v>
      </c>
      <c r="Z63" s="387">
        <f>'AG Jul 2020'!BL51</f>
        <v>0</v>
      </c>
      <c r="AA63" s="326" t="str">
        <f>'AG Jul 2020'!BM51</f>
        <v>n</v>
      </c>
    </row>
    <row r="64" spans="1:27" x14ac:dyDescent="0.3">
      <c r="A64" s="319" t="str">
        <f>'AG Jul 2020'!K52</f>
        <v>Bright Spark Power</v>
      </c>
      <c r="B64" s="383" t="str">
        <f>'AG Jul 2020'!L52</f>
        <v>No Contract</v>
      </c>
      <c r="C64" s="388">
        <f>IF('AG Jul 2020'!BP52=0,91*'AG Jul 2020'!M52/100,(91*'AG Jul 2020'!M52/100)+'AG Jul 2020'!BP52/4)</f>
        <v>64.030909090909091</v>
      </c>
      <c r="D64" s="388">
        <f>IF('AG Jul 2020'!O52="",$G$5*'AG Jul 2020'!N52/100,IF($G$5&gt;='AG Jul 2020'!P52,('AG Jul 2020'!P52*'AG Jul 2020'!N52/100),($G$5*'AG Jul 2020'!N52/100)))</f>
        <v>127.6900895454545</v>
      </c>
      <c r="E64" s="388">
        <f>IF(AND('AG Jul 2020'!P52&gt;0,'AG Jul 2020'!R52&gt;0),IF($G$5&lt;'AG Jul 2020'!P52,0,IF($G$5&lt;=('AG Jul 2020'!R52+'AG Jul 2020'!P52),(($G$5-'AG Jul 2020'!P52)*'AG Jul 2020'!Q52/100),(('AG Jul 2020'!R52)*'AG Jul 2020'!Q52/100))),0)</f>
        <v>0</v>
      </c>
      <c r="F64" s="388">
        <f>IF(AND('AG Jul 2020'!Q52&gt;0,'AG Jul 2020'!S52&gt;0),IF($G$5&lt;('AG Jul 2020'!R52+'AG Jul 2020'!P52),0,IF($G$5&lt;=('AG Jul 2020'!T52+'AG Jul 2020'!R52+'AG Jul 2020'!P52),(($G$5-('AG Jul 2020'!R52+'AG Jul 2020'!P52))*'AG Jul 2020'!S52/100),('AG Jul 2020'!T52*'AG Jul 2020'!S52/100))),0)</f>
        <v>0</v>
      </c>
      <c r="G64" s="388">
        <f>IF('AG Jul 2020'!T52&gt;0,IF(($G$5&lt;'AG Jul 2020'!T52),(0),($G$5-'AG Jul 2020'!T52)*'AG Jul 2020'!U52/100),IF(AND('AG Jul 2020'!R52&gt;0,'AG Jul 2020'!T52=""),IF(($G$5&lt;'AG Jul 2020'!R52),(0),($G$5-'AG Jul 2020'!R52)*'AG Jul 2020'!S52/100),IF(AND('AG Jul 2020'!P52&gt;0,'AG Jul 2020'!R52=""),IF(($G$5&lt;'AG Jul 2020'!P52),(0),($G$5-'AG Jul 2020'!P52)*'AG Jul 2020'!Q52/100),0)))</f>
        <v>0</v>
      </c>
      <c r="H64" s="388">
        <f>$H$5*'AG Jul 2020'!AE52/100</f>
        <v>31.518285545454535</v>
      </c>
      <c r="I64" s="388">
        <f t="shared" ref="I64:I72" si="35">SUM(C64:H64)</f>
        <v>223.23928418181814</v>
      </c>
      <c r="J64" s="449">
        <f t="shared" ref="J64:J72" si="36">(I64-C64)*4</f>
        <v>636.83350036363618</v>
      </c>
      <c r="K64" s="449">
        <f t="shared" ref="K64:K72" si="37">I64*4</f>
        <v>892.95713672727254</v>
      </c>
      <c r="L64" s="450">
        <f t="shared" ref="L64:L72" si="38">K64*1.1</f>
        <v>982.25285039999983</v>
      </c>
      <c r="M64" s="449">
        <f>'AG Jul 2020'!AZ52</f>
        <v>0</v>
      </c>
      <c r="N64" s="449">
        <f>'AG Jul 2020'!BA52</f>
        <v>0</v>
      </c>
      <c r="O64" s="449">
        <f>'AG Jul 2020'!BB52</f>
        <v>0</v>
      </c>
      <c r="P64" s="449">
        <f>'AG Jul 2020'!BC52</f>
        <v>0</v>
      </c>
      <c r="Q64" s="449">
        <f>($E$6*'AG Jul 2020'!AT52/100)*4</f>
        <v>217.36439999999999</v>
      </c>
      <c r="R64" s="448" t="str">
        <f t="shared" ref="R64:R72" si="39">IF(SUM(M64:P64)=0,"No discount",IF(M64&gt;0,"Guaranteed off bill",IF(N64&gt;0,"Guaranteed off usage",IF(O64&gt;0,"Pay-on-time off bill","Pay-on-time off usage"))))</f>
        <v>No discount</v>
      </c>
      <c r="S64" s="448" t="str">
        <f t="shared" ref="S64:S72" si="40">IF(OR(A64="Origin Energy",A64="Red Energy",A64="Powershop"),"Inclusive","Exclusive")</f>
        <v>Exclusive</v>
      </c>
      <c r="T64" s="475">
        <f t="shared" ref="T64:T72" si="41">IF(AND(R64="Guaranteed off bill",S64="Inclusive"),((K64*1.1)-((K64*1.1)*M64/100))/1.1,IF(AND(R64="Guaranteed off usage",S64="Inclusive"),((K64*1.1)-((J64*1.1)*N64/100))/1.1,IF(AND(R64="Guaranteed off bill",S64="Exclusive"),K64-(K64*M64/100),IF(AND(R64="Guaranteed off usage",S64="Exclusive"),K64-(J64*N64/100),IF(S64="Inclusive",((K64*1.1))/1.1,K64)))))</f>
        <v>892.95713672727254</v>
      </c>
      <c r="U64" s="449">
        <f t="shared" ref="U64:U72" si="42">IF(AND(R64="Pay-on-time off bill",S64="Inclusive"),((T64*1.1)-((T64*1.1)*O64/100))/1.1,IF(AND(R64="Pay-on-time off usage",S64="Inclusive"),((T64*1.1)-((J64*1.1)*P64/100))/1.1,IF(AND(R64="Pay-on-time off bill",S64="Exclusive"),T64-(T64*O64/100),IF(AND(R64="Pay-on-time off usage",S64="Exclusive"),T64-(J64*P64/100),IF(S64="Inclusive",((T64*1.1))/1.1,T64)))))</f>
        <v>892.95713672727254</v>
      </c>
      <c r="V64" s="449">
        <f t="shared" ref="V64:V72" si="43">T64-Q64</f>
        <v>675.5927367272725</v>
      </c>
      <c r="W64" s="449">
        <f t="shared" ref="W64:W72" si="44">U64-Q64</f>
        <v>675.5927367272725</v>
      </c>
      <c r="X64" s="385">
        <f t="shared" ref="X64:X72" si="45">V64*1.1</f>
        <v>743.15201039999977</v>
      </c>
      <c r="Y64" s="385">
        <f t="shared" ref="Y64:Y72" si="46">W64*1.1</f>
        <v>743.15201039999977</v>
      </c>
      <c r="Z64" s="387">
        <f>'AG Jul 2020'!BL52</f>
        <v>0</v>
      </c>
      <c r="AA64" s="326" t="str">
        <f>'AG Jul 2020'!BM52</f>
        <v>n</v>
      </c>
    </row>
    <row r="65" spans="1:27" x14ac:dyDescent="0.3">
      <c r="A65" s="319" t="str">
        <f>'AG Jul 2020'!K53</f>
        <v>Discover Energy</v>
      </c>
      <c r="B65" s="383" t="str">
        <f>'AG Jul 2020'!L53</f>
        <v>Solar Boost</v>
      </c>
      <c r="C65" s="388">
        <f>IF('AG Jul 2020'!BP53=0,91*'AG Jul 2020'!M53/100,(91*'AG Jul 2020'!M53/100)+'AG Jul 2020'!BP53/4)</f>
        <v>70.525000000000006</v>
      </c>
      <c r="D65" s="388">
        <f>IF('AG Jul 2020'!O53="",$G$5*'AG Jul 2020'!N53/100,IF($G$5&gt;='AG Jul 2020'!P53,('AG Jul 2020'!P53*'AG Jul 2020'!N53/100),($G$5*'AG Jul 2020'!N53/100)))</f>
        <v>167.67500399999997</v>
      </c>
      <c r="E65" s="388">
        <f>IF(AND('AG Jul 2020'!P53&gt;0,'AG Jul 2020'!R53&gt;0),IF($G$5&lt;'AG Jul 2020'!P53,0,IF($G$5&lt;=('AG Jul 2020'!R53+'AG Jul 2020'!P53),(($G$5-'AG Jul 2020'!P53)*'AG Jul 2020'!Q53/100),(('AG Jul 2020'!R53)*'AG Jul 2020'!Q53/100))),0)</f>
        <v>0</v>
      </c>
      <c r="F65" s="388">
        <f>IF(AND('AG Jul 2020'!Q53&gt;0,'AG Jul 2020'!S53&gt;0),IF($G$5&lt;('AG Jul 2020'!R53+'AG Jul 2020'!P53),0,IF($G$5&lt;=('AG Jul 2020'!T53+'AG Jul 2020'!R53+'AG Jul 2020'!P53),(($G$5-('AG Jul 2020'!R53+'AG Jul 2020'!P53))*'AG Jul 2020'!S53/100),('AG Jul 2020'!T53*'AG Jul 2020'!S53/100))),0)</f>
        <v>0</v>
      </c>
      <c r="G65" s="388">
        <f>IF('AG Jul 2020'!T53&gt;0,IF(($G$5&lt;'AG Jul 2020'!T53),(0),($G$5-'AG Jul 2020'!T53)*'AG Jul 2020'!U53/100),IF(AND('AG Jul 2020'!R53&gt;0,'AG Jul 2020'!T53=""),IF(($G$5&lt;'AG Jul 2020'!R53),(0),($G$5-'AG Jul 2020'!R53)*'AG Jul 2020'!S53/100),IF(AND('AG Jul 2020'!P53&gt;0,'AG Jul 2020'!R53=""),IF(($G$5&lt;'AG Jul 2020'!P53),(0),($G$5-'AG Jul 2020'!P53)*'AG Jul 2020'!Q53/100),0)))</f>
        <v>0</v>
      </c>
      <c r="H65" s="388">
        <f>$H$5*'AG Jul 2020'!AE53/100</f>
        <v>36.295999363636355</v>
      </c>
      <c r="I65" s="388">
        <f t="shared" si="35"/>
        <v>274.49600336363631</v>
      </c>
      <c r="J65" s="449">
        <f t="shared" si="36"/>
        <v>815.8840134545452</v>
      </c>
      <c r="K65" s="449">
        <f t="shared" si="37"/>
        <v>1097.9840134545452</v>
      </c>
      <c r="L65" s="450">
        <f t="shared" si="38"/>
        <v>1207.7824147999997</v>
      </c>
      <c r="M65" s="449">
        <f>'AG Jul 2020'!AZ53</f>
        <v>0</v>
      </c>
      <c r="N65" s="449">
        <f>'AG Jul 2020'!BA53</f>
        <v>0</v>
      </c>
      <c r="O65" s="449">
        <f>'AG Jul 2020'!BB53</f>
        <v>0</v>
      </c>
      <c r="P65" s="449">
        <f>'AG Jul 2020'!BC53</f>
        <v>0</v>
      </c>
      <c r="Q65" s="449">
        <f>($E$6*'AG Jul 2020'!AT53/100)*4</f>
        <v>277.74339999999995</v>
      </c>
      <c r="R65" s="448" t="str">
        <f t="shared" si="39"/>
        <v>No discount</v>
      </c>
      <c r="S65" s="448" t="str">
        <f t="shared" si="40"/>
        <v>Exclusive</v>
      </c>
      <c r="T65" s="475">
        <f t="shared" si="41"/>
        <v>1097.9840134545452</v>
      </c>
      <c r="U65" s="449">
        <f t="shared" si="42"/>
        <v>1097.9840134545452</v>
      </c>
      <c r="V65" s="449">
        <f t="shared" si="43"/>
        <v>820.24061345454527</v>
      </c>
      <c r="W65" s="449">
        <f t="shared" si="44"/>
        <v>820.24061345454527</v>
      </c>
      <c r="X65" s="385">
        <f t="shared" si="45"/>
        <v>902.26467479999985</v>
      </c>
      <c r="Y65" s="385">
        <f t="shared" si="46"/>
        <v>902.26467479999985</v>
      </c>
      <c r="Z65" s="387">
        <f>'AG Jul 2020'!BL53</f>
        <v>0</v>
      </c>
      <c r="AA65" s="326" t="str">
        <f>'AG Jul 2020'!BM53</f>
        <v>n</v>
      </c>
    </row>
    <row r="66" spans="1:27" x14ac:dyDescent="0.3">
      <c r="A66" s="319" t="str">
        <f>'AG Jul 2020'!K54</f>
        <v>Enova Energy</v>
      </c>
      <c r="B66" s="383" t="str">
        <f>'AG Jul 2020'!L54</f>
        <v>Solar Premium</v>
      </c>
      <c r="C66" s="388">
        <f>IF('AG Jul 2020'!BP54=0,91*'AG Jul 2020'!M54/100,(91*'AG Jul 2020'!M54/100)+'AG Jul 2020'!BP54/4)</f>
        <v>77.771909090909091</v>
      </c>
      <c r="D66" s="388">
        <f>IF('AG Jul 2020'!O54="",$G$5*'AG Jul 2020'!N54/100,IF($G$5&gt;='AG Jul 2020'!P54,('AG Jul 2020'!P54*'AG Jul 2020'!N54/100),($G$5*'AG Jul 2020'!N54/100)))</f>
        <v>147.88161818181814</v>
      </c>
      <c r="E66" s="388">
        <f>IF(AND('AG Jul 2020'!P54&gt;0,'AG Jul 2020'!R54&gt;0),IF($G$5&lt;'AG Jul 2020'!P54,0,IF($G$5&lt;=('AG Jul 2020'!R54+'AG Jul 2020'!P54),(($G$5-'AG Jul 2020'!P54)*'AG Jul 2020'!Q54/100),(('AG Jul 2020'!R54)*'AG Jul 2020'!Q54/100))),0)</f>
        <v>0</v>
      </c>
      <c r="F66" s="388">
        <f>IF(AND('AG Jul 2020'!Q54&gt;0,'AG Jul 2020'!S54&gt;0),IF($G$5&lt;('AG Jul 2020'!R54+'AG Jul 2020'!P54),0,IF($G$5&lt;=('AG Jul 2020'!T54+'AG Jul 2020'!R54+'AG Jul 2020'!P54),(($G$5-('AG Jul 2020'!R54+'AG Jul 2020'!P54))*'AG Jul 2020'!S54/100),('AG Jul 2020'!T54*'AG Jul 2020'!S54/100))),0)</f>
        <v>0</v>
      </c>
      <c r="G66" s="388">
        <f>IF('AG Jul 2020'!T54&gt;0,IF(($G$5&lt;'AG Jul 2020'!T54),(0),($G$5-'AG Jul 2020'!T54)*'AG Jul 2020'!U54/100),IF(AND('AG Jul 2020'!R54&gt;0,'AG Jul 2020'!T54=""),IF(($G$5&lt;'AG Jul 2020'!R54),(0),($G$5-'AG Jul 2020'!R54)*'AG Jul 2020'!S54/100),IF(AND('AG Jul 2020'!P54&gt;0,'AG Jul 2020'!R54=""),IF(($G$5&lt;'AG Jul 2020'!P54),(0),($G$5-'AG Jul 2020'!P54)*'AG Jul 2020'!Q54/100),0)))</f>
        <v>0</v>
      </c>
      <c r="H66" s="388">
        <f>$H$5*'AG Jul 2020'!AE54/100</f>
        <v>36.564136363636351</v>
      </c>
      <c r="I66" s="388">
        <f t="shared" si="35"/>
        <v>262.21766363636357</v>
      </c>
      <c r="J66" s="449">
        <f t="shared" si="36"/>
        <v>737.78301818181785</v>
      </c>
      <c r="K66" s="449">
        <f t="shared" si="37"/>
        <v>1048.8706545454543</v>
      </c>
      <c r="L66" s="450">
        <f t="shared" si="38"/>
        <v>1153.7577199999998</v>
      </c>
      <c r="M66" s="449">
        <f>'AG Jul 2020'!AZ54</f>
        <v>0</v>
      </c>
      <c r="N66" s="449">
        <f>'AG Jul 2020'!BA54</f>
        <v>0</v>
      </c>
      <c r="O66" s="449">
        <f>'AG Jul 2020'!BB54</f>
        <v>0</v>
      </c>
      <c r="P66" s="449">
        <f>'AG Jul 2020'!BC54</f>
        <v>0</v>
      </c>
      <c r="Q66" s="449">
        <f>($E$6*'AG Jul 2020'!AT54/100)*4</f>
        <v>386.42559999999997</v>
      </c>
      <c r="R66" s="448" t="str">
        <f t="shared" si="39"/>
        <v>No discount</v>
      </c>
      <c r="S66" s="448" t="str">
        <f t="shared" si="40"/>
        <v>Exclusive</v>
      </c>
      <c r="T66" s="475">
        <f t="shared" si="41"/>
        <v>1048.8706545454543</v>
      </c>
      <c r="U66" s="449">
        <f t="shared" si="42"/>
        <v>1048.8706545454543</v>
      </c>
      <c r="V66" s="449">
        <f t="shared" si="43"/>
        <v>662.44505454545424</v>
      </c>
      <c r="W66" s="449">
        <f t="shared" si="44"/>
        <v>662.44505454545424</v>
      </c>
      <c r="X66" s="385">
        <f t="shared" si="45"/>
        <v>728.68955999999969</v>
      </c>
      <c r="Y66" s="385">
        <f t="shared" si="46"/>
        <v>728.68955999999969</v>
      </c>
      <c r="Z66" s="387">
        <f>'AG Jul 2020'!BL54</f>
        <v>0</v>
      </c>
      <c r="AA66" s="326" t="str">
        <f>'AG Jul 2020'!BM54</f>
        <v>n</v>
      </c>
    </row>
    <row r="67" spans="1:27" x14ac:dyDescent="0.3">
      <c r="A67" s="319" t="str">
        <f>'AG Jul 2020'!K55</f>
        <v>Future X Power</v>
      </c>
      <c r="B67" s="383" t="str">
        <f>'AG Jul 2020'!L55</f>
        <v>Flexi Saver</v>
      </c>
      <c r="C67" s="388">
        <f>IF('AG Jul 2020'!BP55=0,91*'AG Jul 2020'!M55/100,(91*'AG Jul 2020'!M55/100)+'AG Jul 2020'!BP55/4)</f>
        <v>80.444000000000003</v>
      </c>
      <c r="D67" s="388">
        <f>IF('AG Jul 2020'!O55="",$G$5*'AG Jul 2020'!N55/100,IF($G$5&gt;='AG Jul 2020'!P55,('AG Jul 2020'!P55*'AG Jul 2020'!N55/100),($G$5*'AG Jul 2020'!N55/100)))</f>
        <v>164.60361654545454</v>
      </c>
      <c r="E67" s="388">
        <f>IF(AND('AG Jul 2020'!P55&gt;0,'AG Jul 2020'!R55&gt;0),IF($G$5&lt;'AG Jul 2020'!P55,0,IF($G$5&lt;=('AG Jul 2020'!R55+'AG Jul 2020'!P55),(($G$5-'AG Jul 2020'!P55)*'AG Jul 2020'!Q55/100),(('AG Jul 2020'!R55)*'AG Jul 2020'!Q55/100))),0)</f>
        <v>0</v>
      </c>
      <c r="F67" s="388">
        <f>IF(AND('AG Jul 2020'!Q55&gt;0,'AG Jul 2020'!S55&gt;0),IF($G$5&lt;('AG Jul 2020'!R55+'AG Jul 2020'!P55),0,IF($G$5&lt;=('AG Jul 2020'!T55+'AG Jul 2020'!R55+'AG Jul 2020'!P55),(($G$5-('AG Jul 2020'!R55+'AG Jul 2020'!P55))*'AG Jul 2020'!S55/100),('AG Jul 2020'!T55*'AG Jul 2020'!S55/100))),0)</f>
        <v>0</v>
      </c>
      <c r="G67" s="388">
        <f>IF('AG Jul 2020'!T55&gt;0,IF(($G$5&lt;'AG Jul 2020'!T55),(0),($G$5-'AG Jul 2020'!T55)*'AG Jul 2020'!U55/100),IF(AND('AG Jul 2020'!R55&gt;0,'AG Jul 2020'!T55=""),IF(($G$5&lt;'AG Jul 2020'!R55),(0),($G$5-'AG Jul 2020'!R55)*'AG Jul 2020'!S55/100),IF(AND('AG Jul 2020'!P55&gt;0,'AG Jul 2020'!R55=""),IF(($G$5&lt;'AG Jul 2020'!P55),(0),($G$5-'AG Jul 2020'!P55)*'AG Jul 2020'!Q55/100),0)))</f>
        <v>0</v>
      </c>
      <c r="H67" s="388">
        <f>$H$5*'AG Jul 2020'!AE55/100</f>
        <v>38.343590999999989</v>
      </c>
      <c r="I67" s="388">
        <f t="shared" si="35"/>
        <v>283.39120754545456</v>
      </c>
      <c r="J67" s="449">
        <f t="shared" si="36"/>
        <v>811.78883018181818</v>
      </c>
      <c r="K67" s="449">
        <f t="shared" si="37"/>
        <v>1133.5648301818183</v>
      </c>
      <c r="L67" s="450">
        <f t="shared" si="38"/>
        <v>1246.9213132000002</v>
      </c>
      <c r="M67" s="449">
        <f>'AG Jul 2020'!AZ55</f>
        <v>0</v>
      </c>
      <c r="N67" s="449">
        <f>'AG Jul 2020'!BA55</f>
        <v>0</v>
      </c>
      <c r="O67" s="449">
        <f>'AG Jul 2020'!BB55</f>
        <v>0</v>
      </c>
      <c r="P67" s="449">
        <f>'AG Jul 2020'!BC55</f>
        <v>22</v>
      </c>
      <c r="Q67" s="449">
        <f>($E$6*'AG Jul 2020'!AT55/100)*4</f>
        <v>169.06119999999999</v>
      </c>
      <c r="R67" s="448" t="str">
        <f t="shared" si="39"/>
        <v>Pay-on-time off usage</v>
      </c>
      <c r="S67" s="448" t="str">
        <f t="shared" si="40"/>
        <v>Exclusive</v>
      </c>
      <c r="T67" s="475">
        <f t="shared" si="41"/>
        <v>1133.5648301818183</v>
      </c>
      <c r="U67" s="449">
        <f t="shared" si="42"/>
        <v>954.97128754181824</v>
      </c>
      <c r="V67" s="449">
        <f t="shared" si="43"/>
        <v>964.50363018181827</v>
      </c>
      <c r="W67" s="449">
        <f t="shared" si="44"/>
        <v>785.91008754181826</v>
      </c>
      <c r="X67" s="385">
        <f t="shared" si="45"/>
        <v>1060.9539932000002</v>
      </c>
      <c r="Y67" s="385">
        <f t="shared" si="46"/>
        <v>864.50109629600013</v>
      </c>
      <c r="Z67" s="387">
        <f>'AG Jul 2020'!BL55</f>
        <v>0</v>
      </c>
      <c r="AA67" s="326" t="str">
        <f>'AG Jul 2020'!BM55</f>
        <v>n</v>
      </c>
    </row>
    <row r="68" spans="1:27" x14ac:dyDescent="0.3">
      <c r="A68" s="319" t="str">
        <f>'AG Jul 2020'!K56</f>
        <v>GloBird Energy</v>
      </c>
      <c r="B68" s="383" t="str">
        <f>'AG Jul 2020'!L56</f>
        <v>GloSave</v>
      </c>
      <c r="C68" s="388">
        <f>IF('AG Jul 2020'!BP56=0,91*'AG Jul 2020'!M56/100,(91*'AG Jul 2020'!M56/100)+'AG Jul 2020'!BP56/4)</f>
        <v>76.44</v>
      </c>
      <c r="D68" s="388">
        <f>IF('AG Jul 2020'!O56="",$G$5*'AG Jul 2020'!N56/100,IF($G$5&gt;='AG Jul 2020'!P56,('AG Jul 2020'!P56*'AG Jul 2020'!N56/100),($G$5*'AG Jul 2020'!N56/100)))</f>
        <v>127.63321199999997</v>
      </c>
      <c r="E68" s="388">
        <f>IF(AND('AG Jul 2020'!P56&gt;0,'AG Jul 2020'!R56&gt;0),IF($G$5&lt;'AG Jul 2020'!P56,0,IF($G$5&lt;=('AG Jul 2020'!R56+'AG Jul 2020'!P56),(($G$5-'AG Jul 2020'!P56)*'AG Jul 2020'!Q56/100),(('AG Jul 2020'!R56)*'AG Jul 2020'!Q56/100))),0)</f>
        <v>0</v>
      </c>
      <c r="F68" s="388">
        <f>IF(AND('AG Jul 2020'!Q56&gt;0,'AG Jul 2020'!S56&gt;0),IF($G$5&lt;('AG Jul 2020'!R56+'AG Jul 2020'!P56),0,IF($G$5&lt;=('AG Jul 2020'!T56+'AG Jul 2020'!R56+'AG Jul 2020'!P56),(($G$5-('AG Jul 2020'!R56+'AG Jul 2020'!P56))*'AG Jul 2020'!S56/100),('AG Jul 2020'!T56*'AG Jul 2020'!S56/100))),0)</f>
        <v>0</v>
      </c>
      <c r="G68" s="388">
        <f>IF('AG Jul 2020'!T56&gt;0,IF(($G$5&lt;'AG Jul 2020'!T56),(0),($G$5-'AG Jul 2020'!T56)*'AG Jul 2020'!U56/100),IF(AND('AG Jul 2020'!R56&gt;0,'AG Jul 2020'!T56=""),IF(($G$5&lt;'AG Jul 2020'!R56),(0),($G$5-'AG Jul 2020'!R56)*'AG Jul 2020'!S56/100),IF(AND('AG Jul 2020'!P56&gt;0,'AG Jul 2020'!R56=""),IF(($G$5&lt;'AG Jul 2020'!P56),(0),($G$5-'AG Jul 2020'!P56)*'AG Jul 2020'!Q56/100),0)))</f>
        <v>0</v>
      </c>
      <c r="H68" s="388">
        <f>$H$5*'AG Jul 2020'!AE56/100</f>
        <v>40.220549999999982</v>
      </c>
      <c r="I68" s="388">
        <f t="shared" si="35"/>
        <v>244.29376199999993</v>
      </c>
      <c r="J68" s="449">
        <f t="shared" si="36"/>
        <v>671.41504799999973</v>
      </c>
      <c r="K68" s="449">
        <f t="shared" si="37"/>
        <v>977.17504799999972</v>
      </c>
      <c r="L68" s="450">
        <f t="shared" si="38"/>
        <v>1074.8925527999997</v>
      </c>
      <c r="M68" s="449">
        <f>'AG Jul 2020'!AZ56</f>
        <v>0</v>
      </c>
      <c r="N68" s="449">
        <f>'AG Jul 2020'!BA56</f>
        <v>0</v>
      </c>
      <c r="O68" s="449">
        <f>'AG Jul 2020'!BB56</f>
        <v>7</v>
      </c>
      <c r="P68" s="449">
        <f>'AG Jul 2020'!BC56</f>
        <v>0</v>
      </c>
      <c r="Q68" s="449">
        <f>($E$6*'AG Jul 2020'!AT56/100)*4</f>
        <v>72.454799999999992</v>
      </c>
      <c r="R68" s="448" t="str">
        <f t="shared" si="39"/>
        <v>Pay-on-time off bill</v>
      </c>
      <c r="S68" s="448" t="str">
        <f t="shared" si="40"/>
        <v>Exclusive</v>
      </c>
      <c r="T68" s="475">
        <f t="shared" si="41"/>
        <v>977.17504799999972</v>
      </c>
      <c r="U68" s="449">
        <f t="shared" si="42"/>
        <v>908.7727946399998</v>
      </c>
      <c r="V68" s="449">
        <f t="shared" si="43"/>
        <v>904.72024799999974</v>
      </c>
      <c r="W68" s="449">
        <f t="shared" si="44"/>
        <v>836.31799463999982</v>
      </c>
      <c r="X68" s="385">
        <f t="shared" si="45"/>
        <v>995.19227279999984</v>
      </c>
      <c r="Y68" s="385">
        <f t="shared" si="46"/>
        <v>919.94979410399992</v>
      </c>
      <c r="Z68" s="387">
        <f>'AG Jul 2020'!BL56</f>
        <v>0</v>
      </c>
      <c r="AA68" s="326" t="str">
        <f>'AG Jul 2020'!BM56</f>
        <v>n</v>
      </c>
    </row>
    <row r="69" spans="1:27" x14ac:dyDescent="0.3">
      <c r="A69" s="319" t="str">
        <f>'AG Jul 2020'!K57</f>
        <v>Kogan Energy</v>
      </c>
      <c r="B69" s="383" t="str">
        <f>'AG Jul 2020'!L57</f>
        <v>Market offer</v>
      </c>
      <c r="C69" s="388">
        <f>IF('AG Jul 2020'!BP57=0,91*'AG Jul 2020'!M57/100,(91*'AG Jul 2020'!M57/100)+'AG Jul 2020'!BP57/4)</f>
        <v>83.066454545454519</v>
      </c>
      <c r="D69" s="388">
        <f>IF('AG Jul 2020'!O57="",$G$5*'AG Jul 2020'!N57/100,IF($G$5&gt;='AG Jul 2020'!P57,('AG Jul 2020'!P57*'AG Jul 2020'!N57/100),($G$5*'AG Jul 2020'!N57/100)))</f>
        <v>108.18109145454542</v>
      </c>
      <c r="E69" s="388">
        <f>IF(AND('AG Jul 2020'!P57&gt;0,'AG Jul 2020'!R57&gt;0),IF($G$5&lt;'AG Jul 2020'!P57,0,IF($G$5&lt;=('AG Jul 2020'!R57+'AG Jul 2020'!P57),(($G$5-'AG Jul 2020'!P57)*'AG Jul 2020'!Q57/100),(('AG Jul 2020'!R57)*'AG Jul 2020'!Q57/100))),0)</f>
        <v>0</v>
      </c>
      <c r="F69" s="388">
        <f>IF(AND('AG Jul 2020'!Q57&gt;0,'AG Jul 2020'!S57&gt;0),IF($G$5&lt;('AG Jul 2020'!R57+'AG Jul 2020'!P57),0,IF($G$5&lt;=('AG Jul 2020'!T57+'AG Jul 2020'!R57+'AG Jul 2020'!P57),(($G$5-('AG Jul 2020'!R57+'AG Jul 2020'!P57))*'AG Jul 2020'!S57/100),('AG Jul 2020'!T57*'AG Jul 2020'!S57/100))),0)</f>
        <v>0</v>
      </c>
      <c r="G69" s="388">
        <f>IF('AG Jul 2020'!T57&gt;0,IF(($G$5&lt;'AG Jul 2020'!T57),(0),($G$5-'AG Jul 2020'!T57)*'AG Jul 2020'!U57/100),IF(AND('AG Jul 2020'!R57&gt;0,'AG Jul 2020'!T57=""),IF(($G$5&lt;'AG Jul 2020'!R57),(0),($G$5-'AG Jul 2020'!R57)*'AG Jul 2020'!S57/100),IF(AND('AG Jul 2020'!P57&gt;0,'AG Jul 2020'!R57=""),IF(($G$5&lt;'AG Jul 2020'!P57),(0),($G$5-'AG Jul 2020'!P57)*'AG Jul 2020'!Q57/100),0)))</f>
        <v>0</v>
      </c>
      <c r="H69" s="388">
        <f>$H$5*'AG Jul 2020'!AE57/100</f>
        <v>28.44689809090908</v>
      </c>
      <c r="I69" s="388">
        <f t="shared" si="35"/>
        <v>219.69444409090903</v>
      </c>
      <c r="J69" s="449">
        <f t="shared" si="36"/>
        <v>546.51195818181804</v>
      </c>
      <c r="K69" s="449">
        <f t="shared" si="37"/>
        <v>878.77777636363612</v>
      </c>
      <c r="L69" s="450">
        <f t="shared" si="38"/>
        <v>966.65555399999982</v>
      </c>
      <c r="M69" s="449">
        <f>'AG Jul 2020'!AZ57</f>
        <v>0</v>
      </c>
      <c r="N69" s="449">
        <f>'AG Jul 2020'!BA57</f>
        <v>0</v>
      </c>
      <c r="O69" s="449">
        <f>'AG Jul 2020'!BB57</f>
        <v>0</v>
      </c>
      <c r="P69" s="449">
        <f>'AG Jul 2020'!BC57</f>
        <v>0</v>
      </c>
      <c r="Q69" s="449">
        <f>($E$6*'AG Jul 2020'!AT57/100)*4</f>
        <v>133.558348</v>
      </c>
      <c r="R69" s="448" t="str">
        <f t="shared" si="39"/>
        <v>No discount</v>
      </c>
      <c r="S69" s="448" t="str">
        <f t="shared" si="40"/>
        <v>Exclusive</v>
      </c>
      <c r="T69" s="475">
        <f t="shared" si="41"/>
        <v>878.77777636363612</v>
      </c>
      <c r="U69" s="449">
        <f t="shared" si="42"/>
        <v>878.77777636363612</v>
      </c>
      <c r="V69" s="449">
        <f t="shared" si="43"/>
        <v>745.2194283636361</v>
      </c>
      <c r="W69" s="449">
        <f t="shared" si="44"/>
        <v>745.2194283636361</v>
      </c>
      <c r="X69" s="385">
        <f t="shared" si="45"/>
        <v>819.74137119999978</v>
      </c>
      <c r="Y69" s="385">
        <f t="shared" si="46"/>
        <v>819.74137119999978</v>
      </c>
      <c r="Z69" s="387">
        <f>'AG Jul 2020'!BL57</f>
        <v>0</v>
      </c>
      <c r="AA69" s="326" t="str">
        <f>'AG Jul 2020'!BM57</f>
        <v>n</v>
      </c>
    </row>
    <row r="70" spans="1:27" x14ac:dyDescent="0.3">
      <c r="A70" s="319" t="str">
        <f>'AG Jul 2020'!K58</f>
        <v>ReAmped Energy</v>
      </c>
      <c r="B70" s="383" t="str">
        <f>'AG Jul 2020'!L58</f>
        <v>Market offer</v>
      </c>
      <c r="C70" s="388">
        <f>IF('AG Jul 2020'!BP58=0,91*'AG Jul 2020'!M58/100,(91*'AG Jul 2020'!M58/100)+'AG Jul 2020'!BP58/4)</f>
        <v>90.793181818181822</v>
      </c>
      <c r="D70" s="388">
        <f>IF('AG Jul 2020'!O58="",$G$5*'AG Jul 2020'!N58/100,IF($G$5&gt;='AG Jul 2020'!P58,('AG Jul 2020'!P58*'AG Jul 2020'!N58/100),($G$5*'AG Jul 2020'!N58/100)))</f>
        <v>123.99304909090907</v>
      </c>
      <c r="E70" s="388">
        <f>IF(AND('AG Jul 2020'!P58&gt;0,'AG Jul 2020'!R58&gt;0),IF($G$5&lt;'AG Jul 2020'!P58,0,IF($G$5&lt;=('AG Jul 2020'!R58+'AG Jul 2020'!P58),(($G$5-'AG Jul 2020'!P58)*'AG Jul 2020'!Q58/100),(('AG Jul 2020'!R58)*'AG Jul 2020'!Q58/100))),0)</f>
        <v>0</v>
      </c>
      <c r="F70" s="388">
        <f>IF(AND('AG Jul 2020'!Q58&gt;0,'AG Jul 2020'!S58&gt;0),IF($G$5&lt;('AG Jul 2020'!R58+'AG Jul 2020'!P58),0,IF($G$5&lt;=('AG Jul 2020'!T58+'AG Jul 2020'!R58+'AG Jul 2020'!P58),(($G$5-('AG Jul 2020'!R58+'AG Jul 2020'!P58))*'AG Jul 2020'!S58/100),('AG Jul 2020'!T58*'AG Jul 2020'!S58/100))),0)</f>
        <v>0</v>
      </c>
      <c r="G70" s="388">
        <f>IF('AG Jul 2020'!T58&gt;0,IF(($G$5&lt;'AG Jul 2020'!T58),(0),($G$5-'AG Jul 2020'!T58)*'AG Jul 2020'!U58/100),IF(AND('AG Jul 2020'!R58&gt;0,'AG Jul 2020'!T58=""),IF(($G$5&lt;'AG Jul 2020'!R58),(0),($G$5-'AG Jul 2020'!R58)*'AG Jul 2020'!S58/100),IF(AND('AG Jul 2020'!P58&gt;0,'AG Jul 2020'!R58=""),IF(($G$5&lt;'AG Jul 2020'!P58),(0),($G$5-'AG Jul 2020'!P58)*'AG Jul 2020'!Q58/100),0)))</f>
        <v>0</v>
      </c>
      <c r="H70" s="388">
        <f>$H$5*'AG Jul 2020'!AE58/100</f>
        <v>32.054559545454538</v>
      </c>
      <c r="I70" s="388">
        <f t="shared" si="35"/>
        <v>246.84079045454541</v>
      </c>
      <c r="J70" s="449">
        <f t="shared" si="36"/>
        <v>624.19043454545431</v>
      </c>
      <c r="K70" s="449">
        <f t="shared" si="37"/>
        <v>987.36316181818165</v>
      </c>
      <c r="L70" s="450">
        <f t="shared" si="38"/>
        <v>1086.0994779999999</v>
      </c>
      <c r="M70" s="449">
        <f>'AG Jul 2020'!AZ58</f>
        <v>0</v>
      </c>
      <c r="N70" s="449">
        <f>'AG Jul 2020'!BA58</f>
        <v>0</v>
      </c>
      <c r="O70" s="449">
        <f>'AG Jul 2020'!BB58</f>
        <v>0</v>
      </c>
      <c r="P70" s="449">
        <f>'AG Jul 2020'!BC58</f>
        <v>0</v>
      </c>
      <c r="Q70" s="449">
        <f>($E$6*'AG Jul 2020'!AT58/100)*4</f>
        <v>193.21279999999999</v>
      </c>
      <c r="R70" s="448" t="str">
        <f t="shared" si="39"/>
        <v>No discount</v>
      </c>
      <c r="S70" s="448" t="str">
        <f t="shared" si="40"/>
        <v>Exclusive</v>
      </c>
      <c r="T70" s="475">
        <f t="shared" si="41"/>
        <v>987.36316181818165</v>
      </c>
      <c r="U70" s="449">
        <f t="shared" si="42"/>
        <v>987.36316181818165</v>
      </c>
      <c r="V70" s="449">
        <f t="shared" si="43"/>
        <v>794.15036181818164</v>
      </c>
      <c r="W70" s="449">
        <f t="shared" si="44"/>
        <v>794.15036181818164</v>
      </c>
      <c r="X70" s="385">
        <f t="shared" si="45"/>
        <v>873.56539799999985</v>
      </c>
      <c r="Y70" s="385">
        <f t="shared" si="46"/>
        <v>873.56539799999985</v>
      </c>
      <c r="Z70" s="387">
        <f>'AG Jul 2020'!BL58</f>
        <v>0</v>
      </c>
      <c r="AA70" s="326" t="str">
        <f>'AG Jul 2020'!BM58</f>
        <v>n</v>
      </c>
    </row>
    <row r="71" spans="1:27" x14ac:dyDescent="0.3">
      <c r="A71" s="319" t="str">
        <f>'AG Jul 2020'!K59</f>
        <v>Sumo Power</v>
      </c>
      <c r="B71" s="383" t="str">
        <f>'AG Jul 2020'!L59</f>
        <v>Lite</v>
      </c>
      <c r="C71" s="388">
        <f>IF('AG Jul 2020'!BP59=0,91*'AG Jul 2020'!M59/100,(91*'AG Jul 2020'!M59/100)+'AG Jul 2020'!BP59/4)</f>
        <v>77.349999999999994</v>
      </c>
      <c r="D71" s="388">
        <f>IF('AG Jul 2020'!O59="",$G$5*'AG Jul 2020'!N59/100,IF($G$5&gt;='AG Jul 2020'!P59,('AG Jul 2020'!P59*'AG Jul 2020'!N59/100),($G$5*'AG Jul 2020'!N59/100)))</f>
        <v>147.02845499999998</v>
      </c>
      <c r="E71" s="388">
        <f>IF(AND('AG Jul 2020'!P59&gt;0,'AG Jul 2020'!R59&gt;0),IF($G$5&lt;'AG Jul 2020'!P59,0,IF($G$5&lt;=('AG Jul 2020'!R59+'AG Jul 2020'!P59),(($G$5-'AG Jul 2020'!P59)*'AG Jul 2020'!Q59/100),(('AG Jul 2020'!R59)*'AG Jul 2020'!Q59/100))),0)</f>
        <v>0</v>
      </c>
      <c r="F71" s="388">
        <f>IF(AND('AG Jul 2020'!Q59&gt;0,'AG Jul 2020'!S59&gt;0),IF($G$5&lt;('AG Jul 2020'!R59+'AG Jul 2020'!P59),0,IF($G$5&lt;=('AG Jul 2020'!T59+'AG Jul 2020'!R59+'AG Jul 2020'!P59),(($G$5-('AG Jul 2020'!R59+'AG Jul 2020'!P59))*'AG Jul 2020'!S59/100),('AG Jul 2020'!T59*'AG Jul 2020'!S59/100))),0)</f>
        <v>0</v>
      </c>
      <c r="G71" s="388">
        <f>IF('AG Jul 2020'!T59&gt;0,IF(($G$5&lt;'AG Jul 2020'!T59),(0),($G$5-'AG Jul 2020'!T59)*'AG Jul 2020'!U59/100),IF(AND('AG Jul 2020'!R59&gt;0,'AG Jul 2020'!T59=""),IF(($G$5&lt;'AG Jul 2020'!R59),(0),($G$5-'AG Jul 2020'!R59)*'AG Jul 2020'!S59/100),IF(AND('AG Jul 2020'!P59&gt;0,'AG Jul 2020'!R59=""),IF(($G$5&lt;'AG Jul 2020'!P59),(0),($G$5-'AG Jul 2020'!P59)*'AG Jul 2020'!Q59/100),0)))</f>
        <v>0</v>
      </c>
      <c r="H71" s="388">
        <f>$H$5*'AG Jul 2020'!AE59/100</f>
        <v>40.220549999999982</v>
      </c>
      <c r="I71" s="388">
        <f t="shared" si="35"/>
        <v>264.59900499999998</v>
      </c>
      <c r="J71" s="449">
        <f t="shared" si="36"/>
        <v>748.99601999999993</v>
      </c>
      <c r="K71" s="449">
        <f t="shared" si="37"/>
        <v>1058.3960199999999</v>
      </c>
      <c r="L71" s="450">
        <f t="shared" si="38"/>
        <v>1164.2356219999999</v>
      </c>
      <c r="M71" s="449">
        <f>'AG Jul 2020'!AZ59</f>
        <v>0</v>
      </c>
      <c r="N71" s="449">
        <f>'AG Jul 2020'!BA59</f>
        <v>0</v>
      </c>
      <c r="O71" s="449">
        <f>'AG Jul 2020'!BB59</f>
        <v>0</v>
      </c>
      <c r="P71" s="449">
        <f>'AG Jul 2020'!BC59</f>
        <v>0</v>
      </c>
      <c r="Q71" s="449">
        <f>($E$6*'AG Jul 2020'!AT59/100)*4</f>
        <v>268.08276000000001</v>
      </c>
      <c r="R71" s="448" t="str">
        <f t="shared" si="39"/>
        <v>No discount</v>
      </c>
      <c r="S71" s="448" t="str">
        <f t="shared" si="40"/>
        <v>Exclusive</v>
      </c>
      <c r="T71" s="475">
        <f t="shared" si="41"/>
        <v>1058.3960199999999</v>
      </c>
      <c r="U71" s="449">
        <f t="shared" si="42"/>
        <v>1058.3960199999999</v>
      </c>
      <c r="V71" s="449">
        <f t="shared" si="43"/>
        <v>790.3132599999999</v>
      </c>
      <c r="W71" s="449">
        <f t="shared" si="44"/>
        <v>790.3132599999999</v>
      </c>
      <c r="X71" s="385">
        <f t="shared" si="45"/>
        <v>869.34458599999994</v>
      </c>
      <c r="Y71" s="385">
        <f t="shared" si="46"/>
        <v>869.34458599999994</v>
      </c>
      <c r="Z71" s="387">
        <f>'AG Jul 2020'!BL59</f>
        <v>0</v>
      </c>
      <c r="AA71" s="326" t="str">
        <f>'AG Jul 2020'!BM59</f>
        <v>n</v>
      </c>
    </row>
    <row r="72" spans="1:27" ht="14.5" thickBot="1" x14ac:dyDescent="0.35">
      <c r="A72" s="327" t="str">
        <f>'AG Jul 2020'!K60</f>
        <v>Tango Energy</v>
      </c>
      <c r="B72" s="328" t="str">
        <f>'AG Jul 2020'!L60</f>
        <v>Home Select</v>
      </c>
      <c r="C72" s="368">
        <f>IF('AG Jul 2020'!BP60=0,91*'AG Jul 2020'!M60/100,(91*'AG Jul 2020'!M60/100)+'AG Jul 2020'!BP60/4)</f>
        <v>72.526999999999987</v>
      </c>
      <c r="D72" s="368">
        <f>IF('AG Jul 2020'!O60="",$G$5*'AG Jul 2020'!N60/100,IF($G$5&gt;='AG Jul 2020'!P60,('AG Jul 2020'!P60*'AG Jul 2020'!N60/100),($G$5*'AG Jul 2020'!N60/100)))</f>
        <v>135.14104799999998</v>
      </c>
      <c r="E72" s="368">
        <f>IF(AND('AG Jul 2020'!P60&gt;0,'AG Jul 2020'!R60&gt;0),IF($G$5&lt;'AG Jul 2020'!P60,0,IF($G$5&lt;=('AG Jul 2020'!R60+'AG Jul 2020'!P60),(($G$5-'AG Jul 2020'!P60)*'AG Jul 2020'!Q60/100),(('AG Jul 2020'!R60)*'AG Jul 2020'!Q60/100))),0)</f>
        <v>0</v>
      </c>
      <c r="F72" s="368">
        <f>IF(AND('AG Jul 2020'!Q60&gt;0,'AG Jul 2020'!S60&gt;0),IF($G$5&lt;('AG Jul 2020'!R60+'AG Jul 2020'!P60),0,IF($G$5&lt;=('AG Jul 2020'!T60+'AG Jul 2020'!R60+'AG Jul 2020'!P60),(($G$5-('AG Jul 2020'!R60+'AG Jul 2020'!P60))*'AG Jul 2020'!S60/100),('AG Jul 2020'!T60*'AG Jul 2020'!S60/100))),0)</f>
        <v>0</v>
      </c>
      <c r="G72" s="368">
        <f>IF('AG Jul 2020'!T60&gt;0,IF(($G$5&lt;'AG Jul 2020'!T60),(0),($G$5-'AG Jul 2020'!T60)*'AG Jul 2020'!U60/100),IF(AND('AG Jul 2020'!R60&gt;0,'AG Jul 2020'!T60=""),IF(($G$5&lt;'AG Jul 2020'!R60),(0),($G$5-'AG Jul 2020'!R60)*'AG Jul 2020'!S60/100),IF(AND('AG Jul 2020'!P60&gt;0,'AG Jul 2020'!R60=""),IF(($G$5&lt;'AG Jul 2020'!P60),(0),($G$5-'AG Jul 2020'!P60)*'AG Jul 2020'!Q60/100),0)))</f>
        <v>0</v>
      </c>
      <c r="H72" s="368">
        <f>$H$5*'AG Jul 2020'!AE60/100</f>
        <v>32.176439999999985</v>
      </c>
      <c r="I72" s="368">
        <f t="shared" si="35"/>
        <v>239.84448799999996</v>
      </c>
      <c r="J72" s="451">
        <f t="shared" si="36"/>
        <v>669.26995199999988</v>
      </c>
      <c r="K72" s="451">
        <f t="shared" si="37"/>
        <v>959.37795199999982</v>
      </c>
      <c r="L72" s="452">
        <f t="shared" si="38"/>
        <v>1055.3157471999998</v>
      </c>
      <c r="M72" s="451">
        <f>'AG Jul 2020'!AZ60</f>
        <v>0</v>
      </c>
      <c r="N72" s="451">
        <f>'AG Jul 2020'!BA60</f>
        <v>0</v>
      </c>
      <c r="O72" s="451">
        <f>'AG Jul 2020'!BB60</f>
        <v>0</v>
      </c>
      <c r="P72" s="451">
        <f>'AG Jul 2020'!BC60</f>
        <v>0</v>
      </c>
      <c r="Q72" s="451">
        <f>($E$6*'AG Jul 2020'!AT60/100)*4</f>
        <v>169.06119999999999</v>
      </c>
      <c r="R72" s="453" t="str">
        <f t="shared" si="39"/>
        <v>No discount</v>
      </c>
      <c r="S72" s="453" t="str">
        <f t="shared" si="40"/>
        <v>Exclusive</v>
      </c>
      <c r="T72" s="476">
        <f t="shared" si="41"/>
        <v>959.37795199999982</v>
      </c>
      <c r="U72" s="451">
        <f t="shared" si="42"/>
        <v>959.37795199999982</v>
      </c>
      <c r="V72" s="451">
        <f t="shared" si="43"/>
        <v>790.31675199999984</v>
      </c>
      <c r="W72" s="451">
        <f t="shared" si="44"/>
        <v>790.31675199999984</v>
      </c>
      <c r="X72" s="330">
        <f t="shared" si="45"/>
        <v>869.34842719999995</v>
      </c>
      <c r="Y72" s="330">
        <f t="shared" si="46"/>
        <v>869.34842719999995</v>
      </c>
      <c r="Z72" s="333">
        <f>'AG Jul 2020'!BL60</f>
        <v>0</v>
      </c>
      <c r="AA72" s="334" t="str">
        <f>'AG Jul 2020'!BM60</f>
        <v>n</v>
      </c>
    </row>
    <row r="74" spans="1:27" ht="14.5" thickBot="1" x14ac:dyDescent="0.35"/>
    <row r="75" spans="1:27" x14ac:dyDescent="0.3">
      <c r="A75" s="428" t="s">
        <v>534</v>
      </c>
      <c r="B75" s="429"/>
      <c r="C75" s="429"/>
      <c r="D75" s="429"/>
      <c r="E75" s="429"/>
      <c r="F75" s="429"/>
      <c r="G75" s="429"/>
      <c r="H75" s="429"/>
      <c r="I75" s="429"/>
      <c r="J75" s="429"/>
      <c r="K75" s="429"/>
      <c r="L75" s="429"/>
      <c r="M75" s="429"/>
      <c r="N75" s="429"/>
      <c r="O75" s="429"/>
      <c r="P75" s="429"/>
      <c r="Q75" s="429"/>
      <c r="R75" s="429"/>
      <c r="S75" s="429"/>
      <c r="T75" s="429"/>
      <c r="U75" s="429"/>
      <c r="V75" s="429"/>
      <c r="W75" s="429"/>
      <c r="X75" s="429"/>
      <c r="Y75" s="429"/>
      <c r="Z75" s="429"/>
      <c r="AA75" s="430"/>
    </row>
    <row r="76" spans="1:27" ht="70" x14ac:dyDescent="0.3">
      <c r="A76" s="431" t="s">
        <v>408</v>
      </c>
      <c r="B76" s="432" t="s">
        <v>409</v>
      </c>
      <c r="C76" s="433" t="s">
        <v>410</v>
      </c>
      <c r="D76" s="433" t="s">
        <v>555</v>
      </c>
      <c r="E76" s="433" t="s">
        <v>446</v>
      </c>
      <c r="F76" s="433" t="s">
        <v>354</v>
      </c>
      <c r="G76" s="433" t="s">
        <v>556</v>
      </c>
      <c r="H76" s="434" t="s">
        <v>352</v>
      </c>
      <c r="I76" s="433" t="s">
        <v>222</v>
      </c>
      <c r="J76" s="442" t="s">
        <v>406</v>
      </c>
      <c r="K76" s="443" t="s">
        <v>449</v>
      </c>
      <c r="L76" s="435" t="s">
        <v>1010</v>
      </c>
      <c r="M76" s="436" t="s">
        <v>398</v>
      </c>
      <c r="N76" s="436" t="s">
        <v>533</v>
      </c>
      <c r="O76" s="436" t="s">
        <v>399</v>
      </c>
      <c r="P76" s="436" t="s">
        <v>552</v>
      </c>
      <c r="Q76" s="437" t="s">
        <v>490</v>
      </c>
      <c r="R76" s="444" t="s">
        <v>1011</v>
      </c>
      <c r="S76" s="444" t="s">
        <v>1012</v>
      </c>
      <c r="T76" s="445" t="s">
        <v>1013</v>
      </c>
      <c r="U76" s="445" t="s">
        <v>1014</v>
      </c>
      <c r="V76" s="445" t="s">
        <v>104</v>
      </c>
      <c r="W76" s="445" t="s">
        <v>105</v>
      </c>
      <c r="X76" s="437" t="s">
        <v>331</v>
      </c>
      <c r="Y76" s="437" t="s">
        <v>332</v>
      </c>
      <c r="Z76" s="436" t="s">
        <v>400</v>
      </c>
      <c r="AA76" s="438" t="s">
        <v>558</v>
      </c>
    </row>
    <row r="77" spans="1:27" x14ac:dyDescent="0.3">
      <c r="A77" s="319" t="str">
        <f>'AG Jul 2020'!K61</f>
        <v>Energy Locals</v>
      </c>
      <c r="B77" s="320" t="str">
        <f>'AG Jul 2020'!L61</f>
        <v>Local Saver</v>
      </c>
      <c r="C77" s="321">
        <f>IF('AG Jul 2020'!BP61=0,91*'AG Jul 2020'!M61/100,(91*'AG Jul 2020'!M61/100)+'AG Jul 2020'!BP61/4)</f>
        <v>92.831818181818164</v>
      </c>
      <c r="D77" s="321">
        <f>IF('AG Jul 2020'!O61="",$G$6*'AG Jul 2020'!N61/100,IF($G$6&gt;='AG Jul 2020'!P61,('AG Jul 2020'!P61*'AG Jul 2020'!N61/100),($G$6*'AG Jul 2020'!N61/100)))</f>
        <v>67.440518181818163</v>
      </c>
      <c r="E77" s="321">
        <f>IF(AND('AG Jul 2020'!P61&gt;0,'AG Jul 2020'!R61&gt;0),IF($G$6&lt;'AG Jul 2020'!P61,0,IF($G$6&lt;=('AG Jul 2020'!R61+'AG Jul 2020'!P61),(($G$6-'AG Jul 2020'!P61)*'AG Jul 2020'!Q61/100),(('AG Jul 2020'!R61)*'AG Jul 2020'!Q61/100))),0)</f>
        <v>0</v>
      </c>
      <c r="F77" s="321">
        <f>IF('AG Jul 2020'!T61&gt;0,IF(($G$6&lt;'AG Jul 2020'!T61),(0),($G$6-'AG Jul 2020'!T61)*'AG Jul 2020'!U61/100),IF(AND('AG Jul 2020'!R61&gt;0,'AG Jul 2020'!T61=""),IF(($G$6&lt;'AG Jul 2020'!R61),(0),($G$6-'AG Jul 2020'!R61)*'AG Jul 2020'!S61/100),IF(AND('AG Jul 2020'!P61&gt;0,'AG Jul 2020'!R61=""),IF(($G$6&lt;'AG Jul 2020'!P61),(0),($G$6-'AG Jul 2020'!P61)*'AG Jul 2020'!Q61/100),0)))</f>
        <v>0</v>
      </c>
      <c r="G77" s="321">
        <f>$I$6*'AG Jul 2020'!AH61/100</f>
        <v>85.316318181818176</v>
      </c>
      <c r="H77" s="321">
        <f>$H$6*'AG Jul 2020'!W61/100</f>
        <v>46.314572727272704</v>
      </c>
      <c r="I77" s="321">
        <f t="shared" ref="I77:I96" si="47">SUM(C77:H77)</f>
        <v>291.90322727272724</v>
      </c>
      <c r="J77" s="446">
        <f t="shared" ref="J77:J96" si="48">(I77-C77)*4</f>
        <v>796.28563636363629</v>
      </c>
      <c r="K77" s="446">
        <f t="shared" ref="K77:K96" si="49">I77*4</f>
        <v>1167.6129090909089</v>
      </c>
      <c r="L77" s="447">
        <f>K77*1.1</f>
        <v>1284.3742</v>
      </c>
      <c r="M77" s="446">
        <f>'AG Jul 2020'!AZ61</f>
        <v>0</v>
      </c>
      <c r="N77" s="446">
        <f>'AG Jul 2020'!BA61</f>
        <v>0</v>
      </c>
      <c r="O77" s="446">
        <f>'AG Jul 2020'!BB61</f>
        <v>0</v>
      </c>
      <c r="P77" s="446">
        <f>'AG Jul 2020'!BC61</f>
        <v>0</v>
      </c>
      <c r="Q77" s="446">
        <f>($E$6*'AG Jul 2020'!AT61/100)*4</f>
        <v>386.42559999999997</v>
      </c>
      <c r="R77" s="448" t="str">
        <f>IF(SUM(M77:P77)=0,"No discount",IF(M77&gt;0,"Guaranteed off bill",IF(N77&gt;0,"Guaranteed off usage",IF(O77&gt;0,"Pay-on-time off bill","Pay-on-time off usage"))))</f>
        <v>No discount</v>
      </c>
      <c r="S77" s="448" t="str">
        <f>IF(OR(A77="Origin Energy",A77="Red Energy",A77="Powershop"),"Inclusive","Exclusive")</f>
        <v>Exclusive</v>
      </c>
      <c r="T77" s="475">
        <f t="shared" ref="T77:T96" si="50">IF(AND(R77="Guaranteed off bill",S77="Inclusive"),((K77*1.1)-((K77*1.1)*M77/100))/1.1,IF(AND(R77="Guaranteed off usage",S77="Inclusive"),((K77*1.1)-((J77*1.1)*N77/100))/1.1,IF(AND(R77="Guaranteed off bill",S77="Exclusive"),K77-(K77*M77/100),IF(AND(R77="Guaranteed off usage",S77="Exclusive"),K77-(J77*N77/100),IF(S77="Inclusive",((K77*1.1))/1.1,K77)))))</f>
        <v>1167.6129090909089</v>
      </c>
      <c r="U77" s="446">
        <f t="shared" ref="U77:U96" si="51">IF(AND(R77="Pay-on-time off bill",S77="Inclusive"),((T77*1.1)-((T77*1.1)*O77/100))/1.1,IF(AND(R77="Pay-on-time off usage",S77="Inclusive"),((T77*1.1)-((J77*1.1)*P77/100))/1.1,IF(AND(R77="Pay-on-time off bill",S77="Exclusive"),T77-(T77*O77/100),IF(AND(R77="Pay-on-time off usage",S77="Exclusive"),T77-(J77*P77/100),IF(S77="Inclusive",((T77*1.1))/1.1,T77)))))</f>
        <v>1167.6129090909089</v>
      </c>
      <c r="V77" s="446">
        <f t="shared" ref="V77:V96" si="52">T77-Q77</f>
        <v>781.18730909090891</v>
      </c>
      <c r="W77" s="446">
        <f t="shared" ref="W77:W96" si="53">U77-Q77</f>
        <v>781.18730909090891</v>
      </c>
      <c r="X77" s="322">
        <f>V77*1.1</f>
        <v>859.30603999999983</v>
      </c>
      <c r="Y77" s="322">
        <f>W77*1.1</f>
        <v>859.30603999999983</v>
      </c>
      <c r="Z77" s="325">
        <f>'AG Jul 2020'!BL61</f>
        <v>0</v>
      </c>
      <c r="AA77" s="326" t="str">
        <f>'AG Jul 2020'!BM61</f>
        <v>n</v>
      </c>
    </row>
    <row r="78" spans="1:27" x14ac:dyDescent="0.3">
      <c r="A78" s="319" t="str">
        <f>'AG Jul 2020'!K62</f>
        <v>AGL</v>
      </c>
      <c r="B78" s="320" t="str">
        <f>'AG Jul 2020'!L62</f>
        <v>Essentials Saver</v>
      </c>
      <c r="C78" s="321">
        <f>IF('AG Jul 2020'!BP62=0,91*'AG Jul 2020'!M62/100,(91*'AG Jul 2020'!M62/100)+'AG Jul 2020'!BP62/4)</f>
        <v>67.298636363636348</v>
      </c>
      <c r="D78" s="321">
        <f>IF('AG Jul 2020'!O62="",$G$6*'AG Jul 2020'!N62/100,IF($G$6&gt;='AG Jul 2020'!P62,('AG Jul 2020'!P62*'AG Jul 2020'!N62/100),($G$6*'AG Jul 2020'!N62/100)))</f>
        <v>75.85839490909089</v>
      </c>
      <c r="E78" s="321">
        <f>IF(AND('AG Jul 2020'!P62&gt;0,'AG Jul 2020'!R62&gt;0),IF($G$6&lt;'AG Jul 2020'!P62,0,IF($G$6&lt;=('AG Jul 2020'!R62+'AG Jul 2020'!P62),(($G$6-'AG Jul 2020'!P62)*'AG Jul 2020'!Q62/100),(('AG Jul 2020'!R62)*'AG Jul 2020'!Q62/100))),0)</f>
        <v>0</v>
      </c>
      <c r="F78" s="321">
        <f>IF('AG Jul 2020'!T62&gt;0,IF(($G$6&lt;'AG Jul 2020'!T62),(0),($G$6-'AG Jul 2020'!T62)*'AG Jul 2020'!U62/100),IF(AND('AG Jul 2020'!R62&gt;0,'AG Jul 2020'!T62=""),IF(($G$6&lt;'AG Jul 2020'!R62),(0),($G$6-'AG Jul 2020'!R62)*'AG Jul 2020'!S62/100),IF(AND('AG Jul 2020'!P62&gt;0,'AG Jul 2020'!R62=""),IF(($G$6&lt;'AG Jul 2020'!P62),(0),($G$6-'AG Jul 2020'!P62)*'AG Jul 2020'!Q62/100),0)))</f>
        <v>0</v>
      </c>
      <c r="G78" s="321">
        <f>$I$6*'AG Jul 2020'!AH62/100</f>
        <v>81.822411818181806</v>
      </c>
      <c r="H78" s="321">
        <f>$H$6*'AG Jul 2020'!W62/100</f>
        <v>32.395824818181808</v>
      </c>
      <c r="I78" s="321">
        <f t="shared" si="47"/>
        <v>257.37526790909089</v>
      </c>
      <c r="J78" s="446">
        <f t="shared" si="48"/>
        <v>760.30652618181819</v>
      </c>
      <c r="K78" s="446">
        <f t="shared" si="49"/>
        <v>1029.5010716363636</v>
      </c>
      <c r="L78" s="447">
        <f t="shared" ref="L78:L96" si="54">K78*1.1</f>
        <v>1132.4511788</v>
      </c>
      <c r="M78" s="446">
        <f>'AG Jul 2020'!AZ62</f>
        <v>0</v>
      </c>
      <c r="N78" s="446">
        <f>'AG Jul 2020'!BA62</f>
        <v>0</v>
      </c>
      <c r="O78" s="446">
        <f>'AG Jul 2020'!BB62</f>
        <v>0</v>
      </c>
      <c r="P78" s="446">
        <f>'AG Jul 2020'!BC62</f>
        <v>0</v>
      </c>
      <c r="Q78" s="446">
        <f>($E$6*'AG Jul 2020'!AT62/100)*4</f>
        <v>229.44019999999998</v>
      </c>
      <c r="R78" s="448" t="str">
        <f t="shared" ref="R78:R96" si="55">IF(SUM(M78:P78)=0,"No discount",IF(M78&gt;0,"Guaranteed off bill",IF(N78&gt;0,"Guaranteed off usage",IF(O78&gt;0,"Pay-on-time off bill","Pay-on-time off usage"))))</f>
        <v>No discount</v>
      </c>
      <c r="S78" s="448" t="str">
        <f t="shared" ref="S78:S96" si="56">IF(OR(A78="Origin Energy",A78="Red Energy",A78="Powershop"),"Inclusive","Exclusive")</f>
        <v>Exclusive</v>
      </c>
      <c r="T78" s="475">
        <f t="shared" si="50"/>
        <v>1029.5010716363636</v>
      </c>
      <c r="U78" s="446">
        <f t="shared" si="51"/>
        <v>1029.5010716363636</v>
      </c>
      <c r="V78" s="446">
        <f t="shared" si="52"/>
        <v>800.06087163636357</v>
      </c>
      <c r="W78" s="446">
        <f t="shared" si="53"/>
        <v>800.06087163636357</v>
      </c>
      <c r="X78" s="322">
        <f t="shared" ref="X78:Y94" si="57">V78*1.1</f>
        <v>880.06695879999995</v>
      </c>
      <c r="Y78" s="322">
        <f t="shared" si="57"/>
        <v>880.06695879999995</v>
      </c>
      <c r="Z78" s="325">
        <f>'AG Jul 2020'!BL62</f>
        <v>0</v>
      </c>
      <c r="AA78" s="326" t="str">
        <f>'AG Jul 2020'!BM62</f>
        <v>n</v>
      </c>
    </row>
    <row r="79" spans="1:27" x14ac:dyDescent="0.3">
      <c r="A79" s="319" t="str">
        <f>'AG Jul 2020'!K63</f>
        <v>Alinta Energy</v>
      </c>
      <c r="B79" s="320" t="str">
        <f>'AG Jul 2020'!L63</f>
        <v>Home Deal</v>
      </c>
      <c r="C79" s="321">
        <f>IF('AG Jul 2020'!BP63=0,91*'AG Jul 2020'!M63/100,(91*'AG Jul 2020'!M63/100)+'AG Jul 2020'!BP63/4)</f>
        <v>79.045909090909092</v>
      </c>
      <c r="D79" s="321">
        <f>IF('AG Jul 2020'!O63="",$G$6*'AG Jul 2020'!N63/100,IF($G$6&gt;='AG Jul 2020'!P63,('AG Jul 2020'!P63*'AG Jul 2020'!N63/100),($G$6*'AG Jul 2020'!N63/100)))</f>
        <v>75.793391999999983</v>
      </c>
      <c r="E79" s="321">
        <f>IF(AND('AG Jul 2020'!P63&gt;0,'AG Jul 2020'!R63&gt;0),IF($G$6&lt;'AG Jul 2020'!P63,0,IF($G$6&lt;=('AG Jul 2020'!R63+'AG Jul 2020'!P63),(($G$6-'AG Jul 2020'!P63)*'AG Jul 2020'!Q63/100),(('AG Jul 2020'!R63)*'AG Jul 2020'!Q63/100))),0)</f>
        <v>0</v>
      </c>
      <c r="F79" s="321">
        <f>IF('AG Jul 2020'!T63&gt;0,IF(($G$6&lt;'AG Jul 2020'!T63),(0),($G$6-'AG Jul 2020'!T63)*'AG Jul 2020'!U63/100),IF(AND('AG Jul 2020'!R63&gt;0,'AG Jul 2020'!T63=""),IF(($G$6&lt;'AG Jul 2020'!R63),(0),($G$6-'AG Jul 2020'!R63)*'AG Jul 2020'!S63/100),IF(AND('AG Jul 2020'!P63&gt;0,'AG Jul 2020'!R63=""),IF(($G$6&lt;'AG Jul 2020'!P63),(0),($G$6-'AG Jul 2020'!P63)*'AG Jul 2020'!Q63/100),0)))</f>
        <v>0</v>
      </c>
      <c r="G79" s="321">
        <f>$I$6*'AG Jul 2020'!AH63/100</f>
        <v>79.547309999999982</v>
      </c>
      <c r="H79" s="321">
        <f>$H$6*'AG Jul 2020'!W63/100</f>
        <v>31.128268090909081</v>
      </c>
      <c r="I79" s="321">
        <f t="shared" si="47"/>
        <v>265.51487918181817</v>
      </c>
      <c r="J79" s="446">
        <f t="shared" si="48"/>
        <v>745.87588036363627</v>
      </c>
      <c r="K79" s="446">
        <f t="shared" si="49"/>
        <v>1062.0595167272727</v>
      </c>
      <c r="L79" s="447">
        <f t="shared" si="54"/>
        <v>1168.2654684000001</v>
      </c>
      <c r="M79" s="446">
        <f>'AG Jul 2020'!AZ63</f>
        <v>0</v>
      </c>
      <c r="N79" s="446">
        <f>'AG Jul 2020'!BA63</f>
        <v>0</v>
      </c>
      <c r="O79" s="446">
        <f>'AG Jul 2020'!BB63</f>
        <v>0</v>
      </c>
      <c r="P79" s="446">
        <f>'AG Jul 2020'!BC63</f>
        <v>0</v>
      </c>
      <c r="Q79" s="446">
        <f>($E$6*'AG Jul 2020'!AT63/100)*4</f>
        <v>181.13699999999997</v>
      </c>
      <c r="R79" s="448" t="str">
        <f t="shared" si="55"/>
        <v>No discount</v>
      </c>
      <c r="S79" s="448" t="str">
        <f t="shared" si="56"/>
        <v>Exclusive</v>
      </c>
      <c r="T79" s="475">
        <f t="shared" si="50"/>
        <v>1062.0595167272727</v>
      </c>
      <c r="U79" s="446">
        <f t="shared" si="51"/>
        <v>1062.0595167272727</v>
      </c>
      <c r="V79" s="446">
        <f t="shared" si="52"/>
        <v>880.92251672727275</v>
      </c>
      <c r="W79" s="446">
        <f t="shared" si="53"/>
        <v>880.92251672727275</v>
      </c>
      <c r="X79" s="322">
        <f t="shared" si="57"/>
        <v>969.01476840000009</v>
      </c>
      <c r="Y79" s="322">
        <f t="shared" si="57"/>
        <v>969.01476840000009</v>
      </c>
      <c r="Z79" s="325">
        <f>'AG Jul 2020'!BL63</f>
        <v>0</v>
      </c>
      <c r="AA79" s="326" t="str">
        <f>'AG Jul 2020'!BM63</f>
        <v>n</v>
      </c>
    </row>
    <row r="80" spans="1:27" x14ac:dyDescent="0.3">
      <c r="A80" s="319" t="str">
        <f>'AG Jul 2020'!K64</f>
        <v>Click Energy</v>
      </c>
      <c r="B80" s="320" t="str">
        <f>'AG Jul 2020'!L64</f>
        <v>Flora Solar</v>
      </c>
      <c r="C80" s="321">
        <f>IF('AG Jul 2020'!BP64=0,91*'AG Jul 2020'!M64/100,(91*'AG Jul 2020'!M64/100)+'AG Jul 2020'!BP64/4)</f>
        <v>81.899999999999991</v>
      </c>
      <c r="D80" s="321">
        <f>IF('AG Jul 2020'!O64="",$G$6*'AG Jul 2020'!N64/100,IF($G$6&gt;='AG Jul 2020'!P64,('AG Jul 2020'!P64*'AG Jul 2020'!N64/100),($G$6*'AG Jul 2020'!N64/100)))</f>
        <v>67.74928199999998</v>
      </c>
      <c r="E80" s="321">
        <f>IF(AND('AG Jul 2020'!P64&gt;0,'AG Jul 2020'!R64&gt;0),IF($G$6&lt;'AG Jul 2020'!P64,0,IF($G$6&lt;=('AG Jul 2020'!R64+'AG Jul 2020'!P64),(($G$6-'AG Jul 2020'!P64)*'AG Jul 2020'!Q64/100),(('AG Jul 2020'!R64)*'AG Jul 2020'!Q64/100))),0)</f>
        <v>0</v>
      </c>
      <c r="F80" s="321">
        <f>IF('AG Jul 2020'!T64&gt;0,IF(($G$6&lt;'AG Jul 2020'!T64),(0),($G$6-'AG Jul 2020'!T64)*'AG Jul 2020'!U64/100),IF(AND('AG Jul 2020'!R64&gt;0,'AG Jul 2020'!T64=""),IF(($G$6&lt;'AG Jul 2020'!R64),(0),($G$6-'AG Jul 2020'!R64)*'AG Jul 2020'!S64/100),IF(AND('AG Jul 2020'!P64&gt;0,'AG Jul 2020'!R64=""),IF(($G$6&lt;'AG Jul 2020'!P64),(0),($G$6-'AG Jul 2020'!P64)*'AG Jul 2020'!Q64/100),0)))</f>
        <v>0</v>
      </c>
      <c r="G80" s="321">
        <f>$I$6*'AG Jul 2020'!AH64/100</f>
        <v>100.99826999999999</v>
      </c>
      <c r="H80" s="321">
        <f>$H$6*'AG Jul 2020'!W64/100</f>
        <v>56.45502654545453</v>
      </c>
      <c r="I80" s="321">
        <f t="shared" si="47"/>
        <v>307.10257854545449</v>
      </c>
      <c r="J80" s="446">
        <f t="shared" si="48"/>
        <v>900.81031418181806</v>
      </c>
      <c r="K80" s="446">
        <f t="shared" si="49"/>
        <v>1228.410314181818</v>
      </c>
      <c r="L80" s="447">
        <f t="shared" si="54"/>
        <v>1351.2513455999999</v>
      </c>
      <c r="M80" s="446">
        <f>'AG Jul 2020'!AZ64</f>
        <v>0</v>
      </c>
      <c r="N80" s="446">
        <f>'AG Jul 2020'!BA64</f>
        <v>0</v>
      </c>
      <c r="O80" s="446">
        <f>'AG Jul 2020'!BB64</f>
        <v>0</v>
      </c>
      <c r="P80" s="446">
        <f>'AG Jul 2020'!BC64</f>
        <v>0</v>
      </c>
      <c r="Q80" s="446">
        <f>($E$6*'AG Jul 2020'!AT64/100)*4</f>
        <v>386.42559999999997</v>
      </c>
      <c r="R80" s="448" t="str">
        <f t="shared" si="55"/>
        <v>No discount</v>
      </c>
      <c r="S80" s="448" t="str">
        <f t="shared" si="56"/>
        <v>Exclusive</v>
      </c>
      <c r="T80" s="475">
        <f t="shared" si="50"/>
        <v>1228.410314181818</v>
      </c>
      <c r="U80" s="446">
        <f t="shared" si="51"/>
        <v>1228.410314181818</v>
      </c>
      <c r="V80" s="446">
        <f t="shared" si="52"/>
        <v>841.98471418181794</v>
      </c>
      <c r="W80" s="446">
        <f t="shared" si="53"/>
        <v>841.98471418181794</v>
      </c>
      <c r="X80" s="322">
        <f t="shared" si="57"/>
        <v>926.18318559999977</v>
      </c>
      <c r="Y80" s="322">
        <f t="shared" si="57"/>
        <v>926.18318559999977</v>
      </c>
      <c r="Z80" s="325">
        <f>'AG Jul 2020'!BL64</f>
        <v>0</v>
      </c>
      <c r="AA80" s="326" t="str">
        <f>'AG Jul 2020'!BM64</f>
        <v>n</v>
      </c>
    </row>
    <row r="81" spans="1:27" x14ac:dyDescent="0.3">
      <c r="A81" s="319" t="str">
        <f>'AG Jul 2020'!K65</f>
        <v>Commander</v>
      </c>
      <c r="B81" s="320" t="str">
        <f>'AG Jul 2020'!L65</f>
        <v>Market offer</v>
      </c>
      <c r="C81" s="321">
        <f>IF('AG Jul 2020'!BP65=0,91*'AG Jul 2020'!M65/100,(91*'AG Jul 2020'!M65/100)+'AG Jul 2020'!BP65/4)</f>
        <v>90.520181818181811</v>
      </c>
      <c r="D81" s="321">
        <f>IF('AG Jul 2020'!O65="",$G$6*'AG Jul 2020'!N65/100,IF($G$6&gt;='AG Jul 2020'!P65,('AG Jul 2020'!P65*'AG Jul 2020'!N65/100),($G$6*'AG Jul 2020'!N65/100)))</f>
        <v>73.25827854545453</v>
      </c>
      <c r="E81" s="321">
        <f>IF(AND('AG Jul 2020'!P65&gt;0,'AG Jul 2020'!R65&gt;0),IF($G$6&lt;'AG Jul 2020'!P65,0,IF($G$6&lt;=('AG Jul 2020'!R65+'AG Jul 2020'!P65),(($G$6-'AG Jul 2020'!P65)*'AG Jul 2020'!Q65/100),(('AG Jul 2020'!R65)*'AG Jul 2020'!Q65/100))),0)</f>
        <v>0</v>
      </c>
      <c r="F81" s="321">
        <f>IF('AG Jul 2020'!T65&gt;0,IF(($G$6&lt;'AG Jul 2020'!T65),(0),($G$6-'AG Jul 2020'!T65)*'AG Jul 2020'!U65/100),IF(AND('AG Jul 2020'!R65&gt;0,'AG Jul 2020'!T65=""),IF(($G$6&lt;'AG Jul 2020'!R65),(0),($G$6-'AG Jul 2020'!R65)*'AG Jul 2020'!S65/100),IF(AND('AG Jul 2020'!P65&gt;0,'AG Jul 2020'!R65=""),IF(($G$6&lt;'AG Jul 2020'!P65),(0),($G$6-'AG Jul 2020'!P65)*'AG Jul 2020'!Q65/100),0)))</f>
        <v>0</v>
      </c>
      <c r="G81" s="321">
        <f>$I$6*'AG Jul 2020'!AH65/100</f>
        <v>85.885093636363635</v>
      </c>
      <c r="H81" s="321">
        <f>$H$6*'AG Jul 2020'!W65/100</f>
        <v>45.095768181818165</v>
      </c>
      <c r="I81" s="321">
        <f t="shared" si="47"/>
        <v>294.75932218181816</v>
      </c>
      <c r="J81" s="446">
        <f t="shared" si="48"/>
        <v>816.95656145454541</v>
      </c>
      <c r="K81" s="446">
        <f t="shared" si="49"/>
        <v>1179.0372887272727</v>
      </c>
      <c r="L81" s="447">
        <f t="shared" si="54"/>
        <v>1296.9410176000001</v>
      </c>
      <c r="M81" s="446">
        <f>'AG Jul 2020'!AZ65</f>
        <v>0</v>
      </c>
      <c r="N81" s="446">
        <f>'AG Jul 2020'!BA65</f>
        <v>0</v>
      </c>
      <c r="O81" s="446">
        <f>'AG Jul 2020'!BB65</f>
        <v>0</v>
      </c>
      <c r="P81" s="446">
        <f>'AG Jul 2020'!BC65</f>
        <v>0</v>
      </c>
      <c r="Q81" s="446">
        <f>($E$6*'AG Jul 2020'!AT65/100)*4</f>
        <v>280.15855999999997</v>
      </c>
      <c r="R81" s="448" t="str">
        <f t="shared" si="55"/>
        <v>No discount</v>
      </c>
      <c r="S81" s="448" t="str">
        <f t="shared" si="56"/>
        <v>Exclusive</v>
      </c>
      <c r="T81" s="475">
        <f t="shared" si="50"/>
        <v>1179.0372887272727</v>
      </c>
      <c r="U81" s="446">
        <f t="shared" si="51"/>
        <v>1179.0372887272727</v>
      </c>
      <c r="V81" s="446">
        <f t="shared" si="52"/>
        <v>898.87872872727269</v>
      </c>
      <c r="W81" s="446">
        <f t="shared" si="53"/>
        <v>898.87872872727269</v>
      </c>
      <c r="X81" s="322">
        <f t="shared" si="57"/>
        <v>988.76660160000006</v>
      </c>
      <c r="Y81" s="322">
        <f t="shared" si="57"/>
        <v>988.76660160000006</v>
      </c>
      <c r="Z81" s="325">
        <f>'AG Jul 2020'!BL65</f>
        <v>0</v>
      </c>
      <c r="AA81" s="326" t="str">
        <f>'AG Jul 2020'!BM65</f>
        <v>n</v>
      </c>
    </row>
    <row r="82" spans="1:27" x14ac:dyDescent="0.3">
      <c r="A82" s="319" t="str">
        <f>'AG Jul 2020'!K66</f>
        <v>CovaU</v>
      </c>
      <c r="B82" s="320" t="str">
        <f>'AG Jul 2020'!L66</f>
        <v>Freedom Plus Solar</v>
      </c>
      <c r="C82" s="321">
        <f>IF('AG Jul 2020'!BP66=0,91*'AG Jul 2020'!M66/100,(91*'AG Jul 2020'!M66/100)+'AG Jul 2020'!BP66/4)</f>
        <v>80.079999999999984</v>
      </c>
      <c r="D82" s="321">
        <f>IF('AG Jul 2020'!O66="",$G$6*'AG Jul 2020'!N66/100,IF($G$6&gt;='AG Jul 2020'!P66,('AG Jul 2020'!P66*'AG Jul 2020'!N66/100),($G$6*'AG Jul 2020'!N66/100)))</f>
        <v>92.954159999999987</v>
      </c>
      <c r="E82" s="321">
        <f>IF(AND('AG Jul 2020'!P66&gt;0,'AG Jul 2020'!R66&gt;0),IF($G$6&lt;'AG Jul 2020'!P66,0,IF($G$6&lt;=('AG Jul 2020'!R66+'AG Jul 2020'!P66),(($G$6-'AG Jul 2020'!P66)*'AG Jul 2020'!Q66/100),(('AG Jul 2020'!R66)*'AG Jul 2020'!Q66/100))),0)</f>
        <v>0</v>
      </c>
      <c r="F82" s="321">
        <f>IF('AG Jul 2020'!T66&gt;0,IF(($G$6&lt;'AG Jul 2020'!T66),(0),($G$6-'AG Jul 2020'!T66)*'AG Jul 2020'!U66/100),IF(AND('AG Jul 2020'!R66&gt;0,'AG Jul 2020'!T66=""),IF(($G$6&lt;'AG Jul 2020'!R66),(0),($G$6-'AG Jul 2020'!R66)*'AG Jul 2020'!S66/100),IF(AND('AG Jul 2020'!P66&gt;0,'AG Jul 2020'!R66=""),IF(($G$6&lt;'AG Jul 2020'!P66),(0),($G$6-'AG Jul 2020'!P66)*'AG Jul 2020'!Q66/100),0)))</f>
        <v>0</v>
      </c>
      <c r="G82" s="321">
        <f>$I$6*'AG Jul 2020'!AH66/100</f>
        <v>105.020325</v>
      </c>
      <c r="H82" s="321">
        <f>$H$6*'AG Jul 2020'!W66/100</f>
        <v>48.264659999999985</v>
      </c>
      <c r="I82" s="321">
        <f t="shared" si="47"/>
        <v>326.31914499999999</v>
      </c>
      <c r="J82" s="446">
        <f t="shared" si="48"/>
        <v>984.95658000000003</v>
      </c>
      <c r="K82" s="446">
        <f t="shared" si="49"/>
        <v>1305.27658</v>
      </c>
      <c r="L82" s="447">
        <f t="shared" si="54"/>
        <v>1435.8042380000002</v>
      </c>
      <c r="M82" s="446">
        <f>'AG Jul 2020'!AZ66</f>
        <v>20</v>
      </c>
      <c r="N82" s="446">
        <f>'AG Jul 2020'!BA66</f>
        <v>0</v>
      </c>
      <c r="O82" s="446">
        <f>'AG Jul 2020'!BB66</f>
        <v>0</v>
      </c>
      <c r="P82" s="446">
        <f>'AG Jul 2020'!BC66</f>
        <v>0</v>
      </c>
      <c r="Q82" s="446">
        <f>($E$6*'AG Jul 2020'!AT66/100)*4</f>
        <v>205.2886</v>
      </c>
      <c r="R82" s="448" t="str">
        <f t="shared" si="55"/>
        <v>Guaranteed off bill</v>
      </c>
      <c r="S82" s="448" t="str">
        <f t="shared" si="56"/>
        <v>Exclusive</v>
      </c>
      <c r="T82" s="475">
        <f t="shared" si="50"/>
        <v>1044.221264</v>
      </c>
      <c r="U82" s="446">
        <f t="shared" si="51"/>
        <v>1044.221264</v>
      </c>
      <c r="V82" s="446">
        <f t="shared" si="52"/>
        <v>838.93266400000005</v>
      </c>
      <c r="W82" s="446">
        <f t="shared" si="53"/>
        <v>838.93266400000005</v>
      </c>
      <c r="X82" s="322">
        <f t="shared" si="57"/>
        <v>922.82593040000017</v>
      </c>
      <c r="Y82" s="322">
        <f t="shared" si="57"/>
        <v>922.82593040000017</v>
      </c>
      <c r="Z82" s="325">
        <f>'AG Jul 2020'!BL66</f>
        <v>0</v>
      </c>
      <c r="AA82" s="326" t="str">
        <f>'AG Jul 2020'!BM66</f>
        <v>n</v>
      </c>
    </row>
    <row r="83" spans="1:27" x14ac:dyDescent="0.3">
      <c r="A83" s="319" t="str">
        <f>'AG Jul 2020'!K67</f>
        <v>Diamond Energy</v>
      </c>
      <c r="B83" s="320" t="str">
        <f>'AG Jul 2020'!L67</f>
        <v>Renewable Saver POT</v>
      </c>
      <c r="C83" s="321">
        <f>IF('AG Jul 2020'!BP67=0,91*'AG Jul 2020'!M67/100,(91*'AG Jul 2020'!M67/100)+'AG Jul 2020'!BP67/4)</f>
        <v>90.545000000000002</v>
      </c>
      <c r="D83" s="321">
        <f>IF('AG Jul 2020'!O67="",$G$6*'AG Jul 2020'!N67/100,IF($G$6&gt;='AG Jul 2020'!P67,('AG Jul 2020'!P67*'AG Jul 2020'!N67/100),($G$6*'AG Jul 2020'!N67/100)))</f>
        <v>85.625081999999978</v>
      </c>
      <c r="E83" s="321">
        <f>IF(AND('AG Jul 2020'!P67&gt;0,'AG Jul 2020'!R67&gt;0),IF($G$6&lt;'AG Jul 2020'!P67,0,IF($G$6&lt;=('AG Jul 2020'!R67+'AG Jul 2020'!P67),(($G$6-'AG Jul 2020'!P67)*'AG Jul 2020'!Q67/100),(('AG Jul 2020'!R67)*'AG Jul 2020'!Q67/100))),0)</f>
        <v>0</v>
      </c>
      <c r="F83" s="321">
        <f>IF('AG Jul 2020'!T67&gt;0,IF(($G$6&lt;'AG Jul 2020'!T67),(0),($G$6-'AG Jul 2020'!T67)*'AG Jul 2020'!U67/100),IF(AND('AG Jul 2020'!R67&gt;0,'AG Jul 2020'!T67=""),IF(($G$6&lt;'AG Jul 2020'!R67),(0),($G$6-'AG Jul 2020'!R67)*'AG Jul 2020'!S67/100),IF(AND('AG Jul 2020'!P67&gt;0,'AG Jul 2020'!R67=""),IF(($G$6&lt;'AG Jul 2020'!P67),(0),($G$6-'AG Jul 2020'!P67)*'AG Jul 2020'!Q67/100),0)))</f>
        <v>0</v>
      </c>
      <c r="G83" s="321">
        <f>$I$6*'AG Jul 2020'!AH67/100</f>
        <v>98.763794999999988</v>
      </c>
      <c r="H83" s="321">
        <f>$H$6*'AG Jul 2020'!W67/100</f>
        <v>36.881025545454534</v>
      </c>
      <c r="I83" s="321">
        <f t="shared" si="47"/>
        <v>311.81490254545446</v>
      </c>
      <c r="J83" s="446">
        <f t="shared" si="48"/>
        <v>885.07961018181777</v>
      </c>
      <c r="K83" s="446">
        <f t="shared" si="49"/>
        <v>1247.2596101818178</v>
      </c>
      <c r="L83" s="447">
        <f t="shared" si="54"/>
        <v>1371.9855711999996</v>
      </c>
      <c r="M83" s="446">
        <f>'AG Jul 2020'!AZ67</f>
        <v>0</v>
      </c>
      <c r="N83" s="446">
        <f>'AG Jul 2020'!BA67</f>
        <v>0</v>
      </c>
      <c r="O83" s="446">
        <f>'AG Jul 2020'!BB67</f>
        <v>7</v>
      </c>
      <c r="P83" s="446">
        <f>'AG Jul 2020'!BC67</f>
        <v>0</v>
      </c>
      <c r="Q83" s="446">
        <f>($E$6*'AG Jul 2020'!AT67/100)*4</f>
        <v>289.81919999999997</v>
      </c>
      <c r="R83" s="448" t="str">
        <f t="shared" si="55"/>
        <v>Pay-on-time off bill</v>
      </c>
      <c r="S83" s="448" t="str">
        <f t="shared" si="56"/>
        <v>Exclusive</v>
      </c>
      <c r="T83" s="475">
        <f t="shared" si="50"/>
        <v>1247.2596101818178</v>
      </c>
      <c r="U83" s="446">
        <f t="shared" si="51"/>
        <v>1159.9514374690907</v>
      </c>
      <c r="V83" s="446">
        <f t="shared" si="52"/>
        <v>957.44041018181792</v>
      </c>
      <c r="W83" s="446">
        <f t="shared" si="53"/>
        <v>870.1322374690908</v>
      </c>
      <c r="X83" s="322">
        <f t="shared" si="57"/>
        <v>1053.1844511999998</v>
      </c>
      <c r="Y83" s="322">
        <f t="shared" si="57"/>
        <v>957.14546121599994</v>
      </c>
      <c r="Z83" s="325">
        <f>'AG Jul 2020'!BL67</f>
        <v>0</v>
      </c>
      <c r="AA83" s="326" t="str">
        <f>'AG Jul 2020'!BM67</f>
        <v>n</v>
      </c>
    </row>
    <row r="84" spans="1:27" x14ac:dyDescent="0.3">
      <c r="A84" s="319" t="str">
        <f>'AG Jul 2020'!K68</f>
        <v>Dodo Power &amp; Gas</v>
      </c>
      <c r="B84" s="320" t="str">
        <f>'AG Jul 2020'!L68</f>
        <v>Market offer</v>
      </c>
      <c r="C84" s="321">
        <f>IF('AG Jul 2020'!BP68=0,91*'AG Jul 2020'!M68/100,(91*'AG Jul 2020'!M68/100)+'AG Jul 2020'!BP68/4)</f>
        <v>90.520181818181811</v>
      </c>
      <c r="D84" s="321">
        <f>IF('AG Jul 2020'!O68="",$G$6*'AG Jul 2020'!N68/100,IF($G$6&gt;='AG Jul 2020'!P68,('AG Jul 2020'!P68*'AG Jul 2020'!N68/100),($G$6*'AG Jul 2020'!N68/100)))</f>
        <v>73.25827854545453</v>
      </c>
      <c r="E84" s="321">
        <f>IF(AND('AG Jul 2020'!P68&gt;0,'AG Jul 2020'!R68&gt;0),IF($G$6&lt;'AG Jul 2020'!P68,0,IF($G$6&lt;=('AG Jul 2020'!R68+'AG Jul 2020'!P68),(($G$6-'AG Jul 2020'!P68)*'AG Jul 2020'!Q68/100),(('AG Jul 2020'!R68)*'AG Jul 2020'!Q68/100))),0)</f>
        <v>0</v>
      </c>
      <c r="F84" s="321">
        <f>IF('AG Jul 2020'!T68&gt;0,IF(($G$6&lt;'AG Jul 2020'!T68),(0),($G$6-'AG Jul 2020'!T68)*'AG Jul 2020'!U68/100),IF(AND('AG Jul 2020'!R68&gt;0,'AG Jul 2020'!T68=""),IF(($G$6&lt;'AG Jul 2020'!R68),(0),($G$6-'AG Jul 2020'!R68)*'AG Jul 2020'!S68/100),IF(AND('AG Jul 2020'!P68&gt;0,'AG Jul 2020'!R68=""),IF(($G$6&lt;'AG Jul 2020'!P68),(0),($G$6-'AG Jul 2020'!P68)*'AG Jul 2020'!Q68/100),0)))</f>
        <v>0</v>
      </c>
      <c r="G84" s="321">
        <f>$I$6*'AG Jul 2020'!AH68/100</f>
        <v>85.885093636363635</v>
      </c>
      <c r="H84" s="321">
        <f>$H$6*'AG Jul 2020'!W68/100</f>
        <v>45.095768181818165</v>
      </c>
      <c r="I84" s="321">
        <f t="shared" si="47"/>
        <v>294.75932218181816</v>
      </c>
      <c r="J84" s="446">
        <f t="shared" si="48"/>
        <v>816.95656145454541</v>
      </c>
      <c r="K84" s="446">
        <f t="shared" si="49"/>
        <v>1179.0372887272727</v>
      </c>
      <c r="L84" s="447">
        <f t="shared" si="54"/>
        <v>1296.9410176000001</v>
      </c>
      <c r="M84" s="446">
        <f>'AG Jul 2020'!AZ68</f>
        <v>0</v>
      </c>
      <c r="N84" s="446">
        <f>'AG Jul 2020'!BA68</f>
        <v>0</v>
      </c>
      <c r="O84" s="446">
        <f>'AG Jul 2020'!BB68</f>
        <v>0</v>
      </c>
      <c r="P84" s="446">
        <f>'AG Jul 2020'!BC68</f>
        <v>0</v>
      </c>
      <c r="Q84" s="446">
        <f>($E$6*'AG Jul 2020'!AT68/100)*4</f>
        <v>280.15855999999997</v>
      </c>
      <c r="R84" s="448" t="str">
        <f t="shared" si="55"/>
        <v>No discount</v>
      </c>
      <c r="S84" s="448" t="str">
        <f t="shared" si="56"/>
        <v>Exclusive</v>
      </c>
      <c r="T84" s="475">
        <f t="shared" si="50"/>
        <v>1179.0372887272727</v>
      </c>
      <c r="U84" s="446">
        <f t="shared" si="51"/>
        <v>1179.0372887272727</v>
      </c>
      <c r="V84" s="446">
        <f t="shared" si="52"/>
        <v>898.87872872727269</v>
      </c>
      <c r="W84" s="446">
        <f t="shared" si="53"/>
        <v>898.87872872727269</v>
      </c>
      <c r="X84" s="322">
        <f t="shared" si="57"/>
        <v>988.76660160000006</v>
      </c>
      <c r="Y84" s="322">
        <f t="shared" si="57"/>
        <v>988.76660160000006</v>
      </c>
      <c r="Z84" s="325">
        <f>'AG Jul 2020'!BL68</f>
        <v>0</v>
      </c>
      <c r="AA84" s="326" t="str">
        <f>'AG Jul 2020'!BM68</f>
        <v>n</v>
      </c>
    </row>
    <row r="85" spans="1:27" x14ac:dyDescent="0.3">
      <c r="A85" s="319" t="str">
        <f>'AG Jul 2020'!K69</f>
        <v>EnergyAustralia</v>
      </c>
      <c r="B85" s="320" t="str">
        <f>'AG Jul 2020'!L69</f>
        <v>Total Plan Home</v>
      </c>
      <c r="C85" s="321">
        <f>IF('AG Jul 2020'!BP69=0,91*'AG Jul 2020'!M69/100,(91*'AG Jul 2020'!M69/100)+'AG Jul 2020'!BP69/4)</f>
        <v>81.808999999999997</v>
      </c>
      <c r="D85" s="321">
        <f>IF('AG Jul 2020'!O69="",$G$6*'AG Jul 2020'!N69/100,IF($G$6&gt;='AG Jul 2020'!P69,('AG Jul 2020'!P69*'AG Jul 2020'!N69/100),($G$6*'AG Jul 2020'!N69/100)))</f>
        <v>87.932685272727255</v>
      </c>
      <c r="E85" s="321">
        <f>IF(AND('AG Jul 2020'!P69&gt;0,'AG Jul 2020'!R69&gt;0),IF($G$6&lt;'AG Jul 2020'!P69,0,IF($G$6&lt;=('AG Jul 2020'!R69+'AG Jul 2020'!P69),(($G$6-'AG Jul 2020'!P69)*'AG Jul 2020'!Q69/100),(('AG Jul 2020'!R69)*'AG Jul 2020'!Q69/100))),0)</f>
        <v>0</v>
      </c>
      <c r="F85" s="321">
        <f>IF('AG Jul 2020'!T69&gt;0,IF(($G$6&lt;'AG Jul 2020'!T69),(0),($G$6-'AG Jul 2020'!T69)*'AG Jul 2020'!U69/100),IF(AND('AG Jul 2020'!R69&gt;0,'AG Jul 2020'!T69=""),IF(($G$6&lt;'AG Jul 2020'!R69),(0),($G$6-'AG Jul 2020'!R69)*'AG Jul 2020'!S69/100),IF(AND('AG Jul 2020'!P69&gt;0,'AG Jul 2020'!R69=""),IF(($G$6&lt;'AG Jul 2020'!P69),(0),($G$6-'AG Jul 2020'!P69)*'AG Jul 2020'!Q69/100),0)))</f>
        <v>0</v>
      </c>
      <c r="G85" s="321">
        <f>$I$6*'AG Jul 2020'!AH69/100</f>
        <v>112.57691318181818</v>
      </c>
      <c r="H85" s="321">
        <f>$H$6*'AG Jul 2020'!W69/100</f>
        <v>43.145680909090899</v>
      </c>
      <c r="I85" s="321">
        <f t="shared" si="47"/>
        <v>325.46427936363631</v>
      </c>
      <c r="J85" s="446">
        <f t="shared" si="48"/>
        <v>974.62111745454524</v>
      </c>
      <c r="K85" s="446">
        <f t="shared" si="49"/>
        <v>1301.8571174545452</v>
      </c>
      <c r="L85" s="447">
        <f t="shared" si="54"/>
        <v>1432.0428291999999</v>
      </c>
      <c r="M85" s="446">
        <f>'AG Jul 2020'!AZ69</f>
        <v>16</v>
      </c>
      <c r="N85" s="446">
        <f>'AG Jul 2020'!BA69</f>
        <v>0</v>
      </c>
      <c r="O85" s="446">
        <f>'AG Jul 2020'!BB69</f>
        <v>0</v>
      </c>
      <c r="P85" s="446">
        <f>'AG Jul 2020'!BC69</f>
        <v>0</v>
      </c>
      <c r="Q85" s="446">
        <f>($E$6*'AG Jul 2020'!AT69/100)*4</f>
        <v>253.59180000000001</v>
      </c>
      <c r="R85" s="448" t="str">
        <f t="shared" si="55"/>
        <v>Guaranteed off bill</v>
      </c>
      <c r="S85" s="448" t="str">
        <f t="shared" si="56"/>
        <v>Exclusive</v>
      </c>
      <c r="T85" s="475">
        <f t="shared" si="50"/>
        <v>1093.5599786618179</v>
      </c>
      <c r="U85" s="446">
        <f t="shared" si="51"/>
        <v>1093.5599786618179</v>
      </c>
      <c r="V85" s="446">
        <f t="shared" si="52"/>
        <v>839.96817866181789</v>
      </c>
      <c r="W85" s="446">
        <f t="shared" si="53"/>
        <v>839.96817866181789</v>
      </c>
      <c r="X85" s="322">
        <f t="shared" si="57"/>
        <v>923.9649965279998</v>
      </c>
      <c r="Y85" s="322">
        <f t="shared" si="57"/>
        <v>923.9649965279998</v>
      </c>
      <c r="Z85" s="325">
        <f>'AG Jul 2020'!BL69</f>
        <v>0</v>
      </c>
      <c r="AA85" s="326" t="str">
        <f>'AG Jul 2020'!BM69</f>
        <v>n</v>
      </c>
    </row>
    <row r="86" spans="1:27" x14ac:dyDescent="0.3">
      <c r="A86" s="319" t="str">
        <f>'AG Jul 2020'!K70</f>
        <v>Momentum Energy</v>
      </c>
      <c r="B86" s="320" t="str">
        <f>'AG Jul 2020'!L70</f>
        <v>SmilePower Flexi</v>
      </c>
      <c r="C86" s="321">
        <f>IF('AG Jul 2020'!BP70=0,91*'AG Jul 2020'!M70/100,(91*'AG Jul 2020'!M70/100)+'AG Jul 2020'!BP70/4)</f>
        <v>78.499909090909071</v>
      </c>
      <c r="D86" s="321">
        <f>IF('AG Jul 2020'!O70="",$G$6*'AG Jul 2020'!N70/100,IF($G$6&gt;='AG Jul 2020'!P70,('AG Jul 2020'!P70*'AG Jul 2020'!N70/100),($G$6*'AG Jul 2020'!N70/100)))</f>
        <v>61.021480909090897</v>
      </c>
      <c r="E86" s="321">
        <f>IF(AND('AG Jul 2020'!P70&gt;0,'AG Jul 2020'!R70&gt;0),IF($G$6&lt;'AG Jul 2020'!P70,0,IF($G$6&lt;=('AG Jul 2020'!R70+'AG Jul 2020'!P70),(($G$6-'AG Jul 2020'!P70)*'AG Jul 2020'!Q70/100),(('AG Jul 2020'!R70)*'AG Jul 2020'!Q70/100))),0)</f>
        <v>0</v>
      </c>
      <c r="F86" s="321">
        <f>IF('AG Jul 2020'!T70&gt;0,IF(($G$6&lt;'AG Jul 2020'!T70),(0),($G$6-'AG Jul 2020'!T70)*'AG Jul 2020'!U70/100),IF(AND('AG Jul 2020'!R70&gt;0,'AG Jul 2020'!T70=""),IF(($G$6&lt;'AG Jul 2020'!R70),(0),($G$6-'AG Jul 2020'!R70)*'AG Jul 2020'!S70/100),IF(AND('AG Jul 2020'!P70&gt;0,'AG Jul 2020'!R70=""),IF(($G$6&lt;'AG Jul 2020'!P70),(0),($G$6-'AG Jul 2020'!P70)*'AG Jul 2020'!Q70/100),0)))</f>
        <v>0</v>
      </c>
      <c r="G86" s="321">
        <f>$I$6*'AG Jul 2020'!AH70/100</f>
        <v>108.87987272727273</v>
      </c>
      <c r="H86" s="321">
        <f>$H$6*'AG Jul 2020'!W70/100</f>
        <v>45.095768181818165</v>
      </c>
      <c r="I86" s="321">
        <f t="shared" si="47"/>
        <v>293.49703090909088</v>
      </c>
      <c r="J86" s="446">
        <f t="shared" si="48"/>
        <v>859.9884872727273</v>
      </c>
      <c r="K86" s="446">
        <f t="shared" si="49"/>
        <v>1173.9881236363635</v>
      </c>
      <c r="L86" s="447">
        <f t="shared" si="54"/>
        <v>1291.3869359999999</v>
      </c>
      <c r="M86" s="446">
        <f>'AG Jul 2020'!AZ70</f>
        <v>0</v>
      </c>
      <c r="N86" s="446">
        <f>'AG Jul 2020'!BA70</f>
        <v>0</v>
      </c>
      <c r="O86" s="446">
        <f>'AG Jul 2020'!BB70</f>
        <v>0</v>
      </c>
      <c r="P86" s="446">
        <f>'AG Jul 2020'!BC70</f>
        <v>0</v>
      </c>
      <c r="Q86" s="446">
        <f>($E$6*'AG Jul 2020'!AT70/100)*4</f>
        <v>169.06119999999999</v>
      </c>
      <c r="R86" s="448" t="str">
        <f t="shared" si="55"/>
        <v>No discount</v>
      </c>
      <c r="S86" s="448" t="str">
        <f t="shared" si="56"/>
        <v>Exclusive</v>
      </c>
      <c r="T86" s="475">
        <f t="shared" si="50"/>
        <v>1173.9881236363635</v>
      </c>
      <c r="U86" s="446">
        <f t="shared" si="51"/>
        <v>1173.9881236363635</v>
      </c>
      <c r="V86" s="446">
        <f t="shared" si="52"/>
        <v>1004.9269236363635</v>
      </c>
      <c r="W86" s="446">
        <f t="shared" si="53"/>
        <v>1004.9269236363635</v>
      </c>
      <c r="X86" s="322">
        <f t="shared" si="57"/>
        <v>1105.4196159999999</v>
      </c>
      <c r="Y86" s="322">
        <f t="shared" si="57"/>
        <v>1105.4196159999999</v>
      </c>
      <c r="Z86" s="325">
        <f>'AG Jul 2020'!BL70</f>
        <v>0</v>
      </c>
      <c r="AA86" s="326" t="str">
        <f>'AG Jul 2020'!BM70</f>
        <v>n</v>
      </c>
    </row>
    <row r="87" spans="1:27" x14ac:dyDescent="0.3">
      <c r="A87" s="319" t="str">
        <f>'AG Jul 2020'!K71</f>
        <v>Origin Energy</v>
      </c>
      <c r="B87" s="320" t="str">
        <f>'AG Jul 2020'!L71</f>
        <v>Solar Boost</v>
      </c>
      <c r="C87" s="321">
        <f>IF('AG Jul 2020'!BP71=0,91*'AG Jul 2020'!M71/100,(91*'AG Jul 2020'!M71/100)+'AG Jul 2020'!BP71/4)</f>
        <v>82.950636363636349</v>
      </c>
      <c r="D87" s="321">
        <f>IF('AG Jul 2020'!O71="",$G$6*'AG Jul 2020'!N71/100,IF($G$6&gt;='AG Jul 2020'!P71,('AG Jul 2020'!P71*'AG Jul 2020'!N71/100),($G$6*'AG Jul 2020'!N71/100)))</f>
        <v>88.696469454545422</v>
      </c>
      <c r="E87" s="321">
        <f>IF(AND('AG Jul 2020'!P71&gt;0,'AG Jul 2020'!R71&gt;0),IF($G$6&lt;'AG Jul 2020'!P71,0,IF($G$6&lt;=('AG Jul 2020'!R71+'AG Jul 2020'!P71),(($G$6-'AG Jul 2020'!P71)*'AG Jul 2020'!Q71/100),(('AG Jul 2020'!R71)*'AG Jul 2020'!Q71/100))),0)</f>
        <v>0</v>
      </c>
      <c r="F87" s="321">
        <f>IF('AG Jul 2020'!T71&gt;0,IF(($G$6&lt;'AG Jul 2020'!T71),(0),($G$6-'AG Jul 2020'!T71)*'AG Jul 2020'!U71/100),IF(AND('AG Jul 2020'!R71&gt;0,'AG Jul 2020'!T71=""),IF(($G$6&lt;'AG Jul 2020'!R71),(0),($G$6-'AG Jul 2020'!R71)*'AG Jul 2020'!S71/100),IF(AND('AG Jul 2020'!P71&gt;0,'AG Jul 2020'!R71=""),IF(($G$6&lt;'AG Jul 2020'!P71),(0),($G$6-'AG Jul 2020'!P71)*'AG Jul 2020'!Q71/100),0)))</f>
        <v>0</v>
      </c>
      <c r="G87" s="321">
        <f>$I$6*'AG Jul 2020'!AH71/100</f>
        <v>100.06385318181816</v>
      </c>
      <c r="H87" s="321">
        <f>$H$6*'AG Jul 2020'!W71/100</f>
        <v>36.393503727272716</v>
      </c>
      <c r="I87" s="321">
        <f t="shared" si="47"/>
        <v>308.10446272727268</v>
      </c>
      <c r="J87" s="446">
        <f t="shared" si="48"/>
        <v>900.61530545454525</v>
      </c>
      <c r="K87" s="446">
        <f t="shared" si="49"/>
        <v>1232.4178509090907</v>
      </c>
      <c r="L87" s="447">
        <f t="shared" si="54"/>
        <v>1355.6596359999999</v>
      </c>
      <c r="M87" s="446">
        <f>'AG Jul 2020'!AZ71</f>
        <v>0</v>
      </c>
      <c r="N87" s="446">
        <f>'AG Jul 2020'!BA71</f>
        <v>0</v>
      </c>
      <c r="O87" s="446">
        <f>'AG Jul 2020'!BB71</f>
        <v>0</v>
      </c>
      <c r="P87" s="446">
        <f>'AG Jul 2020'!BC71</f>
        <v>0</v>
      </c>
      <c r="Q87" s="446">
        <f>($E$6*'AG Jul 2020'!AT71/100)*4</f>
        <v>289.81919999999997</v>
      </c>
      <c r="R87" s="448" t="str">
        <f t="shared" si="55"/>
        <v>No discount</v>
      </c>
      <c r="S87" s="448" t="str">
        <f t="shared" si="56"/>
        <v>Inclusive</v>
      </c>
      <c r="T87" s="475">
        <f t="shared" si="50"/>
        <v>1232.4178509090907</v>
      </c>
      <c r="U87" s="446">
        <f t="shared" si="51"/>
        <v>1232.4178509090907</v>
      </c>
      <c r="V87" s="446">
        <f t="shared" si="52"/>
        <v>942.59865090909079</v>
      </c>
      <c r="W87" s="446">
        <f t="shared" si="53"/>
        <v>942.59865090909079</v>
      </c>
      <c r="X87" s="322">
        <f t="shared" si="57"/>
        <v>1036.858516</v>
      </c>
      <c r="Y87" s="322">
        <f t="shared" si="57"/>
        <v>1036.858516</v>
      </c>
      <c r="Z87" s="325">
        <f>'AG Jul 2020'!BL71</f>
        <v>0</v>
      </c>
      <c r="AA87" s="326" t="str">
        <f>'AG Jul 2020'!BM71</f>
        <v>n</v>
      </c>
    </row>
    <row r="88" spans="1:27" x14ac:dyDescent="0.3">
      <c r="A88" s="319" t="str">
        <f>'AG Jul 2020'!K72</f>
        <v>Powerdirect</v>
      </c>
      <c r="B88" s="320" t="str">
        <f>'AG Jul 2020'!L72</f>
        <v>Rate Saver</v>
      </c>
      <c r="C88" s="321">
        <f>IF('AG Jul 2020'!BP72=0,91*'AG Jul 2020'!M72/100,(91*'AG Jul 2020'!M72/100)+'AG Jul 2020'!BP72/4)</f>
        <v>68.084545454545449</v>
      </c>
      <c r="D88" s="321">
        <f>IF('AG Jul 2020'!O72="",$G$6*'AG Jul 2020'!N72/100,IF($G$6&gt;='AG Jul 2020'!P72,('AG Jul 2020'!P72*'AG Jul 2020'!N72/100),($G$6*'AG Jul 2020'!N72/100)))</f>
        <v>76.735934181818166</v>
      </c>
      <c r="E88" s="321">
        <f>IF(AND('AG Jul 2020'!P72&gt;0,'AG Jul 2020'!R72&gt;0),IF($G$6&lt;'AG Jul 2020'!P72,0,IF($G$6&lt;=('AG Jul 2020'!R72+'AG Jul 2020'!P72),(($G$6-'AG Jul 2020'!P72)*'AG Jul 2020'!Q72/100),(('AG Jul 2020'!R72)*'AG Jul 2020'!Q72/100))),0)</f>
        <v>0</v>
      </c>
      <c r="F88" s="321">
        <f>IF('AG Jul 2020'!T72&gt;0,IF(($G$6&lt;'AG Jul 2020'!T72),(0),($G$6-'AG Jul 2020'!T72)*'AG Jul 2020'!U72/100),IF(AND('AG Jul 2020'!R72&gt;0,'AG Jul 2020'!T72=""),IF(($G$6&lt;'AG Jul 2020'!R72),(0),($G$6-'AG Jul 2020'!R72)*'AG Jul 2020'!S72/100),IF(AND('AG Jul 2020'!P72&gt;0,'AG Jul 2020'!R72=""),IF(($G$6&lt;'AG Jul 2020'!P72),(0),($G$6-'AG Jul 2020'!P72)*'AG Jul 2020'!Q72/100),0)))</f>
        <v>0</v>
      </c>
      <c r="G88" s="321">
        <f>$I$6*'AG Jul 2020'!AH72/100</f>
        <v>82.797455454545428</v>
      </c>
      <c r="H88" s="321">
        <f>$H$6*'AG Jul 2020'!W72/100</f>
        <v>32.761466181818172</v>
      </c>
      <c r="I88" s="321">
        <f t="shared" si="47"/>
        <v>260.37940127272719</v>
      </c>
      <c r="J88" s="446">
        <f t="shared" si="48"/>
        <v>769.17942327272704</v>
      </c>
      <c r="K88" s="446">
        <f t="shared" si="49"/>
        <v>1041.5176050909088</v>
      </c>
      <c r="L88" s="447">
        <f t="shared" si="54"/>
        <v>1145.6693655999998</v>
      </c>
      <c r="M88" s="446">
        <f>'AG Jul 2020'!AZ72</f>
        <v>0</v>
      </c>
      <c r="N88" s="446">
        <f>'AG Jul 2020'!BA72</f>
        <v>0</v>
      </c>
      <c r="O88" s="446">
        <f>'AG Jul 2020'!BB72</f>
        <v>0</v>
      </c>
      <c r="P88" s="446">
        <f>'AG Jul 2020'!BC72</f>
        <v>0</v>
      </c>
      <c r="Q88" s="446">
        <f>($E$6*'AG Jul 2020'!AT72/100)*4</f>
        <v>229.44019999999998</v>
      </c>
      <c r="R88" s="448" t="str">
        <f t="shared" si="55"/>
        <v>No discount</v>
      </c>
      <c r="S88" s="448" t="str">
        <f t="shared" si="56"/>
        <v>Exclusive</v>
      </c>
      <c r="T88" s="475">
        <f t="shared" si="50"/>
        <v>1041.5176050909088</v>
      </c>
      <c r="U88" s="446">
        <f t="shared" si="51"/>
        <v>1041.5176050909088</v>
      </c>
      <c r="V88" s="446">
        <f t="shared" si="52"/>
        <v>812.07740509090877</v>
      </c>
      <c r="W88" s="446">
        <f t="shared" si="53"/>
        <v>812.07740509090877</v>
      </c>
      <c r="X88" s="322">
        <f t="shared" si="57"/>
        <v>893.28514559999974</v>
      </c>
      <c r="Y88" s="322">
        <f t="shared" si="57"/>
        <v>893.28514559999974</v>
      </c>
      <c r="Z88" s="325">
        <f>'AG Jul 2020'!BL72</f>
        <v>0</v>
      </c>
      <c r="AA88" s="326" t="str">
        <f>'AG Jul 2020'!BM72</f>
        <v>n</v>
      </c>
    </row>
    <row r="89" spans="1:27" x14ac:dyDescent="0.3">
      <c r="A89" s="319" t="str">
        <f>'AG Jul 2020'!K73</f>
        <v>Red Energy</v>
      </c>
      <c r="B89" s="320" t="str">
        <f>'AG Jul 2020'!L73</f>
        <v>Living Energy Saver</v>
      </c>
      <c r="C89" s="321">
        <f>IF('AG Jul 2020'!BP73=0,91*'AG Jul 2020'!M73/100,(91*'AG Jul 2020'!M73/100)+'AG Jul 2020'!BP73/4)</f>
        <v>86.532727272727257</v>
      </c>
      <c r="D89" s="321">
        <f>IF('AG Jul 2020'!O73="",$G$6*'AG Jul 2020'!N73/100,IF($G$6&gt;='AG Jul 2020'!P73,('AG Jul 2020'!P73*'AG Jul 2020'!N73/100),($G$6*'AG Jul 2020'!N73/100)))</f>
        <v>66.237964363636351</v>
      </c>
      <c r="E89" s="321">
        <f>IF(AND('AG Jul 2020'!P73&gt;0,'AG Jul 2020'!R73&gt;0),IF($G$6&lt;'AG Jul 2020'!P73,0,IF($G$6&lt;=('AG Jul 2020'!R73+'AG Jul 2020'!P73),(($G$6-'AG Jul 2020'!P73)*'AG Jul 2020'!Q73/100),(('AG Jul 2020'!R73)*'AG Jul 2020'!Q73/100))),0)</f>
        <v>0</v>
      </c>
      <c r="F89" s="321">
        <f>IF('AG Jul 2020'!T73&gt;0,IF(($G$6&lt;'AG Jul 2020'!T73),(0),($G$6-'AG Jul 2020'!T73)*'AG Jul 2020'!U73/100),IF(AND('AG Jul 2020'!R73&gt;0,'AG Jul 2020'!T73=""),IF(($G$6&lt;'AG Jul 2020'!R73),(0),($G$6-'AG Jul 2020'!R73)*'AG Jul 2020'!S73/100),IF(AND('AG Jul 2020'!P73&gt;0,'AG Jul 2020'!R73=""),IF(($G$6&lt;'AG Jul 2020'!P73),(0),($G$6-'AG Jul 2020'!P73)*'AG Jul 2020'!Q73/100),0)))</f>
        <v>0</v>
      </c>
      <c r="G89" s="321">
        <f>$I$6*'AG Jul 2020'!AH73/100</f>
        <v>89.175865909090902</v>
      </c>
      <c r="H89" s="321">
        <f>$H$6*'AG Jul 2020'!W73/100</f>
        <v>35.662220999999988</v>
      </c>
      <c r="I89" s="321">
        <f t="shared" si="47"/>
        <v>277.60877854545447</v>
      </c>
      <c r="J89" s="446">
        <f t="shared" si="48"/>
        <v>764.30420509090891</v>
      </c>
      <c r="K89" s="446">
        <f t="shared" si="49"/>
        <v>1110.4351141818179</v>
      </c>
      <c r="L89" s="447">
        <f t="shared" si="54"/>
        <v>1221.4786255999998</v>
      </c>
      <c r="M89" s="446">
        <f>'AG Jul 2020'!AZ73</f>
        <v>0</v>
      </c>
      <c r="N89" s="446">
        <f>'AG Jul 2020'!BA73</f>
        <v>0</v>
      </c>
      <c r="O89" s="446">
        <f>'AG Jul 2020'!BB73</f>
        <v>0</v>
      </c>
      <c r="P89" s="446">
        <f>'AG Jul 2020'!BC73</f>
        <v>0</v>
      </c>
      <c r="Q89" s="446">
        <f>($E$6*'AG Jul 2020'!AT73/100)*4</f>
        <v>246.34631999999999</v>
      </c>
      <c r="R89" s="448" t="str">
        <f t="shared" si="55"/>
        <v>No discount</v>
      </c>
      <c r="S89" s="448" t="str">
        <f t="shared" si="56"/>
        <v>Inclusive</v>
      </c>
      <c r="T89" s="475">
        <f t="shared" si="50"/>
        <v>1110.4351141818179</v>
      </c>
      <c r="U89" s="446">
        <f t="shared" si="51"/>
        <v>1110.4351141818179</v>
      </c>
      <c r="V89" s="446">
        <f t="shared" si="52"/>
        <v>864.08879418181789</v>
      </c>
      <c r="W89" s="446">
        <f t="shared" si="53"/>
        <v>864.08879418181789</v>
      </c>
      <c r="X89" s="322">
        <f t="shared" si="57"/>
        <v>950.49767359999976</v>
      </c>
      <c r="Y89" s="322">
        <f t="shared" si="57"/>
        <v>950.49767359999976</v>
      </c>
      <c r="Z89" s="325">
        <f>'AG Jul 2020'!BL73</f>
        <v>0</v>
      </c>
      <c r="AA89" s="326" t="str">
        <f>'AG Jul 2020'!BM73</f>
        <v>n</v>
      </c>
    </row>
    <row r="90" spans="1:27" x14ac:dyDescent="0.3">
      <c r="A90" s="319" t="str">
        <f>'AG Jul 2020'!K74</f>
        <v>Simply Energy</v>
      </c>
      <c r="B90" s="320" t="str">
        <f>'AG Jul 2020'!L74</f>
        <v>Saver</v>
      </c>
      <c r="C90" s="321">
        <f>IF('AG Jul 2020'!BP74=0,91*'AG Jul 2020'!M74/100,(91*'AG Jul 2020'!M74/100)+'AG Jul 2020'!BP74/4)</f>
        <v>82.900999999999982</v>
      </c>
      <c r="D90" s="321">
        <f>IF('AG Jul 2020'!O74="",$G$6*'AG Jul 2020'!N74/100,IF($G$6&gt;='AG Jul 2020'!P74,('AG Jul 2020'!P74*'AG Jul 2020'!N74/100),($G$6*'AG Jul 2020'!N74/100)))</f>
        <v>92.401635272727248</v>
      </c>
      <c r="E90" s="321">
        <f>IF(AND('AG Jul 2020'!P74&gt;0,'AG Jul 2020'!R74&gt;0),IF($G$6&lt;'AG Jul 2020'!P74,0,IF($G$6&lt;=('AG Jul 2020'!R74+'AG Jul 2020'!P74),(($G$6-'AG Jul 2020'!P74)*'AG Jul 2020'!Q74/100),(('AG Jul 2020'!R74)*'AG Jul 2020'!Q74/100))),0)</f>
        <v>0</v>
      </c>
      <c r="F90" s="321">
        <f>IF('AG Jul 2020'!T74&gt;0,IF(($G$6&lt;'AG Jul 2020'!T74),(0),($G$6-'AG Jul 2020'!T74)*'AG Jul 2020'!U74/100),IF(AND('AG Jul 2020'!R74&gt;0,'AG Jul 2020'!T74=""),IF(($G$6&lt;'AG Jul 2020'!R74),(0),($G$6-'AG Jul 2020'!R74)*'AG Jul 2020'!S74/100),IF(AND('AG Jul 2020'!P74&gt;0,'AG Jul 2020'!R74=""),IF(($G$6&lt;'AG Jul 2020'!P74),(0),($G$6-'AG Jul 2020'!P74)*'AG Jul 2020'!Q74/100),0)))</f>
        <v>0</v>
      </c>
      <c r="G90" s="321">
        <f>$I$6*'AG Jul 2020'!AH74/100</f>
        <v>108.06733636363634</v>
      </c>
      <c r="H90" s="321">
        <f>$H$6*'AG Jul 2020'!W74/100</f>
        <v>43.876963636363627</v>
      </c>
      <c r="I90" s="321">
        <f t="shared" si="47"/>
        <v>327.24693527272723</v>
      </c>
      <c r="J90" s="446">
        <f t="shared" si="48"/>
        <v>977.38374109090898</v>
      </c>
      <c r="K90" s="446">
        <f t="shared" si="49"/>
        <v>1308.9877410909089</v>
      </c>
      <c r="L90" s="447">
        <f t="shared" si="54"/>
        <v>1439.8865151999998</v>
      </c>
      <c r="M90" s="446">
        <f>'AG Jul 2020'!AZ74</f>
        <v>0</v>
      </c>
      <c r="N90" s="446">
        <f>'AG Jul 2020'!BA74</f>
        <v>20</v>
      </c>
      <c r="O90" s="446">
        <f>'AG Jul 2020'!BB74</f>
        <v>0</v>
      </c>
      <c r="P90" s="446">
        <f>'AG Jul 2020'!BC74</f>
        <v>0</v>
      </c>
      <c r="Q90" s="446">
        <f>($E$6*'AG Jul 2020'!AT74/100)*4</f>
        <v>193.21279999999999</v>
      </c>
      <c r="R90" s="448" t="str">
        <f t="shared" si="55"/>
        <v>Guaranteed off usage</v>
      </c>
      <c r="S90" s="448" t="str">
        <f t="shared" si="56"/>
        <v>Exclusive</v>
      </c>
      <c r="T90" s="475">
        <f t="shared" si="50"/>
        <v>1113.510992872727</v>
      </c>
      <c r="U90" s="446">
        <f t="shared" si="51"/>
        <v>1113.510992872727</v>
      </c>
      <c r="V90" s="446">
        <f t="shared" si="52"/>
        <v>920.29819287272699</v>
      </c>
      <c r="W90" s="446">
        <f t="shared" si="53"/>
        <v>920.29819287272699</v>
      </c>
      <c r="X90" s="322">
        <f t="shared" si="57"/>
        <v>1012.3280121599997</v>
      </c>
      <c r="Y90" s="322">
        <f t="shared" si="57"/>
        <v>1012.3280121599997</v>
      </c>
      <c r="Z90" s="325">
        <f>'AG Jul 2020'!BL74</f>
        <v>0</v>
      </c>
      <c r="AA90" s="326" t="str">
        <f>'AG Jul 2020'!BM74</f>
        <v>n</v>
      </c>
    </row>
    <row r="91" spans="1:27" x14ac:dyDescent="0.3">
      <c r="A91" s="319" t="str">
        <f>'AG Jul 2020'!K75</f>
        <v>1st Energy</v>
      </c>
      <c r="B91" s="320" t="str">
        <f>'AG Jul 2020'!L75</f>
        <v>1st Saver</v>
      </c>
      <c r="C91" s="321">
        <f>IF('AG Jul 2020'!BP75=0,91*'AG Jul 2020'!M75/100,(91*'AG Jul 2020'!M75/100)+'AG Jul 2020'!BP75/4)</f>
        <v>90.09</v>
      </c>
      <c r="D91" s="321">
        <f>IF('AG Jul 2020'!O75="",$G$6*'AG Jul 2020'!N75/100,IF($G$6&gt;='AG Jul 2020'!P75,('AG Jul 2020'!P75*'AG Jul 2020'!N75/100),($G$6*'AG Jul 2020'!N75/100)))</f>
        <v>71.990721818181797</v>
      </c>
      <c r="E91" s="321">
        <f>IF(AND('AG Jul 2020'!P75&gt;0,'AG Jul 2020'!R75&gt;0),IF($G$6&lt;'AG Jul 2020'!P75,0,IF($G$6&lt;=('AG Jul 2020'!R75+'AG Jul 2020'!P75),(($G$6-'AG Jul 2020'!P75)*'AG Jul 2020'!Q75/100),(('AG Jul 2020'!R75)*'AG Jul 2020'!Q75/100))),0)</f>
        <v>0</v>
      </c>
      <c r="F91" s="321">
        <f>IF('AG Jul 2020'!T75&gt;0,IF(($G$6&lt;'AG Jul 2020'!T75),(0),($G$6-'AG Jul 2020'!T75)*'AG Jul 2020'!U75/100),IF(AND('AG Jul 2020'!R75&gt;0,'AG Jul 2020'!T75=""),IF(($G$6&lt;'AG Jul 2020'!R75),(0),($G$6-'AG Jul 2020'!R75)*'AG Jul 2020'!S75/100),IF(AND('AG Jul 2020'!P75&gt;0,'AG Jul 2020'!R75=""),IF(($G$6&lt;'AG Jul 2020'!P75),(0),($G$6-'AG Jul 2020'!P75)*'AG Jul 2020'!Q75/100),0)))</f>
        <v>0</v>
      </c>
      <c r="G91" s="321">
        <f>$I$6*'AG Jul 2020'!AH75/100</f>
        <v>85.641332727272712</v>
      </c>
      <c r="H91" s="321">
        <f>$H$6*'AG Jul 2020'!W75/100</f>
        <v>41.244345818181813</v>
      </c>
      <c r="I91" s="321">
        <f t="shared" si="47"/>
        <v>288.96640036363635</v>
      </c>
      <c r="J91" s="446">
        <f t="shared" si="48"/>
        <v>795.5056014545454</v>
      </c>
      <c r="K91" s="446">
        <f t="shared" si="49"/>
        <v>1155.8656014545454</v>
      </c>
      <c r="L91" s="447">
        <f t="shared" si="54"/>
        <v>1271.4521616</v>
      </c>
      <c r="M91" s="446">
        <f>'AG Jul 2020'!AZ75</f>
        <v>13</v>
      </c>
      <c r="N91" s="446">
        <f>'AG Jul 2020'!BA75</f>
        <v>0</v>
      </c>
      <c r="O91" s="446">
        <f>'AG Jul 2020'!BB75</f>
        <v>0</v>
      </c>
      <c r="P91" s="446">
        <f>'AG Jul 2020'!BC75</f>
        <v>0</v>
      </c>
      <c r="Q91" s="446">
        <f>($E$6*'AG Jul 2020'!AT75/100)*4</f>
        <v>144.90959999999998</v>
      </c>
      <c r="R91" s="448" t="str">
        <f t="shared" si="55"/>
        <v>Guaranteed off bill</v>
      </c>
      <c r="S91" s="448" t="str">
        <f t="shared" si="56"/>
        <v>Exclusive</v>
      </c>
      <c r="T91" s="475">
        <f t="shared" si="50"/>
        <v>1005.6030732654546</v>
      </c>
      <c r="U91" s="446">
        <f t="shared" si="51"/>
        <v>1005.6030732654546</v>
      </c>
      <c r="V91" s="446">
        <f t="shared" si="52"/>
        <v>860.6934732654546</v>
      </c>
      <c r="W91" s="446">
        <f t="shared" si="53"/>
        <v>860.6934732654546</v>
      </c>
      <c r="X91" s="322">
        <f t="shared" si="57"/>
        <v>946.76282059200014</v>
      </c>
      <c r="Y91" s="322">
        <f t="shared" si="57"/>
        <v>946.76282059200014</v>
      </c>
      <c r="Z91" s="325">
        <f>'AG Jul 2020'!BL75</f>
        <v>0</v>
      </c>
      <c r="AA91" s="326" t="str">
        <f>'AG Jul 2020'!BM75</f>
        <v>n</v>
      </c>
    </row>
    <row r="92" spans="1:27" x14ac:dyDescent="0.3">
      <c r="A92" s="319" t="str">
        <f>'AG Jul 2020'!K76</f>
        <v>Amaysim</v>
      </c>
      <c r="B92" s="320" t="str">
        <f>'AG Jul 2020'!L76</f>
        <v>Post-paid Solar</v>
      </c>
      <c r="C92" s="321">
        <f>IF('AG Jul 2020'!BP76=0,91*'AG Jul 2020'!M76/100,(91*'AG Jul 2020'!M76/100)+'AG Jul 2020'!BP76/4)</f>
        <v>81.899999999999991</v>
      </c>
      <c r="D92" s="321">
        <f>IF('AG Jul 2020'!O76="",$G$6*'AG Jul 2020'!N76/100,IF($G$6&gt;='AG Jul 2020'!P76,('AG Jul 2020'!P76*'AG Jul 2020'!N76/100),($G$6*'AG Jul 2020'!N76/100)))</f>
        <v>67.74928199999998</v>
      </c>
      <c r="E92" s="321">
        <f>IF(AND('AG Jul 2020'!P76&gt;0,'AG Jul 2020'!R76&gt;0),IF($G$6&lt;'AG Jul 2020'!P76,0,IF($G$6&lt;=('AG Jul 2020'!R76+'AG Jul 2020'!P76),(($G$6-'AG Jul 2020'!P76)*'AG Jul 2020'!Q76/100),(('AG Jul 2020'!R76)*'AG Jul 2020'!Q76/100))),0)</f>
        <v>0</v>
      </c>
      <c r="F92" s="321">
        <f>IF('AG Jul 2020'!T76&gt;0,IF(($G$6&lt;'AG Jul 2020'!T76),(0),($G$6-'AG Jul 2020'!T76)*'AG Jul 2020'!U76/100),IF(AND('AG Jul 2020'!R76&gt;0,'AG Jul 2020'!T76=""),IF(($G$6&lt;'AG Jul 2020'!R76),(0),($G$6-'AG Jul 2020'!R76)*'AG Jul 2020'!S76/100),IF(AND('AG Jul 2020'!P76&gt;0,'AG Jul 2020'!R76=""),IF(($G$6&lt;'AG Jul 2020'!P76),(0),($G$6-'AG Jul 2020'!P76)*'AG Jul 2020'!Q76/100),0)))</f>
        <v>0</v>
      </c>
      <c r="G92" s="321">
        <f>$I$6*'AG Jul 2020'!AH76/100</f>
        <v>100.99826999999999</v>
      </c>
      <c r="H92" s="321">
        <f>$H$6*'AG Jul 2020'!W76/100</f>
        <v>56.45502654545453</v>
      </c>
      <c r="I92" s="321">
        <f t="shared" si="47"/>
        <v>307.10257854545449</v>
      </c>
      <c r="J92" s="446">
        <f t="shared" si="48"/>
        <v>900.81031418181806</v>
      </c>
      <c r="K92" s="446">
        <f t="shared" si="49"/>
        <v>1228.410314181818</v>
      </c>
      <c r="L92" s="447">
        <f t="shared" si="54"/>
        <v>1351.2513455999999</v>
      </c>
      <c r="M92" s="446">
        <f>'AG Jul 2020'!AZ76</f>
        <v>0</v>
      </c>
      <c r="N92" s="446">
        <f>'AG Jul 2020'!BA76</f>
        <v>0</v>
      </c>
      <c r="O92" s="446">
        <f>'AG Jul 2020'!BB76</f>
        <v>0</v>
      </c>
      <c r="P92" s="446">
        <f>'AG Jul 2020'!BC76</f>
        <v>0</v>
      </c>
      <c r="Q92" s="446">
        <f>($E$6*'AG Jul 2020'!AT76/100)*4</f>
        <v>386.42559999999997</v>
      </c>
      <c r="R92" s="448" t="str">
        <f t="shared" si="55"/>
        <v>No discount</v>
      </c>
      <c r="S92" s="448" t="str">
        <f t="shared" si="56"/>
        <v>Exclusive</v>
      </c>
      <c r="T92" s="475">
        <f t="shared" si="50"/>
        <v>1228.410314181818</v>
      </c>
      <c r="U92" s="446">
        <f t="shared" si="51"/>
        <v>1228.410314181818</v>
      </c>
      <c r="V92" s="446">
        <f t="shared" si="52"/>
        <v>841.98471418181794</v>
      </c>
      <c r="W92" s="446">
        <f t="shared" si="53"/>
        <v>841.98471418181794</v>
      </c>
      <c r="X92" s="322">
        <f t="shared" si="57"/>
        <v>926.18318559999977</v>
      </c>
      <c r="Y92" s="322">
        <f t="shared" si="57"/>
        <v>926.18318559999977</v>
      </c>
      <c r="Z92" s="325">
        <f>'AG Jul 2020'!BL76</f>
        <v>0</v>
      </c>
      <c r="AA92" s="326" t="str">
        <f>'AG Jul 2020'!BM76</f>
        <v>n</v>
      </c>
    </row>
    <row r="93" spans="1:27" x14ac:dyDescent="0.3">
      <c r="A93" s="319" t="str">
        <f>'AG Jul 2020'!K77</f>
        <v>Discover Energy</v>
      </c>
      <c r="B93" s="320" t="str">
        <f>'AG Jul 2020'!L77</f>
        <v>Solar Boost</v>
      </c>
      <c r="C93" s="321">
        <f>IF('AG Jul 2020'!BP77=0,91*'AG Jul 2020'!M77/100,(91*'AG Jul 2020'!M77/100)+'AG Jul 2020'!BP77/4)</f>
        <v>70.525000000000006</v>
      </c>
      <c r="D93" s="321">
        <f>IF('AG Jul 2020'!O77="",$G$6*'AG Jul 2020'!N77/100,IF($G$6&gt;='AG Jul 2020'!P77,('AG Jul 2020'!P77*'AG Jul 2020'!N77/100),($G$6*'AG Jul 2020'!N77/100)))</f>
        <v>80.619857999999979</v>
      </c>
      <c r="E93" s="321">
        <f>IF(AND('AG Jul 2020'!P77&gt;0,'AG Jul 2020'!R77&gt;0),IF($G$6&lt;'AG Jul 2020'!P77,0,IF($G$6&lt;=('AG Jul 2020'!R77+'AG Jul 2020'!P77),(($G$6-'AG Jul 2020'!P77)*'AG Jul 2020'!Q77/100),(('AG Jul 2020'!R77)*'AG Jul 2020'!Q77/100))),0)</f>
        <v>0</v>
      </c>
      <c r="F93" s="321">
        <f>IF('AG Jul 2020'!T77&gt;0,IF(($G$6&lt;'AG Jul 2020'!T77),(0),($G$6-'AG Jul 2020'!T77)*'AG Jul 2020'!U77/100),IF(AND('AG Jul 2020'!R77&gt;0,'AG Jul 2020'!T77=""),IF(($G$6&lt;'AG Jul 2020'!R77),(0),($G$6-'AG Jul 2020'!R77)*'AG Jul 2020'!S77/100),IF(AND('AG Jul 2020'!P77&gt;0,'AG Jul 2020'!R77=""),IF(($G$6&lt;'AG Jul 2020'!P77),(0),($G$6-'AG Jul 2020'!P77)*'AG Jul 2020'!Q77/100),0)))</f>
        <v>0</v>
      </c>
      <c r="G93" s="321">
        <f>$I$6*'AG Jul 2020'!AH77/100</f>
        <v>83.366230909090902</v>
      </c>
      <c r="H93" s="321">
        <f>$H$6*'AG Jul 2020'!W77/100</f>
        <v>47.533377272727257</v>
      </c>
      <c r="I93" s="321">
        <f t="shared" si="47"/>
        <v>282.04446618181817</v>
      </c>
      <c r="J93" s="446">
        <f t="shared" si="48"/>
        <v>846.07786472727264</v>
      </c>
      <c r="K93" s="446">
        <f t="shared" si="49"/>
        <v>1128.1778647272727</v>
      </c>
      <c r="L93" s="447">
        <f t="shared" si="54"/>
        <v>1240.9956512000001</v>
      </c>
      <c r="M93" s="446">
        <f>'AG Jul 2020'!AZ77</f>
        <v>0</v>
      </c>
      <c r="N93" s="446">
        <f>'AG Jul 2020'!BA77</f>
        <v>0</v>
      </c>
      <c r="O93" s="446">
        <f>'AG Jul 2020'!BB77</f>
        <v>0</v>
      </c>
      <c r="P93" s="446">
        <f>'AG Jul 2020'!BC77</f>
        <v>0</v>
      </c>
      <c r="Q93" s="446">
        <f>($E$6*'AG Jul 2020'!AT77/100)*4</f>
        <v>277.74339999999995</v>
      </c>
      <c r="R93" s="448" t="str">
        <f t="shared" si="55"/>
        <v>No discount</v>
      </c>
      <c r="S93" s="448" t="str">
        <f t="shared" si="56"/>
        <v>Exclusive</v>
      </c>
      <c r="T93" s="475">
        <f t="shared" si="50"/>
        <v>1128.1778647272727</v>
      </c>
      <c r="U93" s="446">
        <f t="shared" si="51"/>
        <v>1128.1778647272727</v>
      </c>
      <c r="V93" s="446">
        <f t="shared" si="52"/>
        <v>850.43446472727271</v>
      </c>
      <c r="W93" s="446">
        <f t="shared" si="53"/>
        <v>850.43446472727271</v>
      </c>
      <c r="X93" s="322">
        <f t="shared" si="57"/>
        <v>935.47791120000011</v>
      </c>
      <c r="Y93" s="322">
        <f t="shared" si="57"/>
        <v>935.47791120000011</v>
      </c>
      <c r="Z93" s="325">
        <f>'AG Jul 2020'!BL77</f>
        <v>0</v>
      </c>
      <c r="AA93" s="326" t="str">
        <f>'AG Jul 2020'!BM77</f>
        <v>n</v>
      </c>
    </row>
    <row r="94" spans="1:27" x14ac:dyDescent="0.3">
      <c r="A94" s="319" t="str">
        <f>'AG Jul 2020'!K78</f>
        <v>Enova Energy</v>
      </c>
      <c r="B94" s="320" t="str">
        <f>'AG Jul 2020'!L78</f>
        <v>Solar Premium</v>
      </c>
      <c r="C94" s="321">
        <f>IF('AG Jul 2020'!BP78=0,91*'AG Jul 2020'!M78/100,(91*'AG Jul 2020'!M78/100)+'AG Jul 2020'!BP78/4)</f>
        <v>86.86363636363636</v>
      </c>
      <c r="D94" s="321">
        <f>IF('AG Jul 2020'!O78="",$G$6*'AG Jul 2020'!N78/100,IF($G$6&gt;='AG Jul 2020'!P78,('AG Jul 2020'!P78*'AG Jul 2020'!N78/100),($G$6*'AG Jul 2020'!N78/100)))</f>
        <v>68.253054545454532</v>
      </c>
      <c r="E94" s="321">
        <f>IF(AND('AG Jul 2020'!P78&gt;0,'AG Jul 2020'!R78&gt;0),IF($G$6&lt;'AG Jul 2020'!P78,0,IF($G$6&lt;=('AG Jul 2020'!R78+'AG Jul 2020'!P78),(($G$6-'AG Jul 2020'!P78)*'AG Jul 2020'!Q78/100),(('AG Jul 2020'!R78)*'AG Jul 2020'!Q78/100))),0)</f>
        <v>0</v>
      </c>
      <c r="F94" s="321">
        <f>IF('AG Jul 2020'!T78&gt;0,IF(($G$6&lt;'AG Jul 2020'!T78),(0),($G$6-'AG Jul 2020'!T78)*'AG Jul 2020'!U78/100),IF(AND('AG Jul 2020'!R78&gt;0,'AG Jul 2020'!T78=""),IF(($G$6&lt;'AG Jul 2020'!R78),(0),($G$6-'AG Jul 2020'!R78)*'AG Jul 2020'!S78/100),IF(AND('AG Jul 2020'!P78&gt;0,'AG Jul 2020'!R78=""),IF(($G$6&lt;'AG Jul 2020'!P78),(0),($G$6-'AG Jul 2020'!P78)*'AG Jul 2020'!Q78/100),0)))</f>
        <v>0</v>
      </c>
      <c r="G94" s="321">
        <f>$I$6*'AG Jul 2020'!AH78/100</f>
        <v>85.316318181818176</v>
      </c>
      <c r="H94" s="321">
        <f>$H$6*'AG Jul 2020'!W78/100</f>
        <v>43.876963636363627</v>
      </c>
      <c r="I94" s="321">
        <f t="shared" si="47"/>
        <v>284.30997272727268</v>
      </c>
      <c r="J94" s="446">
        <f t="shared" si="48"/>
        <v>789.78534545454522</v>
      </c>
      <c r="K94" s="446">
        <f t="shared" si="49"/>
        <v>1137.2398909090907</v>
      </c>
      <c r="L94" s="447">
        <f t="shared" si="54"/>
        <v>1250.9638799999998</v>
      </c>
      <c r="M94" s="446">
        <f>'AG Jul 2020'!AZ78</f>
        <v>0</v>
      </c>
      <c r="N94" s="446">
        <f>'AG Jul 2020'!BA78</f>
        <v>0</v>
      </c>
      <c r="O94" s="446">
        <f>'AG Jul 2020'!BB78</f>
        <v>0</v>
      </c>
      <c r="P94" s="446">
        <f>'AG Jul 2020'!BC78</f>
        <v>0</v>
      </c>
      <c r="Q94" s="446">
        <f>($E$6*'AG Jul 2020'!AT78/100)*4</f>
        <v>386.42559999999997</v>
      </c>
      <c r="R94" s="448" t="str">
        <f t="shared" si="55"/>
        <v>No discount</v>
      </c>
      <c r="S94" s="448" t="str">
        <f t="shared" si="56"/>
        <v>Exclusive</v>
      </c>
      <c r="T94" s="475">
        <f t="shared" si="50"/>
        <v>1137.2398909090907</v>
      </c>
      <c r="U94" s="446">
        <f t="shared" si="51"/>
        <v>1137.2398909090907</v>
      </c>
      <c r="V94" s="446">
        <f t="shared" si="52"/>
        <v>750.81429090909069</v>
      </c>
      <c r="W94" s="446">
        <f t="shared" si="53"/>
        <v>750.81429090909069</v>
      </c>
      <c r="X94" s="322">
        <f t="shared" si="57"/>
        <v>825.89571999999987</v>
      </c>
      <c r="Y94" s="322">
        <f t="shared" si="57"/>
        <v>825.89571999999987</v>
      </c>
      <c r="Z94" s="325">
        <f>'AG Jul 2020'!BL78</f>
        <v>0</v>
      </c>
      <c r="AA94" s="326" t="str">
        <f>'AG Jul 2020'!BM78</f>
        <v>n</v>
      </c>
    </row>
    <row r="95" spans="1:27" x14ac:dyDescent="0.3">
      <c r="A95" s="319" t="str">
        <f>'AG Jul 2020'!K79</f>
        <v>GloBird Energy</v>
      </c>
      <c r="B95" s="320" t="str">
        <f>'AG Jul 2020'!L79</f>
        <v>EasySave</v>
      </c>
      <c r="C95" s="321">
        <f>IF('AG Jul 2020'!BP79=0,91*'AG Jul 2020'!M79/100,(91*'AG Jul 2020'!M79/100)+'AG Jul 2020'!BP79/4)</f>
        <v>90.999999999999986</v>
      </c>
      <c r="D95" s="321">
        <f>IF('AG Jul 2020'!O79="",$G$6*'AG Jul 2020'!N79/100,IF($G$6&gt;='AG Jul 2020'!P79,('AG Jul 2020'!P79*'AG Jul 2020'!N79/100),($G$6*'AG Jul 2020'!N79/100)))</f>
        <v>57.560075999999988</v>
      </c>
      <c r="E95" s="321">
        <f>IF(AND('AG Jul 2020'!P79&gt;0,'AG Jul 2020'!R79&gt;0),IF($G$6&lt;'AG Jul 2020'!P79,0,IF($G$6&lt;=('AG Jul 2020'!R79+'AG Jul 2020'!P79),(($G$6-'AG Jul 2020'!P79)*'AG Jul 2020'!Q79/100),(('AG Jul 2020'!R79)*'AG Jul 2020'!Q79/100))),0)</f>
        <v>0</v>
      </c>
      <c r="F95" s="321">
        <f>IF('AG Jul 2020'!T79&gt;0,IF(($G$6&lt;'AG Jul 2020'!T79),(0),($G$6-'AG Jul 2020'!T79)*'AG Jul 2020'!U79/100),IF(AND('AG Jul 2020'!R79&gt;0,'AG Jul 2020'!T79=""),IF(($G$6&lt;'AG Jul 2020'!R79),(0),($G$6-'AG Jul 2020'!R79)*'AG Jul 2020'!S79/100),IF(AND('AG Jul 2020'!P79&gt;0,'AG Jul 2020'!R79=""),IF(($G$6&lt;'AG Jul 2020'!P79),(0),($G$6-'AG Jul 2020'!P79)*'AG Jul 2020'!Q79/100),0)))</f>
        <v>0</v>
      </c>
      <c r="G95" s="321">
        <f>$I$6*'AG Jul 2020'!AH79/100</f>
        <v>63.905984999999994</v>
      </c>
      <c r="H95" s="321">
        <f>$H$6*'AG Jul 2020'!W79/100</f>
        <v>38.343590999999989</v>
      </c>
      <c r="I95" s="321">
        <f t="shared" si="47"/>
        <v>250.80965199999997</v>
      </c>
      <c r="J95" s="446">
        <f t="shared" si="48"/>
        <v>639.23860799999989</v>
      </c>
      <c r="K95" s="446">
        <f t="shared" si="49"/>
        <v>1003.2386079999999</v>
      </c>
      <c r="L95" s="447">
        <f t="shared" si="54"/>
        <v>1103.5624688</v>
      </c>
      <c r="M95" s="446">
        <f>'AG Jul 2020'!AZ79</f>
        <v>0</v>
      </c>
      <c r="N95" s="446">
        <f>'AG Jul 2020'!BA79</f>
        <v>0</v>
      </c>
      <c r="O95" s="446">
        <f>'AG Jul 2020'!BB79</f>
        <v>0</v>
      </c>
      <c r="P95" s="446">
        <f>'AG Jul 2020'!BC79</f>
        <v>0</v>
      </c>
      <c r="Q95" s="446">
        <f>($E$6*'AG Jul 2020'!AT79/100)*4</f>
        <v>72.454799999999992</v>
      </c>
      <c r="R95" s="448" t="str">
        <f t="shared" si="55"/>
        <v>No discount</v>
      </c>
      <c r="S95" s="448" t="str">
        <f t="shared" si="56"/>
        <v>Exclusive</v>
      </c>
      <c r="T95" s="475">
        <f t="shared" si="50"/>
        <v>1003.2386079999999</v>
      </c>
      <c r="U95" s="446">
        <f t="shared" si="51"/>
        <v>1003.2386079999999</v>
      </c>
      <c r="V95" s="446">
        <f t="shared" si="52"/>
        <v>930.78380799999991</v>
      </c>
      <c r="W95" s="446">
        <f t="shared" si="53"/>
        <v>930.78380799999991</v>
      </c>
      <c r="X95" s="322">
        <f t="shared" ref="X95:Y96" si="58">V95*1.1</f>
        <v>1023.8621888</v>
      </c>
      <c r="Y95" s="322">
        <f t="shared" si="58"/>
        <v>1023.8621888</v>
      </c>
      <c r="Z95" s="325">
        <f>'AG Jul 2020'!BL79</f>
        <v>0</v>
      </c>
      <c r="AA95" s="326" t="str">
        <f>'AG Jul 2020'!BM79</f>
        <v>n</v>
      </c>
    </row>
    <row r="96" spans="1:27" x14ac:dyDescent="0.3">
      <c r="A96" s="319" t="str">
        <f>'AG Jul 2020'!K80</f>
        <v>Kogan Energy</v>
      </c>
      <c r="B96" s="383" t="str">
        <f>'AG Jul 2020'!L80</f>
        <v>Market offer</v>
      </c>
      <c r="C96" s="384">
        <f>IF('AG Jul 2020'!BP80=0,91*'AG Jul 2020'!M80/100,(91*'AG Jul 2020'!M80/100)+'AG Jul 2020'!BP80/4)</f>
        <v>80.551545454545447</v>
      </c>
      <c r="D96" s="384">
        <f>IF('AG Jul 2020'!O80="",$G$6*'AG Jul 2020'!N80/100,IF($G$6&gt;='AG Jul 2020'!P80,('AG Jul 2020'!P80*'AG Jul 2020'!N80/100),($G$6*'AG Jul 2020'!N80/100)))</f>
        <v>30.908883272727266</v>
      </c>
      <c r="E96" s="384">
        <f>IF(AND('AG Jul 2020'!P80&gt;0,'AG Jul 2020'!R80&gt;0),IF($G$6&lt;'AG Jul 2020'!P80,0,IF($G$6&lt;=('AG Jul 2020'!R80+'AG Jul 2020'!P80),(($G$6-'AG Jul 2020'!P80)*'AG Jul 2020'!Q80/100),(('AG Jul 2020'!R80)*'AG Jul 2020'!Q80/100))),0)</f>
        <v>0</v>
      </c>
      <c r="F96" s="384">
        <f>IF('AG Jul 2020'!T80&gt;0,IF(($G$6&lt;'AG Jul 2020'!T80),(0),($G$6-'AG Jul 2020'!T80)*'AG Jul 2020'!U80/100),IF(AND('AG Jul 2020'!R80&gt;0,'AG Jul 2020'!T80=""),IF(($G$6&lt;'AG Jul 2020'!R80),(0),($G$6-'AG Jul 2020'!R80)*'AG Jul 2020'!S80/100),IF(AND('AG Jul 2020'!P80&gt;0,'AG Jul 2020'!R80=""),IF(($G$6&lt;'AG Jul 2020'!P80),(0),($G$6-'AG Jul 2020'!P80)*'AG Jul 2020'!Q80/100),0)))</f>
        <v>0</v>
      </c>
      <c r="G96" s="384">
        <f>$I$6*'AG Jul 2020'!AH80/100</f>
        <v>77.272208181818172</v>
      </c>
      <c r="H96" s="384">
        <f>$H$6*'AG Jul 2020'!W80/100</f>
        <v>46.363324909090899</v>
      </c>
      <c r="I96" s="384">
        <f t="shared" si="47"/>
        <v>235.09596181818179</v>
      </c>
      <c r="J96" s="449">
        <f t="shared" si="48"/>
        <v>618.17766545454538</v>
      </c>
      <c r="K96" s="449">
        <f t="shared" si="49"/>
        <v>940.38384727272717</v>
      </c>
      <c r="L96" s="450">
        <f t="shared" si="54"/>
        <v>1034.4222319999999</v>
      </c>
      <c r="M96" s="449">
        <f>'AG Jul 2020'!AZ80</f>
        <v>0</v>
      </c>
      <c r="N96" s="449">
        <f>'AG Jul 2020'!BA80</f>
        <v>0</v>
      </c>
      <c r="O96" s="449">
        <f>'AG Jul 2020'!BB80</f>
        <v>0</v>
      </c>
      <c r="P96" s="449">
        <f>'AG Jul 2020'!BC80</f>
        <v>0</v>
      </c>
      <c r="Q96" s="449">
        <f>($E$6*'AG Jul 2020'!AT80/100)*4</f>
        <v>133.558348</v>
      </c>
      <c r="R96" s="448" t="str">
        <f t="shared" si="55"/>
        <v>No discount</v>
      </c>
      <c r="S96" s="448" t="str">
        <f t="shared" si="56"/>
        <v>Exclusive</v>
      </c>
      <c r="T96" s="475">
        <f t="shared" si="50"/>
        <v>940.38384727272717</v>
      </c>
      <c r="U96" s="449">
        <f t="shared" si="51"/>
        <v>940.38384727272717</v>
      </c>
      <c r="V96" s="449">
        <f t="shared" si="52"/>
        <v>806.82549927272714</v>
      </c>
      <c r="W96" s="449">
        <f t="shared" si="53"/>
        <v>806.82549927272714</v>
      </c>
      <c r="X96" s="385">
        <f t="shared" si="58"/>
        <v>887.50804919999996</v>
      </c>
      <c r="Y96" s="385">
        <f t="shared" si="58"/>
        <v>887.50804919999996</v>
      </c>
      <c r="Z96" s="387">
        <f>'AG Jul 2020'!BL80</f>
        <v>0</v>
      </c>
      <c r="AA96" s="326" t="str">
        <f>'AG Jul 2020'!BM80</f>
        <v>n</v>
      </c>
    </row>
    <row r="97" spans="1:27" x14ac:dyDescent="0.3">
      <c r="A97" s="319" t="str">
        <f>'AG Jul 2020'!K81</f>
        <v>ReAmped Energy</v>
      </c>
      <c r="B97" s="383" t="str">
        <f>'AG Jul 2020'!L81</f>
        <v>Market offer</v>
      </c>
      <c r="C97" s="384">
        <f>IF('AG Jul 2020'!BP81=0,91*'AG Jul 2020'!M81/100,(91*'AG Jul 2020'!M81/100)+'AG Jul 2020'!BP81/4)</f>
        <v>80.36127272727272</v>
      </c>
      <c r="D97" s="384">
        <f>IF('AG Jul 2020'!O81="",$G$6*'AG Jul 2020'!N81/100,IF($G$6&gt;='AG Jul 2020'!P81,('AG Jul 2020'!P81*'AG Jul 2020'!N81/100),($G$6*'AG Jul 2020'!N81/100)))</f>
        <v>56.877545454545441</v>
      </c>
      <c r="E97" s="384">
        <f>IF(AND('AG Jul 2020'!P81&gt;0,'AG Jul 2020'!R81&gt;0),IF($G$6&lt;'AG Jul 2020'!P81,0,IF($G$6&lt;=('AG Jul 2020'!R81+'AG Jul 2020'!P81),(($G$6-'AG Jul 2020'!P81)*'AG Jul 2020'!Q81/100),(('AG Jul 2020'!R81)*'AG Jul 2020'!Q81/100))),0)</f>
        <v>0</v>
      </c>
      <c r="F97" s="384">
        <f>IF('AG Jul 2020'!T81&gt;0,IF(($G$6&lt;'AG Jul 2020'!T81),(0),($G$6-'AG Jul 2020'!T81)*'AG Jul 2020'!U81/100),IF(AND('AG Jul 2020'!R81&gt;0,'AG Jul 2020'!T81=""),IF(($G$6&lt;'AG Jul 2020'!R81),(0),($G$6-'AG Jul 2020'!R81)*'AG Jul 2020'!S81/100),IF(AND('AG Jul 2020'!P81&gt;0,'AG Jul 2020'!R81=""),IF(($G$6&lt;'AG Jul 2020'!P81),(0),($G$6-'AG Jul 2020'!P81)*'AG Jul 2020'!Q81/100),0)))</f>
        <v>0</v>
      </c>
      <c r="G97" s="384">
        <f>$I$6*'AG Jul 2020'!AH81/100</f>
        <v>75.40337454545454</v>
      </c>
      <c r="H97" s="384">
        <f>$H$6*'AG Jul 2020'!W81/100</f>
        <v>35.954734090909085</v>
      </c>
      <c r="I97" s="384">
        <f t="shared" ref="I97:I102" si="59">SUM(C97:H97)</f>
        <v>248.59692681818177</v>
      </c>
      <c r="J97" s="449">
        <f t="shared" ref="J97:J102" si="60">(I97-C97)*4</f>
        <v>672.94261636363626</v>
      </c>
      <c r="K97" s="449">
        <f t="shared" ref="K97:K102" si="61">I97*4</f>
        <v>994.38770727272708</v>
      </c>
      <c r="L97" s="450">
        <f t="shared" ref="L97:L102" si="62">K97*1.1</f>
        <v>1093.826478</v>
      </c>
      <c r="M97" s="449">
        <f>'AG Jul 2020'!AZ81</f>
        <v>0</v>
      </c>
      <c r="N97" s="449">
        <f>'AG Jul 2020'!BA81</f>
        <v>0</v>
      </c>
      <c r="O97" s="449">
        <f>'AG Jul 2020'!BB81</f>
        <v>0</v>
      </c>
      <c r="P97" s="449">
        <f>'AG Jul 2020'!BC81</f>
        <v>0</v>
      </c>
      <c r="Q97" s="449">
        <f>($E$6*'AG Jul 2020'!AT81/100)*4</f>
        <v>193.21279999999999</v>
      </c>
      <c r="R97" s="448" t="str">
        <f t="shared" ref="R97:R102" si="63">IF(SUM(M97:P97)=0,"No discount",IF(M97&gt;0,"Guaranteed off bill",IF(N97&gt;0,"Guaranteed off usage",IF(O97&gt;0,"Pay-on-time off bill","Pay-on-time off usage"))))</f>
        <v>No discount</v>
      </c>
      <c r="S97" s="448" t="str">
        <f t="shared" ref="S97:S102" si="64">IF(OR(A97="Origin Energy",A97="Red Energy",A97="Powershop"),"Inclusive","Exclusive")</f>
        <v>Exclusive</v>
      </c>
      <c r="T97" s="475">
        <f t="shared" ref="T97:T102" si="65">IF(AND(R97="Guaranteed off bill",S97="Inclusive"),((K97*1.1)-((K97*1.1)*M97/100))/1.1,IF(AND(R97="Guaranteed off usage",S97="Inclusive"),((K97*1.1)-((J97*1.1)*N97/100))/1.1,IF(AND(R97="Guaranteed off bill",S97="Exclusive"),K97-(K97*M97/100),IF(AND(R97="Guaranteed off usage",S97="Exclusive"),K97-(J97*N97/100),IF(S97="Inclusive",((K97*1.1))/1.1,K97)))))</f>
        <v>994.38770727272708</v>
      </c>
      <c r="U97" s="449">
        <f t="shared" ref="U97:U102" si="66">IF(AND(R97="Pay-on-time off bill",S97="Inclusive"),((T97*1.1)-((T97*1.1)*O97/100))/1.1,IF(AND(R97="Pay-on-time off usage",S97="Inclusive"),((T97*1.1)-((J97*1.1)*P97/100))/1.1,IF(AND(R97="Pay-on-time off bill",S97="Exclusive"),T97-(T97*O97/100),IF(AND(R97="Pay-on-time off usage",S97="Exclusive"),T97-(J97*P97/100),IF(S97="Inclusive",((T97*1.1))/1.1,T97)))))</f>
        <v>994.38770727272708</v>
      </c>
      <c r="V97" s="449">
        <f t="shared" ref="V97:V102" si="67">T97-Q97</f>
        <v>801.17490727272707</v>
      </c>
      <c r="W97" s="449">
        <f t="shared" ref="W97:W102" si="68">U97-Q97</f>
        <v>801.17490727272707</v>
      </c>
      <c r="X97" s="385">
        <f t="shared" ref="X97:X102" si="69">V97*1.1</f>
        <v>881.29239799999982</v>
      </c>
      <c r="Y97" s="385">
        <f t="shared" ref="Y97:Y102" si="70">W97*1.1</f>
        <v>881.29239799999982</v>
      </c>
      <c r="Z97" s="387">
        <f>'AG Jul 2020'!BL81</f>
        <v>0</v>
      </c>
      <c r="AA97" s="326" t="str">
        <f>'AG Jul 2020'!BM81</f>
        <v>n</v>
      </c>
    </row>
    <row r="98" spans="1:27" x14ac:dyDescent="0.3">
      <c r="A98" s="319" t="str">
        <f>'AG Jul 2020'!K82</f>
        <v>Sumo Power</v>
      </c>
      <c r="B98" s="383" t="str">
        <f>'AG Jul 2020'!L82</f>
        <v>Lite</v>
      </c>
      <c r="C98" s="384">
        <f>IF('AG Jul 2020'!BP82=0,91*'AG Jul 2020'!M82/100,(91*'AG Jul 2020'!M82/100)+'AG Jul 2020'!BP82/4)</f>
        <v>86.449999999999989</v>
      </c>
      <c r="D98" s="384">
        <f>IF('AG Jul 2020'!O82="",$G$6*'AG Jul 2020'!N82/100,IF($G$6&gt;='AG Jul 2020'!P82,('AG Jul 2020'!P82*'AG Jul 2020'!N82/100),($G$6*'AG Jul 2020'!N82/100)))</f>
        <v>68.821829999999991</v>
      </c>
      <c r="E98" s="384">
        <f>IF(AND('AG Jul 2020'!P82&gt;0,'AG Jul 2020'!R82&gt;0),IF($G$6&lt;'AG Jul 2020'!P82,0,IF($G$6&lt;=('AG Jul 2020'!R82+'AG Jul 2020'!P82),(($G$6-'AG Jul 2020'!P82)*'AG Jul 2020'!Q82/100),(('AG Jul 2020'!R82)*'AG Jul 2020'!Q82/100))),0)</f>
        <v>0</v>
      </c>
      <c r="F98" s="384">
        <f>IF('AG Jul 2020'!T82&gt;0,IF(($G$6&lt;'AG Jul 2020'!T82),(0),($G$6-'AG Jul 2020'!T82)*'AG Jul 2020'!U82/100),IF(AND('AG Jul 2020'!R82&gt;0,'AG Jul 2020'!T82=""),IF(($G$6&lt;'AG Jul 2020'!R82),(0),($G$6-'AG Jul 2020'!R82)*'AG Jul 2020'!S82/100),IF(AND('AG Jul 2020'!P82&gt;0,'AG Jul 2020'!R82=""),IF(($G$6&lt;'AG Jul 2020'!P82),(0),($G$6-'AG Jul 2020'!P82)*'AG Jul 2020'!Q82/100),0)))</f>
        <v>0</v>
      </c>
      <c r="G98" s="384">
        <f>$I$6*'AG Jul 2020'!AH82/100</f>
        <v>89.378999999999991</v>
      </c>
      <c r="H98" s="384">
        <f>$H$6*'AG Jul 2020'!W82/100</f>
        <v>48.264659999999985</v>
      </c>
      <c r="I98" s="384">
        <f t="shared" si="59"/>
        <v>292.91548999999992</v>
      </c>
      <c r="J98" s="449">
        <f t="shared" si="60"/>
        <v>825.86195999999973</v>
      </c>
      <c r="K98" s="449">
        <f t="shared" si="61"/>
        <v>1171.6619599999997</v>
      </c>
      <c r="L98" s="450">
        <f t="shared" si="62"/>
        <v>1288.8281559999998</v>
      </c>
      <c r="M98" s="449">
        <f>'AG Jul 2020'!AZ82</f>
        <v>0</v>
      </c>
      <c r="N98" s="449">
        <f>'AG Jul 2020'!BA82</f>
        <v>0</v>
      </c>
      <c r="O98" s="449">
        <f>'AG Jul 2020'!BB82</f>
        <v>0</v>
      </c>
      <c r="P98" s="449">
        <f>'AG Jul 2020'!BC82</f>
        <v>0</v>
      </c>
      <c r="Q98" s="449">
        <f>($E$6*'AG Jul 2020'!AT82/100)*4</f>
        <v>268.08276000000001</v>
      </c>
      <c r="R98" s="448" t="str">
        <f t="shared" si="63"/>
        <v>No discount</v>
      </c>
      <c r="S98" s="448" t="str">
        <f t="shared" si="64"/>
        <v>Exclusive</v>
      </c>
      <c r="T98" s="475">
        <f t="shared" si="65"/>
        <v>1171.6619599999997</v>
      </c>
      <c r="U98" s="449">
        <f t="shared" si="66"/>
        <v>1171.6619599999997</v>
      </c>
      <c r="V98" s="449">
        <f t="shared" si="67"/>
        <v>903.57919999999967</v>
      </c>
      <c r="W98" s="449">
        <f t="shared" si="68"/>
        <v>903.57919999999967</v>
      </c>
      <c r="X98" s="385">
        <f t="shared" si="69"/>
        <v>993.93711999999971</v>
      </c>
      <c r="Y98" s="385">
        <f t="shared" si="70"/>
        <v>993.93711999999971</v>
      </c>
      <c r="Z98" s="387">
        <f>'AG Jul 2020'!BL82</f>
        <v>0</v>
      </c>
      <c r="AA98" s="326" t="str">
        <f>'AG Jul 2020'!BM82</f>
        <v>n</v>
      </c>
    </row>
    <row r="99" spans="1:27" x14ac:dyDescent="0.3">
      <c r="A99" s="319" t="str">
        <f>'AG Jul 2020'!K83</f>
        <v>Tango Energy</v>
      </c>
      <c r="B99" s="383" t="str">
        <f>'AG Jul 2020'!L83</f>
        <v>Home Select</v>
      </c>
      <c r="C99" s="384">
        <f>IF('AG Jul 2020'!BP83=0,91*'AG Jul 2020'!M83/100,(91*'AG Jul 2020'!M83/100)+'AG Jul 2020'!BP83/4)</f>
        <v>79.17</v>
      </c>
      <c r="D99" s="384">
        <f>IF('AG Jul 2020'!O83="",$G$6*'AG Jul 2020'!N83/100,IF($G$6&gt;='AG Jul 2020'!P83,('AG Jul 2020'!P83*'AG Jul 2020'!N83/100),($G$6*'AG Jul 2020'!N83/100)))</f>
        <v>74.720843999999985</v>
      </c>
      <c r="E99" s="384">
        <f>IF(AND('AG Jul 2020'!P83&gt;0,'AG Jul 2020'!R83&gt;0),IF($G$6&lt;'AG Jul 2020'!P83,0,IF($G$6&lt;=('AG Jul 2020'!R83+'AG Jul 2020'!P83),(($G$6-'AG Jul 2020'!P83)*'AG Jul 2020'!Q83/100),(('AG Jul 2020'!R83)*'AG Jul 2020'!Q83/100))),0)</f>
        <v>0</v>
      </c>
      <c r="F99" s="384">
        <f>IF('AG Jul 2020'!T83&gt;0,IF(($G$6&lt;'AG Jul 2020'!T83),(0),($G$6-'AG Jul 2020'!T83)*'AG Jul 2020'!U83/100),IF(AND('AG Jul 2020'!R83&gt;0,'AG Jul 2020'!T83=""),IF(($G$6&lt;'AG Jul 2020'!R83),(0),($G$6-'AG Jul 2020'!R83)*'AG Jul 2020'!S83/100),IF(AND('AG Jul 2020'!P83&gt;0,'AG Jul 2020'!R83=""),IF(($G$6&lt;'AG Jul 2020'!P83),(0),($G$6-'AG Jul 2020'!P83)*'AG Jul 2020'!Q83/100),0)))</f>
        <v>0</v>
      </c>
      <c r="G99" s="384">
        <f>$I$6*'AG Jul 2020'!AH83/100</f>
        <v>87.144524999999973</v>
      </c>
      <c r="H99" s="384">
        <f>$H$6*'AG Jul 2020'!W83/100</f>
        <v>41.024960999999983</v>
      </c>
      <c r="I99" s="384">
        <f t="shared" si="59"/>
        <v>282.06032999999991</v>
      </c>
      <c r="J99" s="449">
        <f t="shared" si="60"/>
        <v>811.56131999999957</v>
      </c>
      <c r="K99" s="449">
        <f t="shared" si="61"/>
        <v>1128.2413199999996</v>
      </c>
      <c r="L99" s="450">
        <f t="shared" si="62"/>
        <v>1241.0654519999996</v>
      </c>
      <c r="M99" s="449">
        <f>'AG Jul 2020'!AZ83</f>
        <v>0</v>
      </c>
      <c r="N99" s="449">
        <f>'AG Jul 2020'!BA83</f>
        <v>0</v>
      </c>
      <c r="O99" s="449">
        <f>'AG Jul 2020'!BB83</f>
        <v>0</v>
      </c>
      <c r="P99" s="449">
        <f>'AG Jul 2020'!BC83</f>
        <v>0</v>
      </c>
      <c r="Q99" s="449">
        <f>($E$6*'AG Jul 2020'!AT83/100)*4</f>
        <v>169.06119999999999</v>
      </c>
      <c r="R99" s="448" t="str">
        <f t="shared" si="63"/>
        <v>No discount</v>
      </c>
      <c r="S99" s="448" t="str">
        <f t="shared" si="64"/>
        <v>Exclusive</v>
      </c>
      <c r="T99" s="475">
        <f t="shared" si="65"/>
        <v>1128.2413199999996</v>
      </c>
      <c r="U99" s="449">
        <f t="shared" si="66"/>
        <v>1128.2413199999996</v>
      </c>
      <c r="V99" s="449">
        <f t="shared" si="67"/>
        <v>959.18011999999965</v>
      </c>
      <c r="W99" s="449">
        <f t="shared" si="68"/>
        <v>959.18011999999965</v>
      </c>
      <c r="X99" s="385">
        <f t="shared" si="69"/>
        <v>1055.0981319999996</v>
      </c>
      <c r="Y99" s="385">
        <f t="shared" si="70"/>
        <v>1055.0981319999996</v>
      </c>
      <c r="Z99" s="387">
        <f>'AG Jul 2020'!BL83</f>
        <v>0</v>
      </c>
      <c r="AA99" s="326" t="str">
        <f>'AG Jul 2020'!BM83</f>
        <v>n</v>
      </c>
    </row>
    <row r="100" spans="1:27" x14ac:dyDescent="0.3">
      <c r="A100" s="319" t="str">
        <f>'AG Jul 2020'!K84</f>
        <v>Future X Power</v>
      </c>
      <c r="B100" s="383" t="str">
        <f>'AG Jul 2020'!L84</f>
        <v>Flexi Saver</v>
      </c>
      <c r="C100" s="384">
        <f>IF('AG Jul 2020'!BP84=0,91*'AG Jul 2020'!M84/100,(91*'AG Jul 2020'!M84/100)+'AG Jul 2020'!BP84/4)</f>
        <v>99.661545454545447</v>
      </c>
      <c r="D100" s="384">
        <f>IF('AG Jul 2020'!O84="",$G$6*'AG Jul 2020'!N84/100,IF($G$6&gt;='AG Jul 2020'!P84,('AG Jul 2020'!P84*'AG Jul 2020'!N84/100),($G$6*'AG Jul 2020'!N84/100)))</f>
        <v>70.430651999999995</v>
      </c>
      <c r="E100" s="384">
        <f>IF(AND('AG Jul 2020'!P84&gt;0,'AG Jul 2020'!R84&gt;0),IF($G$6&lt;'AG Jul 2020'!P84,0,IF($G$6&lt;=('AG Jul 2020'!R84+'AG Jul 2020'!P84),(($G$6-'AG Jul 2020'!P84)*'AG Jul 2020'!Q84/100),(('AG Jul 2020'!R84)*'AG Jul 2020'!Q84/100))),0)</f>
        <v>0</v>
      </c>
      <c r="F100" s="384">
        <f>IF('AG Jul 2020'!T84&gt;0,IF(($G$6&lt;'AG Jul 2020'!T84),(0),($G$6-'AG Jul 2020'!T84)*'AG Jul 2020'!U84/100),IF(AND('AG Jul 2020'!R84&gt;0,'AG Jul 2020'!T84=""),IF(($G$6&lt;'AG Jul 2020'!R84),(0),($G$6-'AG Jul 2020'!R84)*'AG Jul 2020'!S84/100),IF(AND('AG Jul 2020'!P84&gt;0,'AG Jul 2020'!R84=""),IF(($G$6&lt;'AG Jul 2020'!P84),(0),($G$6-'AG Jul 2020'!P84)*'AG Jul 2020'!Q84/100),0)))</f>
        <v>0</v>
      </c>
      <c r="G100" s="384">
        <f>$I$6*'AG Jul 2020'!AH84/100</f>
        <v>87.388285909090897</v>
      </c>
      <c r="H100" s="384">
        <f>$H$6*'AG Jul 2020'!W84/100</f>
        <v>33.029603181818175</v>
      </c>
      <c r="I100" s="384">
        <f t="shared" si="59"/>
        <v>290.5100865454545</v>
      </c>
      <c r="J100" s="449">
        <f t="shared" si="60"/>
        <v>763.39416436363626</v>
      </c>
      <c r="K100" s="449">
        <f t="shared" si="61"/>
        <v>1162.040346181818</v>
      </c>
      <c r="L100" s="450">
        <f t="shared" si="62"/>
        <v>1278.2443807999998</v>
      </c>
      <c r="M100" s="449">
        <f>'AG Jul 2020'!AZ84</f>
        <v>0</v>
      </c>
      <c r="N100" s="449">
        <f>'AG Jul 2020'!BA84</f>
        <v>0</v>
      </c>
      <c r="O100" s="449">
        <f>'AG Jul 2020'!BB84</f>
        <v>0</v>
      </c>
      <c r="P100" s="449">
        <f>'AG Jul 2020'!BC84</f>
        <v>15</v>
      </c>
      <c r="Q100" s="449">
        <f>($E$6*'AG Jul 2020'!AT84/100)*4</f>
        <v>169.06119999999999</v>
      </c>
      <c r="R100" s="448" t="str">
        <f t="shared" si="63"/>
        <v>Pay-on-time off usage</v>
      </c>
      <c r="S100" s="448" t="str">
        <f t="shared" si="64"/>
        <v>Exclusive</v>
      </c>
      <c r="T100" s="475">
        <f t="shared" si="65"/>
        <v>1162.040346181818</v>
      </c>
      <c r="U100" s="449">
        <f t="shared" si="66"/>
        <v>1047.5312215272725</v>
      </c>
      <c r="V100" s="449">
        <f t="shared" si="67"/>
        <v>992.97914618181801</v>
      </c>
      <c r="W100" s="449">
        <f t="shared" si="68"/>
        <v>878.47002152727248</v>
      </c>
      <c r="X100" s="385">
        <f t="shared" si="69"/>
        <v>1092.2770607999998</v>
      </c>
      <c r="Y100" s="385">
        <f t="shared" si="70"/>
        <v>966.31702367999981</v>
      </c>
      <c r="Z100" s="387">
        <f>'AG Jul 2020'!BL84</f>
        <v>0</v>
      </c>
      <c r="AA100" s="326" t="str">
        <f>'AG Jul 2020'!BM84</f>
        <v>n</v>
      </c>
    </row>
    <row r="101" spans="1:27" x14ac:dyDescent="0.3">
      <c r="A101" s="319" t="str">
        <f>'AG Jul 2020'!K85</f>
        <v>Powershop</v>
      </c>
      <c r="B101" s="383" t="str">
        <f>'AG Jul 2020'!L85</f>
        <v>Shopper with Mega Pack</v>
      </c>
      <c r="C101" s="384">
        <f>IF('AG Jul 2020'!BP85=0,91*'AG Jul 2020'!M85/100,(91*'AG Jul 2020'!M85/100)+'AG Jul 2020'!BP85/4)</f>
        <v>100.57981818181817</v>
      </c>
      <c r="D101" s="384">
        <f>IF('AG Jul 2020'!O85="",$G$6*'AG Jul 2020'!N85/100,IF($G$6&gt;='AG Jul 2020'!P85,('AG Jul 2020'!P85*'AG Jul 2020'!N85/100),($G$6*'AG Jul 2020'!N85/100)))</f>
        <v>59.168897999999984</v>
      </c>
      <c r="E101" s="384">
        <f>IF(AND('AG Jul 2020'!P85&gt;0,'AG Jul 2020'!R85&gt;0),IF($G$6&lt;'AG Jul 2020'!P85,0,IF($G$6&lt;=('AG Jul 2020'!R85+'AG Jul 2020'!P85),(($G$6-'AG Jul 2020'!P85)*'AG Jul 2020'!Q85/100),(('AG Jul 2020'!R85)*'AG Jul 2020'!Q85/100))),0)</f>
        <v>0</v>
      </c>
      <c r="F101" s="384">
        <f>IF('AG Jul 2020'!T85&gt;0,IF(($G$6&lt;'AG Jul 2020'!T85),(0),($G$6-'AG Jul 2020'!T85)*'AG Jul 2020'!U85/100),IF(AND('AG Jul 2020'!R85&gt;0,'AG Jul 2020'!T85=""),IF(($G$6&lt;'AG Jul 2020'!R85),(0),($G$6-'AG Jul 2020'!R85)*'AG Jul 2020'!S85/100),IF(AND('AG Jul 2020'!P85&gt;0,'AG Jul 2020'!R85=""),IF(($G$6&lt;'AG Jul 2020'!P85),(0),($G$6-'AG Jul 2020'!P85)*'AG Jul 2020'!Q85/100),0)))</f>
        <v>0</v>
      </c>
      <c r="G101" s="384">
        <f>$I$6*'AG Jul 2020'!AH85/100</f>
        <v>71.178185454545442</v>
      </c>
      <c r="H101" s="384">
        <f>$H$6*'AG Jul 2020'!W85/100</f>
        <v>32.712713999999991</v>
      </c>
      <c r="I101" s="384">
        <f t="shared" si="59"/>
        <v>263.6396156363636</v>
      </c>
      <c r="J101" s="449">
        <f t="shared" si="60"/>
        <v>652.23918981818179</v>
      </c>
      <c r="K101" s="449">
        <f t="shared" si="61"/>
        <v>1054.5584625454544</v>
      </c>
      <c r="L101" s="450">
        <f t="shared" si="62"/>
        <v>1160.0143088</v>
      </c>
      <c r="M101" s="449">
        <f>'AG Jul 2020'!AZ85</f>
        <v>0</v>
      </c>
      <c r="N101" s="449">
        <f>'AG Jul 2020'!BA85</f>
        <v>0</v>
      </c>
      <c r="O101" s="449">
        <f>'AG Jul 2020'!BB85</f>
        <v>6</v>
      </c>
      <c r="P101" s="449">
        <f>'AG Jul 2020'!BC85</f>
        <v>0</v>
      </c>
      <c r="Q101" s="449">
        <f>($E$6*'AG Jul 2020'!AT85/100)*4</f>
        <v>169.06119999999999</v>
      </c>
      <c r="R101" s="448" t="str">
        <f t="shared" si="63"/>
        <v>Pay-on-time off bill</v>
      </c>
      <c r="S101" s="448" t="str">
        <f t="shared" si="64"/>
        <v>Inclusive</v>
      </c>
      <c r="T101" s="475">
        <f t="shared" si="65"/>
        <v>1054.5584625454544</v>
      </c>
      <c r="U101" s="449">
        <f t="shared" si="66"/>
        <v>991.28495479272704</v>
      </c>
      <c r="V101" s="449">
        <f t="shared" si="67"/>
        <v>885.49726254545442</v>
      </c>
      <c r="W101" s="449">
        <f t="shared" si="68"/>
        <v>822.22375479272705</v>
      </c>
      <c r="X101" s="385">
        <f t="shared" si="69"/>
        <v>974.04698879999989</v>
      </c>
      <c r="Y101" s="385">
        <f t="shared" si="70"/>
        <v>904.44613027199978</v>
      </c>
      <c r="Z101" s="387">
        <f>'AG Jul 2020'!BL85</f>
        <v>0</v>
      </c>
      <c r="AA101" s="326" t="str">
        <f>'AG Jul 2020'!BM85</f>
        <v>n</v>
      </c>
    </row>
    <row r="102" spans="1:27" ht="14.5" thickBot="1" x14ac:dyDescent="0.35">
      <c r="A102" s="327" t="str">
        <f>'AG Jul 2020'!K86</f>
        <v>DC Power Co</v>
      </c>
      <c r="B102" s="328" t="str">
        <f>'AG Jul 2020'!L86</f>
        <v>Market offer</v>
      </c>
      <c r="C102" s="329">
        <f>IF('AG Jul 2020'!BP86=0,91*'AG Jul 2020'!M86/100,(91*'AG Jul 2020'!M86/100)+'AG Jul 2020'!BP86/4)</f>
        <v>106.97772727272726</v>
      </c>
      <c r="D102" s="329">
        <f>IF('AG Jul 2020'!O86="",$G$6*'AG Jul 2020'!N86/100,IF($G$6&gt;='AG Jul 2020'!P86,('AG Jul 2020'!P86*'AG Jul 2020'!N86/100),($G$6*'AG Jul 2020'!N86/100)))</f>
        <v>73.290779999999998</v>
      </c>
      <c r="E102" s="329">
        <f>IF(AND('AG Jul 2020'!P86&gt;0,'AG Jul 2020'!R86&gt;0),IF($G$6&lt;'AG Jul 2020'!P86,0,IF($G$6&lt;=('AG Jul 2020'!R86+'AG Jul 2020'!P86),(($G$6-'AG Jul 2020'!P86)*'AG Jul 2020'!Q86/100),(('AG Jul 2020'!R86)*'AG Jul 2020'!Q86/100))),0)</f>
        <v>0</v>
      </c>
      <c r="F102" s="329">
        <f>IF('AG Jul 2020'!T86&gt;0,IF(($G$6&lt;'AG Jul 2020'!T86),(0),($G$6-'AG Jul 2020'!T86)*'AG Jul 2020'!U86/100),IF(AND('AG Jul 2020'!R86&gt;0,'AG Jul 2020'!T86=""),IF(($G$6&lt;'AG Jul 2020'!R86),(0),($G$6-'AG Jul 2020'!R86)*'AG Jul 2020'!S86/100),IF(AND('AG Jul 2020'!P86&gt;0,'AG Jul 2020'!R86=""),IF(($G$6&lt;'AG Jul 2020'!P86),(0),($G$6-'AG Jul 2020'!P86)*'AG Jul 2020'!Q86/100),0)))</f>
        <v>0</v>
      </c>
      <c r="G102" s="329">
        <f>$I$6*'AG Jul 2020'!AH86/100</f>
        <v>102.74522318181816</v>
      </c>
      <c r="H102" s="329">
        <f>$H$6*'AG Jul 2020'!W86/100</f>
        <v>56.333146090909075</v>
      </c>
      <c r="I102" s="329">
        <f t="shared" si="59"/>
        <v>339.34687654545451</v>
      </c>
      <c r="J102" s="451">
        <f t="shared" si="60"/>
        <v>929.47659709090897</v>
      </c>
      <c r="K102" s="451">
        <f t="shared" si="61"/>
        <v>1357.387506181818</v>
      </c>
      <c r="L102" s="452">
        <f t="shared" si="62"/>
        <v>1493.1262568</v>
      </c>
      <c r="M102" s="451">
        <f>'AG Jul 2020'!AZ86</f>
        <v>0</v>
      </c>
      <c r="N102" s="451">
        <f>'AG Jul 2020'!BA86</f>
        <v>0</v>
      </c>
      <c r="O102" s="451">
        <f>'AG Jul 2020'!BB86</f>
        <v>0</v>
      </c>
      <c r="P102" s="451">
        <f>'AG Jul 2020'!BC86</f>
        <v>0</v>
      </c>
      <c r="Q102" s="451">
        <f>($E$6*'AG Jul 2020'!AT86/100)*4</f>
        <v>362.27399999999994</v>
      </c>
      <c r="R102" s="453" t="str">
        <f t="shared" si="63"/>
        <v>No discount</v>
      </c>
      <c r="S102" s="453" t="str">
        <f t="shared" si="64"/>
        <v>Exclusive</v>
      </c>
      <c r="T102" s="476">
        <f t="shared" si="65"/>
        <v>1357.387506181818</v>
      </c>
      <c r="U102" s="451">
        <f t="shared" si="66"/>
        <v>1357.387506181818</v>
      </c>
      <c r="V102" s="451">
        <f t="shared" si="67"/>
        <v>995.11350618181814</v>
      </c>
      <c r="W102" s="451">
        <f t="shared" si="68"/>
        <v>995.11350618181814</v>
      </c>
      <c r="X102" s="330">
        <f t="shared" si="69"/>
        <v>1094.6248568000001</v>
      </c>
      <c r="Y102" s="330">
        <f t="shared" si="70"/>
        <v>1094.6248568000001</v>
      </c>
      <c r="Z102" s="333">
        <f>'AG Jul 2020'!BL86</f>
        <v>0</v>
      </c>
      <c r="AA102" s="334" t="str">
        <f>'AG Jul 2020'!BM86</f>
        <v>n</v>
      </c>
    </row>
  </sheetData>
  <sheetProtection algorithmName="SHA-512" hashValue="E9GX34I7nbIixXaR2vyvvyuk+TmbsbqVZUq93IiRw3+tO5ymbeptlrcdPEfPEdxsk+odYbzkysp0+JRplfP1Kw==" saltValue="zfx0s/BkLUR6CiQiR7e8PA==" spinCount="100000" sheet="1" objects="1" scenarios="1"/>
  <dataValidations count="2">
    <dataValidation type="decimal" showInputMessage="1" showErrorMessage="1" errorTitle="Incorrect entry" error="Enter 1.5 or 3.0 only" sqref="C4" xr:uid="{F0926FED-B020-4544-BE0A-2104DF3C7EE7}">
      <formula1>1.5</formula1>
      <formula2>3</formula2>
    </dataValidation>
    <dataValidation type="whole" showInputMessage="1" showErrorMessage="1" errorTitle="Incorrect number" error="Please enter quarterly consumption between 700-4000kWh" sqref="C5" xr:uid="{AD703F07-C387-BF41-A523-2E786EA6FDBB}">
      <formula1>700</formula1>
      <formula2>4000</formula2>
    </dataValidation>
  </dataValidations>
  <pageMargins left="0.75" right="0.75" top="1" bottom="1" header="0.5" footer="0.5"/>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F28F2-A1B4-664A-BD97-5767BA1CA5E4}">
  <sheetPr codeName="Sheet38">
    <tabColor theme="7" tint="0.39997558519241921"/>
  </sheetPr>
  <dimension ref="A1:AA103"/>
  <sheetViews>
    <sheetView zoomScaleNormal="100" workbookViewId="0">
      <selection activeCell="Y10" sqref="Y10:Y39"/>
    </sheetView>
  </sheetViews>
  <sheetFormatPr defaultColWidth="10.84375" defaultRowHeight="14" x14ac:dyDescent="0.3"/>
  <cols>
    <col min="1" max="1" width="23.15234375" style="372" customWidth="1"/>
    <col min="2" max="2" width="26" style="372" customWidth="1"/>
    <col min="3" max="3" width="12.15234375" style="372" customWidth="1"/>
    <col min="4" max="4" width="14.4609375" style="372" customWidth="1"/>
    <col min="5" max="5" width="12.15234375" style="372" customWidth="1"/>
    <col min="6" max="6" width="14.15234375" style="372" customWidth="1"/>
    <col min="7" max="7" width="13.4609375" style="372" customWidth="1"/>
    <col min="8" max="8" width="14.15234375" style="372" bestFit="1" customWidth="1"/>
    <col min="9" max="9" width="14.69140625" style="372" bestFit="1" customWidth="1"/>
    <col min="10" max="10" width="13.84375" style="372" hidden="1" customWidth="1"/>
    <col min="11" max="11" width="12.15234375" style="372" hidden="1" customWidth="1"/>
    <col min="12" max="17" width="12.15234375" style="372" customWidth="1"/>
    <col min="18" max="23" width="12.15234375" style="372" hidden="1" customWidth="1"/>
    <col min="24" max="27" width="12.15234375" style="372" customWidth="1"/>
    <col min="28" max="16384" width="10.84375" style="372"/>
  </cols>
  <sheetData>
    <row r="1" spans="1:27" x14ac:dyDescent="0.3">
      <c r="A1" s="372" t="s">
        <v>364</v>
      </c>
      <c r="J1" s="372">
        <v>3</v>
      </c>
    </row>
    <row r="2" spans="1:27" x14ac:dyDescent="0.3">
      <c r="A2" s="373" t="s">
        <v>330</v>
      </c>
    </row>
    <row r="3" spans="1:27" x14ac:dyDescent="0.3">
      <c r="F3" s="375"/>
      <c r="G3" s="375"/>
    </row>
    <row r="4" spans="1:27" x14ac:dyDescent="0.3">
      <c r="A4" s="301" t="s">
        <v>365</v>
      </c>
      <c r="B4" s="302"/>
      <c r="C4" s="303">
        <v>3</v>
      </c>
      <c r="D4" s="304" t="s">
        <v>483</v>
      </c>
      <c r="E4" s="305">
        <f>IF(C4&lt;J1,(675),(1350))</f>
        <v>1350</v>
      </c>
      <c r="F4" s="360"/>
      <c r="G4" s="306" t="s">
        <v>484</v>
      </c>
      <c r="H4" s="361" t="s">
        <v>485</v>
      </c>
      <c r="I4" s="308" t="s">
        <v>397</v>
      </c>
    </row>
    <row r="5" spans="1:27" x14ac:dyDescent="0.3">
      <c r="A5" s="309" t="s">
        <v>486</v>
      </c>
      <c r="B5" s="310"/>
      <c r="C5" s="311">
        <v>1500</v>
      </c>
      <c r="D5" s="304" t="s">
        <v>487</v>
      </c>
      <c r="E5" s="312">
        <f>C5-(E4-E6)</f>
        <v>893.85</v>
      </c>
      <c r="F5" s="304" t="s">
        <v>488</v>
      </c>
      <c r="G5" s="313">
        <f>E5*70/100</f>
        <v>625.69500000000005</v>
      </c>
      <c r="H5" s="362">
        <f>E5*30/100</f>
        <v>268.15499999999997</v>
      </c>
      <c r="I5" s="315"/>
    </row>
    <row r="6" spans="1:27" x14ac:dyDescent="0.3">
      <c r="D6" s="304" t="s">
        <v>489</v>
      </c>
      <c r="E6" s="312">
        <f>IF(C4&lt;J1,(E4*27.3/100),(E4*55.1/100))</f>
        <v>743.85</v>
      </c>
      <c r="F6" s="309" t="s">
        <v>396</v>
      </c>
      <c r="G6" s="316">
        <f>E5*20/100</f>
        <v>178.77</v>
      </c>
      <c r="H6" s="363">
        <f>E5*30/100</f>
        <v>268.15499999999997</v>
      </c>
      <c r="I6" s="318">
        <f>E5*50/100</f>
        <v>446.92500000000001</v>
      </c>
    </row>
    <row r="7" spans="1:27" ht="14.5" thickBot="1" x14ac:dyDescent="0.35">
      <c r="G7" s="374"/>
    </row>
    <row r="8" spans="1:27" x14ac:dyDescent="0.3">
      <c r="A8" s="428" t="s">
        <v>514</v>
      </c>
      <c r="B8" s="429"/>
      <c r="C8" s="429"/>
      <c r="D8" s="429"/>
      <c r="E8" s="429"/>
      <c r="F8" s="429"/>
      <c r="G8" s="429"/>
      <c r="H8" s="429"/>
      <c r="I8" s="429"/>
      <c r="J8" s="429"/>
      <c r="K8" s="429"/>
      <c r="L8" s="429"/>
      <c r="M8" s="429"/>
      <c r="N8" s="429"/>
      <c r="O8" s="429"/>
      <c r="P8" s="429"/>
      <c r="Q8" s="429"/>
      <c r="R8" s="429"/>
      <c r="S8" s="429"/>
      <c r="T8" s="429"/>
      <c r="U8" s="429"/>
      <c r="V8" s="429"/>
      <c r="W8" s="429"/>
      <c r="X8" s="429"/>
      <c r="Y8" s="429"/>
      <c r="Z8" s="429"/>
      <c r="AA8" s="430"/>
    </row>
    <row r="9" spans="1:27" ht="70" x14ac:dyDescent="0.3">
      <c r="A9" s="431" t="s">
        <v>408</v>
      </c>
      <c r="B9" s="432" t="s">
        <v>409</v>
      </c>
      <c r="C9" s="433" t="s">
        <v>410</v>
      </c>
      <c r="D9" s="433" t="s">
        <v>411</v>
      </c>
      <c r="E9" s="433" t="s">
        <v>446</v>
      </c>
      <c r="F9" s="433" t="s">
        <v>447</v>
      </c>
      <c r="G9" s="433" t="s">
        <v>448</v>
      </c>
      <c r="H9" s="433" t="s">
        <v>354</v>
      </c>
      <c r="I9" s="433" t="s">
        <v>222</v>
      </c>
      <c r="J9" s="442" t="s">
        <v>406</v>
      </c>
      <c r="K9" s="443" t="s">
        <v>449</v>
      </c>
      <c r="L9" s="435" t="s">
        <v>1010</v>
      </c>
      <c r="M9" s="436" t="s">
        <v>398</v>
      </c>
      <c r="N9" s="436" t="s">
        <v>533</v>
      </c>
      <c r="O9" s="436" t="s">
        <v>399</v>
      </c>
      <c r="P9" s="436" t="s">
        <v>552</v>
      </c>
      <c r="Q9" s="437" t="s">
        <v>490</v>
      </c>
      <c r="R9" s="444" t="s">
        <v>1011</v>
      </c>
      <c r="S9" s="444" t="s">
        <v>1012</v>
      </c>
      <c r="T9" s="445" t="s">
        <v>1013</v>
      </c>
      <c r="U9" s="445" t="s">
        <v>1014</v>
      </c>
      <c r="V9" s="445" t="s">
        <v>104</v>
      </c>
      <c r="W9" s="445" t="s">
        <v>105</v>
      </c>
      <c r="X9" s="437" t="s">
        <v>331</v>
      </c>
      <c r="Y9" s="437" t="s">
        <v>332</v>
      </c>
      <c r="Z9" s="436" t="s">
        <v>400</v>
      </c>
      <c r="AA9" s="438" t="s">
        <v>558</v>
      </c>
    </row>
    <row r="10" spans="1:27" x14ac:dyDescent="0.3">
      <c r="A10" s="319" t="str">
        <f>'AG Jul 2020'!K2</f>
        <v>Energy Locals</v>
      </c>
      <c r="B10" s="320" t="str">
        <f>'AG Jul 2020'!L2</f>
        <v>Local Saver</v>
      </c>
      <c r="C10" s="364">
        <f>IF('AG Jul 2020'!BP2=0,91*'AG Jul 2020'!M2/100,(91*'AG Jul 2020'!M2/100)+'AG Jul 2020'!BP2/4)</f>
        <v>95.313636363636363</v>
      </c>
      <c r="D10" s="364">
        <f>IF('AG Jul 2020'!O2="",$E$5*'AG Jul 2020'!N2/100,IF($E$5&gt;='AG Jul 2020'!P2,('AG Jul 2020'!P2*'AG Jul 2020'!N2/100),($E$5*'AG Jul 2020'!N2/100)))</f>
        <v>199.08477272727271</v>
      </c>
      <c r="E10" s="364">
        <f>IF(AND('AG Jul 2020'!P2&gt;0,'AG Jul 2020'!R2&gt;0),IF($E$5&lt;'AG Jul 2020'!P2,0,IF($E$5&lt;=('AG Jul 2020'!R2+'AG Jul 2020'!P2),(($E$5-'AG Jul 2020'!P2)*'AG Jul 2020'!Q2/100),(('AG Jul 2020'!R2)*'AG Jul 2020'!Q2/100))),0)</f>
        <v>0</v>
      </c>
      <c r="F10" s="364">
        <f>IF(AND('AG Jul 2020'!Q2&gt;0,'AG Jul 2020'!S2&gt;0),IF($E$5&lt;('AG Jul 2020'!R2+'AG Jul 2020'!P2),0,IF($E$5&lt;=('AG Jul 2020'!T2+'AG Jul 2020'!R2+'AG Jul 2020'!P2),(($E$5-('AG Jul 2020'!R2+'AG Jul 2020'!P2))*'AG Jul 2020'!S2/100),('AG Jul 2020'!T2*'AG Jul 2020'!S2/100))),0)</f>
        <v>0</v>
      </c>
      <c r="G10" s="364">
        <v>0</v>
      </c>
      <c r="H10" s="364">
        <f>IF('AG Jul 2020'!T2&gt;0,IF(($E$5&lt;'AG Jul 2020'!T2),(0),($E$5-'AG Jul 2020'!T2)*'AG Jul 2020'!U2/100),IF(AND('AG Jul 2020'!R2&gt;0,'AG Jul 2020'!T2=""),IF(($E$5&lt;'AG Jul 2020'!R2),(0),($E$5-'AG Jul 2020'!R2)*'AG Jul 2020'!S2/100),IF(AND('AG Jul 2020'!P2&gt;0,'AG Jul 2020'!R2=""),IF(($E$5&lt;'AG Jul 2020'!P2),(0),($E$5-'AG Jul 2020'!P2)*'AG Jul 2020'!Q2/100),0)))</f>
        <v>0</v>
      </c>
      <c r="I10" s="364">
        <f t="shared" ref="I10:I31" si="0">SUM(C10:H10)</f>
        <v>294.39840909090907</v>
      </c>
      <c r="J10" s="446">
        <f t="shared" ref="J10:J31" si="1">(I10-C10)*4</f>
        <v>796.33909090909083</v>
      </c>
      <c r="K10" s="446">
        <f t="shared" ref="K10:K31" si="2">I10*4</f>
        <v>1177.5936363636363</v>
      </c>
      <c r="L10" s="322">
        <f>K10*1.1</f>
        <v>1295.3530000000001</v>
      </c>
      <c r="M10" s="320">
        <f>'AG Jul 2020'!AZ2</f>
        <v>0</v>
      </c>
      <c r="N10" s="320">
        <f>'AG Jul 2020'!BA2</f>
        <v>0</v>
      </c>
      <c r="O10" s="320">
        <f>'AG Jul 2020'!BB2</f>
        <v>0</v>
      </c>
      <c r="P10" s="320">
        <f>'AG Jul 2020'!BC2</f>
        <v>0</v>
      </c>
      <c r="Q10" s="365">
        <f>($E$6*'AG Jul 2020'!AT2/100)*4</f>
        <v>476.06400000000002</v>
      </c>
      <c r="R10" s="324" t="str">
        <f>IF(SUM(M10:P10)=0,"No discount",IF(M10&gt;0,"Guaranteed off bill",IF(N10&gt;0,"Guaranteed off usage",IF(O10&gt;0,"Pay-on-time off bill","Pay-on-time off usage"))))</f>
        <v>No discount</v>
      </c>
      <c r="S10" s="324" t="str">
        <f>IF(OR(A10="Origin Energy",A10="Red Energy",A10="Powershop"),"Inclusive","Exclusive")</f>
        <v>Exclusive</v>
      </c>
      <c r="T10" s="446">
        <f t="shared" ref="T10:T31" si="3">IF(AND(R10="Guaranteed off bill",S10="Inclusive"),((K10*1.1)-((K10*1.1)*M10/100))/1.1,IF(AND(R10="Guaranteed off usage",S10="Inclusive"),((K10*1.1)-((J10*1.1)*N10/100))/1.1,IF(AND(R10="Guaranteed off bill",S10="Exclusive"),K10-(K10*M10/100),IF(AND(R10="Guaranteed off usage",S10="Exclusive"),K10-(J10*N10/100),IF(S10="Inclusive",((K10*1.1))/1.1,K10)))))</f>
        <v>1177.5936363636363</v>
      </c>
      <c r="U10" s="446">
        <f t="shared" ref="U10:U31" si="4">IF(AND(R10="Pay-on-time off bill",S10="Inclusive"),((T10*1.1)-((T10*1.1)*O10/100))/1.1,IF(AND(R10="Pay-on-time off usage",S10="Inclusive"),((T10*1.1)-((J10*1.1)*P10/100))/1.1,IF(AND(R10="Pay-on-time off bill",S10="Exclusive"),T10-(T10*O10/100),IF(AND(R10="Pay-on-time off usage",S10="Exclusive"),T10-(J10*P10/100),IF(S10="Inclusive",((T10*1.1))/1.1,T10)))))</f>
        <v>1177.5936363636363</v>
      </c>
      <c r="V10" s="446">
        <f t="shared" ref="V10:V31" si="5">T10-Q10</f>
        <v>701.5296363636362</v>
      </c>
      <c r="W10" s="446">
        <f t="shared" ref="W10:W31" si="6">U10-Q10</f>
        <v>701.5296363636362</v>
      </c>
      <c r="X10" s="454">
        <f>V10*1.1</f>
        <v>771.68259999999987</v>
      </c>
      <c r="Y10" s="454">
        <f>W10*1.1</f>
        <v>771.68259999999987</v>
      </c>
      <c r="Z10" s="366">
        <f>'AG Jul 2020'!BL2</f>
        <v>0</v>
      </c>
      <c r="AA10" s="367" t="str">
        <f>'AG Jul 2020'!BM2</f>
        <v>n</v>
      </c>
    </row>
    <row r="11" spans="1:27" x14ac:dyDescent="0.3">
      <c r="A11" s="319" t="str">
        <f>'AG Jul 2020'!K3</f>
        <v>AGL</v>
      </c>
      <c r="B11" s="320" t="str">
        <f>'AG Jul 2020'!L3</f>
        <v>Solar Savers</v>
      </c>
      <c r="C11" s="364">
        <f>IF('AG Jul 2020'!BP3=0,91*'AG Jul 2020'!M3/100,(91*'AG Jul 2020'!M3/100)+'AG Jul 2020'!BP3/4)</f>
        <v>74.62</v>
      </c>
      <c r="D11" s="364">
        <f>IF('AG Jul 2020'!O3="",$E$5*'AG Jul 2020'!N3/100,IF($E$5&gt;='AG Jul 2020'!P3,('AG Jul 2020'!P3*'AG Jul 2020'!N3/100),($E$5*'AG Jul 2020'!N3/100)))</f>
        <v>236.87024999999997</v>
      </c>
      <c r="E11" s="364">
        <f>IF(AND('AG Jul 2020'!P3&gt;0,'AG Jul 2020'!R3&gt;0),IF($E$5&lt;'AG Jul 2020'!P3,0,IF($E$5&lt;=('AG Jul 2020'!R3+'AG Jul 2020'!P3),(($E$5-'AG Jul 2020'!P3)*'AG Jul 2020'!Q3/100),(('AG Jul 2020'!R3)*'AG Jul 2020'!Q3/100))),0)</f>
        <v>0</v>
      </c>
      <c r="F11" s="364">
        <f>IF(AND('AG Jul 2020'!Q3&gt;0,'AG Jul 2020'!S3&gt;0),IF($E$5&lt;('AG Jul 2020'!R3+'AG Jul 2020'!P3),0,IF($E$5&lt;=('AG Jul 2020'!T3+'AG Jul 2020'!R3+'AG Jul 2020'!P3),(($E$5-('AG Jul 2020'!R3+'AG Jul 2020'!P3))*'AG Jul 2020'!S3/100),('AG Jul 2020'!T3*'AG Jul 2020'!S3/100))),0)</f>
        <v>0</v>
      </c>
      <c r="G11" s="364">
        <v>0</v>
      </c>
      <c r="H11" s="364">
        <f>IF('AG Jul 2020'!T3&gt;0,IF(($E$5&lt;'AG Jul 2020'!T3),(0),($E$5-'AG Jul 2020'!T3)*'AG Jul 2020'!U3/100),IF(AND('AG Jul 2020'!R3&gt;0,'AG Jul 2020'!T3=""),IF(($E$5&lt;'AG Jul 2020'!R3),(0),($E$5-'AG Jul 2020'!R3)*'AG Jul 2020'!S3/100),IF(AND('AG Jul 2020'!P3&gt;0,'AG Jul 2020'!R3=""),IF(($E$5&lt;'AG Jul 2020'!P3),(0),($E$5-'AG Jul 2020'!P3)*'AG Jul 2020'!Q3/100),0)))</f>
        <v>0</v>
      </c>
      <c r="I11" s="364">
        <f t="shared" si="0"/>
        <v>311.49024999999995</v>
      </c>
      <c r="J11" s="446">
        <f t="shared" si="1"/>
        <v>947.48099999999977</v>
      </c>
      <c r="K11" s="446">
        <f t="shared" si="2"/>
        <v>1245.9609999999998</v>
      </c>
      <c r="L11" s="322">
        <f t="shared" ref="L11:L31" si="7">K11*1.1</f>
        <v>1370.5570999999998</v>
      </c>
      <c r="M11" s="320">
        <f>'AG Jul 2020'!AZ3</f>
        <v>0</v>
      </c>
      <c r="N11" s="320">
        <f>'AG Jul 2020'!BA3</f>
        <v>0</v>
      </c>
      <c r="O11" s="320">
        <f>'AG Jul 2020'!BB3</f>
        <v>0</v>
      </c>
      <c r="P11" s="320">
        <f>'AG Jul 2020'!BC3</f>
        <v>0</v>
      </c>
      <c r="Q11" s="365">
        <f>($E$6*'AG Jul 2020'!AT3/100)*4</f>
        <v>624.83400000000006</v>
      </c>
      <c r="R11" s="324" t="str">
        <f t="shared" ref="R11:R31" si="8">IF(SUM(M11:P11)=0,"No discount",IF(M11&gt;0,"Guaranteed off bill",IF(N11&gt;0,"Guaranteed off usage",IF(O11&gt;0,"Pay-on-time off bill","Pay-on-time off usage"))))</f>
        <v>No discount</v>
      </c>
      <c r="S11" s="324" t="str">
        <f t="shared" ref="S11:S31" si="9">IF(OR(A11="Origin Energy",A11="Red Energy",A11="Powershop"),"Inclusive","Exclusive")</f>
        <v>Exclusive</v>
      </c>
      <c r="T11" s="475">
        <f t="shared" si="3"/>
        <v>1245.9609999999998</v>
      </c>
      <c r="U11" s="446">
        <f t="shared" si="4"/>
        <v>1245.9609999999998</v>
      </c>
      <c r="V11" s="446">
        <f t="shared" si="5"/>
        <v>621.12699999999973</v>
      </c>
      <c r="W11" s="446">
        <f t="shared" si="6"/>
        <v>621.12699999999973</v>
      </c>
      <c r="X11" s="454">
        <f t="shared" ref="X11:Y31" si="10">V11*1.1</f>
        <v>683.23969999999974</v>
      </c>
      <c r="Y11" s="454">
        <f t="shared" si="10"/>
        <v>683.23969999999974</v>
      </c>
      <c r="Z11" s="366">
        <f>'AG Jul 2020'!BL3</f>
        <v>0</v>
      </c>
      <c r="AA11" s="367" t="str">
        <f>'AG Jul 2020'!BM3</f>
        <v>n</v>
      </c>
    </row>
    <row r="12" spans="1:27" x14ac:dyDescent="0.3">
      <c r="A12" s="319" t="str">
        <f>'AG Jul 2020'!K4</f>
        <v>Alinta Energy</v>
      </c>
      <c r="B12" s="320" t="str">
        <f>'AG Jul 2020'!L4</f>
        <v>Home Deal</v>
      </c>
      <c r="C12" s="364">
        <f>IF('AG Jul 2020'!BP4=0,91*'AG Jul 2020'!M4/100,(91*'AG Jul 2020'!M4/100)+'AG Jul 2020'!BP4/4)</f>
        <v>69.16</v>
      </c>
      <c r="D12" s="364">
        <f>IF('AG Jul 2020'!O4="",$E$5*'AG Jul 2020'!N4/100,IF($E$5&gt;='AG Jul 2020'!P4,('AG Jul 2020'!P4*'AG Jul 2020'!N4/100),($E$5*'AG Jul 2020'!N4/100)))</f>
        <v>193.15285909090909</v>
      </c>
      <c r="E12" s="364">
        <f>IF(AND('AG Jul 2020'!P4&gt;0,'AG Jul 2020'!R4&gt;0),IF($E$5&lt;'AG Jul 2020'!P4,0,IF($E$5&lt;=('AG Jul 2020'!R4+'AG Jul 2020'!P4),(($E$5-'AG Jul 2020'!P4)*'AG Jul 2020'!Q4/100),(('AG Jul 2020'!R4)*'AG Jul 2020'!Q4/100))),0)</f>
        <v>0</v>
      </c>
      <c r="F12" s="364">
        <f>IF(AND('AG Jul 2020'!Q4&gt;0,'AG Jul 2020'!S4&gt;0),IF($E$5&lt;('AG Jul 2020'!R4+'AG Jul 2020'!P4),0,IF($E$5&lt;=('AG Jul 2020'!T4+'AG Jul 2020'!R4+'AG Jul 2020'!P4),(($E$5-('AG Jul 2020'!R4+'AG Jul 2020'!P4))*'AG Jul 2020'!S4/100),('AG Jul 2020'!T4*'AG Jul 2020'!S4/100))),0)</f>
        <v>0</v>
      </c>
      <c r="G12" s="364">
        <v>0</v>
      </c>
      <c r="H12" s="364">
        <f>IF('AG Jul 2020'!T4&gt;0,IF(($E$5&lt;'AG Jul 2020'!T4),(0),($E$5-'AG Jul 2020'!T4)*'AG Jul 2020'!U4/100),IF(AND('AG Jul 2020'!R4&gt;0,'AG Jul 2020'!T4=""),IF(($E$5&lt;'AG Jul 2020'!R4),(0),($E$5-'AG Jul 2020'!R4)*'AG Jul 2020'!S4/100),IF(AND('AG Jul 2020'!P4&gt;0,'AG Jul 2020'!R4=""),IF(($E$5&lt;'AG Jul 2020'!P4),(0),($E$5-'AG Jul 2020'!P4)*'AG Jul 2020'!Q4/100),0)))</f>
        <v>0</v>
      </c>
      <c r="I12" s="364">
        <f t="shared" si="0"/>
        <v>262.31285909090911</v>
      </c>
      <c r="J12" s="446">
        <f t="shared" si="1"/>
        <v>772.61143636363647</v>
      </c>
      <c r="K12" s="446">
        <f t="shared" si="2"/>
        <v>1049.2514363636365</v>
      </c>
      <c r="L12" s="322">
        <f t="shared" si="7"/>
        <v>1154.1765800000003</v>
      </c>
      <c r="M12" s="320">
        <f>'AG Jul 2020'!AZ4</f>
        <v>0</v>
      </c>
      <c r="N12" s="320">
        <f>'AG Jul 2020'!BA4</f>
        <v>0</v>
      </c>
      <c r="O12" s="320">
        <f>'AG Jul 2020'!BB4</f>
        <v>0</v>
      </c>
      <c r="P12" s="320">
        <f>'AG Jul 2020'!BC4</f>
        <v>0</v>
      </c>
      <c r="Q12" s="365">
        <f>($E$6*'AG Jul 2020'!AT4/100)*4</f>
        <v>223.155</v>
      </c>
      <c r="R12" s="324" t="str">
        <f t="shared" si="8"/>
        <v>No discount</v>
      </c>
      <c r="S12" s="324" t="str">
        <f t="shared" si="9"/>
        <v>Exclusive</v>
      </c>
      <c r="T12" s="475">
        <f t="shared" si="3"/>
        <v>1049.2514363636365</v>
      </c>
      <c r="U12" s="446">
        <f t="shared" si="4"/>
        <v>1049.2514363636365</v>
      </c>
      <c r="V12" s="446">
        <f t="shared" si="5"/>
        <v>826.09643636363649</v>
      </c>
      <c r="W12" s="446">
        <f t="shared" si="6"/>
        <v>826.09643636363649</v>
      </c>
      <c r="X12" s="454">
        <f t="shared" si="10"/>
        <v>908.70608000000016</v>
      </c>
      <c r="Y12" s="454">
        <f t="shared" si="10"/>
        <v>908.70608000000016</v>
      </c>
      <c r="Z12" s="366">
        <f>'AG Jul 2020'!BL4</f>
        <v>0</v>
      </c>
      <c r="AA12" s="367" t="str">
        <f>'AG Jul 2020'!BM4</f>
        <v>n</v>
      </c>
    </row>
    <row r="13" spans="1:27" x14ac:dyDescent="0.3">
      <c r="A13" s="319" t="str">
        <f>'AG Jul 2020'!K5</f>
        <v>Click Energy</v>
      </c>
      <c r="B13" s="320" t="str">
        <f>'AG Jul 2020'!L5</f>
        <v>Flora Solar</v>
      </c>
      <c r="C13" s="364">
        <f>IF('AG Jul 2020'!BP5=0,91*'AG Jul 2020'!M5/100,(91*'AG Jul 2020'!M5/100)+'AG Jul 2020'!BP5/4)</f>
        <v>81.899999999999991</v>
      </c>
      <c r="D13" s="364">
        <f>IF('AG Jul 2020'!O5="",$E$5*'AG Jul 2020'!N5/100,IF($E$5&gt;='AG Jul 2020'!P5,('AG Jul 2020'!P5*'AG Jul 2020'!N5/100),($E$5*'AG Jul 2020'!N5/100)))</f>
        <v>229.31315454545452</v>
      </c>
      <c r="E13" s="364">
        <f>IF(AND('AG Jul 2020'!P5&gt;0,'AG Jul 2020'!R5&gt;0),IF($E$5&lt;'AG Jul 2020'!P5,0,IF($E$5&lt;=('AG Jul 2020'!R5+'AG Jul 2020'!P5),(($E$5-'AG Jul 2020'!P5)*'AG Jul 2020'!Q5/100),(('AG Jul 2020'!R5)*'AG Jul 2020'!Q5/100))),0)</f>
        <v>0</v>
      </c>
      <c r="F13" s="364">
        <f>IF(AND('AG Jul 2020'!Q5&gt;0,'AG Jul 2020'!S5&gt;0),IF($E$5&lt;('AG Jul 2020'!R5+'AG Jul 2020'!P5),0,IF($E$5&lt;=('AG Jul 2020'!T5+'AG Jul 2020'!R5+'AG Jul 2020'!P5),(($E$5-('AG Jul 2020'!R5+'AG Jul 2020'!P5))*'AG Jul 2020'!S5/100),('AG Jul 2020'!T5*'AG Jul 2020'!S5/100))),0)</f>
        <v>0</v>
      </c>
      <c r="G13" s="364">
        <v>0</v>
      </c>
      <c r="H13" s="364">
        <f>IF('AG Jul 2020'!T5&gt;0,IF(($E$5&lt;'AG Jul 2020'!T5),(0),($E$5-'AG Jul 2020'!T5)*'AG Jul 2020'!U5/100),IF(AND('AG Jul 2020'!R5&gt;0,'AG Jul 2020'!T5=""),IF(($E$5&lt;'AG Jul 2020'!R5),(0),($E$5-'AG Jul 2020'!R5)*'AG Jul 2020'!S5/100),IF(AND('AG Jul 2020'!P5&gt;0,'AG Jul 2020'!R5=""),IF(($E$5&lt;'AG Jul 2020'!P5),(0),($E$5-'AG Jul 2020'!P5)*'AG Jul 2020'!Q5/100),0)))</f>
        <v>0</v>
      </c>
      <c r="I13" s="364">
        <f t="shared" si="0"/>
        <v>311.21315454545453</v>
      </c>
      <c r="J13" s="446">
        <f t="shared" si="1"/>
        <v>917.25261818181821</v>
      </c>
      <c r="K13" s="446">
        <f t="shared" si="2"/>
        <v>1244.8526181818181</v>
      </c>
      <c r="L13" s="322">
        <f t="shared" si="7"/>
        <v>1369.33788</v>
      </c>
      <c r="M13" s="320">
        <f>'AG Jul 2020'!AZ5</f>
        <v>0</v>
      </c>
      <c r="N13" s="320">
        <f>'AG Jul 2020'!BA5</f>
        <v>0</v>
      </c>
      <c r="O13" s="320">
        <f>'AG Jul 2020'!BB5</f>
        <v>0</v>
      </c>
      <c r="P13" s="320">
        <f>'AG Jul 2020'!BC5</f>
        <v>0</v>
      </c>
      <c r="Q13" s="365">
        <f>($E$6*'AG Jul 2020'!AT5/100)*4</f>
        <v>476.06400000000002</v>
      </c>
      <c r="R13" s="324" t="str">
        <f t="shared" si="8"/>
        <v>No discount</v>
      </c>
      <c r="S13" s="324" t="str">
        <f t="shared" si="9"/>
        <v>Exclusive</v>
      </c>
      <c r="T13" s="446">
        <f t="shared" si="3"/>
        <v>1244.8526181818181</v>
      </c>
      <c r="U13" s="446">
        <f t="shared" si="4"/>
        <v>1244.8526181818181</v>
      </c>
      <c r="V13" s="446">
        <f t="shared" si="5"/>
        <v>768.78861818181804</v>
      </c>
      <c r="W13" s="446">
        <f t="shared" si="6"/>
        <v>768.78861818181804</v>
      </c>
      <c r="X13" s="454">
        <f t="shared" si="10"/>
        <v>845.66747999999995</v>
      </c>
      <c r="Y13" s="454">
        <f t="shared" si="10"/>
        <v>845.66747999999995</v>
      </c>
      <c r="Z13" s="366">
        <f>'AG Jul 2020'!BL5</f>
        <v>0</v>
      </c>
      <c r="AA13" s="367" t="str">
        <f>'AG Jul 2020'!BM5</f>
        <v>n</v>
      </c>
    </row>
    <row r="14" spans="1:27" x14ac:dyDescent="0.3">
      <c r="A14" s="319" t="str">
        <f>'AG Jul 2020'!K6</f>
        <v>Commander</v>
      </c>
      <c r="B14" s="320" t="str">
        <f>'AG Jul 2020'!L6</f>
        <v>Market offer</v>
      </c>
      <c r="C14" s="364">
        <f>IF('AG Jul 2020'!BP6=0,91*'AG Jul 2020'!M6/100,(91*'AG Jul 2020'!M6/100)+'AG Jul 2020'!BP6/4)</f>
        <v>80.741818181818175</v>
      </c>
      <c r="D14" s="364">
        <f>IF('AG Jul 2020'!O6="",$E$5*'AG Jul 2020'!N6/100,IF($E$5&gt;='AG Jul 2020'!P6,('AG Jul 2020'!P6*'AG Jul 2020'!N6/100),($E$5*'AG Jul 2020'!N6/100)))</f>
        <v>177.06355909090908</v>
      </c>
      <c r="E14" s="364">
        <f>IF(AND('AG Jul 2020'!P6&gt;0,'AG Jul 2020'!R6&gt;0),IF($E$5&lt;'AG Jul 2020'!P6,0,IF($E$5&lt;=('AG Jul 2020'!R6+'AG Jul 2020'!P6),(($E$5-'AG Jul 2020'!P6)*'AG Jul 2020'!Q6/100),(('AG Jul 2020'!R6)*'AG Jul 2020'!Q6/100))),0)</f>
        <v>0</v>
      </c>
      <c r="F14" s="364">
        <f>IF(AND('AG Jul 2020'!Q6&gt;0,'AG Jul 2020'!S6&gt;0),IF($E$5&lt;('AG Jul 2020'!R6+'AG Jul 2020'!P6),0,IF($E$5&lt;=('AG Jul 2020'!T6+'AG Jul 2020'!R6+'AG Jul 2020'!P6),(($E$5-('AG Jul 2020'!R6+'AG Jul 2020'!P6))*'AG Jul 2020'!S6/100),('AG Jul 2020'!T6*'AG Jul 2020'!S6/100))),0)</f>
        <v>0</v>
      </c>
      <c r="G14" s="364">
        <v>0</v>
      </c>
      <c r="H14" s="364">
        <f>IF('AG Jul 2020'!T6&gt;0,IF(($E$5&lt;'AG Jul 2020'!T6),(0),($E$5-'AG Jul 2020'!T6)*'AG Jul 2020'!U6/100),IF(AND('AG Jul 2020'!R6&gt;0,'AG Jul 2020'!T6=""),IF(($E$5&lt;'AG Jul 2020'!R6),(0),($E$5-'AG Jul 2020'!R6)*'AG Jul 2020'!S6/100),IF(AND('AG Jul 2020'!P6&gt;0,'AG Jul 2020'!R6=""),IF(($E$5&lt;'AG Jul 2020'!P6),(0),($E$5-'AG Jul 2020'!P6)*'AG Jul 2020'!Q6/100),0)))</f>
        <v>0</v>
      </c>
      <c r="I14" s="364">
        <f t="shared" si="0"/>
        <v>257.80537727272724</v>
      </c>
      <c r="J14" s="446">
        <f t="shared" si="1"/>
        <v>708.25423636363621</v>
      </c>
      <c r="K14" s="446">
        <f t="shared" si="2"/>
        <v>1031.221509090909</v>
      </c>
      <c r="L14" s="322">
        <f t="shared" si="7"/>
        <v>1134.34366</v>
      </c>
      <c r="M14" s="320">
        <f>'AG Jul 2020'!AZ6</f>
        <v>0</v>
      </c>
      <c r="N14" s="320">
        <f>'AG Jul 2020'!BA6</f>
        <v>0</v>
      </c>
      <c r="O14" s="320">
        <f>'AG Jul 2020'!BB6</f>
        <v>0</v>
      </c>
      <c r="P14" s="320">
        <f>'AG Jul 2020'!BC6</f>
        <v>0</v>
      </c>
      <c r="Q14" s="365">
        <f>($E$6*'AG Jul 2020'!AT6/100)*4</f>
        <v>345.14639999999997</v>
      </c>
      <c r="R14" s="324" t="str">
        <f t="shared" si="8"/>
        <v>No discount</v>
      </c>
      <c r="S14" s="324" t="str">
        <f t="shared" si="9"/>
        <v>Exclusive</v>
      </c>
      <c r="T14" s="475">
        <f t="shared" si="3"/>
        <v>1031.221509090909</v>
      </c>
      <c r="U14" s="446">
        <f t="shared" si="4"/>
        <v>1031.221509090909</v>
      </c>
      <c r="V14" s="446">
        <f t="shared" si="5"/>
        <v>686.075109090909</v>
      </c>
      <c r="W14" s="446">
        <f t="shared" si="6"/>
        <v>686.075109090909</v>
      </c>
      <c r="X14" s="454">
        <f t="shared" si="10"/>
        <v>754.68261999999993</v>
      </c>
      <c r="Y14" s="454">
        <f t="shared" si="10"/>
        <v>754.68261999999993</v>
      </c>
      <c r="Z14" s="366">
        <f>'AG Jul 2020'!BL6</f>
        <v>0</v>
      </c>
      <c r="AA14" s="367" t="str">
        <f>'AG Jul 2020'!BM6</f>
        <v>n</v>
      </c>
    </row>
    <row r="15" spans="1:27" x14ac:dyDescent="0.3">
      <c r="A15" s="319" t="str">
        <f>'AG Jul 2020'!K7</f>
        <v>CovaU</v>
      </c>
      <c r="B15" s="320" t="str">
        <f>'AG Jul 2020'!L7</f>
        <v>Freedom Plus Solar</v>
      </c>
      <c r="C15" s="364">
        <f>IF('AG Jul 2020'!BP7=0,91*'AG Jul 2020'!M7/100,(91*'AG Jul 2020'!M7/100)+'AG Jul 2020'!BP7/4)</f>
        <v>70.069999999999993</v>
      </c>
      <c r="D15" s="364">
        <f>IF('AG Jul 2020'!O7="",$E$5*'AG Jul 2020'!N7/100,IF($E$5&gt;='AG Jul 2020'!P7,('AG Jul 2020'!P7*'AG Jul 2020'!N7/100),($E$5*'AG Jul 2020'!N7/100)))</f>
        <v>238.65794999999997</v>
      </c>
      <c r="E15" s="364">
        <f>IF(AND('AG Jul 2020'!P7&gt;0,'AG Jul 2020'!R7&gt;0),IF($E$5&lt;'AG Jul 2020'!P7,0,IF($E$5&lt;=('AG Jul 2020'!R7+'AG Jul 2020'!P7),(($E$5-'AG Jul 2020'!P7)*'AG Jul 2020'!Q7/100),(('AG Jul 2020'!R7)*'AG Jul 2020'!Q7/100))),0)</f>
        <v>0</v>
      </c>
      <c r="F15" s="364">
        <f>IF(AND('AG Jul 2020'!Q7&gt;0,'AG Jul 2020'!S7&gt;0),IF($E$5&lt;('AG Jul 2020'!R7+'AG Jul 2020'!P7),0,IF($E$5&lt;=('AG Jul 2020'!T7+'AG Jul 2020'!R7+'AG Jul 2020'!P7),(($E$5-('AG Jul 2020'!R7+'AG Jul 2020'!P7))*'AG Jul 2020'!S7/100),('AG Jul 2020'!T7*'AG Jul 2020'!S7/100))),0)</f>
        <v>0</v>
      </c>
      <c r="G15" s="364">
        <v>0</v>
      </c>
      <c r="H15" s="364">
        <f>IF('AG Jul 2020'!T7&gt;0,IF(($E$5&lt;'AG Jul 2020'!T7),(0),($E$5-'AG Jul 2020'!T7)*'AG Jul 2020'!U7/100),IF(AND('AG Jul 2020'!R7&gt;0,'AG Jul 2020'!T7=""),IF(($E$5&lt;'AG Jul 2020'!R7),(0),($E$5-'AG Jul 2020'!R7)*'AG Jul 2020'!S7/100),IF(AND('AG Jul 2020'!P7&gt;0,'AG Jul 2020'!R7=""),IF(($E$5&lt;'AG Jul 2020'!P7),(0),($E$5-'AG Jul 2020'!P7)*'AG Jul 2020'!Q7/100),0)))</f>
        <v>0</v>
      </c>
      <c r="I15" s="364">
        <f t="shared" si="0"/>
        <v>308.72794999999996</v>
      </c>
      <c r="J15" s="446">
        <f t="shared" si="1"/>
        <v>954.63179999999988</v>
      </c>
      <c r="K15" s="446">
        <f t="shared" si="2"/>
        <v>1234.9117999999999</v>
      </c>
      <c r="L15" s="322">
        <f t="shared" si="7"/>
        <v>1358.4029799999998</v>
      </c>
      <c r="M15" s="320">
        <f>'AG Jul 2020'!AZ7</f>
        <v>20</v>
      </c>
      <c r="N15" s="320">
        <f>'AG Jul 2020'!BA7</f>
        <v>0</v>
      </c>
      <c r="O15" s="320">
        <f>'AG Jul 2020'!BB7</f>
        <v>0</v>
      </c>
      <c r="P15" s="320">
        <f>'AG Jul 2020'!BC7</f>
        <v>0</v>
      </c>
      <c r="Q15" s="365">
        <f>($E$6*'AG Jul 2020'!AT7/100)*4</f>
        <v>252.90900000000002</v>
      </c>
      <c r="R15" s="324" t="str">
        <f t="shared" si="8"/>
        <v>Guaranteed off bill</v>
      </c>
      <c r="S15" s="324" t="str">
        <f t="shared" si="9"/>
        <v>Exclusive</v>
      </c>
      <c r="T15" s="475">
        <f t="shared" si="3"/>
        <v>987.92943999999989</v>
      </c>
      <c r="U15" s="446">
        <f t="shared" si="4"/>
        <v>987.92943999999989</v>
      </c>
      <c r="V15" s="446">
        <f t="shared" si="5"/>
        <v>735.02043999999989</v>
      </c>
      <c r="W15" s="446">
        <f t="shared" si="6"/>
        <v>735.02043999999989</v>
      </c>
      <c r="X15" s="454">
        <f t="shared" si="10"/>
        <v>808.52248399999996</v>
      </c>
      <c r="Y15" s="454">
        <f t="shared" si="10"/>
        <v>808.52248399999996</v>
      </c>
      <c r="Z15" s="366">
        <f>'AG Jul 2020'!BL7</f>
        <v>0</v>
      </c>
      <c r="AA15" s="367" t="str">
        <f>'AG Jul 2020'!BM7</f>
        <v>n</v>
      </c>
    </row>
    <row r="16" spans="1:27" x14ac:dyDescent="0.3">
      <c r="A16" s="319" t="str">
        <f>'AG Jul 2020'!K8</f>
        <v>Diamond Energy</v>
      </c>
      <c r="B16" s="320" t="str">
        <f>'AG Jul 2020'!L8</f>
        <v>Renewable Saver POT</v>
      </c>
      <c r="C16" s="364">
        <f>IF('AG Jul 2020'!BP8=0,91*'AG Jul 2020'!M8/100,(91*'AG Jul 2020'!M8/100)+'AG Jul 2020'!BP8/4)</f>
        <v>75.893999999999991</v>
      </c>
      <c r="D16" s="364">
        <f>IF('AG Jul 2020'!O8="",$E$5*'AG Jul 2020'!N8/100,IF($E$5&gt;='AG Jul 2020'!P8,('AG Jul 2020'!P8*'AG Jul 2020'!N8/100),($E$5*'AG Jul 2020'!N8/100)))</f>
        <v>77.699999999999989</v>
      </c>
      <c r="E16" s="364">
        <f>IF(AND('AG Jul 2020'!P8&gt;0,'AG Jul 2020'!R8&gt;0),IF($E$5&lt;'AG Jul 2020'!P8,0,IF($E$5&lt;=('AG Jul 2020'!R8+'AG Jul 2020'!P8),(($E$5-'AG Jul 2020'!P8)*'AG Jul 2020'!Q8/100),(('AG Jul 2020'!R8)*'AG Jul 2020'!Q8/100))),0)</f>
        <v>0</v>
      </c>
      <c r="F16" s="364">
        <f>IF(AND('AG Jul 2020'!Q8&gt;0,'AG Jul 2020'!S8&gt;0),IF($E$5&lt;('AG Jul 2020'!R8+'AG Jul 2020'!P8),0,IF($E$5&lt;=('AG Jul 2020'!T8+'AG Jul 2020'!R8+'AG Jul 2020'!P8),(($E$5-('AG Jul 2020'!R8+'AG Jul 2020'!P8))*'AG Jul 2020'!S8/100),('AG Jul 2020'!T8*'AG Jul 2020'!S8/100))),0)</f>
        <v>0</v>
      </c>
      <c r="G16" s="364">
        <v>0</v>
      </c>
      <c r="H16" s="364">
        <f>IF('AG Jul 2020'!T8&gt;0,IF(($E$5&lt;'AG Jul 2020'!T8),(0),($E$5-'AG Jul 2020'!T8)*'AG Jul 2020'!U8/100),IF(AND('AG Jul 2020'!R8&gt;0,'AG Jul 2020'!T8=""),IF(($E$5&lt;'AG Jul 2020'!R8),(0),($E$5-'AG Jul 2020'!R8)*'AG Jul 2020'!S8/100),IF(AND('AG Jul 2020'!P8&gt;0,'AG Jul 2020'!R8=""),IF(($E$5&lt;'AG Jul 2020'!P8),(0),($E$5-'AG Jul 2020'!P8)*'AG Jul 2020'!Q8/100),0)))</f>
        <v>165.68415000000002</v>
      </c>
      <c r="I16" s="364">
        <f t="shared" si="0"/>
        <v>319.27814999999998</v>
      </c>
      <c r="J16" s="446">
        <f t="shared" si="1"/>
        <v>973.53659999999991</v>
      </c>
      <c r="K16" s="446">
        <f t="shared" si="2"/>
        <v>1277.1125999999999</v>
      </c>
      <c r="L16" s="322">
        <f t="shared" si="7"/>
        <v>1404.82386</v>
      </c>
      <c r="M16" s="320">
        <f>'AG Jul 2020'!AZ8</f>
        <v>0</v>
      </c>
      <c r="N16" s="320">
        <f>'AG Jul 2020'!BA8</f>
        <v>0</v>
      </c>
      <c r="O16" s="320">
        <f>'AG Jul 2020'!BB8</f>
        <v>7</v>
      </c>
      <c r="P16" s="320">
        <f>'AG Jul 2020'!BC8</f>
        <v>0</v>
      </c>
      <c r="Q16" s="365">
        <f>($E$6*'AG Jul 2020'!AT8/100)*4</f>
        <v>357.048</v>
      </c>
      <c r="R16" s="324" t="str">
        <f t="shared" si="8"/>
        <v>Pay-on-time off bill</v>
      </c>
      <c r="S16" s="324" t="str">
        <f t="shared" si="9"/>
        <v>Exclusive</v>
      </c>
      <c r="T16" s="475">
        <f t="shared" si="3"/>
        <v>1277.1125999999999</v>
      </c>
      <c r="U16" s="446">
        <f t="shared" si="4"/>
        <v>1187.7147179999999</v>
      </c>
      <c r="V16" s="446">
        <f t="shared" si="5"/>
        <v>920.06459999999993</v>
      </c>
      <c r="W16" s="446">
        <f t="shared" si="6"/>
        <v>830.66671799999995</v>
      </c>
      <c r="X16" s="454">
        <f t="shared" si="10"/>
        <v>1012.07106</v>
      </c>
      <c r="Y16" s="454">
        <f t="shared" si="10"/>
        <v>913.73338980000005</v>
      </c>
      <c r="Z16" s="366">
        <f>'AG Jul 2020'!BL8</f>
        <v>0</v>
      </c>
      <c r="AA16" s="367" t="str">
        <f>'AG Jul 2020'!BM8</f>
        <v>n</v>
      </c>
    </row>
    <row r="17" spans="1:27" x14ac:dyDescent="0.3">
      <c r="A17" s="319" t="str">
        <f>'AG Jul 2020'!K9</f>
        <v>Dodo Power &amp; Gas</v>
      </c>
      <c r="B17" s="320" t="str">
        <f>'AG Jul 2020'!L9</f>
        <v>Market offer</v>
      </c>
      <c r="C17" s="364">
        <f>IF('AG Jul 2020'!BP9=0,91*'AG Jul 2020'!M9/100,(91*'AG Jul 2020'!M9/100)+'AG Jul 2020'!BP9/4)</f>
        <v>80.741818181818175</v>
      </c>
      <c r="D17" s="364">
        <f>IF('AG Jul 2020'!O9="",$E$5*'AG Jul 2020'!N9/100,IF($E$5&gt;='AG Jul 2020'!P9,('AG Jul 2020'!P9*'AG Jul 2020'!N9/100),($E$5*'AG Jul 2020'!N9/100)))</f>
        <v>177.06355909090908</v>
      </c>
      <c r="E17" s="364">
        <f>IF(AND('AG Jul 2020'!P9&gt;0,'AG Jul 2020'!R9&gt;0),IF($E$5&lt;'AG Jul 2020'!P9,0,IF($E$5&lt;=('AG Jul 2020'!R9+'AG Jul 2020'!P9),(($E$5-'AG Jul 2020'!P9)*'AG Jul 2020'!Q9/100),(('AG Jul 2020'!R9)*'AG Jul 2020'!Q9/100))),0)</f>
        <v>0</v>
      </c>
      <c r="F17" s="364">
        <f>IF(AND('AG Jul 2020'!Q9&gt;0,'AG Jul 2020'!S9&gt;0),IF($E$5&lt;('AG Jul 2020'!R9+'AG Jul 2020'!P9),0,IF($E$5&lt;=('AG Jul 2020'!T9+'AG Jul 2020'!R9+'AG Jul 2020'!P9),(($E$5-('AG Jul 2020'!R9+'AG Jul 2020'!P9))*'AG Jul 2020'!S9/100),('AG Jul 2020'!T9*'AG Jul 2020'!S9/100))),0)</f>
        <v>0</v>
      </c>
      <c r="G17" s="364">
        <v>0</v>
      </c>
      <c r="H17" s="364">
        <f>IF('AG Jul 2020'!T9&gt;0,IF(($E$5&lt;'AG Jul 2020'!T9),(0),($E$5-'AG Jul 2020'!T9)*'AG Jul 2020'!U9/100),IF(AND('AG Jul 2020'!R9&gt;0,'AG Jul 2020'!T9=""),IF(($E$5&lt;'AG Jul 2020'!R9),(0),($E$5-'AG Jul 2020'!R9)*'AG Jul 2020'!S9/100),IF(AND('AG Jul 2020'!P9&gt;0,'AG Jul 2020'!R9=""),IF(($E$5&lt;'AG Jul 2020'!P9),(0),($E$5-'AG Jul 2020'!P9)*'AG Jul 2020'!Q9/100),0)))</f>
        <v>0</v>
      </c>
      <c r="I17" s="364">
        <f t="shared" si="0"/>
        <v>257.80537727272724</v>
      </c>
      <c r="J17" s="446">
        <f t="shared" si="1"/>
        <v>708.25423636363621</v>
      </c>
      <c r="K17" s="446">
        <f t="shared" si="2"/>
        <v>1031.221509090909</v>
      </c>
      <c r="L17" s="322">
        <f t="shared" si="7"/>
        <v>1134.34366</v>
      </c>
      <c r="M17" s="320">
        <f>'AG Jul 2020'!AZ9</f>
        <v>0</v>
      </c>
      <c r="N17" s="320">
        <f>'AG Jul 2020'!BA9</f>
        <v>0</v>
      </c>
      <c r="O17" s="320">
        <f>'AG Jul 2020'!BB9</f>
        <v>0</v>
      </c>
      <c r="P17" s="320">
        <f>'AG Jul 2020'!BC9</f>
        <v>0</v>
      </c>
      <c r="Q17" s="365">
        <f>($E$6*'AG Jul 2020'!AT9/100)*4</f>
        <v>345.14639999999997</v>
      </c>
      <c r="R17" s="324" t="str">
        <f t="shared" si="8"/>
        <v>No discount</v>
      </c>
      <c r="S17" s="324" t="str">
        <f t="shared" si="9"/>
        <v>Exclusive</v>
      </c>
      <c r="T17" s="475">
        <f t="shared" si="3"/>
        <v>1031.221509090909</v>
      </c>
      <c r="U17" s="446">
        <f t="shared" si="4"/>
        <v>1031.221509090909</v>
      </c>
      <c r="V17" s="446">
        <f t="shared" si="5"/>
        <v>686.075109090909</v>
      </c>
      <c r="W17" s="446">
        <f t="shared" si="6"/>
        <v>686.075109090909</v>
      </c>
      <c r="X17" s="454">
        <f t="shared" si="10"/>
        <v>754.68261999999993</v>
      </c>
      <c r="Y17" s="454">
        <f t="shared" si="10"/>
        <v>754.68261999999993</v>
      </c>
      <c r="Z17" s="366">
        <f>'AG Jul 2020'!BL9</f>
        <v>0</v>
      </c>
      <c r="AA17" s="367" t="str">
        <f>'AG Jul 2020'!BM9</f>
        <v>n</v>
      </c>
    </row>
    <row r="18" spans="1:27" x14ac:dyDescent="0.3">
      <c r="A18" s="319" t="str">
        <f>'AG Jul 2020'!K10</f>
        <v>EnergyAustralia</v>
      </c>
      <c r="B18" s="320" t="str">
        <f>'AG Jul 2020'!L10</f>
        <v>Total Plan Home</v>
      </c>
      <c r="C18" s="364">
        <f>IF('AG Jul 2020'!BP10=0,91*'AG Jul 2020'!M10/100,(91*'AG Jul 2020'!M10/100)+'AG Jul 2020'!BP10/4)</f>
        <v>70.069999999999993</v>
      </c>
      <c r="D18" s="364">
        <f>IF('AG Jul 2020'!O10="",$E$5*'AG Jul 2020'!N10/100,IF($E$5&gt;='AG Jul 2020'!P10,('AG Jul 2020'!P10*'AG Jul 2020'!N10/100),($E$5*'AG Jul 2020'!N10/100)))</f>
        <v>240.20187272727267</v>
      </c>
      <c r="E18" s="364">
        <f>IF(AND('AG Jul 2020'!P10&gt;0,'AG Jul 2020'!R10&gt;0),IF($E$5&lt;'AG Jul 2020'!P10,0,IF($E$5&lt;=('AG Jul 2020'!R10+'AG Jul 2020'!P10),(($E$5-'AG Jul 2020'!P10)*'AG Jul 2020'!Q10/100),(('AG Jul 2020'!R10)*'AG Jul 2020'!Q10/100))),0)</f>
        <v>0</v>
      </c>
      <c r="F18" s="364">
        <f>IF(AND('AG Jul 2020'!Q10&gt;0,'AG Jul 2020'!S10&gt;0),IF($E$5&lt;('AG Jul 2020'!R10+'AG Jul 2020'!P10),0,IF($E$5&lt;=('AG Jul 2020'!T10+'AG Jul 2020'!R10+'AG Jul 2020'!P10),(($E$5-('AG Jul 2020'!R10+'AG Jul 2020'!P10))*'AG Jul 2020'!S10/100),('AG Jul 2020'!T10*'AG Jul 2020'!S10/100))),0)</f>
        <v>0</v>
      </c>
      <c r="G18" s="364">
        <v>0</v>
      </c>
      <c r="H18" s="364">
        <f>IF('AG Jul 2020'!T10&gt;0,IF(($E$5&lt;'AG Jul 2020'!T10),(0),($E$5-'AG Jul 2020'!T10)*'AG Jul 2020'!U10/100),IF(AND('AG Jul 2020'!R10&gt;0,'AG Jul 2020'!T10=""),IF(($E$5&lt;'AG Jul 2020'!R10),(0),($E$5-'AG Jul 2020'!R10)*'AG Jul 2020'!S10/100),IF(AND('AG Jul 2020'!P10&gt;0,'AG Jul 2020'!R10=""),IF(($E$5&lt;'AG Jul 2020'!P10),(0),($E$5-'AG Jul 2020'!P10)*'AG Jul 2020'!Q10/100),0)))</f>
        <v>0</v>
      </c>
      <c r="I18" s="364">
        <f t="shared" si="0"/>
        <v>310.27187272727269</v>
      </c>
      <c r="J18" s="446">
        <f t="shared" si="1"/>
        <v>960.8074909090908</v>
      </c>
      <c r="K18" s="446">
        <f t="shared" si="2"/>
        <v>1241.0874909090908</v>
      </c>
      <c r="L18" s="322">
        <f t="shared" si="7"/>
        <v>1365.19624</v>
      </c>
      <c r="M18" s="320">
        <f>'AG Jul 2020'!AZ10</f>
        <v>16</v>
      </c>
      <c r="N18" s="320">
        <f>'AG Jul 2020'!BA10</f>
        <v>0</v>
      </c>
      <c r="O18" s="320">
        <f>'AG Jul 2020'!BB10</f>
        <v>0</v>
      </c>
      <c r="P18" s="320">
        <f>'AG Jul 2020'!BC10</f>
        <v>0</v>
      </c>
      <c r="Q18" s="365">
        <f>($E$6*'AG Jul 2020'!AT10/100)*4</f>
        <v>312.41700000000003</v>
      </c>
      <c r="R18" s="324" t="str">
        <f t="shared" si="8"/>
        <v>Guaranteed off bill</v>
      </c>
      <c r="S18" s="324" t="str">
        <f t="shared" si="9"/>
        <v>Exclusive</v>
      </c>
      <c r="T18" s="475">
        <f t="shared" si="3"/>
        <v>1042.5134923636363</v>
      </c>
      <c r="U18" s="446">
        <f t="shared" si="4"/>
        <v>1042.5134923636363</v>
      </c>
      <c r="V18" s="446">
        <f t="shared" si="5"/>
        <v>730.09649236363623</v>
      </c>
      <c r="W18" s="446">
        <f t="shared" si="6"/>
        <v>730.09649236363623</v>
      </c>
      <c r="X18" s="454">
        <f t="shared" si="10"/>
        <v>803.10614159999989</v>
      </c>
      <c r="Y18" s="454">
        <f t="shared" si="10"/>
        <v>803.10614159999989</v>
      </c>
      <c r="Z18" s="366">
        <f>'AG Jul 2020'!BL10</f>
        <v>0</v>
      </c>
      <c r="AA18" s="367" t="str">
        <f>'AG Jul 2020'!BM10</f>
        <v>n</v>
      </c>
    </row>
    <row r="19" spans="1:27" x14ac:dyDescent="0.3">
      <c r="A19" s="319" t="str">
        <f>'AG Jul 2020'!K11</f>
        <v>Mojo Power</v>
      </c>
      <c r="B19" s="320" t="str">
        <f>'AG Jul 2020'!L11</f>
        <v>All Day Breakfast</v>
      </c>
      <c r="C19" s="364">
        <f>IF('AG Jul 2020'!BP11=0,91*'AG Jul 2020'!M11/100,(91*'AG Jul 2020'!M11/100)+'AG Jul 2020'!BP11/4)</f>
        <v>70.533272727272731</v>
      </c>
      <c r="D19" s="364">
        <f>IF('AG Jul 2020'!O11="",$E$5*'AG Jul 2020'!N11/100,IF($E$5&gt;='AG Jul 2020'!P11,('AG Jul 2020'!P11*'AG Jul 2020'!N11/100),($E$5*'AG Jul 2020'!N11/100)))</f>
        <v>169.83149999999998</v>
      </c>
      <c r="E19" s="364">
        <f>IF(AND('AG Jul 2020'!P11&gt;0,'AG Jul 2020'!R11&gt;0),IF($E$5&lt;'AG Jul 2020'!P11,0,IF($E$5&lt;=('AG Jul 2020'!R11+'AG Jul 2020'!P11),(($E$5-'AG Jul 2020'!P11)*'AG Jul 2020'!Q11/100),(('AG Jul 2020'!R11)*'AG Jul 2020'!Q11/100))),0)</f>
        <v>0</v>
      </c>
      <c r="F19" s="364">
        <f>IF(AND('AG Jul 2020'!Q11&gt;0,'AG Jul 2020'!S11&gt;0),IF($E$5&lt;('AG Jul 2020'!R11+'AG Jul 2020'!P11),0,IF($E$5&lt;=('AG Jul 2020'!T11+'AG Jul 2020'!R11+'AG Jul 2020'!P11),(($E$5-('AG Jul 2020'!R11+'AG Jul 2020'!P11))*'AG Jul 2020'!S11/100),('AG Jul 2020'!T11*'AG Jul 2020'!S11/100))),0)</f>
        <v>0</v>
      </c>
      <c r="G19" s="364">
        <v>0</v>
      </c>
      <c r="H19" s="364">
        <f>IF('AG Jul 2020'!T11&gt;0,IF(($E$5&lt;'AG Jul 2020'!T11),(0),($E$5-'AG Jul 2020'!T11)*'AG Jul 2020'!U11/100),IF(AND('AG Jul 2020'!R11&gt;0,'AG Jul 2020'!T11=""),IF(($E$5&lt;'AG Jul 2020'!R11),(0),($E$5-'AG Jul 2020'!R11)*'AG Jul 2020'!S11/100),IF(AND('AG Jul 2020'!P11&gt;0,'AG Jul 2020'!R11=""),IF(($E$5&lt;'AG Jul 2020'!P11),(0),($E$5-'AG Jul 2020'!P11)*'AG Jul 2020'!Q11/100),0)))</f>
        <v>0</v>
      </c>
      <c r="I19" s="364">
        <f t="shared" si="0"/>
        <v>240.36477272727271</v>
      </c>
      <c r="J19" s="446">
        <f t="shared" si="1"/>
        <v>679.32599999999991</v>
      </c>
      <c r="K19" s="446">
        <f t="shared" si="2"/>
        <v>961.45909090909083</v>
      </c>
      <c r="L19" s="322">
        <f t="shared" si="7"/>
        <v>1057.605</v>
      </c>
      <c r="M19" s="320">
        <f>'AG Jul 2020'!AZ11</f>
        <v>0</v>
      </c>
      <c r="N19" s="320">
        <f>'AG Jul 2020'!BA11</f>
        <v>0</v>
      </c>
      <c r="O19" s="320">
        <f>'AG Jul 2020'!BB11</f>
        <v>0</v>
      </c>
      <c r="P19" s="320">
        <f>'AG Jul 2020'!BC11</f>
        <v>0</v>
      </c>
      <c r="Q19" s="365">
        <f>($E$6*'AG Jul 2020'!AT11/100)*4</f>
        <v>223.155</v>
      </c>
      <c r="R19" s="324" t="str">
        <f t="shared" si="8"/>
        <v>No discount</v>
      </c>
      <c r="S19" s="324" t="str">
        <f t="shared" si="9"/>
        <v>Exclusive</v>
      </c>
      <c r="T19" s="475">
        <f t="shared" si="3"/>
        <v>961.45909090909083</v>
      </c>
      <c r="U19" s="446">
        <f t="shared" si="4"/>
        <v>961.45909090909083</v>
      </c>
      <c r="V19" s="446">
        <f t="shared" si="5"/>
        <v>738.30409090909086</v>
      </c>
      <c r="W19" s="446">
        <f t="shared" si="6"/>
        <v>738.30409090909086</v>
      </c>
      <c r="X19" s="454">
        <f t="shared" si="10"/>
        <v>812.1345</v>
      </c>
      <c r="Y19" s="454">
        <f t="shared" si="10"/>
        <v>812.1345</v>
      </c>
      <c r="Z19" s="366">
        <f>'AG Jul 2020'!BL11</f>
        <v>0</v>
      </c>
      <c r="AA19" s="367" t="str">
        <f>'AG Jul 2020'!BM11</f>
        <v>n</v>
      </c>
    </row>
    <row r="20" spans="1:27" x14ac:dyDescent="0.3">
      <c r="A20" s="319" t="str">
        <f>'AG Jul 2020'!K12</f>
        <v>Momentum Energy</v>
      </c>
      <c r="B20" s="320" t="str">
        <f>'AG Jul 2020'!L12</f>
        <v>SmilePower Flexi</v>
      </c>
      <c r="C20" s="364">
        <f>IF('AG Jul 2020'!BP12=0,91*'AG Jul 2020'!M12/100,(91*'AG Jul 2020'!M12/100)+'AG Jul 2020'!BP12/4)</f>
        <v>78.499909090909071</v>
      </c>
      <c r="D20" s="364">
        <f>IF('AG Jul 2020'!O12="",$E$5*'AG Jul 2020'!N12/100,IF($E$5&gt;='AG Jul 2020'!P12,('AG Jul 2020'!P12*'AG Jul 2020'!N12/100),($E$5*'AG Jul 2020'!N12/100)))</f>
        <v>226.30656818181819</v>
      </c>
      <c r="E20" s="364">
        <f>IF(AND('AG Jul 2020'!P12&gt;0,'AG Jul 2020'!R12&gt;0),IF($E$5&lt;'AG Jul 2020'!P12,0,IF($E$5&lt;=('AG Jul 2020'!R12+'AG Jul 2020'!P12),(($E$5-'AG Jul 2020'!P12)*'AG Jul 2020'!Q12/100),(('AG Jul 2020'!R12)*'AG Jul 2020'!Q12/100))),0)</f>
        <v>0</v>
      </c>
      <c r="F20" s="364">
        <f>IF(AND('AG Jul 2020'!Q12&gt;0,'AG Jul 2020'!S12&gt;0),IF($E$5&lt;('AG Jul 2020'!R12+'AG Jul 2020'!P12),0,IF($E$5&lt;=('AG Jul 2020'!T12+'AG Jul 2020'!R12+'AG Jul 2020'!P12),(($E$5-('AG Jul 2020'!R12+'AG Jul 2020'!P12))*'AG Jul 2020'!S12/100),('AG Jul 2020'!T12*'AG Jul 2020'!S12/100))),0)</f>
        <v>0</v>
      </c>
      <c r="G20" s="364">
        <v>0</v>
      </c>
      <c r="H20" s="364">
        <f>IF('AG Jul 2020'!T12&gt;0,IF(($E$5&lt;'AG Jul 2020'!T12),(0),($E$5-'AG Jul 2020'!T12)*'AG Jul 2020'!U12/100),IF(AND('AG Jul 2020'!R12&gt;0,'AG Jul 2020'!T12=""),IF(($E$5&lt;'AG Jul 2020'!R12),(0),($E$5-'AG Jul 2020'!R12)*'AG Jul 2020'!S12/100),IF(AND('AG Jul 2020'!P12&gt;0,'AG Jul 2020'!R12=""),IF(($E$5&lt;'AG Jul 2020'!P12),(0),($E$5-'AG Jul 2020'!P12)*'AG Jul 2020'!Q12/100),0)))</f>
        <v>0</v>
      </c>
      <c r="I20" s="364">
        <f t="shared" si="0"/>
        <v>304.80647727272725</v>
      </c>
      <c r="J20" s="446">
        <f t="shared" si="1"/>
        <v>905.22627272727277</v>
      </c>
      <c r="K20" s="446">
        <f t="shared" si="2"/>
        <v>1219.225909090909</v>
      </c>
      <c r="L20" s="322">
        <f t="shared" si="7"/>
        <v>1341.1485</v>
      </c>
      <c r="M20" s="320">
        <f>'AG Jul 2020'!AZ12</f>
        <v>0</v>
      </c>
      <c r="N20" s="320">
        <f>'AG Jul 2020'!BA12</f>
        <v>0</v>
      </c>
      <c r="O20" s="320">
        <f>'AG Jul 2020'!BB12</f>
        <v>0</v>
      </c>
      <c r="P20" s="320">
        <f>'AG Jul 2020'!BC12</f>
        <v>0</v>
      </c>
      <c r="Q20" s="365">
        <f>($E$6*'AG Jul 2020'!AT12/100)*4</f>
        <v>208.27799999999999</v>
      </c>
      <c r="R20" s="324" t="str">
        <f t="shared" si="8"/>
        <v>No discount</v>
      </c>
      <c r="S20" s="324" t="str">
        <f t="shared" si="9"/>
        <v>Exclusive</v>
      </c>
      <c r="T20" s="475">
        <f t="shared" si="3"/>
        <v>1219.225909090909</v>
      </c>
      <c r="U20" s="446">
        <f t="shared" si="4"/>
        <v>1219.225909090909</v>
      </c>
      <c r="V20" s="446">
        <f t="shared" si="5"/>
        <v>1010.947909090909</v>
      </c>
      <c r="W20" s="446">
        <f t="shared" si="6"/>
        <v>1010.947909090909</v>
      </c>
      <c r="X20" s="454">
        <f t="shared" si="10"/>
        <v>1112.0427</v>
      </c>
      <c r="Y20" s="454">
        <f t="shared" si="10"/>
        <v>1112.0427</v>
      </c>
      <c r="Z20" s="366">
        <f>'AG Jul 2020'!BL12</f>
        <v>0</v>
      </c>
      <c r="AA20" s="367" t="str">
        <f>'AG Jul 2020'!BM12</f>
        <v>n</v>
      </c>
    </row>
    <row r="21" spans="1:27" x14ac:dyDescent="0.3">
      <c r="A21" s="319" t="str">
        <f>'AG Jul 2020'!K13</f>
        <v>Origin Energy</v>
      </c>
      <c r="B21" s="320" t="str">
        <f>'AG Jul 2020'!L13</f>
        <v>Solar Boost</v>
      </c>
      <c r="C21" s="364">
        <f>IF('AG Jul 2020'!BP13=0,91*'AG Jul 2020'!M13/100,(91*'AG Jul 2020'!M13/100)+'AG Jul 2020'!BP13/4)</f>
        <v>71.22818181818181</v>
      </c>
      <c r="D21" s="364">
        <f>IF('AG Jul 2020'!O13="",$E$5*'AG Jul 2020'!N13/100,IF($E$5&gt;='AG Jul 2020'!P13,('AG Jul 2020'!P13*'AG Jul 2020'!N13/100),($E$5*'AG Jul 2020'!N13/100)))</f>
        <v>239.14550454545454</v>
      </c>
      <c r="E21" s="364">
        <f>IF(AND('AG Jul 2020'!P13&gt;0,'AG Jul 2020'!R13&gt;0),IF($E$5&lt;'AG Jul 2020'!P13,0,IF($E$5&lt;=('AG Jul 2020'!R13+'AG Jul 2020'!P13),(($E$5-'AG Jul 2020'!P13)*'AG Jul 2020'!Q13/100),(('AG Jul 2020'!R13)*'AG Jul 2020'!Q13/100))),0)</f>
        <v>0</v>
      </c>
      <c r="F21" s="364">
        <f>IF(AND('AG Jul 2020'!Q13&gt;0,'AG Jul 2020'!S13&gt;0),IF($E$5&lt;('AG Jul 2020'!R13+'AG Jul 2020'!P13),0,IF($E$5&lt;=('AG Jul 2020'!T13+'AG Jul 2020'!R13+'AG Jul 2020'!P13),(($E$5-('AG Jul 2020'!R13+'AG Jul 2020'!P13))*'AG Jul 2020'!S13/100),('AG Jul 2020'!T13*'AG Jul 2020'!S13/100))),0)</f>
        <v>0</v>
      </c>
      <c r="G21" s="364">
        <v>0</v>
      </c>
      <c r="H21" s="364">
        <f>IF('AG Jul 2020'!T13&gt;0,IF(($E$5&lt;'AG Jul 2020'!T13),(0),($E$5-'AG Jul 2020'!T13)*'AG Jul 2020'!U13/100),IF(AND('AG Jul 2020'!R13&gt;0,'AG Jul 2020'!T13=""),IF(($E$5&lt;'AG Jul 2020'!R13),(0),($E$5-'AG Jul 2020'!R13)*'AG Jul 2020'!S13/100),IF(AND('AG Jul 2020'!P13&gt;0,'AG Jul 2020'!R13=""),IF(($E$5&lt;'AG Jul 2020'!P13),(0),($E$5-'AG Jul 2020'!P13)*'AG Jul 2020'!Q13/100),0)))</f>
        <v>0</v>
      </c>
      <c r="I21" s="364">
        <f t="shared" si="0"/>
        <v>310.37368636363635</v>
      </c>
      <c r="J21" s="446">
        <f t="shared" si="1"/>
        <v>956.58201818181817</v>
      </c>
      <c r="K21" s="446">
        <f t="shared" si="2"/>
        <v>1241.4947454545454</v>
      </c>
      <c r="L21" s="322">
        <f t="shared" si="7"/>
        <v>1365.6442200000001</v>
      </c>
      <c r="M21" s="320">
        <f>'AG Jul 2020'!AZ13</f>
        <v>0</v>
      </c>
      <c r="N21" s="320">
        <f>'AG Jul 2020'!BA13</f>
        <v>0</v>
      </c>
      <c r="O21" s="320">
        <f>'AG Jul 2020'!BB13</f>
        <v>0</v>
      </c>
      <c r="P21" s="320">
        <f>'AG Jul 2020'!BC13</f>
        <v>0</v>
      </c>
      <c r="Q21" s="365">
        <f>($E$6*'AG Jul 2020'!AT13/100)*4</f>
        <v>357.048</v>
      </c>
      <c r="R21" s="324" t="str">
        <f t="shared" si="8"/>
        <v>No discount</v>
      </c>
      <c r="S21" s="324" t="str">
        <f t="shared" si="9"/>
        <v>Inclusive</v>
      </c>
      <c r="T21" s="475">
        <f t="shared" si="3"/>
        <v>1241.4947454545454</v>
      </c>
      <c r="U21" s="446">
        <f t="shared" si="4"/>
        <v>1241.4947454545454</v>
      </c>
      <c r="V21" s="446">
        <f t="shared" si="5"/>
        <v>884.44674545454541</v>
      </c>
      <c r="W21" s="446">
        <f t="shared" si="6"/>
        <v>884.44674545454541</v>
      </c>
      <c r="X21" s="454">
        <f t="shared" si="10"/>
        <v>972.89142000000004</v>
      </c>
      <c r="Y21" s="454">
        <f t="shared" si="10"/>
        <v>972.89142000000004</v>
      </c>
      <c r="Z21" s="366">
        <f>'AG Jul 2020'!BL13</f>
        <v>0</v>
      </c>
      <c r="AA21" s="367" t="str">
        <f>'AG Jul 2020'!BM13</f>
        <v>n</v>
      </c>
    </row>
    <row r="22" spans="1:27" x14ac:dyDescent="0.3">
      <c r="A22" s="319" t="str">
        <f>'AG Jul 2020'!K14</f>
        <v>Powerdirect</v>
      </c>
      <c r="B22" s="320" t="str">
        <f>'AG Jul 2020'!L14</f>
        <v>Rate Saver</v>
      </c>
      <c r="C22" s="364">
        <f>IF('AG Jul 2020'!BP14=0,91*'AG Jul 2020'!M14/100,(91*'AG Jul 2020'!M14/100)+'AG Jul 2020'!BP14/4)</f>
        <v>64.86645454545453</v>
      </c>
      <c r="D22" s="364">
        <f>IF('AG Jul 2020'!O14="",$E$5*'AG Jul 2020'!N14/100,IF($E$5&gt;='AG Jul 2020'!P14,('AG Jul 2020'!P14*'AG Jul 2020'!N14/100),($E$5*'AG Jul 2020'!N14/100)))</f>
        <v>202.25387727272727</v>
      </c>
      <c r="E22" s="364">
        <f>IF(AND('AG Jul 2020'!P14&gt;0,'AG Jul 2020'!R14&gt;0),IF($E$5&lt;'AG Jul 2020'!P14,0,IF($E$5&lt;=('AG Jul 2020'!R14+'AG Jul 2020'!P14),(($E$5-'AG Jul 2020'!P14)*'AG Jul 2020'!Q14/100),(('AG Jul 2020'!R14)*'AG Jul 2020'!Q14/100))),0)</f>
        <v>0</v>
      </c>
      <c r="F22" s="364">
        <f>IF(AND('AG Jul 2020'!Q14&gt;0,'AG Jul 2020'!S14&gt;0),IF($E$5&lt;('AG Jul 2020'!R14+'AG Jul 2020'!P14),0,IF($E$5&lt;=('AG Jul 2020'!T14+'AG Jul 2020'!R14+'AG Jul 2020'!P14),(($E$5-('AG Jul 2020'!R14+'AG Jul 2020'!P14))*'AG Jul 2020'!S14/100),('AG Jul 2020'!T14*'AG Jul 2020'!S14/100))),0)</f>
        <v>0</v>
      </c>
      <c r="G22" s="364">
        <v>0</v>
      </c>
      <c r="H22" s="364">
        <f>IF('AG Jul 2020'!T14&gt;0,IF(($E$5&lt;'AG Jul 2020'!T14),(0),($E$5-'AG Jul 2020'!T14)*'AG Jul 2020'!U14/100),IF(AND('AG Jul 2020'!R14&gt;0,'AG Jul 2020'!T14=""),IF(($E$5&lt;'AG Jul 2020'!R14),(0),($E$5-'AG Jul 2020'!R14)*'AG Jul 2020'!S14/100),IF(AND('AG Jul 2020'!P14&gt;0,'AG Jul 2020'!R14=""),IF(($E$5&lt;'AG Jul 2020'!P14),(0),($E$5-'AG Jul 2020'!P14)*'AG Jul 2020'!Q14/100),0)))</f>
        <v>0</v>
      </c>
      <c r="I22" s="364">
        <f t="shared" si="0"/>
        <v>267.1203318181818</v>
      </c>
      <c r="J22" s="446">
        <f t="shared" si="1"/>
        <v>809.01550909090906</v>
      </c>
      <c r="K22" s="446">
        <f t="shared" si="2"/>
        <v>1068.4813272727272</v>
      </c>
      <c r="L22" s="322">
        <f t="shared" si="7"/>
        <v>1175.3294599999999</v>
      </c>
      <c r="M22" s="320">
        <f>'AG Jul 2020'!AZ14</f>
        <v>0</v>
      </c>
      <c r="N22" s="320">
        <f>'AG Jul 2020'!BA14</f>
        <v>0</v>
      </c>
      <c r="O22" s="320">
        <f>'AG Jul 2020'!BB14</f>
        <v>0</v>
      </c>
      <c r="P22" s="320">
        <f>'AG Jul 2020'!BC14</f>
        <v>0</v>
      </c>
      <c r="Q22" s="365">
        <f>($E$6*'AG Jul 2020'!AT14/100)*4</f>
        <v>282.66300000000001</v>
      </c>
      <c r="R22" s="324" t="str">
        <f t="shared" si="8"/>
        <v>No discount</v>
      </c>
      <c r="S22" s="324" t="str">
        <f t="shared" si="9"/>
        <v>Exclusive</v>
      </c>
      <c r="T22" s="475">
        <f t="shared" si="3"/>
        <v>1068.4813272727272</v>
      </c>
      <c r="U22" s="446">
        <f t="shared" si="4"/>
        <v>1068.4813272727272</v>
      </c>
      <c r="V22" s="446">
        <f t="shared" si="5"/>
        <v>785.81832727272717</v>
      </c>
      <c r="W22" s="446">
        <f t="shared" si="6"/>
        <v>785.81832727272717</v>
      </c>
      <c r="X22" s="454">
        <f t="shared" si="10"/>
        <v>864.40015999999991</v>
      </c>
      <c r="Y22" s="454">
        <f t="shared" si="10"/>
        <v>864.40015999999991</v>
      </c>
      <c r="Z22" s="366">
        <f>'AG Jul 2020'!BL14</f>
        <v>0</v>
      </c>
      <c r="AA22" s="367" t="str">
        <f>'AG Jul 2020'!BM14</f>
        <v>n</v>
      </c>
    </row>
    <row r="23" spans="1:27" x14ac:dyDescent="0.3">
      <c r="A23" s="319" t="str">
        <f>'AG Jul 2020'!K15</f>
        <v>Powershop</v>
      </c>
      <c r="B23" s="320" t="str">
        <f>'AG Jul 2020'!L15</f>
        <v>Shopper with Mega Pack</v>
      </c>
      <c r="C23" s="364">
        <f>IF('AG Jul 2020'!BP15=0,91*'AG Jul 2020'!M15/100,(91*'AG Jul 2020'!M15/100)+'AG Jul 2020'!BP15/4)</f>
        <v>89.841818181818184</v>
      </c>
      <c r="D23" s="364">
        <f>IF('AG Jul 2020'!O15="",$E$5*'AG Jul 2020'!N15/100,IF($E$5&gt;='AG Jul 2020'!P15,('AG Jul 2020'!P15*'AG Jul 2020'!N15/100),($E$5*'AG Jul 2020'!N15/100)))</f>
        <v>177.95740909090907</v>
      </c>
      <c r="E23" s="364">
        <f>IF(AND('AG Jul 2020'!P15&gt;0,'AG Jul 2020'!R15&gt;0),IF($E$5&lt;'AG Jul 2020'!P15,0,IF($E$5&lt;=('AG Jul 2020'!R15+'AG Jul 2020'!P15),(($E$5-'AG Jul 2020'!P15)*'AG Jul 2020'!Q15/100),(('AG Jul 2020'!R15)*'AG Jul 2020'!Q15/100))),0)</f>
        <v>0</v>
      </c>
      <c r="F23" s="364">
        <f>IF(AND('AG Jul 2020'!Q15&gt;0,'AG Jul 2020'!S15&gt;0),IF($E$5&lt;('AG Jul 2020'!R15+'AG Jul 2020'!P15),0,IF($E$5&lt;=('AG Jul 2020'!T15+'AG Jul 2020'!R15+'AG Jul 2020'!P15),(($E$5-('AG Jul 2020'!R15+'AG Jul 2020'!P15))*'AG Jul 2020'!S15/100),('AG Jul 2020'!T15*'AG Jul 2020'!S15/100))),0)</f>
        <v>0</v>
      </c>
      <c r="G23" s="364">
        <v>0</v>
      </c>
      <c r="H23" s="364">
        <f>IF('AG Jul 2020'!T15&gt;0,IF(($E$5&lt;'AG Jul 2020'!T15),(0),($E$5-'AG Jul 2020'!T15)*'AG Jul 2020'!U15/100),IF(AND('AG Jul 2020'!R15&gt;0,'AG Jul 2020'!T15=""),IF(($E$5&lt;'AG Jul 2020'!R15),(0),($E$5-'AG Jul 2020'!R15)*'AG Jul 2020'!S15/100),IF(AND('AG Jul 2020'!P15&gt;0,'AG Jul 2020'!R15=""),IF(($E$5&lt;'AG Jul 2020'!P15),(0),($E$5-'AG Jul 2020'!P15)*'AG Jul 2020'!Q15/100),0)))</f>
        <v>0</v>
      </c>
      <c r="I23" s="364">
        <f t="shared" si="0"/>
        <v>267.79922727272725</v>
      </c>
      <c r="J23" s="446">
        <f t="shared" si="1"/>
        <v>711.82963636363627</v>
      </c>
      <c r="K23" s="446">
        <f t="shared" si="2"/>
        <v>1071.196909090909</v>
      </c>
      <c r="L23" s="322">
        <f t="shared" si="7"/>
        <v>1178.3166000000001</v>
      </c>
      <c r="M23" s="320">
        <f>'AG Jul 2020'!AZ15</f>
        <v>0</v>
      </c>
      <c r="N23" s="320">
        <f>'AG Jul 2020'!BA15</f>
        <v>0</v>
      </c>
      <c r="O23" s="320">
        <f>'AG Jul 2020'!BB15</f>
        <v>6</v>
      </c>
      <c r="P23" s="320">
        <f>'AG Jul 2020'!BC15</f>
        <v>0</v>
      </c>
      <c r="Q23" s="365">
        <f>($E$6*'AG Jul 2020'!AT15/100)*4</f>
        <v>208.27799999999999</v>
      </c>
      <c r="R23" s="324" t="str">
        <f t="shared" si="8"/>
        <v>Pay-on-time off bill</v>
      </c>
      <c r="S23" s="324" t="str">
        <f t="shared" si="9"/>
        <v>Inclusive</v>
      </c>
      <c r="T23" s="475">
        <f t="shared" si="3"/>
        <v>1071.196909090909</v>
      </c>
      <c r="U23" s="446">
        <f t="shared" si="4"/>
        <v>1006.9250945454545</v>
      </c>
      <c r="V23" s="446">
        <f t="shared" si="5"/>
        <v>862.91890909090898</v>
      </c>
      <c r="W23" s="446">
        <f t="shared" si="6"/>
        <v>798.64709454545448</v>
      </c>
      <c r="X23" s="454">
        <f t="shared" si="10"/>
        <v>949.21079999999995</v>
      </c>
      <c r="Y23" s="454">
        <f t="shared" si="10"/>
        <v>878.51180399999998</v>
      </c>
      <c r="Z23" s="366">
        <f>'AG Jul 2020'!BL15</f>
        <v>0</v>
      </c>
      <c r="AA23" s="367" t="str">
        <f>'AG Jul 2020'!BM15</f>
        <v>n</v>
      </c>
    </row>
    <row r="24" spans="1:27" x14ac:dyDescent="0.3">
      <c r="A24" s="319" t="str">
        <f>'AG Jul 2020'!K16</f>
        <v>Red Energy</v>
      </c>
      <c r="B24" s="320" t="str">
        <f>'AG Jul 2020'!L16</f>
        <v>Living Energy Saver</v>
      </c>
      <c r="C24" s="364">
        <f>IF('AG Jul 2020'!BP16=0,91*'AG Jul 2020'!M16/100,(91*'AG Jul 2020'!M16/100)+'AG Jul 2020'!BP16/4)</f>
        <v>72.890999999999991</v>
      </c>
      <c r="D24" s="364">
        <f>IF('AG Jul 2020'!O16="",$E$5*'AG Jul 2020'!N16/100,IF($E$5&gt;='AG Jul 2020'!P16,('AG Jul 2020'!P16*'AG Jul 2020'!N16/100),($E$5*'AG Jul 2020'!N16/100)))</f>
        <v>208.02327272727274</v>
      </c>
      <c r="E24" s="364">
        <f>IF(AND('AG Jul 2020'!P16&gt;0,'AG Jul 2020'!R16&gt;0),IF($E$5&lt;'AG Jul 2020'!P16,0,IF($E$5&lt;=('AG Jul 2020'!R16+'AG Jul 2020'!P16),(($E$5-'AG Jul 2020'!P16)*'AG Jul 2020'!Q16/100),(('AG Jul 2020'!R16)*'AG Jul 2020'!Q16/100))),0)</f>
        <v>0</v>
      </c>
      <c r="F24" s="364">
        <f>IF(AND('AG Jul 2020'!Q16&gt;0,'AG Jul 2020'!S16&gt;0),IF($E$5&lt;('AG Jul 2020'!R16+'AG Jul 2020'!P16),0,IF($E$5&lt;=('AG Jul 2020'!T16+'AG Jul 2020'!R16+'AG Jul 2020'!P16),(($E$5-('AG Jul 2020'!R16+'AG Jul 2020'!P16))*'AG Jul 2020'!S16/100),('AG Jul 2020'!T16*'AG Jul 2020'!S16/100))),0)</f>
        <v>0</v>
      </c>
      <c r="G24" s="364">
        <v>0</v>
      </c>
      <c r="H24" s="364">
        <f>IF('AG Jul 2020'!T16&gt;0,IF(($E$5&lt;'AG Jul 2020'!T16),(0),($E$5-'AG Jul 2020'!T16)*'AG Jul 2020'!U16/100),IF(AND('AG Jul 2020'!R16&gt;0,'AG Jul 2020'!T16=""),IF(($E$5&lt;'AG Jul 2020'!R16),(0),($E$5-'AG Jul 2020'!R16)*'AG Jul 2020'!S16/100),IF(AND('AG Jul 2020'!P16&gt;0,'AG Jul 2020'!R16=""),IF(($E$5&lt;'AG Jul 2020'!P16),(0),($E$5-'AG Jul 2020'!P16)*'AG Jul 2020'!Q16/100),0)))</f>
        <v>0</v>
      </c>
      <c r="I24" s="364">
        <f t="shared" si="0"/>
        <v>280.91427272727276</v>
      </c>
      <c r="J24" s="446">
        <f t="shared" si="1"/>
        <v>832.09309090909107</v>
      </c>
      <c r="K24" s="446">
        <f t="shared" si="2"/>
        <v>1123.657090909091</v>
      </c>
      <c r="L24" s="322">
        <f t="shared" si="7"/>
        <v>1236.0228000000002</v>
      </c>
      <c r="M24" s="320">
        <f>'AG Jul 2020'!AZ16</f>
        <v>0</v>
      </c>
      <c r="N24" s="320">
        <f>'AG Jul 2020'!BA16</f>
        <v>0</v>
      </c>
      <c r="O24" s="320">
        <f>'AG Jul 2020'!BB16</f>
        <v>0</v>
      </c>
      <c r="P24" s="320">
        <f>'AG Jul 2020'!BC16</f>
        <v>0</v>
      </c>
      <c r="Q24" s="365">
        <f>($E$6*'AG Jul 2020'!AT16/100)*4</f>
        <v>303.49079999999998</v>
      </c>
      <c r="R24" s="324" t="str">
        <f t="shared" si="8"/>
        <v>No discount</v>
      </c>
      <c r="S24" s="324" t="str">
        <f t="shared" si="9"/>
        <v>Inclusive</v>
      </c>
      <c r="T24" s="475">
        <f t="shared" si="3"/>
        <v>1123.657090909091</v>
      </c>
      <c r="U24" s="446">
        <f t="shared" si="4"/>
        <v>1123.657090909091</v>
      </c>
      <c r="V24" s="446">
        <f t="shared" si="5"/>
        <v>820.166290909091</v>
      </c>
      <c r="W24" s="446">
        <f t="shared" si="6"/>
        <v>820.166290909091</v>
      </c>
      <c r="X24" s="454">
        <f t="shared" si="10"/>
        <v>902.18292000000019</v>
      </c>
      <c r="Y24" s="454">
        <f t="shared" si="10"/>
        <v>902.18292000000019</v>
      </c>
      <c r="Z24" s="366">
        <f>'AG Jul 2020'!BL16</f>
        <v>0</v>
      </c>
      <c r="AA24" s="367" t="str">
        <f>'AG Jul 2020'!BM16</f>
        <v>n</v>
      </c>
    </row>
    <row r="25" spans="1:27" x14ac:dyDescent="0.3">
      <c r="A25" s="319" t="str">
        <f>'AG Jul 2020'!K17</f>
        <v>Simply Energy</v>
      </c>
      <c r="B25" s="320" t="str">
        <f>'AG Jul 2020'!L17</f>
        <v>Saver</v>
      </c>
      <c r="C25" s="364">
        <f>IF('AG Jul 2020'!BP17=0,91*'AG Jul 2020'!M17/100,(91*'AG Jul 2020'!M17/100)+'AG Jul 2020'!BP17/4)</f>
        <v>77.440999999999988</v>
      </c>
      <c r="D25" s="364">
        <f>IF('AG Jul 2020'!O17="",$E$5*'AG Jul 2020'!N17/100,IF($E$5&gt;='AG Jul 2020'!P17,('AG Jul 2020'!P17*'AG Jul 2020'!N17/100),($E$5*'AG Jul 2020'!N17/100)))</f>
        <v>232.48225909090911</v>
      </c>
      <c r="E25" s="364">
        <f>IF(AND('AG Jul 2020'!P17&gt;0,'AG Jul 2020'!R17&gt;0),IF($E$5&lt;'AG Jul 2020'!P17,0,IF($E$5&lt;=('AG Jul 2020'!R17+'AG Jul 2020'!P17),(($E$5-'AG Jul 2020'!P17)*'AG Jul 2020'!Q17/100),(('AG Jul 2020'!R17)*'AG Jul 2020'!Q17/100))),0)</f>
        <v>0</v>
      </c>
      <c r="F25" s="364">
        <f>IF(AND('AG Jul 2020'!Q17&gt;0,'AG Jul 2020'!S17&gt;0),IF($E$5&lt;('AG Jul 2020'!R17+'AG Jul 2020'!P17),0,IF($E$5&lt;=('AG Jul 2020'!T17+'AG Jul 2020'!R17+'AG Jul 2020'!P17),(($E$5-('AG Jul 2020'!R17+'AG Jul 2020'!P17))*'AG Jul 2020'!S17/100),('AG Jul 2020'!T17*'AG Jul 2020'!S17/100))),0)</f>
        <v>0</v>
      </c>
      <c r="G25" s="364">
        <v>0</v>
      </c>
      <c r="H25" s="364">
        <f>IF('AG Jul 2020'!T17&gt;0,IF(($E$5&lt;'AG Jul 2020'!T17),(0),($E$5-'AG Jul 2020'!T17)*'AG Jul 2020'!U17/100),IF(AND('AG Jul 2020'!R17&gt;0,'AG Jul 2020'!T17=""),IF(($E$5&lt;'AG Jul 2020'!R17),(0),($E$5-'AG Jul 2020'!R17)*'AG Jul 2020'!S17/100),IF(AND('AG Jul 2020'!P17&gt;0,'AG Jul 2020'!R17=""),IF(($E$5&lt;'AG Jul 2020'!P17),(0),($E$5-'AG Jul 2020'!P17)*'AG Jul 2020'!Q17/100),0)))</f>
        <v>0</v>
      </c>
      <c r="I25" s="364">
        <f t="shared" si="0"/>
        <v>309.92325909090908</v>
      </c>
      <c r="J25" s="446">
        <f t="shared" si="1"/>
        <v>929.92903636363644</v>
      </c>
      <c r="K25" s="446">
        <f t="shared" si="2"/>
        <v>1239.6930363636363</v>
      </c>
      <c r="L25" s="322">
        <f t="shared" si="7"/>
        <v>1363.6623400000001</v>
      </c>
      <c r="M25" s="320">
        <f>'AG Jul 2020'!AZ17</f>
        <v>0</v>
      </c>
      <c r="N25" s="320">
        <f>'AG Jul 2020'!BA17</f>
        <v>20</v>
      </c>
      <c r="O25" s="320">
        <f>'AG Jul 2020'!BB17</f>
        <v>0</v>
      </c>
      <c r="P25" s="320">
        <f>'AG Jul 2020'!BC17</f>
        <v>0</v>
      </c>
      <c r="Q25" s="365">
        <f>($E$6*'AG Jul 2020'!AT17/100)*4</f>
        <v>238.03200000000001</v>
      </c>
      <c r="R25" s="324" t="str">
        <f t="shared" si="8"/>
        <v>Guaranteed off usage</v>
      </c>
      <c r="S25" s="324" t="str">
        <f t="shared" si="9"/>
        <v>Exclusive</v>
      </c>
      <c r="T25" s="475">
        <f t="shared" si="3"/>
        <v>1053.7072290909091</v>
      </c>
      <c r="U25" s="446">
        <f t="shared" si="4"/>
        <v>1053.7072290909091</v>
      </c>
      <c r="V25" s="446">
        <f t="shared" si="5"/>
        <v>815.67522909090906</v>
      </c>
      <c r="W25" s="446">
        <f t="shared" si="6"/>
        <v>815.67522909090906</v>
      </c>
      <c r="X25" s="454">
        <f t="shared" si="10"/>
        <v>897.242752</v>
      </c>
      <c r="Y25" s="454">
        <f t="shared" si="10"/>
        <v>897.242752</v>
      </c>
      <c r="Z25" s="366">
        <f>'AG Jul 2020'!BL17</f>
        <v>0</v>
      </c>
      <c r="AA25" s="367" t="str">
        <f>'AG Jul 2020'!BM17</f>
        <v>n</v>
      </c>
    </row>
    <row r="26" spans="1:27" x14ac:dyDescent="0.3">
      <c r="A26" s="319" t="str">
        <f>'AG Jul 2020'!K18</f>
        <v>1st Energy</v>
      </c>
      <c r="B26" s="320" t="str">
        <f>'AG Jul 2020'!L18</f>
        <v>1st Saver</v>
      </c>
      <c r="C26" s="364">
        <f>IF('AG Jul 2020'!BP18=0,91*'AG Jul 2020'!M18/100,(91*'AG Jul 2020'!M18/100)+'AG Jul 2020'!BP18/4)</f>
        <v>90.09</v>
      </c>
      <c r="D26" s="364">
        <f>IF('AG Jul 2020'!O18="",$E$5*'AG Jul 2020'!N18/100,IF($E$5&gt;='AG Jul 2020'!P18,('AG Jul 2020'!P18*'AG Jul 2020'!N18/100),($E$5*'AG Jul 2020'!N18/100)))</f>
        <v>220.45591363636362</v>
      </c>
      <c r="E26" s="364">
        <f>IF(AND('AG Jul 2020'!P18&gt;0,'AG Jul 2020'!R18&gt;0),IF($E$5&lt;'AG Jul 2020'!P18,0,IF($E$5&lt;=('AG Jul 2020'!R18+'AG Jul 2020'!P18),(($E$5-'AG Jul 2020'!P18)*'AG Jul 2020'!Q18/100),(('AG Jul 2020'!R18)*'AG Jul 2020'!Q18/100))),0)</f>
        <v>0</v>
      </c>
      <c r="F26" s="364">
        <f>IF(AND('AG Jul 2020'!Q18&gt;0,'AG Jul 2020'!S18&gt;0),IF($E$5&lt;('AG Jul 2020'!R18+'AG Jul 2020'!P18),0,IF($E$5&lt;=('AG Jul 2020'!T18+'AG Jul 2020'!R18+'AG Jul 2020'!P18),(($E$5-('AG Jul 2020'!R18+'AG Jul 2020'!P18))*'AG Jul 2020'!S18/100),('AG Jul 2020'!T18*'AG Jul 2020'!S18/100))),0)</f>
        <v>0</v>
      </c>
      <c r="G26" s="364">
        <v>0</v>
      </c>
      <c r="H26" s="364">
        <f>IF('AG Jul 2020'!T18&gt;0,IF(($E$5&lt;'AG Jul 2020'!T18),(0),($E$5-'AG Jul 2020'!T18)*'AG Jul 2020'!U18/100),IF(AND('AG Jul 2020'!R18&gt;0,'AG Jul 2020'!T18=""),IF(($E$5&lt;'AG Jul 2020'!R18),(0),($E$5-'AG Jul 2020'!R18)*'AG Jul 2020'!S18/100),IF(AND('AG Jul 2020'!P18&gt;0,'AG Jul 2020'!R18=""),IF(($E$5&lt;'AG Jul 2020'!P18),(0),($E$5-'AG Jul 2020'!P18)*'AG Jul 2020'!Q18/100),0)))</f>
        <v>0</v>
      </c>
      <c r="I26" s="364">
        <f t="shared" si="0"/>
        <v>310.54591363636359</v>
      </c>
      <c r="J26" s="446">
        <f t="shared" si="1"/>
        <v>881.82365454545436</v>
      </c>
      <c r="K26" s="446">
        <f t="shared" si="2"/>
        <v>1242.1836545454544</v>
      </c>
      <c r="L26" s="322">
        <f t="shared" si="7"/>
        <v>1366.40202</v>
      </c>
      <c r="M26" s="320">
        <f>'AG Jul 2020'!AZ18</f>
        <v>13</v>
      </c>
      <c r="N26" s="320">
        <f>'AG Jul 2020'!BA18</f>
        <v>0</v>
      </c>
      <c r="O26" s="320">
        <f>'AG Jul 2020'!BB18</f>
        <v>0</v>
      </c>
      <c r="P26" s="320">
        <f>'AG Jul 2020'!BC18</f>
        <v>0</v>
      </c>
      <c r="Q26" s="365">
        <f>($E$6*'AG Jul 2020'!AT18/100)*4</f>
        <v>178.524</v>
      </c>
      <c r="R26" s="324" t="str">
        <f t="shared" si="8"/>
        <v>Guaranteed off bill</v>
      </c>
      <c r="S26" s="324" t="str">
        <f t="shared" si="9"/>
        <v>Exclusive</v>
      </c>
      <c r="T26" s="475">
        <f t="shared" si="3"/>
        <v>1080.6997794545453</v>
      </c>
      <c r="U26" s="446">
        <f t="shared" si="4"/>
        <v>1080.6997794545453</v>
      </c>
      <c r="V26" s="446">
        <f t="shared" si="5"/>
        <v>902.17577945454525</v>
      </c>
      <c r="W26" s="446">
        <f t="shared" si="6"/>
        <v>902.17577945454525</v>
      </c>
      <c r="X26" s="454">
        <f t="shared" si="10"/>
        <v>992.3933573999999</v>
      </c>
      <c r="Y26" s="454">
        <f t="shared" si="10"/>
        <v>992.3933573999999</v>
      </c>
      <c r="Z26" s="366">
        <f>'AG Jul 2020'!BL18</f>
        <v>0</v>
      </c>
      <c r="AA26" s="367" t="str">
        <f>'AG Jul 2020'!BM18</f>
        <v>n</v>
      </c>
    </row>
    <row r="27" spans="1:27" x14ac:dyDescent="0.3">
      <c r="A27" s="319" t="str">
        <f>'AG Jul 2020'!K19</f>
        <v>Amaysim</v>
      </c>
      <c r="B27" s="320" t="str">
        <f>'AG Jul 2020'!L19</f>
        <v>Post-paid Solar</v>
      </c>
      <c r="C27" s="364">
        <f>IF('AG Jul 2020'!BP19=0,91*'AG Jul 2020'!M19/100,(91*'AG Jul 2020'!M19/100)+'AG Jul 2020'!BP19/4)</f>
        <v>81.899999999999991</v>
      </c>
      <c r="D27" s="364">
        <f>IF('AG Jul 2020'!O19="",$E$5*'AG Jul 2020'!N19/100,IF($E$5&gt;='AG Jul 2020'!P19,('AG Jul 2020'!P19*'AG Jul 2020'!N19/100),($E$5*'AG Jul 2020'!N19/100)))</f>
        <v>229.31315454545452</v>
      </c>
      <c r="E27" s="364">
        <f>IF(AND('AG Jul 2020'!P19&gt;0,'AG Jul 2020'!R19&gt;0),IF($E$5&lt;'AG Jul 2020'!P19,0,IF($E$5&lt;=('AG Jul 2020'!R19+'AG Jul 2020'!P19),(($E$5-'AG Jul 2020'!P19)*'AG Jul 2020'!Q19/100),(('AG Jul 2020'!R19)*'AG Jul 2020'!Q19/100))),0)</f>
        <v>0</v>
      </c>
      <c r="F27" s="364">
        <f>IF(AND('AG Jul 2020'!Q19&gt;0,'AG Jul 2020'!S19&gt;0),IF($E$5&lt;('AG Jul 2020'!R19+'AG Jul 2020'!P19),0,IF($E$5&lt;=('AG Jul 2020'!T19+'AG Jul 2020'!R19+'AG Jul 2020'!P19),(($E$5-('AG Jul 2020'!R19+'AG Jul 2020'!P19))*'AG Jul 2020'!S19/100),('AG Jul 2020'!T19*'AG Jul 2020'!S19/100))),0)</f>
        <v>0</v>
      </c>
      <c r="G27" s="364">
        <v>0</v>
      </c>
      <c r="H27" s="364">
        <f>IF('AG Jul 2020'!T19&gt;0,IF(($E$5&lt;'AG Jul 2020'!T19),(0),($E$5-'AG Jul 2020'!T19)*'AG Jul 2020'!U19/100),IF(AND('AG Jul 2020'!R19&gt;0,'AG Jul 2020'!T19=""),IF(($E$5&lt;'AG Jul 2020'!R19),(0),($E$5-'AG Jul 2020'!R19)*'AG Jul 2020'!S19/100),IF(AND('AG Jul 2020'!P19&gt;0,'AG Jul 2020'!R19=""),IF(($E$5&lt;'AG Jul 2020'!P19),(0),($E$5-'AG Jul 2020'!P19)*'AG Jul 2020'!Q19/100),0)))</f>
        <v>0</v>
      </c>
      <c r="I27" s="364">
        <f t="shared" si="0"/>
        <v>311.21315454545453</v>
      </c>
      <c r="J27" s="446">
        <f t="shared" si="1"/>
        <v>917.25261818181821</v>
      </c>
      <c r="K27" s="446">
        <f t="shared" si="2"/>
        <v>1244.8526181818181</v>
      </c>
      <c r="L27" s="322">
        <f t="shared" si="7"/>
        <v>1369.33788</v>
      </c>
      <c r="M27" s="320">
        <f>'AG Jul 2020'!AZ19</f>
        <v>0</v>
      </c>
      <c r="N27" s="320">
        <f>'AG Jul 2020'!BA19</f>
        <v>0</v>
      </c>
      <c r="O27" s="320">
        <f>'AG Jul 2020'!BB19</f>
        <v>0</v>
      </c>
      <c r="P27" s="320">
        <f>'AG Jul 2020'!BC19</f>
        <v>0</v>
      </c>
      <c r="Q27" s="365">
        <f>($E$6*'AG Jul 2020'!AT19/100)*4</f>
        <v>476.06400000000002</v>
      </c>
      <c r="R27" s="324" t="str">
        <f t="shared" si="8"/>
        <v>No discount</v>
      </c>
      <c r="S27" s="324" t="str">
        <f t="shared" si="9"/>
        <v>Exclusive</v>
      </c>
      <c r="T27" s="475">
        <f t="shared" si="3"/>
        <v>1244.8526181818181</v>
      </c>
      <c r="U27" s="446">
        <f t="shared" si="4"/>
        <v>1244.8526181818181</v>
      </c>
      <c r="V27" s="446">
        <f t="shared" si="5"/>
        <v>768.78861818181804</v>
      </c>
      <c r="W27" s="446">
        <f t="shared" si="6"/>
        <v>768.78861818181804</v>
      </c>
      <c r="X27" s="454">
        <f t="shared" si="10"/>
        <v>845.66747999999995</v>
      </c>
      <c r="Y27" s="454">
        <f t="shared" si="10"/>
        <v>845.66747999999995</v>
      </c>
      <c r="Z27" s="366">
        <f>'AG Jul 2020'!BL19</f>
        <v>0</v>
      </c>
      <c r="AA27" s="367" t="str">
        <f>'AG Jul 2020'!BM19</f>
        <v>n</v>
      </c>
    </row>
    <row r="28" spans="1:27" x14ac:dyDescent="0.3">
      <c r="A28" s="319" t="str">
        <f>'AG Jul 2020'!K20</f>
        <v>DC Power Co</v>
      </c>
      <c r="B28" s="320" t="str">
        <f>'AG Jul 2020'!L20</f>
        <v>Market offer</v>
      </c>
      <c r="C28" s="364">
        <f>IF('AG Jul 2020'!BP20=0,91*'AG Jul 2020'!M20/100,(91*'AG Jul 2020'!M20/100)+'AG Jul 2020'!BP20/4)</f>
        <v>96.239727272727265</v>
      </c>
      <c r="D28" s="364">
        <f>IF('AG Jul 2020'!O20="",$E$5*'AG Jul 2020'!N20/100,IF($E$5&gt;='AG Jul 2020'!P20,('AG Jul 2020'!P20*'AG Jul 2020'!N20/100),($E$5*'AG Jul 2020'!N20/100)))</f>
        <v>230.69455909090911</v>
      </c>
      <c r="E28" s="364">
        <f>IF(AND('AG Jul 2020'!P20&gt;0,'AG Jul 2020'!R20&gt;0),IF($E$5&lt;'AG Jul 2020'!P20,0,IF($E$5&lt;=('AG Jul 2020'!R20+'AG Jul 2020'!P20),(($E$5-'AG Jul 2020'!P20)*'AG Jul 2020'!Q20/100),(('AG Jul 2020'!R20)*'AG Jul 2020'!Q20/100))),0)</f>
        <v>0</v>
      </c>
      <c r="F28" s="364">
        <f>IF(AND('AG Jul 2020'!Q20&gt;0,'AG Jul 2020'!S20&gt;0),IF($E$5&lt;('AG Jul 2020'!R20+'AG Jul 2020'!P20),0,IF($E$5&lt;=('AG Jul 2020'!T20+'AG Jul 2020'!R20+'AG Jul 2020'!P20),(($E$5-('AG Jul 2020'!R20+'AG Jul 2020'!P20))*'AG Jul 2020'!S20/100),('AG Jul 2020'!T20*'AG Jul 2020'!S20/100))),0)</f>
        <v>0</v>
      </c>
      <c r="G28" s="364">
        <v>0</v>
      </c>
      <c r="H28" s="364">
        <f>IF('AG Jul 2020'!T20&gt;0,IF(($E$5&lt;'AG Jul 2020'!T20),(0),($E$5-'AG Jul 2020'!T20)*'AG Jul 2020'!U20/100),IF(AND('AG Jul 2020'!R20&gt;0,'AG Jul 2020'!T20=""),IF(($E$5&lt;'AG Jul 2020'!R20),(0),($E$5-'AG Jul 2020'!R20)*'AG Jul 2020'!S20/100),IF(AND('AG Jul 2020'!P20&gt;0,'AG Jul 2020'!R20=""),IF(($E$5&lt;'AG Jul 2020'!P20),(0),($E$5-'AG Jul 2020'!P20)*'AG Jul 2020'!Q20/100),0)))</f>
        <v>0</v>
      </c>
      <c r="I28" s="364">
        <f t="shared" si="0"/>
        <v>326.93428636363637</v>
      </c>
      <c r="J28" s="446">
        <f t="shared" si="1"/>
        <v>922.77823636363644</v>
      </c>
      <c r="K28" s="446">
        <f t="shared" si="2"/>
        <v>1307.7371454545455</v>
      </c>
      <c r="L28" s="322">
        <f t="shared" si="7"/>
        <v>1438.5108600000001</v>
      </c>
      <c r="M28" s="320">
        <f>'AG Jul 2020'!AZ20</f>
        <v>0</v>
      </c>
      <c r="N28" s="320">
        <f>'AG Jul 2020'!BA20</f>
        <v>0</v>
      </c>
      <c r="O28" s="320">
        <f>'AG Jul 2020'!BB20</f>
        <v>0</v>
      </c>
      <c r="P28" s="320">
        <f>'AG Jul 2020'!BC20</f>
        <v>0</v>
      </c>
      <c r="Q28" s="365">
        <f>($E$6*'AG Jul 2020'!AT20/100)*4</f>
        <v>446.31</v>
      </c>
      <c r="R28" s="324" t="str">
        <f t="shared" si="8"/>
        <v>No discount</v>
      </c>
      <c r="S28" s="324" t="str">
        <f t="shared" si="9"/>
        <v>Exclusive</v>
      </c>
      <c r="T28" s="475">
        <f t="shared" si="3"/>
        <v>1307.7371454545455</v>
      </c>
      <c r="U28" s="446">
        <f t="shared" si="4"/>
        <v>1307.7371454545455</v>
      </c>
      <c r="V28" s="446">
        <f t="shared" si="5"/>
        <v>861.42714545454555</v>
      </c>
      <c r="W28" s="446">
        <f t="shared" si="6"/>
        <v>861.42714545454555</v>
      </c>
      <c r="X28" s="454">
        <f t="shared" si="10"/>
        <v>947.56986000000018</v>
      </c>
      <c r="Y28" s="454">
        <f t="shared" si="10"/>
        <v>947.56986000000018</v>
      </c>
      <c r="Z28" s="366">
        <f>'AG Jul 2020'!BL20</f>
        <v>0</v>
      </c>
      <c r="AA28" s="367" t="str">
        <f>'AG Jul 2020'!BM20</f>
        <v>n</v>
      </c>
    </row>
    <row r="29" spans="1:27" x14ac:dyDescent="0.3">
      <c r="A29" s="319" t="str">
        <f>'AG Jul 2020'!K21</f>
        <v>Amber Electric</v>
      </c>
      <c r="B29" s="320" t="str">
        <f>'AG Jul 2020'!L21</f>
        <v>Market offer</v>
      </c>
      <c r="C29" s="364">
        <f>IF('AG Jul 2020'!BP21=0,91*'AG Jul 2020'!M21/100,(91*'AG Jul 2020'!M21/100)+'AG Jul 2020'!BP21/4)</f>
        <v>90.214090909090899</v>
      </c>
      <c r="D29" s="364">
        <f>IF('AG Jul 2020'!O21="",$E$5*'AG Jul 2020'!N21/100,IF($E$5&gt;='AG Jul 2020'!P21,('AG Jul 2020'!P21*'AG Jul 2020'!N21/100),($E$5*'AG Jul 2020'!N21/100)))</f>
        <v>222.73116818181816</v>
      </c>
      <c r="E29" s="364">
        <f>IF(AND('AG Jul 2020'!P21&gt;0,'AG Jul 2020'!R21&gt;0),IF($E$5&lt;'AG Jul 2020'!P21,0,IF($E$5&lt;=('AG Jul 2020'!R21+'AG Jul 2020'!P21),(($E$5-'AG Jul 2020'!P21)*'AG Jul 2020'!Q21/100),(('AG Jul 2020'!R21)*'AG Jul 2020'!Q21/100))),0)</f>
        <v>0</v>
      </c>
      <c r="F29" s="364">
        <f>IF(AND('AG Jul 2020'!Q21&gt;0,'AG Jul 2020'!S21&gt;0),IF($E$5&lt;('AG Jul 2020'!R21+'AG Jul 2020'!P21),0,IF($E$5&lt;=('AG Jul 2020'!T21+'AG Jul 2020'!R21+'AG Jul 2020'!P21),(($E$5-('AG Jul 2020'!R21+'AG Jul 2020'!P21))*'AG Jul 2020'!S21/100),('AG Jul 2020'!T21*'AG Jul 2020'!S21/100))),0)</f>
        <v>0</v>
      </c>
      <c r="G29" s="364">
        <v>0</v>
      </c>
      <c r="H29" s="364">
        <f>IF('AG Jul 2020'!T21&gt;0,IF(($E$5&lt;'AG Jul 2020'!T21),(0),($E$5-'AG Jul 2020'!T21)*'AG Jul 2020'!U21/100),IF(AND('AG Jul 2020'!R21&gt;0,'AG Jul 2020'!T21=""),IF(($E$5&lt;'AG Jul 2020'!R21),(0),($E$5-'AG Jul 2020'!R21)*'AG Jul 2020'!S21/100),IF(AND('AG Jul 2020'!P21&gt;0,'AG Jul 2020'!R21=""),IF(($E$5&lt;'AG Jul 2020'!P21),(0),($E$5-'AG Jul 2020'!P21)*'AG Jul 2020'!Q21/100),0)))</f>
        <v>0</v>
      </c>
      <c r="I29" s="364">
        <f t="shared" si="0"/>
        <v>312.94525909090908</v>
      </c>
      <c r="J29" s="446">
        <f t="shared" si="1"/>
        <v>890.92467272727276</v>
      </c>
      <c r="K29" s="446">
        <f t="shared" si="2"/>
        <v>1251.7810363636363</v>
      </c>
      <c r="L29" s="322">
        <f t="shared" si="7"/>
        <v>1376.9591399999999</v>
      </c>
      <c r="M29" s="320">
        <f>'AG Jul 2020'!AZ21</f>
        <v>0</v>
      </c>
      <c r="N29" s="320">
        <f>'AG Jul 2020'!BA21</f>
        <v>0</v>
      </c>
      <c r="O29" s="320">
        <f>'AG Jul 2020'!BB21</f>
        <v>0</v>
      </c>
      <c r="P29" s="320">
        <f>'AG Jul 2020'!BC21</f>
        <v>0</v>
      </c>
      <c r="Q29" s="365">
        <f>($E$6*'AG Jul 2020'!AT21/100)*4</f>
        <v>238.03200000000001</v>
      </c>
      <c r="R29" s="324" t="str">
        <f t="shared" si="8"/>
        <v>No discount</v>
      </c>
      <c r="S29" s="324" t="str">
        <f t="shared" si="9"/>
        <v>Exclusive</v>
      </c>
      <c r="T29" s="475">
        <f t="shared" si="3"/>
        <v>1251.7810363636363</v>
      </c>
      <c r="U29" s="446">
        <f t="shared" si="4"/>
        <v>1251.7810363636363</v>
      </c>
      <c r="V29" s="446">
        <f t="shared" si="5"/>
        <v>1013.7490363636363</v>
      </c>
      <c r="W29" s="446">
        <f t="shared" si="6"/>
        <v>1013.7490363636363</v>
      </c>
      <c r="X29" s="454">
        <f t="shared" si="10"/>
        <v>1115.1239399999999</v>
      </c>
      <c r="Y29" s="454">
        <f t="shared" si="10"/>
        <v>1115.1239399999999</v>
      </c>
      <c r="Z29" s="366">
        <f>'AG Jul 2020'!BL21</f>
        <v>0</v>
      </c>
      <c r="AA29" s="367" t="str">
        <f>'AG Jul 2020'!BM21</f>
        <v>n</v>
      </c>
    </row>
    <row r="30" spans="1:27" x14ac:dyDescent="0.3">
      <c r="A30" s="319" t="str">
        <f>'AG Jul 2020'!K22</f>
        <v>Bright Spark Power</v>
      </c>
      <c r="B30" s="320" t="str">
        <f>'AG Jul 2020'!L22</f>
        <v>No Contract</v>
      </c>
      <c r="C30" s="364">
        <f>IF('AG Jul 2020'!BP22=0,91*'AG Jul 2020'!M22/100,(91*'AG Jul 2020'!M22/100)+'AG Jul 2020'!BP22/4)</f>
        <v>64.030909090909091</v>
      </c>
      <c r="D30" s="364">
        <f>IF('AG Jul 2020'!O22="",$E$5*'AG Jul 2020'!N22/100,IF($E$5&gt;='AG Jul 2020'!P22,('AG Jul 2020'!P22*'AG Jul 2020'!N22/100),($E$5*'AG Jul 2020'!N22/100)))</f>
        <v>182.42665909090908</v>
      </c>
      <c r="E30" s="364">
        <f>IF(AND('AG Jul 2020'!P22&gt;0,'AG Jul 2020'!R22&gt;0),IF($E$5&lt;'AG Jul 2020'!P22,0,IF($E$5&lt;=('AG Jul 2020'!R22+'AG Jul 2020'!P22),(($E$5-'AG Jul 2020'!P22)*'AG Jul 2020'!Q22/100),(('AG Jul 2020'!R22)*'AG Jul 2020'!Q22/100))),0)</f>
        <v>0</v>
      </c>
      <c r="F30" s="364">
        <f>IF(AND('AG Jul 2020'!Q22&gt;0,'AG Jul 2020'!S22&gt;0),IF($E$5&lt;('AG Jul 2020'!R22+'AG Jul 2020'!P22),0,IF($E$5&lt;=('AG Jul 2020'!T22+'AG Jul 2020'!R22+'AG Jul 2020'!P22),(($E$5-('AG Jul 2020'!R22+'AG Jul 2020'!P22))*'AG Jul 2020'!S22/100),('AG Jul 2020'!T22*'AG Jul 2020'!S22/100))),0)</f>
        <v>0</v>
      </c>
      <c r="G30" s="364">
        <v>0</v>
      </c>
      <c r="H30" s="364">
        <f>IF('AG Jul 2020'!T22&gt;0,IF(($E$5&lt;'AG Jul 2020'!T22),(0),($E$5-'AG Jul 2020'!T22)*'AG Jul 2020'!U22/100),IF(AND('AG Jul 2020'!R22&gt;0,'AG Jul 2020'!T22=""),IF(($E$5&lt;'AG Jul 2020'!R22),(0),($E$5-'AG Jul 2020'!R22)*'AG Jul 2020'!S22/100),IF(AND('AG Jul 2020'!P22&gt;0,'AG Jul 2020'!R22=""),IF(($E$5&lt;'AG Jul 2020'!P22),(0),($E$5-'AG Jul 2020'!P22)*'AG Jul 2020'!Q22/100),0)))</f>
        <v>0</v>
      </c>
      <c r="I30" s="364">
        <f t="shared" si="0"/>
        <v>246.45756818181817</v>
      </c>
      <c r="J30" s="446">
        <f t="shared" si="1"/>
        <v>729.70663636363633</v>
      </c>
      <c r="K30" s="446">
        <f t="shared" si="2"/>
        <v>985.8302727272727</v>
      </c>
      <c r="L30" s="322">
        <f t="shared" si="7"/>
        <v>1084.4133000000002</v>
      </c>
      <c r="M30" s="320">
        <f>'AG Jul 2020'!AZ22</f>
        <v>0</v>
      </c>
      <c r="N30" s="320">
        <f>'AG Jul 2020'!BA22</f>
        <v>0</v>
      </c>
      <c r="O30" s="320">
        <f>'AG Jul 2020'!BB22</f>
        <v>0</v>
      </c>
      <c r="P30" s="320">
        <f>'AG Jul 2020'!BC22</f>
        <v>0</v>
      </c>
      <c r="Q30" s="365">
        <f>($E$6*'AG Jul 2020'!AT22/100)*4</f>
        <v>267.786</v>
      </c>
      <c r="R30" s="324" t="str">
        <f t="shared" si="8"/>
        <v>No discount</v>
      </c>
      <c r="S30" s="324" t="str">
        <f t="shared" si="9"/>
        <v>Exclusive</v>
      </c>
      <c r="T30" s="475">
        <f t="shared" si="3"/>
        <v>985.8302727272727</v>
      </c>
      <c r="U30" s="446">
        <f t="shared" si="4"/>
        <v>985.8302727272727</v>
      </c>
      <c r="V30" s="446">
        <f t="shared" si="5"/>
        <v>718.04427272727276</v>
      </c>
      <c r="W30" s="446">
        <f t="shared" si="6"/>
        <v>718.04427272727276</v>
      </c>
      <c r="X30" s="454">
        <f t="shared" si="10"/>
        <v>789.84870000000012</v>
      </c>
      <c r="Y30" s="454">
        <f t="shared" si="10"/>
        <v>789.84870000000012</v>
      </c>
      <c r="Z30" s="366">
        <f>'AG Jul 2020'!BL22</f>
        <v>0</v>
      </c>
      <c r="AA30" s="367" t="str">
        <f>'AG Jul 2020'!BM22</f>
        <v>n</v>
      </c>
    </row>
    <row r="31" spans="1:27" x14ac:dyDescent="0.3">
      <c r="A31" s="319" t="str">
        <f>'AG Jul 2020'!K23</f>
        <v>Discover Energy</v>
      </c>
      <c r="B31" s="383" t="str">
        <f>'AG Jul 2020'!L23</f>
        <v>Solar Boost</v>
      </c>
      <c r="C31" s="388">
        <f>IF('AG Jul 2020'!BP23=0,91*'AG Jul 2020'!M23/100,(91*'AG Jul 2020'!M23/100)+'AG Jul 2020'!BP23/4)</f>
        <v>70.525000000000006</v>
      </c>
      <c r="D31" s="388">
        <f>IF('AG Jul 2020'!O23="",$E$5*'AG Jul 2020'!N23/100,IF($E$5&gt;='AG Jul 2020'!P23,('AG Jul 2020'!P23*'AG Jul 2020'!N23/100),($E$5*'AG Jul 2020'!N23/100)))</f>
        <v>239.55179999999996</v>
      </c>
      <c r="E31" s="388">
        <f>IF(AND('AG Jul 2020'!P23&gt;0,'AG Jul 2020'!R23&gt;0),IF($E$5&lt;'AG Jul 2020'!P23,0,IF($E$5&lt;=('AG Jul 2020'!R23+'AG Jul 2020'!P23),(($E$5-'AG Jul 2020'!P23)*'AG Jul 2020'!Q23/100),(('AG Jul 2020'!R23)*'AG Jul 2020'!Q23/100))),0)</f>
        <v>0</v>
      </c>
      <c r="F31" s="388">
        <f>IF(AND('AG Jul 2020'!Q23&gt;0,'AG Jul 2020'!S23&gt;0),IF($E$5&lt;('AG Jul 2020'!R23+'AG Jul 2020'!P23),0,IF($E$5&lt;=('AG Jul 2020'!T23+'AG Jul 2020'!R23+'AG Jul 2020'!P23),(($E$5-('AG Jul 2020'!R23+'AG Jul 2020'!P23))*'AG Jul 2020'!S23/100),('AG Jul 2020'!T23*'AG Jul 2020'!S23/100))),0)</f>
        <v>0</v>
      </c>
      <c r="G31" s="388">
        <v>0</v>
      </c>
      <c r="H31" s="388">
        <f>IF('AG Jul 2020'!T23&gt;0,IF(($E$5&lt;'AG Jul 2020'!T23),(0),($E$5-'AG Jul 2020'!T23)*'AG Jul 2020'!U23/100),IF(AND('AG Jul 2020'!R23&gt;0,'AG Jul 2020'!T23=""),IF(($E$5&lt;'AG Jul 2020'!R23),(0),($E$5-'AG Jul 2020'!R23)*'AG Jul 2020'!S23/100),IF(AND('AG Jul 2020'!P23&gt;0,'AG Jul 2020'!R23=""),IF(($E$5&lt;'AG Jul 2020'!P23),(0),($E$5-'AG Jul 2020'!P23)*'AG Jul 2020'!Q23/100),0)))</f>
        <v>0</v>
      </c>
      <c r="I31" s="388">
        <f t="shared" si="0"/>
        <v>310.07679999999993</v>
      </c>
      <c r="J31" s="449">
        <f t="shared" si="1"/>
        <v>958.20719999999972</v>
      </c>
      <c r="K31" s="449">
        <f t="shared" si="2"/>
        <v>1240.3071999999997</v>
      </c>
      <c r="L31" s="385">
        <f t="shared" si="7"/>
        <v>1364.3379199999997</v>
      </c>
      <c r="M31" s="383">
        <f>'AG Jul 2020'!AZ23</f>
        <v>0</v>
      </c>
      <c r="N31" s="383">
        <f>'AG Jul 2020'!BA23</f>
        <v>0</v>
      </c>
      <c r="O31" s="383">
        <f>'AG Jul 2020'!BB23</f>
        <v>0</v>
      </c>
      <c r="P31" s="383">
        <f>'AG Jul 2020'!BC23</f>
        <v>0</v>
      </c>
      <c r="Q31" s="389">
        <f>($E$6*'AG Jul 2020'!AT23/100)*4</f>
        <v>342.17099999999999</v>
      </c>
      <c r="R31" s="324" t="str">
        <f t="shared" si="8"/>
        <v>No discount</v>
      </c>
      <c r="S31" s="324" t="str">
        <f t="shared" si="9"/>
        <v>Exclusive</v>
      </c>
      <c r="T31" s="475">
        <f t="shared" si="3"/>
        <v>1240.3071999999997</v>
      </c>
      <c r="U31" s="449">
        <f t="shared" si="4"/>
        <v>1240.3071999999997</v>
      </c>
      <c r="V31" s="449">
        <f t="shared" si="5"/>
        <v>898.13619999999969</v>
      </c>
      <c r="W31" s="449">
        <f t="shared" si="6"/>
        <v>898.13619999999969</v>
      </c>
      <c r="X31" s="455">
        <f t="shared" si="10"/>
        <v>987.9498199999997</v>
      </c>
      <c r="Y31" s="455">
        <f t="shared" si="10"/>
        <v>987.9498199999997</v>
      </c>
      <c r="Z31" s="390">
        <f>'AG Jul 2020'!BL23</f>
        <v>0</v>
      </c>
      <c r="AA31" s="367" t="str">
        <f>'AG Jul 2020'!BM23</f>
        <v>n</v>
      </c>
    </row>
    <row r="32" spans="1:27" x14ac:dyDescent="0.3">
      <c r="A32" s="319" t="str">
        <f>'AG Jul 2020'!K24</f>
        <v>Enova Energy</v>
      </c>
      <c r="B32" s="383" t="str">
        <f>'AG Jul 2020'!L24</f>
        <v>Solar Premium</v>
      </c>
      <c r="C32" s="388">
        <f>IF('AG Jul 2020'!BP24=0,91*'AG Jul 2020'!M24/100,(91*'AG Jul 2020'!M24/100)+'AG Jul 2020'!BP24/4)</f>
        <v>73.627272727272725</v>
      </c>
      <c r="D32" s="388">
        <f>IF('AG Jul 2020'!O24="",$E$5*'AG Jul 2020'!N24/100,IF($E$5&gt;='AG Jul 2020'!P24,('AG Jul 2020'!P24*'AG Jul 2020'!N24/100),($E$5*'AG Jul 2020'!N24/100)))</f>
        <v>211.27363636363631</v>
      </c>
      <c r="E32" s="388">
        <f>IF(AND('AG Jul 2020'!P24&gt;0,'AG Jul 2020'!R24&gt;0),IF($E$5&lt;'AG Jul 2020'!P24,0,IF($E$5&lt;=('AG Jul 2020'!R24+'AG Jul 2020'!P24),(($E$5-'AG Jul 2020'!P24)*'AG Jul 2020'!Q24/100),(('AG Jul 2020'!R24)*'AG Jul 2020'!Q24/100))),0)</f>
        <v>0</v>
      </c>
      <c r="F32" s="388">
        <f>IF(AND('AG Jul 2020'!Q24&gt;0,'AG Jul 2020'!S24&gt;0),IF($E$5&lt;('AG Jul 2020'!R24+'AG Jul 2020'!P24),0,IF($E$5&lt;=('AG Jul 2020'!T24+'AG Jul 2020'!R24+'AG Jul 2020'!P24),(($E$5-('AG Jul 2020'!R24+'AG Jul 2020'!P24))*'AG Jul 2020'!S24/100),('AG Jul 2020'!T24*'AG Jul 2020'!S24/100))),0)</f>
        <v>0</v>
      </c>
      <c r="G32" s="388">
        <v>0</v>
      </c>
      <c r="H32" s="388">
        <f>IF('AG Jul 2020'!T24&gt;0,IF(($E$5&lt;'AG Jul 2020'!T24),(0),($E$5-'AG Jul 2020'!T24)*'AG Jul 2020'!U24/100),IF(AND('AG Jul 2020'!R24&gt;0,'AG Jul 2020'!T24=""),IF(($E$5&lt;'AG Jul 2020'!R24),(0),($E$5-'AG Jul 2020'!R24)*'AG Jul 2020'!S24/100),IF(AND('AG Jul 2020'!P24&gt;0,'AG Jul 2020'!R24=""),IF(($E$5&lt;'AG Jul 2020'!P24),(0),($E$5-'AG Jul 2020'!P24)*'AG Jul 2020'!Q24/100),0)))</f>
        <v>0</v>
      </c>
      <c r="I32" s="388">
        <f t="shared" ref="I32:I39" si="11">SUM(C32:H32)</f>
        <v>284.90090909090907</v>
      </c>
      <c r="J32" s="449">
        <f t="shared" ref="J32:J39" si="12">(I32-C32)*4</f>
        <v>845.09454545454537</v>
      </c>
      <c r="K32" s="449">
        <f t="shared" ref="K32:K39" si="13">I32*4</f>
        <v>1139.6036363636363</v>
      </c>
      <c r="L32" s="385">
        <f t="shared" ref="L32:L39" si="14">K32*1.1</f>
        <v>1253.5640000000001</v>
      </c>
      <c r="M32" s="383">
        <f>'AG Jul 2020'!AZ24</f>
        <v>0</v>
      </c>
      <c r="N32" s="383">
        <f>'AG Jul 2020'!BA24</f>
        <v>0</v>
      </c>
      <c r="O32" s="383">
        <f>'AG Jul 2020'!BB24</f>
        <v>0</v>
      </c>
      <c r="P32" s="383">
        <f>'AG Jul 2020'!BC24</f>
        <v>0</v>
      </c>
      <c r="Q32" s="389">
        <f>($E$6*'AG Jul 2020'!AT24/100)*4</f>
        <v>476.06400000000002</v>
      </c>
      <c r="R32" s="324" t="str">
        <f t="shared" ref="R32:R39" si="15">IF(SUM(M32:P32)=0,"No discount",IF(M32&gt;0,"Guaranteed off bill",IF(N32&gt;0,"Guaranteed off usage",IF(O32&gt;0,"Pay-on-time off bill","Pay-on-time off usage"))))</f>
        <v>No discount</v>
      </c>
      <c r="S32" s="324" t="str">
        <f t="shared" ref="S32:S39" si="16">IF(OR(A32="Origin Energy",A32="Red Energy",A32="Powershop"),"Inclusive","Exclusive")</f>
        <v>Exclusive</v>
      </c>
      <c r="T32" s="475">
        <f t="shared" ref="T32:T39" si="17">IF(AND(R32="Guaranteed off bill",S32="Inclusive"),((K32*1.1)-((K32*1.1)*M32/100))/1.1,IF(AND(R32="Guaranteed off usage",S32="Inclusive"),((K32*1.1)-((J32*1.1)*N32/100))/1.1,IF(AND(R32="Guaranteed off bill",S32="Exclusive"),K32-(K32*M32/100),IF(AND(R32="Guaranteed off usage",S32="Exclusive"),K32-(J32*N32/100),IF(S32="Inclusive",((K32*1.1))/1.1,K32)))))</f>
        <v>1139.6036363636363</v>
      </c>
      <c r="U32" s="449">
        <f t="shared" ref="U32:U39" si="18">IF(AND(R32="Pay-on-time off bill",S32="Inclusive"),((T32*1.1)-((T32*1.1)*O32/100))/1.1,IF(AND(R32="Pay-on-time off usage",S32="Inclusive"),((T32*1.1)-((J32*1.1)*P32/100))/1.1,IF(AND(R32="Pay-on-time off bill",S32="Exclusive"),T32-(T32*O32/100),IF(AND(R32="Pay-on-time off usage",S32="Exclusive"),T32-(J32*P32/100),IF(S32="Inclusive",((T32*1.1))/1.1,T32)))))</f>
        <v>1139.6036363636363</v>
      </c>
      <c r="V32" s="449">
        <f t="shared" ref="V32:V39" si="19">T32-Q32</f>
        <v>663.53963636363619</v>
      </c>
      <c r="W32" s="449">
        <f t="shared" ref="W32:W39" si="20">U32-Q32</f>
        <v>663.53963636363619</v>
      </c>
      <c r="X32" s="455">
        <f t="shared" ref="X32:X39" si="21">V32*1.1</f>
        <v>729.89359999999988</v>
      </c>
      <c r="Y32" s="455">
        <f t="shared" ref="Y32:Y39" si="22">W32*1.1</f>
        <v>729.89359999999988</v>
      </c>
      <c r="Z32" s="390">
        <f>'AG Jul 2020'!BL24</f>
        <v>0</v>
      </c>
      <c r="AA32" s="367" t="str">
        <f>'AG Jul 2020'!BM24</f>
        <v>n</v>
      </c>
    </row>
    <row r="33" spans="1:27" x14ac:dyDescent="0.3">
      <c r="A33" s="319" t="str">
        <f>'AG Jul 2020'!K25</f>
        <v>Future X Power</v>
      </c>
      <c r="B33" s="383" t="str">
        <f>'AG Jul 2020'!L25</f>
        <v>Flexi Saver</v>
      </c>
      <c r="C33" s="388">
        <f>IF('AG Jul 2020'!BP25=0,91*'AG Jul 2020'!M25/100,(91*'AG Jul 2020'!M25/100)+'AG Jul 2020'!BP25/4)</f>
        <v>76.622</v>
      </c>
      <c r="D33" s="388">
        <f>IF('AG Jul 2020'!O25="",$E$5*'AG Jul 2020'!N25/100,IF($E$5&gt;='AG Jul 2020'!P25,('AG Jul 2020'!P25*'AG Jul 2020'!N25/100),($E$5*'AG Jul 2020'!N25/100)))</f>
        <v>235.1638090909091</v>
      </c>
      <c r="E33" s="388">
        <f>IF(AND('AG Jul 2020'!P25&gt;0,'AG Jul 2020'!R25&gt;0),IF($E$5&lt;'AG Jul 2020'!P25,0,IF($E$5&lt;=('AG Jul 2020'!R25+'AG Jul 2020'!P25),(($E$5-'AG Jul 2020'!P25)*'AG Jul 2020'!Q25/100),(('AG Jul 2020'!R25)*'AG Jul 2020'!Q25/100))),0)</f>
        <v>0</v>
      </c>
      <c r="F33" s="388">
        <f>IF(AND('AG Jul 2020'!Q25&gt;0,'AG Jul 2020'!S25&gt;0),IF($E$5&lt;('AG Jul 2020'!R25+'AG Jul 2020'!P25),0,IF($E$5&lt;=('AG Jul 2020'!T25+'AG Jul 2020'!R25+'AG Jul 2020'!P25),(($E$5-('AG Jul 2020'!R25+'AG Jul 2020'!P25))*'AG Jul 2020'!S25/100),('AG Jul 2020'!T25*'AG Jul 2020'!S25/100))),0)</f>
        <v>0</v>
      </c>
      <c r="G33" s="388">
        <v>0</v>
      </c>
      <c r="H33" s="388">
        <f>IF('AG Jul 2020'!T25&gt;0,IF(($E$5&lt;'AG Jul 2020'!T25),(0),($E$5-'AG Jul 2020'!T25)*'AG Jul 2020'!U25/100),IF(AND('AG Jul 2020'!R25&gt;0,'AG Jul 2020'!T25=""),IF(($E$5&lt;'AG Jul 2020'!R25),(0),($E$5-'AG Jul 2020'!R25)*'AG Jul 2020'!S25/100),IF(AND('AG Jul 2020'!P25&gt;0,'AG Jul 2020'!R25=""),IF(($E$5&lt;'AG Jul 2020'!P25),(0),($E$5-'AG Jul 2020'!P25)*'AG Jul 2020'!Q25/100),0)))</f>
        <v>0</v>
      </c>
      <c r="I33" s="388">
        <f t="shared" si="11"/>
        <v>311.78580909090908</v>
      </c>
      <c r="J33" s="449">
        <f t="shared" si="12"/>
        <v>940.65523636363628</v>
      </c>
      <c r="K33" s="449">
        <f t="shared" si="13"/>
        <v>1247.1432363636363</v>
      </c>
      <c r="L33" s="385">
        <f t="shared" si="14"/>
        <v>1371.8575600000001</v>
      </c>
      <c r="M33" s="383">
        <f>'AG Jul 2020'!AZ25</f>
        <v>0</v>
      </c>
      <c r="N33" s="383">
        <f>'AG Jul 2020'!BA25</f>
        <v>0</v>
      </c>
      <c r="O33" s="383">
        <f>'AG Jul 2020'!BB25</f>
        <v>0</v>
      </c>
      <c r="P33" s="383">
        <f>'AG Jul 2020'!BC25</f>
        <v>22</v>
      </c>
      <c r="Q33" s="389">
        <f>($E$6*'AG Jul 2020'!AT25/100)*4</f>
        <v>208.27799999999999</v>
      </c>
      <c r="R33" s="324" t="str">
        <f t="shared" si="15"/>
        <v>Pay-on-time off usage</v>
      </c>
      <c r="S33" s="324" t="str">
        <f t="shared" si="16"/>
        <v>Exclusive</v>
      </c>
      <c r="T33" s="475">
        <f t="shared" si="17"/>
        <v>1247.1432363636363</v>
      </c>
      <c r="U33" s="449">
        <f t="shared" si="18"/>
        <v>1040.1990843636363</v>
      </c>
      <c r="V33" s="449">
        <f t="shared" si="19"/>
        <v>1038.8652363636363</v>
      </c>
      <c r="W33" s="449">
        <f t="shared" si="20"/>
        <v>831.92108436363628</v>
      </c>
      <c r="X33" s="455">
        <f t="shared" si="21"/>
        <v>1142.7517600000001</v>
      </c>
      <c r="Y33" s="455">
        <f t="shared" si="22"/>
        <v>915.11319279999998</v>
      </c>
      <c r="Z33" s="390">
        <f>'AG Jul 2020'!BL25</f>
        <v>0</v>
      </c>
      <c r="AA33" s="367" t="str">
        <f>'AG Jul 2020'!BM25</f>
        <v>n</v>
      </c>
    </row>
    <row r="34" spans="1:27" x14ac:dyDescent="0.3">
      <c r="A34" s="319" t="str">
        <f>'AG Jul 2020'!K26</f>
        <v>GloBird Energy</v>
      </c>
      <c r="B34" s="383" t="str">
        <f>'AG Jul 2020'!L26</f>
        <v>GloSave</v>
      </c>
      <c r="C34" s="388">
        <f>IF('AG Jul 2020'!BP26=0,91*'AG Jul 2020'!M26/100,(91*'AG Jul 2020'!M26/100)+'AG Jul 2020'!BP26/4)</f>
        <v>76.44</v>
      </c>
      <c r="D34" s="388">
        <f>IF('AG Jul 2020'!O26="",$E$5*'AG Jul 2020'!N26/100,IF($E$5&gt;='AG Jul 2020'!P26,('AG Jul 2020'!P26*'AG Jul 2020'!N26/100),($E$5*'AG Jul 2020'!N26/100)))</f>
        <v>182.34540000000001</v>
      </c>
      <c r="E34" s="388">
        <f>IF(AND('AG Jul 2020'!P26&gt;0,'AG Jul 2020'!R26&gt;0),IF($E$5&lt;'AG Jul 2020'!P26,0,IF($E$5&lt;=('AG Jul 2020'!R26+'AG Jul 2020'!P26),(($E$5-'AG Jul 2020'!P26)*'AG Jul 2020'!Q26/100),(('AG Jul 2020'!R26)*'AG Jul 2020'!Q26/100))),0)</f>
        <v>0</v>
      </c>
      <c r="F34" s="388">
        <f>IF(AND('AG Jul 2020'!Q26&gt;0,'AG Jul 2020'!S26&gt;0),IF($E$5&lt;('AG Jul 2020'!R26+'AG Jul 2020'!P26),0,IF($E$5&lt;=('AG Jul 2020'!T26+'AG Jul 2020'!R26+'AG Jul 2020'!P26),(($E$5-('AG Jul 2020'!R26+'AG Jul 2020'!P26))*'AG Jul 2020'!S26/100),('AG Jul 2020'!T26*'AG Jul 2020'!S26/100))),0)</f>
        <v>0</v>
      </c>
      <c r="G34" s="388">
        <v>0</v>
      </c>
      <c r="H34" s="388">
        <f>IF('AG Jul 2020'!T26&gt;0,IF(($E$5&lt;'AG Jul 2020'!T26),(0),($E$5-'AG Jul 2020'!T26)*'AG Jul 2020'!U26/100),IF(AND('AG Jul 2020'!R26&gt;0,'AG Jul 2020'!T26=""),IF(($E$5&lt;'AG Jul 2020'!R26),(0),($E$5-'AG Jul 2020'!R26)*'AG Jul 2020'!S26/100),IF(AND('AG Jul 2020'!P26&gt;0,'AG Jul 2020'!R26=""),IF(($E$5&lt;'AG Jul 2020'!P26),(0),($E$5-'AG Jul 2020'!P26)*'AG Jul 2020'!Q26/100),0)))</f>
        <v>0</v>
      </c>
      <c r="I34" s="388">
        <f t="shared" si="11"/>
        <v>258.78539999999998</v>
      </c>
      <c r="J34" s="449">
        <f t="shared" si="12"/>
        <v>729.38159999999993</v>
      </c>
      <c r="K34" s="449">
        <f t="shared" si="13"/>
        <v>1035.1415999999999</v>
      </c>
      <c r="L34" s="385">
        <f t="shared" si="14"/>
        <v>1138.6557600000001</v>
      </c>
      <c r="M34" s="383">
        <f>'AG Jul 2020'!AZ26</f>
        <v>0</v>
      </c>
      <c r="N34" s="383">
        <f>'AG Jul 2020'!BA26</f>
        <v>0</v>
      </c>
      <c r="O34" s="383">
        <f>'AG Jul 2020'!BB26</f>
        <v>7</v>
      </c>
      <c r="P34" s="383">
        <f>'AG Jul 2020'!BC26</f>
        <v>0</v>
      </c>
      <c r="Q34" s="389">
        <f>($E$6*'AG Jul 2020'!AT26/100)*4</f>
        <v>89.262</v>
      </c>
      <c r="R34" s="324" t="str">
        <f t="shared" si="15"/>
        <v>Pay-on-time off bill</v>
      </c>
      <c r="S34" s="324" t="str">
        <f t="shared" si="16"/>
        <v>Exclusive</v>
      </c>
      <c r="T34" s="475">
        <f t="shared" si="17"/>
        <v>1035.1415999999999</v>
      </c>
      <c r="U34" s="449">
        <f t="shared" si="18"/>
        <v>962.68168799999989</v>
      </c>
      <c r="V34" s="449">
        <f t="shared" si="19"/>
        <v>945.87959999999998</v>
      </c>
      <c r="W34" s="449">
        <f t="shared" si="20"/>
        <v>873.41968799999995</v>
      </c>
      <c r="X34" s="455">
        <f t="shared" si="21"/>
        <v>1040.46756</v>
      </c>
      <c r="Y34" s="455">
        <f t="shared" si="22"/>
        <v>960.76165679999997</v>
      </c>
      <c r="Z34" s="390">
        <f>'AG Jul 2020'!BL26</f>
        <v>0</v>
      </c>
      <c r="AA34" s="367" t="str">
        <f>'AG Jul 2020'!BM26</f>
        <v>n</v>
      </c>
    </row>
    <row r="35" spans="1:27" x14ac:dyDescent="0.3">
      <c r="A35" s="319" t="str">
        <f>'AG Jul 2020'!K27</f>
        <v>Kogan Energy</v>
      </c>
      <c r="B35" s="383" t="str">
        <f>'AG Jul 2020'!L27</f>
        <v>Market offer</v>
      </c>
      <c r="C35" s="388">
        <f>IF('AG Jul 2020'!BP27=0,91*'AG Jul 2020'!M27/100,(91*'AG Jul 2020'!M27/100)+'AG Jul 2020'!BP27/4)</f>
        <v>80.551545454545447</v>
      </c>
      <c r="D35" s="388">
        <f>IF('AG Jul 2020'!O27="",$E$5*'AG Jul 2020'!N27/100,IF($E$5&gt;='AG Jul 2020'!P27,('AG Jul 2020'!P27*'AG Jul 2020'!N27/100),($E$5*'AG Jul 2020'!N27/100)))</f>
        <v>154.55479090909091</v>
      </c>
      <c r="E35" s="388">
        <f>IF(AND('AG Jul 2020'!P27&gt;0,'AG Jul 2020'!R27&gt;0),IF($E$5&lt;'AG Jul 2020'!P27,0,IF($E$5&lt;=('AG Jul 2020'!R27+'AG Jul 2020'!P27),(($E$5-'AG Jul 2020'!P27)*'AG Jul 2020'!Q27/100),(('AG Jul 2020'!R27)*'AG Jul 2020'!Q27/100))),0)</f>
        <v>0</v>
      </c>
      <c r="F35" s="388">
        <f>IF(AND('AG Jul 2020'!Q27&gt;0,'AG Jul 2020'!S27&gt;0),IF($E$5&lt;('AG Jul 2020'!R27+'AG Jul 2020'!P27),0,IF($E$5&lt;=('AG Jul 2020'!T27+'AG Jul 2020'!R27+'AG Jul 2020'!P27),(($E$5-('AG Jul 2020'!R27+'AG Jul 2020'!P27))*'AG Jul 2020'!S27/100),('AG Jul 2020'!T27*'AG Jul 2020'!S27/100))),0)</f>
        <v>0</v>
      </c>
      <c r="G35" s="388">
        <v>0</v>
      </c>
      <c r="H35" s="388">
        <f>IF('AG Jul 2020'!T27&gt;0,IF(($E$5&lt;'AG Jul 2020'!T27),(0),($E$5-'AG Jul 2020'!T27)*'AG Jul 2020'!U27/100),IF(AND('AG Jul 2020'!R27&gt;0,'AG Jul 2020'!T27=""),IF(($E$5&lt;'AG Jul 2020'!R27),(0),($E$5-'AG Jul 2020'!R27)*'AG Jul 2020'!S27/100),IF(AND('AG Jul 2020'!P27&gt;0,'AG Jul 2020'!R27=""),IF(($E$5&lt;'AG Jul 2020'!P27),(0),($E$5-'AG Jul 2020'!P27)*'AG Jul 2020'!Q27/100),0)))</f>
        <v>0</v>
      </c>
      <c r="I35" s="388">
        <f t="shared" si="11"/>
        <v>235.10633636363636</v>
      </c>
      <c r="J35" s="449">
        <f t="shared" si="12"/>
        <v>618.21916363636365</v>
      </c>
      <c r="K35" s="449">
        <f t="shared" si="13"/>
        <v>940.42534545454544</v>
      </c>
      <c r="L35" s="385">
        <f t="shared" si="14"/>
        <v>1034.4678800000002</v>
      </c>
      <c r="M35" s="383">
        <f>'AG Jul 2020'!AZ27</f>
        <v>0</v>
      </c>
      <c r="N35" s="383">
        <f>'AG Jul 2020'!BA27</f>
        <v>0</v>
      </c>
      <c r="O35" s="383">
        <f>'AG Jul 2020'!BB27</f>
        <v>0</v>
      </c>
      <c r="P35" s="383">
        <f>'AG Jul 2020'!BC27</f>
        <v>0</v>
      </c>
      <c r="Q35" s="389">
        <f>($E$6*'AG Jul 2020'!AT27/100)*4</f>
        <v>164.53961999999999</v>
      </c>
      <c r="R35" s="324" t="str">
        <f t="shared" si="15"/>
        <v>No discount</v>
      </c>
      <c r="S35" s="324" t="str">
        <f t="shared" si="16"/>
        <v>Exclusive</v>
      </c>
      <c r="T35" s="475">
        <f t="shared" si="17"/>
        <v>940.42534545454544</v>
      </c>
      <c r="U35" s="449">
        <f t="shared" si="18"/>
        <v>940.42534545454544</v>
      </c>
      <c r="V35" s="449">
        <f t="shared" si="19"/>
        <v>775.88572545454542</v>
      </c>
      <c r="W35" s="449">
        <f t="shared" si="20"/>
        <v>775.88572545454542</v>
      </c>
      <c r="X35" s="455">
        <f t="shared" si="21"/>
        <v>853.47429800000009</v>
      </c>
      <c r="Y35" s="455">
        <f t="shared" si="22"/>
        <v>853.47429800000009</v>
      </c>
      <c r="Z35" s="390">
        <f>'AG Jul 2020'!BL27</f>
        <v>0</v>
      </c>
      <c r="AA35" s="367" t="str">
        <f>'AG Jul 2020'!BM27</f>
        <v>n</v>
      </c>
    </row>
    <row r="36" spans="1:27" x14ac:dyDescent="0.3">
      <c r="A36" s="319" t="str">
        <f>'AG Jul 2020'!K28</f>
        <v>Powerclub</v>
      </c>
      <c r="B36" s="383" t="str">
        <f>'AG Jul 2020'!L28</f>
        <v>Powerbank Home Solar</v>
      </c>
      <c r="C36" s="388">
        <f>IF('AG Jul 2020'!BP28=0,91*'AG Jul 2020'!M28/100,(91*'AG Jul 2020'!M28/100)+'AG Jul 2020'!BP28/4)</f>
        <v>102.4860909090909</v>
      </c>
      <c r="D36" s="388">
        <f>IF('AG Jul 2020'!O28="",$E$5*'AG Jul 2020'!N28/100,IF($E$5&gt;='AG Jul 2020'!P28,('AG Jul 2020'!P28*'AG Jul 2020'!N28/100),($E$5*'AG Jul 2020'!N28/100)))</f>
        <v>162.92447727272727</v>
      </c>
      <c r="E36" s="388">
        <f>IF(AND('AG Jul 2020'!P28&gt;0,'AG Jul 2020'!R28&gt;0),IF($E$5&lt;'AG Jul 2020'!P28,0,IF($E$5&lt;=('AG Jul 2020'!R28+'AG Jul 2020'!P28),(($E$5-'AG Jul 2020'!P28)*'AG Jul 2020'!Q28/100),(('AG Jul 2020'!R28)*'AG Jul 2020'!Q28/100))),0)</f>
        <v>0</v>
      </c>
      <c r="F36" s="388">
        <f>IF(AND('AG Jul 2020'!Q28&gt;0,'AG Jul 2020'!S28&gt;0),IF($E$5&lt;('AG Jul 2020'!R28+'AG Jul 2020'!P28),0,IF($E$5&lt;=('AG Jul 2020'!T28+'AG Jul 2020'!R28+'AG Jul 2020'!P28),(($E$5-('AG Jul 2020'!R28+'AG Jul 2020'!P28))*'AG Jul 2020'!S28/100),('AG Jul 2020'!T28*'AG Jul 2020'!S28/100))),0)</f>
        <v>0</v>
      </c>
      <c r="G36" s="388">
        <v>0</v>
      </c>
      <c r="H36" s="388">
        <f>IF('AG Jul 2020'!T28&gt;0,IF(($E$5&lt;'AG Jul 2020'!T28),(0),($E$5-'AG Jul 2020'!T28)*'AG Jul 2020'!U28/100),IF(AND('AG Jul 2020'!R28&gt;0,'AG Jul 2020'!T28=""),IF(($E$5&lt;'AG Jul 2020'!R28),(0),($E$5-'AG Jul 2020'!R28)*'AG Jul 2020'!S28/100),IF(AND('AG Jul 2020'!P28&gt;0,'AG Jul 2020'!R28=""),IF(($E$5&lt;'AG Jul 2020'!P28),(0),($E$5-'AG Jul 2020'!P28)*'AG Jul 2020'!Q28/100),0)))</f>
        <v>0</v>
      </c>
      <c r="I36" s="388">
        <f t="shared" si="11"/>
        <v>265.41056818181818</v>
      </c>
      <c r="J36" s="449">
        <f t="shared" si="12"/>
        <v>651.69790909090909</v>
      </c>
      <c r="K36" s="449">
        <f t="shared" si="13"/>
        <v>1061.6422727272727</v>
      </c>
      <c r="L36" s="385">
        <f t="shared" si="14"/>
        <v>1167.8065000000001</v>
      </c>
      <c r="M36" s="383">
        <f>'AG Jul 2020'!AZ28</f>
        <v>0</v>
      </c>
      <c r="N36" s="383">
        <f>'AG Jul 2020'!BA28</f>
        <v>0</v>
      </c>
      <c r="O36" s="383">
        <f>'AG Jul 2020'!BB28</f>
        <v>0</v>
      </c>
      <c r="P36" s="383">
        <f>'AG Jul 2020'!BC28</f>
        <v>0</v>
      </c>
      <c r="Q36" s="389">
        <f>($E$6*'AG Jul 2020'!AT28/100)*4</f>
        <v>208.27799999999999</v>
      </c>
      <c r="R36" s="324" t="str">
        <f t="shared" si="15"/>
        <v>No discount</v>
      </c>
      <c r="S36" s="324" t="str">
        <f t="shared" si="16"/>
        <v>Exclusive</v>
      </c>
      <c r="T36" s="475">
        <f t="shared" si="17"/>
        <v>1061.6422727272727</v>
      </c>
      <c r="U36" s="449">
        <f t="shared" si="18"/>
        <v>1061.6422727272727</v>
      </c>
      <c r="V36" s="449">
        <f t="shared" si="19"/>
        <v>853.36427272727269</v>
      </c>
      <c r="W36" s="449">
        <f t="shared" si="20"/>
        <v>853.36427272727269</v>
      </c>
      <c r="X36" s="455">
        <f t="shared" si="21"/>
        <v>938.70069999999998</v>
      </c>
      <c r="Y36" s="455">
        <f t="shared" si="22"/>
        <v>938.70069999999998</v>
      </c>
      <c r="Z36" s="390">
        <f>'AG Jul 2020'!BL28</f>
        <v>0</v>
      </c>
      <c r="AA36" s="367" t="str">
        <f>'AG Jul 2020'!BM28</f>
        <v>n</v>
      </c>
    </row>
    <row r="37" spans="1:27" x14ac:dyDescent="0.3">
      <c r="A37" s="319" t="str">
        <f>'AG Jul 2020'!K29</f>
        <v>ReAmped Energy</v>
      </c>
      <c r="B37" s="383" t="str">
        <f>'AG Jul 2020'!L29</f>
        <v>Market offer</v>
      </c>
      <c r="C37" s="388">
        <f>IF('AG Jul 2020'!BP29=0,91*'AG Jul 2020'!M29/100,(91*'AG Jul 2020'!M29/100)+'AG Jul 2020'!BP29/4)</f>
        <v>81.527727272727262</v>
      </c>
      <c r="D37" s="388">
        <f>IF('AG Jul 2020'!O29="",$E$5*'AG Jul 2020'!N29/100,IF($E$5&gt;='AG Jul 2020'!P29,('AG Jul 2020'!P29*'AG Jul 2020'!N29/100),($E$5*'AG Jul 2020'!N29/100)))</f>
        <v>177.14481818181815</v>
      </c>
      <c r="E37" s="388">
        <f>IF(AND('AG Jul 2020'!P29&gt;0,'AG Jul 2020'!R29&gt;0),IF($E$5&lt;'AG Jul 2020'!P29,0,IF($E$5&lt;=('AG Jul 2020'!R29+'AG Jul 2020'!P29),(($E$5-'AG Jul 2020'!P29)*'AG Jul 2020'!Q29/100),(('AG Jul 2020'!R29)*'AG Jul 2020'!Q29/100))),0)</f>
        <v>0</v>
      </c>
      <c r="F37" s="388">
        <f>IF(AND('AG Jul 2020'!Q29&gt;0,'AG Jul 2020'!S29&gt;0),IF($E$5&lt;('AG Jul 2020'!R29+'AG Jul 2020'!P29),0,IF($E$5&lt;=('AG Jul 2020'!T29+'AG Jul 2020'!R29+'AG Jul 2020'!P29),(($E$5-('AG Jul 2020'!R29+'AG Jul 2020'!P29))*'AG Jul 2020'!S29/100),('AG Jul 2020'!T29*'AG Jul 2020'!S29/100))),0)</f>
        <v>0</v>
      </c>
      <c r="G37" s="388">
        <v>0</v>
      </c>
      <c r="H37" s="388">
        <f>IF('AG Jul 2020'!T29&gt;0,IF(($E$5&lt;'AG Jul 2020'!T29),(0),($E$5-'AG Jul 2020'!T29)*'AG Jul 2020'!U29/100),IF(AND('AG Jul 2020'!R29&gt;0,'AG Jul 2020'!T29=""),IF(($E$5&lt;'AG Jul 2020'!R29),(0),($E$5-'AG Jul 2020'!R29)*'AG Jul 2020'!S29/100),IF(AND('AG Jul 2020'!P29&gt;0,'AG Jul 2020'!R29=""),IF(($E$5&lt;'AG Jul 2020'!P29),(0),($E$5-'AG Jul 2020'!P29)*'AG Jul 2020'!Q29/100),0)))</f>
        <v>0</v>
      </c>
      <c r="I37" s="388">
        <f t="shared" si="11"/>
        <v>258.6725454545454</v>
      </c>
      <c r="J37" s="449">
        <f t="shared" si="12"/>
        <v>708.57927272727261</v>
      </c>
      <c r="K37" s="449">
        <f t="shared" si="13"/>
        <v>1034.6901818181816</v>
      </c>
      <c r="L37" s="385">
        <f t="shared" si="14"/>
        <v>1138.1591999999998</v>
      </c>
      <c r="M37" s="383">
        <f>'AG Jul 2020'!AZ29</f>
        <v>0</v>
      </c>
      <c r="N37" s="383">
        <f>'AG Jul 2020'!BA29</f>
        <v>0</v>
      </c>
      <c r="O37" s="383">
        <f>'AG Jul 2020'!BB29</f>
        <v>0</v>
      </c>
      <c r="P37" s="383">
        <f>'AG Jul 2020'!BC29</f>
        <v>0</v>
      </c>
      <c r="Q37" s="389">
        <f>($E$6*'AG Jul 2020'!AT29/100)*4</f>
        <v>238.03200000000001</v>
      </c>
      <c r="R37" s="324" t="str">
        <f t="shared" si="15"/>
        <v>No discount</v>
      </c>
      <c r="S37" s="324" t="str">
        <f t="shared" si="16"/>
        <v>Exclusive</v>
      </c>
      <c r="T37" s="475">
        <f t="shared" si="17"/>
        <v>1034.6901818181816</v>
      </c>
      <c r="U37" s="449">
        <f t="shared" si="18"/>
        <v>1034.6901818181816</v>
      </c>
      <c r="V37" s="449">
        <f t="shared" si="19"/>
        <v>796.65818181818156</v>
      </c>
      <c r="W37" s="449">
        <f t="shared" si="20"/>
        <v>796.65818181818156</v>
      </c>
      <c r="X37" s="455">
        <f t="shared" si="21"/>
        <v>876.32399999999984</v>
      </c>
      <c r="Y37" s="455">
        <f t="shared" si="22"/>
        <v>876.32399999999984</v>
      </c>
      <c r="Z37" s="390">
        <f>'AG Jul 2020'!BL29</f>
        <v>0</v>
      </c>
      <c r="AA37" s="367" t="str">
        <f>'AG Jul 2020'!BM29</f>
        <v>n</v>
      </c>
    </row>
    <row r="38" spans="1:27" x14ac:dyDescent="0.3">
      <c r="A38" s="319" t="str">
        <f>'AG Jul 2020'!K30</f>
        <v>Sumo Power</v>
      </c>
      <c r="B38" s="383" t="str">
        <f>'AG Jul 2020'!L30</f>
        <v>Lite</v>
      </c>
      <c r="C38" s="388">
        <f>IF('AG Jul 2020'!BP30=0,91*'AG Jul 2020'!M30/100,(91*'AG Jul 2020'!M30/100)+'AG Jul 2020'!BP30/4)</f>
        <v>77.349999999999994</v>
      </c>
      <c r="D38" s="388">
        <f>IF('AG Jul 2020'!O30="",$E$5*'AG Jul 2020'!N30/100,IF($E$5&gt;='AG Jul 2020'!P30,('AG Jul 2020'!P30*'AG Jul 2020'!N30/100),($E$5*'AG Jul 2020'!N30/100)))</f>
        <v>210.05475000000001</v>
      </c>
      <c r="E38" s="388">
        <f>IF(AND('AG Jul 2020'!P30&gt;0,'AG Jul 2020'!R30&gt;0),IF($E$5&lt;'AG Jul 2020'!P30,0,IF($E$5&lt;=('AG Jul 2020'!R30+'AG Jul 2020'!P30),(($E$5-'AG Jul 2020'!P30)*'AG Jul 2020'!Q30/100),(('AG Jul 2020'!R30)*'AG Jul 2020'!Q30/100))),0)</f>
        <v>0</v>
      </c>
      <c r="F38" s="388">
        <f>IF(AND('AG Jul 2020'!Q30&gt;0,'AG Jul 2020'!S30&gt;0),IF($E$5&lt;('AG Jul 2020'!R30+'AG Jul 2020'!P30),0,IF($E$5&lt;=('AG Jul 2020'!T30+'AG Jul 2020'!R30+'AG Jul 2020'!P30),(($E$5-('AG Jul 2020'!R30+'AG Jul 2020'!P30))*'AG Jul 2020'!S30/100),('AG Jul 2020'!T30*'AG Jul 2020'!S30/100))),0)</f>
        <v>0</v>
      </c>
      <c r="G38" s="388">
        <v>0</v>
      </c>
      <c r="H38" s="388">
        <f>IF('AG Jul 2020'!T30&gt;0,IF(($E$5&lt;'AG Jul 2020'!T30),(0),($E$5-'AG Jul 2020'!T30)*'AG Jul 2020'!U30/100),IF(AND('AG Jul 2020'!R30&gt;0,'AG Jul 2020'!T30=""),IF(($E$5&lt;'AG Jul 2020'!R30),(0),($E$5-'AG Jul 2020'!R30)*'AG Jul 2020'!S30/100),IF(AND('AG Jul 2020'!P30&gt;0,'AG Jul 2020'!R30=""),IF(($E$5&lt;'AG Jul 2020'!P30),(0),($E$5-'AG Jul 2020'!P30)*'AG Jul 2020'!Q30/100),0)))</f>
        <v>0</v>
      </c>
      <c r="I38" s="388">
        <f t="shared" si="11"/>
        <v>287.40475000000004</v>
      </c>
      <c r="J38" s="449">
        <f t="shared" si="12"/>
        <v>840.21900000000016</v>
      </c>
      <c r="K38" s="449">
        <f t="shared" si="13"/>
        <v>1149.6190000000001</v>
      </c>
      <c r="L38" s="385">
        <f t="shared" si="14"/>
        <v>1264.5809000000002</v>
      </c>
      <c r="M38" s="383">
        <f>'AG Jul 2020'!AZ30</f>
        <v>0</v>
      </c>
      <c r="N38" s="383">
        <f>'AG Jul 2020'!BA30</f>
        <v>0</v>
      </c>
      <c r="O38" s="383">
        <f>'AG Jul 2020'!BB30</f>
        <v>0</v>
      </c>
      <c r="P38" s="383">
        <f>'AG Jul 2020'!BC30</f>
        <v>0</v>
      </c>
      <c r="Q38" s="389">
        <f>($E$6*'AG Jul 2020'!AT30/100)*4</f>
        <v>330.26940000000002</v>
      </c>
      <c r="R38" s="324" t="str">
        <f t="shared" si="15"/>
        <v>No discount</v>
      </c>
      <c r="S38" s="324" t="str">
        <f t="shared" si="16"/>
        <v>Exclusive</v>
      </c>
      <c r="T38" s="475">
        <f t="shared" si="17"/>
        <v>1149.6190000000001</v>
      </c>
      <c r="U38" s="449">
        <f t="shared" si="18"/>
        <v>1149.6190000000001</v>
      </c>
      <c r="V38" s="449">
        <f t="shared" si="19"/>
        <v>819.34960000000012</v>
      </c>
      <c r="W38" s="449">
        <f t="shared" si="20"/>
        <v>819.34960000000012</v>
      </c>
      <c r="X38" s="455">
        <f t="shared" si="21"/>
        <v>901.28456000000017</v>
      </c>
      <c r="Y38" s="455">
        <f t="shared" si="22"/>
        <v>901.28456000000017</v>
      </c>
      <c r="Z38" s="390">
        <f>'AG Jul 2020'!BL30</f>
        <v>0</v>
      </c>
      <c r="AA38" s="367" t="str">
        <f>'AG Jul 2020'!BM30</f>
        <v>n</v>
      </c>
    </row>
    <row r="39" spans="1:27" ht="14.5" thickBot="1" x14ac:dyDescent="0.35">
      <c r="A39" s="327" t="str">
        <f>'AG Jul 2020'!K31</f>
        <v>Tango Energy</v>
      </c>
      <c r="B39" s="328" t="str">
        <f>'AG Jul 2020'!L31</f>
        <v>Home Select</v>
      </c>
      <c r="C39" s="368">
        <f>IF('AG Jul 2020'!BP31=0,91*'AG Jul 2020'!M31/100,(91*'AG Jul 2020'!M31/100)+'AG Jul 2020'!BP31/4)</f>
        <v>66.156999999999982</v>
      </c>
      <c r="D39" s="368">
        <f>IF('AG Jul 2020'!O31="",$E$5*'AG Jul 2020'!N31/100,IF($E$5&gt;='AG Jul 2020'!P31,('AG Jul 2020'!P31*'AG Jul 2020'!N31/100),($E$5*'AG Jul 2020'!N31/100)))</f>
        <v>185.02695</v>
      </c>
      <c r="E39" s="368">
        <f>IF(AND('AG Jul 2020'!P31&gt;0,'AG Jul 2020'!R31&gt;0),IF($E$5&lt;'AG Jul 2020'!P31,0,IF($E$5&lt;=('AG Jul 2020'!R31+'AG Jul 2020'!P31),(($E$5-'AG Jul 2020'!P31)*'AG Jul 2020'!Q31/100),(('AG Jul 2020'!R31)*'AG Jul 2020'!Q31/100))),0)</f>
        <v>0</v>
      </c>
      <c r="F39" s="368">
        <f>IF(AND('AG Jul 2020'!Q31&gt;0,'AG Jul 2020'!S31&gt;0),IF($E$5&lt;('AG Jul 2020'!R31+'AG Jul 2020'!P31),0,IF($E$5&lt;=('AG Jul 2020'!T31+'AG Jul 2020'!R31+'AG Jul 2020'!P31),(($E$5-('AG Jul 2020'!R31+'AG Jul 2020'!P31))*'AG Jul 2020'!S31/100),('AG Jul 2020'!T31*'AG Jul 2020'!S31/100))),0)</f>
        <v>0</v>
      </c>
      <c r="G39" s="137">
        <v>0</v>
      </c>
      <c r="H39" s="368">
        <f>IF('AG Jul 2020'!T31&gt;0,IF(($E$5&lt;'AG Jul 2020'!T31),(0),($E$5-'AG Jul 2020'!T31)*'AG Jul 2020'!U31/100),IF(AND('AG Jul 2020'!R31&gt;0,'AG Jul 2020'!T31=""),IF(($E$5&lt;'AG Jul 2020'!R31),(0),($E$5-'AG Jul 2020'!R31)*'AG Jul 2020'!S31/100),IF(AND('AG Jul 2020'!P31&gt;0,'AG Jul 2020'!R31=""),IF(($E$5&lt;'AG Jul 2020'!P31),(0),($E$5-'AG Jul 2020'!P31)*'AG Jul 2020'!Q31/100),0)))</f>
        <v>0</v>
      </c>
      <c r="I39" s="368">
        <f t="shared" si="11"/>
        <v>251.18394999999998</v>
      </c>
      <c r="J39" s="451">
        <f t="shared" si="12"/>
        <v>740.1078</v>
      </c>
      <c r="K39" s="451">
        <f t="shared" si="13"/>
        <v>1004.7357999999999</v>
      </c>
      <c r="L39" s="330">
        <f t="shared" si="14"/>
        <v>1105.20938</v>
      </c>
      <c r="M39" s="328">
        <f>'AG Jul 2020'!AZ31</f>
        <v>0</v>
      </c>
      <c r="N39" s="328">
        <f>'AG Jul 2020'!BA31</f>
        <v>0</v>
      </c>
      <c r="O39" s="328">
        <f>'AG Jul 2020'!BB31</f>
        <v>0</v>
      </c>
      <c r="P39" s="328">
        <f>'AG Jul 2020'!BC31</f>
        <v>0</v>
      </c>
      <c r="Q39" s="369">
        <f>($E$6*'AG Jul 2020'!AT31/100)*4</f>
        <v>208.27799999999999</v>
      </c>
      <c r="R39" s="332" t="str">
        <f t="shared" si="15"/>
        <v>No discount</v>
      </c>
      <c r="S39" s="332" t="str">
        <f t="shared" si="16"/>
        <v>Exclusive</v>
      </c>
      <c r="T39" s="476">
        <f t="shared" si="17"/>
        <v>1004.7357999999999</v>
      </c>
      <c r="U39" s="451">
        <f t="shared" si="18"/>
        <v>1004.7357999999999</v>
      </c>
      <c r="V39" s="451">
        <f t="shared" si="19"/>
        <v>796.45779999999991</v>
      </c>
      <c r="W39" s="451">
        <f t="shared" si="20"/>
        <v>796.45779999999991</v>
      </c>
      <c r="X39" s="456">
        <f t="shared" si="21"/>
        <v>876.10357999999997</v>
      </c>
      <c r="Y39" s="456">
        <f t="shared" si="22"/>
        <v>876.10357999999997</v>
      </c>
      <c r="Z39" s="370">
        <f>'AG Jul 2020'!BL31</f>
        <v>0</v>
      </c>
      <c r="AA39" s="371" t="str">
        <f>'AG Jul 2020'!BM31</f>
        <v>n</v>
      </c>
    </row>
    <row r="41" spans="1:27" ht="14.5" thickBot="1" x14ac:dyDescent="0.35"/>
    <row r="42" spans="1:27" x14ac:dyDescent="0.3">
      <c r="A42" s="439" t="s">
        <v>553</v>
      </c>
      <c r="B42" s="429"/>
      <c r="C42" s="429"/>
      <c r="D42" s="429"/>
      <c r="E42" s="429"/>
      <c r="F42" s="429"/>
      <c r="G42" s="429"/>
      <c r="H42" s="429"/>
      <c r="I42" s="429"/>
      <c r="J42" s="429"/>
      <c r="K42" s="429"/>
      <c r="L42" s="429"/>
      <c r="M42" s="429"/>
      <c r="N42" s="429"/>
      <c r="O42" s="429"/>
      <c r="P42" s="429"/>
      <c r="Q42" s="429"/>
      <c r="R42" s="429"/>
      <c r="S42" s="429"/>
      <c r="T42" s="429"/>
      <c r="U42" s="429"/>
      <c r="V42" s="429"/>
      <c r="W42" s="429"/>
      <c r="X42" s="429"/>
      <c r="Y42" s="429"/>
      <c r="Z42" s="429"/>
      <c r="AA42" s="430"/>
    </row>
    <row r="43" spans="1:27" ht="70" x14ac:dyDescent="0.3">
      <c r="A43" s="431" t="s">
        <v>408</v>
      </c>
      <c r="B43" s="432" t="s">
        <v>409</v>
      </c>
      <c r="C43" s="433" t="s">
        <v>410</v>
      </c>
      <c r="D43" s="433" t="s">
        <v>411</v>
      </c>
      <c r="E43" s="433" t="s">
        <v>446</v>
      </c>
      <c r="F43" s="433" t="s">
        <v>447</v>
      </c>
      <c r="G43" s="433" t="s">
        <v>354</v>
      </c>
      <c r="H43" s="434" t="s">
        <v>554</v>
      </c>
      <c r="I43" s="433" t="s">
        <v>222</v>
      </c>
      <c r="J43" s="442" t="s">
        <v>406</v>
      </c>
      <c r="K43" s="443" t="s">
        <v>449</v>
      </c>
      <c r="L43" s="435" t="s">
        <v>1010</v>
      </c>
      <c r="M43" s="436" t="s">
        <v>398</v>
      </c>
      <c r="N43" s="436" t="s">
        <v>533</v>
      </c>
      <c r="O43" s="436" t="s">
        <v>399</v>
      </c>
      <c r="P43" s="436" t="s">
        <v>552</v>
      </c>
      <c r="Q43" s="437" t="s">
        <v>490</v>
      </c>
      <c r="R43" s="444" t="s">
        <v>1011</v>
      </c>
      <c r="S43" s="444" t="s">
        <v>1012</v>
      </c>
      <c r="T43" s="445" t="s">
        <v>1013</v>
      </c>
      <c r="U43" s="445" t="s">
        <v>1014</v>
      </c>
      <c r="V43" s="445" t="s">
        <v>104</v>
      </c>
      <c r="W43" s="445" t="s">
        <v>105</v>
      </c>
      <c r="X43" s="437" t="s">
        <v>331</v>
      </c>
      <c r="Y43" s="437" t="s">
        <v>332</v>
      </c>
      <c r="Z43" s="436" t="s">
        <v>400</v>
      </c>
      <c r="AA43" s="438" t="s">
        <v>558</v>
      </c>
    </row>
    <row r="44" spans="1:27" x14ac:dyDescent="0.3">
      <c r="A44" s="319" t="str">
        <f>'AG Jul 2020'!K32</f>
        <v>Energy Locals</v>
      </c>
      <c r="B44" s="320" t="str">
        <f>'AG Jul 2020'!L32</f>
        <v>Local Saver</v>
      </c>
      <c r="C44" s="364">
        <f>IF('AG Jul 2020'!BP32=0,91*'AG Jul 2020'!M32/100,(91*'AG Jul 2020'!M32/100)+'AG Jul 2020'!BP32/4)</f>
        <v>109.37727272727273</v>
      </c>
      <c r="D44" s="364">
        <f>IF('AG Jul 2020'!O32="",$G$5*'AG Jul 2020'!N32/100,IF($G$5&gt;='AG Jul 2020'!P32,('AG Jul 2020'!P32*'AG Jul 2020'!N32/100),($G$5*'AG Jul 2020'!N32/100)))</f>
        <v>139.35934090909089</v>
      </c>
      <c r="E44" s="364">
        <f>IF(AND('AG Jul 2020'!P32&gt;0,'AG Jul 2020'!R32&gt;0),IF($G$5&lt;'AG Jul 2020'!P32,0,IF($G$5&lt;=('AG Jul 2020'!R32+'AG Jul 2020'!P32),(($G$5-'AG Jul 2020'!P32)*'AG Jul 2020'!Q32/100),(('AG Jul 2020'!R32)*'AG Jul 2020'!Q32/100))),0)</f>
        <v>0</v>
      </c>
      <c r="F44" s="364">
        <f>IF(AND('AG Jul 2020'!Q32&gt;0,'AG Jul 2020'!S32&gt;0),IF($G$5&lt;('AG Jul 2020'!R32+'AG Jul 2020'!P32),0,IF($G$5&lt;=('AG Jul 2020'!T32+'AG Jul 2020'!R32+'AG Jul 2020'!P32),(($G$5-('AG Jul 2020'!R32+'AG Jul 2020'!P32))*'AG Jul 2020'!S32/100),('AG Jul 2020'!T32*'AG Jul 2020'!S32/100))),0)</f>
        <v>0</v>
      </c>
      <c r="G44" s="364">
        <f>IF('AG Jul 2020'!T32&gt;0,IF(($G$5&lt;'AG Jul 2020'!T32),(0),($G$5-'AG Jul 2020'!T32)*'AG Jul 2020'!U32/100),IF(AND('AG Jul 2020'!R32&gt;0,'AG Jul 2020'!T32=""),IF(($G$5&lt;'AG Jul 2020'!R32),(0),($G$5-'AG Jul 2020'!R32)*'AG Jul 2020'!S32/100),IF(AND('AG Jul 2020'!P32&gt;0,'AG Jul 2020'!R32=""),IF(($G$5&lt;'AG Jul 2020'!P32),(0),($G$5-'AG Jul 2020'!P32)*'AG Jul 2020'!Q32/100),0)))</f>
        <v>0</v>
      </c>
      <c r="H44" s="364">
        <f>$H$5*'AG Jul 2020'!AE32/100</f>
        <v>41.442136363636358</v>
      </c>
      <c r="I44" s="364">
        <f t="shared" ref="I44:I63" si="23">SUM(C44:H44)</f>
        <v>290.17874999999998</v>
      </c>
      <c r="J44" s="446">
        <f t="shared" ref="J44:J63" si="24">(I44-C44)*4</f>
        <v>723.20590909090902</v>
      </c>
      <c r="K44" s="446">
        <f t="shared" ref="K44:K63" si="25">I44*4</f>
        <v>1160.7149999999999</v>
      </c>
      <c r="L44" s="447">
        <f>K44*1.1</f>
        <v>1276.7864999999999</v>
      </c>
      <c r="M44" s="446">
        <f>'AG Jul 2020'!AZ32</f>
        <v>0</v>
      </c>
      <c r="N44" s="446">
        <f>'AG Jul 2020'!BA32</f>
        <v>0</v>
      </c>
      <c r="O44" s="446">
        <f>'AG Jul 2020'!BB32</f>
        <v>0</v>
      </c>
      <c r="P44" s="446">
        <f>'AG Jul 2020'!BC32</f>
        <v>0</v>
      </c>
      <c r="Q44" s="446">
        <f>($E$6*'AG Jul 2020'!AT32/100)*4</f>
        <v>476.06400000000002</v>
      </c>
      <c r="R44" s="448" t="str">
        <f>IF(SUM(M44:P44)=0,"No discount",IF(M44&gt;0,"Guaranteed off bill",IF(N44&gt;0,"Guaranteed off usage",IF(O44&gt;0,"Pay-on-time off bill","Pay-on-time off usage"))))</f>
        <v>No discount</v>
      </c>
      <c r="S44" s="448" t="str">
        <f>IF(OR(A44="Origin Energy",A44="Red Energy",A44="Powershop"),"Inclusive","Exclusive")</f>
        <v>Exclusive</v>
      </c>
      <c r="T44" s="475">
        <f t="shared" ref="T44:T63" si="26">IF(AND(R44="Guaranteed off bill",S44="Inclusive"),((K44*1.1)-((K44*1.1)*M44/100))/1.1,IF(AND(R44="Guaranteed off usage",S44="Inclusive"),((K44*1.1)-((J44*1.1)*N44/100))/1.1,IF(AND(R44="Guaranteed off bill",S44="Exclusive"),K44-(K44*M44/100),IF(AND(R44="Guaranteed off usage",S44="Exclusive"),K44-(J44*N44/100),IF(S44="Inclusive",((K44*1.1))/1.1,K44)))))</f>
        <v>1160.7149999999999</v>
      </c>
      <c r="U44" s="446">
        <f t="shared" ref="U44:U63" si="27">IF(AND(R44="Pay-on-time off bill",S44="Inclusive"),((T44*1.1)-((T44*1.1)*O44/100))/1.1,IF(AND(R44="Pay-on-time off usage",S44="Inclusive"),((T44*1.1)-((J44*1.1)*P44/100))/1.1,IF(AND(R44="Pay-on-time off bill",S44="Exclusive"),T44-(T44*O44/100),IF(AND(R44="Pay-on-time off usage",S44="Exclusive"),T44-(J44*P44/100),IF(S44="Inclusive",((T44*1.1))/1.1,T44)))))</f>
        <v>1160.7149999999999</v>
      </c>
      <c r="V44" s="446">
        <f t="shared" ref="V44:V63" si="28">T44-Q44</f>
        <v>684.65099999999984</v>
      </c>
      <c r="W44" s="446">
        <f t="shared" ref="W44:W63" si="29">U44-Q44</f>
        <v>684.65099999999984</v>
      </c>
      <c r="X44" s="454">
        <f>V44*1.1</f>
        <v>753.11609999999985</v>
      </c>
      <c r="Y44" s="454">
        <f>W44*1.1</f>
        <v>753.11609999999985</v>
      </c>
      <c r="Z44" s="325">
        <f>'AG Jul 2020'!BL32</f>
        <v>0</v>
      </c>
      <c r="AA44" s="326" t="str">
        <f>'AG Jul 2020'!BM32</f>
        <v>n</v>
      </c>
    </row>
    <row r="45" spans="1:27" x14ac:dyDescent="0.3">
      <c r="A45" s="319" t="str">
        <f>'AG Jul 2020'!K33</f>
        <v>AGL</v>
      </c>
      <c r="B45" s="320" t="str">
        <f>'AG Jul 2020'!L33</f>
        <v>Essentials Saver</v>
      </c>
      <c r="C45" s="364">
        <f>IF('AG Jul 2020'!BP33=0,91*'AG Jul 2020'!M33/100,(91*'AG Jul 2020'!M33/100)+'AG Jul 2020'!BP33/4)</f>
        <v>64.11363636363636</v>
      </c>
      <c r="D45" s="364">
        <f>IF('AG Jul 2020'!O33="",$G$5*'AG Jul 2020'!N33/100,IF($G$5&gt;='AG Jul 2020'!P33,('AG Jul 2020'!P33*'AG Jul 2020'!N33/100),($G$5*'AG Jul 2020'!N33/100)))</f>
        <v>139.98503590909093</v>
      </c>
      <c r="E45" s="364">
        <f>IF(AND('AG Jul 2020'!P33&gt;0,'AG Jul 2020'!R33&gt;0),IF($G$5&lt;'AG Jul 2020'!P33,0,IF($G$5&lt;=('AG Jul 2020'!R33+'AG Jul 2020'!P33),(($G$5-'AG Jul 2020'!P33)*'AG Jul 2020'!Q33/100),(('AG Jul 2020'!R33)*'AG Jul 2020'!Q33/100))),0)</f>
        <v>0</v>
      </c>
      <c r="F45" s="364">
        <f>IF(AND('AG Jul 2020'!Q33&gt;0,'AG Jul 2020'!S33&gt;0),IF($G$5&lt;('AG Jul 2020'!R33+'AG Jul 2020'!P33),0,IF($G$5&lt;=('AG Jul 2020'!T33+'AG Jul 2020'!R33+'AG Jul 2020'!P33),(($G$5-('AG Jul 2020'!R33+'AG Jul 2020'!P33))*'AG Jul 2020'!S33/100),('AG Jul 2020'!T33*'AG Jul 2020'!S33/100))),0)</f>
        <v>0</v>
      </c>
      <c r="G45" s="364">
        <f>IF('AG Jul 2020'!T33&gt;0,IF(($G$5&lt;'AG Jul 2020'!T33),(0),($G$5-'AG Jul 2020'!T33)*'AG Jul 2020'!U33/100),IF(AND('AG Jul 2020'!R33&gt;0,'AG Jul 2020'!T33=""),IF(($G$5&lt;'AG Jul 2020'!R33),(0),($G$5-'AG Jul 2020'!R33)*'AG Jul 2020'!S33/100),IF(AND('AG Jul 2020'!P33&gt;0,'AG Jul 2020'!R33=""),IF(($G$5&lt;'AG Jul 2020'!P33),(0),($G$5-'AG Jul 2020'!P33)*'AG Jul 2020'!Q33/100),0)))</f>
        <v>0</v>
      </c>
      <c r="H45" s="364">
        <f>$H$5*'AG Jul 2020'!AE33/100</f>
        <v>31.008469090909085</v>
      </c>
      <c r="I45" s="364">
        <f t="shared" si="23"/>
        <v>235.10714136363637</v>
      </c>
      <c r="J45" s="446">
        <f t="shared" si="24"/>
        <v>683.97402000000011</v>
      </c>
      <c r="K45" s="446">
        <f t="shared" si="25"/>
        <v>940.42856545454549</v>
      </c>
      <c r="L45" s="447">
        <f t="shared" ref="L45:L63" si="30">K45*1.1</f>
        <v>1034.4714220000001</v>
      </c>
      <c r="M45" s="446">
        <f>'AG Jul 2020'!AZ33</f>
        <v>0</v>
      </c>
      <c r="N45" s="446">
        <f>'AG Jul 2020'!BA33</f>
        <v>0</v>
      </c>
      <c r="O45" s="446">
        <f>'AG Jul 2020'!BB33</f>
        <v>0</v>
      </c>
      <c r="P45" s="446">
        <f>'AG Jul 2020'!BC33</f>
        <v>0</v>
      </c>
      <c r="Q45" s="446">
        <f>($E$6*'AG Jul 2020'!AT33/100)*4</f>
        <v>282.66300000000001</v>
      </c>
      <c r="R45" s="448" t="str">
        <f t="shared" ref="R45:R63" si="31">IF(SUM(M45:P45)=0,"No discount",IF(M45&gt;0,"Guaranteed off bill",IF(N45&gt;0,"Guaranteed off usage",IF(O45&gt;0,"Pay-on-time off bill","Pay-on-time off usage"))))</f>
        <v>No discount</v>
      </c>
      <c r="S45" s="448" t="str">
        <f t="shared" ref="S45:S63" si="32">IF(OR(A45="Origin Energy",A45="Red Energy",A45="Powershop"),"Inclusive","Exclusive")</f>
        <v>Exclusive</v>
      </c>
      <c r="T45" s="475">
        <f t="shared" si="26"/>
        <v>940.42856545454549</v>
      </c>
      <c r="U45" s="446">
        <f t="shared" si="27"/>
        <v>940.42856545454549</v>
      </c>
      <c r="V45" s="446">
        <f t="shared" si="28"/>
        <v>657.76556545454548</v>
      </c>
      <c r="W45" s="446">
        <f t="shared" si="29"/>
        <v>657.76556545454548</v>
      </c>
      <c r="X45" s="454">
        <f t="shared" ref="X45:Y63" si="33">V45*1.1</f>
        <v>723.54212200000006</v>
      </c>
      <c r="Y45" s="454">
        <f t="shared" si="33"/>
        <v>723.54212200000006</v>
      </c>
      <c r="Z45" s="325">
        <f>'AG Jul 2020'!BL33</f>
        <v>0</v>
      </c>
      <c r="AA45" s="326" t="str">
        <f>'AG Jul 2020'!BM33</f>
        <v>n</v>
      </c>
    </row>
    <row r="46" spans="1:27" x14ac:dyDescent="0.3">
      <c r="A46" s="319" t="str">
        <f>'AG Jul 2020'!K34</f>
        <v>Alinta Energy</v>
      </c>
      <c r="B46" s="320" t="str">
        <f>'AG Jul 2020'!L34</f>
        <v>Home Deal</v>
      </c>
      <c r="C46" s="364">
        <f>IF('AG Jul 2020'!BP34=0,91*'AG Jul 2020'!M34/100,(91*'AG Jul 2020'!M34/100)+'AG Jul 2020'!BP34/4)</f>
        <v>72.8</v>
      </c>
      <c r="D46" s="364">
        <f>IF('AG Jul 2020'!O34="",$G$5*'AG Jul 2020'!N34/100,IF($G$5&gt;='AG Jul 2020'!P34,('AG Jul 2020'!P34*'AG Jul 2020'!N34/100),($G$5*'AG Jul 2020'!N34/100)))</f>
        <v>135.20700136363635</v>
      </c>
      <c r="E46" s="364">
        <f>IF(AND('AG Jul 2020'!P34&gt;0,'AG Jul 2020'!R34&gt;0),IF($G$5&lt;'AG Jul 2020'!P34,0,IF($G$5&lt;=('AG Jul 2020'!R34+'AG Jul 2020'!P34),(($G$5-'AG Jul 2020'!P34)*'AG Jul 2020'!Q34/100),(('AG Jul 2020'!R34)*'AG Jul 2020'!Q34/100))),0)</f>
        <v>0</v>
      </c>
      <c r="F46" s="364">
        <f>IF(AND('AG Jul 2020'!Q34&gt;0,'AG Jul 2020'!S34&gt;0),IF($G$5&lt;('AG Jul 2020'!R34+'AG Jul 2020'!P34),0,IF($G$5&lt;=('AG Jul 2020'!T34+'AG Jul 2020'!R34+'AG Jul 2020'!P34),(($G$5-('AG Jul 2020'!R34+'AG Jul 2020'!P34))*'AG Jul 2020'!S34/100),('AG Jul 2020'!T34*'AG Jul 2020'!S34/100))),0)</f>
        <v>0</v>
      </c>
      <c r="G46" s="364">
        <f>IF('AG Jul 2020'!T34&gt;0,IF(($G$5&lt;'AG Jul 2020'!T34),(0),($G$5-'AG Jul 2020'!T34)*'AG Jul 2020'!U34/100),IF(AND('AG Jul 2020'!R34&gt;0,'AG Jul 2020'!T34=""),IF(($G$5&lt;'AG Jul 2020'!R34),(0),($G$5-'AG Jul 2020'!R34)*'AG Jul 2020'!S34/100),IF(AND('AG Jul 2020'!P34&gt;0,'AG Jul 2020'!R34=""),IF(($G$5&lt;'AG Jul 2020'!P34),(0),($G$5-'AG Jul 2020'!P34)*'AG Jul 2020'!Q34/100),0)))</f>
        <v>0</v>
      </c>
      <c r="H46" s="364">
        <f>$H$5*'AG Jul 2020'!AE34/100</f>
        <v>24.914037272727271</v>
      </c>
      <c r="I46" s="364">
        <f t="shared" si="23"/>
        <v>232.92103863636362</v>
      </c>
      <c r="J46" s="446">
        <f t="shared" si="24"/>
        <v>640.48415454545443</v>
      </c>
      <c r="K46" s="446">
        <f t="shared" si="25"/>
        <v>931.68415454545448</v>
      </c>
      <c r="L46" s="447">
        <f t="shared" si="30"/>
        <v>1024.85257</v>
      </c>
      <c r="M46" s="446">
        <f>'AG Jul 2020'!AZ34</f>
        <v>0</v>
      </c>
      <c r="N46" s="446">
        <f>'AG Jul 2020'!BA34</f>
        <v>0</v>
      </c>
      <c r="O46" s="446">
        <f>'AG Jul 2020'!BB34</f>
        <v>0</v>
      </c>
      <c r="P46" s="446">
        <f>'AG Jul 2020'!BC34</f>
        <v>0</v>
      </c>
      <c r="Q46" s="446">
        <f>($E$6*'AG Jul 2020'!AT34/100)*4</f>
        <v>223.155</v>
      </c>
      <c r="R46" s="448" t="str">
        <f t="shared" si="31"/>
        <v>No discount</v>
      </c>
      <c r="S46" s="448" t="str">
        <f t="shared" si="32"/>
        <v>Exclusive</v>
      </c>
      <c r="T46" s="475">
        <f t="shared" si="26"/>
        <v>931.68415454545448</v>
      </c>
      <c r="U46" s="446">
        <f t="shared" si="27"/>
        <v>931.68415454545448</v>
      </c>
      <c r="V46" s="446">
        <f t="shared" si="28"/>
        <v>708.5291545454545</v>
      </c>
      <c r="W46" s="446">
        <f t="shared" si="29"/>
        <v>708.5291545454545</v>
      </c>
      <c r="X46" s="454">
        <f t="shared" si="33"/>
        <v>779.38207</v>
      </c>
      <c r="Y46" s="454">
        <f t="shared" si="33"/>
        <v>779.38207</v>
      </c>
      <c r="Z46" s="325">
        <f>'AG Jul 2020'!BL34</f>
        <v>0</v>
      </c>
      <c r="AA46" s="326" t="str">
        <f>'AG Jul 2020'!BM34</f>
        <v>n</v>
      </c>
    </row>
    <row r="47" spans="1:27" x14ac:dyDescent="0.3">
      <c r="A47" s="319" t="str">
        <f>'AG Jul 2020'!K35</f>
        <v>Click Energy</v>
      </c>
      <c r="B47" s="320" t="str">
        <f>'AG Jul 2020'!L35</f>
        <v>Flora Solar</v>
      </c>
      <c r="C47" s="364">
        <f>IF('AG Jul 2020'!BP35=0,91*'AG Jul 2020'!M35/100,(91*'AG Jul 2020'!M35/100)+'AG Jul 2020'!BP35/4)</f>
        <v>81.899999999999991</v>
      </c>
      <c r="D47" s="364">
        <f>IF('AG Jul 2020'!O35="",$G$5*'AG Jul 2020'!N35/100,IF($G$5&gt;='AG Jul 2020'!P35,('AG Jul 2020'!P35*'AG Jul 2020'!N35/100),($G$5*'AG Jul 2020'!N35/100)))</f>
        <v>160.51920818181819</v>
      </c>
      <c r="E47" s="364">
        <f>IF(AND('AG Jul 2020'!P35&gt;0,'AG Jul 2020'!R35&gt;0),IF($G$5&lt;'AG Jul 2020'!P35,0,IF($G$5&lt;=('AG Jul 2020'!R35+'AG Jul 2020'!P35),(($G$5-'AG Jul 2020'!P35)*'AG Jul 2020'!Q35/100),(('AG Jul 2020'!R35)*'AG Jul 2020'!Q35/100))),0)</f>
        <v>0</v>
      </c>
      <c r="F47" s="364">
        <f>IF(AND('AG Jul 2020'!Q35&gt;0,'AG Jul 2020'!S35&gt;0),IF($G$5&lt;('AG Jul 2020'!R35+'AG Jul 2020'!P35),0,IF($G$5&lt;=('AG Jul 2020'!T35+'AG Jul 2020'!R35+'AG Jul 2020'!P35),(($G$5-('AG Jul 2020'!R35+'AG Jul 2020'!P35))*'AG Jul 2020'!S35/100),('AG Jul 2020'!T35*'AG Jul 2020'!S35/100))),0)</f>
        <v>0</v>
      </c>
      <c r="G47" s="364">
        <f>IF('AG Jul 2020'!T35&gt;0,IF(($G$5&lt;'AG Jul 2020'!T35),(0),($G$5-'AG Jul 2020'!T35)*'AG Jul 2020'!U35/100),IF(AND('AG Jul 2020'!R35&gt;0,'AG Jul 2020'!T35=""),IF(($G$5&lt;'AG Jul 2020'!R35),(0),($G$5-'AG Jul 2020'!R35)*'AG Jul 2020'!S35/100),IF(AND('AG Jul 2020'!P35&gt;0,'AG Jul 2020'!R35=""),IF(($G$5&lt;'AG Jul 2020'!P35),(0),($G$5-'AG Jul 2020'!P35)*'AG Jul 2020'!Q35/100),0)))</f>
        <v>0</v>
      </c>
      <c r="H47" s="364">
        <f>$H$5*'AG Jul 2020'!AE35/100</f>
        <v>37.56607772727272</v>
      </c>
      <c r="I47" s="364">
        <f t="shared" si="23"/>
        <v>279.98528590909092</v>
      </c>
      <c r="J47" s="446">
        <f t="shared" si="24"/>
        <v>792.34114363636377</v>
      </c>
      <c r="K47" s="446">
        <f t="shared" si="25"/>
        <v>1119.9411436363637</v>
      </c>
      <c r="L47" s="447">
        <f t="shared" si="30"/>
        <v>1231.9352580000002</v>
      </c>
      <c r="M47" s="446">
        <f>'AG Jul 2020'!AZ35</f>
        <v>0</v>
      </c>
      <c r="N47" s="446">
        <f>'AG Jul 2020'!BA35</f>
        <v>0</v>
      </c>
      <c r="O47" s="446">
        <f>'AG Jul 2020'!BB35</f>
        <v>0</v>
      </c>
      <c r="P47" s="446">
        <f>'AG Jul 2020'!BC35</f>
        <v>0</v>
      </c>
      <c r="Q47" s="446">
        <f>($E$6*'AG Jul 2020'!AT35/100)*4</f>
        <v>476.06400000000002</v>
      </c>
      <c r="R47" s="448" t="str">
        <f t="shared" si="31"/>
        <v>No discount</v>
      </c>
      <c r="S47" s="448" t="str">
        <f t="shared" si="32"/>
        <v>Exclusive</v>
      </c>
      <c r="T47" s="475">
        <f t="shared" si="26"/>
        <v>1119.9411436363637</v>
      </c>
      <c r="U47" s="446">
        <f t="shared" si="27"/>
        <v>1119.9411436363637</v>
      </c>
      <c r="V47" s="446">
        <f t="shared" si="28"/>
        <v>643.8771436363636</v>
      </c>
      <c r="W47" s="446">
        <f t="shared" si="29"/>
        <v>643.8771436363636</v>
      </c>
      <c r="X47" s="454">
        <f t="shared" si="33"/>
        <v>708.264858</v>
      </c>
      <c r="Y47" s="454">
        <f t="shared" si="33"/>
        <v>708.264858</v>
      </c>
      <c r="Z47" s="325">
        <f>'AG Jul 2020'!BL35</f>
        <v>0</v>
      </c>
      <c r="AA47" s="326" t="str">
        <f>'AG Jul 2020'!BM35</f>
        <v>n</v>
      </c>
    </row>
    <row r="48" spans="1:27" x14ac:dyDescent="0.3">
      <c r="A48" s="319" t="str">
        <f>'AG Jul 2020'!K36</f>
        <v>Commander</v>
      </c>
      <c r="B48" s="320" t="str">
        <f>'AG Jul 2020'!L36</f>
        <v>Market offer</v>
      </c>
      <c r="C48" s="364">
        <f>IF('AG Jul 2020'!BP36=0,91*'AG Jul 2020'!M36/100,(91*'AG Jul 2020'!M36/100)+'AG Jul 2020'!BP36/4)</f>
        <v>83.653818181818167</v>
      </c>
      <c r="D48" s="364">
        <f>IF('AG Jul 2020'!O36="",$G$5*'AG Jul 2020'!N36/100,IF($G$5&gt;='AG Jul 2020'!P36,('AG Jul 2020'!P36*'AG Jul 2020'!N36/100),($G$5*'AG Jul 2020'!N36/100)))</f>
        <v>123.94449136363636</v>
      </c>
      <c r="E48" s="364">
        <f>IF(AND('AG Jul 2020'!P36&gt;0,'AG Jul 2020'!R36&gt;0),IF($G$5&lt;'AG Jul 2020'!P36,0,IF($G$5&lt;=('AG Jul 2020'!R36+'AG Jul 2020'!P36),(($G$5-'AG Jul 2020'!P36)*'AG Jul 2020'!Q36/100),(('AG Jul 2020'!R36)*'AG Jul 2020'!Q36/100))),0)</f>
        <v>0</v>
      </c>
      <c r="F48" s="364">
        <f>IF(AND('AG Jul 2020'!Q36&gt;0,'AG Jul 2020'!S36&gt;0),IF($G$5&lt;('AG Jul 2020'!R36+'AG Jul 2020'!P36),0,IF($G$5&lt;=('AG Jul 2020'!T36+'AG Jul 2020'!R36+'AG Jul 2020'!P36),(($G$5-('AG Jul 2020'!R36+'AG Jul 2020'!P36))*'AG Jul 2020'!S36/100),('AG Jul 2020'!T36*'AG Jul 2020'!S36/100))),0)</f>
        <v>0</v>
      </c>
      <c r="G48" s="364">
        <f>IF('AG Jul 2020'!T36&gt;0,IF(($G$5&lt;'AG Jul 2020'!T36),(0),($G$5-'AG Jul 2020'!T36)*'AG Jul 2020'!U36/100),IF(AND('AG Jul 2020'!R36&gt;0,'AG Jul 2020'!T36=""),IF(($G$5&lt;'AG Jul 2020'!R36),(0),($G$5-'AG Jul 2020'!R36)*'AG Jul 2020'!S36/100),IF(AND('AG Jul 2020'!P36&gt;0,'AG Jul 2020'!R36=""),IF(($G$5&lt;'AG Jul 2020'!P36),(0),($G$5-'AG Jul 2020'!P36)*'AG Jul 2020'!Q36/100),0)))</f>
        <v>0</v>
      </c>
      <c r="H48" s="364">
        <f>$H$5*'AG Jul 2020'!AE36/100</f>
        <v>35.445215454545448</v>
      </c>
      <c r="I48" s="364">
        <f t="shared" si="23"/>
        <v>243.04352499999999</v>
      </c>
      <c r="J48" s="446">
        <f t="shared" si="24"/>
        <v>637.55882727272729</v>
      </c>
      <c r="K48" s="446">
        <f t="shared" si="25"/>
        <v>972.17409999999995</v>
      </c>
      <c r="L48" s="447">
        <f t="shared" si="30"/>
        <v>1069.3915099999999</v>
      </c>
      <c r="M48" s="446">
        <f>'AG Jul 2020'!AZ36</f>
        <v>0</v>
      </c>
      <c r="N48" s="446">
        <f>'AG Jul 2020'!BA36</f>
        <v>0</v>
      </c>
      <c r="O48" s="446">
        <f>'AG Jul 2020'!BB36</f>
        <v>0</v>
      </c>
      <c r="P48" s="446">
        <f>'AG Jul 2020'!BC36</f>
        <v>0</v>
      </c>
      <c r="Q48" s="446">
        <f>($E$6*'AG Jul 2020'!AT36/100)*4</f>
        <v>345.14639999999997</v>
      </c>
      <c r="R48" s="448" t="str">
        <f t="shared" si="31"/>
        <v>No discount</v>
      </c>
      <c r="S48" s="448" t="str">
        <f t="shared" si="32"/>
        <v>Exclusive</v>
      </c>
      <c r="T48" s="475">
        <f t="shared" si="26"/>
        <v>972.17409999999995</v>
      </c>
      <c r="U48" s="446">
        <f t="shared" si="27"/>
        <v>972.17409999999995</v>
      </c>
      <c r="V48" s="446">
        <f t="shared" si="28"/>
        <v>627.02769999999998</v>
      </c>
      <c r="W48" s="446">
        <f t="shared" si="29"/>
        <v>627.02769999999998</v>
      </c>
      <c r="X48" s="454">
        <f t="shared" si="33"/>
        <v>689.73047000000008</v>
      </c>
      <c r="Y48" s="454">
        <f t="shared" si="33"/>
        <v>689.73047000000008</v>
      </c>
      <c r="Z48" s="325">
        <f>'AG Jul 2020'!BL36</f>
        <v>0</v>
      </c>
      <c r="AA48" s="326" t="str">
        <f>'AG Jul 2020'!BM36</f>
        <v>n</v>
      </c>
    </row>
    <row r="49" spans="1:27" x14ac:dyDescent="0.3">
      <c r="A49" s="319" t="str">
        <f>'AG Jul 2020'!K37</f>
        <v>CovaU</v>
      </c>
      <c r="B49" s="320" t="str">
        <f>'AG Jul 2020'!L37</f>
        <v>Freedom Plus Solar</v>
      </c>
      <c r="C49" s="364">
        <f>IF('AG Jul 2020'!BP37=0,91*'AG Jul 2020'!M37/100,(91*'AG Jul 2020'!M37/100)+'AG Jul 2020'!BP37/4)</f>
        <v>80.989999999999995</v>
      </c>
      <c r="D49" s="364">
        <f>IF('AG Jul 2020'!O37="",$G$5*'AG Jul 2020'!N37/100,IF($G$5&gt;='AG Jul 2020'!P37,('AG Jul 2020'!P37*'AG Jul 2020'!N37/100),($G$5*'AG Jul 2020'!N37/100)))</f>
        <v>167.06056500000003</v>
      </c>
      <c r="E49" s="364">
        <f>IF(AND('AG Jul 2020'!P37&gt;0,'AG Jul 2020'!R37&gt;0),IF($G$5&lt;'AG Jul 2020'!P37,0,IF($G$5&lt;=('AG Jul 2020'!R37+'AG Jul 2020'!P37),(($G$5-'AG Jul 2020'!P37)*'AG Jul 2020'!Q37/100),(('AG Jul 2020'!R37)*'AG Jul 2020'!Q37/100))),0)</f>
        <v>0</v>
      </c>
      <c r="F49" s="364">
        <f>IF(AND('AG Jul 2020'!Q37&gt;0,'AG Jul 2020'!S37&gt;0),IF($G$5&lt;('AG Jul 2020'!R37+'AG Jul 2020'!P37),0,IF($G$5&lt;=('AG Jul 2020'!T37+'AG Jul 2020'!R37+'AG Jul 2020'!P37),(($G$5-('AG Jul 2020'!R37+'AG Jul 2020'!P37))*'AG Jul 2020'!S37/100),('AG Jul 2020'!T37*'AG Jul 2020'!S37/100))),0)</f>
        <v>0</v>
      </c>
      <c r="G49" s="364">
        <f>IF('AG Jul 2020'!T37&gt;0,IF(($G$5&lt;'AG Jul 2020'!T37),(0),($G$5-'AG Jul 2020'!T37)*'AG Jul 2020'!U37/100),IF(AND('AG Jul 2020'!R37&gt;0,'AG Jul 2020'!T37=""),IF(($G$5&lt;'AG Jul 2020'!R37),(0),($G$5-'AG Jul 2020'!R37)*'AG Jul 2020'!S37/100),IF(AND('AG Jul 2020'!P37&gt;0,'AG Jul 2020'!R37=""),IF(($G$5&lt;'AG Jul 2020'!P37),(0),($G$5-'AG Jul 2020'!P37)*'AG Jul 2020'!Q37/100),0)))</f>
        <v>0</v>
      </c>
      <c r="H49" s="364">
        <f>$H$5*'AG Jul 2020'!AE37/100</f>
        <v>48.26789999999999</v>
      </c>
      <c r="I49" s="364">
        <f t="shared" si="23"/>
        <v>296.318465</v>
      </c>
      <c r="J49" s="446">
        <f t="shared" si="24"/>
        <v>861.31385999999998</v>
      </c>
      <c r="K49" s="446">
        <f t="shared" si="25"/>
        <v>1185.27386</v>
      </c>
      <c r="L49" s="447">
        <f t="shared" si="30"/>
        <v>1303.8012460000002</v>
      </c>
      <c r="M49" s="446">
        <f>'AG Jul 2020'!AZ37</f>
        <v>20</v>
      </c>
      <c r="N49" s="446">
        <f>'AG Jul 2020'!BA37</f>
        <v>0</v>
      </c>
      <c r="O49" s="446">
        <f>'AG Jul 2020'!BB37</f>
        <v>0</v>
      </c>
      <c r="P49" s="446">
        <f>'AG Jul 2020'!BC37</f>
        <v>0</v>
      </c>
      <c r="Q49" s="446">
        <f>($E$6*'AG Jul 2020'!AT37/100)*4</f>
        <v>252.90900000000002</v>
      </c>
      <c r="R49" s="448" t="str">
        <f t="shared" si="31"/>
        <v>Guaranteed off bill</v>
      </c>
      <c r="S49" s="448" t="str">
        <f t="shared" si="32"/>
        <v>Exclusive</v>
      </c>
      <c r="T49" s="475">
        <f t="shared" si="26"/>
        <v>948.21908800000006</v>
      </c>
      <c r="U49" s="446">
        <f t="shared" si="27"/>
        <v>948.21908800000006</v>
      </c>
      <c r="V49" s="446">
        <f t="shared" si="28"/>
        <v>695.31008800000006</v>
      </c>
      <c r="W49" s="446">
        <f t="shared" si="29"/>
        <v>695.31008800000006</v>
      </c>
      <c r="X49" s="454">
        <f t="shared" si="33"/>
        <v>764.84109680000017</v>
      </c>
      <c r="Y49" s="454">
        <f t="shared" si="33"/>
        <v>764.84109680000017</v>
      </c>
      <c r="Z49" s="325">
        <f>'AG Jul 2020'!BL37</f>
        <v>0</v>
      </c>
      <c r="AA49" s="326" t="str">
        <f>'AG Jul 2020'!BM37</f>
        <v>n</v>
      </c>
    </row>
    <row r="50" spans="1:27" x14ac:dyDescent="0.3">
      <c r="A50" s="319" t="str">
        <f>'AG Jul 2020'!K38</f>
        <v>Diamond Energy</v>
      </c>
      <c r="B50" s="320" t="str">
        <f>'AG Jul 2020'!L38</f>
        <v>Renewable Saver POT</v>
      </c>
      <c r="C50" s="364">
        <f>IF('AG Jul 2020'!BP38=0,91*'AG Jul 2020'!M38/100,(91*'AG Jul 2020'!M38/100)+'AG Jul 2020'!BP38/4)</f>
        <v>84.084000000000003</v>
      </c>
      <c r="D50" s="364">
        <f>IF('AG Jul 2020'!O38="",$G$5*'AG Jul 2020'!N38/100,IF($G$5&gt;='AG Jul 2020'!P38,('AG Jul 2020'!P38*'AG Jul 2020'!N38/100),($G$5*'AG Jul 2020'!N38/100)))</f>
        <v>77.699999999999989</v>
      </c>
      <c r="E50" s="364">
        <f>IF(AND('AG Jul 2020'!P38&gt;0,'AG Jul 2020'!R38&gt;0),IF($G$5&lt;'AG Jul 2020'!P38,0,IF($G$5&lt;=('AG Jul 2020'!R38+'AG Jul 2020'!P38),(($G$5-'AG Jul 2020'!P38)*'AG Jul 2020'!Q38/100),(('AG Jul 2020'!R38)*'AG Jul 2020'!Q38/100))),0)</f>
        <v>0</v>
      </c>
      <c r="F50" s="364">
        <f>IF(AND('AG Jul 2020'!Q38&gt;0,'AG Jul 2020'!S38&gt;0),IF($G$5&lt;('AG Jul 2020'!R38+'AG Jul 2020'!P38),0,IF($G$5&lt;=('AG Jul 2020'!T38+'AG Jul 2020'!R38+'AG Jul 2020'!P38),(($G$5-('AG Jul 2020'!R38+'AG Jul 2020'!P38))*'AG Jul 2020'!S38/100),('AG Jul 2020'!T38*'AG Jul 2020'!S38/100))),0)</f>
        <v>0</v>
      </c>
      <c r="G50" s="364">
        <f>IF('AG Jul 2020'!T38&gt;0,IF(($G$5&lt;'AG Jul 2020'!T38),(0),($G$5-'AG Jul 2020'!T38)*'AG Jul 2020'!U38/100),IF(AND('AG Jul 2020'!R38&gt;0,'AG Jul 2020'!T38=""),IF(($G$5&lt;'AG Jul 2020'!R38),(0),($G$5-'AG Jul 2020'!R38)*'AG Jul 2020'!S38/100),IF(AND('AG Jul 2020'!P38&gt;0,'AG Jul 2020'!R38=""),IF(($G$5&lt;'AG Jul 2020'!P38),(0),($G$5-'AG Jul 2020'!P38)*'AG Jul 2020'!Q38/100),0)))</f>
        <v>90.868905000000012</v>
      </c>
      <c r="H50" s="364">
        <f>$H$5*'AG Jul 2020'!AE38/100</f>
        <v>38.882474999999992</v>
      </c>
      <c r="I50" s="364">
        <f t="shared" si="23"/>
        <v>291.53537999999998</v>
      </c>
      <c r="J50" s="446">
        <f t="shared" si="24"/>
        <v>829.80551999999989</v>
      </c>
      <c r="K50" s="446">
        <f t="shared" si="25"/>
        <v>1166.1415199999999</v>
      </c>
      <c r="L50" s="447">
        <f t="shared" si="30"/>
        <v>1282.755672</v>
      </c>
      <c r="M50" s="446">
        <f>'AG Jul 2020'!AZ38</f>
        <v>0</v>
      </c>
      <c r="N50" s="446">
        <f>'AG Jul 2020'!BA38</f>
        <v>0</v>
      </c>
      <c r="O50" s="446">
        <f>'AG Jul 2020'!BB38</f>
        <v>7</v>
      </c>
      <c r="P50" s="446">
        <f>'AG Jul 2020'!BC38</f>
        <v>0</v>
      </c>
      <c r="Q50" s="446">
        <f>($E$6*'AG Jul 2020'!AT38/100)*4</f>
        <v>357.048</v>
      </c>
      <c r="R50" s="448" t="str">
        <f t="shared" si="31"/>
        <v>Pay-on-time off bill</v>
      </c>
      <c r="S50" s="448" t="str">
        <f t="shared" si="32"/>
        <v>Exclusive</v>
      </c>
      <c r="T50" s="475">
        <f t="shared" si="26"/>
        <v>1166.1415199999999</v>
      </c>
      <c r="U50" s="446">
        <f t="shared" si="27"/>
        <v>1084.5116135999999</v>
      </c>
      <c r="V50" s="446">
        <f t="shared" si="28"/>
        <v>809.0935199999999</v>
      </c>
      <c r="W50" s="446">
        <f t="shared" si="29"/>
        <v>727.46361359999992</v>
      </c>
      <c r="X50" s="454">
        <f t="shared" si="33"/>
        <v>890.00287199999991</v>
      </c>
      <c r="Y50" s="454">
        <f t="shared" si="33"/>
        <v>800.20997495999995</v>
      </c>
      <c r="Z50" s="325">
        <f>'AG Jul 2020'!BL38</f>
        <v>0</v>
      </c>
      <c r="AA50" s="326" t="str">
        <f>'AG Jul 2020'!BM38</f>
        <v>n</v>
      </c>
    </row>
    <row r="51" spans="1:27" x14ac:dyDescent="0.3">
      <c r="A51" s="319" t="str">
        <f>'AG Jul 2020'!K39</f>
        <v>Dodo Power &amp; Gas</v>
      </c>
      <c r="B51" s="320" t="str">
        <f>'AG Jul 2020'!L39</f>
        <v>Market offer</v>
      </c>
      <c r="C51" s="364">
        <f>IF('AG Jul 2020'!BP39=0,91*'AG Jul 2020'!M39/100,(91*'AG Jul 2020'!M39/100)+'AG Jul 2020'!BP39/4)</f>
        <v>83.653818181818167</v>
      </c>
      <c r="D51" s="364">
        <f>IF('AG Jul 2020'!O39="",$G$5*'AG Jul 2020'!N39/100,IF($G$5&gt;='AG Jul 2020'!P39,('AG Jul 2020'!P39*'AG Jul 2020'!N39/100),($G$5*'AG Jul 2020'!N39/100)))</f>
        <v>123.94449136363636</v>
      </c>
      <c r="E51" s="364">
        <f>IF(AND('AG Jul 2020'!P39&gt;0,'AG Jul 2020'!R39&gt;0),IF($G$5&lt;'AG Jul 2020'!P39,0,IF($G$5&lt;=('AG Jul 2020'!R39+'AG Jul 2020'!P39),(($G$5-'AG Jul 2020'!P39)*'AG Jul 2020'!Q39/100),(('AG Jul 2020'!R39)*'AG Jul 2020'!Q39/100))),0)</f>
        <v>0</v>
      </c>
      <c r="F51" s="364">
        <f>IF(AND('AG Jul 2020'!Q39&gt;0,'AG Jul 2020'!S39&gt;0),IF($G$5&lt;('AG Jul 2020'!R39+'AG Jul 2020'!P39),0,IF($G$5&lt;=('AG Jul 2020'!T39+'AG Jul 2020'!R39+'AG Jul 2020'!P39),(($G$5-('AG Jul 2020'!R39+'AG Jul 2020'!P39))*'AG Jul 2020'!S39/100),('AG Jul 2020'!T39*'AG Jul 2020'!S39/100))),0)</f>
        <v>0</v>
      </c>
      <c r="G51" s="364">
        <f>IF('AG Jul 2020'!T39&gt;0,IF(($G$5&lt;'AG Jul 2020'!T39),(0),($G$5-'AG Jul 2020'!T39)*'AG Jul 2020'!U39/100),IF(AND('AG Jul 2020'!R39&gt;0,'AG Jul 2020'!T39=""),IF(($G$5&lt;'AG Jul 2020'!R39),(0),($G$5-'AG Jul 2020'!R39)*'AG Jul 2020'!S39/100),IF(AND('AG Jul 2020'!P39&gt;0,'AG Jul 2020'!R39=""),IF(($G$5&lt;'AG Jul 2020'!P39),(0),($G$5-'AG Jul 2020'!P39)*'AG Jul 2020'!Q39/100),0)))</f>
        <v>0</v>
      </c>
      <c r="H51" s="364">
        <f>$H$5*'AG Jul 2020'!AE39/100</f>
        <v>35.445215454545448</v>
      </c>
      <c r="I51" s="364">
        <f t="shared" si="23"/>
        <v>243.04352499999999</v>
      </c>
      <c r="J51" s="446">
        <f t="shared" si="24"/>
        <v>637.55882727272729</v>
      </c>
      <c r="K51" s="446">
        <f t="shared" si="25"/>
        <v>972.17409999999995</v>
      </c>
      <c r="L51" s="447">
        <f t="shared" si="30"/>
        <v>1069.3915099999999</v>
      </c>
      <c r="M51" s="446">
        <f>'AG Jul 2020'!AZ39</f>
        <v>0</v>
      </c>
      <c r="N51" s="446">
        <f>'AG Jul 2020'!BA39</f>
        <v>0</v>
      </c>
      <c r="O51" s="446">
        <f>'AG Jul 2020'!BB39</f>
        <v>0</v>
      </c>
      <c r="P51" s="446">
        <f>'AG Jul 2020'!BC39</f>
        <v>0</v>
      </c>
      <c r="Q51" s="446">
        <f>($E$6*'AG Jul 2020'!AT39/100)*4</f>
        <v>345.14639999999997</v>
      </c>
      <c r="R51" s="448" t="str">
        <f t="shared" si="31"/>
        <v>No discount</v>
      </c>
      <c r="S51" s="448" t="str">
        <f t="shared" si="32"/>
        <v>Exclusive</v>
      </c>
      <c r="T51" s="475">
        <f t="shared" si="26"/>
        <v>972.17409999999995</v>
      </c>
      <c r="U51" s="446">
        <f t="shared" si="27"/>
        <v>972.17409999999995</v>
      </c>
      <c r="V51" s="446">
        <f t="shared" si="28"/>
        <v>627.02769999999998</v>
      </c>
      <c r="W51" s="446">
        <f t="shared" si="29"/>
        <v>627.02769999999998</v>
      </c>
      <c r="X51" s="454">
        <f t="shared" si="33"/>
        <v>689.73047000000008</v>
      </c>
      <c r="Y51" s="454">
        <f t="shared" si="33"/>
        <v>689.73047000000008</v>
      </c>
      <c r="Z51" s="325">
        <f>'AG Jul 2020'!BL39</f>
        <v>0</v>
      </c>
      <c r="AA51" s="326" t="str">
        <f>'AG Jul 2020'!BM39</f>
        <v>n</v>
      </c>
    </row>
    <row r="52" spans="1:27" x14ac:dyDescent="0.3">
      <c r="A52" s="319" t="str">
        <f>'AG Jul 2020'!K40</f>
        <v>EnergyAustralia</v>
      </c>
      <c r="B52" s="320" t="str">
        <f>'AG Jul 2020'!L40</f>
        <v>Total Plan Home</v>
      </c>
      <c r="C52" s="364">
        <f>IF('AG Jul 2020'!BP40=0,91*'AG Jul 2020'!M40/100,(91*'AG Jul 2020'!M40/100)+'AG Jul 2020'!BP40/4)</f>
        <v>74.62</v>
      </c>
      <c r="D52" s="364">
        <f>IF('AG Jul 2020'!O40="",$G$5*'AG Jul 2020'!N40/100,IF($G$5&gt;='AG Jul 2020'!P40,('AG Jul 2020'!P40*'AG Jul 2020'!N40/100),($G$5*'AG Jul 2020'!N40/100)))</f>
        <v>168.14131090909089</v>
      </c>
      <c r="E52" s="364">
        <f>IF(AND('AG Jul 2020'!P40&gt;0,'AG Jul 2020'!R40&gt;0),IF($G$5&lt;'AG Jul 2020'!P40,0,IF($G$5&lt;=('AG Jul 2020'!R40+'AG Jul 2020'!P40),(($G$5-'AG Jul 2020'!P40)*'AG Jul 2020'!Q40/100),(('AG Jul 2020'!R40)*'AG Jul 2020'!Q40/100))),0)</f>
        <v>0</v>
      </c>
      <c r="F52" s="364">
        <f>IF(AND('AG Jul 2020'!Q40&gt;0,'AG Jul 2020'!S40&gt;0),IF($G$5&lt;('AG Jul 2020'!R40+'AG Jul 2020'!P40),0,IF($G$5&lt;=('AG Jul 2020'!T40+'AG Jul 2020'!R40+'AG Jul 2020'!P40),(($G$5-('AG Jul 2020'!R40+'AG Jul 2020'!P40))*'AG Jul 2020'!S40/100),('AG Jul 2020'!T40*'AG Jul 2020'!S40/100))),0)</f>
        <v>0</v>
      </c>
      <c r="G52" s="364">
        <f>IF('AG Jul 2020'!T40&gt;0,IF(($G$5&lt;'AG Jul 2020'!T40),(0),($G$5-'AG Jul 2020'!T40)*'AG Jul 2020'!U40/100),IF(AND('AG Jul 2020'!R40&gt;0,'AG Jul 2020'!T40=""),IF(($G$5&lt;'AG Jul 2020'!R40),(0),($G$5-'AG Jul 2020'!R40)*'AG Jul 2020'!S40/100),IF(AND('AG Jul 2020'!P40&gt;0,'AG Jul 2020'!R40=""),IF(($G$5&lt;'AG Jul 2020'!P40),(0),($G$5-'AG Jul 2020'!P40)*'AG Jul 2020'!Q40/100),0)))</f>
        <v>0</v>
      </c>
      <c r="H52" s="364">
        <f>$H$5*'AG Jul 2020'!AE40/100</f>
        <v>29.618938636363634</v>
      </c>
      <c r="I52" s="364">
        <f t="shared" si="23"/>
        <v>272.38024954545455</v>
      </c>
      <c r="J52" s="446">
        <f t="shared" si="24"/>
        <v>791.04099818181817</v>
      </c>
      <c r="K52" s="446">
        <f t="shared" si="25"/>
        <v>1089.5209981818182</v>
      </c>
      <c r="L52" s="447">
        <f t="shared" si="30"/>
        <v>1198.4730980000002</v>
      </c>
      <c r="M52" s="446">
        <f>'AG Jul 2020'!AZ40</f>
        <v>16</v>
      </c>
      <c r="N52" s="446">
        <f>'AG Jul 2020'!BA40</f>
        <v>0</v>
      </c>
      <c r="O52" s="446">
        <f>'AG Jul 2020'!BB40</f>
        <v>0</v>
      </c>
      <c r="P52" s="446">
        <f>'AG Jul 2020'!BC40</f>
        <v>0</v>
      </c>
      <c r="Q52" s="446">
        <f>($E$6*'AG Jul 2020'!AT40/100)*4</f>
        <v>312.41700000000003</v>
      </c>
      <c r="R52" s="448" t="str">
        <f t="shared" si="31"/>
        <v>Guaranteed off bill</v>
      </c>
      <c r="S52" s="448" t="str">
        <f t="shared" si="32"/>
        <v>Exclusive</v>
      </c>
      <c r="T52" s="475">
        <f t="shared" si="26"/>
        <v>915.19763847272725</v>
      </c>
      <c r="U52" s="446">
        <f t="shared" si="27"/>
        <v>915.19763847272725</v>
      </c>
      <c r="V52" s="446">
        <f t="shared" si="28"/>
        <v>602.78063847272722</v>
      </c>
      <c r="W52" s="446">
        <f t="shared" si="29"/>
        <v>602.78063847272722</v>
      </c>
      <c r="X52" s="454">
        <f t="shared" si="33"/>
        <v>663.05870231999995</v>
      </c>
      <c r="Y52" s="454">
        <f t="shared" si="33"/>
        <v>663.05870231999995</v>
      </c>
      <c r="Z52" s="325">
        <f>'AG Jul 2020'!BL40</f>
        <v>0</v>
      </c>
      <c r="AA52" s="326" t="str">
        <f>'AG Jul 2020'!BM40</f>
        <v>n</v>
      </c>
    </row>
    <row r="53" spans="1:27" x14ac:dyDescent="0.3">
      <c r="A53" s="319" t="str">
        <f>'AG Jul 2020'!K41</f>
        <v>Mojo Power</v>
      </c>
      <c r="B53" s="320" t="str">
        <f>'AG Jul 2020'!L41</f>
        <v>All Day Breakfast</v>
      </c>
      <c r="C53" s="364">
        <f>IF('AG Jul 2020'!BP41=0,91*'AG Jul 2020'!M41/100,(91*'AG Jul 2020'!M41/100)+'AG Jul 2020'!BP41/4)</f>
        <v>70.690454545454543</v>
      </c>
      <c r="D53" s="364">
        <f>IF('AG Jul 2020'!O41="",$G$5*'AG Jul 2020'!N41/100,IF($G$5&gt;='AG Jul 2020'!P41,('AG Jul 2020'!P41*'AG Jul 2020'!N41/100),($G$5*'AG Jul 2020'!N41/100)))</f>
        <v>118.88204999999998</v>
      </c>
      <c r="E53" s="364">
        <f>IF(AND('AG Jul 2020'!P41&gt;0,'AG Jul 2020'!R41&gt;0),IF($G$5&lt;'AG Jul 2020'!P41,0,IF($G$5&lt;=('AG Jul 2020'!R41+'AG Jul 2020'!P41),(($G$5-'AG Jul 2020'!P41)*'AG Jul 2020'!Q41/100),(('AG Jul 2020'!R41)*'AG Jul 2020'!Q41/100))),0)</f>
        <v>0</v>
      </c>
      <c r="F53" s="364">
        <f>IF(AND('AG Jul 2020'!Q41&gt;0,'AG Jul 2020'!S41&gt;0),IF($G$5&lt;('AG Jul 2020'!R41+'AG Jul 2020'!P41),0,IF($G$5&lt;=('AG Jul 2020'!T41+'AG Jul 2020'!R41+'AG Jul 2020'!P41),(($G$5-('AG Jul 2020'!R41+'AG Jul 2020'!P41))*'AG Jul 2020'!S41/100),('AG Jul 2020'!T41*'AG Jul 2020'!S41/100))),0)</f>
        <v>0</v>
      </c>
      <c r="G53" s="364">
        <f>IF('AG Jul 2020'!T41&gt;0,IF(($G$5&lt;'AG Jul 2020'!T41),(0),($G$5-'AG Jul 2020'!T41)*'AG Jul 2020'!U41/100),IF(AND('AG Jul 2020'!R41&gt;0,'AG Jul 2020'!T41=""),IF(($G$5&lt;'AG Jul 2020'!R41),(0),($G$5-'AG Jul 2020'!R41)*'AG Jul 2020'!S41/100),IF(AND('AG Jul 2020'!P41&gt;0,'AG Jul 2020'!R41=""),IF(($G$5&lt;'AG Jul 2020'!P41),(0),($G$5-'AG Jul 2020'!P41)*'AG Jul 2020'!Q41/100),0)))</f>
        <v>0</v>
      </c>
      <c r="H53" s="364">
        <f>$H$5*'AG Jul 2020'!AE41/100</f>
        <v>36.44470227272727</v>
      </c>
      <c r="I53" s="364">
        <f t="shared" si="23"/>
        <v>226.01720681818182</v>
      </c>
      <c r="J53" s="446">
        <f t="shared" si="24"/>
        <v>621.3070090909091</v>
      </c>
      <c r="K53" s="446">
        <f t="shared" si="25"/>
        <v>904.06882727272728</v>
      </c>
      <c r="L53" s="447">
        <f t="shared" si="30"/>
        <v>994.47571000000005</v>
      </c>
      <c r="M53" s="446">
        <f>'AG Jul 2020'!AZ41</f>
        <v>0</v>
      </c>
      <c r="N53" s="446">
        <f>'AG Jul 2020'!BA41</f>
        <v>0</v>
      </c>
      <c r="O53" s="446">
        <f>'AG Jul 2020'!BB41</f>
        <v>0</v>
      </c>
      <c r="P53" s="446">
        <f>'AG Jul 2020'!BC41</f>
        <v>0</v>
      </c>
      <c r="Q53" s="446">
        <f>($E$6*'AG Jul 2020'!AT41/100)*4</f>
        <v>223.155</v>
      </c>
      <c r="R53" s="448" t="str">
        <f t="shared" si="31"/>
        <v>No discount</v>
      </c>
      <c r="S53" s="448" t="str">
        <f t="shared" si="32"/>
        <v>Exclusive</v>
      </c>
      <c r="T53" s="475">
        <f t="shared" si="26"/>
        <v>904.06882727272728</v>
      </c>
      <c r="U53" s="446">
        <f t="shared" si="27"/>
        <v>904.06882727272728</v>
      </c>
      <c r="V53" s="446">
        <f t="shared" si="28"/>
        <v>680.9138272727273</v>
      </c>
      <c r="W53" s="446">
        <f t="shared" si="29"/>
        <v>680.9138272727273</v>
      </c>
      <c r="X53" s="454">
        <f t="shared" si="33"/>
        <v>749.00521000000015</v>
      </c>
      <c r="Y53" s="454">
        <f t="shared" si="33"/>
        <v>749.00521000000015</v>
      </c>
      <c r="Z53" s="325">
        <f>'AG Jul 2020'!BL41</f>
        <v>0</v>
      </c>
      <c r="AA53" s="326" t="str">
        <f>'AG Jul 2020'!BM41</f>
        <v>n</v>
      </c>
    </row>
    <row r="54" spans="1:27" x14ac:dyDescent="0.3">
      <c r="A54" s="319" t="str">
        <f>'AG Jul 2020'!K42</f>
        <v>Momentum Energy</v>
      </c>
      <c r="B54" s="320" t="str">
        <f>'AG Jul 2020'!L42</f>
        <v>SmilePower Flexi</v>
      </c>
      <c r="C54" s="364">
        <f>IF('AG Jul 2020'!BP42=0,91*'AG Jul 2020'!M42/100,(91*'AG Jul 2020'!M42/100)+'AG Jul 2020'!BP42/4)</f>
        <v>92.422909090909073</v>
      </c>
      <c r="D54" s="364">
        <f>IF('AG Jul 2020'!O42="",$G$5*'AG Jul 2020'!N42/100,IF($G$5&gt;='AG Jul 2020'!P42,('AG Jul 2020'!P42*'AG Jul 2020'!N42/100),($G$5*'AG Jul 2020'!N42/100)))</f>
        <v>149.37046090909089</v>
      </c>
      <c r="E54" s="364">
        <f>IF(AND('AG Jul 2020'!P42&gt;0,'AG Jul 2020'!R42&gt;0),IF($G$5&lt;'AG Jul 2020'!P42,0,IF($G$5&lt;=('AG Jul 2020'!R42+'AG Jul 2020'!P42),(($G$5-'AG Jul 2020'!P42)*'AG Jul 2020'!Q42/100),(('AG Jul 2020'!R42)*'AG Jul 2020'!Q42/100))),0)</f>
        <v>0</v>
      </c>
      <c r="F54" s="364">
        <f>IF(AND('AG Jul 2020'!Q42&gt;0,'AG Jul 2020'!S42&gt;0),IF($G$5&lt;('AG Jul 2020'!R42+'AG Jul 2020'!P42),0,IF($G$5&lt;=('AG Jul 2020'!T42+'AG Jul 2020'!R42+'AG Jul 2020'!P42),(($G$5-('AG Jul 2020'!R42+'AG Jul 2020'!P42))*'AG Jul 2020'!S42/100),('AG Jul 2020'!T42*'AG Jul 2020'!S42/100))),0)</f>
        <v>0</v>
      </c>
      <c r="G54" s="364">
        <f>IF('AG Jul 2020'!T42&gt;0,IF(($G$5&lt;'AG Jul 2020'!T42),(0),($G$5-'AG Jul 2020'!T42)*'AG Jul 2020'!U42/100),IF(AND('AG Jul 2020'!R42&gt;0,'AG Jul 2020'!T42=""),IF(($G$5&lt;'AG Jul 2020'!R42),(0),($G$5-'AG Jul 2020'!R42)*'AG Jul 2020'!S42/100),IF(AND('AG Jul 2020'!P42&gt;0,'AG Jul 2020'!R42=""),IF(($G$5&lt;'AG Jul 2020'!P42),(0),($G$5-'AG Jul 2020'!P42)*'AG Jul 2020'!Q42/100),0)))</f>
        <v>0</v>
      </c>
      <c r="H54" s="364">
        <f>$H$5*'AG Jul 2020'!AE42/100</f>
        <v>38.394920454545442</v>
      </c>
      <c r="I54" s="364">
        <f t="shared" si="23"/>
        <v>280.18829045454544</v>
      </c>
      <c r="J54" s="446">
        <f t="shared" si="24"/>
        <v>751.06152545454552</v>
      </c>
      <c r="K54" s="446">
        <f t="shared" si="25"/>
        <v>1120.7531618181818</v>
      </c>
      <c r="L54" s="447">
        <f t="shared" si="30"/>
        <v>1232.8284780000001</v>
      </c>
      <c r="M54" s="446">
        <f>'AG Jul 2020'!AZ42</f>
        <v>0</v>
      </c>
      <c r="N54" s="446">
        <f>'AG Jul 2020'!BA42</f>
        <v>0</v>
      </c>
      <c r="O54" s="446">
        <f>'AG Jul 2020'!BB42</f>
        <v>0</v>
      </c>
      <c r="P54" s="446">
        <f>'AG Jul 2020'!BC42</f>
        <v>0</v>
      </c>
      <c r="Q54" s="446">
        <f>($E$6*'AG Jul 2020'!AT42/100)*4</f>
        <v>208.27799999999999</v>
      </c>
      <c r="R54" s="448" t="str">
        <f t="shared" si="31"/>
        <v>No discount</v>
      </c>
      <c r="S54" s="448" t="str">
        <f t="shared" si="32"/>
        <v>Exclusive</v>
      </c>
      <c r="T54" s="475">
        <f t="shared" si="26"/>
        <v>1120.7531618181818</v>
      </c>
      <c r="U54" s="446">
        <f t="shared" si="27"/>
        <v>1120.7531618181818</v>
      </c>
      <c r="V54" s="446">
        <f t="shared" si="28"/>
        <v>912.47516181818173</v>
      </c>
      <c r="W54" s="446">
        <f t="shared" si="29"/>
        <v>912.47516181818173</v>
      </c>
      <c r="X54" s="454">
        <f t="shared" si="33"/>
        <v>1003.722678</v>
      </c>
      <c r="Y54" s="454">
        <f t="shared" si="33"/>
        <v>1003.722678</v>
      </c>
      <c r="Z54" s="325">
        <f>'AG Jul 2020'!BL42</f>
        <v>0</v>
      </c>
      <c r="AA54" s="326" t="str">
        <f>'AG Jul 2020'!BM42</f>
        <v>n</v>
      </c>
    </row>
    <row r="55" spans="1:27" x14ac:dyDescent="0.3">
      <c r="A55" s="319" t="str">
        <f>'AG Jul 2020'!K43</f>
        <v>Origin Energy</v>
      </c>
      <c r="B55" s="320" t="str">
        <f>'AG Jul 2020'!L43</f>
        <v>Solar Boost</v>
      </c>
      <c r="C55" s="364">
        <f>IF('AG Jul 2020'!BP43=0,91*'AG Jul 2020'!M43/100,(91*'AG Jul 2020'!M43/100)+'AG Jul 2020'!BP43/4)</f>
        <v>71.22818181818181</v>
      </c>
      <c r="D55" s="364">
        <f>IF('AG Jul 2020'!O43="",$G$5*'AG Jul 2020'!N43/100,IF($G$5&gt;='AG Jul 2020'!P43,('AG Jul 2020'!P43*'AG Jul 2020'!N43/100),($G$5*'AG Jul 2020'!N43/100)))</f>
        <v>167.40185318181818</v>
      </c>
      <c r="E55" s="364">
        <f>IF(AND('AG Jul 2020'!P43&gt;0,'AG Jul 2020'!R43&gt;0),IF($G$5&lt;'AG Jul 2020'!P43,0,IF($G$5&lt;=('AG Jul 2020'!R43+'AG Jul 2020'!P43),(($G$5-'AG Jul 2020'!P43)*'AG Jul 2020'!Q43/100),(('AG Jul 2020'!R43)*'AG Jul 2020'!Q43/100))),0)</f>
        <v>0</v>
      </c>
      <c r="F55" s="364">
        <f>IF(AND('AG Jul 2020'!Q43&gt;0,'AG Jul 2020'!S43&gt;0),IF($G$5&lt;('AG Jul 2020'!R43+'AG Jul 2020'!P43),0,IF($G$5&lt;=('AG Jul 2020'!T43+'AG Jul 2020'!R43+'AG Jul 2020'!P43),(($G$5-('AG Jul 2020'!R43+'AG Jul 2020'!P43))*'AG Jul 2020'!S43/100),('AG Jul 2020'!T43*'AG Jul 2020'!S43/100))),0)</f>
        <v>0</v>
      </c>
      <c r="G55" s="364">
        <f>IF('AG Jul 2020'!T43&gt;0,IF(($G$5&lt;'AG Jul 2020'!T43),(0),($G$5-'AG Jul 2020'!T43)*'AG Jul 2020'!U43/100),IF(AND('AG Jul 2020'!R43&gt;0,'AG Jul 2020'!T43=""),IF(($G$5&lt;'AG Jul 2020'!R43),(0),($G$5-'AG Jul 2020'!R43)*'AG Jul 2020'!S43/100),IF(AND('AG Jul 2020'!P43&gt;0,'AG Jul 2020'!R43=""),IF(($G$5&lt;'AG Jul 2020'!P43),(0),($G$5-'AG Jul 2020'!P43)*'AG Jul 2020'!Q43/100),0)))</f>
        <v>0</v>
      </c>
      <c r="H55" s="364">
        <f>$H$5*'AG Jul 2020'!AE43/100</f>
        <v>36.225302727272719</v>
      </c>
      <c r="I55" s="364">
        <f t="shared" si="23"/>
        <v>274.85533772727274</v>
      </c>
      <c r="J55" s="446">
        <f t="shared" si="24"/>
        <v>814.50862363636372</v>
      </c>
      <c r="K55" s="446">
        <f t="shared" si="25"/>
        <v>1099.421350909091</v>
      </c>
      <c r="L55" s="447">
        <f t="shared" si="30"/>
        <v>1209.3634860000002</v>
      </c>
      <c r="M55" s="446">
        <f>'AG Jul 2020'!AZ43</f>
        <v>0</v>
      </c>
      <c r="N55" s="446">
        <f>'AG Jul 2020'!BA43</f>
        <v>0</v>
      </c>
      <c r="O55" s="446">
        <f>'AG Jul 2020'!BB43</f>
        <v>0</v>
      </c>
      <c r="P55" s="446">
        <f>'AG Jul 2020'!BC43</f>
        <v>0</v>
      </c>
      <c r="Q55" s="446">
        <f>($E$6*'AG Jul 2020'!AT43/100)*4</f>
        <v>357.048</v>
      </c>
      <c r="R55" s="448" t="str">
        <f t="shared" si="31"/>
        <v>No discount</v>
      </c>
      <c r="S55" s="448" t="str">
        <f t="shared" si="32"/>
        <v>Inclusive</v>
      </c>
      <c r="T55" s="475">
        <f t="shared" si="26"/>
        <v>1099.421350909091</v>
      </c>
      <c r="U55" s="446">
        <f t="shared" si="27"/>
        <v>1099.421350909091</v>
      </c>
      <c r="V55" s="446">
        <f t="shared" si="28"/>
        <v>742.37335090909096</v>
      </c>
      <c r="W55" s="446">
        <f t="shared" si="29"/>
        <v>742.37335090909096</v>
      </c>
      <c r="X55" s="454">
        <f t="shared" si="33"/>
        <v>816.6106860000001</v>
      </c>
      <c r="Y55" s="454">
        <f t="shared" si="33"/>
        <v>816.6106860000001</v>
      </c>
      <c r="Z55" s="325">
        <f>'AG Jul 2020'!BL43</f>
        <v>0</v>
      </c>
      <c r="AA55" s="326" t="str">
        <f>'AG Jul 2020'!BM43</f>
        <v>n</v>
      </c>
    </row>
    <row r="56" spans="1:27" x14ac:dyDescent="0.3">
      <c r="A56" s="319" t="str">
        <f>'AG Jul 2020'!K44</f>
        <v>Powerdirect</v>
      </c>
      <c r="B56" s="320" t="str">
        <f>'AG Jul 2020'!L44</f>
        <v>Rate Saver</v>
      </c>
      <c r="C56" s="364">
        <f>IF('AG Jul 2020'!BP44=0,91*'AG Jul 2020'!M44/100,(91*'AG Jul 2020'!M44/100)+'AG Jul 2020'!BP44/4)</f>
        <v>64.86645454545453</v>
      </c>
      <c r="D56" s="364">
        <f>IF('AG Jul 2020'!O44="",$G$5*'AG Jul 2020'!N44/100,IF($G$5&gt;='AG Jul 2020'!P44,('AG Jul 2020'!P44*'AG Jul 2020'!N44/100),($G$5*'AG Jul 2020'!N44/100)))</f>
        <v>141.5777140909091</v>
      </c>
      <c r="E56" s="364">
        <f>IF(AND('AG Jul 2020'!P44&gt;0,'AG Jul 2020'!R44&gt;0),IF($G$5&lt;'AG Jul 2020'!P44,0,IF($G$5&lt;=('AG Jul 2020'!R44+'AG Jul 2020'!P44),(($G$5-'AG Jul 2020'!P44)*'AG Jul 2020'!Q44/100),(('AG Jul 2020'!R44)*'AG Jul 2020'!Q44/100))),0)</f>
        <v>0</v>
      </c>
      <c r="F56" s="364">
        <f>IF(AND('AG Jul 2020'!Q44&gt;0,'AG Jul 2020'!S44&gt;0),IF($G$5&lt;('AG Jul 2020'!R44+'AG Jul 2020'!P44),0,IF($G$5&lt;=('AG Jul 2020'!T44+'AG Jul 2020'!R44+'AG Jul 2020'!P44),(($G$5-('AG Jul 2020'!R44+'AG Jul 2020'!P44))*'AG Jul 2020'!S44/100),('AG Jul 2020'!T44*'AG Jul 2020'!S44/100))),0)</f>
        <v>0</v>
      </c>
      <c r="G56" s="364">
        <f>IF('AG Jul 2020'!T44&gt;0,IF(($G$5&lt;'AG Jul 2020'!T44),(0),($G$5-'AG Jul 2020'!T44)*'AG Jul 2020'!U44/100),IF(AND('AG Jul 2020'!R44&gt;0,'AG Jul 2020'!T44=""),IF(($G$5&lt;'AG Jul 2020'!R44),(0),($G$5-'AG Jul 2020'!R44)*'AG Jul 2020'!S44/100),IF(AND('AG Jul 2020'!P44&gt;0,'AG Jul 2020'!R44=""),IF(($G$5&lt;'AG Jul 2020'!P44),(0),($G$5-'AG Jul 2020'!P44)*'AG Jul 2020'!Q44/100),0)))</f>
        <v>0</v>
      </c>
      <c r="H56" s="364">
        <f>$H$5*'AG Jul 2020'!AE44/100</f>
        <v>31.349757272727267</v>
      </c>
      <c r="I56" s="364">
        <f t="shared" si="23"/>
        <v>237.79392590909089</v>
      </c>
      <c r="J56" s="446">
        <f t="shared" si="24"/>
        <v>691.70988545454543</v>
      </c>
      <c r="K56" s="446">
        <f t="shared" si="25"/>
        <v>951.17570363636355</v>
      </c>
      <c r="L56" s="447">
        <f t="shared" si="30"/>
        <v>1046.2932739999999</v>
      </c>
      <c r="M56" s="446">
        <f>'AG Jul 2020'!AZ44</f>
        <v>0</v>
      </c>
      <c r="N56" s="446">
        <f>'AG Jul 2020'!BA44</f>
        <v>0</v>
      </c>
      <c r="O56" s="446">
        <f>'AG Jul 2020'!BB44</f>
        <v>0</v>
      </c>
      <c r="P56" s="446">
        <f>'AG Jul 2020'!BC44</f>
        <v>0</v>
      </c>
      <c r="Q56" s="446">
        <f>($E$6*'AG Jul 2020'!AT44/100)*4</f>
        <v>282.66300000000001</v>
      </c>
      <c r="R56" s="448" t="str">
        <f t="shared" si="31"/>
        <v>No discount</v>
      </c>
      <c r="S56" s="448" t="str">
        <f t="shared" si="32"/>
        <v>Exclusive</v>
      </c>
      <c r="T56" s="475">
        <f t="shared" si="26"/>
        <v>951.17570363636355</v>
      </c>
      <c r="U56" s="446">
        <f t="shared" si="27"/>
        <v>951.17570363636355</v>
      </c>
      <c r="V56" s="446">
        <f t="shared" si="28"/>
        <v>668.51270363636354</v>
      </c>
      <c r="W56" s="446">
        <f t="shared" si="29"/>
        <v>668.51270363636354</v>
      </c>
      <c r="X56" s="454">
        <f t="shared" si="33"/>
        <v>735.36397399999998</v>
      </c>
      <c r="Y56" s="454">
        <f t="shared" si="33"/>
        <v>735.36397399999998</v>
      </c>
      <c r="Z56" s="325">
        <f>'AG Jul 2020'!BL44</f>
        <v>0</v>
      </c>
      <c r="AA56" s="326" t="str">
        <f>'AG Jul 2020'!BM44</f>
        <v>n</v>
      </c>
    </row>
    <row r="57" spans="1:27" x14ac:dyDescent="0.3">
      <c r="A57" s="319" t="str">
        <f>'AG Jul 2020'!K45</f>
        <v>Powershop</v>
      </c>
      <c r="B57" s="320" t="str">
        <f>'AG Jul 2020'!L45</f>
        <v>Shopper with Mega Pack</v>
      </c>
      <c r="C57" s="364">
        <f>IF('AG Jul 2020'!BP45=0,91*'AG Jul 2020'!M45/100,(91*'AG Jul 2020'!M45/100)+'AG Jul 2020'!BP45/4)</f>
        <v>97.485818181818175</v>
      </c>
      <c r="D57" s="364">
        <f>IF('AG Jul 2020'!O45="",$G$5*'AG Jul 2020'!N45/100,IF($G$5&gt;='AG Jul 2020'!P45,('AG Jul 2020'!P45*'AG Jul 2020'!N45/100),($G$5*'AG Jul 2020'!N45/100)))</f>
        <v>124.57018636363635</v>
      </c>
      <c r="E57" s="364">
        <f>IF(AND('AG Jul 2020'!P45&gt;0,'AG Jul 2020'!R45&gt;0),IF($G$5&lt;'AG Jul 2020'!P45,0,IF($G$5&lt;=('AG Jul 2020'!R45+'AG Jul 2020'!P45),(($G$5-'AG Jul 2020'!P45)*'AG Jul 2020'!Q45/100),(('AG Jul 2020'!R45)*'AG Jul 2020'!Q45/100))),0)</f>
        <v>0</v>
      </c>
      <c r="F57" s="364">
        <f>IF(AND('AG Jul 2020'!Q45&gt;0,'AG Jul 2020'!S45&gt;0),IF($G$5&lt;('AG Jul 2020'!R45+'AG Jul 2020'!P45),0,IF($G$5&lt;=('AG Jul 2020'!T45+'AG Jul 2020'!R45+'AG Jul 2020'!P45),(($G$5-('AG Jul 2020'!R45+'AG Jul 2020'!P45))*'AG Jul 2020'!S45/100),('AG Jul 2020'!T45*'AG Jul 2020'!S45/100))),0)</f>
        <v>0</v>
      </c>
      <c r="G57" s="364">
        <f>IF('AG Jul 2020'!T45&gt;0,IF(($G$5&lt;'AG Jul 2020'!T45),(0),($G$5-'AG Jul 2020'!T45)*'AG Jul 2020'!U45/100),IF(AND('AG Jul 2020'!R45&gt;0,'AG Jul 2020'!T45=""),IF(($G$5&lt;'AG Jul 2020'!R45),(0),($G$5-'AG Jul 2020'!R45)*'AG Jul 2020'!S45/100),IF(AND('AG Jul 2020'!P45&gt;0,'AG Jul 2020'!R45=""),IF(($G$5&lt;'AG Jul 2020'!P45),(0),($G$5-'AG Jul 2020'!P45)*'AG Jul 2020'!Q45/100),0)))</f>
        <v>0</v>
      </c>
      <c r="H57" s="364">
        <f>$H$5*'AG Jul 2020'!AE45/100</f>
        <v>26.596100454545454</v>
      </c>
      <c r="I57" s="364">
        <f t="shared" si="23"/>
        <v>248.65210499999998</v>
      </c>
      <c r="J57" s="446">
        <f t="shared" si="24"/>
        <v>604.66514727272715</v>
      </c>
      <c r="K57" s="446">
        <f t="shared" si="25"/>
        <v>994.60841999999991</v>
      </c>
      <c r="L57" s="447">
        <f t="shared" si="30"/>
        <v>1094.069262</v>
      </c>
      <c r="M57" s="446">
        <f>'AG Jul 2020'!AZ45</f>
        <v>0</v>
      </c>
      <c r="N57" s="446">
        <f>'AG Jul 2020'!BA45</f>
        <v>0</v>
      </c>
      <c r="O57" s="446">
        <f>'AG Jul 2020'!BB45</f>
        <v>6</v>
      </c>
      <c r="P57" s="446">
        <f>'AG Jul 2020'!BC45</f>
        <v>0</v>
      </c>
      <c r="Q57" s="446">
        <f>($E$6*'AG Jul 2020'!AT45/100)*4</f>
        <v>208.27799999999999</v>
      </c>
      <c r="R57" s="448" t="str">
        <f t="shared" si="31"/>
        <v>Pay-on-time off bill</v>
      </c>
      <c r="S57" s="448" t="str">
        <f t="shared" si="32"/>
        <v>Inclusive</v>
      </c>
      <c r="T57" s="475">
        <f t="shared" si="26"/>
        <v>994.60841999999991</v>
      </c>
      <c r="U57" s="446">
        <f t="shared" si="27"/>
        <v>934.93191479999984</v>
      </c>
      <c r="V57" s="446">
        <f t="shared" si="28"/>
        <v>786.33041999999989</v>
      </c>
      <c r="W57" s="446">
        <f t="shared" si="29"/>
        <v>726.65391479999982</v>
      </c>
      <c r="X57" s="454">
        <f t="shared" si="33"/>
        <v>864.96346199999994</v>
      </c>
      <c r="Y57" s="454">
        <f t="shared" si="33"/>
        <v>799.31930627999986</v>
      </c>
      <c r="Z57" s="325">
        <f>'AG Jul 2020'!BL45</f>
        <v>0</v>
      </c>
      <c r="AA57" s="326" t="str">
        <f>'AG Jul 2020'!BM45</f>
        <v>n</v>
      </c>
    </row>
    <row r="58" spans="1:27" x14ac:dyDescent="0.3">
      <c r="A58" s="319" t="str">
        <f>'AG Jul 2020'!K46</f>
        <v>Red Energy</v>
      </c>
      <c r="B58" s="320" t="str">
        <f>'AG Jul 2020'!L46</f>
        <v>Living Energy Saver</v>
      </c>
      <c r="C58" s="364">
        <f>IF('AG Jul 2020'!BP46=0,91*'AG Jul 2020'!M46/100,(91*'AG Jul 2020'!M46/100)+'AG Jul 2020'!BP46/4)</f>
        <v>72.890999999999991</v>
      </c>
      <c r="D58" s="364">
        <f>IF('AG Jul 2020'!O46="",$G$5*'AG Jul 2020'!N46/100,IF($G$5&gt;='AG Jul 2020'!P46,('AG Jul 2020'!P46*'AG Jul 2020'!N46/100),($G$5*'AG Jul 2020'!N46/100)))</f>
        <v>145.61629090909094</v>
      </c>
      <c r="E58" s="364">
        <f>IF(AND('AG Jul 2020'!P46&gt;0,'AG Jul 2020'!R46&gt;0),IF($G$5&lt;'AG Jul 2020'!P46,0,IF($G$5&lt;=('AG Jul 2020'!R46+'AG Jul 2020'!P46),(($G$5-'AG Jul 2020'!P46)*'AG Jul 2020'!Q46/100),(('AG Jul 2020'!R46)*'AG Jul 2020'!Q46/100))),0)</f>
        <v>0</v>
      </c>
      <c r="F58" s="364">
        <f>IF(AND('AG Jul 2020'!Q46&gt;0,'AG Jul 2020'!S46&gt;0),IF($G$5&lt;('AG Jul 2020'!R46+'AG Jul 2020'!P46),0,IF($G$5&lt;=('AG Jul 2020'!T46+'AG Jul 2020'!R46+'AG Jul 2020'!P46),(($G$5-('AG Jul 2020'!R46+'AG Jul 2020'!P46))*'AG Jul 2020'!S46/100),('AG Jul 2020'!T46*'AG Jul 2020'!S46/100))),0)</f>
        <v>0</v>
      </c>
      <c r="G58" s="364">
        <f>IF('AG Jul 2020'!T46&gt;0,IF(($G$5&lt;'AG Jul 2020'!T46),(0),($G$5-'AG Jul 2020'!T46)*'AG Jul 2020'!U46/100),IF(AND('AG Jul 2020'!R46&gt;0,'AG Jul 2020'!T46=""),IF(($G$5&lt;'AG Jul 2020'!R46),(0),($G$5-'AG Jul 2020'!R46)*'AG Jul 2020'!S46/100),IF(AND('AG Jul 2020'!P46&gt;0,'AG Jul 2020'!R46=""),IF(($G$5&lt;'AG Jul 2020'!P46),(0),($G$5-'AG Jul 2020'!P46)*'AG Jul 2020'!Q46/100),0)))</f>
        <v>0</v>
      </c>
      <c r="H58" s="364">
        <f>$H$5*'AG Jul 2020'!AE46/100</f>
        <v>36.859123636363627</v>
      </c>
      <c r="I58" s="364">
        <f t="shared" si="23"/>
        <v>255.36641454545455</v>
      </c>
      <c r="J58" s="446">
        <f t="shared" si="24"/>
        <v>729.90165818181822</v>
      </c>
      <c r="K58" s="446">
        <f t="shared" si="25"/>
        <v>1021.4656581818182</v>
      </c>
      <c r="L58" s="447">
        <f t="shared" si="30"/>
        <v>1123.6122240000002</v>
      </c>
      <c r="M58" s="446">
        <f>'AG Jul 2020'!AZ46</f>
        <v>0</v>
      </c>
      <c r="N58" s="446">
        <f>'AG Jul 2020'!BA46</f>
        <v>0</v>
      </c>
      <c r="O58" s="446">
        <f>'AG Jul 2020'!BB46</f>
        <v>0</v>
      </c>
      <c r="P58" s="446">
        <f>'AG Jul 2020'!BC46</f>
        <v>0</v>
      </c>
      <c r="Q58" s="446">
        <f>($E$6*'AG Jul 2020'!AT46/100)*4</f>
        <v>303.49079999999998</v>
      </c>
      <c r="R58" s="448" t="str">
        <f t="shared" si="31"/>
        <v>No discount</v>
      </c>
      <c r="S58" s="448" t="str">
        <f t="shared" si="32"/>
        <v>Inclusive</v>
      </c>
      <c r="T58" s="475">
        <f t="shared" si="26"/>
        <v>1021.4656581818183</v>
      </c>
      <c r="U58" s="446">
        <f t="shared" si="27"/>
        <v>1021.4656581818183</v>
      </c>
      <c r="V58" s="446">
        <f t="shared" si="28"/>
        <v>717.97485818181826</v>
      </c>
      <c r="W58" s="446">
        <f t="shared" si="29"/>
        <v>717.97485818181826</v>
      </c>
      <c r="X58" s="454">
        <f t="shared" si="33"/>
        <v>789.7723440000002</v>
      </c>
      <c r="Y58" s="454">
        <f t="shared" si="33"/>
        <v>789.7723440000002</v>
      </c>
      <c r="Z58" s="325">
        <f>'AG Jul 2020'!BL46</f>
        <v>0</v>
      </c>
      <c r="AA58" s="326" t="str">
        <f>'AG Jul 2020'!BM46</f>
        <v>n</v>
      </c>
    </row>
    <row r="59" spans="1:27" x14ac:dyDescent="0.3">
      <c r="A59" s="319" t="str">
        <f>'AG Jul 2020'!K47</f>
        <v>Simply Energy</v>
      </c>
      <c r="B59" s="320" t="str">
        <f>'AG Jul 2020'!L47</f>
        <v>Saver</v>
      </c>
      <c r="C59" s="364">
        <f>IF('AG Jul 2020'!BP47=0,91*'AG Jul 2020'!M47/100,(91*'AG Jul 2020'!M47/100)+'AG Jul 2020'!BP47/4)</f>
        <v>81.98272727272726</v>
      </c>
      <c r="D59" s="364">
        <f>IF('AG Jul 2020'!O47="",$G$5*'AG Jul 2020'!N47/100,IF($G$5&gt;='AG Jul 2020'!P47,('AG Jul 2020'!P47*'AG Jul 2020'!N47/100),($G$5*'AG Jul 2020'!N47/100)))</f>
        <v>162.73758136363637</v>
      </c>
      <c r="E59" s="364">
        <f>IF(AND('AG Jul 2020'!P47&gt;0,'AG Jul 2020'!R47&gt;0),IF($G$5&lt;'AG Jul 2020'!P47,0,IF($G$5&lt;=('AG Jul 2020'!R47+'AG Jul 2020'!P47),(($G$5-'AG Jul 2020'!P47)*'AG Jul 2020'!Q47/100),(('AG Jul 2020'!R47)*'AG Jul 2020'!Q47/100))),0)</f>
        <v>0</v>
      </c>
      <c r="F59" s="364">
        <f>IF(AND('AG Jul 2020'!Q47&gt;0,'AG Jul 2020'!S47&gt;0),IF($G$5&lt;('AG Jul 2020'!R47+'AG Jul 2020'!P47),0,IF($G$5&lt;=('AG Jul 2020'!T47+'AG Jul 2020'!R47+'AG Jul 2020'!P47),(($G$5-('AG Jul 2020'!R47+'AG Jul 2020'!P47))*'AG Jul 2020'!S47/100),('AG Jul 2020'!T47*'AG Jul 2020'!S47/100))),0)</f>
        <v>0</v>
      </c>
      <c r="G59" s="364">
        <f>IF('AG Jul 2020'!T47&gt;0,IF(($G$5&lt;'AG Jul 2020'!T47),(0),($G$5-'AG Jul 2020'!T47)*'AG Jul 2020'!U47/100),IF(AND('AG Jul 2020'!R47&gt;0,'AG Jul 2020'!T47=""),IF(($G$5&lt;'AG Jul 2020'!R47),(0),($G$5-'AG Jul 2020'!R47)*'AG Jul 2020'!S47/100),IF(AND('AG Jul 2020'!P47&gt;0,'AG Jul 2020'!R47=""),IF(($G$5&lt;'AG Jul 2020'!P47),(0),($G$5-'AG Jul 2020'!P47)*'AG Jul 2020'!Q47/100),0)))</f>
        <v>0</v>
      </c>
      <c r="H59" s="364">
        <f>$H$5*'AG Jul 2020'!AE47/100</f>
        <v>35.201438181818169</v>
      </c>
      <c r="I59" s="364">
        <f t="shared" si="23"/>
        <v>279.92174681818182</v>
      </c>
      <c r="J59" s="446">
        <f t="shared" si="24"/>
        <v>791.75607818181822</v>
      </c>
      <c r="K59" s="446">
        <f t="shared" si="25"/>
        <v>1119.6869872727273</v>
      </c>
      <c r="L59" s="447">
        <f t="shared" si="30"/>
        <v>1231.6556860000001</v>
      </c>
      <c r="M59" s="446">
        <f>'AG Jul 2020'!AZ47</f>
        <v>0</v>
      </c>
      <c r="N59" s="446">
        <f>'AG Jul 2020'!BA47</f>
        <v>20</v>
      </c>
      <c r="O59" s="446">
        <f>'AG Jul 2020'!BB47</f>
        <v>0</v>
      </c>
      <c r="P59" s="446">
        <f>'AG Jul 2020'!BC47</f>
        <v>0</v>
      </c>
      <c r="Q59" s="446">
        <f>($E$6*'AG Jul 2020'!AT47/100)*4</f>
        <v>238.03200000000001</v>
      </c>
      <c r="R59" s="448" t="str">
        <f t="shared" si="31"/>
        <v>Guaranteed off usage</v>
      </c>
      <c r="S59" s="448" t="str">
        <f t="shared" si="32"/>
        <v>Exclusive</v>
      </c>
      <c r="T59" s="475">
        <f t="shared" si="26"/>
        <v>961.33577163636357</v>
      </c>
      <c r="U59" s="446">
        <f t="shared" si="27"/>
        <v>961.33577163636357</v>
      </c>
      <c r="V59" s="446">
        <f t="shared" si="28"/>
        <v>723.30377163636354</v>
      </c>
      <c r="W59" s="446">
        <f t="shared" si="29"/>
        <v>723.30377163636354</v>
      </c>
      <c r="X59" s="454">
        <f t="shared" si="33"/>
        <v>795.63414879999993</v>
      </c>
      <c r="Y59" s="454">
        <f t="shared" si="33"/>
        <v>795.63414879999993</v>
      </c>
      <c r="Z59" s="325">
        <f>'AG Jul 2020'!BL47</f>
        <v>0</v>
      </c>
      <c r="AA59" s="326" t="str">
        <f>'AG Jul 2020'!BM47</f>
        <v>n</v>
      </c>
    </row>
    <row r="60" spans="1:27" x14ac:dyDescent="0.3">
      <c r="A60" s="319" t="str">
        <f>'AG Jul 2020'!K48</f>
        <v>1st Energy</v>
      </c>
      <c r="B60" s="320" t="str">
        <f>'AG Jul 2020'!L48</f>
        <v>1st Saver</v>
      </c>
      <c r="C60" s="364">
        <f>IF('AG Jul 2020'!BP48=0,91*'AG Jul 2020'!M48/100,(91*'AG Jul 2020'!M48/100)+'AG Jul 2020'!BP48/4)</f>
        <v>94.64</v>
      </c>
      <c r="D60" s="364">
        <f>IF('AG Jul 2020'!O48="",$G$5*'AG Jul 2020'!N48/100,IF($G$5&gt;='AG Jul 2020'!P48,('AG Jul 2020'!P48*'AG Jul 2020'!N48/100),($G$5*'AG Jul 2020'!N48/100)))</f>
        <v>154.31913954545453</v>
      </c>
      <c r="E60" s="364">
        <f>IF(AND('AG Jul 2020'!P48&gt;0,'AG Jul 2020'!R48&gt;0),IF($G$5&lt;'AG Jul 2020'!P48,0,IF($G$5&lt;=('AG Jul 2020'!R48+'AG Jul 2020'!P48),(($G$5-'AG Jul 2020'!P48)*'AG Jul 2020'!Q48/100),(('AG Jul 2020'!R48)*'AG Jul 2020'!Q48/100))),0)</f>
        <v>0</v>
      </c>
      <c r="F60" s="364">
        <f>IF(AND('AG Jul 2020'!Q48&gt;0,'AG Jul 2020'!S48&gt;0),IF($G$5&lt;('AG Jul 2020'!R48+'AG Jul 2020'!P48),0,IF($G$5&lt;=('AG Jul 2020'!T48+'AG Jul 2020'!R48+'AG Jul 2020'!P48),(($G$5-('AG Jul 2020'!R48+'AG Jul 2020'!P48))*'AG Jul 2020'!S48/100),('AG Jul 2020'!T48*'AG Jul 2020'!S48/100))),0)</f>
        <v>0</v>
      </c>
      <c r="G60" s="364">
        <f>IF('AG Jul 2020'!T48&gt;0,IF(($G$5&lt;'AG Jul 2020'!T48),(0),($G$5-'AG Jul 2020'!T48)*'AG Jul 2020'!U48/100),IF(AND('AG Jul 2020'!R48&gt;0,'AG Jul 2020'!T48=""),IF(($G$5&lt;'AG Jul 2020'!R48),(0),($G$5-'AG Jul 2020'!R48)*'AG Jul 2020'!S48/100),IF(AND('AG Jul 2020'!P48&gt;0,'AG Jul 2020'!R48=""),IF(($G$5&lt;'AG Jul 2020'!P48),(0),($G$5-'AG Jul 2020'!P48)*'AG Jul 2020'!Q48/100),0)))</f>
        <v>0</v>
      </c>
      <c r="H60" s="364">
        <f>IF(($G$5&lt;'AG Jul 2020'!Q48),(0),($G$5-'AG Jul 2020'!Q48)*'AG Jul 2020'!R48/100)</f>
        <v>0</v>
      </c>
      <c r="I60" s="364">
        <f t="shared" si="23"/>
        <v>248.95913954545455</v>
      </c>
      <c r="J60" s="446">
        <f t="shared" si="24"/>
        <v>617.27655818181825</v>
      </c>
      <c r="K60" s="446">
        <f t="shared" si="25"/>
        <v>995.83655818181819</v>
      </c>
      <c r="L60" s="447">
        <f t="shared" si="30"/>
        <v>1095.420214</v>
      </c>
      <c r="M60" s="446">
        <f>'AG Jul 2020'!AZ48</f>
        <v>13</v>
      </c>
      <c r="N60" s="446">
        <f>'AG Jul 2020'!BA48</f>
        <v>0</v>
      </c>
      <c r="O60" s="446">
        <f>'AG Jul 2020'!BB48</f>
        <v>0</v>
      </c>
      <c r="P60" s="446">
        <f>'AG Jul 2020'!BC48</f>
        <v>0</v>
      </c>
      <c r="Q60" s="446">
        <f>($E$6*'AG Jul 2020'!AT48/100)*4</f>
        <v>178.524</v>
      </c>
      <c r="R60" s="448" t="str">
        <f t="shared" si="31"/>
        <v>Guaranteed off bill</v>
      </c>
      <c r="S60" s="448" t="str">
        <f t="shared" si="32"/>
        <v>Exclusive</v>
      </c>
      <c r="T60" s="475">
        <f t="shared" si="26"/>
        <v>866.37780561818181</v>
      </c>
      <c r="U60" s="446">
        <f t="shared" si="27"/>
        <v>866.37780561818181</v>
      </c>
      <c r="V60" s="446">
        <f t="shared" si="28"/>
        <v>687.85380561818181</v>
      </c>
      <c r="W60" s="446">
        <f t="shared" si="29"/>
        <v>687.85380561818181</v>
      </c>
      <c r="X60" s="454">
        <f t="shared" si="33"/>
        <v>756.63918618000002</v>
      </c>
      <c r="Y60" s="454">
        <f t="shared" si="33"/>
        <v>756.63918618000002</v>
      </c>
      <c r="Z60" s="325">
        <f>'AG Jul 2020'!BL48</f>
        <v>0</v>
      </c>
      <c r="AA60" s="326" t="str">
        <f>'AG Jul 2020'!BM48</f>
        <v>n</v>
      </c>
    </row>
    <row r="61" spans="1:27" x14ac:dyDescent="0.3">
      <c r="A61" s="319" t="str">
        <f>'AG Jul 2020'!K49</f>
        <v>Amaysim</v>
      </c>
      <c r="B61" s="320" t="str">
        <f>'AG Jul 2020'!L49</f>
        <v>Post-paid Solar</v>
      </c>
      <c r="C61" s="364">
        <f>IF('AG Jul 2020'!BP49=0,91*'AG Jul 2020'!M49/100,(91*'AG Jul 2020'!M49/100)+'AG Jul 2020'!BP49/4)</f>
        <v>81.899999999999991</v>
      </c>
      <c r="D61" s="364">
        <f>IF('AG Jul 2020'!O49="",$G$5*'AG Jul 2020'!N49/100,IF($G$5&gt;='AG Jul 2020'!P49,('AG Jul 2020'!P49*'AG Jul 2020'!N49/100),($G$5*'AG Jul 2020'!N49/100)))</f>
        <v>160.51920818181819</v>
      </c>
      <c r="E61" s="364">
        <f>IF(AND('AG Jul 2020'!P49&gt;0,'AG Jul 2020'!R49&gt;0),IF($G$5&lt;'AG Jul 2020'!P49,0,IF($G$5&lt;=('AG Jul 2020'!R49+'AG Jul 2020'!P49),(($G$5-'AG Jul 2020'!P49)*'AG Jul 2020'!Q49/100),(('AG Jul 2020'!R49)*'AG Jul 2020'!Q49/100))),0)</f>
        <v>0</v>
      </c>
      <c r="F61" s="364">
        <f>IF(AND('AG Jul 2020'!Q49&gt;0,'AG Jul 2020'!S49&gt;0),IF($G$5&lt;('AG Jul 2020'!R49+'AG Jul 2020'!P49),0,IF($G$5&lt;=('AG Jul 2020'!T49+'AG Jul 2020'!R49+'AG Jul 2020'!P49),(($G$5-('AG Jul 2020'!R49+'AG Jul 2020'!P49))*'AG Jul 2020'!S49/100),('AG Jul 2020'!T49*'AG Jul 2020'!S49/100))),0)</f>
        <v>0</v>
      </c>
      <c r="G61" s="364">
        <f>IF('AG Jul 2020'!T49&gt;0,IF(($G$5&lt;'AG Jul 2020'!T49),(0),($G$5-'AG Jul 2020'!T49)*'AG Jul 2020'!U49/100),IF(AND('AG Jul 2020'!R49&gt;0,'AG Jul 2020'!T49=""),IF(($G$5&lt;'AG Jul 2020'!R49),(0),($G$5-'AG Jul 2020'!R49)*'AG Jul 2020'!S49/100),IF(AND('AG Jul 2020'!P49&gt;0,'AG Jul 2020'!R49=""),IF(($G$5&lt;'AG Jul 2020'!P49),(0),($G$5-'AG Jul 2020'!P49)*'AG Jul 2020'!Q49/100),0)))</f>
        <v>0</v>
      </c>
      <c r="H61" s="364">
        <f>$H$5*'AG Jul 2020'!AE49/100</f>
        <v>37.56607772727272</v>
      </c>
      <c r="I61" s="364">
        <f t="shared" si="23"/>
        <v>279.98528590909092</v>
      </c>
      <c r="J61" s="446">
        <f t="shared" si="24"/>
        <v>792.34114363636377</v>
      </c>
      <c r="K61" s="446">
        <f t="shared" si="25"/>
        <v>1119.9411436363637</v>
      </c>
      <c r="L61" s="447">
        <f t="shared" si="30"/>
        <v>1231.9352580000002</v>
      </c>
      <c r="M61" s="446">
        <f>'AG Jul 2020'!AZ49</f>
        <v>0</v>
      </c>
      <c r="N61" s="446">
        <f>'AG Jul 2020'!BA49</f>
        <v>0</v>
      </c>
      <c r="O61" s="446">
        <f>'AG Jul 2020'!BB49</f>
        <v>0</v>
      </c>
      <c r="P61" s="446">
        <f>'AG Jul 2020'!BC49</f>
        <v>0</v>
      </c>
      <c r="Q61" s="446">
        <f>($E$6*'AG Jul 2020'!AT49/100)*4</f>
        <v>476.06400000000002</v>
      </c>
      <c r="R61" s="448" t="str">
        <f t="shared" si="31"/>
        <v>No discount</v>
      </c>
      <c r="S61" s="448" t="str">
        <f t="shared" si="32"/>
        <v>Exclusive</v>
      </c>
      <c r="T61" s="475">
        <f t="shared" si="26"/>
        <v>1119.9411436363637</v>
      </c>
      <c r="U61" s="446">
        <f t="shared" si="27"/>
        <v>1119.9411436363637</v>
      </c>
      <c r="V61" s="446">
        <f t="shared" si="28"/>
        <v>643.8771436363636</v>
      </c>
      <c r="W61" s="446">
        <f t="shared" si="29"/>
        <v>643.8771436363636</v>
      </c>
      <c r="X61" s="454">
        <f t="shared" si="33"/>
        <v>708.264858</v>
      </c>
      <c r="Y61" s="454">
        <f t="shared" si="33"/>
        <v>708.264858</v>
      </c>
      <c r="Z61" s="325">
        <f>'AG Jul 2020'!BL49</f>
        <v>0</v>
      </c>
      <c r="AA61" s="326" t="str">
        <f>'AG Jul 2020'!BM49</f>
        <v>n</v>
      </c>
    </row>
    <row r="62" spans="1:27" x14ac:dyDescent="0.3">
      <c r="A62" s="319" t="str">
        <f>'AG Jul 2020'!K50</f>
        <v>DC Power Co</v>
      </c>
      <c r="B62" s="320" t="str">
        <f>'AG Jul 2020'!L50</f>
        <v>Market offer</v>
      </c>
      <c r="C62" s="364">
        <f>IF('AG Jul 2020'!BP50=0,91*'AG Jul 2020'!M50/100,(91*'AG Jul 2020'!M50/100)+'AG Jul 2020'!BP50/4)</f>
        <v>98.762909090909091</v>
      </c>
      <c r="D62" s="364">
        <f>IF('AG Jul 2020'!O50="",$G$5*'AG Jul 2020'!N50/100,IF($G$5&gt;='AG Jul 2020'!P50,('AG Jul 2020'!P50*'AG Jul 2020'!N50/100),($G$5*'AG Jul 2020'!N50/100)))</f>
        <v>161.48619136363638</v>
      </c>
      <c r="E62" s="364">
        <f>IF(AND('AG Jul 2020'!P50&gt;0,'AG Jul 2020'!R50&gt;0),IF($G$5&lt;'AG Jul 2020'!P50,0,IF($G$5&lt;=('AG Jul 2020'!R50+'AG Jul 2020'!P50),(($G$5-'AG Jul 2020'!P50)*'AG Jul 2020'!Q50/100),(('AG Jul 2020'!R50)*'AG Jul 2020'!Q50/100))),0)</f>
        <v>0</v>
      </c>
      <c r="F62" s="364">
        <f>IF(AND('AG Jul 2020'!Q50&gt;0,'AG Jul 2020'!S50&gt;0),IF($G$5&lt;('AG Jul 2020'!R50+'AG Jul 2020'!P50),0,IF($G$5&lt;=('AG Jul 2020'!T50+'AG Jul 2020'!R50+'AG Jul 2020'!P50),(($G$5-('AG Jul 2020'!R50+'AG Jul 2020'!P50))*'AG Jul 2020'!S50/100),('AG Jul 2020'!T50*'AG Jul 2020'!S50/100))),0)</f>
        <v>0</v>
      </c>
      <c r="G62" s="364">
        <f>IF('AG Jul 2020'!T50&gt;0,IF(($G$5&lt;'AG Jul 2020'!T50),(0),($G$5-'AG Jul 2020'!T50)*'AG Jul 2020'!U50/100),IF(AND('AG Jul 2020'!R50&gt;0,'AG Jul 2020'!T50=""),IF(($G$5&lt;'AG Jul 2020'!R50),(0),($G$5-'AG Jul 2020'!R50)*'AG Jul 2020'!S50/100),IF(AND('AG Jul 2020'!P50&gt;0,'AG Jul 2020'!R50=""),IF(($G$5&lt;'AG Jul 2020'!P50),(0),($G$5-'AG Jul 2020'!P50)*'AG Jul 2020'!Q50/100),0)))</f>
        <v>0</v>
      </c>
      <c r="H62" s="364">
        <f>$H$5*'AG Jul 2020'!AE50/100</f>
        <v>51.680781818181806</v>
      </c>
      <c r="I62" s="364">
        <f t="shared" si="23"/>
        <v>311.92988227272724</v>
      </c>
      <c r="J62" s="446">
        <f t="shared" si="24"/>
        <v>852.6678927272726</v>
      </c>
      <c r="K62" s="446">
        <f t="shared" si="25"/>
        <v>1247.719529090909</v>
      </c>
      <c r="L62" s="447">
        <f t="shared" si="30"/>
        <v>1372.4914819999999</v>
      </c>
      <c r="M62" s="446">
        <f>'AG Jul 2020'!AZ50</f>
        <v>0</v>
      </c>
      <c r="N62" s="446">
        <f>'AG Jul 2020'!BA50</f>
        <v>0</v>
      </c>
      <c r="O62" s="446">
        <f>'AG Jul 2020'!BB50</f>
        <v>0</v>
      </c>
      <c r="P62" s="446">
        <f>'AG Jul 2020'!BC50</f>
        <v>0</v>
      </c>
      <c r="Q62" s="446">
        <f>($E$6*'AG Jul 2020'!AT50/100)*4</f>
        <v>446.31</v>
      </c>
      <c r="R62" s="448" t="str">
        <f t="shared" si="31"/>
        <v>No discount</v>
      </c>
      <c r="S62" s="448" t="str">
        <f t="shared" si="32"/>
        <v>Exclusive</v>
      </c>
      <c r="T62" s="475">
        <f t="shared" si="26"/>
        <v>1247.719529090909</v>
      </c>
      <c r="U62" s="446">
        <f t="shared" si="27"/>
        <v>1247.719529090909</v>
      </c>
      <c r="V62" s="446">
        <f t="shared" si="28"/>
        <v>801.40952909090902</v>
      </c>
      <c r="W62" s="446">
        <f t="shared" si="29"/>
        <v>801.40952909090902</v>
      </c>
      <c r="X62" s="454">
        <f t="shared" si="33"/>
        <v>881.55048199999999</v>
      </c>
      <c r="Y62" s="454">
        <f t="shared" si="33"/>
        <v>881.55048199999999</v>
      </c>
      <c r="Z62" s="325">
        <f>'AG Jul 2020'!BL50</f>
        <v>0</v>
      </c>
      <c r="AA62" s="326" t="str">
        <f>'AG Jul 2020'!BM50</f>
        <v>n</v>
      </c>
    </row>
    <row r="63" spans="1:27" s="421" customFormat="1" x14ac:dyDescent="0.3">
      <c r="A63" s="319" t="str">
        <f>'AG Jul 2020'!K51</f>
        <v>Amber Electric</v>
      </c>
      <c r="B63" s="383" t="str">
        <f>'AG Jul 2020'!L51</f>
        <v>Market offer</v>
      </c>
      <c r="C63" s="388">
        <f>IF('AG Jul 2020'!BP51=0,91*'AG Jul 2020'!M51/100,(91*'AG Jul 2020'!M51/100)+'AG Jul 2020'!BP51/4)</f>
        <v>90.214090909090899</v>
      </c>
      <c r="D63" s="388">
        <f>IF('AG Jul 2020'!O51="",$G$5*'AG Jul 2020'!N51/100,IF($G$5&gt;='AG Jul 2020'!P51,('AG Jul 2020'!P51*'AG Jul 2020'!N51/100),($G$5*'AG Jul 2020'!N51/100)))</f>
        <v>155.91181772727273</v>
      </c>
      <c r="E63" s="388">
        <f>IF(AND('AG Jul 2020'!P51&gt;0,'AG Jul 2020'!R51&gt;0),IF($G$5&lt;'AG Jul 2020'!P51,0,IF($G$5&lt;=('AG Jul 2020'!R51+'AG Jul 2020'!P51),(($G$5-'AG Jul 2020'!P51)*'AG Jul 2020'!Q51/100),(('AG Jul 2020'!R51)*'AG Jul 2020'!Q51/100))),0)</f>
        <v>0</v>
      </c>
      <c r="F63" s="388">
        <f>IF(AND('AG Jul 2020'!Q51&gt;0,'AG Jul 2020'!S51&gt;0),IF($G$5&lt;('AG Jul 2020'!R51+'AG Jul 2020'!P51),0,IF($G$5&lt;=('AG Jul 2020'!T51+'AG Jul 2020'!R51+'AG Jul 2020'!P51),(($G$5-('AG Jul 2020'!R51+'AG Jul 2020'!P51))*'AG Jul 2020'!S51/100),('AG Jul 2020'!T51*'AG Jul 2020'!S51/100))),0)</f>
        <v>0</v>
      </c>
      <c r="G63" s="388">
        <f>IF('AG Jul 2020'!T51&gt;0,IF(($G$5&lt;'AG Jul 2020'!T51),(0),($G$5-'AG Jul 2020'!T51)*'AG Jul 2020'!U51/100),IF(AND('AG Jul 2020'!R51&gt;0,'AG Jul 2020'!T51=""),IF(($G$5&lt;'AG Jul 2020'!R51),(0),($G$5-'AG Jul 2020'!R51)*'AG Jul 2020'!S51/100),IF(AND('AG Jul 2020'!P51&gt;0,'AG Jul 2020'!R51=""),IF(($G$5&lt;'AG Jul 2020'!P51),(0),($G$5-'AG Jul 2020'!P51)*'AG Jul 2020'!Q51/100),0)))</f>
        <v>0</v>
      </c>
      <c r="H63" s="388">
        <f>$H$5*'AG Jul 2020'!AE51/100</f>
        <v>42.100334999999987</v>
      </c>
      <c r="I63" s="388">
        <f t="shared" si="23"/>
        <v>288.22624363636362</v>
      </c>
      <c r="J63" s="449">
        <f t="shared" si="24"/>
        <v>792.04861090909094</v>
      </c>
      <c r="K63" s="449">
        <f t="shared" si="25"/>
        <v>1152.9049745454545</v>
      </c>
      <c r="L63" s="450">
        <f t="shared" si="30"/>
        <v>1268.1954720000001</v>
      </c>
      <c r="M63" s="449">
        <f>'AG Jul 2020'!AZ51</f>
        <v>0</v>
      </c>
      <c r="N63" s="449">
        <f>'AG Jul 2020'!BA51</f>
        <v>0</v>
      </c>
      <c r="O63" s="449">
        <f>'AG Jul 2020'!BB51</f>
        <v>0</v>
      </c>
      <c r="P63" s="449">
        <f>'AG Jul 2020'!BC51</f>
        <v>0</v>
      </c>
      <c r="Q63" s="449">
        <f>($E$6*'AG Jul 2020'!AT51/100)*4</f>
        <v>238.03200000000001</v>
      </c>
      <c r="R63" s="448" t="str">
        <f t="shared" si="31"/>
        <v>No discount</v>
      </c>
      <c r="S63" s="448" t="str">
        <f t="shared" si="32"/>
        <v>Exclusive</v>
      </c>
      <c r="T63" s="475">
        <f t="shared" si="26"/>
        <v>1152.9049745454545</v>
      </c>
      <c r="U63" s="449">
        <f t="shared" si="27"/>
        <v>1152.9049745454545</v>
      </c>
      <c r="V63" s="449">
        <f t="shared" si="28"/>
        <v>914.87297454545444</v>
      </c>
      <c r="W63" s="449">
        <f t="shared" si="29"/>
        <v>914.87297454545444</v>
      </c>
      <c r="X63" s="455">
        <f t="shared" si="33"/>
        <v>1006.360272</v>
      </c>
      <c r="Y63" s="455">
        <f t="shared" si="33"/>
        <v>1006.360272</v>
      </c>
      <c r="Z63" s="387">
        <f>'AG Jul 2020'!BL51</f>
        <v>0</v>
      </c>
      <c r="AA63" s="326" t="str">
        <f>'AG Jul 2020'!BM51</f>
        <v>n</v>
      </c>
    </row>
    <row r="64" spans="1:27" s="421" customFormat="1" x14ac:dyDescent="0.3">
      <c r="A64" s="319" t="str">
        <f>'AG Jul 2020'!K52</f>
        <v>Bright Spark Power</v>
      </c>
      <c r="B64" s="383" t="str">
        <f>'AG Jul 2020'!L52</f>
        <v>No Contract</v>
      </c>
      <c r="C64" s="388">
        <f>IF('AG Jul 2020'!BP52=0,91*'AG Jul 2020'!M52/100,(91*'AG Jul 2020'!M52/100)+'AG Jul 2020'!BP52/4)</f>
        <v>64.030909090909091</v>
      </c>
      <c r="D64" s="388">
        <f>IF('AG Jul 2020'!O52="",$G$5*'AG Jul 2020'!N52/100,IF($G$5&gt;='AG Jul 2020'!P52,('AG Jul 2020'!P52*'AG Jul 2020'!N52/100),($G$5*'AG Jul 2020'!N52/100)))</f>
        <v>127.69866136363636</v>
      </c>
      <c r="E64" s="388">
        <f>IF(AND('AG Jul 2020'!P52&gt;0,'AG Jul 2020'!R52&gt;0),IF($G$5&lt;'AG Jul 2020'!P52,0,IF($G$5&lt;=('AG Jul 2020'!R52+'AG Jul 2020'!P52),(($G$5-'AG Jul 2020'!P52)*'AG Jul 2020'!Q52/100),(('AG Jul 2020'!R52)*'AG Jul 2020'!Q52/100))),0)</f>
        <v>0</v>
      </c>
      <c r="F64" s="388">
        <f>IF(AND('AG Jul 2020'!Q52&gt;0,'AG Jul 2020'!S52&gt;0),IF($G$5&lt;('AG Jul 2020'!R52+'AG Jul 2020'!P52),0,IF($G$5&lt;=('AG Jul 2020'!T52+'AG Jul 2020'!R52+'AG Jul 2020'!P52),(($G$5-('AG Jul 2020'!R52+'AG Jul 2020'!P52))*'AG Jul 2020'!S52/100),('AG Jul 2020'!T52*'AG Jul 2020'!S52/100))),0)</f>
        <v>0</v>
      </c>
      <c r="G64" s="388">
        <f>IF('AG Jul 2020'!T52&gt;0,IF(($G$5&lt;'AG Jul 2020'!T52),(0),($G$5-'AG Jul 2020'!T52)*'AG Jul 2020'!U52/100),IF(AND('AG Jul 2020'!R52&gt;0,'AG Jul 2020'!T52=""),IF(($G$5&lt;'AG Jul 2020'!R52),(0),($G$5-'AG Jul 2020'!R52)*'AG Jul 2020'!S52/100),IF(AND('AG Jul 2020'!P52&gt;0,'AG Jul 2020'!R52=""),IF(($G$5&lt;'AG Jul 2020'!P52),(0),($G$5-'AG Jul 2020'!P52)*'AG Jul 2020'!Q52/100),0)))</f>
        <v>0</v>
      </c>
      <c r="H64" s="388">
        <f>$H$5*'AG Jul 2020'!AE52/100</f>
        <v>31.52040136363636</v>
      </c>
      <c r="I64" s="388">
        <f t="shared" ref="I64:I72" si="34">SUM(C64:H64)</f>
        <v>223.24997181818182</v>
      </c>
      <c r="J64" s="449">
        <f t="shared" ref="J64:J72" si="35">(I64-C64)*4</f>
        <v>636.87625090909091</v>
      </c>
      <c r="K64" s="449">
        <f t="shared" ref="K64:K72" si="36">I64*4</f>
        <v>892.99988727272728</v>
      </c>
      <c r="L64" s="450">
        <f t="shared" ref="L64:L72" si="37">K64*1.1</f>
        <v>982.29987600000004</v>
      </c>
      <c r="M64" s="449">
        <f>'AG Jul 2020'!AZ52</f>
        <v>0</v>
      </c>
      <c r="N64" s="449">
        <f>'AG Jul 2020'!BA52</f>
        <v>0</v>
      </c>
      <c r="O64" s="449">
        <f>'AG Jul 2020'!BB52</f>
        <v>0</v>
      </c>
      <c r="P64" s="449">
        <f>'AG Jul 2020'!BC52</f>
        <v>0</v>
      </c>
      <c r="Q64" s="449">
        <f>($E$6*'AG Jul 2020'!AT52/100)*4</f>
        <v>267.786</v>
      </c>
      <c r="R64" s="448" t="str">
        <f t="shared" ref="R64:R72" si="38">IF(SUM(M64:P64)=0,"No discount",IF(M64&gt;0,"Guaranteed off bill",IF(N64&gt;0,"Guaranteed off usage",IF(O64&gt;0,"Pay-on-time off bill","Pay-on-time off usage"))))</f>
        <v>No discount</v>
      </c>
      <c r="S64" s="448" t="str">
        <f t="shared" ref="S64:S72" si="39">IF(OR(A64="Origin Energy",A64="Red Energy",A64="Powershop"),"Inclusive","Exclusive")</f>
        <v>Exclusive</v>
      </c>
      <c r="T64" s="475">
        <f t="shared" ref="T64:T72" si="40">IF(AND(R64="Guaranteed off bill",S64="Inclusive"),((K64*1.1)-((K64*1.1)*M64/100))/1.1,IF(AND(R64="Guaranteed off usage",S64="Inclusive"),((K64*1.1)-((J64*1.1)*N64/100))/1.1,IF(AND(R64="Guaranteed off bill",S64="Exclusive"),K64-(K64*M64/100),IF(AND(R64="Guaranteed off usage",S64="Exclusive"),K64-(J64*N64/100),IF(S64="Inclusive",((K64*1.1))/1.1,K64)))))</f>
        <v>892.99988727272728</v>
      </c>
      <c r="U64" s="449">
        <f t="shared" ref="U64:U72" si="41">IF(AND(R64="Pay-on-time off bill",S64="Inclusive"),((T64*1.1)-((T64*1.1)*O64/100))/1.1,IF(AND(R64="Pay-on-time off usage",S64="Inclusive"),((T64*1.1)-((J64*1.1)*P64/100))/1.1,IF(AND(R64="Pay-on-time off bill",S64="Exclusive"),T64-(T64*O64/100),IF(AND(R64="Pay-on-time off usage",S64="Exclusive"),T64-(J64*P64/100),IF(S64="Inclusive",((T64*1.1))/1.1,T64)))))</f>
        <v>892.99988727272728</v>
      </c>
      <c r="V64" s="449">
        <f t="shared" ref="V64:V72" si="42">T64-Q64</f>
        <v>625.21388727272733</v>
      </c>
      <c r="W64" s="449">
        <f t="shared" ref="W64:W72" si="43">U64-Q64</f>
        <v>625.21388727272733</v>
      </c>
      <c r="X64" s="455">
        <f t="shared" ref="X64:X72" si="44">V64*1.1</f>
        <v>687.73527600000011</v>
      </c>
      <c r="Y64" s="455">
        <f t="shared" ref="Y64:Y72" si="45">W64*1.1</f>
        <v>687.73527600000011</v>
      </c>
      <c r="Z64" s="387">
        <f>'AG Jul 2020'!BL52</f>
        <v>0</v>
      </c>
      <c r="AA64" s="326" t="str">
        <f>'AG Jul 2020'!BM52</f>
        <v>n</v>
      </c>
    </row>
    <row r="65" spans="1:27" s="421" customFormat="1" x14ac:dyDescent="0.3">
      <c r="A65" s="319" t="str">
        <f>'AG Jul 2020'!K53</f>
        <v>Discover Energy</v>
      </c>
      <c r="B65" s="383" t="str">
        <f>'AG Jul 2020'!L53</f>
        <v>Solar Boost</v>
      </c>
      <c r="C65" s="388">
        <f>IF('AG Jul 2020'!BP53=0,91*'AG Jul 2020'!M53/100,(91*'AG Jul 2020'!M53/100)+'AG Jul 2020'!BP53/4)</f>
        <v>70.525000000000006</v>
      </c>
      <c r="D65" s="388">
        <f>IF('AG Jul 2020'!O53="",$G$5*'AG Jul 2020'!N53/100,IF($G$5&gt;='AG Jul 2020'!P53,('AG Jul 2020'!P53*'AG Jul 2020'!N53/100),($G$5*'AG Jul 2020'!N53/100)))</f>
        <v>167.68626</v>
      </c>
      <c r="E65" s="388">
        <f>IF(AND('AG Jul 2020'!P53&gt;0,'AG Jul 2020'!R53&gt;0),IF($G$5&lt;'AG Jul 2020'!P53,0,IF($G$5&lt;=('AG Jul 2020'!R53+'AG Jul 2020'!P53),(($G$5-'AG Jul 2020'!P53)*'AG Jul 2020'!Q53/100),(('AG Jul 2020'!R53)*'AG Jul 2020'!Q53/100))),0)</f>
        <v>0</v>
      </c>
      <c r="F65" s="388">
        <f>IF(AND('AG Jul 2020'!Q53&gt;0,'AG Jul 2020'!S53&gt;0),IF($G$5&lt;('AG Jul 2020'!R53+'AG Jul 2020'!P53),0,IF($G$5&lt;=('AG Jul 2020'!T53+'AG Jul 2020'!R53+'AG Jul 2020'!P53),(($G$5-('AG Jul 2020'!R53+'AG Jul 2020'!P53))*'AG Jul 2020'!S53/100),('AG Jul 2020'!T53*'AG Jul 2020'!S53/100))),0)</f>
        <v>0</v>
      </c>
      <c r="G65" s="388">
        <f>IF('AG Jul 2020'!T53&gt;0,IF(($G$5&lt;'AG Jul 2020'!T53),(0),($G$5-'AG Jul 2020'!T53)*'AG Jul 2020'!U53/100),IF(AND('AG Jul 2020'!R53&gt;0,'AG Jul 2020'!T53=""),IF(($G$5&lt;'AG Jul 2020'!R53),(0),($G$5-'AG Jul 2020'!R53)*'AG Jul 2020'!S53/100),IF(AND('AG Jul 2020'!P53&gt;0,'AG Jul 2020'!R53=""),IF(($G$5&lt;'AG Jul 2020'!P53),(0),($G$5-'AG Jul 2020'!P53)*'AG Jul 2020'!Q53/100),0)))</f>
        <v>0</v>
      </c>
      <c r="H65" s="388">
        <f>$H$5*'AG Jul 2020'!AE53/100</f>
        <v>36.298435909090905</v>
      </c>
      <c r="I65" s="388">
        <f t="shared" si="34"/>
        <v>274.50969590909091</v>
      </c>
      <c r="J65" s="449">
        <f t="shared" si="35"/>
        <v>815.93878363636361</v>
      </c>
      <c r="K65" s="449">
        <f t="shared" si="36"/>
        <v>1098.0387836363636</v>
      </c>
      <c r="L65" s="450">
        <f t="shared" si="37"/>
        <v>1207.842662</v>
      </c>
      <c r="M65" s="449">
        <f>'AG Jul 2020'!AZ53</f>
        <v>0</v>
      </c>
      <c r="N65" s="449">
        <f>'AG Jul 2020'!BA53</f>
        <v>0</v>
      </c>
      <c r="O65" s="449">
        <f>'AG Jul 2020'!BB53</f>
        <v>0</v>
      </c>
      <c r="P65" s="449">
        <f>'AG Jul 2020'!BC53</f>
        <v>0</v>
      </c>
      <c r="Q65" s="449">
        <f>($E$6*'AG Jul 2020'!AT53/100)*4</f>
        <v>342.17099999999999</v>
      </c>
      <c r="R65" s="448" t="str">
        <f t="shared" si="38"/>
        <v>No discount</v>
      </c>
      <c r="S65" s="448" t="str">
        <f t="shared" si="39"/>
        <v>Exclusive</v>
      </c>
      <c r="T65" s="475">
        <f t="shared" si="40"/>
        <v>1098.0387836363636</v>
      </c>
      <c r="U65" s="449">
        <f t="shared" si="41"/>
        <v>1098.0387836363636</v>
      </c>
      <c r="V65" s="449">
        <f t="shared" si="42"/>
        <v>755.86778363636358</v>
      </c>
      <c r="W65" s="449">
        <f t="shared" si="43"/>
        <v>755.86778363636358</v>
      </c>
      <c r="X65" s="455">
        <f t="shared" si="44"/>
        <v>831.45456200000001</v>
      </c>
      <c r="Y65" s="455">
        <f t="shared" si="45"/>
        <v>831.45456200000001</v>
      </c>
      <c r="Z65" s="387">
        <f>'AG Jul 2020'!BL53</f>
        <v>0</v>
      </c>
      <c r="AA65" s="326" t="str">
        <f>'AG Jul 2020'!BM53</f>
        <v>n</v>
      </c>
    </row>
    <row r="66" spans="1:27" s="421" customFormat="1" x14ac:dyDescent="0.3">
      <c r="A66" s="319" t="str">
        <f>'AG Jul 2020'!K54</f>
        <v>Enova Energy</v>
      </c>
      <c r="B66" s="383" t="str">
        <f>'AG Jul 2020'!L54</f>
        <v>Solar Premium</v>
      </c>
      <c r="C66" s="388">
        <f>IF('AG Jul 2020'!BP54=0,91*'AG Jul 2020'!M54/100,(91*'AG Jul 2020'!M54/100)+'AG Jul 2020'!BP54/4)</f>
        <v>77.771909090909091</v>
      </c>
      <c r="D66" s="388">
        <f>IF('AG Jul 2020'!O54="",$G$5*'AG Jul 2020'!N54/100,IF($G$5&gt;='AG Jul 2020'!P54,('AG Jul 2020'!P54*'AG Jul 2020'!N54/100),($G$5*'AG Jul 2020'!N54/100)))</f>
        <v>147.89154545454545</v>
      </c>
      <c r="E66" s="388">
        <f>IF(AND('AG Jul 2020'!P54&gt;0,'AG Jul 2020'!R54&gt;0),IF($G$5&lt;'AG Jul 2020'!P54,0,IF($G$5&lt;=('AG Jul 2020'!R54+'AG Jul 2020'!P54),(($G$5-'AG Jul 2020'!P54)*'AG Jul 2020'!Q54/100),(('AG Jul 2020'!R54)*'AG Jul 2020'!Q54/100))),0)</f>
        <v>0</v>
      </c>
      <c r="F66" s="388">
        <f>IF(AND('AG Jul 2020'!Q54&gt;0,'AG Jul 2020'!S54&gt;0),IF($G$5&lt;('AG Jul 2020'!R54+'AG Jul 2020'!P54),0,IF($G$5&lt;=('AG Jul 2020'!T54+'AG Jul 2020'!R54+'AG Jul 2020'!P54),(($G$5-('AG Jul 2020'!R54+'AG Jul 2020'!P54))*'AG Jul 2020'!S54/100),('AG Jul 2020'!T54*'AG Jul 2020'!S54/100))),0)</f>
        <v>0</v>
      </c>
      <c r="G66" s="388">
        <f>IF('AG Jul 2020'!T54&gt;0,IF(($G$5&lt;'AG Jul 2020'!T54),(0),($G$5-'AG Jul 2020'!T54)*'AG Jul 2020'!U54/100),IF(AND('AG Jul 2020'!R54&gt;0,'AG Jul 2020'!T54=""),IF(($G$5&lt;'AG Jul 2020'!R54),(0),($G$5-'AG Jul 2020'!R54)*'AG Jul 2020'!S54/100),IF(AND('AG Jul 2020'!P54&gt;0,'AG Jul 2020'!R54=""),IF(($G$5&lt;'AG Jul 2020'!P54),(0),($G$5-'AG Jul 2020'!P54)*'AG Jul 2020'!Q54/100),0)))</f>
        <v>0</v>
      </c>
      <c r="H66" s="388">
        <f>$H$5*'AG Jul 2020'!AE54/100</f>
        <v>36.566590909090898</v>
      </c>
      <c r="I66" s="388">
        <f t="shared" si="34"/>
        <v>262.23004545454546</v>
      </c>
      <c r="J66" s="449">
        <f t="shared" si="35"/>
        <v>737.83254545454542</v>
      </c>
      <c r="K66" s="449">
        <f t="shared" si="36"/>
        <v>1048.9201818181818</v>
      </c>
      <c r="L66" s="450">
        <f t="shared" si="37"/>
        <v>1153.8122000000001</v>
      </c>
      <c r="M66" s="449">
        <f>'AG Jul 2020'!AZ54</f>
        <v>0</v>
      </c>
      <c r="N66" s="449">
        <f>'AG Jul 2020'!BA54</f>
        <v>0</v>
      </c>
      <c r="O66" s="449">
        <f>'AG Jul 2020'!BB54</f>
        <v>0</v>
      </c>
      <c r="P66" s="449">
        <f>'AG Jul 2020'!BC54</f>
        <v>0</v>
      </c>
      <c r="Q66" s="449">
        <f>($E$6*'AG Jul 2020'!AT54/100)*4</f>
        <v>476.06400000000002</v>
      </c>
      <c r="R66" s="448" t="str">
        <f t="shared" si="38"/>
        <v>No discount</v>
      </c>
      <c r="S66" s="448" t="str">
        <f t="shared" si="39"/>
        <v>Exclusive</v>
      </c>
      <c r="T66" s="475">
        <f t="shared" si="40"/>
        <v>1048.9201818181818</v>
      </c>
      <c r="U66" s="449">
        <f t="shared" si="41"/>
        <v>1048.9201818181818</v>
      </c>
      <c r="V66" s="449">
        <f t="shared" si="42"/>
        <v>572.85618181818177</v>
      </c>
      <c r="W66" s="449">
        <f t="shared" si="43"/>
        <v>572.85618181818177</v>
      </c>
      <c r="X66" s="455">
        <f t="shared" si="44"/>
        <v>630.14179999999999</v>
      </c>
      <c r="Y66" s="455">
        <f t="shared" si="45"/>
        <v>630.14179999999999</v>
      </c>
      <c r="Z66" s="387">
        <f>'AG Jul 2020'!BL54</f>
        <v>0</v>
      </c>
      <c r="AA66" s="326" t="str">
        <f>'AG Jul 2020'!BM54</f>
        <v>n</v>
      </c>
    </row>
    <row r="67" spans="1:27" s="421" customFormat="1" x14ac:dyDescent="0.3">
      <c r="A67" s="319" t="str">
        <f>'AG Jul 2020'!K55</f>
        <v>Future X Power</v>
      </c>
      <c r="B67" s="383" t="str">
        <f>'AG Jul 2020'!L55</f>
        <v>Flexi Saver</v>
      </c>
      <c r="C67" s="388">
        <f>IF('AG Jul 2020'!BP55=0,91*'AG Jul 2020'!M55/100,(91*'AG Jul 2020'!M55/100)+'AG Jul 2020'!BP55/4)</f>
        <v>80.444000000000003</v>
      </c>
      <c r="D67" s="388">
        <f>IF('AG Jul 2020'!O55="",$G$5*'AG Jul 2020'!N55/100,IF($G$5&gt;='AG Jul 2020'!P55,('AG Jul 2020'!P55*'AG Jul 2020'!N55/100),($G$5*'AG Jul 2020'!N55/100)))</f>
        <v>164.61466636363639</v>
      </c>
      <c r="E67" s="388">
        <f>IF(AND('AG Jul 2020'!P55&gt;0,'AG Jul 2020'!R55&gt;0),IF($G$5&lt;'AG Jul 2020'!P55,0,IF($G$5&lt;=('AG Jul 2020'!R55+'AG Jul 2020'!P55),(($G$5-'AG Jul 2020'!P55)*'AG Jul 2020'!Q55/100),(('AG Jul 2020'!R55)*'AG Jul 2020'!Q55/100))),0)</f>
        <v>0</v>
      </c>
      <c r="F67" s="388">
        <f>IF(AND('AG Jul 2020'!Q55&gt;0,'AG Jul 2020'!S55&gt;0),IF($G$5&lt;('AG Jul 2020'!R55+'AG Jul 2020'!P55),0,IF($G$5&lt;=('AG Jul 2020'!T55+'AG Jul 2020'!R55+'AG Jul 2020'!P55),(($G$5-('AG Jul 2020'!R55+'AG Jul 2020'!P55))*'AG Jul 2020'!S55/100),('AG Jul 2020'!T55*'AG Jul 2020'!S55/100))),0)</f>
        <v>0</v>
      </c>
      <c r="G67" s="388">
        <f>IF('AG Jul 2020'!T55&gt;0,IF(($G$5&lt;'AG Jul 2020'!T55),(0),($G$5-'AG Jul 2020'!T55)*'AG Jul 2020'!U55/100),IF(AND('AG Jul 2020'!R55&gt;0,'AG Jul 2020'!T55=""),IF(($G$5&lt;'AG Jul 2020'!R55),(0),($G$5-'AG Jul 2020'!R55)*'AG Jul 2020'!S55/100),IF(AND('AG Jul 2020'!P55&gt;0,'AG Jul 2020'!R55=""),IF(($G$5&lt;'AG Jul 2020'!P55),(0),($G$5-'AG Jul 2020'!P55)*'AG Jul 2020'!Q55/100),0)))</f>
        <v>0</v>
      </c>
      <c r="H67" s="388">
        <f>$H$5*'AG Jul 2020'!AE55/100</f>
        <v>38.346164999999992</v>
      </c>
      <c r="I67" s="388">
        <f t="shared" si="34"/>
        <v>283.40483136363639</v>
      </c>
      <c r="J67" s="449">
        <f t="shared" si="35"/>
        <v>811.84332545454549</v>
      </c>
      <c r="K67" s="449">
        <f t="shared" si="36"/>
        <v>1133.6193254545456</v>
      </c>
      <c r="L67" s="450">
        <f t="shared" si="37"/>
        <v>1246.9812580000003</v>
      </c>
      <c r="M67" s="449">
        <f>'AG Jul 2020'!AZ55</f>
        <v>0</v>
      </c>
      <c r="N67" s="449">
        <f>'AG Jul 2020'!BA55</f>
        <v>0</v>
      </c>
      <c r="O67" s="449">
        <f>'AG Jul 2020'!BB55</f>
        <v>0</v>
      </c>
      <c r="P67" s="449">
        <f>'AG Jul 2020'!BC55</f>
        <v>22</v>
      </c>
      <c r="Q67" s="449">
        <f>($E$6*'AG Jul 2020'!AT55/100)*4</f>
        <v>208.27799999999999</v>
      </c>
      <c r="R67" s="448" t="str">
        <f t="shared" si="38"/>
        <v>Pay-on-time off usage</v>
      </c>
      <c r="S67" s="448" t="str">
        <f t="shared" si="39"/>
        <v>Exclusive</v>
      </c>
      <c r="T67" s="475">
        <f t="shared" si="40"/>
        <v>1133.6193254545456</v>
      </c>
      <c r="U67" s="449">
        <f t="shared" si="41"/>
        <v>955.01379385454561</v>
      </c>
      <c r="V67" s="449">
        <f t="shared" si="42"/>
        <v>925.34132545454554</v>
      </c>
      <c r="W67" s="449">
        <f t="shared" si="43"/>
        <v>746.73579385454559</v>
      </c>
      <c r="X67" s="455">
        <f t="shared" si="44"/>
        <v>1017.8754580000002</v>
      </c>
      <c r="Y67" s="455">
        <f t="shared" si="45"/>
        <v>821.40937324000026</v>
      </c>
      <c r="Z67" s="387">
        <f>'AG Jul 2020'!BL55</f>
        <v>0</v>
      </c>
      <c r="AA67" s="326" t="str">
        <f>'AG Jul 2020'!BM55</f>
        <v>n</v>
      </c>
    </row>
    <row r="68" spans="1:27" s="421" customFormat="1" x14ac:dyDescent="0.3">
      <c r="A68" s="319" t="str">
        <f>'AG Jul 2020'!K56</f>
        <v>GloBird Energy</v>
      </c>
      <c r="B68" s="383" t="str">
        <f>'AG Jul 2020'!L56</f>
        <v>GloSave</v>
      </c>
      <c r="C68" s="388">
        <f>IF('AG Jul 2020'!BP56=0,91*'AG Jul 2020'!M56/100,(91*'AG Jul 2020'!M56/100)+'AG Jul 2020'!BP56/4)</f>
        <v>76.44</v>
      </c>
      <c r="D68" s="388">
        <f>IF('AG Jul 2020'!O56="",$G$5*'AG Jul 2020'!N56/100,IF($G$5&gt;='AG Jul 2020'!P56,('AG Jul 2020'!P56*'AG Jul 2020'!N56/100),($G$5*'AG Jul 2020'!N56/100)))</f>
        <v>127.64178</v>
      </c>
      <c r="E68" s="388">
        <f>IF(AND('AG Jul 2020'!P56&gt;0,'AG Jul 2020'!R56&gt;0),IF($G$5&lt;'AG Jul 2020'!P56,0,IF($G$5&lt;=('AG Jul 2020'!R56+'AG Jul 2020'!P56),(($G$5-'AG Jul 2020'!P56)*'AG Jul 2020'!Q56/100),(('AG Jul 2020'!R56)*'AG Jul 2020'!Q56/100))),0)</f>
        <v>0</v>
      </c>
      <c r="F68" s="388">
        <f>IF(AND('AG Jul 2020'!Q56&gt;0,'AG Jul 2020'!S56&gt;0),IF($G$5&lt;('AG Jul 2020'!R56+'AG Jul 2020'!P56),0,IF($G$5&lt;=('AG Jul 2020'!T56+'AG Jul 2020'!R56+'AG Jul 2020'!P56),(($G$5-('AG Jul 2020'!R56+'AG Jul 2020'!P56))*'AG Jul 2020'!S56/100),('AG Jul 2020'!T56*'AG Jul 2020'!S56/100))),0)</f>
        <v>0</v>
      </c>
      <c r="G68" s="388">
        <f>IF('AG Jul 2020'!T56&gt;0,IF(($G$5&lt;'AG Jul 2020'!T56),(0),($G$5-'AG Jul 2020'!T56)*'AG Jul 2020'!U56/100),IF(AND('AG Jul 2020'!R56&gt;0,'AG Jul 2020'!T56=""),IF(($G$5&lt;'AG Jul 2020'!R56),(0),($G$5-'AG Jul 2020'!R56)*'AG Jul 2020'!S56/100),IF(AND('AG Jul 2020'!P56&gt;0,'AG Jul 2020'!R56=""),IF(($G$5&lt;'AG Jul 2020'!P56),(0),($G$5-'AG Jul 2020'!P56)*'AG Jul 2020'!Q56/100),0)))</f>
        <v>0</v>
      </c>
      <c r="H68" s="388">
        <f>$H$5*'AG Jul 2020'!AE56/100</f>
        <v>40.223249999999986</v>
      </c>
      <c r="I68" s="388">
        <f t="shared" si="34"/>
        <v>244.30502999999996</v>
      </c>
      <c r="J68" s="449">
        <f t="shared" si="35"/>
        <v>671.46011999999985</v>
      </c>
      <c r="K68" s="449">
        <f t="shared" si="36"/>
        <v>977.22011999999984</v>
      </c>
      <c r="L68" s="450">
        <f t="shared" si="37"/>
        <v>1074.9421319999999</v>
      </c>
      <c r="M68" s="449">
        <f>'AG Jul 2020'!AZ56</f>
        <v>0</v>
      </c>
      <c r="N68" s="449">
        <f>'AG Jul 2020'!BA56</f>
        <v>0</v>
      </c>
      <c r="O68" s="449">
        <f>'AG Jul 2020'!BB56</f>
        <v>7</v>
      </c>
      <c r="P68" s="449">
        <f>'AG Jul 2020'!BC56</f>
        <v>0</v>
      </c>
      <c r="Q68" s="449">
        <f>($E$6*'AG Jul 2020'!AT56/100)*4</f>
        <v>89.262</v>
      </c>
      <c r="R68" s="448" t="str">
        <f t="shared" si="38"/>
        <v>Pay-on-time off bill</v>
      </c>
      <c r="S68" s="448" t="str">
        <f t="shared" si="39"/>
        <v>Exclusive</v>
      </c>
      <c r="T68" s="475">
        <f t="shared" si="40"/>
        <v>977.22011999999984</v>
      </c>
      <c r="U68" s="449">
        <f t="shared" si="41"/>
        <v>908.8147115999999</v>
      </c>
      <c r="V68" s="449">
        <f t="shared" si="42"/>
        <v>887.95811999999978</v>
      </c>
      <c r="W68" s="449">
        <f t="shared" si="43"/>
        <v>819.55271159999984</v>
      </c>
      <c r="X68" s="455">
        <f t="shared" si="44"/>
        <v>976.75393199999985</v>
      </c>
      <c r="Y68" s="455">
        <f t="shared" si="45"/>
        <v>901.50798275999989</v>
      </c>
      <c r="Z68" s="387">
        <f>'AG Jul 2020'!BL56</f>
        <v>0</v>
      </c>
      <c r="AA68" s="326" t="str">
        <f>'AG Jul 2020'!BM56</f>
        <v>n</v>
      </c>
    </row>
    <row r="69" spans="1:27" s="421" customFormat="1" x14ac:dyDescent="0.3">
      <c r="A69" s="319" t="str">
        <f>'AG Jul 2020'!K57</f>
        <v>Kogan Energy</v>
      </c>
      <c r="B69" s="383" t="str">
        <f>'AG Jul 2020'!L57</f>
        <v>Market offer</v>
      </c>
      <c r="C69" s="388">
        <f>IF('AG Jul 2020'!BP57=0,91*'AG Jul 2020'!M57/100,(91*'AG Jul 2020'!M57/100)+'AG Jul 2020'!BP57/4)</f>
        <v>83.066454545454519</v>
      </c>
      <c r="D69" s="388">
        <f>IF('AG Jul 2020'!O57="",$G$5*'AG Jul 2020'!N57/100,IF($G$5&gt;='AG Jul 2020'!P57,('AG Jul 2020'!P57*'AG Jul 2020'!N57/100),($G$5*'AG Jul 2020'!N57/100)))</f>
        <v>108.18835363636363</v>
      </c>
      <c r="E69" s="388">
        <f>IF(AND('AG Jul 2020'!P57&gt;0,'AG Jul 2020'!R57&gt;0),IF($G$5&lt;'AG Jul 2020'!P57,0,IF($G$5&lt;=('AG Jul 2020'!R57+'AG Jul 2020'!P57),(($G$5-'AG Jul 2020'!P57)*'AG Jul 2020'!Q57/100),(('AG Jul 2020'!R57)*'AG Jul 2020'!Q57/100))),0)</f>
        <v>0</v>
      </c>
      <c r="F69" s="388">
        <f>IF(AND('AG Jul 2020'!Q57&gt;0,'AG Jul 2020'!S57&gt;0),IF($G$5&lt;('AG Jul 2020'!R57+'AG Jul 2020'!P57),0,IF($G$5&lt;=('AG Jul 2020'!T57+'AG Jul 2020'!R57+'AG Jul 2020'!P57),(($G$5-('AG Jul 2020'!R57+'AG Jul 2020'!P57))*'AG Jul 2020'!S57/100),('AG Jul 2020'!T57*'AG Jul 2020'!S57/100))),0)</f>
        <v>0</v>
      </c>
      <c r="G69" s="388">
        <f>IF('AG Jul 2020'!T57&gt;0,IF(($G$5&lt;'AG Jul 2020'!T57),(0),($G$5-'AG Jul 2020'!T57)*'AG Jul 2020'!U57/100),IF(AND('AG Jul 2020'!R57&gt;0,'AG Jul 2020'!T57=""),IF(($G$5&lt;'AG Jul 2020'!R57),(0),($G$5-'AG Jul 2020'!R57)*'AG Jul 2020'!S57/100),IF(AND('AG Jul 2020'!P57&gt;0,'AG Jul 2020'!R57=""),IF(($G$5&lt;'AG Jul 2020'!P57),(0),($G$5-'AG Jul 2020'!P57)*'AG Jul 2020'!Q57/100),0)))</f>
        <v>0</v>
      </c>
      <c r="H69" s="388">
        <f>$H$5*'AG Jul 2020'!AE57/100</f>
        <v>28.448807727272719</v>
      </c>
      <c r="I69" s="388">
        <f t="shared" si="34"/>
        <v>219.70361590909084</v>
      </c>
      <c r="J69" s="449">
        <f t="shared" si="35"/>
        <v>546.54864545454529</v>
      </c>
      <c r="K69" s="449">
        <f t="shared" si="36"/>
        <v>878.81446363636337</v>
      </c>
      <c r="L69" s="450">
        <f t="shared" si="37"/>
        <v>966.6959099999998</v>
      </c>
      <c r="M69" s="449">
        <f>'AG Jul 2020'!AZ57</f>
        <v>0</v>
      </c>
      <c r="N69" s="449">
        <f>'AG Jul 2020'!BA57</f>
        <v>0</v>
      </c>
      <c r="O69" s="449">
        <f>'AG Jul 2020'!BB57</f>
        <v>0</v>
      </c>
      <c r="P69" s="449">
        <f>'AG Jul 2020'!BC57</f>
        <v>0</v>
      </c>
      <c r="Q69" s="449">
        <f>($E$6*'AG Jul 2020'!AT57/100)*4</f>
        <v>164.53961999999999</v>
      </c>
      <c r="R69" s="448" t="str">
        <f t="shared" si="38"/>
        <v>No discount</v>
      </c>
      <c r="S69" s="448" t="str">
        <f t="shared" si="39"/>
        <v>Exclusive</v>
      </c>
      <c r="T69" s="475">
        <f t="shared" si="40"/>
        <v>878.81446363636337</v>
      </c>
      <c r="U69" s="449">
        <f t="shared" si="41"/>
        <v>878.81446363636337</v>
      </c>
      <c r="V69" s="449">
        <f t="shared" si="42"/>
        <v>714.27484363636336</v>
      </c>
      <c r="W69" s="449">
        <f t="shared" si="43"/>
        <v>714.27484363636336</v>
      </c>
      <c r="X69" s="455">
        <f t="shared" si="44"/>
        <v>785.70232799999974</v>
      </c>
      <c r="Y69" s="455">
        <f t="shared" si="45"/>
        <v>785.70232799999974</v>
      </c>
      <c r="Z69" s="387">
        <f>'AG Jul 2020'!BL57</f>
        <v>0</v>
      </c>
      <c r="AA69" s="326" t="str">
        <f>'AG Jul 2020'!BM57</f>
        <v>n</v>
      </c>
    </row>
    <row r="70" spans="1:27" s="421" customFormat="1" x14ac:dyDescent="0.3">
      <c r="A70" s="319" t="str">
        <f>'AG Jul 2020'!K58</f>
        <v>ReAmped Energy</v>
      </c>
      <c r="B70" s="383" t="str">
        <f>'AG Jul 2020'!L58</f>
        <v>Market offer</v>
      </c>
      <c r="C70" s="388">
        <f>IF('AG Jul 2020'!BP58=0,91*'AG Jul 2020'!M58/100,(91*'AG Jul 2020'!M58/100)+'AG Jul 2020'!BP58/4)</f>
        <v>90.793181818181822</v>
      </c>
      <c r="D70" s="388">
        <f>IF('AG Jul 2020'!O58="",$G$5*'AG Jul 2020'!N58/100,IF($G$5&gt;='AG Jul 2020'!P58,('AG Jul 2020'!P58*'AG Jul 2020'!N58/100),($G$5*'AG Jul 2020'!N58/100)))</f>
        <v>124.00137272727272</v>
      </c>
      <c r="E70" s="388">
        <f>IF(AND('AG Jul 2020'!P58&gt;0,'AG Jul 2020'!R58&gt;0),IF($G$5&lt;'AG Jul 2020'!P58,0,IF($G$5&lt;=('AG Jul 2020'!R58+'AG Jul 2020'!P58),(($G$5-'AG Jul 2020'!P58)*'AG Jul 2020'!Q58/100),(('AG Jul 2020'!R58)*'AG Jul 2020'!Q58/100))),0)</f>
        <v>0</v>
      </c>
      <c r="F70" s="388">
        <f>IF(AND('AG Jul 2020'!Q58&gt;0,'AG Jul 2020'!S58&gt;0),IF($G$5&lt;('AG Jul 2020'!R58+'AG Jul 2020'!P58),0,IF($G$5&lt;=('AG Jul 2020'!T58+'AG Jul 2020'!R58+'AG Jul 2020'!P58),(($G$5-('AG Jul 2020'!R58+'AG Jul 2020'!P58))*'AG Jul 2020'!S58/100),('AG Jul 2020'!T58*'AG Jul 2020'!S58/100))),0)</f>
        <v>0</v>
      </c>
      <c r="G70" s="388">
        <f>IF('AG Jul 2020'!T58&gt;0,IF(($G$5&lt;'AG Jul 2020'!T58),(0),($G$5-'AG Jul 2020'!T58)*'AG Jul 2020'!U58/100),IF(AND('AG Jul 2020'!R58&gt;0,'AG Jul 2020'!T58=""),IF(($G$5&lt;'AG Jul 2020'!R58),(0),($G$5-'AG Jul 2020'!R58)*'AG Jul 2020'!S58/100),IF(AND('AG Jul 2020'!P58&gt;0,'AG Jul 2020'!R58=""),IF(($G$5&lt;'AG Jul 2020'!P58),(0),($G$5-'AG Jul 2020'!P58)*'AG Jul 2020'!Q58/100),0)))</f>
        <v>0</v>
      </c>
      <c r="H70" s="388">
        <f>$H$5*'AG Jul 2020'!AE58/100</f>
        <v>32.056711363636353</v>
      </c>
      <c r="I70" s="388">
        <f t="shared" si="34"/>
        <v>246.8512659090909</v>
      </c>
      <c r="J70" s="449">
        <f t="shared" si="35"/>
        <v>624.23233636363625</v>
      </c>
      <c r="K70" s="449">
        <f t="shared" si="36"/>
        <v>987.40506363636359</v>
      </c>
      <c r="L70" s="450">
        <f t="shared" si="37"/>
        <v>1086.1455700000001</v>
      </c>
      <c r="M70" s="449">
        <f>'AG Jul 2020'!AZ58</f>
        <v>0</v>
      </c>
      <c r="N70" s="449">
        <f>'AG Jul 2020'!BA58</f>
        <v>0</v>
      </c>
      <c r="O70" s="449">
        <f>'AG Jul 2020'!BB58</f>
        <v>0</v>
      </c>
      <c r="P70" s="449">
        <f>'AG Jul 2020'!BC58</f>
        <v>0</v>
      </c>
      <c r="Q70" s="449">
        <f>($E$6*'AG Jul 2020'!AT58/100)*4</f>
        <v>238.03200000000001</v>
      </c>
      <c r="R70" s="448" t="str">
        <f t="shared" si="38"/>
        <v>No discount</v>
      </c>
      <c r="S70" s="448" t="str">
        <f t="shared" si="39"/>
        <v>Exclusive</v>
      </c>
      <c r="T70" s="475">
        <f t="shared" si="40"/>
        <v>987.40506363636359</v>
      </c>
      <c r="U70" s="449">
        <f t="shared" si="41"/>
        <v>987.40506363636359</v>
      </c>
      <c r="V70" s="449">
        <f t="shared" si="42"/>
        <v>749.37306363636355</v>
      </c>
      <c r="W70" s="449">
        <f t="shared" si="43"/>
        <v>749.37306363636355</v>
      </c>
      <c r="X70" s="455">
        <f t="shared" si="44"/>
        <v>824.31036999999992</v>
      </c>
      <c r="Y70" s="455">
        <f t="shared" si="45"/>
        <v>824.31036999999992</v>
      </c>
      <c r="Z70" s="387">
        <f>'AG Jul 2020'!BL58</f>
        <v>0</v>
      </c>
      <c r="AA70" s="326" t="str">
        <f>'AG Jul 2020'!BM58</f>
        <v>n</v>
      </c>
    </row>
    <row r="71" spans="1:27" s="421" customFormat="1" x14ac:dyDescent="0.3">
      <c r="A71" s="319" t="str">
        <f>'AG Jul 2020'!K59</f>
        <v>Sumo Power</v>
      </c>
      <c r="B71" s="383" t="str">
        <f>'AG Jul 2020'!L59</f>
        <v>Lite</v>
      </c>
      <c r="C71" s="388">
        <f>IF('AG Jul 2020'!BP59=0,91*'AG Jul 2020'!M59/100,(91*'AG Jul 2020'!M59/100)+'AG Jul 2020'!BP59/4)</f>
        <v>77.349999999999994</v>
      </c>
      <c r="D71" s="388">
        <f>IF('AG Jul 2020'!O59="",$G$5*'AG Jul 2020'!N59/100,IF($G$5&gt;='AG Jul 2020'!P59,('AG Jul 2020'!P59*'AG Jul 2020'!N59/100),($G$5*'AG Jul 2020'!N59/100)))</f>
        <v>147.03832500000001</v>
      </c>
      <c r="E71" s="388">
        <f>IF(AND('AG Jul 2020'!P59&gt;0,'AG Jul 2020'!R59&gt;0),IF($G$5&lt;'AG Jul 2020'!P59,0,IF($G$5&lt;=('AG Jul 2020'!R59+'AG Jul 2020'!P59),(($G$5-'AG Jul 2020'!P59)*'AG Jul 2020'!Q59/100),(('AG Jul 2020'!R59)*'AG Jul 2020'!Q59/100))),0)</f>
        <v>0</v>
      </c>
      <c r="F71" s="388">
        <f>IF(AND('AG Jul 2020'!Q59&gt;0,'AG Jul 2020'!S59&gt;0),IF($G$5&lt;('AG Jul 2020'!R59+'AG Jul 2020'!P59),0,IF($G$5&lt;=('AG Jul 2020'!T59+'AG Jul 2020'!R59+'AG Jul 2020'!P59),(($G$5-('AG Jul 2020'!R59+'AG Jul 2020'!P59))*'AG Jul 2020'!S59/100),('AG Jul 2020'!T59*'AG Jul 2020'!S59/100))),0)</f>
        <v>0</v>
      </c>
      <c r="G71" s="388">
        <f>IF('AG Jul 2020'!T59&gt;0,IF(($G$5&lt;'AG Jul 2020'!T59),(0),($G$5-'AG Jul 2020'!T59)*'AG Jul 2020'!U59/100),IF(AND('AG Jul 2020'!R59&gt;0,'AG Jul 2020'!T59=""),IF(($G$5&lt;'AG Jul 2020'!R59),(0),($G$5-'AG Jul 2020'!R59)*'AG Jul 2020'!S59/100),IF(AND('AG Jul 2020'!P59&gt;0,'AG Jul 2020'!R59=""),IF(($G$5&lt;'AG Jul 2020'!P59),(0),($G$5-'AG Jul 2020'!P59)*'AG Jul 2020'!Q59/100),0)))</f>
        <v>0</v>
      </c>
      <c r="H71" s="388">
        <f>$H$5*'AG Jul 2020'!AE59/100</f>
        <v>40.223249999999986</v>
      </c>
      <c r="I71" s="388">
        <f t="shared" si="34"/>
        <v>264.61157500000002</v>
      </c>
      <c r="J71" s="449">
        <f t="shared" si="35"/>
        <v>749.04630000000009</v>
      </c>
      <c r="K71" s="449">
        <f t="shared" si="36"/>
        <v>1058.4463000000001</v>
      </c>
      <c r="L71" s="450">
        <f t="shared" si="37"/>
        <v>1164.2909300000001</v>
      </c>
      <c r="M71" s="449">
        <f>'AG Jul 2020'!AZ59</f>
        <v>0</v>
      </c>
      <c r="N71" s="449">
        <f>'AG Jul 2020'!BA59</f>
        <v>0</v>
      </c>
      <c r="O71" s="449">
        <f>'AG Jul 2020'!BB59</f>
        <v>0</v>
      </c>
      <c r="P71" s="449">
        <f>'AG Jul 2020'!BC59</f>
        <v>0</v>
      </c>
      <c r="Q71" s="449">
        <f>($E$6*'AG Jul 2020'!AT59/100)*4</f>
        <v>330.26940000000002</v>
      </c>
      <c r="R71" s="448" t="str">
        <f t="shared" si="38"/>
        <v>No discount</v>
      </c>
      <c r="S71" s="448" t="str">
        <f t="shared" si="39"/>
        <v>Exclusive</v>
      </c>
      <c r="T71" s="475">
        <f t="shared" si="40"/>
        <v>1058.4463000000001</v>
      </c>
      <c r="U71" s="449">
        <f t="shared" si="41"/>
        <v>1058.4463000000001</v>
      </c>
      <c r="V71" s="449">
        <f t="shared" si="42"/>
        <v>728.17690000000005</v>
      </c>
      <c r="W71" s="449">
        <f t="shared" si="43"/>
        <v>728.17690000000005</v>
      </c>
      <c r="X71" s="455">
        <f t="shared" si="44"/>
        <v>800.99459000000013</v>
      </c>
      <c r="Y71" s="455">
        <f t="shared" si="45"/>
        <v>800.99459000000013</v>
      </c>
      <c r="Z71" s="387">
        <f>'AG Jul 2020'!BL59</f>
        <v>0</v>
      </c>
      <c r="AA71" s="326" t="str">
        <f>'AG Jul 2020'!BM59</f>
        <v>n</v>
      </c>
    </row>
    <row r="72" spans="1:27" ht="14.5" thickBot="1" x14ac:dyDescent="0.35">
      <c r="A72" s="327" t="str">
        <f>'AG Jul 2020'!K60</f>
        <v>Tango Energy</v>
      </c>
      <c r="B72" s="328" t="str">
        <f>'AG Jul 2020'!L60</f>
        <v>Home Select</v>
      </c>
      <c r="C72" s="368">
        <f>IF('AG Jul 2020'!BP60=0,91*'AG Jul 2020'!M60/100,(91*'AG Jul 2020'!M60/100)+'AG Jul 2020'!BP60/4)</f>
        <v>72.526999999999987</v>
      </c>
      <c r="D72" s="368">
        <f>IF('AG Jul 2020'!O60="",$G$5*'AG Jul 2020'!N60/100,IF($G$5&gt;='AG Jul 2020'!P60,('AG Jul 2020'!P60*'AG Jul 2020'!N60/100),($G$5*'AG Jul 2020'!N60/100)))</f>
        <v>135.15012000000002</v>
      </c>
      <c r="E72" s="368">
        <f>IF(AND('AG Jul 2020'!P60&gt;0,'AG Jul 2020'!R60&gt;0),IF($G$5&lt;'AG Jul 2020'!P60,0,IF($G$5&lt;=('AG Jul 2020'!R60+'AG Jul 2020'!P60),(($G$5-'AG Jul 2020'!P60)*'AG Jul 2020'!Q60/100),(('AG Jul 2020'!R60)*'AG Jul 2020'!Q60/100))),0)</f>
        <v>0</v>
      </c>
      <c r="F72" s="368">
        <f>IF(AND('AG Jul 2020'!Q60&gt;0,'AG Jul 2020'!S60&gt;0),IF($G$5&lt;('AG Jul 2020'!R60+'AG Jul 2020'!P60),0,IF($G$5&lt;=('AG Jul 2020'!T60+'AG Jul 2020'!R60+'AG Jul 2020'!P60),(($G$5-('AG Jul 2020'!R60+'AG Jul 2020'!P60))*'AG Jul 2020'!S60/100),('AG Jul 2020'!T60*'AG Jul 2020'!S60/100))),0)</f>
        <v>0</v>
      </c>
      <c r="G72" s="368">
        <f>IF('AG Jul 2020'!T60&gt;0,IF(($G$5&lt;'AG Jul 2020'!T60),(0),($G$5-'AG Jul 2020'!T60)*'AG Jul 2020'!U60/100),IF(AND('AG Jul 2020'!R60&gt;0,'AG Jul 2020'!T60=""),IF(($G$5&lt;'AG Jul 2020'!R60),(0),($G$5-'AG Jul 2020'!R60)*'AG Jul 2020'!S60/100),IF(AND('AG Jul 2020'!P60&gt;0,'AG Jul 2020'!R60=""),IF(($G$5&lt;'AG Jul 2020'!P60),(0),($G$5-'AG Jul 2020'!P60)*'AG Jul 2020'!Q60/100),0)))</f>
        <v>0</v>
      </c>
      <c r="H72" s="368">
        <f>$H$5*'AG Jul 2020'!AE60/100</f>
        <v>32.178599999999989</v>
      </c>
      <c r="I72" s="368">
        <f t="shared" si="34"/>
        <v>239.85571999999999</v>
      </c>
      <c r="J72" s="451">
        <f t="shared" si="35"/>
        <v>669.31488000000002</v>
      </c>
      <c r="K72" s="451">
        <f t="shared" si="36"/>
        <v>959.42287999999996</v>
      </c>
      <c r="L72" s="452">
        <f t="shared" si="37"/>
        <v>1055.365168</v>
      </c>
      <c r="M72" s="451">
        <f>'AG Jul 2020'!AZ60</f>
        <v>0</v>
      </c>
      <c r="N72" s="451">
        <f>'AG Jul 2020'!BA60</f>
        <v>0</v>
      </c>
      <c r="O72" s="451">
        <f>'AG Jul 2020'!BB60</f>
        <v>0</v>
      </c>
      <c r="P72" s="451">
        <f>'AG Jul 2020'!BC60</f>
        <v>0</v>
      </c>
      <c r="Q72" s="451">
        <f>($E$6*'AG Jul 2020'!AT60/100)*4</f>
        <v>208.27799999999999</v>
      </c>
      <c r="R72" s="453" t="str">
        <f t="shared" si="38"/>
        <v>No discount</v>
      </c>
      <c r="S72" s="453" t="str">
        <f t="shared" si="39"/>
        <v>Exclusive</v>
      </c>
      <c r="T72" s="476">
        <f t="shared" si="40"/>
        <v>959.42287999999996</v>
      </c>
      <c r="U72" s="451">
        <f t="shared" si="41"/>
        <v>959.42287999999996</v>
      </c>
      <c r="V72" s="451">
        <f t="shared" si="42"/>
        <v>751.14487999999994</v>
      </c>
      <c r="W72" s="451">
        <f t="shared" si="43"/>
        <v>751.14487999999994</v>
      </c>
      <c r="X72" s="456">
        <f t="shared" si="44"/>
        <v>826.25936799999999</v>
      </c>
      <c r="Y72" s="456">
        <f t="shared" si="45"/>
        <v>826.25936799999999</v>
      </c>
      <c r="Z72" s="333">
        <f>'AG Jul 2020'!BL60</f>
        <v>0</v>
      </c>
      <c r="AA72" s="334" t="str">
        <f>'AG Jul 2020'!BM60</f>
        <v>n</v>
      </c>
    </row>
    <row r="74" spans="1:27" ht="14.5" thickBot="1" x14ac:dyDescent="0.35"/>
    <row r="75" spans="1:27" x14ac:dyDescent="0.3">
      <c r="A75" s="428" t="s">
        <v>534</v>
      </c>
      <c r="B75" s="429"/>
      <c r="C75" s="429"/>
      <c r="D75" s="429"/>
      <c r="E75" s="429"/>
      <c r="F75" s="429"/>
      <c r="G75" s="429"/>
      <c r="H75" s="429"/>
      <c r="I75" s="429"/>
      <c r="J75" s="429"/>
      <c r="K75" s="429"/>
      <c r="L75" s="429"/>
      <c r="M75" s="429"/>
      <c r="N75" s="429"/>
      <c r="O75" s="429"/>
      <c r="P75" s="429"/>
      <c r="Q75" s="429"/>
      <c r="R75" s="429"/>
      <c r="S75" s="429"/>
      <c r="T75" s="429"/>
      <c r="U75" s="429"/>
      <c r="V75" s="429"/>
      <c r="W75" s="429"/>
      <c r="X75" s="429"/>
      <c r="Y75" s="429"/>
      <c r="Z75" s="429"/>
      <c r="AA75" s="430"/>
    </row>
    <row r="76" spans="1:27" ht="70" x14ac:dyDescent="0.3">
      <c r="A76" s="431" t="s">
        <v>408</v>
      </c>
      <c r="B76" s="432" t="s">
        <v>409</v>
      </c>
      <c r="C76" s="433" t="s">
        <v>410</v>
      </c>
      <c r="D76" s="433" t="s">
        <v>555</v>
      </c>
      <c r="E76" s="433" t="s">
        <v>446</v>
      </c>
      <c r="F76" s="433" t="s">
        <v>354</v>
      </c>
      <c r="G76" s="433" t="s">
        <v>556</v>
      </c>
      <c r="H76" s="434" t="s">
        <v>352</v>
      </c>
      <c r="I76" s="433" t="s">
        <v>222</v>
      </c>
      <c r="J76" s="442" t="s">
        <v>406</v>
      </c>
      <c r="K76" s="443" t="s">
        <v>449</v>
      </c>
      <c r="L76" s="435" t="s">
        <v>1010</v>
      </c>
      <c r="M76" s="436" t="s">
        <v>398</v>
      </c>
      <c r="N76" s="436" t="s">
        <v>533</v>
      </c>
      <c r="O76" s="436" t="s">
        <v>399</v>
      </c>
      <c r="P76" s="436" t="s">
        <v>552</v>
      </c>
      <c r="Q76" s="437" t="s">
        <v>490</v>
      </c>
      <c r="R76" s="444" t="s">
        <v>1011</v>
      </c>
      <c r="S76" s="444" t="s">
        <v>1012</v>
      </c>
      <c r="T76" s="445" t="s">
        <v>1013</v>
      </c>
      <c r="U76" s="445" t="s">
        <v>1014</v>
      </c>
      <c r="V76" s="445" t="s">
        <v>104</v>
      </c>
      <c r="W76" s="445" t="s">
        <v>105</v>
      </c>
      <c r="X76" s="437" t="s">
        <v>331</v>
      </c>
      <c r="Y76" s="437" t="s">
        <v>332</v>
      </c>
      <c r="Z76" s="436" t="s">
        <v>400</v>
      </c>
      <c r="AA76" s="438" t="s">
        <v>558</v>
      </c>
    </row>
    <row r="77" spans="1:27" x14ac:dyDescent="0.3">
      <c r="A77" s="319" t="str">
        <f>'AG Jul 2020'!K61</f>
        <v>Energy Locals</v>
      </c>
      <c r="B77" s="320" t="str">
        <f>'AG Jul 2020'!L61</f>
        <v>Local Saver</v>
      </c>
      <c r="C77" s="321">
        <f>IF('AG Jul 2020'!BP61=0,91*'AG Jul 2020'!M61/100,(91*'AG Jul 2020'!M61/100)+'AG Jul 2020'!BP61/4)</f>
        <v>92.831818181818164</v>
      </c>
      <c r="D77" s="321">
        <f>IF('AG Jul 2020'!O61="",$G$6*'AG Jul 2020'!N61/100,IF($G$6&gt;='AG Jul 2020'!P61,('AG Jul 2020'!P61*'AG Jul 2020'!N61/100),($G$6*'AG Jul 2020'!N61/100)))</f>
        <v>67.445045454545465</v>
      </c>
      <c r="E77" s="321">
        <f>IF(AND('AG Jul 2020'!P61&gt;0,'AG Jul 2020'!R61&gt;0),IF($G$6&lt;'AG Jul 2020'!P61,0,IF($G$6&lt;=('AG Jul 2020'!R61+'AG Jul 2020'!P61),(($G$6-'AG Jul 2020'!P61)*'AG Jul 2020'!Q61/100),(('AG Jul 2020'!R61)*'AG Jul 2020'!Q61/100))),0)</f>
        <v>0</v>
      </c>
      <c r="F77" s="321">
        <f>IF('AG Jul 2020'!T61&gt;0,IF(($G$6&lt;'AG Jul 2020'!T61),(0),($G$6-'AG Jul 2020'!T61)*'AG Jul 2020'!U61/100),IF(AND('AG Jul 2020'!R61&gt;0,'AG Jul 2020'!T61=""),IF(($G$6&lt;'AG Jul 2020'!R61),(0),($G$6-'AG Jul 2020'!R61)*'AG Jul 2020'!S61/100),IF(AND('AG Jul 2020'!P61&gt;0,'AG Jul 2020'!R61=""),IF(($G$6&lt;'AG Jul 2020'!P61),(0),($G$6-'AG Jul 2020'!P61)*'AG Jul 2020'!Q61/100),0)))</f>
        <v>0</v>
      </c>
      <c r="G77" s="321">
        <f>$I$6*'AG Jul 2020'!AH61/100</f>
        <v>85.32204545454546</v>
      </c>
      <c r="H77" s="321">
        <f>$H$6*'AG Jul 2020'!W61/100</f>
        <v>46.317681818181811</v>
      </c>
      <c r="I77" s="321">
        <f t="shared" ref="I77:I96" si="46">SUM(C77:H77)</f>
        <v>291.91659090909093</v>
      </c>
      <c r="J77" s="446">
        <f t="shared" ref="J77:J96" si="47">(I77-C77)*4</f>
        <v>796.33909090909106</v>
      </c>
      <c r="K77" s="446">
        <f t="shared" ref="K77:K96" si="48">I77*4</f>
        <v>1167.6663636363637</v>
      </c>
      <c r="L77" s="447">
        <f>K77*1.1</f>
        <v>1284.4330000000002</v>
      </c>
      <c r="M77" s="446">
        <f>'AG Jul 2020'!AZ61</f>
        <v>0</v>
      </c>
      <c r="N77" s="446">
        <f>'AG Jul 2020'!BA61</f>
        <v>0</v>
      </c>
      <c r="O77" s="446">
        <f>'AG Jul 2020'!BB61</f>
        <v>0</v>
      </c>
      <c r="P77" s="446">
        <f>'AG Jul 2020'!BC61</f>
        <v>0</v>
      </c>
      <c r="Q77" s="446">
        <f>($E$6*'AG Jul 2020'!AT61/100)*4</f>
        <v>476.06400000000002</v>
      </c>
      <c r="R77" s="448" t="str">
        <f>IF(SUM(M77:P77)=0,"No discount",IF(M77&gt;0,"Guaranteed off bill",IF(N77&gt;0,"Guaranteed off usage",IF(O77&gt;0,"Pay-on-time off bill","Pay-on-time off usage"))))</f>
        <v>No discount</v>
      </c>
      <c r="S77" s="448" t="str">
        <f>IF(OR(A77="Origin Energy",A77="Red Energy",A77="Powershop"),"Inclusive","Exclusive")</f>
        <v>Exclusive</v>
      </c>
      <c r="T77" s="475">
        <f t="shared" ref="T77:T96" si="49">IF(AND(R77="Guaranteed off bill",S77="Inclusive"),((K77*1.1)-((K77*1.1)*M77/100))/1.1,IF(AND(R77="Guaranteed off usage",S77="Inclusive"),((K77*1.1)-((J77*1.1)*N77/100))/1.1,IF(AND(R77="Guaranteed off bill",S77="Exclusive"),K77-(K77*M77/100),IF(AND(R77="Guaranteed off usage",S77="Exclusive"),K77-(J77*N77/100),IF(S77="Inclusive",((K77*1.1))/1.1,K77)))))</f>
        <v>1167.6663636363637</v>
      </c>
      <c r="U77" s="446">
        <f t="shared" ref="U77:U96" si="50">IF(AND(R77="Pay-on-time off bill",S77="Inclusive"),((T77*1.1)-((T77*1.1)*O77/100))/1.1,IF(AND(R77="Pay-on-time off usage",S77="Inclusive"),((T77*1.1)-((J77*1.1)*P77/100))/1.1,IF(AND(R77="Pay-on-time off bill",S77="Exclusive"),T77-(T77*O77/100),IF(AND(R77="Pay-on-time off usage",S77="Exclusive"),T77-(J77*P77/100),IF(S77="Inclusive",((T77*1.1))/1.1,T77)))))</f>
        <v>1167.6663636363637</v>
      </c>
      <c r="V77" s="446">
        <f t="shared" ref="V77:V96" si="51">T77-Q77</f>
        <v>691.60236363636363</v>
      </c>
      <c r="W77" s="446">
        <f t="shared" ref="W77:W96" si="52">U77-Q77</f>
        <v>691.60236363636363</v>
      </c>
      <c r="X77" s="454">
        <f>V77*1.1</f>
        <v>760.76260000000002</v>
      </c>
      <c r="Y77" s="454">
        <f>W77*1.1</f>
        <v>760.76260000000002</v>
      </c>
      <c r="Z77" s="325">
        <f>'AG Jul 2020'!BL61</f>
        <v>0</v>
      </c>
      <c r="AA77" s="326" t="str">
        <f>'AG Jul 2020'!BM61</f>
        <v>n</v>
      </c>
    </row>
    <row r="78" spans="1:27" x14ac:dyDescent="0.3">
      <c r="A78" s="319" t="str">
        <f>'AG Jul 2020'!K62</f>
        <v>AGL</v>
      </c>
      <c r="B78" s="320" t="str">
        <f>'AG Jul 2020'!L62</f>
        <v>Essentials Saver</v>
      </c>
      <c r="C78" s="321">
        <f>IF('AG Jul 2020'!BP62=0,91*'AG Jul 2020'!M62/100,(91*'AG Jul 2020'!M62/100)+'AG Jul 2020'!BP62/4)</f>
        <v>67.298636363636348</v>
      </c>
      <c r="D78" s="321">
        <f>IF('AG Jul 2020'!O62="",$G$6*'AG Jul 2020'!N62/100,IF($G$6&gt;='AG Jul 2020'!P62,('AG Jul 2020'!P62*'AG Jul 2020'!N62/100),($G$6*'AG Jul 2020'!N62/100)))</f>
        <v>75.863487272727269</v>
      </c>
      <c r="E78" s="321">
        <f>IF(AND('AG Jul 2020'!P62&gt;0,'AG Jul 2020'!R62&gt;0),IF($G$6&lt;'AG Jul 2020'!P62,0,IF($G$6&lt;=('AG Jul 2020'!R62+'AG Jul 2020'!P62),(($G$6-'AG Jul 2020'!P62)*'AG Jul 2020'!Q62/100),(('AG Jul 2020'!R62)*'AG Jul 2020'!Q62/100))),0)</f>
        <v>0</v>
      </c>
      <c r="F78" s="321">
        <f>IF('AG Jul 2020'!T62&gt;0,IF(($G$6&lt;'AG Jul 2020'!T62),(0),($G$6-'AG Jul 2020'!T62)*'AG Jul 2020'!U62/100),IF(AND('AG Jul 2020'!R62&gt;0,'AG Jul 2020'!T62=""),IF(($G$6&lt;'AG Jul 2020'!R62),(0),($G$6-'AG Jul 2020'!R62)*'AG Jul 2020'!S62/100),IF(AND('AG Jul 2020'!P62&gt;0,'AG Jul 2020'!R62=""),IF(($G$6&lt;'AG Jul 2020'!P62),(0),($G$6-'AG Jul 2020'!P62)*'AG Jul 2020'!Q62/100),0)))</f>
        <v>0</v>
      </c>
      <c r="G78" s="321">
        <f>$I$6*'AG Jul 2020'!AH62/100</f>
        <v>81.827904545454544</v>
      </c>
      <c r="H78" s="321">
        <f>$H$6*'AG Jul 2020'!W62/100</f>
        <v>32.397999545454539</v>
      </c>
      <c r="I78" s="321">
        <f t="shared" si="46"/>
        <v>257.38802772727269</v>
      </c>
      <c r="J78" s="446">
        <f t="shared" si="47"/>
        <v>760.35756545454535</v>
      </c>
      <c r="K78" s="446">
        <f t="shared" si="48"/>
        <v>1029.5521109090907</v>
      </c>
      <c r="L78" s="447">
        <f t="shared" ref="L78:L96" si="53">K78*1.1</f>
        <v>1132.5073219999999</v>
      </c>
      <c r="M78" s="446">
        <f>'AG Jul 2020'!AZ62</f>
        <v>0</v>
      </c>
      <c r="N78" s="446">
        <f>'AG Jul 2020'!BA62</f>
        <v>0</v>
      </c>
      <c r="O78" s="446">
        <f>'AG Jul 2020'!BB62</f>
        <v>0</v>
      </c>
      <c r="P78" s="446">
        <f>'AG Jul 2020'!BC62</f>
        <v>0</v>
      </c>
      <c r="Q78" s="446">
        <f>($E$6*'AG Jul 2020'!AT62/100)*4</f>
        <v>282.66300000000001</v>
      </c>
      <c r="R78" s="448" t="str">
        <f t="shared" ref="R78:R96" si="54">IF(SUM(M78:P78)=0,"No discount",IF(M78&gt;0,"Guaranteed off bill",IF(N78&gt;0,"Guaranteed off usage",IF(O78&gt;0,"Pay-on-time off bill","Pay-on-time off usage"))))</f>
        <v>No discount</v>
      </c>
      <c r="S78" s="448" t="str">
        <f t="shared" ref="S78:S96" si="55">IF(OR(A78="Origin Energy",A78="Red Energy",A78="Powershop"),"Inclusive","Exclusive")</f>
        <v>Exclusive</v>
      </c>
      <c r="T78" s="475">
        <f t="shared" si="49"/>
        <v>1029.5521109090907</v>
      </c>
      <c r="U78" s="446">
        <f t="shared" si="50"/>
        <v>1029.5521109090907</v>
      </c>
      <c r="V78" s="446">
        <f t="shared" si="51"/>
        <v>746.88911090909073</v>
      </c>
      <c r="W78" s="446">
        <f t="shared" si="52"/>
        <v>746.88911090909073</v>
      </c>
      <c r="X78" s="454">
        <f t="shared" ref="X78:Y96" si="56">V78*1.1</f>
        <v>821.57802199999992</v>
      </c>
      <c r="Y78" s="454">
        <f t="shared" si="56"/>
        <v>821.57802199999992</v>
      </c>
      <c r="Z78" s="325">
        <f>'AG Jul 2020'!BL62</f>
        <v>0</v>
      </c>
      <c r="AA78" s="326" t="str">
        <f>'AG Jul 2020'!BM62</f>
        <v>n</v>
      </c>
    </row>
    <row r="79" spans="1:27" x14ac:dyDescent="0.3">
      <c r="A79" s="319" t="str">
        <f>'AG Jul 2020'!K63</f>
        <v>Alinta Energy</v>
      </c>
      <c r="B79" s="320" t="str">
        <f>'AG Jul 2020'!L63</f>
        <v>Home Deal</v>
      </c>
      <c r="C79" s="321">
        <f>IF('AG Jul 2020'!BP63=0,91*'AG Jul 2020'!M63/100,(91*'AG Jul 2020'!M63/100)+'AG Jul 2020'!BP63/4)</f>
        <v>79.045909090909092</v>
      </c>
      <c r="D79" s="321">
        <f>IF('AG Jul 2020'!O63="",$G$6*'AG Jul 2020'!N63/100,IF($G$6&gt;='AG Jul 2020'!P63,('AG Jul 2020'!P63*'AG Jul 2020'!N63/100),($G$6*'AG Jul 2020'!N63/100)))</f>
        <v>75.798479999999998</v>
      </c>
      <c r="E79" s="321">
        <f>IF(AND('AG Jul 2020'!P63&gt;0,'AG Jul 2020'!R63&gt;0),IF($G$6&lt;'AG Jul 2020'!P63,0,IF($G$6&lt;=('AG Jul 2020'!R63+'AG Jul 2020'!P63),(($G$6-'AG Jul 2020'!P63)*'AG Jul 2020'!Q63/100),(('AG Jul 2020'!R63)*'AG Jul 2020'!Q63/100))),0)</f>
        <v>0</v>
      </c>
      <c r="F79" s="321">
        <f>IF('AG Jul 2020'!T63&gt;0,IF(($G$6&lt;'AG Jul 2020'!T63),(0),($G$6-'AG Jul 2020'!T63)*'AG Jul 2020'!U63/100),IF(AND('AG Jul 2020'!R63&gt;0,'AG Jul 2020'!T63=""),IF(($G$6&lt;'AG Jul 2020'!R63),(0),($G$6-'AG Jul 2020'!R63)*'AG Jul 2020'!S63/100),IF(AND('AG Jul 2020'!P63&gt;0,'AG Jul 2020'!R63=""),IF(($G$6&lt;'AG Jul 2020'!P63),(0),($G$6-'AG Jul 2020'!P63)*'AG Jul 2020'!Q63/100),0)))</f>
        <v>0</v>
      </c>
      <c r="G79" s="321">
        <f>$I$6*'AG Jul 2020'!AH63/100</f>
        <v>79.552649999999986</v>
      </c>
      <c r="H79" s="321">
        <f>$H$6*'AG Jul 2020'!W63/100</f>
        <v>31.13035772727272</v>
      </c>
      <c r="I79" s="321">
        <f t="shared" si="46"/>
        <v>265.52739681818178</v>
      </c>
      <c r="J79" s="446">
        <f t="shared" si="47"/>
        <v>745.92595090909072</v>
      </c>
      <c r="K79" s="446">
        <f t="shared" si="48"/>
        <v>1062.1095872727271</v>
      </c>
      <c r="L79" s="447">
        <f t="shared" si="53"/>
        <v>1168.3205459999999</v>
      </c>
      <c r="M79" s="446">
        <f>'AG Jul 2020'!AZ63</f>
        <v>0</v>
      </c>
      <c r="N79" s="446">
        <f>'AG Jul 2020'!BA63</f>
        <v>0</v>
      </c>
      <c r="O79" s="446">
        <f>'AG Jul 2020'!BB63</f>
        <v>0</v>
      </c>
      <c r="P79" s="446">
        <f>'AG Jul 2020'!BC63</f>
        <v>0</v>
      </c>
      <c r="Q79" s="446">
        <f>($E$6*'AG Jul 2020'!AT63/100)*4</f>
        <v>223.155</v>
      </c>
      <c r="R79" s="448" t="str">
        <f t="shared" si="54"/>
        <v>No discount</v>
      </c>
      <c r="S79" s="448" t="str">
        <f t="shared" si="55"/>
        <v>Exclusive</v>
      </c>
      <c r="T79" s="475">
        <f t="shared" si="49"/>
        <v>1062.1095872727271</v>
      </c>
      <c r="U79" s="446">
        <f t="shared" si="50"/>
        <v>1062.1095872727271</v>
      </c>
      <c r="V79" s="446">
        <f t="shared" si="51"/>
        <v>838.95458727272717</v>
      </c>
      <c r="W79" s="446">
        <f t="shared" si="52"/>
        <v>838.95458727272717</v>
      </c>
      <c r="X79" s="454">
        <f t="shared" si="56"/>
        <v>922.85004599999991</v>
      </c>
      <c r="Y79" s="454">
        <f t="shared" si="56"/>
        <v>922.85004599999991</v>
      </c>
      <c r="Z79" s="325">
        <f>'AG Jul 2020'!BL63</f>
        <v>0</v>
      </c>
      <c r="AA79" s="326" t="str">
        <f>'AG Jul 2020'!BM63</f>
        <v>n</v>
      </c>
    </row>
    <row r="80" spans="1:27" x14ac:dyDescent="0.3">
      <c r="A80" s="319" t="str">
        <f>'AG Jul 2020'!K64</f>
        <v>Click Energy</v>
      </c>
      <c r="B80" s="320" t="str">
        <f>'AG Jul 2020'!L64</f>
        <v>Flora Solar</v>
      </c>
      <c r="C80" s="321">
        <f>IF('AG Jul 2020'!BP64=0,91*'AG Jul 2020'!M64/100,(91*'AG Jul 2020'!M64/100)+'AG Jul 2020'!BP64/4)</f>
        <v>81.899999999999991</v>
      </c>
      <c r="D80" s="321">
        <f>IF('AG Jul 2020'!O64="",$G$6*'AG Jul 2020'!N64/100,IF($G$6&gt;='AG Jul 2020'!P64,('AG Jul 2020'!P64*'AG Jul 2020'!N64/100),($G$6*'AG Jul 2020'!N64/100)))</f>
        <v>67.753829999999994</v>
      </c>
      <c r="E80" s="321">
        <f>IF(AND('AG Jul 2020'!P64&gt;0,'AG Jul 2020'!R64&gt;0),IF($G$6&lt;'AG Jul 2020'!P64,0,IF($G$6&lt;=('AG Jul 2020'!R64+'AG Jul 2020'!P64),(($G$6-'AG Jul 2020'!P64)*'AG Jul 2020'!Q64/100),(('AG Jul 2020'!R64)*'AG Jul 2020'!Q64/100))),0)</f>
        <v>0</v>
      </c>
      <c r="F80" s="321">
        <f>IF('AG Jul 2020'!T64&gt;0,IF(($G$6&lt;'AG Jul 2020'!T64),(0),($G$6-'AG Jul 2020'!T64)*'AG Jul 2020'!U64/100),IF(AND('AG Jul 2020'!R64&gt;0,'AG Jul 2020'!T64=""),IF(($G$6&lt;'AG Jul 2020'!R64),(0),($G$6-'AG Jul 2020'!R64)*'AG Jul 2020'!S64/100),IF(AND('AG Jul 2020'!P64&gt;0,'AG Jul 2020'!R64=""),IF(($G$6&lt;'AG Jul 2020'!P64),(0),($G$6-'AG Jul 2020'!P64)*'AG Jul 2020'!Q64/100),0)))</f>
        <v>0</v>
      </c>
      <c r="G80" s="321">
        <f>$I$6*'AG Jul 2020'!AH64/100</f>
        <v>101.00505</v>
      </c>
      <c r="H80" s="321">
        <f>$H$6*'AG Jul 2020'!W64/100</f>
        <v>56.458816363636359</v>
      </c>
      <c r="I80" s="321">
        <f t="shared" si="46"/>
        <v>307.1176963636363</v>
      </c>
      <c r="J80" s="446">
        <f t="shared" si="47"/>
        <v>900.87078545454528</v>
      </c>
      <c r="K80" s="446">
        <f t="shared" si="48"/>
        <v>1228.4707854545452</v>
      </c>
      <c r="L80" s="447">
        <f t="shared" si="53"/>
        <v>1351.3178639999999</v>
      </c>
      <c r="M80" s="446">
        <f>'AG Jul 2020'!AZ64</f>
        <v>0</v>
      </c>
      <c r="N80" s="446">
        <f>'AG Jul 2020'!BA64</f>
        <v>0</v>
      </c>
      <c r="O80" s="446">
        <f>'AG Jul 2020'!BB64</f>
        <v>0</v>
      </c>
      <c r="P80" s="446">
        <f>'AG Jul 2020'!BC64</f>
        <v>0</v>
      </c>
      <c r="Q80" s="446">
        <f>($E$6*'AG Jul 2020'!AT64/100)*4</f>
        <v>476.06400000000002</v>
      </c>
      <c r="R80" s="448" t="str">
        <f t="shared" si="54"/>
        <v>No discount</v>
      </c>
      <c r="S80" s="448" t="str">
        <f t="shared" si="55"/>
        <v>Exclusive</v>
      </c>
      <c r="T80" s="475">
        <f t="shared" si="49"/>
        <v>1228.4707854545452</v>
      </c>
      <c r="U80" s="446">
        <f t="shared" si="50"/>
        <v>1228.4707854545452</v>
      </c>
      <c r="V80" s="446">
        <f t="shared" si="51"/>
        <v>752.40678545454512</v>
      </c>
      <c r="W80" s="446">
        <f t="shared" si="52"/>
        <v>752.40678545454512</v>
      </c>
      <c r="X80" s="454">
        <f t="shared" si="56"/>
        <v>827.64746399999967</v>
      </c>
      <c r="Y80" s="454">
        <f t="shared" si="56"/>
        <v>827.64746399999967</v>
      </c>
      <c r="Z80" s="325">
        <f>'AG Jul 2020'!BL64</f>
        <v>0</v>
      </c>
      <c r="AA80" s="326" t="str">
        <f>'AG Jul 2020'!BM64</f>
        <v>n</v>
      </c>
    </row>
    <row r="81" spans="1:27" x14ac:dyDescent="0.3">
      <c r="A81" s="319" t="str">
        <f>'AG Jul 2020'!K65</f>
        <v>Commander</v>
      </c>
      <c r="B81" s="320" t="str">
        <f>'AG Jul 2020'!L65</f>
        <v>Market offer</v>
      </c>
      <c r="C81" s="321">
        <f>IF('AG Jul 2020'!BP65=0,91*'AG Jul 2020'!M65/100,(91*'AG Jul 2020'!M65/100)+'AG Jul 2020'!BP65/4)</f>
        <v>90.520181818181811</v>
      </c>
      <c r="D81" s="321">
        <f>IF('AG Jul 2020'!O65="",$G$6*'AG Jul 2020'!N65/100,IF($G$6&gt;='AG Jul 2020'!P65,('AG Jul 2020'!P65*'AG Jul 2020'!N65/100),($G$6*'AG Jul 2020'!N65/100)))</f>
        <v>73.263196363636368</v>
      </c>
      <c r="E81" s="321">
        <f>IF(AND('AG Jul 2020'!P65&gt;0,'AG Jul 2020'!R65&gt;0),IF($G$6&lt;'AG Jul 2020'!P65,0,IF($G$6&lt;=('AG Jul 2020'!R65+'AG Jul 2020'!P65),(($G$6-'AG Jul 2020'!P65)*'AG Jul 2020'!Q65/100),(('AG Jul 2020'!R65)*'AG Jul 2020'!Q65/100))),0)</f>
        <v>0</v>
      </c>
      <c r="F81" s="321">
        <f>IF('AG Jul 2020'!T65&gt;0,IF(($G$6&lt;'AG Jul 2020'!T65),(0),($G$6-'AG Jul 2020'!T65)*'AG Jul 2020'!U65/100),IF(AND('AG Jul 2020'!R65&gt;0,'AG Jul 2020'!T65=""),IF(($G$6&lt;'AG Jul 2020'!R65),(0),($G$6-'AG Jul 2020'!R65)*'AG Jul 2020'!S65/100),IF(AND('AG Jul 2020'!P65&gt;0,'AG Jul 2020'!R65=""),IF(($G$6&lt;'AG Jul 2020'!P65),(0),($G$6-'AG Jul 2020'!P65)*'AG Jul 2020'!Q65/100),0)))</f>
        <v>0</v>
      </c>
      <c r="G81" s="321">
        <f>$I$6*'AG Jul 2020'!AH65/100</f>
        <v>85.890859090909089</v>
      </c>
      <c r="H81" s="321">
        <f>$H$6*'AG Jul 2020'!W65/100</f>
        <v>45.098795454545446</v>
      </c>
      <c r="I81" s="321">
        <f t="shared" si="46"/>
        <v>294.77303272727272</v>
      </c>
      <c r="J81" s="446">
        <f t="shared" si="47"/>
        <v>817.01140363636364</v>
      </c>
      <c r="K81" s="446">
        <f t="shared" si="48"/>
        <v>1179.0921309090909</v>
      </c>
      <c r="L81" s="447">
        <f t="shared" si="53"/>
        <v>1297.001344</v>
      </c>
      <c r="M81" s="446">
        <f>'AG Jul 2020'!AZ65</f>
        <v>0</v>
      </c>
      <c r="N81" s="446">
        <f>'AG Jul 2020'!BA65</f>
        <v>0</v>
      </c>
      <c r="O81" s="446">
        <f>'AG Jul 2020'!BB65</f>
        <v>0</v>
      </c>
      <c r="P81" s="446">
        <f>'AG Jul 2020'!BC65</f>
        <v>0</v>
      </c>
      <c r="Q81" s="446">
        <f>($E$6*'AG Jul 2020'!AT65/100)*4</f>
        <v>345.14639999999997</v>
      </c>
      <c r="R81" s="448" t="str">
        <f t="shared" si="54"/>
        <v>No discount</v>
      </c>
      <c r="S81" s="448" t="str">
        <f t="shared" si="55"/>
        <v>Exclusive</v>
      </c>
      <c r="T81" s="475">
        <f t="shared" si="49"/>
        <v>1179.0921309090909</v>
      </c>
      <c r="U81" s="446">
        <f t="shared" si="50"/>
        <v>1179.0921309090909</v>
      </c>
      <c r="V81" s="446">
        <f t="shared" si="51"/>
        <v>833.94573090909091</v>
      </c>
      <c r="W81" s="446">
        <f t="shared" si="52"/>
        <v>833.94573090909091</v>
      </c>
      <c r="X81" s="454">
        <f t="shared" si="56"/>
        <v>917.34030400000006</v>
      </c>
      <c r="Y81" s="454">
        <f t="shared" si="56"/>
        <v>917.34030400000006</v>
      </c>
      <c r="Z81" s="325">
        <f>'AG Jul 2020'!BL65</f>
        <v>0</v>
      </c>
      <c r="AA81" s="326" t="str">
        <f>'AG Jul 2020'!BM65</f>
        <v>n</v>
      </c>
    </row>
    <row r="82" spans="1:27" x14ac:dyDescent="0.3">
      <c r="A82" s="319" t="str">
        <f>'AG Jul 2020'!K66</f>
        <v>CovaU</v>
      </c>
      <c r="B82" s="320" t="str">
        <f>'AG Jul 2020'!L66</f>
        <v>Freedom Plus Solar</v>
      </c>
      <c r="C82" s="321">
        <f>IF('AG Jul 2020'!BP66=0,91*'AG Jul 2020'!M66/100,(91*'AG Jul 2020'!M66/100)+'AG Jul 2020'!BP66/4)</f>
        <v>80.079999999999984</v>
      </c>
      <c r="D82" s="321">
        <f>IF('AG Jul 2020'!O66="",$G$6*'AG Jul 2020'!N66/100,IF($G$6&gt;='AG Jul 2020'!P66,('AG Jul 2020'!P66*'AG Jul 2020'!N66/100),($G$6*'AG Jul 2020'!N66/100)))</f>
        <v>92.960400000000007</v>
      </c>
      <c r="E82" s="321">
        <f>IF(AND('AG Jul 2020'!P66&gt;0,'AG Jul 2020'!R66&gt;0),IF($G$6&lt;'AG Jul 2020'!P66,0,IF($G$6&lt;=('AG Jul 2020'!R66+'AG Jul 2020'!P66),(($G$6-'AG Jul 2020'!P66)*'AG Jul 2020'!Q66/100),(('AG Jul 2020'!R66)*'AG Jul 2020'!Q66/100))),0)</f>
        <v>0</v>
      </c>
      <c r="F82" s="321">
        <f>IF('AG Jul 2020'!T66&gt;0,IF(($G$6&lt;'AG Jul 2020'!T66),(0),($G$6-'AG Jul 2020'!T66)*'AG Jul 2020'!U66/100),IF(AND('AG Jul 2020'!R66&gt;0,'AG Jul 2020'!T66=""),IF(($G$6&lt;'AG Jul 2020'!R66),(0),($G$6-'AG Jul 2020'!R66)*'AG Jul 2020'!S66/100),IF(AND('AG Jul 2020'!P66&gt;0,'AG Jul 2020'!R66=""),IF(($G$6&lt;'AG Jul 2020'!P66),(0),($G$6-'AG Jul 2020'!P66)*'AG Jul 2020'!Q66/100),0)))</f>
        <v>0</v>
      </c>
      <c r="G82" s="321">
        <f>$I$6*'AG Jul 2020'!AH66/100</f>
        <v>105.02737500000001</v>
      </c>
      <c r="H82" s="321">
        <f>$H$6*'AG Jul 2020'!W66/100</f>
        <v>48.26789999999999</v>
      </c>
      <c r="I82" s="321">
        <f t="shared" si="46"/>
        <v>326.33567499999998</v>
      </c>
      <c r="J82" s="446">
        <f t="shared" si="47"/>
        <v>985.02269999999999</v>
      </c>
      <c r="K82" s="446">
        <f t="shared" si="48"/>
        <v>1305.3426999999999</v>
      </c>
      <c r="L82" s="447">
        <f t="shared" si="53"/>
        <v>1435.87697</v>
      </c>
      <c r="M82" s="446">
        <f>'AG Jul 2020'!AZ66</f>
        <v>20</v>
      </c>
      <c r="N82" s="446">
        <f>'AG Jul 2020'!BA66</f>
        <v>0</v>
      </c>
      <c r="O82" s="446">
        <f>'AG Jul 2020'!BB66</f>
        <v>0</v>
      </c>
      <c r="P82" s="446">
        <f>'AG Jul 2020'!BC66</f>
        <v>0</v>
      </c>
      <c r="Q82" s="446">
        <f>($E$6*'AG Jul 2020'!AT66/100)*4</f>
        <v>252.90900000000002</v>
      </c>
      <c r="R82" s="448" t="str">
        <f t="shared" si="54"/>
        <v>Guaranteed off bill</v>
      </c>
      <c r="S82" s="448" t="str">
        <f t="shared" si="55"/>
        <v>Exclusive</v>
      </c>
      <c r="T82" s="475">
        <f t="shared" si="49"/>
        <v>1044.2741599999999</v>
      </c>
      <c r="U82" s="446">
        <f t="shared" si="50"/>
        <v>1044.2741599999999</v>
      </c>
      <c r="V82" s="446">
        <f t="shared" si="51"/>
        <v>791.36515999999995</v>
      </c>
      <c r="W82" s="446">
        <f t="shared" si="52"/>
        <v>791.36515999999995</v>
      </c>
      <c r="X82" s="454">
        <f t="shared" si="56"/>
        <v>870.50167599999997</v>
      </c>
      <c r="Y82" s="454">
        <f t="shared" si="56"/>
        <v>870.50167599999997</v>
      </c>
      <c r="Z82" s="325">
        <f>'AG Jul 2020'!BL66</f>
        <v>0</v>
      </c>
      <c r="AA82" s="326" t="str">
        <f>'AG Jul 2020'!BM66</f>
        <v>n</v>
      </c>
    </row>
    <row r="83" spans="1:27" x14ac:dyDescent="0.3">
      <c r="A83" s="319" t="str">
        <f>'AG Jul 2020'!K67</f>
        <v>Diamond Energy</v>
      </c>
      <c r="B83" s="320" t="str">
        <f>'AG Jul 2020'!L67</f>
        <v>Renewable Saver POT</v>
      </c>
      <c r="C83" s="321">
        <f>IF('AG Jul 2020'!BP67=0,91*'AG Jul 2020'!M67/100,(91*'AG Jul 2020'!M67/100)+'AG Jul 2020'!BP67/4)</f>
        <v>90.545000000000002</v>
      </c>
      <c r="D83" s="321">
        <f>IF('AG Jul 2020'!O67="",$G$6*'AG Jul 2020'!N67/100,IF($G$6&gt;='AG Jul 2020'!P67,('AG Jul 2020'!P67*'AG Jul 2020'!N67/100),($G$6*'AG Jul 2020'!N67/100)))</f>
        <v>85.630829999999989</v>
      </c>
      <c r="E83" s="321">
        <f>IF(AND('AG Jul 2020'!P67&gt;0,'AG Jul 2020'!R67&gt;0),IF($G$6&lt;'AG Jul 2020'!P67,0,IF($G$6&lt;=('AG Jul 2020'!R67+'AG Jul 2020'!P67),(($G$6-'AG Jul 2020'!P67)*'AG Jul 2020'!Q67/100),(('AG Jul 2020'!R67)*'AG Jul 2020'!Q67/100))),0)</f>
        <v>0</v>
      </c>
      <c r="F83" s="321">
        <f>IF('AG Jul 2020'!T67&gt;0,IF(($G$6&lt;'AG Jul 2020'!T67),(0),($G$6-'AG Jul 2020'!T67)*'AG Jul 2020'!U67/100),IF(AND('AG Jul 2020'!R67&gt;0,'AG Jul 2020'!T67=""),IF(($G$6&lt;'AG Jul 2020'!R67),(0),($G$6-'AG Jul 2020'!R67)*'AG Jul 2020'!S67/100),IF(AND('AG Jul 2020'!P67&gt;0,'AG Jul 2020'!R67=""),IF(($G$6&lt;'AG Jul 2020'!P67),(0),($G$6-'AG Jul 2020'!P67)*'AG Jul 2020'!Q67/100),0)))</f>
        <v>0</v>
      </c>
      <c r="G83" s="321">
        <f>$I$6*'AG Jul 2020'!AH67/100</f>
        <v>98.770424999999989</v>
      </c>
      <c r="H83" s="321">
        <f>$H$6*'AG Jul 2020'!W67/100</f>
        <v>36.883501363636363</v>
      </c>
      <c r="I83" s="321">
        <f t="shared" si="46"/>
        <v>311.82975636363631</v>
      </c>
      <c r="J83" s="446">
        <f t="shared" si="47"/>
        <v>885.13902545454516</v>
      </c>
      <c r="K83" s="446">
        <f t="shared" si="48"/>
        <v>1247.3190254545452</v>
      </c>
      <c r="L83" s="447">
        <f t="shared" si="53"/>
        <v>1372.0509279999999</v>
      </c>
      <c r="M83" s="446">
        <f>'AG Jul 2020'!AZ67</f>
        <v>0</v>
      </c>
      <c r="N83" s="446">
        <f>'AG Jul 2020'!BA67</f>
        <v>0</v>
      </c>
      <c r="O83" s="446">
        <f>'AG Jul 2020'!BB67</f>
        <v>7</v>
      </c>
      <c r="P83" s="446">
        <f>'AG Jul 2020'!BC67</f>
        <v>0</v>
      </c>
      <c r="Q83" s="446">
        <f>($E$6*'AG Jul 2020'!AT67/100)*4</f>
        <v>357.048</v>
      </c>
      <c r="R83" s="448" t="str">
        <f t="shared" si="54"/>
        <v>Pay-on-time off bill</v>
      </c>
      <c r="S83" s="448" t="str">
        <f t="shared" si="55"/>
        <v>Exclusive</v>
      </c>
      <c r="T83" s="475">
        <f t="shared" si="49"/>
        <v>1247.3190254545452</v>
      </c>
      <c r="U83" s="446">
        <f t="shared" si="50"/>
        <v>1160.0066936727271</v>
      </c>
      <c r="V83" s="446">
        <f t="shared" si="51"/>
        <v>890.27102545454522</v>
      </c>
      <c r="W83" s="446">
        <f t="shared" si="52"/>
        <v>802.95869367272712</v>
      </c>
      <c r="X83" s="454">
        <f t="shared" si="56"/>
        <v>979.29812799999979</v>
      </c>
      <c r="Y83" s="454">
        <f t="shared" si="56"/>
        <v>883.25456303999988</v>
      </c>
      <c r="Z83" s="325">
        <f>'AG Jul 2020'!BL67</f>
        <v>0</v>
      </c>
      <c r="AA83" s="326" t="str">
        <f>'AG Jul 2020'!BM67</f>
        <v>n</v>
      </c>
    </row>
    <row r="84" spans="1:27" x14ac:dyDescent="0.3">
      <c r="A84" s="319" t="str">
        <f>'AG Jul 2020'!K68</f>
        <v>Dodo Power &amp; Gas</v>
      </c>
      <c r="B84" s="320" t="str">
        <f>'AG Jul 2020'!L68</f>
        <v>Market offer</v>
      </c>
      <c r="C84" s="321">
        <f>IF('AG Jul 2020'!BP68=0,91*'AG Jul 2020'!M68/100,(91*'AG Jul 2020'!M68/100)+'AG Jul 2020'!BP68/4)</f>
        <v>90.520181818181811</v>
      </c>
      <c r="D84" s="321">
        <f>IF('AG Jul 2020'!O68="",$G$6*'AG Jul 2020'!N68/100,IF($G$6&gt;='AG Jul 2020'!P68,('AG Jul 2020'!P68*'AG Jul 2020'!N68/100),($G$6*'AG Jul 2020'!N68/100)))</f>
        <v>73.263196363636368</v>
      </c>
      <c r="E84" s="321">
        <f>IF(AND('AG Jul 2020'!P68&gt;0,'AG Jul 2020'!R68&gt;0),IF($G$6&lt;'AG Jul 2020'!P68,0,IF($G$6&lt;=('AG Jul 2020'!R68+'AG Jul 2020'!P68),(($G$6-'AG Jul 2020'!P68)*'AG Jul 2020'!Q68/100),(('AG Jul 2020'!R68)*'AG Jul 2020'!Q68/100))),0)</f>
        <v>0</v>
      </c>
      <c r="F84" s="321">
        <f>IF('AG Jul 2020'!T68&gt;0,IF(($G$6&lt;'AG Jul 2020'!T68),(0),($G$6-'AG Jul 2020'!T68)*'AG Jul 2020'!U68/100),IF(AND('AG Jul 2020'!R68&gt;0,'AG Jul 2020'!T68=""),IF(($G$6&lt;'AG Jul 2020'!R68),(0),($G$6-'AG Jul 2020'!R68)*'AG Jul 2020'!S68/100),IF(AND('AG Jul 2020'!P68&gt;0,'AG Jul 2020'!R68=""),IF(($G$6&lt;'AG Jul 2020'!P68),(0),($G$6-'AG Jul 2020'!P68)*'AG Jul 2020'!Q68/100),0)))</f>
        <v>0</v>
      </c>
      <c r="G84" s="321">
        <f>$I$6*'AG Jul 2020'!AH68/100</f>
        <v>85.890859090909089</v>
      </c>
      <c r="H84" s="321">
        <f>$H$6*'AG Jul 2020'!W68/100</f>
        <v>45.098795454545446</v>
      </c>
      <c r="I84" s="321">
        <f t="shared" si="46"/>
        <v>294.77303272727272</v>
      </c>
      <c r="J84" s="446">
        <f t="shared" si="47"/>
        <v>817.01140363636364</v>
      </c>
      <c r="K84" s="446">
        <f t="shared" si="48"/>
        <v>1179.0921309090909</v>
      </c>
      <c r="L84" s="447">
        <f t="shared" si="53"/>
        <v>1297.001344</v>
      </c>
      <c r="M84" s="446">
        <f>'AG Jul 2020'!AZ68</f>
        <v>0</v>
      </c>
      <c r="N84" s="446">
        <f>'AG Jul 2020'!BA68</f>
        <v>0</v>
      </c>
      <c r="O84" s="446">
        <f>'AG Jul 2020'!BB68</f>
        <v>0</v>
      </c>
      <c r="P84" s="446">
        <f>'AG Jul 2020'!BC68</f>
        <v>0</v>
      </c>
      <c r="Q84" s="446">
        <f>($E$6*'AG Jul 2020'!AT68/100)*4</f>
        <v>345.14639999999997</v>
      </c>
      <c r="R84" s="448" t="str">
        <f t="shared" si="54"/>
        <v>No discount</v>
      </c>
      <c r="S84" s="448" t="str">
        <f t="shared" si="55"/>
        <v>Exclusive</v>
      </c>
      <c r="T84" s="475">
        <f t="shared" si="49"/>
        <v>1179.0921309090909</v>
      </c>
      <c r="U84" s="446">
        <f t="shared" si="50"/>
        <v>1179.0921309090909</v>
      </c>
      <c r="V84" s="446">
        <f t="shared" si="51"/>
        <v>833.94573090909091</v>
      </c>
      <c r="W84" s="446">
        <f t="shared" si="52"/>
        <v>833.94573090909091</v>
      </c>
      <c r="X84" s="454">
        <f t="shared" si="56"/>
        <v>917.34030400000006</v>
      </c>
      <c r="Y84" s="454">
        <f t="shared" si="56"/>
        <v>917.34030400000006</v>
      </c>
      <c r="Z84" s="325">
        <f>'AG Jul 2020'!BL68</f>
        <v>0</v>
      </c>
      <c r="AA84" s="326" t="str">
        <f>'AG Jul 2020'!BM68</f>
        <v>n</v>
      </c>
    </row>
    <row r="85" spans="1:27" x14ac:dyDescent="0.3">
      <c r="A85" s="319" t="str">
        <f>'AG Jul 2020'!K69</f>
        <v>EnergyAustralia</v>
      </c>
      <c r="B85" s="320" t="str">
        <f>'AG Jul 2020'!L69</f>
        <v>Total Plan Home</v>
      </c>
      <c r="C85" s="321">
        <f>IF('AG Jul 2020'!BP69=0,91*'AG Jul 2020'!M69/100,(91*'AG Jul 2020'!M69/100)+'AG Jul 2020'!BP69/4)</f>
        <v>81.808999999999997</v>
      </c>
      <c r="D85" s="321">
        <f>IF('AG Jul 2020'!O69="",$G$6*'AG Jul 2020'!N69/100,IF($G$6&gt;='AG Jul 2020'!P69,('AG Jul 2020'!P69*'AG Jul 2020'!N69/100),($G$6*'AG Jul 2020'!N69/100)))</f>
        <v>87.938588181818176</v>
      </c>
      <c r="E85" s="321">
        <f>IF(AND('AG Jul 2020'!P69&gt;0,'AG Jul 2020'!R69&gt;0),IF($G$6&lt;'AG Jul 2020'!P69,0,IF($G$6&lt;=('AG Jul 2020'!R69+'AG Jul 2020'!P69),(($G$6-'AG Jul 2020'!P69)*'AG Jul 2020'!Q69/100),(('AG Jul 2020'!R69)*'AG Jul 2020'!Q69/100))),0)</f>
        <v>0</v>
      </c>
      <c r="F85" s="321">
        <f>IF('AG Jul 2020'!T69&gt;0,IF(($G$6&lt;'AG Jul 2020'!T69),(0),($G$6-'AG Jul 2020'!T69)*'AG Jul 2020'!U69/100),IF(AND('AG Jul 2020'!R69&gt;0,'AG Jul 2020'!T69=""),IF(($G$6&lt;'AG Jul 2020'!R69),(0),($G$6-'AG Jul 2020'!R69)*'AG Jul 2020'!S69/100),IF(AND('AG Jul 2020'!P69&gt;0,'AG Jul 2020'!R69=""),IF(($G$6&lt;'AG Jul 2020'!P69),(0),($G$6-'AG Jul 2020'!P69)*'AG Jul 2020'!Q69/100),0)))</f>
        <v>0</v>
      </c>
      <c r="G85" s="321">
        <f>$I$6*'AG Jul 2020'!AH69/100</f>
        <v>112.58447045454547</v>
      </c>
      <c r="H85" s="321">
        <f>$H$6*'AG Jul 2020'!W69/100</f>
        <v>43.148577272727259</v>
      </c>
      <c r="I85" s="321">
        <f t="shared" si="46"/>
        <v>325.48063590909089</v>
      </c>
      <c r="J85" s="446">
        <f t="shared" si="47"/>
        <v>974.68654363636358</v>
      </c>
      <c r="K85" s="446">
        <f t="shared" si="48"/>
        <v>1301.9225436363636</v>
      </c>
      <c r="L85" s="447">
        <f t="shared" si="53"/>
        <v>1432.1147980000001</v>
      </c>
      <c r="M85" s="446">
        <f>'AG Jul 2020'!AZ69</f>
        <v>16</v>
      </c>
      <c r="N85" s="446">
        <f>'AG Jul 2020'!BA69</f>
        <v>0</v>
      </c>
      <c r="O85" s="446">
        <f>'AG Jul 2020'!BB69</f>
        <v>0</v>
      </c>
      <c r="P85" s="446">
        <f>'AG Jul 2020'!BC69</f>
        <v>0</v>
      </c>
      <c r="Q85" s="446">
        <f>($E$6*'AG Jul 2020'!AT69/100)*4</f>
        <v>312.41700000000003</v>
      </c>
      <c r="R85" s="448" t="str">
        <f t="shared" si="54"/>
        <v>Guaranteed off bill</v>
      </c>
      <c r="S85" s="448" t="str">
        <f t="shared" si="55"/>
        <v>Exclusive</v>
      </c>
      <c r="T85" s="475">
        <f t="shared" si="49"/>
        <v>1093.6149366545453</v>
      </c>
      <c r="U85" s="446">
        <f t="shared" si="50"/>
        <v>1093.6149366545453</v>
      </c>
      <c r="V85" s="446">
        <f t="shared" si="51"/>
        <v>781.19793665454529</v>
      </c>
      <c r="W85" s="446">
        <f t="shared" si="52"/>
        <v>781.19793665454529</v>
      </c>
      <c r="X85" s="454">
        <f t="shared" si="56"/>
        <v>859.3177303199999</v>
      </c>
      <c r="Y85" s="454">
        <f t="shared" si="56"/>
        <v>859.3177303199999</v>
      </c>
      <c r="Z85" s="325">
        <f>'AG Jul 2020'!BL69</f>
        <v>0</v>
      </c>
      <c r="AA85" s="326" t="str">
        <f>'AG Jul 2020'!BM69</f>
        <v>n</v>
      </c>
    </row>
    <row r="86" spans="1:27" x14ac:dyDescent="0.3">
      <c r="A86" s="319" t="str">
        <f>'AG Jul 2020'!K70</f>
        <v>Momentum Energy</v>
      </c>
      <c r="B86" s="320" t="str">
        <f>'AG Jul 2020'!L70</f>
        <v>SmilePower Flexi</v>
      </c>
      <c r="C86" s="321">
        <f>IF('AG Jul 2020'!BP70=0,91*'AG Jul 2020'!M70/100,(91*'AG Jul 2020'!M70/100)+'AG Jul 2020'!BP70/4)</f>
        <v>78.499909090909071</v>
      </c>
      <c r="D86" s="321">
        <f>IF('AG Jul 2020'!O70="",$G$6*'AG Jul 2020'!N70/100,IF($G$6&gt;='AG Jul 2020'!P70,('AG Jul 2020'!P70*'AG Jul 2020'!N70/100),($G$6*'AG Jul 2020'!N70/100)))</f>
        <v>61.025577272727269</v>
      </c>
      <c r="E86" s="321">
        <f>IF(AND('AG Jul 2020'!P70&gt;0,'AG Jul 2020'!R70&gt;0),IF($G$6&lt;'AG Jul 2020'!P70,0,IF($G$6&lt;=('AG Jul 2020'!R70+'AG Jul 2020'!P70),(($G$6-'AG Jul 2020'!P70)*'AG Jul 2020'!Q70/100),(('AG Jul 2020'!R70)*'AG Jul 2020'!Q70/100))),0)</f>
        <v>0</v>
      </c>
      <c r="F86" s="321">
        <f>IF('AG Jul 2020'!T70&gt;0,IF(($G$6&lt;'AG Jul 2020'!T70),(0),($G$6-'AG Jul 2020'!T70)*'AG Jul 2020'!U70/100),IF(AND('AG Jul 2020'!R70&gt;0,'AG Jul 2020'!T70=""),IF(($G$6&lt;'AG Jul 2020'!R70),(0),($G$6-'AG Jul 2020'!R70)*'AG Jul 2020'!S70/100),IF(AND('AG Jul 2020'!P70&gt;0,'AG Jul 2020'!R70=""),IF(($G$6&lt;'AG Jul 2020'!P70),(0),($G$6-'AG Jul 2020'!P70)*'AG Jul 2020'!Q70/100),0)))</f>
        <v>0</v>
      </c>
      <c r="G86" s="321">
        <f>$I$6*'AG Jul 2020'!AH70/100</f>
        <v>108.88718181818182</v>
      </c>
      <c r="H86" s="321">
        <f>$H$6*'AG Jul 2020'!W70/100</f>
        <v>45.098795454545446</v>
      </c>
      <c r="I86" s="321">
        <f t="shared" si="46"/>
        <v>293.5114636363636</v>
      </c>
      <c r="J86" s="446">
        <f t="shared" si="47"/>
        <v>860.04621818181818</v>
      </c>
      <c r="K86" s="446">
        <f t="shared" si="48"/>
        <v>1174.0458545454544</v>
      </c>
      <c r="L86" s="447">
        <f t="shared" si="53"/>
        <v>1291.4504399999998</v>
      </c>
      <c r="M86" s="446">
        <f>'AG Jul 2020'!AZ70</f>
        <v>0</v>
      </c>
      <c r="N86" s="446">
        <f>'AG Jul 2020'!BA70</f>
        <v>0</v>
      </c>
      <c r="O86" s="446">
        <f>'AG Jul 2020'!BB70</f>
        <v>0</v>
      </c>
      <c r="P86" s="446">
        <f>'AG Jul 2020'!BC70</f>
        <v>0</v>
      </c>
      <c r="Q86" s="446">
        <f>($E$6*'AG Jul 2020'!AT70/100)*4</f>
        <v>208.27799999999999</v>
      </c>
      <c r="R86" s="448" t="str">
        <f t="shared" si="54"/>
        <v>No discount</v>
      </c>
      <c r="S86" s="448" t="str">
        <f t="shared" si="55"/>
        <v>Exclusive</v>
      </c>
      <c r="T86" s="475">
        <f t="shared" si="49"/>
        <v>1174.0458545454544</v>
      </c>
      <c r="U86" s="446">
        <f t="shared" si="50"/>
        <v>1174.0458545454544</v>
      </c>
      <c r="V86" s="446">
        <f t="shared" si="51"/>
        <v>965.76785454545438</v>
      </c>
      <c r="W86" s="446">
        <f t="shared" si="52"/>
        <v>965.76785454545438</v>
      </c>
      <c r="X86" s="454">
        <f t="shared" si="56"/>
        <v>1062.3446399999998</v>
      </c>
      <c r="Y86" s="454">
        <f t="shared" si="56"/>
        <v>1062.3446399999998</v>
      </c>
      <c r="Z86" s="325">
        <f>'AG Jul 2020'!BL70</f>
        <v>0</v>
      </c>
      <c r="AA86" s="326" t="str">
        <f>'AG Jul 2020'!BM70</f>
        <v>n</v>
      </c>
    </row>
    <row r="87" spans="1:27" x14ac:dyDescent="0.3">
      <c r="A87" s="319" t="str">
        <f>'AG Jul 2020'!K71</f>
        <v>Origin Energy</v>
      </c>
      <c r="B87" s="320" t="str">
        <f>'AG Jul 2020'!L71</f>
        <v>Solar Boost</v>
      </c>
      <c r="C87" s="321">
        <f>IF('AG Jul 2020'!BP71=0,91*'AG Jul 2020'!M71/100,(91*'AG Jul 2020'!M71/100)+'AG Jul 2020'!BP71/4)</f>
        <v>82.950636363636349</v>
      </c>
      <c r="D87" s="321">
        <f>IF('AG Jul 2020'!O71="",$G$6*'AG Jul 2020'!N71/100,IF($G$6&gt;='AG Jul 2020'!P71,('AG Jul 2020'!P71*'AG Jul 2020'!N71/100),($G$6*'AG Jul 2020'!N71/100)))</f>
        <v>88.702423636363619</v>
      </c>
      <c r="E87" s="321">
        <f>IF(AND('AG Jul 2020'!P71&gt;0,'AG Jul 2020'!R71&gt;0),IF($G$6&lt;'AG Jul 2020'!P71,0,IF($G$6&lt;=('AG Jul 2020'!R71+'AG Jul 2020'!P71),(($G$6-'AG Jul 2020'!P71)*'AG Jul 2020'!Q71/100),(('AG Jul 2020'!R71)*'AG Jul 2020'!Q71/100))),0)</f>
        <v>0</v>
      </c>
      <c r="F87" s="321">
        <f>IF('AG Jul 2020'!T71&gt;0,IF(($G$6&lt;'AG Jul 2020'!T71),(0),($G$6-'AG Jul 2020'!T71)*'AG Jul 2020'!U71/100),IF(AND('AG Jul 2020'!R71&gt;0,'AG Jul 2020'!T71=""),IF(($G$6&lt;'AG Jul 2020'!R71),(0),($G$6-'AG Jul 2020'!R71)*'AG Jul 2020'!S71/100),IF(AND('AG Jul 2020'!P71&gt;0,'AG Jul 2020'!R71=""),IF(($G$6&lt;'AG Jul 2020'!P71),(0),($G$6-'AG Jul 2020'!P71)*'AG Jul 2020'!Q71/100),0)))</f>
        <v>0</v>
      </c>
      <c r="G87" s="321">
        <f>$I$6*'AG Jul 2020'!AH71/100</f>
        <v>100.07057045454543</v>
      </c>
      <c r="H87" s="321">
        <f>$H$6*'AG Jul 2020'!W71/100</f>
        <v>36.395946818181812</v>
      </c>
      <c r="I87" s="321">
        <f t="shared" si="46"/>
        <v>308.11957727272721</v>
      </c>
      <c r="J87" s="446">
        <f t="shared" si="47"/>
        <v>900.6757636363634</v>
      </c>
      <c r="K87" s="446">
        <f t="shared" si="48"/>
        <v>1232.4783090909089</v>
      </c>
      <c r="L87" s="447">
        <f t="shared" si="53"/>
        <v>1355.7261399999998</v>
      </c>
      <c r="M87" s="446">
        <f>'AG Jul 2020'!AZ71</f>
        <v>0</v>
      </c>
      <c r="N87" s="446">
        <f>'AG Jul 2020'!BA71</f>
        <v>0</v>
      </c>
      <c r="O87" s="446">
        <f>'AG Jul 2020'!BB71</f>
        <v>0</v>
      </c>
      <c r="P87" s="446">
        <f>'AG Jul 2020'!BC71</f>
        <v>0</v>
      </c>
      <c r="Q87" s="446">
        <f>($E$6*'AG Jul 2020'!AT71/100)*4</f>
        <v>357.048</v>
      </c>
      <c r="R87" s="448" t="str">
        <f t="shared" si="54"/>
        <v>No discount</v>
      </c>
      <c r="S87" s="448" t="str">
        <f t="shared" si="55"/>
        <v>Inclusive</v>
      </c>
      <c r="T87" s="475">
        <f t="shared" si="49"/>
        <v>1232.4783090909089</v>
      </c>
      <c r="U87" s="446">
        <f t="shared" si="50"/>
        <v>1232.4783090909089</v>
      </c>
      <c r="V87" s="446">
        <f t="shared" si="51"/>
        <v>875.43030909090885</v>
      </c>
      <c r="W87" s="446">
        <f t="shared" si="52"/>
        <v>875.43030909090885</v>
      </c>
      <c r="X87" s="454">
        <f t="shared" si="56"/>
        <v>962.97333999999978</v>
      </c>
      <c r="Y87" s="454">
        <f t="shared" si="56"/>
        <v>962.97333999999978</v>
      </c>
      <c r="Z87" s="325">
        <f>'AG Jul 2020'!BL71</f>
        <v>0</v>
      </c>
      <c r="AA87" s="326" t="str">
        <f>'AG Jul 2020'!BM71</f>
        <v>n</v>
      </c>
    </row>
    <row r="88" spans="1:27" x14ac:dyDescent="0.3">
      <c r="A88" s="319" t="str">
        <f>'AG Jul 2020'!K72</f>
        <v>Powerdirect</v>
      </c>
      <c r="B88" s="320" t="str">
        <f>'AG Jul 2020'!L72</f>
        <v>Rate Saver</v>
      </c>
      <c r="C88" s="321">
        <f>IF('AG Jul 2020'!BP72=0,91*'AG Jul 2020'!M72/100,(91*'AG Jul 2020'!M72/100)+'AG Jul 2020'!BP72/4)</f>
        <v>68.084545454545449</v>
      </c>
      <c r="D88" s="321">
        <f>IF('AG Jul 2020'!O72="",$G$6*'AG Jul 2020'!N72/100,IF($G$6&gt;='AG Jul 2020'!P72,('AG Jul 2020'!P72*'AG Jul 2020'!N72/100),($G$6*'AG Jul 2020'!N72/100)))</f>
        <v>76.741085454545441</v>
      </c>
      <c r="E88" s="321">
        <f>IF(AND('AG Jul 2020'!P72&gt;0,'AG Jul 2020'!R72&gt;0),IF($G$6&lt;'AG Jul 2020'!P72,0,IF($G$6&lt;=('AG Jul 2020'!R72+'AG Jul 2020'!P72),(($G$6-'AG Jul 2020'!P72)*'AG Jul 2020'!Q72/100),(('AG Jul 2020'!R72)*'AG Jul 2020'!Q72/100))),0)</f>
        <v>0</v>
      </c>
      <c r="F88" s="321">
        <f>IF('AG Jul 2020'!T72&gt;0,IF(($G$6&lt;'AG Jul 2020'!T72),(0),($G$6-'AG Jul 2020'!T72)*'AG Jul 2020'!U72/100),IF(AND('AG Jul 2020'!R72&gt;0,'AG Jul 2020'!T72=""),IF(($G$6&lt;'AG Jul 2020'!R72),(0),($G$6-'AG Jul 2020'!R72)*'AG Jul 2020'!S72/100),IF(AND('AG Jul 2020'!P72&gt;0,'AG Jul 2020'!R72=""),IF(($G$6&lt;'AG Jul 2020'!P72),(0),($G$6-'AG Jul 2020'!P72)*'AG Jul 2020'!Q72/100),0)))</f>
        <v>0</v>
      </c>
      <c r="G88" s="321">
        <f>$I$6*'AG Jul 2020'!AH72/100</f>
        <v>82.80301363636363</v>
      </c>
      <c r="H88" s="321">
        <f>$H$6*'AG Jul 2020'!W72/100</f>
        <v>32.763665454545446</v>
      </c>
      <c r="I88" s="321">
        <f t="shared" si="46"/>
        <v>260.39230999999995</v>
      </c>
      <c r="J88" s="446">
        <f t="shared" si="47"/>
        <v>769.23105818181807</v>
      </c>
      <c r="K88" s="446">
        <f t="shared" si="48"/>
        <v>1041.5692399999998</v>
      </c>
      <c r="L88" s="447">
        <f t="shared" si="53"/>
        <v>1145.7261639999999</v>
      </c>
      <c r="M88" s="446">
        <f>'AG Jul 2020'!AZ72</f>
        <v>0</v>
      </c>
      <c r="N88" s="446">
        <f>'AG Jul 2020'!BA72</f>
        <v>0</v>
      </c>
      <c r="O88" s="446">
        <f>'AG Jul 2020'!BB72</f>
        <v>0</v>
      </c>
      <c r="P88" s="446">
        <f>'AG Jul 2020'!BC72</f>
        <v>0</v>
      </c>
      <c r="Q88" s="446">
        <f>($E$6*'AG Jul 2020'!AT72/100)*4</f>
        <v>282.66300000000001</v>
      </c>
      <c r="R88" s="448" t="str">
        <f t="shared" si="54"/>
        <v>No discount</v>
      </c>
      <c r="S88" s="448" t="str">
        <f t="shared" si="55"/>
        <v>Exclusive</v>
      </c>
      <c r="T88" s="475">
        <f t="shared" si="49"/>
        <v>1041.5692399999998</v>
      </c>
      <c r="U88" s="446">
        <f t="shared" si="50"/>
        <v>1041.5692399999998</v>
      </c>
      <c r="V88" s="446">
        <f t="shared" si="51"/>
        <v>758.9062399999998</v>
      </c>
      <c r="W88" s="446">
        <f t="shared" si="52"/>
        <v>758.9062399999998</v>
      </c>
      <c r="X88" s="454">
        <f t="shared" si="56"/>
        <v>834.7968639999998</v>
      </c>
      <c r="Y88" s="454">
        <f t="shared" si="56"/>
        <v>834.7968639999998</v>
      </c>
      <c r="Z88" s="325">
        <f>'AG Jul 2020'!BL72</f>
        <v>0</v>
      </c>
      <c r="AA88" s="326" t="str">
        <f>'AG Jul 2020'!BM72</f>
        <v>n</v>
      </c>
    </row>
    <row r="89" spans="1:27" x14ac:dyDescent="0.3">
      <c r="A89" s="319" t="str">
        <f>'AG Jul 2020'!K73</f>
        <v>Red Energy</v>
      </c>
      <c r="B89" s="320" t="str">
        <f>'AG Jul 2020'!L73</f>
        <v>Living Energy Saver</v>
      </c>
      <c r="C89" s="321">
        <f>IF('AG Jul 2020'!BP73=0,91*'AG Jul 2020'!M73/100,(91*'AG Jul 2020'!M73/100)+'AG Jul 2020'!BP73/4)</f>
        <v>86.532727272727257</v>
      </c>
      <c r="D89" s="321">
        <f>IF('AG Jul 2020'!O73="",$G$6*'AG Jul 2020'!N73/100,IF($G$6&gt;='AG Jul 2020'!P73,('AG Jul 2020'!P73*'AG Jul 2020'!N73/100),($G$6*'AG Jul 2020'!N73/100)))</f>
        <v>66.242410909090907</v>
      </c>
      <c r="E89" s="321">
        <f>IF(AND('AG Jul 2020'!P73&gt;0,'AG Jul 2020'!R73&gt;0),IF($G$6&lt;'AG Jul 2020'!P73,0,IF($G$6&lt;=('AG Jul 2020'!R73+'AG Jul 2020'!P73),(($G$6-'AG Jul 2020'!P73)*'AG Jul 2020'!Q73/100),(('AG Jul 2020'!R73)*'AG Jul 2020'!Q73/100))),0)</f>
        <v>0</v>
      </c>
      <c r="F89" s="321">
        <f>IF('AG Jul 2020'!T73&gt;0,IF(($G$6&lt;'AG Jul 2020'!T73),(0),($G$6-'AG Jul 2020'!T73)*'AG Jul 2020'!U73/100),IF(AND('AG Jul 2020'!R73&gt;0,'AG Jul 2020'!T73=""),IF(($G$6&lt;'AG Jul 2020'!R73),(0),($G$6-'AG Jul 2020'!R73)*'AG Jul 2020'!S73/100),IF(AND('AG Jul 2020'!P73&gt;0,'AG Jul 2020'!R73=""),IF(($G$6&lt;'AG Jul 2020'!P73),(0),($G$6-'AG Jul 2020'!P73)*'AG Jul 2020'!Q73/100),0)))</f>
        <v>0</v>
      </c>
      <c r="G89" s="321">
        <f>$I$6*'AG Jul 2020'!AH73/100</f>
        <v>89.181852272727269</v>
      </c>
      <c r="H89" s="321">
        <f>$H$6*'AG Jul 2020'!W73/100</f>
        <v>35.664614999999998</v>
      </c>
      <c r="I89" s="321">
        <f t="shared" si="46"/>
        <v>277.62160545454543</v>
      </c>
      <c r="J89" s="446">
        <f t="shared" si="47"/>
        <v>764.35551272727275</v>
      </c>
      <c r="K89" s="446">
        <f t="shared" si="48"/>
        <v>1110.4864218181817</v>
      </c>
      <c r="L89" s="447">
        <f t="shared" si="53"/>
        <v>1221.5350639999999</v>
      </c>
      <c r="M89" s="446">
        <f>'AG Jul 2020'!AZ73</f>
        <v>0</v>
      </c>
      <c r="N89" s="446">
        <f>'AG Jul 2020'!BA73</f>
        <v>0</v>
      </c>
      <c r="O89" s="446">
        <f>'AG Jul 2020'!BB73</f>
        <v>0</v>
      </c>
      <c r="P89" s="446">
        <f>'AG Jul 2020'!BC73</f>
        <v>0</v>
      </c>
      <c r="Q89" s="446">
        <f>($E$6*'AG Jul 2020'!AT73/100)*4</f>
        <v>303.49079999999998</v>
      </c>
      <c r="R89" s="448" t="str">
        <f t="shared" si="54"/>
        <v>No discount</v>
      </c>
      <c r="S89" s="448" t="str">
        <f t="shared" si="55"/>
        <v>Inclusive</v>
      </c>
      <c r="T89" s="475">
        <f t="shared" si="49"/>
        <v>1110.4864218181817</v>
      </c>
      <c r="U89" s="446">
        <f t="shared" si="50"/>
        <v>1110.4864218181817</v>
      </c>
      <c r="V89" s="446">
        <f t="shared" si="51"/>
        <v>806.99562181818169</v>
      </c>
      <c r="W89" s="446">
        <f t="shared" si="52"/>
        <v>806.99562181818169</v>
      </c>
      <c r="X89" s="454">
        <f t="shared" si="56"/>
        <v>887.69518399999993</v>
      </c>
      <c r="Y89" s="454">
        <f t="shared" si="56"/>
        <v>887.69518399999993</v>
      </c>
      <c r="Z89" s="325">
        <f>'AG Jul 2020'!BL73</f>
        <v>0</v>
      </c>
      <c r="AA89" s="326" t="str">
        <f>'AG Jul 2020'!BM73</f>
        <v>n</v>
      </c>
    </row>
    <row r="90" spans="1:27" x14ac:dyDescent="0.3">
      <c r="A90" s="319" t="str">
        <f>'AG Jul 2020'!K74</f>
        <v>Simply Energy</v>
      </c>
      <c r="B90" s="320" t="str">
        <f>'AG Jul 2020'!L74</f>
        <v>Saver</v>
      </c>
      <c r="C90" s="321">
        <f>IF('AG Jul 2020'!BP74=0,91*'AG Jul 2020'!M74/100,(91*'AG Jul 2020'!M74/100)+'AG Jul 2020'!BP74/4)</f>
        <v>82.900999999999982</v>
      </c>
      <c r="D90" s="321">
        <f>IF('AG Jul 2020'!O74="",$G$6*'AG Jul 2020'!N74/100,IF($G$6&gt;='AG Jul 2020'!P74,('AG Jul 2020'!P74*'AG Jul 2020'!N74/100),($G$6*'AG Jul 2020'!N74/100)))</f>
        <v>92.407838181818192</v>
      </c>
      <c r="E90" s="321">
        <f>IF(AND('AG Jul 2020'!P74&gt;0,'AG Jul 2020'!R74&gt;0),IF($G$6&lt;'AG Jul 2020'!P74,0,IF($G$6&lt;=('AG Jul 2020'!R74+'AG Jul 2020'!P74),(($G$6-'AG Jul 2020'!P74)*'AG Jul 2020'!Q74/100),(('AG Jul 2020'!R74)*'AG Jul 2020'!Q74/100))),0)</f>
        <v>0</v>
      </c>
      <c r="F90" s="321">
        <f>IF('AG Jul 2020'!T74&gt;0,IF(($G$6&lt;'AG Jul 2020'!T74),(0),($G$6-'AG Jul 2020'!T74)*'AG Jul 2020'!U74/100),IF(AND('AG Jul 2020'!R74&gt;0,'AG Jul 2020'!T74=""),IF(($G$6&lt;'AG Jul 2020'!R74),(0),($G$6-'AG Jul 2020'!R74)*'AG Jul 2020'!S74/100),IF(AND('AG Jul 2020'!P74&gt;0,'AG Jul 2020'!R74=""),IF(($G$6&lt;'AG Jul 2020'!P74),(0),($G$6-'AG Jul 2020'!P74)*'AG Jul 2020'!Q74/100),0)))</f>
        <v>0</v>
      </c>
      <c r="G90" s="321">
        <f>$I$6*'AG Jul 2020'!AH74/100</f>
        <v>108.07459090909092</v>
      </c>
      <c r="H90" s="321">
        <f>$H$6*'AG Jul 2020'!W74/100</f>
        <v>43.879909090909088</v>
      </c>
      <c r="I90" s="321">
        <f t="shared" si="46"/>
        <v>327.2633381818182</v>
      </c>
      <c r="J90" s="446">
        <f t="shared" si="47"/>
        <v>977.44935272727287</v>
      </c>
      <c r="K90" s="446">
        <f t="shared" si="48"/>
        <v>1309.0533527272728</v>
      </c>
      <c r="L90" s="447">
        <f t="shared" si="53"/>
        <v>1439.9586880000002</v>
      </c>
      <c r="M90" s="446">
        <f>'AG Jul 2020'!AZ74</f>
        <v>0</v>
      </c>
      <c r="N90" s="446">
        <f>'AG Jul 2020'!BA74</f>
        <v>20</v>
      </c>
      <c r="O90" s="446">
        <f>'AG Jul 2020'!BB74</f>
        <v>0</v>
      </c>
      <c r="P90" s="446">
        <f>'AG Jul 2020'!BC74</f>
        <v>0</v>
      </c>
      <c r="Q90" s="446">
        <f>($E$6*'AG Jul 2020'!AT74/100)*4</f>
        <v>238.03200000000001</v>
      </c>
      <c r="R90" s="448" t="str">
        <f t="shared" si="54"/>
        <v>Guaranteed off usage</v>
      </c>
      <c r="S90" s="448" t="str">
        <f t="shared" si="55"/>
        <v>Exclusive</v>
      </c>
      <c r="T90" s="475">
        <f t="shared" si="49"/>
        <v>1113.5634821818182</v>
      </c>
      <c r="U90" s="446">
        <f t="shared" si="50"/>
        <v>1113.5634821818182</v>
      </c>
      <c r="V90" s="446">
        <f t="shared" si="51"/>
        <v>875.53148218181821</v>
      </c>
      <c r="W90" s="446">
        <f t="shared" si="52"/>
        <v>875.53148218181821</v>
      </c>
      <c r="X90" s="454">
        <f t="shared" si="56"/>
        <v>963.08463040000015</v>
      </c>
      <c r="Y90" s="454">
        <f t="shared" si="56"/>
        <v>963.08463040000015</v>
      </c>
      <c r="Z90" s="325">
        <f>'AG Jul 2020'!BL74</f>
        <v>0</v>
      </c>
      <c r="AA90" s="326" t="str">
        <f>'AG Jul 2020'!BM74</f>
        <v>n</v>
      </c>
    </row>
    <row r="91" spans="1:27" x14ac:dyDescent="0.3">
      <c r="A91" s="319" t="str">
        <f>'AG Jul 2020'!K75</f>
        <v>1st Energy</v>
      </c>
      <c r="B91" s="320" t="str">
        <f>'AG Jul 2020'!L75</f>
        <v>1st Saver</v>
      </c>
      <c r="C91" s="321">
        <f>IF('AG Jul 2020'!BP75=0,91*'AG Jul 2020'!M75/100,(91*'AG Jul 2020'!M75/100)+'AG Jul 2020'!BP75/4)</f>
        <v>90.09</v>
      </c>
      <c r="D91" s="321">
        <f>IF('AG Jul 2020'!O75="",$G$6*'AG Jul 2020'!N75/100,IF($G$6&gt;='AG Jul 2020'!P75,('AG Jul 2020'!P75*'AG Jul 2020'!N75/100),($G$6*'AG Jul 2020'!N75/100)))</f>
        <v>71.995554545454539</v>
      </c>
      <c r="E91" s="321">
        <f>IF(AND('AG Jul 2020'!P75&gt;0,'AG Jul 2020'!R75&gt;0),IF($G$6&lt;'AG Jul 2020'!P75,0,IF($G$6&lt;=('AG Jul 2020'!R75+'AG Jul 2020'!P75),(($G$6-'AG Jul 2020'!P75)*'AG Jul 2020'!Q75/100),(('AG Jul 2020'!R75)*'AG Jul 2020'!Q75/100))),0)</f>
        <v>0</v>
      </c>
      <c r="F91" s="321">
        <f>IF('AG Jul 2020'!T75&gt;0,IF(($G$6&lt;'AG Jul 2020'!T75),(0),($G$6-'AG Jul 2020'!T75)*'AG Jul 2020'!U75/100),IF(AND('AG Jul 2020'!R75&gt;0,'AG Jul 2020'!T75=""),IF(($G$6&lt;'AG Jul 2020'!R75),(0),($G$6-'AG Jul 2020'!R75)*'AG Jul 2020'!S75/100),IF(AND('AG Jul 2020'!P75&gt;0,'AG Jul 2020'!R75=""),IF(($G$6&lt;'AG Jul 2020'!P75),(0),($G$6-'AG Jul 2020'!P75)*'AG Jul 2020'!Q75/100),0)))</f>
        <v>0</v>
      </c>
      <c r="G91" s="321">
        <f>$I$6*'AG Jul 2020'!AH75/100</f>
        <v>85.647081818181817</v>
      </c>
      <c r="H91" s="321">
        <f>$H$6*'AG Jul 2020'!W75/100</f>
        <v>41.247114545454544</v>
      </c>
      <c r="I91" s="321">
        <f t="shared" si="46"/>
        <v>288.97975090909091</v>
      </c>
      <c r="J91" s="446">
        <f t="shared" si="47"/>
        <v>795.55900363636363</v>
      </c>
      <c r="K91" s="446">
        <f t="shared" si="48"/>
        <v>1155.9190036363636</v>
      </c>
      <c r="L91" s="447">
        <f t="shared" si="53"/>
        <v>1271.5109040000002</v>
      </c>
      <c r="M91" s="446">
        <f>'AG Jul 2020'!AZ75</f>
        <v>13</v>
      </c>
      <c r="N91" s="446">
        <f>'AG Jul 2020'!BA75</f>
        <v>0</v>
      </c>
      <c r="O91" s="446">
        <f>'AG Jul 2020'!BB75</f>
        <v>0</v>
      </c>
      <c r="P91" s="446">
        <f>'AG Jul 2020'!BC75</f>
        <v>0</v>
      </c>
      <c r="Q91" s="446">
        <f>($E$6*'AG Jul 2020'!AT75/100)*4</f>
        <v>178.524</v>
      </c>
      <c r="R91" s="448" t="str">
        <f t="shared" si="54"/>
        <v>Guaranteed off bill</v>
      </c>
      <c r="S91" s="448" t="str">
        <f t="shared" si="55"/>
        <v>Exclusive</v>
      </c>
      <c r="T91" s="475">
        <f t="shared" si="49"/>
        <v>1005.6495331636363</v>
      </c>
      <c r="U91" s="446">
        <f t="shared" si="50"/>
        <v>1005.6495331636363</v>
      </c>
      <c r="V91" s="446">
        <f t="shared" si="51"/>
        <v>827.12553316363631</v>
      </c>
      <c r="W91" s="446">
        <f t="shared" si="52"/>
        <v>827.12553316363631</v>
      </c>
      <c r="X91" s="454">
        <f t="shared" si="56"/>
        <v>909.83808648000002</v>
      </c>
      <c r="Y91" s="454">
        <f t="shared" si="56"/>
        <v>909.83808648000002</v>
      </c>
      <c r="Z91" s="325">
        <f>'AG Jul 2020'!BL75</f>
        <v>0</v>
      </c>
      <c r="AA91" s="326" t="str">
        <f>'AG Jul 2020'!BM75</f>
        <v>n</v>
      </c>
    </row>
    <row r="92" spans="1:27" x14ac:dyDescent="0.3">
      <c r="A92" s="319" t="str">
        <f>'AG Jul 2020'!K76</f>
        <v>Amaysim</v>
      </c>
      <c r="B92" s="320" t="str">
        <f>'AG Jul 2020'!L76</f>
        <v>Post-paid Solar</v>
      </c>
      <c r="C92" s="321">
        <f>IF('AG Jul 2020'!BP76=0,91*'AG Jul 2020'!M76/100,(91*'AG Jul 2020'!M76/100)+'AG Jul 2020'!BP76/4)</f>
        <v>81.899999999999991</v>
      </c>
      <c r="D92" s="321">
        <f>IF('AG Jul 2020'!O76="",$G$6*'AG Jul 2020'!N76/100,IF($G$6&gt;='AG Jul 2020'!P76,('AG Jul 2020'!P76*'AG Jul 2020'!N76/100),($G$6*'AG Jul 2020'!N76/100)))</f>
        <v>67.753829999999994</v>
      </c>
      <c r="E92" s="321">
        <f>IF(AND('AG Jul 2020'!P76&gt;0,'AG Jul 2020'!R76&gt;0),IF($G$6&lt;'AG Jul 2020'!P76,0,IF($G$6&lt;=('AG Jul 2020'!R76+'AG Jul 2020'!P76),(($G$6-'AG Jul 2020'!P76)*'AG Jul 2020'!Q76/100),(('AG Jul 2020'!R76)*'AG Jul 2020'!Q76/100))),0)</f>
        <v>0</v>
      </c>
      <c r="F92" s="321">
        <f>IF('AG Jul 2020'!T76&gt;0,IF(($G$6&lt;'AG Jul 2020'!T76),(0),($G$6-'AG Jul 2020'!T76)*'AG Jul 2020'!U76/100),IF(AND('AG Jul 2020'!R76&gt;0,'AG Jul 2020'!T76=""),IF(($G$6&lt;'AG Jul 2020'!R76),(0),($G$6-'AG Jul 2020'!R76)*'AG Jul 2020'!S76/100),IF(AND('AG Jul 2020'!P76&gt;0,'AG Jul 2020'!R76=""),IF(($G$6&lt;'AG Jul 2020'!P76),(0),($G$6-'AG Jul 2020'!P76)*'AG Jul 2020'!Q76/100),0)))</f>
        <v>0</v>
      </c>
      <c r="G92" s="321">
        <f>$I$6*'AG Jul 2020'!AH76/100</f>
        <v>101.00505</v>
      </c>
      <c r="H92" s="321">
        <f>$H$6*'AG Jul 2020'!W76/100</f>
        <v>56.458816363636359</v>
      </c>
      <c r="I92" s="321">
        <f t="shared" si="46"/>
        <v>307.1176963636363</v>
      </c>
      <c r="J92" s="446">
        <f t="shared" si="47"/>
        <v>900.87078545454528</v>
      </c>
      <c r="K92" s="446">
        <f t="shared" si="48"/>
        <v>1228.4707854545452</v>
      </c>
      <c r="L92" s="447">
        <f t="shared" si="53"/>
        <v>1351.3178639999999</v>
      </c>
      <c r="M92" s="446">
        <f>'AG Jul 2020'!AZ76</f>
        <v>0</v>
      </c>
      <c r="N92" s="446">
        <f>'AG Jul 2020'!BA76</f>
        <v>0</v>
      </c>
      <c r="O92" s="446">
        <f>'AG Jul 2020'!BB76</f>
        <v>0</v>
      </c>
      <c r="P92" s="446">
        <f>'AG Jul 2020'!BC76</f>
        <v>0</v>
      </c>
      <c r="Q92" s="446">
        <f>($E$6*'AG Jul 2020'!AT76/100)*4</f>
        <v>476.06400000000002</v>
      </c>
      <c r="R92" s="448" t="str">
        <f t="shared" si="54"/>
        <v>No discount</v>
      </c>
      <c r="S92" s="448" t="str">
        <f t="shared" si="55"/>
        <v>Exclusive</v>
      </c>
      <c r="T92" s="475">
        <f t="shared" si="49"/>
        <v>1228.4707854545452</v>
      </c>
      <c r="U92" s="446">
        <f t="shared" si="50"/>
        <v>1228.4707854545452</v>
      </c>
      <c r="V92" s="446">
        <f t="shared" si="51"/>
        <v>752.40678545454512</v>
      </c>
      <c r="W92" s="446">
        <f t="shared" si="52"/>
        <v>752.40678545454512</v>
      </c>
      <c r="X92" s="454">
        <f t="shared" si="56"/>
        <v>827.64746399999967</v>
      </c>
      <c r="Y92" s="454">
        <f t="shared" si="56"/>
        <v>827.64746399999967</v>
      </c>
      <c r="Z92" s="325">
        <f>'AG Jul 2020'!BL76</f>
        <v>0</v>
      </c>
      <c r="AA92" s="326" t="str">
        <f>'AG Jul 2020'!BM76</f>
        <v>n</v>
      </c>
    </row>
    <row r="93" spans="1:27" x14ac:dyDescent="0.3">
      <c r="A93" s="319" t="str">
        <f>'AG Jul 2020'!K77</f>
        <v>Discover Energy</v>
      </c>
      <c r="B93" s="320" t="str">
        <f>'AG Jul 2020'!L77</f>
        <v>Solar Boost</v>
      </c>
      <c r="C93" s="321">
        <f>IF('AG Jul 2020'!BP77=0,91*'AG Jul 2020'!M77/100,(91*'AG Jul 2020'!M77/100)+'AG Jul 2020'!BP77/4)</f>
        <v>70.525000000000006</v>
      </c>
      <c r="D93" s="321">
        <f>IF('AG Jul 2020'!O77="",$G$6*'AG Jul 2020'!N77/100,IF($G$6&gt;='AG Jul 2020'!P77,('AG Jul 2020'!P77*'AG Jul 2020'!N77/100),($G$6*'AG Jul 2020'!N77/100)))</f>
        <v>80.625269999999986</v>
      </c>
      <c r="E93" s="321">
        <f>IF(AND('AG Jul 2020'!P77&gt;0,'AG Jul 2020'!R77&gt;0),IF($G$6&lt;'AG Jul 2020'!P77,0,IF($G$6&lt;=('AG Jul 2020'!R77+'AG Jul 2020'!P77),(($G$6-'AG Jul 2020'!P77)*'AG Jul 2020'!Q77/100),(('AG Jul 2020'!R77)*'AG Jul 2020'!Q77/100))),0)</f>
        <v>0</v>
      </c>
      <c r="F93" s="321">
        <f>IF('AG Jul 2020'!T77&gt;0,IF(($G$6&lt;'AG Jul 2020'!T77),(0),($G$6-'AG Jul 2020'!T77)*'AG Jul 2020'!U77/100),IF(AND('AG Jul 2020'!R77&gt;0,'AG Jul 2020'!T77=""),IF(($G$6&lt;'AG Jul 2020'!R77),(0),($G$6-'AG Jul 2020'!R77)*'AG Jul 2020'!S77/100),IF(AND('AG Jul 2020'!P77&gt;0,'AG Jul 2020'!R77=""),IF(($G$6&lt;'AG Jul 2020'!P77),(0),($G$6-'AG Jul 2020'!P77)*'AG Jul 2020'!Q77/100),0)))</f>
        <v>0</v>
      </c>
      <c r="G93" s="321">
        <f>$I$6*'AG Jul 2020'!AH77/100</f>
        <v>83.371827272727259</v>
      </c>
      <c r="H93" s="321">
        <f>$H$6*'AG Jul 2020'!W77/100</f>
        <v>47.536568181818176</v>
      </c>
      <c r="I93" s="321">
        <f t="shared" si="46"/>
        <v>282.05866545454541</v>
      </c>
      <c r="J93" s="446">
        <f t="shared" si="47"/>
        <v>846.1346618181816</v>
      </c>
      <c r="K93" s="446">
        <f t="shared" si="48"/>
        <v>1128.2346618181816</v>
      </c>
      <c r="L93" s="447">
        <f t="shared" si="53"/>
        <v>1241.0581279999999</v>
      </c>
      <c r="M93" s="446">
        <f>'AG Jul 2020'!AZ77</f>
        <v>0</v>
      </c>
      <c r="N93" s="446">
        <f>'AG Jul 2020'!BA77</f>
        <v>0</v>
      </c>
      <c r="O93" s="446">
        <f>'AG Jul 2020'!BB77</f>
        <v>0</v>
      </c>
      <c r="P93" s="446">
        <f>'AG Jul 2020'!BC77</f>
        <v>0</v>
      </c>
      <c r="Q93" s="446">
        <f>($E$6*'AG Jul 2020'!AT77/100)*4</f>
        <v>342.17099999999999</v>
      </c>
      <c r="R93" s="448" t="str">
        <f t="shared" si="54"/>
        <v>No discount</v>
      </c>
      <c r="S93" s="448" t="str">
        <f t="shared" si="55"/>
        <v>Exclusive</v>
      </c>
      <c r="T93" s="475">
        <f t="shared" si="49"/>
        <v>1128.2346618181816</v>
      </c>
      <c r="U93" s="446">
        <f t="shared" si="50"/>
        <v>1128.2346618181816</v>
      </c>
      <c r="V93" s="446">
        <f t="shared" si="51"/>
        <v>786.06366181818157</v>
      </c>
      <c r="W93" s="446">
        <f t="shared" si="52"/>
        <v>786.06366181818157</v>
      </c>
      <c r="X93" s="454">
        <f t="shared" si="56"/>
        <v>864.67002799999977</v>
      </c>
      <c r="Y93" s="454">
        <f t="shared" si="56"/>
        <v>864.67002799999977</v>
      </c>
      <c r="Z93" s="325">
        <f>'AG Jul 2020'!BL77</f>
        <v>0</v>
      </c>
      <c r="AA93" s="326" t="str">
        <f>'AG Jul 2020'!BM77</f>
        <v>n</v>
      </c>
    </row>
    <row r="94" spans="1:27" x14ac:dyDescent="0.3">
      <c r="A94" s="319" t="str">
        <f>'AG Jul 2020'!K78</f>
        <v>Enova Energy</v>
      </c>
      <c r="B94" s="320" t="str">
        <f>'AG Jul 2020'!L78</f>
        <v>Solar Premium</v>
      </c>
      <c r="C94" s="321">
        <f>IF('AG Jul 2020'!BP78=0,91*'AG Jul 2020'!M78/100,(91*'AG Jul 2020'!M78/100)+'AG Jul 2020'!BP78/4)</f>
        <v>86.86363636363636</v>
      </c>
      <c r="D94" s="321">
        <f>IF('AG Jul 2020'!O78="",$G$6*'AG Jul 2020'!N78/100,IF($G$6&gt;='AG Jul 2020'!P78,('AG Jul 2020'!P78*'AG Jul 2020'!N78/100),($G$6*'AG Jul 2020'!N78/100)))</f>
        <v>68.257636363636365</v>
      </c>
      <c r="E94" s="321">
        <f>IF(AND('AG Jul 2020'!P78&gt;0,'AG Jul 2020'!R78&gt;0),IF($G$6&lt;'AG Jul 2020'!P78,0,IF($G$6&lt;=('AG Jul 2020'!R78+'AG Jul 2020'!P78),(($G$6-'AG Jul 2020'!P78)*'AG Jul 2020'!Q78/100),(('AG Jul 2020'!R78)*'AG Jul 2020'!Q78/100))),0)</f>
        <v>0</v>
      </c>
      <c r="F94" s="321">
        <f>IF('AG Jul 2020'!T78&gt;0,IF(($G$6&lt;'AG Jul 2020'!T78),(0),($G$6-'AG Jul 2020'!T78)*'AG Jul 2020'!U78/100),IF(AND('AG Jul 2020'!R78&gt;0,'AG Jul 2020'!T78=""),IF(($G$6&lt;'AG Jul 2020'!R78),(0),($G$6-'AG Jul 2020'!R78)*'AG Jul 2020'!S78/100),IF(AND('AG Jul 2020'!P78&gt;0,'AG Jul 2020'!R78=""),IF(($G$6&lt;'AG Jul 2020'!P78),(0),($G$6-'AG Jul 2020'!P78)*'AG Jul 2020'!Q78/100),0)))</f>
        <v>0</v>
      </c>
      <c r="G94" s="321">
        <f>$I$6*'AG Jul 2020'!AH78/100</f>
        <v>85.32204545454546</v>
      </c>
      <c r="H94" s="321">
        <f>$H$6*'AG Jul 2020'!W78/100</f>
        <v>43.879909090909088</v>
      </c>
      <c r="I94" s="321">
        <f t="shared" si="46"/>
        <v>284.32322727272731</v>
      </c>
      <c r="J94" s="446">
        <f t="shared" si="47"/>
        <v>789.83836363636374</v>
      </c>
      <c r="K94" s="446">
        <f t="shared" si="48"/>
        <v>1137.2929090909092</v>
      </c>
      <c r="L94" s="447">
        <f t="shared" si="53"/>
        <v>1251.0222000000003</v>
      </c>
      <c r="M94" s="446">
        <f>'AG Jul 2020'!AZ78</f>
        <v>0</v>
      </c>
      <c r="N94" s="446">
        <f>'AG Jul 2020'!BA78</f>
        <v>0</v>
      </c>
      <c r="O94" s="446">
        <f>'AG Jul 2020'!BB78</f>
        <v>0</v>
      </c>
      <c r="P94" s="446">
        <f>'AG Jul 2020'!BC78</f>
        <v>0</v>
      </c>
      <c r="Q94" s="446">
        <f>($E$6*'AG Jul 2020'!AT78/100)*4</f>
        <v>476.06400000000002</v>
      </c>
      <c r="R94" s="448" t="str">
        <f t="shared" si="54"/>
        <v>No discount</v>
      </c>
      <c r="S94" s="448" t="str">
        <f t="shared" si="55"/>
        <v>Exclusive</v>
      </c>
      <c r="T94" s="475">
        <f t="shared" si="49"/>
        <v>1137.2929090909092</v>
      </c>
      <c r="U94" s="446">
        <f t="shared" si="50"/>
        <v>1137.2929090909092</v>
      </c>
      <c r="V94" s="446">
        <f t="shared" si="51"/>
        <v>661.22890909090916</v>
      </c>
      <c r="W94" s="446">
        <f t="shared" si="52"/>
        <v>661.22890909090916</v>
      </c>
      <c r="X94" s="454">
        <f t="shared" si="56"/>
        <v>727.35180000000014</v>
      </c>
      <c r="Y94" s="454">
        <f t="shared" si="56"/>
        <v>727.35180000000014</v>
      </c>
      <c r="Z94" s="325">
        <f>'AG Jul 2020'!BL78</f>
        <v>0</v>
      </c>
      <c r="AA94" s="326" t="str">
        <f>'AG Jul 2020'!BM78</f>
        <v>n</v>
      </c>
    </row>
    <row r="95" spans="1:27" x14ac:dyDescent="0.3">
      <c r="A95" s="319" t="str">
        <f>'AG Jul 2020'!K79</f>
        <v>GloBird Energy</v>
      </c>
      <c r="B95" s="320" t="str">
        <f>'AG Jul 2020'!L79</f>
        <v>EasySave</v>
      </c>
      <c r="C95" s="321">
        <f>IF('AG Jul 2020'!BP79=0,91*'AG Jul 2020'!M79/100,(91*'AG Jul 2020'!M79/100)+'AG Jul 2020'!BP79/4)</f>
        <v>90.999999999999986</v>
      </c>
      <c r="D95" s="321">
        <f>IF('AG Jul 2020'!O79="",$G$6*'AG Jul 2020'!N79/100,IF($G$6&gt;='AG Jul 2020'!P79,('AG Jul 2020'!P79*'AG Jul 2020'!N79/100),($G$6*'AG Jul 2020'!N79/100)))</f>
        <v>57.563939999999995</v>
      </c>
      <c r="E95" s="321">
        <f>IF(AND('AG Jul 2020'!P79&gt;0,'AG Jul 2020'!R79&gt;0),IF($G$6&lt;'AG Jul 2020'!P79,0,IF($G$6&lt;=('AG Jul 2020'!R79+'AG Jul 2020'!P79),(($G$6-'AG Jul 2020'!P79)*'AG Jul 2020'!Q79/100),(('AG Jul 2020'!R79)*'AG Jul 2020'!Q79/100))),0)</f>
        <v>0</v>
      </c>
      <c r="F95" s="321">
        <f>IF('AG Jul 2020'!T79&gt;0,IF(($G$6&lt;'AG Jul 2020'!T79),(0),($G$6-'AG Jul 2020'!T79)*'AG Jul 2020'!U79/100),IF(AND('AG Jul 2020'!R79&gt;0,'AG Jul 2020'!T79=""),IF(($G$6&lt;'AG Jul 2020'!R79),(0),($G$6-'AG Jul 2020'!R79)*'AG Jul 2020'!S79/100),IF(AND('AG Jul 2020'!P79&gt;0,'AG Jul 2020'!R79=""),IF(($G$6&lt;'AG Jul 2020'!P79),(0),($G$6-'AG Jul 2020'!P79)*'AG Jul 2020'!Q79/100),0)))</f>
        <v>0</v>
      </c>
      <c r="G95" s="321">
        <f>$I$6*'AG Jul 2020'!AH79/100</f>
        <v>63.910274999999992</v>
      </c>
      <c r="H95" s="321">
        <f>$H$6*'AG Jul 2020'!W79/100</f>
        <v>38.346164999999992</v>
      </c>
      <c r="I95" s="321">
        <f t="shared" si="46"/>
        <v>250.82037999999994</v>
      </c>
      <c r="J95" s="446">
        <f t="shared" si="47"/>
        <v>639.28151999999977</v>
      </c>
      <c r="K95" s="446">
        <f t="shared" si="48"/>
        <v>1003.2815199999998</v>
      </c>
      <c r="L95" s="447">
        <f t="shared" si="53"/>
        <v>1103.6096719999998</v>
      </c>
      <c r="M95" s="446">
        <f>'AG Jul 2020'!AZ79</f>
        <v>0</v>
      </c>
      <c r="N95" s="446">
        <f>'AG Jul 2020'!BA79</f>
        <v>0</v>
      </c>
      <c r="O95" s="446">
        <f>'AG Jul 2020'!BB79</f>
        <v>0</v>
      </c>
      <c r="P95" s="446">
        <f>'AG Jul 2020'!BC79</f>
        <v>0</v>
      </c>
      <c r="Q95" s="446">
        <f>($E$6*'AG Jul 2020'!AT79/100)*4</f>
        <v>89.262</v>
      </c>
      <c r="R95" s="448" t="str">
        <f t="shared" si="54"/>
        <v>No discount</v>
      </c>
      <c r="S95" s="448" t="str">
        <f t="shared" si="55"/>
        <v>Exclusive</v>
      </c>
      <c r="T95" s="475">
        <f t="shared" si="49"/>
        <v>1003.2815199999998</v>
      </c>
      <c r="U95" s="446">
        <f t="shared" si="50"/>
        <v>1003.2815199999998</v>
      </c>
      <c r="V95" s="446">
        <f t="shared" si="51"/>
        <v>914.01951999999983</v>
      </c>
      <c r="W95" s="446">
        <f t="shared" si="52"/>
        <v>914.01951999999983</v>
      </c>
      <c r="X95" s="454">
        <f t="shared" si="56"/>
        <v>1005.4214719999999</v>
      </c>
      <c r="Y95" s="454">
        <f t="shared" si="56"/>
        <v>1005.4214719999999</v>
      </c>
      <c r="Z95" s="325">
        <f>'AG Jul 2020'!BL79</f>
        <v>0</v>
      </c>
      <c r="AA95" s="326" t="str">
        <f>'AG Jul 2020'!BM79</f>
        <v>n</v>
      </c>
    </row>
    <row r="96" spans="1:27" x14ac:dyDescent="0.3">
      <c r="A96" s="319" t="str">
        <f>'AG Jul 2020'!K80</f>
        <v>Kogan Energy</v>
      </c>
      <c r="B96" s="383" t="str">
        <f>'AG Jul 2020'!L80</f>
        <v>Market offer</v>
      </c>
      <c r="C96" s="384">
        <f>IF('AG Jul 2020'!BP80=0,91*'AG Jul 2020'!M80/100,(91*'AG Jul 2020'!M80/100)+'AG Jul 2020'!BP80/4)</f>
        <v>80.551545454545447</v>
      </c>
      <c r="D96" s="384">
        <f>IF('AG Jul 2020'!O80="",$G$6*'AG Jul 2020'!N80/100,IF($G$6&gt;='AG Jul 2020'!P80,('AG Jul 2020'!P80*'AG Jul 2020'!N80/100),($G$6*'AG Jul 2020'!N80/100)))</f>
        <v>30.910958181818181</v>
      </c>
      <c r="E96" s="384">
        <f>IF(AND('AG Jul 2020'!P80&gt;0,'AG Jul 2020'!R80&gt;0),IF($G$6&lt;'AG Jul 2020'!P80,0,IF($G$6&lt;=('AG Jul 2020'!R80+'AG Jul 2020'!P80),(($G$6-'AG Jul 2020'!P80)*'AG Jul 2020'!Q80/100),(('AG Jul 2020'!R80)*'AG Jul 2020'!Q80/100))),0)</f>
        <v>0</v>
      </c>
      <c r="F96" s="384">
        <f>IF('AG Jul 2020'!T80&gt;0,IF(($G$6&lt;'AG Jul 2020'!T80),(0),($G$6-'AG Jul 2020'!T80)*'AG Jul 2020'!U80/100),IF(AND('AG Jul 2020'!R80&gt;0,'AG Jul 2020'!T80=""),IF(($G$6&lt;'AG Jul 2020'!R80),(0),($G$6-'AG Jul 2020'!R80)*'AG Jul 2020'!S80/100),IF(AND('AG Jul 2020'!P80&gt;0,'AG Jul 2020'!R80=""),IF(($G$6&lt;'AG Jul 2020'!P80),(0),($G$6-'AG Jul 2020'!P80)*'AG Jul 2020'!Q80/100),0)))</f>
        <v>0</v>
      </c>
      <c r="G96" s="384">
        <f>$I$6*'AG Jul 2020'!AH80/100</f>
        <v>77.277395454545456</v>
      </c>
      <c r="H96" s="384">
        <f>$H$6*'AG Jul 2020'!W80/100</f>
        <v>46.366437272727261</v>
      </c>
      <c r="I96" s="384">
        <f t="shared" si="46"/>
        <v>235.10633636363636</v>
      </c>
      <c r="J96" s="449">
        <f t="shared" si="47"/>
        <v>618.21916363636365</v>
      </c>
      <c r="K96" s="449">
        <f t="shared" si="48"/>
        <v>940.42534545454544</v>
      </c>
      <c r="L96" s="450">
        <f t="shared" si="53"/>
        <v>1034.4678800000002</v>
      </c>
      <c r="M96" s="449">
        <f>'AG Jul 2020'!AZ80</f>
        <v>0</v>
      </c>
      <c r="N96" s="449">
        <f>'AG Jul 2020'!BA80</f>
        <v>0</v>
      </c>
      <c r="O96" s="449">
        <f>'AG Jul 2020'!BB80</f>
        <v>0</v>
      </c>
      <c r="P96" s="449">
        <f>'AG Jul 2020'!BC80</f>
        <v>0</v>
      </c>
      <c r="Q96" s="449">
        <f>($E$6*'AG Jul 2020'!AT80/100)*4</f>
        <v>164.53961999999999</v>
      </c>
      <c r="R96" s="448" t="str">
        <f t="shared" si="54"/>
        <v>No discount</v>
      </c>
      <c r="S96" s="448" t="str">
        <f t="shared" si="55"/>
        <v>Exclusive</v>
      </c>
      <c r="T96" s="475">
        <f t="shared" si="49"/>
        <v>940.42534545454544</v>
      </c>
      <c r="U96" s="449">
        <f t="shared" si="50"/>
        <v>940.42534545454544</v>
      </c>
      <c r="V96" s="449">
        <f t="shared" si="51"/>
        <v>775.88572545454542</v>
      </c>
      <c r="W96" s="449">
        <f t="shared" si="52"/>
        <v>775.88572545454542</v>
      </c>
      <c r="X96" s="455">
        <f t="shared" si="56"/>
        <v>853.47429800000009</v>
      </c>
      <c r="Y96" s="455">
        <f t="shared" si="56"/>
        <v>853.47429800000009</v>
      </c>
      <c r="Z96" s="387">
        <f>'AG Jul 2020'!BL80</f>
        <v>0</v>
      </c>
      <c r="AA96" s="326" t="str">
        <f>'AG Jul 2020'!BM80</f>
        <v>n</v>
      </c>
    </row>
    <row r="97" spans="1:27" x14ac:dyDescent="0.3">
      <c r="A97" s="319" t="str">
        <f>'AG Jul 2020'!K81</f>
        <v>ReAmped Energy</v>
      </c>
      <c r="B97" s="383" t="str">
        <f>'AG Jul 2020'!L81</f>
        <v>Market offer</v>
      </c>
      <c r="C97" s="384">
        <f>IF('AG Jul 2020'!BP81=0,91*'AG Jul 2020'!M81/100,(91*'AG Jul 2020'!M81/100)+'AG Jul 2020'!BP81/4)</f>
        <v>80.36127272727272</v>
      </c>
      <c r="D97" s="384">
        <f>IF('AG Jul 2020'!O81="",$G$6*'AG Jul 2020'!N81/100,IF($G$6&gt;='AG Jul 2020'!P81,('AG Jul 2020'!P81*'AG Jul 2020'!N81/100),($G$6*'AG Jul 2020'!N81/100)))</f>
        <v>56.881363636363638</v>
      </c>
      <c r="E97" s="384">
        <f>IF(AND('AG Jul 2020'!P81&gt;0,'AG Jul 2020'!R81&gt;0),IF($G$6&lt;'AG Jul 2020'!P81,0,IF($G$6&lt;=('AG Jul 2020'!R81+'AG Jul 2020'!P81),(($G$6-'AG Jul 2020'!P81)*'AG Jul 2020'!Q81/100),(('AG Jul 2020'!R81)*'AG Jul 2020'!Q81/100))),0)</f>
        <v>0</v>
      </c>
      <c r="F97" s="384">
        <f>IF('AG Jul 2020'!T81&gt;0,IF(($G$6&lt;'AG Jul 2020'!T81),(0),($G$6-'AG Jul 2020'!T81)*'AG Jul 2020'!U81/100),IF(AND('AG Jul 2020'!R81&gt;0,'AG Jul 2020'!T81=""),IF(($G$6&lt;'AG Jul 2020'!R81),(0),($G$6-'AG Jul 2020'!R81)*'AG Jul 2020'!S81/100),IF(AND('AG Jul 2020'!P81&gt;0,'AG Jul 2020'!R81=""),IF(($G$6&lt;'AG Jul 2020'!P81),(0),($G$6-'AG Jul 2020'!P81)*'AG Jul 2020'!Q81/100),0)))</f>
        <v>0</v>
      </c>
      <c r="G97" s="384">
        <f>$I$6*'AG Jul 2020'!AH81/100</f>
        <v>75.408436363636355</v>
      </c>
      <c r="H97" s="384">
        <f>$H$6*'AG Jul 2020'!W81/100</f>
        <v>35.957147727272719</v>
      </c>
      <c r="I97" s="384">
        <f t="shared" ref="I97:I102" si="57">SUM(C97:H97)</f>
        <v>248.60822045454543</v>
      </c>
      <c r="J97" s="449">
        <f t="shared" ref="J97:J102" si="58">(I97-C97)*4</f>
        <v>672.98779090909079</v>
      </c>
      <c r="K97" s="449">
        <f t="shared" ref="K97:K102" si="59">I97*4</f>
        <v>994.43288181818173</v>
      </c>
      <c r="L97" s="450">
        <f t="shared" ref="L97:L102" si="60">K97*1.1</f>
        <v>1093.87617</v>
      </c>
      <c r="M97" s="449">
        <f>'AG Jul 2020'!AZ81</f>
        <v>0</v>
      </c>
      <c r="N97" s="449">
        <f>'AG Jul 2020'!BA81</f>
        <v>0</v>
      </c>
      <c r="O97" s="449">
        <f>'AG Jul 2020'!BB81</f>
        <v>0</v>
      </c>
      <c r="P97" s="449">
        <f>'AG Jul 2020'!BC81</f>
        <v>0</v>
      </c>
      <c r="Q97" s="449">
        <f>($E$6*'AG Jul 2020'!AT81/100)*4</f>
        <v>238.03200000000001</v>
      </c>
      <c r="R97" s="448" t="str">
        <f t="shared" ref="R97:R102" si="61">IF(SUM(M97:P97)=0,"No discount",IF(M97&gt;0,"Guaranteed off bill",IF(N97&gt;0,"Guaranteed off usage",IF(O97&gt;0,"Pay-on-time off bill","Pay-on-time off usage"))))</f>
        <v>No discount</v>
      </c>
      <c r="S97" s="448" t="str">
        <f t="shared" ref="S97:S102" si="62">IF(OR(A97="Origin Energy",A97="Red Energy",A97="Powershop"),"Inclusive","Exclusive")</f>
        <v>Exclusive</v>
      </c>
      <c r="T97" s="475">
        <f t="shared" ref="T97:T102" si="63">IF(AND(R97="Guaranteed off bill",S97="Inclusive"),((K97*1.1)-((K97*1.1)*M97/100))/1.1,IF(AND(R97="Guaranteed off usage",S97="Inclusive"),((K97*1.1)-((J97*1.1)*N97/100))/1.1,IF(AND(R97="Guaranteed off bill",S97="Exclusive"),K97-(K97*M97/100),IF(AND(R97="Guaranteed off usage",S97="Exclusive"),K97-(J97*N97/100),IF(S97="Inclusive",((K97*1.1))/1.1,K97)))))</f>
        <v>994.43288181818173</v>
      </c>
      <c r="U97" s="449">
        <f t="shared" ref="U97:U102" si="64">IF(AND(R97="Pay-on-time off bill",S97="Inclusive"),((T97*1.1)-((T97*1.1)*O97/100))/1.1,IF(AND(R97="Pay-on-time off usage",S97="Inclusive"),((T97*1.1)-((J97*1.1)*P97/100))/1.1,IF(AND(R97="Pay-on-time off bill",S97="Exclusive"),T97-(T97*O97/100),IF(AND(R97="Pay-on-time off usage",S97="Exclusive"),T97-(J97*P97/100),IF(S97="Inclusive",((T97*1.1))/1.1,T97)))))</f>
        <v>994.43288181818173</v>
      </c>
      <c r="V97" s="449">
        <f t="shared" ref="V97:V102" si="65">T97-Q97</f>
        <v>756.40088181818169</v>
      </c>
      <c r="W97" s="449">
        <f t="shared" ref="W97:W102" si="66">U97-Q97</f>
        <v>756.40088181818169</v>
      </c>
      <c r="X97" s="455">
        <f t="shared" ref="X97:X102" si="67">V97*1.1</f>
        <v>832.0409699999999</v>
      </c>
      <c r="Y97" s="455">
        <f t="shared" ref="Y97:Y102" si="68">W97*1.1</f>
        <v>832.0409699999999</v>
      </c>
      <c r="Z97" s="387">
        <f>'AG Jul 2020'!BL81</f>
        <v>0</v>
      </c>
      <c r="AA97" s="326" t="str">
        <f>'AG Jul 2020'!BM81</f>
        <v>n</v>
      </c>
    </row>
    <row r="98" spans="1:27" x14ac:dyDescent="0.3">
      <c r="A98" s="319" t="str">
        <f>'AG Jul 2020'!K82</f>
        <v>Sumo Power</v>
      </c>
      <c r="B98" s="383" t="str">
        <f>'AG Jul 2020'!L82</f>
        <v>Lite</v>
      </c>
      <c r="C98" s="384">
        <f>IF('AG Jul 2020'!BP82=0,91*'AG Jul 2020'!M82/100,(91*'AG Jul 2020'!M82/100)+'AG Jul 2020'!BP82/4)</f>
        <v>86.449999999999989</v>
      </c>
      <c r="D98" s="384">
        <f>IF('AG Jul 2020'!O82="",$G$6*'AG Jul 2020'!N82/100,IF($G$6&gt;='AG Jul 2020'!P82,('AG Jul 2020'!P82*'AG Jul 2020'!N82/100),($G$6*'AG Jul 2020'!N82/100)))</f>
        <v>68.826450000000008</v>
      </c>
      <c r="E98" s="384">
        <f>IF(AND('AG Jul 2020'!P82&gt;0,'AG Jul 2020'!R82&gt;0),IF($G$6&lt;'AG Jul 2020'!P82,0,IF($G$6&lt;=('AG Jul 2020'!R82+'AG Jul 2020'!P82),(($G$6-'AG Jul 2020'!P82)*'AG Jul 2020'!Q82/100),(('AG Jul 2020'!R82)*'AG Jul 2020'!Q82/100))),0)</f>
        <v>0</v>
      </c>
      <c r="F98" s="384">
        <f>IF('AG Jul 2020'!T82&gt;0,IF(($G$6&lt;'AG Jul 2020'!T82),(0),($G$6-'AG Jul 2020'!T82)*'AG Jul 2020'!U82/100),IF(AND('AG Jul 2020'!R82&gt;0,'AG Jul 2020'!T82=""),IF(($G$6&lt;'AG Jul 2020'!R82),(0),($G$6-'AG Jul 2020'!R82)*'AG Jul 2020'!S82/100),IF(AND('AG Jul 2020'!P82&gt;0,'AG Jul 2020'!R82=""),IF(($G$6&lt;'AG Jul 2020'!P82),(0),($G$6-'AG Jul 2020'!P82)*'AG Jul 2020'!Q82/100),0)))</f>
        <v>0</v>
      </c>
      <c r="G98" s="384">
        <f>$I$6*'AG Jul 2020'!AH82/100</f>
        <v>89.385000000000005</v>
      </c>
      <c r="H98" s="384">
        <f>$H$6*'AG Jul 2020'!W82/100</f>
        <v>48.26789999999999</v>
      </c>
      <c r="I98" s="384">
        <f t="shared" si="57"/>
        <v>292.92935</v>
      </c>
      <c r="J98" s="449">
        <f t="shared" si="58"/>
        <v>825.91740000000004</v>
      </c>
      <c r="K98" s="449">
        <f t="shared" si="59"/>
        <v>1171.7174</v>
      </c>
      <c r="L98" s="450">
        <f t="shared" si="60"/>
        <v>1288.88914</v>
      </c>
      <c r="M98" s="449">
        <f>'AG Jul 2020'!AZ82</f>
        <v>0</v>
      </c>
      <c r="N98" s="449">
        <f>'AG Jul 2020'!BA82</f>
        <v>0</v>
      </c>
      <c r="O98" s="449">
        <f>'AG Jul 2020'!BB82</f>
        <v>0</v>
      </c>
      <c r="P98" s="449">
        <f>'AG Jul 2020'!BC82</f>
        <v>0</v>
      </c>
      <c r="Q98" s="449">
        <f>($E$6*'AG Jul 2020'!AT82/100)*4</f>
        <v>330.26940000000002</v>
      </c>
      <c r="R98" s="448" t="str">
        <f t="shared" si="61"/>
        <v>No discount</v>
      </c>
      <c r="S98" s="448" t="str">
        <f t="shared" si="62"/>
        <v>Exclusive</v>
      </c>
      <c r="T98" s="475">
        <f t="shared" si="63"/>
        <v>1171.7174</v>
      </c>
      <c r="U98" s="449">
        <f t="shared" si="64"/>
        <v>1171.7174</v>
      </c>
      <c r="V98" s="449">
        <f t="shared" si="65"/>
        <v>841.44799999999998</v>
      </c>
      <c r="W98" s="449">
        <f t="shared" si="66"/>
        <v>841.44799999999998</v>
      </c>
      <c r="X98" s="455">
        <f t="shared" si="67"/>
        <v>925.59280000000001</v>
      </c>
      <c r="Y98" s="455">
        <f t="shared" si="68"/>
        <v>925.59280000000001</v>
      </c>
      <c r="Z98" s="387">
        <f>'AG Jul 2020'!BL82</f>
        <v>0</v>
      </c>
      <c r="AA98" s="326" t="str">
        <f>'AG Jul 2020'!BM82</f>
        <v>n</v>
      </c>
    </row>
    <row r="99" spans="1:27" x14ac:dyDescent="0.3">
      <c r="A99" s="319" t="str">
        <f>'AG Jul 2020'!K83</f>
        <v>Tango Energy</v>
      </c>
      <c r="B99" s="383" t="str">
        <f>'AG Jul 2020'!L83</f>
        <v>Home Select</v>
      </c>
      <c r="C99" s="384">
        <f>IF('AG Jul 2020'!BP83=0,91*'AG Jul 2020'!M83/100,(91*'AG Jul 2020'!M83/100)+'AG Jul 2020'!BP83/4)</f>
        <v>79.17</v>
      </c>
      <c r="D99" s="384">
        <f>IF('AG Jul 2020'!O83="",$G$6*'AG Jul 2020'!N83/100,IF($G$6&gt;='AG Jul 2020'!P83,('AG Jul 2020'!P83*'AG Jul 2020'!N83/100),($G$6*'AG Jul 2020'!N83/100)))</f>
        <v>74.725859999999997</v>
      </c>
      <c r="E99" s="384">
        <f>IF(AND('AG Jul 2020'!P83&gt;0,'AG Jul 2020'!R83&gt;0),IF($G$6&lt;'AG Jul 2020'!P83,0,IF($G$6&lt;=('AG Jul 2020'!R83+'AG Jul 2020'!P83),(($G$6-'AG Jul 2020'!P83)*'AG Jul 2020'!Q83/100),(('AG Jul 2020'!R83)*'AG Jul 2020'!Q83/100))),0)</f>
        <v>0</v>
      </c>
      <c r="F99" s="384">
        <f>IF('AG Jul 2020'!T83&gt;0,IF(($G$6&lt;'AG Jul 2020'!T83),(0),($G$6-'AG Jul 2020'!T83)*'AG Jul 2020'!U83/100),IF(AND('AG Jul 2020'!R83&gt;0,'AG Jul 2020'!T83=""),IF(($G$6&lt;'AG Jul 2020'!R83),(0),($G$6-'AG Jul 2020'!R83)*'AG Jul 2020'!S83/100),IF(AND('AG Jul 2020'!P83&gt;0,'AG Jul 2020'!R83=""),IF(($G$6&lt;'AG Jul 2020'!P83),(0),($G$6-'AG Jul 2020'!P83)*'AG Jul 2020'!Q83/100),0)))</f>
        <v>0</v>
      </c>
      <c r="G99" s="384">
        <f>$I$6*'AG Jul 2020'!AH83/100</f>
        <v>87.150374999999983</v>
      </c>
      <c r="H99" s="384">
        <f>$H$6*'AG Jul 2020'!W83/100</f>
        <v>41.027714999999986</v>
      </c>
      <c r="I99" s="384">
        <f t="shared" si="57"/>
        <v>282.07394999999997</v>
      </c>
      <c r="J99" s="449">
        <f t="shared" si="58"/>
        <v>811.61579999999981</v>
      </c>
      <c r="K99" s="449">
        <f t="shared" si="59"/>
        <v>1128.2957999999999</v>
      </c>
      <c r="L99" s="450">
        <f t="shared" si="60"/>
        <v>1241.12538</v>
      </c>
      <c r="M99" s="449">
        <f>'AG Jul 2020'!AZ83</f>
        <v>0</v>
      </c>
      <c r="N99" s="449">
        <f>'AG Jul 2020'!BA83</f>
        <v>0</v>
      </c>
      <c r="O99" s="449">
        <f>'AG Jul 2020'!BB83</f>
        <v>0</v>
      </c>
      <c r="P99" s="449">
        <f>'AG Jul 2020'!BC83</f>
        <v>0</v>
      </c>
      <c r="Q99" s="449">
        <f>($E$6*'AG Jul 2020'!AT83/100)*4</f>
        <v>208.27799999999999</v>
      </c>
      <c r="R99" s="448" t="str">
        <f t="shared" si="61"/>
        <v>No discount</v>
      </c>
      <c r="S99" s="448" t="str">
        <f t="shared" si="62"/>
        <v>Exclusive</v>
      </c>
      <c r="T99" s="475">
        <f t="shared" si="63"/>
        <v>1128.2957999999999</v>
      </c>
      <c r="U99" s="449">
        <f t="shared" si="64"/>
        <v>1128.2957999999999</v>
      </c>
      <c r="V99" s="449">
        <f t="shared" si="65"/>
        <v>920.01779999999985</v>
      </c>
      <c r="W99" s="449">
        <f t="shared" si="66"/>
        <v>920.01779999999985</v>
      </c>
      <c r="X99" s="455">
        <f t="shared" si="67"/>
        <v>1012.0195799999999</v>
      </c>
      <c r="Y99" s="455">
        <f t="shared" si="68"/>
        <v>1012.0195799999999</v>
      </c>
      <c r="Z99" s="387">
        <f>'AG Jul 2020'!BL83</f>
        <v>0</v>
      </c>
      <c r="AA99" s="326" t="str">
        <f>'AG Jul 2020'!BM83</f>
        <v>n</v>
      </c>
    </row>
    <row r="100" spans="1:27" x14ac:dyDescent="0.3">
      <c r="A100" s="319" t="str">
        <f>'AG Jul 2020'!K84</f>
        <v>Future X Power</v>
      </c>
      <c r="B100" s="383" t="str">
        <f>'AG Jul 2020'!L84</f>
        <v>Flexi Saver</v>
      </c>
      <c r="C100" s="384">
        <f>IF('AG Jul 2020'!BP84=0,91*'AG Jul 2020'!M84/100,(91*'AG Jul 2020'!M84/100)+'AG Jul 2020'!BP84/4)</f>
        <v>99.661545454545447</v>
      </c>
      <c r="D100" s="384">
        <f>IF('AG Jul 2020'!O84="",$G$6*'AG Jul 2020'!N84/100,IF($G$6&gt;='AG Jul 2020'!P84,('AG Jul 2020'!P84*'AG Jul 2020'!N84/100),($G$6*'AG Jul 2020'!N84/100)))</f>
        <v>70.435380000000009</v>
      </c>
      <c r="E100" s="384">
        <f>IF(AND('AG Jul 2020'!P84&gt;0,'AG Jul 2020'!R84&gt;0),IF($G$6&lt;'AG Jul 2020'!P84,0,IF($G$6&lt;=('AG Jul 2020'!R84+'AG Jul 2020'!P84),(($G$6-'AG Jul 2020'!P84)*'AG Jul 2020'!Q84/100),(('AG Jul 2020'!R84)*'AG Jul 2020'!Q84/100))),0)</f>
        <v>0</v>
      </c>
      <c r="F100" s="384">
        <f>IF('AG Jul 2020'!T84&gt;0,IF(($G$6&lt;'AG Jul 2020'!T84),(0),($G$6-'AG Jul 2020'!T84)*'AG Jul 2020'!U84/100),IF(AND('AG Jul 2020'!R84&gt;0,'AG Jul 2020'!T84=""),IF(($G$6&lt;'AG Jul 2020'!R84),(0),($G$6-'AG Jul 2020'!R84)*'AG Jul 2020'!S84/100),IF(AND('AG Jul 2020'!P84&gt;0,'AG Jul 2020'!R84=""),IF(($G$6&lt;'AG Jul 2020'!P84),(0),($G$6-'AG Jul 2020'!P84)*'AG Jul 2020'!Q84/100),0)))</f>
        <v>0</v>
      </c>
      <c r="G100" s="384">
        <f>$I$6*'AG Jul 2020'!AH84/100</f>
        <v>87.394152272727283</v>
      </c>
      <c r="H100" s="384">
        <f>$H$6*'AG Jul 2020'!W84/100</f>
        <v>33.031820454545453</v>
      </c>
      <c r="I100" s="384">
        <f t="shared" si="57"/>
        <v>290.52289818181816</v>
      </c>
      <c r="J100" s="449">
        <f t="shared" si="58"/>
        <v>763.44541090909092</v>
      </c>
      <c r="K100" s="449">
        <f t="shared" si="59"/>
        <v>1162.0915927272727</v>
      </c>
      <c r="L100" s="450">
        <f t="shared" si="60"/>
        <v>1278.3007520000001</v>
      </c>
      <c r="M100" s="449">
        <f>'AG Jul 2020'!AZ84</f>
        <v>0</v>
      </c>
      <c r="N100" s="449">
        <f>'AG Jul 2020'!BA84</f>
        <v>0</v>
      </c>
      <c r="O100" s="449">
        <f>'AG Jul 2020'!BB84</f>
        <v>0</v>
      </c>
      <c r="P100" s="449">
        <f>'AG Jul 2020'!BC84</f>
        <v>15</v>
      </c>
      <c r="Q100" s="449">
        <f>($E$6*'AG Jul 2020'!AT84/100)*4</f>
        <v>208.27799999999999</v>
      </c>
      <c r="R100" s="448" t="str">
        <f t="shared" si="61"/>
        <v>Pay-on-time off usage</v>
      </c>
      <c r="S100" s="448" t="str">
        <f t="shared" si="62"/>
        <v>Exclusive</v>
      </c>
      <c r="T100" s="475">
        <f t="shared" si="63"/>
        <v>1162.0915927272727</v>
      </c>
      <c r="U100" s="449">
        <f t="shared" si="64"/>
        <v>1047.574781090909</v>
      </c>
      <c r="V100" s="449">
        <f t="shared" si="65"/>
        <v>953.81359272727263</v>
      </c>
      <c r="W100" s="449">
        <f t="shared" si="66"/>
        <v>839.29678109090901</v>
      </c>
      <c r="X100" s="455">
        <f t="shared" si="67"/>
        <v>1049.1949520000001</v>
      </c>
      <c r="Y100" s="455">
        <f t="shared" si="68"/>
        <v>923.22645920000002</v>
      </c>
      <c r="Z100" s="387">
        <f>'AG Jul 2020'!BL84</f>
        <v>0</v>
      </c>
      <c r="AA100" s="326" t="str">
        <f>'AG Jul 2020'!BM84</f>
        <v>n</v>
      </c>
    </row>
    <row r="101" spans="1:27" x14ac:dyDescent="0.3">
      <c r="A101" s="319" t="str">
        <f>'AG Jul 2020'!K85</f>
        <v>Powershop</v>
      </c>
      <c r="B101" s="383" t="str">
        <f>'AG Jul 2020'!L85</f>
        <v>Shopper with Mega Pack</v>
      </c>
      <c r="C101" s="384">
        <f>IF('AG Jul 2020'!BP85=0,91*'AG Jul 2020'!M85/100,(91*'AG Jul 2020'!M85/100)+'AG Jul 2020'!BP85/4)</f>
        <v>100.57981818181817</v>
      </c>
      <c r="D101" s="384">
        <f>IF('AG Jul 2020'!O85="",$G$6*'AG Jul 2020'!N85/100,IF($G$6&gt;='AG Jul 2020'!P85,('AG Jul 2020'!P85*'AG Jul 2020'!N85/100),($G$6*'AG Jul 2020'!N85/100)))</f>
        <v>59.172869999999996</v>
      </c>
      <c r="E101" s="384">
        <f>IF(AND('AG Jul 2020'!P85&gt;0,'AG Jul 2020'!R85&gt;0),IF($G$6&lt;'AG Jul 2020'!P85,0,IF($G$6&lt;=('AG Jul 2020'!R85+'AG Jul 2020'!P85),(($G$6-'AG Jul 2020'!P85)*'AG Jul 2020'!Q85/100),(('AG Jul 2020'!R85)*'AG Jul 2020'!Q85/100))),0)</f>
        <v>0</v>
      </c>
      <c r="F101" s="384">
        <f>IF('AG Jul 2020'!T85&gt;0,IF(($G$6&lt;'AG Jul 2020'!T85),(0),($G$6-'AG Jul 2020'!T85)*'AG Jul 2020'!U85/100),IF(AND('AG Jul 2020'!R85&gt;0,'AG Jul 2020'!T85=""),IF(($G$6&lt;'AG Jul 2020'!R85),(0),($G$6-'AG Jul 2020'!R85)*'AG Jul 2020'!S85/100),IF(AND('AG Jul 2020'!P85&gt;0,'AG Jul 2020'!R85=""),IF(($G$6&lt;'AG Jul 2020'!P85),(0),($G$6-'AG Jul 2020'!P85)*'AG Jul 2020'!Q85/100),0)))</f>
        <v>0</v>
      </c>
      <c r="G101" s="384">
        <f>$I$6*'AG Jul 2020'!AH85/100</f>
        <v>71.182963636363624</v>
      </c>
      <c r="H101" s="384">
        <f>$H$6*'AG Jul 2020'!W85/100</f>
        <v>32.714909999999996</v>
      </c>
      <c r="I101" s="384">
        <f t="shared" si="57"/>
        <v>263.65056181818176</v>
      </c>
      <c r="J101" s="449">
        <f t="shared" si="58"/>
        <v>652.28297454545441</v>
      </c>
      <c r="K101" s="449">
        <f t="shared" si="59"/>
        <v>1054.602247272727</v>
      </c>
      <c r="L101" s="450">
        <f t="shared" si="60"/>
        <v>1160.0624719999998</v>
      </c>
      <c r="M101" s="449">
        <f>'AG Jul 2020'!AZ85</f>
        <v>0</v>
      </c>
      <c r="N101" s="449">
        <f>'AG Jul 2020'!BA85</f>
        <v>0</v>
      </c>
      <c r="O101" s="449">
        <f>'AG Jul 2020'!BB85</f>
        <v>6</v>
      </c>
      <c r="P101" s="449">
        <f>'AG Jul 2020'!BC85</f>
        <v>0</v>
      </c>
      <c r="Q101" s="449">
        <f>($E$6*'AG Jul 2020'!AT85/100)*4</f>
        <v>208.27799999999999</v>
      </c>
      <c r="R101" s="448" t="str">
        <f t="shared" si="61"/>
        <v>Pay-on-time off bill</v>
      </c>
      <c r="S101" s="448" t="str">
        <f t="shared" si="62"/>
        <v>Inclusive</v>
      </c>
      <c r="T101" s="475">
        <f t="shared" si="63"/>
        <v>1054.602247272727</v>
      </c>
      <c r="U101" s="449">
        <f t="shared" si="64"/>
        <v>991.32611243636336</v>
      </c>
      <c r="V101" s="449">
        <f t="shared" si="65"/>
        <v>846.32424727272701</v>
      </c>
      <c r="W101" s="449">
        <f t="shared" si="66"/>
        <v>783.04811243636334</v>
      </c>
      <c r="X101" s="455">
        <f t="shared" si="67"/>
        <v>930.9566719999998</v>
      </c>
      <c r="Y101" s="455">
        <f t="shared" si="68"/>
        <v>861.35292367999978</v>
      </c>
      <c r="Z101" s="387">
        <f>'AG Jul 2020'!BL85</f>
        <v>0</v>
      </c>
      <c r="AA101" s="326" t="str">
        <f>'AG Jul 2020'!BM85</f>
        <v>n</v>
      </c>
    </row>
    <row r="102" spans="1:27" ht="14.5" thickBot="1" x14ac:dyDescent="0.35">
      <c r="A102" s="327" t="str">
        <f>'AG Jul 2020'!K86</f>
        <v>DC Power Co</v>
      </c>
      <c r="B102" s="328" t="str">
        <f>'AG Jul 2020'!L86</f>
        <v>Market offer</v>
      </c>
      <c r="C102" s="329">
        <f>IF('AG Jul 2020'!BP86=0,91*'AG Jul 2020'!M86/100,(91*'AG Jul 2020'!M86/100)+'AG Jul 2020'!BP86/4)</f>
        <v>106.97772727272726</v>
      </c>
      <c r="D102" s="329">
        <f>IF('AG Jul 2020'!O86="",$G$6*'AG Jul 2020'!N86/100,IF($G$6&gt;='AG Jul 2020'!P86,('AG Jul 2020'!P86*'AG Jul 2020'!N86/100),($G$6*'AG Jul 2020'!N86/100)))</f>
        <v>73.295700000000011</v>
      </c>
      <c r="E102" s="329">
        <f>IF(AND('AG Jul 2020'!P86&gt;0,'AG Jul 2020'!R86&gt;0),IF($G$6&lt;'AG Jul 2020'!P86,0,IF($G$6&lt;=('AG Jul 2020'!R86+'AG Jul 2020'!P86),(($G$6-'AG Jul 2020'!P86)*'AG Jul 2020'!Q86/100),(('AG Jul 2020'!R86)*'AG Jul 2020'!Q86/100))),0)</f>
        <v>0</v>
      </c>
      <c r="F102" s="329">
        <f>IF('AG Jul 2020'!T86&gt;0,IF(($G$6&lt;'AG Jul 2020'!T86),(0),($G$6-'AG Jul 2020'!T86)*'AG Jul 2020'!U86/100),IF(AND('AG Jul 2020'!R86&gt;0,'AG Jul 2020'!T86=""),IF(($G$6&lt;'AG Jul 2020'!R86),(0),($G$6-'AG Jul 2020'!R86)*'AG Jul 2020'!S86/100),IF(AND('AG Jul 2020'!P86&gt;0,'AG Jul 2020'!R86=""),IF(($G$6&lt;'AG Jul 2020'!P86),(0),($G$6-'AG Jul 2020'!P86)*'AG Jul 2020'!Q86/100),0)))</f>
        <v>0</v>
      </c>
      <c r="G102" s="329">
        <f>$I$6*'AG Jul 2020'!AH86/100</f>
        <v>102.75212045454543</v>
      </c>
      <c r="H102" s="329">
        <f>$H$6*'AG Jul 2020'!W86/100</f>
        <v>56.336927727272716</v>
      </c>
      <c r="I102" s="329">
        <f t="shared" si="57"/>
        <v>339.36247545454546</v>
      </c>
      <c r="J102" s="451">
        <f t="shared" si="58"/>
        <v>929.53899272727278</v>
      </c>
      <c r="K102" s="451">
        <f t="shared" si="59"/>
        <v>1357.4499018181818</v>
      </c>
      <c r="L102" s="452">
        <f t="shared" si="60"/>
        <v>1493.1948920000002</v>
      </c>
      <c r="M102" s="451">
        <f>'AG Jul 2020'!AZ86</f>
        <v>0</v>
      </c>
      <c r="N102" s="451">
        <f>'AG Jul 2020'!BA86</f>
        <v>0</v>
      </c>
      <c r="O102" s="451">
        <f>'AG Jul 2020'!BB86</f>
        <v>0</v>
      </c>
      <c r="P102" s="451">
        <f>'AG Jul 2020'!BC86</f>
        <v>0</v>
      </c>
      <c r="Q102" s="451">
        <f>($E$6*'AG Jul 2020'!AT86/100)*4</f>
        <v>446.31</v>
      </c>
      <c r="R102" s="453" t="str">
        <f t="shared" si="61"/>
        <v>No discount</v>
      </c>
      <c r="S102" s="453" t="str">
        <f t="shared" si="62"/>
        <v>Exclusive</v>
      </c>
      <c r="T102" s="476">
        <f t="shared" si="63"/>
        <v>1357.4499018181818</v>
      </c>
      <c r="U102" s="451">
        <f t="shared" si="64"/>
        <v>1357.4499018181818</v>
      </c>
      <c r="V102" s="451">
        <f t="shared" si="65"/>
        <v>911.1399018181819</v>
      </c>
      <c r="W102" s="451">
        <f t="shared" si="66"/>
        <v>911.1399018181819</v>
      </c>
      <c r="X102" s="456">
        <f t="shared" si="67"/>
        <v>1002.2538920000002</v>
      </c>
      <c r="Y102" s="456">
        <f t="shared" si="68"/>
        <v>1002.2538920000002</v>
      </c>
      <c r="Z102" s="333">
        <f>'AG Jul 2020'!BL86</f>
        <v>0</v>
      </c>
      <c r="AA102" s="334" t="str">
        <f>'AG Jul 2020'!BM86</f>
        <v>n</v>
      </c>
    </row>
    <row r="103" spans="1:27" ht="16" customHeight="1" x14ac:dyDescent="0.3"/>
  </sheetData>
  <sheetProtection algorithmName="SHA-512" hashValue="HPBES8mc+45Xei0PA5SL42DpwMjuvJSwgovuUSQSJrHU2pFhkeqmE2yYT4KMu0nV6zvFtd6pfi0NWRGwRYajLg==" saltValue="0CzFAr4WYR9i4QrUbl/cDw==" spinCount="100000" sheet="1" objects="1" scenarios="1"/>
  <dataValidations count="2">
    <dataValidation type="decimal" showInputMessage="1" showErrorMessage="1" errorTitle="Incorrect entry" error="Enter 1.5 or 3.0 only" sqref="C4" xr:uid="{DD893AF9-525E-7842-9E54-4809AF7F7037}">
      <formula1>1.5</formula1>
      <formula2>3</formula2>
    </dataValidation>
    <dataValidation type="whole" showInputMessage="1" showErrorMessage="1" errorTitle="Incorrect number" error="Please enter quarterly consumption between 700-4000kWh" sqref="C5" xr:uid="{4E641101-42CC-7A4C-9408-763191915A86}">
      <formula1>700</formula1>
      <formula2>4000</formula2>
    </dataValidation>
  </dataValidations>
  <pageMargins left="0.75" right="0.75" top="1" bottom="1" header="0.5" footer="0.5"/>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6DB7E-5729-914F-BD65-33D705280E43}">
  <sheetPr codeName="Sheet40">
    <tabColor theme="7" tint="0.39997558519241921"/>
  </sheetPr>
  <dimension ref="A1:AA100"/>
  <sheetViews>
    <sheetView zoomScaleNormal="100" workbookViewId="0">
      <selection activeCell="X10" sqref="X10:X39"/>
    </sheetView>
  </sheetViews>
  <sheetFormatPr defaultColWidth="10.84375" defaultRowHeight="14" x14ac:dyDescent="0.3"/>
  <cols>
    <col min="1" max="1" width="23" style="372" customWidth="1"/>
    <col min="2" max="2" width="25.69140625" style="372" customWidth="1"/>
    <col min="3" max="3" width="12.15234375" style="372" customWidth="1"/>
    <col min="4" max="4" width="14.3046875" style="372" customWidth="1"/>
    <col min="5" max="5" width="12.15234375" style="372" customWidth="1"/>
    <col min="6" max="6" width="12.69140625" style="372" bestFit="1" customWidth="1"/>
    <col min="7" max="7" width="12.69140625" style="372" customWidth="1"/>
    <col min="8" max="8" width="13.84375" style="372" customWidth="1"/>
    <col min="9" max="9" width="13.69140625" style="372" customWidth="1"/>
    <col min="10" max="10" width="13.84375" style="372" hidden="1" customWidth="1"/>
    <col min="11" max="11" width="12.15234375" style="372" hidden="1" customWidth="1"/>
    <col min="12" max="17" width="12.15234375" style="372" customWidth="1"/>
    <col min="18" max="23" width="12.15234375" style="372" hidden="1" customWidth="1"/>
    <col min="24" max="27" width="12.15234375" style="372" customWidth="1"/>
    <col min="28" max="16384" width="10.84375" style="372"/>
  </cols>
  <sheetData>
    <row r="1" spans="1:27" x14ac:dyDescent="0.3">
      <c r="A1" s="372" t="s">
        <v>364</v>
      </c>
      <c r="J1" s="372">
        <v>3</v>
      </c>
    </row>
    <row r="2" spans="1:27" x14ac:dyDescent="0.3">
      <c r="A2" s="373" t="s">
        <v>402</v>
      </c>
    </row>
    <row r="3" spans="1:27" x14ac:dyDescent="0.3">
      <c r="F3" s="375"/>
      <c r="G3" s="375"/>
    </row>
    <row r="4" spans="1:27" x14ac:dyDescent="0.3">
      <c r="A4" s="301" t="s">
        <v>365</v>
      </c>
      <c r="B4" s="302"/>
      <c r="C4" s="303">
        <v>1.5</v>
      </c>
      <c r="D4" s="304" t="s">
        <v>483</v>
      </c>
      <c r="E4" s="305">
        <f>IF(C4&lt;J1,(605),(1210))</f>
        <v>605</v>
      </c>
      <c r="F4" s="360"/>
      <c r="G4" s="306" t="s">
        <v>484</v>
      </c>
      <c r="H4" s="361" t="s">
        <v>485</v>
      </c>
      <c r="I4" s="308" t="s">
        <v>397</v>
      </c>
    </row>
    <row r="5" spans="1:27" x14ac:dyDescent="0.3">
      <c r="A5" s="309" t="s">
        <v>486</v>
      </c>
      <c r="B5" s="310"/>
      <c r="C5" s="311">
        <v>1500</v>
      </c>
      <c r="D5" s="304" t="s">
        <v>487</v>
      </c>
      <c r="E5" s="312">
        <f>C5-(E4-E6)</f>
        <v>1009.345</v>
      </c>
      <c r="F5" s="304" t="s">
        <v>488</v>
      </c>
      <c r="G5" s="313">
        <f>E5*70/100</f>
        <v>706.54150000000004</v>
      </c>
      <c r="H5" s="362">
        <f>E5*30/100</f>
        <v>302.80350000000004</v>
      </c>
      <c r="I5" s="315"/>
    </row>
    <row r="6" spans="1:27" x14ac:dyDescent="0.3">
      <c r="D6" s="304" t="s">
        <v>489</v>
      </c>
      <c r="E6" s="312">
        <f>IF(C4&lt;J1,(E4*18.9/100),(E4*49.9/100))</f>
        <v>114.345</v>
      </c>
      <c r="F6" s="309" t="s">
        <v>396</v>
      </c>
      <c r="G6" s="316">
        <f>E5*20/100</f>
        <v>201.86900000000003</v>
      </c>
      <c r="H6" s="363">
        <f>E5*30/100</f>
        <v>302.80350000000004</v>
      </c>
      <c r="I6" s="318">
        <f>E5*50/100</f>
        <v>504.67250000000001</v>
      </c>
    </row>
    <row r="7" spans="1:27" ht="14.5" thickBot="1" x14ac:dyDescent="0.35">
      <c r="G7" s="374"/>
    </row>
    <row r="8" spans="1:27" x14ac:dyDescent="0.3">
      <c r="A8" s="428" t="s">
        <v>514</v>
      </c>
      <c r="B8" s="429"/>
      <c r="C8" s="429"/>
      <c r="D8" s="429"/>
      <c r="E8" s="429"/>
      <c r="F8" s="429"/>
      <c r="G8" s="429"/>
      <c r="H8" s="429"/>
      <c r="I8" s="429"/>
      <c r="J8" s="429"/>
      <c r="K8" s="429"/>
      <c r="L8" s="429"/>
      <c r="M8" s="429"/>
      <c r="N8" s="429"/>
      <c r="O8" s="429"/>
      <c r="P8" s="429"/>
      <c r="Q8" s="429"/>
      <c r="R8" s="429"/>
      <c r="S8" s="429"/>
      <c r="T8" s="429"/>
      <c r="U8" s="429"/>
      <c r="V8" s="429"/>
      <c r="W8" s="429"/>
      <c r="X8" s="429"/>
      <c r="Y8" s="429"/>
      <c r="Z8" s="429"/>
      <c r="AA8" s="430"/>
    </row>
    <row r="9" spans="1:27" ht="70" x14ac:dyDescent="0.3">
      <c r="A9" s="431" t="s">
        <v>408</v>
      </c>
      <c r="B9" s="432" t="s">
        <v>409</v>
      </c>
      <c r="C9" s="433" t="s">
        <v>410</v>
      </c>
      <c r="D9" s="433" t="s">
        <v>411</v>
      </c>
      <c r="E9" s="433" t="s">
        <v>446</v>
      </c>
      <c r="F9" s="433" t="s">
        <v>447</v>
      </c>
      <c r="G9" s="433" t="s">
        <v>448</v>
      </c>
      <c r="H9" s="433" t="s">
        <v>354</v>
      </c>
      <c r="I9" s="433" t="s">
        <v>222</v>
      </c>
      <c r="J9" s="442" t="s">
        <v>406</v>
      </c>
      <c r="K9" s="443" t="s">
        <v>449</v>
      </c>
      <c r="L9" s="435" t="s">
        <v>1010</v>
      </c>
      <c r="M9" s="436" t="s">
        <v>398</v>
      </c>
      <c r="N9" s="436" t="s">
        <v>533</v>
      </c>
      <c r="O9" s="436" t="s">
        <v>399</v>
      </c>
      <c r="P9" s="436" t="s">
        <v>552</v>
      </c>
      <c r="Q9" s="437" t="s">
        <v>490</v>
      </c>
      <c r="R9" s="444" t="s">
        <v>1011</v>
      </c>
      <c r="S9" s="444" t="s">
        <v>1012</v>
      </c>
      <c r="T9" s="445" t="s">
        <v>1013</v>
      </c>
      <c r="U9" s="445" t="s">
        <v>1014</v>
      </c>
      <c r="V9" s="445" t="s">
        <v>104</v>
      </c>
      <c r="W9" s="445" t="s">
        <v>105</v>
      </c>
      <c r="X9" s="437" t="s">
        <v>331</v>
      </c>
      <c r="Y9" s="437" t="s">
        <v>332</v>
      </c>
      <c r="Z9" s="436" t="s">
        <v>400</v>
      </c>
      <c r="AA9" s="438" t="s">
        <v>558</v>
      </c>
    </row>
    <row r="10" spans="1:27" x14ac:dyDescent="0.3">
      <c r="A10" s="319" t="str">
        <f>'END Jul 2020'!K2</f>
        <v>Energy Locals</v>
      </c>
      <c r="B10" s="320" t="str">
        <f>'END Jul 2020'!L2</f>
        <v>Local Saver</v>
      </c>
      <c r="C10" s="321">
        <f>IF('END Jul 2020'!BP2=0,91*'END Jul 2020'!M2/100,(91*'END Jul 2020'!M2/100)+'END Jul 2020'!BP2/4)</f>
        <v>93.659090909090892</v>
      </c>
      <c r="D10" s="321">
        <f>IF('END Jul 2020'!O2="",$E$5*'END Jul 2020'!N2/100,IF($E$5&gt;='END Jul 2020'!P2,('END Jul 2020'!P2*'END Jul 2020'!N2/100),($E$5*'END Jul 2020'!N2/100)))</f>
        <v>229.39659090909092</v>
      </c>
      <c r="E10" s="321">
        <f>IF(AND('END Jul 2020'!P2&gt;0,'END Jul 2020'!R2&gt;0),IF($E$5&lt;'END Jul 2020'!P2,0,IF($E$5&lt;=('END Jul 2020'!R2+'END Jul 2020'!P2),(($E$5-'END Jul 2020'!P2)*'END Jul 2020'!Q2/100),(('END Jul 2020'!R2)*'END Jul 2020'!Q2/100))),0)</f>
        <v>0</v>
      </c>
      <c r="F10" s="321">
        <f>IF(AND('END Jul 2020'!Q2&gt;0,'END Jul 2020'!S2&gt;0),IF($E$5&lt;('END Jul 2020'!R2+'END Jul 2020'!P2),0,IF($E$5&lt;=('END Jul 2020'!T2+'END Jul 2020'!R2+'END Jul 2020'!P2),(($E$5-('END Jul 2020'!R2+'END Jul 2020'!P2))*'END Jul 2020'!S2/100),('END Jul 2020'!T2*'END Jul 2020'!S2/100))),0)</f>
        <v>0</v>
      </c>
      <c r="G10" s="321">
        <v>0</v>
      </c>
      <c r="H10" s="321">
        <f>IF('END Jul 2020'!T2&gt;0,IF(($E$5&lt;'END Jul 2020'!T2),(0),($E$5-'END Jul 2020'!T2)*'END Jul 2020'!U2/100),IF(AND('END Jul 2020'!R2&gt;0,'END Jul 2020'!T2=""),IF(($E$5&lt;'END Jul 2020'!R2),(0),($E$5-'END Jul 2020'!R2)*'END Jul 2020'!S2/100),IF(AND('END Jul 2020'!P2&gt;0,'END Jul 2020'!R2=""),IF(($E$5&lt;'END Jul 2020'!P2),(0),($E$5-'END Jul 2020'!P2)*'END Jul 2020'!Q2/100),0)))</f>
        <v>0</v>
      </c>
      <c r="I10" s="321">
        <f t="shared" ref="I10:I30" si="0">SUM(C10:H10)</f>
        <v>323.05568181818182</v>
      </c>
      <c r="J10" s="446">
        <f t="shared" ref="J10:J30" si="1">(I10-C10)*4</f>
        <v>917.58636363636379</v>
      </c>
      <c r="K10" s="446">
        <f t="shared" ref="K10:K30" si="2">I10*4</f>
        <v>1292.2227272727273</v>
      </c>
      <c r="L10" s="447">
        <f>K10*1.1</f>
        <v>1421.4450000000002</v>
      </c>
      <c r="M10" s="446">
        <f>'END Jul 2020'!AZ2</f>
        <v>0</v>
      </c>
      <c r="N10" s="446">
        <f>'END Jul 2020'!BA2</f>
        <v>0</v>
      </c>
      <c r="O10" s="446">
        <f>'END Jul 2020'!BB2</f>
        <v>0</v>
      </c>
      <c r="P10" s="446">
        <f>'END Jul 2020'!BC2</f>
        <v>0</v>
      </c>
      <c r="Q10" s="446">
        <f>($E$6*'END Jul 2020'!AT2/100)*4</f>
        <v>73.180800000000005</v>
      </c>
      <c r="R10" s="448" t="str">
        <f>IF(SUM(M10:P10)=0,"No discount",IF(M10&gt;0,"Guaranteed off bill",IF(N10&gt;0,"Guaranteed off usage",IF(O10&gt;0,"Pay-on-time off bill","Pay-on-time off usage"))))</f>
        <v>No discount</v>
      </c>
      <c r="S10" s="448" t="str">
        <f>IF(OR(A10="Origin Energy",A10="Red Energy",A10="Powershop"),"Inclusive","Exclusive")</f>
        <v>Exclusive</v>
      </c>
      <c r="T10" s="446">
        <f t="shared" ref="T10:T30" si="3">IF(AND(R10="Guaranteed off bill",S10="Inclusive"),((K10*1.1)-((K10*1.1)*M10/100))/1.1,IF(AND(R10="Guaranteed off usage",S10="Inclusive"),((K10*1.1)-((J10*1.1)*N10/100))/1.1,IF(AND(R10="Guaranteed off bill",S10="Exclusive"),K10-(K10*M10/100),IF(AND(R10="Guaranteed off usage",S10="Exclusive"),K10-(J10*N10/100),IF(S10="Inclusive",((K10*1.1))/1.1,K10)))))</f>
        <v>1292.2227272727273</v>
      </c>
      <c r="U10" s="446">
        <f t="shared" ref="U10:U30" si="4">IF(AND(R10="Pay-on-time off bill",S10="Inclusive"),((T10*1.1)-((T10*1.1)*O10/100))/1.1,IF(AND(R10="Pay-on-time off usage",S10="Inclusive"),((T10*1.1)-((J10*1.1)*P10/100))/1.1,IF(AND(R10="Pay-on-time off bill",S10="Exclusive"),T10-(T10*O10/100),IF(AND(R10="Pay-on-time off usage",S10="Exclusive"),T10-(J10*P10/100),IF(S10="Inclusive",((T10*1.1))/1.1,T10)))))</f>
        <v>1292.2227272727273</v>
      </c>
      <c r="V10" s="446">
        <f t="shared" ref="V10:V30" si="5">T10-Q10</f>
        <v>1219.0419272727272</v>
      </c>
      <c r="W10" s="446">
        <f t="shared" ref="W10:W30" si="6">U10-Q10</f>
        <v>1219.0419272727272</v>
      </c>
      <c r="X10" s="454">
        <f>V10*1.1</f>
        <v>1340.9461200000001</v>
      </c>
      <c r="Y10" s="454">
        <f>W10*1.1</f>
        <v>1340.9461200000001</v>
      </c>
      <c r="Z10" s="376">
        <f>'END Jul 2020'!BL2</f>
        <v>0</v>
      </c>
      <c r="AA10" s="377" t="str">
        <f>'END Jul 2020'!BM2</f>
        <v>n</v>
      </c>
    </row>
    <row r="11" spans="1:27" x14ac:dyDescent="0.3">
      <c r="A11" s="319" t="str">
        <f>'END Jul 2020'!K3</f>
        <v>AGL</v>
      </c>
      <c r="B11" s="320" t="str">
        <f>'END Jul 2020'!L3</f>
        <v>Essentials Saver</v>
      </c>
      <c r="C11" s="321">
        <f>IF('END Jul 2020'!BP3=0,91*'END Jul 2020'!M3/100,(91*'END Jul 2020'!M3/100)+'END Jul 2020'!BP3/4)</f>
        <v>65.007090909090891</v>
      </c>
      <c r="D11" s="321">
        <f>IF('END Jul 2020'!O3="",$E$5*'END Jul 2020'!N3/100,IF($E$5&gt;='END Jul 2020'!P3,('END Jul 2020'!P3*'END Jul 2020'!N3/100),($E$5*'END Jul 2020'!N3/100)))</f>
        <v>218.56907181818181</v>
      </c>
      <c r="E11" s="321">
        <f>IF(AND('END Jul 2020'!P3&gt;0,'END Jul 2020'!R3&gt;0),IF($E$5&lt;'END Jul 2020'!P3,0,IF($E$5&lt;=('END Jul 2020'!R3+'END Jul 2020'!P3),(($E$5-'END Jul 2020'!P3)*'END Jul 2020'!Q3/100),(('END Jul 2020'!R3)*'END Jul 2020'!Q3/100))),0)</f>
        <v>0</v>
      </c>
      <c r="F11" s="321">
        <f>IF(AND('END Jul 2020'!Q3&gt;0,'END Jul 2020'!S3&gt;0),IF($E$5&lt;('END Jul 2020'!R3+'END Jul 2020'!P3),0,IF($E$5&lt;=('END Jul 2020'!T3+'END Jul 2020'!R3+'END Jul 2020'!P3),(($E$5-('END Jul 2020'!R3+'END Jul 2020'!P3))*'END Jul 2020'!S3/100),('END Jul 2020'!T3*'END Jul 2020'!S3/100))),0)</f>
        <v>0</v>
      </c>
      <c r="G11" s="321">
        <v>0</v>
      </c>
      <c r="H11" s="321">
        <f>IF('END Jul 2020'!T3&gt;0,IF(($E$5&lt;'END Jul 2020'!T3),(0),($E$5-'END Jul 2020'!T3)*'END Jul 2020'!U3/100),IF(AND('END Jul 2020'!R3&gt;0,'END Jul 2020'!T3=""),IF(($E$5&lt;'END Jul 2020'!R3),(0),($E$5-'END Jul 2020'!R3)*'END Jul 2020'!S3/100),IF(AND('END Jul 2020'!P3&gt;0,'END Jul 2020'!R3=""),IF(($E$5&lt;'END Jul 2020'!P3),(0),($E$5-'END Jul 2020'!P3)*'END Jul 2020'!Q3/100),0)))</f>
        <v>0</v>
      </c>
      <c r="I11" s="321">
        <f t="shared" si="0"/>
        <v>283.57616272727273</v>
      </c>
      <c r="J11" s="446">
        <f t="shared" si="1"/>
        <v>874.27628727272736</v>
      </c>
      <c r="K11" s="446">
        <f t="shared" si="2"/>
        <v>1134.3046509090909</v>
      </c>
      <c r="L11" s="447">
        <f t="shared" ref="L11:L30" si="7">K11*1.1</f>
        <v>1247.7351160000001</v>
      </c>
      <c r="M11" s="446">
        <f>'END Jul 2020'!AZ3</f>
        <v>0</v>
      </c>
      <c r="N11" s="446">
        <f>'END Jul 2020'!BA3</f>
        <v>0</v>
      </c>
      <c r="O11" s="446">
        <f>'END Jul 2020'!BB3</f>
        <v>0</v>
      </c>
      <c r="P11" s="446">
        <f>'END Jul 2020'!BC3</f>
        <v>0</v>
      </c>
      <c r="Q11" s="446">
        <f>($E$6*'END Jul 2020'!AT3/100)*4</f>
        <v>43.451099999999997</v>
      </c>
      <c r="R11" s="448" t="str">
        <f t="shared" ref="R11:R30" si="8">IF(SUM(M11:P11)=0,"No discount",IF(M11&gt;0,"Guaranteed off bill",IF(N11&gt;0,"Guaranteed off usage",IF(O11&gt;0,"Pay-on-time off bill","Pay-on-time off usage"))))</f>
        <v>No discount</v>
      </c>
      <c r="S11" s="448" t="str">
        <f t="shared" ref="S11:S30" si="9">IF(OR(A11="Origin Energy",A11="Red Energy",A11="Powershop"),"Inclusive","Exclusive")</f>
        <v>Exclusive</v>
      </c>
      <c r="T11" s="475">
        <f t="shared" si="3"/>
        <v>1134.3046509090909</v>
      </c>
      <c r="U11" s="446">
        <f t="shared" si="4"/>
        <v>1134.3046509090909</v>
      </c>
      <c r="V11" s="446">
        <f t="shared" si="5"/>
        <v>1090.8535509090909</v>
      </c>
      <c r="W11" s="446">
        <f t="shared" si="6"/>
        <v>1090.8535509090909</v>
      </c>
      <c r="X11" s="454">
        <f t="shared" ref="X11:Y18" si="10">V11*1.1</f>
        <v>1199.9389060000001</v>
      </c>
      <c r="Y11" s="454">
        <f t="shared" si="10"/>
        <v>1199.9389060000001</v>
      </c>
      <c r="Z11" s="376">
        <f>'END Jul 2020'!BL3</f>
        <v>0</v>
      </c>
      <c r="AA11" s="377" t="str">
        <f>'END Jul 2020'!BM3</f>
        <v>n</v>
      </c>
    </row>
    <row r="12" spans="1:27" x14ac:dyDescent="0.3">
      <c r="A12" s="319" t="str">
        <f>'END Jul 2020'!K4</f>
        <v>Alinta Energy</v>
      </c>
      <c r="B12" s="320" t="str">
        <f>'END Jul 2020'!L4</f>
        <v>Home Deal</v>
      </c>
      <c r="C12" s="321">
        <f>IF('END Jul 2020'!BP4=0,91*'END Jul 2020'!M4/100,(91*'END Jul 2020'!M4/100)+'END Jul 2020'!BP4/4)</f>
        <v>69.408181818181816</v>
      </c>
      <c r="D12" s="321">
        <f>IF('END Jul 2020'!O4="",$E$5*'END Jul 2020'!N4/100,IF($E$5&gt;='END Jul 2020'!P4,('END Jul 2020'!P4*'END Jul 2020'!N4/100),($E$5*'END Jul 2020'!N4/100)))</f>
        <v>213.06355363636362</v>
      </c>
      <c r="E12" s="321">
        <f>IF(AND('END Jul 2020'!P4&gt;0,'END Jul 2020'!R4&gt;0),IF($E$5&lt;'END Jul 2020'!P4,0,IF($E$5&lt;=('END Jul 2020'!R4+'END Jul 2020'!P4),(($E$5-'END Jul 2020'!P4)*'END Jul 2020'!Q4/100),(('END Jul 2020'!R4)*'END Jul 2020'!Q4/100))),0)</f>
        <v>0</v>
      </c>
      <c r="F12" s="321">
        <f>IF(AND('END Jul 2020'!Q4&gt;0,'END Jul 2020'!S4&gt;0),IF($E$5&lt;('END Jul 2020'!R4+'END Jul 2020'!P4),0,IF($E$5&lt;=('END Jul 2020'!T4+'END Jul 2020'!R4+'END Jul 2020'!P4),(($E$5-('END Jul 2020'!R4+'END Jul 2020'!P4))*'END Jul 2020'!S4/100),('END Jul 2020'!T4*'END Jul 2020'!S4/100))),0)</f>
        <v>0</v>
      </c>
      <c r="G12" s="321">
        <v>0</v>
      </c>
      <c r="H12" s="321">
        <f>IF('END Jul 2020'!T4&gt;0,IF(($E$5&lt;'END Jul 2020'!T4),(0),($E$5-'END Jul 2020'!T4)*'END Jul 2020'!U4/100),IF(AND('END Jul 2020'!R4&gt;0,'END Jul 2020'!T4=""),IF(($E$5&lt;'END Jul 2020'!R4),(0),($E$5-'END Jul 2020'!R4)*'END Jul 2020'!S4/100),IF(AND('END Jul 2020'!P4&gt;0,'END Jul 2020'!R4=""),IF(($E$5&lt;'END Jul 2020'!P4),(0),($E$5-'END Jul 2020'!P4)*'END Jul 2020'!Q4/100),0)))</f>
        <v>0</v>
      </c>
      <c r="I12" s="321">
        <f t="shared" si="0"/>
        <v>282.47173545454541</v>
      </c>
      <c r="J12" s="446">
        <f t="shared" si="1"/>
        <v>852.25421454545437</v>
      </c>
      <c r="K12" s="446">
        <f t="shared" si="2"/>
        <v>1129.8869418181816</v>
      </c>
      <c r="L12" s="447">
        <f t="shared" si="7"/>
        <v>1242.875636</v>
      </c>
      <c r="M12" s="446">
        <f>'END Jul 2020'!AZ4</f>
        <v>0</v>
      </c>
      <c r="N12" s="446">
        <f>'END Jul 2020'!BA4</f>
        <v>0</v>
      </c>
      <c r="O12" s="446">
        <f>'END Jul 2020'!BB4</f>
        <v>0</v>
      </c>
      <c r="P12" s="446">
        <f>'END Jul 2020'!BC4</f>
        <v>0</v>
      </c>
      <c r="Q12" s="446">
        <f>($E$6*'END Jul 2020'!AT4/100)*4</f>
        <v>34.3035</v>
      </c>
      <c r="R12" s="448" t="str">
        <f t="shared" si="8"/>
        <v>No discount</v>
      </c>
      <c r="S12" s="448" t="str">
        <f t="shared" si="9"/>
        <v>Exclusive</v>
      </c>
      <c r="T12" s="475">
        <f t="shared" si="3"/>
        <v>1129.8869418181816</v>
      </c>
      <c r="U12" s="446">
        <f t="shared" si="4"/>
        <v>1129.8869418181816</v>
      </c>
      <c r="V12" s="446">
        <f t="shared" si="5"/>
        <v>1095.5834418181817</v>
      </c>
      <c r="W12" s="446">
        <f t="shared" si="6"/>
        <v>1095.5834418181817</v>
      </c>
      <c r="X12" s="454">
        <f t="shared" si="10"/>
        <v>1205.1417859999999</v>
      </c>
      <c r="Y12" s="454">
        <f t="shared" si="10"/>
        <v>1205.1417859999999</v>
      </c>
      <c r="Z12" s="376">
        <f>'END Jul 2020'!BL4</f>
        <v>0</v>
      </c>
      <c r="AA12" s="377" t="str">
        <f>'END Jul 2020'!BM4</f>
        <v>n</v>
      </c>
    </row>
    <row r="13" spans="1:27" x14ac:dyDescent="0.3">
      <c r="A13" s="319" t="str">
        <f>'END Jul 2020'!K5</f>
        <v>Click Energy</v>
      </c>
      <c r="B13" s="320" t="str">
        <f>'END Jul 2020'!L5</f>
        <v>Flora Solar</v>
      </c>
      <c r="C13" s="321">
        <f>IF('END Jul 2020'!BP5=0,91*'END Jul 2020'!M5/100,(91*'END Jul 2020'!M5/100)+'END Jul 2020'!BP5/4)</f>
        <v>82.354999999999976</v>
      </c>
      <c r="D13" s="321">
        <f>IF('END Jul 2020'!O5="",$E$5*'END Jul 2020'!N5/100,IF($E$5&gt;='END Jul 2020'!P5,('END Jul 2020'!P5*'END Jul 2020'!N5/100),($E$5*'END Jul 2020'!N5/100)))</f>
        <v>252.33624999999995</v>
      </c>
      <c r="E13" s="321">
        <f>IF(AND('END Jul 2020'!P5&gt;0,'END Jul 2020'!R5&gt;0),IF($E$5&lt;'END Jul 2020'!P5,0,IF($E$5&lt;=('END Jul 2020'!R5+'END Jul 2020'!P5),(($E$5-'END Jul 2020'!P5)*'END Jul 2020'!Q5/100),(('END Jul 2020'!R5)*'END Jul 2020'!Q5/100))),0)</f>
        <v>0</v>
      </c>
      <c r="F13" s="321">
        <f>IF(AND('END Jul 2020'!Q5&gt;0,'END Jul 2020'!S5&gt;0),IF($E$5&lt;('END Jul 2020'!R5+'END Jul 2020'!P5),0,IF($E$5&lt;=('END Jul 2020'!T5+'END Jul 2020'!R5+'END Jul 2020'!P5),(($E$5-('END Jul 2020'!R5+'END Jul 2020'!P5))*'END Jul 2020'!S5/100),('END Jul 2020'!T5*'END Jul 2020'!S5/100))),0)</f>
        <v>0</v>
      </c>
      <c r="G13" s="321">
        <v>0</v>
      </c>
      <c r="H13" s="321">
        <f>IF('END Jul 2020'!T5&gt;0,IF(($E$5&lt;'END Jul 2020'!T5),(0),($E$5-'END Jul 2020'!T5)*'END Jul 2020'!U5/100),IF(AND('END Jul 2020'!R5&gt;0,'END Jul 2020'!T5=""),IF(($E$5&lt;'END Jul 2020'!R5),(0),($E$5-'END Jul 2020'!R5)*'END Jul 2020'!S5/100),IF(AND('END Jul 2020'!P5&gt;0,'END Jul 2020'!R5=""),IF(($E$5&lt;'END Jul 2020'!P5),(0),($E$5-'END Jul 2020'!P5)*'END Jul 2020'!Q5/100),0)))</f>
        <v>0</v>
      </c>
      <c r="I13" s="321">
        <f t="shared" si="0"/>
        <v>334.69124999999991</v>
      </c>
      <c r="J13" s="446">
        <f t="shared" si="1"/>
        <v>1009.3449999999998</v>
      </c>
      <c r="K13" s="446">
        <f t="shared" si="2"/>
        <v>1338.7649999999996</v>
      </c>
      <c r="L13" s="447">
        <f t="shared" si="7"/>
        <v>1472.6414999999997</v>
      </c>
      <c r="M13" s="446">
        <f>'END Jul 2020'!AZ5</f>
        <v>0</v>
      </c>
      <c r="N13" s="446">
        <f>'END Jul 2020'!BA5</f>
        <v>0</v>
      </c>
      <c r="O13" s="446">
        <f>'END Jul 2020'!BB5</f>
        <v>0</v>
      </c>
      <c r="P13" s="446">
        <f>'END Jul 2020'!BC5</f>
        <v>0</v>
      </c>
      <c r="Q13" s="446">
        <f>($E$6*'END Jul 2020'!AT5/100)*4</f>
        <v>73.180800000000005</v>
      </c>
      <c r="R13" s="448" t="str">
        <f t="shared" si="8"/>
        <v>No discount</v>
      </c>
      <c r="S13" s="448" t="str">
        <f t="shared" si="9"/>
        <v>Exclusive</v>
      </c>
      <c r="T13" s="446">
        <f t="shared" si="3"/>
        <v>1338.7649999999996</v>
      </c>
      <c r="U13" s="446">
        <f t="shared" si="4"/>
        <v>1338.7649999999996</v>
      </c>
      <c r="V13" s="446">
        <f t="shared" si="5"/>
        <v>1265.5841999999996</v>
      </c>
      <c r="W13" s="446">
        <f t="shared" si="6"/>
        <v>1265.5841999999996</v>
      </c>
      <c r="X13" s="454">
        <f t="shared" si="10"/>
        <v>1392.1426199999996</v>
      </c>
      <c r="Y13" s="454">
        <f t="shared" si="10"/>
        <v>1392.1426199999996</v>
      </c>
      <c r="Z13" s="376">
        <f>'END Jul 2020'!BL5</f>
        <v>0</v>
      </c>
      <c r="AA13" s="377" t="str">
        <f>'END Jul 2020'!BM5</f>
        <v>n</v>
      </c>
    </row>
    <row r="14" spans="1:27" x14ac:dyDescent="0.3">
      <c r="A14" s="319" t="str">
        <f>'END Jul 2020'!K6</f>
        <v>Commander</v>
      </c>
      <c r="B14" s="320" t="str">
        <f>'END Jul 2020'!L6</f>
        <v>Market offer</v>
      </c>
      <c r="C14" s="321">
        <f>IF('END Jul 2020'!BP6=0,91*'END Jul 2020'!M6/100,(91*'END Jul 2020'!M6/100)+'END Jul 2020'!BP6/4)</f>
        <v>76.812272727272713</v>
      </c>
      <c r="D14" s="321">
        <f>IF('END Jul 2020'!O6="",$E$5*'END Jul 2020'!N6/100,IF($E$5&gt;='END Jul 2020'!P6,('END Jul 2020'!P6*'END Jul 2020'!N6/100),($E$5*'END Jul 2020'!N6/100)))</f>
        <v>202.97010363636363</v>
      </c>
      <c r="E14" s="321">
        <f>IF(AND('END Jul 2020'!P6&gt;0,'END Jul 2020'!R6&gt;0),IF($E$5&lt;'END Jul 2020'!P6,0,IF($E$5&lt;=('END Jul 2020'!R6+'END Jul 2020'!P6),(($E$5-'END Jul 2020'!P6)*'END Jul 2020'!Q6/100),(('END Jul 2020'!R6)*'END Jul 2020'!Q6/100))),0)</f>
        <v>0</v>
      </c>
      <c r="F14" s="321">
        <f>IF(AND('END Jul 2020'!Q6&gt;0,'END Jul 2020'!S6&gt;0),IF($E$5&lt;('END Jul 2020'!R6+'END Jul 2020'!P6),0,IF($E$5&lt;=('END Jul 2020'!T6+'END Jul 2020'!R6+'END Jul 2020'!P6),(($E$5-('END Jul 2020'!R6+'END Jul 2020'!P6))*'END Jul 2020'!S6/100),('END Jul 2020'!T6*'END Jul 2020'!S6/100))),0)</f>
        <v>0</v>
      </c>
      <c r="G14" s="321">
        <v>0</v>
      </c>
      <c r="H14" s="321">
        <f>IF('END Jul 2020'!T6&gt;0,IF(($E$5&lt;'END Jul 2020'!T6),(0),($E$5-'END Jul 2020'!T6)*'END Jul 2020'!U6/100),IF(AND('END Jul 2020'!R6&gt;0,'END Jul 2020'!T6=""),IF(($E$5&lt;'END Jul 2020'!R6),(0),($E$5-'END Jul 2020'!R6)*'END Jul 2020'!S6/100),IF(AND('END Jul 2020'!P6&gt;0,'END Jul 2020'!R6=""),IF(($E$5&lt;'END Jul 2020'!P6),(0),($E$5-'END Jul 2020'!P6)*'END Jul 2020'!Q6/100),0)))</f>
        <v>0</v>
      </c>
      <c r="I14" s="321">
        <f t="shared" si="0"/>
        <v>279.78237636363633</v>
      </c>
      <c r="J14" s="446">
        <f t="shared" si="1"/>
        <v>811.88041454545441</v>
      </c>
      <c r="K14" s="446">
        <f t="shared" si="2"/>
        <v>1119.1295054545453</v>
      </c>
      <c r="L14" s="447">
        <f t="shared" si="7"/>
        <v>1231.0424559999999</v>
      </c>
      <c r="M14" s="446">
        <f>'END Jul 2020'!AZ6</f>
        <v>0</v>
      </c>
      <c r="N14" s="446">
        <f>'END Jul 2020'!BA6</f>
        <v>0</v>
      </c>
      <c r="O14" s="446">
        <f>'END Jul 2020'!BB6</f>
        <v>0</v>
      </c>
      <c r="P14" s="446">
        <f>'END Jul 2020'!BC6</f>
        <v>0</v>
      </c>
      <c r="Q14" s="446">
        <f>($E$6*'END Jul 2020'!AT6/100)*4</f>
        <v>53.056080000000001</v>
      </c>
      <c r="R14" s="448" t="str">
        <f t="shared" si="8"/>
        <v>No discount</v>
      </c>
      <c r="S14" s="448" t="str">
        <f t="shared" si="9"/>
        <v>Exclusive</v>
      </c>
      <c r="T14" s="475">
        <f t="shared" si="3"/>
        <v>1119.1295054545453</v>
      </c>
      <c r="U14" s="446">
        <f t="shared" si="4"/>
        <v>1119.1295054545453</v>
      </c>
      <c r="V14" s="446">
        <f t="shared" si="5"/>
        <v>1066.0734254545453</v>
      </c>
      <c r="W14" s="446">
        <f t="shared" si="6"/>
        <v>1066.0734254545453</v>
      </c>
      <c r="X14" s="454">
        <f t="shared" si="10"/>
        <v>1172.6807679999999</v>
      </c>
      <c r="Y14" s="454">
        <f t="shared" si="10"/>
        <v>1172.6807679999999</v>
      </c>
      <c r="Z14" s="376">
        <f>'END Jul 2020'!BL6</f>
        <v>0</v>
      </c>
      <c r="AA14" s="377" t="str">
        <f>'END Jul 2020'!BM6</f>
        <v>n</v>
      </c>
    </row>
    <row r="15" spans="1:27" x14ac:dyDescent="0.3">
      <c r="A15" s="319" t="str">
        <f>'END Jul 2020'!K7</f>
        <v>CovaU</v>
      </c>
      <c r="B15" s="320" t="str">
        <f>'END Jul 2020'!L7</f>
        <v>Freedom Plus Solar</v>
      </c>
      <c r="C15" s="321">
        <f>IF('END Jul 2020'!BP7=0,91*'END Jul 2020'!M7/100,(91*'END Jul 2020'!M7/100)+'END Jul 2020'!BP7/4)</f>
        <v>98.279999999999987</v>
      </c>
      <c r="D15" s="321">
        <f>IF('END Jul 2020'!O7="",$E$5*'END Jul 2020'!N7/100,IF($E$5&gt;='END Jul 2020'!P7,('END Jul 2020'!P7*'END Jul 2020'!N7/100),($E$5*'END Jul 2020'!N7/100)))</f>
        <v>282.61660000000001</v>
      </c>
      <c r="E15" s="321">
        <f>IF(AND('END Jul 2020'!P7&gt;0,'END Jul 2020'!R7&gt;0),IF($E$5&lt;'END Jul 2020'!P7,0,IF($E$5&lt;=('END Jul 2020'!R7+'END Jul 2020'!P7),(($E$5-'END Jul 2020'!P7)*'END Jul 2020'!Q7/100),(('END Jul 2020'!R7)*'END Jul 2020'!Q7/100))),0)</f>
        <v>0</v>
      </c>
      <c r="F15" s="321">
        <f>IF(AND('END Jul 2020'!Q7&gt;0,'END Jul 2020'!S7&gt;0),IF($E$5&lt;('END Jul 2020'!R7+'END Jul 2020'!P7),0,IF($E$5&lt;=('END Jul 2020'!T7+'END Jul 2020'!R7+'END Jul 2020'!P7),(($E$5-('END Jul 2020'!R7+'END Jul 2020'!P7))*'END Jul 2020'!S7/100),('END Jul 2020'!T7*'END Jul 2020'!S7/100))),0)</f>
        <v>0</v>
      </c>
      <c r="G15" s="321">
        <v>0</v>
      </c>
      <c r="H15" s="321">
        <f>IF('END Jul 2020'!T7&gt;0,IF(($E$5&lt;'END Jul 2020'!T7),(0),($E$5-'END Jul 2020'!T7)*'END Jul 2020'!U7/100),IF(AND('END Jul 2020'!R7&gt;0,'END Jul 2020'!T7=""),IF(($E$5&lt;'END Jul 2020'!R7),(0),($E$5-'END Jul 2020'!R7)*'END Jul 2020'!S7/100),IF(AND('END Jul 2020'!P7&gt;0,'END Jul 2020'!R7=""),IF(($E$5&lt;'END Jul 2020'!P7),(0),($E$5-'END Jul 2020'!P7)*'END Jul 2020'!Q7/100),0)))</f>
        <v>0</v>
      </c>
      <c r="I15" s="321">
        <f t="shared" si="0"/>
        <v>380.89659999999998</v>
      </c>
      <c r="J15" s="446">
        <f t="shared" si="1"/>
        <v>1130.4664</v>
      </c>
      <c r="K15" s="446">
        <f t="shared" si="2"/>
        <v>1523.5863999999999</v>
      </c>
      <c r="L15" s="447">
        <f t="shared" si="7"/>
        <v>1675.9450400000001</v>
      </c>
      <c r="M15" s="446">
        <f>'END Jul 2020'!AZ7</f>
        <v>20</v>
      </c>
      <c r="N15" s="446">
        <f>'END Jul 2020'!BA7</f>
        <v>0</v>
      </c>
      <c r="O15" s="446">
        <f>'END Jul 2020'!BB7</f>
        <v>0</v>
      </c>
      <c r="P15" s="446">
        <f>'END Jul 2020'!BC7</f>
        <v>0</v>
      </c>
      <c r="Q15" s="446">
        <f>($E$6*'END Jul 2020'!AT7/100)*4</f>
        <v>38.877299999999998</v>
      </c>
      <c r="R15" s="448" t="str">
        <f t="shared" si="8"/>
        <v>Guaranteed off bill</v>
      </c>
      <c r="S15" s="448" t="str">
        <f t="shared" si="9"/>
        <v>Exclusive</v>
      </c>
      <c r="T15" s="475">
        <f t="shared" si="3"/>
        <v>1218.8691199999998</v>
      </c>
      <c r="U15" s="446">
        <f t="shared" si="4"/>
        <v>1218.8691199999998</v>
      </c>
      <c r="V15" s="446">
        <f t="shared" si="5"/>
        <v>1179.9918199999997</v>
      </c>
      <c r="W15" s="446">
        <f t="shared" si="6"/>
        <v>1179.9918199999997</v>
      </c>
      <c r="X15" s="454">
        <f t="shared" si="10"/>
        <v>1297.9910019999998</v>
      </c>
      <c r="Y15" s="454">
        <f t="shared" si="10"/>
        <v>1297.9910019999998</v>
      </c>
      <c r="Z15" s="376">
        <f>'END Jul 2020'!BL7</f>
        <v>0</v>
      </c>
      <c r="AA15" s="377" t="str">
        <f>'END Jul 2020'!BM7</f>
        <v>n</v>
      </c>
    </row>
    <row r="16" spans="1:27" x14ac:dyDescent="0.3">
      <c r="A16" s="319" t="str">
        <f>'END Jul 2020'!K8</f>
        <v>Diamond Energy</v>
      </c>
      <c r="B16" s="320" t="str">
        <f>'END Jul 2020'!L8</f>
        <v>Renewable Saver POT</v>
      </c>
      <c r="C16" s="321">
        <f>IF('END Jul 2020'!BP8=0,91*'END Jul 2020'!M8/100,(91*'END Jul 2020'!M8/100)+'END Jul 2020'!BP8/4)</f>
        <v>72.709000000000003</v>
      </c>
      <c r="D16" s="321">
        <f>IF('END Jul 2020'!O8="",$E$5*'END Jul 2020'!N8/100,IF($E$5&gt;='END Jul 2020'!P8,('END Jul 2020'!P8*'END Jul 2020'!N8/100),($E$5*'END Jul 2020'!N8/100)))</f>
        <v>74.86363636363636</v>
      </c>
      <c r="E16" s="321">
        <f>IF(AND('END Jul 2020'!P8&gt;0,'END Jul 2020'!R8&gt;0),IF($E$5&lt;'END Jul 2020'!P8,0,IF($E$5&lt;=('END Jul 2020'!R8+'END Jul 2020'!P8),(($E$5-'END Jul 2020'!P8)*'END Jul 2020'!Q8/100),(('END Jul 2020'!R8)*'END Jul 2020'!Q8/100))),0)</f>
        <v>0</v>
      </c>
      <c r="F16" s="321">
        <f>IF(AND('END Jul 2020'!Q8&gt;0,'END Jul 2020'!S8&gt;0),IF($E$5&lt;('END Jul 2020'!R8+'END Jul 2020'!P8),0,IF($E$5&lt;=('END Jul 2020'!T8+'END Jul 2020'!R8+'END Jul 2020'!P8),(($E$5-('END Jul 2020'!R8+'END Jul 2020'!P8))*'END Jul 2020'!S8/100),('END Jul 2020'!T8*'END Jul 2020'!S8/100))),0)</f>
        <v>0</v>
      </c>
      <c r="G16" s="321">
        <v>0</v>
      </c>
      <c r="H16" s="321">
        <f>IF('END Jul 2020'!T8&gt;0,IF(($E$5&lt;'END Jul 2020'!T8),(0),($E$5-'END Jul 2020'!T8)*'END Jul 2020'!U8/100),IF(AND('END Jul 2020'!R8&gt;0,'END Jul 2020'!T8=""),IF(($E$5&lt;'END Jul 2020'!R8),(0),($E$5-'END Jul 2020'!R8)*'END Jul 2020'!S8/100),IF(AND('END Jul 2020'!P8&gt;0,'END Jul 2020'!R8=""),IF(($E$5&lt;'END Jul 2020'!P8),(0),($E$5-'END Jul 2020'!P8)*'END Jul 2020'!Q8/100),0)))</f>
        <v>191.20072045454543</v>
      </c>
      <c r="I16" s="321">
        <f t="shared" si="0"/>
        <v>338.77335681818181</v>
      </c>
      <c r="J16" s="446">
        <f t="shared" si="1"/>
        <v>1064.2574272727272</v>
      </c>
      <c r="K16" s="446">
        <f t="shared" si="2"/>
        <v>1355.0934272727272</v>
      </c>
      <c r="L16" s="447">
        <f t="shared" si="7"/>
        <v>1490.6027700000002</v>
      </c>
      <c r="M16" s="446">
        <f>'END Jul 2020'!AZ8</f>
        <v>0</v>
      </c>
      <c r="N16" s="446">
        <f>'END Jul 2020'!BA8</f>
        <v>0</v>
      </c>
      <c r="O16" s="446">
        <f>'END Jul 2020'!BB8</f>
        <v>7</v>
      </c>
      <c r="P16" s="446">
        <f>'END Jul 2020'!BC8</f>
        <v>0</v>
      </c>
      <c r="Q16" s="446">
        <f>($E$6*'END Jul 2020'!AT8/100)*4</f>
        <v>54.885599999999997</v>
      </c>
      <c r="R16" s="448" t="str">
        <f t="shared" si="8"/>
        <v>Pay-on-time off bill</v>
      </c>
      <c r="S16" s="448" t="str">
        <f t="shared" si="9"/>
        <v>Exclusive</v>
      </c>
      <c r="T16" s="475">
        <f t="shared" si="3"/>
        <v>1355.0934272727272</v>
      </c>
      <c r="U16" s="446">
        <f t="shared" si="4"/>
        <v>1260.2368873636362</v>
      </c>
      <c r="V16" s="446">
        <f t="shared" si="5"/>
        <v>1300.2078272727272</v>
      </c>
      <c r="W16" s="446">
        <f t="shared" si="6"/>
        <v>1205.3512873636362</v>
      </c>
      <c r="X16" s="454">
        <f t="shared" si="10"/>
        <v>1430.2286100000001</v>
      </c>
      <c r="Y16" s="454">
        <f t="shared" si="10"/>
        <v>1325.8864160999999</v>
      </c>
      <c r="Z16" s="376">
        <f>'END Jul 2020'!BL8</f>
        <v>0</v>
      </c>
      <c r="AA16" s="377" t="str">
        <f>'END Jul 2020'!BM8</f>
        <v>n</v>
      </c>
    </row>
    <row r="17" spans="1:27" x14ac:dyDescent="0.3">
      <c r="A17" s="319" t="str">
        <f>'END Jul 2020'!K9</f>
        <v>Dodo Power &amp; Gas</v>
      </c>
      <c r="B17" s="320" t="str">
        <f>'END Jul 2020'!L9</f>
        <v>Market offer</v>
      </c>
      <c r="C17" s="321">
        <f>IF('END Jul 2020'!BP9=0,91*'END Jul 2020'!M9/100,(91*'END Jul 2020'!M9/100)+'END Jul 2020'!BP9/4)</f>
        <v>76.812272727272713</v>
      </c>
      <c r="D17" s="321">
        <f>IF('END Jul 2020'!O9="",$E$5*'END Jul 2020'!N9/100,IF($E$5&gt;='END Jul 2020'!P9,('END Jul 2020'!P9*'END Jul 2020'!N9/100),($E$5*'END Jul 2020'!N9/100)))</f>
        <v>202.97010363636363</v>
      </c>
      <c r="E17" s="321">
        <f>IF(AND('END Jul 2020'!P9&gt;0,'END Jul 2020'!R9&gt;0),IF($E$5&lt;'END Jul 2020'!P9,0,IF($E$5&lt;=('END Jul 2020'!R9+'END Jul 2020'!P9),(($E$5-'END Jul 2020'!P9)*'END Jul 2020'!Q9/100),(('END Jul 2020'!R9)*'END Jul 2020'!Q9/100))),0)</f>
        <v>0</v>
      </c>
      <c r="F17" s="321">
        <f>IF(AND('END Jul 2020'!Q9&gt;0,'END Jul 2020'!S9&gt;0),IF($E$5&lt;('END Jul 2020'!R9+'END Jul 2020'!P9),0,IF($E$5&lt;=('END Jul 2020'!T9+'END Jul 2020'!R9+'END Jul 2020'!P9),(($E$5-('END Jul 2020'!R9+'END Jul 2020'!P9))*'END Jul 2020'!S9/100),('END Jul 2020'!T9*'END Jul 2020'!S9/100))),0)</f>
        <v>0</v>
      </c>
      <c r="G17" s="321">
        <v>0</v>
      </c>
      <c r="H17" s="321">
        <f>IF('END Jul 2020'!T9&gt;0,IF(($E$5&lt;'END Jul 2020'!T9),(0),($E$5-'END Jul 2020'!T9)*'END Jul 2020'!U9/100),IF(AND('END Jul 2020'!R9&gt;0,'END Jul 2020'!T9=""),IF(($E$5&lt;'END Jul 2020'!R9),(0),($E$5-'END Jul 2020'!R9)*'END Jul 2020'!S9/100),IF(AND('END Jul 2020'!P9&gt;0,'END Jul 2020'!R9=""),IF(($E$5&lt;'END Jul 2020'!P9),(0),($E$5-'END Jul 2020'!P9)*'END Jul 2020'!Q9/100),0)))</f>
        <v>0</v>
      </c>
      <c r="I17" s="321">
        <f t="shared" si="0"/>
        <v>279.78237636363633</v>
      </c>
      <c r="J17" s="446">
        <f t="shared" si="1"/>
        <v>811.88041454545441</v>
      </c>
      <c r="K17" s="446">
        <f t="shared" si="2"/>
        <v>1119.1295054545453</v>
      </c>
      <c r="L17" s="447">
        <f t="shared" si="7"/>
        <v>1231.0424559999999</v>
      </c>
      <c r="M17" s="446">
        <f>'END Jul 2020'!AZ9</f>
        <v>0</v>
      </c>
      <c r="N17" s="446">
        <f>'END Jul 2020'!BA9</f>
        <v>0</v>
      </c>
      <c r="O17" s="446">
        <f>'END Jul 2020'!BB9</f>
        <v>0</v>
      </c>
      <c r="P17" s="446">
        <f>'END Jul 2020'!BC9</f>
        <v>0</v>
      </c>
      <c r="Q17" s="446">
        <f>($E$6*'END Jul 2020'!AT9/100)*4</f>
        <v>53.056080000000001</v>
      </c>
      <c r="R17" s="448" t="str">
        <f t="shared" si="8"/>
        <v>No discount</v>
      </c>
      <c r="S17" s="448" t="str">
        <f t="shared" si="9"/>
        <v>Exclusive</v>
      </c>
      <c r="T17" s="475">
        <f t="shared" si="3"/>
        <v>1119.1295054545453</v>
      </c>
      <c r="U17" s="446">
        <f t="shared" si="4"/>
        <v>1119.1295054545453</v>
      </c>
      <c r="V17" s="446">
        <f t="shared" si="5"/>
        <v>1066.0734254545453</v>
      </c>
      <c r="W17" s="446">
        <f t="shared" si="6"/>
        <v>1066.0734254545453</v>
      </c>
      <c r="X17" s="454">
        <f t="shared" si="10"/>
        <v>1172.6807679999999</v>
      </c>
      <c r="Y17" s="454">
        <f t="shared" si="10"/>
        <v>1172.6807679999999</v>
      </c>
      <c r="Z17" s="376">
        <f>'END Jul 2020'!BL9</f>
        <v>0</v>
      </c>
      <c r="AA17" s="377" t="str">
        <f>'END Jul 2020'!BM9</f>
        <v>n</v>
      </c>
    </row>
    <row r="18" spans="1:27" x14ac:dyDescent="0.3">
      <c r="A18" s="319" t="str">
        <f>'END Jul 2020'!K10</f>
        <v>EnergyAustralia</v>
      </c>
      <c r="B18" s="320" t="str">
        <f>'END Jul 2020'!L10</f>
        <v>Total Plan Home</v>
      </c>
      <c r="C18" s="321">
        <f>IF('END Jul 2020'!BP10=0,91*'END Jul 2020'!M10/100,(91*'END Jul 2020'!M10/100)+'END Jul 2020'!BP10/4)</f>
        <v>68.25</v>
      </c>
      <c r="D18" s="321">
        <f>IF('END Jul 2020'!O10="",$E$5*'END Jul 2020'!N10/100,IF($E$5&gt;='END Jul 2020'!P10,('END Jul 2020'!P10*'END Jul 2020'!N10/100),($E$5*'END Jul 2020'!N10/100)))</f>
        <v>263.98959681818184</v>
      </c>
      <c r="E18" s="321">
        <f>IF(AND('END Jul 2020'!P10&gt;0,'END Jul 2020'!R10&gt;0),IF($E$5&lt;'END Jul 2020'!P10,0,IF($E$5&lt;=('END Jul 2020'!R10+'END Jul 2020'!P10),(($E$5-'END Jul 2020'!P10)*'END Jul 2020'!Q10/100),(('END Jul 2020'!R10)*'END Jul 2020'!Q10/100))),0)</f>
        <v>0</v>
      </c>
      <c r="F18" s="321">
        <f>IF(AND('END Jul 2020'!Q10&gt;0,'END Jul 2020'!S10&gt;0),IF($E$5&lt;('END Jul 2020'!R10+'END Jul 2020'!P10),0,IF($E$5&lt;=('END Jul 2020'!T10+'END Jul 2020'!R10+'END Jul 2020'!P10),(($E$5-('END Jul 2020'!R10+'END Jul 2020'!P10))*'END Jul 2020'!S10/100),('END Jul 2020'!T10*'END Jul 2020'!S10/100))),0)</f>
        <v>0</v>
      </c>
      <c r="G18" s="321">
        <v>0</v>
      </c>
      <c r="H18" s="321">
        <f>IF('END Jul 2020'!T10&gt;0,IF(($E$5&lt;'END Jul 2020'!T10),(0),($E$5-'END Jul 2020'!T10)*'END Jul 2020'!U10/100),IF(AND('END Jul 2020'!R10&gt;0,'END Jul 2020'!T10=""),IF(($E$5&lt;'END Jul 2020'!R10),(0),($E$5-'END Jul 2020'!R10)*'END Jul 2020'!S10/100),IF(AND('END Jul 2020'!P10&gt;0,'END Jul 2020'!R10=""),IF(($E$5&lt;'END Jul 2020'!P10),(0),($E$5-'END Jul 2020'!P10)*'END Jul 2020'!Q10/100),0)))</f>
        <v>0</v>
      </c>
      <c r="I18" s="321">
        <f t="shared" si="0"/>
        <v>332.23959681818184</v>
      </c>
      <c r="J18" s="446">
        <f t="shared" si="1"/>
        <v>1055.9583872727274</v>
      </c>
      <c r="K18" s="446">
        <f t="shared" si="2"/>
        <v>1328.9583872727274</v>
      </c>
      <c r="L18" s="447">
        <f t="shared" si="7"/>
        <v>1461.8542260000002</v>
      </c>
      <c r="M18" s="446">
        <f>'END Jul 2020'!AZ10</f>
        <v>16</v>
      </c>
      <c r="N18" s="446">
        <f>'END Jul 2020'!BA10</f>
        <v>0</v>
      </c>
      <c r="O18" s="446">
        <f>'END Jul 2020'!BB10</f>
        <v>0</v>
      </c>
      <c r="P18" s="446">
        <f>'END Jul 2020'!BC10</f>
        <v>0</v>
      </c>
      <c r="Q18" s="446">
        <f>($E$6*'END Jul 2020'!AT10/100)*4</f>
        <v>48.024899999999995</v>
      </c>
      <c r="R18" s="448" t="str">
        <f t="shared" si="8"/>
        <v>Guaranteed off bill</v>
      </c>
      <c r="S18" s="448" t="str">
        <f t="shared" si="9"/>
        <v>Exclusive</v>
      </c>
      <c r="T18" s="475">
        <f t="shared" si="3"/>
        <v>1116.3250453090909</v>
      </c>
      <c r="U18" s="446">
        <f t="shared" si="4"/>
        <v>1116.3250453090909</v>
      </c>
      <c r="V18" s="446">
        <f t="shared" si="5"/>
        <v>1068.300145309091</v>
      </c>
      <c r="W18" s="446">
        <f t="shared" si="6"/>
        <v>1068.300145309091</v>
      </c>
      <c r="X18" s="454">
        <f t="shared" si="10"/>
        <v>1175.1301598400003</v>
      </c>
      <c r="Y18" s="454">
        <f t="shared" si="10"/>
        <v>1175.1301598400003</v>
      </c>
      <c r="Z18" s="376">
        <f>'END Jul 2020'!BL10</f>
        <v>0</v>
      </c>
      <c r="AA18" s="377" t="str">
        <f>'END Jul 2020'!BM10</f>
        <v>n</v>
      </c>
    </row>
    <row r="19" spans="1:27" x14ac:dyDescent="0.3">
      <c r="A19" s="319" t="str">
        <f>'END Jul 2020'!K11</f>
        <v>Mojo Power</v>
      </c>
      <c r="B19" s="320" t="str">
        <f>'END Jul 2020'!L11</f>
        <v>All Day Breakfast</v>
      </c>
      <c r="C19" s="321">
        <f>IF('END Jul 2020'!BP11=0,91*'END Jul 2020'!M11/100,(91*'END Jul 2020'!M11/100)+'END Jul 2020'!BP11/4)</f>
        <v>64.576909090909083</v>
      </c>
      <c r="D19" s="321">
        <f>IF('END Jul 2020'!O11="",$E$5*'END Jul 2020'!N11/100,IF($E$5&gt;='END Jul 2020'!P11,('END Jul 2020'!P11*'END Jul 2020'!N11/100),($E$5*'END Jul 2020'!N11/100)))</f>
        <v>192.32610181818183</v>
      </c>
      <c r="E19" s="321">
        <f>IF(AND('END Jul 2020'!P11&gt;0,'END Jul 2020'!R11&gt;0),IF($E$5&lt;'END Jul 2020'!P11,0,IF($E$5&lt;=('END Jul 2020'!R11+'END Jul 2020'!P11),(($E$5-'END Jul 2020'!P11)*'END Jul 2020'!Q11/100),(('END Jul 2020'!R11)*'END Jul 2020'!Q11/100))),0)</f>
        <v>0</v>
      </c>
      <c r="F19" s="321">
        <f>IF(AND('END Jul 2020'!Q11&gt;0,'END Jul 2020'!S11&gt;0),IF($E$5&lt;('END Jul 2020'!R11+'END Jul 2020'!P11),0,IF($E$5&lt;=('END Jul 2020'!T11+'END Jul 2020'!R11+'END Jul 2020'!P11),(($E$5-('END Jul 2020'!R11+'END Jul 2020'!P11))*'END Jul 2020'!S11/100),('END Jul 2020'!T11*'END Jul 2020'!S11/100))),0)</f>
        <v>0</v>
      </c>
      <c r="G19" s="321">
        <v>0</v>
      </c>
      <c r="H19" s="321">
        <f>IF('END Jul 2020'!T11&gt;0,IF(($E$5&lt;'END Jul 2020'!T11),(0),($E$5-'END Jul 2020'!T11)*'END Jul 2020'!U11/100),IF(AND('END Jul 2020'!R11&gt;0,'END Jul 2020'!T11=""),IF(($E$5&lt;'END Jul 2020'!R11),(0),($E$5-'END Jul 2020'!R11)*'END Jul 2020'!S11/100),IF(AND('END Jul 2020'!P11&gt;0,'END Jul 2020'!R11=""),IF(($E$5&lt;'END Jul 2020'!P11),(0),($E$5-'END Jul 2020'!P11)*'END Jul 2020'!Q11/100),0)))</f>
        <v>0</v>
      </c>
      <c r="I19" s="321">
        <f t="shared" si="0"/>
        <v>256.90301090909088</v>
      </c>
      <c r="J19" s="446">
        <f t="shared" si="1"/>
        <v>769.30440727272719</v>
      </c>
      <c r="K19" s="446">
        <f t="shared" si="2"/>
        <v>1027.6120436363635</v>
      </c>
      <c r="L19" s="447">
        <f t="shared" si="7"/>
        <v>1130.3732479999999</v>
      </c>
      <c r="M19" s="446">
        <f>'END Jul 2020'!AZ11</f>
        <v>0</v>
      </c>
      <c r="N19" s="446">
        <f>'END Jul 2020'!BA11</f>
        <v>0</v>
      </c>
      <c r="O19" s="446">
        <f>'END Jul 2020'!BB11</f>
        <v>0</v>
      </c>
      <c r="P19" s="446">
        <f>'END Jul 2020'!BC11</f>
        <v>0</v>
      </c>
      <c r="Q19" s="446">
        <f>($E$6*'END Jul 2020'!AT11/100)*4</f>
        <v>34.3035</v>
      </c>
      <c r="R19" s="448" t="str">
        <f t="shared" si="8"/>
        <v>No discount</v>
      </c>
      <c r="S19" s="448" t="str">
        <f t="shared" si="9"/>
        <v>Exclusive</v>
      </c>
      <c r="T19" s="475">
        <f t="shared" si="3"/>
        <v>1027.6120436363635</v>
      </c>
      <c r="U19" s="446">
        <f t="shared" si="4"/>
        <v>1027.6120436363635</v>
      </c>
      <c r="V19" s="446">
        <f t="shared" si="5"/>
        <v>993.30854363636354</v>
      </c>
      <c r="W19" s="446">
        <f t="shared" si="6"/>
        <v>993.30854363636354</v>
      </c>
      <c r="X19" s="454">
        <f>V19*1.1</f>
        <v>1092.639398</v>
      </c>
      <c r="Y19" s="454">
        <f>W19*1.1</f>
        <v>1092.639398</v>
      </c>
      <c r="Z19" s="376">
        <f>'END Jul 2020'!BL11</f>
        <v>0</v>
      </c>
      <c r="AA19" s="377" t="str">
        <f>'END Jul 2020'!BM11</f>
        <v>n</v>
      </c>
    </row>
    <row r="20" spans="1:27" x14ac:dyDescent="0.3">
      <c r="A20" s="319" t="str">
        <f>'END Jul 2020'!K12</f>
        <v>Momentum Energy</v>
      </c>
      <c r="B20" s="320" t="str">
        <f>'END Jul 2020'!L12</f>
        <v>SmilePower Flexi</v>
      </c>
      <c r="C20" s="321">
        <f>IF('END Jul 2020'!BP12=0,91*'END Jul 2020'!M12/100,(91*'END Jul 2020'!M12/100)+'END Jul 2020'!BP12/4)</f>
        <v>84.61345454545453</v>
      </c>
      <c r="D20" s="321">
        <f>IF('END Jul 2020'!O12="",$E$5*'END Jul 2020'!N12/100,IF($E$5&gt;='END Jul 2020'!P12,('END Jul 2020'!P12*'END Jul 2020'!N12/100),($E$5*'END Jul 2020'!N12/100)))</f>
        <v>244.07797272727271</v>
      </c>
      <c r="E20" s="321">
        <f>IF(AND('END Jul 2020'!P12&gt;0,'END Jul 2020'!R12&gt;0),IF($E$5&lt;'END Jul 2020'!P12,0,IF($E$5&lt;=('END Jul 2020'!R12+'END Jul 2020'!P12),(($E$5-'END Jul 2020'!P12)*'END Jul 2020'!Q12/100),(('END Jul 2020'!R12)*'END Jul 2020'!Q12/100))),0)</f>
        <v>0</v>
      </c>
      <c r="F20" s="321">
        <f>IF(AND('END Jul 2020'!Q12&gt;0,'END Jul 2020'!S12&gt;0),IF($E$5&lt;('END Jul 2020'!R12+'END Jul 2020'!P12),0,IF($E$5&lt;=('END Jul 2020'!T12+'END Jul 2020'!R12+'END Jul 2020'!P12),(($E$5-('END Jul 2020'!R12+'END Jul 2020'!P12))*'END Jul 2020'!S12/100),('END Jul 2020'!T12*'END Jul 2020'!S12/100))),0)</f>
        <v>0</v>
      </c>
      <c r="G20" s="321">
        <v>0</v>
      </c>
      <c r="H20" s="321">
        <f>IF('END Jul 2020'!T12&gt;0,IF(($E$5&lt;'END Jul 2020'!T12),(0),($E$5-'END Jul 2020'!T12)*'END Jul 2020'!U12/100),IF(AND('END Jul 2020'!R12&gt;0,'END Jul 2020'!T12=""),IF(($E$5&lt;'END Jul 2020'!R12),(0),($E$5-'END Jul 2020'!R12)*'END Jul 2020'!S12/100),IF(AND('END Jul 2020'!P12&gt;0,'END Jul 2020'!R12=""),IF(($E$5&lt;'END Jul 2020'!P12),(0),($E$5-'END Jul 2020'!P12)*'END Jul 2020'!Q12/100),0)))</f>
        <v>0</v>
      </c>
      <c r="I20" s="321">
        <f t="shared" si="0"/>
        <v>328.69142727272725</v>
      </c>
      <c r="J20" s="446">
        <f t="shared" si="1"/>
        <v>976.31189090909083</v>
      </c>
      <c r="K20" s="446">
        <f t="shared" si="2"/>
        <v>1314.765709090909</v>
      </c>
      <c r="L20" s="447">
        <f t="shared" si="7"/>
        <v>1446.2422799999999</v>
      </c>
      <c r="M20" s="446">
        <f>'END Jul 2020'!AZ12</f>
        <v>0</v>
      </c>
      <c r="N20" s="446">
        <f>'END Jul 2020'!BA12</f>
        <v>0</v>
      </c>
      <c r="O20" s="446">
        <f>'END Jul 2020'!BB12</f>
        <v>0</v>
      </c>
      <c r="P20" s="446">
        <f>'END Jul 2020'!BC12</f>
        <v>0</v>
      </c>
      <c r="Q20" s="446">
        <f>($E$6*'END Jul 2020'!AT12/100)*4</f>
        <v>32.016599999999997</v>
      </c>
      <c r="R20" s="448" t="str">
        <f t="shared" si="8"/>
        <v>No discount</v>
      </c>
      <c r="S20" s="448" t="str">
        <f t="shared" si="9"/>
        <v>Exclusive</v>
      </c>
      <c r="T20" s="475">
        <f t="shared" si="3"/>
        <v>1314.765709090909</v>
      </c>
      <c r="U20" s="446">
        <f t="shared" si="4"/>
        <v>1314.765709090909</v>
      </c>
      <c r="V20" s="446">
        <f t="shared" si="5"/>
        <v>1282.7491090909091</v>
      </c>
      <c r="W20" s="446">
        <f t="shared" si="6"/>
        <v>1282.7491090909091</v>
      </c>
      <c r="X20" s="454">
        <f t="shared" ref="X20:Y30" si="11">V20*1.1</f>
        <v>1411.0240200000001</v>
      </c>
      <c r="Y20" s="454">
        <f t="shared" si="11"/>
        <v>1411.0240200000001</v>
      </c>
      <c r="Z20" s="376">
        <f>'END Jul 2020'!BL12</f>
        <v>0</v>
      </c>
      <c r="AA20" s="377" t="str">
        <f>'END Jul 2020'!BM12</f>
        <v>n</v>
      </c>
    </row>
    <row r="21" spans="1:27" x14ac:dyDescent="0.3">
      <c r="A21" s="319" t="str">
        <f>'END Jul 2020'!K13</f>
        <v>Origin Energy</v>
      </c>
      <c r="B21" s="320" t="str">
        <f>'END Jul 2020'!L13</f>
        <v>Solar Boost</v>
      </c>
      <c r="C21" s="321">
        <f>IF('END Jul 2020'!BP13=0,91*'END Jul 2020'!M13/100,(91*'END Jul 2020'!M13/100)+'END Jul 2020'!BP13/4)</f>
        <v>71.98927272727272</v>
      </c>
      <c r="D21" s="321">
        <f>IF('END Jul 2020'!O13="",$E$5*'END Jul 2020'!N13/100,IF($E$5&gt;='END Jul 2020'!P13,('END Jul 2020'!P13*'END Jul 2020'!N13/100),($E$5*'END Jul 2020'!N13/100)))</f>
        <v>260.96156181818185</v>
      </c>
      <c r="E21" s="321">
        <f>IF(AND('END Jul 2020'!P13&gt;0,'END Jul 2020'!R13&gt;0),IF($E$5&lt;'END Jul 2020'!P13,0,IF($E$5&lt;=('END Jul 2020'!R13+'END Jul 2020'!P13),(($E$5-'END Jul 2020'!P13)*'END Jul 2020'!Q13/100),(('END Jul 2020'!R13)*'END Jul 2020'!Q13/100))),0)</f>
        <v>0</v>
      </c>
      <c r="F21" s="321">
        <f>IF(AND('END Jul 2020'!Q13&gt;0,'END Jul 2020'!S13&gt;0),IF($E$5&lt;('END Jul 2020'!R13+'END Jul 2020'!P13),0,IF($E$5&lt;=('END Jul 2020'!T13+'END Jul 2020'!R13+'END Jul 2020'!P13),(($E$5-('END Jul 2020'!R13+'END Jul 2020'!P13))*'END Jul 2020'!S13/100),('END Jul 2020'!T13*'END Jul 2020'!S13/100))),0)</f>
        <v>0</v>
      </c>
      <c r="G21" s="321">
        <v>0</v>
      </c>
      <c r="H21" s="321">
        <f>IF('END Jul 2020'!T13&gt;0,IF(($E$5&lt;'END Jul 2020'!T13),(0),($E$5-'END Jul 2020'!T13)*'END Jul 2020'!U13/100),IF(AND('END Jul 2020'!R13&gt;0,'END Jul 2020'!T13=""),IF(($E$5&lt;'END Jul 2020'!R13),(0),($E$5-'END Jul 2020'!R13)*'END Jul 2020'!S13/100),IF(AND('END Jul 2020'!P13&gt;0,'END Jul 2020'!R13=""),IF(($E$5&lt;'END Jul 2020'!P13),(0),($E$5-'END Jul 2020'!P13)*'END Jul 2020'!Q13/100),0)))</f>
        <v>0</v>
      </c>
      <c r="I21" s="321">
        <f t="shared" si="0"/>
        <v>332.95083454545454</v>
      </c>
      <c r="J21" s="446">
        <f t="shared" si="1"/>
        <v>1043.8462472727274</v>
      </c>
      <c r="K21" s="446">
        <f t="shared" si="2"/>
        <v>1331.8033381818182</v>
      </c>
      <c r="L21" s="447">
        <f t="shared" si="7"/>
        <v>1464.9836720000001</v>
      </c>
      <c r="M21" s="446">
        <f>'END Jul 2020'!AZ13</f>
        <v>0</v>
      </c>
      <c r="N21" s="446">
        <f>'END Jul 2020'!BA13</f>
        <v>0</v>
      </c>
      <c r="O21" s="446">
        <f>'END Jul 2020'!BB13</f>
        <v>0</v>
      </c>
      <c r="P21" s="446">
        <f>'END Jul 2020'!BC13</f>
        <v>0</v>
      </c>
      <c r="Q21" s="446">
        <f>($E$6*'END Jul 2020'!AT13/100)*4</f>
        <v>54.885599999999997</v>
      </c>
      <c r="R21" s="448" t="str">
        <f t="shared" si="8"/>
        <v>No discount</v>
      </c>
      <c r="S21" s="448" t="str">
        <f t="shared" si="9"/>
        <v>Inclusive</v>
      </c>
      <c r="T21" s="475">
        <f t="shared" si="3"/>
        <v>1331.8033381818182</v>
      </c>
      <c r="U21" s="446">
        <f t="shared" si="4"/>
        <v>1331.8033381818182</v>
      </c>
      <c r="V21" s="446">
        <f t="shared" si="5"/>
        <v>1276.9177381818181</v>
      </c>
      <c r="W21" s="446">
        <f t="shared" si="6"/>
        <v>1276.9177381818181</v>
      </c>
      <c r="X21" s="454">
        <f t="shared" si="11"/>
        <v>1404.609512</v>
      </c>
      <c r="Y21" s="454">
        <f t="shared" si="11"/>
        <v>1404.609512</v>
      </c>
      <c r="Z21" s="376">
        <f>'END Jul 2020'!BL13</f>
        <v>0</v>
      </c>
      <c r="AA21" s="377" t="str">
        <f>'END Jul 2020'!BM13</f>
        <v>n</v>
      </c>
    </row>
    <row r="22" spans="1:27" x14ac:dyDescent="0.3">
      <c r="A22" s="319" t="str">
        <f>'END Jul 2020'!K14</f>
        <v>Powerdirect</v>
      </c>
      <c r="B22" s="320" t="str">
        <f>'END Jul 2020'!L14</f>
        <v>Rate Saver</v>
      </c>
      <c r="C22" s="321">
        <f>IF('END Jul 2020'!BP14=0,91*'END Jul 2020'!M14/100,(91*'END Jul 2020'!M14/100)+'END Jul 2020'!BP14/4)</f>
        <v>65.776454545454541</v>
      </c>
      <c r="D22" s="321">
        <f>IF('END Jul 2020'!O14="",$E$5*'END Jul 2020'!N14/100,IF($E$5&gt;='END Jul 2020'!P14,('END Jul 2020'!P14*'END Jul 2020'!N14/100),($E$5*'END Jul 2020'!N14/100)))</f>
        <v>221.13831363636365</v>
      </c>
      <c r="E22" s="321">
        <f>IF(AND('END Jul 2020'!P14&gt;0,'END Jul 2020'!R14&gt;0),IF($E$5&lt;'END Jul 2020'!P14,0,IF($E$5&lt;=('END Jul 2020'!R14+'END Jul 2020'!P14),(($E$5-'END Jul 2020'!P14)*'END Jul 2020'!Q14/100),(('END Jul 2020'!R14)*'END Jul 2020'!Q14/100))),0)</f>
        <v>0</v>
      </c>
      <c r="F22" s="321">
        <f>IF(AND('END Jul 2020'!Q14&gt;0,'END Jul 2020'!S14&gt;0),IF($E$5&lt;('END Jul 2020'!R14+'END Jul 2020'!P14),0,IF($E$5&lt;=('END Jul 2020'!T14+'END Jul 2020'!R14+'END Jul 2020'!P14),(($E$5-('END Jul 2020'!R14+'END Jul 2020'!P14))*'END Jul 2020'!S14/100),('END Jul 2020'!T14*'END Jul 2020'!S14/100))),0)</f>
        <v>0</v>
      </c>
      <c r="G22" s="321">
        <v>0</v>
      </c>
      <c r="H22" s="321">
        <f>IF('END Jul 2020'!T14&gt;0,IF(($E$5&lt;'END Jul 2020'!T14),(0),($E$5-'END Jul 2020'!T14)*'END Jul 2020'!U14/100),IF(AND('END Jul 2020'!R14&gt;0,'END Jul 2020'!T14=""),IF(($E$5&lt;'END Jul 2020'!R14),(0),($E$5-'END Jul 2020'!R14)*'END Jul 2020'!S14/100),IF(AND('END Jul 2020'!P14&gt;0,'END Jul 2020'!R14=""),IF(($E$5&lt;'END Jul 2020'!P14),(0),($E$5-'END Jul 2020'!P14)*'END Jul 2020'!Q14/100),0)))</f>
        <v>0</v>
      </c>
      <c r="I22" s="321">
        <f t="shared" si="0"/>
        <v>286.9147681818182</v>
      </c>
      <c r="J22" s="446">
        <f t="shared" si="1"/>
        <v>884.55325454545459</v>
      </c>
      <c r="K22" s="446">
        <f t="shared" si="2"/>
        <v>1147.6590727272728</v>
      </c>
      <c r="L22" s="447">
        <f t="shared" si="7"/>
        <v>1262.4249800000002</v>
      </c>
      <c r="M22" s="446">
        <f>'END Jul 2020'!AZ14</f>
        <v>0</v>
      </c>
      <c r="N22" s="446">
        <f>'END Jul 2020'!BA14</f>
        <v>0</v>
      </c>
      <c r="O22" s="446">
        <f>'END Jul 2020'!BB14</f>
        <v>0</v>
      </c>
      <c r="P22" s="446">
        <f>'END Jul 2020'!BC14</f>
        <v>0</v>
      </c>
      <c r="Q22" s="446">
        <f>($E$6*'END Jul 2020'!AT14/100)*4</f>
        <v>43.451099999999997</v>
      </c>
      <c r="R22" s="448" t="str">
        <f t="shared" si="8"/>
        <v>No discount</v>
      </c>
      <c r="S22" s="448" t="str">
        <f t="shared" si="9"/>
        <v>Exclusive</v>
      </c>
      <c r="T22" s="475">
        <f t="shared" si="3"/>
        <v>1147.6590727272728</v>
      </c>
      <c r="U22" s="446">
        <f t="shared" si="4"/>
        <v>1147.6590727272728</v>
      </c>
      <c r="V22" s="446">
        <f t="shared" si="5"/>
        <v>1104.2079727272728</v>
      </c>
      <c r="W22" s="446">
        <f t="shared" si="6"/>
        <v>1104.2079727272728</v>
      </c>
      <c r="X22" s="454">
        <f t="shared" si="11"/>
        <v>1214.6287700000003</v>
      </c>
      <c r="Y22" s="454">
        <f t="shared" si="11"/>
        <v>1214.6287700000003</v>
      </c>
      <c r="Z22" s="376">
        <f>'END Jul 2020'!BL14</f>
        <v>0</v>
      </c>
      <c r="AA22" s="377" t="str">
        <f>'END Jul 2020'!BM14</f>
        <v>n</v>
      </c>
    </row>
    <row r="23" spans="1:27" x14ac:dyDescent="0.3">
      <c r="A23" s="319" t="str">
        <f>'END Jul 2020'!K15</f>
        <v>Powershop</v>
      </c>
      <c r="B23" s="320" t="str">
        <f>'END Jul 2020'!L15</f>
        <v>Shopper with Mega Pack</v>
      </c>
      <c r="C23" s="321">
        <f>IF('END Jul 2020'!BP15=0,91*'END Jul 2020'!M15/100,(91*'END Jul 2020'!M15/100)+'END Jul 2020'!BP15/4)</f>
        <v>87.078727272727264</v>
      </c>
      <c r="D23" s="321">
        <f>IF('END Jul 2020'!O15="",$E$5*'END Jul 2020'!N15/100,IF($E$5&gt;='END Jul 2020'!P15,('END Jul 2020'!P15*'END Jul 2020'!N15/100),($E$5*'END Jul 2020'!N15/100)))</f>
        <v>200.12558590909089</v>
      </c>
      <c r="E23" s="321">
        <f>IF(AND('END Jul 2020'!P15&gt;0,'END Jul 2020'!R15&gt;0),IF($E$5&lt;'END Jul 2020'!P15,0,IF($E$5&lt;=('END Jul 2020'!R15+'END Jul 2020'!P15),(($E$5-'END Jul 2020'!P15)*'END Jul 2020'!Q15/100),(('END Jul 2020'!R15)*'END Jul 2020'!Q15/100))),0)</f>
        <v>0</v>
      </c>
      <c r="F23" s="321">
        <f>IF(AND('END Jul 2020'!Q15&gt;0,'END Jul 2020'!S15&gt;0),IF($E$5&lt;('END Jul 2020'!R15+'END Jul 2020'!P15),0,IF($E$5&lt;=('END Jul 2020'!T15+'END Jul 2020'!R15+'END Jul 2020'!P15),(($E$5-('END Jul 2020'!R15+'END Jul 2020'!P15))*'END Jul 2020'!S15/100),('END Jul 2020'!T15*'END Jul 2020'!S15/100))),0)</f>
        <v>0</v>
      </c>
      <c r="G23" s="321">
        <v>0</v>
      </c>
      <c r="H23" s="321">
        <f>IF('END Jul 2020'!T15&gt;0,IF(($E$5&lt;'END Jul 2020'!T15),(0),($E$5-'END Jul 2020'!T15)*'END Jul 2020'!U15/100),IF(AND('END Jul 2020'!R15&gt;0,'END Jul 2020'!T15=""),IF(($E$5&lt;'END Jul 2020'!R15),(0),($E$5-'END Jul 2020'!R15)*'END Jul 2020'!S15/100),IF(AND('END Jul 2020'!P15&gt;0,'END Jul 2020'!R15=""),IF(($E$5&lt;'END Jul 2020'!P15),(0),($E$5-'END Jul 2020'!P15)*'END Jul 2020'!Q15/100),0)))</f>
        <v>0</v>
      </c>
      <c r="I23" s="321">
        <f t="shared" si="0"/>
        <v>287.20431318181818</v>
      </c>
      <c r="J23" s="446">
        <f t="shared" si="1"/>
        <v>800.50234363636366</v>
      </c>
      <c r="K23" s="446">
        <f t="shared" si="2"/>
        <v>1148.8172527272727</v>
      </c>
      <c r="L23" s="447">
        <f t="shared" si="7"/>
        <v>1263.6989780000001</v>
      </c>
      <c r="M23" s="446">
        <f>'END Jul 2020'!AZ15</f>
        <v>0</v>
      </c>
      <c r="N23" s="446">
        <f>'END Jul 2020'!BA15</f>
        <v>0</v>
      </c>
      <c r="O23" s="446">
        <f>'END Jul 2020'!BB15</f>
        <v>6</v>
      </c>
      <c r="P23" s="446">
        <f>'END Jul 2020'!BC15</f>
        <v>0</v>
      </c>
      <c r="Q23" s="446">
        <f>($E$6*'END Jul 2020'!AT15/100)*4</f>
        <v>32.016599999999997</v>
      </c>
      <c r="R23" s="448" t="str">
        <f t="shared" si="8"/>
        <v>Pay-on-time off bill</v>
      </c>
      <c r="S23" s="448" t="str">
        <f t="shared" si="9"/>
        <v>Inclusive</v>
      </c>
      <c r="T23" s="475">
        <f t="shared" si="3"/>
        <v>1148.8172527272727</v>
      </c>
      <c r="U23" s="446">
        <f t="shared" si="4"/>
        <v>1079.8882175636365</v>
      </c>
      <c r="V23" s="446">
        <f t="shared" si="5"/>
        <v>1116.8006527272728</v>
      </c>
      <c r="W23" s="446">
        <f t="shared" si="6"/>
        <v>1047.8716175636366</v>
      </c>
      <c r="X23" s="454">
        <f t="shared" si="11"/>
        <v>1228.4807180000003</v>
      </c>
      <c r="Y23" s="454">
        <f t="shared" si="11"/>
        <v>1152.6587793200003</v>
      </c>
      <c r="Z23" s="376">
        <f>'END Jul 2020'!BL15</f>
        <v>0</v>
      </c>
      <c r="AA23" s="377" t="str">
        <f>'END Jul 2020'!BM15</f>
        <v>n</v>
      </c>
    </row>
    <row r="24" spans="1:27" x14ac:dyDescent="0.3">
      <c r="A24" s="319" t="str">
        <f>'END Jul 2020'!K16</f>
        <v>Red Energy</v>
      </c>
      <c r="B24" s="320" t="str">
        <f>'END Jul 2020'!L16</f>
        <v>Living Energy Saver</v>
      </c>
      <c r="C24" s="321">
        <f>IF('END Jul 2020'!BP16=0,91*'END Jul 2020'!M16/100,(91*'END Jul 2020'!M16/100)+'END Jul 2020'!BP16/4)</f>
        <v>69.614999999999995</v>
      </c>
      <c r="D24" s="321">
        <f>IF('END Jul 2020'!O16="",$E$5*'END Jul 2020'!N16/100,IF($E$5&gt;='END Jul 2020'!P16,('END Jul 2020'!P16*'END Jul 2020'!N16/100),($E$5*'END Jul 2020'!N16/100)))</f>
        <v>232.24110863636361</v>
      </c>
      <c r="E24" s="321">
        <f>IF(AND('END Jul 2020'!P16&gt;0,'END Jul 2020'!R16&gt;0),IF($E$5&lt;'END Jul 2020'!P16,0,IF($E$5&lt;=('END Jul 2020'!R16+'END Jul 2020'!P16),(($E$5-'END Jul 2020'!P16)*'END Jul 2020'!Q16/100),(('END Jul 2020'!R16)*'END Jul 2020'!Q16/100))),0)</f>
        <v>0</v>
      </c>
      <c r="F24" s="321">
        <f>IF(AND('END Jul 2020'!Q16&gt;0,'END Jul 2020'!S16&gt;0),IF($E$5&lt;('END Jul 2020'!R16+'END Jul 2020'!P16),0,IF($E$5&lt;=('END Jul 2020'!T16+'END Jul 2020'!R16+'END Jul 2020'!P16),(($E$5-('END Jul 2020'!R16+'END Jul 2020'!P16))*'END Jul 2020'!S16/100),('END Jul 2020'!T16*'END Jul 2020'!S16/100))),0)</f>
        <v>0</v>
      </c>
      <c r="G24" s="321">
        <v>0</v>
      </c>
      <c r="H24" s="321">
        <f>IF('END Jul 2020'!T16&gt;0,IF(($E$5&lt;'END Jul 2020'!T16),(0),($E$5-'END Jul 2020'!T16)*'END Jul 2020'!U16/100),IF(AND('END Jul 2020'!R16&gt;0,'END Jul 2020'!T16=""),IF(($E$5&lt;'END Jul 2020'!R16),(0),($E$5-'END Jul 2020'!R16)*'END Jul 2020'!S16/100),IF(AND('END Jul 2020'!P16&gt;0,'END Jul 2020'!R16=""),IF(($E$5&lt;'END Jul 2020'!P16),(0),($E$5-'END Jul 2020'!P16)*'END Jul 2020'!Q16/100),0)))</f>
        <v>0</v>
      </c>
      <c r="I24" s="321">
        <f t="shared" si="0"/>
        <v>301.85610863636362</v>
      </c>
      <c r="J24" s="446">
        <f t="shared" si="1"/>
        <v>928.96443454545442</v>
      </c>
      <c r="K24" s="446">
        <f t="shared" si="2"/>
        <v>1207.4244345454545</v>
      </c>
      <c r="L24" s="447">
        <f t="shared" si="7"/>
        <v>1328.166878</v>
      </c>
      <c r="M24" s="446">
        <f>'END Jul 2020'!AZ16</f>
        <v>0</v>
      </c>
      <c r="N24" s="446">
        <f>'END Jul 2020'!BA16</f>
        <v>0</v>
      </c>
      <c r="O24" s="446">
        <f>'END Jul 2020'!BB16</f>
        <v>0</v>
      </c>
      <c r="P24" s="446">
        <f>'END Jul 2020'!BC16</f>
        <v>0</v>
      </c>
      <c r="Q24" s="446">
        <f>($E$6*'END Jul 2020'!AT16/100)*4</f>
        <v>46.652760000000001</v>
      </c>
      <c r="R24" s="448" t="str">
        <f t="shared" si="8"/>
        <v>No discount</v>
      </c>
      <c r="S24" s="448" t="str">
        <f t="shared" si="9"/>
        <v>Inclusive</v>
      </c>
      <c r="T24" s="475">
        <f t="shared" si="3"/>
        <v>1207.4244345454545</v>
      </c>
      <c r="U24" s="446">
        <f t="shared" si="4"/>
        <v>1207.4244345454545</v>
      </c>
      <c r="V24" s="446">
        <f t="shared" si="5"/>
        <v>1160.7716745454545</v>
      </c>
      <c r="W24" s="446">
        <f t="shared" si="6"/>
        <v>1160.7716745454545</v>
      </c>
      <c r="X24" s="454">
        <f t="shared" si="11"/>
        <v>1276.8488420000001</v>
      </c>
      <c r="Y24" s="454">
        <f t="shared" si="11"/>
        <v>1276.8488420000001</v>
      </c>
      <c r="Z24" s="376">
        <f>'END Jul 2020'!BL16</f>
        <v>0</v>
      </c>
      <c r="AA24" s="377" t="str">
        <f>'END Jul 2020'!BM16</f>
        <v>n</v>
      </c>
    </row>
    <row r="25" spans="1:27" x14ac:dyDescent="0.3">
      <c r="A25" s="319" t="str">
        <f>'END Jul 2020'!K17</f>
        <v>Simply Energy</v>
      </c>
      <c r="B25" s="320" t="str">
        <f>'END Jul 2020'!L17</f>
        <v>Saver</v>
      </c>
      <c r="C25" s="321">
        <f>IF('END Jul 2020'!BP17=0,91*'END Jul 2020'!M17/100,(91*'END Jul 2020'!M17/100)+'END Jul 2020'!BP17/4)</f>
        <v>72.857909090909075</v>
      </c>
      <c r="D25" s="321">
        <f>IF('END Jul 2020'!O17="",$E$5*'END Jul 2020'!N17/100,IF($E$5&gt;='END Jul 2020'!P17,('END Jul 2020'!P17*'END Jul 2020'!N17/100),($E$5*'END Jul 2020'!N17/100)))</f>
        <v>260.2274927272727</v>
      </c>
      <c r="E25" s="321">
        <f>IF(AND('END Jul 2020'!P17&gt;0,'END Jul 2020'!R17&gt;0),IF($E$5&lt;'END Jul 2020'!P17,0,IF($E$5&lt;=('END Jul 2020'!R17+'END Jul 2020'!P17),(($E$5-'END Jul 2020'!P17)*'END Jul 2020'!Q17/100),(('END Jul 2020'!R17)*'END Jul 2020'!Q17/100))),0)</f>
        <v>0</v>
      </c>
      <c r="F25" s="321">
        <f>IF(AND('END Jul 2020'!Q17&gt;0,'END Jul 2020'!S17&gt;0),IF($E$5&lt;('END Jul 2020'!R17+'END Jul 2020'!P17),0,IF($E$5&lt;=('END Jul 2020'!T17+'END Jul 2020'!R17+'END Jul 2020'!P17),(($E$5-('END Jul 2020'!R17+'END Jul 2020'!P17))*'END Jul 2020'!S17/100),('END Jul 2020'!T17*'END Jul 2020'!S17/100))),0)</f>
        <v>0</v>
      </c>
      <c r="G25" s="321">
        <v>0</v>
      </c>
      <c r="H25" s="321">
        <f>IF('END Jul 2020'!T17&gt;0,IF(($E$5&lt;'END Jul 2020'!T17),(0),($E$5-'END Jul 2020'!T17)*'END Jul 2020'!U17/100),IF(AND('END Jul 2020'!R17&gt;0,'END Jul 2020'!T17=""),IF(($E$5&lt;'END Jul 2020'!R17),(0),($E$5-'END Jul 2020'!R17)*'END Jul 2020'!S17/100),IF(AND('END Jul 2020'!P17&gt;0,'END Jul 2020'!R17=""),IF(($E$5&lt;'END Jul 2020'!P17),(0),($E$5-'END Jul 2020'!P17)*'END Jul 2020'!Q17/100),0)))</f>
        <v>0</v>
      </c>
      <c r="I25" s="321">
        <f t="shared" si="0"/>
        <v>333.08540181818177</v>
      </c>
      <c r="J25" s="446">
        <f t="shared" si="1"/>
        <v>1040.9099709090908</v>
      </c>
      <c r="K25" s="446">
        <f t="shared" si="2"/>
        <v>1332.3416072727271</v>
      </c>
      <c r="L25" s="447">
        <f t="shared" si="7"/>
        <v>1465.5757679999999</v>
      </c>
      <c r="M25" s="446">
        <f>'END Jul 2020'!AZ17</f>
        <v>0</v>
      </c>
      <c r="N25" s="446">
        <f>'END Jul 2020'!BA17</f>
        <v>20</v>
      </c>
      <c r="O25" s="446">
        <f>'END Jul 2020'!BB17</f>
        <v>0</v>
      </c>
      <c r="P25" s="446">
        <f>'END Jul 2020'!BC17</f>
        <v>0</v>
      </c>
      <c r="Q25" s="446">
        <f>($E$6*'END Jul 2020'!AT17/100)*4</f>
        <v>36.590400000000002</v>
      </c>
      <c r="R25" s="448" t="str">
        <f t="shared" si="8"/>
        <v>Guaranteed off usage</v>
      </c>
      <c r="S25" s="448" t="str">
        <f t="shared" si="9"/>
        <v>Exclusive</v>
      </c>
      <c r="T25" s="475">
        <f t="shared" si="3"/>
        <v>1124.1596130909088</v>
      </c>
      <c r="U25" s="446">
        <f t="shared" si="4"/>
        <v>1124.1596130909088</v>
      </c>
      <c r="V25" s="446">
        <f t="shared" si="5"/>
        <v>1087.5692130909088</v>
      </c>
      <c r="W25" s="446">
        <f t="shared" si="6"/>
        <v>1087.5692130909088</v>
      </c>
      <c r="X25" s="454">
        <f t="shared" si="11"/>
        <v>1196.3261343999998</v>
      </c>
      <c r="Y25" s="454">
        <f t="shared" si="11"/>
        <v>1196.3261343999998</v>
      </c>
      <c r="Z25" s="376">
        <f>'END Jul 2020'!BL17</f>
        <v>0</v>
      </c>
      <c r="AA25" s="377" t="str">
        <f>'END Jul 2020'!BM17</f>
        <v>n</v>
      </c>
    </row>
    <row r="26" spans="1:27" x14ac:dyDescent="0.3">
      <c r="A26" s="319" t="str">
        <f>'END Jul 2020'!K18</f>
        <v>1st Energy</v>
      </c>
      <c r="B26" s="320" t="str">
        <f>'END Jul 2020'!L18</f>
        <v>1st Saver</v>
      </c>
      <c r="C26" s="321">
        <f>IF('END Jul 2020'!BP18=0,91*'END Jul 2020'!M18/100,(91*'END Jul 2020'!M18/100)+'END Jul 2020'!BP18/4)</f>
        <v>90.09</v>
      </c>
      <c r="D26" s="321">
        <f>IF('END Jul 2020'!O18="",$E$5*'END Jul 2020'!N18/100,IF($E$5&gt;='END Jul 2020'!P18,('END Jul 2020'!P18*'END Jul 2020'!N18/100),($E$5*'END Jul 2020'!N18/100)))</f>
        <v>244.35324863636365</v>
      </c>
      <c r="E26" s="321">
        <f>IF(AND('END Jul 2020'!P18&gt;0,'END Jul 2020'!R18&gt;0),IF($E$5&lt;'END Jul 2020'!P18,0,IF($E$5&lt;=('END Jul 2020'!R18+'END Jul 2020'!P18),(($E$5-'END Jul 2020'!P18)*'END Jul 2020'!Q18/100),(('END Jul 2020'!R18)*'END Jul 2020'!Q18/100))),0)</f>
        <v>0</v>
      </c>
      <c r="F26" s="321">
        <f>IF(AND('END Jul 2020'!Q18&gt;0,'END Jul 2020'!S18&gt;0),IF($E$5&lt;('END Jul 2020'!R18+'END Jul 2020'!P18),0,IF($E$5&lt;=('END Jul 2020'!T18+'END Jul 2020'!R18+'END Jul 2020'!P18),(($E$5-('END Jul 2020'!R18+'END Jul 2020'!P18))*'END Jul 2020'!S18/100),('END Jul 2020'!T18*'END Jul 2020'!S18/100))),0)</f>
        <v>0</v>
      </c>
      <c r="G26" s="321">
        <v>0</v>
      </c>
      <c r="H26" s="321">
        <f>IF('END Jul 2020'!T18&gt;0,IF(($E$5&lt;'END Jul 2020'!T18),(0),($E$5-'END Jul 2020'!T18)*'END Jul 2020'!U18/100),IF(AND('END Jul 2020'!R18&gt;0,'END Jul 2020'!T18=""),IF(($E$5&lt;'END Jul 2020'!R18),(0),($E$5-'END Jul 2020'!R18)*'END Jul 2020'!S18/100),IF(AND('END Jul 2020'!P18&gt;0,'END Jul 2020'!R18=""),IF(($E$5&lt;'END Jul 2020'!P18),(0),($E$5-'END Jul 2020'!P18)*'END Jul 2020'!Q18/100),0)))</f>
        <v>0</v>
      </c>
      <c r="I26" s="321">
        <f t="shared" si="0"/>
        <v>334.44324863636365</v>
      </c>
      <c r="J26" s="446">
        <f t="shared" si="1"/>
        <v>977.41299454545458</v>
      </c>
      <c r="K26" s="446">
        <f t="shared" si="2"/>
        <v>1337.7729945454546</v>
      </c>
      <c r="L26" s="447">
        <f t="shared" si="7"/>
        <v>1471.5502940000001</v>
      </c>
      <c r="M26" s="446">
        <f>'END Jul 2020'!AZ18</f>
        <v>13</v>
      </c>
      <c r="N26" s="446">
        <f>'END Jul 2020'!BA18</f>
        <v>0</v>
      </c>
      <c r="O26" s="446">
        <f>'END Jul 2020'!BB18</f>
        <v>0</v>
      </c>
      <c r="P26" s="446">
        <f>'END Jul 2020'!BC18</f>
        <v>0</v>
      </c>
      <c r="Q26" s="446">
        <f>($E$6*'END Jul 2020'!AT18/100)*4</f>
        <v>27.442799999999998</v>
      </c>
      <c r="R26" s="448" t="str">
        <f t="shared" si="8"/>
        <v>Guaranteed off bill</v>
      </c>
      <c r="S26" s="448" t="str">
        <f t="shared" si="9"/>
        <v>Exclusive</v>
      </c>
      <c r="T26" s="475">
        <f t="shared" si="3"/>
        <v>1163.8625052545456</v>
      </c>
      <c r="U26" s="446">
        <f t="shared" si="4"/>
        <v>1163.8625052545456</v>
      </c>
      <c r="V26" s="446">
        <f t="shared" si="5"/>
        <v>1136.4197052545455</v>
      </c>
      <c r="W26" s="446">
        <f t="shared" si="6"/>
        <v>1136.4197052545455</v>
      </c>
      <c r="X26" s="454">
        <f t="shared" si="11"/>
        <v>1250.0616757800001</v>
      </c>
      <c r="Y26" s="454">
        <f t="shared" si="11"/>
        <v>1250.0616757800001</v>
      </c>
      <c r="Z26" s="376">
        <f>'END Jul 2020'!BL18</f>
        <v>0</v>
      </c>
      <c r="AA26" s="377" t="str">
        <f>'END Jul 2020'!BM18</f>
        <v>n</v>
      </c>
    </row>
    <row r="27" spans="1:27" x14ac:dyDescent="0.3">
      <c r="A27" s="319" t="str">
        <f>'END Jul 2020'!K19</f>
        <v>Amaysim</v>
      </c>
      <c r="B27" s="320" t="str">
        <f>'END Jul 2020'!L19</f>
        <v>Post-paid Solar</v>
      </c>
      <c r="C27" s="321">
        <f>IF('END Jul 2020'!BP19=0,91*'END Jul 2020'!M19/100,(91*'END Jul 2020'!M19/100)+'END Jul 2020'!BP19/4)</f>
        <v>82.354999999999976</v>
      </c>
      <c r="D27" s="321">
        <f>IF('END Jul 2020'!O19="",$E$5*'END Jul 2020'!N19/100,IF($E$5&gt;='END Jul 2020'!P19,('END Jul 2020'!P19*'END Jul 2020'!N19/100),($E$5*'END Jul 2020'!N19/100)))</f>
        <v>252.33624999999995</v>
      </c>
      <c r="E27" s="321">
        <f>IF(AND('END Jul 2020'!P19&gt;0,'END Jul 2020'!R19&gt;0),IF($E$5&lt;'END Jul 2020'!P19,0,IF($E$5&lt;=('END Jul 2020'!R19+'END Jul 2020'!P19),(($E$5-'END Jul 2020'!P19)*'END Jul 2020'!Q19/100),(('END Jul 2020'!R19)*'END Jul 2020'!Q19/100))),0)</f>
        <v>0</v>
      </c>
      <c r="F27" s="321">
        <f>IF(AND('END Jul 2020'!Q19&gt;0,'END Jul 2020'!S19&gt;0),IF($E$5&lt;('END Jul 2020'!R19+'END Jul 2020'!P19),0,IF($E$5&lt;=('END Jul 2020'!T19+'END Jul 2020'!R19+'END Jul 2020'!P19),(($E$5-('END Jul 2020'!R19+'END Jul 2020'!P19))*'END Jul 2020'!S19/100),('END Jul 2020'!T19*'END Jul 2020'!S19/100))),0)</f>
        <v>0</v>
      </c>
      <c r="G27" s="321">
        <v>0</v>
      </c>
      <c r="H27" s="321">
        <f>IF('END Jul 2020'!T19&gt;0,IF(($E$5&lt;'END Jul 2020'!T19),(0),($E$5-'END Jul 2020'!T19)*'END Jul 2020'!U19/100),IF(AND('END Jul 2020'!R19&gt;0,'END Jul 2020'!T19=""),IF(($E$5&lt;'END Jul 2020'!R19),(0),($E$5-'END Jul 2020'!R19)*'END Jul 2020'!S19/100),IF(AND('END Jul 2020'!P19&gt;0,'END Jul 2020'!R19=""),IF(($E$5&lt;'END Jul 2020'!P19),(0),($E$5-'END Jul 2020'!P19)*'END Jul 2020'!Q19/100),0)))</f>
        <v>0</v>
      </c>
      <c r="I27" s="321">
        <f t="shared" si="0"/>
        <v>334.69124999999991</v>
      </c>
      <c r="J27" s="446">
        <f t="shared" si="1"/>
        <v>1009.3449999999998</v>
      </c>
      <c r="K27" s="446">
        <f t="shared" si="2"/>
        <v>1338.7649999999996</v>
      </c>
      <c r="L27" s="447">
        <f t="shared" si="7"/>
        <v>1472.6414999999997</v>
      </c>
      <c r="M27" s="446">
        <f>'END Jul 2020'!AZ19</f>
        <v>0</v>
      </c>
      <c r="N27" s="446">
        <f>'END Jul 2020'!BA19</f>
        <v>0</v>
      </c>
      <c r="O27" s="446">
        <f>'END Jul 2020'!BB19</f>
        <v>0</v>
      </c>
      <c r="P27" s="446">
        <f>'END Jul 2020'!BC19</f>
        <v>0</v>
      </c>
      <c r="Q27" s="446">
        <f>($E$6*'END Jul 2020'!AT19/100)*4</f>
        <v>73.180800000000005</v>
      </c>
      <c r="R27" s="448" t="str">
        <f t="shared" si="8"/>
        <v>No discount</v>
      </c>
      <c r="S27" s="448" t="str">
        <f t="shared" si="9"/>
        <v>Exclusive</v>
      </c>
      <c r="T27" s="475">
        <f t="shared" si="3"/>
        <v>1338.7649999999996</v>
      </c>
      <c r="U27" s="446">
        <f t="shared" si="4"/>
        <v>1338.7649999999996</v>
      </c>
      <c r="V27" s="446">
        <f t="shared" si="5"/>
        <v>1265.5841999999996</v>
      </c>
      <c r="W27" s="446">
        <f t="shared" si="6"/>
        <v>1265.5841999999996</v>
      </c>
      <c r="X27" s="454">
        <f t="shared" si="11"/>
        <v>1392.1426199999996</v>
      </c>
      <c r="Y27" s="454">
        <f t="shared" si="11"/>
        <v>1392.1426199999996</v>
      </c>
      <c r="Z27" s="376">
        <f>'END Jul 2020'!BL19</f>
        <v>0</v>
      </c>
      <c r="AA27" s="377" t="str">
        <f>'END Jul 2020'!BM19</f>
        <v>n</v>
      </c>
    </row>
    <row r="28" spans="1:27" x14ac:dyDescent="0.3">
      <c r="A28" s="319" t="str">
        <f>'END Jul 2020'!K20</f>
        <v>DC Power Co</v>
      </c>
      <c r="B28" s="320" t="str">
        <f>'END Jul 2020'!L20</f>
        <v>Market offer</v>
      </c>
      <c r="C28" s="321">
        <f>IF('END Jul 2020'!BP20=0,91*'END Jul 2020'!M20/100,(91*'END Jul 2020'!M20/100)+'END Jul 2020'!BP20/4)</f>
        <v>95.040181818181821</v>
      </c>
      <c r="D28" s="321">
        <f>IF('END Jul 2020'!O20="",$E$5*'END Jul 2020'!N20/100,IF($E$5&gt;='END Jul 2020'!P20,('END Jul 2020'!P20*'END Jul 2020'!N20/100),($E$5*'END Jul 2020'!N20/100)))</f>
        <v>271.1467704545455</v>
      </c>
      <c r="E28" s="321">
        <f>IF(AND('END Jul 2020'!P20&gt;0,'END Jul 2020'!R20&gt;0),IF($E$5&lt;'END Jul 2020'!P20,0,IF($E$5&lt;=('END Jul 2020'!R20+'END Jul 2020'!P20),(($E$5-'END Jul 2020'!P20)*'END Jul 2020'!Q20/100),(('END Jul 2020'!R20)*'END Jul 2020'!Q20/100))),0)</f>
        <v>0</v>
      </c>
      <c r="F28" s="321">
        <f>IF(AND('END Jul 2020'!Q20&gt;0,'END Jul 2020'!S20&gt;0),IF($E$5&lt;('END Jul 2020'!R20+'END Jul 2020'!P20),0,IF($E$5&lt;=('END Jul 2020'!T20+'END Jul 2020'!R20+'END Jul 2020'!P20),(($E$5-('END Jul 2020'!R20+'END Jul 2020'!P20))*'END Jul 2020'!S20/100),('END Jul 2020'!T20*'END Jul 2020'!S20/100))),0)</f>
        <v>0</v>
      </c>
      <c r="G28" s="321">
        <v>0</v>
      </c>
      <c r="H28" s="321">
        <f>IF('END Jul 2020'!T20&gt;0,IF(($E$5&lt;'END Jul 2020'!T20),(0),($E$5-'END Jul 2020'!T20)*'END Jul 2020'!U20/100),IF(AND('END Jul 2020'!R20&gt;0,'END Jul 2020'!T20=""),IF(($E$5&lt;'END Jul 2020'!R20),(0),($E$5-'END Jul 2020'!R20)*'END Jul 2020'!S20/100),IF(AND('END Jul 2020'!P20&gt;0,'END Jul 2020'!R20=""),IF(($E$5&lt;'END Jul 2020'!P20),(0),($E$5-'END Jul 2020'!P20)*'END Jul 2020'!Q20/100),0)))</f>
        <v>0</v>
      </c>
      <c r="I28" s="321">
        <f t="shared" si="0"/>
        <v>366.18695227272735</v>
      </c>
      <c r="J28" s="446">
        <f t="shared" si="1"/>
        <v>1084.587081818182</v>
      </c>
      <c r="K28" s="446">
        <f t="shared" si="2"/>
        <v>1464.7478090909094</v>
      </c>
      <c r="L28" s="447">
        <f t="shared" si="7"/>
        <v>1611.2225900000005</v>
      </c>
      <c r="M28" s="446">
        <f>'END Jul 2020'!AZ20</f>
        <v>0</v>
      </c>
      <c r="N28" s="446">
        <f>'END Jul 2020'!BA20</f>
        <v>0</v>
      </c>
      <c r="O28" s="446">
        <f>'END Jul 2020'!BB20</f>
        <v>0</v>
      </c>
      <c r="P28" s="446">
        <f>'END Jul 2020'!BC20</f>
        <v>0</v>
      </c>
      <c r="Q28" s="446">
        <f>($E$6*'END Jul 2020'!AT20/100)*4</f>
        <v>68.606999999999999</v>
      </c>
      <c r="R28" s="448" t="str">
        <f t="shared" si="8"/>
        <v>No discount</v>
      </c>
      <c r="S28" s="448" t="str">
        <f t="shared" si="9"/>
        <v>Exclusive</v>
      </c>
      <c r="T28" s="475">
        <f t="shared" si="3"/>
        <v>1464.7478090909094</v>
      </c>
      <c r="U28" s="446">
        <f t="shared" si="4"/>
        <v>1464.7478090909094</v>
      </c>
      <c r="V28" s="446">
        <f t="shared" si="5"/>
        <v>1396.1408090909094</v>
      </c>
      <c r="W28" s="446">
        <f t="shared" si="6"/>
        <v>1396.1408090909094</v>
      </c>
      <c r="X28" s="454">
        <f t="shared" si="11"/>
        <v>1535.7548900000006</v>
      </c>
      <c r="Y28" s="454">
        <f t="shared" si="11"/>
        <v>1535.7548900000006</v>
      </c>
      <c r="Z28" s="376">
        <f>'END Jul 2020'!BL20</f>
        <v>0</v>
      </c>
      <c r="AA28" s="377" t="str">
        <f>'END Jul 2020'!BM20</f>
        <v>n</v>
      </c>
    </row>
    <row r="29" spans="1:27" x14ac:dyDescent="0.3">
      <c r="A29" s="319" t="str">
        <f>'END Jul 2020'!K21</f>
        <v>Amber Electric</v>
      </c>
      <c r="B29" s="320" t="str">
        <f>'END Jul 2020'!L21</f>
        <v>Market offer</v>
      </c>
      <c r="C29" s="321">
        <f>IF('END Jul 2020'!BP21=0,91*'END Jul 2020'!M21/100,(91*'END Jul 2020'!M21/100)+'END Jul 2020'!BP21/4)</f>
        <v>86.1190909090909</v>
      </c>
      <c r="D29" s="321">
        <f>IF('END Jul 2020'!O21="",$E$5*'END Jul 2020'!N21/100,IF($E$5&gt;='END Jul 2020'!P21,('END Jul 2020'!P21*'END Jul 2020'!N21/100),($E$5*'END Jul 2020'!N21/100)))</f>
        <v>250.95987045454547</v>
      </c>
      <c r="E29" s="321">
        <f>IF(AND('END Jul 2020'!P21&gt;0,'END Jul 2020'!R21&gt;0),IF($E$5&lt;'END Jul 2020'!P21,0,IF($E$5&lt;=('END Jul 2020'!R21+'END Jul 2020'!P21),(($E$5-'END Jul 2020'!P21)*'END Jul 2020'!Q21/100),(('END Jul 2020'!R21)*'END Jul 2020'!Q21/100))),0)</f>
        <v>0</v>
      </c>
      <c r="F29" s="321">
        <f>IF(AND('END Jul 2020'!Q21&gt;0,'END Jul 2020'!S21&gt;0),IF($E$5&lt;('END Jul 2020'!R21+'END Jul 2020'!P21),0,IF($E$5&lt;=('END Jul 2020'!T21+'END Jul 2020'!R21+'END Jul 2020'!P21),(($E$5-('END Jul 2020'!R21+'END Jul 2020'!P21))*'END Jul 2020'!S21/100),('END Jul 2020'!T21*'END Jul 2020'!S21/100))),0)</f>
        <v>0</v>
      </c>
      <c r="G29" s="321">
        <v>0</v>
      </c>
      <c r="H29" s="321">
        <f>IF('END Jul 2020'!T21&gt;0,IF(($E$5&lt;'END Jul 2020'!T21),(0),($E$5-'END Jul 2020'!T21)*'END Jul 2020'!U21/100),IF(AND('END Jul 2020'!R21&gt;0,'END Jul 2020'!T21=""),IF(($E$5&lt;'END Jul 2020'!R21),(0),($E$5-'END Jul 2020'!R21)*'END Jul 2020'!S21/100),IF(AND('END Jul 2020'!P21&gt;0,'END Jul 2020'!R21=""),IF(($E$5&lt;'END Jul 2020'!P21),(0),($E$5-'END Jul 2020'!P21)*'END Jul 2020'!Q21/100),0)))</f>
        <v>0</v>
      </c>
      <c r="I29" s="321">
        <f t="shared" si="0"/>
        <v>337.07896136363638</v>
      </c>
      <c r="J29" s="446">
        <f t="shared" si="1"/>
        <v>1003.8394818181819</v>
      </c>
      <c r="K29" s="446">
        <f t="shared" si="2"/>
        <v>1348.3158454545455</v>
      </c>
      <c r="L29" s="447">
        <f t="shared" si="7"/>
        <v>1483.1474300000002</v>
      </c>
      <c r="M29" s="446">
        <f>'END Jul 2020'!AZ21</f>
        <v>0</v>
      </c>
      <c r="N29" s="446">
        <f>'END Jul 2020'!BA21</f>
        <v>0</v>
      </c>
      <c r="O29" s="446">
        <f>'END Jul 2020'!BB21</f>
        <v>0</v>
      </c>
      <c r="P29" s="446">
        <f>'END Jul 2020'!BC21</f>
        <v>0</v>
      </c>
      <c r="Q29" s="446">
        <f>($E$6*'END Jul 2020'!AT21/100)*4</f>
        <v>36.590400000000002</v>
      </c>
      <c r="R29" s="448" t="str">
        <f t="shared" si="8"/>
        <v>No discount</v>
      </c>
      <c r="S29" s="448" t="str">
        <f t="shared" si="9"/>
        <v>Exclusive</v>
      </c>
      <c r="T29" s="475">
        <f t="shared" si="3"/>
        <v>1348.3158454545455</v>
      </c>
      <c r="U29" s="446">
        <f t="shared" si="4"/>
        <v>1348.3158454545455</v>
      </c>
      <c r="V29" s="446">
        <f t="shared" si="5"/>
        <v>1311.7254454545455</v>
      </c>
      <c r="W29" s="446">
        <f t="shared" si="6"/>
        <v>1311.7254454545455</v>
      </c>
      <c r="X29" s="454">
        <f t="shared" si="11"/>
        <v>1442.8979900000002</v>
      </c>
      <c r="Y29" s="454">
        <f t="shared" si="11"/>
        <v>1442.8979900000002</v>
      </c>
      <c r="Z29" s="376">
        <f>'END Jul 2020'!BL21</f>
        <v>0</v>
      </c>
      <c r="AA29" s="377" t="str">
        <f>'END Jul 2020'!BM21</f>
        <v>n</v>
      </c>
    </row>
    <row r="30" spans="1:27" s="421" customFormat="1" x14ac:dyDescent="0.3">
      <c r="A30" s="319" t="str">
        <f>'END Jul 2020'!K22</f>
        <v>Bright Spark Power</v>
      </c>
      <c r="B30" s="383" t="str">
        <f>'END Jul 2020'!L22</f>
        <v>No Contract</v>
      </c>
      <c r="C30" s="384">
        <f>IF('END Jul 2020'!BP22=0,91*'END Jul 2020'!M22/100,(91*'END Jul 2020'!M22/100)+'END Jul 2020'!BP22/4)</f>
        <v>63.427</v>
      </c>
      <c r="D30" s="384">
        <f>IF('END Jul 2020'!O22="",$E$5*'END Jul 2020'!N22/100,IF($E$5&gt;='END Jul 2020'!P22,('END Jul 2020'!P22*'END Jul 2020'!N22/100),($E$5*'END Jul 2020'!N22/100)))</f>
        <v>211.96244999999999</v>
      </c>
      <c r="E30" s="384">
        <f>IF(AND('END Jul 2020'!P22&gt;0,'END Jul 2020'!R22&gt;0),IF($E$5&lt;'END Jul 2020'!P22,0,IF($E$5&lt;=('END Jul 2020'!R22+'END Jul 2020'!P22),(($E$5-'END Jul 2020'!P22)*'END Jul 2020'!Q22/100),(('END Jul 2020'!R22)*'END Jul 2020'!Q22/100))),0)</f>
        <v>0</v>
      </c>
      <c r="F30" s="384">
        <f>IF(AND('END Jul 2020'!Q22&gt;0,'END Jul 2020'!S22&gt;0),IF($E$5&lt;('END Jul 2020'!R22+'END Jul 2020'!P22),0,IF($E$5&lt;=('END Jul 2020'!T22+'END Jul 2020'!R22+'END Jul 2020'!P22),(($E$5-('END Jul 2020'!R22+'END Jul 2020'!P22))*'END Jul 2020'!S22/100),('END Jul 2020'!T22*'END Jul 2020'!S22/100))),0)</f>
        <v>0</v>
      </c>
      <c r="G30" s="384">
        <v>0</v>
      </c>
      <c r="H30" s="384">
        <f>IF('END Jul 2020'!T22&gt;0,IF(($E$5&lt;'END Jul 2020'!T22),(0),($E$5-'END Jul 2020'!T22)*'END Jul 2020'!U22/100),IF(AND('END Jul 2020'!R22&gt;0,'END Jul 2020'!T22=""),IF(($E$5&lt;'END Jul 2020'!R22),(0),($E$5-'END Jul 2020'!R22)*'END Jul 2020'!S22/100),IF(AND('END Jul 2020'!P22&gt;0,'END Jul 2020'!R22=""),IF(($E$5&lt;'END Jul 2020'!P22),(0),($E$5-'END Jul 2020'!P22)*'END Jul 2020'!Q22/100),0)))</f>
        <v>0</v>
      </c>
      <c r="I30" s="384">
        <f t="shared" si="0"/>
        <v>275.38945000000001</v>
      </c>
      <c r="J30" s="449">
        <f t="shared" si="1"/>
        <v>847.84980000000007</v>
      </c>
      <c r="K30" s="449">
        <f t="shared" si="2"/>
        <v>1101.5578</v>
      </c>
      <c r="L30" s="450">
        <f t="shared" si="7"/>
        <v>1211.7135800000001</v>
      </c>
      <c r="M30" s="449">
        <f>'END Jul 2020'!AZ22</f>
        <v>0</v>
      </c>
      <c r="N30" s="449">
        <f>'END Jul 2020'!BA22</f>
        <v>0</v>
      </c>
      <c r="O30" s="449">
        <f>'END Jul 2020'!BB22</f>
        <v>0</v>
      </c>
      <c r="P30" s="449">
        <f>'END Jul 2020'!BC22</f>
        <v>0</v>
      </c>
      <c r="Q30" s="449">
        <f>($E$6*'END Jul 2020'!AT22/100)*4</f>
        <v>41.164200000000001</v>
      </c>
      <c r="R30" s="448" t="str">
        <f t="shared" si="8"/>
        <v>No discount</v>
      </c>
      <c r="S30" s="448" t="str">
        <f t="shared" si="9"/>
        <v>Exclusive</v>
      </c>
      <c r="T30" s="475">
        <f t="shared" si="3"/>
        <v>1101.5578</v>
      </c>
      <c r="U30" s="449">
        <f t="shared" si="4"/>
        <v>1101.5578</v>
      </c>
      <c r="V30" s="449">
        <f t="shared" si="5"/>
        <v>1060.3936000000001</v>
      </c>
      <c r="W30" s="449">
        <f t="shared" si="6"/>
        <v>1060.3936000000001</v>
      </c>
      <c r="X30" s="455">
        <f t="shared" si="11"/>
        <v>1166.4329600000003</v>
      </c>
      <c r="Y30" s="455">
        <f t="shared" si="11"/>
        <v>1166.4329600000003</v>
      </c>
      <c r="Z30" s="391">
        <f>'END Jul 2020'!BL22</f>
        <v>0</v>
      </c>
      <c r="AA30" s="377" t="str">
        <f>'END Jul 2020'!BM22</f>
        <v>n</v>
      </c>
    </row>
    <row r="31" spans="1:27" s="421" customFormat="1" x14ac:dyDescent="0.3">
      <c r="A31" s="319" t="str">
        <f>'END Jul 2020'!K23</f>
        <v>Discover Energy</v>
      </c>
      <c r="B31" s="383" t="str">
        <f>'END Jul 2020'!L23</f>
        <v>Solar Boost</v>
      </c>
      <c r="C31" s="384">
        <f>IF('END Jul 2020'!BP23=0,91*'END Jul 2020'!M23/100,(91*'END Jul 2020'!M23/100)+'END Jul 2020'!BP23/4)</f>
        <v>71.434999999999988</v>
      </c>
      <c r="D31" s="384">
        <f>IF('END Jul 2020'!O23="",$E$5*'END Jul 2020'!N23/100,IF($E$5&gt;='END Jul 2020'!P23,('END Jul 2020'!P23*'END Jul 2020'!N23/100),($E$5*'END Jul 2020'!N23/100)))</f>
        <v>261.32859636363634</v>
      </c>
      <c r="E31" s="384">
        <f>IF(AND('END Jul 2020'!P23&gt;0,'END Jul 2020'!R23&gt;0),IF($E$5&lt;'END Jul 2020'!P23,0,IF($E$5&lt;=('END Jul 2020'!R23+'END Jul 2020'!P23),(($E$5-'END Jul 2020'!P23)*'END Jul 2020'!Q23/100),(('END Jul 2020'!R23)*'END Jul 2020'!Q23/100))),0)</f>
        <v>0</v>
      </c>
      <c r="F31" s="384">
        <f>IF(AND('END Jul 2020'!Q23&gt;0,'END Jul 2020'!S23&gt;0),IF($E$5&lt;('END Jul 2020'!R23+'END Jul 2020'!P23),0,IF($E$5&lt;=('END Jul 2020'!T23+'END Jul 2020'!R23+'END Jul 2020'!P23),(($E$5-('END Jul 2020'!R23+'END Jul 2020'!P23))*'END Jul 2020'!S23/100),('END Jul 2020'!T23*'END Jul 2020'!S23/100))),0)</f>
        <v>0</v>
      </c>
      <c r="G31" s="384">
        <v>0</v>
      </c>
      <c r="H31" s="384">
        <f>IF('END Jul 2020'!T23&gt;0,IF(($E$5&lt;'END Jul 2020'!T23),(0),($E$5-'END Jul 2020'!T23)*'END Jul 2020'!U23/100),IF(AND('END Jul 2020'!R23&gt;0,'END Jul 2020'!T23=""),IF(($E$5&lt;'END Jul 2020'!R23),(0),($E$5-'END Jul 2020'!R23)*'END Jul 2020'!S23/100),IF(AND('END Jul 2020'!P23&gt;0,'END Jul 2020'!R23=""),IF(($E$5&lt;'END Jul 2020'!P23),(0),($E$5-'END Jul 2020'!P23)*'END Jul 2020'!Q23/100),0)))</f>
        <v>0</v>
      </c>
      <c r="I31" s="384">
        <f t="shared" ref="I31:I39" si="12">SUM(C31:H31)</f>
        <v>332.76359636363634</v>
      </c>
      <c r="J31" s="449">
        <f t="shared" ref="J31:J39" si="13">(I31-C31)*4</f>
        <v>1045.3143854545453</v>
      </c>
      <c r="K31" s="449">
        <f t="shared" ref="K31:K39" si="14">I31*4</f>
        <v>1331.0543854545454</v>
      </c>
      <c r="L31" s="450">
        <f t="shared" ref="L31:L39" si="15">K31*1.1</f>
        <v>1464.1598240000001</v>
      </c>
      <c r="M31" s="449">
        <f>'END Jul 2020'!AZ23</f>
        <v>0</v>
      </c>
      <c r="N31" s="449">
        <f>'END Jul 2020'!BA23</f>
        <v>0</v>
      </c>
      <c r="O31" s="449">
        <f>'END Jul 2020'!BB23</f>
        <v>0</v>
      </c>
      <c r="P31" s="449">
        <f>'END Jul 2020'!BC23</f>
        <v>0</v>
      </c>
      <c r="Q31" s="449">
        <f>($E$6*'END Jul 2020'!AT23/100)*4</f>
        <v>52.598700000000001</v>
      </c>
      <c r="R31" s="448" t="str">
        <f t="shared" ref="R31:R39" si="16">IF(SUM(M31:P31)=0,"No discount",IF(M31&gt;0,"Guaranteed off bill",IF(N31&gt;0,"Guaranteed off usage",IF(O31&gt;0,"Pay-on-time off bill","Pay-on-time off usage"))))</f>
        <v>No discount</v>
      </c>
      <c r="S31" s="448" t="str">
        <f t="shared" ref="S31:S39" si="17">IF(OR(A31="Origin Energy",A31="Red Energy",A31="Powershop"),"Inclusive","Exclusive")</f>
        <v>Exclusive</v>
      </c>
      <c r="T31" s="475">
        <f t="shared" ref="T31:T39" si="18">IF(AND(R31="Guaranteed off bill",S31="Inclusive"),((K31*1.1)-((K31*1.1)*M31/100))/1.1,IF(AND(R31="Guaranteed off usage",S31="Inclusive"),((K31*1.1)-((J31*1.1)*N31/100))/1.1,IF(AND(R31="Guaranteed off bill",S31="Exclusive"),K31-(K31*M31/100),IF(AND(R31="Guaranteed off usage",S31="Exclusive"),K31-(J31*N31/100),IF(S31="Inclusive",((K31*1.1))/1.1,K31)))))</f>
        <v>1331.0543854545454</v>
      </c>
      <c r="U31" s="449">
        <f t="shared" ref="U31:U39" si="19">IF(AND(R31="Pay-on-time off bill",S31="Inclusive"),((T31*1.1)-((T31*1.1)*O31/100))/1.1,IF(AND(R31="Pay-on-time off usage",S31="Inclusive"),((T31*1.1)-((J31*1.1)*P31/100))/1.1,IF(AND(R31="Pay-on-time off bill",S31="Exclusive"),T31-(T31*O31/100),IF(AND(R31="Pay-on-time off usage",S31="Exclusive"),T31-(J31*P31/100),IF(S31="Inclusive",((T31*1.1))/1.1,T31)))))</f>
        <v>1331.0543854545454</v>
      </c>
      <c r="V31" s="449">
        <f t="shared" ref="V31:V39" si="20">T31-Q31</f>
        <v>1278.4556854545453</v>
      </c>
      <c r="W31" s="449">
        <f t="shared" ref="W31:W39" si="21">U31-Q31</f>
        <v>1278.4556854545453</v>
      </c>
      <c r="X31" s="455">
        <f t="shared" ref="X31:X39" si="22">V31*1.1</f>
        <v>1406.301254</v>
      </c>
      <c r="Y31" s="455">
        <f t="shared" ref="Y31:Y39" si="23">W31*1.1</f>
        <v>1406.301254</v>
      </c>
      <c r="Z31" s="391">
        <f>'END Jul 2020'!BL23</f>
        <v>0</v>
      </c>
      <c r="AA31" s="377" t="str">
        <f>'END Jul 2020'!BM23</f>
        <v>n</v>
      </c>
    </row>
    <row r="32" spans="1:27" s="421" customFormat="1" x14ac:dyDescent="0.3">
      <c r="A32" s="319" t="str">
        <f>'END Jul 2020'!K24</f>
        <v>Enova Energy</v>
      </c>
      <c r="B32" s="383" t="str">
        <f>'END Jul 2020'!L24</f>
        <v>Solar Premium</v>
      </c>
      <c r="C32" s="384">
        <f>IF('END Jul 2020'!BP24=0,91*'END Jul 2020'!M24/100,(91*'END Jul 2020'!M24/100)+'END Jul 2020'!BP24/4)</f>
        <v>73.627272727272725</v>
      </c>
      <c r="D32" s="384">
        <f>IF('END Jul 2020'!O24="",$E$5*'END Jul 2020'!N24/100,IF($E$5&gt;='END Jul 2020'!P24,('END Jul 2020'!P24*'END Jul 2020'!N24/100),($E$5*'END Jul 2020'!N24/100)))</f>
        <v>238.57245454545452</v>
      </c>
      <c r="E32" s="384">
        <f>IF(AND('END Jul 2020'!P24&gt;0,'END Jul 2020'!R24&gt;0),IF($E$5&lt;'END Jul 2020'!P24,0,IF($E$5&lt;=('END Jul 2020'!R24+'END Jul 2020'!P24),(($E$5-'END Jul 2020'!P24)*'END Jul 2020'!Q24/100),(('END Jul 2020'!R24)*'END Jul 2020'!Q24/100))),0)</f>
        <v>0</v>
      </c>
      <c r="F32" s="384">
        <f>IF(AND('END Jul 2020'!Q24&gt;0,'END Jul 2020'!S24&gt;0),IF($E$5&lt;('END Jul 2020'!R24+'END Jul 2020'!P24),0,IF($E$5&lt;=('END Jul 2020'!T24+'END Jul 2020'!R24+'END Jul 2020'!P24),(($E$5-('END Jul 2020'!R24+'END Jul 2020'!P24))*'END Jul 2020'!S24/100),('END Jul 2020'!T24*'END Jul 2020'!S24/100))),0)</f>
        <v>0</v>
      </c>
      <c r="G32" s="384">
        <v>0</v>
      </c>
      <c r="H32" s="384">
        <f>IF('END Jul 2020'!T24&gt;0,IF(($E$5&lt;'END Jul 2020'!T24),(0),($E$5-'END Jul 2020'!T24)*'END Jul 2020'!U24/100),IF(AND('END Jul 2020'!R24&gt;0,'END Jul 2020'!T24=""),IF(($E$5&lt;'END Jul 2020'!R24),(0),($E$5-'END Jul 2020'!R24)*'END Jul 2020'!S24/100),IF(AND('END Jul 2020'!P24&gt;0,'END Jul 2020'!R24=""),IF(($E$5&lt;'END Jul 2020'!P24),(0),($E$5-'END Jul 2020'!P24)*'END Jul 2020'!Q24/100),0)))</f>
        <v>0</v>
      </c>
      <c r="I32" s="384">
        <f t="shared" si="12"/>
        <v>312.19972727272727</v>
      </c>
      <c r="J32" s="449">
        <f t="shared" si="13"/>
        <v>954.28981818181819</v>
      </c>
      <c r="K32" s="449">
        <f t="shared" si="14"/>
        <v>1248.7989090909091</v>
      </c>
      <c r="L32" s="450">
        <f t="shared" si="15"/>
        <v>1373.6788000000001</v>
      </c>
      <c r="M32" s="449">
        <f>'END Jul 2020'!AZ24</f>
        <v>0</v>
      </c>
      <c r="N32" s="449">
        <f>'END Jul 2020'!BA24</f>
        <v>0</v>
      </c>
      <c r="O32" s="449">
        <f>'END Jul 2020'!BB24</f>
        <v>0</v>
      </c>
      <c r="P32" s="449">
        <f>'END Jul 2020'!BC24</f>
        <v>0</v>
      </c>
      <c r="Q32" s="449">
        <f>($E$6*'END Jul 2020'!AT24/100)*4</f>
        <v>73.180800000000005</v>
      </c>
      <c r="R32" s="448" t="str">
        <f t="shared" si="16"/>
        <v>No discount</v>
      </c>
      <c r="S32" s="448" t="str">
        <f t="shared" si="17"/>
        <v>Exclusive</v>
      </c>
      <c r="T32" s="475">
        <f t="shared" si="18"/>
        <v>1248.7989090909091</v>
      </c>
      <c r="U32" s="449">
        <f t="shared" si="19"/>
        <v>1248.7989090909091</v>
      </c>
      <c r="V32" s="449">
        <f t="shared" si="20"/>
        <v>1175.618109090909</v>
      </c>
      <c r="W32" s="449">
        <f t="shared" si="21"/>
        <v>1175.618109090909</v>
      </c>
      <c r="X32" s="455">
        <f t="shared" si="22"/>
        <v>1293.17992</v>
      </c>
      <c r="Y32" s="455">
        <f t="shared" si="23"/>
        <v>1293.17992</v>
      </c>
      <c r="Z32" s="391">
        <f>'END Jul 2020'!BL24</f>
        <v>0</v>
      </c>
      <c r="AA32" s="377" t="str">
        <f>'END Jul 2020'!BM24</f>
        <v>n</v>
      </c>
    </row>
    <row r="33" spans="1:27" s="421" customFormat="1" x14ac:dyDescent="0.3">
      <c r="A33" s="319" t="str">
        <f>'END Jul 2020'!K25</f>
        <v>Future X Power</v>
      </c>
      <c r="B33" s="383" t="str">
        <f>'END Jul 2020'!L25</f>
        <v>Flexi Saver</v>
      </c>
      <c r="C33" s="384">
        <f>IF('END Jul 2020'!BP25=0,91*'END Jul 2020'!M25/100,(91*'END Jul 2020'!M25/100)+'END Jul 2020'!BP25/4)</f>
        <v>75.711999999999989</v>
      </c>
      <c r="D33" s="384">
        <f>IF('END Jul 2020'!O25="",$E$5*'END Jul 2020'!N25/100,IF($E$5&gt;='END Jul 2020'!P25,('END Jul 2020'!P25*'END Jul 2020'!N25/100),($E$5*'END Jul 2020'!N25/100)))</f>
        <v>259.49342363636362</v>
      </c>
      <c r="E33" s="384">
        <f>IF(AND('END Jul 2020'!P25&gt;0,'END Jul 2020'!R25&gt;0),IF($E$5&lt;'END Jul 2020'!P25,0,IF($E$5&lt;=('END Jul 2020'!R25+'END Jul 2020'!P25),(($E$5-'END Jul 2020'!P25)*'END Jul 2020'!Q25/100),(('END Jul 2020'!R25)*'END Jul 2020'!Q25/100))),0)</f>
        <v>0</v>
      </c>
      <c r="F33" s="384">
        <f>IF(AND('END Jul 2020'!Q25&gt;0,'END Jul 2020'!S25&gt;0),IF($E$5&lt;('END Jul 2020'!R25+'END Jul 2020'!P25),0,IF($E$5&lt;=('END Jul 2020'!T25+'END Jul 2020'!R25+'END Jul 2020'!P25),(($E$5-('END Jul 2020'!R25+'END Jul 2020'!P25))*'END Jul 2020'!S25/100),('END Jul 2020'!T25*'END Jul 2020'!S25/100))),0)</f>
        <v>0</v>
      </c>
      <c r="G33" s="384">
        <v>0</v>
      </c>
      <c r="H33" s="384">
        <f>IF('END Jul 2020'!T25&gt;0,IF(($E$5&lt;'END Jul 2020'!T25),(0),($E$5-'END Jul 2020'!T25)*'END Jul 2020'!U25/100),IF(AND('END Jul 2020'!R25&gt;0,'END Jul 2020'!T25=""),IF(($E$5&lt;'END Jul 2020'!R25),(0),($E$5-'END Jul 2020'!R25)*'END Jul 2020'!S25/100),IF(AND('END Jul 2020'!P25&gt;0,'END Jul 2020'!R25=""),IF(($E$5&lt;'END Jul 2020'!P25),(0),($E$5-'END Jul 2020'!P25)*'END Jul 2020'!Q25/100),0)))</f>
        <v>0</v>
      </c>
      <c r="I33" s="384">
        <f t="shared" si="12"/>
        <v>335.20542363636361</v>
      </c>
      <c r="J33" s="449">
        <f t="shared" si="13"/>
        <v>1037.9736945454545</v>
      </c>
      <c r="K33" s="449">
        <f t="shared" si="14"/>
        <v>1340.8216945454544</v>
      </c>
      <c r="L33" s="450">
        <f t="shared" si="15"/>
        <v>1474.9038639999999</v>
      </c>
      <c r="M33" s="449">
        <f>'END Jul 2020'!AZ25</f>
        <v>0</v>
      </c>
      <c r="N33" s="449">
        <f>'END Jul 2020'!BA25</f>
        <v>0</v>
      </c>
      <c r="O33" s="449">
        <f>'END Jul 2020'!BB25</f>
        <v>0</v>
      </c>
      <c r="P33" s="449">
        <f>'END Jul 2020'!BC25</f>
        <v>21</v>
      </c>
      <c r="Q33" s="449">
        <f>($E$6*'END Jul 2020'!AT25/100)*4</f>
        <v>32.016599999999997</v>
      </c>
      <c r="R33" s="448" t="str">
        <f t="shared" si="16"/>
        <v>Pay-on-time off usage</v>
      </c>
      <c r="S33" s="448" t="str">
        <f t="shared" si="17"/>
        <v>Exclusive</v>
      </c>
      <c r="T33" s="475">
        <f t="shared" si="18"/>
        <v>1340.8216945454544</v>
      </c>
      <c r="U33" s="449">
        <f t="shared" si="19"/>
        <v>1122.8472186909089</v>
      </c>
      <c r="V33" s="449">
        <f t="shared" si="20"/>
        <v>1308.8050945454545</v>
      </c>
      <c r="W33" s="449">
        <f t="shared" si="21"/>
        <v>1090.830618690909</v>
      </c>
      <c r="X33" s="455">
        <f t="shared" si="22"/>
        <v>1439.685604</v>
      </c>
      <c r="Y33" s="455">
        <f t="shared" si="23"/>
        <v>1199.9136805599999</v>
      </c>
      <c r="Z33" s="391">
        <f>'END Jul 2020'!BL25</f>
        <v>0</v>
      </c>
      <c r="AA33" s="377" t="str">
        <f>'END Jul 2020'!BM25</f>
        <v>n</v>
      </c>
    </row>
    <row r="34" spans="1:27" s="421" customFormat="1" x14ac:dyDescent="0.3">
      <c r="A34" s="319" t="str">
        <f>'END Jul 2020'!K26</f>
        <v>GloBird Energy</v>
      </c>
      <c r="B34" s="383" t="str">
        <f>'END Jul 2020'!L26</f>
        <v>GloSave</v>
      </c>
      <c r="C34" s="384">
        <f>IF('END Jul 2020'!BP26=0,91*'END Jul 2020'!M26/100,(91*'END Jul 2020'!M26/100)+'END Jul 2020'!BP26/4)</f>
        <v>83.72</v>
      </c>
      <c r="D34" s="384">
        <f>IF('END Jul 2020'!O26="",$E$5*'END Jul 2020'!N26/100,IF($E$5&gt;='END Jul 2020'!P26,('END Jul 2020'!P26*'END Jul 2020'!N26/100),($E$5*'END Jul 2020'!N26/100)))</f>
        <v>198.84096499999998</v>
      </c>
      <c r="E34" s="384">
        <f>IF(AND('END Jul 2020'!P26&gt;0,'END Jul 2020'!R26&gt;0),IF($E$5&lt;'END Jul 2020'!P26,0,IF($E$5&lt;=('END Jul 2020'!R26+'END Jul 2020'!P26),(($E$5-'END Jul 2020'!P26)*'END Jul 2020'!Q26/100),(('END Jul 2020'!R26)*'END Jul 2020'!Q26/100))),0)</f>
        <v>0</v>
      </c>
      <c r="F34" s="384">
        <f>IF(AND('END Jul 2020'!Q26&gt;0,'END Jul 2020'!S26&gt;0),IF($E$5&lt;('END Jul 2020'!R26+'END Jul 2020'!P26),0,IF($E$5&lt;=('END Jul 2020'!T26+'END Jul 2020'!R26+'END Jul 2020'!P26),(($E$5-('END Jul 2020'!R26+'END Jul 2020'!P26))*'END Jul 2020'!S26/100),('END Jul 2020'!T26*'END Jul 2020'!S26/100))),0)</f>
        <v>0</v>
      </c>
      <c r="G34" s="384">
        <v>0</v>
      </c>
      <c r="H34" s="384">
        <f>IF('END Jul 2020'!T26&gt;0,IF(($E$5&lt;'END Jul 2020'!T26),(0),($E$5-'END Jul 2020'!T26)*'END Jul 2020'!U26/100),IF(AND('END Jul 2020'!R26&gt;0,'END Jul 2020'!T26=""),IF(($E$5&lt;'END Jul 2020'!R26),(0),($E$5-'END Jul 2020'!R26)*'END Jul 2020'!S26/100),IF(AND('END Jul 2020'!P26&gt;0,'END Jul 2020'!R26=""),IF(($E$5&lt;'END Jul 2020'!P26),(0),($E$5-'END Jul 2020'!P26)*'END Jul 2020'!Q26/100),0)))</f>
        <v>0</v>
      </c>
      <c r="I34" s="384">
        <f t="shared" si="12"/>
        <v>282.56096500000001</v>
      </c>
      <c r="J34" s="449">
        <f t="shared" si="13"/>
        <v>795.36386000000005</v>
      </c>
      <c r="K34" s="449">
        <f t="shared" si="14"/>
        <v>1130.24386</v>
      </c>
      <c r="L34" s="450">
        <f t="shared" si="15"/>
        <v>1243.2682460000001</v>
      </c>
      <c r="M34" s="449">
        <f>'END Jul 2020'!AZ26</f>
        <v>0</v>
      </c>
      <c r="N34" s="449">
        <f>'END Jul 2020'!BA26</f>
        <v>0</v>
      </c>
      <c r="O34" s="449">
        <f>'END Jul 2020'!BB26</f>
        <v>7</v>
      </c>
      <c r="P34" s="449">
        <f>'END Jul 2020'!BC26</f>
        <v>0</v>
      </c>
      <c r="Q34" s="449">
        <f>($E$6*'END Jul 2020'!AT26/100)*4</f>
        <v>13.721399999999999</v>
      </c>
      <c r="R34" s="448" t="str">
        <f t="shared" si="16"/>
        <v>Pay-on-time off bill</v>
      </c>
      <c r="S34" s="448" t="str">
        <f t="shared" si="17"/>
        <v>Exclusive</v>
      </c>
      <c r="T34" s="475">
        <f t="shared" si="18"/>
        <v>1130.24386</v>
      </c>
      <c r="U34" s="449">
        <f t="shared" si="19"/>
        <v>1051.1267898000001</v>
      </c>
      <c r="V34" s="449">
        <f t="shared" si="20"/>
        <v>1116.5224600000001</v>
      </c>
      <c r="W34" s="449">
        <f t="shared" si="21"/>
        <v>1037.4053898000002</v>
      </c>
      <c r="X34" s="455">
        <f t="shared" si="22"/>
        <v>1228.1747060000002</v>
      </c>
      <c r="Y34" s="455">
        <f t="shared" si="23"/>
        <v>1141.1459287800003</v>
      </c>
      <c r="Z34" s="391">
        <f>'END Jul 2020'!BL26</f>
        <v>0</v>
      </c>
      <c r="AA34" s="377" t="str">
        <f>'END Jul 2020'!BM26</f>
        <v>n</v>
      </c>
    </row>
    <row r="35" spans="1:27" s="421" customFormat="1" x14ac:dyDescent="0.3">
      <c r="A35" s="319" t="str">
        <f>'END Jul 2020'!K27</f>
        <v>Kogan Energy</v>
      </c>
      <c r="B35" s="383" t="str">
        <f>'END Jul 2020'!L27</f>
        <v>Market offer</v>
      </c>
      <c r="C35" s="384">
        <f>IF('END Jul 2020'!BP27=0,91*'END Jul 2020'!M27/100,(91*'END Jul 2020'!M27/100)+'END Jul 2020'!BP27/4)</f>
        <v>75.885727272727266</v>
      </c>
      <c r="D35" s="384">
        <f>IF('END Jul 2020'!O27="",$E$5*'END Jul 2020'!N27/100,IF($E$5&gt;='END Jul 2020'!P27,('END Jul 2020'!P27*'END Jul 2020'!N27/100),($E$5*'END Jul 2020'!N27/100)))</f>
        <v>177.00240954545453</v>
      </c>
      <c r="E35" s="384">
        <f>IF(AND('END Jul 2020'!P27&gt;0,'END Jul 2020'!R27&gt;0),IF($E$5&lt;'END Jul 2020'!P27,0,IF($E$5&lt;=('END Jul 2020'!R27+'END Jul 2020'!P27),(($E$5-'END Jul 2020'!P27)*'END Jul 2020'!Q27/100),(('END Jul 2020'!R27)*'END Jul 2020'!Q27/100))),0)</f>
        <v>0</v>
      </c>
      <c r="F35" s="384">
        <f>IF(AND('END Jul 2020'!Q27&gt;0,'END Jul 2020'!S27&gt;0),IF($E$5&lt;('END Jul 2020'!R27+'END Jul 2020'!P27),0,IF($E$5&lt;=('END Jul 2020'!T27+'END Jul 2020'!R27+'END Jul 2020'!P27),(($E$5-('END Jul 2020'!R27+'END Jul 2020'!P27))*'END Jul 2020'!S27/100),('END Jul 2020'!T27*'END Jul 2020'!S27/100))),0)</f>
        <v>0</v>
      </c>
      <c r="G35" s="384">
        <v>0</v>
      </c>
      <c r="H35" s="384">
        <f>IF('END Jul 2020'!T27&gt;0,IF(($E$5&lt;'END Jul 2020'!T27),(0),($E$5-'END Jul 2020'!T27)*'END Jul 2020'!U27/100),IF(AND('END Jul 2020'!R27&gt;0,'END Jul 2020'!T27=""),IF(($E$5&lt;'END Jul 2020'!R27),(0),($E$5-'END Jul 2020'!R27)*'END Jul 2020'!S27/100),IF(AND('END Jul 2020'!P27&gt;0,'END Jul 2020'!R27=""),IF(($E$5&lt;'END Jul 2020'!P27),(0),($E$5-'END Jul 2020'!P27)*'END Jul 2020'!Q27/100),0)))</f>
        <v>0</v>
      </c>
      <c r="I35" s="384">
        <f t="shared" si="12"/>
        <v>252.88813681818181</v>
      </c>
      <c r="J35" s="449">
        <f t="shared" si="13"/>
        <v>708.00963818181822</v>
      </c>
      <c r="K35" s="449">
        <f t="shared" si="14"/>
        <v>1011.5525472727272</v>
      </c>
      <c r="L35" s="450">
        <f t="shared" si="15"/>
        <v>1112.7078020000001</v>
      </c>
      <c r="M35" s="449">
        <f>'END Jul 2020'!AZ27</f>
        <v>0</v>
      </c>
      <c r="N35" s="449">
        <f>'END Jul 2020'!BA27</f>
        <v>0</v>
      </c>
      <c r="O35" s="449">
        <f>'END Jul 2020'!BB27</f>
        <v>0</v>
      </c>
      <c r="P35" s="449">
        <f>'END Jul 2020'!BC27</f>
        <v>0</v>
      </c>
      <c r="Q35" s="449">
        <f>($E$6*'END Jul 2020'!AT27/100)*4</f>
        <v>25.293113999999999</v>
      </c>
      <c r="R35" s="448" t="str">
        <f t="shared" si="16"/>
        <v>No discount</v>
      </c>
      <c r="S35" s="448" t="str">
        <f t="shared" si="17"/>
        <v>Exclusive</v>
      </c>
      <c r="T35" s="475">
        <f t="shared" si="18"/>
        <v>1011.5525472727272</v>
      </c>
      <c r="U35" s="449">
        <f t="shared" si="19"/>
        <v>1011.5525472727272</v>
      </c>
      <c r="V35" s="449">
        <f t="shared" si="20"/>
        <v>986.25943327272728</v>
      </c>
      <c r="W35" s="449">
        <f t="shared" si="21"/>
        <v>986.25943327272728</v>
      </c>
      <c r="X35" s="455">
        <f t="shared" si="22"/>
        <v>1084.8853766000002</v>
      </c>
      <c r="Y35" s="455">
        <f t="shared" si="23"/>
        <v>1084.8853766000002</v>
      </c>
      <c r="Z35" s="391">
        <f>'END Jul 2020'!BL27</f>
        <v>0</v>
      </c>
      <c r="AA35" s="377" t="str">
        <f>'END Jul 2020'!BM27</f>
        <v>n</v>
      </c>
    </row>
    <row r="36" spans="1:27" s="421" customFormat="1" x14ac:dyDescent="0.3">
      <c r="A36" s="319" t="str">
        <f>'END Jul 2020'!K28</f>
        <v>Powerclub</v>
      </c>
      <c r="B36" s="383" t="str">
        <f>'END Jul 2020'!L28</f>
        <v>Powerbank Home Solar</v>
      </c>
      <c r="C36" s="384">
        <f>IF('END Jul 2020'!BP28=0,91*'END Jul 2020'!M28/100,(91*'END Jul 2020'!M28/100)+'END Jul 2020'!BP28/4)</f>
        <v>96.877181818181796</v>
      </c>
      <c r="D36" s="384">
        <f>IF('END Jul 2020'!O28="",$E$5*'END Jul 2020'!N28/100,IF($E$5&gt;='END Jul 2020'!P28,('END Jul 2020'!P28*'END Jul 2020'!N28/100),($E$5*'END Jul 2020'!N28/100)))</f>
        <v>187.00410090909088</v>
      </c>
      <c r="E36" s="384">
        <f>IF(AND('END Jul 2020'!P28&gt;0,'END Jul 2020'!R28&gt;0),IF($E$5&lt;'END Jul 2020'!P28,0,IF($E$5&lt;=('END Jul 2020'!R28+'END Jul 2020'!P28),(($E$5-'END Jul 2020'!P28)*'END Jul 2020'!Q28/100),(('END Jul 2020'!R28)*'END Jul 2020'!Q28/100))),0)</f>
        <v>0</v>
      </c>
      <c r="F36" s="384">
        <f>IF(AND('END Jul 2020'!Q28&gt;0,'END Jul 2020'!S28&gt;0),IF($E$5&lt;('END Jul 2020'!R28+'END Jul 2020'!P28),0,IF($E$5&lt;=('END Jul 2020'!T28+'END Jul 2020'!R28+'END Jul 2020'!P28),(($E$5-('END Jul 2020'!R28+'END Jul 2020'!P28))*'END Jul 2020'!S28/100),('END Jul 2020'!T28*'END Jul 2020'!S28/100))),0)</f>
        <v>0</v>
      </c>
      <c r="G36" s="384">
        <v>0</v>
      </c>
      <c r="H36" s="384">
        <f>IF('END Jul 2020'!T28&gt;0,IF(($E$5&lt;'END Jul 2020'!T28),(0),($E$5-'END Jul 2020'!T28)*'END Jul 2020'!U28/100),IF(AND('END Jul 2020'!R28&gt;0,'END Jul 2020'!T28=""),IF(($E$5&lt;'END Jul 2020'!R28),(0),($E$5-'END Jul 2020'!R28)*'END Jul 2020'!S28/100),IF(AND('END Jul 2020'!P28&gt;0,'END Jul 2020'!R28=""),IF(($E$5&lt;'END Jul 2020'!P28),(0),($E$5-'END Jul 2020'!P28)*'END Jul 2020'!Q28/100),0)))</f>
        <v>0</v>
      </c>
      <c r="I36" s="384">
        <f t="shared" si="12"/>
        <v>283.88128272727266</v>
      </c>
      <c r="J36" s="449">
        <f t="shared" si="13"/>
        <v>748.01640363636352</v>
      </c>
      <c r="K36" s="449">
        <f t="shared" si="14"/>
        <v>1135.5251309090906</v>
      </c>
      <c r="L36" s="450">
        <f t="shared" si="15"/>
        <v>1249.0776439999997</v>
      </c>
      <c r="M36" s="449">
        <f>'END Jul 2020'!AZ28</f>
        <v>0</v>
      </c>
      <c r="N36" s="449">
        <f>'END Jul 2020'!BA28</f>
        <v>0</v>
      </c>
      <c r="O36" s="449">
        <f>'END Jul 2020'!BB28</f>
        <v>0</v>
      </c>
      <c r="P36" s="449">
        <f>'END Jul 2020'!BC28</f>
        <v>0</v>
      </c>
      <c r="Q36" s="449">
        <f>($E$6*'END Jul 2020'!AT28/100)*4</f>
        <v>32.016599999999997</v>
      </c>
      <c r="R36" s="448" t="str">
        <f t="shared" si="16"/>
        <v>No discount</v>
      </c>
      <c r="S36" s="448" t="str">
        <f t="shared" si="17"/>
        <v>Exclusive</v>
      </c>
      <c r="T36" s="475">
        <f t="shared" si="18"/>
        <v>1135.5251309090906</v>
      </c>
      <c r="U36" s="449">
        <f t="shared" si="19"/>
        <v>1135.5251309090906</v>
      </c>
      <c r="V36" s="449">
        <f t="shared" si="20"/>
        <v>1103.5085309090907</v>
      </c>
      <c r="W36" s="449">
        <f t="shared" si="21"/>
        <v>1103.5085309090907</v>
      </c>
      <c r="X36" s="455">
        <f t="shared" si="22"/>
        <v>1213.8593839999999</v>
      </c>
      <c r="Y36" s="455">
        <f t="shared" si="23"/>
        <v>1213.8593839999999</v>
      </c>
      <c r="Z36" s="391">
        <f>'END Jul 2020'!BL28</f>
        <v>0</v>
      </c>
      <c r="AA36" s="377" t="str">
        <f>'END Jul 2020'!BM28</f>
        <v>n</v>
      </c>
    </row>
    <row r="37" spans="1:27" s="421" customFormat="1" x14ac:dyDescent="0.3">
      <c r="A37" s="319" t="str">
        <f>'END Jul 2020'!K29</f>
        <v>ReAmped Energy</v>
      </c>
      <c r="B37" s="383" t="str">
        <f>'END Jul 2020'!L29</f>
        <v>Market offer</v>
      </c>
      <c r="C37" s="384">
        <f>IF('END Jul 2020'!BP29=0,91*'END Jul 2020'!M29/100,(91*'END Jul 2020'!M29/100)+'END Jul 2020'!BP29/4)</f>
        <v>76.125636363636346</v>
      </c>
      <c r="D37" s="384">
        <f>IF('END Jul 2020'!O29="",$E$5*'END Jul 2020'!N29/100,IF($E$5&gt;='END Jul 2020'!P29,('END Jul 2020'!P29*'END Jul 2020'!N29/100),($E$5*'END Jul 2020'!N29/100)))</f>
        <v>208.65913909090904</v>
      </c>
      <c r="E37" s="384">
        <f>IF(AND('END Jul 2020'!P29&gt;0,'END Jul 2020'!R29&gt;0),IF($E$5&lt;'END Jul 2020'!P29,0,IF($E$5&lt;=('END Jul 2020'!R29+'END Jul 2020'!P29),(($E$5-'END Jul 2020'!P29)*'END Jul 2020'!Q29/100),(('END Jul 2020'!R29)*'END Jul 2020'!Q29/100))),0)</f>
        <v>0</v>
      </c>
      <c r="F37" s="384">
        <f>IF(AND('END Jul 2020'!Q29&gt;0,'END Jul 2020'!S29&gt;0),IF($E$5&lt;('END Jul 2020'!R29+'END Jul 2020'!P29),0,IF($E$5&lt;=('END Jul 2020'!T29+'END Jul 2020'!R29+'END Jul 2020'!P29),(($E$5-('END Jul 2020'!R29+'END Jul 2020'!P29))*'END Jul 2020'!S29/100),('END Jul 2020'!T29*'END Jul 2020'!S29/100))),0)</f>
        <v>0</v>
      </c>
      <c r="G37" s="384">
        <v>0</v>
      </c>
      <c r="H37" s="384">
        <f>IF('END Jul 2020'!T29&gt;0,IF(($E$5&lt;'END Jul 2020'!T29),(0),($E$5-'END Jul 2020'!T29)*'END Jul 2020'!U29/100),IF(AND('END Jul 2020'!R29&gt;0,'END Jul 2020'!T29=""),IF(($E$5&lt;'END Jul 2020'!R29),(0),($E$5-'END Jul 2020'!R29)*'END Jul 2020'!S29/100),IF(AND('END Jul 2020'!P29&gt;0,'END Jul 2020'!R29=""),IF(($E$5&lt;'END Jul 2020'!P29),(0),($E$5-'END Jul 2020'!P29)*'END Jul 2020'!Q29/100),0)))</f>
        <v>0</v>
      </c>
      <c r="I37" s="384">
        <f t="shared" si="12"/>
        <v>284.78477545454541</v>
      </c>
      <c r="J37" s="449">
        <f t="shared" si="13"/>
        <v>834.63655636363626</v>
      </c>
      <c r="K37" s="449">
        <f t="shared" si="14"/>
        <v>1139.1391018181816</v>
      </c>
      <c r="L37" s="450">
        <f t="shared" si="15"/>
        <v>1253.0530119999999</v>
      </c>
      <c r="M37" s="449">
        <f>'END Jul 2020'!AZ29</f>
        <v>0</v>
      </c>
      <c r="N37" s="449">
        <f>'END Jul 2020'!BA29</f>
        <v>0</v>
      </c>
      <c r="O37" s="449">
        <f>'END Jul 2020'!BB29</f>
        <v>0</v>
      </c>
      <c r="P37" s="449">
        <f>'END Jul 2020'!BC29</f>
        <v>0</v>
      </c>
      <c r="Q37" s="449">
        <f>($E$6*'END Jul 2020'!AT29/100)*4</f>
        <v>36.590400000000002</v>
      </c>
      <c r="R37" s="448" t="str">
        <f t="shared" si="16"/>
        <v>No discount</v>
      </c>
      <c r="S37" s="448" t="str">
        <f t="shared" si="17"/>
        <v>Exclusive</v>
      </c>
      <c r="T37" s="475">
        <f t="shared" si="18"/>
        <v>1139.1391018181816</v>
      </c>
      <c r="U37" s="449">
        <f t="shared" si="19"/>
        <v>1139.1391018181816</v>
      </c>
      <c r="V37" s="449">
        <f t="shared" si="20"/>
        <v>1102.5487018181816</v>
      </c>
      <c r="W37" s="449">
        <f t="shared" si="21"/>
        <v>1102.5487018181816</v>
      </c>
      <c r="X37" s="455">
        <f t="shared" si="22"/>
        <v>1212.8035719999998</v>
      </c>
      <c r="Y37" s="455">
        <f t="shared" si="23"/>
        <v>1212.8035719999998</v>
      </c>
      <c r="Z37" s="391">
        <f>'END Jul 2020'!BL29</f>
        <v>0</v>
      </c>
      <c r="AA37" s="377" t="str">
        <f>'END Jul 2020'!BM29</f>
        <v>n</v>
      </c>
    </row>
    <row r="38" spans="1:27" s="421" customFormat="1" x14ac:dyDescent="0.3">
      <c r="A38" s="319" t="str">
        <f>'END Jul 2020'!K30</f>
        <v>Sumo Power</v>
      </c>
      <c r="B38" s="383" t="str">
        <f>'END Jul 2020'!L30</f>
        <v>Lite</v>
      </c>
      <c r="C38" s="384">
        <f>IF('END Jul 2020'!BP30=0,91*'END Jul 2020'!M30/100,(91*'END Jul 2020'!M30/100)+'END Jul 2020'!BP30/4)</f>
        <v>72.8</v>
      </c>
      <c r="D38" s="384">
        <f>IF('END Jul 2020'!O30="",$E$5*'END Jul 2020'!N30/100,IF($E$5&gt;='END Jul 2020'!P30,('END Jul 2020'!P30*'END Jul 2020'!N30/100),($E$5*'END Jul 2020'!N30/100)))</f>
        <v>234.16803999999999</v>
      </c>
      <c r="E38" s="384">
        <f>IF(AND('END Jul 2020'!P30&gt;0,'END Jul 2020'!R30&gt;0),IF($E$5&lt;'END Jul 2020'!P30,0,IF($E$5&lt;=('END Jul 2020'!R30+'END Jul 2020'!P30),(($E$5-'END Jul 2020'!P30)*'END Jul 2020'!Q30/100),(('END Jul 2020'!R30)*'END Jul 2020'!Q30/100))),0)</f>
        <v>0</v>
      </c>
      <c r="F38" s="384">
        <f>IF(AND('END Jul 2020'!Q30&gt;0,'END Jul 2020'!S30&gt;0),IF($E$5&lt;('END Jul 2020'!R30+'END Jul 2020'!P30),0,IF($E$5&lt;=('END Jul 2020'!T30+'END Jul 2020'!R30+'END Jul 2020'!P30),(($E$5-('END Jul 2020'!R30+'END Jul 2020'!P30))*'END Jul 2020'!S30/100),('END Jul 2020'!T30*'END Jul 2020'!S30/100))),0)</f>
        <v>0</v>
      </c>
      <c r="G38" s="384">
        <v>0</v>
      </c>
      <c r="H38" s="384">
        <f>IF('END Jul 2020'!T30&gt;0,IF(($E$5&lt;'END Jul 2020'!T30),(0),($E$5-'END Jul 2020'!T30)*'END Jul 2020'!U30/100),IF(AND('END Jul 2020'!R30&gt;0,'END Jul 2020'!T30=""),IF(($E$5&lt;'END Jul 2020'!R30),(0),($E$5-'END Jul 2020'!R30)*'END Jul 2020'!S30/100),IF(AND('END Jul 2020'!P30&gt;0,'END Jul 2020'!R30=""),IF(($E$5&lt;'END Jul 2020'!P30),(0),($E$5-'END Jul 2020'!P30)*'END Jul 2020'!Q30/100),0)))</f>
        <v>0</v>
      </c>
      <c r="I38" s="384">
        <f t="shared" si="12"/>
        <v>306.96803999999997</v>
      </c>
      <c r="J38" s="449">
        <f t="shared" si="13"/>
        <v>936.67215999999985</v>
      </c>
      <c r="K38" s="449">
        <f t="shared" si="14"/>
        <v>1227.8721599999999</v>
      </c>
      <c r="L38" s="450">
        <f t="shared" si="15"/>
        <v>1350.6593760000001</v>
      </c>
      <c r="M38" s="449">
        <f>'END Jul 2020'!AZ30</f>
        <v>0</v>
      </c>
      <c r="N38" s="449">
        <f>'END Jul 2020'!BA30</f>
        <v>0</v>
      </c>
      <c r="O38" s="449">
        <f>'END Jul 2020'!BB30</f>
        <v>0</v>
      </c>
      <c r="P38" s="449">
        <f>'END Jul 2020'!BC30</f>
        <v>0</v>
      </c>
      <c r="Q38" s="449">
        <f>($E$6*'END Jul 2020'!AT30/100)*4</f>
        <v>50.769179999999999</v>
      </c>
      <c r="R38" s="448" t="str">
        <f t="shared" si="16"/>
        <v>No discount</v>
      </c>
      <c r="S38" s="448" t="str">
        <f t="shared" si="17"/>
        <v>Exclusive</v>
      </c>
      <c r="T38" s="475">
        <f t="shared" si="18"/>
        <v>1227.8721599999999</v>
      </c>
      <c r="U38" s="449">
        <f t="shared" si="19"/>
        <v>1227.8721599999999</v>
      </c>
      <c r="V38" s="449">
        <f t="shared" si="20"/>
        <v>1177.1029799999999</v>
      </c>
      <c r="W38" s="449">
        <f t="shared" si="21"/>
        <v>1177.1029799999999</v>
      </c>
      <c r="X38" s="455">
        <f t="shared" si="22"/>
        <v>1294.8132780000001</v>
      </c>
      <c r="Y38" s="455">
        <f t="shared" si="23"/>
        <v>1294.8132780000001</v>
      </c>
      <c r="Z38" s="391">
        <f>'END Jul 2020'!BL30</f>
        <v>0</v>
      </c>
      <c r="AA38" s="377" t="str">
        <f>'END Jul 2020'!BM30</f>
        <v>n</v>
      </c>
    </row>
    <row r="39" spans="1:27" ht="14.5" thickBot="1" x14ac:dyDescent="0.35">
      <c r="A39" s="327" t="str">
        <f>'END Jul 2020'!K31</f>
        <v>Tango Energy</v>
      </c>
      <c r="B39" s="328" t="str">
        <f>'END Jul 2020'!L31</f>
        <v>Home Select</v>
      </c>
      <c r="C39" s="329">
        <f>IF('END Jul 2020'!BP31=0,91*'END Jul 2020'!M31/100,(91*'END Jul 2020'!M31/100)+'END Jul 2020'!BP31/4)</f>
        <v>72.253999999999991</v>
      </c>
      <c r="D39" s="329">
        <f>IF('END Jul 2020'!O31="",$E$5*'END Jul 2020'!N31/100,IF($E$5&gt;='END Jul 2020'!P31,('END Jul 2020'!P31*'END Jul 2020'!N31/100),($E$5*'END Jul 2020'!N31/100)))</f>
        <v>206.91572500000001</v>
      </c>
      <c r="E39" s="329">
        <f>IF(AND('END Jul 2020'!P31&gt;0,'END Jul 2020'!R31&gt;0),IF($E$5&lt;'END Jul 2020'!P31,0,IF($E$5&lt;=('END Jul 2020'!R31+'END Jul 2020'!P31),(($E$5-'END Jul 2020'!P31)*'END Jul 2020'!Q31/100),(('END Jul 2020'!R31)*'END Jul 2020'!Q31/100))),0)</f>
        <v>0</v>
      </c>
      <c r="F39" s="329">
        <f>IF(AND('END Jul 2020'!Q31&gt;0,'END Jul 2020'!S31&gt;0),IF($E$5&lt;('END Jul 2020'!R31+'END Jul 2020'!P31),0,IF($E$5&lt;=('END Jul 2020'!T31+'END Jul 2020'!R31+'END Jul 2020'!P31),(($E$5-('END Jul 2020'!R31+'END Jul 2020'!P31))*'END Jul 2020'!S31/100),('END Jul 2020'!T31*'END Jul 2020'!S31/100))),0)</f>
        <v>0</v>
      </c>
      <c r="G39" s="148">
        <v>0</v>
      </c>
      <c r="H39" s="329">
        <f>IF('END Jul 2020'!T31&gt;0,IF(($E$5&lt;'END Jul 2020'!T31),(0),($E$5-'END Jul 2020'!T31)*'END Jul 2020'!U31/100),IF(AND('END Jul 2020'!R31&gt;0,'END Jul 2020'!T31=""),IF(($E$5&lt;'END Jul 2020'!R31),(0),($E$5-'END Jul 2020'!R31)*'END Jul 2020'!S31/100),IF(AND('END Jul 2020'!P31&gt;0,'END Jul 2020'!R31=""),IF(($E$5&lt;'END Jul 2020'!P31),(0),($E$5-'END Jul 2020'!P31)*'END Jul 2020'!Q31/100),0)))</f>
        <v>0</v>
      </c>
      <c r="I39" s="329">
        <f t="shared" si="12"/>
        <v>279.16972499999997</v>
      </c>
      <c r="J39" s="451">
        <f t="shared" si="13"/>
        <v>827.66289999999992</v>
      </c>
      <c r="K39" s="451">
        <f t="shared" si="14"/>
        <v>1116.6788999999999</v>
      </c>
      <c r="L39" s="452">
        <f t="shared" si="15"/>
        <v>1228.3467900000001</v>
      </c>
      <c r="M39" s="451">
        <f>'END Jul 2020'!AZ31</f>
        <v>0</v>
      </c>
      <c r="N39" s="451">
        <f>'END Jul 2020'!BA31</f>
        <v>0</v>
      </c>
      <c r="O39" s="451">
        <f>'END Jul 2020'!BB31</f>
        <v>0</v>
      </c>
      <c r="P39" s="451">
        <f>'END Jul 2020'!BC31</f>
        <v>0</v>
      </c>
      <c r="Q39" s="451">
        <f>($E$6*'END Jul 2020'!AT31/100)*4</f>
        <v>32.016599999999997</v>
      </c>
      <c r="R39" s="453" t="str">
        <f t="shared" si="16"/>
        <v>No discount</v>
      </c>
      <c r="S39" s="453" t="str">
        <f t="shared" si="17"/>
        <v>Exclusive</v>
      </c>
      <c r="T39" s="476">
        <f t="shared" si="18"/>
        <v>1116.6788999999999</v>
      </c>
      <c r="U39" s="451">
        <f t="shared" si="19"/>
        <v>1116.6788999999999</v>
      </c>
      <c r="V39" s="451">
        <f t="shared" si="20"/>
        <v>1084.6623</v>
      </c>
      <c r="W39" s="451">
        <f t="shared" si="21"/>
        <v>1084.6623</v>
      </c>
      <c r="X39" s="456">
        <f t="shared" si="22"/>
        <v>1193.12853</v>
      </c>
      <c r="Y39" s="456">
        <f t="shared" si="23"/>
        <v>1193.12853</v>
      </c>
      <c r="Z39" s="378">
        <f>'END Jul 2020'!BL31</f>
        <v>0</v>
      </c>
      <c r="AA39" s="379" t="str">
        <f>'END Jul 2020'!BM31</f>
        <v>n</v>
      </c>
    </row>
    <row r="41" spans="1:27" ht="14.5" thickBot="1" x14ac:dyDescent="0.35"/>
    <row r="42" spans="1:27" x14ac:dyDescent="0.3">
      <c r="A42" s="439" t="s">
        <v>553</v>
      </c>
      <c r="B42" s="429"/>
      <c r="C42" s="429"/>
      <c r="D42" s="429"/>
      <c r="E42" s="429"/>
      <c r="F42" s="429"/>
      <c r="G42" s="429"/>
      <c r="H42" s="429"/>
      <c r="I42" s="429"/>
      <c r="J42" s="429"/>
      <c r="K42" s="429"/>
      <c r="L42" s="429"/>
      <c r="M42" s="429"/>
      <c r="N42" s="429"/>
      <c r="O42" s="429"/>
      <c r="P42" s="429"/>
      <c r="Q42" s="429"/>
      <c r="R42" s="429"/>
      <c r="S42" s="429"/>
      <c r="T42" s="429"/>
      <c r="U42" s="429"/>
      <c r="V42" s="429"/>
      <c r="W42" s="429"/>
      <c r="X42" s="429"/>
      <c r="Y42" s="429"/>
      <c r="Z42" s="429"/>
      <c r="AA42" s="430"/>
    </row>
    <row r="43" spans="1:27" ht="70" x14ac:dyDescent="0.3">
      <c r="A43" s="431" t="s">
        <v>408</v>
      </c>
      <c r="B43" s="432" t="s">
        <v>409</v>
      </c>
      <c r="C43" s="433" t="s">
        <v>410</v>
      </c>
      <c r="D43" s="433" t="s">
        <v>411</v>
      </c>
      <c r="E43" s="433" t="s">
        <v>446</v>
      </c>
      <c r="F43" s="433" t="s">
        <v>447</v>
      </c>
      <c r="G43" s="433" t="s">
        <v>354</v>
      </c>
      <c r="H43" s="433" t="s">
        <v>554</v>
      </c>
      <c r="I43" s="433" t="s">
        <v>222</v>
      </c>
      <c r="J43" s="442" t="s">
        <v>406</v>
      </c>
      <c r="K43" s="443" t="s">
        <v>449</v>
      </c>
      <c r="L43" s="435" t="s">
        <v>1010</v>
      </c>
      <c r="M43" s="436" t="s">
        <v>398</v>
      </c>
      <c r="N43" s="436" t="s">
        <v>533</v>
      </c>
      <c r="O43" s="436" t="s">
        <v>399</v>
      </c>
      <c r="P43" s="436" t="s">
        <v>552</v>
      </c>
      <c r="Q43" s="437" t="s">
        <v>490</v>
      </c>
      <c r="R43" s="444" t="s">
        <v>1011</v>
      </c>
      <c r="S43" s="444" t="s">
        <v>1012</v>
      </c>
      <c r="T43" s="445" t="s">
        <v>102</v>
      </c>
      <c r="U43" s="445" t="s">
        <v>103</v>
      </c>
      <c r="V43" s="445" t="s">
        <v>104</v>
      </c>
      <c r="W43" s="445" t="s">
        <v>105</v>
      </c>
      <c r="X43" s="437" t="s">
        <v>331</v>
      </c>
      <c r="Y43" s="437" t="s">
        <v>332</v>
      </c>
      <c r="Z43" s="436" t="s">
        <v>400</v>
      </c>
      <c r="AA43" s="438" t="s">
        <v>558</v>
      </c>
    </row>
    <row r="44" spans="1:27" x14ac:dyDescent="0.3">
      <c r="A44" s="319" t="str">
        <f>'END Jul 2020'!K32</f>
        <v>Energy Locals</v>
      </c>
      <c r="B44" s="320" t="str">
        <f>'END Jul 2020'!L32</f>
        <v>Local Saver</v>
      </c>
      <c r="C44" s="321">
        <f>IF('END Jul 2020'!BP32=0,91*'END Jul 2020'!M32/100,(91*'END Jul 2020'!M32/100)+'END Jul 2020'!BP32/4)</f>
        <v>101.93181818181816</v>
      </c>
      <c r="D44" s="321">
        <f>IF('END Jul 2020'!O32="",$G$5*'END Jul 2020'!N32/100,IF($G$5&gt;='END Jul 2020'!P32,('END Jul 2020'!P32*'END Jul 2020'!N32/100),($G$5*'END Jul 2020'!N32/100)))</f>
        <v>160.57761363636365</v>
      </c>
      <c r="E44" s="321">
        <f>IF(AND('END Jul 2020'!P32&gt;0,'END Jul 2020'!R32&gt;0),IF($G$5&lt;'END Jul 2020'!P32,0,IF($G$5&lt;=('END Jul 2020'!R32+'END Jul 2020'!P32),(($G$5-'END Jul 2020'!P32)*'END Jul 2020'!Q32/100),(('END Jul 2020'!R32)*'END Jul 2020'!Q32/100))),0)</f>
        <v>0</v>
      </c>
      <c r="F44" s="321">
        <f>IF(AND('END Jul 2020'!Q32&gt;0,'END Jul 2020'!S32&gt;0),IF($G$5&lt;('END Jul 2020'!R32+'END Jul 2020'!P32),0,IF($G$5&lt;=('END Jul 2020'!T32+'END Jul 2020'!R32+'END Jul 2020'!P32),(($G$5-('END Jul 2020'!R32+'END Jul 2020'!P32))*'END Jul 2020'!S32/100),('END Jul 2020'!T32*'END Jul 2020'!S32/100))),0)</f>
        <v>0</v>
      </c>
      <c r="G44" s="321">
        <f>IF('END Jul 2020'!T32&gt;0,IF(($G$5&lt;'END Jul 2020'!T32),(0),($G$5-'END Jul 2020'!T32)*'END Jul 2020'!U32/100),IF(AND('END Jul 2020'!R32&gt;0,'END Jul 2020'!T32=""),IF(($G$5&lt;'END Jul 2020'!R32),(0),($G$5-'END Jul 2020'!R32)*'END Jul 2020'!S32/100),IF(AND('END Jul 2020'!P32&gt;0,'END Jul 2020'!R32=""),IF(($G$5&lt;'END Jul 2020'!P32),(0),($G$5-'END Jul 2020'!P32)*'END Jul 2020'!Q32/100),0)))</f>
        <v>0</v>
      </c>
      <c r="H44" s="321">
        <f>$H$5*'END Jul 2020'!AE32/100</f>
        <v>46.796904545454545</v>
      </c>
      <c r="I44" s="321">
        <f t="shared" ref="I44:I63" si="24">SUM(C44:H44)</f>
        <v>309.30633636363638</v>
      </c>
      <c r="J44" s="446">
        <f t="shared" ref="J44:J63" si="25">(I44-C44)*4</f>
        <v>829.49807272727287</v>
      </c>
      <c r="K44" s="446">
        <f t="shared" ref="K44:K63" si="26">I44*4</f>
        <v>1237.2253454545455</v>
      </c>
      <c r="L44" s="447">
        <f>K44*1.1</f>
        <v>1360.9478800000002</v>
      </c>
      <c r="M44" s="323">
        <f>'END Jul 2020'!AZ32</f>
        <v>0</v>
      </c>
      <c r="N44" s="323">
        <f>'END Jul 2020'!BA32</f>
        <v>0</v>
      </c>
      <c r="O44" s="323">
        <f>'END Jul 2020'!BB32</f>
        <v>0</v>
      </c>
      <c r="P44" s="323">
        <f>'END Jul 2020'!BC32</f>
        <v>0</v>
      </c>
      <c r="Q44" s="323">
        <f>($E$6*'END Jul 2020'!AT32/100)*4</f>
        <v>73.180800000000005</v>
      </c>
      <c r="R44" s="324" t="str">
        <f>IF(SUM(M44:P44)=0,"No discount",IF(M44&gt;0,"Guaranteed off bill",IF(N44&gt;0,"Guaranteed off usage",IF(O44&gt;0,"Pay-on-time off bill","Pay-on-time off usage"))))</f>
        <v>No discount</v>
      </c>
      <c r="S44" s="324" t="str">
        <f>IF(OR(A44="Origin Energy",A44="Red Energy",A44="Powershop"),"Inclusive","Exclusive")</f>
        <v>Exclusive</v>
      </c>
      <c r="T44" s="380">
        <f>IF(AND(R44="Guaranteed off bill",S44="Inclusive"),((K44*1.1)-((K44*1.1)*M44/100))/1.1,IF(AND(R44="Guaranteed off usage",S44="Inclusive"),((K44*1.1)-((J44*1.1)*N44/100))/1.1,IF(AND(R44="Guaranteed off bill",S44="Exclusive"),K44-(K44*M44/100),IF(AND(R44="Guaranteed off usage",S44="Exclusive"),K44-(J44*N44/100),IF(S44="Inclusive",((K44*1.1))/1.1,K44)))))</f>
        <v>1237.2253454545455</v>
      </c>
      <c r="U44" s="380">
        <f>IF(R44="Pay-on-time off bill",T44-(T44*O44/100),IF(R44="Pay-on-time off usage",T44-(J44*P44/100),T44))</f>
        <v>1237.2253454545455</v>
      </c>
      <c r="V44" s="323">
        <f>T44-Q44</f>
        <v>1164.0445454545454</v>
      </c>
      <c r="W44" s="323">
        <f>U44-Q44</f>
        <v>1164.0445454545454</v>
      </c>
      <c r="X44" s="454">
        <f>V44*1.1</f>
        <v>1280.4490000000001</v>
      </c>
      <c r="Y44" s="454">
        <f>W44*1.1</f>
        <v>1280.4490000000001</v>
      </c>
      <c r="Z44" s="325">
        <f>'END Jul 2020'!BL32</f>
        <v>0</v>
      </c>
      <c r="AA44" s="326" t="str">
        <f>'END Jul 2020'!BM32</f>
        <v>n</v>
      </c>
    </row>
    <row r="45" spans="1:27" x14ac:dyDescent="0.3">
      <c r="A45" s="319" t="str">
        <f>'END Jul 2020'!K33</f>
        <v>AGL</v>
      </c>
      <c r="B45" s="320" t="str">
        <f>'END Jul 2020'!L33</f>
        <v>Essentials Saver</v>
      </c>
      <c r="C45" s="321">
        <f>IF('END Jul 2020'!BP33=0,91*'END Jul 2020'!M33/100,(91*'END Jul 2020'!M33/100)+'END Jul 2020'!BP33/4)</f>
        <v>69.648090909090911</v>
      </c>
      <c r="D45" s="321">
        <f>IF('END Jul 2020'!O33="",$G$5*'END Jul 2020'!N33/100,IF($G$5&gt;='END Jul 2020'!P33,('END Jul 2020'!P33*'END Jul 2020'!N33/100),($G$5*'END Jul 2020'!N33/100)))</f>
        <v>152.99835027272727</v>
      </c>
      <c r="E45" s="321">
        <f>IF(AND('END Jul 2020'!P33&gt;0,'END Jul 2020'!R33&gt;0),IF($G$5&lt;'END Jul 2020'!P33,0,IF($G$5&lt;=('END Jul 2020'!R33+'END Jul 2020'!P33),(($G$5-'END Jul 2020'!P33)*'END Jul 2020'!Q33/100),(('END Jul 2020'!R33)*'END Jul 2020'!Q33/100))),0)</f>
        <v>0</v>
      </c>
      <c r="F45" s="321">
        <f>IF(AND('END Jul 2020'!Q33&gt;0,'END Jul 2020'!S33&gt;0),IF($G$5&lt;('END Jul 2020'!R33+'END Jul 2020'!P33),0,IF($G$5&lt;=('END Jul 2020'!T33+'END Jul 2020'!R33+'END Jul 2020'!P33),(($G$5-('END Jul 2020'!R33+'END Jul 2020'!P33))*'END Jul 2020'!S33/100),('END Jul 2020'!T33*'END Jul 2020'!S33/100))),0)</f>
        <v>0</v>
      </c>
      <c r="G45" s="321">
        <f>IF('END Jul 2020'!T33&gt;0,IF(($G$5&lt;'END Jul 2020'!T33),(0),($G$5-'END Jul 2020'!T33)*'END Jul 2020'!U33/100),IF(AND('END Jul 2020'!R33&gt;0,'END Jul 2020'!T33=""),IF(($G$5&lt;'END Jul 2020'!R33),(0),($G$5-'END Jul 2020'!R33)*'END Jul 2020'!S33/100),IF(AND('END Jul 2020'!P33&gt;0,'END Jul 2020'!R33=""),IF(($G$5&lt;'END Jul 2020'!P33),(0),($G$5-'END Jul 2020'!P33)*'END Jul 2020'!Q33/100),0)))</f>
        <v>0</v>
      </c>
      <c r="H45" s="321">
        <f>$H$5*'END Jul 2020'!AE33/100</f>
        <v>29.344411909090908</v>
      </c>
      <c r="I45" s="321">
        <f t="shared" si="24"/>
        <v>251.99085309090907</v>
      </c>
      <c r="J45" s="446">
        <f t="shared" si="25"/>
        <v>729.37104872727264</v>
      </c>
      <c r="K45" s="446">
        <f t="shared" si="26"/>
        <v>1007.9634123636363</v>
      </c>
      <c r="L45" s="447">
        <f t="shared" ref="L45:L63" si="27">K45*1.1</f>
        <v>1108.7597536000001</v>
      </c>
      <c r="M45" s="323">
        <f>'END Jul 2020'!AZ33</f>
        <v>0</v>
      </c>
      <c r="N45" s="323">
        <f>'END Jul 2020'!BA33</f>
        <v>0</v>
      </c>
      <c r="O45" s="323">
        <f>'END Jul 2020'!BB33</f>
        <v>0</v>
      </c>
      <c r="P45" s="323">
        <f>'END Jul 2020'!BC33</f>
        <v>0</v>
      </c>
      <c r="Q45" s="323">
        <f>($E$6*'END Jul 2020'!AT33/100)*4</f>
        <v>43.451099999999997</v>
      </c>
      <c r="R45" s="324" t="str">
        <f t="shared" ref="R45:R63" si="28">IF(SUM(M45:P45)=0,"No discount",IF(M45&gt;0,"Guaranteed off bill",IF(N45&gt;0,"Guaranteed off usage",IF(O45&gt;0,"Pay-on-time off bill","Pay-on-time off usage"))))</f>
        <v>No discount</v>
      </c>
      <c r="S45" s="324" t="str">
        <f t="shared" ref="S45:S63" si="29">IF(OR(A45="Origin Energy",A45="Red Energy",A45="Powershop"),"Inclusive","Exclusive")</f>
        <v>Exclusive</v>
      </c>
      <c r="T45" s="380">
        <f t="shared" ref="T45:T52" si="30">IF(AND(R45="Guaranteed off bill",S45="Inclusive"),((K45*1.1)-((K45*1.1)*M45/100))/1.1,IF(AND(R45="Guaranteed off usage",S45="Inclusive"),((K45*1.1)-((J45*1.1)*N45/100))/1.1,IF(AND(R45="Guaranteed off bill",S45="Exclusive"),K45-(K45*M45/100),IF(AND(R45="Guaranteed off usage",S45="Exclusive"),K45-(J45*N45/100),IF(S45="Inclusive",((K45*1.1))/1.1,K45)))))</f>
        <v>1007.9634123636363</v>
      </c>
      <c r="U45" s="380">
        <f t="shared" ref="U45:U52" si="31">IF(R45="Pay-on-time off bill",T45-(T45*O45/100),IF(R45="Pay-on-time off usage",T45-(J45*P45/100),T45))</f>
        <v>1007.9634123636363</v>
      </c>
      <c r="V45" s="323">
        <f t="shared" ref="V45:V52" si="32">T45-Q45</f>
        <v>964.51231236363628</v>
      </c>
      <c r="W45" s="323">
        <f t="shared" ref="W45:W52" si="33">U45-Q45</f>
        <v>964.51231236363628</v>
      </c>
      <c r="X45" s="454">
        <f t="shared" ref="X45:Y52" si="34">V45*1.1</f>
        <v>1060.9635436000001</v>
      </c>
      <c r="Y45" s="454">
        <f t="shared" si="34"/>
        <v>1060.9635436000001</v>
      </c>
      <c r="Z45" s="325">
        <f>'END Jul 2020'!BL33</f>
        <v>0</v>
      </c>
      <c r="AA45" s="326" t="str">
        <f>'END Jul 2020'!BM33</f>
        <v>n</v>
      </c>
    </row>
    <row r="46" spans="1:27" x14ac:dyDescent="0.3">
      <c r="A46" s="319" t="str">
        <f>'END Jul 2020'!K34</f>
        <v>Alinta Energy</v>
      </c>
      <c r="B46" s="320" t="str">
        <f>'END Jul 2020'!L34</f>
        <v>Home Deal</v>
      </c>
      <c r="C46" s="321">
        <f>IF('END Jul 2020'!BP34=0,91*'END Jul 2020'!M34/100,(91*'END Jul 2020'!M34/100)+'END Jul 2020'!BP34/4)</f>
        <v>74.99227272727272</v>
      </c>
      <c r="D46" s="321">
        <f>IF('END Jul 2020'!O34="",$G$5*'END Jul 2020'!N34/100,IF($G$5&gt;='END Jul 2020'!P34,('END Jul 2020'!P34*'END Jul 2020'!N34/100),($G$5*'END Jul 2020'!N34/100)))</f>
        <v>149.14448754545455</v>
      </c>
      <c r="E46" s="321">
        <f>IF(AND('END Jul 2020'!P34&gt;0,'END Jul 2020'!R34&gt;0),IF($G$5&lt;'END Jul 2020'!P34,0,IF($G$5&lt;=('END Jul 2020'!R34+'END Jul 2020'!P34),(($G$5-'END Jul 2020'!P34)*'END Jul 2020'!Q34/100),(('END Jul 2020'!R34)*'END Jul 2020'!Q34/100))),0)</f>
        <v>0</v>
      </c>
      <c r="F46" s="321">
        <f>IF(AND('END Jul 2020'!Q34&gt;0,'END Jul 2020'!S34&gt;0),IF($G$5&lt;('END Jul 2020'!R34+'END Jul 2020'!P34),0,IF($G$5&lt;=('END Jul 2020'!T34+'END Jul 2020'!R34+'END Jul 2020'!P34),(($G$5-('END Jul 2020'!R34+'END Jul 2020'!P34))*'END Jul 2020'!S34/100),('END Jul 2020'!T34*'END Jul 2020'!S34/100))),0)</f>
        <v>0</v>
      </c>
      <c r="G46" s="321">
        <f>IF('END Jul 2020'!T34&gt;0,IF(($G$5&lt;'END Jul 2020'!T34),(0),($G$5-'END Jul 2020'!T34)*'END Jul 2020'!U34/100),IF(AND('END Jul 2020'!R34&gt;0,'END Jul 2020'!T34=""),IF(($G$5&lt;'END Jul 2020'!R34),(0),($G$5-'END Jul 2020'!R34)*'END Jul 2020'!S34/100),IF(AND('END Jul 2020'!P34&gt;0,'END Jul 2020'!R34=""),IF(($G$5&lt;'END Jul 2020'!P34),(0),($G$5-'END Jul 2020'!P34)*'END Jul 2020'!Q34/100),0)))</f>
        <v>0</v>
      </c>
      <c r="H46" s="321">
        <f>$H$5*'END Jul 2020'!AE34/100</f>
        <v>24.939997363636365</v>
      </c>
      <c r="I46" s="321">
        <f t="shared" si="24"/>
        <v>249.07675763636362</v>
      </c>
      <c r="J46" s="446">
        <f t="shared" si="25"/>
        <v>696.33793963636367</v>
      </c>
      <c r="K46" s="446">
        <f t="shared" si="26"/>
        <v>996.3070305454545</v>
      </c>
      <c r="L46" s="447">
        <f t="shared" si="27"/>
        <v>1095.9377336</v>
      </c>
      <c r="M46" s="323">
        <f>'END Jul 2020'!AZ34</f>
        <v>0</v>
      </c>
      <c r="N46" s="323">
        <f>'END Jul 2020'!BA34</f>
        <v>0</v>
      </c>
      <c r="O46" s="323">
        <f>'END Jul 2020'!BB34</f>
        <v>0</v>
      </c>
      <c r="P46" s="323">
        <f>'END Jul 2020'!BC34</f>
        <v>0</v>
      </c>
      <c r="Q46" s="323">
        <f>($E$6*'END Jul 2020'!AT34/100)*4</f>
        <v>34.3035</v>
      </c>
      <c r="R46" s="324" t="str">
        <f t="shared" si="28"/>
        <v>No discount</v>
      </c>
      <c r="S46" s="324" t="str">
        <f t="shared" si="29"/>
        <v>Exclusive</v>
      </c>
      <c r="T46" s="380">
        <f t="shared" si="30"/>
        <v>996.3070305454545</v>
      </c>
      <c r="U46" s="380">
        <f t="shared" si="31"/>
        <v>996.3070305454545</v>
      </c>
      <c r="V46" s="323">
        <f t="shared" si="32"/>
        <v>962.00353054545451</v>
      </c>
      <c r="W46" s="323">
        <f t="shared" si="33"/>
        <v>962.00353054545451</v>
      </c>
      <c r="X46" s="454">
        <f t="shared" si="34"/>
        <v>1058.2038836000002</v>
      </c>
      <c r="Y46" s="454">
        <f t="shared" si="34"/>
        <v>1058.2038836000002</v>
      </c>
      <c r="Z46" s="325">
        <f>'END Jul 2020'!BL34</f>
        <v>0</v>
      </c>
      <c r="AA46" s="326" t="str">
        <f>'END Jul 2020'!BM34</f>
        <v>n</v>
      </c>
    </row>
    <row r="47" spans="1:27" x14ac:dyDescent="0.3">
      <c r="A47" s="319" t="str">
        <f>'END Jul 2020'!K35</f>
        <v>Click Energy</v>
      </c>
      <c r="B47" s="320" t="str">
        <f>'END Jul 2020'!L35</f>
        <v>Flora Solar</v>
      </c>
      <c r="C47" s="321">
        <f>IF('END Jul 2020'!BP35=0,91*'END Jul 2020'!M35/100,(91*'END Jul 2020'!M35/100)+'END Jul 2020'!BP35/4)</f>
        <v>82.354999999999976</v>
      </c>
      <c r="D47" s="321">
        <f>IF('END Jul 2020'!O35="",$G$5*'END Jul 2020'!N35/100,IF($G$5&gt;='END Jul 2020'!P35,('END Jul 2020'!P35*'END Jul 2020'!N35/100),($G$5*'END Jul 2020'!N35/100)))</f>
        <v>176.63537499999998</v>
      </c>
      <c r="E47" s="321">
        <f>IF(AND('END Jul 2020'!P35&gt;0,'END Jul 2020'!R35&gt;0),IF($G$5&lt;'END Jul 2020'!P35,0,IF($G$5&lt;=('END Jul 2020'!R35+'END Jul 2020'!P35),(($G$5-'END Jul 2020'!P35)*'END Jul 2020'!Q35/100),(('END Jul 2020'!R35)*'END Jul 2020'!Q35/100))),0)</f>
        <v>0</v>
      </c>
      <c r="F47" s="321">
        <f>IF(AND('END Jul 2020'!Q35&gt;0,'END Jul 2020'!S35&gt;0),IF($G$5&lt;('END Jul 2020'!R35+'END Jul 2020'!P35),0,IF($G$5&lt;=('END Jul 2020'!T35+'END Jul 2020'!R35+'END Jul 2020'!P35),(($G$5-('END Jul 2020'!R35+'END Jul 2020'!P35))*'END Jul 2020'!S35/100),('END Jul 2020'!T35*'END Jul 2020'!S35/100))),0)</f>
        <v>0</v>
      </c>
      <c r="G47" s="321">
        <f>IF('END Jul 2020'!T35&gt;0,IF(($G$5&lt;'END Jul 2020'!T35),(0),($G$5-'END Jul 2020'!T35)*'END Jul 2020'!U35/100),IF(AND('END Jul 2020'!R35&gt;0,'END Jul 2020'!T35=""),IF(($G$5&lt;'END Jul 2020'!R35),(0),($G$5-'END Jul 2020'!R35)*'END Jul 2020'!S35/100),IF(AND('END Jul 2020'!P35&gt;0,'END Jul 2020'!R35=""),IF(($G$5&lt;'END Jul 2020'!P35),(0),($G$5-'END Jul 2020'!P35)*'END Jul 2020'!Q35/100),0)))</f>
        <v>0</v>
      </c>
      <c r="H47" s="321">
        <f>$H$5*'END Jul 2020'!AE35/100</f>
        <v>46.494101045454542</v>
      </c>
      <c r="I47" s="321">
        <f t="shared" si="24"/>
        <v>305.48447604545453</v>
      </c>
      <c r="J47" s="446">
        <f t="shared" si="25"/>
        <v>892.51790418181827</v>
      </c>
      <c r="K47" s="446">
        <f t="shared" si="26"/>
        <v>1221.9379041818181</v>
      </c>
      <c r="L47" s="447">
        <f t="shared" si="27"/>
        <v>1344.1316945999999</v>
      </c>
      <c r="M47" s="323">
        <f>'END Jul 2020'!AZ35</f>
        <v>0</v>
      </c>
      <c r="N47" s="323">
        <f>'END Jul 2020'!BA35</f>
        <v>0</v>
      </c>
      <c r="O47" s="323">
        <f>'END Jul 2020'!BB35</f>
        <v>0</v>
      </c>
      <c r="P47" s="323">
        <f>'END Jul 2020'!BC35</f>
        <v>0</v>
      </c>
      <c r="Q47" s="323">
        <f>($E$6*'END Jul 2020'!AT35/100)*4</f>
        <v>73.180800000000005</v>
      </c>
      <c r="R47" s="324" t="str">
        <f t="shared" si="28"/>
        <v>No discount</v>
      </c>
      <c r="S47" s="324" t="str">
        <f t="shared" si="29"/>
        <v>Exclusive</v>
      </c>
      <c r="T47" s="380">
        <f t="shared" si="30"/>
        <v>1221.9379041818181</v>
      </c>
      <c r="U47" s="380">
        <f t="shared" si="31"/>
        <v>1221.9379041818181</v>
      </c>
      <c r="V47" s="323">
        <f t="shared" si="32"/>
        <v>1148.757104181818</v>
      </c>
      <c r="W47" s="323">
        <f t="shared" si="33"/>
        <v>1148.757104181818</v>
      </c>
      <c r="X47" s="454">
        <f t="shared" si="34"/>
        <v>1263.6328145999998</v>
      </c>
      <c r="Y47" s="454">
        <f t="shared" si="34"/>
        <v>1263.6328145999998</v>
      </c>
      <c r="Z47" s="325">
        <f>'END Jul 2020'!BL35</f>
        <v>0</v>
      </c>
      <c r="AA47" s="326" t="str">
        <f>'END Jul 2020'!BM35</f>
        <v>n</v>
      </c>
    </row>
    <row r="48" spans="1:27" x14ac:dyDescent="0.3">
      <c r="A48" s="319" t="str">
        <f>'END Jul 2020'!K36</f>
        <v>Commander</v>
      </c>
      <c r="B48" s="320" t="str">
        <f>'END Jul 2020'!L36</f>
        <v>Market offer</v>
      </c>
      <c r="C48" s="321">
        <f>IF('END Jul 2020'!BP36=0,91*'END Jul 2020'!M36/100,(91*'END Jul 2020'!M36/100)+'END Jul 2020'!BP36/4)</f>
        <v>85.920545454545447</v>
      </c>
      <c r="D48" s="321">
        <f>IF('END Jul 2020'!O36="",$G$5*'END Jul 2020'!N36/100,IF($G$5&gt;='END Jul 2020'!P36,('END Jul 2020'!P36*'END Jul 2020'!N36/100),($G$5*'END Jul 2020'!N36/100)))</f>
        <v>142.07907254545455</v>
      </c>
      <c r="E48" s="321">
        <f>IF(AND('END Jul 2020'!P36&gt;0,'END Jul 2020'!R36&gt;0),IF($G$5&lt;'END Jul 2020'!P36,0,IF($G$5&lt;=('END Jul 2020'!R36+'END Jul 2020'!P36),(($G$5-'END Jul 2020'!P36)*'END Jul 2020'!Q36/100),(('END Jul 2020'!R36)*'END Jul 2020'!Q36/100))),0)</f>
        <v>0</v>
      </c>
      <c r="F48" s="321">
        <f>IF(AND('END Jul 2020'!Q36&gt;0,'END Jul 2020'!S36&gt;0),IF($G$5&lt;('END Jul 2020'!R36+'END Jul 2020'!P36),0,IF($G$5&lt;=('END Jul 2020'!T36+'END Jul 2020'!R36+'END Jul 2020'!P36),(($G$5-('END Jul 2020'!R36+'END Jul 2020'!P36))*'END Jul 2020'!S36/100),('END Jul 2020'!T36*'END Jul 2020'!S36/100))),0)</f>
        <v>0</v>
      </c>
      <c r="G48" s="321">
        <f>IF('END Jul 2020'!T36&gt;0,IF(($G$5&lt;'END Jul 2020'!T36),(0),($G$5-'END Jul 2020'!T36)*'END Jul 2020'!U36/100),IF(AND('END Jul 2020'!R36&gt;0,'END Jul 2020'!T36=""),IF(($G$5&lt;'END Jul 2020'!R36),(0),($G$5-'END Jul 2020'!R36)*'END Jul 2020'!S36/100),IF(AND('END Jul 2020'!P36&gt;0,'END Jul 2020'!R36=""),IF(($G$5&lt;'END Jul 2020'!P36),(0),($G$5-'END Jul 2020'!P36)*'END Jul 2020'!Q36/100),0)))</f>
        <v>0</v>
      </c>
      <c r="H48" s="321">
        <f>$H$5*'END Jul 2020'!AE36/100</f>
        <v>39.00659631818182</v>
      </c>
      <c r="I48" s="321">
        <f t="shared" si="24"/>
        <v>267.00621431818183</v>
      </c>
      <c r="J48" s="446">
        <f t="shared" si="25"/>
        <v>724.34267545454554</v>
      </c>
      <c r="K48" s="446">
        <f t="shared" si="26"/>
        <v>1068.0248572727273</v>
      </c>
      <c r="L48" s="447">
        <f t="shared" si="27"/>
        <v>1174.8273430000002</v>
      </c>
      <c r="M48" s="323">
        <f>'END Jul 2020'!AZ36</f>
        <v>0</v>
      </c>
      <c r="N48" s="323">
        <f>'END Jul 2020'!BA36</f>
        <v>0</v>
      </c>
      <c r="O48" s="323">
        <f>'END Jul 2020'!BB36</f>
        <v>0</v>
      </c>
      <c r="P48" s="323">
        <f>'END Jul 2020'!BC36</f>
        <v>0</v>
      </c>
      <c r="Q48" s="323">
        <f>($E$6*'END Jul 2020'!AT36/100)*4</f>
        <v>53.056080000000001</v>
      </c>
      <c r="R48" s="324" t="str">
        <f t="shared" si="28"/>
        <v>No discount</v>
      </c>
      <c r="S48" s="324" t="str">
        <f t="shared" si="29"/>
        <v>Exclusive</v>
      </c>
      <c r="T48" s="380">
        <f t="shared" si="30"/>
        <v>1068.0248572727273</v>
      </c>
      <c r="U48" s="380">
        <f t="shared" si="31"/>
        <v>1068.0248572727273</v>
      </c>
      <c r="V48" s="323">
        <f t="shared" si="32"/>
        <v>1014.9687772727274</v>
      </c>
      <c r="W48" s="323">
        <f t="shared" si="33"/>
        <v>1014.9687772727274</v>
      </c>
      <c r="X48" s="454">
        <f t="shared" si="34"/>
        <v>1116.4656550000002</v>
      </c>
      <c r="Y48" s="454">
        <f t="shared" si="34"/>
        <v>1116.4656550000002</v>
      </c>
      <c r="Z48" s="325">
        <f>'END Jul 2020'!BL36</f>
        <v>0</v>
      </c>
      <c r="AA48" s="326" t="str">
        <f>'END Jul 2020'!BM36</f>
        <v>n</v>
      </c>
    </row>
    <row r="49" spans="1:27" x14ac:dyDescent="0.3">
      <c r="A49" s="319" t="str">
        <f>'END Jul 2020'!K37</f>
        <v>CovaU</v>
      </c>
      <c r="B49" s="320" t="str">
        <f>'END Jul 2020'!L37</f>
        <v>Freedom Plus Solar</v>
      </c>
      <c r="C49" s="321">
        <f>IF('END Jul 2020'!BP37=0,91*'END Jul 2020'!M37/100,(91*'END Jul 2020'!M37/100)+'END Jul 2020'!BP37/4)</f>
        <v>103.68209090909089</v>
      </c>
      <c r="D49" s="321">
        <f>IF('END Jul 2020'!O37="",$G$5*'END Jul 2020'!N37/100,IF($G$5&gt;='END Jul 2020'!P37,('END Jul 2020'!P37*'END Jul 2020'!N37/100),($G$5*'END Jul 2020'!N37/100)))</f>
        <v>197.83162000000002</v>
      </c>
      <c r="E49" s="321">
        <f>IF(AND('END Jul 2020'!P37&gt;0,'END Jul 2020'!R37&gt;0),IF($G$5&lt;'END Jul 2020'!P37,0,IF($G$5&lt;=('END Jul 2020'!R37+'END Jul 2020'!P37),(($G$5-'END Jul 2020'!P37)*'END Jul 2020'!Q37/100),(('END Jul 2020'!R37)*'END Jul 2020'!Q37/100))),0)</f>
        <v>0</v>
      </c>
      <c r="F49" s="321">
        <f>IF(AND('END Jul 2020'!Q37&gt;0,'END Jul 2020'!S37&gt;0),IF($G$5&lt;('END Jul 2020'!R37+'END Jul 2020'!P37),0,IF($G$5&lt;=('END Jul 2020'!T37+'END Jul 2020'!R37+'END Jul 2020'!P37),(($G$5-('END Jul 2020'!R37+'END Jul 2020'!P37))*'END Jul 2020'!S37/100),('END Jul 2020'!T37*'END Jul 2020'!S37/100))),0)</f>
        <v>0</v>
      </c>
      <c r="G49" s="321">
        <f>IF('END Jul 2020'!T37&gt;0,IF(($G$5&lt;'END Jul 2020'!T37),(0),($G$5-'END Jul 2020'!T37)*'END Jul 2020'!U37/100),IF(AND('END Jul 2020'!R37&gt;0,'END Jul 2020'!T37=""),IF(($G$5&lt;'END Jul 2020'!R37),(0),($G$5-'END Jul 2020'!R37)*'END Jul 2020'!S37/100),IF(AND('END Jul 2020'!P37&gt;0,'END Jul 2020'!R37=""),IF(($G$5&lt;'END Jul 2020'!P37),(0),($G$5-'END Jul 2020'!P37)*'END Jul 2020'!Q37/100),0)))</f>
        <v>0</v>
      </c>
      <c r="H49" s="321">
        <f>$H$5*'END Jul 2020'!AE37/100</f>
        <v>54.504630000000006</v>
      </c>
      <c r="I49" s="321">
        <f t="shared" si="24"/>
        <v>356.01834090909091</v>
      </c>
      <c r="J49" s="446">
        <f t="shared" si="25"/>
        <v>1009.345</v>
      </c>
      <c r="K49" s="446">
        <f t="shared" si="26"/>
        <v>1424.0733636363636</v>
      </c>
      <c r="L49" s="447">
        <f t="shared" si="27"/>
        <v>1566.4807000000001</v>
      </c>
      <c r="M49" s="323">
        <f>'END Jul 2020'!AZ37</f>
        <v>20</v>
      </c>
      <c r="N49" s="323">
        <f>'END Jul 2020'!BA37</f>
        <v>0</v>
      </c>
      <c r="O49" s="323">
        <f>'END Jul 2020'!BB37</f>
        <v>0</v>
      </c>
      <c r="P49" s="323">
        <f>'END Jul 2020'!BC37</f>
        <v>0</v>
      </c>
      <c r="Q49" s="323">
        <f>($E$6*'END Jul 2020'!AT37/100)*4</f>
        <v>38.877299999999998</v>
      </c>
      <c r="R49" s="324" t="str">
        <f t="shared" si="28"/>
        <v>Guaranteed off bill</v>
      </c>
      <c r="S49" s="324" t="str">
        <f t="shared" si="29"/>
        <v>Exclusive</v>
      </c>
      <c r="T49" s="380">
        <f t="shared" si="30"/>
        <v>1139.258690909091</v>
      </c>
      <c r="U49" s="380">
        <f t="shared" si="31"/>
        <v>1139.258690909091</v>
      </c>
      <c r="V49" s="323">
        <f t="shared" si="32"/>
        <v>1100.3813909090909</v>
      </c>
      <c r="W49" s="323">
        <f t="shared" si="33"/>
        <v>1100.3813909090909</v>
      </c>
      <c r="X49" s="454">
        <f t="shared" si="34"/>
        <v>1210.4195300000001</v>
      </c>
      <c r="Y49" s="454">
        <f t="shared" si="34"/>
        <v>1210.4195300000001</v>
      </c>
      <c r="Z49" s="325">
        <f>'END Jul 2020'!BL37</f>
        <v>0</v>
      </c>
      <c r="AA49" s="326" t="str">
        <f>'END Jul 2020'!BM37</f>
        <v>n</v>
      </c>
    </row>
    <row r="50" spans="1:27" x14ac:dyDescent="0.3">
      <c r="A50" s="319" t="str">
        <f>'END Jul 2020'!K38</f>
        <v>Diamond Energy</v>
      </c>
      <c r="B50" s="320" t="str">
        <f>'END Jul 2020'!L38</f>
        <v>Renewable Saver POT</v>
      </c>
      <c r="C50" s="321">
        <f>IF('END Jul 2020'!BP38=0,91*'END Jul 2020'!M38/100,(91*'END Jul 2020'!M38/100)+'END Jul 2020'!BP38/4)</f>
        <v>80.899000000000001</v>
      </c>
      <c r="D50" s="321">
        <f>IF('END Jul 2020'!O38="",$G$5*'END Jul 2020'!N38/100,IF($G$5&gt;='END Jul 2020'!P38,('END Jul 2020'!P38*'END Jul 2020'!N38/100),($G$5*'END Jul 2020'!N38/100)))</f>
        <v>74.86363636363636</v>
      </c>
      <c r="E50" s="321">
        <f>IF(AND('END Jul 2020'!P38&gt;0,'END Jul 2020'!R38&gt;0),IF($G$5&lt;'END Jul 2020'!P38,0,IF($G$5&lt;=('END Jul 2020'!R38+'END Jul 2020'!P38),(($G$5-'END Jul 2020'!P38)*'END Jul 2020'!Q38/100),(('END Jul 2020'!R38)*'END Jul 2020'!Q38/100))),0)</f>
        <v>0</v>
      </c>
      <c r="F50" s="321">
        <f>IF(AND('END Jul 2020'!Q38&gt;0,'END Jul 2020'!S38&gt;0),IF($G$5&lt;('END Jul 2020'!R38+'END Jul 2020'!P38),0,IF($G$5&lt;=('END Jul 2020'!T38+'END Jul 2020'!R38+'END Jul 2020'!P38),(($G$5-('END Jul 2020'!R38+'END Jul 2020'!P38))*'END Jul 2020'!S38/100),('END Jul 2020'!T38*'END Jul 2020'!S38/100))),0)</f>
        <v>0</v>
      </c>
      <c r="G50" s="321">
        <f>IF('END Jul 2020'!T38&gt;0,IF(($G$5&lt;'END Jul 2020'!T38),(0),($G$5-'END Jul 2020'!T38)*'END Jul 2020'!U38/100),IF(AND('END Jul 2020'!R38&gt;0,'END Jul 2020'!T38=""),IF(($G$5&lt;'END Jul 2020'!R38),(0),($G$5-'END Jul 2020'!R38)*'END Jul 2020'!S38/100),IF(AND('END Jul 2020'!P38&gt;0,'END Jul 2020'!R38=""),IF(($G$5&lt;'END Jul 2020'!P38),(0),($G$5-'END Jul 2020'!P38)*'END Jul 2020'!Q38/100),0)))</f>
        <v>109.58141340909089</v>
      </c>
      <c r="H50" s="321">
        <f>$H$5*'END Jul 2020'!AE38/100</f>
        <v>40.575669000000005</v>
      </c>
      <c r="I50" s="321">
        <f t="shared" si="24"/>
        <v>305.91971877272726</v>
      </c>
      <c r="J50" s="446">
        <f t="shared" si="25"/>
        <v>900.08287509090906</v>
      </c>
      <c r="K50" s="446">
        <f t="shared" si="26"/>
        <v>1223.6788750909091</v>
      </c>
      <c r="L50" s="447">
        <f t="shared" si="27"/>
        <v>1346.0467626</v>
      </c>
      <c r="M50" s="323">
        <f>'END Jul 2020'!AZ38</f>
        <v>0</v>
      </c>
      <c r="N50" s="323">
        <f>'END Jul 2020'!BA38</f>
        <v>0</v>
      </c>
      <c r="O50" s="323">
        <f>'END Jul 2020'!BB38</f>
        <v>7</v>
      </c>
      <c r="P50" s="323">
        <f>'END Jul 2020'!BC38</f>
        <v>0</v>
      </c>
      <c r="Q50" s="323">
        <f>($E$6*'END Jul 2020'!AT38/100)*4</f>
        <v>54.885599999999997</v>
      </c>
      <c r="R50" s="324" t="str">
        <f t="shared" si="28"/>
        <v>Pay-on-time off bill</v>
      </c>
      <c r="S50" s="324" t="str">
        <f t="shared" si="29"/>
        <v>Exclusive</v>
      </c>
      <c r="T50" s="380">
        <f t="shared" si="30"/>
        <v>1223.6788750909091</v>
      </c>
      <c r="U50" s="380">
        <f t="shared" si="31"/>
        <v>1138.0213538345454</v>
      </c>
      <c r="V50" s="323">
        <f t="shared" si="32"/>
        <v>1168.793275090909</v>
      </c>
      <c r="W50" s="323">
        <f t="shared" si="33"/>
        <v>1083.1357538345453</v>
      </c>
      <c r="X50" s="454">
        <f t="shared" si="34"/>
        <v>1285.6726025999999</v>
      </c>
      <c r="Y50" s="454">
        <f t="shared" si="34"/>
        <v>1191.449329218</v>
      </c>
      <c r="Z50" s="325">
        <f>'END Jul 2020'!BL38</f>
        <v>0</v>
      </c>
      <c r="AA50" s="326" t="str">
        <f>'END Jul 2020'!BM38</f>
        <v>n</v>
      </c>
    </row>
    <row r="51" spans="1:27" x14ac:dyDescent="0.3">
      <c r="A51" s="319" t="str">
        <f>'END Jul 2020'!K39</f>
        <v>Dodo Power &amp; Gas</v>
      </c>
      <c r="B51" s="320" t="str">
        <f>'END Jul 2020'!L39</f>
        <v>Market offer</v>
      </c>
      <c r="C51" s="321">
        <f>IF('END Jul 2020'!BP39=0,91*'END Jul 2020'!M39/100,(91*'END Jul 2020'!M39/100)+'END Jul 2020'!BP39/4)</f>
        <v>85.920545454545447</v>
      </c>
      <c r="D51" s="321">
        <f>IF('END Jul 2020'!O39="",$G$5*'END Jul 2020'!N39/100,IF($G$5&gt;='END Jul 2020'!P39,('END Jul 2020'!P39*'END Jul 2020'!N39/100),($G$5*'END Jul 2020'!N39/100)))</f>
        <v>142.07907254545455</v>
      </c>
      <c r="E51" s="321">
        <f>IF(AND('END Jul 2020'!P39&gt;0,'END Jul 2020'!R39&gt;0),IF($G$5&lt;'END Jul 2020'!P39,0,IF($G$5&lt;=('END Jul 2020'!R39+'END Jul 2020'!P39),(($G$5-'END Jul 2020'!P39)*'END Jul 2020'!Q39/100),(('END Jul 2020'!R39)*'END Jul 2020'!Q39/100))),0)</f>
        <v>0</v>
      </c>
      <c r="F51" s="321">
        <f>IF(AND('END Jul 2020'!Q39&gt;0,'END Jul 2020'!S39&gt;0),IF($G$5&lt;('END Jul 2020'!R39+'END Jul 2020'!P39),0,IF($G$5&lt;=('END Jul 2020'!T39+'END Jul 2020'!R39+'END Jul 2020'!P39),(($G$5-('END Jul 2020'!R39+'END Jul 2020'!P39))*'END Jul 2020'!S39/100),('END Jul 2020'!T39*'END Jul 2020'!S39/100))),0)</f>
        <v>0</v>
      </c>
      <c r="G51" s="321">
        <f>IF('END Jul 2020'!T39&gt;0,IF(($G$5&lt;'END Jul 2020'!T39),(0),($G$5-'END Jul 2020'!T39)*'END Jul 2020'!U39/100),IF(AND('END Jul 2020'!R39&gt;0,'END Jul 2020'!T39=""),IF(($G$5&lt;'END Jul 2020'!R39),(0),($G$5-'END Jul 2020'!R39)*'END Jul 2020'!S39/100),IF(AND('END Jul 2020'!P39&gt;0,'END Jul 2020'!R39=""),IF(($G$5&lt;'END Jul 2020'!P39),(0),($G$5-'END Jul 2020'!P39)*'END Jul 2020'!Q39/100),0)))</f>
        <v>0</v>
      </c>
      <c r="H51" s="321">
        <f>$H$5*'END Jul 2020'!AE39/100</f>
        <v>39.00659631818182</v>
      </c>
      <c r="I51" s="321">
        <f t="shared" si="24"/>
        <v>267.00621431818183</v>
      </c>
      <c r="J51" s="446">
        <f t="shared" si="25"/>
        <v>724.34267545454554</v>
      </c>
      <c r="K51" s="446">
        <f t="shared" si="26"/>
        <v>1068.0248572727273</v>
      </c>
      <c r="L51" s="447">
        <f t="shared" si="27"/>
        <v>1174.8273430000002</v>
      </c>
      <c r="M51" s="323">
        <f>'END Jul 2020'!AZ39</f>
        <v>0</v>
      </c>
      <c r="N51" s="323">
        <f>'END Jul 2020'!BA39</f>
        <v>0</v>
      </c>
      <c r="O51" s="323">
        <f>'END Jul 2020'!BB39</f>
        <v>0</v>
      </c>
      <c r="P51" s="323">
        <f>'END Jul 2020'!BC39</f>
        <v>0</v>
      </c>
      <c r="Q51" s="323">
        <f>($E$6*'END Jul 2020'!AT39/100)*4</f>
        <v>53.056080000000001</v>
      </c>
      <c r="R51" s="324" t="str">
        <f t="shared" si="28"/>
        <v>No discount</v>
      </c>
      <c r="S51" s="324" t="str">
        <f t="shared" si="29"/>
        <v>Exclusive</v>
      </c>
      <c r="T51" s="380">
        <f t="shared" si="30"/>
        <v>1068.0248572727273</v>
      </c>
      <c r="U51" s="380">
        <f t="shared" si="31"/>
        <v>1068.0248572727273</v>
      </c>
      <c r="V51" s="323">
        <f t="shared" si="32"/>
        <v>1014.9687772727274</v>
      </c>
      <c r="W51" s="323">
        <f t="shared" si="33"/>
        <v>1014.9687772727274</v>
      </c>
      <c r="X51" s="454">
        <f t="shared" si="34"/>
        <v>1116.4656550000002</v>
      </c>
      <c r="Y51" s="454">
        <f t="shared" si="34"/>
        <v>1116.4656550000002</v>
      </c>
      <c r="Z51" s="325">
        <f>'END Jul 2020'!BL39</f>
        <v>0</v>
      </c>
      <c r="AA51" s="326" t="str">
        <f>'END Jul 2020'!BM39</f>
        <v>n</v>
      </c>
    </row>
    <row r="52" spans="1:27" x14ac:dyDescent="0.3">
      <c r="A52" s="319" t="str">
        <f>'END Jul 2020'!K40</f>
        <v>EnergyAustralia</v>
      </c>
      <c r="B52" s="320" t="str">
        <f>'END Jul 2020'!L40</f>
        <v>Total Plan Home</v>
      </c>
      <c r="C52" s="321">
        <f>IF('END Jul 2020'!BP40=0,91*'END Jul 2020'!M40/100,(91*'END Jul 2020'!M40/100)+'END Jul 2020'!BP40/4)</f>
        <v>70.069999999999993</v>
      </c>
      <c r="D52" s="321">
        <f>IF('END Jul 2020'!O40="",$G$5*'END Jul 2020'!N40/100,IF($G$5&gt;='END Jul 2020'!P40,('END Jul 2020'!P40*'END Jul 2020'!N40/100),($G$5*'END Jul 2020'!N40/100)))</f>
        <v>184.79271777272726</v>
      </c>
      <c r="E52" s="321">
        <f>IF(AND('END Jul 2020'!P40&gt;0,'END Jul 2020'!R40&gt;0),IF($G$5&lt;'END Jul 2020'!P40,0,IF($G$5&lt;=('END Jul 2020'!R40+'END Jul 2020'!P40),(($G$5-'END Jul 2020'!P40)*'END Jul 2020'!Q40/100),(('END Jul 2020'!R40)*'END Jul 2020'!Q40/100))),0)</f>
        <v>0</v>
      </c>
      <c r="F52" s="321">
        <f>IF(AND('END Jul 2020'!Q40&gt;0,'END Jul 2020'!S40&gt;0),IF($G$5&lt;('END Jul 2020'!R40+'END Jul 2020'!P40),0,IF($G$5&lt;=('END Jul 2020'!T40+'END Jul 2020'!R40+'END Jul 2020'!P40),(($G$5-('END Jul 2020'!R40+'END Jul 2020'!P40))*'END Jul 2020'!S40/100),('END Jul 2020'!T40*'END Jul 2020'!S40/100))),0)</f>
        <v>0</v>
      </c>
      <c r="G52" s="321">
        <f>IF('END Jul 2020'!T40&gt;0,IF(($G$5&lt;'END Jul 2020'!T40),(0),($G$5-'END Jul 2020'!T40)*'END Jul 2020'!U40/100),IF(AND('END Jul 2020'!R40&gt;0,'END Jul 2020'!T40=""),IF(($G$5&lt;'END Jul 2020'!R40),(0),($G$5-'END Jul 2020'!R40)*'END Jul 2020'!S40/100),IF(AND('END Jul 2020'!P40&gt;0,'END Jul 2020'!R40=""),IF(($G$5&lt;'END Jul 2020'!P40),(0),($G$5-'END Jul 2020'!P40)*'END Jul 2020'!Q40/100),0)))</f>
        <v>0</v>
      </c>
      <c r="H52" s="321">
        <f>$H$5*'END Jul 2020'!AE40/100</f>
        <v>40.465558636363632</v>
      </c>
      <c r="I52" s="321">
        <f t="shared" si="24"/>
        <v>295.3282764090909</v>
      </c>
      <c r="J52" s="446">
        <f t="shared" si="25"/>
        <v>901.03310563636364</v>
      </c>
      <c r="K52" s="446">
        <f t="shared" si="26"/>
        <v>1181.3131056363636</v>
      </c>
      <c r="L52" s="447">
        <f t="shared" si="27"/>
        <v>1299.4444162</v>
      </c>
      <c r="M52" s="323">
        <f>'END Jul 2020'!AZ40</f>
        <v>16</v>
      </c>
      <c r="N52" s="323">
        <f>'END Jul 2020'!BA40</f>
        <v>0</v>
      </c>
      <c r="O52" s="323">
        <f>'END Jul 2020'!BB40</f>
        <v>0</v>
      </c>
      <c r="P52" s="323">
        <f>'END Jul 2020'!BC40</f>
        <v>0</v>
      </c>
      <c r="Q52" s="323">
        <f>($E$6*'END Jul 2020'!AT40/100)*4</f>
        <v>48.024899999999995</v>
      </c>
      <c r="R52" s="324" t="str">
        <f t="shared" si="28"/>
        <v>Guaranteed off bill</v>
      </c>
      <c r="S52" s="324" t="str">
        <f t="shared" si="29"/>
        <v>Exclusive</v>
      </c>
      <c r="T52" s="380">
        <f t="shared" si="30"/>
        <v>992.30300873454541</v>
      </c>
      <c r="U52" s="380">
        <f t="shared" si="31"/>
        <v>992.30300873454541</v>
      </c>
      <c r="V52" s="323">
        <f t="shared" si="32"/>
        <v>944.27810873454541</v>
      </c>
      <c r="W52" s="323">
        <f t="shared" si="33"/>
        <v>944.27810873454541</v>
      </c>
      <c r="X52" s="454">
        <f t="shared" si="34"/>
        <v>1038.7059196079999</v>
      </c>
      <c r="Y52" s="454">
        <f t="shared" si="34"/>
        <v>1038.7059196079999</v>
      </c>
      <c r="Z52" s="325">
        <f>'END Jul 2020'!BL40</f>
        <v>0</v>
      </c>
      <c r="AA52" s="326" t="str">
        <f>'END Jul 2020'!BM40</f>
        <v>n</v>
      </c>
    </row>
    <row r="53" spans="1:27" x14ac:dyDescent="0.3">
      <c r="A53" s="319" t="str">
        <f>'END Jul 2020'!K41</f>
        <v>Mojo Power</v>
      </c>
      <c r="B53" s="320" t="str">
        <f>'END Jul 2020'!L41</f>
        <v>All Day Breakfast</v>
      </c>
      <c r="C53" s="321">
        <f>IF('END Jul 2020'!BP41=0,91*'END Jul 2020'!M41/100,(91*'END Jul 2020'!M41/100)+'END Jul 2020'!BP41/4)</f>
        <v>67.968727272727278</v>
      </c>
      <c r="D53" s="321">
        <f>IF('END Jul 2020'!O41="",$G$5*'END Jul 2020'!N41/100,IF($G$5&gt;='END Jul 2020'!P41,('END Jul 2020'!P41*'END Jul 2020'!N41/100),($G$5*'END Jul 2020'!N41/100)))</f>
        <v>134.62827127272729</v>
      </c>
      <c r="E53" s="321">
        <f>IF(AND('END Jul 2020'!P41&gt;0,'END Jul 2020'!R41&gt;0),IF($G$5&lt;'END Jul 2020'!P41,0,IF($G$5&lt;=('END Jul 2020'!R41+'END Jul 2020'!P41),(($G$5-'END Jul 2020'!P41)*'END Jul 2020'!Q41/100),(('END Jul 2020'!R41)*'END Jul 2020'!Q41/100))),0)</f>
        <v>0</v>
      </c>
      <c r="F53" s="321">
        <f>IF(AND('END Jul 2020'!Q41&gt;0,'END Jul 2020'!S41&gt;0),IF($G$5&lt;('END Jul 2020'!R41+'END Jul 2020'!P41),0,IF($G$5&lt;=('END Jul 2020'!T41+'END Jul 2020'!R41+'END Jul 2020'!P41),(($G$5-('END Jul 2020'!R41+'END Jul 2020'!P41))*'END Jul 2020'!S41/100),('END Jul 2020'!T41*'END Jul 2020'!S41/100))),0)</f>
        <v>0</v>
      </c>
      <c r="G53" s="321">
        <f>IF('END Jul 2020'!T41&gt;0,IF(($G$5&lt;'END Jul 2020'!T41),(0),($G$5-'END Jul 2020'!T41)*'END Jul 2020'!U41/100),IF(AND('END Jul 2020'!R41&gt;0,'END Jul 2020'!T41=""),IF(($G$5&lt;'END Jul 2020'!R41),(0),($G$5-'END Jul 2020'!R41)*'END Jul 2020'!S41/100),IF(AND('END Jul 2020'!P41&gt;0,'END Jul 2020'!R41=""),IF(($G$5&lt;'END Jul 2020'!P41),(0),($G$5-'END Jul 2020'!P41)*'END Jul 2020'!Q41/100),0)))</f>
        <v>0</v>
      </c>
      <c r="H53" s="321">
        <f>$H$5*'END Jul 2020'!AE41/100</f>
        <v>36.308892409090916</v>
      </c>
      <c r="I53" s="321">
        <f t="shared" si="24"/>
        <v>238.9058909545455</v>
      </c>
      <c r="J53" s="446">
        <f t="shared" si="25"/>
        <v>683.74865472727288</v>
      </c>
      <c r="K53" s="446">
        <f t="shared" si="26"/>
        <v>955.62356381818199</v>
      </c>
      <c r="L53" s="447">
        <f t="shared" si="27"/>
        <v>1051.1859202000003</v>
      </c>
      <c r="M53" s="323">
        <f>'END Jul 2020'!AZ41</f>
        <v>0</v>
      </c>
      <c r="N53" s="323">
        <f>'END Jul 2020'!BA41</f>
        <v>0</v>
      </c>
      <c r="O53" s="323">
        <f>'END Jul 2020'!BB41</f>
        <v>0</v>
      </c>
      <c r="P53" s="323">
        <f>'END Jul 2020'!BC41</f>
        <v>0</v>
      </c>
      <c r="Q53" s="323">
        <f>($E$6*'END Jul 2020'!AT41/100)*4</f>
        <v>34.3035</v>
      </c>
      <c r="R53" s="324" t="str">
        <f t="shared" si="28"/>
        <v>No discount</v>
      </c>
      <c r="S53" s="324" t="str">
        <f t="shared" si="29"/>
        <v>Exclusive</v>
      </c>
      <c r="T53" s="380">
        <f>IF(AND(R53="Guaranteed off bill",S53="Inclusive"),((K53*1.1)-((K53*1.1)*M53/100))/1.1,IF(AND(R53="Guaranteed off usage",S53="Inclusive"),((K53*1.1)-((J53*1.1)*N53/100))/1.1,IF(AND(R53="Guaranteed off bill",S53="Exclusive"),K53-(K53*M53/100),IF(AND(R53="Guaranteed off usage",S53="Exclusive"),K53-(J53*N53/100),IF(S53="Inclusive",((K53*1.1))/1.1,K53)))))</f>
        <v>955.62356381818199</v>
      </c>
      <c r="U53" s="380">
        <f>IF(R53="Pay-on-time off bill",T53-(T53*O53/100),IF(R53="Pay-on-time off usage",T53-(J53*P53/100),T53))</f>
        <v>955.62356381818199</v>
      </c>
      <c r="V53" s="323">
        <f>T53-Q53</f>
        <v>921.32006381818201</v>
      </c>
      <c r="W53" s="323">
        <f>U53-Q53</f>
        <v>921.32006381818201</v>
      </c>
      <c r="X53" s="454">
        <f>V53*1.1</f>
        <v>1013.4520702000003</v>
      </c>
      <c r="Y53" s="454">
        <f>W53*1.1</f>
        <v>1013.4520702000003</v>
      </c>
      <c r="Z53" s="325">
        <f>'END Jul 2020'!BL41</f>
        <v>0</v>
      </c>
      <c r="AA53" s="326" t="str">
        <f>'END Jul 2020'!BM41</f>
        <v>n</v>
      </c>
    </row>
    <row r="54" spans="1:27" x14ac:dyDescent="0.3">
      <c r="A54" s="319" t="str">
        <f>'END Jul 2020'!K42</f>
        <v>Momentum Energy</v>
      </c>
      <c r="B54" s="320" t="str">
        <f>'END Jul 2020'!L42</f>
        <v>SmilePower Flexi</v>
      </c>
      <c r="C54" s="321">
        <f>IF('END Jul 2020'!BP42=0,91*'END Jul 2020'!M42/100,(91*'END Jul 2020'!M42/100)+'END Jul 2020'!BP42/4)</f>
        <v>87.781909090909082</v>
      </c>
      <c r="D54" s="321">
        <f>IF('END Jul 2020'!O42="",$G$5*'END Jul 2020'!N42/100,IF($G$5&gt;='END Jul 2020'!P42,('END Jul 2020'!P42*'END Jul 2020'!N42/100),($G$5*'END Jul 2020'!N42/100)))</f>
        <v>173.55228481818185</v>
      </c>
      <c r="E54" s="321">
        <f>IF(AND('END Jul 2020'!P42&gt;0,'END Jul 2020'!R42&gt;0),IF($G$5&lt;'END Jul 2020'!P42,0,IF($G$5&lt;=('END Jul 2020'!R42+'END Jul 2020'!P42),(($G$5-'END Jul 2020'!P42)*'END Jul 2020'!Q42/100),(('END Jul 2020'!R42)*'END Jul 2020'!Q42/100))),0)</f>
        <v>0</v>
      </c>
      <c r="F54" s="321">
        <f>IF(AND('END Jul 2020'!Q42&gt;0,'END Jul 2020'!S42&gt;0),IF($G$5&lt;('END Jul 2020'!R42+'END Jul 2020'!P42),0,IF($G$5&lt;=('END Jul 2020'!T42+'END Jul 2020'!R42+'END Jul 2020'!P42),(($G$5-('END Jul 2020'!R42+'END Jul 2020'!P42))*'END Jul 2020'!S42/100),('END Jul 2020'!T42*'END Jul 2020'!S42/100))),0)</f>
        <v>0</v>
      </c>
      <c r="G54" s="321">
        <f>IF('END Jul 2020'!T42&gt;0,IF(($G$5&lt;'END Jul 2020'!T42),(0),($G$5-'END Jul 2020'!T42)*'END Jul 2020'!U42/100),IF(AND('END Jul 2020'!R42&gt;0,'END Jul 2020'!T42=""),IF(($G$5&lt;'END Jul 2020'!R42),(0),($G$5-'END Jul 2020'!R42)*'END Jul 2020'!S42/100),IF(AND('END Jul 2020'!P42&gt;0,'END Jul 2020'!R42=""),IF(($G$5&lt;'END Jul 2020'!P42),(0),($G$5-'END Jul 2020'!P42)*'END Jul 2020'!Q42/100),0)))</f>
        <v>0</v>
      </c>
      <c r="H54" s="321">
        <f>$H$5*'END Jul 2020'!AE42/100</f>
        <v>41.236331181818187</v>
      </c>
      <c r="I54" s="321">
        <f t="shared" si="24"/>
        <v>302.57052509090909</v>
      </c>
      <c r="J54" s="446">
        <f t="shared" si="25"/>
        <v>859.15446399999996</v>
      </c>
      <c r="K54" s="446">
        <f t="shared" si="26"/>
        <v>1210.2821003636363</v>
      </c>
      <c r="L54" s="447">
        <f t="shared" si="27"/>
        <v>1331.3103104000002</v>
      </c>
      <c r="M54" s="323">
        <f>'END Jul 2020'!AZ42</f>
        <v>0</v>
      </c>
      <c r="N54" s="323">
        <f>'END Jul 2020'!BA42</f>
        <v>0</v>
      </c>
      <c r="O54" s="323">
        <f>'END Jul 2020'!BB42</f>
        <v>0</v>
      </c>
      <c r="P54" s="323">
        <f>'END Jul 2020'!BC42</f>
        <v>0</v>
      </c>
      <c r="Q54" s="323">
        <f>($E$6*'END Jul 2020'!AT42/100)*4</f>
        <v>32.016599999999997</v>
      </c>
      <c r="R54" s="324" t="str">
        <f t="shared" si="28"/>
        <v>No discount</v>
      </c>
      <c r="S54" s="324" t="str">
        <f t="shared" si="29"/>
        <v>Exclusive</v>
      </c>
      <c r="T54" s="380">
        <f t="shared" ref="T54:T63" si="35">IF(AND(R54="Guaranteed off bill",S54="Inclusive"),((K54*1.1)-((K54*1.1)*M54/100))/1.1,IF(AND(R54="Guaranteed off usage",S54="Inclusive"),((K54*1.1)-((J54*1.1)*N54/100))/1.1,IF(AND(R54="Guaranteed off bill",S54="Exclusive"),K54-(K54*M54/100),IF(AND(R54="Guaranteed off usage",S54="Exclusive"),K54-(J54*N54/100),IF(S54="Inclusive",((K54*1.1))/1.1,K54)))))</f>
        <v>1210.2821003636363</v>
      </c>
      <c r="U54" s="380">
        <f t="shared" ref="U54:U63" si="36">IF(R54="Pay-on-time off bill",T54-(T54*O54/100),IF(R54="Pay-on-time off usage",T54-(J54*P54/100),T54))</f>
        <v>1210.2821003636363</v>
      </c>
      <c r="V54" s="323">
        <f t="shared" ref="V54:V63" si="37">T54-Q54</f>
        <v>1178.2655003636364</v>
      </c>
      <c r="W54" s="323">
        <f t="shared" ref="W54:W63" si="38">U54-Q54</f>
        <v>1178.2655003636364</v>
      </c>
      <c r="X54" s="454">
        <f t="shared" ref="X54:Y63" si="39">V54*1.1</f>
        <v>1296.0920504000001</v>
      </c>
      <c r="Y54" s="454">
        <f t="shared" si="39"/>
        <v>1296.0920504000001</v>
      </c>
      <c r="Z54" s="325">
        <f>'END Jul 2020'!BL42</f>
        <v>0</v>
      </c>
      <c r="AA54" s="326" t="str">
        <f>'END Jul 2020'!BM42</f>
        <v>n</v>
      </c>
    </row>
    <row r="55" spans="1:27" x14ac:dyDescent="0.3">
      <c r="A55" s="319" t="str">
        <f>'END Jul 2020'!K43</f>
        <v>Origin Energy</v>
      </c>
      <c r="B55" s="320" t="str">
        <f>'END Jul 2020'!L43</f>
        <v>Solar Boost</v>
      </c>
      <c r="C55" s="321">
        <f>IF('END Jul 2020'!BP43=0,91*'END Jul 2020'!M43/100,(91*'END Jul 2020'!M43/100)+'END Jul 2020'!BP43/4)</f>
        <v>77.656090909090892</v>
      </c>
      <c r="D55" s="321">
        <f>IF('END Jul 2020'!O43="",$G$5*'END Jul 2020'!N43/100,IF($G$5&gt;='END Jul 2020'!P43,('END Jul 2020'!P43*'END Jul 2020'!N43/100),($G$5*'END Jul 2020'!N43/100)))</f>
        <v>182.67309327272727</v>
      </c>
      <c r="E55" s="321">
        <f>IF(AND('END Jul 2020'!P43&gt;0,'END Jul 2020'!R43&gt;0),IF($G$5&lt;'END Jul 2020'!P43,0,IF($G$5&lt;=('END Jul 2020'!R43+'END Jul 2020'!P43),(($G$5-'END Jul 2020'!P43)*'END Jul 2020'!Q43/100),(('END Jul 2020'!R43)*'END Jul 2020'!Q43/100))),0)</f>
        <v>0</v>
      </c>
      <c r="F55" s="321">
        <f>IF(AND('END Jul 2020'!Q43&gt;0,'END Jul 2020'!S43&gt;0),IF($G$5&lt;('END Jul 2020'!R43+'END Jul 2020'!P43),0,IF($G$5&lt;=('END Jul 2020'!T43+'END Jul 2020'!R43+'END Jul 2020'!P43),(($G$5-('END Jul 2020'!R43+'END Jul 2020'!P43))*'END Jul 2020'!S43/100),('END Jul 2020'!T43*'END Jul 2020'!S43/100))),0)</f>
        <v>0</v>
      </c>
      <c r="G55" s="321">
        <f>IF('END Jul 2020'!T43&gt;0,IF(($G$5&lt;'END Jul 2020'!T43),(0),($G$5-'END Jul 2020'!T43)*'END Jul 2020'!U43/100),IF(AND('END Jul 2020'!R43&gt;0,'END Jul 2020'!T43=""),IF(($G$5&lt;'END Jul 2020'!R43),(0),($G$5-'END Jul 2020'!R43)*'END Jul 2020'!S43/100),IF(AND('END Jul 2020'!P43&gt;0,'END Jul 2020'!R43=""),IF(($G$5&lt;'END Jul 2020'!P43),(0),($G$5-'END Jul 2020'!P43)*'END Jul 2020'!Q43/100),0)))</f>
        <v>0</v>
      </c>
      <c r="H55" s="321">
        <f>$H$5*'END Jul 2020'!AE43/100</f>
        <v>42.998097000000001</v>
      </c>
      <c r="I55" s="321">
        <f t="shared" si="24"/>
        <v>303.32728118181819</v>
      </c>
      <c r="J55" s="446">
        <f t="shared" si="25"/>
        <v>902.68476109090921</v>
      </c>
      <c r="K55" s="446">
        <f t="shared" si="26"/>
        <v>1213.3091247272728</v>
      </c>
      <c r="L55" s="447">
        <f t="shared" si="27"/>
        <v>1334.6400372000001</v>
      </c>
      <c r="M55" s="323">
        <f>'END Jul 2020'!AZ43</f>
        <v>0</v>
      </c>
      <c r="N55" s="323">
        <f>'END Jul 2020'!BA43</f>
        <v>0</v>
      </c>
      <c r="O55" s="323">
        <f>'END Jul 2020'!BB43</f>
        <v>0</v>
      </c>
      <c r="P55" s="323">
        <f>'END Jul 2020'!BC43</f>
        <v>0</v>
      </c>
      <c r="Q55" s="323">
        <f>($E$6*'END Jul 2020'!AT43/100)*4</f>
        <v>54.885599999999997</v>
      </c>
      <c r="R55" s="324" t="str">
        <f t="shared" si="28"/>
        <v>No discount</v>
      </c>
      <c r="S55" s="324" t="str">
        <f t="shared" si="29"/>
        <v>Inclusive</v>
      </c>
      <c r="T55" s="380">
        <f t="shared" si="35"/>
        <v>1213.3091247272728</v>
      </c>
      <c r="U55" s="380">
        <f t="shared" si="36"/>
        <v>1213.3091247272728</v>
      </c>
      <c r="V55" s="323">
        <f t="shared" si="37"/>
        <v>1158.4235247272727</v>
      </c>
      <c r="W55" s="323">
        <f t="shared" si="38"/>
        <v>1158.4235247272727</v>
      </c>
      <c r="X55" s="454">
        <f t="shared" si="39"/>
        <v>1274.2658772</v>
      </c>
      <c r="Y55" s="454">
        <f t="shared" si="39"/>
        <v>1274.2658772</v>
      </c>
      <c r="Z55" s="325">
        <f>'END Jul 2020'!BL43</f>
        <v>0</v>
      </c>
      <c r="AA55" s="326" t="str">
        <f>'END Jul 2020'!BM43</f>
        <v>n</v>
      </c>
    </row>
    <row r="56" spans="1:27" x14ac:dyDescent="0.3">
      <c r="A56" s="319" t="str">
        <f>'END Jul 2020'!K44</f>
        <v>Powerdirect</v>
      </c>
      <c r="B56" s="320" t="str">
        <f>'END Jul 2020'!L44</f>
        <v>Rate Saver</v>
      </c>
      <c r="C56" s="321">
        <f>IF('END Jul 2020'!BP44=0,91*'END Jul 2020'!M44/100,(91*'END Jul 2020'!M44/100)+'END Jul 2020'!BP44/4)</f>
        <v>70.475363636363625</v>
      </c>
      <c r="D56" s="321">
        <f>IF('END Jul 2020'!O44="",$G$5*'END Jul 2020'!N44/100,IF($G$5&gt;='END Jul 2020'!P44,('END Jul 2020'!P44*'END Jul 2020'!N44/100),($G$5*'END Jul 2020'!N44/100)))</f>
        <v>154.79681954545455</v>
      </c>
      <c r="E56" s="321">
        <f>IF(AND('END Jul 2020'!P44&gt;0,'END Jul 2020'!R44&gt;0),IF($G$5&lt;'END Jul 2020'!P44,0,IF($G$5&lt;=('END Jul 2020'!R44+'END Jul 2020'!P44),(($G$5-'END Jul 2020'!P44)*'END Jul 2020'!Q44/100),(('END Jul 2020'!R44)*'END Jul 2020'!Q44/100))),0)</f>
        <v>0</v>
      </c>
      <c r="F56" s="321">
        <f>IF(AND('END Jul 2020'!Q44&gt;0,'END Jul 2020'!S44&gt;0),IF($G$5&lt;('END Jul 2020'!R44+'END Jul 2020'!P44),0,IF($G$5&lt;=('END Jul 2020'!T44+'END Jul 2020'!R44+'END Jul 2020'!P44),(($G$5-('END Jul 2020'!R44+'END Jul 2020'!P44))*'END Jul 2020'!S44/100),('END Jul 2020'!T44*'END Jul 2020'!S44/100))),0)</f>
        <v>0</v>
      </c>
      <c r="G56" s="321">
        <f>IF('END Jul 2020'!T44&gt;0,IF(($G$5&lt;'END Jul 2020'!T44),(0),($G$5-'END Jul 2020'!T44)*'END Jul 2020'!U44/100),IF(AND('END Jul 2020'!R44&gt;0,'END Jul 2020'!T44=""),IF(($G$5&lt;'END Jul 2020'!R44),(0),($G$5-'END Jul 2020'!R44)*'END Jul 2020'!S44/100),IF(AND('END Jul 2020'!P44&gt;0,'END Jul 2020'!R44=""),IF(($G$5&lt;'END Jul 2020'!P44),(0),($G$5-'END Jul 2020'!P44)*'END Jul 2020'!Q44/100),0)))</f>
        <v>0</v>
      </c>
      <c r="H56" s="321">
        <f>$H$5*'END Jul 2020'!AE44/100</f>
        <v>29.674743000000003</v>
      </c>
      <c r="I56" s="321">
        <f t="shared" si="24"/>
        <v>254.94692618181818</v>
      </c>
      <c r="J56" s="446">
        <f t="shared" si="25"/>
        <v>737.88625018181824</v>
      </c>
      <c r="K56" s="446">
        <f t="shared" si="26"/>
        <v>1019.7877047272727</v>
      </c>
      <c r="L56" s="447">
        <f t="shared" si="27"/>
        <v>1121.7664752000001</v>
      </c>
      <c r="M56" s="323">
        <f>'END Jul 2020'!AZ44</f>
        <v>0</v>
      </c>
      <c r="N56" s="323">
        <f>'END Jul 2020'!BA44</f>
        <v>0</v>
      </c>
      <c r="O56" s="323">
        <f>'END Jul 2020'!BB44</f>
        <v>0</v>
      </c>
      <c r="P56" s="323">
        <f>'END Jul 2020'!BC44</f>
        <v>0</v>
      </c>
      <c r="Q56" s="323">
        <f>($E$6*'END Jul 2020'!AT44/100)*4</f>
        <v>43.451099999999997</v>
      </c>
      <c r="R56" s="324" t="str">
        <f t="shared" si="28"/>
        <v>No discount</v>
      </c>
      <c r="S56" s="324" t="str">
        <f t="shared" si="29"/>
        <v>Exclusive</v>
      </c>
      <c r="T56" s="380">
        <f t="shared" si="35"/>
        <v>1019.7877047272727</v>
      </c>
      <c r="U56" s="380">
        <f t="shared" si="36"/>
        <v>1019.7877047272727</v>
      </c>
      <c r="V56" s="323">
        <f t="shared" si="37"/>
        <v>976.33660472727274</v>
      </c>
      <c r="W56" s="323">
        <f t="shared" si="38"/>
        <v>976.33660472727274</v>
      </c>
      <c r="X56" s="454">
        <f t="shared" si="39"/>
        <v>1073.9702652000001</v>
      </c>
      <c r="Y56" s="454">
        <f t="shared" si="39"/>
        <v>1073.9702652000001</v>
      </c>
      <c r="Z56" s="325">
        <f>'END Jul 2020'!BL44</f>
        <v>0</v>
      </c>
      <c r="AA56" s="326" t="str">
        <f>'END Jul 2020'!BM44</f>
        <v>n</v>
      </c>
    </row>
    <row r="57" spans="1:27" x14ac:dyDescent="0.3">
      <c r="A57" s="319" t="str">
        <f>'END Jul 2020'!K45</f>
        <v>Powershop</v>
      </c>
      <c r="B57" s="320" t="str">
        <f>'END Jul 2020'!L45</f>
        <v>Shopper with Mega Pack</v>
      </c>
      <c r="C57" s="321">
        <f>IF('END Jul 2020'!BP45=0,91*'END Jul 2020'!M45/100,(91*'END Jul 2020'!M45/100)+'END Jul 2020'!BP45/4)</f>
        <v>92.364999999999995</v>
      </c>
      <c r="D57" s="321">
        <f>IF('END Jul 2020'!O45="",$G$5*'END Jul 2020'!N45/100,IF($G$5&gt;='END Jul 2020'!P45,('END Jul 2020'!P45*'END Jul 2020'!N45/100),($G$5*'END Jul 2020'!N45/100)))</f>
        <v>140.08791013636363</v>
      </c>
      <c r="E57" s="321">
        <f>IF(AND('END Jul 2020'!P45&gt;0,'END Jul 2020'!R45&gt;0),IF($G$5&lt;'END Jul 2020'!P45,0,IF($G$5&lt;=('END Jul 2020'!R45+'END Jul 2020'!P45),(($G$5-'END Jul 2020'!P45)*'END Jul 2020'!Q45/100),(('END Jul 2020'!R45)*'END Jul 2020'!Q45/100))),0)</f>
        <v>0</v>
      </c>
      <c r="F57" s="321">
        <f>IF(AND('END Jul 2020'!Q45&gt;0,'END Jul 2020'!S45&gt;0),IF($G$5&lt;('END Jul 2020'!R45+'END Jul 2020'!P45),0,IF($G$5&lt;=('END Jul 2020'!T45+'END Jul 2020'!R45+'END Jul 2020'!P45),(($G$5-('END Jul 2020'!R45+'END Jul 2020'!P45))*'END Jul 2020'!S45/100),('END Jul 2020'!T45*'END Jul 2020'!S45/100))),0)</f>
        <v>0</v>
      </c>
      <c r="G57" s="321">
        <f>IF('END Jul 2020'!T45&gt;0,IF(($G$5&lt;'END Jul 2020'!T45),(0),($G$5-'END Jul 2020'!T45)*'END Jul 2020'!U45/100),IF(AND('END Jul 2020'!R45&gt;0,'END Jul 2020'!T45=""),IF(($G$5&lt;'END Jul 2020'!R45),(0),($G$5-'END Jul 2020'!R45)*'END Jul 2020'!S45/100),IF(AND('END Jul 2020'!P45&gt;0,'END Jul 2020'!R45=""),IF(($G$5&lt;'END Jul 2020'!P45),(0),($G$5-'END Jul 2020'!P45)*'END Jul 2020'!Q45/100),0)))</f>
        <v>0</v>
      </c>
      <c r="H57" s="321">
        <f>$H$5*'END Jul 2020'!AE45/100</f>
        <v>33.776354045454546</v>
      </c>
      <c r="I57" s="321">
        <f t="shared" si="24"/>
        <v>266.22926418181817</v>
      </c>
      <c r="J57" s="446">
        <f t="shared" si="25"/>
        <v>695.45705672727263</v>
      </c>
      <c r="K57" s="446">
        <f t="shared" si="26"/>
        <v>1064.9170567272727</v>
      </c>
      <c r="L57" s="447">
        <f t="shared" si="27"/>
        <v>1171.4087624000001</v>
      </c>
      <c r="M57" s="323">
        <f>'END Jul 2020'!AZ45</f>
        <v>0</v>
      </c>
      <c r="N57" s="323">
        <f>'END Jul 2020'!BA45</f>
        <v>0</v>
      </c>
      <c r="O57" s="323">
        <f>'END Jul 2020'!BB45</f>
        <v>6</v>
      </c>
      <c r="P57" s="323">
        <f>'END Jul 2020'!BC45</f>
        <v>0</v>
      </c>
      <c r="Q57" s="323">
        <f>($E$6*'END Jul 2020'!AT45/100)*4</f>
        <v>32.016599999999997</v>
      </c>
      <c r="R57" s="324" t="str">
        <f t="shared" si="28"/>
        <v>Pay-on-time off bill</v>
      </c>
      <c r="S57" s="324" t="str">
        <f t="shared" si="29"/>
        <v>Inclusive</v>
      </c>
      <c r="T57" s="380">
        <f t="shared" si="35"/>
        <v>1064.9170567272727</v>
      </c>
      <c r="U57" s="380">
        <f t="shared" si="36"/>
        <v>1001.0220333236363</v>
      </c>
      <c r="V57" s="323">
        <f t="shared" si="37"/>
        <v>1032.9004567272727</v>
      </c>
      <c r="W57" s="323">
        <f t="shared" si="38"/>
        <v>969.00543332363623</v>
      </c>
      <c r="X57" s="454">
        <f t="shared" si="39"/>
        <v>1136.1905024</v>
      </c>
      <c r="Y57" s="454">
        <f t="shared" si="39"/>
        <v>1065.9059766559999</v>
      </c>
      <c r="Z57" s="325">
        <f>'END Jul 2020'!BL45</f>
        <v>0</v>
      </c>
      <c r="AA57" s="326" t="str">
        <f>'END Jul 2020'!BM45</f>
        <v>n</v>
      </c>
    </row>
    <row r="58" spans="1:27" x14ac:dyDescent="0.3">
      <c r="A58" s="319" t="str">
        <f>'END Jul 2020'!K46</f>
        <v>Red Energy</v>
      </c>
      <c r="B58" s="320" t="str">
        <f>'END Jul 2020'!L46</f>
        <v>Living Energy Saver</v>
      </c>
      <c r="C58" s="321">
        <f>IF('END Jul 2020'!BP46=0,91*'END Jul 2020'!M46/100,(91*'END Jul 2020'!M46/100)+'END Jul 2020'!BP46/4)</f>
        <v>69.614999999999995</v>
      </c>
      <c r="D58" s="321">
        <f>IF('END Jul 2020'!O46="",$G$5*'END Jul 2020'!N46/100,IF($G$5&gt;='END Jul 2020'!P46,('END Jul 2020'!P46*'END Jul 2020'!N46/100),($G$5*'END Jul 2020'!N46/100)))</f>
        <v>162.56877604545451</v>
      </c>
      <c r="E58" s="321">
        <f>IF(AND('END Jul 2020'!P46&gt;0,'END Jul 2020'!R46&gt;0),IF($G$5&lt;'END Jul 2020'!P46,0,IF($G$5&lt;=('END Jul 2020'!R46+'END Jul 2020'!P46),(($G$5-'END Jul 2020'!P46)*'END Jul 2020'!Q46/100),(('END Jul 2020'!R46)*'END Jul 2020'!Q46/100))),0)</f>
        <v>0</v>
      </c>
      <c r="F58" s="321">
        <f>IF(AND('END Jul 2020'!Q46&gt;0,'END Jul 2020'!S46&gt;0),IF($G$5&lt;('END Jul 2020'!R46+'END Jul 2020'!P46),0,IF($G$5&lt;=('END Jul 2020'!T46+'END Jul 2020'!R46+'END Jul 2020'!P46),(($G$5-('END Jul 2020'!R46+'END Jul 2020'!P46))*'END Jul 2020'!S46/100),('END Jul 2020'!T46*'END Jul 2020'!S46/100))),0)</f>
        <v>0</v>
      </c>
      <c r="G58" s="321">
        <f>IF('END Jul 2020'!T46&gt;0,IF(($G$5&lt;'END Jul 2020'!T46),(0),($G$5-'END Jul 2020'!T46)*'END Jul 2020'!U46/100),IF(AND('END Jul 2020'!R46&gt;0,'END Jul 2020'!T46=""),IF(($G$5&lt;'END Jul 2020'!R46),(0),($G$5-'END Jul 2020'!R46)*'END Jul 2020'!S46/100),IF(AND('END Jul 2020'!P46&gt;0,'END Jul 2020'!R46=""),IF(($G$5&lt;'END Jul 2020'!P46),(0),($G$5-'END Jul 2020'!P46)*'END Jul 2020'!Q46/100),0)))</f>
        <v>0</v>
      </c>
      <c r="H58" s="321">
        <f>$H$5*'END Jul 2020'!AE46/100</f>
        <v>40.685779363636364</v>
      </c>
      <c r="I58" s="321">
        <f t="shared" si="24"/>
        <v>272.86955540909088</v>
      </c>
      <c r="J58" s="446">
        <f t="shared" si="25"/>
        <v>813.01822163636348</v>
      </c>
      <c r="K58" s="446">
        <f t="shared" si="26"/>
        <v>1091.4782216363635</v>
      </c>
      <c r="L58" s="447">
        <f t="shared" si="27"/>
        <v>1200.6260437999999</v>
      </c>
      <c r="M58" s="323">
        <f>'END Jul 2020'!AZ46</f>
        <v>0</v>
      </c>
      <c r="N58" s="323">
        <f>'END Jul 2020'!BA46</f>
        <v>0</v>
      </c>
      <c r="O58" s="323">
        <f>'END Jul 2020'!BB46</f>
        <v>0</v>
      </c>
      <c r="P58" s="323">
        <f>'END Jul 2020'!BC46</f>
        <v>0</v>
      </c>
      <c r="Q58" s="323">
        <f>($E$6*'END Jul 2020'!AT46/100)*4</f>
        <v>46.652760000000001</v>
      </c>
      <c r="R58" s="324" t="str">
        <f t="shared" si="28"/>
        <v>No discount</v>
      </c>
      <c r="S58" s="324" t="str">
        <f t="shared" si="29"/>
        <v>Inclusive</v>
      </c>
      <c r="T58" s="380">
        <f t="shared" si="35"/>
        <v>1091.4782216363635</v>
      </c>
      <c r="U58" s="380">
        <f t="shared" si="36"/>
        <v>1091.4782216363635</v>
      </c>
      <c r="V58" s="323">
        <f t="shared" si="37"/>
        <v>1044.8254616363636</v>
      </c>
      <c r="W58" s="323">
        <f t="shared" si="38"/>
        <v>1044.8254616363636</v>
      </c>
      <c r="X58" s="454">
        <f t="shared" si="39"/>
        <v>1149.3080078</v>
      </c>
      <c r="Y58" s="454">
        <f t="shared" si="39"/>
        <v>1149.3080078</v>
      </c>
      <c r="Z58" s="325">
        <f>'END Jul 2020'!BL46</f>
        <v>0</v>
      </c>
      <c r="AA58" s="326" t="str">
        <f>'END Jul 2020'!BM46</f>
        <v>n</v>
      </c>
    </row>
    <row r="59" spans="1:27" x14ac:dyDescent="0.3">
      <c r="A59" s="319" t="str">
        <f>'END Jul 2020'!K47</f>
        <v>Simply Energy</v>
      </c>
      <c r="B59" s="320" t="str">
        <f>'END Jul 2020'!L47</f>
        <v>Saver</v>
      </c>
      <c r="C59" s="321">
        <f>IF('END Jul 2020'!BP47=0,91*'END Jul 2020'!M47/100,(91*'END Jul 2020'!M47/100)+'END Jul 2020'!BP47/4)</f>
        <v>75.786454545454546</v>
      </c>
      <c r="D59" s="321">
        <f>IF('END Jul 2020'!O47="",$G$5*'END Jul 2020'!N47/100,IF($G$5&gt;='END Jul 2020'!P47,('END Jul 2020'!P47*'END Jul 2020'!N47/100),($G$5*'END Jul 2020'!N47/100)))</f>
        <v>182.15924490909089</v>
      </c>
      <c r="E59" s="321">
        <f>IF(AND('END Jul 2020'!P47&gt;0,'END Jul 2020'!R47&gt;0),IF($G$5&lt;'END Jul 2020'!P47,0,IF($G$5&lt;=('END Jul 2020'!R47+'END Jul 2020'!P47),(($G$5-'END Jul 2020'!P47)*'END Jul 2020'!Q47/100),(('END Jul 2020'!R47)*'END Jul 2020'!Q47/100))),0)</f>
        <v>0</v>
      </c>
      <c r="F59" s="321">
        <f>IF(AND('END Jul 2020'!Q47&gt;0,'END Jul 2020'!S47&gt;0),IF($G$5&lt;('END Jul 2020'!R47+'END Jul 2020'!P47),0,IF($G$5&lt;=('END Jul 2020'!T47+'END Jul 2020'!R47+'END Jul 2020'!P47),(($G$5-('END Jul 2020'!R47+'END Jul 2020'!P47))*'END Jul 2020'!S47/100),('END Jul 2020'!T47*'END Jul 2020'!S47/100))),0)</f>
        <v>0</v>
      </c>
      <c r="G59" s="321">
        <f>IF('END Jul 2020'!T47&gt;0,IF(($G$5&lt;'END Jul 2020'!T47),(0),($G$5-'END Jul 2020'!T47)*'END Jul 2020'!U47/100),IF(AND('END Jul 2020'!R47&gt;0,'END Jul 2020'!T47=""),IF(($G$5&lt;'END Jul 2020'!R47),(0),($G$5-'END Jul 2020'!R47)*'END Jul 2020'!S47/100),IF(AND('END Jul 2020'!P47&gt;0,'END Jul 2020'!R47=""),IF(($G$5&lt;'END Jul 2020'!P47),(0),($G$5-'END Jul 2020'!P47)*'END Jul 2020'!Q47/100),0)))</f>
        <v>0</v>
      </c>
      <c r="H59" s="321">
        <f>$H$5*'END Jul 2020'!AE47/100</f>
        <v>44.539642090909091</v>
      </c>
      <c r="I59" s="321">
        <f t="shared" si="24"/>
        <v>302.4853415454545</v>
      </c>
      <c r="J59" s="446">
        <f t="shared" si="25"/>
        <v>906.79554799999983</v>
      </c>
      <c r="K59" s="446">
        <f t="shared" si="26"/>
        <v>1209.941366181818</v>
      </c>
      <c r="L59" s="447">
        <f t="shared" si="27"/>
        <v>1330.9355028</v>
      </c>
      <c r="M59" s="323">
        <f>'END Jul 2020'!AZ47</f>
        <v>0</v>
      </c>
      <c r="N59" s="323">
        <f>'END Jul 2020'!BA47</f>
        <v>20</v>
      </c>
      <c r="O59" s="323">
        <f>'END Jul 2020'!BB47</f>
        <v>0</v>
      </c>
      <c r="P59" s="323">
        <f>'END Jul 2020'!BC47</f>
        <v>0</v>
      </c>
      <c r="Q59" s="323">
        <f>($E$6*'END Jul 2020'!AT47/100)*4</f>
        <v>36.590400000000002</v>
      </c>
      <c r="R59" s="324" t="str">
        <f t="shared" si="28"/>
        <v>Guaranteed off usage</v>
      </c>
      <c r="S59" s="324" t="str">
        <f t="shared" si="29"/>
        <v>Exclusive</v>
      </c>
      <c r="T59" s="380">
        <f t="shared" si="35"/>
        <v>1028.582256581818</v>
      </c>
      <c r="U59" s="380">
        <f t="shared" si="36"/>
        <v>1028.582256581818</v>
      </c>
      <c r="V59" s="323">
        <f t="shared" si="37"/>
        <v>991.99185658181796</v>
      </c>
      <c r="W59" s="323">
        <f t="shared" si="38"/>
        <v>991.99185658181796</v>
      </c>
      <c r="X59" s="454">
        <f t="shared" si="39"/>
        <v>1091.1910422399999</v>
      </c>
      <c r="Y59" s="454">
        <f t="shared" si="39"/>
        <v>1091.1910422399999</v>
      </c>
      <c r="Z59" s="325">
        <f>'END Jul 2020'!BL47</f>
        <v>0</v>
      </c>
      <c r="AA59" s="326" t="str">
        <f>'END Jul 2020'!BM47</f>
        <v>n</v>
      </c>
    </row>
    <row r="60" spans="1:27" x14ac:dyDescent="0.3">
      <c r="A60" s="319" t="str">
        <f>'END Jul 2020'!K48</f>
        <v>1st Energy</v>
      </c>
      <c r="B60" s="320" t="str">
        <f>'END Jul 2020'!L48</f>
        <v>1st Saver</v>
      </c>
      <c r="C60" s="321">
        <f>IF('END Jul 2020'!BP48=0,91*'END Jul 2020'!M48/100,(91*'END Jul 2020'!M48/100)+'END Jul 2020'!BP48/4)</f>
        <v>94.64</v>
      </c>
      <c r="D60" s="321">
        <f>IF('END Jul 2020'!O48="",$G$5*'END Jul 2020'!N48/100,IF($G$5&gt;='END Jul 2020'!P48,('END Jul 2020'!P48*'END Jul 2020'!N48/100),($G$5*'END Jul 2020'!N48/100)))</f>
        <v>171.04727404545454</v>
      </c>
      <c r="E60" s="321">
        <f>IF(AND('END Jul 2020'!P48&gt;0,'END Jul 2020'!R48&gt;0),IF($G$5&lt;'END Jul 2020'!P48,0,IF($G$5&lt;=('END Jul 2020'!R48+'END Jul 2020'!P48),(($G$5-'END Jul 2020'!P48)*'END Jul 2020'!Q48/100),(('END Jul 2020'!R48)*'END Jul 2020'!Q48/100))),0)</f>
        <v>0</v>
      </c>
      <c r="F60" s="321">
        <f>IF(AND('END Jul 2020'!Q48&gt;0,'END Jul 2020'!S48&gt;0),IF($G$5&lt;('END Jul 2020'!R48+'END Jul 2020'!P48),0,IF($G$5&lt;=('END Jul 2020'!T48+'END Jul 2020'!R48+'END Jul 2020'!P48),(($G$5-('END Jul 2020'!R48+'END Jul 2020'!P48))*'END Jul 2020'!S48/100),('END Jul 2020'!T48*'END Jul 2020'!S48/100))),0)</f>
        <v>0</v>
      </c>
      <c r="G60" s="321">
        <f>IF('END Jul 2020'!T48&gt;0,IF(($G$5&lt;'END Jul 2020'!T48),(0),($G$5-'END Jul 2020'!T48)*'END Jul 2020'!U48/100),IF(AND('END Jul 2020'!R48&gt;0,'END Jul 2020'!T48=""),IF(($G$5&lt;'END Jul 2020'!R48),(0),($G$5-'END Jul 2020'!R48)*'END Jul 2020'!S48/100),IF(AND('END Jul 2020'!P48&gt;0,'END Jul 2020'!R48=""),IF(($G$5&lt;'END Jul 2020'!P48),(0),($G$5-'END Jul 2020'!P48)*'END Jul 2020'!Q48/100),0)))</f>
        <v>0</v>
      </c>
      <c r="H60" s="321">
        <f>$H$5*'END Jul 2020'!AE48/100</f>
        <v>38.07065822727273</v>
      </c>
      <c r="I60" s="321">
        <f t="shared" si="24"/>
        <v>303.75793227272732</v>
      </c>
      <c r="J60" s="446">
        <f t="shared" si="25"/>
        <v>836.47172909090932</v>
      </c>
      <c r="K60" s="446">
        <f t="shared" si="26"/>
        <v>1215.0317290909093</v>
      </c>
      <c r="L60" s="447">
        <f t="shared" si="27"/>
        <v>1336.5349020000003</v>
      </c>
      <c r="M60" s="323">
        <f>'END Jul 2020'!AZ48</f>
        <v>13</v>
      </c>
      <c r="N60" s="323">
        <f>'END Jul 2020'!BA48</f>
        <v>0</v>
      </c>
      <c r="O60" s="323">
        <f>'END Jul 2020'!BB48</f>
        <v>0</v>
      </c>
      <c r="P60" s="323">
        <f>'END Jul 2020'!BC48</f>
        <v>0</v>
      </c>
      <c r="Q60" s="323">
        <f>($E$6*'END Jul 2020'!AT48/100)*4</f>
        <v>27.442799999999998</v>
      </c>
      <c r="R60" s="324" t="str">
        <f t="shared" si="28"/>
        <v>Guaranteed off bill</v>
      </c>
      <c r="S60" s="324" t="str">
        <f t="shared" si="29"/>
        <v>Exclusive</v>
      </c>
      <c r="T60" s="380">
        <f t="shared" si="35"/>
        <v>1057.0776043090909</v>
      </c>
      <c r="U60" s="380">
        <f t="shared" si="36"/>
        <v>1057.0776043090909</v>
      </c>
      <c r="V60" s="323">
        <f t="shared" si="37"/>
        <v>1029.6348043090909</v>
      </c>
      <c r="W60" s="323">
        <f t="shared" si="38"/>
        <v>1029.6348043090909</v>
      </c>
      <c r="X60" s="454">
        <f t="shared" si="39"/>
        <v>1132.5982847400001</v>
      </c>
      <c r="Y60" s="454">
        <f t="shared" si="39"/>
        <v>1132.5982847400001</v>
      </c>
      <c r="Z60" s="325">
        <f>'END Jul 2020'!BL48</f>
        <v>0</v>
      </c>
      <c r="AA60" s="326" t="str">
        <f>'END Jul 2020'!BM48</f>
        <v>n</v>
      </c>
    </row>
    <row r="61" spans="1:27" x14ac:dyDescent="0.3">
      <c r="A61" s="319" t="str">
        <f>'END Jul 2020'!K49</f>
        <v>Amaysim</v>
      </c>
      <c r="B61" s="320" t="str">
        <f>'END Jul 2020'!L49</f>
        <v>Post-paid Solar</v>
      </c>
      <c r="C61" s="321">
        <f>IF('END Jul 2020'!BP49=0,91*'END Jul 2020'!M49/100,(91*'END Jul 2020'!M49/100)+'END Jul 2020'!BP49/4)</f>
        <v>82.354999999999976</v>
      </c>
      <c r="D61" s="321">
        <f>IF('END Jul 2020'!O49="",$G$5*'END Jul 2020'!N49/100,IF($G$5&gt;='END Jul 2020'!P49,('END Jul 2020'!P49*'END Jul 2020'!N49/100),($G$5*'END Jul 2020'!N49/100)))</f>
        <v>176.63537499999998</v>
      </c>
      <c r="E61" s="321">
        <f>IF(AND('END Jul 2020'!P49&gt;0,'END Jul 2020'!R49&gt;0),IF($G$5&lt;'END Jul 2020'!P49,0,IF($G$5&lt;=('END Jul 2020'!R49+'END Jul 2020'!P49),(($G$5-'END Jul 2020'!P49)*'END Jul 2020'!Q49/100),(('END Jul 2020'!R49)*'END Jul 2020'!Q49/100))),0)</f>
        <v>0</v>
      </c>
      <c r="F61" s="321">
        <f>IF(AND('END Jul 2020'!Q49&gt;0,'END Jul 2020'!S49&gt;0),IF($G$5&lt;('END Jul 2020'!R49+'END Jul 2020'!P49),0,IF($G$5&lt;=('END Jul 2020'!T49+'END Jul 2020'!R49+'END Jul 2020'!P49),(($G$5-('END Jul 2020'!R49+'END Jul 2020'!P49))*'END Jul 2020'!S49/100),('END Jul 2020'!T49*'END Jul 2020'!S49/100))),0)</f>
        <v>0</v>
      </c>
      <c r="G61" s="321">
        <f>IF('END Jul 2020'!T49&gt;0,IF(($G$5&lt;'END Jul 2020'!T49),(0),($G$5-'END Jul 2020'!T49)*'END Jul 2020'!U49/100),IF(AND('END Jul 2020'!R49&gt;0,'END Jul 2020'!T49=""),IF(($G$5&lt;'END Jul 2020'!R49),(0),($G$5-'END Jul 2020'!R49)*'END Jul 2020'!S49/100),IF(AND('END Jul 2020'!P49&gt;0,'END Jul 2020'!R49=""),IF(($G$5&lt;'END Jul 2020'!P49),(0),($G$5-'END Jul 2020'!P49)*'END Jul 2020'!Q49/100),0)))</f>
        <v>0</v>
      </c>
      <c r="H61" s="321">
        <f>$H$5*'END Jul 2020'!AE49/100</f>
        <v>46.494101045454542</v>
      </c>
      <c r="I61" s="321">
        <f t="shared" si="24"/>
        <v>305.48447604545453</v>
      </c>
      <c r="J61" s="446">
        <f t="shared" si="25"/>
        <v>892.51790418181827</v>
      </c>
      <c r="K61" s="446">
        <f t="shared" si="26"/>
        <v>1221.9379041818181</v>
      </c>
      <c r="L61" s="447">
        <f t="shared" si="27"/>
        <v>1344.1316945999999</v>
      </c>
      <c r="M61" s="323">
        <f>'END Jul 2020'!AZ49</f>
        <v>0</v>
      </c>
      <c r="N61" s="323">
        <f>'END Jul 2020'!BA49</f>
        <v>0</v>
      </c>
      <c r="O61" s="323">
        <f>'END Jul 2020'!BB49</f>
        <v>0</v>
      </c>
      <c r="P61" s="323">
        <f>'END Jul 2020'!BC49</f>
        <v>0</v>
      </c>
      <c r="Q61" s="323">
        <f>($E$6*'END Jul 2020'!AT49/100)*4</f>
        <v>73.180800000000005</v>
      </c>
      <c r="R61" s="324" t="str">
        <f t="shared" si="28"/>
        <v>No discount</v>
      </c>
      <c r="S61" s="324" t="str">
        <f t="shared" si="29"/>
        <v>Exclusive</v>
      </c>
      <c r="T61" s="380">
        <f t="shared" si="35"/>
        <v>1221.9379041818181</v>
      </c>
      <c r="U61" s="380">
        <f t="shared" si="36"/>
        <v>1221.9379041818181</v>
      </c>
      <c r="V61" s="323">
        <f t="shared" si="37"/>
        <v>1148.757104181818</v>
      </c>
      <c r="W61" s="323">
        <f t="shared" si="38"/>
        <v>1148.757104181818</v>
      </c>
      <c r="X61" s="454">
        <f t="shared" si="39"/>
        <v>1263.6328145999998</v>
      </c>
      <c r="Y61" s="454">
        <f t="shared" si="39"/>
        <v>1263.6328145999998</v>
      </c>
      <c r="Z61" s="325">
        <f>'END Jul 2020'!BL49</f>
        <v>0</v>
      </c>
      <c r="AA61" s="326" t="str">
        <f>'END Jul 2020'!BM49</f>
        <v>n</v>
      </c>
    </row>
    <row r="62" spans="1:27" x14ac:dyDescent="0.3">
      <c r="A62" s="319" t="str">
        <f>'END Jul 2020'!K50</f>
        <v>DC Power Co</v>
      </c>
      <c r="B62" s="320" t="str">
        <f>'END Jul 2020'!L50</f>
        <v>Market offer</v>
      </c>
      <c r="C62" s="321">
        <f>IF('END Jul 2020'!BP50=0,91*'END Jul 2020'!M50/100,(91*'END Jul 2020'!M50/100)+'END Jul 2020'!BP50/4)</f>
        <v>99.590181818181819</v>
      </c>
      <c r="D62" s="321">
        <f>IF('END Jul 2020'!O50="",$G$5*'END Jul 2020'!N50/100,IF($G$5&gt;='END Jul 2020'!P50,('END Jul 2020'!P50*'END Jul 2020'!N50/100),($G$5*'END Jul 2020'!N50/100)))</f>
        <v>189.80273931818181</v>
      </c>
      <c r="E62" s="321">
        <f>IF(AND('END Jul 2020'!P50&gt;0,'END Jul 2020'!R50&gt;0),IF($G$5&lt;'END Jul 2020'!P50,0,IF($G$5&lt;=('END Jul 2020'!R50+'END Jul 2020'!P50),(($G$5-'END Jul 2020'!P50)*'END Jul 2020'!Q50/100),(('END Jul 2020'!R50)*'END Jul 2020'!Q50/100))),0)</f>
        <v>0</v>
      </c>
      <c r="F62" s="321">
        <f>IF(AND('END Jul 2020'!Q50&gt;0,'END Jul 2020'!S50&gt;0),IF($G$5&lt;('END Jul 2020'!R50+'END Jul 2020'!P50),0,IF($G$5&lt;=('END Jul 2020'!T50+'END Jul 2020'!R50+'END Jul 2020'!P50),(($G$5-('END Jul 2020'!R50+'END Jul 2020'!P50))*'END Jul 2020'!S50/100),('END Jul 2020'!T50*'END Jul 2020'!S50/100))),0)</f>
        <v>0</v>
      </c>
      <c r="G62" s="321">
        <f>IF('END Jul 2020'!T50&gt;0,IF(($G$5&lt;'END Jul 2020'!T50),(0),($G$5-'END Jul 2020'!T50)*'END Jul 2020'!U50/100),IF(AND('END Jul 2020'!R50&gt;0,'END Jul 2020'!T50=""),IF(($G$5&lt;'END Jul 2020'!R50),(0),($G$5-'END Jul 2020'!R50)*'END Jul 2020'!S50/100),IF(AND('END Jul 2020'!P50&gt;0,'END Jul 2020'!R50=""),IF(($G$5&lt;'END Jul 2020'!P50),(0),($G$5-'END Jul 2020'!P50)*'END Jul 2020'!Q50/100),0)))</f>
        <v>0</v>
      </c>
      <c r="H62" s="321">
        <f>$H$5*'END Jul 2020'!AE50/100</f>
        <v>59.817455045454551</v>
      </c>
      <c r="I62" s="321">
        <f t="shared" si="24"/>
        <v>349.21037618181816</v>
      </c>
      <c r="J62" s="446">
        <f t="shared" si="25"/>
        <v>998.48077745454543</v>
      </c>
      <c r="K62" s="446">
        <f t="shared" si="26"/>
        <v>1396.8415047272726</v>
      </c>
      <c r="L62" s="447">
        <f t="shared" si="27"/>
        <v>1536.5256552000001</v>
      </c>
      <c r="M62" s="323">
        <f>'END Jul 2020'!AZ50</f>
        <v>0</v>
      </c>
      <c r="N62" s="323">
        <f>'END Jul 2020'!BA50</f>
        <v>0</v>
      </c>
      <c r="O62" s="323">
        <f>'END Jul 2020'!BB50</f>
        <v>0</v>
      </c>
      <c r="P62" s="323">
        <f>'END Jul 2020'!BC50</f>
        <v>0</v>
      </c>
      <c r="Q62" s="323">
        <f>($E$6*'END Jul 2020'!AT50/100)*4</f>
        <v>68.606999999999999</v>
      </c>
      <c r="R62" s="324" t="str">
        <f t="shared" si="28"/>
        <v>No discount</v>
      </c>
      <c r="S62" s="324" t="str">
        <f t="shared" si="29"/>
        <v>Exclusive</v>
      </c>
      <c r="T62" s="380">
        <f t="shared" si="35"/>
        <v>1396.8415047272726</v>
      </c>
      <c r="U62" s="380">
        <f t="shared" si="36"/>
        <v>1396.8415047272726</v>
      </c>
      <c r="V62" s="323">
        <f t="shared" si="37"/>
        <v>1328.2345047272727</v>
      </c>
      <c r="W62" s="323">
        <f t="shared" si="38"/>
        <v>1328.2345047272727</v>
      </c>
      <c r="X62" s="454">
        <f t="shared" si="39"/>
        <v>1461.0579552000002</v>
      </c>
      <c r="Y62" s="454">
        <f t="shared" si="39"/>
        <v>1461.0579552000002</v>
      </c>
      <c r="Z62" s="325">
        <f>'END Jul 2020'!BL50</f>
        <v>0</v>
      </c>
      <c r="AA62" s="326" t="str">
        <f>'END Jul 2020'!BM50</f>
        <v>n</v>
      </c>
    </row>
    <row r="63" spans="1:27" x14ac:dyDescent="0.3">
      <c r="A63" s="319" t="str">
        <f>'END Jul 2020'!K51</f>
        <v>Amber Electric</v>
      </c>
      <c r="B63" s="383" t="str">
        <f>'END Jul 2020'!L51</f>
        <v>Market offer</v>
      </c>
      <c r="C63" s="384">
        <f>IF('END Jul 2020'!BP51=0,91*'END Jul 2020'!M51/100,(91*'END Jul 2020'!M51/100)+'END Jul 2020'!BP51/4)</f>
        <v>86.1190909090909</v>
      </c>
      <c r="D63" s="384">
        <f>IF('END Jul 2020'!O51="",$G$5*'END Jul 2020'!N51/100,IF($G$5&gt;='END Jul 2020'!P51,('END Jul 2020'!P51*'END Jul 2020'!N51/100),($G$5*'END Jul 2020'!N51/100)))</f>
        <v>175.67190931818183</v>
      </c>
      <c r="E63" s="384">
        <f>IF(AND('END Jul 2020'!P51&gt;0,'END Jul 2020'!R51&gt;0),IF($G$5&lt;'END Jul 2020'!P51,0,IF($G$5&lt;=('END Jul 2020'!R51+'END Jul 2020'!P51),(($G$5-'END Jul 2020'!P51)*'END Jul 2020'!Q51/100),(('END Jul 2020'!R51)*'END Jul 2020'!Q51/100))),0)</f>
        <v>0</v>
      </c>
      <c r="F63" s="384">
        <f>IF(AND('END Jul 2020'!Q51&gt;0,'END Jul 2020'!S51&gt;0),IF($G$5&lt;('END Jul 2020'!R51+'END Jul 2020'!P51),0,IF($G$5&lt;=('END Jul 2020'!T51+'END Jul 2020'!R51+'END Jul 2020'!P51),(($G$5-('END Jul 2020'!R51+'END Jul 2020'!P51))*'END Jul 2020'!S51/100),('END Jul 2020'!T51*'END Jul 2020'!S51/100))),0)</f>
        <v>0</v>
      </c>
      <c r="G63" s="384">
        <f>IF('END Jul 2020'!T51&gt;0,IF(($G$5&lt;'END Jul 2020'!T51),(0),($G$5-'END Jul 2020'!T51)*'END Jul 2020'!U51/100),IF(AND('END Jul 2020'!R51&gt;0,'END Jul 2020'!T51=""),IF(($G$5&lt;'END Jul 2020'!R51),(0),($G$5-'END Jul 2020'!R51)*'END Jul 2020'!S51/100),IF(AND('END Jul 2020'!P51&gt;0,'END Jul 2020'!R51=""),IF(($G$5&lt;'END Jul 2020'!P51),(0),($G$5-'END Jul 2020'!P51)*'END Jul 2020'!Q51/100),0)))</f>
        <v>0</v>
      </c>
      <c r="H63" s="384">
        <f>$H$5*'END Jul 2020'!AE51/100</f>
        <v>45.530635363636364</v>
      </c>
      <c r="I63" s="384">
        <f t="shared" si="24"/>
        <v>307.32163559090907</v>
      </c>
      <c r="J63" s="449">
        <f t="shared" si="25"/>
        <v>884.81017872727261</v>
      </c>
      <c r="K63" s="449">
        <f t="shared" si="26"/>
        <v>1229.2865423636363</v>
      </c>
      <c r="L63" s="450">
        <f t="shared" si="27"/>
        <v>1352.2151965999999</v>
      </c>
      <c r="M63" s="386">
        <f>'END Jul 2020'!AZ51</f>
        <v>0</v>
      </c>
      <c r="N63" s="386">
        <f>'END Jul 2020'!BA51</f>
        <v>0</v>
      </c>
      <c r="O63" s="386">
        <f>'END Jul 2020'!BB51</f>
        <v>0</v>
      </c>
      <c r="P63" s="386">
        <f>'END Jul 2020'!BC51</f>
        <v>0</v>
      </c>
      <c r="Q63" s="386">
        <f>($E$6*'END Jul 2020'!AT51/100)*4</f>
        <v>36.590400000000002</v>
      </c>
      <c r="R63" s="324" t="str">
        <f t="shared" si="28"/>
        <v>No discount</v>
      </c>
      <c r="S63" s="324" t="str">
        <f t="shared" si="29"/>
        <v>Exclusive</v>
      </c>
      <c r="T63" s="380">
        <f t="shared" si="35"/>
        <v>1229.2865423636363</v>
      </c>
      <c r="U63" s="380">
        <f t="shared" si="36"/>
        <v>1229.2865423636363</v>
      </c>
      <c r="V63" s="386">
        <f t="shared" si="37"/>
        <v>1192.6961423636362</v>
      </c>
      <c r="W63" s="386">
        <f t="shared" si="38"/>
        <v>1192.6961423636362</v>
      </c>
      <c r="X63" s="455">
        <f t="shared" si="39"/>
        <v>1311.9657565999998</v>
      </c>
      <c r="Y63" s="455">
        <f t="shared" si="39"/>
        <v>1311.9657565999998</v>
      </c>
      <c r="Z63" s="387">
        <f>'END Jul 2020'!BL51</f>
        <v>0</v>
      </c>
      <c r="AA63" s="326" t="str">
        <f>'END Jul 2020'!BM51</f>
        <v>n</v>
      </c>
    </row>
    <row r="64" spans="1:27" s="421" customFormat="1" x14ac:dyDescent="0.3">
      <c r="A64" s="319" t="str">
        <f>'END Jul 2020'!K52</f>
        <v>Bright Spark Power</v>
      </c>
      <c r="B64" s="383" t="str">
        <f>'END Jul 2020'!L52</f>
        <v>No Contract</v>
      </c>
      <c r="C64" s="384">
        <f>IF('END Jul 2020'!BP52=0,91*'END Jul 2020'!M52/100,(91*'END Jul 2020'!M52/100)+'END Jul 2020'!BP52/4)</f>
        <v>63.427</v>
      </c>
      <c r="D64" s="384">
        <f>IF('END Jul 2020'!O52="",$G$5*'END Jul 2020'!N52/100,IF($G$5&gt;='END Jul 2020'!P52,('END Jul 2020'!P52*'END Jul 2020'!N52/100),($G$5*'END Jul 2020'!N52/100)))</f>
        <v>148.373715</v>
      </c>
      <c r="E64" s="384">
        <f>IF(AND('END Jul 2020'!P52&gt;0,'END Jul 2020'!R52&gt;0),IF($G$5&lt;'END Jul 2020'!P52,0,IF($G$5&lt;=('END Jul 2020'!R52+'END Jul 2020'!P52),(($G$5-'END Jul 2020'!P52)*'END Jul 2020'!Q52/100),(('END Jul 2020'!R52)*'END Jul 2020'!Q52/100))),0)</f>
        <v>0</v>
      </c>
      <c r="F64" s="384">
        <f>IF(AND('END Jul 2020'!Q52&gt;0,'END Jul 2020'!S52&gt;0),IF($G$5&lt;('END Jul 2020'!R52+'END Jul 2020'!P52),0,IF($G$5&lt;=('END Jul 2020'!T52+'END Jul 2020'!R52+'END Jul 2020'!P52),(($G$5-('END Jul 2020'!R52+'END Jul 2020'!P52))*'END Jul 2020'!S52/100),('END Jul 2020'!T52*'END Jul 2020'!S52/100))),0)</f>
        <v>0</v>
      </c>
      <c r="G64" s="384">
        <f>IF('END Jul 2020'!T52&gt;0,IF(($G$5&lt;'END Jul 2020'!T52),(0),($G$5-'END Jul 2020'!T52)*'END Jul 2020'!U52/100),IF(AND('END Jul 2020'!R52&gt;0,'END Jul 2020'!T52=""),IF(($G$5&lt;'END Jul 2020'!R52),(0),($G$5-'END Jul 2020'!R52)*'END Jul 2020'!S52/100),IF(AND('END Jul 2020'!P52&gt;0,'END Jul 2020'!R52=""),IF(($G$5&lt;'END Jul 2020'!P52),(0),($G$5-'END Jul 2020'!P52)*'END Jul 2020'!Q52/100),0)))</f>
        <v>0</v>
      </c>
      <c r="H64" s="384">
        <f>$H$5*'END Jul 2020'!AE52/100</f>
        <v>29.399467090909088</v>
      </c>
      <c r="I64" s="384">
        <f t="shared" ref="I64:I72" si="40">SUM(C64:H64)</f>
        <v>241.2001820909091</v>
      </c>
      <c r="J64" s="449">
        <f t="shared" ref="J64:J72" si="41">(I64-C64)*4</f>
        <v>711.09272836363641</v>
      </c>
      <c r="K64" s="449">
        <f t="shared" ref="K64:K72" si="42">I64*4</f>
        <v>964.80072836363638</v>
      </c>
      <c r="L64" s="450">
        <f t="shared" ref="L64:L72" si="43">K64*1.1</f>
        <v>1061.2808012</v>
      </c>
      <c r="M64" s="386">
        <f>'END Jul 2020'!AZ52</f>
        <v>0</v>
      </c>
      <c r="N64" s="386">
        <f>'END Jul 2020'!BA52</f>
        <v>0</v>
      </c>
      <c r="O64" s="386">
        <f>'END Jul 2020'!BB52</f>
        <v>0</v>
      </c>
      <c r="P64" s="386">
        <f>'END Jul 2020'!BC52</f>
        <v>0</v>
      </c>
      <c r="Q64" s="386">
        <f>($E$6*'END Jul 2020'!AT52/100)*4</f>
        <v>41.164200000000001</v>
      </c>
      <c r="R64" s="324" t="str">
        <f t="shared" ref="R64:R72" si="44">IF(SUM(M64:P64)=0,"No discount",IF(M64&gt;0,"Guaranteed off bill",IF(N64&gt;0,"Guaranteed off usage",IF(O64&gt;0,"Pay-on-time off bill","Pay-on-time off usage"))))</f>
        <v>No discount</v>
      </c>
      <c r="S64" s="324" t="str">
        <f t="shared" ref="S64:S72" si="45">IF(OR(A64="Origin Energy",A64="Red Energy",A64="Powershop"),"Inclusive","Exclusive")</f>
        <v>Exclusive</v>
      </c>
      <c r="T64" s="380">
        <f t="shared" ref="T64:T72" si="46">IF(AND(R64="Guaranteed off bill",S64="Inclusive"),((K64*1.1)-((K64*1.1)*M64/100))/1.1,IF(AND(R64="Guaranteed off usage",S64="Inclusive"),((K64*1.1)-((J64*1.1)*N64/100))/1.1,IF(AND(R64="Guaranteed off bill",S64="Exclusive"),K64-(K64*M64/100),IF(AND(R64="Guaranteed off usage",S64="Exclusive"),K64-(J64*N64/100),IF(S64="Inclusive",((K64*1.1))/1.1,K64)))))</f>
        <v>964.80072836363638</v>
      </c>
      <c r="U64" s="380">
        <f t="shared" ref="U64:U72" si="47">IF(R64="Pay-on-time off bill",T64-(T64*O64/100),IF(R64="Pay-on-time off usage",T64-(J64*P64/100),T64))</f>
        <v>964.80072836363638</v>
      </c>
      <c r="V64" s="386">
        <f t="shared" ref="V64:V72" si="48">T64-Q64</f>
        <v>923.63652836363633</v>
      </c>
      <c r="W64" s="386">
        <f t="shared" ref="W64:W72" si="49">U64-Q64</f>
        <v>923.63652836363633</v>
      </c>
      <c r="X64" s="455">
        <f t="shared" ref="X64:X72" si="50">V64*1.1</f>
        <v>1016.0001812</v>
      </c>
      <c r="Y64" s="455">
        <f t="shared" ref="Y64:Y72" si="51">W64*1.1</f>
        <v>1016.0001812</v>
      </c>
      <c r="Z64" s="387">
        <f>'END Jul 2020'!BL52</f>
        <v>0</v>
      </c>
      <c r="AA64" s="326" t="str">
        <f>'END Jul 2020'!BM52</f>
        <v>n</v>
      </c>
    </row>
    <row r="65" spans="1:27" s="421" customFormat="1" x14ac:dyDescent="0.3">
      <c r="A65" s="319" t="str">
        <f>'END Jul 2020'!K53</f>
        <v>Discover Energy</v>
      </c>
      <c r="B65" s="383" t="str">
        <f>'END Jul 2020'!L53</f>
        <v>Solar Boost</v>
      </c>
      <c r="C65" s="384">
        <f>IF('END Jul 2020'!BP53=0,91*'END Jul 2020'!M53/100,(91*'END Jul 2020'!M53/100)+'END Jul 2020'!BP53/4)</f>
        <v>76.456545454545434</v>
      </c>
      <c r="D65" s="384">
        <f>IF('END Jul 2020'!O53="",$G$5*'END Jul 2020'!N53/100,IF($G$5&gt;='END Jul 2020'!P53,('END Jul 2020'!P53*'END Jul 2020'!N53/100),($G$5*'END Jul 2020'!N53/100)))</f>
        <v>182.93001745454546</v>
      </c>
      <c r="E65" s="384">
        <f>IF(AND('END Jul 2020'!P53&gt;0,'END Jul 2020'!R53&gt;0),IF($G$5&lt;'END Jul 2020'!P53,0,IF($G$5&lt;=('END Jul 2020'!R53+'END Jul 2020'!P53),(($G$5-'END Jul 2020'!P53)*'END Jul 2020'!Q53/100),(('END Jul 2020'!R53)*'END Jul 2020'!Q53/100))),0)</f>
        <v>0</v>
      </c>
      <c r="F65" s="384">
        <f>IF(AND('END Jul 2020'!Q53&gt;0,'END Jul 2020'!S53&gt;0),IF($G$5&lt;('END Jul 2020'!R53+'END Jul 2020'!P53),0,IF($G$5&lt;=('END Jul 2020'!T53+'END Jul 2020'!R53+'END Jul 2020'!P53),(($G$5-('END Jul 2020'!R53+'END Jul 2020'!P53))*'END Jul 2020'!S53/100),('END Jul 2020'!T53*'END Jul 2020'!S53/100))),0)</f>
        <v>0</v>
      </c>
      <c r="G65" s="384">
        <f>IF('END Jul 2020'!T53&gt;0,IF(($G$5&lt;'END Jul 2020'!T53),(0),($G$5-'END Jul 2020'!T53)*'END Jul 2020'!U53/100),IF(AND('END Jul 2020'!R53&gt;0,'END Jul 2020'!T53=""),IF(($G$5&lt;'END Jul 2020'!R53),(0),($G$5-'END Jul 2020'!R53)*'END Jul 2020'!S53/100),IF(AND('END Jul 2020'!P53&gt;0,'END Jul 2020'!R53=""),IF(($G$5&lt;'END Jul 2020'!P53),(0),($G$5-'END Jul 2020'!P53)*'END Jul 2020'!Q53/100),0)))</f>
        <v>0</v>
      </c>
      <c r="H65" s="384">
        <f>$H$5*'END Jul 2020'!AE53/100</f>
        <v>43.355955681818187</v>
      </c>
      <c r="I65" s="384">
        <f t="shared" si="40"/>
        <v>302.74251859090907</v>
      </c>
      <c r="J65" s="449">
        <f t="shared" si="41"/>
        <v>905.14389254545449</v>
      </c>
      <c r="K65" s="449">
        <f t="shared" si="42"/>
        <v>1210.9700743636363</v>
      </c>
      <c r="L65" s="450">
        <f t="shared" si="43"/>
        <v>1332.0670818000001</v>
      </c>
      <c r="M65" s="386">
        <f>'END Jul 2020'!AZ53</f>
        <v>0</v>
      </c>
      <c r="N65" s="386">
        <f>'END Jul 2020'!BA53</f>
        <v>0</v>
      </c>
      <c r="O65" s="386">
        <f>'END Jul 2020'!BB53</f>
        <v>0</v>
      </c>
      <c r="P65" s="386">
        <f>'END Jul 2020'!BC53</f>
        <v>0</v>
      </c>
      <c r="Q65" s="386">
        <f>($E$6*'END Jul 2020'!AT53/100)*4</f>
        <v>52.598700000000001</v>
      </c>
      <c r="R65" s="324" t="str">
        <f t="shared" si="44"/>
        <v>No discount</v>
      </c>
      <c r="S65" s="324" t="str">
        <f t="shared" si="45"/>
        <v>Exclusive</v>
      </c>
      <c r="T65" s="380">
        <f t="shared" si="46"/>
        <v>1210.9700743636363</v>
      </c>
      <c r="U65" s="380">
        <f t="shared" si="47"/>
        <v>1210.9700743636363</v>
      </c>
      <c r="V65" s="386">
        <f t="shared" si="48"/>
        <v>1158.3713743636363</v>
      </c>
      <c r="W65" s="386">
        <f t="shared" si="49"/>
        <v>1158.3713743636363</v>
      </c>
      <c r="X65" s="455">
        <f t="shared" si="50"/>
        <v>1274.2085118</v>
      </c>
      <c r="Y65" s="455">
        <f t="shared" si="51"/>
        <v>1274.2085118</v>
      </c>
      <c r="Z65" s="387">
        <f>'END Jul 2020'!BL53</f>
        <v>0</v>
      </c>
      <c r="AA65" s="326" t="str">
        <f>'END Jul 2020'!BM53</f>
        <v>n</v>
      </c>
    </row>
    <row r="66" spans="1:27" s="421" customFormat="1" x14ac:dyDescent="0.3">
      <c r="A66" s="319" t="str">
        <f>'END Jul 2020'!K54</f>
        <v>Enova Energy</v>
      </c>
      <c r="B66" s="383" t="str">
        <f>'END Jul 2020'!L54</f>
        <v>Solar Premium</v>
      </c>
      <c r="C66" s="384">
        <f>IF('END Jul 2020'!BP54=0,91*'END Jul 2020'!M54/100,(91*'END Jul 2020'!M54/100)+'END Jul 2020'!BP54/4)</f>
        <v>79.418181818181807</v>
      </c>
      <c r="D66" s="384">
        <f>IF('END Jul 2020'!O54="",$G$5*'END Jul 2020'!N54/100,IF($G$5&gt;='END Jul 2020'!P54,('END Jul 2020'!P54*'END Jul 2020'!N54/100),($G$5*'END Jul 2020'!N54/100)))</f>
        <v>167.00071818181814</v>
      </c>
      <c r="E66" s="384">
        <f>IF(AND('END Jul 2020'!P54&gt;0,'END Jul 2020'!R54&gt;0),IF($G$5&lt;'END Jul 2020'!P54,0,IF($G$5&lt;=('END Jul 2020'!R54+'END Jul 2020'!P54),(($G$5-'END Jul 2020'!P54)*'END Jul 2020'!Q54/100),(('END Jul 2020'!R54)*'END Jul 2020'!Q54/100))),0)</f>
        <v>0</v>
      </c>
      <c r="F66" s="384">
        <f>IF(AND('END Jul 2020'!Q54&gt;0,'END Jul 2020'!S54&gt;0),IF($G$5&lt;('END Jul 2020'!R54+'END Jul 2020'!P54),0,IF($G$5&lt;=('END Jul 2020'!T54+'END Jul 2020'!R54+'END Jul 2020'!P54),(($G$5-('END Jul 2020'!R54+'END Jul 2020'!P54))*'END Jul 2020'!S54/100),('END Jul 2020'!T54*'END Jul 2020'!S54/100))),0)</f>
        <v>0</v>
      </c>
      <c r="G66" s="384">
        <f>IF('END Jul 2020'!T54&gt;0,IF(($G$5&lt;'END Jul 2020'!T54),(0),($G$5-'END Jul 2020'!T54)*'END Jul 2020'!U54/100),IF(AND('END Jul 2020'!R54&gt;0,'END Jul 2020'!T54=""),IF(($G$5&lt;'END Jul 2020'!R54),(0),($G$5-'END Jul 2020'!R54)*'END Jul 2020'!S54/100),IF(AND('END Jul 2020'!P54&gt;0,'END Jul 2020'!R54=""),IF(($G$5&lt;'END Jul 2020'!P54),(0),($G$5-'END Jul 2020'!P54)*'END Jul 2020'!Q54/100),0)))</f>
        <v>0</v>
      </c>
      <c r="H66" s="384">
        <f>$H$5*'END Jul 2020'!AE54/100</f>
        <v>38.538627272727275</v>
      </c>
      <c r="I66" s="384">
        <f t="shared" si="40"/>
        <v>284.95752727272725</v>
      </c>
      <c r="J66" s="449">
        <f t="shared" si="41"/>
        <v>822.15738181818176</v>
      </c>
      <c r="K66" s="449">
        <f t="shared" si="42"/>
        <v>1139.830109090909</v>
      </c>
      <c r="L66" s="450">
        <f t="shared" si="43"/>
        <v>1253.81312</v>
      </c>
      <c r="M66" s="386">
        <f>'END Jul 2020'!AZ54</f>
        <v>0</v>
      </c>
      <c r="N66" s="386">
        <f>'END Jul 2020'!BA54</f>
        <v>0</v>
      </c>
      <c r="O66" s="386">
        <f>'END Jul 2020'!BB54</f>
        <v>0</v>
      </c>
      <c r="P66" s="386">
        <f>'END Jul 2020'!BC54</f>
        <v>0</v>
      </c>
      <c r="Q66" s="386">
        <f>($E$6*'END Jul 2020'!AT54/100)*4</f>
        <v>73.180800000000005</v>
      </c>
      <c r="R66" s="324" t="str">
        <f t="shared" si="44"/>
        <v>No discount</v>
      </c>
      <c r="S66" s="324" t="str">
        <f t="shared" si="45"/>
        <v>Exclusive</v>
      </c>
      <c r="T66" s="380">
        <f t="shared" si="46"/>
        <v>1139.830109090909</v>
      </c>
      <c r="U66" s="380">
        <f t="shared" si="47"/>
        <v>1139.830109090909</v>
      </c>
      <c r="V66" s="386">
        <f t="shared" si="48"/>
        <v>1066.6493090909089</v>
      </c>
      <c r="W66" s="386">
        <f t="shared" si="49"/>
        <v>1066.6493090909089</v>
      </c>
      <c r="X66" s="455">
        <f t="shared" si="50"/>
        <v>1173.3142399999999</v>
      </c>
      <c r="Y66" s="455">
        <f t="shared" si="51"/>
        <v>1173.3142399999999</v>
      </c>
      <c r="Z66" s="387">
        <f>'END Jul 2020'!BL54</f>
        <v>0</v>
      </c>
      <c r="AA66" s="326" t="str">
        <f>'END Jul 2020'!BM54</f>
        <v>n</v>
      </c>
    </row>
    <row r="67" spans="1:27" s="421" customFormat="1" x14ac:dyDescent="0.3">
      <c r="A67" s="319" t="str">
        <f>'END Jul 2020'!K55</f>
        <v>Future X Power</v>
      </c>
      <c r="B67" s="383" t="str">
        <f>'END Jul 2020'!L55</f>
        <v>Flexi Saver</v>
      </c>
      <c r="C67" s="384">
        <f>IF('END Jul 2020'!BP55=0,91*'END Jul 2020'!M55/100,(91*'END Jul 2020'!M55/100)+'END Jul 2020'!BP55/4)</f>
        <v>81.478090909090895</v>
      </c>
      <c r="D67" s="384">
        <f>IF('END Jul 2020'!O55="",$G$5*'END Jul 2020'!N55/100,IF($G$5&gt;='END Jul 2020'!P55,('END Jul 2020'!P55*'END Jul 2020'!N55/100),($G$5*'END Jul 2020'!N55/100)))</f>
        <v>181.64539654545453</v>
      </c>
      <c r="E67" s="384">
        <f>IF(AND('END Jul 2020'!P55&gt;0,'END Jul 2020'!R55&gt;0),IF($G$5&lt;'END Jul 2020'!P55,0,IF($G$5&lt;=('END Jul 2020'!R55+'END Jul 2020'!P55),(($G$5-'END Jul 2020'!P55)*'END Jul 2020'!Q55/100),(('END Jul 2020'!R55)*'END Jul 2020'!Q55/100))),0)</f>
        <v>0</v>
      </c>
      <c r="F67" s="384">
        <f>IF(AND('END Jul 2020'!Q55&gt;0,'END Jul 2020'!S55&gt;0),IF($G$5&lt;('END Jul 2020'!R55+'END Jul 2020'!P55),0,IF($G$5&lt;=('END Jul 2020'!T55+'END Jul 2020'!R55+'END Jul 2020'!P55),(($G$5-('END Jul 2020'!R55+'END Jul 2020'!P55))*'END Jul 2020'!S55/100),('END Jul 2020'!T55*'END Jul 2020'!S55/100))),0)</f>
        <v>0</v>
      </c>
      <c r="G67" s="384">
        <f>IF('END Jul 2020'!T55&gt;0,IF(($G$5&lt;'END Jul 2020'!T55),(0),($G$5-'END Jul 2020'!T55)*'END Jul 2020'!U55/100),IF(AND('END Jul 2020'!R55&gt;0,'END Jul 2020'!T55=""),IF(($G$5&lt;'END Jul 2020'!R55),(0),($G$5-'END Jul 2020'!R55)*'END Jul 2020'!S55/100),IF(AND('END Jul 2020'!P55&gt;0,'END Jul 2020'!R55=""),IF(($G$5&lt;'END Jul 2020'!P55),(0),($G$5-'END Jul 2020'!P55)*'END Jul 2020'!Q55/100),0)))</f>
        <v>0</v>
      </c>
      <c r="H67" s="384">
        <f>$H$5*'END Jul 2020'!AE55/100</f>
        <v>42.007103727272721</v>
      </c>
      <c r="I67" s="384">
        <f t="shared" si="40"/>
        <v>305.13059118181809</v>
      </c>
      <c r="J67" s="449">
        <f t="shared" si="41"/>
        <v>894.61000109090878</v>
      </c>
      <c r="K67" s="449">
        <f t="shared" si="42"/>
        <v>1220.5223647272724</v>
      </c>
      <c r="L67" s="450">
        <f t="shared" si="43"/>
        <v>1342.5746011999997</v>
      </c>
      <c r="M67" s="386">
        <f>'END Jul 2020'!AZ55</f>
        <v>0</v>
      </c>
      <c r="N67" s="386">
        <f>'END Jul 2020'!BA55</f>
        <v>0</v>
      </c>
      <c r="O67" s="386">
        <f>'END Jul 2020'!BB55</f>
        <v>0</v>
      </c>
      <c r="P67" s="386">
        <f>'END Jul 2020'!BC55</f>
        <v>21</v>
      </c>
      <c r="Q67" s="386">
        <f>($E$6*'END Jul 2020'!AT55/100)*4</f>
        <v>32.016599999999997</v>
      </c>
      <c r="R67" s="324" t="str">
        <f t="shared" si="44"/>
        <v>Pay-on-time off usage</v>
      </c>
      <c r="S67" s="324" t="str">
        <f t="shared" si="45"/>
        <v>Exclusive</v>
      </c>
      <c r="T67" s="380">
        <f t="shared" si="46"/>
        <v>1220.5223647272724</v>
      </c>
      <c r="U67" s="380">
        <f t="shared" si="47"/>
        <v>1032.6542644981814</v>
      </c>
      <c r="V67" s="386">
        <f t="shared" si="48"/>
        <v>1188.5057647272724</v>
      </c>
      <c r="W67" s="386">
        <f t="shared" si="49"/>
        <v>1000.6376644981814</v>
      </c>
      <c r="X67" s="455">
        <f t="shared" si="50"/>
        <v>1307.3563411999999</v>
      </c>
      <c r="Y67" s="455">
        <f t="shared" si="51"/>
        <v>1100.7014309479996</v>
      </c>
      <c r="Z67" s="387">
        <f>'END Jul 2020'!BL55</f>
        <v>0</v>
      </c>
      <c r="AA67" s="326" t="str">
        <f>'END Jul 2020'!BM55</f>
        <v>n</v>
      </c>
    </row>
    <row r="68" spans="1:27" s="421" customFormat="1" x14ac:dyDescent="0.3">
      <c r="A68" s="319" t="str">
        <f>'END Jul 2020'!K56</f>
        <v>GloBird Energy</v>
      </c>
      <c r="B68" s="383" t="str">
        <f>'END Jul 2020'!L56</f>
        <v>GloSave</v>
      </c>
      <c r="C68" s="384">
        <f>IF('END Jul 2020'!BP56=0,91*'END Jul 2020'!M56/100,(91*'END Jul 2020'!M56/100)+'END Jul 2020'!BP56/4)</f>
        <v>83.72</v>
      </c>
      <c r="D68" s="384">
        <f>IF('END Jul 2020'!O56="",$G$5*'END Jul 2020'!N56/100,IF($G$5&gt;='END Jul 2020'!P56,('END Jul 2020'!P56*'END Jul 2020'!N56/100),($G$5*'END Jul 2020'!N56/100)))</f>
        <v>139.18867550000002</v>
      </c>
      <c r="E68" s="384">
        <f>IF(AND('END Jul 2020'!P56&gt;0,'END Jul 2020'!R56&gt;0),IF($G$5&lt;'END Jul 2020'!P56,0,IF($G$5&lt;=('END Jul 2020'!R56+'END Jul 2020'!P56),(($G$5-'END Jul 2020'!P56)*'END Jul 2020'!Q56/100),(('END Jul 2020'!R56)*'END Jul 2020'!Q56/100))),0)</f>
        <v>0</v>
      </c>
      <c r="F68" s="384">
        <f>IF(AND('END Jul 2020'!Q56&gt;0,'END Jul 2020'!S56&gt;0),IF($G$5&lt;('END Jul 2020'!R56+'END Jul 2020'!P56),0,IF($G$5&lt;=('END Jul 2020'!T56+'END Jul 2020'!R56+'END Jul 2020'!P56),(($G$5-('END Jul 2020'!R56+'END Jul 2020'!P56))*'END Jul 2020'!S56/100),('END Jul 2020'!T56*'END Jul 2020'!S56/100))),0)</f>
        <v>0</v>
      </c>
      <c r="G68" s="384">
        <f>IF('END Jul 2020'!T56&gt;0,IF(($G$5&lt;'END Jul 2020'!T56),(0),($G$5-'END Jul 2020'!T56)*'END Jul 2020'!U56/100),IF(AND('END Jul 2020'!R56&gt;0,'END Jul 2020'!T56=""),IF(($G$5&lt;'END Jul 2020'!R56),(0),($G$5-'END Jul 2020'!R56)*'END Jul 2020'!S56/100),IF(AND('END Jul 2020'!P56&gt;0,'END Jul 2020'!R56=""),IF(($G$5&lt;'END Jul 2020'!P56),(0),($G$5-'END Jul 2020'!P56)*'END Jul 2020'!Q56/100),0)))</f>
        <v>0</v>
      </c>
      <c r="H68" s="384">
        <f>$H$5*'END Jul 2020'!AE56/100</f>
        <v>45.420524999999998</v>
      </c>
      <c r="I68" s="384">
        <f t="shared" si="40"/>
        <v>268.32920050000001</v>
      </c>
      <c r="J68" s="449">
        <f t="shared" si="41"/>
        <v>738.43680200000006</v>
      </c>
      <c r="K68" s="449">
        <f t="shared" si="42"/>
        <v>1073.3168020000001</v>
      </c>
      <c r="L68" s="450">
        <f t="shared" si="43"/>
        <v>1180.6484822000002</v>
      </c>
      <c r="M68" s="386">
        <f>'END Jul 2020'!AZ56</f>
        <v>0</v>
      </c>
      <c r="N68" s="386">
        <f>'END Jul 2020'!BA56</f>
        <v>0</v>
      </c>
      <c r="O68" s="386">
        <f>'END Jul 2020'!BB56</f>
        <v>7</v>
      </c>
      <c r="P68" s="386">
        <f>'END Jul 2020'!BC56</f>
        <v>0</v>
      </c>
      <c r="Q68" s="386">
        <f>($E$6*'END Jul 2020'!AT56/100)*4</f>
        <v>13.721399999999999</v>
      </c>
      <c r="R68" s="324" t="str">
        <f t="shared" si="44"/>
        <v>Pay-on-time off bill</v>
      </c>
      <c r="S68" s="324" t="str">
        <f t="shared" si="45"/>
        <v>Exclusive</v>
      </c>
      <c r="T68" s="380">
        <f t="shared" si="46"/>
        <v>1073.3168020000001</v>
      </c>
      <c r="U68" s="380">
        <f t="shared" si="47"/>
        <v>998.1846258600001</v>
      </c>
      <c r="V68" s="386">
        <f t="shared" si="48"/>
        <v>1059.5954020000001</v>
      </c>
      <c r="W68" s="386">
        <f t="shared" si="49"/>
        <v>984.46322586000008</v>
      </c>
      <c r="X68" s="455">
        <f t="shared" si="50"/>
        <v>1165.5549422000004</v>
      </c>
      <c r="Y68" s="455">
        <f t="shared" si="51"/>
        <v>1082.9095484460001</v>
      </c>
      <c r="Z68" s="387">
        <f>'END Jul 2020'!BL56</f>
        <v>0</v>
      </c>
      <c r="AA68" s="326" t="str">
        <f>'END Jul 2020'!BM56</f>
        <v>n</v>
      </c>
    </row>
    <row r="69" spans="1:27" s="421" customFormat="1" x14ac:dyDescent="0.3">
      <c r="A69" s="319" t="str">
        <f>'END Jul 2020'!K57</f>
        <v>Kogan Energy</v>
      </c>
      <c r="B69" s="383" t="str">
        <f>'END Jul 2020'!L57</f>
        <v>Market offer</v>
      </c>
      <c r="C69" s="384">
        <f>IF('END Jul 2020'!BP57=0,91*'END Jul 2020'!M57/100,(91*'END Jul 2020'!M57/100)+'END Jul 2020'!BP57/4)</f>
        <v>80.501909090909081</v>
      </c>
      <c r="D69" s="384">
        <f>IF('END Jul 2020'!O57="",$G$5*'END Jul 2020'!N57/100,IF($G$5&gt;='END Jul 2020'!P57,('END Jul 2020'!P57*'END Jul 2020'!N57/100),($G$5*'END Jul 2020'!N57/100)))</f>
        <v>123.90168668181818</v>
      </c>
      <c r="E69" s="384">
        <f>IF(AND('END Jul 2020'!P57&gt;0,'END Jul 2020'!R57&gt;0),IF($G$5&lt;'END Jul 2020'!P57,0,IF($G$5&lt;=('END Jul 2020'!R57+'END Jul 2020'!P57),(($G$5-'END Jul 2020'!P57)*'END Jul 2020'!Q57/100),(('END Jul 2020'!R57)*'END Jul 2020'!Q57/100))),0)</f>
        <v>0</v>
      </c>
      <c r="F69" s="384">
        <f>IF(AND('END Jul 2020'!Q57&gt;0,'END Jul 2020'!S57&gt;0),IF($G$5&lt;('END Jul 2020'!R57+'END Jul 2020'!P57),0,IF($G$5&lt;=('END Jul 2020'!T57+'END Jul 2020'!R57+'END Jul 2020'!P57),(($G$5-('END Jul 2020'!R57+'END Jul 2020'!P57))*'END Jul 2020'!S57/100),('END Jul 2020'!T57*'END Jul 2020'!S57/100))),0)</f>
        <v>0</v>
      </c>
      <c r="G69" s="384">
        <f>IF('END Jul 2020'!T57&gt;0,IF(($G$5&lt;'END Jul 2020'!T57),(0),($G$5-'END Jul 2020'!T57)*'END Jul 2020'!U57/100),IF(AND('END Jul 2020'!R57&gt;0,'END Jul 2020'!T57=""),IF(($G$5&lt;'END Jul 2020'!R57),(0),($G$5-'END Jul 2020'!R57)*'END Jul 2020'!S57/100),IF(AND('END Jul 2020'!P57&gt;0,'END Jul 2020'!R57=""),IF(($G$5&lt;'END Jul 2020'!P57),(0),($G$5-'END Jul 2020'!P57)*'END Jul 2020'!Q57/100),0)))</f>
        <v>0</v>
      </c>
      <c r="H69" s="384">
        <f>$H$5*'END Jul 2020'!AE57/100</f>
        <v>31.298870863636363</v>
      </c>
      <c r="I69" s="384">
        <f t="shared" si="40"/>
        <v>235.70246663636362</v>
      </c>
      <c r="J69" s="449">
        <f t="shared" si="41"/>
        <v>620.80223018181823</v>
      </c>
      <c r="K69" s="449">
        <f t="shared" si="42"/>
        <v>942.8098665454545</v>
      </c>
      <c r="L69" s="450">
        <f t="shared" si="43"/>
        <v>1037.0908532000001</v>
      </c>
      <c r="M69" s="386">
        <f>'END Jul 2020'!AZ57</f>
        <v>0</v>
      </c>
      <c r="N69" s="386">
        <f>'END Jul 2020'!BA57</f>
        <v>0</v>
      </c>
      <c r="O69" s="386">
        <f>'END Jul 2020'!BB57</f>
        <v>0</v>
      </c>
      <c r="P69" s="386">
        <f>'END Jul 2020'!BC57</f>
        <v>0</v>
      </c>
      <c r="Q69" s="386">
        <f>($E$6*'END Jul 2020'!AT57/100)*4</f>
        <v>25.293113999999999</v>
      </c>
      <c r="R69" s="324" t="str">
        <f t="shared" si="44"/>
        <v>No discount</v>
      </c>
      <c r="S69" s="324" t="str">
        <f t="shared" si="45"/>
        <v>Exclusive</v>
      </c>
      <c r="T69" s="380">
        <f t="shared" si="46"/>
        <v>942.8098665454545</v>
      </c>
      <c r="U69" s="380">
        <f t="shared" si="47"/>
        <v>942.8098665454545</v>
      </c>
      <c r="V69" s="386">
        <f t="shared" si="48"/>
        <v>917.51675254545455</v>
      </c>
      <c r="W69" s="386">
        <f t="shared" si="49"/>
        <v>917.51675254545455</v>
      </c>
      <c r="X69" s="455">
        <f t="shared" si="50"/>
        <v>1009.2684278</v>
      </c>
      <c r="Y69" s="455">
        <f t="shared" si="51"/>
        <v>1009.2684278</v>
      </c>
      <c r="Z69" s="387">
        <f>'END Jul 2020'!BL57</f>
        <v>0</v>
      </c>
      <c r="AA69" s="326" t="str">
        <f>'END Jul 2020'!BM57</f>
        <v>n</v>
      </c>
    </row>
    <row r="70" spans="1:27" s="421" customFormat="1" x14ac:dyDescent="0.3">
      <c r="A70" s="319" t="str">
        <f>'END Jul 2020'!K58</f>
        <v>ReAmped Energy</v>
      </c>
      <c r="B70" s="383" t="str">
        <f>'END Jul 2020'!L58</f>
        <v>Market offer</v>
      </c>
      <c r="C70" s="384">
        <f>IF('END Jul 2020'!BP58=0,91*'END Jul 2020'!M58/100,(91*'END Jul 2020'!M58/100)+'END Jul 2020'!BP58/4)</f>
        <v>79.790454545454537</v>
      </c>
      <c r="D70" s="384">
        <f>IF('END Jul 2020'!O58="",$G$5*'END Jul 2020'!N58/100,IF($G$5&gt;='END Jul 2020'!P58,('END Jul 2020'!P58*'END Jul 2020'!N58/100),($G$5*'END Jul 2020'!N58/100)))</f>
        <v>146.06139736363633</v>
      </c>
      <c r="E70" s="384">
        <f>IF(AND('END Jul 2020'!P58&gt;0,'END Jul 2020'!R58&gt;0),IF($G$5&lt;'END Jul 2020'!P58,0,IF($G$5&lt;=('END Jul 2020'!R58+'END Jul 2020'!P58),(($G$5-'END Jul 2020'!P58)*'END Jul 2020'!Q58/100),(('END Jul 2020'!R58)*'END Jul 2020'!Q58/100))),0)</f>
        <v>0</v>
      </c>
      <c r="F70" s="384">
        <f>IF(AND('END Jul 2020'!Q58&gt;0,'END Jul 2020'!S58&gt;0),IF($G$5&lt;('END Jul 2020'!R58+'END Jul 2020'!P58),0,IF($G$5&lt;=('END Jul 2020'!T58+'END Jul 2020'!R58+'END Jul 2020'!P58),(($G$5-('END Jul 2020'!R58+'END Jul 2020'!P58))*'END Jul 2020'!S58/100),('END Jul 2020'!T58*'END Jul 2020'!S58/100))),0)</f>
        <v>0</v>
      </c>
      <c r="G70" s="384">
        <f>IF('END Jul 2020'!T58&gt;0,IF(($G$5&lt;'END Jul 2020'!T58),(0),($G$5-'END Jul 2020'!T58)*'END Jul 2020'!U58/100),IF(AND('END Jul 2020'!R58&gt;0,'END Jul 2020'!T58=""),IF(($G$5&lt;'END Jul 2020'!R58),(0),($G$5-'END Jul 2020'!R58)*'END Jul 2020'!S58/100),IF(AND('END Jul 2020'!P58&gt;0,'END Jul 2020'!R58=""),IF(($G$5&lt;'END Jul 2020'!P58),(0),($G$5-'END Jul 2020'!P58)*'END Jul 2020'!Q58/100),0)))</f>
        <v>0</v>
      </c>
      <c r="H70" s="384">
        <f>$H$5*'END Jul 2020'!AE58/100</f>
        <v>30.748319045454551</v>
      </c>
      <c r="I70" s="384">
        <f t="shared" si="40"/>
        <v>256.60017095454543</v>
      </c>
      <c r="J70" s="449">
        <f t="shared" si="41"/>
        <v>707.23886563636358</v>
      </c>
      <c r="K70" s="449">
        <f t="shared" si="42"/>
        <v>1026.4006838181817</v>
      </c>
      <c r="L70" s="450">
        <f t="shared" si="43"/>
        <v>1129.0407522</v>
      </c>
      <c r="M70" s="386">
        <f>'END Jul 2020'!AZ58</f>
        <v>0</v>
      </c>
      <c r="N70" s="386">
        <f>'END Jul 2020'!BA58</f>
        <v>0</v>
      </c>
      <c r="O70" s="386">
        <f>'END Jul 2020'!BB58</f>
        <v>0</v>
      </c>
      <c r="P70" s="386">
        <f>'END Jul 2020'!BC58</f>
        <v>0</v>
      </c>
      <c r="Q70" s="386">
        <f>($E$6*'END Jul 2020'!AT58/100)*4</f>
        <v>36.590400000000002</v>
      </c>
      <c r="R70" s="324" t="str">
        <f t="shared" si="44"/>
        <v>No discount</v>
      </c>
      <c r="S70" s="324" t="str">
        <f t="shared" si="45"/>
        <v>Exclusive</v>
      </c>
      <c r="T70" s="380">
        <f t="shared" si="46"/>
        <v>1026.4006838181817</v>
      </c>
      <c r="U70" s="380">
        <f t="shared" si="47"/>
        <v>1026.4006838181817</v>
      </c>
      <c r="V70" s="386">
        <f t="shared" si="48"/>
        <v>989.81028381818169</v>
      </c>
      <c r="W70" s="386">
        <f t="shared" si="49"/>
        <v>989.81028381818169</v>
      </c>
      <c r="X70" s="455">
        <f t="shared" si="50"/>
        <v>1088.7913122</v>
      </c>
      <c r="Y70" s="455">
        <f t="shared" si="51"/>
        <v>1088.7913122</v>
      </c>
      <c r="Z70" s="387">
        <f>'END Jul 2020'!BL58</f>
        <v>0</v>
      </c>
      <c r="AA70" s="326" t="str">
        <f>'END Jul 2020'!BM58</f>
        <v>n</v>
      </c>
    </row>
    <row r="71" spans="1:27" s="421" customFormat="1" x14ac:dyDescent="0.3">
      <c r="A71" s="319" t="str">
        <f>'END Jul 2020'!K59</f>
        <v>Sumo Power</v>
      </c>
      <c r="B71" s="383" t="str">
        <f>'END Jul 2020'!L59</f>
        <v>Lite</v>
      </c>
      <c r="C71" s="384">
        <f>IF('END Jul 2020'!BP59=0,91*'END Jul 2020'!M59/100,(91*'END Jul 2020'!M59/100)+'END Jul 2020'!BP59/4)</f>
        <v>77.349999999999994</v>
      </c>
      <c r="D71" s="384">
        <f>IF('END Jul 2020'!O59="",$G$5*'END Jul 2020'!N59/100,IF($G$5&gt;='END Jul 2020'!P59,('END Jul 2020'!P59*'END Jul 2020'!N59/100),($G$5*'END Jul 2020'!N59/100)))</f>
        <v>163.91762800000001</v>
      </c>
      <c r="E71" s="384">
        <f>IF(AND('END Jul 2020'!P59&gt;0,'END Jul 2020'!R59&gt;0),IF($G$5&lt;'END Jul 2020'!P59,0,IF($G$5&lt;=('END Jul 2020'!R59+'END Jul 2020'!P59),(($G$5-'END Jul 2020'!P59)*'END Jul 2020'!Q59/100),(('END Jul 2020'!R59)*'END Jul 2020'!Q59/100))),0)</f>
        <v>0</v>
      </c>
      <c r="F71" s="384">
        <f>IF(AND('END Jul 2020'!Q59&gt;0,'END Jul 2020'!S59&gt;0),IF($G$5&lt;('END Jul 2020'!R59+'END Jul 2020'!P59),0,IF($G$5&lt;=('END Jul 2020'!T59+'END Jul 2020'!R59+'END Jul 2020'!P59),(($G$5-('END Jul 2020'!R59+'END Jul 2020'!P59))*'END Jul 2020'!S59/100),('END Jul 2020'!T59*'END Jul 2020'!S59/100))),0)</f>
        <v>0</v>
      </c>
      <c r="G71" s="384">
        <f>IF('END Jul 2020'!T59&gt;0,IF(($G$5&lt;'END Jul 2020'!T59),(0),($G$5-'END Jul 2020'!T59)*'END Jul 2020'!U59/100),IF(AND('END Jul 2020'!R59&gt;0,'END Jul 2020'!T59=""),IF(($G$5&lt;'END Jul 2020'!R59),(0),($G$5-'END Jul 2020'!R59)*'END Jul 2020'!S59/100),IF(AND('END Jul 2020'!P59&gt;0,'END Jul 2020'!R59=""),IF(($G$5&lt;'END Jul 2020'!P59),(0),($G$5-'END Jul 2020'!P59)*'END Jul 2020'!Q59/100),0)))</f>
        <v>0</v>
      </c>
      <c r="H71" s="384">
        <f>$H$5*'END Jul 2020'!AE59/100</f>
        <v>43.906507499999996</v>
      </c>
      <c r="I71" s="384">
        <f t="shared" si="40"/>
        <v>285.17413549999998</v>
      </c>
      <c r="J71" s="449">
        <f t="shared" si="41"/>
        <v>831.29654199999993</v>
      </c>
      <c r="K71" s="449">
        <f t="shared" si="42"/>
        <v>1140.6965419999999</v>
      </c>
      <c r="L71" s="450">
        <f t="shared" si="43"/>
        <v>1254.7661962</v>
      </c>
      <c r="M71" s="386">
        <f>'END Jul 2020'!AZ59</f>
        <v>0</v>
      </c>
      <c r="N71" s="386">
        <f>'END Jul 2020'!BA59</f>
        <v>0</v>
      </c>
      <c r="O71" s="386">
        <f>'END Jul 2020'!BB59</f>
        <v>0</v>
      </c>
      <c r="P71" s="386">
        <f>'END Jul 2020'!BC59</f>
        <v>0</v>
      </c>
      <c r="Q71" s="386">
        <f>($E$6*'END Jul 2020'!AT59/100)*4</f>
        <v>50.769179999999999</v>
      </c>
      <c r="R71" s="324" t="str">
        <f t="shared" si="44"/>
        <v>No discount</v>
      </c>
      <c r="S71" s="324" t="str">
        <f t="shared" si="45"/>
        <v>Exclusive</v>
      </c>
      <c r="T71" s="380">
        <f t="shared" si="46"/>
        <v>1140.6965419999999</v>
      </c>
      <c r="U71" s="380">
        <f t="shared" si="47"/>
        <v>1140.6965419999999</v>
      </c>
      <c r="V71" s="386">
        <f t="shared" si="48"/>
        <v>1089.9273619999999</v>
      </c>
      <c r="W71" s="386">
        <f t="shared" si="49"/>
        <v>1089.9273619999999</v>
      </c>
      <c r="X71" s="455">
        <f t="shared" si="50"/>
        <v>1198.9200982</v>
      </c>
      <c r="Y71" s="455">
        <f t="shared" si="51"/>
        <v>1198.9200982</v>
      </c>
      <c r="Z71" s="387">
        <f>'END Jul 2020'!BL59</f>
        <v>0</v>
      </c>
      <c r="AA71" s="326" t="str">
        <f>'END Jul 2020'!BM59</f>
        <v>n</v>
      </c>
    </row>
    <row r="72" spans="1:27" ht="14.5" thickBot="1" x14ac:dyDescent="0.35">
      <c r="A72" s="327" t="str">
        <f>'END Jul 2020'!K60</f>
        <v>Tango Energy</v>
      </c>
      <c r="B72" s="328" t="str">
        <f>'END Jul 2020'!L60</f>
        <v>Home Select</v>
      </c>
      <c r="C72" s="329">
        <f>IF('END Jul 2020'!BP60=0,91*'END Jul 2020'!M60/100,(91*'END Jul 2020'!M60/100)+'END Jul 2020'!BP60/4)</f>
        <v>74.710999999999999</v>
      </c>
      <c r="D72" s="329">
        <f>IF('END Jul 2020'!O60="",$G$5*'END Jul 2020'!N60/100,IF($G$5&gt;='END Jul 2020'!P60,('END Jul 2020'!P60*'END Jul 2020'!N60/100),($G$5*'END Jul 2020'!N60/100)))</f>
        <v>146.96063199999998</v>
      </c>
      <c r="E72" s="329">
        <f>IF(AND('END Jul 2020'!P60&gt;0,'END Jul 2020'!R60&gt;0),IF($G$5&lt;'END Jul 2020'!P60,0,IF($G$5&lt;=('END Jul 2020'!R60+'END Jul 2020'!P60),(($G$5-'END Jul 2020'!P60)*'END Jul 2020'!Q60/100),(('END Jul 2020'!R60)*'END Jul 2020'!Q60/100))),0)</f>
        <v>0</v>
      </c>
      <c r="F72" s="329">
        <f>IF(AND('END Jul 2020'!Q60&gt;0,'END Jul 2020'!S60&gt;0),IF($G$5&lt;('END Jul 2020'!R60+'END Jul 2020'!P60),0,IF($G$5&lt;=('END Jul 2020'!T60+'END Jul 2020'!R60+'END Jul 2020'!P60),(($G$5-('END Jul 2020'!R60+'END Jul 2020'!P60))*'END Jul 2020'!S60/100),('END Jul 2020'!T60*'END Jul 2020'!S60/100))),0)</f>
        <v>0</v>
      </c>
      <c r="G72" s="329">
        <f>IF('END Jul 2020'!T60&gt;0,IF(($G$5&lt;'END Jul 2020'!T60),(0),($G$5-'END Jul 2020'!T60)*'END Jul 2020'!U60/100),IF(AND('END Jul 2020'!R60&gt;0,'END Jul 2020'!T60=""),IF(($G$5&lt;'END Jul 2020'!R60),(0),($G$5-'END Jul 2020'!R60)*'END Jul 2020'!S60/100),IF(AND('END Jul 2020'!P60&gt;0,'END Jul 2020'!R60=""),IF(($G$5&lt;'END Jul 2020'!P60),(0),($G$5-'END Jul 2020'!P60)*'END Jul 2020'!Q60/100),0)))</f>
        <v>0</v>
      </c>
      <c r="H72" s="329">
        <f>$H$5*'END Jul 2020'!AE60/100</f>
        <v>36.336419999999997</v>
      </c>
      <c r="I72" s="329">
        <f t="shared" si="40"/>
        <v>258.00805199999996</v>
      </c>
      <c r="J72" s="451">
        <f t="shared" si="41"/>
        <v>733.1882079999998</v>
      </c>
      <c r="K72" s="451">
        <f t="shared" si="42"/>
        <v>1032.0322079999999</v>
      </c>
      <c r="L72" s="452">
        <f t="shared" si="43"/>
        <v>1135.2354287999999</v>
      </c>
      <c r="M72" s="331">
        <f>'END Jul 2020'!AZ60</f>
        <v>0</v>
      </c>
      <c r="N72" s="331">
        <f>'END Jul 2020'!BA60</f>
        <v>0</v>
      </c>
      <c r="O72" s="331">
        <f>'END Jul 2020'!BB60</f>
        <v>0</v>
      </c>
      <c r="P72" s="331">
        <f>'END Jul 2020'!BC60</f>
        <v>0</v>
      </c>
      <c r="Q72" s="331">
        <f>($E$6*'END Jul 2020'!AT60/100)*4</f>
        <v>32.016599999999997</v>
      </c>
      <c r="R72" s="332" t="str">
        <f t="shared" si="44"/>
        <v>No discount</v>
      </c>
      <c r="S72" s="332" t="str">
        <f t="shared" si="45"/>
        <v>Exclusive</v>
      </c>
      <c r="T72" s="381">
        <f t="shared" si="46"/>
        <v>1032.0322079999999</v>
      </c>
      <c r="U72" s="381">
        <f t="shared" si="47"/>
        <v>1032.0322079999999</v>
      </c>
      <c r="V72" s="331">
        <f t="shared" si="48"/>
        <v>1000.0156079999998</v>
      </c>
      <c r="W72" s="331">
        <f t="shared" si="49"/>
        <v>1000.0156079999998</v>
      </c>
      <c r="X72" s="456">
        <f t="shared" si="50"/>
        <v>1100.0171687999998</v>
      </c>
      <c r="Y72" s="456">
        <f t="shared" si="51"/>
        <v>1100.0171687999998</v>
      </c>
      <c r="Z72" s="333">
        <f>'END Jul 2020'!BL60</f>
        <v>0</v>
      </c>
      <c r="AA72" s="334" t="str">
        <f>'END Jul 2020'!BM60</f>
        <v>n</v>
      </c>
    </row>
    <row r="74" spans="1:27" ht="14.5" thickBot="1" x14ac:dyDescent="0.35"/>
    <row r="75" spans="1:27" x14ac:dyDescent="0.3">
      <c r="A75" s="428" t="s">
        <v>534</v>
      </c>
      <c r="B75" s="429"/>
      <c r="C75" s="429"/>
      <c r="D75" s="429"/>
      <c r="E75" s="429"/>
      <c r="F75" s="429"/>
      <c r="G75" s="429"/>
      <c r="H75" s="429"/>
      <c r="I75" s="429"/>
      <c r="J75" s="429"/>
      <c r="K75" s="429"/>
      <c r="L75" s="429"/>
      <c r="M75" s="429"/>
      <c r="N75" s="429"/>
      <c r="O75" s="429"/>
      <c r="P75" s="429"/>
      <c r="Q75" s="429"/>
      <c r="R75" s="429"/>
      <c r="S75" s="429"/>
      <c r="T75" s="429"/>
      <c r="U75" s="429"/>
      <c r="V75" s="429"/>
      <c r="W75" s="429"/>
      <c r="X75" s="429"/>
      <c r="Y75" s="429"/>
      <c r="Z75" s="429"/>
      <c r="AA75" s="430"/>
    </row>
    <row r="76" spans="1:27" ht="70" x14ac:dyDescent="0.3">
      <c r="A76" s="431" t="s">
        <v>408</v>
      </c>
      <c r="B76" s="432" t="s">
        <v>409</v>
      </c>
      <c r="C76" s="433" t="s">
        <v>410</v>
      </c>
      <c r="D76" s="433" t="s">
        <v>555</v>
      </c>
      <c r="E76" s="433" t="s">
        <v>446</v>
      </c>
      <c r="F76" s="433" t="s">
        <v>354</v>
      </c>
      <c r="G76" s="434" t="s">
        <v>556</v>
      </c>
      <c r="H76" s="434" t="s">
        <v>352</v>
      </c>
      <c r="I76" s="433" t="s">
        <v>222</v>
      </c>
      <c r="J76" s="442" t="s">
        <v>406</v>
      </c>
      <c r="K76" s="443" t="s">
        <v>449</v>
      </c>
      <c r="L76" s="435" t="s">
        <v>1010</v>
      </c>
      <c r="M76" s="436" t="s">
        <v>398</v>
      </c>
      <c r="N76" s="436" t="s">
        <v>533</v>
      </c>
      <c r="O76" s="436" t="s">
        <v>399</v>
      </c>
      <c r="P76" s="436" t="s">
        <v>552</v>
      </c>
      <c r="Q76" s="437" t="s">
        <v>490</v>
      </c>
      <c r="R76" s="444" t="s">
        <v>1011</v>
      </c>
      <c r="S76" s="444" t="s">
        <v>1012</v>
      </c>
      <c r="T76" s="445" t="s">
        <v>102</v>
      </c>
      <c r="U76" s="445" t="s">
        <v>103</v>
      </c>
      <c r="V76" s="445" t="s">
        <v>104</v>
      </c>
      <c r="W76" s="445" t="s">
        <v>105</v>
      </c>
      <c r="X76" s="437" t="s">
        <v>331</v>
      </c>
      <c r="Y76" s="437" t="s">
        <v>332</v>
      </c>
      <c r="Z76" s="436" t="s">
        <v>400</v>
      </c>
      <c r="AA76" s="438" t="s">
        <v>558</v>
      </c>
    </row>
    <row r="77" spans="1:27" x14ac:dyDescent="0.3">
      <c r="A77" s="319" t="str">
        <f>'END Jul 2020'!K61</f>
        <v>Energy Locals</v>
      </c>
      <c r="B77" s="320" t="str">
        <f>'END Jul 2020'!L61</f>
        <v>Local Saver</v>
      </c>
      <c r="C77" s="321">
        <f>IF('END Jul 2020'!BP61=0,91*'END Jul 2020'!M61/100,(91*'END Jul 2020'!M61/100)+'END Jul 2020'!BP61/4)</f>
        <v>101.10454545454544</v>
      </c>
      <c r="D77" s="321">
        <f>IF('END Jul 2020'!O61="",$G$6*'END Jul 2020'!N61/100,IF($G$6&gt;='END Jul 2020'!P61,('END Jul 2020'!P61*'END Jul 2020'!N61/100),($G$6*'END Jul 2020'!N61/100)))</f>
        <v>53.220009090909087</v>
      </c>
      <c r="E77" s="321">
        <f>IF(AND('END Jul 2020'!P61&gt;0,'END Jul 2020'!R61&gt;0),IF($G$6&lt;'END Jul 2020'!P61,0,IF($G$6&lt;=('END Jul 2020'!R61+'END Jul 2020'!P61),(($G$6-'END Jul 2020'!P61)*'END Jul 2020'!Q61/100),(('END Jul 2020'!R61)*'END Jul 2020'!Q61/100))),0)</f>
        <v>0</v>
      </c>
      <c r="F77" s="321">
        <f>IF('END Jul 2020'!T61&gt;0,IF(($G$6&lt;'END Jul 2020'!T61),(0),($G$6-'END Jul 2020'!T61)*'END Jul 2020'!U61/100),IF(AND('END Jul 2020'!R61&gt;0,'END Jul 2020'!T61=""),IF(($G$6&lt;'END Jul 2020'!R61),(0),($G$6-'END Jul 2020'!R61)*'END Jul 2020'!S61/100),IF(AND('END Jul 2020'!P61&gt;0,'END Jul 2020'!R61=""),IF(($G$6&lt;'END Jul 2020'!P61),(0),($G$6-'END Jul 2020'!P61)*'END Jul 2020'!Q61/100),0)))</f>
        <v>0</v>
      </c>
      <c r="G77" s="321">
        <f>$I$6*'END Jul 2020'!AH61/100</f>
        <v>112.40432954545453</v>
      </c>
      <c r="H77" s="321">
        <f>$H$6*'END Jul 2020'!W61/100</f>
        <v>66.066218181818186</v>
      </c>
      <c r="I77" s="321">
        <f t="shared" ref="I77:I97" si="52">SUM(C77:H77)</f>
        <v>332.79510227272726</v>
      </c>
      <c r="J77" s="446">
        <f t="shared" ref="J77:J97" si="53">(I77-C77)*4</f>
        <v>926.76222727272727</v>
      </c>
      <c r="K77" s="446">
        <f t="shared" ref="K77:K97" si="54">I77*4</f>
        <v>1331.1804090909091</v>
      </c>
      <c r="L77" s="447">
        <f>K77*1.1</f>
        <v>1464.29845</v>
      </c>
      <c r="M77" s="323">
        <f>'END Jul 2020'!AZ61</f>
        <v>0</v>
      </c>
      <c r="N77" s="323">
        <f>'END Jul 2020'!BA61</f>
        <v>0</v>
      </c>
      <c r="O77" s="323">
        <f>'END Jul 2020'!BB61</f>
        <v>0</v>
      </c>
      <c r="P77" s="323">
        <f>'END Jul 2020'!BC61</f>
        <v>0</v>
      </c>
      <c r="Q77" s="323">
        <f>($E$6*'END Jul 2020'!AT61/100)*4</f>
        <v>73.180800000000005</v>
      </c>
      <c r="R77" s="324" t="str">
        <f>IF(SUM(M77:P77)=0,"No discount",IF(M77&gt;0,"Guaranteed off bill",IF(N77&gt;0,"Guaranteed off usage",IF(O77&gt;0,"Pay-on-time off bill","Pay-on-time off usage"))))</f>
        <v>No discount</v>
      </c>
      <c r="S77" s="324" t="str">
        <f>IF(OR(A77="Origin Energy",A77="Red Energy",A77="Powershop"),"Inclusive","Exclusive")</f>
        <v>Exclusive</v>
      </c>
      <c r="T77" s="380">
        <f>IF(AND(R77="Guaranteed off bill",S77="Inclusive"),((K77*1.1)-((K77*1.1)*M77/100))/1.1,IF(AND(R77="Guaranteed off usage",S77="Inclusive"),((K77*1.1)-((J77*1.1)*N77/100))/1.1,IF(AND(R77="Guaranteed off bill",S77="Exclusive"),K77-(K77*M77/100),IF(AND(R77="Guaranteed off usage",S77="Exclusive"),K77-(J77*N77/100),IF(S77="Inclusive",((K77*1.1))/1.1,K77)))))</f>
        <v>1331.1804090909091</v>
      </c>
      <c r="U77" s="380">
        <f>IF(R77="Pay-on-time off bill",T77-(T77*O77/100),IF(R77="Pay-on-time off usage",T77-(J77*P77/100),T77))</f>
        <v>1331.1804090909091</v>
      </c>
      <c r="V77" s="323">
        <f>T77-Q77</f>
        <v>1257.999609090909</v>
      </c>
      <c r="W77" s="323">
        <f>U77-Q77</f>
        <v>1257.999609090909</v>
      </c>
      <c r="X77" s="454">
        <f>V77*1.1</f>
        <v>1383.7995699999999</v>
      </c>
      <c r="Y77" s="454">
        <f>W77*1.1</f>
        <v>1383.7995699999999</v>
      </c>
      <c r="Z77" s="325">
        <f>'END Jul 2020'!BL61</f>
        <v>0</v>
      </c>
      <c r="AA77" s="326" t="str">
        <f>'END Jul 2020'!BM61</f>
        <v>n</v>
      </c>
    </row>
    <row r="78" spans="1:27" x14ac:dyDescent="0.3">
      <c r="A78" s="319" t="str">
        <f>'END Jul 2020'!K62</f>
        <v>AGL</v>
      </c>
      <c r="B78" s="320" t="str">
        <f>'END Jul 2020'!L62</f>
        <v>Essentials Saver</v>
      </c>
      <c r="C78" s="321">
        <f>IF('END Jul 2020'!BP62=0,91*'END Jul 2020'!M62/100,(91*'END Jul 2020'!M62/100)+'END Jul 2020'!BP62/4)</f>
        <v>67.298636363636348</v>
      </c>
      <c r="D78" s="321">
        <f>IF('END Jul 2020'!O62="",$G$6*'END Jul 2020'!N62/100,IF($G$6&gt;='END Jul 2020'!P62,('END Jul 2020'!P62*'END Jul 2020'!N62/100),($G$6*'END Jul 2020'!N62/100)))</f>
        <v>56.633430363636364</v>
      </c>
      <c r="E78" s="321">
        <f>IF(AND('END Jul 2020'!P62&gt;0,'END Jul 2020'!R62&gt;0),IF($G$6&lt;'END Jul 2020'!P62,0,IF($G$6&lt;=('END Jul 2020'!R62+'END Jul 2020'!P62),(($G$6-'END Jul 2020'!P62)*'END Jul 2020'!Q62/100),(('END Jul 2020'!R62)*'END Jul 2020'!Q62/100))),0)</f>
        <v>0</v>
      </c>
      <c r="F78" s="321">
        <f>IF('END Jul 2020'!T62&gt;0,IF(($G$6&lt;'END Jul 2020'!T62),(0),($G$6-'END Jul 2020'!T62)*'END Jul 2020'!U62/100),IF(AND('END Jul 2020'!R62&gt;0,'END Jul 2020'!T62=""),IF(($G$6&lt;'END Jul 2020'!R62),(0),($G$6-'END Jul 2020'!R62)*'END Jul 2020'!S62/100),IF(AND('END Jul 2020'!P62&gt;0,'END Jul 2020'!R62=""),IF(($G$6&lt;'END Jul 2020'!P62),(0),($G$6-'END Jul 2020'!P62)*'END Jul 2020'!Q62/100),0)))</f>
        <v>0</v>
      </c>
      <c r="G78" s="321">
        <f>$I$6*'END Jul 2020'!AH62/100</f>
        <v>118.64391681818182</v>
      </c>
      <c r="H78" s="321">
        <f>$H$6*'END Jul 2020'!W62/100</f>
        <v>34.519598999999999</v>
      </c>
      <c r="I78" s="321">
        <f t="shared" si="52"/>
        <v>277.09558254545453</v>
      </c>
      <c r="J78" s="446">
        <f t="shared" si="53"/>
        <v>839.18778472727274</v>
      </c>
      <c r="K78" s="446">
        <f t="shared" si="54"/>
        <v>1108.3823301818181</v>
      </c>
      <c r="L78" s="447">
        <f t="shared" ref="L78:L97" si="55">K78*1.1</f>
        <v>1219.2205632</v>
      </c>
      <c r="M78" s="323">
        <f>'END Jul 2020'!AZ62</f>
        <v>0</v>
      </c>
      <c r="N78" s="323">
        <f>'END Jul 2020'!BA62</f>
        <v>0</v>
      </c>
      <c r="O78" s="323">
        <f>'END Jul 2020'!BB62</f>
        <v>0</v>
      </c>
      <c r="P78" s="323">
        <f>'END Jul 2020'!BC62</f>
        <v>0</v>
      </c>
      <c r="Q78" s="323">
        <f>($E$6*'END Jul 2020'!AT62/100)*4</f>
        <v>43.451099999999997</v>
      </c>
      <c r="R78" s="324" t="str">
        <f t="shared" ref="R78:R97" si="56">IF(SUM(M78:P78)=0,"No discount",IF(M78&gt;0,"Guaranteed off bill",IF(N78&gt;0,"Guaranteed off usage",IF(O78&gt;0,"Pay-on-time off bill","Pay-on-time off usage"))))</f>
        <v>No discount</v>
      </c>
      <c r="S78" s="324" t="str">
        <f t="shared" ref="S78:S97" si="57">IF(OR(A78="Origin Energy",A78="Red Energy",A78="Powershop"),"Inclusive","Exclusive")</f>
        <v>Exclusive</v>
      </c>
      <c r="T78" s="380">
        <f t="shared" ref="T78:T85" si="58">IF(AND(R78="Guaranteed off bill",S78="Inclusive"),((K78*1.1)-((K78*1.1)*M78/100))/1.1,IF(AND(R78="Guaranteed off usage",S78="Inclusive"),((K78*1.1)-((J78*1.1)*N78/100))/1.1,IF(AND(R78="Guaranteed off bill",S78="Exclusive"),K78-(K78*M78/100),IF(AND(R78="Guaranteed off usage",S78="Exclusive"),K78-(J78*N78/100),IF(S78="Inclusive",((K78*1.1))/1.1,K78)))))</f>
        <v>1108.3823301818181</v>
      </c>
      <c r="U78" s="380">
        <f t="shared" ref="U78:U85" si="59">IF(R78="Pay-on-time off bill",T78-(T78*O78/100),IF(R78="Pay-on-time off usage",T78-(J78*P78/100),T78))</f>
        <v>1108.3823301818181</v>
      </c>
      <c r="V78" s="323">
        <f t="shared" ref="V78:V85" si="60">T78-Q78</f>
        <v>1064.9312301818181</v>
      </c>
      <c r="W78" s="323">
        <f t="shared" ref="W78:W85" si="61">U78-Q78</f>
        <v>1064.9312301818181</v>
      </c>
      <c r="X78" s="454">
        <f t="shared" ref="X78:Y85" si="62">V78*1.1</f>
        <v>1171.4243532</v>
      </c>
      <c r="Y78" s="454">
        <f t="shared" si="62"/>
        <v>1171.4243532</v>
      </c>
      <c r="Z78" s="325">
        <f>'END Jul 2020'!BL62</f>
        <v>0</v>
      </c>
      <c r="AA78" s="326" t="str">
        <f>'END Jul 2020'!BM62</f>
        <v>n</v>
      </c>
    </row>
    <row r="79" spans="1:27" x14ac:dyDescent="0.3">
      <c r="A79" s="319" t="str">
        <f>'END Jul 2020'!K63</f>
        <v>Alinta Energy</v>
      </c>
      <c r="B79" s="320" t="str">
        <f>'END Jul 2020'!L63</f>
        <v>Home Deal</v>
      </c>
      <c r="C79" s="321">
        <f>IF('END Jul 2020'!BP63=0,91*'END Jul 2020'!M63/100,(91*'END Jul 2020'!M63/100)+'END Jul 2020'!BP63/4)</f>
        <v>79.045909090909092</v>
      </c>
      <c r="D79" s="321">
        <f>IF('END Jul 2020'!O63="",$G$6*'END Jul 2020'!N63/100,IF($G$6&gt;='END Jul 2020'!P63,('END Jul 2020'!P63*'END Jul 2020'!N63/100),($G$6*'END Jul 2020'!N63/100)))</f>
        <v>62.579390000000011</v>
      </c>
      <c r="E79" s="321">
        <f>IF(AND('END Jul 2020'!P63&gt;0,'END Jul 2020'!R63&gt;0),IF($G$6&lt;'END Jul 2020'!P63,0,IF($G$6&lt;=('END Jul 2020'!R63+'END Jul 2020'!P63),(($G$6-'END Jul 2020'!P63)*'END Jul 2020'!Q63/100),(('END Jul 2020'!R63)*'END Jul 2020'!Q63/100))),0)</f>
        <v>0</v>
      </c>
      <c r="F79" s="321">
        <f>IF('END Jul 2020'!T63&gt;0,IF(($G$6&lt;'END Jul 2020'!T63),(0),($G$6-'END Jul 2020'!T63)*'END Jul 2020'!U63/100),IF(AND('END Jul 2020'!R63&gt;0,'END Jul 2020'!T63=""),IF(($G$6&lt;'END Jul 2020'!R63),(0),($G$6-'END Jul 2020'!R63)*'END Jul 2020'!S63/100),IF(AND('END Jul 2020'!P63&gt;0,'END Jul 2020'!R63=""),IF(($G$6&lt;'END Jul 2020'!P63),(0),($G$6-'END Jul 2020'!P63)*'END Jul 2020'!Q63/100),0)))</f>
        <v>0</v>
      </c>
      <c r="G79" s="321">
        <f>$I$6*'END Jul 2020'!AH63/100</f>
        <v>133.7382125</v>
      </c>
      <c r="H79" s="321">
        <f>$H$6*'END Jul 2020'!W63/100</f>
        <v>52.990612500000005</v>
      </c>
      <c r="I79" s="321">
        <f t="shared" si="52"/>
        <v>328.35412409090907</v>
      </c>
      <c r="J79" s="446">
        <f t="shared" si="53"/>
        <v>997.23285999999985</v>
      </c>
      <c r="K79" s="446">
        <f t="shared" si="54"/>
        <v>1313.4164963636363</v>
      </c>
      <c r="L79" s="447">
        <f t="shared" si="55"/>
        <v>1444.7581460000001</v>
      </c>
      <c r="M79" s="323">
        <f>'END Jul 2020'!AZ63</f>
        <v>0</v>
      </c>
      <c r="N79" s="323">
        <f>'END Jul 2020'!BA63</f>
        <v>0</v>
      </c>
      <c r="O79" s="323">
        <f>'END Jul 2020'!BB63</f>
        <v>0</v>
      </c>
      <c r="P79" s="323">
        <f>'END Jul 2020'!BC63</f>
        <v>0</v>
      </c>
      <c r="Q79" s="323">
        <f>($E$6*'END Jul 2020'!AT63/100)*4</f>
        <v>34.3035</v>
      </c>
      <c r="R79" s="324" t="str">
        <f t="shared" si="56"/>
        <v>No discount</v>
      </c>
      <c r="S79" s="324" t="str">
        <f t="shared" si="57"/>
        <v>Exclusive</v>
      </c>
      <c r="T79" s="380">
        <f t="shared" si="58"/>
        <v>1313.4164963636363</v>
      </c>
      <c r="U79" s="380">
        <f t="shared" si="59"/>
        <v>1313.4164963636363</v>
      </c>
      <c r="V79" s="323">
        <f t="shared" si="60"/>
        <v>1279.1129963636363</v>
      </c>
      <c r="W79" s="323">
        <f t="shared" si="61"/>
        <v>1279.1129963636363</v>
      </c>
      <c r="X79" s="454">
        <f t="shared" si="62"/>
        <v>1407.024296</v>
      </c>
      <c r="Y79" s="454">
        <f t="shared" si="62"/>
        <v>1407.024296</v>
      </c>
      <c r="Z79" s="325">
        <f>'END Jul 2020'!BL63</f>
        <v>0</v>
      </c>
      <c r="AA79" s="326" t="str">
        <f>'END Jul 2020'!BM63</f>
        <v>n</v>
      </c>
    </row>
    <row r="80" spans="1:27" x14ac:dyDescent="0.3">
      <c r="A80" s="319" t="str">
        <f>'END Jul 2020'!K64</f>
        <v>Click Energy</v>
      </c>
      <c r="B80" s="320" t="str">
        <f>'END Jul 2020'!L64</f>
        <v>Flora Solar</v>
      </c>
      <c r="C80" s="321">
        <f>IF('END Jul 2020'!BP64=0,91*'END Jul 2020'!M64/100,(91*'END Jul 2020'!M64/100)+'END Jul 2020'!BP64/4)</f>
        <v>82.354999999999976</v>
      </c>
      <c r="D80" s="321">
        <f>IF('END Jul 2020'!O64="",$G$6*'END Jul 2020'!N64/100,IF($G$6&gt;='END Jul 2020'!P64,('END Jul 2020'!P64*'END Jul 2020'!N64/100),($G$6*'END Jul 2020'!N64/100)))</f>
        <v>58.193327181818184</v>
      </c>
      <c r="E80" s="321">
        <f>IF(AND('END Jul 2020'!P64&gt;0,'END Jul 2020'!R64&gt;0),IF($G$6&lt;'END Jul 2020'!P64,0,IF($G$6&lt;=('END Jul 2020'!R64+'END Jul 2020'!P64),(($G$6-'END Jul 2020'!P64)*'END Jul 2020'!Q64/100),(('END Jul 2020'!R64)*'END Jul 2020'!Q64/100))),0)</f>
        <v>0</v>
      </c>
      <c r="F80" s="321">
        <f>IF('END Jul 2020'!T64&gt;0,IF(($G$6&lt;'END Jul 2020'!T64),(0),($G$6-'END Jul 2020'!T64)*'END Jul 2020'!U64/100),IF(AND('END Jul 2020'!R64&gt;0,'END Jul 2020'!T64=""),IF(($G$6&lt;'END Jul 2020'!R64),(0),($G$6-'END Jul 2020'!R64)*'END Jul 2020'!S64/100),IF(AND('END Jul 2020'!P64&gt;0,'END Jul 2020'!R64=""),IF(($G$6&lt;'END Jul 2020'!P64),(0),($G$6-'END Jul 2020'!P64)*'END Jul 2020'!Q64/100),0)))</f>
        <v>0</v>
      </c>
      <c r="G80" s="321">
        <f>$I$6*'END Jul 2020'!AH64/100</f>
        <v>120.6167275</v>
      </c>
      <c r="H80" s="321">
        <f>$H$6*'END Jul 2020'!W64/100</f>
        <v>70.856019000000003</v>
      </c>
      <c r="I80" s="321">
        <f t="shared" si="52"/>
        <v>332.02107368181817</v>
      </c>
      <c r="J80" s="446">
        <f t="shared" si="53"/>
        <v>998.66429472727282</v>
      </c>
      <c r="K80" s="446">
        <f t="shared" si="54"/>
        <v>1328.0842947272727</v>
      </c>
      <c r="L80" s="447">
        <f t="shared" si="55"/>
        <v>1460.8927242</v>
      </c>
      <c r="M80" s="323">
        <f>'END Jul 2020'!AZ64</f>
        <v>0</v>
      </c>
      <c r="N80" s="323">
        <f>'END Jul 2020'!BA64</f>
        <v>0</v>
      </c>
      <c r="O80" s="323">
        <f>'END Jul 2020'!BB64</f>
        <v>0</v>
      </c>
      <c r="P80" s="323">
        <f>'END Jul 2020'!BC64</f>
        <v>0</v>
      </c>
      <c r="Q80" s="323">
        <f>($E$6*'END Jul 2020'!AT64/100)*4</f>
        <v>73.180800000000005</v>
      </c>
      <c r="R80" s="324" t="str">
        <f t="shared" si="56"/>
        <v>No discount</v>
      </c>
      <c r="S80" s="324" t="str">
        <f t="shared" si="57"/>
        <v>Exclusive</v>
      </c>
      <c r="T80" s="380">
        <f t="shared" si="58"/>
        <v>1328.0842947272727</v>
      </c>
      <c r="U80" s="380">
        <f t="shared" si="59"/>
        <v>1328.0842947272727</v>
      </c>
      <c r="V80" s="323">
        <f t="shared" si="60"/>
        <v>1254.9034947272726</v>
      </c>
      <c r="W80" s="323">
        <f t="shared" si="61"/>
        <v>1254.9034947272726</v>
      </c>
      <c r="X80" s="454">
        <f t="shared" si="62"/>
        <v>1380.3938441999999</v>
      </c>
      <c r="Y80" s="454">
        <f t="shared" si="62"/>
        <v>1380.3938441999999</v>
      </c>
      <c r="Z80" s="325">
        <f>'END Jul 2020'!BL64</f>
        <v>0</v>
      </c>
      <c r="AA80" s="326" t="str">
        <f>'END Jul 2020'!BM64</f>
        <v>n</v>
      </c>
    </row>
    <row r="81" spans="1:27" x14ac:dyDescent="0.3">
      <c r="A81" s="319" t="str">
        <f>'END Jul 2020'!K65</f>
        <v>Commander</v>
      </c>
      <c r="B81" s="320" t="str">
        <f>'END Jul 2020'!L65</f>
        <v>Market offer</v>
      </c>
      <c r="C81" s="321">
        <f>IF('END Jul 2020'!BP65=0,91*'END Jul 2020'!M65/100,(91*'END Jul 2020'!M65/100)+'END Jul 2020'!BP65/4)</f>
        <v>91.943090909090898</v>
      </c>
      <c r="D81" s="321">
        <f>IF('END Jul 2020'!O65="",$G$6*'END Jul 2020'!N65/100,IF($G$6&gt;='END Jul 2020'!P65,('END Jul 2020'!P65*'END Jul 2020'!N65/100),($G$6*'END Jul 2020'!N65/100)))</f>
        <v>55.972768181818189</v>
      </c>
      <c r="E81" s="321">
        <f>IF(AND('END Jul 2020'!P65&gt;0,'END Jul 2020'!R65&gt;0),IF($G$6&lt;'END Jul 2020'!P65,0,IF($G$6&lt;=('END Jul 2020'!R65+'END Jul 2020'!P65),(($G$6-'END Jul 2020'!P65)*'END Jul 2020'!Q65/100),(('END Jul 2020'!R65)*'END Jul 2020'!Q65/100))),0)</f>
        <v>0</v>
      </c>
      <c r="F81" s="321">
        <f>IF('END Jul 2020'!T65&gt;0,IF(($G$6&lt;'END Jul 2020'!T65),(0),($G$6-'END Jul 2020'!T65)*'END Jul 2020'!U65/100),IF(AND('END Jul 2020'!R65&gt;0,'END Jul 2020'!T65=""),IF(($G$6&lt;'END Jul 2020'!R65),(0),($G$6-'END Jul 2020'!R65)*'END Jul 2020'!S65/100),IF(AND('END Jul 2020'!P65&gt;0,'END Jul 2020'!R65=""),IF(($G$6&lt;'END Jul 2020'!P65),(0),($G$6-'END Jul 2020'!P65)*'END Jul 2020'!Q65/100),0)))</f>
        <v>0</v>
      </c>
      <c r="G81" s="321">
        <f>$I$6*'END Jul 2020'!AH65/100</f>
        <v>115.11120931818182</v>
      </c>
      <c r="H81" s="321">
        <f>$H$6*'END Jul 2020'!W65/100</f>
        <v>67.470125318181829</v>
      </c>
      <c r="I81" s="321">
        <f t="shared" si="52"/>
        <v>330.49719372727276</v>
      </c>
      <c r="J81" s="446">
        <f t="shared" si="53"/>
        <v>954.21641127272744</v>
      </c>
      <c r="K81" s="446">
        <f t="shared" si="54"/>
        <v>1321.988774909091</v>
      </c>
      <c r="L81" s="447">
        <f t="shared" si="55"/>
        <v>1454.1876524000002</v>
      </c>
      <c r="M81" s="323">
        <f>'END Jul 2020'!AZ65</f>
        <v>0</v>
      </c>
      <c r="N81" s="323">
        <f>'END Jul 2020'!BA65</f>
        <v>0</v>
      </c>
      <c r="O81" s="323">
        <f>'END Jul 2020'!BB65</f>
        <v>0</v>
      </c>
      <c r="P81" s="323">
        <f>'END Jul 2020'!BC65</f>
        <v>0</v>
      </c>
      <c r="Q81" s="323">
        <f>($E$6*'END Jul 2020'!AT65/100)*4</f>
        <v>53.056080000000001</v>
      </c>
      <c r="R81" s="324" t="str">
        <f t="shared" si="56"/>
        <v>No discount</v>
      </c>
      <c r="S81" s="324" t="str">
        <f t="shared" si="57"/>
        <v>Exclusive</v>
      </c>
      <c r="T81" s="380">
        <f t="shared" si="58"/>
        <v>1321.988774909091</v>
      </c>
      <c r="U81" s="380">
        <f t="shared" si="59"/>
        <v>1321.988774909091</v>
      </c>
      <c r="V81" s="323">
        <f t="shared" si="60"/>
        <v>1268.932694909091</v>
      </c>
      <c r="W81" s="323">
        <f t="shared" si="61"/>
        <v>1268.932694909091</v>
      </c>
      <c r="X81" s="454">
        <f t="shared" si="62"/>
        <v>1395.8259644000002</v>
      </c>
      <c r="Y81" s="454">
        <f t="shared" si="62"/>
        <v>1395.8259644000002</v>
      </c>
      <c r="Z81" s="325">
        <f>'END Jul 2020'!BL65</f>
        <v>0</v>
      </c>
      <c r="AA81" s="326" t="str">
        <f>'END Jul 2020'!BM65</f>
        <v>n</v>
      </c>
    </row>
    <row r="82" spans="1:27" x14ac:dyDescent="0.3">
      <c r="A82" s="319" t="str">
        <f>'END Jul 2020'!K66</f>
        <v>CovaU</v>
      </c>
      <c r="B82" s="320" t="str">
        <f>'END Jul 2020'!L66</f>
        <v>Freedom Plus Solar</v>
      </c>
      <c r="C82" s="321">
        <f>IF('END Jul 2020'!BP66=0,91*'END Jul 2020'!M66/100,(91*'END Jul 2020'!M66/100)+'END Jul 2020'!BP66/4)</f>
        <v>113.74999999999999</v>
      </c>
      <c r="D82" s="321">
        <f>IF('END Jul 2020'!O66="",$G$6*'END Jul 2020'!N66/100,IF($G$6&gt;='END Jul 2020'!P66,('END Jul 2020'!P66*'END Jul 2020'!N66/100),($G$6*'END Jul 2020'!N66/100)))</f>
        <v>74.691530000000014</v>
      </c>
      <c r="E82" s="321">
        <f>IF(AND('END Jul 2020'!P66&gt;0,'END Jul 2020'!R66&gt;0),IF($G$6&lt;'END Jul 2020'!P66,0,IF($G$6&lt;=('END Jul 2020'!R66+'END Jul 2020'!P66),(($G$6-'END Jul 2020'!P66)*'END Jul 2020'!Q66/100),(('END Jul 2020'!R66)*'END Jul 2020'!Q66/100))),0)</f>
        <v>0</v>
      </c>
      <c r="F82" s="321">
        <f>IF('END Jul 2020'!T66&gt;0,IF(($G$6&lt;'END Jul 2020'!T66),(0),($G$6-'END Jul 2020'!T66)*'END Jul 2020'!U66/100),IF(AND('END Jul 2020'!R66&gt;0,'END Jul 2020'!T66=""),IF(($G$6&lt;'END Jul 2020'!R66),(0),($G$6-'END Jul 2020'!R66)*'END Jul 2020'!S66/100),IF(AND('END Jul 2020'!P66&gt;0,'END Jul 2020'!R66=""),IF(($G$6&lt;'END Jul 2020'!P66),(0),($G$6-'END Jul 2020'!P66)*'END Jul 2020'!Q66/100),0)))</f>
        <v>0</v>
      </c>
      <c r="G82" s="321">
        <f>$I$6*'END Jul 2020'!AH66/100</f>
        <v>151.40174999999999</v>
      </c>
      <c r="H82" s="321">
        <f>$H$6*'END Jul 2020'!W66/100</f>
        <v>80.132817136363641</v>
      </c>
      <c r="I82" s="321">
        <f t="shared" si="52"/>
        <v>419.97609713636365</v>
      </c>
      <c r="J82" s="446">
        <f t="shared" si="53"/>
        <v>1224.9043885454546</v>
      </c>
      <c r="K82" s="446">
        <f t="shared" si="54"/>
        <v>1679.9043885454546</v>
      </c>
      <c r="L82" s="447">
        <f t="shared" si="55"/>
        <v>1847.8948274000002</v>
      </c>
      <c r="M82" s="323">
        <f>'END Jul 2020'!AZ66</f>
        <v>20</v>
      </c>
      <c r="N82" s="323">
        <f>'END Jul 2020'!BA66</f>
        <v>0</v>
      </c>
      <c r="O82" s="323">
        <f>'END Jul 2020'!BB66</f>
        <v>0</v>
      </c>
      <c r="P82" s="323">
        <f>'END Jul 2020'!BC66</f>
        <v>0</v>
      </c>
      <c r="Q82" s="323">
        <f>($E$6*'END Jul 2020'!AT66/100)*4</f>
        <v>38.877299999999998</v>
      </c>
      <c r="R82" s="324" t="str">
        <f t="shared" si="56"/>
        <v>Guaranteed off bill</v>
      </c>
      <c r="S82" s="324" t="str">
        <f t="shared" si="57"/>
        <v>Exclusive</v>
      </c>
      <c r="T82" s="380">
        <f t="shared" si="58"/>
        <v>1343.9235108363637</v>
      </c>
      <c r="U82" s="380">
        <f t="shared" si="59"/>
        <v>1343.9235108363637</v>
      </c>
      <c r="V82" s="323">
        <f t="shared" si="60"/>
        <v>1305.0462108363636</v>
      </c>
      <c r="W82" s="323">
        <f t="shared" si="61"/>
        <v>1305.0462108363636</v>
      </c>
      <c r="X82" s="454">
        <f t="shared" si="62"/>
        <v>1435.5508319200001</v>
      </c>
      <c r="Y82" s="454">
        <f t="shared" si="62"/>
        <v>1435.5508319200001</v>
      </c>
      <c r="Z82" s="325">
        <f>'END Jul 2020'!BL66</f>
        <v>0</v>
      </c>
      <c r="AA82" s="326" t="str">
        <f>'END Jul 2020'!BM66</f>
        <v>n</v>
      </c>
    </row>
    <row r="83" spans="1:27" x14ac:dyDescent="0.3">
      <c r="A83" s="319" t="str">
        <f>'END Jul 2020'!K67</f>
        <v>Diamond Energy</v>
      </c>
      <c r="B83" s="320" t="str">
        <f>'END Jul 2020'!L67</f>
        <v>Renewable Saver POT</v>
      </c>
      <c r="C83" s="321">
        <f>IF('END Jul 2020'!BP67=0,91*'END Jul 2020'!M67/100,(91*'END Jul 2020'!M67/100)+'END Jul 2020'!BP67/4)</f>
        <v>84.174999999999983</v>
      </c>
      <c r="D83" s="321">
        <f>IF('END Jul 2020'!O67="",$G$6*'END Jul 2020'!N67/100,IF($G$6&gt;='END Jul 2020'!P67,('END Jul 2020'!P67*'END Jul 2020'!N67/100),($G$6*'END Jul 2020'!N67/100)))</f>
        <v>71.773605363636364</v>
      </c>
      <c r="E83" s="321">
        <f>IF(AND('END Jul 2020'!P67&gt;0,'END Jul 2020'!R67&gt;0),IF($G$6&lt;'END Jul 2020'!P67,0,IF($G$6&lt;=('END Jul 2020'!R67+'END Jul 2020'!P67),(($G$6-'END Jul 2020'!P67)*'END Jul 2020'!Q67/100),(('END Jul 2020'!R67)*'END Jul 2020'!Q67/100))),0)</f>
        <v>0</v>
      </c>
      <c r="F83" s="321">
        <f>IF('END Jul 2020'!T67&gt;0,IF(($G$6&lt;'END Jul 2020'!T67),(0),($G$6-'END Jul 2020'!T67)*'END Jul 2020'!U67/100),IF(AND('END Jul 2020'!R67&gt;0,'END Jul 2020'!T67=""),IF(($G$6&lt;'END Jul 2020'!R67),(0),($G$6-'END Jul 2020'!R67)*'END Jul 2020'!S67/100),IF(AND('END Jul 2020'!P67&gt;0,'END Jul 2020'!R67=""),IF(($G$6&lt;'END Jul 2020'!P67),(0),($G$6-'END Jul 2020'!P67)*'END Jul 2020'!Q67/100),0)))</f>
        <v>0</v>
      </c>
      <c r="G83" s="321">
        <f>$I$6*'END Jul 2020'!AH67/100</f>
        <v>127.17746999999997</v>
      </c>
      <c r="H83" s="321">
        <f>$H$6*'END Jul 2020'!W67/100</f>
        <v>50.127743045454551</v>
      </c>
      <c r="I83" s="321">
        <f t="shared" si="52"/>
        <v>333.25381840909091</v>
      </c>
      <c r="J83" s="446">
        <f t="shared" si="53"/>
        <v>996.31527363636371</v>
      </c>
      <c r="K83" s="446">
        <f t="shared" si="54"/>
        <v>1333.0152736363636</v>
      </c>
      <c r="L83" s="447">
        <f t="shared" si="55"/>
        <v>1466.3168010000002</v>
      </c>
      <c r="M83" s="323">
        <f>'END Jul 2020'!AZ67</f>
        <v>0</v>
      </c>
      <c r="N83" s="323">
        <f>'END Jul 2020'!BA67</f>
        <v>0</v>
      </c>
      <c r="O83" s="323">
        <f>'END Jul 2020'!BB67</f>
        <v>7</v>
      </c>
      <c r="P83" s="323">
        <f>'END Jul 2020'!BC67</f>
        <v>0</v>
      </c>
      <c r="Q83" s="323">
        <f>($E$6*'END Jul 2020'!AT67/100)*4</f>
        <v>54.885599999999997</v>
      </c>
      <c r="R83" s="324" t="str">
        <f t="shared" si="56"/>
        <v>Pay-on-time off bill</v>
      </c>
      <c r="S83" s="324" t="str">
        <f t="shared" si="57"/>
        <v>Exclusive</v>
      </c>
      <c r="T83" s="380">
        <f t="shared" si="58"/>
        <v>1333.0152736363636</v>
      </c>
      <c r="U83" s="380">
        <f t="shared" si="59"/>
        <v>1239.7042044818181</v>
      </c>
      <c r="V83" s="323">
        <f t="shared" si="60"/>
        <v>1278.1296736363636</v>
      </c>
      <c r="W83" s="323">
        <f t="shared" si="61"/>
        <v>1184.8186044818181</v>
      </c>
      <c r="X83" s="454">
        <f t="shared" si="62"/>
        <v>1405.9426410000001</v>
      </c>
      <c r="Y83" s="454">
        <f t="shared" si="62"/>
        <v>1303.3004649299999</v>
      </c>
      <c r="Z83" s="325">
        <f>'END Jul 2020'!BL67</f>
        <v>0</v>
      </c>
      <c r="AA83" s="326" t="str">
        <f>'END Jul 2020'!BM67</f>
        <v>n</v>
      </c>
    </row>
    <row r="84" spans="1:27" x14ac:dyDescent="0.3">
      <c r="A84" s="319" t="str">
        <f>'END Jul 2020'!K68</f>
        <v>Dodo Power &amp; Gas</v>
      </c>
      <c r="B84" s="320" t="str">
        <f>'END Jul 2020'!L68</f>
        <v>Market offer</v>
      </c>
      <c r="C84" s="321">
        <f>IF('END Jul 2020'!BP68=0,91*'END Jul 2020'!M68/100,(91*'END Jul 2020'!M68/100)+'END Jul 2020'!BP68/4)</f>
        <v>91.943090909090898</v>
      </c>
      <c r="D84" s="321">
        <f>IF('END Jul 2020'!O68="",$G$6*'END Jul 2020'!N68/100,IF($G$6&gt;='END Jul 2020'!P68,('END Jul 2020'!P68*'END Jul 2020'!N68/100),($G$6*'END Jul 2020'!N68/100)))</f>
        <v>55.972768181818189</v>
      </c>
      <c r="E84" s="321">
        <f>IF(AND('END Jul 2020'!P68&gt;0,'END Jul 2020'!R68&gt;0),IF($G$6&lt;'END Jul 2020'!P68,0,IF($G$6&lt;=('END Jul 2020'!R68+'END Jul 2020'!P68),(($G$6-'END Jul 2020'!P68)*'END Jul 2020'!Q68/100),(('END Jul 2020'!R68)*'END Jul 2020'!Q68/100))),0)</f>
        <v>0</v>
      </c>
      <c r="F84" s="321">
        <f>IF('END Jul 2020'!T68&gt;0,IF(($G$6&lt;'END Jul 2020'!T68),(0),($G$6-'END Jul 2020'!T68)*'END Jul 2020'!U68/100),IF(AND('END Jul 2020'!R68&gt;0,'END Jul 2020'!T68=""),IF(($G$6&lt;'END Jul 2020'!R68),(0),($G$6-'END Jul 2020'!R68)*'END Jul 2020'!S68/100),IF(AND('END Jul 2020'!P68&gt;0,'END Jul 2020'!R68=""),IF(($G$6&lt;'END Jul 2020'!P68),(0),($G$6-'END Jul 2020'!P68)*'END Jul 2020'!Q68/100),0)))</f>
        <v>0</v>
      </c>
      <c r="G84" s="321">
        <f>$I$6*'END Jul 2020'!AH68/100</f>
        <v>115.11120931818182</v>
      </c>
      <c r="H84" s="321">
        <f>$H$6*'END Jul 2020'!W68/100</f>
        <v>67.470125318181829</v>
      </c>
      <c r="I84" s="321">
        <f t="shared" si="52"/>
        <v>330.49719372727276</v>
      </c>
      <c r="J84" s="446">
        <f t="shared" si="53"/>
        <v>954.21641127272744</v>
      </c>
      <c r="K84" s="446">
        <f t="shared" si="54"/>
        <v>1321.988774909091</v>
      </c>
      <c r="L84" s="447">
        <f t="shared" si="55"/>
        <v>1454.1876524000002</v>
      </c>
      <c r="M84" s="323">
        <f>'END Jul 2020'!AZ68</f>
        <v>0</v>
      </c>
      <c r="N84" s="323">
        <f>'END Jul 2020'!BA68</f>
        <v>0</v>
      </c>
      <c r="O84" s="323">
        <f>'END Jul 2020'!BB68</f>
        <v>0</v>
      </c>
      <c r="P84" s="323">
        <f>'END Jul 2020'!BC68</f>
        <v>0</v>
      </c>
      <c r="Q84" s="323">
        <f>($E$6*'END Jul 2020'!AT68/100)*4</f>
        <v>53.056080000000001</v>
      </c>
      <c r="R84" s="324" t="str">
        <f t="shared" si="56"/>
        <v>No discount</v>
      </c>
      <c r="S84" s="324" t="str">
        <f t="shared" si="57"/>
        <v>Exclusive</v>
      </c>
      <c r="T84" s="380">
        <f t="shared" si="58"/>
        <v>1321.988774909091</v>
      </c>
      <c r="U84" s="380">
        <f t="shared" si="59"/>
        <v>1321.988774909091</v>
      </c>
      <c r="V84" s="323">
        <f t="shared" si="60"/>
        <v>1268.932694909091</v>
      </c>
      <c r="W84" s="323">
        <f t="shared" si="61"/>
        <v>1268.932694909091</v>
      </c>
      <c r="X84" s="454">
        <f t="shared" si="62"/>
        <v>1395.8259644000002</v>
      </c>
      <c r="Y84" s="454">
        <f t="shared" si="62"/>
        <v>1395.8259644000002</v>
      </c>
      <c r="Z84" s="325">
        <f>'END Jul 2020'!BL68</f>
        <v>0</v>
      </c>
      <c r="AA84" s="326" t="str">
        <f>'END Jul 2020'!BM68</f>
        <v>n</v>
      </c>
    </row>
    <row r="85" spans="1:27" x14ac:dyDescent="0.3">
      <c r="A85" s="319" t="str">
        <f>'END Jul 2020'!K69</f>
        <v>EnergyAustralia</v>
      </c>
      <c r="B85" s="320" t="str">
        <f>'END Jul 2020'!L69</f>
        <v>Total Plan Home</v>
      </c>
      <c r="C85" s="321">
        <f>IF('END Jul 2020'!BP69=0,91*'END Jul 2020'!M69/100,(91*'END Jul 2020'!M69/100)+'END Jul 2020'!BP69/4)</f>
        <v>82.354999999999976</v>
      </c>
      <c r="D85" s="321">
        <f>IF('END Jul 2020'!O69="",$G$6*'END Jul 2020'!N69/100,IF($G$6&gt;='END Jul 2020'!P69,('END Jul 2020'!P69*'END Jul 2020'!N69/100),($G$6*'END Jul 2020'!N69/100)))</f>
        <v>72.83800554545455</v>
      </c>
      <c r="E85" s="321">
        <f>IF(AND('END Jul 2020'!P69&gt;0,'END Jul 2020'!R69&gt;0),IF($G$6&lt;'END Jul 2020'!P69,0,IF($G$6&lt;=('END Jul 2020'!R69+'END Jul 2020'!P69),(($G$6-'END Jul 2020'!P69)*'END Jul 2020'!Q69/100),(('END Jul 2020'!R69)*'END Jul 2020'!Q69/100))),0)</f>
        <v>0</v>
      </c>
      <c r="F85" s="321">
        <f>IF('END Jul 2020'!T69&gt;0,IF(($G$6&lt;'END Jul 2020'!T69),(0),($G$6-'END Jul 2020'!T69)*'END Jul 2020'!U69/100),IF(AND('END Jul 2020'!R69&gt;0,'END Jul 2020'!T69=""),IF(($G$6&lt;'END Jul 2020'!R69),(0),($G$6-'END Jul 2020'!R69)*'END Jul 2020'!S69/100),IF(AND('END Jul 2020'!P69&gt;0,'END Jul 2020'!R69=""),IF(($G$6&lt;'END Jul 2020'!P69),(0),($G$6-'END Jul 2020'!P69)*'END Jul 2020'!Q69/100),0)))</f>
        <v>0</v>
      </c>
      <c r="G85" s="321">
        <f>$I$6*'END Jul 2020'!AH69/100</f>
        <v>141.03302409090907</v>
      </c>
      <c r="H85" s="321">
        <f>$H$6*'END Jul 2020'!W69/100</f>
        <v>53.761385045454553</v>
      </c>
      <c r="I85" s="321">
        <f t="shared" si="52"/>
        <v>349.98741468181817</v>
      </c>
      <c r="J85" s="446">
        <f t="shared" si="53"/>
        <v>1070.5296587272728</v>
      </c>
      <c r="K85" s="446">
        <f t="shared" si="54"/>
        <v>1399.9496587272727</v>
      </c>
      <c r="L85" s="447">
        <f t="shared" si="55"/>
        <v>1539.9446246</v>
      </c>
      <c r="M85" s="323">
        <f>'END Jul 2020'!AZ69</f>
        <v>16</v>
      </c>
      <c r="N85" s="323">
        <f>'END Jul 2020'!BA69</f>
        <v>0</v>
      </c>
      <c r="O85" s="323">
        <f>'END Jul 2020'!BB69</f>
        <v>0</v>
      </c>
      <c r="P85" s="323">
        <f>'END Jul 2020'!BC69</f>
        <v>0</v>
      </c>
      <c r="Q85" s="323">
        <f>($E$6*'END Jul 2020'!AT69/100)*4</f>
        <v>48.024899999999995</v>
      </c>
      <c r="R85" s="324" t="str">
        <f t="shared" si="56"/>
        <v>Guaranteed off bill</v>
      </c>
      <c r="S85" s="324" t="str">
        <f t="shared" si="57"/>
        <v>Exclusive</v>
      </c>
      <c r="T85" s="380">
        <f t="shared" si="58"/>
        <v>1175.957713330909</v>
      </c>
      <c r="U85" s="380">
        <f t="shared" si="59"/>
        <v>1175.957713330909</v>
      </c>
      <c r="V85" s="323">
        <f t="shared" si="60"/>
        <v>1127.9328133309091</v>
      </c>
      <c r="W85" s="323">
        <f t="shared" si="61"/>
        <v>1127.9328133309091</v>
      </c>
      <c r="X85" s="454">
        <f t="shared" si="62"/>
        <v>1240.7260946640001</v>
      </c>
      <c r="Y85" s="454">
        <f t="shared" si="62"/>
        <v>1240.7260946640001</v>
      </c>
      <c r="Z85" s="325">
        <f>'END Jul 2020'!BL69</f>
        <v>0</v>
      </c>
      <c r="AA85" s="326" t="str">
        <f>'END Jul 2020'!BM69</f>
        <v>n</v>
      </c>
    </row>
    <row r="86" spans="1:27" x14ac:dyDescent="0.3">
      <c r="A86" s="319" t="str">
        <f>'END Jul 2020'!K70</f>
        <v>Momentum Energy</v>
      </c>
      <c r="B86" s="320" t="str">
        <f>'END Jul 2020'!L70</f>
        <v>SmilePower Flexi</v>
      </c>
      <c r="C86" s="321">
        <f>IF('END Jul 2020'!BP70=0,91*'END Jul 2020'!M70/100,(91*'END Jul 2020'!M70/100)+'END Jul 2020'!BP70/4)</f>
        <v>84.61345454545453</v>
      </c>
      <c r="D86" s="321">
        <f>IF('END Jul 2020'!O70="",$G$6*'END Jul 2020'!N70/100,IF($G$6&gt;='END Jul 2020'!P70,('END Jul 2020'!P70*'END Jul 2020'!N70/100),($G$6*'END Jul 2020'!N70/100)))</f>
        <v>65.47896290909091</v>
      </c>
      <c r="E86" s="321">
        <f>IF(AND('END Jul 2020'!P70&gt;0,'END Jul 2020'!R70&gt;0),IF($G$6&lt;'END Jul 2020'!P70,0,IF($G$6&lt;=('END Jul 2020'!R70+'END Jul 2020'!P70),(($G$6-'END Jul 2020'!P70)*'END Jul 2020'!Q70/100),(('END Jul 2020'!R70)*'END Jul 2020'!Q70/100))),0)</f>
        <v>0</v>
      </c>
      <c r="F86" s="321">
        <f>IF('END Jul 2020'!T70&gt;0,IF(($G$6&lt;'END Jul 2020'!T70),(0),($G$6-'END Jul 2020'!T70)*'END Jul 2020'!U70/100),IF(AND('END Jul 2020'!R70&gt;0,'END Jul 2020'!T70=""),IF(($G$6&lt;'END Jul 2020'!R70),(0),($G$6-'END Jul 2020'!R70)*'END Jul 2020'!S70/100),IF(AND('END Jul 2020'!P70&gt;0,'END Jul 2020'!R70=""),IF(($G$6&lt;'END Jul 2020'!P70),(0),($G$6-'END Jul 2020'!P70)*'END Jul 2020'!Q70/100),0)))</f>
        <v>0</v>
      </c>
      <c r="G86" s="321">
        <f>$I$6*'END Jul 2020'!AH70/100</f>
        <v>115.47824386363638</v>
      </c>
      <c r="H86" s="321">
        <f>$H$6*'END Jul 2020'!W70/100</f>
        <v>48.255866863636363</v>
      </c>
      <c r="I86" s="321">
        <f t="shared" si="52"/>
        <v>313.82652818181816</v>
      </c>
      <c r="J86" s="446">
        <f t="shared" si="53"/>
        <v>916.85229454545447</v>
      </c>
      <c r="K86" s="446">
        <f t="shared" si="54"/>
        <v>1255.3061127272726</v>
      </c>
      <c r="L86" s="447">
        <f t="shared" si="55"/>
        <v>1380.836724</v>
      </c>
      <c r="M86" s="323">
        <f>'END Jul 2020'!AZ70</f>
        <v>0</v>
      </c>
      <c r="N86" s="323">
        <f>'END Jul 2020'!BA70</f>
        <v>0</v>
      </c>
      <c r="O86" s="323">
        <f>'END Jul 2020'!BB70</f>
        <v>0</v>
      </c>
      <c r="P86" s="323">
        <f>'END Jul 2020'!BC70</f>
        <v>0</v>
      </c>
      <c r="Q86" s="323">
        <f>($E$6*'END Jul 2020'!AT70/100)*4</f>
        <v>32.016599999999997</v>
      </c>
      <c r="R86" s="324" t="str">
        <f t="shared" si="56"/>
        <v>No discount</v>
      </c>
      <c r="S86" s="324" t="str">
        <f t="shared" si="57"/>
        <v>Exclusive</v>
      </c>
      <c r="T86" s="380">
        <f>IF(AND(R86="Guaranteed off bill",S86="Inclusive"),((K86*1.1)-((K86*1.1)*M86/100))/1.1,IF(AND(R86="Guaranteed off usage",S86="Inclusive"),((K86*1.1)-((J86*1.1)*N86/100))/1.1,IF(AND(R86="Guaranteed off bill",S86="Exclusive"),K86-(K86*M86/100),IF(AND(R86="Guaranteed off usage",S86="Exclusive"),K86-(J86*N86/100),IF(S86="Inclusive",((K86*1.1))/1.1,K86)))))</f>
        <v>1255.3061127272726</v>
      </c>
      <c r="U86" s="380">
        <f>IF(R86="Pay-on-time off bill",T86-(T86*O86/100),IF(R86="Pay-on-time off usage",T86-(J86*P86/100),T86))</f>
        <v>1255.3061127272726</v>
      </c>
      <c r="V86" s="323">
        <f>T86-Q86</f>
        <v>1223.2895127272727</v>
      </c>
      <c r="W86" s="323">
        <f>U86-Q86</f>
        <v>1223.2895127272727</v>
      </c>
      <c r="X86" s="454">
        <f>V86*1.1</f>
        <v>1345.6184640000001</v>
      </c>
      <c r="Y86" s="454">
        <f>W86*1.1</f>
        <v>1345.6184640000001</v>
      </c>
      <c r="Z86" s="325">
        <f>'END Jul 2020'!BL70</f>
        <v>0</v>
      </c>
      <c r="AA86" s="326" t="str">
        <f>'END Jul 2020'!BM70</f>
        <v>n</v>
      </c>
    </row>
    <row r="87" spans="1:27" x14ac:dyDescent="0.3">
      <c r="A87" s="319" t="str">
        <f>'END Jul 2020'!K71</f>
        <v>Origin Energy</v>
      </c>
      <c r="B87" s="320" t="str">
        <f>'END Jul 2020'!L71</f>
        <v>Solar Boost</v>
      </c>
      <c r="C87" s="321">
        <f>IF('END Jul 2020'!BP71=0,91*'END Jul 2020'!M71/100,(91*'END Jul 2020'!M71/100)+'END Jul 2020'!BP71/4)</f>
        <v>87.062181818181799</v>
      </c>
      <c r="D87" s="321">
        <f>IF('END Jul 2020'!O71="",$G$6*'END Jul 2020'!N71/100,IF($G$6&gt;='END Jul 2020'!P71,('END Jul 2020'!P71*'END Jul 2020'!N71/100),($G$6*'END Jul 2020'!N71/100)))</f>
        <v>70.544039636363635</v>
      </c>
      <c r="E87" s="321">
        <f>IF(AND('END Jul 2020'!P71&gt;0,'END Jul 2020'!R71&gt;0),IF($G$6&lt;'END Jul 2020'!P71,0,IF($G$6&lt;=('END Jul 2020'!R71+'END Jul 2020'!P71),(($G$6-'END Jul 2020'!P71)*'END Jul 2020'!Q71/100),(('END Jul 2020'!R71)*'END Jul 2020'!Q71/100))),0)</f>
        <v>0</v>
      </c>
      <c r="F87" s="321">
        <f>IF('END Jul 2020'!T71&gt;0,IF(($G$6&lt;'END Jul 2020'!T71),(0),($G$6-'END Jul 2020'!T71)*'END Jul 2020'!U71/100),IF(AND('END Jul 2020'!R71&gt;0,'END Jul 2020'!T71=""),IF(($G$6&lt;'END Jul 2020'!R71),(0),($G$6-'END Jul 2020'!R71)*'END Jul 2020'!S71/100),IF(AND('END Jul 2020'!P71&gt;0,'END Jul 2020'!R71=""),IF(($G$6&lt;'END Jul 2020'!P71),(0),($G$6-'END Jul 2020'!P71)*'END Jul 2020'!Q71/100),0)))</f>
        <v>0</v>
      </c>
      <c r="G87" s="321">
        <f>$I$6*'END Jul 2020'!AH71/100</f>
        <v>140.11543772727273</v>
      </c>
      <c r="H87" s="321">
        <f>$H$6*'END Jul 2020'!W71/100</f>
        <v>51.944564045454541</v>
      </c>
      <c r="I87" s="321">
        <f t="shared" si="52"/>
        <v>349.66622322727267</v>
      </c>
      <c r="J87" s="446">
        <f t="shared" si="53"/>
        <v>1050.4161656363635</v>
      </c>
      <c r="K87" s="446">
        <f t="shared" si="54"/>
        <v>1398.6648929090907</v>
      </c>
      <c r="L87" s="447">
        <f t="shared" si="55"/>
        <v>1538.5313821999998</v>
      </c>
      <c r="M87" s="323">
        <f>'END Jul 2020'!AZ71</f>
        <v>0</v>
      </c>
      <c r="N87" s="323">
        <f>'END Jul 2020'!BA71</f>
        <v>0</v>
      </c>
      <c r="O87" s="323">
        <f>'END Jul 2020'!BB71</f>
        <v>0</v>
      </c>
      <c r="P87" s="323">
        <f>'END Jul 2020'!BC71</f>
        <v>0</v>
      </c>
      <c r="Q87" s="323">
        <f>($E$6*'END Jul 2020'!AT71/100)*4</f>
        <v>54.885599999999997</v>
      </c>
      <c r="R87" s="324" t="str">
        <f t="shared" si="56"/>
        <v>No discount</v>
      </c>
      <c r="S87" s="324" t="str">
        <f t="shared" si="57"/>
        <v>Inclusive</v>
      </c>
      <c r="T87" s="380">
        <f t="shared" ref="T87:T97" si="63">IF(AND(R87="Guaranteed off bill",S87="Inclusive"),((K87*1.1)-((K87*1.1)*M87/100))/1.1,IF(AND(R87="Guaranteed off usage",S87="Inclusive"),((K87*1.1)-((J87*1.1)*N87/100))/1.1,IF(AND(R87="Guaranteed off bill",S87="Exclusive"),K87-(K87*M87/100),IF(AND(R87="Guaranteed off usage",S87="Exclusive"),K87-(J87*N87/100),IF(S87="Inclusive",((K87*1.1))/1.1,K87)))))</f>
        <v>1398.6648929090907</v>
      </c>
      <c r="U87" s="380">
        <f t="shared" ref="U87:U97" si="64">IF(R87="Pay-on-time off bill",T87-(T87*O87/100),IF(R87="Pay-on-time off usage",T87-(J87*P87/100),T87))</f>
        <v>1398.6648929090907</v>
      </c>
      <c r="V87" s="323">
        <f t="shared" ref="V87:V97" si="65">T87-Q87</f>
        <v>1343.7792929090906</v>
      </c>
      <c r="W87" s="323">
        <f t="shared" ref="W87:W97" si="66">U87-Q87</f>
        <v>1343.7792929090906</v>
      </c>
      <c r="X87" s="454">
        <f t="shared" ref="X87:Y97" si="67">V87*1.1</f>
        <v>1478.1572221999998</v>
      </c>
      <c r="Y87" s="454">
        <f t="shared" si="67"/>
        <v>1478.1572221999998</v>
      </c>
      <c r="Z87" s="325">
        <f>'END Jul 2020'!BL71</f>
        <v>0</v>
      </c>
      <c r="AA87" s="326" t="str">
        <f>'END Jul 2020'!BM71</f>
        <v>n</v>
      </c>
    </row>
    <row r="88" spans="1:27" x14ac:dyDescent="0.3">
      <c r="A88" s="319" t="str">
        <f>'END Jul 2020'!K72</f>
        <v>Powerdirect</v>
      </c>
      <c r="B88" s="320" t="str">
        <f>'END Jul 2020'!L72</f>
        <v>Rate Saver</v>
      </c>
      <c r="C88" s="321">
        <f>IF('END Jul 2020'!BP72=0,91*'END Jul 2020'!M72/100,(91*'END Jul 2020'!M72/100)+'END Jul 2020'!BP72/4)</f>
        <v>68.084545454545449</v>
      </c>
      <c r="D88" s="321">
        <f>IF('END Jul 2020'!O72="",$G$6*'END Jul 2020'!N72/100,IF($G$6&gt;='END Jul 2020'!P72,('END Jul 2020'!P72*'END Jul 2020'!N72/100),($G$6*'END Jul 2020'!N72/100)))</f>
        <v>57.294092545454554</v>
      </c>
      <c r="E88" s="321">
        <f>IF(AND('END Jul 2020'!P72&gt;0,'END Jul 2020'!R72&gt;0),IF($G$6&lt;'END Jul 2020'!P72,0,IF($G$6&lt;=('END Jul 2020'!R72+'END Jul 2020'!P72),(($G$6-'END Jul 2020'!P72)*'END Jul 2020'!Q72/100),(('END Jul 2020'!R72)*'END Jul 2020'!Q72/100))),0)</f>
        <v>0</v>
      </c>
      <c r="F88" s="321">
        <f>IF('END Jul 2020'!T72&gt;0,IF(($G$6&lt;'END Jul 2020'!T72),(0),($G$6-'END Jul 2020'!T72)*'END Jul 2020'!U72/100),IF(AND('END Jul 2020'!R72&gt;0,'END Jul 2020'!T72=""),IF(($G$6&lt;'END Jul 2020'!R72),(0),($G$6-'END Jul 2020'!R72)*'END Jul 2020'!S72/100),IF(AND('END Jul 2020'!P72&gt;0,'END Jul 2020'!R72=""),IF(($G$6&lt;'END Jul 2020'!P72),(0),($G$6-'END Jul 2020'!P72)*'END Jul 2020'!Q72/100),0)))</f>
        <v>0</v>
      </c>
      <c r="G88" s="321">
        <f>$I$6*'END Jul 2020'!AH72/100</f>
        <v>120.06617568181817</v>
      </c>
      <c r="H88" s="321">
        <f>$H$6*'END Jul 2020'!W72/100</f>
        <v>34.932512863636369</v>
      </c>
      <c r="I88" s="321">
        <f t="shared" si="52"/>
        <v>280.37732654545454</v>
      </c>
      <c r="J88" s="446">
        <f t="shared" si="53"/>
        <v>849.17112436363641</v>
      </c>
      <c r="K88" s="446">
        <f t="shared" si="54"/>
        <v>1121.5093061818181</v>
      </c>
      <c r="L88" s="447">
        <f t="shared" si="55"/>
        <v>1233.6602368000001</v>
      </c>
      <c r="M88" s="323">
        <f>'END Jul 2020'!AZ72</f>
        <v>0</v>
      </c>
      <c r="N88" s="323">
        <f>'END Jul 2020'!BA72</f>
        <v>0</v>
      </c>
      <c r="O88" s="323">
        <f>'END Jul 2020'!BB72</f>
        <v>0</v>
      </c>
      <c r="P88" s="323">
        <f>'END Jul 2020'!BC72</f>
        <v>0</v>
      </c>
      <c r="Q88" s="323">
        <f>($E$6*'END Jul 2020'!AT72/100)*4</f>
        <v>43.451099999999997</v>
      </c>
      <c r="R88" s="324" t="str">
        <f t="shared" si="56"/>
        <v>No discount</v>
      </c>
      <c r="S88" s="324" t="str">
        <f t="shared" si="57"/>
        <v>Exclusive</v>
      </c>
      <c r="T88" s="380">
        <f t="shared" si="63"/>
        <v>1121.5093061818181</v>
      </c>
      <c r="U88" s="380">
        <f t="shared" si="64"/>
        <v>1121.5093061818181</v>
      </c>
      <c r="V88" s="323">
        <f t="shared" si="65"/>
        <v>1078.0582061818182</v>
      </c>
      <c r="W88" s="323">
        <f t="shared" si="66"/>
        <v>1078.0582061818182</v>
      </c>
      <c r="X88" s="454">
        <f t="shared" si="67"/>
        <v>1185.8640268000001</v>
      </c>
      <c r="Y88" s="454">
        <f t="shared" si="67"/>
        <v>1185.8640268000001</v>
      </c>
      <c r="Z88" s="325">
        <f>'END Jul 2020'!BL72</f>
        <v>0</v>
      </c>
      <c r="AA88" s="326" t="str">
        <f>'END Jul 2020'!BM72</f>
        <v>n</v>
      </c>
    </row>
    <row r="89" spans="1:27" x14ac:dyDescent="0.3">
      <c r="A89" s="319" t="str">
        <f>'END Jul 2020'!K73</f>
        <v>Powershop</v>
      </c>
      <c r="B89" s="320" t="str">
        <f>'END Jul 2020'!L73</f>
        <v>Shopper with Mega Pack</v>
      </c>
      <c r="C89" s="321">
        <f>IF('END Jul 2020'!BP73=0,91*'END Jul 2020'!M73/100,(91*'END Jul 2020'!M73/100)+'END Jul 2020'!BP73/4)</f>
        <v>101.15890909090909</v>
      </c>
      <c r="D89" s="321">
        <f>IF('END Jul 2020'!O73="",$G$6*'END Jul 2020'!N73/100,IF($G$6&gt;='END Jul 2020'!P73,('END Jul 2020'!P73*'END Jul 2020'!N73/100),($G$6*'END Jul 2020'!N73/100)))</f>
        <v>59.331134272727276</v>
      </c>
      <c r="E89" s="321">
        <f>IF(AND('END Jul 2020'!P73&gt;0,'END Jul 2020'!R73&gt;0),IF($G$6&lt;'END Jul 2020'!P73,0,IF($G$6&lt;=('END Jul 2020'!R73+'END Jul 2020'!P73),(($G$6-'END Jul 2020'!P73)*'END Jul 2020'!Q73/100),(('END Jul 2020'!R73)*'END Jul 2020'!Q73/100))),0)</f>
        <v>0</v>
      </c>
      <c r="F89" s="321">
        <f>IF('END Jul 2020'!T73&gt;0,IF(($G$6&lt;'END Jul 2020'!T73),(0),($G$6-'END Jul 2020'!T73)*'END Jul 2020'!U73/100),IF(AND('END Jul 2020'!R73&gt;0,'END Jul 2020'!T73=""),IF(($G$6&lt;'END Jul 2020'!R73),(0),($G$6-'END Jul 2020'!R73)*'END Jul 2020'!S73/100),IF(AND('END Jul 2020'!P73&gt;0,'END Jul 2020'!R73=""),IF(($G$6&lt;'END Jul 2020'!P73),(0),($G$6-'END Jul 2020'!P73)*'END Jul 2020'!Q73/100),0)))</f>
        <v>0</v>
      </c>
      <c r="G89" s="321">
        <f>$I$6*'END Jul 2020'!AH73/100</f>
        <v>106.07298363636363</v>
      </c>
      <c r="H89" s="321">
        <f>$H$6*'END Jul 2020'!W73/100</f>
        <v>37.933020272727269</v>
      </c>
      <c r="I89" s="321">
        <f t="shared" si="52"/>
        <v>304.49604727272731</v>
      </c>
      <c r="J89" s="446">
        <f t="shared" si="53"/>
        <v>813.34855272727282</v>
      </c>
      <c r="K89" s="446">
        <f t="shared" si="54"/>
        <v>1217.9841890909092</v>
      </c>
      <c r="L89" s="447">
        <f t="shared" si="55"/>
        <v>1339.7826080000002</v>
      </c>
      <c r="M89" s="323">
        <f>'END Jul 2020'!AZ73</f>
        <v>0</v>
      </c>
      <c r="N89" s="323">
        <f>'END Jul 2020'!BA73</f>
        <v>0</v>
      </c>
      <c r="O89" s="323">
        <f>'END Jul 2020'!BB73</f>
        <v>6</v>
      </c>
      <c r="P89" s="323">
        <f>'END Jul 2020'!BC73</f>
        <v>0</v>
      </c>
      <c r="Q89" s="323">
        <f>($E$6*'END Jul 2020'!AT73/100)*4</f>
        <v>32.016599999999997</v>
      </c>
      <c r="R89" s="324" t="str">
        <f t="shared" si="56"/>
        <v>Pay-on-time off bill</v>
      </c>
      <c r="S89" s="324" t="str">
        <f t="shared" si="57"/>
        <v>Inclusive</v>
      </c>
      <c r="T89" s="380">
        <f t="shared" si="63"/>
        <v>1217.9841890909092</v>
      </c>
      <c r="U89" s="380">
        <f t="shared" si="64"/>
        <v>1144.9051377454548</v>
      </c>
      <c r="V89" s="323">
        <f t="shared" si="65"/>
        <v>1185.9675890909093</v>
      </c>
      <c r="W89" s="323">
        <f t="shared" si="66"/>
        <v>1112.8885377454549</v>
      </c>
      <c r="X89" s="454">
        <f t="shared" si="67"/>
        <v>1304.5643480000003</v>
      </c>
      <c r="Y89" s="454">
        <f t="shared" si="67"/>
        <v>1224.1773915200004</v>
      </c>
      <c r="Z89" s="325">
        <f>'END Jul 2020'!BL73</f>
        <v>0</v>
      </c>
      <c r="AA89" s="326" t="str">
        <f>'END Jul 2020'!BM73</f>
        <v>n</v>
      </c>
    </row>
    <row r="90" spans="1:27" x14ac:dyDescent="0.3">
      <c r="A90" s="319" t="str">
        <f>'END Jul 2020'!K74</f>
        <v>Red Energy</v>
      </c>
      <c r="B90" s="320" t="str">
        <f>'END Jul 2020'!L74</f>
        <v>Living Energy Saver</v>
      </c>
      <c r="C90" s="321">
        <f>IF('END Jul 2020'!BP74=0,91*'END Jul 2020'!M74/100,(91*'END Jul 2020'!M74/100)+'END Jul 2020'!BP74/4)</f>
        <v>83.786181818181817</v>
      </c>
      <c r="D90" s="321">
        <f>IF('END Jul 2020'!O74="",$G$6*'END Jul 2020'!N74/100,IF($G$6&gt;='END Jul 2020'!P74,('END Jul 2020'!P74*'END Jul 2020'!N74/100),($G$6*'END Jul 2020'!N74/100)))</f>
        <v>56.321451000000003</v>
      </c>
      <c r="E90" s="321">
        <f>IF(AND('END Jul 2020'!P74&gt;0,'END Jul 2020'!R74&gt;0),IF($G$6&lt;'END Jul 2020'!P74,0,IF($G$6&lt;=('END Jul 2020'!R74+'END Jul 2020'!P74),(($G$6-'END Jul 2020'!P74)*'END Jul 2020'!Q74/100),(('END Jul 2020'!R74)*'END Jul 2020'!Q74/100))),0)</f>
        <v>0</v>
      </c>
      <c r="F90" s="321">
        <f>IF('END Jul 2020'!T74&gt;0,IF(($G$6&lt;'END Jul 2020'!T74),(0),($G$6-'END Jul 2020'!T74)*'END Jul 2020'!U74/100),IF(AND('END Jul 2020'!R74&gt;0,'END Jul 2020'!T74=""),IF(($G$6&lt;'END Jul 2020'!R74),(0),($G$6-'END Jul 2020'!R74)*'END Jul 2020'!S74/100),IF(AND('END Jul 2020'!P74&gt;0,'END Jul 2020'!R74=""),IF(($G$6&lt;'END Jul 2020'!P74),(0),($G$6-'END Jul 2020'!P74)*'END Jul 2020'!Q74/100),0)))</f>
        <v>0</v>
      </c>
      <c r="G90" s="321">
        <f>$I$6*'END Jul 2020'!AH74/100</f>
        <v>96.759482045454547</v>
      </c>
      <c r="H90" s="321">
        <f>$H$6*'END Jul 2020'!W74/100</f>
        <v>54.504630000000006</v>
      </c>
      <c r="I90" s="321">
        <f t="shared" si="52"/>
        <v>291.37174486363637</v>
      </c>
      <c r="J90" s="446">
        <f t="shared" si="53"/>
        <v>830.34225218181814</v>
      </c>
      <c r="K90" s="446">
        <f t="shared" si="54"/>
        <v>1165.4869794545455</v>
      </c>
      <c r="L90" s="447">
        <f t="shared" si="55"/>
        <v>1282.0356774000002</v>
      </c>
      <c r="M90" s="323">
        <f>'END Jul 2020'!AZ74</f>
        <v>0</v>
      </c>
      <c r="N90" s="323">
        <f>'END Jul 2020'!BA74</f>
        <v>0</v>
      </c>
      <c r="O90" s="323">
        <f>'END Jul 2020'!BB74</f>
        <v>0</v>
      </c>
      <c r="P90" s="323">
        <f>'END Jul 2020'!BC74</f>
        <v>0</v>
      </c>
      <c r="Q90" s="323">
        <f>($E$6*'END Jul 2020'!AT74/100)*4</f>
        <v>46.652760000000001</v>
      </c>
      <c r="R90" s="324" t="str">
        <f t="shared" si="56"/>
        <v>No discount</v>
      </c>
      <c r="S90" s="324" t="str">
        <f t="shared" si="57"/>
        <v>Inclusive</v>
      </c>
      <c r="T90" s="380">
        <f t="shared" si="63"/>
        <v>1165.4869794545455</v>
      </c>
      <c r="U90" s="380">
        <f t="shared" si="64"/>
        <v>1165.4869794545455</v>
      </c>
      <c r="V90" s="323">
        <f t="shared" si="65"/>
        <v>1118.8342194545455</v>
      </c>
      <c r="W90" s="323">
        <f t="shared" si="66"/>
        <v>1118.8342194545455</v>
      </c>
      <c r="X90" s="454">
        <f t="shared" si="67"/>
        <v>1230.7176414000003</v>
      </c>
      <c r="Y90" s="454">
        <f t="shared" si="67"/>
        <v>1230.7176414000003</v>
      </c>
      <c r="Z90" s="325">
        <f>'END Jul 2020'!BL74</f>
        <v>0</v>
      </c>
      <c r="AA90" s="326" t="str">
        <f>'END Jul 2020'!BM74</f>
        <v>n</v>
      </c>
    </row>
    <row r="91" spans="1:27" x14ac:dyDescent="0.3">
      <c r="A91" s="319" t="str">
        <f>'END Jul 2020'!K75</f>
        <v>Simply Energy</v>
      </c>
      <c r="B91" s="320" t="str">
        <f>'END Jul 2020'!L75</f>
        <v>Saver</v>
      </c>
      <c r="C91" s="321">
        <f>IF('END Jul 2020'!BP75=0,91*'END Jul 2020'!M75/100,(91*'END Jul 2020'!M75/100)+'END Jul 2020'!BP75/4)</f>
        <v>81.072727272727263</v>
      </c>
      <c r="D91" s="321">
        <f>IF('END Jul 2020'!O75="",$G$6*'END Jul 2020'!N75/100,IF($G$6&gt;='END Jul 2020'!P75,('END Jul 2020'!P75*'END Jul 2020'!N75/100),($G$6*'END Jul 2020'!N75/100)))</f>
        <v>70.250412000000011</v>
      </c>
      <c r="E91" s="321">
        <f>IF(AND('END Jul 2020'!P75&gt;0,'END Jul 2020'!R75&gt;0),IF($G$6&lt;'END Jul 2020'!P75,0,IF($G$6&lt;=('END Jul 2020'!R75+'END Jul 2020'!P75),(($G$6-'END Jul 2020'!P75)*'END Jul 2020'!Q75/100),(('END Jul 2020'!R75)*'END Jul 2020'!Q75/100))),0)</f>
        <v>0</v>
      </c>
      <c r="F91" s="321">
        <f>IF('END Jul 2020'!T75&gt;0,IF(($G$6&lt;'END Jul 2020'!T75),(0),($G$6-'END Jul 2020'!T75)*'END Jul 2020'!U75/100),IF(AND('END Jul 2020'!R75&gt;0,'END Jul 2020'!T75=""),IF(($G$6&lt;'END Jul 2020'!R75),(0),($G$6-'END Jul 2020'!R75)*'END Jul 2020'!S75/100),IF(AND('END Jul 2020'!P75&gt;0,'END Jul 2020'!R75=""),IF(($G$6&lt;'END Jul 2020'!P75),(0),($G$6-'END Jul 2020'!P75)*'END Jul 2020'!Q75/100),0)))</f>
        <v>0</v>
      </c>
      <c r="G91" s="321">
        <f>$I$6*'END Jul 2020'!AH75/100</f>
        <v>152.36521568181817</v>
      </c>
      <c r="H91" s="321">
        <f>$H$6*'END Jul 2020'!W75/100</f>
        <v>51.476594999999996</v>
      </c>
      <c r="I91" s="321">
        <f t="shared" si="52"/>
        <v>355.16494995454542</v>
      </c>
      <c r="J91" s="446">
        <f t="shared" si="53"/>
        <v>1096.3688907272726</v>
      </c>
      <c r="K91" s="446">
        <f t="shared" si="54"/>
        <v>1420.6597998181817</v>
      </c>
      <c r="L91" s="447">
        <f t="shared" si="55"/>
        <v>1562.7257798000001</v>
      </c>
      <c r="M91" s="323">
        <f>'END Jul 2020'!AZ75</f>
        <v>0</v>
      </c>
      <c r="N91" s="323">
        <f>'END Jul 2020'!BA75</f>
        <v>20</v>
      </c>
      <c r="O91" s="323">
        <f>'END Jul 2020'!BB75</f>
        <v>0</v>
      </c>
      <c r="P91" s="323">
        <f>'END Jul 2020'!BC75</f>
        <v>0</v>
      </c>
      <c r="Q91" s="323">
        <f>($E$6*'END Jul 2020'!AT75/100)*4</f>
        <v>36.590400000000002</v>
      </c>
      <c r="R91" s="324" t="str">
        <f t="shared" si="56"/>
        <v>Guaranteed off usage</v>
      </c>
      <c r="S91" s="324" t="str">
        <f t="shared" si="57"/>
        <v>Exclusive</v>
      </c>
      <c r="T91" s="380">
        <f t="shared" si="63"/>
        <v>1201.3860216727271</v>
      </c>
      <c r="U91" s="380">
        <f t="shared" si="64"/>
        <v>1201.3860216727271</v>
      </c>
      <c r="V91" s="323">
        <f t="shared" si="65"/>
        <v>1164.7956216727271</v>
      </c>
      <c r="W91" s="323">
        <f t="shared" si="66"/>
        <v>1164.7956216727271</v>
      </c>
      <c r="X91" s="454">
        <f t="shared" si="67"/>
        <v>1281.27518384</v>
      </c>
      <c r="Y91" s="454">
        <f t="shared" si="67"/>
        <v>1281.27518384</v>
      </c>
      <c r="Z91" s="325">
        <f>'END Jul 2020'!BL75</f>
        <v>0</v>
      </c>
      <c r="AA91" s="326" t="str">
        <f>'END Jul 2020'!BM75</f>
        <v>n</v>
      </c>
    </row>
    <row r="92" spans="1:27" x14ac:dyDescent="0.3">
      <c r="A92" s="319" t="str">
        <f>'END Jul 2020'!K76</f>
        <v>1st Energy</v>
      </c>
      <c r="B92" s="320" t="str">
        <f>'END Jul 2020'!L76</f>
        <v>1st Saver</v>
      </c>
      <c r="C92" s="321">
        <f>IF('END Jul 2020'!BP76=0,91*'END Jul 2020'!M76/100,(91*'END Jul 2020'!M76/100)+'END Jul 2020'!BP76/4)</f>
        <v>117.39</v>
      </c>
      <c r="D92" s="321">
        <f>IF('END Jul 2020'!O76="",$G$6*'END Jul 2020'!N76/100,IF($G$6&gt;='END Jul 2020'!P76,('END Jul 2020'!P76*'END Jul 2020'!N76/100),($G$6*'END Jul 2020'!N76/100)))</f>
        <v>49.366146363636361</v>
      </c>
      <c r="E92" s="321">
        <f>IF(AND('END Jul 2020'!P76&gt;0,'END Jul 2020'!R76&gt;0),IF($G$6&lt;'END Jul 2020'!P76,0,IF($G$6&lt;=('END Jul 2020'!R76+'END Jul 2020'!P76),(($G$6-'END Jul 2020'!P76)*'END Jul 2020'!Q76/100),(('END Jul 2020'!R76)*'END Jul 2020'!Q76/100))),0)</f>
        <v>0</v>
      </c>
      <c r="F92" s="321">
        <f>IF('END Jul 2020'!T76&gt;0,IF(($G$6&lt;'END Jul 2020'!T76),(0),($G$6-'END Jul 2020'!T76)*'END Jul 2020'!U76/100),IF(AND('END Jul 2020'!R76&gt;0,'END Jul 2020'!T76=""),IF(($G$6&lt;'END Jul 2020'!R76),(0),($G$6-'END Jul 2020'!R76)*'END Jul 2020'!S76/100),IF(AND('END Jul 2020'!P76&gt;0,'END Jul 2020'!R76=""),IF(($G$6&lt;'END Jul 2020'!P76),(0),($G$6-'END Jul 2020'!P76)*'END Jul 2020'!Q76/100),0)))</f>
        <v>0</v>
      </c>
      <c r="G92" s="321">
        <f>$I$6*'END Jul 2020'!AH76/100</f>
        <v>109.37629454545454</v>
      </c>
      <c r="H92" s="321">
        <f>$H$6*'END Jul 2020'!W76/100</f>
        <v>57.422554636363635</v>
      </c>
      <c r="I92" s="321">
        <f t="shared" si="52"/>
        <v>333.55499554545457</v>
      </c>
      <c r="J92" s="446">
        <f t="shared" si="53"/>
        <v>864.65998218181835</v>
      </c>
      <c r="K92" s="446">
        <f t="shared" si="54"/>
        <v>1334.2199821818183</v>
      </c>
      <c r="L92" s="447">
        <f t="shared" si="55"/>
        <v>1467.6419804000002</v>
      </c>
      <c r="M92" s="323">
        <f>'END Jul 2020'!AZ76</f>
        <v>13</v>
      </c>
      <c r="N92" s="323">
        <f>'END Jul 2020'!BA76</f>
        <v>0</v>
      </c>
      <c r="O92" s="323">
        <f>'END Jul 2020'!BB76</f>
        <v>0</v>
      </c>
      <c r="P92" s="323">
        <f>'END Jul 2020'!BC76</f>
        <v>0</v>
      </c>
      <c r="Q92" s="323">
        <f>($E$6*'END Jul 2020'!AT76/100)*4</f>
        <v>27.442799999999998</v>
      </c>
      <c r="R92" s="324" t="str">
        <f t="shared" si="56"/>
        <v>Guaranteed off bill</v>
      </c>
      <c r="S92" s="324" t="str">
        <f t="shared" si="57"/>
        <v>Exclusive</v>
      </c>
      <c r="T92" s="380">
        <f t="shared" si="63"/>
        <v>1160.771384498182</v>
      </c>
      <c r="U92" s="380">
        <f t="shared" si="64"/>
        <v>1160.771384498182</v>
      </c>
      <c r="V92" s="323">
        <f t="shared" si="65"/>
        <v>1133.328584498182</v>
      </c>
      <c r="W92" s="323">
        <f t="shared" si="66"/>
        <v>1133.328584498182</v>
      </c>
      <c r="X92" s="454">
        <f t="shared" si="67"/>
        <v>1246.6614429480003</v>
      </c>
      <c r="Y92" s="454">
        <f t="shared" si="67"/>
        <v>1246.6614429480003</v>
      </c>
      <c r="Z92" s="325">
        <f>'END Jul 2020'!BL76</f>
        <v>0</v>
      </c>
      <c r="AA92" s="326" t="str">
        <f>'END Jul 2020'!BM76</f>
        <v>n</v>
      </c>
    </row>
    <row r="93" spans="1:27" x14ac:dyDescent="0.3">
      <c r="A93" s="319" t="str">
        <f>'END Jul 2020'!K77</f>
        <v>Amaysim</v>
      </c>
      <c r="B93" s="320" t="str">
        <f>'END Jul 2020'!L77</f>
        <v>Post-paid Solar</v>
      </c>
      <c r="C93" s="321">
        <f>IF('END Jul 2020'!BP77=0,91*'END Jul 2020'!M77/100,(91*'END Jul 2020'!M77/100)+'END Jul 2020'!BP77/4)</f>
        <v>82.354999999999976</v>
      </c>
      <c r="D93" s="321">
        <f>IF('END Jul 2020'!O77="",$G$6*'END Jul 2020'!N77/100,IF($G$6&gt;='END Jul 2020'!P77,('END Jul 2020'!P77*'END Jul 2020'!N77/100),($G$6*'END Jul 2020'!N77/100)))</f>
        <v>58.193327181818184</v>
      </c>
      <c r="E93" s="321">
        <f>IF(AND('END Jul 2020'!P77&gt;0,'END Jul 2020'!R77&gt;0),IF($G$6&lt;'END Jul 2020'!P77,0,IF($G$6&lt;=('END Jul 2020'!R77+'END Jul 2020'!P77),(($G$6-'END Jul 2020'!P77)*'END Jul 2020'!Q77/100),(('END Jul 2020'!R77)*'END Jul 2020'!Q77/100))),0)</f>
        <v>0</v>
      </c>
      <c r="F93" s="321">
        <f>IF('END Jul 2020'!T77&gt;0,IF(($G$6&lt;'END Jul 2020'!T77),(0),($G$6-'END Jul 2020'!T77)*'END Jul 2020'!U77/100),IF(AND('END Jul 2020'!R77&gt;0,'END Jul 2020'!T77=""),IF(($G$6&lt;'END Jul 2020'!R77),(0),($G$6-'END Jul 2020'!R77)*'END Jul 2020'!S77/100),IF(AND('END Jul 2020'!P77&gt;0,'END Jul 2020'!R77=""),IF(($G$6&lt;'END Jul 2020'!P77),(0),($G$6-'END Jul 2020'!P77)*'END Jul 2020'!Q77/100),0)))</f>
        <v>0</v>
      </c>
      <c r="G93" s="321">
        <f>$I$6*'END Jul 2020'!AH77/100</f>
        <v>120.6167275</v>
      </c>
      <c r="H93" s="321">
        <f>$H$6*'END Jul 2020'!W77/100</f>
        <v>70.856019000000003</v>
      </c>
      <c r="I93" s="321">
        <f t="shared" si="52"/>
        <v>332.02107368181817</v>
      </c>
      <c r="J93" s="446">
        <f t="shared" si="53"/>
        <v>998.66429472727282</v>
      </c>
      <c r="K93" s="446">
        <f t="shared" si="54"/>
        <v>1328.0842947272727</v>
      </c>
      <c r="L93" s="447">
        <f t="shared" si="55"/>
        <v>1460.8927242</v>
      </c>
      <c r="M93" s="323">
        <f>'END Jul 2020'!AZ77</f>
        <v>0</v>
      </c>
      <c r="N93" s="323">
        <f>'END Jul 2020'!BA77</f>
        <v>0</v>
      </c>
      <c r="O93" s="323">
        <f>'END Jul 2020'!BB77</f>
        <v>0</v>
      </c>
      <c r="P93" s="323">
        <f>'END Jul 2020'!BC77</f>
        <v>0</v>
      </c>
      <c r="Q93" s="323">
        <f>($E$6*'END Jul 2020'!AT77/100)*4</f>
        <v>73.180800000000005</v>
      </c>
      <c r="R93" s="324" t="str">
        <f t="shared" si="56"/>
        <v>No discount</v>
      </c>
      <c r="S93" s="324" t="str">
        <f t="shared" si="57"/>
        <v>Exclusive</v>
      </c>
      <c r="T93" s="380">
        <f t="shared" si="63"/>
        <v>1328.0842947272727</v>
      </c>
      <c r="U93" s="380">
        <f t="shared" si="64"/>
        <v>1328.0842947272727</v>
      </c>
      <c r="V93" s="323">
        <f t="shared" si="65"/>
        <v>1254.9034947272726</v>
      </c>
      <c r="W93" s="323">
        <f t="shared" si="66"/>
        <v>1254.9034947272726</v>
      </c>
      <c r="X93" s="454">
        <f t="shared" si="67"/>
        <v>1380.3938441999999</v>
      </c>
      <c r="Y93" s="454">
        <f t="shared" si="67"/>
        <v>1380.3938441999999</v>
      </c>
      <c r="Z93" s="325">
        <f>'END Jul 2020'!BL77</f>
        <v>0</v>
      </c>
      <c r="AA93" s="326" t="str">
        <f>'END Jul 2020'!BM77</f>
        <v>n</v>
      </c>
    </row>
    <row r="94" spans="1:27" x14ac:dyDescent="0.3">
      <c r="A94" s="319" t="str">
        <f>'END Jul 2020'!K78</f>
        <v>DC Power Co</v>
      </c>
      <c r="B94" s="320" t="str">
        <f>'END Jul 2020'!L78</f>
        <v>Market offer</v>
      </c>
      <c r="C94" s="321">
        <f>IF('END Jul 2020'!BP78=0,91*'END Jul 2020'!M78/100,(91*'END Jul 2020'!M78/100)+'END Jul 2020'!BP78/4)</f>
        <v>101.24472727272727</v>
      </c>
      <c r="D94" s="321">
        <f>IF('END Jul 2020'!O78="",$G$6*'END Jul 2020'!N78/100,IF($G$6&gt;='END Jul 2020'!P78,('END Jul 2020'!P78*'END Jul 2020'!N78/100),($G$6*'END Jul 2020'!N78/100)))</f>
        <v>62.340817545454549</v>
      </c>
      <c r="E94" s="321">
        <f>IF(AND('END Jul 2020'!P78&gt;0,'END Jul 2020'!R78&gt;0),IF($G$6&lt;'END Jul 2020'!P78,0,IF($G$6&lt;=('END Jul 2020'!R78+'END Jul 2020'!P78),(($G$6-'END Jul 2020'!P78)*'END Jul 2020'!Q78/100),(('END Jul 2020'!R78)*'END Jul 2020'!Q78/100))),0)</f>
        <v>0</v>
      </c>
      <c r="F94" s="321">
        <f>IF('END Jul 2020'!T78&gt;0,IF(($G$6&lt;'END Jul 2020'!T78),(0),($G$6-'END Jul 2020'!T78)*'END Jul 2020'!U78/100),IF(AND('END Jul 2020'!R78&gt;0,'END Jul 2020'!T78=""),IF(($G$6&lt;'END Jul 2020'!R78),(0),($G$6-'END Jul 2020'!R78)*'END Jul 2020'!S78/100),IF(AND('END Jul 2020'!P78&gt;0,'END Jul 2020'!R78=""),IF(($G$6&lt;'END Jul 2020'!P78),(0),($G$6-'END Jul 2020'!P78)*'END Jul 2020'!Q78/100),0)))</f>
        <v>0</v>
      </c>
      <c r="G94" s="321">
        <f>$I$6*'END Jul 2020'!AH78/100</f>
        <v>137.68383386363638</v>
      </c>
      <c r="H94" s="321">
        <f>$H$6*'END Jul 2020'!W78/100</f>
        <v>78.646327227272735</v>
      </c>
      <c r="I94" s="321">
        <f t="shared" si="52"/>
        <v>379.915705909091</v>
      </c>
      <c r="J94" s="446">
        <f t="shared" si="53"/>
        <v>1114.6839145454549</v>
      </c>
      <c r="K94" s="446">
        <f t="shared" si="54"/>
        <v>1519.662823636364</v>
      </c>
      <c r="L94" s="447">
        <f t="shared" si="55"/>
        <v>1671.6291060000005</v>
      </c>
      <c r="M94" s="323">
        <f>'END Jul 2020'!AZ78</f>
        <v>0</v>
      </c>
      <c r="N94" s="323">
        <f>'END Jul 2020'!BA78</f>
        <v>0</v>
      </c>
      <c r="O94" s="323">
        <f>'END Jul 2020'!BB78</f>
        <v>0</v>
      </c>
      <c r="P94" s="323">
        <f>'END Jul 2020'!BC78</f>
        <v>0</v>
      </c>
      <c r="Q94" s="323">
        <f>($E$6*'END Jul 2020'!AT78/100)*4</f>
        <v>68.606999999999999</v>
      </c>
      <c r="R94" s="324" t="str">
        <f t="shared" si="56"/>
        <v>No discount</v>
      </c>
      <c r="S94" s="324" t="str">
        <f t="shared" si="57"/>
        <v>Exclusive</v>
      </c>
      <c r="T94" s="380">
        <f t="shared" si="63"/>
        <v>1519.662823636364</v>
      </c>
      <c r="U94" s="380">
        <f t="shared" si="64"/>
        <v>1519.662823636364</v>
      </c>
      <c r="V94" s="323">
        <f t="shared" si="65"/>
        <v>1451.055823636364</v>
      </c>
      <c r="W94" s="323">
        <f t="shared" si="66"/>
        <v>1451.055823636364</v>
      </c>
      <c r="X94" s="454">
        <f t="shared" si="67"/>
        <v>1596.1614060000006</v>
      </c>
      <c r="Y94" s="454">
        <f t="shared" si="67"/>
        <v>1596.1614060000006</v>
      </c>
      <c r="Z94" s="325">
        <f>'END Jul 2020'!BL78</f>
        <v>0</v>
      </c>
      <c r="AA94" s="326" t="str">
        <f>'END Jul 2020'!BM78</f>
        <v>n</v>
      </c>
    </row>
    <row r="95" spans="1:27" x14ac:dyDescent="0.3">
      <c r="A95" s="319" t="str">
        <f>'END Jul 2020'!K79</f>
        <v>Enova Energy</v>
      </c>
      <c r="B95" s="320" t="str">
        <f>'END Jul 2020'!L79</f>
        <v>Solar Premium</v>
      </c>
      <c r="C95" s="321">
        <f>IF('END Jul 2020'!BP79=0,91*'END Jul 2020'!M79/100,(91*'END Jul 2020'!M79/100)+'END Jul 2020'!BP79/4)</f>
        <v>81.899999999999991</v>
      </c>
      <c r="D95" s="321">
        <f>IF('END Jul 2020'!O79="",$G$6*'END Jul 2020'!N79/100,IF($G$6&gt;='END Jul 2020'!P79,('END Jul 2020'!P79*'END Jul 2020'!N79/100),($G$6*'END Jul 2020'!N79/100)))</f>
        <v>64.231045454545452</v>
      </c>
      <c r="E95" s="321">
        <f>IF(AND('END Jul 2020'!P79&gt;0,'END Jul 2020'!R79&gt;0),IF($G$6&lt;'END Jul 2020'!P79,0,IF($G$6&lt;=('END Jul 2020'!R79+'END Jul 2020'!P79),(($G$6-'END Jul 2020'!P79)*'END Jul 2020'!Q79/100),(('END Jul 2020'!R79)*'END Jul 2020'!Q79/100))),0)</f>
        <v>0</v>
      </c>
      <c r="F95" s="321">
        <f>IF('END Jul 2020'!T79&gt;0,IF(($G$6&lt;'END Jul 2020'!T79),(0),($G$6-'END Jul 2020'!T79)*'END Jul 2020'!U79/100),IF(AND('END Jul 2020'!R79&gt;0,'END Jul 2020'!T79=""),IF(($G$6&lt;'END Jul 2020'!R79),(0),($G$6-'END Jul 2020'!R79)*'END Jul 2020'!S79/100),IF(AND('END Jul 2020'!P79&gt;0,'END Jul 2020'!R79=""),IF(($G$6&lt;'END Jul 2020'!P79),(0),($G$6-'END Jul 2020'!P79)*'END Jul 2020'!Q79/100),0)))</f>
        <v>0</v>
      </c>
      <c r="G95" s="321">
        <f>$I$6*'END Jul 2020'!AH79/100</f>
        <v>110.11036363636363</v>
      </c>
      <c r="H95" s="321">
        <f>$H$6*'END Jul 2020'!W79/100</f>
        <v>52.302422727272727</v>
      </c>
      <c r="I95" s="321">
        <f t="shared" si="52"/>
        <v>308.54383181818184</v>
      </c>
      <c r="J95" s="446">
        <f t="shared" si="53"/>
        <v>906.57532727272746</v>
      </c>
      <c r="K95" s="446">
        <f t="shared" si="54"/>
        <v>1234.1753272727274</v>
      </c>
      <c r="L95" s="447">
        <f t="shared" si="55"/>
        <v>1357.5928600000002</v>
      </c>
      <c r="M95" s="323">
        <f>'END Jul 2020'!AZ79</f>
        <v>0</v>
      </c>
      <c r="N95" s="323">
        <f>'END Jul 2020'!BA79</f>
        <v>0</v>
      </c>
      <c r="O95" s="323">
        <f>'END Jul 2020'!BB79</f>
        <v>0</v>
      </c>
      <c r="P95" s="323">
        <f>'END Jul 2020'!BC79</f>
        <v>0</v>
      </c>
      <c r="Q95" s="323">
        <f>($E$6*'END Jul 2020'!AT79/100)*4</f>
        <v>73.180800000000005</v>
      </c>
      <c r="R95" s="324" t="str">
        <f t="shared" si="56"/>
        <v>No discount</v>
      </c>
      <c r="S95" s="324" t="str">
        <f t="shared" si="57"/>
        <v>Exclusive</v>
      </c>
      <c r="T95" s="380">
        <f t="shared" si="63"/>
        <v>1234.1753272727274</v>
      </c>
      <c r="U95" s="380">
        <f t="shared" si="64"/>
        <v>1234.1753272727274</v>
      </c>
      <c r="V95" s="323">
        <f t="shared" si="65"/>
        <v>1160.9945272727273</v>
      </c>
      <c r="W95" s="323">
        <f t="shared" si="66"/>
        <v>1160.9945272727273</v>
      </c>
      <c r="X95" s="454">
        <f t="shared" si="67"/>
        <v>1277.0939800000001</v>
      </c>
      <c r="Y95" s="454">
        <f t="shared" si="67"/>
        <v>1277.0939800000001</v>
      </c>
      <c r="Z95" s="325">
        <f>'END Jul 2020'!BL79</f>
        <v>0</v>
      </c>
      <c r="AA95" s="326" t="str">
        <f>'END Jul 2020'!BM79</f>
        <v>n</v>
      </c>
    </row>
    <row r="96" spans="1:27" x14ac:dyDescent="0.3">
      <c r="A96" s="319" t="str">
        <f>'END Jul 2020'!K80</f>
        <v>Future X Power</v>
      </c>
      <c r="B96" s="320" t="str">
        <f>'END Jul 2020'!L80</f>
        <v>Flexi Saver</v>
      </c>
      <c r="C96" s="321">
        <f>IF('END Jul 2020'!BP80=0,91*'END Jul 2020'!M80/100,(91*'END Jul 2020'!M80/100)+'END Jul 2020'!BP80/4)</f>
        <v>85.300090909090898</v>
      </c>
      <c r="D96" s="321">
        <f>IF('END Jul 2020'!O80="",$G$6*'END Jul 2020'!N80/100,IF($G$6&gt;='END Jul 2020'!P80,('END Jul 2020'!P80*'END Jul 2020'!N80/100),($G$6*'END Jul 2020'!N80/100)))</f>
        <v>60.450589636363638</v>
      </c>
      <c r="E96" s="321">
        <f>IF(AND('END Jul 2020'!P80&gt;0,'END Jul 2020'!R80&gt;0),IF($G$6&lt;'END Jul 2020'!P80,0,IF($G$6&lt;=('END Jul 2020'!R80+'END Jul 2020'!P80),(($G$6-'END Jul 2020'!P80)*'END Jul 2020'!Q80/100),(('END Jul 2020'!R80)*'END Jul 2020'!Q80/100))),0)</f>
        <v>0</v>
      </c>
      <c r="F96" s="321">
        <f>IF('END Jul 2020'!T80&gt;0,IF(($G$6&lt;'END Jul 2020'!T80),(0),($G$6-'END Jul 2020'!T80)*'END Jul 2020'!U80/100),IF(AND('END Jul 2020'!R80&gt;0,'END Jul 2020'!T80=""),IF(($G$6&lt;'END Jul 2020'!R80),(0),($G$6-'END Jul 2020'!R80)*'END Jul 2020'!S80/100),IF(AND('END Jul 2020'!P80&gt;0,'END Jul 2020'!R80=""),IF(($G$6&lt;'END Jul 2020'!P80),(0),($G$6-'END Jul 2020'!P80)*'END Jul 2020'!Q80/100),0)))</f>
        <v>0</v>
      </c>
      <c r="G96" s="321">
        <f>$I$6*'END Jul 2020'!AH80/100</f>
        <v>117.12989931818181</v>
      </c>
      <c r="H96" s="321">
        <f>$H$6*'END Jul 2020'!W80/100</f>
        <v>64.331979954545474</v>
      </c>
      <c r="I96" s="321">
        <f t="shared" si="52"/>
        <v>327.21255981818183</v>
      </c>
      <c r="J96" s="446">
        <f t="shared" si="53"/>
        <v>967.64987563636373</v>
      </c>
      <c r="K96" s="446">
        <f t="shared" si="54"/>
        <v>1308.8502392727273</v>
      </c>
      <c r="L96" s="447">
        <f t="shared" si="55"/>
        <v>1439.7352632000002</v>
      </c>
      <c r="M96" s="323">
        <f>'END Jul 2020'!AZ80</f>
        <v>0</v>
      </c>
      <c r="N96" s="323">
        <f>'END Jul 2020'!BA80</f>
        <v>0</v>
      </c>
      <c r="O96" s="323">
        <f>'END Jul 2020'!BB80</f>
        <v>0</v>
      </c>
      <c r="P96" s="323">
        <f>'END Jul 2020'!BC80</f>
        <v>15</v>
      </c>
      <c r="Q96" s="323">
        <f>($E$6*'END Jul 2020'!AT80/100)*4</f>
        <v>32.016599999999997</v>
      </c>
      <c r="R96" s="324" t="str">
        <f t="shared" si="56"/>
        <v>Pay-on-time off usage</v>
      </c>
      <c r="S96" s="324" t="str">
        <f t="shared" si="57"/>
        <v>Exclusive</v>
      </c>
      <c r="T96" s="380">
        <f t="shared" si="63"/>
        <v>1308.8502392727273</v>
      </c>
      <c r="U96" s="380">
        <f t="shared" si="64"/>
        <v>1163.7027579272728</v>
      </c>
      <c r="V96" s="323">
        <f t="shared" si="65"/>
        <v>1276.8336392727274</v>
      </c>
      <c r="W96" s="323">
        <f t="shared" si="66"/>
        <v>1131.6861579272729</v>
      </c>
      <c r="X96" s="454">
        <f t="shared" si="67"/>
        <v>1404.5170032000003</v>
      </c>
      <c r="Y96" s="454">
        <f t="shared" si="67"/>
        <v>1244.8547737200004</v>
      </c>
      <c r="Z96" s="325">
        <f>'END Jul 2020'!BL80</f>
        <v>0</v>
      </c>
      <c r="AA96" s="326" t="str">
        <f>'END Jul 2020'!BM80</f>
        <v>n</v>
      </c>
    </row>
    <row r="97" spans="1:27" x14ac:dyDescent="0.3">
      <c r="A97" s="319" t="str">
        <f>'END Jul 2020'!K81</f>
        <v>Kogan Energy</v>
      </c>
      <c r="B97" s="383" t="str">
        <f>'END Jul 2020'!L81</f>
        <v>Market offer</v>
      </c>
      <c r="C97" s="384">
        <f>IF('END Jul 2020'!BP81=0,91*'END Jul 2020'!M81/100,(91*'END Jul 2020'!M81/100)+'END Jul 2020'!BP81/4)</f>
        <v>91.157181818181797</v>
      </c>
      <c r="D97" s="384">
        <f>IF('END Jul 2020'!O81="",$G$6*'END Jul 2020'!N81/100,IF($G$6&gt;='END Jul 2020'!P81,('END Jul 2020'!P81*'END Jul 2020'!N81/100),($G$6*'END Jul 2020'!N81/100)))</f>
        <v>44.521290363636375</v>
      </c>
      <c r="E97" s="384">
        <f>IF(AND('END Jul 2020'!P81&gt;0,'END Jul 2020'!R81&gt;0),IF($G$6&lt;'END Jul 2020'!P81,0,IF($G$6&lt;=('END Jul 2020'!R81+'END Jul 2020'!P81),(($G$6-'END Jul 2020'!P81)*'END Jul 2020'!Q81/100),(('END Jul 2020'!R81)*'END Jul 2020'!Q81/100))),0)</f>
        <v>0</v>
      </c>
      <c r="F97" s="384">
        <f>IF('END Jul 2020'!T81&gt;0,IF(($G$6&lt;'END Jul 2020'!T81),(0),($G$6-'END Jul 2020'!T81)*'END Jul 2020'!U81/100),IF(AND('END Jul 2020'!R81&gt;0,'END Jul 2020'!T81=""),IF(($G$6&lt;'END Jul 2020'!R81),(0),($G$6-'END Jul 2020'!R81)*'END Jul 2020'!S81/100),IF(AND('END Jul 2020'!P81&gt;0,'END Jul 2020'!R81=""),IF(($G$6&lt;'END Jul 2020'!P81),(0),($G$6-'END Jul 2020'!P81)*'END Jul 2020'!Q81/100),0)))</f>
        <v>0</v>
      </c>
      <c r="G97" s="384">
        <f>$I$6*'END Jul 2020'!AH81/100</f>
        <v>89.418791136363609</v>
      </c>
      <c r="H97" s="384">
        <f>$H$6*'END Jul 2020'!W81/100</f>
        <v>52.247367545454551</v>
      </c>
      <c r="I97" s="384">
        <f t="shared" si="52"/>
        <v>277.34463086363633</v>
      </c>
      <c r="J97" s="449">
        <f t="shared" si="53"/>
        <v>744.74979618181806</v>
      </c>
      <c r="K97" s="449">
        <f t="shared" si="54"/>
        <v>1109.3785234545453</v>
      </c>
      <c r="L97" s="450">
        <f t="shared" si="55"/>
        <v>1220.3163757999998</v>
      </c>
      <c r="M97" s="386">
        <f>'END Jul 2020'!AZ81</f>
        <v>0</v>
      </c>
      <c r="N97" s="386">
        <f>'END Jul 2020'!BA81</f>
        <v>0</v>
      </c>
      <c r="O97" s="386">
        <f>'END Jul 2020'!BB81</f>
        <v>0</v>
      </c>
      <c r="P97" s="386">
        <f>'END Jul 2020'!BC81</f>
        <v>0</v>
      </c>
      <c r="Q97" s="386">
        <f>($E$6*'END Jul 2020'!AT81/100)*4</f>
        <v>25.293113999999999</v>
      </c>
      <c r="R97" s="324" t="str">
        <f t="shared" si="56"/>
        <v>No discount</v>
      </c>
      <c r="S97" s="324" t="str">
        <f t="shared" si="57"/>
        <v>Exclusive</v>
      </c>
      <c r="T97" s="380">
        <f t="shared" si="63"/>
        <v>1109.3785234545453</v>
      </c>
      <c r="U97" s="380">
        <f t="shared" si="64"/>
        <v>1109.3785234545453</v>
      </c>
      <c r="V97" s="386">
        <f t="shared" si="65"/>
        <v>1084.0854094545452</v>
      </c>
      <c r="W97" s="386">
        <f t="shared" si="66"/>
        <v>1084.0854094545452</v>
      </c>
      <c r="X97" s="455">
        <f t="shared" si="67"/>
        <v>1192.4939503999999</v>
      </c>
      <c r="Y97" s="455">
        <f t="shared" si="67"/>
        <v>1192.4939503999999</v>
      </c>
      <c r="Z97" s="387">
        <f>'END Jul 2020'!BL81</f>
        <v>0</v>
      </c>
      <c r="AA97" s="326" t="str">
        <f>'END Jul 2020'!BM81</f>
        <v>n</v>
      </c>
    </row>
    <row r="98" spans="1:27" x14ac:dyDescent="0.3">
      <c r="A98" s="319" t="str">
        <f>'END Jul 2020'!K82</f>
        <v>ReAmped Energy</v>
      </c>
      <c r="B98" s="383" t="str">
        <f>'END Jul 2020'!L82</f>
        <v>Market offer</v>
      </c>
      <c r="C98" s="384">
        <f>IF('END Jul 2020'!BP82=0,91*'END Jul 2020'!M82/100,(91*'END Jul 2020'!M82/100)+'END Jul 2020'!BP82/4)</f>
        <v>67.703999999999994</v>
      </c>
      <c r="D98" s="384">
        <f>IF('END Jul 2020'!O82="",$G$6*'END Jul 2020'!N82/100,IF($G$6&gt;='END Jul 2020'!P82,('END Jul 2020'!P82*'END Jul 2020'!N82/100),($G$6*'END Jul 2020'!N82/100)))</f>
        <v>59.71652054545455</v>
      </c>
      <c r="E98" s="384">
        <f>IF(AND('END Jul 2020'!P82&gt;0,'END Jul 2020'!R82&gt;0),IF($G$6&lt;'END Jul 2020'!P82,0,IF($G$6&lt;=('END Jul 2020'!R82+'END Jul 2020'!P82),(($G$6-'END Jul 2020'!P82)*'END Jul 2020'!Q82/100),(('END Jul 2020'!R82)*'END Jul 2020'!Q82/100))),0)</f>
        <v>0</v>
      </c>
      <c r="F98" s="384">
        <f>IF('END Jul 2020'!T82&gt;0,IF(($G$6&lt;'END Jul 2020'!T82),(0),($G$6-'END Jul 2020'!T82)*'END Jul 2020'!U82/100),IF(AND('END Jul 2020'!R82&gt;0,'END Jul 2020'!T82=""),IF(($G$6&lt;'END Jul 2020'!R82),(0),($G$6-'END Jul 2020'!R82)*'END Jul 2020'!S82/100),IF(AND('END Jul 2020'!P82&gt;0,'END Jul 2020'!R82=""),IF(($G$6&lt;'END Jul 2020'!P82),(0),($G$6-'END Jul 2020'!P82)*'END Jul 2020'!Q82/100),0)))</f>
        <v>0</v>
      </c>
      <c r="G98" s="384">
        <f>$I$6*'END Jul 2020'!AH82/100</f>
        <v>117.17577863636363</v>
      </c>
      <c r="H98" s="384">
        <f>$H$6*'END Jul 2020'!W82/100</f>
        <v>37.767854727272734</v>
      </c>
      <c r="I98" s="384">
        <f t="shared" ref="I98:I100" si="68">SUM(C98:H98)</f>
        <v>282.36415390909087</v>
      </c>
      <c r="J98" s="449">
        <f t="shared" ref="J98:J100" si="69">(I98-C98)*4</f>
        <v>858.64061563636346</v>
      </c>
      <c r="K98" s="449">
        <f t="shared" ref="K98:K100" si="70">I98*4</f>
        <v>1129.4566156363635</v>
      </c>
      <c r="L98" s="450">
        <f t="shared" ref="L98:L100" si="71">K98*1.1</f>
        <v>1242.4022771999998</v>
      </c>
      <c r="M98" s="386">
        <f>'END Jul 2020'!AZ82</f>
        <v>0</v>
      </c>
      <c r="N98" s="386">
        <f>'END Jul 2020'!BA82</f>
        <v>0</v>
      </c>
      <c r="O98" s="386">
        <f>'END Jul 2020'!BB82</f>
        <v>0</v>
      </c>
      <c r="P98" s="386">
        <f>'END Jul 2020'!BC82</f>
        <v>0</v>
      </c>
      <c r="Q98" s="386">
        <f>($E$6*'END Jul 2020'!AT82/100)*4</f>
        <v>36.590400000000002</v>
      </c>
      <c r="R98" s="324" t="str">
        <f t="shared" ref="R98:R100" si="72">IF(SUM(M98:P98)=0,"No discount",IF(M98&gt;0,"Guaranteed off bill",IF(N98&gt;0,"Guaranteed off usage",IF(O98&gt;0,"Pay-on-time off bill","Pay-on-time off usage"))))</f>
        <v>No discount</v>
      </c>
      <c r="S98" s="324" t="str">
        <f t="shared" ref="S98:S100" si="73">IF(OR(A98="Origin Energy",A98="Red Energy",A98="Powershop"),"Inclusive","Exclusive")</f>
        <v>Exclusive</v>
      </c>
      <c r="T98" s="380">
        <f t="shared" ref="T98:T100" si="74">IF(AND(R98="Guaranteed off bill",S98="Inclusive"),((K98*1.1)-((K98*1.1)*M98/100))/1.1,IF(AND(R98="Guaranteed off usage",S98="Inclusive"),((K98*1.1)-((J98*1.1)*N98/100))/1.1,IF(AND(R98="Guaranteed off bill",S98="Exclusive"),K98-(K98*M98/100),IF(AND(R98="Guaranteed off usage",S98="Exclusive"),K98-(J98*N98/100),IF(S98="Inclusive",((K98*1.1))/1.1,K98)))))</f>
        <v>1129.4566156363635</v>
      </c>
      <c r="U98" s="380">
        <f t="shared" ref="U98:U100" si="75">IF(R98="Pay-on-time off bill",T98-(T98*O98/100),IF(R98="Pay-on-time off usage",T98-(J98*P98/100),T98))</f>
        <v>1129.4566156363635</v>
      </c>
      <c r="V98" s="386">
        <f t="shared" ref="V98:V100" si="76">T98-Q98</f>
        <v>1092.8662156363634</v>
      </c>
      <c r="W98" s="386">
        <f t="shared" ref="W98:W100" si="77">U98-Q98</f>
        <v>1092.8662156363634</v>
      </c>
      <c r="X98" s="455">
        <f t="shared" ref="X98:X100" si="78">V98*1.1</f>
        <v>1202.1528371999998</v>
      </c>
      <c r="Y98" s="455">
        <f t="shared" ref="Y98:Y100" si="79">W98*1.1</f>
        <v>1202.1528371999998</v>
      </c>
      <c r="Z98" s="387">
        <f>'END Jul 2020'!BL82</f>
        <v>0</v>
      </c>
      <c r="AA98" s="326" t="str">
        <f>'END Jul 2020'!BM82</f>
        <v>n</v>
      </c>
    </row>
    <row r="99" spans="1:27" x14ac:dyDescent="0.3">
      <c r="A99" s="319" t="str">
        <f>'END Jul 2020'!K83</f>
        <v>Sumo Power</v>
      </c>
      <c r="B99" s="383" t="str">
        <f>'END Jul 2020'!L83</f>
        <v>Lite</v>
      </c>
      <c r="C99" s="384">
        <f>IF('END Jul 2020'!BP83=0,91*'END Jul 2020'!M83/100,(91*'END Jul 2020'!M83/100)+'END Jul 2020'!BP83/4)</f>
        <v>77.349999999999994</v>
      </c>
      <c r="D99" s="384">
        <f>IF('END Jul 2020'!O83="",$G$6*'END Jul 2020'!N83/100,IF($G$6&gt;='END Jul 2020'!P83,('END Jul 2020'!P83*'END Jul 2020'!N83/100),($G$6*'END Jul 2020'!N83/100)))</f>
        <v>57.330795999999999</v>
      </c>
      <c r="E99" s="384">
        <f>IF(AND('END Jul 2020'!P83&gt;0,'END Jul 2020'!R83&gt;0),IF($G$6&lt;'END Jul 2020'!P83,0,IF($G$6&lt;=('END Jul 2020'!R83+'END Jul 2020'!P83),(($G$6-'END Jul 2020'!P83)*'END Jul 2020'!Q83/100),(('END Jul 2020'!R83)*'END Jul 2020'!Q83/100))),0)</f>
        <v>0</v>
      </c>
      <c r="F99" s="384">
        <f>IF('END Jul 2020'!T83&gt;0,IF(($G$6&lt;'END Jul 2020'!T83),(0),($G$6-'END Jul 2020'!T83)*'END Jul 2020'!U83/100),IF(AND('END Jul 2020'!R83&gt;0,'END Jul 2020'!T83=""),IF(($G$6&lt;'END Jul 2020'!R83),(0),($G$6-'END Jul 2020'!R83)*'END Jul 2020'!S83/100),IF(AND('END Jul 2020'!P83&gt;0,'END Jul 2020'!R83=""),IF(($G$6&lt;'END Jul 2020'!P83),(0),($G$6-'END Jul 2020'!P83)*'END Jul 2020'!Q83/100),0)))</f>
        <v>0</v>
      </c>
      <c r="G99" s="384">
        <f>$I$6*'END Jul 2020'!AH83/100</f>
        <v>118.09336499999998</v>
      </c>
      <c r="H99" s="384">
        <f>$H$6*'END Jul 2020'!W83/100</f>
        <v>62.074717500000006</v>
      </c>
      <c r="I99" s="384">
        <f t="shared" si="68"/>
        <v>314.84887849999996</v>
      </c>
      <c r="J99" s="449">
        <f t="shared" si="69"/>
        <v>949.99551399999984</v>
      </c>
      <c r="K99" s="449">
        <f t="shared" si="70"/>
        <v>1259.3955139999998</v>
      </c>
      <c r="L99" s="450">
        <f t="shared" si="71"/>
        <v>1385.3350653999998</v>
      </c>
      <c r="M99" s="386">
        <f>'END Jul 2020'!AZ83</f>
        <v>0</v>
      </c>
      <c r="N99" s="386">
        <f>'END Jul 2020'!BA83</f>
        <v>0</v>
      </c>
      <c r="O99" s="386">
        <f>'END Jul 2020'!BB83</f>
        <v>0</v>
      </c>
      <c r="P99" s="386">
        <f>'END Jul 2020'!BC83</f>
        <v>0</v>
      </c>
      <c r="Q99" s="386">
        <f>($E$6*'END Jul 2020'!AT83/100)*4</f>
        <v>50.769179999999999</v>
      </c>
      <c r="R99" s="324" t="str">
        <f t="shared" si="72"/>
        <v>No discount</v>
      </c>
      <c r="S99" s="324" t="str">
        <f t="shared" si="73"/>
        <v>Exclusive</v>
      </c>
      <c r="T99" s="380">
        <f t="shared" si="74"/>
        <v>1259.3955139999998</v>
      </c>
      <c r="U99" s="380">
        <f t="shared" si="75"/>
        <v>1259.3955139999998</v>
      </c>
      <c r="V99" s="386">
        <f t="shared" si="76"/>
        <v>1208.6263339999998</v>
      </c>
      <c r="W99" s="386">
        <f t="shared" si="77"/>
        <v>1208.6263339999998</v>
      </c>
      <c r="X99" s="455">
        <f t="shared" si="78"/>
        <v>1329.4889673999999</v>
      </c>
      <c r="Y99" s="455">
        <f t="shared" si="79"/>
        <v>1329.4889673999999</v>
      </c>
      <c r="Z99" s="387">
        <f>'END Jul 2020'!BL83</f>
        <v>0</v>
      </c>
      <c r="AA99" s="326" t="str">
        <f>'END Jul 2020'!BM83</f>
        <v>n</v>
      </c>
    </row>
    <row r="100" spans="1:27" ht="14.5" thickBot="1" x14ac:dyDescent="0.35">
      <c r="A100" s="327" t="str">
        <f>'END Jul 2020'!K84</f>
        <v>Tango Energy</v>
      </c>
      <c r="B100" s="328" t="str">
        <f>'END Jul 2020'!L84</f>
        <v>Home Select</v>
      </c>
      <c r="C100" s="329">
        <f>IF('END Jul 2020'!BP84=0,91*'END Jul 2020'!M84/100,(91*'END Jul 2020'!M84/100)+'END Jul 2020'!BP84/4)</f>
        <v>86.449999999999989</v>
      </c>
      <c r="D100" s="329">
        <f>IF('END Jul 2020'!O84="",$G$6*'END Jul 2020'!N84/100,IF($G$6&gt;='END Jul 2020'!P84,('END Jul 2020'!P84*'END Jul 2020'!N84/100),($G$6*'END Jul 2020'!N84/100)))</f>
        <v>60.560699999999997</v>
      </c>
      <c r="E100" s="329">
        <f>IF(AND('END Jul 2020'!P84&gt;0,'END Jul 2020'!R84&gt;0),IF($G$6&lt;'END Jul 2020'!P84,0,IF($G$6&lt;=('END Jul 2020'!R84+'END Jul 2020'!P84),(($G$6-'END Jul 2020'!P84)*'END Jul 2020'!Q84/100),(('END Jul 2020'!R84)*'END Jul 2020'!Q84/100))),0)</f>
        <v>0</v>
      </c>
      <c r="F100" s="329">
        <f>IF('END Jul 2020'!T84&gt;0,IF(($G$6&lt;'END Jul 2020'!T84),(0),($G$6-'END Jul 2020'!T84)*'END Jul 2020'!U84/100),IF(AND('END Jul 2020'!R84&gt;0,'END Jul 2020'!T84=""),IF(($G$6&lt;'END Jul 2020'!R84),(0),($G$6-'END Jul 2020'!R84)*'END Jul 2020'!S84/100),IF(AND('END Jul 2020'!P84&gt;0,'END Jul 2020'!R84=""),IF(($G$6&lt;'END Jul 2020'!P84),(0),($G$6-'END Jul 2020'!P84)*'END Jul 2020'!Q84/100),0)))</f>
        <v>0</v>
      </c>
      <c r="G100" s="329">
        <f>$I$6*'END Jul 2020'!AH84/100</f>
        <v>119.10270999999999</v>
      </c>
      <c r="H100" s="329">
        <f>$H$6*'END Jul 2020'!W84/100</f>
        <v>52.385005500000005</v>
      </c>
      <c r="I100" s="329">
        <f t="shared" si="68"/>
        <v>318.49841549999996</v>
      </c>
      <c r="J100" s="451">
        <f t="shared" si="69"/>
        <v>928.1936619999999</v>
      </c>
      <c r="K100" s="451">
        <f t="shared" si="70"/>
        <v>1273.9936619999999</v>
      </c>
      <c r="L100" s="452">
        <f t="shared" si="71"/>
        <v>1401.3930281999999</v>
      </c>
      <c r="M100" s="331">
        <f>'END Jul 2020'!AZ84</f>
        <v>0</v>
      </c>
      <c r="N100" s="331">
        <f>'END Jul 2020'!BA84</f>
        <v>0</v>
      </c>
      <c r="O100" s="331">
        <f>'END Jul 2020'!BB84</f>
        <v>0</v>
      </c>
      <c r="P100" s="331">
        <f>'END Jul 2020'!BC84</f>
        <v>0</v>
      </c>
      <c r="Q100" s="331">
        <f>($E$6*'END Jul 2020'!AT84/100)*4</f>
        <v>32.016599999999997</v>
      </c>
      <c r="R100" s="332" t="str">
        <f t="shared" si="72"/>
        <v>No discount</v>
      </c>
      <c r="S100" s="332" t="str">
        <f t="shared" si="73"/>
        <v>Exclusive</v>
      </c>
      <c r="T100" s="381">
        <f t="shared" si="74"/>
        <v>1273.9936619999999</v>
      </c>
      <c r="U100" s="381">
        <f t="shared" si="75"/>
        <v>1273.9936619999999</v>
      </c>
      <c r="V100" s="331">
        <f t="shared" si="76"/>
        <v>1241.9770619999999</v>
      </c>
      <c r="W100" s="331">
        <f t="shared" si="77"/>
        <v>1241.9770619999999</v>
      </c>
      <c r="X100" s="456">
        <f t="shared" si="78"/>
        <v>1366.1747682</v>
      </c>
      <c r="Y100" s="456">
        <f t="shared" si="79"/>
        <v>1366.1747682</v>
      </c>
      <c r="Z100" s="333">
        <f>'END Jul 2020'!BL84</f>
        <v>0</v>
      </c>
      <c r="AA100" s="334" t="str">
        <f>'END Jul 2020'!BM84</f>
        <v>n</v>
      </c>
    </row>
  </sheetData>
  <sheetProtection algorithmName="SHA-512" hashValue="M1+ewLrAg685M189+wQoCGtBfk9mwe4VxVd2PCrjvannydxa9ywfH/r8H1KRY5kwcUBDCJx2/CEOmw7sPHe62Q==" saltValue="lVag9vExjkH/GLJIoWgC4w==" spinCount="100000" sheet="1" objects="1" scenarios="1"/>
  <dataValidations count="2">
    <dataValidation type="decimal" showInputMessage="1" showErrorMessage="1" errorTitle="Incorrect entry" error="Enter 1.5 or 3.0 only" sqref="C4" xr:uid="{57A1C369-8109-A241-9B9C-367BE1FC7159}">
      <formula1>1.5</formula1>
      <formula2>3</formula2>
    </dataValidation>
    <dataValidation type="whole" showInputMessage="1" showErrorMessage="1" errorTitle="Incorrect number" error="Please enter quarterly consumption between 700-4000kWh" sqref="C5" xr:uid="{63607E41-6FA8-9A49-B708-C91BE8D1307B}">
      <formula1>700</formula1>
      <formula2>4000</formula2>
    </dataValidation>
  </dataValidations>
  <pageMargins left="0.75" right="0.75" top="1" bottom="1" header="0.5" footer="0.5"/>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6BB8D-9CBA-CC4E-998B-FE40C981F0D0}">
  <sheetPr codeName="Sheet41">
    <tabColor theme="7" tint="0.39997558519241921"/>
  </sheetPr>
  <dimension ref="A1:AA100"/>
  <sheetViews>
    <sheetView workbookViewId="0">
      <selection activeCell="D4" sqref="D4:I6"/>
    </sheetView>
  </sheetViews>
  <sheetFormatPr defaultColWidth="10.84375" defaultRowHeight="14" x14ac:dyDescent="0.3"/>
  <cols>
    <col min="1" max="1" width="25.3046875" style="372" customWidth="1"/>
    <col min="2" max="2" width="23.84375" style="372" customWidth="1"/>
    <col min="3" max="3" width="12.15234375" style="372" customWidth="1"/>
    <col min="4" max="4" width="14.4609375" style="372" customWidth="1"/>
    <col min="5" max="5" width="12.15234375" style="372" customWidth="1"/>
    <col min="6" max="6" width="15" style="372" customWidth="1"/>
    <col min="7" max="7" width="13" style="372" customWidth="1"/>
    <col min="8" max="8" width="13.84375" style="372" customWidth="1"/>
    <col min="9" max="9" width="14.84375" style="372" customWidth="1"/>
    <col min="10" max="11" width="12.15234375" style="372" hidden="1" customWidth="1"/>
    <col min="12" max="17" width="12.15234375" style="372" customWidth="1"/>
    <col min="18" max="23" width="12.15234375" style="372" hidden="1" customWidth="1"/>
    <col min="24" max="27" width="12.15234375" style="372" customWidth="1"/>
    <col min="28" max="16384" width="10.84375" style="372"/>
  </cols>
  <sheetData>
    <row r="1" spans="1:27" x14ac:dyDescent="0.3">
      <c r="A1" s="372" t="s">
        <v>364</v>
      </c>
      <c r="J1" s="372">
        <v>3</v>
      </c>
    </row>
    <row r="2" spans="1:27" x14ac:dyDescent="0.3">
      <c r="A2" s="373" t="s">
        <v>333</v>
      </c>
    </row>
    <row r="3" spans="1:27" x14ac:dyDescent="0.3">
      <c r="F3" s="375"/>
      <c r="G3" s="375"/>
    </row>
    <row r="4" spans="1:27" x14ac:dyDescent="0.3">
      <c r="A4" s="301" t="s">
        <v>365</v>
      </c>
      <c r="B4" s="302"/>
      <c r="C4" s="303">
        <v>1.5</v>
      </c>
      <c r="D4" s="304" t="s">
        <v>483</v>
      </c>
      <c r="E4" s="305">
        <f>IF(C4&lt;J1,(675),(1350))</f>
        <v>675</v>
      </c>
      <c r="F4" s="360"/>
      <c r="G4" s="306" t="s">
        <v>484</v>
      </c>
      <c r="H4" s="361" t="s">
        <v>485</v>
      </c>
      <c r="I4" s="308" t="s">
        <v>397</v>
      </c>
    </row>
    <row r="5" spans="1:27" x14ac:dyDescent="0.3">
      <c r="A5" s="309" t="s">
        <v>486</v>
      </c>
      <c r="B5" s="310"/>
      <c r="C5" s="311">
        <v>1800</v>
      </c>
      <c r="D5" s="304" t="s">
        <v>487</v>
      </c>
      <c r="E5" s="312">
        <f>C5-(E4-E6)</f>
        <v>1309.2750000000001</v>
      </c>
      <c r="F5" s="304" t="s">
        <v>488</v>
      </c>
      <c r="G5" s="313">
        <f>E5*70/100</f>
        <v>916.49249999999995</v>
      </c>
      <c r="H5" s="362">
        <f>E5*30/100</f>
        <v>392.78250000000003</v>
      </c>
      <c r="I5" s="315"/>
    </row>
    <row r="6" spans="1:27" x14ac:dyDescent="0.3">
      <c r="D6" s="304" t="s">
        <v>489</v>
      </c>
      <c r="E6" s="312">
        <f>IF(C4&lt;J1,(E4*27.3/100),(E4*55.1/100))</f>
        <v>184.27500000000001</v>
      </c>
      <c r="F6" s="309" t="s">
        <v>396</v>
      </c>
      <c r="G6" s="316">
        <f>E5*20/100</f>
        <v>261.85500000000002</v>
      </c>
      <c r="H6" s="363">
        <f>E5*30/100</f>
        <v>392.78250000000003</v>
      </c>
      <c r="I6" s="318">
        <f>E5*50/100</f>
        <v>654.63750000000005</v>
      </c>
    </row>
    <row r="7" spans="1:27" ht="14.5" thickBot="1" x14ac:dyDescent="0.35">
      <c r="G7" s="374"/>
    </row>
    <row r="8" spans="1:27" x14ac:dyDescent="0.3">
      <c r="A8" s="428" t="s">
        <v>514</v>
      </c>
      <c r="B8" s="429"/>
      <c r="C8" s="429"/>
      <c r="D8" s="429"/>
      <c r="E8" s="429"/>
      <c r="F8" s="429"/>
      <c r="G8" s="429"/>
      <c r="H8" s="429"/>
      <c r="I8" s="429"/>
      <c r="J8" s="429"/>
      <c r="K8" s="429"/>
      <c r="L8" s="429"/>
      <c r="M8" s="429"/>
      <c r="N8" s="429"/>
      <c r="O8" s="429"/>
      <c r="P8" s="429"/>
      <c r="Q8" s="429"/>
      <c r="R8" s="429"/>
      <c r="S8" s="429"/>
      <c r="T8" s="429"/>
      <c r="U8" s="429"/>
      <c r="V8" s="429"/>
      <c r="W8" s="429"/>
      <c r="X8" s="429"/>
      <c r="Y8" s="429"/>
      <c r="Z8" s="429"/>
      <c r="AA8" s="430"/>
    </row>
    <row r="9" spans="1:27" ht="70" x14ac:dyDescent="0.3">
      <c r="A9" s="431" t="s">
        <v>408</v>
      </c>
      <c r="B9" s="432" t="s">
        <v>409</v>
      </c>
      <c r="C9" s="433" t="s">
        <v>410</v>
      </c>
      <c r="D9" s="433" t="s">
        <v>411</v>
      </c>
      <c r="E9" s="433" t="s">
        <v>446</v>
      </c>
      <c r="F9" s="433" t="s">
        <v>447</v>
      </c>
      <c r="G9" s="433" t="s">
        <v>448</v>
      </c>
      <c r="H9" s="433" t="s">
        <v>354</v>
      </c>
      <c r="I9" s="433" t="s">
        <v>222</v>
      </c>
      <c r="J9" s="442" t="s">
        <v>406</v>
      </c>
      <c r="K9" s="443" t="s">
        <v>449</v>
      </c>
      <c r="L9" s="435" t="s">
        <v>1010</v>
      </c>
      <c r="M9" s="436" t="s">
        <v>398</v>
      </c>
      <c r="N9" s="436" t="s">
        <v>533</v>
      </c>
      <c r="O9" s="436" t="s">
        <v>399</v>
      </c>
      <c r="P9" s="436" t="s">
        <v>552</v>
      </c>
      <c r="Q9" s="437" t="s">
        <v>490</v>
      </c>
      <c r="R9" s="444" t="s">
        <v>1011</v>
      </c>
      <c r="S9" s="444" t="s">
        <v>1012</v>
      </c>
      <c r="T9" s="445" t="s">
        <v>1013</v>
      </c>
      <c r="U9" s="445" t="s">
        <v>1014</v>
      </c>
      <c r="V9" s="445" t="s">
        <v>104</v>
      </c>
      <c r="W9" s="445" t="s">
        <v>105</v>
      </c>
      <c r="X9" s="437" t="s">
        <v>331</v>
      </c>
      <c r="Y9" s="437" t="s">
        <v>332</v>
      </c>
      <c r="Z9" s="436" t="s">
        <v>400</v>
      </c>
      <c r="AA9" s="438" t="s">
        <v>558</v>
      </c>
    </row>
    <row r="10" spans="1:27" x14ac:dyDescent="0.3">
      <c r="A10" s="319" t="str">
        <f>'END Jul 2020'!K2</f>
        <v>Energy Locals</v>
      </c>
      <c r="B10" s="320" t="str">
        <f>'END Jul 2020'!L2</f>
        <v>Local Saver</v>
      </c>
      <c r="C10" s="321">
        <f>IF('END Jul 2020'!BP2=0,91*'END Jul 2020'!M2/100,(91*'END Jul 2020'!M2/100)+'END Jul 2020'!BP2/4)</f>
        <v>93.659090909090892</v>
      </c>
      <c r="D10" s="321">
        <f>IF('END Jul 2020'!O2="",$E$5*'END Jul 2020'!N2/100,IF($E$5&gt;='END Jul 2020'!P2,('END Jul 2020'!P2*'END Jul 2020'!N2/100),($E$5*'END Jul 2020'!N2/100)))</f>
        <v>297.5625</v>
      </c>
      <c r="E10" s="321">
        <f>IF(AND('END Jul 2020'!P2&gt;0,'END Jul 2020'!R2&gt;0),IF($E$5&lt;'END Jul 2020'!P2,0,IF($E$5&lt;=('END Jul 2020'!R2+'END Jul 2020'!P2),(($E$5-'END Jul 2020'!P2)*'END Jul 2020'!Q2/100),(('END Jul 2020'!R2)*'END Jul 2020'!Q2/100))),0)</f>
        <v>0</v>
      </c>
      <c r="F10" s="321">
        <f>IF(AND('END Jul 2020'!Q2&gt;0,'END Jul 2020'!S2&gt;0),IF($E$5&lt;('END Jul 2020'!R2+'END Jul 2020'!P2),0,IF($E$5&lt;=('END Jul 2020'!T2+'END Jul 2020'!R2+'END Jul 2020'!P2),(($E$5-('END Jul 2020'!R2+'END Jul 2020'!P2))*'END Jul 2020'!S2/100),('END Jul 2020'!T2*'END Jul 2020'!S2/100))),0)</f>
        <v>0</v>
      </c>
      <c r="G10" s="321">
        <v>0</v>
      </c>
      <c r="H10" s="321">
        <f>IF('END Jul 2020'!T2&gt;0,IF(($E$5&lt;'END Jul 2020'!T2),(0),($E$5-'END Jul 2020'!T2)*'END Jul 2020'!U2/100),IF(AND('END Jul 2020'!R2&gt;0,'END Jul 2020'!T2=""),IF(($E$5&lt;'END Jul 2020'!R2),(0),($E$5-'END Jul 2020'!R2)*'END Jul 2020'!S2/100),IF(AND('END Jul 2020'!P2&gt;0,'END Jul 2020'!R2=""),IF(($E$5&lt;'END Jul 2020'!P2),(0),($E$5-'END Jul 2020'!P2)*'END Jul 2020'!Q2/100),0)))</f>
        <v>0</v>
      </c>
      <c r="I10" s="321">
        <f t="shared" ref="I10:I30" si="0">SUM(C10:H10)</f>
        <v>391.22159090909088</v>
      </c>
      <c r="J10" s="446">
        <f t="shared" ref="J10:J30" si="1">(I10-C10)*4</f>
        <v>1190.25</v>
      </c>
      <c r="K10" s="446">
        <f t="shared" ref="K10:K30" si="2">I10*4</f>
        <v>1564.8863636363635</v>
      </c>
      <c r="L10" s="447">
        <f>K10*1.1</f>
        <v>1721.375</v>
      </c>
      <c r="M10" s="446">
        <f>'END Jul 2020'!AZ2</f>
        <v>0</v>
      </c>
      <c r="N10" s="446">
        <f>'END Jul 2020'!BA2</f>
        <v>0</v>
      </c>
      <c r="O10" s="446">
        <f>'END Jul 2020'!BB2</f>
        <v>0</v>
      </c>
      <c r="P10" s="446">
        <f>'END Jul 2020'!BC2</f>
        <v>0</v>
      </c>
      <c r="Q10" s="446">
        <f>($E$6*'END Jul 2020'!AT2/100)*4</f>
        <v>117.93600000000001</v>
      </c>
      <c r="R10" s="448" t="str">
        <f>IF(SUM(M10:P10)=0,"No discount",IF(M10&gt;0,"Guaranteed off bill",IF(N10&gt;0,"Guaranteed off usage",IF(O10&gt;0,"Pay-on-time off bill","Pay-on-time off usage"))))</f>
        <v>No discount</v>
      </c>
      <c r="S10" s="448" t="str">
        <f>IF(OR(A10="Origin Energy",A10="Red Energy",A10="Powershop"),"Inclusive","Exclusive")</f>
        <v>Exclusive</v>
      </c>
      <c r="T10" s="446">
        <f t="shared" ref="T10:T30" si="3">IF(AND(R10="Guaranteed off bill",S10="Inclusive"),((K10*1.1)-((K10*1.1)*M10/100))/1.1,IF(AND(R10="Guaranteed off usage",S10="Inclusive"),((K10*1.1)-((J10*1.1)*N10/100))/1.1,IF(AND(R10="Guaranteed off bill",S10="Exclusive"),K10-(K10*M10/100),IF(AND(R10="Guaranteed off usage",S10="Exclusive"),K10-(J10*N10/100),IF(S10="Inclusive",((K10*1.1))/1.1,K10)))))</f>
        <v>1564.8863636363635</v>
      </c>
      <c r="U10" s="446">
        <f t="shared" ref="U10:U30" si="4">IF(AND(R10="Pay-on-time off bill",S10="Inclusive"),((T10*1.1)-((T10*1.1)*O10/100))/1.1,IF(AND(R10="Pay-on-time off usage",S10="Inclusive"),((T10*1.1)-((J10*1.1)*P10/100))/1.1,IF(AND(R10="Pay-on-time off bill",S10="Exclusive"),T10-(T10*O10/100),IF(AND(R10="Pay-on-time off usage",S10="Exclusive"),T10-(J10*P10/100),IF(S10="Inclusive",((T10*1.1))/1.1,T10)))))</f>
        <v>1564.8863636363635</v>
      </c>
      <c r="V10" s="446">
        <f t="shared" ref="V10:V30" si="5">T10-Q10</f>
        <v>1446.9503636363636</v>
      </c>
      <c r="W10" s="446">
        <f t="shared" ref="W10:W30" si="6">U10-Q10</f>
        <v>1446.9503636363636</v>
      </c>
      <c r="X10" s="454">
        <f>V10*1.1</f>
        <v>1591.6454000000001</v>
      </c>
      <c r="Y10" s="454">
        <f>W10*1.1</f>
        <v>1591.6454000000001</v>
      </c>
      <c r="Z10" s="376">
        <f>'END Jul 2020'!BL2</f>
        <v>0</v>
      </c>
      <c r="AA10" s="377" t="str">
        <f>'END Jul 2020'!BM2</f>
        <v>n</v>
      </c>
    </row>
    <row r="11" spans="1:27" x14ac:dyDescent="0.3">
      <c r="A11" s="319" t="str">
        <f>'END Jul 2020'!K3</f>
        <v>AGL</v>
      </c>
      <c r="B11" s="320" t="str">
        <f>'END Jul 2020'!L3</f>
        <v>Essentials Saver</v>
      </c>
      <c r="C11" s="321">
        <f>IF('END Jul 2020'!BP3=0,91*'END Jul 2020'!M3/100,(91*'END Jul 2020'!M3/100)+'END Jul 2020'!BP3/4)</f>
        <v>65.007090909090891</v>
      </c>
      <c r="D11" s="321">
        <f>IF('END Jul 2020'!O3="",$E$5*'END Jul 2020'!N3/100,IF($E$5&gt;='END Jul 2020'!P3,('END Jul 2020'!P3*'END Jul 2020'!N3/100),($E$5*'END Jul 2020'!N3/100)))</f>
        <v>283.51755000000003</v>
      </c>
      <c r="E11" s="321">
        <f>IF(AND('END Jul 2020'!P3&gt;0,'END Jul 2020'!R3&gt;0),IF($E$5&lt;'END Jul 2020'!P3,0,IF($E$5&lt;=('END Jul 2020'!R3+'END Jul 2020'!P3),(($E$5-'END Jul 2020'!P3)*'END Jul 2020'!Q3/100),(('END Jul 2020'!R3)*'END Jul 2020'!Q3/100))),0)</f>
        <v>0</v>
      </c>
      <c r="F11" s="321">
        <f>IF(AND('END Jul 2020'!Q3&gt;0,'END Jul 2020'!S3&gt;0),IF($E$5&lt;('END Jul 2020'!R3+'END Jul 2020'!P3),0,IF($E$5&lt;=('END Jul 2020'!T3+'END Jul 2020'!R3+'END Jul 2020'!P3),(($E$5-('END Jul 2020'!R3+'END Jul 2020'!P3))*'END Jul 2020'!S3/100),('END Jul 2020'!T3*'END Jul 2020'!S3/100))),0)</f>
        <v>0</v>
      </c>
      <c r="G11" s="321">
        <v>0</v>
      </c>
      <c r="H11" s="321">
        <f>IF('END Jul 2020'!T3&gt;0,IF(($E$5&lt;'END Jul 2020'!T3),(0),($E$5-'END Jul 2020'!T3)*'END Jul 2020'!U3/100),IF(AND('END Jul 2020'!R3&gt;0,'END Jul 2020'!T3=""),IF(($E$5&lt;'END Jul 2020'!R3),(0),($E$5-'END Jul 2020'!R3)*'END Jul 2020'!S3/100),IF(AND('END Jul 2020'!P3&gt;0,'END Jul 2020'!R3=""),IF(($E$5&lt;'END Jul 2020'!P3),(0),($E$5-'END Jul 2020'!P3)*'END Jul 2020'!Q3/100),0)))</f>
        <v>0</v>
      </c>
      <c r="I11" s="321">
        <f t="shared" si="0"/>
        <v>348.52464090909092</v>
      </c>
      <c r="J11" s="446">
        <f t="shared" si="1"/>
        <v>1134.0702000000001</v>
      </c>
      <c r="K11" s="446">
        <f t="shared" si="2"/>
        <v>1394.0985636363637</v>
      </c>
      <c r="L11" s="447">
        <f t="shared" ref="L11:L30" si="7">K11*1.1</f>
        <v>1533.5084200000001</v>
      </c>
      <c r="M11" s="446">
        <f>'END Jul 2020'!AZ3</f>
        <v>0</v>
      </c>
      <c r="N11" s="446">
        <f>'END Jul 2020'!BA3</f>
        <v>0</v>
      </c>
      <c r="O11" s="446">
        <f>'END Jul 2020'!BB3</f>
        <v>0</v>
      </c>
      <c r="P11" s="446">
        <f>'END Jul 2020'!BC3</f>
        <v>0</v>
      </c>
      <c r="Q11" s="446">
        <f>($E$6*'END Jul 2020'!AT3/100)*4</f>
        <v>70.024500000000003</v>
      </c>
      <c r="R11" s="448" t="str">
        <f t="shared" ref="R11:R30" si="8">IF(SUM(M11:P11)=0,"No discount",IF(M11&gt;0,"Guaranteed off bill",IF(N11&gt;0,"Guaranteed off usage",IF(O11&gt;0,"Pay-on-time off bill","Pay-on-time off usage"))))</f>
        <v>No discount</v>
      </c>
      <c r="S11" s="448" t="str">
        <f t="shared" ref="S11:S30" si="9">IF(OR(A11="Origin Energy",A11="Red Energy",A11="Powershop"),"Inclusive","Exclusive")</f>
        <v>Exclusive</v>
      </c>
      <c r="T11" s="475">
        <f t="shared" si="3"/>
        <v>1394.0985636363637</v>
      </c>
      <c r="U11" s="446">
        <f t="shared" si="4"/>
        <v>1394.0985636363637</v>
      </c>
      <c r="V11" s="446">
        <f t="shared" si="5"/>
        <v>1324.0740636363637</v>
      </c>
      <c r="W11" s="446">
        <f t="shared" si="6"/>
        <v>1324.0740636363637</v>
      </c>
      <c r="X11" s="454">
        <f t="shared" ref="X11:Y18" si="10">V11*1.1</f>
        <v>1456.4814700000002</v>
      </c>
      <c r="Y11" s="454">
        <f t="shared" si="10"/>
        <v>1456.4814700000002</v>
      </c>
      <c r="Z11" s="376">
        <f>'END Jul 2020'!BL3</f>
        <v>0</v>
      </c>
      <c r="AA11" s="377" t="str">
        <f>'END Jul 2020'!BM3</f>
        <v>n</v>
      </c>
    </row>
    <row r="12" spans="1:27" x14ac:dyDescent="0.3">
      <c r="A12" s="319" t="str">
        <f>'END Jul 2020'!K4</f>
        <v>Alinta Energy</v>
      </c>
      <c r="B12" s="320" t="str">
        <f>'END Jul 2020'!L4</f>
        <v>Home Deal</v>
      </c>
      <c r="C12" s="321">
        <f>IF('END Jul 2020'!BP4=0,91*'END Jul 2020'!M4/100,(91*'END Jul 2020'!M4/100)+'END Jul 2020'!BP4/4)</f>
        <v>69.408181818181816</v>
      </c>
      <c r="D12" s="321">
        <f>IF('END Jul 2020'!O4="",$E$5*'END Jul 2020'!N4/100,IF($E$5&gt;='END Jul 2020'!P4,('END Jul 2020'!P4*'END Jul 2020'!N4/100),($E$5*'END Jul 2020'!N4/100)))</f>
        <v>276.37604999999996</v>
      </c>
      <c r="E12" s="321">
        <f>IF(AND('END Jul 2020'!P4&gt;0,'END Jul 2020'!R4&gt;0),IF($E$5&lt;'END Jul 2020'!P4,0,IF($E$5&lt;=('END Jul 2020'!R4+'END Jul 2020'!P4),(($E$5-'END Jul 2020'!P4)*'END Jul 2020'!Q4/100),(('END Jul 2020'!R4)*'END Jul 2020'!Q4/100))),0)</f>
        <v>0</v>
      </c>
      <c r="F12" s="321">
        <f>IF(AND('END Jul 2020'!Q4&gt;0,'END Jul 2020'!S4&gt;0),IF($E$5&lt;('END Jul 2020'!R4+'END Jul 2020'!P4),0,IF($E$5&lt;=('END Jul 2020'!T4+'END Jul 2020'!R4+'END Jul 2020'!P4),(($E$5-('END Jul 2020'!R4+'END Jul 2020'!P4))*'END Jul 2020'!S4/100),('END Jul 2020'!T4*'END Jul 2020'!S4/100))),0)</f>
        <v>0</v>
      </c>
      <c r="G12" s="321">
        <v>0</v>
      </c>
      <c r="H12" s="321">
        <f>IF('END Jul 2020'!T4&gt;0,IF(($E$5&lt;'END Jul 2020'!T4),(0),($E$5-'END Jul 2020'!T4)*'END Jul 2020'!U4/100),IF(AND('END Jul 2020'!R4&gt;0,'END Jul 2020'!T4=""),IF(($E$5&lt;'END Jul 2020'!R4),(0),($E$5-'END Jul 2020'!R4)*'END Jul 2020'!S4/100),IF(AND('END Jul 2020'!P4&gt;0,'END Jul 2020'!R4=""),IF(($E$5&lt;'END Jul 2020'!P4),(0),($E$5-'END Jul 2020'!P4)*'END Jul 2020'!Q4/100),0)))</f>
        <v>0</v>
      </c>
      <c r="I12" s="321">
        <f t="shared" si="0"/>
        <v>345.78423181818175</v>
      </c>
      <c r="J12" s="446">
        <f t="shared" si="1"/>
        <v>1105.5041999999999</v>
      </c>
      <c r="K12" s="446">
        <f t="shared" si="2"/>
        <v>1383.136927272727</v>
      </c>
      <c r="L12" s="447">
        <f t="shared" si="7"/>
        <v>1521.4506199999998</v>
      </c>
      <c r="M12" s="446">
        <f>'END Jul 2020'!AZ4</f>
        <v>0</v>
      </c>
      <c r="N12" s="446">
        <f>'END Jul 2020'!BA4</f>
        <v>0</v>
      </c>
      <c r="O12" s="446">
        <f>'END Jul 2020'!BB4</f>
        <v>0</v>
      </c>
      <c r="P12" s="446">
        <f>'END Jul 2020'!BC4</f>
        <v>0</v>
      </c>
      <c r="Q12" s="446">
        <f>($E$6*'END Jul 2020'!AT4/100)*4</f>
        <v>55.282499999999999</v>
      </c>
      <c r="R12" s="448" t="str">
        <f t="shared" si="8"/>
        <v>No discount</v>
      </c>
      <c r="S12" s="448" t="str">
        <f t="shared" si="9"/>
        <v>Exclusive</v>
      </c>
      <c r="T12" s="475">
        <f t="shared" si="3"/>
        <v>1383.136927272727</v>
      </c>
      <c r="U12" s="446">
        <f t="shared" si="4"/>
        <v>1383.136927272727</v>
      </c>
      <c r="V12" s="446">
        <f t="shared" si="5"/>
        <v>1327.854427272727</v>
      </c>
      <c r="W12" s="446">
        <f t="shared" si="6"/>
        <v>1327.854427272727</v>
      </c>
      <c r="X12" s="454">
        <f t="shared" si="10"/>
        <v>1460.6398699999997</v>
      </c>
      <c r="Y12" s="454">
        <f t="shared" si="10"/>
        <v>1460.6398699999997</v>
      </c>
      <c r="Z12" s="376">
        <f>'END Jul 2020'!BL4</f>
        <v>0</v>
      </c>
      <c r="AA12" s="377" t="str">
        <f>'END Jul 2020'!BM4</f>
        <v>n</v>
      </c>
    </row>
    <row r="13" spans="1:27" x14ac:dyDescent="0.3">
      <c r="A13" s="319" t="str">
        <f>'END Jul 2020'!K5</f>
        <v>Click Energy</v>
      </c>
      <c r="B13" s="320" t="str">
        <f>'END Jul 2020'!L5</f>
        <v>Flora Solar</v>
      </c>
      <c r="C13" s="321">
        <f>IF('END Jul 2020'!BP5=0,91*'END Jul 2020'!M5/100,(91*'END Jul 2020'!M5/100)+'END Jul 2020'!BP5/4)</f>
        <v>82.354999999999976</v>
      </c>
      <c r="D13" s="321">
        <f>IF('END Jul 2020'!O5="",$E$5*'END Jul 2020'!N5/100,IF($E$5&gt;='END Jul 2020'!P5,('END Jul 2020'!P5*'END Jul 2020'!N5/100),($E$5*'END Jul 2020'!N5/100)))</f>
        <v>327.31874999999997</v>
      </c>
      <c r="E13" s="321">
        <f>IF(AND('END Jul 2020'!P5&gt;0,'END Jul 2020'!R5&gt;0),IF($E$5&lt;'END Jul 2020'!P5,0,IF($E$5&lt;=('END Jul 2020'!R5+'END Jul 2020'!P5),(($E$5-'END Jul 2020'!P5)*'END Jul 2020'!Q5/100),(('END Jul 2020'!R5)*'END Jul 2020'!Q5/100))),0)</f>
        <v>0</v>
      </c>
      <c r="F13" s="321">
        <f>IF(AND('END Jul 2020'!Q5&gt;0,'END Jul 2020'!S5&gt;0),IF($E$5&lt;('END Jul 2020'!R5+'END Jul 2020'!P5),0,IF($E$5&lt;=('END Jul 2020'!T5+'END Jul 2020'!R5+'END Jul 2020'!P5),(($E$5-('END Jul 2020'!R5+'END Jul 2020'!P5))*'END Jul 2020'!S5/100),('END Jul 2020'!T5*'END Jul 2020'!S5/100))),0)</f>
        <v>0</v>
      </c>
      <c r="G13" s="321">
        <v>0</v>
      </c>
      <c r="H13" s="321">
        <f>IF('END Jul 2020'!T5&gt;0,IF(($E$5&lt;'END Jul 2020'!T5),(0),($E$5-'END Jul 2020'!T5)*'END Jul 2020'!U5/100),IF(AND('END Jul 2020'!R5&gt;0,'END Jul 2020'!T5=""),IF(($E$5&lt;'END Jul 2020'!R5),(0),($E$5-'END Jul 2020'!R5)*'END Jul 2020'!S5/100),IF(AND('END Jul 2020'!P5&gt;0,'END Jul 2020'!R5=""),IF(($E$5&lt;'END Jul 2020'!P5),(0),($E$5-'END Jul 2020'!P5)*'END Jul 2020'!Q5/100),0)))</f>
        <v>0</v>
      </c>
      <c r="I13" s="321">
        <f t="shared" si="0"/>
        <v>409.67374999999993</v>
      </c>
      <c r="J13" s="446">
        <f t="shared" si="1"/>
        <v>1309.2749999999999</v>
      </c>
      <c r="K13" s="446">
        <f t="shared" si="2"/>
        <v>1638.6949999999997</v>
      </c>
      <c r="L13" s="447">
        <f t="shared" si="7"/>
        <v>1802.5644999999997</v>
      </c>
      <c r="M13" s="446">
        <f>'END Jul 2020'!AZ5</f>
        <v>0</v>
      </c>
      <c r="N13" s="446">
        <f>'END Jul 2020'!BA5</f>
        <v>0</v>
      </c>
      <c r="O13" s="446">
        <f>'END Jul 2020'!BB5</f>
        <v>0</v>
      </c>
      <c r="P13" s="446">
        <f>'END Jul 2020'!BC5</f>
        <v>0</v>
      </c>
      <c r="Q13" s="446">
        <f>($E$6*'END Jul 2020'!AT5/100)*4</f>
        <v>117.93600000000001</v>
      </c>
      <c r="R13" s="448" t="str">
        <f t="shared" si="8"/>
        <v>No discount</v>
      </c>
      <c r="S13" s="448" t="str">
        <f t="shared" si="9"/>
        <v>Exclusive</v>
      </c>
      <c r="T13" s="446">
        <f t="shared" si="3"/>
        <v>1638.6949999999997</v>
      </c>
      <c r="U13" s="446">
        <f t="shared" si="4"/>
        <v>1638.6949999999997</v>
      </c>
      <c r="V13" s="446">
        <f t="shared" si="5"/>
        <v>1520.7589999999998</v>
      </c>
      <c r="W13" s="446">
        <f t="shared" si="6"/>
        <v>1520.7589999999998</v>
      </c>
      <c r="X13" s="454">
        <f t="shared" si="10"/>
        <v>1672.8348999999998</v>
      </c>
      <c r="Y13" s="454">
        <f t="shared" si="10"/>
        <v>1672.8348999999998</v>
      </c>
      <c r="Z13" s="376">
        <f>'END Jul 2020'!BL5</f>
        <v>0</v>
      </c>
      <c r="AA13" s="377" t="str">
        <f>'END Jul 2020'!BM5</f>
        <v>n</v>
      </c>
    </row>
    <row r="14" spans="1:27" x14ac:dyDescent="0.3">
      <c r="A14" s="319" t="str">
        <f>'END Jul 2020'!K6</f>
        <v>Commander</v>
      </c>
      <c r="B14" s="320" t="str">
        <f>'END Jul 2020'!L6</f>
        <v>Market offer</v>
      </c>
      <c r="C14" s="321">
        <f>IF('END Jul 2020'!BP6=0,91*'END Jul 2020'!M6/100,(91*'END Jul 2020'!M6/100)+'END Jul 2020'!BP6/4)</f>
        <v>76.812272727272713</v>
      </c>
      <c r="D14" s="321">
        <f>IF('END Jul 2020'!O6="",$E$5*'END Jul 2020'!N6/100,IF($E$5&gt;='END Jul 2020'!P6,('END Jul 2020'!P6*'END Jul 2020'!N6/100),($E$5*'END Jul 2020'!N6/100)))</f>
        <v>263.2833</v>
      </c>
      <c r="E14" s="321">
        <f>IF(AND('END Jul 2020'!P6&gt;0,'END Jul 2020'!R6&gt;0),IF($E$5&lt;'END Jul 2020'!P6,0,IF($E$5&lt;=('END Jul 2020'!R6+'END Jul 2020'!P6),(($E$5-'END Jul 2020'!P6)*'END Jul 2020'!Q6/100),(('END Jul 2020'!R6)*'END Jul 2020'!Q6/100))),0)</f>
        <v>0</v>
      </c>
      <c r="F14" s="321">
        <f>IF(AND('END Jul 2020'!Q6&gt;0,'END Jul 2020'!S6&gt;0),IF($E$5&lt;('END Jul 2020'!R6+'END Jul 2020'!P6),0,IF($E$5&lt;=('END Jul 2020'!T6+'END Jul 2020'!R6+'END Jul 2020'!P6),(($E$5-('END Jul 2020'!R6+'END Jul 2020'!P6))*'END Jul 2020'!S6/100),('END Jul 2020'!T6*'END Jul 2020'!S6/100))),0)</f>
        <v>0</v>
      </c>
      <c r="G14" s="321">
        <v>0</v>
      </c>
      <c r="H14" s="321">
        <f>IF('END Jul 2020'!T6&gt;0,IF(($E$5&lt;'END Jul 2020'!T6),(0),($E$5-'END Jul 2020'!T6)*'END Jul 2020'!U6/100),IF(AND('END Jul 2020'!R6&gt;0,'END Jul 2020'!T6=""),IF(($E$5&lt;'END Jul 2020'!R6),(0),($E$5-'END Jul 2020'!R6)*'END Jul 2020'!S6/100),IF(AND('END Jul 2020'!P6&gt;0,'END Jul 2020'!R6=""),IF(($E$5&lt;'END Jul 2020'!P6),(0),($E$5-'END Jul 2020'!P6)*'END Jul 2020'!Q6/100),0)))</f>
        <v>0</v>
      </c>
      <c r="I14" s="321">
        <f t="shared" si="0"/>
        <v>340.09557272727272</v>
      </c>
      <c r="J14" s="446">
        <f t="shared" si="1"/>
        <v>1053.1332</v>
      </c>
      <c r="K14" s="446">
        <f t="shared" si="2"/>
        <v>1360.3822909090909</v>
      </c>
      <c r="L14" s="447">
        <f t="shared" si="7"/>
        <v>1496.4205200000001</v>
      </c>
      <c r="M14" s="446">
        <f>'END Jul 2020'!AZ6</f>
        <v>0</v>
      </c>
      <c r="N14" s="446">
        <f>'END Jul 2020'!BA6</f>
        <v>0</v>
      </c>
      <c r="O14" s="446">
        <f>'END Jul 2020'!BB6</f>
        <v>0</v>
      </c>
      <c r="P14" s="446">
        <f>'END Jul 2020'!BC6</f>
        <v>0</v>
      </c>
      <c r="Q14" s="446">
        <f>($E$6*'END Jul 2020'!AT6/100)*4</f>
        <v>85.503600000000006</v>
      </c>
      <c r="R14" s="448" t="str">
        <f t="shared" si="8"/>
        <v>No discount</v>
      </c>
      <c r="S14" s="448" t="str">
        <f t="shared" si="9"/>
        <v>Exclusive</v>
      </c>
      <c r="T14" s="475">
        <f t="shared" si="3"/>
        <v>1360.3822909090909</v>
      </c>
      <c r="U14" s="446">
        <f t="shared" si="4"/>
        <v>1360.3822909090909</v>
      </c>
      <c r="V14" s="446">
        <f t="shared" si="5"/>
        <v>1274.8786909090909</v>
      </c>
      <c r="W14" s="446">
        <f t="shared" si="6"/>
        <v>1274.8786909090909</v>
      </c>
      <c r="X14" s="454">
        <f t="shared" si="10"/>
        <v>1402.3665600000002</v>
      </c>
      <c r="Y14" s="454">
        <f t="shared" si="10"/>
        <v>1402.3665600000002</v>
      </c>
      <c r="Z14" s="376">
        <f>'END Jul 2020'!BL6</f>
        <v>0</v>
      </c>
      <c r="AA14" s="377" t="str">
        <f>'END Jul 2020'!BM6</f>
        <v>n</v>
      </c>
    </row>
    <row r="15" spans="1:27" x14ac:dyDescent="0.3">
      <c r="A15" s="319" t="str">
        <f>'END Jul 2020'!K7</f>
        <v>CovaU</v>
      </c>
      <c r="B15" s="320" t="str">
        <f>'END Jul 2020'!L7</f>
        <v>Freedom Plus Solar</v>
      </c>
      <c r="C15" s="321">
        <f>IF('END Jul 2020'!BP7=0,91*'END Jul 2020'!M7/100,(91*'END Jul 2020'!M7/100)+'END Jul 2020'!BP7/4)</f>
        <v>98.279999999999987</v>
      </c>
      <c r="D15" s="321">
        <f>IF('END Jul 2020'!O7="",$E$5*'END Jul 2020'!N7/100,IF($E$5&gt;='END Jul 2020'!P7,('END Jul 2020'!P7*'END Jul 2020'!N7/100),($E$5*'END Jul 2020'!N7/100)))</f>
        <v>366.59700000000004</v>
      </c>
      <c r="E15" s="321">
        <f>IF(AND('END Jul 2020'!P7&gt;0,'END Jul 2020'!R7&gt;0),IF($E$5&lt;'END Jul 2020'!P7,0,IF($E$5&lt;=('END Jul 2020'!R7+'END Jul 2020'!P7),(($E$5-'END Jul 2020'!P7)*'END Jul 2020'!Q7/100),(('END Jul 2020'!R7)*'END Jul 2020'!Q7/100))),0)</f>
        <v>0</v>
      </c>
      <c r="F15" s="321">
        <f>IF(AND('END Jul 2020'!Q7&gt;0,'END Jul 2020'!S7&gt;0),IF($E$5&lt;('END Jul 2020'!R7+'END Jul 2020'!P7),0,IF($E$5&lt;=('END Jul 2020'!T7+'END Jul 2020'!R7+'END Jul 2020'!P7),(($E$5-('END Jul 2020'!R7+'END Jul 2020'!P7))*'END Jul 2020'!S7/100),('END Jul 2020'!T7*'END Jul 2020'!S7/100))),0)</f>
        <v>0</v>
      </c>
      <c r="G15" s="321">
        <v>0</v>
      </c>
      <c r="H15" s="321">
        <f>IF('END Jul 2020'!T7&gt;0,IF(($E$5&lt;'END Jul 2020'!T7),(0),($E$5-'END Jul 2020'!T7)*'END Jul 2020'!U7/100),IF(AND('END Jul 2020'!R7&gt;0,'END Jul 2020'!T7=""),IF(($E$5&lt;'END Jul 2020'!R7),(0),($E$5-'END Jul 2020'!R7)*'END Jul 2020'!S7/100),IF(AND('END Jul 2020'!P7&gt;0,'END Jul 2020'!R7=""),IF(($E$5&lt;'END Jul 2020'!P7),(0),($E$5-'END Jul 2020'!P7)*'END Jul 2020'!Q7/100),0)))</f>
        <v>0</v>
      </c>
      <c r="I15" s="321">
        <f t="shared" si="0"/>
        <v>464.87700000000001</v>
      </c>
      <c r="J15" s="446">
        <f t="shared" si="1"/>
        <v>1466.3880000000001</v>
      </c>
      <c r="K15" s="446">
        <f t="shared" si="2"/>
        <v>1859.508</v>
      </c>
      <c r="L15" s="447">
        <f t="shared" si="7"/>
        <v>2045.4588000000001</v>
      </c>
      <c r="M15" s="446">
        <f>'END Jul 2020'!AZ7</f>
        <v>20</v>
      </c>
      <c r="N15" s="446">
        <f>'END Jul 2020'!BA7</f>
        <v>0</v>
      </c>
      <c r="O15" s="446">
        <f>'END Jul 2020'!BB7</f>
        <v>0</v>
      </c>
      <c r="P15" s="446">
        <f>'END Jul 2020'!BC7</f>
        <v>0</v>
      </c>
      <c r="Q15" s="446">
        <f>($E$6*'END Jul 2020'!AT7/100)*4</f>
        <v>62.653500000000001</v>
      </c>
      <c r="R15" s="448" t="str">
        <f t="shared" si="8"/>
        <v>Guaranteed off bill</v>
      </c>
      <c r="S15" s="448" t="str">
        <f t="shared" si="9"/>
        <v>Exclusive</v>
      </c>
      <c r="T15" s="475">
        <f t="shared" si="3"/>
        <v>1487.6064000000001</v>
      </c>
      <c r="U15" s="446">
        <f t="shared" si="4"/>
        <v>1487.6064000000001</v>
      </c>
      <c r="V15" s="446">
        <f t="shared" si="5"/>
        <v>1424.9529000000002</v>
      </c>
      <c r="W15" s="446">
        <f t="shared" si="6"/>
        <v>1424.9529000000002</v>
      </c>
      <c r="X15" s="454">
        <f t="shared" si="10"/>
        <v>1567.4481900000003</v>
      </c>
      <c r="Y15" s="454">
        <f t="shared" si="10"/>
        <v>1567.4481900000003</v>
      </c>
      <c r="Z15" s="376">
        <f>'END Jul 2020'!BL7</f>
        <v>0</v>
      </c>
      <c r="AA15" s="377" t="str">
        <f>'END Jul 2020'!BM7</f>
        <v>n</v>
      </c>
    </row>
    <row r="16" spans="1:27" x14ac:dyDescent="0.3">
      <c r="A16" s="319" t="str">
        <f>'END Jul 2020'!K8</f>
        <v>Diamond Energy</v>
      </c>
      <c r="B16" s="320" t="str">
        <f>'END Jul 2020'!L8</f>
        <v>Renewable Saver POT</v>
      </c>
      <c r="C16" s="321">
        <f>IF('END Jul 2020'!BP8=0,91*'END Jul 2020'!M8/100,(91*'END Jul 2020'!M8/100)+'END Jul 2020'!BP8/4)</f>
        <v>72.709000000000003</v>
      </c>
      <c r="D16" s="321">
        <f>IF('END Jul 2020'!O8="",$E$5*'END Jul 2020'!N8/100,IF($E$5&gt;='END Jul 2020'!P8,('END Jul 2020'!P8*'END Jul 2020'!N8/100),($E$5*'END Jul 2020'!N8/100)))</f>
        <v>74.86363636363636</v>
      </c>
      <c r="E16" s="321">
        <f>IF(AND('END Jul 2020'!P8&gt;0,'END Jul 2020'!R8&gt;0),IF($E$5&lt;'END Jul 2020'!P8,0,IF($E$5&lt;=('END Jul 2020'!R8+'END Jul 2020'!P8),(($E$5-'END Jul 2020'!P8)*'END Jul 2020'!Q8/100),(('END Jul 2020'!R8)*'END Jul 2020'!Q8/100))),0)</f>
        <v>0</v>
      </c>
      <c r="F16" s="321">
        <f>IF(AND('END Jul 2020'!Q8&gt;0,'END Jul 2020'!S8&gt;0),IF($E$5&lt;('END Jul 2020'!R8+'END Jul 2020'!P8),0,IF($E$5&lt;=('END Jul 2020'!T8+'END Jul 2020'!R8+'END Jul 2020'!P8),(($E$5-('END Jul 2020'!R8+'END Jul 2020'!P8))*'END Jul 2020'!S8/100),('END Jul 2020'!T8*'END Jul 2020'!S8/100))),0)</f>
        <v>0</v>
      </c>
      <c r="G16" s="321">
        <v>0</v>
      </c>
      <c r="H16" s="321">
        <f>IF('END Jul 2020'!T8&gt;0,IF(($E$5&lt;'END Jul 2020'!T8),(0),($E$5-'END Jul 2020'!T8)*'END Jul 2020'!U8/100),IF(AND('END Jul 2020'!R8&gt;0,'END Jul 2020'!T8=""),IF(($E$5&lt;'END Jul 2020'!R8),(0),($E$5-'END Jul 2020'!R8)*'END Jul 2020'!S8/100),IF(AND('END Jul 2020'!P8&gt;0,'END Jul 2020'!R8=""),IF(($E$5&lt;'END Jul 2020'!P8),(0),($E$5-'END Jul 2020'!P8)*'END Jul 2020'!Q8/100),0)))</f>
        <v>272.04548863636364</v>
      </c>
      <c r="I16" s="321">
        <f t="shared" si="0"/>
        <v>419.61812500000002</v>
      </c>
      <c r="J16" s="446">
        <f t="shared" si="1"/>
        <v>1387.6365000000001</v>
      </c>
      <c r="K16" s="446">
        <f t="shared" si="2"/>
        <v>1678.4725000000001</v>
      </c>
      <c r="L16" s="447">
        <f t="shared" si="7"/>
        <v>1846.3197500000003</v>
      </c>
      <c r="M16" s="446">
        <f>'END Jul 2020'!AZ8</f>
        <v>0</v>
      </c>
      <c r="N16" s="446">
        <f>'END Jul 2020'!BA8</f>
        <v>0</v>
      </c>
      <c r="O16" s="446">
        <f>'END Jul 2020'!BB8</f>
        <v>7</v>
      </c>
      <c r="P16" s="446">
        <f>'END Jul 2020'!BC8</f>
        <v>0</v>
      </c>
      <c r="Q16" s="446">
        <f>($E$6*'END Jul 2020'!AT8/100)*4</f>
        <v>88.452000000000012</v>
      </c>
      <c r="R16" s="448" t="str">
        <f t="shared" si="8"/>
        <v>Pay-on-time off bill</v>
      </c>
      <c r="S16" s="448" t="str">
        <f t="shared" si="9"/>
        <v>Exclusive</v>
      </c>
      <c r="T16" s="475">
        <f t="shared" si="3"/>
        <v>1678.4725000000001</v>
      </c>
      <c r="U16" s="446">
        <f t="shared" si="4"/>
        <v>1560.979425</v>
      </c>
      <c r="V16" s="446">
        <f t="shared" si="5"/>
        <v>1590.0205000000001</v>
      </c>
      <c r="W16" s="446">
        <f t="shared" si="6"/>
        <v>1472.527425</v>
      </c>
      <c r="X16" s="454">
        <f t="shared" si="10"/>
        <v>1749.0225500000001</v>
      </c>
      <c r="Y16" s="454">
        <f t="shared" si="10"/>
        <v>1619.7801675000001</v>
      </c>
      <c r="Z16" s="376">
        <f>'END Jul 2020'!BL8</f>
        <v>0</v>
      </c>
      <c r="AA16" s="377" t="str">
        <f>'END Jul 2020'!BM8</f>
        <v>n</v>
      </c>
    </row>
    <row r="17" spans="1:27" x14ac:dyDescent="0.3">
      <c r="A17" s="319" t="str">
        <f>'END Jul 2020'!K9</f>
        <v>Dodo Power &amp; Gas</v>
      </c>
      <c r="B17" s="320" t="str">
        <f>'END Jul 2020'!L9</f>
        <v>Market offer</v>
      </c>
      <c r="C17" s="321">
        <f>IF('END Jul 2020'!BP9=0,91*'END Jul 2020'!M9/100,(91*'END Jul 2020'!M9/100)+'END Jul 2020'!BP9/4)</f>
        <v>76.812272727272713</v>
      </c>
      <c r="D17" s="321">
        <f>IF('END Jul 2020'!O9="",$E$5*'END Jul 2020'!N9/100,IF($E$5&gt;='END Jul 2020'!P9,('END Jul 2020'!P9*'END Jul 2020'!N9/100),($E$5*'END Jul 2020'!N9/100)))</f>
        <v>263.2833</v>
      </c>
      <c r="E17" s="321">
        <f>IF(AND('END Jul 2020'!P9&gt;0,'END Jul 2020'!R9&gt;0),IF($E$5&lt;'END Jul 2020'!P9,0,IF($E$5&lt;=('END Jul 2020'!R9+'END Jul 2020'!P9),(($E$5-'END Jul 2020'!P9)*'END Jul 2020'!Q9/100),(('END Jul 2020'!R9)*'END Jul 2020'!Q9/100))),0)</f>
        <v>0</v>
      </c>
      <c r="F17" s="321">
        <f>IF(AND('END Jul 2020'!Q9&gt;0,'END Jul 2020'!S9&gt;0),IF($E$5&lt;('END Jul 2020'!R9+'END Jul 2020'!P9),0,IF($E$5&lt;=('END Jul 2020'!T9+'END Jul 2020'!R9+'END Jul 2020'!P9),(($E$5-('END Jul 2020'!R9+'END Jul 2020'!P9))*'END Jul 2020'!S9/100),('END Jul 2020'!T9*'END Jul 2020'!S9/100))),0)</f>
        <v>0</v>
      </c>
      <c r="G17" s="321">
        <v>0</v>
      </c>
      <c r="H17" s="321">
        <f>IF('END Jul 2020'!T9&gt;0,IF(($E$5&lt;'END Jul 2020'!T9),(0),($E$5-'END Jul 2020'!T9)*'END Jul 2020'!U9/100),IF(AND('END Jul 2020'!R9&gt;0,'END Jul 2020'!T9=""),IF(($E$5&lt;'END Jul 2020'!R9),(0),($E$5-'END Jul 2020'!R9)*'END Jul 2020'!S9/100),IF(AND('END Jul 2020'!P9&gt;0,'END Jul 2020'!R9=""),IF(($E$5&lt;'END Jul 2020'!P9),(0),($E$5-'END Jul 2020'!P9)*'END Jul 2020'!Q9/100),0)))</f>
        <v>0</v>
      </c>
      <c r="I17" s="321">
        <f t="shared" si="0"/>
        <v>340.09557272727272</v>
      </c>
      <c r="J17" s="446">
        <f t="shared" si="1"/>
        <v>1053.1332</v>
      </c>
      <c r="K17" s="446">
        <f t="shared" si="2"/>
        <v>1360.3822909090909</v>
      </c>
      <c r="L17" s="447">
        <f t="shared" si="7"/>
        <v>1496.4205200000001</v>
      </c>
      <c r="M17" s="446">
        <f>'END Jul 2020'!AZ9</f>
        <v>0</v>
      </c>
      <c r="N17" s="446">
        <f>'END Jul 2020'!BA9</f>
        <v>0</v>
      </c>
      <c r="O17" s="446">
        <f>'END Jul 2020'!BB9</f>
        <v>0</v>
      </c>
      <c r="P17" s="446">
        <f>'END Jul 2020'!BC9</f>
        <v>0</v>
      </c>
      <c r="Q17" s="446">
        <f>($E$6*'END Jul 2020'!AT9/100)*4</f>
        <v>85.503600000000006</v>
      </c>
      <c r="R17" s="448" t="str">
        <f t="shared" si="8"/>
        <v>No discount</v>
      </c>
      <c r="S17" s="448" t="str">
        <f t="shared" si="9"/>
        <v>Exclusive</v>
      </c>
      <c r="T17" s="475">
        <f t="shared" si="3"/>
        <v>1360.3822909090909</v>
      </c>
      <c r="U17" s="446">
        <f t="shared" si="4"/>
        <v>1360.3822909090909</v>
      </c>
      <c r="V17" s="446">
        <f t="shared" si="5"/>
        <v>1274.8786909090909</v>
      </c>
      <c r="W17" s="446">
        <f t="shared" si="6"/>
        <v>1274.8786909090909</v>
      </c>
      <c r="X17" s="454">
        <f t="shared" si="10"/>
        <v>1402.3665600000002</v>
      </c>
      <c r="Y17" s="454">
        <f t="shared" si="10"/>
        <v>1402.3665600000002</v>
      </c>
      <c r="Z17" s="376">
        <f>'END Jul 2020'!BL9</f>
        <v>0</v>
      </c>
      <c r="AA17" s="377" t="str">
        <f>'END Jul 2020'!BM9</f>
        <v>n</v>
      </c>
    </row>
    <row r="18" spans="1:27" x14ac:dyDescent="0.3">
      <c r="A18" s="319" t="str">
        <f>'END Jul 2020'!K10</f>
        <v>EnergyAustralia</v>
      </c>
      <c r="B18" s="320" t="str">
        <f>'END Jul 2020'!L10</f>
        <v>Total Plan Home</v>
      </c>
      <c r="C18" s="321">
        <f>IF('END Jul 2020'!BP10=0,91*'END Jul 2020'!M10/100,(91*'END Jul 2020'!M10/100)+'END Jul 2020'!BP10/4)</f>
        <v>68.25</v>
      </c>
      <c r="D18" s="321">
        <f>IF('END Jul 2020'!O10="",$E$5*'END Jul 2020'!N10/100,IF($E$5&gt;='END Jul 2020'!P10,('END Jul 2020'!P10*'END Jul 2020'!N10/100),($E$5*'END Jul 2020'!N10/100)))</f>
        <v>342.43492500000002</v>
      </c>
      <c r="E18" s="321">
        <f>IF(AND('END Jul 2020'!P10&gt;0,'END Jul 2020'!R10&gt;0),IF($E$5&lt;'END Jul 2020'!P10,0,IF($E$5&lt;=('END Jul 2020'!R10+'END Jul 2020'!P10),(($E$5-'END Jul 2020'!P10)*'END Jul 2020'!Q10/100),(('END Jul 2020'!R10)*'END Jul 2020'!Q10/100))),0)</f>
        <v>0</v>
      </c>
      <c r="F18" s="321">
        <f>IF(AND('END Jul 2020'!Q10&gt;0,'END Jul 2020'!S10&gt;0),IF($E$5&lt;('END Jul 2020'!R10+'END Jul 2020'!P10),0,IF($E$5&lt;=('END Jul 2020'!T10+'END Jul 2020'!R10+'END Jul 2020'!P10),(($E$5-('END Jul 2020'!R10+'END Jul 2020'!P10))*'END Jul 2020'!S10/100),('END Jul 2020'!T10*'END Jul 2020'!S10/100))),0)</f>
        <v>0</v>
      </c>
      <c r="G18" s="321">
        <v>0</v>
      </c>
      <c r="H18" s="321">
        <f>IF('END Jul 2020'!T10&gt;0,IF(($E$5&lt;'END Jul 2020'!T10),(0),($E$5-'END Jul 2020'!T10)*'END Jul 2020'!U10/100),IF(AND('END Jul 2020'!R10&gt;0,'END Jul 2020'!T10=""),IF(($E$5&lt;'END Jul 2020'!R10),(0),($E$5-'END Jul 2020'!R10)*'END Jul 2020'!S10/100),IF(AND('END Jul 2020'!P10&gt;0,'END Jul 2020'!R10=""),IF(($E$5&lt;'END Jul 2020'!P10),(0),($E$5-'END Jul 2020'!P10)*'END Jul 2020'!Q10/100),0)))</f>
        <v>0</v>
      </c>
      <c r="I18" s="321">
        <f t="shared" si="0"/>
        <v>410.68492500000002</v>
      </c>
      <c r="J18" s="446">
        <f t="shared" si="1"/>
        <v>1369.7397000000001</v>
      </c>
      <c r="K18" s="446">
        <f t="shared" si="2"/>
        <v>1642.7397000000001</v>
      </c>
      <c r="L18" s="447">
        <f t="shared" si="7"/>
        <v>1807.0136700000003</v>
      </c>
      <c r="M18" s="446">
        <f>'END Jul 2020'!AZ10</f>
        <v>16</v>
      </c>
      <c r="N18" s="446">
        <f>'END Jul 2020'!BA10</f>
        <v>0</v>
      </c>
      <c r="O18" s="446">
        <f>'END Jul 2020'!BB10</f>
        <v>0</v>
      </c>
      <c r="P18" s="446">
        <f>'END Jul 2020'!BC10</f>
        <v>0</v>
      </c>
      <c r="Q18" s="446">
        <f>($E$6*'END Jul 2020'!AT10/100)*4</f>
        <v>77.395499999999998</v>
      </c>
      <c r="R18" s="448" t="str">
        <f t="shared" si="8"/>
        <v>Guaranteed off bill</v>
      </c>
      <c r="S18" s="448" t="str">
        <f t="shared" si="9"/>
        <v>Exclusive</v>
      </c>
      <c r="T18" s="475">
        <f t="shared" si="3"/>
        <v>1379.9013480000001</v>
      </c>
      <c r="U18" s="446">
        <f t="shared" si="4"/>
        <v>1379.9013480000001</v>
      </c>
      <c r="V18" s="446">
        <f t="shared" si="5"/>
        <v>1302.505848</v>
      </c>
      <c r="W18" s="446">
        <f t="shared" si="6"/>
        <v>1302.505848</v>
      </c>
      <c r="X18" s="454">
        <f t="shared" si="10"/>
        <v>1432.7564328000001</v>
      </c>
      <c r="Y18" s="454">
        <f t="shared" si="10"/>
        <v>1432.7564328000001</v>
      </c>
      <c r="Z18" s="376">
        <f>'END Jul 2020'!BL10</f>
        <v>0</v>
      </c>
      <c r="AA18" s="377" t="str">
        <f>'END Jul 2020'!BM10</f>
        <v>n</v>
      </c>
    </row>
    <row r="19" spans="1:27" x14ac:dyDescent="0.3">
      <c r="A19" s="319" t="str">
        <f>'END Jul 2020'!K11</f>
        <v>Mojo Power</v>
      </c>
      <c r="B19" s="320" t="str">
        <f>'END Jul 2020'!L11</f>
        <v>All Day Breakfast</v>
      </c>
      <c r="C19" s="321">
        <f>IF('END Jul 2020'!BP11=0,91*'END Jul 2020'!M11/100,(91*'END Jul 2020'!M11/100)+'END Jul 2020'!BP11/4)</f>
        <v>64.576909090909083</v>
      </c>
      <c r="D19" s="321">
        <f>IF('END Jul 2020'!O11="",$E$5*'END Jul 2020'!N11/100,IF($E$5&gt;='END Jul 2020'!P11,('END Jul 2020'!P11*'END Jul 2020'!N11/100),($E$5*'END Jul 2020'!N11/100)))</f>
        <v>249.47640000000004</v>
      </c>
      <c r="E19" s="321">
        <f>IF(AND('END Jul 2020'!P11&gt;0,'END Jul 2020'!R11&gt;0),IF($E$5&lt;'END Jul 2020'!P11,0,IF($E$5&lt;=('END Jul 2020'!R11+'END Jul 2020'!P11),(($E$5-'END Jul 2020'!P11)*'END Jul 2020'!Q11/100),(('END Jul 2020'!R11)*'END Jul 2020'!Q11/100))),0)</f>
        <v>0</v>
      </c>
      <c r="F19" s="321">
        <f>IF(AND('END Jul 2020'!Q11&gt;0,'END Jul 2020'!S11&gt;0),IF($E$5&lt;('END Jul 2020'!R11+'END Jul 2020'!P11),0,IF($E$5&lt;=('END Jul 2020'!T11+'END Jul 2020'!R11+'END Jul 2020'!P11),(($E$5-('END Jul 2020'!R11+'END Jul 2020'!P11))*'END Jul 2020'!S11/100),('END Jul 2020'!T11*'END Jul 2020'!S11/100))),0)</f>
        <v>0</v>
      </c>
      <c r="G19" s="321">
        <v>0</v>
      </c>
      <c r="H19" s="321">
        <f>IF('END Jul 2020'!T11&gt;0,IF(($E$5&lt;'END Jul 2020'!T11),(0),($E$5-'END Jul 2020'!T11)*'END Jul 2020'!U11/100),IF(AND('END Jul 2020'!R11&gt;0,'END Jul 2020'!T11=""),IF(($E$5&lt;'END Jul 2020'!R11),(0),($E$5-'END Jul 2020'!R11)*'END Jul 2020'!S11/100),IF(AND('END Jul 2020'!P11&gt;0,'END Jul 2020'!R11=""),IF(($E$5&lt;'END Jul 2020'!P11),(0),($E$5-'END Jul 2020'!P11)*'END Jul 2020'!Q11/100),0)))</f>
        <v>0</v>
      </c>
      <c r="I19" s="321">
        <f t="shared" si="0"/>
        <v>314.05330909090912</v>
      </c>
      <c r="J19" s="446">
        <f t="shared" si="1"/>
        <v>997.90560000000016</v>
      </c>
      <c r="K19" s="446">
        <f t="shared" si="2"/>
        <v>1256.2132363636365</v>
      </c>
      <c r="L19" s="447">
        <f t="shared" si="7"/>
        <v>1381.8345600000002</v>
      </c>
      <c r="M19" s="446">
        <f>'END Jul 2020'!AZ11</f>
        <v>0</v>
      </c>
      <c r="N19" s="446">
        <f>'END Jul 2020'!BA11</f>
        <v>0</v>
      </c>
      <c r="O19" s="446">
        <f>'END Jul 2020'!BB11</f>
        <v>0</v>
      </c>
      <c r="P19" s="446">
        <f>'END Jul 2020'!BC11</f>
        <v>0</v>
      </c>
      <c r="Q19" s="446">
        <f>($E$6*'END Jul 2020'!AT11/100)*4</f>
        <v>55.282499999999999</v>
      </c>
      <c r="R19" s="448" t="str">
        <f t="shared" si="8"/>
        <v>No discount</v>
      </c>
      <c r="S19" s="448" t="str">
        <f t="shared" si="9"/>
        <v>Exclusive</v>
      </c>
      <c r="T19" s="475">
        <f t="shared" si="3"/>
        <v>1256.2132363636365</v>
      </c>
      <c r="U19" s="446">
        <f t="shared" si="4"/>
        <v>1256.2132363636365</v>
      </c>
      <c r="V19" s="446">
        <f t="shared" si="5"/>
        <v>1200.9307363636365</v>
      </c>
      <c r="W19" s="446">
        <f t="shared" si="6"/>
        <v>1200.9307363636365</v>
      </c>
      <c r="X19" s="454">
        <f>V19*1.1</f>
        <v>1321.0238100000001</v>
      </c>
      <c r="Y19" s="454">
        <f>W19*1.1</f>
        <v>1321.0238100000001</v>
      </c>
      <c r="Z19" s="376">
        <f>'END Jul 2020'!BL11</f>
        <v>0</v>
      </c>
      <c r="AA19" s="377" t="str">
        <f>'END Jul 2020'!BM11</f>
        <v>n</v>
      </c>
    </row>
    <row r="20" spans="1:27" x14ac:dyDescent="0.3">
      <c r="A20" s="319" t="str">
        <f>'END Jul 2020'!K12</f>
        <v>Momentum Energy</v>
      </c>
      <c r="B20" s="320" t="str">
        <f>'END Jul 2020'!L12</f>
        <v>SmilePower Flexi</v>
      </c>
      <c r="C20" s="321">
        <f>IF('END Jul 2020'!BP12=0,91*'END Jul 2020'!M12/100,(91*'END Jul 2020'!M12/100)+'END Jul 2020'!BP12/4)</f>
        <v>84.61345454545453</v>
      </c>
      <c r="D20" s="321">
        <f>IF('END Jul 2020'!O12="",$E$5*'END Jul 2020'!N12/100,IF($E$5&gt;='END Jul 2020'!P12,('END Jul 2020'!P12*'END Jul 2020'!N12/100),($E$5*'END Jul 2020'!N12/100)))</f>
        <v>316.60650000000004</v>
      </c>
      <c r="E20" s="321">
        <f>IF(AND('END Jul 2020'!P12&gt;0,'END Jul 2020'!R12&gt;0),IF($E$5&lt;'END Jul 2020'!P12,0,IF($E$5&lt;=('END Jul 2020'!R12+'END Jul 2020'!P12),(($E$5-'END Jul 2020'!P12)*'END Jul 2020'!Q12/100),(('END Jul 2020'!R12)*'END Jul 2020'!Q12/100))),0)</f>
        <v>0</v>
      </c>
      <c r="F20" s="321">
        <f>IF(AND('END Jul 2020'!Q12&gt;0,'END Jul 2020'!S12&gt;0),IF($E$5&lt;('END Jul 2020'!R12+'END Jul 2020'!P12),0,IF($E$5&lt;=('END Jul 2020'!T12+'END Jul 2020'!R12+'END Jul 2020'!P12),(($E$5-('END Jul 2020'!R12+'END Jul 2020'!P12))*'END Jul 2020'!S12/100),('END Jul 2020'!T12*'END Jul 2020'!S12/100))),0)</f>
        <v>0</v>
      </c>
      <c r="G20" s="321">
        <v>0</v>
      </c>
      <c r="H20" s="321">
        <f>IF('END Jul 2020'!T12&gt;0,IF(($E$5&lt;'END Jul 2020'!T12),(0),($E$5-'END Jul 2020'!T12)*'END Jul 2020'!U12/100),IF(AND('END Jul 2020'!R12&gt;0,'END Jul 2020'!T12=""),IF(($E$5&lt;'END Jul 2020'!R12),(0),($E$5-'END Jul 2020'!R12)*'END Jul 2020'!S12/100),IF(AND('END Jul 2020'!P12&gt;0,'END Jul 2020'!R12=""),IF(($E$5&lt;'END Jul 2020'!P12),(0),($E$5-'END Jul 2020'!P12)*'END Jul 2020'!Q12/100),0)))</f>
        <v>0</v>
      </c>
      <c r="I20" s="321">
        <f t="shared" si="0"/>
        <v>401.21995454545458</v>
      </c>
      <c r="J20" s="446">
        <f t="shared" si="1"/>
        <v>1266.4260000000002</v>
      </c>
      <c r="K20" s="446">
        <f t="shared" si="2"/>
        <v>1604.8798181818183</v>
      </c>
      <c r="L20" s="447">
        <f t="shared" si="7"/>
        <v>1765.3678000000002</v>
      </c>
      <c r="M20" s="446">
        <f>'END Jul 2020'!AZ12</f>
        <v>0</v>
      </c>
      <c r="N20" s="446">
        <f>'END Jul 2020'!BA12</f>
        <v>0</v>
      </c>
      <c r="O20" s="446">
        <f>'END Jul 2020'!BB12</f>
        <v>0</v>
      </c>
      <c r="P20" s="446">
        <f>'END Jul 2020'!BC12</f>
        <v>0</v>
      </c>
      <c r="Q20" s="446">
        <f>($E$6*'END Jul 2020'!AT12/100)*4</f>
        <v>51.597000000000001</v>
      </c>
      <c r="R20" s="448" t="str">
        <f t="shared" si="8"/>
        <v>No discount</v>
      </c>
      <c r="S20" s="448" t="str">
        <f t="shared" si="9"/>
        <v>Exclusive</v>
      </c>
      <c r="T20" s="475">
        <f t="shared" si="3"/>
        <v>1604.8798181818183</v>
      </c>
      <c r="U20" s="446">
        <f t="shared" si="4"/>
        <v>1604.8798181818183</v>
      </c>
      <c r="V20" s="446">
        <f t="shared" si="5"/>
        <v>1553.2828181818184</v>
      </c>
      <c r="W20" s="446">
        <f t="shared" si="6"/>
        <v>1553.2828181818184</v>
      </c>
      <c r="X20" s="454">
        <f t="shared" ref="X20:Y30" si="11">V20*1.1</f>
        <v>1708.6111000000003</v>
      </c>
      <c r="Y20" s="454">
        <f t="shared" si="11"/>
        <v>1708.6111000000003</v>
      </c>
      <c r="Z20" s="376">
        <f>'END Jul 2020'!BL12</f>
        <v>0</v>
      </c>
      <c r="AA20" s="377" t="str">
        <f>'END Jul 2020'!BM12</f>
        <v>n</v>
      </c>
    </row>
    <row r="21" spans="1:27" x14ac:dyDescent="0.3">
      <c r="A21" s="319" t="str">
        <f>'END Jul 2020'!K13</f>
        <v>Origin Energy</v>
      </c>
      <c r="B21" s="320" t="str">
        <f>'END Jul 2020'!L13</f>
        <v>Solar Boost</v>
      </c>
      <c r="C21" s="321">
        <f>IF('END Jul 2020'!BP13=0,91*'END Jul 2020'!M13/100,(91*'END Jul 2020'!M13/100)+'END Jul 2020'!BP13/4)</f>
        <v>71.98927272727272</v>
      </c>
      <c r="D21" s="321">
        <f>IF('END Jul 2020'!O13="",$E$5*'END Jul 2020'!N13/100,IF($E$5&gt;='END Jul 2020'!P13,('END Jul 2020'!P13*'END Jul 2020'!N13/100),($E$5*'END Jul 2020'!N13/100)))</f>
        <v>338.50710000000004</v>
      </c>
      <c r="E21" s="321">
        <f>IF(AND('END Jul 2020'!P13&gt;0,'END Jul 2020'!R13&gt;0),IF($E$5&lt;'END Jul 2020'!P13,0,IF($E$5&lt;=('END Jul 2020'!R13+'END Jul 2020'!P13),(($E$5-'END Jul 2020'!P13)*'END Jul 2020'!Q13/100),(('END Jul 2020'!R13)*'END Jul 2020'!Q13/100))),0)</f>
        <v>0</v>
      </c>
      <c r="F21" s="321">
        <f>IF(AND('END Jul 2020'!Q13&gt;0,'END Jul 2020'!S13&gt;0),IF($E$5&lt;('END Jul 2020'!R13+'END Jul 2020'!P13),0,IF($E$5&lt;=('END Jul 2020'!T13+'END Jul 2020'!R13+'END Jul 2020'!P13),(($E$5-('END Jul 2020'!R13+'END Jul 2020'!P13))*'END Jul 2020'!S13/100),('END Jul 2020'!T13*'END Jul 2020'!S13/100))),0)</f>
        <v>0</v>
      </c>
      <c r="G21" s="321">
        <v>0</v>
      </c>
      <c r="H21" s="321">
        <f>IF('END Jul 2020'!T13&gt;0,IF(($E$5&lt;'END Jul 2020'!T13),(0),($E$5-'END Jul 2020'!T13)*'END Jul 2020'!U13/100),IF(AND('END Jul 2020'!R13&gt;0,'END Jul 2020'!T13=""),IF(($E$5&lt;'END Jul 2020'!R13),(0),($E$5-'END Jul 2020'!R13)*'END Jul 2020'!S13/100),IF(AND('END Jul 2020'!P13&gt;0,'END Jul 2020'!R13=""),IF(($E$5&lt;'END Jul 2020'!P13),(0),($E$5-'END Jul 2020'!P13)*'END Jul 2020'!Q13/100),0)))</f>
        <v>0</v>
      </c>
      <c r="I21" s="321">
        <f t="shared" si="0"/>
        <v>410.49637272727273</v>
      </c>
      <c r="J21" s="446">
        <f t="shared" si="1"/>
        <v>1354.0284000000001</v>
      </c>
      <c r="K21" s="446">
        <f t="shared" si="2"/>
        <v>1641.9854909090909</v>
      </c>
      <c r="L21" s="447">
        <f t="shared" si="7"/>
        <v>1806.1840400000001</v>
      </c>
      <c r="M21" s="446">
        <f>'END Jul 2020'!AZ13</f>
        <v>0</v>
      </c>
      <c r="N21" s="446">
        <f>'END Jul 2020'!BA13</f>
        <v>0</v>
      </c>
      <c r="O21" s="446">
        <f>'END Jul 2020'!BB13</f>
        <v>0</v>
      </c>
      <c r="P21" s="446">
        <f>'END Jul 2020'!BC13</f>
        <v>0</v>
      </c>
      <c r="Q21" s="446">
        <f>($E$6*'END Jul 2020'!AT13/100)*4</f>
        <v>88.452000000000012</v>
      </c>
      <c r="R21" s="448" t="str">
        <f t="shared" si="8"/>
        <v>No discount</v>
      </c>
      <c r="S21" s="448" t="str">
        <f t="shared" si="9"/>
        <v>Inclusive</v>
      </c>
      <c r="T21" s="475">
        <f t="shared" si="3"/>
        <v>1641.9854909090909</v>
      </c>
      <c r="U21" s="446">
        <f t="shared" si="4"/>
        <v>1641.9854909090909</v>
      </c>
      <c r="V21" s="446">
        <f t="shared" si="5"/>
        <v>1553.5334909090909</v>
      </c>
      <c r="W21" s="446">
        <f t="shared" si="6"/>
        <v>1553.5334909090909</v>
      </c>
      <c r="X21" s="454">
        <f t="shared" si="11"/>
        <v>1708.8868400000001</v>
      </c>
      <c r="Y21" s="454">
        <f t="shared" si="11"/>
        <v>1708.8868400000001</v>
      </c>
      <c r="Z21" s="376">
        <f>'END Jul 2020'!BL13</f>
        <v>0</v>
      </c>
      <c r="AA21" s="377" t="str">
        <f>'END Jul 2020'!BM13</f>
        <v>n</v>
      </c>
    </row>
    <row r="22" spans="1:27" x14ac:dyDescent="0.3">
      <c r="A22" s="319" t="str">
        <f>'END Jul 2020'!K14</f>
        <v>Powerdirect</v>
      </c>
      <c r="B22" s="320" t="str">
        <f>'END Jul 2020'!L14</f>
        <v>Rate Saver</v>
      </c>
      <c r="C22" s="321">
        <f>IF('END Jul 2020'!BP14=0,91*'END Jul 2020'!M14/100,(91*'END Jul 2020'!M14/100)+'END Jul 2020'!BP14/4)</f>
        <v>65.776454545454541</v>
      </c>
      <c r="D22" s="321">
        <f>IF('END Jul 2020'!O14="",$E$5*'END Jul 2020'!N14/100,IF($E$5&gt;='END Jul 2020'!P14,('END Jul 2020'!P14*'END Jul 2020'!N14/100),($E$5*'END Jul 2020'!N14/100)))</f>
        <v>286.85025000000002</v>
      </c>
      <c r="E22" s="321">
        <f>IF(AND('END Jul 2020'!P14&gt;0,'END Jul 2020'!R14&gt;0),IF($E$5&lt;'END Jul 2020'!P14,0,IF($E$5&lt;=('END Jul 2020'!R14+'END Jul 2020'!P14),(($E$5-'END Jul 2020'!P14)*'END Jul 2020'!Q14/100),(('END Jul 2020'!R14)*'END Jul 2020'!Q14/100))),0)</f>
        <v>0</v>
      </c>
      <c r="F22" s="321">
        <f>IF(AND('END Jul 2020'!Q14&gt;0,'END Jul 2020'!S14&gt;0),IF($E$5&lt;('END Jul 2020'!R14+'END Jul 2020'!P14),0,IF($E$5&lt;=('END Jul 2020'!T14+'END Jul 2020'!R14+'END Jul 2020'!P14),(($E$5-('END Jul 2020'!R14+'END Jul 2020'!P14))*'END Jul 2020'!S14/100),('END Jul 2020'!T14*'END Jul 2020'!S14/100))),0)</f>
        <v>0</v>
      </c>
      <c r="G22" s="321">
        <v>0</v>
      </c>
      <c r="H22" s="321">
        <f>IF('END Jul 2020'!T14&gt;0,IF(($E$5&lt;'END Jul 2020'!T14),(0),($E$5-'END Jul 2020'!T14)*'END Jul 2020'!U14/100),IF(AND('END Jul 2020'!R14&gt;0,'END Jul 2020'!T14=""),IF(($E$5&lt;'END Jul 2020'!R14),(0),($E$5-'END Jul 2020'!R14)*'END Jul 2020'!S14/100),IF(AND('END Jul 2020'!P14&gt;0,'END Jul 2020'!R14=""),IF(($E$5&lt;'END Jul 2020'!P14),(0),($E$5-'END Jul 2020'!P14)*'END Jul 2020'!Q14/100),0)))</f>
        <v>0</v>
      </c>
      <c r="I22" s="321">
        <f t="shared" si="0"/>
        <v>352.62670454545457</v>
      </c>
      <c r="J22" s="446">
        <f t="shared" si="1"/>
        <v>1147.4010000000001</v>
      </c>
      <c r="K22" s="446">
        <f t="shared" si="2"/>
        <v>1410.5068181818183</v>
      </c>
      <c r="L22" s="447">
        <f t="shared" si="7"/>
        <v>1551.5575000000003</v>
      </c>
      <c r="M22" s="446">
        <f>'END Jul 2020'!AZ14</f>
        <v>0</v>
      </c>
      <c r="N22" s="446">
        <f>'END Jul 2020'!BA14</f>
        <v>0</v>
      </c>
      <c r="O22" s="446">
        <f>'END Jul 2020'!BB14</f>
        <v>0</v>
      </c>
      <c r="P22" s="446">
        <f>'END Jul 2020'!BC14</f>
        <v>0</v>
      </c>
      <c r="Q22" s="446">
        <f>($E$6*'END Jul 2020'!AT14/100)*4</f>
        <v>70.024500000000003</v>
      </c>
      <c r="R22" s="448" t="str">
        <f t="shared" si="8"/>
        <v>No discount</v>
      </c>
      <c r="S22" s="448" t="str">
        <f t="shared" si="9"/>
        <v>Exclusive</v>
      </c>
      <c r="T22" s="475">
        <f t="shared" si="3"/>
        <v>1410.5068181818183</v>
      </c>
      <c r="U22" s="446">
        <f t="shared" si="4"/>
        <v>1410.5068181818183</v>
      </c>
      <c r="V22" s="446">
        <f t="shared" si="5"/>
        <v>1340.4823181818183</v>
      </c>
      <c r="W22" s="446">
        <f t="shared" si="6"/>
        <v>1340.4823181818183</v>
      </c>
      <c r="X22" s="454">
        <f t="shared" si="11"/>
        <v>1474.5305500000002</v>
      </c>
      <c r="Y22" s="454">
        <f t="shared" si="11"/>
        <v>1474.5305500000002</v>
      </c>
      <c r="Z22" s="376">
        <f>'END Jul 2020'!BL14</f>
        <v>0</v>
      </c>
      <c r="AA22" s="377" t="str">
        <f>'END Jul 2020'!BM14</f>
        <v>n</v>
      </c>
    </row>
    <row r="23" spans="1:27" x14ac:dyDescent="0.3">
      <c r="A23" s="319" t="str">
        <f>'END Jul 2020'!K15</f>
        <v>Powershop</v>
      </c>
      <c r="B23" s="320" t="str">
        <f>'END Jul 2020'!L15</f>
        <v>Shopper with Mega Pack</v>
      </c>
      <c r="C23" s="321">
        <f>IF('END Jul 2020'!BP15=0,91*'END Jul 2020'!M15/100,(91*'END Jul 2020'!M15/100)+'END Jul 2020'!BP15/4)</f>
        <v>87.078727272727264</v>
      </c>
      <c r="D23" s="321">
        <f>IF('END Jul 2020'!O15="",$E$5*'END Jul 2020'!N15/100,IF($E$5&gt;='END Jul 2020'!P15,('END Jul 2020'!P15*'END Jul 2020'!N15/100),($E$5*'END Jul 2020'!N15/100)))</f>
        <v>259.593525</v>
      </c>
      <c r="E23" s="321">
        <f>IF(AND('END Jul 2020'!P15&gt;0,'END Jul 2020'!R15&gt;0),IF($E$5&lt;'END Jul 2020'!P15,0,IF($E$5&lt;=('END Jul 2020'!R15+'END Jul 2020'!P15),(($E$5-'END Jul 2020'!P15)*'END Jul 2020'!Q15/100),(('END Jul 2020'!R15)*'END Jul 2020'!Q15/100))),0)</f>
        <v>0</v>
      </c>
      <c r="F23" s="321">
        <f>IF(AND('END Jul 2020'!Q15&gt;0,'END Jul 2020'!S15&gt;0),IF($E$5&lt;('END Jul 2020'!R15+'END Jul 2020'!P15),0,IF($E$5&lt;=('END Jul 2020'!T15+'END Jul 2020'!R15+'END Jul 2020'!P15),(($E$5-('END Jul 2020'!R15+'END Jul 2020'!P15))*'END Jul 2020'!S15/100),('END Jul 2020'!T15*'END Jul 2020'!S15/100))),0)</f>
        <v>0</v>
      </c>
      <c r="G23" s="321">
        <v>0</v>
      </c>
      <c r="H23" s="321">
        <f>IF('END Jul 2020'!T15&gt;0,IF(($E$5&lt;'END Jul 2020'!T15),(0),($E$5-'END Jul 2020'!T15)*'END Jul 2020'!U15/100),IF(AND('END Jul 2020'!R15&gt;0,'END Jul 2020'!T15=""),IF(($E$5&lt;'END Jul 2020'!R15),(0),($E$5-'END Jul 2020'!R15)*'END Jul 2020'!S15/100),IF(AND('END Jul 2020'!P15&gt;0,'END Jul 2020'!R15=""),IF(($E$5&lt;'END Jul 2020'!P15),(0),($E$5-'END Jul 2020'!P15)*'END Jul 2020'!Q15/100),0)))</f>
        <v>0</v>
      </c>
      <c r="I23" s="321">
        <f t="shared" si="0"/>
        <v>346.67225227272729</v>
      </c>
      <c r="J23" s="446">
        <f t="shared" si="1"/>
        <v>1038.3741</v>
      </c>
      <c r="K23" s="446">
        <f t="shared" si="2"/>
        <v>1386.6890090909092</v>
      </c>
      <c r="L23" s="447">
        <f t="shared" si="7"/>
        <v>1525.3579100000002</v>
      </c>
      <c r="M23" s="446">
        <f>'END Jul 2020'!AZ15</f>
        <v>0</v>
      </c>
      <c r="N23" s="446">
        <f>'END Jul 2020'!BA15</f>
        <v>0</v>
      </c>
      <c r="O23" s="446">
        <f>'END Jul 2020'!BB15</f>
        <v>6</v>
      </c>
      <c r="P23" s="446">
        <f>'END Jul 2020'!BC15</f>
        <v>0</v>
      </c>
      <c r="Q23" s="446">
        <f>($E$6*'END Jul 2020'!AT15/100)*4</f>
        <v>51.597000000000001</v>
      </c>
      <c r="R23" s="448" t="str">
        <f t="shared" si="8"/>
        <v>Pay-on-time off bill</v>
      </c>
      <c r="S23" s="448" t="str">
        <f t="shared" si="9"/>
        <v>Inclusive</v>
      </c>
      <c r="T23" s="475">
        <f t="shared" si="3"/>
        <v>1386.6890090909092</v>
      </c>
      <c r="U23" s="446">
        <f t="shared" si="4"/>
        <v>1303.4876685454547</v>
      </c>
      <c r="V23" s="446">
        <f t="shared" si="5"/>
        <v>1335.0920090909092</v>
      </c>
      <c r="W23" s="446">
        <f t="shared" si="6"/>
        <v>1251.8906685454547</v>
      </c>
      <c r="X23" s="454">
        <f t="shared" si="11"/>
        <v>1468.6012100000003</v>
      </c>
      <c r="Y23" s="454">
        <f t="shared" si="11"/>
        <v>1377.0797354000003</v>
      </c>
      <c r="Z23" s="376">
        <f>'END Jul 2020'!BL15</f>
        <v>0</v>
      </c>
      <c r="AA23" s="377" t="str">
        <f>'END Jul 2020'!BM15</f>
        <v>n</v>
      </c>
    </row>
    <row r="24" spans="1:27" x14ac:dyDescent="0.3">
      <c r="A24" s="319" t="str">
        <f>'END Jul 2020'!K16</f>
        <v>Red Energy</v>
      </c>
      <c r="B24" s="320" t="str">
        <f>'END Jul 2020'!L16</f>
        <v>Living Energy Saver</v>
      </c>
      <c r="C24" s="321">
        <f>IF('END Jul 2020'!BP16=0,91*'END Jul 2020'!M16/100,(91*'END Jul 2020'!M16/100)+'END Jul 2020'!BP16/4)</f>
        <v>69.614999999999995</v>
      </c>
      <c r="D24" s="321">
        <f>IF('END Jul 2020'!O16="",$E$5*'END Jul 2020'!N16/100,IF($E$5&gt;='END Jul 2020'!P16,('END Jul 2020'!P16*'END Jul 2020'!N16/100),($E$5*'END Jul 2020'!N16/100)))</f>
        <v>299.11818181818177</v>
      </c>
      <c r="E24" s="321">
        <f>IF(AND('END Jul 2020'!P16&gt;0,'END Jul 2020'!R16&gt;0),IF($E$5&lt;'END Jul 2020'!P16,0,IF($E$5&lt;=('END Jul 2020'!R16+'END Jul 2020'!P16),(($E$5-'END Jul 2020'!P16)*'END Jul 2020'!Q16/100),(('END Jul 2020'!R16)*'END Jul 2020'!Q16/100))),0)</f>
        <v>0</v>
      </c>
      <c r="F24" s="321">
        <f>IF(AND('END Jul 2020'!Q16&gt;0,'END Jul 2020'!S16&gt;0),IF($E$5&lt;('END Jul 2020'!R16+'END Jul 2020'!P16),0,IF($E$5&lt;=('END Jul 2020'!T16+'END Jul 2020'!R16+'END Jul 2020'!P16),(($E$5-('END Jul 2020'!R16+'END Jul 2020'!P16))*'END Jul 2020'!S16/100),('END Jul 2020'!T16*'END Jul 2020'!S16/100))),0)</f>
        <v>0</v>
      </c>
      <c r="G24" s="321">
        <v>0</v>
      </c>
      <c r="H24" s="321">
        <f>IF('END Jul 2020'!T16&gt;0,IF(($E$5&lt;'END Jul 2020'!T16),(0),($E$5-'END Jul 2020'!T16)*'END Jul 2020'!U16/100),IF(AND('END Jul 2020'!R16&gt;0,'END Jul 2020'!T16=""),IF(($E$5&lt;'END Jul 2020'!R16),(0),($E$5-'END Jul 2020'!R16)*'END Jul 2020'!S16/100),IF(AND('END Jul 2020'!P16&gt;0,'END Jul 2020'!R16=""),IF(($E$5&lt;'END Jul 2020'!P16),(0),($E$5-'END Jul 2020'!P16)*'END Jul 2020'!Q16/100),0)))</f>
        <v>1.9941250000000192</v>
      </c>
      <c r="I24" s="321">
        <f t="shared" si="0"/>
        <v>370.72730681818177</v>
      </c>
      <c r="J24" s="446">
        <f t="shared" si="1"/>
        <v>1204.4492272727271</v>
      </c>
      <c r="K24" s="446">
        <f t="shared" si="2"/>
        <v>1482.9092272727271</v>
      </c>
      <c r="L24" s="447">
        <f t="shared" si="7"/>
        <v>1631.2001499999999</v>
      </c>
      <c r="M24" s="446">
        <f>'END Jul 2020'!AZ16</f>
        <v>0</v>
      </c>
      <c r="N24" s="446">
        <f>'END Jul 2020'!BA16</f>
        <v>0</v>
      </c>
      <c r="O24" s="446">
        <f>'END Jul 2020'!BB16</f>
        <v>0</v>
      </c>
      <c r="P24" s="446">
        <f>'END Jul 2020'!BC16</f>
        <v>0</v>
      </c>
      <c r="Q24" s="446">
        <f>($E$6*'END Jul 2020'!AT16/100)*4</f>
        <v>75.184200000000004</v>
      </c>
      <c r="R24" s="448" t="str">
        <f t="shared" si="8"/>
        <v>No discount</v>
      </c>
      <c r="S24" s="448" t="str">
        <f t="shared" si="9"/>
        <v>Inclusive</v>
      </c>
      <c r="T24" s="475">
        <f t="shared" si="3"/>
        <v>1482.9092272727271</v>
      </c>
      <c r="U24" s="446">
        <f t="shared" si="4"/>
        <v>1482.9092272727271</v>
      </c>
      <c r="V24" s="446">
        <f t="shared" si="5"/>
        <v>1407.7250272727272</v>
      </c>
      <c r="W24" s="446">
        <f t="shared" si="6"/>
        <v>1407.7250272727272</v>
      </c>
      <c r="X24" s="454">
        <f t="shared" si="11"/>
        <v>1548.4975300000001</v>
      </c>
      <c r="Y24" s="454">
        <f t="shared" si="11"/>
        <v>1548.4975300000001</v>
      </c>
      <c r="Z24" s="376">
        <f>'END Jul 2020'!BL16</f>
        <v>0</v>
      </c>
      <c r="AA24" s="377" t="str">
        <f>'END Jul 2020'!BM16</f>
        <v>n</v>
      </c>
    </row>
    <row r="25" spans="1:27" x14ac:dyDescent="0.3">
      <c r="A25" s="319" t="str">
        <f>'END Jul 2020'!K17</f>
        <v>Simply Energy</v>
      </c>
      <c r="B25" s="320" t="str">
        <f>'END Jul 2020'!L17</f>
        <v>Saver</v>
      </c>
      <c r="C25" s="321">
        <f>IF('END Jul 2020'!BP17=0,91*'END Jul 2020'!M17/100,(91*'END Jul 2020'!M17/100)+'END Jul 2020'!BP17/4)</f>
        <v>72.857909090909075</v>
      </c>
      <c r="D25" s="321">
        <f>IF('END Jul 2020'!O17="",$E$5*'END Jul 2020'!N17/100,IF($E$5&gt;='END Jul 2020'!P17,('END Jul 2020'!P17*'END Jul 2020'!N17/100),($E$5*'END Jul 2020'!N17/100)))</f>
        <v>337.55489999999998</v>
      </c>
      <c r="E25" s="321">
        <f>IF(AND('END Jul 2020'!P17&gt;0,'END Jul 2020'!R17&gt;0),IF($E$5&lt;'END Jul 2020'!P17,0,IF($E$5&lt;=('END Jul 2020'!R17+'END Jul 2020'!P17),(($E$5-'END Jul 2020'!P17)*'END Jul 2020'!Q17/100),(('END Jul 2020'!R17)*'END Jul 2020'!Q17/100))),0)</f>
        <v>0</v>
      </c>
      <c r="F25" s="321">
        <f>IF(AND('END Jul 2020'!Q17&gt;0,'END Jul 2020'!S17&gt;0),IF($E$5&lt;('END Jul 2020'!R17+'END Jul 2020'!P17),0,IF($E$5&lt;=('END Jul 2020'!T17+'END Jul 2020'!R17+'END Jul 2020'!P17),(($E$5-('END Jul 2020'!R17+'END Jul 2020'!P17))*'END Jul 2020'!S17/100),('END Jul 2020'!T17*'END Jul 2020'!S17/100))),0)</f>
        <v>0</v>
      </c>
      <c r="G25" s="321">
        <v>0</v>
      </c>
      <c r="H25" s="321">
        <f>IF('END Jul 2020'!T17&gt;0,IF(($E$5&lt;'END Jul 2020'!T17),(0),($E$5-'END Jul 2020'!T17)*'END Jul 2020'!U17/100),IF(AND('END Jul 2020'!R17&gt;0,'END Jul 2020'!T17=""),IF(($E$5&lt;'END Jul 2020'!R17),(0),($E$5-'END Jul 2020'!R17)*'END Jul 2020'!S17/100),IF(AND('END Jul 2020'!P17&gt;0,'END Jul 2020'!R17=""),IF(($E$5&lt;'END Jul 2020'!P17),(0),($E$5-'END Jul 2020'!P17)*'END Jul 2020'!Q17/100),0)))</f>
        <v>0</v>
      </c>
      <c r="I25" s="321">
        <f t="shared" si="0"/>
        <v>410.41280909090904</v>
      </c>
      <c r="J25" s="446">
        <f t="shared" si="1"/>
        <v>1350.2195999999999</v>
      </c>
      <c r="K25" s="446">
        <f t="shared" si="2"/>
        <v>1641.6512363636361</v>
      </c>
      <c r="L25" s="447">
        <f t="shared" si="7"/>
        <v>1805.8163599999998</v>
      </c>
      <c r="M25" s="446">
        <f>'END Jul 2020'!AZ17</f>
        <v>0</v>
      </c>
      <c r="N25" s="446">
        <f>'END Jul 2020'!BA17</f>
        <v>20</v>
      </c>
      <c r="O25" s="446">
        <f>'END Jul 2020'!BB17</f>
        <v>0</v>
      </c>
      <c r="P25" s="446">
        <f>'END Jul 2020'!BC17</f>
        <v>0</v>
      </c>
      <c r="Q25" s="446">
        <f>($E$6*'END Jul 2020'!AT17/100)*4</f>
        <v>58.968000000000004</v>
      </c>
      <c r="R25" s="448" t="str">
        <f t="shared" si="8"/>
        <v>Guaranteed off usage</v>
      </c>
      <c r="S25" s="448" t="str">
        <f t="shared" si="9"/>
        <v>Exclusive</v>
      </c>
      <c r="T25" s="475">
        <f t="shared" si="3"/>
        <v>1371.6073163636361</v>
      </c>
      <c r="U25" s="446">
        <f t="shared" si="4"/>
        <v>1371.6073163636361</v>
      </c>
      <c r="V25" s="446">
        <f t="shared" si="5"/>
        <v>1312.639316363636</v>
      </c>
      <c r="W25" s="446">
        <f t="shared" si="6"/>
        <v>1312.639316363636</v>
      </c>
      <c r="X25" s="454">
        <f t="shared" si="11"/>
        <v>1443.9032479999996</v>
      </c>
      <c r="Y25" s="454">
        <f t="shared" si="11"/>
        <v>1443.9032479999996</v>
      </c>
      <c r="Z25" s="376">
        <f>'END Jul 2020'!BL17</f>
        <v>0</v>
      </c>
      <c r="AA25" s="377" t="str">
        <f>'END Jul 2020'!BM17</f>
        <v>n</v>
      </c>
    </row>
    <row r="26" spans="1:27" x14ac:dyDescent="0.3">
      <c r="A26" s="319" t="str">
        <f>'END Jul 2020'!K18</f>
        <v>1st Energy</v>
      </c>
      <c r="B26" s="320" t="str">
        <f>'END Jul 2020'!L18</f>
        <v>1st Saver</v>
      </c>
      <c r="C26" s="321">
        <f>IF('END Jul 2020'!BP18=0,91*'END Jul 2020'!M18/100,(91*'END Jul 2020'!M18/100)+'END Jul 2020'!BP18/4)</f>
        <v>90.09</v>
      </c>
      <c r="D26" s="321">
        <f>IF('END Jul 2020'!O18="",$E$5*'END Jul 2020'!N18/100,IF($E$5&gt;='END Jul 2020'!P18,('END Jul 2020'!P18*'END Jul 2020'!N18/100),($E$5*'END Jul 2020'!N18/100)))</f>
        <v>316.96357499999999</v>
      </c>
      <c r="E26" s="321">
        <f>IF(AND('END Jul 2020'!P18&gt;0,'END Jul 2020'!R18&gt;0),IF($E$5&lt;'END Jul 2020'!P18,0,IF($E$5&lt;=('END Jul 2020'!R18+'END Jul 2020'!P18),(($E$5-'END Jul 2020'!P18)*'END Jul 2020'!Q18/100),(('END Jul 2020'!R18)*'END Jul 2020'!Q18/100))),0)</f>
        <v>0</v>
      </c>
      <c r="F26" s="321">
        <f>IF(AND('END Jul 2020'!Q18&gt;0,'END Jul 2020'!S18&gt;0),IF($E$5&lt;('END Jul 2020'!R18+'END Jul 2020'!P18),0,IF($E$5&lt;=('END Jul 2020'!T18+'END Jul 2020'!R18+'END Jul 2020'!P18),(($E$5-('END Jul 2020'!R18+'END Jul 2020'!P18))*'END Jul 2020'!S18/100),('END Jul 2020'!T18*'END Jul 2020'!S18/100))),0)</f>
        <v>0</v>
      </c>
      <c r="G26" s="321">
        <v>0</v>
      </c>
      <c r="H26" s="321">
        <f>IF('END Jul 2020'!T18&gt;0,IF(($E$5&lt;'END Jul 2020'!T18),(0),($E$5-'END Jul 2020'!T18)*'END Jul 2020'!U18/100),IF(AND('END Jul 2020'!R18&gt;0,'END Jul 2020'!T18=""),IF(($E$5&lt;'END Jul 2020'!R18),(0),($E$5-'END Jul 2020'!R18)*'END Jul 2020'!S18/100),IF(AND('END Jul 2020'!P18&gt;0,'END Jul 2020'!R18=""),IF(($E$5&lt;'END Jul 2020'!P18),(0),($E$5-'END Jul 2020'!P18)*'END Jul 2020'!Q18/100),0)))</f>
        <v>0</v>
      </c>
      <c r="I26" s="321">
        <f t="shared" si="0"/>
        <v>407.05357500000002</v>
      </c>
      <c r="J26" s="446">
        <f t="shared" si="1"/>
        <v>1267.8543</v>
      </c>
      <c r="K26" s="446">
        <f t="shared" si="2"/>
        <v>1628.2143000000001</v>
      </c>
      <c r="L26" s="447">
        <f t="shared" si="7"/>
        <v>1791.0357300000003</v>
      </c>
      <c r="M26" s="446">
        <f>'END Jul 2020'!AZ18</f>
        <v>13</v>
      </c>
      <c r="N26" s="446">
        <f>'END Jul 2020'!BA18</f>
        <v>0</v>
      </c>
      <c r="O26" s="446">
        <f>'END Jul 2020'!BB18</f>
        <v>0</v>
      </c>
      <c r="P26" s="446">
        <f>'END Jul 2020'!BC18</f>
        <v>0</v>
      </c>
      <c r="Q26" s="446">
        <f>($E$6*'END Jul 2020'!AT18/100)*4</f>
        <v>44.226000000000006</v>
      </c>
      <c r="R26" s="448" t="str">
        <f t="shared" si="8"/>
        <v>Guaranteed off bill</v>
      </c>
      <c r="S26" s="448" t="str">
        <f t="shared" si="9"/>
        <v>Exclusive</v>
      </c>
      <c r="T26" s="475">
        <f t="shared" si="3"/>
        <v>1416.546441</v>
      </c>
      <c r="U26" s="446">
        <f t="shared" si="4"/>
        <v>1416.546441</v>
      </c>
      <c r="V26" s="446">
        <f t="shared" si="5"/>
        <v>1372.3204409999998</v>
      </c>
      <c r="W26" s="446">
        <f t="shared" si="6"/>
        <v>1372.3204409999998</v>
      </c>
      <c r="X26" s="454">
        <f t="shared" si="11"/>
        <v>1509.5524851</v>
      </c>
      <c r="Y26" s="454">
        <f t="shared" si="11"/>
        <v>1509.5524851</v>
      </c>
      <c r="Z26" s="376">
        <f>'END Jul 2020'!BL18</f>
        <v>0</v>
      </c>
      <c r="AA26" s="377" t="str">
        <f>'END Jul 2020'!BM18</f>
        <v>n</v>
      </c>
    </row>
    <row r="27" spans="1:27" x14ac:dyDescent="0.3">
      <c r="A27" s="319" t="str">
        <f>'END Jul 2020'!K19</f>
        <v>Amaysim</v>
      </c>
      <c r="B27" s="320" t="str">
        <f>'END Jul 2020'!L19</f>
        <v>Post-paid Solar</v>
      </c>
      <c r="C27" s="321">
        <f>IF('END Jul 2020'!BP19=0,91*'END Jul 2020'!M19/100,(91*'END Jul 2020'!M19/100)+'END Jul 2020'!BP19/4)</f>
        <v>82.354999999999976</v>
      </c>
      <c r="D27" s="321">
        <f>IF('END Jul 2020'!O19="",$E$5*'END Jul 2020'!N19/100,IF($E$5&gt;='END Jul 2020'!P19,('END Jul 2020'!P19*'END Jul 2020'!N19/100),($E$5*'END Jul 2020'!N19/100)))</f>
        <v>327.31874999999997</v>
      </c>
      <c r="E27" s="321">
        <f>IF(AND('END Jul 2020'!P19&gt;0,'END Jul 2020'!R19&gt;0),IF($E$5&lt;'END Jul 2020'!P19,0,IF($E$5&lt;=('END Jul 2020'!R19+'END Jul 2020'!P19),(($E$5-'END Jul 2020'!P19)*'END Jul 2020'!Q19/100),(('END Jul 2020'!R19)*'END Jul 2020'!Q19/100))),0)</f>
        <v>0</v>
      </c>
      <c r="F27" s="321">
        <f>IF(AND('END Jul 2020'!Q19&gt;0,'END Jul 2020'!S19&gt;0),IF($E$5&lt;('END Jul 2020'!R19+'END Jul 2020'!P19),0,IF($E$5&lt;=('END Jul 2020'!T19+'END Jul 2020'!R19+'END Jul 2020'!P19),(($E$5-('END Jul 2020'!R19+'END Jul 2020'!P19))*'END Jul 2020'!S19/100),('END Jul 2020'!T19*'END Jul 2020'!S19/100))),0)</f>
        <v>0</v>
      </c>
      <c r="G27" s="321">
        <v>0</v>
      </c>
      <c r="H27" s="321">
        <f>IF('END Jul 2020'!T19&gt;0,IF(($E$5&lt;'END Jul 2020'!T19),(0),($E$5-'END Jul 2020'!T19)*'END Jul 2020'!U19/100),IF(AND('END Jul 2020'!R19&gt;0,'END Jul 2020'!T19=""),IF(($E$5&lt;'END Jul 2020'!R19),(0),($E$5-'END Jul 2020'!R19)*'END Jul 2020'!S19/100),IF(AND('END Jul 2020'!P19&gt;0,'END Jul 2020'!R19=""),IF(($E$5&lt;'END Jul 2020'!P19),(0),($E$5-'END Jul 2020'!P19)*'END Jul 2020'!Q19/100),0)))</f>
        <v>0</v>
      </c>
      <c r="I27" s="321">
        <f t="shared" si="0"/>
        <v>409.67374999999993</v>
      </c>
      <c r="J27" s="446">
        <f t="shared" si="1"/>
        <v>1309.2749999999999</v>
      </c>
      <c r="K27" s="446">
        <f t="shared" si="2"/>
        <v>1638.6949999999997</v>
      </c>
      <c r="L27" s="447">
        <f t="shared" si="7"/>
        <v>1802.5644999999997</v>
      </c>
      <c r="M27" s="446">
        <f>'END Jul 2020'!AZ19</f>
        <v>0</v>
      </c>
      <c r="N27" s="446">
        <f>'END Jul 2020'!BA19</f>
        <v>0</v>
      </c>
      <c r="O27" s="446">
        <f>'END Jul 2020'!BB19</f>
        <v>0</v>
      </c>
      <c r="P27" s="446">
        <f>'END Jul 2020'!BC19</f>
        <v>0</v>
      </c>
      <c r="Q27" s="446">
        <f>($E$6*'END Jul 2020'!AT19/100)*4</f>
        <v>117.93600000000001</v>
      </c>
      <c r="R27" s="448" t="str">
        <f t="shared" si="8"/>
        <v>No discount</v>
      </c>
      <c r="S27" s="448" t="str">
        <f t="shared" si="9"/>
        <v>Exclusive</v>
      </c>
      <c r="T27" s="475">
        <f t="shared" si="3"/>
        <v>1638.6949999999997</v>
      </c>
      <c r="U27" s="446">
        <f t="shared" si="4"/>
        <v>1638.6949999999997</v>
      </c>
      <c r="V27" s="446">
        <f t="shared" si="5"/>
        <v>1520.7589999999998</v>
      </c>
      <c r="W27" s="446">
        <f t="shared" si="6"/>
        <v>1520.7589999999998</v>
      </c>
      <c r="X27" s="454">
        <f t="shared" si="11"/>
        <v>1672.8348999999998</v>
      </c>
      <c r="Y27" s="454">
        <f t="shared" si="11"/>
        <v>1672.8348999999998</v>
      </c>
      <c r="Z27" s="376">
        <f>'END Jul 2020'!BL19</f>
        <v>0</v>
      </c>
      <c r="AA27" s="377" t="str">
        <f>'END Jul 2020'!BM19</f>
        <v>n</v>
      </c>
    </row>
    <row r="28" spans="1:27" x14ac:dyDescent="0.3">
      <c r="A28" s="319" t="str">
        <f>'END Jul 2020'!K20</f>
        <v>DC Power Co</v>
      </c>
      <c r="B28" s="320" t="str">
        <f>'END Jul 2020'!L20</f>
        <v>Market offer</v>
      </c>
      <c r="C28" s="321">
        <f>IF('END Jul 2020'!BP20=0,91*'END Jul 2020'!M20/100,(91*'END Jul 2020'!M20/100)+'END Jul 2020'!BP20/4)</f>
        <v>95.040181818181821</v>
      </c>
      <c r="D28" s="321">
        <f>IF('END Jul 2020'!O20="",$E$5*'END Jul 2020'!N20/100,IF($E$5&gt;='END Jul 2020'!P20,('END Jul 2020'!P20*'END Jul 2020'!N20/100),($E$5*'END Jul 2020'!N20/100)))</f>
        <v>351.71887500000003</v>
      </c>
      <c r="E28" s="321">
        <f>IF(AND('END Jul 2020'!P20&gt;0,'END Jul 2020'!R20&gt;0),IF($E$5&lt;'END Jul 2020'!P20,0,IF($E$5&lt;=('END Jul 2020'!R20+'END Jul 2020'!P20),(($E$5-'END Jul 2020'!P20)*'END Jul 2020'!Q20/100),(('END Jul 2020'!R20)*'END Jul 2020'!Q20/100))),0)</f>
        <v>0</v>
      </c>
      <c r="F28" s="321">
        <f>IF(AND('END Jul 2020'!Q20&gt;0,'END Jul 2020'!S20&gt;0),IF($E$5&lt;('END Jul 2020'!R20+'END Jul 2020'!P20),0,IF($E$5&lt;=('END Jul 2020'!T20+'END Jul 2020'!R20+'END Jul 2020'!P20),(($E$5-('END Jul 2020'!R20+'END Jul 2020'!P20))*'END Jul 2020'!S20/100),('END Jul 2020'!T20*'END Jul 2020'!S20/100))),0)</f>
        <v>0</v>
      </c>
      <c r="G28" s="321">
        <v>0</v>
      </c>
      <c r="H28" s="321">
        <f>IF('END Jul 2020'!T20&gt;0,IF(($E$5&lt;'END Jul 2020'!T20),(0),($E$5-'END Jul 2020'!T20)*'END Jul 2020'!U20/100),IF(AND('END Jul 2020'!R20&gt;0,'END Jul 2020'!T20=""),IF(($E$5&lt;'END Jul 2020'!R20),(0),($E$5-'END Jul 2020'!R20)*'END Jul 2020'!S20/100),IF(AND('END Jul 2020'!P20&gt;0,'END Jul 2020'!R20=""),IF(($E$5&lt;'END Jul 2020'!P20),(0),($E$5-'END Jul 2020'!P20)*'END Jul 2020'!Q20/100),0)))</f>
        <v>0</v>
      </c>
      <c r="I28" s="321">
        <f t="shared" si="0"/>
        <v>446.75905681818188</v>
      </c>
      <c r="J28" s="446">
        <f t="shared" si="1"/>
        <v>1406.8755000000001</v>
      </c>
      <c r="K28" s="446">
        <f t="shared" si="2"/>
        <v>1787.0362272727275</v>
      </c>
      <c r="L28" s="447">
        <f t="shared" si="7"/>
        <v>1965.7398500000004</v>
      </c>
      <c r="M28" s="446">
        <f>'END Jul 2020'!AZ20</f>
        <v>0</v>
      </c>
      <c r="N28" s="446">
        <f>'END Jul 2020'!BA20</f>
        <v>0</v>
      </c>
      <c r="O28" s="446">
        <f>'END Jul 2020'!BB20</f>
        <v>0</v>
      </c>
      <c r="P28" s="446">
        <f>'END Jul 2020'!BC20</f>
        <v>0</v>
      </c>
      <c r="Q28" s="446">
        <f>($E$6*'END Jul 2020'!AT20/100)*4</f>
        <v>110.565</v>
      </c>
      <c r="R28" s="448" t="str">
        <f t="shared" si="8"/>
        <v>No discount</v>
      </c>
      <c r="S28" s="448" t="str">
        <f t="shared" si="9"/>
        <v>Exclusive</v>
      </c>
      <c r="T28" s="475">
        <f t="shared" si="3"/>
        <v>1787.0362272727275</v>
      </c>
      <c r="U28" s="446">
        <f t="shared" si="4"/>
        <v>1787.0362272727275</v>
      </c>
      <c r="V28" s="446">
        <f t="shared" si="5"/>
        <v>1676.4712272727274</v>
      </c>
      <c r="W28" s="446">
        <f t="shared" si="6"/>
        <v>1676.4712272727274</v>
      </c>
      <c r="X28" s="454">
        <f t="shared" si="11"/>
        <v>1844.1183500000004</v>
      </c>
      <c r="Y28" s="454">
        <f t="shared" si="11"/>
        <v>1844.1183500000004</v>
      </c>
      <c r="Z28" s="376">
        <f>'END Jul 2020'!BL20</f>
        <v>0</v>
      </c>
      <c r="AA28" s="377" t="str">
        <f>'END Jul 2020'!BM20</f>
        <v>n</v>
      </c>
    </row>
    <row r="29" spans="1:27" x14ac:dyDescent="0.3">
      <c r="A29" s="319" t="str">
        <f>'END Jul 2020'!K21</f>
        <v>Amber Electric</v>
      </c>
      <c r="B29" s="320" t="str">
        <f>'END Jul 2020'!L21</f>
        <v>Market offer</v>
      </c>
      <c r="C29" s="321">
        <f>IF('END Jul 2020'!BP21=0,91*'END Jul 2020'!M21/100,(91*'END Jul 2020'!M21/100)+'END Jul 2020'!BP21/4)</f>
        <v>86.1190909090909</v>
      </c>
      <c r="D29" s="321">
        <f>IF('END Jul 2020'!O21="",$E$5*'END Jul 2020'!N21/100,IF($E$5&gt;='END Jul 2020'!P21,('END Jul 2020'!P21*'END Jul 2020'!N21/100),($E$5*'END Jul 2020'!N21/100)))</f>
        <v>325.53337500000004</v>
      </c>
      <c r="E29" s="321">
        <f>IF(AND('END Jul 2020'!P21&gt;0,'END Jul 2020'!R21&gt;0),IF($E$5&lt;'END Jul 2020'!P21,0,IF($E$5&lt;=('END Jul 2020'!R21+'END Jul 2020'!P21),(($E$5-'END Jul 2020'!P21)*'END Jul 2020'!Q21/100),(('END Jul 2020'!R21)*'END Jul 2020'!Q21/100))),0)</f>
        <v>0</v>
      </c>
      <c r="F29" s="321">
        <f>IF(AND('END Jul 2020'!Q21&gt;0,'END Jul 2020'!S21&gt;0),IF($E$5&lt;('END Jul 2020'!R21+'END Jul 2020'!P21),0,IF($E$5&lt;=('END Jul 2020'!T21+'END Jul 2020'!R21+'END Jul 2020'!P21),(($E$5-('END Jul 2020'!R21+'END Jul 2020'!P21))*'END Jul 2020'!S21/100),('END Jul 2020'!T21*'END Jul 2020'!S21/100))),0)</f>
        <v>0</v>
      </c>
      <c r="G29" s="321">
        <v>0</v>
      </c>
      <c r="H29" s="321">
        <f>IF('END Jul 2020'!T21&gt;0,IF(($E$5&lt;'END Jul 2020'!T21),(0),($E$5-'END Jul 2020'!T21)*'END Jul 2020'!U21/100),IF(AND('END Jul 2020'!R21&gt;0,'END Jul 2020'!T21=""),IF(($E$5&lt;'END Jul 2020'!R21),(0),($E$5-'END Jul 2020'!R21)*'END Jul 2020'!S21/100),IF(AND('END Jul 2020'!P21&gt;0,'END Jul 2020'!R21=""),IF(($E$5&lt;'END Jul 2020'!P21),(0),($E$5-'END Jul 2020'!P21)*'END Jul 2020'!Q21/100),0)))</f>
        <v>0</v>
      </c>
      <c r="I29" s="321">
        <f t="shared" si="0"/>
        <v>411.65246590909095</v>
      </c>
      <c r="J29" s="446">
        <f t="shared" si="1"/>
        <v>1302.1335000000001</v>
      </c>
      <c r="K29" s="446">
        <f t="shared" si="2"/>
        <v>1646.6098636363638</v>
      </c>
      <c r="L29" s="447">
        <f t="shared" si="7"/>
        <v>1811.2708500000003</v>
      </c>
      <c r="M29" s="446">
        <f>'END Jul 2020'!AZ21</f>
        <v>0</v>
      </c>
      <c r="N29" s="446">
        <f>'END Jul 2020'!BA21</f>
        <v>0</v>
      </c>
      <c r="O29" s="446">
        <f>'END Jul 2020'!BB21</f>
        <v>0</v>
      </c>
      <c r="P29" s="446">
        <f>'END Jul 2020'!BC21</f>
        <v>0</v>
      </c>
      <c r="Q29" s="446">
        <f>($E$6*'END Jul 2020'!AT21/100)*4</f>
        <v>58.968000000000004</v>
      </c>
      <c r="R29" s="448" t="str">
        <f t="shared" si="8"/>
        <v>No discount</v>
      </c>
      <c r="S29" s="448" t="str">
        <f t="shared" si="9"/>
        <v>Exclusive</v>
      </c>
      <c r="T29" s="475">
        <f t="shared" si="3"/>
        <v>1646.6098636363638</v>
      </c>
      <c r="U29" s="446">
        <f t="shared" si="4"/>
        <v>1646.6098636363638</v>
      </c>
      <c r="V29" s="446">
        <f t="shared" si="5"/>
        <v>1587.6418636363637</v>
      </c>
      <c r="W29" s="446">
        <f t="shared" si="6"/>
        <v>1587.6418636363637</v>
      </c>
      <c r="X29" s="454">
        <f t="shared" si="11"/>
        <v>1746.4060500000003</v>
      </c>
      <c r="Y29" s="454">
        <f t="shared" si="11"/>
        <v>1746.4060500000003</v>
      </c>
      <c r="Z29" s="376">
        <f>'END Jul 2020'!BL21</f>
        <v>0</v>
      </c>
      <c r="AA29" s="377" t="str">
        <f>'END Jul 2020'!BM21</f>
        <v>n</v>
      </c>
    </row>
    <row r="30" spans="1:27" x14ac:dyDescent="0.3">
      <c r="A30" s="319" t="str">
        <f>'END Jul 2020'!K22</f>
        <v>Bright Spark Power</v>
      </c>
      <c r="B30" s="383" t="str">
        <f>'END Jul 2020'!L22</f>
        <v>No Contract</v>
      </c>
      <c r="C30" s="384">
        <f>IF('END Jul 2020'!BP22=0,91*'END Jul 2020'!M22/100,(91*'END Jul 2020'!M22/100)+'END Jul 2020'!BP22/4)</f>
        <v>63.427</v>
      </c>
      <c r="D30" s="384">
        <f>IF('END Jul 2020'!O22="",$E$5*'END Jul 2020'!N22/100,IF($E$5&gt;='END Jul 2020'!P22,('END Jul 2020'!P22*'END Jul 2020'!N22/100),($E$5*'END Jul 2020'!N22/100)))</f>
        <v>274.94775000000004</v>
      </c>
      <c r="E30" s="384">
        <f>IF(AND('END Jul 2020'!P22&gt;0,'END Jul 2020'!R22&gt;0),IF($E$5&lt;'END Jul 2020'!P22,0,IF($E$5&lt;=('END Jul 2020'!R22+'END Jul 2020'!P22),(($E$5-'END Jul 2020'!P22)*'END Jul 2020'!Q22/100),(('END Jul 2020'!R22)*'END Jul 2020'!Q22/100))),0)</f>
        <v>0</v>
      </c>
      <c r="F30" s="384">
        <f>IF(AND('END Jul 2020'!Q22&gt;0,'END Jul 2020'!S22&gt;0),IF($E$5&lt;('END Jul 2020'!R22+'END Jul 2020'!P22),0,IF($E$5&lt;=('END Jul 2020'!T22+'END Jul 2020'!R22+'END Jul 2020'!P22),(($E$5-('END Jul 2020'!R22+'END Jul 2020'!P22))*'END Jul 2020'!S22/100),('END Jul 2020'!T22*'END Jul 2020'!S22/100))),0)</f>
        <v>0</v>
      </c>
      <c r="G30" s="384">
        <v>0</v>
      </c>
      <c r="H30" s="384">
        <f>IF('END Jul 2020'!T22&gt;0,IF(($E$5&lt;'END Jul 2020'!T22),(0),($E$5-'END Jul 2020'!T22)*'END Jul 2020'!U22/100),IF(AND('END Jul 2020'!R22&gt;0,'END Jul 2020'!T22=""),IF(($E$5&lt;'END Jul 2020'!R22),(0),($E$5-'END Jul 2020'!R22)*'END Jul 2020'!S22/100),IF(AND('END Jul 2020'!P22&gt;0,'END Jul 2020'!R22=""),IF(($E$5&lt;'END Jul 2020'!P22),(0),($E$5-'END Jul 2020'!P22)*'END Jul 2020'!Q22/100),0)))</f>
        <v>0</v>
      </c>
      <c r="I30" s="384">
        <f t="shared" si="0"/>
        <v>338.37475000000006</v>
      </c>
      <c r="J30" s="449">
        <f t="shared" si="1"/>
        <v>1099.7910000000002</v>
      </c>
      <c r="K30" s="449">
        <f t="shared" si="2"/>
        <v>1353.4990000000003</v>
      </c>
      <c r="L30" s="450">
        <f t="shared" si="7"/>
        <v>1488.8489000000004</v>
      </c>
      <c r="M30" s="449">
        <f>'END Jul 2020'!AZ22</f>
        <v>0</v>
      </c>
      <c r="N30" s="449">
        <f>'END Jul 2020'!BA22</f>
        <v>0</v>
      </c>
      <c r="O30" s="449">
        <f>'END Jul 2020'!BB22</f>
        <v>0</v>
      </c>
      <c r="P30" s="449">
        <f>'END Jul 2020'!BC22</f>
        <v>0</v>
      </c>
      <c r="Q30" s="449">
        <f>($E$6*'END Jul 2020'!AT22/100)*4</f>
        <v>66.338999999999999</v>
      </c>
      <c r="R30" s="448" t="str">
        <f t="shared" si="8"/>
        <v>No discount</v>
      </c>
      <c r="S30" s="448" t="str">
        <f t="shared" si="9"/>
        <v>Exclusive</v>
      </c>
      <c r="T30" s="475">
        <f t="shared" si="3"/>
        <v>1353.4990000000003</v>
      </c>
      <c r="U30" s="449">
        <f t="shared" si="4"/>
        <v>1353.4990000000003</v>
      </c>
      <c r="V30" s="449">
        <f t="shared" si="5"/>
        <v>1287.1600000000003</v>
      </c>
      <c r="W30" s="449">
        <f t="shared" si="6"/>
        <v>1287.1600000000003</v>
      </c>
      <c r="X30" s="455">
        <f t="shared" si="11"/>
        <v>1415.8760000000004</v>
      </c>
      <c r="Y30" s="455">
        <f t="shared" si="11"/>
        <v>1415.8760000000004</v>
      </c>
      <c r="Z30" s="391">
        <f>'END Jul 2020'!BL22</f>
        <v>0</v>
      </c>
      <c r="AA30" s="377" t="str">
        <f>'END Jul 2020'!BM22</f>
        <v>n</v>
      </c>
    </row>
    <row r="31" spans="1:27" x14ac:dyDescent="0.3">
      <c r="A31" s="319" t="str">
        <f>'END Jul 2020'!K23</f>
        <v>Discover Energy</v>
      </c>
      <c r="B31" s="383" t="str">
        <f>'END Jul 2020'!L23</f>
        <v>Solar Boost</v>
      </c>
      <c r="C31" s="384">
        <f>IF('END Jul 2020'!BP23=0,91*'END Jul 2020'!M23/100,(91*'END Jul 2020'!M23/100)+'END Jul 2020'!BP23/4)</f>
        <v>71.434999999999988</v>
      </c>
      <c r="D31" s="384">
        <f>IF('END Jul 2020'!O23="",$E$5*'END Jul 2020'!N23/100,IF($E$5&gt;='END Jul 2020'!P23,('END Jul 2020'!P23*'END Jul 2020'!N23/100),($E$5*'END Jul 2020'!N23/100)))</f>
        <v>338.98320000000001</v>
      </c>
      <c r="E31" s="384">
        <f>IF(AND('END Jul 2020'!P23&gt;0,'END Jul 2020'!R23&gt;0),IF($E$5&lt;'END Jul 2020'!P23,0,IF($E$5&lt;=('END Jul 2020'!R23+'END Jul 2020'!P23),(($E$5-'END Jul 2020'!P23)*'END Jul 2020'!Q23/100),(('END Jul 2020'!R23)*'END Jul 2020'!Q23/100))),0)</f>
        <v>0</v>
      </c>
      <c r="F31" s="384">
        <f>IF(AND('END Jul 2020'!Q23&gt;0,'END Jul 2020'!S23&gt;0),IF($E$5&lt;('END Jul 2020'!R23+'END Jul 2020'!P23),0,IF($E$5&lt;=('END Jul 2020'!T23+'END Jul 2020'!R23+'END Jul 2020'!P23),(($E$5-('END Jul 2020'!R23+'END Jul 2020'!P23))*'END Jul 2020'!S23/100),('END Jul 2020'!T23*'END Jul 2020'!S23/100))),0)</f>
        <v>0</v>
      </c>
      <c r="G31" s="384">
        <v>0</v>
      </c>
      <c r="H31" s="384">
        <f>IF('END Jul 2020'!T23&gt;0,IF(($E$5&lt;'END Jul 2020'!T23),(0),($E$5-'END Jul 2020'!T23)*'END Jul 2020'!U23/100),IF(AND('END Jul 2020'!R23&gt;0,'END Jul 2020'!T23=""),IF(($E$5&lt;'END Jul 2020'!R23),(0),($E$5-'END Jul 2020'!R23)*'END Jul 2020'!S23/100),IF(AND('END Jul 2020'!P23&gt;0,'END Jul 2020'!R23=""),IF(($E$5&lt;'END Jul 2020'!P23),(0),($E$5-'END Jul 2020'!P23)*'END Jul 2020'!Q23/100),0)))</f>
        <v>0</v>
      </c>
      <c r="I31" s="384">
        <f t="shared" ref="I31:I39" si="12">SUM(C31:H31)</f>
        <v>410.41820000000001</v>
      </c>
      <c r="J31" s="449">
        <f t="shared" ref="J31:J39" si="13">(I31-C31)*4</f>
        <v>1355.9328</v>
      </c>
      <c r="K31" s="449">
        <f t="shared" ref="K31:K39" si="14">I31*4</f>
        <v>1641.6728000000001</v>
      </c>
      <c r="L31" s="450">
        <f t="shared" ref="L31:L39" si="15">K31*1.1</f>
        <v>1805.8400800000002</v>
      </c>
      <c r="M31" s="449">
        <f>'END Jul 2020'!AZ23</f>
        <v>0</v>
      </c>
      <c r="N31" s="449">
        <f>'END Jul 2020'!BA23</f>
        <v>0</v>
      </c>
      <c r="O31" s="449">
        <f>'END Jul 2020'!BB23</f>
        <v>0</v>
      </c>
      <c r="P31" s="449">
        <f>'END Jul 2020'!BC23</f>
        <v>0</v>
      </c>
      <c r="Q31" s="449">
        <f>($E$6*'END Jul 2020'!AT23/100)*4</f>
        <v>84.766499999999994</v>
      </c>
      <c r="R31" s="448" t="str">
        <f t="shared" ref="R31:R39" si="16">IF(SUM(M31:P31)=0,"No discount",IF(M31&gt;0,"Guaranteed off bill",IF(N31&gt;0,"Guaranteed off usage",IF(O31&gt;0,"Pay-on-time off bill","Pay-on-time off usage"))))</f>
        <v>No discount</v>
      </c>
      <c r="S31" s="448" t="str">
        <f t="shared" ref="S31:S39" si="17">IF(OR(A31="Origin Energy",A31="Red Energy",A31="Powershop"),"Inclusive","Exclusive")</f>
        <v>Exclusive</v>
      </c>
      <c r="T31" s="475">
        <f t="shared" ref="T31:T39" si="18">IF(AND(R31="Guaranteed off bill",S31="Inclusive"),((K31*1.1)-((K31*1.1)*M31/100))/1.1,IF(AND(R31="Guaranteed off usage",S31="Inclusive"),((K31*1.1)-((J31*1.1)*N31/100))/1.1,IF(AND(R31="Guaranteed off bill",S31="Exclusive"),K31-(K31*M31/100),IF(AND(R31="Guaranteed off usage",S31="Exclusive"),K31-(J31*N31/100),IF(S31="Inclusive",((K31*1.1))/1.1,K31)))))</f>
        <v>1641.6728000000001</v>
      </c>
      <c r="U31" s="449">
        <f t="shared" ref="U31:U39" si="19">IF(AND(R31="Pay-on-time off bill",S31="Inclusive"),((T31*1.1)-((T31*1.1)*O31/100))/1.1,IF(AND(R31="Pay-on-time off usage",S31="Inclusive"),((T31*1.1)-((J31*1.1)*P31/100))/1.1,IF(AND(R31="Pay-on-time off bill",S31="Exclusive"),T31-(T31*O31/100),IF(AND(R31="Pay-on-time off usage",S31="Exclusive"),T31-(J31*P31/100),IF(S31="Inclusive",((T31*1.1))/1.1,T31)))))</f>
        <v>1641.6728000000001</v>
      </c>
      <c r="V31" s="449">
        <f t="shared" ref="V31:V39" si="20">T31-Q31</f>
        <v>1556.9063000000001</v>
      </c>
      <c r="W31" s="449">
        <f t="shared" ref="W31:W39" si="21">U31-Q31</f>
        <v>1556.9063000000001</v>
      </c>
      <c r="X31" s="455">
        <f t="shared" ref="X31:X39" si="22">V31*1.1</f>
        <v>1712.5969300000002</v>
      </c>
      <c r="Y31" s="455">
        <f t="shared" ref="Y31:Y39" si="23">W31*1.1</f>
        <v>1712.5969300000002</v>
      </c>
      <c r="Z31" s="391">
        <f>'END Jul 2020'!BL23</f>
        <v>0</v>
      </c>
      <c r="AA31" s="377" t="str">
        <f>'END Jul 2020'!BM23</f>
        <v>n</v>
      </c>
    </row>
    <row r="32" spans="1:27" x14ac:dyDescent="0.3">
      <c r="A32" s="319" t="str">
        <f>'END Jul 2020'!K24</f>
        <v>Enova Energy</v>
      </c>
      <c r="B32" s="383" t="str">
        <f>'END Jul 2020'!L24</f>
        <v>Solar Premium</v>
      </c>
      <c r="C32" s="384">
        <f>IF('END Jul 2020'!BP24=0,91*'END Jul 2020'!M24/100,(91*'END Jul 2020'!M24/100)+'END Jul 2020'!BP24/4)</f>
        <v>73.627272727272725</v>
      </c>
      <c r="D32" s="384">
        <f>IF('END Jul 2020'!O24="",$E$5*'END Jul 2020'!N24/100,IF($E$5&gt;='END Jul 2020'!P24,('END Jul 2020'!P24*'END Jul 2020'!N24/100),($E$5*'END Jul 2020'!N24/100)))</f>
        <v>309.46499999999997</v>
      </c>
      <c r="E32" s="384">
        <f>IF(AND('END Jul 2020'!P24&gt;0,'END Jul 2020'!R24&gt;0),IF($E$5&lt;'END Jul 2020'!P24,0,IF($E$5&lt;=('END Jul 2020'!R24+'END Jul 2020'!P24),(($E$5-'END Jul 2020'!P24)*'END Jul 2020'!Q24/100),(('END Jul 2020'!R24)*'END Jul 2020'!Q24/100))),0)</f>
        <v>0</v>
      </c>
      <c r="F32" s="384">
        <f>IF(AND('END Jul 2020'!Q24&gt;0,'END Jul 2020'!S24&gt;0),IF($E$5&lt;('END Jul 2020'!R24+'END Jul 2020'!P24),0,IF($E$5&lt;=('END Jul 2020'!T24+'END Jul 2020'!R24+'END Jul 2020'!P24),(($E$5-('END Jul 2020'!R24+'END Jul 2020'!P24))*'END Jul 2020'!S24/100),('END Jul 2020'!T24*'END Jul 2020'!S24/100))),0)</f>
        <v>0</v>
      </c>
      <c r="G32" s="384">
        <v>0</v>
      </c>
      <c r="H32" s="384">
        <f>IF('END Jul 2020'!T24&gt;0,IF(($E$5&lt;'END Jul 2020'!T24),(0),($E$5-'END Jul 2020'!T24)*'END Jul 2020'!U24/100),IF(AND('END Jul 2020'!R24&gt;0,'END Jul 2020'!T24=""),IF(($E$5&lt;'END Jul 2020'!R24),(0),($E$5-'END Jul 2020'!R24)*'END Jul 2020'!S24/100),IF(AND('END Jul 2020'!P24&gt;0,'END Jul 2020'!R24=""),IF(($E$5&lt;'END Jul 2020'!P24),(0),($E$5-'END Jul 2020'!P24)*'END Jul 2020'!Q24/100),0)))</f>
        <v>0</v>
      </c>
      <c r="I32" s="384">
        <f t="shared" si="12"/>
        <v>383.0922727272727</v>
      </c>
      <c r="J32" s="449">
        <f t="shared" si="13"/>
        <v>1237.8599999999999</v>
      </c>
      <c r="K32" s="449">
        <f t="shared" si="14"/>
        <v>1532.3690909090908</v>
      </c>
      <c r="L32" s="450">
        <f t="shared" si="15"/>
        <v>1685.606</v>
      </c>
      <c r="M32" s="449">
        <f>'END Jul 2020'!AZ24</f>
        <v>0</v>
      </c>
      <c r="N32" s="449">
        <f>'END Jul 2020'!BA24</f>
        <v>0</v>
      </c>
      <c r="O32" s="449">
        <f>'END Jul 2020'!BB24</f>
        <v>0</v>
      </c>
      <c r="P32" s="449">
        <f>'END Jul 2020'!BC24</f>
        <v>0</v>
      </c>
      <c r="Q32" s="449">
        <f>($E$6*'END Jul 2020'!AT24/100)*4</f>
        <v>117.93600000000001</v>
      </c>
      <c r="R32" s="448" t="str">
        <f t="shared" si="16"/>
        <v>No discount</v>
      </c>
      <c r="S32" s="448" t="str">
        <f t="shared" si="17"/>
        <v>Exclusive</v>
      </c>
      <c r="T32" s="475">
        <f t="shared" si="18"/>
        <v>1532.3690909090908</v>
      </c>
      <c r="U32" s="449">
        <f t="shared" si="19"/>
        <v>1532.3690909090908</v>
      </c>
      <c r="V32" s="449">
        <f t="shared" si="20"/>
        <v>1414.4330909090909</v>
      </c>
      <c r="W32" s="449">
        <f t="shared" si="21"/>
        <v>1414.4330909090909</v>
      </c>
      <c r="X32" s="455">
        <f t="shared" si="22"/>
        <v>1555.8764000000001</v>
      </c>
      <c r="Y32" s="455">
        <f t="shared" si="23"/>
        <v>1555.8764000000001</v>
      </c>
      <c r="Z32" s="391">
        <f>'END Jul 2020'!BL24</f>
        <v>0</v>
      </c>
      <c r="AA32" s="377" t="str">
        <f>'END Jul 2020'!BM24</f>
        <v>n</v>
      </c>
    </row>
    <row r="33" spans="1:27" x14ac:dyDescent="0.3">
      <c r="A33" s="319" t="str">
        <f>'END Jul 2020'!K25</f>
        <v>Future X Power</v>
      </c>
      <c r="B33" s="383" t="str">
        <f>'END Jul 2020'!L25</f>
        <v>Flexi Saver</v>
      </c>
      <c r="C33" s="384">
        <f>IF('END Jul 2020'!BP25=0,91*'END Jul 2020'!M25/100,(91*'END Jul 2020'!M25/100)+'END Jul 2020'!BP25/4)</f>
        <v>75.711999999999989</v>
      </c>
      <c r="D33" s="384">
        <f>IF('END Jul 2020'!O25="",$E$5*'END Jul 2020'!N25/100,IF($E$5&gt;='END Jul 2020'!P25,('END Jul 2020'!P25*'END Jul 2020'!N25/100),($E$5*'END Jul 2020'!N25/100)))</f>
        <v>336.60269999999997</v>
      </c>
      <c r="E33" s="384">
        <f>IF(AND('END Jul 2020'!P25&gt;0,'END Jul 2020'!R25&gt;0),IF($E$5&lt;'END Jul 2020'!P25,0,IF($E$5&lt;=('END Jul 2020'!R25+'END Jul 2020'!P25),(($E$5-'END Jul 2020'!P25)*'END Jul 2020'!Q25/100),(('END Jul 2020'!R25)*'END Jul 2020'!Q25/100))),0)</f>
        <v>0</v>
      </c>
      <c r="F33" s="384">
        <f>IF(AND('END Jul 2020'!Q25&gt;0,'END Jul 2020'!S25&gt;0),IF($E$5&lt;('END Jul 2020'!R25+'END Jul 2020'!P25),0,IF($E$5&lt;=('END Jul 2020'!T25+'END Jul 2020'!R25+'END Jul 2020'!P25),(($E$5-('END Jul 2020'!R25+'END Jul 2020'!P25))*'END Jul 2020'!S25/100),('END Jul 2020'!T25*'END Jul 2020'!S25/100))),0)</f>
        <v>0</v>
      </c>
      <c r="G33" s="384">
        <v>0</v>
      </c>
      <c r="H33" s="384">
        <f>IF('END Jul 2020'!T25&gt;0,IF(($E$5&lt;'END Jul 2020'!T25),(0),($E$5-'END Jul 2020'!T25)*'END Jul 2020'!U25/100),IF(AND('END Jul 2020'!R25&gt;0,'END Jul 2020'!T25=""),IF(($E$5&lt;'END Jul 2020'!R25),(0),($E$5-'END Jul 2020'!R25)*'END Jul 2020'!S25/100),IF(AND('END Jul 2020'!P25&gt;0,'END Jul 2020'!R25=""),IF(($E$5&lt;'END Jul 2020'!P25),(0),($E$5-'END Jul 2020'!P25)*'END Jul 2020'!Q25/100),0)))</f>
        <v>0</v>
      </c>
      <c r="I33" s="384">
        <f t="shared" si="12"/>
        <v>412.31469999999996</v>
      </c>
      <c r="J33" s="449">
        <f t="shared" si="13"/>
        <v>1346.4107999999999</v>
      </c>
      <c r="K33" s="449">
        <f t="shared" si="14"/>
        <v>1649.2587999999998</v>
      </c>
      <c r="L33" s="450">
        <f t="shared" si="15"/>
        <v>1814.1846800000001</v>
      </c>
      <c r="M33" s="449">
        <f>'END Jul 2020'!AZ25</f>
        <v>0</v>
      </c>
      <c r="N33" s="449">
        <f>'END Jul 2020'!BA25</f>
        <v>0</v>
      </c>
      <c r="O33" s="449">
        <f>'END Jul 2020'!BB25</f>
        <v>0</v>
      </c>
      <c r="P33" s="449">
        <f>'END Jul 2020'!BC25</f>
        <v>21</v>
      </c>
      <c r="Q33" s="449">
        <f>($E$6*'END Jul 2020'!AT25/100)*4</f>
        <v>51.597000000000001</v>
      </c>
      <c r="R33" s="448" t="str">
        <f t="shared" si="16"/>
        <v>Pay-on-time off usage</v>
      </c>
      <c r="S33" s="448" t="str">
        <f t="shared" si="17"/>
        <v>Exclusive</v>
      </c>
      <c r="T33" s="475">
        <f t="shared" si="18"/>
        <v>1649.2587999999998</v>
      </c>
      <c r="U33" s="449">
        <f t="shared" si="19"/>
        <v>1366.5125319999997</v>
      </c>
      <c r="V33" s="449">
        <f t="shared" si="20"/>
        <v>1597.6617999999999</v>
      </c>
      <c r="W33" s="449">
        <f t="shared" si="21"/>
        <v>1314.9155319999998</v>
      </c>
      <c r="X33" s="455">
        <f t="shared" si="22"/>
        <v>1757.4279799999999</v>
      </c>
      <c r="Y33" s="455">
        <f t="shared" si="23"/>
        <v>1446.4070851999998</v>
      </c>
      <c r="Z33" s="391">
        <f>'END Jul 2020'!BL25</f>
        <v>0</v>
      </c>
      <c r="AA33" s="377" t="str">
        <f>'END Jul 2020'!BM25</f>
        <v>n</v>
      </c>
    </row>
    <row r="34" spans="1:27" x14ac:dyDescent="0.3">
      <c r="A34" s="319" t="str">
        <f>'END Jul 2020'!K26</f>
        <v>GloBird Energy</v>
      </c>
      <c r="B34" s="383" t="str">
        <f>'END Jul 2020'!L26</f>
        <v>GloSave</v>
      </c>
      <c r="C34" s="384">
        <f>IF('END Jul 2020'!BP26=0,91*'END Jul 2020'!M26/100,(91*'END Jul 2020'!M26/100)+'END Jul 2020'!BP26/4)</f>
        <v>83.72</v>
      </c>
      <c r="D34" s="384">
        <f>IF('END Jul 2020'!O26="",$E$5*'END Jul 2020'!N26/100,IF($E$5&gt;='END Jul 2020'!P26,('END Jul 2020'!P26*'END Jul 2020'!N26/100),($E$5*'END Jul 2020'!N26/100)))</f>
        <v>257.92717500000003</v>
      </c>
      <c r="E34" s="384">
        <f>IF(AND('END Jul 2020'!P26&gt;0,'END Jul 2020'!R26&gt;0),IF($E$5&lt;'END Jul 2020'!P26,0,IF($E$5&lt;=('END Jul 2020'!R26+'END Jul 2020'!P26),(($E$5-'END Jul 2020'!P26)*'END Jul 2020'!Q26/100),(('END Jul 2020'!R26)*'END Jul 2020'!Q26/100))),0)</f>
        <v>0</v>
      </c>
      <c r="F34" s="384">
        <f>IF(AND('END Jul 2020'!Q26&gt;0,'END Jul 2020'!S26&gt;0),IF($E$5&lt;('END Jul 2020'!R26+'END Jul 2020'!P26),0,IF($E$5&lt;=('END Jul 2020'!T26+'END Jul 2020'!R26+'END Jul 2020'!P26),(($E$5-('END Jul 2020'!R26+'END Jul 2020'!P26))*'END Jul 2020'!S26/100),('END Jul 2020'!T26*'END Jul 2020'!S26/100))),0)</f>
        <v>0</v>
      </c>
      <c r="G34" s="384">
        <v>0</v>
      </c>
      <c r="H34" s="384">
        <f>IF('END Jul 2020'!T26&gt;0,IF(($E$5&lt;'END Jul 2020'!T26),(0),($E$5-'END Jul 2020'!T26)*'END Jul 2020'!U26/100),IF(AND('END Jul 2020'!R26&gt;0,'END Jul 2020'!T26=""),IF(($E$5&lt;'END Jul 2020'!R26),(0),($E$5-'END Jul 2020'!R26)*'END Jul 2020'!S26/100),IF(AND('END Jul 2020'!P26&gt;0,'END Jul 2020'!R26=""),IF(($E$5&lt;'END Jul 2020'!P26),(0),($E$5-'END Jul 2020'!P26)*'END Jul 2020'!Q26/100),0)))</f>
        <v>0</v>
      </c>
      <c r="I34" s="384">
        <f t="shared" si="12"/>
        <v>341.64717500000006</v>
      </c>
      <c r="J34" s="449">
        <f t="shared" si="13"/>
        <v>1031.7087000000001</v>
      </c>
      <c r="K34" s="449">
        <f t="shared" si="14"/>
        <v>1366.5887000000002</v>
      </c>
      <c r="L34" s="450">
        <f t="shared" si="15"/>
        <v>1503.2475700000005</v>
      </c>
      <c r="M34" s="449">
        <f>'END Jul 2020'!AZ26</f>
        <v>0</v>
      </c>
      <c r="N34" s="449">
        <f>'END Jul 2020'!BA26</f>
        <v>0</v>
      </c>
      <c r="O34" s="449">
        <f>'END Jul 2020'!BB26</f>
        <v>7</v>
      </c>
      <c r="P34" s="449">
        <f>'END Jul 2020'!BC26</f>
        <v>0</v>
      </c>
      <c r="Q34" s="449">
        <f>($E$6*'END Jul 2020'!AT26/100)*4</f>
        <v>22.113000000000003</v>
      </c>
      <c r="R34" s="448" t="str">
        <f t="shared" si="16"/>
        <v>Pay-on-time off bill</v>
      </c>
      <c r="S34" s="448" t="str">
        <f t="shared" si="17"/>
        <v>Exclusive</v>
      </c>
      <c r="T34" s="475">
        <f t="shared" si="18"/>
        <v>1366.5887000000002</v>
      </c>
      <c r="U34" s="449">
        <f t="shared" si="19"/>
        <v>1270.9274910000001</v>
      </c>
      <c r="V34" s="449">
        <f t="shared" si="20"/>
        <v>1344.4757000000002</v>
      </c>
      <c r="W34" s="449">
        <f t="shared" si="21"/>
        <v>1248.8144910000001</v>
      </c>
      <c r="X34" s="455">
        <f t="shared" si="22"/>
        <v>1478.9232700000002</v>
      </c>
      <c r="Y34" s="455">
        <f t="shared" si="23"/>
        <v>1373.6959401000001</v>
      </c>
      <c r="Z34" s="391">
        <f>'END Jul 2020'!BL26</f>
        <v>0</v>
      </c>
      <c r="AA34" s="377" t="str">
        <f>'END Jul 2020'!BM26</f>
        <v>n</v>
      </c>
    </row>
    <row r="35" spans="1:27" x14ac:dyDescent="0.3">
      <c r="A35" s="319" t="str">
        <f>'END Jul 2020'!K27</f>
        <v>Kogan Energy</v>
      </c>
      <c r="B35" s="383" t="str">
        <f>'END Jul 2020'!L27</f>
        <v>Market offer</v>
      </c>
      <c r="C35" s="384">
        <f>IF('END Jul 2020'!BP27=0,91*'END Jul 2020'!M27/100,(91*'END Jul 2020'!M27/100)+'END Jul 2020'!BP27/4)</f>
        <v>75.885727272727266</v>
      </c>
      <c r="D35" s="384">
        <f>IF('END Jul 2020'!O27="",$E$5*'END Jul 2020'!N27/100,IF($E$5&gt;='END Jul 2020'!P27,('END Jul 2020'!P27*'END Jul 2020'!N27/100),($E$5*'END Jul 2020'!N27/100)))</f>
        <v>229.59922500000002</v>
      </c>
      <c r="E35" s="384">
        <f>IF(AND('END Jul 2020'!P27&gt;0,'END Jul 2020'!R27&gt;0),IF($E$5&lt;'END Jul 2020'!P27,0,IF($E$5&lt;=('END Jul 2020'!R27+'END Jul 2020'!P27),(($E$5-'END Jul 2020'!P27)*'END Jul 2020'!Q27/100),(('END Jul 2020'!R27)*'END Jul 2020'!Q27/100))),0)</f>
        <v>0</v>
      </c>
      <c r="F35" s="384">
        <f>IF(AND('END Jul 2020'!Q27&gt;0,'END Jul 2020'!S27&gt;0),IF($E$5&lt;('END Jul 2020'!R27+'END Jul 2020'!P27),0,IF($E$5&lt;=('END Jul 2020'!T27+'END Jul 2020'!R27+'END Jul 2020'!P27),(($E$5-('END Jul 2020'!R27+'END Jul 2020'!P27))*'END Jul 2020'!S27/100),('END Jul 2020'!T27*'END Jul 2020'!S27/100))),0)</f>
        <v>0</v>
      </c>
      <c r="G35" s="384">
        <v>0</v>
      </c>
      <c r="H35" s="384">
        <f>IF('END Jul 2020'!T27&gt;0,IF(($E$5&lt;'END Jul 2020'!T27),(0),($E$5-'END Jul 2020'!T27)*'END Jul 2020'!U27/100),IF(AND('END Jul 2020'!R27&gt;0,'END Jul 2020'!T27=""),IF(($E$5&lt;'END Jul 2020'!R27),(0),($E$5-'END Jul 2020'!R27)*'END Jul 2020'!S27/100),IF(AND('END Jul 2020'!P27&gt;0,'END Jul 2020'!R27=""),IF(($E$5&lt;'END Jul 2020'!P27),(0),($E$5-'END Jul 2020'!P27)*'END Jul 2020'!Q27/100),0)))</f>
        <v>0</v>
      </c>
      <c r="I35" s="384">
        <f t="shared" si="12"/>
        <v>305.4849522727273</v>
      </c>
      <c r="J35" s="449">
        <f t="shared" si="13"/>
        <v>918.39690000000019</v>
      </c>
      <c r="K35" s="449">
        <f t="shared" si="14"/>
        <v>1221.9398090909092</v>
      </c>
      <c r="L35" s="450">
        <f t="shared" si="15"/>
        <v>1344.1337900000003</v>
      </c>
      <c r="M35" s="449">
        <f>'END Jul 2020'!AZ27</f>
        <v>0</v>
      </c>
      <c r="N35" s="449">
        <f>'END Jul 2020'!BA27</f>
        <v>0</v>
      </c>
      <c r="O35" s="449">
        <f>'END Jul 2020'!BB27</f>
        <v>0</v>
      </c>
      <c r="P35" s="449">
        <f>'END Jul 2020'!BC27</f>
        <v>0</v>
      </c>
      <c r="Q35" s="449">
        <f>($E$6*'END Jul 2020'!AT27/100)*4</f>
        <v>40.761630000000004</v>
      </c>
      <c r="R35" s="448" t="str">
        <f t="shared" si="16"/>
        <v>No discount</v>
      </c>
      <c r="S35" s="448" t="str">
        <f t="shared" si="17"/>
        <v>Exclusive</v>
      </c>
      <c r="T35" s="475">
        <f t="shared" si="18"/>
        <v>1221.9398090909092</v>
      </c>
      <c r="U35" s="449">
        <f t="shared" si="19"/>
        <v>1221.9398090909092</v>
      </c>
      <c r="V35" s="449">
        <f t="shared" si="20"/>
        <v>1181.1781790909092</v>
      </c>
      <c r="W35" s="449">
        <f t="shared" si="21"/>
        <v>1181.1781790909092</v>
      </c>
      <c r="X35" s="455">
        <f t="shared" si="22"/>
        <v>1299.2959970000002</v>
      </c>
      <c r="Y35" s="455">
        <f t="shared" si="23"/>
        <v>1299.2959970000002</v>
      </c>
      <c r="Z35" s="391">
        <f>'END Jul 2020'!BL27</f>
        <v>0</v>
      </c>
      <c r="AA35" s="377" t="str">
        <f>'END Jul 2020'!BM27</f>
        <v>n</v>
      </c>
    </row>
    <row r="36" spans="1:27" x14ac:dyDescent="0.3">
      <c r="A36" s="319" t="str">
        <f>'END Jul 2020'!K28</f>
        <v>Powerclub</v>
      </c>
      <c r="B36" s="383" t="str">
        <f>'END Jul 2020'!L28</f>
        <v>Powerbank Home Solar</v>
      </c>
      <c r="C36" s="384">
        <f>IF('END Jul 2020'!BP28=0,91*'END Jul 2020'!M28/100,(91*'END Jul 2020'!M28/100)+'END Jul 2020'!BP28/4)</f>
        <v>96.877181818181796</v>
      </c>
      <c r="D36" s="384">
        <f>IF('END Jul 2020'!O28="",$E$5*'END Jul 2020'!N28/100,IF($E$5&gt;='END Jul 2020'!P28,('END Jul 2020'!P28*'END Jul 2020'!N28/100),($E$5*'END Jul 2020'!N28/100)))</f>
        <v>242.57294999999999</v>
      </c>
      <c r="E36" s="384">
        <f>IF(AND('END Jul 2020'!P28&gt;0,'END Jul 2020'!R28&gt;0),IF($E$5&lt;'END Jul 2020'!P28,0,IF($E$5&lt;=('END Jul 2020'!R28+'END Jul 2020'!P28),(($E$5-'END Jul 2020'!P28)*'END Jul 2020'!Q28/100),(('END Jul 2020'!R28)*'END Jul 2020'!Q28/100))),0)</f>
        <v>0</v>
      </c>
      <c r="F36" s="384">
        <f>IF(AND('END Jul 2020'!Q28&gt;0,'END Jul 2020'!S28&gt;0),IF($E$5&lt;('END Jul 2020'!R28+'END Jul 2020'!P28),0,IF($E$5&lt;=('END Jul 2020'!T28+'END Jul 2020'!R28+'END Jul 2020'!P28),(($E$5-('END Jul 2020'!R28+'END Jul 2020'!P28))*'END Jul 2020'!S28/100),('END Jul 2020'!T28*'END Jul 2020'!S28/100))),0)</f>
        <v>0</v>
      </c>
      <c r="G36" s="384">
        <v>0</v>
      </c>
      <c r="H36" s="384">
        <f>IF('END Jul 2020'!T28&gt;0,IF(($E$5&lt;'END Jul 2020'!T28),(0),($E$5-'END Jul 2020'!T28)*'END Jul 2020'!U28/100),IF(AND('END Jul 2020'!R28&gt;0,'END Jul 2020'!T28=""),IF(($E$5&lt;'END Jul 2020'!R28),(0),($E$5-'END Jul 2020'!R28)*'END Jul 2020'!S28/100),IF(AND('END Jul 2020'!P28&gt;0,'END Jul 2020'!R28=""),IF(($E$5&lt;'END Jul 2020'!P28),(0),($E$5-'END Jul 2020'!P28)*'END Jul 2020'!Q28/100),0)))</f>
        <v>0</v>
      </c>
      <c r="I36" s="384">
        <f t="shared" si="12"/>
        <v>339.45013181818177</v>
      </c>
      <c r="J36" s="449">
        <f t="shared" si="13"/>
        <v>970.29179999999997</v>
      </c>
      <c r="K36" s="449">
        <f t="shared" si="14"/>
        <v>1357.8005272727271</v>
      </c>
      <c r="L36" s="450">
        <f t="shared" si="15"/>
        <v>1493.5805799999998</v>
      </c>
      <c r="M36" s="449">
        <f>'END Jul 2020'!AZ28</f>
        <v>0</v>
      </c>
      <c r="N36" s="449">
        <f>'END Jul 2020'!BA28</f>
        <v>0</v>
      </c>
      <c r="O36" s="449">
        <f>'END Jul 2020'!BB28</f>
        <v>0</v>
      </c>
      <c r="P36" s="449">
        <f>'END Jul 2020'!BC28</f>
        <v>0</v>
      </c>
      <c r="Q36" s="449">
        <f>($E$6*'END Jul 2020'!AT28/100)*4</f>
        <v>51.597000000000001</v>
      </c>
      <c r="R36" s="448" t="str">
        <f t="shared" si="16"/>
        <v>No discount</v>
      </c>
      <c r="S36" s="448" t="str">
        <f t="shared" si="17"/>
        <v>Exclusive</v>
      </c>
      <c r="T36" s="475">
        <f t="shared" si="18"/>
        <v>1357.8005272727271</v>
      </c>
      <c r="U36" s="449">
        <f t="shared" si="19"/>
        <v>1357.8005272727271</v>
      </c>
      <c r="V36" s="449">
        <f t="shared" si="20"/>
        <v>1306.2035272727271</v>
      </c>
      <c r="W36" s="449">
        <f t="shared" si="21"/>
        <v>1306.2035272727271</v>
      </c>
      <c r="X36" s="455">
        <f t="shared" si="22"/>
        <v>1436.8238799999999</v>
      </c>
      <c r="Y36" s="455">
        <f t="shared" si="23"/>
        <v>1436.8238799999999</v>
      </c>
      <c r="Z36" s="391">
        <f>'END Jul 2020'!BL28</f>
        <v>0</v>
      </c>
      <c r="AA36" s="377" t="str">
        <f>'END Jul 2020'!BM28</f>
        <v>n</v>
      </c>
    </row>
    <row r="37" spans="1:27" x14ac:dyDescent="0.3">
      <c r="A37" s="319" t="str">
        <f>'END Jul 2020'!K29</f>
        <v>ReAmped Energy</v>
      </c>
      <c r="B37" s="383" t="str">
        <f>'END Jul 2020'!L29</f>
        <v>Market offer</v>
      </c>
      <c r="C37" s="384">
        <f>IF('END Jul 2020'!BP29=0,91*'END Jul 2020'!M29/100,(91*'END Jul 2020'!M29/100)+'END Jul 2020'!BP29/4)</f>
        <v>76.125636363636346</v>
      </c>
      <c r="D37" s="384">
        <f>IF('END Jul 2020'!O29="",$E$5*'END Jul 2020'!N29/100,IF($E$5&gt;='END Jul 2020'!P29,('END Jul 2020'!P29*'END Jul 2020'!N29/100),($E$5*'END Jul 2020'!N29/100)))</f>
        <v>270.66284999999993</v>
      </c>
      <c r="E37" s="384">
        <f>IF(AND('END Jul 2020'!P29&gt;0,'END Jul 2020'!R29&gt;0),IF($E$5&lt;'END Jul 2020'!P29,0,IF($E$5&lt;=('END Jul 2020'!R29+'END Jul 2020'!P29),(($E$5-'END Jul 2020'!P29)*'END Jul 2020'!Q29/100),(('END Jul 2020'!R29)*'END Jul 2020'!Q29/100))),0)</f>
        <v>0</v>
      </c>
      <c r="F37" s="384">
        <f>IF(AND('END Jul 2020'!Q29&gt;0,'END Jul 2020'!S29&gt;0),IF($E$5&lt;('END Jul 2020'!R29+'END Jul 2020'!P29),0,IF($E$5&lt;=('END Jul 2020'!T29+'END Jul 2020'!R29+'END Jul 2020'!P29),(($E$5-('END Jul 2020'!R29+'END Jul 2020'!P29))*'END Jul 2020'!S29/100),('END Jul 2020'!T29*'END Jul 2020'!S29/100))),0)</f>
        <v>0</v>
      </c>
      <c r="G37" s="384">
        <v>0</v>
      </c>
      <c r="H37" s="384">
        <f>IF('END Jul 2020'!T29&gt;0,IF(($E$5&lt;'END Jul 2020'!T29),(0),($E$5-'END Jul 2020'!T29)*'END Jul 2020'!U29/100),IF(AND('END Jul 2020'!R29&gt;0,'END Jul 2020'!T29=""),IF(($E$5&lt;'END Jul 2020'!R29),(0),($E$5-'END Jul 2020'!R29)*'END Jul 2020'!S29/100),IF(AND('END Jul 2020'!P29&gt;0,'END Jul 2020'!R29=""),IF(($E$5&lt;'END Jul 2020'!P29),(0),($E$5-'END Jul 2020'!P29)*'END Jul 2020'!Q29/100),0)))</f>
        <v>0</v>
      </c>
      <c r="I37" s="384">
        <f t="shared" si="12"/>
        <v>346.78848636363625</v>
      </c>
      <c r="J37" s="449">
        <f t="shared" si="13"/>
        <v>1082.6513999999997</v>
      </c>
      <c r="K37" s="449">
        <f t="shared" si="14"/>
        <v>1387.153945454545</v>
      </c>
      <c r="L37" s="450">
        <f t="shared" si="15"/>
        <v>1525.8693399999997</v>
      </c>
      <c r="M37" s="449">
        <f>'END Jul 2020'!AZ29</f>
        <v>0</v>
      </c>
      <c r="N37" s="449">
        <f>'END Jul 2020'!BA29</f>
        <v>0</v>
      </c>
      <c r="O37" s="449">
        <f>'END Jul 2020'!BB29</f>
        <v>0</v>
      </c>
      <c r="P37" s="449">
        <f>'END Jul 2020'!BC29</f>
        <v>0</v>
      </c>
      <c r="Q37" s="449">
        <f>($E$6*'END Jul 2020'!AT29/100)*4</f>
        <v>58.968000000000004</v>
      </c>
      <c r="R37" s="448" t="str">
        <f t="shared" si="16"/>
        <v>No discount</v>
      </c>
      <c r="S37" s="448" t="str">
        <f t="shared" si="17"/>
        <v>Exclusive</v>
      </c>
      <c r="T37" s="475">
        <f t="shared" si="18"/>
        <v>1387.153945454545</v>
      </c>
      <c r="U37" s="449">
        <f t="shared" si="19"/>
        <v>1387.153945454545</v>
      </c>
      <c r="V37" s="449">
        <f t="shared" si="20"/>
        <v>1328.1859454545449</v>
      </c>
      <c r="W37" s="449">
        <f t="shared" si="21"/>
        <v>1328.1859454545449</v>
      </c>
      <c r="X37" s="455">
        <f t="shared" si="22"/>
        <v>1461.0045399999995</v>
      </c>
      <c r="Y37" s="455">
        <f t="shared" si="23"/>
        <v>1461.0045399999995</v>
      </c>
      <c r="Z37" s="391">
        <f>'END Jul 2020'!BL29</f>
        <v>0</v>
      </c>
      <c r="AA37" s="377" t="str">
        <f>'END Jul 2020'!BM29</f>
        <v>n</v>
      </c>
    </row>
    <row r="38" spans="1:27" x14ac:dyDescent="0.3">
      <c r="A38" s="319" t="str">
        <f>'END Jul 2020'!K30</f>
        <v>Sumo Power</v>
      </c>
      <c r="B38" s="383" t="str">
        <f>'END Jul 2020'!L30</f>
        <v>Lite</v>
      </c>
      <c r="C38" s="384">
        <f>IF('END Jul 2020'!BP30=0,91*'END Jul 2020'!M30/100,(91*'END Jul 2020'!M30/100)+'END Jul 2020'!BP30/4)</f>
        <v>72.8</v>
      </c>
      <c r="D38" s="384">
        <f>IF('END Jul 2020'!O30="",$E$5*'END Jul 2020'!N30/100,IF($E$5&gt;='END Jul 2020'!P30,('END Jul 2020'!P30*'END Jul 2020'!N30/100),($E$5*'END Jul 2020'!N30/100)))</f>
        <v>301.60000000000002</v>
      </c>
      <c r="E38" s="384">
        <f>IF(AND('END Jul 2020'!P30&gt;0,'END Jul 2020'!R30&gt;0),IF($E$5&lt;'END Jul 2020'!P30,0,IF($E$5&lt;=('END Jul 2020'!R30+'END Jul 2020'!P30),(($E$5-'END Jul 2020'!P30)*'END Jul 2020'!Q30/100),(('END Jul 2020'!R30)*'END Jul 2020'!Q30/100))),0)</f>
        <v>0</v>
      </c>
      <c r="F38" s="384">
        <f>IF(AND('END Jul 2020'!Q30&gt;0,'END Jul 2020'!S30&gt;0),IF($E$5&lt;('END Jul 2020'!R30+'END Jul 2020'!P30),0,IF($E$5&lt;=('END Jul 2020'!T30+'END Jul 2020'!R30+'END Jul 2020'!P30),(($E$5-('END Jul 2020'!R30+'END Jul 2020'!P30))*'END Jul 2020'!S30/100),('END Jul 2020'!T30*'END Jul 2020'!S30/100))),0)</f>
        <v>0</v>
      </c>
      <c r="G38" s="384">
        <v>0</v>
      </c>
      <c r="H38" s="384">
        <f>IF('END Jul 2020'!T30&gt;0,IF(($E$5&lt;'END Jul 2020'!T30),(0),($E$5-'END Jul 2020'!T30)*'END Jul 2020'!U30/100),IF(AND('END Jul 2020'!R30&gt;0,'END Jul 2020'!T30=""),IF(($E$5&lt;'END Jul 2020'!R30),(0),($E$5-'END Jul 2020'!R30)*'END Jul 2020'!S30/100),IF(AND('END Jul 2020'!P30&gt;0,'END Jul 2020'!R30=""),IF(($E$5&lt;'END Jul 2020'!P30),(0),($E$5-'END Jul 2020'!P30)*'END Jul 2020'!Q30/100),0)))</f>
        <v>2.0126750000000198</v>
      </c>
      <c r="I38" s="384">
        <f t="shared" si="12"/>
        <v>376.41267500000004</v>
      </c>
      <c r="J38" s="449">
        <f t="shared" si="13"/>
        <v>1214.4507000000001</v>
      </c>
      <c r="K38" s="449">
        <f t="shared" si="14"/>
        <v>1505.6507000000001</v>
      </c>
      <c r="L38" s="450">
        <f t="shared" si="15"/>
        <v>1656.2157700000002</v>
      </c>
      <c r="M38" s="449">
        <f>'END Jul 2020'!AZ30</f>
        <v>0</v>
      </c>
      <c r="N38" s="449">
        <f>'END Jul 2020'!BA30</f>
        <v>0</v>
      </c>
      <c r="O38" s="449">
        <f>'END Jul 2020'!BB30</f>
        <v>0</v>
      </c>
      <c r="P38" s="449">
        <f>'END Jul 2020'!BC30</f>
        <v>0</v>
      </c>
      <c r="Q38" s="449">
        <f>($E$6*'END Jul 2020'!AT30/100)*4</f>
        <v>81.818100000000001</v>
      </c>
      <c r="R38" s="448" t="str">
        <f t="shared" si="16"/>
        <v>No discount</v>
      </c>
      <c r="S38" s="448" t="str">
        <f t="shared" si="17"/>
        <v>Exclusive</v>
      </c>
      <c r="T38" s="475">
        <f t="shared" si="18"/>
        <v>1505.6507000000001</v>
      </c>
      <c r="U38" s="449">
        <f t="shared" si="19"/>
        <v>1505.6507000000001</v>
      </c>
      <c r="V38" s="449">
        <f t="shared" si="20"/>
        <v>1423.8326000000002</v>
      </c>
      <c r="W38" s="449">
        <f t="shared" si="21"/>
        <v>1423.8326000000002</v>
      </c>
      <c r="X38" s="455">
        <f t="shared" si="22"/>
        <v>1566.2158600000002</v>
      </c>
      <c r="Y38" s="455">
        <f t="shared" si="23"/>
        <v>1566.2158600000002</v>
      </c>
      <c r="Z38" s="391">
        <f>'END Jul 2020'!BL30</f>
        <v>0</v>
      </c>
      <c r="AA38" s="377" t="str">
        <f>'END Jul 2020'!BM30</f>
        <v>n</v>
      </c>
    </row>
    <row r="39" spans="1:27" ht="14.5" thickBot="1" x14ac:dyDescent="0.35">
      <c r="A39" s="327" t="str">
        <f>'END Jul 2020'!K31</f>
        <v>Tango Energy</v>
      </c>
      <c r="B39" s="328" t="str">
        <f>'END Jul 2020'!L31</f>
        <v>Home Select</v>
      </c>
      <c r="C39" s="329">
        <f>IF('END Jul 2020'!BP31=0,91*'END Jul 2020'!M31/100,(91*'END Jul 2020'!M31/100)+'END Jul 2020'!BP31/4)</f>
        <v>72.253999999999991</v>
      </c>
      <c r="D39" s="329">
        <f>IF('END Jul 2020'!O31="",$E$5*'END Jul 2020'!N31/100,IF($E$5&gt;='END Jul 2020'!P31,('END Jul 2020'!P31*'END Jul 2020'!N31/100),($E$5*'END Jul 2020'!N31/100)))</f>
        <v>268.40137500000003</v>
      </c>
      <c r="E39" s="329">
        <f>IF(AND('END Jul 2020'!P31&gt;0,'END Jul 2020'!R31&gt;0),IF($E$5&lt;'END Jul 2020'!P31,0,IF($E$5&lt;=('END Jul 2020'!R31+'END Jul 2020'!P31),(($E$5-'END Jul 2020'!P31)*'END Jul 2020'!Q31/100),(('END Jul 2020'!R31)*'END Jul 2020'!Q31/100))),0)</f>
        <v>0</v>
      </c>
      <c r="F39" s="329">
        <f>IF(AND('END Jul 2020'!Q31&gt;0,'END Jul 2020'!S31&gt;0),IF($E$5&lt;('END Jul 2020'!R31+'END Jul 2020'!P31),0,IF($E$5&lt;=('END Jul 2020'!T31+'END Jul 2020'!R31+'END Jul 2020'!P31),(($E$5-('END Jul 2020'!R31+'END Jul 2020'!P31))*'END Jul 2020'!S31/100),('END Jul 2020'!T31*'END Jul 2020'!S31/100))),0)</f>
        <v>0</v>
      </c>
      <c r="G39" s="148">
        <v>0</v>
      </c>
      <c r="H39" s="329">
        <f>IF('END Jul 2020'!T31&gt;0,IF(($E$5&lt;'END Jul 2020'!T31),(0),($E$5-'END Jul 2020'!T31)*'END Jul 2020'!U31/100),IF(AND('END Jul 2020'!R31&gt;0,'END Jul 2020'!T31=""),IF(($E$5&lt;'END Jul 2020'!R31),(0),($E$5-'END Jul 2020'!R31)*'END Jul 2020'!S31/100),IF(AND('END Jul 2020'!P31&gt;0,'END Jul 2020'!R31=""),IF(($E$5&lt;'END Jul 2020'!P31),(0),($E$5-'END Jul 2020'!P31)*'END Jul 2020'!Q31/100),0)))</f>
        <v>0</v>
      </c>
      <c r="I39" s="329">
        <f t="shared" si="12"/>
        <v>340.65537500000005</v>
      </c>
      <c r="J39" s="451">
        <f t="shared" si="13"/>
        <v>1073.6055000000001</v>
      </c>
      <c r="K39" s="451">
        <f t="shared" si="14"/>
        <v>1362.6215000000002</v>
      </c>
      <c r="L39" s="452">
        <f t="shared" si="15"/>
        <v>1498.8836500000004</v>
      </c>
      <c r="M39" s="451">
        <f>'END Jul 2020'!AZ31</f>
        <v>0</v>
      </c>
      <c r="N39" s="451">
        <f>'END Jul 2020'!BA31</f>
        <v>0</v>
      </c>
      <c r="O39" s="451">
        <f>'END Jul 2020'!BB31</f>
        <v>0</v>
      </c>
      <c r="P39" s="451">
        <f>'END Jul 2020'!BC31</f>
        <v>0</v>
      </c>
      <c r="Q39" s="451">
        <f>($E$6*'END Jul 2020'!AT31/100)*4</f>
        <v>51.597000000000001</v>
      </c>
      <c r="R39" s="453" t="str">
        <f t="shared" si="16"/>
        <v>No discount</v>
      </c>
      <c r="S39" s="453" t="str">
        <f t="shared" si="17"/>
        <v>Exclusive</v>
      </c>
      <c r="T39" s="476">
        <f t="shared" si="18"/>
        <v>1362.6215000000002</v>
      </c>
      <c r="U39" s="451">
        <f t="shared" si="19"/>
        <v>1362.6215000000002</v>
      </c>
      <c r="V39" s="451">
        <f t="shared" si="20"/>
        <v>1311.0245000000002</v>
      </c>
      <c r="W39" s="451">
        <f t="shared" si="21"/>
        <v>1311.0245000000002</v>
      </c>
      <c r="X39" s="456">
        <f t="shared" si="22"/>
        <v>1442.1269500000003</v>
      </c>
      <c r="Y39" s="456">
        <f t="shared" si="23"/>
        <v>1442.1269500000003</v>
      </c>
      <c r="Z39" s="378">
        <f>'END Jul 2020'!BL31</f>
        <v>0</v>
      </c>
      <c r="AA39" s="379" t="str">
        <f>'END Jul 2020'!BM31</f>
        <v>n</v>
      </c>
    </row>
    <row r="41" spans="1:27" ht="14.5" thickBot="1" x14ac:dyDescent="0.35"/>
    <row r="42" spans="1:27" x14ac:dyDescent="0.3">
      <c r="A42" s="439" t="s">
        <v>553</v>
      </c>
      <c r="B42" s="429"/>
      <c r="C42" s="429"/>
      <c r="D42" s="429"/>
      <c r="E42" s="429"/>
      <c r="F42" s="429"/>
      <c r="G42" s="429"/>
      <c r="H42" s="429"/>
      <c r="I42" s="429"/>
      <c r="J42" s="429"/>
      <c r="K42" s="429"/>
      <c r="L42" s="429"/>
      <c r="M42" s="429"/>
      <c r="N42" s="429"/>
      <c r="O42" s="429"/>
      <c r="P42" s="429"/>
      <c r="Q42" s="429"/>
      <c r="R42" s="429"/>
      <c r="S42" s="429"/>
      <c r="T42" s="429"/>
      <c r="U42" s="429"/>
      <c r="V42" s="429"/>
      <c r="W42" s="429"/>
      <c r="X42" s="429"/>
      <c r="Y42" s="429"/>
      <c r="Z42" s="429"/>
      <c r="AA42" s="430"/>
    </row>
    <row r="43" spans="1:27" ht="70" x14ac:dyDescent="0.3">
      <c r="A43" s="431" t="s">
        <v>408</v>
      </c>
      <c r="B43" s="432" t="s">
        <v>409</v>
      </c>
      <c r="C43" s="433" t="s">
        <v>410</v>
      </c>
      <c r="D43" s="433" t="s">
        <v>411</v>
      </c>
      <c r="E43" s="433" t="s">
        <v>446</v>
      </c>
      <c r="F43" s="433" t="s">
        <v>447</v>
      </c>
      <c r="G43" s="433" t="s">
        <v>354</v>
      </c>
      <c r="H43" s="433" t="s">
        <v>554</v>
      </c>
      <c r="I43" s="433" t="s">
        <v>222</v>
      </c>
      <c r="J43" s="442" t="s">
        <v>406</v>
      </c>
      <c r="K43" s="443" t="s">
        <v>449</v>
      </c>
      <c r="L43" s="435" t="s">
        <v>1010</v>
      </c>
      <c r="M43" s="436" t="s">
        <v>398</v>
      </c>
      <c r="N43" s="436" t="s">
        <v>533</v>
      </c>
      <c r="O43" s="436" t="s">
        <v>399</v>
      </c>
      <c r="P43" s="436" t="s">
        <v>552</v>
      </c>
      <c r="Q43" s="437" t="s">
        <v>490</v>
      </c>
      <c r="R43" s="444" t="s">
        <v>1011</v>
      </c>
      <c r="S43" s="444" t="s">
        <v>1012</v>
      </c>
      <c r="T43" s="445" t="s">
        <v>1013</v>
      </c>
      <c r="U43" s="445" t="s">
        <v>1014</v>
      </c>
      <c r="V43" s="445" t="s">
        <v>104</v>
      </c>
      <c r="W43" s="445" t="s">
        <v>105</v>
      </c>
      <c r="X43" s="437" t="s">
        <v>331</v>
      </c>
      <c r="Y43" s="437" t="s">
        <v>332</v>
      </c>
      <c r="Z43" s="436" t="s">
        <v>400</v>
      </c>
      <c r="AA43" s="438" t="s">
        <v>558</v>
      </c>
    </row>
    <row r="44" spans="1:27" x14ac:dyDescent="0.3">
      <c r="A44" s="319" t="str">
        <f>'END Jul 2020'!K32</f>
        <v>Energy Locals</v>
      </c>
      <c r="B44" s="320" t="str">
        <f>'END Jul 2020'!L32</f>
        <v>Local Saver</v>
      </c>
      <c r="C44" s="321">
        <f>IF('END Jul 2020'!BP32=0,91*'END Jul 2020'!M32/100,(91*'END Jul 2020'!M32/100)+'END Jul 2020'!BP32/4)</f>
        <v>101.93181818181816</v>
      </c>
      <c r="D44" s="321">
        <f>IF('END Jul 2020'!O32="",$G$5*'END Jul 2020'!N32/100,IF($G$5&gt;='END Jul 2020'!P32,('END Jul 2020'!P32*'END Jul 2020'!N32/100),($G$5*'END Jul 2020'!N32/100)))</f>
        <v>208.29374999999999</v>
      </c>
      <c r="E44" s="321">
        <f>IF(AND('END Jul 2020'!P32&gt;0,'END Jul 2020'!R32&gt;0),IF($G$5&lt;'END Jul 2020'!P32,0,IF($G$5&lt;=('END Jul 2020'!R32+'END Jul 2020'!P32),(($G$5-'END Jul 2020'!P32)*'END Jul 2020'!Q32/100),(('END Jul 2020'!R32)*'END Jul 2020'!Q32/100))),0)</f>
        <v>0</v>
      </c>
      <c r="F44" s="321">
        <f>IF(AND('END Jul 2020'!Q32&gt;0,'END Jul 2020'!S32&gt;0),IF($G$5&lt;('END Jul 2020'!R32+'END Jul 2020'!P32),0,IF($G$5&lt;=('END Jul 2020'!T32+'END Jul 2020'!R32+'END Jul 2020'!P32),(($G$5-('END Jul 2020'!R32+'END Jul 2020'!P32))*'END Jul 2020'!S32/100),('END Jul 2020'!T32*'END Jul 2020'!S32/100))),0)</f>
        <v>0</v>
      </c>
      <c r="G44" s="321">
        <f>IF('END Jul 2020'!T32&gt;0,IF(($G$5&lt;'END Jul 2020'!T32),(0),($G$5-'END Jul 2020'!T32)*'END Jul 2020'!U32/100),IF(AND('END Jul 2020'!R32&gt;0,'END Jul 2020'!T32=""),IF(($G$5&lt;'END Jul 2020'!R32),(0),($G$5-'END Jul 2020'!R32)*'END Jul 2020'!S32/100),IF(AND('END Jul 2020'!P32&gt;0,'END Jul 2020'!R32=""),IF(($G$5&lt;'END Jul 2020'!P32),(0),($G$5-'END Jul 2020'!P32)*'END Jul 2020'!Q32/100),0)))</f>
        <v>0</v>
      </c>
      <c r="H44" s="321">
        <f>$H$5*'END Jul 2020'!AE32/100</f>
        <v>60.702749999999995</v>
      </c>
      <c r="I44" s="321">
        <f t="shared" ref="I44:I62" si="24">SUM(C44:H44)</f>
        <v>370.92831818181816</v>
      </c>
      <c r="J44" s="446">
        <f t="shared" ref="J44:J62" si="25">(I44-C44)*4</f>
        <v>1075.9859999999999</v>
      </c>
      <c r="K44" s="446">
        <f t="shared" ref="K44:K62" si="26">I44*4</f>
        <v>1483.7132727272726</v>
      </c>
      <c r="L44" s="447">
        <f>K44*1.1</f>
        <v>1632.0845999999999</v>
      </c>
      <c r="M44" s="446">
        <f>'END Jul 2020'!AZ32</f>
        <v>0</v>
      </c>
      <c r="N44" s="446">
        <f>'END Jul 2020'!BA32</f>
        <v>0</v>
      </c>
      <c r="O44" s="446">
        <f>'END Jul 2020'!BB32</f>
        <v>0</v>
      </c>
      <c r="P44" s="446">
        <f>'END Jul 2020'!BC32</f>
        <v>0</v>
      </c>
      <c r="Q44" s="446">
        <f>($E$6*'END Jul 2020'!AT32/100)*4</f>
        <v>117.93600000000001</v>
      </c>
      <c r="R44" s="448" t="str">
        <f>IF(SUM(M44:P44)=0,"No discount",IF(M44&gt;0,"Guaranteed off bill",IF(N44&gt;0,"Guaranteed off usage",IF(O44&gt;0,"Pay-on-time off bill","Pay-on-time off usage"))))</f>
        <v>No discount</v>
      </c>
      <c r="S44" s="448" t="str">
        <f>IF(OR(A44="Origin Energy",A44="Red Energy",A44="Powershop"),"Inclusive","Exclusive")</f>
        <v>Exclusive</v>
      </c>
      <c r="T44" s="446">
        <f t="shared" ref="T44:T62" si="27">IF(AND(R44="Guaranteed off bill",S44="Inclusive"),((K44*1.1)-((K44*1.1)*M44/100))/1.1,IF(AND(R44="Guaranteed off usage",S44="Inclusive"),((K44*1.1)-((J44*1.1)*N44/100))/1.1,IF(AND(R44="Guaranteed off bill",S44="Exclusive"),K44-(K44*M44/100),IF(AND(R44="Guaranteed off usage",S44="Exclusive"),K44-(J44*N44/100),IF(S44="Inclusive",((K44*1.1))/1.1,K44)))))</f>
        <v>1483.7132727272726</v>
      </c>
      <c r="U44" s="446">
        <f t="shared" ref="U44:U62" si="28">IF(AND(R44="Pay-on-time off bill",S44="Inclusive"),((T44*1.1)-((T44*1.1)*O44/100))/1.1,IF(AND(R44="Pay-on-time off usage",S44="Inclusive"),((T44*1.1)-((J44*1.1)*P44/100))/1.1,IF(AND(R44="Pay-on-time off bill",S44="Exclusive"),T44-(T44*O44/100),IF(AND(R44="Pay-on-time off usage",S44="Exclusive"),T44-(J44*P44/100),IF(S44="Inclusive",((T44*1.1))/1.1,T44)))))</f>
        <v>1483.7132727272726</v>
      </c>
      <c r="V44" s="446">
        <f t="shared" ref="V44:V62" si="29">T44-Q44</f>
        <v>1365.7772727272727</v>
      </c>
      <c r="W44" s="446">
        <f t="shared" ref="W44:W62" si="30">U44-Q44</f>
        <v>1365.7772727272727</v>
      </c>
      <c r="X44" s="454">
        <f>V44*1.1</f>
        <v>1502.355</v>
      </c>
      <c r="Y44" s="454">
        <f>W44*1.1</f>
        <v>1502.355</v>
      </c>
      <c r="Z44" s="325">
        <f>'END Jul 2020'!BL32</f>
        <v>0</v>
      </c>
      <c r="AA44" s="326" t="str">
        <f>'END Jul 2020'!BM32</f>
        <v>n</v>
      </c>
    </row>
    <row r="45" spans="1:27" x14ac:dyDescent="0.3">
      <c r="A45" s="319" t="str">
        <f>'END Jul 2020'!K33</f>
        <v>AGL</v>
      </c>
      <c r="B45" s="320" t="str">
        <f>'END Jul 2020'!L33</f>
        <v>Essentials Saver</v>
      </c>
      <c r="C45" s="321">
        <f>IF('END Jul 2020'!BP33=0,91*'END Jul 2020'!M33/100,(91*'END Jul 2020'!M33/100)+'END Jul 2020'!BP33/4)</f>
        <v>69.648090909090911</v>
      </c>
      <c r="D45" s="321">
        <f>IF('END Jul 2020'!O33="",$G$5*'END Jul 2020'!N33/100,IF($G$5&gt;='END Jul 2020'!P33,('END Jul 2020'!P33*'END Jul 2020'!N33/100),($G$5*'END Jul 2020'!N33/100)))</f>
        <v>198.46228499999998</v>
      </c>
      <c r="E45" s="321">
        <f>IF(AND('END Jul 2020'!P33&gt;0,'END Jul 2020'!R33&gt;0),IF($G$5&lt;'END Jul 2020'!P33,0,IF($G$5&lt;=('END Jul 2020'!R33+'END Jul 2020'!P33),(($G$5-'END Jul 2020'!P33)*'END Jul 2020'!Q33/100),(('END Jul 2020'!R33)*'END Jul 2020'!Q33/100))),0)</f>
        <v>0</v>
      </c>
      <c r="F45" s="321">
        <f>IF(AND('END Jul 2020'!Q33&gt;0,'END Jul 2020'!S33&gt;0),IF($G$5&lt;('END Jul 2020'!R33+'END Jul 2020'!P33),0,IF($G$5&lt;=('END Jul 2020'!T33+'END Jul 2020'!R33+'END Jul 2020'!P33),(($G$5-('END Jul 2020'!R33+'END Jul 2020'!P33))*'END Jul 2020'!S33/100),('END Jul 2020'!T33*'END Jul 2020'!S33/100))),0)</f>
        <v>0</v>
      </c>
      <c r="G45" s="321">
        <f>IF('END Jul 2020'!T33&gt;0,IF(($G$5&lt;'END Jul 2020'!T33),(0),($G$5-'END Jul 2020'!T33)*'END Jul 2020'!U33/100),IF(AND('END Jul 2020'!R33&gt;0,'END Jul 2020'!T33=""),IF(($G$5&lt;'END Jul 2020'!R33),(0),($G$5-'END Jul 2020'!R33)*'END Jul 2020'!S33/100),IF(AND('END Jul 2020'!P33&gt;0,'END Jul 2020'!R33=""),IF(($G$5&lt;'END Jul 2020'!P33),(0),($G$5-'END Jul 2020'!P33)*'END Jul 2020'!Q33/100),0)))</f>
        <v>0</v>
      </c>
      <c r="H45" s="321">
        <f>$H$5*'END Jul 2020'!AE33/100</f>
        <v>38.064194999999998</v>
      </c>
      <c r="I45" s="321">
        <f t="shared" si="24"/>
        <v>306.17457090909085</v>
      </c>
      <c r="J45" s="446">
        <f t="shared" si="25"/>
        <v>946.10591999999974</v>
      </c>
      <c r="K45" s="446">
        <f t="shared" si="26"/>
        <v>1224.6982836363634</v>
      </c>
      <c r="L45" s="447">
        <f t="shared" ref="L45:L62" si="31">K45*1.1</f>
        <v>1347.1681119999998</v>
      </c>
      <c r="M45" s="446">
        <f>'END Jul 2020'!AZ33</f>
        <v>0</v>
      </c>
      <c r="N45" s="446">
        <f>'END Jul 2020'!BA33</f>
        <v>0</v>
      </c>
      <c r="O45" s="446">
        <f>'END Jul 2020'!BB33</f>
        <v>0</v>
      </c>
      <c r="P45" s="446">
        <f>'END Jul 2020'!BC33</f>
        <v>0</v>
      </c>
      <c r="Q45" s="446">
        <f>($E$6*'END Jul 2020'!AT33/100)*4</f>
        <v>70.024500000000003</v>
      </c>
      <c r="R45" s="448" t="str">
        <f t="shared" ref="R45:R62" si="32">IF(SUM(M45:P45)=0,"No discount",IF(M45&gt;0,"Guaranteed off bill",IF(N45&gt;0,"Guaranteed off usage",IF(O45&gt;0,"Pay-on-time off bill","Pay-on-time off usage"))))</f>
        <v>No discount</v>
      </c>
      <c r="S45" s="448" t="str">
        <f t="shared" ref="S45:S62" si="33">IF(OR(A45="Origin Energy",A45="Red Energy",A45="Powershop"),"Inclusive","Exclusive")</f>
        <v>Exclusive</v>
      </c>
      <c r="T45" s="475">
        <f t="shared" si="27"/>
        <v>1224.6982836363634</v>
      </c>
      <c r="U45" s="446">
        <f t="shared" si="28"/>
        <v>1224.6982836363634</v>
      </c>
      <c r="V45" s="446">
        <f t="shared" si="29"/>
        <v>1154.6737836363634</v>
      </c>
      <c r="W45" s="446">
        <f t="shared" si="30"/>
        <v>1154.6737836363634</v>
      </c>
      <c r="X45" s="454">
        <f t="shared" ref="X45:Y52" si="34">V45*1.1</f>
        <v>1270.1411619999999</v>
      </c>
      <c r="Y45" s="454">
        <f t="shared" si="34"/>
        <v>1270.1411619999999</v>
      </c>
      <c r="Z45" s="325">
        <f>'END Jul 2020'!BL33</f>
        <v>0</v>
      </c>
      <c r="AA45" s="326" t="str">
        <f>'END Jul 2020'!BM33</f>
        <v>n</v>
      </c>
    </row>
    <row r="46" spans="1:27" x14ac:dyDescent="0.3">
      <c r="A46" s="319" t="str">
        <f>'END Jul 2020'!K34</f>
        <v>Alinta Energy</v>
      </c>
      <c r="B46" s="320" t="str">
        <f>'END Jul 2020'!L34</f>
        <v>Home Deal</v>
      </c>
      <c r="C46" s="321">
        <f>IF('END Jul 2020'!BP34=0,91*'END Jul 2020'!M34/100,(91*'END Jul 2020'!M34/100)+'END Jul 2020'!BP34/4)</f>
        <v>74.99227272727272</v>
      </c>
      <c r="D46" s="321">
        <f>IF('END Jul 2020'!O34="",$G$5*'END Jul 2020'!N34/100,IF($G$5&gt;='END Jul 2020'!P34,('END Jul 2020'!P34*'END Jul 2020'!N34/100),($G$5*'END Jul 2020'!N34/100)))</f>
        <v>193.46323499999994</v>
      </c>
      <c r="E46" s="321">
        <f>IF(AND('END Jul 2020'!P34&gt;0,'END Jul 2020'!R34&gt;0),IF($G$5&lt;'END Jul 2020'!P34,0,IF($G$5&lt;=('END Jul 2020'!R34+'END Jul 2020'!P34),(($G$5-'END Jul 2020'!P34)*'END Jul 2020'!Q34/100),(('END Jul 2020'!R34)*'END Jul 2020'!Q34/100))),0)</f>
        <v>0</v>
      </c>
      <c r="F46" s="321">
        <f>IF(AND('END Jul 2020'!Q34&gt;0,'END Jul 2020'!S34&gt;0),IF($G$5&lt;('END Jul 2020'!R34+'END Jul 2020'!P34),0,IF($G$5&lt;=('END Jul 2020'!T34+'END Jul 2020'!R34+'END Jul 2020'!P34),(($G$5-('END Jul 2020'!R34+'END Jul 2020'!P34))*'END Jul 2020'!S34/100),('END Jul 2020'!T34*'END Jul 2020'!S34/100))),0)</f>
        <v>0</v>
      </c>
      <c r="G46" s="321">
        <f>IF('END Jul 2020'!T34&gt;0,IF(($G$5&lt;'END Jul 2020'!T34),(0),($G$5-'END Jul 2020'!T34)*'END Jul 2020'!U34/100),IF(AND('END Jul 2020'!R34&gt;0,'END Jul 2020'!T34=""),IF(($G$5&lt;'END Jul 2020'!R34),(0),($G$5-'END Jul 2020'!R34)*'END Jul 2020'!S34/100),IF(AND('END Jul 2020'!P34&gt;0,'END Jul 2020'!R34=""),IF(($G$5&lt;'END Jul 2020'!P34),(0),($G$5-'END Jul 2020'!P34)*'END Jul 2020'!Q34/100),0)))</f>
        <v>0</v>
      </c>
      <c r="H46" s="321">
        <f>$H$5*'END Jul 2020'!AE34/100</f>
        <v>32.350995000000005</v>
      </c>
      <c r="I46" s="321">
        <f t="shared" si="24"/>
        <v>300.80650272727269</v>
      </c>
      <c r="J46" s="446">
        <f t="shared" si="25"/>
        <v>903.25691999999981</v>
      </c>
      <c r="K46" s="446">
        <f t="shared" si="26"/>
        <v>1203.2260109090907</v>
      </c>
      <c r="L46" s="447">
        <f t="shared" si="31"/>
        <v>1323.5486119999998</v>
      </c>
      <c r="M46" s="446">
        <f>'END Jul 2020'!AZ34</f>
        <v>0</v>
      </c>
      <c r="N46" s="446">
        <f>'END Jul 2020'!BA34</f>
        <v>0</v>
      </c>
      <c r="O46" s="446">
        <f>'END Jul 2020'!BB34</f>
        <v>0</v>
      </c>
      <c r="P46" s="446">
        <f>'END Jul 2020'!BC34</f>
        <v>0</v>
      </c>
      <c r="Q46" s="446">
        <f>($E$6*'END Jul 2020'!AT34/100)*4</f>
        <v>55.282499999999999</v>
      </c>
      <c r="R46" s="448" t="str">
        <f t="shared" si="32"/>
        <v>No discount</v>
      </c>
      <c r="S46" s="448" t="str">
        <f t="shared" si="33"/>
        <v>Exclusive</v>
      </c>
      <c r="T46" s="475">
        <f t="shared" si="27"/>
        <v>1203.2260109090907</v>
      </c>
      <c r="U46" s="446">
        <f t="shared" si="28"/>
        <v>1203.2260109090907</v>
      </c>
      <c r="V46" s="446">
        <f t="shared" si="29"/>
        <v>1147.9435109090907</v>
      </c>
      <c r="W46" s="446">
        <f t="shared" si="30"/>
        <v>1147.9435109090907</v>
      </c>
      <c r="X46" s="454">
        <f t="shared" si="34"/>
        <v>1262.737862</v>
      </c>
      <c r="Y46" s="454">
        <f t="shared" si="34"/>
        <v>1262.737862</v>
      </c>
      <c r="Z46" s="325">
        <f>'END Jul 2020'!BL34</f>
        <v>0</v>
      </c>
      <c r="AA46" s="326" t="str">
        <f>'END Jul 2020'!BM34</f>
        <v>n</v>
      </c>
    </row>
    <row r="47" spans="1:27" x14ac:dyDescent="0.3">
      <c r="A47" s="319" t="str">
        <f>'END Jul 2020'!K35</f>
        <v>Click Energy</v>
      </c>
      <c r="B47" s="320" t="str">
        <f>'END Jul 2020'!L35</f>
        <v>Flora Solar</v>
      </c>
      <c r="C47" s="321">
        <f>IF('END Jul 2020'!BP35=0,91*'END Jul 2020'!M35/100,(91*'END Jul 2020'!M35/100)+'END Jul 2020'!BP35/4)</f>
        <v>82.354999999999976</v>
      </c>
      <c r="D47" s="321">
        <f>IF('END Jul 2020'!O35="",$G$5*'END Jul 2020'!N35/100,IF($G$5&gt;='END Jul 2020'!P35,('END Jul 2020'!P35*'END Jul 2020'!N35/100),($G$5*'END Jul 2020'!N35/100)))</f>
        <v>229.12312499999996</v>
      </c>
      <c r="E47" s="321">
        <f>IF(AND('END Jul 2020'!P35&gt;0,'END Jul 2020'!R35&gt;0),IF($G$5&lt;'END Jul 2020'!P35,0,IF($G$5&lt;=('END Jul 2020'!R35+'END Jul 2020'!P35),(($G$5-'END Jul 2020'!P35)*'END Jul 2020'!Q35/100),(('END Jul 2020'!R35)*'END Jul 2020'!Q35/100))),0)</f>
        <v>0</v>
      </c>
      <c r="F47" s="321">
        <f>IF(AND('END Jul 2020'!Q35&gt;0,'END Jul 2020'!S35&gt;0),IF($G$5&lt;('END Jul 2020'!R35+'END Jul 2020'!P35),0,IF($G$5&lt;=('END Jul 2020'!T35+'END Jul 2020'!R35+'END Jul 2020'!P35),(($G$5-('END Jul 2020'!R35+'END Jul 2020'!P35))*'END Jul 2020'!S35/100),('END Jul 2020'!T35*'END Jul 2020'!S35/100))),0)</f>
        <v>0</v>
      </c>
      <c r="G47" s="321">
        <f>IF('END Jul 2020'!T35&gt;0,IF(($G$5&lt;'END Jul 2020'!T35),(0),($G$5-'END Jul 2020'!T35)*'END Jul 2020'!U35/100),IF(AND('END Jul 2020'!R35&gt;0,'END Jul 2020'!T35=""),IF(($G$5&lt;'END Jul 2020'!R35),(0),($G$5-'END Jul 2020'!R35)*'END Jul 2020'!S35/100),IF(AND('END Jul 2020'!P35&gt;0,'END Jul 2020'!R35=""),IF(($G$5&lt;'END Jul 2020'!P35),(0),($G$5-'END Jul 2020'!P35)*'END Jul 2020'!Q35/100),0)))</f>
        <v>0</v>
      </c>
      <c r="H47" s="321">
        <f>$H$5*'END Jul 2020'!AE35/100</f>
        <v>60.309967499999999</v>
      </c>
      <c r="I47" s="321">
        <f t="shared" si="24"/>
        <v>371.78809249999995</v>
      </c>
      <c r="J47" s="446">
        <f t="shared" si="25"/>
        <v>1157.7323699999999</v>
      </c>
      <c r="K47" s="446">
        <f t="shared" si="26"/>
        <v>1487.1523699999998</v>
      </c>
      <c r="L47" s="447">
        <f t="shared" si="31"/>
        <v>1635.8676069999999</v>
      </c>
      <c r="M47" s="446">
        <f>'END Jul 2020'!AZ35</f>
        <v>0</v>
      </c>
      <c r="N47" s="446">
        <f>'END Jul 2020'!BA35</f>
        <v>0</v>
      </c>
      <c r="O47" s="446">
        <f>'END Jul 2020'!BB35</f>
        <v>0</v>
      </c>
      <c r="P47" s="446">
        <f>'END Jul 2020'!BC35</f>
        <v>0</v>
      </c>
      <c r="Q47" s="446">
        <f>($E$6*'END Jul 2020'!AT35/100)*4</f>
        <v>117.93600000000001</v>
      </c>
      <c r="R47" s="448" t="str">
        <f t="shared" si="32"/>
        <v>No discount</v>
      </c>
      <c r="S47" s="448" t="str">
        <f t="shared" si="33"/>
        <v>Exclusive</v>
      </c>
      <c r="T47" s="446">
        <f t="shared" si="27"/>
        <v>1487.1523699999998</v>
      </c>
      <c r="U47" s="446">
        <f t="shared" si="28"/>
        <v>1487.1523699999998</v>
      </c>
      <c r="V47" s="446">
        <f t="shared" si="29"/>
        <v>1369.2163699999999</v>
      </c>
      <c r="W47" s="446">
        <f t="shared" si="30"/>
        <v>1369.2163699999999</v>
      </c>
      <c r="X47" s="454">
        <f t="shared" si="34"/>
        <v>1506.138007</v>
      </c>
      <c r="Y47" s="454">
        <f t="shared" si="34"/>
        <v>1506.138007</v>
      </c>
      <c r="Z47" s="325">
        <f>'END Jul 2020'!BL35</f>
        <v>0</v>
      </c>
      <c r="AA47" s="326" t="str">
        <f>'END Jul 2020'!BM35</f>
        <v>n</v>
      </c>
    </row>
    <row r="48" spans="1:27" x14ac:dyDescent="0.3">
      <c r="A48" s="319" t="str">
        <f>'END Jul 2020'!K36</f>
        <v>Commander</v>
      </c>
      <c r="B48" s="320" t="str">
        <f>'END Jul 2020'!L36</f>
        <v>Market offer</v>
      </c>
      <c r="C48" s="321">
        <f>IF('END Jul 2020'!BP36=0,91*'END Jul 2020'!M36/100,(91*'END Jul 2020'!M36/100)+'END Jul 2020'!BP36/4)</f>
        <v>85.920545454545447</v>
      </c>
      <c r="D48" s="321">
        <f>IF('END Jul 2020'!O36="",$G$5*'END Jul 2020'!N36/100,IF($G$5&gt;='END Jul 2020'!P36,('END Jul 2020'!P36*'END Jul 2020'!N36/100),($G$5*'END Jul 2020'!N36/100)))</f>
        <v>184.29830999999999</v>
      </c>
      <c r="E48" s="321">
        <f>IF(AND('END Jul 2020'!P36&gt;0,'END Jul 2020'!R36&gt;0),IF($G$5&lt;'END Jul 2020'!P36,0,IF($G$5&lt;=('END Jul 2020'!R36+'END Jul 2020'!P36),(($G$5-'END Jul 2020'!P36)*'END Jul 2020'!Q36/100),(('END Jul 2020'!R36)*'END Jul 2020'!Q36/100))),0)</f>
        <v>0</v>
      </c>
      <c r="F48" s="321">
        <f>IF(AND('END Jul 2020'!Q36&gt;0,'END Jul 2020'!S36&gt;0),IF($G$5&lt;('END Jul 2020'!R36+'END Jul 2020'!P36),0,IF($G$5&lt;=('END Jul 2020'!T36+'END Jul 2020'!R36+'END Jul 2020'!P36),(($G$5-('END Jul 2020'!R36+'END Jul 2020'!P36))*'END Jul 2020'!S36/100),('END Jul 2020'!T36*'END Jul 2020'!S36/100))),0)</f>
        <v>0</v>
      </c>
      <c r="G48" s="321">
        <f>IF('END Jul 2020'!T36&gt;0,IF(($G$5&lt;'END Jul 2020'!T36),(0),($G$5-'END Jul 2020'!T36)*'END Jul 2020'!U36/100),IF(AND('END Jul 2020'!R36&gt;0,'END Jul 2020'!T36=""),IF(($G$5&lt;'END Jul 2020'!R36),(0),($G$5-'END Jul 2020'!R36)*'END Jul 2020'!S36/100),IF(AND('END Jul 2020'!P36&gt;0,'END Jul 2020'!R36=""),IF(($G$5&lt;'END Jul 2020'!P36),(0),($G$5-'END Jul 2020'!P36)*'END Jul 2020'!Q36/100),0)))</f>
        <v>0</v>
      </c>
      <c r="H48" s="321">
        <f>$H$5*'END Jul 2020'!AE36/100</f>
        <v>50.597527499999998</v>
      </c>
      <c r="I48" s="321">
        <f t="shared" si="24"/>
        <v>320.81638295454542</v>
      </c>
      <c r="J48" s="446">
        <f t="shared" si="25"/>
        <v>939.58334999999988</v>
      </c>
      <c r="K48" s="446">
        <f t="shared" si="26"/>
        <v>1283.2655318181817</v>
      </c>
      <c r="L48" s="447">
        <f t="shared" si="31"/>
        <v>1411.592085</v>
      </c>
      <c r="M48" s="446">
        <f>'END Jul 2020'!AZ36</f>
        <v>0</v>
      </c>
      <c r="N48" s="446">
        <f>'END Jul 2020'!BA36</f>
        <v>0</v>
      </c>
      <c r="O48" s="446">
        <f>'END Jul 2020'!BB36</f>
        <v>0</v>
      </c>
      <c r="P48" s="446">
        <f>'END Jul 2020'!BC36</f>
        <v>0</v>
      </c>
      <c r="Q48" s="446">
        <f>($E$6*'END Jul 2020'!AT36/100)*4</f>
        <v>85.503600000000006</v>
      </c>
      <c r="R48" s="448" t="str">
        <f t="shared" si="32"/>
        <v>No discount</v>
      </c>
      <c r="S48" s="448" t="str">
        <f t="shared" si="33"/>
        <v>Exclusive</v>
      </c>
      <c r="T48" s="475">
        <f t="shared" si="27"/>
        <v>1283.2655318181817</v>
      </c>
      <c r="U48" s="446">
        <f t="shared" si="28"/>
        <v>1283.2655318181817</v>
      </c>
      <c r="V48" s="446">
        <f t="shared" si="29"/>
        <v>1197.7619318181817</v>
      </c>
      <c r="W48" s="446">
        <f t="shared" si="30"/>
        <v>1197.7619318181817</v>
      </c>
      <c r="X48" s="454">
        <f t="shared" si="34"/>
        <v>1317.538125</v>
      </c>
      <c r="Y48" s="454">
        <f t="shared" si="34"/>
        <v>1317.538125</v>
      </c>
      <c r="Z48" s="325">
        <f>'END Jul 2020'!BL36</f>
        <v>0</v>
      </c>
      <c r="AA48" s="326" t="str">
        <f>'END Jul 2020'!BM36</f>
        <v>n</v>
      </c>
    </row>
    <row r="49" spans="1:27" x14ac:dyDescent="0.3">
      <c r="A49" s="319" t="str">
        <f>'END Jul 2020'!K37</f>
        <v>CovaU</v>
      </c>
      <c r="B49" s="320" t="str">
        <f>'END Jul 2020'!L37</f>
        <v>Freedom Plus Solar</v>
      </c>
      <c r="C49" s="321">
        <f>IF('END Jul 2020'!BP37=0,91*'END Jul 2020'!M37/100,(91*'END Jul 2020'!M37/100)+'END Jul 2020'!BP37/4)</f>
        <v>103.68209090909089</v>
      </c>
      <c r="D49" s="321">
        <f>IF('END Jul 2020'!O37="",$G$5*'END Jul 2020'!N37/100,IF($G$5&gt;='END Jul 2020'!P37,('END Jul 2020'!P37*'END Jul 2020'!N37/100),($G$5*'END Jul 2020'!N37/100)))</f>
        <v>256.61789999999996</v>
      </c>
      <c r="E49" s="321">
        <f>IF(AND('END Jul 2020'!P37&gt;0,'END Jul 2020'!R37&gt;0),IF($G$5&lt;'END Jul 2020'!P37,0,IF($G$5&lt;=('END Jul 2020'!R37+'END Jul 2020'!P37),(($G$5-'END Jul 2020'!P37)*'END Jul 2020'!Q37/100),(('END Jul 2020'!R37)*'END Jul 2020'!Q37/100))),0)</f>
        <v>0</v>
      </c>
      <c r="F49" s="321">
        <f>IF(AND('END Jul 2020'!Q37&gt;0,'END Jul 2020'!S37&gt;0),IF($G$5&lt;('END Jul 2020'!R37+'END Jul 2020'!P37),0,IF($G$5&lt;=('END Jul 2020'!T37+'END Jul 2020'!R37+'END Jul 2020'!P37),(($G$5-('END Jul 2020'!R37+'END Jul 2020'!P37))*'END Jul 2020'!S37/100),('END Jul 2020'!T37*'END Jul 2020'!S37/100))),0)</f>
        <v>0</v>
      </c>
      <c r="G49" s="321">
        <f>IF('END Jul 2020'!T37&gt;0,IF(($G$5&lt;'END Jul 2020'!T37),(0),($G$5-'END Jul 2020'!T37)*'END Jul 2020'!U37/100),IF(AND('END Jul 2020'!R37&gt;0,'END Jul 2020'!T37=""),IF(($G$5&lt;'END Jul 2020'!R37),(0),($G$5-'END Jul 2020'!R37)*'END Jul 2020'!S37/100),IF(AND('END Jul 2020'!P37&gt;0,'END Jul 2020'!R37=""),IF(($G$5&lt;'END Jul 2020'!P37),(0),($G$5-'END Jul 2020'!P37)*'END Jul 2020'!Q37/100),0)))</f>
        <v>0</v>
      </c>
      <c r="H49" s="321">
        <f>$H$5*'END Jul 2020'!AE37/100</f>
        <v>70.700850000000003</v>
      </c>
      <c r="I49" s="321">
        <f t="shared" si="24"/>
        <v>431.00084090909087</v>
      </c>
      <c r="J49" s="446">
        <f t="shared" si="25"/>
        <v>1309.2749999999999</v>
      </c>
      <c r="K49" s="446">
        <f t="shared" si="26"/>
        <v>1724.0033636363635</v>
      </c>
      <c r="L49" s="447">
        <f t="shared" si="31"/>
        <v>1896.4037000000001</v>
      </c>
      <c r="M49" s="446">
        <f>'END Jul 2020'!AZ37</f>
        <v>20</v>
      </c>
      <c r="N49" s="446">
        <f>'END Jul 2020'!BA37</f>
        <v>0</v>
      </c>
      <c r="O49" s="446">
        <f>'END Jul 2020'!BB37</f>
        <v>0</v>
      </c>
      <c r="P49" s="446">
        <f>'END Jul 2020'!BC37</f>
        <v>0</v>
      </c>
      <c r="Q49" s="446">
        <f>($E$6*'END Jul 2020'!AT37/100)*4</f>
        <v>62.653500000000001</v>
      </c>
      <c r="R49" s="448" t="str">
        <f t="shared" si="32"/>
        <v>Guaranteed off bill</v>
      </c>
      <c r="S49" s="448" t="str">
        <f t="shared" si="33"/>
        <v>Exclusive</v>
      </c>
      <c r="T49" s="475">
        <f t="shared" si="27"/>
        <v>1379.2026909090907</v>
      </c>
      <c r="U49" s="446">
        <f t="shared" si="28"/>
        <v>1379.2026909090907</v>
      </c>
      <c r="V49" s="446">
        <f t="shared" si="29"/>
        <v>1316.5491909090908</v>
      </c>
      <c r="W49" s="446">
        <f t="shared" si="30"/>
        <v>1316.5491909090908</v>
      </c>
      <c r="X49" s="454">
        <f t="shared" si="34"/>
        <v>1448.2041100000001</v>
      </c>
      <c r="Y49" s="454">
        <f t="shared" si="34"/>
        <v>1448.2041100000001</v>
      </c>
      <c r="Z49" s="325">
        <f>'END Jul 2020'!BL37</f>
        <v>0</v>
      </c>
      <c r="AA49" s="326" t="str">
        <f>'END Jul 2020'!BM37</f>
        <v>n</v>
      </c>
    </row>
    <row r="50" spans="1:27" x14ac:dyDescent="0.3">
      <c r="A50" s="319" t="str">
        <f>'END Jul 2020'!K38</f>
        <v>Diamond Energy</v>
      </c>
      <c r="B50" s="320" t="str">
        <f>'END Jul 2020'!L38</f>
        <v>Renewable Saver POT</v>
      </c>
      <c r="C50" s="321">
        <f>IF('END Jul 2020'!BP38=0,91*'END Jul 2020'!M38/100,(91*'END Jul 2020'!M38/100)+'END Jul 2020'!BP38/4)</f>
        <v>80.899000000000001</v>
      </c>
      <c r="D50" s="321">
        <f>IF('END Jul 2020'!O38="",$G$5*'END Jul 2020'!N38/100,IF($G$5&gt;='END Jul 2020'!P38,('END Jul 2020'!P38*'END Jul 2020'!N38/100),($G$5*'END Jul 2020'!N38/100)))</f>
        <v>74.86363636363636</v>
      </c>
      <c r="E50" s="321">
        <f>IF(AND('END Jul 2020'!P38&gt;0,'END Jul 2020'!R38&gt;0),IF($G$5&lt;'END Jul 2020'!P38,0,IF($G$5&lt;=('END Jul 2020'!R38+'END Jul 2020'!P38),(($G$5-'END Jul 2020'!P38)*'END Jul 2020'!Q38/100),(('END Jul 2020'!R38)*'END Jul 2020'!Q38/100))),0)</f>
        <v>0</v>
      </c>
      <c r="F50" s="321">
        <f>IF(AND('END Jul 2020'!Q38&gt;0,'END Jul 2020'!S38&gt;0),IF($G$5&lt;('END Jul 2020'!R38+'END Jul 2020'!P38),0,IF($G$5&lt;=('END Jul 2020'!T38+'END Jul 2020'!R38+'END Jul 2020'!P38),(($G$5-('END Jul 2020'!R38+'END Jul 2020'!P38))*'END Jul 2020'!S38/100),('END Jul 2020'!T38*'END Jul 2020'!S38/100))),0)</f>
        <v>0</v>
      </c>
      <c r="G50" s="321">
        <f>IF('END Jul 2020'!T38&gt;0,IF(($G$5&lt;'END Jul 2020'!T38),(0),($G$5-'END Jul 2020'!T38)*'END Jul 2020'!U38/100),IF(AND('END Jul 2020'!R38&gt;0,'END Jul 2020'!T38=""),IF(($G$5&lt;'END Jul 2020'!R38),(0),($G$5-'END Jul 2020'!R38)*'END Jul 2020'!S38/100),IF(AND('END Jul 2020'!P38&gt;0,'END Jul 2020'!R38=""),IF(($G$5&lt;'END Jul 2020'!P38),(0),($G$5-'END Jul 2020'!P38)*'END Jul 2020'!Q38/100),0)))</f>
        <v>166.17275113636359</v>
      </c>
      <c r="H50" s="321">
        <f>$H$5*'END Jul 2020'!AE38/100</f>
        <v>52.632854999999999</v>
      </c>
      <c r="I50" s="321">
        <f t="shared" si="24"/>
        <v>374.56824249999994</v>
      </c>
      <c r="J50" s="446">
        <f t="shared" si="25"/>
        <v>1174.6769699999998</v>
      </c>
      <c r="K50" s="446">
        <f t="shared" si="26"/>
        <v>1498.2729699999998</v>
      </c>
      <c r="L50" s="447">
        <f t="shared" si="31"/>
        <v>1648.1002669999998</v>
      </c>
      <c r="M50" s="446">
        <f>'END Jul 2020'!AZ38</f>
        <v>0</v>
      </c>
      <c r="N50" s="446">
        <f>'END Jul 2020'!BA38</f>
        <v>0</v>
      </c>
      <c r="O50" s="446">
        <f>'END Jul 2020'!BB38</f>
        <v>7</v>
      </c>
      <c r="P50" s="446">
        <f>'END Jul 2020'!BC38</f>
        <v>0</v>
      </c>
      <c r="Q50" s="446">
        <f>($E$6*'END Jul 2020'!AT38/100)*4</f>
        <v>88.452000000000012</v>
      </c>
      <c r="R50" s="448" t="str">
        <f t="shared" si="32"/>
        <v>Pay-on-time off bill</v>
      </c>
      <c r="S50" s="448" t="str">
        <f t="shared" si="33"/>
        <v>Exclusive</v>
      </c>
      <c r="T50" s="475">
        <f t="shared" si="27"/>
        <v>1498.2729699999998</v>
      </c>
      <c r="U50" s="446">
        <f t="shared" si="28"/>
        <v>1393.3938620999998</v>
      </c>
      <c r="V50" s="446">
        <f t="shared" si="29"/>
        <v>1409.8209699999998</v>
      </c>
      <c r="W50" s="446">
        <f t="shared" si="30"/>
        <v>1304.9418620999998</v>
      </c>
      <c r="X50" s="454">
        <f t="shared" si="34"/>
        <v>1550.8030669999998</v>
      </c>
      <c r="Y50" s="454">
        <f t="shared" si="34"/>
        <v>1435.4360483099999</v>
      </c>
      <c r="Z50" s="325">
        <f>'END Jul 2020'!BL38</f>
        <v>0</v>
      </c>
      <c r="AA50" s="326" t="str">
        <f>'END Jul 2020'!BM38</f>
        <v>n</v>
      </c>
    </row>
    <row r="51" spans="1:27" x14ac:dyDescent="0.3">
      <c r="A51" s="319" t="str">
        <f>'END Jul 2020'!K39</f>
        <v>Dodo Power &amp; Gas</v>
      </c>
      <c r="B51" s="320" t="str">
        <f>'END Jul 2020'!L39</f>
        <v>Market offer</v>
      </c>
      <c r="C51" s="321">
        <f>IF('END Jul 2020'!BP39=0,91*'END Jul 2020'!M39/100,(91*'END Jul 2020'!M39/100)+'END Jul 2020'!BP39/4)</f>
        <v>85.920545454545447</v>
      </c>
      <c r="D51" s="321">
        <f>IF('END Jul 2020'!O39="",$G$5*'END Jul 2020'!N39/100,IF($G$5&gt;='END Jul 2020'!P39,('END Jul 2020'!P39*'END Jul 2020'!N39/100),($G$5*'END Jul 2020'!N39/100)))</f>
        <v>184.29830999999999</v>
      </c>
      <c r="E51" s="321">
        <f>IF(AND('END Jul 2020'!P39&gt;0,'END Jul 2020'!R39&gt;0),IF($G$5&lt;'END Jul 2020'!P39,0,IF($G$5&lt;=('END Jul 2020'!R39+'END Jul 2020'!P39),(($G$5-'END Jul 2020'!P39)*'END Jul 2020'!Q39/100),(('END Jul 2020'!R39)*'END Jul 2020'!Q39/100))),0)</f>
        <v>0</v>
      </c>
      <c r="F51" s="321">
        <f>IF(AND('END Jul 2020'!Q39&gt;0,'END Jul 2020'!S39&gt;0),IF($G$5&lt;('END Jul 2020'!R39+'END Jul 2020'!P39),0,IF($G$5&lt;=('END Jul 2020'!T39+'END Jul 2020'!R39+'END Jul 2020'!P39),(($G$5-('END Jul 2020'!R39+'END Jul 2020'!P39))*'END Jul 2020'!S39/100),('END Jul 2020'!T39*'END Jul 2020'!S39/100))),0)</f>
        <v>0</v>
      </c>
      <c r="G51" s="321">
        <f>IF('END Jul 2020'!T39&gt;0,IF(($G$5&lt;'END Jul 2020'!T39),(0),($G$5-'END Jul 2020'!T39)*'END Jul 2020'!U39/100),IF(AND('END Jul 2020'!R39&gt;0,'END Jul 2020'!T39=""),IF(($G$5&lt;'END Jul 2020'!R39),(0),($G$5-'END Jul 2020'!R39)*'END Jul 2020'!S39/100),IF(AND('END Jul 2020'!P39&gt;0,'END Jul 2020'!R39=""),IF(($G$5&lt;'END Jul 2020'!P39),(0),($G$5-'END Jul 2020'!P39)*'END Jul 2020'!Q39/100),0)))</f>
        <v>0</v>
      </c>
      <c r="H51" s="321">
        <f>$H$5*'END Jul 2020'!AE39/100</f>
        <v>50.597527499999998</v>
      </c>
      <c r="I51" s="321">
        <f t="shared" si="24"/>
        <v>320.81638295454542</v>
      </c>
      <c r="J51" s="446">
        <f t="shared" si="25"/>
        <v>939.58334999999988</v>
      </c>
      <c r="K51" s="446">
        <f t="shared" si="26"/>
        <v>1283.2655318181817</v>
      </c>
      <c r="L51" s="447">
        <f t="shared" si="31"/>
        <v>1411.592085</v>
      </c>
      <c r="M51" s="446">
        <f>'END Jul 2020'!AZ39</f>
        <v>0</v>
      </c>
      <c r="N51" s="446">
        <f>'END Jul 2020'!BA39</f>
        <v>0</v>
      </c>
      <c r="O51" s="446">
        <f>'END Jul 2020'!BB39</f>
        <v>0</v>
      </c>
      <c r="P51" s="446">
        <f>'END Jul 2020'!BC39</f>
        <v>0</v>
      </c>
      <c r="Q51" s="446">
        <f>($E$6*'END Jul 2020'!AT39/100)*4</f>
        <v>85.503600000000006</v>
      </c>
      <c r="R51" s="448" t="str">
        <f t="shared" si="32"/>
        <v>No discount</v>
      </c>
      <c r="S51" s="448" t="str">
        <f t="shared" si="33"/>
        <v>Exclusive</v>
      </c>
      <c r="T51" s="475">
        <f t="shared" si="27"/>
        <v>1283.2655318181817</v>
      </c>
      <c r="U51" s="446">
        <f t="shared" si="28"/>
        <v>1283.2655318181817</v>
      </c>
      <c r="V51" s="446">
        <f t="shared" si="29"/>
        <v>1197.7619318181817</v>
      </c>
      <c r="W51" s="446">
        <f t="shared" si="30"/>
        <v>1197.7619318181817</v>
      </c>
      <c r="X51" s="454">
        <f t="shared" si="34"/>
        <v>1317.538125</v>
      </c>
      <c r="Y51" s="454">
        <f t="shared" si="34"/>
        <v>1317.538125</v>
      </c>
      <c r="Z51" s="325">
        <f>'END Jul 2020'!BL39</f>
        <v>0</v>
      </c>
      <c r="AA51" s="326" t="str">
        <f>'END Jul 2020'!BM39</f>
        <v>n</v>
      </c>
    </row>
    <row r="52" spans="1:27" x14ac:dyDescent="0.3">
      <c r="A52" s="319" t="str">
        <f>'END Jul 2020'!K40</f>
        <v>EnergyAustralia</v>
      </c>
      <c r="B52" s="320" t="str">
        <f>'END Jul 2020'!L40</f>
        <v>Total Plan Home</v>
      </c>
      <c r="C52" s="321">
        <f>IF('END Jul 2020'!BP40=0,91*'END Jul 2020'!M40/100,(91*'END Jul 2020'!M40/100)+'END Jul 2020'!BP40/4)</f>
        <v>70.069999999999993</v>
      </c>
      <c r="D52" s="321">
        <f>IF('END Jul 2020'!O40="",$G$5*'END Jul 2020'!N40/100,IF($G$5&gt;='END Jul 2020'!P40,('END Jul 2020'!P40*'END Jul 2020'!N40/100),($G$5*'END Jul 2020'!N40/100)))</f>
        <v>239.70444749999996</v>
      </c>
      <c r="E52" s="321">
        <f>IF(AND('END Jul 2020'!P40&gt;0,'END Jul 2020'!R40&gt;0),IF($G$5&lt;'END Jul 2020'!P40,0,IF($G$5&lt;=('END Jul 2020'!R40+'END Jul 2020'!P40),(($G$5-'END Jul 2020'!P40)*'END Jul 2020'!Q40/100),(('END Jul 2020'!R40)*'END Jul 2020'!Q40/100))),0)</f>
        <v>0</v>
      </c>
      <c r="F52" s="321">
        <f>IF(AND('END Jul 2020'!Q40&gt;0,'END Jul 2020'!S40&gt;0),IF($G$5&lt;('END Jul 2020'!R40+'END Jul 2020'!P40),0,IF($G$5&lt;=('END Jul 2020'!T40+'END Jul 2020'!R40+'END Jul 2020'!P40),(($G$5-('END Jul 2020'!R40+'END Jul 2020'!P40))*'END Jul 2020'!S40/100),('END Jul 2020'!T40*'END Jul 2020'!S40/100))),0)</f>
        <v>0</v>
      </c>
      <c r="G52" s="321">
        <f>IF('END Jul 2020'!T40&gt;0,IF(($G$5&lt;'END Jul 2020'!T40),(0),($G$5-'END Jul 2020'!T40)*'END Jul 2020'!U40/100),IF(AND('END Jul 2020'!R40&gt;0,'END Jul 2020'!T40=""),IF(($G$5&lt;'END Jul 2020'!R40),(0),($G$5-'END Jul 2020'!R40)*'END Jul 2020'!S40/100),IF(AND('END Jul 2020'!P40&gt;0,'END Jul 2020'!R40=""),IF(($G$5&lt;'END Jul 2020'!P40),(0),($G$5-'END Jul 2020'!P40)*'END Jul 2020'!Q40/100),0)))</f>
        <v>0</v>
      </c>
      <c r="H52" s="321">
        <f>$H$5*'END Jul 2020'!AE40/100</f>
        <v>52.490024999999996</v>
      </c>
      <c r="I52" s="321">
        <f t="shared" si="24"/>
        <v>362.26447249999995</v>
      </c>
      <c r="J52" s="446">
        <f t="shared" si="25"/>
        <v>1168.7778899999998</v>
      </c>
      <c r="K52" s="446">
        <f t="shared" si="26"/>
        <v>1449.0578899999998</v>
      </c>
      <c r="L52" s="447">
        <f t="shared" si="31"/>
        <v>1593.963679</v>
      </c>
      <c r="M52" s="446">
        <f>'END Jul 2020'!AZ40</f>
        <v>16</v>
      </c>
      <c r="N52" s="446">
        <f>'END Jul 2020'!BA40</f>
        <v>0</v>
      </c>
      <c r="O52" s="446">
        <f>'END Jul 2020'!BB40</f>
        <v>0</v>
      </c>
      <c r="P52" s="446">
        <f>'END Jul 2020'!BC40</f>
        <v>0</v>
      </c>
      <c r="Q52" s="446">
        <f>($E$6*'END Jul 2020'!AT40/100)*4</f>
        <v>77.395499999999998</v>
      </c>
      <c r="R52" s="448" t="str">
        <f t="shared" si="32"/>
        <v>Guaranteed off bill</v>
      </c>
      <c r="S52" s="448" t="str">
        <f t="shared" si="33"/>
        <v>Exclusive</v>
      </c>
      <c r="T52" s="475">
        <f t="shared" si="27"/>
        <v>1217.2086275999998</v>
      </c>
      <c r="U52" s="446">
        <f t="shared" si="28"/>
        <v>1217.2086275999998</v>
      </c>
      <c r="V52" s="446">
        <f t="shared" si="29"/>
        <v>1139.8131275999997</v>
      </c>
      <c r="W52" s="446">
        <f t="shared" si="30"/>
        <v>1139.8131275999997</v>
      </c>
      <c r="X52" s="454">
        <f t="shared" si="34"/>
        <v>1253.7944403599997</v>
      </c>
      <c r="Y52" s="454">
        <f t="shared" si="34"/>
        <v>1253.7944403599997</v>
      </c>
      <c r="Z52" s="325">
        <f>'END Jul 2020'!BL40</f>
        <v>0</v>
      </c>
      <c r="AA52" s="326" t="str">
        <f>'END Jul 2020'!BM40</f>
        <v>n</v>
      </c>
    </row>
    <row r="53" spans="1:27" x14ac:dyDescent="0.3">
      <c r="A53" s="319" t="str">
        <f>'END Jul 2020'!K41</f>
        <v>Mojo Power</v>
      </c>
      <c r="B53" s="320" t="str">
        <f>'END Jul 2020'!L41</f>
        <v>All Day Breakfast</v>
      </c>
      <c r="C53" s="321">
        <f>IF('END Jul 2020'!BP41=0,91*'END Jul 2020'!M41/100,(91*'END Jul 2020'!M41/100)+'END Jul 2020'!BP41/4)</f>
        <v>67.968727272727278</v>
      </c>
      <c r="D53" s="321">
        <f>IF('END Jul 2020'!O41="",$G$5*'END Jul 2020'!N41/100,IF($G$5&gt;='END Jul 2020'!P41,('END Jul 2020'!P41*'END Jul 2020'!N41/100),($G$5*'END Jul 2020'!N41/100)))</f>
        <v>174.63347999999999</v>
      </c>
      <c r="E53" s="321">
        <f>IF(AND('END Jul 2020'!P41&gt;0,'END Jul 2020'!R41&gt;0),IF($G$5&lt;'END Jul 2020'!P41,0,IF($G$5&lt;=('END Jul 2020'!R41+'END Jul 2020'!P41),(($G$5-'END Jul 2020'!P41)*'END Jul 2020'!Q41/100),(('END Jul 2020'!R41)*'END Jul 2020'!Q41/100))),0)</f>
        <v>0</v>
      </c>
      <c r="F53" s="321">
        <f>IF(AND('END Jul 2020'!Q41&gt;0,'END Jul 2020'!S41&gt;0),IF($G$5&lt;('END Jul 2020'!R41+'END Jul 2020'!P41),0,IF($G$5&lt;=('END Jul 2020'!T41+'END Jul 2020'!R41+'END Jul 2020'!P41),(($G$5-('END Jul 2020'!R41+'END Jul 2020'!P41))*'END Jul 2020'!S41/100),('END Jul 2020'!T41*'END Jul 2020'!S41/100))),0)</f>
        <v>0</v>
      </c>
      <c r="G53" s="321">
        <f>IF('END Jul 2020'!T41&gt;0,IF(($G$5&lt;'END Jul 2020'!T41),(0),($G$5-'END Jul 2020'!T41)*'END Jul 2020'!U41/100),IF(AND('END Jul 2020'!R41&gt;0,'END Jul 2020'!T41=""),IF(($G$5&lt;'END Jul 2020'!R41),(0),($G$5-'END Jul 2020'!R41)*'END Jul 2020'!S41/100),IF(AND('END Jul 2020'!P41&gt;0,'END Jul 2020'!R41=""),IF(($G$5&lt;'END Jul 2020'!P41),(0),($G$5-'END Jul 2020'!P41)*'END Jul 2020'!Q41/100),0)))</f>
        <v>0</v>
      </c>
      <c r="H53" s="321">
        <f>$H$5*'END Jul 2020'!AE41/100</f>
        <v>47.098192500000003</v>
      </c>
      <c r="I53" s="321">
        <f t="shared" si="24"/>
        <v>289.70039977272728</v>
      </c>
      <c r="J53" s="446">
        <f t="shared" si="25"/>
        <v>886.92669000000001</v>
      </c>
      <c r="K53" s="446">
        <f t="shared" si="26"/>
        <v>1158.8015990909091</v>
      </c>
      <c r="L53" s="447">
        <f t="shared" si="31"/>
        <v>1274.6817590000001</v>
      </c>
      <c r="M53" s="446">
        <f>'END Jul 2020'!AZ41</f>
        <v>0</v>
      </c>
      <c r="N53" s="446">
        <f>'END Jul 2020'!BA41</f>
        <v>0</v>
      </c>
      <c r="O53" s="446">
        <f>'END Jul 2020'!BB41</f>
        <v>0</v>
      </c>
      <c r="P53" s="446">
        <f>'END Jul 2020'!BC41</f>
        <v>0</v>
      </c>
      <c r="Q53" s="446">
        <f>($E$6*'END Jul 2020'!AT41/100)*4</f>
        <v>55.282499999999999</v>
      </c>
      <c r="R53" s="448" t="str">
        <f t="shared" si="32"/>
        <v>No discount</v>
      </c>
      <c r="S53" s="448" t="str">
        <f t="shared" si="33"/>
        <v>Exclusive</v>
      </c>
      <c r="T53" s="475">
        <f t="shared" si="27"/>
        <v>1158.8015990909091</v>
      </c>
      <c r="U53" s="446">
        <f t="shared" si="28"/>
        <v>1158.8015990909091</v>
      </c>
      <c r="V53" s="446">
        <f t="shared" si="29"/>
        <v>1103.5190990909091</v>
      </c>
      <c r="W53" s="446">
        <f t="shared" si="30"/>
        <v>1103.5190990909091</v>
      </c>
      <c r="X53" s="454">
        <f>V53*1.1</f>
        <v>1213.8710090000002</v>
      </c>
      <c r="Y53" s="454">
        <f>W53*1.1</f>
        <v>1213.8710090000002</v>
      </c>
      <c r="Z53" s="325">
        <f>'END Jul 2020'!BL41</f>
        <v>0</v>
      </c>
      <c r="AA53" s="326" t="str">
        <f>'END Jul 2020'!BM41</f>
        <v>n</v>
      </c>
    </row>
    <row r="54" spans="1:27" x14ac:dyDescent="0.3">
      <c r="A54" s="319" t="str">
        <f>'END Jul 2020'!K42</f>
        <v>Momentum Energy</v>
      </c>
      <c r="B54" s="320" t="str">
        <f>'END Jul 2020'!L42</f>
        <v>SmilePower Flexi</v>
      </c>
      <c r="C54" s="321">
        <f>IF('END Jul 2020'!BP42=0,91*'END Jul 2020'!M42/100,(91*'END Jul 2020'!M42/100)+'END Jul 2020'!BP42/4)</f>
        <v>87.781909090909082</v>
      </c>
      <c r="D54" s="321">
        <f>IF('END Jul 2020'!O42="",$G$5*'END Jul 2020'!N42/100,IF($G$5&gt;='END Jul 2020'!P42,('END Jul 2020'!P42*'END Jul 2020'!N42/100),($G$5*'END Jul 2020'!N42/100)))</f>
        <v>225.12388499999997</v>
      </c>
      <c r="E54" s="321">
        <f>IF(AND('END Jul 2020'!P42&gt;0,'END Jul 2020'!R42&gt;0),IF($G$5&lt;'END Jul 2020'!P42,0,IF($G$5&lt;=('END Jul 2020'!R42+'END Jul 2020'!P42),(($G$5-'END Jul 2020'!P42)*'END Jul 2020'!Q42/100),(('END Jul 2020'!R42)*'END Jul 2020'!Q42/100))),0)</f>
        <v>0</v>
      </c>
      <c r="F54" s="321">
        <f>IF(AND('END Jul 2020'!Q42&gt;0,'END Jul 2020'!S42&gt;0),IF($G$5&lt;('END Jul 2020'!R42+'END Jul 2020'!P42),0,IF($G$5&lt;=('END Jul 2020'!T42+'END Jul 2020'!R42+'END Jul 2020'!P42),(($G$5-('END Jul 2020'!R42+'END Jul 2020'!P42))*'END Jul 2020'!S42/100),('END Jul 2020'!T42*'END Jul 2020'!S42/100))),0)</f>
        <v>0</v>
      </c>
      <c r="G54" s="321">
        <f>IF('END Jul 2020'!T42&gt;0,IF(($G$5&lt;'END Jul 2020'!T42),(0),($G$5-'END Jul 2020'!T42)*'END Jul 2020'!U42/100),IF(AND('END Jul 2020'!R42&gt;0,'END Jul 2020'!T42=""),IF(($G$5&lt;'END Jul 2020'!R42),(0),($G$5-'END Jul 2020'!R42)*'END Jul 2020'!S42/100),IF(AND('END Jul 2020'!P42&gt;0,'END Jul 2020'!R42=""),IF(($G$5&lt;'END Jul 2020'!P42),(0),($G$5-'END Jul 2020'!P42)*'END Jul 2020'!Q42/100),0)))</f>
        <v>0</v>
      </c>
      <c r="H54" s="321">
        <f>$H$5*'END Jul 2020'!AE42/100</f>
        <v>53.489834999999999</v>
      </c>
      <c r="I54" s="321">
        <f t="shared" si="24"/>
        <v>366.3956290909091</v>
      </c>
      <c r="J54" s="446">
        <f t="shared" si="25"/>
        <v>1114.45488</v>
      </c>
      <c r="K54" s="446">
        <f t="shared" si="26"/>
        <v>1465.5825163636364</v>
      </c>
      <c r="L54" s="447">
        <f t="shared" si="31"/>
        <v>1612.1407680000002</v>
      </c>
      <c r="M54" s="446">
        <f>'END Jul 2020'!AZ42</f>
        <v>0</v>
      </c>
      <c r="N54" s="446">
        <f>'END Jul 2020'!BA42</f>
        <v>0</v>
      </c>
      <c r="O54" s="446">
        <f>'END Jul 2020'!BB42</f>
        <v>0</v>
      </c>
      <c r="P54" s="446">
        <f>'END Jul 2020'!BC42</f>
        <v>0</v>
      </c>
      <c r="Q54" s="446">
        <f>($E$6*'END Jul 2020'!AT42/100)*4</f>
        <v>51.597000000000001</v>
      </c>
      <c r="R54" s="448" t="str">
        <f t="shared" si="32"/>
        <v>No discount</v>
      </c>
      <c r="S54" s="448" t="str">
        <f t="shared" si="33"/>
        <v>Exclusive</v>
      </c>
      <c r="T54" s="475">
        <f t="shared" si="27"/>
        <v>1465.5825163636364</v>
      </c>
      <c r="U54" s="446">
        <f t="shared" si="28"/>
        <v>1465.5825163636364</v>
      </c>
      <c r="V54" s="446">
        <f t="shared" si="29"/>
        <v>1413.9855163636364</v>
      </c>
      <c r="W54" s="446">
        <f t="shared" si="30"/>
        <v>1413.9855163636364</v>
      </c>
      <c r="X54" s="454">
        <f t="shared" ref="X54:Y62" si="35">V54*1.1</f>
        <v>1555.3840680000001</v>
      </c>
      <c r="Y54" s="454">
        <f t="shared" si="35"/>
        <v>1555.3840680000001</v>
      </c>
      <c r="Z54" s="325">
        <f>'END Jul 2020'!BL42</f>
        <v>0</v>
      </c>
      <c r="AA54" s="326" t="str">
        <f>'END Jul 2020'!BM42</f>
        <v>n</v>
      </c>
    </row>
    <row r="55" spans="1:27" x14ac:dyDescent="0.3">
      <c r="A55" s="319" t="str">
        <f>'END Jul 2020'!K43</f>
        <v>Origin Energy</v>
      </c>
      <c r="B55" s="320" t="str">
        <f>'END Jul 2020'!L43</f>
        <v>Solar Boost</v>
      </c>
      <c r="C55" s="321">
        <f>IF('END Jul 2020'!BP43=0,91*'END Jul 2020'!M43/100,(91*'END Jul 2020'!M43/100)+'END Jul 2020'!BP43/4)</f>
        <v>77.656090909090892</v>
      </c>
      <c r="D55" s="321">
        <f>IF('END Jul 2020'!O43="",$G$5*'END Jul 2020'!N43/100,IF($G$5&gt;='END Jul 2020'!P43,('END Jul 2020'!P43*'END Jul 2020'!N43/100),($G$5*'END Jul 2020'!N43/100)))</f>
        <v>236.95497</v>
      </c>
      <c r="E55" s="321">
        <f>IF(AND('END Jul 2020'!P43&gt;0,'END Jul 2020'!R43&gt;0),IF($G$5&lt;'END Jul 2020'!P43,0,IF($G$5&lt;=('END Jul 2020'!R43+'END Jul 2020'!P43),(($G$5-'END Jul 2020'!P43)*'END Jul 2020'!Q43/100),(('END Jul 2020'!R43)*'END Jul 2020'!Q43/100))),0)</f>
        <v>0</v>
      </c>
      <c r="F55" s="321">
        <f>IF(AND('END Jul 2020'!Q43&gt;0,'END Jul 2020'!S43&gt;0),IF($G$5&lt;('END Jul 2020'!R43+'END Jul 2020'!P43),0,IF($G$5&lt;=('END Jul 2020'!T43+'END Jul 2020'!R43+'END Jul 2020'!P43),(($G$5-('END Jul 2020'!R43+'END Jul 2020'!P43))*'END Jul 2020'!S43/100),('END Jul 2020'!T43*'END Jul 2020'!S43/100))),0)</f>
        <v>0</v>
      </c>
      <c r="G55" s="321">
        <f>IF('END Jul 2020'!T43&gt;0,IF(($G$5&lt;'END Jul 2020'!T43),(0),($G$5-'END Jul 2020'!T43)*'END Jul 2020'!U43/100),IF(AND('END Jul 2020'!R43&gt;0,'END Jul 2020'!T43=""),IF(($G$5&lt;'END Jul 2020'!R43),(0),($G$5-'END Jul 2020'!R43)*'END Jul 2020'!S43/100),IF(AND('END Jul 2020'!P43&gt;0,'END Jul 2020'!R43=""),IF(($G$5&lt;'END Jul 2020'!P43),(0),($G$5-'END Jul 2020'!P43)*'END Jul 2020'!Q43/100),0)))</f>
        <v>0</v>
      </c>
      <c r="H55" s="321">
        <f>$H$5*'END Jul 2020'!AE43/100</f>
        <v>55.775115</v>
      </c>
      <c r="I55" s="321">
        <f t="shared" si="24"/>
        <v>370.38617590909087</v>
      </c>
      <c r="J55" s="446">
        <f t="shared" si="25"/>
        <v>1170.9203399999999</v>
      </c>
      <c r="K55" s="446">
        <f t="shared" si="26"/>
        <v>1481.5447036363635</v>
      </c>
      <c r="L55" s="447">
        <f t="shared" si="31"/>
        <v>1629.6991739999999</v>
      </c>
      <c r="M55" s="446">
        <f>'END Jul 2020'!AZ43</f>
        <v>0</v>
      </c>
      <c r="N55" s="446">
        <f>'END Jul 2020'!BA43</f>
        <v>0</v>
      </c>
      <c r="O55" s="446">
        <f>'END Jul 2020'!BB43</f>
        <v>0</v>
      </c>
      <c r="P55" s="446">
        <f>'END Jul 2020'!BC43</f>
        <v>0</v>
      </c>
      <c r="Q55" s="446">
        <f>($E$6*'END Jul 2020'!AT43/100)*4</f>
        <v>88.452000000000012</v>
      </c>
      <c r="R55" s="448" t="str">
        <f t="shared" si="32"/>
        <v>No discount</v>
      </c>
      <c r="S55" s="448" t="str">
        <f t="shared" si="33"/>
        <v>Inclusive</v>
      </c>
      <c r="T55" s="475">
        <f t="shared" si="27"/>
        <v>1481.5447036363635</v>
      </c>
      <c r="U55" s="446">
        <f t="shared" si="28"/>
        <v>1481.5447036363635</v>
      </c>
      <c r="V55" s="446">
        <f t="shared" si="29"/>
        <v>1393.0927036363635</v>
      </c>
      <c r="W55" s="446">
        <f t="shared" si="30"/>
        <v>1393.0927036363635</v>
      </c>
      <c r="X55" s="454">
        <f t="shared" si="35"/>
        <v>1532.4019739999999</v>
      </c>
      <c r="Y55" s="454">
        <f t="shared" si="35"/>
        <v>1532.4019739999999</v>
      </c>
      <c r="Z55" s="325">
        <f>'END Jul 2020'!BL43</f>
        <v>0</v>
      </c>
      <c r="AA55" s="326" t="str">
        <f>'END Jul 2020'!BM43</f>
        <v>n</v>
      </c>
    </row>
    <row r="56" spans="1:27" x14ac:dyDescent="0.3">
      <c r="A56" s="319" t="str">
        <f>'END Jul 2020'!K44</f>
        <v>Powerdirect</v>
      </c>
      <c r="B56" s="320" t="str">
        <f>'END Jul 2020'!L44</f>
        <v>Rate Saver</v>
      </c>
      <c r="C56" s="321">
        <f>IF('END Jul 2020'!BP44=0,91*'END Jul 2020'!M44/100,(91*'END Jul 2020'!M44/100)+'END Jul 2020'!BP44/4)</f>
        <v>70.475363636363625</v>
      </c>
      <c r="D56" s="321">
        <f>IF('END Jul 2020'!O44="",$G$5*'END Jul 2020'!N44/100,IF($G$5&gt;='END Jul 2020'!P44,('END Jul 2020'!P44*'END Jul 2020'!N44/100),($G$5*'END Jul 2020'!N44/100)))</f>
        <v>200.79517499999997</v>
      </c>
      <c r="E56" s="321">
        <f>IF(AND('END Jul 2020'!P44&gt;0,'END Jul 2020'!R44&gt;0),IF($G$5&lt;'END Jul 2020'!P44,0,IF($G$5&lt;=('END Jul 2020'!R44+'END Jul 2020'!P44),(($G$5-'END Jul 2020'!P44)*'END Jul 2020'!Q44/100),(('END Jul 2020'!R44)*'END Jul 2020'!Q44/100))),0)</f>
        <v>0</v>
      </c>
      <c r="F56" s="321">
        <f>IF(AND('END Jul 2020'!Q44&gt;0,'END Jul 2020'!S44&gt;0),IF($G$5&lt;('END Jul 2020'!R44+'END Jul 2020'!P44),0,IF($G$5&lt;=('END Jul 2020'!T44+'END Jul 2020'!R44+'END Jul 2020'!P44),(($G$5-('END Jul 2020'!R44+'END Jul 2020'!P44))*'END Jul 2020'!S44/100),('END Jul 2020'!T44*'END Jul 2020'!S44/100))),0)</f>
        <v>0</v>
      </c>
      <c r="G56" s="321">
        <f>IF('END Jul 2020'!T44&gt;0,IF(($G$5&lt;'END Jul 2020'!T44),(0),($G$5-'END Jul 2020'!T44)*'END Jul 2020'!U44/100),IF(AND('END Jul 2020'!R44&gt;0,'END Jul 2020'!T44=""),IF(($G$5&lt;'END Jul 2020'!R44),(0),($G$5-'END Jul 2020'!R44)*'END Jul 2020'!S44/100),IF(AND('END Jul 2020'!P44&gt;0,'END Jul 2020'!R44=""),IF(($G$5&lt;'END Jul 2020'!P44),(0),($G$5-'END Jul 2020'!P44)*'END Jul 2020'!Q44/100),0)))</f>
        <v>0</v>
      </c>
      <c r="H56" s="321">
        <f>$H$5*'END Jul 2020'!AE44/100</f>
        <v>38.492684999999994</v>
      </c>
      <c r="I56" s="321">
        <f t="shared" si="24"/>
        <v>309.76322363636359</v>
      </c>
      <c r="J56" s="446">
        <f t="shared" si="25"/>
        <v>957.15143999999987</v>
      </c>
      <c r="K56" s="446">
        <f t="shared" si="26"/>
        <v>1239.0528945454544</v>
      </c>
      <c r="L56" s="447">
        <f t="shared" si="31"/>
        <v>1362.9581839999998</v>
      </c>
      <c r="M56" s="446">
        <f>'END Jul 2020'!AZ44</f>
        <v>0</v>
      </c>
      <c r="N56" s="446">
        <f>'END Jul 2020'!BA44</f>
        <v>0</v>
      </c>
      <c r="O56" s="446">
        <f>'END Jul 2020'!BB44</f>
        <v>0</v>
      </c>
      <c r="P56" s="446">
        <f>'END Jul 2020'!BC44</f>
        <v>0</v>
      </c>
      <c r="Q56" s="446">
        <f>($E$6*'END Jul 2020'!AT44/100)*4</f>
        <v>70.024500000000003</v>
      </c>
      <c r="R56" s="448" t="str">
        <f t="shared" si="32"/>
        <v>No discount</v>
      </c>
      <c r="S56" s="448" t="str">
        <f t="shared" si="33"/>
        <v>Exclusive</v>
      </c>
      <c r="T56" s="475">
        <f t="shared" si="27"/>
        <v>1239.0528945454544</v>
      </c>
      <c r="U56" s="446">
        <f t="shared" si="28"/>
        <v>1239.0528945454544</v>
      </c>
      <c r="V56" s="446">
        <f t="shared" si="29"/>
        <v>1169.0283945454544</v>
      </c>
      <c r="W56" s="446">
        <f t="shared" si="30"/>
        <v>1169.0283945454544</v>
      </c>
      <c r="X56" s="454">
        <f t="shared" si="35"/>
        <v>1285.9312339999999</v>
      </c>
      <c r="Y56" s="454">
        <f t="shared" si="35"/>
        <v>1285.9312339999999</v>
      </c>
      <c r="Z56" s="325">
        <f>'END Jul 2020'!BL44</f>
        <v>0</v>
      </c>
      <c r="AA56" s="326" t="str">
        <f>'END Jul 2020'!BM44</f>
        <v>n</v>
      </c>
    </row>
    <row r="57" spans="1:27" x14ac:dyDescent="0.3">
      <c r="A57" s="319" t="str">
        <f>'END Jul 2020'!K45</f>
        <v>Powershop</v>
      </c>
      <c r="B57" s="320" t="str">
        <f>'END Jul 2020'!L45</f>
        <v>Shopper with Mega Pack</v>
      </c>
      <c r="C57" s="321">
        <f>IF('END Jul 2020'!BP45=0,91*'END Jul 2020'!M45/100,(91*'END Jul 2020'!M45/100)+'END Jul 2020'!BP45/4)</f>
        <v>92.364999999999995</v>
      </c>
      <c r="D57" s="321">
        <f>IF('END Jul 2020'!O45="",$G$5*'END Jul 2020'!N45/100,IF($G$5&gt;='END Jul 2020'!P45,('END Jul 2020'!P45*'END Jul 2020'!N45/100),($G$5*'END Jul 2020'!N45/100)))</f>
        <v>181.71546749999999</v>
      </c>
      <c r="E57" s="321">
        <f>IF(AND('END Jul 2020'!P45&gt;0,'END Jul 2020'!R45&gt;0),IF($G$5&lt;'END Jul 2020'!P45,0,IF($G$5&lt;=('END Jul 2020'!R45+'END Jul 2020'!P45),(($G$5-'END Jul 2020'!P45)*'END Jul 2020'!Q45/100),(('END Jul 2020'!R45)*'END Jul 2020'!Q45/100))),0)</f>
        <v>0</v>
      </c>
      <c r="F57" s="321">
        <f>IF(AND('END Jul 2020'!Q45&gt;0,'END Jul 2020'!S45&gt;0),IF($G$5&lt;('END Jul 2020'!R45+'END Jul 2020'!P45),0,IF($G$5&lt;=('END Jul 2020'!T45+'END Jul 2020'!R45+'END Jul 2020'!P45),(($G$5-('END Jul 2020'!R45+'END Jul 2020'!P45))*'END Jul 2020'!S45/100),('END Jul 2020'!T45*'END Jul 2020'!S45/100))),0)</f>
        <v>0</v>
      </c>
      <c r="G57" s="321">
        <f>IF('END Jul 2020'!T45&gt;0,IF(($G$5&lt;'END Jul 2020'!T45),(0),($G$5-'END Jul 2020'!T45)*'END Jul 2020'!U45/100),IF(AND('END Jul 2020'!R45&gt;0,'END Jul 2020'!T45=""),IF(($G$5&lt;'END Jul 2020'!R45),(0),($G$5-'END Jul 2020'!R45)*'END Jul 2020'!S45/100),IF(AND('END Jul 2020'!P45&gt;0,'END Jul 2020'!R45=""),IF(($G$5&lt;'END Jul 2020'!P45),(0),($G$5-'END Jul 2020'!P45)*'END Jul 2020'!Q45/100),0)))</f>
        <v>0</v>
      </c>
      <c r="H57" s="321">
        <f>$H$5*'END Jul 2020'!AE45/100</f>
        <v>43.813102499999992</v>
      </c>
      <c r="I57" s="321">
        <f t="shared" si="24"/>
        <v>317.89357000000001</v>
      </c>
      <c r="J57" s="446">
        <f t="shared" si="25"/>
        <v>902.11428000000001</v>
      </c>
      <c r="K57" s="446">
        <f t="shared" si="26"/>
        <v>1271.57428</v>
      </c>
      <c r="L57" s="447">
        <f t="shared" si="31"/>
        <v>1398.7317080000003</v>
      </c>
      <c r="M57" s="446">
        <f>'END Jul 2020'!AZ45</f>
        <v>0</v>
      </c>
      <c r="N57" s="446">
        <f>'END Jul 2020'!BA45</f>
        <v>0</v>
      </c>
      <c r="O57" s="446">
        <f>'END Jul 2020'!BB45</f>
        <v>6</v>
      </c>
      <c r="P57" s="446">
        <f>'END Jul 2020'!BC45</f>
        <v>0</v>
      </c>
      <c r="Q57" s="446">
        <f>($E$6*'END Jul 2020'!AT45/100)*4</f>
        <v>51.597000000000001</v>
      </c>
      <c r="R57" s="448" t="str">
        <f t="shared" si="32"/>
        <v>Pay-on-time off bill</v>
      </c>
      <c r="S57" s="448" t="str">
        <f t="shared" si="33"/>
        <v>Inclusive</v>
      </c>
      <c r="T57" s="475">
        <f t="shared" si="27"/>
        <v>1271.57428</v>
      </c>
      <c r="U57" s="446">
        <f t="shared" si="28"/>
        <v>1195.2798232000002</v>
      </c>
      <c r="V57" s="446">
        <f t="shared" si="29"/>
        <v>1219.9772800000001</v>
      </c>
      <c r="W57" s="446">
        <f t="shared" si="30"/>
        <v>1143.6828232000003</v>
      </c>
      <c r="X57" s="454">
        <f t="shared" si="35"/>
        <v>1341.9750080000001</v>
      </c>
      <c r="Y57" s="454">
        <f t="shared" si="35"/>
        <v>1258.0511055200004</v>
      </c>
      <c r="Z57" s="325">
        <f>'END Jul 2020'!BL45</f>
        <v>0</v>
      </c>
      <c r="AA57" s="326" t="str">
        <f>'END Jul 2020'!BM45</f>
        <v>n</v>
      </c>
    </row>
    <row r="58" spans="1:27" x14ac:dyDescent="0.3">
      <c r="A58" s="319" t="str">
        <f>'END Jul 2020'!K46</f>
        <v>Red Energy</v>
      </c>
      <c r="B58" s="320" t="str">
        <f>'END Jul 2020'!L46</f>
        <v>Living Energy Saver</v>
      </c>
      <c r="C58" s="321">
        <f>IF('END Jul 2020'!BP46=0,91*'END Jul 2020'!M46/100,(91*'END Jul 2020'!M46/100)+'END Jul 2020'!BP46/4)</f>
        <v>69.614999999999995</v>
      </c>
      <c r="D58" s="321">
        <f>IF('END Jul 2020'!O46="",$G$5*'END Jul 2020'!N46/100,IF($G$5&gt;='END Jul 2020'!P46,('END Jul 2020'!P46*'END Jul 2020'!N46/100),($G$5*'END Jul 2020'!N46/100)))</f>
        <v>210.87659249999993</v>
      </c>
      <c r="E58" s="321">
        <f>IF(AND('END Jul 2020'!P46&gt;0,'END Jul 2020'!R46&gt;0),IF($G$5&lt;'END Jul 2020'!P46,0,IF($G$5&lt;=('END Jul 2020'!R46+'END Jul 2020'!P46),(($G$5-'END Jul 2020'!P46)*'END Jul 2020'!Q46/100),(('END Jul 2020'!R46)*'END Jul 2020'!Q46/100))),0)</f>
        <v>0</v>
      </c>
      <c r="F58" s="321">
        <f>IF(AND('END Jul 2020'!Q46&gt;0,'END Jul 2020'!S46&gt;0),IF($G$5&lt;('END Jul 2020'!R46+'END Jul 2020'!P46),0,IF($G$5&lt;=('END Jul 2020'!T46+'END Jul 2020'!R46+'END Jul 2020'!P46),(($G$5-('END Jul 2020'!R46+'END Jul 2020'!P46))*'END Jul 2020'!S46/100),('END Jul 2020'!T46*'END Jul 2020'!S46/100))),0)</f>
        <v>0</v>
      </c>
      <c r="G58" s="321">
        <f>IF('END Jul 2020'!T46&gt;0,IF(($G$5&lt;'END Jul 2020'!T46),(0),($G$5-'END Jul 2020'!T46)*'END Jul 2020'!U46/100),IF(AND('END Jul 2020'!R46&gt;0,'END Jul 2020'!T46=""),IF(($G$5&lt;'END Jul 2020'!R46),(0),($G$5-'END Jul 2020'!R46)*'END Jul 2020'!S46/100),IF(AND('END Jul 2020'!P46&gt;0,'END Jul 2020'!R46=""),IF(($G$5&lt;'END Jul 2020'!P46),(0),($G$5-'END Jul 2020'!P46)*'END Jul 2020'!Q46/100),0)))</f>
        <v>0</v>
      </c>
      <c r="H58" s="321">
        <f>$H$5*'END Jul 2020'!AE46/100</f>
        <v>52.775684999999996</v>
      </c>
      <c r="I58" s="321">
        <f t="shared" si="24"/>
        <v>333.26727749999992</v>
      </c>
      <c r="J58" s="446">
        <f t="shared" si="25"/>
        <v>1054.6091099999996</v>
      </c>
      <c r="K58" s="446">
        <f t="shared" si="26"/>
        <v>1333.0691099999997</v>
      </c>
      <c r="L58" s="447">
        <f t="shared" si="31"/>
        <v>1466.3760209999998</v>
      </c>
      <c r="M58" s="446">
        <f>'END Jul 2020'!AZ46</f>
        <v>0</v>
      </c>
      <c r="N58" s="446">
        <f>'END Jul 2020'!BA46</f>
        <v>0</v>
      </c>
      <c r="O58" s="446">
        <f>'END Jul 2020'!BB46</f>
        <v>0</v>
      </c>
      <c r="P58" s="446">
        <f>'END Jul 2020'!BC46</f>
        <v>0</v>
      </c>
      <c r="Q58" s="446">
        <f>($E$6*'END Jul 2020'!AT46/100)*4</f>
        <v>75.184200000000004</v>
      </c>
      <c r="R58" s="448" t="str">
        <f t="shared" si="32"/>
        <v>No discount</v>
      </c>
      <c r="S58" s="448" t="str">
        <f t="shared" si="33"/>
        <v>Inclusive</v>
      </c>
      <c r="T58" s="475">
        <f t="shared" si="27"/>
        <v>1333.0691099999997</v>
      </c>
      <c r="U58" s="446">
        <f t="shared" si="28"/>
        <v>1333.0691099999997</v>
      </c>
      <c r="V58" s="446">
        <f t="shared" si="29"/>
        <v>1257.8849099999998</v>
      </c>
      <c r="W58" s="446">
        <f t="shared" si="30"/>
        <v>1257.8849099999998</v>
      </c>
      <c r="X58" s="454">
        <f t="shared" si="35"/>
        <v>1383.6734009999998</v>
      </c>
      <c r="Y58" s="454">
        <f t="shared" si="35"/>
        <v>1383.6734009999998</v>
      </c>
      <c r="Z58" s="325">
        <f>'END Jul 2020'!BL46</f>
        <v>0</v>
      </c>
      <c r="AA58" s="326" t="str">
        <f>'END Jul 2020'!BM46</f>
        <v>n</v>
      </c>
    </row>
    <row r="59" spans="1:27" x14ac:dyDescent="0.3">
      <c r="A59" s="319" t="str">
        <f>'END Jul 2020'!K47</f>
        <v>Simply Energy</v>
      </c>
      <c r="B59" s="320" t="str">
        <f>'END Jul 2020'!L47</f>
        <v>Saver</v>
      </c>
      <c r="C59" s="321">
        <f>IF('END Jul 2020'!BP47=0,91*'END Jul 2020'!M47/100,(91*'END Jul 2020'!M47/100)+'END Jul 2020'!BP47/4)</f>
        <v>75.786454545454546</v>
      </c>
      <c r="D59" s="321">
        <f>IF('END Jul 2020'!O47="",$G$5*'END Jul 2020'!N47/100,IF($G$5&gt;='END Jul 2020'!P47,('END Jul 2020'!P47*'END Jul 2020'!N47/100),($G$5*'END Jul 2020'!N47/100)))</f>
        <v>236.28842999999995</v>
      </c>
      <c r="E59" s="321">
        <f>IF(AND('END Jul 2020'!P47&gt;0,'END Jul 2020'!R47&gt;0),IF($G$5&lt;'END Jul 2020'!P47,0,IF($G$5&lt;=('END Jul 2020'!R47+'END Jul 2020'!P47),(($G$5-'END Jul 2020'!P47)*'END Jul 2020'!Q47/100),(('END Jul 2020'!R47)*'END Jul 2020'!Q47/100))),0)</f>
        <v>0</v>
      </c>
      <c r="F59" s="321">
        <f>IF(AND('END Jul 2020'!Q47&gt;0,'END Jul 2020'!S47&gt;0),IF($G$5&lt;('END Jul 2020'!R47+'END Jul 2020'!P47),0,IF($G$5&lt;=('END Jul 2020'!T47+'END Jul 2020'!R47+'END Jul 2020'!P47),(($G$5-('END Jul 2020'!R47+'END Jul 2020'!P47))*'END Jul 2020'!S47/100),('END Jul 2020'!T47*'END Jul 2020'!S47/100))),0)</f>
        <v>0</v>
      </c>
      <c r="G59" s="321">
        <f>IF('END Jul 2020'!T47&gt;0,IF(($G$5&lt;'END Jul 2020'!T47),(0),($G$5-'END Jul 2020'!T47)*'END Jul 2020'!U47/100),IF(AND('END Jul 2020'!R47&gt;0,'END Jul 2020'!T47=""),IF(($G$5&lt;'END Jul 2020'!R47),(0),($G$5-'END Jul 2020'!R47)*'END Jul 2020'!S47/100),IF(AND('END Jul 2020'!P47&gt;0,'END Jul 2020'!R47=""),IF(($G$5&lt;'END Jul 2020'!P47),(0),($G$5-'END Jul 2020'!P47)*'END Jul 2020'!Q47/100),0)))</f>
        <v>0</v>
      </c>
      <c r="H59" s="321">
        <f>$H$5*'END Jul 2020'!AE47/100</f>
        <v>57.774735</v>
      </c>
      <c r="I59" s="321">
        <f t="shared" si="24"/>
        <v>369.84961954545452</v>
      </c>
      <c r="J59" s="446">
        <f t="shared" si="25"/>
        <v>1176.2526599999999</v>
      </c>
      <c r="K59" s="446">
        <f t="shared" si="26"/>
        <v>1479.3984781818181</v>
      </c>
      <c r="L59" s="447">
        <f t="shared" si="31"/>
        <v>1627.3383260000001</v>
      </c>
      <c r="M59" s="446">
        <f>'END Jul 2020'!AZ47</f>
        <v>0</v>
      </c>
      <c r="N59" s="446">
        <f>'END Jul 2020'!BA47</f>
        <v>20</v>
      </c>
      <c r="O59" s="446">
        <f>'END Jul 2020'!BB47</f>
        <v>0</v>
      </c>
      <c r="P59" s="446">
        <f>'END Jul 2020'!BC47</f>
        <v>0</v>
      </c>
      <c r="Q59" s="446">
        <f>($E$6*'END Jul 2020'!AT47/100)*4</f>
        <v>58.968000000000004</v>
      </c>
      <c r="R59" s="448" t="str">
        <f t="shared" si="32"/>
        <v>Guaranteed off usage</v>
      </c>
      <c r="S59" s="448" t="str">
        <f t="shared" si="33"/>
        <v>Exclusive</v>
      </c>
      <c r="T59" s="475">
        <f t="shared" si="27"/>
        <v>1244.147946181818</v>
      </c>
      <c r="U59" s="446">
        <f t="shared" si="28"/>
        <v>1244.147946181818</v>
      </c>
      <c r="V59" s="446">
        <f t="shared" si="29"/>
        <v>1185.179946181818</v>
      </c>
      <c r="W59" s="446">
        <f t="shared" si="30"/>
        <v>1185.179946181818</v>
      </c>
      <c r="X59" s="454">
        <f t="shared" si="35"/>
        <v>1303.6979408</v>
      </c>
      <c r="Y59" s="454">
        <f t="shared" si="35"/>
        <v>1303.6979408</v>
      </c>
      <c r="Z59" s="325">
        <f>'END Jul 2020'!BL47</f>
        <v>0</v>
      </c>
      <c r="AA59" s="326" t="str">
        <f>'END Jul 2020'!BM47</f>
        <v>n</v>
      </c>
    </row>
    <row r="60" spans="1:27" x14ac:dyDescent="0.3">
      <c r="A60" s="319" t="str">
        <f>'END Jul 2020'!K48</f>
        <v>1st Energy</v>
      </c>
      <c r="B60" s="320" t="str">
        <f>'END Jul 2020'!L48</f>
        <v>1st Saver</v>
      </c>
      <c r="C60" s="321">
        <f>IF('END Jul 2020'!BP48=0,91*'END Jul 2020'!M48/100,(91*'END Jul 2020'!M48/100)+'END Jul 2020'!BP48/4)</f>
        <v>94.64</v>
      </c>
      <c r="D60" s="321">
        <f>IF('END Jul 2020'!O48="",$G$5*'END Jul 2020'!N48/100,IF($G$5&gt;='END Jul 2020'!P48,('END Jul 2020'!P48*'END Jul 2020'!N48/100),($G$5*'END Jul 2020'!N48/100)))</f>
        <v>221.87450249999998</v>
      </c>
      <c r="E60" s="321">
        <f>IF(AND('END Jul 2020'!P48&gt;0,'END Jul 2020'!R48&gt;0),IF($G$5&lt;'END Jul 2020'!P48,0,IF($G$5&lt;=('END Jul 2020'!R48+'END Jul 2020'!P48),(($G$5-'END Jul 2020'!P48)*'END Jul 2020'!Q48/100),(('END Jul 2020'!R48)*'END Jul 2020'!Q48/100))),0)</f>
        <v>0</v>
      </c>
      <c r="F60" s="321">
        <f>IF(AND('END Jul 2020'!Q48&gt;0,'END Jul 2020'!S48&gt;0),IF($G$5&lt;('END Jul 2020'!R48+'END Jul 2020'!P48),0,IF($G$5&lt;=('END Jul 2020'!T48+'END Jul 2020'!R48+'END Jul 2020'!P48),(($G$5-('END Jul 2020'!R48+'END Jul 2020'!P48))*'END Jul 2020'!S48/100),('END Jul 2020'!T48*'END Jul 2020'!S48/100))),0)</f>
        <v>0</v>
      </c>
      <c r="G60" s="321">
        <f>IF('END Jul 2020'!T48&gt;0,IF(($G$5&lt;'END Jul 2020'!T48),(0),($G$5-'END Jul 2020'!T48)*'END Jul 2020'!U48/100),IF(AND('END Jul 2020'!R48&gt;0,'END Jul 2020'!T48=""),IF(($G$5&lt;'END Jul 2020'!R48),(0),($G$5-'END Jul 2020'!R48)*'END Jul 2020'!S48/100),IF(AND('END Jul 2020'!P48&gt;0,'END Jul 2020'!R48=""),IF(($G$5&lt;'END Jul 2020'!P48),(0),($G$5-'END Jul 2020'!P48)*'END Jul 2020'!Q48/100),0)))</f>
        <v>0</v>
      </c>
      <c r="H60" s="321">
        <f>$H$5*'END Jul 2020'!AE48/100</f>
        <v>49.383472499999996</v>
      </c>
      <c r="I60" s="321">
        <f t="shared" si="24"/>
        <v>365.89797499999997</v>
      </c>
      <c r="J60" s="446">
        <f t="shared" si="25"/>
        <v>1085.0319</v>
      </c>
      <c r="K60" s="446">
        <f t="shared" si="26"/>
        <v>1463.5918999999999</v>
      </c>
      <c r="L60" s="447">
        <f t="shared" si="31"/>
        <v>1609.95109</v>
      </c>
      <c r="M60" s="446">
        <f>'END Jul 2020'!AZ48</f>
        <v>13</v>
      </c>
      <c r="N60" s="446">
        <f>'END Jul 2020'!BA48</f>
        <v>0</v>
      </c>
      <c r="O60" s="446">
        <f>'END Jul 2020'!BB48</f>
        <v>0</v>
      </c>
      <c r="P60" s="446">
        <f>'END Jul 2020'!BC48</f>
        <v>0</v>
      </c>
      <c r="Q60" s="446">
        <f>($E$6*'END Jul 2020'!AT48/100)*4</f>
        <v>44.226000000000006</v>
      </c>
      <c r="R60" s="448" t="str">
        <f t="shared" si="32"/>
        <v>Guaranteed off bill</v>
      </c>
      <c r="S60" s="448" t="str">
        <f t="shared" si="33"/>
        <v>Exclusive</v>
      </c>
      <c r="T60" s="475">
        <f t="shared" si="27"/>
        <v>1273.3249529999998</v>
      </c>
      <c r="U60" s="446">
        <f t="shared" si="28"/>
        <v>1273.3249529999998</v>
      </c>
      <c r="V60" s="446">
        <f t="shared" si="29"/>
        <v>1229.0989529999997</v>
      </c>
      <c r="W60" s="446">
        <f t="shared" si="30"/>
        <v>1229.0989529999997</v>
      </c>
      <c r="X60" s="454">
        <f t="shared" si="35"/>
        <v>1352.0088482999997</v>
      </c>
      <c r="Y60" s="454">
        <f t="shared" si="35"/>
        <v>1352.0088482999997</v>
      </c>
      <c r="Z60" s="325">
        <f>'END Jul 2020'!BL48</f>
        <v>0</v>
      </c>
      <c r="AA60" s="326" t="str">
        <f>'END Jul 2020'!BM48</f>
        <v>n</v>
      </c>
    </row>
    <row r="61" spans="1:27" x14ac:dyDescent="0.3">
      <c r="A61" s="319" t="str">
        <f>'END Jul 2020'!K49</f>
        <v>Amaysim</v>
      </c>
      <c r="B61" s="320" t="str">
        <f>'END Jul 2020'!L49</f>
        <v>Post-paid Solar</v>
      </c>
      <c r="C61" s="321">
        <f>IF('END Jul 2020'!BP49=0,91*'END Jul 2020'!M49/100,(91*'END Jul 2020'!M49/100)+'END Jul 2020'!BP49/4)</f>
        <v>82.354999999999976</v>
      </c>
      <c r="D61" s="321">
        <f>IF('END Jul 2020'!O49="",$G$5*'END Jul 2020'!N49/100,IF($G$5&gt;='END Jul 2020'!P49,('END Jul 2020'!P49*'END Jul 2020'!N49/100),($G$5*'END Jul 2020'!N49/100)))</f>
        <v>229.12312499999996</v>
      </c>
      <c r="E61" s="321">
        <f>IF(AND('END Jul 2020'!P49&gt;0,'END Jul 2020'!R49&gt;0),IF($G$5&lt;'END Jul 2020'!P49,0,IF($G$5&lt;=('END Jul 2020'!R49+'END Jul 2020'!P49),(($G$5-'END Jul 2020'!P49)*'END Jul 2020'!Q49/100),(('END Jul 2020'!R49)*'END Jul 2020'!Q49/100))),0)</f>
        <v>0</v>
      </c>
      <c r="F61" s="321">
        <f>IF(AND('END Jul 2020'!Q49&gt;0,'END Jul 2020'!S49&gt;0),IF($G$5&lt;('END Jul 2020'!R49+'END Jul 2020'!P49),0,IF($G$5&lt;=('END Jul 2020'!T49+'END Jul 2020'!R49+'END Jul 2020'!P49),(($G$5-('END Jul 2020'!R49+'END Jul 2020'!P49))*'END Jul 2020'!S49/100),('END Jul 2020'!T49*'END Jul 2020'!S49/100))),0)</f>
        <v>0</v>
      </c>
      <c r="G61" s="321">
        <f>IF('END Jul 2020'!T49&gt;0,IF(($G$5&lt;'END Jul 2020'!T49),(0),($G$5-'END Jul 2020'!T49)*'END Jul 2020'!U49/100),IF(AND('END Jul 2020'!R49&gt;0,'END Jul 2020'!T49=""),IF(($G$5&lt;'END Jul 2020'!R49),(0),($G$5-'END Jul 2020'!R49)*'END Jul 2020'!S49/100),IF(AND('END Jul 2020'!P49&gt;0,'END Jul 2020'!R49=""),IF(($G$5&lt;'END Jul 2020'!P49),(0),($G$5-'END Jul 2020'!P49)*'END Jul 2020'!Q49/100),0)))</f>
        <v>0</v>
      </c>
      <c r="H61" s="321">
        <f>$H$5*'END Jul 2020'!AE49/100</f>
        <v>60.309967499999999</v>
      </c>
      <c r="I61" s="321">
        <f t="shared" si="24"/>
        <v>371.78809249999995</v>
      </c>
      <c r="J61" s="446">
        <f t="shared" si="25"/>
        <v>1157.7323699999999</v>
      </c>
      <c r="K61" s="446">
        <f t="shared" si="26"/>
        <v>1487.1523699999998</v>
      </c>
      <c r="L61" s="447">
        <f t="shared" si="31"/>
        <v>1635.8676069999999</v>
      </c>
      <c r="M61" s="446">
        <f>'END Jul 2020'!AZ49</f>
        <v>0</v>
      </c>
      <c r="N61" s="446">
        <f>'END Jul 2020'!BA49</f>
        <v>0</v>
      </c>
      <c r="O61" s="446">
        <f>'END Jul 2020'!BB49</f>
        <v>0</v>
      </c>
      <c r="P61" s="446">
        <f>'END Jul 2020'!BC49</f>
        <v>0</v>
      </c>
      <c r="Q61" s="446">
        <f>($E$6*'END Jul 2020'!AT49/100)*4</f>
        <v>117.93600000000001</v>
      </c>
      <c r="R61" s="448" t="str">
        <f t="shared" si="32"/>
        <v>No discount</v>
      </c>
      <c r="S61" s="448" t="str">
        <f t="shared" si="33"/>
        <v>Exclusive</v>
      </c>
      <c r="T61" s="475">
        <f t="shared" si="27"/>
        <v>1487.1523699999998</v>
      </c>
      <c r="U61" s="446">
        <f t="shared" si="28"/>
        <v>1487.1523699999998</v>
      </c>
      <c r="V61" s="446">
        <f t="shared" si="29"/>
        <v>1369.2163699999999</v>
      </c>
      <c r="W61" s="446">
        <f t="shared" si="30"/>
        <v>1369.2163699999999</v>
      </c>
      <c r="X61" s="454">
        <f t="shared" si="35"/>
        <v>1506.138007</v>
      </c>
      <c r="Y61" s="454">
        <f t="shared" si="35"/>
        <v>1506.138007</v>
      </c>
      <c r="Z61" s="325">
        <f>'END Jul 2020'!BL49</f>
        <v>0</v>
      </c>
      <c r="AA61" s="326" t="str">
        <f>'END Jul 2020'!BM49</f>
        <v>n</v>
      </c>
    </row>
    <row r="62" spans="1:27" x14ac:dyDescent="0.3">
      <c r="A62" s="319" t="str">
        <f>'END Jul 2020'!K50</f>
        <v>DC Power Co</v>
      </c>
      <c r="B62" s="320" t="str">
        <f>'END Jul 2020'!L50</f>
        <v>Market offer</v>
      </c>
      <c r="C62" s="321">
        <f>IF('END Jul 2020'!BP50=0,91*'END Jul 2020'!M50/100,(91*'END Jul 2020'!M50/100)+'END Jul 2020'!BP50/4)</f>
        <v>99.590181818181819</v>
      </c>
      <c r="D62" s="321">
        <f>IF('END Jul 2020'!O50="",$G$5*'END Jul 2020'!N50/100,IF($G$5&gt;='END Jul 2020'!P50,('END Jul 2020'!P50*'END Jul 2020'!N50/100),($G$5*'END Jul 2020'!N50/100)))</f>
        <v>246.20321249999998</v>
      </c>
      <c r="E62" s="321">
        <f>IF(AND('END Jul 2020'!P50&gt;0,'END Jul 2020'!R50&gt;0),IF($G$5&lt;'END Jul 2020'!P50,0,IF($G$5&lt;=('END Jul 2020'!R50+'END Jul 2020'!P50),(($G$5-'END Jul 2020'!P50)*'END Jul 2020'!Q50/100),(('END Jul 2020'!R50)*'END Jul 2020'!Q50/100))),0)</f>
        <v>0</v>
      </c>
      <c r="F62" s="321">
        <f>IF(AND('END Jul 2020'!Q50&gt;0,'END Jul 2020'!S50&gt;0),IF($G$5&lt;('END Jul 2020'!R50+'END Jul 2020'!P50),0,IF($G$5&lt;=('END Jul 2020'!T50+'END Jul 2020'!R50+'END Jul 2020'!P50),(($G$5-('END Jul 2020'!R50+'END Jul 2020'!P50))*'END Jul 2020'!S50/100),('END Jul 2020'!T50*'END Jul 2020'!S50/100))),0)</f>
        <v>0</v>
      </c>
      <c r="G62" s="321">
        <f>IF('END Jul 2020'!T50&gt;0,IF(($G$5&lt;'END Jul 2020'!T50),(0),($G$5-'END Jul 2020'!T50)*'END Jul 2020'!U50/100),IF(AND('END Jul 2020'!R50&gt;0,'END Jul 2020'!T50=""),IF(($G$5&lt;'END Jul 2020'!R50),(0),($G$5-'END Jul 2020'!R50)*'END Jul 2020'!S50/100),IF(AND('END Jul 2020'!P50&gt;0,'END Jul 2020'!R50=""),IF(($G$5&lt;'END Jul 2020'!P50),(0),($G$5-'END Jul 2020'!P50)*'END Jul 2020'!Q50/100),0)))</f>
        <v>0</v>
      </c>
      <c r="H62" s="321">
        <f>$H$5*'END Jul 2020'!AE50/100</f>
        <v>77.592397500000004</v>
      </c>
      <c r="I62" s="321">
        <f t="shared" si="24"/>
        <v>423.38579181818181</v>
      </c>
      <c r="J62" s="446">
        <f t="shared" si="25"/>
        <v>1295.18244</v>
      </c>
      <c r="K62" s="446">
        <f t="shared" si="26"/>
        <v>1693.5431672727273</v>
      </c>
      <c r="L62" s="447">
        <f t="shared" si="31"/>
        <v>1862.8974840000001</v>
      </c>
      <c r="M62" s="446">
        <f>'END Jul 2020'!AZ50</f>
        <v>0</v>
      </c>
      <c r="N62" s="446">
        <f>'END Jul 2020'!BA50</f>
        <v>0</v>
      </c>
      <c r="O62" s="446">
        <f>'END Jul 2020'!BB50</f>
        <v>0</v>
      </c>
      <c r="P62" s="446">
        <f>'END Jul 2020'!BC50</f>
        <v>0</v>
      </c>
      <c r="Q62" s="446">
        <f>($E$6*'END Jul 2020'!AT50/100)*4</f>
        <v>110.565</v>
      </c>
      <c r="R62" s="448" t="str">
        <f t="shared" si="32"/>
        <v>No discount</v>
      </c>
      <c r="S62" s="448" t="str">
        <f t="shared" si="33"/>
        <v>Exclusive</v>
      </c>
      <c r="T62" s="475">
        <f t="shared" si="27"/>
        <v>1693.5431672727273</v>
      </c>
      <c r="U62" s="446">
        <f t="shared" si="28"/>
        <v>1693.5431672727273</v>
      </c>
      <c r="V62" s="446">
        <f t="shared" si="29"/>
        <v>1582.9781672727272</v>
      </c>
      <c r="W62" s="446">
        <f t="shared" si="30"/>
        <v>1582.9781672727272</v>
      </c>
      <c r="X62" s="454">
        <f t="shared" si="35"/>
        <v>1741.2759840000001</v>
      </c>
      <c r="Y62" s="454">
        <f t="shared" si="35"/>
        <v>1741.2759840000001</v>
      </c>
      <c r="Z62" s="325">
        <f>'END Jul 2020'!BL50</f>
        <v>0</v>
      </c>
      <c r="AA62" s="326" t="str">
        <f>'END Jul 2020'!BM50</f>
        <v>n</v>
      </c>
    </row>
    <row r="63" spans="1:27" x14ac:dyDescent="0.3">
      <c r="A63" s="319" t="str">
        <f>'END Jul 2020'!K51</f>
        <v>Amber Electric</v>
      </c>
      <c r="B63" s="320" t="str">
        <f>'END Jul 2020'!L51</f>
        <v>Market offer</v>
      </c>
      <c r="C63" s="321">
        <f>IF('END Jul 2020'!BP51=0,91*'END Jul 2020'!M51/100,(91*'END Jul 2020'!M51/100)+'END Jul 2020'!BP51/4)</f>
        <v>86.1190909090909</v>
      </c>
      <c r="D63" s="321">
        <f>IF('END Jul 2020'!O51="",$G$5*'END Jul 2020'!N51/100,IF($G$5&gt;='END Jul 2020'!P51,('END Jul 2020'!P51*'END Jul 2020'!N51/100),($G$5*'END Jul 2020'!N51/100)))</f>
        <v>227.87336249999996</v>
      </c>
      <c r="E63" s="321">
        <f>IF(AND('END Jul 2020'!P51&gt;0,'END Jul 2020'!R51&gt;0),IF($G$5&lt;'END Jul 2020'!P51,0,IF($G$5&lt;=('END Jul 2020'!R51+'END Jul 2020'!P51),(($G$5-'END Jul 2020'!P51)*'END Jul 2020'!Q51/100),(('END Jul 2020'!R51)*'END Jul 2020'!Q51/100))),0)</f>
        <v>0</v>
      </c>
      <c r="F63" s="321">
        <f>IF(AND('END Jul 2020'!Q51&gt;0,'END Jul 2020'!S51&gt;0),IF($G$5&lt;('END Jul 2020'!R51+'END Jul 2020'!P51),0,IF($G$5&lt;=('END Jul 2020'!T51+'END Jul 2020'!R51+'END Jul 2020'!P51),(($G$5-('END Jul 2020'!R51+'END Jul 2020'!P51))*'END Jul 2020'!S51/100),('END Jul 2020'!T51*'END Jul 2020'!S51/100))),0)</f>
        <v>0</v>
      </c>
      <c r="G63" s="321">
        <f>IF('END Jul 2020'!T51&gt;0,IF(($G$5&lt;'END Jul 2020'!T51),(0),($G$5-'END Jul 2020'!T51)*'END Jul 2020'!U51/100),IF(AND('END Jul 2020'!R51&gt;0,'END Jul 2020'!T51=""),IF(($G$5&lt;'END Jul 2020'!R51),(0),($G$5-'END Jul 2020'!R51)*'END Jul 2020'!S51/100),IF(AND('END Jul 2020'!P51&gt;0,'END Jul 2020'!R51=""),IF(($G$5&lt;'END Jul 2020'!P51),(0),($G$5-'END Jul 2020'!P51)*'END Jul 2020'!Q51/100),0)))</f>
        <v>0</v>
      </c>
      <c r="H63" s="321">
        <f>$H$5*'END Jul 2020'!AE51/100</f>
        <v>59.060204999999996</v>
      </c>
      <c r="I63" s="321">
        <f t="shared" ref="I63:I72" si="36">SUM(C63:H63)</f>
        <v>373.05265840909084</v>
      </c>
      <c r="J63" s="446">
        <f t="shared" ref="J63:J72" si="37">(I63-C63)*4</f>
        <v>1147.7342699999997</v>
      </c>
      <c r="K63" s="446">
        <f t="shared" ref="K63:K72" si="38">I63*4</f>
        <v>1492.2106336363634</v>
      </c>
      <c r="L63" s="447">
        <f t="shared" ref="L63:L72" si="39">K63*1.1</f>
        <v>1641.4316969999998</v>
      </c>
      <c r="M63" s="446">
        <f>'END Jul 2020'!AZ51</f>
        <v>0</v>
      </c>
      <c r="N63" s="446">
        <f>'END Jul 2020'!BA51</f>
        <v>0</v>
      </c>
      <c r="O63" s="446">
        <f>'END Jul 2020'!BB51</f>
        <v>0</v>
      </c>
      <c r="P63" s="446">
        <f>'END Jul 2020'!BC51</f>
        <v>0</v>
      </c>
      <c r="Q63" s="446">
        <f>($E$6*'END Jul 2020'!AT51/100)*4</f>
        <v>58.968000000000004</v>
      </c>
      <c r="R63" s="448" t="str">
        <f t="shared" ref="R63:R72" si="40">IF(SUM(M63:P63)=0,"No discount",IF(M63&gt;0,"Guaranteed off bill",IF(N63&gt;0,"Guaranteed off usage",IF(O63&gt;0,"Pay-on-time off bill","Pay-on-time off usage"))))</f>
        <v>No discount</v>
      </c>
      <c r="S63" s="448" t="str">
        <f t="shared" ref="S63:S72" si="41">IF(OR(A63="Origin Energy",A63="Red Energy",A63="Powershop"),"Inclusive","Exclusive")</f>
        <v>Exclusive</v>
      </c>
      <c r="T63" s="475">
        <f t="shared" ref="T63:T72" si="42">IF(AND(R63="Guaranteed off bill",S63="Inclusive"),((K63*1.1)-((K63*1.1)*M63/100))/1.1,IF(AND(R63="Guaranteed off usage",S63="Inclusive"),((K63*1.1)-((J63*1.1)*N63/100))/1.1,IF(AND(R63="Guaranteed off bill",S63="Exclusive"),K63-(K63*M63/100),IF(AND(R63="Guaranteed off usage",S63="Exclusive"),K63-(J63*N63/100),IF(S63="Inclusive",((K63*1.1))/1.1,K63)))))</f>
        <v>1492.2106336363634</v>
      </c>
      <c r="U63" s="446">
        <f t="shared" ref="U63:U72" si="43">IF(AND(R63="Pay-on-time off bill",S63="Inclusive"),((T63*1.1)-((T63*1.1)*O63/100))/1.1,IF(AND(R63="Pay-on-time off usage",S63="Inclusive"),((T63*1.1)-((J63*1.1)*P63/100))/1.1,IF(AND(R63="Pay-on-time off bill",S63="Exclusive"),T63-(T63*O63/100),IF(AND(R63="Pay-on-time off usage",S63="Exclusive"),T63-(J63*P63/100),IF(S63="Inclusive",((T63*1.1))/1.1,T63)))))</f>
        <v>1492.2106336363634</v>
      </c>
      <c r="V63" s="446">
        <f t="shared" ref="V63:V72" si="44">T63-Q63</f>
        <v>1433.2426336363633</v>
      </c>
      <c r="W63" s="446">
        <f t="shared" ref="W63:W72" si="45">U63-Q63</f>
        <v>1433.2426336363633</v>
      </c>
      <c r="X63" s="454">
        <f t="shared" ref="X63:X72" si="46">V63*1.1</f>
        <v>1576.5668969999997</v>
      </c>
      <c r="Y63" s="454">
        <f t="shared" ref="Y63:Y72" si="47">W63*1.1</f>
        <v>1576.5668969999997</v>
      </c>
      <c r="Z63" s="325">
        <f>'END Jul 2020'!BL51</f>
        <v>0</v>
      </c>
      <c r="AA63" s="326" t="str">
        <f>'END Jul 2020'!BM51</f>
        <v>n</v>
      </c>
    </row>
    <row r="64" spans="1:27" x14ac:dyDescent="0.3">
      <c r="A64" s="319" t="str">
        <f>'END Jul 2020'!K52</f>
        <v>Bright Spark Power</v>
      </c>
      <c r="B64" s="320" t="str">
        <f>'END Jul 2020'!L52</f>
        <v>No Contract</v>
      </c>
      <c r="C64" s="321">
        <f>IF('END Jul 2020'!BP52=0,91*'END Jul 2020'!M52/100,(91*'END Jul 2020'!M52/100)+'END Jul 2020'!BP52/4)</f>
        <v>63.427</v>
      </c>
      <c r="D64" s="321">
        <f>IF('END Jul 2020'!O52="",$G$5*'END Jul 2020'!N52/100,IF($G$5&gt;='END Jul 2020'!P52,('END Jul 2020'!P52*'END Jul 2020'!N52/100),($G$5*'END Jul 2020'!N52/100)))</f>
        <v>192.463425</v>
      </c>
      <c r="E64" s="321">
        <f>IF(AND('END Jul 2020'!P52&gt;0,'END Jul 2020'!R52&gt;0),IF($G$5&lt;'END Jul 2020'!P52,0,IF($G$5&lt;=('END Jul 2020'!R52+'END Jul 2020'!P52),(($G$5-'END Jul 2020'!P52)*'END Jul 2020'!Q52/100),(('END Jul 2020'!R52)*'END Jul 2020'!Q52/100))),0)</f>
        <v>0</v>
      </c>
      <c r="F64" s="321">
        <f>IF(AND('END Jul 2020'!Q52&gt;0,'END Jul 2020'!S52&gt;0),IF($G$5&lt;('END Jul 2020'!R52+'END Jul 2020'!P52),0,IF($G$5&lt;=('END Jul 2020'!T52+'END Jul 2020'!R52+'END Jul 2020'!P52),(($G$5-('END Jul 2020'!R52+'END Jul 2020'!P52))*'END Jul 2020'!S52/100),('END Jul 2020'!T52*'END Jul 2020'!S52/100))),0)</f>
        <v>0</v>
      </c>
      <c r="G64" s="321">
        <f>IF('END Jul 2020'!T52&gt;0,IF(($G$5&lt;'END Jul 2020'!T52),(0),($G$5-'END Jul 2020'!T52)*'END Jul 2020'!U52/100),IF(AND('END Jul 2020'!R52&gt;0,'END Jul 2020'!T52=""),IF(($G$5&lt;'END Jul 2020'!R52),(0),($G$5-'END Jul 2020'!R52)*'END Jul 2020'!S52/100),IF(AND('END Jul 2020'!P52&gt;0,'END Jul 2020'!R52=""),IF(($G$5&lt;'END Jul 2020'!P52),(0),($G$5-'END Jul 2020'!P52)*'END Jul 2020'!Q52/100),0)))</f>
        <v>0</v>
      </c>
      <c r="H64" s="321">
        <f>$H$5*'END Jul 2020'!AE52/100</f>
        <v>38.13561</v>
      </c>
      <c r="I64" s="321">
        <f t="shared" si="36"/>
        <v>294.02603499999998</v>
      </c>
      <c r="J64" s="446">
        <f t="shared" si="37"/>
        <v>922.39613999999995</v>
      </c>
      <c r="K64" s="446">
        <f t="shared" si="38"/>
        <v>1176.1041399999999</v>
      </c>
      <c r="L64" s="447">
        <f t="shared" si="39"/>
        <v>1293.7145539999999</v>
      </c>
      <c r="M64" s="446">
        <f>'END Jul 2020'!AZ52</f>
        <v>0</v>
      </c>
      <c r="N64" s="446">
        <f>'END Jul 2020'!BA52</f>
        <v>0</v>
      </c>
      <c r="O64" s="446">
        <f>'END Jul 2020'!BB52</f>
        <v>0</v>
      </c>
      <c r="P64" s="446">
        <f>'END Jul 2020'!BC52</f>
        <v>0</v>
      </c>
      <c r="Q64" s="446">
        <f>($E$6*'END Jul 2020'!AT52/100)*4</f>
        <v>66.338999999999999</v>
      </c>
      <c r="R64" s="448" t="str">
        <f t="shared" si="40"/>
        <v>No discount</v>
      </c>
      <c r="S64" s="448" t="str">
        <f t="shared" si="41"/>
        <v>Exclusive</v>
      </c>
      <c r="T64" s="475">
        <f t="shared" si="42"/>
        <v>1176.1041399999999</v>
      </c>
      <c r="U64" s="446">
        <f t="shared" si="43"/>
        <v>1176.1041399999999</v>
      </c>
      <c r="V64" s="446">
        <f t="shared" si="44"/>
        <v>1109.76514</v>
      </c>
      <c r="W64" s="446">
        <f t="shared" si="45"/>
        <v>1109.76514</v>
      </c>
      <c r="X64" s="454">
        <f t="shared" si="46"/>
        <v>1220.7416540000002</v>
      </c>
      <c r="Y64" s="454">
        <f t="shared" si="47"/>
        <v>1220.7416540000002</v>
      </c>
      <c r="Z64" s="325">
        <f>'END Jul 2020'!BL52</f>
        <v>0</v>
      </c>
      <c r="AA64" s="326" t="str">
        <f>'END Jul 2020'!BM52</f>
        <v>n</v>
      </c>
    </row>
    <row r="65" spans="1:27" x14ac:dyDescent="0.3">
      <c r="A65" s="319" t="str">
        <f>'END Jul 2020'!K53</f>
        <v>Discover Energy</v>
      </c>
      <c r="B65" s="320" t="str">
        <f>'END Jul 2020'!L53</f>
        <v>Solar Boost</v>
      </c>
      <c r="C65" s="321">
        <f>IF('END Jul 2020'!BP53=0,91*'END Jul 2020'!M53/100,(91*'END Jul 2020'!M53/100)+'END Jul 2020'!BP53/4)</f>
        <v>76.456545454545434</v>
      </c>
      <c r="D65" s="321">
        <f>IF('END Jul 2020'!O53="",$G$5*'END Jul 2020'!N53/100,IF($G$5&gt;='END Jul 2020'!P53,('END Jul 2020'!P53*'END Jul 2020'!N53/100),($G$5*'END Jul 2020'!N53/100)))</f>
        <v>237.28823999999997</v>
      </c>
      <c r="E65" s="321">
        <f>IF(AND('END Jul 2020'!P53&gt;0,'END Jul 2020'!R53&gt;0),IF($G$5&lt;'END Jul 2020'!P53,0,IF($G$5&lt;=('END Jul 2020'!R53+'END Jul 2020'!P53),(($G$5-'END Jul 2020'!P53)*'END Jul 2020'!Q53/100),(('END Jul 2020'!R53)*'END Jul 2020'!Q53/100))),0)</f>
        <v>0</v>
      </c>
      <c r="F65" s="321">
        <f>IF(AND('END Jul 2020'!Q53&gt;0,'END Jul 2020'!S53&gt;0),IF($G$5&lt;('END Jul 2020'!R53+'END Jul 2020'!P53),0,IF($G$5&lt;=('END Jul 2020'!T53+'END Jul 2020'!R53+'END Jul 2020'!P53),(($G$5-('END Jul 2020'!R53+'END Jul 2020'!P53))*'END Jul 2020'!S53/100),('END Jul 2020'!T53*'END Jul 2020'!S53/100))),0)</f>
        <v>0</v>
      </c>
      <c r="G65" s="321">
        <f>IF('END Jul 2020'!T53&gt;0,IF(($G$5&lt;'END Jul 2020'!T53),(0),($G$5-'END Jul 2020'!T53)*'END Jul 2020'!U53/100),IF(AND('END Jul 2020'!R53&gt;0,'END Jul 2020'!T53=""),IF(($G$5&lt;'END Jul 2020'!R53),(0),($G$5-'END Jul 2020'!R53)*'END Jul 2020'!S53/100),IF(AND('END Jul 2020'!P53&gt;0,'END Jul 2020'!R53=""),IF(($G$5&lt;'END Jul 2020'!P53),(0),($G$5-'END Jul 2020'!P53)*'END Jul 2020'!Q53/100),0)))</f>
        <v>0</v>
      </c>
      <c r="H65" s="321">
        <f>$H$5*'END Jul 2020'!AE53/100</f>
        <v>56.239312499999997</v>
      </c>
      <c r="I65" s="321">
        <f t="shared" si="36"/>
        <v>369.9840979545454</v>
      </c>
      <c r="J65" s="446">
        <f t="shared" si="37"/>
        <v>1174.1102099999998</v>
      </c>
      <c r="K65" s="446">
        <f t="shared" si="38"/>
        <v>1479.9363918181816</v>
      </c>
      <c r="L65" s="447">
        <f t="shared" si="39"/>
        <v>1627.9300309999999</v>
      </c>
      <c r="M65" s="446">
        <f>'END Jul 2020'!AZ53</f>
        <v>0</v>
      </c>
      <c r="N65" s="446">
        <f>'END Jul 2020'!BA53</f>
        <v>0</v>
      </c>
      <c r="O65" s="446">
        <f>'END Jul 2020'!BB53</f>
        <v>0</v>
      </c>
      <c r="P65" s="446">
        <f>'END Jul 2020'!BC53</f>
        <v>0</v>
      </c>
      <c r="Q65" s="446">
        <f>($E$6*'END Jul 2020'!AT53/100)*4</f>
        <v>84.766499999999994</v>
      </c>
      <c r="R65" s="448" t="str">
        <f t="shared" si="40"/>
        <v>No discount</v>
      </c>
      <c r="S65" s="448" t="str">
        <f t="shared" si="41"/>
        <v>Exclusive</v>
      </c>
      <c r="T65" s="475">
        <f t="shared" si="42"/>
        <v>1479.9363918181816</v>
      </c>
      <c r="U65" s="446">
        <f t="shared" si="43"/>
        <v>1479.9363918181816</v>
      </c>
      <c r="V65" s="446">
        <f t="shared" si="44"/>
        <v>1395.1698918181817</v>
      </c>
      <c r="W65" s="446">
        <f t="shared" si="45"/>
        <v>1395.1698918181817</v>
      </c>
      <c r="X65" s="454">
        <f t="shared" si="46"/>
        <v>1534.6868809999999</v>
      </c>
      <c r="Y65" s="454">
        <f t="shared" si="47"/>
        <v>1534.6868809999999</v>
      </c>
      <c r="Z65" s="325">
        <f>'END Jul 2020'!BL53</f>
        <v>0</v>
      </c>
      <c r="AA65" s="326" t="str">
        <f>'END Jul 2020'!BM53</f>
        <v>n</v>
      </c>
    </row>
    <row r="66" spans="1:27" x14ac:dyDescent="0.3">
      <c r="A66" s="319" t="str">
        <f>'END Jul 2020'!K54</f>
        <v>Enova Energy</v>
      </c>
      <c r="B66" s="320" t="str">
        <f>'END Jul 2020'!L54</f>
        <v>Solar Premium</v>
      </c>
      <c r="C66" s="321">
        <f>IF('END Jul 2020'!BP54=0,91*'END Jul 2020'!M54/100,(91*'END Jul 2020'!M54/100)+'END Jul 2020'!BP54/4)</f>
        <v>79.418181818181807</v>
      </c>
      <c r="D66" s="321">
        <f>IF('END Jul 2020'!O54="",$G$5*'END Jul 2020'!N54/100,IF($G$5&gt;='END Jul 2020'!P54,('END Jul 2020'!P54*'END Jul 2020'!N54/100),($G$5*'END Jul 2020'!N54/100)))</f>
        <v>216.62549999999996</v>
      </c>
      <c r="E66" s="321">
        <f>IF(AND('END Jul 2020'!P54&gt;0,'END Jul 2020'!R54&gt;0),IF($G$5&lt;'END Jul 2020'!P54,0,IF($G$5&lt;=('END Jul 2020'!R54+'END Jul 2020'!P54),(($G$5-'END Jul 2020'!P54)*'END Jul 2020'!Q54/100),(('END Jul 2020'!R54)*'END Jul 2020'!Q54/100))),0)</f>
        <v>0</v>
      </c>
      <c r="F66" s="321">
        <f>IF(AND('END Jul 2020'!Q54&gt;0,'END Jul 2020'!S54&gt;0),IF($G$5&lt;('END Jul 2020'!R54+'END Jul 2020'!P54),0,IF($G$5&lt;=('END Jul 2020'!T54+'END Jul 2020'!R54+'END Jul 2020'!P54),(($G$5-('END Jul 2020'!R54+'END Jul 2020'!P54))*'END Jul 2020'!S54/100),('END Jul 2020'!T54*'END Jul 2020'!S54/100))),0)</f>
        <v>0</v>
      </c>
      <c r="G66" s="321">
        <f>IF('END Jul 2020'!T54&gt;0,IF(($G$5&lt;'END Jul 2020'!T54),(0),($G$5-'END Jul 2020'!T54)*'END Jul 2020'!U54/100),IF(AND('END Jul 2020'!R54&gt;0,'END Jul 2020'!T54=""),IF(($G$5&lt;'END Jul 2020'!R54),(0),($G$5-'END Jul 2020'!R54)*'END Jul 2020'!S54/100),IF(AND('END Jul 2020'!P54&gt;0,'END Jul 2020'!R54=""),IF(($G$5&lt;'END Jul 2020'!P54),(0),($G$5-'END Jul 2020'!P54)*'END Jul 2020'!Q54/100),0)))</f>
        <v>0</v>
      </c>
      <c r="H66" s="321">
        <f>$H$5*'END Jul 2020'!AE54/100</f>
        <v>49.990500000000004</v>
      </c>
      <c r="I66" s="321">
        <f t="shared" si="36"/>
        <v>346.03418181818176</v>
      </c>
      <c r="J66" s="446">
        <f t="shared" si="37"/>
        <v>1066.4639999999999</v>
      </c>
      <c r="K66" s="446">
        <f t="shared" si="38"/>
        <v>1384.1367272727271</v>
      </c>
      <c r="L66" s="447">
        <f t="shared" si="39"/>
        <v>1522.5503999999999</v>
      </c>
      <c r="M66" s="446">
        <f>'END Jul 2020'!AZ54</f>
        <v>0</v>
      </c>
      <c r="N66" s="446">
        <f>'END Jul 2020'!BA54</f>
        <v>0</v>
      </c>
      <c r="O66" s="446">
        <f>'END Jul 2020'!BB54</f>
        <v>0</v>
      </c>
      <c r="P66" s="446">
        <f>'END Jul 2020'!BC54</f>
        <v>0</v>
      </c>
      <c r="Q66" s="446">
        <f>($E$6*'END Jul 2020'!AT54/100)*4</f>
        <v>117.93600000000001</v>
      </c>
      <c r="R66" s="448" t="str">
        <f t="shared" si="40"/>
        <v>No discount</v>
      </c>
      <c r="S66" s="448" t="str">
        <f t="shared" si="41"/>
        <v>Exclusive</v>
      </c>
      <c r="T66" s="475">
        <f t="shared" si="42"/>
        <v>1384.1367272727271</v>
      </c>
      <c r="U66" s="446">
        <f t="shared" si="43"/>
        <v>1384.1367272727271</v>
      </c>
      <c r="V66" s="446">
        <f t="shared" si="44"/>
        <v>1266.2007272727271</v>
      </c>
      <c r="W66" s="446">
        <f t="shared" si="45"/>
        <v>1266.2007272727271</v>
      </c>
      <c r="X66" s="454">
        <f t="shared" si="46"/>
        <v>1392.8208</v>
      </c>
      <c r="Y66" s="454">
        <f t="shared" si="47"/>
        <v>1392.8208</v>
      </c>
      <c r="Z66" s="325">
        <f>'END Jul 2020'!BL54</f>
        <v>0</v>
      </c>
      <c r="AA66" s="326" t="str">
        <f>'END Jul 2020'!BM54</f>
        <v>n</v>
      </c>
    </row>
    <row r="67" spans="1:27" x14ac:dyDescent="0.3">
      <c r="A67" s="319" t="str">
        <f>'END Jul 2020'!K55</f>
        <v>Future X Power</v>
      </c>
      <c r="B67" s="320" t="str">
        <f>'END Jul 2020'!L55</f>
        <v>Flexi Saver</v>
      </c>
      <c r="C67" s="321">
        <f>IF('END Jul 2020'!BP55=0,91*'END Jul 2020'!M55/100,(91*'END Jul 2020'!M55/100)+'END Jul 2020'!BP55/4)</f>
        <v>81.478090909090895</v>
      </c>
      <c r="D67" s="321">
        <f>IF('END Jul 2020'!O55="",$G$5*'END Jul 2020'!N55/100,IF($G$5&gt;='END Jul 2020'!P55,('END Jul 2020'!P55*'END Jul 2020'!N55/100),($G$5*'END Jul 2020'!N55/100)))</f>
        <v>235.62188999999998</v>
      </c>
      <c r="E67" s="321">
        <f>IF(AND('END Jul 2020'!P55&gt;0,'END Jul 2020'!R55&gt;0),IF($G$5&lt;'END Jul 2020'!P55,0,IF($G$5&lt;=('END Jul 2020'!R55+'END Jul 2020'!P55),(($G$5-'END Jul 2020'!P55)*'END Jul 2020'!Q55/100),(('END Jul 2020'!R55)*'END Jul 2020'!Q55/100))),0)</f>
        <v>0</v>
      </c>
      <c r="F67" s="321">
        <f>IF(AND('END Jul 2020'!Q55&gt;0,'END Jul 2020'!S55&gt;0),IF($G$5&lt;('END Jul 2020'!R55+'END Jul 2020'!P55),0,IF($G$5&lt;=('END Jul 2020'!T55+'END Jul 2020'!R55+'END Jul 2020'!P55),(($G$5-('END Jul 2020'!R55+'END Jul 2020'!P55))*'END Jul 2020'!S55/100),('END Jul 2020'!T55*'END Jul 2020'!S55/100))),0)</f>
        <v>0</v>
      </c>
      <c r="G67" s="321">
        <f>IF('END Jul 2020'!T55&gt;0,IF(($G$5&lt;'END Jul 2020'!T55),(0),($G$5-'END Jul 2020'!T55)*'END Jul 2020'!U55/100),IF(AND('END Jul 2020'!R55&gt;0,'END Jul 2020'!T55=""),IF(($G$5&lt;'END Jul 2020'!R55),(0),($G$5-'END Jul 2020'!R55)*'END Jul 2020'!S55/100),IF(AND('END Jul 2020'!P55&gt;0,'END Jul 2020'!R55=""),IF(($G$5&lt;'END Jul 2020'!P55),(0),($G$5-'END Jul 2020'!P55)*'END Jul 2020'!Q55/100),0)))</f>
        <v>0</v>
      </c>
      <c r="H67" s="321">
        <f>$H$5*'END Jul 2020'!AE55/100</f>
        <v>54.489645000000003</v>
      </c>
      <c r="I67" s="321">
        <f t="shared" si="36"/>
        <v>371.58962590909084</v>
      </c>
      <c r="J67" s="446">
        <f t="shared" si="37"/>
        <v>1160.4461399999998</v>
      </c>
      <c r="K67" s="446">
        <f t="shared" si="38"/>
        <v>1486.3585036363634</v>
      </c>
      <c r="L67" s="447">
        <f t="shared" si="39"/>
        <v>1634.9943539999999</v>
      </c>
      <c r="M67" s="446">
        <f>'END Jul 2020'!AZ55</f>
        <v>0</v>
      </c>
      <c r="N67" s="446">
        <f>'END Jul 2020'!BA55</f>
        <v>0</v>
      </c>
      <c r="O67" s="446">
        <f>'END Jul 2020'!BB55</f>
        <v>0</v>
      </c>
      <c r="P67" s="446">
        <f>'END Jul 2020'!BC55</f>
        <v>21</v>
      </c>
      <c r="Q67" s="446">
        <f>($E$6*'END Jul 2020'!AT55/100)*4</f>
        <v>51.597000000000001</v>
      </c>
      <c r="R67" s="448" t="str">
        <f t="shared" si="40"/>
        <v>Pay-on-time off usage</v>
      </c>
      <c r="S67" s="448" t="str">
        <f t="shared" si="41"/>
        <v>Exclusive</v>
      </c>
      <c r="T67" s="475">
        <f t="shared" si="42"/>
        <v>1486.3585036363634</v>
      </c>
      <c r="U67" s="446">
        <f t="shared" si="43"/>
        <v>1242.6648142363633</v>
      </c>
      <c r="V67" s="446">
        <f t="shared" si="44"/>
        <v>1434.7615036363634</v>
      </c>
      <c r="W67" s="446">
        <f t="shared" si="45"/>
        <v>1191.0678142363633</v>
      </c>
      <c r="X67" s="454">
        <f t="shared" si="46"/>
        <v>1578.2376539999998</v>
      </c>
      <c r="Y67" s="454">
        <f t="shared" si="47"/>
        <v>1310.1745956599998</v>
      </c>
      <c r="Z67" s="325">
        <f>'END Jul 2020'!BL55</f>
        <v>0</v>
      </c>
      <c r="AA67" s="326" t="str">
        <f>'END Jul 2020'!BM55</f>
        <v>n</v>
      </c>
    </row>
    <row r="68" spans="1:27" x14ac:dyDescent="0.3">
      <c r="A68" s="319" t="str">
        <f>'END Jul 2020'!K56</f>
        <v>GloBird Energy</v>
      </c>
      <c r="B68" s="320" t="str">
        <f>'END Jul 2020'!L56</f>
        <v>GloSave</v>
      </c>
      <c r="C68" s="321">
        <f>IF('END Jul 2020'!BP56=0,91*'END Jul 2020'!M56/100,(91*'END Jul 2020'!M56/100)+'END Jul 2020'!BP56/4)</f>
        <v>83.72</v>
      </c>
      <c r="D68" s="321">
        <f>IF('END Jul 2020'!O56="",$G$5*'END Jul 2020'!N56/100,IF($G$5&gt;='END Jul 2020'!P56,('END Jul 2020'!P56*'END Jul 2020'!N56/100),($G$5*'END Jul 2020'!N56/100)))</f>
        <v>180.54902249999998</v>
      </c>
      <c r="E68" s="321">
        <f>IF(AND('END Jul 2020'!P56&gt;0,'END Jul 2020'!R56&gt;0),IF($G$5&lt;'END Jul 2020'!P56,0,IF($G$5&lt;=('END Jul 2020'!R56+'END Jul 2020'!P56),(($G$5-'END Jul 2020'!P56)*'END Jul 2020'!Q56/100),(('END Jul 2020'!R56)*'END Jul 2020'!Q56/100))),0)</f>
        <v>0</v>
      </c>
      <c r="F68" s="321">
        <f>IF(AND('END Jul 2020'!Q56&gt;0,'END Jul 2020'!S56&gt;0),IF($G$5&lt;('END Jul 2020'!R56+'END Jul 2020'!P56),0,IF($G$5&lt;=('END Jul 2020'!T56+'END Jul 2020'!R56+'END Jul 2020'!P56),(($G$5-('END Jul 2020'!R56+'END Jul 2020'!P56))*'END Jul 2020'!S56/100),('END Jul 2020'!T56*'END Jul 2020'!S56/100))),0)</f>
        <v>0</v>
      </c>
      <c r="G68" s="321">
        <f>IF('END Jul 2020'!T56&gt;0,IF(($G$5&lt;'END Jul 2020'!T56),(0),($G$5-'END Jul 2020'!T56)*'END Jul 2020'!U56/100),IF(AND('END Jul 2020'!R56&gt;0,'END Jul 2020'!T56=""),IF(($G$5&lt;'END Jul 2020'!R56),(0),($G$5-'END Jul 2020'!R56)*'END Jul 2020'!S56/100),IF(AND('END Jul 2020'!P56&gt;0,'END Jul 2020'!R56=""),IF(($G$5&lt;'END Jul 2020'!P56),(0),($G$5-'END Jul 2020'!P56)*'END Jul 2020'!Q56/100),0)))</f>
        <v>0</v>
      </c>
      <c r="H68" s="321">
        <f>$H$5*'END Jul 2020'!AE56/100</f>
        <v>58.917374999999993</v>
      </c>
      <c r="I68" s="321">
        <f t="shared" si="36"/>
        <v>323.1863975</v>
      </c>
      <c r="J68" s="446">
        <f t="shared" si="37"/>
        <v>957.86559</v>
      </c>
      <c r="K68" s="446">
        <f t="shared" si="38"/>
        <v>1292.74559</v>
      </c>
      <c r="L68" s="447">
        <f t="shared" si="39"/>
        <v>1422.0201490000002</v>
      </c>
      <c r="M68" s="446">
        <f>'END Jul 2020'!AZ56</f>
        <v>0</v>
      </c>
      <c r="N68" s="446">
        <f>'END Jul 2020'!BA56</f>
        <v>0</v>
      </c>
      <c r="O68" s="446">
        <f>'END Jul 2020'!BB56</f>
        <v>7</v>
      </c>
      <c r="P68" s="446">
        <f>'END Jul 2020'!BC56</f>
        <v>0</v>
      </c>
      <c r="Q68" s="446">
        <f>($E$6*'END Jul 2020'!AT56/100)*4</f>
        <v>22.113000000000003</v>
      </c>
      <c r="R68" s="448" t="str">
        <f t="shared" si="40"/>
        <v>Pay-on-time off bill</v>
      </c>
      <c r="S68" s="448" t="str">
        <f t="shared" si="41"/>
        <v>Exclusive</v>
      </c>
      <c r="T68" s="475">
        <f t="shared" si="42"/>
        <v>1292.74559</v>
      </c>
      <c r="U68" s="446">
        <f t="shared" si="43"/>
        <v>1202.2533986999999</v>
      </c>
      <c r="V68" s="446">
        <f t="shared" si="44"/>
        <v>1270.6325899999999</v>
      </c>
      <c r="W68" s="446">
        <f t="shared" si="45"/>
        <v>1180.1403986999999</v>
      </c>
      <c r="X68" s="454">
        <f t="shared" si="46"/>
        <v>1397.695849</v>
      </c>
      <c r="Y68" s="454">
        <f t="shared" si="47"/>
        <v>1298.1544385699999</v>
      </c>
      <c r="Z68" s="325">
        <f>'END Jul 2020'!BL56</f>
        <v>0</v>
      </c>
      <c r="AA68" s="326" t="str">
        <f>'END Jul 2020'!BM56</f>
        <v>n</v>
      </c>
    </row>
    <row r="69" spans="1:27" x14ac:dyDescent="0.3">
      <c r="A69" s="319" t="str">
        <f>'END Jul 2020'!K57</f>
        <v>Kogan Energy</v>
      </c>
      <c r="B69" s="320" t="str">
        <f>'END Jul 2020'!L57</f>
        <v>Market offer</v>
      </c>
      <c r="C69" s="321">
        <f>IF('END Jul 2020'!BP57=0,91*'END Jul 2020'!M57/100,(91*'END Jul 2020'!M57/100)+'END Jul 2020'!BP57/4)</f>
        <v>80.501909090909081</v>
      </c>
      <c r="D69" s="321">
        <f>IF('END Jul 2020'!O57="",$G$5*'END Jul 2020'!N57/100,IF($G$5&gt;='END Jul 2020'!P57,('END Jul 2020'!P57*'END Jul 2020'!N57/100),($G$5*'END Jul 2020'!N57/100)))</f>
        <v>160.71945749999998</v>
      </c>
      <c r="E69" s="321">
        <f>IF(AND('END Jul 2020'!P57&gt;0,'END Jul 2020'!R57&gt;0),IF($G$5&lt;'END Jul 2020'!P57,0,IF($G$5&lt;=('END Jul 2020'!R57+'END Jul 2020'!P57),(($G$5-'END Jul 2020'!P57)*'END Jul 2020'!Q57/100),(('END Jul 2020'!R57)*'END Jul 2020'!Q57/100))),0)</f>
        <v>0</v>
      </c>
      <c r="F69" s="321">
        <f>IF(AND('END Jul 2020'!Q57&gt;0,'END Jul 2020'!S57&gt;0),IF($G$5&lt;('END Jul 2020'!R57+'END Jul 2020'!P57),0,IF($G$5&lt;=('END Jul 2020'!T57+'END Jul 2020'!R57+'END Jul 2020'!P57),(($G$5-('END Jul 2020'!R57+'END Jul 2020'!P57))*'END Jul 2020'!S57/100),('END Jul 2020'!T57*'END Jul 2020'!S57/100))),0)</f>
        <v>0</v>
      </c>
      <c r="G69" s="321">
        <f>IF('END Jul 2020'!T57&gt;0,IF(($G$5&lt;'END Jul 2020'!T57),(0),($G$5-'END Jul 2020'!T57)*'END Jul 2020'!U57/100),IF(AND('END Jul 2020'!R57&gt;0,'END Jul 2020'!T57=""),IF(($G$5&lt;'END Jul 2020'!R57),(0),($G$5-'END Jul 2020'!R57)*'END Jul 2020'!S57/100),IF(AND('END Jul 2020'!P57&gt;0,'END Jul 2020'!R57=""),IF(($G$5&lt;'END Jul 2020'!P57),(0),($G$5-'END Jul 2020'!P57)*'END Jul 2020'!Q57/100),0)))</f>
        <v>0</v>
      </c>
      <c r="H69" s="321">
        <f>$H$5*'END Jul 2020'!AE57/100</f>
        <v>40.59942749999999</v>
      </c>
      <c r="I69" s="321">
        <f t="shared" si="36"/>
        <v>281.82079409090903</v>
      </c>
      <c r="J69" s="446">
        <f t="shared" si="37"/>
        <v>805.27553999999986</v>
      </c>
      <c r="K69" s="446">
        <f t="shared" si="38"/>
        <v>1127.2831763636361</v>
      </c>
      <c r="L69" s="447">
        <f t="shared" si="39"/>
        <v>1240.0114939999999</v>
      </c>
      <c r="M69" s="446">
        <f>'END Jul 2020'!AZ57</f>
        <v>0</v>
      </c>
      <c r="N69" s="446">
        <f>'END Jul 2020'!BA57</f>
        <v>0</v>
      </c>
      <c r="O69" s="446">
        <f>'END Jul 2020'!BB57</f>
        <v>0</v>
      </c>
      <c r="P69" s="446">
        <f>'END Jul 2020'!BC57</f>
        <v>0</v>
      </c>
      <c r="Q69" s="446">
        <f>($E$6*'END Jul 2020'!AT57/100)*4</f>
        <v>40.761630000000004</v>
      </c>
      <c r="R69" s="448" t="str">
        <f t="shared" si="40"/>
        <v>No discount</v>
      </c>
      <c r="S69" s="448" t="str">
        <f t="shared" si="41"/>
        <v>Exclusive</v>
      </c>
      <c r="T69" s="475">
        <f t="shared" si="42"/>
        <v>1127.2831763636361</v>
      </c>
      <c r="U69" s="446">
        <f t="shared" si="43"/>
        <v>1127.2831763636361</v>
      </c>
      <c r="V69" s="446">
        <f t="shared" si="44"/>
        <v>1086.5215463636362</v>
      </c>
      <c r="W69" s="446">
        <f t="shared" si="45"/>
        <v>1086.5215463636362</v>
      </c>
      <c r="X69" s="454">
        <f t="shared" si="46"/>
        <v>1195.1737009999999</v>
      </c>
      <c r="Y69" s="454">
        <f t="shared" si="47"/>
        <v>1195.1737009999999</v>
      </c>
      <c r="Z69" s="325">
        <f>'END Jul 2020'!BL57</f>
        <v>0</v>
      </c>
      <c r="AA69" s="326" t="str">
        <f>'END Jul 2020'!BM57</f>
        <v>n</v>
      </c>
    </row>
    <row r="70" spans="1:27" x14ac:dyDescent="0.3">
      <c r="A70" s="319" t="str">
        <f>'END Jul 2020'!K58</f>
        <v>ReAmped Energy</v>
      </c>
      <c r="B70" s="320" t="str">
        <f>'END Jul 2020'!L58</f>
        <v>Market offer</v>
      </c>
      <c r="C70" s="321">
        <f>IF('END Jul 2020'!BP58=0,91*'END Jul 2020'!M58/100,(91*'END Jul 2020'!M58/100)+'END Jul 2020'!BP58/4)</f>
        <v>79.790454545454537</v>
      </c>
      <c r="D70" s="321">
        <f>IF('END Jul 2020'!O58="",$G$5*'END Jul 2020'!N58/100,IF($G$5&gt;='END Jul 2020'!P58,('END Jul 2020'!P58*'END Jul 2020'!N58/100),($G$5*'END Jul 2020'!N58/100)))</f>
        <v>189.46399499999995</v>
      </c>
      <c r="E70" s="321">
        <f>IF(AND('END Jul 2020'!P58&gt;0,'END Jul 2020'!R58&gt;0),IF($G$5&lt;'END Jul 2020'!P58,0,IF($G$5&lt;=('END Jul 2020'!R58+'END Jul 2020'!P58),(($G$5-'END Jul 2020'!P58)*'END Jul 2020'!Q58/100),(('END Jul 2020'!R58)*'END Jul 2020'!Q58/100))),0)</f>
        <v>0</v>
      </c>
      <c r="F70" s="321">
        <f>IF(AND('END Jul 2020'!Q58&gt;0,'END Jul 2020'!S58&gt;0),IF($G$5&lt;('END Jul 2020'!R58+'END Jul 2020'!P58),0,IF($G$5&lt;=('END Jul 2020'!T58+'END Jul 2020'!R58+'END Jul 2020'!P58),(($G$5-('END Jul 2020'!R58+'END Jul 2020'!P58))*'END Jul 2020'!S58/100),('END Jul 2020'!T58*'END Jul 2020'!S58/100))),0)</f>
        <v>0</v>
      </c>
      <c r="G70" s="321">
        <f>IF('END Jul 2020'!T58&gt;0,IF(($G$5&lt;'END Jul 2020'!T58),(0),($G$5-'END Jul 2020'!T58)*'END Jul 2020'!U58/100),IF(AND('END Jul 2020'!R58&gt;0,'END Jul 2020'!T58=""),IF(($G$5&lt;'END Jul 2020'!R58),(0),($G$5-'END Jul 2020'!R58)*'END Jul 2020'!S58/100),IF(AND('END Jul 2020'!P58&gt;0,'END Jul 2020'!R58=""),IF(($G$5&lt;'END Jul 2020'!P58),(0),($G$5-'END Jul 2020'!P58)*'END Jul 2020'!Q58/100),0)))</f>
        <v>0</v>
      </c>
      <c r="H70" s="321">
        <f>$H$5*'END Jul 2020'!AE58/100</f>
        <v>39.885277500000001</v>
      </c>
      <c r="I70" s="321">
        <f t="shared" si="36"/>
        <v>309.13972704545449</v>
      </c>
      <c r="J70" s="446">
        <f t="shared" si="37"/>
        <v>917.39708999999982</v>
      </c>
      <c r="K70" s="446">
        <f t="shared" si="38"/>
        <v>1236.558908181818</v>
      </c>
      <c r="L70" s="447">
        <f t="shared" si="39"/>
        <v>1360.2147989999999</v>
      </c>
      <c r="M70" s="446">
        <f>'END Jul 2020'!AZ58</f>
        <v>0</v>
      </c>
      <c r="N70" s="446">
        <f>'END Jul 2020'!BA58</f>
        <v>0</v>
      </c>
      <c r="O70" s="446">
        <f>'END Jul 2020'!BB58</f>
        <v>0</v>
      </c>
      <c r="P70" s="446">
        <f>'END Jul 2020'!BC58</f>
        <v>0</v>
      </c>
      <c r="Q70" s="446">
        <f>($E$6*'END Jul 2020'!AT58/100)*4</f>
        <v>58.968000000000004</v>
      </c>
      <c r="R70" s="448" t="str">
        <f t="shared" si="40"/>
        <v>No discount</v>
      </c>
      <c r="S70" s="448" t="str">
        <f t="shared" si="41"/>
        <v>Exclusive</v>
      </c>
      <c r="T70" s="475">
        <f t="shared" si="42"/>
        <v>1236.558908181818</v>
      </c>
      <c r="U70" s="446">
        <f t="shared" si="43"/>
        <v>1236.558908181818</v>
      </c>
      <c r="V70" s="446">
        <f t="shared" si="44"/>
        <v>1177.5909081818179</v>
      </c>
      <c r="W70" s="446">
        <f t="shared" si="45"/>
        <v>1177.5909081818179</v>
      </c>
      <c r="X70" s="454">
        <f t="shared" si="46"/>
        <v>1295.3499989999998</v>
      </c>
      <c r="Y70" s="454">
        <f t="shared" si="47"/>
        <v>1295.3499989999998</v>
      </c>
      <c r="Z70" s="325">
        <f>'END Jul 2020'!BL58</f>
        <v>0</v>
      </c>
      <c r="AA70" s="326" t="str">
        <f>'END Jul 2020'!BM58</f>
        <v>n</v>
      </c>
    </row>
    <row r="71" spans="1:27" x14ac:dyDescent="0.3">
      <c r="A71" s="319" t="str">
        <f>'END Jul 2020'!K59</f>
        <v>Sumo Power</v>
      </c>
      <c r="B71" s="320" t="str">
        <f>'END Jul 2020'!L59</f>
        <v>Lite</v>
      </c>
      <c r="C71" s="321">
        <f>IF('END Jul 2020'!BP59=0,91*'END Jul 2020'!M59/100,(91*'END Jul 2020'!M59/100)+'END Jul 2020'!BP59/4)</f>
        <v>77.349999999999994</v>
      </c>
      <c r="D71" s="321">
        <f>IF('END Jul 2020'!O59="",$G$5*'END Jul 2020'!N59/100,IF($G$5&gt;='END Jul 2020'!P59,('END Jul 2020'!P59*'END Jul 2020'!N59/100),($G$5*'END Jul 2020'!N59/100)))</f>
        <v>212.62625999999997</v>
      </c>
      <c r="E71" s="321">
        <f>IF(AND('END Jul 2020'!P59&gt;0,'END Jul 2020'!R59&gt;0),IF($G$5&lt;'END Jul 2020'!P59,0,IF($G$5&lt;=('END Jul 2020'!R59+'END Jul 2020'!P59),(($G$5-'END Jul 2020'!P59)*'END Jul 2020'!Q59/100),(('END Jul 2020'!R59)*'END Jul 2020'!Q59/100))),0)</f>
        <v>0</v>
      </c>
      <c r="F71" s="321">
        <f>IF(AND('END Jul 2020'!Q59&gt;0,'END Jul 2020'!S59&gt;0),IF($G$5&lt;('END Jul 2020'!R59+'END Jul 2020'!P59),0,IF($G$5&lt;=('END Jul 2020'!T59+'END Jul 2020'!R59+'END Jul 2020'!P59),(($G$5-('END Jul 2020'!R59+'END Jul 2020'!P59))*'END Jul 2020'!S59/100),('END Jul 2020'!T59*'END Jul 2020'!S59/100))),0)</f>
        <v>0</v>
      </c>
      <c r="G71" s="321">
        <f>IF('END Jul 2020'!T59&gt;0,IF(($G$5&lt;'END Jul 2020'!T59),(0),($G$5-'END Jul 2020'!T59)*'END Jul 2020'!U59/100),IF(AND('END Jul 2020'!R59&gt;0,'END Jul 2020'!T59=""),IF(($G$5&lt;'END Jul 2020'!R59),(0),($G$5-'END Jul 2020'!R59)*'END Jul 2020'!S59/100),IF(AND('END Jul 2020'!P59&gt;0,'END Jul 2020'!R59=""),IF(($G$5&lt;'END Jul 2020'!P59),(0),($G$5-'END Jul 2020'!P59)*'END Jul 2020'!Q59/100),0)))</f>
        <v>0</v>
      </c>
      <c r="H71" s="321">
        <f>$H$5*'END Jul 2020'!AE59/100</f>
        <v>56.953462499999993</v>
      </c>
      <c r="I71" s="321">
        <f t="shared" si="36"/>
        <v>346.92972249999997</v>
      </c>
      <c r="J71" s="446">
        <f t="shared" si="37"/>
        <v>1078.31889</v>
      </c>
      <c r="K71" s="446">
        <f t="shared" si="38"/>
        <v>1387.7188899999999</v>
      </c>
      <c r="L71" s="447">
        <f t="shared" si="39"/>
        <v>1526.490779</v>
      </c>
      <c r="M71" s="446">
        <f>'END Jul 2020'!AZ59</f>
        <v>0</v>
      </c>
      <c r="N71" s="446">
        <f>'END Jul 2020'!BA59</f>
        <v>0</v>
      </c>
      <c r="O71" s="446">
        <f>'END Jul 2020'!BB59</f>
        <v>0</v>
      </c>
      <c r="P71" s="446">
        <f>'END Jul 2020'!BC59</f>
        <v>0</v>
      </c>
      <c r="Q71" s="446">
        <f>($E$6*'END Jul 2020'!AT59/100)*4</f>
        <v>81.818100000000001</v>
      </c>
      <c r="R71" s="448" t="str">
        <f t="shared" si="40"/>
        <v>No discount</v>
      </c>
      <c r="S71" s="448" t="str">
        <f t="shared" si="41"/>
        <v>Exclusive</v>
      </c>
      <c r="T71" s="475">
        <f t="shared" si="42"/>
        <v>1387.7188899999999</v>
      </c>
      <c r="U71" s="446">
        <f t="shared" si="43"/>
        <v>1387.7188899999999</v>
      </c>
      <c r="V71" s="446">
        <f t="shared" si="44"/>
        <v>1305.9007899999999</v>
      </c>
      <c r="W71" s="446">
        <f t="shared" si="45"/>
        <v>1305.9007899999999</v>
      </c>
      <c r="X71" s="454">
        <f t="shared" si="46"/>
        <v>1436.490869</v>
      </c>
      <c r="Y71" s="454">
        <f t="shared" si="47"/>
        <v>1436.490869</v>
      </c>
      <c r="Z71" s="325">
        <f>'END Jul 2020'!BL59</f>
        <v>0</v>
      </c>
      <c r="AA71" s="326" t="str">
        <f>'END Jul 2020'!BM59</f>
        <v>n</v>
      </c>
    </row>
    <row r="72" spans="1:27" ht="14.5" thickBot="1" x14ac:dyDescent="0.35">
      <c r="A72" s="327" t="str">
        <f>'END Jul 2020'!K60</f>
        <v>Tango Energy</v>
      </c>
      <c r="B72" s="328" t="str">
        <f>'END Jul 2020'!L60</f>
        <v>Home Select</v>
      </c>
      <c r="C72" s="329">
        <f>IF('END Jul 2020'!BP60=0,91*'END Jul 2020'!M60/100,(91*'END Jul 2020'!M60/100)+'END Jul 2020'!BP60/4)</f>
        <v>74.710999999999999</v>
      </c>
      <c r="D72" s="329">
        <f>IF('END Jul 2020'!O60="",$G$5*'END Jul 2020'!N60/100,IF($G$5&gt;='END Jul 2020'!P60,('END Jul 2020'!P60*'END Jul 2020'!N60/100),($G$5*'END Jul 2020'!N60/100)))</f>
        <v>190.63043999999999</v>
      </c>
      <c r="E72" s="329">
        <f>IF(AND('END Jul 2020'!P60&gt;0,'END Jul 2020'!R60&gt;0),IF($G$5&lt;'END Jul 2020'!P60,0,IF($G$5&lt;=('END Jul 2020'!R60+'END Jul 2020'!P60),(($G$5-'END Jul 2020'!P60)*'END Jul 2020'!Q60/100),(('END Jul 2020'!R60)*'END Jul 2020'!Q60/100))),0)</f>
        <v>0</v>
      </c>
      <c r="F72" s="329">
        <f>IF(AND('END Jul 2020'!Q60&gt;0,'END Jul 2020'!S60&gt;0),IF($G$5&lt;('END Jul 2020'!R60+'END Jul 2020'!P60),0,IF($G$5&lt;=('END Jul 2020'!T60+'END Jul 2020'!R60+'END Jul 2020'!P60),(($G$5-('END Jul 2020'!R60+'END Jul 2020'!P60))*'END Jul 2020'!S60/100),('END Jul 2020'!T60*'END Jul 2020'!S60/100))),0)</f>
        <v>0</v>
      </c>
      <c r="G72" s="329">
        <f>IF('END Jul 2020'!T60&gt;0,IF(($G$5&lt;'END Jul 2020'!T60),(0),($G$5-'END Jul 2020'!T60)*'END Jul 2020'!U60/100),IF(AND('END Jul 2020'!R60&gt;0,'END Jul 2020'!T60=""),IF(($G$5&lt;'END Jul 2020'!R60),(0),($G$5-'END Jul 2020'!R60)*'END Jul 2020'!S60/100),IF(AND('END Jul 2020'!P60&gt;0,'END Jul 2020'!R60=""),IF(($G$5&lt;'END Jul 2020'!P60),(0),($G$5-'END Jul 2020'!P60)*'END Jul 2020'!Q60/100),0)))</f>
        <v>0</v>
      </c>
      <c r="H72" s="329">
        <f>$H$5*'END Jul 2020'!AE60/100</f>
        <v>47.133899999999997</v>
      </c>
      <c r="I72" s="329">
        <f t="shared" si="36"/>
        <v>312.47533999999996</v>
      </c>
      <c r="J72" s="451">
        <f t="shared" si="37"/>
        <v>951.05735999999979</v>
      </c>
      <c r="K72" s="451">
        <f t="shared" si="38"/>
        <v>1249.9013599999998</v>
      </c>
      <c r="L72" s="452">
        <f t="shared" si="39"/>
        <v>1374.891496</v>
      </c>
      <c r="M72" s="451">
        <f>'END Jul 2020'!AZ60</f>
        <v>0</v>
      </c>
      <c r="N72" s="451">
        <f>'END Jul 2020'!BA60</f>
        <v>0</v>
      </c>
      <c r="O72" s="451">
        <f>'END Jul 2020'!BB60</f>
        <v>0</v>
      </c>
      <c r="P72" s="451">
        <f>'END Jul 2020'!BC60</f>
        <v>0</v>
      </c>
      <c r="Q72" s="451">
        <f>($E$6*'END Jul 2020'!AT60/100)*4</f>
        <v>51.597000000000001</v>
      </c>
      <c r="R72" s="453" t="str">
        <f t="shared" si="40"/>
        <v>No discount</v>
      </c>
      <c r="S72" s="453" t="str">
        <f t="shared" si="41"/>
        <v>Exclusive</v>
      </c>
      <c r="T72" s="476">
        <f t="shared" si="42"/>
        <v>1249.9013599999998</v>
      </c>
      <c r="U72" s="451">
        <f t="shared" si="43"/>
        <v>1249.9013599999998</v>
      </c>
      <c r="V72" s="451">
        <f t="shared" si="44"/>
        <v>1198.3043599999999</v>
      </c>
      <c r="W72" s="451">
        <f t="shared" si="45"/>
        <v>1198.3043599999999</v>
      </c>
      <c r="X72" s="456">
        <f t="shared" si="46"/>
        <v>1318.1347960000001</v>
      </c>
      <c r="Y72" s="456">
        <f t="shared" si="47"/>
        <v>1318.1347960000001</v>
      </c>
      <c r="Z72" s="333">
        <f>'END Jul 2020'!BL60</f>
        <v>0</v>
      </c>
      <c r="AA72" s="334" t="str">
        <f>'END Jul 2020'!BM60</f>
        <v>n</v>
      </c>
    </row>
    <row r="74" spans="1:27" ht="14.5" thickBot="1" x14ac:dyDescent="0.35"/>
    <row r="75" spans="1:27" x14ac:dyDescent="0.3">
      <c r="A75" s="428" t="s">
        <v>534</v>
      </c>
      <c r="B75" s="429"/>
      <c r="C75" s="429"/>
      <c r="D75" s="429"/>
      <c r="E75" s="429"/>
      <c r="F75" s="429"/>
      <c r="G75" s="429"/>
      <c r="H75" s="429"/>
      <c r="I75" s="429"/>
      <c r="J75" s="429"/>
      <c r="K75" s="429"/>
      <c r="L75" s="429"/>
      <c r="M75" s="429"/>
      <c r="N75" s="429"/>
      <c r="O75" s="429"/>
      <c r="P75" s="429"/>
      <c r="Q75" s="429"/>
      <c r="R75" s="429"/>
      <c r="S75" s="429"/>
      <c r="T75" s="429"/>
      <c r="U75" s="429"/>
      <c r="V75" s="429"/>
      <c r="W75" s="429"/>
      <c r="X75" s="429"/>
      <c r="Y75" s="429"/>
      <c r="Z75" s="429"/>
      <c r="AA75" s="430"/>
    </row>
    <row r="76" spans="1:27" ht="70" x14ac:dyDescent="0.3">
      <c r="A76" s="431" t="s">
        <v>408</v>
      </c>
      <c r="B76" s="432" t="s">
        <v>409</v>
      </c>
      <c r="C76" s="433" t="s">
        <v>410</v>
      </c>
      <c r="D76" s="433" t="s">
        <v>555</v>
      </c>
      <c r="E76" s="433" t="s">
        <v>446</v>
      </c>
      <c r="F76" s="433" t="s">
        <v>354</v>
      </c>
      <c r="G76" s="433" t="s">
        <v>556</v>
      </c>
      <c r="H76" s="434" t="s">
        <v>352</v>
      </c>
      <c r="I76" s="433" t="s">
        <v>222</v>
      </c>
      <c r="J76" s="442" t="s">
        <v>406</v>
      </c>
      <c r="K76" s="443" t="s">
        <v>449</v>
      </c>
      <c r="L76" s="435" t="s">
        <v>1010</v>
      </c>
      <c r="M76" s="436" t="s">
        <v>398</v>
      </c>
      <c r="N76" s="436" t="s">
        <v>533</v>
      </c>
      <c r="O76" s="436" t="s">
        <v>399</v>
      </c>
      <c r="P76" s="436" t="s">
        <v>552</v>
      </c>
      <c r="Q76" s="437" t="s">
        <v>490</v>
      </c>
      <c r="R76" s="444" t="s">
        <v>1011</v>
      </c>
      <c r="S76" s="444" t="s">
        <v>1012</v>
      </c>
      <c r="T76" s="445" t="s">
        <v>1013</v>
      </c>
      <c r="U76" s="445" t="s">
        <v>1014</v>
      </c>
      <c r="V76" s="445" t="s">
        <v>104</v>
      </c>
      <c r="W76" s="445" t="s">
        <v>105</v>
      </c>
      <c r="X76" s="437" t="s">
        <v>331</v>
      </c>
      <c r="Y76" s="437" t="s">
        <v>332</v>
      </c>
      <c r="Z76" s="436" t="s">
        <v>400</v>
      </c>
      <c r="AA76" s="438" t="s">
        <v>558</v>
      </c>
    </row>
    <row r="77" spans="1:27" x14ac:dyDescent="0.3">
      <c r="A77" s="319" t="str">
        <f>'END Jul 2020'!K61</f>
        <v>Energy Locals</v>
      </c>
      <c r="B77" s="320" t="str">
        <f>'END Jul 2020'!L61</f>
        <v>Local Saver</v>
      </c>
      <c r="C77" s="321">
        <f>IF('END Jul 2020'!BP61=0,91*'END Jul 2020'!M61/100,(91*'END Jul 2020'!M61/100)+'END Jul 2020'!BP61/4)</f>
        <v>101.10454545454544</v>
      </c>
      <c r="D77" s="321">
        <f>IF('END Jul 2020'!O61="",$G$6*'END Jul 2020'!N61/100,IF($G$6&gt;='END Jul 2020'!P61,('END Jul 2020'!P61*'END Jul 2020'!N61/100),($G$6*'END Jul 2020'!N61/100)))</f>
        <v>69.034499999999994</v>
      </c>
      <c r="E77" s="321">
        <f>IF(AND('END Jul 2020'!P61&gt;0,'END Jul 2020'!R61&gt;0),IF($G$6&lt;'END Jul 2020'!P61,0,IF($G$6&lt;=('END Jul 2020'!R61+'END Jul 2020'!P61),(($G$6-'END Jul 2020'!P61)*'END Jul 2020'!Q61/100),(('END Jul 2020'!R61)*'END Jul 2020'!Q61/100))),0)</f>
        <v>0</v>
      </c>
      <c r="F77" s="321">
        <f>IF('END Jul 2020'!T61&gt;0,IF(($G$6&lt;'END Jul 2020'!T61),(0),($G$6-'END Jul 2020'!T61)*'END Jul 2020'!U61/100),IF(AND('END Jul 2020'!R61&gt;0,'END Jul 2020'!T61=""),IF(($G$6&lt;'END Jul 2020'!R61),(0),($G$6-'END Jul 2020'!R61)*'END Jul 2020'!S61/100),IF(AND('END Jul 2020'!P61&gt;0,'END Jul 2020'!R61=""),IF(($G$6&lt;'END Jul 2020'!P61),(0),($G$6-'END Jul 2020'!P61)*'END Jul 2020'!Q61/100),0)))</f>
        <v>0</v>
      </c>
      <c r="G77" s="321">
        <f>$I$6*'END Jul 2020'!AH61/100</f>
        <v>145.80562499999999</v>
      </c>
      <c r="H77" s="321">
        <f>$H$6*'END Jul 2020'!W61/100</f>
        <v>85.697999999999993</v>
      </c>
      <c r="I77" s="321">
        <f t="shared" ref="I77:I97" si="48">SUM(C77:H77)</f>
        <v>401.6426704545454</v>
      </c>
      <c r="J77" s="446">
        <f t="shared" ref="J77:J97" si="49">(I77-C77)*4</f>
        <v>1202.1524999999997</v>
      </c>
      <c r="K77" s="446">
        <f t="shared" ref="K77:K97" si="50">I77*4</f>
        <v>1606.5706818181816</v>
      </c>
      <c r="L77" s="447">
        <f>K77*1.1</f>
        <v>1767.2277499999998</v>
      </c>
      <c r="M77" s="446">
        <f>'END Jul 2020'!AZ61</f>
        <v>0</v>
      </c>
      <c r="N77" s="446">
        <f>'END Jul 2020'!BA61</f>
        <v>0</v>
      </c>
      <c r="O77" s="446">
        <f>'END Jul 2020'!BB61</f>
        <v>0</v>
      </c>
      <c r="P77" s="446">
        <f>'END Jul 2020'!BC61</f>
        <v>0</v>
      </c>
      <c r="Q77" s="446">
        <f>($E$6*'END Jul 2020'!AT61/100)*4</f>
        <v>117.93600000000001</v>
      </c>
      <c r="R77" s="448" t="str">
        <f>IF(SUM(M77:P77)=0,"No discount",IF(M77&gt;0,"Guaranteed off bill",IF(N77&gt;0,"Guaranteed off usage",IF(O77&gt;0,"Pay-on-time off bill","Pay-on-time off usage"))))</f>
        <v>No discount</v>
      </c>
      <c r="S77" s="448" t="str">
        <f>IF(OR(A77="Origin Energy",A77="Red Energy",A77="Powershop"),"Inclusive","Exclusive")</f>
        <v>Exclusive</v>
      </c>
      <c r="T77" s="446">
        <f t="shared" ref="T77:T97" si="51">IF(AND(R77="Guaranteed off bill",S77="Inclusive"),((K77*1.1)-((K77*1.1)*M77/100))/1.1,IF(AND(R77="Guaranteed off usage",S77="Inclusive"),((K77*1.1)-((J77*1.1)*N77/100))/1.1,IF(AND(R77="Guaranteed off bill",S77="Exclusive"),K77-(K77*M77/100),IF(AND(R77="Guaranteed off usage",S77="Exclusive"),K77-(J77*N77/100),IF(S77="Inclusive",((K77*1.1))/1.1,K77)))))</f>
        <v>1606.5706818181816</v>
      </c>
      <c r="U77" s="446">
        <f t="shared" ref="U77:U97" si="52">IF(AND(R77="Pay-on-time off bill",S77="Inclusive"),((T77*1.1)-((T77*1.1)*O77/100))/1.1,IF(AND(R77="Pay-on-time off usage",S77="Inclusive"),((T77*1.1)-((J77*1.1)*P77/100))/1.1,IF(AND(R77="Pay-on-time off bill",S77="Exclusive"),T77-(T77*O77/100),IF(AND(R77="Pay-on-time off usage",S77="Exclusive"),T77-(J77*P77/100),IF(S77="Inclusive",((T77*1.1))/1.1,T77)))))</f>
        <v>1606.5706818181816</v>
      </c>
      <c r="V77" s="446">
        <f t="shared" ref="V77:V97" si="53">T77-Q77</f>
        <v>1488.6346818181817</v>
      </c>
      <c r="W77" s="446">
        <f t="shared" ref="W77:W97" si="54">U77-Q77</f>
        <v>1488.6346818181817</v>
      </c>
      <c r="X77" s="454">
        <f>V77*1.1</f>
        <v>1637.4981499999999</v>
      </c>
      <c r="Y77" s="454">
        <f>W77*1.1</f>
        <v>1637.4981499999999</v>
      </c>
      <c r="Z77" s="325">
        <f>'END Jul 2020'!BL61</f>
        <v>0</v>
      </c>
      <c r="AA77" s="326" t="str">
        <f>'END Jul 2020'!BM61</f>
        <v>n</v>
      </c>
    </row>
    <row r="78" spans="1:27" x14ac:dyDescent="0.3">
      <c r="A78" s="319" t="str">
        <f>'END Jul 2020'!K62</f>
        <v>AGL</v>
      </c>
      <c r="B78" s="320" t="str">
        <f>'END Jul 2020'!L62</f>
        <v>Essentials Saver</v>
      </c>
      <c r="C78" s="321">
        <f>IF('END Jul 2020'!BP62=0,91*'END Jul 2020'!M62/100,(91*'END Jul 2020'!M62/100)+'END Jul 2020'!BP62/4)</f>
        <v>67.298636363636348</v>
      </c>
      <c r="D78" s="321">
        <f>IF('END Jul 2020'!O62="",$G$6*'END Jul 2020'!N62/100,IF($G$6&gt;='END Jul 2020'!P62,('END Jul 2020'!P62*'END Jul 2020'!N62/100),($G$6*'END Jul 2020'!N62/100)))</f>
        <v>73.462230000000005</v>
      </c>
      <c r="E78" s="321">
        <f>IF(AND('END Jul 2020'!P62&gt;0,'END Jul 2020'!R62&gt;0),IF($G$6&lt;'END Jul 2020'!P62,0,IF($G$6&lt;=('END Jul 2020'!R62+'END Jul 2020'!P62),(($G$6-'END Jul 2020'!P62)*'END Jul 2020'!Q62/100),(('END Jul 2020'!R62)*'END Jul 2020'!Q62/100))),0)</f>
        <v>0</v>
      </c>
      <c r="F78" s="321">
        <f>IF('END Jul 2020'!T62&gt;0,IF(($G$6&lt;'END Jul 2020'!T62),(0),($G$6-'END Jul 2020'!T62)*'END Jul 2020'!U62/100),IF(AND('END Jul 2020'!R62&gt;0,'END Jul 2020'!T62=""),IF(($G$6&lt;'END Jul 2020'!R62),(0),($G$6-'END Jul 2020'!R62)*'END Jul 2020'!S62/100),IF(AND('END Jul 2020'!P62&gt;0,'END Jul 2020'!R62=""),IF(($G$6&lt;'END Jul 2020'!P62),(0),($G$6-'END Jul 2020'!P62)*'END Jul 2020'!Q62/100),0)))</f>
        <v>0</v>
      </c>
      <c r="G78" s="321">
        <f>$I$6*'END Jul 2020'!AH62/100</f>
        <v>153.899325</v>
      </c>
      <c r="H78" s="321">
        <f>$H$6*'END Jul 2020'!W62/100</f>
        <v>44.777204999999995</v>
      </c>
      <c r="I78" s="321">
        <f t="shared" si="48"/>
        <v>339.43739636363637</v>
      </c>
      <c r="J78" s="446">
        <f t="shared" si="49"/>
        <v>1088.5550400000002</v>
      </c>
      <c r="K78" s="446">
        <f t="shared" si="50"/>
        <v>1357.7495854545455</v>
      </c>
      <c r="L78" s="447">
        <f t="shared" ref="L78:L97" si="55">K78*1.1</f>
        <v>1493.5245440000001</v>
      </c>
      <c r="M78" s="446">
        <f>'END Jul 2020'!AZ62</f>
        <v>0</v>
      </c>
      <c r="N78" s="446">
        <f>'END Jul 2020'!BA62</f>
        <v>0</v>
      </c>
      <c r="O78" s="446">
        <f>'END Jul 2020'!BB62</f>
        <v>0</v>
      </c>
      <c r="P78" s="446">
        <f>'END Jul 2020'!BC62</f>
        <v>0</v>
      </c>
      <c r="Q78" s="446">
        <f>($E$6*'END Jul 2020'!AT62/100)*4</f>
        <v>70.024500000000003</v>
      </c>
      <c r="R78" s="448" t="str">
        <f t="shared" ref="R78:R97" si="56">IF(SUM(M78:P78)=0,"No discount",IF(M78&gt;0,"Guaranteed off bill",IF(N78&gt;0,"Guaranteed off usage",IF(O78&gt;0,"Pay-on-time off bill","Pay-on-time off usage"))))</f>
        <v>No discount</v>
      </c>
      <c r="S78" s="448" t="str">
        <f t="shared" ref="S78:S97" si="57">IF(OR(A78="Origin Energy",A78="Red Energy",A78="Powershop"),"Inclusive","Exclusive")</f>
        <v>Exclusive</v>
      </c>
      <c r="T78" s="475">
        <f t="shared" si="51"/>
        <v>1357.7495854545455</v>
      </c>
      <c r="U78" s="446">
        <f t="shared" si="52"/>
        <v>1357.7495854545455</v>
      </c>
      <c r="V78" s="446">
        <f t="shared" si="53"/>
        <v>1287.7250854545455</v>
      </c>
      <c r="W78" s="446">
        <f t="shared" si="54"/>
        <v>1287.7250854545455</v>
      </c>
      <c r="X78" s="454">
        <f t="shared" ref="X78:Y85" si="58">V78*1.1</f>
        <v>1416.4975940000002</v>
      </c>
      <c r="Y78" s="454">
        <f t="shared" si="58"/>
        <v>1416.4975940000002</v>
      </c>
      <c r="Z78" s="325">
        <f>'END Jul 2020'!BL62</f>
        <v>0</v>
      </c>
      <c r="AA78" s="326" t="str">
        <f>'END Jul 2020'!BM62</f>
        <v>n</v>
      </c>
    </row>
    <row r="79" spans="1:27" x14ac:dyDescent="0.3">
      <c r="A79" s="319" t="str">
        <f>'END Jul 2020'!K63</f>
        <v>Alinta Energy</v>
      </c>
      <c r="B79" s="320" t="str">
        <f>'END Jul 2020'!L63</f>
        <v>Home Deal</v>
      </c>
      <c r="C79" s="321">
        <f>IF('END Jul 2020'!BP63=0,91*'END Jul 2020'!M63/100,(91*'END Jul 2020'!M63/100)+'END Jul 2020'!BP63/4)</f>
        <v>79.045909090909092</v>
      </c>
      <c r="D79" s="321">
        <f>IF('END Jul 2020'!O63="",$G$6*'END Jul 2020'!N63/100,IF($G$6&gt;='END Jul 2020'!P63,('END Jul 2020'!P63*'END Jul 2020'!N63/100),($G$6*'END Jul 2020'!N63/100)))</f>
        <v>81.175050000000013</v>
      </c>
      <c r="E79" s="321">
        <f>IF(AND('END Jul 2020'!P63&gt;0,'END Jul 2020'!R63&gt;0),IF($G$6&lt;'END Jul 2020'!P63,0,IF($G$6&lt;=('END Jul 2020'!R63+'END Jul 2020'!P63),(($G$6-'END Jul 2020'!P63)*'END Jul 2020'!Q63/100),(('END Jul 2020'!R63)*'END Jul 2020'!Q63/100))),0)</f>
        <v>0</v>
      </c>
      <c r="F79" s="321">
        <f>IF('END Jul 2020'!T63&gt;0,IF(($G$6&lt;'END Jul 2020'!T63),(0),($G$6-'END Jul 2020'!T63)*'END Jul 2020'!U63/100),IF(AND('END Jul 2020'!R63&gt;0,'END Jul 2020'!T63=""),IF(($G$6&lt;'END Jul 2020'!R63),(0),($G$6-'END Jul 2020'!R63)*'END Jul 2020'!S63/100),IF(AND('END Jul 2020'!P63&gt;0,'END Jul 2020'!R63=""),IF(($G$6&lt;'END Jul 2020'!P63),(0),($G$6-'END Jul 2020'!P63)*'END Jul 2020'!Q63/100),0)))</f>
        <v>0</v>
      </c>
      <c r="G79" s="321">
        <f>$I$6*'END Jul 2020'!AH63/100</f>
        <v>173.4789375</v>
      </c>
      <c r="H79" s="321">
        <f>$H$6*'END Jul 2020'!W63/100</f>
        <v>68.73693750000001</v>
      </c>
      <c r="I79" s="321">
        <f t="shared" si="48"/>
        <v>402.43683409090914</v>
      </c>
      <c r="J79" s="446">
        <f t="shared" si="49"/>
        <v>1293.5637000000002</v>
      </c>
      <c r="K79" s="446">
        <f t="shared" si="50"/>
        <v>1609.7473363636366</v>
      </c>
      <c r="L79" s="447">
        <f t="shared" si="55"/>
        <v>1770.7220700000005</v>
      </c>
      <c r="M79" s="446">
        <f>'END Jul 2020'!AZ63</f>
        <v>0</v>
      </c>
      <c r="N79" s="446">
        <f>'END Jul 2020'!BA63</f>
        <v>0</v>
      </c>
      <c r="O79" s="446">
        <f>'END Jul 2020'!BB63</f>
        <v>0</v>
      </c>
      <c r="P79" s="446">
        <f>'END Jul 2020'!BC63</f>
        <v>0</v>
      </c>
      <c r="Q79" s="446">
        <f>($E$6*'END Jul 2020'!AT63/100)*4</f>
        <v>55.282499999999999</v>
      </c>
      <c r="R79" s="448" t="str">
        <f t="shared" si="56"/>
        <v>No discount</v>
      </c>
      <c r="S79" s="448" t="str">
        <f t="shared" si="57"/>
        <v>Exclusive</v>
      </c>
      <c r="T79" s="475">
        <f t="shared" si="51"/>
        <v>1609.7473363636366</v>
      </c>
      <c r="U79" s="446">
        <f t="shared" si="52"/>
        <v>1609.7473363636366</v>
      </c>
      <c r="V79" s="446">
        <f t="shared" si="53"/>
        <v>1554.4648363636366</v>
      </c>
      <c r="W79" s="446">
        <f t="shared" si="54"/>
        <v>1554.4648363636366</v>
      </c>
      <c r="X79" s="454">
        <f t="shared" si="58"/>
        <v>1709.9113200000004</v>
      </c>
      <c r="Y79" s="454">
        <f t="shared" si="58"/>
        <v>1709.9113200000004</v>
      </c>
      <c r="Z79" s="325">
        <f>'END Jul 2020'!BL63</f>
        <v>0</v>
      </c>
      <c r="AA79" s="326" t="str">
        <f>'END Jul 2020'!BM63</f>
        <v>n</v>
      </c>
    </row>
    <row r="80" spans="1:27" x14ac:dyDescent="0.3">
      <c r="A80" s="319" t="str">
        <f>'END Jul 2020'!K64</f>
        <v>Click Energy</v>
      </c>
      <c r="B80" s="320" t="str">
        <f>'END Jul 2020'!L64</f>
        <v>Flora Solar</v>
      </c>
      <c r="C80" s="321">
        <f>IF('END Jul 2020'!BP64=0,91*'END Jul 2020'!M64/100,(91*'END Jul 2020'!M64/100)+'END Jul 2020'!BP64/4)</f>
        <v>82.354999999999976</v>
      </c>
      <c r="D80" s="321">
        <f>IF('END Jul 2020'!O64="",$G$6*'END Jul 2020'!N64/100,IF($G$6&gt;='END Jul 2020'!P64,('END Jul 2020'!P64*'END Jul 2020'!N64/100),($G$6*'END Jul 2020'!N64/100)))</f>
        <v>75.485654999999994</v>
      </c>
      <c r="E80" s="321">
        <f>IF(AND('END Jul 2020'!P64&gt;0,'END Jul 2020'!R64&gt;0),IF($G$6&lt;'END Jul 2020'!P64,0,IF($G$6&lt;=('END Jul 2020'!R64+'END Jul 2020'!P64),(($G$6-'END Jul 2020'!P64)*'END Jul 2020'!Q64/100),(('END Jul 2020'!R64)*'END Jul 2020'!Q64/100))),0)</f>
        <v>0</v>
      </c>
      <c r="F80" s="321">
        <f>IF('END Jul 2020'!T64&gt;0,IF(($G$6&lt;'END Jul 2020'!T64),(0),($G$6-'END Jul 2020'!T64)*'END Jul 2020'!U64/100),IF(AND('END Jul 2020'!R64&gt;0,'END Jul 2020'!T64=""),IF(($G$6&lt;'END Jul 2020'!R64),(0),($G$6-'END Jul 2020'!R64)*'END Jul 2020'!S64/100),IF(AND('END Jul 2020'!P64&gt;0,'END Jul 2020'!R64=""),IF(($G$6&lt;'END Jul 2020'!P64),(0),($G$6-'END Jul 2020'!P64)*'END Jul 2020'!Q64/100),0)))</f>
        <v>0</v>
      </c>
      <c r="G80" s="321">
        <f>$I$6*'END Jul 2020'!AH64/100</f>
        <v>156.45836249999999</v>
      </c>
      <c r="H80" s="321">
        <f>$H$6*'END Jul 2020'!W64/100</f>
        <v>91.911104999999992</v>
      </c>
      <c r="I80" s="321">
        <f t="shared" si="48"/>
        <v>406.21012250000001</v>
      </c>
      <c r="J80" s="446">
        <f t="shared" si="49"/>
        <v>1295.4204900000002</v>
      </c>
      <c r="K80" s="446">
        <f t="shared" si="50"/>
        <v>1624.84049</v>
      </c>
      <c r="L80" s="447">
        <f t="shared" si="55"/>
        <v>1787.3245390000002</v>
      </c>
      <c r="M80" s="446">
        <f>'END Jul 2020'!AZ64</f>
        <v>0</v>
      </c>
      <c r="N80" s="446">
        <f>'END Jul 2020'!BA64</f>
        <v>0</v>
      </c>
      <c r="O80" s="446">
        <f>'END Jul 2020'!BB64</f>
        <v>0</v>
      </c>
      <c r="P80" s="446">
        <f>'END Jul 2020'!BC64</f>
        <v>0</v>
      </c>
      <c r="Q80" s="446">
        <f>($E$6*'END Jul 2020'!AT64/100)*4</f>
        <v>117.93600000000001</v>
      </c>
      <c r="R80" s="448" t="str">
        <f t="shared" si="56"/>
        <v>No discount</v>
      </c>
      <c r="S80" s="448" t="str">
        <f t="shared" si="57"/>
        <v>Exclusive</v>
      </c>
      <c r="T80" s="446">
        <f t="shared" si="51"/>
        <v>1624.84049</v>
      </c>
      <c r="U80" s="446">
        <f t="shared" si="52"/>
        <v>1624.84049</v>
      </c>
      <c r="V80" s="446">
        <f t="shared" si="53"/>
        <v>1506.9044900000001</v>
      </c>
      <c r="W80" s="446">
        <f t="shared" si="54"/>
        <v>1506.9044900000001</v>
      </c>
      <c r="X80" s="454">
        <f t="shared" si="58"/>
        <v>1657.5949390000003</v>
      </c>
      <c r="Y80" s="454">
        <f t="shared" si="58"/>
        <v>1657.5949390000003</v>
      </c>
      <c r="Z80" s="325">
        <f>'END Jul 2020'!BL64</f>
        <v>0</v>
      </c>
      <c r="AA80" s="326" t="str">
        <f>'END Jul 2020'!BM64</f>
        <v>n</v>
      </c>
    </row>
    <row r="81" spans="1:27" x14ac:dyDescent="0.3">
      <c r="A81" s="319" t="str">
        <f>'END Jul 2020'!K65</f>
        <v>Commander</v>
      </c>
      <c r="B81" s="320" t="str">
        <f>'END Jul 2020'!L65</f>
        <v>Market offer</v>
      </c>
      <c r="C81" s="321">
        <f>IF('END Jul 2020'!BP65=0,91*'END Jul 2020'!M65/100,(91*'END Jul 2020'!M65/100)+'END Jul 2020'!BP65/4)</f>
        <v>91.943090909090898</v>
      </c>
      <c r="D81" s="321">
        <f>IF('END Jul 2020'!O65="",$G$6*'END Jul 2020'!N65/100,IF($G$6&gt;='END Jul 2020'!P65,('END Jul 2020'!P65*'END Jul 2020'!N65/100),($G$6*'END Jul 2020'!N65/100)))</f>
        <v>72.605250000000012</v>
      </c>
      <c r="E81" s="321">
        <f>IF(AND('END Jul 2020'!P65&gt;0,'END Jul 2020'!R65&gt;0),IF($G$6&lt;'END Jul 2020'!P65,0,IF($G$6&lt;=('END Jul 2020'!R65+'END Jul 2020'!P65),(($G$6-'END Jul 2020'!P65)*'END Jul 2020'!Q65/100),(('END Jul 2020'!R65)*'END Jul 2020'!Q65/100))),0)</f>
        <v>0</v>
      </c>
      <c r="F81" s="321">
        <f>IF('END Jul 2020'!T65&gt;0,IF(($G$6&lt;'END Jul 2020'!T65),(0),($G$6-'END Jul 2020'!T65)*'END Jul 2020'!U65/100),IF(AND('END Jul 2020'!R65&gt;0,'END Jul 2020'!T65=""),IF(($G$6&lt;'END Jul 2020'!R65),(0),($G$6-'END Jul 2020'!R65)*'END Jul 2020'!S65/100),IF(AND('END Jul 2020'!P65&gt;0,'END Jul 2020'!R65=""),IF(($G$6&lt;'END Jul 2020'!P65),(0),($G$6-'END Jul 2020'!P65)*'END Jul 2020'!Q65/100),0)))</f>
        <v>0</v>
      </c>
      <c r="G81" s="321">
        <f>$I$6*'END Jul 2020'!AH65/100</f>
        <v>149.31686250000001</v>
      </c>
      <c r="H81" s="321">
        <f>$H$6*'END Jul 2020'!W65/100</f>
        <v>87.51908250000001</v>
      </c>
      <c r="I81" s="321">
        <f t="shared" si="48"/>
        <v>401.38428590909092</v>
      </c>
      <c r="J81" s="446">
        <f t="shared" si="49"/>
        <v>1237.76478</v>
      </c>
      <c r="K81" s="446">
        <f t="shared" si="50"/>
        <v>1605.5371436363637</v>
      </c>
      <c r="L81" s="447">
        <f t="shared" si="55"/>
        <v>1766.0908580000003</v>
      </c>
      <c r="M81" s="446">
        <f>'END Jul 2020'!AZ65</f>
        <v>0</v>
      </c>
      <c r="N81" s="446">
        <f>'END Jul 2020'!BA65</f>
        <v>0</v>
      </c>
      <c r="O81" s="446">
        <f>'END Jul 2020'!BB65</f>
        <v>0</v>
      </c>
      <c r="P81" s="446">
        <f>'END Jul 2020'!BC65</f>
        <v>0</v>
      </c>
      <c r="Q81" s="446">
        <f>($E$6*'END Jul 2020'!AT65/100)*4</f>
        <v>85.503600000000006</v>
      </c>
      <c r="R81" s="448" t="str">
        <f t="shared" si="56"/>
        <v>No discount</v>
      </c>
      <c r="S81" s="448" t="str">
        <f t="shared" si="57"/>
        <v>Exclusive</v>
      </c>
      <c r="T81" s="475">
        <f t="shared" si="51"/>
        <v>1605.5371436363637</v>
      </c>
      <c r="U81" s="446">
        <f t="shared" si="52"/>
        <v>1605.5371436363637</v>
      </c>
      <c r="V81" s="446">
        <f t="shared" si="53"/>
        <v>1520.0335436363637</v>
      </c>
      <c r="W81" s="446">
        <f t="shared" si="54"/>
        <v>1520.0335436363637</v>
      </c>
      <c r="X81" s="454">
        <f t="shared" si="58"/>
        <v>1672.0368980000001</v>
      </c>
      <c r="Y81" s="454">
        <f t="shared" si="58"/>
        <v>1672.0368980000001</v>
      </c>
      <c r="Z81" s="325">
        <f>'END Jul 2020'!BL65</f>
        <v>0</v>
      </c>
      <c r="AA81" s="326" t="str">
        <f>'END Jul 2020'!BM65</f>
        <v>n</v>
      </c>
    </row>
    <row r="82" spans="1:27" x14ac:dyDescent="0.3">
      <c r="A82" s="319" t="str">
        <f>'END Jul 2020'!K66</f>
        <v>CovaU</v>
      </c>
      <c r="B82" s="320" t="str">
        <f>'END Jul 2020'!L66</f>
        <v>Freedom Plus Solar</v>
      </c>
      <c r="C82" s="321">
        <f>IF('END Jul 2020'!BP66=0,91*'END Jul 2020'!M66/100,(91*'END Jul 2020'!M66/100)+'END Jul 2020'!BP66/4)</f>
        <v>113.74999999999999</v>
      </c>
      <c r="D82" s="321">
        <f>IF('END Jul 2020'!O66="",$G$6*'END Jul 2020'!N66/100,IF($G$6&gt;='END Jul 2020'!P66,('END Jul 2020'!P66*'END Jul 2020'!N66/100),($G$6*'END Jul 2020'!N66/100)))</f>
        <v>96.886350000000007</v>
      </c>
      <c r="E82" s="321">
        <f>IF(AND('END Jul 2020'!P66&gt;0,'END Jul 2020'!R66&gt;0),IF($G$6&lt;'END Jul 2020'!P66,0,IF($G$6&lt;=('END Jul 2020'!R66+'END Jul 2020'!P66),(($G$6-'END Jul 2020'!P66)*'END Jul 2020'!Q66/100),(('END Jul 2020'!R66)*'END Jul 2020'!Q66/100))),0)</f>
        <v>0</v>
      </c>
      <c r="F82" s="321">
        <f>IF('END Jul 2020'!T66&gt;0,IF(($G$6&lt;'END Jul 2020'!T66),(0),($G$6-'END Jul 2020'!T66)*'END Jul 2020'!U66/100),IF(AND('END Jul 2020'!R66&gt;0,'END Jul 2020'!T66=""),IF(($G$6&lt;'END Jul 2020'!R66),(0),($G$6-'END Jul 2020'!R66)*'END Jul 2020'!S66/100),IF(AND('END Jul 2020'!P66&gt;0,'END Jul 2020'!R66=""),IF(($G$6&lt;'END Jul 2020'!P66),(0),($G$6-'END Jul 2020'!P66)*'END Jul 2020'!Q66/100),0)))</f>
        <v>0</v>
      </c>
      <c r="G82" s="321">
        <f>$I$6*'END Jul 2020'!AH66/100</f>
        <v>196.39125000000001</v>
      </c>
      <c r="H82" s="321">
        <f>$H$6*'END Jul 2020'!W66/100</f>
        <v>103.94453250000001</v>
      </c>
      <c r="I82" s="321">
        <f t="shared" si="48"/>
        <v>510.97213250000004</v>
      </c>
      <c r="J82" s="446">
        <f t="shared" si="49"/>
        <v>1588.8885300000002</v>
      </c>
      <c r="K82" s="446">
        <f t="shared" si="50"/>
        <v>2043.8885300000002</v>
      </c>
      <c r="L82" s="447">
        <f t="shared" si="55"/>
        <v>2248.2773830000006</v>
      </c>
      <c r="M82" s="446">
        <f>'END Jul 2020'!AZ66</f>
        <v>20</v>
      </c>
      <c r="N82" s="446">
        <f>'END Jul 2020'!BA66</f>
        <v>0</v>
      </c>
      <c r="O82" s="446">
        <f>'END Jul 2020'!BB66</f>
        <v>0</v>
      </c>
      <c r="P82" s="446">
        <f>'END Jul 2020'!BC66</f>
        <v>0</v>
      </c>
      <c r="Q82" s="446">
        <f>($E$6*'END Jul 2020'!AT66/100)*4</f>
        <v>62.653500000000001</v>
      </c>
      <c r="R82" s="448" t="str">
        <f t="shared" si="56"/>
        <v>Guaranteed off bill</v>
      </c>
      <c r="S82" s="448" t="str">
        <f t="shared" si="57"/>
        <v>Exclusive</v>
      </c>
      <c r="T82" s="475">
        <f t="shared" si="51"/>
        <v>1635.1108240000001</v>
      </c>
      <c r="U82" s="446">
        <f t="shared" si="52"/>
        <v>1635.1108240000001</v>
      </c>
      <c r="V82" s="446">
        <f t="shared" si="53"/>
        <v>1572.4573240000002</v>
      </c>
      <c r="W82" s="446">
        <f t="shared" si="54"/>
        <v>1572.4573240000002</v>
      </c>
      <c r="X82" s="454">
        <f t="shared" si="58"/>
        <v>1729.7030564000004</v>
      </c>
      <c r="Y82" s="454">
        <f t="shared" si="58"/>
        <v>1729.7030564000004</v>
      </c>
      <c r="Z82" s="325">
        <f>'END Jul 2020'!BL66</f>
        <v>0</v>
      </c>
      <c r="AA82" s="326" t="str">
        <f>'END Jul 2020'!BM66</f>
        <v>n</v>
      </c>
    </row>
    <row r="83" spans="1:27" x14ac:dyDescent="0.3">
      <c r="A83" s="319" t="str">
        <f>'END Jul 2020'!K67</f>
        <v>Diamond Energy</v>
      </c>
      <c r="B83" s="320" t="str">
        <f>'END Jul 2020'!L67</f>
        <v>Renewable Saver POT</v>
      </c>
      <c r="C83" s="321">
        <f>IF('END Jul 2020'!BP67=0,91*'END Jul 2020'!M67/100,(91*'END Jul 2020'!M67/100)+'END Jul 2020'!BP67/4)</f>
        <v>84.174999999999983</v>
      </c>
      <c r="D83" s="321">
        <f>IF('END Jul 2020'!O67="",$G$6*'END Jul 2020'!N67/100,IF($G$6&gt;='END Jul 2020'!P67,('END Jul 2020'!P67*'END Jul 2020'!N67/100),($G$6*'END Jul 2020'!N67/100)))</f>
        <v>93.101354999999998</v>
      </c>
      <c r="E83" s="321">
        <f>IF(AND('END Jul 2020'!P67&gt;0,'END Jul 2020'!R67&gt;0),IF($G$6&lt;'END Jul 2020'!P67,0,IF($G$6&lt;=('END Jul 2020'!R67+'END Jul 2020'!P67),(($G$6-'END Jul 2020'!P67)*'END Jul 2020'!Q67/100),(('END Jul 2020'!R67)*'END Jul 2020'!Q67/100))),0)</f>
        <v>0</v>
      </c>
      <c r="F83" s="321">
        <f>IF('END Jul 2020'!T67&gt;0,IF(($G$6&lt;'END Jul 2020'!T67),(0),($G$6-'END Jul 2020'!T67)*'END Jul 2020'!U67/100),IF(AND('END Jul 2020'!R67&gt;0,'END Jul 2020'!T67=""),IF(($G$6&lt;'END Jul 2020'!R67),(0),($G$6-'END Jul 2020'!R67)*'END Jul 2020'!S67/100),IF(AND('END Jul 2020'!P67&gt;0,'END Jul 2020'!R67=""),IF(($G$6&lt;'END Jul 2020'!P67),(0),($G$6-'END Jul 2020'!P67)*'END Jul 2020'!Q67/100),0)))</f>
        <v>0</v>
      </c>
      <c r="G83" s="321">
        <f>$I$6*'END Jul 2020'!AH67/100</f>
        <v>164.96864999999997</v>
      </c>
      <c r="H83" s="321">
        <f>$H$6*'END Jul 2020'!W67/100</f>
        <v>65.023357500000003</v>
      </c>
      <c r="I83" s="321">
        <f t="shared" si="48"/>
        <v>407.26836249999997</v>
      </c>
      <c r="J83" s="446">
        <f t="shared" si="49"/>
        <v>1292.37345</v>
      </c>
      <c r="K83" s="446">
        <f t="shared" si="50"/>
        <v>1629.0734499999999</v>
      </c>
      <c r="L83" s="447">
        <f t="shared" si="55"/>
        <v>1791.9807949999999</v>
      </c>
      <c r="M83" s="446">
        <f>'END Jul 2020'!AZ67</f>
        <v>0</v>
      </c>
      <c r="N83" s="446">
        <f>'END Jul 2020'!BA67</f>
        <v>0</v>
      </c>
      <c r="O83" s="446">
        <f>'END Jul 2020'!BB67</f>
        <v>7</v>
      </c>
      <c r="P83" s="446">
        <f>'END Jul 2020'!BC67</f>
        <v>0</v>
      </c>
      <c r="Q83" s="446">
        <f>($E$6*'END Jul 2020'!AT67/100)*4</f>
        <v>88.452000000000012</v>
      </c>
      <c r="R83" s="448" t="str">
        <f t="shared" si="56"/>
        <v>Pay-on-time off bill</v>
      </c>
      <c r="S83" s="448" t="str">
        <f t="shared" si="57"/>
        <v>Exclusive</v>
      </c>
      <c r="T83" s="475">
        <f t="shared" si="51"/>
        <v>1629.0734499999999</v>
      </c>
      <c r="U83" s="446">
        <f t="shared" si="52"/>
        <v>1515.0383084999999</v>
      </c>
      <c r="V83" s="446">
        <f t="shared" si="53"/>
        <v>1540.6214499999999</v>
      </c>
      <c r="W83" s="446">
        <f t="shared" si="54"/>
        <v>1426.5863084999999</v>
      </c>
      <c r="X83" s="454">
        <f t="shared" si="58"/>
        <v>1694.683595</v>
      </c>
      <c r="Y83" s="454">
        <f t="shared" si="58"/>
        <v>1569.2449393499999</v>
      </c>
      <c r="Z83" s="325">
        <f>'END Jul 2020'!BL67</f>
        <v>0</v>
      </c>
      <c r="AA83" s="326" t="str">
        <f>'END Jul 2020'!BM67</f>
        <v>n</v>
      </c>
    </row>
    <row r="84" spans="1:27" x14ac:dyDescent="0.3">
      <c r="A84" s="319" t="str">
        <f>'END Jul 2020'!K68</f>
        <v>Dodo Power &amp; Gas</v>
      </c>
      <c r="B84" s="320" t="str">
        <f>'END Jul 2020'!L68</f>
        <v>Market offer</v>
      </c>
      <c r="C84" s="321">
        <f>IF('END Jul 2020'!BP68=0,91*'END Jul 2020'!M68/100,(91*'END Jul 2020'!M68/100)+'END Jul 2020'!BP68/4)</f>
        <v>91.943090909090898</v>
      </c>
      <c r="D84" s="321">
        <f>IF('END Jul 2020'!O68="",$G$6*'END Jul 2020'!N68/100,IF($G$6&gt;='END Jul 2020'!P68,('END Jul 2020'!P68*'END Jul 2020'!N68/100),($G$6*'END Jul 2020'!N68/100)))</f>
        <v>72.605250000000012</v>
      </c>
      <c r="E84" s="321">
        <f>IF(AND('END Jul 2020'!P68&gt;0,'END Jul 2020'!R68&gt;0),IF($G$6&lt;'END Jul 2020'!P68,0,IF($G$6&lt;=('END Jul 2020'!R68+'END Jul 2020'!P68),(($G$6-'END Jul 2020'!P68)*'END Jul 2020'!Q68/100),(('END Jul 2020'!R68)*'END Jul 2020'!Q68/100))),0)</f>
        <v>0</v>
      </c>
      <c r="F84" s="321">
        <f>IF('END Jul 2020'!T68&gt;0,IF(($G$6&lt;'END Jul 2020'!T68),(0),($G$6-'END Jul 2020'!T68)*'END Jul 2020'!U68/100),IF(AND('END Jul 2020'!R68&gt;0,'END Jul 2020'!T68=""),IF(($G$6&lt;'END Jul 2020'!R68),(0),($G$6-'END Jul 2020'!R68)*'END Jul 2020'!S68/100),IF(AND('END Jul 2020'!P68&gt;0,'END Jul 2020'!R68=""),IF(($G$6&lt;'END Jul 2020'!P68),(0),($G$6-'END Jul 2020'!P68)*'END Jul 2020'!Q68/100),0)))</f>
        <v>0</v>
      </c>
      <c r="G84" s="321">
        <f>$I$6*'END Jul 2020'!AH68/100</f>
        <v>149.31686250000001</v>
      </c>
      <c r="H84" s="321">
        <f>$H$6*'END Jul 2020'!W68/100</f>
        <v>87.51908250000001</v>
      </c>
      <c r="I84" s="321">
        <f t="shared" si="48"/>
        <v>401.38428590909092</v>
      </c>
      <c r="J84" s="446">
        <f t="shared" si="49"/>
        <v>1237.76478</v>
      </c>
      <c r="K84" s="446">
        <f t="shared" si="50"/>
        <v>1605.5371436363637</v>
      </c>
      <c r="L84" s="447">
        <f t="shared" si="55"/>
        <v>1766.0908580000003</v>
      </c>
      <c r="M84" s="446">
        <f>'END Jul 2020'!AZ68</f>
        <v>0</v>
      </c>
      <c r="N84" s="446">
        <f>'END Jul 2020'!BA68</f>
        <v>0</v>
      </c>
      <c r="O84" s="446">
        <f>'END Jul 2020'!BB68</f>
        <v>0</v>
      </c>
      <c r="P84" s="446">
        <f>'END Jul 2020'!BC68</f>
        <v>0</v>
      </c>
      <c r="Q84" s="446">
        <f>($E$6*'END Jul 2020'!AT68/100)*4</f>
        <v>85.503600000000006</v>
      </c>
      <c r="R84" s="448" t="str">
        <f t="shared" si="56"/>
        <v>No discount</v>
      </c>
      <c r="S84" s="448" t="str">
        <f t="shared" si="57"/>
        <v>Exclusive</v>
      </c>
      <c r="T84" s="475">
        <f t="shared" si="51"/>
        <v>1605.5371436363637</v>
      </c>
      <c r="U84" s="446">
        <f t="shared" si="52"/>
        <v>1605.5371436363637</v>
      </c>
      <c r="V84" s="446">
        <f t="shared" si="53"/>
        <v>1520.0335436363637</v>
      </c>
      <c r="W84" s="446">
        <f t="shared" si="54"/>
        <v>1520.0335436363637</v>
      </c>
      <c r="X84" s="454">
        <f t="shared" si="58"/>
        <v>1672.0368980000001</v>
      </c>
      <c r="Y84" s="454">
        <f t="shared" si="58"/>
        <v>1672.0368980000001</v>
      </c>
      <c r="Z84" s="325">
        <f>'END Jul 2020'!BL68</f>
        <v>0</v>
      </c>
      <c r="AA84" s="326" t="str">
        <f>'END Jul 2020'!BM68</f>
        <v>n</v>
      </c>
    </row>
    <row r="85" spans="1:27" x14ac:dyDescent="0.3">
      <c r="A85" s="319" t="str">
        <f>'END Jul 2020'!K69</f>
        <v>EnergyAustralia</v>
      </c>
      <c r="B85" s="320" t="str">
        <f>'END Jul 2020'!L69</f>
        <v>Total Plan Home</v>
      </c>
      <c r="C85" s="321">
        <f>IF('END Jul 2020'!BP69=0,91*'END Jul 2020'!M69/100,(91*'END Jul 2020'!M69/100)+'END Jul 2020'!BP69/4)</f>
        <v>82.354999999999976</v>
      </c>
      <c r="D85" s="321">
        <f>IF('END Jul 2020'!O69="",$G$6*'END Jul 2020'!N69/100,IF($G$6&gt;='END Jul 2020'!P69,('END Jul 2020'!P69*'END Jul 2020'!N69/100),($G$6*'END Jul 2020'!N69/100)))</f>
        <v>94.482044999999999</v>
      </c>
      <c r="E85" s="321">
        <f>IF(AND('END Jul 2020'!P69&gt;0,'END Jul 2020'!R69&gt;0),IF($G$6&lt;'END Jul 2020'!P69,0,IF($G$6&lt;=('END Jul 2020'!R69+'END Jul 2020'!P69),(($G$6-'END Jul 2020'!P69)*'END Jul 2020'!Q69/100),(('END Jul 2020'!R69)*'END Jul 2020'!Q69/100))),0)</f>
        <v>0</v>
      </c>
      <c r="F85" s="321">
        <f>IF('END Jul 2020'!T69&gt;0,IF(($G$6&lt;'END Jul 2020'!T69),(0),($G$6-'END Jul 2020'!T69)*'END Jul 2020'!U69/100),IF(AND('END Jul 2020'!R69&gt;0,'END Jul 2020'!T69=""),IF(($G$6&lt;'END Jul 2020'!R69),(0),($G$6-'END Jul 2020'!R69)*'END Jul 2020'!S69/100),IF(AND('END Jul 2020'!P69&gt;0,'END Jul 2020'!R69=""),IF(($G$6&lt;'END Jul 2020'!P69),(0),($G$6-'END Jul 2020'!P69)*'END Jul 2020'!Q69/100),0)))</f>
        <v>0</v>
      </c>
      <c r="G85" s="321">
        <f>$I$6*'END Jul 2020'!AH69/100</f>
        <v>182.94142499999998</v>
      </c>
      <c r="H85" s="321">
        <f>$H$6*'END Jul 2020'!W69/100</f>
        <v>69.736747500000007</v>
      </c>
      <c r="I85" s="321">
        <f t="shared" si="48"/>
        <v>429.51521749999995</v>
      </c>
      <c r="J85" s="446">
        <f t="shared" si="49"/>
        <v>1388.6408699999999</v>
      </c>
      <c r="K85" s="446">
        <f t="shared" si="50"/>
        <v>1718.0608699999998</v>
      </c>
      <c r="L85" s="447">
        <f t="shared" si="55"/>
        <v>1889.866957</v>
      </c>
      <c r="M85" s="446">
        <f>'END Jul 2020'!AZ69</f>
        <v>16</v>
      </c>
      <c r="N85" s="446">
        <f>'END Jul 2020'!BA69</f>
        <v>0</v>
      </c>
      <c r="O85" s="446">
        <f>'END Jul 2020'!BB69</f>
        <v>0</v>
      </c>
      <c r="P85" s="446">
        <f>'END Jul 2020'!BC69</f>
        <v>0</v>
      </c>
      <c r="Q85" s="446">
        <f>($E$6*'END Jul 2020'!AT69/100)*4</f>
        <v>77.395499999999998</v>
      </c>
      <c r="R85" s="448" t="str">
        <f t="shared" si="56"/>
        <v>Guaranteed off bill</v>
      </c>
      <c r="S85" s="448" t="str">
        <f t="shared" si="57"/>
        <v>Exclusive</v>
      </c>
      <c r="T85" s="475">
        <f t="shared" si="51"/>
        <v>1443.1711307999999</v>
      </c>
      <c r="U85" s="446">
        <f t="shared" si="52"/>
        <v>1443.1711307999999</v>
      </c>
      <c r="V85" s="446">
        <f t="shared" si="53"/>
        <v>1365.7756307999998</v>
      </c>
      <c r="W85" s="446">
        <f t="shared" si="54"/>
        <v>1365.7756307999998</v>
      </c>
      <c r="X85" s="454">
        <f t="shared" si="58"/>
        <v>1502.3531938799999</v>
      </c>
      <c r="Y85" s="454">
        <f t="shared" si="58"/>
        <v>1502.3531938799999</v>
      </c>
      <c r="Z85" s="325">
        <f>'END Jul 2020'!BL69</f>
        <v>0</v>
      </c>
      <c r="AA85" s="326" t="str">
        <f>'END Jul 2020'!BM69</f>
        <v>n</v>
      </c>
    </row>
    <row r="86" spans="1:27" x14ac:dyDescent="0.3">
      <c r="A86" s="319" t="str">
        <f>'END Jul 2020'!K70</f>
        <v>Momentum Energy</v>
      </c>
      <c r="B86" s="320" t="str">
        <f>'END Jul 2020'!L70</f>
        <v>SmilePower Flexi</v>
      </c>
      <c r="C86" s="321">
        <f>IF('END Jul 2020'!BP70=0,91*'END Jul 2020'!M70/100,(91*'END Jul 2020'!M70/100)+'END Jul 2020'!BP70/4)</f>
        <v>84.61345454545453</v>
      </c>
      <c r="D86" s="321">
        <f>IF('END Jul 2020'!O70="",$G$6*'END Jul 2020'!N70/100,IF($G$6&gt;='END Jul 2020'!P70,('END Jul 2020'!P70*'END Jul 2020'!N70/100),($G$6*'END Jul 2020'!N70/100)))</f>
        <v>84.936239999999998</v>
      </c>
      <c r="E86" s="321">
        <f>IF(AND('END Jul 2020'!P70&gt;0,'END Jul 2020'!R70&gt;0),IF($G$6&lt;'END Jul 2020'!P70,0,IF($G$6&lt;=('END Jul 2020'!R70+'END Jul 2020'!P70),(($G$6-'END Jul 2020'!P70)*'END Jul 2020'!Q70/100),(('END Jul 2020'!R70)*'END Jul 2020'!Q70/100))),0)</f>
        <v>0</v>
      </c>
      <c r="F86" s="321">
        <f>IF('END Jul 2020'!T70&gt;0,IF(($G$6&lt;'END Jul 2020'!T70),(0),($G$6-'END Jul 2020'!T70)*'END Jul 2020'!U70/100),IF(AND('END Jul 2020'!R70&gt;0,'END Jul 2020'!T70=""),IF(($G$6&lt;'END Jul 2020'!R70),(0),($G$6-'END Jul 2020'!R70)*'END Jul 2020'!S70/100),IF(AND('END Jul 2020'!P70&gt;0,'END Jul 2020'!R70=""),IF(($G$6&lt;'END Jul 2020'!P70),(0),($G$6-'END Jul 2020'!P70)*'END Jul 2020'!Q70/100),0)))</f>
        <v>0</v>
      </c>
      <c r="G86" s="321">
        <f>$I$6*'END Jul 2020'!AH70/100</f>
        <v>149.79296250000002</v>
      </c>
      <c r="H86" s="321">
        <f>$H$6*'END Jul 2020'!W70/100</f>
        <v>62.595247500000006</v>
      </c>
      <c r="I86" s="321">
        <f t="shared" si="48"/>
        <v>381.93790454545456</v>
      </c>
      <c r="J86" s="446">
        <f t="shared" si="49"/>
        <v>1189.2978000000001</v>
      </c>
      <c r="K86" s="446">
        <f t="shared" si="50"/>
        <v>1527.7516181818182</v>
      </c>
      <c r="L86" s="447">
        <f t="shared" si="55"/>
        <v>1680.5267800000001</v>
      </c>
      <c r="M86" s="446">
        <f>'END Jul 2020'!AZ70</f>
        <v>0</v>
      </c>
      <c r="N86" s="446">
        <f>'END Jul 2020'!BA70</f>
        <v>0</v>
      </c>
      <c r="O86" s="446">
        <f>'END Jul 2020'!BB70</f>
        <v>0</v>
      </c>
      <c r="P86" s="446">
        <f>'END Jul 2020'!BC70</f>
        <v>0</v>
      </c>
      <c r="Q86" s="446">
        <f>($E$6*'END Jul 2020'!AT70/100)*4</f>
        <v>51.597000000000001</v>
      </c>
      <c r="R86" s="448" t="str">
        <f t="shared" si="56"/>
        <v>No discount</v>
      </c>
      <c r="S86" s="448" t="str">
        <f t="shared" si="57"/>
        <v>Exclusive</v>
      </c>
      <c r="T86" s="475">
        <f t="shared" si="51"/>
        <v>1527.7516181818182</v>
      </c>
      <c r="U86" s="446">
        <f t="shared" si="52"/>
        <v>1527.7516181818182</v>
      </c>
      <c r="V86" s="446">
        <f t="shared" si="53"/>
        <v>1476.1546181818183</v>
      </c>
      <c r="W86" s="446">
        <f t="shared" si="54"/>
        <v>1476.1546181818183</v>
      </c>
      <c r="X86" s="454">
        <f>V86*1.1</f>
        <v>1623.7700800000002</v>
      </c>
      <c r="Y86" s="454">
        <f>W86*1.1</f>
        <v>1623.7700800000002</v>
      </c>
      <c r="Z86" s="325">
        <f>'END Jul 2020'!BL70</f>
        <v>0</v>
      </c>
      <c r="AA86" s="326" t="str">
        <f>'END Jul 2020'!BM70</f>
        <v>n</v>
      </c>
    </row>
    <row r="87" spans="1:27" x14ac:dyDescent="0.3">
      <c r="A87" s="319" t="str">
        <f>'END Jul 2020'!K71</f>
        <v>Origin Energy</v>
      </c>
      <c r="B87" s="320" t="str">
        <f>'END Jul 2020'!L71</f>
        <v>Solar Boost</v>
      </c>
      <c r="C87" s="321">
        <f>IF('END Jul 2020'!BP71=0,91*'END Jul 2020'!M71/100,(91*'END Jul 2020'!M71/100)+'END Jul 2020'!BP71/4)</f>
        <v>87.062181818181799</v>
      </c>
      <c r="D87" s="321">
        <f>IF('END Jul 2020'!O71="",$G$6*'END Jul 2020'!N71/100,IF($G$6&gt;='END Jul 2020'!P71,('END Jul 2020'!P71*'END Jul 2020'!N71/100),($G$6*'END Jul 2020'!N71/100)))</f>
        <v>91.506419999999977</v>
      </c>
      <c r="E87" s="321">
        <f>IF(AND('END Jul 2020'!P71&gt;0,'END Jul 2020'!R71&gt;0),IF($G$6&lt;'END Jul 2020'!P71,0,IF($G$6&lt;=('END Jul 2020'!R71+'END Jul 2020'!P71),(($G$6-'END Jul 2020'!P71)*'END Jul 2020'!Q71/100),(('END Jul 2020'!R71)*'END Jul 2020'!Q71/100))),0)</f>
        <v>0</v>
      </c>
      <c r="F87" s="321">
        <f>IF('END Jul 2020'!T71&gt;0,IF(($G$6&lt;'END Jul 2020'!T71),(0),($G$6-'END Jul 2020'!T71)*'END Jul 2020'!U71/100),IF(AND('END Jul 2020'!R71&gt;0,'END Jul 2020'!T71=""),IF(($G$6&lt;'END Jul 2020'!R71),(0),($G$6-'END Jul 2020'!R71)*'END Jul 2020'!S71/100),IF(AND('END Jul 2020'!P71&gt;0,'END Jul 2020'!R71=""),IF(($G$6&lt;'END Jul 2020'!P71),(0),($G$6-'END Jul 2020'!P71)*'END Jul 2020'!Q71/100),0)))</f>
        <v>0</v>
      </c>
      <c r="G87" s="321">
        <f>$I$6*'END Jul 2020'!AH71/100</f>
        <v>181.75117499999999</v>
      </c>
      <c r="H87" s="321">
        <f>$H$6*'END Jul 2020'!W71/100</f>
        <v>67.380052499999991</v>
      </c>
      <c r="I87" s="321">
        <f t="shared" si="48"/>
        <v>427.69982931818174</v>
      </c>
      <c r="J87" s="446">
        <f t="shared" si="49"/>
        <v>1362.5505899999998</v>
      </c>
      <c r="K87" s="446">
        <f t="shared" si="50"/>
        <v>1710.799317272727</v>
      </c>
      <c r="L87" s="447">
        <f t="shared" si="55"/>
        <v>1881.8792489999998</v>
      </c>
      <c r="M87" s="446">
        <f>'END Jul 2020'!AZ71</f>
        <v>0</v>
      </c>
      <c r="N87" s="446">
        <f>'END Jul 2020'!BA71</f>
        <v>0</v>
      </c>
      <c r="O87" s="446">
        <f>'END Jul 2020'!BB71</f>
        <v>0</v>
      </c>
      <c r="P87" s="446">
        <f>'END Jul 2020'!BC71</f>
        <v>0</v>
      </c>
      <c r="Q87" s="446">
        <f>($E$6*'END Jul 2020'!AT71/100)*4</f>
        <v>88.452000000000012</v>
      </c>
      <c r="R87" s="448" t="str">
        <f t="shared" si="56"/>
        <v>No discount</v>
      </c>
      <c r="S87" s="448" t="str">
        <f t="shared" si="57"/>
        <v>Inclusive</v>
      </c>
      <c r="T87" s="475">
        <f t="shared" si="51"/>
        <v>1710.799317272727</v>
      </c>
      <c r="U87" s="446">
        <f t="shared" si="52"/>
        <v>1710.799317272727</v>
      </c>
      <c r="V87" s="446">
        <f t="shared" si="53"/>
        <v>1622.347317272727</v>
      </c>
      <c r="W87" s="446">
        <f t="shared" si="54"/>
        <v>1622.347317272727</v>
      </c>
      <c r="X87" s="454">
        <f t="shared" ref="X87:Y97" si="59">V87*1.1</f>
        <v>1784.5820489999999</v>
      </c>
      <c r="Y87" s="454">
        <f t="shared" si="59"/>
        <v>1784.5820489999999</v>
      </c>
      <c r="Z87" s="325">
        <f>'END Jul 2020'!BL71</f>
        <v>0</v>
      </c>
      <c r="AA87" s="326" t="str">
        <f>'END Jul 2020'!BM71</f>
        <v>n</v>
      </c>
    </row>
    <row r="88" spans="1:27" x14ac:dyDescent="0.3">
      <c r="A88" s="319" t="str">
        <f>'END Jul 2020'!K72</f>
        <v>Powerdirect</v>
      </c>
      <c r="B88" s="320" t="str">
        <f>'END Jul 2020'!L72</f>
        <v>Rate Saver</v>
      </c>
      <c r="C88" s="321">
        <f>IF('END Jul 2020'!BP72=0,91*'END Jul 2020'!M72/100,(91*'END Jul 2020'!M72/100)+'END Jul 2020'!BP72/4)</f>
        <v>68.084545454545449</v>
      </c>
      <c r="D88" s="321">
        <f>IF('END Jul 2020'!O72="",$G$6*'END Jul 2020'!N72/100,IF($G$6&gt;='END Jul 2020'!P72,('END Jul 2020'!P72*'END Jul 2020'!N72/100),($G$6*'END Jul 2020'!N72/100)))</f>
        <v>74.319209999999998</v>
      </c>
      <c r="E88" s="321">
        <f>IF(AND('END Jul 2020'!P72&gt;0,'END Jul 2020'!R72&gt;0),IF($G$6&lt;'END Jul 2020'!P72,0,IF($G$6&lt;=('END Jul 2020'!R72+'END Jul 2020'!P72),(($G$6-'END Jul 2020'!P72)*'END Jul 2020'!Q72/100),(('END Jul 2020'!R72)*'END Jul 2020'!Q72/100))),0)</f>
        <v>0</v>
      </c>
      <c r="F88" s="321">
        <f>IF('END Jul 2020'!T72&gt;0,IF(($G$6&lt;'END Jul 2020'!T72),(0),($G$6-'END Jul 2020'!T72)*'END Jul 2020'!U72/100),IF(AND('END Jul 2020'!R72&gt;0,'END Jul 2020'!T72=""),IF(($G$6&lt;'END Jul 2020'!R72),(0),($G$6-'END Jul 2020'!R72)*'END Jul 2020'!S72/100),IF(AND('END Jul 2020'!P72&gt;0,'END Jul 2020'!R72=""),IF(($G$6&lt;'END Jul 2020'!P72),(0),($G$6-'END Jul 2020'!P72)*'END Jul 2020'!Q72/100),0)))</f>
        <v>0</v>
      </c>
      <c r="G88" s="321">
        <f>$I$6*'END Jul 2020'!AH72/100</f>
        <v>155.7442125</v>
      </c>
      <c r="H88" s="321">
        <f>$H$6*'END Jul 2020'!W72/100</f>
        <v>45.312817500000001</v>
      </c>
      <c r="I88" s="321">
        <f t="shared" si="48"/>
        <v>343.46078545454543</v>
      </c>
      <c r="J88" s="446">
        <f t="shared" si="49"/>
        <v>1101.50496</v>
      </c>
      <c r="K88" s="446">
        <f t="shared" si="50"/>
        <v>1373.8431418181817</v>
      </c>
      <c r="L88" s="447">
        <f t="shared" si="55"/>
        <v>1511.2274560000001</v>
      </c>
      <c r="M88" s="446">
        <f>'END Jul 2020'!AZ72</f>
        <v>0</v>
      </c>
      <c r="N88" s="446">
        <f>'END Jul 2020'!BA72</f>
        <v>0</v>
      </c>
      <c r="O88" s="446">
        <f>'END Jul 2020'!BB72</f>
        <v>0</v>
      </c>
      <c r="P88" s="446">
        <f>'END Jul 2020'!BC72</f>
        <v>0</v>
      </c>
      <c r="Q88" s="446">
        <f>($E$6*'END Jul 2020'!AT72/100)*4</f>
        <v>70.024500000000003</v>
      </c>
      <c r="R88" s="448" t="str">
        <f t="shared" si="56"/>
        <v>No discount</v>
      </c>
      <c r="S88" s="448" t="str">
        <f t="shared" si="57"/>
        <v>Exclusive</v>
      </c>
      <c r="T88" s="475">
        <f t="shared" si="51"/>
        <v>1373.8431418181817</v>
      </c>
      <c r="U88" s="446">
        <f t="shared" si="52"/>
        <v>1373.8431418181817</v>
      </c>
      <c r="V88" s="446">
        <f t="shared" si="53"/>
        <v>1303.8186418181817</v>
      </c>
      <c r="W88" s="446">
        <f t="shared" si="54"/>
        <v>1303.8186418181817</v>
      </c>
      <c r="X88" s="454">
        <f t="shared" si="59"/>
        <v>1434.2005060000001</v>
      </c>
      <c r="Y88" s="454">
        <f t="shared" si="59"/>
        <v>1434.2005060000001</v>
      </c>
      <c r="Z88" s="325">
        <f>'END Jul 2020'!BL72</f>
        <v>0</v>
      </c>
      <c r="AA88" s="326" t="str">
        <f>'END Jul 2020'!BM72</f>
        <v>n</v>
      </c>
    </row>
    <row r="89" spans="1:27" x14ac:dyDescent="0.3">
      <c r="A89" s="319" t="str">
        <f>'END Jul 2020'!K73</f>
        <v>Powershop</v>
      </c>
      <c r="B89" s="320" t="str">
        <f>'END Jul 2020'!L73</f>
        <v>Shopper with Mega Pack</v>
      </c>
      <c r="C89" s="321">
        <f>IF('END Jul 2020'!BP73=0,91*'END Jul 2020'!M73/100,(91*'END Jul 2020'!M73/100)+'END Jul 2020'!BP73/4)</f>
        <v>101.15890909090909</v>
      </c>
      <c r="D89" s="321">
        <f>IF('END Jul 2020'!O73="",$G$6*'END Jul 2020'!N73/100,IF($G$6&gt;='END Jul 2020'!P73,('END Jul 2020'!P73*'END Jul 2020'!N73/100),($G$6*'END Jul 2020'!N73/100)))</f>
        <v>76.961564999999993</v>
      </c>
      <c r="E89" s="321">
        <f>IF(AND('END Jul 2020'!P73&gt;0,'END Jul 2020'!R73&gt;0),IF($G$6&lt;'END Jul 2020'!P73,0,IF($G$6&lt;=('END Jul 2020'!R73+'END Jul 2020'!P73),(($G$6-'END Jul 2020'!P73)*'END Jul 2020'!Q73/100),(('END Jul 2020'!R73)*'END Jul 2020'!Q73/100))),0)</f>
        <v>0</v>
      </c>
      <c r="F89" s="321">
        <f>IF('END Jul 2020'!T73&gt;0,IF(($G$6&lt;'END Jul 2020'!T73),(0),($G$6-'END Jul 2020'!T73)*'END Jul 2020'!U73/100),IF(AND('END Jul 2020'!R73&gt;0,'END Jul 2020'!T73=""),IF(($G$6&lt;'END Jul 2020'!R73),(0),($G$6-'END Jul 2020'!R73)*'END Jul 2020'!S73/100),IF(AND('END Jul 2020'!P73&gt;0,'END Jul 2020'!R73=""),IF(($G$6&lt;'END Jul 2020'!P73),(0),($G$6-'END Jul 2020'!P73)*'END Jul 2020'!Q73/100),0)))</f>
        <v>0</v>
      </c>
      <c r="G89" s="321">
        <f>$I$6*'END Jul 2020'!AH73/100</f>
        <v>137.59289999999999</v>
      </c>
      <c r="H89" s="321">
        <f>$H$6*'END Jul 2020'!W73/100</f>
        <v>49.204934999999999</v>
      </c>
      <c r="I89" s="321">
        <f t="shared" si="48"/>
        <v>364.91830909090902</v>
      </c>
      <c r="J89" s="446">
        <f t="shared" si="49"/>
        <v>1055.0375999999997</v>
      </c>
      <c r="K89" s="446">
        <f t="shared" si="50"/>
        <v>1459.6732363636361</v>
      </c>
      <c r="L89" s="447">
        <f t="shared" si="55"/>
        <v>1605.6405599999998</v>
      </c>
      <c r="M89" s="446">
        <f>'END Jul 2020'!AZ73</f>
        <v>0</v>
      </c>
      <c r="N89" s="446">
        <f>'END Jul 2020'!BA73</f>
        <v>0</v>
      </c>
      <c r="O89" s="446">
        <f>'END Jul 2020'!BB73</f>
        <v>6</v>
      </c>
      <c r="P89" s="446">
        <f>'END Jul 2020'!BC73</f>
        <v>0</v>
      </c>
      <c r="Q89" s="446">
        <f>($E$6*'END Jul 2020'!AT73/100)*4</f>
        <v>51.597000000000001</v>
      </c>
      <c r="R89" s="448" t="str">
        <f t="shared" si="56"/>
        <v>Pay-on-time off bill</v>
      </c>
      <c r="S89" s="448" t="str">
        <f t="shared" si="57"/>
        <v>Inclusive</v>
      </c>
      <c r="T89" s="475">
        <f t="shared" si="51"/>
        <v>1459.6732363636361</v>
      </c>
      <c r="U89" s="446">
        <f t="shared" si="52"/>
        <v>1372.092842181818</v>
      </c>
      <c r="V89" s="446">
        <f t="shared" si="53"/>
        <v>1408.0762363636361</v>
      </c>
      <c r="W89" s="446">
        <f t="shared" si="54"/>
        <v>1320.495842181818</v>
      </c>
      <c r="X89" s="454">
        <f t="shared" si="59"/>
        <v>1548.8838599999999</v>
      </c>
      <c r="Y89" s="454">
        <f t="shared" si="59"/>
        <v>1452.5454264</v>
      </c>
      <c r="Z89" s="325">
        <f>'END Jul 2020'!BL73</f>
        <v>0</v>
      </c>
      <c r="AA89" s="326" t="str">
        <f>'END Jul 2020'!BM73</f>
        <v>n</v>
      </c>
    </row>
    <row r="90" spans="1:27" x14ac:dyDescent="0.3">
      <c r="A90" s="319" t="str">
        <f>'END Jul 2020'!K74</f>
        <v>Red Energy</v>
      </c>
      <c r="B90" s="320" t="str">
        <f>'END Jul 2020'!L74</f>
        <v>Living Energy Saver</v>
      </c>
      <c r="C90" s="321">
        <f>IF('END Jul 2020'!BP74=0,91*'END Jul 2020'!M74/100,(91*'END Jul 2020'!M74/100)+'END Jul 2020'!BP74/4)</f>
        <v>83.786181818181817</v>
      </c>
      <c r="D90" s="321">
        <f>IF('END Jul 2020'!O74="",$G$6*'END Jul 2020'!N74/100,IF($G$6&gt;='END Jul 2020'!P74,('END Jul 2020'!P74*'END Jul 2020'!N74/100),($G$6*'END Jul 2020'!N74/100)))</f>
        <v>73.057545000000005</v>
      </c>
      <c r="E90" s="321">
        <f>IF(AND('END Jul 2020'!P74&gt;0,'END Jul 2020'!R74&gt;0),IF($G$6&lt;'END Jul 2020'!P74,0,IF($G$6&lt;=('END Jul 2020'!R74+'END Jul 2020'!P74),(($G$6-'END Jul 2020'!P74)*'END Jul 2020'!Q74/100),(('END Jul 2020'!R74)*'END Jul 2020'!Q74/100))),0)</f>
        <v>0</v>
      </c>
      <c r="F90" s="321">
        <f>IF('END Jul 2020'!T74&gt;0,IF(($G$6&lt;'END Jul 2020'!T74),(0),($G$6-'END Jul 2020'!T74)*'END Jul 2020'!U74/100),IF(AND('END Jul 2020'!R74&gt;0,'END Jul 2020'!T74=""),IF(($G$6&lt;'END Jul 2020'!R74),(0),($G$6-'END Jul 2020'!R74)*'END Jul 2020'!S74/100),IF(AND('END Jul 2020'!P74&gt;0,'END Jul 2020'!R74=""),IF(($G$6&lt;'END Jul 2020'!P74),(0),($G$6-'END Jul 2020'!P74)*'END Jul 2020'!Q74/100),0)))</f>
        <v>0</v>
      </c>
      <c r="G90" s="321">
        <f>$I$6*'END Jul 2020'!AH74/100</f>
        <v>125.51186250000001</v>
      </c>
      <c r="H90" s="321">
        <f>$H$6*'END Jul 2020'!W74/100</f>
        <v>70.700850000000003</v>
      </c>
      <c r="I90" s="321">
        <f t="shared" si="48"/>
        <v>353.05643931818184</v>
      </c>
      <c r="J90" s="446">
        <f t="shared" si="49"/>
        <v>1077.0810300000001</v>
      </c>
      <c r="K90" s="446">
        <f t="shared" si="50"/>
        <v>1412.2257572727274</v>
      </c>
      <c r="L90" s="447">
        <f t="shared" si="55"/>
        <v>1553.4483330000003</v>
      </c>
      <c r="M90" s="446">
        <f>'END Jul 2020'!AZ74</f>
        <v>0</v>
      </c>
      <c r="N90" s="446">
        <f>'END Jul 2020'!BA74</f>
        <v>0</v>
      </c>
      <c r="O90" s="446">
        <f>'END Jul 2020'!BB74</f>
        <v>0</v>
      </c>
      <c r="P90" s="446">
        <f>'END Jul 2020'!BC74</f>
        <v>0</v>
      </c>
      <c r="Q90" s="446">
        <f>($E$6*'END Jul 2020'!AT74/100)*4</f>
        <v>75.184200000000004</v>
      </c>
      <c r="R90" s="448" t="str">
        <f t="shared" si="56"/>
        <v>No discount</v>
      </c>
      <c r="S90" s="448" t="str">
        <f t="shared" si="57"/>
        <v>Inclusive</v>
      </c>
      <c r="T90" s="475">
        <f t="shared" si="51"/>
        <v>1412.2257572727274</v>
      </c>
      <c r="U90" s="446">
        <f t="shared" si="52"/>
        <v>1412.2257572727274</v>
      </c>
      <c r="V90" s="446">
        <f t="shared" si="53"/>
        <v>1337.0415572727275</v>
      </c>
      <c r="W90" s="446">
        <f t="shared" si="54"/>
        <v>1337.0415572727275</v>
      </c>
      <c r="X90" s="454">
        <f t="shared" si="59"/>
        <v>1470.7457130000003</v>
      </c>
      <c r="Y90" s="454">
        <f t="shared" si="59"/>
        <v>1470.7457130000003</v>
      </c>
      <c r="Z90" s="325">
        <f>'END Jul 2020'!BL74</f>
        <v>0</v>
      </c>
      <c r="AA90" s="326" t="str">
        <f>'END Jul 2020'!BM74</f>
        <v>n</v>
      </c>
    </row>
    <row r="91" spans="1:27" x14ac:dyDescent="0.3">
      <c r="A91" s="319" t="str">
        <f>'END Jul 2020'!K75</f>
        <v>Simply Energy</v>
      </c>
      <c r="B91" s="320" t="str">
        <f>'END Jul 2020'!L75</f>
        <v>Saver</v>
      </c>
      <c r="C91" s="321">
        <f>IF('END Jul 2020'!BP75=0,91*'END Jul 2020'!M75/100,(91*'END Jul 2020'!M75/100)+'END Jul 2020'!BP75/4)</f>
        <v>81.072727272727263</v>
      </c>
      <c r="D91" s="321">
        <f>IF('END Jul 2020'!O75="",$G$6*'END Jul 2020'!N75/100,IF($G$6&gt;='END Jul 2020'!P75,('END Jul 2020'!P75*'END Jul 2020'!N75/100),($G$6*'END Jul 2020'!N75/100)))</f>
        <v>91.125540000000001</v>
      </c>
      <c r="E91" s="321">
        <f>IF(AND('END Jul 2020'!P75&gt;0,'END Jul 2020'!R75&gt;0),IF($G$6&lt;'END Jul 2020'!P75,0,IF($G$6&lt;=('END Jul 2020'!R75+'END Jul 2020'!P75),(($G$6-'END Jul 2020'!P75)*'END Jul 2020'!Q75/100),(('END Jul 2020'!R75)*'END Jul 2020'!Q75/100))),0)</f>
        <v>0</v>
      </c>
      <c r="F91" s="321">
        <f>IF('END Jul 2020'!T75&gt;0,IF(($G$6&lt;'END Jul 2020'!T75),(0),($G$6-'END Jul 2020'!T75)*'END Jul 2020'!U75/100),IF(AND('END Jul 2020'!R75&gt;0,'END Jul 2020'!T75=""),IF(($G$6&lt;'END Jul 2020'!R75),(0),($G$6-'END Jul 2020'!R75)*'END Jul 2020'!S75/100),IF(AND('END Jul 2020'!P75&gt;0,'END Jul 2020'!R75=""),IF(($G$6&lt;'END Jul 2020'!P75),(0),($G$6-'END Jul 2020'!P75)*'END Jul 2020'!Q75/100),0)))</f>
        <v>0</v>
      </c>
      <c r="G91" s="321">
        <f>$I$6*'END Jul 2020'!AH75/100</f>
        <v>197.64101249999999</v>
      </c>
      <c r="H91" s="321">
        <f>$H$6*'END Jul 2020'!W75/100</f>
        <v>66.77302499999999</v>
      </c>
      <c r="I91" s="321">
        <f t="shared" si="48"/>
        <v>436.61230477272727</v>
      </c>
      <c r="J91" s="446">
        <f t="shared" si="49"/>
        <v>1422.15831</v>
      </c>
      <c r="K91" s="446">
        <f t="shared" si="50"/>
        <v>1746.4492190909091</v>
      </c>
      <c r="L91" s="447">
        <f t="shared" si="55"/>
        <v>1921.094141</v>
      </c>
      <c r="M91" s="446">
        <f>'END Jul 2020'!AZ75</f>
        <v>0</v>
      </c>
      <c r="N91" s="446">
        <f>'END Jul 2020'!BA75</f>
        <v>20</v>
      </c>
      <c r="O91" s="446">
        <f>'END Jul 2020'!BB75</f>
        <v>0</v>
      </c>
      <c r="P91" s="446">
        <f>'END Jul 2020'!BC75</f>
        <v>0</v>
      </c>
      <c r="Q91" s="446">
        <f>($E$6*'END Jul 2020'!AT75/100)*4</f>
        <v>58.968000000000004</v>
      </c>
      <c r="R91" s="448" t="str">
        <f t="shared" si="56"/>
        <v>Guaranteed off usage</v>
      </c>
      <c r="S91" s="448" t="str">
        <f t="shared" si="57"/>
        <v>Exclusive</v>
      </c>
      <c r="T91" s="475">
        <f t="shared" si="51"/>
        <v>1462.0175570909091</v>
      </c>
      <c r="U91" s="446">
        <f t="shared" si="52"/>
        <v>1462.0175570909091</v>
      </c>
      <c r="V91" s="446">
        <f t="shared" si="53"/>
        <v>1403.049557090909</v>
      </c>
      <c r="W91" s="446">
        <f t="shared" si="54"/>
        <v>1403.049557090909</v>
      </c>
      <c r="X91" s="454">
        <f t="shared" si="59"/>
        <v>1543.3545128000001</v>
      </c>
      <c r="Y91" s="454">
        <f t="shared" si="59"/>
        <v>1543.3545128000001</v>
      </c>
      <c r="Z91" s="325">
        <f>'END Jul 2020'!BL75</f>
        <v>0</v>
      </c>
      <c r="AA91" s="326" t="str">
        <f>'END Jul 2020'!BM75</f>
        <v>n</v>
      </c>
    </row>
    <row r="92" spans="1:27" x14ac:dyDescent="0.3">
      <c r="A92" s="319" t="str">
        <f>'END Jul 2020'!K76</f>
        <v>1st Energy</v>
      </c>
      <c r="B92" s="320" t="str">
        <f>'END Jul 2020'!L76</f>
        <v>1st Saver</v>
      </c>
      <c r="C92" s="321">
        <f>IF('END Jul 2020'!BP76=0,91*'END Jul 2020'!M76/100,(91*'END Jul 2020'!M76/100)+'END Jul 2020'!BP76/4)</f>
        <v>117.39</v>
      </c>
      <c r="D92" s="321">
        <f>IF('END Jul 2020'!O76="",$G$6*'END Jul 2020'!N76/100,IF($G$6&gt;='END Jul 2020'!P76,('END Jul 2020'!P76*'END Jul 2020'!N76/100),($G$6*'END Jul 2020'!N76/100)))</f>
        <v>64.035449999999997</v>
      </c>
      <c r="E92" s="321">
        <f>IF(AND('END Jul 2020'!P76&gt;0,'END Jul 2020'!R76&gt;0),IF($G$6&lt;'END Jul 2020'!P76,0,IF($G$6&lt;=('END Jul 2020'!R76+'END Jul 2020'!P76),(($G$6-'END Jul 2020'!P76)*'END Jul 2020'!Q76/100),(('END Jul 2020'!R76)*'END Jul 2020'!Q76/100))),0)</f>
        <v>0</v>
      </c>
      <c r="F92" s="321">
        <f>IF('END Jul 2020'!T76&gt;0,IF(($G$6&lt;'END Jul 2020'!T76),(0),($G$6-'END Jul 2020'!T76)*'END Jul 2020'!U76/100),IF(AND('END Jul 2020'!R76&gt;0,'END Jul 2020'!T76=""),IF(($G$6&lt;'END Jul 2020'!R76),(0),($G$6-'END Jul 2020'!R76)*'END Jul 2020'!S76/100),IF(AND('END Jul 2020'!P76&gt;0,'END Jul 2020'!R76=""),IF(($G$6&lt;'END Jul 2020'!P76),(0),($G$6-'END Jul 2020'!P76)*'END Jul 2020'!Q76/100),0)))</f>
        <v>0</v>
      </c>
      <c r="G92" s="321">
        <f>$I$6*'END Jul 2020'!AH76/100</f>
        <v>141.87780000000001</v>
      </c>
      <c r="H92" s="321">
        <f>$H$6*'END Jul 2020'!W76/100</f>
        <v>74.485844999999998</v>
      </c>
      <c r="I92" s="321">
        <f t="shared" si="48"/>
        <v>397.78909500000003</v>
      </c>
      <c r="J92" s="446">
        <f t="shared" si="49"/>
        <v>1121.5963800000002</v>
      </c>
      <c r="K92" s="446">
        <f t="shared" si="50"/>
        <v>1591.1563800000001</v>
      </c>
      <c r="L92" s="447">
        <f t="shared" si="55"/>
        <v>1750.2720180000003</v>
      </c>
      <c r="M92" s="446">
        <f>'END Jul 2020'!AZ76</f>
        <v>13</v>
      </c>
      <c r="N92" s="446">
        <f>'END Jul 2020'!BA76</f>
        <v>0</v>
      </c>
      <c r="O92" s="446">
        <f>'END Jul 2020'!BB76</f>
        <v>0</v>
      </c>
      <c r="P92" s="446">
        <f>'END Jul 2020'!BC76</f>
        <v>0</v>
      </c>
      <c r="Q92" s="446">
        <f>($E$6*'END Jul 2020'!AT76/100)*4</f>
        <v>44.226000000000006</v>
      </c>
      <c r="R92" s="448" t="str">
        <f t="shared" si="56"/>
        <v>Guaranteed off bill</v>
      </c>
      <c r="S92" s="448" t="str">
        <f t="shared" si="57"/>
        <v>Exclusive</v>
      </c>
      <c r="T92" s="475">
        <f t="shared" si="51"/>
        <v>1384.3060506000002</v>
      </c>
      <c r="U92" s="446">
        <f t="shared" si="52"/>
        <v>1384.3060506000002</v>
      </c>
      <c r="V92" s="446">
        <f t="shared" si="53"/>
        <v>1340.0800506</v>
      </c>
      <c r="W92" s="446">
        <f t="shared" si="54"/>
        <v>1340.0800506</v>
      </c>
      <c r="X92" s="454">
        <f t="shared" si="59"/>
        <v>1474.0880556600002</v>
      </c>
      <c r="Y92" s="454">
        <f t="shared" si="59"/>
        <v>1474.0880556600002</v>
      </c>
      <c r="Z92" s="325">
        <f>'END Jul 2020'!BL76</f>
        <v>0</v>
      </c>
      <c r="AA92" s="326" t="str">
        <f>'END Jul 2020'!BM76</f>
        <v>n</v>
      </c>
    </row>
    <row r="93" spans="1:27" x14ac:dyDescent="0.3">
      <c r="A93" s="319" t="str">
        <f>'END Jul 2020'!K77</f>
        <v>Amaysim</v>
      </c>
      <c r="B93" s="320" t="str">
        <f>'END Jul 2020'!L77</f>
        <v>Post-paid Solar</v>
      </c>
      <c r="C93" s="321">
        <f>IF('END Jul 2020'!BP77=0,91*'END Jul 2020'!M77/100,(91*'END Jul 2020'!M77/100)+'END Jul 2020'!BP77/4)</f>
        <v>82.354999999999976</v>
      </c>
      <c r="D93" s="321">
        <f>IF('END Jul 2020'!O77="",$G$6*'END Jul 2020'!N77/100,IF($G$6&gt;='END Jul 2020'!P77,('END Jul 2020'!P77*'END Jul 2020'!N77/100),($G$6*'END Jul 2020'!N77/100)))</f>
        <v>75.485654999999994</v>
      </c>
      <c r="E93" s="321">
        <f>IF(AND('END Jul 2020'!P77&gt;0,'END Jul 2020'!R77&gt;0),IF($G$6&lt;'END Jul 2020'!P77,0,IF($G$6&lt;=('END Jul 2020'!R77+'END Jul 2020'!P77),(($G$6-'END Jul 2020'!P77)*'END Jul 2020'!Q77/100),(('END Jul 2020'!R77)*'END Jul 2020'!Q77/100))),0)</f>
        <v>0</v>
      </c>
      <c r="F93" s="321">
        <f>IF('END Jul 2020'!T77&gt;0,IF(($G$6&lt;'END Jul 2020'!T77),(0),($G$6-'END Jul 2020'!T77)*'END Jul 2020'!U77/100),IF(AND('END Jul 2020'!R77&gt;0,'END Jul 2020'!T77=""),IF(($G$6&lt;'END Jul 2020'!R77),(0),($G$6-'END Jul 2020'!R77)*'END Jul 2020'!S77/100),IF(AND('END Jul 2020'!P77&gt;0,'END Jul 2020'!R77=""),IF(($G$6&lt;'END Jul 2020'!P77),(0),($G$6-'END Jul 2020'!P77)*'END Jul 2020'!Q77/100),0)))</f>
        <v>0</v>
      </c>
      <c r="G93" s="321">
        <f>$I$6*'END Jul 2020'!AH77/100</f>
        <v>156.45836249999999</v>
      </c>
      <c r="H93" s="321">
        <f>$H$6*'END Jul 2020'!W77/100</f>
        <v>91.911104999999992</v>
      </c>
      <c r="I93" s="321">
        <f t="shared" si="48"/>
        <v>406.21012250000001</v>
      </c>
      <c r="J93" s="446">
        <f t="shared" si="49"/>
        <v>1295.4204900000002</v>
      </c>
      <c r="K93" s="446">
        <f t="shared" si="50"/>
        <v>1624.84049</v>
      </c>
      <c r="L93" s="447">
        <f t="shared" si="55"/>
        <v>1787.3245390000002</v>
      </c>
      <c r="M93" s="446">
        <f>'END Jul 2020'!AZ77</f>
        <v>0</v>
      </c>
      <c r="N93" s="446">
        <f>'END Jul 2020'!BA77</f>
        <v>0</v>
      </c>
      <c r="O93" s="446">
        <f>'END Jul 2020'!BB77</f>
        <v>0</v>
      </c>
      <c r="P93" s="446">
        <f>'END Jul 2020'!BC77</f>
        <v>0</v>
      </c>
      <c r="Q93" s="446">
        <f>($E$6*'END Jul 2020'!AT77/100)*4</f>
        <v>117.93600000000001</v>
      </c>
      <c r="R93" s="448" t="str">
        <f t="shared" si="56"/>
        <v>No discount</v>
      </c>
      <c r="S93" s="448" t="str">
        <f t="shared" si="57"/>
        <v>Exclusive</v>
      </c>
      <c r="T93" s="475">
        <f t="shared" si="51"/>
        <v>1624.84049</v>
      </c>
      <c r="U93" s="446">
        <f t="shared" si="52"/>
        <v>1624.84049</v>
      </c>
      <c r="V93" s="446">
        <f t="shared" si="53"/>
        <v>1506.9044900000001</v>
      </c>
      <c r="W93" s="446">
        <f t="shared" si="54"/>
        <v>1506.9044900000001</v>
      </c>
      <c r="X93" s="454">
        <f t="shared" si="59"/>
        <v>1657.5949390000003</v>
      </c>
      <c r="Y93" s="454">
        <f t="shared" si="59"/>
        <v>1657.5949390000003</v>
      </c>
      <c r="Z93" s="325">
        <f>'END Jul 2020'!BL77</f>
        <v>0</v>
      </c>
      <c r="AA93" s="326" t="str">
        <f>'END Jul 2020'!BM77</f>
        <v>n</v>
      </c>
    </row>
    <row r="94" spans="1:27" x14ac:dyDescent="0.3">
      <c r="A94" s="319" t="str">
        <f>'END Jul 2020'!K78</f>
        <v>DC Power Co</v>
      </c>
      <c r="B94" s="320" t="str">
        <f>'END Jul 2020'!L78</f>
        <v>Market offer</v>
      </c>
      <c r="C94" s="321">
        <f>IF('END Jul 2020'!BP78=0,91*'END Jul 2020'!M78/100,(91*'END Jul 2020'!M78/100)+'END Jul 2020'!BP78/4)</f>
        <v>101.24472727272727</v>
      </c>
      <c r="D94" s="321">
        <f>IF('END Jul 2020'!O78="",$G$6*'END Jul 2020'!N78/100,IF($G$6&gt;='END Jul 2020'!P78,('END Jul 2020'!P78*'END Jul 2020'!N78/100),($G$6*'END Jul 2020'!N78/100)))</f>
        <v>80.865584999999996</v>
      </c>
      <c r="E94" s="321">
        <f>IF(AND('END Jul 2020'!P78&gt;0,'END Jul 2020'!R78&gt;0),IF($G$6&lt;'END Jul 2020'!P78,0,IF($G$6&lt;=('END Jul 2020'!R78+'END Jul 2020'!P78),(($G$6-'END Jul 2020'!P78)*'END Jul 2020'!Q78/100),(('END Jul 2020'!R78)*'END Jul 2020'!Q78/100))),0)</f>
        <v>0</v>
      </c>
      <c r="F94" s="321">
        <f>IF('END Jul 2020'!T78&gt;0,IF(($G$6&lt;'END Jul 2020'!T78),(0),($G$6-'END Jul 2020'!T78)*'END Jul 2020'!U78/100),IF(AND('END Jul 2020'!R78&gt;0,'END Jul 2020'!T78=""),IF(($G$6&lt;'END Jul 2020'!R78),(0),($G$6-'END Jul 2020'!R78)*'END Jul 2020'!S78/100),IF(AND('END Jul 2020'!P78&gt;0,'END Jul 2020'!R78=""),IF(($G$6&lt;'END Jul 2020'!P78),(0),($G$6-'END Jul 2020'!P78)*'END Jul 2020'!Q78/100),0)))</f>
        <v>0</v>
      </c>
      <c r="G94" s="321">
        <f>$I$6*'END Jul 2020'!AH78/100</f>
        <v>178.59701250000001</v>
      </c>
      <c r="H94" s="321">
        <f>$H$6*'END Jul 2020'!W78/100</f>
        <v>102.0163275</v>
      </c>
      <c r="I94" s="321">
        <f t="shared" si="48"/>
        <v>462.72365227272724</v>
      </c>
      <c r="J94" s="446">
        <f t="shared" si="49"/>
        <v>1445.9156999999998</v>
      </c>
      <c r="K94" s="446">
        <f t="shared" si="50"/>
        <v>1850.8946090909089</v>
      </c>
      <c r="L94" s="447">
        <f t="shared" si="55"/>
        <v>2035.98407</v>
      </c>
      <c r="M94" s="446">
        <f>'END Jul 2020'!AZ78</f>
        <v>0</v>
      </c>
      <c r="N94" s="446">
        <f>'END Jul 2020'!BA78</f>
        <v>0</v>
      </c>
      <c r="O94" s="446">
        <f>'END Jul 2020'!BB78</f>
        <v>0</v>
      </c>
      <c r="P94" s="446">
        <f>'END Jul 2020'!BC78</f>
        <v>0</v>
      </c>
      <c r="Q94" s="446">
        <f>($E$6*'END Jul 2020'!AT78/100)*4</f>
        <v>110.565</v>
      </c>
      <c r="R94" s="448" t="str">
        <f t="shared" si="56"/>
        <v>No discount</v>
      </c>
      <c r="S94" s="448" t="str">
        <f t="shared" si="57"/>
        <v>Exclusive</v>
      </c>
      <c r="T94" s="475">
        <f t="shared" si="51"/>
        <v>1850.8946090909089</v>
      </c>
      <c r="U94" s="446">
        <f t="shared" si="52"/>
        <v>1850.8946090909089</v>
      </c>
      <c r="V94" s="446">
        <f t="shared" si="53"/>
        <v>1740.3296090909089</v>
      </c>
      <c r="W94" s="446">
        <f t="shared" si="54"/>
        <v>1740.3296090909089</v>
      </c>
      <c r="X94" s="454">
        <f t="shared" si="59"/>
        <v>1914.36257</v>
      </c>
      <c r="Y94" s="454">
        <f t="shared" si="59"/>
        <v>1914.36257</v>
      </c>
      <c r="Z94" s="325">
        <f>'END Jul 2020'!BL78</f>
        <v>0</v>
      </c>
      <c r="AA94" s="326" t="str">
        <f>'END Jul 2020'!BM78</f>
        <v>n</v>
      </c>
    </row>
    <row r="95" spans="1:27" x14ac:dyDescent="0.3">
      <c r="A95" s="319" t="str">
        <f>'END Jul 2020'!K79</f>
        <v>Enova Energy</v>
      </c>
      <c r="B95" s="320" t="str">
        <f>'END Jul 2020'!L79</f>
        <v>Solar Premium</v>
      </c>
      <c r="C95" s="321">
        <f>IF('END Jul 2020'!BP79=0,91*'END Jul 2020'!M79/100,(91*'END Jul 2020'!M79/100)+'END Jul 2020'!BP79/4)</f>
        <v>81.899999999999991</v>
      </c>
      <c r="D95" s="321">
        <f>IF('END Jul 2020'!O79="",$G$6*'END Jul 2020'!N79/100,IF($G$6&gt;='END Jul 2020'!P79,('END Jul 2020'!P79*'END Jul 2020'!N79/100),($G$6*'END Jul 2020'!N79/100)))</f>
        <v>83.317499999999995</v>
      </c>
      <c r="E95" s="321">
        <f>IF(AND('END Jul 2020'!P79&gt;0,'END Jul 2020'!R79&gt;0),IF($G$6&lt;'END Jul 2020'!P79,0,IF($G$6&lt;=('END Jul 2020'!R79+'END Jul 2020'!P79),(($G$6-'END Jul 2020'!P79)*'END Jul 2020'!Q79/100),(('END Jul 2020'!R79)*'END Jul 2020'!Q79/100))),0)</f>
        <v>0</v>
      </c>
      <c r="F95" s="321">
        <f>IF('END Jul 2020'!T79&gt;0,IF(($G$6&lt;'END Jul 2020'!T79),(0),($G$6-'END Jul 2020'!T79)*'END Jul 2020'!U79/100),IF(AND('END Jul 2020'!R79&gt;0,'END Jul 2020'!T79=""),IF(($G$6&lt;'END Jul 2020'!R79),(0),($G$6-'END Jul 2020'!R79)*'END Jul 2020'!S79/100),IF(AND('END Jul 2020'!P79&gt;0,'END Jul 2020'!R79=""),IF(($G$6&lt;'END Jul 2020'!P79),(0),($G$6-'END Jul 2020'!P79)*'END Jul 2020'!Q79/100),0)))</f>
        <v>0</v>
      </c>
      <c r="G95" s="321">
        <f>$I$6*'END Jul 2020'!AH79/100</f>
        <v>142.83000000000001</v>
      </c>
      <c r="H95" s="321">
        <f>$H$6*'END Jul 2020'!W79/100</f>
        <v>67.844249999999988</v>
      </c>
      <c r="I95" s="321">
        <f t="shared" si="48"/>
        <v>375.89175</v>
      </c>
      <c r="J95" s="446">
        <f t="shared" si="49"/>
        <v>1175.9670000000001</v>
      </c>
      <c r="K95" s="446">
        <f t="shared" si="50"/>
        <v>1503.567</v>
      </c>
      <c r="L95" s="447">
        <f t="shared" si="55"/>
        <v>1653.9237000000001</v>
      </c>
      <c r="M95" s="446">
        <f>'END Jul 2020'!AZ79</f>
        <v>0</v>
      </c>
      <c r="N95" s="446">
        <f>'END Jul 2020'!BA79</f>
        <v>0</v>
      </c>
      <c r="O95" s="446">
        <f>'END Jul 2020'!BB79</f>
        <v>0</v>
      </c>
      <c r="P95" s="446">
        <f>'END Jul 2020'!BC79</f>
        <v>0</v>
      </c>
      <c r="Q95" s="446">
        <f>($E$6*'END Jul 2020'!AT79/100)*4</f>
        <v>117.93600000000001</v>
      </c>
      <c r="R95" s="448" t="str">
        <f t="shared" si="56"/>
        <v>No discount</v>
      </c>
      <c r="S95" s="448" t="str">
        <f t="shared" si="57"/>
        <v>Exclusive</v>
      </c>
      <c r="T95" s="475">
        <f t="shared" si="51"/>
        <v>1503.567</v>
      </c>
      <c r="U95" s="446">
        <f t="shared" si="52"/>
        <v>1503.567</v>
      </c>
      <c r="V95" s="446">
        <f t="shared" si="53"/>
        <v>1385.6310000000001</v>
      </c>
      <c r="W95" s="446">
        <f t="shared" si="54"/>
        <v>1385.6310000000001</v>
      </c>
      <c r="X95" s="454">
        <f t="shared" si="59"/>
        <v>1524.1941000000002</v>
      </c>
      <c r="Y95" s="454">
        <f t="shared" si="59"/>
        <v>1524.1941000000002</v>
      </c>
      <c r="Z95" s="325">
        <f>'END Jul 2020'!BL79</f>
        <v>0</v>
      </c>
      <c r="AA95" s="326" t="str">
        <f>'END Jul 2020'!BM79</f>
        <v>n</v>
      </c>
    </row>
    <row r="96" spans="1:27" x14ac:dyDescent="0.3">
      <c r="A96" s="319" t="str">
        <f>'END Jul 2020'!K80</f>
        <v>Future X Power</v>
      </c>
      <c r="B96" s="320" t="str">
        <f>'END Jul 2020'!L80</f>
        <v>Flexi Saver</v>
      </c>
      <c r="C96" s="321">
        <f>IF('END Jul 2020'!BP80=0,91*'END Jul 2020'!M80/100,(91*'END Jul 2020'!M80/100)+'END Jul 2020'!BP80/4)</f>
        <v>85.300090909090898</v>
      </c>
      <c r="D96" s="321">
        <f>IF('END Jul 2020'!O80="",$G$6*'END Jul 2020'!N80/100,IF($G$6&gt;='END Jul 2020'!P80,('END Jul 2020'!P80*'END Jul 2020'!N80/100),($G$6*'END Jul 2020'!N80/100)))</f>
        <v>78.413669999999996</v>
      </c>
      <c r="E96" s="321">
        <f>IF(AND('END Jul 2020'!P80&gt;0,'END Jul 2020'!R80&gt;0),IF($G$6&lt;'END Jul 2020'!P80,0,IF($G$6&lt;=('END Jul 2020'!R80+'END Jul 2020'!P80),(($G$6-'END Jul 2020'!P80)*'END Jul 2020'!Q80/100),(('END Jul 2020'!R80)*'END Jul 2020'!Q80/100))),0)</f>
        <v>0</v>
      </c>
      <c r="F96" s="321">
        <f>IF('END Jul 2020'!T80&gt;0,IF(($G$6&lt;'END Jul 2020'!T80),(0),($G$6-'END Jul 2020'!T80)*'END Jul 2020'!U80/100),IF(AND('END Jul 2020'!R80&gt;0,'END Jul 2020'!T80=""),IF(($G$6&lt;'END Jul 2020'!R80),(0),($G$6-'END Jul 2020'!R80)*'END Jul 2020'!S80/100),IF(AND('END Jul 2020'!P80&gt;0,'END Jul 2020'!R80=""),IF(($G$6&lt;'END Jul 2020'!P80),(0),($G$6-'END Jul 2020'!P80)*'END Jul 2020'!Q80/100),0)))</f>
        <v>0</v>
      </c>
      <c r="G96" s="321">
        <f>$I$6*'END Jul 2020'!AH80/100</f>
        <v>151.93541250000001</v>
      </c>
      <c r="H96" s="321">
        <f>$H$6*'END Jul 2020'!W80/100</f>
        <v>83.448427500000022</v>
      </c>
      <c r="I96" s="321">
        <f t="shared" si="48"/>
        <v>399.09760090909094</v>
      </c>
      <c r="J96" s="446">
        <f t="shared" si="49"/>
        <v>1255.1900400000002</v>
      </c>
      <c r="K96" s="446">
        <f t="shared" si="50"/>
        <v>1596.3904036363638</v>
      </c>
      <c r="L96" s="447">
        <f t="shared" si="55"/>
        <v>1756.0294440000002</v>
      </c>
      <c r="M96" s="446">
        <f>'END Jul 2020'!AZ80</f>
        <v>0</v>
      </c>
      <c r="N96" s="446">
        <f>'END Jul 2020'!BA80</f>
        <v>0</v>
      </c>
      <c r="O96" s="446">
        <f>'END Jul 2020'!BB80</f>
        <v>0</v>
      </c>
      <c r="P96" s="446">
        <f>'END Jul 2020'!BC80</f>
        <v>15</v>
      </c>
      <c r="Q96" s="446">
        <f>($E$6*'END Jul 2020'!AT80/100)*4</f>
        <v>51.597000000000001</v>
      </c>
      <c r="R96" s="448" t="str">
        <f t="shared" si="56"/>
        <v>Pay-on-time off usage</v>
      </c>
      <c r="S96" s="448" t="str">
        <f t="shared" si="57"/>
        <v>Exclusive</v>
      </c>
      <c r="T96" s="475">
        <f t="shared" si="51"/>
        <v>1596.3904036363638</v>
      </c>
      <c r="U96" s="446">
        <f t="shared" si="52"/>
        <v>1408.1118976363637</v>
      </c>
      <c r="V96" s="446">
        <f t="shared" si="53"/>
        <v>1544.7934036363638</v>
      </c>
      <c r="W96" s="446">
        <f t="shared" si="54"/>
        <v>1356.5148976363637</v>
      </c>
      <c r="X96" s="454">
        <f t="shared" si="59"/>
        <v>1699.2727440000003</v>
      </c>
      <c r="Y96" s="454">
        <f t="shared" si="59"/>
        <v>1492.1663874000001</v>
      </c>
      <c r="Z96" s="325">
        <f>'END Jul 2020'!BL80</f>
        <v>0</v>
      </c>
      <c r="AA96" s="326" t="str">
        <f>'END Jul 2020'!BM80</f>
        <v>n</v>
      </c>
    </row>
    <row r="97" spans="1:27" x14ac:dyDescent="0.3">
      <c r="A97" s="319" t="str">
        <f>'END Jul 2020'!K81</f>
        <v>Kogan Energy</v>
      </c>
      <c r="B97" s="383" t="str">
        <f>'END Jul 2020'!L81</f>
        <v>Market offer</v>
      </c>
      <c r="C97" s="384">
        <f>IF('END Jul 2020'!BP81=0,91*'END Jul 2020'!M81/100,(91*'END Jul 2020'!M81/100)+'END Jul 2020'!BP81/4)</f>
        <v>91.157181818181797</v>
      </c>
      <c r="D97" s="384">
        <f>IF('END Jul 2020'!O81="",$G$6*'END Jul 2020'!N81/100,IF($G$6&gt;='END Jul 2020'!P81,('END Jul 2020'!P81*'END Jul 2020'!N81/100),($G$6*'END Jul 2020'!N81/100)))</f>
        <v>57.750930000000011</v>
      </c>
      <c r="E97" s="384">
        <f>IF(AND('END Jul 2020'!P81&gt;0,'END Jul 2020'!R81&gt;0),IF($G$6&lt;'END Jul 2020'!P81,0,IF($G$6&lt;=('END Jul 2020'!R81+'END Jul 2020'!P81),(($G$6-'END Jul 2020'!P81)*'END Jul 2020'!Q81/100),(('END Jul 2020'!R81)*'END Jul 2020'!Q81/100))),0)</f>
        <v>0</v>
      </c>
      <c r="F97" s="384">
        <f>IF('END Jul 2020'!T81&gt;0,IF(($G$6&lt;'END Jul 2020'!T81),(0),($G$6-'END Jul 2020'!T81)*'END Jul 2020'!U81/100),IF(AND('END Jul 2020'!R81&gt;0,'END Jul 2020'!T81=""),IF(($G$6&lt;'END Jul 2020'!R81),(0),($G$6-'END Jul 2020'!R81)*'END Jul 2020'!S81/100),IF(AND('END Jul 2020'!P81&gt;0,'END Jul 2020'!R81=""),IF(($G$6&lt;'END Jul 2020'!P81),(0),($G$6-'END Jul 2020'!P81)*'END Jul 2020'!Q81/100),0)))</f>
        <v>0</v>
      </c>
      <c r="G97" s="384">
        <f>$I$6*'END Jul 2020'!AH81/100</f>
        <v>115.98986249999999</v>
      </c>
      <c r="H97" s="384">
        <f>$H$6*'END Jul 2020'!W81/100</f>
        <v>67.772835000000001</v>
      </c>
      <c r="I97" s="384">
        <f t="shared" si="48"/>
        <v>332.6708093181818</v>
      </c>
      <c r="J97" s="449">
        <f t="shared" si="49"/>
        <v>966.05450999999994</v>
      </c>
      <c r="K97" s="449">
        <f t="shared" si="50"/>
        <v>1330.6832372727272</v>
      </c>
      <c r="L97" s="450">
        <f t="shared" si="55"/>
        <v>1463.751561</v>
      </c>
      <c r="M97" s="449">
        <f>'END Jul 2020'!AZ81</f>
        <v>0</v>
      </c>
      <c r="N97" s="449">
        <f>'END Jul 2020'!BA81</f>
        <v>0</v>
      </c>
      <c r="O97" s="449">
        <f>'END Jul 2020'!BB81</f>
        <v>0</v>
      </c>
      <c r="P97" s="449">
        <f>'END Jul 2020'!BC81</f>
        <v>0</v>
      </c>
      <c r="Q97" s="449">
        <f>($E$6*'END Jul 2020'!AT81/100)*4</f>
        <v>40.761630000000004</v>
      </c>
      <c r="R97" s="448" t="str">
        <f t="shared" si="56"/>
        <v>No discount</v>
      </c>
      <c r="S97" s="448" t="str">
        <f t="shared" si="57"/>
        <v>Exclusive</v>
      </c>
      <c r="T97" s="475">
        <f t="shared" si="51"/>
        <v>1330.6832372727272</v>
      </c>
      <c r="U97" s="449">
        <f t="shared" si="52"/>
        <v>1330.6832372727272</v>
      </c>
      <c r="V97" s="449">
        <f t="shared" si="53"/>
        <v>1289.9216072727272</v>
      </c>
      <c r="W97" s="449">
        <f t="shared" si="54"/>
        <v>1289.9216072727272</v>
      </c>
      <c r="X97" s="455">
        <f t="shared" si="59"/>
        <v>1418.9137680000001</v>
      </c>
      <c r="Y97" s="455">
        <f t="shared" si="59"/>
        <v>1418.9137680000001</v>
      </c>
      <c r="Z97" s="387">
        <f>'END Jul 2020'!BL81</f>
        <v>0</v>
      </c>
      <c r="AA97" s="326" t="str">
        <f>'END Jul 2020'!BM81</f>
        <v>n</v>
      </c>
    </row>
    <row r="98" spans="1:27" x14ac:dyDescent="0.3">
      <c r="A98" s="319" t="str">
        <f>'END Jul 2020'!K82</f>
        <v>ReAmped Energy</v>
      </c>
      <c r="B98" s="383" t="str">
        <f>'END Jul 2020'!L82</f>
        <v>Market offer</v>
      </c>
      <c r="C98" s="384">
        <f>IF('END Jul 2020'!BP82=0,91*'END Jul 2020'!M82/100,(91*'END Jul 2020'!M82/100)+'END Jul 2020'!BP82/4)</f>
        <v>67.703999999999994</v>
      </c>
      <c r="D98" s="384">
        <f>IF('END Jul 2020'!O82="",$G$6*'END Jul 2020'!N82/100,IF($G$6&gt;='END Jul 2020'!P82,('END Jul 2020'!P82*'END Jul 2020'!N82/100),($G$6*'END Jul 2020'!N82/100)))</f>
        <v>77.461470000000006</v>
      </c>
      <c r="E98" s="384">
        <f>IF(AND('END Jul 2020'!P82&gt;0,'END Jul 2020'!R82&gt;0),IF($G$6&lt;'END Jul 2020'!P82,0,IF($G$6&lt;=('END Jul 2020'!R82+'END Jul 2020'!P82),(($G$6-'END Jul 2020'!P82)*'END Jul 2020'!Q82/100),(('END Jul 2020'!R82)*'END Jul 2020'!Q82/100))),0)</f>
        <v>0</v>
      </c>
      <c r="F98" s="384">
        <f>IF('END Jul 2020'!T82&gt;0,IF(($G$6&lt;'END Jul 2020'!T82),(0),($G$6-'END Jul 2020'!T82)*'END Jul 2020'!U82/100),IF(AND('END Jul 2020'!R82&gt;0,'END Jul 2020'!T82=""),IF(($G$6&lt;'END Jul 2020'!R82),(0),($G$6-'END Jul 2020'!R82)*'END Jul 2020'!S82/100),IF(AND('END Jul 2020'!P82&gt;0,'END Jul 2020'!R82=""),IF(($G$6&lt;'END Jul 2020'!P82),(0),($G$6-'END Jul 2020'!P82)*'END Jul 2020'!Q82/100),0)))</f>
        <v>0</v>
      </c>
      <c r="G98" s="384">
        <f>$I$6*'END Jul 2020'!AH82/100</f>
        <v>151.99492499999999</v>
      </c>
      <c r="H98" s="384">
        <f>$H$6*'END Jul 2020'!W82/100</f>
        <v>48.990690000000001</v>
      </c>
      <c r="I98" s="384">
        <f t="shared" ref="I98:I100" si="60">SUM(C98:H98)</f>
        <v>346.15108499999997</v>
      </c>
      <c r="J98" s="449">
        <f t="shared" ref="J98:J100" si="61">(I98-C98)*4</f>
        <v>1113.7883399999998</v>
      </c>
      <c r="K98" s="449">
        <f t="shared" ref="K98:K100" si="62">I98*4</f>
        <v>1384.6043399999999</v>
      </c>
      <c r="L98" s="450">
        <f t="shared" ref="L98:L100" si="63">K98*1.1</f>
        <v>1523.0647739999999</v>
      </c>
      <c r="M98" s="449">
        <f>'END Jul 2020'!AZ82</f>
        <v>0</v>
      </c>
      <c r="N98" s="449">
        <f>'END Jul 2020'!BA82</f>
        <v>0</v>
      </c>
      <c r="O98" s="449">
        <f>'END Jul 2020'!BB82</f>
        <v>0</v>
      </c>
      <c r="P98" s="449">
        <f>'END Jul 2020'!BC82</f>
        <v>0</v>
      </c>
      <c r="Q98" s="449">
        <f>($E$6*'END Jul 2020'!AT82/100)*4</f>
        <v>58.968000000000004</v>
      </c>
      <c r="R98" s="448" t="str">
        <f t="shared" ref="R98:R100" si="64">IF(SUM(M98:P98)=0,"No discount",IF(M98&gt;0,"Guaranteed off bill",IF(N98&gt;0,"Guaranteed off usage",IF(O98&gt;0,"Pay-on-time off bill","Pay-on-time off usage"))))</f>
        <v>No discount</v>
      </c>
      <c r="S98" s="448" t="str">
        <f t="shared" ref="S98:S100" si="65">IF(OR(A98="Origin Energy",A98="Red Energy",A98="Powershop"),"Inclusive","Exclusive")</f>
        <v>Exclusive</v>
      </c>
      <c r="T98" s="475">
        <f t="shared" ref="T98:T100" si="66">IF(AND(R98="Guaranteed off bill",S98="Inclusive"),((K98*1.1)-((K98*1.1)*M98/100))/1.1,IF(AND(R98="Guaranteed off usage",S98="Inclusive"),((K98*1.1)-((J98*1.1)*N98/100))/1.1,IF(AND(R98="Guaranteed off bill",S98="Exclusive"),K98-(K98*M98/100),IF(AND(R98="Guaranteed off usage",S98="Exclusive"),K98-(J98*N98/100),IF(S98="Inclusive",((K98*1.1))/1.1,K98)))))</f>
        <v>1384.6043399999999</v>
      </c>
      <c r="U98" s="449">
        <f t="shared" ref="U98:U100" si="67">IF(AND(R98="Pay-on-time off bill",S98="Inclusive"),((T98*1.1)-((T98*1.1)*O98/100))/1.1,IF(AND(R98="Pay-on-time off usage",S98="Inclusive"),((T98*1.1)-((J98*1.1)*P98/100))/1.1,IF(AND(R98="Pay-on-time off bill",S98="Exclusive"),T98-(T98*O98/100),IF(AND(R98="Pay-on-time off usage",S98="Exclusive"),T98-(J98*P98/100),IF(S98="Inclusive",((T98*1.1))/1.1,T98)))))</f>
        <v>1384.6043399999999</v>
      </c>
      <c r="V98" s="449">
        <f t="shared" ref="V98:V100" si="68">T98-Q98</f>
        <v>1325.6363399999998</v>
      </c>
      <c r="W98" s="449">
        <f t="shared" ref="W98:W100" si="69">U98-Q98</f>
        <v>1325.6363399999998</v>
      </c>
      <c r="X98" s="455">
        <f t="shared" ref="X98:X100" si="70">V98*1.1</f>
        <v>1458.1999739999999</v>
      </c>
      <c r="Y98" s="455">
        <f t="shared" ref="Y98:Y100" si="71">W98*1.1</f>
        <v>1458.1999739999999</v>
      </c>
      <c r="Z98" s="387">
        <f>'END Jul 2020'!BL82</f>
        <v>0</v>
      </c>
      <c r="AA98" s="326" t="str">
        <f>'END Jul 2020'!BM82</f>
        <v>n</v>
      </c>
    </row>
    <row r="99" spans="1:27" x14ac:dyDescent="0.3">
      <c r="A99" s="319" t="str">
        <f>'END Jul 2020'!K83</f>
        <v>Sumo Power</v>
      </c>
      <c r="B99" s="383" t="str">
        <f>'END Jul 2020'!L83</f>
        <v>Lite</v>
      </c>
      <c r="C99" s="384">
        <f>IF('END Jul 2020'!BP83=0,91*'END Jul 2020'!M83/100,(91*'END Jul 2020'!M83/100)+'END Jul 2020'!BP83/4)</f>
        <v>77.349999999999994</v>
      </c>
      <c r="D99" s="384">
        <f>IF('END Jul 2020'!O83="",$G$6*'END Jul 2020'!N83/100,IF($G$6&gt;='END Jul 2020'!P83,('END Jul 2020'!P83*'END Jul 2020'!N83/100),($G$6*'END Jul 2020'!N83/100)))</f>
        <v>74.36681999999999</v>
      </c>
      <c r="E99" s="384">
        <f>IF(AND('END Jul 2020'!P83&gt;0,'END Jul 2020'!R83&gt;0),IF($G$6&lt;'END Jul 2020'!P83,0,IF($G$6&lt;=('END Jul 2020'!R83+'END Jul 2020'!P83),(($G$6-'END Jul 2020'!P83)*'END Jul 2020'!Q83/100),(('END Jul 2020'!R83)*'END Jul 2020'!Q83/100))),0)</f>
        <v>0</v>
      </c>
      <c r="F99" s="384">
        <f>IF('END Jul 2020'!T83&gt;0,IF(($G$6&lt;'END Jul 2020'!T83),(0),($G$6-'END Jul 2020'!T83)*'END Jul 2020'!U83/100),IF(AND('END Jul 2020'!R83&gt;0,'END Jul 2020'!T83=""),IF(($G$6&lt;'END Jul 2020'!R83),(0),($G$6-'END Jul 2020'!R83)*'END Jul 2020'!S83/100),IF(AND('END Jul 2020'!P83&gt;0,'END Jul 2020'!R83=""),IF(($G$6&lt;'END Jul 2020'!P83),(0),($G$6-'END Jul 2020'!P83)*'END Jul 2020'!Q83/100),0)))</f>
        <v>0</v>
      </c>
      <c r="G99" s="384">
        <f>$I$6*'END Jul 2020'!AH83/100</f>
        <v>153.18517499999999</v>
      </c>
      <c r="H99" s="384">
        <f>$H$6*'END Jul 2020'!W83/100</f>
        <v>80.520412500000006</v>
      </c>
      <c r="I99" s="384">
        <f t="shared" si="60"/>
        <v>385.42240749999996</v>
      </c>
      <c r="J99" s="449">
        <f t="shared" si="61"/>
        <v>1232.2896299999998</v>
      </c>
      <c r="K99" s="449">
        <f t="shared" si="62"/>
        <v>1541.6896299999999</v>
      </c>
      <c r="L99" s="450">
        <f t="shared" si="63"/>
        <v>1695.8585929999999</v>
      </c>
      <c r="M99" s="449">
        <f>'END Jul 2020'!AZ83</f>
        <v>0</v>
      </c>
      <c r="N99" s="449">
        <f>'END Jul 2020'!BA83</f>
        <v>0</v>
      </c>
      <c r="O99" s="449">
        <f>'END Jul 2020'!BB83</f>
        <v>0</v>
      </c>
      <c r="P99" s="449">
        <f>'END Jul 2020'!BC83</f>
        <v>0</v>
      </c>
      <c r="Q99" s="449">
        <f>($E$6*'END Jul 2020'!AT83/100)*4</f>
        <v>81.818100000000001</v>
      </c>
      <c r="R99" s="448" t="str">
        <f t="shared" si="64"/>
        <v>No discount</v>
      </c>
      <c r="S99" s="448" t="str">
        <f t="shared" si="65"/>
        <v>Exclusive</v>
      </c>
      <c r="T99" s="475">
        <f t="shared" si="66"/>
        <v>1541.6896299999999</v>
      </c>
      <c r="U99" s="449">
        <f t="shared" si="67"/>
        <v>1541.6896299999999</v>
      </c>
      <c r="V99" s="449">
        <f t="shared" si="68"/>
        <v>1459.8715299999999</v>
      </c>
      <c r="W99" s="449">
        <f t="shared" si="69"/>
        <v>1459.8715299999999</v>
      </c>
      <c r="X99" s="455">
        <f t="shared" si="70"/>
        <v>1605.8586829999999</v>
      </c>
      <c r="Y99" s="455">
        <f t="shared" si="71"/>
        <v>1605.8586829999999</v>
      </c>
      <c r="Z99" s="387">
        <f>'END Jul 2020'!BL83</f>
        <v>0</v>
      </c>
      <c r="AA99" s="326" t="str">
        <f>'END Jul 2020'!BM83</f>
        <v>n</v>
      </c>
    </row>
    <row r="100" spans="1:27" ht="14.5" thickBot="1" x14ac:dyDescent="0.35">
      <c r="A100" s="327" t="str">
        <f>'END Jul 2020'!K84</f>
        <v>Tango Energy</v>
      </c>
      <c r="B100" s="328" t="str">
        <f>'END Jul 2020'!L84</f>
        <v>Home Select</v>
      </c>
      <c r="C100" s="329">
        <f>IF('END Jul 2020'!BP84=0,91*'END Jul 2020'!M84/100,(91*'END Jul 2020'!M84/100)+'END Jul 2020'!BP84/4)</f>
        <v>86.449999999999989</v>
      </c>
      <c r="D100" s="329">
        <f>IF('END Jul 2020'!O84="",$G$6*'END Jul 2020'!N84/100,IF($G$6&gt;='END Jul 2020'!P84,('END Jul 2020'!P84*'END Jul 2020'!N84/100),($G$6*'END Jul 2020'!N84/100)))</f>
        <v>78.5565</v>
      </c>
      <c r="E100" s="329">
        <f>IF(AND('END Jul 2020'!P84&gt;0,'END Jul 2020'!R84&gt;0),IF($G$6&lt;'END Jul 2020'!P84,0,IF($G$6&lt;=('END Jul 2020'!R84+'END Jul 2020'!P84),(($G$6-'END Jul 2020'!P84)*'END Jul 2020'!Q84/100),(('END Jul 2020'!R84)*'END Jul 2020'!Q84/100))),0)</f>
        <v>0</v>
      </c>
      <c r="F100" s="329">
        <f>IF('END Jul 2020'!T84&gt;0,IF(($G$6&lt;'END Jul 2020'!T84),(0),($G$6-'END Jul 2020'!T84)*'END Jul 2020'!U84/100),IF(AND('END Jul 2020'!R84&gt;0,'END Jul 2020'!T84=""),IF(($G$6&lt;'END Jul 2020'!R84),(0),($G$6-'END Jul 2020'!R84)*'END Jul 2020'!S84/100),IF(AND('END Jul 2020'!P84&gt;0,'END Jul 2020'!R84=""),IF(($G$6&lt;'END Jul 2020'!P84),(0),($G$6-'END Jul 2020'!P84)*'END Jul 2020'!Q84/100),0)))</f>
        <v>0</v>
      </c>
      <c r="G100" s="329">
        <f>$I$6*'END Jul 2020'!AH84/100</f>
        <v>154.49445</v>
      </c>
      <c r="H100" s="329">
        <f>$H$6*'END Jul 2020'!W84/100</f>
        <v>67.951372500000005</v>
      </c>
      <c r="I100" s="329">
        <f t="shared" si="60"/>
        <v>387.45232249999998</v>
      </c>
      <c r="J100" s="451">
        <f t="shared" si="61"/>
        <v>1204.00929</v>
      </c>
      <c r="K100" s="451">
        <f t="shared" si="62"/>
        <v>1549.8092899999999</v>
      </c>
      <c r="L100" s="452">
        <f t="shared" si="63"/>
        <v>1704.790219</v>
      </c>
      <c r="M100" s="451">
        <f>'END Jul 2020'!AZ84</f>
        <v>0</v>
      </c>
      <c r="N100" s="451">
        <f>'END Jul 2020'!BA84</f>
        <v>0</v>
      </c>
      <c r="O100" s="451">
        <f>'END Jul 2020'!BB84</f>
        <v>0</v>
      </c>
      <c r="P100" s="451">
        <f>'END Jul 2020'!BC84</f>
        <v>0</v>
      </c>
      <c r="Q100" s="451">
        <f>($E$6*'END Jul 2020'!AT84/100)*4</f>
        <v>51.597000000000001</v>
      </c>
      <c r="R100" s="453" t="str">
        <f t="shared" si="64"/>
        <v>No discount</v>
      </c>
      <c r="S100" s="453" t="str">
        <f t="shared" si="65"/>
        <v>Exclusive</v>
      </c>
      <c r="T100" s="476">
        <f t="shared" si="66"/>
        <v>1549.8092899999999</v>
      </c>
      <c r="U100" s="451">
        <f t="shared" si="67"/>
        <v>1549.8092899999999</v>
      </c>
      <c r="V100" s="451">
        <f t="shared" si="68"/>
        <v>1498.2122899999999</v>
      </c>
      <c r="W100" s="451">
        <f t="shared" si="69"/>
        <v>1498.2122899999999</v>
      </c>
      <c r="X100" s="456">
        <f t="shared" si="70"/>
        <v>1648.0335190000001</v>
      </c>
      <c r="Y100" s="456">
        <f t="shared" si="71"/>
        <v>1648.0335190000001</v>
      </c>
      <c r="Z100" s="333">
        <f>'END Jul 2020'!BL84</f>
        <v>0</v>
      </c>
      <c r="AA100" s="334" t="str">
        <f>'END Jul 2020'!BM84</f>
        <v>n</v>
      </c>
    </row>
  </sheetData>
  <sheetProtection algorithmName="SHA-512" hashValue="VhSKT5K6oC1rFWNMg5aPb0GPOVPPGt6QBlxKFgOIx2IjevAXHWrNp3mT1lrekCC0WfXdEIgE1rIGKRjbQluMnA==" saltValue="5J7OXdyu7gtnC7u7kSzQHw==" spinCount="100000" sheet="1" objects="1" scenarios="1"/>
  <dataValidations count="2">
    <dataValidation type="decimal" showInputMessage="1" showErrorMessage="1" errorTitle="Incorrect entry" error="Enter 1.5 or 3.0 only" sqref="C4" xr:uid="{56FC812E-F4B0-044D-8C65-F47629646A99}">
      <formula1>1.5</formula1>
      <formula2>3</formula2>
    </dataValidation>
    <dataValidation type="whole" showInputMessage="1" showErrorMessage="1" errorTitle="Incorrect number" error="Please enter quarterly consumption between 700-4000kWh" sqref="C5" xr:uid="{F8E8B648-D93B-CA42-B3AA-618DC51FC996}">
      <formula1>700</formula1>
      <formula2>4000</formula2>
    </dataValidation>
  </dataValidations>
  <pageMargins left="0.75" right="0.75" top="1" bottom="1" header="0.5" footer="0.5"/>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829C5-1167-E04B-93A7-40F245EDDE09}">
  <sheetPr codeName="Sheet2">
    <tabColor rgb="FFFFA9A6"/>
  </sheetPr>
  <dimension ref="A1:X82"/>
  <sheetViews>
    <sheetView topLeftCell="A19" workbookViewId="0">
      <selection activeCell="D50" sqref="D50"/>
    </sheetView>
  </sheetViews>
  <sheetFormatPr defaultColWidth="10.84375" defaultRowHeight="13.5" x14ac:dyDescent="0.3"/>
  <cols>
    <col min="1" max="1" width="24.84375" style="239" customWidth="1"/>
    <col min="2" max="2" width="24.4609375" style="239" customWidth="1"/>
    <col min="3" max="3" width="12.15234375" style="239" customWidth="1"/>
    <col min="4" max="4" width="13.84375" style="239" customWidth="1"/>
    <col min="5" max="5" width="12.15234375" style="239" customWidth="1"/>
    <col min="6" max="6" width="13.4609375" style="239" customWidth="1"/>
    <col min="7" max="7" width="13.84375" style="239" customWidth="1"/>
    <col min="8" max="8" width="14" style="239" customWidth="1"/>
    <col min="9" max="9" width="13.4609375" style="239" customWidth="1"/>
    <col min="10" max="10" width="12.15234375" style="239" hidden="1" customWidth="1"/>
    <col min="11" max="16" width="12.15234375" style="239" customWidth="1"/>
    <col min="17" max="20" width="12.15234375" style="239" hidden="1" customWidth="1"/>
    <col min="21" max="24" width="12.15234375" style="239" customWidth="1"/>
    <col min="25" max="16384" width="10.84375" style="239"/>
  </cols>
  <sheetData>
    <row r="1" spans="1:24" ht="14" x14ac:dyDescent="0.3">
      <c r="A1" s="238" t="s">
        <v>364</v>
      </c>
      <c r="B1" s="238"/>
      <c r="C1" s="238"/>
      <c r="D1" s="238"/>
      <c r="E1" s="238"/>
      <c r="F1" s="238"/>
      <c r="G1" s="238"/>
      <c r="H1" s="238"/>
      <c r="I1" s="238"/>
      <c r="J1" s="238">
        <v>3</v>
      </c>
      <c r="L1" s="238"/>
      <c r="M1" s="238"/>
      <c r="N1" s="238"/>
      <c r="O1" s="238"/>
      <c r="P1" s="238"/>
      <c r="Q1" s="238"/>
      <c r="R1" s="238"/>
      <c r="S1" s="238"/>
      <c r="T1" s="238"/>
      <c r="U1" s="238"/>
      <c r="V1" s="238"/>
      <c r="W1" s="238"/>
      <c r="X1" s="238"/>
    </row>
    <row r="2" spans="1:24" ht="14" x14ac:dyDescent="0.3">
      <c r="A2" s="240" t="s">
        <v>559</v>
      </c>
      <c r="B2" s="238"/>
      <c r="C2" s="238"/>
      <c r="D2" s="238"/>
      <c r="E2" s="238"/>
      <c r="F2" s="238"/>
      <c r="G2" s="238"/>
      <c r="H2" s="238"/>
      <c r="I2" s="238"/>
      <c r="J2" s="238"/>
      <c r="K2" s="238"/>
      <c r="L2" s="238"/>
      <c r="M2" s="238"/>
      <c r="N2" s="238"/>
      <c r="O2" s="238"/>
      <c r="P2" s="238"/>
      <c r="Q2" s="238"/>
      <c r="R2" s="238"/>
      <c r="S2" s="238"/>
      <c r="T2" s="238"/>
      <c r="U2" s="238"/>
      <c r="V2" s="238"/>
      <c r="W2" s="238"/>
      <c r="X2" s="238"/>
    </row>
    <row r="3" spans="1:24" ht="14" x14ac:dyDescent="0.3">
      <c r="A3" s="238"/>
      <c r="B3" s="238"/>
      <c r="C3" s="238"/>
      <c r="D3" s="238"/>
      <c r="E3" s="238"/>
      <c r="F3" s="238"/>
      <c r="G3" s="244"/>
      <c r="H3" s="238"/>
      <c r="I3" s="238"/>
      <c r="J3" s="238"/>
      <c r="K3" s="238"/>
      <c r="L3" s="238"/>
      <c r="M3" s="238"/>
      <c r="N3" s="238"/>
      <c r="O3" s="238"/>
      <c r="P3" s="238"/>
      <c r="Q3" s="238"/>
      <c r="R3" s="238"/>
      <c r="S3" s="238"/>
      <c r="T3" s="238"/>
      <c r="U3" s="238"/>
      <c r="V3" s="238"/>
      <c r="W3" s="238"/>
      <c r="X3" s="238"/>
    </row>
    <row r="4" spans="1:24" ht="14" x14ac:dyDescent="0.3">
      <c r="A4" s="60" t="s">
        <v>365</v>
      </c>
      <c r="B4" s="61"/>
      <c r="C4" s="62">
        <v>1.5</v>
      </c>
      <c r="D4" s="64" t="s">
        <v>483</v>
      </c>
      <c r="E4" s="73">
        <f>IF(C4&lt;J1,(675),(1350))</f>
        <v>675</v>
      </c>
      <c r="F4" s="65"/>
      <c r="G4" s="66" t="s">
        <v>484</v>
      </c>
      <c r="H4" s="75" t="s">
        <v>485</v>
      </c>
      <c r="I4" s="96" t="s">
        <v>397</v>
      </c>
      <c r="J4" s="71"/>
      <c r="K4" s="238"/>
      <c r="L4" s="238"/>
      <c r="M4" s="238"/>
      <c r="N4" s="238"/>
      <c r="O4" s="238"/>
      <c r="P4" s="238"/>
      <c r="Q4" s="238"/>
      <c r="R4" s="238"/>
      <c r="S4" s="238"/>
      <c r="T4" s="238"/>
      <c r="U4" s="238"/>
      <c r="V4" s="238"/>
      <c r="W4" s="238"/>
      <c r="X4" s="238"/>
    </row>
    <row r="5" spans="1:24" ht="14" x14ac:dyDescent="0.3">
      <c r="A5" s="67" t="s">
        <v>486</v>
      </c>
      <c r="B5" s="68"/>
      <c r="C5" s="69">
        <v>1800</v>
      </c>
      <c r="D5" s="70" t="s">
        <v>487</v>
      </c>
      <c r="E5" s="74">
        <f>C5-(E4-E6)</f>
        <v>1309.2750000000001</v>
      </c>
      <c r="F5" s="64" t="s">
        <v>488</v>
      </c>
      <c r="G5" s="79">
        <f>E5*70/100</f>
        <v>916.49249999999995</v>
      </c>
      <c r="H5" s="80">
        <f>E5*30/100</f>
        <v>392.78250000000003</v>
      </c>
      <c r="I5" s="97"/>
      <c r="J5" s="71"/>
      <c r="K5" s="238"/>
      <c r="L5" s="238"/>
      <c r="M5" s="238"/>
      <c r="N5" s="238"/>
      <c r="O5" s="238"/>
      <c r="P5" s="238"/>
      <c r="Q5" s="238"/>
      <c r="R5" s="238"/>
      <c r="S5" s="238"/>
      <c r="T5" s="238"/>
      <c r="U5" s="238"/>
      <c r="V5" s="238"/>
      <c r="W5" s="238"/>
      <c r="X5" s="238"/>
    </row>
    <row r="6" spans="1:24" ht="14" x14ac:dyDescent="0.3">
      <c r="D6" s="70" t="s">
        <v>489</v>
      </c>
      <c r="E6" s="74">
        <f>IF(C4&lt;J1,(E4*27.3/100),(E4*55.1/100))</f>
        <v>184.27500000000001</v>
      </c>
      <c r="F6" s="76" t="s">
        <v>396</v>
      </c>
      <c r="G6" s="77">
        <f>E5*20/100</f>
        <v>261.85500000000002</v>
      </c>
      <c r="H6" s="78">
        <f>E5*30/100</f>
        <v>392.78250000000003</v>
      </c>
      <c r="I6" s="98">
        <f>E5*50/100</f>
        <v>654.63750000000005</v>
      </c>
      <c r="J6" s="71"/>
      <c r="K6" s="238"/>
      <c r="L6" s="238"/>
      <c r="M6" s="238"/>
      <c r="N6" s="238"/>
      <c r="O6" s="238"/>
      <c r="P6" s="238"/>
      <c r="Q6" s="238"/>
      <c r="R6" s="238"/>
      <c r="S6" s="238"/>
      <c r="T6" s="238"/>
      <c r="U6" s="238"/>
      <c r="V6" s="238"/>
      <c r="W6" s="238"/>
      <c r="X6" s="238"/>
    </row>
    <row r="7" spans="1:24" ht="14.5" thickBot="1" x14ac:dyDescent="0.35">
      <c r="A7" s="238"/>
      <c r="B7" s="238"/>
      <c r="C7" s="238"/>
      <c r="D7" s="238"/>
      <c r="E7" s="238"/>
      <c r="F7" s="238"/>
      <c r="G7" s="242"/>
      <c r="H7" s="238"/>
      <c r="I7" s="238"/>
      <c r="J7" s="238"/>
      <c r="K7" s="238"/>
      <c r="L7" s="238"/>
      <c r="M7" s="238"/>
      <c r="N7" s="238"/>
      <c r="O7" s="238"/>
      <c r="P7" s="238"/>
      <c r="Q7" s="238"/>
      <c r="R7" s="238"/>
      <c r="S7" s="238"/>
      <c r="T7" s="238"/>
      <c r="U7" s="238"/>
      <c r="V7" s="238"/>
      <c r="W7" s="238"/>
      <c r="X7" s="238"/>
    </row>
    <row r="8" spans="1:24" ht="14" x14ac:dyDescent="0.3">
      <c r="A8" s="100" t="s">
        <v>514</v>
      </c>
      <c r="B8" s="101"/>
      <c r="C8" s="101"/>
      <c r="D8" s="101"/>
      <c r="E8" s="101"/>
      <c r="F8" s="101"/>
      <c r="G8" s="101"/>
      <c r="H8" s="101"/>
      <c r="I8" s="101"/>
      <c r="J8" s="101"/>
      <c r="K8" s="101"/>
      <c r="L8" s="101"/>
      <c r="M8" s="101"/>
      <c r="N8" s="101"/>
      <c r="O8" s="101"/>
      <c r="P8" s="101"/>
      <c r="Q8" s="101"/>
      <c r="R8" s="101"/>
      <c r="S8" s="101"/>
      <c r="T8" s="101"/>
      <c r="U8" s="101"/>
      <c r="V8" s="101"/>
      <c r="W8" s="101"/>
      <c r="X8" s="102"/>
    </row>
    <row r="9" spans="1:24" ht="70" x14ac:dyDescent="0.3">
      <c r="A9" s="463" t="s">
        <v>408</v>
      </c>
      <c r="B9" s="464" t="s">
        <v>409</v>
      </c>
      <c r="C9" s="465" t="s">
        <v>410</v>
      </c>
      <c r="D9" s="465" t="s">
        <v>411</v>
      </c>
      <c r="E9" s="465" t="s">
        <v>446</v>
      </c>
      <c r="F9" s="466" t="s">
        <v>447</v>
      </c>
      <c r="G9" s="465" t="s">
        <v>448</v>
      </c>
      <c r="H9" s="467" t="s">
        <v>354</v>
      </c>
      <c r="I9" s="465" t="s">
        <v>222</v>
      </c>
      <c r="J9" s="467" t="s">
        <v>406</v>
      </c>
      <c r="K9" s="468" t="s">
        <v>449</v>
      </c>
      <c r="L9" s="469" t="s">
        <v>398</v>
      </c>
      <c r="M9" s="469" t="s">
        <v>533</v>
      </c>
      <c r="N9" s="469" t="s">
        <v>399</v>
      </c>
      <c r="O9" s="469" t="s">
        <v>552</v>
      </c>
      <c r="P9" s="470" t="s">
        <v>490</v>
      </c>
      <c r="Q9" s="471" t="s">
        <v>102</v>
      </c>
      <c r="R9" s="471" t="s">
        <v>103</v>
      </c>
      <c r="S9" s="471" t="s">
        <v>104</v>
      </c>
      <c r="T9" s="471" t="s">
        <v>105</v>
      </c>
      <c r="U9" s="470" t="s">
        <v>331</v>
      </c>
      <c r="V9" s="470" t="s">
        <v>332</v>
      </c>
      <c r="W9" s="469" t="s">
        <v>400</v>
      </c>
      <c r="X9" s="472" t="s">
        <v>558</v>
      </c>
    </row>
    <row r="10" spans="1:24" ht="14" x14ac:dyDescent="0.3">
      <c r="A10" s="103" t="str">
        <f>'ESS Jul 2019'!K2</f>
        <v>Energy Locals</v>
      </c>
      <c r="B10" s="104" t="str">
        <f>'ESS Jul 2019'!L2</f>
        <v>Solar Member Promise</v>
      </c>
      <c r="C10" s="105">
        <f>(91*'ESS Jul 2019'!M2/100)+('ESS Jul 2019'!BM2/4)</f>
        <v>161.90909090909091</v>
      </c>
      <c r="D10" s="105">
        <f>$E$5*'ESS Jul 2019'!N2/100</f>
        <v>309.46499999999997</v>
      </c>
      <c r="E10" s="106">
        <v>0</v>
      </c>
      <c r="F10" s="105">
        <v>0</v>
      </c>
      <c r="G10" s="105">
        <v>0</v>
      </c>
      <c r="H10" s="105">
        <v>0</v>
      </c>
      <c r="I10" s="105">
        <f t="shared" ref="I10:I24" si="0">SUM(C10:H10)</f>
        <v>471.37409090909091</v>
      </c>
      <c r="J10" s="107">
        <f t="shared" ref="J10:J29" si="1">(I10-C10)*4</f>
        <v>1237.8600000000001</v>
      </c>
      <c r="K10" s="108">
        <f t="shared" ref="K10:K29" si="2">I10*4</f>
        <v>1885.4963636363636</v>
      </c>
      <c r="L10" s="109">
        <f>'ESS Jul 2019'!AW2</f>
        <v>0</v>
      </c>
      <c r="M10" s="109">
        <f>'ESS Jul 2019'!AX2</f>
        <v>0</v>
      </c>
      <c r="N10" s="109">
        <f>'ESS Jul 2019'!AY2</f>
        <v>0</v>
      </c>
      <c r="O10" s="109">
        <f>'ESS Jul 2019'!AZ2</f>
        <v>0</v>
      </c>
      <c r="P10" s="109">
        <f>($E$6*'ESS Jul 2019'!AT2/100)*4</f>
        <v>117.93600000000001</v>
      </c>
      <c r="Q10" s="109">
        <f>K10</f>
        <v>1885.4963636363636</v>
      </c>
      <c r="R10" s="109">
        <f>Q10</f>
        <v>1885.4963636363636</v>
      </c>
      <c r="S10" s="110">
        <f>Q10-P10</f>
        <v>1767.5603636363637</v>
      </c>
      <c r="T10" s="110">
        <f>R10-P10</f>
        <v>1767.5603636363637</v>
      </c>
      <c r="U10" s="473">
        <f>S10*1.1</f>
        <v>1944.3164000000002</v>
      </c>
      <c r="V10" s="473">
        <f>T10*1.1</f>
        <v>1944.3164000000002</v>
      </c>
      <c r="W10" s="124">
        <f>'ESS Jul 2019'!BI2</f>
        <v>0</v>
      </c>
      <c r="X10" s="232" t="str">
        <f>'ESS Jul 2019'!BJ2</f>
        <v>n</v>
      </c>
    </row>
    <row r="11" spans="1:24" ht="14" x14ac:dyDescent="0.3">
      <c r="A11" s="103" t="str">
        <f>'ESS Jul 2019'!K3</f>
        <v>AGL</v>
      </c>
      <c r="B11" s="104" t="str">
        <f>'ESS Jul 2019'!L3</f>
        <v>Solar Savers</v>
      </c>
      <c r="C11" s="105">
        <f>91*'ESS Jul 2019'!M3/100</f>
        <v>127.4</v>
      </c>
      <c r="D11" s="105">
        <f>$E$5*'ESS Jul 2019'!N3/100</f>
        <v>360.76477499999999</v>
      </c>
      <c r="E11" s="106">
        <v>0</v>
      </c>
      <c r="F11" s="105">
        <v>0</v>
      </c>
      <c r="G11" s="105">
        <v>0</v>
      </c>
      <c r="H11" s="105">
        <v>0</v>
      </c>
      <c r="I11" s="105">
        <f t="shared" si="0"/>
        <v>488.16477499999996</v>
      </c>
      <c r="J11" s="107">
        <f t="shared" si="1"/>
        <v>1443.0590999999999</v>
      </c>
      <c r="K11" s="108">
        <f t="shared" si="2"/>
        <v>1952.6590999999999</v>
      </c>
      <c r="L11" s="109">
        <f>'ESS Jul 2019'!AW3</f>
        <v>0</v>
      </c>
      <c r="M11" s="109">
        <f>'ESS Jul 2019'!AX3</f>
        <v>0</v>
      </c>
      <c r="N11" s="109">
        <f>'ESS Jul 2019'!AY3</f>
        <v>0</v>
      </c>
      <c r="O11" s="109">
        <f>'ESS Jul 2019'!AZ3</f>
        <v>0</v>
      </c>
      <c r="P11" s="109">
        <f>($E$6*'ESS Jul 2019'!AT3/100)*4</f>
        <v>110.565</v>
      </c>
      <c r="Q11" s="109">
        <f t="shared" ref="Q11:Q14" si="3">K11</f>
        <v>1952.6590999999999</v>
      </c>
      <c r="R11" s="109">
        <f t="shared" ref="R11:R14" si="4">Q11</f>
        <v>1952.6590999999999</v>
      </c>
      <c r="S11" s="110">
        <f t="shared" ref="S11:S29" si="5">Q11-P11</f>
        <v>1842.0940999999998</v>
      </c>
      <c r="T11" s="110">
        <f t="shared" ref="T11:T29" si="6">R11-P11</f>
        <v>1842.0940999999998</v>
      </c>
      <c r="U11" s="473">
        <f t="shared" ref="U11:V26" si="7">S11*1.1</f>
        <v>2026.30351</v>
      </c>
      <c r="V11" s="473">
        <f t="shared" si="7"/>
        <v>2026.30351</v>
      </c>
      <c r="W11" s="124">
        <f>'ESS Jul 2019'!BI3</f>
        <v>0</v>
      </c>
      <c r="X11" s="232" t="str">
        <f>'ESS Jul 2019'!BJ3</f>
        <v>n</v>
      </c>
    </row>
    <row r="12" spans="1:24" ht="14" x14ac:dyDescent="0.3">
      <c r="A12" s="103" t="str">
        <f>'ESS Jul 2019'!K4</f>
        <v>Alinta Energy</v>
      </c>
      <c r="B12" s="104" t="str">
        <f>'ESS Jul 2019'!L4</f>
        <v>No fuss</v>
      </c>
      <c r="C12" s="105">
        <f>91*'ESS Jul 2019'!M4/100</f>
        <v>128.76499999999999</v>
      </c>
      <c r="D12" s="105">
        <f>$E$5*'ESS Jul 2019'!N4/100</f>
        <v>299.58592500000003</v>
      </c>
      <c r="E12" s="106">
        <v>0</v>
      </c>
      <c r="F12" s="105">
        <v>0</v>
      </c>
      <c r="G12" s="105">
        <v>0</v>
      </c>
      <c r="H12" s="105">
        <v>0</v>
      </c>
      <c r="I12" s="105">
        <f t="shared" si="0"/>
        <v>428.35092500000002</v>
      </c>
      <c r="J12" s="107">
        <f t="shared" si="1"/>
        <v>1198.3437000000001</v>
      </c>
      <c r="K12" s="108">
        <f t="shared" si="2"/>
        <v>1713.4037000000001</v>
      </c>
      <c r="L12" s="109">
        <f>'ESS Jul 2019'!AW4</f>
        <v>0</v>
      </c>
      <c r="M12" s="109">
        <f>'ESS Jul 2019'!AX4</f>
        <v>0</v>
      </c>
      <c r="N12" s="109">
        <f>'ESS Jul 2019'!AY4</f>
        <v>0</v>
      </c>
      <c r="O12" s="109">
        <f>'ESS Jul 2019'!AZ4</f>
        <v>0</v>
      </c>
      <c r="P12" s="109">
        <f>($E$6*'ESS Jul 2019'!AT4/100)*4</f>
        <v>55.282499999999999</v>
      </c>
      <c r="Q12" s="109">
        <f t="shared" si="3"/>
        <v>1713.4037000000001</v>
      </c>
      <c r="R12" s="109">
        <f t="shared" si="4"/>
        <v>1713.4037000000001</v>
      </c>
      <c r="S12" s="110">
        <f>Q12-P12</f>
        <v>1658.1212</v>
      </c>
      <c r="T12" s="110">
        <f t="shared" si="6"/>
        <v>1658.1212</v>
      </c>
      <c r="U12" s="473">
        <f t="shared" si="7"/>
        <v>1823.9333200000001</v>
      </c>
      <c r="V12" s="473">
        <f t="shared" si="7"/>
        <v>1823.9333200000001</v>
      </c>
      <c r="W12" s="124">
        <f>'ESS Jul 2019'!BI4</f>
        <v>0</v>
      </c>
      <c r="X12" s="232" t="str">
        <f>'ESS Jul 2019'!BJ4</f>
        <v>n</v>
      </c>
    </row>
    <row r="13" spans="1:24" ht="14" x14ac:dyDescent="0.3">
      <c r="A13" s="103" t="str">
        <f>'ESS Jul 2019'!K5</f>
        <v>Click Energy</v>
      </c>
      <c r="B13" s="104" t="str">
        <f>'ESS Jul 2019'!L5</f>
        <v>Banksia Solar</v>
      </c>
      <c r="C13" s="105">
        <f>91*'ESS Jul 2019'!M5/100</f>
        <v>124.66999999999999</v>
      </c>
      <c r="D13" s="105">
        <f>$E$5*'ESS Jul 2019'!N5/100</f>
        <v>363.97845000000001</v>
      </c>
      <c r="E13" s="106">
        <v>0</v>
      </c>
      <c r="F13" s="105">
        <v>0</v>
      </c>
      <c r="G13" s="105">
        <v>0</v>
      </c>
      <c r="H13" s="105">
        <v>0</v>
      </c>
      <c r="I13" s="105">
        <f t="shared" si="0"/>
        <v>488.64845000000003</v>
      </c>
      <c r="J13" s="107">
        <f t="shared" si="1"/>
        <v>1455.9138000000003</v>
      </c>
      <c r="K13" s="108">
        <f t="shared" si="2"/>
        <v>1954.5938000000001</v>
      </c>
      <c r="L13" s="109">
        <f>'ESS Jul 2019'!AW5</f>
        <v>0</v>
      </c>
      <c r="M13" s="109">
        <f>'ESS Jul 2019'!AX5</f>
        <v>0</v>
      </c>
      <c r="N13" s="109">
        <f>'ESS Jul 2019'!AY5</f>
        <v>0</v>
      </c>
      <c r="O13" s="109">
        <f>'ESS Jul 2019'!AZ5</f>
        <v>0</v>
      </c>
      <c r="P13" s="109">
        <f>($E$6*'ESS Jul 2019'!AT5/100)*4</f>
        <v>103.194</v>
      </c>
      <c r="Q13" s="109">
        <f t="shared" si="3"/>
        <v>1954.5938000000001</v>
      </c>
      <c r="R13" s="109">
        <f t="shared" si="4"/>
        <v>1954.5938000000001</v>
      </c>
      <c r="S13" s="110">
        <f t="shared" si="5"/>
        <v>1851.3998000000001</v>
      </c>
      <c r="T13" s="110">
        <f t="shared" si="6"/>
        <v>1851.3998000000001</v>
      </c>
      <c r="U13" s="473">
        <f t="shared" si="7"/>
        <v>2036.5397800000003</v>
      </c>
      <c r="V13" s="473">
        <f t="shared" si="7"/>
        <v>2036.5397800000003</v>
      </c>
      <c r="W13" s="124">
        <f>'ESS Jul 2019'!BI5</f>
        <v>0</v>
      </c>
      <c r="X13" s="232" t="str">
        <f>'ESS Jul 2019'!BJ5</f>
        <v>n</v>
      </c>
    </row>
    <row r="14" spans="1:24" ht="14" x14ac:dyDescent="0.3">
      <c r="A14" s="103" t="str">
        <f>'ESS Jul 2019'!K6</f>
        <v>Commander</v>
      </c>
      <c r="B14" s="104" t="str">
        <f>'ESS Jul 2019'!L6</f>
        <v>Market offer</v>
      </c>
      <c r="C14" s="105">
        <f>91*'ESS Jul 2019'!M6/100</f>
        <v>126.83745454545455</v>
      </c>
      <c r="D14" s="105">
        <f>$E$5*'ESS Jul 2019'!N6/100</f>
        <v>325.41434999999996</v>
      </c>
      <c r="E14" s="106">
        <v>0</v>
      </c>
      <c r="F14" s="105">
        <v>0</v>
      </c>
      <c r="G14" s="105">
        <v>0</v>
      </c>
      <c r="H14" s="105">
        <v>0</v>
      </c>
      <c r="I14" s="105">
        <f t="shared" si="0"/>
        <v>452.25180454545449</v>
      </c>
      <c r="J14" s="107">
        <f t="shared" si="1"/>
        <v>1301.6573999999998</v>
      </c>
      <c r="K14" s="108">
        <f t="shared" si="2"/>
        <v>1809.007218181818</v>
      </c>
      <c r="L14" s="109">
        <f>'ESS Jul 2019'!AW6</f>
        <v>0</v>
      </c>
      <c r="M14" s="109">
        <f>'ESS Jul 2019'!AX6</f>
        <v>0</v>
      </c>
      <c r="N14" s="109">
        <f>'ESS Jul 2019'!AY6</f>
        <v>0</v>
      </c>
      <c r="O14" s="109">
        <f>'ESS Jul 2019'!AZ6</f>
        <v>0</v>
      </c>
      <c r="P14" s="109">
        <f>($E$6*'ESS Jul 2019'!AT6/100)*4</f>
        <v>85.503600000000006</v>
      </c>
      <c r="Q14" s="109">
        <f t="shared" si="3"/>
        <v>1809.007218181818</v>
      </c>
      <c r="R14" s="109">
        <f t="shared" si="4"/>
        <v>1809.007218181818</v>
      </c>
      <c r="S14" s="110">
        <f t="shared" si="5"/>
        <v>1723.503618181818</v>
      </c>
      <c r="T14" s="110">
        <f t="shared" si="6"/>
        <v>1723.503618181818</v>
      </c>
      <c r="U14" s="473">
        <f t="shared" si="7"/>
        <v>1895.8539799999999</v>
      </c>
      <c r="V14" s="473">
        <f t="shared" si="7"/>
        <v>1895.8539799999999</v>
      </c>
      <c r="W14" s="124">
        <f>'ESS Jul 2019'!BI6</f>
        <v>0</v>
      </c>
      <c r="X14" s="232" t="str">
        <f>'ESS Jul 2019'!BJ6</f>
        <v>n</v>
      </c>
    </row>
    <row r="15" spans="1:24" ht="14" x14ac:dyDescent="0.3">
      <c r="A15" s="103" t="str">
        <f>'ESS Jul 2019'!K7</f>
        <v>CovaU</v>
      </c>
      <c r="B15" s="104" t="str">
        <f>'ESS Jul 2019'!L7</f>
        <v>Freedom Solar</v>
      </c>
      <c r="C15" s="105">
        <f>91*'ESS Jul 2019'!M7/100</f>
        <v>167.08427272727272</v>
      </c>
      <c r="D15" s="105">
        <f>$E$5*'ESS Jul 2019'!N7/100</f>
        <v>392.78250000000003</v>
      </c>
      <c r="E15" s="106">
        <v>0</v>
      </c>
      <c r="F15" s="105">
        <v>0</v>
      </c>
      <c r="G15" s="105">
        <v>0</v>
      </c>
      <c r="H15" s="105">
        <v>0</v>
      </c>
      <c r="I15" s="105">
        <f t="shared" si="0"/>
        <v>559.86677272727275</v>
      </c>
      <c r="J15" s="107">
        <f t="shared" si="1"/>
        <v>1571.13</v>
      </c>
      <c r="K15" s="108">
        <f t="shared" si="2"/>
        <v>2239.467090909091</v>
      </c>
      <c r="L15" s="109">
        <f>'ESS Jul 2019'!AW7</f>
        <v>0</v>
      </c>
      <c r="M15" s="109">
        <f>'ESS Jul 2019'!AX7</f>
        <v>0</v>
      </c>
      <c r="N15" s="109">
        <f>'ESS Jul 2019'!AY7</f>
        <v>20</v>
      </c>
      <c r="O15" s="109">
        <f>'ESS Jul 2019'!AZ7</f>
        <v>0</v>
      </c>
      <c r="P15" s="109">
        <f>($E$6*'ESS Jul 2019'!AT7/100)*4</f>
        <v>62.653500000000001</v>
      </c>
      <c r="Q15" s="109">
        <f t="shared" ref="Q15" si="8">K15</f>
        <v>2239.467090909091</v>
      </c>
      <c r="R15" s="109">
        <f>Q15-(K15*N15/100)</f>
        <v>1791.5736727272729</v>
      </c>
      <c r="S15" s="110">
        <f t="shared" si="5"/>
        <v>2176.8135909090911</v>
      </c>
      <c r="T15" s="110">
        <f t="shared" si="6"/>
        <v>1728.920172727273</v>
      </c>
      <c r="U15" s="473">
        <f t="shared" si="7"/>
        <v>2394.4949500000002</v>
      </c>
      <c r="V15" s="473">
        <f t="shared" si="7"/>
        <v>1901.8121900000003</v>
      </c>
      <c r="W15" s="124">
        <f>'ESS Jul 2019'!BI7</f>
        <v>0</v>
      </c>
      <c r="X15" s="232" t="str">
        <f>'ESS Jul 2019'!BJ7</f>
        <v>n</v>
      </c>
    </row>
    <row r="16" spans="1:24" ht="14" x14ac:dyDescent="0.3">
      <c r="A16" s="103" t="str">
        <f>'ESS Jul 2019'!K8</f>
        <v>Diamond Energy</v>
      </c>
      <c r="B16" s="104" t="str">
        <f>'ESS Jul 2019'!L8</f>
        <v>Pay on time discount</v>
      </c>
      <c r="C16" s="105">
        <f>91*'ESS Jul 2019'!M8/100</f>
        <v>136.04499999999999</v>
      </c>
      <c r="D16" s="105">
        <f>IF($E$5&gt;='ESS Jul 2019'!P8,('ESS Jul 2019'!P8*'ESS Jul 2019'!N8/100),($E$5*'ESS Jul 2019'!N8/100))</f>
        <v>77.91</v>
      </c>
      <c r="E16" s="106">
        <f>IF($E$5&lt;'ESS Jul 2019'!P8,0,IF(($E$5)&lt;='ESS Jul 2019'!R8,(($E$5-'ESS Jul 2019'!P8)*'ESS Jul 2019'!Q8/100),(('ESS Jul 2019'!R8-'ESS Jul 2019'!P8)*'ESS Jul 2019'!Q8/100)))</f>
        <v>201.31200000000001</v>
      </c>
      <c r="F16" s="105">
        <v>0</v>
      </c>
      <c r="G16" s="105">
        <v>0</v>
      </c>
      <c r="H16" s="105">
        <f>IF(($E$5&lt;'ESS Jul 2019'!R8),(0),($E$5-'ESS Jul 2019'!R8)*'ESS Jul 2019'!S8/100)</f>
        <v>89.35704750000005</v>
      </c>
      <c r="I16" s="105">
        <f t="shared" si="0"/>
        <v>504.62404750000007</v>
      </c>
      <c r="J16" s="107">
        <f t="shared" si="1"/>
        <v>1474.3161900000005</v>
      </c>
      <c r="K16" s="108">
        <f t="shared" si="2"/>
        <v>2018.4961900000003</v>
      </c>
      <c r="L16" s="109">
        <f>'ESS Jul 2019'!AW8</f>
        <v>0</v>
      </c>
      <c r="M16" s="109">
        <f>'ESS Jul 2019'!AX8</f>
        <v>0</v>
      </c>
      <c r="N16" s="109">
        <f>'ESS Jul 2019'!AY8</f>
        <v>7</v>
      </c>
      <c r="O16" s="109">
        <f>'ESS Jul 2019'!AZ8</f>
        <v>0</v>
      </c>
      <c r="P16" s="109">
        <f>($E$6*'ESS Jul 2019'!AT8/100)*4</f>
        <v>88.452000000000012</v>
      </c>
      <c r="Q16" s="109">
        <f t="shared" ref="Q16:Q17" si="9">K16</f>
        <v>2018.4961900000003</v>
      </c>
      <c r="R16" s="109">
        <f>Q16-(K16*N16/100)</f>
        <v>1877.2014567000003</v>
      </c>
      <c r="S16" s="110">
        <f t="shared" si="5"/>
        <v>1930.0441900000003</v>
      </c>
      <c r="T16" s="110">
        <f t="shared" si="6"/>
        <v>1788.7494567000003</v>
      </c>
      <c r="U16" s="473">
        <f t="shared" si="7"/>
        <v>2123.0486090000004</v>
      </c>
      <c r="V16" s="473">
        <f t="shared" si="7"/>
        <v>1967.6244023700006</v>
      </c>
      <c r="W16" s="124">
        <f>'ESS Jul 2019'!BI8</f>
        <v>0</v>
      </c>
      <c r="X16" s="232" t="str">
        <f>'ESS Jul 2019'!BJ8</f>
        <v>n</v>
      </c>
    </row>
    <row r="17" spans="1:24" ht="14" x14ac:dyDescent="0.3">
      <c r="A17" s="103" t="str">
        <f>'ESS Jul 2019'!K9</f>
        <v>Dodo Power &amp; Gas</v>
      </c>
      <c r="B17" s="104" t="str">
        <f>'ESS Jul 2019'!L9</f>
        <v>Market offer</v>
      </c>
      <c r="C17" s="105">
        <f>91*'ESS Jul 2019'!M9/100</f>
        <v>126.83745454545455</v>
      </c>
      <c r="D17" s="105">
        <f>$E$5*'ESS Jul 2019'!N9/100</f>
        <v>325.41434999999996</v>
      </c>
      <c r="E17" s="106">
        <v>0</v>
      </c>
      <c r="F17" s="105">
        <v>0</v>
      </c>
      <c r="G17" s="105">
        <v>0</v>
      </c>
      <c r="H17" s="105">
        <v>0</v>
      </c>
      <c r="I17" s="105">
        <f t="shared" si="0"/>
        <v>452.25180454545449</v>
      </c>
      <c r="J17" s="107">
        <f t="shared" si="1"/>
        <v>1301.6573999999998</v>
      </c>
      <c r="K17" s="108">
        <f t="shared" si="2"/>
        <v>1809.007218181818</v>
      </c>
      <c r="L17" s="109">
        <f>'ESS Jul 2019'!AW9</f>
        <v>0</v>
      </c>
      <c r="M17" s="109">
        <f>'ESS Jul 2019'!AX9</f>
        <v>0</v>
      </c>
      <c r="N17" s="109">
        <f>'ESS Jul 2019'!AY9</f>
        <v>0</v>
      </c>
      <c r="O17" s="109">
        <f>'ESS Jul 2019'!AZ9</f>
        <v>0</v>
      </c>
      <c r="P17" s="109">
        <f>($E$6*'ESS Jul 2019'!AT9/100)*4</f>
        <v>85.503600000000006</v>
      </c>
      <c r="Q17" s="109">
        <f t="shared" si="9"/>
        <v>1809.007218181818</v>
      </c>
      <c r="R17" s="109">
        <f t="shared" ref="R17" si="10">Q17</f>
        <v>1809.007218181818</v>
      </c>
      <c r="S17" s="110">
        <f t="shared" si="5"/>
        <v>1723.503618181818</v>
      </c>
      <c r="T17" s="110">
        <f t="shared" si="6"/>
        <v>1723.503618181818</v>
      </c>
      <c r="U17" s="473">
        <f t="shared" si="7"/>
        <v>1895.8539799999999</v>
      </c>
      <c r="V17" s="473">
        <f t="shared" si="7"/>
        <v>1895.8539799999999</v>
      </c>
      <c r="W17" s="124">
        <f>'ESS Jul 2019'!BI9</f>
        <v>0</v>
      </c>
      <c r="X17" s="232" t="str">
        <f>'ESS Jul 2019'!BJ9</f>
        <v>n</v>
      </c>
    </row>
    <row r="18" spans="1:24" ht="14" x14ac:dyDescent="0.3">
      <c r="A18" s="103" t="str">
        <f>'ESS Jul 2019'!K10</f>
        <v>EnergyAustralia</v>
      </c>
      <c r="B18" s="104" t="str">
        <f>'ESS Jul 2019'!L10</f>
        <v>Total Plan Home</v>
      </c>
      <c r="C18" s="105">
        <f>91*'ESS Jul 2019'!M10/100</f>
        <v>116.48</v>
      </c>
      <c r="D18" s="105">
        <f>$E$5*'ESS Jul 2019'!N10/100</f>
        <v>373.38142500000004</v>
      </c>
      <c r="E18" s="106">
        <v>0</v>
      </c>
      <c r="F18" s="105">
        <v>0</v>
      </c>
      <c r="G18" s="105">
        <v>0</v>
      </c>
      <c r="H18" s="105">
        <v>0</v>
      </c>
      <c r="I18" s="105">
        <f t="shared" si="0"/>
        <v>489.86142500000005</v>
      </c>
      <c r="J18" s="107">
        <f t="shared" si="1"/>
        <v>1493.5257000000001</v>
      </c>
      <c r="K18" s="108">
        <f t="shared" si="2"/>
        <v>1959.4457000000002</v>
      </c>
      <c r="L18" s="109">
        <f>'ESS Jul 2019'!AW10</f>
        <v>13</v>
      </c>
      <c r="M18" s="109">
        <f>'ESS Jul 2019'!AX10</f>
        <v>0</v>
      </c>
      <c r="N18" s="109">
        <f>'ESS Jul 2019'!AY10</f>
        <v>0</v>
      </c>
      <c r="O18" s="109">
        <f>'ESS Jul 2019'!AZ10</f>
        <v>0</v>
      </c>
      <c r="P18" s="109">
        <f>($E$6*'ESS Jul 2019'!AT10/100)*4</f>
        <v>92.137500000000003</v>
      </c>
      <c r="Q18" s="109">
        <f>K18-(K18*L18/100)</f>
        <v>1704.7177590000001</v>
      </c>
      <c r="R18" s="109">
        <f>Q18</f>
        <v>1704.7177590000001</v>
      </c>
      <c r="S18" s="110">
        <f t="shared" si="5"/>
        <v>1612.5802590000001</v>
      </c>
      <c r="T18" s="110">
        <f t="shared" si="6"/>
        <v>1612.5802590000001</v>
      </c>
      <c r="U18" s="473">
        <f t="shared" si="7"/>
        <v>1773.8382849000002</v>
      </c>
      <c r="V18" s="473">
        <f t="shared" si="7"/>
        <v>1773.8382849000002</v>
      </c>
      <c r="W18" s="124">
        <f>'ESS Jul 2019'!BI10</f>
        <v>0</v>
      </c>
      <c r="X18" s="232" t="str">
        <f>'ESS Jul 2019'!BJ10</f>
        <v>n</v>
      </c>
    </row>
    <row r="19" spans="1:24" ht="14" x14ac:dyDescent="0.3">
      <c r="A19" s="103" t="str">
        <f>'ESS Jul 2019'!K11</f>
        <v>Mojo Power</v>
      </c>
      <c r="B19" s="104" t="str">
        <f>'ESS Jul 2019'!L11</f>
        <v>Connect</v>
      </c>
      <c r="C19" s="105">
        <f>91*'ESS Jul 2019'!M11/100</f>
        <v>188.41549999999998</v>
      </c>
      <c r="D19" s="105">
        <f>$E$5*'ESS Jul 2019'!N11/100</f>
        <v>332.68677750000001</v>
      </c>
      <c r="E19" s="106">
        <v>0</v>
      </c>
      <c r="F19" s="105">
        <v>0</v>
      </c>
      <c r="G19" s="105">
        <v>0</v>
      </c>
      <c r="H19" s="105">
        <v>0</v>
      </c>
      <c r="I19" s="105">
        <f t="shared" si="0"/>
        <v>521.10227750000001</v>
      </c>
      <c r="J19" s="107">
        <f t="shared" si="1"/>
        <v>1330.7471100000002</v>
      </c>
      <c r="K19" s="108">
        <f t="shared" si="2"/>
        <v>2084.4091100000001</v>
      </c>
      <c r="L19" s="109">
        <f>'ESS Jul 2019'!AW11</f>
        <v>0</v>
      </c>
      <c r="M19" s="109">
        <f>'ESS Jul 2019'!AX11</f>
        <v>0</v>
      </c>
      <c r="N19" s="109">
        <f>'ESS Jul 2019'!AY11</f>
        <v>0</v>
      </c>
      <c r="O19" s="109">
        <f>'ESS Jul 2019'!AZ11</f>
        <v>0</v>
      </c>
      <c r="P19" s="109">
        <f>($E$6*'ESS Jul 2019'!AT11/100)*4</f>
        <v>147.41999999999999</v>
      </c>
      <c r="Q19" s="109">
        <f>K19</f>
        <v>2084.4091100000001</v>
      </c>
      <c r="R19" s="109">
        <f>Q19</f>
        <v>2084.4091100000001</v>
      </c>
      <c r="S19" s="110">
        <f t="shared" si="5"/>
        <v>1936.98911</v>
      </c>
      <c r="T19" s="110">
        <f t="shared" si="6"/>
        <v>1936.98911</v>
      </c>
      <c r="U19" s="473">
        <f t="shared" si="7"/>
        <v>2130.6880209999999</v>
      </c>
      <c r="V19" s="473">
        <f t="shared" si="7"/>
        <v>2130.6880209999999</v>
      </c>
      <c r="W19" s="124">
        <f>'ESS Jul 2019'!BI11</f>
        <v>0</v>
      </c>
      <c r="X19" s="232" t="str">
        <f>'ESS Jul 2019'!BJ11</f>
        <v>n</v>
      </c>
    </row>
    <row r="20" spans="1:24" ht="14" x14ac:dyDescent="0.3">
      <c r="A20" s="103" t="str">
        <f>'ESS Jul 2019'!K12</f>
        <v>Momentum Energy</v>
      </c>
      <c r="B20" s="104" t="str">
        <f>'ESS Jul 2019'!L12</f>
        <v>SmilePower Flexi</v>
      </c>
      <c r="C20" s="105">
        <f>91*'ESS Jul 2019'!M12/100</f>
        <v>123.43239999999997</v>
      </c>
      <c r="D20" s="105">
        <f>IF($E$5&gt;='ESS Jul 2019'!P12,('ESS Jul 2019'!P12*'ESS Jul 2019'!N12/100),($E$5*'ESS Jul 2019'!N12/100))</f>
        <v>122.94545454545452</v>
      </c>
      <c r="E20" s="106">
        <v>0</v>
      </c>
      <c r="F20" s="105">
        <v>0</v>
      </c>
      <c r="G20" s="105">
        <v>0</v>
      </c>
      <c r="H20" s="105">
        <f>IF(($E$5&lt;'ESS Jul 2019'!P12),(0),($E$5-'ESS Jul 2019'!P12)*'ESS Jul 2019'!Q12/100)</f>
        <v>170.35495909090912</v>
      </c>
      <c r="I20" s="105">
        <f t="shared" si="0"/>
        <v>416.73281363636363</v>
      </c>
      <c r="J20" s="107">
        <f t="shared" si="1"/>
        <v>1173.2016545454546</v>
      </c>
      <c r="K20" s="108">
        <f t="shared" si="2"/>
        <v>1666.9312545454545</v>
      </c>
      <c r="L20" s="109">
        <f>'ESS Jul 2019'!AW12</f>
        <v>0</v>
      </c>
      <c r="M20" s="109">
        <f>'ESS Jul 2019'!AX12</f>
        <v>0</v>
      </c>
      <c r="N20" s="109">
        <f>'ESS Jul 2019'!AY12</f>
        <v>0</v>
      </c>
      <c r="O20" s="109">
        <f>'ESS Jul 2019'!AZ12</f>
        <v>0</v>
      </c>
      <c r="P20" s="109">
        <f>($E$6*'ESS Jul 2019'!AT12/100)*4</f>
        <v>51.597000000000001</v>
      </c>
      <c r="Q20" s="109">
        <f t="shared" ref="Q20:Q21" si="11">K20</f>
        <v>1666.9312545454545</v>
      </c>
      <c r="R20" s="109">
        <f t="shared" ref="R20:R21" si="12">Q20</f>
        <v>1666.9312545454545</v>
      </c>
      <c r="S20" s="110">
        <f t="shared" si="5"/>
        <v>1615.3342545454545</v>
      </c>
      <c r="T20" s="110">
        <f t="shared" si="6"/>
        <v>1615.3342545454545</v>
      </c>
      <c r="U20" s="473">
        <f t="shared" si="7"/>
        <v>1776.8676800000001</v>
      </c>
      <c r="V20" s="473">
        <f t="shared" si="7"/>
        <v>1776.8676800000001</v>
      </c>
      <c r="W20" s="124">
        <f>'ESS Jul 2019'!BI12</f>
        <v>0</v>
      </c>
      <c r="X20" s="232" t="str">
        <f>'ESS Jul 2019'!BJ12</f>
        <v>n</v>
      </c>
    </row>
    <row r="21" spans="1:24" ht="14" x14ac:dyDescent="0.3">
      <c r="A21" s="103" t="str">
        <f>'ESS Jul 2019'!K13</f>
        <v>Origin Energy</v>
      </c>
      <c r="B21" s="104" t="str">
        <f>'ESS Jul 2019'!L13</f>
        <v>Solar Optimiser</v>
      </c>
      <c r="C21" s="105">
        <f>91*'ESS Jul 2019'!M13/100</f>
        <v>125.125</v>
      </c>
      <c r="D21" s="105">
        <f>$E$5*'ESS Jul 2019'!N13/100</f>
        <v>363.50234999999998</v>
      </c>
      <c r="E21" s="106">
        <v>0</v>
      </c>
      <c r="F21" s="105">
        <v>0</v>
      </c>
      <c r="G21" s="105">
        <v>0</v>
      </c>
      <c r="H21" s="105">
        <v>0</v>
      </c>
      <c r="I21" s="105">
        <f t="shared" si="0"/>
        <v>488.62734999999998</v>
      </c>
      <c r="J21" s="107">
        <f t="shared" si="1"/>
        <v>1454.0093999999999</v>
      </c>
      <c r="K21" s="108">
        <f t="shared" si="2"/>
        <v>1954.5093999999999</v>
      </c>
      <c r="L21" s="109">
        <f>'ESS Jul 2019'!AW13</f>
        <v>0</v>
      </c>
      <c r="M21" s="109">
        <f>'ESS Jul 2019'!AX13</f>
        <v>0</v>
      </c>
      <c r="N21" s="109">
        <f>'ESS Jul 2019'!AY13</f>
        <v>0</v>
      </c>
      <c r="O21" s="109">
        <f>'ESS Jul 2019'!AZ13</f>
        <v>0</v>
      </c>
      <c r="P21" s="109">
        <f>($E$6*'ESS Jul 2019'!AT13/100)*4</f>
        <v>154.791</v>
      </c>
      <c r="Q21" s="109">
        <f t="shared" si="11"/>
        <v>1954.5093999999999</v>
      </c>
      <c r="R21" s="109">
        <f t="shared" si="12"/>
        <v>1954.5093999999999</v>
      </c>
      <c r="S21" s="110">
        <f t="shared" si="5"/>
        <v>1799.7184</v>
      </c>
      <c r="T21" s="110">
        <f t="shared" si="6"/>
        <v>1799.7184</v>
      </c>
      <c r="U21" s="473">
        <f t="shared" si="7"/>
        <v>1979.6902400000001</v>
      </c>
      <c r="V21" s="473">
        <f t="shared" si="7"/>
        <v>1979.6902400000001</v>
      </c>
      <c r="W21" s="124">
        <f>'ESS Jul 2019'!BI13</f>
        <v>0</v>
      </c>
      <c r="X21" s="232" t="str">
        <f>'ESS Jul 2019'!BJ13</f>
        <v>n</v>
      </c>
    </row>
    <row r="22" spans="1:24" ht="14" x14ac:dyDescent="0.3">
      <c r="A22" s="103" t="str">
        <f>'ESS Jul 2019'!K14</f>
        <v>Powerdirect</v>
      </c>
      <c r="B22" s="104" t="str">
        <f>'ESS Jul 2019'!L14</f>
        <v>Discount Saver</v>
      </c>
      <c r="C22" s="105">
        <f>91*'ESS Jul 2019'!M14/100</f>
        <v>127.4</v>
      </c>
      <c r="D22" s="105">
        <f>$E$5*'ESS Jul 2019'!N14/100</f>
        <v>360.76477499999999</v>
      </c>
      <c r="E22" s="106">
        <v>0</v>
      </c>
      <c r="F22" s="105">
        <v>0</v>
      </c>
      <c r="G22" s="105">
        <v>0</v>
      </c>
      <c r="H22" s="105">
        <v>0</v>
      </c>
      <c r="I22" s="105">
        <f t="shared" si="0"/>
        <v>488.16477499999996</v>
      </c>
      <c r="J22" s="107">
        <f t="shared" si="1"/>
        <v>1443.0590999999999</v>
      </c>
      <c r="K22" s="108">
        <f t="shared" si="2"/>
        <v>1952.6590999999999</v>
      </c>
      <c r="L22" s="109">
        <f>'ESS Jul 2019'!AW14</f>
        <v>12</v>
      </c>
      <c r="M22" s="109">
        <f>'ESS Jul 2019'!AX14</f>
        <v>0</v>
      </c>
      <c r="N22" s="109">
        <f>'ESS Jul 2019'!AY14</f>
        <v>0</v>
      </c>
      <c r="O22" s="109">
        <f>'ESS Jul 2019'!AZ14</f>
        <v>0</v>
      </c>
      <c r="P22" s="109">
        <f>($E$6*'ESS Jul 2019'!AT14/100)*4</f>
        <v>75.184200000000004</v>
      </c>
      <c r="Q22" s="109">
        <f>K22-(K22*L22/100)</f>
        <v>1718.3400079999999</v>
      </c>
      <c r="R22" s="109">
        <f>Q22</f>
        <v>1718.3400079999999</v>
      </c>
      <c r="S22" s="110">
        <f t="shared" si="5"/>
        <v>1643.155808</v>
      </c>
      <c r="T22" s="110">
        <f t="shared" si="6"/>
        <v>1643.155808</v>
      </c>
      <c r="U22" s="473">
        <f t="shared" si="7"/>
        <v>1807.4713888000001</v>
      </c>
      <c r="V22" s="473">
        <f t="shared" si="7"/>
        <v>1807.4713888000001</v>
      </c>
      <c r="W22" s="124">
        <f>'ESS Jul 2019'!BI14</f>
        <v>0</v>
      </c>
      <c r="X22" s="232" t="str">
        <f>'ESS Jul 2019'!BJ14</f>
        <v>n</v>
      </c>
    </row>
    <row r="23" spans="1:24" ht="14" x14ac:dyDescent="0.3">
      <c r="A23" s="103" t="str">
        <f>'ESS Jul 2019'!K15</f>
        <v>Powershop</v>
      </c>
      <c r="B23" s="104" t="str">
        <f>'ESS Jul 2019'!L15</f>
        <v>Shopper with Mega Pack</v>
      </c>
      <c r="C23" s="105">
        <f>91*'ESS Jul 2019'!M15/100</f>
        <v>136.00363636363633</v>
      </c>
      <c r="D23" s="105">
        <f>$E$5*'ESS Jul 2019'!N15/100</f>
        <v>350.76667500000002</v>
      </c>
      <c r="E23" s="106">
        <v>0</v>
      </c>
      <c r="F23" s="105">
        <v>0</v>
      </c>
      <c r="G23" s="105">
        <v>0</v>
      </c>
      <c r="H23" s="105">
        <v>0</v>
      </c>
      <c r="I23" s="105">
        <f t="shared" si="0"/>
        <v>486.77031136363632</v>
      </c>
      <c r="J23" s="107">
        <f t="shared" si="1"/>
        <v>1403.0666999999999</v>
      </c>
      <c r="K23" s="108">
        <f t="shared" si="2"/>
        <v>1947.0812454545453</v>
      </c>
      <c r="L23" s="109">
        <f>'ESS Jul 2019'!AW15</f>
        <v>0</v>
      </c>
      <c r="M23" s="109">
        <f>'ESS Jul 2019'!AX15</f>
        <v>0</v>
      </c>
      <c r="N23" s="109">
        <f>'ESS Jul 2019'!AY15</f>
        <v>15</v>
      </c>
      <c r="O23" s="109">
        <f>'ESS Jul 2019'!AZ15</f>
        <v>0</v>
      </c>
      <c r="P23" s="109">
        <f>($E$6*'ESS Jul 2019'!AT15/100)*4</f>
        <v>75.184200000000004</v>
      </c>
      <c r="Q23" s="266">
        <f>K23*1.1</f>
        <v>2141.78937</v>
      </c>
      <c r="R23" s="267">
        <f>Q23-(Q23*N23/100)</f>
        <v>1820.5209645</v>
      </c>
      <c r="S23" s="110">
        <f t="shared" si="5"/>
        <v>2066.6051699999998</v>
      </c>
      <c r="T23" s="110">
        <f t="shared" si="6"/>
        <v>1745.3367645000001</v>
      </c>
      <c r="U23" s="473">
        <f>S23</f>
        <v>2066.6051699999998</v>
      </c>
      <c r="V23" s="473">
        <f>T23</f>
        <v>1745.3367645000001</v>
      </c>
      <c r="W23" s="124">
        <f>'ESS Jul 2019'!BI15</f>
        <v>0</v>
      </c>
      <c r="X23" s="232" t="str">
        <f>'ESS Jul 2019'!BJ15</f>
        <v>n</v>
      </c>
    </row>
    <row r="24" spans="1:24" ht="14" x14ac:dyDescent="0.3">
      <c r="A24" s="103" t="str">
        <f>'ESS Jul 2019'!K16</f>
        <v>Red Energy</v>
      </c>
      <c r="B24" s="104" t="str">
        <f>'ESS Jul 2019'!L16</f>
        <v>Living Energy Saver</v>
      </c>
      <c r="C24" s="105">
        <f>91*'ESS Jul 2019'!M16/100</f>
        <v>127.4</v>
      </c>
      <c r="D24" s="105">
        <f>IF($E$5&gt;='ESS Jul 2019'!P16,('ESS Jul 2019'!P16*'ESS Jul 2019'!N16/100),($E$5*'ESS Jul 2019'!N16/100))</f>
        <v>358.20909090909089</v>
      </c>
      <c r="E24" s="106">
        <v>0</v>
      </c>
      <c r="F24" s="105">
        <v>0</v>
      </c>
      <c r="G24" s="105">
        <v>0</v>
      </c>
      <c r="H24" s="105">
        <f>IF(($E$5&lt;'ESS Jul 2019'!P16),(0),($E$5-'ESS Jul 2019'!P16)*'ESS Jul 2019'!Q16/100)</f>
        <v>2.2260000000000217</v>
      </c>
      <c r="I24" s="105">
        <f t="shared" si="0"/>
        <v>487.83509090909092</v>
      </c>
      <c r="J24" s="107">
        <f t="shared" si="1"/>
        <v>1441.7403636363638</v>
      </c>
      <c r="K24" s="108">
        <f t="shared" si="2"/>
        <v>1951.3403636363637</v>
      </c>
      <c r="L24" s="109">
        <f>'ESS Jul 2019'!AW16</f>
        <v>0</v>
      </c>
      <c r="M24" s="109">
        <f>'ESS Jul 2019'!AX16</f>
        <v>0</v>
      </c>
      <c r="N24" s="109">
        <f>'ESS Jul 2019'!AY16</f>
        <v>10</v>
      </c>
      <c r="O24" s="109">
        <f>'ESS Jul 2019'!AZ16</f>
        <v>0</v>
      </c>
      <c r="P24" s="109">
        <f>($E$6*'ESS Jul 2019'!AT16/100)*4</f>
        <v>81.818100000000001</v>
      </c>
      <c r="Q24" s="266">
        <f>K24*1.1</f>
        <v>2146.4744000000001</v>
      </c>
      <c r="R24" s="267">
        <f>Q24-(Q24*N24/100)</f>
        <v>1931.8269600000001</v>
      </c>
      <c r="S24" s="110">
        <f t="shared" si="5"/>
        <v>2064.6563000000001</v>
      </c>
      <c r="T24" s="110">
        <f t="shared" si="6"/>
        <v>1850.0088600000001</v>
      </c>
      <c r="U24" s="473">
        <f>S24</f>
        <v>2064.6563000000001</v>
      </c>
      <c r="V24" s="473">
        <f>T24</f>
        <v>1850.0088600000001</v>
      </c>
      <c r="W24" s="124">
        <f>'ESS Jul 2019'!BI16</f>
        <v>0</v>
      </c>
      <c r="X24" s="232" t="str">
        <f>'ESS Jul 2019'!BJ16</f>
        <v>n</v>
      </c>
    </row>
    <row r="25" spans="1:24" ht="14" x14ac:dyDescent="0.3">
      <c r="A25" s="103" t="str">
        <f>'ESS Jul 2019'!K17</f>
        <v>Simply Energy</v>
      </c>
      <c r="B25" s="104" t="str">
        <f>'ESS Jul 2019'!L17</f>
        <v>Plus</v>
      </c>
      <c r="C25" s="105">
        <f>91*'ESS Jul 2019'!M17/100</f>
        <v>124.66172727272726</v>
      </c>
      <c r="D25" s="105">
        <f>$E$5*'ESS Jul 2019'!N17/100</f>
        <v>342.911025</v>
      </c>
      <c r="E25" s="106">
        <v>0</v>
      </c>
      <c r="F25" s="105">
        <v>0</v>
      </c>
      <c r="G25" s="105">
        <v>0</v>
      </c>
      <c r="H25" s="105">
        <v>0</v>
      </c>
      <c r="I25" s="105">
        <f>SUM(C25:H25)</f>
        <v>467.57275227272726</v>
      </c>
      <c r="J25" s="107">
        <f t="shared" si="1"/>
        <v>1371.6441</v>
      </c>
      <c r="K25" s="108">
        <f t="shared" si="2"/>
        <v>1870.291009090909</v>
      </c>
      <c r="L25" s="109">
        <f>'ESS Jul 2019'!AW17</f>
        <v>0</v>
      </c>
      <c r="M25" s="109">
        <f>'ESS Jul 2019'!AX17</f>
        <v>0</v>
      </c>
      <c r="N25" s="109">
        <f>'ESS Jul 2019'!AY17</f>
        <v>0</v>
      </c>
      <c r="O25" s="109">
        <f>'ESS Jul 2019'!AZ17</f>
        <v>0</v>
      </c>
      <c r="P25" s="109">
        <f>($E$6*'ESS Jul 2019'!AT17/100)*4</f>
        <v>58.968000000000004</v>
      </c>
      <c r="Q25" s="109">
        <f t="shared" ref="Q25:Q26" si="13">K25</f>
        <v>1870.291009090909</v>
      </c>
      <c r="R25" s="109">
        <f>Q25</f>
        <v>1870.291009090909</v>
      </c>
      <c r="S25" s="110">
        <f t="shared" si="5"/>
        <v>1811.323009090909</v>
      </c>
      <c r="T25" s="110">
        <f t="shared" si="6"/>
        <v>1811.323009090909</v>
      </c>
      <c r="U25" s="473">
        <f t="shared" si="7"/>
        <v>1992.4553100000001</v>
      </c>
      <c r="V25" s="473">
        <f t="shared" si="7"/>
        <v>1992.4553100000001</v>
      </c>
      <c r="W25" s="124">
        <f>'ESS Jul 2019'!BI17</f>
        <v>0</v>
      </c>
      <c r="X25" s="232" t="str">
        <f>'ESS Jul 2019'!BJ17</f>
        <v>n</v>
      </c>
    </row>
    <row r="26" spans="1:24" ht="14" x14ac:dyDescent="0.3">
      <c r="A26" s="103" t="str">
        <f>'ESS Jul 2019'!K18</f>
        <v>1st Energy</v>
      </c>
      <c r="B26" s="104" t="str">
        <f>'ESS Jul 2019'!L18</f>
        <v>1st Saver</v>
      </c>
      <c r="C26" s="105">
        <f>91*'ESS Jul 2019'!M18/100</f>
        <v>149.24</v>
      </c>
      <c r="D26" s="105">
        <f>IF($E$5&gt;='ESS Jul 2019'!P18,('ESS Jul 2019'!P18*'ESS Jul 2019'!N18/100),($E$5*'ESS Jul 2019'!N18/100))</f>
        <v>333.27</v>
      </c>
      <c r="E26" s="106">
        <v>0</v>
      </c>
      <c r="F26" s="105">
        <v>0</v>
      </c>
      <c r="G26" s="105">
        <v>0</v>
      </c>
      <c r="H26" s="105">
        <f>IF(($E$5&lt;'ESS Jul 2019'!P18),(0),($E$5-'ESS Jul 2019'!P18)*'ESS Jul 2019'!Q18/100)</f>
        <v>0</v>
      </c>
      <c r="I26" s="105">
        <f t="shared" ref="I26" si="14">SUM(C26:H26)</f>
        <v>482.51</v>
      </c>
      <c r="J26" s="107">
        <f t="shared" si="1"/>
        <v>1333.08</v>
      </c>
      <c r="K26" s="108">
        <f t="shared" si="2"/>
        <v>1930.04</v>
      </c>
      <c r="L26" s="109">
        <f>'ESS Jul 2019'!AW18</f>
        <v>0</v>
      </c>
      <c r="M26" s="109">
        <f>'ESS Jul 2019'!AX18</f>
        <v>0</v>
      </c>
      <c r="N26" s="109">
        <f>'ESS Jul 2019'!AY18</f>
        <v>7</v>
      </c>
      <c r="O26" s="109">
        <f>'ESS Jul 2019'!AZ18</f>
        <v>0</v>
      </c>
      <c r="P26" s="109">
        <f>($E$6*'ESS Jul 2019'!AT18/100)*4</f>
        <v>44.226000000000006</v>
      </c>
      <c r="Q26" s="109">
        <f t="shared" si="13"/>
        <v>1930.04</v>
      </c>
      <c r="R26" s="109">
        <f>Q26-(K26*N26/100)</f>
        <v>1794.9371999999998</v>
      </c>
      <c r="S26" s="110">
        <f t="shared" si="5"/>
        <v>1885.8139999999999</v>
      </c>
      <c r="T26" s="110">
        <f t="shared" si="6"/>
        <v>1750.7111999999997</v>
      </c>
      <c r="U26" s="473">
        <f t="shared" si="7"/>
        <v>2074.3953999999999</v>
      </c>
      <c r="V26" s="473">
        <f t="shared" si="7"/>
        <v>1925.7823199999998</v>
      </c>
      <c r="W26" s="124">
        <f>'ESS Jul 2019'!BI18</f>
        <v>0</v>
      </c>
      <c r="X26" s="232" t="str">
        <f>'ESS Jul 2019'!BJ18</f>
        <v>n</v>
      </c>
    </row>
    <row r="27" spans="1:24" ht="14" x14ac:dyDescent="0.3">
      <c r="A27" s="103" t="str">
        <f>'ESS Jul 2019'!K19</f>
        <v>Amaysim</v>
      </c>
      <c r="B27" s="104" t="str">
        <f>'ESS Jul 2019'!L19</f>
        <v>Solar as you go</v>
      </c>
      <c r="C27" s="105">
        <f>91*'ESS Jul 2019'!M19/100</f>
        <v>97.65127272727274</v>
      </c>
      <c r="D27" s="105">
        <f>$E$5*'ESS Jul 2019'!N19/100</f>
        <v>379.45169999999996</v>
      </c>
      <c r="E27" s="106">
        <v>0</v>
      </c>
      <c r="F27" s="105">
        <v>0</v>
      </c>
      <c r="G27" s="105">
        <v>0</v>
      </c>
      <c r="H27" s="105">
        <v>0</v>
      </c>
      <c r="I27" s="105">
        <f>SUM(C27:H27)</f>
        <v>477.10297272727269</v>
      </c>
      <c r="J27" s="107">
        <f t="shared" si="1"/>
        <v>1517.8067999999998</v>
      </c>
      <c r="K27" s="108">
        <f t="shared" si="2"/>
        <v>1908.4118909090907</v>
      </c>
      <c r="L27" s="109">
        <f>'ESS Jul 2019'!AW19</f>
        <v>0</v>
      </c>
      <c r="M27" s="109">
        <f>'ESS Jul 2019'!AX19</f>
        <v>0</v>
      </c>
      <c r="N27" s="109">
        <f>'ESS Jul 2019'!AY19</f>
        <v>0</v>
      </c>
      <c r="O27" s="109">
        <f>'ESS Jul 2019'!AZ19</f>
        <v>0</v>
      </c>
      <c r="P27" s="109">
        <f>($E$6*'ESS Jul 2019'!AT19/100)*4</f>
        <v>110.565</v>
      </c>
      <c r="Q27" s="109">
        <f t="shared" ref="Q27" si="15">K27</f>
        <v>1908.4118909090907</v>
      </c>
      <c r="R27" s="109">
        <f>Q27</f>
        <v>1908.4118909090907</v>
      </c>
      <c r="S27" s="110">
        <f t="shared" si="5"/>
        <v>1797.8468909090907</v>
      </c>
      <c r="T27" s="110">
        <f t="shared" si="6"/>
        <v>1797.8468909090907</v>
      </c>
      <c r="U27" s="473">
        <f t="shared" ref="U27:V29" si="16">S27*1.1</f>
        <v>1977.63158</v>
      </c>
      <c r="V27" s="473">
        <f t="shared" si="16"/>
        <v>1977.63158</v>
      </c>
      <c r="W27" s="124">
        <f>'ESS Jul 2019'!BI19</f>
        <v>0</v>
      </c>
      <c r="X27" s="232" t="str">
        <f>'ESS Jul 2019'!BJ19</f>
        <v>n</v>
      </c>
    </row>
    <row r="28" spans="1:24" ht="14" x14ac:dyDescent="0.3">
      <c r="A28" s="103" t="str">
        <f>'ESS Jul 2019'!K20</f>
        <v>DC Power Co</v>
      </c>
      <c r="B28" s="104" t="str">
        <f>'ESS Jul 2019'!L20</f>
        <v>Market offer</v>
      </c>
      <c r="C28" s="105">
        <f>(91*'ESS Jul 2019'!M20/100)+('ESS Jul 2019'!BM20/4)</f>
        <v>137.38</v>
      </c>
      <c r="D28" s="105">
        <f>$E$5*'ESS Jul 2019'!N20/100</f>
        <v>383.73660000000001</v>
      </c>
      <c r="E28" s="106">
        <v>0</v>
      </c>
      <c r="F28" s="105">
        <v>0</v>
      </c>
      <c r="G28" s="105">
        <v>0</v>
      </c>
      <c r="H28" s="105">
        <v>0</v>
      </c>
      <c r="I28" s="105">
        <f t="shared" ref="I28:I29" si="17">SUM(C28:H28)</f>
        <v>521.11660000000006</v>
      </c>
      <c r="J28" s="107">
        <f t="shared" si="1"/>
        <v>1534.9464000000003</v>
      </c>
      <c r="K28" s="108">
        <f t="shared" si="2"/>
        <v>2084.4664000000002</v>
      </c>
      <c r="L28" s="109">
        <f>'ESS Jul 2019'!AW20</f>
        <v>0</v>
      </c>
      <c r="M28" s="109">
        <f>'ESS Jul 2019'!AX20</f>
        <v>0</v>
      </c>
      <c r="N28" s="109">
        <f>'ESS Jul 2019'!AY20</f>
        <v>0</v>
      </c>
      <c r="O28" s="109">
        <f>'ESS Jul 2019'!AZ20</f>
        <v>0</v>
      </c>
      <c r="P28" s="109">
        <f>($E$6*'ESS Jul 2019'!AT20/100)*4</f>
        <v>110.565</v>
      </c>
      <c r="Q28" s="109">
        <f t="shared" ref="Q28:Q31" si="18">K28</f>
        <v>2084.4664000000002</v>
      </c>
      <c r="R28" s="109">
        <f t="shared" ref="R28:R31" si="19">Q28</f>
        <v>2084.4664000000002</v>
      </c>
      <c r="S28" s="110">
        <f t="shared" si="5"/>
        <v>1973.9014000000002</v>
      </c>
      <c r="T28" s="110">
        <f t="shared" si="6"/>
        <v>1973.9014000000002</v>
      </c>
      <c r="U28" s="473">
        <f t="shared" si="16"/>
        <v>2171.2915400000002</v>
      </c>
      <c r="V28" s="473">
        <f t="shared" si="16"/>
        <v>2171.2915400000002</v>
      </c>
      <c r="W28" s="124">
        <f>'ESS Jul 2019'!BI20</f>
        <v>0</v>
      </c>
      <c r="X28" s="232" t="str">
        <f>'ESS Jul 2019'!BJ20</f>
        <v>n</v>
      </c>
    </row>
    <row r="29" spans="1:24" ht="14" x14ac:dyDescent="0.3">
      <c r="A29" s="103" t="str">
        <f>'ESS Jul 2019'!K21</f>
        <v>ReAmped Energy</v>
      </c>
      <c r="B29" s="104" t="str">
        <f>'ESS Jul 2019'!L21</f>
        <v>Market offer</v>
      </c>
      <c r="C29" s="105">
        <f>91*'ESS Jul 2019'!M21/100</f>
        <v>117.57199999999999</v>
      </c>
      <c r="D29" s="105">
        <f>$E$5*'ESS Jul 2019'!N21/100</f>
        <v>280.18484999999998</v>
      </c>
      <c r="E29" s="106">
        <v>0</v>
      </c>
      <c r="F29" s="105">
        <v>0</v>
      </c>
      <c r="G29" s="105">
        <v>0</v>
      </c>
      <c r="H29" s="105">
        <v>0</v>
      </c>
      <c r="I29" s="105">
        <f t="shared" si="17"/>
        <v>397.75684999999999</v>
      </c>
      <c r="J29" s="107">
        <f t="shared" si="1"/>
        <v>1120.7393999999999</v>
      </c>
      <c r="K29" s="108">
        <f t="shared" si="2"/>
        <v>1591.0273999999999</v>
      </c>
      <c r="L29" s="109">
        <f>'ESS Jul 2019'!AW21</f>
        <v>0</v>
      </c>
      <c r="M29" s="109">
        <f>'ESS Jul 2019'!AX21</f>
        <v>0</v>
      </c>
      <c r="N29" s="109">
        <f>'ESS Jul 2019'!AY21</f>
        <v>0</v>
      </c>
      <c r="O29" s="109">
        <f>'ESS Jul 2019'!AZ21</f>
        <v>0</v>
      </c>
      <c r="P29" s="109">
        <f>($E$6*'ESS Jul 2019'!AT21/100)*4</f>
        <v>58.968000000000004</v>
      </c>
      <c r="Q29" s="109">
        <f t="shared" si="18"/>
        <v>1591.0273999999999</v>
      </c>
      <c r="R29" s="109">
        <f t="shared" si="19"/>
        <v>1591.0273999999999</v>
      </c>
      <c r="S29" s="110">
        <f t="shared" si="5"/>
        <v>1532.0593999999999</v>
      </c>
      <c r="T29" s="110">
        <f t="shared" si="6"/>
        <v>1532.0593999999999</v>
      </c>
      <c r="U29" s="473">
        <f t="shared" si="16"/>
        <v>1685.2653399999999</v>
      </c>
      <c r="V29" s="473">
        <f t="shared" si="16"/>
        <v>1685.2653399999999</v>
      </c>
      <c r="W29" s="124">
        <f>'ESS Jul 2019'!BI21</f>
        <v>0</v>
      </c>
      <c r="X29" s="232" t="str">
        <f>'ESS Jul 2019'!BJ21</f>
        <v>n</v>
      </c>
    </row>
    <row r="30" spans="1:24" ht="14" x14ac:dyDescent="0.3">
      <c r="A30" s="103" t="str">
        <f>'ESS Jul 2019'!K22</f>
        <v>Powerclub</v>
      </c>
      <c r="B30" s="104" t="str">
        <f>'ESS Jul 2019'!L22</f>
        <v>Powerbank Home Solar</v>
      </c>
      <c r="C30" s="105">
        <f>(91*'ESS Jul 2019'!M22/100)+('ESS Jul 2019'!BM22/4)</f>
        <v>115.52509090909089</v>
      </c>
      <c r="D30" s="105">
        <f>$E$5*'ESS Jul 2019'!N22/100</f>
        <v>297.32445000000001</v>
      </c>
      <c r="E30" s="106">
        <v>0</v>
      </c>
      <c r="F30" s="105">
        <v>0</v>
      </c>
      <c r="G30" s="105">
        <v>0</v>
      </c>
      <c r="H30" s="105">
        <v>0</v>
      </c>
      <c r="I30" s="105">
        <f t="shared" ref="I30:I31" si="20">SUM(C30:H30)</f>
        <v>412.84954090909093</v>
      </c>
      <c r="J30" s="107">
        <f t="shared" ref="J30:J31" si="21">(I30-C30)*4</f>
        <v>1189.2978000000003</v>
      </c>
      <c r="K30" s="108">
        <f t="shared" ref="K30:K31" si="22">I30*4</f>
        <v>1651.3981636363637</v>
      </c>
      <c r="L30" s="109">
        <f>'ESS Jul 2019'!AW22</f>
        <v>0</v>
      </c>
      <c r="M30" s="109">
        <f>'ESS Jul 2019'!AX22</f>
        <v>0</v>
      </c>
      <c r="N30" s="109">
        <f>'ESS Jul 2019'!AY22</f>
        <v>0</v>
      </c>
      <c r="O30" s="109">
        <f>'ESS Jul 2019'!AZ22</f>
        <v>0</v>
      </c>
      <c r="P30" s="109">
        <f>($E$6*'ESS Jul 2019'!AT22/100)*4</f>
        <v>73.709999999999994</v>
      </c>
      <c r="Q30" s="109">
        <f t="shared" si="18"/>
        <v>1651.3981636363637</v>
      </c>
      <c r="R30" s="109">
        <f t="shared" si="19"/>
        <v>1651.3981636363637</v>
      </c>
      <c r="S30" s="110">
        <f t="shared" ref="S30:S31" si="23">Q30-P30</f>
        <v>1577.6881636363637</v>
      </c>
      <c r="T30" s="110">
        <f t="shared" ref="T30:T31" si="24">R30-P30</f>
        <v>1577.6881636363637</v>
      </c>
      <c r="U30" s="473">
        <f t="shared" ref="U30:U31" si="25">S30*1.1</f>
        <v>1735.4569800000002</v>
      </c>
      <c r="V30" s="473">
        <f t="shared" ref="V30:V31" si="26">T30*1.1</f>
        <v>1735.4569800000002</v>
      </c>
      <c r="W30" s="124">
        <f>'ESS Jul 2019'!BI22</f>
        <v>0</v>
      </c>
      <c r="X30" s="232" t="str">
        <f>'ESS Jul 2019'!BJ22</f>
        <v>n</v>
      </c>
    </row>
    <row r="31" spans="1:24" ht="14.5" thickBot="1" x14ac:dyDescent="0.35">
      <c r="A31" s="113" t="str">
        <f>'ESS Jul 2019'!K23</f>
        <v>Enova Energy</v>
      </c>
      <c r="B31" s="114" t="str">
        <f>'ESS Jul 2019'!L23</f>
        <v>Solar Plus</v>
      </c>
      <c r="C31" s="115">
        <f>91*'ESS Jul 2019'!M23/100</f>
        <v>135.59</v>
      </c>
      <c r="D31" s="115">
        <f>$E$5*'ESS Jul 2019'!N23/100</f>
        <v>329.93729999999994</v>
      </c>
      <c r="E31" s="116">
        <v>0</v>
      </c>
      <c r="F31" s="115">
        <v>0</v>
      </c>
      <c r="G31" s="115">
        <v>0</v>
      </c>
      <c r="H31" s="115">
        <v>0</v>
      </c>
      <c r="I31" s="115">
        <f t="shared" si="20"/>
        <v>465.52729999999997</v>
      </c>
      <c r="J31" s="117">
        <f t="shared" si="21"/>
        <v>1319.7491999999997</v>
      </c>
      <c r="K31" s="118">
        <f t="shared" si="22"/>
        <v>1862.1091999999999</v>
      </c>
      <c r="L31" s="119">
        <f>'ESS Jul 2019'!AW23</f>
        <v>0</v>
      </c>
      <c r="M31" s="119">
        <f>'ESS Jul 2019'!AX23</f>
        <v>0</v>
      </c>
      <c r="N31" s="119">
        <f>'ESS Jul 2019'!AY23</f>
        <v>0</v>
      </c>
      <c r="O31" s="119">
        <f>'ESS Jul 2019'!AZ23</f>
        <v>0</v>
      </c>
      <c r="P31" s="119">
        <f>($E$6*'ESS Jul 2019'!AT23/100)*4</f>
        <v>117.93600000000001</v>
      </c>
      <c r="Q31" s="119">
        <f t="shared" si="18"/>
        <v>1862.1091999999999</v>
      </c>
      <c r="R31" s="119">
        <f t="shared" si="19"/>
        <v>1862.1091999999999</v>
      </c>
      <c r="S31" s="120">
        <f t="shared" si="23"/>
        <v>1744.1732</v>
      </c>
      <c r="T31" s="120">
        <f t="shared" si="24"/>
        <v>1744.1732</v>
      </c>
      <c r="U31" s="474">
        <f t="shared" si="25"/>
        <v>1918.5905200000002</v>
      </c>
      <c r="V31" s="474">
        <f t="shared" si="26"/>
        <v>1918.5905200000002</v>
      </c>
      <c r="W31" s="126">
        <f>'ESS Jul 2019'!BI23</f>
        <v>0</v>
      </c>
      <c r="X31" s="233" t="str">
        <f>'ESS Jul 2019'!BJ23</f>
        <v>n</v>
      </c>
    </row>
    <row r="32" spans="1:24" x14ac:dyDescent="0.3">
      <c r="A32" s="243"/>
      <c r="B32" s="243"/>
      <c r="C32" s="243"/>
      <c r="D32" s="243"/>
      <c r="E32" s="243"/>
      <c r="F32" s="243"/>
      <c r="G32" s="243"/>
      <c r="H32" s="243"/>
      <c r="I32" s="243"/>
      <c r="J32" s="243"/>
      <c r="K32" s="243"/>
      <c r="L32" s="243"/>
      <c r="M32" s="243"/>
      <c r="N32" s="243"/>
      <c r="O32" s="243"/>
      <c r="P32" s="243"/>
      <c r="Q32" s="243"/>
      <c r="R32" s="243"/>
      <c r="S32" s="243"/>
      <c r="T32" s="243"/>
      <c r="U32" s="243"/>
      <c r="V32" s="243"/>
      <c r="W32" s="243"/>
      <c r="X32" s="243"/>
    </row>
    <row r="33" spans="1:24" ht="14" thickBot="1" x14ac:dyDescent="0.35"/>
    <row r="34" spans="1:24" ht="14" x14ac:dyDescent="0.3">
      <c r="A34" s="92" t="s">
        <v>553</v>
      </c>
      <c r="B34" s="101"/>
      <c r="C34" s="101"/>
      <c r="D34" s="101"/>
      <c r="E34" s="101"/>
      <c r="F34" s="101"/>
      <c r="G34" s="101"/>
      <c r="H34" s="101"/>
      <c r="I34" s="101"/>
      <c r="J34" s="101"/>
      <c r="K34" s="101"/>
      <c r="L34" s="101"/>
      <c r="M34" s="101"/>
      <c r="N34" s="101"/>
      <c r="O34" s="101"/>
      <c r="P34" s="101"/>
      <c r="Q34" s="101"/>
      <c r="R34" s="101"/>
      <c r="S34" s="101"/>
      <c r="T34" s="101"/>
      <c r="U34" s="101"/>
      <c r="V34" s="101"/>
      <c r="W34" s="101"/>
      <c r="X34" s="102"/>
    </row>
    <row r="35" spans="1:24" ht="70" x14ac:dyDescent="0.3">
      <c r="A35" s="463" t="s">
        <v>408</v>
      </c>
      <c r="B35" s="464" t="s">
        <v>409</v>
      </c>
      <c r="C35" s="465" t="s">
        <v>410</v>
      </c>
      <c r="D35" s="465" t="s">
        <v>411</v>
      </c>
      <c r="E35" s="465" t="s">
        <v>446</v>
      </c>
      <c r="F35" s="466" t="s">
        <v>447</v>
      </c>
      <c r="G35" s="465" t="s">
        <v>354</v>
      </c>
      <c r="H35" s="467" t="s">
        <v>554</v>
      </c>
      <c r="I35" s="465" t="s">
        <v>222</v>
      </c>
      <c r="J35" s="467" t="s">
        <v>406</v>
      </c>
      <c r="K35" s="468" t="s">
        <v>449</v>
      </c>
      <c r="L35" s="469" t="s">
        <v>398</v>
      </c>
      <c r="M35" s="469" t="s">
        <v>533</v>
      </c>
      <c r="N35" s="469" t="s">
        <v>399</v>
      </c>
      <c r="O35" s="469" t="s">
        <v>552</v>
      </c>
      <c r="P35" s="470" t="s">
        <v>490</v>
      </c>
      <c r="Q35" s="471" t="s">
        <v>102</v>
      </c>
      <c r="R35" s="471" t="s">
        <v>103</v>
      </c>
      <c r="S35" s="471" t="s">
        <v>104</v>
      </c>
      <c r="T35" s="471" t="s">
        <v>105</v>
      </c>
      <c r="U35" s="470" t="s">
        <v>331</v>
      </c>
      <c r="V35" s="470" t="s">
        <v>332</v>
      </c>
      <c r="W35" s="469" t="s">
        <v>400</v>
      </c>
      <c r="X35" s="472" t="s">
        <v>558</v>
      </c>
    </row>
    <row r="36" spans="1:24" ht="14" x14ac:dyDescent="0.3">
      <c r="A36" s="103" t="str">
        <f>'ESS Jul 2019'!K24</f>
        <v>Energy Locals</v>
      </c>
      <c r="B36" s="104" t="str">
        <f>'ESS Jul 2019'!L24</f>
        <v>Solar Member Promise</v>
      </c>
      <c r="C36" s="105">
        <f>(91*'ESS Jul 2019'!M24/100)+('ESS Jul 2019'!BM24/4)</f>
        <v>182.17727272727274</v>
      </c>
      <c r="D36" s="105">
        <f>$G$5*'ESS Jul 2019'!N24/100</f>
        <v>216.62549999999996</v>
      </c>
      <c r="E36" s="106">
        <v>0</v>
      </c>
      <c r="F36" s="105">
        <v>0</v>
      </c>
      <c r="G36" s="105">
        <v>0</v>
      </c>
      <c r="H36" s="105">
        <f>$H$5*'ESS Jul 2019'!AE24/100</f>
        <v>60.702749999999995</v>
      </c>
      <c r="I36" s="105">
        <f t="shared" ref="I36:I55" si="27">SUM(C36:H36)</f>
        <v>459.50552272727265</v>
      </c>
      <c r="J36" s="107">
        <f t="shared" ref="J36:J55" si="28">(I36-C36)*4</f>
        <v>1109.3129999999996</v>
      </c>
      <c r="K36" s="108">
        <f t="shared" ref="K36:K55" si="29">I36*4</f>
        <v>1838.0220909090906</v>
      </c>
      <c r="L36" s="109">
        <f>'ESS Jul 2019'!AW24</f>
        <v>0</v>
      </c>
      <c r="M36" s="109">
        <f>'ESS Jul 2019'!AX24</f>
        <v>0</v>
      </c>
      <c r="N36" s="109">
        <f>'ESS Jul 2019'!AY24</f>
        <v>0</v>
      </c>
      <c r="O36" s="109">
        <f>'ESS Jul 2019'!AZ24</f>
        <v>0</v>
      </c>
      <c r="P36" s="109">
        <f>($E$6*'ESS Jul 2019'!AT24/100)*4</f>
        <v>117.93600000000001</v>
      </c>
      <c r="Q36" s="109">
        <f>K36</f>
        <v>1838.0220909090906</v>
      </c>
      <c r="R36" s="109">
        <f>Q36</f>
        <v>1838.0220909090906</v>
      </c>
      <c r="S36" s="110">
        <f>Q36-P36</f>
        <v>1720.0860909090907</v>
      </c>
      <c r="T36" s="110">
        <f>R36-P36</f>
        <v>1720.0860909090907</v>
      </c>
      <c r="U36" s="473">
        <f>S36*1.1</f>
        <v>1892.0946999999999</v>
      </c>
      <c r="V36" s="473">
        <f>T36*1.1</f>
        <v>1892.0946999999999</v>
      </c>
      <c r="W36" s="124">
        <f>'ESS Jul 2019'!BI24</f>
        <v>0</v>
      </c>
      <c r="X36" s="232" t="str">
        <f>'ESS Jul 2019'!BJ24</f>
        <v>n</v>
      </c>
    </row>
    <row r="37" spans="1:24" ht="14" x14ac:dyDescent="0.3">
      <c r="A37" s="103" t="str">
        <f>'ESS Jul 2019'!K25</f>
        <v>AGL</v>
      </c>
      <c r="B37" s="104" t="str">
        <f>'ESS Jul 2019'!L25</f>
        <v>Solar Savers</v>
      </c>
      <c r="C37" s="105">
        <f>91*'ESS Jul 2019'!M25/100</f>
        <v>139.22999999999999</v>
      </c>
      <c r="D37" s="105">
        <f>$G$5*'ESS Jul 2019'!N25/100</f>
        <v>252.53534249999996</v>
      </c>
      <c r="E37" s="106">
        <v>0</v>
      </c>
      <c r="F37" s="105">
        <v>0</v>
      </c>
      <c r="G37" s="105">
        <v>0</v>
      </c>
      <c r="H37" s="105">
        <f>$H$5*'ESS Jul 2019'!AE25/100</f>
        <v>62.738077500000003</v>
      </c>
      <c r="I37" s="105">
        <f t="shared" si="27"/>
        <v>454.50342000000001</v>
      </c>
      <c r="J37" s="107">
        <f t="shared" si="28"/>
        <v>1261.0936799999999</v>
      </c>
      <c r="K37" s="108">
        <f t="shared" si="29"/>
        <v>1818.01368</v>
      </c>
      <c r="L37" s="109">
        <f>'ESS Jul 2019'!AW25</f>
        <v>0</v>
      </c>
      <c r="M37" s="109">
        <f>'ESS Jul 2019'!AX25</f>
        <v>0</v>
      </c>
      <c r="N37" s="109">
        <f>'ESS Jul 2019'!AY25</f>
        <v>0</v>
      </c>
      <c r="O37" s="109">
        <f>'ESS Jul 2019'!AZ25</f>
        <v>0</v>
      </c>
      <c r="P37" s="109">
        <f>($E$6*'ESS Jul 2019'!AT25/100)*4</f>
        <v>110.565</v>
      </c>
      <c r="Q37" s="109">
        <f t="shared" ref="Q37:Q43" si="30">K37</f>
        <v>1818.01368</v>
      </c>
      <c r="R37" s="109">
        <f t="shared" ref="R37:R40" si="31">Q37</f>
        <v>1818.01368</v>
      </c>
      <c r="S37" s="110">
        <f t="shared" ref="S37" si="32">Q37-P37</f>
        <v>1707.44868</v>
      </c>
      <c r="T37" s="110">
        <f t="shared" ref="T37:T56" si="33">R37-P37</f>
        <v>1707.44868</v>
      </c>
      <c r="U37" s="473">
        <f t="shared" ref="U37:V52" si="34">S37*1.1</f>
        <v>1878.1935480000002</v>
      </c>
      <c r="V37" s="473">
        <f t="shared" si="34"/>
        <v>1878.1935480000002</v>
      </c>
      <c r="W37" s="124">
        <f>'ESS Jul 2019'!BI25</f>
        <v>0</v>
      </c>
      <c r="X37" s="232" t="str">
        <f>'ESS Jul 2019'!BJ25</f>
        <v>n</v>
      </c>
    </row>
    <row r="38" spans="1:24" ht="14" x14ac:dyDescent="0.3">
      <c r="A38" s="103" t="str">
        <f>'ESS Jul 2019'!K26</f>
        <v>Alinta Energy</v>
      </c>
      <c r="B38" s="104" t="str">
        <f>'ESS Jul 2019'!L26</f>
        <v>No fuss</v>
      </c>
      <c r="C38" s="105">
        <f>91*'ESS Jul 2019'!M26/100</f>
        <v>141.05000000000001</v>
      </c>
      <c r="D38" s="105">
        <f>$G$5*'ESS Jul 2019'!N26/100</f>
        <v>209.71014749999998</v>
      </c>
      <c r="E38" s="106">
        <v>0</v>
      </c>
      <c r="F38" s="105">
        <v>0</v>
      </c>
      <c r="G38" s="105">
        <v>0</v>
      </c>
      <c r="H38" s="105">
        <f>$H$5*'ESS Jul 2019'!AE26/100</f>
        <v>48.526492500000003</v>
      </c>
      <c r="I38" s="105">
        <f t="shared" si="27"/>
        <v>399.28664000000003</v>
      </c>
      <c r="J38" s="107">
        <f t="shared" si="28"/>
        <v>1032.9465600000001</v>
      </c>
      <c r="K38" s="108">
        <f t="shared" si="29"/>
        <v>1597.1465600000001</v>
      </c>
      <c r="L38" s="109">
        <f>'ESS Jul 2019'!AW26</f>
        <v>0</v>
      </c>
      <c r="M38" s="109">
        <f>'ESS Jul 2019'!AX26</f>
        <v>0</v>
      </c>
      <c r="N38" s="109">
        <f>'ESS Jul 2019'!AY26</f>
        <v>0</v>
      </c>
      <c r="O38" s="109">
        <f>'ESS Jul 2019'!AZ26</f>
        <v>0</v>
      </c>
      <c r="P38" s="109">
        <f>($E$6*'ESS Jul 2019'!AT26/100)*4</f>
        <v>55.282499999999999</v>
      </c>
      <c r="Q38" s="109">
        <f t="shared" si="30"/>
        <v>1597.1465600000001</v>
      </c>
      <c r="R38" s="109">
        <f t="shared" si="31"/>
        <v>1597.1465600000001</v>
      </c>
      <c r="S38" s="110">
        <f>Q38-P38</f>
        <v>1541.8640600000001</v>
      </c>
      <c r="T38" s="110">
        <f t="shared" si="33"/>
        <v>1541.8640600000001</v>
      </c>
      <c r="U38" s="473">
        <f t="shared" si="34"/>
        <v>1696.0504660000004</v>
      </c>
      <c r="V38" s="473">
        <f t="shared" si="34"/>
        <v>1696.0504660000004</v>
      </c>
      <c r="W38" s="124">
        <f>'ESS Jul 2019'!BI26</f>
        <v>0</v>
      </c>
      <c r="X38" s="232" t="str">
        <f>'ESS Jul 2019'!BJ26</f>
        <v>n</v>
      </c>
    </row>
    <row r="39" spans="1:24" ht="14" x14ac:dyDescent="0.3">
      <c r="A39" s="103" t="str">
        <f>'ESS Jul 2019'!K27</f>
        <v>Click Energy</v>
      </c>
      <c r="B39" s="104" t="str">
        <f>'ESS Jul 2019'!L27</f>
        <v>Banksia Solar</v>
      </c>
      <c r="C39" s="105">
        <f>91*'ESS Jul 2019'!M27/100</f>
        <v>124.66999999999999</v>
      </c>
      <c r="D39" s="105">
        <f>$G$5*'ESS Jul 2019'!N27/100</f>
        <v>254.78491499999996</v>
      </c>
      <c r="E39" s="106">
        <v>0</v>
      </c>
      <c r="F39" s="105">
        <v>0</v>
      </c>
      <c r="G39" s="105">
        <v>0</v>
      </c>
      <c r="H39" s="105">
        <f>$H$5*'ESS Jul 2019'!AE27/100</f>
        <v>74.628674999999987</v>
      </c>
      <c r="I39" s="105">
        <f t="shared" si="27"/>
        <v>454.0835899999999</v>
      </c>
      <c r="J39" s="107">
        <f t="shared" si="28"/>
        <v>1317.6543599999995</v>
      </c>
      <c r="K39" s="108">
        <f t="shared" si="29"/>
        <v>1816.3343599999996</v>
      </c>
      <c r="L39" s="109">
        <f>'ESS Jul 2019'!AW27</f>
        <v>0</v>
      </c>
      <c r="M39" s="109">
        <f>'ESS Jul 2019'!AX27</f>
        <v>0</v>
      </c>
      <c r="N39" s="109">
        <f>'ESS Jul 2019'!AY27</f>
        <v>0</v>
      </c>
      <c r="O39" s="109">
        <f>'ESS Jul 2019'!AZ27</f>
        <v>0</v>
      </c>
      <c r="P39" s="109">
        <f>($E$6*'ESS Jul 2019'!AT27/100)*4</f>
        <v>103.194</v>
      </c>
      <c r="Q39" s="109">
        <f t="shared" si="30"/>
        <v>1816.3343599999996</v>
      </c>
      <c r="R39" s="109">
        <f t="shared" si="31"/>
        <v>1816.3343599999996</v>
      </c>
      <c r="S39" s="110">
        <f t="shared" ref="S39:S56" si="35">Q39-P39</f>
        <v>1713.1403599999996</v>
      </c>
      <c r="T39" s="110">
        <f t="shared" si="33"/>
        <v>1713.1403599999996</v>
      </c>
      <c r="U39" s="473">
        <f t="shared" si="34"/>
        <v>1884.4543959999999</v>
      </c>
      <c r="V39" s="473">
        <f t="shared" si="34"/>
        <v>1884.4543959999999</v>
      </c>
      <c r="W39" s="124">
        <f>'ESS Jul 2019'!BI27</f>
        <v>0</v>
      </c>
      <c r="X39" s="232" t="str">
        <f>'ESS Jul 2019'!BJ27</f>
        <v>n</v>
      </c>
    </row>
    <row r="40" spans="1:24" ht="14" x14ac:dyDescent="0.3">
      <c r="A40" s="103" t="str">
        <f>'ESS Jul 2019'!K28</f>
        <v>Commander</v>
      </c>
      <c r="B40" s="104" t="str">
        <f>'ESS Jul 2019'!L28</f>
        <v>Market offer</v>
      </c>
      <c r="C40" s="105">
        <f>91*'ESS Jul 2019'!M28/100</f>
        <v>134.84545454545452</v>
      </c>
      <c r="D40" s="105">
        <f>$G$5*'ESS Jul 2019'!N28/100</f>
        <v>227.79004499999996</v>
      </c>
      <c r="E40" s="106">
        <v>0</v>
      </c>
      <c r="F40" s="105">
        <v>0</v>
      </c>
      <c r="G40" s="105">
        <v>0</v>
      </c>
      <c r="H40" s="105">
        <f>$H$5*'ESS Jul 2019'!AE28/100</f>
        <v>61.488314999999993</v>
      </c>
      <c r="I40" s="105">
        <f t="shared" si="27"/>
        <v>424.12381454545448</v>
      </c>
      <c r="J40" s="107">
        <f t="shared" si="28"/>
        <v>1157.1134399999999</v>
      </c>
      <c r="K40" s="108">
        <f t="shared" si="29"/>
        <v>1696.4952581818179</v>
      </c>
      <c r="L40" s="109">
        <f>'ESS Jul 2019'!AW28</f>
        <v>0</v>
      </c>
      <c r="M40" s="109">
        <f>'ESS Jul 2019'!AX28</f>
        <v>0</v>
      </c>
      <c r="N40" s="109">
        <f>'ESS Jul 2019'!AY28</f>
        <v>0</v>
      </c>
      <c r="O40" s="109">
        <f>'ESS Jul 2019'!AZ28</f>
        <v>0</v>
      </c>
      <c r="P40" s="109">
        <f>($E$6*'ESS Jul 2019'!AT28/100)*4</f>
        <v>85.503600000000006</v>
      </c>
      <c r="Q40" s="109">
        <f t="shared" si="30"/>
        <v>1696.4952581818179</v>
      </c>
      <c r="R40" s="109">
        <f t="shared" si="31"/>
        <v>1696.4952581818179</v>
      </c>
      <c r="S40" s="110">
        <f t="shared" si="35"/>
        <v>1610.9916581818179</v>
      </c>
      <c r="T40" s="110">
        <f t="shared" si="33"/>
        <v>1610.9916581818179</v>
      </c>
      <c r="U40" s="473">
        <f t="shared" si="34"/>
        <v>1772.0908239999999</v>
      </c>
      <c r="V40" s="473">
        <f t="shared" si="34"/>
        <v>1772.0908239999999</v>
      </c>
      <c r="W40" s="124">
        <f>'ESS Jul 2019'!BI28</f>
        <v>0</v>
      </c>
      <c r="X40" s="232" t="str">
        <f>'ESS Jul 2019'!BJ28</f>
        <v>n</v>
      </c>
    </row>
    <row r="41" spans="1:24" ht="14" x14ac:dyDescent="0.3">
      <c r="A41" s="103" t="str">
        <f>'ESS Jul 2019'!K29</f>
        <v>CovaU</v>
      </c>
      <c r="B41" s="104" t="str">
        <f>'ESS Jul 2019'!L29</f>
        <v>Freedom Solar</v>
      </c>
      <c r="C41" s="105">
        <f>91*'ESS Jul 2019'!M29/100</f>
        <v>178.46920000000003</v>
      </c>
      <c r="D41" s="105">
        <f>$G$5*'ESS Jul 2019'!N29/100</f>
        <v>274.94774999999993</v>
      </c>
      <c r="E41" s="106">
        <v>0</v>
      </c>
      <c r="F41" s="105">
        <v>0</v>
      </c>
      <c r="G41" s="105">
        <v>0</v>
      </c>
      <c r="H41" s="105">
        <f>$H$5*'ESS Jul 2019'!AE29/100</f>
        <v>83.341304999999991</v>
      </c>
      <c r="I41" s="105">
        <f t="shared" si="27"/>
        <v>536.75825499999996</v>
      </c>
      <c r="J41" s="107">
        <f t="shared" si="28"/>
        <v>1433.1562199999998</v>
      </c>
      <c r="K41" s="108">
        <f t="shared" si="29"/>
        <v>2147.0330199999999</v>
      </c>
      <c r="L41" s="109">
        <f>'ESS Jul 2019'!AW29</f>
        <v>0</v>
      </c>
      <c r="M41" s="109">
        <f>'ESS Jul 2019'!AX29</f>
        <v>0</v>
      </c>
      <c r="N41" s="109">
        <f>'ESS Jul 2019'!AY29</f>
        <v>20</v>
      </c>
      <c r="O41" s="109">
        <f>'ESS Jul 2019'!AZ29</f>
        <v>0</v>
      </c>
      <c r="P41" s="109">
        <f>($E$6*'ESS Jul 2019'!AT29/100)*4</f>
        <v>62.653500000000001</v>
      </c>
      <c r="Q41" s="109">
        <f t="shared" si="30"/>
        <v>2147.0330199999999</v>
      </c>
      <c r="R41" s="109">
        <f>Q41-(K41*N41/100)</f>
        <v>1717.6264159999998</v>
      </c>
      <c r="S41" s="110">
        <f t="shared" si="35"/>
        <v>2084.37952</v>
      </c>
      <c r="T41" s="110">
        <f t="shared" si="33"/>
        <v>1654.9729159999999</v>
      </c>
      <c r="U41" s="473">
        <f t="shared" si="34"/>
        <v>2292.8174720000002</v>
      </c>
      <c r="V41" s="473">
        <f t="shared" si="34"/>
        <v>1820.4702076000001</v>
      </c>
      <c r="W41" s="124">
        <f>'ESS Jul 2019'!BI29</f>
        <v>0</v>
      </c>
      <c r="X41" s="232" t="str">
        <f>'ESS Jul 2019'!BJ29</f>
        <v>n</v>
      </c>
    </row>
    <row r="42" spans="1:24" ht="14" x14ac:dyDescent="0.3">
      <c r="A42" s="103" t="str">
        <f>'ESS Jul 2019'!K30</f>
        <v>Diamond Energy</v>
      </c>
      <c r="B42" s="104" t="str">
        <f>'ESS Jul 2019'!L30</f>
        <v>Pay on time discount</v>
      </c>
      <c r="C42" s="105">
        <f>91*'ESS Jul 2019'!M30/100</f>
        <v>149.60399999999998</v>
      </c>
      <c r="D42" s="105">
        <f>IF($G$5&gt;='ESS Jul 2019'!P30,('ESS Jul 2019'!P30*'ESS Jul 2019'!N30/100),(($G$5)*'ESS Jul 2019'!N30/100))</f>
        <v>77.91</v>
      </c>
      <c r="E42" s="106">
        <f>IF($G$5&lt;'ESS Jul 2019'!P30,0,IF(($G$5)&lt;='ESS Jul 2019'!R30,(($G$5-'ESS Jul 2019'!P30)*'ESS Jul 2019'!Q30/100),(('ESS Jul 2019'!R30-'ESS Jul 2019'!P30)*'ESS Jul 2019'!Q30/100)))</f>
        <v>172.37130300000001</v>
      </c>
      <c r="F42" s="105">
        <v>0</v>
      </c>
      <c r="G42" s="105">
        <f>IF(($G$5&lt;'ESS Jul 2019'!R30),(0),($G$5-'ESS Jul 2019'!R30)*'ESS Jul 2019'!S30/100)</f>
        <v>0</v>
      </c>
      <c r="H42" s="105">
        <f>$H$5*'ESS Jul 2019'!AE30/100</f>
        <v>61.274070000000002</v>
      </c>
      <c r="I42" s="105">
        <f t="shared" si="27"/>
        <v>461.15937300000002</v>
      </c>
      <c r="J42" s="107">
        <f t="shared" si="28"/>
        <v>1246.2214920000001</v>
      </c>
      <c r="K42" s="108">
        <f t="shared" si="29"/>
        <v>1844.6374920000001</v>
      </c>
      <c r="L42" s="109">
        <f>'ESS Jul 2019'!AW30</f>
        <v>0</v>
      </c>
      <c r="M42" s="109">
        <f>'ESS Jul 2019'!AX30</f>
        <v>0</v>
      </c>
      <c r="N42" s="109">
        <f>'ESS Jul 2019'!AY30</f>
        <v>7</v>
      </c>
      <c r="O42" s="109">
        <f>'ESS Jul 2019'!AZ30</f>
        <v>0</v>
      </c>
      <c r="P42" s="109">
        <f>($E$6*'ESS Jul 2019'!AT30/100)*4</f>
        <v>88.452000000000012</v>
      </c>
      <c r="Q42" s="109">
        <f t="shared" si="30"/>
        <v>1844.6374920000001</v>
      </c>
      <c r="R42" s="109">
        <f>Q42-(K42*N42/100)</f>
        <v>1715.5128675600001</v>
      </c>
      <c r="S42" s="110">
        <f t="shared" si="35"/>
        <v>1756.1854920000001</v>
      </c>
      <c r="T42" s="110">
        <f t="shared" si="33"/>
        <v>1627.0608675600001</v>
      </c>
      <c r="U42" s="473">
        <f t="shared" si="34"/>
        <v>1931.8040412000003</v>
      </c>
      <c r="V42" s="473">
        <f t="shared" si="34"/>
        <v>1789.7669543160002</v>
      </c>
      <c r="W42" s="124">
        <f>'ESS Jul 2019'!BI30</f>
        <v>0</v>
      </c>
      <c r="X42" s="232" t="str">
        <f>'ESS Jul 2019'!BJ30</f>
        <v>n</v>
      </c>
    </row>
    <row r="43" spans="1:24" ht="14" x14ac:dyDescent="0.3">
      <c r="A43" s="103" t="str">
        <f>'ESS Jul 2019'!K31</f>
        <v>Dodo Power &amp; Gas</v>
      </c>
      <c r="B43" s="104" t="str">
        <f>'ESS Jul 2019'!L31</f>
        <v>Market offer</v>
      </c>
      <c r="C43" s="105">
        <f>91*'ESS Jul 2019'!M31/100</f>
        <v>134.84545454545452</v>
      </c>
      <c r="D43" s="105">
        <f>$G$5*'ESS Jul 2019'!N31/100</f>
        <v>227.79004499999996</v>
      </c>
      <c r="E43" s="106">
        <v>0</v>
      </c>
      <c r="F43" s="105">
        <v>0</v>
      </c>
      <c r="G43" s="105">
        <v>0</v>
      </c>
      <c r="H43" s="105">
        <f>$H$5*'ESS Jul 2019'!AE31/100</f>
        <v>61.488314999999993</v>
      </c>
      <c r="I43" s="105">
        <f t="shared" si="27"/>
        <v>424.12381454545448</v>
      </c>
      <c r="J43" s="107">
        <f t="shared" si="28"/>
        <v>1157.1134399999999</v>
      </c>
      <c r="K43" s="108">
        <f t="shared" si="29"/>
        <v>1696.4952581818179</v>
      </c>
      <c r="L43" s="109">
        <f>'ESS Jul 2019'!AW31</f>
        <v>0</v>
      </c>
      <c r="M43" s="109">
        <f>'ESS Jul 2019'!AX31</f>
        <v>0</v>
      </c>
      <c r="N43" s="109">
        <f>'ESS Jul 2019'!AY31</f>
        <v>0</v>
      </c>
      <c r="O43" s="109">
        <f>'ESS Jul 2019'!AZ31</f>
        <v>0</v>
      </c>
      <c r="P43" s="109">
        <f>($E$6*'ESS Jul 2019'!AT31/100)*4</f>
        <v>85.503600000000006</v>
      </c>
      <c r="Q43" s="109">
        <f t="shared" si="30"/>
        <v>1696.4952581818179</v>
      </c>
      <c r="R43" s="109">
        <f t="shared" ref="R43" si="36">Q43</f>
        <v>1696.4952581818179</v>
      </c>
      <c r="S43" s="110">
        <f t="shared" si="35"/>
        <v>1610.9916581818179</v>
      </c>
      <c r="T43" s="110">
        <f t="shared" si="33"/>
        <v>1610.9916581818179</v>
      </c>
      <c r="U43" s="473">
        <f t="shared" si="34"/>
        <v>1772.0908239999999</v>
      </c>
      <c r="V43" s="473">
        <f t="shared" si="34"/>
        <v>1772.0908239999999</v>
      </c>
      <c r="W43" s="124">
        <f>'ESS Jul 2019'!BI31</f>
        <v>0</v>
      </c>
      <c r="X43" s="232" t="str">
        <f>'ESS Jul 2019'!BJ31</f>
        <v>n</v>
      </c>
    </row>
    <row r="44" spans="1:24" ht="14" x14ac:dyDescent="0.3">
      <c r="A44" s="103" t="str">
        <f>'ESS Jul 2019'!K32</f>
        <v>EnergyAustralia</v>
      </c>
      <c r="B44" s="104" t="str">
        <f>'ESS Jul 2019'!L32</f>
        <v>Total Plan Home</v>
      </c>
      <c r="C44" s="105">
        <f>91*'ESS Jul 2019'!M32/100</f>
        <v>122.85</v>
      </c>
      <c r="D44" s="105">
        <f>$G$5*'ESS Jul 2019'!N32/100</f>
        <v>261.36699749999997</v>
      </c>
      <c r="E44" s="106">
        <v>0</v>
      </c>
      <c r="F44" s="105">
        <v>0</v>
      </c>
      <c r="G44" s="105">
        <v>0</v>
      </c>
      <c r="H44" s="105">
        <f>$H$5*'ESS Jul 2019'!AE32/100</f>
        <v>47.312437500000009</v>
      </c>
      <c r="I44" s="105">
        <f t="shared" si="27"/>
        <v>431.52943499999992</v>
      </c>
      <c r="J44" s="107">
        <f t="shared" si="28"/>
        <v>1234.7177399999996</v>
      </c>
      <c r="K44" s="108">
        <f t="shared" si="29"/>
        <v>1726.1177399999997</v>
      </c>
      <c r="L44" s="109">
        <f>'ESS Jul 2019'!AW32</f>
        <v>13</v>
      </c>
      <c r="M44" s="109">
        <f>'ESS Jul 2019'!AX32</f>
        <v>0</v>
      </c>
      <c r="N44" s="109">
        <f>'ESS Jul 2019'!AY32</f>
        <v>0</v>
      </c>
      <c r="O44" s="109">
        <f>'ESS Jul 2019'!AZ32</f>
        <v>0</v>
      </c>
      <c r="P44" s="109">
        <f>($E$6*'ESS Jul 2019'!AT32/100)*4</f>
        <v>92.137500000000003</v>
      </c>
      <c r="Q44" s="109">
        <f>K44-(K44*L44/100)</f>
        <v>1501.7224337999996</v>
      </c>
      <c r="R44" s="109">
        <f>Q44</f>
        <v>1501.7224337999996</v>
      </c>
      <c r="S44" s="110">
        <f t="shared" si="35"/>
        <v>1409.5849337999996</v>
      </c>
      <c r="T44" s="110">
        <f t="shared" si="33"/>
        <v>1409.5849337999996</v>
      </c>
      <c r="U44" s="473">
        <f t="shared" si="34"/>
        <v>1550.5434271799998</v>
      </c>
      <c r="V44" s="473">
        <f t="shared" si="34"/>
        <v>1550.5434271799998</v>
      </c>
      <c r="W44" s="124">
        <f>'ESS Jul 2019'!BI32</f>
        <v>0</v>
      </c>
      <c r="X44" s="232" t="str">
        <f>'ESS Jul 2019'!BJ32</f>
        <v>n</v>
      </c>
    </row>
    <row r="45" spans="1:24" ht="14" x14ac:dyDescent="0.3">
      <c r="A45" s="103" t="str">
        <f>'ESS Jul 2019'!K33</f>
        <v>Mojo Power</v>
      </c>
      <c r="B45" s="104" t="str">
        <f>'ESS Jul 2019'!L33</f>
        <v>Connect</v>
      </c>
      <c r="C45" s="105">
        <f>91*'ESS Jul 2019'!M33/100</f>
        <v>199.2354</v>
      </c>
      <c r="D45" s="105">
        <f>$G$5*'ESS Jul 2019'!N33/100</f>
        <v>232.88074424999999</v>
      </c>
      <c r="E45" s="106">
        <v>0</v>
      </c>
      <c r="F45" s="105">
        <v>0</v>
      </c>
      <c r="G45" s="105">
        <v>0</v>
      </c>
      <c r="H45" s="105">
        <f>$H$5*'ESS Jul 2019'!AE33/100</f>
        <v>57.856862250000013</v>
      </c>
      <c r="I45" s="105">
        <f t="shared" si="27"/>
        <v>489.9730065</v>
      </c>
      <c r="J45" s="107">
        <f t="shared" si="28"/>
        <v>1162.9504259999999</v>
      </c>
      <c r="K45" s="108">
        <f t="shared" si="29"/>
        <v>1959.892026</v>
      </c>
      <c r="L45" s="109">
        <f>'ESS Jul 2019'!AW33</f>
        <v>0</v>
      </c>
      <c r="M45" s="109">
        <f>'ESS Jul 2019'!AX33</f>
        <v>0</v>
      </c>
      <c r="N45" s="109">
        <f>'ESS Jul 2019'!AY33</f>
        <v>0</v>
      </c>
      <c r="O45" s="109">
        <f>'ESS Jul 2019'!AZ33</f>
        <v>0</v>
      </c>
      <c r="P45" s="109">
        <f>($E$6*'ESS Jul 2019'!AT33/100)*4</f>
        <v>147.41999999999999</v>
      </c>
      <c r="Q45" s="109">
        <f>K45</f>
        <v>1959.892026</v>
      </c>
      <c r="R45" s="109">
        <f>Q45</f>
        <v>1959.892026</v>
      </c>
      <c r="S45" s="110">
        <f t="shared" si="35"/>
        <v>1812.4720259999999</v>
      </c>
      <c r="T45" s="110">
        <f t="shared" si="33"/>
        <v>1812.4720259999999</v>
      </c>
      <c r="U45" s="473">
        <f t="shared" si="34"/>
        <v>1993.7192286000002</v>
      </c>
      <c r="V45" s="473">
        <f t="shared" si="34"/>
        <v>1993.7192286000002</v>
      </c>
      <c r="W45" s="124">
        <f>'ESS Jul 2019'!BI33</f>
        <v>0</v>
      </c>
      <c r="X45" s="232" t="str">
        <f>'ESS Jul 2019'!BJ33</f>
        <v>n</v>
      </c>
    </row>
    <row r="46" spans="1:24" ht="14" x14ac:dyDescent="0.3">
      <c r="A46" s="103" t="str">
        <f>'ESS Jul 2019'!K34</f>
        <v>Momentum Energy</v>
      </c>
      <c r="B46" s="104" t="str">
        <f>'ESS Jul 2019'!L34</f>
        <v>SmilePower Flexi</v>
      </c>
      <c r="C46" s="105">
        <f>91*'ESS Jul 2019'!M34/100</f>
        <v>134.7346</v>
      </c>
      <c r="D46" s="105">
        <f>IF($G$5&gt;='ESS Jul 2019'!P34,('ESS Jul 2019'!P34*'ESS Jul 2019'!N34/100),(($G$5)*'ESS Jul 2019'!N34/100))</f>
        <v>122.94545454545452</v>
      </c>
      <c r="E46" s="106">
        <v>0</v>
      </c>
      <c r="F46" s="105">
        <v>0</v>
      </c>
      <c r="G46" s="105">
        <f>IF(($G$5&lt;'ESS Jul 2019'!P34),(0),($G$5-'ESS Jul 2019'!P34)*'ESS Jul 2019'!Q34/100)</f>
        <v>76.015744090909081</v>
      </c>
      <c r="H46" s="105">
        <f>$H$5*'ESS Jul 2019'!AE34/100</f>
        <v>44.384422499999999</v>
      </c>
      <c r="I46" s="105">
        <f t="shared" si="27"/>
        <v>378.08022113636366</v>
      </c>
      <c r="J46" s="107">
        <f t="shared" si="28"/>
        <v>973.38248454545464</v>
      </c>
      <c r="K46" s="108">
        <f t="shared" si="29"/>
        <v>1512.3208845454546</v>
      </c>
      <c r="L46" s="109">
        <f>'ESS Jul 2019'!AW34</f>
        <v>0</v>
      </c>
      <c r="M46" s="109">
        <f>'ESS Jul 2019'!AX34</f>
        <v>0</v>
      </c>
      <c r="N46" s="109">
        <f>'ESS Jul 2019'!AY34</f>
        <v>0</v>
      </c>
      <c r="O46" s="109">
        <f>'ESS Jul 2019'!AZ34</f>
        <v>0</v>
      </c>
      <c r="P46" s="109">
        <f>($E$6*'ESS Jul 2019'!AT34/100)*4</f>
        <v>51.597000000000001</v>
      </c>
      <c r="Q46" s="109">
        <f t="shared" ref="Q46:Q47" si="37">K46</f>
        <v>1512.3208845454546</v>
      </c>
      <c r="R46" s="109">
        <f t="shared" ref="R46:R47" si="38">Q46</f>
        <v>1512.3208845454546</v>
      </c>
      <c r="S46" s="110">
        <f t="shared" si="35"/>
        <v>1460.7238845454547</v>
      </c>
      <c r="T46" s="110">
        <f t="shared" si="33"/>
        <v>1460.7238845454547</v>
      </c>
      <c r="U46" s="473">
        <f t="shared" si="34"/>
        <v>1606.7962730000002</v>
      </c>
      <c r="V46" s="473">
        <f t="shared" si="34"/>
        <v>1606.7962730000002</v>
      </c>
      <c r="W46" s="124">
        <f>'ESS Jul 2019'!BI34</f>
        <v>0</v>
      </c>
      <c r="X46" s="232" t="str">
        <f>'ESS Jul 2019'!BJ34</f>
        <v>n</v>
      </c>
    </row>
    <row r="47" spans="1:24" ht="14" x14ac:dyDescent="0.3">
      <c r="A47" s="103" t="str">
        <f>'ESS Jul 2019'!K35</f>
        <v>Origin Energy</v>
      </c>
      <c r="B47" s="104" t="str">
        <f>'ESS Jul 2019'!L35</f>
        <v>Solar Optimiser</v>
      </c>
      <c r="C47" s="105">
        <f>91*'ESS Jul 2019'!M35/100</f>
        <v>137.40999999999997</v>
      </c>
      <c r="D47" s="105">
        <f>($G$5)*'ESS Jul 2019'!N35/100</f>
        <v>254.45164499999996</v>
      </c>
      <c r="E47" s="106">
        <v>0</v>
      </c>
      <c r="F47" s="105">
        <v>0</v>
      </c>
      <c r="G47" s="105">
        <v>0</v>
      </c>
      <c r="H47" s="105">
        <f>$H$5*'ESS Jul 2019'!AE35/100</f>
        <v>64.951942500000001</v>
      </c>
      <c r="I47" s="105">
        <f t="shared" si="27"/>
        <v>456.81358749999993</v>
      </c>
      <c r="J47" s="107">
        <f t="shared" si="28"/>
        <v>1277.6143499999998</v>
      </c>
      <c r="K47" s="108">
        <f t="shared" si="29"/>
        <v>1827.2543499999997</v>
      </c>
      <c r="L47" s="109">
        <f>'ESS Jul 2019'!AW35</f>
        <v>0</v>
      </c>
      <c r="M47" s="109">
        <f>'ESS Jul 2019'!AX35</f>
        <v>0</v>
      </c>
      <c r="N47" s="109">
        <f>'ESS Jul 2019'!AY35</f>
        <v>0</v>
      </c>
      <c r="O47" s="109">
        <f>'ESS Jul 2019'!AZ35</f>
        <v>0</v>
      </c>
      <c r="P47" s="109">
        <f>($E$6*'ESS Jul 2019'!AT35/100)*4</f>
        <v>154.791</v>
      </c>
      <c r="Q47" s="109">
        <f t="shared" si="37"/>
        <v>1827.2543499999997</v>
      </c>
      <c r="R47" s="109">
        <f t="shared" si="38"/>
        <v>1827.2543499999997</v>
      </c>
      <c r="S47" s="110">
        <f t="shared" si="35"/>
        <v>1672.4633499999998</v>
      </c>
      <c r="T47" s="110">
        <f t="shared" si="33"/>
        <v>1672.4633499999998</v>
      </c>
      <c r="U47" s="473">
        <f t="shared" si="34"/>
        <v>1839.7096849999998</v>
      </c>
      <c r="V47" s="473">
        <f t="shared" si="34"/>
        <v>1839.7096849999998</v>
      </c>
      <c r="W47" s="124">
        <f>'ESS Jul 2019'!BI35</f>
        <v>0</v>
      </c>
      <c r="X47" s="232" t="str">
        <f>'ESS Jul 2019'!BJ35</f>
        <v>n</v>
      </c>
    </row>
    <row r="48" spans="1:24" ht="14" x14ac:dyDescent="0.3">
      <c r="A48" s="103" t="str">
        <f>'ESS Jul 2019'!K36</f>
        <v>Powerdirect</v>
      </c>
      <c r="B48" s="104" t="str">
        <f>'ESS Jul 2019'!L36</f>
        <v>Discount Saver</v>
      </c>
      <c r="C48" s="105">
        <f>91*'ESS Jul 2019'!M36/100</f>
        <v>139.22999999999999</v>
      </c>
      <c r="D48" s="105">
        <f>($G$5)*'ESS Jul 2019'!N36/100</f>
        <v>252.53534249999996</v>
      </c>
      <c r="E48" s="106">
        <v>0</v>
      </c>
      <c r="F48" s="105">
        <v>0</v>
      </c>
      <c r="G48" s="105">
        <v>0</v>
      </c>
      <c r="H48" s="105">
        <f>$H$5*'ESS Jul 2019'!AE36/100</f>
        <v>62.738077500000003</v>
      </c>
      <c r="I48" s="105">
        <f t="shared" si="27"/>
        <v>454.50342000000001</v>
      </c>
      <c r="J48" s="107">
        <f t="shared" si="28"/>
        <v>1261.0936799999999</v>
      </c>
      <c r="K48" s="108">
        <f t="shared" si="29"/>
        <v>1818.01368</v>
      </c>
      <c r="L48" s="109">
        <f>'ESS Jul 2019'!AW36</f>
        <v>12</v>
      </c>
      <c r="M48" s="109">
        <f>'ESS Jul 2019'!AX36</f>
        <v>0</v>
      </c>
      <c r="N48" s="109">
        <f>'ESS Jul 2019'!AY36</f>
        <v>0</v>
      </c>
      <c r="O48" s="109">
        <f>'ESS Jul 2019'!AZ36</f>
        <v>0</v>
      </c>
      <c r="P48" s="109">
        <f>($E$6*'ESS Jul 2019'!AT36/100)*4</f>
        <v>75.184200000000004</v>
      </c>
      <c r="Q48" s="109">
        <f>K48-(K48*L48/100)</f>
        <v>1599.8520384000001</v>
      </c>
      <c r="R48" s="109">
        <f>Q48</f>
        <v>1599.8520384000001</v>
      </c>
      <c r="S48" s="110">
        <f t="shared" si="35"/>
        <v>1524.6678384000002</v>
      </c>
      <c r="T48" s="110">
        <f t="shared" si="33"/>
        <v>1524.6678384000002</v>
      </c>
      <c r="U48" s="473">
        <f t="shared" si="34"/>
        <v>1677.1346222400002</v>
      </c>
      <c r="V48" s="473">
        <f t="shared" si="34"/>
        <v>1677.1346222400002</v>
      </c>
      <c r="W48" s="124">
        <f>'ESS Jul 2019'!BI36</f>
        <v>0</v>
      </c>
      <c r="X48" s="232" t="str">
        <f>'ESS Jul 2019'!BJ36</f>
        <v>n</v>
      </c>
    </row>
    <row r="49" spans="1:24" ht="14" x14ac:dyDescent="0.3">
      <c r="A49" s="103" t="str">
        <f>'ESS Jul 2019'!K37</f>
        <v>Powershop</v>
      </c>
      <c r="B49" s="104" t="str">
        <f>'ESS Jul 2019'!L37</f>
        <v>Shopper with Mega Pack</v>
      </c>
      <c r="C49" s="105">
        <f>91*'ESS Jul 2019'!M37/100</f>
        <v>150.03418181818182</v>
      </c>
      <c r="D49" s="105">
        <f>($G$5)*'ESS Jul 2019'!N37/100</f>
        <v>245.53667249999998</v>
      </c>
      <c r="E49" s="106">
        <v>0</v>
      </c>
      <c r="F49" s="105">
        <v>0</v>
      </c>
      <c r="G49" s="105">
        <v>0</v>
      </c>
      <c r="H49" s="105">
        <f>$H$5*'ESS Jul 2019'!AE37/100</f>
        <v>62.452417499999996</v>
      </c>
      <c r="I49" s="105">
        <f t="shared" si="27"/>
        <v>458.0232718181818</v>
      </c>
      <c r="J49" s="107">
        <f t="shared" si="28"/>
        <v>1231.9563599999999</v>
      </c>
      <c r="K49" s="108">
        <f t="shared" si="29"/>
        <v>1832.0930872727272</v>
      </c>
      <c r="L49" s="109">
        <f>'ESS Jul 2019'!AW37</f>
        <v>0</v>
      </c>
      <c r="M49" s="109">
        <f>'ESS Jul 2019'!AX37</f>
        <v>0</v>
      </c>
      <c r="N49" s="109">
        <f>'ESS Jul 2019'!AY37</f>
        <v>15</v>
      </c>
      <c r="O49" s="109">
        <f>'ESS Jul 2019'!AZ37</f>
        <v>0</v>
      </c>
      <c r="P49" s="109">
        <f>($E$6*'ESS Jul 2019'!AT37/100)*4</f>
        <v>75.184200000000004</v>
      </c>
      <c r="Q49" s="266">
        <f>K49*1.1</f>
        <v>2015.302396</v>
      </c>
      <c r="R49" s="267">
        <f>Q49-(Q49*N49/100)</f>
        <v>1713.0070366</v>
      </c>
      <c r="S49" s="110">
        <f>Q49-P49</f>
        <v>1940.1181960000001</v>
      </c>
      <c r="T49" s="110">
        <f>R49-P49</f>
        <v>1637.8228366000001</v>
      </c>
      <c r="U49" s="473">
        <f>S49</f>
        <v>1940.1181960000001</v>
      </c>
      <c r="V49" s="473">
        <f>T49</f>
        <v>1637.8228366000001</v>
      </c>
      <c r="W49" s="124">
        <f>'ESS Jul 2019'!BI37</f>
        <v>0</v>
      </c>
      <c r="X49" s="232" t="str">
        <f>'ESS Jul 2019'!BJ37</f>
        <v>n</v>
      </c>
    </row>
    <row r="50" spans="1:24" ht="14" x14ac:dyDescent="0.3">
      <c r="A50" s="103" t="str">
        <f>'ESS Jul 2019'!K38</f>
        <v>Red Energy</v>
      </c>
      <c r="B50" s="104" t="str">
        <f>'ESS Jul 2019'!L38</f>
        <v>Living Energy Saver</v>
      </c>
      <c r="C50" s="105">
        <f>91*'ESS Jul 2019'!M38/100</f>
        <v>127.4</v>
      </c>
      <c r="D50" s="105">
        <f>IF($G$5&gt;='ESS Jul 2019'!P38,('ESS Jul 2019'!P38*'ESS Jul 2019'!N38/100),(($G$5)*'ESS Jul 2019'!N38/100))</f>
        <v>252.53534249999996</v>
      </c>
      <c r="E50" s="106">
        <v>0</v>
      </c>
      <c r="F50" s="105">
        <v>0</v>
      </c>
      <c r="G50" s="105">
        <f>IF(($G$5&lt;'ESS Jul 2019'!P38),(0),($G$5-'ESS Jul 2019'!P38)*'ESS Jul 2019'!Q38/100)</f>
        <v>0</v>
      </c>
      <c r="H50" s="105">
        <f>$H$5*'ESS Jul 2019'!AE38/100</f>
        <v>74.628674999999987</v>
      </c>
      <c r="I50" s="105">
        <f t="shared" si="27"/>
        <v>454.56401749999992</v>
      </c>
      <c r="J50" s="107">
        <f t="shared" si="28"/>
        <v>1308.6560699999995</v>
      </c>
      <c r="K50" s="108">
        <f t="shared" si="29"/>
        <v>1818.2560699999997</v>
      </c>
      <c r="L50" s="109">
        <f>'ESS Jul 2019'!AW38</f>
        <v>0</v>
      </c>
      <c r="M50" s="109">
        <f>'ESS Jul 2019'!AX38</f>
        <v>0</v>
      </c>
      <c r="N50" s="109">
        <f>'ESS Jul 2019'!AY38</f>
        <v>10</v>
      </c>
      <c r="O50" s="109">
        <f>'ESS Jul 2019'!AZ38</f>
        <v>0</v>
      </c>
      <c r="P50" s="109">
        <f>($E$6*'ESS Jul 2019'!AT38/100)*4</f>
        <v>81.818100000000001</v>
      </c>
      <c r="Q50" s="266">
        <f>K50*1.1</f>
        <v>2000.0816769999999</v>
      </c>
      <c r="R50" s="267">
        <f>Q50-(Q50*N50/100)</f>
        <v>1800.0735092999998</v>
      </c>
      <c r="S50" s="110">
        <f t="shared" si="35"/>
        <v>1918.2635769999999</v>
      </c>
      <c r="T50" s="110">
        <f t="shared" si="33"/>
        <v>1718.2554092999999</v>
      </c>
      <c r="U50" s="473">
        <f>S50</f>
        <v>1918.2635769999999</v>
      </c>
      <c r="V50" s="473">
        <f>T50</f>
        <v>1718.2554092999999</v>
      </c>
      <c r="W50" s="124">
        <f>'ESS Jul 2019'!BI38</f>
        <v>0</v>
      </c>
      <c r="X50" s="232" t="str">
        <f>'ESS Jul 2019'!BJ38</f>
        <v>n</v>
      </c>
    </row>
    <row r="51" spans="1:24" ht="14" x14ac:dyDescent="0.3">
      <c r="A51" s="103" t="str">
        <f>'ESS Jul 2019'!K39</f>
        <v>Simply Energy</v>
      </c>
      <c r="B51" s="104" t="str">
        <f>'ESS Jul 2019'!L39</f>
        <v>Plus</v>
      </c>
      <c r="C51" s="105">
        <f>91*'ESS Jul 2019'!M39/100</f>
        <v>140.52054545454544</v>
      </c>
      <c r="D51" s="105">
        <f>($G$5)*'ESS Jul 2019'!N39/100</f>
        <v>240.03771749999996</v>
      </c>
      <c r="E51" s="106">
        <v>0</v>
      </c>
      <c r="F51" s="105">
        <v>0</v>
      </c>
      <c r="G51" s="105">
        <v>0</v>
      </c>
      <c r="H51" s="105">
        <f>$H$5*'ESS Jul 2019'!AE39/100</f>
        <v>59.345865000000003</v>
      </c>
      <c r="I51" s="105">
        <f t="shared" si="27"/>
        <v>439.9041279545454</v>
      </c>
      <c r="J51" s="107">
        <f t="shared" si="28"/>
        <v>1197.53433</v>
      </c>
      <c r="K51" s="108">
        <f t="shared" si="29"/>
        <v>1759.6165118181816</v>
      </c>
      <c r="L51" s="109">
        <f>'ESS Jul 2019'!AW39</f>
        <v>0</v>
      </c>
      <c r="M51" s="109">
        <f>'ESS Jul 2019'!AX39</f>
        <v>0</v>
      </c>
      <c r="N51" s="109">
        <f>'ESS Jul 2019'!AY39</f>
        <v>0</v>
      </c>
      <c r="O51" s="109">
        <f>'ESS Jul 2019'!AZ39</f>
        <v>0</v>
      </c>
      <c r="P51" s="109">
        <f>($E$6*'ESS Jul 2019'!AT39/100)*4</f>
        <v>58.968000000000004</v>
      </c>
      <c r="Q51" s="109">
        <f t="shared" ref="Q51:Q56" si="39">K51</f>
        <v>1759.6165118181816</v>
      </c>
      <c r="R51" s="109">
        <f>Q51</f>
        <v>1759.6165118181816</v>
      </c>
      <c r="S51" s="110">
        <f t="shared" si="35"/>
        <v>1700.6485118181815</v>
      </c>
      <c r="T51" s="110">
        <f t="shared" si="33"/>
        <v>1700.6485118181815</v>
      </c>
      <c r="U51" s="473">
        <f t="shared" si="34"/>
        <v>1870.7133629999998</v>
      </c>
      <c r="V51" s="473">
        <f t="shared" si="34"/>
        <v>1870.7133629999998</v>
      </c>
      <c r="W51" s="124">
        <f>'ESS Jul 2019'!BI39</f>
        <v>0</v>
      </c>
      <c r="X51" s="232" t="str">
        <f>'ESS Jul 2019'!BJ39</f>
        <v>n</v>
      </c>
    </row>
    <row r="52" spans="1:24" ht="14" x14ac:dyDescent="0.3">
      <c r="A52" s="103" t="str">
        <f>'ESS Jul 2019'!K40</f>
        <v>1st Energy</v>
      </c>
      <c r="B52" s="104" t="str">
        <f>'ESS Jul 2019'!L40</f>
        <v>1st Saver</v>
      </c>
      <c r="C52" s="105">
        <f>91*'ESS Jul 2019'!M40/100</f>
        <v>161.07</v>
      </c>
      <c r="D52" s="105">
        <f>IF($G$5&gt;='ESS Jul 2019'!P40,('ESS Jul 2019'!P40*'ESS Jul 2019'!N40/100),(($G$5)*'ESS Jul 2019'!N40/100))</f>
        <v>233.28899999999999</v>
      </c>
      <c r="E52" s="106">
        <v>0</v>
      </c>
      <c r="F52" s="105">
        <v>0</v>
      </c>
      <c r="G52" s="105">
        <f>IF(($G$5&lt;'ESS Jul 2019'!P40),(0),($G$5-'ESS Jul 2019'!P40)*'ESS Jul 2019'!Q40/100)</f>
        <v>0</v>
      </c>
      <c r="H52" s="105">
        <f>$H$5*'ESS Jul 2019'!AE40/100</f>
        <v>54.918134999999999</v>
      </c>
      <c r="I52" s="105">
        <f t="shared" si="27"/>
        <v>449.27713499999999</v>
      </c>
      <c r="J52" s="107">
        <f t="shared" si="28"/>
        <v>1152.82854</v>
      </c>
      <c r="K52" s="108">
        <f t="shared" si="29"/>
        <v>1797.1085399999999</v>
      </c>
      <c r="L52" s="109">
        <f>'ESS Jul 2019'!AW40</f>
        <v>0</v>
      </c>
      <c r="M52" s="109">
        <f>'ESS Jul 2019'!AX40</f>
        <v>0</v>
      </c>
      <c r="N52" s="109">
        <f>'ESS Jul 2019'!AY40</f>
        <v>7</v>
      </c>
      <c r="O52" s="109">
        <f>'ESS Jul 2019'!AZ40</f>
        <v>0</v>
      </c>
      <c r="P52" s="109">
        <f>($E$6*'ESS Jul 2019'!AT40/100)*4</f>
        <v>44.226000000000006</v>
      </c>
      <c r="Q52" s="109">
        <f t="shared" si="39"/>
        <v>1797.1085399999999</v>
      </c>
      <c r="R52" s="109">
        <f>Q52-(K52*N52/100)</f>
        <v>1671.3109422</v>
      </c>
      <c r="S52" s="110">
        <f t="shared" si="35"/>
        <v>1752.8825399999998</v>
      </c>
      <c r="T52" s="110">
        <f t="shared" si="33"/>
        <v>1627.0849421999999</v>
      </c>
      <c r="U52" s="473">
        <f t="shared" si="34"/>
        <v>1928.1707939999999</v>
      </c>
      <c r="V52" s="473">
        <f t="shared" si="34"/>
        <v>1789.79343642</v>
      </c>
      <c r="W52" s="124">
        <f>'ESS Jul 2019'!BI40</f>
        <v>0</v>
      </c>
      <c r="X52" s="232" t="str">
        <f>'ESS Jul 2019'!BJ40</f>
        <v>n</v>
      </c>
    </row>
    <row r="53" spans="1:24" ht="14" x14ac:dyDescent="0.3">
      <c r="A53" s="103" t="str">
        <f>'ESS Jul 2019'!K41</f>
        <v>Amaysim</v>
      </c>
      <c r="B53" s="104" t="str">
        <f>'ESS Jul 2019'!L41</f>
        <v>Solar as you go</v>
      </c>
      <c r="C53" s="105">
        <f>91*'ESS Jul 2019'!M41/100</f>
        <v>107.61990909090908</v>
      </c>
      <c r="D53" s="105">
        <f>($G$5)*'ESS Jul 2019'!N41/100</f>
        <v>265.61618999999996</v>
      </c>
      <c r="E53" s="106">
        <v>0</v>
      </c>
      <c r="F53" s="105">
        <v>0</v>
      </c>
      <c r="G53" s="105">
        <v>0</v>
      </c>
      <c r="H53" s="105">
        <f>$H$5*'ESS Jul 2019'!AE41/100</f>
        <v>75.414240000000007</v>
      </c>
      <c r="I53" s="105">
        <f t="shared" si="27"/>
        <v>448.65033909090903</v>
      </c>
      <c r="J53" s="107">
        <f t="shared" si="28"/>
        <v>1364.1217199999999</v>
      </c>
      <c r="K53" s="108">
        <f t="shared" si="29"/>
        <v>1794.6013563636361</v>
      </c>
      <c r="L53" s="109">
        <f>'ESS Jul 2019'!AW41</f>
        <v>0</v>
      </c>
      <c r="M53" s="109">
        <f>'ESS Jul 2019'!AX41</f>
        <v>0</v>
      </c>
      <c r="N53" s="109">
        <f>'ESS Jul 2019'!AY41</f>
        <v>0</v>
      </c>
      <c r="O53" s="109">
        <f>'ESS Jul 2019'!AZ41</f>
        <v>0</v>
      </c>
      <c r="P53" s="109">
        <f>($E$6*'ESS Jul 2019'!AT41/100)*4</f>
        <v>110.565</v>
      </c>
      <c r="Q53" s="109">
        <f t="shared" si="39"/>
        <v>1794.6013563636361</v>
      </c>
      <c r="R53" s="109">
        <f>Q53</f>
        <v>1794.6013563636361</v>
      </c>
      <c r="S53" s="110">
        <f t="shared" si="35"/>
        <v>1684.0363563636361</v>
      </c>
      <c r="T53" s="110">
        <f t="shared" si="33"/>
        <v>1684.0363563636361</v>
      </c>
      <c r="U53" s="473">
        <f t="shared" ref="U53:V55" si="40">S53*1.1</f>
        <v>1852.4399919999998</v>
      </c>
      <c r="V53" s="473">
        <f t="shared" si="40"/>
        <v>1852.4399919999998</v>
      </c>
      <c r="W53" s="124">
        <f>'ESS Jul 2019'!BI41</f>
        <v>0</v>
      </c>
      <c r="X53" s="232" t="str">
        <f>'ESS Jul 2019'!BJ41</f>
        <v>n</v>
      </c>
    </row>
    <row r="54" spans="1:24" ht="14" x14ac:dyDescent="0.3">
      <c r="A54" s="103" t="str">
        <f>'ESS Jul 2019'!K42</f>
        <v>DC Power Co</v>
      </c>
      <c r="B54" s="104" t="str">
        <f>'ESS Jul 2019'!L42</f>
        <v>Market offer</v>
      </c>
      <c r="C54" s="105">
        <f>(91*'ESS Jul 2019'!M42/100)+('ESS Jul 2019'!BM42/4)</f>
        <v>148.02699999999999</v>
      </c>
      <c r="D54" s="105">
        <f>($G$5)*'ESS Jul 2019'!N42/100</f>
        <v>268.61561999999998</v>
      </c>
      <c r="E54" s="106">
        <v>0</v>
      </c>
      <c r="F54" s="105">
        <v>0</v>
      </c>
      <c r="G54" s="105">
        <v>0</v>
      </c>
      <c r="H54" s="105">
        <f>$H$5*'ESS Jul 2019'!AE42/100</f>
        <v>82.55574</v>
      </c>
      <c r="I54" s="105">
        <f t="shared" si="27"/>
        <v>499.19835999999998</v>
      </c>
      <c r="J54" s="107">
        <f t="shared" si="28"/>
        <v>1404.68544</v>
      </c>
      <c r="K54" s="108">
        <f t="shared" si="29"/>
        <v>1996.7934399999999</v>
      </c>
      <c r="L54" s="109">
        <f>'ESS Jul 2019'!AW42</f>
        <v>0</v>
      </c>
      <c r="M54" s="109">
        <f>'ESS Jul 2019'!AX42</f>
        <v>0</v>
      </c>
      <c r="N54" s="109">
        <f>'ESS Jul 2019'!AY42</f>
        <v>0</v>
      </c>
      <c r="O54" s="109">
        <f>'ESS Jul 2019'!AZ42</f>
        <v>0</v>
      </c>
      <c r="P54" s="109">
        <f>($E$6*'ESS Jul 2019'!AT42/100)*4</f>
        <v>110.565</v>
      </c>
      <c r="Q54" s="109">
        <f t="shared" si="39"/>
        <v>1996.7934399999999</v>
      </c>
      <c r="R54" s="109">
        <f t="shared" ref="R54:R56" si="41">Q54</f>
        <v>1996.7934399999999</v>
      </c>
      <c r="S54" s="110">
        <f t="shared" si="35"/>
        <v>1886.2284399999999</v>
      </c>
      <c r="T54" s="110">
        <f t="shared" si="33"/>
        <v>1886.2284399999999</v>
      </c>
      <c r="U54" s="473">
        <f t="shared" si="40"/>
        <v>2074.8512839999999</v>
      </c>
      <c r="V54" s="473">
        <f t="shared" si="40"/>
        <v>2074.8512839999999</v>
      </c>
      <c r="W54" s="124">
        <f>'ESS Jul 2019'!BI42</f>
        <v>0</v>
      </c>
      <c r="X54" s="232" t="str">
        <f>'ESS Jul 2019'!BJ42</f>
        <v>n</v>
      </c>
    </row>
    <row r="55" spans="1:24" ht="14" x14ac:dyDescent="0.3">
      <c r="A55" s="103" t="str">
        <f>'ESS Jul 2019'!K43</f>
        <v>ReAmped Energy</v>
      </c>
      <c r="B55" s="104" t="str">
        <f>'ESS Jul 2019'!L43</f>
        <v>Market offer</v>
      </c>
      <c r="C55" s="105">
        <f>91*'ESS Jul 2019'!M43/100</f>
        <v>117.57199999999999</v>
      </c>
      <c r="D55" s="105">
        <f>($G$5)*'ESS Jul 2019'!N43/100</f>
        <v>196.12939499999996</v>
      </c>
      <c r="E55" s="106">
        <v>0</v>
      </c>
      <c r="F55" s="105">
        <v>0</v>
      </c>
      <c r="G55" s="105">
        <v>0</v>
      </c>
      <c r="H55" s="105">
        <f>$H$5*'ESS Jul 2019'!AE43/100</f>
        <v>57.34624500000001</v>
      </c>
      <c r="I55" s="105">
        <f t="shared" si="27"/>
        <v>371.04763999999994</v>
      </c>
      <c r="J55" s="107">
        <f t="shared" si="28"/>
        <v>1013.9025599999998</v>
      </c>
      <c r="K55" s="108">
        <f t="shared" si="29"/>
        <v>1484.1905599999998</v>
      </c>
      <c r="L55" s="109">
        <f>'ESS Jul 2019'!AW43</f>
        <v>0</v>
      </c>
      <c r="M55" s="109">
        <f>'ESS Jul 2019'!AX43</f>
        <v>0</v>
      </c>
      <c r="N55" s="109">
        <f>'ESS Jul 2019'!AY43</f>
        <v>0</v>
      </c>
      <c r="O55" s="109">
        <f>'ESS Jul 2019'!AZ43</f>
        <v>0</v>
      </c>
      <c r="P55" s="109">
        <f>($E$6*'ESS Jul 2019'!AT43/100)*4</f>
        <v>58.968000000000004</v>
      </c>
      <c r="Q55" s="109">
        <f t="shared" si="39"/>
        <v>1484.1905599999998</v>
      </c>
      <c r="R55" s="109">
        <f t="shared" si="41"/>
        <v>1484.1905599999998</v>
      </c>
      <c r="S55" s="110">
        <f t="shared" si="35"/>
        <v>1425.2225599999997</v>
      </c>
      <c r="T55" s="110">
        <f t="shared" si="33"/>
        <v>1425.2225599999997</v>
      </c>
      <c r="U55" s="473">
        <f t="shared" si="40"/>
        <v>1567.7448159999999</v>
      </c>
      <c r="V55" s="473">
        <f t="shared" si="40"/>
        <v>1567.7448159999999</v>
      </c>
      <c r="W55" s="124">
        <f>'ESS Jul 2019'!BI43</f>
        <v>0</v>
      </c>
      <c r="X55" s="232" t="str">
        <f>'ESS Jul 2019'!BJ43</f>
        <v>n</v>
      </c>
    </row>
    <row r="56" spans="1:24" ht="14.5" thickBot="1" x14ac:dyDescent="0.35">
      <c r="A56" s="113" t="str">
        <f>'ESS Jul 2019'!K44</f>
        <v>Enova Energy</v>
      </c>
      <c r="B56" s="114" t="str">
        <f>'ESS Jul 2019'!L44</f>
        <v>Solar Plus</v>
      </c>
      <c r="C56" s="115">
        <f>91*'ESS Jul 2019'!M44/100</f>
        <v>148.33000000000001</v>
      </c>
      <c r="D56" s="115">
        <f>($G$5)*'ESS Jul 2019'!N44/100</f>
        <v>230.95610999999994</v>
      </c>
      <c r="E56" s="116">
        <v>0</v>
      </c>
      <c r="F56" s="115">
        <v>0</v>
      </c>
      <c r="G56" s="115">
        <v>0</v>
      </c>
      <c r="H56" s="115">
        <f>$H$5*'ESS Jul 2019'!AE44/100</f>
        <v>62.845200000000006</v>
      </c>
      <c r="I56" s="115">
        <f t="shared" ref="I56" si="42">SUM(C56:H56)</f>
        <v>442.13130999999998</v>
      </c>
      <c r="J56" s="117">
        <f t="shared" ref="J56" si="43">(I56-C56)*4</f>
        <v>1175.2052399999998</v>
      </c>
      <c r="K56" s="118">
        <f t="shared" ref="K56" si="44">I56*4</f>
        <v>1768.5252399999999</v>
      </c>
      <c r="L56" s="119">
        <f>'ESS Jul 2019'!AW44</f>
        <v>0</v>
      </c>
      <c r="M56" s="119">
        <f>'ESS Jul 2019'!AX44</f>
        <v>0</v>
      </c>
      <c r="N56" s="119">
        <f>'ESS Jul 2019'!AY44</f>
        <v>0</v>
      </c>
      <c r="O56" s="119">
        <f>'ESS Jul 2019'!AZ44</f>
        <v>0</v>
      </c>
      <c r="P56" s="119">
        <f>($E$6*'ESS Jul 2019'!AT44/100)*4</f>
        <v>117.93600000000001</v>
      </c>
      <c r="Q56" s="119">
        <f t="shared" si="39"/>
        <v>1768.5252399999999</v>
      </c>
      <c r="R56" s="119">
        <f t="shared" si="41"/>
        <v>1768.5252399999999</v>
      </c>
      <c r="S56" s="120">
        <f t="shared" si="35"/>
        <v>1650.58924</v>
      </c>
      <c r="T56" s="120">
        <f t="shared" si="33"/>
        <v>1650.58924</v>
      </c>
      <c r="U56" s="474">
        <f t="shared" ref="U56" si="45">S56*1.1</f>
        <v>1815.6481640000002</v>
      </c>
      <c r="V56" s="474">
        <f t="shared" ref="V56" si="46">T56*1.1</f>
        <v>1815.6481640000002</v>
      </c>
      <c r="W56" s="126">
        <f>'ESS Jul 2019'!BI44</f>
        <v>0</v>
      </c>
      <c r="X56" s="233" t="str">
        <f>'ESS Jul 2019'!BJ44</f>
        <v>n</v>
      </c>
    </row>
    <row r="57" spans="1:24" x14ac:dyDescent="0.3">
      <c r="A57" s="243"/>
      <c r="B57" s="243"/>
      <c r="C57" s="243"/>
      <c r="D57" s="243"/>
      <c r="E57" s="243"/>
      <c r="F57" s="243"/>
      <c r="G57" s="243"/>
      <c r="H57" s="243"/>
      <c r="I57" s="243"/>
      <c r="J57" s="243"/>
      <c r="K57" s="243"/>
      <c r="L57" s="243"/>
      <c r="M57" s="243"/>
      <c r="N57" s="243"/>
      <c r="O57" s="243"/>
      <c r="P57" s="243"/>
      <c r="Q57" s="243"/>
      <c r="R57" s="243"/>
      <c r="S57" s="243"/>
      <c r="T57" s="243"/>
      <c r="U57" s="243"/>
      <c r="V57" s="243"/>
      <c r="W57" s="243"/>
      <c r="X57" s="243"/>
    </row>
    <row r="58" spans="1:24" ht="14" thickBot="1" x14ac:dyDescent="0.35"/>
    <row r="59" spans="1:24" ht="14" x14ac:dyDescent="0.3">
      <c r="A59" s="100" t="s">
        <v>534</v>
      </c>
      <c r="B59" s="101"/>
      <c r="C59" s="101"/>
      <c r="D59" s="101"/>
      <c r="E59" s="101"/>
      <c r="F59" s="101"/>
      <c r="G59" s="101"/>
      <c r="H59" s="101"/>
      <c r="I59" s="101"/>
      <c r="J59" s="101"/>
      <c r="K59" s="101"/>
      <c r="L59" s="101"/>
      <c r="M59" s="101"/>
      <c r="N59" s="101"/>
      <c r="O59" s="101"/>
      <c r="P59" s="101"/>
      <c r="Q59" s="101"/>
      <c r="R59" s="101"/>
      <c r="S59" s="101"/>
      <c r="T59" s="101"/>
      <c r="U59" s="101"/>
      <c r="V59" s="101"/>
      <c r="W59" s="101"/>
      <c r="X59" s="102"/>
    </row>
    <row r="60" spans="1:24" ht="70" x14ac:dyDescent="0.3">
      <c r="A60" s="463" t="s">
        <v>408</v>
      </c>
      <c r="B60" s="464" t="s">
        <v>409</v>
      </c>
      <c r="C60" s="465" t="s">
        <v>410</v>
      </c>
      <c r="D60" s="465" t="s">
        <v>555</v>
      </c>
      <c r="E60" s="465" t="s">
        <v>446</v>
      </c>
      <c r="F60" s="467" t="s">
        <v>354</v>
      </c>
      <c r="G60" s="467" t="s">
        <v>556</v>
      </c>
      <c r="H60" s="467" t="s">
        <v>352</v>
      </c>
      <c r="I60" s="465" t="s">
        <v>222</v>
      </c>
      <c r="J60" s="467" t="s">
        <v>406</v>
      </c>
      <c r="K60" s="468" t="s">
        <v>449</v>
      </c>
      <c r="L60" s="469" t="s">
        <v>398</v>
      </c>
      <c r="M60" s="469" t="s">
        <v>533</v>
      </c>
      <c r="N60" s="469" t="s">
        <v>399</v>
      </c>
      <c r="O60" s="469" t="s">
        <v>552</v>
      </c>
      <c r="P60" s="470" t="s">
        <v>490</v>
      </c>
      <c r="Q60" s="471" t="s">
        <v>102</v>
      </c>
      <c r="R60" s="471" t="s">
        <v>103</v>
      </c>
      <c r="S60" s="471" t="s">
        <v>104</v>
      </c>
      <c r="T60" s="471" t="s">
        <v>105</v>
      </c>
      <c r="U60" s="470" t="s">
        <v>331</v>
      </c>
      <c r="V60" s="470" t="s">
        <v>332</v>
      </c>
      <c r="W60" s="469" t="s">
        <v>400</v>
      </c>
      <c r="X60" s="472" t="s">
        <v>558</v>
      </c>
    </row>
    <row r="61" spans="1:24" ht="14" x14ac:dyDescent="0.3">
      <c r="A61" s="103" t="str">
        <f>'ESS Jul 2019'!K45</f>
        <v>Energy Locals</v>
      </c>
      <c r="B61" s="104" t="str">
        <f>'ESS Jul 2019'!L45</f>
        <v>Solar Member Promise</v>
      </c>
      <c r="C61" s="105">
        <f>(91*'ESS Jul 2019'!M45/100)+('ESS Jul 2019'!BM45/4)</f>
        <v>164.80454545454546</v>
      </c>
      <c r="D61" s="105">
        <f>$G$6*'ESS Jul 2019'!N45/100</f>
        <v>70.22475</v>
      </c>
      <c r="E61" s="105">
        <v>0</v>
      </c>
      <c r="F61" s="105">
        <v>0</v>
      </c>
      <c r="G61" s="105">
        <f>$I$6*'ESS Jul 2019'!AH45/100</f>
        <v>166.63499999999999</v>
      </c>
      <c r="H61" s="105">
        <f>$H$6*'ESS Jul 2019'!W45/100</f>
        <v>69.629625000000004</v>
      </c>
      <c r="I61" s="105">
        <f t="shared" ref="I61:I80" si="47">SUM(C61:H61)</f>
        <v>471.29392045454551</v>
      </c>
      <c r="J61" s="107">
        <f t="shared" ref="J61:J80" si="48">(I61-C61)*4</f>
        <v>1225.9575000000002</v>
      </c>
      <c r="K61" s="108">
        <f t="shared" ref="K61:K80" si="49">I61*4</f>
        <v>1885.1756818181821</v>
      </c>
      <c r="L61" s="109">
        <f>'ESS Jul 2019'!AW45</f>
        <v>0</v>
      </c>
      <c r="M61" s="109">
        <f>'ESS Jul 2019'!AX45</f>
        <v>0</v>
      </c>
      <c r="N61" s="109">
        <f>'ESS Jul 2019'!AY45</f>
        <v>0</v>
      </c>
      <c r="O61" s="109">
        <f>'ESS Jul 2019'!AZ45</f>
        <v>0</v>
      </c>
      <c r="P61" s="109">
        <f>($E$6*'ESS Jul 2019'!AT45/100)*4</f>
        <v>117.93600000000001</v>
      </c>
      <c r="Q61" s="109">
        <f>K61</f>
        <v>1885.1756818181821</v>
      </c>
      <c r="R61" s="109">
        <f>Q61</f>
        <v>1885.1756818181821</v>
      </c>
      <c r="S61" s="110">
        <f>Q61-P61</f>
        <v>1767.2396818181821</v>
      </c>
      <c r="T61" s="110">
        <f>R61-P61</f>
        <v>1767.2396818181821</v>
      </c>
      <c r="U61" s="473">
        <f>S61*1.1</f>
        <v>1943.9636500000006</v>
      </c>
      <c r="V61" s="473">
        <f>T61*1.1</f>
        <v>1943.9636500000006</v>
      </c>
      <c r="W61" s="124">
        <f>'ESS Jul 2019'!BI45</f>
        <v>0</v>
      </c>
      <c r="X61" s="232" t="str">
        <f>'ESS Jul 2019'!BJ45</f>
        <v>n</v>
      </c>
    </row>
    <row r="62" spans="1:24" ht="14" x14ac:dyDescent="0.3">
      <c r="A62" s="103" t="str">
        <f>'ESS Jul 2019'!K46</f>
        <v>AGL</v>
      </c>
      <c r="B62" s="104" t="str">
        <f>'ESS Jul 2019'!L46</f>
        <v>Solar Savers</v>
      </c>
      <c r="C62" s="105">
        <f>91*'ESS Jul 2019'!M46/100</f>
        <v>127.4</v>
      </c>
      <c r="D62" s="105">
        <f>$G$6*'ESS Jul 2019'!N46/100</f>
        <v>89.697240000000008</v>
      </c>
      <c r="E62" s="105">
        <v>0</v>
      </c>
      <c r="F62" s="105">
        <v>0</v>
      </c>
      <c r="G62" s="105">
        <f>$I$6*'ESS Jul 2019'!AH46/100</f>
        <v>217.99428749999998</v>
      </c>
      <c r="H62" s="105">
        <f>$H$6*'ESS Jul 2019'!W46/100</f>
        <v>70.986509999999996</v>
      </c>
      <c r="I62" s="105">
        <f t="shared" si="47"/>
        <v>506.07803749999999</v>
      </c>
      <c r="J62" s="107">
        <f t="shared" si="48"/>
        <v>1514.7121499999998</v>
      </c>
      <c r="K62" s="108">
        <f t="shared" si="49"/>
        <v>2024.31215</v>
      </c>
      <c r="L62" s="109">
        <f>'ESS Jul 2019'!AW46</f>
        <v>0</v>
      </c>
      <c r="M62" s="109">
        <f>'ESS Jul 2019'!AX46</f>
        <v>0</v>
      </c>
      <c r="N62" s="109">
        <f>'ESS Jul 2019'!AY46</f>
        <v>0</v>
      </c>
      <c r="O62" s="109">
        <f>'ESS Jul 2019'!AZ46</f>
        <v>0</v>
      </c>
      <c r="P62" s="109">
        <f>($E$6*'ESS Jul 2019'!AT46/100)*4</f>
        <v>110.565</v>
      </c>
      <c r="Q62" s="109">
        <f t="shared" ref="Q62:Q68" si="50">K62</f>
        <v>2024.31215</v>
      </c>
      <c r="R62" s="109">
        <f t="shared" ref="R62:R65" si="51">Q62</f>
        <v>2024.31215</v>
      </c>
      <c r="S62" s="110">
        <f t="shared" ref="S62" si="52">Q62-P62</f>
        <v>1913.7471499999999</v>
      </c>
      <c r="T62" s="110">
        <f t="shared" ref="T62:T82" si="53">R62-P62</f>
        <v>1913.7471499999999</v>
      </c>
      <c r="U62" s="473">
        <f t="shared" ref="U62:V77" si="54">S62*1.1</f>
        <v>2105.1218650000001</v>
      </c>
      <c r="V62" s="473">
        <f t="shared" si="54"/>
        <v>2105.1218650000001</v>
      </c>
      <c r="W62" s="124">
        <f>'ESS Jul 2019'!BI46</f>
        <v>0</v>
      </c>
      <c r="X62" s="232" t="str">
        <f>'ESS Jul 2019'!BJ46</f>
        <v>n</v>
      </c>
    </row>
    <row r="63" spans="1:24" ht="14" x14ac:dyDescent="0.3">
      <c r="A63" s="103" t="str">
        <f>'ESS Jul 2019'!K47</f>
        <v>Alinta Energy</v>
      </c>
      <c r="B63" s="104" t="str">
        <f>'ESS Jul 2019'!L47</f>
        <v>No fuss</v>
      </c>
      <c r="C63" s="105">
        <f>91*'ESS Jul 2019'!M47/100</f>
        <v>128.76499999999999</v>
      </c>
      <c r="D63" s="105">
        <f>$G$6*'ESS Jul 2019'!N47/100</f>
        <v>72.962324999999993</v>
      </c>
      <c r="E63" s="105">
        <v>0</v>
      </c>
      <c r="F63" s="105">
        <v>0</v>
      </c>
      <c r="G63" s="105">
        <f>$I$6*'ESS Jul 2019'!AH47/100</f>
        <v>172.28868750000001</v>
      </c>
      <c r="H63" s="105">
        <f>$H$6*'ESS Jul 2019'!W47/100</f>
        <v>60.738457500000003</v>
      </c>
      <c r="I63" s="105">
        <f t="shared" si="47"/>
        <v>434.75446999999997</v>
      </c>
      <c r="J63" s="107">
        <f t="shared" si="48"/>
        <v>1223.9578799999999</v>
      </c>
      <c r="K63" s="108">
        <f t="shared" si="49"/>
        <v>1739.0178799999999</v>
      </c>
      <c r="L63" s="109">
        <f>'ESS Jul 2019'!AW47</f>
        <v>0</v>
      </c>
      <c r="M63" s="109">
        <f>'ESS Jul 2019'!AX47</f>
        <v>0</v>
      </c>
      <c r="N63" s="109">
        <f>'ESS Jul 2019'!AY47</f>
        <v>0</v>
      </c>
      <c r="O63" s="109">
        <f>'ESS Jul 2019'!AZ47</f>
        <v>0</v>
      </c>
      <c r="P63" s="109">
        <f>($E$6*'ESS Jul 2019'!AT47/100)*4</f>
        <v>55.282499999999999</v>
      </c>
      <c r="Q63" s="109">
        <f t="shared" si="50"/>
        <v>1739.0178799999999</v>
      </c>
      <c r="R63" s="109">
        <f t="shared" si="51"/>
        <v>1739.0178799999999</v>
      </c>
      <c r="S63" s="110">
        <f>Q63-P63</f>
        <v>1683.7353799999999</v>
      </c>
      <c r="T63" s="110">
        <f t="shared" si="53"/>
        <v>1683.7353799999999</v>
      </c>
      <c r="U63" s="473">
        <f t="shared" si="54"/>
        <v>1852.1089179999999</v>
      </c>
      <c r="V63" s="473">
        <f t="shared" si="54"/>
        <v>1852.1089179999999</v>
      </c>
      <c r="W63" s="124">
        <f>'ESS Jul 2019'!BI47</f>
        <v>0</v>
      </c>
      <c r="X63" s="232" t="str">
        <f>'ESS Jul 2019'!BJ47</f>
        <v>n</v>
      </c>
    </row>
    <row r="64" spans="1:24" ht="14" x14ac:dyDescent="0.3">
      <c r="A64" s="103" t="str">
        <f>'ESS Jul 2019'!K48</f>
        <v>Click Energy</v>
      </c>
      <c r="B64" s="104" t="str">
        <f>'ESS Jul 2019'!L48</f>
        <v>Banksia Solar</v>
      </c>
      <c r="C64" s="105">
        <f>91*'ESS Jul 2019'!M48/100</f>
        <v>124.66999999999999</v>
      </c>
      <c r="D64" s="105">
        <f>$G$6*'ESS Jul 2019'!N48/100</f>
        <v>84.055454999999995</v>
      </c>
      <c r="E64" s="105">
        <v>0</v>
      </c>
      <c r="F64" s="105">
        <v>0</v>
      </c>
      <c r="G64" s="105">
        <f>$I$6*'ESS Jul 2019'!AH48/100</f>
        <v>189.844875</v>
      </c>
      <c r="H64" s="105">
        <f>$H$6*'ESS Jul 2019'!W48/100</f>
        <v>81.698759999999993</v>
      </c>
      <c r="I64" s="105">
        <f t="shared" si="47"/>
        <v>480.26909000000001</v>
      </c>
      <c r="J64" s="107">
        <f t="shared" si="48"/>
        <v>1422.3963600000002</v>
      </c>
      <c r="K64" s="108">
        <f t="shared" si="49"/>
        <v>1921.07636</v>
      </c>
      <c r="L64" s="109">
        <f>'ESS Jul 2019'!AW48</f>
        <v>0</v>
      </c>
      <c r="M64" s="109">
        <f>'ESS Jul 2019'!AX48</f>
        <v>0</v>
      </c>
      <c r="N64" s="109">
        <f>'ESS Jul 2019'!AY48</f>
        <v>0</v>
      </c>
      <c r="O64" s="109">
        <f>'ESS Jul 2019'!AZ48</f>
        <v>0</v>
      </c>
      <c r="P64" s="109">
        <f>($E$6*'ESS Jul 2019'!AT48/100)*4</f>
        <v>103.194</v>
      </c>
      <c r="Q64" s="109">
        <f t="shared" si="50"/>
        <v>1921.07636</v>
      </c>
      <c r="R64" s="109">
        <f t="shared" si="51"/>
        <v>1921.07636</v>
      </c>
      <c r="S64" s="110">
        <f t="shared" ref="S64:S82" si="55">Q64-P64</f>
        <v>1817.8823600000001</v>
      </c>
      <c r="T64" s="110">
        <f t="shared" si="53"/>
        <v>1817.8823600000001</v>
      </c>
      <c r="U64" s="473">
        <f t="shared" si="54"/>
        <v>1999.6705960000002</v>
      </c>
      <c r="V64" s="473">
        <f t="shared" si="54"/>
        <v>1999.6705960000002</v>
      </c>
      <c r="W64" s="124">
        <f>'ESS Jul 2019'!BI48</f>
        <v>0</v>
      </c>
      <c r="X64" s="232" t="str">
        <f>'ESS Jul 2019'!BJ48</f>
        <v>n</v>
      </c>
    </row>
    <row r="65" spans="1:24" ht="14" x14ac:dyDescent="0.3">
      <c r="A65" s="103" t="str">
        <f>'ESS Jul 2019'!K49</f>
        <v>Commander</v>
      </c>
      <c r="B65" s="104" t="str">
        <f>'ESS Jul 2019'!L49</f>
        <v>Market offer</v>
      </c>
      <c r="C65" s="105">
        <f>91*'ESS Jul 2019'!M49/100</f>
        <v>134.316</v>
      </c>
      <c r="D65" s="105">
        <f>$G$6*'ESS Jul 2019'!N49/100</f>
        <v>72.70047000000001</v>
      </c>
      <c r="E65" s="105">
        <v>0</v>
      </c>
      <c r="F65" s="105">
        <v>0</v>
      </c>
      <c r="G65" s="105">
        <f>$I$6*'ESS Jul 2019'!AH49/100</f>
        <v>171.21746250000001</v>
      </c>
      <c r="H65" s="105">
        <f>$H$6*'ESS Jul 2019'!W49/100</f>
        <v>67.879957500000003</v>
      </c>
      <c r="I65" s="105">
        <f t="shared" si="47"/>
        <v>446.11389000000003</v>
      </c>
      <c r="J65" s="107">
        <f t="shared" si="48"/>
        <v>1247.1915600000002</v>
      </c>
      <c r="K65" s="108">
        <f t="shared" si="49"/>
        <v>1784.4555600000001</v>
      </c>
      <c r="L65" s="109">
        <f>'ESS Jul 2019'!AW49</f>
        <v>0</v>
      </c>
      <c r="M65" s="109">
        <f>'ESS Jul 2019'!AX49</f>
        <v>0</v>
      </c>
      <c r="N65" s="109">
        <f>'ESS Jul 2019'!AY49</f>
        <v>0</v>
      </c>
      <c r="O65" s="109">
        <f>'ESS Jul 2019'!AZ49</f>
        <v>0</v>
      </c>
      <c r="P65" s="109">
        <f>($E$6*'ESS Jul 2019'!AT49/100)*4</f>
        <v>85.503600000000006</v>
      </c>
      <c r="Q65" s="109">
        <f t="shared" si="50"/>
        <v>1784.4555600000001</v>
      </c>
      <c r="R65" s="109">
        <f t="shared" si="51"/>
        <v>1784.4555600000001</v>
      </c>
      <c r="S65" s="110">
        <f t="shared" si="55"/>
        <v>1698.9519600000001</v>
      </c>
      <c r="T65" s="110">
        <f t="shared" si="53"/>
        <v>1698.9519600000001</v>
      </c>
      <c r="U65" s="473">
        <f t="shared" si="54"/>
        <v>1868.8471560000003</v>
      </c>
      <c r="V65" s="473">
        <f t="shared" si="54"/>
        <v>1868.8471560000003</v>
      </c>
      <c r="W65" s="124">
        <f>'ESS Jul 2019'!BI49</f>
        <v>0</v>
      </c>
      <c r="X65" s="232" t="str">
        <f>'ESS Jul 2019'!BJ49</f>
        <v>n</v>
      </c>
    </row>
    <row r="66" spans="1:24" ht="14" x14ac:dyDescent="0.3">
      <c r="A66" s="103" t="str">
        <f>'ESS Jul 2019'!K50</f>
        <v>CovaU</v>
      </c>
      <c r="B66" s="104" t="str">
        <f>'ESS Jul 2019'!L50</f>
        <v>Freedom Solar</v>
      </c>
      <c r="C66" s="105">
        <f>91*'ESS Jul 2019'!M50/100</f>
        <v>167.08427272727272</v>
      </c>
      <c r="D66" s="105">
        <f>$G$6*'ESS Jul 2019'!N50/100</f>
        <v>94.267800000000008</v>
      </c>
      <c r="E66" s="105">
        <v>0</v>
      </c>
      <c r="F66" s="105">
        <v>0</v>
      </c>
      <c r="G66" s="105">
        <f>$I$6*'ESS Jul 2019'!AH50/100</f>
        <v>229.12312499999999</v>
      </c>
      <c r="H66" s="105">
        <f>$H$6*'ESS Jul 2019'!W50/100</f>
        <v>84.2697</v>
      </c>
      <c r="I66" s="105">
        <f t="shared" si="47"/>
        <v>574.7448977272727</v>
      </c>
      <c r="J66" s="107">
        <f t="shared" si="48"/>
        <v>1630.6424999999999</v>
      </c>
      <c r="K66" s="108">
        <f t="shared" si="49"/>
        <v>2298.9795909090908</v>
      </c>
      <c r="L66" s="109">
        <f>'ESS Jul 2019'!AW50</f>
        <v>0</v>
      </c>
      <c r="M66" s="109">
        <f>'ESS Jul 2019'!AX50</f>
        <v>0</v>
      </c>
      <c r="N66" s="109">
        <f>'ESS Jul 2019'!AY50</f>
        <v>20</v>
      </c>
      <c r="O66" s="109">
        <f>'ESS Jul 2019'!AZ50</f>
        <v>0</v>
      </c>
      <c r="P66" s="109">
        <f>($E$6*'ESS Jul 2019'!AT50/100)*4</f>
        <v>62.653500000000001</v>
      </c>
      <c r="Q66" s="109">
        <f t="shared" si="50"/>
        <v>2298.9795909090908</v>
      </c>
      <c r="R66" s="109">
        <f>Q66-(K66*N66/100)</f>
        <v>1839.1836727272726</v>
      </c>
      <c r="S66" s="110">
        <f t="shared" si="55"/>
        <v>2236.3260909090909</v>
      </c>
      <c r="T66" s="110">
        <f t="shared" si="53"/>
        <v>1776.5301727272727</v>
      </c>
      <c r="U66" s="473">
        <f t="shared" si="54"/>
        <v>2459.9587000000001</v>
      </c>
      <c r="V66" s="473">
        <f t="shared" si="54"/>
        <v>1954.18319</v>
      </c>
      <c r="W66" s="124">
        <f>'ESS Jul 2019'!BI50</f>
        <v>0</v>
      </c>
      <c r="X66" s="232" t="str">
        <f>'ESS Jul 2019'!BJ50</f>
        <v>n</v>
      </c>
    </row>
    <row r="67" spans="1:24" ht="14" x14ac:dyDescent="0.3">
      <c r="A67" s="103" t="str">
        <f>'ESS Jul 2019'!K51</f>
        <v>Diamond Energy</v>
      </c>
      <c r="B67" s="104" t="str">
        <f>'ESS Jul 2019'!L51</f>
        <v>Pay on time discount</v>
      </c>
      <c r="C67" s="105">
        <f>91*'ESS Jul 2019'!M51/100</f>
        <v>136.40899999999999</v>
      </c>
      <c r="D67" s="105">
        <f>IF($G$6&gt;='ESS Jul 2019'!P51,('ESS Jul 2019'!P51*'ESS Jul 2019'!N51/100),(($G$6)*'ESS Jul 2019'!N51/100))</f>
        <v>84.422052000000008</v>
      </c>
      <c r="E67" s="106">
        <v>0</v>
      </c>
      <c r="F67" s="105">
        <f>IF(($G$6&lt;'ESS Jul 2019'!P51),0,($G$6-'ESS Jul 2019'!P51)*'ESS Jul 2019'!Q51/100)</f>
        <v>0</v>
      </c>
      <c r="G67" s="105">
        <f>$I$6*'ESS Jul 2019'!AH51/100</f>
        <v>207.651015</v>
      </c>
      <c r="H67" s="105">
        <f>$H$6*'ESS Jul 2019'!W51/100</f>
        <v>76.160526750000002</v>
      </c>
      <c r="I67" s="105">
        <f t="shared" si="47"/>
        <v>504.64259375000006</v>
      </c>
      <c r="J67" s="107">
        <f t="shared" si="48"/>
        <v>1472.9343750000003</v>
      </c>
      <c r="K67" s="108">
        <f t="shared" si="49"/>
        <v>2018.5703750000002</v>
      </c>
      <c r="L67" s="109">
        <f>'ESS Jul 2019'!AW51</f>
        <v>0</v>
      </c>
      <c r="M67" s="109">
        <f>'ESS Jul 2019'!AX51</f>
        <v>0</v>
      </c>
      <c r="N67" s="109">
        <f>'ESS Jul 2019'!AY51</f>
        <v>7</v>
      </c>
      <c r="O67" s="109">
        <f>'ESS Jul 2019'!AZ51</f>
        <v>0</v>
      </c>
      <c r="P67" s="109">
        <f>($E$6*'ESS Jul 2019'!AT51/100)*4</f>
        <v>88.452000000000012</v>
      </c>
      <c r="Q67" s="109">
        <f t="shared" si="50"/>
        <v>2018.5703750000002</v>
      </c>
      <c r="R67" s="109">
        <f>Q67-(K67*N67/100)</f>
        <v>1877.2704487500002</v>
      </c>
      <c r="S67" s="110">
        <f t="shared" si="55"/>
        <v>1930.1183750000002</v>
      </c>
      <c r="T67" s="110">
        <f t="shared" si="53"/>
        <v>1788.8184487500002</v>
      </c>
      <c r="U67" s="473">
        <f t="shared" si="54"/>
        <v>2123.1302125000007</v>
      </c>
      <c r="V67" s="473">
        <f t="shared" si="54"/>
        <v>1967.7002936250003</v>
      </c>
      <c r="W67" s="124">
        <f>'ESS Jul 2019'!BI51</f>
        <v>0</v>
      </c>
      <c r="X67" s="232" t="str">
        <f>'ESS Jul 2019'!BJ51</f>
        <v>n</v>
      </c>
    </row>
    <row r="68" spans="1:24" ht="14" x14ac:dyDescent="0.3">
      <c r="A68" s="103" t="str">
        <f>'ESS Jul 2019'!K52</f>
        <v>Dodo Power &amp; Gas</v>
      </c>
      <c r="B68" s="104" t="str">
        <f>'ESS Jul 2019'!L52</f>
        <v>Market offer</v>
      </c>
      <c r="C68" s="105">
        <f>91*'ESS Jul 2019'!M52/100</f>
        <v>134.316</v>
      </c>
      <c r="D68" s="105">
        <f>$G$6*'ESS Jul 2019'!N52/100</f>
        <v>72.70047000000001</v>
      </c>
      <c r="E68" s="105">
        <v>0</v>
      </c>
      <c r="F68" s="105">
        <v>0</v>
      </c>
      <c r="G68" s="105">
        <f>$I$6*'ESS Jul 2019'!AH52/100</f>
        <v>171.21746250000001</v>
      </c>
      <c r="H68" s="105">
        <f>$H$6*'ESS Jul 2019'!W52/100</f>
        <v>67.879957500000003</v>
      </c>
      <c r="I68" s="105">
        <f t="shared" si="47"/>
        <v>446.11389000000003</v>
      </c>
      <c r="J68" s="107">
        <f t="shared" si="48"/>
        <v>1247.1915600000002</v>
      </c>
      <c r="K68" s="108">
        <f t="shared" si="49"/>
        <v>1784.4555600000001</v>
      </c>
      <c r="L68" s="109">
        <f>'ESS Jul 2019'!AW52</f>
        <v>0</v>
      </c>
      <c r="M68" s="109">
        <f>'ESS Jul 2019'!AX52</f>
        <v>0</v>
      </c>
      <c r="N68" s="109">
        <f>'ESS Jul 2019'!AY52</f>
        <v>0</v>
      </c>
      <c r="O68" s="109">
        <f>'ESS Jul 2019'!AZ52</f>
        <v>0</v>
      </c>
      <c r="P68" s="109">
        <f>($E$6*'ESS Jul 2019'!AT52/100)*4</f>
        <v>85.503600000000006</v>
      </c>
      <c r="Q68" s="109">
        <f t="shared" si="50"/>
        <v>1784.4555600000001</v>
      </c>
      <c r="R68" s="109">
        <f t="shared" ref="R68" si="56">Q68</f>
        <v>1784.4555600000001</v>
      </c>
      <c r="S68" s="110">
        <f t="shared" si="55"/>
        <v>1698.9519600000001</v>
      </c>
      <c r="T68" s="110">
        <f t="shared" si="53"/>
        <v>1698.9519600000001</v>
      </c>
      <c r="U68" s="473">
        <f t="shared" si="54"/>
        <v>1868.8471560000003</v>
      </c>
      <c r="V68" s="473">
        <f t="shared" si="54"/>
        <v>1868.8471560000003</v>
      </c>
      <c r="W68" s="124">
        <f>'ESS Jul 2019'!BI52</f>
        <v>0</v>
      </c>
      <c r="X68" s="232" t="str">
        <f>'ESS Jul 2019'!BJ52</f>
        <v>n</v>
      </c>
    </row>
    <row r="69" spans="1:24" ht="14" x14ac:dyDescent="0.3">
      <c r="A69" s="103" t="str">
        <f>'ESS Jul 2019'!K53</f>
        <v>EnergyAustralia</v>
      </c>
      <c r="B69" s="104" t="str">
        <f>'ESS Jul 2019'!L53</f>
        <v>Total Plan Home</v>
      </c>
      <c r="C69" s="105">
        <f>91*'ESS Jul 2019'!M53/100</f>
        <v>116.48</v>
      </c>
      <c r="D69" s="105">
        <f>$G$6*'ESS Jul 2019'!N53/100</f>
        <v>84.960044999999994</v>
      </c>
      <c r="E69" s="105">
        <v>0</v>
      </c>
      <c r="F69" s="105">
        <v>0</v>
      </c>
      <c r="G69" s="105">
        <f>$I$6*'ESS Jul 2019'!AH53/100</f>
        <v>199.24784999999997</v>
      </c>
      <c r="H69" s="105">
        <f>$H$6*'ESS Jul 2019'!W53/100</f>
        <v>65.773215000000008</v>
      </c>
      <c r="I69" s="105">
        <f t="shared" si="47"/>
        <v>466.46110999999996</v>
      </c>
      <c r="J69" s="107">
        <f t="shared" si="48"/>
        <v>1399.9244399999998</v>
      </c>
      <c r="K69" s="108">
        <f t="shared" si="49"/>
        <v>1865.8444399999998</v>
      </c>
      <c r="L69" s="109">
        <f>'ESS Jul 2019'!AW53</f>
        <v>13</v>
      </c>
      <c r="M69" s="109">
        <f>'ESS Jul 2019'!AX53</f>
        <v>0</v>
      </c>
      <c r="N69" s="109">
        <f>'ESS Jul 2019'!AY53</f>
        <v>0</v>
      </c>
      <c r="O69" s="109">
        <f>'ESS Jul 2019'!AZ53</f>
        <v>0</v>
      </c>
      <c r="P69" s="109">
        <f>($E$6*'ESS Jul 2019'!AT53/100)*4</f>
        <v>92.137500000000003</v>
      </c>
      <c r="Q69" s="109">
        <f>K69-(K69*L69/100)</f>
        <v>1623.2846627999998</v>
      </c>
      <c r="R69" s="109">
        <f>Q69</f>
        <v>1623.2846627999998</v>
      </c>
      <c r="S69" s="110">
        <f t="shared" si="55"/>
        <v>1531.1471627999997</v>
      </c>
      <c r="T69" s="110">
        <f t="shared" si="53"/>
        <v>1531.1471627999997</v>
      </c>
      <c r="U69" s="473">
        <f t="shared" si="54"/>
        <v>1684.2618790799997</v>
      </c>
      <c r="V69" s="473">
        <f t="shared" si="54"/>
        <v>1684.2618790799997</v>
      </c>
      <c r="W69" s="124">
        <f>'ESS Jul 2019'!BI53</f>
        <v>0</v>
      </c>
      <c r="X69" s="232" t="str">
        <f>'ESS Jul 2019'!BJ53</f>
        <v>n</v>
      </c>
    </row>
    <row r="70" spans="1:24" ht="14" x14ac:dyDescent="0.3">
      <c r="A70" s="103" t="str">
        <f>'ESS Jul 2019'!K54</f>
        <v>Mojo Power</v>
      </c>
      <c r="B70" s="104" t="str">
        <f>'ESS Jul 2019'!L54</f>
        <v>Connect</v>
      </c>
      <c r="C70" s="105">
        <f>91*'ESS Jul 2019'!M54/100</f>
        <v>190.61770000000001</v>
      </c>
      <c r="D70" s="105">
        <f>$G$6*'ESS Jul 2019'!N54/100</f>
        <v>83.584115999999995</v>
      </c>
      <c r="E70" s="105">
        <v>0</v>
      </c>
      <c r="F70" s="105">
        <v>0</v>
      </c>
      <c r="G70" s="105">
        <f>$I$6*'ESS Jul 2019'!AH54/100</f>
        <v>191.35054125000002</v>
      </c>
      <c r="H70" s="105">
        <f>$H$6*'ESS Jul 2019'!W54/100</f>
        <v>66.301686000000004</v>
      </c>
      <c r="I70" s="105">
        <f t="shared" si="47"/>
        <v>531.85404325000002</v>
      </c>
      <c r="J70" s="107">
        <f t="shared" si="48"/>
        <v>1364.945373</v>
      </c>
      <c r="K70" s="108">
        <f t="shared" si="49"/>
        <v>2127.4161730000001</v>
      </c>
      <c r="L70" s="109">
        <f>'ESS Jul 2019'!AW54</f>
        <v>0</v>
      </c>
      <c r="M70" s="109">
        <f>'ESS Jul 2019'!AX54</f>
        <v>0</v>
      </c>
      <c r="N70" s="109">
        <f>'ESS Jul 2019'!AY54</f>
        <v>0</v>
      </c>
      <c r="O70" s="109">
        <f>'ESS Jul 2019'!AZ54</f>
        <v>0</v>
      </c>
      <c r="P70" s="109">
        <f>($E$6*'ESS Jul 2019'!AT54/100)*4</f>
        <v>147.41999999999999</v>
      </c>
      <c r="Q70" s="109">
        <f>K70</f>
        <v>2127.4161730000001</v>
      </c>
      <c r="R70" s="109">
        <f>Q70</f>
        <v>2127.4161730000001</v>
      </c>
      <c r="S70" s="110">
        <f t="shared" si="55"/>
        <v>1979.996173</v>
      </c>
      <c r="T70" s="110">
        <f t="shared" si="53"/>
        <v>1979.996173</v>
      </c>
      <c r="U70" s="473">
        <f t="shared" si="54"/>
        <v>2177.9957903</v>
      </c>
      <c r="V70" s="473">
        <f t="shared" si="54"/>
        <v>2177.9957903</v>
      </c>
      <c r="W70" s="124">
        <f>'ESS Jul 2019'!BI54</f>
        <v>0</v>
      </c>
      <c r="X70" s="232" t="str">
        <f>'ESS Jul 2019'!BJ54</f>
        <v>n</v>
      </c>
    </row>
    <row r="71" spans="1:24" ht="14" x14ac:dyDescent="0.3">
      <c r="A71" s="103" t="str">
        <f>'ESS Jul 2019'!K55</f>
        <v>Momentum Energy</v>
      </c>
      <c r="B71" s="104" t="str">
        <f>'ESS Jul 2019'!L55</f>
        <v>SmilePower Flexi</v>
      </c>
      <c r="C71" s="105">
        <f>91*'ESS Jul 2019'!M55/100</f>
        <v>123.43239999999997</v>
      </c>
      <c r="D71" s="105">
        <f>IF($G$6&gt;='ESS Jul 2019'!P55,('ESS Jul 2019'!P55*'ESS Jul 2019'!N55/100),(($G$6)*'ESS Jul 2019'!N55/100))</f>
        <v>66.582584999999995</v>
      </c>
      <c r="E71" s="106">
        <v>0</v>
      </c>
      <c r="F71" s="105">
        <f>IF(($G$6&lt;'ESS Jul 2019'!P55),0,($G$6-'ESS Jul 2019'!P55)*'ESS Jul 2019'!Q55/100)</f>
        <v>0</v>
      </c>
      <c r="G71" s="105">
        <f>$I$6*'ESS Jul 2019'!AH55/100</f>
        <v>161.87399999999997</v>
      </c>
      <c r="H71" s="105">
        <f>$H$6*'ESS Jul 2019'!W55/100</f>
        <v>53.8112025</v>
      </c>
      <c r="I71" s="105">
        <f t="shared" si="47"/>
        <v>405.70018749999991</v>
      </c>
      <c r="J71" s="107">
        <f t="shared" si="48"/>
        <v>1129.0711499999998</v>
      </c>
      <c r="K71" s="108">
        <f t="shared" si="49"/>
        <v>1622.8007499999997</v>
      </c>
      <c r="L71" s="109">
        <f>'ESS Jul 2019'!AW55</f>
        <v>0</v>
      </c>
      <c r="M71" s="109">
        <f>'ESS Jul 2019'!AX55</f>
        <v>0</v>
      </c>
      <c r="N71" s="109">
        <f>'ESS Jul 2019'!AY55</f>
        <v>0</v>
      </c>
      <c r="O71" s="109">
        <f>'ESS Jul 2019'!AZ55</f>
        <v>0</v>
      </c>
      <c r="P71" s="109">
        <f>($E$6*'ESS Jul 2019'!AT55/100)*4</f>
        <v>51.597000000000001</v>
      </c>
      <c r="Q71" s="109">
        <f t="shared" ref="Q71:Q72" si="57">K71</f>
        <v>1622.8007499999997</v>
      </c>
      <c r="R71" s="109">
        <f t="shared" ref="R71:R72" si="58">Q71</f>
        <v>1622.8007499999997</v>
      </c>
      <c r="S71" s="110">
        <f t="shared" si="55"/>
        <v>1571.2037499999997</v>
      </c>
      <c r="T71" s="110">
        <f t="shared" si="53"/>
        <v>1571.2037499999997</v>
      </c>
      <c r="U71" s="473">
        <f t="shared" si="54"/>
        <v>1728.3241249999999</v>
      </c>
      <c r="V71" s="473">
        <f t="shared" si="54"/>
        <v>1728.3241249999999</v>
      </c>
      <c r="W71" s="124">
        <f>'ESS Jul 2019'!BI55</f>
        <v>0</v>
      </c>
      <c r="X71" s="232" t="str">
        <f>'ESS Jul 2019'!BJ55</f>
        <v>n</v>
      </c>
    </row>
    <row r="72" spans="1:24" ht="14" x14ac:dyDescent="0.3">
      <c r="A72" s="103" t="str">
        <f>'ESS Jul 2019'!K56</f>
        <v>Origin Energy</v>
      </c>
      <c r="B72" s="104" t="str">
        <f>'ESS Jul 2019'!L56</f>
        <v>Solar Optimiser</v>
      </c>
      <c r="C72" s="105">
        <f>91*'ESS Jul 2019'!M56/100</f>
        <v>125.125</v>
      </c>
      <c r="D72" s="105">
        <f>$G$6*'ESS Jul 2019'!N56/100</f>
        <v>90.839879999999994</v>
      </c>
      <c r="E72" s="105">
        <v>0</v>
      </c>
      <c r="F72" s="105">
        <v>0</v>
      </c>
      <c r="G72" s="105">
        <f>$I$6*'ESS Jul 2019'!AH56/100</f>
        <v>212.697675</v>
      </c>
      <c r="H72" s="105">
        <f>$H$6*'ESS Jul 2019'!W56/100</f>
        <v>74.307307499999993</v>
      </c>
      <c r="I72" s="105">
        <f t="shared" si="47"/>
        <v>502.96986249999998</v>
      </c>
      <c r="J72" s="107">
        <f t="shared" si="48"/>
        <v>1511.3794499999999</v>
      </c>
      <c r="K72" s="108">
        <f t="shared" si="49"/>
        <v>2011.8794499999999</v>
      </c>
      <c r="L72" s="109">
        <f>'ESS Jul 2019'!AW56</f>
        <v>0</v>
      </c>
      <c r="M72" s="109">
        <f>'ESS Jul 2019'!AX56</f>
        <v>0</v>
      </c>
      <c r="N72" s="109">
        <f>'ESS Jul 2019'!AY56</f>
        <v>0</v>
      </c>
      <c r="O72" s="109">
        <f>'ESS Jul 2019'!AZ56</f>
        <v>0</v>
      </c>
      <c r="P72" s="109">
        <f>($E$6*'ESS Jul 2019'!AT56/100)*4</f>
        <v>154.791</v>
      </c>
      <c r="Q72" s="109">
        <f t="shared" si="57"/>
        <v>2011.8794499999999</v>
      </c>
      <c r="R72" s="109">
        <f t="shared" si="58"/>
        <v>2011.8794499999999</v>
      </c>
      <c r="S72" s="110">
        <f t="shared" si="55"/>
        <v>1857.08845</v>
      </c>
      <c r="T72" s="110">
        <f t="shared" si="53"/>
        <v>1857.08845</v>
      </c>
      <c r="U72" s="473">
        <f t="shared" si="54"/>
        <v>2042.7972950000001</v>
      </c>
      <c r="V72" s="473">
        <f t="shared" si="54"/>
        <v>2042.7972950000001</v>
      </c>
      <c r="W72" s="124">
        <f>'ESS Jul 2019'!BI56</f>
        <v>0</v>
      </c>
      <c r="X72" s="232" t="str">
        <f>'ESS Jul 2019'!BJ56</f>
        <v>n</v>
      </c>
    </row>
    <row r="73" spans="1:24" ht="14" x14ac:dyDescent="0.3">
      <c r="A73" s="103" t="str">
        <f>'ESS Jul 2019'!K57</f>
        <v>Powerdirect</v>
      </c>
      <c r="B73" s="104" t="str">
        <f>'ESS Jul 2019'!L57</f>
        <v>Discount Saver</v>
      </c>
      <c r="C73" s="105">
        <f>91*'ESS Jul 2019'!M57/100</f>
        <v>127.4</v>
      </c>
      <c r="D73" s="105">
        <f>$G$6*'ESS Jul 2019'!N57/100</f>
        <v>89.697240000000008</v>
      </c>
      <c r="E73" s="105">
        <v>0</v>
      </c>
      <c r="F73" s="105">
        <v>0</v>
      </c>
      <c r="G73" s="105">
        <f>$I$6*'ESS Jul 2019'!AH57/100</f>
        <v>217.99428749999998</v>
      </c>
      <c r="H73" s="105">
        <f>$H$6*'ESS Jul 2019'!W57/100</f>
        <v>70.986509999999996</v>
      </c>
      <c r="I73" s="105">
        <f t="shared" si="47"/>
        <v>506.07803749999999</v>
      </c>
      <c r="J73" s="107">
        <f t="shared" si="48"/>
        <v>1514.7121499999998</v>
      </c>
      <c r="K73" s="108">
        <f t="shared" si="49"/>
        <v>2024.31215</v>
      </c>
      <c r="L73" s="109">
        <f>'ESS Jul 2019'!AW57</f>
        <v>12</v>
      </c>
      <c r="M73" s="109">
        <f>'ESS Jul 2019'!AX57</f>
        <v>0</v>
      </c>
      <c r="N73" s="109">
        <f>'ESS Jul 2019'!AY57</f>
        <v>0</v>
      </c>
      <c r="O73" s="109">
        <f>'ESS Jul 2019'!AZ57</f>
        <v>0</v>
      </c>
      <c r="P73" s="109">
        <f>($E$6*'ESS Jul 2019'!AT57/100)*4</f>
        <v>75.184200000000004</v>
      </c>
      <c r="Q73" s="109">
        <f>K73-(K73*L73/100)</f>
        <v>1781.3946919999998</v>
      </c>
      <c r="R73" s="109">
        <f>Q73</f>
        <v>1781.3946919999998</v>
      </c>
      <c r="S73" s="110">
        <f t="shared" si="55"/>
        <v>1706.2104919999999</v>
      </c>
      <c r="T73" s="110">
        <f t="shared" si="53"/>
        <v>1706.2104919999999</v>
      </c>
      <c r="U73" s="473">
        <f t="shared" si="54"/>
        <v>1876.8315412000002</v>
      </c>
      <c r="V73" s="473">
        <f t="shared" si="54"/>
        <v>1876.8315412000002</v>
      </c>
      <c r="W73" s="124">
        <f>'ESS Jul 2019'!BI57</f>
        <v>0</v>
      </c>
      <c r="X73" s="232" t="str">
        <f>'ESS Jul 2019'!BJ57</f>
        <v>n</v>
      </c>
    </row>
    <row r="74" spans="1:24" ht="14" x14ac:dyDescent="0.3">
      <c r="A74" s="103" t="str">
        <f>'ESS Jul 2019'!K58</f>
        <v>Powershop</v>
      </c>
      <c r="B74" s="104" t="str">
        <f>'ESS Jul 2019'!L58</f>
        <v>Shopper with Mega Pack</v>
      </c>
      <c r="C74" s="105">
        <f>91*'ESS Jul 2019'!M58/100</f>
        <v>139.13072727272726</v>
      </c>
      <c r="D74" s="105">
        <f>$G$6*'ESS Jul 2019'!N58/100</f>
        <v>80.913195000000002</v>
      </c>
      <c r="E74" s="105">
        <v>0</v>
      </c>
      <c r="F74" s="105">
        <v>0</v>
      </c>
      <c r="G74" s="105">
        <f>$I$6*'ESS Jul 2019'!AH58/100</f>
        <v>182.52483750000002</v>
      </c>
      <c r="H74" s="105">
        <f>$H$6*'ESS Jul 2019'!W58/100</f>
        <v>75.235702500000002</v>
      </c>
      <c r="I74" s="105">
        <f t="shared" si="47"/>
        <v>477.80446227272728</v>
      </c>
      <c r="J74" s="107">
        <f t="shared" si="48"/>
        <v>1354.6949400000001</v>
      </c>
      <c r="K74" s="108">
        <f t="shared" si="49"/>
        <v>1911.2178490909091</v>
      </c>
      <c r="L74" s="109">
        <f>'ESS Jul 2019'!AW58</f>
        <v>0</v>
      </c>
      <c r="M74" s="109">
        <f>'ESS Jul 2019'!AX58</f>
        <v>0</v>
      </c>
      <c r="N74" s="109">
        <f>'ESS Jul 2019'!AY58</f>
        <v>15</v>
      </c>
      <c r="O74" s="109">
        <f>'ESS Jul 2019'!AZ58</f>
        <v>0</v>
      </c>
      <c r="P74" s="109">
        <f>($E$6*'ESS Jul 2019'!AT58/100)*4</f>
        <v>75.184200000000004</v>
      </c>
      <c r="Q74" s="266">
        <f>K74*1.1</f>
        <v>2102.3396340000004</v>
      </c>
      <c r="R74" s="267">
        <f>Q74-(Q74*N74/100)</f>
        <v>1786.9886889000004</v>
      </c>
      <c r="S74" s="110">
        <f t="shared" si="55"/>
        <v>2027.1554340000005</v>
      </c>
      <c r="T74" s="110">
        <f t="shared" si="53"/>
        <v>1711.8044889000005</v>
      </c>
      <c r="U74" s="473">
        <f>S74</f>
        <v>2027.1554340000005</v>
      </c>
      <c r="V74" s="473">
        <f>T74</f>
        <v>1711.8044889000005</v>
      </c>
      <c r="W74" s="124">
        <f>'ESS Jul 2019'!BI58</f>
        <v>0</v>
      </c>
      <c r="X74" s="232" t="str">
        <f>'ESS Jul 2019'!BJ58</f>
        <v>n</v>
      </c>
    </row>
    <row r="75" spans="1:24" ht="14" x14ac:dyDescent="0.3">
      <c r="A75" s="103" t="str">
        <f>'ESS Jul 2019'!K59</f>
        <v>Red Energy</v>
      </c>
      <c r="B75" s="104" t="str">
        <f>'ESS Jul 2019'!L59</f>
        <v>Living Energy Saver</v>
      </c>
      <c r="C75" s="105">
        <f>91*'ESS Jul 2019'!M59/100</f>
        <v>132.49600000000001</v>
      </c>
      <c r="D75" s="105">
        <f>IF($G$6&gt;='ESS Jul 2019'!P59,('ESS Jul 2019'!P59*'ESS Jul 2019'!N59/100),(($G$6)*'ESS Jul 2019'!N59/100))</f>
        <v>83.793600000000012</v>
      </c>
      <c r="E75" s="106">
        <v>0</v>
      </c>
      <c r="F75" s="105">
        <f>IF(($G$6&lt;'ESS Jul 2019'!P59),0,($G$6-'ESS Jul 2019'!P59)*'ESS Jul 2019'!Q59/100)</f>
        <v>0</v>
      </c>
      <c r="G75" s="105">
        <f>$I$6*'ESS Jul 2019'!AH59/100</f>
        <v>196.39125000000001</v>
      </c>
      <c r="H75" s="105">
        <f>$H$6*'ESS Jul 2019'!W59/100</f>
        <v>65.987460000000013</v>
      </c>
      <c r="I75" s="105">
        <f t="shared" si="47"/>
        <v>478.66831000000002</v>
      </c>
      <c r="J75" s="107">
        <f t="shared" si="48"/>
        <v>1384.6892400000002</v>
      </c>
      <c r="K75" s="108">
        <f t="shared" si="49"/>
        <v>1914.6732400000001</v>
      </c>
      <c r="L75" s="109">
        <f>'ESS Jul 2019'!AW59</f>
        <v>0</v>
      </c>
      <c r="M75" s="109">
        <f>'ESS Jul 2019'!AX59</f>
        <v>0</v>
      </c>
      <c r="N75" s="109">
        <f>'ESS Jul 2019'!AY59</f>
        <v>10</v>
      </c>
      <c r="O75" s="109">
        <f>'ESS Jul 2019'!AZ59</f>
        <v>0</v>
      </c>
      <c r="P75" s="109">
        <f>($E$6*'ESS Jul 2019'!AT59/100)*4</f>
        <v>81.818100000000001</v>
      </c>
      <c r="Q75" s="266">
        <f>K75*1.1</f>
        <v>2106.1405640000003</v>
      </c>
      <c r="R75" s="267">
        <f>Q75-(Q75*N75/100)</f>
        <v>1895.5265076000003</v>
      </c>
      <c r="S75" s="110">
        <f t="shared" si="55"/>
        <v>2024.3224640000003</v>
      </c>
      <c r="T75" s="110">
        <f t="shared" si="53"/>
        <v>1813.7084076000003</v>
      </c>
      <c r="U75" s="473">
        <f>S75</f>
        <v>2024.3224640000003</v>
      </c>
      <c r="V75" s="473">
        <f>T75</f>
        <v>1813.7084076000003</v>
      </c>
      <c r="W75" s="124">
        <f>'ESS Jul 2019'!BI59</f>
        <v>0</v>
      </c>
      <c r="X75" s="232" t="str">
        <f>'ESS Jul 2019'!BJ59</f>
        <v>n</v>
      </c>
    </row>
    <row r="76" spans="1:24" ht="14" x14ac:dyDescent="0.3">
      <c r="A76" s="103" t="str">
        <f>'ESS Jul 2019'!K60</f>
        <v>Simply Energy</v>
      </c>
      <c r="B76" s="104" t="str">
        <f>'ESS Jul 2019'!L60</f>
        <v>Plus</v>
      </c>
      <c r="C76" s="105">
        <f>91*'ESS Jul 2019'!M60/100</f>
        <v>124.66172727272726</v>
      </c>
      <c r="D76" s="105">
        <f>$G$6*'ESS Jul 2019'!N60/100</f>
        <v>80.651340000000005</v>
      </c>
      <c r="E76" s="105">
        <v>0</v>
      </c>
      <c r="F76" s="105">
        <v>0</v>
      </c>
      <c r="G76" s="105">
        <f>$I$6*'ESS Jul 2019'!AH60/100</f>
        <v>192.70147500000002</v>
      </c>
      <c r="H76" s="105">
        <f>$H$6*'ESS Jul 2019'!W60/100</f>
        <v>72.736177499999997</v>
      </c>
      <c r="I76" s="105">
        <f t="shared" si="47"/>
        <v>470.75071977272728</v>
      </c>
      <c r="J76" s="107">
        <f t="shared" si="48"/>
        <v>1384.3559700000001</v>
      </c>
      <c r="K76" s="108">
        <f t="shared" si="49"/>
        <v>1883.0028790909091</v>
      </c>
      <c r="L76" s="109">
        <f>'ESS Jul 2019'!AW60</f>
        <v>0</v>
      </c>
      <c r="M76" s="109">
        <f>'ESS Jul 2019'!AX60</f>
        <v>0</v>
      </c>
      <c r="N76" s="109">
        <f>'ESS Jul 2019'!AY60</f>
        <v>0</v>
      </c>
      <c r="O76" s="109">
        <f>'ESS Jul 2019'!AZ60</f>
        <v>0</v>
      </c>
      <c r="P76" s="109">
        <f>($E$6*'ESS Jul 2019'!AT60/100)*4</f>
        <v>58.968000000000004</v>
      </c>
      <c r="Q76" s="109">
        <f t="shared" ref="Q76:Q82" si="59">K76</f>
        <v>1883.0028790909091</v>
      </c>
      <c r="R76" s="109">
        <f>Q76</f>
        <v>1883.0028790909091</v>
      </c>
      <c r="S76" s="110">
        <f t="shared" si="55"/>
        <v>1824.034879090909</v>
      </c>
      <c r="T76" s="110">
        <f t="shared" si="53"/>
        <v>1824.034879090909</v>
      </c>
      <c r="U76" s="473">
        <f t="shared" si="54"/>
        <v>2006.4383670000002</v>
      </c>
      <c r="V76" s="473">
        <f t="shared" si="54"/>
        <v>2006.4383670000002</v>
      </c>
      <c r="W76" s="124">
        <f>'ESS Jul 2019'!BI60</f>
        <v>0</v>
      </c>
      <c r="X76" s="232" t="str">
        <f>'ESS Jul 2019'!BJ60</f>
        <v>n</v>
      </c>
    </row>
    <row r="77" spans="1:24" ht="14" x14ac:dyDescent="0.3">
      <c r="A77" s="103" t="str">
        <f>'ESS Jul 2019'!K61</f>
        <v>1st Energy</v>
      </c>
      <c r="B77" s="104" t="str">
        <f>'ESS Jul 2019'!L61</f>
        <v>1st Saver</v>
      </c>
      <c r="C77" s="105">
        <f>91*'ESS Jul 2019'!M61/100</f>
        <v>149.24</v>
      </c>
      <c r="D77" s="105">
        <f>$G$6*'ESS Jul 2019'!N61/100</f>
        <v>79.484894999999995</v>
      </c>
      <c r="E77" s="105">
        <v>0</v>
      </c>
      <c r="F77" s="105">
        <v>0</v>
      </c>
      <c r="G77" s="105">
        <f>$I$6*'ESS Jul 2019'!AH61/100</f>
        <v>177.1687125</v>
      </c>
      <c r="H77" s="105">
        <f>$H$6*'ESS Jul 2019'!W61/100</f>
        <v>73.771694999999994</v>
      </c>
      <c r="I77" s="105">
        <f t="shared" si="47"/>
        <v>479.66530250000005</v>
      </c>
      <c r="J77" s="107">
        <f t="shared" si="48"/>
        <v>1321.7012100000002</v>
      </c>
      <c r="K77" s="108">
        <f t="shared" si="49"/>
        <v>1918.6612100000002</v>
      </c>
      <c r="L77" s="109">
        <f>'ESS Jul 2019'!AW61</f>
        <v>0</v>
      </c>
      <c r="M77" s="109">
        <f>'ESS Jul 2019'!AX61</f>
        <v>0</v>
      </c>
      <c r="N77" s="109">
        <f>'ESS Jul 2019'!AY61</f>
        <v>7</v>
      </c>
      <c r="O77" s="109">
        <f>'ESS Jul 2019'!AZ61</f>
        <v>0</v>
      </c>
      <c r="P77" s="109">
        <f>($E$6*'ESS Jul 2019'!AT61/100)*4</f>
        <v>44.226000000000006</v>
      </c>
      <c r="Q77" s="109">
        <f t="shared" si="59"/>
        <v>1918.6612100000002</v>
      </c>
      <c r="R77" s="109">
        <f>Q77-(K77*N77/100)</f>
        <v>1784.3549253000001</v>
      </c>
      <c r="S77" s="110">
        <f t="shared" si="55"/>
        <v>1874.4352100000001</v>
      </c>
      <c r="T77" s="110">
        <f t="shared" si="53"/>
        <v>1740.1289253</v>
      </c>
      <c r="U77" s="473">
        <f t="shared" si="54"/>
        <v>2061.8787310000002</v>
      </c>
      <c r="V77" s="473">
        <f t="shared" si="54"/>
        <v>1914.14181783</v>
      </c>
      <c r="W77" s="124">
        <f>'ESS Jul 2019'!BI61</f>
        <v>0</v>
      </c>
      <c r="X77" s="232" t="str">
        <f>'ESS Jul 2019'!BJ61</f>
        <v>n</v>
      </c>
    </row>
    <row r="78" spans="1:24" ht="14" x14ac:dyDescent="0.3">
      <c r="A78" s="103" t="str">
        <f>'ESS Jul 2019'!K62</f>
        <v>Amaysim</v>
      </c>
      <c r="B78" s="104" t="str">
        <f>'ESS Jul 2019'!L62</f>
        <v>Solar as you go</v>
      </c>
      <c r="C78" s="105">
        <f>91*'ESS Jul 2019'!M62/100</f>
        <v>97.65127272727274</v>
      </c>
      <c r="D78" s="105">
        <f>$G$6*'ESS Jul 2019'!N62/100</f>
        <v>82.389105000000001</v>
      </c>
      <c r="E78" s="105">
        <v>0</v>
      </c>
      <c r="F78" s="105">
        <v>0</v>
      </c>
      <c r="G78" s="105">
        <f>$I$6*'ESS Jul 2019'!AH62/100</f>
        <v>198.29564999999999</v>
      </c>
      <c r="H78" s="105">
        <f>$H$6*'ESS Jul 2019'!W62/100</f>
        <v>86.019367500000001</v>
      </c>
      <c r="I78" s="105">
        <f t="shared" si="47"/>
        <v>464.35539522727271</v>
      </c>
      <c r="J78" s="107">
        <f t="shared" si="48"/>
        <v>1466.8164899999999</v>
      </c>
      <c r="K78" s="108">
        <f t="shared" si="49"/>
        <v>1857.4215809090908</v>
      </c>
      <c r="L78" s="109">
        <f>'ESS Jul 2019'!AW62</f>
        <v>0</v>
      </c>
      <c r="M78" s="109">
        <f>'ESS Jul 2019'!AX62</f>
        <v>0</v>
      </c>
      <c r="N78" s="109">
        <f>'ESS Jul 2019'!AY62</f>
        <v>0</v>
      </c>
      <c r="O78" s="109">
        <f>'ESS Jul 2019'!AZ62</f>
        <v>0</v>
      </c>
      <c r="P78" s="109">
        <f>($E$6*'ESS Jul 2019'!AT62/100)*4</f>
        <v>110.565</v>
      </c>
      <c r="Q78" s="109">
        <f t="shared" si="59"/>
        <v>1857.4215809090908</v>
      </c>
      <c r="R78" s="109">
        <f>Q78</f>
        <v>1857.4215809090908</v>
      </c>
      <c r="S78" s="110">
        <f t="shared" si="55"/>
        <v>1746.8565809090908</v>
      </c>
      <c r="T78" s="110">
        <f t="shared" si="53"/>
        <v>1746.8565809090908</v>
      </c>
      <c r="U78" s="473">
        <f t="shared" ref="U78:V80" si="60">S78*1.1</f>
        <v>1921.5422390000001</v>
      </c>
      <c r="V78" s="473">
        <f t="shared" si="60"/>
        <v>1921.5422390000001</v>
      </c>
      <c r="W78" s="124">
        <f>'ESS Jul 2019'!BI62</f>
        <v>0</v>
      </c>
      <c r="X78" s="232" t="str">
        <f>'ESS Jul 2019'!BJ62</f>
        <v>n</v>
      </c>
    </row>
    <row r="79" spans="1:24" ht="14" x14ac:dyDescent="0.3">
      <c r="A79" s="103" t="str">
        <f>'ESS Jul 2019'!K63</f>
        <v>DC Power Co</v>
      </c>
      <c r="B79" s="104" t="str">
        <f>'ESS Jul 2019'!L63</f>
        <v>Market offer</v>
      </c>
      <c r="C79" s="105">
        <f>(91*'ESS Jul 2019'!M63/100)+('ESS Jul 2019'!BM63/4)</f>
        <v>139.50609090909091</v>
      </c>
      <c r="D79" s="105">
        <f>$G$6*'ESS Jul 2019'!N63/100</f>
        <v>84.29350500000001</v>
      </c>
      <c r="E79" s="105">
        <v>0</v>
      </c>
      <c r="F79" s="105">
        <v>0</v>
      </c>
      <c r="G79" s="105">
        <f>$I$6*'ESS Jul 2019'!AH63/100</f>
        <v>201.74737500000001</v>
      </c>
      <c r="H79" s="105">
        <f>$H$6*'ESS Jul 2019'!W63/100</f>
        <v>91.232662500000004</v>
      </c>
      <c r="I79" s="105">
        <f t="shared" si="47"/>
        <v>516.77963340909093</v>
      </c>
      <c r="J79" s="107">
        <f t="shared" si="48"/>
        <v>1509.0941700000001</v>
      </c>
      <c r="K79" s="108">
        <f t="shared" si="49"/>
        <v>2067.1185336363637</v>
      </c>
      <c r="L79" s="109">
        <f>'ESS Jul 2019'!AW63</f>
        <v>0</v>
      </c>
      <c r="M79" s="109">
        <f>'ESS Jul 2019'!AX63</f>
        <v>0</v>
      </c>
      <c r="N79" s="109">
        <f>'ESS Jul 2019'!AY63</f>
        <v>0</v>
      </c>
      <c r="O79" s="109">
        <f>'ESS Jul 2019'!AZ63</f>
        <v>0</v>
      </c>
      <c r="P79" s="109">
        <f>($E$6*'ESS Jul 2019'!AT63/100)*4</f>
        <v>110.565</v>
      </c>
      <c r="Q79" s="109">
        <f t="shared" si="59"/>
        <v>2067.1185336363637</v>
      </c>
      <c r="R79" s="109">
        <f t="shared" ref="R79:R82" si="61">Q79</f>
        <v>2067.1185336363637</v>
      </c>
      <c r="S79" s="110">
        <f t="shared" si="55"/>
        <v>1956.5535336363637</v>
      </c>
      <c r="T79" s="110">
        <f t="shared" si="53"/>
        <v>1956.5535336363637</v>
      </c>
      <c r="U79" s="473">
        <f t="shared" si="60"/>
        <v>2152.2088870000002</v>
      </c>
      <c r="V79" s="473">
        <f t="shared" si="60"/>
        <v>2152.2088870000002</v>
      </c>
      <c r="W79" s="124">
        <f>'ESS Jul 2019'!BI63</f>
        <v>0</v>
      </c>
      <c r="X79" s="232" t="str">
        <f>'ESS Jul 2019'!BJ63</f>
        <v>n</v>
      </c>
    </row>
    <row r="80" spans="1:24" ht="14" x14ac:dyDescent="0.3">
      <c r="A80" s="103" t="str">
        <f>'ESS Jul 2019'!K64</f>
        <v>ReAmped Energy</v>
      </c>
      <c r="B80" s="104" t="str">
        <f>'ESS Jul 2019'!L64</f>
        <v>Market offer</v>
      </c>
      <c r="C80" s="105">
        <f>91*'ESS Jul 2019'!M64/100</f>
        <v>112.34363636363636</v>
      </c>
      <c r="D80" s="105">
        <f>$G$6*'ESS Jul 2019'!N64/100</f>
        <v>68.082300000000004</v>
      </c>
      <c r="E80" s="105">
        <v>0</v>
      </c>
      <c r="F80" s="105">
        <v>0</v>
      </c>
      <c r="G80" s="105">
        <f>$I$6*'ESS Jul 2019'!AH64/100</f>
        <v>155.14908750000001</v>
      </c>
      <c r="H80" s="105">
        <f>$H$6*'ESS Jul 2019'!W64/100</f>
        <v>58.524592499999997</v>
      </c>
      <c r="I80" s="105">
        <f t="shared" si="47"/>
        <v>394.09961636363636</v>
      </c>
      <c r="J80" s="107">
        <f t="shared" si="48"/>
        <v>1127.0239200000001</v>
      </c>
      <c r="K80" s="108">
        <f t="shared" si="49"/>
        <v>1576.3984654545454</v>
      </c>
      <c r="L80" s="109">
        <f>'ESS Jul 2019'!AW64</f>
        <v>0</v>
      </c>
      <c r="M80" s="109">
        <f>'ESS Jul 2019'!AX64</f>
        <v>0</v>
      </c>
      <c r="N80" s="109">
        <f>'ESS Jul 2019'!AY64</f>
        <v>0</v>
      </c>
      <c r="O80" s="109">
        <f>'ESS Jul 2019'!AZ64</f>
        <v>0</v>
      </c>
      <c r="P80" s="109">
        <f>($E$6*'ESS Jul 2019'!AT64/100)*4</f>
        <v>58.968000000000004</v>
      </c>
      <c r="Q80" s="109">
        <f t="shared" si="59"/>
        <v>1576.3984654545454</v>
      </c>
      <c r="R80" s="109">
        <f t="shared" si="61"/>
        <v>1576.3984654545454</v>
      </c>
      <c r="S80" s="110">
        <f t="shared" si="55"/>
        <v>1517.4304654545454</v>
      </c>
      <c r="T80" s="110">
        <f t="shared" si="53"/>
        <v>1517.4304654545454</v>
      </c>
      <c r="U80" s="473">
        <f t="shared" si="60"/>
        <v>1669.1735120000001</v>
      </c>
      <c r="V80" s="473">
        <f t="shared" si="60"/>
        <v>1669.1735120000001</v>
      </c>
      <c r="W80" s="124">
        <f>'ESS Jul 2019'!BI64</f>
        <v>0</v>
      </c>
      <c r="X80" s="232" t="str">
        <f>'ESS Jul 2019'!BJ64</f>
        <v>n</v>
      </c>
    </row>
    <row r="81" spans="1:24" ht="14" x14ac:dyDescent="0.3">
      <c r="A81" s="103" t="str">
        <f>'ESS Jul 2019'!K65</f>
        <v>Powerclub</v>
      </c>
      <c r="B81" s="104" t="str">
        <f>'ESS Jul 2019'!L65</f>
        <v>Powerbank Home Solar</v>
      </c>
      <c r="C81" s="105">
        <f>(91*'ESS Jul 2019'!M65/100)+('ESS Jul 2019'!BM65/4)</f>
        <v>119.39672727272726</v>
      </c>
      <c r="D81" s="105">
        <f>$G$6*'ESS Jul 2019'!N65/100</f>
        <v>68.582204999999988</v>
      </c>
      <c r="E81" s="105">
        <v>0</v>
      </c>
      <c r="F81" s="105">
        <v>0</v>
      </c>
      <c r="G81" s="105">
        <f>$I$6*'ESS Jul 2019'!AH65/100</f>
        <v>156.22031250000001</v>
      </c>
      <c r="H81" s="105">
        <f>$H$6*'ESS Jul 2019'!W65/100</f>
        <v>65.737507500000007</v>
      </c>
      <c r="I81" s="105">
        <f t="shared" ref="I81:I82" si="62">SUM(C81:H81)</f>
        <v>409.93675227272729</v>
      </c>
      <c r="J81" s="107">
        <f t="shared" ref="J81:J82" si="63">(I81-C81)*4</f>
        <v>1162.1601000000001</v>
      </c>
      <c r="K81" s="108">
        <f t="shared" ref="K81:K82" si="64">I81*4</f>
        <v>1639.7470090909092</v>
      </c>
      <c r="L81" s="109">
        <f>'ESS Jul 2019'!AW65</f>
        <v>0</v>
      </c>
      <c r="M81" s="109">
        <f>'ESS Jul 2019'!AX65</f>
        <v>0</v>
      </c>
      <c r="N81" s="109">
        <f>'ESS Jul 2019'!AY65</f>
        <v>0</v>
      </c>
      <c r="O81" s="109">
        <f>'ESS Jul 2019'!AZ65</f>
        <v>0</v>
      </c>
      <c r="P81" s="109">
        <f>($E$6*'ESS Jul 2019'!AT65/100)*4</f>
        <v>73.709999999999994</v>
      </c>
      <c r="Q81" s="109">
        <f t="shared" si="59"/>
        <v>1639.7470090909092</v>
      </c>
      <c r="R81" s="109">
        <f t="shared" si="61"/>
        <v>1639.7470090909092</v>
      </c>
      <c r="S81" s="110">
        <f t="shared" si="55"/>
        <v>1566.0370090909091</v>
      </c>
      <c r="T81" s="110">
        <f t="shared" si="53"/>
        <v>1566.0370090909091</v>
      </c>
      <c r="U81" s="473">
        <f t="shared" ref="U81:U82" si="65">S81*1.1</f>
        <v>1722.6407100000001</v>
      </c>
      <c r="V81" s="473">
        <f t="shared" ref="V81:V82" si="66">T81*1.1</f>
        <v>1722.6407100000001</v>
      </c>
      <c r="W81" s="124">
        <f>'ESS Jul 2019'!BI65</f>
        <v>0</v>
      </c>
      <c r="X81" s="232" t="str">
        <f>'ESS Jul 2019'!BJ65</f>
        <v>n</v>
      </c>
    </row>
    <row r="82" spans="1:24" ht="14.5" thickBot="1" x14ac:dyDescent="0.35">
      <c r="A82" s="113" t="str">
        <f>'ESS Jul 2019'!K66</f>
        <v>Enova Energy</v>
      </c>
      <c r="B82" s="114" t="str">
        <f>'ESS Jul 2019'!L66</f>
        <v>Solar Plus</v>
      </c>
      <c r="C82" s="115">
        <f>91*'ESS Jul 2019'!M66/100</f>
        <v>138.32</v>
      </c>
      <c r="D82" s="115">
        <f>$G$6*'ESS Jul 2019'!N66/100</f>
        <v>88.768844999999999</v>
      </c>
      <c r="E82" s="115">
        <v>0</v>
      </c>
      <c r="F82" s="115">
        <v>0</v>
      </c>
      <c r="G82" s="115">
        <f>$I$6*'ESS Jul 2019'!AH66/100</f>
        <v>163.0047375</v>
      </c>
      <c r="H82" s="115">
        <f>$H$6*'ESS Jul 2019'!W66/100</f>
        <v>68.73693750000001</v>
      </c>
      <c r="I82" s="115">
        <f t="shared" si="62"/>
        <v>458.83052000000004</v>
      </c>
      <c r="J82" s="117">
        <f t="shared" si="63"/>
        <v>1282.0420800000002</v>
      </c>
      <c r="K82" s="118">
        <f t="shared" si="64"/>
        <v>1835.3220800000001</v>
      </c>
      <c r="L82" s="119">
        <f>'ESS Jul 2019'!AW66</f>
        <v>0</v>
      </c>
      <c r="M82" s="119">
        <f>'ESS Jul 2019'!AX66</f>
        <v>0</v>
      </c>
      <c r="N82" s="119">
        <f>'ESS Jul 2019'!AY66</f>
        <v>0</v>
      </c>
      <c r="O82" s="119">
        <f>'ESS Jul 2019'!AZ66</f>
        <v>0</v>
      </c>
      <c r="P82" s="119">
        <f>($E$6*'ESS Jul 2019'!AT66/100)*4</f>
        <v>117.93600000000001</v>
      </c>
      <c r="Q82" s="119">
        <f t="shared" si="59"/>
        <v>1835.3220800000001</v>
      </c>
      <c r="R82" s="119">
        <f t="shared" si="61"/>
        <v>1835.3220800000001</v>
      </c>
      <c r="S82" s="120">
        <f t="shared" si="55"/>
        <v>1717.3860800000002</v>
      </c>
      <c r="T82" s="120">
        <f t="shared" si="53"/>
        <v>1717.3860800000002</v>
      </c>
      <c r="U82" s="474">
        <f t="shared" si="65"/>
        <v>1889.1246880000003</v>
      </c>
      <c r="V82" s="474">
        <f t="shared" si="66"/>
        <v>1889.1246880000003</v>
      </c>
      <c r="W82" s="126">
        <f>'ESS Jul 2019'!BI66</f>
        <v>0</v>
      </c>
      <c r="X82" s="233" t="str">
        <f>'ESS Jul 2019'!BJ66</f>
        <v>n</v>
      </c>
    </row>
  </sheetData>
  <sheetProtection algorithmName="SHA-512" hashValue="TPQb3SDOam0fIL+H9KWpqJPQHlq/IP3gyy/G1mMp8os57rk1AQXAr5c0Kdcwtfg5nUysiUNTeNxmKaUtoOG3UA==" saltValue="OmRjB3FJHRImqQfKfu3/Xw==" spinCount="100000" sheet="1" objects="1" scenarios="1"/>
  <dataValidations count="2">
    <dataValidation type="whole" showInputMessage="1" showErrorMessage="1" errorTitle="Incorrect number" error="Please enter quarterly consumption between 700-4000kWh" sqref="C5" xr:uid="{321975AA-33F8-2449-9E31-1CE640BE822E}">
      <formula1>700</formula1>
      <formula2>4000</formula2>
    </dataValidation>
    <dataValidation type="decimal" showInputMessage="1" showErrorMessage="1" errorTitle="Incorrect entry" error="Enter 1.5 or 3.0 only" sqref="C4" xr:uid="{1F17A82B-D981-114A-808E-9B1048DB7934}">
      <formula1>1.5</formula1>
      <formula2>3</formula2>
    </dataValidation>
  </dataValidations>
  <pageMargins left="0.75" right="0.75" top="1" bottom="1" header="0.5" footer="0.5"/>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792D9-50CC-344E-825F-F640286E9AA4}">
  <sheetPr codeName="Sheet3">
    <tabColor rgb="FFFFA9A6"/>
  </sheetPr>
  <dimension ref="A1:X79"/>
  <sheetViews>
    <sheetView workbookViewId="0">
      <selection activeCell="C4" sqref="C4"/>
    </sheetView>
  </sheetViews>
  <sheetFormatPr defaultColWidth="10.84375" defaultRowHeight="14" x14ac:dyDescent="0.3"/>
  <cols>
    <col min="1" max="1" width="24.69140625" style="238" customWidth="1"/>
    <col min="2" max="2" width="24" style="238" customWidth="1"/>
    <col min="3" max="3" width="12.15234375" style="238" customWidth="1"/>
    <col min="4" max="4" width="14" style="238" customWidth="1"/>
    <col min="5" max="5" width="12.15234375" style="238" customWidth="1"/>
    <col min="6" max="6" width="13.4609375" style="238" customWidth="1"/>
    <col min="7" max="7" width="13.15234375" style="238" customWidth="1"/>
    <col min="8" max="8" width="13.69140625" style="238" customWidth="1"/>
    <col min="9" max="9" width="13.84375" style="238" customWidth="1"/>
    <col min="10" max="10" width="12.15234375" style="238" hidden="1" customWidth="1"/>
    <col min="11" max="16" width="12.15234375" style="238" customWidth="1"/>
    <col min="17" max="20" width="12.15234375" style="238" hidden="1" customWidth="1"/>
    <col min="21" max="24" width="12.15234375" style="238" customWidth="1"/>
    <col min="25" max="16384" width="10.84375" style="238"/>
  </cols>
  <sheetData>
    <row r="1" spans="1:24" x14ac:dyDescent="0.3">
      <c r="A1" s="238" t="s">
        <v>364</v>
      </c>
      <c r="J1" s="238">
        <v>3</v>
      </c>
    </row>
    <row r="2" spans="1:24" x14ac:dyDescent="0.3">
      <c r="A2" s="240" t="s">
        <v>334</v>
      </c>
    </row>
    <row r="3" spans="1:24" x14ac:dyDescent="0.3">
      <c r="F3" s="241"/>
      <c r="G3" s="241"/>
    </row>
    <row r="4" spans="1:24" x14ac:dyDescent="0.3">
      <c r="A4" s="60" t="s">
        <v>365</v>
      </c>
      <c r="B4" s="61"/>
      <c r="C4" s="62">
        <v>3</v>
      </c>
      <c r="D4" s="64" t="s">
        <v>483</v>
      </c>
      <c r="E4" s="73">
        <f>IF(C4&lt;J1,(605),(1210))</f>
        <v>1210</v>
      </c>
      <c r="F4" s="72"/>
      <c r="G4" s="66" t="s">
        <v>484</v>
      </c>
      <c r="H4" s="75" t="s">
        <v>485</v>
      </c>
      <c r="I4" s="96" t="s">
        <v>397</v>
      </c>
      <c r="J4" s="63"/>
    </row>
    <row r="5" spans="1:24" x14ac:dyDescent="0.3">
      <c r="A5" s="67" t="s">
        <v>486</v>
      </c>
      <c r="B5" s="68"/>
      <c r="C5" s="69">
        <v>1800</v>
      </c>
      <c r="D5" s="70" t="s">
        <v>487</v>
      </c>
      <c r="E5" s="74">
        <f>C5-(E4-E6)</f>
        <v>1193.79</v>
      </c>
      <c r="F5" s="64" t="s">
        <v>488</v>
      </c>
      <c r="G5" s="79">
        <f>E5*70/100</f>
        <v>835.65300000000002</v>
      </c>
      <c r="H5" s="80">
        <f>E5*30/100</f>
        <v>358.13699999999994</v>
      </c>
      <c r="I5" s="97"/>
      <c r="J5" s="63"/>
    </row>
    <row r="6" spans="1:24" x14ac:dyDescent="0.3">
      <c r="A6" s="239"/>
      <c r="B6" s="239"/>
      <c r="C6" s="239"/>
      <c r="D6" s="70" t="s">
        <v>489</v>
      </c>
      <c r="E6" s="74">
        <f>IF(C4&lt;J1,(E4*18.9/100),(E4*49.9/100))</f>
        <v>603.79</v>
      </c>
      <c r="F6" s="76" t="s">
        <v>396</v>
      </c>
      <c r="G6" s="77">
        <f>E5*20/100</f>
        <v>238.75799999999998</v>
      </c>
      <c r="H6" s="78">
        <f>E5*30/100</f>
        <v>358.13699999999994</v>
      </c>
      <c r="I6" s="98">
        <f>E5*50/100</f>
        <v>596.89499999999998</v>
      </c>
      <c r="J6" s="63"/>
    </row>
    <row r="7" spans="1:24" ht="14.5" thickBot="1" x14ac:dyDescent="0.35">
      <c r="G7" s="242"/>
      <c r="J7" s="192"/>
    </row>
    <row r="8" spans="1:24" x14ac:dyDescent="0.3">
      <c r="A8" s="100" t="s">
        <v>514</v>
      </c>
      <c r="B8" s="101"/>
      <c r="C8" s="101"/>
      <c r="D8" s="101"/>
      <c r="E8" s="101"/>
      <c r="F8" s="101"/>
      <c r="G8" s="101"/>
      <c r="H8" s="101"/>
      <c r="I8" s="101"/>
      <c r="J8" s="101"/>
      <c r="K8" s="101"/>
      <c r="L8" s="101"/>
      <c r="M8" s="101"/>
      <c r="N8" s="101"/>
      <c r="O8" s="101"/>
      <c r="P8" s="101"/>
      <c r="Q8" s="101"/>
      <c r="R8" s="101"/>
      <c r="S8" s="101"/>
      <c r="T8" s="101"/>
      <c r="U8" s="101"/>
      <c r="V8" s="101"/>
      <c r="W8" s="101"/>
      <c r="X8" s="102"/>
    </row>
    <row r="9" spans="1:24" ht="70" x14ac:dyDescent="0.3">
      <c r="A9" s="463" t="s">
        <v>408</v>
      </c>
      <c r="B9" s="464" t="s">
        <v>409</v>
      </c>
      <c r="C9" s="465" t="s">
        <v>410</v>
      </c>
      <c r="D9" s="465" t="s">
        <v>411</v>
      </c>
      <c r="E9" s="465" t="s">
        <v>446</v>
      </c>
      <c r="F9" s="466" t="s">
        <v>447</v>
      </c>
      <c r="G9" s="465" t="s">
        <v>448</v>
      </c>
      <c r="H9" s="467" t="s">
        <v>354</v>
      </c>
      <c r="I9" s="465" t="s">
        <v>222</v>
      </c>
      <c r="J9" s="467" t="s">
        <v>406</v>
      </c>
      <c r="K9" s="468" t="s">
        <v>449</v>
      </c>
      <c r="L9" s="469" t="s">
        <v>398</v>
      </c>
      <c r="M9" s="469" t="s">
        <v>533</v>
      </c>
      <c r="N9" s="469" t="s">
        <v>399</v>
      </c>
      <c r="O9" s="469" t="s">
        <v>552</v>
      </c>
      <c r="P9" s="470" t="s">
        <v>490</v>
      </c>
      <c r="Q9" s="471" t="s">
        <v>102</v>
      </c>
      <c r="R9" s="471" t="s">
        <v>103</v>
      </c>
      <c r="S9" s="471" t="s">
        <v>104</v>
      </c>
      <c r="T9" s="471" t="s">
        <v>105</v>
      </c>
      <c r="U9" s="470" t="s">
        <v>331</v>
      </c>
      <c r="V9" s="470" t="s">
        <v>332</v>
      </c>
      <c r="W9" s="469" t="s">
        <v>400</v>
      </c>
      <c r="X9" s="472" t="s">
        <v>558</v>
      </c>
    </row>
    <row r="10" spans="1:24" x14ac:dyDescent="0.3">
      <c r="A10" s="129" t="str">
        <f>'AG Jul 2019'!K2</f>
        <v>Energy Locals</v>
      </c>
      <c r="B10" s="130" t="str">
        <f>'AG Jul 2019'!L2</f>
        <v>Solar Member Promise</v>
      </c>
      <c r="C10" s="131">
        <f>(91*'AG Jul 2019'!M2/100)+('AG Jul 2019'!BM2/4)</f>
        <v>120.13181818181818</v>
      </c>
      <c r="D10" s="131">
        <f>$E$5*'AG Jul 2019'!N2/100</f>
        <v>255.03695454545453</v>
      </c>
      <c r="E10" s="150">
        <v>0</v>
      </c>
      <c r="F10" s="131">
        <v>0</v>
      </c>
      <c r="G10" s="131">
        <v>0</v>
      </c>
      <c r="H10" s="131">
        <v>0</v>
      </c>
      <c r="I10" s="131">
        <f t="shared" ref="I10:I24" si="0">SUM(C10:H10)</f>
        <v>375.16877272727271</v>
      </c>
      <c r="J10" s="107">
        <f t="shared" ref="J10:J29" si="1">(I10-C10)*4</f>
        <v>1020.1478181818181</v>
      </c>
      <c r="K10" s="110">
        <f t="shared" ref="K10:K29" si="2">I10*4</f>
        <v>1500.6750909090908</v>
      </c>
      <c r="L10" s="130">
        <f>'AG Jul 2019'!AW2</f>
        <v>0</v>
      </c>
      <c r="M10" s="130">
        <f>'AG Jul 2019'!AX2</f>
        <v>0</v>
      </c>
      <c r="N10" s="130">
        <f>'AG Jul 2019'!AY2</f>
        <v>0</v>
      </c>
      <c r="O10" s="130">
        <f>'AG Jul 2019'!AZ2</f>
        <v>0</v>
      </c>
      <c r="P10" s="132">
        <f>($E$6*'AG Jul 2019'!AT2/100)*4</f>
        <v>386.42559999999997</v>
      </c>
      <c r="Q10" s="109">
        <f>K10</f>
        <v>1500.6750909090908</v>
      </c>
      <c r="R10" s="109">
        <f>Q10</f>
        <v>1500.6750909090908</v>
      </c>
      <c r="S10" s="110">
        <f>Q10-P10</f>
        <v>1114.2494909090908</v>
      </c>
      <c r="T10" s="110">
        <f>R10-P10</f>
        <v>1114.2494909090908</v>
      </c>
      <c r="U10" s="473">
        <f>S10*1.1</f>
        <v>1225.67444</v>
      </c>
      <c r="V10" s="473">
        <f>T10*1.1</f>
        <v>1225.67444</v>
      </c>
      <c r="W10" s="133">
        <f>'AG Jul 2019'!BI2</f>
        <v>0</v>
      </c>
      <c r="X10" s="234" t="str">
        <f>'AG Jul 2019'!BJ2</f>
        <v>n</v>
      </c>
    </row>
    <row r="11" spans="1:24" x14ac:dyDescent="0.3">
      <c r="A11" s="129" t="str">
        <f>'AG Jul 2019'!K3</f>
        <v>AGL</v>
      </c>
      <c r="B11" s="130" t="str">
        <f>'AG Jul 2019'!L3</f>
        <v>Solar Savers</v>
      </c>
      <c r="C11" s="131">
        <f>91*'AG Jul 2019'!M3/100</f>
        <v>74.62</v>
      </c>
      <c r="D11" s="131">
        <f>$E$5*'AG Jul 2019'!N3/100</f>
        <v>316.35434999999995</v>
      </c>
      <c r="E11" s="150">
        <v>0</v>
      </c>
      <c r="F11" s="131">
        <v>0</v>
      </c>
      <c r="G11" s="131">
        <v>0</v>
      </c>
      <c r="H11" s="131">
        <v>0</v>
      </c>
      <c r="I11" s="131">
        <f t="shared" si="0"/>
        <v>390.97434999999996</v>
      </c>
      <c r="J11" s="107">
        <f t="shared" si="1"/>
        <v>1265.4173999999998</v>
      </c>
      <c r="K11" s="110">
        <f t="shared" si="2"/>
        <v>1563.8973999999998</v>
      </c>
      <c r="L11" s="130">
        <f>'AG Jul 2019'!AW3</f>
        <v>0</v>
      </c>
      <c r="M11" s="130">
        <f>'AG Jul 2019'!AX3</f>
        <v>0</v>
      </c>
      <c r="N11" s="130">
        <f>'AG Jul 2019'!AY3</f>
        <v>0</v>
      </c>
      <c r="O11" s="130">
        <f>'AG Jul 2019'!AZ3</f>
        <v>0</v>
      </c>
      <c r="P11" s="132">
        <f>($E$6*'AG Jul 2019'!AT3/100)*4</f>
        <v>362.27399999999994</v>
      </c>
      <c r="Q11" s="109">
        <f t="shared" ref="Q11:Q17" si="3">K11</f>
        <v>1563.8973999999998</v>
      </c>
      <c r="R11" s="109">
        <f t="shared" ref="R11:R14" si="4">Q11</f>
        <v>1563.8973999999998</v>
      </c>
      <c r="S11" s="110">
        <f t="shared" ref="S11:S31" si="5">Q11-P11</f>
        <v>1201.6233999999999</v>
      </c>
      <c r="T11" s="110">
        <f t="shared" ref="T11:T31" si="6">R11-P11</f>
        <v>1201.6233999999999</v>
      </c>
      <c r="U11" s="473">
        <f t="shared" ref="U11:V26" si="7">S11*1.1</f>
        <v>1321.78574</v>
      </c>
      <c r="V11" s="473">
        <f t="shared" si="7"/>
        <v>1321.78574</v>
      </c>
      <c r="W11" s="133">
        <f>'AG Jul 2019'!BI3</f>
        <v>0</v>
      </c>
      <c r="X11" s="234" t="str">
        <f>'AG Jul 2019'!BJ3</f>
        <v>n</v>
      </c>
    </row>
    <row r="12" spans="1:24" x14ac:dyDescent="0.3">
      <c r="A12" s="129" t="str">
        <f>'AG Jul 2019'!K4</f>
        <v>Alinta Energy</v>
      </c>
      <c r="B12" s="130" t="str">
        <f>'AG Jul 2019'!L4</f>
        <v>No fuss</v>
      </c>
      <c r="C12" s="131">
        <f>91*'AG Jul 2019'!M4/100</f>
        <v>76.44</v>
      </c>
      <c r="D12" s="131">
        <f>$E$5*'AG Jul 2019'!N4/100</f>
        <v>271.09885636363634</v>
      </c>
      <c r="E12" s="150">
        <v>0</v>
      </c>
      <c r="F12" s="131">
        <v>0</v>
      </c>
      <c r="G12" s="131">
        <v>0</v>
      </c>
      <c r="H12" s="131">
        <v>0</v>
      </c>
      <c r="I12" s="131">
        <f t="shared" si="0"/>
        <v>347.53885636363634</v>
      </c>
      <c r="J12" s="107">
        <f t="shared" si="1"/>
        <v>1084.3954254545454</v>
      </c>
      <c r="K12" s="110">
        <f t="shared" si="2"/>
        <v>1390.1554254545454</v>
      </c>
      <c r="L12" s="130">
        <f>'AG Jul 2019'!AW4</f>
        <v>0</v>
      </c>
      <c r="M12" s="130">
        <f>'AG Jul 2019'!AX4</f>
        <v>0</v>
      </c>
      <c r="N12" s="130">
        <f>'AG Jul 2019'!AY4</f>
        <v>0</v>
      </c>
      <c r="O12" s="130">
        <f>'AG Jul 2019'!AZ4</f>
        <v>0</v>
      </c>
      <c r="P12" s="132">
        <f>($E$6*'AG Jul 2019'!AT4/100)*4</f>
        <v>181.13699999999997</v>
      </c>
      <c r="Q12" s="109">
        <f t="shared" si="3"/>
        <v>1390.1554254545454</v>
      </c>
      <c r="R12" s="109">
        <f t="shared" si="4"/>
        <v>1390.1554254545454</v>
      </c>
      <c r="S12" s="110">
        <f>Q12-P12</f>
        <v>1209.0184254545454</v>
      </c>
      <c r="T12" s="110">
        <f t="shared" si="6"/>
        <v>1209.0184254545454</v>
      </c>
      <c r="U12" s="473">
        <f t="shared" si="7"/>
        <v>1329.9202680000001</v>
      </c>
      <c r="V12" s="473">
        <f t="shared" si="7"/>
        <v>1329.9202680000001</v>
      </c>
      <c r="W12" s="133">
        <f>'AG Jul 2019'!BI4</f>
        <v>0</v>
      </c>
      <c r="X12" s="234" t="str">
        <f>'AG Jul 2019'!BJ4</f>
        <v>n</v>
      </c>
    </row>
    <row r="13" spans="1:24" x14ac:dyDescent="0.3">
      <c r="A13" s="129" t="str">
        <f>'AG Jul 2019'!K5</f>
        <v>Click Energy</v>
      </c>
      <c r="B13" s="130" t="str">
        <f>'AG Jul 2019'!L5</f>
        <v>Banksia Solar</v>
      </c>
      <c r="C13" s="131">
        <f>91*'AG Jul 2019'!M5/100</f>
        <v>81.899999999999991</v>
      </c>
      <c r="D13" s="131">
        <f>$E$5*'AG Jul 2019'!N5/100</f>
        <v>307.67224090909093</v>
      </c>
      <c r="E13" s="150">
        <v>0</v>
      </c>
      <c r="F13" s="131">
        <v>0</v>
      </c>
      <c r="G13" s="131">
        <v>0</v>
      </c>
      <c r="H13" s="131">
        <v>0</v>
      </c>
      <c r="I13" s="131">
        <f t="shared" si="0"/>
        <v>389.57224090909091</v>
      </c>
      <c r="J13" s="107">
        <f t="shared" si="1"/>
        <v>1230.6889636363637</v>
      </c>
      <c r="K13" s="110">
        <f t="shared" si="2"/>
        <v>1558.2889636363636</v>
      </c>
      <c r="L13" s="130">
        <f>'AG Jul 2019'!AW5</f>
        <v>0</v>
      </c>
      <c r="M13" s="130">
        <f>'AG Jul 2019'!AX5</f>
        <v>0</v>
      </c>
      <c r="N13" s="130">
        <f>'AG Jul 2019'!AY5</f>
        <v>0</v>
      </c>
      <c r="O13" s="130">
        <f>'AG Jul 2019'!AZ5</f>
        <v>0</v>
      </c>
      <c r="P13" s="132">
        <f>($E$6*'AG Jul 2019'!AT5/100)*4</f>
        <v>338.12239999999997</v>
      </c>
      <c r="Q13" s="109">
        <f t="shared" si="3"/>
        <v>1558.2889636363636</v>
      </c>
      <c r="R13" s="109">
        <f t="shared" si="4"/>
        <v>1558.2889636363636</v>
      </c>
      <c r="S13" s="110">
        <f t="shared" si="5"/>
        <v>1220.1665636363637</v>
      </c>
      <c r="T13" s="110">
        <f t="shared" si="6"/>
        <v>1220.1665636363637</v>
      </c>
      <c r="U13" s="473">
        <f t="shared" si="7"/>
        <v>1342.1832200000001</v>
      </c>
      <c r="V13" s="473">
        <f t="shared" si="7"/>
        <v>1342.1832200000001</v>
      </c>
      <c r="W13" s="133">
        <f>'AG Jul 2019'!BI5</f>
        <v>0</v>
      </c>
      <c r="X13" s="234" t="str">
        <f>'AG Jul 2019'!BJ5</f>
        <v>n</v>
      </c>
    </row>
    <row r="14" spans="1:24" x14ac:dyDescent="0.3">
      <c r="A14" s="129" t="str">
        <f>'AG Jul 2019'!K6</f>
        <v>Commander</v>
      </c>
      <c r="B14" s="130" t="str">
        <f>'AG Jul 2019'!L6</f>
        <v>Market offer</v>
      </c>
      <c r="C14" s="131">
        <f>91*'AG Jul 2019'!M6/100</f>
        <v>80.741818181818175</v>
      </c>
      <c r="D14" s="131">
        <f>$E$5*'AG Jul 2019'!N6/100</f>
        <v>278.15306999999996</v>
      </c>
      <c r="E14" s="150">
        <v>0</v>
      </c>
      <c r="F14" s="131">
        <v>0</v>
      </c>
      <c r="G14" s="131">
        <v>0</v>
      </c>
      <c r="H14" s="131">
        <v>0</v>
      </c>
      <c r="I14" s="131">
        <f t="shared" si="0"/>
        <v>358.89488818181815</v>
      </c>
      <c r="J14" s="107">
        <f t="shared" si="1"/>
        <v>1112.6122799999998</v>
      </c>
      <c r="K14" s="110">
        <f t="shared" si="2"/>
        <v>1435.5795527272726</v>
      </c>
      <c r="L14" s="130">
        <f>'AG Jul 2019'!AW6</f>
        <v>0</v>
      </c>
      <c r="M14" s="130">
        <f>'AG Jul 2019'!AX6</f>
        <v>0</v>
      </c>
      <c r="N14" s="130">
        <f>'AG Jul 2019'!AY6</f>
        <v>0</v>
      </c>
      <c r="O14" s="130">
        <f>'AG Jul 2019'!AZ6</f>
        <v>0</v>
      </c>
      <c r="P14" s="132">
        <f>($E$6*'AG Jul 2019'!AT6/100)*4</f>
        <v>280.15855999999997</v>
      </c>
      <c r="Q14" s="109">
        <f t="shared" si="3"/>
        <v>1435.5795527272726</v>
      </c>
      <c r="R14" s="109">
        <f t="shared" si="4"/>
        <v>1435.5795527272726</v>
      </c>
      <c r="S14" s="110">
        <f t="shared" si="5"/>
        <v>1155.4209927272727</v>
      </c>
      <c r="T14" s="110">
        <f t="shared" si="6"/>
        <v>1155.4209927272727</v>
      </c>
      <c r="U14" s="473">
        <f t="shared" si="7"/>
        <v>1270.9630920000002</v>
      </c>
      <c r="V14" s="473">
        <f t="shared" si="7"/>
        <v>1270.9630920000002</v>
      </c>
      <c r="W14" s="133">
        <f>'AG Jul 2019'!BI6</f>
        <v>0</v>
      </c>
      <c r="X14" s="234" t="str">
        <f>'AG Jul 2019'!BJ6</f>
        <v>n</v>
      </c>
    </row>
    <row r="15" spans="1:24" x14ac:dyDescent="0.3">
      <c r="A15" s="129" t="str">
        <f>'AG Jul 2019'!K7</f>
        <v>CovaU</v>
      </c>
      <c r="B15" s="130" t="str">
        <f>'AG Jul 2019'!L7</f>
        <v>Freedom Solar</v>
      </c>
      <c r="C15" s="131">
        <f>91*'AG Jul 2019'!M7/100</f>
        <v>101.01</v>
      </c>
      <c r="D15" s="131">
        <f>$E$5*'AG Jul 2019'!N7/100</f>
        <v>373.11309554999991</v>
      </c>
      <c r="E15" s="150">
        <v>0</v>
      </c>
      <c r="F15" s="131">
        <v>0</v>
      </c>
      <c r="G15" s="131">
        <v>0</v>
      </c>
      <c r="H15" s="131">
        <v>0</v>
      </c>
      <c r="I15" s="131">
        <f t="shared" si="0"/>
        <v>474.1230955499999</v>
      </c>
      <c r="J15" s="107">
        <f t="shared" si="1"/>
        <v>1492.4523821999996</v>
      </c>
      <c r="K15" s="110">
        <f t="shared" si="2"/>
        <v>1896.4923821999996</v>
      </c>
      <c r="L15" s="130">
        <f>'AG Jul 2019'!AW7</f>
        <v>0</v>
      </c>
      <c r="M15" s="130">
        <f>'AG Jul 2019'!AX7</f>
        <v>0</v>
      </c>
      <c r="N15" s="130">
        <f>'AG Jul 2019'!AY7</f>
        <v>20</v>
      </c>
      <c r="O15" s="130">
        <f>'AG Jul 2019'!AZ7</f>
        <v>0</v>
      </c>
      <c r="P15" s="132">
        <f>($E$6*'AG Jul 2019'!AT7/100)*4</f>
        <v>205.2886</v>
      </c>
      <c r="Q15" s="109">
        <f t="shared" si="3"/>
        <v>1896.4923821999996</v>
      </c>
      <c r="R15" s="109">
        <f>Q15-(K15*N15/100)</f>
        <v>1517.1939057599998</v>
      </c>
      <c r="S15" s="110">
        <f t="shared" si="5"/>
        <v>1691.2037821999995</v>
      </c>
      <c r="T15" s="110">
        <f t="shared" si="6"/>
        <v>1311.9053057599997</v>
      </c>
      <c r="U15" s="473">
        <f t="shared" si="7"/>
        <v>1860.3241604199995</v>
      </c>
      <c r="V15" s="473">
        <f t="shared" si="7"/>
        <v>1443.0958363359998</v>
      </c>
      <c r="W15" s="133">
        <f>'AG Jul 2019'!BI7</f>
        <v>0</v>
      </c>
      <c r="X15" s="234" t="str">
        <f>'AG Jul 2019'!BJ7</f>
        <v>n</v>
      </c>
    </row>
    <row r="16" spans="1:24" x14ac:dyDescent="0.3">
      <c r="A16" s="129" t="str">
        <f>'AG Jul 2019'!K8</f>
        <v>Diamond Energy</v>
      </c>
      <c r="B16" s="130" t="str">
        <f>'AG Jul 2019'!L8</f>
        <v>Pay on time discount</v>
      </c>
      <c r="C16" s="131">
        <f>91*'AG Jul 2019'!M8/100</f>
        <v>79.625</v>
      </c>
      <c r="D16" s="131">
        <f>IF($E$5&gt;='AG Jul 2019'!P8,('AG Jul 2019'!P8*'AG Jul 2019'!N8/100),($E$5*'AG Jul 2019'!N8/100))</f>
        <v>79.17</v>
      </c>
      <c r="E16" s="150">
        <f>IF($E$5&lt;'AG Jul 2019'!P8,0,IF(($E$5)&gt;'AG Jul 2019'!R8,(('AG Jul 2019'!R8-'AG Jul 2019'!P8)*'AG Jul 2019'!Q8/100),(($E$5-'AG Jul 2019'!P8)*'AG Jul 2019'!Q8/100)))</f>
        <v>205.27200000000002</v>
      </c>
      <c r="F16" s="131">
        <v>0</v>
      </c>
      <c r="G16" s="131">
        <v>0</v>
      </c>
      <c r="H16" s="131">
        <f>IF(($E$5&lt;'AG Jul 2019'!R8),(0),($E$5-'AG Jul 2019'!R8)*'AG Jul 2019'!S8/100)</f>
        <v>55.525904999999987</v>
      </c>
      <c r="I16" s="131">
        <f t="shared" si="0"/>
        <v>419.59290499999997</v>
      </c>
      <c r="J16" s="107">
        <f t="shared" si="1"/>
        <v>1359.8716199999999</v>
      </c>
      <c r="K16" s="110">
        <f t="shared" si="2"/>
        <v>1678.3716199999999</v>
      </c>
      <c r="L16" s="130">
        <f>'AG Jul 2019'!AW8</f>
        <v>0</v>
      </c>
      <c r="M16" s="130">
        <f>'AG Jul 2019'!AX8</f>
        <v>0</v>
      </c>
      <c r="N16" s="130">
        <f>'AG Jul 2019'!AY8</f>
        <v>7</v>
      </c>
      <c r="O16" s="130">
        <f>'AG Jul 2019'!AZ8</f>
        <v>0</v>
      </c>
      <c r="P16" s="132">
        <f>($E$6*'AG Jul 2019'!AT8/100)*4</f>
        <v>289.81919999999997</v>
      </c>
      <c r="Q16" s="109">
        <f t="shared" si="3"/>
        <v>1678.3716199999999</v>
      </c>
      <c r="R16" s="109">
        <f>Q16-(K16*N16/100)</f>
        <v>1560.8856065999998</v>
      </c>
      <c r="S16" s="110">
        <f t="shared" si="5"/>
        <v>1388.55242</v>
      </c>
      <c r="T16" s="110">
        <f t="shared" si="6"/>
        <v>1271.0664065999999</v>
      </c>
      <c r="U16" s="473">
        <f t="shared" si="7"/>
        <v>1527.4076620000001</v>
      </c>
      <c r="V16" s="473">
        <f t="shared" si="7"/>
        <v>1398.17304726</v>
      </c>
      <c r="W16" s="133">
        <f>'AG Jul 2019'!BI8</f>
        <v>0</v>
      </c>
      <c r="X16" s="234" t="str">
        <f>'AG Jul 2019'!BJ8</f>
        <v>n</v>
      </c>
    </row>
    <row r="17" spans="1:24" x14ac:dyDescent="0.3">
      <c r="A17" s="129" t="str">
        <f>'AG Jul 2019'!K9</f>
        <v>Dodo Power &amp; Gas</v>
      </c>
      <c r="B17" s="130" t="str">
        <f>'AG Jul 2019'!L9</f>
        <v>Market offer</v>
      </c>
      <c r="C17" s="131">
        <f>91*'AG Jul 2019'!M9/100</f>
        <v>80.741818181818175</v>
      </c>
      <c r="D17" s="131">
        <f>$E$5*'AG Jul 2019'!N9/100</f>
        <v>278.15306999999996</v>
      </c>
      <c r="E17" s="150">
        <v>0</v>
      </c>
      <c r="F17" s="131">
        <v>0</v>
      </c>
      <c r="G17" s="131">
        <v>0</v>
      </c>
      <c r="H17" s="131">
        <v>0</v>
      </c>
      <c r="I17" s="131">
        <f t="shared" si="0"/>
        <v>358.89488818181815</v>
      </c>
      <c r="J17" s="107">
        <f t="shared" si="1"/>
        <v>1112.6122799999998</v>
      </c>
      <c r="K17" s="110">
        <f t="shared" si="2"/>
        <v>1435.5795527272726</v>
      </c>
      <c r="L17" s="130">
        <f>'AG Jul 2019'!AW9</f>
        <v>0</v>
      </c>
      <c r="M17" s="130">
        <f>'AG Jul 2019'!AX9</f>
        <v>0</v>
      </c>
      <c r="N17" s="130">
        <f>'AG Jul 2019'!AY9</f>
        <v>0</v>
      </c>
      <c r="O17" s="130">
        <f>'AG Jul 2019'!AZ9</f>
        <v>0</v>
      </c>
      <c r="P17" s="132">
        <f>($E$6*'AG Jul 2019'!AT9/100)*4</f>
        <v>280.15855999999997</v>
      </c>
      <c r="Q17" s="109">
        <f t="shared" si="3"/>
        <v>1435.5795527272726</v>
      </c>
      <c r="R17" s="109">
        <f t="shared" ref="R17" si="8">Q17</f>
        <v>1435.5795527272726</v>
      </c>
      <c r="S17" s="110">
        <f t="shared" si="5"/>
        <v>1155.4209927272727</v>
      </c>
      <c r="T17" s="110">
        <f t="shared" si="6"/>
        <v>1155.4209927272727</v>
      </c>
      <c r="U17" s="473">
        <f t="shared" si="7"/>
        <v>1270.9630920000002</v>
      </c>
      <c r="V17" s="473">
        <f t="shared" si="7"/>
        <v>1270.9630920000002</v>
      </c>
      <c r="W17" s="133">
        <f>'AG Jul 2019'!BI9</f>
        <v>0</v>
      </c>
      <c r="X17" s="234" t="str">
        <f>'AG Jul 2019'!BJ9</f>
        <v>n</v>
      </c>
    </row>
    <row r="18" spans="1:24" x14ac:dyDescent="0.3">
      <c r="A18" s="129" t="str">
        <f>'AG Jul 2019'!K10</f>
        <v>EnergyAustralia</v>
      </c>
      <c r="B18" s="130" t="str">
        <f>'AG Jul 2019'!L10</f>
        <v>Total Plan Home</v>
      </c>
      <c r="C18" s="131">
        <f>91*'AG Jul 2019'!M10/100</f>
        <v>70.069999999999993</v>
      </c>
      <c r="D18" s="131">
        <f>$E$5*'AG Jul 2019'!N10/100</f>
        <v>322.21477363636359</v>
      </c>
      <c r="E18" s="150">
        <v>0</v>
      </c>
      <c r="F18" s="131">
        <v>0</v>
      </c>
      <c r="G18" s="131">
        <v>0</v>
      </c>
      <c r="H18" s="131">
        <v>0</v>
      </c>
      <c r="I18" s="131">
        <f t="shared" si="0"/>
        <v>392.28477363636358</v>
      </c>
      <c r="J18" s="107">
        <f t="shared" si="1"/>
        <v>1288.8590945454544</v>
      </c>
      <c r="K18" s="110">
        <f t="shared" si="2"/>
        <v>1569.1390945454543</v>
      </c>
      <c r="L18" s="130">
        <f>'AG Jul 2019'!AW10</f>
        <v>13</v>
      </c>
      <c r="M18" s="130">
        <f>'AG Jul 2019'!AX10</f>
        <v>0</v>
      </c>
      <c r="N18" s="130">
        <f>'AG Jul 2019'!AY10</f>
        <v>0</v>
      </c>
      <c r="O18" s="130">
        <f>'AG Jul 2019'!AZ10</f>
        <v>0</v>
      </c>
      <c r="P18" s="132">
        <f>($E$6*'AG Jul 2019'!AT10/100)*4</f>
        <v>301.89499999999998</v>
      </c>
      <c r="Q18" s="109">
        <f>K18-(K18*L18/100)</f>
        <v>1365.1510122545453</v>
      </c>
      <c r="R18" s="109">
        <f>Q18</f>
        <v>1365.1510122545453</v>
      </c>
      <c r="S18" s="110">
        <f t="shared" si="5"/>
        <v>1063.2560122545453</v>
      </c>
      <c r="T18" s="110">
        <f t="shared" si="6"/>
        <v>1063.2560122545453</v>
      </c>
      <c r="U18" s="473">
        <f t="shared" si="7"/>
        <v>1169.58161348</v>
      </c>
      <c r="V18" s="473">
        <f t="shared" si="7"/>
        <v>1169.58161348</v>
      </c>
      <c r="W18" s="133">
        <f>'AG Jul 2019'!BI10</f>
        <v>0</v>
      </c>
      <c r="X18" s="234" t="str">
        <f>'AG Jul 2019'!BJ10</f>
        <v>n</v>
      </c>
    </row>
    <row r="19" spans="1:24" x14ac:dyDescent="0.3">
      <c r="A19" s="129" t="str">
        <f>'AG Jul 2019'!K11</f>
        <v>Mojo Power</v>
      </c>
      <c r="B19" s="130" t="str">
        <f>'AG Jul 2019'!L11</f>
        <v>Connect</v>
      </c>
      <c r="C19" s="131">
        <f>91*'AG Jul 2019'!M11/100</f>
        <v>149.0762</v>
      </c>
      <c r="D19" s="131">
        <f>$E$5*'AG Jul 2019'!N11/100</f>
        <v>302.625765</v>
      </c>
      <c r="E19" s="150">
        <v>0</v>
      </c>
      <c r="F19" s="131">
        <v>0</v>
      </c>
      <c r="G19" s="131">
        <v>0</v>
      </c>
      <c r="H19" s="131">
        <v>0</v>
      </c>
      <c r="I19" s="131">
        <f t="shared" si="0"/>
        <v>451.70196499999997</v>
      </c>
      <c r="J19" s="107">
        <f t="shared" si="1"/>
        <v>1210.50306</v>
      </c>
      <c r="K19" s="110">
        <f t="shared" si="2"/>
        <v>1806.8078599999999</v>
      </c>
      <c r="L19" s="130">
        <f>'AG Jul 2019'!AW11</f>
        <v>0</v>
      </c>
      <c r="M19" s="130">
        <f>'AG Jul 2019'!AX11</f>
        <v>0</v>
      </c>
      <c r="N19" s="130">
        <f>'AG Jul 2019'!AY11</f>
        <v>0</v>
      </c>
      <c r="O19" s="130">
        <f>'AG Jul 2019'!AZ11</f>
        <v>0</v>
      </c>
      <c r="P19" s="132">
        <f>($E$6*'AG Jul 2019'!AT11/100)*4</f>
        <v>483.03199999999998</v>
      </c>
      <c r="Q19" s="109">
        <f>K19</f>
        <v>1806.8078599999999</v>
      </c>
      <c r="R19" s="109">
        <f>Q19</f>
        <v>1806.8078599999999</v>
      </c>
      <c r="S19" s="110">
        <f t="shared" si="5"/>
        <v>1323.77586</v>
      </c>
      <c r="T19" s="110">
        <f t="shared" si="6"/>
        <v>1323.77586</v>
      </c>
      <c r="U19" s="473">
        <f t="shared" si="7"/>
        <v>1456.153446</v>
      </c>
      <c r="V19" s="473">
        <f t="shared" si="7"/>
        <v>1456.153446</v>
      </c>
      <c r="W19" s="133">
        <f>'AG Jul 2019'!BI11</f>
        <v>0</v>
      </c>
      <c r="X19" s="234" t="str">
        <f>'AG Jul 2019'!BJ11</f>
        <v>n</v>
      </c>
    </row>
    <row r="20" spans="1:24" x14ac:dyDescent="0.3">
      <c r="A20" s="129" t="str">
        <f>'AG Jul 2019'!K12</f>
        <v>Momentum Energy</v>
      </c>
      <c r="B20" s="130" t="str">
        <f>'AG Jul 2019'!L12</f>
        <v>SmilePower Flexi</v>
      </c>
      <c r="C20" s="131">
        <f>91*'AG Jul 2019'!M12/100</f>
        <v>73.018399999999986</v>
      </c>
      <c r="D20" s="131">
        <f>IF($E$5&gt;='AG Jul 2019'!P12,('AG Jul 2019'!P12*'AG Jul 2019'!N12/100),($E$5*'AG Jul 2019'!N12/100))</f>
        <v>134.89090909090908</v>
      </c>
      <c r="E20" s="150">
        <f>IF($E$5&lt;'AG Jul 2019'!P12,0,IF(($E$5)&gt;'AG Jul 2019'!R12,(('AG Jul 2019'!R12-'AG Jul 2019'!P12)*'AG Jul 2019'!Q12/100),(($E$5-'AG Jul 2019'!P12)*'AG Jul 2019'!Q12/100)))</f>
        <v>130.79574272727271</v>
      </c>
      <c r="F20" s="131">
        <v>0</v>
      </c>
      <c r="G20" s="131">
        <v>0</v>
      </c>
      <c r="H20" s="131">
        <f>IF(($E$5&lt;'AG Jul 2019'!R12),(0),($E$5-'AG Jul 2019'!R12)*'AG Jul 2019'!S12/100)</f>
        <v>0</v>
      </c>
      <c r="I20" s="131">
        <f t="shared" si="0"/>
        <v>338.7050518181818</v>
      </c>
      <c r="J20" s="107">
        <f t="shared" si="1"/>
        <v>1062.7466072727273</v>
      </c>
      <c r="K20" s="110">
        <f t="shared" si="2"/>
        <v>1354.8202072727272</v>
      </c>
      <c r="L20" s="130">
        <f>'AG Jul 2019'!AW12</f>
        <v>0</v>
      </c>
      <c r="M20" s="130">
        <f>'AG Jul 2019'!AX12</f>
        <v>0</v>
      </c>
      <c r="N20" s="130">
        <f>'AG Jul 2019'!AY12</f>
        <v>0</v>
      </c>
      <c r="O20" s="130">
        <f>'AG Jul 2019'!AZ12</f>
        <v>0</v>
      </c>
      <c r="P20" s="132">
        <f>($E$6*'AG Jul 2019'!AT12/100)*4</f>
        <v>169.06119999999999</v>
      </c>
      <c r="Q20" s="109">
        <f t="shared" ref="Q20:Q21" si="9">K20</f>
        <v>1354.8202072727272</v>
      </c>
      <c r="R20" s="109">
        <f t="shared" ref="R20:R21" si="10">Q20</f>
        <v>1354.8202072727272</v>
      </c>
      <c r="S20" s="110">
        <f t="shared" si="5"/>
        <v>1185.7590072727271</v>
      </c>
      <c r="T20" s="110">
        <f t="shared" si="6"/>
        <v>1185.7590072727271</v>
      </c>
      <c r="U20" s="473">
        <f t="shared" si="7"/>
        <v>1304.3349079999998</v>
      </c>
      <c r="V20" s="473">
        <f t="shared" si="7"/>
        <v>1304.3349079999998</v>
      </c>
      <c r="W20" s="133">
        <f>'AG Jul 2019'!BI12</f>
        <v>0</v>
      </c>
      <c r="X20" s="234" t="str">
        <f>'AG Jul 2019'!BJ12</f>
        <v>n</v>
      </c>
    </row>
    <row r="21" spans="1:24" x14ac:dyDescent="0.3">
      <c r="A21" s="129" t="str">
        <f>'AG Jul 2019'!K13</f>
        <v>Origin Energy</v>
      </c>
      <c r="B21" s="130" t="str">
        <f>'AG Jul 2019'!L13</f>
        <v>Solar Optimiser</v>
      </c>
      <c r="C21" s="131">
        <f>91*'AG Jul 2019'!M13/100</f>
        <v>71.459818181818179</v>
      </c>
      <c r="D21" s="131">
        <f>E5*'AG Jul 2019'!N13/100</f>
        <v>320.36982545454538</v>
      </c>
      <c r="E21" s="150">
        <v>0</v>
      </c>
      <c r="F21" s="131">
        <v>0</v>
      </c>
      <c r="G21" s="131">
        <v>0</v>
      </c>
      <c r="H21" s="131">
        <v>0</v>
      </c>
      <c r="I21" s="131">
        <f t="shared" si="0"/>
        <v>391.82964363636358</v>
      </c>
      <c r="J21" s="107">
        <f t="shared" si="1"/>
        <v>1281.4793018181817</v>
      </c>
      <c r="K21" s="110">
        <f t="shared" si="2"/>
        <v>1567.3185745454543</v>
      </c>
      <c r="L21" s="130">
        <f>'AG Jul 2019'!AW13</f>
        <v>0</v>
      </c>
      <c r="M21" s="130">
        <f>'AG Jul 2019'!AX13</f>
        <v>0</v>
      </c>
      <c r="N21" s="130">
        <f>'AG Jul 2019'!AY13</f>
        <v>0</v>
      </c>
      <c r="O21" s="130">
        <f>'AG Jul 2019'!AZ13</f>
        <v>0</v>
      </c>
      <c r="P21" s="132">
        <f>($E$6*'AG Jul 2019'!AT13/100)*4</f>
        <v>507.18360000000001</v>
      </c>
      <c r="Q21" s="109">
        <f t="shared" si="9"/>
        <v>1567.3185745454543</v>
      </c>
      <c r="R21" s="109">
        <f t="shared" si="10"/>
        <v>1567.3185745454543</v>
      </c>
      <c r="S21" s="110">
        <f t="shared" si="5"/>
        <v>1060.1349745454543</v>
      </c>
      <c r="T21" s="110">
        <f t="shared" si="6"/>
        <v>1060.1349745454543</v>
      </c>
      <c r="U21" s="473">
        <f t="shared" si="7"/>
        <v>1166.1484719999999</v>
      </c>
      <c r="V21" s="473">
        <f t="shared" si="7"/>
        <v>1166.1484719999999</v>
      </c>
      <c r="W21" s="133">
        <f>'AG Jul 2019'!BI13</f>
        <v>0</v>
      </c>
      <c r="X21" s="234" t="str">
        <f>'AG Jul 2019'!BJ13</f>
        <v>n</v>
      </c>
    </row>
    <row r="22" spans="1:24" x14ac:dyDescent="0.3">
      <c r="A22" s="129" t="str">
        <f>'AG Jul 2019'!K14</f>
        <v>Powerdirect</v>
      </c>
      <c r="B22" s="130" t="str">
        <f>'AG Jul 2019'!L14</f>
        <v>Discount Saver</v>
      </c>
      <c r="C22" s="131">
        <f>91*'AG Jul 2019'!M14/100</f>
        <v>74.62</v>
      </c>
      <c r="D22" s="131">
        <f>E5*'AG Jul 2019'!N14/100</f>
        <v>316.35434999999995</v>
      </c>
      <c r="E22" s="150">
        <v>0</v>
      </c>
      <c r="F22" s="131">
        <v>0</v>
      </c>
      <c r="G22" s="131">
        <v>0</v>
      </c>
      <c r="H22" s="131">
        <v>0</v>
      </c>
      <c r="I22" s="131">
        <f t="shared" si="0"/>
        <v>390.97434999999996</v>
      </c>
      <c r="J22" s="107">
        <f t="shared" si="1"/>
        <v>1265.4173999999998</v>
      </c>
      <c r="K22" s="110">
        <f t="shared" si="2"/>
        <v>1563.8973999999998</v>
      </c>
      <c r="L22" s="130">
        <f>'AG Jul 2019'!AW14</f>
        <v>12</v>
      </c>
      <c r="M22" s="130">
        <f>'AG Jul 2019'!AX14</f>
        <v>0</v>
      </c>
      <c r="N22" s="130">
        <f>'AG Jul 2019'!AY14</f>
        <v>0</v>
      </c>
      <c r="O22" s="130">
        <f>'AG Jul 2019'!AZ14</f>
        <v>0</v>
      </c>
      <c r="P22" s="132">
        <f>($E$6*'AG Jul 2019'!AT14/100)*4</f>
        <v>246.34631999999999</v>
      </c>
      <c r="Q22" s="109">
        <f>K22-(K22*L22/100)</f>
        <v>1376.2297119999998</v>
      </c>
      <c r="R22" s="109">
        <f>Q22</f>
        <v>1376.2297119999998</v>
      </c>
      <c r="S22" s="110">
        <f t="shared" si="5"/>
        <v>1129.8833919999997</v>
      </c>
      <c r="T22" s="110">
        <f t="shared" si="6"/>
        <v>1129.8833919999997</v>
      </c>
      <c r="U22" s="473">
        <f t="shared" si="7"/>
        <v>1242.8717311999999</v>
      </c>
      <c r="V22" s="473">
        <f t="shared" si="7"/>
        <v>1242.8717311999999</v>
      </c>
      <c r="W22" s="133">
        <f>'AG Jul 2019'!BI14</f>
        <v>0</v>
      </c>
      <c r="X22" s="234" t="str">
        <f>'AG Jul 2019'!BJ14</f>
        <v>n</v>
      </c>
    </row>
    <row r="23" spans="1:24" x14ac:dyDescent="0.3">
      <c r="A23" s="129" t="str">
        <f>'AG Jul 2019'!K15</f>
        <v>Powershop</v>
      </c>
      <c r="B23" s="130" t="str">
        <f>'AG Jul 2019'!L15</f>
        <v>Shopper with Mega Pack</v>
      </c>
      <c r="C23" s="131">
        <f>91*'AG Jul 2019'!M15/100</f>
        <v>90.75181818181818</v>
      </c>
      <c r="D23" s="131">
        <f>E5*'AG Jul 2019'!N15/100</f>
        <v>296.81960454545452</v>
      </c>
      <c r="E23" s="150">
        <v>0</v>
      </c>
      <c r="F23" s="131">
        <v>0</v>
      </c>
      <c r="G23" s="131">
        <v>0</v>
      </c>
      <c r="H23" s="131">
        <v>0</v>
      </c>
      <c r="I23" s="131">
        <f t="shared" si="0"/>
        <v>387.5714227272727</v>
      </c>
      <c r="J23" s="107">
        <f t="shared" si="1"/>
        <v>1187.2784181818181</v>
      </c>
      <c r="K23" s="110">
        <f t="shared" si="2"/>
        <v>1550.2856909090908</v>
      </c>
      <c r="L23" s="130">
        <f>'AG Jul 2019'!AW15</f>
        <v>0</v>
      </c>
      <c r="M23" s="130">
        <f>'AG Jul 2019'!AX15</f>
        <v>0</v>
      </c>
      <c r="N23" s="130">
        <f>'AG Jul 2019'!AY15</f>
        <v>15</v>
      </c>
      <c r="O23" s="130">
        <f>'AG Jul 2019'!AZ15</f>
        <v>0</v>
      </c>
      <c r="P23" s="132">
        <f>($E$6*'AG Jul 2019'!AT15/100)*4</f>
        <v>246.34631999999999</v>
      </c>
      <c r="Q23" s="266">
        <f>K23*1.1</f>
        <v>1705.3142600000001</v>
      </c>
      <c r="R23" s="267">
        <f>Q23-(Q23*N23/100)</f>
        <v>1449.5171210000001</v>
      </c>
      <c r="S23" s="110">
        <f t="shared" si="5"/>
        <v>1458.96794</v>
      </c>
      <c r="T23" s="110">
        <f t="shared" si="6"/>
        <v>1203.1708010000002</v>
      </c>
      <c r="U23" s="473">
        <f>S23</f>
        <v>1458.96794</v>
      </c>
      <c r="V23" s="473">
        <f>T23</f>
        <v>1203.1708010000002</v>
      </c>
      <c r="W23" s="133">
        <f>'AG Jul 2019'!BI15</f>
        <v>0</v>
      </c>
      <c r="X23" s="234" t="str">
        <f>'AG Jul 2019'!BJ15</f>
        <v>n</v>
      </c>
    </row>
    <row r="24" spans="1:24" x14ac:dyDescent="0.3">
      <c r="A24" s="129" t="str">
        <f>'AG Jul 2019'!K16</f>
        <v>Red Energy</v>
      </c>
      <c r="B24" s="130" t="str">
        <f>'AG Jul 2019'!L16</f>
        <v>Living Energy Saver</v>
      </c>
      <c r="C24" s="131">
        <f>91*'AG Jul 2019'!M16/100</f>
        <v>80.989999999999995</v>
      </c>
      <c r="D24" s="131">
        <f>IF($E$5&gt;='AG Jul 2019'!P16,('AG Jul 2019'!P16*'AG Jul 2019'!N16/100),($E$5*'AG Jul 2019'!N16/100))</f>
        <v>308.75750454545448</v>
      </c>
      <c r="E24" s="150">
        <v>0</v>
      </c>
      <c r="F24" s="131">
        <v>0</v>
      </c>
      <c r="G24" s="131">
        <v>0</v>
      </c>
      <c r="H24" s="131">
        <f>IF(($E$5&lt;'AG Jul 2019'!P16),(0),($E$5-'AG Jul 2019'!P16)*'AG Jul 2019'!Q16/100)</f>
        <v>0</v>
      </c>
      <c r="I24" s="131">
        <f t="shared" si="0"/>
        <v>389.74750454545449</v>
      </c>
      <c r="J24" s="107">
        <f t="shared" si="1"/>
        <v>1235.0300181818179</v>
      </c>
      <c r="K24" s="110">
        <f t="shared" si="2"/>
        <v>1558.990018181818</v>
      </c>
      <c r="L24" s="130">
        <f>'AG Jul 2019'!AW16</f>
        <v>0</v>
      </c>
      <c r="M24" s="130">
        <f>'AG Jul 2019'!AX16</f>
        <v>0</v>
      </c>
      <c r="N24" s="130">
        <f>'AG Jul 2019'!AY16</f>
        <v>10</v>
      </c>
      <c r="O24" s="130">
        <f>'AG Jul 2019'!AZ16</f>
        <v>0</v>
      </c>
      <c r="P24" s="132">
        <f>($E$6*'AG Jul 2019'!AT16/100)*4</f>
        <v>268.08276000000001</v>
      </c>
      <c r="Q24" s="266">
        <f>K24*1.1</f>
        <v>1714.8890199999998</v>
      </c>
      <c r="R24" s="267">
        <f>Q24-(Q24*N24/100)</f>
        <v>1543.4001179999998</v>
      </c>
      <c r="S24" s="110">
        <f t="shared" si="5"/>
        <v>1446.8062599999998</v>
      </c>
      <c r="T24" s="110">
        <f t="shared" si="6"/>
        <v>1275.3173579999998</v>
      </c>
      <c r="U24" s="473">
        <f>S24</f>
        <v>1446.8062599999998</v>
      </c>
      <c r="V24" s="473">
        <f>T24</f>
        <v>1275.3173579999998</v>
      </c>
      <c r="W24" s="133">
        <f>'AG Jul 2019'!BI16</f>
        <v>0</v>
      </c>
      <c r="X24" s="234" t="str">
        <f>'AG Jul 2019'!BJ16</f>
        <v>n</v>
      </c>
    </row>
    <row r="25" spans="1:24" x14ac:dyDescent="0.3">
      <c r="A25" s="129" t="str">
        <f>'AG Jul 2019'!K17</f>
        <v>Simply Energy</v>
      </c>
      <c r="B25" s="130" t="str">
        <f>'AG Jul 2019'!L17</f>
        <v>Plus</v>
      </c>
      <c r="C25" s="131">
        <f>91*'AG Jul 2019'!M17/100</f>
        <v>74.694454545454548</v>
      </c>
      <c r="D25" s="131">
        <f>$E$5*'AG Jul 2019'!N17/100</f>
        <v>287.70338999999996</v>
      </c>
      <c r="E25" s="150">
        <v>0</v>
      </c>
      <c r="F25" s="131">
        <v>0</v>
      </c>
      <c r="G25" s="131">
        <v>0</v>
      </c>
      <c r="H25" s="131">
        <v>0</v>
      </c>
      <c r="I25" s="131">
        <f t="shared" ref="I25" si="11">SUM(C25:H25)</f>
        <v>362.39784454545452</v>
      </c>
      <c r="J25" s="107">
        <f t="shared" si="1"/>
        <v>1150.8135599999998</v>
      </c>
      <c r="K25" s="110">
        <f t="shared" si="2"/>
        <v>1449.5913781818181</v>
      </c>
      <c r="L25" s="130">
        <f>'AG Jul 2019'!AW17</f>
        <v>0</v>
      </c>
      <c r="M25" s="130">
        <f>'AG Jul 2019'!AX17</f>
        <v>0</v>
      </c>
      <c r="N25" s="130">
        <f>'AG Jul 2019'!AY17</f>
        <v>0</v>
      </c>
      <c r="O25" s="130">
        <f>'AG Jul 2019'!AZ17</f>
        <v>0</v>
      </c>
      <c r="P25" s="132">
        <f>($E$6*'AG Jul 2019'!AT17/100)*4</f>
        <v>193.21279999999999</v>
      </c>
      <c r="Q25" s="109">
        <f t="shared" ref="Q25:Q31" si="12">K25</f>
        <v>1449.5913781818181</v>
      </c>
      <c r="R25" s="109">
        <f>Q25</f>
        <v>1449.5913781818181</v>
      </c>
      <c r="S25" s="110">
        <f t="shared" si="5"/>
        <v>1256.3785781818181</v>
      </c>
      <c r="T25" s="110">
        <f t="shared" si="6"/>
        <v>1256.3785781818181</v>
      </c>
      <c r="U25" s="473">
        <f t="shared" si="7"/>
        <v>1382.0164359999999</v>
      </c>
      <c r="V25" s="473">
        <f t="shared" si="7"/>
        <v>1382.0164359999999</v>
      </c>
      <c r="W25" s="133">
        <f>'AG Jul 2019'!BI17</f>
        <v>0</v>
      </c>
      <c r="X25" s="234" t="str">
        <f>'AG Jul 2019'!BJ17</f>
        <v>n</v>
      </c>
    </row>
    <row r="26" spans="1:24" x14ac:dyDescent="0.3">
      <c r="A26" s="129" t="str">
        <f>'AG Jul 2019'!K18</f>
        <v>1st Energy</v>
      </c>
      <c r="B26" s="130" t="str">
        <f>'AG Jul 2019'!L18</f>
        <v>1st Saver</v>
      </c>
      <c r="C26" s="131">
        <f>91*'AG Jul 2019'!M18/100</f>
        <v>90.09</v>
      </c>
      <c r="D26" s="131">
        <f>IF($E$5&gt;='AG Jul 2019'!P18,('AG Jul 2019'!P18*'AG Jul 2019'!N18/100),($E$5*'AG Jul 2019'!N18/100))</f>
        <v>295.62581454545455</v>
      </c>
      <c r="E26" s="150">
        <v>0</v>
      </c>
      <c r="F26" s="131">
        <v>0</v>
      </c>
      <c r="G26" s="131">
        <v>0</v>
      </c>
      <c r="H26" s="131">
        <f>IF(($E$5&lt;'AG Jul 2019'!P18),(0),($E$5-'AG Jul 2019'!P18)*'AG Jul 2019'!Q18/100)</f>
        <v>0</v>
      </c>
      <c r="I26" s="131">
        <f t="shared" ref="I26" si="13">SUM(C26:H26)</f>
        <v>385.71581454545458</v>
      </c>
      <c r="J26" s="107">
        <f t="shared" si="1"/>
        <v>1182.5032581818182</v>
      </c>
      <c r="K26" s="110">
        <f t="shared" si="2"/>
        <v>1542.8632581818183</v>
      </c>
      <c r="L26" s="130">
        <f>'AG Jul 2019'!AW18</f>
        <v>0</v>
      </c>
      <c r="M26" s="130">
        <f>'AG Jul 2019'!AX18</f>
        <v>0</v>
      </c>
      <c r="N26" s="130">
        <f>'AG Jul 2019'!AY18</f>
        <v>7</v>
      </c>
      <c r="O26" s="130">
        <f>'AG Jul 2019'!AZ18</f>
        <v>0</v>
      </c>
      <c r="P26" s="132">
        <f>($E$6*'AG Jul 2019'!AT18/100)*4</f>
        <v>144.90959999999998</v>
      </c>
      <c r="Q26" s="109">
        <f t="shared" si="12"/>
        <v>1542.8632581818183</v>
      </c>
      <c r="R26" s="109">
        <f>Q26-(K26*N26/100)</f>
        <v>1434.862830109091</v>
      </c>
      <c r="S26" s="110">
        <f t="shared" si="5"/>
        <v>1397.9536581818184</v>
      </c>
      <c r="T26" s="110">
        <f t="shared" si="6"/>
        <v>1289.953230109091</v>
      </c>
      <c r="U26" s="473">
        <f t="shared" si="7"/>
        <v>1537.7490240000004</v>
      </c>
      <c r="V26" s="473">
        <f t="shared" si="7"/>
        <v>1418.9485531200003</v>
      </c>
      <c r="W26" s="133">
        <f>'AG Jul 2019'!BI18</f>
        <v>0</v>
      </c>
      <c r="X26" s="234" t="str">
        <f>'AG Jul 2019'!BJ18</f>
        <v>n</v>
      </c>
    </row>
    <row r="27" spans="1:24" x14ac:dyDescent="0.3">
      <c r="A27" s="129" t="str">
        <f>'AG Jul 2019'!K19</f>
        <v>Amaysim</v>
      </c>
      <c r="B27" s="130" t="str">
        <f>'AG Jul 2019'!L19</f>
        <v>Solar as you go</v>
      </c>
      <c r="C27" s="131">
        <f>91*'AG Jul 2019'!M19/100</f>
        <v>59.786999999999992</v>
      </c>
      <c r="D27" s="131">
        <f>$E$5*'AG Jul 2019'!N19/100</f>
        <v>333.71856818181817</v>
      </c>
      <c r="E27" s="150">
        <v>0</v>
      </c>
      <c r="F27" s="131">
        <v>0</v>
      </c>
      <c r="G27" s="131">
        <v>0</v>
      </c>
      <c r="H27" s="131">
        <v>0</v>
      </c>
      <c r="I27" s="131">
        <f t="shared" ref="I27" si="14">SUM(C27:H27)</f>
        <v>393.50556818181815</v>
      </c>
      <c r="J27" s="107">
        <f t="shared" si="1"/>
        <v>1334.8742727272727</v>
      </c>
      <c r="K27" s="110">
        <f t="shared" si="2"/>
        <v>1574.0222727272726</v>
      </c>
      <c r="L27" s="130">
        <f>'AG Jul 2019'!AW19</f>
        <v>0</v>
      </c>
      <c r="M27" s="130">
        <f>'AG Jul 2019'!AX19</f>
        <v>0</v>
      </c>
      <c r="N27" s="130">
        <f>'AG Jul 2019'!AY19</f>
        <v>0</v>
      </c>
      <c r="O27" s="130">
        <f>'AG Jul 2019'!AZ19</f>
        <v>0</v>
      </c>
      <c r="P27" s="132">
        <f>($E$6*'AG Jul 2019'!AT19/100)*4</f>
        <v>362.27399999999994</v>
      </c>
      <c r="Q27" s="109">
        <f t="shared" si="12"/>
        <v>1574.0222727272726</v>
      </c>
      <c r="R27" s="109">
        <f>Q27</f>
        <v>1574.0222727272726</v>
      </c>
      <c r="S27" s="110">
        <f t="shared" si="5"/>
        <v>1211.7482727272727</v>
      </c>
      <c r="T27" s="110">
        <f t="shared" si="6"/>
        <v>1211.7482727272727</v>
      </c>
      <c r="U27" s="473">
        <f t="shared" ref="U27:V29" si="15">S27*1.1</f>
        <v>1332.9231</v>
      </c>
      <c r="V27" s="473">
        <f t="shared" si="15"/>
        <v>1332.9231</v>
      </c>
      <c r="W27" s="133">
        <f>'AG Jul 2019'!BI19</f>
        <v>0</v>
      </c>
      <c r="X27" s="234" t="str">
        <f>'AG Jul 2019'!BJ19</f>
        <v>n</v>
      </c>
    </row>
    <row r="28" spans="1:24" x14ac:dyDescent="0.3">
      <c r="A28" s="129" t="str">
        <f>'AG Jul 2019'!K20</f>
        <v>DC Power Co</v>
      </c>
      <c r="B28" s="130" t="str">
        <f>'AG Jul 2019'!L20</f>
        <v>Market offer</v>
      </c>
      <c r="C28" s="131">
        <f>(91*'AG Jul 2019'!M20/100)+('AG Jul 2019'!BM20/4)</f>
        <v>96.239727272727265</v>
      </c>
      <c r="D28" s="131">
        <f>$E$5*'AG Jul 2019'!N20/100</f>
        <v>308.10634636363636</v>
      </c>
      <c r="E28" s="150">
        <v>0</v>
      </c>
      <c r="F28" s="131">
        <v>0</v>
      </c>
      <c r="G28" s="131">
        <v>0</v>
      </c>
      <c r="H28" s="131">
        <v>0</v>
      </c>
      <c r="I28" s="131">
        <f t="shared" ref="I28:I29" si="16">SUM(C28:H28)</f>
        <v>404.3460736363636</v>
      </c>
      <c r="J28" s="107">
        <f t="shared" si="1"/>
        <v>1232.4253854545454</v>
      </c>
      <c r="K28" s="110">
        <f t="shared" si="2"/>
        <v>1617.3842945454544</v>
      </c>
      <c r="L28" s="130">
        <f>'AG Jul 2019'!AW20</f>
        <v>0</v>
      </c>
      <c r="M28" s="130">
        <f>'AG Jul 2019'!AX20</f>
        <v>0</v>
      </c>
      <c r="N28" s="130">
        <f>'AG Jul 2019'!AY20</f>
        <v>0</v>
      </c>
      <c r="O28" s="130">
        <f>'AG Jul 2019'!AZ20</f>
        <v>0</v>
      </c>
      <c r="P28" s="132">
        <f>($E$6*'AG Jul 2019'!AT20/100)*4</f>
        <v>362.27399999999994</v>
      </c>
      <c r="Q28" s="109">
        <f t="shared" si="12"/>
        <v>1617.3842945454544</v>
      </c>
      <c r="R28" s="109">
        <f t="shared" ref="R28:R31" si="17">Q28</f>
        <v>1617.3842945454544</v>
      </c>
      <c r="S28" s="110">
        <f t="shared" si="5"/>
        <v>1255.1102945454545</v>
      </c>
      <c r="T28" s="110">
        <f t="shared" si="6"/>
        <v>1255.1102945454545</v>
      </c>
      <c r="U28" s="473">
        <f t="shared" si="15"/>
        <v>1380.621324</v>
      </c>
      <c r="V28" s="473">
        <f t="shared" si="15"/>
        <v>1380.621324</v>
      </c>
      <c r="W28" s="133">
        <f>'AG Jul 2019'!BI20</f>
        <v>0</v>
      </c>
      <c r="X28" s="234" t="str">
        <f>'AG Jul 2019'!BJ20</f>
        <v>n</v>
      </c>
    </row>
    <row r="29" spans="1:24" x14ac:dyDescent="0.3">
      <c r="A29" s="129" t="str">
        <f>'AG Jul 2019'!K21</f>
        <v>ReAmped Energy</v>
      </c>
      <c r="B29" s="130" t="str">
        <f>'AG Jul 2019'!L21</f>
        <v>Market offer</v>
      </c>
      <c r="C29" s="131">
        <f>91*'AG Jul 2019'!M21/100</f>
        <v>71.757636363636351</v>
      </c>
      <c r="D29" s="131">
        <f>$E$5*'AG Jul 2019'!N21/100</f>
        <v>250.69589999999999</v>
      </c>
      <c r="E29" s="150">
        <v>0</v>
      </c>
      <c r="F29" s="131">
        <v>0</v>
      </c>
      <c r="G29" s="131">
        <v>0</v>
      </c>
      <c r="H29" s="131">
        <v>0</v>
      </c>
      <c r="I29" s="131">
        <f t="shared" si="16"/>
        <v>322.45353636363632</v>
      </c>
      <c r="J29" s="107">
        <f t="shared" si="1"/>
        <v>1002.7835999999999</v>
      </c>
      <c r="K29" s="110">
        <f t="shared" si="2"/>
        <v>1289.8141454545453</v>
      </c>
      <c r="L29" s="130">
        <f>'AG Jul 2019'!AW21</f>
        <v>0</v>
      </c>
      <c r="M29" s="130">
        <f>'AG Jul 2019'!AX21</f>
        <v>0</v>
      </c>
      <c r="N29" s="130">
        <f>'AG Jul 2019'!AY21</f>
        <v>0</v>
      </c>
      <c r="O29" s="130">
        <f>'AG Jul 2019'!AZ21</f>
        <v>0</v>
      </c>
      <c r="P29" s="132">
        <f>($E$6*'AG Jul 2019'!AT21/100)*4</f>
        <v>193.21279999999999</v>
      </c>
      <c r="Q29" s="109">
        <f t="shared" si="12"/>
        <v>1289.8141454545453</v>
      </c>
      <c r="R29" s="109">
        <f t="shared" si="17"/>
        <v>1289.8141454545453</v>
      </c>
      <c r="S29" s="110">
        <f t="shared" si="5"/>
        <v>1096.6013454545453</v>
      </c>
      <c r="T29" s="110">
        <f t="shared" si="6"/>
        <v>1096.6013454545453</v>
      </c>
      <c r="U29" s="473">
        <f t="shared" si="15"/>
        <v>1206.2614799999999</v>
      </c>
      <c r="V29" s="473">
        <f t="shared" si="15"/>
        <v>1206.2614799999999</v>
      </c>
      <c r="W29" s="133">
        <f>'AG Jul 2019'!BI21</f>
        <v>0</v>
      </c>
      <c r="X29" s="234" t="str">
        <f>'AG Jul 2019'!BJ21</f>
        <v>n</v>
      </c>
    </row>
    <row r="30" spans="1:24" x14ac:dyDescent="0.3">
      <c r="A30" s="129" t="str">
        <f>'AG Jul 2019'!K22</f>
        <v>Amber Electric</v>
      </c>
      <c r="B30" s="130" t="str">
        <f>'AG Jul 2019'!L22</f>
        <v>Market offer</v>
      </c>
      <c r="C30" s="131">
        <f>91*'AG Jul 2019'!M22/100</f>
        <v>92.974699999999999</v>
      </c>
      <c r="D30" s="131">
        <f>$E$5*'AG Jul 2019'!N22/100</f>
        <v>417.82650000000001</v>
      </c>
      <c r="E30" s="150">
        <v>0</v>
      </c>
      <c r="F30" s="131">
        <v>0</v>
      </c>
      <c r="G30" s="131">
        <v>0</v>
      </c>
      <c r="H30" s="131">
        <v>0</v>
      </c>
      <c r="I30" s="131">
        <f t="shared" ref="I30:I31" si="18">SUM(C30:H30)</f>
        <v>510.80119999999999</v>
      </c>
      <c r="J30" s="107">
        <f t="shared" ref="J30:J31" si="19">(I30-C30)*4</f>
        <v>1671.306</v>
      </c>
      <c r="K30" s="110">
        <f t="shared" ref="K30:K31" si="20">I30*4</f>
        <v>2043.2048</v>
      </c>
      <c r="L30" s="130">
        <f>'AG Jul 2019'!AW22</f>
        <v>0</v>
      </c>
      <c r="M30" s="130">
        <f>'AG Jul 2019'!AX22</f>
        <v>0</v>
      </c>
      <c r="N30" s="130">
        <f>'AG Jul 2019'!AY22</f>
        <v>0</v>
      </c>
      <c r="O30" s="130">
        <f>'AG Jul 2019'!AZ22</f>
        <v>0</v>
      </c>
      <c r="P30" s="132">
        <f>($E$6*'AG Jul 2019'!AT22/100)*4</f>
        <v>193.21279999999999</v>
      </c>
      <c r="Q30" s="109">
        <f t="shared" si="12"/>
        <v>2043.2048</v>
      </c>
      <c r="R30" s="109">
        <f t="shared" si="17"/>
        <v>2043.2048</v>
      </c>
      <c r="S30" s="110">
        <f t="shared" si="5"/>
        <v>1849.992</v>
      </c>
      <c r="T30" s="110">
        <f t="shared" si="6"/>
        <v>1849.992</v>
      </c>
      <c r="U30" s="473">
        <f t="shared" ref="U30:U31" si="21">S30*1.1</f>
        <v>2034.9912000000002</v>
      </c>
      <c r="V30" s="473">
        <f t="shared" ref="V30:V31" si="22">T30*1.1</f>
        <v>2034.9912000000002</v>
      </c>
      <c r="W30" s="133">
        <f>'AG Jul 2019'!BI22</f>
        <v>0</v>
      </c>
      <c r="X30" s="234" t="str">
        <f>'AG Jul 2019'!BJ22</f>
        <v>n</v>
      </c>
    </row>
    <row r="31" spans="1:24" ht="14.5" thickBot="1" x14ac:dyDescent="0.35">
      <c r="A31" s="135" t="str">
        <f>'AG Jul 2019'!K23</f>
        <v>Powerclub</v>
      </c>
      <c r="B31" s="136" t="str">
        <f>'AG Jul 2019'!L23</f>
        <v>Powerbank Home Solar</v>
      </c>
      <c r="C31" s="137">
        <f>(91*'AG Jul 2019'!M23/100)+('AG Jul 2019'!BM23/4)</f>
        <v>76.725999999999999</v>
      </c>
      <c r="D31" s="137">
        <f>$E$5*'AG Jul 2019'!N23/100</f>
        <v>243.64168636363632</v>
      </c>
      <c r="E31" s="151">
        <v>0</v>
      </c>
      <c r="F31" s="137">
        <v>0</v>
      </c>
      <c r="G31" s="137">
        <v>0</v>
      </c>
      <c r="H31" s="137">
        <v>0</v>
      </c>
      <c r="I31" s="137">
        <f t="shared" si="18"/>
        <v>320.36768636363632</v>
      </c>
      <c r="J31" s="117">
        <f t="shared" si="19"/>
        <v>974.5667454545453</v>
      </c>
      <c r="K31" s="120">
        <f t="shared" si="20"/>
        <v>1281.4707454545453</v>
      </c>
      <c r="L31" s="136">
        <f>'AG Jul 2019'!AW23</f>
        <v>0</v>
      </c>
      <c r="M31" s="136">
        <f>'AG Jul 2019'!AX23</f>
        <v>0</v>
      </c>
      <c r="N31" s="136">
        <f>'AG Jul 2019'!AY23</f>
        <v>0</v>
      </c>
      <c r="O31" s="136">
        <f>'AG Jul 2019'!AZ23</f>
        <v>0</v>
      </c>
      <c r="P31" s="138">
        <f>($E$6*'AG Jul 2019'!AT23/100)*4</f>
        <v>241.51599999999999</v>
      </c>
      <c r="Q31" s="119">
        <f t="shared" si="12"/>
        <v>1281.4707454545453</v>
      </c>
      <c r="R31" s="119">
        <f t="shared" si="17"/>
        <v>1281.4707454545453</v>
      </c>
      <c r="S31" s="120">
        <f t="shared" si="5"/>
        <v>1039.9547454545452</v>
      </c>
      <c r="T31" s="120">
        <f t="shared" si="6"/>
        <v>1039.9547454545452</v>
      </c>
      <c r="U31" s="474">
        <f t="shared" si="21"/>
        <v>1143.9502199999999</v>
      </c>
      <c r="V31" s="474">
        <f t="shared" si="22"/>
        <v>1143.9502199999999</v>
      </c>
      <c r="W31" s="139">
        <f>'AG Jul 2019'!BI23</f>
        <v>0</v>
      </c>
      <c r="X31" s="235" t="str">
        <f>'AG Jul 2019'!BJ23</f>
        <v>n</v>
      </c>
    </row>
    <row r="32" spans="1:24" s="244" customFormat="1" x14ac:dyDescent="0.3"/>
    <row r="33" spans="1:24" ht="14.5" thickBot="1" x14ac:dyDescent="0.35"/>
    <row r="34" spans="1:24" x14ac:dyDescent="0.3">
      <c r="A34" s="92" t="s">
        <v>553</v>
      </c>
      <c r="B34" s="101"/>
      <c r="C34" s="101"/>
      <c r="D34" s="101"/>
      <c r="E34" s="101"/>
      <c r="F34" s="101"/>
      <c r="G34" s="101"/>
      <c r="H34" s="101"/>
      <c r="I34" s="101"/>
      <c r="J34" s="101"/>
      <c r="K34" s="101"/>
      <c r="L34" s="101"/>
      <c r="M34" s="101"/>
      <c r="N34" s="101"/>
      <c r="O34" s="101"/>
      <c r="P34" s="101"/>
      <c r="Q34" s="101"/>
      <c r="R34" s="101"/>
      <c r="S34" s="101"/>
      <c r="T34" s="101"/>
      <c r="U34" s="101"/>
      <c r="V34" s="101"/>
      <c r="W34" s="101"/>
      <c r="X34" s="102"/>
    </row>
    <row r="35" spans="1:24" ht="70" x14ac:dyDescent="0.3">
      <c r="A35" s="463" t="s">
        <v>408</v>
      </c>
      <c r="B35" s="464" t="s">
        <v>409</v>
      </c>
      <c r="C35" s="465" t="s">
        <v>410</v>
      </c>
      <c r="D35" s="465" t="s">
        <v>411</v>
      </c>
      <c r="E35" s="465" t="s">
        <v>446</v>
      </c>
      <c r="F35" s="466" t="s">
        <v>447</v>
      </c>
      <c r="G35" s="465" t="s">
        <v>354</v>
      </c>
      <c r="H35" s="467" t="s">
        <v>554</v>
      </c>
      <c r="I35" s="465" t="s">
        <v>222</v>
      </c>
      <c r="J35" s="467" t="s">
        <v>406</v>
      </c>
      <c r="K35" s="468" t="s">
        <v>449</v>
      </c>
      <c r="L35" s="469" t="s">
        <v>398</v>
      </c>
      <c r="M35" s="469" t="s">
        <v>533</v>
      </c>
      <c r="N35" s="469" t="s">
        <v>399</v>
      </c>
      <c r="O35" s="469" t="s">
        <v>552</v>
      </c>
      <c r="P35" s="470" t="s">
        <v>490</v>
      </c>
      <c r="Q35" s="471" t="s">
        <v>102</v>
      </c>
      <c r="R35" s="471" t="s">
        <v>103</v>
      </c>
      <c r="S35" s="471" t="s">
        <v>104</v>
      </c>
      <c r="T35" s="471" t="s">
        <v>105</v>
      </c>
      <c r="U35" s="470" t="s">
        <v>331</v>
      </c>
      <c r="V35" s="470" t="s">
        <v>332</v>
      </c>
      <c r="W35" s="469" t="s">
        <v>400</v>
      </c>
      <c r="X35" s="472" t="s">
        <v>558</v>
      </c>
    </row>
    <row r="36" spans="1:24" x14ac:dyDescent="0.3">
      <c r="A36" s="129" t="str">
        <f>'AG Jul 2019'!K24</f>
        <v>Energy Locals</v>
      </c>
      <c r="B36" s="130" t="str">
        <f>'AG Jul 2019'!L24</f>
        <v>Solar Member Promise</v>
      </c>
      <c r="C36" s="131">
        <f>(91*'AG Jul 2019'!M24/100)+('AG Jul 2019'!BM24/4)</f>
        <v>134.19545454545454</v>
      </c>
      <c r="D36" s="131">
        <f>$G$5*'AG Jul 2019'!N24/100</f>
        <v>178.5258681818182</v>
      </c>
      <c r="E36" s="131">
        <v>0</v>
      </c>
      <c r="F36" s="131">
        <v>0</v>
      </c>
      <c r="G36" s="131">
        <v>0</v>
      </c>
      <c r="H36" s="131">
        <f>$H$5*'AG Jul 2019'!AE24/100</f>
        <v>53.720549999999982</v>
      </c>
      <c r="I36" s="131">
        <f t="shared" ref="I36:I55" si="23">SUM(C36:H36)</f>
        <v>366.44187272727277</v>
      </c>
      <c r="J36" s="107">
        <f t="shared" ref="J36:J55" si="24">(I36-C36)*4</f>
        <v>928.98567272727291</v>
      </c>
      <c r="K36" s="110">
        <f t="shared" ref="K36:K55" si="25">I36*4</f>
        <v>1465.7674909090911</v>
      </c>
      <c r="L36" s="141">
        <f>'AG Jul 2019'!AW24</f>
        <v>0</v>
      </c>
      <c r="M36" s="141">
        <f>'AG Jul 2019'!AX24</f>
        <v>0</v>
      </c>
      <c r="N36" s="141">
        <f>'AG Jul 2019'!AY24</f>
        <v>0</v>
      </c>
      <c r="O36" s="141">
        <f>'AG Jul 2019'!AZ24</f>
        <v>0</v>
      </c>
      <c r="P36" s="141">
        <f>($E$6*'AG Jul 2019'!AT24/100)*4</f>
        <v>386.42559999999997</v>
      </c>
      <c r="Q36" s="109">
        <f>K36</f>
        <v>1465.7674909090911</v>
      </c>
      <c r="R36" s="109">
        <f>Q36</f>
        <v>1465.7674909090911</v>
      </c>
      <c r="S36" s="110">
        <f>Q36-P36</f>
        <v>1079.341890909091</v>
      </c>
      <c r="T36" s="110">
        <f>R36-P36</f>
        <v>1079.341890909091</v>
      </c>
      <c r="U36" s="473">
        <f>S36*1.1</f>
        <v>1187.2760800000003</v>
      </c>
      <c r="V36" s="473">
        <f>T36*1.1</f>
        <v>1187.2760800000003</v>
      </c>
      <c r="W36" s="142">
        <f>'AG Jul 2019'!BI24</f>
        <v>0</v>
      </c>
      <c r="X36" s="236" t="str">
        <f>'AG Jul 2019'!BJ24</f>
        <v>n</v>
      </c>
    </row>
    <row r="37" spans="1:24" x14ac:dyDescent="0.3">
      <c r="A37" s="129" t="str">
        <f>'AG Jul 2019'!K25</f>
        <v>AGL</v>
      </c>
      <c r="B37" s="130" t="str">
        <f>'AG Jul 2019'!L25</f>
        <v>Solar Savers</v>
      </c>
      <c r="C37" s="131">
        <f>91*'AG Jul 2019'!M25/100</f>
        <v>76.44</v>
      </c>
      <c r="D37" s="131">
        <f>$G$5*'AG Jul 2019'!N25/100</f>
        <v>221.44804499999998</v>
      </c>
      <c r="E37" s="131">
        <v>0</v>
      </c>
      <c r="F37" s="131">
        <v>0</v>
      </c>
      <c r="G37" s="131">
        <v>0</v>
      </c>
      <c r="H37" s="131">
        <f>$H$5*'AG Jul 2019'!AE25/100</f>
        <v>50.041506272727254</v>
      </c>
      <c r="I37" s="131">
        <f t="shared" si="23"/>
        <v>347.92955127272722</v>
      </c>
      <c r="J37" s="107">
        <f t="shared" si="24"/>
        <v>1085.9582050909089</v>
      </c>
      <c r="K37" s="110">
        <f t="shared" si="25"/>
        <v>1391.7182050909089</v>
      </c>
      <c r="L37" s="141">
        <f>'AG Jul 2019'!AW25</f>
        <v>0</v>
      </c>
      <c r="M37" s="141">
        <f>'AG Jul 2019'!AX25</f>
        <v>0</v>
      </c>
      <c r="N37" s="141">
        <f>'AG Jul 2019'!AY25</f>
        <v>0</v>
      </c>
      <c r="O37" s="141">
        <f>'AG Jul 2019'!AZ25</f>
        <v>0</v>
      </c>
      <c r="P37" s="141">
        <f>($E$6*'AG Jul 2019'!AT25/100)*4</f>
        <v>362.27399999999994</v>
      </c>
      <c r="Q37" s="109">
        <f t="shared" ref="Q37:Q43" si="26">K37</f>
        <v>1391.7182050909089</v>
      </c>
      <c r="R37" s="109">
        <f t="shared" ref="R37:R40" si="27">Q37</f>
        <v>1391.7182050909089</v>
      </c>
      <c r="S37" s="110">
        <f t="shared" ref="S37" si="28">Q37-P37</f>
        <v>1029.444205090909</v>
      </c>
      <c r="T37" s="110">
        <f t="shared" ref="T37:T52" si="29">R37-P37</f>
        <v>1029.444205090909</v>
      </c>
      <c r="U37" s="473">
        <f t="shared" ref="U37:V52" si="30">S37*1.1</f>
        <v>1132.3886256000001</v>
      </c>
      <c r="V37" s="473">
        <f t="shared" si="30"/>
        <v>1132.3886256000001</v>
      </c>
      <c r="W37" s="142">
        <f>'AG Jul 2019'!BI25</f>
        <v>0</v>
      </c>
      <c r="X37" s="236" t="str">
        <f>'AG Jul 2019'!BJ25</f>
        <v>n</v>
      </c>
    </row>
    <row r="38" spans="1:24" x14ac:dyDescent="0.3">
      <c r="A38" s="129" t="str">
        <f>'AG Jul 2019'!K26</f>
        <v>Alinta Energy</v>
      </c>
      <c r="B38" s="130" t="str">
        <f>'AG Jul 2019'!L26</f>
        <v>No fuss</v>
      </c>
      <c r="C38" s="131">
        <f>91*'AG Jul 2019'!M26/100</f>
        <v>80.08</v>
      </c>
      <c r="D38" s="131">
        <f>$G$5*'AG Jul 2019'!N26/100</f>
        <v>189.76919945454546</v>
      </c>
      <c r="E38" s="131">
        <v>0</v>
      </c>
      <c r="F38" s="131">
        <v>0</v>
      </c>
      <c r="G38" s="131">
        <v>0</v>
      </c>
      <c r="H38" s="131">
        <f>$H$5*'AG Jul 2019'!AE26/100</f>
        <v>33.274183090909084</v>
      </c>
      <c r="I38" s="131">
        <f t="shared" si="23"/>
        <v>303.12338254545455</v>
      </c>
      <c r="J38" s="107">
        <f t="shared" si="24"/>
        <v>892.17353018181825</v>
      </c>
      <c r="K38" s="110">
        <f t="shared" si="25"/>
        <v>1212.4935301818182</v>
      </c>
      <c r="L38" s="141">
        <f>'AG Jul 2019'!AW26</f>
        <v>0</v>
      </c>
      <c r="M38" s="141">
        <f>'AG Jul 2019'!AX26</f>
        <v>0</v>
      </c>
      <c r="N38" s="141">
        <f>'AG Jul 2019'!AY26</f>
        <v>0</v>
      </c>
      <c r="O38" s="141">
        <f>'AG Jul 2019'!AZ26</f>
        <v>0</v>
      </c>
      <c r="P38" s="141">
        <f>($E$6*'AG Jul 2019'!AT26/100)*4</f>
        <v>181.13699999999997</v>
      </c>
      <c r="Q38" s="109">
        <f t="shared" si="26"/>
        <v>1212.4935301818182</v>
      </c>
      <c r="R38" s="109">
        <f t="shared" si="27"/>
        <v>1212.4935301818182</v>
      </c>
      <c r="S38" s="110">
        <f>Q38-P38</f>
        <v>1031.3565301818182</v>
      </c>
      <c r="T38" s="110">
        <f t="shared" si="29"/>
        <v>1031.3565301818182</v>
      </c>
      <c r="U38" s="473">
        <f t="shared" si="30"/>
        <v>1134.4921832000002</v>
      </c>
      <c r="V38" s="473">
        <f t="shared" si="30"/>
        <v>1134.4921832000002</v>
      </c>
      <c r="W38" s="142">
        <f>'AG Jul 2019'!BI26</f>
        <v>0</v>
      </c>
      <c r="X38" s="236" t="str">
        <f>'AG Jul 2019'!BJ26</f>
        <v>n</v>
      </c>
    </row>
    <row r="39" spans="1:24" x14ac:dyDescent="0.3">
      <c r="A39" s="129" t="str">
        <f>'AG Jul 2019'!K27</f>
        <v>Click Energy</v>
      </c>
      <c r="B39" s="130" t="str">
        <f>'AG Jul 2019'!L27</f>
        <v>Banksia Solar</v>
      </c>
      <c r="C39" s="131">
        <f>91*'AG Jul 2019'!M27/100</f>
        <v>81.899999999999991</v>
      </c>
      <c r="D39" s="131">
        <f>$G$5*'AG Jul 2019'!N27/100</f>
        <v>215.37056863636363</v>
      </c>
      <c r="E39" s="131">
        <v>0</v>
      </c>
      <c r="F39" s="131">
        <v>0</v>
      </c>
      <c r="G39" s="131">
        <v>0</v>
      </c>
      <c r="H39" s="131">
        <f>$H$5*'AG Jul 2019'!AE27/100</f>
        <v>54.827518909090898</v>
      </c>
      <c r="I39" s="131">
        <f t="shared" si="23"/>
        <v>352.09808754545452</v>
      </c>
      <c r="J39" s="107">
        <f t="shared" si="24"/>
        <v>1080.7923501818182</v>
      </c>
      <c r="K39" s="110">
        <f t="shared" si="25"/>
        <v>1408.3923501818181</v>
      </c>
      <c r="L39" s="141">
        <f>'AG Jul 2019'!AW27</f>
        <v>0</v>
      </c>
      <c r="M39" s="141">
        <f>'AG Jul 2019'!AX27</f>
        <v>0</v>
      </c>
      <c r="N39" s="141">
        <f>'AG Jul 2019'!AY27</f>
        <v>0</v>
      </c>
      <c r="O39" s="141">
        <f>'AG Jul 2019'!AZ27</f>
        <v>0</v>
      </c>
      <c r="P39" s="141">
        <f>($E$6*'AG Jul 2019'!AT27/100)*4</f>
        <v>338.12239999999997</v>
      </c>
      <c r="Q39" s="109">
        <f t="shared" si="26"/>
        <v>1408.3923501818181</v>
      </c>
      <c r="R39" s="109">
        <f t="shared" si="27"/>
        <v>1408.3923501818181</v>
      </c>
      <c r="S39" s="110">
        <f t="shared" ref="S39:S52" si="31">Q39-P39</f>
        <v>1070.2699501818181</v>
      </c>
      <c r="T39" s="110">
        <f t="shared" si="29"/>
        <v>1070.2699501818181</v>
      </c>
      <c r="U39" s="473">
        <f t="shared" si="30"/>
        <v>1177.2969452</v>
      </c>
      <c r="V39" s="473">
        <f t="shared" si="30"/>
        <v>1177.2969452</v>
      </c>
      <c r="W39" s="142">
        <f>'AG Jul 2019'!BI27</f>
        <v>0</v>
      </c>
      <c r="X39" s="236" t="str">
        <f>'AG Jul 2019'!BJ27</f>
        <v>n</v>
      </c>
    </row>
    <row r="40" spans="1:24" x14ac:dyDescent="0.3">
      <c r="A40" s="129" t="str">
        <f>'AG Jul 2019'!K28</f>
        <v>Commander</v>
      </c>
      <c r="B40" s="130" t="str">
        <f>'AG Jul 2019'!L28</f>
        <v>Market offer</v>
      </c>
      <c r="C40" s="131">
        <f>91*'AG Jul 2019'!M28/100</f>
        <v>83.653818181818167</v>
      </c>
      <c r="D40" s="131">
        <f>$G$5*'AG Jul 2019'!N28/100</f>
        <v>194.70714899999999</v>
      </c>
      <c r="E40" s="131">
        <v>0</v>
      </c>
      <c r="F40" s="131">
        <v>0</v>
      </c>
      <c r="G40" s="131">
        <v>0</v>
      </c>
      <c r="H40" s="131">
        <f>$H$5*'AG Jul 2019'!AE28/100</f>
        <v>47.274083999999995</v>
      </c>
      <c r="I40" s="131">
        <f t="shared" si="23"/>
        <v>325.6350511818182</v>
      </c>
      <c r="J40" s="107">
        <f t="shared" si="24"/>
        <v>967.92493200000013</v>
      </c>
      <c r="K40" s="110">
        <f t="shared" si="25"/>
        <v>1302.5402047272728</v>
      </c>
      <c r="L40" s="141">
        <f>'AG Jul 2019'!AW28</f>
        <v>0</v>
      </c>
      <c r="M40" s="141">
        <f>'AG Jul 2019'!AX28</f>
        <v>0</v>
      </c>
      <c r="N40" s="141">
        <f>'AG Jul 2019'!AY28</f>
        <v>0</v>
      </c>
      <c r="O40" s="141">
        <f>'AG Jul 2019'!AZ28</f>
        <v>0</v>
      </c>
      <c r="P40" s="141">
        <f>($E$6*'AG Jul 2019'!AT28/100)*4</f>
        <v>280.15855999999997</v>
      </c>
      <c r="Q40" s="109">
        <f t="shared" si="26"/>
        <v>1302.5402047272728</v>
      </c>
      <c r="R40" s="109">
        <f t="shared" si="27"/>
        <v>1302.5402047272728</v>
      </c>
      <c r="S40" s="110">
        <f t="shared" si="31"/>
        <v>1022.3816447272728</v>
      </c>
      <c r="T40" s="110">
        <f t="shared" si="29"/>
        <v>1022.3816447272728</v>
      </c>
      <c r="U40" s="473">
        <f t="shared" si="30"/>
        <v>1124.6198092000002</v>
      </c>
      <c r="V40" s="473">
        <f t="shared" si="30"/>
        <v>1124.6198092000002</v>
      </c>
      <c r="W40" s="142">
        <f>'AG Jul 2019'!BI28</f>
        <v>0</v>
      </c>
      <c r="X40" s="236" t="str">
        <f>'AG Jul 2019'!BJ28</f>
        <v>n</v>
      </c>
    </row>
    <row r="41" spans="1:24" x14ac:dyDescent="0.3">
      <c r="A41" s="129" t="str">
        <f>'AG Jul 2019'!K29</f>
        <v>CovaU</v>
      </c>
      <c r="B41" s="130" t="str">
        <f>'AG Jul 2019'!L29</f>
        <v>Freedom Solar</v>
      </c>
      <c r="C41" s="131">
        <f>91*'AG Jul 2019'!M29/100</f>
        <v>101.01</v>
      </c>
      <c r="D41" s="131">
        <f>$G$5*'AG Jul 2019'!N29/100</f>
        <v>261.17916688499997</v>
      </c>
      <c r="E41" s="131">
        <v>0</v>
      </c>
      <c r="F41" s="131">
        <v>0</v>
      </c>
      <c r="G41" s="131">
        <v>0</v>
      </c>
      <c r="H41" s="131">
        <f>$H$5*'AG Jul 2019'!AE29/100</f>
        <v>73.4832008181818</v>
      </c>
      <c r="I41" s="131">
        <f t="shared" si="23"/>
        <v>435.67236770318175</v>
      </c>
      <c r="J41" s="107">
        <f t="shared" si="24"/>
        <v>1338.649470812727</v>
      </c>
      <c r="K41" s="110">
        <f t="shared" si="25"/>
        <v>1742.689470812727</v>
      </c>
      <c r="L41" s="141">
        <f>'AG Jul 2019'!AW29</f>
        <v>0</v>
      </c>
      <c r="M41" s="141">
        <f>'AG Jul 2019'!AX29</f>
        <v>0</v>
      </c>
      <c r="N41" s="141">
        <f>'AG Jul 2019'!AY29</f>
        <v>20</v>
      </c>
      <c r="O41" s="141">
        <f>'AG Jul 2019'!AZ29</f>
        <v>0</v>
      </c>
      <c r="P41" s="141">
        <f>($E$6*'AG Jul 2019'!AT29/100)*4</f>
        <v>205.2886</v>
      </c>
      <c r="Q41" s="109">
        <f t="shared" si="26"/>
        <v>1742.689470812727</v>
      </c>
      <c r="R41" s="109">
        <f>Q41-(K41*N41/100)</f>
        <v>1394.1515766501816</v>
      </c>
      <c r="S41" s="110">
        <f t="shared" si="31"/>
        <v>1537.4008708127269</v>
      </c>
      <c r="T41" s="110">
        <f t="shared" si="29"/>
        <v>1188.8629766501815</v>
      </c>
      <c r="U41" s="473">
        <f t="shared" si="30"/>
        <v>1691.1409578939997</v>
      </c>
      <c r="V41" s="473">
        <f t="shared" si="30"/>
        <v>1307.7492743151997</v>
      </c>
      <c r="W41" s="142">
        <f>'AG Jul 2019'!BI29</f>
        <v>0</v>
      </c>
      <c r="X41" s="236" t="str">
        <f>'AG Jul 2019'!BJ29</f>
        <v>n</v>
      </c>
    </row>
    <row r="42" spans="1:24" x14ac:dyDescent="0.3">
      <c r="A42" s="129" t="str">
        <f>'AG Jul 2019'!K30</f>
        <v>Diamond Energy</v>
      </c>
      <c r="B42" s="130" t="str">
        <f>'AG Jul 2019'!L30</f>
        <v>Pay on time discount</v>
      </c>
      <c r="C42" s="131">
        <f>91*'AG Jul 2019'!M30/100</f>
        <v>83.255899999999997</v>
      </c>
      <c r="D42" s="131">
        <f>IF($G$5&gt;='AG Jul 2019'!P30,('AG Jul 2019'!P30*'AG Jul 2019'!N30/100),(($G$5)*'AG Jul 2019'!N30/100))</f>
        <v>79.17</v>
      </c>
      <c r="E42" s="131">
        <f>IF($G$5&lt;'AG Jul 2019'!P30,0,IF(($G$5)&gt;'AG Jul 2019'!R30,(('AG Jul 2019'!R30-'AG Jul 2019'!P30)*'AG Jul 2019'!Q30/100),(($G$5-'AG Jul 2019'!P30)*'AG Jul 2019'!Q30/100)))</f>
        <v>152.71467030000002</v>
      </c>
      <c r="F42" s="131">
        <v>0</v>
      </c>
      <c r="G42" s="131">
        <f>IF(($G$5&lt;'AG Jul 2019'!R30),(0),($G$5-'AG Jul 2019'!R30)*'AG Jul 2019'!S30/100)</f>
        <v>0</v>
      </c>
      <c r="H42" s="131">
        <f>$H$5*'AG Jul 2019'!AE30/100</f>
        <v>49.960111499999996</v>
      </c>
      <c r="I42" s="131">
        <f t="shared" si="23"/>
        <v>365.10068180000002</v>
      </c>
      <c r="J42" s="107">
        <f t="shared" si="24"/>
        <v>1127.3791272000001</v>
      </c>
      <c r="K42" s="110">
        <f t="shared" si="25"/>
        <v>1460.4027272000001</v>
      </c>
      <c r="L42" s="141">
        <f>'AG Jul 2019'!AW30</f>
        <v>0</v>
      </c>
      <c r="M42" s="141">
        <f>'AG Jul 2019'!AX30</f>
        <v>0</v>
      </c>
      <c r="N42" s="141">
        <f>'AG Jul 2019'!AY30</f>
        <v>7</v>
      </c>
      <c r="O42" s="141">
        <f>'AG Jul 2019'!AZ30</f>
        <v>0</v>
      </c>
      <c r="P42" s="141">
        <f>($E$6*'AG Jul 2019'!AT30/100)*4</f>
        <v>289.81919999999997</v>
      </c>
      <c r="Q42" s="109">
        <f t="shared" si="26"/>
        <v>1460.4027272000001</v>
      </c>
      <c r="R42" s="109">
        <f>Q42-(K42*N42/100)</f>
        <v>1358.174536296</v>
      </c>
      <c r="S42" s="110">
        <f t="shared" si="31"/>
        <v>1170.5835272000002</v>
      </c>
      <c r="T42" s="110">
        <f t="shared" si="29"/>
        <v>1068.3553362960001</v>
      </c>
      <c r="U42" s="473">
        <f t="shared" si="30"/>
        <v>1287.6418799200003</v>
      </c>
      <c r="V42" s="473">
        <f t="shared" si="30"/>
        <v>1175.1908699256003</v>
      </c>
      <c r="W42" s="142">
        <f>'AG Jul 2019'!BI30</f>
        <v>0</v>
      </c>
      <c r="X42" s="236" t="str">
        <f>'AG Jul 2019'!BJ30</f>
        <v>n</v>
      </c>
    </row>
    <row r="43" spans="1:24" x14ac:dyDescent="0.3">
      <c r="A43" s="129" t="str">
        <f>'AG Jul 2019'!K31</f>
        <v>Dodo Power &amp; Gas</v>
      </c>
      <c r="B43" s="130" t="str">
        <f>'AG Jul 2019'!L31</f>
        <v>Market offer</v>
      </c>
      <c r="C43" s="131">
        <f>91*'AG Jul 2019'!M31/100</f>
        <v>83.653818181818167</v>
      </c>
      <c r="D43" s="131">
        <f>$G$5*'AG Jul 2019'!N31/100</f>
        <v>194.70714899999999</v>
      </c>
      <c r="E43" s="131">
        <v>0</v>
      </c>
      <c r="F43" s="131">
        <v>0</v>
      </c>
      <c r="G43" s="131">
        <v>0</v>
      </c>
      <c r="H43" s="131">
        <f>$H$5*'AG Jul 2019'!AE31/100</f>
        <v>47.274083999999995</v>
      </c>
      <c r="I43" s="131">
        <f t="shared" si="23"/>
        <v>325.6350511818182</v>
      </c>
      <c r="J43" s="107">
        <f t="shared" si="24"/>
        <v>967.92493200000013</v>
      </c>
      <c r="K43" s="110">
        <f t="shared" si="25"/>
        <v>1302.5402047272728</v>
      </c>
      <c r="L43" s="141">
        <f>'AG Jul 2019'!AW31</f>
        <v>0</v>
      </c>
      <c r="M43" s="141">
        <f>'AG Jul 2019'!AX31</f>
        <v>0</v>
      </c>
      <c r="N43" s="141">
        <f>'AG Jul 2019'!AY31</f>
        <v>0</v>
      </c>
      <c r="O43" s="141">
        <f>'AG Jul 2019'!AZ31</f>
        <v>0</v>
      </c>
      <c r="P43" s="141">
        <f>($E$6*'AG Jul 2019'!AT31/100)*4</f>
        <v>280.15855999999997</v>
      </c>
      <c r="Q43" s="109">
        <f t="shared" si="26"/>
        <v>1302.5402047272728</v>
      </c>
      <c r="R43" s="109">
        <f t="shared" ref="R43" si="32">Q43</f>
        <v>1302.5402047272728</v>
      </c>
      <c r="S43" s="110">
        <f t="shared" si="31"/>
        <v>1022.3816447272728</v>
      </c>
      <c r="T43" s="110">
        <f t="shared" si="29"/>
        <v>1022.3816447272728</v>
      </c>
      <c r="U43" s="473">
        <f t="shared" si="30"/>
        <v>1124.6198092000002</v>
      </c>
      <c r="V43" s="473">
        <f t="shared" si="30"/>
        <v>1124.6198092000002</v>
      </c>
      <c r="W43" s="142">
        <f>'AG Jul 2019'!BI31</f>
        <v>0</v>
      </c>
      <c r="X43" s="236" t="str">
        <f>'AG Jul 2019'!BJ31</f>
        <v>n</v>
      </c>
    </row>
    <row r="44" spans="1:24" x14ac:dyDescent="0.3">
      <c r="A44" s="129" t="str">
        <f>'AG Jul 2019'!K32</f>
        <v>EnergyAustralia</v>
      </c>
      <c r="B44" s="130" t="str">
        <f>'AG Jul 2019'!L32</f>
        <v>Total Plan Home</v>
      </c>
      <c r="C44" s="131">
        <f>91*'AG Jul 2019'!M32/100</f>
        <v>74.62</v>
      </c>
      <c r="D44" s="131">
        <f>$G$5*'AG Jul 2019'!N32/100</f>
        <v>225.55034154545453</v>
      </c>
      <c r="E44" s="131">
        <v>0</v>
      </c>
      <c r="F44" s="131">
        <v>0</v>
      </c>
      <c r="G44" s="131">
        <v>0</v>
      </c>
      <c r="H44" s="131">
        <f>$H$5*'AG Jul 2019'!AE32/100</f>
        <v>40.469480999999995</v>
      </c>
      <c r="I44" s="131">
        <f t="shared" si="23"/>
        <v>340.63982254545454</v>
      </c>
      <c r="J44" s="107">
        <f t="shared" si="24"/>
        <v>1064.0792901818181</v>
      </c>
      <c r="K44" s="110">
        <f t="shared" si="25"/>
        <v>1362.5592901818181</v>
      </c>
      <c r="L44" s="141">
        <f>'AG Jul 2019'!AW32</f>
        <v>13</v>
      </c>
      <c r="M44" s="141">
        <f>'AG Jul 2019'!AX32</f>
        <v>0</v>
      </c>
      <c r="N44" s="141">
        <f>'AG Jul 2019'!AY32</f>
        <v>0</v>
      </c>
      <c r="O44" s="141">
        <f>'AG Jul 2019'!AZ32</f>
        <v>0</v>
      </c>
      <c r="P44" s="141">
        <f>($E$6*'AG Jul 2019'!AT32/100)*4</f>
        <v>301.89499999999998</v>
      </c>
      <c r="Q44" s="109">
        <f>K44-(K44*L44/100)</f>
        <v>1185.4265824581819</v>
      </c>
      <c r="R44" s="109">
        <f>Q44</f>
        <v>1185.4265824581819</v>
      </c>
      <c r="S44" s="110">
        <f t="shared" si="31"/>
        <v>883.5315824581819</v>
      </c>
      <c r="T44" s="110">
        <f t="shared" si="29"/>
        <v>883.5315824581819</v>
      </c>
      <c r="U44" s="473">
        <f t="shared" si="30"/>
        <v>971.88474070400014</v>
      </c>
      <c r="V44" s="473">
        <f t="shared" si="30"/>
        <v>971.88474070400014</v>
      </c>
      <c r="W44" s="142">
        <f>'AG Jul 2019'!BI32</f>
        <v>0</v>
      </c>
      <c r="X44" s="236" t="str">
        <f>'AG Jul 2019'!BJ32</f>
        <v>n</v>
      </c>
    </row>
    <row r="45" spans="1:24" x14ac:dyDescent="0.3">
      <c r="A45" s="129" t="str">
        <f>'AG Jul 2019'!K33</f>
        <v>Mojo Power</v>
      </c>
      <c r="B45" s="130" t="str">
        <f>'AG Jul 2019'!L33</f>
        <v>Connect</v>
      </c>
      <c r="C45" s="131">
        <f>91*'AG Jul 2019'!M33/100</f>
        <v>152.1611</v>
      </c>
      <c r="D45" s="131">
        <f>$G$5*'AG Jul 2019'!N33/100</f>
        <v>211.83803550000002</v>
      </c>
      <c r="E45" s="131">
        <v>0</v>
      </c>
      <c r="F45" s="131">
        <v>0</v>
      </c>
      <c r="G45" s="131">
        <v>0</v>
      </c>
      <c r="H45" s="131">
        <f>$H$5*'AG Jul 2019'!AE33/100</f>
        <v>47.023388099999991</v>
      </c>
      <c r="I45" s="131">
        <f t="shared" si="23"/>
        <v>411.0225236</v>
      </c>
      <c r="J45" s="107">
        <f t="shared" si="24"/>
        <v>1035.4456943999999</v>
      </c>
      <c r="K45" s="110">
        <f t="shared" si="25"/>
        <v>1644.0900944</v>
      </c>
      <c r="L45" s="141">
        <f>'AG Jul 2019'!AW33</f>
        <v>0</v>
      </c>
      <c r="M45" s="141">
        <f>'AG Jul 2019'!AX33</f>
        <v>0</v>
      </c>
      <c r="N45" s="141">
        <f>'AG Jul 2019'!AY33</f>
        <v>0</v>
      </c>
      <c r="O45" s="141">
        <f>'AG Jul 2019'!AZ33</f>
        <v>0</v>
      </c>
      <c r="P45" s="141">
        <f>($E$6*'AG Jul 2019'!AT33/100)*4</f>
        <v>483.03199999999998</v>
      </c>
      <c r="Q45" s="109">
        <f>K45</f>
        <v>1644.0900944</v>
      </c>
      <c r="R45" s="109">
        <f>Q45</f>
        <v>1644.0900944</v>
      </c>
      <c r="S45" s="110">
        <f t="shared" si="31"/>
        <v>1161.0580944000001</v>
      </c>
      <c r="T45" s="110">
        <f t="shared" si="29"/>
        <v>1161.0580944000001</v>
      </c>
      <c r="U45" s="473">
        <f t="shared" si="30"/>
        <v>1277.1639038400001</v>
      </c>
      <c r="V45" s="473">
        <f t="shared" si="30"/>
        <v>1277.1639038400001</v>
      </c>
      <c r="W45" s="142">
        <f>'AG Jul 2019'!BI33</f>
        <v>0</v>
      </c>
      <c r="X45" s="236" t="str">
        <f>'AG Jul 2019'!BJ33</f>
        <v>n</v>
      </c>
    </row>
    <row r="46" spans="1:24" x14ac:dyDescent="0.3">
      <c r="A46" s="129" t="str">
        <f>'AG Jul 2019'!K34</f>
        <v>Momentum Energy</v>
      </c>
      <c r="B46" s="130" t="str">
        <f>'AG Jul 2019'!L34</f>
        <v>SmilePower Flexi</v>
      </c>
      <c r="C46" s="131">
        <f>91*'AG Jul 2019'!M34/100</f>
        <v>73.018399999999986</v>
      </c>
      <c r="D46" s="131">
        <f>IF($G$5&gt;='AG Jul 2019'!P34,('AG Jul 2019'!P34*'AG Jul 2019'!N34/100),(($G$5)*'AG Jul 2019'!N34/100))</f>
        <v>137.34545454545452</v>
      </c>
      <c r="E46" s="131">
        <f>IF($G$5&lt;'AG Jul 2019'!P34,0,IF(($G$5)&gt;'AG Jul 2019'!R34,(('AG Jul 2019'!R34-'AG Jul 2019'!P34)*'AG Jul 2019'!Q34/100),(($G$5-'AG Jul 2019'!P34)*'AG Jul 2019'!Q34/100)))</f>
        <v>52.850541</v>
      </c>
      <c r="F46" s="131">
        <v>0</v>
      </c>
      <c r="G46" s="131">
        <f>IF(($G$5&lt;'AG Jul 2019'!R34),(0),($G$5-'AG Jul 2019'!R34)*'AG Jul 2019'!S34/100)</f>
        <v>0</v>
      </c>
      <c r="H46" s="131">
        <f>$H$5*'AG Jul 2019'!AE34/100</f>
        <v>37.31136381818181</v>
      </c>
      <c r="I46" s="131">
        <f t="shared" si="23"/>
        <v>300.52575936363633</v>
      </c>
      <c r="J46" s="107">
        <f t="shared" si="24"/>
        <v>910.02943745454536</v>
      </c>
      <c r="K46" s="110">
        <f t="shared" si="25"/>
        <v>1202.1030374545453</v>
      </c>
      <c r="L46" s="141">
        <f>'AG Jul 2019'!AW34</f>
        <v>0</v>
      </c>
      <c r="M46" s="141">
        <f>'AG Jul 2019'!AX34</f>
        <v>0</v>
      </c>
      <c r="N46" s="141">
        <f>'AG Jul 2019'!AY34</f>
        <v>0</v>
      </c>
      <c r="O46" s="141">
        <f>'AG Jul 2019'!AZ34</f>
        <v>0</v>
      </c>
      <c r="P46" s="141">
        <f>($E$6*'AG Jul 2019'!AT34/100)*4</f>
        <v>169.06119999999999</v>
      </c>
      <c r="Q46" s="109">
        <f t="shared" ref="Q46:Q47" si="33">K46</f>
        <v>1202.1030374545453</v>
      </c>
      <c r="R46" s="109">
        <f t="shared" ref="R46:R47" si="34">Q46</f>
        <v>1202.1030374545453</v>
      </c>
      <c r="S46" s="110">
        <f t="shared" si="31"/>
        <v>1033.0418374545452</v>
      </c>
      <c r="T46" s="110">
        <f t="shared" si="29"/>
        <v>1033.0418374545452</v>
      </c>
      <c r="U46" s="473">
        <f t="shared" si="30"/>
        <v>1136.3460211999998</v>
      </c>
      <c r="V46" s="473">
        <f t="shared" si="30"/>
        <v>1136.3460211999998</v>
      </c>
      <c r="W46" s="142">
        <f>'AG Jul 2019'!BI34</f>
        <v>0</v>
      </c>
      <c r="X46" s="236" t="str">
        <f>'AG Jul 2019'!BJ34</f>
        <v>n</v>
      </c>
    </row>
    <row r="47" spans="1:24" x14ac:dyDescent="0.3">
      <c r="A47" s="129" t="str">
        <f>'AG Jul 2019'!K35</f>
        <v>Origin Energy</v>
      </c>
      <c r="B47" s="130" t="str">
        <f>'AG Jul 2019'!L35</f>
        <v>Solar Optimiser</v>
      </c>
      <c r="C47" s="131">
        <f>91*'AG Jul 2019'!M35/100</f>
        <v>71.459818181818179</v>
      </c>
      <c r="D47" s="131">
        <f>($G$5)*'AG Jul 2019'!N35/100</f>
        <v>224.25887781818179</v>
      </c>
      <c r="E47" s="131">
        <v>0</v>
      </c>
      <c r="F47" s="131">
        <v>0</v>
      </c>
      <c r="G47" s="131">
        <v>0</v>
      </c>
      <c r="H47" s="131">
        <f>$H$5*'AG Jul 2019'!AE35/100</f>
        <v>53.134507636363622</v>
      </c>
      <c r="I47" s="131">
        <f t="shared" si="23"/>
        <v>348.85320363636356</v>
      </c>
      <c r="J47" s="107">
        <f t="shared" si="24"/>
        <v>1109.5735418181816</v>
      </c>
      <c r="K47" s="110">
        <f t="shared" si="25"/>
        <v>1395.4128145454542</v>
      </c>
      <c r="L47" s="141">
        <f>'AG Jul 2019'!AW35</f>
        <v>0</v>
      </c>
      <c r="M47" s="141">
        <f>'AG Jul 2019'!AX35</f>
        <v>0</v>
      </c>
      <c r="N47" s="141">
        <f>'AG Jul 2019'!AY35</f>
        <v>0</v>
      </c>
      <c r="O47" s="141">
        <f>'AG Jul 2019'!AZ35</f>
        <v>0</v>
      </c>
      <c r="P47" s="141">
        <f>($E$6*'AG Jul 2019'!AT35/100)*4</f>
        <v>507.18360000000001</v>
      </c>
      <c r="Q47" s="109">
        <f t="shared" si="33"/>
        <v>1395.4128145454542</v>
      </c>
      <c r="R47" s="109">
        <f t="shared" si="34"/>
        <v>1395.4128145454542</v>
      </c>
      <c r="S47" s="110">
        <f t="shared" si="31"/>
        <v>888.22921454545417</v>
      </c>
      <c r="T47" s="110">
        <f t="shared" si="29"/>
        <v>888.22921454545417</v>
      </c>
      <c r="U47" s="473">
        <f t="shared" si="30"/>
        <v>977.05213599999968</v>
      </c>
      <c r="V47" s="473">
        <f t="shared" si="30"/>
        <v>977.05213599999968</v>
      </c>
      <c r="W47" s="142">
        <f>'AG Jul 2019'!BI35</f>
        <v>0</v>
      </c>
      <c r="X47" s="236" t="str">
        <f>'AG Jul 2019'!BJ35</f>
        <v>n</v>
      </c>
    </row>
    <row r="48" spans="1:24" x14ac:dyDescent="0.3">
      <c r="A48" s="129" t="str">
        <f>'AG Jul 2019'!K36</f>
        <v>Powerdirect</v>
      </c>
      <c r="B48" s="130" t="str">
        <f>'AG Jul 2019'!L36</f>
        <v>Discount Saver</v>
      </c>
      <c r="C48" s="131">
        <f>91*'AG Jul 2019'!M36/100</f>
        <v>74.62</v>
      </c>
      <c r="D48" s="131">
        <f>($G$5)*'AG Jul 2019'!N36/100</f>
        <v>221.44804499999998</v>
      </c>
      <c r="E48" s="131">
        <v>0</v>
      </c>
      <c r="F48" s="131">
        <v>0</v>
      </c>
      <c r="G48" s="131">
        <v>0</v>
      </c>
      <c r="H48" s="131">
        <f>$H$5*'AG Jul 2019'!AE36/100</f>
        <v>50.041506272727254</v>
      </c>
      <c r="I48" s="131">
        <f t="shared" si="23"/>
        <v>346.10955127272723</v>
      </c>
      <c r="J48" s="107">
        <f t="shared" si="24"/>
        <v>1085.9582050909089</v>
      </c>
      <c r="K48" s="110">
        <f t="shared" si="25"/>
        <v>1384.4382050909089</v>
      </c>
      <c r="L48" s="141">
        <f>'AG Jul 2019'!AW36</f>
        <v>12</v>
      </c>
      <c r="M48" s="141">
        <f>'AG Jul 2019'!AX36</f>
        <v>0</v>
      </c>
      <c r="N48" s="141">
        <f>'AG Jul 2019'!AY36</f>
        <v>0</v>
      </c>
      <c r="O48" s="141">
        <f>'AG Jul 2019'!AZ36</f>
        <v>0</v>
      </c>
      <c r="P48" s="141">
        <f>($E$6*'AG Jul 2019'!AT36/100)*4</f>
        <v>246.34631999999999</v>
      </c>
      <c r="Q48" s="109">
        <f>K48-(K48*L48/100)</f>
        <v>1218.3056204799998</v>
      </c>
      <c r="R48" s="109">
        <f>Q48</f>
        <v>1218.3056204799998</v>
      </c>
      <c r="S48" s="110">
        <f t="shared" si="31"/>
        <v>971.9593004799998</v>
      </c>
      <c r="T48" s="110">
        <f t="shared" si="29"/>
        <v>971.9593004799998</v>
      </c>
      <c r="U48" s="473">
        <f t="shared" si="30"/>
        <v>1069.1552305279999</v>
      </c>
      <c r="V48" s="473">
        <f t="shared" si="30"/>
        <v>1069.1552305279999</v>
      </c>
      <c r="W48" s="142">
        <f>'AG Jul 2019'!BI36</f>
        <v>0</v>
      </c>
      <c r="X48" s="236" t="str">
        <f>'AG Jul 2019'!BJ36</f>
        <v>n</v>
      </c>
    </row>
    <row r="49" spans="1:24" x14ac:dyDescent="0.3">
      <c r="A49" s="129" t="str">
        <f>'AG Jul 2019'!K37</f>
        <v>Powershop</v>
      </c>
      <c r="B49" s="130" t="str">
        <f>'AG Jul 2019'!L37</f>
        <v>Shopper with Mega Pack</v>
      </c>
      <c r="C49" s="131">
        <f>91*'AG Jul 2019'!M37/100</f>
        <v>98.395818181818157</v>
      </c>
      <c r="D49" s="131">
        <f>($G$5)*'AG Jul 2019'!N37/100</f>
        <v>207.77372318181816</v>
      </c>
      <c r="E49" s="131">
        <v>0</v>
      </c>
      <c r="F49" s="131">
        <v>0</v>
      </c>
      <c r="G49" s="131">
        <v>0</v>
      </c>
      <c r="H49" s="131">
        <f>$H$5*'AG Jul 2019'!AE37/100</f>
        <v>44.408987999999994</v>
      </c>
      <c r="I49" s="131">
        <f t="shared" si="23"/>
        <v>350.57852936363633</v>
      </c>
      <c r="J49" s="107">
        <f t="shared" si="24"/>
        <v>1008.7308447272727</v>
      </c>
      <c r="K49" s="110">
        <f t="shared" si="25"/>
        <v>1402.3141174545453</v>
      </c>
      <c r="L49" s="141">
        <f>'AG Jul 2019'!AW37</f>
        <v>0</v>
      </c>
      <c r="M49" s="141">
        <f>'AG Jul 2019'!AX37</f>
        <v>0</v>
      </c>
      <c r="N49" s="141">
        <f>'AG Jul 2019'!AY37</f>
        <v>15</v>
      </c>
      <c r="O49" s="141">
        <f>'AG Jul 2019'!AZ37</f>
        <v>0</v>
      </c>
      <c r="P49" s="141">
        <f>($E$6*'AG Jul 2019'!AT37/100)*4</f>
        <v>246.34631999999999</v>
      </c>
      <c r="Q49" s="266">
        <f>K49*1.1</f>
        <v>1542.5455291999999</v>
      </c>
      <c r="R49" s="267">
        <f>Q49-(Q49*N49/100)</f>
        <v>1311.1636998199999</v>
      </c>
      <c r="S49" s="110">
        <f t="shared" si="31"/>
        <v>1296.1992092</v>
      </c>
      <c r="T49" s="110">
        <f t="shared" si="29"/>
        <v>1064.81737982</v>
      </c>
      <c r="U49" s="473">
        <f>S49</f>
        <v>1296.1992092</v>
      </c>
      <c r="V49" s="473">
        <f>T49</f>
        <v>1064.81737982</v>
      </c>
      <c r="W49" s="142">
        <f>'AG Jul 2019'!BI37</f>
        <v>0</v>
      </c>
      <c r="X49" s="236" t="str">
        <f>'AG Jul 2019'!BJ37</f>
        <v>n</v>
      </c>
    </row>
    <row r="50" spans="1:24" x14ac:dyDescent="0.3">
      <c r="A50" s="129" t="str">
        <f>'AG Jul 2019'!K38</f>
        <v>Red Energy</v>
      </c>
      <c r="B50" s="130" t="str">
        <f>'AG Jul 2019'!L38</f>
        <v>Living Energy Saver</v>
      </c>
      <c r="C50" s="131">
        <f>91*'AG Jul 2019'!M38/100</f>
        <v>80.989999999999995</v>
      </c>
      <c r="D50" s="131">
        <f>IF($G$5&gt;='AG Jul 2019'!P38,('AG Jul 2019'!P38*'AG Jul 2019'!N38/100),(($G$5)*'AG Jul 2019'!N38/100))</f>
        <v>216.13025318181815</v>
      </c>
      <c r="E50" s="131">
        <v>0</v>
      </c>
      <c r="F50" s="131">
        <v>0</v>
      </c>
      <c r="G50" s="131">
        <f>IF(($G$5&lt;'AG Jul 2019'!P38),(0),($G$5-'AG Jul 2019'!P38)*'AG Jul 2019'!Q38/100)</f>
        <v>0</v>
      </c>
      <c r="H50" s="131">
        <f>$H$5*'AG Jul 2019'!AE38/100</f>
        <v>54.697287272727266</v>
      </c>
      <c r="I50" s="131">
        <f t="shared" si="23"/>
        <v>351.81754045454545</v>
      </c>
      <c r="J50" s="107">
        <f t="shared" si="24"/>
        <v>1083.3101618181818</v>
      </c>
      <c r="K50" s="110">
        <f t="shared" si="25"/>
        <v>1407.2701618181818</v>
      </c>
      <c r="L50" s="141">
        <f>'AG Jul 2019'!AW38</f>
        <v>0</v>
      </c>
      <c r="M50" s="141">
        <f>'AG Jul 2019'!AX38</f>
        <v>0</v>
      </c>
      <c r="N50" s="141">
        <f>'AG Jul 2019'!AY38</f>
        <v>10</v>
      </c>
      <c r="O50" s="141">
        <f>'AG Jul 2019'!AZ38</f>
        <v>0</v>
      </c>
      <c r="P50" s="141">
        <f>($E$6*'AG Jul 2019'!AT38/100)*4</f>
        <v>268.08276000000001</v>
      </c>
      <c r="Q50" s="266">
        <f>K50*1.1</f>
        <v>1547.9971780000001</v>
      </c>
      <c r="R50" s="267">
        <f>Q50-(Q50*N50/100)</f>
        <v>1393.1974602</v>
      </c>
      <c r="S50" s="110">
        <f t="shared" si="31"/>
        <v>1279.9144180000001</v>
      </c>
      <c r="T50" s="110">
        <f t="shared" si="29"/>
        <v>1125.1147002</v>
      </c>
      <c r="U50" s="473">
        <f>S50</f>
        <v>1279.9144180000001</v>
      </c>
      <c r="V50" s="473">
        <f>T50</f>
        <v>1125.1147002</v>
      </c>
      <c r="W50" s="142">
        <f>'AG Jul 2019'!BI38</f>
        <v>0</v>
      </c>
      <c r="X50" s="236" t="str">
        <f>'AG Jul 2019'!BJ38</f>
        <v>n</v>
      </c>
    </row>
    <row r="51" spans="1:24" x14ac:dyDescent="0.3">
      <c r="A51" s="129" t="str">
        <f>'AG Jul 2019'!K39</f>
        <v>Simply Energy</v>
      </c>
      <c r="B51" s="130" t="str">
        <f>'AG Jul 2019'!L39</f>
        <v>Plus</v>
      </c>
      <c r="C51" s="131">
        <f>91*'AG Jul 2019'!M39/100</f>
        <v>78.044909090909101</v>
      </c>
      <c r="D51" s="131">
        <f>$G$5*'AG Jul 2019'!N39/100</f>
        <v>201.39237299999996</v>
      </c>
      <c r="E51" s="131">
        <v>0</v>
      </c>
      <c r="F51" s="131">
        <v>0</v>
      </c>
      <c r="G51" s="131">
        <v>0</v>
      </c>
      <c r="H51" s="131">
        <f>$H$5*'AG Jul 2019'!AE39/100</f>
        <v>51.832191272727258</v>
      </c>
      <c r="I51" s="131">
        <f t="shared" si="23"/>
        <v>331.26947336363634</v>
      </c>
      <c r="J51" s="107">
        <f t="shared" si="24"/>
        <v>1012.8982570909089</v>
      </c>
      <c r="K51" s="110">
        <f t="shared" si="25"/>
        <v>1325.0778934545453</v>
      </c>
      <c r="L51" s="141">
        <f>'AG Jul 2019'!AW39</f>
        <v>0</v>
      </c>
      <c r="M51" s="141">
        <f>'AG Jul 2019'!AX39</f>
        <v>0</v>
      </c>
      <c r="N51" s="141">
        <f>'AG Jul 2019'!AY39</f>
        <v>0</v>
      </c>
      <c r="O51" s="141">
        <f>'AG Jul 2019'!AZ39</f>
        <v>0</v>
      </c>
      <c r="P51" s="141">
        <f>($E$6*'AG Jul 2019'!AT39/100)*4</f>
        <v>193.21279999999999</v>
      </c>
      <c r="Q51" s="109">
        <f t="shared" ref="Q51:Q52" si="35">K51</f>
        <v>1325.0778934545453</v>
      </c>
      <c r="R51" s="109">
        <f>Q51</f>
        <v>1325.0778934545453</v>
      </c>
      <c r="S51" s="110">
        <f t="shared" si="31"/>
        <v>1131.8650934545453</v>
      </c>
      <c r="T51" s="110">
        <f t="shared" si="29"/>
        <v>1131.8650934545453</v>
      </c>
      <c r="U51" s="473">
        <f t="shared" si="30"/>
        <v>1245.0516028</v>
      </c>
      <c r="V51" s="473">
        <f t="shared" si="30"/>
        <v>1245.0516028</v>
      </c>
      <c r="W51" s="142">
        <f>'AG Jul 2019'!BI39</f>
        <v>0</v>
      </c>
      <c r="X51" s="236" t="str">
        <f>'AG Jul 2019'!BJ39</f>
        <v>n</v>
      </c>
    </row>
    <row r="52" spans="1:24" x14ac:dyDescent="0.3">
      <c r="A52" s="129" t="str">
        <f>'AG Jul 2019'!K40</f>
        <v>1st Energy</v>
      </c>
      <c r="B52" s="130" t="str">
        <f>'AG Jul 2019'!L40</f>
        <v>1st Saver</v>
      </c>
      <c r="C52" s="131">
        <f>91*'AG Jul 2019'!M40/100</f>
        <v>94.64</v>
      </c>
      <c r="D52" s="131">
        <f>IF($G$5&gt;='AG Jul 2019'!P40,('AG Jul 2019'!P40*'AG Jul 2019'!N40/100),(($G$5)*'AG Jul 2019'!N40/100))</f>
        <v>206.93807018181818</v>
      </c>
      <c r="E52" s="131">
        <v>0</v>
      </c>
      <c r="F52" s="131">
        <v>0</v>
      </c>
      <c r="G52" s="131">
        <f>IF(($G$5&lt;'AG Jul 2019'!P40),(0),($G$5-'AG Jul 2019'!P40)*'AG Jul 2019'!Q40/100)</f>
        <v>0</v>
      </c>
      <c r="H52" s="131">
        <f>IF(($G$5&lt;'AG Jul 2019'!Q40),(0),($G$5-'AG Jul 2019'!Q40)*'AG Jul 2019'!R40/100)</f>
        <v>0</v>
      </c>
      <c r="I52" s="131">
        <f t="shared" si="23"/>
        <v>301.57807018181819</v>
      </c>
      <c r="J52" s="107">
        <f t="shared" si="24"/>
        <v>827.75228072727282</v>
      </c>
      <c r="K52" s="110">
        <f t="shared" si="25"/>
        <v>1206.3122807272728</v>
      </c>
      <c r="L52" s="141">
        <f>'AG Jul 2019'!AW40</f>
        <v>0</v>
      </c>
      <c r="M52" s="141">
        <f>'AG Jul 2019'!AX40</f>
        <v>0</v>
      </c>
      <c r="N52" s="141">
        <f>'AG Jul 2019'!AY40</f>
        <v>7</v>
      </c>
      <c r="O52" s="141">
        <f>'AG Jul 2019'!AZ40</f>
        <v>0</v>
      </c>
      <c r="P52" s="141">
        <f>($E$6*'AG Jul 2019'!AT40/100)*4</f>
        <v>144.90959999999998</v>
      </c>
      <c r="Q52" s="109">
        <f t="shared" si="35"/>
        <v>1206.3122807272728</v>
      </c>
      <c r="R52" s="109">
        <f>Q52-(K52*N52/100)</f>
        <v>1121.8704210763638</v>
      </c>
      <c r="S52" s="110">
        <f t="shared" si="31"/>
        <v>1061.4026807272728</v>
      </c>
      <c r="T52" s="110">
        <f t="shared" si="29"/>
        <v>976.9608210763638</v>
      </c>
      <c r="U52" s="473">
        <f t="shared" si="30"/>
        <v>1167.5429488000002</v>
      </c>
      <c r="V52" s="473">
        <f t="shared" si="30"/>
        <v>1074.6569031840002</v>
      </c>
      <c r="W52" s="142">
        <f>'AG Jul 2019'!BI40</f>
        <v>0</v>
      </c>
      <c r="X52" s="236" t="str">
        <f>'AG Jul 2019'!BJ40</f>
        <v>n</v>
      </c>
    </row>
    <row r="53" spans="1:24" x14ac:dyDescent="0.3">
      <c r="A53" s="129" t="str">
        <f>'AG Jul 2019'!K41</f>
        <v>Amaysim</v>
      </c>
      <c r="B53" s="130" t="str">
        <f>'AG Jul 2019'!L41</f>
        <v>Solar as you go</v>
      </c>
      <c r="C53" s="131">
        <f>91*'AG Jul 2019'!M41/100</f>
        <v>62.442545454545446</v>
      </c>
      <c r="D53" s="131">
        <f>$G$5*'AG Jul 2019'!N41/100</f>
        <v>233.60299772727271</v>
      </c>
      <c r="E53" s="131">
        <v>0</v>
      </c>
      <c r="F53" s="131">
        <v>0</v>
      </c>
      <c r="G53" s="131">
        <v>0</v>
      </c>
      <c r="H53" s="131">
        <f>$H$5*'AG Jul 2019'!AE41/100</f>
        <v>65.376281454545435</v>
      </c>
      <c r="I53" s="131">
        <f t="shared" si="23"/>
        <v>361.42182463636362</v>
      </c>
      <c r="J53" s="107">
        <f t="shared" si="24"/>
        <v>1195.9171167272727</v>
      </c>
      <c r="K53" s="110">
        <f t="shared" si="25"/>
        <v>1445.6872985454545</v>
      </c>
      <c r="L53" s="141">
        <f>'AG Jul 2019'!AW41</f>
        <v>0</v>
      </c>
      <c r="M53" s="141">
        <f>'AG Jul 2019'!AX41</f>
        <v>0</v>
      </c>
      <c r="N53" s="141">
        <f>'AG Jul 2019'!AY41</f>
        <v>0</v>
      </c>
      <c r="O53" s="141">
        <f>'AG Jul 2019'!AZ41</f>
        <v>0</v>
      </c>
      <c r="P53" s="141">
        <f>($E$6*'AG Jul 2019'!AT41/100)*4</f>
        <v>362.27399999999994</v>
      </c>
      <c r="Q53" s="109">
        <f t="shared" ref="Q53" si="36">K53</f>
        <v>1445.6872985454545</v>
      </c>
      <c r="R53" s="109">
        <f>Q53</f>
        <v>1445.6872985454545</v>
      </c>
      <c r="S53" s="110">
        <f t="shared" ref="S53:S55" si="37">Q53-P53</f>
        <v>1083.4132985454546</v>
      </c>
      <c r="T53" s="110">
        <f t="shared" ref="T53:T55" si="38">R53-P53</f>
        <v>1083.4132985454546</v>
      </c>
      <c r="U53" s="473">
        <f t="shared" ref="U53:V55" si="39">S53*1.1</f>
        <v>1191.7546284000002</v>
      </c>
      <c r="V53" s="473">
        <f t="shared" si="39"/>
        <v>1191.7546284000002</v>
      </c>
      <c r="W53" s="142">
        <f>'AG Jul 2019'!BI41</f>
        <v>0</v>
      </c>
      <c r="X53" s="236" t="str">
        <f>'AG Jul 2019'!BJ41</f>
        <v>n</v>
      </c>
    </row>
    <row r="54" spans="1:24" x14ac:dyDescent="0.3">
      <c r="A54" s="129" t="str">
        <f>'AG Jul 2019'!K42</f>
        <v>DC Power Co</v>
      </c>
      <c r="B54" s="130" t="str">
        <f>'AG Jul 2019'!L42</f>
        <v>Market offer</v>
      </c>
      <c r="C54" s="131">
        <f>(91*'AG Jul 2019'!M42/100)+('AG Jul 2019'!BM42/4)</f>
        <v>98.762909090909091</v>
      </c>
      <c r="D54" s="131">
        <f>$G$5*'AG Jul 2019'!N42/100</f>
        <v>215.67444245454547</v>
      </c>
      <c r="E54" s="131">
        <v>0</v>
      </c>
      <c r="F54" s="131">
        <v>0</v>
      </c>
      <c r="G54" s="131">
        <v>0</v>
      </c>
      <c r="H54" s="131">
        <f>$H$5*'AG Jul 2019'!AE42/100</f>
        <v>69.022767272727251</v>
      </c>
      <c r="I54" s="131">
        <f t="shared" si="23"/>
        <v>383.46011881818185</v>
      </c>
      <c r="J54" s="107">
        <f t="shared" si="24"/>
        <v>1138.7888389090911</v>
      </c>
      <c r="K54" s="110">
        <f t="shared" si="25"/>
        <v>1533.8404752727274</v>
      </c>
      <c r="L54" s="141">
        <f>'AG Jul 2019'!AW42</f>
        <v>0</v>
      </c>
      <c r="M54" s="141">
        <f>'AG Jul 2019'!AX42</f>
        <v>0</v>
      </c>
      <c r="N54" s="141">
        <f>'AG Jul 2019'!AY42</f>
        <v>0</v>
      </c>
      <c r="O54" s="141">
        <f>'AG Jul 2019'!AZ42</f>
        <v>0</v>
      </c>
      <c r="P54" s="141">
        <f>($E$6*'AG Jul 2019'!AT42/100)*4</f>
        <v>362.27399999999994</v>
      </c>
      <c r="Q54" s="109">
        <f t="shared" ref="Q54:Q55" si="40">K54</f>
        <v>1533.8404752727274</v>
      </c>
      <c r="R54" s="109">
        <f t="shared" ref="R54:R55" si="41">Q54</f>
        <v>1533.8404752727274</v>
      </c>
      <c r="S54" s="110">
        <f t="shared" si="37"/>
        <v>1171.5664752727275</v>
      </c>
      <c r="T54" s="110">
        <f t="shared" si="38"/>
        <v>1171.5664752727275</v>
      </c>
      <c r="U54" s="473">
        <f t="shared" si="39"/>
        <v>1288.7231228000003</v>
      </c>
      <c r="V54" s="473">
        <f t="shared" si="39"/>
        <v>1288.7231228000003</v>
      </c>
      <c r="W54" s="142">
        <f>'AG Jul 2019'!BI42</f>
        <v>0</v>
      </c>
      <c r="X54" s="236" t="str">
        <f>'AG Jul 2019'!BJ42</f>
        <v>n</v>
      </c>
    </row>
    <row r="55" spans="1:24" ht="14.5" thickBot="1" x14ac:dyDescent="0.35">
      <c r="A55" s="135" t="str">
        <f>'AG Jul 2019'!K43</f>
        <v>ReAmped Energy</v>
      </c>
      <c r="B55" s="136" t="str">
        <f>'AG Jul 2019'!L43</f>
        <v>Market offer</v>
      </c>
      <c r="C55" s="137">
        <f>91*'AG Jul 2019'!M43/100</f>
        <v>71.757636363636351</v>
      </c>
      <c r="D55" s="137">
        <f>$G$5*'AG Jul 2019'!N43/100</f>
        <v>175.48713000000001</v>
      </c>
      <c r="E55" s="137">
        <v>0</v>
      </c>
      <c r="F55" s="137">
        <v>0</v>
      </c>
      <c r="G55" s="137">
        <v>0</v>
      </c>
      <c r="H55" s="137">
        <f>$H$5*'AG Jul 2019'!AE43/100</f>
        <v>33.306740999999995</v>
      </c>
      <c r="I55" s="137">
        <f t="shared" si="23"/>
        <v>280.55150736363635</v>
      </c>
      <c r="J55" s="117">
        <f t="shared" si="24"/>
        <v>835.17548399999998</v>
      </c>
      <c r="K55" s="120">
        <f t="shared" si="25"/>
        <v>1122.2060294545454</v>
      </c>
      <c r="L55" s="144">
        <f>'AG Jul 2019'!AW43</f>
        <v>0</v>
      </c>
      <c r="M55" s="144">
        <f>'AG Jul 2019'!AX43</f>
        <v>0</v>
      </c>
      <c r="N55" s="144">
        <f>'AG Jul 2019'!AY43</f>
        <v>0</v>
      </c>
      <c r="O55" s="144">
        <f>'AG Jul 2019'!AZ43</f>
        <v>0</v>
      </c>
      <c r="P55" s="144">
        <f>($E$6*'AG Jul 2019'!AT43/100)*4</f>
        <v>193.21279999999999</v>
      </c>
      <c r="Q55" s="109">
        <f t="shared" si="40"/>
        <v>1122.2060294545454</v>
      </c>
      <c r="R55" s="109">
        <f t="shared" si="41"/>
        <v>1122.2060294545454</v>
      </c>
      <c r="S55" s="120">
        <f t="shared" si="37"/>
        <v>928.99322945454537</v>
      </c>
      <c r="T55" s="120">
        <f t="shared" si="38"/>
        <v>928.99322945454537</v>
      </c>
      <c r="U55" s="474">
        <f t="shared" si="39"/>
        <v>1021.8925524</v>
      </c>
      <c r="V55" s="474">
        <f t="shared" si="39"/>
        <v>1021.8925524</v>
      </c>
      <c r="W55" s="145">
        <f>'AG Jul 2019'!BI43</f>
        <v>0</v>
      </c>
      <c r="X55" s="237" t="str">
        <f>'AG Jul 2019'!BJ43</f>
        <v>n</v>
      </c>
    </row>
    <row r="56" spans="1:24" s="244" customFormat="1" x14ac:dyDescent="0.3"/>
    <row r="57" spans="1:24" ht="14.5" thickBot="1" x14ac:dyDescent="0.35"/>
    <row r="58" spans="1:24" x14ac:dyDescent="0.3">
      <c r="A58" s="100" t="s">
        <v>534</v>
      </c>
      <c r="B58" s="101"/>
      <c r="C58" s="101"/>
      <c r="D58" s="101"/>
      <c r="E58" s="101"/>
      <c r="F58" s="101"/>
      <c r="G58" s="101"/>
      <c r="H58" s="101"/>
      <c r="I58" s="101"/>
      <c r="J58" s="101"/>
      <c r="K58" s="101"/>
      <c r="L58" s="101"/>
      <c r="M58" s="101"/>
      <c r="N58" s="101"/>
      <c r="O58" s="101"/>
      <c r="P58" s="101"/>
      <c r="Q58" s="101"/>
      <c r="R58" s="101"/>
      <c r="S58" s="101"/>
      <c r="T58" s="101"/>
      <c r="U58" s="101"/>
      <c r="V58" s="101"/>
      <c r="W58" s="101"/>
      <c r="X58" s="102"/>
    </row>
    <row r="59" spans="1:24" ht="70" x14ac:dyDescent="0.3">
      <c r="A59" s="463" t="s">
        <v>408</v>
      </c>
      <c r="B59" s="464" t="s">
        <v>409</v>
      </c>
      <c r="C59" s="465" t="s">
        <v>410</v>
      </c>
      <c r="D59" s="465" t="s">
        <v>555</v>
      </c>
      <c r="E59" s="465" t="s">
        <v>446</v>
      </c>
      <c r="F59" s="467" t="s">
        <v>354</v>
      </c>
      <c r="G59" s="467" t="s">
        <v>556</v>
      </c>
      <c r="H59" s="467" t="s">
        <v>352</v>
      </c>
      <c r="I59" s="465" t="s">
        <v>222</v>
      </c>
      <c r="J59" s="467" t="s">
        <v>406</v>
      </c>
      <c r="K59" s="468" t="s">
        <v>449</v>
      </c>
      <c r="L59" s="469" t="s">
        <v>398</v>
      </c>
      <c r="M59" s="469" t="s">
        <v>533</v>
      </c>
      <c r="N59" s="469" t="s">
        <v>399</v>
      </c>
      <c r="O59" s="469" t="s">
        <v>552</v>
      </c>
      <c r="P59" s="470" t="s">
        <v>490</v>
      </c>
      <c r="Q59" s="471" t="s">
        <v>102</v>
      </c>
      <c r="R59" s="471" t="s">
        <v>103</v>
      </c>
      <c r="S59" s="471" t="s">
        <v>104</v>
      </c>
      <c r="T59" s="471" t="s">
        <v>105</v>
      </c>
      <c r="U59" s="470" t="s">
        <v>331</v>
      </c>
      <c r="V59" s="470" t="s">
        <v>332</v>
      </c>
      <c r="W59" s="469" t="s">
        <v>400</v>
      </c>
      <c r="X59" s="472" t="s">
        <v>558</v>
      </c>
    </row>
    <row r="60" spans="1:24" x14ac:dyDescent="0.3">
      <c r="A60" s="129" t="str">
        <f>'AG Jul 2019'!K44</f>
        <v>Energy Locals</v>
      </c>
      <c r="B60" s="130" t="str">
        <f>'AG Jul 2019'!L44</f>
        <v>Solar Member Promise</v>
      </c>
      <c r="C60" s="147">
        <f>(91*'AG Jul 2019'!M44/100)+('AG Jul 2019'!BM44/4)</f>
        <v>132.12727272727273</v>
      </c>
      <c r="D60" s="147">
        <f>$G$6*'AG Jul 2019'!N44/100</f>
        <v>87.906354545454519</v>
      </c>
      <c r="E60" s="147">
        <v>0</v>
      </c>
      <c r="F60" s="147">
        <v>0</v>
      </c>
      <c r="G60" s="147">
        <f>$I$6*'AG Jul 2019'!AH44/100</f>
        <v>111.2395227272727</v>
      </c>
      <c r="H60" s="147">
        <f>$H$6*'AG Jul 2019'!W44/100</f>
        <v>60.232131818181806</v>
      </c>
      <c r="I60" s="147">
        <f t="shared" ref="I60:I79" si="42">SUM(C60:H60)</f>
        <v>391.50528181818174</v>
      </c>
      <c r="J60" s="107">
        <f t="shared" ref="J60:J79" si="43">(I60-C60)*4</f>
        <v>1037.5120363636361</v>
      </c>
      <c r="K60" s="110">
        <f t="shared" ref="K60:K79" si="44">I60*4</f>
        <v>1566.021127272727</v>
      </c>
      <c r="L60" s="141">
        <f>'AG Jul 2019'!AW44</f>
        <v>0</v>
      </c>
      <c r="M60" s="141">
        <f>'AG Jul 2019'!AX44</f>
        <v>0</v>
      </c>
      <c r="N60" s="141">
        <f>'AG Jul 2019'!AY44</f>
        <v>0</v>
      </c>
      <c r="O60" s="141">
        <f>'AG Jul 2019'!AZ44</f>
        <v>0</v>
      </c>
      <c r="P60" s="141">
        <f>($E$6*'AG Jul 2019'!AT44/100)*4</f>
        <v>386.42559999999997</v>
      </c>
      <c r="Q60" s="109">
        <f>K60</f>
        <v>1566.021127272727</v>
      </c>
      <c r="R60" s="109">
        <f>Q60</f>
        <v>1566.021127272727</v>
      </c>
      <c r="S60" s="110">
        <f>Q60-P60</f>
        <v>1179.5955272727269</v>
      </c>
      <c r="T60" s="110">
        <f>R60-P60</f>
        <v>1179.5955272727269</v>
      </c>
      <c r="U60" s="473">
        <f>S60*1.1</f>
        <v>1297.5550799999996</v>
      </c>
      <c r="V60" s="473">
        <f>T60*1.1</f>
        <v>1297.5550799999996</v>
      </c>
      <c r="W60" s="142">
        <f>'AG Jul 2019'!BI44</f>
        <v>0</v>
      </c>
      <c r="X60" s="236" t="str">
        <f>'AG Jul 2019'!BJ44</f>
        <v>n</v>
      </c>
    </row>
    <row r="61" spans="1:24" x14ac:dyDescent="0.3">
      <c r="A61" s="129" t="str">
        <f>'AG Jul 2019'!K45</f>
        <v>AGL</v>
      </c>
      <c r="B61" s="130" t="str">
        <f>'AG Jul 2019'!L45</f>
        <v>Solar Savers</v>
      </c>
      <c r="C61" s="147">
        <f>91*'AG Jul 2019'!M45/100</f>
        <v>85.54</v>
      </c>
      <c r="D61" s="147">
        <f>$G$6*'AG Jul 2019'!N45/100</f>
        <v>117.98986254545453</v>
      </c>
      <c r="E61" s="147">
        <v>0</v>
      </c>
      <c r="F61" s="147">
        <v>0</v>
      </c>
      <c r="G61" s="147">
        <f>$I$6*'AG Jul 2019'!AH45/100</f>
        <v>125.56500272727271</v>
      </c>
      <c r="H61" s="147">
        <f>$H$6*'AG Jul 2019'!W45/100</f>
        <v>49.097326909090896</v>
      </c>
      <c r="I61" s="147">
        <f t="shared" si="42"/>
        <v>378.19219218181814</v>
      </c>
      <c r="J61" s="107">
        <f t="shared" si="43"/>
        <v>1170.6087687272725</v>
      </c>
      <c r="K61" s="110">
        <f t="shared" si="44"/>
        <v>1512.7687687272726</v>
      </c>
      <c r="L61" s="141">
        <f>'AG Jul 2019'!AW45</f>
        <v>0</v>
      </c>
      <c r="M61" s="141">
        <f>'AG Jul 2019'!AX45</f>
        <v>0</v>
      </c>
      <c r="N61" s="141">
        <f>'AG Jul 2019'!AY45</f>
        <v>0</v>
      </c>
      <c r="O61" s="141">
        <f>'AG Jul 2019'!AZ45</f>
        <v>0</v>
      </c>
      <c r="P61" s="141">
        <f>($E$6*'AG Jul 2019'!AT45/100)*4</f>
        <v>362.27399999999994</v>
      </c>
      <c r="Q61" s="109">
        <f t="shared" ref="Q61:Q67" si="45">K61</f>
        <v>1512.7687687272726</v>
      </c>
      <c r="R61" s="109">
        <f t="shared" ref="R61:R64" si="46">Q61</f>
        <v>1512.7687687272726</v>
      </c>
      <c r="S61" s="110">
        <f t="shared" ref="S61" si="47">Q61-P61</f>
        <v>1150.4947687272727</v>
      </c>
      <c r="T61" s="110">
        <f t="shared" ref="T61:T76" si="48">R61-P61</f>
        <v>1150.4947687272727</v>
      </c>
      <c r="U61" s="473">
        <f t="shared" ref="U61:V76" si="49">S61*1.1</f>
        <v>1265.5442456000001</v>
      </c>
      <c r="V61" s="473">
        <f t="shared" si="49"/>
        <v>1265.5442456000001</v>
      </c>
      <c r="W61" s="142">
        <f>'AG Jul 2019'!BI45</f>
        <v>0</v>
      </c>
      <c r="X61" s="236" t="str">
        <f>'AG Jul 2019'!BJ45</f>
        <v>n</v>
      </c>
    </row>
    <row r="62" spans="1:24" x14ac:dyDescent="0.3">
      <c r="A62" s="129" t="str">
        <f>'AG Jul 2019'!K46</f>
        <v>Alinta Energy</v>
      </c>
      <c r="B62" s="130" t="str">
        <f>'AG Jul 2019'!L46</f>
        <v>No fuss</v>
      </c>
      <c r="C62" s="147">
        <f>91*'AG Jul 2019'!M46/100</f>
        <v>87.36</v>
      </c>
      <c r="D62" s="147">
        <f>$G$6*'AG Jul 2019'!N46/100</f>
        <v>101.23339199999998</v>
      </c>
      <c r="E62" s="147">
        <v>0</v>
      </c>
      <c r="F62" s="147">
        <v>0</v>
      </c>
      <c r="G62" s="147">
        <f>$I$6*'AG Jul 2019'!AH46/100</f>
        <v>106.24730999999998</v>
      </c>
      <c r="H62" s="147">
        <f>$H$6*'AG Jul 2019'!W46/100</f>
        <v>41.576449909090897</v>
      </c>
      <c r="I62" s="147">
        <f t="shared" si="42"/>
        <v>336.41715190909088</v>
      </c>
      <c r="J62" s="107">
        <f t="shared" si="43"/>
        <v>996.22860763636345</v>
      </c>
      <c r="K62" s="110">
        <f t="shared" si="44"/>
        <v>1345.6686076363635</v>
      </c>
      <c r="L62" s="141">
        <f>'AG Jul 2019'!AW46</f>
        <v>0</v>
      </c>
      <c r="M62" s="141">
        <f>'AG Jul 2019'!AX46</f>
        <v>0</v>
      </c>
      <c r="N62" s="141">
        <f>'AG Jul 2019'!AY46</f>
        <v>0</v>
      </c>
      <c r="O62" s="141">
        <f>'AG Jul 2019'!AZ46</f>
        <v>0</v>
      </c>
      <c r="P62" s="141">
        <f>($E$6*'AG Jul 2019'!AT46/100)*4</f>
        <v>181.13699999999997</v>
      </c>
      <c r="Q62" s="109">
        <f t="shared" si="45"/>
        <v>1345.6686076363635</v>
      </c>
      <c r="R62" s="109">
        <f t="shared" si="46"/>
        <v>1345.6686076363635</v>
      </c>
      <c r="S62" s="110">
        <f>Q62-P62</f>
        <v>1164.5316076363636</v>
      </c>
      <c r="T62" s="110">
        <f t="shared" si="48"/>
        <v>1164.5316076363636</v>
      </c>
      <c r="U62" s="473">
        <f t="shared" si="49"/>
        <v>1280.9847684000001</v>
      </c>
      <c r="V62" s="473">
        <f t="shared" si="49"/>
        <v>1280.9847684000001</v>
      </c>
      <c r="W62" s="142">
        <f>'AG Jul 2019'!BI46</f>
        <v>0</v>
      </c>
      <c r="X62" s="236" t="str">
        <f>'AG Jul 2019'!BJ46</f>
        <v>n</v>
      </c>
    </row>
    <row r="63" spans="1:24" x14ac:dyDescent="0.3">
      <c r="A63" s="129" t="str">
        <f>'AG Jul 2019'!K47</f>
        <v>Click Energy</v>
      </c>
      <c r="B63" s="130" t="str">
        <f>'AG Jul 2019'!L47</f>
        <v>Banksia Solar</v>
      </c>
      <c r="C63" s="147">
        <f>91*'AG Jul 2019'!M47/100</f>
        <v>81.899999999999991</v>
      </c>
      <c r="D63" s="147">
        <f>$G$6*'AG Jul 2019'!N47/100</f>
        <v>90.250523999999984</v>
      </c>
      <c r="E63" s="147">
        <v>0</v>
      </c>
      <c r="F63" s="147">
        <v>0</v>
      </c>
      <c r="G63" s="147">
        <f>$I$6*'AG Jul 2019'!AH47/100</f>
        <v>125.07663409090908</v>
      </c>
      <c r="H63" s="147">
        <f>$H$6*'AG Jul 2019'!W47/100</f>
        <v>68.046029999999973</v>
      </c>
      <c r="I63" s="147">
        <f t="shared" si="42"/>
        <v>365.273188090909</v>
      </c>
      <c r="J63" s="107">
        <f t="shared" si="43"/>
        <v>1133.4927523636361</v>
      </c>
      <c r="K63" s="110">
        <f t="shared" si="44"/>
        <v>1461.092752363636</v>
      </c>
      <c r="L63" s="141">
        <f>'AG Jul 2019'!AW47</f>
        <v>0</v>
      </c>
      <c r="M63" s="141">
        <f>'AG Jul 2019'!AX47</f>
        <v>0</v>
      </c>
      <c r="N63" s="141">
        <f>'AG Jul 2019'!AY47</f>
        <v>0</v>
      </c>
      <c r="O63" s="141">
        <f>'AG Jul 2019'!AZ47</f>
        <v>0</v>
      </c>
      <c r="P63" s="141">
        <f>($E$6*'AG Jul 2019'!AT47/100)*4</f>
        <v>338.12239999999997</v>
      </c>
      <c r="Q63" s="109">
        <f t="shared" si="45"/>
        <v>1461.092752363636</v>
      </c>
      <c r="R63" s="109">
        <f t="shared" si="46"/>
        <v>1461.092752363636</v>
      </c>
      <c r="S63" s="110">
        <f t="shared" ref="S63:S76" si="50">Q63-P63</f>
        <v>1122.970352363636</v>
      </c>
      <c r="T63" s="110">
        <f t="shared" si="48"/>
        <v>1122.970352363636</v>
      </c>
      <c r="U63" s="473">
        <f t="shared" si="49"/>
        <v>1235.2673875999997</v>
      </c>
      <c r="V63" s="473">
        <f t="shared" si="49"/>
        <v>1235.2673875999997</v>
      </c>
      <c r="W63" s="142">
        <f>'AG Jul 2019'!BI47</f>
        <v>0</v>
      </c>
      <c r="X63" s="236" t="str">
        <f>'AG Jul 2019'!BJ47</f>
        <v>n</v>
      </c>
    </row>
    <row r="64" spans="1:24" x14ac:dyDescent="0.3">
      <c r="A64" s="129" t="str">
        <f>'AG Jul 2019'!K48</f>
        <v>Commander</v>
      </c>
      <c r="B64" s="130" t="str">
        <f>'AG Jul 2019'!L48</f>
        <v>Market offer</v>
      </c>
      <c r="C64" s="147">
        <f>91*'AG Jul 2019'!M48/100</f>
        <v>90.520181818181811</v>
      </c>
      <c r="D64" s="147">
        <f>$G$6*'AG Jul 2019'!N48/100</f>
        <v>97.847369454545444</v>
      </c>
      <c r="E64" s="147">
        <v>0</v>
      </c>
      <c r="F64" s="147">
        <v>0</v>
      </c>
      <c r="G64" s="147">
        <f>$I$6*'AG Jul 2019'!AH48/100</f>
        <v>114.71236636363636</v>
      </c>
      <c r="H64" s="147">
        <f>$H$6*'AG Jul 2019'!W48/100</f>
        <v>60.232131818181806</v>
      </c>
      <c r="I64" s="147">
        <f t="shared" si="42"/>
        <v>363.31204945454544</v>
      </c>
      <c r="J64" s="107">
        <f t="shared" si="43"/>
        <v>1091.1674705454545</v>
      </c>
      <c r="K64" s="110">
        <f t="shared" si="44"/>
        <v>1453.2481978181818</v>
      </c>
      <c r="L64" s="141">
        <f>'AG Jul 2019'!AW48</f>
        <v>0</v>
      </c>
      <c r="M64" s="141">
        <f>'AG Jul 2019'!AX48</f>
        <v>0</v>
      </c>
      <c r="N64" s="141">
        <f>'AG Jul 2019'!AY48</f>
        <v>0</v>
      </c>
      <c r="O64" s="141">
        <f>'AG Jul 2019'!AZ48</f>
        <v>0</v>
      </c>
      <c r="P64" s="141">
        <f>($E$6*'AG Jul 2019'!AT48/100)*4</f>
        <v>280.15855999999997</v>
      </c>
      <c r="Q64" s="109">
        <f t="shared" si="45"/>
        <v>1453.2481978181818</v>
      </c>
      <c r="R64" s="109">
        <f t="shared" si="46"/>
        <v>1453.2481978181818</v>
      </c>
      <c r="S64" s="110">
        <f t="shared" si="50"/>
        <v>1173.0896378181819</v>
      </c>
      <c r="T64" s="110">
        <f t="shared" si="48"/>
        <v>1173.0896378181819</v>
      </c>
      <c r="U64" s="473">
        <f t="shared" si="49"/>
        <v>1290.3986016000001</v>
      </c>
      <c r="V64" s="473">
        <f t="shared" si="49"/>
        <v>1290.3986016000001</v>
      </c>
      <c r="W64" s="142">
        <f>'AG Jul 2019'!BI48</f>
        <v>0</v>
      </c>
      <c r="X64" s="236" t="str">
        <f>'AG Jul 2019'!BJ48</f>
        <v>n</v>
      </c>
    </row>
    <row r="65" spans="1:24" x14ac:dyDescent="0.3">
      <c r="A65" s="129" t="str">
        <f>'AG Jul 2019'!K49</f>
        <v>CovaU</v>
      </c>
      <c r="B65" s="130" t="str">
        <f>'AG Jul 2019'!L49</f>
        <v>Freedom Solar</v>
      </c>
      <c r="C65" s="147">
        <f>91*'AG Jul 2019'!M49/100</f>
        <v>104.65</v>
      </c>
      <c r="D65" s="147">
        <f>$G$6*'AG Jul 2019'!N49/100</f>
        <v>74.014979999999994</v>
      </c>
      <c r="E65" s="147">
        <v>0</v>
      </c>
      <c r="F65" s="147">
        <v>0</v>
      </c>
      <c r="G65" s="147">
        <f>$I$6*'AG Jul 2019'!AH49/100</f>
        <v>185.03744999999998</v>
      </c>
      <c r="H65" s="147">
        <f>$H$6*'AG Jul 2019'!W49/100</f>
        <v>111.02246999999997</v>
      </c>
      <c r="I65" s="147">
        <f t="shared" si="42"/>
        <v>474.72489999999993</v>
      </c>
      <c r="J65" s="107">
        <f t="shared" si="43"/>
        <v>1480.2995999999998</v>
      </c>
      <c r="K65" s="110">
        <f t="shared" si="44"/>
        <v>1898.8995999999997</v>
      </c>
      <c r="L65" s="141">
        <f>'AG Jul 2019'!AW49</f>
        <v>0</v>
      </c>
      <c r="M65" s="141">
        <f>'AG Jul 2019'!AX49</f>
        <v>0</v>
      </c>
      <c r="N65" s="141">
        <f>'AG Jul 2019'!AY49</f>
        <v>20</v>
      </c>
      <c r="O65" s="141">
        <f>'AG Jul 2019'!AZ49</f>
        <v>0</v>
      </c>
      <c r="P65" s="141">
        <f>($E$6*'AG Jul 2019'!AT49/100)*4</f>
        <v>205.2886</v>
      </c>
      <c r="Q65" s="109">
        <f t="shared" si="45"/>
        <v>1898.8995999999997</v>
      </c>
      <c r="R65" s="109">
        <f>Q65-(K65*N65/100)</f>
        <v>1519.1196799999998</v>
      </c>
      <c r="S65" s="110">
        <f t="shared" si="50"/>
        <v>1693.6109999999996</v>
      </c>
      <c r="T65" s="110">
        <f t="shared" si="48"/>
        <v>1313.8310799999997</v>
      </c>
      <c r="U65" s="473">
        <f t="shared" si="49"/>
        <v>1862.9720999999997</v>
      </c>
      <c r="V65" s="473">
        <f t="shared" si="49"/>
        <v>1445.2141879999997</v>
      </c>
      <c r="W65" s="142">
        <f>'AG Jul 2019'!BI49</f>
        <v>0</v>
      </c>
      <c r="X65" s="236" t="str">
        <f>'AG Jul 2019'!BJ49</f>
        <v>n</v>
      </c>
    </row>
    <row r="66" spans="1:24" x14ac:dyDescent="0.3">
      <c r="A66" s="129" t="str">
        <f>'AG Jul 2019'!K50</f>
        <v>Diamond Energy</v>
      </c>
      <c r="B66" s="130" t="str">
        <f>'AG Jul 2019'!L50</f>
        <v>Pay on time discount</v>
      </c>
      <c r="C66" s="147">
        <f>91*'AG Jul 2019'!M50/100</f>
        <v>90.545000000000002</v>
      </c>
      <c r="D66" s="147">
        <f>IF($G$6&gt;='AG Jul 2019'!P50,('AG Jul 2019'!P50*'AG Jul 2019'!N50/100),(($G$6)*'AG Jul 2019'!N50/100))</f>
        <v>118.18520999999998</v>
      </c>
      <c r="E66" s="147">
        <v>0</v>
      </c>
      <c r="F66" s="147">
        <f>IF(($G$6&lt;'AG Jul 2019'!P50),(0),($G$6-'AG Jul 2019'!P50)*'AG Jul 2019'!Q50/100)</f>
        <v>0</v>
      </c>
      <c r="G66" s="147">
        <f>$I$6*'AG Jul 2019'!AH50/100</f>
        <v>140.150946</v>
      </c>
      <c r="H66" s="147">
        <f>$H$6*'AG Jul 2019'!W50/100</f>
        <v>64.285591499999995</v>
      </c>
      <c r="I66" s="147">
        <f t="shared" si="42"/>
        <v>413.16674750000004</v>
      </c>
      <c r="J66" s="107">
        <f t="shared" si="43"/>
        <v>1290.4869900000001</v>
      </c>
      <c r="K66" s="110">
        <f t="shared" si="44"/>
        <v>1652.6669900000002</v>
      </c>
      <c r="L66" s="141">
        <f>'AG Jul 2019'!AW50</f>
        <v>0</v>
      </c>
      <c r="M66" s="141">
        <f>'AG Jul 2019'!AX50</f>
        <v>0</v>
      </c>
      <c r="N66" s="141">
        <f>'AG Jul 2019'!AY50</f>
        <v>7</v>
      </c>
      <c r="O66" s="141">
        <f>'AG Jul 2019'!AZ50</f>
        <v>0</v>
      </c>
      <c r="P66" s="141">
        <f>($E$6*'AG Jul 2019'!AT50/100)*4</f>
        <v>289.81919999999997</v>
      </c>
      <c r="Q66" s="109">
        <f t="shared" si="45"/>
        <v>1652.6669900000002</v>
      </c>
      <c r="R66" s="109">
        <f>Q66-(K66*N66/100)</f>
        <v>1536.9803007</v>
      </c>
      <c r="S66" s="110">
        <f t="shared" si="50"/>
        <v>1362.8477900000003</v>
      </c>
      <c r="T66" s="110">
        <f t="shared" si="48"/>
        <v>1247.1611007000001</v>
      </c>
      <c r="U66" s="473">
        <f t="shared" si="49"/>
        <v>1499.1325690000003</v>
      </c>
      <c r="V66" s="473">
        <f t="shared" si="49"/>
        <v>1371.8772107700001</v>
      </c>
      <c r="W66" s="142">
        <f>'AG Jul 2019'!BI50</f>
        <v>0</v>
      </c>
      <c r="X66" s="236" t="str">
        <f>'AG Jul 2019'!BJ50</f>
        <v>n</v>
      </c>
    </row>
    <row r="67" spans="1:24" x14ac:dyDescent="0.3">
      <c r="A67" s="129" t="str">
        <f>'AG Jul 2019'!K51</f>
        <v>Dodo Power &amp; Gas</v>
      </c>
      <c r="B67" s="130" t="str">
        <f>'AG Jul 2019'!L51</f>
        <v>Market offer</v>
      </c>
      <c r="C67" s="147">
        <f>91*'AG Jul 2019'!M51/100</f>
        <v>90.520181818181811</v>
      </c>
      <c r="D67" s="147">
        <f>$G$6*'AG Jul 2019'!N51/100</f>
        <v>97.847369454545444</v>
      </c>
      <c r="E67" s="147">
        <v>0</v>
      </c>
      <c r="F67" s="147">
        <v>0</v>
      </c>
      <c r="G67" s="147">
        <f>$I$6*'AG Jul 2019'!AH51/100</f>
        <v>114.71236636363636</v>
      </c>
      <c r="H67" s="147">
        <f>$H$6*'AG Jul 2019'!W51/100</f>
        <v>60.232131818181806</v>
      </c>
      <c r="I67" s="147">
        <f t="shared" si="42"/>
        <v>363.31204945454544</v>
      </c>
      <c r="J67" s="107">
        <f t="shared" si="43"/>
        <v>1091.1674705454545</v>
      </c>
      <c r="K67" s="110">
        <f t="shared" si="44"/>
        <v>1453.2481978181818</v>
      </c>
      <c r="L67" s="141">
        <f>'AG Jul 2019'!AW51</f>
        <v>0</v>
      </c>
      <c r="M67" s="141">
        <f>'AG Jul 2019'!AX51</f>
        <v>0</v>
      </c>
      <c r="N67" s="141">
        <f>'AG Jul 2019'!AY51</f>
        <v>0</v>
      </c>
      <c r="O67" s="141">
        <f>'AG Jul 2019'!AZ51</f>
        <v>0</v>
      </c>
      <c r="P67" s="141">
        <f>($E$6*'AG Jul 2019'!AT51/100)*4</f>
        <v>280.15855999999997</v>
      </c>
      <c r="Q67" s="109">
        <f t="shared" si="45"/>
        <v>1453.2481978181818</v>
      </c>
      <c r="R67" s="109">
        <f t="shared" ref="R67" si="51">Q67</f>
        <v>1453.2481978181818</v>
      </c>
      <c r="S67" s="110">
        <f t="shared" si="50"/>
        <v>1173.0896378181819</v>
      </c>
      <c r="T67" s="110">
        <f t="shared" si="48"/>
        <v>1173.0896378181819</v>
      </c>
      <c r="U67" s="473">
        <f t="shared" si="49"/>
        <v>1290.3986016000001</v>
      </c>
      <c r="V67" s="473">
        <f t="shared" si="49"/>
        <v>1290.3986016000001</v>
      </c>
      <c r="W67" s="142">
        <f>'AG Jul 2019'!BI51</f>
        <v>0</v>
      </c>
      <c r="X67" s="236" t="str">
        <f>'AG Jul 2019'!BJ51</f>
        <v>n</v>
      </c>
    </row>
    <row r="68" spans="1:24" x14ac:dyDescent="0.3">
      <c r="A68" s="129" t="str">
        <f>'AG Jul 2019'!K52</f>
        <v>EnergyAustralia</v>
      </c>
      <c r="B68" s="130" t="str">
        <f>'AG Jul 2019'!L52</f>
        <v>Total Plan Home</v>
      </c>
      <c r="C68" s="147">
        <f>91*'AG Jul 2019'!M52/100</f>
        <v>80.35299999999998</v>
      </c>
      <c r="D68" s="147">
        <f>$G$6*'AG Jul 2019'!N52/100</f>
        <v>118.3371469090909</v>
      </c>
      <c r="E68" s="147">
        <v>0</v>
      </c>
      <c r="F68" s="147">
        <v>0</v>
      </c>
      <c r="G68" s="147">
        <f>$I$6*'AG Jul 2019'!AH52/100</f>
        <v>154.8128577272727</v>
      </c>
      <c r="H68" s="147">
        <f>$H$6*'AG Jul 2019'!W52/100</f>
        <v>56.650761818181799</v>
      </c>
      <c r="I68" s="147">
        <f t="shared" si="42"/>
        <v>410.1537664545454</v>
      </c>
      <c r="J68" s="107">
        <f t="shared" si="43"/>
        <v>1319.2030658181816</v>
      </c>
      <c r="K68" s="110">
        <f t="shared" si="44"/>
        <v>1640.6150658181816</v>
      </c>
      <c r="L68" s="141">
        <f>'AG Jul 2019'!AW52</f>
        <v>13</v>
      </c>
      <c r="M68" s="141">
        <f>'AG Jul 2019'!AX52</f>
        <v>0</v>
      </c>
      <c r="N68" s="141">
        <f>'AG Jul 2019'!AY52</f>
        <v>0</v>
      </c>
      <c r="O68" s="141">
        <f>'AG Jul 2019'!AZ52</f>
        <v>0</v>
      </c>
      <c r="P68" s="141">
        <f>($E$6*'AG Jul 2019'!AT52/100)*4</f>
        <v>301.89499999999998</v>
      </c>
      <c r="Q68" s="109">
        <f>K68-(K68*L68/100)</f>
        <v>1427.3351072618179</v>
      </c>
      <c r="R68" s="109">
        <f>Q68</f>
        <v>1427.3351072618179</v>
      </c>
      <c r="S68" s="110">
        <f t="shared" si="50"/>
        <v>1125.440107261818</v>
      </c>
      <c r="T68" s="110">
        <f t="shared" si="48"/>
        <v>1125.440107261818</v>
      </c>
      <c r="U68" s="473">
        <f t="shared" si="49"/>
        <v>1237.9841179879998</v>
      </c>
      <c r="V68" s="473">
        <f t="shared" si="49"/>
        <v>1237.9841179879998</v>
      </c>
      <c r="W68" s="142">
        <f>'AG Jul 2019'!BI52</f>
        <v>0</v>
      </c>
      <c r="X68" s="236" t="str">
        <f>'AG Jul 2019'!BJ52</f>
        <v>n</v>
      </c>
    </row>
    <row r="69" spans="1:24" x14ac:dyDescent="0.3">
      <c r="A69" s="129" t="str">
        <f>'AG Jul 2019'!K53</f>
        <v>Mojo Power</v>
      </c>
      <c r="B69" s="130" t="str">
        <f>'AG Jul 2019'!L53</f>
        <v>Connect</v>
      </c>
      <c r="C69" s="147">
        <f>91*'AG Jul 2019'!M53/100</f>
        <v>161.27929999999998</v>
      </c>
      <c r="D69" s="147">
        <f>$G$6*'AG Jul 2019'!N53/100</f>
        <v>107.05908719999999</v>
      </c>
      <c r="E69" s="147">
        <v>0</v>
      </c>
      <c r="F69" s="147">
        <v>0</v>
      </c>
      <c r="G69" s="147">
        <f>$I$6*'AG Jul 2019'!AH53/100</f>
        <v>123.02005949999999</v>
      </c>
      <c r="H69" s="147">
        <f>$H$6*'AG Jul 2019'!W53/100</f>
        <v>49.315464899999988</v>
      </c>
      <c r="I69" s="147">
        <f t="shared" si="42"/>
        <v>440.67391159999994</v>
      </c>
      <c r="J69" s="107">
        <f t="shared" si="43"/>
        <v>1117.5784463999998</v>
      </c>
      <c r="K69" s="110">
        <f t="shared" si="44"/>
        <v>1762.6956463999998</v>
      </c>
      <c r="L69" s="141">
        <f>'AG Jul 2019'!AW53</f>
        <v>0</v>
      </c>
      <c r="M69" s="141">
        <f>'AG Jul 2019'!AX53</f>
        <v>0</v>
      </c>
      <c r="N69" s="141">
        <f>'AG Jul 2019'!AY53</f>
        <v>0</v>
      </c>
      <c r="O69" s="141">
        <f>'AG Jul 2019'!AZ53</f>
        <v>0</v>
      </c>
      <c r="P69" s="141">
        <f>($E$6*'AG Jul 2019'!AT53/100)*4</f>
        <v>483.03199999999998</v>
      </c>
      <c r="Q69" s="109">
        <f>K69</f>
        <v>1762.6956463999998</v>
      </c>
      <c r="R69" s="109">
        <f>Q69</f>
        <v>1762.6956463999998</v>
      </c>
      <c r="S69" s="110">
        <f t="shared" si="50"/>
        <v>1279.6636463999998</v>
      </c>
      <c r="T69" s="110">
        <f t="shared" si="48"/>
        <v>1279.6636463999998</v>
      </c>
      <c r="U69" s="473">
        <f t="shared" si="49"/>
        <v>1407.63001104</v>
      </c>
      <c r="V69" s="473">
        <f t="shared" si="49"/>
        <v>1407.63001104</v>
      </c>
      <c r="W69" s="142">
        <f>'AG Jul 2019'!BI53</f>
        <v>0</v>
      </c>
      <c r="X69" s="236" t="str">
        <f>'AG Jul 2019'!BJ53</f>
        <v>n</v>
      </c>
    </row>
    <row r="70" spans="1:24" x14ac:dyDescent="0.3">
      <c r="A70" s="129" t="str">
        <f>'AG Jul 2019'!K54</f>
        <v>Momentum Energy</v>
      </c>
      <c r="B70" s="130" t="str">
        <f>'AG Jul 2019'!L54</f>
        <v>SmilePower Flexi</v>
      </c>
      <c r="C70" s="147">
        <f>91*'AG Jul 2019'!M54/100</f>
        <v>86.349899999999991</v>
      </c>
      <c r="D70" s="147">
        <f>$G$6*'AG Jul 2019'!N54/100</f>
        <v>54.523645090909085</v>
      </c>
      <c r="E70" s="147">
        <v>0</v>
      </c>
      <c r="F70" s="147">
        <v>0</v>
      </c>
      <c r="G70" s="147">
        <f>$I$6*'AG Jul 2019'!AH54/100</f>
        <v>136.30911272727272</v>
      </c>
      <c r="H70" s="147">
        <f>$H$6*'AG Jul 2019'!W54/100</f>
        <v>65.766976363636346</v>
      </c>
      <c r="I70" s="147">
        <f t="shared" si="42"/>
        <v>342.94963418181817</v>
      </c>
      <c r="J70" s="107">
        <f t="shared" si="43"/>
        <v>1026.3989367272727</v>
      </c>
      <c r="K70" s="110">
        <f t="shared" si="44"/>
        <v>1371.7985367272727</v>
      </c>
      <c r="L70" s="141">
        <f>'AG Jul 2019'!AW54</f>
        <v>0</v>
      </c>
      <c r="M70" s="141">
        <f>'AG Jul 2019'!AX54</f>
        <v>0</v>
      </c>
      <c r="N70" s="141">
        <f>'AG Jul 2019'!AY54</f>
        <v>0</v>
      </c>
      <c r="O70" s="141">
        <f>'AG Jul 2019'!AZ54</f>
        <v>0</v>
      </c>
      <c r="P70" s="141">
        <f>($E$6*'AG Jul 2019'!AT54/100)*4</f>
        <v>169.06119999999999</v>
      </c>
      <c r="Q70" s="109">
        <f t="shared" ref="Q70:Q71" si="52">K70</f>
        <v>1371.7985367272727</v>
      </c>
      <c r="R70" s="109">
        <f t="shared" ref="R70:R71" si="53">Q70</f>
        <v>1371.7985367272727</v>
      </c>
      <c r="S70" s="110">
        <f t="shared" si="50"/>
        <v>1202.7373367272726</v>
      </c>
      <c r="T70" s="110">
        <f t="shared" si="48"/>
        <v>1202.7373367272726</v>
      </c>
      <c r="U70" s="473">
        <f t="shared" si="49"/>
        <v>1323.0110703999999</v>
      </c>
      <c r="V70" s="473">
        <f t="shared" si="49"/>
        <v>1323.0110703999999</v>
      </c>
      <c r="W70" s="142">
        <f>'AG Jul 2019'!BI54</f>
        <v>0</v>
      </c>
      <c r="X70" s="236" t="str">
        <f>'AG Jul 2019'!BJ54</f>
        <v>n</v>
      </c>
    </row>
    <row r="71" spans="1:24" x14ac:dyDescent="0.3">
      <c r="A71" s="129" t="str">
        <f>'AG Jul 2019'!K55</f>
        <v>Origin Energy</v>
      </c>
      <c r="B71" s="130" t="str">
        <f>'AG Jul 2019'!L55</f>
        <v>Solar Optimiser</v>
      </c>
      <c r="C71" s="147">
        <f>91*'AG Jul 2019'!M55/100</f>
        <v>82.950636363636349</v>
      </c>
      <c r="D71" s="147">
        <f>$G$6*'AG Jul 2019'!N55/100</f>
        <v>119.11853672727271</v>
      </c>
      <c r="E71" s="147">
        <v>0</v>
      </c>
      <c r="F71" s="147">
        <v>0</v>
      </c>
      <c r="G71" s="147">
        <f>$I$6*'AG Jul 2019'!AH55/100</f>
        <v>142.06100999999998</v>
      </c>
      <c r="H71" s="147">
        <f>$H$6*'AG Jul 2019'!W55/100</f>
        <v>48.608958272727257</v>
      </c>
      <c r="I71" s="147">
        <f t="shared" si="42"/>
        <v>392.73914136363629</v>
      </c>
      <c r="J71" s="107">
        <f t="shared" si="43"/>
        <v>1239.1540199999997</v>
      </c>
      <c r="K71" s="110">
        <f t="shared" si="44"/>
        <v>1570.9565654545452</v>
      </c>
      <c r="L71" s="141">
        <f>'AG Jul 2019'!AW55</f>
        <v>0</v>
      </c>
      <c r="M71" s="141">
        <f>'AG Jul 2019'!AX55</f>
        <v>0</v>
      </c>
      <c r="N71" s="141">
        <f>'AG Jul 2019'!AY55</f>
        <v>0</v>
      </c>
      <c r="O71" s="141">
        <f>'AG Jul 2019'!AZ55</f>
        <v>0</v>
      </c>
      <c r="P71" s="141">
        <f>($E$6*'AG Jul 2019'!AT55/100)*4</f>
        <v>507.18360000000001</v>
      </c>
      <c r="Q71" s="109">
        <f t="shared" si="52"/>
        <v>1570.9565654545452</v>
      </c>
      <c r="R71" s="109">
        <f t="shared" si="53"/>
        <v>1570.9565654545452</v>
      </c>
      <c r="S71" s="110">
        <f t="shared" si="50"/>
        <v>1063.7729654545451</v>
      </c>
      <c r="T71" s="110">
        <f t="shared" si="48"/>
        <v>1063.7729654545451</v>
      </c>
      <c r="U71" s="473">
        <f t="shared" si="49"/>
        <v>1170.1502619999997</v>
      </c>
      <c r="V71" s="473">
        <f t="shared" si="49"/>
        <v>1170.1502619999997</v>
      </c>
      <c r="W71" s="142">
        <f>'AG Jul 2019'!BI55</f>
        <v>0</v>
      </c>
      <c r="X71" s="236" t="str">
        <f>'AG Jul 2019'!BJ55</f>
        <v>n</v>
      </c>
    </row>
    <row r="72" spans="1:24" x14ac:dyDescent="0.3">
      <c r="A72" s="129" t="str">
        <f>'AG Jul 2019'!K56</f>
        <v>Powerdirect</v>
      </c>
      <c r="B72" s="130" t="str">
        <f>'AG Jul 2019'!L56</f>
        <v>Discount Saver</v>
      </c>
      <c r="C72" s="147">
        <f>91*'AG Jul 2019'!M56/100</f>
        <v>85.54</v>
      </c>
      <c r="D72" s="147">
        <f>$G$6*'AG Jul 2019'!N56/100</f>
        <v>117.98986254545453</v>
      </c>
      <c r="E72" s="147">
        <v>0</v>
      </c>
      <c r="F72" s="147">
        <v>0</v>
      </c>
      <c r="G72" s="147">
        <f>$I$6*'AG Jul 2019'!AH56/100</f>
        <v>125.56500272727271</v>
      </c>
      <c r="H72" s="147">
        <f>$H$6*'AG Jul 2019'!W56/100</f>
        <v>49.097326909090896</v>
      </c>
      <c r="I72" s="147">
        <f t="shared" si="42"/>
        <v>378.19219218181814</v>
      </c>
      <c r="J72" s="107">
        <f t="shared" si="43"/>
        <v>1170.6087687272725</v>
      </c>
      <c r="K72" s="110">
        <f t="shared" si="44"/>
        <v>1512.7687687272726</v>
      </c>
      <c r="L72" s="141">
        <f>'AG Jul 2019'!AW56</f>
        <v>12</v>
      </c>
      <c r="M72" s="141">
        <f>'AG Jul 2019'!AX56</f>
        <v>0</v>
      </c>
      <c r="N72" s="141">
        <f>'AG Jul 2019'!AY56</f>
        <v>0</v>
      </c>
      <c r="O72" s="141">
        <f>'AG Jul 2019'!AZ56</f>
        <v>0</v>
      </c>
      <c r="P72" s="141">
        <f>($E$6*'AG Jul 2019'!AT56/100)*4</f>
        <v>246.34631999999999</v>
      </c>
      <c r="Q72" s="109">
        <f>K72-(K72*L72/100)</f>
        <v>1331.2365164799999</v>
      </c>
      <c r="R72" s="109">
        <f>Q72</f>
        <v>1331.2365164799999</v>
      </c>
      <c r="S72" s="110">
        <f t="shared" si="50"/>
        <v>1084.8901964799998</v>
      </c>
      <c r="T72" s="110">
        <f t="shared" si="48"/>
        <v>1084.8901964799998</v>
      </c>
      <c r="U72" s="473">
        <f t="shared" si="49"/>
        <v>1193.3792161279998</v>
      </c>
      <c r="V72" s="473">
        <f t="shared" si="49"/>
        <v>1193.3792161279998</v>
      </c>
      <c r="W72" s="142">
        <f>'AG Jul 2019'!BI56</f>
        <v>0</v>
      </c>
      <c r="X72" s="236" t="str">
        <f>'AG Jul 2019'!BJ56</f>
        <v>n</v>
      </c>
    </row>
    <row r="73" spans="1:24" x14ac:dyDescent="0.3">
      <c r="A73" s="129" t="str">
        <f>'AG Jul 2019'!K57</f>
        <v>Powershop</v>
      </c>
      <c r="B73" s="130" t="str">
        <f>'AG Jul 2019'!L57</f>
        <v>Shopper with Mega Pack</v>
      </c>
      <c r="C73" s="147">
        <f>91*'AG Jul 2019'!M57/100</f>
        <v>99.661545454545447</v>
      </c>
      <c r="D73" s="147">
        <f>$G$6*'AG Jul 2019'!N57/100</f>
        <v>85.952879999999993</v>
      </c>
      <c r="E73" s="147">
        <v>0</v>
      </c>
      <c r="F73" s="147">
        <v>0</v>
      </c>
      <c r="G73" s="147">
        <f>$I$6*'AG Jul 2019'!AH57/100</f>
        <v>117.15420954545452</v>
      </c>
      <c r="H73" s="147">
        <f>$H$6*'AG Jul 2019'!W57/100</f>
        <v>58.929815454545441</v>
      </c>
      <c r="I73" s="147">
        <f t="shared" si="42"/>
        <v>361.69845045454542</v>
      </c>
      <c r="J73" s="107">
        <f t="shared" si="43"/>
        <v>1048.14762</v>
      </c>
      <c r="K73" s="110">
        <f t="shared" si="44"/>
        <v>1446.7938018181817</v>
      </c>
      <c r="L73" s="141">
        <f>'AG Jul 2019'!AW57</f>
        <v>0</v>
      </c>
      <c r="M73" s="141">
        <f>'AG Jul 2019'!AX57</f>
        <v>0</v>
      </c>
      <c r="N73" s="141">
        <f>'AG Jul 2019'!AY57</f>
        <v>15</v>
      </c>
      <c r="O73" s="141">
        <f>'AG Jul 2019'!AZ57</f>
        <v>0</v>
      </c>
      <c r="P73" s="141">
        <f>($E$6*'AG Jul 2019'!AT57/100)*4</f>
        <v>246.34631999999999</v>
      </c>
      <c r="Q73" s="266">
        <f>K73*1.1</f>
        <v>1591.473182</v>
      </c>
      <c r="R73" s="267">
        <f>Q73-(Q73*N73/100)</f>
        <v>1352.7522047</v>
      </c>
      <c r="S73" s="110">
        <f t="shared" si="50"/>
        <v>1345.1268620000001</v>
      </c>
      <c r="T73" s="110">
        <f t="shared" si="48"/>
        <v>1106.4058847000001</v>
      </c>
      <c r="U73" s="473">
        <f>S73</f>
        <v>1345.1268620000001</v>
      </c>
      <c r="V73" s="473">
        <f>T73</f>
        <v>1106.4058847000001</v>
      </c>
      <c r="W73" s="142">
        <f>'AG Jul 2019'!BI57</f>
        <v>0</v>
      </c>
      <c r="X73" s="236" t="str">
        <f>'AG Jul 2019'!BJ57</f>
        <v>n</v>
      </c>
    </row>
    <row r="74" spans="1:24" x14ac:dyDescent="0.3">
      <c r="A74" s="129" t="str">
        <f>'AG Jul 2019'!K58</f>
        <v>Red Energy</v>
      </c>
      <c r="B74" s="130" t="str">
        <f>'AG Jul 2019'!L58</f>
        <v>Living Energy Saver</v>
      </c>
      <c r="C74" s="147">
        <f>91*'AG Jul 2019'!M58/100</f>
        <v>91.091000000000008</v>
      </c>
      <c r="D74" s="147">
        <f>IF($G$6&gt;='AG Jul 2019'!P58,('AG Jul 2019'!P58*'AG Jul 2019'!N58/100),(($G$6)*'AG Jul 2019'!N58/100))</f>
        <v>93.115619999999979</v>
      </c>
      <c r="E74" s="147">
        <v>0</v>
      </c>
      <c r="F74" s="147">
        <f>IF(($G$6&lt;'AG Jul 2019'!P58),(0),($G$6-'AG Jul 2019'!P58)*'AG Jul 2019'!Q58/100)</f>
        <v>0</v>
      </c>
      <c r="G74" s="147">
        <f>$I$6*'AG Jul 2019'!AH58/100</f>
        <v>125.34795</v>
      </c>
      <c r="H74" s="147">
        <f>$H$6*'AG Jul 2019'!W58/100</f>
        <v>50.139179999999996</v>
      </c>
      <c r="I74" s="147">
        <f t="shared" si="42"/>
        <v>359.69375000000002</v>
      </c>
      <c r="J74" s="107">
        <f t="shared" si="43"/>
        <v>1074.4110000000001</v>
      </c>
      <c r="K74" s="110">
        <f t="shared" si="44"/>
        <v>1438.7750000000001</v>
      </c>
      <c r="L74" s="141">
        <f>'AG Jul 2019'!AW58</f>
        <v>0</v>
      </c>
      <c r="M74" s="141">
        <f>'AG Jul 2019'!AX58</f>
        <v>0</v>
      </c>
      <c r="N74" s="141">
        <f>'AG Jul 2019'!AY58</f>
        <v>10</v>
      </c>
      <c r="O74" s="141">
        <f>'AG Jul 2019'!AZ58</f>
        <v>0</v>
      </c>
      <c r="P74" s="141">
        <f>($E$6*'AG Jul 2019'!AT58/100)*4</f>
        <v>268.08276000000001</v>
      </c>
      <c r="Q74" s="266">
        <f>K74*1.1</f>
        <v>1582.6525000000001</v>
      </c>
      <c r="R74" s="267">
        <f>Q74-(Q74*N74/100)</f>
        <v>1424.3872500000002</v>
      </c>
      <c r="S74" s="110">
        <f t="shared" si="50"/>
        <v>1314.5697400000001</v>
      </c>
      <c r="T74" s="110">
        <f t="shared" si="48"/>
        <v>1156.3044900000002</v>
      </c>
      <c r="U74" s="473">
        <f>S74</f>
        <v>1314.5697400000001</v>
      </c>
      <c r="V74" s="473">
        <f>T74</f>
        <v>1156.3044900000002</v>
      </c>
      <c r="W74" s="142">
        <f>'AG Jul 2019'!BI58</f>
        <v>0</v>
      </c>
      <c r="X74" s="236" t="str">
        <f>'AG Jul 2019'!BJ58</f>
        <v>n</v>
      </c>
    </row>
    <row r="75" spans="1:24" x14ac:dyDescent="0.3">
      <c r="A75" s="129" t="str">
        <f>'AG Jul 2019'!K59</f>
        <v>Simply Energy</v>
      </c>
      <c r="B75" s="130" t="str">
        <f>'AG Jul 2019'!L59</f>
        <v>Plus</v>
      </c>
      <c r="C75" s="147">
        <f>91*'AG Jul 2019'!M59/100</f>
        <v>82.826545454545453</v>
      </c>
      <c r="D75" s="147">
        <f>$G$6*'AG Jul 2019'!N59/100</f>
        <v>95.959010727272712</v>
      </c>
      <c r="E75" s="147">
        <v>0</v>
      </c>
      <c r="F75" s="147">
        <v>0</v>
      </c>
      <c r="G75" s="147">
        <f>$I$6*'AG Jul 2019'!AH59/100</f>
        <v>132.40216363636361</v>
      </c>
      <c r="H75" s="147">
        <f>$H$6*'AG Jul 2019'!W59/100</f>
        <v>60.427479272727261</v>
      </c>
      <c r="I75" s="147">
        <f t="shared" si="42"/>
        <v>371.61519909090907</v>
      </c>
      <c r="J75" s="107">
        <f t="shared" si="43"/>
        <v>1155.1546145454545</v>
      </c>
      <c r="K75" s="110">
        <f t="shared" si="44"/>
        <v>1486.4607963636363</v>
      </c>
      <c r="L75" s="141">
        <f>'AG Jul 2019'!AW59</f>
        <v>0</v>
      </c>
      <c r="M75" s="141">
        <f>'AG Jul 2019'!AX59</f>
        <v>0</v>
      </c>
      <c r="N75" s="141">
        <f>'AG Jul 2019'!AY59</f>
        <v>0</v>
      </c>
      <c r="O75" s="141">
        <f>'AG Jul 2019'!AZ59</f>
        <v>0</v>
      </c>
      <c r="P75" s="141">
        <f>($E$6*'AG Jul 2019'!AT59/100)*4</f>
        <v>193.21279999999999</v>
      </c>
      <c r="Q75" s="109">
        <f t="shared" ref="Q75:Q76" si="54">K75</f>
        <v>1486.4607963636363</v>
      </c>
      <c r="R75" s="109">
        <f>Q75</f>
        <v>1486.4607963636363</v>
      </c>
      <c r="S75" s="110">
        <f t="shared" si="50"/>
        <v>1293.2479963636363</v>
      </c>
      <c r="T75" s="110">
        <f t="shared" si="48"/>
        <v>1293.2479963636363</v>
      </c>
      <c r="U75" s="473">
        <f t="shared" si="49"/>
        <v>1422.5727959999999</v>
      </c>
      <c r="V75" s="473">
        <f t="shared" si="49"/>
        <v>1422.5727959999999</v>
      </c>
      <c r="W75" s="142">
        <f>'AG Jul 2019'!BI59</f>
        <v>0</v>
      </c>
      <c r="X75" s="236" t="str">
        <f>'AG Jul 2019'!BJ59</f>
        <v>n</v>
      </c>
    </row>
    <row r="76" spans="1:24" s="244" customFormat="1" x14ac:dyDescent="0.3">
      <c r="A76" s="129" t="str">
        <f>'AG Jul 2019'!K60</f>
        <v>1st Energy</v>
      </c>
      <c r="B76" s="130" t="str">
        <f>'AG Jul 2019'!L60</f>
        <v>1st Saver</v>
      </c>
      <c r="C76" s="147">
        <f>91*'AG Jul 2019'!M60/100</f>
        <v>90.09</v>
      </c>
      <c r="D76" s="147">
        <f>$G$6*'AG Jul 2019'!N60/100</f>
        <v>104.98840418181817</v>
      </c>
      <c r="E76" s="147">
        <v>0</v>
      </c>
      <c r="F76" s="147">
        <v>0</v>
      </c>
      <c r="G76" s="147">
        <f>$I$6*'AG Jul 2019'!AH60/100</f>
        <v>137.06879727272727</v>
      </c>
      <c r="H76" s="147">
        <f>$H$6*'AG Jul 2019'!W60/100</f>
        <v>67.264640181818166</v>
      </c>
      <c r="I76" s="147">
        <f t="shared" si="42"/>
        <v>399.41184163636359</v>
      </c>
      <c r="J76" s="107">
        <f t="shared" si="43"/>
        <v>1237.2873665454545</v>
      </c>
      <c r="K76" s="110">
        <f t="shared" si="44"/>
        <v>1597.6473665454544</v>
      </c>
      <c r="L76" s="141">
        <f>'AG Jul 2019'!AW60</f>
        <v>0</v>
      </c>
      <c r="M76" s="141">
        <f>'AG Jul 2019'!AX60</f>
        <v>0</v>
      </c>
      <c r="N76" s="141">
        <f>'AG Jul 2019'!AY60</f>
        <v>7</v>
      </c>
      <c r="O76" s="141">
        <f>'AG Jul 2019'!AZ60</f>
        <v>0</v>
      </c>
      <c r="P76" s="141">
        <f>($E$6*'AG Jul 2019'!AT60/100)*4</f>
        <v>144.90959999999998</v>
      </c>
      <c r="Q76" s="109">
        <f t="shared" si="54"/>
        <v>1597.6473665454544</v>
      </c>
      <c r="R76" s="109">
        <f>Q76-(K76*N76/100)</f>
        <v>1485.8120508872726</v>
      </c>
      <c r="S76" s="110">
        <f t="shared" si="50"/>
        <v>1452.7377665454544</v>
      </c>
      <c r="T76" s="110">
        <f t="shared" si="48"/>
        <v>1340.9024508872726</v>
      </c>
      <c r="U76" s="473">
        <f t="shared" si="49"/>
        <v>1598.0115432</v>
      </c>
      <c r="V76" s="473">
        <f t="shared" si="49"/>
        <v>1474.992695976</v>
      </c>
      <c r="W76" s="142">
        <f>'AG Jul 2019'!BI60</f>
        <v>0</v>
      </c>
      <c r="X76" s="236" t="str">
        <f>'AG Jul 2019'!BJ60</f>
        <v>n</v>
      </c>
    </row>
    <row r="77" spans="1:24" x14ac:dyDescent="0.3">
      <c r="A77" s="129" t="str">
        <f>'AG Jul 2019'!K61</f>
        <v>Amaysim</v>
      </c>
      <c r="B77" s="130" t="str">
        <f>'AG Jul 2019'!L61</f>
        <v>Solar as you go</v>
      </c>
      <c r="C77" s="147">
        <f>91*'AG Jul 2019'!M61/100</f>
        <v>67.091818181818169</v>
      </c>
      <c r="D77" s="147">
        <f>$G$6*'AG Jul 2019'!N61/100</f>
        <v>102.31865563636362</v>
      </c>
      <c r="E77" s="147">
        <v>0</v>
      </c>
      <c r="F77" s="147">
        <v>0</v>
      </c>
      <c r="G77" s="147">
        <f>$I$6*'AG Jul 2019'!AH61/100</f>
        <v>136.36337590909091</v>
      </c>
      <c r="H77" s="147">
        <f>$H$6*'AG Jul 2019'!W61/100</f>
        <v>72.669253090909066</v>
      </c>
      <c r="I77" s="147">
        <f t="shared" si="42"/>
        <v>378.44310281818179</v>
      </c>
      <c r="J77" s="107">
        <f t="shared" si="43"/>
        <v>1245.4051385454545</v>
      </c>
      <c r="K77" s="110">
        <f t="shared" si="44"/>
        <v>1513.7724112727271</v>
      </c>
      <c r="L77" s="141">
        <f>'AG Jul 2019'!AW61</f>
        <v>0</v>
      </c>
      <c r="M77" s="141">
        <f>'AG Jul 2019'!AX61</f>
        <v>0</v>
      </c>
      <c r="N77" s="141">
        <f>'AG Jul 2019'!AY61</f>
        <v>0</v>
      </c>
      <c r="O77" s="141">
        <f>'AG Jul 2019'!AZ61</f>
        <v>0</v>
      </c>
      <c r="P77" s="141">
        <f>($E$6*'AG Jul 2019'!AT61/100)*4</f>
        <v>362.27399999999994</v>
      </c>
      <c r="Q77" s="109">
        <f t="shared" ref="Q77" si="55">K77</f>
        <v>1513.7724112727271</v>
      </c>
      <c r="R77" s="109">
        <f>Q77</f>
        <v>1513.7724112727271</v>
      </c>
      <c r="S77" s="110">
        <f t="shared" ref="S77:S79" si="56">Q77-P77</f>
        <v>1151.4984112727273</v>
      </c>
      <c r="T77" s="110">
        <f t="shared" ref="T77:T79" si="57">R77-P77</f>
        <v>1151.4984112727273</v>
      </c>
      <c r="U77" s="473">
        <f t="shared" ref="U77:V79" si="58">S77*1.1</f>
        <v>1266.6482524</v>
      </c>
      <c r="V77" s="473">
        <f t="shared" si="58"/>
        <v>1266.6482524</v>
      </c>
      <c r="W77" s="142">
        <f>'AG Jul 2019'!BI61</f>
        <v>0</v>
      </c>
      <c r="X77" s="236" t="str">
        <f>'AG Jul 2019'!BJ61</f>
        <v>n</v>
      </c>
    </row>
    <row r="78" spans="1:24" x14ac:dyDescent="0.3">
      <c r="A78" s="129" t="str">
        <f>'AG Jul 2019'!K62</f>
        <v>DC Power Co</v>
      </c>
      <c r="B78" s="130" t="str">
        <f>'AG Jul 2019'!L62</f>
        <v>Market offer</v>
      </c>
      <c r="C78" s="147">
        <f>(91*'AG Jul 2019'!M62/100)+('AG Jul 2019'!BM62/4)</f>
        <v>106.97772727272726</v>
      </c>
      <c r="D78" s="147">
        <f>$G$6*'AG Jul 2019'!N62/100</f>
        <v>97.890779999999992</v>
      </c>
      <c r="E78" s="147">
        <v>0</v>
      </c>
      <c r="F78" s="147">
        <v>0</v>
      </c>
      <c r="G78" s="147">
        <f>$I$6*'AG Jul 2019'!AH62/100</f>
        <v>137.2315868181818</v>
      </c>
      <c r="H78" s="147">
        <f>$H$6*'AG Jul 2019'!W62/100</f>
        <v>75.241327909090899</v>
      </c>
      <c r="I78" s="147">
        <f t="shared" si="42"/>
        <v>417.34142199999991</v>
      </c>
      <c r="J78" s="107">
        <f t="shared" si="43"/>
        <v>1241.4547789090907</v>
      </c>
      <c r="K78" s="110">
        <f t="shared" si="44"/>
        <v>1669.3656879999996</v>
      </c>
      <c r="L78" s="141">
        <f>'AG Jul 2019'!AW62</f>
        <v>0</v>
      </c>
      <c r="M78" s="141">
        <f>'AG Jul 2019'!AX62</f>
        <v>0</v>
      </c>
      <c r="N78" s="141">
        <f>'AG Jul 2019'!AY62</f>
        <v>0</v>
      </c>
      <c r="O78" s="141">
        <f>'AG Jul 2019'!AZ62</f>
        <v>0</v>
      </c>
      <c r="P78" s="141">
        <f>($E$6*'AG Jul 2019'!AT62/100)*4</f>
        <v>362.27399999999994</v>
      </c>
      <c r="Q78" s="109">
        <f t="shared" ref="Q78:Q79" si="59">K78</f>
        <v>1669.3656879999996</v>
      </c>
      <c r="R78" s="109">
        <f t="shared" ref="R78:R79" si="60">Q78</f>
        <v>1669.3656879999996</v>
      </c>
      <c r="S78" s="110">
        <f t="shared" si="56"/>
        <v>1307.0916879999997</v>
      </c>
      <c r="T78" s="110">
        <f t="shared" si="57"/>
        <v>1307.0916879999997</v>
      </c>
      <c r="U78" s="473">
        <f t="shared" si="58"/>
        <v>1437.8008567999998</v>
      </c>
      <c r="V78" s="473">
        <f t="shared" si="58"/>
        <v>1437.8008567999998</v>
      </c>
      <c r="W78" s="142">
        <f>'AG Jul 2019'!BI62</f>
        <v>0</v>
      </c>
      <c r="X78" s="236" t="str">
        <f>'AG Jul 2019'!BJ62</f>
        <v>n</v>
      </c>
    </row>
    <row r="79" spans="1:24" ht="14.5" thickBot="1" x14ac:dyDescent="0.35">
      <c r="A79" s="135" t="str">
        <f>'AG Jul 2019'!K63</f>
        <v>ReAmped Energy</v>
      </c>
      <c r="B79" s="136" t="str">
        <f>'AG Jul 2019'!L63</f>
        <v>Market offer</v>
      </c>
      <c r="C79" s="148">
        <f>91*'AG Jul 2019'!M63/100</f>
        <v>82.445999999999998</v>
      </c>
      <c r="D79" s="148">
        <f>$G$6*'AG Jul 2019'!N63/100</f>
        <v>99.084569999999971</v>
      </c>
      <c r="E79" s="148">
        <v>0</v>
      </c>
      <c r="F79" s="148">
        <v>0</v>
      </c>
      <c r="G79" s="148">
        <f>$I$6*'AG Jul 2019'!AH63/100</f>
        <v>98.487674999999996</v>
      </c>
      <c r="H79" s="148">
        <f>$H$6*'AG Jul 2019'!W63/100</f>
        <v>37.962521999999993</v>
      </c>
      <c r="I79" s="148">
        <f t="shared" si="42"/>
        <v>317.98076699999996</v>
      </c>
      <c r="J79" s="117">
        <f t="shared" si="43"/>
        <v>942.13906799999984</v>
      </c>
      <c r="K79" s="120">
        <f t="shared" si="44"/>
        <v>1271.9230679999998</v>
      </c>
      <c r="L79" s="144">
        <f>'AG Jul 2019'!AW63</f>
        <v>0</v>
      </c>
      <c r="M79" s="144">
        <f>'AG Jul 2019'!AX63</f>
        <v>0</v>
      </c>
      <c r="N79" s="144">
        <f>'AG Jul 2019'!AY63</f>
        <v>0</v>
      </c>
      <c r="O79" s="144">
        <f>'AG Jul 2019'!AZ63</f>
        <v>0</v>
      </c>
      <c r="P79" s="144">
        <f>($E$6*'AG Jul 2019'!AT63/100)*4</f>
        <v>193.21279999999999</v>
      </c>
      <c r="Q79" s="109">
        <f t="shared" si="59"/>
        <v>1271.9230679999998</v>
      </c>
      <c r="R79" s="109">
        <f t="shared" si="60"/>
        <v>1271.9230679999998</v>
      </c>
      <c r="S79" s="120">
        <f t="shared" si="56"/>
        <v>1078.7102679999998</v>
      </c>
      <c r="T79" s="120">
        <f t="shared" si="57"/>
        <v>1078.7102679999998</v>
      </c>
      <c r="U79" s="474">
        <f t="shared" si="58"/>
        <v>1186.5812947999998</v>
      </c>
      <c r="V79" s="474">
        <f t="shared" si="58"/>
        <v>1186.5812947999998</v>
      </c>
      <c r="W79" s="145">
        <f>'AG Jul 2019'!BI63</f>
        <v>0</v>
      </c>
      <c r="X79" s="237" t="str">
        <f>'AG Jul 2019'!BJ63</f>
        <v>n</v>
      </c>
    </row>
  </sheetData>
  <sheetProtection algorithmName="SHA-512" hashValue="wvMroo6mmFpnNmvZl/ZCWA9jMcI1EEmhmt2ptv9OErQQ3jsN55RiGqZxcqKdc3QSlonUzsjsylgJbhdj+i9isQ==" saltValue="6RDXIDCiOn0mWPJlK5un4Q==" spinCount="100000" sheet="1" objects="1" scenarios="1"/>
  <dataValidations count="2">
    <dataValidation type="whole" showInputMessage="1" showErrorMessage="1" errorTitle="Incorrect number" error="Please enter quarterly consumption between 700-4000kWh" sqref="C5" xr:uid="{3FC52BC9-9F8C-734F-80A7-C0E5DAFCB22A}">
      <formula1>700</formula1>
      <formula2>4000</formula2>
    </dataValidation>
    <dataValidation type="decimal" showInputMessage="1" showErrorMessage="1" errorTitle="Incorrect entry" error="Enter 1.5 or 3.0 only" sqref="C4" xr:uid="{B121658C-AC52-4049-A2FF-189B702AE7C9}">
      <formula1>1.5</formula1>
      <formula2>3</formula2>
    </dataValidation>
  </dataValidations>
  <pageMargins left="0.75" right="0.75" top="1" bottom="1" header="0.5" footer="0.5"/>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5B960-C1F5-5840-AF55-46CB60B03FE5}">
  <sheetPr codeName="Sheet4">
    <tabColor rgb="FFFFA9A6"/>
  </sheetPr>
  <dimension ref="A1:X79"/>
  <sheetViews>
    <sheetView workbookViewId="0">
      <selection activeCell="C4" sqref="C4:C5"/>
    </sheetView>
  </sheetViews>
  <sheetFormatPr defaultColWidth="10.84375" defaultRowHeight="14" x14ac:dyDescent="0.3"/>
  <cols>
    <col min="1" max="1" width="23.15234375" style="238" customWidth="1"/>
    <col min="2" max="2" width="26" style="238" customWidth="1"/>
    <col min="3" max="3" width="12.15234375" style="238" customWidth="1"/>
    <col min="4" max="4" width="14.4609375" style="238" customWidth="1"/>
    <col min="5" max="5" width="12.15234375" style="238" customWidth="1"/>
    <col min="6" max="6" width="14.15234375" style="238" customWidth="1"/>
    <col min="7" max="7" width="13.4609375" style="238" customWidth="1"/>
    <col min="8" max="8" width="14" style="238" customWidth="1"/>
    <col min="9" max="9" width="13.84375" style="238" customWidth="1"/>
    <col min="10" max="10" width="12.15234375" style="238" hidden="1" customWidth="1"/>
    <col min="11" max="16" width="12.15234375" style="238" customWidth="1"/>
    <col min="17" max="20" width="12.15234375" style="238" hidden="1" customWidth="1"/>
    <col min="21" max="24" width="12.15234375" style="238" customWidth="1"/>
    <col min="25" max="16384" width="10.84375" style="238"/>
  </cols>
  <sheetData>
    <row r="1" spans="1:24" x14ac:dyDescent="0.3">
      <c r="A1" s="238" t="s">
        <v>364</v>
      </c>
      <c r="J1" s="238">
        <v>3</v>
      </c>
    </row>
    <row r="2" spans="1:24" x14ac:dyDescent="0.3">
      <c r="A2" s="240" t="s">
        <v>330</v>
      </c>
    </row>
    <row r="3" spans="1:24" x14ac:dyDescent="0.3">
      <c r="F3" s="241"/>
      <c r="G3" s="241"/>
    </row>
    <row r="4" spans="1:24" x14ac:dyDescent="0.3">
      <c r="A4" s="60" t="s">
        <v>365</v>
      </c>
      <c r="B4" s="61"/>
      <c r="C4" s="62">
        <v>3</v>
      </c>
      <c r="D4" s="64" t="s">
        <v>483</v>
      </c>
      <c r="E4" s="73">
        <f>IF(C4&lt;J1,(675),(1350))</f>
        <v>1350</v>
      </c>
      <c r="F4" s="72"/>
      <c r="G4" s="66" t="s">
        <v>484</v>
      </c>
      <c r="H4" s="75" t="s">
        <v>485</v>
      </c>
      <c r="I4" s="96" t="s">
        <v>397</v>
      </c>
      <c r="J4" s="63"/>
    </row>
    <row r="5" spans="1:24" x14ac:dyDescent="0.3">
      <c r="A5" s="67" t="s">
        <v>486</v>
      </c>
      <c r="B5" s="68"/>
      <c r="C5" s="69">
        <v>1800</v>
      </c>
      <c r="D5" s="70" t="s">
        <v>487</v>
      </c>
      <c r="E5" s="74">
        <f>C5-(E4-E6)</f>
        <v>1193.8499999999999</v>
      </c>
      <c r="F5" s="64" t="s">
        <v>488</v>
      </c>
      <c r="G5" s="79">
        <f>E5*70/100</f>
        <v>835.69500000000005</v>
      </c>
      <c r="H5" s="80">
        <f>E5*30/100</f>
        <v>358.15499999999997</v>
      </c>
      <c r="I5" s="97"/>
      <c r="J5" s="63"/>
    </row>
    <row r="6" spans="1:24" x14ac:dyDescent="0.3">
      <c r="A6" s="239"/>
      <c r="B6" s="239"/>
      <c r="C6" s="239"/>
      <c r="D6" s="70" t="s">
        <v>489</v>
      </c>
      <c r="E6" s="74">
        <f>IF(C4&lt;J1,(E4*27.3/100),(E4*55.1/100))</f>
        <v>743.85</v>
      </c>
      <c r="F6" s="76" t="s">
        <v>396</v>
      </c>
      <c r="G6" s="77">
        <f>E5*20/100</f>
        <v>238.77</v>
      </c>
      <c r="H6" s="78">
        <f>E5*30/100</f>
        <v>358.15499999999997</v>
      </c>
      <c r="I6" s="98">
        <f>E5*50/100</f>
        <v>596.92499999999995</v>
      </c>
      <c r="J6" s="63"/>
    </row>
    <row r="7" spans="1:24" ht="14.5" thickBot="1" x14ac:dyDescent="0.35">
      <c r="G7" s="242"/>
      <c r="J7" s="192"/>
    </row>
    <row r="8" spans="1:24" x14ac:dyDescent="0.3">
      <c r="A8" s="100" t="s">
        <v>514</v>
      </c>
      <c r="B8" s="101"/>
      <c r="C8" s="101"/>
      <c r="D8" s="101"/>
      <c r="E8" s="101"/>
      <c r="F8" s="101"/>
      <c r="G8" s="101"/>
      <c r="H8" s="101"/>
      <c r="I8" s="101"/>
      <c r="J8" s="101"/>
      <c r="K8" s="101"/>
      <c r="L8" s="101"/>
      <c r="M8" s="101"/>
      <c r="N8" s="101"/>
      <c r="O8" s="101"/>
      <c r="P8" s="101"/>
      <c r="Q8" s="101"/>
      <c r="R8" s="101"/>
      <c r="S8" s="101"/>
      <c r="T8" s="101"/>
      <c r="U8" s="101"/>
      <c r="V8" s="101"/>
      <c r="W8" s="101"/>
      <c r="X8" s="102"/>
    </row>
    <row r="9" spans="1:24" ht="70" x14ac:dyDescent="0.3">
      <c r="A9" s="463" t="s">
        <v>408</v>
      </c>
      <c r="B9" s="464" t="s">
        <v>409</v>
      </c>
      <c r="C9" s="465" t="s">
        <v>410</v>
      </c>
      <c r="D9" s="465" t="s">
        <v>411</v>
      </c>
      <c r="E9" s="465" t="s">
        <v>446</v>
      </c>
      <c r="F9" s="466" t="s">
        <v>447</v>
      </c>
      <c r="G9" s="465" t="s">
        <v>448</v>
      </c>
      <c r="H9" s="467" t="s">
        <v>354</v>
      </c>
      <c r="I9" s="465" t="s">
        <v>222</v>
      </c>
      <c r="J9" s="467" t="s">
        <v>406</v>
      </c>
      <c r="K9" s="468" t="s">
        <v>449</v>
      </c>
      <c r="L9" s="469" t="s">
        <v>398</v>
      </c>
      <c r="M9" s="469" t="s">
        <v>533</v>
      </c>
      <c r="N9" s="469" t="s">
        <v>399</v>
      </c>
      <c r="O9" s="469" t="s">
        <v>552</v>
      </c>
      <c r="P9" s="470" t="s">
        <v>490</v>
      </c>
      <c r="Q9" s="471" t="s">
        <v>102</v>
      </c>
      <c r="R9" s="471" t="s">
        <v>103</v>
      </c>
      <c r="S9" s="471" t="s">
        <v>104</v>
      </c>
      <c r="T9" s="471" t="s">
        <v>105</v>
      </c>
      <c r="U9" s="470" t="s">
        <v>331</v>
      </c>
      <c r="V9" s="470" t="s">
        <v>332</v>
      </c>
      <c r="W9" s="469" t="s">
        <v>400</v>
      </c>
      <c r="X9" s="472" t="s">
        <v>558</v>
      </c>
    </row>
    <row r="10" spans="1:24" x14ac:dyDescent="0.3">
      <c r="A10" s="129" t="str">
        <f>'AG Jul 2019'!K2</f>
        <v>Energy Locals</v>
      </c>
      <c r="B10" s="130" t="str">
        <f>'AG Jul 2019'!L2</f>
        <v>Solar Member Promise</v>
      </c>
      <c r="C10" s="131">
        <f>(91*'AG Jul 2019'!M2/100)+('AG Jul 2019'!BM2/4)</f>
        <v>120.13181818181818</v>
      </c>
      <c r="D10" s="131">
        <f>$E$5*'AG Jul 2019'!N2/100</f>
        <v>255.04977272727271</v>
      </c>
      <c r="E10" s="150">
        <v>0</v>
      </c>
      <c r="F10" s="131">
        <v>0</v>
      </c>
      <c r="G10" s="131">
        <v>0</v>
      </c>
      <c r="H10" s="131">
        <v>0</v>
      </c>
      <c r="I10" s="131">
        <f t="shared" ref="I10:I24" si="0">SUM(C10:H10)</f>
        <v>375.18159090909091</v>
      </c>
      <c r="J10" s="107">
        <f t="shared" ref="J10:J29" si="1">(I10-C10)*4</f>
        <v>1020.199090909091</v>
      </c>
      <c r="K10" s="110">
        <f t="shared" ref="K10:K31" si="2">I10*4</f>
        <v>1500.7263636363637</v>
      </c>
      <c r="L10" s="130">
        <f>'AG Jul 2019'!AW2</f>
        <v>0</v>
      </c>
      <c r="M10" s="130">
        <f>'AG Jul 2019'!AX2</f>
        <v>0</v>
      </c>
      <c r="N10" s="130">
        <f>'AG Jul 2019'!AY2</f>
        <v>0</v>
      </c>
      <c r="O10" s="130">
        <f>'AG Jul 2019'!AZ2</f>
        <v>0</v>
      </c>
      <c r="P10" s="132">
        <f>($E$6*'AG Jul 2019'!AT2/100)*4</f>
        <v>476.06400000000002</v>
      </c>
      <c r="Q10" s="109">
        <f>K10</f>
        <v>1500.7263636363637</v>
      </c>
      <c r="R10" s="109">
        <f>Q10</f>
        <v>1500.7263636363637</v>
      </c>
      <c r="S10" s="110">
        <f>Q10-P10</f>
        <v>1024.6623636363636</v>
      </c>
      <c r="T10" s="110">
        <f>R10-P10</f>
        <v>1024.6623636363636</v>
      </c>
      <c r="U10" s="473">
        <f>S10*1.1</f>
        <v>1127.1286</v>
      </c>
      <c r="V10" s="473">
        <f>T10*1.1</f>
        <v>1127.1286</v>
      </c>
      <c r="W10" s="133">
        <f>'AG Jul 2019'!BI2</f>
        <v>0</v>
      </c>
      <c r="X10" s="234" t="str">
        <f>'AG Jul 2019'!BJ2</f>
        <v>n</v>
      </c>
    </row>
    <row r="11" spans="1:24" x14ac:dyDescent="0.3">
      <c r="A11" s="129" t="str">
        <f>'AG Jul 2019'!K3</f>
        <v>AGL</v>
      </c>
      <c r="B11" s="130" t="str">
        <f>'AG Jul 2019'!L3</f>
        <v>Solar Savers</v>
      </c>
      <c r="C11" s="131">
        <f>91*'AG Jul 2019'!M3/100</f>
        <v>74.62</v>
      </c>
      <c r="D11" s="131">
        <f>$E$5*'AG Jul 2019'!N3/100</f>
        <v>316.37024999999994</v>
      </c>
      <c r="E11" s="150">
        <v>0</v>
      </c>
      <c r="F11" s="131">
        <v>0</v>
      </c>
      <c r="G11" s="131">
        <v>0</v>
      </c>
      <c r="H11" s="131">
        <v>0</v>
      </c>
      <c r="I11" s="131">
        <f t="shared" si="0"/>
        <v>390.99024999999995</v>
      </c>
      <c r="J11" s="107">
        <f t="shared" si="1"/>
        <v>1265.4809999999998</v>
      </c>
      <c r="K11" s="110">
        <f t="shared" si="2"/>
        <v>1563.9609999999998</v>
      </c>
      <c r="L11" s="130">
        <f>'AG Jul 2019'!AW3</f>
        <v>0</v>
      </c>
      <c r="M11" s="130">
        <f>'AG Jul 2019'!AX3</f>
        <v>0</v>
      </c>
      <c r="N11" s="130">
        <f>'AG Jul 2019'!AY3</f>
        <v>0</v>
      </c>
      <c r="O11" s="130">
        <f>'AG Jul 2019'!AZ3</f>
        <v>0</v>
      </c>
      <c r="P11" s="132">
        <f>($E$6*'AG Jul 2019'!AT3/100)*4</f>
        <v>446.31</v>
      </c>
      <c r="Q11" s="109">
        <f t="shared" ref="Q11:Q17" si="3">K11</f>
        <v>1563.9609999999998</v>
      </c>
      <c r="R11" s="109">
        <f t="shared" ref="R11:R14" si="4">Q11</f>
        <v>1563.9609999999998</v>
      </c>
      <c r="S11" s="110">
        <f t="shared" ref="S11:S31" si="5">Q11-P11</f>
        <v>1117.6509999999998</v>
      </c>
      <c r="T11" s="110">
        <f t="shared" ref="T11:T31" si="6">R11-P11</f>
        <v>1117.6509999999998</v>
      </c>
      <c r="U11" s="473">
        <f t="shared" ref="U11:V26" si="7">S11*1.1</f>
        <v>1229.4160999999999</v>
      </c>
      <c r="V11" s="473">
        <f t="shared" si="7"/>
        <v>1229.4160999999999</v>
      </c>
      <c r="W11" s="133">
        <f>'AG Jul 2019'!BI3</f>
        <v>0</v>
      </c>
      <c r="X11" s="234" t="str">
        <f>'AG Jul 2019'!BJ3</f>
        <v>n</v>
      </c>
    </row>
    <row r="12" spans="1:24" x14ac:dyDescent="0.3">
      <c r="A12" s="129" t="str">
        <f>'AG Jul 2019'!K4</f>
        <v>Alinta Energy</v>
      </c>
      <c r="B12" s="130" t="str">
        <f>'AG Jul 2019'!L4</f>
        <v>No fuss</v>
      </c>
      <c r="C12" s="131">
        <f>91*'AG Jul 2019'!M4/100</f>
        <v>76.44</v>
      </c>
      <c r="D12" s="131">
        <f>$E$5*'AG Jul 2019'!N4/100</f>
        <v>271.11248181818178</v>
      </c>
      <c r="E12" s="150">
        <v>0</v>
      </c>
      <c r="F12" s="131">
        <v>0</v>
      </c>
      <c r="G12" s="131">
        <v>0</v>
      </c>
      <c r="H12" s="131">
        <v>0</v>
      </c>
      <c r="I12" s="131">
        <f t="shared" si="0"/>
        <v>347.55248181818177</v>
      </c>
      <c r="J12" s="107">
        <f t="shared" si="1"/>
        <v>1084.4499272727271</v>
      </c>
      <c r="K12" s="110">
        <f t="shared" si="2"/>
        <v>1390.2099272727271</v>
      </c>
      <c r="L12" s="130">
        <f>'AG Jul 2019'!AW4</f>
        <v>0</v>
      </c>
      <c r="M12" s="130">
        <f>'AG Jul 2019'!AX4</f>
        <v>0</v>
      </c>
      <c r="N12" s="130">
        <f>'AG Jul 2019'!AY4</f>
        <v>0</v>
      </c>
      <c r="O12" s="130">
        <f>'AG Jul 2019'!AZ4</f>
        <v>0</v>
      </c>
      <c r="P12" s="132">
        <f>($E$6*'AG Jul 2019'!AT4/100)*4</f>
        <v>223.155</v>
      </c>
      <c r="Q12" s="109">
        <f t="shared" si="3"/>
        <v>1390.2099272727271</v>
      </c>
      <c r="R12" s="109">
        <f t="shared" si="4"/>
        <v>1390.2099272727271</v>
      </c>
      <c r="S12" s="110">
        <f>Q12-P12</f>
        <v>1167.0549272727271</v>
      </c>
      <c r="T12" s="110">
        <f t="shared" si="6"/>
        <v>1167.0549272727271</v>
      </c>
      <c r="U12" s="473">
        <f t="shared" si="7"/>
        <v>1283.7604199999998</v>
      </c>
      <c r="V12" s="473">
        <f t="shared" si="7"/>
        <v>1283.7604199999998</v>
      </c>
      <c r="W12" s="133">
        <f>'AG Jul 2019'!BI4</f>
        <v>0</v>
      </c>
      <c r="X12" s="234" t="str">
        <f>'AG Jul 2019'!BJ4</f>
        <v>n</v>
      </c>
    </row>
    <row r="13" spans="1:24" x14ac:dyDescent="0.3">
      <c r="A13" s="129" t="str">
        <f>'AG Jul 2019'!K5</f>
        <v>Click Energy</v>
      </c>
      <c r="B13" s="130" t="str">
        <f>'AG Jul 2019'!L5</f>
        <v>Banksia Solar</v>
      </c>
      <c r="C13" s="131">
        <f>91*'AG Jul 2019'!M5/100</f>
        <v>81.899999999999991</v>
      </c>
      <c r="D13" s="131">
        <f>$E$5*'AG Jul 2019'!N5/100</f>
        <v>307.68770454545455</v>
      </c>
      <c r="E13" s="150">
        <v>0</v>
      </c>
      <c r="F13" s="131">
        <v>0</v>
      </c>
      <c r="G13" s="131">
        <v>0</v>
      </c>
      <c r="H13" s="131">
        <v>0</v>
      </c>
      <c r="I13" s="131">
        <f t="shared" si="0"/>
        <v>389.58770454545453</v>
      </c>
      <c r="J13" s="107">
        <f t="shared" si="1"/>
        <v>1230.7508181818182</v>
      </c>
      <c r="K13" s="110">
        <f t="shared" si="2"/>
        <v>1558.3508181818181</v>
      </c>
      <c r="L13" s="130">
        <f>'AG Jul 2019'!AW5</f>
        <v>0</v>
      </c>
      <c r="M13" s="130">
        <f>'AG Jul 2019'!AX5</f>
        <v>0</v>
      </c>
      <c r="N13" s="130">
        <f>'AG Jul 2019'!AY5</f>
        <v>0</v>
      </c>
      <c r="O13" s="130">
        <f>'AG Jul 2019'!AZ5</f>
        <v>0</v>
      </c>
      <c r="P13" s="132">
        <f>($E$6*'AG Jul 2019'!AT5/100)*4</f>
        <v>416.55599999999998</v>
      </c>
      <c r="Q13" s="109">
        <f t="shared" si="3"/>
        <v>1558.3508181818181</v>
      </c>
      <c r="R13" s="109">
        <f t="shared" si="4"/>
        <v>1558.3508181818181</v>
      </c>
      <c r="S13" s="110">
        <f t="shared" si="5"/>
        <v>1141.7948181818181</v>
      </c>
      <c r="T13" s="110">
        <f t="shared" si="6"/>
        <v>1141.7948181818181</v>
      </c>
      <c r="U13" s="473">
        <f t="shared" si="7"/>
        <v>1255.9743000000001</v>
      </c>
      <c r="V13" s="473">
        <f t="shared" si="7"/>
        <v>1255.9743000000001</v>
      </c>
      <c r="W13" s="133">
        <f>'AG Jul 2019'!BI5</f>
        <v>0</v>
      </c>
      <c r="X13" s="234" t="str">
        <f>'AG Jul 2019'!BJ5</f>
        <v>n</v>
      </c>
    </row>
    <row r="14" spans="1:24" x14ac:dyDescent="0.3">
      <c r="A14" s="129" t="str">
        <f>'AG Jul 2019'!K6</f>
        <v>Commander</v>
      </c>
      <c r="B14" s="130" t="str">
        <f>'AG Jul 2019'!L6</f>
        <v>Market offer</v>
      </c>
      <c r="C14" s="131">
        <f>91*'AG Jul 2019'!M6/100</f>
        <v>80.741818181818175</v>
      </c>
      <c r="D14" s="131">
        <f>$E$5*'AG Jul 2019'!N6/100</f>
        <v>278.16704999999996</v>
      </c>
      <c r="E14" s="150">
        <v>0</v>
      </c>
      <c r="F14" s="131">
        <v>0</v>
      </c>
      <c r="G14" s="131">
        <v>0</v>
      </c>
      <c r="H14" s="131">
        <v>0</v>
      </c>
      <c r="I14" s="131">
        <f t="shared" si="0"/>
        <v>358.90886818181815</v>
      </c>
      <c r="J14" s="107">
        <f t="shared" si="1"/>
        <v>1112.6681999999998</v>
      </c>
      <c r="K14" s="110">
        <f t="shared" si="2"/>
        <v>1435.6354727272726</v>
      </c>
      <c r="L14" s="130">
        <f>'AG Jul 2019'!AW6</f>
        <v>0</v>
      </c>
      <c r="M14" s="130">
        <f>'AG Jul 2019'!AX6</f>
        <v>0</v>
      </c>
      <c r="N14" s="130">
        <f>'AG Jul 2019'!AY6</f>
        <v>0</v>
      </c>
      <c r="O14" s="130">
        <f>'AG Jul 2019'!AZ6</f>
        <v>0</v>
      </c>
      <c r="P14" s="132">
        <f>($E$6*'AG Jul 2019'!AT6/100)*4</f>
        <v>345.14639999999997</v>
      </c>
      <c r="Q14" s="109">
        <f t="shared" si="3"/>
        <v>1435.6354727272726</v>
      </c>
      <c r="R14" s="109">
        <f t="shared" si="4"/>
        <v>1435.6354727272726</v>
      </c>
      <c r="S14" s="110">
        <f t="shared" si="5"/>
        <v>1090.4890727272727</v>
      </c>
      <c r="T14" s="110">
        <f t="shared" si="6"/>
        <v>1090.4890727272727</v>
      </c>
      <c r="U14" s="473">
        <f t="shared" si="7"/>
        <v>1199.5379800000001</v>
      </c>
      <c r="V14" s="473">
        <f t="shared" si="7"/>
        <v>1199.5379800000001</v>
      </c>
      <c r="W14" s="133">
        <f>'AG Jul 2019'!BI6</f>
        <v>0</v>
      </c>
      <c r="X14" s="234" t="str">
        <f>'AG Jul 2019'!BJ6</f>
        <v>n</v>
      </c>
    </row>
    <row r="15" spans="1:24" x14ac:dyDescent="0.3">
      <c r="A15" s="129" t="str">
        <f>'AG Jul 2019'!K7</f>
        <v>CovaU</v>
      </c>
      <c r="B15" s="130" t="str">
        <f>'AG Jul 2019'!L7</f>
        <v>Freedom Solar</v>
      </c>
      <c r="C15" s="131">
        <f>91*'AG Jul 2019'!M7/100</f>
        <v>101.01</v>
      </c>
      <c r="D15" s="131">
        <f>$E$5*'AG Jul 2019'!N7/100</f>
        <v>373.13184824999996</v>
      </c>
      <c r="E15" s="150">
        <v>0</v>
      </c>
      <c r="F15" s="131">
        <v>0</v>
      </c>
      <c r="G15" s="131">
        <v>0</v>
      </c>
      <c r="H15" s="131">
        <v>0</v>
      </c>
      <c r="I15" s="131">
        <f t="shared" si="0"/>
        <v>474.14184824999995</v>
      </c>
      <c r="J15" s="107">
        <f t="shared" si="1"/>
        <v>1492.5273929999998</v>
      </c>
      <c r="K15" s="110">
        <f t="shared" si="2"/>
        <v>1896.5673929999998</v>
      </c>
      <c r="L15" s="130">
        <f>'AG Jul 2019'!AW7</f>
        <v>0</v>
      </c>
      <c r="M15" s="130">
        <f>'AG Jul 2019'!AX7</f>
        <v>0</v>
      </c>
      <c r="N15" s="130">
        <f>'AG Jul 2019'!AY7</f>
        <v>20</v>
      </c>
      <c r="O15" s="130">
        <f>'AG Jul 2019'!AZ7</f>
        <v>0</v>
      </c>
      <c r="P15" s="132">
        <f>($E$6*'AG Jul 2019'!AT7/100)*4</f>
        <v>252.90900000000002</v>
      </c>
      <c r="Q15" s="109">
        <f t="shared" si="3"/>
        <v>1896.5673929999998</v>
      </c>
      <c r="R15" s="109">
        <f>Q15-(K15*N15/100)</f>
        <v>1517.2539143999998</v>
      </c>
      <c r="S15" s="110">
        <f t="shared" si="5"/>
        <v>1643.6583929999997</v>
      </c>
      <c r="T15" s="110">
        <f t="shared" si="6"/>
        <v>1264.3449143999997</v>
      </c>
      <c r="U15" s="473">
        <f t="shared" si="7"/>
        <v>1808.0242322999998</v>
      </c>
      <c r="V15" s="473">
        <f t="shared" si="7"/>
        <v>1390.7794058399998</v>
      </c>
      <c r="W15" s="133">
        <f>'AG Jul 2019'!BI7</f>
        <v>0</v>
      </c>
      <c r="X15" s="234" t="str">
        <f>'AG Jul 2019'!BJ7</f>
        <v>n</v>
      </c>
    </row>
    <row r="16" spans="1:24" x14ac:dyDescent="0.3">
      <c r="A16" s="129" t="str">
        <f>'AG Jul 2019'!K8</f>
        <v>Diamond Energy</v>
      </c>
      <c r="B16" s="130" t="str">
        <f>'AG Jul 2019'!L8</f>
        <v>Pay on time discount</v>
      </c>
      <c r="C16" s="131">
        <f>91*'AG Jul 2019'!M8/100</f>
        <v>79.625</v>
      </c>
      <c r="D16" s="131">
        <f>IF($E$5&gt;='AG Jul 2019'!P8,('AG Jul 2019'!P8*'AG Jul 2019'!N8/100),($E$5*'AG Jul 2019'!N8/100))</f>
        <v>79.17</v>
      </c>
      <c r="E16" s="150">
        <f>IF($E$5&lt;'AG Jul 2019'!P8,0,IF(($E$5)&gt;'AG Jul 2019'!R8,(('AG Jul 2019'!R8-'AG Jul 2019'!P8)*'AG Jul 2019'!Q8/100),(($E$5-'AG Jul 2019'!P8)*'AG Jul 2019'!Q8/100)))</f>
        <v>205.27200000000002</v>
      </c>
      <c r="F16" s="131">
        <v>0</v>
      </c>
      <c r="G16" s="131">
        <v>0</v>
      </c>
      <c r="H16" s="131">
        <f>IF(($E$5&lt;'AG Jul 2019'!R8),(0),($E$5-'AG Jul 2019'!R8)*'AG Jul 2019'!S8/100)</f>
        <v>55.545074999999969</v>
      </c>
      <c r="I16" s="131">
        <f t="shared" si="0"/>
        <v>419.612075</v>
      </c>
      <c r="J16" s="107">
        <f t="shared" si="1"/>
        <v>1359.9483</v>
      </c>
      <c r="K16" s="110">
        <f t="shared" si="2"/>
        <v>1678.4483</v>
      </c>
      <c r="L16" s="130">
        <f>'AG Jul 2019'!AW8</f>
        <v>0</v>
      </c>
      <c r="M16" s="130">
        <f>'AG Jul 2019'!AX8</f>
        <v>0</v>
      </c>
      <c r="N16" s="130">
        <f>'AG Jul 2019'!AY8</f>
        <v>7</v>
      </c>
      <c r="O16" s="130">
        <f>'AG Jul 2019'!AZ8</f>
        <v>0</v>
      </c>
      <c r="P16" s="132">
        <f>($E$6*'AG Jul 2019'!AT8/100)*4</f>
        <v>357.048</v>
      </c>
      <c r="Q16" s="109">
        <f t="shared" si="3"/>
        <v>1678.4483</v>
      </c>
      <c r="R16" s="109">
        <f>Q16-(K16*N16/100)</f>
        <v>1560.956919</v>
      </c>
      <c r="S16" s="110">
        <f t="shared" si="5"/>
        <v>1321.4003</v>
      </c>
      <c r="T16" s="110">
        <f t="shared" si="6"/>
        <v>1203.908919</v>
      </c>
      <c r="U16" s="473">
        <f t="shared" si="7"/>
        <v>1453.54033</v>
      </c>
      <c r="V16" s="473">
        <f t="shared" si="7"/>
        <v>1324.2998109</v>
      </c>
      <c r="W16" s="133">
        <f>'AG Jul 2019'!BI8</f>
        <v>0</v>
      </c>
      <c r="X16" s="234" t="str">
        <f>'AG Jul 2019'!BJ8</f>
        <v>n</v>
      </c>
    </row>
    <row r="17" spans="1:24" x14ac:dyDescent="0.3">
      <c r="A17" s="129" t="str">
        <f>'AG Jul 2019'!K9</f>
        <v>Dodo Power &amp; Gas</v>
      </c>
      <c r="B17" s="130" t="str">
        <f>'AG Jul 2019'!L9</f>
        <v>Market offer</v>
      </c>
      <c r="C17" s="131">
        <f>91*'AG Jul 2019'!M9/100</f>
        <v>80.741818181818175</v>
      </c>
      <c r="D17" s="131">
        <f>$E$5*'AG Jul 2019'!N9/100</f>
        <v>278.16704999999996</v>
      </c>
      <c r="E17" s="150">
        <v>0</v>
      </c>
      <c r="F17" s="131">
        <v>0</v>
      </c>
      <c r="G17" s="131">
        <v>0</v>
      </c>
      <c r="H17" s="131">
        <v>0</v>
      </c>
      <c r="I17" s="131">
        <f t="shared" si="0"/>
        <v>358.90886818181815</v>
      </c>
      <c r="J17" s="107">
        <f t="shared" si="1"/>
        <v>1112.6681999999998</v>
      </c>
      <c r="K17" s="110">
        <f t="shared" si="2"/>
        <v>1435.6354727272726</v>
      </c>
      <c r="L17" s="130">
        <f>'AG Jul 2019'!AW9</f>
        <v>0</v>
      </c>
      <c r="M17" s="130">
        <f>'AG Jul 2019'!AX9</f>
        <v>0</v>
      </c>
      <c r="N17" s="130">
        <f>'AG Jul 2019'!AY9</f>
        <v>0</v>
      </c>
      <c r="O17" s="130">
        <f>'AG Jul 2019'!AZ9</f>
        <v>0</v>
      </c>
      <c r="P17" s="132">
        <f>($E$6*'AG Jul 2019'!AT9/100)*4</f>
        <v>345.14639999999997</v>
      </c>
      <c r="Q17" s="109">
        <f t="shared" si="3"/>
        <v>1435.6354727272726</v>
      </c>
      <c r="R17" s="109">
        <f t="shared" ref="R17" si="8">Q17</f>
        <v>1435.6354727272726</v>
      </c>
      <c r="S17" s="110">
        <f t="shared" si="5"/>
        <v>1090.4890727272727</v>
      </c>
      <c r="T17" s="110">
        <f t="shared" si="6"/>
        <v>1090.4890727272727</v>
      </c>
      <c r="U17" s="473">
        <f t="shared" si="7"/>
        <v>1199.5379800000001</v>
      </c>
      <c r="V17" s="473">
        <f t="shared" si="7"/>
        <v>1199.5379800000001</v>
      </c>
      <c r="W17" s="133">
        <f>'AG Jul 2019'!BI9</f>
        <v>0</v>
      </c>
      <c r="X17" s="234" t="str">
        <f>'AG Jul 2019'!BJ9</f>
        <v>n</v>
      </c>
    </row>
    <row r="18" spans="1:24" x14ac:dyDescent="0.3">
      <c r="A18" s="129" t="str">
        <f>'AG Jul 2019'!K10</f>
        <v>EnergyAustralia</v>
      </c>
      <c r="B18" s="130" t="str">
        <f>'AG Jul 2019'!L10</f>
        <v>Total Plan Home</v>
      </c>
      <c r="C18" s="131">
        <f>91*'AG Jul 2019'!M10/100</f>
        <v>70.069999999999993</v>
      </c>
      <c r="D18" s="131">
        <f>$E$5*'AG Jul 2019'!N10/100</f>
        <v>322.23096818181813</v>
      </c>
      <c r="E18" s="150">
        <v>0</v>
      </c>
      <c r="F18" s="131">
        <v>0</v>
      </c>
      <c r="G18" s="131">
        <v>0</v>
      </c>
      <c r="H18" s="131">
        <v>0</v>
      </c>
      <c r="I18" s="131">
        <f t="shared" si="0"/>
        <v>392.30096818181812</v>
      </c>
      <c r="J18" s="107">
        <f t="shared" si="1"/>
        <v>1288.9238727272725</v>
      </c>
      <c r="K18" s="110">
        <f t="shared" si="2"/>
        <v>1569.2038727272725</v>
      </c>
      <c r="L18" s="130">
        <f>'AG Jul 2019'!AW10</f>
        <v>13</v>
      </c>
      <c r="M18" s="130">
        <f>'AG Jul 2019'!AX10</f>
        <v>0</v>
      </c>
      <c r="N18" s="130">
        <f>'AG Jul 2019'!AY10</f>
        <v>0</v>
      </c>
      <c r="O18" s="130">
        <f>'AG Jul 2019'!AZ10</f>
        <v>0</v>
      </c>
      <c r="P18" s="132">
        <f>($E$6*'AG Jul 2019'!AT10/100)*4</f>
        <v>371.92500000000001</v>
      </c>
      <c r="Q18" s="109">
        <f>K18-(K18*L18/100)</f>
        <v>1365.2073692727272</v>
      </c>
      <c r="R18" s="109">
        <f>Q18</f>
        <v>1365.2073692727272</v>
      </c>
      <c r="S18" s="110">
        <f t="shared" si="5"/>
        <v>993.28236927272724</v>
      </c>
      <c r="T18" s="110">
        <f t="shared" si="6"/>
        <v>993.28236927272724</v>
      </c>
      <c r="U18" s="473">
        <f t="shared" si="7"/>
        <v>1092.6106062000001</v>
      </c>
      <c r="V18" s="473">
        <f t="shared" si="7"/>
        <v>1092.6106062000001</v>
      </c>
      <c r="W18" s="133">
        <f>'AG Jul 2019'!BI10</f>
        <v>0</v>
      </c>
      <c r="X18" s="234" t="str">
        <f>'AG Jul 2019'!BJ10</f>
        <v>n</v>
      </c>
    </row>
    <row r="19" spans="1:24" x14ac:dyDescent="0.3">
      <c r="A19" s="129" t="str">
        <f>'AG Jul 2019'!K11</f>
        <v>Mojo Power</v>
      </c>
      <c r="B19" s="130" t="str">
        <f>'AG Jul 2019'!L11</f>
        <v>Connect</v>
      </c>
      <c r="C19" s="131">
        <f>91*'AG Jul 2019'!M11/100</f>
        <v>149.0762</v>
      </c>
      <c r="D19" s="131">
        <f>$E$5*'AG Jul 2019'!N11/100</f>
        <v>302.64097500000003</v>
      </c>
      <c r="E19" s="150">
        <v>0</v>
      </c>
      <c r="F19" s="131">
        <v>0</v>
      </c>
      <c r="G19" s="131">
        <v>0</v>
      </c>
      <c r="H19" s="131">
        <v>0</v>
      </c>
      <c r="I19" s="131">
        <f t="shared" si="0"/>
        <v>451.717175</v>
      </c>
      <c r="J19" s="107">
        <f t="shared" si="1"/>
        <v>1210.5639000000001</v>
      </c>
      <c r="K19" s="110">
        <f t="shared" si="2"/>
        <v>1806.8687</v>
      </c>
      <c r="L19" s="130">
        <f>'AG Jul 2019'!AW11</f>
        <v>0</v>
      </c>
      <c r="M19" s="130">
        <f>'AG Jul 2019'!AX11</f>
        <v>0</v>
      </c>
      <c r="N19" s="130">
        <f>'AG Jul 2019'!AY11</f>
        <v>0</v>
      </c>
      <c r="O19" s="130">
        <f>'AG Jul 2019'!AZ11</f>
        <v>0</v>
      </c>
      <c r="P19" s="132">
        <f>($E$6*'AG Jul 2019'!AT11/100)*4</f>
        <v>595.08000000000004</v>
      </c>
      <c r="Q19" s="109">
        <f>K19</f>
        <v>1806.8687</v>
      </c>
      <c r="R19" s="109">
        <f>Q19</f>
        <v>1806.8687</v>
      </c>
      <c r="S19" s="110">
        <f t="shared" si="5"/>
        <v>1211.7887000000001</v>
      </c>
      <c r="T19" s="110">
        <f t="shared" si="6"/>
        <v>1211.7887000000001</v>
      </c>
      <c r="U19" s="473">
        <f t="shared" si="7"/>
        <v>1332.9675700000003</v>
      </c>
      <c r="V19" s="473">
        <f t="shared" si="7"/>
        <v>1332.9675700000003</v>
      </c>
      <c r="W19" s="133">
        <f>'AG Jul 2019'!BI11</f>
        <v>0</v>
      </c>
      <c r="X19" s="234" t="str">
        <f>'AG Jul 2019'!BJ11</f>
        <v>n</v>
      </c>
    </row>
    <row r="20" spans="1:24" x14ac:dyDescent="0.3">
      <c r="A20" s="129" t="str">
        <f>'AG Jul 2019'!K12</f>
        <v>Momentum Energy</v>
      </c>
      <c r="B20" s="130" t="str">
        <f>'AG Jul 2019'!L12</f>
        <v>SmilePower Flexi</v>
      </c>
      <c r="C20" s="131">
        <f>91*'AG Jul 2019'!M12/100</f>
        <v>73.018399999999986</v>
      </c>
      <c r="D20" s="131">
        <f>IF($E$5&gt;='AG Jul 2019'!P12,('AG Jul 2019'!P12*'AG Jul 2019'!N12/100),($E$5*'AG Jul 2019'!N12/100))</f>
        <v>134.89090909090908</v>
      </c>
      <c r="E20" s="150">
        <f>IF($E$5&lt;'AG Jul 2019'!P12,0,IF(($E$5)&gt;'AG Jul 2019'!R12,(('AG Jul 2019'!R12-'AG Jul 2019'!P12)*'AG Jul 2019'!Q12/100),(($E$5-'AG Jul 2019'!P12)*'AG Jul 2019'!Q12/100)))</f>
        <v>130.80895909090907</v>
      </c>
      <c r="F20" s="131">
        <v>0</v>
      </c>
      <c r="G20" s="131">
        <v>0</v>
      </c>
      <c r="H20" s="131">
        <f>IF(($E$5&lt;'AG Jul 2019'!R12),(0),($E$5-'AG Jul 2019'!R12)*'AG Jul 2019'!S12/100)</f>
        <v>0</v>
      </c>
      <c r="I20" s="131">
        <f t="shared" si="0"/>
        <v>338.71826818181813</v>
      </c>
      <c r="J20" s="107">
        <f t="shared" si="1"/>
        <v>1062.7994727272726</v>
      </c>
      <c r="K20" s="110">
        <f t="shared" si="2"/>
        <v>1354.8730727272725</v>
      </c>
      <c r="L20" s="130">
        <f>'AG Jul 2019'!AW12</f>
        <v>0</v>
      </c>
      <c r="M20" s="130">
        <f>'AG Jul 2019'!AX12</f>
        <v>0</v>
      </c>
      <c r="N20" s="130">
        <f>'AG Jul 2019'!AY12</f>
        <v>0</v>
      </c>
      <c r="O20" s="130">
        <f>'AG Jul 2019'!AZ12</f>
        <v>0</v>
      </c>
      <c r="P20" s="132">
        <f>($E$6*'AG Jul 2019'!AT12/100)*4</f>
        <v>208.27799999999999</v>
      </c>
      <c r="Q20" s="109">
        <f t="shared" ref="Q20:Q21" si="9">K20</f>
        <v>1354.8730727272725</v>
      </c>
      <c r="R20" s="109">
        <f t="shared" ref="R20:R21" si="10">Q20</f>
        <v>1354.8730727272725</v>
      </c>
      <c r="S20" s="110">
        <f t="shared" si="5"/>
        <v>1146.5950727272725</v>
      </c>
      <c r="T20" s="110">
        <f t="shared" si="6"/>
        <v>1146.5950727272725</v>
      </c>
      <c r="U20" s="473">
        <f t="shared" si="7"/>
        <v>1261.2545799999998</v>
      </c>
      <c r="V20" s="473">
        <f t="shared" si="7"/>
        <v>1261.2545799999998</v>
      </c>
      <c r="W20" s="133">
        <f>'AG Jul 2019'!BI12</f>
        <v>0</v>
      </c>
      <c r="X20" s="234" t="str">
        <f>'AG Jul 2019'!BJ12</f>
        <v>n</v>
      </c>
    </row>
    <row r="21" spans="1:24" x14ac:dyDescent="0.3">
      <c r="A21" s="129" t="str">
        <f>'AG Jul 2019'!K13</f>
        <v>Origin Energy</v>
      </c>
      <c r="B21" s="130" t="str">
        <f>'AG Jul 2019'!L13</f>
        <v>Solar Optimiser</v>
      </c>
      <c r="C21" s="131">
        <f>91*'AG Jul 2019'!M13/100</f>
        <v>71.459818181818179</v>
      </c>
      <c r="D21" s="131">
        <f>E5*'AG Jul 2019'!N13/100</f>
        <v>320.3859272727272</v>
      </c>
      <c r="E21" s="150">
        <v>0</v>
      </c>
      <c r="F21" s="131">
        <v>0</v>
      </c>
      <c r="G21" s="131">
        <v>0</v>
      </c>
      <c r="H21" s="131">
        <v>0</v>
      </c>
      <c r="I21" s="131">
        <f t="shared" si="0"/>
        <v>391.84574545454541</v>
      </c>
      <c r="J21" s="107">
        <f t="shared" si="1"/>
        <v>1281.543709090909</v>
      </c>
      <c r="K21" s="110">
        <f t="shared" si="2"/>
        <v>1567.3829818181816</v>
      </c>
      <c r="L21" s="130">
        <f>'AG Jul 2019'!AW13</f>
        <v>0</v>
      </c>
      <c r="M21" s="130">
        <f>'AG Jul 2019'!AX13</f>
        <v>0</v>
      </c>
      <c r="N21" s="130">
        <f>'AG Jul 2019'!AY13</f>
        <v>0</v>
      </c>
      <c r="O21" s="130">
        <f>'AG Jul 2019'!AZ13</f>
        <v>0</v>
      </c>
      <c r="P21" s="132">
        <f>($E$6*'AG Jul 2019'!AT13/100)*4</f>
        <v>624.83400000000006</v>
      </c>
      <c r="Q21" s="109">
        <f t="shared" si="9"/>
        <v>1567.3829818181816</v>
      </c>
      <c r="R21" s="109">
        <f t="shared" si="10"/>
        <v>1567.3829818181816</v>
      </c>
      <c r="S21" s="110">
        <f t="shared" si="5"/>
        <v>942.54898181818157</v>
      </c>
      <c r="T21" s="110">
        <f t="shared" si="6"/>
        <v>942.54898181818157</v>
      </c>
      <c r="U21" s="473">
        <f t="shared" si="7"/>
        <v>1036.8038799999997</v>
      </c>
      <c r="V21" s="473">
        <f t="shared" si="7"/>
        <v>1036.8038799999997</v>
      </c>
      <c r="W21" s="133">
        <f>'AG Jul 2019'!BI13</f>
        <v>0</v>
      </c>
      <c r="X21" s="234" t="str">
        <f>'AG Jul 2019'!BJ13</f>
        <v>n</v>
      </c>
    </row>
    <row r="22" spans="1:24" x14ac:dyDescent="0.3">
      <c r="A22" s="129" t="str">
        <f>'AG Jul 2019'!K14</f>
        <v>Powerdirect</v>
      </c>
      <c r="B22" s="130" t="str">
        <f>'AG Jul 2019'!L14</f>
        <v>Discount Saver</v>
      </c>
      <c r="C22" s="131">
        <f>91*'AG Jul 2019'!M14/100</f>
        <v>74.62</v>
      </c>
      <c r="D22" s="131">
        <f>E5*'AG Jul 2019'!N14/100</f>
        <v>316.37024999999994</v>
      </c>
      <c r="E22" s="150">
        <v>0</v>
      </c>
      <c r="F22" s="131">
        <v>0</v>
      </c>
      <c r="G22" s="131">
        <v>0</v>
      </c>
      <c r="H22" s="131">
        <v>0</v>
      </c>
      <c r="I22" s="131">
        <f t="shared" si="0"/>
        <v>390.99024999999995</v>
      </c>
      <c r="J22" s="107">
        <f t="shared" si="1"/>
        <v>1265.4809999999998</v>
      </c>
      <c r="K22" s="110">
        <f t="shared" si="2"/>
        <v>1563.9609999999998</v>
      </c>
      <c r="L22" s="130">
        <f>'AG Jul 2019'!AW14</f>
        <v>12</v>
      </c>
      <c r="M22" s="130">
        <f>'AG Jul 2019'!AX14</f>
        <v>0</v>
      </c>
      <c r="N22" s="130">
        <f>'AG Jul 2019'!AY14</f>
        <v>0</v>
      </c>
      <c r="O22" s="130">
        <f>'AG Jul 2019'!AZ14</f>
        <v>0</v>
      </c>
      <c r="P22" s="132">
        <f>($E$6*'AG Jul 2019'!AT14/100)*4</f>
        <v>303.49079999999998</v>
      </c>
      <c r="Q22" s="109">
        <f>K22-(K22*L22/100)</f>
        <v>1376.2856799999997</v>
      </c>
      <c r="R22" s="109">
        <f>Q22</f>
        <v>1376.2856799999997</v>
      </c>
      <c r="S22" s="110">
        <f t="shared" si="5"/>
        <v>1072.7948799999997</v>
      </c>
      <c r="T22" s="110">
        <f t="shared" si="6"/>
        <v>1072.7948799999997</v>
      </c>
      <c r="U22" s="473">
        <f t="shared" si="7"/>
        <v>1180.0743679999998</v>
      </c>
      <c r="V22" s="473">
        <f t="shared" si="7"/>
        <v>1180.0743679999998</v>
      </c>
      <c r="W22" s="133">
        <f>'AG Jul 2019'!BI14</f>
        <v>0</v>
      </c>
      <c r="X22" s="234" t="str">
        <f>'AG Jul 2019'!BJ14</f>
        <v>n</v>
      </c>
    </row>
    <row r="23" spans="1:24" x14ac:dyDescent="0.3">
      <c r="A23" s="129" t="str">
        <f>'AG Jul 2019'!K15</f>
        <v>Powershop</v>
      </c>
      <c r="B23" s="130" t="str">
        <f>'AG Jul 2019'!L15</f>
        <v>Shopper with Mega Pack</v>
      </c>
      <c r="C23" s="131">
        <f>91*'AG Jul 2019'!M15/100</f>
        <v>90.75181818181818</v>
      </c>
      <c r="D23" s="131">
        <f>E5*'AG Jul 2019'!N15/100</f>
        <v>296.83452272727271</v>
      </c>
      <c r="E23" s="150">
        <v>0</v>
      </c>
      <c r="F23" s="131">
        <v>0</v>
      </c>
      <c r="G23" s="131">
        <v>0</v>
      </c>
      <c r="H23" s="131">
        <v>0</v>
      </c>
      <c r="I23" s="131">
        <f t="shared" si="0"/>
        <v>387.58634090909089</v>
      </c>
      <c r="J23" s="107">
        <f t="shared" si="1"/>
        <v>1187.3380909090909</v>
      </c>
      <c r="K23" s="110">
        <f t="shared" si="2"/>
        <v>1550.3453636363636</v>
      </c>
      <c r="L23" s="130">
        <f>'AG Jul 2019'!AW15</f>
        <v>0</v>
      </c>
      <c r="M23" s="130">
        <f>'AG Jul 2019'!AX15</f>
        <v>0</v>
      </c>
      <c r="N23" s="130">
        <f>'AG Jul 2019'!AY15</f>
        <v>15</v>
      </c>
      <c r="O23" s="130">
        <f>'AG Jul 2019'!AZ15</f>
        <v>0</v>
      </c>
      <c r="P23" s="132">
        <f>($E$6*'AG Jul 2019'!AT15/100)*4</f>
        <v>303.49079999999998</v>
      </c>
      <c r="Q23" s="266">
        <f>K23*1.1</f>
        <v>1705.3799000000001</v>
      </c>
      <c r="R23" s="267">
        <f>Q23-(Q23*N23/100)</f>
        <v>1449.5729150000002</v>
      </c>
      <c r="S23" s="110">
        <f t="shared" si="5"/>
        <v>1401.8891000000001</v>
      </c>
      <c r="T23" s="110">
        <f t="shared" si="6"/>
        <v>1146.0821150000002</v>
      </c>
      <c r="U23" s="473">
        <f>S23</f>
        <v>1401.8891000000001</v>
      </c>
      <c r="V23" s="473">
        <f>T23</f>
        <v>1146.0821150000002</v>
      </c>
      <c r="W23" s="133">
        <f>'AG Jul 2019'!BI15</f>
        <v>0</v>
      </c>
      <c r="X23" s="234" t="str">
        <f>'AG Jul 2019'!BJ15</f>
        <v>n</v>
      </c>
    </row>
    <row r="24" spans="1:24" x14ac:dyDescent="0.3">
      <c r="A24" s="129" t="str">
        <f>'AG Jul 2019'!K16</f>
        <v>Red Energy</v>
      </c>
      <c r="B24" s="130" t="str">
        <f>'AG Jul 2019'!L16</f>
        <v>Living Energy Saver</v>
      </c>
      <c r="C24" s="131">
        <f>91*'AG Jul 2019'!M16/100</f>
        <v>80.989999999999995</v>
      </c>
      <c r="D24" s="131">
        <f>IF($E$5&gt;='AG Jul 2019'!P16,('AG Jul 2019'!P16*'AG Jul 2019'!N16/100),($E$5*'AG Jul 2019'!N16/100))</f>
        <v>308.77302272727263</v>
      </c>
      <c r="E24" s="150">
        <v>0</v>
      </c>
      <c r="F24" s="131">
        <v>0</v>
      </c>
      <c r="G24" s="131">
        <v>0</v>
      </c>
      <c r="H24" s="131">
        <f>IF(($E$5&lt;'AG Jul 2019'!P16),(0),($E$5-'AG Jul 2019'!P16)*'AG Jul 2019'!Q16/100)</f>
        <v>0</v>
      </c>
      <c r="I24" s="131">
        <f t="shared" si="0"/>
        <v>389.76302272727264</v>
      </c>
      <c r="J24" s="107">
        <f t="shared" si="1"/>
        <v>1235.0920909090905</v>
      </c>
      <c r="K24" s="110">
        <f t="shared" si="2"/>
        <v>1559.0520909090906</v>
      </c>
      <c r="L24" s="130">
        <f>'AG Jul 2019'!AW16</f>
        <v>0</v>
      </c>
      <c r="M24" s="130">
        <f>'AG Jul 2019'!AX16</f>
        <v>0</v>
      </c>
      <c r="N24" s="130">
        <f>'AG Jul 2019'!AY16</f>
        <v>10</v>
      </c>
      <c r="O24" s="130">
        <f>'AG Jul 2019'!AZ16</f>
        <v>0</v>
      </c>
      <c r="P24" s="132">
        <f>($E$6*'AG Jul 2019'!AT16/100)*4</f>
        <v>330.26940000000002</v>
      </c>
      <c r="Q24" s="266">
        <f>K24*1.1</f>
        <v>1714.9572999999998</v>
      </c>
      <c r="R24" s="267">
        <f>Q24-(Q24*N24/100)</f>
        <v>1543.4615699999999</v>
      </c>
      <c r="S24" s="110">
        <f t="shared" si="5"/>
        <v>1384.6878999999999</v>
      </c>
      <c r="T24" s="110">
        <f t="shared" si="6"/>
        <v>1213.1921699999998</v>
      </c>
      <c r="U24" s="473">
        <f>S24</f>
        <v>1384.6878999999999</v>
      </c>
      <c r="V24" s="473">
        <f>T24</f>
        <v>1213.1921699999998</v>
      </c>
      <c r="W24" s="133">
        <f>'AG Jul 2019'!BI16</f>
        <v>0</v>
      </c>
      <c r="X24" s="234" t="str">
        <f>'AG Jul 2019'!BJ16</f>
        <v>n</v>
      </c>
    </row>
    <row r="25" spans="1:24" x14ac:dyDescent="0.3">
      <c r="A25" s="129" t="str">
        <f>'AG Jul 2019'!K17</f>
        <v>Simply Energy</v>
      </c>
      <c r="B25" s="130" t="str">
        <f>'AG Jul 2019'!L17</f>
        <v>Plus</v>
      </c>
      <c r="C25" s="131">
        <f>91*'AG Jul 2019'!M17/100</f>
        <v>74.694454545454548</v>
      </c>
      <c r="D25" s="131">
        <f>$E$5*'AG Jul 2019'!N17/100</f>
        <v>287.71784999999994</v>
      </c>
      <c r="E25" s="150">
        <v>0</v>
      </c>
      <c r="F25" s="131">
        <v>0</v>
      </c>
      <c r="G25" s="131">
        <v>0</v>
      </c>
      <c r="H25" s="131">
        <v>0</v>
      </c>
      <c r="I25" s="131">
        <f t="shared" ref="I25" si="11">SUM(C25:H25)</f>
        <v>362.4123045454545</v>
      </c>
      <c r="J25" s="107">
        <f t="shared" si="1"/>
        <v>1150.8713999999998</v>
      </c>
      <c r="K25" s="110">
        <f t="shared" si="2"/>
        <v>1449.649218181818</v>
      </c>
      <c r="L25" s="130">
        <f>'AG Jul 2019'!AW17</f>
        <v>0</v>
      </c>
      <c r="M25" s="130">
        <f>'AG Jul 2019'!AX17</f>
        <v>0</v>
      </c>
      <c r="N25" s="130">
        <f>'AG Jul 2019'!AY17</f>
        <v>0</v>
      </c>
      <c r="O25" s="130">
        <f>'AG Jul 2019'!AZ17</f>
        <v>0</v>
      </c>
      <c r="P25" s="132">
        <f>($E$6*'AG Jul 2019'!AT17/100)*4</f>
        <v>238.03200000000001</v>
      </c>
      <c r="Q25" s="109">
        <f t="shared" ref="Q25:Q31" si="12">K25</f>
        <v>1449.649218181818</v>
      </c>
      <c r="R25" s="109">
        <f>Q25</f>
        <v>1449.649218181818</v>
      </c>
      <c r="S25" s="110">
        <f t="shared" si="5"/>
        <v>1211.6172181818181</v>
      </c>
      <c r="T25" s="110">
        <f t="shared" si="6"/>
        <v>1211.6172181818181</v>
      </c>
      <c r="U25" s="473">
        <f t="shared" si="7"/>
        <v>1332.7789399999999</v>
      </c>
      <c r="V25" s="473">
        <f t="shared" si="7"/>
        <v>1332.7789399999999</v>
      </c>
      <c r="W25" s="133">
        <f>'AG Jul 2019'!BI17</f>
        <v>0</v>
      </c>
      <c r="X25" s="234" t="str">
        <f>'AG Jul 2019'!BJ17</f>
        <v>n</v>
      </c>
    </row>
    <row r="26" spans="1:24" x14ac:dyDescent="0.3">
      <c r="A26" s="129" t="str">
        <f>'AG Jul 2019'!K18</f>
        <v>1st Energy</v>
      </c>
      <c r="B26" s="130" t="str">
        <f>'AG Jul 2019'!L18</f>
        <v>1st Saver</v>
      </c>
      <c r="C26" s="131">
        <f>91*'AG Jul 2019'!M18/100</f>
        <v>90.09</v>
      </c>
      <c r="D26" s="131">
        <f>IF($E$5&gt;='AG Jul 2019'!P18,('AG Jul 2019'!P18*'AG Jul 2019'!N18/100),($E$5*'AG Jul 2019'!N18/100))</f>
        <v>295.64067272727266</v>
      </c>
      <c r="E26" s="150">
        <v>0</v>
      </c>
      <c r="F26" s="131">
        <v>0</v>
      </c>
      <c r="G26" s="131">
        <v>0</v>
      </c>
      <c r="H26" s="131">
        <f>IF(($E$5&lt;'AG Jul 2019'!P18),(0),($E$5-'AG Jul 2019'!P18)*'AG Jul 2019'!Q18/100)</f>
        <v>0</v>
      </c>
      <c r="I26" s="131">
        <f t="shared" ref="I26" si="13">SUM(C26:H26)</f>
        <v>385.73067272727269</v>
      </c>
      <c r="J26" s="107">
        <f t="shared" si="1"/>
        <v>1182.5626909090906</v>
      </c>
      <c r="K26" s="110">
        <f t="shared" si="2"/>
        <v>1542.9226909090908</v>
      </c>
      <c r="L26" s="130">
        <f>'AG Jul 2019'!AW18</f>
        <v>0</v>
      </c>
      <c r="M26" s="130">
        <f>'AG Jul 2019'!AX18</f>
        <v>0</v>
      </c>
      <c r="N26" s="130">
        <f>'AG Jul 2019'!AY18</f>
        <v>7</v>
      </c>
      <c r="O26" s="130">
        <f>'AG Jul 2019'!AZ18</f>
        <v>0</v>
      </c>
      <c r="P26" s="132">
        <f>($E$6*'AG Jul 2019'!AT18/100)*4</f>
        <v>178.524</v>
      </c>
      <c r="Q26" s="109">
        <f t="shared" si="12"/>
        <v>1542.9226909090908</v>
      </c>
      <c r="R26" s="109">
        <f>Q26-(K26*N26/100)</f>
        <v>1434.9181025454543</v>
      </c>
      <c r="S26" s="110">
        <f t="shared" si="5"/>
        <v>1364.3986909090909</v>
      </c>
      <c r="T26" s="110">
        <f t="shared" si="6"/>
        <v>1256.3941025454542</v>
      </c>
      <c r="U26" s="473">
        <f t="shared" si="7"/>
        <v>1500.8385600000001</v>
      </c>
      <c r="V26" s="473">
        <f t="shared" si="7"/>
        <v>1382.0335127999997</v>
      </c>
      <c r="W26" s="133">
        <f>'AG Jul 2019'!BI18</f>
        <v>0</v>
      </c>
      <c r="X26" s="234" t="str">
        <f>'AG Jul 2019'!BJ18</f>
        <v>n</v>
      </c>
    </row>
    <row r="27" spans="1:24" x14ac:dyDescent="0.3">
      <c r="A27" s="129" t="str">
        <f>'AG Jul 2019'!K19</f>
        <v>Amaysim</v>
      </c>
      <c r="B27" s="130" t="str">
        <f>'AG Jul 2019'!L19</f>
        <v>Solar as you go</v>
      </c>
      <c r="C27" s="131">
        <f>91*'AG Jul 2019'!M19/100</f>
        <v>59.786999999999992</v>
      </c>
      <c r="D27" s="131">
        <f>$E$5*'AG Jul 2019'!N19/100</f>
        <v>333.73534090909089</v>
      </c>
      <c r="E27" s="150">
        <v>0</v>
      </c>
      <c r="F27" s="131">
        <v>0</v>
      </c>
      <c r="G27" s="131">
        <v>0</v>
      </c>
      <c r="H27" s="131">
        <v>0</v>
      </c>
      <c r="I27" s="131">
        <f t="shared" ref="I27" si="14">SUM(C27:H27)</f>
        <v>393.52234090909087</v>
      </c>
      <c r="J27" s="107">
        <f t="shared" si="1"/>
        <v>1334.9413636363636</v>
      </c>
      <c r="K27" s="110">
        <f t="shared" si="2"/>
        <v>1574.0893636363635</v>
      </c>
      <c r="L27" s="130">
        <f>'AG Jul 2019'!AW19</f>
        <v>0</v>
      </c>
      <c r="M27" s="130">
        <f>'AG Jul 2019'!AX19</f>
        <v>0</v>
      </c>
      <c r="N27" s="130">
        <f>'AG Jul 2019'!AY19</f>
        <v>0</v>
      </c>
      <c r="O27" s="130">
        <f>'AG Jul 2019'!AZ19</f>
        <v>0</v>
      </c>
      <c r="P27" s="132">
        <f>($E$6*'AG Jul 2019'!AT19/100)*4</f>
        <v>446.31</v>
      </c>
      <c r="Q27" s="109">
        <f t="shared" si="12"/>
        <v>1574.0893636363635</v>
      </c>
      <c r="R27" s="109">
        <f>Q27</f>
        <v>1574.0893636363635</v>
      </c>
      <c r="S27" s="110">
        <f t="shared" si="5"/>
        <v>1127.7793636363635</v>
      </c>
      <c r="T27" s="110">
        <f t="shared" si="6"/>
        <v>1127.7793636363635</v>
      </c>
      <c r="U27" s="473">
        <f t="shared" ref="U27:V31" si="15">S27*1.1</f>
        <v>1240.5572999999999</v>
      </c>
      <c r="V27" s="473">
        <f t="shared" si="15"/>
        <v>1240.5572999999999</v>
      </c>
      <c r="W27" s="133">
        <f>'AG Jul 2019'!BI19</f>
        <v>0</v>
      </c>
      <c r="X27" s="234" t="str">
        <f>'AG Jul 2019'!BJ19</f>
        <v>n</v>
      </c>
    </row>
    <row r="28" spans="1:24" x14ac:dyDescent="0.3">
      <c r="A28" s="129" t="str">
        <f>'AG Jul 2019'!K20</f>
        <v>DC Power Co</v>
      </c>
      <c r="B28" s="130" t="str">
        <f>'AG Jul 2019'!L20</f>
        <v>Market offer</v>
      </c>
      <c r="C28" s="131">
        <f>(91*'AG Jul 2019'!M20/100)+('AG Jul 2019'!BM20/4)</f>
        <v>96.239727272727265</v>
      </c>
      <c r="D28" s="131">
        <f>$E$5*'AG Jul 2019'!N20/100</f>
        <v>308.12183181818176</v>
      </c>
      <c r="E28" s="150">
        <v>0</v>
      </c>
      <c r="F28" s="131">
        <v>0</v>
      </c>
      <c r="G28" s="131">
        <v>0</v>
      </c>
      <c r="H28" s="131">
        <v>0</v>
      </c>
      <c r="I28" s="131">
        <f t="shared" ref="I28:I31" si="16">SUM(C28:H28)</f>
        <v>404.36155909090905</v>
      </c>
      <c r="J28" s="107">
        <f t="shared" si="1"/>
        <v>1232.4873272727273</v>
      </c>
      <c r="K28" s="110">
        <f t="shared" si="2"/>
        <v>1617.4462363636362</v>
      </c>
      <c r="L28" s="130">
        <f>'AG Jul 2019'!AW20</f>
        <v>0</v>
      </c>
      <c r="M28" s="130">
        <f>'AG Jul 2019'!AX20</f>
        <v>0</v>
      </c>
      <c r="N28" s="130">
        <f>'AG Jul 2019'!AY20</f>
        <v>0</v>
      </c>
      <c r="O28" s="130">
        <f>'AG Jul 2019'!AZ20</f>
        <v>0</v>
      </c>
      <c r="P28" s="132">
        <f>($E$6*'AG Jul 2019'!AT20/100)*4</f>
        <v>446.31</v>
      </c>
      <c r="Q28" s="109">
        <f t="shared" si="12"/>
        <v>1617.4462363636362</v>
      </c>
      <c r="R28" s="109">
        <f t="shared" ref="R28:R31" si="17">Q28</f>
        <v>1617.4462363636362</v>
      </c>
      <c r="S28" s="110">
        <f t="shared" si="5"/>
        <v>1171.1362363636363</v>
      </c>
      <c r="T28" s="110">
        <f t="shared" si="6"/>
        <v>1171.1362363636363</v>
      </c>
      <c r="U28" s="473">
        <f t="shared" si="15"/>
        <v>1288.2498599999999</v>
      </c>
      <c r="V28" s="473">
        <f t="shared" si="15"/>
        <v>1288.2498599999999</v>
      </c>
      <c r="W28" s="133">
        <f>'AG Jul 2019'!BI20</f>
        <v>0</v>
      </c>
      <c r="X28" s="234" t="str">
        <f>'AG Jul 2019'!BJ20</f>
        <v>n</v>
      </c>
    </row>
    <row r="29" spans="1:24" x14ac:dyDescent="0.3">
      <c r="A29" s="129" t="str">
        <f>'AG Jul 2019'!K21</f>
        <v>ReAmped Energy</v>
      </c>
      <c r="B29" s="130" t="str">
        <f>'AG Jul 2019'!L21</f>
        <v>Market offer</v>
      </c>
      <c r="C29" s="131">
        <f>91*'AG Jul 2019'!M21/100</f>
        <v>71.757636363636351</v>
      </c>
      <c r="D29" s="131">
        <f>$E$5*'AG Jul 2019'!N21/100</f>
        <v>250.70849999999999</v>
      </c>
      <c r="E29" s="150">
        <v>0</v>
      </c>
      <c r="F29" s="131">
        <v>0</v>
      </c>
      <c r="G29" s="131">
        <v>0</v>
      </c>
      <c r="H29" s="131">
        <v>0</v>
      </c>
      <c r="I29" s="131">
        <f t="shared" si="16"/>
        <v>322.46613636363634</v>
      </c>
      <c r="J29" s="107">
        <f t="shared" si="1"/>
        <v>1002.8339999999999</v>
      </c>
      <c r="K29" s="110">
        <f t="shared" si="2"/>
        <v>1289.8645454545454</v>
      </c>
      <c r="L29" s="130">
        <f>'AG Jul 2019'!AW21</f>
        <v>0</v>
      </c>
      <c r="M29" s="130">
        <f>'AG Jul 2019'!AX21</f>
        <v>0</v>
      </c>
      <c r="N29" s="130">
        <f>'AG Jul 2019'!AY21</f>
        <v>0</v>
      </c>
      <c r="O29" s="130">
        <f>'AG Jul 2019'!AZ21</f>
        <v>0</v>
      </c>
      <c r="P29" s="132">
        <f>($E$6*'AG Jul 2019'!AT21/100)*4</f>
        <v>238.03200000000001</v>
      </c>
      <c r="Q29" s="109">
        <f t="shared" si="12"/>
        <v>1289.8645454545454</v>
      </c>
      <c r="R29" s="109">
        <f t="shared" si="17"/>
        <v>1289.8645454545454</v>
      </c>
      <c r="S29" s="110">
        <f t="shared" si="5"/>
        <v>1051.8325454545454</v>
      </c>
      <c r="T29" s="110">
        <f t="shared" si="6"/>
        <v>1051.8325454545454</v>
      </c>
      <c r="U29" s="473">
        <f t="shared" si="15"/>
        <v>1157.0158000000001</v>
      </c>
      <c r="V29" s="473">
        <f t="shared" si="15"/>
        <v>1157.0158000000001</v>
      </c>
      <c r="W29" s="133">
        <f>'AG Jul 2019'!BI21</f>
        <v>0</v>
      </c>
      <c r="X29" s="234" t="str">
        <f>'AG Jul 2019'!BJ21</f>
        <v>n</v>
      </c>
    </row>
    <row r="30" spans="1:24" x14ac:dyDescent="0.3">
      <c r="A30" s="129" t="str">
        <f>'AG Jul 2019'!K22</f>
        <v>Amber Electric</v>
      </c>
      <c r="B30" s="130" t="str">
        <f>'AG Jul 2019'!L22</f>
        <v>Market offer</v>
      </c>
      <c r="C30" s="131">
        <f>91*'AG Jul 2019'!M22/100</f>
        <v>92.974699999999999</v>
      </c>
      <c r="D30" s="131">
        <f>$E$5*'AG Jul 2019'!N22/100</f>
        <v>417.84750000000003</v>
      </c>
      <c r="E30" s="150">
        <v>0</v>
      </c>
      <c r="F30" s="131">
        <v>0</v>
      </c>
      <c r="G30" s="131">
        <v>0</v>
      </c>
      <c r="H30" s="131">
        <v>0</v>
      </c>
      <c r="I30" s="131">
        <f t="shared" si="16"/>
        <v>510.82220000000001</v>
      </c>
      <c r="J30" s="107"/>
      <c r="K30" s="110">
        <f t="shared" si="2"/>
        <v>2043.2888</v>
      </c>
      <c r="L30" s="130">
        <f>'AG Jul 2019'!AW22</f>
        <v>0</v>
      </c>
      <c r="M30" s="130">
        <f>'AG Jul 2019'!AX22</f>
        <v>0</v>
      </c>
      <c r="N30" s="130">
        <f>'AG Jul 2019'!AY22</f>
        <v>0</v>
      </c>
      <c r="O30" s="130">
        <f>'AG Jul 2019'!AZ22</f>
        <v>0</v>
      </c>
      <c r="P30" s="132">
        <f>($E$6*'AG Jul 2019'!AT22/100)*4</f>
        <v>238.03200000000001</v>
      </c>
      <c r="Q30" s="109">
        <f t="shared" si="12"/>
        <v>2043.2888</v>
      </c>
      <c r="R30" s="109">
        <f t="shared" si="17"/>
        <v>2043.2888</v>
      </c>
      <c r="S30" s="110">
        <f t="shared" si="5"/>
        <v>1805.2568000000001</v>
      </c>
      <c r="T30" s="110">
        <f t="shared" si="6"/>
        <v>1805.2568000000001</v>
      </c>
      <c r="U30" s="473">
        <f t="shared" si="15"/>
        <v>1985.7824800000003</v>
      </c>
      <c r="V30" s="473">
        <f t="shared" si="15"/>
        <v>1985.7824800000003</v>
      </c>
      <c r="W30" s="133">
        <f>'AG Jul 2019'!BI22</f>
        <v>0</v>
      </c>
      <c r="X30" s="234" t="str">
        <f>'AG Jul 2019'!BJ22</f>
        <v>n</v>
      </c>
    </row>
    <row r="31" spans="1:24" ht="14.5" thickBot="1" x14ac:dyDescent="0.35">
      <c r="A31" s="135" t="str">
        <f>'AG Jul 2019'!K23</f>
        <v>Powerclub</v>
      </c>
      <c r="B31" s="136" t="str">
        <f>'AG Jul 2019'!L23</f>
        <v>Powerbank Home Solar</v>
      </c>
      <c r="C31" s="137">
        <f>(91*'AG Jul 2019'!M23/100)+('AG Jul 2019'!BM23/4)</f>
        <v>76.725999999999999</v>
      </c>
      <c r="D31" s="137">
        <f>$E$5*'AG Jul 2019'!N23/100</f>
        <v>243.65393181818177</v>
      </c>
      <c r="E31" s="151">
        <v>0</v>
      </c>
      <c r="F31" s="137">
        <v>0</v>
      </c>
      <c r="G31" s="137">
        <v>0</v>
      </c>
      <c r="H31" s="137">
        <v>0</v>
      </c>
      <c r="I31" s="137">
        <f t="shared" si="16"/>
        <v>320.37993181818177</v>
      </c>
      <c r="J31" s="117"/>
      <c r="K31" s="120">
        <f t="shared" si="2"/>
        <v>1281.5197272727271</v>
      </c>
      <c r="L31" s="136">
        <f>'AG Jul 2019'!AW23</f>
        <v>0</v>
      </c>
      <c r="M31" s="136">
        <f>'AG Jul 2019'!AX23</f>
        <v>0</v>
      </c>
      <c r="N31" s="136">
        <f>'AG Jul 2019'!AY23</f>
        <v>0</v>
      </c>
      <c r="O31" s="136">
        <f>'AG Jul 2019'!AZ23</f>
        <v>0</v>
      </c>
      <c r="P31" s="138">
        <f>($E$6*'AG Jul 2019'!AT23/100)*4</f>
        <v>297.54000000000002</v>
      </c>
      <c r="Q31" s="119">
        <f t="shared" si="12"/>
        <v>1281.5197272727271</v>
      </c>
      <c r="R31" s="119">
        <f t="shared" si="17"/>
        <v>1281.5197272727271</v>
      </c>
      <c r="S31" s="120">
        <f t="shared" si="5"/>
        <v>983.97972727272713</v>
      </c>
      <c r="T31" s="120">
        <f t="shared" si="6"/>
        <v>983.97972727272713</v>
      </c>
      <c r="U31" s="474">
        <f t="shared" si="15"/>
        <v>1082.3777</v>
      </c>
      <c r="V31" s="474">
        <f t="shared" si="15"/>
        <v>1082.3777</v>
      </c>
      <c r="W31" s="139">
        <f>'AG Jul 2019'!BI23</f>
        <v>0</v>
      </c>
      <c r="X31" s="235" t="str">
        <f>'AG Jul 2019'!BJ23</f>
        <v>n</v>
      </c>
    </row>
    <row r="32" spans="1:24" s="244" customFormat="1" x14ac:dyDescent="0.3"/>
    <row r="33" spans="1:24" ht="14.5" thickBot="1" x14ac:dyDescent="0.35"/>
    <row r="34" spans="1:24" x14ac:dyDescent="0.3">
      <c r="A34" s="92" t="s">
        <v>553</v>
      </c>
      <c r="B34" s="101"/>
      <c r="C34" s="101"/>
      <c r="D34" s="101"/>
      <c r="E34" s="101"/>
      <c r="F34" s="101"/>
      <c r="G34" s="101"/>
      <c r="H34" s="101"/>
      <c r="I34" s="101"/>
      <c r="J34" s="101"/>
      <c r="K34" s="101"/>
      <c r="L34" s="101"/>
      <c r="M34" s="101"/>
      <c r="N34" s="101"/>
      <c r="O34" s="101"/>
      <c r="P34" s="101"/>
      <c r="Q34" s="101"/>
      <c r="R34" s="101"/>
      <c r="S34" s="101"/>
      <c r="T34" s="101"/>
      <c r="U34" s="101"/>
      <c r="V34" s="101"/>
      <c r="W34" s="101"/>
      <c r="X34" s="102"/>
    </row>
    <row r="35" spans="1:24" ht="70" x14ac:dyDescent="0.3">
      <c r="A35" s="463" t="s">
        <v>408</v>
      </c>
      <c r="B35" s="464" t="s">
        <v>409</v>
      </c>
      <c r="C35" s="465" t="s">
        <v>410</v>
      </c>
      <c r="D35" s="465" t="s">
        <v>411</v>
      </c>
      <c r="E35" s="465" t="s">
        <v>446</v>
      </c>
      <c r="F35" s="465" t="s">
        <v>447</v>
      </c>
      <c r="G35" s="467" t="s">
        <v>354</v>
      </c>
      <c r="H35" s="467" t="s">
        <v>554</v>
      </c>
      <c r="I35" s="465" t="s">
        <v>222</v>
      </c>
      <c r="J35" s="467" t="s">
        <v>406</v>
      </c>
      <c r="K35" s="468" t="s">
        <v>449</v>
      </c>
      <c r="L35" s="469" t="s">
        <v>398</v>
      </c>
      <c r="M35" s="469" t="s">
        <v>533</v>
      </c>
      <c r="N35" s="469" t="s">
        <v>399</v>
      </c>
      <c r="O35" s="469" t="s">
        <v>552</v>
      </c>
      <c r="P35" s="470" t="s">
        <v>490</v>
      </c>
      <c r="Q35" s="471" t="s">
        <v>102</v>
      </c>
      <c r="R35" s="471" t="s">
        <v>103</v>
      </c>
      <c r="S35" s="471" t="s">
        <v>104</v>
      </c>
      <c r="T35" s="471" t="s">
        <v>105</v>
      </c>
      <c r="U35" s="470" t="s">
        <v>331</v>
      </c>
      <c r="V35" s="470" t="s">
        <v>332</v>
      </c>
      <c r="W35" s="469" t="s">
        <v>400</v>
      </c>
      <c r="X35" s="472" t="s">
        <v>558</v>
      </c>
    </row>
    <row r="36" spans="1:24" x14ac:dyDescent="0.3">
      <c r="A36" s="129" t="str">
        <f>'AG Jul 2019'!K24</f>
        <v>Energy Locals</v>
      </c>
      <c r="B36" s="130" t="str">
        <f>'AG Jul 2019'!L24</f>
        <v>Solar Member Promise</v>
      </c>
      <c r="C36" s="131">
        <f>(91*'AG Jul 2019'!M24/100)+('AG Jul 2019'!BM24/4)</f>
        <v>134.19545454545454</v>
      </c>
      <c r="D36" s="131">
        <f>$G$5*'AG Jul 2019'!N24/100</f>
        <v>178.53484090909092</v>
      </c>
      <c r="E36" s="131">
        <v>0</v>
      </c>
      <c r="F36" s="131">
        <v>0</v>
      </c>
      <c r="G36" s="131">
        <v>0</v>
      </c>
      <c r="H36" s="131">
        <f>$H$5*'AG Jul 2019'!AE24/100</f>
        <v>53.723249999999986</v>
      </c>
      <c r="I36" s="131">
        <f t="shared" ref="I36:I55" si="18">SUM(C36:H36)</f>
        <v>366.45354545454546</v>
      </c>
      <c r="J36" s="107">
        <f t="shared" ref="J36:J55" si="19">(I36-C36)*4</f>
        <v>929.0323636363637</v>
      </c>
      <c r="K36" s="110">
        <f t="shared" ref="K36:K55" si="20">I36*4</f>
        <v>1465.8141818181819</v>
      </c>
      <c r="L36" s="141">
        <f>'AG Jul 2019'!AW24</f>
        <v>0</v>
      </c>
      <c r="M36" s="141">
        <f>'AG Jul 2019'!AX24</f>
        <v>0</v>
      </c>
      <c r="N36" s="141">
        <f>'AG Jul 2019'!AY24</f>
        <v>0</v>
      </c>
      <c r="O36" s="141">
        <f>'AG Jul 2019'!AZ24</f>
        <v>0</v>
      </c>
      <c r="P36" s="141">
        <f>($E$6*'AG Jul 2019'!AT24/100)*4</f>
        <v>476.06400000000002</v>
      </c>
      <c r="Q36" s="109">
        <f>K36</f>
        <v>1465.8141818181819</v>
      </c>
      <c r="R36" s="109">
        <f>Q36</f>
        <v>1465.8141818181819</v>
      </c>
      <c r="S36" s="110">
        <f>Q36-P36</f>
        <v>989.75018181818177</v>
      </c>
      <c r="T36" s="110">
        <f>R36-P36</f>
        <v>989.75018181818177</v>
      </c>
      <c r="U36" s="473">
        <f>S36*1.1</f>
        <v>1088.7252000000001</v>
      </c>
      <c r="V36" s="473">
        <f>T36*1.1</f>
        <v>1088.7252000000001</v>
      </c>
      <c r="W36" s="142">
        <f>'AG Jul 2019'!BI24</f>
        <v>0</v>
      </c>
      <c r="X36" s="236" t="str">
        <f>'AG Jul 2019'!BJ24</f>
        <v>n</v>
      </c>
    </row>
    <row r="37" spans="1:24" x14ac:dyDescent="0.3">
      <c r="A37" s="129" t="str">
        <f>'AG Jul 2019'!K25</f>
        <v>AGL</v>
      </c>
      <c r="B37" s="130" t="str">
        <f>'AG Jul 2019'!L25</f>
        <v>Solar Savers</v>
      </c>
      <c r="C37" s="131">
        <f>91*'AG Jul 2019'!M25/100</f>
        <v>76.44</v>
      </c>
      <c r="D37" s="131">
        <f>$G$5*'AG Jul 2019'!N25/100</f>
        <v>221.45917499999999</v>
      </c>
      <c r="E37" s="131">
        <v>0</v>
      </c>
      <c r="F37" s="131">
        <v>0</v>
      </c>
      <c r="G37" s="131">
        <v>0</v>
      </c>
      <c r="H37" s="131">
        <f>$H$5*'AG Jul 2019'!AE25/100</f>
        <v>50.044021363636354</v>
      </c>
      <c r="I37" s="131">
        <f t="shared" si="18"/>
        <v>347.94319636363639</v>
      </c>
      <c r="J37" s="107">
        <f t="shared" si="19"/>
        <v>1086.0127854545456</v>
      </c>
      <c r="K37" s="110">
        <f t="shared" si="20"/>
        <v>1391.7727854545456</v>
      </c>
      <c r="L37" s="141">
        <f>'AG Jul 2019'!AW25</f>
        <v>0</v>
      </c>
      <c r="M37" s="141">
        <f>'AG Jul 2019'!AX25</f>
        <v>0</v>
      </c>
      <c r="N37" s="141">
        <f>'AG Jul 2019'!AY25</f>
        <v>0</v>
      </c>
      <c r="O37" s="141">
        <f>'AG Jul 2019'!AZ25</f>
        <v>0</v>
      </c>
      <c r="P37" s="141">
        <f>($E$6*'AG Jul 2019'!AT25/100)*4</f>
        <v>446.31</v>
      </c>
      <c r="Q37" s="109">
        <f t="shared" ref="Q37:Q43" si="21">K37</f>
        <v>1391.7727854545456</v>
      </c>
      <c r="R37" s="109">
        <f t="shared" ref="R37:R40" si="22">Q37</f>
        <v>1391.7727854545456</v>
      </c>
      <c r="S37" s="110">
        <f t="shared" ref="S37" si="23">Q37-P37</f>
        <v>945.46278545454561</v>
      </c>
      <c r="T37" s="110">
        <f t="shared" ref="T37:T55" si="24">R37-P37</f>
        <v>945.46278545454561</v>
      </c>
      <c r="U37" s="473">
        <f t="shared" ref="U37:V52" si="25">S37*1.1</f>
        <v>1040.0090640000003</v>
      </c>
      <c r="V37" s="473">
        <f t="shared" si="25"/>
        <v>1040.0090640000003</v>
      </c>
      <c r="W37" s="142">
        <f>'AG Jul 2019'!BI25</f>
        <v>0</v>
      </c>
      <c r="X37" s="236" t="str">
        <f>'AG Jul 2019'!BJ25</f>
        <v>n</v>
      </c>
    </row>
    <row r="38" spans="1:24" x14ac:dyDescent="0.3">
      <c r="A38" s="129" t="str">
        <f>'AG Jul 2019'!K26</f>
        <v>Alinta Energy</v>
      </c>
      <c r="B38" s="130" t="str">
        <f>'AG Jul 2019'!L26</f>
        <v>No fuss</v>
      </c>
      <c r="C38" s="131">
        <f>91*'AG Jul 2019'!M26/100</f>
        <v>80.08</v>
      </c>
      <c r="D38" s="131">
        <f>$G$5*'AG Jul 2019'!N26/100</f>
        <v>189.77873727272726</v>
      </c>
      <c r="E38" s="131">
        <v>0</v>
      </c>
      <c r="F38" s="131">
        <v>0</v>
      </c>
      <c r="G38" s="131">
        <v>0</v>
      </c>
      <c r="H38" s="131">
        <f>$H$5*'AG Jul 2019'!AE26/100</f>
        <v>33.27585545454545</v>
      </c>
      <c r="I38" s="131">
        <f t="shared" si="18"/>
        <v>303.13459272727266</v>
      </c>
      <c r="J38" s="107">
        <f t="shared" si="19"/>
        <v>892.21837090909071</v>
      </c>
      <c r="K38" s="110">
        <f t="shared" si="20"/>
        <v>1212.5383709090906</v>
      </c>
      <c r="L38" s="141">
        <f>'AG Jul 2019'!AW26</f>
        <v>0</v>
      </c>
      <c r="M38" s="141">
        <f>'AG Jul 2019'!AX26</f>
        <v>0</v>
      </c>
      <c r="N38" s="141">
        <f>'AG Jul 2019'!AY26</f>
        <v>0</v>
      </c>
      <c r="O38" s="141">
        <f>'AG Jul 2019'!AZ26</f>
        <v>0</v>
      </c>
      <c r="P38" s="141">
        <f>($E$6*'AG Jul 2019'!AT26/100)*4</f>
        <v>223.155</v>
      </c>
      <c r="Q38" s="109">
        <f t="shared" si="21"/>
        <v>1212.5383709090906</v>
      </c>
      <c r="R38" s="109">
        <f t="shared" si="22"/>
        <v>1212.5383709090906</v>
      </c>
      <c r="S38" s="110">
        <f>Q38-P38</f>
        <v>989.38337090909067</v>
      </c>
      <c r="T38" s="110">
        <f t="shared" si="24"/>
        <v>989.38337090909067</v>
      </c>
      <c r="U38" s="473">
        <f t="shared" si="25"/>
        <v>1088.3217079999997</v>
      </c>
      <c r="V38" s="473">
        <f t="shared" si="25"/>
        <v>1088.3217079999997</v>
      </c>
      <c r="W38" s="142">
        <f>'AG Jul 2019'!BI26</f>
        <v>0</v>
      </c>
      <c r="X38" s="236" t="str">
        <f>'AG Jul 2019'!BJ26</f>
        <v>n</v>
      </c>
    </row>
    <row r="39" spans="1:24" x14ac:dyDescent="0.3">
      <c r="A39" s="129" t="str">
        <f>'AG Jul 2019'!K27</f>
        <v>Click Energy</v>
      </c>
      <c r="B39" s="130" t="str">
        <f>'AG Jul 2019'!L27</f>
        <v>Banksia Solar</v>
      </c>
      <c r="C39" s="131">
        <f>91*'AG Jul 2019'!M27/100</f>
        <v>81.899999999999991</v>
      </c>
      <c r="D39" s="131">
        <f>$G$5*'AG Jul 2019'!N27/100</f>
        <v>215.3813931818182</v>
      </c>
      <c r="E39" s="131">
        <v>0</v>
      </c>
      <c r="F39" s="131">
        <v>0</v>
      </c>
      <c r="G39" s="131">
        <v>0</v>
      </c>
      <c r="H39" s="131">
        <f>$H$5*'AG Jul 2019'!AE27/100</f>
        <v>54.830274545454529</v>
      </c>
      <c r="I39" s="131">
        <f t="shared" si="18"/>
        <v>352.11166772727273</v>
      </c>
      <c r="J39" s="107">
        <f t="shared" si="19"/>
        <v>1080.846670909091</v>
      </c>
      <c r="K39" s="110">
        <f t="shared" si="20"/>
        <v>1408.4466709090909</v>
      </c>
      <c r="L39" s="141">
        <f>'AG Jul 2019'!AW27</f>
        <v>0</v>
      </c>
      <c r="M39" s="141">
        <f>'AG Jul 2019'!AX27</f>
        <v>0</v>
      </c>
      <c r="N39" s="141">
        <f>'AG Jul 2019'!AY27</f>
        <v>0</v>
      </c>
      <c r="O39" s="141">
        <f>'AG Jul 2019'!AZ27</f>
        <v>0</v>
      </c>
      <c r="P39" s="141">
        <f>($E$6*'AG Jul 2019'!AT27/100)*4</f>
        <v>416.55599999999998</v>
      </c>
      <c r="Q39" s="109">
        <f t="shared" si="21"/>
        <v>1408.4466709090909</v>
      </c>
      <c r="R39" s="109">
        <f t="shared" si="22"/>
        <v>1408.4466709090909</v>
      </c>
      <c r="S39" s="110">
        <f t="shared" ref="S39:S55" si="26">Q39-P39</f>
        <v>991.89067090909089</v>
      </c>
      <c r="T39" s="110">
        <f t="shared" si="24"/>
        <v>991.89067090909089</v>
      </c>
      <c r="U39" s="473">
        <f t="shared" si="25"/>
        <v>1091.0797380000001</v>
      </c>
      <c r="V39" s="473">
        <f t="shared" si="25"/>
        <v>1091.0797380000001</v>
      </c>
      <c r="W39" s="142">
        <f>'AG Jul 2019'!BI27</f>
        <v>0</v>
      </c>
      <c r="X39" s="236" t="str">
        <f>'AG Jul 2019'!BJ27</f>
        <v>n</v>
      </c>
    </row>
    <row r="40" spans="1:24" x14ac:dyDescent="0.3">
      <c r="A40" s="129" t="str">
        <f>'AG Jul 2019'!K28</f>
        <v>Commander</v>
      </c>
      <c r="B40" s="130" t="str">
        <f>'AG Jul 2019'!L28</f>
        <v>Market offer</v>
      </c>
      <c r="C40" s="131">
        <f>91*'AG Jul 2019'!M28/100</f>
        <v>83.653818181818167</v>
      </c>
      <c r="D40" s="131">
        <f>$G$5*'AG Jul 2019'!N28/100</f>
        <v>194.71693499999998</v>
      </c>
      <c r="E40" s="131">
        <v>0</v>
      </c>
      <c r="F40" s="131">
        <v>0</v>
      </c>
      <c r="G40" s="131">
        <v>0</v>
      </c>
      <c r="H40" s="131">
        <f>$H$5*'AG Jul 2019'!AE28/100</f>
        <v>47.27646</v>
      </c>
      <c r="I40" s="131">
        <f t="shared" si="18"/>
        <v>325.64721318181813</v>
      </c>
      <c r="J40" s="107">
        <f t="shared" si="19"/>
        <v>967.97357999999986</v>
      </c>
      <c r="K40" s="110">
        <f t="shared" si="20"/>
        <v>1302.5888527272725</v>
      </c>
      <c r="L40" s="141">
        <f>'AG Jul 2019'!AW28</f>
        <v>0</v>
      </c>
      <c r="M40" s="141">
        <f>'AG Jul 2019'!AX28</f>
        <v>0</v>
      </c>
      <c r="N40" s="141">
        <f>'AG Jul 2019'!AY28</f>
        <v>0</v>
      </c>
      <c r="O40" s="141">
        <f>'AG Jul 2019'!AZ28</f>
        <v>0</v>
      </c>
      <c r="P40" s="141">
        <f>($E$6*'AG Jul 2019'!AT28/100)*4</f>
        <v>345.14639999999997</v>
      </c>
      <c r="Q40" s="109">
        <f t="shared" si="21"/>
        <v>1302.5888527272725</v>
      </c>
      <c r="R40" s="109">
        <f t="shared" si="22"/>
        <v>1302.5888527272725</v>
      </c>
      <c r="S40" s="110">
        <f t="shared" si="26"/>
        <v>957.44245272727255</v>
      </c>
      <c r="T40" s="110">
        <f t="shared" si="24"/>
        <v>957.44245272727255</v>
      </c>
      <c r="U40" s="473">
        <f t="shared" si="25"/>
        <v>1053.186698</v>
      </c>
      <c r="V40" s="473">
        <f t="shared" si="25"/>
        <v>1053.186698</v>
      </c>
      <c r="W40" s="142">
        <f>'AG Jul 2019'!BI28</f>
        <v>0</v>
      </c>
      <c r="X40" s="236" t="str">
        <f>'AG Jul 2019'!BJ28</f>
        <v>n</v>
      </c>
    </row>
    <row r="41" spans="1:24" x14ac:dyDescent="0.3">
      <c r="A41" s="129" t="str">
        <f>'AG Jul 2019'!K29</f>
        <v>CovaU</v>
      </c>
      <c r="B41" s="130" t="str">
        <f>'AG Jul 2019'!L29</f>
        <v>Freedom Solar</v>
      </c>
      <c r="C41" s="131">
        <f>91*'AG Jul 2019'!M29/100</f>
        <v>101.01</v>
      </c>
      <c r="D41" s="131">
        <f>$G$5*'AG Jul 2019'!N29/100</f>
        <v>261.192293775</v>
      </c>
      <c r="E41" s="131">
        <v>0</v>
      </c>
      <c r="F41" s="131">
        <v>0</v>
      </c>
      <c r="G41" s="131">
        <v>0</v>
      </c>
      <c r="H41" s="131">
        <f>$H$5*'AG Jul 2019'!AE29/100</f>
        <v>73.486894090909075</v>
      </c>
      <c r="I41" s="131">
        <f t="shared" si="18"/>
        <v>435.68918786590905</v>
      </c>
      <c r="J41" s="107">
        <f t="shared" si="19"/>
        <v>1338.7167514636362</v>
      </c>
      <c r="K41" s="110">
        <f t="shared" si="20"/>
        <v>1742.7567514636362</v>
      </c>
      <c r="L41" s="141">
        <f>'AG Jul 2019'!AW29</f>
        <v>0</v>
      </c>
      <c r="M41" s="141">
        <f>'AG Jul 2019'!AX29</f>
        <v>0</v>
      </c>
      <c r="N41" s="141">
        <f>'AG Jul 2019'!AY29</f>
        <v>20</v>
      </c>
      <c r="O41" s="141">
        <f>'AG Jul 2019'!AZ29</f>
        <v>0</v>
      </c>
      <c r="P41" s="141">
        <f>($E$6*'AG Jul 2019'!AT29/100)*4</f>
        <v>252.90900000000002</v>
      </c>
      <c r="Q41" s="109">
        <f t="shared" si="21"/>
        <v>1742.7567514636362</v>
      </c>
      <c r="R41" s="109">
        <f>Q41-(K41*N41/100)</f>
        <v>1394.205401170909</v>
      </c>
      <c r="S41" s="110">
        <f t="shared" si="26"/>
        <v>1489.8477514636361</v>
      </c>
      <c r="T41" s="110">
        <f t="shared" si="24"/>
        <v>1141.2964011709089</v>
      </c>
      <c r="U41" s="473">
        <f t="shared" si="25"/>
        <v>1638.8325266099998</v>
      </c>
      <c r="V41" s="473">
        <f t="shared" si="25"/>
        <v>1255.4260412879999</v>
      </c>
      <c r="W41" s="142">
        <f>'AG Jul 2019'!BI29</f>
        <v>0</v>
      </c>
      <c r="X41" s="236" t="str">
        <f>'AG Jul 2019'!BJ29</f>
        <v>n</v>
      </c>
    </row>
    <row r="42" spans="1:24" x14ac:dyDescent="0.3">
      <c r="A42" s="129" t="str">
        <f>'AG Jul 2019'!K30</f>
        <v>Diamond Energy</v>
      </c>
      <c r="B42" s="130" t="str">
        <f>'AG Jul 2019'!L30</f>
        <v>Pay on time discount</v>
      </c>
      <c r="C42" s="131">
        <f>91*'AG Jul 2019'!M30/100</f>
        <v>83.255899999999997</v>
      </c>
      <c r="D42" s="131">
        <f>IF($G$5&gt;='AG Jul 2019'!P30,('AG Jul 2019'!P30*'AG Jul 2019'!N30/100),(($G$5)*'AG Jul 2019'!N30/100))</f>
        <v>79.17</v>
      </c>
      <c r="E42" s="131">
        <f>IF($G$5&lt;'AG Jul 2019'!P30,0,IF(($G$5)&gt;'AG Jul 2019'!R30,(('AG Jul 2019'!R30-'AG Jul 2019'!P30)*'AG Jul 2019'!Q30/100),(($G$5-'AG Jul 2019'!P30)*'AG Jul 2019'!Q30/100)))</f>
        <v>152.72664450000002</v>
      </c>
      <c r="F42" s="131">
        <v>0</v>
      </c>
      <c r="G42" s="131">
        <f>IF(($G$5&lt;'AG Jul 2019'!R30),(0),($G$5-'AG Jul 2019'!R30)*'AG Jul 2019'!S30/100)</f>
        <v>0</v>
      </c>
      <c r="H42" s="131">
        <f>$H$5*'AG Jul 2019'!AE30/100</f>
        <v>49.962622499999995</v>
      </c>
      <c r="I42" s="131">
        <f t="shared" si="18"/>
        <v>365.11516700000004</v>
      </c>
      <c r="J42" s="107">
        <f t="shared" si="19"/>
        <v>1127.4370680000002</v>
      </c>
      <c r="K42" s="110">
        <f t="shared" si="20"/>
        <v>1460.4606680000002</v>
      </c>
      <c r="L42" s="141">
        <f>'AG Jul 2019'!AW30</f>
        <v>0</v>
      </c>
      <c r="M42" s="141">
        <f>'AG Jul 2019'!AX30</f>
        <v>0</v>
      </c>
      <c r="N42" s="141">
        <f>'AG Jul 2019'!AY30</f>
        <v>7</v>
      </c>
      <c r="O42" s="141">
        <f>'AG Jul 2019'!AZ30</f>
        <v>0</v>
      </c>
      <c r="P42" s="141">
        <f>($E$6*'AG Jul 2019'!AT30/100)*4</f>
        <v>357.048</v>
      </c>
      <c r="Q42" s="109">
        <f t="shared" si="21"/>
        <v>1460.4606680000002</v>
      </c>
      <c r="R42" s="109">
        <f>Q42-(K42*N42/100)</f>
        <v>1358.2284212400002</v>
      </c>
      <c r="S42" s="110">
        <f t="shared" si="26"/>
        <v>1103.4126680000002</v>
      </c>
      <c r="T42" s="110">
        <f t="shared" si="24"/>
        <v>1001.1804212400002</v>
      </c>
      <c r="U42" s="473">
        <f t="shared" si="25"/>
        <v>1213.7539348000003</v>
      </c>
      <c r="V42" s="473">
        <f t="shared" si="25"/>
        <v>1101.2984633640003</v>
      </c>
      <c r="W42" s="142">
        <f>'AG Jul 2019'!BI30</f>
        <v>0</v>
      </c>
      <c r="X42" s="236" t="str">
        <f>'AG Jul 2019'!BJ30</f>
        <v>n</v>
      </c>
    </row>
    <row r="43" spans="1:24" x14ac:dyDescent="0.3">
      <c r="A43" s="129" t="str">
        <f>'AG Jul 2019'!K31</f>
        <v>Dodo Power &amp; Gas</v>
      </c>
      <c r="B43" s="130" t="str">
        <f>'AG Jul 2019'!L31</f>
        <v>Market offer</v>
      </c>
      <c r="C43" s="131">
        <f>91*'AG Jul 2019'!M31/100</f>
        <v>83.653818181818167</v>
      </c>
      <c r="D43" s="131">
        <f>$G$5*'AG Jul 2019'!N31/100</f>
        <v>194.71693499999998</v>
      </c>
      <c r="E43" s="131">
        <v>0</v>
      </c>
      <c r="F43" s="131">
        <v>0</v>
      </c>
      <c r="G43" s="131">
        <v>0</v>
      </c>
      <c r="H43" s="131">
        <f>$H$5*'AG Jul 2019'!AE31/100</f>
        <v>47.27646</v>
      </c>
      <c r="I43" s="131">
        <f t="shared" si="18"/>
        <v>325.64721318181813</v>
      </c>
      <c r="J43" s="107">
        <f t="shared" si="19"/>
        <v>967.97357999999986</v>
      </c>
      <c r="K43" s="110">
        <f t="shared" si="20"/>
        <v>1302.5888527272725</v>
      </c>
      <c r="L43" s="141">
        <f>'AG Jul 2019'!AW31</f>
        <v>0</v>
      </c>
      <c r="M43" s="141">
        <f>'AG Jul 2019'!AX31</f>
        <v>0</v>
      </c>
      <c r="N43" s="141">
        <f>'AG Jul 2019'!AY31</f>
        <v>0</v>
      </c>
      <c r="O43" s="141">
        <f>'AG Jul 2019'!AZ31</f>
        <v>0</v>
      </c>
      <c r="P43" s="141">
        <f>($E$6*'AG Jul 2019'!AT31/100)*4</f>
        <v>345.14639999999997</v>
      </c>
      <c r="Q43" s="109">
        <f t="shared" si="21"/>
        <v>1302.5888527272725</v>
      </c>
      <c r="R43" s="109">
        <f t="shared" ref="R43" si="27">Q43</f>
        <v>1302.5888527272725</v>
      </c>
      <c r="S43" s="110">
        <f t="shared" si="26"/>
        <v>957.44245272727255</v>
      </c>
      <c r="T43" s="110">
        <f t="shared" si="24"/>
        <v>957.44245272727255</v>
      </c>
      <c r="U43" s="473">
        <f t="shared" si="25"/>
        <v>1053.186698</v>
      </c>
      <c r="V43" s="473">
        <f t="shared" si="25"/>
        <v>1053.186698</v>
      </c>
      <c r="W43" s="142">
        <f>'AG Jul 2019'!BI31</f>
        <v>0</v>
      </c>
      <c r="X43" s="236" t="str">
        <f>'AG Jul 2019'!BJ31</f>
        <v>n</v>
      </c>
    </row>
    <row r="44" spans="1:24" x14ac:dyDescent="0.3">
      <c r="A44" s="129" t="str">
        <f>'AG Jul 2019'!K32</f>
        <v>EnergyAustralia</v>
      </c>
      <c r="B44" s="130" t="str">
        <f>'AG Jul 2019'!L32</f>
        <v>Total Plan Home</v>
      </c>
      <c r="C44" s="131">
        <f>91*'AG Jul 2019'!M32/100</f>
        <v>74.62</v>
      </c>
      <c r="D44" s="131">
        <f>$G$5*'AG Jul 2019'!N32/100</f>
        <v>225.56167772727272</v>
      </c>
      <c r="E44" s="131">
        <v>0</v>
      </c>
      <c r="F44" s="131">
        <v>0</v>
      </c>
      <c r="G44" s="131">
        <v>0</v>
      </c>
      <c r="H44" s="131">
        <f>$H$5*'AG Jul 2019'!AE32/100</f>
        <v>40.471514999999997</v>
      </c>
      <c r="I44" s="131">
        <f t="shared" si="18"/>
        <v>340.65319272727271</v>
      </c>
      <c r="J44" s="107">
        <f t="shared" si="19"/>
        <v>1064.1327709090908</v>
      </c>
      <c r="K44" s="110">
        <f t="shared" si="20"/>
        <v>1362.6127709090908</v>
      </c>
      <c r="L44" s="141">
        <f>'AG Jul 2019'!AW32</f>
        <v>13</v>
      </c>
      <c r="M44" s="141">
        <f>'AG Jul 2019'!AX32</f>
        <v>0</v>
      </c>
      <c r="N44" s="141">
        <f>'AG Jul 2019'!AY32</f>
        <v>0</v>
      </c>
      <c r="O44" s="141">
        <f>'AG Jul 2019'!AZ32</f>
        <v>0</v>
      </c>
      <c r="P44" s="141">
        <f>($E$6*'AG Jul 2019'!AT32/100)*4</f>
        <v>371.92500000000001</v>
      </c>
      <c r="Q44" s="109">
        <f>K44-(K44*L44/100)</f>
        <v>1185.4731106909089</v>
      </c>
      <c r="R44" s="109">
        <f>Q44</f>
        <v>1185.4731106909089</v>
      </c>
      <c r="S44" s="110">
        <f t="shared" si="26"/>
        <v>813.54811069090897</v>
      </c>
      <c r="T44" s="110">
        <f t="shared" si="24"/>
        <v>813.54811069090897</v>
      </c>
      <c r="U44" s="473">
        <f t="shared" si="25"/>
        <v>894.90292175999991</v>
      </c>
      <c r="V44" s="473">
        <f t="shared" si="25"/>
        <v>894.90292175999991</v>
      </c>
      <c r="W44" s="142">
        <f>'AG Jul 2019'!BI32</f>
        <v>0</v>
      </c>
      <c r="X44" s="236" t="str">
        <f>'AG Jul 2019'!BJ32</f>
        <v>n</v>
      </c>
    </row>
    <row r="45" spans="1:24" x14ac:dyDescent="0.3">
      <c r="A45" s="129" t="str">
        <f>'AG Jul 2019'!K33</f>
        <v>Mojo Power</v>
      </c>
      <c r="B45" s="130" t="str">
        <f>'AG Jul 2019'!L33</f>
        <v>Connect</v>
      </c>
      <c r="C45" s="131">
        <f>91*'AG Jul 2019'!M33/100</f>
        <v>152.1611</v>
      </c>
      <c r="D45" s="131">
        <f>$G$5*'AG Jul 2019'!N33/100</f>
        <v>211.84868250000002</v>
      </c>
      <c r="E45" s="131">
        <v>0</v>
      </c>
      <c r="F45" s="131">
        <v>0</v>
      </c>
      <c r="G45" s="131">
        <v>0</v>
      </c>
      <c r="H45" s="131">
        <f>$H$5*'AG Jul 2019'!AE33/100</f>
        <v>47.025751499999998</v>
      </c>
      <c r="I45" s="131">
        <f t="shared" si="18"/>
        <v>411.03553400000004</v>
      </c>
      <c r="J45" s="107">
        <f t="shared" si="19"/>
        <v>1035.4977360000003</v>
      </c>
      <c r="K45" s="110">
        <f t="shared" si="20"/>
        <v>1644.1421360000002</v>
      </c>
      <c r="L45" s="141">
        <f>'AG Jul 2019'!AW33</f>
        <v>0</v>
      </c>
      <c r="M45" s="141">
        <f>'AG Jul 2019'!AX33</f>
        <v>0</v>
      </c>
      <c r="N45" s="141">
        <f>'AG Jul 2019'!AY33</f>
        <v>0</v>
      </c>
      <c r="O45" s="141">
        <f>'AG Jul 2019'!AZ33</f>
        <v>0</v>
      </c>
      <c r="P45" s="141">
        <f>($E$6*'AG Jul 2019'!AT33/100)*4</f>
        <v>595.08000000000004</v>
      </c>
      <c r="Q45" s="109">
        <f>K45</f>
        <v>1644.1421360000002</v>
      </c>
      <c r="R45" s="109">
        <f>Q45</f>
        <v>1644.1421360000002</v>
      </c>
      <c r="S45" s="110">
        <f t="shared" si="26"/>
        <v>1049.062136</v>
      </c>
      <c r="T45" s="110">
        <f t="shared" si="24"/>
        <v>1049.062136</v>
      </c>
      <c r="U45" s="473">
        <f t="shared" si="25"/>
        <v>1153.9683496</v>
      </c>
      <c r="V45" s="473">
        <f t="shared" si="25"/>
        <v>1153.9683496</v>
      </c>
      <c r="W45" s="142">
        <f>'AG Jul 2019'!BI33</f>
        <v>0</v>
      </c>
      <c r="X45" s="236" t="str">
        <f>'AG Jul 2019'!BJ33</f>
        <v>n</v>
      </c>
    </row>
    <row r="46" spans="1:24" x14ac:dyDescent="0.3">
      <c r="A46" s="129" t="str">
        <f>'AG Jul 2019'!K34</f>
        <v>Momentum Energy</v>
      </c>
      <c r="B46" s="130" t="str">
        <f>'AG Jul 2019'!L34</f>
        <v>SmilePower Flexi</v>
      </c>
      <c r="C46" s="131">
        <f>91*'AG Jul 2019'!M34/100</f>
        <v>73.018399999999986</v>
      </c>
      <c r="D46" s="131">
        <f>IF($G$5&gt;='AG Jul 2019'!P34,('AG Jul 2019'!P34*'AG Jul 2019'!N34/100),(($G$5)*'AG Jul 2019'!N34/100))</f>
        <v>137.34545454545452</v>
      </c>
      <c r="E46" s="131">
        <f>IF($G$5&lt;'AG Jul 2019'!P34,0,IF(($G$5)&gt;'AG Jul 2019'!R34,(('AG Jul 2019'!R34-'AG Jul 2019'!P34)*'AG Jul 2019'!Q34/100),(($G$5-'AG Jul 2019'!P34)*'AG Jul 2019'!Q34/100)))</f>
        <v>52.859960454545465</v>
      </c>
      <c r="F46" s="131">
        <v>0</v>
      </c>
      <c r="G46" s="131">
        <f>IF(($G$5&lt;'AG Jul 2019'!R34),(0),($G$5-'AG Jul 2019'!R34)*'AG Jul 2019'!S34/100)</f>
        <v>0</v>
      </c>
      <c r="H46" s="131">
        <f>$H$5*'AG Jul 2019'!AE34/100</f>
        <v>37.313239090909086</v>
      </c>
      <c r="I46" s="131">
        <f t="shared" si="18"/>
        <v>300.53705409090901</v>
      </c>
      <c r="J46" s="107">
        <f t="shared" si="19"/>
        <v>910.0746163636361</v>
      </c>
      <c r="K46" s="110">
        <f t="shared" si="20"/>
        <v>1202.148216363636</v>
      </c>
      <c r="L46" s="141">
        <f>'AG Jul 2019'!AW34</f>
        <v>0</v>
      </c>
      <c r="M46" s="141">
        <f>'AG Jul 2019'!AX34</f>
        <v>0</v>
      </c>
      <c r="N46" s="141">
        <f>'AG Jul 2019'!AY34</f>
        <v>0</v>
      </c>
      <c r="O46" s="141">
        <f>'AG Jul 2019'!AZ34</f>
        <v>0</v>
      </c>
      <c r="P46" s="141">
        <f>($E$6*'AG Jul 2019'!AT34/100)*4</f>
        <v>208.27799999999999</v>
      </c>
      <c r="Q46" s="109">
        <f t="shared" ref="Q46:Q47" si="28">K46</f>
        <v>1202.148216363636</v>
      </c>
      <c r="R46" s="109">
        <f t="shared" ref="R46:R47" si="29">Q46</f>
        <v>1202.148216363636</v>
      </c>
      <c r="S46" s="110">
        <f t="shared" si="26"/>
        <v>993.87021636363602</v>
      </c>
      <c r="T46" s="110">
        <f t="shared" si="24"/>
        <v>993.87021636363602</v>
      </c>
      <c r="U46" s="473">
        <f t="shared" si="25"/>
        <v>1093.2572379999997</v>
      </c>
      <c r="V46" s="473">
        <f t="shared" si="25"/>
        <v>1093.2572379999997</v>
      </c>
      <c r="W46" s="142">
        <f>'AG Jul 2019'!BI34</f>
        <v>0</v>
      </c>
      <c r="X46" s="236" t="str">
        <f>'AG Jul 2019'!BJ34</f>
        <v>n</v>
      </c>
    </row>
    <row r="47" spans="1:24" x14ac:dyDescent="0.3">
      <c r="A47" s="129" t="str">
        <f>'AG Jul 2019'!K35</f>
        <v>Origin Energy</v>
      </c>
      <c r="B47" s="130" t="str">
        <f>'AG Jul 2019'!L35</f>
        <v>Solar Optimiser</v>
      </c>
      <c r="C47" s="131">
        <f>91*'AG Jul 2019'!M35/100</f>
        <v>71.459818181818179</v>
      </c>
      <c r="D47" s="131">
        <f>($G$5)*'AG Jul 2019'!N35/100</f>
        <v>224.27014909090906</v>
      </c>
      <c r="E47" s="131">
        <v>0</v>
      </c>
      <c r="F47" s="131">
        <v>0</v>
      </c>
      <c r="G47" s="131">
        <v>0</v>
      </c>
      <c r="H47" s="131">
        <f>$H$5*'AG Jul 2019'!AE35/100</f>
        <v>53.137178181818179</v>
      </c>
      <c r="I47" s="131">
        <f t="shared" si="18"/>
        <v>348.86714545454538</v>
      </c>
      <c r="J47" s="107">
        <f t="shared" si="19"/>
        <v>1109.6293090909089</v>
      </c>
      <c r="K47" s="110">
        <f t="shared" si="20"/>
        <v>1395.4685818181815</v>
      </c>
      <c r="L47" s="141">
        <f>'AG Jul 2019'!AW35</f>
        <v>0</v>
      </c>
      <c r="M47" s="141">
        <f>'AG Jul 2019'!AX35</f>
        <v>0</v>
      </c>
      <c r="N47" s="141">
        <f>'AG Jul 2019'!AY35</f>
        <v>0</v>
      </c>
      <c r="O47" s="141">
        <f>'AG Jul 2019'!AZ35</f>
        <v>0</v>
      </c>
      <c r="P47" s="141">
        <f>($E$6*'AG Jul 2019'!AT35/100)*4</f>
        <v>624.83400000000006</v>
      </c>
      <c r="Q47" s="109">
        <f t="shared" si="28"/>
        <v>1395.4685818181815</v>
      </c>
      <c r="R47" s="109">
        <f t="shared" si="29"/>
        <v>1395.4685818181815</v>
      </c>
      <c r="S47" s="110">
        <f t="shared" si="26"/>
        <v>770.63458181818146</v>
      </c>
      <c r="T47" s="110">
        <f t="shared" si="24"/>
        <v>770.63458181818146</v>
      </c>
      <c r="U47" s="473">
        <f t="shared" si="25"/>
        <v>847.69803999999965</v>
      </c>
      <c r="V47" s="473">
        <f t="shared" si="25"/>
        <v>847.69803999999965</v>
      </c>
      <c r="W47" s="142">
        <f>'AG Jul 2019'!BI35</f>
        <v>0</v>
      </c>
      <c r="X47" s="236" t="str">
        <f>'AG Jul 2019'!BJ35</f>
        <v>n</v>
      </c>
    </row>
    <row r="48" spans="1:24" x14ac:dyDescent="0.3">
      <c r="A48" s="129" t="str">
        <f>'AG Jul 2019'!K36</f>
        <v>Powerdirect</v>
      </c>
      <c r="B48" s="130" t="str">
        <f>'AG Jul 2019'!L36</f>
        <v>Discount Saver</v>
      </c>
      <c r="C48" s="131">
        <f>91*'AG Jul 2019'!M36/100</f>
        <v>74.62</v>
      </c>
      <c r="D48" s="131">
        <f>($G$5)*'AG Jul 2019'!N36/100</f>
        <v>221.45917499999999</v>
      </c>
      <c r="E48" s="131">
        <v>0</v>
      </c>
      <c r="F48" s="131">
        <v>0</v>
      </c>
      <c r="G48" s="131">
        <v>0</v>
      </c>
      <c r="H48" s="131">
        <f>$H$5*'AG Jul 2019'!AE36/100</f>
        <v>50.044021363636354</v>
      </c>
      <c r="I48" s="131">
        <f t="shared" si="18"/>
        <v>346.12319636363634</v>
      </c>
      <c r="J48" s="107">
        <f t="shared" si="19"/>
        <v>1086.0127854545453</v>
      </c>
      <c r="K48" s="110">
        <f t="shared" si="20"/>
        <v>1384.4927854545454</v>
      </c>
      <c r="L48" s="141">
        <f>'AG Jul 2019'!AW36</f>
        <v>12</v>
      </c>
      <c r="M48" s="141">
        <f>'AG Jul 2019'!AX36</f>
        <v>0</v>
      </c>
      <c r="N48" s="141">
        <f>'AG Jul 2019'!AY36</f>
        <v>0</v>
      </c>
      <c r="O48" s="141">
        <f>'AG Jul 2019'!AZ36</f>
        <v>0</v>
      </c>
      <c r="P48" s="141">
        <f>($E$6*'AG Jul 2019'!AT36/100)*4</f>
        <v>303.49079999999998</v>
      </c>
      <c r="Q48" s="109">
        <f>K48-(K48*L48/100)</f>
        <v>1218.3536512000001</v>
      </c>
      <c r="R48" s="109">
        <f>Q48</f>
        <v>1218.3536512000001</v>
      </c>
      <c r="S48" s="110">
        <f t="shared" si="26"/>
        <v>914.86285120000002</v>
      </c>
      <c r="T48" s="110">
        <f t="shared" si="24"/>
        <v>914.86285120000002</v>
      </c>
      <c r="U48" s="473">
        <f t="shared" si="25"/>
        <v>1006.3491363200001</v>
      </c>
      <c r="V48" s="473">
        <f t="shared" si="25"/>
        <v>1006.3491363200001</v>
      </c>
      <c r="W48" s="142">
        <f>'AG Jul 2019'!BI36</f>
        <v>0</v>
      </c>
      <c r="X48" s="236" t="str">
        <f>'AG Jul 2019'!BJ36</f>
        <v>n</v>
      </c>
    </row>
    <row r="49" spans="1:24" x14ac:dyDescent="0.3">
      <c r="A49" s="129" t="str">
        <f>'AG Jul 2019'!K37</f>
        <v>Powershop</v>
      </c>
      <c r="B49" s="130" t="str">
        <f>'AG Jul 2019'!L37</f>
        <v>Shopper with Mega Pack</v>
      </c>
      <c r="C49" s="131">
        <f>91*'AG Jul 2019'!M37/100</f>
        <v>98.395818181818157</v>
      </c>
      <c r="D49" s="131">
        <f>($G$5)*'AG Jul 2019'!N37/100</f>
        <v>207.78416590909092</v>
      </c>
      <c r="E49" s="131">
        <v>0</v>
      </c>
      <c r="F49" s="131">
        <v>0</v>
      </c>
      <c r="G49" s="131">
        <v>0</v>
      </c>
      <c r="H49" s="131">
        <f>$H$5*'AG Jul 2019'!AE37/100</f>
        <v>44.411219999999993</v>
      </c>
      <c r="I49" s="131">
        <f t="shared" si="18"/>
        <v>350.59120409090912</v>
      </c>
      <c r="J49" s="107">
        <f t="shared" si="19"/>
        <v>1008.7815436363638</v>
      </c>
      <c r="K49" s="110">
        <f t="shared" si="20"/>
        <v>1402.3648163636365</v>
      </c>
      <c r="L49" s="141">
        <f>'AG Jul 2019'!AW37</f>
        <v>0</v>
      </c>
      <c r="M49" s="141">
        <f>'AG Jul 2019'!AX37</f>
        <v>0</v>
      </c>
      <c r="N49" s="141">
        <f>'AG Jul 2019'!AY37</f>
        <v>15</v>
      </c>
      <c r="O49" s="141">
        <f>'AG Jul 2019'!AZ37</f>
        <v>0</v>
      </c>
      <c r="P49" s="141">
        <f>($E$6*'AG Jul 2019'!AT37/100)*4</f>
        <v>303.49079999999998</v>
      </c>
      <c r="Q49" s="266">
        <f>K49*1.1</f>
        <v>1542.6012980000003</v>
      </c>
      <c r="R49" s="267">
        <f>Q49-(Q49*N49/100)</f>
        <v>1311.2111033000003</v>
      </c>
      <c r="S49" s="110">
        <f t="shared" si="26"/>
        <v>1239.1104980000002</v>
      </c>
      <c r="T49" s="110">
        <f t="shared" si="24"/>
        <v>1007.7203033000003</v>
      </c>
      <c r="U49" s="473">
        <f>S49</f>
        <v>1239.1104980000002</v>
      </c>
      <c r="V49" s="473">
        <f>T49</f>
        <v>1007.7203033000003</v>
      </c>
      <c r="W49" s="142">
        <f>'AG Jul 2019'!BI37</f>
        <v>0</v>
      </c>
      <c r="X49" s="236" t="str">
        <f>'AG Jul 2019'!BJ37</f>
        <v>n</v>
      </c>
    </row>
    <row r="50" spans="1:24" x14ac:dyDescent="0.3">
      <c r="A50" s="129" t="str">
        <f>'AG Jul 2019'!K38</f>
        <v>Red Energy</v>
      </c>
      <c r="B50" s="130" t="str">
        <f>'AG Jul 2019'!L38</f>
        <v>Living Energy Saver</v>
      </c>
      <c r="C50" s="131">
        <f>91*'AG Jul 2019'!M38/100</f>
        <v>80.989999999999995</v>
      </c>
      <c r="D50" s="131">
        <f>IF($G$5&gt;='AG Jul 2019'!P38,('AG Jul 2019'!P38*'AG Jul 2019'!N38/100),(($G$5)*'AG Jul 2019'!N38/100))</f>
        <v>216.14111590909087</v>
      </c>
      <c r="E50" s="131">
        <v>0</v>
      </c>
      <c r="F50" s="131">
        <v>0</v>
      </c>
      <c r="G50" s="131">
        <f>IF(($G$5&lt;'AG Jul 2019'!P38),(0),($G$5-'AG Jul 2019'!P38)*'AG Jul 2019'!Q38/100)</f>
        <v>0</v>
      </c>
      <c r="H50" s="131">
        <f>$H$5*'AG Jul 2019'!AE38/100</f>
        <v>54.700036363636357</v>
      </c>
      <c r="I50" s="131">
        <f t="shared" si="18"/>
        <v>351.83115227272719</v>
      </c>
      <c r="J50" s="107">
        <f t="shared" si="19"/>
        <v>1083.3646090909087</v>
      </c>
      <c r="K50" s="110">
        <f t="shared" si="20"/>
        <v>1407.3246090909088</v>
      </c>
      <c r="L50" s="141">
        <f>'AG Jul 2019'!AW38</f>
        <v>0</v>
      </c>
      <c r="M50" s="141">
        <f>'AG Jul 2019'!AX38</f>
        <v>0</v>
      </c>
      <c r="N50" s="141">
        <f>'AG Jul 2019'!AY38</f>
        <v>10</v>
      </c>
      <c r="O50" s="141">
        <f>'AG Jul 2019'!AZ38</f>
        <v>0</v>
      </c>
      <c r="P50" s="141">
        <f>($E$6*'AG Jul 2019'!AT38/100)*4</f>
        <v>330.26940000000002</v>
      </c>
      <c r="Q50" s="266">
        <f>K50*1.1</f>
        <v>1548.0570699999998</v>
      </c>
      <c r="R50" s="267">
        <f>Q50-(Q50*N50/100)</f>
        <v>1393.2513629999999</v>
      </c>
      <c r="S50" s="110">
        <f t="shared" si="26"/>
        <v>1217.7876699999997</v>
      </c>
      <c r="T50" s="110">
        <f t="shared" si="24"/>
        <v>1062.9819629999997</v>
      </c>
      <c r="U50" s="473">
        <f>S50</f>
        <v>1217.7876699999997</v>
      </c>
      <c r="V50" s="473">
        <f>T50</f>
        <v>1062.9819629999997</v>
      </c>
      <c r="W50" s="142">
        <f>'AG Jul 2019'!BI38</f>
        <v>0</v>
      </c>
      <c r="X50" s="236" t="str">
        <f>'AG Jul 2019'!BJ38</f>
        <v>n</v>
      </c>
    </row>
    <row r="51" spans="1:24" x14ac:dyDescent="0.3">
      <c r="A51" s="129" t="str">
        <f>'AG Jul 2019'!K39</f>
        <v>Simply Energy</v>
      </c>
      <c r="B51" s="130" t="str">
        <f>'AG Jul 2019'!L39</f>
        <v>Plus</v>
      </c>
      <c r="C51" s="131">
        <f>91*'AG Jul 2019'!M39/100</f>
        <v>78.044909090909101</v>
      </c>
      <c r="D51" s="131">
        <f>$G$5*'AG Jul 2019'!N39/100</f>
        <v>201.40249499999999</v>
      </c>
      <c r="E51" s="131">
        <v>0</v>
      </c>
      <c r="F51" s="131">
        <v>0</v>
      </c>
      <c r="G51" s="131">
        <v>0</v>
      </c>
      <c r="H51" s="131">
        <f>$H$5*'AG Jul 2019'!AE39/100</f>
        <v>51.83479636363635</v>
      </c>
      <c r="I51" s="131">
        <f t="shared" si="18"/>
        <v>331.28220045454549</v>
      </c>
      <c r="J51" s="107">
        <f t="shared" si="19"/>
        <v>1012.9491654545456</v>
      </c>
      <c r="K51" s="110">
        <f t="shared" si="20"/>
        <v>1325.128801818182</v>
      </c>
      <c r="L51" s="141">
        <f>'AG Jul 2019'!AW39</f>
        <v>0</v>
      </c>
      <c r="M51" s="141">
        <f>'AG Jul 2019'!AX39</f>
        <v>0</v>
      </c>
      <c r="N51" s="141">
        <f>'AG Jul 2019'!AY39</f>
        <v>0</v>
      </c>
      <c r="O51" s="141">
        <f>'AG Jul 2019'!AZ39</f>
        <v>0</v>
      </c>
      <c r="P51" s="141">
        <f>($E$6*'AG Jul 2019'!AT39/100)*4</f>
        <v>238.03200000000001</v>
      </c>
      <c r="Q51" s="109">
        <f t="shared" ref="Q51:Q55" si="30">K51</f>
        <v>1325.128801818182</v>
      </c>
      <c r="R51" s="109">
        <f>Q51</f>
        <v>1325.128801818182</v>
      </c>
      <c r="S51" s="110">
        <f t="shared" si="26"/>
        <v>1087.096801818182</v>
      </c>
      <c r="T51" s="110">
        <f t="shared" si="24"/>
        <v>1087.096801818182</v>
      </c>
      <c r="U51" s="473">
        <f t="shared" si="25"/>
        <v>1195.8064820000004</v>
      </c>
      <c r="V51" s="473">
        <f t="shared" si="25"/>
        <v>1195.8064820000004</v>
      </c>
      <c r="W51" s="142">
        <f>'AG Jul 2019'!BI39</f>
        <v>0</v>
      </c>
      <c r="X51" s="236" t="str">
        <f>'AG Jul 2019'!BJ39</f>
        <v>n</v>
      </c>
    </row>
    <row r="52" spans="1:24" x14ac:dyDescent="0.3">
      <c r="A52" s="129" t="str">
        <f>'AG Jul 2019'!K40</f>
        <v>1st Energy</v>
      </c>
      <c r="B52" s="130" t="str">
        <f>'AG Jul 2019'!L40</f>
        <v>1st Saver</v>
      </c>
      <c r="C52" s="131">
        <f>91*'AG Jul 2019'!M40/100</f>
        <v>94.64</v>
      </c>
      <c r="D52" s="131">
        <f>IF($G$5&gt;='AG Jul 2019'!P40,('AG Jul 2019'!P40*'AG Jul 2019'!N40/100),(($G$5)*'AG Jul 2019'!N40/100))</f>
        <v>206.9484709090909</v>
      </c>
      <c r="E52" s="131">
        <v>0</v>
      </c>
      <c r="F52" s="131">
        <v>0</v>
      </c>
      <c r="G52" s="131">
        <f>IF(($G$5&lt;'AG Jul 2019'!P40),(0),($G$5-'AG Jul 2019'!P40)*'AG Jul 2019'!Q40/100)</f>
        <v>0</v>
      </c>
      <c r="H52" s="131">
        <f>IF(($G$5&lt;'AG Jul 2019'!Q40),(0),($G$5-'AG Jul 2019'!Q40)*'AG Jul 2019'!R40/100)</f>
        <v>0</v>
      </c>
      <c r="I52" s="131">
        <f t="shared" si="18"/>
        <v>301.58847090909092</v>
      </c>
      <c r="J52" s="107">
        <f t="shared" si="19"/>
        <v>827.79388363636372</v>
      </c>
      <c r="K52" s="110">
        <f t="shared" si="20"/>
        <v>1206.3538836363637</v>
      </c>
      <c r="L52" s="141">
        <f>'AG Jul 2019'!AW40</f>
        <v>0</v>
      </c>
      <c r="M52" s="141">
        <f>'AG Jul 2019'!AX40</f>
        <v>0</v>
      </c>
      <c r="N52" s="141">
        <f>'AG Jul 2019'!AY40</f>
        <v>7</v>
      </c>
      <c r="O52" s="141">
        <f>'AG Jul 2019'!AZ40</f>
        <v>0</v>
      </c>
      <c r="P52" s="141">
        <f>($E$6*'AG Jul 2019'!AT40/100)*4</f>
        <v>178.524</v>
      </c>
      <c r="Q52" s="109">
        <f t="shared" si="30"/>
        <v>1206.3538836363637</v>
      </c>
      <c r="R52" s="109">
        <f>Q52-(K52*N52/100)</f>
        <v>1121.9091117818182</v>
      </c>
      <c r="S52" s="110">
        <f t="shared" si="26"/>
        <v>1027.8298836363638</v>
      </c>
      <c r="T52" s="110">
        <f t="shared" si="24"/>
        <v>943.38511178181818</v>
      </c>
      <c r="U52" s="473">
        <f t="shared" si="25"/>
        <v>1130.6128720000002</v>
      </c>
      <c r="V52" s="473">
        <f t="shared" si="25"/>
        <v>1037.7236229600001</v>
      </c>
      <c r="W52" s="142">
        <f>'AG Jul 2019'!BI40</f>
        <v>0</v>
      </c>
      <c r="X52" s="236" t="str">
        <f>'AG Jul 2019'!BJ40</f>
        <v>n</v>
      </c>
    </row>
    <row r="53" spans="1:24" x14ac:dyDescent="0.3">
      <c r="A53" s="129" t="str">
        <f>'AG Jul 2019'!K41</f>
        <v>Amaysim</v>
      </c>
      <c r="B53" s="130" t="str">
        <f>'AG Jul 2019'!L41</f>
        <v>Solar as you go</v>
      </c>
      <c r="C53" s="131">
        <f>91*'AG Jul 2019'!M41/100</f>
        <v>62.442545454545446</v>
      </c>
      <c r="D53" s="131">
        <f>$G$5*'AG Jul 2019'!N41/100</f>
        <v>233.61473863636365</v>
      </c>
      <c r="E53" s="131">
        <v>0</v>
      </c>
      <c r="F53" s="131">
        <v>0</v>
      </c>
      <c r="G53" s="131">
        <v>0</v>
      </c>
      <c r="H53" s="131">
        <f>$H$5*'AG Jul 2019'!AE41/100</f>
        <v>65.379567272727257</v>
      </c>
      <c r="I53" s="131">
        <f t="shared" si="18"/>
        <v>361.43685136363638</v>
      </c>
      <c r="J53" s="107">
        <f t="shared" si="19"/>
        <v>1195.9772236363638</v>
      </c>
      <c r="K53" s="110">
        <f t="shared" si="20"/>
        <v>1445.7474054545455</v>
      </c>
      <c r="L53" s="141">
        <f>'AG Jul 2019'!AW41</f>
        <v>0</v>
      </c>
      <c r="M53" s="141">
        <f>'AG Jul 2019'!AX41</f>
        <v>0</v>
      </c>
      <c r="N53" s="141">
        <f>'AG Jul 2019'!AY41</f>
        <v>0</v>
      </c>
      <c r="O53" s="141">
        <f>'AG Jul 2019'!AZ41</f>
        <v>0</v>
      </c>
      <c r="P53" s="141">
        <f>($E$6*'AG Jul 2019'!AT41/100)*4</f>
        <v>446.31</v>
      </c>
      <c r="Q53" s="109">
        <f t="shared" si="30"/>
        <v>1445.7474054545455</v>
      </c>
      <c r="R53" s="109">
        <f>Q53</f>
        <v>1445.7474054545455</v>
      </c>
      <c r="S53" s="110">
        <f t="shared" si="26"/>
        <v>999.43740545454557</v>
      </c>
      <c r="T53" s="110">
        <f t="shared" si="24"/>
        <v>999.43740545454557</v>
      </c>
      <c r="U53" s="473">
        <f t="shared" ref="U53:V55" si="31">S53*1.1</f>
        <v>1099.3811460000002</v>
      </c>
      <c r="V53" s="473">
        <f t="shared" si="31"/>
        <v>1099.3811460000002</v>
      </c>
      <c r="W53" s="142">
        <f>'AG Jul 2019'!BI41</f>
        <v>0</v>
      </c>
      <c r="X53" s="236" t="str">
        <f>'AG Jul 2019'!BJ41</f>
        <v>n</v>
      </c>
    </row>
    <row r="54" spans="1:24" x14ac:dyDescent="0.3">
      <c r="A54" s="129" t="str">
        <f>'AG Jul 2019'!K42</f>
        <v>DC Power Co</v>
      </c>
      <c r="B54" s="130" t="str">
        <f>'AG Jul 2019'!L42</f>
        <v>Market offer</v>
      </c>
      <c r="C54" s="131">
        <f>(91*'AG Jul 2019'!M42/100)+('AG Jul 2019'!BM42/4)</f>
        <v>98.762909090909091</v>
      </c>
      <c r="D54" s="131">
        <f>$G$5*'AG Jul 2019'!N42/100</f>
        <v>215.68528227272728</v>
      </c>
      <c r="E54" s="131">
        <v>0</v>
      </c>
      <c r="F54" s="131">
        <v>0</v>
      </c>
      <c r="G54" s="131">
        <v>0</v>
      </c>
      <c r="H54" s="131">
        <f>$H$5*'AG Jul 2019'!AE42/100</f>
        <v>69.026236363636343</v>
      </c>
      <c r="I54" s="131">
        <f t="shared" si="18"/>
        <v>383.47442772727277</v>
      </c>
      <c r="J54" s="107">
        <f t="shared" si="19"/>
        <v>1138.8460745454547</v>
      </c>
      <c r="K54" s="110">
        <f t="shared" si="20"/>
        <v>1533.8977109090911</v>
      </c>
      <c r="L54" s="141">
        <f>'AG Jul 2019'!AW42</f>
        <v>0</v>
      </c>
      <c r="M54" s="141">
        <f>'AG Jul 2019'!AX42</f>
        <v>0</v>
      </c>
      <c r="N54" s="141">
        <f>'AG Jul 2019'!AY42</f>
        <v>0</v>
      </c>
      <c r="O54" s="141">
        <f>'AG Jul 2019'!AZ42</f>
        <v>0</v>
      </c>
      <c r="P54" s="141">
        <f>($E$6*'AG Jul 2019'!AT42/100)*4</f>
        <v>446.31</v>
      </c>
      <c r="Q54" s="109">
        <f t="shared" si="30"/>
        <v>1533.8977109090911</v>
      </c>
      <c r="R54" s="109">
        <f t="shared" ref="R54:R55" si="32">Q54</f>
        <v>1533.8977109090911</v>
      </c>
      <c r="S54" s="110">
        <f t="shared" si="26"/>
        <v>1087.5877109090911</v>
      </c>
      <c r="T54" s="110">
        <f t="shared" si="24"/>
        <v>1087.5877109090911</v>
      </c>
      <c r="U54" s="473">
        <f t="shared" si="31"/>
        <v>1196.3464820000004</v>
      </c>
      <c r="V54" s="473">
        <f t="shared" si="31"/>
        <v>1196.3464820000004</v>
      </c>
      <c r="W54" s="142">
        <f>'AG Jul 2019'!BI42</f>
        <v>0</v>
      </c>
      <c r="X54" s="236" t="str">
        <f>'AG Jul 2019'!BJ42</f>
        <v>n</v>
      </c>
    </row>
    <row r="55" spans="1:24" ht="14.5" thickBot="1" x14ac:dyDescent="0.35">
      <c r="A55" s="135" t="str">
        <f>'AG Jul 2019'!K43</f>
        <v>ReAmped Energy</v>
      </c>
      <c r="B55" s="136" t="str">
        <f>'AG Jul 2019'!L43</f>
        <v>Market offer</v>
      </c>
      <c r="C55" s="137">
        <f>91*'AG Jul 2019'!M43/100</f>
        <v>71.757636363636351</v>
      </c>
      <c r="D55" s="137">
        <f>$G$5*'AG Jul 2019'!N43/100</f>
        <v>175.49595000000002</v>
      </c>
      <c r="E55" s="137">
        <v>0</v>
      </c>
      <c r="F55" s="137">
        <v>0</v>
      </c>
      <c r="G55" s="137">
        <v>0</v>
      </c>
      <c r="H55" s="137">
        <f>$H$5*'AG Jul 2019'!AE43/100</f>
        <v>33.308414999999997</v>
      </c>
      <c r="I55" s="137">
        <f t="shared" si="18"/>
        <v>280.56200136363634</v>
      </c>
      <c r="J55" s="117">
        <f t="shared" si="19"/>
        <v>835.21745999999996</v>
      </c>
      <c r="K55" s="120">
        <f t="shared" si="20"/>
        <v>1122.2480054545454</v>
      </c>
      <c r="L55" s="144">
        <f>'AG Jul 2019'!AW43</f>
        <v>0</v>
      </c>
      <c r="M55" s="144">
        <f>'AG Jul 2019'!AX43</f>
        <v>0</v>
      </c>
      <c r="N55" s="144">
        <f>'AG Jul 2019'!AY43</f>
        <v>0</v>
      </c>
      <c r="O55" s="144">
        <f>'AG Jul 2019'!AZ43</f>
        <v>0</v>
      </c>
      <c r="P55" s="144">
        <f>($E$6*'AG Jul 2019'!AT43/100)*4</f>
        <v>238.03200000000001</v>
      </c>
      <c r="Q55" s="109">
        <f t="shared" si="30"/>
        <v>1122.2480054545454</v>
      </c>
      <c r="R55" s="109">
        <f t="shared" si="32"/>
        <v>1122.2480054545454</v>
      </c>
      <c r="S55" s="120">
        <f t="shared" si="26"/>
        <v>884.21600545454532</v>
      </c>
      <c r="T55" s="120">
        <f t="shared" si="24"/>
        <v>884.21600545454532</v>
      </c>
      <c r="U55" s="474">
        <f t="shared" si="31"/>
        <v>972.63760599999989</v>
      </c>
      <c r="V55" s="474">
        <f t="shared" si="31"/>
        <v>972.63760599999989</v>
      </c>
      <c r="W55" s="145">
        <f>'AG Jul 2019'!BI43</f>
        <v>0</v>
      </c>
      <c r="X55" s="237" t="str">
        <f>'AG Jul 2019'!BJ43</f>
        <v>n</v>
      </c>
    </row>
    <row r="56" spans="1:24" s="244" customFormat="1" x14ac:dyDescent="0.3"/>
    <row r="57" spans="1:24" ht="14.5" thickBot="1" x14ac:dyDescent="0.35"/>
    <row r="58" spans="1:24" x14ac:dyDescent="0.3">
      <c r="A58" s="100" t="s">
        <v>534</v>
      </c>
      <c r="B58" s="101"/>
      <c r="C58" s="101"/>
      <c r="D58" s="101"/>
      <c r="E58" s="101"/>
      <c r="F58" s="101"/>
      <c r="G58" s="101"/>
      <c r="H58" s="101"/>
      <c r="I58" s="101"/>
      <c r="J58" s="101"/>
      <c r="K58" s="101"/>
      <c r="L58" s="101"/>
      <c r="M58" s="101"/>
      <c r="N58" s="101"/>
      <c r="O58" s="101"/>
      <c r="P58" s="101"/>
      <c r="Q58" s="101"/>
      <c r="R58" s="101"/>
      <c r="S58" s="101"/>
      <c r="T58" s="101"/>
      <c r="U58" s="101"/>
      <c r="V58" s="101"/>
      <c r="W58" s="101"/>
      <c r="X58" s="102"/>
    </row>
    <row r="59" spans="1:24" ht="70" x14ac:dyDescent="0.3">
      <c r="A59" s="463" t="s">
        <v>408</v>
      </c>
      <c r="B59" s="464" t="s">
        <v>409</v>
      </c>
      <c r="C59" s="465" t="s">
        <v>410</v>
      </c>
      <c r="D59" s="465" t="s">
        <v>555</v>
      </c>
      <c r="E59" s="465" t="s">
        <v>446</v>
      </c>
      <c r="F59" s="467" t="s">
        <v>354</v>
      </c>
      <c r="G59" s="467" t="s">
        <v>556</v>
      </c>
      <c r="H59" s="467" t="s">
        <v>352</v>
      </c>
      <c r="I59" s="465" t="s">
        <v>222</v>
      </c>
      <c r="J59" s="467" t="s">
        <v>406</v>
      </c>
      <c r="K59" s="468" t="s">
        <v>449</v>
      </c>
      <c r="L59" s="469" t="s">
        <v>398</v>
      </c>
      <c r="M59" s="469" t="s">
        <v>533</v>
      </c>
      <c r="N59" s="469" t="s">
        <v>399</v>
      </c>
      <c r="O59" s="469" t="s">
        <v>552</v>
      </c>
      <c r="P59" s="470" t="s">
        <v>490</v>
      </c>
      <c r="Q59" s="471" t="s">
        <v>102</v>
      </c>
      <c r="R59" s="471" t="s">
        <v>103</v>
      </c>
      <c r="S59" s="471" t="s">
        <v>104</v>
      </c>
      <c r="T59" s="471" t="s">
        <v>105</v>
      </c>
      <c r="U59" s="470" t="s">
        <v>331</v>
      </c>
      <c r="V59" s="470" t="s">
        <v>332</v>
      </c>
      <c r="W59" s="469" t="s">
        <v>400</v>
      </c>
      <c r="X59" s="472" t="s">
        <v>558</v>
      </c>
    </row>
    <row r="60" spans="1:24" x14ac:dyDescent="0.3">
      <c r="A60" s="129" t="str">
        <f>'AG Jul 2019'!K44</f>
        <v>Energy Locals</v>
      </c>
      <c r="B60" s="130" t="str">
        <f>'AG Jul 2019'!L44</f>
        <v>Solar Member Promise</v>
      </c>
      <c r="C60" s="147">
        <f>(91*'AG Jul 2019'!M44/100)+('AG Jul 2019'!BM44/4)</f>
        <v>132.12727272727273</v>
      </c>
      <c r="D60" s="147">
        <f>$G$6*'AG Jul 2019'!N44/100</f>
        <v>87.910772727272729</v>
      </c>
      <c r="E60" s="147">
        <v>0</v>
      </c>
      <c r="F60" s="147">
        <v>0</v>
      </c>
      <c r="G60" s="147">
        <f>$I$6*'AG Jul 2019'!AH44/100</f>
        <v>111.2451136363636</v>
      </c>
      <c r="H60" s="147">
        <f>$H$6*'AG Jul 2019'!W44/100</f>
        <v>60.235159090909086</v>
      </c>
      <c r="I60" s="147">
        <f t="shared" ref="I60:I79" si="33">SUM(C60:H60)</f>
        <v>391.51831818181813</v>
      </c>
      <c r="J60" s="107">
        <f t="shared" ref="J60:J79" si="34">(I60-C60)*4</f>
        <v>1037.5641818181816</v>
      </c>
      <c r="K60" s="110">
        <f t="shared" ref="K60:K79" si="35">I60*4</f>
        <v>1566.0732727272725</v>
      </c>
      <c r="L60" s="141">
        <f>'AG Jul 2019'!AW44</f>
        <v>0</v>
      </c>
      <c r="M60" s="141">
        <f>'AG Jul 2019'!AX44</f>
        <v>0</v>
      </c>
      <c r="N60" s="141">
        <f>'AG Jul 2019'!AY44</f>
        <v>0</v>
      </c>
      <c r="O60" s="141">
        <f>'AG Jul 2019'!AZ44</f>
        <v>0</v>
      </c>
      <c r="P60" s="141">
        <f>($E$6*'AG Jul 2019'!AT44/100)*4</f>
        <v>476.06400000000002</v>
      </c>
      <c r="Q60" s="109">
        <f>K60</f>
        <v>1566.0732727272725</v>
      </c>
      <c r="R60" s="109">
        <f>Q60</f>
        <v>1566.0732727272725</v>
      </c>
      <c r="S60" s="110">
        <f>Q60-P60</f>
        <v>1090.0092727272724</v>
      </c>
      <c r="T60" s="110">
        <f>R60-P60</f>
        <v>1090.0092727272724</v>
      </c>
      <c r="U60" s="473">
        <f>S60*1.1</f>
        <v>1199.0101999999997</v>
      </c>
      <c r="V60" s="473">
        <f>T60*1.1</f>
        <v>1199.0101999999997</v>
      </c>
      <c r="W60" s="142">
        <f>'AG Jul 2019'!BI44</f>
        <v>0</v>
      </c>
      <c r="X60" s="236" t="str">
        <f>'AG Jul 2019'!BJ44</f>
        <v>n</v>
      </c>
    </row>
    <row r="61" spans="1:24" x14ac:dyDescent="0.3">
      <c r="A61" s="129" t="str">
        <f>'AG Jul 2019'!K45</f>
        <v>AGL</v>
      </c>
      <c r="B61" s="130" t="str">
        <f>'AG Jul 2019'!L45</f>
        <v>Solar Savers</v>
      </c>
      <c r="C61" s="147">
        <f>91*'AG Jul 2019'!M45/100</f>
        <v>85.54</v>
      </c>
      <c r="D61" s="147">
        <f>$G$6*'AG Jul 2019'!N45/100</f>
        <v>117.99579272727273</v>
      </c>
      <c r="E61" s="147">
        <v>0</v>
      </c>
      <c r="F61" s="147">
        <v>0</v>
      </c>
      <c r="G61" s="147">
        <f>$I$6*'AG Jul 2019'!AH45/100</f>
        <v>125.57131363636361</v>
      </c>
      <c r="H61" s="147">
        <f>$H$6*'AG Jul 2019'!W45/100</f>
        <v>49.099794545454536</v>
      </c>
      <c r="I61" s="147">
        <f t="shared" si="33"/>
        <v>378.2069009090909</v>
      </c>
      <c r="J61" s="107">
        <f t="shared" si="34"/>
        <v>1170.6676036363635</v>
      </c>
      <c r="K61" s="110">
        <f t="shared" si="35"/>
        <v>1512.8276036363636</v>
      </c>
      <c r="L61" s="141">
        <f>'AG Jul 2019'!AW45</f>
        <v>0</v>
      </c>
      <c r="M61" s="141">
        <f>'AG Jul 2019'!AX45</f>
        <v>0</v>
      </c>
      <c r="N61" s="141">
        <f>'AG Jul 2019'!AY45</f>
        <v>0</v>
      </c>
      <c r="O61" s="141">
        <f>'AG Jul 2019'!AZ45</f>
        <v>0</v>
      </c>
      <c r="P61" s="141">
        <f>($E$6*'AG Jul 2019'!AT45/100)*4</f>
        <v>446.31</v>
      </c>
      <c r="Q61" s="109">
        <f t="shared" ref="Q61:Q67" si="36">K61</f>
        <v>1512.8276036363636</v>
      </c>
      <c r="R61" s="109">
        <f t="shared" ref="R61:R64" si="37">Q61</f>
        <v>1512.8276036363636</v>
      </c>
      <c r="S61" s="110">
        <f t="shared" ref="S61" si="38">Q61-P61</f>
        <v>1066.5176036363637</v>
      </c>
      <c r="T61" s="110">
        <f t="shared" ref="T61:T79" si="39">R61-P61</f>
        <v>1066.5176036363637</v>
      </c>
      <c r="U61" s="473">
        <f t="shared" ref="U61:V76" si="40">S61*1.1</f>
        <v>1173.1693640000001</v>
      </c>
      <c r="V61" s="473">
        <f t="shared" si="40"/>
        <v>1173.1693640000001</v>
      </c>
      <c r="W61" s="142">
        <f>'AG Jul 2019'!BI45</f>
        <v>0</v>
      </c>
      <c r="X61" s="236" t="str">
        <f>'AG Jul 2019'!BJ45</f>
        <v>n</v>
      </c>
    </row>
    <row r="62" spans="1:24" x14ac:dyDescent="0.3">
      <c r="A62" s="129" t="str">
        <f>'AG Jul 2019'!K46</f>
        <v>Alinta Energy</v>
      </c>
      <c r="B62" s="130" t="str">
        <f>'AG Jul 2019'!L46</f>
        <v>No fuss</v>
      </c>
      <c r="C62" s="147">
        <f>91*'AG Jul 2019'!M46/100</f>
        <v>87.36</v>
      </c>
      <c r="D62" s="147">
        <f>$G$6*'AG Jul 2019'!N46/100</f>
        <v>101.23848</v>
      </c>
      <c r="E62" s="147">
        <v>0</v>
      </c>
      <c r="F62" s="147">
        <v>0</v>
      </c>
      <c r="G62" s="147">
        <f>$I$6*'AG Jul 2019'!AH46/100</f>
        <v>106.25264999999997</v>
      </c>
      <c r="H62" s="147">
        <f>$H$6*'AG Jul 2019'!W46/100</f>
        <v>41.578539545454532</v>
      </c>
      <c r="I62" s="147">
        <f t="shared" si="33"/>
        <v>336.42966954545449</v>
      </c>
      <c r="J62" s="107">
        <f t="shared" si="34"/>
        <v>996.2786781818179</v>
      </c>
      <c r="K62" s="110">
        <f t="shared" si="35"/>
        <v>1345.7186781818179</v>
      </c>
      <c r="L62" s="141">
        <f>'AG Jul 2019'!AW46</f>
        <v>0</v>
      </c>
      <c r="M62" s="141">
        <f>'AG Jul 2019'!AX46</f>
        <v>0</v>
      </c>
      <c r="N62" s="141">
        <f>'AG Jul 2019'!AY46</f>
        <v>0</v>
      </c>
      <c r="O62" s="141">
        <f>'AG Jul 2019'!AZ46</f>
        <v>0</v>
      </c>
      <c r="P62" s="141">
        <f>($E$6*'AG Jul 2019'!AT46/100)*4</f>
        <v>223.155</v>
      </c>
      <c r="Q62" s="109">
        <f t="shared" si="36"/>
        <v>1345.7186781818179</v>
      </c>
      <c r="R62" s="109">
        <f t="shared" si="37"/>
        <v>1345.7186781818179</v>
      </c>
      <c r="S62" s="110">
        <f>Q62-P62</f>
        <v>1122.563678181818</v>
      </c>
      <c r="T62" s="110">
        <f t="shared" si="39"/>
        <v>1122.563678181818</v>
      </c>
      <c r="U62" s="473">
        <f t="shared" si="40"/>
        <v>1234.8200459999998</v>
      </c>
      <c r="V62" s="473">
        <f t="shared" si="40"/>
        <v>1234.8200459999998</v>
      </c>
      <c r="W62" s="142">
        <f>'AG Jul 2019'!BI46</f>
        <v>0</v>
      </c>
      <c r="X62" s="236" t="str">
        <f>'AG Jul 2019'!BJ46</f>
        <v>n</v>
      </c>
    </row>
    <row r="63" spans="1:24" x14ac:dyDescent="0.3">
      <c r="A63" s="129" t="str">
        <f>'AG Jul 2019'!K47</f>
        <v>Click Energy</v>
      </c>
      <c r="B63" s="130" t="str">
        <f>'AG Jul 2019'!L47</f>
        <v>Banksia Solar</v>
      </c>
      <c r="C63" s="147">
        <f>91*'AG Jul 2019'!M47/100</f>
        <v>81.899999999999991</v>
      </c>
      <c r="D63" s="147">
        <f>$G$6*'AG Jul 2019'!N47/100</f>
        <v>90.25506</v>
      </c>
      <c r="E63" s="147">
        <v>0</v>
      </c>
      <c r="F63" s="147">
        <v>0</v>
      </c>
      <c r="G63" s="147">
        <f>$I$6*'AG Jul 2019'!AH47/100</f>
        <v>125.08292045454544</v>
      </c>
      <c r="H63" s="147">
        <f>$H$6*'AG Jul 2019'!W47/100</f>
        <v>68.049449999999979</v>
      </c>
      <c r="I63" s="147">
        <f t="shared" si="33"/>
        <v>365.28743045454542</v>
      </c>
      <c r="J63" s="107">
        <f t="shared" si="34"/>
        <v>1133.5497218181818</v>
      </c>
      <c r="K63" s="110">
        <f t="shared" si="35"/>
        <v>1461.1497218181817</v>
      </c>
      <c r="L63" s="141">
        <f>'AG Jul 2019'!AW47</f>
        <v>0</v>
      </c>
      <c r="M63" s="141">
        <f>'AG Jul 2019'!AX47</f>
        <v>0</v>
      </c>
      <c r="N63" s="141">
        <f>'AG Jul 2019'!AY47</f>
        <v>0</v>
      </c>
      <c r="O63" s="141">
        <f>'AG Jul 2019'!AZ47</f>
        <v>0</v>
      </c>
      <c r="P63" s="141">
        <f>($E$6*'AG Jul 2019'!AT47/100)*4</f>
        <v>416.55599999999998</v>
      </c>
      <c r="Q63" s="109">
        <f t="shared" si="36"/>
        <v>1461.1497218181817</v>
      </c>
      <c r="R63" s="109">
        <f t="shared" si="37"/>
        <v>1461.1497218181817</v>
      </c>
      <c r="S63" s="110">
        <f t="shared" ref="S63:S79" si="41">Q63-P63</f>
        <v>1044.5937218181816</v>
      </c>
      <c r="T63" s="110">
        <f t="shared" si="39"/>
        <v>1044.5937218181816</v>
      </c>
      <c r="U63" s="473">
        <f t="shared" si="40"/>
        <v>1149.0530939999999</v>
      </c>
      <c r="V63" s="473">
        <f t="shared" si="40"/>
        <v>1149.0530939999999</v>
      </c>
      <c r="W63" s="142">
        <f>'AG Jul 2019'!BI47</f>
        <v>0</v>
      </c>
      <c r="X63" s="236" t="str">
        <f>'AG Jul 2019'!BJ47</f>
        <v>n</v>
      </c>
    </row>
    <row r="64" spans="1:24" x14ac:dyDescent="0.3">
      <c r="A64" s="129" t="str">
        <f>'AG Jul 2019'!K48</f>
        <v>Commander</v>
      </c>
      <c r="B64" s="130" t="str">
        <f>'AG Jul 2019'!L48</f>
        <v>Market offer</v>
      </c>
      <c r="C64" s="147">
        <f>91*'AG Jul 2019'!M48/100</f>
        <v>90.520181818181811</v>
      </c>
      <c r="D64" s="147">
        <f>$G$6*'AG Jul 2019'!N48/100</f>
        <v>97.852287272727267</v>
      </c>
      <c r="E64" s="147">
        <v>0</v>
      </c>
      <c r="F64" s="147">
        <v>0</v>
      </c>
      <c r="G64" s="147">
        <f>$I$6*'AG Jul 2019'!AH48/100</f>
        <v>114.7181318181818</v>
      </c>
      <c r="H64" s="147">
        <f>$H$6*'AG Jul 2019'!W48/100</f>
        <v>60.235159090909086</v>
      </c>
      <c r="I64" s="147">
        <f t="shared" si="33"/>
        <v>363.32575999999995</v>
      </c>
      <c r="J64" s="107">
        <f t="shared" si="34"/>
        <v>1091.2223127272725</v>
      </c>
      <c r="K64" s="110">
        <f t="shared" si="35"/>
        <v>1453.3030399999998</v>
      </c>
      <c r="L64" s="141">
        <f>'AG Jul 2019'!AW48</f>
        <v>0</v>
      </c>
      <c r="M64" s="141">
        <f>'AG Jul 2019'!AX48</f>
        <v>0</v>
      </c>
      <c r="N64" s="141">
        <f>'AG Jul 2019'!AY48</f>
        <v>0</v>
      </c>
      <c r="O64" s="141">
        <f>'AG Jul 2019'!AZ48</f>
        <v>0</v>
      </c>
      <c r="P64" s="141">
        <f>($E$6*'AG Jul 2019'!AT48/100)*4</f>
        <v>345.14639999999997</v>
      </c>
      <c r="Q64" s="109">
        <f t="shared" si="36"/>
        <v>1453.3030399999998</v>
      </c>
      <c r="R64" s="109">
        <f t="shared" si="37"/>
        <v>1453.3030399999998</v>
      </c>
      <c r="S64" s="110">
        <f t="shared" si="41"/>
        <v>1108.1566399999997</v>
      </c>
      <c r="T64" s="110">
        <f t="shared" si="39"/>
        <v>1108.1566399999997</v>
      </c>
      <c r="U64" s="473">
        <f t="shared" si="40"/>
        <v>1218.9723039999997</v>
      </c>
      <c r="V64" s="473">
        <f t="shared" si="40"/>
        <v>1218.9723039999997</v>
      </c>
      <c r="W64" s="142">
        <f>'AG Jul 2019'!BI48</f>
        <v>0</v>
      </c>
      <c r="X64" s="236" t="str">
        <f>'AG Jul 2019'!BJ48</f>
        <v>n</v>
      </c>
    </row>
    <row r="65" spans="1:24" x14ac:dyDescent="0.3">
      <c r="A65" s="129" t="str">
        <f>'AG Jul 2019'!K49</f>
        <v>CovaU</v>
      </c>
      <c r="B65" s="130" t="str">
        <f>'AG Jul 2019'!L49</f>
        <v>Freedom Solar</v>
      </c>
      <c r="C65" s="147">
        <f>91*'AG Jul 2019'!M49/100</f>
        <v>104.65</v>
      </c>
      <c r="D65" s="147">
        <f>$G$6*'AG Jul 2019'!N49/100</f>
        <v>74.018699999999995</v>
      </c>
      <c r="E65" s="147">
        <v>0</v>
      </c>
      <c r="F65" s="147">
        <v>0</v>
      </c>
      <c r="G65" s="147">
        <f>$I$6*'AG Jul 2019'!AH49/100</f>
        <v>185.04675</v>
      </c>
      <c r="H65" s="147">
        <f>$H$6*'AG Jul 2019'!W49/100</f>
        <v>111.02804999999998</v>
      </c>
      <c r="I65" s="147">
        <f t="shared" si="33"/>
        <v>474.74350000000004</v>
      </c>
      <c r="J65" s="107">
        <f t="shared" si="34"/>
        <v>1480.3740000000003</v>
      </c>
      <c r="K65" s="110">
        <f t="shared" si="35"/>
        <v>1898.9740000000002</v>
      </c>
      <c r="L65" s="141">
        <f>'AG Jul 2019'!AW49</f>
        <v>0</v>
      </c>
      <c r="M65" s="141">
        <f>'AG Jul 2019'!AX49</f>
        <v>0</v>
      </c>
      <c r="N65" s="141">
        <f>'AG Jul 2019'!AY49</f>
        <v>20</v>
      </c>
      <c r="O65" s="141">
        <f>'AG Jul 2019'!AZ49</f>
        <v>0</v>
      </c>
      <c r="P65" s="141">
        <f>($E$6*'AG Jul 2019'!AT49/100)*4</f>
        <v>252.90900000000002</v>
      </c>
      <c r="Q65" s="109">
        <f t="shared" si="36"/>
        <v>1898.9740000000002</v>
      </c>
      <c r="R65" s="109">
        <f>Q65-(K65*N65/100)</f>
        <v>1519.1792</v>
      </c>
      <c r="S65" s="110">
        <f t="shared" si="41"/>
        <v>1646.0650000000001</v>
      </c>
      <c r="T65" s="110">
        <f t="shared" si="39"/>
        <v>1266.2701999999999</v>
      </c>
      <c r="U65" s="473">
        <f t="shared" si="40"/>
        <v>1810.6715000000002</v>
      </c>
      <c r="V65" s="473">
        <f t="shared" si="40"/>
        <v>1392.8972200000001</v>
      </c>
      <c r="W65" s="142">
        <f>'AG Jul 2019'!BI49</f>
        <v>0</v>
      </c>
      <c r="X65" s="236" t="str">
        <f>'AG Jul 2019'!BJ49</f>
        <v>n</v>
      </c>
    </row>
    <row r="66" spans="1:24" x14ac:dyDescent="0.3">
      <c r="A66" s="129" t="str">
        <f>'AG Jul 2019'!K50</f>
        <v>Diamond Energy</v>
      </c>
      <c r="B66" s="130" t="str">
        <f>'AG Jul 2019'!L50</f>
        <v>Pay on time discount</v>
      </c>
      <c r="C66" s="147">
        <f>91*'AG Jul 2019'!M50/100</f>
        <v>90.545000000000002</v>
      </c>
      <c r="D66" s="147">
        <f>IF($G$6&gt;='AG Jul 2019'!P50,('AG Jul 2019'!P50*'AG Jul 2019'!N50/100),(($G$6)*'AG Jul 2019'!N50/100))</f>
        <v>118.19114999999999</v>
      </c>
      <c r="E66" s="147">
        <v>0</v>
      </c>
      <c r="F66" s="147">
        <f>IF(($G$6&lt;'AG Jul 2019'!P50),(0),($G$6-'AG Jul 2019'!P50)*'AG Jul 2019'!Q50/100)</f>
        <v>0</v>
      </c>
      <c r="G66" s="147">
        <f>$I$6*'AG Jul 2019'!AH50/100</f>
        <v>140.15798999999998</v>
      </c>
      <c r="H66" s="147">
        <f>$H$6*'AG Jul 2019'!W50/100</f>
        <v>64.288822499999995</v>
      </c>
      <c r="I66" s="147">
        <f t="shared" si="33"/>
        <v>413.18296249999997</v>
      </c>
      <c r="J66" s="107">
        <f t="shared" si="34"/>
        <v>1290.5518499999998</v>
      </c>
      <c r="K66" s="110">
        <f t="shared" si="35"/>
        <v>1652.7318499999999</v>
      </c>
      <c r="L66" s="141">
        <f>'AG Jul 2019'!AW50</f>
        <v>0</v>
      </c>
      <c r="M66" s="141">
        <f>'AG Jul 2019'!AX50</f>
        <v>0</v>
      </c>
      <c r="N66" s="141">
        <f>'AG Jul 2019'!AY50</f>
        <v>7</v>
      </c>
      <c r="O66" s="141">
        <f>'AG Jul 2019'!AZ50</f>
        <v>0</v>
      </c>
      <c r="P66" s="141">
        <f>($E$6*'AG Jul 2019'!AT50/100)*4</f>
        <v>357.048</v>
      </c>
      <c r="Q66" s="109">
        <f t="shared" si="36"/>
        <v>1652.7318499999999</v>
      </c>
      <c r="R66" s="109">
        <f>Q66-(K66*N66/100)</f>
        <v>1537.0406204999999</v>
      </c>
      <c r="S66" s="110">
        <f t="shared" si="41"/>
        <v>1295.6838499999999</v>
      </c>
      <c r="T66" s="110">
        <f t="shared" si="39"/>
        <v>1179.9926204999999</v>
      </c>
      <c r="U66" s="473">
        <f t="shared" si="40"/>
        <v>1425.2522349999999</v>
      </c>
      <c r="V66" s="473">
        <f t="shared" si="40"/>
        <v>1297.9918825500001</v>
      </c>
      <c r="W66" s="142">
        <f>'AG Jul 2019'!BI50</f>
        <v>0</v>
      </c>
      <c r="X66" s="236" t="str">
        <f>'AG Jul 2019'!BJ50</f>
        <v>n</v>
      </c>
    </row>
    <row r="67" spans="1:24" x14ac:dyDescent="0.3">
      <c r="A67" s="129" t="str">
        <f>'AG Jul 2019'!K51</f>
        <v>Dodo Power &amp; Gas</v>
      </c>
      <c r="B67" s="130" t="str">
        <f>'AG Jul 2019'!L51</f>
        <v>Market offer</v>
      </c>
      <c r="C67" s="147">
        <f>91*'AG Jul 2019'!M51/100</f>
        <v>90.520181818181811</v>
      </c>
      <c r="D67" s="147">
        <f>$G$6*'AG Jul 2019'!N51/100</f>
        <v>97.852287272727267</v>
      </c>
      <c r="E67" s="147">
        <v>0</v>
      </c>
      <c r="F67" s="147">
        <v>0</v>
      </c>
      <c r="G67" s="147">
        <f>$I$6*'AG Jul 2019'!AH51/100</f>
        <v>114.7181318181818</v>
      </c>
      <c r="H67" s="147">
        <f>$H$6*'AG Jul 2019'!W51/100</f>
        <v>60.235159090909086</v>
      </c>
      <c r="I67" s="147">
        <f t="shared" si="33"/>
        <v>363.32575999999995</v>
      </c>
      <c r="J67" s="107">
        <f t="shared" si="34"/>
        <v>1091.2223127272725</v>
      </c>
      <c r="K67" s="110">
        <f t="shared" si="35"/>
        <v>1453.3030399999998</v>
      </c>
      <c r="L67" s="141">
        <f>'AG Jul 2019'!AW51</f>
        <v>0</v>
      </c>
      <c r="M67" s="141">
        <f>'AG Jul 2019'!AX51</f>
        <v>0</v>
      </c>
      <c r="N67" s="141">
        <f>'AG Jul 2019'!AY51</f>
        <v>0</v>
      </c>
      <c r="O67" s="141">
        <f>'AG Jul 2019'!AZ51</f>
        <v>0</v>
      </c>
      <c r="P67" s="141">
        <f>($E$6*'AG Jul 2019'!AT51/100)*4</f>
        <v>345.14639999999997</v>
      </c>
      <c r="Q67" s="109">
        <f t="shared" si="36"/>
        <v>1453.3030399999998</v>
      </c>
      <c r="R67" s="109">
        <f t="shared" ref="R67" si="42">Q67</f>
        <v>1453.3030399999998</v>
      </c>
      <c r="S67" s="110">
        <f t="shared" si="41"/>
        <v>1108.1566399999997</v>
      </c>
      <c r="T67" s="110">
        <f t="shared" si="39"/>
        <v>1108.1566399999997</v>
      </c>
      <c r="U67" s="473">
        <f t="shared" si="40"/>
        <v>1218.9723039999997</v>
      </c>
      <c r="V67" s="473">
        <f t="shared" si="40"/>
        <v>1218.9723039999997</v>
      </c>
      <c r="W67" s="142">
        <f>'AG Jul 2019'!BI51</f>
        <v>0</v>
      </c>
      <c r="X67" s="236" t="str">
        <f>'AG Jul 2019'!BJ51</f>
        <v>n</v>
      </c>
    </row>
    <row r="68" spans="1:24" x14ac:dyDescent="0.3">
      <c r="A68" s="129" t="str">
        <f>'AG Jul 2019'!K52</f>
        <v>EnergyAustralia</v>
      </c>
      <c r="B68" s="130" t="str">
        <f>'AG Jul 2019'!L52</f>
        <v>Total Plan Home</v>
      </c>
      <c r="C68" s="147">
        <f>91*'AG Jul 2019'!M52/100</f>
        <v>80.35299999999998</v>
      </c>
      <c r="D68" s="147">
        <f>$G$6*'AG Jul 2019'!N52/100</f>
        <v>118.34309454545455</v>
      </c>
      <c r="E68" s="147">
        <v>0</v>
      </c>
      <c r="F68" s="147">
        <v>0</v>
      </c>
      <c r="G68" s="147">
        <f>$I$6*'AG Jul 2019'!AH52/100</f>
        <v>154.82063863636361</v>
      </c>
      <c r="H68" s="147">
        <f>$H$6*'AG Jul 2019'!W52/100</f>
        <v>56.653609090909079</v>
      </c>
      <c r="I68" s="147">
        <f t="shared" si="33"/>
        <v>410.17034227272723</v>
      </c>
      <c r="J68" s="107">
        <f t="shared" si="34"/>
        <v>1319.2693690909091</v>
      </c>
      <c r="K68" s="110">
        <f t="shared" si="35"/>
        <v>1640.6813690909089</v>
      </c>
      <c r="L68" s="141">
        <f>'AG Jul 2019'!AW52</f>
        <v>13</v>
      </c>
      <c r="M68" s="141">
        <f>'AG Jul 2019'!AX52</f>
        <v>0</v>
      </c>
      <c r="N68" s="141">
        <f>'AG Jul 2019'!AY52</f>
        <v>0</v>
      </c>
      <c r="O68" s="141">
        <f>'AG Jul 2019'!AZ52</f>
        <v>0</v>
      </c>
      <c r="P68" s="141">
        <f>($E$6*'AG Jul 2019'!AT52/100)*4</f>
        <v>371.92500000000001</v>
      </c>
      <c r="Q68" s="109">
        <f>K68-(K68*L68/100)</f>
        <v>1427.3927911090907</v>
      </c>
      <c r="R68" s="109">
        <f>Q68</f>
        <v>1427.3927911090907</v>
      </c>
      <c r="S68" s="110">
        <f t="shared" si="41"/>
        <v>1055.4677911090907</v>
      </c>
      <c r="T68" s="110">
        <f t="shared" si="39"/>
        <v>1055.4677911090907</v>
      </c>
      <c r="U68" s="473">
        <f t="shared" si="40"/>
        <v>1161.01457022</v>
      </c>
      <c r="V68" s="473">
        <f t="shared" si="40"/>
        <v>1161.01457022</v>
      </c>
      <c r="W68" s="142">
        <f>'AG Jul 2019'!BI52</f>
        <v>0</v>
      </c>
      <c r="X68" s="236" t="str">
        <f>'AG Jul 2019'!BJ52</f>
        <v>n</v>
      </c>
    </row>
    <row r="69" spans="1:24" x14ac:dyDescent="0.3">
      <c r="A69" s="129" t="str">
        <f>'AG Jul 2019'!K53</f>
        <v>Mojo Power</v>
      </c>
      <c r="B69" s="130" t="str">
        <f>'AG Jul 2019'!L53</f>
        <v>Connect</v>
      </c>
      <c r="C69" s="147">
        <f>91*'AG Jul 2019'!M53/100</f>
        <v>161.27929999999998</v>
      </c>
      <c r="D69" s="147">
        <f>$G$6*'AG Jul 2019'!N53/100</f>
        <v>107.06446800000002</v>
      </c>
      <c r="E69" s="147">
        <v>0</v>
      </c>
      <c r="F69" s="147">
        <v>0</v>
      </c>
      <c r="G69" s="147">
        <f>$I$6*'AG Jul 2019'!AH53/100</f>
        <v>123.0262425</v>
      </c>
      <c r="H69" s="147">
        <f>$H$6*'AG Jul 2019'!W53/100</f>
        <v>49.317943499999991</v>
      </c>
      <c r="I69" s="147">
        <f t="shared" si="33"/>
        <v>440.68795400000005</v>
      </c>
      <c r="J69" s="107">
        <f t="shared" si="34"/>
        <v>1117.6346160000003</v>
      </c>
      <c r="K69" s="110">
        <f t="shared" si="35"/>
        <v>1762.7518160000002</v>
      </c>
      <c r="L69" s="141">
        <f>'AG Jul 2019'!AW53</f>
        <v>0</v>
      </c>
      <c r="M69" s="141">
        <f>'AG Jul 2019'!AX53</f>
        <v>0</v>
      </c>
      <c r="N69" s="141">
        <f>'AG Jul 2019'!AY53</f>
        <v>0</v>
      </c>
      <c r="O69" s="141">
        <f>'AG Jul 2019'!AZ53</f>
        <v>0</v>
      </c>
      <c r="P69" s="141">
        <f>($E$6*'AG Jul 2019'!AT53/100)*4</f>
        <v>595.08000000000004</v>
      </c>
      <c r="Q69" s="109">
        <f>K69</f>
        <v>1762.7518160000002</v>
      </c>
      <c r="R69" s="109">
        <f>Q69</f>
        <v>1762.7518160000002</v>
      </c>
      <c r="S69" s="110">
        <f t="shared" si="41"/>
        <v>1167.671816</v>
      </c>
      <c r="T69" s="110">
        <f t="shared" si="39"/>
        <v>1167.671816</v>
      </c>
      <c r="U69" s="473">
        <f t="shared" si="40"/>
        <v>1284.4389976000002</v>
      </c>
      <c r="V69" s="473">
        <f t="shared" si="40"/>
        <v>1284.4389976000002</v>
      </c>
      <c r="W69" s="142">
        <f>'AG Jul 2019'!BI53</f>
        <v>0</v>
      </c>
      <c r="X69" s="236" t="str">
        <f>'AG Jul 2019'!BJ53</f>
        <v>n</v>
      </c>
    </row>
    <row r="70" spans="1:24" x14ac:dyDescent="0.3">
      <c r="A70" s="129" t="str">
        <f>'AG Jul 2019'!K54</f>
        <v>Momentum Energy</v>
      </c>
      <c r="B70" s="130" t="str">
        <f>'AG Jul 2019'!L54</f>
        <v>SmilePower Flexi</v>
      </c>
      <c r="C70" s="147">
        <f>91*'AG Jul 2019'!M54/100</f>
        <v>86.349899999999991</v>
      </c>
      <c r="D70" s="147">
        <f>$G$6*'AG Jul 2019'!N54/100</f>
        <v>54.526385454545455</v>
      </c>
      <c r="E70" s="147">
        <v>0</v>
      </c>
      <c r="F70" s="147">
        <v>0</v>
      </c>
      <c r="G70" s="147">
        <f>$I$6*'AG Jul 2019'!AH54/100</f>
        <v>136.31596363636362</v>
      </c>
      <c r="H70" s="147">
        <f>$H$6*'AG Jul 2019'!W54/100</f>
        <v>65.7702818181818</v>
      </c>
      <c r="I70" s="147">
        <f t="shared" si="33"/>
        <v>342.96253090909084</v>
      </c>
      <c r="J70" s="107">
        <f t="shared" si="34"/>
        <v>1026.4505236363634</v>
      </c>
      <c r="K70" s="110">
        <f t="shared" si="35"/>
        <v>1371.8501236363634</v>
      </c>
      <c r="L70" s="141">
        <f>'AG Jul 2019'!AW54</f>
        <v>0</v>
      </c>
      <c r="M70" s="141">
        <f>'AG Jul 2019'!AX54</f>
        <v>0</v>
      </c>
      <c r="N70" s="141">
        <f>'AG Jul 2019'!AY54</f>
        <v>0</v>
      </c>
      <c r="O70" s="141">
        <f>'AG Jul 2019'!AZ54</f>
        <v>0</v>
      </c>
      <c r="P70" s="141">
        <f>($E$6*'AG Jul 2019'!AT54/100)*4</f>
        <v>208.27799999999999</v>
      </c>
      <c r="Q70" s="109">
        <f t="shared" ref="Q70:Q71" si="43">K70</f>
        <v>1371.8501236363634</v>
      </c>
      <c r="R70" s="109">
        <f t="shared" ref="R70:R71" si="44">Q70</f>
        <v>1371.8501236363634</v>
      </c>
      <c r="S70" s="110">
        <f t="shared" si="41"/>
        <v>1163.5721236363634</v>
      </c>
      <c r="T70" s="110">
        <f t="shared" si="39"/>
        <v>1163.5721236363634</v>
      </c>
      <c r="U70" s="473">
        <f t="shared" si="40"/>
        <v>1279.9293359999997</v>
      </c>
      <c r="V70" s="473">
        <f t="shared" si="40"/>
        <v>1279.9293359999997</v>
      </c>
      <c r="W70" s="142">
        <f>'AG Jul 2019'!BI54</f>
        <v>0</v>
      </c>
      <c r="X70" s="236" t="str">
        <f>'AG Jul 2019'!BJ54</f>
        <v>n</v>
      </c>
    </row>
    <row r="71" spans="1:24" x14ac:dyDescent="0.3">
      <c r="A71" s="129" t="str">
        <f>'AG Jul 2019'!K55</f>
        <v>Origin Energy</v>
      </c>
      <c r="B71" s="130" t="str">
        <f>'AG Jul 2019'!L55</f>
        <v>Solar Optimiser</v>
      </c>
      <c r="C71" s="147">
        <f>91*'AG Jul 2019'!M55/100</f>
        <v>82.950636363636349</v>
      </c>
      <c r="D71" s="147">
        <f>$G$6*'AG Jul 2019'!N55/100</f>
        <v>119.12452363636365</v>
      </c>
      <c r="E71" s="147">
        <v>0</v>
      </c>
      <c r="F71" s="147">
        <v>0</v>
      </c>
      <c r="G71" s="147">
        <f>$I$6*'AG Jul 2019'!AH55/100</f>
        <v>142.06814999999997</v>
      </c>
      <c r="H71" s="147">
        <f>$H$6*'AG Jul 2019'!W55/100</f>
        <v>48.611401363636354</v>
      </c>
      <c r="I71" s="147">
        <f t="shared" si="33"/>
        <v>392.75471136363626</v>
      </c>
      <c r="J71" s="107">
        <f t="shared" si="34"/>
        <v>1239.2162999999996</v>
      </c>
      <c r="K71" s="110">
        <f t="shared" si="35"/>
        <v>1571.018845454545</v>
      </c>
      <c r="L71" s="141">
        <f>'AG Jul 2019'!AW55</f>
        <v>0</v>
      </c>
      <c r="M71" s="141">
        <f>'AG Jul 2019'!AX55</f>
        <v>0</v>
      </c>
      <c r="N71" s="141">
        <f>'AG Jul 2019'!AY55</f>
        <v>0</v>
      </c>
      <c r="O71" s="141">
        <f>'AG Jul 2019'!AZ55</f>
        <v>0</v>
      </c>
      <c r="P71" s="141">
        <f>($E$6*'AG Jul 2019'!AT55/100)*4</f>
        <v>624.83400000000006</v>
      </c>
      <c r="Q71" s="109">
        <f t="shared" si="43"/>
        <v>1571.018845454545</v>
      </c>
      <c r="R71" s="109">
        <f t="shared" si="44"/>
        <v>1571.018845454545</v>
      </c>
      <c r="S71" s="110">
        <f t="shared" si="41"/>
        <v>946.18484545454498</v>
      </c>
      <c r="T71" s="110">
        <f t="shared" si="39"/>
        <v>946.18484545454498</v>
      </c>
      <c r="U71" s="473">
        <f t="shared" si="40"/>
        <v>1040.8033299999995</v>
      </c>
      <c r="V71" s="473">
        <f t="shared" si="40"/>
        <v>1040.8033299999995</v>
      </c>
      <c r="W71" s="142">
        <f>'AG Jul 2019'!BI55</f>
        <v>0</v>
      </c>
      <c r="X71" s="236" t="str">
        <f>'AG Jul 2019'!BJ55</f>
        <v>n</v>
      </c>
    </row>
    <row r="72" spans="1:24" x14ac:dyDescent="0.3">
      <c r="A72" s="129" t="str">
        <f>'AG Jul 2019'!K56</f>
        <v>Powerdirect</v>
      </c>
      <c r="B72" s="130" t="str">
        <f>'AG Jul 2019'!L56</f>
        <v>Discount Saver</v>
      </c>
      <c r="C72" s="147">
        <f>91*'AG Jul 2019'!M56/100</f>
        <v>85.54</v>
      </c>
      <c r="D72" s="147">
        <f>$G$6*'AG Jul 2019'!N56/100</f>
        <v>117.99579272727273</v>
      </c>
      <c r="E72" s="147">
        <v>0</v>
      </c>
      <c r="F72" s="147">
        <v>0</v>
      </c>
      <c r="G72" s="147">
        <f>$I$6*'AG Jul 2019'!AH56/100</f>
        <v>125.57131363636361</v>
      </c>
      <c r="H72" s="147">
        <f>$H$6*'AG Jul 2019'!W56/100</f>
        <v>49.099794545454536</v>
      </c>
      <c r="I72" s="147">
        <f t="shared" si="33"/>
        <v>378.2069009090909</v>
      </c>
      <c r="J72" s="107">
        <f t="shared" si="34"/>
        <v>1170.6676036363635</v>
      </c>
      <c r="K72" s="110">
        <f t="shared" si="35"/>
        <v>1512.8276036363636</v>
      </c>
      <c r="L72" s="141">
        <f>'AG Jul 2019'!AW56</f>
        <v>12</v>
      </c>
      <c r="M72" s="141">
        <f>'AG Jul 2019'!AX56</f>
        <v>0</v>
      </c>
      <c r="N72" s="141">
        <f>'AG Jul 2019'!AY56</f>
        <v>0</v>
      </c>
      <c r="O72" s="141">
        <f>'AG Jul 2019'!AZ56</f>
        <v>0</v>
      </c>
      <c r="P72" s="141">
        <f>($E$6*'AG Jul 2019'!AT56/100)*4</f>
        <v>303.49079999999998</v>
      </c>
      <c r="Q72" s="109">
        <f>K72-(K72*L72/100)</f>
        <v>1331.2882912</v>
      </c>
      <c r="R72" s="109">
        <f>Q72</f>
        <v>1331.2882912</v>
      </c>
      <c r="S72" s="110">
        <f t="shared" si="41"/>
        <v>1027.7974912</v>
      </c>
      <c r="T72" s="110">
        <f t="shared" si="39"/>
        <v>1027.7974912</v>
      </c>
      <c r="U72" s="473">
        <f t="shared" si="40"/>
        <v>1130.5772403200001</v>
      </c>
      <c r="V72" s="473">
        <f t="shared" si="40"/>
        <v>1130.5772403200001</v>
      </c>
      <c r="W72" s="142">
        <f>'AG Jul 2019'!BI56</f>
        <v>0</v>
      </c>
      <c r="X72" s="236" t="str">
        <f>'AG Jul 2019'!BJ56</f>
        <v>n</v>
      </c>
    </row>
    <row r="73" spans="1:24" x14ac:dyDescent="0.3">
      <c r="A73" s="129" t="str">
        <f>'AG Jul 2019'!K57</f>
        <v>Powershop</v>
      </c>
      <c r="B73" s="130" t="str">
        <f>'AG Jul 2019'!L57</f>
        <v>Shopper with Mega Pack</v>
      </c>
      <c r="C73" s="147">
        <f>91*'AG Jul 2019'!M57/100</f>
        <v>99.661545454545447</v>
      </c>
      <c r="D73" s="147">
        <f>$G$6*'AG Jul 2019'!N57/100</f>
        <v>85.957200000000014</v>
      </c>
      <c r="E73" s="147">
        <v>0</v>
      </c>
      <c r="F73" s="147">
        <v>0</v>
      </c>
      <c r="G73" s="147">
        <f>$I$6*'AG Jul 2019'!AH57/100</f>
        <v>117.16009772727271</v>
      </c>
      <c r="H73" s="147">
        <f>$H$6*'AG Jul 2019'!W57/100</f>
        <v>58.932777272727265</v>
      </c>
      <c r="I73" s="147">
        <f t="shared" si="33"/>
        <v>361.71162045454543</v>
      </c>
      <c r="J73" s="107">
        <f t="shared" si="34"/>
        <v>1048.2003</v>
      </c>
      <c r="K73" s="110">
        <f t="shared" si="35"/>
        <v>1446.8464818181817</v>
      </c>
      <c r="L73" s="141">
        <f>'AG Jul 2019'!AW57</f>
        <v>0</v>
      </c>
      <c r="M73" s="141">
        <f>'AG Jul 2019'!AX57</f>
        <v>0</v>
      </c>
      <c r="N73" s="141">
        <f>'AG Jul 2019'!AY57</f>
        <v>15</v>
      </c>
      <c r="O73" s="141">
        <f>'AG Jul 2019'!AZ57</f>
        <v>0</v>
      </c>
      <c r="P73" s="141">
        <f>($E$6*'AG Jul 2019'!AT57/100)*4</f>
        <v>303.49079999999998</v>
      </c>
      <c r="Q73" s="266">
        <f>K73*1.1</f>
        <v>1591.5311300000001</v>
      </c>
      <c r="R73" s="267">
        <f>Q73-(Q73*N73/100)</f>
        <v>1352.8014605000001</v>
      </c>
      <c r="S73" s="110">
        <f t="shared" si="41"/>
        <v>1288.04033</v>
      </c>
      <c r="T73" s="110">
        <f t="shared" si="39"/>
        <v>1049.3106605</v>
      </c>
      <c r="U73" s="473">
        <f>S73</f>
        <v>1288.04033</v>
      </c>
      <c r="V73" s="473">
        <f>T73</f>
        <v>1049.3106605</v>
      </c>
      <c r="W73" s="142">
        <f>'AG Jul 2019'!BI57</f>
        <v>0</v>
      </c>
      <c r="X73" s="236" t="str">
        <f>'AG Jul 2019'!BJ57</f>
        <v>n</v>
      </c>
    </row>
    <row r="74" spans="1:24" x14ac:dyDescent="0.3">
      <c r="A74" s="129" t="str">
        <f>'AG Jul 2019'!K58</f>
        <v>Red Energy</v>
      </c>
      <c r="B74" s="130" t="str">
        <f>'AG Jul 2019'!L58</f>
        <v>Living Energy Saver</v>
      </c>
      <c r="C74" s="147">
        <f>91*'AG Jul 2019'!M58/100</f>
        <v>91.091000000000008</v>
      </c>
      <c r="D74" s="147">
        <f>IF($G$6&gt;='AG Jul 2019'!P58,('AG Jul 2019'!P58*'AG Jul 2019'!N58/100),(($G$6)*'AG Jul 2019'!N58/100))</f>
        <v>93.120299999999986</v>
      </c>
      <c r="E74" s="147">
        <v>0</v>
      </c>
      <c r="F74" s="147">
        <f>IF(($G$6&lt;'AG Jul 2019'!P58),(0),($G$6-'AG Jul 2019'!P58)*'AG Jul 2019'!Q58/100)</f>
        <v>0</v>
      </c>
      <c r="G74" s="147">
        <f>$I$6*'AG Jul 2019'!AH58/100</f>
        <v>125.35424999999999</v>
      </c>
      <c r="H74" s="147">
        <f>$H$6*'AG Jul 2019'!W58/100</f>
        <v>50.1417</v>
      </c>
      <c r="I74" s="147">
        <f t="shared" si="33"/>
        <v>359.70724999999999</v>
      </c>
      <c r="J74" s="107">
        <f t="shared" si="34"/>
        <v>1074.4649999999999</v>
      </c>
      <c r="K74" s="110">
        <f t="shared" si="35"/>
        <v>1438.829</v>
      </c>
      <c r="L74" s="141">
        <f>'AG Jul 2019'!AW58</f>
        <v>0</v>
      </c>
      <c r="M74" s="141">
        <f>'AG Jul 2019'!AX58</f>
        <v>0</v>
      </c>
      <c r="N74" s="141">
        <f>'AG Jul 2019'!AY58</f>
        <v>10</v>
      </c>
      <c r="O74" s="141">
        <f>'AG Jul 2019'!AZ58</f>
        <v>0</v>
      </c>
      <c r="P74" s="141">
        <f>($E$6*'AG Jul 2019'!AT58/100)*4</f>
        <v>330.26940000000002</v>
      </c>
      <c r="Q74" s="266">
        <f>K74*1.1</f>
        <v>1582.7119</v>
      </c>
      <c r="R74" s="267">
        <f>Q74-(Q74*N74/100)</f>
        <v>1424.4407100000001</v>
      </c>
      <c r="S74" s="110">
        <f t="shared" si="41"/>
        <v>1252.4425000000001</v>
      </c>
      <c r="T74" s="110">
        <f t="shared" si="39"/>
        <v>1094.1713100000002</v>
      </c>
      <c r="U74" s="473">
        <f>S74</f>
        <v>1252.4425000000001</v>
      </c>
      <c r="V74" s="473">
        <f>T74</f>
        <v>1094.1713100000002</v>
      </c>
      <c r="W74" s="142">
        <f>'AG Jul 2019'!BI58</f>
        <v>0</v>
      </c>
      <c r="X74" s="236" t="str">
        <f>'AG Jul 2019'!BJ58</f>
        <v>n</v>
      </c>
    </row>
    <row r="75" spans="1:24" x14ac:dyDescent="0.3">
      <c r="A75" s="129" t="str">
        <f>'AG Jul 2019'!K59</f>
        <v>Simply Energy</v>
      </c>
      <c r="B75" s="130" t="str">
        <f>'AG Jul 2019'!L59</f>
        <v>Plus</v>
      </c>
      <c r="C75" s="147">
        <f>91*'AG Jul 2019'!M59/100</f>
        <v>82.826545454545453</v>
      </c>
      <c r="D75" s="147">
        <f>$G$6*'AG Jul 2019'!N59/100</f>
        <v>95.963833636363631</v>
      </c>
      <c r="E75" s="147">
        <v>0</v>
      </c>
      <c r="F75" s="147">
        <v>0</v>
      </c>
      <c r="G75" s="147">
        <f>$I$6*'AG Jul 2019'!AH59/100</f>
        <v>132.40881818181816</v>
      </c>
      <c r="H75" s="147">
        <f>$H$6*'AG Jul 2019'!W59/100</f>
        <v>60.43051636363635</v>
      </c>
      <c r="I75" s="147">
        <f t="shared" si="33"/>
        <v>371.62971363636359</v>
      </c>
      <c r="J75" s="107">
        <f t="shared" si="34"/>
        <v>1155.2126727272725</v>
      </c>
      <c r="K75" s="110">
        <f t="shared" si="35"/>
        <v>1486.5188545454544</v>
      </c>
      <c r="L75" s="141">
        <f>'AG Jul 2019'!AW59</f>
        <v>0</v>
      </c>
      <c r="M75" s="141">
        <f>'AG Jul 2019'!AX59</f>
        <v>0</v>
      </c>
      <c r="N75" s="141">
        <f>'AG Jul 2019'!AY59</f>
        <v>0</v>
      </c>
      <c r="O75" s="141">
        <f>'AG Jul 2019'!AZ59</f>
        <v>0</v>
      </c>
      <c r="P75" s="141">
        <f>($E$6*'AG Jul 2019'!AT59/100)*4</f>
        <v>238.03200000000001</v>
      </c>
      <c r="Q75" s="109">
        <f t="shared" ref="Q75:Q79" si="45">K75</f>
        <v>1486.5188545454544</v>
      </c>
      <c r="R75" s="109">
        <f>Q75</f>
        <v>1486.5188545454544</v>
      </c>
      <c r="S75" s="110">
        <f t="shared" si="41"/>
        <v>1248.4868545454544</v>
      </c>
      <c r="T75" s="110">
        <f t="shared" si="39"/>
        <v>1248.4868545454544</v>
      </c>
      <c r="U75" s="473">
        <f t="shared" si="40"/>
        <v>1373.33554</v>
      </c>
      <c r="V75" s="473">
        <f t="shared" si="40"/>
        <v>1373.33554</v>
      </c>
      <c r="W75" s="142">
        <f>'AG Jul 2019'!BI59</f>
        <v>0</v>
      </c>
      <c r="X75" s="236" t="str">
        <f>'AG Jul 2019'!BJ59</f>
        <v>n</v>
      </c>
    </row>
    <row r="76" spans="1:24" x14ac:dyDescent="0.3">
      <c r="A76" s="129" t="str">
        <f>'AG Jul 2019'!K60</f>
        <v>1st Energy</v>
      </c>
      <c r="B76" s="130" t="str">
        <f>'AG Jul 2019'!L60</f>
        <v>1st Saver</v>
      </c>
      <c r="C76" s="147">
        <f>91*'AG Jul 2019'!M60/100</f>
        <v>90.09</v>
      </c>
      <c r="D76" s="147">
        <f>$G$6*'AG Jul 2019'!N60/100</f>
        <v>104.99368090909091</v>
      </c>
      <c r="E76" s="147">
        <v>0</v>
      </c>
      <c r="F76" s="147">
        <v>0</v>
      </c>
      <c r="G76" s="147">
        <f>$I$6*'AG Jul 2019'!AH60/100</f>
        <v>137.07568636363635</v>
      </c>
      <c r="H76" s="147">
        <f>$H$6*'AG Jul 2019'!W60/100</f>
        <v>67.268020909090907</v>
      </c>
      <c r="I76" s="147">
        <f t="shared" si="33"/>
        <v>399.42738818181817</v>
      </c>
      <c r="J76" s="107">
        <f t="shared" si="34"/>
        <v>1237.3495527272726</v>
      </c>
      <c r="K76" s="110">
        <f t="shared" si="35"/>
        <v>1597.7095527272727</v>
      </c>
      <c r="L76" s="141">
        <f>'AG Jul 2019'!AW60</f>
        <v>0</v>
      </c>
      <c r="M76" s="141">
        <f>'AG Jul 2019'!AX60</f>
        <v>0</v>
      </c>
      <c r="N76" s="141">
        <f>'AG Jul 2019'!AY60</f>
        <v>7</v>
      </c>
      <c r="O76" s="141">
        <f>'AG Jul 2019'!AZ60</f>
        <v>0</v>
      </c>
      <c r="P76" s="141">
        <f>($E$6*'AG Jul 2019'!AT60/100)*4</f>
        <v>178.524</v>
      </c>
      <c r="Q76" s="109">
        <f t="shared" si="45"/>
        <v>1597.7095527272727</v>
      </c>
      <c r="R76" s="109">
        <f>Q76-(K76*N76/100)</f>
        <v>1485.8698840363636</v>
      </c>
      <c r="S76" s="110">
        <f t="shared" si="41"/>
        <v>1419.1855527272728</v>
      </c>
      <c r="T76" s="110">
        <f t="shared" si="39"/>
        <v>1307.3458840363637</v>
      </c>
      <c r="U76" s="473">
        <f t="shared" si="40"/>
        <v>1561.1041080000002</v>
      </c>
      <c r="V76" s="473">
        <f t="shared" si="40"/>
        <v>1438.0804724400002</v>
      </c>
      <c r="W76" s="142">
        <f>'AG Jul 2019'!BI60</f>
        <v>0</v>
      </c>
      <c r="X76" s="236" t="str">
        <f>'AG Jul 2019'!BJ60</f>
        <v>n</v>
      </c>
    </row>
    <row r="77" spans="1:24" x14ac:dyDescent="0.3">
      <c r="A77" s="129" t="str">
        <f>'AG Jul 2019'!K61</f>
        <v>Amaysim</v>
      </c>
      <c r="B77" s="130" t="str">
        <f>'AG Jul 2019'!L61</f>
        <v>Solar as you go</v>
      </c>
      <c r="C77" s="147">
        <f>91*'AG Jul 2019'!M61/100</f>
        <v>67.091818181818169</v>
      </c>
      <c r="D77" s="147">
        <f>$G$6*'AG Jul 2019'!N61/100</f>
        <v>102.32379818181818</v>
      </c>
      <c r="E77" s="147">
        <v>0</v>
      </c>
      <c r="F77" s="147">
        <v>0</v>
      </c>
      <c r="G77" s="147">
        <f>$I$6*'AG Jul 2019'!AH61/100</f>
        <v>136.37022954545452</v>
      </c>
      <c r="H77" s="147">
        <f>$H$6*'AG Jul 2019'!W61/100</f>
        <v>72.672905454545443</v>
      </c>
      <c r="I77" s="147">
        <f t="shared" si="33"/>
        <v>378.45875136363634</v>
      </c>
      <c r="J77" s="107">
        <f t="shared" si="34"/>
        <v>1245.4677327272727</v>
      </c>
      <c r="K77" s="110">
        <f t="shared" si="35"/>
        <v>1513.8350054545454</v>
      </c>
      <c r="L77" s="141">
        <f>'AG Jul 2019'!AW61</f>
        <v>0</v>
      </c>
      <c r="M77" s="141">
        <f>'AG Jul 2019'!AX61</f>
        <v>0</v>
      </c>
      <c r="N77" s="141">
        <f>'AG Jul 2019'!AY61</f>
        <v>0</v>
      </c>
      <c r="O77" s="141">
        <f>'AG Jul 2019'!AZ61</f>
        <v>0</v>
      </c>
      <c r="P77" s="141">
        <f>($E$6*'AG Jul 2019'!AT61/100)*4</f>
        <v>446.31</v>
      </c>
      <c r="Q77" s="109">
        <f t="shared" si="45"/>
        <v>1513.8350054545454</v>
      </c>
      <c r="R77" s="109">
        <f>Q77</f>
        <v>1513.8350054545454</v>
      </c>
      <c r="S77" s="110">
        <f t="shared" si="41"/>
        <v>1067.5250054545454</v>
      </c>
      <c r="T77" s="110">
        <f t="shared" si="39"/>
        <v>1067.5250054545454</v>
      </c>
      <c r="U77" s="473">
        <f t="shared" ref="U77:V79" si="46">S77*1.1</f>
        <v>1174.2775060000001</v>
      </c>
      <c r="V77" s="473">
        <f t="shared" si="46"/>
        <v>1174.2775060000001</v>
      </c>
      <c r="W77" s="142">
        <f>'AG Jul 2019'!BI61</f>
        <v>0</v>
      </c>
      <c r="X77" s="236" t="str">
        <f>'AG Jul 2019'!BJ61</f>
        <v>n</v>
      </c>
    </row>
    <row r="78" spans="1:24" x14ac:dyDescent="0.3">
      <c r="A78" s="129" t="str">
        <f>'AG Jul 2019'!K62</f>
        <v>DC Power Co</v>
      </c>
      <c r="B78" s="130" t="str">
        <f>'AG Jul 2019'!L62</f>
        <v>Market offer</v>
      </c>
      <c r="C78" s="147">
        <f>(91*'AG Jul 2019'!M62/100)+('AG Jul 2019'!BM62/4)</f>
        <v>106.97772727272726</v>
      </c>
      <c r="D78" s="147">
        <f>$G$6*'AG Jul 2019'!N62/100</f>
        <v>97.895699999999991</v>
      </c>
      <c r="E78" s="147">
        <v>0</v>
      </c>
      <c r="F78" s="147">
        <v>0</v>
      </c>
      <c r="G78" s="147">
        <f>$I$6*'AG Jul 2019'!AH62/100</f>
        <v>137.23848409090905</v>
      </c>
      <c r="H78" s="147">
        <f>$H$6*'AG Jul 2019'!W62/100</f>
        <v>75.24510954545454</v>
      </c>
      <c r="I78" s="147">
        <f t="shared" si="33"/>
        <v>417.35702090909081</v>
      </c>
      <c r="J78" s="107">
        <f t="shared" si="34"/>
        <v>1241.5171745454541</v>
      </c>
      <c r="K78" s="110">
        <f t="shared" si="35"/>
        <v>1669.4280836363632</v>
      </c>
      <c r="L78" s="141">
        <f>'AG Jul 2019'!AW62</f>
        <v>0</v>
      </c>
      <c r="M78" s="141">
        <f>'AG Jul 2019'!AX62</f>
        <v>0</v>
      </c>
      <c r="N78" s="141">
        <f>'AG Jul 2019'!AY62</f>
        <v>0</v>
      </c>
      <c r="O78" s="141">
        <f>'AG Jul 2019'!AZ62</f>
        <v>0</v>
      </c>
      <c r="P78" s="141">
        <f>($E$6*'AG Jul 2019'!AT62/100)*4</f>
        <v>446.31</v>
      </c>
      <c r="Q78" s="109">
        <f t="shared" si="45"/>
        <v>1669.4280836363632</v>
      </c>
      <c r="R78" s="109">
        <f t="shared" ref="R78:R79" si="47">Q78</f>
        <v>1669.4280836363632</v>
      </c>
      <c r="S78" s="110">
        <f t="shared" si="41"/>
        <v>1223.1180836363633</v>
      </c>
      <c r="T78" s="110">
        <f t="shared" si="39"/>
        <v>1223.1180836363633</v>
      </c>
      <c r="U78" s="473">
        <f t="shared" si="46"/>
        <v>1345.4298919999997</v>
      </c>
      <c r="V78" s="473">
        <f t="shared" si="46"/>
        <v>1345.4298919999997</v>
      </c>
      <c r="W78" s="142">
        <f>'AG Jul 2019'!BI62</f>
        <v>0</v>
      </c>
      <c r="X78" s="236" t="str">
        <f>'AG Jul 2019'!BJ62</f>
        <v>n</v>
      </c>
    </row>
    <row r="79" spans="1:24" ht="14.5" thickBot="1" x14ac:dyDescent="0.35">
      <c r="A79" s="135" t="str">
        <f>'AG Jul 2019'!K63</f>
        <v>ReAmped Energy</v>
      </c>
      <c r="B79" s="136" t="str">
        <f>'AG Jul 2019'!L63</f>
        <v>Market offer</v>
      </c>
      <c r="C79" s="148">
        <f>91*'AG Jul 2019'!M63/100</f>
        <v>82.445999999999998</v>
      </c>
      <c r="D79" s="148">
        <f>$G$6*'AG Jul 2019'!N63/100</f>
        <v>99.089549999999974</v>
      </c>
      <c r="E79" s="148">
        <v>0</v>
      </c>
      <c r="F79" s="148">
        <v>0</v>
      </c>
      <c r="G79" s="148">
        <f>$I$6*'AG Jul 2019'!AH63/100</f>
        <v>98.49262499999999</v>
      </c>
      <c r="H79" s="148">
        <f>$H$6*'AG Jul 2019'!W63/100</f>
        <v>37.96443</v>
      </c>
      <c r="I79" s="148">
        <f t="shared" si="33"/>
        <v>317.99260499999997</v>
      </c>
      <c r="J79" s="117">
        <f t="shared" si="34"/>
        <v>942.18641999999988</v>
      </c>
      <c r="K79" s="120">
        <f t="shared" si="35"/>
        <v>1271.9704199999999</v>
      </c>
      <c r="L79" s="144">
        <f>'AG Jul 2019'!AW63</f>
        <v>0</v>
      </c>
      <c r="M79" s="144">
        <f>'AG Jul 2019'!AX63</f>
        <v>0</v>
      </c>
      <c r="N79" s="144">
        <f>'AG Jul 2019'!AY63</f>
        <v>0</v>
      </c>
      <c r="O79" s="144">
        <f>'AG Jul 2019'!AZ63</f>
        <v>0</v>
      </c>
      <c r="P79" s="144">
        <f>($E$6*'AG Jul 2019'!AT63/100)*4</f>
        <v>238.03200000000001</v>
      </c>
      <c r="Q79" s="109">
        <f t="shared" si="45"/>
        <v>1271.9704199999999</v>
      </c>
      <c r="R79" s="109">
        <f t="shared" si="47"/>
        <v>1271.9704199999999</v>
      </c>
      <c r="S79" s="120">
        <f t="shared" si="41"/>
        <v>1033.93842</v>
      </c>
      <c r="T79" s="120">
        <f t="shared" si="39"/>
        <v>1033.93842</v>
      </c>
      <c r="U79" s="474">
        <f t="shared" si="46"/>
        <v>1137.3322620000001</v>
      </c>
      <c r="V79" s="474">
        <f t="shared" si="46"/>
        <v>1137.3322620000001</v>
      </c>
      <c r="W79" s="145">
        <f>'AG Jul 2019'!BI63</f>
        <v>0</v>
      </c>
      <c r="X79" s="237" t="str">
        <f>'AG Jul 2019'!BJ63</f>
        <v>n</v>
      </c>
    </row>
  </sheetData>
  <sheetProtection algorithmName="SHA-512" hashValue="j8V2hXWCpjOeppkfOoCG2r+lweMxVjQecmdJyoMO0cNkGcChfOTVeKdIf8dbZcnbn6PBZY4USqu8Ca/V4JYhPA==" saltValue="qfl3Yr6l+NGnmm7QESKxew==" spinCount="100000" sheet="1" objects="1" scenarios="1"/>
  <dataValidations count="2">
    <dataValidation type="whole" showInputMessage="1" showErrorMessage="1" errorTitle="Incorrect number" error="Please enter quarterly consumption between 700-4000kWh" sqref="C5" xr:uid="{FA5E025E-B952-EB49-BF1A-59BEDA7FACAD}">
      <formula1>700</formula1>
      <formula2>4000</formula2>
    </dataValidation>
    <dataValidation type="decimal" showInputMessage="1" showErrorMessage="1" errorTitle="Incorrect entry" error="Enter 1.5 or 3.0 only" sqref="C4" xr:uid="{172DFFE8-FFD1-C84C-AABE-3BFE4FAA9F1A}">
      <formula1>1.5</formula1>
      <formula2>3</formula2>
    </dataValidation>
  </dataValidations>
  <pageMargins left="0.75" right="0.75" top="1" bottom="1" header="0.5" footer="0.5"/>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3C35B-F5AF-6A48-BBE8-EDF39C0EFCFE}">
  <sheetPr codeName="Sheet53">
    <tabColor theme="4"/>
  </sheetPr>
  <dimension ref="A1:ALN13619"/>
  <sheetViews>
    <sheetView workbookViewId="0">
      <selection activeCell="A10" sqref="A10"/>
    </sheetView>
  </sheetViews>
  <sheetFormatPr defaultColWidth="10.84375" defaultRowHeight="14" x14ac:dyDescent="0.3"/>
  <cols>
    <col min="1" max="1" width="24.84375" style="372" customWidth="1"/>
    <col min="2" max="2" width="24.4609375" style="372" customWidth="1"/>
    <col min="3" max="3" width="12.15234375" style="372" customWidth="1"/>
    <col min="4" max="4" width="13.84375" style="372" customWidth="1"/>
    <col min="5" max="5" width="12.15234375" style="372" customWidth="1"/>
    <col min="6" max="6" width="13.4609375" style="372" customWidth="1"/>
    <col min="7" max="7" width="13.84375" style="372" customWidth="1"/>
    <col min="8" max="8" width="14" style="372" customWidth="1"/>
    <col min="9" max="9" width="14.4609375" style="372" bestFit="1" customWidth="1"/>
    <col min="10" max="10" width="13" style="372" hidden="1" customWidth="1"/>
    <col min="11" max="11" width="12.15234375" style="372" hidden="1" customWidth="1"/>
    <col min="12" max="17" width="12.15234375" style="372" customWidth="1"/>
    <col min="18" max="23" width="12.15234375" style="372" hidden="1" customWidth="1"/>
    <col min="24" max="27" width="12.15234375" style="372" customWidth="1"/>
    <col min="28" max="1002" width="11.07421875" customWidth="1"/>
    <col min="1003" max="16384" width="10.84375" style="372"/>
  </cols>
  <sheetData>
    <row r="1" spans="1:40" customFormat="1" ht="13.5" x14ac:dyDescent="0.3">
      <c r="A1" s="525" t="s">
        <v>364</v>
      </c>
      <c r="B1" s="525"/>
      <c r="C1" s="525"/>
      <c r="D1" s="525"/>
      <c r="E1" s="525"/>
      <c r="F1" s="525"/>
      <c r="G1" s="525"/>
      <c r="H1" s="525"/>
      <c r="I1" s="525"/>
      <c r="J1" s="525"/>
      <c r="K1" s="533">
        <v>3</v>
      </c>
      <c r="L1" s="525"/>
      <c r="M1" s="525"/>
      <c r="N1" s="525"/>
      <c r="O1" s="525"/>
      <c r="P1" s="525"/>
      <c r="Q1" s="525"/>
      <c r="R1" s="525"/>
      <c r="S1" s="525"/>
      <c r="T1" s="525"/>
      <c r="U1" s="525"/>
      <c r="V1" s="525"/>
      <c r="W1" s="525"/>
      <c r="X1" s="525"/>
      <c r="Y1" s="525"/>
      <c r="Z1" s="525"/>
      <c r="AA1" s="525"/>
      <c r="AB1" s="525"/>
      <c r="AC1" s="525"/>
      <c r="AD1" s="525"/>
      <c r="AE1" s="525"/>
      <c r="AF1" s="525"/>
      <c r="AG1" s="525"/>
      <c r="AH1" s="525"/>
      <c r="AI1" s="525"/>
      <c r="AJ1" s="525"/>
      <c r="AK1" s="525"/>
      <c r="AL1" s="525"/>
      <c r="AM1" s="525"/>
      <c r="AN1" s="525"/>
    </row>
    <row r="2" spans="1:40" customFormat="1" ht="13.5" x14ac:dyDescent="0.3">
      <c r="A2" s="524" t="s">
        <v>559</v>
      </c>
      <c r="B2" s="525"/>
      <c r="C2" s="525"/>
      <c r="D2" s="525"/>
      <c r="E2" s="525"/>
      <c r="F2" s="525"/>
      <c r="G2" s="525"/>
      <c r="H2" s="525"/>
      <c r="I2" s="525"/>
      <c r="J2" s="525"/>
      <c r="K2" s="525"/>
      <c r="L2" s="525"/>
      <c r="M2" s="525"/>
      <c r="N2" s="525"/>
      <c r="O2" s="525"/>
      <c r="P2" s="525"/>
      <c r="Q2" s="525"/>
      <c r="R2" s="525"/>
      <c r="S2" s="525"/>
      <c r="T2" s="525"/>
      <c r="U2" s="525"/>
      <c r="V2" s="525"/>
      <c r="W2" s="525"/>
      <c r="X2" s="525"/>
      <c r="Y2" s="525"/>
      <c r="Z2" s="525"/>
      <c r="AA2" s="525"/>
      <c r="AB2" s="523"/>
      <c r="AC2" s="523"/>
      <c r="AD2" s="523"/>
      <c r="AE2" s="523"/>
      <c r="AF2" s="523"/>
      <c r="AG2" s="523"/>
      <c r="AH2" s="523"/>
      <c r="AI2" s="523"/>
      <c r="AJ2" s="523"/>
      <c r="AK2" s="523"/>
      <c r="AL2" s="523"/>
      <c r="AM2" s="523"/>
      <c r="AN2" s="523"/>
    </row>
    <row r="3" spans="1:40" customFormat="1" ht="13.5" x14ac:dyDescent="0.3">
      <c r="A3" s="525"/>
      <c r="B3" s="525"/>
      <c r="C3" s="525"/>
      <c r="D3" s="525"/>
      <c r="E3" s="525"/>
      <c r="F3" s="525"/>
      <c r="G3" s="525"/>
      <c r="H3" s="525"/>
      <c r="I3" s="525"/>
      <c r="J3" s="525"/>
      <c r="K3" s="525"/>
      <c r="L3" s="525"/>
      <c r="M3" s="525"/>
      <c r="N3" s="525"/>
      <c r="O3" s="525"/>
      <c r="P3" s="525"/>
      <c r="Q3" s="525"/>
      <c r="R3" s="525"/>
      <c r="S3" s="525"/>
      <c r="T3" s="525"/>
      <c r="U3" s="525"/>
      <c r="V3" s="525"/>
      <c r="W3" s="525"/>
      <c r="X3" s="525"/>
      <c r="Y3" s="525"/>
      <c r="Z3" s="525"/>
      <c r="AA3" s="525"/>
      <c r="AB3" s="523"/>
      <c r="AC3" s="523"/>
      <c r="AD3" s="523"/>
      <c r="AE3" s="523"/>
      <c r="AF3" s="523"/>
      <c r="AG3" s="523"/>
      <c r="AH3" s="523"/>
      <c r="AI3" s="523"/>
      <c r="AJ3" s="523"/>
      <c r="AK3" s="523"/>
      <c r="AL3" s="523"/>
      <c r="AM3" s="523"/>
      <c r="AN3" s="523"/>
    </row>
    <row r="4" spans="1:40" x14ac:dyDescent="0.3">
      <c r="A4" s="301" t="s">
        <v>365</v>
      </c>
      <c r="B4" s="302"/>
      <c r="C4" s="303">
        <v>3</v>
      </c>
      <c r="D4" s="304" t="s">
        <v>483</v>
      </c>
      <c r="E4" s="305">
        <f>IF(C4&lt;K1,(675),(1350))</f>
        <v>1350</v>
      </c>
      <c r="F4" s="301"/>
      <c r="G4" s="306" t="s">
        <v>484</v>
      </c>
      <c r="H4" s="307" t="s">
        <v>485</v>
      </c>
      <c r="I4" s="308" t="s">
        <v>397</v>
      </c>
      <c r="J4" s="525"/>
      <c r="K4" s="525"/>
      <c r="L4" s="523"/>
      <c r="M4" s="523"/>
      <c r="N4" s="523"/>
      <c r="O4" s="523"/>
      <c r="P4" s="523"/>
      <c r="Q4" s="523"/>
      <c r="R4" s="523"/>
      <c r="S4" s="523"/>
      <c r="T4" s="523"/>
      <c r="U4" s="523"/>
      <c r="V4" s="523"/>
      <c r="W4" s="523"/>
      <c r="X4" s="523"/>
      <c r="Y4" s="523"/>
      <c r="Z4" s="523"/>
      <c r="AA4" s="523"/>
      <c r="AB4" s="523"/>
      <c r="AC4" s="523"/>
      <c r="AD4" s="523"/>
      <c r="AE4" s="523"/>
      <c r="AF4" s="523"/>
      <c r="AG4" s="523"/>
      <c r="AH4" s="523"/>
      <c r="AI4" s="523"/>
      <c r="AJ4" s="523"/>
      <c r="AK4" s="523"/>
      <c r="AL4" s="523"/>
      <c r="AM4" s="523"/>
      <c r="AN4" s="523"/>
    </row>
    <row r="5" spans="1:40" x14ac:dyDescent="0.3">
      <c r="A5" s="309" t="s">
        <v>486</v>
      </c>
      <c r="B5" s="310"/>
      <c r="C5" s="311">
        <v>1800</v>
      </c>
      <c r="D5" s="304" t="s">
        <v>487</v>
      </c>
      <c r="E5" s="312">
        <f>C5-(E4-E6)</f>
        <v>1193.8499999999999</v>
      </c>
      <c r="F5" s="304" t="s">
        <v>488</v>
      </c>
      <c r="G5" s="313">
        <f>E5*70/100</f>
        <v>835.69500000000005</v>
      </c>
      <c r="H5" s="314">
        <f>E5*30/100</f>
        <v>358.15499999999997</v>
      </c>
      <c r="I5" s="315"/>
      <c r="J5" s="525"/>
      <c r="K5" s="525"/>
      <c r="L5" s="523"/>
      <c r="M5" s="523"/>
      <c r="N5" s="523"/>
      <c r="O5" s="523"/>
      <c r="P5" s="523"/>
      <c r="Q5" s="523"/>
      <c r="R5" s="523"/>
      <c r="S5" s="523"/>
      <c r="T5" s="523"/>
      <c r="U5" s="523"/>
      <c r="V5" s="523"/>
      <c r="W5" s="523"/>
      <c r="X5" s="523"/>
      <c r="Y5" s="523"/>
      <c r="Z5" s="523"/>
      <c r="AA5" s="523"/>
      <c r="AB5" s="523"/>
      <c r="AC5" s="523"/>
      <c r="AD5" s="523"/>
      <c r="AE5" s="523"/>
      <c r="AF5" s="523"/>
      <c r="AG5" s="523"/>
      <c r="AH5" s="523"/>
      <c r="AI5" s="523"/>
      <c r="AJ5" s="523"/>
      <c r="AK5" s="523"/>
      <c r="AL5" s="523"/>
      <c r="AM5" s="523"/>
      <c r="AN5" s="523"/>
    </row>
    <row r="6" spans="1:40" x14ac:dyDescent="0.3">
      <c r="A6" s="523"/>
      <c r="B6" s="523"/>
      <c r="C6" s="523"/>
      <c r="D6" s="304" t="s">
        <v>489</v>
      </c>
      <c r="E6" s="312">
        <f>IF(C4&lt;K1,(E4*27.3/100),(E4*55.1/100))</f>
        <v>743.85</v>
      </c>
      <c r="F6" s="309" t="s">
        <v>396</v>
      </c>
      <c r="G6" s="316">
        <f>E5*20/100</f>
        <v>238.77</v>
      </c>
      <c r="H6" s="317">
        <f>E5*30/100</f>
        <v>358.15499999999997</v>
      </c>
      <c r="I6" s="318">
        <f>E5*50/100</f>
        <v>596.92499999999995</v>
      </c>
      <c r="J6" s="525"/>
      <c r="K6" s="525"/>
      <c r="L6" s="523"/>
      <c r="M6" s="523"/>
      <c r="N6" s="523"/>
      <c r="O6" s="523"/>
      <c r="P6" s="523"/>
      <c r="Q6" s="523"/>
      <c r="R6" s="523"/>
      <c r="S6" s="523"/>
      <c r="T6" s="523"/>
      <c r="U6" s="523"/>
      <c r="V6" s="523"/>
      <c r="W6" s="523"/>
      <c r="X6" s="523"/>
      <c r="Y6" s="523"/>
      <c r="Z6" s="523"/>
      <c r="AA6" s="523"/>
      <c r="AB6" s="523"/>
      <c r="AC6" s="523"/>
      <c r="AD6" s="523"/>
      <c r="AE6" s="523"/>
      <c r="AF6" s="523"/>
      <c r="AG6" s="523"/>
      <c r="AH6" s="523"/>
      <c r="AI6" s="523"/>
      <c r="AJ6" s="523"/>
      <c r="AK6" s="523"/>
      <c r="AL6" s="523"/>
      <c r="AM6" s="523"/>
      <c r="AN6" s="523"/>
    </row>
    <row r="7" spans="1:40" ht="14.5" thickBot="1" x14ac:dyDescent="0.35">
      <c r="A7" s="523"/>
      <c r="B7" s="523"/>
      <c r="C7" s="523"/>
      <c r="D7" s="523"/>
      <c r="E7" s="523"/>
      <c r="F7" s="523"/>
      <c r="G7" s="523"/>
      <c r="H7" s="523"/>
      <c r="I7" s="523"/>
      <c r="J7" s="525"/>
      <c r="K7" s="525"/>
      <c r="L7" s="523"/>
      <c r="M7" s="523"/>
      <c r="N7" s="523"/>
      <c r="O7" s="523"/>
      <c r="P7" s="523"/>
      <c r="Q7" s="523"/>
      <c r="R7" s="523"/>
      <c r="S7" s="523"/>
      <c r="T7" s="523"/>
      <c r="U7" s="523"/>
      <c r="V7" s="523"/>
      <c r="W7" s="523"/>
      <c r="X7" s="523"/>
      <c r="Y7" s="523"/>
      <c r="Z7" s="523"/>
      <c r="AA7" s="523"/>
      <c r="AB7" s="523"/>
      <c r="AC7" s="523"/>
      <c r="AD7" s="523"/>
      <c r="AE7" s="523"/>
      <c r="AF7" s="523"/>
      <c r="AG7" s="523"/>
      <c r="AH7" s="523"/>
      <c r="AI7" s="523"/>
      <c r="AJ7" s="523"/>
      <c r="AK7" s="523"/>
      <c r="AL7" s="523"/>
      <c r="AM7" s="523"/>
      <c r="AN7" s="523"/>
    </row>
    <row r="8" spans="1:40" x14ac:dyDescent="0.3">
      <c r="A8" s="428" t="s">
        <v>514</v>
      </c>
      <c r="B8" s="429"/>
      <c r="C8" s="429"/>
      <c r="D8" s="429"/>
      <c r="E8" s="429"/>
      <c r="F8" s="429"/>
      <c r="G8" s="429"/>
      <c r="H8" s="429"/>
      <c r="I8" s="429"/>
      <c r="J8" s="429"/>
      <c r="K8" s="429"/>
      <c r="L8" s="429"/>
      <c r="M8" s="429"/>
      <c r="N8" s="429"/>
      <c r="O8" s="429"/>
      <c r="P8" s="429"/>
      <c r="Q8" s="429"/>
      <c r="R8" s="429"/>
      <c r="S8" s="429"/>
      <c r="T8" s="429"/>
      <c r="U8" s="429"/>
      <c r="V8" s="429"/>
      <c r="W8" s="429"/>
      <c r="X8" s="429"/>
      <c r="Y8" s="429"/>
      <c r="Z8" s="429"/>
      <c r="AA8" s="430"/>
      <c r="AB8" s="523"/>
      <c r="AC8" s="523"/>
      <c r="AD8" s="523"/>
      <c r="AE8" s="523"/>
      <c r="AF8" s="523"/>
      <c r="AG8" s="523"/>
      <c r="AH8" s="523"/>
      <c r="AI8" s="523"/>
      <c r="AJ8" s="523"/>
      <c r="AK8" s="523"/>
      <c r="AL8" s="523"/>
      <c r="AM8" s="523"/>
      <c r="AN8" s="523"/>
    </row>
    <row r="9" spans="1:40" ht="70" x14ac:dyDescent="0.3">
      <c r="A9" s="431" t="s">
        <v>408</v>
      </c>
      <c r="B9" s="432" t="s">
        <v>409</v>
      </c>
      <c r="C9" s="433" t="s">
        <v>410</v>
      </c>
      <c r="D9" s="433" t="s">
        <v>411</v>
      </c>
      <c r="E9" s="433" t="s">
        <v>446</v>
      </c>
      <c r="F9" s="433" t="s">
        <v>447</v>
      </c>
      <c r="G9" s="433" t="s">
        <v>448</v>
      </c>
      <c r="H9" s="433" t="s">
        <v>354</v>
      </c>
      <c r="I9" s="433" t="s">
        <v>222</v>
      </c>
      <c r="J9" s="442" t="s">
        <v>406</v>
      </c>
      <c r="K9" s="443" t="s">
        <v>449</v>
      </c>
      <c r="L9" s="435" t="s">
        <v>1010</v>
      </c>
      <c r="M9" s="436" t="s">
        <v>398</v>
      </c>
      <c r="N9" s="436" t="s">
        <v>533</v>
      </c>
      <c r="O9" s="436" t="s">
        <v>399</v>
      </c>
      <c r="P9" s="436" t="s">
        <v>552</v>
      </c>
      <c r="Q9" s="437" t="s">
        <v>490</v>
      </c>
      <c r="R9" s="444" t="s">
        <v>1011</v>
      </c>
      <c r="S9" s="444" t="s">
        <v>1012</v>
      </c>
      <c r="T9" s="445" t="s">
        <v>1013</v>
      </c>
      <c r="U9" s="445" t="s">
        <v>1014</v>
      </c>
      <c r="V9" s="445" t="s">
        <v>104</v>
      </c>
      <c r="W9" s="445" t="s">
        <v>105</v>
      </c>
      <c r="X9" s="437" t="s">
        <v>331</v>
      </c>
      <c r="Y9" s="437" t="s">
        <v>332</v>
      </c>
      <c r="Z9" s="436" t="s">
        <v>400</v>
      </c>
      <c r="AA9" s="438" t="s">
        <v>558</v>
      </c>
      <c r="AB9" s="523"/>
      <c r="AC9" s="523"/>
      <c r="AD9" s="523"/>
      <c r="AE9" s="523"/>
      <c r="AF9" s="523"/>
      <c r="AG9" s="523"/>
      <c r="AH9" s="523"/>
      <c r="AI9" s="523"/>
      <c r="AJ9" s="523"/>
      <c r="AK9" s="523"/>
      <c r="AL9" s="523"/>
      <c r="AM9" s="523"/>
      <c r="AN9" s="523"/>
    </row>
    <row r="10" spans="1:40" x14ac:dyDescent="0.3">
      <c r="A10" s="319" t="str">
        <f>'ESS Jul 2022'!K2</f>
        <v>Energy Locals</v>
      </c>
      <c r="B10" s="383" t="str">
        <f>'ESS Jul 2022'!L2</f>
        <v>Online Member</v>
      </c>
      <c r="C10" s="384">
        <f>IF('ESS Jul 2022'!BP2=0,91*'ESS Jul 2022'!M2/100,(91*'ESS Jul 2022'!M2/100)+'ESS Jul 2022'!BP2/4)</f>
        <v>142.80727272727273</v>
      </c>
      <c r="D10" s="384">
        <f>IF('ESS Jul 2022'!O2="",$E$5*'ESS Jul 2022'!N2/100,IF($E$5&gt;='ESS Jul 2022'!P2,('ESS Jul 2022'!P2*'ESS Jul 2022'!N2/100),($E$5*'ESS Jul 2022'!N2/100)))</f>
        <v>310.40100000000001</v>
      </c>
      <c r="E10" s="384">
        <f>IF(AND('ESS Jul 2022'!P2&gt;0,'ESS Jul 2022'!R2&gt;0),IF($E$5&lt;'ESS Jul 2022'!P2,0,IF($E$5&lt;=('ESS Jul 2022'!R2+'ESS Jul 2022'!P2),(($E$5-'ESS Jul 2022'!P2)*'ESS Jul 2022'!Q2/100),(('ESS Jul 2022'!R2)*'ESS Jul 2022'!Q2/100))),0)</f>
        <v>0</v>
      </c>
      <c r="F10" s="384">
        <f>IF(AND('ESS Jul 2022'!Q2&gt;0,'ESS Jul 2022'!S2&gt;0),IF($E$5&lt;('ESS Jul 2022'!R2+'ESS Jul 2022'!P2),0,IF($E$5&lt;=('ESS Jul 2022'!T2+'ESS Jul 2022'!R2+'ESS Jul 2022'!P2),(($E$5-('ESS Jul 2022'!R2+'ESS Jul 2022'!P2))*'ESS Jul 2022'!S2/100),('ESS Jul 2022'!T2*'ESS Jul 2022'!S2/100))),0)</f>
        <v>0</v>
      </c>
      <c r="G10" s="384">
        <v>0</v>
      </c>
      <c r="H10" s="384">
        <f>IF('ESS Jul 2022'!T2&gt;0,IF(($E$5&lt;'ESS Jul 2022'!T2),(0),($E$5-'ESS Jul 2022'!T2)*'ESS Jul 2022'!U2/100),IF(AND('ESS Jul 2022'!R2&gt;0,'ESS Jul 2022'!T2=""),IF(($E$5&lt;'ESS Jul 2022'!R2),(0),($E$5-'ESS Jul 2022'!R2)*'ESS Jul 2022'!S2/100),IF(AND('ESS Jul 2022'!P2&gt;0,'ESS Jul 2022'!R2=""),IF(($E$5&lt;'ESS Jul 2022'!P2),(0),($E$5-'ESS Jul 2022'!P2)*'ESS Jul 2022'!Q2/100),0)))</f>
        <v>0</v>
      </c>
      <c r="I10" s="384">
        <f t="shared" ref="I10:I22" si="0">SUM(C10:H10)</f>
        <v>453.20827272727274</v>
      </c>
      <c r="J10" s="449">
        <f t="shared" ref="J10:J23" si="1">(I10-C10)*4</f>
        <v>1241.604</v>
      </c>
      <c r="K10" s="449">
        <f t="shared" ref="K10:K23" si="2">I10*4</f>
        <v>1812.833090909091</v>
      </c>
      <c r="L10" s="450">
        <f>K10*1.1</f>
        <v>1994.1164000000003</v>
      </c>
      <c r="M10" s="449">
        <f>'ESS Jul 2022'!AZ2</f>
        <v>0</v>
      </c>
      <c r="N10" s="449">
        <f>'ESS Jul 2022'!BA2</f>
        <v>0</v>
      </c>
      <c r="O10" s="449">
        <f>'ESS Jul 2022'!BB2</f>
        <v>0</v>
      </c>
      <c r="P10" s="449">
        <f>'ESS Jul 2022'!BC2</f>
        <v>0</v>
      </c>
      <c r="Q10" s="450">
        <f>($E$6*'ESS Jul 2022'!AT2/100)*4</f>
        <v>327.29400000000004</v>
      </c>
      <c r="R10" s="448" t="str">
        <f>IF(SUM(M10:P10)=0,"No discount",IF(M10&gt;0,"Guaranteed off bill",IF(N10&gt;0,"Guaranteed off usage",IF(O10&gt;0,"Pay-on-time off bill","Pay-on-time off usage"))))</f>
        <v>No discount</v>
      </c>
      <c r="S10" s="448" t="str">
        <f>IF(OR(A10="Origin Energy",A10="Red Energy",A10="Powershop"),"Inclusive","Exclusive")</f>
        <v>Exclusive</v>
      </c>
      <c r="T10" s="449">
        <f t="shared" ref="T10:T23" si="3">IF(AND(R10="Guaranteed off bill",S10="Inclusive"),((K10*1.1)-((K10*1.1)*M10/100))/1.1,IF(AND(R10="Guaranteed off usage",S10="Inclusive"),((K10*1.1)-((J10*1.1)*N10/100))/1.1,IF(AND(R10="Guaranteed off bill",S10="Exclusive"),K10-(K10*M10/100),IF(AND(R10="Guaranteed off usage",S10="Exclusive"),K10-(J10*N10/100),IF(S10="Inclusive",((K10*1.1))/1.1,K10)))))</f>
        <v>1812.833090909091</v>
      </c>
      <c r="U10" s="449">
        <f t="shared" ref="U10:U23" si="4">IF(AND(R10="Pay-on-time off bill",S10="Inclusive"),((T10*1.1)-((T10*1.1)*O10/100))/1.1,IF(AND(R10="Pay-on-time off usage",S10="Inclusive"),((T10*1.1)-((J10*1.1)*P10/100))/1.1,IF(AND(R10="Pay-on-time off bill",S10="Exclusive"),T10-(T10*O10/100),IF(AND(R10="Pay-on-time off usage",S10="Exclusive"),T10-(J10*P10/100),IF(S10="Inclusive",((T10*1.1))/1.1,T10)))))</f>
        <v>1812.833090909091</v>
      </c>
      <c r="V10" s="449">
        <f t="shared" ref="V10:V23" si="5">T10-Q10</f>
        <v>1485.5390909090909</v>
      </c>
      <c r="W10" s="449">
        <f t="shared" ref="W10:W23" si="6">U10-Q10</f>
        <v>1485.5390909090909</v>
      </c>
      <c r="X10" s="455">
        <f t="shared" ref="X10:Y23" si="7">V10*1.1</f>
        <v>1634.0930000000001</v>
      </c>
      <c r="Y10" s="455">
        <f t="shared" si="7"/>
        <v>1634.0930000000001</v>
      </c>
      <c r="Z10" s="387">
        <f>'ESS Jul 2022'!BL2</f>
        <v>0</v>
      </c>
      <c r="AA10" s="326" t="str">
        <f>'ESS Jul 2022'!BM2</f>
        <v>n</v>
      </c>
      <c r="AB10" s="523"/>
      <c r="AC10" s="523"/>
      <c r="AD10" s="523"/>
      <c r="AE10" s="523"/>
      <c r="AF10" s="523"/>
      <c r="AG10" s="523"/>
      <c r="AH10" s="523"/>
      <c r="AI10" s="523"/>
      <c r="AJ10" s="523"/>
      <c r="AK10" s="523"/>
      <c r="AL10" s="523"/>
      <c r="AM10" s="523"/>
      <c r="AN10" s="523"/>
    </row>
    <row r="11" spans="1:40" x14ac:dyDescent="0.3">
      <c r="A11" s="319" t="str">
        <f>'ESS Jul 2022'!K3</f>
        <v>AGL</v>
      </c>
      <c r="B11" s="383" t="str">
        <f>'ESS Jul 2022'!L3</f>
        <v>Solar Savers</v>
      </c>
      <c r="C11" s="384">
        <f>IF('ESS Jul 2022'!BP3=0,91*'ESS Jul 2022'!M3/100,(91*'ESS Jul 2022'!M3/100)+'ESS Jul 2022'!BP3/4)</f>
        <v>145.66618181818183</v>
      </c>
      <c r="D11" s="384">
        <f>IF('ESS Jul 2022'!O3="",$E$5*'ESS Jul 2022'!N3/100,IF($E$5&gt;='ESS Jul 2022'!P3,('ESS Jul 2022'!P3*'ESS Jul 2022'!N3/100),($E$5*'ESS Jul 2022'!N3/100)))</f>
        <v>341.87522727272722</v>
      </c>
      <c r="E11" s="384">
        <f>IF(AND('ESS Jul 2022'!P3&gt;0,'ESS Jul 2022'!R3&gt;0),IF($E$5&lt;'ESS Jul 2022'!P3,0,IF($E$5&lt;=('ESS Jul 2022'!R3+'ESS Jul 2022'!P3),(($E$5-'ESS Jul 2022'!P3)*'ESS Jul 2022'!Q3/100),(('ESS Jul 2022'!R3)*'ESS Jul 2022'!Q3/100))),0)</f>
        <v>0</v>
      </c>
      <c r="F11" s="384">
        <f>IF(AND('ESS Jul 2022'!Q3&gt;0,'ESS Jul 2022'!S3&gt;0),IF($E$5&lt;('ESS Jul 2022'!R3+'ESS Jul 2022'!P3),0,IF($E$5&lt;=('ESS Jul 2022'!T3+'ESS Jul 2022'!R3+'ESS Jul 2022'!P3),(($E$5-('ESS Jul 2022'!R3+'ESS Jul 2022'!P3))*'ESS Jul 2022'!S3/100),('ESS Jul 2022'!T3*'ESS Jul 2022'!S3/100))),0)</f>
        <v>0</v>
      </c>
      <c r="G11" s="384">
        <v>0</v>
      </c>
      <c r="H11" s="384">
        <f>IF('ESS Jul 2022'!T3&gt;0,IF(($E$5&lt;'ESS Jul 2022'!T3),(0),($E$5-'ESS Jul 2022'!T3)*'ESS Jul 2022'!U3/100),IF(AND('ESS Jul 2022'!R3&gt;0,'ESS Jul 2022'!T3=""),IF(($E$5&lt;'ESS Jul 2022'!R3),(0),($E$5-'ESS Jul 2022'!R3)*'ESS Jul 2022'!S3/100),IF(AND('ESS Jul 2022'!P3&gt;0,'ESS Jul 2022'!R3=""),IF(($E$5&lt;'ESS Jul 2022'!P3),(0),($E$5-'ESS Jul 2022'!P3)*'ESS Jul 2022'!Q3/100),0)))</f>
        <v>0</v>
      </c>
      <c r="I11" s="384">
        <f t="shared" si="0"/>
        <v>487.54140909090904</v>
      </c>
      <c r="J11" s="449">
        <f t="shared" si="1"/>
        <v>1367.5009090909089</v>
      </c>
      <c r="K11" s="449">
        <f t="shared" si="2"/>
        <v>1950.1656363636362</v>
      </c>
      <c r="L11" s="450">
        <f t="shared" ref="L11:L23" si="8">K11*1.1</f>
        <v>2145.1821999999997</v>
      </c>
      <c r="M11" s="449">
        <f>'ESS Jul 2022'!AZ3</f>
        <v>0</v>
      </c>
      <c r="N11" s="449">
        <f>'ESS Jul 2022'!BA3</f>
        <v>0</v>
      </c>
      <c r="O11" s="449">
        <f>'ESS Jul 2022'!BB3</f>
        <v>0</v>
      </c>
      <c r="P11" s="449">
        <f>'ESS Jul 2022'!BC3</f>
        <v>0</v>
      </c>
      <c r="Q11" s="450">
        <f>($E$6*'ESS Jul 2022'!AT3/100)*4</f>
        <v>297.54000000000002</v>
      </c>
      <c r="R11" s="448" t="str">
        <f t="shared" ref="R11:R23" si="9">IF(SUM(M11:P11)=0,"No discount",IF(M11&gt;0,"Guaranteed off bill",IF(N11&gt;0,"Guaranteed off usage",IF(O11&gt;0,"Pay-on-time off bill","Pay-on-time off usage"))))</f>
        <v>No discount</v>
      </c>
      <c r="S11" s="448" t="str">
        <f t="shared" ref="S11:S23" si="10">IF(OR(A11="Origin Energy",A11="Red Energy",A11="Powershop"),"Inclusive","Exclusive")</f>
        <v>Exclusive</v>
      </c>
      <c r="T11" s="475">
        <f t="shared" si="3"/>
        <v>1950.1656363636362</v>
      </c>
      <c r="U11" s="449">
        <f t="shared" si="4"/>
        <v>1950.1656363636362</v>
      </c>
      <c r="V11" s="449">
        <f t="shared" si="5"/>
        <v>1652.6256363636362</v>
      </c>
      <c r="W11" s="449">
        <f t="shared" si="6"/>
        <v>1652.6256363636362</v>
      </c>
      <c r="X11" s="455">
        <f t="shared" si="7"/>
        <v>1817.8881999999999</v>
      </c>
      <c r="Y11" s="455">
        <f t="shared" si="7"/>
        <v>1817.8881999999999</v>
      </c>
      <c r="Z11" s="387">
        <f>'ESS Jul 2022'!BL3</f>
        <v>0</v>
      </c>
      <c r="AA11" s="326" t="str">
        <f>'ESS Jul 2022'!BM3</f>
        <v>n</v>
      </c>
      <c r="AB11" s="523"/>
      <c r="AC11" s="523"/>
      <c r="AD11" s="523"/>
      <c r="AE11" s="523"/>
      <c r="AF11" s="523"/>
      <c r="AG11" s="523"/>
      <c r="AH11" s="523"/>
      <c r="AI11" s="523"/>
      <c r="AJ11" s="523"/>
      <c r="AK11" s="523"/>
      <c r="AL11" s="523"/>
      <c r="AM11" s="523"/>
      <c r="AN11" s="523"/>
    </row>
    <row r="12" spans="1:40" x14ac:dyDescent="0.3">
      <c r="A12" s="319" t="str">
        <f>'ESS Jul 2022'!K4</f>
        <v>Alinta Energy</v>
      </c>
      <c r="B12" s="383" t="str">
        <f>'ESS Jul 2022'!L4</f>
        <v>Home Deal</v>
      </c>
      <c r="C12" s="384">
        <f>IF('ESS Jul 2022'!BP4=0,91*'ESS Jul 2022'!M4/100,(91*'ESS Jul 2022'!M4/100)+'ESS Jul 2022'!BP4/4)</f>
        <v>133.19918181818178</v>
      </c>
      <c r="D12" s="384">
        <f>IF('ESS Jul 2022'!O4="",$E$5*'ESS Jul 2022'!N4/100,IF($E$5&gt;='ESS Jul 2022'!P4,('ESS Jul 2022'!P4*'ESS Jul 2022'!N4/100),($E$5*'ESS Jul 2022'!N4/100)))</f>
        <v>344.58852272727268</v>
      </c>
      <c r="E12" s="384">
        <f>IF(AND('ESS Jul 2022'!P4&gt;0,'ESS Jul 2022'!R4&gt;0),IF($E$5&lt;'ESS Jul 2022'!P4,0,IF($E$5&lt;=('ESS Jul 2022'!R4+'ESS Jul 2022'!P4),(($E$5-'ESS Jul 2022'!P4)*'ESS Jul 2022'!Q4/100),(('ESS Jul 2022'!R4)*'ESS Jul 2022'!Q4/100))),0)</f>
        <v>0</v>
      </c>
      <c r="F12" s="384">
        <f>IF(AND('ESS Jul 2022'!Q4&gt;0,'ESS Jul 2022'!S4&gt;0),IF($E$5&lt;('ESS Jul 2022'!R4+'ESS Jul 2022'!P4),0,IF($E$5&lt;=('ESS Jul 2022'!T4+'ESS Jul 2022'!R4+'ESS Jul 2022'!P4),(($E$5-('ESS Jul 2022'!R4+'ESS Jul 2022'!P4))*'ESS Jul 2022'!S4/100),('ESS Jul 2022'!T4*'ESS Jul 2022'!S4/100))),0)</f>
        <v>0</v>
      </c>
      <c r="G12" s="384">
        <v>0</v>
      </c>
      <c r="H12" s="384">
        <f>IF('ESS Jul 2022'!T4&gt;0,IF(($E$5&lt;'ESS Jul 2022'!T4),(0),($E$5-'ESS Jul 2022'!T4)*'ESS Jul 2022'!U4/100),IF(AND('ESS Jul 2022'!R4&gt;0,'ESS Jul 2022'!T4=""),IF(($E$5&lt;'ESS Jul 2022'!R4),(0),($E$5-'ESS Jul 2022'!R4)*'ESS Jul 2022'!S4/100),IF(AND('ESS Jul 2022'!P4&gt;0,'ESS Jul 2022'!R4=""),IF(($E$5&lt;'ESS Jul 2022'!P4),(0),($E$5-'ESS Jul 2022'!P4)*'ESS Jul 2022'!Q4/100),0)))</f>
        <v>0</v>
      </c>
      <c r="I12" s="384">
        <f t="shared" si="0"/>
        <v>477.78770454545446</v>
      </c>
      <c r="J12" s="449">
        <f t="shared" si="1"/>
        <v>1378.3540909090907</v>
      </c>
      <c r="K12" s="449">
        <f t="shared" si="2"/>
        <v>1911.1508181818178</v>
      </c>
      <c r="L12" s="450">
        <f t="shared" si="8"/>
        <v>2102.2658999999999</v>
      </c>
      <c r="M12" s="449">
        <f>'ESS Jul 2022'!AZ4</f>
        <v>0</v>
      </c>
      <c r="N12" s="449">
        <f>'ESS Jul 2022'!BA4</f>
        <v>0</v>
      </c>
      <c r="O12" s="449">
        <f>'ESS Jul 2022'!BB4</f>
        <v>0</v>
      </c>
      <c r="P12" s="449">
        <f>'ESS Jul 2022'!BC4</f>
        <v>0</v>
      </c>
      <c r="Q12" s="450">
        <f>($E$6*'ESS Jul 2022'!AT4/100)*4</f>
        <v>199.3518</v>
      </c>
      <c r="R12" s="448" t="str">
        <f t="shared" si="9"/>
        <v>No discount</v>
      </c>
      <c r="S12" s="448" t="str">
        <f t="shared" si="10"/>
        <v>Exclusive</v>
      </c>
      <c r="T12" s="475">
        <f t="shared" si="3"/>
        <v>1911.1508181818178</v>
      </c>
      <c r="U12" s="449">
        <f t="shared" si="4"/>
        <v>1911.1508181818178</v>
      </c>
      <c r="V12" s="449">
        <f t="shared" si="5"/>
        <v>1711.7990181818179</v>
      </c>
      <c r="W12" s="449">
        <f t="shared" si="6"/>
        <v>1711.7990181818179</v>
      </c>
      <c r="X12" s="455">
        <f t="shared" si="7"/>
        <v>1882.9789199999998</v>
      </c>
      <c r="Y12" s="455">
        <f t="shared" si="7"/>
        <v>1882.9789199999998</v>
      </c>
      <c r="Z12" s="387">
        <f>'ESS Jul 2022'!BL4</f>
        <v>0</v>
      </c>
      <c r="AA12" s="326" t="str">
        <f>'ESS Jul 2022'!BM4</f>
        <v>n</v>
      </c>
      <c r="AB12" s="523"/>
      <c r="AC12" s="523"/>
      <c r="AD12" s="523"/>
      <c r="AE12" s="523"/>
      <c r="AF12" s="523"/>
      <c r="AG12" s="523"/>
      <c r="AH12" s="523"/>
      <c r="AI12" s="523"/>
      <c r="AJ12" s="523"/>
      <c r="AK12" s="523"/>
      <c r="AL12" s="523"/>
      <c r="AM12" s="523"/>
      <c r="AN12" s="523"/>
    </row>
    <row r="13" spans="1:40" x14ac:dyDescent="0.3">
      <c r="A13" s="319" t="str">
        <f>'ESS Jul 2022'!K5</f>
        <v>Diamond Energy</v>
      </c>
      <c r="B13" s="383" t="str">
        <f>'ESS Jul 2022'!L5</f>
        <v xml:space="preserve">Renewable Saver </v>
      </c>
      <c r="C13" s="384">
        <f>IF('ESS Jul 2022'!BP5=0,91*'ESS Jul 2022'!M5/100,(91*'ESS Jul 2022'!M5/100)+'ESS Jul 2022'!BP5/4)</f>
        <v>122.85</v>
      </c>
      <c r="D13" s="384">
        <f>IF('ESS Jul 2022'!O5="",$E$5*'ESS Jul 2022'!N5/100,IF($E$5&gt;='ESS Jul 2022'!P5,('ESS Jul 2022'!P5*'ESS Jul 2022'!N5/100),($E$5*'ESS Jul 2022'!N5/100)))</f>
        <v>73.499999999999986</v>
      </c>
      <c r="E13" s="384">
        <f>IF(AND('ESS Jul 2022'!P5&gt;0,'ESS Jul 2022'!R5&gt;0),IF($E$5&lt;'ESS Jul 2022'!P5,0,IF($E$5&lt;=('ESS Jul 2022'!R5+'ESS Jul 2022'!P5),(($E$5-'ESS Jul 2022'!P5)*'ESS Jul 2022'!Q5/100),(('ESS Jul 2022'!R5)*'ESS Jul 2022'!Q5/100))),0)</f>
        <v>0</v>
      </c>
      <c r="F13" s="384">
        <f>IF(AND('ESS Jul 2022'!Q5&gt;0,'ESS Jul 2022'!S5&gt;0),IF($E$5&lt;('ESS Jul 2022'!R5+'ESS Jul 2022'!P5),0,IF($E$5&lt;=('ESS Jul 2022'!T5+'ESS Jul 2022'!R5+'ESS Jul 2022'!P5),(($E$5-('ESS Jul 2022'!R5+'ESS Jul 2022'!P5))*'ESS Jul 2022'!S5/100),('ESS Jul 2022'!T5*'ESS Jul 2022'!S5/100))),0)</f>
        <v>0</v>
      </c>
      <c r="G13" s="384">
        <v>0</v>
      </c>
      <c r="H13" s="384">
        <f>IF('ESS Jul 2022'!T5&gt;0,IF(($E$5&lt;'ESS Jul 2022'!T5),(0),($E$5-'ESS Jul 2022'!T5)*'ESS Jul 2022'!U5/100),IF(AND('ESS Jul 2022'!R5&gt;0,'ESS Jul 2022'!T5=""),IF(($E$5&lt;'ESS Jul 2022'!R5),(0),($E$5-'ESS Jul 2022'!R5)*'ESS Jul 2022'!S5/100),IF(AND('ESS Jul 2022'!P5&gt;0,'ESS Jul 2022'!R5=""),IF(($E$5&lt;'ESS Jul 2022'!P5),(0),($E$5-'ESS Jul 2022'!P5)*'ESS Jul 2022'!Q5/100),0)))</f>
        <v>293.02028181818179</v>
      </c>
      <c r="I13" s="384">
        <f t="shared" si="0"/>
        <v>489.37028181818175</v>
      </c>
      <c r="J13" s="449">
        <f t="shared" si="1"/>
        <v>1466.0811272727269</v>
      </c>
      <c r="K13" s="449">
        <f t="shared" si="2"/>
        <v>1957.481127272727</v>
      </c>
      <c r="L13" s="450">
        <f t="shared" si="8"/>
        <v>2153.2292399999997</v>
      </c>
      <c r="M13" s="449">
        <f>'ESS Jul 2022'!AZ5</f>
        <v>0</v>
      </c>
      <c r="N13" s="449">
        <f>'ESS Jul 2022'!BA5</f>
        <v>0</v>
      </c>
      <c r="O13" s="449">
        <f>'ESS Jul 2022'!BB5</f>
        <v>2</v>
      </c>
      <c r="P13" s="449">
        <f>'ESS Jul 2022'!BC5</f>
        <v>0</v>
      </c>
      <c r="Q13" s="450">
        <f>($E$6*'ESS Jul 2022'!AT5/100)*4</f>
        <v>154.72080000000003</v>
      </c>
      <c r="R13" s="448" t="str">
        <f t="shared" si="9"/>
        <v>Pay-on-time off bill</v>
      </c>
      <c r="S13" s="448" t="str">
        <f t="shared" si="10"/>
        <v>Exclusive</v>
      </c>
      <c r="T13" s="475">
        <f t="shared" si="3"/>
        <v>1957.481127272727</v>
      </c>
      <c r="U13" s="449">
        <f t="shared" si="4"/>
        <v>1918.3315047272724</v>
      </c>
      <c r="V13" s="449">
        <f t="shared" si="5"/>
        <v>1802.760327272727</v>
      </c>
      <c r="W13" s="449">
        <f t="shared" si="6"/>
        <v>1763.6107047272724</v>
      </c>
      <c r="X13" s="455">
        <f t="shared" si="7"/>
        <v>1983.0363599999998</v>
      </c>
      <c r="Y13" s="455">
        <f t="shared" si="7"/>
        <v>1939.9717751999997</v>
      </c>
      <c r="Z13" s="387">
        <f>'ESS Jul 2022'!BL5</f>
        <v>0</v>
      </c>
      <c r="AA13" s="326" t="str">
        <f>'ESS Jul 2022'!BM5</f>
        <v>n</v>
      </c>
      <c r="AB13" s="523"/>
      <c r="AC13" s="523"/>
      <c r="AD13" s="523"/>
      <c r="AE13" s="523"/>
      <c r="AF13" s="523"/>
      <c r="AG13" s="523"/>
      <c r="AH13" s="523"/>
      <c r="AI13" s="523"/>
      <c r="AJ13" s="523"/>
      <c r="AK13" s="523"/>
      <c r="AL13" s="523"/>
      <c r="AM13" s="523"/>
      <c r="AN13" s="523"/>
    </row>
    <row r="14" spans="1:40" x14ac:dyDescent="0.3">
      <c r="A14" s="319" t="str">
        <f>'ESS Jul 2022'!K6</f>
        <v>Dodo Power &amp; Gas</v>
      </c>
      <c r="B14" s="383" t="str">
        <f>'ESS Jul 2022'!L6</f>
        <v>Market offer</v>
      </c>
      <c r="C14" s="384">
        <f>IF('ESS Jul 2022'!BP6=0,91*'ESS Jul 2022'!M6/100,(91*'ESS Jul 2022'!M6/100)+'ESS Jul 2022'!BP6/4)</f>
        <v>138.36136363636362</v>
      </c>
      <c r="D14" s="384">
        <f>IF('ESS Jul 2022'!O6="",$E$5*'ESS Jul 2022'!N6/100,IF($E$5&gt;='ESS Jul 2022'!P6,('ESS Jul 2022'!P6*'ESS Jul 2022'!N6/100),($E$5*'ESS Jul 2022'!N6/100)))</f>
        <v>311.37778636363635</v>
      </c>
      <c r="E14" s="384">
        <f>IF(AND('ESS Jul 2022'!P6&gt;0,'ESS Jul 2022'!R6&gt;0),IF($E$5&lt;'ESS Jul 2022'!P6,0,IF($E$5&lt;=('ESS Jul 2022'!R6+'ESS Jul 2022'!P6),(($E$5-'ESS Jul 2022'!P6)*'ESS Jul 2022'!Q6/100),(('ESS Jul 2022'!R6)*'ESS Jul 2022'!Q6/100))),0)</f>
        <v>0</v>
      </c>
      <c r="F14" s="384">
        <f>IF(AND('ESS Jul 2022'!Q6&gt;0,'ESS Jul 2022'!S6&gt;0),IF($E$5&lt;('ESS Jul 2022'!R6+'ESS Jul 2022'!P6),0,IF($E$5&lt;=('ESS Jul 2022'!T6+'ESS Jul 2022'!R6+'ESS Jul 2022'!P6),(($E$5-('ESS Jul 2022'!R6+'ESS Jul 2022'!P6))*'ESS Jul 2022'!S6/100),('ESS Jul 2022'!T6*'ESS Jul 2022'!S6/100))),0)</f>
        <v>0</v>
      </c>
      <c r="G14" s="384">
        <v>0</v>
      </c>
      <c r="H14" s="384">
        <f>IF('ESS Jul 2022'!T6&gt;0,IF(($E$5&lt;'ESS Jul 2022'!T6),(0),($E$5-'ESS Jul 2022'!T6)*'ESS Jul 2022'!U6/100),IF(AND('ESS Jul 2022'!R6&gt;0,'ESS Jul 2022'!T6=""),IF(($E$5&lt;'ESS Jul 2022'!R6),(0),($E$5-'ESS Jul 2022'!R6)*'ESS Jul 2022'!S6/100),IF(AND('ESS Jul 2022'!P6&gt;0,'ESS Jul 2022'!R6=""),IF(($E$5&lt;'ESS Jul 2022'!P6),(0),($E$5-'ESS Jul 2022'!P6)*'ESS Jul 2022'!Q6/100),0)))</f>
        <v>0</v>
      </c>
      <c r="I14" s="384">
        <f t="shared" si="0"/>
        <v>449.73915</v>
      </c>
      <c r="J14" s="449">
        <f t="shared" si="1"/>
        <v>1245.5111454545454</v>
      </c>
      <c r="K14" s="449">
        <f t="shared" si="2"/>
        <v>1798.9566</v>
      </c>
      <c r="L14" s="450">
        <f t="shared" si="8"/>
        <v>1978.8522600000001</v>
      </c>
      <c r="M14" s="449">
        <f>'ESS Jul 2022'!AZ6</f>
        <v>0</v>
      </c>
      <c r="N14" s="449">
        <f>'ESS Jul 2022'!BA6</f>
        <v>0</v>
      </c>
      <c r="O14" s="449">
        <f>'ESS Jul 2022'!BB6</f>
        <v>0</v>
      </c>
      <c r="P14" s="449">
        <f>'ESS Jul 2022'!BC6</f>
        <v>0</v>
      </c>
      <c r="Q14" s="450">
        <f>($E$6*'ESS Jul 2022'!AT6/100)*4</f>
        <v>184.47479999999999</v>
      </c>
      <c r="R14" s="448" t="str">
        <f t="shared" si="9"/>
        <v>No discount</v>
      </c>
      <c r="S14" s="448" t="str">
        <f t="shared" si="10"/>
        <v>Exclusive</v>
      </c>
      <c r="T14" s="475">
        <f t="shared" si="3"/>
        <v>1798.9566</v>
      </c>
      <c r="U14" s="449">
        <f t="shared" si="4"/>
        <v>1798.9566</v>
      </c>
      <c r="V14" s="449">
        <f t="shared" si="5"/>
        <v>1614.4818</v>
      </c>
      <c r="W14" s="449">
        <f t="shared" si="6"/>
        <v>1614.4818</v>
      </c>
      <c r="X14" s="455">
        <f t="shared" si="7"/>
        <v>1775.9299800000001</v>
      </c>
      <c r="Y14" s="455">
        <f t="shared" si="7"/>
        <v>1775.9299800000001</v>
      </c>
      <c r="Z14" s="387">
        <f>'ESS Jul 2022'!BL6</f>
        <v>0</v>
      </c>
      <c r="AA14" s="326" t="str">
        <f>'ESS Jul 2022'!BM6</f>
        <v>n</v>
      </c>
      <c r="AB14" s="523"/>
      <c r="AC14" s="523"/>
      <c r="AD14" s="523"/>
      <c r="AE14" s="523"/>
      <c r="AF14" s="523"/>
      <c r="AG14" s="523"/>
      <c r="AH14" s="523"/>
      <c r="AI14" s="523"/>
      <c r="AJ14" s="523"/>
      <c r="AK14" s="523"/>
      <c r="AL14" s="523"/>
      <c r="AM14" s="523"/>
      <c r="AN14" s="523"/>
    </row>
    <row r="15" spans="1:40" x14ac:dyDescent="0.3">
      <c r="A15" s="319" t="str">
        <f>'ESS Jul 2022'!K7</f>
        <v>EnergyAustralia</v>
      </c>
      <c r="B15" s="383" t="str">
        <f>'ESS Jul 2022'!L7</f>
        <v>Solar Max</v>
      </c>
      <c r="C15" s="384">
        <f>IF('ESS Jul 2022'!BP7=0,91*'ESS Jul 2022'!M7/100,(91*'ESS Jul 2022'!M7/100)+'ESS Jul 2022'!BP7/4)</f>
        <v>129.67500000000001</v>
      </c>
      <c r="D15" s="384">
        <f>IF('ESS Jul 2022'!O7="",$E$5*'ESS Jul 2022'!N7/100,IF($E$5&gt;='ESS Jul 2022'!P7,('ESS Jul 2022'!P7*'ESS Jul 2022'!N7/100),($E$5*'ESS Jul 2022'!N7/100)))</f>
        <v>358.58912727272718</v>
      </c>
      <c r="E15" s="384">
        <f>IF(AND('ESS Jul 2022'!P7&gt;0,'ESS Jul 2022'!R7&gt;0),IF($E$5&lt;'ESS Jul 2022'!P7,0,IF($E$5&lt;=('ESS Jul 2022'!R7+'ESS Jul 2022'!P7),(($E$5-'ESS Jul 2022'!P7)*'ESS Jul 2022'!Q7/100),(('ESS Jul 2022'!R7)*'ESS Jul 2022'!Q7/100))),0)</f>
        <v>0</v>
      </c>
      <c r="F15" s="384">
        <f>IF(AND('ESS Jul 2022'!Q7&gt;0,'ESS Jul 2022'!S7&gt;0),IF($E$5&lt;('ESS Jul 2022'!R7+'ESS Jul 2022'!P7),0,IF($E$5&lt;=('ESS Jul 2022'!T7+'ESS Jul 2022'!R7+'ESS Jul 2022'!P7),(($E$5-('ESS Jul 2022'!R7+'ESS Jul 2022'!P7))*'ESS Jul 2022'!S7/100),('ESS Jul 2022'!T7*'ESS Jul 2022'!S7/100))),0)</f>
        <v>0</v>
      </c>
      <c r="G15" s="384">
        <v>0</v>
      </c>
      <c r="H15" s="384">
        <f>IF('ESS Jul 2022'!T7&gt;0,IF(($E$5&lt;'ESS Jul 2022'!T7),(0),($E$5-'ESS Jul 2022'!T7)*'ESS Jul 2022'!U7/100),IF(AND('ESS Jul 2022'!R7&gt;0,'ESS Jul 2022'!T7=""),IF(($E$5&lt;'ESS Jul 2022'!R7),(0),($E$5-'ESS Jul 2022'!R7)*'ESS Jul 2022'!S7/100),IF(AND('ESS Jul 2022'!P7&gt;0,'ESS Jul 2022'!R7=""),IF(($E$5&lt;'ESS Jul 2022'!P7),(0),($E$5-'ESS Jul 2022'!P7)*'ESS Jul 2022'!Q7/100),0)))</f>
        <v>0</v>
      </c>
      <c r="I15" s="384">
        <f t="shared" si="0"/>
        <v>488.26412727272719</v>
      </c>
      <c r="J15" s="449">
        <f t="shared" si="1"/>
        <v>1434.3565090909087</v>
      </c>
      <c r="K15" s="449">
        <f t="shared" si="2"/>
        <v>1953.0565090909088</v>
      </c>
      <c r="L15" s="450">
        <f t="shared" si="8"/>
        <v>2148.3621599999997</v>
      </c>
      <c r="M15" s="449">
        <f>'ESS Jul 2022'!AZ7</f>
        <v>0</v>
      </c>
      <c r="N15" s="449">
        <f>'ESS Jul 2022'!BA7</f>
        <v>0</v>
      </c>
      <c r="O15" s="449">
        <f>'ESS Jul 2022'!BB7</f>
        <v>0</v>
      </c>
      <c r="P15" s="449">
        <f>'ESS Jul 2022'!BC7</f>
        <v>0</v>
      </c>
      <c r="Q15" s="450">
        <f>($E$6*'ESS Jul 2022'!AT7/100)*4</f>
        <v>297.54000000000002</v>
      </c>
      <c r="R15" s="448" t="str">
        <f t="shared" si="9"/>
        <v>No discount</v>
      </c>
      <c r="S15" s="448" t="str">
        <f t="shared" si="10"/>
        <v>Exclusive</v>
      </c>
      <c r="T15" s="475">
        <f t="shared" si="3"/>
        <v>1953.0565090909088</v>
      </c>
      <c r="U15" s="449">
        <f t="shared" si="4"/>
        <v>1953.0565090909088</v>
      </c>
      <c r="V15" s="449">
        <f t="shared" si="5"/>
        <v>1655.5165090909088</v>
      </c>
      <c r="W15" s="449">
        <f t="shared" si="6"/>
        <v>1655.5165090909088</v>
      </c>
      <c r="X15" s="455">
        <f t="shared" si="7"/>
        <v>1821.0681599999998</v>
      </c>
      <c r="Y15" s="455">
        <f t="shared" si="7"/>
        <v>1821.0681599999998</v>
      </c>
      <c r="Z15" s="387">
        <f>'ESS Jul 2022'!BL7</f>
        <v>0</v>
      </c>
      <c r="AA15" s="326" t="str">
        <f>'ESS Jul 2022'!BM7</f>
        <v>n</v>
      </c>
      <c r="AB15" s="523"/>
      <c r="AC15" s="523"/>
      <c r="AD15" s="523"/>
      <c r="AE15" s="523"/>
      <c r="AF15" s="523"/>
      <c r="AG15" s="523"/>
      <c r="AH15" s="523"/>
      <c r="AI15" s="523"/>
      <c r="AJ15" s="523"/>
      <c r="AK15" s="523"/>
      <c r="AL15" s="523"/>
      <c r="AM15" s="523"/>
      <c r="AN15" s="523"/>
    </row>
    <row r="16" spans="1:40" x14ac:dyDescent="0.3">
      <c r="A16" s="319" t="str">
        <f>'ESS Jul 2022'!K8</f>
        <v>Origin Energy</v>
      </c>
      <c r="B16" s="383" t="str">
        <f>'ESS Jul 2022'!L8</f>
        <v>Solar Boost</v>
      </c>
      <c r="C16" s="384">
        <f>IF('ESS Jul 2022'!BP8=0,91*'ESS Jul 2022'!M8/100,(91*'ESS Jul 2022'!M8/100)+'ESS Jul 2022'!BP8/4)</f>
        <v>135.60654545454545</v>
      </c>
      <c r="D16" s="384">
        <f>IF('ESS Jul 2022'!O8="",$E$5*'ESS Jul 2022'!N8/100,IF($E$5&gt;='ESS Jul 2022'!P8,('ESS Jul 2022'!P8*'ESS Jul 2022'!N8/100),($E$5*'ESS Jul 2022'!N8/100)))</f>
        <v>352.18574999999998</v>
      </c>
      <c r="E16" s="384">
        <f>IF(AND('ESS Jul 2022'!P8&gt;0,'ESS Jul 2022'!R8&gt;0),IF($E$5&lt;'ESS Jul 2022'!P8,0,IF($E$5&lt;=('ESS Jul 2022'!R8+'ESS Jul 2022'!P8),(($E$5-'ESS Jul 2022'!P8)*'ESS Jul 2022'!Q8/100),(('ESS Jul 2022'!R8)*'ESS Jul 2022'!Q8/100))),0)</f>
        <v>0</v>
      </c>
      <c r="F16" s="384">
        <f>IF(AND('ESS Jul 2022'!Q8&gt;0,'ESS Jul 2022'!S8&gt;0),IF($E$5&lt;('ESS Jul 2022'!R8+'ESS Jul 2022'!P8),0,IF($E$5&lt;=('ESS Jul 2022'!T8+'ESS Jul 2022'!R8+'ESS Jul 2022'!P8),(($E$5-('ESS Jul 2022'!R8+'ESS Jul 2022'!P8))*'ESS Jul 2022'!S8/100),('ESS Jul 2022'!T8*'ESS Jul 2022'!S8/100))),0)</f>
        <v>0</v>
      </c>
      <c r="G16" s="384">
        <v>0</v>
      </c>
      <c r="H16" s="384">
        <f>IF('ESS Jul 2022'!T8&gt;0,IF(($E$5&lt;'ESS Jul 2022'!T8),(0),($E$5-'ESS Jul 2022'!T8)*'ESS Jul 2022'!U8/100),IF(AND('ESS Jul 2022'!R8&gt;0,'ESS Jul 2022'!T8=""),IF(($E$5&lt;'ESS Jul 2022'!R8),(0),($E$5-'ESS Jul 2022'!R8)*'ESS Jul 2022'!S8/100),IF(AND('ESS Jul 2022'!P8&gt;0,'ESS Jul 2022'!R8=""),IF(($E$5&lt;'ESS Jul 2022'!P8),(0),($E$5-'ESS Jul 2022'!P8)*'ESS Jul 2022'!Q8/100),0)))</f>
        <v>0</v>
      </c>
      <c r="I16" s="384">
        <f t="shared" si="0"/>
        <v>487.79229545454541</v>
      </c>
      <c r="J16" s="449">
        <f t="shared" si="1"/>
        <v>1408.7429999999999</v>
      </c>
      <c r="K16" s="449">
        <f t="shared" si="2"/>
        <v>1951.1691818181816</v>
      </c>
      <c r="L16" s="450">
        <f t="shared" si="8"/>
        <v>2146.2860999999998</v>
      </c>
      <c r="M16" s="449">
        <f>'ESS Jul 2022'!AZ8</f>
        <v>0</v>
      </c>
      <c r="N16" s="449">
        <f>'ESS Jul 2022'!BA8</f>
        <v>0</v>
      </c>
      <c r="O16" s="449">
        <f>'ESS Jul 2022'!BB8</f>
        <v>0</v>
      </c>
      <c r="P16" s="449">
        <f>'ESS Jul 2022'!BC8</f>
        <v>0</v>
      </c>
      <c r="Q16" s="450">
        <f>($E$6*'ESS Jul 2022'!AT8/100)*4</f>
        <v>297.54000000000002</v>
      </c>
      <c r="R16" s="448" t="str">
        <f t="shared" si="9"/>
        <v>No discount</v>
      </c>
      <c r="S16" s="448" t="str">
        <f t="shared" si="10"/>
        <v>Inclusive</v>
      </c>
      <c r="T16" s="475">
        <f t="shared" si="3"/>
        <v>1951.1691818181814</v>
      </c>
      <c r="U16" s="449">
        <f t="shared" si="4"/>
        <v>1951.1691818181814</v>
      </c>
      <c r="V16" s="449">
        <f t="shared" si="5"/>
        <v>1653.6291818181815</v>
      </c>
      <c r="W16" s="449">
        <f t="shared" si="6"/>
        <v>1653.6291818181815</v>
      </c>
      <c r="X16" s="455">
        <f t="shared" si="7"/>
        <v>1818.9920999999997</v>
      </c>
      <c r="Y16" s="455">
        <f t="shared" si="7"/>
        <v>1818.9920999999997</v>
      </c>
      <c r="Z16" s="387">
        <f>'ESS Jul 2022'!BL8</f>
        <v>0</v>
      </c>
      <c r="AA16" s="326" t="str">
        <f>'ESS Jul 2022'!BM8</f>
        <v>n</v>
      </c>
      <c r="AB16" s="523"/>
      <c r="AC16" s="523"/>
      <c r="AD16" s="523"/>
      <c r="AE16" s="523"/>
      <c r="AF16" s="523"/>
      <c r="AG16" s="523"/>
      <c r="AH16" s="523"/>
      <c r="AI16" s="523"/>
      <c r="AJ16" s="523"/>
      <c r="AK16" s="523"/>
      <c r="AL16" s="523"/>
      <c r="AM16" s="523"/>
      <c r="AN16" s="523"/>
    </row>
    <row r="17" spans="1:40" x14ac:dyDescent="0.3">
      <c r="A17" s="319" t="str">
        <f>'ESS Jul 2022'!K9</f>
        <v>Powershop</v>
      </c>
      <c r="B17" s="383" t="str">
        <f>'ESS Jul 2022'!L9</f>
        <v>Carbon neutral</v>
      </c>
      <c r="C17" s="384">
        <f>IF('ESS Jul 2022'!BP9=0,91*'ESS Jul 2022'!M9/100,(91*'ESS Jul 2022'!M9/100)+'ESS Jul 2022'!BP9/4)</f>
        <v>156.8012727272727</v>
      </c>
      <c r="D17" s="384">
        <f>IF('ESS Jul 2022'!O9="",$E$5*'ESS Jul 2022'!N9/100,IF($E$5&gt;='ESS Jul 2022'!P9,('ESS Jul 2022'!P9*'ESS Jul 2022'!N9/100),($E$5*'ESS Jul 2022'!N9/100)))</f>
        <v>296.83452272727271</v>
      </c>
      <c r="E17" s="384">
        <f>IF(AND('ESS Jul 2022'!P9&gt;0,'ESS Jul 2022'!R9&gt;0),IF($E$5&lt;'ESS Jul 2022'!P9,0,IF($E$5&lt;=('ESS Jul 2022'!R9+'ESS Jul 2022'!P9),(($E$5-'ESS Jul 2022'!P9)*'ESS Jul 2022'!Q9/100),(('ESS Jul 2022'!R9)*'ESS Jul 2022'!Q9/100))),0)</f>
        <v>0</v>
      </c>
      <c r="F17" s="384">
        <f>IF(AND('ESS Jul 2022'!Q9&gt;0,'ESS Jul 2022'!S9&gt;0),IF($E$5&lt;('ESS Jul 2022'!R9+'ESS Jul 2022'!P9),0,IF($E$5&lt;=('ESS Jul 2022'!T9+'ESS Jul 2022'!R9+'ESS Jul 2022'!P9),(($E$5-('ESS Jul 2022'!R9+'ESS Jul 2022'!P9))*'ESS Jul 2022'!S9/100),('ESS Jul 2022'!T9*'ESS Jul 2022'!S9/100))),0)</f>
        <v>0</v>
      </c>
      <c r="G17" s="384">
        <v>0</v>
      </c>
      <c r="H17" s="384">
        <f>IF('ESS Jul 2022'!T9&gt;0,IF(($E$5&lt;'ESS Jul 2022'!T9),(0),($E$5-'ESS Jul 2022'!T9)*'ESS Jul 2022'!U9/100),IF(AND('ESS Jul 2022'!R9&gt;0,'ESS Jul 2022'!T9=""),IF(($E$5&lt;'ESS Jul 2022'!R9),(0),($E$5-'ESS Jul 2022'!R9)*'ESS Jul 2022'!S9/100),IF(AND('ESS Jul 2022'!P9&gt;0,'ESS Jul 2022'!R9=""),IF(($E$5&lt;'ESS Jul 2022'!P9),(0),($E$5-'ESS Jul 2022'!P9)*'ESS Jul 2022'!Q9/100),0)))</f>
        <v>0</v>
      </c>
      <c r="I17" s="384">
        <f t="shared" si="0"/>
        <v>453.63579545454542</v>
      </c>
      <c r="J17" s="449">
        <f t="shared" si="1"/>
        <v>1187.3380909090909</v>
      </c>
      <c r="K17" s="449">
        <f t="shared" si="2"/>
        <v>1814.5431818181817</v>
      </c>
      <c r="L17" s="450">
        <f t="shared" si="8"/>
        <v>1995.9974999999999</v>
      </c>
      <c r="M17" s="449">
        <f>'ESS Jul 2022'!AZ9</f>
        <v>0</v>
      </c>
      <c r="N17" s="449">
        <f>'ESS Jul 2022'!BA9</f>
        <v>0</v>
      </c>
      <c r="O17" s="449">
        <f>'ESS Jul 2022'!BB9</f>
        <v>0</v>
      </c>
      <c r="P17" s="449">
        <f>'ESS Jul 2022'!BC9</f>
        <v>0</v>
      </c>
      <c r="Q17" s="450">
        <f>($E$6*'ESS Jul 2022'!AT9/100)*4</f>
        <v>148.77000000000001</v>
      </c>
      <c r="R17" s="448" t="str">
        <f t="shared" si="9"/>
        <v>No discount</v>
      </c>
      <c r="S17" s="448" t="str">
        <f t="shared" si="10"/>
        <v>Inclusive</v>
      </c>
      <c r="T17" s="475">
        <f t="shared" si="3"/>
        <v>1814.5431818181817</v>
      </c>
      <c r="U17" s="449">
        <f t="shared" si="4"/>
        <v>1814.5431818181817</v>
      </c>
      <c r="V17" s="449">
        <f t="shared" si="5"/>
        <v>1665.7731818181817</v>
      </c>
      <c r="W17" s="449">
        <f t="shared" si="6"/>
        <v>1665.7731818181817</v>
      </c>
      <c r="X17" s="455">
        <f t="shared" si="7"/>
        <v>1832.3505</v>
      </c>
      <c r="Y17" s="455">
        <f t="shared" si="7"/>
        <v>1832.3505</v>
      </c>
      <c r="Z17" s="387">
        <f>'ESS Jul 2022'!BL9</f>
        <v>0</v>
      </c>
      <c r="AA17" s="326" t="str">
        <f>'ESS Jul 2022'!BM9</f>
        <v>n</v>
      </c>
      <c r="AB17" s="523"/>
      <c r="AC17" s="523"/>
      <c r="AD17" s="523"/>
      <c r="AE17" s="523"/>
      <c r="AF17" s="523"/>
      <c r="AG17" s="523"/>
      <c r="AH17" s="523"/>
      <c r="AI17" s="523"/>
      <c r="AJ17" s="523"/>
      <c r="AK17" s="523"/>
      <c r="AL17" s="523"/>
      <c r="AM17" s="523"/>
      <c r="AN17" s="523"/>
    </row>
    <row r="18" spans="1:40" x14ac:dyDescent="0.3">
      <c r="A18" s="319" t="str">
        <f>'ESS Jul 2022'!K10</f>
        <v>Red Energy</v>
      </c>
      <c r="B18" s="383" t="str">
        <f>'ESS Jul 2022'!L10</f>
        <v>Solar Saver</v>
      </c>
      <c r="C18" s="384">
        <f>IF('ESS Jul 2022'!BP10=0,91*'ESS Jul 2022'!M10/100,(91*'ESS Jul 2022'!M10/100)+'ESS Jul 2022'!BP10/4)</f>
        <v>146.51</v>
      </c>
      <c r="D18" s="384">
        <f>IF('ESS Jul 2022'!O10="",$E$5*'ESS Jul 2022'!N10/100,IF($E$5&gt;='ESS Jul 2022'!P10,('ESS Jul 2022'!P10*'ESS Jul 2022'!N10/100),($E$5*'ESS Jul 2022'!N10/100)))</f>
        <v>337.85954999999996</v>
      </c>
      <c r="E18" s="384">
        <f>IF(AND('ESS Jul 2022'!P10&gt;0,'ESS Jul 2022'!R10&gt;0),IF($E$5&lt;'ESS Jul 2022'!P10,0,IF($E$5&lt;=('ESS Jul 2022'!R10+'ESS Jul 2022'!P10),(($E$5-'ESS Jul 2022'!P10)*'ESS Jul 2022'!Q10/100),(('ESS Jul 2022'!R10)*'ESS Jul 2022'!Q10/100))),0)</f>
        <v>0</v>
      </c>
      <c r="F18" s="384">
        <f>IF(AND('ESS Jul 2022'!Q10&gt;0,'ESS Jul 2022'!S10&gt;0),IF($E$5&lt;('ESS Jul 2022'!R10+'ESS Jul 2022'!P10),0,IF($E$5&lt;=('ESS Jul 2022'!T10+'ESS Jul 2022'!R10+'ESS Jul 2022'!P10),(($E$5-('ESS Jul 2022'!R10+'ESS Jul 2022'!P10))*'ESS Jul 2022'!S10/100),('ESS Jul 2022'!T10*'ESS Jul 2022'!S10/100))),0)</f>
        <v>0</v>
      </c>
      <c r="G18" s="384">
        <v>0</v>
      </c>
      <c r="H18" s="384">
        <f>IF('ESS Jul 2022'!T10&gt;0,IF(($E$5&lt;'ESS Jul 2022'!T10),(0),($E$5-'ESS Jul 2022'!T10)*'ESS Jul 2022'!U10/100),IF(AND('ESS Jul 2022'!R10&gt;0,'ESS Jul 2022'!T10=""),IF(($E$5&lt;'ESS Jul 2022'!R10),(0),($E$5-'ESS Jul 2022'!R10)*'ESS Jul 2022'!S10/100),IF(AND('ESS Jul 2022'!P10&gt;0,'ESS Jul 2022'!R10=""),IF(($E$5&lt;'ESS Jul 2022'!P10),(0),($E$5-'ESS Jul 2022'!P10)*'ESS Jul 2022'!Q10/100),0)))</f>
        <v>0</v>
      </c>
      <c r="I18" s="384">
        <f t="shared" si="0"/>
        <v>484.36954999999995</v>
      </c>
      <c r="J18" s="449">
        <f t="shared" si="1"/>
        <v>1351.4381999999998</v>
      </c>
      <c r="K18" s="449">
        <f t="shared" si="2"/>
        <v>1937.4781999999998</v>
      </c>
      <c r="L18" s="450">
        <f t="shared" si="8"/>
        <v>2131.2260200000001</v>
      </c>
      <c r="M18" s="449">
        <f>'ESS Jul 2022'!AZ10</f>
        <v>0</v>
      </c>
      <c r="N18" s="449">
        <f>'ESS Jul 2022'!BA10</f>
        <v>0</v>
      </c>
      <c r="O18" s="449">
        <f>'ESS Jul 2022'!BB10</f>
        <v>0</v>
      </c>
      <c r="P18" s="449">
        <f>'ESS Jul 2022'!BC10</f>
        <v>0</v>
      </c>
      <c r="Q18" s="450">
        <f>($E$6*'ESS Jul 2022'!AT10/100)*4</f>
        <v>535.572</v>
      </c>
      <c r="R18" s="448" t="str">
        <f t="shared" si="9"/>
        <v>No discount</v>
      </c>
      <c r="S18" s="448" t="str">
        <f t="shared" si="10"/>
        <v>Inclusive</v>
      </c>
      <c r="T18" s="475">
        <f t="shared" si="3"/>
        <v>1937.4781999999998</v>
      </c>
      <c r="U18" s="449">
        <f t="shared" si="4"/>
        <v>1937.4781999999998</v>
      </c>
      <c r="V18" s="449">
        <f t="shared" si="5"/>
        <v>1401.9061999999999</v>
      </c>
      <c r="W18" s="449">
        <f t="shared" si="6"/>
        <v>1401.9061999999999</v>
      </c>
      <c r="X18" s="455">
        <f t="shared" si="7"/>
        <v>1542.09682</v>
      </c>
      <c r="Y18" s="455">
        <f t="shared" si="7"/>
        <v>1542.09682</v>
      </c>
      <c r="Z18" s="387">
        <f>'ESS Jul 2022'!BL10</f>
        <v>0</v>
      </c>
      <c r="AA18" s="326" t="str">
        <f>'ESS Jul 2022'!BM10</f>
        <v>n</v>
      </c>
      <c r="AB18" s="523"/>
      <c r="AC18" s="523"/>
      <c r="AD18" s="523"/>
      <c r="AE18" s="523"/>
      <c r="AF18" s="523"/>
      <c r="AG18" s="523"/>
      <c r="AH18" s="523"/>
      <c r="AI18" s="523"/>
      <c r="AJ18" s="523"/>
      <c r="AK18" s="523"/>
      <c r="AL18" s="523"/>
      <c r="AM18" s="523"/>
      <c r="AN18" s="523"/>
    </row>
    <row r="19" spans="1:40" x14ac:dyDescent="0.3">
      <c r="A19" s="319" t="str">
        <f>'ESS Jul 2022'!K11</f>
        <v>Simply Energy</v>
      </c>
      <c r="B19" s="383" t="str">
        <f>'ESS Jul 2022'!L11</f>
        <v>NRMA 1% discount</v>
      </c>
      <c r="C19" s="384">
        <f>IF('ESS Jul 2022'!BP11=0,91*'ESS Jul 2022'!M11/100,(91*'ESS Jul 2022'!M11/100)+'ESS Jul 2022'!BP11/4)</f>
        <v>127.79709090909087</v>
      </c>
      <c r="D19" s="384">
        <f>IF('ESS Jul 2022'!O11="",$E$5*'ESS Jul 2022'!N11/100,IF($E$5&gt;='ESS Jul 2022'!P11,('ESS Jul 2022'!P11*'ESS Jul 2022'!N11/100),($E$5*'ESS Jul 2022'!N11/100)))</f>
        <v>357.26599999999996</v>
      </c>
      <c r="E19" s="384">
        <f>IF(AND('ESS Jul 2022'!P11&gt;0,'ESS Jul 2022'!R11&gt;0),IF($E$5&lt;'ESS Jul 2022'!P11,0,IF($E$5&lt;=('ESS Jul 2022'!R11+'ESS Jul 2022'!P11),(($E$5-'ESS Jul 2022'!P11)*'ESS Jul 2022'!Q11/100),(('ESS Jul 2022'!R11)*'ESS Jul 2022'!Q11/100))),0)</f>
        <v>0</v>
      </c>
      <c r="F19" s="384">
        <f>IF(AND('ESS Jul 2022'!Q11&gt;0,'ESS Jul 2022'!S11&gt;0),IF($E$5&lt;('ESS Jul 2022'!R11+'ESS Jul 2022'!P11),0,IF($E$5&lt;=('ESS Jul 2022'!T11+'ESS Jul 2022'!R11+'ESS Jul 2022'!P11),(($E$5-('ESS Jul 2022'!R11+'ESS Jul 2022'!P11))*'ESS Jul 2022'!S11/100),('ESS Jul 2022'!T11*'ESS Jul 2022'!S11/100))),0)</f>
        <v>0</v>
      </c>
      <c r="G19" s="384">
        <v>0</v>
      </c>
      <c r="H19" s="384">
        <f>IF('ESS Jul 2022'!T11&gt;0,IF(($E$5&lt;'ESS Jul 2022'!T11),(0),($E$5-'ESS Jul 2022'!T11)*'ESS Jul 2022'!U11/100),IF(AND('ESS Jul 2022'!R11&gt;0,'ESS Jul 2022'!T11=""),IF(($E$5&lt;'ESS Jul 2022'!R11),(0),($E$5-'ESS Jul 2022'!R11)*'ESS Jul 2022'!S11/100),IF(AND('ESS Jul 2022'!P11&gt;0,'ESS Jul 2022'!R11=""),IF(($E$5&lt;'ESS Jul 2022'!P11),(0),($E$5-'ESS Jul 2022'!P11)*'ESS Jul 2022'!Q11/100),0)))</f>
        <v>3.439449999999971</v>
      </c>
      <c r="I19" s="384">
        <f t="shared" si="0"/>
        <v>488.50254090909078</v>
      </c>
      <c r="J19" s="449">
        <f t="shared" si="1"/>
        <v>1442.8217999999997</v>
      </c>
      <c r="K19" s="449">
        <f t="shared" si="2"/>
        <v>1954.0101636363631</v>
      </c>
      <c r="L19" s="450">
        <f t="shared" si="8"/>
        <v>2149.4111799999996</v>
      </c>
      <c r="M19" s="449">
        <f>'ESS Jul 2022'!AZ11</f>
        <v>1</v>
      </c>
      <c r="N19" s="449">
        <f>'ESS Jul 2022'!BA11</f>
        <v>0</v>
      </c>
      <c r="O19" s="449">
        <f>'ESS Jul 2022'!BB11</f>
        <v>0</v>
      </c>
      <c r="P19" s="449">
        <f>'ESS Jul 2022'!BC11</f>
        <v>0</v>
      </c>
      <c r="Q19" s="450">
        <f>($E$6*'ESS Jul 2022'!AT11/100)*4</f>
        <v>238.03200000000001</v>
      </c>
      <c r="R19" s="448" t="str">
        <f t="shared" si="9"/>
        <v>Guaranteed off bill</v>
      </c>
      <c r="S19" s="448" t="str">
        <f t="shared" si="10"/>
        <v>Exclusive</v>
      </c>
      <c r="T19" s="475">
        <f t="shared" si="3"/>
        <v>1934.4700619999994</v>
      </c>
      <c r="U19" s="449">
        <f t="shared" si="4"/>
        <v>1934.4700619999994</v>
      </c>
      <c r="V19" s="449">
        <f t="shared" si="5"/>
        <v>1696.4380619999995</v>
      </c>
      <c r="W19" s="449">
        <f t="shared" si="6"/>
        <v>1696.4380619999995</v>
      </c>
      <c r="X19" s="455">
        <f t="shared" si="7"/>
        <v>1866.0818681999997</v>
      </c>
      <c r="Y19" s="455">
        <f t="shared" si="7"/>
        <v>1866.0818681999997</v>
      </c>
      <c r="Z19" s="387">
        <f>'ESS Jul 2022'!BL11</f>
        <v>0</v>
      </c>
      <c r="AA19" s="326" t="str">
        <f>'ESS Jul 2022'!BM11</f>
        <v>n</v>
      </c>
      <c r="AB19" s="523"/>
      <c r="AC19" s="523"/>
      <c r="AD19" s="523"/>
      <c r="AE19" s="523"/>
      <c r="AF19" s="523"/>
      <c r="AG19" s="523"/>
      <c r="AH19" s="523"/>
      <c r="AI19" s="523"/>
      <c r="AJ19" s="523"/>
      <c r="AK19" s="523"/>
      <c r="AL19" s="523"/>
      <c r="AM19" s="523"/>
      <c r="AN19" s="523"/>
    </row>
    <row r="20" spans="1:40" x14ac:dyDescent="0.3">
      <c r="A20" s="319" t="str">
        <f>'ESS Jul 2022'!K12</f>
        <v>Amber Electric</v>
      </c>
      <c r="B20" s="383" t="str">
        <f>'ESS Jul 2022'!L12</f>
        <v>Amber Plan</v>
      </c>
      <c r="C20" s="384">
        <f>IF('ESS Jul 2022'!BP12=0,91*'ESS Jul 2022'!M12/100,(91*'ESS Jul 2022'!M12/100)+'ESS Jul 2022'!BP12/4)</f>
        <v>171.29554545454545</v>
      </c>
      <c r="D20" s="384">
        <f>IF('ESS Jul 2022'!O12="",$E$5*'ESS Jul 2022'!N12/100,IF($E$5&gt;='ESS Jul 2022'!P12,('ESS Jul 2022'!P12*'ESS Jul 2022'!N12/100),($E$5*'ESS Jul 2022'!N12/100)))</f>
        <v>411.76971818181812</v>
      </c>
      <c r="E20" s="384">
        <f>IF(AND('ESS Jul 2022'!P12&gt;0,'ESS Jul 2022'!R12&gt;0),IF($E$5&lt;'ESS Jul 2022'!P12,0,IF($E$5&lt;=('ESS Jul 2022'!R12+'ESS Jul 2022'!P12),(($E$5-'ESS Jul 2022'!P12)*'ESS Jul 2022'!Q12/100),(('ESS Jul 2022'!R12)*'ESS Jul 2022'!Q12/100))),0)</f>
        <v>0</v>
      </c>
      <c r="F20" s="384">
        <f>IF(AND('ESS Jul 2022'!Q12&gt;0,'ESS Jul 2022'!S12&gt;0),IF($E$5&lt;('ESS Jul 2022'!R12+'ESS Jul 2022'!P12),0,IF($E$5&lt;=('ESS Jul 2022'!T12+'ESS Jul 2022'!R12+'ESS Jul 2022'!P12),(($E$5-('ESS Jul 2022'!R12+'ESS Jul 2022'!P12))*'ESS Jul 2022'!S12/100),('ESS Jul 2022'!T12*'ESS Jul 2022'!S12/100))),0)</f>
        <v>0</v>
      </c>
      <c r="G20" s="384">
        <v>0</v>
      </c>
      <c r="H20" s="384">
        <f>IF('ESS Jul 2022'!T12&gt;0,IF(($E$5&lt;'ESS Jul 2022'!T12),(0),($E$5-'ESS Jul 2022'!T12)*'ESS Jul 2022'!U12/100),IF(AND('ESS Jul 2022'!R12&gt;0,'ESS Jul 2022'!T12=""),IF(($E$5&lt;'ESS Jul 2022'!R12),(0),($E$5-'ESS Jul 2022'!R12)*'ESS Jul 2022'!S12/100),IF(AND('ESS Jul 2022'!P12&gt;0,'ESS Jul 2022'!R12=""),IF(($E$5&lt;'ESS Jul 2022'!P12),(0),($E$5-'ESS Jul 2022'!P12)*'ESS Jul 2022'!Q12/100),0)))</f>
        <v>0</v>
      </c>
      <c r="I20" s="384">
        <f t="shared" si="0"/>
        <v>583.06526363636362</v>
      </c>
      <c r="J20" s="449">
        <f t="shared" si="1"/>
        <v>1647.0788727272727</v>
      </c>
      <c r="K20" s="449">
        <f t="shared" si="2"/>
        <v>2332.2610545454545</v>
      </c>
      <c r="L20" s="450">
        <f t="shared" si="8"/>
        <v>2565.4871600000001</v>
      </c>
      <c r="M20" s="449">
        <f>'ESS Jul 2022'!AZ12</f>
        <v>0</v>
      </c>
      <c r="N20" s="449">
        <f>'ESS Jul 2022'!BA12</f>
        <v>0</v>
      </c>
      <c r="O20" s="449">
        <f>'ESS Jul 2022'!BB12</f>
        <v>0</v>
      </c>
      <c r="P20" s="449">
        <f>'ESS Jul 2022'!BC12</f>
        <v>0</v>
      </c>
      <c r="Q20" s="450">
        <f>($E$6*'ESS Jul 2022'!AT12/100)*4</f>
        <v>0</v>
      </c>
      <c r="R20" s="448" t="str">
        <f t="shared" si="9"/>
        <v>No discount</v>
      </c>
      <c r="S20" s="448" t="str">
        <f t="shared" si="10"/>
        <v>Exclusive</v>
      </c>
      <c r="T20" s="475">
        <f t="shared" si="3"/>
        <v>2332.2610545454545</v>
      </c>
      <c r="U20" s="449">
        <f t="shared" si="4"/>
        <v>2332.2610545454545</v>
      </c>
      <c r="V20" s="449">
        <f t="shared" si="5"/>
        <v>2332.2610545454545</v>
      </c>
      <c r="W20" s="449">
        <f t="shared" si="6"/>
        <v>2332.2610545454545</v>
      </c>
      <c r="X20" s="455">
        <f t="shared" si="7"/>
        <v>2565.4871600000001</v>
      </c>
      <c r="Y20" s="455">
        <f t="shared" si="7"/>
        <v>2565.4871600000001</v>
      </c>
      <c r="Z20" s="387">
        <f>'ESS Jul 2022'!BL12</f>
        <v>0</v>
      </c>
      <c r="AA20" s="326" t="str">
        <f>'ESS Jul 2022'!BM12</f>
        <v>n</v>
      </c>
      <c r="AB20" s="523"/>
      <c r="AC20" s="523"/>
      <c r="AD20" s="523"/>
      <c r="AE20" s="523"/>
      <c r="AF20" s="523"/>
      <c r="AG20" s="523"/>
      <c r="AH20" s="523"/>
      <c r="AI20" s="523"/>
      <c r="AJ20" s="523"/>
      <c r="AK20" s="523"/>
      <c r="AL20" s="523"/>
      <c r="AM20" s="523"/>
      <c r="AN20" s="523"/>
    </row>
    <row r="21" spans="1:40" x14ac:dyDescent="0.3">
      <c r="A21" s="319" t="str">
        <f>'ESS Jul 2022'!K13</f>
        <v>GloBird Energy</v>
      </c>
      <c r="B21" s="383" t="str">
        <f>'ESS Jul 2022'!L13</f>
        <v>SolarPlus</v>
      </c>
      <c r="C21" s="384">
        <f>IF('ESS Jul 2022'!BP13=0,91*'ESS Jul 2022'!M13/100,(91*'ESS Jul 2022'!M13/100)+'ESS Jul 2022'!BP13/4)</f>
        <v>136.5</v>
      </c>
      <c r="D21" s="384">
        <f>IF('ESS Jul 2022'!O13="",$E$5*'ESS Jul 2022'!N13/100,IF($E$5&gt;='ESS Jul 2022'!P13,('ESS Jul 2022'!P13*'ESS Jul 2022'!N13/100),($E$5*'ESS Jul 2022'!N13/100)))</f>
        <v>620.80200000000002</v>
      </c>
      <c r="E21" s="384">
        <f>IF(AND('ESS Jul 2022'!P13&gt;0,'ESS Jul 2022'!R13&gt;0),IF($E$5&lt;'ESS Jul 2022'!P13,0,IF($E$5&lt;=('ESS Jul 2022'!R13+'ESS Jul 2022'!P13),(($E$5-'ESS Jul 2022'!P13)*'ESS Jul 2022'!Q13/100),(('ESS Jul 2022'!R13)*'ESS Jul 2022'!Q13/100))),0)</f>
        <v>0</v>
      </c>
      <c r="F21" s="384">
        <f>IF(AND('ESS Jul 2022'!Q13&gt;0,'ESS Jul 2022'!S13&gt;0),IF($E$5&lt;('ESS Jul 2022'!R13+'ESS Jul 2022'!P13),0,IF($E$5&lt;=('ESS Jul 2022'!T13+'ESS Jul 2022'!R13+'ESS Jul 2022'!P13),(($E$5-('ESS Jul 2022'!R13+'ESS Jul 2022'!P13))*'ESS Jul 2022'!S13/100),('ESS Jul 2022'!T13*'ESS Jul 2022'!S13/100))),0)</f>
        <v>0</v>
      </c>
      <c r="G21" s="384">
        <v>0</v>
      </c>
      <c r="H21" s="384">
        <f>IF('ESS Jul 2022'!T13&gt;0,IF(($E$5&lt;'ESS Jul 2022'!T13),(0),($E$5-'ESS Jul 2022'!T13)*'ESS Jul 2022'!U13/100),IF(AND('ESS Jul 2022'!R13&gt;0,'ESS Jul 2022'!T13=""),IF(($E$5&lt;'ESS Jul 2022'!R13),(0),($E$5-'ESS Jul 2022'!R13)*'ESS Jul 2022'!S13/100),IF(AND('ESS Jul 2022'!P13&gt;0,'ESS Jul 2022'!R13=""),IF(($E$5&lt;'ESS Jul 2022'!P13),(0),($E$5-'ESS Jul 2022'!P13)*'ESS Jul 2022'!Q13/100),0)))</f>
        <v>0</v>
      </c>
      <c r="I21" s="384">
        <f t="shared" si="0"/>
        <v>757.30200000000002</v>
      </c>
      <c r="J21" s="449">
        <f t="shared" si="1"/>
        <v>2483.2080000000001</v>
      </c>
      <c r="K21" s="449">
        <f t="shared" si="2"/>
        <v>3029.2080000000001</v>
      </c>
      <c r="L21" s="450">
        <f t="shared" si="8"/>
        <v>3332.1288000000004</v>
      </c>
      <c r="M21" s="449">
        <f>'ESS Jul 2022'!AZ13</f>
        <v>0</v>
      </c>
      <c r="N21" s="449">
        <f>'ESS Jul 2022'!BA13</f>
        <v>0</v>
      </c>
      <c r="O21" s="449">
        <f>'ESS Jul 2022'!BB13</f>
        <v>0</v>
      </c>
      <c r="P21" s="449">
        <f>'ESS Jul 2022'!BC13</f>
        <v>0</v>
      </c>
      <c r="Q21" s="450">
        <f>($E$6*'ESS Jul 2022'!AT13/100)*4</f>
        <v>595.08000000000004</v>
      </c>
      <c r="R21" s="448" t="str">
        <f t="shared" si="9"/>
        <v>No discount</v>
      </c>
      <c r="S21" s="448" t="str">
        <f t="shared" si="10"/>
        <v>Exclusive</v>
      </c>
      <c r="T21" s="475">
        <f t="shared" si="3"/>
        <v>3029.2080000000001</v>
      </c>
      <c r="U21" s="449">
        <f t="shared" si="4"/>
        <v>3029.2080000000001</v>
      </c>
      <c r="V21" s="449">
        <f t="shared" si="5"/>
        <v>2434.1280000000002</v>
      </c>
      <c r="W21" s="449">
        <f t="shared" si="6"/>
        <v>2434.1280000000002</v>
      </c>
      <c r="X21" s="455">
        <f t="shared" si="7"/>
        <v>2677.5408000000002</v>
      </c>
      <c r="Y21" s="455">
        <f t="shared" si="7"/>
        <v>2677.5408000000002</v>
      </c>
      <c r="Z21" s="387">
        <f>'ESS Jul 2022'!BL13</f>
        <v>0</v>
      </c>
      <c r="AA21" s="326" t="str">
        <f>'ESS Jul 2022'!BM13</f>
        <v>n</v>
      </c>
      <c r="AB21" s="523"/>
      <c r="AC21" s="523"/>
      <c r="AD21" s="523"/>
      <c r="AE21" s="523"/>
      <c r="AF21" s="523"/>
      <c r="AG21" s="523"/>
      <c r="AH21" s="523"/>
      <c r="AI21" s="523"/>
      <c r="AJ21" s="523"/>
      <c r="AK21" s="523"/>
      <c r="AL21" s="523"/>
      <c r="AM21" s="523"/>
      <c r="AN21" s="523"/>
    </row>
    <row r="22" spans="1:40" x14ac:dyDescent="0.3">
      <c r="A22" s="319" t="str">
        <f>'ESS Jul 2022'!K14</f>
        <v>Kogan Energy</v>
      </c>
      <c r="B22" s="383" t="str">
        <f>'ESS Jul 2022'!L14</f>
        <v>Free Kogan First Membership</v>
      </c>
      <c r="C22" s="384">
        <f>IF('ESS Jul 2022'!BP14=0,91*'ESS Jul 2022'!M14/100,(91*'ESS Jul 2022'!M14/100)+'ESS Jul 2022'!BP14/4)</f>
        <v>137.501</v>
      </c>
      <c r="D22" s="384">
        <f>IF('ESS Jul 2022'!O14="",$E$5*'ESS Jul 2022'!N14/100,IF($E$5&gt;='ESS Jul 2022'!P14,('ESS Jul 2022'!P14*'ESS Jul 2022'!N14/100),($E$5*'ESS Jul 2022'!N14/100)))</f>
        <v>323.42481818181818</v>
      </c>
      <c r="E22" s="384">
        <f>IF(AND('ESS Jul 2022'!P14&gt;0,'ESS Jul 2022'!R14&gt;0),IF($E$5&lt;'ESS Jul 2022'!P14,0,IF($E$5&lt;=('ESS Jul 2022'!R14+'ESS Jul 2022'!P14),(($E$5-'ESS Jul 2022'!P14)*'ESS Jul 2022'!Q14/100),(('ESS Jul 2022'!R14)*'ESS Jul 2022'!Q14/100))),0)</f>
        <v>0</v>
      </c>
      <c r="F22" s="384">
        <f>IF(AND('ESS Jul 2022'!Q14&gt;0,'ESS Jul 2022'!S14&gt;0),IF($E$5&lt;('ESS Jul 2022'!R14+'ESS Jul 2022'!P14),0,IF($E$5&lt;=('ESS Jul 2022'!T14+'ESS Jul 2022'!R14+'ESS Jul 2022'!P14),(($E$5-('ESS Jul 2022'!R14+'ESS Jul 2022'!P14))*'ESS Jul 2022'!S14/100),('ESS Jul 2022'!T14*'ESS Jul 2022'!S14/100))),0)</f>
        <v>0</v>
      </c>
      <c r="G22" s="384">
        <v>0</v>
      </c>
      <c r="H22" s="384">
        <f>IF('ESS Jul 2022'!T14&gt;0,IF(($E$5&lt;'ESS Jul 2022'!T14),(0),($E$5-'ESS Jul 2022'!T14)*'ESS Jul 2022'!U14/100),IF(AND('ESS Jul 2022'!R14&gt;0,'ESS Jul 2022'!T14=""),IF(($E$5&lt;'ESS Jul 2022'!R14),(0),($E$5-'ESS Jul 2022'!R14)*'ESS Jul 2022'!S14/100),IF(AND('ESS Jul 2022'!P14&gt;0,'ESS Jul 2022'!R14=""),IF(($E$5&lt;'ESS Jul 2022'!P14),(0),($E$5-'ESS Jul 2022'!P14)*'ESS Jul 2022'!Q14/100),0)))</f>
        <v>0</v>
      </c>
      <c r="I22" s="384">
        <f t="shared" si="0"/>
        <v>460.92581818181816</v>
      </c>
      <c r="J22" s="449">
        <f t="shared" si="1"/>
        <v>1293.6992727272727</v>
      </c>
      <c r="K22" s="449">
        <f t="shared" si="2"/>
        <v>1843.7032727272726</v>
      </c>
      <c r="L22" s="450">
        <f t="shared" si="8"/>
        <v>2028.0736000000002</v>
      </c>
      <c r="M22" s="449">
        <f>'ESS Jul 2022'!AZ14</f>
        <v>0</v>
      </c>
      <c r="N22" s="449">
        <f>'ESS Jul 2022'!BA14</f>
        <v>0</v>
      </c>
      <c r="O22" s="449">
        <f>'ESS Jul 2022'!BB14</f>
        <v>0</v>
      </c>
      <c r="P22" s="449">
        <f>'ESS Jul 2022'!BC14</f>
        <v>0</v>
      </c>
      <c r="Q22" s="450">
        <f>($E$6*'ESS Jul 2022'!AT14/100)*4</f>
        <v>129.4299</v>
      </c>
      <c r="R22" s="448" t="str">
        <f t="shared" si="9"/>
        <v>No discount</v>
      </c>
      <c r="S22" s="448" t="str">
        <f t="shared" si="10"/>
        <v>Exclusive</v>
      </c>
      <c r="T22" s="475">
        <f t="shared" si="3"/>
        <v>1843.7032727272726</v>
      </c>
      <c r="U22" s="449">
        <f t="shared" si="4"/>
        <v>1843.7032727272726</v>
      </c>
      <c r="V22" s="449">
        <f t="shared" si="5"/>
        <v>1714.2733727272725</v>
      </c>
      <c r="W22" s="449">
        <f t="shared" si="6"/>
        <v>1714.2733727272725</v>
      </c>
      <c r="X22" s="455">
        <f t="shared" si="7"/>
        <v>1885.7007099999998</v>
      </c>
      <c r="Y22" s="455">
        <f t="shared" si="7"/>
        <v>1885.7007099999998</v>
      </c>
      <c r="Z22" s="387">
        <f>'ESS Jul 2022'!BL14</f>
        <v>0</v>
      </c>
      <c r="AA22" s="326" t="str">
        <f>'ESS Jul 2022'!BM14</f>
        <v>n</v>
      </c>
      <c r="AB22" s="523"/>
      <c r="AC22" s="523"/>
      <c r="AD22" s="523"/>
      <c r="AE22" s="523"/>
      <c r="AF22" s="523"/>
      <c r="AG22" s="523"/>
      <c r="AH22" s="523"/>
      <c r="AI22" s="523"/>
      <c r="AJ22" s="523"/>
      <c r="AK22" s="523"/>
      <c r="AL22" s="523"/>
      <c r="AM22" s="523"/>
      <c r="AN22" s="523"/>
    </row>
    <row r="23" spans="1:40" x14ac:dyDescent="0.3">
      <c r="A23" s="319" t="str">
        <f>'ESS Jul 2022'!K15</f>
        <v>ReAmped Energy</v>
      </c>
      <c r="B23" s="383" t="str">
        <f>'ESS Jul 2022'!L15</f>
        <v>Solar</v>
      </c>
      <c r="C23" s="384">
        <f>IF('ESS Jul 2022'!BP15=0,91*'ESS Jul 2022'!M15/100,(91*'ESS Jul 2022'!M15/100)+'ESS Jul 2022'!BP15/4)</f>
        <v>149.67018181818179</v>
      </c>
      <c r="D23" s="384">
        <f>IF('ESS Jul 2022'!O15="",$E$5*'ESS Jul 2022'!N15/100,IF($E$5&gt;='ESS Jul 2022'!P15,('ESS Jul 2022'!P15*'ESS Jul 2022'!N15/100),($E$5*'ESS Jul 2022'!N15/100)))</f>
        <v>504.67295454545439</v>
      </c>
      <c r="E23" s="384">
        <f>IF(AND('ESS Jul 2022'!P15&gt;0,'ESS Jul 2022'!R15&gt;0),IF($E$5&lt;'ESS Jul 2022'!P15,0,IF($E$5&lt;=('ESS Jul 2022'!R15+'ESS Jul 2022'!P15),(($E$5-'ESS Jul 2022'!P15)*'ESS Jul 2022'!Q15/100),(('ESS Jul 2022'!R15)*'ESS Jul 2022'!Q15/100))),0)</f>
        <v>0</v>
      </c>
      <c r="F23" s="384">
        <f>IF(AND('ESS Jul 2022'!Q15&gt;0,'ESS Jul 2022'!S15&gt;0),IF($E$5&lt;('ESS Jul 2022'!R15+'ESS Jul 2022'!P15),0,IF($E$5&lt;=('ESS Jul 2022'!T15+'ESS Jul 2022'!R15+'ESS Jul 2022'!P15),(($E$5-('ESS Jul 2022'!R15+'ESS Jul 2022'!P15))*'ESS Jul 2022'!S15/100),('ESS Jul 2022'!T15*'ESS Jul 2022'!S15/100))),0)</f>
        <v>0</v>
      </c>
      <c r="G23" s="384">
        <v>0</v>
      </c>
      <c r="H23" s="384">
        <f>IF('ESS Jul 2022'!T15&gt;0,IF(($E$5&lt;'ESS Jul 2022'!T15),(0),($E$5-'ESS Jul 2022'!T15)*'ESS Jul 2022'!U15/100),IF(AND('ESS Jul 2022'!R15&gt;0,'ESS Jul 2022'!T15=""),IF(($E$5&lt;'ESS Jul 2022'!R15),(0),($E$5-'ESS Jul 2022'!R15)*'ESS Jul 2022'!S15/100),IF(AND('ESS Jul 2022'!P15&gt;0,'ESS Jul 2022'!R15=""),IF(($E$5&lt;'ESS Jul 2022'!P15),(0),($E$5-'ESS Jul 2022'!P15)*'ESS Jul 2022'!Q15/100),0)))</f>
        <v>0</v>
      </c>
      <c r="I23" s="384">
        <f>SUM(C23:H23)</f>
        <v>654.34313636363618</v>
      </c>
      <c r="J23" s="449">
        <f t="shared" si="1"/>
        <v>2018.6918181818176</v>
      </c>
      <c r="K23" s="449">
        <f t="shared" si="2"/>
        <v>2617.3725454545447</v>
      </c>
      <c r="L23" s="450">
        <f t="shared" si="8"/>
        <v>2879.1097999999993</v>
      </c>
      <c r="M23" s="449">
        <f>'ESS Jul 2022'!AZ15</f>
        <v>0</v>
      </c>
      <c r="N23" s="449">
        <f>'ESS Jul 2022'!BA15</f>
        <v>0</v>
      </c>
      <c r="O23" s="449">
        <f>'ESS Jul 2022'!BB15</f>
        <v>0</v>
      </c>
      <c r="P23" s="449">
        <f>'ESS Jul 2022'!BC15</f>
        <v>0</v>
      </c>
      <c r="Q23" s="450">
        <f>($E$6*'ESS Jul 2022'!AT15/100)*4</f>
        <v>0</v>
      </c>
      <c r="R23" s="448" t="str">
        <f t="shared" si="9"/>
        <v>No discount</v>
      </c>
      <c r="S23" s="448" t="str">
        <f t="shared" si="10"/>
        <v>Exclusive</v>
      </c>
      <c r="T23" s="475">
        <f t="shared" si="3"/>
        <v>2617.3725454545447</v>
      </c>
      <c r="U23" s="449">
        <f t="shared" si="4"/>
        <v>2617.3725454545447</v>
      </c>
      <c r="V23" s="449">
        <f t="shared" si="5"/>
        <v>2617.3725454545447</v>
      </c>
      <c r="W23" s="449">
        <f t="shared" si="6"/>
        <v>2617.3725454545447</v>
      </c>
      <c r="X23" s="455">
        <f t="shared" si="7"/>
        <v>2879.1097999999993</v>
      </c>
      <c r="Y23" s="455">
        <f t="shared" si="7"/>
        <v>2879.1097999999993</v>
      </c>
      <c r="Z23" s="387">
        <f>'ESS Jul 2022'!BL15</f>
        <v>0</v>
      </c>
      <c r="AA23" s="326" t="str">
        <f>'ESS Jul 2022'!BM15</f>
        <v>n</v>
      </c>
      <c r="AB23" s="523"/>
      <c r="AC23" s="523"/>
      <c r="AD23" s="523"/>
      <c r="AE23" s="523"/>
      <c r="AF23" s="523"/>
      <c r="AG23" s="523"/>
      <c r="AH23" s="523"/>
      <c r="AI23" s="523"/>
      <c r="AJ23" s="523"/>
      <c r="AK23" s="523"/>
      <c r="AL23" s="523"/>
      <c r="AM23" s="523"/>
      <c r="AN23" s="523"/>
    </row>
    <row r="24" spans="1:40" customFormat="1" ht="13.5" x14ac:dyDescent="0.3">
      <c r="A24" s="523"/>
      <c r="B24" s="523"/>
      <c r="C24" s="523"/>
      <c r="D24" s="523"/>
      <c r="E24" s="523"/>
      <c r="F24" s="523"/>
      <c r="G24" s="523"/>
      <c r="H24" s="523"/>
      <c r="I24" s="523"/>
      <c r="J24" s="523"/>
      <c r="K24" s="523"/>
      <c r="L24" s="523"/>
      <c r="M24" s="523"/>
      <c r="N24" s="523"/>
      <c r="O24" s="523"/>
      <c r="P24" s="523"/>
      <c r="Q24" s="523"/>
      <c r="R24" s="523"/>
      <c r="S24" s="523"/>
      <c r="T24" s="523"/>
      <c r="U24" s="523"/>
      <c r="V24" s="523"/>
      <c r="W24" s="523"/>
      <c r="X24" s="523"/>
      <c r="Y24" s="523"/>
      <c r="Z24" s="523"/>
      <c r="AA24" s="523"/>
      <c r="AB24" s="523"/>
      <c r="AC24" s="523"/>
      <c r="AD24" s="523"/>
      <c r="AE24" s="523"/>
      <c r="AF24" s="523"/>
      <c r="AG24" s="523"/>
      <c r="AH24" s="523"/>
      <c r="AI24" s="523"/>
      <c r="AJ24" s="523"/>
      <c r="AK24" s="523"/>
      <c r="AL24" s="523"/>
      <c r="AM24" s="523"/>
      <c r="AN24" s="523"/>
    </row>
    <row r="25" spans="1:40" customFormat="1" thickBot="1" x14ac:dyDescent="0.35">
      <c r="A25" s="523"/>
      <c r="B25" s="523"/>
      <c r="C25" s="523"/>
      <c r="D25" s="523"/>
      <c r="E25" s="523"/>
      <c r="F25" s="523"/>
      <c r="G25" s="523"/>
      <c r="H25" s="523"/>
      <c r="I25" s="523"/>
      <c r="J25" s="523"/>
      <c r="K25" s="523"/>
      <c r="L25" s="523"/>
      <c r="M25" s="523"/>
      <c r="N25" s="523"/>
      <c r="O25" s="523"/>
      <c r="P25" s="523"/>
      <c r="Q25" s="523"/>
      <c r="R25" s="523"/>
      <c r="S25" s="523"/>
      <c r="T25" s="523"/>
      <c r="U25" s="523"/>
      <c r="V25" s="523"/>
      <c r="W25" s="523"/>
      <c r="X25" s="523"/>
      <c r="Y25" s="523"/>
      <c r="Z25" s="523"/>
      <c r="AA25" s="523"/>
      <c r="AB25" s="523"/>
      <c r="AC25" s="523"/>
      <c r="AD25" s="523"/>
      <c r="AE25" s="523"/>
      <c r="AF25" s="523"/>
      <c r="AG25" s="523"/>
      <c r="AH25" s="523"/>
      <c r="AI25" s="523"/>
      <c r="AJ25" s="523"/>
      <c r="AK25" s="523"/>
      <c r="AL25" s="523"/>
      <c r="AM25" s="523"/>
      <c r="AN25" s="523"/>
    </row>
    <row r="26" spans="1:40" x14ac:dyDescent="0.3">
      <c r="A26" s="439" t="s">
        <v>553</v>
      </c>
      <c r="B26" s="440"/>
      <c r="C26" s="440"/>
      <c r="D26" s="440"/>
      <c r="E26" s="440"/>
      <c r="F26" s="440"/>
      <c r="G26" s="440"/>
      <c r="H26" s="440"/>
      <c r="I26" s="440"/>
      <c r="J26" s="440"/>
      <c r="K26" s="440"/>
      <c r="L26" s="440"/>
      <c r="M26" s="440"/>
      <c r="N26" s="440"/>
      <c r="O26" s="440"/>
      <c r="P26" s="440"/>
      <c r="Q26" s="440"/>
      <c r="R26" s="440"/>
      <c r="S26" s="440"/>
      <c r="T26" s="440"/>
      <c r="U26" s="440"/>
      <c r="V26" s="440"/>
      <c r="W26" s="440"/>
      <c r="X26" s="440"/>
      <c r="Y26" s="440"/>
      <c r="Z26" s="440"/>
      <c r="AA26" s="441"/>
      <c r="AB26" s="523"/>
      <c r="AC26" s="523"/>
      <c r="AD26" s="523"/>
      <c r="AE26" s="523"/>
      <c r="AF26" s="523"/>
      <c r="AG26" s="523"/>
      <c r="AH26" s="523"/>
      <c r="AI26" s="523"/>
      <c r="AJ26" s="523"/>
      <c r="AK26" s="523"/>
      <c r="AL26" s="523"/>
      <c r="AM26" s="523"/>
      <c r="AN26" s="523"/>
    </row>
    <row r="27" spans="1:40" ht="70" x14ac:dyDescent="0.3">
      <c r="A27" s="431" t="s">
        <v>408</v>
      </c>
      <c r="B27" s="432" t="s">
        <v>409</v>
      </c>
      <c r="C27" s="433" t="s">
        <v>410</v>
      </c>
      <c r="D27" s="433" t="s">
        <v>411</v>
      </c>
      <c r="E27" s="433" t="s">
        <v>446</v>
      </c>
      <c r="F27" s="433" t="s">
        <v>447</v>
      </c>
      <c r="G27" s="433" t="s">
        <v>354</v>
      </c>
      <c r="H27" s="433" t="s">
        <v>554</v>
      </c>
      <c r="I27" s="433" t="s">
        <v>222</v>
      </c>
      <c r="J27" s="442" t="s">
        <v>406</v>
      </c>
      <c r="K27" s="443" t="s">
        <v>449</v>
      </c>
      <c r="L27" s="435" t="s">
        <v>1010</v>
      </c>
      <c r="M27" s="436" t="s">
        <v>398</v>
      </c>
      <c r="N27" s="436" t="s">
        <v>533</v>
      </c>
      <c r="O27" s="436" t="s">
        <v>399</v>
      </c>
      <c r="P27" s="436" t="s">
        <v>552</v>
      </c>
      <c r="Q27" s="437" t="s">
        <v>490</v>
      </c>
      <c r="R27" s="444" t="s">
        <v>1011</v>
      </c>
      <c r="S27" s="444" t="s">
        <v>1012</v>
      </c>
      <c r="T27" s="445" t="s">
        <v>1013</v>
      </c>
      <c r="U27" s="445" t="s">
        <v>1014</v>
      </c>
      <c r="V27" s="445" t="s">
        <v>104</v>
      </c>
      <c r="W27" s="445" t="s">
        <v>105</v>
      </c>
      <c r="X27" s="437" t="s">
        <v>331</v>
      </c>
      <c r="Y27" s="437" t="s">
        <v>332</v>
      </c>
      <c r="Z27" s="436" t="s">
        <v>400</v>
      </c>
      <c r="AA27" s="438" t="s">
        <v>558</v>
      </c>
      <c r="AB27" s="523"/>
      <c r="AC27" s="523"/>
      <c r="AD27" s="523"/>
      <c r="AE27" s="523"/>
      <c r="AF27" s="523"/>
      <c r="AG27" s="523"/>
      <c r="AH27" s="523"/>
      <c r="AI27" s="523"/>
      <c r="AJ27" s="523"/>
      <c r="AK27" s="523"/>
      <c r="AL27" s="523"/>
      <c r="AM27" s="523"/>
      <c r="AN27" s="523"/>
    </row>
    <row r="28" spans="1:40" x14ac:dyDescent="0.3">
      <c r="A28" s="319" t="str">
        <f>'ESS Jul 2022'!K16</f>
        <v>Energy Locals</v>
      </c>
      <c r="B28" s="383" t="str">
        <f>'ESS Jul 2022'!L16</f>
        <v>Online Member</v>
      </c>
      <c r="C28" s="384">
        <f>IF('ESS Jul 2022'!BP16=0,91*'ESS Jul 2022'!M16/100,(91*'ESS Jul 2022'!M16/100)+'ESS Jul 2022'!BP16/4)</f>
        <v>162.82727272727271</v>
      </c>
      <c r="D28" s="384">
        <f>IF('ESS Jul 2022'!O16="",$G$5*'ESS Jul 2022'!N16/100,IF($G$5&gt;='ESS Jul 2022'!P16,('ESS Jul 2022'!P16*'ESS Jul 2022'!N16/100),($G$5*'ESS Jul 2022'!N16/100)))</f>
        <v>217.2807</v>
      </c>
      <c r="E28" s="384">
        <f>IF(AND('ESS Jul 2022'!P16&gt;0,'ESS Jul 2022'!R16&gt;0),IF($G$5&lt;'ESS Jul 2022'!P16,0,IF($G$5&lt;=('ESS Jul 2022'!R16+'ESS Jul 2022'!P16),(($G$5-'ESS Jul 2022'!P16)*'ESS Jul 2022'!Q16/100),(('ESS Jul 2022'!R16)*'ESS Jul 2022'!Q16/100))),0)</f>
        <v>0</v>
      </c>
      <c r="F28" s="384">
        <f>IF(AND('ESS Jul 2022'!Q16&gt;0,'ESS Jul 2022'!S16&gt;0),IF($G$5&lt;('ESS Jul 2022'!R16+'ESS Jul 2022'!P16),0,IF($G$5&lt;=('ESS Jul 2022'!T16+'ESS Jul 2022'!R16+'ESS Jul 2022'!P16),(($G$5-('ESS Jul 2022'!R16+'ESS Jul 2022'!P16))*'ESS Jul 2022'!S16/100),('ESS Jul 2022'!T16*'ESS Jul 2022'!S16/100))),0)</f>
        <v>0</v>
      </c>
      <c r="G28" s="384">
        <f>IF('ESS Jul 2022'!T16&gt;0,IF(($G$5&lt;'ESS Jul 2022'!T16),(0),($G$5-'ESS Jul 2022'!T16)*'ESS Jul 2022'!U16/100),IF(AND('ESS Jul 2022'!R16&gt;0,'ESS Jul 2022'!T16=""),IF(($G$5&lt;'ESS Jul 2022'!R16),(0),($G$5-'ESS Jul 2022'!R16)*'ESS Jul 2022'!S16/100),IF(AND('ESS Jul 2022'!P16&gt;0,'ESS Jul 2022'!R16=""),IF(($G$5&lt;'ESS Jul 2022'!P16),(0),($G$5-'ESS Jul 2022'!P16)*'ESS Jul 2022'!Q16/100),0)))</f>
        <v>0</v>
      </c>
      <c r="H28" s="384">
        <f>$H$5*'ESS Jul 2022'!AE16/100</f>
        <v>60.886349999999986</v>
      </c>
      <c r="I28" s="384">
        <f t="shared" ref="I28:I41" si="11">SUM(C28:H28)</f>
        <v>440.99432272727267</v>
      </c>
      <c r="J28" s="449">
        <f t="shared" ref="J28:J41" si="12">(I28-C28)*4</f>
        <v>1112.6681999999998</v>
      </c>
      <c r="K28" s="449">
        <f t="shared" ref="K28:K41" si="13">I28*4</f>
        <v>1763.9772909090907</v>
      </c>
      <c r="L28" s="450">
        <f>K28*1.1</f>
        <v>1940.3750199999999</v>
      </c>
      <c r="M28" s="449">
        <f>'ESS Jul 2022'!AZ16</f>
        <v>0</v>
      </c>
      <c r="N28" s="449">
        <f>'ESS Jul 2022'!BA16</f>
        <v>0</v>
      </c>
      <c r="O28" s="449">
        <f>'ESS Jul 2022'!BB16</f>
        <v>0</v>
      </c>
      <c r="P28" s="449">
        <f>'ESS Jul 2022'!BC16</f>
        <v>0</v>
      </c>
      <c r="Q28" s="449">
        <f>($E$6*'ESS Jul 2022'!AT16/100)*4</f>
        <v>327.29400000000004</v>
      </c>
      <c r="R28" s="448" t="str">
        <f>IF(SUM(M28:P28)=0,"No discount",IF(M28&gt;0,"Guaranteed off bill",IF(N28&gt;0,"Guaranteed off usage",IF(O28&gt;0,"Pay-on-time off bill","Pay-on-time off usage"))))</f>
        <v>No discount</v>
      </c>
      <c r="S28" s="448" t="str">
        <f>IF(OR(A28="Origin Energy",A28="Red Energy",A28="Powershop"),"Inclusive","Exclusive")</f>
        <v>Exclusive</v>
      </c>
      <c r="T28" s="475">
        <f t="shared" ref="T28:T41" si="14">IF(AND(R28="Guaranteed off bill",S28="Inclusive"),((K28*1.1)-((K28*1.1)*M28/100))/1.1,IF(AND(R28="Guaranteed off usage",S28="Inclusive"),((K28*1.1)-((J28*1.1)*N28/100))/1.1,IF(AND(R28="Guaranteed off bill",S28="Exclusive"),K28-(K28*M28/100),IF(AND(R28="Guaranteed off usage",S28="Exclusive"),K28-(J28*N28/100),IF(S28="Inclusive",((K28*1.1))/1.1,K28)))))</f>
        <v>1763.9772909090907</v>
      </c>
      <c r="U28" s="449">
        <f t="shared" ref="U28:U41" si="15">IF(AND(R28="Pay-on-time off bill",S28="Inclusive"),((T28*1.1)-((T28*1.1)*O28/100))/1.1,IF(AND(R28="Pay-on-time off usage",S28="Inclusive"),((T28*1.1)-((J28*1.1)*P28/100))/1.1,IF(AND(R28="Pay-on-time off bill",S28="Exclusive"),T28-(T28*O28/100),IF(AND(R28="Pay-on-time off usage",S28="Exclusive"),T28-(J28*P28/100),IF(S28="Inclusive",((T28*1.1))/1.1,T28)))))</f>
        <v>1763.9772909090907</v>
      </c>
      <c r="V28" s="449">
        <f t="shared" ref="V28:V41" si="16">T28-Q28</f>
        <v>1436.6832909090906</v>
      </c>
      <c r="W28" s="449">
        <f t="shared" ref="W28:W41" si="17">U28-Q28</f>
        <v>1436.6832909090906</v>
      </c>
      <c r="X28" s="455">
        <f t="shared" ref="X28:Y41" si="18">V28*1.1</f>
        <v>1580.3516199999997</v>
      </c>
      <c r="Y28" s="455">
        <f t="shared" si="18"/>
        <v>1580.3516199999997</v>
      </c>
      <c r="Z28" s="387">
        <f>'ESS Jul 2022'!BL16</f>
        <v>0</v>
      </c>
      <c r="AA28" s="326" t="str">
        <f>'ESS Jul 2022'!BM16</f>
        <v>n</v>
      </c>
      <c r="AB28" s="523"/>
      <c r="AC28" s="523"/>
      <c r="AD28" s="523"/>
      <c r="AE28" s="523"/>
      <c r="AF28" s="523"/>
      <c r="AG28" s="523"/>
      <c r="AH28" s="523"/>
      <c r="AI28" s="523"/>
      <c r="AJ28" s="523"/>
      <c r="AK28" s="523"/>
      <c r="AL28" s="523"/>
      <c r="AM28" s="523"/>
      <c r="AN28" s="523"/>
    </row>
    <row r="29" spans="1:40" x14ac:dyDescent="0.3">
      <c r="A29" s="319" t="str">
        <f>'ESS Jul 2022'!K17</f>
        <v>AGL</v>
      </c>
      <c r="B29" s="383" t="str">
        <f>'ESS Jul 2022'!L17</f>
        <v>Solar Savers</v>
      </c>
      <c r="C29" s="384">
        <f>IF('ESS Jul 2022'!BP17=0,91*'ESS Jul 2022'!M17/100,(91*'ESS Jul 2022'!M17/100)+'ESS Jul 2022'!BP17/4)</f>
        <v>156.82609090909088</v>
      </c>
      <c r="D29" s="384">
        <f>IF('ESS Jul 2022'!O17="",$G$5*'ESS Jul 2022'!N17/100,IF($G$5&gt;='ESS Jul 2022'!P17,('ESS Jul 2022'!P17*'ESS Jul 2022'!N17/100),($G$5*'ESS Jul 2022'!N17/100)))</f>
        <v>239.31265909090908</v>
      </c>
      <c r="E29" s="384">
        <f>IF(AND('ESS Jul 2022'!P17&gt;0,'ESS Jul 2022'!R17&gt;0),IF($G$5&lt;'ESS Jul 2022'!P17,0,IF($G$5&lt;=('ESS Jul 2022'!R17+'ESS Jul 2022'!P17),(($G$5-'ESS Jul 2022'!P17)*'ESS Jul 2022'!Q17/100),(('ESS Jul 2022'!R17)*'ESS Jul 2022'!Q17/100))),0)</f>
        <v>0</v>
      </c>
      <c r="F29" s="384">
        <f>IF(AND('ESS Jul 2022'!Q17&gt;0,'ESS Jul 2022'!S17&gt;0),IF($G$5&lt;('ESS Jul 2022'!R17+'ESS Jul 2022'!P17),0,IF($G$5&lt;=('ESS Jul 2022'!T17+'ESS Jul 2022'!R17+'ESS Jul 2022'!P17),(($G$5-('ESS Jul 2022'!R17+'ESS Jul 2022'!P17))*'ESS Jul 2022'!S17/100),('ESS Jul 2022'!T17*'ESS Jul 2022'!S17/100))),0)</f>
        <v>0</v>
      </c>
      <c r="G29" s="384">
        <f>IF('ESS Jul 2022'!T17&gt;0,IF(($G$5&lt;'ESS Jul 2022'!T17),(0),($G$5-'ESS Jul 2022'!T17)*'ESS Jul 2022'!U17/100),IF(AND('ESS Jul 2022'!R17&gt;0,'ESS Jul 2022'!T17=""),IF(($G$5&lt;'ESS Jul 2022'!R17),(0),($G$5-'ESS Jul 2022'!R17)*'ESS Jul 2022'!S17/100),IF(AND('ESS Jul 2022'!P17&gt;0,'ESS Jul 2022'!R17=""),IF(($G$5&lt;'ESS Jul 2022'!P17),(0),($G$5-'ESS Jul 2022'!P17)*'ESS Jul 2022'!Q17/100),0)))</f>
        <v>0</v>
      </c>
      <c r="H29" s="384">
        <f>$H$5*'ESS Jul 2022'!AE17/100</f>
        <v>56.783847272727265</v>
      </c>
      <c r="I29" s="384">
        <f t="shared" si="11"/>
        <v>452.92259727272722</v>
      </c>
      <c r="J29" s="449">
        <f t="shared" si="12"/>
        <v>1184.3860254545452</v>
      </c>
      <c r="K29" s="449">
        <f t="shared" si="13"/>
        <v>1811.6903890909089</v>
      </c>
      <c r="L29" s="450">
        <f t="shared" ref="L29:L41" si="19">K29*1.1</f>
        <v>1992.859428</v>
      </c>
      <c r="M29" s="449">
        <f>'ESS Jul 2022'!AZ17</f>
        <v>0</v>
      </c>
      <c r="N29" s="449">
        <f>'ESS Jul 2022'!BA17</f>
        <v>0</v>
      </c>
      <c r="O29" s="449">
        <f>'ESS Jul 2022'!BB17</f>
        <v>0</v>
      </c>
      <c r="P29" s="449">
        <f>'ESS Jul 2022'!BC17</f>
        <v>0</v>
      </c>
      <c r="Q29" s="449">
        <f>($E$6*'ESS Jul 2022'!AT17/100)*4</f>
        <v>297.54000000000002</v>
      </c>
      <c r="R29" s="448" t="str">
        <f t="shared" ref="R29:R41" si="20">IF(SUM(M29:P29)=0,"No discount",IF(M29&gt;0,"Guaranteed off bill",IF(N29&gt;0,"Guaranteed off usage",IF(O29&gt;0,"Pay-on-time off bill","Pay-on-time off usage"))))</f>
        <v>No discount</v>
      </c>
      <c r="S29" s="448" t="str">
        <f t="shared" ref="S29:S41" si="21">IF(OR(A29="Origin Energy",A29="Red Energy",A29="Powershop"),"Inclusive","Exclusive")</f>
        <v>Exclusive</v>
      </c>
      <c r="T29" s="475">
        <f t="shared" si="14"/>
        <v>1811.6903890909089</v>
      </c>
      <c r="U29" s="449">
        <f t="shared" si="15"/>
        <v>1811.6903890909089</v>
      </c>
      <c r="V29" s="449">
        <f t="shared" si="16"/>
        <v>1514.1503890909089</v>
      </c>
      <c r="W29" s="449">
        <f t="shared" si="17"/>
        <v>1514.1503890909089</v>
      </c>
      <c r="X29" s="455">
        <f t="shared" si="18"/>
        <v>1665.5654279999999</v>
      </c>
      <c r="Y29" s="455">
        <f t="shared" si="18"/>
        <v>1665.5654279999999</v>
      </c>
      <c r="Z29" s="387">
        <f>'ESS Jul 2022'!BL17</f>
        <v>0</v>
      </c>
      <c r="AA29" s="326" t="str">
        <f>'ESS Jul 2022'!BM17</f>
        <v>n</v>
      </c>
      <c r="AB29" s="523"/>
      <c r="AC29" s="523"/>
      <c r="AD29" s="523"/>
      <c r="AE29" s="523"/>
      <c r="AF29" s="523"/>
      <c r="AG29" s="523"/>
      <c r="AH29" s="523"/>
      <c r="AI29" s="523"/>
      <c r="AJ29" s="523"/>
      <c r="AK29" s="523"/>
      <c r="AL29" s="523"/>
      <c r="AM29" s="523"/>
      <c r="AN29" s="523"/>
    </row>
    <row r="30" spans="1:40" x14ac:dyDescent="0.3">
      <c r="A30" s="319" t="str">
        <f>'ESS Jul 2022'!K18</f>
        <v>Alinta Energy</v>
      </c>
      <c r="B30" s="383" t="str">
        <f>'ESS Jul 2022'!L18</f>
        <v>Home Deal</v>
      </c>
      <c r="C30" s="384">
        <f>IF('ESS Jul 2022'!BP18=0,91*'ESS Jul 2022'!M18/100,(91*'ESS Jul 2022'!M18/100)+'ESS Jul 2022'!BP18/4)</f>
        <v>143.90409090909091</v>
      </c>
      <c r="D30" s="384">
        <f>IF('ESS Jul 2022'!O18="",$G$5*'ESS Jul 2022'!N18/100,IF($G$5&gt;='ESS Jul 2022'!P18,('ESS Jul 2022'!P18*'ESS Jul 2022'!N18/100),($G$5*'ESS Jul 2022'!N18/100)))</f>
        <v>241.21196590909091</v>
      </c>
      <c r="E30" s="384">
        <f>IF(AND('ESS Jul 2022'!P18&gt;0,'ESS Jul 2022'!R18&gt;0),IF($G$5&lt;'ESS Jul 2022'!P18,0,IF($G$5&lt;=('ESS Jul 2022'!R18+'ESS Jul 2022'!P18),(($G$5-'ESS Jul 2022'!P18)*'ESS Jul 2022'!Q18/100),(('ESS Jul 2022'!R18)*'ESS Jul 2022'!Q18/100))),0)</f>
        <v>0</v>
      </c>
      <c r="F30" s="384">
        <f>IF(AND('ESS Jul 2022'!Q18&gt;0,'ESS Jul 2022'!S18&gt;0),IF($G$5&lt;('ESS Jul 2022'!R18+'ESS Jul 2022'!P18),0,IF($G$5&lt;=('ESS Jul 2022'!T18+'ESS Jul 2022'!R18+'ESS Jul 2022'!P18),(($G$5-('ESS Jul 2022'!R18+'ESS Jul 2022'!P18))*'ESS Jul 2022'!S18/100),('ESS Jul 2022'!T18*'ESS Jul 2022'!S18/100))),0)</f>
        <v>0</v>
      </c>
      <c r="G30" s="384">
        <f>IF('ESS Jul 2022'!T18&gt;0,IF(($G$5&lt;'ESS Jul 2022'!T18),(0),($G$5-'ESS Jul 2022'!T18)*'ESS Jul 2022'!U18/100),IF(AND('ESS Jul 2022'!R18&gt;0,'ESS Jul 2022'!T18=""),IF(($G$5&lt;'ESS Jul 2022'!R18),(0),($G$5-'ESS Jul 2022'!R18)*'ESS Jul 2022'!S18/100),IF(AND('ESS Jul 2022'!P18&gt;0,'ESS Jul 2022'!R18=""),IF(($G$5&lt;'ESS Jul 2022'!P18),(0),($G$5-'ESS Jul 2022'!P18)*'ESS Jul 2022'!Q18/100),0)))</f>
        <v>0</v>
      </c>
      <c r="H30" s="384">
        <f>$H$5*'ESS Jul 2022'!AE18/100</f>
        <v>48.253246363636364</v>
      </c>
      <c r="I30" s="384">
        <f t="shared" si="11"/>
        <v>433.36930318181822</v>
      </c>
      <c r="J30" s="449">
        <f t="shared" si="12"/>
        <v>1157.8608490909091</v>
      </c>
      <c r="K30" s="449">
        <f t="shared" si="13"/>
        <v>1733.4772127272729</v>
      </c>
      <c r="L30" s="450">
        <f t="shared" si="19"/>
        <v>1906.8249340000004</v>
      </c>
      <c r="M30" s="449">
        <f>'ESS Jul 2022'!AZ18</f>
        <v>0</v>
      </c>
      <c r="N30" s="449">
        <f>'ESS Jul 2022'!BA18</f>
        <v>0</v>
      </c>
      <c r="O30" s="449">
        <f>'ESS Jul 2022'!BB18</f>
        <v>0</v>
      </c>
      <c r="P30" s="449">
        <f>'ESS Jul 2022'!BC18</f>
        <v>0</v>
      </c>
      <c r="Q30" s="449">
        <f>($E$6*'ESS Jul 2022'!AT18/100)*4</f>
        <v>199.3518</v>
      </c>
      <c r="R30" s="448" t="str">
        <f t="shared" si="20"/>
        <v>No discount</v>
      </c>
      <c r="S30" s="448" t="str">
        <f t="shared" si="21"/>
        <v>Exclusive</v>
      </c>
      <c r="T30" s="475">
        <f t="shared" si="14"/>
        <v>1733.4772127272729</v>
      </c>
      <c r="U30" s="449">
        <f t="shared" si="15"/>
        <v>1733.4772127272729</v>
      </c>
      <c r="V30" s="449">
        <f t="shared" si="16"/>
        <v>1534.125412727273</v>
      </c>
      <c r="W30" s="449">
        <f t="shared" si="17"/>
        <v>1534.125412727273</v>
      </c>
      <c r="X30" s="455">
        <f t="shared" si="18"/>
        <v>1687.5379540000004</v>
      </c>
      <c r="Y30" s="455">
        <f t="shared" si="18"/>
        <v>1687.5379540000004</v>
      </c>
      <c r="Z30" s="387">
        <f>'ESS Jul 2022'!BL18</f>
        <v>0</v>
      </c>
      <c r="AA30" s="326" t="str">
        <f>'ESS Jul 2022'!BM18</f>
        <v>n</v>
      </c>
      <c r="AB30" s="523"/>
      <c r="AC30" s="523"/>
      <c r="AD30" s="523"/>
      <c r="AE30" s="523"/>
      <c r="AF30" s="523"/>
      <c r="AG30" s="523"/>
      <c r="AH30" s="523"/>
      <c r="AI30" s="523"/>
      <c r="AJ30" s="523"/>
      <c r="AK30" s="523"/>
      <c r="AL30" s="523"/>
      <c r="AM30" s="523"/>
      <c r="AN30" s="523"/>
    </row>
    <row r="31" spans="1:40" x14ac:dyDescent="0.3">
      <c r="A31" s="319" t="str">
        <f>'ESS Jul 2022'!K19</f>
        <v>Diamond Energy</v>
      </c>
      <c r="B31" s="383" t="str">
        <f>'ESS Jul 2022'!L19</f>
        <v xml:space="preserve">Renewable Saver </v>
      </c>
      <c r="C31" s="384">
        <f>IF('ESS Jul 2022'!BP19=0,91*'ESS Jul 2022'!M19/100,(91*'ESS Jul 2022'!M19/100)+'ESS Jul 2022'!BP19/4)</f>
        <v>128.30999999999997</v>
      </c>
      <c r="D31" s="384">
        <f>IF('ESS Jul 2022'!O19="",$G$5*'ESS Jul 2022'!N19/100,IF($G$5&gt;='ESS Jul 2022'!P19,('ESS Jul 2022'!P19*'ESS Jul 2022'!N19/100),($G$5*'ESS Jul 2022'!N19/100)))</f>
        <v>73.499999999999986</v>
      </c>
      <c r="E31" s="384">
        <f>IF(AND('ESS Jul 2022'!P19&gt;0,'ESS Jul 2022'!R19&gt;0),IF($G$5&lt;'ESS Jul 2022'!P19,0,IF($G$5&lt;=('ESS Jul 2022'!R19+'ESS Jul 2022'!P19),(($G$5-'ESS Jul 2022'!P19)*'ESS Jul 2022'!Q19/100),(('ESS Jul 2022'!R19)*'ESS Jul 2022'!Q19/100))),0)</f>
        <v>0</v>
      </c>
      <c r="F31" s="384">
        <f>IF(AND('ESS Jul 2022'!Q19&gt;0,'ESS Jul 2022'!S19&gt;0),IF($G$5&lt;('ESS Jul 2022'!R19+'ESS Jul 2022'!P19),0,IF($G$5&lt;=('ESS Jul 2022'!T19+'ESS Jul 2022'!R19+'ESS Jul 2022'!P19),(($G$5-('ESS Jul 2022'!R19+'ESS Jul 2022'!P19))*'ESS Jul 2022'!S19/100),('ESS Jul 2022'!T19*'ESS Jul 2022'!S19/100))),0)</f>
        <v>0</v>
      </c>
      <c r="G31" s="384">
        <f>IF('ESS Jul 2022'!T19&gt;0,IF(($G$5&lt;'ESS Jul 2022'!T19),(0),($G$5-'ESS Jul 2022'!T19)*'ESS Jul 2022'!U19/100),IF(AND('ESS Jul 2022'!R19&gt;0,'ESS Jul 2022'!T19=""),IF(($G$5&lt;'ESS Jul 2022'!R19),(0),($G$5-'ESS Jul 2022'!R19)*'ESS Jul 2022'!S19/100),IF(AND('ESS Jul 2022'!P19&gt;0,'ESS Jul 2022'!R19=""),IF(($G$5&lt;'ESS Jul 2022'!P19),(0),($G$5-'ESS Jul 2022'!P19)*'ESS Jul 2022'!Q19/100),0)))</f>
        <v>175.61056090909094</v>
      </c>
      <c r="H31" s="384">
        <f>$H$5*'ESS Jul 2022'!AE19/100</f>
        <v>56.588489999999986</v>
      </c>
      <c r="I31" s="384">
        <f t="shared" si="11"/>
        <v>434.00905090909089</v>
      </c>
      <c r="J31" s="449">
        <f t="shared" si="12"/>
        <v>1222.7962036363638</v>
      </c>
      <c r="K31" s="449">
        <f t="shared" si="13"/>
        <v>1736.0362036363636</v>
      </c>
      <c r="L31" s="450">
        <f t="shared" si="19"/>
        <v>1909.6398240000001</v>
      </c>
      <c r="M31" s="449">
        <f>'ESS Jul 2022'!AZ19</f>
        <v>0</v>
      </c>
      <c r="N31" s="449">
        <f>'ESS Jul 2022'!BA19</f>
        <v>0</v>
      </c>
      <c r="O31" s="449">
        <f>'ESS Jul 2022'!BB19</f>
        <v>2</v>
      </c>
      <c r="P31" s="449">
        <f>'ESS Jul 2022'!BC19</f>
        <v>0</v>
      </c>
      <c r="Q31" s="449">
        <f>($E$6*'ESS Jul 2022'!AT19/100)*4</f>
        <v>154.72080000000003</v>
      </c>
      <c r="R31" s="448" t="str">
        <f t="shared" si="20"/>
        <v>Pay-on-time off bill</v>
      </c>
      <c r="S31" s="448" t="str">
        <f t="shared" si="21"/>
        <v>Exclusive</v>
      </c>
      <c r="T31" s="475">
        <f t="shared" si="14"/>
        <v>1736.0362036363636</v>
      </c>
      <c r="U31" s="449">
        <f t="shared" si="15"/>
        <v>1701.3154795636362</v>
      </c>
      <c r="V31" s="449">
        <f t="shared" si="16"/>
        <v>1581.3154036363635</v>
      </c>
      <c r="W31" s="449">
        <f t="shared" si="17"/>
        <v>1546.5946795636362</v>
      </c>
      <c r="X31" s="455">
        <f t="shared" si="18"/>
        <v>1739.446944</v>
      </c>
      <c r="Y31" s="455">
        <f t="shared" si="18"/>
        <v>1701.2541475200001</v>
      </c>
      <c r="Z31" s="387">
        <f>'ESS Jul 2022'!BL19</f>
        <v>0</v>
      </c>
      <c r="AA31" s="326" t="str">
        <f>'ESS Jul 2022'!BM19</f>
        <v>n</v>
      </c>
      <c r="AB31" s="523"/>
      <c r="AC31" s="523"/>
      <c r="AD31" s="523"/>
      <c r="AE31" s="523"/>
      <c r="AF31" s="523"/>
      <c r="AG31" s="523"/>
      <c r="AH31" s="523"/>
      <c r="AI31" s="523"/>
      <c r="AJ31" s="523"/>
      <c r="AK31" s="523"/>
      <c r="AL31" s="523"/>
      <c r="AM31" s="523"/>
      <c r="AN31" s="523"/>
    </row>
    <row r="32" spans="1:40" x14ac:dyDescent="0.3">
      <c r="A32" s="319" t="str">
        <f>'ESS Jul 2022'!K20</f>
        <v>Dodo Power &amp; Gas</v>
      </c>
      <c r="B32" s="383" t="str">
        <f>'ESS Jul 2022'!L20</f>
        <v>Market offer</v>
      </c>
      <c r="C32" s="384">
        <f>IF('ESS Jul 2022'!BP20=0,91*'ESS Jul 2022'!M20/100,(91*'ESS Jul 2022'!M20/100)+'ESS Jul 2022'!BP20/4)</f>
        <v>138.36136363636362</v>
      </c>
      <c r="D32" s="384">
        <f>IF('ESS Jul 2022'!O20="",$G$5*'ESS Jul 2022'!N20/100,IF($G$5&gt;='ESS Jul 2022'!P20,('ESS Jul 2022'!P20*'ESS Jul 2022'!N20/100),($G$5*'ESS Jul 2022'!N20/100)))</f>
        <v>217.96445045454547</v>
      </c>
      <c r="E32" s="384">
        <f>IF(AND('ESS Jul 2022'!P20&gt;0,'ESS Jul 2022'!R20&gt;0),IF($G$5&lt;'ESS Jul 2022'!P20,0,IF($G$5&lt;=('ESS Jul 2022'!R20+'ESS Jul 2022'!P20),(($G$5-'ESS Jul 2022'!P20)*'ESS Jul 2022'!Q20/100),(('ESS Jul 2022'!R20)*'ESS Jul 2022'!Q20/100))),0)</f>
        <v>0</v>
      </c>
      <c r="F32" s="384">
        <f>IF(AND('ESS Jul 2022'!Q20&gt;0,'ESS Jul 2022'!S20&gt;0),IF($G$5&lt;('ESS Jul 2022'!R20+'ESS Jul 2022'!P20),0,IF($G$5&lt;=('ESS Jul 2022'!T20+'ESS Jul 2022'!R20+'ESS Jul 2022'!P20),(($G$5-('ESS Jul 2022'!R20+'ESS Jul 2022'!P20))*'ESS Jul 2022'!S20/100),('ESS Jul 2022'!T20*'ESS Jul 2022'!S20/100))),0)</f>
        <v>0</v>
      </c>
      <c r="G32" s="384">
        <f>IF('ESS Jul 2022'!T20&gt;0,IF(($G$5&lt;'ESS Jul 2022'!T20),(0),($G$5-'ESS Jul 2022'!T20)*'ESS Jul 2022'!U20/100),IF(AND('ESS Jul 2022'!R20&gt;0,'ESS Jul 2022'!T20=""),IF(($G$5&lt;'ESS Jul 2022'!R20),(0),($G$5-'ESS Jul 2022'!R20)*'ESS Jul 2022'!S20/100),IF(AND('ESS Jul 2022'!P20&gt;0,'ESS Jul 2022'!R20=""),IF(($G$5&lt;'ESS Jul 2022'!P20),(0),($G$5-'ESS Jul 2022'!P20)*'ESS Jul 2022'!Q20/100),0)))</f>
        <v>0</v>
      </c>
      <c r="H32" s="384">
        <f>$H$5*'ESS Jul 2022'!AE20/100</f>
        <v>67.072663636363629</v>
      </c>
      <c r="I32" s="384">
        <f t="shared" si="11"/>
        <v>423.39847772727273</v>
      </c>
      <c r="J32" s="449">
        <f t="shared" si="12"/>
        <v>1140.1484563636363</v>
      </c>
      <c r="K32" s="449">
        <f t="shared" si="13"/>
        <v>1693.5939109090909</v>
      </c>
      <c r="L32" s="450">
        <f t="shared" si="19"/>
        <v>1862.9533020000001</v>
      </c>
      <c r="M32" s="449">
        <f>'ESS Jul 2022'!AZ20</f>
        <v>0</v>
      </c>
      <c r="N32" s="449">
        <f>'ESS Jul 2022'!BA20</f>
        <v>0</v>
      </c>
      <c r="O32" s="449">
        <f>'ESS Jul 2022'!BB20</f>
        <v>0</v>
      </c>
      <c r="P32" s="449">
        <f>'ESS Jul 2022'!BC20</f>
        <v>0</v>
      </c>
      <c r="Q32" s="449">
        <f>($E$6*'ESS Jul 2022'!AT20/100)*4</f>
        <v>184.47479999999999</v>
      </c>
      <c r="R32" s="448" t="str">
        <f t="shared" si="20"/>
        <v>No discount</v>
      </c>
      <c r="S32" s="448" t="str">
        <f t="shared" si="21"/>
        <v>Exclusive</v>
      </c>
      <c r="T32" s="475">
        <f t="shared" si="14"/>
        <v>1693.5939109090909</v>
      </c>
      <c r="U32" s="449">
        <f t="shared" si="15"/>
        <v>1693.5939109090909</v>
      </c>
      <c r="V32" s="449">
        <f t="shared" si="16"/>
        <v>1509.119110909091</v>
      </c>
      <c r="W32" s="449">
        <f t="shared" si="17"/>
        <v>1509.119110909091</v>
      </c>
      <c r="X32" s="455">
        <f t="shared" si="18"/>
        <v>1660.0310220000001</v>
      </c>
      <c r="Y32" s="455">
        <f t="shared" si="18"/>
        <v>1660.0310220000001</v>
      </c>
      <c r="Z32" s="387">
        <f>'ESS Jul 2022'!BL20</f>
        <v>0</v>
      </c>
      <c r="AA32" s="326" t="str">
        <f>'ESS Jul 2022'!BM20</f>
        <v>n</v>
      </c>
      <c r="AB32" s="523"/>
      <c r="AC32" s="523"/>
      <c r="AD32" s="523"/>
      <c r="AE32" s="523"/>
      <c r="AF32" s="523"/>
      <c r="AG32" s="523"/>
      <c r="AH32" s="523"/>
      <c r="AI32" s="523"/>
      <c r="AJ32" s="523"/>
      <c r="AK32" s="523"/>
      <c r="AL32" s="523"/>
      <c r="AM32" s="523"/>
      <c r="AN32" s="523"/>
    </row>
    <row r="33" spans="1:40" x14ac:dyDescent="0.3">
      <c r="A33" s="319" t="str">
        <f>'ESS Jul 2022'!K21</f>
        <v>EnergyAustralia</v>
      </c>
      <c r="B33" s="383" t="str">
        <f>'ESS Jul 2022'!L21</f>
        <v>Solar Max</v>
      </c>
      <c r="C33" s="384">
        <f>IF('ESS Jul 2022'!BP21=0,91*'ESS Jul 2022'!M21/100,(91*'ESS Jul 2022'!M21/100)+'ESS Jul 2022'!BP21/4)</f>
        <v>136.04499999999999</v>
      </c>
      <c r="D33" s="384">
        <f>IF('ESS Jul 2022'!O21="",$G$5*'ESS Jul 2022'!N21/100,IF($G$5&gt;='ESS Jul 2022'!P21,('ESS Jul 2022'!P21*'ESS Jul 2022'!N21/100),($G$5*'ESS Jul 2022'!N21/100)))</f>
        <v>251.01238909090907</v>
      </c>
      <c r="E33" s="384">
        <f>IF(AND('ESS Jul 2022'!P21&gt;0,'ESS Jul 2022'!R21&gt;0),IF($G$5&lt;'ESS Jul 2022'!P21,0,IF($G$5&lt;=('ESS Jul 2022'!R21+'ESS Jul 2022'!P21),(($G$5-'ESS Jul 2022'!P21)*'ESS Jul 2022'!Q21/100),(('ESS Jul 2022'!R21)*'ESS Jul 2022'!Q21/100))),0)</f>
        <v>0</v>
      </c>
      <c r="F33" s="384">
        <f>IF(AND('ESS Jul 2022'!Q21&gt;0,'ESS Jul 2022'!S21&gt;0),IF($G$5&lt;('ESS Jul 2022'!R21+'ESS Jul 2022'!P21),0,IF($G$5&lt;=('ESS Jul 2022'!T21+'ESS Jul 2022'!R21+'ESS Jul 2022'!P21),(($G$5-('ESS Jul 2022'!R21+'ESS Jul 2022'!P21))*'ESS Jul 2022'!S21/100),('ESS Jul 2022'!T21*'ESS Jul 2022'!S21/100))),0)</f>
        <v>0</v>
      </c>
      <c r="G33" s="384">
        <f>IF('ESS Jul 2022'!T21&gt;0,IF(($G$5&lt;'ESS Jul 2022'!T21),(0),($G$5-'ESS Jul 2022'!T21)*'ESS Jul 2022'!U21/100),IF(AND('ESS Jul 2022'!R21&gt;0,'ESS Jul 2022'!T21=""),IF(($G$5&lt;'ESS Jul 2022'!R21),(0),($G$5-'ESS Jul 2022'!R21)*'ESS Jul 2022'!S21/100),IF(AND('ESS Jul 2022'!P21&gt;0,'ESS Jul 2022'!R21=""),IF(($G$5&lt;'ESS Jul 2022'!P21),(0),($G$5-'ESS Jul 2022'!P21)*'ESS Jul 2022'!Q21/100),0)))</f>
        <v>0</v>
      </c>
      <c r="H33" s="384">
        <f>$H$5*'ESS Jul 2022'!AE21/100</f>
        <v>55.220989090909086</v>
      </c>
      <c r="I33" s="384">
        <f t="shared" si="11"/>
        <v>442.27837818181814</v>
      </c>
      <c r="J33" s="449">
        <f t="shared" si="12"/>
        <v>1224.9335127272725</v>
      </c>
      <c r="K33" s="449">
        <f t="shared" si="13"/>
        <v>1769.1135127272726</v>
      </c>
      <c r="L33" s="450">
        <f t="shared" si="19"/>
        <v>1946.024864</v>
      </c>
      <c r="M33" s="449">
        <f>'ESS Jul 2022'!AZ21</f>
        <v>0</v>
      </c>
      <c r="N33" s="449">
        <f>'ESS Jul 2022'!BA21</f>
        <v>0</v>
      </c>
      <c r="O33" s="449">
        <f>'ESS Jul 2022'!BB21</f>
        <v>0</v>
      </c>
      <c r="P33" s="449">
        <f>'ESS Jul 2022'!BC21</f>
        <v>0</v>
      </c>
      <c r="Q33" s="449">
        <f>($E$6*'ESS Jul 2022'!AT21/100)*4</f>
        <v>297.54000000000002</v>
      </c>
      <c r="R33" s="448" t="str">
        <f t="shared" si="20"/>
        <v>No discount</v>
      </c>
      <c r="S33" s="448" t="str">
        <f t="shared" si="21"/>
        <v>Exclusive</v>
      </c>
      <c r="T33" s="475">
        <f t="shared" si="14"/>
        <v>1769.1135127272726</v>
      </c>
      <c r="U33" s="449">
        <f t="shared" si="15"/>
        <v>1769.1135127272726</v>
      </c>
      <c r="V33" s="449">
        <f t="shared" si="16"/>
        <v>1471.5735127272726</v>
      </c>
      <c r="W33" s="449">
        <f t="shared" si="17"/>
        <v>1471.5735127272726</v>
      </c>
      <c r="X33" s="455">
        <f t="shared" si="18"/>
        <v>1618.7308639999999</v>
      </c>
      <c r="Y33" s="455">
        <f t="shared" si="18"/>
        <v>1618.7308639999999</v>
      </c>
      <c r="Z33" s="387">
        <f>'ESS Jul 2022'!BL21</f>
        <v>0</v>
      </c>
      <c r="AA33" s="326" t="str">
        <f>'ESS Jul 2022'!BM21</f>
        <v>n</v>
      </c>
      <c r="AB33" s="523"/>
      <c r="AC33" s="523"/>
      <c r="AD33" s="523"/>
      <c r="AE33" s="523"/>
      <c r="AF33" s="523"/>
      <c r="AG33" s="523"/>
      <c r="AH33" s="523"/>
      <c r="AI33" s="523"/>
      <c r="AJ33" s="523"/>
      <c r="AK33" s="523"/>
      <c r="AL33" s="523"/>
      <c r="AM33" s="523"/>
      <c r="AN33" s="523"/>
    </row>
    <row r="34" spans="1:40" x14ac:dyDescent="0.3">
      <c r="A34" s="319" t="str">
        <f>'ESS Jul 2022'!K22</f>
        <v>Origin Energy</v>
      </c>
      <c r="B34" s="383" t="str">
        <f>'ESS Jul 2022'!L22</f>
        <v>Solar Boost</v>
      </c>
      <c r="C34" s="384">
        <f>IF('ESS Jul 2022'!BP22=0,91*'ESS Jul 2022'!M22/100,(91*'ESS Jul 2022'!M22/100)+'ESS Jul 2022'!BP22/4)</f>
        <v>148.62781818181816</v>
      </c>
      <c r="D34" s="384">
        <f>IF('ESS Jul 2022'!O22="",$G$5*'ESS Jul 2022'!N22/100,IF($G$5&gt;='ESS Jul 2022'!P22,('ESS Jul 2022'!P22*'ESS Jul 2022'!N22/100),($G$5*'ESS Jul 2022'!N22/100)))</f>
        <v>246.53002500000002</v>
      </c>
      <c r="E34" s="384">
        <f>IF(AND('ESS Jul 2022'!P22&gt;0,'ESS Jul 2022'!R22&gt;0),IF($G$5&lt;'ESS Jul 2022'!P22,0,IF($G$5&lt;=('ESS Jul 2022'!R22+'ESS Jul 2022'!P22),(($G$5-'ESS Jul 2022'!P22)*'ESS Jul 2022'!Q22/100),(('ESS Jul 2022'!R22)*'ESS Jul 2022'!Q22/100))),0)</f>
        <v>0</v>
      </c>
      <c r="F34" s="384">
        <f>IF(AND('ESS Jul 2022'!Q22&gt;0,'ESS Jul 2022'!S22&gt;0),IF($G$5&lt;('ESS Jul 2022'!R22+'ESS Jul 2022'!P22),0,IF($G$5&lt;=('ESS Jul 2022'!T22+'ESS Jul 2022'!R22+'ESS Jul 2022'!P22),(($G$5-('ESS Jul 2022'!R22+'ESS Jul 2022'!P22))*'ESS Jul 2022'!S22/100),('ESS Jul 2022'!T22*'ESS Jul 2022'!S22/100))),0)</f>
        <v>0</v>
      </c>
      <c r="G34" s="384">
        <f>IF('ESS Jul 2022'!T22&gt;0,IF(($G$5&lt;'ESS Jul 2022'!T22),(0),($G$5-'ESS Jul 2022'!T22)*'ESS Jul 2022'!U22/100),IF(AND('ESS Jul 2022'!R22&gt;0,'ESS Jul 2022'!T22=""),IF(($G$5&lt;'ESS Jul 2022'!R22),(0),($G$5-'ESS Jul 2022'!R22)*'ESS Jul 2022'!S22/100),IF(AND('ESS Jul 2022'!P22&gt;0,'ESS Jul 2022'!R22=""),IF(($G$5&lt;'ESS Jul 2022'!P22),(0),($G$5-'ESS Jul 2022'!P22)*'ESS Jul 2022'!Q22/100),0)))</f>
        <v>0</v>
      </c>
      <c r="H34" s="384">
        <f>$H$5*'ESS Jul 2022'!AE22/100</f>
        <v>55.481465454545443</v>
      </c>
      <c r="I34" s="384">
        <f t="shared" si="11"/>
        <v>450.63930863636364</v>
      </c>
      <c r="J34" s="449">
        <f t="shared" si="12"/>
        <v>1208.0459618181819</v>
      </c>
      <c r="K34" s="449">
        <f t="shared" si="13"/>
        <v>1802.5572345454545</v>
      </c>
      <c r="L34" s="450">
        <f t="shared" si="19"/>
        <v>1982.8129580000002</v>
      </c>
      <c r="M34" s="449">
        <f>'ESS Jul 2022'!AZ22</f>
        <v>0</v>
      </c>
      <c r="N34" s="449">
        <f>'ESS Jul 2022'!BA22</f>
        <v>0</v>
      </c>
      <c r="O34" s="449">
        <f>'ESS Jul 2022'!BB22</f>
        <v>0</v>
      </c>
      <c r="P34" s="449">
        <f>'ESS Jul 2022'!BC22</f>
        <v>0</v>
      </c>
      <c r="Q34" s="449">
        <f>($E$6*'ESS Jul 2022'!AT22/100)*4</f>
        <v>297.54000000000002</v>
      </c>
      <c r="R34" s="448" t="str">
        <f t="shared" si="20"/>
        <v>No discount</v>
      </c>
      <c r="S34" s="448" t="str">
        <f t="shared" si="21"/>
        <v>Inclusive</v>
      </c>
      <c r="T34" s="475">
        <f t="shared" si="14"/>
        <v>1802.5572345454545</v>
      </c>
      <c r="U34" s="449">
        <f t="shared" si="15"/>
        <v>1802.5572345454545</v>
      </c>
      <c r="V34" s="449">
        <f t="shared" si="16"/>
        <v>1505.0172345454546</v>
      </c>
      <c r="W34" s="449">
        <f t="shared" si="17"/>
        <v>1505.0172345454546</v>
      </c>
      <c r="X34" s="455">
        <f t="shared" si="18"/>
        <v>1655.5189580000001</v>
      </c>
      <c r="Y34" s="455">
        <f t="shared" si="18"/>
        <v>1655.5189580000001</v>
      </c>
      <c r="Z34" s="387">
        <f>'ESS Jul 2022'!BL22</f>
        <v>0</v>
      </c>
      <c r="AA34" s="326" t="str">
        <f>'ESS Jul 2022'!BM22</f>
        <v>n</v>
      </c>
      <c r="AB34" s="523"/>
      <c r="AC34" s="523"/>
      <c r="AD34" s="523"/>
      <c r="AE34" s="523"/>
      <c r="AF34" s="523"/>
      <c r="AG34" s="523"/>
      <c r="AH34" s="523"/>
      <c r="AI34" s="523"/>
      <c r="AJ34" s="523"/>
      <c r="AK34" s="523"/>
      <c r="AL34" s="523"/>
      <c r="AM34" s="523"/>
      <c r="AN34" s="523"/>
    </row>
    <row r="35" spans="1:40" x14ac:dyDescent="0.3">
      <c r="A35" s="319" t="str">
        <f>'ESS Jul 2022'!K23</f>
        <v>Powershop</v>
      </c>
      <c r="B35" s="383" t="str">
        <f>'ESS Jul 2022'!L23</f>
        <v>Carbon neutral</v>
      </c>
      <c r="C35" s="384">
        <f>IF('ESS Jul 2022'!BP23=0,91*'ESS Jul 2022'!M23/100,(91*'ESS Jul 2022'!M23/100)+'ESS Jul 2022'!BP23/4)</f>
        <v>172.27954545454543</v>
      </c>
      <c r="D35" s="384">
        <f>IF('ESS Jul 2022'!O23="",$G$5*'ESS Jul 2022'!N23/100,IF($G$5&gt;='ESS Jul 2022'!P23,('ESS Jul 2022'!P23*'ESS Jul 2022'!N23/100),($G$5*'ESS Jul 2022'!N23/100)))</f>
        <v>207.78416590909092</v>
      </c>
      <c r="E35" s="384">
        <f>IF(AND('ESS Jul 2022'!P23&gt;0,'ESS Jul 2022'!R23&gt;0),IF($G$5&lt;'ESS Jul 2022'!P23,0,IF($G$5&lt;=('ESS Jul 2022'!R23+'ESS Jul 2022'!P23),(($G$5-'ESS Jul 2022'!P23)*'ESS Jul 2022'!Q23/100),(('ESS Jul 2022'!R23)*'ESS Jul 2022'!Q23/100))),0)</f>
        <v>0</v>
      </c>
      <c r="F35" s="384">
        <f>IF(AND('ESS Jul 2022'!Q23&gt;0,'ESS Jul 2022'!S23&gt;0),IF($G$5&lt;('ESS Jul 2022'!R23+'ESS Jul 2022'!P23),0,IF($G$5&lt;=('ESS Jul 2022'!T23+'ESS Jul 2022'!R23+'ESS Jul 2022'!P23),(($G$5-('ESS Jul 2022'!R23+'ESS Jul 2022'!P23))*'ESS Jul 2022'!S23/100),('ESS Jul 2022'!T23*'ESS Jul 2022'!S23/100))),0)</f>
        <v>0</v>
      </c>
      <c r="G35" s="384">
        <f>IF('ESS Jul 2022'!T23&gt;0,IF(($G$5&lt;'ESS Jul 2022'!T23),(0),($G$5-'ESS Jul 2022'!T23)*'ESS Jul 2022'!U23/100),IF(AND('ESS Jul 2022'!R23&gt;0,'ESS Jul 2022'!T23=""),IF(($G$5&lt;'ESS Jul 2022'!R23),(0),($G$5-'ESS Jul 2022'!R23)*'ESS Jul 2022'!S23/100),IF(AND('ESS Jul 2022'!P23&gt;0,'ESS Jul 2022'!R23=""),IF(($G$5&lt;'ESS Jul 2022'!P23),(0),($G$5-'ESS Jul 2022'!P23)*'ESS Jul 2022'!Q23/100),0)))</f>
        <v>0</v>
      </c>
      <c r="H35" s="384">
        <f>$H$5*'ESS Jul 2022'!AE23/100</f>
        <v>51.769677272727264</v>
      </c>
      <c r="I35" s="384">
        <f t="shared" si="11"/>
        <v>431.83338863636362</v>
      </c>
      <c r="J35" s="449">
        <f t="shared" si="12"/>
        <v>1038.2153727272728</v>
      </c>
      <c r="K35" s="449">
        <f t="shared" si="13"/>
        <v>1727.3335545454545</v>
      </c>
      <c r="L35" s="450">
        <f t="shared" si="19"/>
        <v>1900.06691</v>
      </c>
      <c r="M35" s="449">
        <f>'ESS Jul 2022'!AZ23</f>
        <v>0</v>
      </c>
      <c r="N35" s="449">
        <f>'ESS Jul 2022'!BA23</f>
        <v>0</v>
      </c>
      <c r="O35" s="449">
        <f>'ESS Jul 2022'!BB23</f>
        <v>0</v>
      </c>
      <c r="P35" s="449">
        <f>'ESS Jul 2022'!BC23</f>
        <v>0</v>
      </c>
      <c r="Q35" s="449">
        <f>($E$6*'ESS Jul 2022'!AT23/100)*4</f>
        <v>148.77000000000001</v>
      </c>
      <c r="R35" s="448" t="str">
        <f t="shared" si="20"/>
        <v>No discount</v>
      </c>
      <c r="S35" s="448" t="str">
        <f t="shared" si="21"/>
        <v>Inclusive</v>
      </c>
      <c r="T35" s="475">
        <f t="shared" si="14"/>
        <v>1727.3335545454545</v>
      </c>
      <c r="U35" s="449">
        <f t="shared" si="15"/>
        <v>1727.3335545454545</v>
      </c>
      <c r="V35" s="449">
        <f t="shared" si="16"/>
        <v>1578.5635545454545</v>
      </c>
      <c r="W35" s="449">
        <f t="shared" si="17"/>
        <v>1578.5635545454545</v>
      </c>
      <c r="X35" s="455">
        <f t="shared" si="18"/>
        <v>1736.4199100000001</v>
      </c>
      <c r="Y35" s="455">
        <f t="shared" si="18"/>
        <v>1736.4199100000001</v>
      </c>
      <c r="Z35" s="387">
        <f>'ESS Jul 2022'!BL23</f>
        <v>0</v>
      </c>
      <c r="AA35" s="326" t="str">
        <f>'ESS Jul 2022'!BM23</f>
        <v>n</v>
      </c>
      <c r="AB35" s="523"/>
      <c r="AC35" s="523"/>
      <c r="AD35" s="523"/>
      <c r="AE35" s="523"/>
      <c r="AF35" s="523"/>
      <c r="AG35" s="523"/>
      <c r="AH35" s="523"/>
      <c r="AI35" s="523"/>
      <c r="AJ35" s="523"/>
      <c r="AK35" s="523"/>
      <c r="AL35" s="523"/>
      <c r="AM35" s="523"/>
      <c r="AN35" s="523"/>
    </row>
    <row r="36" spans="1:40" x14ac:dyDescent="0.3">
      <c r="A36" s="319" t="str">
        <f>'ESS Jul 2022'!K24</f>
        <v>Red Energy</v>
      </c>
      <c r="B36" s="383" t="str">
        <f>'ESS Jul 2022'!L24</f>
        <v>Solar Saver</v>
      </c>
      <c r="C36" s="384">
        <f>IF('ESS Jul 2022'!BP24=0,91*'ESS Jul 2022'!M24/100,(91*'ESS Jul 2022'!M24/100)+'ESS Jul 2022'!BP24/4)</f>
        <v>146.51</v>
      </c>
      <c r="D36" s="384">
        <f>IF('ESS Jul 2022'!O24="",$G$5*'ESS Jul 2022'!N24/100,IF($G$5&gt;='ESS Jul 2022'!P24,('ESS Jul 2022'!P24*'ESS Jul 2022'!N24/100),($G$5*'ESS Jul 2022'!N24/100)))</f>
        <v>236.50168500000001</v>
      </c>
      <c r="E36" s="384">
        <f>IF(AND('ESS Jul 2022'!P24&gt;0,'ESS Jul 2022'!R24&gt;0),IF($G$5&lt;'ESS Jul 2022'!P24,0,IF($G$5&lt;=('ESS Jul 2022'!R24+'ESS Jul 2022'!P24),(($G$5-'ESS Jul 2022'!P24)*'ESS Jul 2022'!Q24/100),(('ESS Jul 2022'!R24)*'ESS Jul 2022'!Q24/100))),0)</f>
        <v>0</v>
      </c>
      <c r="F36" s="384">
        <f>IF(AND('ESS Jul 2022'!Q24&gt;0,'ESS Jul 2022'!S24&gt;0),IF($G$5&lt;('ESS Jul 2022'!R24+'ESS Jul 2022'!P24),0,IF($G$5&lt;=('ESS Jul 2022'!T24+'ESS Jul 2022'!R24+'ESS Jul 2022'!P24),(($G$5-('ESS Jul 2022'!R24+'ESS Jul 2022'!P24))*'ESS Jul 2022'!S24/100),('ESS Jul 2022'!T24*'ESS Jul 2022'!S24/100))),0)</f>
        <v>0</v>
      </c>
      <c r="G36" s="384">
        <f>IF('ESS Jul 2022'!T24&gt;0,IF(($G$5&lt;'ESS Jul 2022'!T24),(0),($G$5-'ESS Jul 2022'!T24)*'ESS Jul 2022'!U24/100),IF(AND('ESS Jul 2022'!R24&gt;0,'ESS Jul 2022'!T24=""),IF(($G$5&lt;'ESS Jul 2022'!R24),(0),($G$5-'ESS Jul 2022'!R24)*'ESS Jul 2022'!S24/100),IF(AND('ESS Jul 2022'!P24&gt;0,'ESS Jul 2022'!R24=""),IF(($G$5&lt;'ESS Jul 2022'!P24),(0),($G$5-'ESS Jul 2022'!P24)*'ESS Jul 2022'!Q24/100),0)))</f>
        <v>0</v>
      </c>
      <c r="H36" s="384">
        <f>$H$5*'ESS Jul 2022'!AE24/100</f>
        <v>64.10974499999999</v>
      </c>
      <c r="I36" s="384">
        <f t="shared" si="11"/>
        <v>447.12142999999998</v>
      </c>
      <c r="J36" s="449">
        <f t="shared" si="12"/>
        <v>1202.4457199999999</v>
      </c>
      <c r="K36" s="449">
        <f t="shared" si="13"/>
        <v>1788.4857199999999</v>
      </c>
      <c r="L36" s="450">
        <f t="shared" si="19"/>
        <v>1967.334292</v>
      </c>
      <c r="M36" s="449">
        <f>'ESS Jul 2022'!AZ24</f>
        <v>0</v>
      </c>
      <c r="N36" s="449">
        <f>'ESS Jul 2022'!BA24</f>
        <v>0</v>
      </c>
      <c r="O36" s="449">
        <f>'ESS Jul 2022'!BB24</f>
        <v>0</v>
      </c>
      <c r="P36" s="449">
        <f>'ESS Jul 2022'!BC24</f>
        <v>0</v>
      </c>
      <c r="Q36" s="449">
        <f>($E$6*'ESS Jul 2022'!AT24/100)*4</f>
        <v>535.572</v>
      </c>
      <c r="R36" s="448" t="str">
        <f t="shared" si="20"/>
        <v>No discount</v>
      </c>
      <c r="S36" s="448" t="str">
        <f t="shared" si="21"/>
        <v>Inclusive</v>
      </c>
      <c r="T36" s="475">
        <f t="shared" si="14"/>
        <v>1788.4857199999999</v>
      </c>
      <c r="U36" s="449">
        <f t="shared" si="15"/>
        <v>1788.4857199999999</v>
      </c>
      <c r="V36" s="449">
        <f t="shared" si="16"/>
        <v>1252.91372</v>
      </c>
      <c r="W36" s="449">
        <f t="shared" si="17"/>
        <v>1252.91372</v>
      </c>
      <c r="X36" s="455">
        <f t="shared" si="18"/>
        <v>1378.2050920000001</v>
      </c>
      <c r="Y36" s="455">
        <f t="shared" si="18"/>
        <v>1378.2050920000001</v>
      </c>
      <c r="Z36" s="387">
        <f>'ESS Jul 2022'!BL24</f>
        <v>0</v>
      </c>
      <c r="AA36" s="326" t="str">
        <f>'ESS Jul 2022'!BM24</f>
        <v>n</v>
      </c>
      <c r="AB36" s="523"/>
      <c r="AC36" s="523"/>
      <c r="AD36" s="523"/>
      <c r="AE36" s="523"/>
      <c r="AF36" s="523"/>
      <c r="AG36" s="523"/>
      <c r="AH36" s="523"/>
      <c r="AI36" s="523"/>
      <c r="AJ36" s="523"/>
      <c r="AK36" s="523"/>
      <c r="AL36" s="523"/>
      <c r="AM36" s="523"/>
      <c r="AN36" s="523"/>
    </row>
    <row r="37" spans="1:40" x14ac:dyDescent="0.3">
      <c r="A37" s="319" t="str">
        <f>'ESS Jul 2022'!K25</f>
        <v>Simply Energy</v>
      </c>
      <c r="B37" s="383" t="str">
        <f>'ESS Jul 2022'!L25</f>
        <v>NRMA 1% discount</v>
      </c>
      <c r="C37" s="384">
        <f>IF('ESS Jul 2022'!BP25=0,91*'ESS Jul 2022'!M25/100,(91*'ESS Jul 2022'!M25/100)+'ESS Jul 2022'!BP25/4)</f>
        <v>137.12872727272725</v>
      </c>
      <c r="D37" s="384">
        <f>IF('ESS Jul 2022'!O25="",$G$5*'ESS Jul 2022'!N25/100,IF($G$5&gt;='ESS Jul 2022'!P25,('ESS Jul 2022'!P25*'ESS Jul 2022'!N25/100),($G$5*'ESS Jul 2022'!N25/100)))</f>
        <v>252.37988999999999</v>
      </c>
      <c r="E37" s="384">
        <f>IF(AND('ESS Jul 2022'!P25&gt;0,'ESS Jul 2022'!R25&gt;0),IF($G$5&lt;'ESS Jul 2022'!P25,0,IF($G$5&lt;=('ESS Jul 2022'!R25+'ESS Jul 2022'!P25),(($G$5-'ESS Jul 2022'!P25)*'ESS Jul 2022'!Q25/100),(('ESS Jul 2022'!R25)*'ESS Jul 2022'!Q25/100))),0)</f>
        <v>0</v>
      </c>
      <c r="F37" s="384">
        <f>IF(AND('ESS Jul 2022'!Q25&gt;0,'ESS Jul 2022'!S25&gt;0),IF($G$5&lt;('ESS Jul 2022'!R25+'ESS Jul 2022'!P25),0,IF($G$5&lt;=('ESS Jul 2022'!T25+'ESS Jul 2022'!R25+'ESS Jul 2022'!P25),(($G$5-('ESS Jul 2022'!R25+'ESS Jul 2022'!P25))*'ESS Jul 2022'!S25/100),('ESS Jul 2022'!T25*'ESS Jul 2022'!S25/100))),0)</f>
        <v>0</v>
      </c>
      <c r="G37" s="384">
        <f>IF('ESS Jul 2022'!T25&gt;0,IF(($G$5&lt;'ESS Jul 2022'!T25),(0),($G$5-'ESS Jul 2022'!T25)*'ESS Jul 2022'!U25/100),IF(AND('ESS Jul 2022'!R25&gt;0,'ESS Jul 2022'!T25=""),IF(($G$5&lt;'ESS Jul 2022'!R25),(0),($G$5-'ESS Jul 2022'!R25)*'ESS Jul 2022'!S25/100),IF(AND('ESS Jul 2022'!P25&gt;0,'ESS Jul 2022'!R25=""),IF(($G$5&lt;'ESS Jul 2022'!P25),(0),($G$5-'ESS Jul 2022'!P25)*'ESS Jul 2022'!Q25/100),0)))</f>
        <v>0</v>
      </c>
      <c r="H37" s="384">
        <f>$H$5*'ESS Jul 2022'!AE25/100</f>
        <v>58.086229090909072</v>
      </c>
      <c r="I37" s="384">
        <f t="shared" si="11"/>
        <v>447.59484636363629</v>
      </c>
      <c r="J37" s="449">
        <f t="shared" si="12"/>
        <v>1241.8644763636362</v>
      </c>
      <c r="K37" s="449">
        <f t="shared" si="13"/>
        <v>1790.3793854545452</v>
      </c>
      <c r="L37" s="450">
        <f t="shared" si="19"/>
        <v>1969.4173239999998</v>
      </c>
      <c r="M37" s="449">
        <f>'ESS Jul 2022'!AZ25</f>
        <v>1</v>
      </c>
      <c r="N37" s="449">
        <f>'ESS Jul 2022'!BA25</f>
        <v>0</v>
      </c>
      <c r="O37" s="449">
        <f>'ESS Jul 2022'!BB25</f>
        <v>0</v>
      </c>
      <c r="P37" s="449">
        <f>'ESS Jul 2022'!BC25</f>
        <v>0</v>
      </c>
      <c r="Q37" s="449">
        <f>($E$6*'ESS Jul 2022'!AT25/100)*4</f>
        <v>238.03200000000001</v>
      </c>
      <c r="R37" s="448" t="str">
        <f t="shared" si="20"/>
        <v>Guaranteed off bill</v>
      </c>
      <c r="S37" s="448" t="str">
        <f t="shared" si="21"/>
        <v>Exclusive</v>
      </c>
      <c r="T37" s="475">
        <f t="shared" si="14"/>
        <v>1772.4755915999997</v>
      </c>
      <c r="U37" s="449">
        <f t="shared" si="15"/>
        <v>1772.4755915999997</v>
      </c>
      <c r="V37" s="449">
        <f t="shared" si="16"/>
        <v>1534.4435915999998</v>
      </c>
      <c r="W37" s="449">
        <f t="shared" si="17"/>
        <v>1534.4435915999998</v>
      </c>
      <c r="X37" s="455">
        <f t="shared" si="18"/>
        <v>1687.88795076</v>
      </c>
      <c r="Y37" s="455">
        <f t="shared" si="18"/>
        <v>1687.88795076</v>
      </c>
      <c r="Z37" s="387">
        <f>'ESS Jul 2022'!BL25</f>
        <v>0</v>
      </c>
      <c r="AA37" s="326" t="str">
        <f>'ESS Jul 2022'!BM25</f>
        <v>n</v>
      </c>
      <c r="AB37" s="523"/>
      <c r="AC37" s="523"/>
      <c r="AD37" s="523"/>
      <c r="AE37" s="523"/>
      <c r="AF37" s="523"/>
      <c r="AG37" s="523"/>
      <c r="AH37" s="523"/>
      <c r="AI37" s="523"/>
      <c r="AJ37" s="523"/>
      <c r="AK37" s="523"/>
      <c r="AL37" s="523"/>
      <c r="AM37" s="523"/>
      <c r="AN37" s="523"/>
    </row>
    <row r="38" spans="1:40" x14ac:dyDescent="0.3">
      <c r="A38" s="319" t="str">
        <f>'ESS Jul 2022'!K26</f>
        <v>Amber Electric</v>
      </c>
      <c r="B38" s="383" t="str">
        <f>'ESS Jul 2022'!L26</f>
        <v>Amber Plan</v>
      </c>
      <c r="C38" s="384">
        <f>IF('ESS Jul 2022'!BP26=0,91*'ESS Jul 2022'!M26/100,(91*'ESS Jul 2022'!M26/100)+'ESS Jul 2022'!BP26/4)</f>
        <v>171.29554545454545</v>
      </c>
      <c r="D38" s="384">
        <f>IF('ESS Jul 2022'!O26="",$G$5*'ESS Jul 2022'!N26/100,IF($G$5&gt;='ESS Jul 2022'!P26,('ESS Jul 2022'!P26*'ESS Jul 2022'!N26/100),($G$5*'ESS Jul 2022'!N26/100)))</f>
        <v>288.23880272727268</v>
      </c>
      <c r="E38" s="384">
        <f>IF(AND('ESS Jul 2022'!P26&gt;0,'ESS Jul 2022'!R26&gt;0),IF($G$5&lt;'ESS Jul 2022'!P26,0,IF($G$5&lt;=('ESS Jul 2022'!R26+'ESS Jul 2022'!P26),(($G$5-'ESS Jul 2022'!P26)*'ESS Jul 2022'!Q26/100),(('ESS Jul 2022'!R26)*'ESS Jul 2022'!Q26/100))),0)</f>
        <v>0</v>
      </c>
      <c r="F38" s="384">
        <f>IF(AND('ESS Jul 2022'!Q26&gt;0,'ESS Jul 2022'!S26&gt;0),IF($G$5&lt;('ESS Jul 2022'!R26+'ESS Jul 2022'!P26),0,IF($G$5&lt;=('ESS Jul 2022'!T26+'ESS Jul 2022'!R26+'ESS Jul 2022'!P26),(($G$5-('ESS Jul 2022'!R26+'ESS Jul 2022'!P26))*'ESS Jul 2022'!S26/100),('ESS Jul 2022'!T26*'ESS Jul 2022'!S26/100))),0)</f>
        <v>0</v>
      </c>
      <c r="G38" s="384">
        <f>IF('ESS Jul 2022'!T26&gt;0,IF(($G$5&lt;'ESS Jul 2022'!T26),(0),($G$5-'ESS Jul 2022'!T26)*'ESS Jul 2022'!U26/100),IF(AND('ESS Jul 2022'!R26&gt;0,'ESS Jul 2022'!T26=""),IF(($G$5&lt;'ESS Jul 2022'!R26),(0),($G$5-'ESS Jul 2022'!R26)*'ESS Jul 2022'!S26/100),IF(AND('ESS Jul 2022'!P26&gt;0,'ESS Jul 2022'!R26=""),IF(($G$5&lt;'ESS Jul 2022'!P26),(0),($G$5-'ESS Jul 2022'!P26)*'ESS Jul 2022'!Q26/100),0)))</f>
        <v>0</v>
      </c>
      <c r="H38" s="384">
        <f>$H$5*'ESS Jul 2022'!AE26/100</f>
        <v>78.761540454545454</v>
      </c>
      <c r="I38" s="384">
        <f t="shared" si="11"/>
        <v>538.29588863636354</v>
      </c>
      <c r="J38" s="449">
        <f t="shared" si="12"/>
        <v>1468.0013727272724</v>
      </c>
      <c r="K38" s="449">
        <f t="shared" si="13"/>
        <v>2153.1835545454542</v>
      </c>
      <c r="L38" s="450">
        <f t="shared" si="19"/>
        <v>2368.50191</v>
      </c>
      <c r="M38" s="449">
        <f>'ESS Jul 2022'!AZ26</f>
        <v>0</v>
      </c>
      <c r="N38" s="449">
        <f>'ESS Jul 2022'!BA26</f>
        <v>0</v>
      </c>
      <c r="O38" s="449">
        <f>'ESS Jul 2022'!BB26</f>
        <v>0</v>
      </c>
      <c r="P38" s="449">
        <f>'ESS Jul 2022'!BC26</f>
        <v>0</v>
      </c>
      <c r="Q38" s="449">
        <f>($E$6*'ESS Jul 2022'!AT26/100)*4</f>
        <v>0</v>
      </c>
      <c r="R38" s="448" t="str">
        <f t="shared" si="20"/>
        <v>No discount</v>
      </c>
      <c r="S38" s="448" t="str">
        <f t="shared" si="21"/>
        <v>Exclusive</v>
      </c>
      <c r="T38" s="475">
        <f t="shared" si="14"/>
        <v>2153.1835545454542</v>
      </c>
      <c r="U38" s="449">
        <f t="shared" si="15"/>
        <v>2153.1835545454542</v>
      </c>
      <c r="V38" s="449">
        <f t="shared" si="16"/>
        <v>2153.1835545454542</v>
      </c>
      <c r="W38" s="449">
        <f t="shared" si="17"/>
        <v>2153.1835545454542</v>
      </c>
      <c r="X38" s="455">
        <f t="shared" si="18"/>
        <v>2368.50191</v>
      </c>
      <c r="Y38" s="455">
        <f t="shared" si="18"/>
        <v>2368.50191</v>
      </c>
      <c r="Z38" s="387">
        <f>'ESS Jul 2022'!BL26</f>
        <v>0</v>
      </c>
      <c r="AA38" s="326" t="str">
        <f>'ESS Jul 2022'!BM26</f>
        <v>n</v>
      </c>
      <c r="AB38" s="523"/>
      <c r="AC38" s="523"/>
      <c r="AD38" s="523"/>
      <c r="AE38" s="523"/>
      <c r="AF38" s="523"/>
      <c r="AG38" s="523"/>
      <c r="AH38" s="523"/>
      <c r="AI38" s="523"/>
      <c r="AJ38" s="523"/>
      <c r="AK38" s="523"/>
      <c r="AL38" s="523"/>
      <c r="AM38" s="523"/>
      <c r="AN38" s="523"/>
    </row>
    <row r="39" spans="1:40" x14ac:dyDescent="0.3">
      <c r="A39" s="319" t="str">
        <f>'ESS Jul 2022'!K27</f>
        <v>GloBird Energy</v>
      </c>
      <c r="B39" s="383" t="str">
        <f>'ESS Jul 2022'!L27</f>
        <v>SolarPlus</v>
      </c>
      <c r="C39" s="384">
        <f>IF('ESS Jul 2022'!BP27=0,91*'ESS Jul 2022'!M27/100,(91*'ESS Jul 2022'!M27/100)+'ESS Jul 2022'!BP27/4)</f>
        <v>136.5</v>
      </c>
      <c r="D39" s="384">
        <f>IF('ESS Jul 2022'!O27="",$G$5*'ESS Jul 2022'!N27/100,IF($G$5&gt;='ESS Jul 2022'!P27,('ESS Jul 2022'!P27*'ESS Jul 2022'!N27/100),($G$5*'ESS Jul 2022'!N27/100)))</f>
        <v>434.56139999999999</v>
      </c>
      <c r="E39" s="384">
        <f>IF(AND('ESS Jul 2022'!P27&gt;0,'ESS Jul 2022'!R27&gt;0),IF($G$5&lt;'ESS Jul 2022'!P27,0,IF($G$5&lt;=('ESS Jul 2022'!R27+'ESS Jul 2022'!P27),(($G$5-'ESS Jul 2022'!P27)*'ESS Jul 2022'!Q27/100),(('ESS Jul 2022'!R27)*'ESS Jul 2022'!Q27/100))),0)</f>
        <v>0</v>
      </c>
      <c r="F39" s="384">
        <f>IF(AND('ESS Jul 2022'!Q27&gt;0,'ESS Jul 2022'!S27&gt;0),IF($G$5&lt;('ESS Jul 2022'!R27+'ESS Jul 2022'!P27),0,IF($G$5&lt;=('ESS Jul 2022'!T27+'ESS Jul 2022'!R27+'ESS Jul 2022'!P27),(($G$5-('ESS Jul 2022'!R27+'ESS Jul 2022'!P27))*'ESS Jul 2022'!S27/100),('ESS Jul 2022'!T27*'ESS Jul 2022'!S27/100))),0)</f>
        <v>0</v>
      </c>
      <c r="G39" s="384">
        <f>IF('ESS Jul 2022'!T27&gt;0,IF(($G$5&lt;'ESS Jul 2022'!T27),(0),($G$5-'ESS Jul 2022'!T27)*'ESS Jul 2022'!U27/100),IF(AND('ESS Jul 2022'!R27&gt;0,'ESS Jul 2022'!T27=""),IF(($G$5&lt;'ESS Jul 2022'!R27),(0),($G$5-'ESS Jul 2022'!R27)*'ESS Jul 2022'!S27/100),IF(AND('ESS Jul 2022'!P27&gt;0,'ESS Jul 2022'!R27=""),IF(($G$5&lt;'ESS Jul 2022'!P27),(0),($G$5-'ESS Jul 2022'!P27)*'ESS Jul 2022'!Q27/100),0)))</f>
        <v>0</v>
      </c>
      <c r="H39" s="384">
        <f>$H$5*'ESS Jul 2022'!AE27/100</f>
        <v>164.75129999999999</v>
      </c>
      <c r="I39" s="384">
        <f t="shared" si="11"/>
        <v>735.81270000000006</v>
      </c>
      <c r="J39" s="449">
        <f t="shared" si="12"/>
        <v>2397.2508000000003</v>
      </c>
      <c r="K39" s="449">
        <f t="shared" si="13"/>
        <v>2943.2508000000003</v>
      </c>
      <c r="L39" s="450">
        <f t="shared" si="19"/>
        <v>3237.5758800000003</v>
      </c>
      <c r="M39" s="449">
        <f>'ESS Jul 2022'!AZ27</f>
        <v>0</v>
      </c>
      <c r="N39" s="449">
        <f>'ESS Jul 2022'!BA27</f>
        <v>0</v>
      </c>
      <c r="O39" s="449">
        <f>'ESS Jul 2022'!BB27</f>
        <v>0</v>
      </c>
      <c r="P39" s="449">
        <f>'ESS Jul 2022'!BC27</f>
        <v>0</v>
      </c>
      <c r="Q39" s="449">
        <f>($E$6*'ESS Jul 2022'!AT27/100)*4</f>
        <v>595.08000000000004</v>
      </c>
      <c r="R39" s="448" t="str">
        <f t="shared" si="20"/>
        <v>No discount</v>
      </c>
      <c r="S39" s="448" t="str">
        <f t="shared" si="21"/>
        <v>Exclusive</v>
      </c>
      <c r="T39" s="475">
        <f t="shared" si="14"/>
        <v>2943.2508000000003</v>
      </c>
      <c r="U39" s="449">
        <f t="shared" si="15"/>
        <v>2943.2508000000003</v>
      </c>
      <c r="V39" s="449">
        <f t="shared" si="16"/>
        <v>2348.1708000000003</v>
      </c>
      <c r="W39" s="449">
        <f t="shared" si="17"/>
        <v>2348.1708000000003</v>
      </c>
      <c r="X39" s="455">
        <f t="shared" si="18"/>
        <v>2582.9878800000006</v>
      </c>
      <c r="Y39" s="455">
        <f t="shared" si="18"/>
        <v>2582.9878800000006</v>
      </c>
      <c r="Z39" s="387">
        <f>'ESS Jul 2022'!BL27</f>
        <v>0</v>
      </c>
      <c r="AA39" s="326" t="str">
        <f>'ESS Jul 2022'!BM27</f>
        <v>n</v>
      </c>
      <c r="AB39" s="523"/>
      <c r="AC39" s="523"/>
      <c r="AD39" s="523"/>
      <c r="AE39" s="523"/>
      <c r="AF39" s="523"/>
      <c r="AG39" s="523"/>
      <c r="AH39" s="523"/>
      <c r="AI39" s="523"/>
      <c r="AJ39" s="523"/>
      <c r="AK39" s="523"/>
      <c r="AL39" s="523"/>
      <c r="AM39" s="523"/>
      <c r="AN39" s="523"/>
    </row>
    <row r="40" spans="1:40" x14ac:dyDescent="0.3">
      <c r="A40" s="319" t="str">
        <f>'ESS Jul 2022'!K28</f>
        <v>Kogan Energy</v>
      </c>
      <c r="B40" s="383" t="str">
        <f>'ESS Jul 2022'!L28</f>
        <v>Free Kogan First Membership</v>
      </c>
      <c r="C40" s="384">
        <f>IF('ESS Jul 2022'!BP28=0,91*'ESS Jul 2022'!M28/100,(91*'ESS Jul 2022'!M28/100)+'ESS Jul 2022'!BP28/4)</f>
        <v>147.98254545454543</v>
      </c>
      <c r="D40" s="384">
        <f>IF('ESS Jul 2022'!O28="",$G$5*'ESS Jul 2022'!N28/100,IF($G$5&gt;='ESS Jul 2022'!P28,('ESS Jul 2022'!P28*'ESS Jul 2022'!N28/100),($G$5*'ESS Jul 2022'!N28/100)))</f>
        <v>226.39737272727274</v>
      </c>
      <c r="E40" s="384">
        <f>IF(AND('ESS Jul 2022'!P28&gt;0,'ESS Jul 2022'!R28&gt;0),IF($G$5&lt;'ESS Jul 2022'!P28,0,IF($G$5&lt;=('ESS Jul 2022'!R28+'ESS Jul 2022'!P28),(($G$5-'ESS Jul 2022'!P28)*'ESS Jul 2022'!Q28/100),(('ESS Jul 2022'!R28)*'ESS Jul 2022'!Q28/100))),0)</f>
        <v>0</v>
      </c>
      <c r="F40" s="384">
        <f>IF(AND('ESS Jul 2022'!Q28&gt;0,'ESS Jul 2022'!S28&gt;0),IF($G$5&lt;('ESS Jul 2022'!R28+'ESS Jul 2022'!P28),0,IF($G$5&lt;=('ESS Jul 2022'!T28+'ESS Jul 2022'!R28+'ESS Jul 2022'!P28),(($G$5-('ESS Jul 2022'!R28+'ESS Jul 2022'!P28))*'ESS Jul 2022'!S28/100),('ESS Jul 2022'!T28*'ESS Jul 2022'!S28/100))),0)</f>
        <v>0</v>
      </c>
      <c r="G40" s="384">
        <f>IF('ESS Jul 2022'!T28&gt;0,IF(($G$5&lt;'ESS Jul 2022'!T28),(0),($G$5-'ESS Jul 2022'!T28)*'ESS Jul 2022'!U28/100),IF(AND('ESS Jul 2022'!R28&gt;0,'ESS Jul 2022'!T28=""),IF(($G$5&lt;'ESS Jul 2022'!R28),(0),($G$5-'ESS Jul 2022'!R28)*'ESS Jul 2022'!S28/100),IF(AND('ESS Jul 2022'!P28&gt;0,'ESS Jul 2022'!R28=""),IF(($G$5&lt;'ESS Jul 2022'!P28),(0),($G$5-'ESS Jul 2022'!P28)*'ESS Jul 2022'!Q28/100),0)))</f>
        <v>0</v>
      </c>
      <c r="H40" s="384">
        <f>$H$5*'ESS Jul 2022'!AE28/100</f>
        <v>65.509805454545443</v>
      </c>
      <c r="I40" s="384">
        <f t="shared" si="11"/>
        <v>439.88972363636367</v>
      </c>
      <c r="J40" s="449">
        <f t="shared" si="12"/>
        <v>1167.6287127272731</v>
      </c>
      <c r="K40" s="449">
        <f t="shared" si="13"/>
        <v>1759.5588945454547</v>
      </c>
      <c r="L40" s="450">
        <f t="shared" si="19"/>
        <v>1935.5147840000002</v>
      </c>
      <c r="M40" s="449">
        <f>'ESS Jul 2022'!AZ28</f>
        <v>0</v>
      </c>
      <c r="N40" s="449">
        <f>'ESS Jul 2022'!BA28</f>
        <v>0</v>
      </c>
      <c r="O40" s="449">
        <f>'ESS Jul 2022'!BB28</f>
        <v>0</v>
      </c>
      <c r="P40" s="449">
        <f>'ESS Jul 2022'!BC28</f>
        <v>0</v>
      </c>
      <c r="Q40" s="449">
        <f>($E$6*'ESS Jul 2022'!AT28/100)*4</f>
        <v>129.4299</v>
      </c>
      <c r="R40" s="448" t="str">
        <f t="shared" si="20"/>
        <v>No discount</v>
      </c>
      <c r="S40" s="448" t="str">
        <f t="shared" si="21"/>
        <v>Exclusive</v>
      </c>
      <c r="T40" s="475">
        <f t="shared" si="14"/>
        <v>1759.5588945454547</v>
      </c>
      <c r="U40" s="449">
        <f t="shared" si="15"/>
        <v>1759.5588945454547</v>
      </c>
      <c r="V40" s="449">
        <f t="shared" si="16"/>
        <v>1630.1289945454546</v>
      </c>
      <c r="W40" s="449">
        <f t="shared" si="17"/>
        <v>1630.1289945454546</v>
      </c>
      <c r="X40" s="455">
        <f t="shared" si="18"/>
        <v>1793.1418940000001</v>
      </c>
      <c r="Y40" s="455">
        <f t="shared" si="18"/>
        <v>1793.1418940000001</v>
      </c>
      <c r="Z40" s="387">
        <f>'ESS Jul 2022'!BL28</f>
        <v>0</v>
      </c>
      <c r="AA40" s="326" t="str">
        <f>'ESS Jul 2022'!BM28</f>
        <v>n</v>
      </c>
      <c r="AB40" s="523"/>
      <c r="AC40" s="523"/>
      <c r="AD40" s="523"/>
      <c r="AE40" s="523"/>
      <c r="AF40" s="523"/>
      <c r="AG40" s="523"/>
      <c r="AH40" s="523"/>
      <c r="AI40" s="523"/>
      <c r="AJ40" s="523"/>
      <c r="AK40" s="523"/>
      <c r="AL40" s="523"/>
      <c r="AM40" s="523"/>
      <c r="AN40" s="523"/>
    </row>
    <row r="41" spans="1:40" x14ac:dyDescent="0.3">
      <c r="A41" s="319" t="str">
        <f>'ESS Jul 2022'!K29</f>
        <v>ReAmped Energy</v>
      </c>
      <c r="B41" s="383" t="str">
        <f>'ESS Jul 2022'!L29</f>
        <v>Solar</v>
      </c>
      <c r="C41" s="384">
        <f>IF('ESS Jul 2022'!BP29=0,91*'ESS Jul 2022'!M29/100,(91*'ESS Jul 2022'!M29/100)+'ESS Jul 2022'!BP29/4)</f>
        <v>163.0389090909091</v>
      </c>
      <c r="D41" s="384">
        <f>IF('ESS Jul 2022'!O29="",$G$5*'ESS Jul 2022'!N29/100,IF($G$5&gt;='ESS Jul 2022'!P29,('ESS Jul 2022'!P29*'ESS Jul 2022'!N29/100),($G$5*'ESS Jul 2022'!N29/100)))</f>
        <v>353.27106818181812</v>
      </c>
      <c r="E41" s="384">
        <f>IF(AND('ESS Jul 2022'!P29&gt;0,'ESS Jul 2022'!R29&gt;0),IF($G$5&lt;'ESS Jul 2022'!P29,0,IF($G$5&lt;=('ESS Jul 2022'!R29+'ESS Jul 2022'!P29),(($G$5-'ESS Jul 2022'!P29)*'ESS Jul 2022'!Q29/100),(('ESS Jul 2022'!R29)*'ESS Jul 2022'!Q29/100))),0)</f>
        <v>0</v>
      </c>
      <c r="F41" s="384">
        <f>IF(AND('ESS Jul 2022'!Q29&gt;0,'ESS Jul 2022'!S29&gt;0),IF($G$5&lt;('ESS Jul 2022'!R29+'ESS Jul 2022'!P29),0,IF($G$5&lt;=('ESS Jul 2022'!T29+'ESS Jul 2022'!R29+'ESS Jul 2022'!P29),(($G$5-('ESS Jul 2022'!R29+'ESS Jul 2022'!P29))*'ESS Jul 2022'!S29/100),('ESS Jul 2022'!T29*'ESS Jul 2022'!S29/100))),0)</f>
        <v>0</v>
      </c>
      <c r="G41" s="384">
        <f>IF('ESS Jul 2022'!T29&gt;0,IF(($G$5&lt;'ESS Jul 2022'!T29),(0),($G$5-'ESS Jul 2022'!T29)*'ESS Jul 2022'!U29/100),IF(AND('ESS Jul 2022'!R29&gt;0,'ESS Jul 2022'!T29=""),IF(($G$5&lt;'ESS Jul 2022'!R29),(0),($G$5-'ESS Jul 2022'!R29)*'ESS Jul 2022'!S29/100),IF(AND('ESS Jul 2022'!P29&gt;0,'ESS Jul 2022'!R29=""),IF(($G$5&lt;'ESS Jul 2022'!P29),(0),($G$5-'ESS Jul 2022'!P29)*'ESS Jul 2022'!Q29/100),0)))</f>
        <v>0</v>
      </c>
      <c r="H41" s="384">
        <f>$H$5*'ESS Jul 2022'!AE29/100</f>
        <v>118.12603090909087</v>
      </c>
      <c r="I41" s="384">
        <f t="shared" si="11"/>
        <v>634.43600818181812</v>
      </c>
      <c r="J41" s="449">
        <f t="shared" si="12"/>
        <v>1885.5883963636361</v>
      </c>
      <c r="K41" s="449">
        <f t="shared" si="13"/>
        <v>2537.7440327272725</v>
      </c>
      <c r="L41" s="450">
        <f t="shared" si="19"/>
        <v>2791.5184359999998</v>
      </c>
      <c r="M41" s="449">
        <f>'ESS Jul 2022'!AZ29</f>
        <v>0</v>
      </c>
      <c r="N41" s="449">
        <f>'ESS Jul 2022'!BA29</f>
        <v>0</v>
      </c>
      <c r="O41" s="449">
        <f>'ESS Jul 2022'!BB29</f>
        <v>0</v>
      </c>
      <c r="P41" s="449">
        <f>'ESS Jul 2022'!BC29</f>
        <v>0</v>
      </c>
      <c r="Q41" s="449">
        <f>($E$6*'ESS Jul 2022'!AT29/100)*4</f>
        <v>0</v>
      </c>
      <c r="R41" s="448" t="str">
        <f t="shared" si="20"/>
        <v>No discount</v>
      </c>
      <c r="S41" s="448" t="str">
        <f t="shared" si="21"/>
        <v>Exclusive</v>
      </c>
      <c r="T41" s="475">
        <f t="shared" si="14"/>
        <v>2537.7440327272725</v>
      </c>
      <c r="U41" s="449">
        <f t="shared" si="15"/>
        <v>2537.7440327272725</v>
      </c>
      <c r="V41" s="449">
        <f t="shared" si="16"/>
        <v>2537.7440327272725</v>
      </c>
      <c r="W41" s="449">
        <f t="shared" si="17"/>
        <v>2537.7440327272725</v>
      </c>
      <c r="X41" s="455">
        <f t="shared" si="18"/>
        <v>2791.5184359999998</v>
      </c>
      <c r="Y41" s="455">
        <f t="shared" si="18"/>
        <v>2791.5184359999998</v>
      </c>
      <c r="Z41" s="387">
        <f>'ESS Jul 2022'!BL29</f>
        <v>0</v>
      </c>
      <c r="AA41" s="326" t="str">
        <f>'ESS Jul 2022'!BM29</f>
        <v>n</v>
      </c>
      <c r="AB41" s="523"/>
      <c r="AC41" s="523"/>
      <c r="AD41" s="523"/>
      <c r="AE41" s="523"/>
      <c r="AF41" s="523"/>
      <c r="AG41" s="523"/>
      <c r="AH41" s="523"/>
      <c r="AI41" s="523"/>
      <c r="AJ41" s="523"/>
      <c r="AK41" s="523"/>
      <c r="AL41" s="523"/>
      <c r="AM41" s="523"/>
      <c r="AN41" s="523"/>
    </row>
    <row r="42" spans="1:40" customFormat="1" ht="13.5" x14ac:dyDescent="0.3">
      <c r="A42" s="523"/>
      <c r="B42" s="523"/>
      <c r="C42" s="523"/>
      <c r="D42" s="523"/>
      <c r="E42" s="523"/>
      <c r="F42" s="523"/>
      <c r="G42" s="523"/>
      <c r="H42" s="523"/>
      <c r="I42" s="523"/>
      <c r="J42" s="523"/>
      <c r="K42" s="523"/>
      <c r="L42" s="523"/>
      <c r="M42" s="523"/>
      <c r="N42" s="523"/>
      <c r="O42" s="523"/>
      <c r="P42" s="523"/>
      <c r="Q42" s="523"/>
      <c r="R42" s="523"/>
      <c r="S42" s="523"/>
      <c r="T42" s="523"/>
      <c r="U42" s="523"/>
      <c r="V42" s="523"/>
      <c r="W42" s="523"/>
      <c r="X42" s="523"/>
      <c r="Y42" s="523"/>
      <c r="Z42" s="523"/>
      <c r="AA42" s="523"/>
      <c r="AB42" s="523"/>
      <c r="AC42" s="523"/>
      <c r="AD42" s="523"/>
      <c r="AE42" s="523"/>
      <c r="AF42" s="523"/>
      <c r="AG42" s="523"/>
      <c r="AH42" s="523"/>
      <c r="AI42" s="523"/>
      <c r="AJ42" s="523"/>
      <c r="AK42" s="523"/>
      <c r="AL42" s="523"/>
      <c r="AM42" s="523"/>
      <c r="AN42" s="523"/>
    </row>
    <row r="43" spans="1:40" customFormat="1" thickBot="1" x14ac:dyDescent="0.35">
      <c r="A43" s="523"/>
      <c r="B43" s="523"/>
      <c r="C43" s="523"/>
      <c r="D43" s="523"/>
      <c r="E43" s="523"/>
      <c r="F43" s="523"/>
      <c r="G43" s="523"/>
      <c r="H43" s="523"/>
      <c r="I43" s="523"/>
      <c r="J43" s="523"/>
      <c r="K43" s="523"/>
      <c r="L43" s="523"/>
      <c r="M43" s="523"/>
      <c r="N43" s="523"/>
      <c r="O43" s="523"/>
      <c r="P43" s="523"/>
      <c r="Q43" s="523"/>
      <c r="R43" s="523"/>
      <c r="S43" s="523"/>
      <c r="T43" s="523"/>
      <c r="U43" s="523"/>
      <c r="V43" s="523"/>
      <c r="W43" s="523"/>
      <c r="X43" s="523"/>
      <c r="Y43" s="523"/>
      <c r="Z43" s="523"/>
      <c r="AA43" s="523"/>
      <c r="AB43" s="523"/>
      <c r="AC43" s="523"/>
      <c r="AD43" s="523"/>
      <c r="AE43" s="523"/>
      <c r="AF43" s="523"/>
      <c r="AG43" s="523"/>
      <c r="AH43" s="523"/>
      <c r="AI43" s="523"/>
      <c r="AJ43" s="523"/>
      <c r="AK43" s="523"/>
      <c r="AL43" s="523"/>
      <c r="AM43" s="523"/>
      <c r="AN43" s="523"/>
    </row>
    <row r="44" spans="1:40" x14ac:dyDescent="0.3">
      <c r="A44" s="428" t="s">
        <v>534</v>
      </c>
      <c r="B44" s="429"/>
      <c r="C44" s="429"/>
      <c r="D44" s="440"/>
      <c r="E44" s="440"/>
      <c r="F44" s="440"/>
      <c r="G44" s="440"/>
      <c r="H44" s="440"/>
      <c r="I44" s="440"/>
      <c r="J44" s="440"/>
      <c r="K44" s="440"/>
      <c r="L44" s="440"/>
      <c r="M44" s="440"/>
      <c r="N44" s="440"/>
      <c r="O44" s="440"/>
      <c r="P44" s="440"/>
      <c r="Q44" s="440"/>
      <c r="R44" s="440"/>
      <c r="S44" s="440"/>
      <c r="T44" s="440"/>
      <c r="U44" s="440"/>
      <c r="V44" s="440"/>
      <c r="W44" s="440"/>
      <c r="X44" s="440"/>
      <c r="Y44" s="440"/>
      <c r="Z44" s="440"/>
      <c r="AA44" s="441"/>
      <c r="AB44" s="523"/>
      <c r="AC44" s="523"/>
      <c r="AD44" s="523"/>
      <c r="AE44" s="523"/>
      <c r="AF44" s="523"/>
      <c r="AG44" s="523"/>
      <c r="AH44" s="523"/>
      <c r="AI44" s="523"/>
      <c r="AJ44" s="523"/>
      <c r="AK44" s="523"/>
      <c r="AL44" s="523"/>
      <c r="AM44" s="523"/>
      <c r="AN44" s="523"/>
    </row>
    <row r="45" spans="1:40" ht="70" x14ac:dyDescent="0.3">
      <c r="A45" s="431" t="s">
        <v>408</v>
      </c>
      <c r="B45" s="432" t="s">
        <v>409</v>
      </c>
      <c r="C45" s="434" t="s">
        <v>410</v>
      </c>
      <c r="D45" s="434" t="s">
        <v>555</v>
      </c>
      <c r="E45" s="434" t="s">
        <v>446</v>
      </c>
      <c r="F45" s="434" t="s">
        <v>354</v>
      </c>
      <c r="G45" s="434" t="s">
        <v>556</v>
      </c>
      <c r="H45" s="434" t="s">
        <v>352</v>
      </c>
      <c r="I45" s="433" t="s">
        <v>222</v>
      </c>
      <c r="J45" s="442" t="s">
        <v>406</v>
      </c>
      <c r="K45" s="443" t="s">
        <v>449</v>
      </c>
      <c r="L45" s="435" t="s">
        <v>1010</v>
      </c>
      <c r="M45" s="436" t="s">
        <v>398</v>
      </c>
      <c r="N45" s="436" t="s">
        <v>533</v>
      </c>
      <c r="O45" s="436" t="s">
        <v>399</v>
      </c>
      <c r="P45" s="436" t="s">
        <v>552</v>
      </c>
      <c r="Q45" s="437" t="s">
        <v>490</v>
      </c>
      <c r="R45" s="444" t="s">
        <v>1011</v>
      </c>
      <c r="S45" s="444" t="s">
        <v>1012</v>
      </c>
      <c r="T45" s="445" t="s">
        <v>1013</v>
      </c>
      <c r="U45" s="445" t="s">
        <v>1014</v>
      </c>
      <c r="V45" s="445" t="s">
        <v>104</v>
      </c>
      <c r="W45" s="445" t="s">
        <v>105</v>
      </c>
      <c r="X45" s="437" t="s">
        <v>331</v>
      </c>
      <c r="Y45" s="437" t="s">
        <v>332</v>
      </c>
      <c r="Z45" s="436" t="s">
        <v>400</v>
      </c>
      <c r="AA45" s="438" t="s">
        <v>558</v>
      </c>
      <c r="AB45" s="523"/>
      <c r="AC45" s="523"/>
      <c r="AD45" s="523"/>
      <c r="AE45" s="523"/>
      <c r="AF45" s="523"/>
      <c r="AG45" s="523"/>
      <c r="AH45" s="523"/>
      <c r="AI45" s="523"/>
      <c r="AJ45" s="523"/>
      <c r="AK45" s="523"/>
      <c r="AL45" s="523"/>
      <c r="AM45" s="523"/>
      <c r="AN45" s="523"/>
    </row>
    <row r="46" spans="1:40" x14ac:dyDescent="0.3">
      <c r="A46" s="319" t="str">
        <f>'ESS Jul 2022'!K30</f>
        <v>AGL</v>
      </c>
      <c r="B46" s="383" t="str">
        <f>'ESS Jul 2022'!L30</f>
        <v>Solar Savers</v>
      </c>
      <c r="C46" s="384">
        <f>IF('ESS Jul 2022'!BP30=0,91*'ESS Jul 2022'!M30/100,(91*'ESS Jul 2022'!M30/100)+'ESS Jul 2022'!BP30/4)</f>
        <v>146.06327272727273</v>
      </c>
      <c r="D46" s="384">
        <f>IF('ESS Jul 2022'!O30="",$G$6*'ESS Jul 2022'!N30/100,IF($G$6&gt;='ESS Jul 2022'!P30,('ESS Jul 2022'!P30*'ESS Jul 2022'!N30/100),($G$6*'ESS Jul 2022'!N30/100)))</f>
        <v>89.777519999999981</v>
      </c>
      <c r="E46" s="384">
        <f>IF(AND('ESS Jul 2022'!P30&gt;0,'ESS Jul 2022'!R30&gt;0),IF($G$6&lt;'ESS Jul 2022'!P30,0,IF($G$6&lt;=('ESS Jul 2022'!R30+'ESS Jul 2022'!P30),(($G$6-'ESS Jul 2022'!P30)*'ESS Jul 2022'!Q30/100),(('ESS Jul 2022'!R30)*'ESS Jul 2022'!Q30/100))),0)</f>
        <v>0</v>
      </c>
      <c r="F46" s="384">
        <f>IF('ESS Jul 2022'!T30&gt;0,IF(($G$6&lt;'ESS Jul 2022'!T30),(0),($G$6-'ESS Jul 2022'!T30)*'ESS Jul 2022'!U30/100),IF(AND('ESS Jul 2022'!R30&gt;0,'ESS Jul 2022'!T30=""),IF(($G$6&lt;'ESS Jul 2022'!R30),(0),($G$6-'ESS Jul 2022'!R30)*'ESS Jul 2022'!S30/100),IF(AND('ESS Jul 2022'!P30&gt;0,'ESS Jul 2022'!R30=""),IF(($G$6&lt;'ESS Jul 2022'!P30),(0),($G$6-'ESS Jul 2022'!P30)*'ESS Jul 2022'!Q30/100),0)))</f>
        <v>0</v>
      </c>
      <c r="G46" s="384">
        <f>$I$6*'ESS Jul 2022'!AH30/100</f>
        <v>218.80014545454543</v>
      </c>
      <c r="H46" s="384">
        <f>$H$6*'ESS Jul 2022'!W30/100</f>
        <v>76.710289090909072</v>
      </c>
      <c r="I46" s="384">
        <f t="shared" ref="I46:I56" si="22">SUM(C46:H46)</f>
        <v>531.35122727272721</v>
      </c>
      <c r="J46" s="449">
        <f t="shared" ref="J46:J56" si="23">(I46-C46)*4</f>
        <v>1541.1518181818178</v>
      </c>
      <c r="K46" s="449">
        <f t="shared" ref="K46:K56" si="24">I46*4</f>
        <v>2125.4049090909089</v>
      </c>
      <c r="L46" s="450">
        <f>K46*1.1</f>
        <v>2337.9454000000001</v>
      </c>
      <c r="M46" s="449">
        <f>'ESS Jul 2022'!AZ30</f>
        <v>0</v>
      </c>
      <c r="N46" s="449">
        <f>'ESS Jul 2022'!BA30</f>
        <v>0</v>
      </c>
      <c r="O46" s="449">
        <f>'ESS Jul 2022'!BB30</f>
        <v>0</v>
      </c>
      <c r="P46" s="449">
        <f>'ESS Jul 2022'!BC30</f>
        <v>0</v>
      </c>
      <c r="Q46" s="449">
        <f>($E$6*'ESS Jul 2022'!AT30/100)*4</f>
        <v>297.54000000000002</v>
      </c>
      <c r="R46" s="448" t="str">
        <f>IF(SUM(M46:P46)=0,"No discount",IF(M46&gt;0,"Guaranteed off bill",IF(N46&gt;0,"Guaranteed off usage",IF(O46&gt;0,"Pay-on-time off bill","Pay-on-time off usage"))))</f>
        <v>No discount</v>
      </c>
      <c r="S46" s="448" t="str">
        <f>IF(OR(A46="Origin Energy",A46="Red Energy",A46="Powershop"),"Inclusive","Exclusive")</f>
        <v>Exclusive</v>
      </c>
      <c r="T46" s="475">
        <f t="shared" ref="T46:T56" si="25">IF(AND(R46="Guaranteed off bill",S46="Inclusive"),((K46*1.1)-((K46*1.1)*M46/100))/1.1,IF(AND(R46="Guaranteed off usage",S46="Inclusive"),((K46*1.1)-((J46*1.1)*N46/100))/1.1,IF(AND(R46="Guaranteed off bill",S46="Exclusive"),K46-(K46*M46/100),IF(AND(R46="Guaranteed off usage",S46="Exclusive"),K46-(J46*N46/100),IF(S46="Inclusive",((K46*1.1))/1.1,K46)))))</f>
        <v>2125.4049090909089</v>
      </c>
      <c r="U46" s="449">
        <f t="shared" ref="U46:U56" si="26">IF(AND(R46="Pay-on-time off bill",S46="Inclusive"),((T46*1.1)-((T46*1.1)*O46/100))/1.1,IF(AND(R46="Pay-on-time off usage",S46="Inclusive"),((T46*1.1)-((J46*1.1)*P46/100))/1.1,IF(AND(R46="Pay-on-time off bill",S46="Exclusive"),T46-(T46*O46/100),IF(AND(R46="Pay-on-time off usage",S46="Exclusive"),T46-(J46*P46/100),IF(S46="Inclusive",((T46*1.1))/1.1,T46)))))</f>
        <v>2125.4049090909089</v>
      </c>
      <c r="V46" s="449">
        <f t="shared" ref="V46:V56" si="27">T46-Q46</f>
        <v>1827.8649090909089</v>
      </c>
      <c r="W46" s="449">
        <f t="shared" ref="W46:W56" si="28">U46-Q46</f>
        <v>1827.8649090909089</v>
      </c>
      <c r="X46" s="455">
        <f t="shared" ref="X46:Y56" si="29">V46*1.1</f>
        <v>2010.6514</v>
      </c>
      <c r="Y46" s="455">
        <f t="shared" si="29"/>
        <v>2010.6514</v>
      </c>
      <c r="Z46" s="387">
        <f>'ESS Jul 2022'!BL30</f>
        <v>0</v>
      </c>
      <c r="AA46" s="326" t="str">
        <f>'ESS Jul 2022'!BM30</f>
        <v>n</v>
      </c>
      <c r="AB46" s="523"/>
      <c r="AC46" s="523"/>
      <c r="AD46" s="523"/>
      <c r="AE46" s="523"/>
      <c r="AF46" s="523"/>
      <c r="AG46" s="523"/>
      <c r="AH46" s="523"/>
      <c r="AI46" s="523"/>
      <c r="AJ46" s="523"/>
      <c r="AK46" s="523"/>
      <c r="AL46" s="523"/>
      <c r="AM46" s="523"/>
      <c r="AN46" s="523"/>
    </row>
    <row r="47" spans="1:40" x14ac:dyDescent="0.3">
      <c r="A47" s="319" t="str">
        <f>'ESS Jul 2022'!K31</f>
        <v>Alinta Energy</v>
      </c>
      <c r="B47" s="383" t="str">
        <f>'ESS Jul 2022'!L31</f>
        <v>Home Deal</v>
      </c>
      <c r="C47" s="384">
        <f>IF('ESS Jul 2022'!BP31=0,91*'ESS Jul 2022'!M31/100,(91*'ESS Jul 2022'!M31/100)+'ESS Jul 2022'!BP31/4)</f>
        <v>131.04</v>
      </c>
      <c r="D47" s="384">
        <f>IF('ESS Jul 2022'!O31="",$G$6*'ESS Jul 2022'!N31/100,IF($G$6&gt;='ESS Jul 2022'!P31,('ESS Jul 2022'!P31*'ESS Jul 2022'!N31/100),($G$6*'ESS Jul 2022'!N31/100)))</f>
        <v>92.317164545454546</v>
      </c>
      <c r="E47" s="384">
        <f>IF(AND('ESS Jul 2022'!P31&gt;0,'ESS Jul 2022'!R31&gt;0),IF($G$6&lt;'ESS Jul 2022'!P31,0,IF($G$6&lt;=('ESS Jul 2022'!R31+'ESS Jul 2022'!P31),(($G$6-'ESS Jul 2022'!P31)*'ESS Jul 2022'!Q31/100),(('ESS Jul 2022'!R31)*'ESS Jul 2022'!Q31/100))),0)</f>
        <v>0</v>
      </c>
      <c r="F47" s="384">
        <f>IF('ESS Jul 2022'!T31&gt;0,IF(($G$6&lt;'ESS Jul 2022'!T31),(0),($G$6-'ESS Jul 2022'!T31)*'ESS Jul 2022'!U31/100),IF(AND('ESS Jul 2022'!R31&gt;0,'ESS Jul 2022'!T31=""),IF(($G$6&lt;'ESS Jul 2022'!R31),(0),($G$6-'ESS Jul 2022'!R31)*'ESS Jul 2022'!S31/100),IF(AND('ESS Jul 2022'!P31&gt;0,'ESS Jul 2022'!R31=""),IF(($G$6&lt;'ESS Jul 2022'!P31),(0),($G$6-'ESS Jul 2022'!P31)*'ESS Jul 2022'!Q31/100),0)))</f>
        <v>0</v>
      </c>
      <c r="G47" s="384">
        <f>$I$6*'ESS Jul 2022'!AH31/100</f>
        <v>217.93189090909084</v>
      </c>
      <c r="H47" s="384">
        <f>$H$6*'ESS Jul 2022'!W31/100</f>
        <v>76.840527272727257</v>
      </c>
      <c r="I47" s="384">
        <f t="shared" si="22"/>
        <v>518.12958272727269</v>
      </c>
      <c r="J47" s="449">
        <f t="shared" si="23"/>
        <v>1548.3583309090909</v>
      </c>
      <c r="K47" s="449">
        <f t="shared" si="24"/>
        <v>2072.5183309090908</v>
      </c>
      <c r="L47" s="450">
        <f t="shared" ref="L47:L56" si="30">K47*1.1</f>
        <v>2279.770164</v>
      </c>
      <c r="M47" s="449">
        <f>'ESS Jul 2022'!AZ31</f>
        <v>0</v>
      </c>
      <c r="N47" s="449">
        <f>'ESS Jul 2022'!BA31</f>
        <v>0</v>
      </c>
      <c r="O47" s="449">
        <f>'ESS Jul 2022'!BB31</f>
        <v>0</v>
      </c>
      <c r="P47" s="449">
        <f>'ESS Jul 2022'!BC31</f>
        <v>0</v>
      </c>
      <c r="Q47" s="449">
        <f>($E$6*'ESS Jul 2022'!AT31/100)*4</f>
        <v>199.3518</v>
      </c>
      <c r="R47" s="448" t="str">
        <f t="shared" ref="R47:R56" si="31">IF(SUM(M47:P47)=0,"No discount",IF(M47&gt;0,"Guaranteed off bill",IF(N47&gt;0,"Guaranteed off usage",IF(O47&gt;0,"Pay-on-time off bill","Pay-on-time off usage"))))</f>
        <v>No discount</v>
      </c>
      <c r="S47" s="448" t="str">
        <f t="shared" ref="S47:S56" si="32">IF(OR(A47="Origin Energy",A47="Red Energy",A47="Powershop"),"Inclusive","Exclusive")</f>
        <v>Exclusive</v>
      </c>
      <c r="T47" s="475">
        <f t="shared" si="25"/>
        <v>2072.5183309090908</v>
      </c>
      <c r="U47" s="449">
        <f t="shared" si="26"/>
        <v>2072.5183309090908</v>
      </c>
      <c r="V47" s="449">
        <f t="shared" si="27"/>
        <v>1873.1665309090909</v>
      </c>
      <c r="W47" s="449">
        <f t="shared" si="28"/>
        <v>1873.1665309090909</v>
      </c>
      <c r="X47" s="455">
        <f t="shared" si="29"/>
        <v>2060.4831840000002</v>
      </c>
      <c r="Y47" s="455">
        <f t="shared" si="29"/>
        <v>2060.4831840000002</v>
      </c>
      <c r="Z47" s="387">
        <f>'ESS Jul 2022'!BL31</f>
        <v>0</v>
      </c>
      <c r="AA47" s="326" t="str">
        <f>'ESS Jul 2022'!BM31</f>
        <v>n</v>
      </c>
      <c r="AB47" s="523"/>
      <c r="AC47" s="523"/>
      <c r="AD47" s="523"/>
      <c r="AE47" s="523"/>
      <c r="AF47" s="523"/>
      <c r="AG47" s="523"/>
      <c r="AH47" s="523"/>
      <c r="AI47" s="523"/>
      <c r="AJ47" s="523"/>
      <c r="AK47" s="523"/>
      <c r="AL47" s="523"/>
      <c r="AM47" s="523"/>
      <c r="AN47" s="523"/>
    </row>
    <row r="48" spans="1:40" x14ac:dyDescent="0.3">
      <c r="A48" s="319" t="str">
        <f>'ESS Jul 2022'!K32</f>
        <v>Diamond Energy</v>
      </c>
      <c r="B48" s="383" t="str">
        <f>'ESS Jul 2022'!L32</f>
        <v xml:space="preserve">Renewable Saver </v>
      </c>
      <c r="C48" s="384">
        <f>IF('ESS Jul 2022'!BP32=0,91*'ESS Jul 2022'!M32/100,(91*'ESS Jul 2022'!M32/100)+'ESS Jul 2022'!BP32/4)</f>
        <v>150.15</v>
      </c>
      <c r="D48" s="384">
        <f>IF('ESS Jul 2022'!O32="",$G$6*'ESS Jul 2022'!N32/100,IF($G$6&gt;='ESS Jul 2022'!P32,('ESS Jul 2022'!P32*'ESS Jul 2022'!N32/100),($G$6*'ESS Jul 2022'!N32/100)))</f>
        <v>92.403989999999993</v>
      </c>
      <c r="E48" s="384">
        <f>IF(AND('ESS Jul 2022'!P32&gt;0,'ESS Jul 2022'!R32&gt;0),IF($G$6&lt;'ESS Jul 2022'!P32,0,IF($G$6&lt;=('ESS Jul 2022'!R32+'ESS Jul 2022'!P32),(($G$6-'ESS Jul 2022'!P32)*'ESS Jul 2022'!Q32/100),(('ESS Jul 2022'!R32)*'ESS Jul 2022'!Q32/100))),0)</f>
        <v>0</v>
      </c>
      <c r="F48" s="384">
        <f>IF('ESS Jul 2022'!T32&gt;0,IF(($G$6&lt;'ESS Jul 2022'!T32),(0),($G$6-'ESS Jul 2022'!T32)*'ESS Jul 2022'!U32/100),IF(AND('ESS Jul 2022'!R32&gt;0,'ESS Jul 2022'!T32=""),IF(($G$6&lt;'ESS Jul 2022'!R32),(0),($G$6-'ESS Jul 2022'!R32)*'ESS Jul 2022'!S32/100),IF(AND('ESS Jul 2022'!P32&gt;0,'ESS Jul 2022'!R32=""),IF(($G$6&lt;'ESS Jul 2022'!P32),(0),($G$6-'ESS Jul 2022'!P32)*'ESS Jul 2022'!Q32/100),0)))</f>
        <v>0</v>
      </c>
      <c r="G48" s="384">
        <f>$I$6*'ESS Jul 2022'!AH32/100</f>
        <v>188.03137499999997</v>
      </c>
      <c r="H48" s="384">
        <f>$H$6*'ESS Jul 2022'!W32/100</f>
        <v>80.584874999999982</v>
      </c>
      <c r="I48" s="384">
        <f t="shared" si="22"/>
        <v>511.17023999999992</v>
      </c>
      <c r="J48" s="449">
        <f t="shared" si="23"/>
        <v>1444.0809599999998</v>
      </c>
      <c r="K48" s="449">
        <f t="shared" si="24"/>
        <v>2044.6809599999997</v>
      </c>
      <c r="L48" s="450">
        <f t="shared" si="30"/>
        <v>2249.1490559999997</v>
      </c>
      <c r="M48" s="449">
        <f>'ESS Jul 2022'!AZ32</f>
        <v>0</v>
      </c>
      <c r="N48" s="449">
        <f>'ESS Jul 2022'!BA32</f>
        <v>0</v>
      </c>
      <c r="O48" s="449">
        <f>'ESS Jul 2022'!BB32</f>
        <v>2</v>
      </c>
      <c r="P48" s="449">
        <f>'ESS Jul 2022'!BC32</f>
        <v>0</v>
      </c>
      <c r="Q48" s="449">
        <f>($E$6*'ESS Jul 2022'!AT32/100)*4</f>
        <v>154.72080000000003</v>
      </c>
      <c r="R48" s="448" t="str">
        <f t="shared" si="31"/>
        <v>Pay-on-time off bill</v>
      </c>
      <c r="S48" s="448" t="str">
        <f t="shared" si="32"/>
        <v>Exclusive</v>
      </c>
      <c r="T48" s="475">
        <f t="shared" si="25"/>
        <v>2044.6809599999997</v>
      </c>
      <c r="U48" s="449">
        <f t="shared" si="26"/>
        <v>2003.7873407999996</v>
      </c>
      <c r="V48" s="449">
        <f t="shared" si="27"/>
        <v>1889.9601599999996</v>
      </c>
      <c r="W48" s="449">
        <f t="shared" si="28"/>
        <v>1849.0665407999995</v>
      </c>
      <c r="X48" s="455">
        <f t="shared" si="29"/>
        <v>2078.9561759999997</v>
      </c>
      <c r="Y48" s="455">
        <f t="shared" si="29"/>
        <v>2033.9731948799997</v>
      </c>
      <c r="Z48" s="387">
        <f>'ESS Jul 2022'!BL32</f>
        <v>0</v>
      </c>
      <c r="AA48" s="326" t="str">
        <f>'ESS Jul 2022'!BM32</f>
        <v>n</v>
      </c>
      <c r="AB48" s="523"/>
      <c r="AC48" s="523"/>
      <c r="AD48" s="523"/>
      <c r="AE48" s="523"/>
      <c r="AF48" s="523"/>
      <c r="AG48" s="523"/>
      <c r="AH48" s="523"/>
      <c r="AI48" s="523"/>
      <c r="AJ48" s="523"/>
      <c r="AK48" s="523"/>
      <c r="AL48" s="523"/>
      <c r="AM48" s="523"/>
      <c r="AN48" s="523"/>
    </row>
    <row r="49" spans="1:40" x14ac:dyDescent="0.3">
      <c r="A49" s="319" t="str">
        <f>'ESS Jul 2022'!K33</f>
        <v>Dodo Power &amp; Gas</v>
      </c>
      <c r="B49" s="383" t="str">
        <f>'ESS Jul 2022'!L33</f>
        <v>Market offer</v>
      </c>
      <c r="C49" s="384">
        <f>IF('ESS Jul 2022'!BP33=0,91*'ESS Jul 2022'!M33/100,(91*'ESS Jul 2022'!M33/100)+'ESS Jul 2022'!BP33/4)</f>
        <v>174.19054545454543</v>
      </c>
      <c r="D49" s="384">
        <f>IF('ESS Jul 2022'!O33="",$G$6*'ESS Jul 2022'!N33/100,IF($G$6&gt;='ESS Jul 2022'!P33,('ESS Jul 2022'!P33*'ESS Jul 2022'!N33/100),($G$6*'ESS Jul 2022'!N33/100)))</f>
        <v>72.45584181818181</v>
      </c>
      <c r="E49" s="384">
        <f>IF(AND('ESS Jul 2022'!P33&gt;0,'ESS Jul 2022'!R33&gt;0),IF($G$6&lt;'ESS Jul 2022'!P33,0,IF($G$6&lt;=('ESS Jul 2022'!R33+'ESS Jul 2022'!P33),(($G$6-'ESS Jul 2022'!P33)*'ESS Jul 2022'!Q33/100),(('ESS Jul 2022'!R33)*'ESS Jul 2022'!Q33/100))),0)</f>
        <v>0</v>
      </c>
      <c r="F49" s="384">
        <f>IF('ESS Jul 2022'!T33&gt;0,IF(($G$6&lt;'ESS Jul 2022'!T33),(0),($G$6-'ESS Jul 2022'!T33)*'ESS Jul 2022'!U33/100),IF(AND('ESS Jul 2022'!R33&gt;0,'ESS Jul 2022'!T33=""),IF(($G$6&lt;'ESS Jul 2022'!R33),(0),($G$6-'ESS Jul 2022'!R33)*'ESS Jul 2022'!S33/100),IF(AND('ESS Jul 2022'!P33&gt;0,'ESS Jul 2022'!R33=""),IF(($G$6&lt;'ESS Jul 2022'!P33),(0),($G$6-'ESS Jul 2022'!P33)*'ESS Jul 2022'!Q33/100),0)))</f>
        <v>0</v>
      </c>
      <c r="G49" s="384">
        <f>$I$6*'ESS Jul 2022'!AH33/100</f>
        <v>162.96052499999999</v>
      </c>
      <c r="H49" s="384">
        <f>$H$6*'ESS Jul 2022'!W33/100</f>
        <v>69.579748636363632</v>
      </c>
      <c r="I49" s="384">
        <f t="shared" si="22"/>
        <v>479.18666090909085</v>
      </c>
      <c r="J49" s="449">
        <f t="shared" si="23"/>
        <v>1219.9844618181817</v>
      </c>
      <c r="K49" s="449">
        <f t="shared" si="24"/>
        <v>1916.7466436363634</v>
      </c>
      <c r="L49" s="450">
        <f t="shared" si="30"/>
        <v>2108.421308</v>
      </c>
      <c r="M49" s="449">
        <f>'ESS Jul 2022'!AZ33</f>
        <v>0</v>
      </c>
      <c r="N49" s="449">
        <f>'ESS Jul 2022'!BA33</f>
        <v>0</v>
      </c>
      <c r="O49" s="449">
        <f>'ESS Jul 2022'!BB33</f>
        <v>0</v>
      </c>
      <c r="P49" s="449">
        <f>'ESS Jul 2022'!BC33</f>
        <v>0</v>
      </c>
      <c r="Q49" s="449">
        <f>($E$6*'ESS Jul 2022'!AT33/100)*4</f>
        <v>184.47479999999999</v>
      </c>
      <c r="R49" s="448" t="str">
        <f t="shared" si="31"/>
        <v>No discount</v>
      </c>
      <c r="S49" s="448" t="str">
        <f t="shared" si="32"/>
        <v>Exclusive</v>
      </c>
      <c r="T49" s="475">
        <f t="shared" si="25"/>
        <v>1916.7466436363634</v>
      </c>
      <c r="U49" s="449">
        <f t="shared" si="26"/>
        <v>1916.7466436363634</v>
      </c>
      <c r="V49" s="449">
        <f t="shared" si="27"/>
        <v>1732.2718436363634</v>
      </c>
      <c r="W49" s="449">
        <f t="shared" si="28"/>
        <v>1732.2718436363634</v>
      </c>
      <c r="X49" s="455">
        <f t="shared" si="29"/>
        <v>1905.499028</v>
      </c>
      <c r="Y49" s="455">
        <f t="shared" si="29"/>
        <v>1905.499028</v>
      </c>
      <c r="Z49" s="387">
        <f>'ESS Jul 2022'!BL33</f>
        <v>0</v>
      </c>
      <c r="AA49" s="326" t="str">
        <f>'ESS Jul 2022'!BM33</f>
        <v>n</v>
      </c>
      <c r="AB49" s="523"/>
      <c r="AC49" s="523"/>
      <c r="AD49" s="523"/>
      <c r="AE49" s="523"/>
      <c r="AF49" s="523"/>
      <c r="AG49" s="523"/>
      <c r="AH49" s="523"/>
      <c r="AI49" s="523"/>
      <c r="AJ49" s="523"/>
      <c r="AK49" s="523"/>
      <c r="AL49" s="523"/>
      <c r="AM49" s="523"/>
      <c r="AN49" s="523"/>
    </row>
    <row r="50" spans="1:40" x14ac:dyDescent="0.3">
      <c r="A50" s="319" t="str">
        <f>'ESS Jul 2022'!K34</f>
        <v>EnergyAustralia</v>
      </c>
      <c r="B50" s="383" t="str">
        <f>'ESS Jul 2022'!L34</f>
        <v>Solar Max</v>
      </c>
      <c r="C50" s="384">
        <f>IF('ESS Jul 2022'!BP34=0,91*'ESS Jul 2022'!M34/100,(91*'ESS Jul 2022'!M34/100)+'ESS Jul 2022'!BP34/4)</f>
        <v>138.77500000000001</v>
      </c>
      <c r="D50" s="384">
        <f>IF('ESS Jul 2022'!O34="",$G$6*'ESS Jul 2022'!N34/100,IF($G$6&gt;='ESS Jul 2022'!P34,('ESS Jul 2022'!P34*'ESS Jul 2022'!N34/100),($G$6*'ESS Jul 2022'!N34/100)))</f>
        <v>96.897207272727258</v>
      </c>
      <c r="E50" s="384">
        <f>IF(AND('ESS Jul 2022'!P34&gt;0,'ESS Jul 2022'!R34&gt;0),IF($G$6&lt;'ESS Jul 2022'!P34,0,IF($G$6&lt;=('ESS Jul 2022'!R34+'ESS Jul 2022'!P34),(($G$6-'ESS Jul 2022'!P34)*'ESS Jul 2022'!Q34/100),(('ESS Jul 2022'!R34)*'ESS Jul 2022'!Q34/100))),0)</f>
        <v>0</v>
      </c>
      <c r="F50" s="384">
        <f>IF('ESS Jul 2022'!T34&gt;0,IF(($G$6&lt;'ESS Jul 2022'!T34),(0),($G$6-'ESS Jul 2022'!T34)*'ESS Jul 2022'!U34/100),IF(AND('ESS Jul 2022'!R34&gt;0,'ESS Jul 2022'!T34=""),IF(($G$6&lt;'ESS Jul 2022'!R34),(0),($G$6-'ESS Jul 2022'!R34)*'ESS Jul 2022'!S34/100),IF(AND('ESS Jul 2022'!P34&gt;0,'ESS Jul 2022'!R34=""),IF(($G$6&lt;'ESS Jul 2022'!P34),(0),($G$6-'ESS Jul 2022'!P34)*'ESS Jul 2022'!Q34/100),0)))</f>
        <v>0</v>
      </c>
      <c r="G50" s="384">
        <f>$I$6*'ESS Jul 2022'!AH34/100</f>
        <v>199.80707727272721</v>
      </c>
      <c r="H50" s="384">
        <f>$H$6*'ESS Jul 2022'!W34/100</f>
        <v>81.984935454545436</v>
      </c>
      <c r="I50" s="384">
        <f t="shared" si="22"/>
        <v>517.46421999999984</v>
      </c>
      <c r="J50" s="449">
        <f t="shared" si="23"/>
        <v>1514.7568799999995</v>
      </c>
      <c r="K50" s="449">
        <f t="shared" si="24"/>
        <v>2069.8568799999994</v>
      </c>
      <c r="L50" s="450">
        <f t="shared" si="30"/>
        <v>2276.8425679999996</v>
      </c>
      <c r="M50" s="449">
        <f>'ESS Jul 2022'!AZ34</f>
        <v>0</v>
      </c>
      <c r="N50" s="449">
        <f>'ESS Jul 2022'!BA34</f>
        <v>0</v>
      </c>
      <c r="O50" s="449">
        <f>'ESS Jul 2022'!BB34</f>
        <v>0</v>
      </c>
      <c r="P50" s="449">
        <f>'ESS Jul 2022'!BC34</f>
        <v>0</v>
      </c>
      <c r="Q50" s="449">
        <f>($E$6*'ESS Jul 2022'!AT34/100)*4</f>
        <v>297.54000000000002</v>
      </c>
      <c r="R50" s="448" t="str">
        <f t="shared" si="31"/>
        <v>No discount</v>
      </c>
      <c r="S50" s="448" t="str">
        <f t="shared" si="32"/>
        <v>Exclusive</v>
      </c>
      <c r="T50" s="475">
        <f t="shared" si="25"/>
        <v>2069.8568799999994</v>
      </c>
      <c r="U50" s="449">
        <f t="shared" si="26"/>
        <v>2069.8568799999994</v>
      </c>
      <c r="V50" s="449">
        <f t="shared" si="27"/>
        <v>1772.3168799999994</v>
      </c>
      <c r="W50" s="449">
        <f t="shared" si="28"/>
        <v>1772.3168799999994</v>
      </c>
      <c r="X50" s="455">
        <f t="shared" si="29"/>
        <v>1949.5485679999995</v>
      </c>
      <c r="Y50" s="455">
        <f t="shared" si="29"/>
        <v>1949.5485679999995</v>
      </c>
      <c r="Z50" s="387">
        <f>'ESS Jul 2022'!BL34</f>
        <v>0</v>
      </c>
      <c r="AA50" s="326" t="str">
        <f>'ESS Jul 2022'!BM34</f>
        <v>n</v>
      </c>
      <c r="AB50" s="523"/>
      <c r="AC50" s="523"/>
      <c r="AD50" s="523"/>
      <c r="AE50" s="523"/>
      <c r="AF50" s="523"/>
      <c r="AG50" s="523"/>
      <c r="AH50" s="523"/>
      <c r="AI50" s="523"/>
      <c r="AJ50" s="523"/>
      <c r="AK50" s="523"/>
      <c r="AL50" s="523"/>
      <c r="AM50" s="523"/>
      <c r="AN50" s="523"/>
    </row>
    <row r="51" spans="1:40" x14ac:dyDescent="0.3">
      <c r="A51" s="319" t="str">
        <f>'ESS Jul 2022'!K35</f>
        <v>Origin Energy</v>
      </c>
      <c r="B51" s="383" t="str">
        <f>'ESS Jul 2022'!L35</f>
        <v>Solar Boost</v>
      </c>
      <c r="C51" s="384">
        <f>IF('ESS Jul 2022'!BP35=0,91*'ESS Jul 2022'!M35/100,(91*'ESS Jul 2022'!M35/100)+'ESS Jul 2022'!BP35/4)</f>
        <v>132.12372727272725</v>
      </c>
      <c r="D51" s="384">
        <f>IF('ESS Jul 2022'!O35="",$G$6*'ESS Jul 2022'!N35/100,IF($G$6&gt;='ESS Jul 2022'!P35,('ESS Jul 2022'!P35*'ESS Jul 2022'!N35/100),($G$6*'ESS Jul 2022'!N35/100)))</f>
        <v>92.403989999999993</v>
      </c>
      <c r="E51" s="384">
        <f>IF(AND('ESS Jul 2022'!P35&gt;0,'ESS Jul 2022'!R35&gt;0),IF($G$6&lt;'ESS Jul 2022'!P35,0,IF($G$6&lt;=('ESS Jul 2022'!R35+'ESS Jul 2022'!P35),(($G$6-'ESS Jul 2022'!P35)*'ESS Jul 2022'!Q35/100),(('ESS Jul 2022'!R35)*'ESS Jul 2022'!Q35/100))),0)</f>
        <v>0</v>
      </c>
      <c r="F51" s="384">
        <f>IF('ESS Jul 2022'!T35&gt;0,IF(($G$6&lt;'ESS Jul 2022'!T35),(0),($G$6-'ESS Jul 2022'!T35)*'ESS Jul 2022'!U35/100),IF(AND('ESS Jul 2022'!R35&gt;0,'ESS Jul 2022'!T35=""),IF(($G$6&lt;'ESS Jul 2022'!R35),(0),($G$6-'ESS Jul 2022'!R35)*'ESS Jul 2022'!S35/100),IF(AND('ESS Jul 2022'!P35&gt;0,'ESS Jul 2022'!R35=""),IF(($G$6&lt;'ESS Jul 2022'!P35),(0),($G$6-'ESS Jul 2022'!P35)*'ESS Jul 2022'!Q35/100),0)))</f>
        <v>0</v>
      </c>
      <c r="G51" s="384">
        <f>$I$6*'ESS Jul 2022'!AH35/100</f>
        <v>221.07931363636359</v>
      </c>
      <c r="H51" s="384">
        <f>$H$6*'ESS Jul 2022'!W35/100</f>
        <v>80.943029999999993</v>
      </c>
      <c r="I51" s="384">
        <f t="shared" si="22"/>
        <v>526.5500609090908</v>
      </c>
      <c r="J51" s="449">
        <f t="shared" si="23"/>
        <v>1577.7053345454542</v>
      </c>
      <c r="K51" s="449">
        <f t="shared" si="24"/>
        <v>2106.2002436363632</v>
      </c>
      <c r="L51" s="450">
        <f t="shared" si="30"/>
        <v>2316.8202679999999</v>
      </c>
      <c r="M51" s="449">
        <f>'ESS Jul 2022'!AZ35</f>
        <v>0</v>
      </c>
      <c r="N51" s="449">
        <f>'ESS Jul 2022'!BA35</f>
        <v>0</v>
      </c>
      <c r="O51" s="449">
        <f>'ESS Jul 2022'!BB35</f>
        <v>0</v>
      </c>
      <c r="P51" s="449">
        <f>'ESS Jul 2022'!BC35</f>
        <v>0</v>
      </c>
      <c r="Q51" s="449">
        <f>($E$6*'ESS Jul 2022'!AT35/100)*4</f>
        <v>297.54000000000002</v>
      </c>
      <c r="R51" s="448" t="str">
        <f t="shared" si="31"/>
        <v>No discount</v>
      </c>
      <c r="S51" s="448" t="str">
        <f t="shared" si="32"/>
        <v>Inclusive</v>
      </c>
      <c r="T51" s="475">
        <f t="shared" si="25"/>
        <v>2106.2002436363632</v>
      </c>
      <c r="U51" s="449">
        <f t="shared" si="26"/>
        <v>2106.2002436363632</v>
      </c>
      <c r="V51" s="449">
        <f t="shared" si="27"/>
        <v>1808.6602436363632</v>
      </c>
      <c r="W51" s="449">
        <f t="shared" si="28"/>
        <v>1808.6602436363632</v>
      </c>
      <c r="X51" s="455">
        <f t="shared" si="29"/>
        <v>1989.5262679999998</v>
      </c>
      <c r="Y51" s="455">
        <f t="shared" si="29"/>
        <v>1989.5262679999998</v>
      </c>
      <c r="Z51" s="387">
        <f>'ESS Jul 2022'!BL35</f>
        <v>0</v>
      </c>
      <c r="AA51" s="326" t="str">
        <f>'ESS Jul 2022'!BM35</f>
        <v>n</v>
      </c>
      <c r="AB51" s="523"/>
      <c r="AC51" s="523"/>
      <c r="AD51" s="523"/>
      <c r="AE51" s="523"/>
      <c r="AF51" s="523"/>
      <c r="AG51" s="523"/>
      <c r="AH51" s="523"/>
      <c r="AI51" s="523"/>
      <c r="AJ51" s="523"/>
      <c r="AK51" s="523"/>
      <c r="AL51" s="523"/>
      <c r="AM51" s="523"/>
      <c r="AN51" s="523"/>
    </row>
    <row r="52" spans="1:40" x14ac:dyDescent="0.3">
      <c r="A52" s="319" t="str">
        <f>'ESS Jul 2022'!K36</f>
        <v>Powershop</v>
      </c>
      <c r="B52" s="383" t="str">
        <f>'ESS Jul 2022'!L36</f>
        <v>Carbon neutral</v>
      </c>
      <c r="C52" s="384">
        <f>IF('ESS Jul 2022'!BP36=0,91*'ESS Jul 2022'!M36/100,(91*'ESS Jul 2022'!M36/100)+'ESS Jul 2022'!BP36/4)</f>
        <v>160.49090909090907</v>
      </c>
      <c r="D52" s="384">
        <f>IF('ESS Jul 2022'!O36="",$G$6*'ESS Jul 2022'!N36/100,IF($G$6&gt;='ESS Jul 2022'!P36,('ESS Jul 2022'!P36*'ESS Jul 2022'!N36/100),($G$6*'ESS Jul 2022'!N36/100)))</f>
        <v>74.322589090909091</v>
      </c>
      <c r="E52" s="384">
        <f>IF(AND('ESS Jul 2022'!P36&gt;0,'ESS Jul 2022'!R36&gt;0),IF($G$6&lt;'ESS Jul 2022'!P36,0,IF($G$6&lt;=('ESS Jul 2022'!R36+'ESS Jul 2022'!P36),(($G$6-'ESS Jul 2022'!P36)*'ESS Jul 2022'!Q36/100),(('ESS Jul 2022'!R36)*'ESS Jul 2022'!Q36/100))),0)</f>
        <v>0</v>
      </c>
      <c r="F52" s="384">
        <f>IF('ESS Jul 2022'!T36&gt;0,IF(($G$6&lt;'ESS Jul 2022'!T36),(0),($G$6-'ESS Jul 2022'!T36)*'ESS Jul 2022'!U36/100),IF(AND('ESS Jul 2022'!R36&gt;0,'ESS Jul 2022'!T36=""),IF(($G$6&lt;'ESS Jul 2022'!R36),(0),($G$6-'ESS Jul 2022'!R36)*'ESS Jul 2022'!S36/100),IF(AND('ESS Jul 2022'!P36&gt;0,'ESS Jul 2022'!R36=""),IF(($G$6&lt;'ESS Jul 2022'!P36),(0),($G$6-'ESS Jul 2022'!P36)*'ESS Jul 2022'!Q36/100),0)))</f>
        <v>0</v>
      </c>
      <c r="G52" s="384">
        <f>$I$6*'ESS Jul 2022'!AH36/100</f>
        <v>157.91379545454544</v>
      </c>
      <c r="H52" s="384">
        <f>$H$6*'ESS Jul 2022'!W36/100</f>
        <v>68.765759999999986</v>
      </c>
      <c r="I52" s="384">
        <f t="shared" si="22"/>
        <v>461.49305363636358</v>
      </c>
      <c r="J52" s="449">
        <f t="shared" si="23"/>
        <v>1204.0085781818179</v>
      </c>
      <c r="K52" s="449">
        <f t="shared" si="24"/>
        <v>1845.9722145454543</v>
      </c>
      <c r="L52" s="450">
        <f t="shared" si="30"/>
        <v>2030.569436</v>
      </c>
      <c r="M52" s="449">
        <f>'ESS Jul 2022'!AZ36</f>
        <v>0</v>
      </c>
      <c r="N52" s="449">
        <f>'ESS Jul 2022'!BA36</f>
        <v>0</v>
      </c>
      <c r="O52" s="449">
        <f>'ESS Jul 2022'!BB36</f>
        <v>0</v>
      </c>
      <c r="P52" s="449">
        <f>'ESS Jul 2022'!BC36</f>
        <v>0</v>
      </c>
      <c r="Q52" s="449">
        <f>($E$6*'ESS Jul 2022'!AT36/100)*4</f>
        <v>148.77000000000001</v>
      </c>
      <c r="R52" s="448" t="str">
        <f t="shared" si="31"/>
        <v>No discount</v>
      </c>
      <c r="S52" s="448" t="str">
        <f t="shared" si="32"/>
        <v>Inclusive</v>
      </c>
      <c r="T52" s="475">
        <f t="shared" si="25"/>
        <v>1845.9722145454543</v>
      </c>
      <c r="U52" s="449">
        <f t="shared" si="26"/>
        <v>1845.9722145454543</v>
      </c>
      <c r="V52" s="449">
        <f t="shared" si="27"/>
        <v>1697.2022145454544</v>
      </c>
      <c r="W52" s="449">
        <f t="shared" si="28"/>
        <v>1697.2022145454544</v>
      </c>
      <c r="X52" s="455">
        <f t="shared" si="29"/>
        <v>1866.9224359999998</v>
      </c>
      <c r="Y52" s="455">
        <f t="shared" si="29"/>
        <v>1866.9224359999998</v>
      </c>
      <c r="Z52" s="387">
        <f>'ESS Jul 2022'!BL36</f>
        <v>0</v>
      </c>
      <c r="AA52" s="326" t="str">
        <f>'ESS Jul 2022'!BM36</f>
        <v>n</v>
      </c>
      <c r="AB52" s="523"/>
      <c r="AC52" s="523"/>
      <c r="AD52" s="523"/>
      <c r="AE52" s="523"/>
      <c r="AF52" s="523"/>
      <c r="AG52" s="523"/>
      <c r="AH52" s="523"/>
      <c r="AI52" s="523"/>
      <c r="AJ52" s="523"/>
      <c r="AK52" s="523"/>
      <c r="AL52" s="523"/>
      <c r="AM52" s="523"/>
      <c r="AN52" s="523"/>
    </row>
    <row r="53" spans="1:40" x14ac:dyDescent="0.3">
      <c r="A53" s="319" t="str">
        <f>'ESS Jul 2022'!K37</f>
        <v>Red Energy</v>
      </c>
      <c r="B53" s="383" t="str">
        <f>'ESS Jul 2022'!L37</f>
        <v>Solar Saver</v>
      </c>
      <c r="C53" s="384">
        <f>IF('ESS Jul 2022'!BP37=0,91*'ESS Jul 2022'!M37/100,(91*'ESS Jul 2022'!M37/100)+'ESS Jul 2022'!BP37/4)</f>
        <v>146.51</v>
      </c>
      <c r="D53" s="384">
        <f>IF('ESS Jul 2022'!O37="",$G$6*'ESS Jul 2022'!N37/100,IF($G$6&gt;='ESS Jul 2022'!P37,('ESS Jul 2022'!P37*'ESS Jul 2022'!N37/100),($G$6*'ESS Jul 2022'!N37/100)))</f>
        <v>96.701849999999993</v>
      </c>
      <c r="E53" s="384">
        <f>IF(AND('ESS Jul 2022'!P37&gt;0,'ESS Jul 2022'!R37&gt;0),IF($G$6&lt;'ESS Jul 2022'!P37,0,IF($G$6&lt;=('ESS Jul 2022'!R37+'ESS Jul 2022'!P37),(($G$6-'ESS Jul 2022'!P37)*'ESS Jul 2022'!Q37/100),(('ESS Jul 2022'!R37)*'ESS Jul 2022'!Q37/100))),0)</f>
        <v>0</v>
      </c>
      <c r="F53" s="384">
        <f>IF('ESS Jul 2022'!T37&gt;0,IF(($G$6&lt;'ESS Jul 2022'!T37),(0),($G$6-'ESS Jul 2022'!T37)*'ESS Jul 2022'!U37/100),IF(AND('ESS Jul 2022'!R37&gt;0,'ESS Jul 2022'!T37=""),IF(($G$6&lt;'ESS Jul 2022'!R37),(0),($G$6-'ESS Jul 2022'!R37)*'ESS Jul 2022'!S37/100),IF(AND('ESS Jul 2022'!P37&gt;0,'ESS Jul 2022'!R37=""),IF(($G$6&lt;'ESS Jul 2022'!P37),(0),($G$6-'ESS Jul 2022'!P37)*'ESS Jul 2022'!Q37/100),0)))</f>
        <v>0</v>
      </c>
      <c r="G53" s="384">
        <f>$I$6*'ESS Jul 2022'!AH37/100</f>
        <v>176.09287499999999</v>
      </c>
      <c r="H53" s="384">
        <f>$H$6*'ESS Jul 2022'!W37/100</f>
        <v>83.808269999999979</v>
      </c>
      <c r="I53" s="384">
        <f t="shared" si="22"/>
        <v>503.11299499999996</v>
      </c>
      <c r="J53" s="449">
        <f t="shared" si="23"/>
        <v>1426.4119799999999</v>
      </c>
      <c r="K53" s="449">
        <f t="shared" si="24"/>
        <v>2012.4519799999998</v>
      </c>
      <c r="L53" s="450">
        <f t="shared" si="30"/>
        <v>2213.6971779999999</v>
      </c>
      <c r="M53" s="449">
        <f>'ESS Jul 2022'!AZ37</f>
        <v>0</v>
      </c>
      <c r="N53" s="449">
        <f>'ESS Jul 2022'!BA37</f>
        <v>0</v>
      </c>
      <c r="O53" s="449">
        <f>'ESS Jul 2022'!BB37</f>
        <v>0</v>
      </c>
      <c r="P53" s="449">
        <f>'ESS Jul 2022'!BC37</f>
        <v>0</v>
      </c>
      <c r="Q53" s="449">
        <f>($E$6*'ESS Jul 2022'!AT37/100)*4</f>
        <v>535.572</v>
      </c>
      <c r="R53" s="448" t="str">
        <f t="shared" si="31"/>
        <v>No discount</v>
      </c>
      <c r="S53" s="448" t="str">
        <f t="shared" si="32"/>
        <v>Inclusive</v>
      </c>
      <c r="T53" s="475">
        <f t="shared" si="25"/>
        <v>2012.4519799999998</v>
      </c>
      <c r="U53" s="449">
        <f t="shared" si="26"/>
        <v>2012.4519799999998</v>
      </c>
      <c r="V53" s="449">
        <f t="shared" si="27"/>
        <v>1476.8799799999997</v>
      </c>
      <c r="W53" s="449">
        <f t="shared" si="28"/>
        <v>1476.8799799999997</v>
      </c>
      <c r="X53" s="455">
        <f t="shared" si="29"/>
        <v>1624.5679779999998</v>
      </c>
      <c r="Y53" s="455">
        <f t="shared" si="29"/>
        <v>1624.5679779999998</v>
      </c>
      <c r="Z53" s="387">
        <f>'ESS Jul 2022'!BL37</f>
        <v>0</v>
      </c>
      <c r="AA53" s="326" t="str">
        <f>'ESS Jul 2022'!BM37</f>
        <v>n</v>
      </c>
      <c r="AB53" s="523"/>
      <c r="AC53" s="523"/>
      <c r="AD53" s="523"/>
      <c r="AE53" s="523"/>
      <c r="AF53" s="523"/>
      <c r="AG53" s="523"/>
      <c r="AH53" s="523"/>
      <c r="AI53" s="523"/>
      <c r="AJ53" s="523"/>
      <c r="AK53" s="523"/>
      <c r="AL53" s="523"/>
      <c r="AM53" s="523"/>
      <c r="AN53" s="523"/>
    </row>
    <row r="54" spans="1:40" x14ac:dyDescent="0.3">
      <c r="A54" s="319" t="str">
        <f>'ESS Jul 2022'!K38</f>
        <v>Simply Energy</v>
      </c>
      <c r="B54" s="383" t="str">
        <f>'ESS Jul 2022'!L38</f>
        <v>NRMA 1% discount</v>
      </c>
      <c r="C54" s="384">
        <f>IF('ESS Jul 2022'!BP38=0,91*'ESS Jul 2022'!M38/100,(91*'ESS Jul 2022'!M38/100)+'ESS Jul 2022'!BP38/4)</f>
        <v>130.767</v>
      </c>
      <c r="D54" s="384">
        <f>IF('ESS Jul 2022'!O38="",$G$6*'ESS Jul 2022'!N38/100,IF($G$6&gt;='ESS Jul 2022'!P38,('ESS Jul 2022'!P38*'ESS Jul 2022'!N38/100),($G$6*'ESS Jul 2022'!N38/100)))</f>
        <v>107.4465</v>
      </c>
      <c r="E54" s="384">
        <f>IF(AND('ESS Jul 2022'!P38&gt;0,'ESS Jul 2022'!R38&gt;0),IF($G$6&lt;'ESS Jul 2022'!P38,0,IF($G$6&lt;=('ESS Jul 2022'!R38+'ESS Jul 2022'!P38),(($G$6-'ESS Jul 2022'!P38)*'ESS Jul 2022'!Q38/100),(('ESS Jul 2022'!R38)*'ESS Jul 2022'!Q38/100))),0)</f>
        <v>0</v>
      </c>
      <c r="F54" s="384">
        <f>IF('ESS Jul 2022'!T38&gt;0,IF(($G$6&lt;'ESS Jul 2022'!T38),(0),($G$6-'ESS Jul 2022'!T38)*'ESS Jul 2022'!U38/100),IF(AND('ESS Jul 2022'!R38&gt;0,'ESS Jul 2022'!T38=""),IF(($G$6&lt;'ESS Jul 2022'!R38),(0),($G$6-'ESS Jul 2022'!R38)*'ESS Jul 2022'!S38/100),IF(AND('ESS Jul 2022'!P38&gt;0,'ESS Jul 2022'!R38=""),IF(($G$6&lt;'ESS Jul 2022'!P38),(0),($G$6-'ESS Jul 2022'!P38)*'ESS Jul 2022'!Q38/100),0)))</f>
        <v>0</v>
      </c>
      <c r="G54" s="384">
        <f>$I$6*'ESS Jul 2022'!AH38/100</f>
        <v>183.63583636363637</v>
      </c>
      <c r="H54" s="384">
        <f>$H$6*'ESS Jul 2022'!W38/100</f>
        <v>86.933986363636336</v>
      </c>
      <c r="I54" s="384">
        <f t="shared" si="22"/>
        <v>508.78332272727272</v>
      </c>
      <c r="J54" s="449">
        <f t="shared" si="23"/>
        <v>1512.0652909090909</v>
      </c>
      <c r="K54" s="449">
        <f t="shared" si="24"/>
        <v>2035.1332909090909</v>
      </c>
      <c r="L54" s="450">
        <f t="shared" si="30"/>
        <v>2238.64662</v>
      </c>
      <c r="M54" s="449">
        <f>'ESS Jul 2022'!AZ38</f>
        <v>1</v>
      </c>
      <c r="N54" s="449">
        <f>'ESS Jul 2022'!BA38</f>
        <v>0</v>
      </c>
      <c r="O54" s="449">
        <f>'ESS Jul 2022'!BB38</f>
        <v>0</v>
      </c>
      <c r="P54" s="449">
        <f>'ESS Jul 2022'!BC38</f>
        <v>0</v>
      </c>
      <c r="Q54" s="449">
        <f>($E$6*'ESS Jul 2022'!AT38/100)*4</f>
        <v>238.03200000000001</v>
      </c>
      <c r="R54" s="448" t="str">
        <f t="shared" si="31"/>
        <v>Guaranteed off bill</v>
      </c>
      <c r="S54" s="448" t="str">
        <f t="shared" si="32"/>
        <v>Exclusive</v>
      </c>
      <c r="T54" s="475">
        <f t="shared" si="25"/>
        <v>2014.781958</v>
      </c>
      <c r="U54" s="449">
        <f t="shared" si="26"/>
        <v>2014.781958</v>
      </c>
      <c r="V54" s="449">
        <f t="shared" si="27"/>
        <v>1776.7499580000001</v>
      </c>
      <c r="W54" s="449">
        <f t="shared" si="28"/>
        <v>1776.7499580000001</v>
      </c>
      <c r="X54" s="455">
        <f t="shared" si="29"/>
        <v>1954.4249538000004</v>
      </c>
      <c r="Y54" s="455">
        <f t="shared" si="29"/>
        <v>1954.4249538000004</v>
      </c>
      <c r="Z54" s="387">
        <f>'ESS Jul 2022'!BL38</f>
        <v>0</v>
      </c>
      <c r="AA54" s="326" t="str">
        <f>'ESS Jul 2022'!BM38</f>
        <v>n</v>
      </c>
      <c r="AB54" s="523"/>
      <c r="AC54" s="523"/>
      <c r="AD54" s="523"/>
      <c r="AE54" s="523"/>
      <c r="AF54" s="523"/>
      <c r="AG54" s="523"/>
      <c r="AH54" s="523"/>
      <c r="AI54" s="523"/>
      <c r="AJ54" s="523"/>
      <c r="AK54" s="523"/>
      <c r="AL54" s="523"/>
      <c r="AM54" s="523"/>
      <c r="AN54" s="523"/>
    </row>
    <row r="55" spans="1:40" x14ac:dyDescent="0.3">
      <c r="A55" s="319" t="str">
        <f>'ESS Jul 2022'!K39</f>
        <v>GloBird Energy</v>
      </c>
      <c r="B55" s="383" t="str">
        <f>'ESS Jul 2022'!L39</f>
        <v>SolarPlus</v>
      </c>
      <c r="C55" s="384">
        <f>IF('ESS Jul 2022'!BP39=0,91*'ESS Jul 2022'!M39/100,(91*'ESS Jul 2022'!M39/100)+'ESS Jul 2022'!BP39/4)</f>
        <v>141.05000000000001</v>
      </c>
      <c r="D55" s="384">
        <f>IF('ESS Jul 2022'!O39="",$G$6*'ESS Jul 2022'!N39/100,IF($G$6&gt;='ESS Jul 2022'!P39,('ESS Jul 2022'!P39*'ESS Jul 2022'!N39/100),($G$6*'ESS Jul 2022'!N39/100)))</f>
        <v>136.09890000000001</v>
      </c>
      <c r="E55" s="384">
        <f>IF(AND('ESS Jul 2022'!P39&gt;0,'ESS Jul 2022'!R39&gt;0),IF($G$6&lt;'ESS Jul 2022'!P39,0,IF($G$6&lt;=('ESS Jul 2022'!R39+'ESS Jul 2022'!P39),(($G$6-'ESS Jul 2022'!P39)*'ESS Jul 2022'!Q39/100),(('ESS Jul 2022'!R39)*'ESS Jul 2022'!Q39/100))),0)</f>
        <v>0</v>
      </c>
      <c r="F55" s="384">
        <f>IF('ESS Jul 2022'!T39&gt;0,IF(($G$6&lt;'ESS Jul 2022'!T39),(0),($G$6-'ESS Jul 2022'!T39)*'ESS Jul 2022'!U39/100),IF(AND('ESS Jul 2022'!R39&gt;0,'ESS Jul 2022'!T39=""),IF(($G$6&lt;'ESS Jul 2022'!R39),(0),($G$6-'ESS Jul 2022'!R39)*'ESS Jul 2022'!S39/100),IF(AND('ESS Jul 2022'!P39&gt;0,'ESS Jul 2022'!R39=""),IF(($G$6&lt;'ESS Jul 2022'!P39),(0),($G$6-'ESS Jul 2022'!P39)*'ESS Jul 2022'!Q39/100),0)))</f>
        <v>0</v>
      </c>
      <c r="G55" s="384">
        <f>$I$6*'ESS Jul 2022'!AH39/100</f>
        <v>292.49324999999993</v>
      </c>
      <c r="H55" s="384">
        <f>$H$6*'ESS Jul 2022'!W39/100</f>
        <v>175.49594999999997</v>
      </c>
      <c r="I55" s="384">
        <f t="shared" si="22"/>
        <v>745.13809999999989</v>
      </c>
      <c r="J55" s="449">
        <f t="shared" si="23"/>
        <v>2416.3523999999998</v>
      </c>
      <c r="K55" s="449">
        <f t="shared" si="24"/>
        <v>2980.5523999999996</v>
      </c>
      <c r="L55" s="450">
        <f t="shared" si="30"/>
        <v>3278.6076399999997</v>
      </c>
      <c r="M55" s="449">
        <f>'ESS Jul 2022'!AZ39</f>
        <v>0</v>
      </c>
      <c r="N55" s="449">
        <f>'ESS Jul 2022'!BA39</f>
        <v>0</v>
      </c>
      <c r="O55" s="449">
        <f>'ESS Jul 2022'!BB39</f>
        <v>0</v>
      </c>
      <c r="P55" s="449">
        <f>'ESS Jul 2022'!BC39</f>
        <v>0</v>
      </c>
      <c r="Q55" s="449">
        <f>($E$6*'ESS Jul 2022'!AT39/100)*4</f>
        <v>595.08000000000004</v>
      </c>
      <c r="R55" s="448" t="str">
        <f t="shared" si="31"/>
        <v>No discount</v>
      </c>
      <c r="S55" s="448" t="str">
        <f t="shared" si="32"/>
        <v>Exclusive</v>
      </c>
      <c r="T55" s="475">
        <f t="shared" si="25"/>
        <v>2980.5523999999996</v>
      </c>
      <c r="U55" s="449">
        <f t="shared" si="26"/>
        <v>2980.5523999999996</v>
      </c>
      <c r="V55" s="449">
        <f t="shared" si="27"/>
        <v>2385.4723999999997</v>
      </c>
      <c r="W55" s="449">
        <f t="shared" si="28"/>
        <v>2385.4723999999997</v>
      </c>
      <c r="X55" s="455">
        <f t="shared" si="29"/>
        <v>2624.01964</v>
      </c>
      <c r="Y55" s="455">
        <f t="shared" si="29"/>
        <v>2624.01964</v>
      </c>
      <c r="Z55" s="387">
        <f>'ESS Jul 2022'!BL39</f>
        <v>0</v>
      </c>
      <c r="AA55" s="326" t="str">
        <f>'ESS Jul 2022'!BM39</f>
        <v>n</v>
      </c>
      <c r="AB55" s="523"/>
      <c r="AC55" s="523"/>
      <c r="AD55" s="523"/>
      <c r="AE55" s="523"/>
      <c r="AF55" s="523"/>
      <c r="AG55" s="523"/>
      <c r="AH55" s="523"/>
      <c r="AI55" s="523"/>
      <c r="AJ55" s="523"/>
      <c r="AK55" s="523"/>
      <c r="AL55" s="523"/>
      <c r="AM55" s="523"/>
      <c r="AN55" s="523"/>
    </row>
    <row r="56" spans="1:40" x14ac:dyDescent="0.3">
      <c r="A56" s="319" t="str">
        <f>'ESS Jul 2022'!K40</f>
        <v>Kogan Energy</v>
      </c>
      <c r="B56" s="383" t="str">
        <f>'ESS Jul 2022'!L40</f>
        <v>Free Kogan First Membership</v>
      </c>
      <c r="C56" s="384">
        <f>IF('ESS Jul 2022'!BP40=0,91*'ESS Jul 2022'!M40/100,(91*'ESS Jul 2022'!M40/100)+'ESS Jul 2022'!BP40/4)</f>
        <v>146.69199999999998</v>
      </c>
      <c r="D56" s="384">
        <f>IF('ESS Jul 2022'!O40="",$G$6*'ESS Jul 2022'!N40/100,IF($G$6&gt;='ESS Jul 2022'!P40,('ESS Jul 2022'!P40*'ESS Jul 2022'!N40/100),($G$6*'ESS Jul 2022'!N40/100)))</f>
        <v>74.908660909090898</v>
      </c>
      <c r="E56" s="384">
        <f>IF(AND('ESS Jul 2022'!P40&gt;0,'ESS Jul 2022'!R40&gt;0),IF($G$6&lt;'ESS Jul 2022'!P40,0,IF($G$6&lt;=('ESS Jul 2022'!R40+'ESS Jul 2022'!P40),(($G$6-'ESS Jul 2022'!P40)*'ESS Jul 2022'!Q40/100),(('ESS Jul 2022'!R40)*'ESS Jul 2022'!Q40/100))),0)</f>
        <v>0</v>
      </c>
      <c r="F56" s="384">
        <f>IF('ESS Jul 2022'!T40&gt;0,IF(($G$6&lt;'ESS Jul 2022'!T40),(0),($G$6-'ESS Jul 2022'!T40)*'ESS Jul 2022'!U40/100),IF(AND('ESS Jul 2022'!R40&gt;0,'ESS Jul 2022'!T40=""),IF(($G$6&lt;'ESS Jul 2022'!R40),(0),($G$6-'ESS Jul 2022'!R40)*'ESS Jul 2022'!S40/100),IF(AND('ESS Jul 2022'!P40&gt;0,'ESS Jul 2022'!R40=""),IF(($G$6&lt;'ESS Jul 2022'!P40),(0),($G$6-'ESS Jul 2022'!P40)*'ESS Jul 2022'!Q40/100),0)))</f>
        <v>0</v>
      </c>
      <c r="G56" s="384">
        <f>$I$6*'ESS Jul 2022'!AH40/100</f>
        <v>169.30963636363634</v>
      </c>
      <c r="H56" s="384">
        <f>$H$6*'ESS Jul 2022'!W40/100</f>
        <v>74.203204090909082</v>
      </c>
      <c r="I56" s="384">
        <f t="shared" si="22"/>
        <v>465.11350136363632</v>
      </c>
      <c r="J56" s="449">
        <f t="shared" si="23"/>
        <v>1273.6860054545455</v>
      </c>
      <c r="K56" s="449">
        <f t="shared" si="24"/>
        <v>1860.4540054545453</v>
      </c>
      <c r="L56" s="450">
        <f t="shared" si="30"/>
        <v>2046.4994059999999</v>
      </c>
      <c r="M56" s="449">
        <f>'ESS Jul 2022'!AZ40</f>
        <v>0</v>
      </c>
      <c r="N56" s="449">
        <f>'ESS Jul 2022'!BA40</f>
        <v>0</v>
      </c>
      <c r="O56" s="449">
        <f>'ESS Jul 2022'!BB40</f>
        <v>0</v>
      </c>
      <c r="P56" s="449">
        <f>'ESS Jul 2022'!BC40</f>
        <v>0</v>
      </c>
      <c r="Q56" s="449">
        <f>($E$6*'ESS Jul 2022'!AT40/100)*4</f>
        <v>129.4299</v>
      </c>
      <c r="R56" s="448" t="str">
        <f t="shared" si="31"/>
        <v>No discount</v>
      </c>
      <c r="S56" s="448" t="str">
        <f t="shared" si="32"/>
        <v>Exclusive</v>
      </c>
      <c r="T56" s="475">
        <f t="shared" si="25"/>
        <v>1860.4540054545453</v>
      </c>
      <c r="U56" s="449">
        <f t="shared" si="26"/>
        <v>1860.4540054545453</v>
      </c>
      <c r="V56" s="449">
        <f t="shared" si="27"/>
        <v>1731.0241054545452</v>
      </c>
      <c r="W56" s="449">
        <f t="shared" si="28"/>
        <v>1731.0241054545452</v>
      </c>
      <c r="X56" s="455">
        <f t="shared" si="29"/>
        <v>1904.1265159999998</v>
      </c>
      <c r="Y56" s="455">
        <f t="shared" si="29"/>
        <v>1904.1265159999998</v>
      </c>
      <c r="Z56" s="387">
        <f>'ESS Jul 2022'!BL40</f>
        <v>0</v>
      </c>
      <c r="AA56" s="326" t="str">
        <f>'ESS Jul 2022'!BM40</f>
        <v>n</v>
      </c>
      <c r="AB56" s="523"/>
      <c r="AC56" s="523"/>
      <c r="AD56" s="523"/>
      <c r="AE56" s="523"/>
      <c r="AF56" s="523"/>
      <c r="AG56" s="523"/>
      <c r="AH56" s="523"/>
      <c r="AI56" s="523"/>
      <c r="AJ56" s="523"/>
      <c r="AK56" s="523"/>
      <c r="AL56" s="523"/>
      <c r="AM56" s="523"/>
      <c r="AN56" s="523"/>
    </row>
    <row r="57" spans="1:40" customFormat="1" ht="13.5" x14ac:dyDescent="0.3">
      <c r="A57" s="523"/>
      <c r="B57" s="523"/>
      <c r="C57" s="523"/>
      <c r="D57" s="523"/>
      <c r="E57" s="523"/>
      <c r="F57" s="523"/>
      <c r="G57" s="523"/>
      <c r="H57" s="523"/>
      <c r="I57" s="523"/>
      <c r="J57" s="523"/>
      <c r="K57" s="523"/>
      <c r="L57" s="523"/>
      <c r="M57" s="523"/>
      <c r="N57" s="523"/>
      <c r="O57" s="523"/>
      <c r="P57" s="523"/>
      <c r="Q57" s="523"/>
      <c r="R57" s="523"/>
      <c r="S57" s="523"/>
      <c r="T57" s="523"/>
      <c r="U57" s="523"/>
      <c r="V57" s="523"/>
      <c r="W57" s="523"/>
      <c r="X57" s="523"/>
      <c r="Y57" s="523"/>
      <c r="Z57" s="523"/>
      <c r="AA57" s="523"/>
      <c r="AB57" s="523"/>
      <c r="AC57" s="523"/>
      <c r="AD57" s="523"/>
      <c r="AE57" s="523"/>
      <c r="AF57" s="523"/>
      <c r="AG57" s="523"/>
      <c r="AH57" s="523"/>
      <c r="AI57" s="523"/>
      <c r="AJ57" s="523"/>
      <c r="AK57" s="523"/>
      <c r="AL57" s="523"/>
      <c r="AM57" s="523"/>
      <c r="AN57" s="523"/>
    </row>
    <row r="58" spans="1:40" customFormat="1" ht="13.5" x14ac:dyDescent="0.3">
      <c r="A58" s="523"/>
      <c r="B58" s="523"/>
      <c r="C58" s="523"/>
      <c r="D58" s="523"/>
      <c r="E58" s="523"/>
      <c r="F58" s="523"/>
      <c r="G58" s="523"/>
      <c r="H58" s="523"/>
      <c r="I58" s="523"/>
      <c r="J58" s="523"/>
      <c r="K58" s="523"/>
      <c r="L58" s="523"/>
      <c r="M58" s="523"/>
      <c r="N58" s="523"/>
      <c r="O58" s="523"/>
      <c r="P58" s="523"/>
      <c r="Q58" s="523"/>
      <c r="R58" s="523"/>
      <c r="S58" s="523"/>
      <c r="T58" s="523"/>
      <c r="U58" s="523"/>
      <c r="V58" s="523"/>
      <c r="W58" s="523"/>
      <c r="X58" s="523"/>
      <c r="Y58" s="523"/>
      <c r="Z58" s="523"/>
      <c r="AA58" s="523"/>
      <c r="AB58" s="523"/>
      <c r="AC58" s="523"/>
      <c r="AD58" s="523"/>
      <c r="AE58" s="523"/>
      <c r="AF58" s="523"/>
      <c r="AG58" s="523"/>
      <c r="AH58" s="523"/>
      <c r="AI58" s="523"/>
      <c r="AJ58" s="523"/>
      <c r="AK58" s="523"/>
      <c r="AL58" s="523"/>
      <c r="AM58" s="523"/>
      <c r="AN58" s="523"/>
    </row>
    <row r="59" spans="1:40" customFormat="1" ht="13.5" x14ac:dyDescent="0.3">
      <c r="A59" s="523"/>
      <c r="B59" s="523"/>
      <c r="C59" s="523"/>
      <c r="D59" s="523"/>
      <c r="E59" s="523"/>
      <c r="F59" s="523"/>
      <c r="G59" s="523"/>
      <c r="H59" s="523"/>
      <c r="I59" s="523"/>
      <c r="J59" s="523"/>
      <c r="K59" s="523"/>
      <c r="L59" s="523"/>
      <c r="M59" s="523"/>
      <c r="N59" s="523"/>
      <c r="O59" s="523"/>
      <c r="P59" s="523"/>
      <c r="Q59" s="523"/>
      <c r="R59" s="523"/>
      <c r="S59" s="523"/>
      <c r="T59" s="523"/>
      <c r="U59" s="523"/>
      <c r="V59" s="523"/>
      <c r="W59" s="523"/>
      <c r="X59" s="523"/>
      <c r="Y59" s="523"/>
      <c r="Z59" s="523"/>
      <c r="AA59" s="523"/>
      <c r="AB59" s="523"/>
      <c r="AC59" s="523"/>
      <c r="AD59" s="523"/>
      <c r="AE59" s="523"/>
      <c r="AF59" s="523"/>
      <c r="AG59" s="523"/>
      <c r="AH59" s="523"/>
      <c r="AI59" s="523"/>
      <c r="AJ59" s="523"/>
      <c r="AK59" s="523"/>
      <c r="AL59" s="523"/>
      <c r="AM59" s="523"/>
      <c r="AN59" s="523"/>
    </row>
    <row r="60" spans="1:40" customFormat="1" ht="13.5" x14ac:dyDescent="0.3">
      <c r="A60" s="523"/>
      <c r="B60" s="523"/>
      <c r="C60" s="523"/>
      <c r="D60" s="523"/>
      <c r="E60" s="523"/>
      <c r="F60" s="523"/>
      <c r="G60" s="523"/>
      <c r="H60" s="523"/>
      <c r="I60" s="523"/>
      <c r="J60" s="523"/>
      <c r="K60" s="523"/>
      <c r="L60" s="523"/>
      <c r="M60" s="523"/>
      <c r="N60" s="523"/>
      <c r="O60" s="523"/>
      <c r="P60" s="523"/>
      <c r="Q60" s="523"/>
      <c r="R60" s="523"/>
      <c r="S60" s="523"/>
      <c r="T60" s="523"/>
      <c r="U60" s="523"/>
      <c r="V60" s="523"/>
      <c r="W60" s="523"/>
      <c r="X60" s="523"/>
      <c r="Y60" s="523"/>
      <c r="Z60" s="523"/>
      <c r="AA60" s="523"/>
      <c r="AB60" s="523"/>
      <c r="AC60" s="523"/>
      <c r="AD60" s="523"/>
      <c r="AE60" s="523"/>
      <c r="AF60" s="523"/>
      <c r="AG60" s="523"/>
      <c r="AH60" s="523"/>
      <c r="AI60" s="523"/>
      <c r="AJ60" s="523"/>
      <c r="AK60" s="523"/>
      <c r="AL60" s="523"/>
      <c r="AM60" s="523"/>
      <c r="AN60" s="523"/>
    </row>
    <row r="61" spans="1:40" customFormat="1" ht="13.5" x14ac:dyDescent="0.3">
      <c r="A61" s="523"/>
      <c r="B61" s="523"/>
      <c r="C61" s="523"/>
      <c r="D61" s="523"/>
      <c r="E61" s="523"/>
      <c r="F61" s="523"/>
      <c r="G61" s="523"/>
      <c r="H61" s="523"/>
      <c r="I61" s="523"/>
      <c r="J61" s="523"/>
      <c r="K61" s="523"/>
      <c r="L61" s="523"/>
      <c r="M61" s="523"/>
      <c r="N61" s="523"/>
      <c r="O61" s="523"/>
      <c r="P61" s="523"/>
      <c r="Q61" s="523"/>
      <c r="R61" s="523"/>
      <c r="S61" s="523"/>
      <c r="T61" s="523"/>
      <c r="U61" s="523"/>
      <c r="V61" s="523"/>
      <c r="W61" s="523"/>
      <c r="X61" s="523"/>
      <c r="Y61" s="523"/>
      <c r="Z61" s="523"/>
      <c r="AA61" s="523"/>
      <c r="AB61" s="523"/>
      <c r="AC61" s="523"/>
      <c r="AD61" s="523"/>
      <c r="AE61" s="523"/>
      <c r="AF61" s="523"/>
      <c r="AG61" s="523"/>
      <c r="AH61" s="523"/>
      <c r="AI61" s="523"/>
      <c r="AJ61" s="523"/>
      <c r="AK61" s="523"/>
      <c r="AL61" s="523"/>
      <c r="AM61" s="523"/>
      <c r="AN61" s="523"/>
    </row>
    <row r="62" spans="1:40" customFormat="1" ht="13.5" x14ac:dyDescent="0.3">
      <c r="A62" s="523"/>
      <c r="B62" s="523"/>
      <c r="C62" s="523"/>
      <c r="D62" s="523"/>
      <c r="E62" s="523"/>
      <c r="F62" s="523"/>
      <c r="G62" s="523"/>
      <c r="H62" s="523"/>
      <c r="I62" s="523"/>
      <c r="J62" s="523"/>
      <c r="K62" s="523"/>
      <c r="L62" s="523"/>
      <c r="M62" s="523"/>
      <c r="N62" s="523"/>
      <c r="O62" s="523"/>
      <c r="P62" s="523"/>
      <c r="Q62" s="523"/>
      <c r="R62" s="523"/>
      <c r="S62" s="523"/>
      <c r="T62" s="523"/>
      <c r="U62" s="523"/>
      <c r="V62" s="523"/>
      <c r="W62" s="523"/>
      <c r="X62" s="523"/>
      <c r="Y62" s="523"/>
      <c r="Z62" s="523"/>
      <c r="AA62" s="523"/>
      <c r="AB62" s="523"/>
      <c r="AC62" s="523"/>
      <c r="AD62" s="523"/>
      <c r="AE62" s="523"/>
      <c r="AF62" s="523"/>
      <c r="AG62" s="523"/>
      <c r="AH62" s="523"/>
      <c r="AI62" s="523"/>
      <c r="AJ62" s="523"/>
      <c r="AK62" s="523"/>
      <c r="AL62" s="523"/>
      <c r="AM62" s="523"/>
      <c r="AN62" s="523"/>
    </row>
    <row r="63" spans="1:40" customFormat="1" ht="13.5" x14ac:dyDescent="0.3">
      <c r="A63" s="523"/>
      <c r="B63" s="523"/>
      <c r="C63" s="523"/>
      <c r="D63" s="523"/>
      <c r="E63" s="523"/>
      <c r="F63" s="523"/>
      <c r="G63" s="523"/>
      <c r="H63" s="523"/>
      <c r="I63" s="523"/>
      <c r="J63" s="523"/>
      <c r="K63" s="523"/>
      <c r="L63" s="523"/>
      <c r="M63" s="523"/>
      <c r="N63" s="523"/>
      <c r="O63" s="523"/>
      <c r="P63" s="523"/>
      <c r="Q63" s="523"/>
      <c r="R63" s="523"/>
      <c r="S63" s="523"/>
      <c r="T63" s="523"/>
      <c r="U63" s="523"/>
      <c r="V63" s="523"/>
      <c r="W63" s="523"/>
      <c r="X63" s="523"/>
      <c r="Y63" s="523"/>
      <c r="Z63" s="523"/>
      <c r="AA63" s="523"/>
      <c r="AB63" s="523"/>
      <c r="AC63" s="523"/>
      <c r="AD63" s="523"/>
      <c r="AE63" s="523"/>
      <c r="AF63" s="523"/>
      <c r="AG63" s="523"/>
      <c r="AH63" s="523"/>
      <c r="AI63" s="523"/>
      <c r="AJ63" s="523"/>
      <c r="AK63" s="523"/>
      <c r="AL63" s="523"/>
      <c r="AM63" s="523"/>
      <c r="AN63" s="523"/>
    </row>
    <row r="64" spans="1:40" customFormat="1" ht="13.5" x14ac:dyDescent="0.3">
      <c r="A64" s="523"/>
      <c r="B64" s="523"/>
      <c r="C64" s="523"/>
      <c r="D64" s="523"/>
      <c r="E64" s="523"/>
      <c r="F64" s="523"/>
      <c r="G64" s="523"/>
      <c r="H64" s="523"/>
      <c r="I64" s="523"/>
      <c r="J64" s="523"/>
      <c r="K64" s="523"/>
      <c r="L64" s="523"/>
      <c r="M64" s="523"/>
      <c r="N64" s="523"/>
      <c r="O64" s="523"/>
      <c r="P64" s="523"/>
      <c r="Q64" s="523"/>
      <c r="R64" s="523"/>
      <c r="S64" s="523"/>
      <c r="T64" s="523"/>
      <c r="U64" s="523"/>
      <c r="V64" s="523"/>
      <c r="W64" s="523"/>
      <c r="X64" s="523"/>
      <c r="Y64" s="523"/>
      <c r="Z64" s="523"/>
      <c r="AA64" s="523"/>
      <c r="AB64" s="523"/>
      <c r="AC64" s="523"/>
      <c r="AD64" s="523"/>
      <c r="AE64" s="523"/>
      <c r="AF64" s="523"/>
      <c r="AG64" s="523"/>
      <c r="AH64" s="523"/>
      <c r="AI64" s="523"/>
      <c r="AJ64" s="523"/>
      <c r="AK64" s="523"/>
      <c r="AL64" s="523"/>
      <c r="AM64" s="523"/>
      <c r="AN64" s="523"/>
    </row>
    <row r="65" spans="1:40" customFormat="1" ht="13.5" x14ac:dyDescent="0.3">
      <c r="A65" s="523"/>
      <c r="B65" s="523"/>
      <c r="C65" s="523"/>
      <c r="D65" s="523"/>
      <c r="E65" s="523"/>
      <c r="F65" s="523"/>
      <c r="G65" s="523"/>
      <c r="H65" s="523"/>
      <c r="I65" s="523"/>
      <c r="J65" s="523"/>
      <c r="K65" s="523"/>
      <c r="L65" s="523"/>
      <c r="M65" s="523"/>
      <c r="N65" s="523"/>
      <c r="O65" s="523"/>
      <c r="P65" s="523"/>
      <c r="Q65" s="523"/>
      <c r="R65" s="523"/>
      <c r="S65" s="523"/>
      <c r="T65" s="523"/>
      <c r="U65" s="523"/>
      <c r="V65" s="523"/>
      <c r="W65" s="523"/>
      <c r="X65" s="523"/>
      <c r="Y65" s="523"/>
      <c r="Z65" s="523"/>
      <c r="AA65" s="523"/>
      <c r="AB65" s="523"/>
      <c r="AC65" s="523"/>
      <c r="AD65" s="523"/>
      <c r="AE65" s="523"/>
      <c r="AF65" s="523"/>
      <c r="AG65" s="523"/>
      <c r="AH65" s="523"/>
      <c r="AI65" s="523"/>
      <c r="AJ65" s="523"/>
      <c r="AK65" s="523"/>
      <c r="AL65" s="523"/>
      <c r="AM65" s="523"/>
      <c r="AN65" s="523"/>
    </row>
    <row r="66" spans="1:40" customFormat="1" ht="13.5" x14ac:dyDescent="0.3">
      <c r="A66" s="523"/>
      <c r="B66" s="523"/>
      <c r="C66" s="523"/>
      <c r="D66" s="523"/>
      <c r="E66" s="523"/>
      <c r="F66" s="523"/>
      <c r="G66" s="523"/>
      <c r="H66" s="523"/>
      <c r="I66" s="523"/>
      <c r="J66" s="523"/>
      <c r="K66" s="523"/>
      <c r="L66" s="523"/>
      <c r="M66" s="523"/>
      <c r="N66" s="523"/>
      <c r="O66" s="523"/>
      <c r="P66" s="523"/>
      <c r="Q66" s="523"/>
      <c r="R66" s="523"/>
      <c r="S66" s="523"/>
      <c r="T66" s="523"/>
      <c r="U66" s="523"/>
      <c r="V66" s="523"/>
      <c r="W66" s="523"/>
      <c r="X66" s="523"/>
      <c r="Y66" s="523"/>
      <c r="Z66" s="523"/>
      <c r="AA66" s="523"/>
      <c r="AB66" s="523"/>
      <c r="AC66" s="523"/>
      <c r="AD66" s="523"/>
      <c r="AE66" s="523"/>
      <c r="AF66" s="523"/>
      <c r="AG66" s="523"/>
      <c r="AH66" s="523"/>
      <c r="AI66" s="523"/>
      <c r="AJ66" s="523"/>
      <c r="AK66" s="523"/>
      <c r="AL66" s="523"/>
      <c r="AM66" s="523"/>
      <c r="AN66" s="523"/>
    </row>
    <row r="67" spans="1:40" customFormat="1" ht="13.5" x14ac:dyDescent="0.3">
      <c r="A67" s="523"/>
      <c r="B67" s="523"/>
      <c r="C67" s="523"/>
      <c r="D67" s="523"/>
      <c r="E67" s="523"/>
      <c r="F67" s="523"/>
      <c r="G67" s="523"/>
      <c r="H67" s="523"/>
      <c r="I67" s="523"/>
      <c r="J67" s="523"/>
      <c r="K67" s="523"/>
      <c r="L67" s="523"/>
      <c r="M67" s="523"/>
      <c r="N67" s="523"/>
      <c r="O67" s="523"/>
      <c r="P67" s="523"/>
      <c r="Q67" s="523"/>
      <c r="R67" s="523"/>
      <c r="S67" s="523"/>
      <c r="T67" s="523"/>
      <c r="U67" s="523"/>
      <c r="V67" s="523"/>
      <c r="W67" s="523"/>
      <c r="X67" s="523"/>
      <c r="Y67" s="523"/>
      <c r="Z67" s="523"/>
      <c r="AA67" s="523"/>
      <c r="AB67" s="523"/>
      <c r="AC67" s="523"/>
      <c r="AD67" s="523"/>
      <c r="AE67" s="523"/>
      <c r="AF67" s="523"/>
      <c r="AG67" s="523"/>
      <c r="AH67" s="523"/>
      <c r="AI67" s="523"/>
      <c r="AJ67" s="523"/>
      <c r="AK67" s="523"/>
      <c r="AL67" s="523"/>
      <c r="AM67" s="523"/>
      <c r="AN67" s="523"/>
    </row>
    <row r="68" spans="1:40" customFormat="1" ht="13.5" x14ac:dyDescent="0.3">
      <c r="A68" s="523"/>
      <c r="B68" s="523"/>
      <c r="C68" s="523"/>
      <c r="D68" s="523"/>
      <c r="E68" s="523"/>
      <c r="F68" s="523"/>
      <c r="G68" s="523"/>
      <c r="H68" s="523"/>
      <c r="I68" s="523"/>
      <c r="J68" s="523"/>
      <c r="K68" s="523"/>
      <c r="L68" s="523"/>
      <c r="M68" s="523"/>
      <c r="N68" s="523"/>
      <c r="O68" s="523"/>
      <c r="P68" s="523"/>
      <c r="Q68" s="523"/>
      <c r="R68" s="523"/>
      <c r="S68" s="523"/>
      <c r="T68" s="523"/>
      <c r="U68" s="523"/>
      <c r="V68" s="523"/>
      <c r="W68" s="523"/>
      <c r="X68" s="523"/>
      <c r="Y68" s="523"/>
      <c r="Z68" s="523"/>
      <c r="AA68" s="523"/>
      <c r="AB68" s="523"/>
      <c r="AC68" s="523"/>
      <c r="AD68" s="523"/>
      <c r="AE68" s="523"/>
      <c r="AF68" s="523"/>
      <c r="AG68" s="523"/>
      <c r="AH68" s="523"/>
      <c r="AI68" s="523"/>
      <c r="AJ68" s="523"/>
      <c r="AK68" s="523"/>
      <c r="AL68" s="523"/>
      <c r="AM68" s="523"/>
      <c r="AN68" s="523"/>
    </row>
    <row r="69" spans="1:40" customFormat="1" ht="13.5" x14ac:dyDescent="0.3">
      <c r="A69" s="523"/>
      <c r="B69" s="523"/>
      <c r="C69" s="523"/>
      <c r="D69" s="523"/>
      <c r="E69" s="523"/>
      <c r="F69" s="523"/>
      <c r="G69" s="523"/>
      <c r="H69" s="523"/>
      <c r="I69" s="523"/>
      <c r="J69" s="523"/>
      <c r="K69" s="523"/>
      <c r="L69" s="523"/>
      <c r="M69" s="523"/>
      <c r="N69" s="523"/>
      <c r="O69" s="523"/>
      <c r="P69" s="523"/>
      <c r="Q69" s="523"/>
      <c r="R69" s="523"/>
      <c r="S69" s="523"/>
      <c r="T69" s="523"/>
      <c r="U69" s="523"/>
      <c r="V69" s="523"/>
      <c r="W69" s="523"/>
      <c r="X69" s="523"/>
      <c r="Y69" s="523"/>
      <c r="Z69" s="523"/>
      <c r="AA69" s="523"/>
      <c r="AB69" s="523"/>
      <c r="AC69" s="523"/>
      <c r="AD69" s="523"/>
      <c r="AE69" s="523"/>
      <c r="AF69" s="523"/>
      <c r="AG69" s="523"/>
      <c r="AH69" s="523"/>
      <c r="AI69" s="523"/>
      <c r="AJ69" s="523"/>
      <c r="AK69" s="523"/>
      <c r="AL69" s="523"/>
      <c r="AM69" s="523"/>
      <c r="AN69" s="523"/>
    </row>
    <row r="70" spans="1:40" customFormat="1" ht="13.5" x14ac:dyDescent="0.3">
      <c r="A70" s="523"/>
      <c r="B70" s="523"/>
      <c r="C70" s="523"/>
      <c r="D70" s="523"/>
      <c r="E70" s="523"/>
      <c r="F70" s="523"/>
      <c r="G70" s="523"/>
      <c r="H70" s="523"/>
      <c r="I70" s="523"/>
      <c r="J70" s="523"/>
      <c r="K70" s="523"/>
      <c r="L70" s="523"/>
      <c r="M70" s="523"/>
      <c r="N70" s="523"/>
      <c r="O70" s="523"/>
      <c r="P70" s="523"/>
      <c r="Q70" s="523"/>
      <c r="R70" s="523"/>
      <c r="S70" s="523"/>
      <c r="T70" s="523"/>
      <c r="U70" s="523"/>
      <c r="V70" s="523"/>
      <c r="W70" s="523"/>
      <c r="X70" s="523"/>
      <c r="Y70" s="523"/>
      <c r="Z70" s="523"/>
      <c r="AA70" s="523"/>
      <c r="AB70" s="523"/>
      <c r="AC70" s="523"/>
      <c r="AD70" s="523"/>
      <c r="AE70" s="523"/>
      <c r="AF70" s="523"/>
      <c r="AG70" s="523"/>
      <c r="AH70" s="523"/>
      <c r="AI70" s="523"/>
      <c r="AJ70" s="523"/>
      <c r="AK70" s="523"/>
      <c r="AL70" s="523"/>
      <c r="AM70" s="523"/>
      <c r="AN70" s="523"/>
    </row>
    <row r="71" spans="1:40" customFormat="1" ht="13.5" x14ac:dyDescent="0.3">
      <c r="A71" s="523"/>
      <c r="B71" s="523"/>
      <c r="C71" s="523"/>
      <c r="D71" s="523"/>
      <c r="E71" s="523"/>
      <c r="F71" s="523"/>
      <c r="G71" s="523"/>
      <c r="H71" s="523"/>
      <c r="I71" s="523"/>
      <c r="J71" s="523"/>
      <c r="K71" s="523"/>
      <c r="L71" s="523"/>
      <c r="M71" s="523"/>
      <c r="N71" s="523"/>
      <c r="O71" s="523"/>
      <c r="P71" s="523"/>
      <c r="Q71" s="523"/>
      <c r="R71" s="523"/>
      <c r="S71" s="523"/>
      <c r="T71" s="523"/>
      <c r="U71" s="523"/>
      <c r="V71" s="523"/>
      <c r="W71" s="523"/>
      <c r="X71" s="523"/>
      <c r="Y71" s="523"/>
      <c r="Z71" s="523"/>
      <c r="AA71" s="523"/>
      <c r="AB71" s="523"/>
      <c r="AC71" s="523"/>
      <c r="AD71" s="523"/>
      <c r="AE71" s="523"/>
      <c r="AF71" s="523"/>
      <c r="AG71" s="523"/>
      <c r="AH71" s="523"/>
      <c r="AI71" s="523"/>
      <c r="AJ71" s="523"/>
      <c r="AK71" s="523"/>
      <c r="AL71" s="523"/>
      <c r="AM71" s="523"/>
      <c r="AN71" s="523"/>
    </row>
    <row r="72" spans="1:40" customFormat="1" ht="13.5" x14ac:dyDescent="0.3">
      <c r="A72" s="523"/>
      <c r="B72" s="523"/>
      <c r="C72" s="523"/>
      <c r="D72" s="523"/>
      <c r="E72" s="523"/>
      <c r="F72" s="523"/>
      <c r="G72" s="523"/>
      <c r="H72" s="523"/>
      <c r="I72" s="523"/>
      <c r="J72" s="523"/>
      <c r="K72" s="523"/>
      <c r="L72" s="523"/>
      <c r="M72" s="523"/>
      <c r="N72" s="523"/>
      <c r="O72" s="523"/>
      <c r="P72" s="523"/>
      <c r="Q72" s="523"/>
      <c r="R72" s="523"/>
      <c r="S72" s="523"/>
      <c r="T72" s="523"/>
      <c r="U72" s="523"/>
      <c r="V72" s="523"/>
      <c r="W72" s="523"/>
      <c r="X72" s="523"/>
      <c r="Y72" s="523"/>
      <c r="Z72" s="523"/>
      <c r="AA72" s="523"/>
      <c r="AB72" s="523"/>
      <c r="AC72" s="523"/>
      <c r="AD72" s="523"/>
      <c r="AE72" s="523"/>
      <c r="AF72" s="523"/>
      <c r="AG72" s="523"/>
      <c r="AH72" s="523"/>
      <c r="AI72" s="523"/>
      <c r="AJ72" s="523"/>
      <c r="AK72" s="523"/>
      <c r="AL72" s="523"/>
      <c r="AM72" s="523"/>
      <c r="AN72" s="523"/>
    </row>
    <row r="73" spans="1:40" customFormat="1" ht="13.5" x14ac:dyDescent="0.3">
      <c r="A73" s="523"/>
      <c r="B73" s="523"/>
      <c r="C73" s="523"/>
      <c r="D73" s="523"/>
      <c r="E73" s="523"/>
      <c r="F73" s="523"/>
      <c r="G73" s="523"/>
      <c r="H73" s="523"/>
      <c r="I73" s="523"/>
      <c r="J73" s="523"/>
      <c r="K73" s="523"/>
      <c r="L73" s="523"/>
      <c r="M73" s="523"/>
      <c r="N73" s="523"/>
      <c r="O73" s="523"/>
      <c r="P73" s="523"/>
      <c r="Q73" s="523"/>
      <c r="R73" s="523"/>
      <c r="S73" s="523"/>
      <c r="T73" s="523"/>
      <c r="U73" s="523"/>
      <c r="V73" s="523"/>
      <c r="W73" s="523"/>
      <c r="X73" s="523"/>
      <c r="Y73" s="523"/>
      <c r="Z73" s="523"/>
      <c r="AA73" s="523"/>
      <c r="AB73" s="523"/>
      <c r="AC73" s="523"/>
      <c r="AD73" s="523"/>
      <c r="AE73" s="523"/>
      <c r="AF73" s="523"/>
      <c r="AG73" s="523"/>
      <c r="AH73" s="523"/>
      <c r="AI73" s="523"/>
      <c r="AJ73" s="523"/>
      <c r="AK73" s="523"/>
      <c r="AL73" s="523"/>
      <c r="AM73" s="523"/>
      <c r="AN73" s="523"/>
    </row>
    <row r="74" spans="1:40" customFormat="1" ht="13.5" x14ac:dyDescent="0.3">
      <c r="A74" s="523"/>
      <c r="B74" s="523"/>
      <c r="C74" s="523"/>
      <c r="D74" s="523"/>
      <c r="E74" s="523"/>
      <c r="F74" s="523"/>
      <c r="G74" s="523"/>
      <c r="H74" s="523"/>
      <c r="I74" s="523"/>
      <c r="J74" s="523"/>
      <c r="K74" s="523"/>
      <c r="L74" s="523"/>
      <c r="M74" s="523"/>
      <c r="N74" s="523"/>
      <c r="O74" s="523"/>
      <c r="P74" s="523"/>
      <c r="Q74" s="523"/>
      <c r="R74" s="523"/>
      <c r="S74" s="523"/>
      <c r="T74" s="523"/>
      <c r="U74" s="523"/>
      <c r="V74" s="523"/>
      <c r="W74" s="523"/>
      <c r="X74" s="523"/>
      <c r="Y74" s="523"/>
      <c r="Z74" s="523"/>
      <c r="AA74" s="523"/>
      <c r="AB74" s="523"/>
      <c r="AC74" s="523"/>
      <c r="AD74" s="523"/>
      <c r="AE74" s="523"/>
      <c r="AF74" s="523"/>
      <c r="AG74" s="523"/>
      <c r="AH74" s="523"/>
      <c r="AI74" s="523"/>
      <c r="AJ74" s="523"/>
      <c r="AK74" s="523"/>
      <c r="AL74" s="523"/>
      <c r="AM74" s="523"/>
      <c r="AN74" s="523"/>
    </row>
    <row r="75" spans="1:40" customFormat="1" ht="13.5" x14ac:dyDescent="0.3">
      <c r="A75" s="523"/>
      <c r="B75" s="523"/>
      <c r="C75" s="523"/>
      <c r="D75" s="523"/>
      <c r="E75" s="523"/>
      <c r="F75" s="523"/>
      <c r="G75" s="523"/>
      <c r="H75" s="523"/>
      <c r="I75" s="523"/>
      <c r="J75" s="523"/>
      <c r="K75" s="523"/>
      <c r="L75" s="523"/>
      <c r="M75" s="523"/>
      <c r="N75" s="523"/>
      <c r="O75" s="523"/>
      <c r="P75" s="523"/>
      <c r="Q75" s="523"/>
      <c r="R75" s="523"/>
      <c r="S75" s="523"/>
      <c r="T75" s="523"/>
      <c r="U75" s="523"/>
      <c r="V75" s="523"/>
      <c r="W75" s="523"/>
      <c r="X75" s="523"/>
      <c r="Y75" s="523"/>
      <c r="Z75" s="523"/>
      <c r="AA75" s="523"/>
      <c r="AB75" s="523"/>
      <c r="AC75" s="523"/>
      <c r="AD75" s="523"/>
      <c r="AE75" s="523"/>
      <c r="AF75" s="523"/>
      <c r="AG75" s="523"/>
      <c r="AH75" s="523"/>
      <c r="AI75" s="523"/>
      <c r="AJ75" s="523"/>
      <c r="AK75" s="523"/>
      <c r="AL75" s="523"/>
      <c r="AM75" s="523"/>
      <c r="AN75" s="523"/>
    </row>
    <row r="76" spans="1:40" customFormat="1" ht="13.5" x14ac:dyDescent="0.3">
      <c r="A76" s="523"/>
      <c r="B76" s="523"/>
      <c r="C76" s="523"/>
      <c r="D76" s="523"/>
      <c r="E76" s="523"/>
      <c r="F76" s="523"/>
      <c r="G76" s="523"/>
      <c r="H76" s="523"/>
      <c r="I76" s="523"/>
      <c r="J76" s="523"/>
      <c r="K76" s="523"/>
      <c r="L76" s="523"/>
      <c r="M76" s="523"/>
      <c r="N76" s="523"/>
      <c r="O76" s="523"/>
      <c r="P76" s="523"/>
      <c r="Q76" s="523"/>
      <c r="R76" s="523"/>
      <c r="S76" s="523"/>
      <c r="T76" s="523"/>
      <c r="U76" s="523"/>
      <c r="V76" s="523"/>
      <c r="W76" s="523"/>
      <c r="X76" s="523"/>
      <c r="Y76" s="523"/>
      <c r="Z76" s="523"/>
      <c r="AA76" s="523"/>
      <c r="AB76" s="523"/>
      <c r="AC76" s="523"/>
      <c r="AD76" s="523"/>
      <c r="AE76" s="523"/>
      <c r="AF76" s="523"/>
      <c r="AG76" s="523"/>
      <c r="AH76" s="523"/>
      <c r="AI76" s="523"/>
      <c r="AJ76" s="523"/>
      <c r="AK76" s="523"/>
      <c r="AL76" s="523"/>
      <c r="AM76" s="523"/>
      <c r="AN76" s="523"/>
    </row>
    <row r="77" spans="1:40" customFormat="1" ht="13.5" x14ac:dyDescent="0.3">
      <c r="A77" s="523"/>
      <c r="B77" s="523"/>
      <c r="C77" s="523"/>
      <c r="D77" s="523"/>
      <c r="E77" s="523"/>
      <c r="F77" s="523"/>
      <c r="G77" s="523"/>
      <c r="H77" s="523"/>
      <c r="I77" s="523"/>
      <c r="J77" s="523"/>
      <c r="K77" s="523"/>
      <c r="L77" s="523"/>
      <c r="M77" s="523"/>
      <c r="N77" s="523"/>
      <c r="O77" s="523"/>
      <c r="P77" s="523"/>
      <c r="Q77" s="523"/>
      <c r="R77" s="523"/>
      <c r="S77" s="523"/>
      <c r="T77" s="523"/>
      <c r="U77" s="523"/>
      <c r="V77" s="523"/>
      <c r="W77" s="523"/>
      <c r="X77" s="523"/>
      <c r="Y77" s="523"/>
      <c r="Z77" s="523"/>
      <c r="AA77" s="523"/>
      <c r="AB77" s="523"/>
      <c r="AC77" s="523"/>
      <c r="AD77" s="523"/>
      <c r="AE77" s="523"/>
      <c r="AF77" s="523"/>
      <c r="AG77" s="523"/>
      <c r="AH77" s="523"/>
      <c r="AI77" s="523"/>
      <c r="AJ77" s="523"/>
      <c r="AK77" s="523"/>
      <c r="AL77" s="523"/>
      <c r="AM77" s="523"/>
      <c r="AN77" s="523"/>
    </row>
    <row r="78" spans="1:40" customFormat="1" ht="13.5" x14ac:dyDescent="0.3">
      <c r="A78" s="523"/>
      <c r="B78" s="523"/>
      <c r="C78" s="523"/>
      <c r="D78" s="523"/>
      <c r="E78" s="523"/>
      <c r="F78" s="523"/>
      <c r="G78" s="523"/>
      <c r="H78" s="523"/>
      <c r="I78" s="523"/>
      <c r="J78" s="523"/>
      <c r="K78" s="523"/>
      <c r="L78" s="523"/>
      <c r="M78" s="523"/>
      <c r="N78" s="523"/>
      <c r="O78" s="523"/>
      <c r="P78" s="523"/>
      <c r="Q78" s="523"/>
      <c r="R78" s="523"/>
      <c r="S78" s="523"/>
      <c r="T78" s="523"/>
      <c r="U78" s="523"/>
      <c r="V78" s="523"/>
      <c r="W78" s="523"/>
      <c r="X78" s="523"/>
      <c r="Y78" s="523"/>
      <c r="Z78" s="523"/>
      <c r="AA78" s="523"/>
      <c r="AB78" s="523"/>
      <c r="AC78" s="523"/>
      <c r="AD78" s="523"/>
      <c r="AE78" s="523"/>
      <c r="AF78" s="523"/>
      <c r="AG78" s="523"/>
      <c r="AH78" s="523"/>
      <c r="AI78" s="523"/>
      <c r="AJ78" s="523"/>
      <c r="AK78" s="523"/>
      <c r="AL78" s="523"/>
      <c r="AM78" s="523"/>
      <c r="AN78" s="523"/>
    </row>
    <row r="79" spans="1:40" customFormat="1" ht="13.5" x14ac:dyDescent="0.3">
      <c r="A79" s="523"/>
      <c r="B79" s="523"/>
      <c r="C79" s="523"/>
      <c r="D79" s="523"/>
      <c r="E79" s="523"/>
      <c r="F79" s="523"/>
      <c r="G79" s="523"/>
      <c r="H79" s="523"/>
      <c r="I79" s="523"/>
      <c r="J79" s="523"/>
      <c r="K79" s="523"/>
      <c r="L79" s="523"/>
      <c r="M79" s="523"/>
      <c r="N79" s="523"/>
      <c r="O79" s="523"/>
      <c r="P79" s="523"/>
      <c r="Q79" s="523"/>
      <c r="R79" s="523"/>
      <c r="S79" s="523"/>
      <c r="T79" s="523"/>
      <c r="U79" s="523"/>
      <c r="V79" s="523"/>
      <c r="W79" s="523"/>
      <c r="X79" s="523"/>
      <c r="Y79" s="523"/>
      <c r="Z79" s="523"/>
      <c r="AA79" s="523"/>
      <c r="AB79" s="523"/>
      <c r="AC79" s="523"/>
      <c r="AD79" s="523"/>
      <c r="AE79" s="523"/>
      <c r="AF79" s="523"/>
      <c r="AG79" s="523"/>
      <c r="AH79" s="523"/>
      <c r="AI79" s="523"/>
      <c r="AJ79" s="523"/>
      <c r="AK79" s="523"/>
      <c r="AL79" s="523"/>
      <c r="AM79" s="523"/>
      <c r="AN79" s="523"/>
    </row>
    <row r="80" spans="1:40" customFormat="1" ht="13.5" x14ac:dyDescent="0.3">
      <c r="A80" s="523"/>
      <c r="B80" s="523"/>
      <c r="C80" s="523"/>
      <c r="D80" s="523"/>
      <c r="E80" s="523"/>
      <c r="F80" s="523"/>
      <c r="G80" s="523"/>
      <c r="H80" s="523"/>
      <c r="I80" s="523"/>
      <c r="J80" s="523"/>
      <c r="K80" s="523"/>
      <c r="L80" s="523"/>
      <c r="M80" s="523"/>
      <c r="N80" s="523"/>
      <c r="O80" s="523"/>
      <c r="P80" s="523"/>
      <c r="Q80" s="523"/>
      <c r="R80" s="523"/>
      <c r="S80" s="523"/>
      <c r="T80" s="523"/>
      <c r="U80" s="523"/>
      <c r="V80" s="523"/>
      <c r="W80" s="523"/>
      <c r="X80" s="523"/>
      <c r="Y80" s="523"/>
      <c r="Z80" s="523"/>
      <c r="AA80" s="523"/>
      <c r="AB80" s="523"/>
      <c r="AC80" s="523"/>
      <c r="AD80" s="523"/>
      <c r="AE80" s="523"/>
      <c r="AF80" s="523"/>
      <c r="AG80" s="523"/>
      <c r="AH80" s="523"/>
      <c r="AI80" s="523"/>
      <c r="AJ80" s="523"/>
      <c r="AK80" s="523"/>
      <c r="AL80" s="523"/>
      <c r="AM80" s="523"/>
      <c r="AN80" s="523"/>
    </row>
    <row r="81" spans="1:40" customFormat="1" ht="13.5" x14ac:dyDescent="0.3">
      <c r="A81" s="523"/>
      <c r="B81" s="523"/>
      <c r="C81" s="523"/>
      <c r="D81" s="523"/>
      <c r="E81" s="523"/>
      <c r="F81" s="523"/>
      <c r="G81" s="523"/>
      <c r="H81" s="523"/>
      <c r="I81" s="523"/>
      <c r="J81" s="523"/>
      <c r="K81" s="523"/>
      <c r="L81" s="523"/>
      <c r="M81" s="523"/>
      <c r="N81" s="523"/>
      <c r="O81" s="523"/>
      <c r="P81" s="523"/>
      <c r="Q81" s="523"/>
      <c r="R81" s="523"/>
      <c r="S81" s="523"/>
      <c r="T81" s="523"/>
      <c r="U81" s="523"/>
      <c r="V81" s="523"/>
      <c r="W81" s="523"/>
      <c r="X81" s="523"/>
      <c r="Y81" s="523"/>
      <c r="Z81" s="523"/>
      <c r="AA81" s="523"/>
      <c r="AB81" s="523"/>
      <c r="AC81" s="523"/>
      <c r="AD81" s="523"/>
      <c r="AE81" s="523"/>
      <c r="AF81" s="523"/>
      <c r="AG81" s="523"/>
      <c r="AH81" s="523"/>
      <c r="AI81" s="523"/>
      <c r="AJ81" s="523"/>
      <c r="AK81" s="523"/>
      <c r="AL81" s="523"/>
      <c r="AM81" s="523"/>
      <c r="AN81" s="523"/>
    </row>
    <row r="82" spans="1:40" customFormat="1" ht="13.5" x14ac:dyDescent="0.3">
      <c r="A82" s="523"/>
      <c r="B82" s="523"/>
      <c r="C82" s="523"/>
      <c r="D82" s="523"/>
      <c r="E82" s="523"/>
      <c r="F82" s="523"/>
      <c r="G82" s="523"/>
      <c r="H82" s="523"/>
      <c r="I82" s="523"/>
      <c r="J82" s="523"/>
      <c r="K82" s="523"/>
      <c r="L82" s="523"/>
      <c r="M82" s="523"/>
      <c r="N82" s="523"/>
      <c r="O82" s="523"/>
      <c r="P82" s="523"/>
      <c r="Q82" s="523"/>
      <c r="R82" s="523"/>
      <c r="S82" s="523"/>
      <c r="T82" s="523"/>
      <c r="U82" s="523"/>
      <c r="V82" s="523"/>
      <c r="W82" s="523"/>
      <c r="X82" s="523"/>
      <c r="Y82" s="523"/>
      <c r="Z82" s="523"/>
      <c r="AA82" s="523"/>
      <c r="AB82" s="523"/>
      <c r="AC82" s="523"/>
      <c r="AD82" s="523"/>
      <c r="AE82" s="523"/>
      <c r="AF82" s="523"/>
      <c r="AG82" s="523"/>
      <c r="AH82" s="523"/>
      <c r="AI82" s="523"/>
      <c r="AJ82" s="523"/>
      <c r="AK82" s="523"/>
      <c r="AL82" s="523"/>
      <c r="AM82" s="523"/>
      <c r="AN82" s="523"/>
    </row>
    <row r="83" spans="1:40" customFormat="1" ht="13.5" x14ac:dyDescent="0.3">
      <c r="A83" s="523"/>
      <c r="B83" s="523"/>
      <c r="C83" s="523"/>
      <c r="D83" s="523"/>
      <c r="E83" s="523"/>
      <c r="F83" s="523"/>
      <c r="G83" s="523"/>
      <c r="H83" s="523"/>
      <c r="I83" s="523"/>
      <c r="J83" s="523"/>
      <c r="K83" s="523"/>
      <c r="L83" s="523"/>
      <c r="M83" s="523"/>
      <c r="N83" s="523"/>
      <c r="O83" s="523"/>
      <c r="P83" s="523"/>
      <c r="Q83" s="523"/>
      <c r="R83" s="523"/>
      <c r="S83" s="523"/>
      <c r="T83" s="523"/>
      <c r="U83" s="523"/>
      <c r="V83" s="523"/>
      <c r="W83" s="523"/>
      <c r="X83" s="523"/>
      <c r="Y83" s="523"/>
      <c r="Z83" s="523"/>
      <c r="AA83" s="523"/>
      <c r="AB83" s="523"/>
      <c r="AC83" s="523"/>
      <c r="AD83" s="523"/>
      <c r="AE83" s="523"/>
      <c r="AF83" s="523"/>
      <c r="AG83" s="523"/>
      <c r="AH83" s="523"/>
      <c r="AI83" s="523"/>
      <c r="AJ83" s="523"/>
      <c r="AK83" s="523"/>
      <c r="AL83" s="523"/>
      <c r="AM83" s="523"/>
      <c r="AN83" s="523"/>
    </row>
    <row r="84" spans="1:40" customFormat="1" ht="13.5" x14ac:dyDescent="0.3">
      <c r="A84" s="523"/>
      <c r="B84" s="523"/>
      <c r="C84" s="523"/>
      <c r="D84" s="523"/>
      <c r="E84" s="523"/>
      <c r="F84" s="523"/>
      <c r="G84" s="523"/>
      <c r="H84" s="523"/>
      <c r="I84" s="523"/>
      <c r="J84" s="523"/>
      <c r="K84" s="523"/>
      <c r="L84" s="523"/>
      <c r="M84" s="523"/>
      <c r="N84" s="523"/>
      <c r="O84" s="523"/>
      <c r="P84" s="523"/>
      <c r="Q84" s="523"/>
      <c r="R84" s="523"/>
      <c r="S84" s="523"/>
      <c r="T84" s="523"/>
      <c r="U84" s="523"/>
      <c r="V84" s="523"/>
      <c r="W84" s="523"/>
      <c r="X84" s="523"/>
      <c r="Y84" s="523"/>
      <c r="Z84" s="523"/>
      <c r="AA84" s="523"/>
      <c r="AB84" s="523"/>
      <c r="AC84" s="523"/>
      <c r="AD84" s="523"/>
      <c r="AE84" s="523"/>
      <c r="AF84" s="523"/>
      <c r="AG84" s="523"/>
      <c r="AH84" s="523"/>
      <c r="AI84" s="523"/>
      <c r="AJ84" s="523"/>
      <c r="AK84" s="523"/>
      <c r="AL84" s="523"/>
      <c r="AM84" s="523"/>
      <c r="AN84" s="523"/>
    </row>
    <row r="85" spans="1:40" customFormat="1" ht="13.5" x14ac:dyDescent="0.3">
      <c r="A85" s="523"/>
      <c r="B85" s="523"/>
      <c r="C85" s="523"/>
      <c r="D85" s="523"/>
      <c r="E85" s="523"/>
      <c r="F85" s="523"/>
      <c r="G85" s="523"/>
      <c r="H85" s="523"/>
      <c r="I85" s="523"/>
      <c r="J85" s="523"/>
      <c r="K85" s="523"/>
      <c r="L85" s="523"/>
      <c r="M85" s="523"/>
      <c r="N85" s="523"/>
      <c r="O85" s="523"/>
      <c r="P85" s="523"/>
      <c r="Q85" s="523"/>
      <c r="R85" s="523"/>
      <c r="S85" s="523"/>
      <c r="T85" s="523"/>
      <c r="U85" s="523"/>
      <c r="V85" s="523"/>
      <c r="W85" s="523"/>
      <c r="X85" s="523"/>
      <c r="Y85" s="523"/>
      <c r="Z85" s="523"/>
      <c r="AA85" s="523"/>
      <c r="AB85" s="523"/>
      <c r="AC85" s="523"/>
      <c r="AD85" s="523"/>
      <c r="AE85" s="523"/>
      <c r="AF85" s="523"/>
      <c r="AG85" s="523"/>
      <c r="AH85" s="523"/>
      <c r="AI85" s="523"/>
      <c r="AJ85" s="523"/>
      <c r="AK85" s="523"/>
      <c r="AL85" s="523"/>
      <c r="AM85" s="523"/>
      <c r="AN85" s="523"/>
    </row>
    <row r="86" spans="1:40" customFormat="1" ht="13.5" x14ac:dyDescent="0.3">
      <c r="A86" s="523"/>
      <c r="B86" s="523"/>
      <c r="C86" s="523"/>
      <c r="D86" s="523"/>
      <c r="E86" s="523"/>
      <c r="F86" s="523"/>
      <c r="G86" s="523"/>
      <c r="H86" s="523"/>
      <c r="I86" s="523"/>
      <c r="J86" s="523"/>
      <c r="K86" s="523"/>
      <c r="L86" s="523"/>
      <c r="M86" s="523"/>
      <c r="N86" s="523"/>
      <c r="O86" s="523"/>
      <c r="P86" s="523"/>
      <c r="Q86" s="523"/>
      <c r="R86" s="523"/>
      <c r="S86" s="523"/>
      <c r="T86" s="523"/>
      <c r="U86" s="523"/>
      <c r="V86" s="523"/>
      <c r="W86" s="523"/>
      <c r="X86" s="523"/>
      <c r="Y86" s="523"/>
      <c r="Z86" s="523"/>
      <c r="AA86" s="523"/>
      <c r="AB86" s="523"/>
      <c r="AC86" s="523"/>
      <c r="AD86" s="523"/>
      <c r="AE86" s="523"/>
      <c r="AF86" s="523"/>
      <c r="AG86" s="523"/>
      <c r="AH86" s="523"/>
      <c r="AI86" s="523"/>
      <c r="AJ86" s="523"/>
      <c r="AK86" s="523"/>
      <c r="AL86" s="523"/>
      <c r="AM86" s="523"/>
      <c r="AN86" s="523"/>
    </row>
    <row r="87" spans="1:40" customFormat="1" ht="13.5" x14ac:dyDescent="0.3">
      <c r="A87" s="523"/>
      <c r="B87" s="523"/>
      <c r="C87" s="523"/>
      <c r="D87" s="523"/>
      <c r="E87" s="523"/>
      <c r="F87" s="523"/>
      <c r="G87" s="523"/>
      <c r="H87" s="523"/>
      <c r="I87" s="523"/>
      <c r="J87" s="523"/>
      <c r="K87" s="523"/>
      <c r="L87" s="523"/>
      <c r="M87" s="523"/>
      <c r="N87" s="523"/>
      <c r="O87" s="523"/>
      <c r="P87" s="523"/>
      <c r="Q87" s="523"/>
      <c r="R87" s="523"/>
      <c r="S87" s="523"/>
      <c r="T87" s="523"/>
      <c r="U87" s="523"/>
      <c r="V87" s="523"/>
      <c r="W87" s="523"/>
      <c r="X87" s="523"/>
      <c r="Y87" s="523"/>
      <c r="Z87" s="523"/>
      <c r="AA87" s="523"/>
      <c r="AB87" s="523"/>
      <c r="AC87" s="523"/>
      <c r="AD87" s="523"/>
      <c r="AE87" s="523"/>
      <c r="AF87" s="523"/>
      <c r="AG87" s="523"/>
      <c r="AH87" s="523"/>
      <c r="AI87" s="523"/>
      <c r="AJ87" s="523"/>
      <c r="AK87" s="523"/>
      <c r="AL87" s="523"/>
      <c r="AM87" s="523"/>
      <c r="AN87" s="523"/>
    </row>
    <row r="88" spans="1:40" customFormat="1" ht="13.5" x14ac:dyDescent="0.3">
      <c r="A88" s="523"/>
      <c r="B88" s="523"/>
      <c r="C88" s="523"/>
      <c r="D88" s="523"/>
      <c r="E88" s="523"/>
      <c r="F88" s="523"/>
      <c r="G88" s="523"/>
      <c r="H88" s="523"/>
      <c r="I88" s="523"/>
      <c r="J88" s="523"/>
      <c r="K88" s="523"/>
      <c r="L88" s="523"/>
      <c r="M88" s="523"/>
      <c r="N88" s="523"/>
      <c r="O88" s="523"/>
      <c r="P88" s="523"/>
      <c r="Q88" s="523"/>
      <c r="R88" s="523"/>
      <c r="S88" s="523"/>
      <c r="T88" s="523"/>
      <c r="U88" s="523"/>
      <c r="V88" s="523"/>
      <c r="W88" s="523"/>
      <c r="X88" s="523"/>
      <c r="Y88" s="523"/>
      <c r="Z88" s="523"/>
      <c r="AA88" s="523"/>
      <c r="AB88" s="523"/>
      <c r="AC88" s="523"/>
      <c r="AD88" s="523"/>
      <c r="AE88" s="523"/>
      <c r="AF88" s="523"/>
      <c r="AG88" s="523"/>
      <c r="AH88" s="523"/>
      <c r="AI88" s="523"/>
      <c r="AJ88" s="523"/>
      <c r="AK88" s="523"/>
      <c r="AL88" s="523"/>
      <c r="AM88" s="523"/>
      <c r="AN88" s="523"/>
    </row>
    <row r="89" spans="1:40" customFormat="1" ht="13.5" x14ac:dyDescent="0.3">
      <c r="A89" s="523"/>
      <c r="B89" s="523"/>
      <c r="C89" s="523"/>
      <c r="D89" s="523"/>
      <c r="E89" s="523"/>
      <c r="F89" s="523"/>
      <c r="G89" s="523"/>
      <c r="H89" s="523"/>
      <c r="I89" s="523"/>
      <c r="J89" s="523"/>
      <c r="K89" s="523"/>
      <c r="L89" s="523"/>
      <c r="M89" s="523"/>
      <c r="N89" s="523"/>
      <c r="O89" s="523"/>
      <c r="P89" s="523"/>
      <c r="Q89" s="523"/>
      <c r="R89" s="523"/>
      <c r="S89" s="523"/>
      <c r="T89" s="523"/>
      <c r="U89" s="523"/>
      <c r="V89" s="523"/>
      <c r="W89" s="523"/>
      <c r="X89" s="523"/>
      <c r="Y89" s="523"/>
      <c r="Z89" s="523"/>
      <c r="AA89" s="523"/>
      <c r="AB89" s="523"/>
      <c r="AC89" s="523"/>
      <c r="AD89" s="523"/>
      <c r="AE89" s="523"/>
      <c r="AF89" s="523"/>
      <c r="AG89" s="523"/>
      <c r="AH89" s="523"/>
      <c r="AI89" s="523"/>
      <c r="AJ89" s="523"/>
      <c r="AK89" s="523"/>
      <c r="AL89" s="523"/>
      <c r="AM89" s="523"/>
      <c r="AN89" s="523"/>
    </row>
    <row r="90" spans="1:40" customFormat="1" ht="13.5" x14ac:dyDescent="0.3">
      <c r="A90" s="523"/>
      <c r="B90" s="523"/>
      <c r="C90" s="523"/>
      <c r="D90" s="523"/>
      <c r="E90" s="523"/>
      <c r="F90" s="523"/>
      <c r="G90" s="523"/>
      <c r="H90" s="523"/>
      <c r="I90" s="523"/>
      <c r="J90" s="523"/>
      <c r="K90" s="523"/>
      <c r="L90" s="523"/>
      <c r="M90" s="523"/>
      <c r="N90" s="523"/>
      <c r="O90" s="523"/>
      <c r="P90" s="523"/>
      <c r="Q90" s="523"/>
      <c r="R90" s="523"/>
      <c r="S90" s="523"/>
      <c r="T90" s="523"/>
      <c r="U90" s="523"/>
      <c r="V90" s="523"/>
      <c r="W90" s="523"/>
      <c r="X90" s="523"/>
      <c r="Y90" s="523"/>
      <c r="Z90" s="523"/>
      <c r="AA90" s="523"/>
      <c r="AB90" s="523"/>
      <c r="AC90" s="523"/>
      <c r="AD90" s="523"/>
      <c r="AE90" s="523"/>
      <c r="AF90" s="523"/>
      <c r="AG90" s="523"/>
      <c r="AH90" s="523"/>
      <c r="AI90" s="523"/>
      <c r="AJ90" s="523"/>
      <c r="AK90" s="523"/>
      <c r="AL90" s="523"/>
      <c r="AM90" s="523"/>
      <c r="AN90" s="523"/>
    </row>
    <row r="91" spans="1:40" customFormat="1" ht="13.5" x14ac:dyDescent="0.3">
      <c r="A91" s="523"/>
      <c r="B91" s="523"/>
      <c r="C91" s="523"/>
      <c r="D91" s="523"/>
      <c r="E91" s="523"/>
      <c r="F91" s="523"/>
      <c r="G91" s="523"/>
      <c r="H91" s="523"/>
      <c r="I91" s="523"/>
      <c r="J91" s="523"/>
      <c r="K91" s="523"/>
      <c r="L91" s="523"/>
      <c r="M91" s="523"/>
      <c r="N91" s="523"/>
      <c r="O91" s="523"/>
      <c r="P91" s="523"/>
      <c r="Q91" s="523"/>
      <c r="R91" s="523"/>
      <c r="S91" s="523"/>
      <c r="T91" s="523"/>
      <c r="U91" s="523"/>
      <c r="V91" s="523"/>
      <c r="W91" s="523"/>
      <c r="X91" s="523"/>
      <c r="Y91" s="523"/>
      <c r="Z91" s="523"/>
      <c r="AA91" s="523"/>
      <c r="AB91" s="523"/>
      <c r="AC91" s="523"/>
      <c r="AD91" s="523"/>
      <c r="AE91" s="523"/>
      <c r="AF91" s="523"/>
      <c r="AG91" s="523"/>
      <c r="AH91" s="523"/>
      <c r="AI91" s="523"/>
      <c r="AJ91" s="523"/>
      <c r="AK91" s="523"/>
      <c r="AL91" s="523"/>
      <c r="AM91" s="523"/>
      <c r="AN91" s="523"/>
    </row>
    <row r="92" spans="1:40" customFormat="1" ht="13.5" x14ac:dyDescent="0.3">
      <c r="A92" s="523"/>
      <c r="B92" s="523"/>
      <c r="C92" s="523"/>
      <c r="D92" s="523"/>
      <c r="E92" s="523"/>
      <c r="F92" s="523"/>
      <c r="G92" s="523"/>
      <c r="H92" s="523"/>
      <c r="I92" s="523"/>
      <c r="J92" s="523"/>
      <c r="K92" s="523"/>
      <c r="L92" s="523"/>
      <c r="M92" s="523"/>
      <c r="N92" s="523"/>
      <c r="O92" s="523"/>
      <c r="P92" s="523"/>
      <c r="Q92" s="523"/>
      <c r="R92" s="523"/>
      <c r="S92" s="523"/>
      <c r="T92" s="523"/>
      <c r="U92" s="523"/>
      <c r="V92" s="523"/>
      <c r="W92" s="523"/>
      <c r="X92" s="523"/>
      <c r="Y92" s="523"/>
      <c r="Z92" s="523"/>
      <c r="AA92" s="523"/>
      <c r="AB92" s="523"/>
      <c r="AC92" s="523"/>
      <c r="AD92" s="523"/>
      <c r="AE92" s="523"/>
      <c r="AF92" s="523"/>
      <c r="AG92" s="523"/>
      <c r="AH92" s="523"/>
      <c r="AI92" s="523"/>
      <c r="AJ92" s="523"/>
      <c r="AK92" s="523"/>
      <c r="AL92" s="523"/>
      <c r="AM92" s="523"/>
      <c r="AN92" s="523"/>
    </row>
    <row r="93" spans="1:40" customFormat="1" ht="13.5" x14ac:dyDescent="0.3">
      <c r="A93" s="523"/>
      <c r="B93" s="523"/>
      <c r="C93" s="523"/>
      <c r="D93" s="523"/>
      <c r="E93" s="523"/>
      <c r="F93" s="523"/>
      <c r="G93" s="523"/>
      <c r="H93" s="523"/>
      <c r="I93" s="523"/>
      <c r="J93" s="523"/>
      <c r="K93" s="523"/>
      <c r="L93" s="523"/>
      <c r="M93" s="523"/>
      <c r="N93" s="523"/>
      <c r="O93" s="523"/>
      <c r="P93" s="523"/>
      <c r="Q93" s="523"/>
      <c r="R93" s="523"/>
      <c r="S93" s="523"/>
      <c r="T93" s="523"/>
      <c r="U93" s="523"/>
      <c r="V93" s="523"/>
      <c r="W93" s="523"/>
      <c r="X93" s="523"/>
      <c r="Y93" s="523"/>
      <c r="Z93" s="523"/>
      <c r="AA93" s="523"/>
      <c r="AB93" s="523"/>
      <c r="AC93" s="523"/>
      <c r="AD93" s="523"/>
      <c r="AE93" s="523"/>
      <c r="AF93" s="523"/>
      <c r="AG93" s="523"/>
      <c r="AH93" s="523"/>
      <c r="AI93" s="523"/>
      <c r="AJ93" s="523"/>
      <c r="AK93" s="523"/>
      <c r="AL93" s="523"/>
      <c r="AM93" s="523"/>
      <c r="AN93" s="523"/>
    </row>
    <row r="94" spans="1:40" customFormat="1" ht="13.5" x14ac:dyDescent="0.3"/>
    <row r="95" spans="1:40" customFormat="1" ht="13.5" x14ac:dyDescent="0.3"/>
    <row r="96" spans="1:40" customFormat="1" ht="13.5" x14ac:dyDescent="0.3"/>
    <row r="97" customFormat="1" ht="13.5" x14ac:dyDescent="0.3"/>
    <row r="98" customFormat="1" ht="13.5" x14ac:dyDescent="0.3"/>
    <row r="99" customFormat="1" ht="13.5" x14ac:dyDescent="0.3"/>
    <row r="100" customFormat="1" ht="13.5" x14ac:dyDescent="0.3"/>
    <row r="101" customFormat="1" ht="13.5" x14ac:dyDescent="0.3"/>
    <row r="102" customFormat="1" ht="13.5" x14ac:dyDescent="0.3"/>
    <row r="103" customFormat="1" ht="13.5" x14ac:dyDescent="0.3"/>
    <row r="104" customFormat="1" ht="13.5" x14ac:dyDescent="0.3"/>
    <row r="105" customFormat="1" ht="13.5" x14ac:dyDescent="0.3"/>
    <row r="106" customFormat="1" ht="13.5" x14ac:dyDescent="0.3"/>
    <row r="107" customFormat="1" ht="13.5" x14ac:dyDescent="0.3"/>
    <row r="108" customFormat="1" ht="13.5" x14ac:dyDescent="0.3"/>
    <row r="109" customFormat="1" ht="13.5" x14ac:dyDescent="0.3"/>
    <row r="110" customFormat="1" ht="13.5" x14ac:dyDescent="0.3"/>
    <row r="111" customFormat="1" ht="13.5" x14ac:dyDescent="0.3"/>
    <row r="112" customFormat="1" ht="13.5" x14ac:dyDescent="0.3"/>
    <row r="113" customFormat="1" ht="13.5" x14ac:dyDescent="0.3"/>
    <row r="114" customFormat="1" ht="13.5" x14ac:dyDescent="0.3"/>
    <row r="115" customFormat="1" ht="13.5" x14ac:dyDescent="0.3"/>
    <row r="116" customFormat="1" ht="13.5" x14ac:dyDescent="0.3"/>
    <row r="117" customFormat="1" ht="13.5" x14ac:dyDescent="0.3"/>
    <row r="118" customFormat="1" ht="13.5" x14ac:dyDescent="0.3"/>
    <row r="119" customFormat="1" ht="13.5" x14ac:dyDescent="0.3"/>
    <row r="120" customFormat="1" ht="13.5" x14ac:dyDescent="0.3"/>
    <row r="121" customFormat="1" ht="13.5" x14ac:dyDescent="0.3"/>
    <row r="122" customFormat="1" ht="13.5" x14ac:dyDescent="0.3"/>
    <row r="123" customFormat="1" ht="13.5" x14ac:dyDescent="0.3"/>
    <row r="124" customFormat="1" ht="13.5" x14ac:dyDescent="0.3"/>
    <row r="125" customFormat="1" ht="13.5" x14ac:dyDescent="0.3"/>
    <row r="126" customFormat="1" ht="13.5" x14ac:dyDescent="0.3"/>
    <row r="127" customFormat="1" ht="13.5" x14ac:dyDescent="0.3"/>
    <row r="128" customFormat="1" ht="13.5" x14ac:dyDescent="0.3"/>
    <row r="129" customFormat="1" ht="13.5" x14ac:dyDescent="0.3"/>
    <row r="130" customFormat="1" ht="13.5" x14ac:dyDescent="0.3"/>
    <row r="131" customFormat="1" ht="13.5" x14ac:dyDescent="0.3"/>
    <row r="132" customFormat="1" ht="13.5" x14ac:dyDescent="0.3"/>
    <row r="133" customFormat="1" ht="13.5" x14ac:dyDescent="0.3"/>
    <row r="134" customFormat="1" ht="13.5" x14ac:dyDescent="0.3"/>
    <row r="135" customFormat="1" ht="13.5" x14ac:dyDescent="0.3"/>
    <row r="136" customFormat="1" ht="13.5" x14ac:dyDescent="0.3"/>
    <row r="137" customFormat="1" ht="13.5" x14ac:dyDescent="0.3"/>
    <row r="138" customFormat="1" ht="13.5" x14ac:dyDescent="0.3"/>
    <row r="139" customFormat="1" ht="13.5" x14ac:dyDescent="0.3"/>
    <row r="140" customFormat="1" ht="13.5" x14ac:dyDescent="0.3"/>
    <row r="141" customFormat="1" ht="13.5" x14ac:dyDescent="0.3"/>
    <row r="142" customFormat="1" ht="13.5" x14ac:dyDescent="0.3"/>
    <row r="143" customFormat="1" ht="13.5" x14ac:dyDescent="0.3"/>
    <row r="144" customFormat="1" ht="13.5" x14ac:dyDescent="0.3"/>
    <row r="145" customFormat="1" ht="13.5" x14ac:dyDescent="0.3"/>
    <row r="146" customFormat="1" ht="13.5" x14ac:dyDescent="0.3"/>
    <row r="147" customFormat="1" ht="13.5" x14ac:dyDescent="0.3"/>
    <row r="148" customFormat="1" ht="13.5" x14ac:dyDescent="0.3"/>
    <row r="149" customFormat="1" ht="13.5" x14ac:dyDescent="0.3"/>
    <row r="150" customFormat="1" ht="13.5" x14ac:dyDescent="0.3"/>
    <row r="151" customFormat="1" ht="13.5" x14ac:dyDescent="0.3"/>
    <row r="152" customFormat="1" ht="13.5" x14ac:dyDescent="0.3"/>
    <row r="153" customFormat="1" ht="13.5" x14ac:dyDescent="0.3"/>
    <row r="154" customFormat="1" ht="13.5" x14ac:dyDescent="0.3"/>
    <row r="155" customFormat="1" ht="13.5" x14ac:dyDescent="0.3"/>
    <row r="156" customFormat="1" ht="13.5" x14ac:dyDescent="0.3"/>
    <row r="157" customFormat="1" ht="13.5" x14ac:dyDescent="0.3"/>
    <row r="158" customFormat="1" ht="13.5" x14ac:dyDescent="0.3"/>
    <row r="159" customFormat="1" ht="13.5" x14ac:dyDescent="0.3"/>
    <row r="160" customFormat="1" ht="13.5" x14ac:dyDescent="0.3"/>
    <row r="161" customFormat="1" ht="13.5" x14ac:dyDescent="0.3"/>
    <row r="162" customFormat="1" ht="13.5" x14ac:dyDescent="0.3"/>
    <row r="163" customFormat="1" ht="13.5" x14ac:dyDescent="0.3"/>
    <row r="164" customFormat="1" ht="13.5" x14ac:dyDescent="0.3"/>
    <row r="165" customFormat="1" ht="13.5" x14ac:dyDescent="0.3"/>
    <row r="166" customFormat="1" ht="13.5" x14ac:dyDescent="0.3"/>
    <row r="167" customFormat="1" ht="13.5" x14ac:dyDescent="0.3"/>
    <row r="168" customFormat="1" ht="13.5" x14ac:dyDescent="0.3"/>
    <row r="169" customFormat="1" ht="13.5" x14ac:dyDescent="0.3"/>
    <row r="170" customFormat="1" ht="13.5" x14ac:dyDescent="0.3"/>
    <row r="171" customFormat="1" ht="13.5" x14ac:dyDescent="0.3"/>
    <row r="172" customFormat="1" ht="13.5" x14ac:dyDescent="0.3"/>
    <row r="173" customFormat="1" ht="13.5" x14ac:dyDescent="0.3"/>
    <row r="174" customFormat="1" ht="13.5" x14ac:dyDescent="0.3"/>
    <row r="175" customFormat="1" ht="13.5" x14ac:dyDescent="0.3"/>
    <row r="176" customFormat="1" ht="13.5" x14ac:dyDescent="0.3"/>
    <row r="177" customFormat="1" ht="13.5" x14ac:dyDescent="0.3"/>
    <row r="178" customFormat="1" ht="13.5" x14ac:dyDescent="0.3"/>
    <row r="179" customFormat="1" ht="13.5" x14ac:dyDescent="0.3"/>
    <row r="180" customFormat="1" ht="13.5" x14ac:dyDescent="0.3"/>
    <row r="181" customFormat="1" ht="13.5" x14ac:dyDescent="0.3"/>
    <row r="182" customFormat="1" ht="13.5" x14ac:dyDescent="0.3"/>
    <row r="183" customFormat="1" ht="13.5" x14ac:dyDescent="0.3"/>
    <row r="184" customFormat="1" ht="13.5" x14ac:dyDescent="0.3"/>
    <row r="185" customFormat="1" ht="13.5" x14ac:dyDescent="0.3"/>
    <row r="186" customFormat="1" ht="13.5" x14ac:dyDescent="0.3"/>
    <row r="187" customFormat="1" ht="13.5" x14ac:dyDescent="0.3"/>
    <row r="188" customFormat="1" ht="13.5" x14ac:dyDescent="0.3"/>
    <row r="189" customFormat="1" ht="13.5" x14ac:dyDescent="0.3"/>
    <row r="190" customFormat="1" ht="13.5" x14ac:dyDescent="0.3"/>
    <row r="191" customFormat="1" ht="13.5" x14ac:dyDescent="0.3"/>
    <row r="192" customFormat="1" ht="13.5" x14ac:dyDescent="0.3"/>
    <row r="193" customFormat="1" ht="13.5" x14ac:dyDescent="0.3"/>
    <row r="194" customFormat="1" ht="13.5" x14ac:dyDescent="0.3"/>
    <row r="195" customFormat="1" ht="13.5" x14ac:dyDescent="0.3"/>
    <row r="196" customFormat="1" ht="13.5" x14ac:dyDescent="0.3"/>
    <row r="197" customFormat="1" ht="13.5" x14ac:dyDescent="0.3"/>
    <row r="198" customFormat="1" ht="13.5" x14ac:dyDescent="0.3"/>
    <row r="199" customFormat="1" ht="13.5" x14ac:dyDescent="0.3"/>
    <row r="200" customFormat="1" ht="13.5" x14ac:dyDescent="0.3"/>
    <row r="201" customFormat="1" ht="13.5" x14ac:dyDescent="0.3"/>
    <row r="202" customFormat="1" ht="13.5" x14ac:dyDescent="0.3"/>
    <row r="203" customFormat="1" ht="13.5" x14ac:dyDescent="0.3"/>
    <row r="204" customFormat="1" ht="13.5" x14ac:dyDescent="0.3"/>
    <row r="205" customFormat="1" ht="13.5" x14ac:dyDescent="0.3"/>
    <row r="206" customFormat="1" ht="13.5" x14ac:dyDescent="0.3"/>
    <row r="207" customFormat="1" ht="13.5" x14ac:dyDescent="0.3"/>
    <row r="208" customFormat="1" ht="13.5" x14ac:dyDescent="0.3"/>
    <row r="209" customFormat="1" ht="13.5" x14ac:dyDescent="0.3"/>
    <row r="210" customFormat="1" ht="13.5" x14ac:dyDescent="0.3"/>
    <row r="211" customFormat="1" ht="13.5" x14ac:dyDescent="0.3"/>
    <row r="212" customFormat="1" ht="13.5" x14ac:dyDescent="0.3"/>
    <row r="213" customFormat="1" ht="13.5" x14ac:dyDescent="0.3"/>
    <row r="214" customFormat="1" ht="13.5" x14ac:dyDescent="0.3"/>
    <row r="215" customFormat="1" ht="13.5" x14ac:dyDescent="0.3"/>
    <row r="216" customFormat="1" ht="13.5" x14ac:dyDescent="0.3"/>
    <row r="217" customFormat="1" ht="13.5" x14ac:dyDescent="0.3"/>
    <row r="218" customFormat="1" ht="13.5" x14ac:dyDescent="0.3"/>
    <row r="219" customFormat="1" ht="13.5" x14ac:dyDescent="0.3"/>
    <row r="220" customFormat="1" ht="13.5" x14ac:dyDescent="0.3"/>
    <row r="221" customFormat="1" ht="13.5" x14ac:dyDescent="0.3"/>
    <row r="222" customFormat="1" ht="13.5" x14ac:dyDescent="0.3"/>
    <row r="223" customFormat="1" ht="13.5" x14ac:dyDescent="0.3"/>
    <row r="224" customFormat="1" ht="13.5" x14ac:dyDescent="0.3"/>
    <row r="225" customFormat="1" ht="13.5" x14ac:dyDescent="0.3"/>
    <row r="226" customFormat="1" ht="13.5" x14ac:dyDescent="0.3"/>
    <row r="227" customFormat="1" ht="13.5" x14ac:dyDescent="0.3"/>
    <row r="228" customFormat="1" ht="13.5" x14ac:dyDescent="0.3"/>
    <row r="229" customFormat="1" ht="13.5" x14ac:dyDescent="0.3"/>
    <row r="230" customFormat="1" ht="13.5" x14ac:dyDescent="0.3"/>
    <row r="231" customFormat="1" ht="13.5" x14ac:dyDescent="0.3"/>
    <row r="232" customFormat="1" ht="13.5" x14ac:dyDescent="0.3"/>
    <row r="233" customFormat="1" ht="13.5" x14ac:dyDescent="0.3"/>
    <row r="234" customFormat="1" ht="13.5" x14ac:dyDescent="0.3"/>
    <row r="235" customFormat="1" ht="13.5" x14ac:dyDescent="0.3"/>
    <row r="236" customFormat="1" ht="13.5" x14ac:dyDescent="0.3"/>
    <row r="237" customFormat="1" ht="13.5" x14ac:dyDescent="0.3"/>
    <row r="238" customFormat="1" ht="13.5" x14ac:dyDescent="0.3"/>
    <row r="239" customFormat="1" ht="13.5" x14ac:dyDescent="0.3"/>
    <row r="240" customFormat="1" ht="13.5" x14ac:dyDescent="0.3"/>
    <row r="241" customFormat="1" ht="13.5" x14ac:dyDescent="0.3"/>
    <row r="242" customFormat="1" ht="13.5" x14ac:dyDescent="0.3"/>
    <row r="243" customFormat="1" ht="13.5" x14ac:dyDescent="0.3"/>
    <row r="244" customFormat="1" ht="13.5" x14ac:dyDescent="0.3"/>
    <row r="245" customFormat="1" ht="13.5" x14ac:dyDescent="0.3"/>
    <row r="246" customFormat="1" ht="13.5" x14ac:dyDescent="0.3"/>
    <row r="247" customFormat="1" ht="13.5" x14ac:dyDescent="0.3"/>
    <row r="248" customFormat="1" ht="13.5" x14ac:dyDescent="0.3"/>
    <row r="249" customFormat="1" ht="13.5" x14ac:dyDescent="0.3"/>
    <row r="250" customFormat="1" ht="13.5" x14ac:dyDescent="0.3"/>
    <row r="251" customFormat="1" ht="13.5" x14ac:dyDescent="0.3"/>
    <row r="252" customFormat="1" ht="13.5" x14ac:dyDescent="0.3"/>
    <row r="253" customFormat="1" ht="13.5" x14ac:dyDescent="0.3"/>
    <row r="254" customFormat="1" ht="13.5" x14ac:dyDescent="0.3"/>
    <row r="255" customFormat="1" ht="13.5" x14ac:dyDescent="0.3"/>
    <row r="256" customFormat="1" ht="13.5" x14ac:dyDescent="0.3"/>
    <row r="257" customFormat="1" ht="13.5" x14ac:dyDescent="0.3"/>
    <row r="258" customFormat="1" ht="13.5" x14ac:dyDescent="0.3"/>
    <row r="259" customFormat="1" ht="13.5" x14ac:dyDescent="0.3"/>
    <row r="260" customFormat="1" ht="13.5" x14ac:dyDescent="0.3"/>
    <row r="261" customFormat="1" ht="13.5" x14ac:dyDescent="0.3"/>
    <row r="262" customFormat="1" ht="13.5" x14ac:dyDescent="0.3"/>
    <row r="263" customFormat="1" ht="13.5" x14ac:dyDescent="0.3"/>
    <row r="264" customFormat="1" ht="13.5" x14ac:dyDescent="0.3"/>
    <row r="265" customFormat="1" ht="13.5" x14ac:dyDescent="0.3"/>
    <row r="266" customFormat="1" ht="13.5" x14ac:dyDescent="0.3"/>
    <row r="267" customFormat="1" ht="13.5" x14ac:dyDescent="0.3"/>
    <row r="268" customFormat="1" ht="13.5" x14ac:dyDescent="0.3"/>
    <row r="269" customFormat="1" ht="13.5" x14ac:dyDescent="0.3"/>
    <row r="270" customFormat="1" ht="13.5" x14ac:dyDescent="0.3"/>
    <row r="271" customFormat="1" ht="13.5" x14ac:dyDescent="0.3"/>
    <row r="272" customFormat="1" ht="13.5" x14ac:dyDescent="0.3"/>
    <row r="273" customFormat="1" ht="13.5" x14ac:dyDescent="0.3"/>
    <row r="274" customFormat="1" ht="13.5" x14ac:dyDescent="0.3"/>
    <row r="275" customFormat="1" ht="13.5" x14ac:dyDescent="0.3"/>
    <row r="276" customFormat="1" ht="13.5" x14ac:dyDescent="0.3"/>
    <row r="277" customFormat="1" ht="13.5" x14ac:dyDescent="0.3"/>
    <row r="278" customFormat="1" ht="13.5" x14ac:dyDescent="0.3"/>
    <row r="279" customFormat="1" ht="13.5" x14ac:dyDescent="0.3"/>
    <row r="280" customFormat="1" ht="13.5" x14ac:dyDescent="0.3"/>
    <row r="281" customFormat="1" ht="13.5" x14ac:dyDescent="0.3"/>
    <row r="282" customFormat="1" ht="13.5" x14ac:dyDescent="0.3"/>
    <row r="283" customFormat="1" ht="13.5" x14ac:dyDescent="0.3"/>
    <row r="284" customFormat="1" ht="13.5" x14ac:dyDescent="0.3"/>
    <row r="285" customFormat="1" ht="13.5" x14ac:dyDescent="0.3"/>
    <row r="286" customFormat="1" ht="13.5" x14ac:dyDescent="0.3"/>
    <row r="287" customFormat="1" ht="13.5" x14ac:dyDescent="0.3"/>
    <row r="288" customFormat="1" ht="13.5" x14ac:dyDescent="0.3"/>
    <row r="289" customFormat="1" ht="13.5" x14ac:dyDescent="0.3"/>
    <row r="290" customFormat="1" ht="13.5" x14ac:dyDescent="0.3"/>
    <row r="291" customFormat="1" ht="13.5" x14ac:dyDescent="0.3"/>
    <row r="292" customFormat="1" ht="13.5" x14ac:dyDescent="0.3"/>
    <row r="293" customFormat="1" ht="13.5" x14ac:dyDescent="0.3"/>
    <row r="294" customFormat="1" ht="13.5" x14ac:dyDescent="0.3"/>
    <row r="295" customFormat="1" ht="13.5" x14ac:dyDescent="0.3"/>
    <row r="296" customFormat="1" ht="13.5" x14ac:dyDescent="0.3"/>
    <row r="297" customFormat="1" ht="13.5" x14ac:dyDescent="0.3"/>
    <row r="298" customFormat="1" ht="13.5" x14ac:dyDescent="0.3"/>
    <row r="299" customFormat="1" ht="13.5" x14ac:dyDescent="0.3"/>
    <row r="300" customFormat="1" ht="13.5" x14ac:dyDescent="0.3"/>
    <row r="301" customFormat="1" ht="13.5" x14ac:dyDescent="0.3"/>
    <row r="302" customFormat="1" ht="13.5" x14ac:dyDescent="0.3"/>
    <row r="303" customFormat="1" ht="13.5" x14ac:dyDescent="0.3"/>
    <row r="304" customFormat="1" ht="13.5" x14ac:dyDescent="0.3"/>
    <row r="305" customFormat="1" ht="13.5" x14ac:dyDescent="0.3"/>
    <row r="306" customFormat="1" ht="13.5" x14ac:dyDescent="0.3"/>
    <row r="307" customFormat="1" ht="13.5" x14ac:dyDescent="0.3"/>
    <row r="308" customFormat="1" ht="13.5" x14ac:dyDescent="0.3"/>
    <row r="309" customFormat="1" ht="13.5" x14ac:dyDescent="0.3"/>
    <row r="310" customFormat="1" ht="13.5" x14ac:dyDescent="0.3"/>
    <row r="311" customFormat="1" ht="13.5" x14ac:dyDescent="0.3"/>
    <row r="312" customFormat="1" ht="13.5" x14ac:dyDescent="0.3"/>
    <row r="313" customFormat="1" ht="13.5" x14ac:dyDescent="0.3"/>
    <row r="314" customFormat="1" ht="13.5" x14ac:dyDescent="0.3"/>
    <row r="315" customFormat="1" ht="13.5" x14ac:dyDescent="0.3"/>
    <row r="316" customFormat="1" ht="13.5" x14ac:dyDescent="0.3"/>
    <row r="317" customFormat="1" ht="13.5" x14ac:dyDescent="0.3"/>
    <row r="318" customFormat="1" ht="13.5" x14ac:dyDescent="0.3"/>
    <row r="319" customFormat="1" ht="13.5" x14ac:dyDescent="0.3"/>
    <row r="320" customFormat="1" ht="13.5" x14ac:dyDescent="0.3"/>
    <row r="321" customFormat="1" ht="13.5" x14ac:dyDescent="0.3"/>
    <row r="322" customFormat="1" ht="13.5" x14ac:dyDescent="0.3"/>
    <row r="323" customFormat="1" ht="13.5" x14ac:dyDescent="0.3"/>
    <row r="324" customFormat="1" ht="13.5" x14ac:dyDescent="0.3"/>
    <row r="325" customFormat="1" ht="13.5" x14ac:dyDescent="0.3"/>
    <row r="326" customFormat="1" ht="13.5" x14ac:dyDescent="0.3"/>
    <row r="327" customFormat="1" ht="13.5" x14ac:dyDescent="0.3"/>
    <row r="328" customFormat="1" ht="13.5" x14ac:dyDescent="0.3"/>
    <row r="329" customFormat="1" ht="13.5" x14ac:dyDescent="0.3"/>
    <row r="330" customFormat="1" ht="13.5" x14ac:dyDescent="0.3"/>
    <row r="331" customFormat="1" ht="13.5" x14ac:dyDescent="0.3"/>
    <row r="332" customFormat="1" ht="13.5" x14ac:dyDescent="0.3"/>
    <row r="333" customFormat="1" ht="13.5" x14ac:dyDescent="0.3"/>
    <row r="334" customFormat="1" ht="13.5" x14ac:dyDescent="0.3"/>
    <row r="335" customFormat="1" ht="13.5" x14ac:dyDescent="0.3"/>
    <row r="336" customFormat="1" ht="13.5" x14ac:dyDescent="0.3"/>
    <row r="337" customFormat="1" ht="13.5" x14ac:dyDescent="0.3"/>
    <row r="338" customFormat="1" ht="13.5" x14ac:dyDescent="0.3"/>
    <row r="339" customFormat="1" ht="13.5" x14ac:dyDescent="0.3"/>
    <row r="340" customFormat="1" ht="13.5" x14ac:dyDescent="0.3"/>
    <row r="341" customFormat="1" ht="13.5" x14ac:dyDescent="0.3"/>
    <row r="342" customFormat="1" ht="13.5" x14ac:dyDescent="0.3"/>
    <row r="343" customFormat="1" ht="13.5" x14ac:dyDescent="0.3"/>
    <row r="344" customFormat="1" ht="13.5" x14ac:dyDescent="0.3"/>
    <row r="345" customFormat="1" ht="13.5" x14ac:dyDescent="0.3"/>
    <row r="346" customFormat="1" ht="13.5" x14ac:dyDescent="0.3"/>
    <row r="347" customFormat="1" ht="13.5" x14ac:dyDescent="0.3"/>
    <row r="348" customFormat="1" ht="13.5" x14ac:dyDescent="0.3"/>
    <row r="349" customFormat="1" ht="13.5" x14ac:dyDescent="0.3"/>
    <row r="350" customFormat="1" ht="13.5" x14ac:dyDescent="0.3"/>
    <row r="351" customFormat="1" ht="13.5" x14ac:dyDescent="0.3"/>
    <row r="352" customFormat="1" ht="13.5" x14ac:dyDescent="0.3"/>
    <row r="353" customFormat="1" ht="13.5" x14ac:dyDescent="0.3"/>
    <row r="354" customFormat="1" ht="13.5" x14ac:dyDescent="0.3"/>
    <row r="355" customFormat="1" ht="13.5" x14ac:dyDescent="0.3"/>
    <row r="356" customFormat="1" ht="13.5" x14ac:dyDescent="0.3"/>
    <row r="357" customFormat="1" ht="13.5" x14ac:dyDescent="0.3"/>
    <row r="358" customFormat="1" ht="13.5" x14ac:dyDescent="0.3"/>
    <row r="359" customFormat="1" ht="13.5" x14ac:dyDescent="0.3"/>
    <row r="360" customFormat="1" ht="13.5" x14ac:dyDescent="0.3"/>
    <row r="361" customFormat="1" ht="13.5" x14ac:dyDescent="0.3"/>
    <row r="362" customFormat="1" ht="13.5" x14ac:dyDescent="0.3"/>
    <row r="363" customFormat="1" ht="13.5" x14ac:dyDescent="0.3"/>
    <row r="364" customFormat="1" ht="13.5" x14ac:dyDescent="0.3"/>
    <row r="365" customFormat="1" ht="13.5" x14ac:dyDescent="0.3"/>
    <row r="366" customFormat="1" ht="13.5" x14ac:dyDescent="0.3"/>
    <row r="367" customFormat="1" ht="13.5" x14ac:dyDescent="0.3"/>
    <row r="368" customFormat="1" ht="13.5" x14ac:dyDescent="0.3"/>
    <row r="369" customFormat="1" ht="13.5" x14ac:dyDescent="0.3"/>
    <row r="370" customFormat="1" ht="13.5" x14ac:dyDescent="0.3"/>
    <row r="371" customFormat="1" ht="13.5" x14ac:dyDescent="0.3"/>
    <row r="372" customFormat="1" ht="13.5" x14ac:dyDescent="0.3"/>
    <row r="373" customFormat="1" ht="13.5" x14ac:dyDescent="0.3"/>
    <row r="374" customFormat="1" ht="13.5" x14ac:dyDescent="0.3"/>
    <row r="375" customFormat="1" ht="13.5" x14ac:dyDescent="0.3"/>
    <row r="376" customFormat="1" ht="13.5" x14ac:dyDescent="0.3"/>
    <row r="377" customFormat="1" ht="13.5" x14ac:dyDescent="0.3"/>
    <row r="378" customFormat="1" ht="13.5" x14ac:dyDescent="0.3"/>
    <row r="379" customFormat="1" ht="13.5" x14ac:dyDescent="0.3"/>
    <row r="380" customFormat="1" ht="13.5" x14ac:dyDescent="0.3"/>
    <row r="381" customFormat="1" ht="13.5" x14ac:dyDescent="0.3"/>
    <row r="382" customFormat="1" ht="13.5" x14ac:dyDescent="0.3"/>
    <row r="383" customFormat="1" ht="13.5" x14ac:dyDescent="0.3"/>
    <row r="384" customFormat="1" ht="13.5" x14ac:dyDescent="0.3"/>
    <row r="385" customFormat="1" ht="13.5" x14ac:dyDescent="0.3"/>
    <row r="386" customFormat="1" ht="13.5" x14ac:dyDescent="0.3"/>
    <row r="387" customFormat="1" ht="13.5" x14ac:dyDescent="0.3"/>
    <row r="388" customFormat="1" ht="13.5" x14ac:dyDescent="0.3"/>
    <row r="389" customFormat="1" ht="13.5" x14ac:dyDescent="0.3"/>
    <row r="390" customFormat="1" ht="13.5" x14ac:dyDescent="0.3"/>
    <row r="391" customFormat="1" ht="13.5" x14ac:dyDescent="0.3"/>
    <row r="392" customFormat="1" ht="13.5" x14ac:dyDescent="0.3"/>
    <row r="393" customFormat="1" ht="13.5" x14ac:dyDescent="0.3"/>
    <row r="394" customFormat="1" ht="13.5" x14ac:dyDescent="0.3"/>
    <row r="395" customFormat="1" ht="13.5" x14ac:dyDescent="0.3"/>
    <row r="396" customFormat="1" ht="13.5" x14ac:dyDescent="0.3"/>
    <row r="397" customFormat="1" ht="13.5" x14ac:dyDescent="0.3"/>
    <row r="398" customFormat="1" ht="13.5" x14ac:dyDescent="0.3"/>
    <row r="399" customFormat="1" ht="13.5" x14ac:dyDescent="0.3"/>
    <row r="400" customFormat="1" ht="13.5" x14ac:dyDescent="0.3"/>
    <row r="401" customFormat="1" ht="13.5" x14ac:dyDescent="0.3"/>
    <row r="402" customFormat="1" ht="13.5" x14ac:dyDescent="0.3"/>
    <row r="403" customFormat="1" ht="13.5" x14ac:dyDescent="0.3"/>
    <row r="404" customFormat="1" ht="13.5" x14ac:dyDescent="0.3"/>
    <row r="405" customFormat="1" ht="13.5" x14ac:dyDescent="0.3"/>
    <row r="406" customFormat="1" ht="13.5" x14ac:dyDescent="0.3"/>
    <row r="407" customFormat="1" ht="13.5" x14ac:dyDescent="0.3"/>
    <row r="408" customFormat="1" ht="13.5" x14ac:dyDescent="0.3"/>
    <row r="409" customFormat="1" ht="13.5" x14ac:dyDescent="0.3"/>
    <row r="410" customFormat="1" ht="13.5" x14ac:dyDescent="0.3"/>
    <row r="411" customFormat="1" ht="13.5" x14ac:dyDescent="0.3"/>
    <row r="412" customFormat="1" ht="13.5" x14ac:dyDescent="0.3"/>
    <row r="413" customFormat="1" ht="13.5" x14ac:dyDescent="0.3"/>
    <row r="414" customFormat="1" ht="13.5" x14ac:dyDescent="0.3"/>
    <row r="415" customFormat="1" ht="13.5" x14ac:dyDescent="0.3"/>
    <row r="416" customFormat="1" ht="13.5" x14ac:dyDescent="0.3"/>
    <row r="417" customFormat="1" ht="13.5" x14ac:dyDescent="0.3"/>
    <row r="418" customFormat="1" ht="13.5" x14ac:dyDescent="0.3"/>
    <row r="419" customFormat="1" ht="13.5" x14ac:dyDescent="0.3"/>
    <row r="420" customFormat="1" ht="13.5" x14ac:dyDescent="0.3"/>
    <row r="421" customFormat="1" ht="13.5" x14ac:dyDescent="0.3"/>
    <row r="422" customFormat="1" ht="13.5" x14ac:dyDescent="0.3"/>
    <row r="423" customFormat="1" ht="13.5" x14ac:dyDescent="0.3"/>
    <row r="424" customFormat="1" ht="13.5" x14ac:dyDescent="0.3"/>
    <row r="425" customFormat="1" ht="13.5" x14ac:dyDescent="0.3"/>
    <row r="426" customFormat="1" ht="13.5" x14ac:dyDescent="0.3"/>
    <row r="427" customFormat="1" ht="13.5" x14ac:dyDescent="0.3"/>
    <row r="428" customFormat="1" ht="13.5" x14ac:dyDescent="0.3"/>
    <row r="429" customFormat="1" ht="13.5" x14ac:dyDescent="0.3"/>
    <row r="430" customFormat="1" ht="13.5" x14ac:dyDescent="0.3"/>
    <row r="431" customFormat="1" ht="13.5" x14ac:dyDescent="0.3"/>
    <row r="432" customFormat="1" ht="13.5" x14ac:dyDescent="0.3"/>
    <row r="433" customFormat="1" ht="13.5" x14ac:dyDescent="0.3"/>
    <row r="434" customFormat="1" ht="13.5" x14ac:dyDescent="0.3"/>
    <row r="435" customFormat="1" ht="13.5" x14ac:dyDescent="0.3"/>
    <row r="436" customFormat="1" ht="13.5" x14ac:dyDescent="0.3"/>
    <row r="437" customFormat="1" ht="13.5" x14ac:dyDescent="0.3"/>
    <row r="438" customFormat="1" ht="13.5" x14ac:dyDescent="0.3"/>
    <row r="439" customFormat="1" ht="13.5" x14ac:dyDescent="0.3"/>
    <row r="440" customFormat="1" ht="13.5" x14ac:dyDescent="0.3"/>
    <row r="441" customFormat="1" ht="13.5" x14ac:dyDescent="0.3"/>
    <row r="442" customFormat="1" ht="13.5" x14ac:dyDescent="0.3"/>
    <row r="443" customFormat="1" ht="13.5" x14ac:dyDescent="0.3"/>
    <row r="444" customFormat="1" ht="13.5" x14ac:dyDescent="0.3"/>
    <row r="445" customFormat="1" ht="13.5" x14ac:dyDescent="0.3"/>
    <row r="446" customFormat="1" ht="13.5" x14ac:dyDescent="0.3"/>
    <row r="447" customFormat="1" ht="13.5" x14ac:dyDescent="0.3"/>
    <row r="448" customFormat="1" ht="13.5" x14ac:dyDescent="0.3"/>
    <row r="449" customFormat="1" ht="13.5" x14ac:dyDescent="0.3"/>
    <row r="450" customFormat="1" ht="13.5" x14ac:dyDescent="0.3"/>
    <row r="451" customFormat="1" ht="13.5" x14ac:dyDescent="0.3"/>
    <row r="452" customFormat="1" ht="13.5" x14ac:dyDescent="0.3"/>
    <row r="453" customFormat="1" ht="13.5" x14ac:dyDescent="0.3"/>
    <row r="454" customFormat="1" ht="13.5" x14ac:dyDescent="0.3"/>
    <row r="455" customFormat="1" ht="13.5" x14ac:dyDescent="0.3"/>
    <row r="456" customFormat="1" ht="13.5" x14ac:dyDescent="0.3"/>
    <row r="457" customFormat="1" ht="13.5" x14ac:dyDescent="0.3"/>
    <row r="458" customFormat="1" ht="13.5" x14ac:dyDescent="0.3"/>
    <row r="459" customFormat="1" ht="13.5" x14ac:dyDescent="0.3"/>
    <row r="460" customFormat="1" ht="13.5" x14ac:dyDescent="0.3"/>
    <row r="461" customFormat="1" ht="13.5" x14ac:dyDescent="0.3"/>
    <row r="462" customFormat="1" ht="13.5" x14ac:dyDescent="0.3"/>
    <row r="463" customFormat="1" ht="13.5" x14ac:dyDescent="0.3"/>
    <row r="464" customFormat="1" ht="13.5" x14ac:dyDescent="0.3"/>
    <row r="465" customFormat="1" ht="13.5" x14ac:dyDescent="0.3"/>
    <row r="466" customFormat="1" ht="13.5" x14ac:dyDescent="0.3"/>
    <row r="467" customFormat="1" ht="13.5" x14ac:dyDescent="0.3"/>
    <row r="468" customFormat="1" ht="13.5" x14ac:dyDescent="0.3"/>
    <row r="469" customFormat="1" ht="13.5" x14ac:dyDescent="0.3"/>
    <row r="470" customFormat="1" ht="13.5" x14ac:dyDescent="0.3"/>
    <row r="471" customFormat="1" ht="13.5" x14ac:dyDescent="0.3"/>
    <row r="472" customFormat="1" ht="13.5" x14ac:dyDescent="0.3"/>
    <row r="473" customFormat="1" ht="13.5" x14ac:dyDescent="0.3"/>
    <row r="474" customFormat="1" ht="13.5" x14ac:dyDescent="0.3"/>
    <row r="475" customFormat="1" ht="13.5" x14ac:dyDescent="0.3"/>
    <row r="476" customFormat="1" ht="13.5" x14ac:dyDescent="0.3"/>
    <row r="477" customFormat="1" ht="13.5" x14ac:dyDescent="0.3"/>
    <row r="478" customFormat="1" ht="13.5" x14ac:dyDescent="0.3"/>
    <row r="479" customFormat="1" ht="13.5" x14ac:dyDescent="0.3"/>
    <row r="480" customFormat="1" ht="13.5" x14ac:dyDescent="0.3"/>
    <row r="481" customFormat="1" ht="13.5" x14ac:dyDescent="0.3"/>
    <row r="482" customFormat="1" ht="13.5" x14ac:dyDescent="0.3"/>
    <row r="483" customFormat="1" ht="13.5" x14ac:dyDescent="0.3"/>
    <row r="484" customFormat="1" ht="13.5" x14ac:dyDescent="0.3"/>
    <row r="485" customFormat="1" ht="13.5" x14ac:dyDescent="0.3"/>
    <row r="486" customFormat="1" ht="13.5" x14ac:dyDescent="0.3"/>
    <row r="487" customFormat="1" ht="13.5" x14ac:dyDescent="0.3"/>
    <row r="488" customFormat="1" ht="13.5" x14ac:dyDescent="0.3"/>
    <row r="489" customFormat="1" ht="13.5" x14ac:dyDescent="0.3"/>
    <row r="490" customFormat="1" ht="13.5" x14ac:dyDescent="0.3"/>
    <row r="491" customFormat="1" ht="13.5" x14ac:dyDescent="0.3"/>
    <row r="492" customFormat="1" ht="13.5" x14ac:dyDescent="0.3"/>
    <row r="493" customFormat="1" ht="13.5" x14ac:dyDescent="0.3"/>
    <row r="494" customFormat="1" ht="13.5" x14ac:dyDescent="0.3"/>
    <row r="495" customFormat="1" ht="13.5" x14ac:dyDescent="0.3"/>
    <row r="496" customFormat="1" ht="13.5" x14ac:dyDescent="0.3"/>
    <row r="497" customFormat="1" ht="13.5" x14ac:dyDescent="0.3"/>
    <row r="498" customFormat="1" ht="13.5" x14ac:dyDescent="0.3"/>
    <row r="499" customFormat="1" ht="13.5" x14ac:dyDescent="0.3"/>
    <row r="500" customFormat="1" ht="13.5" x14ac:dyDescent="0.3"/>
    <row r="501" customFormat="1" ht="13.5" x14ac:dyDescent="0.3"/>
    <row r="502" customFormat="1" ht="13.5" x14ac:dyDescent="0.3"/>
    <row r="503" customFormat="1" ht="13.5" x14ac:dyDescent="0.3"/>
    <row r="504" customFormat="1" ht="13.5" x14ac:dyDescent="0.3"/>
    <row r="505" customFormat="1" ht="13.5" x14ac:dyDescent="0.3"/>
    <row r="506" customFormat="1" ht="13.5" x14ac:dyDescent="0.3"/>
    <row r="507" customFormat="1" ht="13.5" x14ac:dyDescent="0.3"/>
    <row r="508" customFormat="1" ht="13.5" x14ac:dyDescent="0.3"/>
    <row r="509" customFormat="1" ht="13.5" x14ac:dyDescent="0.3"/>
    <row r="510" customFormat="1" ht="13.5" x14ac:dyDescent="0.3"/>
    <row r="511" customFormat="1" ht="13.5" x14ac:dyDescent="0.3"/>
    <row r="512" customFormat="1" ht="13.5" x14ac:dyDescent="0.3"/>
    <row r="513" customFormat="1" ht="13.5" x14ac:dyDescent="0.3"/>
    <row r="514" customFormat="1" ht="13.5" x14ac:dyDescent="0.3"/>
    <row r="515" customFormat="1" ht="13.5" x14ac:dyDescent="0.3"/>
    <row r="516" customFormat="1" ht="13.5" x14ac:dyDescent="0.3"/>
    <row r="517" customFormat="1" ht="13.5" x14ac:dyDescent="0.3"/>
    <row r="518" customFormat="1" ht="13.5" x14ac:dyDescent="0.3"/>
    <row r="519" customFormat="1" ht="13.5" x14ac:dyDescent="0.3"/>
    <row r="520" customFormat="1" ht="13.5" x14ac:dyDescent="0.3"/>
    <row r="521" customFormat="1" ht="13.5" x14ac:dyDescent="0.3"/>
    <row r="522" customFormat="1" ht="13.5" x14ac:dyDescent="0.3"/>
    <row r="523" customFormat="1" ht="13.5" x14ac:dyDescent="0.3"/>
    <row r="524" customFormat="1" ht="13.5" x14ac:dyDescent="0.3"/>
    <row r="525" customFormat="1" ht="13.5" x14ac:dyDescent="0.3"/>
    <row r="526" customFormat="1" ht="13.5" x14ac:dyDescent="0.3"/>
    <row r="527" customFormat="1" ht="13.5" x14ac:dyDescent="0.3"/>
    <row r="528" customFormat="1" ht="13.5" x14ac:dyDescent="0.3"/>
    <row r="529" customFormat="1" ht="13.5" x14ac:dyDescent="0.3"/>
    <row r="530" customFormat="1" ht="13.5" x14ac:dyDescent="0.3"/>
    <row r="531" customFormat="1" ht="13.5" x14ac:dyDescent="0.3"/>
    <row r="532" customFormat="1" ht="13.5" x14ac:dyDescent="0.3"/>
    <row r="533" customFormat="1" ht="13.5" x14ac:dyDescent="0.3"/>
    <row r="534" customFormat="1" ht="13.5" x14ac:dyDescent="0.3"/>
    <row r="535" customFormat="1" ht="13.5" x14ac:dyDescent="0.3"/>
    <row r="536" customFormat="1" ht="13.5" x14ac:dyDescent="0.3"/>
    <row r="537" customFormat="1" ht="13.5" x14ac:dyDescent="0.3"/>
    <row r="538" customFormat="1" ht="13.5" x14ac:dyDescent="0.3"/>
    <row r="539" customFormat="1" ht="13.5" x14ac:dyDescent="0.3"/>
    <row r="540" customFormat="1" ht="13.5" x14ac:dyDescent="0.3"/>
    <row r="541" customFormat="1" ht="13.5" x14ac:dyDescent="0.3"/>
    <row r="542" customFormat="1" ht="13.5" x14ac:dyDescent="0.3"/>
    <row r="543" customFormat="1" ht="13.5" x14ac:dyDescent="0.3"/>
    <row r="544" customFormat="1" ht="13.5" x14ac:dyDescent="0.3"/>
    <row r="545" customFormat="1" ht="13.5" x14ac:dyDescent="0.3"/>
    <row r="546" customFormat="1" ht="13.5" x14ac:dyDescent="0.3"/>
    <row r="547" customFormat="1" ht="13.5" x14ac:dyDescent="0.3"/>
    <row r="548" customFormat="1" ht="13.5" x14ac:dyDescent="0.3"/>
    <row r="549" customFormat="1" ht="13.5" x14ac:dyDescent="0.3"/>
    <row r="550" customFormat="1" ht="13.5" x14ac:dyDescent="0.3"/>
    <row r="551" customFormat="1" ht="13.5" x14ac:dyDescent="0.3"/>
    <row r="552" customFormat="1" ht="13.5" x14ac:dyDescent="0.3"/>
    <row r="553" customFormat="1" ht="13.5" x14ac:dyDescent="0.3"/>
    <row r="554" customFormat="1" ht="13.5" x14ac:dyDescent="0.3"/>
    <row r="555" customFormat="1" ht="13.5" x14ac:dyDescent="0.3"/>
    <row r="556" customFormat="1" ht="13.5" x14ac:dyDescent="0.3"/>
    <row r="557" customFormat="1" ht="13.5" x14ac:dyDescent="0.3"/>
    <row r="558" customFormat="1" ht="13.5" x14ac:dyDescent="0.3"/>
    <row r="559" customFormat="1" ht="13.5" x14ac:dyDescent="0.3"/>
    <row r="560" customFormat="1" ht="13.5" x14ac:dyDescent="0.3"/>
    <row r="561" customFormat="1" ht="13.5" x14ac:dyDescent="0.3"/>
    <row r="562" customFormat="1" ht="13.5" x14ac:dyDescent="0.3"/>
    <row r="563" customFormat="1" ht="13.5" x14ac:dyDescent="0.3"/>
    <row r="564" customFormat="1" ht="13.5" x14ac:dyDescent="0.3"/>
    <row r="565" customFormat="1" ht="13.5" x14ac:dyDescent="0.3"/>
    <row r="566" customFormat="1" ht="13.5" x14ac:dyDescent="0.3"/>
    <row r="567" customFormat="1" ht="13.5" x14ac:dyDescent="0.3"/>
    <row r="568" customFormat="1" ht="13.5" x14ac:dyDescent="0.3"/>
    <row r="569" customFormat="1" ht="13.5" x14ac:dyDescent="0.3"/>
    <row r="570" customFormat="1" ht="13.5" x14ac:dyDescent="0.3"/>
    <row r="571" customFormat="1" ht="13.5" x14ac:dyDescent="0.3"/>
    <row r="572" customFormat="1" ht="13.5" x14ac:dyDescent="0.3"/>
    <row r="573" customFormat="1" ht="13.5" x14ac:dyDescent="0.3"/>
    <row r="574" customFormat="1" ht="13.5" x14ac:dyDescent="0.3"/>
    <row r="575" customFormat="1" ht="13.5" x14ac:dyDescent="0.3"/>
    <row r="576" customFormat="1" ht="13.5" x14ac:dyDescent="0.3"/>
    <row r="577" customFormat="1" ht="13.5" x14ac:dyDescent="0.3"/>
    <row r="578" customFormat="1" ht="13.5" x14ac:dyDescent="0.3"/>
    <row r="579" customFormat="1" ht="13.5" x14ac:dyDescent="0.3"/>
    <row r="580" customFormat="1" ht="13.5" x14ac:dyDescent="0.3"/>
    <row r="581" customFormat="1" ht="13.5" x14ac:dyDescent="0.3"/>
    <row r="582" customFormat="1" ht="13.5" x14ac:dyDescent="0.3"/>
    <row r="583" customFormat="1" ht="13.5" x14ac:dyDescent="0.3"/>
    <row r="584" customFormat="1" ht="13.5" x14ac:dyDescent="0.3"/>
    <row r="585" customFormat="1" ht="13.5" x14ac:dyDescent="0.3"/>
    <row r="586" customFormat="1" ht="13.5" x14ac:dyDescent="0.3"/>
    <row r="587" customFormat="1" ht="13.5" x14ac:dyDescent="0.3"/>
    <row r="588" customFormat="1" ht="13.5" x14ac:dyDescent="0.3"/>
    <row r="589" customFormat="1" ht="13.5" x14ac:dyDescent="0.3"/>
    <row r="590" customFormat="1" ht="13.5" x14ac:dyDescent="0.3"/>
    <row r="591" customFormat="1" ht="13.5" x14ac:dyDescent="0.3"/>
    <row r="592" customFormat="1" ht="13.5" x14ac:dyDescent="0.3"/>
    <row r="593" customFormat="1" ht="13.5" x14ac:dyDescent="0.3"/>
    <row r="594" customFormat="1" ht="13.5" x14ac:dyDescent="0.3"/>
    <row r="595" customFormat="1" ht="13.5" x14ac:dyDescent="0.3"/>
    <row r="596" customFormat="1" ht="13.5" x14ac:dyDescent="0.3"/>
    <row r="597" customFormat="1" ht="13.5" x14ac:dyDescent="0.3"/>
    <row r="598" customFormat="1" ht="13.5" x14ac:dyDescent="0.3"/>
    <row r="599" customFormat="1" ht="13.5" x14ac:dyDescent="0.3"/>
    <row r="600" customFormat="1" ht="13.5" x14ac:dyDescent="0.3"/>
    <row r="601" customFormat="1" ht="13.5" x14ac:dyDescent="0.3"/>
    <row r="602" customFormat="1" ht="13.5" x14ac:dyDescent="0.3"/>
    <row r="603" customFormat="1" ht="13.5" x14ac:dyDescent="0.3"/>
    <row r="604" customFormat="1" ht="13.5" x14ac:dyDescent="0.3"/>
    <row r="605" customFormat="1" ht="13.5" x14ac:dyDescent="0.3"/>
    <row r="606" customFormat="1" ht="13.5" x14ac:dyDescent="0.3"/>
    <row r="607" customFormat="1" ht="13.5" x14ac:dyDescent="0.3"/>
    <row r="608" customFormat="1" ht="13.5" x14ac:dyDescent="0.3"/>
    <row r="609" customFormat="1" ht="13.5" x14ac:dyDescent="0.3"/>
    <row r="610" customFormat="1" ht="13.5" x14ac:dyDescent="0.3"/>
    <row r="611" customFormat="1" ht="13.5" x14ac:dyDescent="0.3"/>
    <row r="612" customFormat="1" ht="13.5" x14ac:dyDescent="0.3"/>
    <row r="613" customFormat="1" ht="13.5" x14ac:dyDescent="0.3"/>
    <row r="614" customFormat="1" ht="13.5" x14ac:dyDescent="0.3"/>
    <row r="615" customFormat="1" ht="13.5" x14ac:dyDescent="0.3"/>
    <row r="616" customFormat="1" ht="13.5" x14ac:dyDescent="0.3"/>
    <row r="617" customFormat="1" ht="13.5" x14ac:dyDescent="0.3"/>
    <row r="618" customFormat="1" ht="13.5" x14ac:dyDescent="0.3"/>
    <row r="619" customFormat="1" ht="13.5" x14ac:dyDescent="0.3"/>
    <row r="620" customFormat="1" ht="13.5" x14ac:dyDescent="0.3"/>
    <row r="621" customFormat="1" ht="13.5" x14ac:dyDescent="0.3"/>
    <row r="622" customFormat="1" ht="13.5" x14ac:dyDescent="0.3"/>
    <row r="623" customFormat="1" ht="13.5" x14ac:dyDescent="0.3"/>
    <row r="624" customFormat="1" ht="13.5" x14ac:dyDescent="0.3"/>
    <row r="625" customFormat="1" ht="13.5" x14ac:dyDescent="0.3"/>
    <row r="626" customFormat="1" ht="13.5" x14ac:dyDescent="0.3"/>
    <row r="627" customFormat="1" ht="13.5" x14ac:dyDescent="0.3"/>
    <row r="628" customFormat="1" ht="13.5" x14ac:dyDescent="0.3"/>
    <row r="629" customFormat="1" ht="13.5" x14ac:dyDescent="0.3"/>
    <row r="630" customFormat="1" ht="13.5" x14ac:dyDescent="0.3"/>
    <row r="631" customFormat="1" ht="13.5" x14ac:dyDescent="0.3"/>
    <row r="632" customFormat="1" ht="13.5" x14ac:dyDescent="0.3"/>
    <row r="633" customFormat="1" ht="13.5" x14ac:dyDescent="0.3"/>
    <row r="634" customFormat="1" ht="13.5" x14ac:dyDescent="0.3"/>
    <row r="635" customFormat="1" ht="13.5" x14ac:dyDescent="0.3"/>
    <row r="636" customFormat="1" ht="13.5" x14ac:dyDescent="0.3"/>
    <row r="637" customFormat="1" ht="13.5" x14ac:dyDescent="0.3"/>
    <row r="638" customFormat="1" ht="13.5" x14ac:dyDescent="0.3"/>
    <row r="639" customFormat="1" ht="13.5" x14ac:dyDescent="0.3"/>
    <row r="640" customFormat="1" ht="13.5" x14ac:dyDescent="0.3"/>
    <row r="641" customFormat="1" ht="13.5" x14ac:dyDescent="0.3"/>
    <row r="642" customFormat="1" ht="13.5" x14ac:dyDescent="0.3"/>
    <row r="643" customFormat="1" ht="13.5" x14ac:dyDescent="0.3"/>
    <row r="644" customFormat="1" ht="13.5" x14ac:dyDescent="0.3"/>
    <row r="645" customFormat="1" ht="13.5" x14ac:dyDescent="0.3"/>
    <row r="646" customFormat="1" ht="13.5" x14ac:dyDescent="0.3"/>
    <row r="647" customFormat="1" ht="13.5" x14ac:dyDescent="0.3"/>
    <row r="648" customFormat="1" ht="13.5" x14ac:dyDescent="0.3"/>
    <row r="649" customFormat="1" ht="13.5" x14ac:dyDescent="0.3"/>
    <row r="650" customFormat="1" ht="13.5" x14ac:dyDescent="0.3"/>
    <row r="651" customFormat="1" ht="13.5" x14ac:dyDescent="0.3"/>
    <row r="652" customFormat="1" ht="13.5" x14ac:dyDescent="0.3"/>
    <row r="653" customFormat="1" ht="13.5" x14ac:dyDescent="0.3"/>
    <row r="654" customFormat="1" ht="13.5" x14ac:dyDescent="0.3"/>
    <row r="655" customFormat="1" ht="13.5" x14ac:dyDescent="0.3"/>
    <row r="656" customFormat="1" ht="13.5" x14ac:dyDescent="0.3"/>
    <row r="657" customFormat="1" ht="13.5" x14ac:dyDescent="0.3"/>
    <row r="658" customFormat="1" ht="13.5" x14ac:dyDescent="0.3"/>
    <row r="659" customFormat="1" ht="13.5" x14ac:dyDescent="0.3"/>
    <row r="660" customFormat="1" ht="13.5" x14ac:dyDescent="0.3"/>
    <row r="661" customFormat="1" ht="13.5" x14ac:dyDescent="0.3"/>
    <row r="662" customFormat="1" ht="13.5" x14ac:dyDescent="0.3"/>
    <row r="663" customFormat="1" ht="13.5" x14ac:dyDescent="0.3"/>
    <row r="664" customFormat="1" ht="13.5" x14ac:dyDescent="0.3"/>
    <row r="665" customFormat="1" ht="13.5" x14ac:dyDescent="0.3"/>
    <row r="666" customFormat="1" ht="13.5" x14ac:dyDescent="0.3"/>
    <row r="667" customFormat="1" ht="13.5" x14ac:dyDescent="0.3"/>
    <row r="668" customFormat="1" ht="13.5" x14ac:dyDescent="0.3"/>
    <row r="669" customFormat="1" ht="13.5" x14ac:dyDescent="0.3"/>
    <row r="670" customFormat="1" ht="13.5" x14ac:dyDescent="0.3"/>
    <row r="671" customFormat="1" ht="13.5" x14ac:dyDescent="0.3"/>
    <row r="672" customFormat="1" ht="13.5" x14ac:dyDescent="0.3"/>
    <row r="673" customFormat="1" ht="13.5" x14ac:dyDescent="0.3"/>
    <row r="674" customFormat="1" ht="13.5" x14ac:dyDescent="0.3"/>
    <row r="675" customFormat="1" ht="13.5" x14ac:dyDescent="0.3"/>
    <row r="676" customFormat="1" ht="13.5" x14ac:dyDescent="0.3"/>
    <row r="677" customFormat="1" ht="13.5" x14ac:dyDescent="0.3"/>
    <row r="678" customFormat="1" ht="13.5" x14ac:dyDescent="0.3"/>
    <row r="679" customFormat="1" ht="13.5" x14ac:dyDescent="0.3"/>
    <row r="680" customFormat="1" ht="13.5" x14ac:dyDescent="0.3"/>
    <row r="681" customFormat="1" ht="13.5" x14ac:dyDescent="0.3"/>
    <row r="682" customFormat="1" ht="13.5" x14ac:dyDescent="0.3"/>
    <row r="683" customFormat="1" ht="13.5" x14ac:dyDescent="0.3"/>
    <row r="684" customFormat="1" ht="13.5" x14ac:dyDescent="0.3"/>
    <row r="685" customFormat="1" ht="13.5" x14ac:dyDescent="0.3"/>
    <row r="686" customFormat="1" ht="13.5" x14ac:dyDescent="0.3"/>
    <row r="687" customFormat="1" ht="13.5" x14ac:dyDescent="0.3"/>
    <row r="688" customFormat="1" ht="13.5" x14ac:dyDescent="0.3"/>
    <row r="689" customFormat="1" ht="13.5" x14ac:dyDescent="0.3"/>
    <row r="690" customFormat="1" ht="13.5" x14ac:dyDescent="0.3"/>
    <row r="691" customFormat="1" ht="13.5" x14ac:dyDescent="0.3"/>
    <row r="692" customFormat="1" ht="13.5" x14ac:dyDescent="0.3"/>
    <row r="693" customFormat="1" ht="13.5" x14ac:dyDescent="0.3"/>
    <row r="694" customFormat="1" ht="13.5" x14ac:dyDescent="0.3"/>
    <row r="695" customFormat="1" ht="13.5" x14ac:dyDescent="0.3"/>
    <row r="696" customFormat="1" ht="13.5" x14ac:dyDescent="0.3"/>
    <row r="697" customFormat="1" ht="13.5" x14ac:dyDescent="0.3"/>
    <row r="698" customFormat="1" ht="13.5" x14ac:dyDescent="0.3"/>
    <row r="699" customFormat="1" ht="13.5" x14ac:dyDescent="0.3"/>
    <row r="700" customFormat="1" ht="13.5" x14ac:dyDescent="0.3"/>
    <row r="701" customFormat="1" ht="13.5" x14ac:dyDescent="0.3"/>
    <row r="702" customFormat="1" ht="13.5" x14ac:dyDescent="0.3"/>
    <row r="703" customFormat="1" ht="13.5" x14ac:dyDescent="0.3"/>
    <row r="704" customFormat="1" ht="13.5" x14ac:dyDescent="0.3"/>
    <row r="705" customFormat="1" ht="13.5" x14ac:dyDescent="0.3"/>
    <row r="706" customFormat="1" ht="13.5" x14ac:dyDescent="0.3"/>
    <row r="707" customFormat="1" ht="13.5" x14ac:dyDescent="0.3"/>
    <row r="708" customFormat="1" ht="13.5" x14ac:dyDescent="0.3"/>
    <row r="709" customFormat="1" ht="13.5" x14ac:dyDescent="0.3"/>
    <row r="710" customFormat="1" ht="13.5" x14ac:dyDescent="0.3"/>
    <row r="711" customFormat="1" ht="13.5" x14ac:dyDescent="0.3"/>
    <row r="712" customFormat="1" ht="13.5" x14ac:dyDescent="0.3"/>
    <row r="713" customFormat="1" ht="13.5" x14ac:dyDescent="0.3"/>
    <row r="714" customFormat="1" ht="13.5" x14ac:dyDescent="0.3"/>
    <row r="715" customFormat="1" ht="13.5" x14ac:dyDescent="0.3"/>
    <row r="716" customFormat="1" ht="13.5" x14ac:dyDescent="0.3"/>
    <row r="717" customFormat="1" ht="13.5" x14ac:dyDescent="0.3"/>
    <row r="718" customFormat="1" ht="13.5" x14ac:dyDescent="0.3"/>
    <row r="719" customFormat="1" ht="13.5" x14ac:dyDescent="0.3"/>
    <row r="720" customFormat="1" ht="13.5" x14ac:dyDescent="0.3"/>
    <row r="721" customFormat="1" ht="13.5" x14ac:dyDescent="0.3"/>
    <row r="722" customFormat="1" ht="13.5" x14ac:dyDescent="0.3"/>
    <row r="723" customFormat="1" ht="13.5" x14ac:dyDescent="0.3"/>
    <row r="724" customFormat="1" ht="13.5" x14ac:dyDescent="0.3"/>
    <row r="725" customFormat="1" ht="13.5" x14ac:dyDescent="0.3"/>
    <row r="726" customFormat="1" ht="13.5" x14ac:dyDescent="0.3"/>
    <row r="727" customFormat="1" ht="13.5" x14ac:dyDescent="0.3"/>
    <row r="728" customFormat="1" ht="13.5" x14ac:dyDescent="0.3"/>
    <row r="729" customFormat="1" ht="13.5" x14ac:dyDescent="0.3"/>
    <row r="730" customFormat="1" ht="13.5" x14ac:dyDescent="0.3"/>
    <row r="731" customFormat="1" ht="13.5" x14ac:dyDescent="0.3"/>
    <row r="732" customFormat="1" ht="13.5" x14ac:dyDescent="0.3"/>
    <row r="733" customFormat="1" ht="13.5" x14ac:dyDescent="0.3"/>
    <row r="734" customFormat="1" ht="13.5" x14ac:dyDescent="0.3"/>
    <row r="735" customFormat="1" ht="13.5" x14ac:dyDescent="0.3"/>
    <row r="736" customFormat="1" ht="13.5" x14ac:dyDescent="0.3"/>
    <row r="737" customFormat="1" ht="13.5" x14ac:dyDescent="0.3"/>
    <row r="738" customFormat="1" ht="13.5" x14ac:dyDescent="0.3"/>
    <row r="739" customFormat="1" ht="13.5" x14ac:dyDescent="0.3"/>
    <row r="740" customFormat="1" ht="13.5" x14ac:dyDescent="0.3"/>
    <row r="741" customFormat="1" ht="13.5" x14ac:dyDescent="0.3"/>
    <row r="742" customFormat="1" ht="13.5" x14ac:dyDescent="0.3"/>
    <row r="743" customFormat="1" ht="13.5" x14ac:dyDescent="0.3"/>
    <row r="744" customFormat="1" ht="13.5" x14ac:dyDescent="0.3"/>
    <row r="745" customFormat="1" ht="13.5" x14ac:dyDescent="0.3"/>
    <row r="746" customFormat="1" ht="13.5" x14ac:dyDescent="0.3"/>
    <row r="747" customFormat="1" ht="13.5" x14ac:dyDescent="0.3"/>
    <row r="748" customFormat="1" ht="13.5" x14ac:dyDescent="0.3"/>
    <row r="749" customFormat="1" ht="13.5" x14ac:dyDescent="0.3"/>
    <row r="750" customFormat="1" ht="13.5" x14ac:dyDescent="0.3"/>
    <row r="751" customFormat="1" ht="13.5" x14ac:dyDescent="0.3"/>
    <row r="752" customFormat="1" ht="13.5" x14ac:dyDescent="0.3"/>
    <row r="753" customFormat="1" ht="13.5" x14ac:dyDescent="0.3"/>
    <row r="754" customFormat="1" ht="13.5" x14ac:dyDescent="0.3"/>
    <row r="755" customFormat="1" ht="13.5" x14ac:dyDescent="0.3"/>
    <row r="756" customFormat="1" ht="13.5" x14ac:dyDescent="0.3"/>
    <row r="757" customFormat="1" ht="13.5" x14ac:dyDescent="0.3"/>
    <row r="758" customFormat="1" ht="13.5" x14ac:dyDescent="0.3"/>
    <row r="759" customFormat="1" ht="13.5" x14ac:dyDescent="0.3"/>
    <row r="760" customFormat="1" ht="13.5" x14ac:dyDescent="0.3"/>
    <row r="761" customFormat="1" ht="13.5" x14ac:dyDescent="0.3"/>
    <row r="762" customFormat="1" ht="13.5" x14ac:dyDescent="0.3"/>
    <row r="763" customFormat="1" ht="13.5" x14ac:dyDescent="0.3"/>
    <row r="764" customFormat="1" ht="13.5" x14ac:dyDescent="0.3"/>
    <row r="765" customFormat="1" ht="13.5" x14ac:dyDescent="0.3"/>
    <row r="766" customFormat="1" ht="13.5" x14ac:dyDescent="0.3"/>
    <row r="767" customFormat="1" ht="13.5" x14ac:dyDescent="0.3"/>
    <row r="768" customFormat="1" ht="13.5" x14ac:dyDescent="0.3"/>
    <row r="769" customFormat="1" ht="13.5" x14ac:dyDescent="0.3"/>
    <row r="770" customFormat="1" ht="13.5" x14ac:dyDescent="0.3"/>
    <row r="771" customFormat="1" ht="13.5" x14ac:dyDescent="0.3"/>
    <row r="772" customFormat="1" ht="13.5" x14ac:dyDescent="0.3"/>
    <row r="773" customFormat="1" ht="13.5" x14ac:dyDescent="0.3"/>
    <row r="774" customFormat="1" ht="13.5" x14ac:dyDescent="0.3"/>
    <row r="775" customFormat="1" ht="13.5" x14ac:dyDescent="0.3"/>
    <row r="776" customFormat="1" ht="13.5" x14ac:dyDescent="0.3"/>
    <row r="777" customFormat="1" ht="13.5" x14ac:dyDescent="0.3"/>
    <row r="778" customFormat="1" ht="13.5" x14ac:dyDescent="0.3"/>
    <row r="779" customFormat="1" ht="13.5" x14ac:dyDescent="0.3"/>
    <row r="780" customFormat="1" ht="13.5" x14ac:dyDescent="0.3"/>
    <row r="781" customFormat="1" ht="13.5" x14ac:dyDescent="0.3"/>
    <row r="782" customFormat="1" ht="13.5" x14ac:dyDescent="0.3"/>
    <row r="783" customFormat="1" ht="13.5" x14ac:dyDescent="0.3"/>
    <row r="784" customFormat="1" ht="13.5" x14ac:dyDescent="0.3"/>
    <row r="785" customFormat="1" ht="13.5" x14ac:dyDescent="0.3"/>
    <row r="786" customFormat="1" ht="13.5" x14ac:dyDescent="0.3"/>
    <row r="787" customFormat="1" ht="13.5" x14ac:dyDescent="0.3"/>
    <row r="788" customFormat="1" ht="13.5" x14ac:dyDescent="0.3"/>
    <row r="789" customFormat="1" ht="13.5" x14ac:dyDescent="0.3"/>
    <row r="790" customFormat="1" ht="13.5" x14ac:dyDescent="0.3"/>
    <row r="791" customFormat="1" ht="13.5" x14ac:dyDescent="0.3"/>
    <row r="792" customFormat="1" ht="13.5" x14ac:dyDescent="0.3"/>
    <row r="793" customFormat="1" ht="13.5" x14ac:dyDescent="0.3"/>
    <row r="794" customFormat="1" ht="13.5" x14ac:dyDescent="0.3"/>
    <row r="795" customFormat="1" ht="13.5" x14ac:dyDescent="0.3"/>
    <row r="796" customFormat="1" ht="13.5" x14ac:dyDescent="0.3"/>
    <row r="797" customFormat="1" ht="13.5" x14ac:dyDescent="0.3"/>
    <row r="798" customFormat="1" ht="13.5" x14ac:dyDescent="0.3"/>
    <row r="799" customFormat="1" ht="13.5" x14ac:dyDescent="0.3"/>
    <row r="800" customFormat="1" ht="13.5" x14ac:dyDescent="0.3"/>
    <row r="801" customFormat="1" ht="13.5" x14ac:dyDescent="0.3"/>
    <row r="802" customFormat="1" ht="13.5" x14ac:dyDescent="0.3"/>
    <row r="803" customFormat="1" ht="13.5" x14ac:dyDescent="0.3"/>
    <row r="804" customFormat="1" ht="13.5" x14ac:dyDescent="0.3"/>
    <row r="805" customFormat="1" ht="13.5" x14ac:dyDescent="0.3"/>
    <row r="806" customFormat="1" ht="13.5" x14ac:dyDescent="0.3"/>
    <row r="807" customFormat="1" ht="13.5" x14ac:dyDescent="0.3"/>
    <row r="808" customFormat="1" ht="13.5" x14ac:dyDescent="0.3"/>
    <row r="809" customFormat="1" ht="13.5" x14ac:dyDescent="0.3"/>
    <row r="810" customFormat="1" ht="13.5" x14ac:dyDescent="0.3"/>
    <row r="811" customFormat="1" ht="13.5" x14ac:dyDescent="0.3"/>
    <row r="812" customFormat="1" ht="13.5" x14ac:dyDescent="0.3"/>
    <row r="813" customFormat="1" ht="13.5" x14ac:dyDescent="0.3"/>
    <row r="814" customFormat="1" ht="13.5" x14ac:dyDescent="0.3"/>
    <row r="815" customFormat="1" ht="13.5" x14ac:dyDescent="0.3"/>
    <row r="816" customFormat="1" ht="13.5" x14ac:dyDescent="0.3"/>
    <row r="817" customFormat="1" ht="13.5" x14ac:dyDescent="0.3"/>
    <row r="818" customFormat="1" ht="13.5" x14ac:dyDescent="0.3"/>
    <row r="819" customFormat="1" ht="13.5" x14ac:dyDescent="0.3"/>
    <row r="820" customFormat="1" ht="13.5" x14ac:dyDescent="0.3"/>
    <row r="821" customFormat="1" ht="13.5" x14ac:dyDescent="0.3"/>
    <row r="822" customFormat="1" ht="13.5" x14ac:dyDescent="0.3"/>
    <row r="823" customFormat="1" ht="13.5" x14ac:dyDescent="0.3"/>
    <row r="824" customFormat="1" ht="13.5" x14ac:dyDescent="0.3"/>
    <row r="825" customFormat="1" ht="13.5" x14ac:dyDescent="0.3"/>
    <row r="826" customFormat="1" ht="13.5" x14ac:dyDescent="0.3"/>
    <row r="827" customFormat="1" ht="13.5" x14ac:dyDescent="0.3"/>
    <row r="828" customFormat="1" ht="13.5" x14ac:dyDescent="0.3"/>
    <row r="829" customFormat="1" ht="13.5" x14ac:dyDescent="0.3"/>
    <row r="830" customFormat="1" ht="13.5" x14ac:dyDescent="0.3"/>
    <row r="831" customFormat="1" ht="13.5" x14ac:dyDescent="0.3"/>
    <row r="832" customFormat="1" ht="13.5" x14ac:dyDescent="0.3"/>
    <row r="833" customFormat="1" ht="13.5" x14ac:dyDescent="0.3"/>
    <row r="834" customFormat="1" ht="13.5" x14ac:dyDescent="0.3"/>
    <row r="835" customFormat="1" ht="13.5" x14ac:dyDescent="0.3"/>
    <row r="836" customFormat="1" ht="13.5" x14ac:dyDescent="0.3"/>
    <row r="837" customFormat="1" ht="13.5" x14ac:dyDescent="0.3"/>
    <row r="838" customFormat="1" ht="13.5" x14ac:dyDescent="0.3"/>
    <row r="839" customFormat="1" ht="13.5" x14ac:dyDescent="0.3"/>
    <row r="840" customFormat="1" ht="13.5" x14ac:dyDescent="0.3"/>
    <row r="841" customFormat="1" ht="13.5" x14ac:dyDescent="0.3"/>
    <row r="842" customFormat="1" ht="13.5" x14ac:dyDescent="0.3"/>
    <row r="843" customFormat="1" ht="13.5" x14ac:dyDescent="0.3"/>
    <row r="844" customFormat="1" ht="13.5" x14ac:dyDescent="0.3"/>
    <row r="845" customFormat="1" ht="13.5" x14ac:dyDescent="0.3"/>
    <row r="846" customFormat="1" ht="13.5" x14ac:dyDescent="0.3"/>
    <row r="847" customFormat="1" ht="13.5" x14ac:dyDescent="0.3"/>
    <row r="848" customFormat="1" ht="13.5" x14ac:dyDescent="0.3"/>
    <row r="849" customFormat="1" ht="13.5" x14ac:dyDescent="0.3"/>
    <row r="850" customFormat="1" ht="13.5" x14ac:dyDescent="0.3"/>
    <row r="851" customFormat="1" ht="13.5" x14ac:dyDescent="0.3"/>
    <row r="852" customFormat="1" ht="13.5" x14ac:dyDescent="0.3"/>
    <row r="853" customFormat="1" ht="13.5" x14ac:dyDescent="0.3"/>
    <row r="854" customFormat="1" ht="13.5" x14ac:dyDescent="0.3"/>
    <row r="855" customFormat="1" ht="13.5" x14ac:dyDescent="0.3"/>
    <row r="856" customFormat="1" ht="13.5" x14ac:dyDescent="0.3"/>
    <row r="857" customFormat="1" ht="13.5" x14ac:dyDescent="0.3"/>
    <row r="858" customFormat="1" ht="13.5" x14ac:dyDescent="0.3"/>
    <row r="859" customFormat="1" ht="13.5" x14ac:dyDescent="0.3"/>
    <row r="860" customFormat="1" ht="13.5" x14ac:dyDescent="0.3"/>
    <row r="861" customFormat="1" ht="13.5" x14ac:dyDescent="0.3"/>
    <row r="862" customFormat="1" ht="13.5" x14ac:dyDescent="0.3"/>
    <row r="863" customFormat="1" ht="13.5" x14ac:dyDescent="0.3"/>
    <row r="864" customFormat="1" ht="13.5" x14ac:dyDescent="0.3"/>
    <row r="865" customFormat="1" ht="13.5" x14ac:dyDescent="0.3"/>
    <row r="866" customFormat="1" ht="13.5" x14ac:dyDescent="0.3"/>
    <row r="867" customFormat="1" ht="13.5" x14ac:dyDescent="0.3"/>
    <row r="868" customFormat="1" ht="13.5" x14ac:dyDescent="0.3"/>
    <row r="869" customFormat="1" ht="13.5" x14ac:dyDescent="0.3"/>
    <row r="870" customFormat="1" ht="13.5" x14ac:dyDescent="0.3"/>
    <row r="871" customFormat="1" ht="13.5" x14ac:dyDescent="0.3"/>
    <row r="872" customFormat="1" ht="13.5" x14ac:dyDescent="0.3"/>
    <row r="873" customFormat="1" ht="13.5" x14ac:dyDescent="0.3"/>
    <row r="874" customFormat="1" ht="13.5" x14ac:dyDescent="0.3"/>
    <row r="875" customFormat="1" ht="13.5" x14ac:dyDescent="0.3"/>
    <row r="876" customFormat="1" ht="13.5" x14ac:dyDescent="0.3"/>
    <row r="877" customFormat="1" ht="13.5" x14ac:dyDescent="0.3"/>
    <row r="878" customFormat="1" ht="13.5" x14ac:dyDescent="0.3"/>
    <row r="879" customFormat="1" ht="13.5" x14ac:dyDescent="0.3"/>
    <row r="880" customFormat="1" ht="13.5" x14ac:dyDescent="0.3"/>
    <row r="881" customFormat="1" ht="13.5" x14ac:dyDescent="0.3"/>
    <row r="882" customFormat="1" ht="13.5" x14ac:dyDescent="0.3"/>
    <row r="883" customFormat="1" ht="13.5" x14ac:dyDescent="0.3"/>
    <row r="884" customFormat="1" ht="13.5" x14ac:dyDescent="0.3"/>
    <row r="885" customFormat="1" ht="13.5" x14ac:dyDescent="0.3"/>
    <row r="886" customFormat="1" ht="13.5" x14ac:dyDescent="0.3"/>
    <row r="887" customFormat="1" ht="13.5" x14ac:dyDescent="0.3"/>
    <row r="888" customFormat="1" ht="13.5" x14ac:dyDescent="0.3"/>
    <row r="889" customFormat="1" ht="13.5" x14ac:dyDescent="0.3"/>
    <row r="890" customFormat="1" ht="13.5" x14ac:dyDescent="0.3"/>
    <row r="891" customFormat="1" ht="13.5" x14ac:dyDescent="0.3"/>
    <row r="892" customFormat="1" ht="13.5" x14ac:dyDescent="0.3"/>
    <row r="893" customFormat="1" ht="13.5" x14ac:dyDescent="0.3"/>
    <row r="894" customFormat="1" ht="13.5" x14ac:dyDescent="0.3"/>
    <row r="895" customFormat="1" ht="13.5" x14ac:dyDescent="0.3"/>
    <row r="896" customFormat="1" ht="13.5" x14ac:dyDescent="0.3"/>
    <row r="897" customFormat="1" ht="13.5" x14ac:dyDescent="0.3"/>
    <row r="898" customFormat="1" ht="13.5" x14ac:dyDescent="0.3"/>
    <row r="899" customFormat="1" ht="13.5" x14ac:dyDescent="0.3"/>
    <row r="900" customFormat="1" ht="13.5" x14ac:dyDescent="0.3"/>
    <row r="901" customFormat="1" ht="13.5" x14ac:dyDescent="0.3"/>
    <row r="902" customFormat="1" ht="13.5" x14ac:dyDescent="0.3"/>
    <row r="903" customFormat="1" ht="13.5" x14ac:dyDescent="0.3"/>
    <row r="904" customFormat="1" ht="13.5" x14ac:dyDescent="0.3"/>
    <row r="905" customFormat="1" ht="13.5" x14ac:dyDescent="0.3"/>
    <row r="906" customFormat="1" ht="13.5" x14ac:dyDescent="0.3"/>
    <row r="907" customFormat="1" ht="13.5" x14ac:dyDescent="0.3"/>
    <row r="908" customFormat="1" ht="13.5" x14ac:dyDescent="0.3"/>
    <row r="909" customFormat="1" ht="13.5" x14ac:dyDescent="0.3"/>
    <row r="910" customFormat="1" ht="13.5" x14ac:dyDescent="0.3"/>
    <row r="911" customFormat="1" ht="13.5" x14ac:dyDescent="0.3"/>
    <row r="912" customFormat="1" ht="13.5" x14ac:dyDescent="0.3"/>
    <row r="913" customFormat="1" ht="13.5" x14ac:dyDescent="0.3"/>
    <row r="914" customFormat="1" ht="13.5" x14ac:dyDescent="0.3"/>
    <row r="915" customFormat="1" ht="13.5" x14ac:dyDescent="0.3"/>
    <row r="916" customFormat="1" ht="13.5" x14ac:dyDescent="0.3"/>
    <row r="917" customFormat="1" ht="13.5" x14ac:dyDescent="0.3"/>
    <row r="918" customFormat="1" ht="13.5" x14ac:dyDescent="0.3"/>
    <row r="919" customFormat="1" ht="13.5" x14ac:dyDescent="0.3"/>
    <row r="920" customFormat="1" ht="13.5" x14ac:dyDescent="0.3"/>
    <row r="921" customFormat="1" ht="13.5" x14ac:dyDescent="0.3"/>
    <row r="922" customFormat="1" ht="13.5" x14ac:dyDescent="0.3"/>
    <row r="923" customFormat="1" ht="13.5" x14ac:dyDescent="0.3"/>
    <row r="924" customFormat="1" ht="13.5" x14ac:dyDescent="0.3"/>
    <row r="925" customFormat="1" ht="13.5" x14ac:dyDescent="0.3"/>
    <row r="926" customFormat="1" ht="13.5" x14ac:dyDescent="0.3"/>
    <row r="927" customFormat="1" ht="13.5" x14ac:dyDescent="0.3"/>
    <row r="928" customFormat="1" ht="13.5" x14ac:dyDescent="0.3"/>
    <row r="929" customFormat="1" ht="13.5" x14ac:dyDescent="0.3"/>
    <row r="930" customFormat="1" ht="13.5" x14ac:dyDescent="0.3"/>
    <row r="931" customFormat="1" ht="13.5" x14ac:dyDescent="0.3"/>
    <row r="932" customFormat="1" ht="13.5" x14ac:dyDescent="0.3"/>
    <row r="933" customFormat="1" ht="13.5" x14ac:dyDescent="0.3"/>
    <row r="934" customFormat="1" ht="13.5" x14ac:dyDescent="0.3"/>
    <row r="935" customFormat="1" ht="13.5" x14ac:dyDescent="0.3"/>
    <row r="936" customFormat="1" ht="13.5" x14ac:dyDescent="0.3"/>
    <row r="937" customFormat="1" ht="13.5" x14ac:dyDescent="0.3"/>
    <row r="938" customFormat="1" ht="13.5" x14ac:dyDescent="0.3"/>
    <row r="939" customFormat="1" ht="13.5" x14ac:dyDescent="0.3"/>
    <row r="940" customFormat="1" ht="13.5" x14ac:dyDescent="0.3"/>
    <row r="941" customFormat="1" ht="13.5" x14ac:dyDescent="0.3"/>
    <row r="942" customFormat="1" ht="13.5" x14ac:dyDescent="0.3"/>
    <row r="943" customFormat="1" ht="13.5" x14ac:dyDescent="0.3"/>
    <row r="944" customFormat="1" ht="13.5" x14ac:dyDescent="0.3"/>
    <row r="945" customFormat="1" ht="13.5" x14ac:dyDescent="0.3"/>
    <row r="946" customFormat="1" ht="13.5" x14ac:dyDescent="0.3"/>
    <row r="947" customFormat="1" ht="13.5" x14ac:dyDescent="0.3"/>
    <row r="948" customFormat="1" ht="13.5" x14ac:dyDescent="0.3"/>
    <row r="949" customFormat="1" ht="13.5" x14ac:dyDescent="0.3"/>
    <row r="950" customFormat="1" ht="13.5" x14ac:dyDescent="0.3"/>
    <row r="951" customFormat="1" ht="13.5" x14ac:dyDescent="0.3"/>
    <row r="952" customFormat="1" ht="13.5" x14ac:dyDescent="0.3"/>
    <row r="953" customFormat="1" ht="13.5" x14ac:dyDescent="0.3"/>
    <row r="954" customFormat="1" ht="13.5" x14ac:dyDescent="0.3"/>
    <row r="955" customFormat="1" ht="13.5" x14ac:dyDescent="0.3"/>
    <row r="956" customFormat="1" ht="13.5" x14ac:dyDescent="0.3"/>
    <row r="957" customFormat="1" ht="13.5" x14ac:dyDescent="0.3"/>
    <row r="958" customFormat="1" ht="13.5" x14ac:dyDescent="0.3"/>
    <row r="959" customFormat="1" ht="13.5" x14ac:dyDescent="0.3"/>
    <row r="960" customFormat="1" ht="13.5" x14ac:dyDescent="0.3"/>
    <row r="961" customFormat="1" ht="13.5" x14ac:dyDescent="0.3"/>
    <row r="962" customFormat="1" ht="13.5" x14ac:dyDescent="0.3"/>
    <row r="963" customFormat="1" ht="13.5" x14ac:dyDescent="0.3"/>
    <row r="964" customFormat="1" ht="13.5" x14ac:dyDescent="0.3"/>
    <row r="965" customFormat="1" ht="13.5" x14ac:dyDescent="0.3"/>
    <row r="966" customFormat="1" ht="13.5" x14ac:dyDescent="0.3"/>
    <row r="967" customFormat="1" ht="13.5" x14ac:dyDescent="0.3"/>
    <row r="968" customFormat="1" ht="13.5" x14ac:dyDescent="0.3"/>
    <row r="969" customFormat="1" ht="13.5" x14ac:dyDescent="0.3"/>
    <row r="970" customFormat="1" ht="13.5" x14ac:dyDescent="0.3"/>
    <row r="971" customFormat="1" ht="13.5" x14ac:dyDescent="0.3"/>
    <row r="972" customFormat="1" ht="13.5" x14ac:dyDescent="0.3"/>
    <row r="973" customFormat="1" ht="13.5" x14ac:dyDescent="0.3"/>
    <row r="974" customFormat="1" ht="13.5" x14ac:dyDescent="0.3"/>
    <row r="975" customFormat="1" ht="13.5" x14ac:dyDescent="0.3"/>
    <row r="976" customFormat="1" ht="13.5" x14ac:dyDescent="0.3"/>
    <row r="977" customFormat="1" ht="13.5" x14ac:dyDescent="0.3"/>
    <row r="978" customFormat="1" ht="13.5" x14ac:dyDescent="0.3"/>
    <row r="979" customFormat="1" ht="13.5" x14ac:dyDescent="0.3"/>
    <row r="980" customFormat="1" ht="13.5" x14ac:dyDescent="0.3"/>
    <row r="981" customFormat="1" ht="13.5" x14ac:dyDescent="0.3"/>
    <row r="982" customFormat="1" ht="13.5" x14ac:dyDescent="0.3"/>
    <row r="983" customFormat="1" ht="13.5" x14ac:dyDescent="0.3"/>
    <row r="984" customFormat="1" ht="13.5" x14ac:dyDescent="0.3"/>
    <row r="985" customFormat="1" ht="13.5" x14ac:dyDescent="0.3"/>
    <row r="986" customFormat="1" ht="13.5" x14ac:dyDescent="0.3"/>
    <row r="987" customFormat="1" ht="13.5" x14ac:dyDescent="0.3"/>
    <row r="988" customFormat="1" ht="13.5" x14ac:dyDescent="0.3"/>
    <row r="989" customFormat="1" ht="13.5" x14ac:dyDescent="0.3"/>
    <row r="990" customFormat="1" ht="13.5" x14ac:dyDescent="0.3"/>
    <row r="991" customFormat="1" ht="13.5" x14ac:dyDescent="0.3"/>
    <row r="992" customFormat="1" ht="13.5" x14ac:dyDescent="0.3"/>
    <row r="993" customFormat="1" ht="13.5" x14ac:dyDescent="0.3"/>
    <row r="994" customFormat="1" ht="13.5" x14ac:dyDescent="0.3"/>
    <row r="995" customFormat="1" ht="13.5" x14ac:dyDescent="0.3"/>
    <row r="996" customFormat="1" ht="13.5" x14ac:dyDescent="0.3"/>
    <row r="997" customFormat="1" ht="13.5" x14ac:dyDescent="0.3"/>
    <row r="998" customFormat="1" ht="13.5" x14ac:dyDescent="0.3"/>
    <row r="999" customFormat="1" ht="13.5" x14ac:dyDescent="0.3"/>
    <row r="1000" customFormat="1" ht="13.5" x14ac:dyDescent="0.3"/>
    <row r="1001" customFormat="1" ht="13.5" x14ac:dyDescent="0.3"/>
    <row r="1002" customFormat="1" ht="13.5" x14ac:dyDescent="0.3"/>
    <row r="1003" customFormat="1" ht="13.5" x14ac:dyDescent="0.3"/>
    <row r="1004" customFormat="1" ht="13.5" x14ac:dyDescent="0.3"/>
    <row r="1005" customFormat="1" ht="13.5" x14ac:dyDescent="0.3"/>
    <row r="1006" customFormat="1" ht="13.5" x14ac:dyDescent="0.3"/>
    <row r="1007" customFormat="1" ht="13.5" x14ac:dyDescent="0.3"/>
    <row r="1008" customFormat="1" ht="13.5" x14ac:dyDescent="0.3"/>
    <row r="1009" customFormat="1" ht="13.5" x14ac:dyDescent="0.3"/>
    <row r="1010" customFormat="1" ht="13.5" x14ac:dyDescent="0.3"/>
    <row r="1011" customFormat="1" ht="13.5" x14ac:dyDescent="0.3"/>
    <row r="1012" customFormat="1" ht="13.5" x14ac:dyDescent="0.3"/>
    <row r="1013" customFormat="1" ht="13.5" x14ac:dyDescent="0.3"/>
    <row r="1014" customFormat="1" ht="13.5" x14ac:dyDescent="0.3"/>
    <row r="1015" customFormat="1" ht="13.5" x14ac:dyDescent="0.3"/>
    <row r="1016" customFormat="1" ht="13.5" x14ac:dyDescent="0.3"/>
    <row r="1017" customFormat="1" ht="13.5" x14ac:dyDescent="0.3"/>
    <row r="1018" customFormat="1" ht="13.5" x14ac:dyDescent="0.3"/>
    <row r="1019" customFormat="1" ht="13.5" x14ac:dyDescent="0.3"/>
    <row r="1020" customFormat="1" ht="13.5" x14ac:dyDescent="0.3"/>
    <row r="1021" customFormat="1" ht="13.5" x14ac:dyDescent="0.3"/>
    <row r="1022" customFormat="1" ht="13.5" x14ac:dyDescent="0.3"/>
    <row r="1023" customFormat="1" ht="13.5" x14ac:dyDescent="0.3"/>
    <row r="1024" customFormat="1" ht="13.5" x14ac:dyDescent="0.3"/>
    <row r="1025" customFormat="1" ht="13.5" x14ac:dyDescent="0.3"/>
    <row r="1026" customFormat="1" ht="13.5" x14ac:dyDescent="0.3"/>
    <row r="1027" customFormat="1" ht="13.5" x14ac:dyDescent="0.3"/>
    <row r="1028" customFormat="1" ht="13.5" x14ac:dyDescent="0.3"/>
    <row r="1029" customFormat="1" ht="13.5" x14ac:dyDescent="0.3"/>
    <row r="1030" customFormat="1" ht="13.5" x14ac:dyDescent="0.3"/>
    <row r="1031" customFormat="1" ht="13.5" x14ac:dyDescent="0.3"/>
    <row r="1032" customFormat="1" ht="13.5" x14ac:dyDescent="0.3"/>
    <row r="1033" customFormat="1" ht="13.5" x14ac:dyDescent="0.3"/>
    <row r="1034" customFormat="1" ht="13.5" x14ac:dyDescent="0.3"/>
    <row r="1035" customFormat="1" ht="13.5" x14ac:dyDescent="0.3"/>
    <row r="1036" customFormat="1" ht="13.5" x14ac:dyDescent="0.3"/>
    <row r="1037" customFormat="1" ht="13.5" x14ac:dyDescent="0.3"/>
    <row r="1038" customFormat="1" ht="13.5" x14ac:dyDescent="0.3"/>
    <row r="1039" customFormat="1" ht="13.5" x14ac:dyDescent="0.3"/>
    <row r="1040" customFormat="1" ht="13.5" x14ac:dyDescent="0.3"/>
    <row r="1041" customFormat="1" ht="13.5" x14ac:dyDescent="0.3"/>
    <row r="1042" customFormat="1" ht="13.5" x14ac:dyDescent="0.3"/>
    <row r="1043" customFormat="1" ht="13.5" x14ac:dyDescent="0.3"/>
    <row r="1044" customFormat="1" ht="13.5" x14ac:dyDescent="0.3"/>
    <row r="1045" customFormat="1" ht="13.5" x14ac:dyDescent="0.3"/>
    <row r="1046" customFormat="1" ht="13.5" x14ac:dyDescent="0.3"/>
    <row r="1047" customFormat="1" ht="13.5" x14ac:dyDescent="0.3"/>
    <row r="1048" customFormat="1" ht="13.5" x14ac:dyDescent="0.3"/>
    <row r="1049" customFormat="1" ht="13.5" x14ac:dyDescent="0.3"/>
    <row r="1050" customFormat="1" ht="13.5" x14ac:dyDescent="0.3"/>
    <row r="1051" customFormat="1" ht="13.5" x14ac:dyDescent="0.3"/>
    <row r="1052" customFormat="1" ht="13.5" x14ac:dyDescent="0.3"/>
    <row r="1053" customFormat="1" ht="13.5" x14ac:dyDescent="0.3"/>
    <row r="1054" customFormat="1" ht="13.5" x14ac:dyDescent="0.3"/>
    <row r="1055" customFormat="1" ht="13.5" x14ac:dyDescent="0.3"/>
    <row r="1056" customFormat="1" ht="13.5" x14ac:dyDescent="0.3"/>
    <row r="1057" customFormat="1" ht="13.5" x14ac:dyDescent="0.3"/>
    <row r="1058" customFormat="1" ht="13.5" x14ac:dyDescent="0.3"/>
    <row r="1059" customFormat="1" ht="13.5" x14ac:dyDescent="0.3"/>
    <row r="1060" customFormat="1" ht="13.5" x14ac:dyDescent="0.3"/>
    <row r="1061" customFormat="1" ht="13.5" x14ac:dyDescent="0.3"/>
    <row r="1062" customFormat="1" ht="13.5" x14ac:dyDescent="0.3"/>
    <row r="1063" customFormat="1" ht="13.5" x14ac:dyDescent="0.3"/>
    <row r="1064" customFormat="1" ht="13.5" x14ac:dyDescent="0.3"/>
    <row r="1065" customFormat="1" ht="13.5" x14ac:dyDescent="0.3"/>
    <row r="1066" customFormat="1" ht="13.5" x14ac:dyDescent="0.3"/>
    <row r="1067" customFormat="1" ht="13.5" x14ac:dyDescent="0.3"/>
    <row r="1068" customFormat="1" ht="13.5" x14ac:dyDescent="0.3"/>
    <row r="1069" customFormat="1" ht="13.5" x14ac:dyDescent="0.3"/>
    <row r="1070" customFormat="1" ht="13.5" x14ac:dyDescent="0.3"/>
    <row r="1071" customFormat="1" ht="13.5" x14ac:dyDescent="0.3"/>
    <row r="1072" customFormat="1" ht="13.5" x14ac:dyDescent="0.3"/>
    <row r="1073" customFormat="1" ht="13.5" x14ac:dyDescent="0.3"/>
    <row r="1074" customFormat="1" ht="13.5" x14ac:dyDescent="0.3"/>
    <row r="1075" customFormat="1" ht="13.5" x14ac:dyDescent="0.3"/>
    <row r="1076" customFormat="1" ht="13.5" x14ac:dyDescent="0.3"/>
    <row r="1077" customFormat="1" ht="13.5" x14ac:dyDescent="0.3"/>
    <row r="1078" customFormat="1" ht="13.5" x14ac:dyDescent="0.3"/>
    <row r="1079" customFormat="1" ht="13.5" x14ac:dyDescent="0.3"/>
    <row r="1080" customFormat="1" ht="13.5" x14ac:dyDescent="0.3"/>
    <row r="1081" customFormat="1" ht="13.5" x14ac:dyDescent="0.3"/>
    <row r="1082" customFormat="1" ht="13.5" x14ac:dyDescent="0.3"/>
    <row r="1083" customFormat="1" ht="13.5" x14ac:dyDescent="0.3"/>
    <row r="1084" customFormat="1" ht="13.5" x14ac:dyDescent="0.3"/>
    <row r="1085" customFormat="1" ht="13.5" x14ac:dyDescent="0.3"/>
    <row r="1086" customFormat="1" ht="13.5" x14ac:dyDescent="0.3"/>
    <row r="1087" customFormat="1" ht="13.5" x14ac:dyDescent="0.3"/>
    <row r="1088" customFormat="1" ht="13.5" x14ac:dyDescent="0.3"/>
    <row r="1089" customFormat="1" ht="13.5" x14ac:dyDescent="0.3"/>
    <row r="1090" customFormat="1" ht="13.5" x14ac:dyDescent="0.3"/>
    <row r="1091" customFormat="1" ht="13.5" x14ac:dyDescent="0.3"/>
    <row r="1092" customFormat="1" ht="13.5" x14ac:dyDescent="0.3"/>
    <row r="1093" customFormat="1" ht="13.5" x14ac:dyDescent="0.3"/>
    <row r="1094" customFormat="1" ht="13.5" x14ac:dyDescent="0.3"/>
    <row r="1095" customFormat="1" ht="13.5" x14ac:dyDescent="0.3"/>
    <row r="1096" customFormat="1" ht="13.5" x14ac:dyDescent="0.3"/>
    <row r="1097" customFormat="1" ht="13.5" x14ac:dyDescent="0.3"/>
    <row r="1098" customFormat="1" ht="13.5" x14ac:dyDescent="0.3"/>
    <row r="1099" customFormat="1" ht="13.5" x14ac:dyDescent="0.3"/>
    <row r="1100" customFormat="1" ht="13.5" x14ac:dyDescent="0.3"/>
    <row r="1101" customFormat="1" ht="13.5" x14ac:dyDescent="0.3"/>
    <row r="1102" customFormat="1" ht="13.5" x14ac:dyDescent="0.3"/>
    <row r="1103" customFormat="1" ht="13.5" x14ac:dyDescent="0.3"/>
    <row r="1104" customFormat="1" ht="13.5" x14ac:dyDescent="0.3"/>
    <row r="1105" customFormat="1" ht="13.5" x14ac:dyDescent="0.3"/>
    <row r="1106" customFormat="1" ht="13.5" x14ac:dyDescent="0.3"/>
    <row r="1107" customFormat="1" ht="13.5" x14ac:dyDescent="0.3"/>
    <row r="1108" customFormat="1" ht="13.5" x14ac:dyDescent="0.3"/>
    <row r="1109" customFormat="1" ht="13.5" x14ac:dyDescent="0.3"/>
    <row r="1110" customFormat="1" ht="13.5" x14ac:dyDescent="0.3"/>
    <row r="1111" customFormat="1" ht="13.5" x14ac:dyDescent="0.3"/>
    <row r="1112" customFormat="1" ht="13.5" x14ac:dyDescent="0.3"/>
    <row r="1113" customFormat="1" ht="13.5" x14ac:dyDescent="0.3"/>
    <row r="1114" customFormat="1" ht="13.5" x14ac:dyDescent="0.3"/>
    <row r="1115" customFormat="1" ht="13.5" x14ac:dyDescent="0.3"/>
    <row r="1116" customFormat="1" ht="13.5" x14ac:dyDescent="0.3"/>
    <row r="1117" customFormat="1" ht="13.5" x14ac:dyDescent="0.3"/>
    <row r="1118" customFormat="1" ht="13.5" x14ac:dyDescent="0.3"/>
    <row r="1119" customFormat="1" ht="13.5" x14ac:dyDescent="0.3"/>
    <row r="1120" customFormat="1" ht="13.5" x14ac:dyDescent="0.3"/>
    <row r="1121" customFormat="1" ht="13.5" x14ac:dyDescent="0.3"/>
    <row r="1122" customFormat="1" ht="13.5" x14ac:dyDescent="0.3"/>
    <row r="1123" customFormat="1" ht="13.5" x14ac:dyDescent="0.3"/>
    <row r="1124" customFormat="1" ht="13.5" x14ac:dyDescent="0.3"/>
    <row r="1125" customFormat="1" ht="13.5" x14ac:dyDescent="0.3"/>
    <row r="1126" customFormat="1" ht="13.5" x14ac:dyDescent="0.3"/>
    <row r="1127" customFormat="1" ht="13.5" x14ac:dyDescent="0.3"/>
    <row r="1128" customFormat="1" ht="13.5" x14ac:dyDescent="0.3"/>
    <row r="1129" customFormat="1" ht="13.5" x14ac:dyDescent="0.3"/>
    <row r="1130" customFormat="1" ht="13.5" x14ac:dyDescent="0.3"/>
    <row r="1131" customFormat="1" ht="13.5" x14ac:dyDescent="0.3"/>
    <row r="1132" customFormat="1" ht="13.5" x14ac:dyDescent="0.3"/>
    <row r="1133" customFormat="1" ht="13.5" x14ac:dyDescent="0.3"/>
    <row r="1134" customFormat="1" ht="13.5" x14ac:dyDescent="0.3"/>
    <row r="1135" customFormat="1" ht="13.5" x14ac:dyDescent="0.3"/>
    <row r="1136" customFormat="1" ht="13.5" x14ac:dyDescent="0.3"/>
    <row r="1137" customFormat="1" ht="13.5" x14ac:dyDescent="0.3"/>
    <row r="1138" customFormat="1" ht="13.5" x14ac:dyDescent="0.3"/>
    <row r="1139" customFormat="1" ht="13.5" x14ac:dyDescent="0.3"/>
    <row r="1140" customFormat="1" ht="13.5" x14ac:dyDescent="0.3"/>
    <row r="1141" customFormat="1" ht="13.5" x14ac:dyDescent="0.3"/>
    <row r="1142" customFormat="1" ht="13.5" x14ac:dyDescent="0.3"/>
    <row r="1143" customFormat="1" ht="13.5" x14ac:dyDescent="0.3"/>
    <row r="1144" customFormat="1" ht="13.5" x14ac:dyDescent="0.3"/>
    <row r="1145" customFormat="1" ht="13.5" x14ac:dyDescent="0.3"/>
    <row r="1146" customFormat="1" ht="13.5" x14ac:dyDescent="0.3"/>
    <row r="1147" customFormat="1" ht="13.5" x14ac:dyDescent="0.3"/>
    <row r="1148" customFormat="1" ht="13.5" x14ac:dyDescent="0.3"/>
    <row r="1149" customFormat="1" ht="13.5" x14ac:dyDescent="0.3"/>
    <row r="1150" customFormat="1" ht="13.5" x14ac:dyDescent="0.3"/>
    <row r="1151" customFormat="1" ht="13.5" x14ac:dyDescent="0.3"/>
    <row r="1152" customFormat="1" ht="13.5" x14ac:dyDescent="0.3"/>
    <row r="1153" customFormat="1" ht="13.5" x14ac:dyDescent="0.3"/>
    <row r="1154" customFormat="1" ht="13.5" x14ac:dyDescent="0.3"/>
    <row r="1155" customFormat="1" ht="13.5" x14ac:dyDescent="0.3"/>
    <row r="1156" customFormat="1" ht="13.5" x14ac:dyDescent="0.3"/>
    <row r="1157" customFormat="1" ht="13.5" x14ac:dyDescent="0.3"/>
    <row r="1158" customFormat="1" ht="13.5" x14ac:dyDescent="0.3"/>
    <row r="1159" customFormat="1" ht="13.5" x14ac:dyDescent="0.3"/>
    <row r="1160" customFormat="1" ht="13.5" x14ac:dyDescent="0.3"/>
    <row r="1161" customFormat="1" ht="13.5" x14ac:dyDescent="0.3"/>
    <row r="1162" customFormat="1" ht="13.5" x14ac:dyDescent="0.3"/>
    <row r="1163" customFormat="1" ht="13.5" x14ac:dyDescent="0.3"/>
    <row r="1164" customFormat="1" ht="13.5" x14ac:dyDescent="0.3"/>
    <row r="1165" customFormat="1" ht="13.5" x14ac:dyDescent="0.3"/>
    <row r="1166" customFormat="1" ht="13.5" x14ac:dyDescent="0.3"/>
    <row r="1167" customFormat="1" ht="13.5" x14ac:dyDescent="0.3"/>
    <row r="1168" customFormat="1" ht="13.5" x14ac:dyDescent="0.3"/>
    <row r="1169" customFormat="1" ht="13.5" x14ac:dyDescent="0.3"/>
    <row r="1170" customFormat="1" ht="13.5" x14ac:dyDescent="0.3"/>
    <row r="1171" customFormat="1" ht="13.5" x14ac:dyDescent="0.3"/>
    <row r="1172" customFormat="1" ht="13.5" x14ac:dyDescent="0.3"/>
    <row r="1173" customFormat="1" ht="13.5" x14ac:dyDescent="0.3"/>
    <row r="1174" customFormat="1" ht="13.5" x14ac:dyDescent="0.3"/>
    <row r="1175" customFormat="1" ht="13.5" x14ac:dyDescent="0.3"/>
    <row r="1176" customFormat="1" ht="13.5" x14ac:dyDescent="0.3"/>
    <row r="1177" customFormat="1" ht="13.5" x14ac:dyDescent="0.3"/>
    <row r="1178" customFormat="1" ht="13.5" x14ac:dyDescent="0.3"/>
    <row r="1179" customFormat="1" ht="13.5" x14ac:dyDescent="0.3"/>
    <row r="1180" customFormat="1" ht="13.5" x14ac:dyDescent="0.3"/>
    <row r="1181" customFormat="1" ht="13.5" x14ac:dyDescent="0.3"/>
    <row r="1182" customFormat="1" ht="13.5" x14ac:dyDescent="0.3"/>
    <row r="1183" customFormat="1" ht="13.5" x14ac:dyDescent="0.3"/>
    <row r="1184" customFormat="1" ht="13.5" x14ac:dyDescent="0.3"/>
    <row r="1185" customFormat="1" ht="13.5" x14ac:dyDescent="0.3"/>
    <row r="1186" customFormat="1" ht="13.5" x14ac:dyDescent="0.3"/>
    <row r="1187" customFormat="1" ht="13.5" x14ac:dyDescent="0.3"/>
    <row r="1188" customFormat="1" ht="13.5" x14ac:dyDescent="0.3"/>
    <row r="1189" customFormat="1" ht="13.5" x14ac:dyDescent="0.3"/>
    <row r="1190" customFormat="1" ht="13.5" x14ac:dyDescent="0.3"/>
    <row r="1191" customFormat="1" ht="13.5" x14ac:dyDescent="0.3"/>
    <row r="1192" customFormat="1" ht="13.5" x14ac:dyDescent="0.3"/>
    <row r="1193" customFormat="1" ht="13.5" x14ac:dyDescent="0.3"/>
    <row r="1194" customFormat="1" ht="13.5" x14ac:dyDescent="0.3"/>
    <row r="1195" customFormat="1" ht="13.5" x14ac:dyDescent="0.3"/>
    <row r="1196" customFormat="1" ht="13.5" x14ac:dyDescent="0.3"/>
    <row r="1197" customFormat="1" ht="13.5" x14ac:dyDescent="0.3"/>
    <row r="1198" customFormat="1" ht="13.5" x14ac:dyDescent="0.3"/>
    <row r="1199" customFormat="1" ht="13.5" x14ac:dyDescent="0.3"/>
    <row r="1200" customFormat="1" ht="13.5" x14ac:dyDescent="0.3"/>
    <row r="1201" customFormat="1" ht="13.5" x14ac:dyDescent="0.3"/>
    <row r="1202" customFormat="1" ht="13.5" x14ac:dyDescent="0.3"/>
    <row r="1203" customFormat="1" ht="13.5" x14ac:dyDescent="0.3"/>
    <row r="1204" customFormat="1" ht="13.5" x14ac:dyDescent="0.3"/>
    <row r="1205" customFormat="1" ht="13.5" x14ac:dyDescent="0.3"/>
    <row r="1206" customFormat="1" ht="13.5" x14ac:dyDescent="0.3"/>
    <row r="1207" customFormat="1" ht="13.5" x14ac:dyDescent="0.3"/>
    <row r="1208" customFormat="1" ht="13.5" x14ac:dyDescent="0.3"/>
    <row r="1209" customFormat="1" ht="13.5" x14ac:dyDescent="0.3"/>
    <row r="1210" customFormat="1" ht="13.5" x14ac:dyDescent="0.3"/>
    <row r="1211" customFormat="1" ht="13.5" x14ac:dyDescent="0.3"/>
    <row r="1212" customFormat="1" ht="13.5" x14ac:dyDescent="0.3"/>
    <row r="1213" customFormat="1" ht="13.5" x14ac:dyDescent="0.3"/>
    <row r="1214" customFormat="1" ht="13.5" x14ac:dyDescent="0.3"/>
    <row r="1215" customFormat="1" ht="13.5" x14ac:dyDescent="0.3"/>
    <row r="1216" customFormat="1" ht="13.5" x14ac:dyDescent="0.3"/>
    <row r="1217" customFormat="1" ht="13.5" x14ac:dyDescent="0.3"/>
    <row r="1218" customFormat="1" ht="13.5" x14ac:dyDescent="0.3"/>
    <row r="1219" customFormat="1" ht="13.5" x14ac:dyDescent="0.3"/>
    <row r="1220" customFormat="1" ht="13.5" x14ac:dyDescent="0.3"/>
    <row r="1221" customFormat="1" ht="13.5" x14ac:dyDescent="0.3"/>
    <row r="1222" customFormat="1" ht="13.5" x14ac:dyDescent="0.3"/>
    <row r="1223" customFormat="1" ht="13.5" x14ac:dyDescent="0.3"/>
    <row r="1224" customFormat="1" ht="13.5" x14ac:dyDescent="0.3"/>
    <row r="1225" customFormat="1" ht="13.5" x14ac:dyDescent="0.3"/>
    <row r="1226" customFormat="1" ht="13.5" x14ac:dyDescent="0.3"/>
    <row r="1227" customFormat="1" ht="13.5" x14ac:dyDescent="0.3"/>
    <row r="1228" customFormat="1" ht="13.5" x14ac:dyDescent="0.3"/>
    <row r="1229" customFormat="1" ht="13.5" x14ac:dyDescent="0.3"/>
    <row r="1230" customFormat="1" ht="13.5" x14ac:dyDescent="0.3"/>
    <row r="1231" customFormat="1" ht="13.5" x14ac:dyDescent="0.3"/>
    <row r="1232" customFormat="1" ht="13.5" x14ac:dyDescent="0.3"/>
    <row r="1233" customFormat="1" ht="13.5" x14ac:dyDescent="0.3"/>
    <row r="1234" customFormat="1" ht="13.5" x14ac:dyDescent="0.3"/>
    <row r="1235" customFormat="1" ht="13.5" x14ac:dyDescent="0.3"/>
    <row r="1236" customFormat="1" ht="13.5" x14ac:dyDescent="0.3"/>
    <row r="1237" customFormat="1" ht="13.5" x14ac:dyDescent="0.3"/>
    <row r="1238" customFormat="1" ht="13.5" x14ac:dyDescent="0.3"/>
    <row r="1239" customFormat="1" ht="13.5" x14ac:dyDescent="0.3"/>
    <row r="1240" customFormat="1" ht="13.5" x14ac:dyDescent="0.3"/>
    <row r="1241" customFormat="1" ht="13.5" x14ac:dyDescent="0.3"/>
    <row r="1242" customFormat="1" ht="13.5" x14ac:dyDescent="0.3"/>
    <row r="1243" customFormat="1" ht="13.5" x14ac:dyDescent="0.3"/>
    <row r="1244" customFormat="1" ht="13.5" x14ac:dyDescent="0.3"/>
    <row r="1245" customFormat="1" ht="13.5" x14ac:dyDescent="0.3"/>
    <row r="1246" customFormat="1" ht="13.5" x14ac:dyDescent="0.3"/>
    <row r="1247" customFormat="1" ht="13.5" x14ac:dyDescent="0.3"/>
    <row r="1248" customFormat="1" ht="13.5" x14ac:dyDescent="0.3"/>
    <row r="1249" customFormat="1" ht="13.5" x14ac:dyDescent="0.3"/>
    <row r="1250" customFormat="1" ht="13.5" x14ac:dyDescent="0.3"/>
    <row r="1251" customFormat="1" ht="13.5" x14ac:dyDescent="0.3"/>
    <row r="1252" customFormat="1" ht="13.5" x14ac:dyDescent="0.3"/>
    <row r="1253" customFormat="1" ht="13.5" x14ac:dyDescent="0.3"/>
    <row r="1254" customFormat="1" ht="13.5" x14ac:dyDescent="0.3"/>
    <row r="1255" customFormat="1" ht="13.5" x14ac:dyDescent="0.3"/>
    <row r="1256" customFormat="1" ht="13.5" x14ac:dyDescent="0.3"/>
    <row r="1257" customFormat="1" ht="13.5" x14ac:dyDescent="0.3"/>
    <row r="1258" customFormat="1" ht="13.5" x14ac:dyDescent="0.3"/>
    <row r="1259" customFormat="1" ht="13.5" x14ac:dyDescent="0.3"/>
    <row r="1260" customFormat="1" ht="13.5" x14ac:dyDescent="0.3"/>
    <row r="1261" customFormat="1" ht="13.5" x14ac:dyDescent="0.3"/>
    <row r="1262" customFormat="1" ht="13.5" x14ac:dyDescent="0.3"/>
    <row r="1263" customFormat="1" ht="13.5" x14ac:dyDescent="0.3"/>
    <row r="1264" customFormat="1" ht="13.5" x14ac:dyDescent="0.3"/>
    <row r="1265" customFormat="1" ht="13.5" x14ac:dyDescent="0.3"/>
    <row r="1266" customFormat="1" ht="13.5" x14ac:dyDescent="0.3"/>
    <row r="1267" customFormat="1" ht="13.5" x14ac:dyDescent="0.3"/>
    <row r="1268" customFormat="1" ht="13.5" x14ac:dyDescent="0.3"/>
    <row r="1269" customFormat="1" ht="13.5" x14ac:dyDescent="0.3"/>
    <row r="1270" customFormat="1" ht="13.5" x14ac:dyDescent="0.3"/>
    <row r="1271" customFormat="1" ht="13.5" x14ac:dyDescent="0.3"/>
    <row r="1272" customFormat="1" ht="13.5" x14ac:dyDescent="0.3"/>
    <row r="1273" customFormat="1" ht="13.5" x14ac:dyDescent="0.3"/>
    <row r="1274" customFormat="1" ht="13.5" x14ac:dyDescent="0.3"/>
    <row r="1275" customFormat="1" ht="13.5" x14ac:dyDescent="0.3"/>
    <row r="1276" customFormat="1" ht="13.5" x14ac:dyDescent="0.3"/>
    <row r="1277" customFormat="1" ht="13.5" x14ac:dyDescent="0.3"/>
    <row r="1278" customFormat="1" ht="13.5" x14ac:dyDescent="0.3"/>
    <row r="1279" customFormat="1" ht="13.5" x14ac:dyDescent="0.3"/>
    <row r="1280" customFormat="1" ht="13.5" x14ac:dyDescent="0.3"/>
    <row r="1281" customFormat="1" ht="13.5" x14ac:dyDescent="0.3"/>
    <row r="1282" customFormat="1" ht="13.5" x14ac:dyDescent="0.3"/>
    <row r="1283" customFormat="1" ht="13.5" x14ac:dyDescent="0.3"/>
    <row r="1284" customFormat="1" ht="13.5" x14ac:dyDescent="0.3"/>
    <row r="1285" customFormat="1" ht="13.5" x14ac:dyDescent="0.3"/>
    <row r="1286" customFormat="1" ht="13.5" x14ac:dyDescent="0.3"/>
    <row r="1287" customFormat="1" ht="13.5" x14ac:dyDescent="0.3"/>
    <row r="1288" customFormat="1" ht="13.5" x14ac:dyDescent="0.3"/>
    <row r="1289" customFormat="1" ht="13.5" x14ac:dyDescent="0.3"/>
    <row r="1290" customFormat="1" ht="13.5" x14ac:dyDescent="0.3"/>
    <row r="1291" customFormat="1" ht="13.5" x14ac:dyDescent="0.3"/>
    <row r="1292" customFormat="1" ht="13.5" x14ac:dyDescent="0.3"/>
    <row r="1293" customFormat="1" ht="13.5" x14ac:dyDescent="0.3"/>
    <row r="1294" customFormat="1" ht="13.5" x14ac:dyDescent="0.3"/>
    <row r="1295" customFormat="1" ht="13.5" x14ac:dyDescent="0.3"/>
    <row r="1296" customFormat="1" ht="13.5" x14ac:dyDescent="0.3"/>
    <row r="1297" customFormat="1" ht="13.5" x14ac:dyDescent="0.3"/>
    <row r="1298" customFormat="1" ht="13.5" x14ac:dyDescent="0.3"/>
    <row r="1299" customFormat="1" ht="13.5" x14ac:dyDescent="0.3"/>
    <row r="1300" customFormat="1" ht="13.5" x14ac:dyDescent="0.3"/>
    <row r="1301" customFormat="1" ht="13.5" x14ac:dyDescent="0.3"/>
    <row r="1302" customFormat="1" ht="13.5" x14ac:dyDescent="0.3"/>
    <row r="1303" customFormat="1" ht="13.5" x14ac:dyDescent="0.3"/>
    <row r="1304" customFormat="1" ht="13.5" x14ac:dyDescent="0.3"/>
    <row r="1305" customFormat="1" ht="13.5" x14ac:dyDescent="0.3"/>
    <row r="1306" customFormat="1" ht="13.5" x14ac:dyDescent="0.3"/>
    <row r="1307" customFormat="1" ht="13.5" x14ac:dyDescent="0.3"/>
    <row r="1308" customFormat="1" ht="13.5" x14ac:dyDescent="0.3"/>
    <row r="1309" customFormat="1" ht="13.5" x14ac:dyDescent="0.3"/>
    <row r="1310" customFormat="1" ht="13.5" x14ac:dyDescent="0.3"/>
    <row r="1311" customFormat="1" ht="13.5" x14ac:dyDescent="0.3"/>
    <row r="1312" customFormat="1" ht="13.5" x14ac:dyDescent="0.3"/>
    <row r="1313" customFormat="1" ht="13.5" x14ac:dyDescent="0.3"/>
    <row r="1314" customFormat="1" ht="13.5" x14ac:dyDescent="0.3"/>
    <row r="1315" customFormat="1" ht="13.5" x14ac:dyDescent="0.3"/>
    <row r="1316" customFormat="1" ht="13.5" x14ac:dyDescent="0.3"/>
    <row r="1317" customFormat="1" ht="13.5" x14ac:dyDescent="0.3"/>
    <row r="1318" customFormat="1" ht="13.5" x14ac:dyDescent="0.3"/>
    <row r="1319" customFormat="1" ht="13.5" x14ac:dyDescent="0.3"/>
    <row r="1320" customFormat="1" ht="13.5" x14ac:dyDescent="0.3"/>
    <row r="1321" customFormat="1" ht="13.5" x14ac:dyDescent="0.3"/>
    <row r="1322" customFormat="1" ht="13.5" x14ac:dyDescent="0.3"/>
    <row r="1323" customFormat="1" ht="13.5" x14ac:dyDescent="0.3"/>
    <row r="1324" customFormat="1" ht="13.5" x14ac:dyDescent="0.3"/>
    <row r="1325" customFormat="1" ht="13.5" x14ac:dyDescent="0.3"/>
    <row r="1326" customFormat="1" ht="13.5" x14ac:dyDescent="0.3"/>
    <row r="1327" customFormat="1" ht="13.5" x14ac:dyDescent="0.3"/>
    <row r="1328" customFormat="1" ht="13.5" x14ac:dyDescent="0.3"/>
    <row r="1329" customFormat="1" ht="13.5" x14ac:dyDescent="0.3"/>
    <row r="1330" customFormat="1" ht="13.5" x14ac:dyDescent="0.3"/>
    <row r="1331" customFormat="1" ht="13.5" x14ac:dyDescent="0.3"/>
    <row r="1332" customFormat="1" ht="13.5" x14ac:dyDescent="0.3"/>
    <row r="1333" customFormat="1" ht="13.5" x14ac:dyDescent="0.3"/>
    <row r="1334" customFormat="1" ht="13.5" x14ac:dyDescent="0.3"/>
    <row r="1335" customFormat="1" ht="13.5" x14ac:dyDescent="0.3"/>
    <row r="1336" customFormat="1" ht="13.5" x14ac:dyDescent="0.3"/>
    <row r="1337" customFormat="1" ht="13.5" x14ac:dyDescent="0.3"/>
    <row r="1338" customFormat="1" ht="13.5" x14ac:dyDescent="0.3"/>
    <row r="1339" customFormat="1" ht="13.5" x14ac:dyDescent="0.3"/>
    <row r="1340" customFormat="1" ht="13.5" x14ac:dyDescent="0.3"/>
    <row r="1341" customFormat="1" ht="13.5" x14ac:dyDescent="0.3"/>
    <row r="1342" customFormat="1" ht="13.5" x14ac:dyDescent="0.3"/>
    <row r="1343" customFormat="1" ht="13.5" x14ac:dyDescent="0.3"/>
    <row r="1344" customFormat="1" ht="13.5" x14ac:dyDescent="0.3"/>
    <row r="1345" customFormat="1" ht="13.5" x14ac:dyDescent="0.3"/>
    <row r="1346" customFormat="1" ht="13.5" x14ac:dyDescent="0.3"/>
    <row r="1347" customFormat="1" ht="13.5" x14ac:dyDescent="0.3"/>
    <row r="1348" customFormat="1" ht="13.5" x14ac:dyDescent="0.3"/>
    <row r="1349" customFormat="1" ht="13.5" x14ac:dyDescent="0.3"/>
    <row r="1350" customFormat="1" ht="13.5" x14ac:dyDescent="0.3"/>
    <row r="1351" customFormat="1" ht="13.5" x14ac:dyDescent="0.3"/>
    <row r="1352" customFormat="1" ht="13.5" x14ac:dyDescent="0.3"/>
    <row r="1353" customFormat="1" ht="13.5" x14ac:dyDescent="0.3"/>
    <row r="1354" customFormat="1" ht="13.5" x14ac:dyDescent="0.3"/>
    <row r="1355" customFormat="1" ht="13.5" x14ac:dyDescent="0.3"/>
    <row r="1356" customFormat="1" ht="13.5" x14ac:dyDescent="0.3"/>
    <row r="1357" customFormat="1" ht="13.5" x14ac:dyDescent="0.3"/>
    <row r="1358" customFormat="1" ht="13.5" x14ac:dyDescent="0.3"/>
    <row r="1359" customFormat="1" ht="13.5" x14ac:dyDescent="0.3"/>
    <row r="1360" customFormat="1" ht="13.5" x14ac:dyDescent="0.3"/>
    <row r="1361" customFormat="1" ht="13.5" x14ac:dyDescent="0.3"/>
    <row r="1362" customFormat="1" ht="13.5" x14ac:dyDescent="0.3"/>
    <row r="1363" customFormat="1" ht="13.5" x14ac:dyDescent="0.3"/>
    <row r="1364" customFormat="1" ht="13.5" x14ac:dyDescent="0.3"/>
    <row r="1365" customFormat="1" ht="13.5" x14ac:dyDescent="0.3"/>
    <row r="1366" customFormat="1" ht="13.5" x14ac:dyDescent="0.3"/>
    <row r="1367" customFormat="1" ht="13.5" x14ac:dyDescent="0.3"/>
    <row r="1368" customFormat="1" ht="13.5" x14ac:dyDescent="0.3"/>
    <row r="1369" customFormat="1" ht="13.5" x14ac:dyDescent="0.3"/>
    <row r="1370" customFormat="1" ht="13.5" x14ac:dyDescent="0.3"/>
    <row r="1371" customFormat="1" ht="13.5" x14ac:dyDescent="0.3"/>
    <row r="1372" customFormat="1" ht="13.5" x14ac:dyDescent="0.3"/>
    <row r="1373" customFormat="1" ht="13.5" x14ac:dyDescent="0.3"/>
    <row r="1374" customFormat="1" ht="13.5" x14ac:dyDescent="0.3"/>
    <row r="1375" customFormat="1" ht="13.5" x14ac:dyDescent="0.3"/>
    <row r="1376" customFormat="1" ht="13.5" x14ac:dyDescent="0.3"/>
    <row r="1377" customFormat="1" ht="13.5" x14ac:dyDescent="0.3"/>
    <row r="1378" customFormat="1" ht="13.5" x14ac:dyDescent="0.3"/>
    <row r="1379" customFormat="1" ht="13.5" x14ac:dyDescent="0.3"/>
    <row r="1380" customFormat="1" ht="13.5" x14ac:dyDescent="0.3"/>
    <row r="1381" customFormat="1" ht="13.5" x14ac:dyDescent="0.3"/>
    <row r="1382" customFormat="1" ht="13.5" x14ac:dyDescent="0.3"/>
    <row r="1383" customFormat="1" ht="13.5" x14ac:dyDescent="0.3"/>
    <row r="1384" customFormat="1" ht="13.5" x14ac:dyDescent="0.3"/>
    <row r="1385" customFormat="1" ht="13.5" x14ac:dyDescent="0.3"/>
    <row r="1386" customFormat="1" ht="13.5" x14ac:dyDescent="0.3"/>
    <row r="1387" customFormat="1" ht="13.5" x14ac:dyDescent="0.3"/>
    <row r="1388" customFormat="1" ht="13.5" x14ac:dyDescent="0.3"/>
    <row r="1389" customFormat="1" ht="13.5" x14ac:dyDescent="0.3"/>
    <row r="1390" customFormat="1" ht="13.5" x14ac:dyDescent="0.3"/>
    <row r="1391" customFormat="1" ht="13.5" x14ac:dyDescent="0.3"/>
    <row r="1392" customFormat="1" ht="13.5" x14ac:dyDescent="0.3"/>
    <row r="1393" customFormat="1" ht="13.5" x14ac:dyDescent="0.3"/>
    <row r="1394" customFormat="1" ht="13.5" x14ac:dyDescent="0.3"/>
    <row r="1395" customFormat="1" ht="13.5" x14ac:dyDescent="0.3"/>
    <row r="1396" customFormat="1" ht="13.5" x14ac:dyDescent="0.3"/>
    <row r="1397" customFormat="1" ht="13.5" x14ac:dyDescent="0.3"/>
    <row r="1398" customFormat="1" ht="13.5" x14ac:dyDescent="0.3"/>
    <row r="1399" customFormat="1" ht="13.5" x14ac:dyDescent="0.3"/>
    <row r="1400" customFormat="1" ht="13.5" x14ac:dyDescent="0.3"/>
    <row r="1401" customFormat="1" ht="13.5" x14ac:dyDescent="0.3"/>
    <row r="1402" customFormat="1" ht="13.5" x14ac:dyDescent="0.3"/>
    <row r="1403" customFormat="1" ht="13.5" x14ac:dyDescent="0.3"/>
    <row r="1404" customFormat="1" ht="13.5" x14ac:dyDescent="0.3"/>
    <row r="1405" customFormat="1" ht="13.5" x14ac:dyDescent="0.3"/>
    <row r="1406" customFormat="1" ht="13.5" x14ac:dyDescent="0.3"/>
    <row r="1407" customFormat="1" ht="13.5" x14ac:dyDescent="0.3"/>
    <row r="1408" customFormat="1" ht="13.5" x14ac:dyDescent="0.3"/>
    <row r="1409" customFormat="1" ht="13.5" x14ac:dyDescent="0.3"/>
    <row r="1410" customFormat="1" ht="13.5" x14ac:dyDescent="0.3"/>
    <row r="1411" customFormat="1" ht="13.5" x14ac:dyDescent="0.3"/>
    <row r="1412" customFormat="1" ht="13.5" x14ac:dyDescent="0.3"/>
    <row r="1413" customFormat="1" ht="13.5" x14ac:dyDescent="0.3"/>
    <row r="1414" customFormat="1" ht="13.5" x14ac:dyDescent="0.3"/>
    <row r="1415" customFormat="1" ht="13.5" x14ac:dyDescent="0.3"/>
    <row r="1416" customFormat="1" ht="13.5" x14ac:dyDescent="0.3"/>
    <row r="1417" customFormat="1" ht="13.5" x14ac:dyDescent="0.3"/>
    <row r="1418" customFormat="1" ht="13.5" x14ac:dyDescent="0.3"/>
    <row r="1419" customFormat="1" ht="13.5" x14ac:dyDescent="0.3"/>
    <row r="1420" customFormat="1" ht="13.5" x14ac:dyDescent="0.3"/>
    <row r="1421" customFormat="1" ht="13.5" x14ac:dyDescent="0.3"/>
    <row r="1422" customFormat="1" ht="13.5" x14ac:dyDescent="0.3"/>
    <row r="1423" customFormat="1" ht="13.5" x14ac:dyDescent="0.3"/>
    <row r="1424" customFormat="1" ht="13.5" x14ac:dyDescent="0.3"/>
    <row r="1425" customFormat="1" ht="13.5" x14ac:dyDescent="0.3"/>
    <row r="1426" customFormat="1" ht="13.5" x14ac:dyDescent="0.3"/>
    <row r="1427" customFormat="1" ht="13.5" x14ac:dyDescent="0.3"/>
    <row r="1428" customFormat="1" ht="13.5" x14ac:dyDescent="0.3"/>
    <row r="1429" customFormat="1" ht="13.5" x14ac:dyDescent="0.3"/>
    <row r="1430" customFormat="1" ht="13.5" x14ac:dyDescent="0.3"/>
    <row r="1431" customFormat="1" ht="13.5" x14ac:dyDescent="0.3"/>
    <row r="1432" customFormat="1" ht="13.5" x14ac:dyDescent="0.3"/>
    <row r="1433" customFormat="1" ht="13.5" x14ac:dyDescent="0.3"/>
    <row r="1434" customFormat="1" ht="13.5" x14ac:dyDescent="0.3"/>
    <row r="1435" customFormat="1" ht="13.5" x14ac:dyDescent="0.3"/>
    <row r="1436" customFormat="1" ht="13.5" x14ac:dyDescent="0.3"/>
    <row r="1437" customFormat="1" ht="13.5" x14ac:dyDescent="0.3"/>
    <row r="1438" customFormat="1" ht="13.5" x14ac:dyDescent="0.3"/>
    <row r="1439" customFormat="1" ht="13.5" x14ac:dyDescent="0.3"/>
    <row r="1440" customFormat="1" ht="13.5" x14ac:dyDescent="0.3"/>
    <row r="1441" customFormat="1" ht="13.5" x14ac:dyDescent="0.3"/>
    <row r="1442" customFormat="1" ht="13.5" x14ac:dyDescent="0.3"/>
    <row r="1443" customFormat="1" ht="13.5" x14ac:dyDescent="0.3"/>
    <row r="1444" customFormat="1" ht="13.5" x14ac:dyDescent="0.3"/>
    <row r="1445" customFormat="1" ht="13.5" x14ac:dyDescent="0.3"/>
    <row r="1446" customFormat="1" ht="13.5" x14ac:dyDescent="0.3"/>
    <row r="1447" customFormat="1" ht="13.5" x14ac:dyDescent="0.3"/>
    <row r="1448" customFormat="1" ht="13.5" x14ac:dyDescent="0.3"/>
    <row r="1449" customFormat="1" ht="13.5" x14ac:dyDescent="0.3"/>
    <row r="1450" customFormat="1" ht="13.5" x14ac:dyDescent="0.3"/>
    <row r="1451" customFormat="1" ht="13.5" x14ac:dyDescent="0.3"/>
    <row r="1452" customFormat="1" ht="13.5" x14ac:dyDescent="0.3"/>
    <row r="1453" customFormat="1" ht="13.5" x14ac:dyDescent="0.3"/>
    <row r="1454" customFormat="1" ht="13.5" x14ac:dyDescent="0.3"/>
    <row r="1455" customFormat="1" ht="13.5" x14ac:dyDescent="0.3"/>
    <row r="1456" customFormat="1" ht="13.5" x14ac:dyDescent="0.3"/>
    <row r="1457" customFormat="1" ht="13.5" x14ac:dyDescent="0.3"/>
    <row r="1458" customFormat="1" ht="13.5" x14ac:dyDescent="0.3"/>
    <row r="1459" customFormat="1" ht="13.5" x14ac:dyDescent="0.3"/>
    <row r="1460" customFormat="1" ht="13.5" x14ac:dyDescent="0.3"/>
    <row r="1461" customFormat="1" ht="13.5" x14ac:dyDescent="0.3"/>
    <row r="1462" customFormat="1" ht="13.5" x14ac:dyDescent="0.3"/>
    <row r="1463" customFormat="1" ht="13.5" x14ac:dyDescent="0.3"/>
    <row r="1464" customFormat="1" ht="13.5" x14ac:dyDescent="0.3"/>
    <row r="1465" customFormat="1" ht="13.5" x14ac:dyDescent="0.3"/>
    <row r="1466" customFormat="1" ht="13.5" x14ac:dyDescent="0.3"/>
    <row r="1467" customFormat="1" ht="13.5" x14ac:dyDescent="0.3"/>
    <row r="1468" customFormat="1" ht="13.5" x14ac:dyDescent="0.3"/>
    <row r="1469" customFormat="1" ht="13.5" x14ac:dyDescent="0.3"/>
    <row r="1470" customFormat="1" ht="13.5" x14ac:dyDescent="0.3"/>
    <row r="1471" customFormat="1" ht="13.5" x14ac:dyDescent="0.3"/>
    <row r="1472" customFormat="1" ht="13.5" x14ac:dyDescent="0.3"/>
    <row r="1473" customFormat="1" ht="13.5" x14ac:dyDescent="0.3"/>
    <row r="1474" customFormat="1" ht="13.5" x14ac:dyDescent="0.3"/>
    <row r="1475" customFormat="1" ht="13.5" x14ac:dyDescent="0.3"/>
    <row r="1476" customFormat="1" ht="13.5" x14ac:dyDescent="0.3"/>
    <row r="1477" customFormat="1" ht="13.5" x14ac:dyDescent="0.3"/>
    <row r="1478" customFormat="1" ht="13.5" x14ac:dyDescent="0.3"/>
    <row r="1479" customFormat="1" ht="13.5" x14ac:dyDescent="0.3"/>
    <row r="1480" customFormat="1" ht="13.5" x14ac:dyDescent="0.3"/>
    <row r="1481" customFormat="1" ht="13.5" x14ac:dyDescent="0.3"/>
    <row r="1482" customFormat="1" ht="13.5" x14ac:dyDescent="0.3"/>
    <row r="1483" customFormat="1" ht="13.5" x14ac:dyDescent="0.3"/>
    <row r="1484" customFormat="1" ht="13.5" x14ac:dyDescent="0.3"/>
    <row r="1485" customFormat="1" ht="13.5" x14ac:dyDescent="0.3"/>
    <row r="1486" customFormat="1" ht="13.5" x14ac:dyDescent="0.3"/>
    <row r="1487" customFormat="1" ht="13.5" x14ac:dyDescent="0.3"/>
    <row r="1488" customFormat="1" ht="13.5" x14ac:dyDescent="0.3"/>
    <row r="1489" customFormat="1" ht="13.5" x14ac:dyDescent="0.3"/>
    <row r="1490" customFormat="1" ht="13.5" x14ac:dyDescent="0.3"/>
    <row r="1491" customFormat="1" ht="13.5" x14ac:dyDescent="0.3"/>
    <row r="1492" customFormat="1" ht="13.5" x14ac:dyDescent="0.3"/>
    <row r="1493" customFormat="1" ht="13.5" x14ac:dyDescent="0.3"/>
    <row r="1494" customFormat="1" ht="13.5" x14ac:dyDescent="0.3"/>
    <row r="1495" customFormat="1" ht="13.5" x14ac:dyDescent="0.3"/>
    <row r="1496" customFormat="1" ht="13.5" x14ac:dyDescent="0.3"/>
    <row r="1497" customFormat="1" ht="13.5" x14ac:dyDescent="0.3"/>
    <row r="1498" customFormat="1" ht="13.5" x14ac:dyDescent="0.3"/>
    <row r="1499" customFormat="1" ht="13.5" x14ac:dyDescent="0.3"/>
    <row r="1500" customFormat="1" ht="13.5" x14ac:dyDescent="0.3"/>
    <row r="1501" customFormat="1" ht="13.5" x14ac:dyDescent="0.3"/>
    <row r="1502" customFormat="1" ht="13.5" x14ac:dyDescent="0.3"/>
    <row r="1503" customFormat="1" ht="13.5" x14ac:dyDescent="0.3"/>
    <row r="1504" customFormat="1" ht="13.5" x14ac:dyDescent="0.3"/>
    <row r="1505" customFormat="1" ht="13.5" x14ac:dyDescent="0.3"/>
    <row r="1506" customFormat="1" ht="13.5" x14ac:dyDescent="0.3"/>
    <row r="1507" customFormat="1" ht="13.5" x14ac:dyDescent="0.3"/>
    <row r="1508" customFormat="1" ht="13.5" x14ac:dyDescent="0.3"/>
    <row r="1509" customFormat="1" ht="13.5" x14ac:dyDescent="0.3"/>
    <row r="1510" customFormat="1" ht="13.5" x14ac:dyDescent="0.3"/>
    <row r="1511" customFormat="1" ht="13.5" x14ac:dyDescent="0.3"/>
    <row r="1512" customFormat="1" ht="13.5" x14ac:dyDescent="0.3"/>
    <row r="1513" customFormat="1" ht="13.5" x14ac:dyDescent="0.3"/>
    <row r="1514" customFormat="1" ht="13.5" x14ac:dyDescent="0.3"/>
    <row r="1515" customFormat="1" ht="13.5" x14ac:dyDescent="0.3"/>
    <row r="1516" customFormat="1" ht="13.5" x14ac:dyDescent="0.3"/>
    <row r="1517" customFormat="1" ht="13.5" x14ac:dyDescent="0.3"/>
    <row r="1518" customFormat="1" ht="13.5" x14ac:dyDescent="0.3"/>
    <row r="1519" customFormat="1" ht="13.5" x14ac:dyDescent="0.3"/>
    <row r="1520" customFormat="1" ht="13.5" x14ac:dyDescent="0.3"/>
    <row r="1521" customFormat="1" ht="13.5" x14ac:dyDescent="0.3"/>
    <row r="1522" customFormat="1" ht="13.5" x14ac:dyDescent="0.3"/>
    <row r="1523" customFormat="1" ht="13.5" x14ac:dyDescent="0.3"/>
    <row r="1524" customFormat="1" ht="13.5" x14ac:dyDescent="0.3"/>
    <row r="1525" customFormat="1" ht="13.5" x14ac:dyDescent="0.3"/>
    <row r="1526" customFormat="1" ht="13.5" x14ac:dyDescent="0.3"/>
    <row r="1527" customFormat="1" ht="13.5" x14ac:dyDescent="0.3"/>
    <row r="1528" customFormat="1" ht="13.5" x14ac:dyDescent="0.3"/>
    <row r="1529" customFormat="1" ht="13.5" x14ac:dyDescent="0.3"/>
    <row r="1530" customFormat="1" ht="13.5" x14ac:dyDescent="0.3"/>
    <row r="1531" customFormat="1" ht="13.5" x14ac:dyDescent="0.3"/>
    <row r="1532" customFormat="1" ht="13.5" x14ac:dyDescent="0.3"/>
    <row r="1533" customFormat="1" ht="13.5" x14ac:dyDescent="0.3"/>
    <row r="1534" customFormat="1" ht="13.5" x14ac:dyDescent="0.3"/>
    <row r="1535" customFormat="1" ht="13.5" x14ac:dyDescent="0.3"/>
    <row r="1536" customFormat="1" ht="13.5" x14ac:dyDescent="0.3"/>
    <row r="1537" customFormat="1" ht="13.5" x14ac:dyDescent="0.3"/>
    <row r="1538" customFormat="1" ht="13.5" x14ac:dyDescent="0.3"/>
    <row r="1539" customFormat="1" ht="13.5" x14ac:dyDescent="0.3"/>
    <row r="1540" customFormat="1" ht="13.5" x14ac:dyDescent="0.3"/>
    <row r="1541" customFormat="1" ht="13.5" x14ac:dyDescent="0.3"/>
    <row r="1542" customFormat="1" ht="13.5" x14ac:dyDescent="0.3"/>
    <row r="1543" customFormat="1" ht="13.5" x14ac:dyDescent="0.3"/>
    <row r="1544" customFormat="1" ht="13.5" x14ac:dyDescent="0.3"/>
    <row r="1545" customFormat="1" ht="13.5" x14ac:dyDescent="0.3"/>
    <row r="1546" customFormat="1" ht="13.5" x14ac:dyDescent="0.3"/>
    <row r="1547" customFormat="1" ht="13.5" x14ac:dyDescent="0.3"/>
    <row r="1548" customFormat="1" ht="13.5" x14ac:dyDescent="0.3"/>
    <row r="1549" customFormat="1" ht="13.5" x14ac:dyDescent="0.3"/>
    <row r="1550" customFormat="1" ht="13.5" x14ac:dyDescent="0.3"/>
    <row r="1551" customFormat="1" ht="13.5" x14ac:dyDescent="0.3"/>
    <row r="1552" customFormat="1" ht="13.5" x14ac:dyDescent="0.3"/>
    <row r="1553" customFormat="1" ht="13.5" x14ac:dyDescent="0.3"/>
    <row r="1554" customFormat="1" ht="13.5" x14ac:dyDescent="0.3"/>
    <row r="1555" customFormat="1" ht="13.5" x14ac:dyDescent="0.3"/>
    <row r="1556" customFormat="1" ht="13.5" x14ac:dyDescent="0.3"/>
    <row r="1557" customFormat="1" ht="13.5" x14ac:dyDescent="0.3"/>
    <row r="1558" customFormat="1" ht="13.5" x14ac:dyDescent="0.3"/>
    <row r="1559" customFormat="1" ht="13.5" x14ac:dyDescent="0.3"/>
    <row r="1560" customFormat="1" ht="13.5" x14ac:dyDescent="0.3"/>
    <row r="1561" customFormat="1" ht="13.5" x14ac:dyDescent="0.3"/>
    <row r="1562" customFormat="1" ht="13.5" x14ac:dyDescent="0.3"/>
    <row r="1563" customFormat="1" ht="13.5" x14ac:dyDescent="0.3"/>
    <row r="1564" customFormat="1" ht="13.5" x14ac:dyDescent="0.3"/>
    <row r="1565" customFormat="1" ht="13.5" x14ac:dyDescent="0.3"/>
    <row r="1566" customFormat="1" ht="13.5" x14ac:dyDescent="0.3"/>
    <row r="1567" customFormat="1" ht="13.5" x14ac:dyDescent="0.3"/>
    <row r="1568" customFormat="1" ht="13.5" x14ac:dyDescent="0.3"/>
    <row r="1569" customFormat="1" ht="13.5" x14ac:dyDescent="0.3"/>
    <row r="1570" customFormat="1" ht="13.5" x14ac:dyDescent="0.3"/>
    <row r="1571" customFormat="1" ht="13.5" x14ac:dyDescent="0.3"/>
    <row r="1572" customFormat="1" ht="13.5" x14ac:dyDescent="0.3"/>
    <row r="1573" customFormat="1" ht="13.5" x14ac:dyDescent="0.3"/>
    <row r="1574" customFormat="1" ht="13.5" x14ac:dyDescent="0.3"/>
    <row r="1575" customFormat="1" ht="13.5" x14ac:dyDescent="0.3"/>
    <row r="1576" customFormat="1" ht="13.5" x14ac:dyDescent="0.3"/>
    <row r="1577" customFormat="1" ht="13.5" x14ac:dyDescent="0.3"/>
    <row r="1578" customFormat="1" ht="13.5" x14ac:dyDescent="0.3"/>
    <row r="1579" customFormat="1" ht="13.5" x14ac:dyDescent="0.3"/>
    <row r="1580" customFormat="1" ht="13.5" x14ac:dyDescent="0.3"/>
    <row r="1581" customFormat="1" ht="13.5" x14ac:dyDescent="0.3"/>
    <row r="1582" customFormat="1" ht="13.5" x14ac:dyDescent="0.3"/>
    <row r="1583" customFormat="1" ht="13.5" x14ac:dyDescent="0.3"/>
    <row r="1584" customFormat="1" ht="13.5" x14ac:dyDescent="0.3"/>
    <row r="1585" customFormat="1" ht="13.5" x14ac:dyDescent="0.3"/>
    <row r="1586" customFormat="1" ht="13.5" x14ac:dyDescent="0.3"/>
    <row r="1587" customFormat="1" ht="13.5" x14ac:dyDescent="0.3"/>
    <row r="1588" customFormat="1" ht="13.5" x14ac:dyDescent="0.3"/>
    <row r="1589" customFormat="1" ht="13.5" x14ac:dyDescent="0.3"/>
    <row r="1590" customFormat="1" ht="13.5" x14ac:dyDescent="0.3"/>
    <row r="1591" customFormat="1" ht="13.5" x14ac:dyDescent="0.3"/>
    <row r="1592" customFormat="1" ht="13.5" x14ac:dyDescent="0.3"/>
    <row r="1593" customFormat="1" ht="13.5" x14ac:dyDescent="0.3"/>
    <row r="1594" customFormat="1" ht="13.5" x14ac:dyDescent="0.3"/>
    <row r="1595" customFormat="1" ht="13.5" x14ac:dyDescent="0.3"/>
    <row r="1596" customFormat="1" ht="13.5" x14ac:dyDescent="0.3"/>
    <row r="1597" customFormat="1" ht="13.5" x14ac:dyDescent="0.3"/>
    <row r="1598" customFormat="1" ht="13.5" x14ac:dyDescent="0.3"/>
    <row r="1599" customFormat="1" ht="13.5" x14ac:dyDescent="0.3"/>
    <row r="1600" customFormat="1" ht="13.5" x14ac:dyDescent="0.3"/>
    <row r="1601" customFormat="1" ht="13.5" x14ac:dyDescent="0.3"/>
    <row r="1602" customFormat="1" ht="13.5" x14ac:dyDescent="0.3"/>
    <row r="1603" customFormat="1" ht="13.5" x14ac:dyDescent="0.3"/>
    <row r="1604" customFormat="1" ht="13.5" x14ac:dyDescent="0.3"/>
    <row r="1605" customFormat="1" ht="13.5" x14ac:dyDescent="0.3"/>
    <row r="1606" customFormat="1" ht="13.5" x14ac:dyDescent="0.3"/>
    <row r="1607" customFormat="1" ht="13.5" x14ac:dyDescent="0.3"/>
    <row r="1608" customFormat="1" ht="13.5" x14ac:dyDescent="0.3"/>
    <row r="1609" customFormat="1" ht="13.5" x14ac:dyDescent="0.3"/>
    <row r="1610" customFormat="1" ht="13.5" x14ac:dyDescent="0.3"/>
    <row r="1611" customFormat="1" ht="13.5" x14ac:dyDescent="0.3"/>
    <row r="1612" customFormat="1" ht="13.5" x14ac:dyDescent="0.3"/>
    <row r="1613" customFormat="1" ht="13.5" x14ac:dyDescent="0.3"/>
    <row r="1614" customFormat="1" ht="13.5" x14ac:dyDescent="0.3"/>
    <row r="1615" customFormat="1" ht="13.5" x14ac:dyDescent="0.3"/>
    <row r="1616" customFormat="1" ht="13.5" x14ac:dyDescent="0.3"/>
    <row r="1617" customFormat="1" ht="13.5" x14ac:dyDescent="0.3"/>
    <row r="1618" customFormat="1" ht="13.5" x14ac:dyDescent="0.3"/>
    <row r="1619" customFormat="1" ht="13.5" x14ac:dyDescent="0.3"/>
    <row r="1620" customFormat="1" ht="13.5" x14ac:dyDescent="0.3"/>
    <row r="1621" customFormat="1" ht="13.5" x14ac:dyDescent="0.3"/>
    <row r="1622" customFormat="1" ht="13.5" x14ac:dyDescent="0.3"/>
    <row r="1623" customFormat="1" ht="13.5" x14ac:dyDescent="0.3"/>
    <row r="1624" customFormat="1" ht="13.5" x14ac:dyDescent="0.3"/>
    <row r="1625" customFormat="1" ht="13.5" x14ac:dyDescent="0.3"/>
    <row r="1626" customFormat="1" ht="13.5" x14ac:dyDescent="0.3"/>
    <row r="1627" customFormat="1" ht="13.5" x14ac:dyDescent="0.3"/>
    <row r="1628" customFormat="1" ht="13.5" x14ac:dyDescent="0.3"/>
    <row r="1629" customFormat="1" ht="13.5" x14ac:dyDescent="0.3"/>
    <row r="1630" customFormat="1" ht="13.5" x14ac:dyDescent="0.3"/>
    <row r="1631" customFormat="1" ht="13.5" x14ac:dyDescent="0.3"/>
    <row r="1632" customFormat="1" ht="13.5" x14ac:dyDescent="0.3"/>
    <row r="1633" customFormat="1" ht="13.5" x14ac:dyDescent="0.3"/>
    <row r="1634" customFormat="1" ht="13.5" x14ac:dyDescent="0.3"/>
    <row r="1635" customFormat="1" ht="13.5" x14ac:dyDescent="0.3"/>
    <row r="1636" customFormat="1" ht="13.5" x14ac:dyDescent="0.3"/>
    <row r="1637" customFormat="1" ht="13.5" x14ac:dyDescent="0.3"/>
    <row r="1638" customFormat="1" ht="13.5" x14ac:dyDescent="0.3"/>
    <row r="1639" customFormat="1" ht="13.5" x14ac:dyDescent="0.3"/>
    <row r="1640" customFormat="1" ht="13.5" x14ac:dyDescent="0.3"/>
    <row r="1641" customFormat="1" ht="13.5" x14ac:dyDescent="0.3"/>
    <row r="1642" customFormat="1" ht="13.5" x14ac:dyDescent="0.3"/>
    <row r="1643" customFormat="1" ht="13.5" x14ac:dyDescent="0.3"/>
    <row r="1644" customFormat="1" ht="13.5" x14ac:dyDescent="0.3"/>
    <row r="1645" customFormat="1" ht="13.5" x14ac:dyDescent="0.3"/>
    <row r="1646" customFormat="1" ht="13.5" x14ac:dyDescent="0.3"/>
    <row r="1647" customFormat="1" ht="13.5" x14ac:dyDescent="0.3"/>
    <row r="1648" customFormat="1" ht="13.5" x14ac:dyDescent="0.3"/>
    <row r="1649" customFormat="1" ht="13.5" x14ac:dyDescent="0.3"/>
    <row r="1650" customFormat="1" ht="13.5" x14ac:dyDescent="0.3"/>
    <row r="1651" customFormat="1" ht="13.5" x14ac:dyDescent="0.3"/>
    <row r="1652" customFormat="1" ht="13.5" x14ac:dyDescent="0.3"/>
    <row r="1653" customFormat="1" ht="13.5" x14ac:dyDescent="0.3"/>
    <row r="1654" customFormat="1" ht="13.5" x14ac:dyDescent="0.3"/>
    <row r="1655" customFormat="1" ht="13.5" x14ac:dyDescent="0.3"/>
    <row r="1656" customFormat="1" ht="13.5" x14ac:dyDescent="0.3"/>
    <row r="1657" customFormat="1" ht="13.5" x14ac:dyDescent="0.3"/>
    <row r="1658" customFormat="1" ht="13.5" x14ac:dyDescent="0.3"/>
    <row r="1659" customFormat="1" ht="13.5" x14ac:dyDescent="0.3"/>
    <row r="1660" customFormat="1" ht="13.5" x14ac:dyDescent="0.3"/>
    <row r="1661" customFormat="1" ht="13.5" x14ac:dyDescent="0.3"/>
    <row r="1662" customFormat="1" ht="13.5" x14ac:dyDescent="0.3"/>
    <row r="1663" customFormat="1" ht="13.5" x14ac:dyDescent="0.3"/>
    <row r="1664" customFormat="1" ht="13.5" x14ac:dyDescent="0.3"/>
    <row r="1665" customFormat="1" ht="13.5" x14ac:dyDescent="0.3"/>
    <row r="1666" customFormat="1" ht="13.5" x14ac:dyDescent="0.3"/>
    <row r="1667" customFormat="1" ht="13.5" x14ac:dyDescent="0.3"/>
    <row r="1668" customFormat="1" ht="13.5" x14ac:dyDescent="0.3"/>
    <row r="1669" customFormat="1" ht="13.5" x14ac:dyDescent="0.3"/>
    <row r="1670" customFormat="1" ht="13.5" x14ac:dyDescent="0.3"/>
    <row r="1671" customFormat="1" ht="13.5" x14ac:dyDescent="0.3"/>
    <row r="1672" customFormat="1" ht="13.5" x14ac:dyDescent="0.3"/>
    <row r="1673" customFormat="1" ht="13.5" x14ac:dyDescent="0.3"/>
    <row r="1674" customFormat="1" ht="13.5" x14ac:dyDescent="0.3"/>
    <row r="1675" customFormat="1" ht="13.5" x14ac:dyDescent="0.3"/>
    <row r="1676" customFormat="1" ht="13.5" x14ac:dyDescent="0.3"/>
    <row r="1677" customFormat="1" ht="13.5" x14ac:dyDescent="0.3"/>
    <row r="1678" customFormat="1" ht="13.5" x14ac:dyDescent="0.3"/>
    <row r="1679" customFormat="1" ht="13.5" x14ac:dyDescent="0.3"/>
    <row r="1680" customFormat="1" ht="13.5" x14ac:dyDescent="0.3"/>
    <row r="1681" customFormat="1" ht="13.5" x14ac:dyDescent="0.3"/>
    <row r="1682" customFormat="1" ht="13.5" x14ac:dyDescent="0.3"/>
    <row r="1683" customFormat="1" ht="13.5" x14ac:dyDescent="0.3"/>
    <row r="1684" customFormat="1" ht="13.5" x14ac:dyDescent="0.3"/>
    <row r="1685" customFormat="1" ht="13.5" x14ac:dyDescent="0.3"/>
    <row r="1686" customFormat="1" ht="13.5" x14ac:dyDescent="0.3"/>
    <row r="1687" customFormat="1" ht="13.5" x14ac:dyDescent="0.3"/>
    <row r="1688" customFormat="1" ht="13.5" x14ac:dyDescent="0.3"/>
    <row r="1689" customFormat="1" ht="13.5" x14ac:dyDescent="0.3"/>
    <row r="1690" customFormat="1" ht="13.5" x14ac:dyDescent="0.3"/>
    <row r="1691" customFormat="1" ht="13.5" x14ac:dyDescent="0.3"/>
    <row r="1692" customFormat="1" ht="13.5" x14ac:dyDescent="0.3"/>
    <row r="1693" customFormat="1" ht="13.5" x14ac:dyDescent="0.3"/>
    <row r="1694" customFormat="1" ht="13.5" x14ac:dyDescent="0.3"/>
    <row r="1695" customFormat="1" ht="13.5" x14ac:dyDescent="0.3"/>
    <row r="1696" customFormat="1" ht="13.5" x14ac:dyDescent="0.3"/>
    <row r="1697" customFormat="1" ht="13.5" x14ac:dyDescent="0.3"/>
    <row r="1698" customFormat="1" ht="13.5" x14ac:dyDescent="0.3"/>
    <row r="1699" customFormat="1" ht="13.5" x14ac:dyDescent="0.3"/>
    <row r="1700" customFormat="1" ht="13.5" x14ac:dyDescent="0.3"/>
    <row r="1701" customFormat="1" ht="13.5" x14ac:dyDescent="0.3"/>
    <row r="1702" customFormat="1" ht="13.5" x14ac:dyDescent="0.3"/>
    <row r="1703" customFormat="1" ht="13.5" x14ac:dyDescent="0.3"/>
    <row r="1704" customFormat="1" ht="13.5" x14ac:dyDescent="0.3"/>
    <row r="1705" customFormat="1" ht="13.5" x14ac:dyDescent="0.3"/>
    <row r="1706" customFormat="1" ht="13.5" x14ac:dyDescent="0.3"/>
    <row r="1707" customFormat="1" ht="13.5" x14ac:dyDescent="0.3"/>
    <row r="1708" customFormat="1" ht="13.5" x14ac:dyDescent="0.3"/>
    <row r="1709" customFormat="1" ht="13.5" x14ac:dyDescent="0.3"/>
    <row r="1710" customFormat="1" ht="13.5" x14ac:dyDescent="0.3"/>
    <row r="1711" customFormat="1" ht="13.5" x14ac:dyDescent="0.3"/>
    <row r="1712" customFormat="1" ht="13.5" x14ac:dyDescent="0.3"/>
    <row r="1713" customFormat="1" ht="13.5" x14ac:dyDescent="0.3"/>
    <row r="1714" customFormat="1" ht="13.5" x14ac:dyDescent="0.3"/>
    <row r="1715" customFormat="1" ht="13.5" x14ac:dyDescent="0.3"/>
    <row r="1716" customFormat="1" ht="13.5" x14ac:dyDescent="0.3"/>
    <row r="1717" customFormat="1" ht="13.5" x14ac:dyDescent="0.3"/>
    <row r="1718" customFormat="1" ht="13.5" x14ac:dyDescent="0.3"/>
    <row r="1719" customFormat="1" ht="13.5" x14ac:dyDescent="0.3"/>
    <row r="1720" customFormat="1" ht="13.5" x14ac:dyDescent="0.3"/>
    <row r="1721" customFormat="1" ht="13.5" x14ac:dyDescent="0.3"/>
    <row r="1722" customFormat="1" ht="13.5" x14ac:dyDescent="0.3"/>
    <row r="1723" customFormat="1" ht="13.5" x14ac:dyDescent="0.3"/>
    <row r="1724" customFormat="1" ht="13.5" x14ac:dyDescent="0.3"/>
    <row r="1725" customFormat="1" ht="13.5" x14ac:dyDescent="0.3"/>
    <row r="1726" customFormat="1" ht="13.5" x14ac:dyDescent="0.3"/>
    <row r="1727" customFormat="1" ht="13.5" x14ac:dyDescent="0.3"/>
    <row r="1728" customFormat="1" ht="13.5" x14ac:dyDescent="0.3"/>
    <row r="1729" customFormat="1" ht="13.5" x14ac:dyDescent="0.3"/>
    <row r="1730" customFormat="1" ht="13.5" x14ac:dyDescent="0.3"/>
    <row r="1731" customFormat="1" ht="13.5" x14ac:dyDescent="0.3"/>
    <row r="1732" customFormat="1" ht="13.5" x14ac:dyDescent="0.3"/>
    <row r="1733" customFormat="1" ht="13.5" x14ac:dyDescent="0.3"/>
    <row r="1734" customFormat="1" ht="13.5" x14ac:dyDescent="0.3"/>
    <row r="1735" customFormat="1" ht="13.5" x14ac:dyDescent="0.3"/>
    <row r="1736" customFormat="1" ht="13.5" x14ac:dyDescent="0.3"/>
    <row r="1737" customFormat="1" ht="13.5" x14ac:dyDescent="0.3"/>
    <row r="1738" customFormat="1" ht="13.5" x14ac:dyDescent="0.3"/>
    <row r="1739" customFormat="1" ht="13.5" x14ac:dyDescent="0.3"/>
    <row r="1740" customFormat="1" ht="13.5" x14ac:dyDescent="0.3"/>
    <row r="1741" customFormat="1" ht="13.5" x14ac:dyDescent="0.3"/>
    <row r="1742" customFormat="1" ht="13.5" x14ac:dyDescent="0.3"/>
    <row r="1743" customFormat="1" ht="13.5" x14ac:dyDescent="0.3"/>
    <row r="1744" customFormat="1" ht="13.5" x14ac:dyDescent="0.3"/>
    <row r="1745" customFormat="1" ht="13.5" x14ac:dyDescent="0.3"/>
    <row r="1746" customFormat="1" ht="13.5" x14ac:dyDescent="0.3"/>
    <row r="1747" customFormat="1" ht="13.5" x14ac:dyDescent="0.3"/>
    <row r="1748" customFormat="1" ht="13.5" x14ac:dyDescent="0.3"/>
    <row r="1749" customFormat="1" ht="13.5" x14ac:dyDescent="0.3"/>
    <row r="1750" customFormat="1" ht="13.5" x14ac:dyDescent="0.3"/>
    <row r="1751" customFormat="1" ht="13.5" x14ac:dyDescent="0.3"/>
    <row r="1752" customFormat="1" ht="13.5" x14ac:dyDescent="0.3"/>
    <row r="1753" customFormat="1" ht="13.5" x14ac:dyDescent="0.3"/>
    <row r="1754" customFormat="1" ht="13.5" x14ac:dyDescent="0.3"/>
    <row r="1755" customFormat="1" ht="13.5" x14ac:dyDescent="0.3"/>
    <row r="1756" customFormat="1" ht="13.5" x14ac:dyDescent="0.3"/>
    <row r="1757" customFormat="1" ht="13.5" x14ac:dyDescent="0.3"/>
    <row r="1758" customFormat="1" ht="13.5" x14ac:dyDescent="0.3"/>
    <row r="1759" customFormat="1" ht="13.5" x14ac:dyDescent="0.3"/>
    <row r="1760" customFormat="1" ht="13.5" x14ac:dyDescent="0.3"/>
    <row r="1761" customFormat="1" ht="13.5" x14ac:dyDescent="0.3"/>
    <row r="1762" customFormat="1" ht="13.5" x14ac:dyDescent="0.3"/>
    <row r="1763" customFormat="1" ht="13.5" x14ac:dyDescent="0.3"/>
    <row r="1764" customFormat="1" ht="13.5" x14ac:dyDescent="0.3"/>
    <row r="1765" customFormat="1" ht="13.5" x14ac:dyDescent="0.3"/>
    <row r="1766" customFormat="1" ht="13.5" x14ac:dyDescent="0.3"/>
    <row r="1767" customFormat="1" ht="13.5" x14ac:dyDescent="0.3"/>
    <row r="1768" customFormat="1" ht="13.5" x14ac:dyDescent="0.3"/>
    <row r="1769" customFormat="1" ht="13.5" x14ac:dyDescent="0.3"/>
    <row r="1770" customFormat="1" ht="13.5" x14ac:dyDescent="0.3"/>
    <row r="1771" customFormat="1" ht="13.5" x14ac:dyDescent="0.3"/>
    <row r="1772" customFormat="1" ht="13.5" x14ac:dyDescent="0.3"/>
    <row r="1773" customFormat="1" ht="13.5" x14ac:dyDescent="0.3"/>
    <row r="1774" customFormat="1" ht="13.5" x14ac:dyDescent="0.3"/>
    <row r="1775" customFormat="1" ht="13.5" x14ac:dyDescent="0.3"/>
    <row r="1776" customFormat="1" ht="13.5" x14ac:dyDescent="0.3"/>
    <row r="1777" customFormat="1" ht="13.5" x14ac:dyDescent="0.3"/>
    <row r="1778" customFormat="1" ht="13.5" x14ac:dyDescent="0.3"/>
    <row r="1779" customFormat="1" ht="13.5" x14ac:dyDescent="0.3"/>
    <row r="1780" customFormat="1" ht="13.5" x14ac:dyDescent="0.3"/>
    <row r="1781" customFormat="1" ht="13.5" x14ac:dyDescent="0.3"/>
    <row r="1782" customFormat="1" ht="13.5" x14ac:dyDescent="0.3"/>
    <row r="1783" customFormat="1" ht="13.5" x14ac:dyDescent="0.3"/>
    <row r="1784" customFormat="1" ht="13.5" x14ac:dyDescent="0.3"/>
    <row r="1785" customFormat="1" ht="13.5" x14ac:dyDescent="0.3"/>
    <row r="1786" customFormat="1" ht="13.5" x14ac:dyDescent="0.3"/>
    <row r="1787" customFormat="1" ht="13.5" x14ac:dyDescent="0.3"/>
    <row r="1788" customFormat="1" ht="13.5" x14ac:dyDescent="0.3"/>
    <row r="1789" customFormat="1" ht="13.5" x14ac:dyDescent="0.3"/>
    <row r="1790" customFormat="1" ht="13.5" x14ac:dyDescent="0.3"/>
    <row r="1791" customFormat="1" ht="13.5" x14ac:dyDescent="0.3"/>
    <row r="1792" customFormat="1" ht="13.5" x14ac:dyDescent="0.3"/>
    <row r="1793" customFormat="1" ht="13.5" x14ac:dyDescent="0.3"/>
    <row r="1794" customFormat="1" ht="13.5" x14ac:dyDescent="0.3"/>
    <row r="1795" customFormat="1" ht="13.5" x14ac:dyDescent="0.3"/>
    <row r="1796" customFormat="1" ht="13.5" x14ac:dyDescent="0.3"/>
    <row r="1797" customFormat="1" ht="13.5" x14ac:dyDescent="0.3"/>
    <row r="1798" customFormat="1" ht="13.5" x14ac:dyDescent="0.3"/>
    <row r="1799" customFormat="1" ht="13.5" x14ac:dyDescent="0.3"/>
    <row r="1800" customFormat="1" ht="13.5" x14ac:dyDescent="0.3"/>
    <row r="1801" customFormat="1" ht="13.5" x14ac:dyDescent="0.3"/>
    <row r="1802" customFormat="1" ht="13.5" x14ac:dyDescent="0.3"/>
    <row r="1803" customFormat="1" ht="13.5" x14ac:dyDescent="0.3"/>
    <row r="1804" customFormat="1" ht="13.5" x14ac:dyDescent="0.3"/>
    <row r="1805" customFormat="1" ht="13.5" x14ac:dyDescent="0.3"/>
    <row r="1806" customFormat="1" ht="13.5" x14ac:dyDescent="0.3"/>
    <row r="1807" customFormat="1" ht="13.5" x14ac:dyDescent="0.3"/>
    <row r="1808" customFormat="1" ht="13.5" x14ac:dyDescent="0.3"/>
    <row r="1809" customFormat="1" ht="13.5" x14ac:dyDescent="0.3"/>
    <row r="1810" customFormat="1" ht="13.5" x14ac:dyDescent="0.3"/>
    <row r="1811" customFormat="1" ht="13.5" x14ac:dyDescent="0.3"/>
    <row r="1812" customFormat="1" ht="13.5" x14ac:dyDescent="0.3"/>
    <row r="1813" customFormat="1" ht="13.5" x14ac:dyDescent="0.3"/>
    <row r="1814" customFormat="1" ht="13.5" x14ac:dyDescent="0.3"/>
    <row r="1815" customFormat="1" ht="13.5" x14ac:dyDescent="0.3"/>
    <row r="1816" customFormat="1" ht="13.5" x14ac:dyDescent="0.3"/>
    <row r="1817" customFormat="1" ht="13.5" x14ac:dyDescent="0.3"/>
    <row r="1818" customFormat="1" ht="13.5" x14ac:dyDescent="0.3"/>
    <row r="1819" customFormat="1" ht="13.5" x14ac:dyDescent="0.3"/>
    <row r="1820" customFormat="1" ht="13.5" x14ac:dyDescent="0.3"/>
    <row r="1821" customFormat="1" ht="13.5" x14ac:dyDescent="0.3"/>
    <row r="1822" customFormat="1" ht="13.5" x14ac:dyDescent="0.3"/>
    <row r="1823" customFormat="1" ht="13.5" x14ac:dyDescent="0.3"/>
    <row r="1824" customFormat="1" ht="13.5" x14ac:dyDescent="0.3"/>
    <row r="1825" customFormat="1" ht="13.5" x14ac:dyDescent="0.3"/>
    <row r="1826" customFormat="1" ht="13.5" x14ac:dyDescent="0.3"/>
    <row r="1827" customFormat="1" ht="13.5" x14ac:dyDescent="0.3"/>
    <row r="1828" customFormat="1" ht="13.5" x14ac:dyDescent="0.3"/>
    <row r="1829" customFormat="1" ht="13.5" x14ac:dyDescent="0.3"/>
    <row r="1830" customFormat="1" ht="13.5" x14ac:dyDescent="0.3"/>
    <row r="1831" customFormat="1" ht="13.5" x14ac:dyDescent="0.3"/>
    <row r="1832" customFormat="1" ht="13.5" x14ac:dyDescent="0.3"/>
    <row r="1833" customFormat="1" ht="13.5" x14ac:dyDescent="0.3"/>
    <row r="1834" customFormat="1" ht="13.5" x14ac:dyDescent="0.3"/>
    <row r="1835" customFormat="1" ht="13.5" x14ac:dyDescent="0.3"/>
    <row r="1836" customFormat="1" ht="13.5" x14ac:dyDescent="0.3"/>
    <row r="1837" customFormat="1" ht="13.5" x14ac:dyDescent="0.3"/>
    <row r="1838" customFormat="1" ht="13.5" x14ac:dyDescent="0.3"/>
    <row r="1839" customFormat="1" ht="13.5" x14ac:dyDescent="0.3"/>
    <row r="1840" customFormat="1" ht="13.5" x14ac:dyDescent="0.3"/>
    <row r="1841" customFormat="1" ht="13.5" x14ac:dyDescent="0.3"/>
    <row r="1842" customFormat="1" ht="13.5" x14ac:dyDescent="0.3"/>
    <row r="1843" customFormat="1" ht="13.5" x14ac:dyDescent="0.3"/>
    <row r="1844" customFormat="1" ht="13.5" x14ac:dyDescent="0.3"/>
    <row r="1845" customFormat="1" ht="13.5" x14ac:dyDescent="0.3"/>
    <row r="1846" customFormat="1" ht="13.5" x14ac:dyDescent="0.3"/>
    <row r="1847" customFormat="1" ht="13.5" x14ac:dyDescent="0.3"/>
    <row r="1848" customFormat="1" ht="13.5" x14ac:dyDescent="0.3"/>
    <row r="1849" customFormat="1" ht="13.5" x14ac:dyDescent="0.3"/>
    <row r="1850" customFormat="1" ht="13.5" x14ac:dyDescent="0.3"/>
    <row r="1851" customFormat="1" ht="13.5" x14ac:dyDescent="0.3"/>
    <row r="1852" customFormat="1" ht="13.5" x14ac:dyDescent="0.3"/>
    <row r="1853" customFormat="1" ht="13.5" x14ac:dyDescent="0.3"/>
    <row r="1854" customFormat="1" ht="13.5" x14ac:dyDescent="0.3"/>
    <row r="1855" customFormat="1" ht="13.5" x14ac:dyDescent="0.3"/>
    <row r="1856" customFormat="1" ht="13.5" x14ac:dyDescent="0.3"/>
    <row r="1857" customFormat="1" ht="13.5" x14ac:dyDescent="0.3"/>
    <row r="1858" customFormat="1" ht="13.5" x14ac:dyDescent="0.3"/>
    <row r="1859" customFormat="1" ht="13.5" x14ac:dyDescent="0.3"/>
    <row r="1860" customFormat="1" ht="13.5" x14ac:dyDescent="0.3"/>
    <row r="1861" customFormat="1" ht="13.5" x14ac:dyDescent="0.3"/>
    <row r="1862" customFormat="1" ht="13.5" x14ac:dyDescent="0.3"/>
    <row r="1863" customFormat="1" ht="13.5" x14ac:dyDescent="0.3"/>
    <row r="1864" customFormat="1" ht="13.5" x14ac:dyDescent="0.3"/>
    <row r="1865" customFormat="1" ht="13.5" x14ac:dyDescent="0.3"/>
    <row r="1866" customFormat="1" ht="13.5" x14ac:dyDescent="0.3"/>
    <row r="1867" customFormat="1" ht="13.5" x14ac:dyDescent="0.3"/>
    <row r="1868" customFormat="1" ht="13.5" x14ac:dyDescent="0.3"/>
    <row r="1869" customFormat="1" ht="13.5" x14ac:dyDescent="0.3"/>
    <row r="1870" customFormat="1" ht="13.5" x14ac:dyDescent="0.3"/>
    <row r="1871" customFormat="1" ht="13.5" x14ac:dyDescent="0.3"/>
    <row r="1872" customFormat="1" ht="13.5" x14ac:dyDescent="0.3"/>
    <row r="1873" customFormat="1" ht="13.5" x14ac:dyDescent="0.3"/>
    <row r="1874" customFormat="1" ht="13.5" x14ac:dyDescent="0.3"/>
    <row r="1875" customFormat="1" ht="13.5" x14ac:dyDescent="0.3"/>
    <row r="1876" customFormat="1" ht="13.5" x14ac:dyDescent="0.3"/>
    <row r="1877" customFormat="1" ht="13.5" x14ac:dyDescent="0.3"/>
    <row r="1878" customFormat="1" ht="13.5" x14ac:dyDescent="0.3"/>
    <row r="1879" customFormat="1" ht="13.5" x14ac:dyDescent="0.3"/>
    <row r="1880" customFormat="1" ht="13.5" x14ac:dyDescent="0.3"/>
    <row r="1881" customFormat="1" ht="13.5" x14ac:dyDescent="0.3"/>
    <row r="1882" customFormat="1" ht="13.5" x14ac:dyDescent="0.3"/>
    <row r="1883" customFormat="1" ht="13.5" x14ac:dyDescent="0.3"/>
    <row r="1884" customFormat="1" ht="13.5" x14ac:dyDescent="0.3"/>
    <row r="1885" customFormat="1" ht="13.5" x14ac:dyDescent="0.3"/>
    <row r="1886" customFormat="1" ht="13.5" x14ac:dyDescent="0.3"/>
    <row r="1887" customFormat="1" ht="13.5" x14ac:dyDescent="0.3"/>
    <row r="1888" customFormat="1" ht="13.5" x14ac:dyDescent="0.3"/>
    <row r="1889" customFormat="1" ht="13.5" x14ac:dyDescent="0.3"/>
    <row r="1890" customFormat="1" ht="13.5" x14ac:dyDescent="0.3"/>
    <row r="1891" customFormat="1" ht="13.5" x14ac:dyDescent="0.3"/>
    <row r="1892" customFormat="1" ht="13.5" x14ac:dyDescent="0.3"/>
    <row r="1893" customFormat="1" ht="13.5" x14ac:dyDescent="0.3"/>
    <row r="1894" customFormat="1" ht="13.5" x14ac:dyDescent="0.3"/>
    <row r="1895" customFormat="1" ht="13.5" x14ac:dyDescent="0.3"/>
    <row r="1896" customFormat="1" ht="13.5" x14ac:dyDescent="0.3"/>
    <row r="1897" customFormat="1" ht="13.5" x14ac:dyDescent="0.3"/>
    <row r="1898" customFormat="1" ht="13.5" x14ac:dyDescent="0.3"/>
    <row r="1899" customFormat="1" ht="13.5" x14ac:dyDescent="0.3"/>
    <row r="1900" customFormat="1" ht="13.5" x14ac:dyDescent="0.3"/>
    <row r="1901" customFormat="1" ht="13.5" x14ac:dyDescent="0.3"/>
    <row r="1902" customFormat="1" ht="13.5" x14ac:dyDescent="0.3"/>
    <row r="1903" customFormat="1" ht="13.5" x14ac:dyDescent="0.3"/>
    <row r="1904" customFormat="1" ht="13.5" x14ac:dyDescent="0.3"/>
    <row r="1905" customFormat="1" ht="13.5" x14ac:dyDescent="0.3"/>
    <row r="1906" customFormat="1" ht="13.5" x14ac:dyDescent="0.3"/>
    <row r="1907" customFormat="1" ht="13.5" x14ac:dyDescent="0.3"/>
    <row r="1908" customFormat="1" ht="13.5" x14ac:dyDescent="0.3"/>
    <row r="1909" customFormat="1" ht="13.5" x14ac:dyDescent="0.3"/>
    <row r="1910" customFormat="1" ht="13.5" x14ac:dyDescent="0.3"/>
    <row r="1911" customFormat="1" ht="13.5" x14ac:dyDescent="0.3"/>
    <row r="1912" customFormat="1" ht="13.5" x14ac:dyDescent="0.3"/>
    <row r="1913" customFormat="1" ht="13.5" x14ac:dyDescent="0.3"/>
    <row r="1914" customFormat="1" ht="13.5" x14ac:dyDescent="0.3"/>
    <row r="1915" customFormat="1" ht="13.5" x14ac:dyDescent="0.3"/>
    <row r="1916" customFormat="1" ht="13.5" x14ac:dyDescent="0.3"/>
    <row r="1917" customFormat="1" ht="13.5" x14ac:dyDescent="0.3"/>
    <row r="1918" customFormat="1" ht="13.5" x14ac:dyDescent="0.3"/>
    <row r="1919" customFormat="1" ht="13.5" x14ac:dyDescent="0.3"/>
    <row r="1920" customFormat="1" ht="13.5" x14ac:dyDescent="0.3"/>
    <row r="1921" customFormat="1" ht="13.5" x14ac:dyDescent="0.3"/>
    <row r="1922" customFormat="1" ht="13.5" x14ac:dyDescent="0.3"/>
    <row r="1923" customFormat="1" ht="13.5" x14ac:dyDescent="0.3"/>
    <row r="1924" customFormat="1" ht="13.5" x14ac:dyDescent="0.3"/>
    <row r="1925" customFormat="1" ht="13.5" x14ac:dyDescent="0.3"/>
    <row r="1926" customFormat="1" ht="13.5" x14ac:dyDescent="0.3"/>
    <row r="1927" customFormat="1" ht="13.5" x14ac:dyDescent="0.3"/>
    <row r="1928" customFormat="1" ht="13.5" x14ac:dyDescent="0.3"/>
    <row r="1929" customFormat="1" ht="13.5" x14ac:dyDescent="0.3"/>
    <row r="1930" customFormat="1" ht="13.5" x14ac:dyDescent="0.3"/>
    <row r="1931" customFormat="1" ht="13.5" x14ac:dyDescent="0.3"/>
    <row r="1932" customFormat="1" ht="13.5" x14ac:dyDescent="0.3"/>
    <row r="1933" customFormat="1" ht="13.5" x14ac:dyDescent="0.3"/>
    <row r="1934" customFormat="1" ht="13.5" x14ac:dyDescent="0.3"/>
    <row r="1935" customFormat="1" ht="13.5" x14ac:dyDescent="0.3"/>
    <row r="1936" customFormat="1" ht="13.5" x14ac:dyDescent="0.3"/>
    <row r="1937" customFormat="1" ht="13.5" x14ac:dyDescent="0.3"/>
    <row r="1938" customFormat="1" ht="13.5" x14ac:dyDescent="0.3"/>
    <row r="1939" customFormat="1" ht="13.5" x14ac:dyDescent="0.3"/>
    <row r="1940" customFormat="1" ht="13.5" x14ac:dyDescent="0.3"/>
    <row r="1941" customFormat="1" ht="13.5" x14ac:dyDescent="0.3"/>
    <row r="1942" customFormat="1" ht="13.5" x14ac:dyDescent="0.3"/>
    <row r="1943" customFormat="1" ht="13.5" x14ac:dyDescent="0.3"/>
    <row r="1944" customFormat="1" ht="13.5" x14ac:dyDescent="0.3"/>
    <row r="1945" customFormat="1" ht="13.5" x14ac:dyDescent="0.3"/>
    <row r="1946" customFormat="1" ht="13.5" x14ac:dyDescent="0.3"/>
    <row r="1947" customFormat="1" ht="13.5" x14ac:dyDescent="0.3"/>
    <row r="1948" customFormat="1" ht="13.5" x14ac:dyDescent="0.3"/>
    <row r="1949" customFormat="1" ht="13.5" x14ac:dyDescent="0.3"/>
    <row r="1950" customFormat="1" ht="13.5" x14ac:dyDescent="0.3"/>
    <row r="1951" customFormat="1" ht="13.5" x14ac:dyDescent="0.3"/>
    <row r="1952" customFormat="1" ht="13.5" x14ac:dyDescent="0.3"/>
    <row r="1953" customFormat="1" ht="13.5" x14ac:dyDescent="0.3"/>
    <row r="1954" customFormat="1" ht="13.5" x14ac:dyDescent="0.3"/>
    <row r="1955" customFormat="1" ht="13.5" x14ac:dyDescent="0.3"/>
    <row r="1956" customFormat="1" ht="13.5" x14ac:dyDescent="0.3"/>
    <row r="1957" customFormat="1" ht="13.5" x14ac:dyDescent="0.3"/>
    <row r="1958" customFormat="1" ht="13.5" x14ac:dyDescent="0.3"/>
    <row r="1959" customFormat="1" ht="13.5" x14ac:dyDescent="0.3"/>
    <row r="1960" customFormat="1" ht="13.5" x14ac:dyDescent="0.3"/>
    <row r="1961" customFormat="1" ht="13.5" x14ac:dyDescent="0.3"/>
    <row r="1962" customFormat="1" ht="13.5" x14ac:dyDescent="0.3"/>
    <row r="1963" customFormat="1" ht="13.5" x14ac:dyDescent="0.3"/>
    <row r="1964" customFormat="1" ht="13.5" x14ac:dyDescent="0.3"/>
    <row r="1965" customFormat="1" ht="13.5" x14ac:dyDescent="0.3"/>
    <row r="1966" customFormat="1" ht="13.5" x14ac:dyDescent="0.3"/>
    <row r="1967" customFormat="1" ht="13.5" x14ac:dyDescent="0.3"/>
    <row r="1968" customFormat="1" ht="13.5" x14ac:dyDescent="0.3"/>
    <row r="1969" customFormat="1" ht="13.5" x14ac:dyDescent="0.3"/>
    <row r="1970" customFormat="1" ht="13.5" x14ac:dyDescent="0.3"/>
    <row r="1971" customFormat="1" ht="13.5" x14ac:dyDescent="0.3"/>
    <row r="1972" customFormat="1" ht="13.5" x14ac:dyDescent="0.3"/>
    <row r="1973" customFormat="1" ht="13.5" x14ac:dyDescent="0.3"/>
    <row r="1974" customFormat="1" ht="13.5" x14ac:dyDescent="0.3"/>
    <row r="1975" customFormat="1" ht="13.5" x14ac:dyDescent="0.3"/>
    <row r="1976" customFormat="1" ht="13.5" x14ac:dyDescent="0.3"/>
    <row r="1977" customFormat="1" ht="13.5" x14ac:dyDescent="0.3"/>
    <row r="1978" customFormat="1" ht="13.5" x14ac:dyDescent="0.3"/>
    <row r="1979" customFormat="1" ht="13.5" x14ac:dyDescent="0.3"/>
    <row r="1980" customFormat="1" ht="13.5" x14ac:dyDescent="0.3"/>
    <row r="1981" customFormat="1" ht="13.5" x14ac:dyDescent="0.3"/>
    <row r="1982" customFormat="1" ht="13.5" x14ac:dyDescent="0.3"/>
    <row r="1983" customFormat="1" ht="13.5" x14ac:dyDescent="0.3"/>
    <row r="1984" customFormat="1" ht="13.5" x14ac:dyDescent="0.3"/>
    <row r="1985" customFormat="1" ht="13.5" x14ac:dyDescent="0.3"/>
    <row r="1986" customFormat="1" ht="13.5" x14ac:dyDescent="0.3"/>
    <row r="1987" customFormat="1" ht="13.5" x14ac:dyDescent="0.3"/>
    <row r="1988" customFormat="1" ht="13.5" x14ac:dyDescent="0.3"/>
    <row r="1989" customFormat="1" ht="13.5" x14ac:dyDescent="0.3"/>
    <row r="1990" customFormat="1" ht="13.5" x14ac:dyDescent="0.3"/>
    <row r="1991" customFormat="1" ht="13.5" x14ac:dyDescent="0.3"/>
    <row r="1992" customFormat="1" ht="13.5" x14ac:dyDescent="0.3"/>
    <row r="1993" customFormat="1" ht="13.5" x14ac:dyDescent="0.3"/>
    <row r="1994" customFormat="1" ht="13.5" x14ac:dyDescent="0.3"/>
    <row r="1995" customFormat="1" ht="13.5" x14ac:dyDescent="0.3"/>
    <row r="1996" customFormat="1" ht="13.5" x14ac:dyDescent="0.3"/>
    <row r="1997" customFormat="1" ht="13.5" x14ac:dyDescent="0.3"/>
    <row r="1998" customFormat="1" ht="13.5" x14ac:dyDescent="0.3"/>
    <row r="1999" customFormat="1" ht="13.5" x14ac:dyDescent="0.3"/>
    <row r="2000" customFormat="1" ht="13.5" x14ac:dyDescent="0.3"/>
    <row r="2001" customFormat="1" ht="13.5" x14ac:dyDescent="0.3"/>
    <row r="2002" customFormat="1" ht="13.5" x14ac:dyDescent="0.3"/>
    <row r="2003" customFormat="1" ht="13.5" x14ac:dyDescent="0.3"/>
    <row r="2004" customFormat="1" ht="13.5" x14ac:dyDescent="0.3"/>
    <row r="2005" customFormat="1" ht="13.5" x14ac:dyDescent="0.3"/>
    <row r="2006" customFormat="1" ht="13.5" x14ac:dyDescent="0.3"/>
    <row r="2007" customFormat="1" ht="13.5" x14ac:dyDescent="0.3"/>
    <row r="2008" customFormat="1" ht="13.5" x14ac:dyDescent="0.3"/>
    <row r="2009" customFormat="1" ht="13.5" x14ac:dyDescent="0.3"/>
    <row r="2010" customFormat="1" ht="13.5" x14ac:dyDescent="0.3"/>
    <row r="2011" customFormat="1" ht="13.5" x14ac:dyDescent="0.3"/>
    <row r="2012" customFormat="1" ht="13.5" x14ac:dyDescent="0.3"/>
    <row r="2013" customFormat="1" ht="13.5" x14ac:dyDescent="0.3"/>
    <row r="2014" customFormat="1" ht="13.5" x14ac:dyDescent="0.3"/>
    <row r="2015" customFormat="1" ht="13.5" x14ac:dyDescent="0.3"/>
    <row r="2016" customFormat="1" ht="13.5" x14ac:dyDescent="0.3"/>
    <row r="2017" customFormat="1" ht="13.5" x14ac:dyDescent="0.3"/>
    <row r="2018" customFormat="1" ht="13.5" x14ac:dyDescent="0.3"/>
    <row r="2019" customFormat="1" ht="13.5" x14ac:dyDescent="0.3"/>
    <row r="2020" customFormat="1" ht="13.5" x14ac:dyDescent="0.3"/>
    <row r="2021" customFormat="1" ht="13.5" x14ac:dyDescent="0.3"/>
    <row r="2022" customFormat="1" ht="13.5" x14ac:dyDescent="0.3"/>
    <row r="2023" customFormat="1" ht="13.5" x14ac:dyDescent="0.3"/>
    <row r="2024" customFormat="1" ht="13.5" x14ac:dyDescent="0.3"/>
    <row r="2025" customFormat="1" ht="13.5" x14ac:dyDescent="0.3"/>
    <row r="2026" customFormat="1" ht="13.5" x14ac:dyDescent="0.3"/>
    <row r="2027" customFormat="1" ht="13.5" x14ac:dyDescent="0.3"/>
    <row r="2028" customFormat="1" ht="13.5" x14ac:dyDescent="0.3"/>
    <row r="2029" customFormat="1" ht="13.5" x14ac:dyDescent="0.3"/>
    <row r="2030" customFormat="1" ht="13.5" x14ac:dyDescent="0.3"/>
    <row r="2031" customFormat="1" ht="13.5" x14ac:dyDescent="0.3"/>
    <row r="2032" customFormat="1" ht="13.5" x14ac:dyDescent="0.3"/>
    <row r="2033" customFormat="1" ht="13.5" x14ac:dyDescent="0.3"/>
    <row r="2034" customFormat="1" ht="13.5" x14ac:dyDescent="0.3"/>
    <row r="2035" customFormat="1" ht="13.5" x14ac:dyDescent="0.3"/>
    <row r="2036" customFormat="1" ht="13.5" x14ac:dyDescent="0.3"/>
    <row r="2037" customFormat="1" ht="13.5" x14ac:dyDescent="0.3"/>
    <row r="2038" customFormat="1" ht="13.5" x14ac:dyDescent="0.3"/>
    <row r="2039" customFormat="1" ht="13.5" x14ac:dyDescent="0.3"/>
    <row r="2040" customFormat="1" ht="13.5" x14ac:dyDescent="0.3"/>
    <row r="2041" customFormat="1" ht="13.5" x14ac:dyDescent="0.3"/>
    <row r="2042" customFormat="1" ht="13.5" x14ac:dyDescent="0.3"/>
    <row r="2043" customFormat="1" ht="13.5" x14ac:dyDescent="0.3"/>
    <row r="2044" customFormat="1" ht="13.5" x14ac:dyDescent="0.3"/>
    <row r="2045" customFormat="1" ht="13.5" x14ac:dyDescent="0.3"/>
    <row r="2046" customFormat="1" ht="13.5" x14ac:dyDescent="0.3"/>
    <row r="2047" customFormat="1" ht="13.5" x14ac:dyDescent="0.3"/>
    <row r="2048" customFormat="1" ht="13.5" x14ac:dyDescent="0.3"/>
    <row r="2049" customFormat="1" ht="13.5" x14ac:dyDescent="0.3"/>
    <row r="2050" customFormat="1" ht="13.5" x14ac:dyDescent="0.3"/>
    <row r="2051" customFormat="1" ht="13.5" x14ac:dyDescent="0.3"/>
    <row r="2052" customFormat="1" ht="13.5" x14ac:dyDescent="0.3"/>
    <row r="2053" customFormat="1" ht="13.5" x14ac:dyDescent="0.3"/>
    <row r="2054" customFormat="1" ht="13.5" x14ac:dyDescent="0.3"/>
    <row r="2055" customFormat="1" ht="13.5" x14ac:dyDescent="0.3"/>
    <row r="2056" customFormat="1" ht="13.5" x14ac:dyDescent="0.3"/>
    <row r="2057" customFormat="1" ht="13.5" x14ac:dyDescent="0.3"/>
    <row r="2058" customFormat="1" ht="13.5" x14ac:dyDescent="0.3"/>
    <row r="2059" customFormat="1" ht="13.5" x14ac:dyDescent="0.3"/>
    <row r="2060" customFormat="1" ht="13.5" x14ac:dyDescent="0.3"/>
    <row r="2061" customFormat="1" ht="13.5" x14ac:dyDescent="0.3"/>
    <row r="2062" customFormat="1" ht="13.5" x14ac:dyDescent="0.3"/>
    <row r="2063" customFormat="1" ht="13.5" x14ac:dyDescent="0.3"/>
    <row r="2064" customFormat="1" ht="13.5" x14ac:dyDescent="0.3"/>
    <row r="2065" customFormat="1" ht="13.5" x14ac:dyDescent="0.3"/>
    <row r="2066" customFormat="1" ht="13.5" x14ac:dyDescent="0.3"/>
    <row r="2067" customFormat="1" ht="13.5" x14ac:dyDescent="0.3"/>
    <row r="2068" customFormat="1" ht="13.5" x14ac:dyDescent="0.3"/>
    <row r="2069" customFormat="1" ht="13.5" x14ac:dyDescent="0.3"/>
    <row r="2070" customFormat="1" ht="13.5" x14ac:dyDescent="0.3"/>
    <row r="2071" customFormat="1" ht="13.5" x14ac:dyDescent="0.3"/>
    <row r="2072" customFormat="1" ht="13.5" x14ac:dyDescent="0.3"/>
    <row r="2073" customFormat="1" ht="13.5" x14ac:dyDescent="0.3"/>
    <row r="2074" customFormat="1" ht="13.5" x14ac:dyDescent="0.3"/>
    <row r="2075" customFormat="1" ht="13.5" x14ac:dyDescent="0.3"/>
    <row r="2076" customFormat="1" ht="13.5" x14ac:dyDescent="0.3"/>
    <row r="2077" customFormat="1" ht="13.5" x14ac:dyDescent="0.3"/>
    <row r="2078" customFormat="1" ht="13.5" x14ac:dyDescent="0.3"/>
    <row r="2079" customFormat="1" ht="13.5" x14ac:dyDescent="0.3"/>
    <row r="2080" customFormat="1" ht="13.5" x14ac:dyDescent="0.3"/>
    <row r="2081" customFormat="1" ht="13.5" x14ac:dyDescent="0.3"/>
    <row r="2082" customFormat="1" ht="13.5" x14ac:dyDescent="0.3"/>
    <row r="2083" customFormat="1" ht="13.5" x14ac:dyDescent="0.3"/>
    <row r="2084" customFormat="1" ht="13.5" x14ac:dyDescent="0.3"/>
    <row r="2085" customFormat="1" ht="13.5" x14ac:dyDescent="0.3"/>
    <row r="2086" customFormat="1" ht="13.5" x14ac:dyDescent="0.3"/>
    <row r="2087" customFormat="1" ht="13.5" x14ac:dyDescent="0.3"/>
    <row r="2088" customFormat="1" ht="13.5" x14ac:dyDescent="0.3"/>
    <row r="2089" customFormat="1" ht="13.5" x14ac:dyDescent="0.3"/>
    <row r="2090" customFormat="1" ht="13.5" x14ac:dyDescent="0.3"/>
    <row r="2091" customFormat="1" ht="13.5" x14ac:dyDescent="0.3"/>
    <row r="2092" customFormat="1" ht="13.5" x14ac:dyDescent="0.3"/>
    <row r="2093" customFormat="1" ht="13.5" x14ac:dyDescent="0.3"/>
    <row r="2094" customFormat="1" ht="13.5" x14ac:dyDescent="0.3"/>
    <row r="2095" customFormat="1" ht="13.5" x14ac:dyDescent="0.3"/>
    <row r="2096" customFormat="1" ht="13.5" x14ac:dyDescent="0.3"/>
    <row r="2097" customFormat="1" ht="13.5" x14ac:dyDescent="0.3"/>
    <row r="2098" customFormat="1" ht="13.5" x14ac:dyDescent="0.3"/>
    <row r="2099" customFormat="1" ht="13.5" x14ac:dyDescent="0.3"/>
    <row r="2100" customFormat="1" ht="13.5" x14ac:dyDescent="0.3"/>
    <row r="2101" customFormat="1" ht="13.5" x14ac:dyDescent="0.3"/>
    <row r="2102" customFormat="1" ht="13.5" x14ac:dyDescent="0.3"/>
    <row r="2103" customFormat="1" ht="13.5" x14ac:dyDescent="0.3"/>
    <row r="2104" customFormat="1" ht="13.5" x14ac:dyDescent="0.3"/>
    <row r="2105" customFormat="1" ht="13.5" x14ac:dyDescent="0.3"/>
    <row r="2106" customFormat="1" ht="13.5" x14ac:dyDescent="0.3"/>
    <row r="2107" customFormat="1" ht="13.5" x14ac:dyDescent="0.3"/>
    <row r="2108" customFormat="1" ht="13.5" x14ac:dyDescent="0.3"/>
    <row r="2109" customFormat="1" ht="13.5" x14ac:dyDescent="0.3"/>
    <row r="2110" customFormat="1" ht="13.5" x14ac:dyDescent="0.3"/>
    <row r="2111" customFormat="1" ht="13.5" x14ac:dyDescent="0.3"/>
    <row r="2112" customFormat="1" ht="13.5" x14ac:dyDescent="0.3"/>
    <row r="2113" customFormat="1" ht="13.5" x14ac:dyDescent="0.3"/>
    <row r="2114" customFormat="1" ht="13.5" x14ac:dyDescent="0.3"/>
    <row r="2115" customFormat="1" ht="13.5" x14ac:dyDescent="0.3"/>
    <row r="2116" customFormat="1" ht="13.5" x14ac:dyDescent="0.3"/>
    <row r="2117" customFormat="1" ht="13.5" x14ac:dyDescent="0.3"/>
    <row r="2118" customFormat="1" ht="13.5" x14ac:dyDescent="0.3"/>
    <row r="2119" customFormat="1" ht="13.5" x14ac:dyDescent="0.3"/>
    <row r="2120" customFormat="1" ht="13.5" x14ac:dyDescent="0.3"/>
    <row r="2121" customFormat="1" ht="13.5" x14ac:dyDescent="0.3"/>
    <row r="2122" customFormat="1" ht="13.5" x14ac:dyDescent="0.3"/>
    <row r="2123" customFormat="1" ht="13.5" x14ac:dyDescent="0.3"/>
    <row r="2124" customFormat="1" ht="13.5" x14ac:dyDescent="0.3"/>
    <row r="2125" customFormat="1" ht="13.5" x14ac:dyDescent="0.3"/>
    <row r="2126" customFormat="1" ht="13.5" x14ac:dyDescent="0.3"/>
    <row r="2127" customFormat="1" ht="13.5" x14ac:dyDescent="0.3"/>
    <row r="2128" customFormat="1" ht="13.5" x14ac:dyDescent="0.3"/>
    <row r="2129" customFormat="1" ht="13.5" x14ac:dyDescent="0.3"/>
    <row r="2130" customFormat="1" ht="13.5" x14ac:dyDescent="0.3"/>
    <row r="2131" customFormat="1" ht="13.5" x14ac:dyDescent="0.3"/>
    <row r="2132" customFormat="1" ht="13.5" x14ac:dyDescent="0.3"/>
    <row r="2133" customFormat="1" ht="13.5" x14ac:dyDescent="0.3"/>
    <row r="2134" customFormat="1" ht="13.5" x14ac:dyDescent="0.3"/>
    <row r="2135" customFormat="1" ht="13.5" x14ac:dyDescent="0.3"/>
    <row r="2136" customFormat="1" ht="13.5" x14ac:dyDescent="0.3"/>
    <row r="2137" customFormat="1" ht="13.5" x14ac:dyDescent="0.3"/>
    <row r="2138" customFormat="1" ht="13.5" x14ac:dyDescent="0.3"/>
    <row r="2139" customFormat="1" ht="13.5" x14ac:dyDescent="0.3"/>
    <row r="2140" customFormat="1" ht="13.5" x14ac:dyDescent="0.3"/>
    <row r="2141" customFormat="1" ht="13.5" x14ac:dyDescent="0.3"/>
    <row r="2142" customFormat="1" ht="13.5" x14ac:dyDescent="0.3"/>
    <row r="2143" customFormat="1" ht="13.5" x14ac:dyDescent="0.3"/>
    <row r="2144" customFormat="1" ht="13.5" x14ac:dyDescent="0.3"/>
    <row r="2145" customFormat="1" ht="13.5" x14ac:dyDescent="0.3"/>
    <row r="2146" customFormat="1" ht="13.5" x14ac:dyDescent="0.3"/>
    <row r="2147" customFormat="1" ht="13.5" x14ac:dyDescent="0.3"/>
    <row r="2148" customFormat="1" ht="13.5" x14ac:dyDescent="0.3"/>
    <row r="2149" customFormat="1" ht="13.5" x14ac:dyDescent="0.3"/>
    <row r="2150" customFormat="1" ht="13.5" x14ac:dyDescent="0.3"/>
    <row r="2151" customFormat="1" ht="13.5" x14ac:dyDescent="0.3"/>
    <row r="2152" customFormat="1" ht="13.5" x14ac:dyDescent="0.3"/>
    <row r="2153" customFormat="1" ht="13.5" x14ac:dyDescent="0.3"/>
    <row r="2154" customFormat="1" ht="13.5" x14ac:dyDescent="0.3"/>
    <row r="2155" customFormat="1" ht="13.5" x14ac:dyDescent="0.3"/>
    <row r="2156" customFormat="1" ht="13.5" x14ac:dyDescent="0.3"/>
    <row r="2157" customFormat="1" ht="13.5" x14ac:dyDescent="0.3"/>
    <row r="2158" customFormat="1" ht="13.5" x14ac:dyDescent="0.3"/>
    <row r="2159" customFormat="1" ht="13.5" x14ac:dyDescent="0.3"/>
    <row r="2160" customFormat="1" ht="13.5" x14ac:dyDescent="0.3"/>
    <row r="2161" customFormat="1" ht="13.5" x14ac:dyDescent="0.3"/>
    <row r="2162" customFormat="1" ht="13.5" x14ac:dyDescent="0.3"/>
    <row r="2163" customFormat="1" ht="13.5" x14ac:dyDescent="0.3"/>
    <row r="2164" customFormat="1" ht="13.5" x14ac:dyDescent="0.3"/>
    <row r="2165" customFormat="1" ht="13.5" x14ac:dyDescent="0.3"/>
    <row r="2166" customFormat="1" ht="13.5" x14ac:dyDescent="0.3"/>
    <row r="2167" customFormat="1" ht="13.5" x14ac:dyDescent="0.3"/>
    <row r="2168" customFormat="1" ht="13.5" x14ac:dyDescent="0.3"/>
    <row r="2169" customFormat="1" ht="13.5" x14ac:dyDescent="0.3"/>
    <row r="2170" customFormat="1" ht="13.5" x14ac:dyDescent="0.3"/>
    <row r="2171" customFormat="1" ht="13.5" x14ac:dyDescent="0.3"/>
    <row r="2172" customFormat="1" ht="13.5" x14ac:dyDescent="0.3"/>
    <row r="2173" customFormat="1" ht="13.5" x14ac:dyDescent="0.3"/>
    <row r="2174" customFormat="1" ht="13.5" x14ac:dyDescent="0.3"/>
    <row r="2175" customFormat="1" ht="13.5" x14ac:dyDescent="0.3"/>
    <row r="2176" customFormat="1" ht="13.5" x14ac:dyDescent="0.3"/>
    <row r="2177" customFormat="1" ht="13.5" x14ac:dyDescent="0.3"/>
    <row r="2178" customFormat="1" ht="13.5" x14ac:dyDescent="0.3"/>
    <row r="2179" customFormat="1" ht="13.5" x14ac:dyDescent="0.3"/>
    <row r="2180" customFormat="1" ht="13.5" x14ac:dyDescent="0.3"/>
    <row r="2181" customFormat="1" ht="13.5" x14ac:dyDescent="0.3"/>
    <row r="2182" customFormat="1" ht="13.5" x14ac:dyDescent="0.3"/>
    <row r="2183" customFormat="1" ht="13.5" x14ac:dyDescent="0.3"/>
    <row r="2184" customFormat="1" ht="13.5" x14ac:dyDescent="0.3"/>
    <row r="2185" customFormat="1" ht="13.5" x14ac:dyDescent="0.3"/>
    <row r="2186" customFormat="1" ht="13.5" x14ac:dyDescent="0.3"/>
    <row r="2187" customFormat="1" ht="13.5" x14ac:dyDescent="0.3"/>
    <row r="2188" customFormat="1" ht="13.5" x14ac:dyDescent="0.3"/>
    <row r="2189" customFormat="1" ht="13.5" x14ac:dyDescent="0.3"/>
    <row r="2190" customFormat="1" ht="13.5" x14ac:dyDescent="0.3"/>
    <row r="2191" customFormat="1" ht="13.5" x14ac:dyDescent="0.3"/>
    <row r="2192" customFormat="1" ht="13.5" x14ac:dyDescent="0.3"/>
    <row r="2193" customFormat="1" ht="13.5" x14ac:dyDescent="0.3"/>
    <row r="2194" customFormat="1" ht="13.5" x14ac:dyDescent="0.3"/>
    <row r="2195" customFormat="1" ht="13.5" x14ac:dyDescent="0.3"/>
    <row r="2196" customFormat="1" ht="13.5" x14ac:dyDescent="0.3"/>
    <row r="2197" customFormat="1" ht="13.5" x14ac:dyDescent="0.3"/>
    <row r="2198" customFormat="1" ht="13.5" x14ac:dyDescent="0.3"/>
    <row r="2199" customFormat="1" ht="13.5" x14ac:dyDescent="0.3"/>
    <row r="2200" customFormat="1" ht="13.5" x14ac:dyDescent="0.3"/>
    <row r="2201" customFormat="1" ht="13.5" x14ac:dyDescent="0.3"/>
    <row r="2202" customFormat="1" ht="13.5" x14ac:dyDescent="0.3"/>
    <row r="2203" customFormat="1" ht="13.5" x14ac:dyDescent="0.3"/>
    <row r="2204" customFormat="1" ht="13.5" x14ac:dyDescent="0.3"/>
    <row r="2205" customFormat="1" ht="13.5" x14ac:dyDescent="0.3"/>
    <row r="2206" customFormat="1" ht="13.5" x14ac:dyDescent="0.3"/>
    <row r="2207" customFormat="1" ht="13.5" x14ac:dyDescent="0.3"/>
    <row r="2208" customFormat="1" ht="13.5" x14ac:dyDescent="0.3"/>
    <row r="2209" customFormat="1" ht="13.5" x14ac:dyDescent="0.3"/>
    <row r="2210" customFormat="1" ht="13.5" x14ac:dyDescent="0.3"/>
    <row r="2211" customFormat="1" ht="13.5" x14ac:dyDescent="0.3"/>
    <row r="2212" customFormat="1" ht="13.5" x14ac:dyDescent="0.3"/>
    <row r="2213" customFormat="1" ht="13.5" x14ac:dyDescent="0.3"/>
    <row r="2214" customFormat="1" ht="13.5" x14ac:dyDescent="0.3"/>
    <row r="2215" customFormat="1" ht="13.5" x14ac:dyDescent="0.3"/>
    <row r="2216" customFormat="1" ht="13.5" x14ac:dyDescent="0.3"/>
    <row r="2217" customFormat="1" ht="13.5" x14ac:dyDescent="0.3"/>
    <row r="2218" customFormat="1" ht="13.5" x14ac:dyDescent="0.3"/>
    <row r="2219" customFormat="1" ht="13.5" x14ac:dyDescent="0.3"/>
    <row r="2220" customFormat="1" ht="13.5" x14ac:dyDescent="0.3"/>
    <row r="2221" customFormat="1" ht="13.5" x14ac:dyDescent="0.3"/>
    <row r="2222" customFormat="1" ht="13.5" x14ac:dyDescent="0.3"/>
    <row r="2223" customFormat="1" ht="13.5" x14ac:dyDescent="0.3"/>
    <row r="2224" customFormat="1" ht="13.5" x14ac:dyDescent="0.3"/>
    <row r="2225" customFormat="1" ht="13.5" x14ac:dyDescent="0.3"/>
    <row r="2226" customFormat="1" ht="13.5" x14ac:dyDescent="0.3"/>
    <row r="2227" customFormat="1" ht="13.5" x14ac:dyDescent="0.3"/>
    <row r="2228" customFormat="1" ht="13.5" x14ac:dyDescent="0.3"/>
    <row r="2229" customFormat="1" ht="13.5" x14ac:dyDescent="0.3"/>
    <row r="2230" customFormat="1" ht="13.5" x14ac:dyDescent="0.3"/>
    <row r="2231" customFormat="1" ht="13.5" x14ac:dyDescent="0.3"/>
    <row r="2232" customFormat="1" ht="13.5" x14ac:dyDescent="0.3"/>
    <row r="2233" customFormat="1" ht="13.5" x14ac:dyDescent="0.3"/>
    <row r="2234" customFormat="1" ht="13.5" x14ac:dyDescent="0.3"/>
    <row r="2235" customFormat="1" ht="13.5" x14ac:dyDescent="0.3"/>
    <row r="2236" customFormat="1" ht="13.5" x14ac:dyDescent="0.3"/>
    <row r="2237" customFormat="1" ht="13.5" x14ac:dyDescent="0.3"/>
    <row r="2238" customFormat="1" ht="13.5" x14ac:dyDescent="0.3"/>
    <row r="2239" customFormat="1" ht="13.5" x14ac:dyDescent="0.3"/>
    <row r="2240" customFormat="1" ht="13.5" x14ac:dyDescent="0.3"/>
    <row r="2241" customFormat="1" ht="13.5" x14ac:dyDescent="0.3"/>
    <row r="2242" customFormat="1" ht="13.5" x14ac:dyDescent="0.3"/>
    <row r="2243" customFormat="1" ht="13.5" x14ac:dyDescent="0.3"/>
    <row r="2244" customFormat="1" ht="13.5" x14ac:dyDescent="0.3"/>
    <row r="2245" customFormat="1" ht="13.5" x14ac:dyDescent="0.3"/>
    <row r="2246" customFormat="1" ht="13.5" x14ac:dyDescent="0.3"/>
    <row r="2247" customFormat="1" ht="13.5" x14ac:dyDescent="0.3"/>
    <row r="2248" customFormat="1" ht="13.5" x14ac:dyDescent="0.3"/>
    <row r="2249" customFormat="1" ht="13.5" x14ac:dyDescent="0.3"/>
    <row r="2250" customFormat="1" ht="13.5" x14ac:dyDescent="0.3"/>
    <row r="2251" customFormat="1" ht="13.5" x14ac:dyDescent="0.3"/>
    <row r="2252" customFormat="1" ht="13.5" x14ac:dyDescent="0.3"/>
    <row r="2253" customFormat="1" ht="13.5" x14ac:dyDescent="0.3"/>
    <row r="2254" customFormat="1" ht="13.5" x14ac:dyDescent="0.3"/>
    <row r="2255" customFormat="1" ht="13.5" x14ac:dyDescent="0.3"/>
    <row r="2256" customFormat="1" ht="13.5" x14ac:dyDescent="0.3"/>
    <row r="2257" customFormat="1" ht="13.5" x14ac:dyDescent="0.3"/>
    <row r="2258" customFormat="1" ht="13.5" x14ac:dyDescent="0.3"/>
    <row r="2259" customFormat="1" ht="13.5" x14ac:dyDescent="0.3"/>
    <row r="2260" customFormat="1" ht="13.5" x14ac:dyDescent="0.3"/>
    <row r="2261" customFormat="1" ht="13.5" x14ac:dyDescent="0.3"/>
    <row r="2262" customFormat="1" ht="13.5" x14ac:dyDescent="0.3"/>
    <row r="2263" customFormat="1" ht="13.5" x14ac:dyDescent="0.3"/>
    <row r="2264" customFormat="1" ht="13.5" x14ac:dyDescent="0.3"/>
    <row r="2265" customFormat="1" ht="13.5" x14ac:dyDescent="0.3"/>
    <row r="2266" customFormat="1" ht="13.5" x14ac:dyDescent="0.3"/>
    <row r="2267" customFormat="1" ht="13.5" x14ac:dyDescent="0.3"/>
    <row r="2268" customFormat="1" ht="13.5" x14ac:dyDescent="0.3"/>
    <row r="2269" customFormat="1" ht="13.5" x14ac:dyDescent="0.3"/>
    <row r="2270" customFormat="1" ht="13.5" x14ac:dyDescent="0.3"/>
    <row r="2271" customFormat="1" ht="13.5" x14ac:dyDescent="0.3"/>
    <row r="2272" customFormat="1" ht="13.5" x14ac:dyDescent="0.3"/>
    <row r="2273" customFormat="1" ht="13.5" x14ac:dyDescent="0.3"/>
    <row r="2274" customFormat="1" ht="13.5" x14ac:dyDescent="0.3"/>
    <row r="2275" customFormat="1" ht="13.5" x14ac:dyDescent="0.3"/>
    <row r="2276" customFormat="1" ht="13.5" x14ac:dyDescent="0.3"/>
    <row r="2277" customFormat="1" ht="13.5" x14ac:dyDescent="0.3"/>
    <row r="2278" customFormat="1" ht="13.5" x14ac:dyDescent="0.3"/>
    <row r="2279" customFormat="1" ht="13.5" x14ac:dyDescent="0.3"/>
    <row r="2280" customFormat="1" ht="13.5" x14ac:dyDescent="0.3"/>
    <row r="2281" customFormat="1" ht="13.5" x14ac:dyDescent="0.3"/>
    <row r="2282" customFormat="1" ht="13.5" x14ac:dyDescent="0.3"/>
    <row r="2283" customFormat="1" ht="13.5" x14ac:dyDescent="0.3"/>
    <row r="2284" customFormat="1" ht="13.5" x14ac:dyDescent="0.3"/>
    <row r="2285" customFormat="1" ht="13.5" x14ac:dyDescent="0.3"/>
    <row r="2286" customFormat="1" ht="13.5" x14ac:dyDescent="0.3"/>
    <row r="2287" customFormat="1" ht="13.5" x14ac:dyDescent="0.3"/>
    <row r="2288" customFormat="1" ht="13.5" x14ac:dyDescent="0.3"/>
    <row r="2289" customFormat="1" ht="13.5" x14ac:dyDescent="0.3"/>
    <row r="2290" customFormat="1" ht="13.5" x14ac:dyDescent="0.3"/>
    <row r="2291" customFormat="1" ht="13.5" x14ac:dyDescent="0.3"/>
    <row r="2292" customFormat="1" ht="13.5" x14ac:dyDescent="0.3"/>
    <row r="2293" customFormat="1" ht="13.5" x14ac:dyDescent="0.3"/>
    <row r="2294" customFormat="1" ht="13.5" x14ac:dyDescent="0.3"/>
    <row r="2295" customFormat="1" ht="13.5" x14ac:dyDescent="0.3"/>
    <row r="2296" customFormat="1" ht="13.5" x14ac:dyDescent="0.3"/>
    <row r="2297" customFormat="1" ht="13.5" x14ac:dyDescent="0.3"/>
    <row r="2298" customFormat="1" ht="13.5" x14ac:dyDescent="0.3"/>
    <row r="2299" customFormat="1" ht="13.5" x14ac:dyDescent="0.3"/>
    <row r="2300" customFormat="1" ht="13.5" x14ac:dyDescent="0.3"/>
    <row r="2301" customFormat="1" ht="13.5" x14ac:dyDescent="0.3"/>
    <row r="2302" customFormat="1" ht="13.5" x14ac:dyDescent="0.3"/>
    <row r="2303" customFormat="1" ht="13.5" x14ac:dyDescent="0.3"/>
    <row r="2304" customFormat="1" ht="13.5" x14ac:dyDescent="0.3"/>
    <row r="2305" customFormat="1" ht="13.5" x14ac:dyDescent="0.3"/>
    <row r="2306" customFormat="1" ht="13.5" x14ac:dyDescent="0.3"/>
    <row r="2307" customFormat="1" ht="13.5" x14ac:dyDescent="0.3"/>
    <row r="2308" customFormat="1" ht="13.5" x14ac:dyDescent="0.3"/>
    <row r="2309" customFormat="1" ht="13.5" x14ac:dyDescent="0.3"/>
    <row r="2310" customFormat="1" ht="13.5" x14ac:dyDescent="0.3"/>
    <row r="2311" customFormat="1" ht="13.5" x14ac:dyDescent="0.3"/>
    <row r="2312" customFormat="1" ht="13.5" x14ac:dyDescent="0.3"/>
    <row r="2313" customFormat="1" ht="13.5" x14ac:dyDescent="0.3"/>
    <row r="2314" customFormat="1" ht="13.5" x14ac:dyDescent="0.3"/>
    <row r="2315" customFormat="1" ht="13.5" x14ac:dyDescent="0.3"/>
    <row r="2316" customFormat="1" ht="13.5" x14ac:dyDescent="0.3"/>
    <row r="2317" customFormat="1" ht="13.5" x14ac:dyDescent="0.3"/>
    <row r="2318" customFormat="1" ht="13.5" x14ac:dyDescent="0.3"/>
    <row r="2319" customFormat="1" ht="13.5" x14ac:dyDescent="0.3"/>
    <row r="2320" customFormat="1" ht="13.5" x14ac:dyDescent="0.3"/>
    <row r="2321" customFormat="1" ht="13.5" x14ac:dyDescent="0.3"/>
    <row r="2322" customFormat="1" ht="13.5" x14ac:dyDescent="0.3"/>
    <row r="2323" customFormat="1" ht="13.5" x14ac:dyDescent="0.3"/>
    <row r="2324" customFormat="1" ht="13.5" x14ac:dyDescent="0.3"/>
    <row r="2325" customFormat="1" ht="13.5" x14ac:dyDescent="0.3"/>
    <row r="2326" customFormat="1" ht="13.5" x14ac:dyDescent="0.3"/>
    <row r="2327" customFormat="1" ht="13.5" x14ac:dyDescent="0.3"/>
    <row r="2328" customFormat="1" ht="13.5" x14ac:dyDescent="0.3"/>
    <row r="2329" customFormat="1" ht="13.5" x14ac:dyDescent="0.3"/>
    <row r="2330" customFormat="1" ht="13.5" x14ac:dyDescent="0.3"/>
    <row r="2331" customFormat="1" ht="13.5" x14ac:dyDescent="0.3"/>
    <row r="2332" customFormat="1" ht="13.5" x14ac:dyDescent="0.3"/>
    <row r="2333" customFormat="1" ht="13.5" x14ac:dyDescent="0.3"/>
    <row r="2334" customFormat="1" ht="13.5" x14ac:dyDescent="0.3"/>
    <row r="2335" customFormat="1" ht="13.5" x14ac:dyDescent="0.3"/>
    <row r="2336" customFormat="1" ht="13.5" x14ac:dyDescent="0.3"/>
    <row r="2337" customFormat="1" ht="13.5" x14ac:dyDescent="0.3"/>
    <row r="2338" customFormat="1" ht="13.5" x14ac:dyDescent="0.3"/>
    <row r="2339" customFormat="1" ht="13.5" x14ac:dyDescent="0.3"/>
    <row r="2340" customFormat="1" ht="13.5" x14ac:dyDescent="0.3"/>
    <row r="2341" customFormat="1" ht="13.5" x14ac:dyDescent="0.3"/>
    <row r="2342" customFormat="1" ht="13.5" x14ac:dyDescent="0.3"/>
    <row r="2343" customFormat="1" ht="13.5" x14ac:dyDescent="0.3"/>
    <row r="2344" customFormat="1" ht="13.5" x14ac:dyDescent="0.3"/>
    <row r="2345" customFormat="1" ht="13.5" x14ac:dyDescent="0.3"/>
    <row r="2346" customFormat="1" ht="13.5" x14ac:dyDescent="0.3"/>
    <row r="2347" customFormat="1" ht="13.5" x14ac:dyDescent="0.3"/>
    <row r="2348" customFormat="1" ht="13.5" x14ac:dyDescent="0.3"/>
    <row r="2349" customFormat="1" ht="13.5" x14ac:dyDescent="0.3"/>
    <row r="2350" customFormat="1" ht="13.5" x14ac:dyDescent="0.3"/>
    <row r="2351" customFormat="1" ht="13.5" x14ac:dyDescent="0.3"/>
    <row r="2352" customFormat="1" ht="13.5" x14ac:dyDescent="0.3"/>
    <row r="2353" customFormat="1" ht="13.5" x14ac:dyDescent="0.3"/>
    <row r="2354" customFormat="1" ht="13.5" x14ac:dyDescent="0.3"/>
    <row r="2355" customFormat="1" ht="13.5" x14ac:dyDescent="0.3"/>
    <row r="2356" customFormat="1" ht="13.5" x14ac:dyDescent="0.3"/>
    <row r="2357" customFormat="1" ht="13.5" x14ac:dyDescent="0.3"/>
    <row r="2358" customFormat="1" ht="13.5" x14ac:dyDescent="0.3"/>
    <row r="2359" customFormat="1" ht="13.5" x14ac:dyDescent="0.3"/>
    <row r="2360" customFormat="1" ht="13.5" x14ac:dyDescent="0.3"/>
    <row r="2361" customFormat="1" ht="13.5" x14ac:dyDescent="0.3"/>
    <row r="2362" customFormat="1" ht="13.5" x14ac:dyDescent="0.3"/>
    <row r="2363" customFormat="1" ht="13.5" x14ac:dyDescent="0.3"/>
    <row r="2364" customFormat="1" ht="13.5" x14ac:dyDescent="0.3"/>
    <row r="2365" customFormat="1" ht="13.5" x14ac:dyDescent="0.3"/>
    <row r="2366" customFormat="1" ht="13.5" x14ac:dyDescent="0.3"/>
    <row r="2367" customFormat="1" ht="13.5" x14ac:dyDescent="0.3"/>
    <row r="2368" customFormat="1" ht="13.5" x14ac:dyDescent="0.3"/>
    <row r="2369" customFormat="1" ht="13.5" x14ac:dyDescent="0.3"/>
    <row r="2370" customFormat="1" ht="13.5" x14ac:dyDescent="0.3"/>
    <row r="2371" customFormat="1" ht="13.5" x14ac:dyDescent="0.3"/>
    <row r="2372" customFormat="1" ht="13.5" x14ac:dyDescent="0.3"/>
    <row r="2373" customFormat="1" ht="13.5" x14ac:dyDescent="0.3"/>
    <row r="2374" customFormat="1" ht="13.5" x14ac:dyDescent="0.3"/>
    <row r="2375" customFormat="1" ht="13.5" x14ac:dyDescent="0.3"/>
    <row r="2376" customFormat="1" ht="13.5" x14ac:dyDescent="0.3"/>
    <row r="2377" customFormat="1" ht="13.5" x14ac:dyDescent="0.3"/>
    <row r="2378" customFormat="1" ht="13.5" x14ac:dyDescent="0.3"/>
    <row r="2379" customFormat="1" ht="13.5" x14ac:dyDescent="0.3"/>
    <row r="2380" customFormat="1" ht="13.5" x14ac:dyDescent="0.3"/>
    <row r="2381" customFormat="1" ht="13.5" x14ac:dyDescent="0.3"/>
    <row r="2382" customFormat="1" ht="13.5" x14ac:dyDescent="0.3"/>
    <row r="2383" customFormat="1" ht="13.5" x14ac:dyDescent="0.3"/>
    <row r="2384" customFormat="1" ht="13.5" x14ac:dyDescent="0.3"/>
    <row r="2385" customFormat="1" ht="13.5" x14ac:dyDescent="0.3"/>
    <row r="2386" customFormat="1" ht="13.5" x14ac:dyDescent="0.3"/>
    <row r="2387" customFormat="1" ht="13.5" x14ac:dyDescent="0.3"/>
    <row r="2388" customFormat="1" ht="13.5" x14ac:dyDescent="0.3"/>
    <row r="2389" customFormat="1" ht="13.5" x14ac:dyDescent="0.3"/>
    <row r="2390" customFormat="1" ht="13.5" x14ac:dyDescent="0.3"/>
    <row r="2391" customFormat="1" ht="13.5" x14ac:dyDescent="0.3"/>
    <row r="2392" customFormat="1" ht="13.5" x14ac:dyDescent="0.3"/>
    <row r="2393" customFormat="1" ht="13.5" x14ac:dyDescent="0.3"/>
    <row r="2394" customFormat="1" ht="13.5" x14ac:dyDescent="0.3"/>
    <row r="2395" customFormat="1" ht="13.5" x14ac:dyDescent="0.3"/>
    <row r="2396" customFormat="1" ht="13.5" x14ac:dyDescent="0.3"/>
    <row r="2397" customFormat="1" ht="13.5" x14ac:dyDescent="0.3"/>
    <row r="2398" customFormat="1" ht="13.5" x14ac:dyDescent="0.3"/>
    <row r="2399" customFormat="1" ht="13.5" x14ac:dyDescent="0.3"/>
    <row r="2400" customFormat="1" ht="13.5" x14ac:dyDescent="0.3"/>
    <row r="2401" customFormat="1" ht="13.5" x14ac:dyDescent="0.3"/>
    <row r="2402" customFormat="1" ht="13.5" x14ac:dyDescent="0.3"/>
    <row r="2403" customFormat="1" ht="13.5" x14ac:dyDescent="0.3"/>
    <row r="2404" customFormat="1" ht="13.5" x14ac:dyDescent="0.3"/>
    <row r="2405" customFormat="1" ht="13.5" x14ac:dyDescent="0.3"/>
    <row r="2406" customFormat="1" ht="13.5" x14ac:dyDescent="0.3"/>
    <row r="2407" customFormat="1" ht="13.5" x14ac:dyDescent="0.3"/>
    <row r="2408" customFormat="1" ht="13.5" x14ac:dyDescent="0.3"/>
    <row r="2409" customFormat="1" ht="13.5" x14ac:dyDescent="0.3"/>
    <row r="2410" customFormat="1" ht="13.5" x14ac:dyDescent="0.3"/>
    <row r="2411" customFormat="1" ht="13.5" x14ac:dyDescent="0.3"/>
    <row r="2412" customFormat="1" ht="13.5" x14ac:dyDescent="0.3"/>
    <row r="2413" customFormat="1" ht="13.5" x14ac:dyDescent="0.3"/>
    <row r="2414" customFormat="1" ht="13.5" x14ac:dyDescent="0.3"/>
    <row r="2415" customFormat="1" ht="13.5" x14ac:dyDescent="0.3"/>
    <row r="2416" customFormat="1" ht="13.5" x14ac:dyDescent="0.3"/>
    <row r="2417" customFormat="1" ht="13.5" x14ac:dyDescent="0.3"/>
    <row r="2418" customFormat="1" ht="13.5" x14ac:dyDescent="0.3"/>
    <row r="2419" customFormat="1" ht="13.5" x14ac:dyDescent="0.3"/>
    <row r="2420" customFormat="1" ht="13.5" x14ac:dyDescent="0.3"/>
    <row r="2421" customFormat="1" ht="13.5" x14ac:dyDescent="0.3"/>
    <row r="2422" customFormat="1" ht="13.5" x14ac:dyDescent="0.3"/>
    <row r="2423" customFormat="1" ht="13.5" x14ac:dyDescent="0.3"/>
    <row r="2424" customFormat="1" ht="13.5" x14ac:dyDescent="0.3"/>
    <row r="2425" customFormat="1" ht="13.5" x14ac:dyDescent="0.3"/>
    <row r="2426" customFormat="1" ht="13.5" x14ac:dyDescent="0.3"/>
    <row r="2427" customFormat="1" ht="13.5" x14ac:dyDescent="0.3"/>
    <row r="2428" customFormat="1" ht="13.5" x14ac:dyDescent="0.3"/>
    <row r="2429" customFormat="1" ht="13.5" x14ac:dyDescent="0.3"/>
    <row r="2430" customFormat="1" ht="13.5" x14ac:dyDescent="0.3"/>
    <row r="2431" customFormat="1" ht="13.5" x14ac:dyDescent="0.3"/>
    <row r="2432" customFormat="1" ht="13.5" x14ac:dyDescent="0.3"/>
    <row r="2433" customFormat="1" ht="13.5" x14ac:dyDescent="0.3"/>
    <row r="2434" customFormat="1" ht="13.5" x14ac:dyDescent="0.3"/>
    <row r="2435" customFormat="1" ht="13.5" x14ac:dyDescent="0.3"/>
    <row r="2436" customFormat="1" ht="13.5" x14ac:dyDescent="0.3"/>
    <row r="2437" customFormat="1" ht="13.5" x14ac:dyDescent="0.3"/>
    <row r="2438" customFormat="1" ht="13.5" x14ac:dyDescent="0.3"/>
    <row r="2439" customFormat="1" ht="13.5" x14ac:dyDescent="0.3"/>
    <row r="2440" customFormat="1" ht="13.5" x14ac:dyDescent="0.3"/>
    <row r="2441" customFormat="1" ht="13.5" x14ac:dyDescent="0.3"/>
    <row r="2442" customFormat="1" ht="13.5" x14ac:dyDescent="0.3"/>
    <row r="2443" customFormat="1" ht="13.5" x14ac:dyDescent="0.3"/>
    <row r="2444" customFormat="1" ht="13.5" x14ac:dyDescent="0.3"/>
    <row r="2445" customFormat="1" ht="13.5" x14ac:dyDescent="0.3"/>
    <row r="2446" customFormat="1" ht="13.5" x14ac:dyDescent="0.3"/>
    <row r="2447" customFormat="1" ht="13.5" x14ac:dyDescent="0.3"/>
    <row r="2448" customFormat="1" ht="13.5" x14ac:dyDescent="0.3"/>
    <row r="2449" customFormat="1" ht="13.5" x14ac:dyDescent="0.3"/>
    <row r="2450" customFormat="1" ht="13.5" x14ac:dyDescent="0.3"/>
    <row r="2451" customFormat="1" ht="13.5" x14ac:dyDescent="0.3"/>
    <row r="2452" customFormat="1" ht="13.5" x14ac:dyDescent="0.3"/>
    <row r="2453" customFormat="1" ht="13.5" x14ac:dyDescent="0.3"/>
    <row r="2454" customFormat="1" ht="13.5" x14ac:dyDescent="0.3"/>
    <row r="2455" customFormat="1" ht="13.5" x14ac:dyDescent="0.3"/>
    <row r="2456" customFormat="1" ht="13.5" x14ac:dyDescent="0.3"/>
    <row r="2457" customFormat="1" ht="13.5" x14ac:dyDescent="0.3"/>
    <row r="2458" customFormat="1" ht="13.5" x14ac:dyDescent="0.3"/>
    <row r="2459" customFormat="1" ht="13.5" x14ac:dyDescent="0.3"/>
    <row r="2460" customFormat="1" ht="13.5" x14ac:dyDescent="0.3"/>
    <row r="2461" customFormat="1" ht="13.5" x14ac:dyDescent="0.3"/>
    <row r="2462" customFormat="1" ht="13.5" x14ac:dyDescent="0.3"/>
    <row r="2463" customFormat="1" ht="13.5" x14ac:dyDescent="0.3"/>
    <row r="2464" customFormat="1" ht="13.5" x14ac:dyDescent="0.3"/>
    <row r="2465" customFormat="1" ht="13.5" x14ac:dyDescent="0.3"/>
    <row r="2466" customFormat="1" ht="13.5" x14ac:dyDescent="0.3"/>
    <row r="2467" customFormat="1" ht="13.5" x14ac:dyDescent="0.3"/>
    <row r="2468" customFormat="1" ht="13.5" x14ac:dyDescent="0.3"/>
    <row r="2469" customFormat="1" ht="13.5" x14ac:dyDescent="0.3"/>
    <row r="2470" customFormat="1" ht="13.5" x14ac:dyDescent="0.3"/>
    <row r="2471" customFormat="1" ht="13.5" x14ac:dyDescent="0.3"/>
    <row r="2472" customFormat="1" ht="13.5" x14ac:dyDescent="0.3"/>
    <row r="2473" customFormat="1" ht="13.5" x14ac:dyDescent="0.3"/>
    <row r="2474" customFormat="1" ht="13.5" x14ac:dyDescent="0.3"/>
    <row r="2475" customFormat="1" ht="13.5" x14ac:dyDescent="0.3"/>
    <row r="2476" customFormat="1" ht="13.5" x14ac:dyDescent="0.3"/>
    <row r="2477" customFormat="1" ht="13.5" x14ac:dyDescent="0.3"/>
    <row r="2478" customFormat="1" ht="13.5" x14ac:dyDescent="0.3"/>
    <row r="2479" customFormat="1" ht="13.5" x14ac:dyDescent="0.3"/>
    <row r="2480" customFormat="1" ht="13.5" x14ac:dyDescent="0.3"/>
    <row r="2481" customFormat="1" ht="13.5" x14ac:dyDescent="0.3"/>
    <row r="2482" customFormat="1" ht="13.5" x14ac:dyDescent="0.3"/>
    <row r="2483" customFormat="1" ht="13.5" x14ac:dyDescent="0.3"/>
    <row r="2484" customFormat="1" ht="13.5" x14ac:dyDescent="0.3"/>
    <row r="2485" customFormat="1" ht="13.5" x14ac:dyDescent="0.3"/>
    <row r="2486" customFormat="1" ht="13.5" x14ac:dyDescent="0.3"/>
    <row r="2487" customFormat="1" ht="13.5" x14ac:dyDescent="0.3"/>
    <row r="2488" customFormat="1" ht="13.5" x14ac:dyDescent="0.3"/>
    <row r="2489" customFormat="1" ht="13.5" x14ac:dyDescent="0.3"/>
    <row r="2490" customFormat="1" ht="13.5" x14ac:dyDescent="0.3"/>
    <row r="2491" customFormat="1" ht="13.5" x14ac:dyDescent="0.3"/>
    <row r="2492" customFormat="1" ht="13.5" x14ac:dyDescent="0.3"/>
    <row r="2493" customFormat="1" ht="13.5" x14ac:dyDescent="0.3"/>
    <row r="2494" customFormat="1" ht="13.5" x14ac:dyDescent="0.3"/>
    <row r="2495" customFormat="1" ht="13.5" x14ac:dyDescent="0.3"/>
    <row r="2496" customFormat="1" ht="13.5" x14ac:dyDescent="0.3"/>
    <row r="2497" customFormat="1" ht="13.5" x14ac:dyDescent="0.3"/>
    <row r="2498" customFormat="1" ht="13.5" x14ac:dyDescent="0.3"/>
    <row r="2499" customFormat="1" ht="13.5" x14ac:dyDescent="0.3"/>
    <row r="2500" customFormat="1" ht="13.5" x14ac:dyDescent="0.3"/>
    <row r="2501" customFormat="1" ht="13.5" x14ac:dyDescent="0.3"/>
    <row r="2502" customFormat="1" ht="13.5" x14ac:dyDescent="0.3"/>
    <row r="2503" customFormat="1" ht="13.5" x14ac:dyDescent="0.3"/>
    <row r="2504" customFormat="1" ht="13.5" x14ac:dyDescent="0.3"/>
    <row r="2505" customFormat="1" ht="13.5" x14ac:dyDescent="0.3"/>
    <row r="2506" customFormat="1" ht="13.5" x14ac:dyDescent="0.3"/>
    <row r="2507" customFormat="1" ht="13.5" x14ac:dyDescent="0.3"/>
    <row r="2508" customFormat="1" ht="13.5" x14ac:dyDescent="0.3"/>
    <row r="2509" customFormat="1" ht="13.5" x14ac:dyDescent="0.3"/>
    <row r="2510" customFormat="1" ht="13.5" x14ac:dyDescent="0.3"/>
    <row r="2511" customFormat="1" ht="13.5" x14ac:dyDescent="0.3"/>
    <row r="2512" customFormat="1" ht="13.5" x14ac:dyDescent="0.3"/>
    <row r="2513" customFormat="1" ht="13.5" x14ac:dyDescent="0.3"/>
    <row r="2514" customFormat="1" ht="13.5" x14ac:dyDescent="0.3"/>
    <row r="2515" customFormat="1" ht="13.5" x14ac:dyDescent="0.3"/>
    <row r="2516" customFormat="1" ht="13.5" x14ac:dyDescent="0.3"/>
    <row r="2517" customFormat="1" ht="13.5" x14ac:dyDescent="0.3"/>
    <row r="2518" customFormat="1" ht="13.5" x14ac:dyDescent="0.3"/>
    <row r="2519" customFormat="1" ht="13.5" x14ac:dyDescent="0.3"/>
    <row r="2520" customFormat="1" ht="13.5" x14ac:dyDescent="0.3"/>
    <row r="2521" customFormat="1" ht="13.5" x14ac:dyDescent="0.3"/>
    <row r="2522" customFormat="1" ht="13.5" x14ac:dyDescent="0.3"/>
    <row r="2523" customFormat="1" ht="13.5" x14ac:dyDescent="0.3"/>
    <row r="2524" customFormat="1" ht="13.5" x14ac:dyDescent="0.3"/>
    <row r="2525" customFormat="1" ht="13.5" x14ac:dyDescent="0.3"/>
    <row r="2526" customFormat="1" ht="13.5" x14ac:dyDescent="0.3"/>
    <row r="2527" customFormat="1" ht="13.5" x14ac:dyDescent="0.3"/>
    <row r="2528" customFormat="1" ht="13.5" x14ac:dyDescent="0.3"/>
    <row r="2529" customFormat="1" ht="13.5" x14ac:dyDescent="0.3"/>
    <row r="2530" customFormat="1" ht="13.5" x14ac:dyDescent="0.3"/>
    <row r="2531" customFormat="1" ht="13.5" x14ac:dyDescent="0.3"/>
    <row r="2532" customFormat="1" ht="13.5" x14ac:dyDescent="0.3"/>
    <row r="2533" customFormat="1" ht="13.5" x14ac:dyDescent="0.3"/>
    <row r="2534" customFormat="1" ht="13.5" x14ac:dyDescent="0.3"/>
    <row r="2535" customFormat="1" ht="13.5" x14ac:dyDescent="0.3"/>
    <row r="2536" customFormat="1" ht="13.5" x14ac:dyDescent="0.3"/>
    <row r="2537" customFormat="1" ht="13.5" x14ac:dyDescent="0.3"/>
    <row r="2538" customFormat="1" ht="13.5" x14ac:dyDescent="0.3"/>
    <row r="2539" customFormat="1" ht="13.5" x14ac:dyDescent="0.3"/>
    <row r="2540" customFormat="1" ht="13.5" x14ac:dyDescent="0.3"/>
    <row r="2541" customFormat="1" ht="13.5" x14ac:dyDescent="0.3"/>
    <row r="2542" customFormat="1" ht="13.5" x14ac:dyDescent="0.3"/>
    <row r="2543" customFormat="1" ht="13.5" x14ac:dyDescent="0.3"/>
    <row r="2544" customFormat="1" ht="13.5" x14ac:dyDescent="0.3"/>
    <row r="2545" customFormat="1" ht="13.5" x14ac:dyDescent="0.3"/>
    <row r="2546" customFormat="1" ht="13.5" x14ac:dyDescent="0.3"/>
    <row r="2547" customFormat="1" ht="13.5" x14ac:dyDescent="0.3"/>
    <row r="2548" customFormat="1" ht="13.5" x14ac:dyDescent="0.3"/>
    <row r="2549" customFormat="1" ht="13.5" x14ac:dyDescent="0.3"/>
    <row r="2550" customFormat="1" ht="13.5" x14ac:dyDescent="0.3"/>
    <row r="2551" customFormat="1" ht="13.5" x14ac:dyDescent="0.3"/>
    <row r="2552" customFormat="1" ht="13.5" x14ac:dyDescent="0.3"/>
    <row r="2553" customFormat="1" ht="13.5" x14ac:dyDescent="0.3"/>
    <row r="2554" customFormat="1" ht="13.5" x14ac:dyDescent="0.3"/>
    <row r="2555" customFormat="1" ht="13.5" x14ac:dyDescent="0.3"/>
    <row r="2556" customFormat="1" ht="13.5" x14ac:dyDescent="0.3"/>
    <row r="2557" customFormat="1" ht="13.5" x14ac:dyDescent="0.3"/>
    <row r="2558" customFormat="1" ht="13.5" x14ac:dyDescent="0.3"/>
    <row r="2559" customFormat="1" ht="13.5" x14ac:dyDescent="0.3"/>
    <row r="2560" customFormat="1" ht="13.5" x14ac:dyDescent="0.3"/>
    <row r="2561" customFormat="1" ht="13.5" x14ac:dyDescent="0.3"/>
    <row r="2562" customFormat="1" ht="13.5" x14ac:dyDescent="0.3"/>
    <row r="2563" customFormat="1" ht="13.5" x14ac:dyDescent="0.3"/>
    <row r="2564" customFormat="1" ht="13.5" x14ac:dyDescent="0.3"/>
    <row r="2565" customFormat="1" ht="13.5" x14ac:dyDescent="0.3"/>
    <row r="2566" customFormat="1" ht="13.5" x14ac:dyDescent="0.3"/>
    <row r="2567" customFormat="1" ht="13.5" x14ac:dyDescent="0.3"/>
    <row r="2568" customFormat="1" ht="13.5" x14ac:dyDescent="0.3"/>
    <row r="2569" customFormat="1" ht="13.5" x14ac:dyDescent="0.3"/>
    <row r="2570" customFormat="1" ht="13.5" x14ac:dyDescent="0.3"/>
    <row r="2571" customFormat="1" ht="13.5" x14ac:dyDescent="0.3"/>
    <row r="2572" customFormat="1" ht="13.5" x14ac:dyDescent="0.3"/>
    <row r="2573" customFormat="1" ht="13.5" x14ac:dyDescent="0.3"/>
    <row r="2574" customFormat="1" ht="13.5" x14ac:dyDescent="0.3"/>
    <row r="2575" customFormat="1" ht="13.5" x14ac:dyDescent="0.3"/>
    <row r="2576" customFormat="1" ht="13.5" x14ac:dyDescent="0.3"/>
    <row r="2577" customFormat="1" ht="13.5" x14ac:dyDescent="0.3"/>
    <row r="2578" customFormat="1" ht="13.5" x14ac:dyDescent="0.3"/>
    <row r="2579" customFormat="1" ht="13.5" x14ac:dyDescent="0.3"/>
    <row r="2580" customFormat="1" ht="13.5" x14ac:dyDescent="0.3"/>
    <row r="2581" customFormat="1" ht="13.5" x14ac:dyDescent="0.3"/>
    <row r="2582" customFormat="1" ht="13.5" x14ac:dyDescent="0.3"/>
    <row r="2583" customFormat="1" ht="13.5" x14ac:dyDescent="0.3"/>
    <row r="2584" customFormat="1" ht="13.5" x14ac:dyDescent="0.3"/>
    <row r="2585" customFormat="1" ht="13.5" x14ac:dyDescent="0.3"/>
    <row r="2586" customFormat="1" ht="13.5" x14ac:dyDescent="0.3"/>
    <row r="2587" customFormat="1" ht="13.5" x14ac:dyDescent="0.3"/>
    <row r="2588" customFormat="1" ht="13.5" x14ac:dyDescent="0.3"/>
    <row r="2589" customFormat="1" ht="13.5" x14ac:dyDescent="0.3"/>
    <row r="2590" customFormat="1" ht="13.5" x14ac:dyDescent="0.3"/>
    <row r="2591" customFormat="1" ht="13.5" x14ac:dyDescent="0.3"/>
    <row r="2592" customFormat="1" ht="13.5" x14ac:dyDescent="0.3"/>
    <row r="2593" customFormat="1" ht="13.5" x14ac:dyDescent="0.3"/>
    <row r="2594" customFormat="1" ht="13.5" x14ac:dyDescent="0.3"/>
    <row r="2595" customFormat="1" ht="13.5" x14ac:dyDescent="0.3"/>
    <row r="2596" customFormat="1" ht="13.5" x14ac:dyDescent="0.3"/>
    <row r="2597" customFormat="1" ht="13.5" x14ac:dyDescent="0.3"/>
    <row r="2598" customFormat="1" ht="13.5" x14ac:dyDescent="0.3"/>
    <row r="2599" customFormat="1" ht="13.5" x14ac:dyDescent="0.3"/>
    <row r="2600" customFormat="1" ht="13.5" x14ac:dyDescent="0.3"/>
    <row r="2601" customFormat="1" ht="13.5" x14ac:dyDescent="0.3"/>
    <row r="2602" customFormat="1" ht="13.5" x14ac:dyDescent="0.3"/>
    <row r="2603" customFormat="1" ht="13.5" x14ac:dyDescent="0.3"/>
    <row r="2604" customFormat="1" ht="13.5" x14ac:dyDescent="0.3"/>
    <row r="2605" customFormat="1" ht="13.5" x14ac:dyDescent="0.3"/>
    <row r="2606" customFormat="1" ht="13.5" x14ac:dyDescent="0.3"/>
    <row r="2607" customFormat="1" ht="13.5" x14ac:dyDescent="0.3"/>
    <row r="2608" customFormat="1" ht="13.5" x14ac:dyDescent="0.3"/>
    <row r="2609" customFormat="1" ht="13.5" x14ac:dyDescent="0.3"/>
    <row r="2610" customFormat="1" ht="13.5" x14ac:dyDescent="0.3"/>
    <row r="2611" customFormat="1" ht="13.5" x14ac:dyDescent="0.3"/>
    <row r="2612" customFormat="1" ht="13.5" x14ac:dyDescent="0.3"/>
    <row r="2613" customFormat="1" ht="13.5" x14ac:dyDescent="0.3"/>
    <row r="2614" customFormat="1" ht="13.5" x14ac:dyDescent="0.3"/>
    <row r="2615" customFormat="1" ht="13.5" x14ac:dyDescent="0.3"/>
    <row r="2616" customFormat="1" ht="13.5" x14ac:dyDescent="0.3"/>
    <row r="2617" customFormat="1" ht="13.5" x14ac:dyDescent="0.3"/>
    <row r="2618" customFormat="1" ht="13.5" x14ac:dyDescent="0.3"/>
    <row r="2619" customFormat="1" ht="13.5" x14ac:dyDescent="0.3"/>
    <row r="2620" customFormat="1" ht="13.5" x14ac:dyDescent="0.3"/>
    <row r="2621" customFormat="1" ht="13.5" x14ac:dyDescent="0.3"/>
    <row r="2622" customFormat="1" ht="13.5" x14ac:dyDescent="0.3"/>
    <row r="2623" customFormat="1" ht="13.5" x14ac:dyDescent="0.3"/>
    <row r="2624" customFormat="1" ht="13.5" x14ac:dyDescent="0.3"/>
    <row r="2625" customFormat="1" ht="13.5" x14ac:dyDescent="0.3"/>
    <row r="2626" customFormat="1" ht="13.5" x14ac:dyDescent="0.3"/>
    <row r="2627" customFormat="1" ht="13.5" x14ac:dyDescent="0.3"/>
    <row r="2628" customFormat="1" ht="13.5" x14ac:dyDescent="0.3"/>
    <row r="2629" customFormat="1" ht="13.5" x14ac:dyDescent="0.3"/>
    <row r="2630" customFormat="1" ht="13.5" x14ac:dyDescent="0.3"/>
    <row r="2631" customFormat="1" ht="13.5" x14ac:dyDescent="0.3"/>
    <row r="2632" customFormat="1" ht="13.5" x14ac:dyDescent="0.3"/>
    <row r="2633" customFormat="1" ht="13.5" x14ac:dyDescent="0.3"/>
    <row r="2634" customFormat="1" ht="13.5" x14ac:dyDescent="0.3"/>
    <row r="2635" customFormat="1" ht="13.5" x14ac:dyDescent="0.3"/>
    <row r="2636" customFormat="1" ht="13.5" x14ac:dyDescent="0.3"/>
    <row r="2637" customFormat="1" ht="13.5" x14ac:dyDescent="0.3"/>
    <row r="2638" customFormat="1" ht="13.5" x14ac:dyDescent="0.3"/>
    <row r="2639" customFormat="1" ht="13.5" x14ac:dyDescent="0.3"/>
    <row r="2640" customFormat="1" ht="13.5" x14ac:dyDescent="0.3"/>
    <row r="2641" customFormat="1" ht="13.5" x14ac:dyDescent="0.3"/>
    <row r="2642" customFormat="1" ht="13.5" x14ac:dyDescent="0.3"/>
    <row r="2643" customFormat="1" ht="13.5" x14ac:dyDescent="0.3"/>
    <row r="2644" customFormat="1" ht="13.5" x14ac:dyDescent="0.3"/>
    <row r="2645" customFormat="1" ht="13.5" x14ac:dyDescent="0.3"/>
    <row r="2646" customFormat="1" ht="13.5" x14ac:dyDescent="0.3"/>
    <row r="2647" customFormat="1" ht="13.5" x14ac:dyDescent="0.3"/>
    <row r="2648" customFormat="1" ht="13.5" x14ac:dyDescent="0.3"/>
    <row r="2649" customFormat="1" ht="13.5" x14ac:dyDescent="0.3"/>
    <row r="2650" customFormat="1" ht="13.5" x14ac:dyDescent="0.3"/>
    <row r="2651" customFormat="1" ht="13.5" x14ac:dyDescent="0.3"/>
    <row r="2652" customFormat="1" ht="13.5" x14ac:dyDescent="0.3"/>
    <row r="2653" customFormat="1" ht="13.5" x14ac:dyDescent="0.3"/>
    <row r="2654" customFormat="1" ht="13.5" x14ac:dyDescent="0.3"/>
    <row r="2655" customFormat="1" ht="13.5" x14ac:dyDescent="0.3"/>
    <row r="2656" customFormat="1" ht="13.5" x14ac:dyDescent="0.3"/>
    <row r="2657" customFormat="1" ht="13.5" x14ac:dyDescent="0.3"/>
    <row r="2658" customFormat="1" ht="13.5" x14ac:dyDescent="0.3"/>
    <row r="2659" customFormat="1" ht="13.5" x14ac:dyDescent="0.3"/>
    <row r="2660" customFormat="1" ht="13.5" x14ac:dyDescent="0.3"/>
    <row r="2661" customFormat="1" ht="13.5" x14ac:dyDescent="0.3"/>
    <row r="2662" customFormat="1" ht="13.5" x14ac:dyDescent="0.3"/>
    <row r="2663" customFormat="1" ht="13.5" x14ac:dyDescent="0.3"/>
    <row r="2664" customFormat="1" ht="13.5" x14ac:dyDescent="0.3"/>
    <row r="2665" customFormat="1" ht="13.5" x14ac:dyDescent="0.3"/>
    <row r="2666" customFormat="1" ht="13.5" x14ac:dyDescent="0.3"/>
    <row r="2667" customFormat="1" ht="13.5" x14ac:dyDescent="0.3"/>
    <row r="2668" customFormat="1" ht="13.5" x14ac:dyDescent="0.3"/>
    <row r="2669" customFormat="1" ht="13.5" x14ac:dyDescent="0.3"/>
    <row r="2670" customFormat="1" ht="13.5" x14ac:dyDescent="0.3"/>
    <row r="2671" customFormat="1" ht="13.5" x14ac:dyDescent="0.3"/>
    <row r="2672" customFormat="1" ht="13.5" x14ac:dyDescent="0.3"/>
    <row r="2673" customFormat="1" ht="13.5" x14ac:dyDescent="0.3"/>
    <row r="2674" customFormat="1" ht="13.5" x14ac:dyDescent="0.3"/>
    <row r="2675" customFormat="1" ht="13.5" x14ac:dyDescent="0.3"/>
    <row r="2676" customFormat="1" ht="13.5" x14ac:dyDescent="0.3"/>
    <row r="2677" customFormat="1" ht="13.5" x14ac:dyDescent="0.3"/>
    <row r="2678" customFormat="1" ht="13.5" x14ac:dyDescent="0.3"/>
    <row r="2679" customFormat="1" ht="13.5" x14ac:dyDescent="0.3"/>
    <row r="2680" customFormat="1" ht="13.5" x14ac:dyDescent="0.3"/>
    <row r="2681" customFormat="1" ht="13.5" x14ac:dyDescent="0.3"/>
    <row r="2682" customFormat="1" ht="13.5" x14ac:dyDescent="0.3"/>
    <row r="2683" customFormat="1" ht="13.5" x14ac:dyDescent="0.3"/>
    <row r="2684" customFormat="1" ht="13.5" x14ac:dyDescent="0.3"/>
    <row r="2685" customFormat="1" ht="13.5" x14ac:dyDescent="0.3"/>
    <row r="2686" customFormat="1" ht="13.5" x14ac:dyDescent="0.3"/>
    <row r="2687" customFormat="1" ht="13.5" x14ac:dyDescent="0.3"/>
    <row r="2688" customFormat="1" ht="13.5" x14ac:dyDescent="0.3"/>
    <row r="2689" customFormat="1" ht="13.5" x14ac:dyDescent="0.3"/>
    <row r="2690" customFormat="1" ht="13.5" x14ac:dyDescent="0.3"/>
    <row r="2691" customFormat="1" ht="13.5" x14ac:dyDescent="0.3"/>
    <row r="2692" customFormat="1" ht="13.5" x14ac:dyDescent="0.3"/>
    <row r="2693" customFormat="1" ht="13.5" x14ac:dyDescent="0.3"/>
    <row r="2694" customFormat="1" ht="13.5" x14ac:dyDescent="0.3"/>
    <row r="2695" customFormat="1" ht="13.5" x14ac:dyDescent="0.3"/>
    <row r="2696" customFormat="1" ht="13.5" x14ac:dyDescent="0.3"/>
    <row r="2697" customFormat="1" ht="13.5" x14ac:dyDescent="0.3"/>
    <row r="2698" customFormat="1" ht="13.5" x14ac:dyDescent="0.3"/>
    <row r="2699" customFormat="1" ht="13.5" x14ac:dyDescent="0.3"/>
    <row r="2700" customFormat="1" ht="13.5" x14ac:dyDescent="0.3"/>
    <row r="2701" customFormat="1" ht="13.5" x14ac:dyDescent="0.3"/>
    <row r="2702" customFormat="1" ht="13.5" x14ac:dyDescent="0.3"/>
    <row r="2703" customFormat="1" ht="13.5" x14ac:dyDescent="0.3"/>
    <row r="2704" customFormat="1" ht="13.5" x14ac:dyDescent="0.3"/>
    <row r="2705" customFormat="1" ht="13.5" x14ac:dyDescent="0.3"/>
    <row r="2706" customFormat="1" ht="13.5" x14ac:dyDescent="0.3"/>
    <row r="2707" customFormat="1" ht="13.5" x14ac:dyDescent="0.3"/>
    <row r="2708" customFormat="1" ht="13.5" x14ac:dyDescent="0.3"/>
    <row r="2709" customFormat="1" ht="13.5" x14ac:dyDescent="0.3"/>
    <row r="2710" customFormat="1" ht="13.5" x14ac:dyDescent="0.3"/>
    <row r="2711" customFormat="1" ht="13.5" x14ac:dyDescent="0.3"/>
    <row r="2712" customFormat="1" ht="13.5" x14ac:dyDescent="0.3"/>
    <row r="2713" customFormat="1" ht="13.5" x14ac:dyDescent="0.3"/>
    <row r="2714" customFormat="1" ht="13.5" x14ac:dyDescent="0.3"/>
    <row r="2715" customFormat="1" ht="13.5" x14ac:dyDescent="0.3"/>
    <row r="2716" customFormat="1" ht="13.5" x14ac:dyDescent="0.3"/>
    <row r="2717" customFormat="1" ht="13.5" x14ac:dyDescent="0.3"/>
    <row r="2718" customFormat="1" ht="13.5" x14ac:dyDescent="0.3"/>
    <row r="2719" customFormat="1" ht="13.5" x14ac:dyDescent="0.3"/>
    <row r="2720" customFormat="1" ht="13.5" x14ac:dyDescent="0.3"/>
    <row r="2721" customFormat="1" ht="13.5" x14ac:dyDescent="0.3"/>
    <row r="2722" customFormat="1" ht="13.5" x14ac:dyDescent="0.3"/>
    <row r="2723" customFormat="1" ht="13.5" x14ac:dyDescent="0.3"/>
    <row r="2724" customFormat="1" ht="13.5" x14ac:dyDescent="0.3"/>
    <row r="2725" customFormat="1" ht="13.5" x14ac:dyDescent="0.3"/>
    <row r="2726" customFormat="1" ht="13.5" x14ac:dyDescent="0.3"/>
    <row r="2727" customFormat="1" ht="13.5" x14ac:dyDescent="0.3"/>
    <row r="2728" customFormat="1" ht="13.5" x14ac:dyDescent="0.3"/>
    <row r="2729" customFormat="1" ht="13.5" x14ac:dyDescent="0.3"/>
    <row r="2730" customFormat="1" ht="13.5" x14ac:dyDescent="0.3"/>
    <row r="2731" customFormat="1" ht="13.5" x14ac:dyDescent="0.3"/>
    <row r="2732" customFormat="1" ht="13.5" x14ac:dyDescent="0.3"/>
    <row r="2733" customFormat="1" ht="13.5" x14ac:dyDescent="0.3"/>
    <row r="2734" customFormat="1" ht="13.5" x14ac:dyDescent="0.3"/>
    <row r="2735" customFormat="1" ht="13.5" x14ac:dyDescent="0.3"/>
    <row r="2736" customFormat="1" ht="13.5" x14ac:dyDescent="0.3"/>
    <row r="2737" customFormat="1" ht="13.5" x14ac:dyDescent="0.3"/>
    <row r="2738" customFormat="1" ht="13.5" x14ac:dyDescent="0.3"/>
    <row r="2739" customFormat="1" ht="13.5" x14ac:dyDescent="0.3"/>
    <row r="2740" customFormat="1" ht="13.5" x14ac:dyDescent="0.3"/>
    <row r="2741" customFormat="1" ht="13.5" x14ac:dyDescent="0.3"/>
    <row r="2742" customFormat="1" ht="13.5" x14ac:dyDescent="0.3"/>
    <row r="2743" customFormat="1" ht="13.5" x14ac:dyDescent="0.3"/>
    <row r="2744" customFormat="1" ht="13.5" x14ac:dyDescent="0.3"/>
    <row r="2745" customFormat="1" ht="13.5" x14ac:dyDescent="0.3"/>
    <row r="2746" customFormat="1" ht="13.5" x14ac:dyDescent="0.3"/>
    <row r="2747" customFormat="1" ht="13.5" x14ac:dyDescent="0.3"/>
    <row r="2748" customFormat="1" ht="13.5" x14ac:dyDescent="0.3"/>
    <row r="2749" customFormat="1" ht="13.5" x14ac:dyDescent="0.3"/>
    <row r="2750" customFormat="1" ht="13.5" x14ac:dyDescent="0.3"/>
    <row r="2751" customFormat="1" ht="13.5" x14ac:dyDescent="0.3"/>
    <row r="2752" customFormat="1" ht="13.5" x14ac:dyDescent="0.3"/>
    <row r="2753" customFormat="1" ht="13.5" x14ac:dyDescent="0.3"/>
    <row r="2754" customFormat="1" ht="13.5" x14ac:dyDescent="0.3"/>
    <row r="2755" customFormat="1" ht="13.5" x14ac:dyDescent="0.3"/>
    <row r="2756" customFormat="1" ht="13.5" x14ac:dyDescent="0.3"/>
    <row r="2757" customFormat="1" ht="13.5" x14ac:dyDescent="0.3"/>
    <row r="2758" customFormat="1" ht="13.5" x14ac:dyDescent="0.3"/>
    <row r="2759" customFormat="1" ht="13.5" x14ac:dyDescent="0.3"/>
    <row r="2760" customFormat="1" ht="13.5" x14ac:dyDescent="0.3"/>
    <row r="2761" customFormat="1" ht="13.5" x14ac:dyDescent="0.3"/>
    <row r="2762" customFormat="1" ht="13.5" x14ac:dyDescent="0.3"/>
    <row r="2763" customFormat="1" ht="13.5" x14ac:dyDescent="0.3"/>
    <row r="2764" customFormat="1" ht="13.5" x14ac:dyDescent="0.3"/>
    <row r="2765" customFormat="1" ht="13.5" x14ac:dyDescent="0.3"/>
    <row r="2766" customFormat="1" ht="13.5" x14ac:dyDescent="0.3"/>
    <row r="2767" customFormat="1" ht="13.5" x14ac:dyDescent="0.3"/>
    <row r="2768" customFormat="1" ht="13.5" x14ac:dyDescent="0.3"/>
    <row r="2769" customFormat="1" ht="13.5" x14ac:dyDescent="0.3"/>
    <row r="2770" customFormat="1" ht="13.5" x14ac:dyDescent="0.3"/>
    <row r="2771" customFormat="1" ht="13.5" x14ac:dyDescent="0.3"/>
    <row r="2772" customFormat="1" ht="13.5" x14ac:dyDescent="0.3"/>
    <row r="2773" customFormat="1" ht="13.5" x14ac:dyDescent="0.3"/>
    <row r="2774" customFormat="1" ht="13.5" x14ac:dyDescent="0.3"/>
    <row r="2775" customFormat="1" ht="13.5" x14ac:dyDescent="0.3"/>
    <row r="2776" customFormat="1" ht="13.5" x14ac:dyDescent="0.3"/>
    <row r="2777" customFormat="1" ht="13.5" x14ac:dyDescent="0.3"/>
    <row r="2778" customFormat="1" ht="13.5" x14ac:dyDescent="0.3"/>
    <row r="2779" customFormat="1" ht="13.5" x14ac:dyDescent="0.3"/>
    <row r="2780" customFormat="1" ht="13.5" x14ac:dyDescent="0.3"/>
    <row r="2781" customFormat="1" ht="13.5" x14ac:dyDescent="0.3"/>
    <row r="2782" customFormat="1" ht="13.5" x14ac:dyDescent="0.3"/>
    <row r="2783" customFormat="1" ht="13.5" x14ac:dyDescent="0.3"/>
    <row r="2784" customFormat="1" ht="13.5" x14ac:dyDescent="0.3"/>
    <row r="2785" customFormat="1" ht="13.5" x14ac:dyDescent="0.3"/>
    <row r="2786" customFormat="1" ht="13.5" x14ac:dyDescent="0.3"/>
    <row r="2787" customFormat="1" ht="13.5" x14ac:dyDescent="0.3"/>
    <row r="2788" customFormat="1" ht="13.5" x14ac:dyDescent="0.3"/>
    <row r="2789" customFormat="1" ht="13.5" x14ac:dyDescent="0.3"/>
    <row r="2790" customFormat="1" ht="13.5" x14ac:dyDescent="0.3"/>
    <row r="2791" customFormat="1" ht="13.5" x14ac:dyDescent="0.3"/>
    <row r="2792" customFormat="1" ht="13.5" x14ac:dyDescent="0.3"/>
    <row r="2793" customFormat="1" ht="13.5" x14ac:dyDescent="0.3"/>
    <row r="2794" customFormat="1" ht="13.5" x14ac:dyDescent="0.3"/>
    <row r="2795" customFormat="1" ht="13.5" x14ac:dyDescent="0.3"/>
    <row r="2796" customFormat="1" ht="13.5" x14ac:dyDescent="0.3"/>
    <row r="2797" customFormat="1" ht="13.5" x14ac:dyDescent="0.3"/>
    <row r="2798" customFormat="1" ht="13.5" x14ac:dyDescent="0.3"/>
    <row r="2799" customFormat="1" ht="13.5" x14ac:dyDescent="0.3"/>
    <row r="2800" customFormat="1" ht="13.5" x14ac:dyDescent="0.3"/>
    <row r="2801" customFormat="1" ht="13.5" x14ac:dyDescent="0.3"/>
    <row r="2802" customFormat="1" ht="13.5" x14ac:dyDescent="0.3"/>
    <row r="2803" customFormat="1" ht="13.5" x14ac:dyDescent="0.3"/>
    <row r="2804" customFormat="1" ht="13.5" x14ac:dyDescent="0.3"/>
    <row r="2805" customFormat="1" ht="13.5" x14ac:dyDescent="0.3"/>
    <row r="2806" customFormat="1" ht="13.5" x14ac:dyDescent="0.3"/>
    <row r="2807" customFormat="1" ht="13.5" x14ac:dyDescent="0.3"/>
    <row r="2808" customFormat="1" ht="13.5" x14ac:dyDescent="0.3"/>
    <row r="2809" customFormat="1" ht="13.5" x14ac:dyDescent="0.3"/>
    <row r="2810" customFormat="1" ht="13.5" x14ac:dyDescent="0.3"/>
    <row r="2811" customFormat="1" ht="13.5" x14ac:dyDescent="0.3"/>
    <row r="2812" customFormat="1" ht="13.5" x14ac:dyDescent="0.3"/>
    <row r="2813" customFormat="1" ht="13.5" x14ac:dyDescent="0.3"/>
    <row r="2814" customFormat="1" ht="13.5" x14ac:dyDescent="0.3"/>
    <row r="2815" customFormat="1" ht="13.5" x14ac:dyDescent="0.3"/>
    <row r="2816" customFormat="1" ht="13.5" x14ac:dyDescent="0.3"/>
    <row r="2817" customFormat="1" ht="13.5" x14ac:dyDescent="0.3"/>
    <row r="2818" customFormat="1" ht="13.5" x14ac:dyDescent="0.3"/>
    <row r="2819" customFormat="1" ht="13.5" x14ac:dyDescent="0.3"/>
    <row r="2820" customFormat="1" ht="13.5" x14ac:dyDescent="0.3"/>
    <row r="2821" customFormat="1" ht="13.5" x14ac:dyDescent="0.3"/>
    <row r="2822" customFormat="1" ht="13.5" x14ac:dyDescent="0.3"/>
    <row r="2823" customFormat="1" ht="13.5" x14ac:dyDescent="0.3"/>
    <row r="2824" customFormat="1" ht="13.5" x14ac:dyDescent="0.3"/>
    <row r="2825" customFormat="1" ht="13.5" x14ac:dyDescent="0.3"/>
    <row r="2826" customFormat="1" ht="13.5" x14ac:dyDescent="0.3"/>
    <row r="2827" customFormat="1" ht="13.5" x14ac:dyDescent="0.3"/>
    <row r="2828" customFormat="1" ht="13.5" x14ac:dyDescent="0.3"/>
    <row r="2829" customFormat="1" ht="13.5" x14ac:dyDescent="0.3"/>
    <row r="2830" customFormat="1" ht="13.5" x14ac:dyDescent="0.3"/>
    <row r="2831" customFormat="1" ht="13.5" x14ac:dyDescent="0.3"/>
    <row r="2832" customFormat="1" ht="13.5" x14ac:dyDescent="0.3"/>
    <row r="2833" customFormat="1" ht="13.5" x14ac:dyDescent="0.3"/>
    <row r="2834" customFormat="1" ht="13.5" x14ac:dyDescent="0.3"/>
    <row r="2835" customFormat="1" ht="13.5" x14ac:dyDescent="0.3"/>
    <row r="2836" customFormat="1" ht="13.5" x14ac:dyDescent="0.3"/>
    <row r="2837" customFormat="1" ht="13.5" x14ac:dyDescent="0.3"/>
    <row r="2838" customFormat="1" ht="13.5" x14ac:dyDescent="0.3"/>
    <row r="2839" customFormat="1" ht="13.5" x14ac:dyDescent="0.3"/>
    <row r="2840" customFormat="1" ht="13.5" x14ac:dyDescent="0.3"/>
    <row r="2841" customFormat="1" ht="13.5" x14ac:dyDescent="0.3"/>
    <row r="2842" customFormat="1" ht="13.5" x14ac:dyDescent="0.3"/>
    <row r="2843" customFormat="1" ht="13.5" x14ac:dyDescent="0.3"/>
    <row r="2844" customFormat="1" ht="13.5" x14ac:dyDescent="0.3"/>
    <row r="2845" customFormat="1" ht="13.5" x14ac:dyDescent="0.3"/>
    <row r="2846" customFormat="1" ht="13.5" x14ac:dyDescent="0.3"/>
    <row r="2847" customFormat="1" ht="13.5" x14ac:dyDescent="0.3"/>
    <row r="2848" customFormat="1" ht="13.5" x14ac:dyDescent="0.3"/>
    <row r="2849" customFormat="1" ht="13.5" x14ac:dyDescent="0.3"/>
    <row r="2850" customFormat="1" ht="13.5" x14ac:dyDescent="0.3"/>
    <row r="2851" customFormat="1" ht="13.5" x14ac:dyDescent="0.3"/>
    <row r="2852" customFormat="1" ht="13.5" x14ac:dyDescent="0.3"/>
    <row r="2853" customFormat="1" ht="13.5" x14ac:dyDescent="0.3"/>
    <row r="2854" customFormat="1" ht="13.5" x14ac:dyDescent="0.3"/>
    <row r="2855" customFormat="1" ht="13.5" x14ac:dyDescent="0.3"/>
    <row r="2856" customFormat="1" ht="13.5" x14ac:dyDescent="0.3"/>
    <row r="2857" customFormat="1" ht="13.5" x14ac:dyDescent="0.3"/>
    <row r="2858" customFormat="1" ht="13.5" x14ac:dyDescent="0.3"/>
    <row r="2859" customFormat="1" ht="13.5" x14ac:dyDescent="0.3"/>
    <row r="2860" customFormat="1" ht="13.5" x14ac:dyDescent="0.3"/>
    <row r="2861" customFormat="1" ht="13.5" x14ac:dyDescent="0.3"/>
    <row r="2862" customFormat="1" ht="13.5" x14ac:dyDescent="0.3"/>
    <row r="2863" customFormat="1" ht="13.5" x14ac:dyDescent="0.3"/>
    <row r="2864" customFormat="1" ht="13.5" x14ac:dyDescent="0.3"/>
    <row r="2865" customFormat="1" ht="13.5" x14ac:dyDescent="0.3"/>
    <row r="2866" customFormat="1" ht="13.5" x14ac:dyDescent="0.3"/>
    <row r="2867" customFormat="1" ht="13.5" x14ac:dyDescent="0.3"/>
    <row r="2868" customFormat="1" ht="13.5" x14ac:dyDescent="0.3"/>
    <row r="2869" customFormat="1" ht="13.5" x14ac:dyDescent="0.3"/>
    <row r="2870" customFormat="1" ht="13.5" x14ac:dyDescent="0.3"/>
    <row r="2871" customFormat="1" ht="13.5" x14ac:dyDescent="0.3"/>
    <row r="2872" customFormat="1" ht="13.5" x14ac:dyDescent="0.3"/>
    <row r="2873" customFormat="1" ht="13.5" x14ac:dyDescent="0.3"/>
    <row r="2874" customFormat="1" ht="13.5" x14ac:dyDescent="0.3"/>
    <row r="2875" customFormat="1" ht="13.5" x14ac:dyDescent="0.3"/>
    <row r="2876" customFormat="1" ht="13.5" x14ac:dyDescent="0.3"/>
    <row r="2877" customFormat="1" ht="13.5" x14ac:dyDescent="0.3"/>
    <row r="2878" customFormat="1" ht="13.5" x14ac:dyDescent="0.3"/>
    <row r="2879" customFormat="1" ht="13.5" x14ac:dyDescent="0.3"/>
    <row r="2880" customFormat="1" ht="13.5" x14ac:dyDescent="0.3"/>
    <row r="2881" customFormat="1" ht="13.5" x14ac:dyDescent="0.3"/>
    <row r="2882" customFormat="1" ht="13.5" x14ac:dyDescent="0.3"/>
    <row r="2883" customFormat="1" ht="13.5" x14ac:dyDescent="0.3"/>
    <row r="2884" customFormat="1" ht="13.5" x14ac:dyDescent="0.3"/>
    <row r="2885" customFormat="1" ht="13.5" x14ac:dyDescent="0.3"/>
    <row r="2886" customFormat="1" ht="13.5" x14ac:dyDescent="0.3"/>
    <row r="2887" customFormat="1" ht="13.5" x14ac:dyDescent="0.3"/>
    <row r="2888" customFormat="1" ht="13.5" x14ac:dyDescent="0.3"/>
    <row r="2889" customFormat="1" ht="13.5" x14ac:dyDescent="0.3"/>
    <row r="2890" customFormat="1" ht="13.5" x14ac:dyDescent="0.3"/>
    <row r="2891" customFormat="1" ht="13.5" x14ac:dyDescent="0.3"/>
    <row r="2892" customFormat="1" ht="13.5" x14ac:dyDescent="0.3"/>
    <row r="2893" customFormat="1" ht="13.5" x14ac:dyDescent="0.3"/>
    <row r="2894" customFormat="1" ht="13.5" x14ac:dyDescent="0.3"/>
    <row r="2895" customFormat="1" ht="13.5" x14ac:dyDescent="0.3"/>
    <row r="2896" customFormat="1" ht="13.5" x14ac:dyDescent="0.3"/>
    <row r="2897" customFormat="1" ht="13.5" x14ac:dyDescent="0.3"/>
    <row r="2898" customFormat="1" ht="13.5" x14ac:dyDescent="0.3"/>
    <row r="2899" customFormat="1" ht="13.5" x14ac:dyDescent="0.3"/>
    <row r="2900" customFormat="1" ht="13.5" x14ac:dyDescent="0.3"/>
    <row r="2901" customFormat="1" ht="13.5" x14ac:dyDescent="0.3"/>
    <row r="2902" customFormat="1" ht="13.5" x14ac:dyDescent="0.3"/>
    <row r="2903" customFormat="1" ht="13.5" x14ac:dyDescent="0.3"/>
    <row r="2904" customFormat="1" ht="13.5" x14ac:dyDescent="0.3"/>
    <row r="2905" customFormat="1" ht="13.5" x14ac:dyDescent="0.3"/>
    <row r="2906" customFormat="1" ht="13.5" x14ac:dyDescent="0.3"/>
    <row r="2907" customFormat="1" ht="13.5" x14ac:dyDescent="0.3"/>
    <row r="2908" customFormat="1" ht="13.5" x14ac:dyDescent="0.3"/>
    <row r="2909" customFormat="1" ht="13.5" x14ac:dyDescent="0.3"/>
    <row r="2910" customFormat="1" ht="13.5" x14ac:dyDescent="0.3"/>
    <row r="2911" customFormat="1" ht="13.5" x14ac:dyDescent="0.3"/>
    <row r="2912" customFormat="1" ht="13.5" x14ac:dyDescent="0.3"/>
    <row r="2913" customFormat="1" ht="13.5" x14ac:dyDescent="0.3"/>
    <row r="2914" customFormat="1" ht="13.5" x14ac:dyDescent="0.3"/>
    <row r="2915" customFormat="1" ht="13.5" x14ac:dyDescent="0.3"/>
    <row r="2916" customFormat="1" ht="13.5" x14ac:dyDescent="0.3"/>
    <row r="2917" customFormat="1" ht="13.5" x14ac:dyDescent="0.3"/>
    <row r="2918" customFormat="1" ht="13.5" x14ac:dyDescent="0.3"/>
    <row r="2919" customFormat="1" ht="13.5" x14ac:dyDescent="0.3"/>
    <row r="2920" customFormat="1" ht="13.5" x14ac:dyDescent="0.3"/>
    <row r="2921" customFormat="1" ht="13.5" x14ac:dyDescent="0.3"/>
    <row r="2922" customFormat="1" ht="13.5" x14ac:dyDescent="0.3"/>
    <row r="2923" customFormat="1" ht="13.5" x14ac:dyDescent="0.3"/>
    <row r="2924" customFormat="1" ht="13.5" x14ac:dyDescent="0.3"/>
    <row r="2925" customFormat="1" ht="13.5" x14ac:dyDescent="0.3"/>
    <row r="2926" customFormat="1" ht="13.5" x14ac:dyDescent="0.3"/>
    <row r="2927" customFormat="1" ht="13.5" x14ac:dyDescent="0.3"/>
    <row r="2928" customFormat="1" ht="13.5" x14ac:dyDescent="0.3"/>
    <row r="2929" customFormat="1" ht="13.5" x14ac:dyDescent="0.3"/>
    <row r="2930" customFormat="1" ht="13.5" x14ac:dyDescent="0.3"/>
    <row r="2931" customFormat="1" ht="13.5" x14ac:dyDescent="0.3"/>
    <row r="2932" customFormat="1" ht="13.5" x14ac:dyDescent="0.3"/>
    <row r="2933" customFormat="1" ht="13.5" x14ac:dyDescent="0.3"/>
    <row r="2934" customFormat="1" ht="13.5" x14ac:dyDescent="0.3"/>
    <row r="2935" customFormat="1" ht="13.5" x14ac:dyDescent="0.3"/>
    <row r="2936" customFormat="1" ht="13.5" x14ac:dyDescent="0.3"/>
    <row r="2937" customFormat="1" ht="13.5" x14ac:dyDescent="0.3"/>
    <row r="2938" customFormat="1" ht="13.5" x14ac:dyDescent="0.3"/>
    <row r="2939" customFormat="1" ht="13.5" x14ac:dyDescent="0.3"/>
    <row r="2940" customFormat="1" ht="13.5" x14ac:dyDescent="0.3"/>
    <row r="2941" customFormat="1" ht="13.5" x14ac:dyDescent="0.3"/>
    <row r="2942" customFormat="1" ht="13.5" x14ac:dyDescent="0.3"/>
    <row r="2943" customFormat="1" ht="13.5" x14ac:dyDescent="0.3"/>
    <row r="2944" customFormat="1" ht="13.5" x14ac:dyDescent="0.3"/>
    <row r="2945" customFormat="1" ht="13.5" x14ac:dyDescent="0.3"/>
    <row r="2946" customFormat="1" ht="13.5" x14ac:dyDescent="0.3"/>
    <row r="2947" customFormat="1" ht="13.5" x14ac:dyDescent="0.3"/>
    <row r="2948" customFormat="1" ht="13.5" x14ac:dyDescent="0.3"/>
    <row r="2949" customFormat="1" ht="13.5" x14ac:dyDescent="0.3"/>
    <row r="2950" customFormat="1" ht="13.5" x14ac:dyDescent="0.3"/>
    <row r="2951" customFormat="1" ht="13.5" x14ac:dyDescent="0.3"/>
    <row r="2952" customFormat="1" ht="13.5" x14ac:dyDescent="0.3"/>
    <row r="2953" customFormat="1" ht="13.5" x14ac:dyDescent="0.3"/>
    <row r="2954" customFormat="1" ht="13.5" x14ac:dyDescent="0.3"/>
    <row r="2955" customFormat="1" ht="13.5" x14ac:dyDescent="0.3"/>
    <row r="2956" customFormat="1" ht="13.5" x14ac:dyDescent="0.3"/>
    <row r="2957" customFormat="1" ht="13.5" x14ac:dyDescent="0.3"/>
    <row r="2958" customFormat="1" ht="13.5" x14ac:dyDescent="0.3"/>
    <row r="2959" customFormat="1" ht="13.5" x14ac:dyDescent="0.3"/>
    <row r="2960" customFormat="1" ht="13.5" x14ac:dyDescent="0.3"/>
    <row r="2961" customFormat="1" ht="13.5" x14ac:dyDescent="0.3"/>
    <row r="2962" customFormat="1" ht="13.5" x14ac:dyDescent="0.3"/>
    <row r="2963" customFormat="1" ht="13.5" x14ac:dyDescent="0.3"/>
    <row r="2964" customFormat="1" ht="13.5" x14ac:dyDescent="0.3"/>
    <row r="2965" customFormat="1" ht="13.5" x14ac:dyDescent="0.3"/>
    <row r="2966" customFormat="1" ht="13.5" x14ac:dyDescent="0.3"/>
    <row r="2967" customFormat="1" ht="13.5" x14ac:dyDescent="0.3"/>
    <row r="2968" customFormat="1" ht="13.5" x14ac:dyDescent="0.3"/>
    <row r="2969" customFormat="1" ht="13.5" x14ac:dyDescent="0.3"/>
    <row r="2970" customFormat="1" ht="13.5" x14ac:dyDescent="0.3"/>
    <row r="2971" customFormat="1" ht="13.5" x14ac:dyDescent="0.3"/>
    <row r="2972" customFormat="1" ht="13.5" x14ac:dyDescent="0.3"/>
    <row r="2973" customFormat="1" ht="13.5" x14ac:dyDescent="0.3"/>
    <row r="2974" customFormat="1" ht="13.5" x14ac:dyDescent="0.3"/>
    <row r="2975" customFormat="1" ht="13.5" x14ac:dyDescent="0.3"/>
    <row r="2976" customFormat="1" ht="13.5" x14ac:dyDescent="0.3"/>
    <row r="2977" customFormat="1" ht="13.5" x14ac:dyDescent="0.3"/>
    <row r="2978" customFormat="1" ht="13.5" x14ac:dyDescent="0.3"/>
    <row r="2979" customFormat="1" ht="13.5" x14ac:dyDescent="0.3"/>
    <row r="2980" customFormat="1" ht="13.5" x14ac:dyDescent="0.3"/>
    <row r="2981" customFormat="1" ht="13.5" x14ac:dyDescent="0.3"/>
    <row r="2982" customFormat="1" ht="13.5" x14ac:dyDescent="0.3"/>
    <row r="2983" customFormat="1" ht="13.5" x14ac:dyDescent="0.3"/>
    <row r="2984" customFormat="1" ht="13.5" x14ac:dyDescent="0.3"/>
    <row r="2985" customFormat="1" ht="13.5" x14ac:dyDescent="0.3"/>
    <row r="2986" customFormat="1" ht="13.5" x14ac:dyDescent="0.3"/>
    <row r="2987" customFormat="1" ht="13.5" x14ac:dyDescent="0.3"/>
    <row r="2988" customFormat="1" ht="13.5" x14ac:dyDescent="0.3"/>
    <row r="2989" customFormat="1" ht="13.5" x14ac:dyDescent="0.3"/>
    <row r="2990" customFormat="1" ht="13.5" x14ac:dyDescent="0.3"/>
    <row r="2991" customFormat="1" ht="13.5" x14ac:dyDescent="0.3"/>
    <row r="2992" customFormat="1" ht="13.5" x14ac:dyDescent="0.3"/>
    <row r="2993" customFormat="1" ht="13.5" x14ac:dyDescent="0.3"/>
    <row r="2994" customFormat="1" ht="13.5" x14ac:dyDescent="0.3"/>
    <row r="2995" customFormat="1" ht="13.5" x14ac:dyDescent="0.3"/>
    <row r="2996" customFormat="1" ht="13.5" x14ac:dyDescent="0.3"/>
    <row r="2997" customFormat="1" ht="13.5" x14ac:dyDescent="0.3"/>
    <row r="2998" customFormat="1" ht="13.5" x14ac:dyDescent="0.3"/>
    <row r="2999" customFormat="1" ht="13.5" x14ac:dyDescent="0.3"/>
    <row r="3000" customFormat="1" ht="13.5" x14ac:dyDescent="0.3"/>
    <row r="3001" customFormat="1" ht="13.5" x14ac:dyDescent="0.3"/>
    <row r="3002" customFormat="1" ht="13.5" x14ac:dyDescent="0.3"/>
    <row r="3003" customFormat="1" ht="13.5" x14ac:dyDescent="0.3"/>
    <row r="3004" customFormat="1" ht="13.5" x14ac:dyDescent="0.3"/>
    <row r="3005" customFormat="1" ht="13.5" x14ac:dyDescent="0.3"/>
    <row r="3006" customFormat="1" ht="13.5" x14ac:dyDescent="0.3"/>
    <row r="3007" customFormat="1" ht="13.5" x14ac:dyDescent="0.3"/>
    <row r="3008" customFormat="1" ht="13.5" x14ac:dyDescent="0.3"/>
    <row r="3009" customFormat="1" ht="13.5" x14ac:dyDescent="0.3"/>
    <row r="3010" customFormat="1" ht="13.5" x14ac:dyDescent="0.3"/>
    <row r="3011" customFormat="1" ht="13.5" x14ac:dyDescent="0.3"/>
    <row r="3012" customFormat="1" ht="13.5" x14ac:dyDescent="0.3"/>
    <row r="3013" customFormat="1" ht="13.5" x14ac:dyDescent="0.3"/>
    <row r="3014" customFormat="1" ht="13.5" x14ac:dyDescent="0.3"/>
    <row r="3015" customFormat="1" ht="13.5" x14ac:dyDescent="0.3"/>
    <row r="3016" customFormat="1" ht="13.5" x14ac:dyDescent="0.3"/>
    <row r="3017" customFormat="1" ht="13.5" x14ac:dyDescent="0.3"/>
    <row r="3018" customFormat="1" ht="13.5" x14ac:dyDescent="0.3"/>
    <row r="3019" customFormat="1" ht="13.5" x14ac:dyDescent="0.3"/>
    <row r="3020" customFormat="1" ht="13.5" x14ac:dyDescent="0.3"/>
    <row r="3021" customFormat="1" ht="13.5" x14ac:dyDescent="0.3"/>
    <row r="3022" customFormat="1" ht="13.5" x14ac:dyDescent="0.3"/>
    <row r="3023" customFormat="1" ht="13.5" x14ac:dyDescent="0.3"/>
    <row r="3024" customFormat="1" ht="13.5" x14ac:dyDescent="0.3"/>
    <row r="3025" customFormat="1" ht="13.5" x14ac:dyDescent="0.3"/>
    <row r="3026" customFormat="1" ht="13.5" x14ac:dyDescent="0.3"/>
    <row r="3027" customFormat="1" ht="13.5" x14ac:dyDescent="0.3"/>
    <row r="3028" customFormat="1" ht="13.5" x14ac:dyDescent="0.3"/>
    <row r="3029" customFormat="1" ht="13.5" x14ac:dyDescent="0.3"/>
    <row r="3030" customFormat="1" ht="13.5" x14ac:dyDescent="0.3"/>
    <row r="3031" customFormat="1" ht="13.5" x14ac:dyDescent="0.3"/>
    <row r="3032" customFormat="1" ht="13.5" x14ac:dyDescent="0.3"/>
    <row r="3033" customFormat="1" ht="13.5" x14ac:dyDescent="0.3"/>
    <row r="3034" customFormat="1" ht="13.5" x14ac:dyDescent="0.3"/>
    <row r="3035" customFormat="1" ht="13.5" x14ac:dyDescent="0.3"/>
    <row r="3036" customFormat="1" ht="13.5" x14ac:dyDescent="0.3"/>
    <row r="3037" customFormat="1" ht="13.5" x14ac:dyDescent="0.3"/>
    <row r="3038" customFormat="1" ht="13.5" x14ac:dyDescent="0.3"/>
    <row r="3039" customFormat="1" ht="13.5" x14ac:dyDescent="0.3"/>
    <row r="3040" customFormat="1" ht="13.5" x14ac:dyDescent="0.3"/>
    <row r="3041" customFormat="1" ht="13.5" x14ac:dyDescent="0.3"/>
    <row r="3042" customFormat="1" ht="13.5" x14ac:dyDescent="0.3"/>
    <row r="3043" customFormat="1" ht="13.5" x14ac:dyDescent="0.3"/>
    <row r="3044" customFormat="1" ht="13.5" x14ac:dyDescent="0.3"/>
    <row r="3045" customFormat="1" ht="13.5" x14ac:dyDescent="0.3"/>
    <row r="3046" customFormat="1" ht="13.5" x14ac:dyDescent="0.3"/>
    <row r="3047" customFormat="1" ht="13.5" x14ac:dyDescent="0.3"/>
    <row r="3048" customFormat="1" ht="13.5" x14ac:dyDescent="0.3"/>
    <row r="3049" customFormat="1" ht="13.5" x14ac:dyDescent="0.3"/>
    <row r="3050" customFormat="1" ht="13.5" x14ac:dyDescent="0.3"/>
    <row r="3051" customFormat="1" ht="13.5" x14ac:dyDescent="0.3"/>
    <row r="3052" customFormat="1" ht="13.5" x14ac:dyDescent="0.3"/>
    <row r="3053" customFormat="1" ht="13.5" x14ac:dyDescent="0.3"/>
    <row r="3054" customFormat="1" ht="13.5" x14ac:dyDescent="0.3"/>
    <row r="3055" customFormat="1" ht="13.5" x14ac:dyDescent="0.3"/>
    <row r="3056" customFormat="1" ht="13.5" x14ac:dyDescent="0.3"/>
    <row r="3057" customFormat="1" ht="13.5" x14ac:dyDescent="0.3"/>
    <row r="3058" customFormat="1" ht="13.5" x14ac:dyDescent="0.3"/>
    <row r="3059" customFormat="1" ht="13.5" x14ac:dyDescent="0.3"/>
    <row r="3060" customFormat="1" ht="13.5" x14ac:dyDescent="0.3"/>
    <row r="3061" customFormat="1" ht="13.5" x14ac:dyDescent="0.3"/>
    <row r="3062" customFormat="1" ht="13.5" x14ac:dyDescent="0.3"/>
    <row r="3063" customFormat="1" ht="13.5" x14ac:dyDescent="0.3"/>
    <row r="3064" customFormat="1" ht="13.5" x14ac:dyDescent="0.3"/>
    <row r="3065" customFormat="1" ht="13.5" x14ac:dyDescent="0.3"/>
    <row r="3066" customFormat="1" ht="13.5" x14ac:dyDescent="0.3"/>
    <row r="3067" customFormat="1" ht="13.5" x14ac:dyDescent="0.3"/>
    <row r="3068" customFormat="1" ht="13.5" x14ac:dyDescent="0.3"/>
    <row r="3069" customFormat="1" ht="13.5" x14ac:dyDescent="0.3"/>
    <row r="3070" customFormat="1" ht="13.5" x14ac:dyDescent="0.3"/>
    <row r="3071" customFormat="1" ht="13.5" x14ac:dyDescent="0.3"/>
    <row r="3072" customFormat="1" ht="13.5" x14ac:dyDescent="0.3"/>
    <row r="3073" customFormat="1" ht="13.5" x14ac:dyDescent="0.3"/>
    <row r="3074" customFormat="1" ht="13.5" x14ac:dyDescent="0.3"/>
    <row r="3075" customFormat="1" ht="13.5" x14ac:dyDescent="0.3"/>
    <row r="3076" customFormat="1" ht="13.5" x14ac:dyDescent="0.3"/>
    <row r="3077" customFormat="1" ht="13.5" x14ac:dyDescent="0.3"/>
    <row r="3078" customFormat="1" ht="13.5" x14ac:dyDescent="0.3"/>
    <row r="3079" customFormat="1" ht="13.5" x14ac:dyDescent="0.3"/>
    <row r="3080" customFormat="1" ht="13.5" x14ac:dyDescent="0.3"/>
    <row r="3081" customFormat="1" ht="13.5" x14ac:dyDescent="0.3"/>
    <row r="3082" customFormat="1" ht="13.5" x14ac:dyDescent="0.3"/>
    <row r="3083" customFormat="1" ht="13.5" x14ac:dyDescent="0.3"/>
    <row r="3084" customFormat="1" ht="13.5" x14ac:dyDescent="0.3"/>
    <row r="3085" customFormat="1" ht="13.5" x14ac:dyDescent="0.3"/>
    <row r="3086" customFormat="1" ht="13.5" x14ac:dyDescent="0.3"/>
    <row r="3087" customFormat="1" ht="13.5" x14ac:dyDescent="0.3"/>
    <row r="3088" customFormat="1" ht="13.5" x14ac:dyDescent="0.3"/>
    <row r="3089" customFormat="1" ht="13.5" x14ac:dyDescent="0.3"/>
    <row r="3090" customFormat="1" ht="13.5" x14ac:dyDescent="0.3"/>
    <row r="3091" customFormat="1" ht="13.5" x14ac:dyDescent="0.3"/>
    <row r="3092" customFormat="1" ht="13.5" x14ac:dyDescent="0.3"/>
    <row r="3093" customFormat="1" ht="13.5" x14ac:dyDescent="0.3"/>
    <row r="3094" customFormat="1" ht="13.5" x14ac:dyDescent="0.3"/>
    <row r="3095" customFormat="1" ht="13.5" x14ac:dyDescent="0.3"/>
    <row r="3096" customFormat="1" ht="13.5" x14ac:dyDescent="0.3"/>
    <row r="3097" customFormat="1" ht="13.5" x14ac:dyDescent="0.3"/>
    <row r="3098" customFormat="1" ht="13.5" x14ac:dyDescent="0.3"/>
    <row r="3099" customFormat="1" ht="13.5" x14ac:dyDescent="0.3"/>
    <row r="3100" customFormat="1" ht="13.5" x14ac:dyDescent="0.3"/>
    <row r="3101" customFormat="1" ht="13.5" x14ac:dyDescent="0.3"/>
    <row r="3102" customFormat="1" ht="13.5" x14ac:dyDescent="0.3"/>
    <row r="3103" customFormat="1" ht="13.5" x14ac:dyDescent="0.3"/>
    <row r="3104" customFormat="1" ht="13.5" x14ac:dyDescent="0.3"/>
    <row r="3105" customFormat="1" ht="13.5" x14ac:dyDescent="0.3"/>
    <row r="3106" customFormat="1" ht="13.5" x14ac:dyDescent="0.3"/>
    <row r="3107" customFormat="1" ht="13.5" x14ac:dyDescent="0.3"/>
    <row r="3108" customFormat="1" ht="13.5" x14ac:dyDescent="0.3"/>
    <row r="3109" customFormat="1" ht="13.5" x14ac:dyDescent="0.3"/>
    <row r="3110" customFormat="1" ht="13.5" x14ac:dyDescent="0.3"/>
    <row r="3111" customFormat="1" ht="13.5" x14ac:dyDescent="0.3"/>
    <row r="3112" customFormat="1" ht="13.5" x14ac:dyDescent="0.3"/>
    <row r="3113" customFormat="1" ht="13.5" x14ac:dyDescent="0.3"/>
    <row r="3114" customFormat="1" ht="13.5" x14ac:dyDescent="0.3"/>
    <row r="3115" customFormat="1" ht="13.5" x14ac:dyDescent="0.3"/>
    <row r="3116" customFormat="1" ht="13.5" x14ac:dyDescent="0.3"/>
    <row r="3117" customFormat="1" ht="13.5" x14ac:dyDescent="0.3"/>
    <row r="3118" customFormat="1" ht="13.5" x14ac:dyDescent="0.3"/>
    <row r="3119" customFormat="1" ht="13.5" x14ac:dyDescent="0.3"/>
    <row r="3120" customFormat="1" ht="13.5" x14ac:dyDescent="0.3"/>
    <row r="3121" customFormat="1" ht="13.5" x14ac:dyDescent="0.3"/>
    <row r="3122" customFormat="1" ht="13.5" x14ac:dyDescent="0.3"/>
    <row r="3123" customFormat="1" ht="13.5" x14ac:dyDescent="0.3"/>
    <row r="3124" customFormat="1" ht="13.5" x14ac:dyDescent="0.3"/>
    <row r="3125" customFormat="1" ht="13.5" x14ac:dyDescent="0.3"/>
    <row r="3126" customFormat="1" ht="13.5" x14ac:dyDescent="0.3"/>
    <row r="3127" customFormat="1" ht="13.5" x14ac:dyDescent="0.3"/>
    <row r="3128" customFormat="1" ht="13.5" x14ac:dyDescent="0.3"/>
    <row r="3129" customFormat="1" ht="13.5" x14ac:dyDescent="0.3"/>
    <row r="3130" customFormat="1" ht="13.5" x14ac:dyDescent="0.3"/>
    <row r="3131" customFormat="1" ht="13.5" x14ac:dyDescent="0.3"/>
    <row r="3132" customFormat="1" ht="13.5" x14ac:dyDescent="0.3"/>
    <row r="3133" customFormat="1" ht="13.5" x14ac:dyDescent="0.3"/>
    <row r="3134" customFormat="1" ht="13.5" x14ac:dyDescent="0.3"/>
    <row r="3135" customFormat="1" ht="13.5" x14ac:dyDescent="0.3"/>
    <row r="3136" customFormat="1" ht="13.5" x14ac:dyDescent="0.3"/>
    <row r="3137" customFormat="1" ht="13.5" x14ac:dyDescent="0.3"/>
    <row r="3138" customFormat="1" ht="13.5" x14ac:dyDescent="0.3"/>
    <row r="3139" customFormat="1" ht="13.5" x14ac:dyDescent="0.3"/>
    <row r="3140" customFormat="1" ht="13.5" x14ac:dyDescent="0.3"/>
    <row r="3141" customFormat="1" ht="13.5" x14ac:dyDescent="0.3"/>
    <row r="3142" customFormat="1" ht="13.5" x14ac:dyDescent="0.3"/>
    <row r="3143" customFormat="1" ht="13.5" x14ac:dyDescent="0.3"/>
    <row r="3144" customFormat="1" ht="13.5" x14ac:dyDescent="0.3"/>
    <row r="3145" customFormat="1" ht="13.5" x14ac:dyDescent="0.3"/>
    <row r="3146" customFormat="1" ht="13.5" x14ac:dyDescent="0.3"/>
    <row r="3147" customFormat="1" ht="13.5" x14ac:dyDescent="0.3"/>
    <row r="3148" customFormat="1" ht="13.5" x14ac:dyDescent="0.3"/>
    <row r="3149" customFormat="1" ht="13.5" x14ac:dyDescent="0.3"/>
    <row r="3150" customFormat="1" ht="13.5" x14ac:dyDescent="0.3"/>
    <row r="3151" customFormat="1" ht="13.5" x14ac:dyDescent="0.3"/>
    <row r="3152" customFormat="1" ht="13.5" x14ac:dyDescent="0.3"/>
    <row r="3153" customFormat="1" ht="13.5" x14ac:dyDescent="0.3"/>
    <row r="3154" customFormat="1" ht="13.5" x14ac:dyDescent="0.3"/>
    <row r="3155" customFormat="1" ht="13.5" x14ac:dyDescent="0.3"/>
    <row r="3156" customFormat="1" ht="13.5" x14ac:dyDescent="0.3"/>
    <row r="3157" customFormat="1" ht="13.5" x14ac:dyDescent="0.3"/>
    <row r="3158" customFormat="1" ht="13.5" x14ac:dyDescent="0.3"/>
    <row r="3159" customFormat="1" ht="13.5" x14ac:dyDescent="0.3"/>
    <row r="3160" customFormat="1" ht="13.5" x14ac:dyDescent="0.3"/>
    <row r="3161" customFormat="1" ht="13.5" x14ac:dyDescent="0.3"/>
    <row r="3162" customFormat="1" ht="13.5" x14ac:dyDescent="0.3"/>
    <row r="3163" customFormat="1" ht="13.5" x14ac:dyDescent="0.3"/>
    <row r="3164" customFormat="1" ht="13.5" x14ac:dyDescent="0.3"/>
    <row r="3165" customFormat="1" ht="13.5" x14ac:dyDescent="0.3"/>
    <row r="3166" customFormat="1" ht="13.5" x14ac:dyDescent="0.3"/>
    <row r="3167" customFormat="1" ht="13.5" x14ac:dyDescent="0.3"/>
    <row r="3168" customFormat="1" ht="13.5" x14ac:dyDescent="0.3"/>
    <row r="3169" customFormat="1" ht="13.5" x14ac:dyDescent="0.3"/>
    <row r="3170" customFormat="1" ht="13.5" x14ac:dyDescent="0.3"/>
    <row r="3171" customFormat="1" ht="13.5" x14ac:dyDescent="0.3"/>
    <row r="3172" customFormat="1" ht="13.5" x14ac:dyDescent="0.3"/>
    <row r="3173" customFormat="1" ht="13.5" x14ac:dyDescent="0.3"/>
    <row r="3174" customFormat="1" ht="13.5" x14ac:dyDescent="0.3"/>
    <row r="3175" customFormat="1" ht="13.5" x14ac:dyDescent="0.3"/>
    <row r="3176" customFormat="1" ht="13.5" x14ac:dyDescent="0.3"/>
    <row r="3177" customFormat="1" ht="13.5" x14ac:dyDescent="0.3"/>
    <row r="3178" customFormat="1" ht="13.5" x14ac:dyDescent="0.3"/>
    <row r="3179" customFormat="1" ht="13.5" x14ac:dyDescent="0.3"/>
    <row r="3180" customFormat="1" ht="13.5" x14ac:dyDescent="0.3"/>
    <row r="3181" customFormat="1" ht="13.5" x14ac:dyDescent="0.3"/>
    <row r="3182" customFormat="1" ht="13.5" x14ac:dyDescent="0.3"/>
    <row r="3183" customFormat="1" ht="13.5" x14ac:dyDescent="0.3"/>
    <row r="3184" customFormat="1" ht="13.5" x14ac:dyDescent="0.3"/>
    <row r="3185" customFormat="1" ht="13.5" x14ac:dyDescent="0.3"/>
    <row r="3186" customFormat="1" ht="13.5" x14ac:dyDescent="0.3"/>
    <row r="3187" customFormat="1" ht="13.5" x14ac:dyDescent="0.3"/>
    <row r="3188" customFormat="1" ht="13.5" x14ac:dyDescent="0.3"/>
    <row r="3189" customFormat="1" ht="13.5" x14ac:dyDescent="0.3"/>
    <row r="3190" customFormat="1" ht="13.5" x14ac:dyDescent="0.3"/>
    <row r="3191" customFormat="1" ht="13.5" x14ac:dyDescent="0.3"/>
    <row r="3192" customFormat="1" ht="13.5" x14ac:dyDescent="0.3"/>
    <row r="3193" customFormat="1" ht="13.5" x14ac:dyDescent="0.3"/>
    <row r="3194" customFormat="1" ht="13.5" x14ac:dyDescent="0.3"/>
    <row r="3195" customFormat="1" ht="13.5" x14ac:dyDescent="0.3"/>
    <row r="3196" customFormat="1" ht="13.5" x14ac:dyDescent="0.3"/>
    <row r="3197" customFormat="1" ht="13.5" x14ac:dyDescent="0.3"/>
    <row r="3198" customFormat="1" ht="13.5" x14ac:dyDescent="0.3"/>
    <row r="3199" customFormat="1" ht="13.5" x14ac:dyDescent="0.3"/>
    <row r="3200" customFormat="1" ht="13.5" x14ac:dyDescent="0.3"/>
    <row r="3201" customFormat="1" ht="13.5" x14ac:dyDescent="0.3"/>
    <row r="3202" customFormat="1" ht="13.5" x14ac:dyDescent="0.3"/>
    <row r="3203" customFormat="1" ht="13.5" x14ac:dyDescent="0.3"/>
    <row r="3204" customFormat="1" ht="13.5" x14ac:dyDescent="0.3"/>
    <row r="3205" customFormat="1" ht="13.5" x14ac:dyDescent="0.3"/>
    <row r="3206" customFormat="1" ht="13.5" x14ac:dyDescent="0.3"/>
    <row r="3207" customFormat="1" ht="13.5" x14ac:dyDescent="0.3"/>
    <row r="3208" customFormat="1" ht="13.5" x14ac:dyDescent="0.3"/>
    <row r="3209" customFormat="1" ht="13.5" x14ac:dyDescent="0.3"/>
    <row r="3210" customFormat="1" ht="13.5" x14ac:dyDescent="0.3"/>
    <row r="3211" customFormat="1" ht="13.5" x14ac:dyDescent="0.3"/>
    <row r="3212" customFormat="1" ht="13.5" x14ac:dyDescent="0.3"/>
    <row r="3213" customFormat="1" ht="13.5" x14ac:dyDescent="0.3"/>
    <row r="3214" customFormat="1" ht="13.5" x14ac:dyDescent="0.3"/>
    <row r="3215" customFormat="1" ht="13.5" x14ac:dyDescent="0.3"/>
    <row r="3216" customFormat="1" ht="13.5" x14ac:dyDescent="0.3"/>
    <row r="3217" customFormat="1" ht="13.5" x14ac:dyDescent="0.3"/>
    <row r="3218" customFormat="1" ht="13.5" x14ac:dyDescent="0.3"/>
    <row r="3219" customFormat="1" ht="13.5" x14ac:dyDescent="0.3"/>
    <row r="3220" customFormat="1" ht="13.5" x14ac:dyDescent="0.3"/>
    <row r="3221" customFormat="1" ht="13.5" x14ac:dyDescent="0.3"/>
    <row r="3222" customFormat="1" ht="13.5" x14ac:dyDescent="0.3"/>
    <row r="3223" customFormat="1" ht="13.5" x14ac:dyDescent="0.3"/>
    <row r="3224" customFormat="1" ht="13.5" x14ac:dyDescent="0.3"/>
    <row r="3225" customFormat="1" ht="13.5" x14ac:dyDescent="0.3"/>
    <row r="3226" customFormat="1" ht="13.5" x14ac:dyDescent="0.3"/>
    <row r="3227" customFormat="1" ht="13.5" x14ac:dyDescent="0.3"/>
    <row r="3228" customFormat="1" ht="13.5" x14ac:dyDescent="0.3"/>
    <row r="3229" customFormat="1" ht="13.5" x14ac:dyDescent="0.3"/>
    <row r="3230" customFormat="1" ht="13.5" x14ac:dyDescent="0.3"/>
    <row r="3231" customFormat="1" ht="13.5" x14ac:dyDescent="0.3"/>
    <row r="3232" customFormat="1" ht="13.5" x14ac:dyDescent="0.3"/>
    <row r="3233" customFormat="1" ht="13.5" x14ac:dyDescent="0.3"/>
    <row r="3234" customFormat="1" ht="13.5" x14ac:dyDescent="0.3"/>
    <row r="3235" customFormat="1" ht="13.5" x14ac:dyDescent="0.3"/>
    <row r="3236" customFormat="1" ht="13.5" x14ac:dyDescent="0.3"/>
    <row r="3237" customFormat="1" ht="13.5" x14ac:dyDescent="0.3"/>
    <row r="3238" customFormat="1" ht="13.5" x14ac:dyDescent="0.3"/>
    <row r="3239" customFormat="1" ht="13.5" x14ac:dyDescent="0.3"/>
    <row r="3240" customFormat="1" ht="13.5" x14ac:dyDescent="0.3"/>
    <row r="3241" customFormat="1" ht="13.5" x14ac:dyDescent="0.3"/>
    <row r="3242" customFormat="1" ht="13.5" x14ac:dyDescent="0.3"/>
    <row r="3243" customFormat="1" ht="13.5" x14ac:dyDescent="0.3"/>
    <row r="3244" customFormat="1" ht="13.5" x14ac:dyDescent="0.3"/>
    <row r="3245" customFormat="1" ht="13.5" x14ac:dyDescent="0.3"/>
    <row r="3246" customFormat="1" ht="13.5" x14ac:dyDescent="0.3"/>
    <row r="3247" customFormat="1" ht="13.5" x14ac:dyDescent="0.3"/>
    <row r="3248" customFormat="1" ht="13.5" x14ac:dyDescent="0.3"/>
    <row r="3249" customFormat="1" ht="13.5" x14ac:dyDescent="0.3"/>
    <row r="3250" customFormat="1" ht="13.5" x14ac:dyDescent="0.3"/>
    <row r="3251" customFormat="1" ht="13.5" x14ac:dyDescent="0.3"/>
    <row r="3252" customFormat="1" ht="13.5" x14ac:dyDescent="0.3"/>
    <row r="3253" customFormat="1" ht="13.5" x14ac:dyDescent="0.3"/>
    <row r="3254" customFormat="1" ht="13.5" x14ac:dyDescent="0.3"/>
    <row r="3255" customFormat="1" ht="13.5" x14ac:dyDescent="0.3"/>
    <row r="3256" customFormat="1" ht="13.5" x14ac:dyDescent="0.3"/>
    <row r="3257" customFormat="1" ht="13.5" x14ac:dyDescent="0.3"/>
    <row r="3258" customFormat="1" ht="13.5" x14ac:dyDescent="0.3"/>
    <row r="3259" customFormat="1" ht="13.5" x14ac:dyDescent="0.3"/>
    <row r="3260" customFormat="1" ht="13.5" x14ac:dyDescent="0.3"/>
    <row r="3261" customFormat="1" ht="13.5" x14ac:dyDescent="0.3"/>
    <row r="3262" customFormat="1" ht="13.5" x14ac:dyDescent="0.3"/>
    <row r="3263" customFormat="1" ht="13.5" x14ac:dyDescent="0.3"/>
    <row r="3264" customFormat="1" ht="13.5" x14ac:dyDescent="0.3"/>
    <row r="3265" customFormat="1" ht="13.5" x14ac:dyDescent="0.3"/>
    <row r="3266" customFormat="1" ht="13.5" x14ac:dyDescent="0.3"/>
    <row r="3267" customFormat="1" ht="13.5" x14ac:dyDescent="0.3"/>
    <row r="3268" customFormat="1" ht="13.5" x14ac:dyDescent="0.3"/>
    <row r="3269" customFormat="1" ht="13.5" x14ac:dyDescent="0.3"/>
    <row r="3270" customFormat="1" ht="13.5" x14ac:dyDescent="0.3"/>
    <row r="3271" customFormat="1" ht="13.5" x14ac:dyDescent="0.3"/>
    <row r="3272" customFormat="1" ht="13.5" x14ac:dyDescent="0.3"/>
    <row r="3273" customFormat="1" ht="13.5" x14ac:dyDescent="0.3"/>
    <row r="3274" customFormat="1" ht="13.5" x14ac:dyDescent="0.3"/>
    <row r="3275" customFormat="1" ht="13.5" x14ac:dyDescent="0.3"/>
    <row r="3276" customFormat="1" ht="13.5" x14ac:dyDescent="0.3"/>
    <row r="3277" customFormat="1" ht="13.5" x14ac:dyDescent="0.3"/>
    <row r="3278" customFormat="1" ht="13.5" x14ac:dyDescent="0.3"/>
    <row r="3279" customFormat="1" ht="13.5" x14ac:dyDescent="0.3"/>
    <row r="3280" customFormat="1" ht="13.5" x14ac:dyDescent="0.3"/>
    <row r="3281" customFormat="1" ht="13.5" x14ac:dyDescent="0.3"/>
    <row r="3282" customFormat="1" ht="13.5" x14ac:dyDescent="0.3"/>
    <row r="3283" customFormat="1" ht="13.5" x14ac:dyDescent="0.3"/>
    <row r="3284" customFormat="1" ht="13.5" x14ac:dyDescent="0.3"/>
    <row r="3285" customFormat="1" ht="13.5" x14ac:dyDescent="0.3"/>
    <row r="3286" customFormat="1" ht="13.5" x14ac:dyDescent="0.3"/>
    <row r="3287" customFormat="1" ht="13.5" x14ac:dyDescent="0.3"/>
    <row r="3288" customFormat="1" ht="13.5" x14ac:dyDescent="0.3"/>
    <row r="3289" customFormat="1" ht="13.5" x14ac:dyDescent="0.3"/>
    <row r="3290" customFormat="1" ht="13.5" x14ac:dyDescent="0.3"/>
    <row r="3291" customFormat="1" ht="13.5" x14ac:dyDescent="0.3"/>
    <row r="3292" customFormat="1" ht="13.5" x14ac:dyDescent="0.3"/>
    <row r="3293" customFormat="1" ht="13.5" x14ac:dyDescent="0.3"/>
    <row r="3294" customFormat="1" ht="13.5" x14ac:dyDescent="0.3"/>
    <row r="3295" customFormat="1" ht="13.5" x14ac:dyDescent="0.3"/>
    <row r="3296" customFormat="1" ht="13.5" x14ac:dyDescent="0.3"/>
    <row r="3297" customFormat="1" ht="13.5" x14ac:dyDescent="0.3"/>
    <row r="3298" customFormat="1" ht="13.5" x14ac:dyDescent="0.3"/>
    <row r="3299" customFormat="1" ht="13.5" x14ac:dyDescent="0.3"/>
    <row r="3300" customFormat="1" ht="13.5" x14ac:dyDescent="0.3"/>
    <row r="3301" customFormat="1" ht="13.5" x14ac:dyDescent="0.3"/>
    <row r="3302" customFormat="1" ht="13.5" x14ac:dyDescent="0.3"/>
    <row r="3303" customFormat="1" ht="13.5" x14ac:dyDescent="0.3"/>
    <row r="3304" customFormat="1" ht="13.5" x14ac:dyDescent="0.3"/>
    <row r="3305" customFormat="1" ht="13.5" x14ac:dyDescent="0.3"/>
    <row r="3306" customFormat="1" ht="13.5" x14ac:dyDescent="0.3"/>
    <row r="3307" customFormat="1" ht="13.5" x14ac:dyDescent="0.3"/>
    <row r="3308" customFormat="1" ht="13.5" x14ac:dyDescent="0.3"/>
    <row r="3309" customFormat="1" ht="13.5" x14ac:dyDescent="0.3"/>
    <row r="3310" customFormat="1" ht="13.5" x14ac:dyDescent="0.3"/>
    <row r="3311" customFormat="1" ht="13.5" x14ac:dyDescent="0.3"/>
    <row r="3312" customFormat="1" ht="13.5" x14ac:dyDescent="0.3"/>
    <row r="3313" customFormat="1" ht="13.5" x14ac:dyDescent="0.3"/>
    <row r="3314" customFormat="1" ht="13.5" x14ac:dyDescent="0.3"/>
    <row r="3315" customFormat="1" ht="13.5" x14ac:dyDescent="0.3"/>
    <row r="3316" customFormat="1" ht="13.5" x14ac:dyDescent="0.3"/>
    <row r="3317" customFormat="1" ht="13.5" x14ac:dyDescent="0.3"/>
    <row r="3318" customFormat="1" ht="13.5" x14ac:dyDescent="0.3"/>
    <row r="3319" customFormat="1" ht="13.5" x14ac:dyDescent="0.3"/>
    <row r="3320" customFormat="1" ht="13.5" x14ac:dyDescent="0.3"/>
    <row r="3321" customFormat="1" ht="13.5" x14ac:dyDescent="0.3"/>
    <row r="3322" customFormat="1" ht="13.5" x14ac:dyDescent="0.3"/>
    <row r="3323" customFormat="1" ht="13.5" x14ac:dyDescent="0.3"/>
    <row r="3324" customFormat="1" ht="13.5" x14ac:dyDescent="0.3"/>
    <row r="3325" customFormat="1" ht="13.5" x14ac:dyDescent="0.3"/>
    <row r="3326" customFormat="1" ht="13.5" x14ac:dyDescent="0.3"/>
    <row r="3327" customFormat="1" ht="13.5" x14ac:dyDescent="0.3"/>
    <row r="3328" customFormat="1" ht="13.5" x14ac:dyDescent="0.3"/>
    <row r="3329" customFormat="1" ht="13.5" x14ac:dyDescent="0.3"/>
    <row r="3330" customFormat="1" ht="13.5" x14ac:dyDescent="0.3"/>
    <row r="3331" customFormat="1" ht="13.5" x14ac:dyDescent="0.3"/>
    <row r="3332" customFormat="1" ht="13.5" x14ac:dyDescent="0.3"/>
    <row r="3333" customFormat="1" ht="13.5" x14ac:dyDescent="0.3"/>
    <row r="3334" customFormat="1" ht="13.5" x14ac:dyDescent="0.3"/>
    <row r="3335" customFormat="1" ht="13.5" x14ac:dyDescent="0.3"/>
    <row r="3336" customFormat="1" ht="13.5" x14ac:dyDescent="0.3"/>
    <row r="3337" customFormat="1" ht="13.5" x14ac:dyDescent="0.3"/>
    <row r="3338" customFormat="1" ht="13.5" x14ac:dyDescent="0.3"/>
    <row r="3339" customFormat="1" ht="13.5" x14ac:dyDescent="0.3"/>
    <row r="3340" customFormat="1" ht="13.5" x14ac:dyDescent="0.3"/>
    <row r="3341" customFormat="1" ht="13.5" x14ac:dyDescent="0.3"/>
    <row r="3342" customFormat="1" ht="13.5" x14ac:dyDescent="0.3"/>
    <row r="3343" customFormat="1" ht="13.5" x14ac:dyDescent="0.3"/>
    <row r="3344" customFormat="1" ht="13.5" x14ac:dyDescent="0.3"/>
    <row r="3345" customFormat="1" ht="13.5" x14ac:dyDescent="0.3"/>
    <row r="3346" customFormat="1" ht="13.5" x14ac:dyDescent="0.3"/>
    <row r="3347" customFormat="1" ht="13.5" x14ac:dyDescent="0.3"/>
    <row r="3348" customFormat="1" ht="13.5" x14ac:dyDescent="0.3"/>
    <row r="3349" customFormat="1" ht="13.5" x14ac:dyDescent="0.3"/>
    <row r="3350" customFormat="1" ht="13.5" x14ac:dyDescent="0.3"/>
    <row r="3351" customFormat="1" ht="13.5" x14ac:dyDescent="0.3"/>
    <row r="3352" customFormat="1" ht="13.5" x14ac:dyDescent="0.3"/>
    <row r="3353" customFormat="1" ht="13.5" x14ac:dyDescent="0.3"/>
    <row r="3354" customFormat="1" ht="13.5" x14ac:dyDescent="0.3"/>
    <row r="3355" customFormat="1" ht="13.5" x14ac:dyDescent="0.3"/>
    <row r="3356" customFormat="1" ht="13.5" x14ac:dyDescent="0.3"/>
    <row r="3357" customFormat="1" ht="13.5" x14ac:dyDescent="0.3"/>
    <row r="3358" customFormat="1" ht="13.5" x14ac:dyDescent="0.3"/>
    <row r="3359" customFormat="1" ht="13.5" x14ac:dyDescent="0.3"/>
    <row r="3360" customFormat="1" ht="13.5" x14ac:dyDescent="0.3"/>
    <row r="3361" customFormat="1" ht="13.5" x14ac:dyDescent="0.3"/>
    <row r="3362" customFormat="1" ht="13.5" x14ac:dyDescent="0.3"/>
    <row r="3363" customFormat="1" ht="13.5" x14ac:dyDescent="0.3"/>
    <row r="3364" customFormat="1" ht="13.5" x14ac:dyDescent="0.3"/>
    <row r="3365" customFormat="1" ht="13.5" x14ac:dyDescent="0.3"/>
    <row r="3366" customFormat="1" ht="13.5" x14ac:dyDescent="0.3"/>
    <row r="3367" customFormat="1" ht="13.5" x14ac:dyDescent="0.3"/>
    <row r="3368" customFormat="1" ht="13.5" x14ac:dyDescent="0.3"/>
    <row r="3369" customFormat="1" ht="13.5" x14ac:dyDescent="0.3"/>
    <row r="3370" customFormat="1" ht="13.5" x14ac:dyDescent="0.3"/>
    <row r="3371" customFormat="1" ht="13.5" x14ac:dyDescent="0.3"/>
    <row r="3372" customFormat="1" ht="13.5" x14ac:dyDescent="0.3"/>
    <row r="3373" customFormat="1" ht="13.5" x14ac:dyDescent="0.3"/>
    <row r="3374" customFormat="1" ht="13.5" x14ac:dyDescent="0.3"/>
    <row r="3375" customFormat="1" ht="13.5" x14ac:dyDescent="0.3"/>
    <row r="3376" customFormat="1" ht="13.5" x14ac:dyDescent="0.3"/>
    <row r="3377" customFormat="1" ht="13.5" x14ac:dyDescent="0.3"/>
    <row r="3378" customFormat="1" ht="13.5" x14ac:dyDescent="0.3"/>
    <row r="3379" customFormat="1" ht="13.5" x14ac:dyDescent="0.3"/>
    <row r="3380" customFormat="1" ht="13.5" x14ac:dyDescent="0.3"/>
    <row r="3381" customFormat="1" ht="13.5" x14ac:dyDescent="0.3"/>
    <row r="3382" customFormat="1" ht="13.5" x14ac:dyDescent="0.3"/>
    <row r="3383" customFormat="1" ht="13.5" x14ac:dyDescent="0.3"/>
    <row r="3384" customFormat="1" ht="13.5" x14ac:dyDescent="0.3"/>
    <row r="3385" customFormat="1" ht="13.5" x14ac:dyDescent="0.3"/>
    <row r="3386" customFormat="1" ht="13.5" x14ac:dyDescent="0.3"/>
    <row r="3387" customFormat="1" ht="13.5" x14ac:dyDescent="0.3"/>
    <row r="3388" customFormat="1" ht="13.5" x14ac:dyDescent="0.3"/>
    <row r="3389" customFormat="1" ht="13.5" x14ac:dyDescent="0.3"/>
    <row r="3390" customFormat="1" ht="13.5" x14ac:dyDescent="0.3"/>
    <row r="3391" customFormat="1" ht="13.5" x14ac:dyDescent="0.3"/>
    <row r="3392" customFormat="1" ht="13.5" x14ac:dyDescent="0.3"/>
    <row r="3393" customFormat="1" ht="13.5" x14ac:dyDescent="0.3"/>
    <row r="3394" customFormat="1" ht="13.5" x14ac:dyDescent="0.3"/>
    <row r="3395" customFormat="1" ht="13.5" x14ac:dyDescent="0.3"/>
    <row r="3396" customFormat="1" ht="13.5" x14ac:dyDescent="0.3"/>
    <row r="3397" customFormat="1" ht="13.5" x14ac:dyDescent="0.3"/>
    <row r="3398" customFormat="1" ht="13.5" x14ac:dyDescent="0.3"/>
    <row r="3399" customFormat="1" ht="13.5" x14ac:dyDescent="0.3"/>
    <row r="3400" customFormat="1" ht="13.5" x14ac:dyDescent="0.3"/>
    <row r="3401" customFormat="1" ht="13.5" x14ac:dyDescent="0.3"/>
    <row r="3402" customFormat="1" ht="13.5" x14ac:dyDescent="0.3"/>
    <row r="3403" customFormat="1" ht="13.5" x14ac:dyDescent="0.3"/>
    <row r="3404" customFormat="1" ht="13.5" x14ac:dyDescent="0.3"/>
    <row r="3405" customFormat="1" ht="13.5" x14ac:dyDescent="0.3"/>
    <row r="3406" customFormat="1" ht="13.5" x14ac:dyDescent="0.3"/>
    <row r="3407" customFormat="1" ht="13.5" x14ac:dyDescent="0.3"/>
    <row r="3408" customFormat="1" ht="13.5" x14ac:dyDescent="0.3"/>
    <row r="3409" customFormat="1" ht="13.5" x14ac:dyDescent="0.3"/>
    <row r="3410" customFormat="1" ht="13.5" x14ac:dyDescent="0.3"/>
    <row r="3411" customFormat="1" ht="13.5" x14ac:dyDescent="0.3"/>
    <row r="3412" customFormat="1" ht="13.5" x14ac:dyDescent="0.3"/>
    <row r="3413" customFormat="1" ht="13.5" x14ac:dyDescent="0.3"/>
    <row r="3414" customFormat="1" ht="13.5" x14ac:dyDescent="0.3"/>
    <row r="3415" customFormat="1" ht="13.5" x14ac:dyDescent="0.3"/>
    <row r="3416" customFormat="1" ht="13.5" x14ac:dyDescent="0.3"/>
    <row r="3417" customFormat="1" ht="13.5" x14ac:dyDescent="0.3"/>
    <row r="3418" customFormat="1" ht="13.5" x14ac:dyDescent="0.3"/>
    <row r="3419" customFormat="1" ht="13.5" x14ac:dyDescent="0.3"/>
    <row r="3420" customFormat="1" ht="13.5" x14ac:dyDescent="0.3"/>
    <row r="3421" customFormat="1" ht="13.5" x14ac:dyDescent="0.3"/>
    <row r="3422" customFormat="1" ht="13.5" x14ac:dyDescent="0.3"/>
    <row r="3423" customFormat="1" ht="13.5" x14ac:dyDescent="0.3"/>
    <row r="3424" customFormat="1" ht="13.5" x14ac:dyDescent="0.3"/>
    <row r="3425" customFormat="1" ht="13.5" x14ac:dyDescent="0.3"/>
    <row r="3426" customFormat="1" ht="13.5" x14ac:dyDescent="0.3"/>
    <row r="3427" customFormat="1" ht="13.5" x14ac:dyDescent="0.3"/>
    <row r="3428" customFormat="1" ht="13.5" x14ac:dyDescent="0.3"/>
    <row r="3429" customFormat="1" ht="13.5" x14ac:dyDescent="0.3"/>
    <row r="3430" customFormat="1" ht="13.5" x14ac:dyDescent="0.3"/>
    <row r="3431" customFormat="1" ht="13.5" x14ac:dyDescent="0.3"/>
    <row r="3432" customFormat="1" ht="13.5" x14ac:dyDescent="0.3"/>
    <row r="3433" customFormat="1" ht="13.5" x14ac:dyDescent="0.3"/>
    <row r="3434" customFormat="1" ht="13.5" x14ac:dyDescent="0.3"/>
    <row r="3435" customFormat="1" ht="13.5" x14ac:dyDescent="0.3"/>
    <row r="3436" customFormat="1" ht="13.5" x14ac:dyDescent="0.3"/>
    <row r="3437" customFormat="1" ht="13.5" x14ac:dyDescent="0.3"/>
    <row r="3438" customFormat="1" ht="13.5" x14ac:dyDescent="0.3"/>
    <row r="3439" customFormat="1" ht="13.5" x14ac:dyDescent="0.3"/>
    <row r="3440" customFormat="1" ht="13.5" x14ac:dyDescent="0.3"/>
    <row r="3441" customFormat="1" ht="13.5" x14ac:dyDescent="0.3"/>
    <row r="3442" customFormat="1" ht="13.5" x14ac:dyDescent="0.3"/>
    <row r="3443" customFormat="1" ht="13.5" x14ac:dyDescent="0.3"/>
    <row r="3444" customFormat="1" ht="13.5" x14ac:dyDescent="0.3"/>
    <row r="3445" customFormat="1" ht="13.5" x14ac:dyDescent="0.3"/>
    <row r="3446" customFormat="1" ht="13.5" x14ac:dyDescent="0.3"/>
    <row r="3447" customFormat="1" ht="13.5" x14ac:dyDescent="0.3"/>
    <row r="3448" customFormat="1" ht="13.5" x14ac:dyDescent="0.3"/>
    <row r="3449" customFormat="1" ht="13.5" x14ac:dyDescent="0.3"/>
    <row r="3450" customFormat="1" ht="13.5" x14ac:dyDescent="0.3"/>
    <row r="3451" customFormat="1" ht="13.5" x14ac:dyDescent="0.3"/>
    <row r="3452" customFormat="1" ht="13.5" x14ac:dyDescent="0.3"/>
    <row r="3453" customFormat="1" ht="13.5" x14ac:dyDescent="0.3"/>
    <row r="3454" customFormat="1" ht="13.5" x14ac:dyDescent="0.3"/>
    <row r="3455" customFormat="1" ht="13.5" x14ac:dyDescent="0.3"/>
    <row r="3456" customFormat="1" ht="13.5" x14ac:dyDescent="0.3"/>
    <row r="3457" customFormat="1" ht="13.5" x14ac:dyDescent="0.3"/>
    <row r="3458" customFormat="1" ht="13.5" x14ac:dyDescent="0.3"/>
    <row r="3459" customFormat="1" ht="13.5" x14ac:dyDescent="0.3"/>
    <row r="3460" customFormat="1" ht="13.5" x14ac:dyDescent="0.3"/>
    <row r="3461" customFormat="1" ht="13.5" x14ac:dyDescent="0.3"/>
    <row r="3462" customFormat="1" ht="13.5" x14ac:dyDescent="0.3"/>
    <row r="3463" customFormat="1" ht="13.5" x14ac:dyDescent="0.3"/>
    <row r="3464" customFormat="1" ht="13.5" x14ac:dyDescent="0.3"/>
    <row r="3465" customFormat="1" ht="13.5" x14ac:dyDescent="0.3"/>
    <row r="3466" customFormat="1" ht="13.5" x14ac:dyDescent="0.3"/>
    <row r="3467" customFormat="1" ht="13.5" x14ac:dyDescent="0.3"/>
    <row r="3468" customFormat="1" ht="13.5" x14ac:dyDescent="0.3"/>
    <row r="3469" customFormat="1" ht="13.5" x14ac:dyDescent="0.3"/>
    <row r="3470" customFormat="1" ht="13.5" x14ac:dyDescent="0.3"/>
    <row r="3471" customFormat="1" ht="13.5" x14ac:dyDescent="0.3"/>
    <row r="3472" customFormat="1" ht="13.5" x14ac:dyDescent="0.3"/>
    <row r="3473" customFormat="1" ht="13.5" x14ac:dyDescent="0.3"/>
    <row r="3474" customFormat="1" ht="13.5" x14ac:dyDescent="0.3"/>
    <row r="3475" customFormat="1" ht="13.5" x14ac:dyDescent="0.3"/>
    <row r="3476" customFormat="1" ht="13.5" x14ac:dyDescent="0.3"/>
    <row r="3477" customFormat="1" ht="13.5" x14ac:dyDescent="0.3"/>
    <row r="3478" customFormat="1" ht="13.5" x14ac:dyDescent="0.3"/>
    <row r="3479" customFormat="1" ht="13.5" x14ac:dyDescent="0.3"/>
    <row r="3480" customFormat="1" ht="13.5" x14ac:dyDescent="0.3"/>
    <row r="3481" customFormat="1" ht="13.5" x14ac:dyDescent="0.3"/>
    <row r="3482" customFormat="1" ht="13.5" x14ac:dyDescent="0.3"/>
    <row r="3483" customFormat="1" ht="13.5" x14ac:dyDescent="0.3"/>
    <row r="3484" customFormat="1" ht="13.5" x14ac:dyDescent="0.3"/>
    <row r="3485" customFormat="1" ht="13.5" x14ac:dyDescent="0.3"/>
    <row r="3486" customFormat="1" ht="13.5" x14ac:dyDescent="0.3"/>
    <row r="3487" customFormat="1" ht="13.5" x14ac:dyDescent="0.3"/>
    <row r="3488" customFormat="1" ht="13.5" x14ac:dyDescent="0.3"/>
    <row r="3489" customFormat="1" ht="13.5" x14ac:dyDescent="0.3"/>
    <row r="3490" customFormat="1" ht="13.5" x14ac:dyDescent="0.3"/>
    <row r="3491" customFormat="1" ht="13.5" x14ac:dyDescent="0.3"/>
    <row r="3492" customFormat="1" ht="13.5" x14ac:dyDescent="0.3"/>
    <row r="3493" customFormat="1" ht="13.5" x14ac:dyDescent="0.3"/>
    <row r="3494" customFormat="1" ht="13.5" x14ac:dyDescent="0.3"/>
    <row r="3495" customFormat="1" ht="13.5" x14ac:dyDescent="0.3"/>
    <row r="3496" customFormat="1" ht="13.5" x14ac:dyDescent="0.3"/>
    <row r="3497" customFormat="1" ht="13.5" x14ac:dyDescent="0.3"/>
    <row r="3498" customFormat="1" ht="13.5" x14ac:dyDescent="0.3"/>
    <row r="3499" customFormat="1" ht="13.5" x14ac:dyDescent="0.3"/>
    <row r="3500" customFormat="1" ht="13.5" x14ac:dyDescent="0.3"/>
    <row r="3501" customFormat="1" ht="13.5" x14ac:dyDescent="0.3"/>
    <row r="3502" customFormat="1" ht="13.5" x14ac:dyDescent="0.3"/>
    <row r="3503" customFormat="1" ht="13.5" x14ac:dyDescent="0.3"/>
    <row r="3504" customFormat="1" ht="13.5" x14ac:dyDescent="0.3"/>
    <row r="3505" customFormat="1" ht="13.5" x14ac:dyDescent="0.3"/>
    <row r="3506" customFormat="1" ht="13.5" x14ac:dyDescent="0.3"/>
    <row r="3507" customFormat="1" ht="13.5" x14ac:dyDescent="0.3"/>
    <row r="3508" customFormat="1" ht="13.5" x14ac:dyDescent="0.3"/>
    <row r="3509" customFormat="1" ht="13.5" x14ac:dyDescent="0.3"/>
    <row r="3510" customFormat="1" ht="13.5" x14ac:dyDescent="0.3"/>
    <row r="3511" customFormat="1" ht="13.5" x14ac:dyDescent="0.3"/>
    <row r="3512" customFormat="1" ht="13.5" x14ac:dyDescent="0.3"/>
    <row r="3513" customFormat="1" ht="13.5" x14ac:dyDescent="0.3"/>
    <row r="3514" customFormat="1" ht="13.5" x14ac:dyDescent="0.3"/>
    <row r="3515" customFormat="1" ht="13.5" x14ac:dyDescent="0.3"/>
    <row r="3516" customFormat="1" ht="13.5" x14ac:dyDescent="0.3"/>
    <row r="3517" customFormat="1" ht="13.5" x14ac:dyDescent="0.3"/>
    <row r="3518" customFormat="1" ht="13.5" x14ac:dyDescent="0.3"/>
    <row r="3519" customFormat="1" ht="13.5" x14ac:dyDescent="0.3"/>
    <row r="3520" customFormat="1" ht="13.5" x14ac:dyDescent="0.3"/>
    <row r="3521" customFormat="1" ht="13.5" x14ac:dyDescent="0.3"/>
    <row r="3522" customFormat="1" ht="13.5" x14ac:dyDescent="0.3"/>
    <row r="3523" customFormat="1" ht="13.5" x14ac:dyDescent="0.3"/>
    <row r="3524" customFormat="1" ht="13.5" x14ac:dyDescent="0.3"/>
    <row r="3525" customFormat="1" ht="13.5" x14ac:dyDescent="0.3"/>
    <row r="3526" customFormat="1" ht="13.5" x14ac:dyDescent="0.3"/>
    <row r="3527" customFormat="1" ht="13.5" x14ac:dyDescent="0.3"/>
    <row r="3528" customFormat="1" ht="13.5" x14ac:dyDescent="0.3"/>
    <row r="3529" customFormat="1" ht="13.5" x14ac:dyDescent="0.3"/>
    <row r="3530" customFormat="1" ht="13.5" x14ac:dyDescent="0.3"/>
    <row r="3531" customFormat="1" ht="13.5" x14ac:dyDescent="0.3"/>
    <row r="3532" customFormat="1" ht="13.5" x14ac:dyDescent="0.3"/>
    <row r="3533" customFormat="1" ht="13.5" x14ac:dyDescent="0.3"/>
    <row r="3534" customFormat="1" ht="13.5" x14ac:dyDescent="0.3"/>
    <row r="3535" customFormat="1" ht="13.5" x14ac:dyDescent="0.3"/>
    <row r="3536" customFormat="1" ht="13.5" x14ac:dyDescent="0.3"/>
    <row r="3537" customFormat="1" ht="13.5" x14ac:dyDescent="0.3"/>
    <row r="3538" customFormat="1" ht="13.5" x14ac:dyDescent="0.3"/>
    <row r="3539" customFormat="1" ht="13.5" x14ac:dyDescent="0.3"/>
    <row r="3540" customFormat="1" ht="13.5" x14ac:dyDescent="0.3"/>
    <row r="3541" customFormat="1" ht="13.5" x14ac:dyDescent="0.3"/>
    <row r="3542" customFormat="1" ht="13.5" x14ac:dyDescent="0.3"/>
    <row r="3543" customFormat="1" ht="13.5" x14ac:dyDescent="0.3"/>
    <row r="3544" customFormat="1" ht="13.5" x14ac:dyDescent="0.3"/>
    <row r="3545" customFormat="1" ht="13.5" x14ac:dyDescent="0.3"/>
    <row r="3546" customFormat="1" ht="13.5" x14ac:dyDescent="0.3"/>
    <row r="3547" customFormat="1" ht="13.5" x14ac:dyDescent="0.3"/>
    <row r="3548" customFormat="1" ht="13.5" x14ac:dyDescent="0.3"/>
    <row r="3549" customFormat="1" ht="13.5" x14ac:dyDescent="0.3"/>
    <row r="3550" customFormat="1" ht="13.5" x14ac:dyDescent="0.3"/>
    <row r="3551" customFormat="1" ht="13.5" x14ac:dyDescent="0.3"/>
    <row r="3552" customFormat="1" ht="13.5" x14ac:dyDescent="0.3"/>
    <row r="3553" customFormat="1" ht="13.5" x14ac:dyDescent="0.3"/>
    <row r="3554" customFormat="1" ht="13.5" x14ac:dyDescent="0.3"/>
    <row r="3555" customFormat="1" ht="13.5" x14ac:dyDescent="0.3"/>
    <row r="3556" customFormat="1" ht="13.5" x14ac:dyDescent="0.3"/>
    <row r="3557" customFormat="1" ht="13.5" x14ac:dyDescent="0.3"/>
    <row r="3558" customFormat="1" ht="13.5" x14ac:dyDescent="0.3"/>
    <row r="3559" customFormat="1" ht="13.5" x14ac:dyDescent="0.3"/>
    <row r="3560" customFormat="1" ht="13.5" x14ac:dyDescent="0.3"/>
    <row r="3561" customFormat="1" ht="13.5" x14ac:dyDescent="0.3"/>
    <row r="3562" customFormat="1" ht="13.5" x14ac:dyDescent="0.3"/>
    <row r="3563" customFormat="1" ht="13.5" x14ac:dyDescent="0.3"/>
    <row r="3564" customFormat="1" ht="13.5" x14ac:dyDescent="0.3"/>
    <row r="3565" customFormat="1" ht="13.5" x14ac:dyDescent="0.3"/>
    <row r="3566" customFormat="1" ht="13.5" x14ac:dyDescent="0.3"/>
    <row r="3567" customFormat="1" ht="13.5" x14ac:dyDescent="0.3"/>
    <row r="3568" customFormat="1" ht="13.5" x14ac:dyDescent="0.3"/>
    <row r="3569" customFormat="1" ht="13.5" x14ac:dyDescent="0.3"/>
    <row r="3570" customFormat="1" ht="13.5" x14ac:dyDescent="0.3"/>
    <row r="3571" customFormat="1" ht="13.5" x14ac:dyDescent="0.3"/>
    <row r="3572" customFormat="1" ht="13.5" x14ac:dyDescent="0.3"/>
    <row r="3573" customFormat="1" ht="13.5" x14ac:dyDescent="0.3"/>
    <row r="3574" customFormat="1" ht="13.5" x14ac:dyDescent="0.3"/>
    <row r="3575" customFormat="1" ht="13.5" x14ac:dyDescent="0.3"/>
    <row r="3576" customFormat="1" ht="13.5" x14ac:dyDescent="0.3"/>
    <row r="3577" customFormat="1" ht="13.5" x14ac:dyDescent="0.3"/>
    <row r="3578" customFormat="1" ht="13.5" x14ac:dyDescent="0.3"/>
    <row r="3579" customFormat="1" ht="13.5" x14ac:dyDescent="0.3"/>
    <row r="3580" customFormat="1" ht="13.5" x14ac:dyDescent="0.3"/>
    <row r="3581" customFormat="1" ht="13.5" x14ac:dyDescent="0.3"/>
    <row r="3582" customFormat="1" ht="13.5" x14ac:dyDescent="0.3"/>
    <row r="3583" customFormat="1" ht="13.5" x14ac:dyDescent="0.3"/>
    <row r="3584" customFormat="1" ht="13.5" x14ac:dyDescent="0.3"/>
    <row r="3585" customFormat="1" ht="13.5" x14ac:dyDescent="0.3"/>
    <row r="3586" customFormat="1" ht="13.5" x14ac:dyDescent="0.3"/>
    <row r="3587" customFormat="1" ht="13.5" x14ac:dyDescent="0.3"/>
    <row r="3588" customFormat="1" ht="13.5" x14ac:dyDescent="0.3"/>
    <row r="3589" customFormat="1" ht="13.5" x14ac:dyDescent="0.3"/>
    <row r="3590" customFormat="1" ht="13.5" x14ac:dyDescent="0.3"/>
    <row r="3591" customFormat="1" ht="13.5" x14ac:dyDescent="0.3"/>
    <row r="3592" customFormat="1" ht="13.5" x14ac:dyDescent="0.3"/>
    <row r="3593" customFormat="1" ht="13.5" x14ac:dyDescent="0.3"/>
    <row r="3594" customFormat="1" ht="13.5" x14ac:dyDescent="0.3"/>
    <row r="3595" customFormat="1" ht="13.5" x14ac:dyDescent="0.3"/>
    <row r="3596" customFormat="1" ht="13.5" x14ac:dyDescent="0.3"/>
    <row r="3597" customFormat="1" ht="13.5" x14ac:dyDescent="0.3"/>
    <row r="3598" customFormat="1" ht="13.5" x14ac:dyDescent="0.3"/>
    <row r="3599" customFormat="1" ht="13.5" x14ac:dyDescent="0.3"/>
    <row r="3600" customFormat="1" ht="13.5" x14ac:dyDescent="0.3"/>
    <row r="3601" customFormat="1" ht="13.5" x14ac:dyDescent="0.3"/>
    <row r="3602" customFormat="1" ht="13.5" x14ac:dyDescent="0.3"/>
    <row r="3603" customFormat="1" ht="13.5" x14ac:dyDescent="0.3"/>
    <row r="3604" customFormat="1" ht="13.5" x14ac:dyDescent="0.3"/>
    <row r="3605" customFormat="1" ht="13.5" x14ac:dyDescent="0.3"/>
    <row r="3606" customFormat="1" ht="13.5" x14ac:dyDescent="0.3"/>
    <row r="3607" customFormat="1" ht="13.5" x14ac:dyDescent="0.3"/>
    <row r="3608" customFormat="1" ht="13.5" x14ac:dyDescent="0.3"/>
    <row r="3609" customFormat="1" ht="13.5" x14ac:dyDescent="0.3"/>
    <row r="3610" customFormat="1" ht="13.5" x14ac:dyDescent="0.3"/>
    <row r="3611" customFormat="1" ht="13.5" x14ac:dyDescent="0.3"/>
    <row r="3612" customFormat="1" ht="13.5" x14ac:dyDescent="0.3"/>
    <row r="3613" customFormat="1" ht="13.5" x14ac:dyDescent="0.3"/>
    <row r="3614" customFormat="1" ht="13.5" x14ac:dyDescent="0.3"/>
    <row r="3615" customFormat="1" ht="13.5" x14ac:dyDescent="0.3"/>
    <row r="3616" customFormat="1" ht="13.5" x14ac:dyDescent="0.3"/>
    <row r="3617" customFormat="1" ht="13.5" x14ac:dyDescent="0.3"/>
    <row r="3618" customFormat="1" ht="13.5" x14ac:dyDescent="0.3"/>
    <row r="3619" customFormat="1" ht="13.5" x14ac:dyDescent="0.3"/>
    <row r="3620" customFormat="1" ht="13.5" x14ac:dyDescent="0.3"/>
    <row r="3621" customFormat="1" ht="13.5" x14ac:dyDescent="0.3"/>
    <row r="3622" customFormat="1" ht="13.5" x14ac:dyDescent="0.3"/>
    <row r="3623" customFormat="1" ht="13.5" x14ac:dyDescent="0.3"/>
    <row r="3624" customFormat="1" ht="13.5" x14ac:dyDescent="0.3"/>
    <row r="3625" customFormat="1" ht="13.5" x14ac:dyDescent="0.3"/>
    <row r="3626" customFormat="1" ht="13.5" x14ac:dyDescent="0.3"/>
    <row r="3627" customFormat="1" ht="13.5" x14ac:dyDescent="0.3"/>
    <row r="3628" customFormat="1" ht="13.5" x14ac:dyDescent="0.3"/>
    <row r="3629" customFormat="1" ht="13.5" x14ac:dyDescent="0.3"/>
    <row r="3630" customFormat="1" ht="13.5" x14ac:dyDescent="0.3"/>
    <row r="3631" customFormat="1" ht="13.5" x14ac:dyDescent="0.3"/>
    <row r="3632" customFormat="1" ht="13.5" x14ac:dyDescent="0.3"/>
    <row r="3633" customFormat="1" ht="13.5" x14ac:dyDescent="0.3"/>
    <row r="3634" customFormat="1" ht="13.5" x14ac:dyDescent="0.3"/>
    <row r="3635" customFormat="1" ht="13.5" x14ac:dyDescent="0.3"/>
    <row r="3636" customFormat="1" ht="13.5" x14ac:dyDescent="0.3"/>
    <row r="3637" customFormat="1" ht="13.5" x14ac:dyDescent="0.3"/>
    <row r="3638" customFormat="1" ht="13.5" x14ac:dyDescent="0.3"/>
    <row r="3639" customFormat="1" ht="13.5" x14ac:dyDescent="0.3"/>
    <row r="3640" customFormat="1" ht="13.5" x14ac:dyDescent="0.3"/>
    <row r="3641" customFormat="1" ht="13.5" x14ac:dyDescent="0.3"/>
    <row r="3642" customFormat="1" ht="13.5" x14ac:dyDescent="0.3"/>
    <row r="3643" customFormat="1" ht="13.5" x14ac:dyDescent="0.3"/>
    <row r="3644" customFormat="1" ht="13.5" x14ac:dyDescent="0.3"/>
    <row r="3645" customFormat="1" ht="13.5" x14ac:dyDescent="0.3"/>
    <row r="3646" customFormat="1" ht="13.5" x14ac:dyDescent="0.3"/>
    <row r="3647" customFormat="1" ht="13.5" x14ac:dyDescent="0.3"/>
    <row r="3648" customFormat="1" ht="13.5" x14ac:dyDescent="0.3"/>
    <row r="3649" customFormat="1" ht="13.5" x14ac:dyDescent="0.3"/>
    <row r="3650" customFormat="1" ht="13.5" x14ac:dyDescent="0.3"/>
    <row r="3651" customFormat="1" ht="13.5" x14ac:dyDescent="0.3"/>
    <row r="3652" customFormat="1" ht="13.5" x14ac:dyDescent="0.3"/>
    <row r="3653" customFormat="1" ht="13.5" x14ac:dyDescent="0.3"/>
    <row r="3654" customFormat="1" ht="13.5" x14ac:dyDescent="0.3"/>
    <row r="3655" customFormat="1" ht="13.5" x14ac:dyDescent="0.3"/>
    <row r="3656" customFormat="1" ht="13.5" x14ac:dyDescent="0.3"/>
    <row r="3657" customFormat="1" ht="13.5" x14ac:dyDescent="0.3"/>
    <row r="3658" customFormat="1" ht="13.5" x14ac:dyDescent="0.3"/>
    <row r="3659" customFormat="1" ht="13.5" x14ac:dyDescent="0.3"/>
    <row r="3660" customFormat="1" ht="13.5" x14ac:dyDescent="0.3"/>
    <row r="3661" customFormat="1" ht="13.5" x14ac:dyDescent="0.3"/>
    <row r="3662" customFormat="1" ht="13.5" x14ac:dyDescent="0.3"/>
    <row r="3663" customFormat="1" ht="13.5" x14ac:dyDescent="0.3"/>
    <row r="3664" customFormat="1" ht="13.5" x14ac:dyDescent="0.3"/>
    <row r="3665" customFormat="1" ht="13.5" x14ac:dyDescent="0.3"/>
    <row r="3666" customFormat="1" ht="13.5" x14ac:dyDescent="0.3"/>
    <row r="3667" customFormat="1" ht="13.5" x14ac:dyDescent="0.3"/>
    <row r="3668" customFormat="1" ht="13.5" x14ac:dyDescent="0.3"/>
    <row r="3669" customFormat="1" ht="13.5" x14ac:dyDescent="0.3"/>
    <row r="3670" customFormat="1" ht="13.5" x14ac:dyDescent="0.3"/>
    <row r="3671" customFormat="1" ht="13.5" x14ac:dyDescent="0.3"/>
    <row r="3672" customFormat="1" ht="13.5" x14ac:dyDescent="0.3"/>
    <row r="3673" customFormat="1" ht="13.5" x14ac:dyDescent="0.3"/>
    <row r="3674" customFormat="1" ht="13.5" x14ac:dyDescent="0.3"/>
    <row r="3675" customFormat="1" ht="13.5" x14ac:dyDescent="0.3"/>
    <row r="3676" customFormat="1" ht="13.5" x14ac:dyDescent="0.3"/>
    <row r="3677" customFormat="1" ht="13.5" x14ac:dyDescent="0.3"/>
    <row r="3678" customFormat="1" ht="13.5" x14ac:dyDescent="0.3"/>
    <row r="3679" customFormat="1" ht="13.5" x14ac:dyDescent="0.3"/>
    <row r="3680" customFormat="1" ht="13.5" x14ac:dyDescent="0.3"/>
    <row r="3681" customFormat="1" ht="13.5" x14ac:dyDescent="0.3"/>
    <row r="3682" customFormat="1" ht="13.5" x14ac:dyDescent="0.3"/>
    <row r="3683" customFormat="1" ht="13.5" x14ac:dyDescent="0.3"/>
    <row r="3684" customFormat="1" ht="13.5" x14ac:dyDescent="0.3"/>
    <row r="3685" customFormat="1" ht="13.5" x14ac:dyDescent="0.3"/>
    <row r="3686" customFormat="1" ht="13.5" x14ac:dyDescent="0.3"/>
    <row r="3687" customFormat="1" ht="13.5" x14ac:dyDescent="0.3"/>
    <row r="3688" customFormat="1" ht="13.5" x14ac:dyDescent="0.3"/>
    <row r="3689" customFormat="1" ht="13.5" x14ac:dyDescent="0.3"/>
    <row r="3690" customFormat="1" ht="13.5" x14ac:dyDescent="0.3"/>
    <row r="3691" customFormat="1" ht="13.5" x14ac:dyDescent="0.3"/>
    <row r="3692" customFormat="1" ht="13.5" x14ac:dyDescent="0.3"/>
    <row r="3693" customFormat="1" ht="13.5" x14ac:dyDescent="0.3"/>
    <row r="3694" customFormat="1" ht="13.5" x14ac:dyDescent="0.3"/>
    <row r="3695" customFormat="1" ht="13.5" x14ac:dyDescent="0.3"/>
    <row r="3696" customFormat="1" ht="13.5" x14ac:dyDescent="0.3"/>
    <row r="3697" customFormat="1" ht="13.5" x14ac:dyDescent="0.3"/>
    <row r="3698" customFormat="1" ht="13.5" x14ac:dyDescent="0.3"/>
    <row r="3699" customFormat="1" ht="13.5" x14ac:dyDescent="0.3"/>
    <row r="3700" customFormat="1" ht="13.5" x14ac:dyDescent="0.3"/>
    <row r="3701" customFormat="1" ht="13.5" x14ac:dyDescent="0.3"/>
    <row r="3702" customFormat="1" ht="13.5" x14ac:dyDescent="0.3"/>
    <row r="3703" customFormat="1" ht="13.5" x14ac:dyDescent="0.3"/>
    <row r="3704" customFormat="1" ht="13.5" x14ac:dyDescent="0.3"/>
    <row r="3705" customFormat="1" ht="13.5" x14ac:dyDescent="0.3"/>
    <row r="3706" customFormat="1" ht="13.5" x14ac:dyDescent="0.3"/>
    <row r="3707" customFormat="1" ht="13.5" x14ac:dyDescent="0.3"/>
    <row r="3708" customFormat="1" ht="13.5" x14ac:dyDescent="0.3"/>
    <row r="3709" customFormat="1" ht="13.5" x14ac:dyDescent="0.3"/>
    <row r="3710" customFormat="1" ht="13.5" x14ac:dyDescent="0.3"/>
    <row r="3711" customFormat="1" ht="13.5" x14ac:dyDescent="0.3"/>
    <row r="3712" customFormat="1" ht="13.5" x14ac:dyDescent="0.3"/>
    <row r="3713" customFormat="1" ht="13.5" x14ac:dyDescent="0.3"/>
    <row r="3714" customFormat="1" ht="13.5" x14ac:dyDescent="0.3"/>
    <row r="3715" customFormat="1" ht="13.5" x14ac:dyDescent="0.3"/>
    <row r="3716" customFormat="1" ht="13.5" x14ac:dyDescent="0.3"/>
    <row r="3717" customFormat="1" ht="13.5" x14ac:dyDescent="0.3"/>
    <row r="3718" customFormat="1" ht="13.5" x14ac:dyDescent="0.3"/>
    <row r="3719" customFormat="1" ht="13.5" x14ac:dyDescent="0.3"/>
    <row r="3720" customFormat="1" ht="13.5" x14ac:dyDescent="0.3"/>
    <row r="3721" customFormat="1" ht="13.5" x14ac:dyDescent="0.3"/>
    <row r="3722" customFormat="1" ht="13.5" x14ac:dyDescent="0.3"/>
    <row r="3723" customFormat="1" ht="13.5" x14ac:dyDescent="0.3"/>
    <row r="3724" customFormat="1" ht="13.5" x14ac:dyDescent="0.3"/>
    <row r="3725" customFormat="1" ht="13.5" x14ac:dyDescent="0.3"/>
    <row r="3726" customFormat="1" ht="13.5" x14ac:dyDescent="0.3"/>
    <row r="3727" customFormat="1" ht="13.5" x14ac:dyDescent="0.3"/>
    <row r="3728" customFormat="1" ht="13.5" x14ac:dyDescent="0.3"/>
    <row r="3729" customFormat="1" ht="13.5" x14ac:dyDescent="0.3"/>
    <row r="3730" customFormat="1" ht="13.5" x14ac:dyDescent="0.3"/>
    <row r="3731" customFormat="1" ht="13.5" x14ac:dyDescent="0.3"/>
    <row r="3732" customFormat="1" ht="13.5" x14ac:dyDescent="0.3"/>
    <row r="3733" customFormat="1" ht="13.5" x14ac:dyDescent="0.3"/>
    <row r="3734" customFormat="1" ht="13.5" x14ac:dyDescent="0.3"/>
    <row r="3735" customFormat="1" ht="13.5" x14ac:dyDescent="0.3"/>
    <row r="3736" customFormat="1" ht="13.5" x14ac:dyDescent="0.3"/>
    <row r="3737" customFormat="1" ht="13.5" x14ac:dyDescent="0.3"/>
    <row r="3738" customFormat="1" ht="13.5" x14ac:dyDescent="0.3"/>
    <row r="3739" customFormat="1" ht="13.5" x14ac:dyDescent="0.3"/>
    <row r="3740" customFormat="1" ht="13.5" x14ac:dyDescent="0.3"/>
    <row r="3741" customFormat="1" ht="13.5" x14ac:dyDescent="0.3"/>
    <row r="3742" customFormat="1" ht="13.5" x14ac:dyDescent="0.3"/>
    <row r="3743" customFormat="1" ht="13.5" x14ac:dyDescent="0.3"/>
    <row r="3744" customFormat="1" ht="13.5" x14ac:dyDescent="0.3"/>
    <row r="3745" customFormat="1" ht="13.5" x14ac:dyDescent="0.3"/>
    <row r="3746" customFormat="1" ht="13.5" x14ac:dyDescent="0.3"/>
    <row r="3747" customFormat="1" ht="13.5" x14ac:dyDescent="0.3"/>
    <row r="3748" customFormat="1" ht="13.5" x14ac:dyDescent="0.3"/>
    <row r="3749" customFormat="1" ht="13.5" x14ac:dyDescent="0.3"/>
    <row r="3750" customFormat="1" ht="13.5" x14ac:dyDescent="0.3"/>
    <row r="3751" customFormat="1" ht="13.5" x14ac:dyDescent="0.3"/>
    <row r="3752" customFormat="1" ht="13.5" x14ac:dyDescent="0.3"/>
    <row r="3753" customFormat="1" ht="13.5" x14ac:dyDescent="0.3"/>
    <row r="3754" customFormat="1" ht="13.5" x14ac:dyDescent="0.3"/>
    <row r="3755" customFormat="1" ht="13.5" x14ac:dyDescent="0.3"/>
    <row r="3756" customFormat="1" ht="13.5" x14ac:dyDescent="0.3"/>
    <row r="3757" customFormat="1" ht="13.5" x14ac:dyDescent="0.3"/>
    <row r="3758" customFormat="1" ht="13.5" x14ac:dyDescent="0.3"/>
    <row r="3759" customFormat="1" ht="13.5" x14ac:dyDescent="0.3"/>
    <row r="3760" customFormat="1" ht="13.5" x14ac:dyDescent="0.3"/>
    <row r="3761" customFormat="1" ht="13.5" x14ac:dyDescent="0.3"/>
    <row r="3762" customFormat="1" ht="13.5" x14ac:dyDescent="0.3"/>
    <row r="3763" customFormat="1" ht="13.5" x14ac:dyDescent="0.3"/>
    <row r="3764" customFormat="1" ht="13.5" x14ac:dyDescent="0.3"/>
    <row r="3765" customFormat="1" ht="13.5" x14ac:dyDescent="0.3"/>
    <row r="3766" customFormat="1" ht="13.5" x14ac:dyDescent="0.3"/>
    <row r="3767" customFormat="1" ht="13.5" x14ac:dyDescent="0.3"/>
    <row r="3768" customFormat="1" ht="13.5" x14ac:dyDescent="0.3"/>
    <row r="3769" customFormat="1" ht="13.5" x14ac:dyDescent="0.3"/>
    <row r="3770" customFormat="1" ht="13.5" x14ac:dyDescent="0.3"/>
    <row r="3771" customFormat="1" ht="13.5" x14ac:dyDescent="0.3"/>
    <row r="3772" customFormat="1" ht="13.5" x14ac:dyDescent="0.3"/>
    <row r="3773" customFormat="1" ht="13.5" x14ac:dyDescent="0.3"/>
    <row r="3774" customFormat="1" ht="13.5" x14ac:dyDescent="0.3"/>
    <row r="3775" customFormat="1" ht="13.5" x14ac:dyDescent="0.3"/>
    <row r="3776" customFormat="1" ht="13.5" x14ac:dyDescent="0.3"/>
    <row r="3777" customFormat="1" ht="13.5" x14ac:dyDescent="0.3"/>
    <row r="3778" customFormat="1" ht="13.5" x14ac:dyDescent="0.3"/>
    <row r="3779" customFormat="1" ht="13.5" x14ac:dyDescent="0.3"/>
    <row r="3780" customFormat="1" ht="13.5" x14ac:dyDescent="0.3"/>
    <row r="3781" customFormat="1" ht="13.5" x14ac:dyDescent="0.3"/>
    <row r="3782" customFormat="1" ht="13.5" x14ac:dyDescent="0.3"/>
    <row r="3783" customFormat="1" ht="13.5" x14ac:dyDescent="0.3"/>
    <row r="3784" customFormat="1" ht="13.5" x14ac:dyDescent="0.3"/>
    <row r="3785" customFormat="1" ht="13.5" x14ac:dyDescent="0.3"/>
    <row r="3786" customFormat="1" ht="13.5" x14ac:dyDescent="0.3"/>
    <row r="3787" customFormat="1" ht="13.5" x14ac:dyDescent="0.3"/>
    <row r="3788" customFormat="1" ht="13.5" x14ac:dyDescent="0.3"/>
    <row r="3789" customFormat="1" ht="13.5" x14ac:dyDescent="0.3"/>
    <row r="3790" customFormat="1" ht="13.5" x14ac:dyDescent="0.3"/>
    <row r="3791" customFormat="1" ht="13.5" x14ac:dyDescent="0.3"/>
    <row r="3792" customFormat="1" ht="13.5" x14ac:dyDescent="0.3"/>
    <row r="3793" customFormat="1" ht="13.5" x14ac:dyDescent="0.3"/>
    <row r="3794" customFormat="1" ht="13.5" x14ac:dyDescent="0.3"/>
    <row r="3795" customFormat="1" ht="13.5" x14ac:dyDescent="0.3"/>
    <row r="3796" customFormat="1" ht="13.5" x14ac:dyDescent="0.3"/>
    <row r="3797" customFormat="1" ht="13.5" x14ac:dyDescent="0.3"/>
    <row r="3798" customFormat="1" ht="13.5" x14ac:dyDescent="0.3"/>
    <row r="3799" customFormat="1" ht="13.5" x14ac:dyDescent="0.3"/>
    <row r="3800" customFormat="1" ht="13.5" x14ac:dyDescent="0.3"/>
    <row r="3801" customFormat="1" ht="13.5" x14ac:dyDescent="0.3"/>
    <row r="3802" customFormat="1" ht="13.5" x14ac:dyDescent="0.3"/>
    <row r="3803" customFormat="1" ht="13.5" x14ac:dyDescent="0.3"/>
    <row r="3804" customFormat="1" ht="13.5" x14ac:dyDescent="0.3"/>
    <row r="3805" customFormat="1" ht="13.5" x14ac:dyDescent="0.3"/>
    <row r="3806" customFormat="1" ht="13.5" x14ac:dyDescent="0.3"/>
    <row r="3807" customFormat="1" ht="13.5" x14ac:dyDescent="0.3"/>
    <row r="3808" customFormat="1" ht="13.5" x14ac:dyDescent="0.3"/>
    <row r="3809" customFormat="1" ht="13.5" x14ac:dyDescent="0.3"/>
    <row r="3810" customFormat="1" ht="13.5" x14ac:dyDescent="0.3"/>
    <row r="3811" customFormat="1" ht="13.5" x14ac:dyDescent="0.3"/>
    <row r="3812" customFormat="1" ht="13.5" x14ac:dyDescent="0.3"/>
    <row r="3813" customFormat="1" ht="13.5" x14ac:dyDescent="0.3"/>
    <row r="3814" customFormat="1" ht="13.5" x14ac:dyDescent="0.3"/>
    <row r="3815" customFormat="1" ht="13.5" x14ac:dyDescent="0.3"/>
    <row r="3816" customFormat="1" ht="13.5" x14ac:dyDescent="0.3"/>
    <row r="3817" customFormat="1" ht="13.5" x14ac:dyDescent="0.3"/>
    <row r="3818" customFormat="1" ht="13.5" x14ac:dyDescent="0.3"/>
    <row r="3819" customFormat="1" ht="13.5" x14ac:dyDescent="0.3"/>
    <row r="3820" customFormat="1" ht="13.5" x14ac:dyDescent="0.3"/>
    <row r="3821" customFormat="1" ht="13.5" x14ac:dyDescent="0.3"/>
    <row r="3822" customFormat="1" ht="13.5" x14ac:dyDescent="0.3"/>
    <row r="3823" customFormat="1" ht="13.5" x14ac:dyDescent="0.3"/>
    <row r="3824" customFormat="1" ht="13.5" x14ac:dyDescent="0.3"/>
    <row r="3825" customFormat="1" ht="13.5" x14ac:dyDescent="0.3"/>
    <row r="3826" customFormat="1" ht="13.5" x14ac:dyDescent="0.3"/>
    <row r="3827" customFormat="1" ht="13.5" x14ac:dyDescent="0.3"/>
    <row r="3828" customFormat="1" ht="13.5" x14ac:dyDescent="0.3"/>
    <row r="3829" customFormat="1" ht="13.5" x14ac:dyDescent="0.3"/>
    <row r="3830" customFormat="1" ht="13.5" x14ac:dyDescent="0.3"/>
    <row r="3831" customFormat="1" ht="13.5" x14ac:dyDescent="0.3"/>
    <row r="3832" customFormat="1" ht="13.5" x14ac:dyDescent="0.3"/>
    <row r="3833" customFormat="1" ht="13.5" x14ac:dyDescent="0.3"/>
    <row r="3834" customFormat="1" ht="13.5" x14ac:dyDescent="0.3"/>
    <row r="3835" customFormat="1" ht="13.5" x14ac:dyDescent="0.3"/>
    <row r="3836" customFormat="1" ht="13.5" x14ac:dyDescent="0.3"/>
    <row r="3837" customFormat="1" ht="13.5" x14ac:dyDescent="0.3"/>
    <row r="3838" customFormat="1" ht="13.5" x14ac:dyDescent="0.3"/>
    <row r="3839" customFormat="1" ht="13.5" x14ac:dyDescent="0.3"/>
    <row r="3840" customFormat="1" ht="13.5" x14ac:dyDescent="0.3"/>
    <row r="3841" customFormat="1" ht="13.5" x14ac:dyDescent="0.3"/>
    <row r="3842" customFormat="1" ht="13.5" x14ac:dyDescent="0.3"/>
    <row r="3843" customFormat="1" ht="13.5" x14ac:dyDescent="0.3"/>
    <row r="3844" customFormat="1" ht="13.5" x14ac:dyDescent="0.3"/>
    <row r="3845" customFormat="1" ht="13.5" x14ac:dyDescent="0.3"/>
    <row r="3846" customFormat="1" ht="13.5" x14ac:dyDescent="0.3"/>
    <row r="3847" customFormat="1" ht="13.5" x14ac:dyDescent="0.3"/>
    <row r="3848" customFormat="1" ht="13.5" x14ac:dyDescent="0.3"/>
    <row r="3849" customFormat="1" ht="13.5" x14ac:dyDescent="0.3"/>
    <row r="3850" customFormat="1" ht="13.5" x14ac:dyDescent="0.3"/>
    <row r="3851" customFormat="1" ht="13.5" x14ac:dyDescent="0.3"/>
    <row r="3852" customFormat="1" ht="13.5" x14ac:dyDescent="0.3"/>
    <row r="3853" customFormat="1" ht="13.5" x14ac:dyDescent="0.3"/>
    <row r="3854" customFormat="1" ht="13.5" x14ac:dyDescent="0.3"/>
    <row r="3855" customFormat="1" ht="13.5" x14ac:dyDescent="0.3"/>
    <row r="3856" customFormat="1" ht="13.5" x14ac:dyDescent="0.3"/>
    <row r="3857" customFormat="1" ht="13.5" x14ac:dyDescent="0.3"/>
    <row r="3858" customFormat="1" ht="13.5" x14ac:dyDescent="0.3"/>
    <row r="3859" customFormat="1" ht="13.5" x14ac:dyDescent="0.3"/>
    <row r="3860" customFormat="1" ht="13.5" x14ac:dyDescent="0.3"/>
    <row r="3861" customFormat="1" ht="13.5" x14ac:dyDescent="0.3"/>
    <row r="3862" customFormat="1" ht="13.5" x14ac:dyDescent="0.3"/>
    <row r="3863" customFormat="1" ht="13.5" x14ac:dyDescent="0.3"/>
    <row r="3864" customFormat="1" ht="13.5" x14ac:dyDescent="0.3"/>
    <row r="3865" customFormat="1" ht="13.5" x14ac:dyDescent="0.3"/>
    <row r="3866" customFormat="1" ht="13.5" x14ac:dyDescent="0.3"/>
    <row r="3867" customFormat="1" ht="13.5" x14ac:dyDescent="0.3"/>
    <row r="3868" customFormat="1" ht="13.5" x14ac:dyDescent="0.3"/>
    <row r="3869" customFormat="1" ht="13.5" x14ac:dyDescent="0.3"/>
    <row r="3870" customFormat="1" ht="13.5" x14ac:dyDescent="0.3"/>
    <row r="3871" customFormat="1" ht="13.5" x14ac:dyDescent="0.3"/>
    <row r="3872" customFormat="1" ht="13.5" x14ac:dyDescent="0.3"/>
    <row r="3873" customFormat="1" ht="13.5" x14ac:dyDescent="0.3"/>
    <row r="3874" customFormat="1" ht="13.5" x14ac:dyDescent="0.3"/>
    <row r="3875" customFormat="1" ht="13.5" x14ac:dyDescent="0.3"/>
    <row r="3876" customFormat="1" ht="13.5" x14ac:dyDescent="0.3"/>
    <row r="3877" customFormat="1" ht="13.5" x14ac:dyDescent="0.3"/>
    <row r="3878" customFormat="1" ht="13.5" x14ac:dyDescent="0.3"/>
    <row r="3879" customFormat="1" ht="13.5" x14ac:dyDescent="0.3"/>
    <row r="3880" customFormat="1" ht="13.5" x14ac:dyDescent="0.3"/>
    <row r="3881" customFormat="1" ht="13.5" x14ac:dyDescent="0.3"/>
    <row r="3882" customFormat="1" ht="13.5" x14ac:dyDescent="0.3"/>
    <row r="3883" customFormat="1" ht="13.5" x14ac:dyDescent="0.3"/>
    <row r="3884" customFormat="1" ht="13.5" x14ac:dyDescent="0.3"/>
    <row r="3885" customFormat="1" ht="13.5" x14ac:dyDescent="0.3"/>
    <row r="3886" customFormat="1" ht="13.5" x14ac:dyDescent="0.3"/>
    <row r="3887" customFormat="1" ht="13.5" x14ac:dyDescent="0.3"/>
    <row r="3888" customFormat="1" ht="13.5" x14ac:dyDescent="0.3"/>
    <row r="3889" customFormat="1" ht="13.5" x14ac:dyDescent="0.3"/>
    <row r="3890" customFormat="1" ht="13.5" x14ac:dyDescent="0.3"/>
    <row r="3891" customFormat="1" ht="13.5" x14ac:dyDescent="0.3"/>
    <row r="3892" customFormat="1" ht="13.5" x14ac:dyDescent="0.3"/>
    <row r="3893" customFormat="1" ht="13.5" x14ac:dyDescent="0.3"/>
    <row r="3894" customFormat="1" ht="13.5" x14ac:dyDescent="0.3"/>
    <row r="3895" customFormat="1" ht="13.5" x14ac:dyDescent="0.3"/>
    <row r="3896" customFormat="1" ht="13.5" x14ac:dyDescent="0.3"/>
    <row r="3897" customFormat="1" ht="13.5" x14ac:dyDescent="0.3"/>
    <row r="3898" customFormat="1" ht="13.5" x14ac:dyDescent="0.3"/>
    <row r="3899" customFormat="1" ht="13.5" x14ac:dyDescent="0.3"/>
    <row r="3900" customFormat="1" ht="13.5" x14ac:dyDescent="0.3"/>
    <row r="3901" customFormat="1" ht="13.5" x14ac:dyDescent="0.3"/>
    <row r="3902" customFormat="1" ht="13.5" x14ac:dyDescent="0.3"/>
    <row r="3903" customFormat="1" ht="13.5" x14ac:dyDescent="0.3"/>
    <row r="3904" customFormat="1" ht="13.5" x14ac:dyDescent="0.3"/>
    <row r="3905" customFormat="1" ht="13.5" x14ac:dyDescent="0.3"/>
    <row r="3906" customFormat="1" ht="13.5" x14ac:dyDescent="0.3"/>
    <row r="3907" customFormat="1" ht="13.5" x14ac:dyDescent="0.3"/>
    <row r="3908" customFormat="1" ht="13.5" x14ac:dyDescent="0.3"/>
    <row r="3909" customFormat="1" ht="13.5" x14ac:dyDescent="0.3"/>
    <row r="3910" customFormat="1" ht="13.5" x14ac:dyDescent="0.3"/>
    <row r="3911" customFormat="1" ht="13.5" x14ac:dyDescent="0.3"/>
    <row r="3912" customFormat="1" ht="13.5" x14ac:dyDescent="0.3"/>
    <row r="3913" customFormat="1" ht="13.5" x14ac:dyDescent="0.3"/>
    <row r="3914" customFormat="1" ht="13.5" x14ac:dyDescent="0.3"/>
    <row r="3915" customFormat="1" ht="13.5" x14ac:dyDescent="0.3"/>
    <row r="3916" customFormat="1" ht="13.5" x14ac:dyDescent="0.3"/>
    <row r="3917" customFormat="1" ht="13.5" x14ac:dyDescent="0.3"/>
    <row r="3918" customFormat="1" ht="13.5" x14ac:dyDescent="0.3"/>
    <row r="3919" customFormat="1" ht="13.5" x14ac:dyDescent="0.3"/>
    <row r="3920" customFormat="1" ht="13.5" x14ac:dyDescent="0.3"/>
    <row r="3921" customFormat="1" ht="13.5" x14ac:dyDescent="0.3"/>
    <row r="3922" customFormat="1" ht="13.5" x14ac:dyDescent="0.3"/>
    <row r="3923" customFormat="1" ht="13.5" x14ac:dyDescent="0.3"/>
    <row r="3924" customFormat="1" ht="13.5" x14ac:dyDescent="0.3"/>
    <row r="3925" customFormat="1" ht="13.5" x14ac:dyDescent="0.3"/>
    <row r="3926" customFormat="1" ht="13.5" x14ac:dyDescent="0.3"/>
    <row r="3927" customFormat="1" ht="13.5" x14ac:dyDescent="0.3"/>
    <row r="3928" customFormat="1" ht="13.5" x14ac:dyDescent="0.3"/>
    <row r="3929" customFormat="1" ht="13.5" x14ac:dyDescent="0.3"/>
    <row r="3930" customFormat="1" ht="13.5" x14ac:dyDescent="0.3"/>
    <row r="3931" customFormat="1" ht="13.5" x14ac:dyDescent="0.3"/>
    <row r="3932" customFormat="1" ht="13.5" x14ac:dyDescent="0.3"/>
    <row r="3933" customFormat="1" ht="13.5" x14ac:dyDescent="0.3"/>
    <row r="3934" customFormat="1" ht="13.5" x14ac:dyDescent="0.3"/>
    <row r="3935" customFormat="1" ht="13.5" x14ac:dyDescent="0.3"/>
    <row r="3936" customFormat="1" ht="13.5" x14ac:dyDescent="0.3"/>
    <row r="3937" customFormat="1" ht="13.5" x14ac:dyDescent="0.3"/>
    <row r="3938" customFormat="1" ht="13.5" x14ac:dyDescent="0.3"/>
    <row r="3939" customFormat="1" ht="13.5" x14ac:dyDescent="0.3"/>
    <row r="3940" customFormat="1" ht="13.5" x14ac:dyDescent="0.3"/>
    <row r="3941" customFormat="1" ht="13.5" x14ac:dyDescent="0.3"/>
    <row r="3942" customFormat="1" ht="13.5" x14ac:dyDescent="0.3"/>
    <row r="3943" customFormat="1" ht="13.5" x14ac:dyDescent="0.3"/>
    <row r="3944" customFormat="1" ht="13.5" x14ac:dyDescent="0.3"/>
    <row r="3945" customFormat="1" ht="13.5" x14ac:dyDescent="0.3"/>
    <row r="3946" customFormat="1" ht="13.5" x14ac:dyDescent="0.3"/>
    <row r="3947" customFormat="1" ht="13.5" x14ac:dyDescent="0.3"/>
    <row r="3948" customFormat="1" ht="13.5" x14ac:dyDescent="0.3"/>
    <row r="3949" customFormat="1" ht="13.5" x14ac:dyDescent="0.3"/>
    <row r="3950" customFormat="1" ht="13.5" x14ac:dyDescent="0.3"/>
    <row r="3951" customFormat="1" ht="13.5" x14ac:dyDescent="0.3"/>
    <row r="3952" customFormat="1" ht="13.5" x14ac:dyDescent="0.3"/>
    <row r="3953" customFormat="1" ht="13.5" x14ac:dyDescent="0.3"/>
    <row r="3954" customFormat="1" ht="13.5" x14ac:dyDescent="0.3"/>
    <row r="3955" customFormat="1" ht="13.5" x14ac:dyDescent="0.3"/>
    <row r="3956" customFormat="1" ht="13.5" x14ac:dyDescent="0.3"/>
    <row r="3957" customFormat="1" ht="13.5" x14ac:dyDescent="0.3"/>
    <row r="3958" customFormat="1" ht="13.5" x14ac:dyDescent="0.3"/>
    <row r="3959" customFormat="1" ht="13.5" x14ac:dyDescent="0.3"/>
    <row r="3960" customFormat="1" ht="13.5" x14ac:dyDescent="0.3"/>
    <row r="3961" customFormat="1" ht="13.5" x14ac:dyDescent="0.3"/>
    <row r="3962" customFormat="1" ht="13.5" x14ac:dyDescent="0.3"/>
    <row r="3963" customFormat="1" ht="13.5" x14ac:dyDescent="0.3"/>
    <row r="3964" customFormat="1" ht="13.5" x14ac:dyDescent="0.3"/>
    <row r="3965" customFormat="1" ht="13.5" x14ac:dyDescent="0.3"/>
    <row r="3966" customFormat="1" ht="13.5" x14ac:dyDescent="0.3"/>
    <row r="3967" customFormat="1" ht="13.5" x14ac:dyDescent="0.3"/>
    <row r="3968" customFormat="1" ht="13.5" x14ac:dyDescent="0.3"/>
    <row r="3969" customFormat="1" ht="13.5" x14ac:dyDescent="0.3"/>
    <row r="3970" customFormat="1" ht="13.5" x14ac:dyDescent="0.3"/>
    <row r="3971" customFormat="1" ht="13.5" x14ac:dyDescent="0.3"/>
    <row r="3972" customFormat="1" ht="13.5" x14ac:dyDescent="0.3"/>
    <row r="3973" customFormat="1" ht="13.5" x14ac:dyDescent="0.3"/>
    <row r="3974" customFormat="1" ht="13.5" x14ac:dyDescent="0.3"/>
    <row r="3975" customFormat="1" ht="13.5" x14ac:dyDescent="0.3"/>
    <row r="3976" customFormat="1" ht="13.5" x14ac:dyDescent="0.3"/>
    <row r="3977" customFormat="1" ht="13.5" x14ac:dyDescent="0.3"/>
    <row r="3978" customFormat="1" ht="13.5" x14ac:dyDescent="0.3"/>
    <row r="3979" customFormat="1" ht="13.5" x14ac:dyDescent="0.3"/>
    <row r="3980" customFormat="1" ht="13.5" x14ac:dyDescent="0.3"/>
    <row r="3981" customFormat="1" ht="13.5" x14ac:dyDescent="0.3"/>
    <row r="3982" customFormat="1" ht="13.5" x14ac:dyDescent="0.3"/>
    <row r="3983" customFormat="1" ht="13.5" x14ac:dyDescent="0.3"/>
    <row r="3984" customFormat="1" ht="13.5" x14ac:dyDescent="0.3"/>
    <row r="3985" customFormat="1" ht="13.5" x14ac:dyDescent="0.3"/>
    <row r="3986" customFormat="1" ht="13.5" x14ac:dyDescent="0.3"/>
    <row r="3987" customFormat="1" ht="13.5" x14ac:dyDescent="0.3"/>
    <row r="3988" customFormat="1" ht="13.5" x14ac:dyDescent="0.3"/>
    <row r="3989" customFormat="1" ht="13.5" x14ac:dyDescent="0.3"/>
    <row r="3990" customFormat="1" ht="13.5" x14ac:dyDescent="0.3"/>
    <row r="3991" customFormat="1" ht="13.5" x14ac:dyDescent="0.3"/>
    <row r="3992" customFormat="1" ht="13.5" x14ac:dyDescent="0.3"/>
    <row r="3993" customFormat="1" ht="13.5" x14ac:dyDescent="0.3"/>
    <row r="3994" customFormat="1" ht="13.5" x14ac:dyDescent="0.3"/>
    <row r="3995" customFormat="1" ht="13.5" x14ac:dyDescent="0.3"/>
    <row r="3996" customFormat="1" ht="13.5" x14ac:dyDescent="0.3"/>
    <row r="3997" customFormat="1" ht="13.5" x14ac:dyDescent="0.3"/>
    <row r="3998" customFormat="1" ht="13.5" x14ac:dyDescent="0.3"/>
    <row r="3999" customFormat="1" ht="13.5" x14ac:dyDescent="0.3"/>
    <row r="4000" customFormat="1" ht="13.5" x14ac:dyDescent="0.3"/>
    <row r="4001" customFormat="1" ht="13.5" x14ac:dyDescent="0.3"/>
    <row r="4002" customFormat="1" ht="13.5" x14ac:dyDescent="0.3"/>
    <row r="4003" customFormat="1" ht="13.5" x14ac:dyDescent="0.3"/>
    <row r="4004" customFormat="1" ht="13.5" x14ac:dyDescent="0.3"/>
    <row r="4005" customFormat="1" ht="13.5" x14ac:dyDescent="0.3"/>
    <row r="4006" customFormat="1" ht="13.5" x14ac:dyDescent="0.3"/>
    <row r="4007" customFormat="1" ht="13.5" x14ac:dyDescent="0.3"/>
    <row r="4008" customFormat="1" ht="13.5" x14ac:dyDescent="0.3"/>
    <row r="4009" customFormat="1" ht="13.5" x14ac:dyDescent="0.3"/>
    <row r="4010" customFormat="1" ht="13.5" x14ac:dyDescent="0.3"/>
    <row r="4011" customFormat="1" ht="13.5" x14ac:dyDescent="0.3"/>
    <row r="4012" customFormat="1" ht="13.5" x14ac:dyDescent="0.3"/>
    <row r="4013" customFormat="1" ht="13.5" x14ac:dyDescent="0.3"/>
    <row r="4014" customFormat="1" ht="13.5" x14ac:dyDescent="0.3"/>
    <row r="4015" customFormat="1" ht="13.5" x14ac:dyDescent="0.3"/>
    <row r="4016" customFormat="1" ht="13.5" x14ac:dyDescent="0.3"/>
    <row r="4017" customFormat="1" ht="13.5" x14ac:dyDescent="0.3"/>
    <row r="4018" customFormat="1" ht="13.5" x14ac:dyDescent="0.3"/>
    <row r="4019" customFormat="1" ht="13.5" x14ac:dyDescent="0.3"/>
    <row r="4020" customFormat="1" ht="13.5" x14ac:dyDescent="0.3"/>
    <row r="4021" customFormat="1" ht="13.5" x14ac:dyDescent="0.3"/>
    <row r="4022" customFormat="1" ht="13.5" x14ac:dyDescent="0.3"/>
    <row r="4023" customFormat="1" ht="13.5" x14ac:dyDescent="0.3"/>
    <row r="4024" customFormat="1" ht="13.5" x14ac:dyDescent="0.3"/>
    <row r="4025" customFormat="1" ht="13.5" x14ac:dyDescent="0.3"/>
    <row r="4026" customFormat="1" ht="13.5" x14ac:dyDescent="0.3"/>
    <row r="4027" customFormat="1" ht="13.5" x14ac:dyDescent="0.3"/>
    <row r="4028" customFormat="1" ht="13.5" x14ac:dyDescent="0.3"/>
    <row r="4029" customFormat="1" ht="13.5" x14ac:dyDescent="0.3"/>
    <row r="4030" customFormat="1" ht="13.5" x14ac:dyDescent="0.3"/>
    <row r="4031" customFormat="1" ht="13.5" x14ac:dyDescent="0.3"/>
    <row r="4032" customFormat="1" ht="13.5" x14ac:dyDescent="0.3"/>
    <row r="4033" customFormat="1" ht="13.5" x14ac:dyDescent="0.3"/>
    <row r="4034" customFormat="1" ht="13.5" x14ac:dyDescent="0.3"/>
    <row r="4035" customFormat="1" ht="13.5" x14ac:dyDescent="0.3"/>
    <row r="4036" customFormat="1" ht="13.5" x14ac:dyDescent="0.3"/>
    <row r="4037" customFormat="1" ht="13.5" x14ac:dyDescent="0.3"/>
    <row r="4038" customFormat="1" ht="13.5" x14ac:dyDescent="0.3"/>
    <row r="4039" customFormat="1" ht="13.5" x14ac:dyDescent="0.3"/>
    <row r="4040" customFormat="1" ht="13.5" x14ac:dyDescent="0.3"/>
    <row r="4041" customFormat="1" ht="13.5" x14ac:dyDescent="0.3"/>
    <row r="4042" customFormat="1" ht="13.5" x14ac:dyDescent="0.3"/>
    <row r="4043" customFormat="1" ht="13.5" x14ac:dyDescent="0.3"/>
    <row r="4044" customFormat="1" ht="13.5" x14ac:dyDescent="0.3"/>
    <row r="4045" customFormat="1" ht="13.5" x14ac:dyDescent="0.3"/>
    <row r="4046" customFormat="1" ht="13.5" x14ac:dyDescent="0.3"/>
    <row r="4047" customFormat="1" ht="13.5" x14ac:dyDescent="0.3"/>
    <row r="4048" customFormat="1" ht="13.5" x14ac:dyDescent="0.3"/>
    <row r="4049" customFormat="1" ht="13.5" x14ac:dyDescent="0.3"/>
    <row r="4050" customFormat="1" ht="13.5" x14ac:dyDescent="0.3"/>
    <row r="4051" customFormat="1" ht="13.5" x14ac:dyDescent="0.3"/>
    <row r="4052" customFormat="1" ht="13.5" x14ac:dyDescent="0.3"/>
    <row r="4053" customFormat="1" ht="13.5" x14ac:dyDescent="0.3"/>
    <row r="4054" customFormat="1" ht="13.5" x14ac:dyDescent="0.3"/>
    <row r="4055" customFormat="1" ht="13.5" x14ac:dyDescent="0.3"/>
    <row r="4056" customFormat="1" ht="13.5" x14ac:dyDescent="0.3"/>
    <row r="4057" customFormat="1" ht="13.5" x14ac:dyDescent="0.3"/>
    <row r="4058" customFormat="1" ht="13.5" x14ac:dyDescent="0.3"/>
    <row r="4059" customFormat="1" ht="13.5" x14ac:dyDescent="0.3"/>
    <row r="4060" customFormat="1" ht="13.5" x14ac:dyDescent="0.3"/>
    <row r="4061" customFormat="1" ht="13.5" x14ac:dyDescent="0.3"/>
    <row r="4062" customFormat="1" ht="13.5" x14ac:dyDescent="0.3"/>
    <row r="4063" customFormat="1" ht="13.5" x14ac:dyDescent="0.3"/>
    <row r="4064" customFormat="1" ht="13.5" x14ac:dyDescent="0.3"/>
    <row r="4065" customFormat="1" ht="13.5" x14ac:dyDescent="0.3"/>
    <row r="4066" customFormat="1" ht="13.5" x14ac:dyDescent="0.3"/>
    <row r="4067" customFormat="1" ht="13.5" x14ac:dyDescent="0.3"/>
    <row r="4068" customFormat="1" ht="13.5" x14ac:dyDescent="0.3"/>
    <row r="4069" customFormat="1" ht="13.5" x14ac:dyDescent="0.3"/>
    <row r="4070" customFormat="1" ht="13.5" x14ac:dyDescent="0.3"/>
    <row r="4071" customFormat="1" ht="13.5" x14ac:dyDescent="0.3"/>
    <row r="4072" customFormat="1" ht="13.5" x14ac:dyDescent="0.3"/>
    <row r="4073" customFormat="1" ht="13.5" x14ac:dyDescent="0.3"/>
    <row r="4074" customFormat="1" ht="13.5" x14ac:dyDescent="0.3"/>
    <row r="4075" customFormat="1" ht="13.5" x14ac:dyDescent="0.3"/>
    <row r="4076" customFormat="1" ht="13.5" x14ac:dyDescent="0.3"/>
    <row r="4077" customFormat="1" ht="13.5" x14ac:dyDescent="0.3"/>
    <row r="4078" customFormat="1" ht="13.5" x14ac:dyDescent="0.3"/>
    <row r="4079" customFormat="1" ht="13.5" x14ac:dyDescent="0.3"/>
    <row r="4080" customFormat="1" ht="13.5" x14ac:dyDescent="0.3"/>
    <row r="4081" customFormat="1" ht="13.5" x14ac:dyDescent="0.3"/>
    <row r="4082" customFormat="1" ht="13.5" x14ac:dyDescent="0.3"/>
    <row r="4083" customFormat="1" ht="13.5" x14ac:dyDescent="0.3"/>
    <row r="4084" customFormat="1" ht="13.5" x14ac:dyDescent="0.3"/>
    <row r="4085" customFormat="1" ht="13.5" x14ac:dyDescent="0.3"/>
    <row r="4086" customFormat="1" ht="13.5" x14ac:dyDescent="0.3"/>
    <row r="4087" customFormat="1" ht="13.5" x14ac:dyDescent="0.3"/>
    <row r="4088" customFormat="1" ht="13.5" x14ac:dyDescent="0.3"/>
    <row r="4089" customFormat="1" ht="13.5" x14ac:dyDescent="0.3"/>
    <row r="4090" customFormat="1" ht="13.5" x14ac:dyDescent="0.3"/>
    <row r="4091" customFormat="1" ht="13.5" x14ac:dyDescent="0.3"/>
    <row r="4092" customFormat="1" ht="13.5" x14ac:dyDescent="0.3"/>
    <row r="4093" customFormat="1" ht="13.5" x14ac:dyDescent="0.3"/>
    <row r="4094" customFormat="1" ht="13.5" x14ac:dyDescent="0.3"/>
    <row r="4095" customFormat="1" ht="13.5" x14ac:dyDescent="0.3"/>
    <row r="4096" customFormat="1" ht="13.5" x14ac:dyDescent="0.3"/>
    <row r="4097" customFormat="1" ht="13.5" x14ac:dyDescent="0.3"/>
    <row r="4098" customFormat="1" ht="13.5" x14ac:dyDescent="0.3"/>
    <row r="4099" customFormat="1" ht="13.5" x14ac:dyDescent="0.3"/>
    <row r="4100" customFormat="1" ht="13.5" x14ac:dyDescent="0.3"/>
    <row r="4101" customFormat="1" ht="13.5" x14ac:dyDescent="0.3"/>
    <row r="4102" customFormat="1" ht="13.5" x14ac:dyDescent="0.3"/>
    <row r="4103" customFormat="1" ht="13.5" x14ac:dyDescent="0.3"/>
    <row r="4104" customFormat="1" ht="13.5" x14ac:dyDescent="0.3"/>
    <row r="4105" customFormat="1" ht="13.5" x14ac:dyDescent="0.3"/>
    <row r="4106" customFormat="1" ht="13.5" x14ac:dyDescent="0.3"/>
    <row r="4107" customFormat="1" ht="13.5" x14ac:dyDescent="0.3"/>
    <row r="4108" customFormat="1" ht="13.5" x14ac:dyDescent="0.3"/>
    <row r="4109" customFormat="1" ht="13.5" x14ac:dyDescent="0.3"/>
    <row r="4110" customFormat="1" ht="13.5" x14ac:dyDescent="0.3"/>
    <row r="4111" customFormat="1" ht="13.5" x14ac:dyDescent="0.3"/>
    <row r="4112" customFormat="1" ht="13.5" x14ac:dyDescent="0.3"/>
    <row r="4113" customFormat="1" ht="13.5" x14ac:dyDescent="0.3"/>
    <row r="4114" customFormat="1" ht="13.5" x14ac:dyDescent="0.3"/>
    <row r="4115" customFormat="1" ht="13.5" x14ac:dyDescent="0.3"/>
    <row r="4116" customFormat="1" ht="13.5" x14ac:dyDescent="0.3"/>
    <row r="4117" customFormat="1" ht="13.5" x14ac:dyDescent="0.3"/>
    <row r="4118" customFormat="1" ht="13.5" x14ac:dyDescent="0.3"/>
    <row r="4119" customFormat="1" ht="13.5" x14ac:dyDescent="0.3"/>
    <row r="4120" customFormat="1" ht="13.5" x14ac:dyDescent="0.3"/>
    <row r="4121" customFormat="1" ht="13.5" x14ac:dyDescent="0.3"/>
    <row r="4122" customFormat="1" ht="13.5" x14ac:dyDescent="0.3"/>
    <row r="4123" customFormat="1" ht="13.5" x14ac:dyDescent="0.3"/>
    <row r="4124" customFormat="1" ht="13.5" x14ac:dyDescent="0.3"/>
    <row r="4125" customFormat="1" ht="13.5" x14ac:dyDescent="0.3"/>
    <row r="4126" customFormat="1" ht="13.5" x14ac:dyDescent="0.3"/>
    <row r="4127" customFormat="1" ht="13.5" x14ac:dyDescent="0.3"/>
    <row r="4128" customFormat="1" ht="13.5" x14ac:dyDescent="0.3"/>
    <row r="4129" customFormat="1" ht="13.5" x14ac:dyDescent="0.3"/>
    <row r="4130" customFormat="1" ht="13.5" x14ac:dyDescent="0.3"/>
    <row r="4131" customFormat="1" ht="13.5" x14ac:dyDescent="0.3"/>
    <row r="4132" customFormat="1" ht="13.5" x14ac:dyDescent="0.3"/>
    <row r="4133" customFormat="1" ht="13.5" x14ac:dyDescent="0.3"/>
    <row r="4134" customFormat="1" ht="13.5" x14ac:dyDescent="0.3"/>
    <row r="4135" customFormat="1" ht="13.5" x14ac:dyDescent="0.3"/>
    <row r="4136" customFormat="1" ht="13.5" x14ac:dyDescent="0.3"/>
    <row r="4137" customFormat="1" ht="13.5" x14ac:dyDescent="0.3"/>
    <row r="4138" customFormat="1" ht="13.5" x14ac:dyDescent="0.3"/>
    <row r="4139" customFormat="1" ht="13.5" x14ac:dyDescent="0.3"/>
    <row r="4140" customFormat="1" ht="13.5" x14ac:dyDescent="0.3"/>
    <row r="4141" customFormat="1" ht="13.5" x14ac:dyDescent="0.3"/>
    <row r="4142" customFormat="1" ht="13.5" x14ac:dyDescent="0.3"/>
    <row r="4143" customFormat="1" ht="13.5" x14ac:dyDescent="0.3"/>
    <row r="4144" customFormat="1" ht="13.5" x14ac:dyDescent="0.3"/>
    <row r="4145" customFormat="1" ht="13.5" x14ac:dyDescent="0.3"/>
    <row r="4146" customFormat="1" ht="13.5" x14ac:dyDescent="0.3"/>
    <row r="4147" customFormat="1" ht="13.5" x14ac:dyDescent="0.3"/>
    <row r="4148" customFormat="1" ht="13.5" x14ac:dyDescent="0.3"/>
    <row r="4149" customFormat="1" ht="13.5" x14ac:dyDescent="0.3"/>
    <row r="4150" customFormat="1" ht="13.5" x14ac:dyDescent="0.3"/>
    <row r="4151" customFormat="1" ht="13.5" x14ac:dyDescent="0.3"/>
    <row r="4152" customFormat="1" ht="13.5" x14ac:dyDescent="0.3"/>
    <row r="4153" customFormat="1" ht="13.5" x14ac:dyDescent="0.3"/>
    <row r="4154" customFormat="1" ht="13.5" x14ac:dyDescent="0.3"/>
    <row r="4155" customFormat="1" ht="13.5" x14ac:dyDescent="0.3"/>
    <row r="4156" customFormat="1" ht="13.5" x14ac:dyDescent="0.3"/>
    <row r="4157" customFormat="1" ht="13.5" x14ac:dyDescent="0.3"/>
    <row r="4158" customFormat="1" ht="13.5" x14ac:dyDescent="0.3"/>
    <row r="4159" customFormat="1" ht="13.5" x14ac:dyDescent="0.3"/>
    <row r="4160" customFormat="1" ht="13.5" x14ac:dyDescent="0.3"/>
    <row r="4161" customFormat="1" ht="13.5" x14ac:dyDescent="0.3"/>
    <row r="4162" customFormat="1" ht="13.5" x14ac:dyDescent="0.3"/>
    <row r="4163" customFormat="1" ht="13.5" x14ac:dyDescent="0.3"/>
    <row r="4164" customFormat="1" ht="13.5" x14ac:dyDescent="0.3"/>
    <row r="4165" customFormat="1" ht="13.5" x14ac:dyDescent="0.3"/>
    <row r="4166" customFormat="1" ht="13.5" x14ac:dyDescent="0.3"/>
    <row r="4167" customFormat="1" ht="13.5" x14ac:dyDescent="0.3"/>
    <row r="4168" customFormat="1" ht="13.5" x14ac:dyDescent="0.3"/>
    <row r="4169" customFormat="1" ht="13.5" x14ac:dyDescent="0.3"/>
    <row r="4170" customFormat="1" ht="13.5" x14ac:dyDescent="0.3"/>
    <row r="4171" customFormat="1" ht="13.5" x14ac:dyDescent="0.3"/>
    <row r="4172" customFormat="1" ht="13.5" x14ac:dyDescent="0.3"/>
    <row r="4173" customFormat="1" ht="13.5" x14ac:dyDescent="0.3"/>
    <row r="4174" customFormat="1" ht="13.5" x14ac:dyDescent="0.3"/>
    <row r="4175" customFormat="1" ht="13.5" x14ac:dyDescent="0.3"/>
    <row r="4176" customFormat="1" ht="13.5" x14ac:dyDescent="0.3"/>
    <row r="4177" customFormat="1" ht="13.5" x14ac:dyDescent="0.3"/>
    <row r="4178" customFormat="1" ht="13.5" x14ac:dyDescent="0.3"/>
    <row r="4179" customFormat="1" ht="13.5" x14ac:dyDescent="0.3"/>
    <row r="4180" customFormat="1" ht="13.5" x14ac:dyDescent="0.3"/>
    <row r="4181" customFormat="1" ht="13.5" x14ac:dyDescent="0.3"/>
    <row r="4182" customFormat="1" ht="13.5" x14ac:dyDescent="0.3"/>
    <row r="4183" customFormat="1" ht="13.5" x14ac:dyDescent="0.3"/>
    <row r="4184" customFormat="1" ht="13.5" x14ac:dyDescent="0.3"/>
    <row r="4185" customFormat="1" ht="13.5" x14ac:dyDescent="0.3"/>
    <row r="4186" customFormat="1" ht="13.5" x14ac:dyDescent="0.3"/>
    <row r="4187" customFormat="1" ht="13.5" x14ac:dyDescent="0.3"/>
    <row r="4188" customFormat="1" ht="13.5" x14ac:dyDescent="0.3"/>
    <row r="4189" customFormat="1" ht="13.5" x14ac:dyDescent="0.3"/>
    <row r="4190" customFormat="1" ht="13.5" x14ac:dyDescent="0.3"/>
    <row r="4191" customFormat="1" ht="13.5" x14ac:dyDescent="0.3"/>
    <row r="4192" customFormat="1" ht="13.5" x14ac:dyDescent="0.3"/>
    <row r="4193" customFormat="1" ht="13.5" x14ac:dyDescent="0.3"/>
    <row r="4194" customFormat="1" ht="13.5" x14ac:dyDescent="0.3"/>
    <row r="4195" customFormat="1" ht="13.5" x14ac:dyDescent="0.3"/>
    <row r="4196" customFormat="1" ht="13.5" x14ac:dyDescent="0.3"/>
    <row r="4197" customFormat="1" ht="13.5" x14ac:dyDescent="0.3"/>
    <row r="4198" customFormat="1" ht="13.5" x14ac:dyDescent="0.3"/>
    <row r="4199" customFormat="1" ht="13.5" x14ac:dyDescent="0.3"/>
    <row r="4200" customFormat="1" ht="13.5" x14ac:dyDescent="0.3"/>
    <row r="4201" customFormat="1" ht="13.5" x14ac:dyDescent="0.3"/>
    <row r="4202" customFormat="1" ht="13.5" x14ac:dyDescent="0.3"/>
    <row r="4203" customFormat="1" ht="13.5" x14ac:dyDescent="0.3"/>
    <row r="4204" customFormat="1" ht="13.5" x14ac:dyDescent="0.3"/>
    <row r="4205" customFormat="1" ht="13.5" x14ac:dyDescent="0.3"/>
    <row r="4206" customFormat="1" ht="13.5" x14ac:dyDescent="0.3"/>
    <row r="4207" customFormat="1" ht="13.5" x14ac:dyDescent="0.3"/>
    <row r="4208" customFormat="1" ht="13.5" x14ac:dyDescent="0.3"/>
    <row r="4209" customFormat="1" ht="13.5" x14ac:dyDescent="0.3"/>
    <row r="4210" customFormat="1" ht="13.5" x14ac:dyDescent="0.3"/>
    <row r="4211" customFormat="1" ht="13.5" x14ac:dyDescent="0.3"/>
    <row r="4212" customFormat="1" ht="13.5" x14ac:dyDescent="0.3"/>
    <row r="4213" customFormat="1" ht="13.5" x14ac:dyDescent="0.3"/>
    <row r="4214" customFormat="1" ht="13.5" x14ac:dyDescent="0.3"/>
    <row r="4215" customFormat="1" ht="13.5" x14ac:dyDescent="0.3"/>
    <row r="4216" customFormat="1" ht="13.5" x14ac:dyDescent="0.3"/>
    <row r="4217" customFormat="1" ht="13.5" x14ac:dyDescent="0.3"/>
    <row r="4218" customFormat="1" ht="13.5" x14ac:dyDescent="0.3"/>
    <row r="4219" customFormat="1" ht="13.5" x14ac:dyDescent="0.3"/>
    <row r="4220" customFormat="1" ht="13.5" x14ac:dyDescent="0.3"/>
    <row r="4221" customFormat="1" ht="13.5" x14ac:dyDescent="0.3"/>
    <row r="4222" customFormat="1" ht="13.5" x14ac:dyDescent="0.3"/>
    <row r="4223" customFormat="1" ht="13.5" x14ac:dyDescent="0.3"/>
    <row r="4224" customFormat="1" ht="13.5" x14ac:dyDescent="0.3"/>
    <row r="4225" customFormat="1" ht="13.5" x14ac:dyDescent="0.3"/>
    <row r="4226" customFormat="1" ht="13.5" x14ac:dyDescent="0.3"/>
    <row r="4227" customFormat="1" ht="13.5" x14ac:dyDescent="0.3"/>
    <row r="4228" customFormat="1" ht="13.5" x14ac:dyDescent="0.3"/>
    <row r="4229" customFormat="1" ht="13.5" x14ac:dyDescent="0.3"/>
    <row r="4230" customFormat="1" ht="13.5" x14ac:dyDescent="0.3"/>
    <row r="4231" customFormat="1" ht="13.5" x14ac:dyDescent="0.3"/>
    <row r="4232" customFormat="1" ht="13.5" x14ac:dyDescent="0.3"/>
    <row r="4233" customFormat="1" ht="13.5" x14ac:dyDescent="0.3"/>
    <row r="4234" customFormat="1" ht="13.5" x14ac:dyDescent="0.3"/>
    <row r="4235" customFormat="1" ht="13.5" x14ac:dyDescent="0.3"/>
    <row r="4236" customFormat="1" ht="13.5" x14ac:dyDescent="0.3"/>
    <row r="4237" customFormat="1" ht="13.5" x14ac:dyDescent="0.3"/>
    <row r="4238" customFormat="1" ht="13.5" x14ac:dyDescent="0.3"/>
    <row r="4239" customFormat="1" ht="13.5" x14ac:dyDescent="0.3"/>
    <row r="4240" customFormat="1" ht="13.5" x14ac:dyDescent="0.3"/>
    <row r="4241" customFormat="1" ht="13.5" x14ac:dyDescent="0.3"/>
    <row r="4242" customFormat="1" ht="13.5" x14ac:dyDescent="0.3"/>
    <row r="4243" customFormat="1" ht="13.5" x14ac:dyDescent="0.3"/>
    <row r="4244" customFormat="1" ht="13.5" x14ac:dyDescent="0.3"/>
    <row r="4245" customFormat="1" ht="13.5" x14ac:dyDescent="0.3"/>
    <row r="4246" customFormat="1" ht="13.5" x14ac:dyDescent="0.3"/>
    <row r="4247" customFormat="1" ht="13.5" x14ac:dyDescent="0.3"/>
    <row r="4248" customFormat="1" ht="13.5" x14ac:dyDescent="0.3"/>
    <row r="4249" customFormat="1" ht="13.5" x14ac:dyDescent="0.3"/>
    <row r="4250" customFormat="1" ht="13.5" x14ac:dyDescent="0.3"/>
    <row r="4251" customFormat="1" ht="13.5" x14ac:dyDescent="0.3"/>
    <row r="4252" customFormat="1" ht="13.5" x14ac:dyDescent="0.3"/>
    <row r="4253" customFormat="1" ht="13.5" x14ac:dyDescent="0.3"/>
    <row r="4254" customFormat="1" ht="13.5" x14ac:dyDescent="0.3"/>
    <row r="4255" customFormat="1" ht="13.5" x14ac:dyDescent="0.3"/>
    <row r="4256" customFormat="1" ht="13.5" x14ac:dyDescent="0.3"/>
    <row r="4257" customFormat="1" ht="13.5" x14ac:dyDescent="0.3"/>
    <row r="4258" customFormat="1" ht="13.5" x14ac:dyDescent="0.3"/>
    <row r="4259" customFormat="1" ht="13.5" x14ac:dyDescent="0.3"/>
    <row r="4260" customFormat="1" ht="13.5" x14ac:dyDescent="0.3"/>
    <row r="4261" customFormat="1" ht="13.5" x14ac:dyDescent="0.3"/>
    <row r="4262" customFormat="1" ht="13.5" x14ac:dyDescent="0.3"/>
    <row r="4263" customFormat="1" ht="13.5" x14ac:dyDescent="0.3"/>
    <row r="4264" customFormat="1" ht="13.5" x14ac:dyDescent="0.3"/>
    <row r="4265" customFormat="1" ht="13.5" x14ac:dyDescent="0.3"/>
    <row r="4266" customFormat="1" ht="13.5" x14ac:dyDescent="0.3"/>
    <row r="4267" customFormat="1" ht="13.5" x14ac:dyDescent="0.3"/>
    <row r="4268" customFormat="1" ht="13.5" x14ac:dyDescent="0.3"/>
    <row r="4269" customFormat="1" ht="13.5" x14ac:dyDescent="0.3"/>
    <row r="4270" customFormat="1" ht="13.5" x14ac:dyDescent="0.3"/>
    <row r="4271" customFormat="1" ht="13.5" x14ac:dyDescent="0.3"/>
    <row r="4272" customFormat="1" ht="13.5" x14ac:dyDescent="0.3"/>
    <row r="4273" customFormat="1" ht="13.5" x14ac:dyDescent="0.3"/>
    <row r="4274" customFormat="1" ht="13.5" x14ac:dyDescent="0.3"/>
    <row r="4275" customFormat="1" ht="13.5" x14ac:dyDescent="0.3"/>
    <row r="4276" customFormat="1" ht="13.5" x14ac:dyDescent="0.3"/>
    <row r="4277" customFormat="1" ht="13.5" x14ac:dyDescent="0.3"/>
    <row r="4278" customFormat="1" ht="13.5" x14ac:dyDescent="0.3"/>
    <row r="4279" customFormat="1" ht="13.5" x14ac:dyDescent="0.3"/>
    <row r="4280" customFormat="1" ht="13.5" x14ac:dyDescent="0.3"/>
    <row r="4281" customFormat="1" ht="13.5" x14ac:dyDescent="0.3"/>
    <row r="4282" customFormat="1" ht="13.5" x14ac:dyDescent="0.3"/>
    <row r="4283" customFormat="1" ht="13.5" x14ac:dyDescent="0.3"/>
    <row r="4284" customFormat="1" ht="13.5" x14ac:dyDescent="0.3"/>
    <row r="4285" customFormat="1" ht="13.5" x14ac:dyDescent="0.3"/>
    <row r="4286" customFormat="1" ht="13.5" x14ac:dyDescent="0.3"/>
    <row r="4287" customFormat="1" ht="13.5" x14ac:dyDescent="0.3"/>
    <row r="4288" customFormat="1" ht="13.5" x14ac:dyDescent="0.3"/>
    <row r="4289" customFormat="1" ht="13.5" x14ac:dyDescent="0.3"/>
    <row r="4290" customFormat="1" ht="13.5" x14ac:dyDescent="0.3"/>
    <row r="4291" customFormat="1" ht="13.5" x14ac:dyDescent="0.3"/>
    <row r="4292" customFormat="1" ht="13.5" x14ac:dyDescent="0.3"/>
    <row r="4293" customFormat="1" ht="13.5" x14ac:dyDescent="0.3"/>
    <row r="4294" customFormat="1" ht="13.5" x14ac:dyDescent="0.3"/>
    <row r="4295" customFormat="1" ht="13.5" x14ac:dyDescent="0.3"/>
    <row r="4296" customFormat="1" ht="13.5" x14ac:dyDescent="0.3"/>
    <row r="4297" customFormat="1" ht="13.5" x14ac:dyDescent="0.3"/>
    <row r="4298" customFormat="1" ht="13.5" x14ac:dyDescent="0.3"/>
    <row r="4299" customFormat="1" ht="13.5" x14ac:dyDescent="0.3"/>
    <row r="4300" customFormat="1" ht="13.5" x14ac:dyDescent="0.3"/>
    <row r="4301" customFormat="1" ht="13.5" x14ac:dyDescent="0.3"/>
    <row r="4302" customFormat="1" ht="13.5" x14ac:dyDescent="0.3"/>
    <row r="4303" customFormat="1" ht="13.5" x14ac:dyDescent="0.3"/>
    <row r="4304" customFormat="1" ht="13.5" x14ac:dyDescent="0.3"/>
    <row r="4305" customFormat="1" ht="13.5" x14ac:dyDescent="0.3"/>
    <row r="4306" customFormat="1" ht="13.5" x14ac:dyDescent="0.3"/>
    <row r="4307" customFormat="1" ht="13.5" x14ac:dyDescent="0.3"/>
    <row r="4308" customFormat="1" ht="13.5" x14ac:dyDescent="0.3"/>
    <row r="4309" customFormat="1" ht="13.5" x14ac:dyDescent="0.3"/>
    <row r="4310" customFormat="1" ht="13.5" x14ac:dyDescent="0.3"/>
    <row r="4311" customFormat="1" ht="13.5" x14ac:dyDescent="0.3"/>
    <row r="4312" customFormat="1" ht="13.5" x14ac:dyDescent="0.3"/>
    <row r="4313" customFormat="1" ht="13.5" x14ac:dyDescent="0.3"/>
    <row r="4314" customFormat="1" ht="13.5" x14ac:dyDescent="0.3"/>
    <row r="4315" customFormat="1" ht="13.5" x14ac:dyDescent="0.3"/>
    <row r="4316" customFormat="1" ht="13.5" x14ac:dyDescent="0.3"/>
    <row r="4317" customFormat="1" ht="13.5" x14ac:dyDescent="0.3"/>
    <row r="4318" customFormat="1" ht="13.5" x14ac:dyDescent="0.3"/>
    <row r="4319" customFormat="1" ht="13.5" x14ac:dyDescent="0.3"/>
    <row r="4320" customFormat="1" ht="13.5" x14ac:dyDescent="0.3"/>
    <row r="4321" customFormat="1" ht="13.5" x14ac:dyDescent="0.3"/>
    <row r="4322" customFormat="1" ht="13.5" x14ac:dyDescent="0.3"/>
    <row r="4323" customFormat="1" ht="13.5" x14ac:dyDescent="0.3"/>
    <row r="4324" customFormat="1" ht="13.5" x14ac:dyDescent="0.3"/>
    <row r="4325" customFormat="1" ht="13.5" x14ac:dyDescent="0.3"/>
    <row r="4326" customFormat="1" ht="13.5" x14ac:dyDescent="0.3"/>
    <row r="4327" customFormat="1" ht="13.5" x14ac:dyDescent="0.3"/>
    <row r="4328" customFormat="1" ht="13.5" x14ac:dyDescent="0.3"/>
    <row r="4329" customFormat="1" ht="13.5" x14ac:dyDescent="0.3"/>
    <row r="4330" customFormat="1" ht="13.5" x14ac:dyDescent="0.3"/>
    <row r="4331" customFormat="1" ht="13.5" x14ac:dyDescent="0.3"/>
    <row r="4332" customFormat="1" ht="13.5" x14ac:dyDescent="0.3"/>
    <row r="4333" customFormat="1" ht="13.5" x14ac:dyDescent="0.3"/>
    <row r="4334" customFormat="1" ht="13.5" x14ac:dyDescent="0.3"/>
    <row r="4335" customFormat="1" ht="13.5" x14ac:dyDescent="0.3"/>
    <row r="4336" customFormat="1" ht="13.5" x14ac:dyDescent="0.3"/>
    <row r="4337" customFormat="1" ht="13.5" x14ac:dyDescent="0.3"/>
    <row r="4338" customFormat="1" ht="13.5" x14ac:dyDescent="0.3"/>
    <row r="4339" customFormat="1" ht="13.5" x14ac:dyDescent="0.3"/>
    <row r="4340" customFormat="1" ht="13.5" x14ac:dyDescent="0.3"/>
    <row r="4341" customFormat="1" ht="13.5" x14ac:dyDescent="0.3"/>
    <row r="4342" customFormat="1" ht="13.5" x14ac:dyDescent="0.3"/>
    <row r="4343" customFormat="1" ht="13.5" x14ac:dyDescent="0.3"/>
    <row r="4344" customFormat="1" ht="13.5" x14ac:dyDescent="0.3"/>
    <row r="4345" customFormat="1" ht="13.5" x14ac:dyDescent="0.3"/>
    <row r="4346" customFormat="1" ht="13.5" x14ac:dyDescent="0.3"/>
    <row r="4347" customFormat="1" ht="13.5" x14ac:dyDescent="0.3"/>
    <row r="4348" customFormat="1" ht="13.5" x14ac:dyDescent="0.3"/>
    <row r="4349" customFormat="1" ht="13.5" x14ac:dyDescent="0.3"/>
    <row r="4350" customFormat="1" ht="13.5" x14ac:dyDescent="0.3"/>
    <row r="4351" customFormat="1" ht="13.5" x14ac:dyDescent="0.3"/>
    <row r="4352" customFormat="1" ht="13.5" x14ac:dyDescent="0.3"/>
    <row r="4353" customFormat="1" ht="13.5" x14ac:dyDescent="0.3"/>
    <row r="4354" customFormat="1" ht="13.5" x14ac:dyDescent="0.3"/>
    <row r="4355" customFormat="1" ht="13.5" x14ac:dyDescent="0.3"/>
    <row r="4356" customFormat="1" ht="13.5" x14ac:dyDescent="0.3"/>
    <row r="4357" customFormat="1" ht="13.5" x14ac:dyDescent="0.3"/>
    <row r="4358" customFormat="1" ht="13.5" x14ac:dyDescent="0.3"/>
    <row r="4359" customFormat="1" ht="13.5" x14ac:dyDescent="0.3"/>
    <row r="4360" customFormat="1" ht="13.5" x14ac:dyDescent="0.3"/>
    <row r="4361" customFormat="1" ht="13.5" x14ac:dyDescent="0.3"/>
    <row r="4362" customFormat="1" ht="13.5" x14ac:dyDescent="0.3"/>
    <row r="4363" customFormat="1" ht="13.5" x14ac:dyDescent="0.3"/>
    <row r="4364" customFormat="1" ht="13.5" x14ac:dyDescent="0.3"/>
    <row r="4365" customFormat="1" ht="13.5" x14ac:dyDescent="0.3"/>
    <row r="4366" customFormat="1" ht="13.5" x14ac:dyDescent="0.3"/>
    <row r="4367" customFormat="1" ht="13.5" x14ac:dyDescent="0.3"/>
    <row r="4368" customFormat="1" ht="13.5" x14ac:dyDescent="0.3"/>
    <row r="4369" customFormat="1" ht="13.5" x14ac:dyDescent="0.3"/>
    <row r="4370" customFormat="1" ht="13.5" x14ac:dyDescent="0.3"/>
    <row r="4371" customFormat="1" ht="13.5" x14ac:dyDescent="0.3"/>
    <row r="4372" customFormat="1" ht="13.5" x14ac:dyDescent="0.3"/>
    <row r="4373" customFormat="1" ht="13.5" x14ac:dyDescent="0.3"/>
    <row r="4374" customFormat="1" ht="13.5" x14ac:dyDescent="0.3"/>
    <row r="4375" customFormat="1" ht="13.5" x14ac:dyDescent="0.3"/>
    <row r="4376" customFormat="1" ht="13.5" x14ac:dyDescent="0.3"/>
    <row r="4377" customFormat="1" ht="13.5" x14ac:dyDescent="0.3"/>
    <row r="4378" customFormat="1" ht="13.5" x14ac:dyDescent="0.3"/>
    <row r="4379" customFormat="1" ht="13.5" x14ac:dyDescent="0.3"/>
    <row r="4380" customFormat="1" ht="13.5" x14ac:dyDescent="0.3"/>
    <row r="4381" customFormat="1" ht="13.5" x14ac:dyDescent="0.3"/>
    <row r="4382" customFormat="1" ht="13.5" x14ac:dyDescent="0.3"/>
    <row r="4383" customFormat="1" ht="13.5" x14ac:dyDescent="0.3"/>
    <row r="4384" customFormat="1" ht="13.5" x14ac:dyDescent="0.3"/>
    <row r="4385" customFormat="1" ht="13.5" x14ac:dyDescent="0.3"/>
    <row r="4386" customFormat="1" ht="13.5" x14ac:dyDescent="0.3"/>
    <row r="4387" customFormat="1" ht="13.5" x14ac:dyDescent="0.3"/>
    <row r="4388" customFormat="1" ht="13.5" x14ac:dyDescent="0.3"/>
    <row r="4389" customFormat="1" ht="13.5" x14ac:dyDescent="0.3"/>
    <row r="4390" customFormat="1" ht="13.5" x14ac:dyDescent="0.3"/>
    <row r="4391" customFormat="1" ht="13.5" x14ac:dyDescent="0.3"/>
    <row r="4392" customFormat="1" ht="13.5" x14ac:dyDescent="0.3"/>
    <row r="4393" customFormat="1" ht="13.5" x14ac:dyDescent="0.3"/>
    <row r="4394" customFormat="1" ht="13.5" x14ac:dyDescent="0.3"/>
    <row r="4395" customFormat="1" ht="13.5" x14ac:dyDescent="0.3"/>
    <row r="4396" customFormat="1" ht="13.5" x14ac:dyDescent="0.3"/>
    <row r="4397" customFormat="1" ht="13.5" x14ac:dyDescent="0.3"/>
    <row r="4398" customFormat="1" ht="13.5" x14ac:dyDescent="0.3"/>
    <row r="4399" customFormat="1" ht="13.5" x14ac:dyDescent="0.3"/>
    <row r="4400" customFormat="1" ht="13.5" x14ac:dyDescent="0.3"/>
    <row r="4401" customFormat="1" ht="13.5" x14ac:dyDescent="0.3"/>
    <row r="4402" customFormat="1" ht="13.5" x14ac:dyDescent="0.3"/>
    <row r="4403" customFormat="1" ht="13.5" x14ac:dyDescent="0.3"/>
    <row r="4404" customFormat="1" ht="13.5" x14ac:dyDescent="0.3"/>
    <row r="4405" customFormat="1" ht="13.5" x14ac:dyDescent="0.3"/>
    <row r="4406" customFormat="1" ht="13.5" x14ac:dyDescent="0.3"/>
    <row r="4407" customFormat="1" ht="13.5" x14ac:dyDescent="0.3"/>
    <row r="4408" customFormat="1" ht="13.5" x14ac:dyDescent="0.3"/>
    <row r="4409" customFormat="1" ht="13.5" x14ac:dyDescent="0.3"/>
    <row r="4410" customFormat="1" ht="13.5" x14ac:dyDescent="0.3"/>
    <row r="4411" customFormat="1" ht="13.5" x14ac:dyDescent="0.3"/>
    <row r="4412" customFormat="1" ht="13.5" x14ac:dyDescent="0.3"/>
    <row r="4413" customFormat="1" ht="13.5" x14ac:dyDescent="0.3"/>
    <row r="4414" customFormat="1" ht="13.5" x14ac:dyDescent="0.3"/>
    <row r="4415" customFormat="1" ht="13.5" x14ac:dyDescent="0.3"/>
    <row r="4416" customFormat="1" ht="13.5" x14ac:dyDescent="0.3"/>
    <row r="4417" customFormat="1" ht="13.5" x14ac:dyDescent="0.3"/>
    <row r="4418" customFormat="1" ht="13.5" x14ac:dyDescent="0.3"/>
    <row r="4419" customFormat="1" ht="13.5" x14ac:dyDescent="0.3"/>
    <row r="4420" customFormat="1" ht="13.5" x14ac:dyDescent="0.3"/>
    <row r="4421" customFormat="1" ht="13.5" x14ac:dyDescent="0.3"/>
    <row r="4422" customFormat="1" ht="13.5" x14ac:dyDescent="0.3"/>
    <row r="4423" customFormat="1" ht="13.5" x14ac:dyDescent="0.3"/>
    <row r="4424" customFormat="1" ht="13.5" x14ac:dyDescent="0.3"/>
    <row r="4425" customFormat="1" ht="13.5" x14ac:dyDescent="0.3"/>
    <row r="4426" customFormat="1" ht="13.5" x14ac:dyDescent="0.3"/>
    <row r="4427" customFormat="1" ht="13.5" x14ac:dyDescent="0.3"/>
    <row r="4428" customFormat="1" ht="13.5" x14ac:dyDescent="0.3"/>
    <row r="4429" customFormat="1" ht="13.5" x14ac:dyDescent="0.3"/>
    <row r="4430" customFormat="1" ht="13.5" x14ac:dyDescent="0.3"/>
    <row r="4431" customFormat="1" ht="13.5" x14ac:dyDescent="0.3"/>
    <row r="4432" customFormat="1" ht="13.5" x14ac:dyDescent="0.3"/>
    <row r="4433" customFormat="1" ht="13.5" x14ac:dyDescent="0.3"/>
    <row r="4434" customFormat="1" ht="13.5" x14ac:dyDescent="0.3"/>
    <row r="4435" customFormat="1" ht="13.5" x14ac:dyDescent="0.3"/>
    <row r="4436" customFormat="1" ht="13.5" x14ac:dyDescent="0.3"/>
    <row r="4437" customFormat="1" ht="13.5" x14ac:dyDescent="0.3"/>
    <row r="4438" customFormat="1" ht="13.5" x14ac:dyDescent="0.3"/>
    <row r="4439" customFormat="1" ht="13.5" x14ac:dyDescent="0.3"/>
    <row r="4440" customFormat="1" ht="13.5" x14ac:dyDescent="0.3"/>
    <row r="4441" customFormat="1" ht="13.5" x14ac:dyDescent="0.3"/>
    <row r="4442" customFormat="1" ht="13.5" x14ac:dyDescent="0.3"/>
    <row r="4443" customFormat="1" ht="13.5" x14ac:dyDescent="0.3"/>
    <row r="4444" customFormat="1" ht="13.5" x14ac:dyDescent="0.3"/>
    <row r="4445" customFormat="1" ht="13.5" x14ac:dyDescent="0.3"/>
    <row r="4446" customFormat="1" ht="13.5" x14ac:dyDescent="0.3"/>
    <row r="4447" customFormat="1" ht="13.5" x14ac:dyDescent="0.3"/>
    <row r="4448" customFormat="1" ht="13.5" x14ac:dyDescent="0.3"/>
    <row r="4449" customFormat="1" ht="13.5" x14ac:dyDescent="0.3"/>
    <row r="4450" customFormat="1" ht="13.5" x14ac:dyDescent="0.3"/>
    <row r="4451" customFormat="1" ht="13.5" x14ac:dyDescent="0.3"/>
    <row r="4452" customFormat="1" ht="13.5" x14ac:dyDescent="0.3"/>
    <row r="4453" customFormat="1" ht="13.5" x14ac:dyDescent="0.3"/>
    <row r="4454" customFormat="1" ht="13.5" x14ac:dyDescent="0.3"/>
    <row r="4455" customFormat="1" ht="13.5" x14ac:dyDescent="0.3"/>
    <row r="4456" customFormat="1" ht="13.5" x14ac:dyDescent="0.3"/>
    <row r="4457" customFormat="1" ht="13.5" x14ac:dyDescent="0.3"/>
    <row r="4458" customFormat="1" ht="13.5" x14ac:dyDescent="0.3"/>
    <row r="4459" customFormat="1" ht="13.5" x14ac:dyDescent="0.3"/>
    <row r="4460" customFormat="1" ht="13.5" x14ac:dyDescent="0.3"/>
    <row r="4461" customFormat="1" ht="13.5" x14ac:dyDescent="0.3"/>
    <row r="4462" customFormat="1" ht="13.5" x14ac:dyDescent="0.3"/>
    <row r="4463" customFormat="1" ht="13.5" x14ac:dyDescent="0.3"/>
    <row r="4464" customFormat="1" ht="13.5" x14ac:dyDescent="0.3"/>
    <row r="4465" customFormat="1" ht="13.5" x14ac:dyDescent="0.3"/>
    <row r="4466" customFormat="1" ht="13.5" x14ac:dyDescent="0.3"/>
    <row r="4467" customFormat="1" ht="13.5" x14ac:dyDescent="0.3"/>
    <row r="4468" customFormat="1" ht="13.5" x14ac:dyDescent="0.3"/>
    <row r="4469" customFormat="1" ht="13.5" x14ac:dyDescent="0.3"/>
    <row r="4470" customFormat="1" ht="13.5" x14ac:dyDescent="0.3"/>
    <row r="4471" customFormat="1" ht="13.5" x14ac:dyDescent="0.3"/>
    <row r="4472" customFormat="1" ht="13.5" x14ac:dyDescent="0.3"/>
    <row r="4473" customFormat="1" ht="13.5" x14ac:dyDescent="0.3"/>
    <row r="4474" customFormat="1" ht="13.5" x14ac:dyDescent="0.3"/>
    <row r="4475" customFormat="1" ht="13.5" x14ac:dyDescent="0.3"/>
    <row r="4476" customFormat="1" ht="13.5" x14ac:dyDescent="0.3"/>
    <row r="4477" customFormat="1" ht="13.5" x14ac:dyDescent="0.3"/>
    <row r="4478" customFormat="1" ht="13.5" x14ac:dyDescent="0.3"/>
    <row r="4479" customFormat="1" ht="13.5" x14ac:dyDescent="0.3"/>
    <row r="4480" customFormat="1" ht="13.5" x14ac:dyDescent="0.3"/>
    <row r="4481" customFormat="1" ht="13.5" x14ac:dyDescent="0.3"/>
    <row r="4482" customFormat="1" ht="13.5" x14ac:dyDescent="0.3"/>
    <row r="4483" customFormat="1" ht="13.5" x14ac:dyDescent="0.3"/>
    <row r="4484" customFormat="1" ht="13.5" x14ac:dyDescent="0.3"/>
    <row r="4485" customFormat="1" ht="13.5" x14ac:dyDescent="0.3"/>
    <row r="4486" customFormat="1" ht="13.5" x14ac:dyDescent="0.3"/>
    <row r="4487" customFormat="1" ht="13.5" x14ac:dyDescent="0.3"/>
    <row r="4488" customFormat="1" ht="13.5" x14ac:dyDescent="0.3"/>
    <row r="4489" customFormat="1" ht="13.5" x14ac:dyDescent="0.3"/>
    <row r="4490" customFormat="1" ht="13.5" x14ac:dyDescent="0.3"/>
    <row r="4491" customFormat="1" ht="13.5" x14ac:dyDescent="0.3"/>
    <row r="4492" customFormat="1" ht="13.5" x14ac:dyDescent="0.3"/>
    <row r="4493" customFormat="1" ht="13.5" x14ac:dyDescent="0.3"/>
    <row r="4494" customFormat="1" ht="13.5" x14ac:dyDescent="0.3"/>
    <row r="4495" customFormat="1" ht="13.5" x14ac:dyDescent="0.3"/>
    <row r="4496" customFormat="1" ht="13.5" x14ac:dyDescent="0.3"/>
    <row r="4497" customFormat="1" ht="13.5" x14ac:dyDescent="0.3"/>
    <row r="4498" customFormat="1" ht="13.5" x14ac:dyDescent="0.3"/>
    <row r="4499" customFormat="1" ht="13.5" x14ac:dyDescent="0.3"/>
    <row r="4500" customFormat="1" ht="13.5" x14ac:dyDescent="0.3"/>
    <row r="4501" customFormat="1" ht="13.5" x14ac:dyDescent="0.3"/>
    <row r="4502" customFormat="1" ht="13.5" x14ac:dyDescent="0.3"/>
    <row r="4503" customFormat="1" ht="13.5" x14ac:dyDescent="0.3"/>
    <row r="4504" customFormat="1" ht="13.5" x14ac:dyDescent="0.3"/>
    <row r="4505" customFormat="1" ht="13.5" x14ac:dyDescent="0.3"/>
    <row r="4506" customFormat="1" ht="13.5" x14ac:dyDescent="0.3"/>
    <row r="4507" customFormat="1" ht="13.5" x14ac:dyDescent="0.3"/>
    <row r="4508" customFormat="1" ht="13.5" x14ac:dyDescent="0.3"/>
    <row r="4509" customFormat="1" ht="13.5" x14ac:dyDescent="0.3"/>
    <row r="4510" customFormat="1" ht="13.5" x14ac:dyDescent="0.3"/>
    <row r="4511" customFormat="1" ht="13.5" x14ac:dyDescent="0.3"/>
    <row r="4512" customFormat="1" ht="13.5" x14ac:dyDescent="0.3"/>
    <row r="4513" customFormat="1" ht="13.5" x14ac:dyDescent="0.3"/>
    <row r="4514" customFormat="1" ht="13.5" x14ac:dyDescent="0.3"/>
    <row r="4515" customFormat="1" ht="13.5" x14ac:dyDescent="0.3"/>
    <row r="4516" customFormat="1" ht="13.5" x14ac:dyDescent="0.3"/>
    <row r="4517" customFormat="1" ht="13.5" x14ac:dyDescent="0.3"/>
    <row r="4518" customFormat="1" ht="13.5" x14ac:dyDescent="0.3"/>
    <row r="4519" customFormat="1" ht="13.5" x14ac:dyDescent="0.3"/>
    <row r="4520" customFormat="1" ht="13.5" x14ac:dyDescent="0.3"/>
    <row r="4521" customFormat="1" ht="13.5" x14ac:dyDescent="0.3"/>
    <row r="4522" customFormat="1" ht="13.5" x14ac:dyDescent="0.3"/>
    <row r="4523" customFormat="1" ht="13.5" x14ac:dyDescent="0.3"/>
    <row r="4524" customFormat="1" ht="13.5" x14ac:dyDescent="0.3"/>
    <row r="4525" customFormat="1" ht="13.5" x14ac:dyDescent="0.3"/>
    <row r="4526" customFormat="1" ht="13.5" x14ac:dyDescent="0.3"/>
    <row r="4527" customFormat="1" ht="13.5" x14ac:dyDescent="0.3"/>
    <row r="4528" customFormat="1" ht="13.5" x14ac:dyDescent="0.3"/>
    <row r="4529" customFormat="1" ht="13.5" x14ac:dyDescent="0.3"/>
    <row r="4530" customFormat="1" ht="13.5" x14ac:dyDescent="0.3"/>
    <row r="4531" customFormat="1" ht="13.5" x14ac:dyDescent="0.3"/>
    <row r="4532" customFormat="1" ht="13.5" x14ac:dyDescent="0.3"/>
    <row r="4533" customFormat="1" ht="13.5" x14ac:dyDescent="0.3"/>
    <row r="4534" customFormat="1" ht="13.5" x14ac:dyDescent="0.3"/>
    <row r="4535" customFormat="1" ht="13.5" x14ac:dyDescent="0.3"/>
    <row r="4536" customFormat="1" ht="13.5" x14ac:dyDescent="0.3"/>
    <row r="4537" customFormat="1" ht="13.5" x14ac:dyDescent="0.3"/>
    <row r="4538" customFormat="1" ht="13.5" x14ac:dyDescent="0.3"/>
    <row r="4539" customFormat="1" ht="13.5" x14ac:dyDescent="0.3"/>
    <row r="4540" customFormat="1" ht="13.5" x14ac:dyDescent="0.3"/>
    <row r="4541" customFormat="1" ht="13.5" x14ac:dyDescent="0.3"/>
    <row r="4542" customFormat="1" ht="13.5" x14ac:dyDescent="0.3"/>
    <row r="4543" customFormat="1" ht="13.5" x14ac:dyDescent="0.3"/>
    <row r="4544" customFormat="1" ht="13.5" x14ac:dyDescent="0.3"/>
    <row r="4545" customFormat="1" ht="13.5" x14ac:dyDescent="0.3"/>
    <row r="4546" customFormat="1" ht="13.5" x14ac:dyDescent="0.3"/>
    <row r="4547" customFormat="1" ht="13.5" x14ac:dyDescent="0.3"/>
    <row r="4548" customFormat="1" ht="13.5" x14ac:dyDescent="0.3"/>
    <row r="4549" customFormat="1" ht="13.5" x14ac:dyDescent="0.3"/>
    <row r="4550" customFormat="1" ht="13.5" x14ac:dyDescent="0.3"/>
    <row r="4551" customFormat="1" ht="13.5" x14ac:dyDescent="0.3"/>
    <row r="4552" customFormat="1" ht="13.5" x14ac:dyDescent="0.3"/>
    <row r="4553" customFormat="1" ht="13.5" x14ac:dyDescent="0.3"/>
    <row r="4554" customFormat="1" ht="13.5" x14ac:dyDescent="0.3"/>
    <row r="4555" customFormat="1" ht="13.5" x14ac:dyDescent="0.3"/>
    <row r="4556" customFormat="1" ht="13.5" x14ac:dyDescent="0.3"/>
    <row r="4557" customFormat="1" ht="13.5" x14ac:dyDescent="0.3"/>
    <row r="4558" customFormat="1" ht="13.5" x14ac:dyDescent="0.3"/>
    <row r="4559" customFormat="1" ht="13.5" x14ac:dyDescent="0.3"/>
    <row r="4560" customFormat="1" ht="13.5" x14ac:dyDescent="0.3"/>
    <row r="4561" customFormat="1" ht="13.5" x14ac:dyDescent="0.3"/>
    <row r="4562" customFormat="1" ht="13.5" x14ac:dyDescent="0.3"/>
    <row r="4563" customFormat="1" ht="13.5" x14ac:dyDescent="0.3"/>
    <row r="4564" customFormat="1" ht="13.5" x14ac:dyDescent="0.3"/>
    <row r="4565" customFormat="1" ht="13.5" x14ac:dyDescent="0.3"/>
    <row r="4566" customFormat="1" ht="13.5" x14ac:dyDescent="0.3"/>
    <row r="4567" customFormat="1" ht="13.5" x14ac:dyDescent="0.3"/>
    <row r="4568" customFormat="1" ht="13.5" x14ac:dyDescent="0.3"/>
    <row r="4569" customFormat="1" ht="13.5" x14ac:dyDescent="0.3"/>
    <row r="4570" customFormat="1" ht="13.5" x14ac:dyDescent="0.3"/>
    <row r="4571" customFormat="1" ht="13.5" x14ac:dyDescent="0.3"/>
    <row r="4572" customFormat="1" ht="13.5" x14ac:dyDescent="0.3"/>
    <row r="4573" customFormat="1" ht="13.5" x14ac:dyDescent="0.3"/>
    <row r="4574" customFormat="1" ht="13.5" x14ac:dyDescent="0.3"/>
    <row r="4575" customFormat="1" ht="13.5" x14ac:dyDescent="0.3"/>
    <row r="4576" customFormat="1" ht="13.5" x14ac:dyDescent="0.3"/>
    <row r="4577" customFormat="1" ht="13.5" x14ac:dyDescent="0.3"/>
    <row r="4578" customFormat="1" ht="13.5" x14ac:dyDescent="0.3"/>
    <row r="4579" customFormat="1" ht="13.5" x14ac:dyDescent="0.3"/>
    <row r="4580" customFormat="1" ht="13.5" x14ac:dyDescent="0.3"/>
    <row r="4581" customFormat="1" ht="13.5" x14ac:dyDescent="0.3"/>
    <row r="4582" customFormat="1" ht="13.5" x14ac:dyDescent="0.3"/>
    <row r="4583" customFormat="1" ht="13.5" x14ac:dyDescent="0.3"/>
    <row r="4584" customFormat="1" ht="13.5" x14ac:dyDescent="0.3"/>
    <row r="4585" customFormat="1" ht="13.5" x14ac:dyDescent="0.3"/>
    <row r="4586" customFormat="1" ht="13.5" x14ac:dyDescent="0.3"/>
    <row r="4587" customFormat="1" ht="13.5" x14ac:dyDescent="0.3"/>
    <row r="4588" customFormat="1" ht="13.5" x14ac:dyDescent="0.3"/>
    <row r="4589" customFormat="1" ht="13.5" x14ac:dyDescent="0.3"/>
    <row r="4590" customFormat="1" ht="13.5" x14ac:dyDescent="0.3"/>
    <row r="4591" customFormat="1" ht="13.5" x14ac:dyDescent="0.3"/>
    <row r="4592" customFormat="1" ht="13.5" x14ac:dyDescent="0.3"/>
    <row r="4593" customFormat="1" ht="13.5" x14ac:dyDescent="0.3"/>
    <row r="4594" customFormat="1" ht="13.5" x14ac:dyDescent="0.3"/>
    <row r="4595" customFormat="1" ht="13.5" x14ac:dyDescent="0.3"/>
    <row r="4596" customFormat="1" ht="13.5" x14ac:dyDescent="0.3"/>
    <row r="4597" customFormat="1" ht="13.5" x14ac:dyDescent="0.3"/>
    <row r="4598" customFormat="1" ht="13.5" x14ac:dyDescent="0.3"/>
    <row r="4599" customFormat="1" ht="13.5" x14ac:dyDescent="0.3"/>
    <row r="4600" customFormat="1" ht="13.5" x14ac:dyDescent="0.3"/>
    <row r="4601" customFormat="1" ht="13.5" x14ac:dyDescent="0.3"/>
    <row r="4602" customFormat="1" ht="13.5" x14ac:dyDescent="0.3"/>
    <row r="4603" customFormat="1" ht="13.5" x14ac:dyDescent="0.3"/>
    <row r="4604" customFormat="1" ht="13.5" x14ac:dyDescent="0.3"/>
    <row r="4605" customFormat="1" ht="13.5" x14ac:dyDescent="0.3"/>
    <row r="4606" customFormat="1" ht="13.5" x14ac:dyDescent="0.3"/>
    <row r="4607" customFormat="1" ht="13.5" x14ac:dyDescent="0.3"/>
    <row r="4608" customFormat="1" ht="13.5" x14ac:dyDescent="0.3"/>
    <row r="4609" customFormat="1" ht="13.5" x14ac:dyDescent="0.3"/>
    <row r="4610" customFormat="1" ht="13.5" x14ac:dyDescent="0.3"/>
    <row r="4611" customFormat="1" ht="13.5" x14ac:dyDescent="0.3"/>
    <row r="4612" customFormat="1" ht="13.5" x14ac:dyDescent="0.3"/>
    <row r="4613" customFormat="1" ht="13.5" x14ac:dyDescent="0.3"/>
    <row r="4614" customFormat="1" ht="13.5" x14ac:dyDescent="0.3"/>
    <row r="4615" customFormat="1" ht="13.5" x14ac:dyDescent="0.3"/>
    <row r="4616" customFormat="1" ht="13.5" x14ac:dyDescent="0.3"/>
    <row r="4617" customFormat="1" ht="13.5" x14ac:dyDescent="0.3"/>
    <row r="4618" customFormat="1" ht="13.5" x14ac:dyDescent="0.3"/>
    <row r="4619" customFormat="1" ht="13.5" x14ac:dyDescent="0.3"/>
    <row r="4620" customFormat="1" ht="13.5" x14ac:dyDescent="0.3"/>
    <row r="4621" customFormat="1" ht="13.5" x14ac:dyDescent="0.3"/>
    <row r="4622" customFormat="1" ht="13.5" x14ac:dyDescent="0.3"/>
    <row r="4623" customFormat="1" ht="13.5" x14ac:dyDescent="0.3"/>
    <row r="4624" customFormat="1" ht="13.5" x14ac:dyDescent="0.3"/>
    <row r="4625" customFormat="1" ht="13.5" x14ac:dyDescent="0.3"/>
    <row r="4626" customFormat="1" ht="13.5" x14ac:dyDescent="0.3"/>
    <row r="4627" customFormat="1" ht="13.5" x14ac:dyDescent="0.3"/>
    <row r="4628" customFormat="1" ht="13.5" x14ac:dyDescent="0.3"/>
    <row r="4629" customFormat="1" ht="13.5" x14ac:dyDescent="0.3"/>
    <row r="4630" customFormat="1" ht="13.5" x14ac:dyDescent="0.3"/>
    <row r="4631" customFormat="1" ht="13.5" x14ac:dyDescent="0.3"/>
    <row r="4632" customFormat="1" ht="13.5" x14ac:dyDescent="0.3"/>
    <row r="4633" customFormat="1" ht="13.5" x14ac:dyDescent="0.3"/>
    <row r="4634" customFormat="1" ht="13.5" x14ac:dyDescent="0.3"/>
    <row r="4635" customFormat="1" ht="13.5" x14ac:dyDescent="0.3"/>
    <row r="4636" customFormat="1" ht="13.5" x14ac:dyDescent="0.3"/>
    <row r="4637" customFormat="1" ht="13.5" x14ac:dyDescent="0.3"/>
    <row r="4638" customFormat="1" ht="13.5" x14ac:dyDescent="0.3"/>
    <row r="4639" customFormat="1" ht="13.5" x14ac:dyDescent="0.3"/>
    <row r="4640" customFormat="1" ht="13.5" x14ac:dyDescent="0.3"/>
    <row r="4641" customFormat="1" ht="13.5" x14ac:dyDescent="0.3"/>
    <row r="4642" customFormat="1" ht="13.5" x14ac:dyDescent="0.3"/>
    <row r="4643" customFormat="1" ht="13.5" x14ac:dyDescent="0.3"/>
    <row r="4644" customFormat="1" ht="13.5" x14ac:dyDescent="0.3"/>
    <row r="4645" customFormat="1" ht="13.5" x14ac:dyDescent="0.3"/>
    <row r="4646" customFormat="1" ht="13.5" x14ac:dyDescent="0.3"/>
    <row r="4647" customFormat="1" ht="13.5" x14ac:dyDescent="0.3"/>
    <row r="4648" customFormat="1" ht="13.5" x14ac:dyDescent="0.3"/>
    <row r="4649" customFormat="1" ht="13.5" x14ac:dyDescent="0.3"/>
    <row r="4650" customFormat="1" ht="13.5" x14ac:dyDescent="0.3"/>
    <row r="4651" customFormat="1" ht="13.5" x14ac:dyDescent="0.3"/>
    <row r="4652" customFormat="1" ht="13.5" x14ac:dyDescent="0.3"/>
    <row r="4653" customFormat="1" ht="13.5" x14ac:dyDescent="0.3"/>
    <row r="4654" customFormat="1" ht="13.5" x14ac:dyDescent="0.3"/>
    <row r="4655" customFormat="1" ht="13.5" x14ac:dyDescent="0.3"/>
    <row r="4656" customFormat="1" ht="13.5" x14ac:dyDescent="0.3"/>
    <row r="4657" customFormat="1" ht="13.5" x14ac:dyDescent="0.3"/>
    <row r="4658" customFormat="1" ht="13.5" x14ac:dyDescent="0.3"/>
    <row r="4659" customFormat="1" ht="13.5" x14ac:dyDescent="0.3"/>
    <row r="4660" customFormat="1" ht="13.5" x14ac:dyDescent="0.3"/>
    <row r="4661" customFormat="1" ht="13.5" x14ac:dyDescent="0.3"/>
    <row r="4662" customFormat="1" ht="13.5" x14ac:dyDescent="0.3"/>
    <row r="4663" customFormat="1" ht="13.5" x14ac:dyDescent="0.3"/>
    <row r="4664" customFormat="1" ht="13.5" x14ac:dyDescent="0.3"/>
    <row r="4665" customFormat="1" ht="13.5" x14ac:dyDescent="0.3"/>
    <row r="4666" customFormat="1" ht="13.5" x14ac:dyDescent="0.3"/>
    <row r="4667" customFormat="1" ht="13.5" x14ac:dyDescent="0.3"/>
    <row r="4668" customFormat="1" ht="13.5" x14ac:dyDescent="0.3"/>
    <row r="4669" customFormat="1" ht="13.5" x14ac:dyDescent="0.3"/>
    <row r="4670" customFormat="1" ht="13.5" x14ac:dyDescent="0.3"/>
    <row r="4671" customFormat="1" ht="13.5" x14ac:dyDescent="0.3"/>
    <row r="4672" customFormat="1" ht="13.5" x14ac:dyDescent="0.3"/>
    <row r="4673" customFormat="1" ht="13.5" x14ac:dyDescent="0.3"/>
    <row r="4674" customFormat="1" ht="13.5" x14ac:dyDescent="0.3"/>
    <row r="4675" customFormat="1" ht="13.5" x14ac:dyDescent="0.3"/>
    <row r="4676" customFormat="1" ht="13.5" x14ac:dyDescent="0.3"/>
    <row r="4677" customFormat="1" ht="13.5" x14ac:dyDescent="0.3"/>
    <row r="4678" customFormat="1" ht="13.5" x14ac:dyDescent="0.3"/>
    <row r="4679" customFormat="1" ht="13.5" x14ac:dyDescent="0.3"/>
    <row r="4680" customFormat="1" ht="13.5" x14ac:dyDescent="0.3"/>
    <row r="4681" customFormat="1" ht="13.5" x14ac:dyDescent="0.3"/>
    <row r="4682" customFormat="1" ht="13.5" x14ac:dyDescent="0.3"/>
    <row r="4683" customFormat="1" ht="13.5" x14ac:dyDescent="0.3"/>
    <row r="4684" customFormat="1" ht="13.5" x14ac:dyDescent="0.3"/>
    <row r="4685" customFormat="1" ht="13.5" x14ac:dyDescent="0.3"/>
    <row r="4686" customFormat="1" ht="13.5" x14ac:dyDescent="0.3"/>
    <row r="4687" customFormat="1" ht="13.5" x14ac:dyDescent="0.3"/>
    <row r="4688" customFormat="1" ht="13.5" x14ac:dyDescent="0.3"/>
    <row r="4689" customFormat="1" ht="13.5" x14ac:dyDescent="0.3"/>
    <row r="4690" customFormat="1" ht="13.5" x14ac:dyDescent="0.3"/>
    <row r="4691" customFormat="1" ht="13.5" x14ac:dyDescent="0.3"/>
    <row r="4692" customFormat="1" ht="13.5" x14ac:dyDescent="0.3"/>
    <row r="4693" customFormat="1" ht="13.5" x14ac:dyDescent="0.3"/>
    <row r="4694" customFormat="1" ht="13.5" x14ac:dyDescent="0.3"/>
    <row r="4695" customFormat="1" ht="13.5" x14ac:dyDescent="0.3"/>
    <row r="4696" customFormat="1" ht="13.5" x14ac:dyDescent="0.3"/>
    <row r="4697" customFormat="1" ht="13.5" x14ac:dyDescent="0.3"/>
    <row r="4698" customFormat="1" ht="13.5" x14ac:dyDescent="0.3"/>
    <row r="4699" customFormat="1" ht="13.5" x14ac:dyDescent="0.3"/>
    <row r="4700" customFormat="1" ht="13.5" x14ac:dyDescent="0.3"/>
    <row r="4701" customFormat="1" ht="13.5" x14ac:dyDescent="0.3"/>
    <row r="4702" customFormat="1" ht="13.5" x14ac:dyDescent="0.3"/>
    <row r="4703" customFormat="1" ht="13.5" x14ac:dyDescent="0.3"/>
    <row r="4704" customFormat="1" ht="13.5" x14ac:dyDescent="0.3"/>
    <row r="4705" customFormat="1" ht="13.5" x14ac:dyDescent="0.3"/>
    <row r="4706" customFormat="1" ht="13.5" x14ac:dyDescent="0.3"/>
    <row r="4707" customFormat="1" ht="13.5" x14ac:dyDescent="0.3"/>
    <row r="4708" customFormat="1" ht="13.5" x14ac:dyDescent="0.3"/>
    <row r="4709" customFormat="1" ht="13.5" x14ac:dyDescent="0.3"/>
    <row r="4710" customFormat="1" ht="13.5" x14ac:dyDescent="0.3"/>
    <row r="4711" customFormat="1" ht="13.5" x14ac:dyDescent="0.3"/>
    <row r="4712" customFormat="1" ht="13.5" x14ac:dyDescent="0.3"/>
    <row r="4713" customFormat="1" ht="13.5" x14ac:dyDescent="0.3"/>
    <row r="4714" customFormat="1" ht="13.5" x14ac:dyDescent="0.3"/>
    <row r="4715" customFormat="1" ht="13.5" x14ac:dyDescent="0.3"/>
    <row r="4716" customFormat="1" ht="13.5" x14ac:dyDescent="0.3"/>
    <row r="4717" customFormat="1" ht="13.5" x14ac:dyDescent="0.3"/>
    <row r="4718" customFormat="1" ht="13.5" x14ac:dyDescent="0.3"/>
    <row r="4719" customFormat="1" ht="13.5" x14ac:dyDescent="0.3"/>
    <row r="4720" customFormat="1" ht="13.5" x14ac:dyDescent="0.3"/>
    <row r="4721" customFormat="1" ht="13.5" x14ac:dyDescent="0.3"/>
    <row r="4722" customFormat="1" ht="13.5" x14ac:dyDescent="0.3"/>
    <row r="4723" customFormat="1" ht="13.5" x14ac:dyDescent="0.3"/>
    <row r="4724" customFormat="1" ht="13.5" x14ac:dyDescent="0.3"/>
    <row r="4725" customFormat="1" ht="13.5" x14ac:dyDescent="0.3"/>
    <row r="4726" customFormat="1" ht="13.5" x14ac:dyDescent="0.3"/>
    <row r="4727" customFormat="1" ht="13.5" x14ac:dyDescent="0.3"/>
    <row r="4728" customFormat="1" ht="13.5" x14ac:dyDescent="0.3"/>
    <row r="4729" customFormat="1" ht="13.5" x14ac:dyDescent="0.3"/>
    <row r="4730" customFormat="1" ht="13.5" x14ac:dyDescent="0.3"/>
    <row r="4731" customFormat="1" ht="13.5" x14ac:dyDescent="0.3"/>
    <row r="4732" customFormat="1" ht="13.5" x14ac:dyDescent="0.3"/>
    <row r="4733" customFormat="1" ht="13.5" x14ac:dyDescent="0.3"/>
    <row r="4734" customFormat="1" ht="13.5" x14ac:dyDescent="0.3"/>
    <row r="4735" customFormat="1" ht="13.5" x14ac:dyDescent="0.3"/>
    <row r="4736" customFormat="1" ht="13.5" x14ac:dyDescent="0.3"/>
    <row r="4737" customFormat="1" ht="13.5" x14ac:dyDescent="0.3"/>
    <row r="4738" customFormat="1" ht="13.5" x14ac:dyDescent="0.3"/>
    <row r="4739" customFormat="1" ht="13.5" x14ac:dyDescent="0.3"/>
    <row r="4740" customFormat="1" ht="13.5" x14ac:dyDescent="0.3"/>
    <row r="4741" customFormat="1" ht="13.5" x14ac:dyDescent="0.3"/>
    <row r="4742" customFormat="1" ht="13.5" x14ac:dyDescent="0.3"/>
    <row r="4743" customFormat="1" ht="13.5" x14ac:dyDescent="0.3"/>
    <row r="4744" customFormat="1" ht="13.5" x14ac:dyDescent="0.3"/>
    <row r="4745" customFormat="1" ht="13.5" x14ac:dyDescent="0.3"/>
    <row r="4746" customFormat="1" ht="13.5" x14ac:dyDescent="0.3"/>
    <row r="4747" customFormat="1" ht="13.5" x14ac:dyDescent="0.3"/>
    <row r="4748" customFormat="1" ht="13.5" x14ac:dyDescent="0.3"/>
    <row r="4749" customFormat="1" ht="13.5" x14ac:dyDescent="0.3"/>
    <row r="4750" customFormat="1" ht="13.5" x14ac:dyDescent="0.3"/>
    <row r="4751" customFormat="1" ht="13.5" x14ac:dyDescent="0.3"/>
    <row r="4752" customFormat="1" ht="13.5" x14ac:dyDescent="0.3"/>
    <row r="4753" customFormat="1" ht="13.5" x14ac:dyDescent="0.3"/>
    <row r="4754" customFormat="1" ht="13.5" x14ac:dyDescent="0.3"/>
    <row r="4755" customFormat="1" ht="13.5" x14ac:dyDescent="0.3"/>
    <row r="4756" customFormat="1" ht="13.5" x14ac:dyDescent="0.3"/>
    <row r="4757" customFormat="1" ht="13.5" x14ac:dyDescent="0.3"/>
    <row r="4758" customFormat="1" ht="13.5" x14ac:dyDescent="0.3"/>
    <row r="4759" customFormat="1" ht="13.5" x14ac:dyDescent="0.3"/>
    <row r="4760" customFormat="1" ht="13.5" x14ac:dyDescent="0.3"/>
    <row r="4761" customFormat="1" ht="13.5" x14ac:dyDescent="0.3"/>
    <row r="4762" customFormat="1" ht="13.5" x14ac:dyDescent="0.3"/>
    <row r="4763" customFormat="1" ht="13.5" x14ac:dyDescent="0.3"/>
    <row r="4764" customFormat="1" ht="13.5" x14ac:dyDescent="0.3"/>
    <row r="4765" customFormat="1" ht="13.5" x14ac:dyDescent="0.3"/>
    <row r="4766" customFormat="1" ht="13.5" x14ac:dyDescent="0.3"/>
    <row r="4767" customFormat="1" ht="13.5" x14ac:dyDescent="0.3"/>
    <row r="4768" customFormat="1" ht="13.5" x14ac:dyDescent="0.3"/>
    <row r="4769" customFormat="1" ht="13.5" x14ac:dyDescent="0.3"/>
    <row r="4770" customFormat="1" ht="13.5" x14ac:dyDescent="0.3"/>
    <row r="4771" customFormat="1" ht="13.5" x14ac:dyDescent="0.3"/>
    <row r="4772" customFormat="1" ht="13.5" x14ac:dyDescent="0.3"/>
    <row r="4773" customFormat="1" ht="13.5" x14ac:dyDescent="0.3"/>
    <row r="4774" customFormat="1" ht="13.5" x14ac:dyDescent="0.3"/>
    <row r="4775" customFormat="1" ht="13.5" x14ac:dyDescent="0.3"/>
    <row r="4776" customFormat="1" ht="13.5" x14ac:dyDescent="0.3"/>
    <row r="4777" customFormat="1" ht="13.5" x14ac:dyDescent="0.3"/>
    <row r="4778" customFormat="1" ht="13.5" x14ac:dyDescent="0.3"/>
    <row r="4779" customFormat="1" ht="13.5" x14ac:dyDescent="0.3"/>
    <row r="4780" customFormat="1" ht="13.5" x14ac:dyDescent="0.3"/>
    <row r="4781" customFormat="1" ht="13.5" x14ac:dyDescent="0.3"/>
    <row r="4782" customFormat="1" ht="13.5" x14ac:dyDescent="0.3"/>
    <row r="4783" customFormat="1" ht="13.5" x14ac:dyDescent="0.3"/>
    <row r="4784" customFormat="1" ht="13.5" x14ac:dyDescent="0.3"/>
    <row r="4785" customFormat="1" ht="13.5" x14ac:dyDescent="0.3"/>
    <row r="4786" customFormat="1" ht="13.5" x14ac:dyDescent="0.3"/>
    <row r="4787" customFormat="1" ht="13.5" x14ac:dyDescent="0.3"/>
    <row r="4788" customFormat="1" ht="13.5" x14ac:dyDescent="0.3"/>
    <row r="4789" customFormat="1" ht="13.5" x14ac:dyDescent="0.3"/>
    <row r="4790" customFormat="1" ht="13.5" x14ac:dyDescent="0.3"/>
    <row r="4791" customFormat="1" ht="13.5" x14ac:dyDescent="0.3"/>
    <row r="4792" customFormat="1" ht="13.5" x14ac:dyDescent="0.3"/>
    <row r="4793" customFormat="1" ht="13.5" x14ac:dyDescent="0.3"/>
    <row r="4794" customFormat="1" ht="13.5" x14ac:dyDescent="0.3"/>
    <row r="4795" customFormat="1" ht="13.5" x14ac:dyDescent="0.3"/>
    <row r="4796" customFormat="1" ht="13.5" x14ac:dyDescent="0.3"/>
    <row r="4797" customFormat="1" ht="13.5" x14ac:dyDescent="0.3"/>
    <row r="4798" customFormat="1" ht="13.5" x14ac:dyDescent="0.3"/>
    <row r="4799" customFormat="1" ht="13.5" x14ac:dyDescent="0.3"/>
    <row r="4800" customFormat="1" ht="13.5" x14ac:dyDescent="0.3"/>
    <row r="4801" customFormat="1" ht="13.5" x14ac:dyDescent="0.3"/>
    <row r="4802" customFormat="1" ht="13.5" x14ac:dyDescent="0.3"/>
    <row r="4803" customFormat="1" ht="13.5" x14ac:dyDescent="0.3"/>
    <row r="4804" customFormat="1" ht="13.5" x14ac:dyDescent="0.3"/>
    <row r="4805" customFormat="1" ht="13.5" x14ac:dyDescent="0.3"/>
    <row r="4806" customFormat="1" ht="13.5" x14ac:dyDescent="0.3"/>
    <row r="4807" customFormat="1" ht="13.5" x14ac:dyDescent="0.3"/>
    <row r="4808" customFormat="1" ht="13.5" x14ac:dyDescent="0.3"/>
    <row r="4809" customFormat="1" ht="13.5" x14ac:dyDescent="0.3"/>
    <row r="4810" customFormat="1" ht="13.5" x14ac:dyDescent="0.3"/>
    <row r="4811" customFormat="1" ht="13.5" x14ac:dyDescent="0.3"/>
    <row r="4812" customFormat="1" ht="13.5" x14ac:dyDescent="0.3"/>
    <row r="4813" customFormat="1" ht="13.5" x14ac:dyDescent="0.3"/>
    <row r="4814" customFormat="1" ht="13.5" x14ac:dyDescent="0.3"/>
    <row r="4815" customFormat="1" ht="13.5" x14ac:dyDescent="0.3"/>
    <row r="4816" customFormat="1" ht="13.5" x14ac:dyDescent="0.3"/>
    <row r="4817" customFormat="1" ht="13.5" x14ac:dyDescent="0.3"/>
    <row r="4818" customFormat="1" ht="13.5" x14ac:dyDescent="0.3"/>
    <row r="4819" customFormat="1" ht="13.5" x14ac:dyDescent="0.3"/>
    <row r="4820" customFormat="1" ht="13.5" x14ac:dyDescent="0.3"/>
    <row r="4821" customFormat="1" ht="13.5" x14ac:dyDescent="0.3"/>
    <row r="4822" customFormat="1" ht="13.5" x14ac:dyDescent="0.3"/>
    <row r="4823" customFormat="1" ht="13.5" x14ac:dyDescent="0.3"/>
    <row r="4824" customFormat="1" ht="13.5" x14ac:dyDescent="0.3"/>
    <row r="4825" customFormat="1" ht="13.5" x14ac:dyDescent="0.3"/>
    <row r="4826" customFormat="1" ht="13.5" x14ac:dyDescent="0.3"/>
    <row r="4827" customFormat="1" ht="13.5" x14ac:dyDescent="0.3"/>
    <row r="4828" customFormat="1" ht="13.5" x14ac:dyDescent="0.3"/>
    <row r="4829" customFormat="1" ht="13.5" x14ac:dyDescent="0.3"/>
    <row r="4830" customFormat="1" ht="13.5" x14ac:dyDescent="0.3"/>
    <row r="4831" customFormat="1" ht="13.5" x14ac:dyDescent="0.3"/>
    <row r="4832" customFormat="1" ht="13.5" x14ac:dyDescent="0.3"/>
    <row r="4833" customFormat="1" ht="13.5" x14ac:dyDescent="0.3"/>
    <row r="4834" customFormat="1" ht="13.5" x14ac:dyDescent="0.3"/>
    <row r="4835" customFormat="1" ht="13.5" x14ac:dyDescent="0.3"/>
    <row r="4836" customFormat="1" ht="13.5" x14ac:dyDescent="0.3"/>
    <row r="4837" customFormat="1" ht="13.5" x14ac:dyDescent="0.3"/>
    <row r="4838" customFormat="1" ht="13.5" x14ac:dyDescent="0.3"/>
    <row r="4839" customFormat="1" ht="13.5" x14ac:dyDescent="0.3"/>
    <row r="4840" customFormat="1" ht="13.5" x14ac:dyDescent="0.3"/>
    <row r="4841" customFormat="1" ht="13.5" x14ac:dyDescent="0.3"/>
    <row r="4842" customFormat="1" ht="13.5" x14ac:dyDescent="0.3"/>
    <row r="4843" customFormat="1" ht="13.5" x14ac:dyDescent="0.3"/>
    <row r="4844" customFormat="1" ht="13.5" x14ac:dyDescent="0.3"/>
    <row r="4845" customFormat="1" ht="13.5" x14ac:dyDescent="0.3"/>
    <row r="4846" customFormat="1" ht="13.5" x14ac:dyDescent="0.3"/>
    <row r="4847" customFormat="1" ht="13.5" x14ac:dyDescent="0.3"/>
    <row r="4848" customFormat="1" ht="13.5" x14ac:dyDescent="0.3"/>
    <row r="4849" customFormat="1" ht="13.5" x14ac:dyDescent="0.3"/>
    <row r="4850" customFormat="1" ht="13.5" x14ac:dyDescent="0.3"/>
    <row r="4851" customFormat="1" ht="13.5" x14ac:dyDescent="0.3"/>
    <row r="4852" customFormat="1" ht="13.5" x14ac:dyDescent="0.3"/>
    <row r="4853" customFormat="1" ht="13.5" x14ac:dyDescent="0.3"/>
    <row r="4854" customFormat="1" ht="13.5" x14ac:dyDescent="0.3"/>
    <row r="4855" customFormat="1" ht="13.5" x14ac:dyDescent="0.3"/>
    <row r="4856" customFormat="1" ht="13.5" x14ac:dyDescent="0.3"/>
    <row r="4857" customFormat="1" ht="13.5" x14ac:dyDescent="0.3"/>
    <row r="4858" customFormat="1" ht="13.5" x14ac:dyDescent="0.3"/>
    <row r="4859" customFormat="1" ht="13.5" x14ac:dyDescent="0.3"/>
    <row r="4860" customFormat="1" ht="13.5" x14ac:dyDescent="0.3"/>
    <row r="4861" customFormat="1" ht="13.5" x14ac:dyDescent="0.3"/>
    <row r="4862" customFormat="1" ht="13.5" x14ac:dyDescent="0.3"/>
    <row r="4863" customFormat="1" ht="13.5" x14ac:dyDescent="0.3"/>
    <row r="4864" customFormat="1" ht="13.5" x14ac:dyDescent="0.3"/>
    <row r="4865" customFormat="1" ht="13.5" x14ac:dyDescent="0.3"/>
    <row r="4866" customFormat="1" ht="13.5" x14ac:dyDescent="0.3"/>
    <row r="4867" customFormat="1" ht="13.5" x14ac:dyDescent="0.3"/>
    <row r="4868" customFormat="1" ht="13.5" x14ac:dyDescent="0.3"/>
    <row r="4869" customFormat="1" ht="13.5" x14ac:dyDescent="0.3"/>
    <row r="4870" customFormat="1" ht="13.5" x14ac:dyDescent="0.3"/>
    <row r="4871" customFormat="1" ht="13.5" x14ac:dyDescent="0.3"/>
    <row r="4872" customFormat="1" ht="13.5" x14ac:dyDescent="0.3"/>
    <row r="4873" customFormat="1" ht="13.5" x14ac:dyDescent="0.3"/>
    <row r="4874" customFormat="1" ht="13.5" x14ac:dyDescent="0.3"/>
    <row r="4875" customFormat="1" ht="13.5" x14ac:dyDescent="0.3"/>
    <row r="4876" customFormat="1" ht="13.5" x14ac:dyDescent="0.3"/>
    <row r="4877" customFormat="1" ht="13.5" x14ac:dyDescent="0.3"/>
    <row r="4878" customFormat="1" ht="13.5" x14ac:dyDescent="0.3"/>
    <row r="4879" customFormat="1" ht="13.5" x14ac:dyDescent="0.3"/>
    <row r="4880" customFormat="1" ht="13.5" x14ac:dyDescent="0.3"/>
    <row r="4881" customFormat="1" ht="13.5" x14ac:dyDescent="0.3"/>
    <row r="4882" customFormat="1" ht="13.5" x14ac:dyDescent="0.3"/>
    <row r="4883" customFormat="1" ht="13.5" x14ac:dyDescent="0.3"/>
    <row r="4884" customFormat="1" ht="13.5" x14ac:dyDescent="0.3"/>
    <row r="4885" customFormat="1" ht="13.5" x14ac:dyDescent="0.3"/>
    <row r="4886" customFormat="1" ht="13.5" x14ac:dyDescent="0.3"/>
    <row r="4887" customFormat="1" ht="13.5" x14ac:dyDescent="0.3"/>
    <row r="4888" customFormat="1" ht="13.5" x14ac:dyDescent="0.3"/>
    <row r="4889" customFormat="1" ht="13.5" x14ac:dyDescent="0.3"/>
    <row r="4890" customFormat="1" ht="13.5" x14ac:dyDescent="0.3"/>
    <row r="4891" customFormat="1" ht="13.5" x14ac:dyDescent="0.3"/>
    <row r="4892" customFormat="1" ht="13.5" x14ac:dyDescent="0.3"/>
    <row r="4893" customFormat="1" ht="13.5" x14ac:dyDescent="0.3"/>
    <row r="4894" customFormat="1" ht="13.5" x14ac:dyDescent="0.3"/>
    <row r="4895" customFormat="1" ht="13.5" x14ac:dyDescent="0.3"/>
    <row r="4896" customFormat="1" ht="13.5" x14ac:dyDescent="0.3"/>
    <row r="4897" customFormat="1" ht="13.5" x14ac:dyDescent="0.3"/>
    <row r="4898" customFormat="1" ht="13.5" x14ac:dyDescent="0.3"/>
    <row r="4899" customFormat="1" ht="13.5" x14ac:dyDescent="0.3"/>
    <row r="4900" customFormat="1" ht="13.5" x14ac:dyDescent="0.3"/>
    <row r="4901" customFormat="1" ht="13.5" x14ac:dyDescent="0.3"/>
    <row r="4902" customFormat="1" ht="13.5" x14ac:dyDescent="0.3"/>
    <row r="4903" customFormat="1" ht="13.5" x14ac:dyDescent="0.3"/>
    <row r="4904" customFormat="1" ht="13.5" x14ac:dyDescent="0.3"/>
    <row r="4905" customFormat="1" ht="13.5" x14ac:dyDescent="0.3"/>
    <row r="4906" customFormat="1" ht="13.5" x14ac:dyDescent="0.3"/>
    <row r="4907" customFormat="1" ht="13.5" x14ac:dyDescent="0.3"/>
    <row r="4908" customFormat="1" ht="13.5" x14ac:dyDescent="0.3"/>
    <row r="4909" customFormat="1" ht="13.5" x14ac:dyDescent="0.3"/>
    <row r="4910" customFormat="1" ht="13.5" x14ac:dyDescent="0.3"/>
    <row r="4911" customFormat="1" ht="13.5" x14ac:dyDescent="0.3"/>
    <row r="4912" customFormat="1" ht="13.5" x14ac:dyDescent="0.3"/>
    <row r="4913" customFormat="1" ht="13.5" x14ac:dyDescent="0.3"/>
    <row r="4914" customFormat="1" ht="13.5" x14ac:dyDescent="0.3"/>
    <row r="4915" customFormat="1" ht="13.5" x14ac:dyDescent="0.3"/>
    <row r="4916" customFormat="1" ht="13.5" x14ac:dyDescent="0.3"/>
    <row r="4917" customFormat="1" ht="13.5" x14ac:dyDescent="0.3"/>
    <row r="4918" customFormat="1" ht="13.5" x14ac:dyDescent="0.3"/>
    <row r="4919" customFormat="1" ht="13.5" x14ac:dyDescent="0.3"/>
    <row r="4920" customFormat="1" ht="13.5" x14ac:dyDescent="0.3"/>
    <row r="4921" customFormat="1" ht="13.5" x14ac:dyDescent="0.3"/>
    <row r="4922" customFormat="1" ht="13.5" x14ac:dyDescent="0.3"/>
    <row r="4923" customFormat="1" ht="13.5" x14ac:dyDescent="0.3"/>
    <row r="4924" customFormat="1" ht="13.5" x14ac:dyDescent="0.3"/>
    <row r="4925" customFormat="1" ht="13.5" x14ac:dyDescent="0.3"/>
    <row r="4926" customFormat="1" ht="13.5" x14ac:dyDescent="0.3"/>
    <row r="4927" customFormat="1" ht="13.5" x14ac:dyDescent="0.3"/>
    <row r="4928" customFormat="1" ht="13.5" x14ac:dyDescent="0.3"/>
    <row r="4929" customFormat="1" ht="13.5" x14ac:dyDescent="0.3"/>
    <row r="4930" customFormat="1" ht="13.5" x14ac:dyDescent="0.3"/>
    <row r="4931" customFormat="1" ht="13.5" x14ac:dyDescent="0.3"/>
    <row r="4932" customFormat="1" ht="13.5" x14ac:dyDescent="0.3"/>
    <row r="4933" customFormat="1" ht="13.5" x14ac:dyDescent="0.3"/>
    <row r="4934" customFormat="1" ht="13.5" x14ac:dyDescent="0.3"/>
    <row r="4935" customFormat="1" ht="13.5" x14ac:dyDescent="0.3"/>
    <row r="4936" customFormat="1" ht="13.5" x14ac:dyDescent="0.3"/>
    <row r="4937" customFormat="1" ht="13.5" x14ac:dyDescent="0.3"/>
    <row r="4938" customFormat="1" ht="13.5" x14ac:dyDescent="0.3"/>
    <row r="4939" customFormat="1" ht="13.5" x14ac:dyDescent="0.3"/>
    <row r="4940" customFormat="1" ht="13.5" x14ac:dyDescent="0.3"/>
    <row r="4941" customFormat="1" ht="13.5" x14ac:dyDescent="0.3"/>
    <row r="4942" customFormat="1" ht="13.5" x14ac:dyDescent="0.3"/>
    <row r="4943" customFormat="1" ht="13.5" x14ac:dyDescent="0.3"/>
    <row r="4944" customFormat="1" ht="13.5" x14ac:dyDescent="0.3"/>
    <row r="4945" customFormat="1" ht="13.5" x14ac:dyDescent="0.3"/>
    <row r="4946" customFormat="1" ht="13.5" x14ac:dyDescent="0.3"/>
    <row r="4947" customFormat="1" ht="13.5" x14ac:dyDescent="0.3"/>
    <row r="4948" customFormat="1" ht="13.5" x14ac:dyDescent="0.3"/>
    <row r="4949" customFormat="1" ht="13.5" x14ac:dyDescent="0.3"/>
    <row r="4950" customFormat="1" ht="13.5" x14ac:dyDescent="0.3"/>
    <row r="4951" customFormat="1" ht="13.5" x14ac:dyDescent="0.3"/>
    <row r="4952" customFormat="1" ht="13.5" x14ac:dyDescent="0.3"/>
    <row r="4953" customFormat="1" ht="13.5" x14ac:dyDescent="0.3"/>
    <row r="4954" customFormat="1" ht="13.5" x14ac:dyDescent="0.3"/>
    <row r="4955" customFormat="1" ht="13.5" x14ac:dyDescent="0.3"/>
    <row r="4956" customFormat="1" ht="13.5" x14ac:dyDescent="0.3"/>
    <row r="4957" customFormat="1" ht="13.5" x14ac:dyDescent="0.3"/>
    <row r="4958" customFormat="1" ht="13.5" x14ac:dyDescent="0.3"/>
    <row r="4959" customFormat="1" ht="13.5" x14ac:dyDescent="0.3"/>
    <row r="4960" customFormat="1" ht="13.5" x14ac:dyDescent="0.3"/>
    <row r="4961" customFormat="1" ht="13.5" x14ac:dyDescent="0.3"/>
    <row r="4962" customFormat="1" ht="13.5" x14ac:dyDescent="0.3"/>
    <row r="4963" customFormat="1" ht="13.5" x14ac:dyDescent="0.3"/>
    <row r="4964" customFormat="1" ht="13.5" x14ac:dyDescent="0.3"/>
    <row r="4965" customFormat="1" ht="13.5" x14ac:dyDescent="0.3"/>
    <row r="4966" customFormat="1" ht="13.5" x14ac:dyDescent="0.3"/>
    <row r="4967" customFormat="1" ht="13.5" x14ac:dyDescent="0.3"/>
    <row r="4968" customFormat="1" ht="13.5" x14ac:dyDescent="0.3"/>
    <row r="4969" customFormat="1" ht="13.5" x14ac:dyDescent="0.3"/>
    <row r="4970" customFormat="1" ht="13.5" x14ac:dyDescent="0.3"/>
    <row r="4971" customFormat="1" ht="13.5" x14ac:dyDescent="0.3"/>
    <row r="4972" customFormat="1" ht="13.5" x14ac:dyDescent="0.3"/>
    <row r="4973" customFormat="1" ht="13.5" x14ac:dyDescent="0.3"/>
    <row r="4974" customFormat="1" ht="13.5" x14ac:dyDescent="0.3"/>
    <row r="4975" customFormat="1" ht="13.5" x14ac:dyDescent="0.3"/>
    <row r="4976" customFormat="1" ht="13.5" x14ac:dyDescent="0.3"/>
    <row r="4977" customFormat="1" ht="13.5" x14ac:dyDescent="0.3"/>
    <row r="4978" customFormat="1" ht="13.5" x14ac:dyDescent="0.3"/>
    <row r="4979" customFormat="1" ht="13.5" x14ac:dyDescent="0.3"/>
    <row r="4980" customFormat="1" ht="13.5" x14ac:dyDescent="0.3"/>
    <row r="4981" customFormat="1" ht="13.5" x14ac:dyDescent="0.3"/>
    <row r="4982" customFormat="1" ht="13.5" x14ac:dyDescent="0.3"/>
    <row r="4983" customFormat="1" ht="13.5" x14ac:dyDescent="0.3"/>
    <row r="4984" customFormat="1" ht="13.5" x14ac:dyDescent="0.3"/>
    <row r="4985" customFormat="1" ht="13.5" x14ac:dyDescent="0.3"/>
    <row r="4986" customFormat="1" ht="13.5" x14ac:dyDescent="0.3"/>
    <row r="4987" customFormat="1" ht="13.5" x14ac:dyDescent="0.3"/>
    <row r="4988" customFormat="1" ht="13.5" x14ac:dyDescent="0.3"/>
    <row r="4989" customFormat="1" ht="13.5" x14ac:dyDescent="0.3"/>
    <row r="4990" customFormat="1" ht="13.5" x14ac:dyDescent="0.3"/>
    <row r="4991" customFormat="1" ht="13.5" x14ac:dyDescent="0.3"/>
    <row r="4992" customFormat="1" ht="13.5" x14ac:dyDescent="0.3"/>
    <row r="4993" customFormat="1" ht="13.5" x14ac:dyDescent="0.3"/>
    <row r="4994" customFormat="1" ht="13.5" x14ac:dyDescent="0.3"/>
    <row r="4995" customFormat="1" ht="13.5" x14ac:dyDescent="0.3"/>
    <row r="4996" customFormat="1" ht="13.5" x14ac:dyDescent="0.3"/>
    <row r="4997" customFormat="1" ht="13.5" x14ac:dyDescent="0.3"/>
    <row r="4998" customFormat="1" ht="13.5" x14ac:dyDescent="0.3"/>
    <row r="4999" customFormat="1" ht="13.5" x14ac:dyDescent="0.3"/>
    <row r="5000" customFormat="1" ht="13.5" x14ac:dyDescent="0.3"/>
    <row r="5001" customFormat="1" ht="13.5" x14ac:dyDescent="0.3"/>
    <row r="5002" customFormat="1" ht="13.5" x14ac:dyDescent="0.3"/>
    <row r="5003" customFormat="1" ht="13.5" x14ac:dyDescent="0.3"/>
    <row r="5004" customFormat="1" ht="13.5" x14ac:dyDescent="0.3"/>
    <row r="5005" customFormat="1" ht="13.5" x14ac:dyDescent="0.3"/>
    <row r="5006" customFormat="1" ht="13.5" x14ac:dyDescent="0.3"/>
    <row r="5007" customFormat="1" ht="13.5" x14ac:dyDescent="0.3"/>
    <row r="5008" customFormat="1" ht="13.5" x14ac:dyDescent="0.3"/>
    <row r="5009" customFormat="1" ht="13.5" x14ac:dyDescent="0.3"/>
    <row r="5010" customFormat="1" ht="13.5" x14ac:dyDescent="0.3"/>
    <row r="5011" customFormat="1" ht="13.5" x14ac:dyDescent="0.3"/>
    <row r="5012" customFormat="1" ht="13.5" x14ac:dyDescent="0.3"/>
    <row r="5013" customFormat="1" ht="13.5" x14ac:dyDescent="0.3"/>
    <row r="5014" customFormat="1" ht="13.5" x14ac:dyDescent="0.3"/>
    <row r="5015" customFormat="1" ht="13.5" x14ac:dyDescent="0.3"/>
    <row r="5016" customFormat="1" ht="13.5" x14ac:dyDescent="0.3"/>
    <row r="5017" customFormat="1" ht="13.5" x14ac:dyDescent="0.3"/>
    <row r="5018" customFormat="1" ht="13.5" x14ac:dyDescent="0.3"/>
    <row r="5019" customFormat="1" ht="13.5" x14ac:dyDescent="0.3"/>
    <row r="5020" customFormat="1" ht="13.5" x14ac:dyDescent="0.3"/>
    <row r="5021" customFormat="1" ht="13.5" x14ac:dyDescent="0.3"/>
    <row r="5022" customFormat="1" ht="13.5" x14ac:dyDescent="0.3"/>
    <row r="5023" customFormat="1" ht="13.5" x14ac:dyDescent="0.3"/>
    <row r="5024" customFormat="1" ht="13.5" x14ac:dyDescent="0.3"/>
    <row r="5025" customFormat="1" ht="13.5" x14ac:dyDescent="0.3"/>
    <row r="5026" customFormat="1" ht="13.5" x14ac:dyDescent="0.3"/>
    <row r="5027" customFormat="1" ht="13.5" x14ac:dyDescent="0.3"/>
    <row r="5028" customFormat="1" ht="13.5" x14ac:dyDescent="0.3"/>
    <row r="5029" customFormat="1" ht="13.5" x14ac:dyDescent="0.3"/>
    <row r="5030" customFormat="1" ht="13.5" x14ac:dyDescent="0.3"/>
    <row r="5031" customFormat="1" ht="13.5" x14ac:dyDescent="0.3"/>
    <row r="5032" customFormat="1" ht="13.5" x14ac:dyDescent="0.3"/>
    <row r="5033" customFormat="1" ht="13.5" x14ac:dyDescent="0.3"/>
    <row r="5034" customFormat="1" ht="13.5" x14ac:dyDescent="0.3"/>
    <row r="5035" customFormat="1" ht="13.5" x14ac:dyDescent="0.3"/>
    <row r="5036" customFormat="1" ht="13.5" x14ac:dyDescent="0.3"/>
    <row r="5037" customFormat="1" ht="13.5" x14ac:dyDescent="0.3"/>
    <row r="5038" customFormat="1" ht="13.5" x14ac:dyDescent="0.3"/>
    <row r="5039" customFormat="1" ht="13.5" x14ac:dyDescent="0.3"/>
    <row r="5040" customFormat="1" ht="13.5" x14ac:dyDescent="0.3"/>
    <row r="5041" customFormat="1" ht="13.5" x14ac:dyDescent="0.3"/>
    <row r="5042" customFormat="1" ht="13.5" x14ac:dyDescent="0.3"/>
    <row r="5043" customFormat="1" ht="13.5" x14ac:dyDescent="0.3"/>
    <row r="5044" customFormat="1" ht="13.5" x14ac:dyDescent="0.3"/>
    <row r="5045" customFormat="1" ht="13.5" x14ac:dyDescent="0.3"/>
    <row r="5046" customFormat="1" ht="13.5" x14ac:dyDescent="0.3"/>
    <row r="5047" customFormat="1" ht="13.5" x14ac:dyDescent="0.3"/>
    <row r="5048" customFormat="1" ht="13.5" x14ac:dyDescent="0.3"/>
    <row r="5049" customFormat="1" ht="13.5" x14ac:dyDescent="0.3"/>
    <row r="5050" customFormat="1" ht="13.5" x14ac:dyDescent="0.3"/>
    <row r="5051" customFormat="1" ht="13.5" x14ac:dyDescent="0.3"/>
    <row r="5052" customFormat="1" ht="13.5" x14ac:dyDescent="0.3"/>
    <row r="5053" customFormat="1" ht="13.5" x14ac:dyDescent="0.3"/>
    <row r="5054" customFormat="1" ht="13.5" x14ac:dyDescent="0.3"/>
    <row r="5055" customFormat="1" ht="13.5" x14ac:dyDescent="0.3"/>
    <row r="5056" customFormat="1" ht="13.5" x14ac:dyDescent="0.3"/>
    <row r="5057" customFormat="1" ht="13.5" x14ac:dyDescent="0.3"/>
    <row r="5058" customFormat="1" ht="13.5" x14ac:dyDescent="0.3"/>
    <row r="5059" customFormat="1" ht="13.5" x14ac:dyDescent="0.3"/>
    <row r="5060" customFormat="1" ht="13.5" x14ac:dyDescent="0.3"/>
    <row r="5061" customFormat="1" ht="13.5" x14ac:dyDescent="0.3"/>
    <row r="5062" customFormat="1" ht="13.5" x14ac:dyDescent="0.3"/>
    <row r="5063" customFormat="1" ht="13.5" x14ac:dyDescent="0.3"/>
    <row r="5064" customFormat="1" ht="13.5" x14ac:dyDescent="0.3"/>
    <row r="5065" customFormat="1" ht="13.5" x14ac:dyDescent="0.3"/>
    <row r="5066" customFormat="1" ht="13.5" x14ac:dyDescent="0.3"/>
    <row r="5067" customFormat="1" ht="13.5" x14ac:dyDescent="0.3"/>
    <row r="5068" customFormat="1" ht="13.5" x14ac:dyDescent="0.3"/>
    <row r="5069" customFormat="1" ht="13.5" x14ac:dyDescent="0.3"/>
    <row r="5070" customFormat="1" ht="13.5" x14ac:dyDescent="0.3"/>
    <row r="5071" customFormat="1" ht="13.5" x14ac:dyDescent="0.3"/>
    <row r="5072" customFormat="1" ht="13.5" x14ac:dyDescent="0.3"/>
    <row r="5073" customFormat="1" ht="13.5" x14ac:dyDescent="0.3"/>
    <row r="5074" customFormat="1" ht="13.5" x14ac:dyDescent="0.3"/>
    <row r="5075" customFormat="1" ht="13.5" x14ac:dyDescent="0.3"/>
    <row r="5076" customFormat="1" ht="13.5" x14ac:dyDescent="0.3"/>
    <row r="5077" customFormat="1" ht="13.5" x14ac:dyDescent="0.3"/>
    <row r="5078" customFormat="1" ht="13.5" x14ac:dyDescent="0.3"/>
    <row r="5079" customFormat="1" ht="13.5" x14ac:dyDescent="0.3"/>
    <row r="5080" customFormat="1" ht="13.5" x14ac:dyDescent="0.3"/>
    <row r="5081" customFormat="1" ht="13.5" x14ac:dyDescent="0.3"/>
    <row r="5082" customFormat="1" ht="13.5" x14ac:dyDescent="0.3"/>
    <row r="5083" customFormat="1" ht="13.5" x14ac:dyDescent="0.3"/>
    <row r="5084" customFormat="1" ht="13.5" x14ac:dyDescent="0.3"/>
    <row r="5085" customFormat="1" ht="13.5" x14ac:dyDescent="0.3"/>
    <row r="5086" customFormat="1" ht="13.5" x14ac:dyDescent="0.3"/>
    <row r="5087" customFormat="1" ht="13.5" x14ac:dyDescent="0.3"/>
    <row r="5088" customFormat="1" ht="13.5" x14ac:dyDescent="0.3"/>
    <row r="5089" customFormat="1" ht="13.5" x14ac:dyDescent="0.3"/>
    <row r="5090" customFormat="1" ht="13.5" x14ac:dyDescent="0.3"/>
    <row r="5091" customFormat="1" ht="13.5" x14ac:dyDescent="0.3"/>
    <row r="5092" customFormat="1" ht="13.5" x14ac:dyDescent="0.3"/>
    <row r="5093" customFormat="1" ht="13.5" x14ac:dyDescent="0.3"/>
    <row r="5094" customFormat="1" ht="13.5" x14ac:dyDescent="0.3"/>
    <row r="5095" customFormat="1" ht="13.5" x14ac:dyDescent="0.3"/>
    <row r="5096" customFormat="1" ht="13.5" x14ac:dyDescent="0.3"/>
    <row r="5097" customFormat="1" ht="13.5" x14ac:dyDescent="0.3"/>
    <row r="5098" customFormat="1" ht="13.5" x14ac:dyDescent="0.3"/>
    <row r="5099" customFormat="1" ht="13.5" x14ac:dyDescent="0.3"/>
    <row r="5100" customFormat="1" ht="13.5" x14ac:dyDescent="0.3"/>
    <row r="5101" customFormat="1" ht="13.5" x14ac:dyDescent="0.3"/>
    <row r="5102" customFormat="1" ht="13.5" x14ac:dyDescent="0.3"/>
    <row r="5103" customFormat="1" ht="13.5" x14ac:dyDescent="0.3"/>
    <row r="5104" customFormat="1" ht="13.5" x14ac:dyDescent="0.3"/>
    <row r="5105" customFormat="1" ht="13.5" x14ac:dyDescent="0.3"/>
    <row r="5106" customFormat="1" ht="13.5" x14ac:dyDescent="0.3"/>
    <row r="5107" customFormat="1" ht="13.5" x14ac:dyDescent="0.3"/>
    <row r="5108" customFormat="1" ht="13.5" x14ac:dyDescent="0.3"/>
    <row r="5109" customFormat="1" ht="13.5" x14ac:dyDescent="0.3"/>
    <row r="5110" customFormat="1" ht="13.5" x14ac:dyDescent="0.3"/>
    <row r="5111" customFormat="1" ht="13.5" x14ac:dyDescent="0.3"/>
    <row r="5112" customFormat="1" ht="13.5" x14ac:dyDescent="0.3"/>
    <row r="5113" customFormat="1" ht="13.5" x14ac:dyDescent="0.3"/>
    <row r="5114" customFormat="1" ht="13.5" x14ac:dyDescent="0.3"/>
    <row r="5115" customFormat="1" ht="13.5" x14ac:dyDescent="0.3"/>
    <row r="5116" customFormat="1" ht="13.5" x14ac:dyDescent="0.3"/>
    <row r="5117" customFormat="1" ht="13.5" x14ac:dyDescent="0.3"/>
    <row r="5118" customFormat="1" ht="13.5" x14ac:dyDescent="0.3"/>
    <row r="5119" customFormat="1" ht="13.5" x14ac:dyDescent="0.3"/>
    <row r="5120" customFormat="1" ht="13.5" x14ac:dyDescent="0.3"/>
    <row r="5121" customFormat="1" ht="13.5" x14ac:dyDescent="0.3"/>
    <row r="5122" customFormat="1" ht="13.5" x14ac:dyDescent="0.3"/>
    <row r="5123" customFormat="1" ht="13.5" x14ac:dyDescent="0.3"/>
    <row r="5124" customFormat="1" ht="13.5" x14ac:dyDescent="0.3"/>
    <row r="5125" customFormat="1" ht="13.5" x14ac:dyDescent="0.3"/>
    <row r="5126" customFormat="1" ht="13.5" x14ac:dyDescent="0.3"/>
    <row r="5127" customFormat="1" ht="13.5" x14ac:dyDescent="0.3"/>
    <row r="5128" customFormat="1" ht="13.5" x14ac:dyDescent="0.3"/>
    <row r="5129" customFormat="1" ht="13.5" x14ac:dyDescent="0.3"/>
    <row r="5130" customFormat="1" ht="13.5" x14ac:dyDescent="0.3"/>
    <row r="5131" customFormat="1" ht="13.5" x14ac:dyDescent="0.3"/>
    <row r="5132" customFormat="1" ht="13.5" x14ac:dyDescent="0.3"/>
    <row r="5133" customFormat="1" ht="13.5" x14ac:dyDescent="0.3"/>
    <row r="5134" customFormat="1" ht="13.5" x14ac:dyDescent="0.3"/>
    <row r="5135" customFormat="1" ht="13.5" x14ac:dyDescent="0.3"/>
    <row r="5136" customFormat="1" ht="13.5" x14ac:dyDescent="0.3"/>
    <row r="5137" customFormat="1" ht="13.5" x14ac:dyDescent="0.3"/>
    <row r="5138" customFormat="1" ht="13.5" x14ac:dyDescent="0.3"/>
    <row r="5139" customFormat="1" ht="13.5" x14ac:dyDescent="0.3"/>
    <row r="5140" customFormat="1" ht="13.5" x14ac:dyDescent="0.3"/>
    <row r="5141" customFormat="1" ht="13.5" x14ac:dyDescent="0.3"/>
    <row r="5142" customFormat="1" ht="13.5" x14ac:dyDescent="0.3"/>
    <row r="5143" customFormat="1" ht="13.5" x14ac:dyDescent="0.3"/>
    <row r="5144" customFormat="1" ht="13.5" x14ac:dyDescent="0.3"/>
    <row r="5145" customFormat="1" ht="13.5" x14ac:dyDescent="0.3"/>
    <row r="5146" customFormat="1" ht="13.5" x14ac:dyDescent="0.3"/>
    <row r="5147" customFormat="1" ht="13.5" x14ac:dyDescent="0.3"/>
    <row r="5148" customFormat="1" ht="13.5" x14ac:dyDescent="0.3"/>
    <row r="5149" customFormat="1" ht="13.5" x14ac:dyDescent="0.3"/>
    <row r="5150" customFormat="1" ht="13.5" x14ac:dyDescent="0.3"/>
    <row r="5151" customFormat="1" ht="13.5" x14ac:dyDescent="0.3"/>
    <row r="5152" customFormat="1" ht="13.5" x14ac:dyDescent="0.3"/>
    <row r="5153" customFormat="1" ht="13.5" x14ac:dyDescent="0.3"/>
    <row r="5154" customFormat="1" ht="13.5" x14ac:dyDescent="0.3"/>
    <row r="5155" customFormat="1" ht="13.5" x14ac:dyDescent="0.3"/>
    <row r="5156" customFormat="1" ht="13.5" x14ac:dyDescent="0.3"/>
    <row r="5157" customFormat="1" ht="13.5" x14ac:dyDescent="0.3"/>
    <row r="5158" customFormat="1" ht="13.5" x14ac:dyDescent="0.3"/>
    <row r="5159" customFormat="1" ht="13.5" x14ac:dyDescent="0.3"/>
    <row r="5160" customFormat="1" ht="13.5" x14ac:dyDescent="0.3"/>
    <row r="5161" customFormat="1" ht="13.5" x14ac:dyDescent="0.3"/>
    <row r="5162" customFormat="1" ht="13.5" x14ac:dyDescent="0.3"/>
    <row r="5163" customFormat="1" ht="13.5" x14ac:dyDescent="0.3"/>
    <row r="5164" customFormat="1" ht="13.5" x14ac:dyDescent="0.3"/>
    <row r="5165" customFormat="1" ht="13.5" x14ac:dyDescent="0.3"/>
    <row r="5166" customFormat="1" ht="13.5" x14ac:dyDescent="0.3"/>
    <row r="5167" customFormat="1" ht="13.5" x14ac:dyDescent="0.3"/>
    <row r="5168" customFormat="1" ht="13.5" x14ac:dyDescent="0.3"/>
    <row r="5169" customFormat="1" ht="13.5" x14ac:dyDescent="0.3"/>
    <row r="5170" customFormat="1" ht="13.5" x14ac:dyDescent="0.3"/>
    <row r="5171" customFormat="1" ht="13.5" x14ac:dyDescent="0.3"/>
    <row r="5172" customFormat="1" ht="13.5" x14ac:dyDescent="0.3"/>
    <row r="5173" customFormat="1" ht="13.5" x14ac:dyDescent="0.3"/>
    <row r="5174" customFormat="1" ht="13.5" x14ac:dyDescent="0.3"/>
    <row r="5175" customFormat="1" ht="13.5" x14ac:dyDescent="0.3"/>
    <row r="5176" customFormat="1" ht="13.5" x14ac:dyDescent="0.3"/>
    <row r="5177" customFormat="1" ht="13.5" x14ac:dyDescent="0.3"/>
    <row r="5178" customFormat="1" ht="13.5" x14ac:dyDescent="0.3"/>
    <row r="5179" customFormat="1" ht="13.5" x14ac:dyDescent="0.3"/>
    <row r="5180" customFormat="1" ht="13.5" x14ac:dyDescent="0.3"/>
    <row r="5181" customFormat="1" ht="13.5" x14ac:dyDescent="0.3"/>
    <row r="5182" customFormat="1" ht="13.5" x14ac:dyDescent="0.3"/>
    <row r="5183" customFormat="1" ht="13.5" x14ac:dyDescent="0.3"/>
    <row r="5184" customFormat="1" ht="13.5" x14ac:dyDescent="0.3"/>
    <row r="5185" customFormat="1" ht="13.5" x14ac:dyDescent="0.3"/>
    <row r="5186" customFormat="1" ht="13.5" x14ac:dyDescent="0.3"/>
    <row r="5187" customFormat="1" ht="13.5" x14ac:dyDescent="0.3"/>
    <row r="5188" customFormat="1" ht="13.5" x14ac:dyDescent="0.3"/>
    <row r="5189" customFormat="1" ht="13.5" x14ac:dyDescent="0.3"/>
    <row r="5190" customFormat="1" ht="13.5" x14ac:dyDescent="0.3"/>
    <row r="5191" customFormat="1" ht="13.5" x14ac:dyDescent="0.3"/>
    <row r="5192" customFormat="1" ht="13.5" x14ac:dyDescent="0.3"/>
    <row r="5193" customFormat="1" ht="13.5" x14ac:dyDescent="0.3"/>
    <row r="5194" customFormat="1" ht="13.5" x14ac:dyDescent="0.3"/>
    <row r="5195" customFormat="1" ht="13.5" x14ac:dyDescent="0.3"/>
    <row r="5196" customFormat="1" ht="13.5" x14ac:dyDescent="0.3"/>
    <row r="5197" customFormat="1" ht="13.5" x14ac:dyDescent="0.3"/>
    <row r="5198" customFormat="1" ht="13.5" x14ac:dyDescent="0.3"/>
    <row r="5199" customFormat="1" ht="13.5" x14ac:dyDescent="0.3"/>
    <row r="5200" customFormat="1" ht="13.5" x14ac:dyDescent="0.3"/>
    <row r="5201" customFormat="1" ht="13.5" x14ac:dyDescent="0.3"/>
    <row r="5202" customFormat="1" ht="13.5" x14ac:dyDescent="0.3"/>
    <row r="5203" customFormat="1" ht="13.5" x14ac:dyDescent="0.3"/>
    <row r="5204" customFormat="1" ht="13.5" x14ac:dyDescent="0.3"/>
    <row r="5205" customFormat="1" ht="13.5" x14ac:dyDescent="0.3"/>
    <row r="5206" customFormat="1" ht="13.5" x14ac:dyDescent="0.3"/>
    <row r="5207" customFormat="1" ht="13.5" x14ac:dyDescent="0.3"/>
    <row r="5208" customFormat="1" ht="13.5" x14ac:dyDescent="0.3"/>
    <row r="5209" customFormat="1" ht="13.5" x14ac:dyDescent="0.3"/>
    <row r="5210" customFormat="1" ht="13.5" x14ac:dyDescent="0.3"/>
    <row r="5211" customFormat="1" ht="13.5" x14ac:dyDescent="0.3"/>
    <row r="5212" customFormat="1" ht="13.5" x14ac:dyDescent="0.3"/>
    <row r="5213" customFormat="1" ht="13.5" x14ac:dyDescent="0.3"/>
    <row r="5214" customFormat="1" ht="13.5" x14ac:dyDescent="0.3"/>
    <row r="5215" customFormat="1" ht="13.5" x14ac:dyDescent="0.3"/>
    <row r="5216" customFormat="1" ht="13.5" x14ac:dyDescent="0.3"/>
    <row r="5217" customFormat="1" ht="13.5" x14ac:dyDescent="0.3"/>
    <row r="5218" customFormat="1" ht="13.5" x14ac:dyDescent="0.3"/>
    <row r="5219" customFormat="1" ht="13.5" x14ac:dyDescent="0.3"/>
    <row r="5220" customFormat="1" ht="13.5" x14ac:dyDescent="0.3"/>
    <row r="5221" customFormat="1" ht="13.5" x14ac:dyDescent="0.3"/>
    <row r="5222" customFormat="1" ht="13.5" x14ac:dyDescent="0.3"/>
    <row r="5223" customFormat="1" ht="13.5" x14ac:dyDescent="0.3"/>
    <row r="5224" customFormat="1" ht="13.5" x14ac:dyDescent="0.3"/>
    <row r="5225" customFormat="1" ht="13.5" x14ac:dyDescent="0.3"/>
    <row r="5226" customFormat="1" ht="13.5" x14ac:dyDescent="0.3"/>
    <row r="5227" customFormat="1" ht="13.5" x14ac:dyDescent="0.3"/>
    <row r="5228" customFormat="1" ht="13.5" x14ac:dyDescent="0.3"/>
    <row r="5229" customFormat="1" ht="13.5" x14ac:dyDescent="0.3"/>
    <row r="5230" customFormat="1" ht="13.5" x14ac:dyDescent="0.3"/>
    <row r="5231" customFormat="1" ht="13.5" x14ac:dyDescent="0.3"/>
    <row r="5232" customFormat="1" ht="13.5" x14ac:dyDescent="0.3"/>
    <row r="5233" customFormat="1" ht="13.5" x14ac:dyDescent="0.3"/>
    <row r="5234" customFormat="1" ht="13.5" x14ac:dyDescent="0.3"/>
    <row r="5235" customFormat="1" ht="13.5" x14ac:dyDescent="0.3"/>
    <row r="5236" customFormat="1" ht="13.5" x14ac:dyDescent="0.3"/>
    <row r="5237" customFormat="1" ht="13.5" x14ac:dyDescent="0.3"/>
    <row r="5238" customFormat="1" ht="13.5" x14ac:dyDescent="0.3"/>
    <row r="5239" customFormat="1" ht="13.5" x14ac:dyDescent="0.3"/>
    <row r="5240" customFormat="1" ht="13.5" x14ac:dyDescent="0.3"/>
    <row r="5241" customFormat="1" ht="13.5" x14ac:dyDescent="0.3"/>
    <row r="5242" customFormat="1" ht="13.5" x14ac:dyDescent="0.3"/>
    <row r="5243" customFormat="1" ht="13.5" x14ac:dyDescent="0.3"/>
    <row r="5244" customFormat="1" ht="13.5" x14ac:dyDescent="0.3"/>
    <row r="5245" customFormat="1" ht="13.5" x14ac:dyDescent="0.3"/>
    <row r="5246" customFormat="1" ht="13.5" x14ac:dyDescent="0.3"/>
    <row r="5247" customFormat="1" ht="13.5" x14ac:dyDescent="0.3"/>
    <row r="5248" customFormat="1" ht="13.5" x14ac:dyDescent="0.3"/>
    <row r="5249" customFormat="1" ht="13.5" x14ac:dyDescent="0.3"/>
    <row r="5250" customFormat="1" ht="13.5" x14ac:dyDescent="0.3"/>
    <row r="5251" customFormat="1" ht="13.5" x14ac:dyDescent="0.3"/>
    <row r="5252" customFormat="1" ht="13.5" x14ac:dyDescent="0.3"/>
    <row r="5253" customFormat="1" ht="13.5" x14ac:dyDescent="0.3"/>
    <row r="5254" customFormat="1" ht="13.5" x14ac:dyDescent="0.3"/>
    <row r="5255" customFormat="1" ht="13.5" x14ac:dyDescent="0.3"/>
    <row r="5256" customFormat="1" ht="13.5" x14ac:dyDescent="0.3"/>
    <row r="5257" customFormat="1" ht="13.5" x14ac:dyDescent="0.3"/>
    <row r="5258" customFormat="1" ht="13.5" x14ac:dyDescent="0.3"/>
    <row r="5259" customFormat="1" ht="13.5" x14ac:dyDescent="0.3"/>
    <row r="5260" customFormat="1" ht="13.5" x14ac:dyDescent="0.3"/>
    <row r="5261" customFormat="1" ht="13.5" x14ac:dyDescent="0.3"/>
    <row r="5262" customFormat="1" ht="13.5" x14ac:dyDescent="0.3"/>
    <row r="5263" customFormat="1" ht="13.5" x14ac:dyDescent="0.3"/>
    <row r="5264" customFormat="1" ht="13.5" x14ac:dyDescent="0.3"/>
    <row r="5265" customFormat="1" ht="13.5" x14ac:dyDescent="0.3"/>
    <row r="5266" customFormat="1" ht="13.5" x14ac:dyDescent="0.3"/>
    <row r="5267" customFormat="1" ht="13.5" x14ac:dyDescent="0.3"/>
    <row r="5268" customFormat="1" ht="13.5" x14ac:dyDescent="0.3"/>
    <row r="5269" customFormat="1" ht="13.5" x14ac:dyDescent="0.3"/>
    <row r="5270" customFormat="1" ht="13.5" x14ac:dyDescent="0.3"/>
    <row r="5271" customFormat="1" ht="13.5" x14ac:dyDescent="0.3"/>
    <row r="5272" customFormat="1" ht="13.5" x14ac:dyDescent="0.3"/>
    <row r="5273" customFormat="1" ht="13.5" x14ac:dyDescent="0.3"/>
    <row r="5274" customFormat="1" ht="13.5" x14ac:dyDescent="0.3"/>
    <row r="5275" customFormat="1" ht="13.5" x14ac:dyDescent="0.3"/>
    <row r="5276" customFormat="1" ht="13.5" x14ac:dyDescent="0.3"/>
    <row r="5277" customFormat="1" ht="13.5" x14ac:dyDescent="0.3"/>
    <row r="5278" customFormat="1" ht="13.5" x14ac:dyDescent="0.3"/>
    <row r="5279" customFormat="1" ht="13.5" x14ac:dyDescent="0.3"/>
    <row r="5280" customFormat="1" ht="13.5" x14ac:dyDescent="0.3"/>
    <row r="5281" customFormat="1" ht="13.5" x14ac:dyDescent="0.3"/>
    <row r="5282" customFormat="1" ht="13.5" x14ac:dyDescent="0.3"/>
    <row r="5283" customFormat="1" ht="13.5" x14ac:dyDescent="0.3"/>
    <row r="5284" customFormat="1" ht="13.5" x14ac:dyDescent="0.3"/>
    <row r="5285" customFormat="1" ht="13.5" x14ac:dyDescent="0.3"/>
    <row r="5286" customFormat="1" ht="13.5" x14ac:dyDescent="0.3"/>
    <row r="5287" customFormat="1" ht="13.5" x14ac:dyDescent="0.3"/>
    <row r="5288" customFormat="1" ht="13.5" x14ac:dyDescent="0.3"/>
    <row r="5289" customFormat="1" ht="13.5" x14ac:dyDescent="0.3"/>
    <row r="5290" customFormat="1" ht="13.5" x14ac:dyDescent="0.3"/>
    <row r="5291" customFormat="1" ht="13.5" x14ac:dyDescent="0.3"/>
    <row r="5292" customFormat="1" ht="13.5" x14ac:dyDescent="0.3"/>
    <row r="5293" customFormat="1" ht="13.5" x14ac:dyDescent="0.3"/>
    <row r="5294" customFormat="1" ht="13.5" x14ac:dyDescent="0.3"/>
    <row r="5295" customFormat="1" ht="13.5" x14ac:dyDescent="0.3"/>
    <row r="5296" customFormat="1" ht="13.5" x14ac:dyDescent="0.3"/>
    <row r="5297" customFormat="1" ht="13.5" x14ac:dyDescent="0.3"/>
    <row r="5298" customFormat="1" ht="13.5" x14ac:dyDescent="0.3"/>
    <row r="5299" customFormat="1" ht="13.5" x14ac:dyDescent="0.3"/>
    <row r="5300" customFormat="1" ht="13.5" x14ac:dyDescent="0.3"/>
    <row r="5301" customFormat="1" ht="13.5" x14ac:dyDescent="0.3"/>
    <row r="5302" customFormat="1" ht="13.5" x14ac:dyDescent="0.3"/>
    <row r="5303" customFormat="1" ht="13.5" x14ac:dyDescent="0.3"/>
    <row r="5304" customFormat="1" ht="13.5" x14ac:dyDescent="0.3"/>
    <row r="5305" customFormat="1" ht="13.5" x14ac:dyDescent="0.3"/>
    <row r="5306" customFormat="1" ht="13.5" x14ac:dyDescent="0.3"/>
    <row r="5307" customFormat="1" ht="13.5" x14ac:dyDescent="0.3"/>
    <row r="5308" customFormat="1" ht="13.5" x14ac:dyDescent="0.3"/>
    <row r="5309" customFormat="1" ht="13.5" x14ac:dyDescent="0.3"/>
    <row r="5310" customFormat="1" ht="13.5" x14ac:dyDescent="0.3"/>
    <row r="5311" customFormat="1" ht="13.5" x14ac:dyDescent="0.3"/>
    <row r="5312" customFormat="1" ht="13.5" x14ac:dyDescent="0.3"/>
    <row r="5313" customFormat="1" ht="13.5" x14ac:dyDescent="0.3"/>
    <row r="5314" customFormat="1" ht="13.5" x14ac:dyDescent="0.3"/>
    <row r="5315" customFormat="1" ht="13.5" x14ac:dyDescent="0.3"/>
    <row r="5316" customFormat="1" ht="13.5" x14ac:dyDescent="0.3"/>
    <row r="5317" customFormat="1" ht="13.5" x14ac:dyDescent="0.3"/>
    <row r="5318" customFormat="1" ht="13.5" x14ac:dyDescent="0.3"/>
    <row r="5319" customFormat="1" ht="13.5" x14ac:dyDescent="0.3"/>
    <row r="5320" customFormat="1" ht="13.5" x14ac:dyDescent="0.3"/>
    <row r="5321" customFormat="1" ht="13.5" x14ac:dyDescent="0.3"/>
    <row r="5322" customFormat="1" ht="13.5" x14ac:dyDescent="0.3"/>
    <row r="5323" customFormat="1" ht="13.5" x14ac:dyDescent="0.3"/>
    <row r="5324" customFormat="1" ht="13.5" x14ac:dyDescent="0.3"/>
    <row r="5325" customFormat="1" ht="13.5" x14ac:dyDescent="0.3"/>
    <row r="5326" customFormat="1" ht="13.5" x14ac:dyDescent="0.3"/>
    <row r="5327" customFormat="1" ht="13.5" x14ac:dyDescent="0.3"/>
    <row r="5328" customFormat="1" ht="13.5" x14ac:dyDescent="0.3"/>
    <row r="5329" customFormat="1" ht="13.5" x14ac:dyDescent="0.3"/>
    <row r="5330" customFormat="1" ht="13.5" x14ac:dyDescent="0.3"/>
    <row r="5331" customFormat="1" ht="13.5" x14ac:dyDescent="0.3"/>
    <row r="5332" customFormat="1" ht="13.5" x14ac:dyDescent="0.3"/>
    <row r="5333" customFormat="1" ht="13.5" x14ac:dyDescent="0.3"/>
    <row r="5334" customFormat="1" ht="13.5" x14ac:dyDescent="0.3"/>
    <row r="5335" customFormat="1" ht="13.5" x14ac:dyDescent="0.3"/>
    <row r="5336" customFormat="1" ht="13.5" x14ac:dyDescent="0.3"/>
    <row r="5337" customFormat="1" ht="13.5" x14ac:dyDescent="0.3"/>
    <row r="5338" customFormat="1" ht="13.5" x14ac:dyDescent="0.3"/>
    <row r="5339" customFormat="1" ht="13.5" x14ac:dyDescent="0.3"/>
    <row r="5340" customFormat="1" ht="13.5" x14ac:dyDescent="0.3"/>
    <row r="5341" customFormat="1" ht="13.5" x14ac:dyDescent="0.3"/>
    <row r="5342" customFormat="1" ht="13.5" x14ac:dyDescent="0.3"/>
    <row r="5343" customFormat="1" ht="13.5" x14ac:dyDescent="0.3"/>
    <row r="5344" customFormat="1" ht="13.5" x14ac:dyDescent="0.3"/>
    <row r="5345" customFormat="1" ht="13.5" x14ac:dyDescent="0.3"/>
    <row r="5346" customFormat="1" ht="13.5" x14ac:dyDescent="0.3"/>
    <row r="5347" customFormat="1" ht="13.5" x14ac:dyDescent="0.3"/>
    <row r="5348" customFormat="1" ht="13.5" x14ac:dyDescent="0.3"/>
    <row r="5349" customFormat="1" ht="13.5" x14ac:dyDescent="0.3"/>
    <row r="5350" customFormat="1" ht="13.5" x14ac:dyDescent="0.3"/>
    <row r="5351" customFormat="1" ht="13.5" x14ac:dyDescent="0.3"/>
    <row r="5352" customFormat="1" ht="13.5" x14ac:dyDescent="0.3"/>
    <row r="5353" customFormat="1" ht="13.5" x14ac:dyDescent="0.3"/>
    <row r="5354" customFormat="1" ht="13.5" x14ac:dyDescent="0.3"/>
    <row r="5355" customFormat="1" ht="13.5" x14ac:dyDescent="0.3"/>
    <row r="5356" customFormat="1" ht="13.5" x14ac:dyDescent="0.3"/>
    <row r="5357" customFormat="1" ht="13.5" x14ac:dyDescent="0.3"/>
    <row r="5358" customFormat="1" ht="13.5" x14ac:dyDescent="0.3"/>
    <row r="5359" customFormat="1" ht="13.5" x14ac:dyDescent="0.3"/>
    <row r="5360" customFormat="1" ht="13.5" x14ac:dyDescent="0.3"/>
    <row r="5361" customFormat="1" ht="13.5" x14ac:dyDescent="0.3"/>
    <row r="5362" customFormat="1" ht="13.5" x14ac:dyDescent="0.3"/>
    <row r="5363" customFormat="1" ht="13.5" x14ac:dyDescent="0.3"/>
    <row r="5364" customFormat="1" ht="13.5" x14ac:dyDescent="0.3"/>
    <row r="5365" customFormat="1" ht="13.5" x14ac:dyDescent="0.3"/>
    <row r="5366" customFormat="1" ht="13.5" x14ac:dyDescent="0.3"/>
    <row r="5367" customFormat="1" ht="13.5" x14ac:dyDescent="0.3"/>
    <row r="5368" customFormat="1" ht="13.5" x14ac:dyDescent="0.3"/>
    <row r="5369" customFormat="1" ht="13.5" x14ac:dyDescent="0.3"/>
    <row r="5370" customFormat="1" ht="13.5" x14ac:dyDescent="0.3"/>
    <row r="5371" customFormat="1" ht="13.5" x14ac:dyDescent="0.3"/>
    <row r="5372" customFormat="1" ht="13.5" x14ac:dyDescent="0.3"/>
    <row r="5373" customFormat="1" ht="13.5" x14ac:dyDescent="0.3"/>
    <row r="5374" customFormat="1" ht="13.5" x14ac:dyDescent="0.3"/>
    <row r="5375" customFormat="1" ht="13.5" x14ac:dyDescent="0.3"/>
    <row r="5376" customFormat="1" ht="13.5" x14ac:dyDescent="0.3"/>
    <row r="5377" customFormat="1" ht="13.5" x14ac:dyDescent="0.3"/>
    <row r="5378" customFormat="1" ht="13.5" x14ac:dyDescent="0.3"/>
    <row r="5379" customFormat="1" ht="13.5" x14ac:dyDescent="0.3"/>
    <row r="5380" customFormat="1" ht="13.5" x14ac:dyDescent="0.3"/>
    <row r="5381" customFormat="1" ht="13.5" x14ac:dyDescent="0.3"/>
    <row r="5382" customFormat="1" ht="13.5" x14ac:dyDescent="0.3"/>
    <row r="5383" customFormat="1" ht="13.5" x14ac:dyDescent="0.3"/>
    <row r="5384" customFormat="1" ht="13.5" x14ac:dyDescent="0.3"/>
    <row r="5385" customFormat="1" ht="13.5" x14ac:dyDescent="0.3"/>
    <row r="5386" customFormat="1" ht="13.5" x14ac:dyDescent="0.3"/>
    <row r="5387" customFormat="1" ht="13.5" x14ac:dyDescent="0.3"/>
    <row r="5388" customFormat="1" ht="13.5" x14ac:dyDescent="0.3"/>
    <row r="5389" customFormat="1" ht="13.5" x14ac:dyDescent="0.3"/>
    <row r="5390" customFormat="1" ht="13.5" x14ac:dyDescent="0.3"/>
    <row r="5391" customFormat="1" ht="13.5" x14ac:dyDescent="0.3"/>
    <row r="5392" customFormat="1" ht="13.5" x14ac:dyDescent="0.3"/>
    <row r="5393" customFormat="1" ht="13.5" x14ac:dyDescent="0.3"/>
    <row r="5394" customFormat="1" ht="13.5" x14ac:dyDescent="0.3"/>
    <row r="5395" customFormat="1" ht="13.5" x14ac:dyDescent="0.3"/>
    <row r="5396" customFormat="1" ht="13.5" x14ac:dyDescent="0.3"/>
    <row r="5397" customFormat="1" ht="13.5" x14ac:dyDescent="0.3"/>
    <row r="5398" customFormat="1" ht="13.5" x14ac:dyDescent="0.3"/>
    <row r="5399" customFormat="1" ht="13.5" x14ac:dyDescent="0.3"/>
    <row r="5400" customFormat="1" ht="13.5" x14ac:dyDescent="0.3"/>
    <row r="5401" customFormat="1" ht="13.5" x14ac:dyDescent="0.3"/>
    <row r="5402" customFormat="1" ht="13.5" x14ac:dyDescent="0.3"/>
    <row r="5403" customFormat="1" ht="13.5" x14ac:dyDescent="0.3"/>
    <row r="5404" customFormat="1" ht="13.5" x14ac:dyDescent="0.3"/>
    <row r="5405" customFormat="1" ht="13.5" x14ac:dyDescent="0.3"/>
    <row r="5406" customFormat="1" ht="13.5" x14ac:dyDescent="0.3"/>
    <row r="5407" customFormat="1" ht="13.5" x14ac:dyDescent="0.3"/>
    <row r="5408" customFormat="1" ht="13.5" x14ac:dyDescent="0.3"/>
    <row r="5409" customFormat="1" ht="13.5" x14ac:dyDescent="0.3"/>
    <row r="5410" customFormat="1" ht="13.5" x14ac:dyDescent="0.3"/>
    <row r="5411" customFormat="1" ht="13.5" x14ac:dyDescent="0.3"/>
    <row r="5412" customFormat="1" ht="13.5" x14ac:dyDescent="0.3"/>
    <row r="5413" customFormat="1" ht="13.5" x14ac:dyDescent="0.3"/>
    <row r="5414" customFormat="1" ht="13.5" x14ac:dyDescent="0.3"/>
    <row r="5415" customFormat="1" ht="13.5" x14ac:dyDescent="0.3"/>
    <row r="5416" customFormat="1" ht="13.5" x14ac:dyDescent="0.3"/>
    <row r="5417" customFormat="1" ht="13.5" x14ac:dyDescent="0.3"/>
    <row r="5418" customFormat="1" ht="13.5" x14ac:dyDescent="0.3"/>
    <row r="5419" customFormat="1" ht="13.5" x14ac:dyDescent="0.3"/>
    <row r="5420" customFormat="1" ht="13.5" x14ac:dyDescent="0.3"/>
    <row r="5421" customFormat="1" ht="13.5" x14ac:dyDescent="0.3"/>
    <row r="5422" customFormat="1" ht="13.5" x14ac:dyDescent="0.3"/>
    <row r="5423" customFormat="1" ht="13.5" x14ac:dyDescent="0.3"/>
    <row r="5424" customFormat="1" ht="13.5" x14ac:dyDescent="0.3"/>
    <row r="5425" customFormat="1" ht="13.5" x14ac:dyDescent="0.3"/>
    <row r="5426" customFormat="1" ht="13.5" x14ac:dyDescent="0.3"/>
    <row r="5427" customFormat="1" ht="13.5" x14ac:dyDescent="0.3"/>
    <row r="5428" customFormat="1" ht="13.5" x14ac:dyDescent="0.3"/>
    <row r="5429" customFormat="1" ht="13.5" x14ac:dyDescent="0.3"/>
    <row r="5430" customFormat="1" ht="13.5" x14ac:dyDescent="0.3"/>
    <row r="5431" customFormat="1" ht="13.5" x14ac:dyDescent="0.3"/>
    <row r="5432" customFormat="1" ht="13.5" x14ac:dyDescent="0.3"/>
    <row r="5433" customFormat="1" ht="13.5" x14ac:dyDescent="0.3"/>
    <row r="5434" customFormat="1" ht="13.5" x14ac:dyDescent="0.3"/>
    <row r="5435" customFormat="1" ht="13.5" x14ac:dyDescent="0.3"/>
    <row r="5436" customFormat="1" ht="13.5" x14ac:dyDescent="0.3"/>
    <row r="5437" customFormat="1" ht="13.5" x14ac:dyDescent="0.3"/>
    <row r="5438" customFormat="1" ht="13.5" x14ac:dyDescent="0.3"/>
    <row r="5439" customFormat="1" ht="13.5" x14ac:dyDescent="0.3"/>
    <row r="5440" customFormat="1" ht="13.5" x14ac:dyDescent="0.3"/>
    <row r="5441" customFormat="1" ht="13.5" x14ac:dyDescent="0.3"/>
    <row r="5442" customFormat="1" ht="13.5" x14ac:dyDescent="0.3"/>
    <row r="5443" customFormat="1" ht="13.5" x14ac:dyDescent="0.3"/>
    <row r="5444" customFormat="1" ht="13.5" x14ac:dyDescent="0.3"/>
    <row r="5445" customFormat="1" ht="13.5" x14ac:dyDescent="0.3"/>
    <row r="5446" customFormat="1" ht="13.5" x14ac:dyDescent="0.3"/>
    <row r="5447" customFormat="1" ht="13.5" x14ac:dyDescent="0.3"/>
    <row r="5448" customFormat="1" ht="13.5" x14ac:dyDescent="0.3"/>
    <row r="5449" customFormat="1" ht="13.5" x14ac:dyDescent="0.3"/>
    <row r="5450" customFormat="1" ht="13.5" x14ac:dyDescent="0.3"/>
    <row r="5451" customFormat="1" ht="13.5" x14ac:dyDescent="0.3"/>
    <row r="5452" customFormat="1" ht="13.5" x14ac:dyDescent="0.3"/>
    <row r="5453" customFormat="1" ht="13.5" x14ac:dyDescent="0.3"/>
    <row r="5454" customFormat="1" ht="13.5" x14ac:dyDescent="0.3"/>
    <row r="5455" customFormat="1" ht="13.5" x14ac:dyDescent="0.3"/>
    <row r="5456" customFormat="1" ht="13.5" x14ac:dyDescent="0.3"/>
    <row r="5457" customFormat="1" ht="13.5" x14ac:dyDescent="0.3"/>
    <row r="5458" customFormat="1" ht="13.5" x14ac:dyDescent="0.3"/>
    <row r="5459" customFormat="1" ht="13.5" x14ac:dyDescent="0.3"/>
    <row r="5460" customFormat="1" ht="13.5" x14ac:dyDescent="0.3"/>
    <row r="5461" customFormat="1" ht="13.5" x14ac:dyDescent="0.3"/>
    <row r="5462" customFormat="1" ht="13.5" x14ac:dyDescent="0.3"/>
    <row r="5463" customFormat="1" ht="13.5" x14ac:dyDescent="0.3"/>
    <row r="5464" customFormat="1" ht="13.5" x14ac:dyDescent="0.3"/>
    <row r="5465" customFormat="1" ht="13.5" x14ac:dyDescent="0.3"/>
    <row r="5466" customFormat="1" ht="13.5" x14ac:dyDescent="0.3"/>
    <row r="5467" customFormat="1" ht="13.5" x14ac:dyDescent="0.3"/>
    <row r="5468" customFormat="1" ht="13.5" x14ac:dyDescent="0.3"/>
    <row r="5469" customFormat="1" ht="13.5" x14ac:dyDescent="0.3"/>
    <row r="5470" customFormat="1" ht="13.5" x14ac:dyDescent="0.3"/>
    <row r="5471" customFormat="1" ht="13.5" x14ac:dyDescent="0.3"/>
    <row r="5472" customFormat="1" ht="13.5" x14ac:dyDescent="0.3"/>
    <row r="5473" customFormat="1" ht="13.5" x14ac:dyDescent="0.3"/>
    <row r="5474" customFormat="1" ht="13.5" x14ac:dyDescent="0.3"/>
    <row r="5475" customFormat="1" ht="13.5" x14ac:dyDescent="0.3"/>
    <row r="5476" customFormat="1" ht="13.5" x14ac:dyDescent="0.3"/>
    <row r="5477" customFormat="1" ht="13.5" x14ac:dyDescent="0.3"/>
    <row r="5478" customFormat="1" ht="13.5" x14ac:dyDescent="0.3"/>
    <row r="5479" customFormat="1" ht="13.5" x14ac:dyDescent="0.3"/>
    <row r="5480" customFormat="1" ht="13.5" x14ac:dyDescent="0.3"/>
    <row r="5481" customFormat="1" ht="13.5" x14ac:dyDescent="0.3"/>
    <row r="5482" customFormat="1" ht="13.5" x14ac:dyDescent="0.3"/>
    <row r="5483" customFormat="1" ht="13.5" x14ac:dyDescent="0.3"/>
    <row r="5484" customFormat="1" ht="13.5" x14ac:dyDescent="0.3"/>
    <row r="5485" customFormat="1" ht="13.5" x14ac:dyDescent="0.3"/>
    <row r="5486" customFormat="1" ht="13.5" x14ac:dyDescent="0.3"/>
    <row r="5487" customFormat="1" ht="13.5" x14ac:dyDescent="0.3"/>
    <row r="5488" customFormat="1" ht="13.5" x14ac:dyDescent="0.3"/>
    <row r="5489" customFormat="1" ht="13.5" x14ac:dyDescent="0.3"/>
    <row r="5490" customFormat="1" ht="13.5" x14ac:dyDescent="0.3"/>
    <row r="5491" customFormat="1" ht="13.5" x14ac:dyDescent="0.3"/>
    <row r="5492" customFormat="1" ht="13.5" x14ac:dyDescent="0.3"/>
    <row r="5493" customFormat="1" ht="13.5" x14ac:dyDescent="0.3"/>
    <row r="5494" customFormat="1" ht="13.5" x14ac:dyDescent="0.3"/>
    <row r="5495" customFormat="1" ht="13.5" x14ac:dyDescent="0.3"/>
    <row r="5496" customFormat="1" ht="13.5" x14ac:dyDescent="0.3"/>
    <row r="5497" customFormat="1" ht="13.5" x14ac:dyDescent="0.3"/>
    <row r="5498" customFormat="1" ht="13.5" x14ac:dyDescent="0.3"/>
    <row r="5499" customFormat="1" ht="13.5" x14ac:dyDescent="0.3"/>
    <row r="5500" customFormat="1" ht="13.5" x14ac:dyDescent="0.3"/>
    <row r="5501" customFormat="1" ht="13.5" x14ac:dyDescent="0.3"/>
    <row r="5502" customFormat="1" ht="13.5" x14ac:dyDescent="0.3"/>
    <row r="5503" customFormat="1" ht="13.5" x14ac:dyDescent="0.3"/>
    <row r="5504" customFormat="1" ht="13.5" x14ac:dyDescent="0.3"/>
    <row r="5505" customFormat="1" ht="13.5" x14ac:dyDescent="0.3"/>
    <row r="5506" customFormat="1" ht="13.5" x14ac:dyDescent="0.3"/>
    <row r="5507" customFormat="1" ht="13.5" x14ac:dyDescent="0.3"/>
    <row r="5508" customFormat="1" ht="13.5" x14ac:dyDescent="0.3"/>
    <row r="5509" customFormat="1" ht="13.5" x14ac:dyDescent="0.3"/>
    <row r="5510" customFormat="1" ht="13.5" x14ac:dyDescent="0.3"/>
    <row r="5511" customFormat="1" ht="13.5" x14ac:dyDescent="0.3"/>
    <row r="5512" customFormat="1" ht="13.5" x14ac:dyDescent="0.3"/>
    <row r="5513" customFormat="1" ht="13.5" x14ac:dyDescent="0.3"/>
    <row r="5514" customFormat="1" ht="13.5" x14ac:dyDescent="0.3"/>
    <row r="5515" customFormat="1" ht="13.5" x14ac:dyDescent="0.3"/>
    <row r="5516" customFormat="1" ht="13.5" x14ac:dyDescent="0.3"/>
    <row r="5517" customFormat="1" ht="13.5" x14ac:dyDescent="0.3"/>
    <row r="5518" customFormat="1" ht="13.5" x14ac:dyDescent="0.3"/>
    <row r="5519" customFormat="1" ht="13.5" x14ac:dyDescent="0.3"/>
    <row r="5520" customFormat="1" ht="13.5" x14ac:dyDescent="0.3"/>
    <row r="5521" customFormat="1" ht="13.5" x14ac:dyDescent="0.3"/>
    <row r="5522" customFormat="1" ht="13.5" x14ac:dyDescent="0.3"/>
    <row r="5523" customFormat="1" ht="13.5" x14ac:dyDescent="0.3"/>
    <row r="5524" customFormat="1" ht="13.5" x14ac:dyDescent="0.3"/>
    <row r="5525" customFormat="1" ht="13.5" x14ac:dyDescent="0.3"/>
    <row r="5526" customFormat="1" ht="13.5" x14ac:dyDescent="0.3"/>
    <row r="5527" customFormat="1" ht="13.5" x14ac:dyDescent="0.3"/>
    <row r="5528" customFormat="1" ht="13.5" x14ac:dyDescent="0.3"/>
    <row r="5529" customFormat="1" ht="13.5" x14ac:dyDescent="0.3"/>
    <row r="5530" customFormat="1" ht="13.5" x14ac:dyDescent="0.3"/>
    <row r="5531" customFormat="1" ht="13.5" x14ac:dyDescent="0.3"/>
    <row r="5532" customFormat="1" ht="13.5" x14ac:dyDescent="0.3"/>
    <row r="5533" customFormat="1" ht="13.5" x14ac:dyDescent="0.3"/>
    <row r="5534" customFormat="1" ht="13.5" x14ac:dyDescent="0.3"/>
    <row r="5535" customFormat="1" ht="13.5" x14ac:dyDescent="0.3"/>
    <row r="5536" customFormat="1" ht="13.5" x14ac:dyDescent="0.3"/>
    <row r="5537" customFormat="1" ht="13.5" x14ac:dyDescent="0.3"/>
    <row r="5538" customFormat="1" ht="13.5" x14ac:dyDescent="0.3"/>
    <row r="5539" customFormat="1" ht="13.5" x14ac:dyDescent="0.3"/>
    <row r="5540" customFormat="1" ht="13.5" x14ac:dyDescent="0.3"/>
    <row r="5541" customFormat="1" ht="13.5" x14ac:dyDescent="0.3"/>
    <row r="5542" customFormat="1" ht="13.5" x14ac:dyDescent="0.3"/>
    <row r="5543" customFormat="1" ht="13.5" x14ac:dyDescent="0.3"/>
    <row r="5544" customFormat="1" ht="13.5" x14ac:dyDescent="0.3"/>
    <row r="5545" customFormat="1" ht="13.5" x14ac:dyDescent="0.3"/>
    <row r="5546" customFormat="1" ht="13.5" x14ac:dyDescent="0.3"/>
    <row r="5547" customFormat="1" ht="13.5" x14ac:dyDescent="0.3"/>
    <row r="5548" customFormat="1" ht="13.5" x14ac:dyDescent="0.3"/>
    <row r="5549" customFormat="1" ht="13.5" x14ac:dyDescent="0.3"/>
    <row r="5550" customFormat="1" ht="13.5" x14ac:dyDescent="0.3"/>
    <row r="5551" customFormat="1" ht="13.5" x14ac:dyDescent="0.3"/>
    <row r="5552" customFormat="1" ht="13.5" x14ac:dyDescent="0.3"/>
    <row r="5553" customFormat="1" ht="13.5" x14ac:dyDescent="0.3"/>
    <row r="5554" customFormat="1" ht="13.5" x14ac:dyDescent="0.3"/>
    <row r="5555" customFormat="1" ht="13.5" x14ac:dyDescent="0.3"/>
    <row r="5556" customFormat="1" ht="13.5" x14ac:dyDescent="0.3"/>
    <row r="5557" customFormat="1" ht="13.5" x14ac:dyDescent="0.3"/>
    <row r="5558" customFormat="1" ht="13.5" x14ac:dyDescent="0.3"/>
    <row r="5559" customFormat="1" ht="13.5" x14ac:dyDescent="0.3"/>
    <row r="5560" customFormat="1" ht="13.5" x14ac:dyDescent="0.3"/>
    <row r="5561" customFormat="1" ht="13.5" x14ac:dyDescent="0.3"/>
    <row r="5562" customFormat="1" ht="13.5" x14ac:dyDescent="0.3"/>
    <row r="5563" customFormat="1" ht="13.5" x14ac:dyDescent="0.3"/>
    <row r="5564" customFormat="1" ht="13.5" x14ac:dyDescent="0.3"/>
    <row r="5565" customFormat="1" ht="13.5" x14ac:dyDescent="0.3"/>
    <row r="5566" customFormat="1" ht="13.5" x14ac:dyDescent="0.3"/>
    <row r="5567" customFormat="1" ht="13.5" x14ac:dyDescent="0.3"/>
    <row r="5568" customFormat="1" ht="13.5" x14ac:dyDescent="0.3"/>
    <row r="5569" customFormat="1" ht="13.5" x14ac:dyDescent="0.3"/>
    <row r="5570" customFormat="1" ht="13.5" x14ac:dyDescent="0.3"/>
    <row r="5571" customFormat="1" ht="13.5" x14ac:dyDescent="0.3"/>
    <row r="5572" customFormat="1" ht="13.5" x14ac:dyDescent="0.3"/>
    <row r="5573" customFormat="1" ht="13.5" x14ac:dyDescent="0.3"/>
    <row r="5574" customFormat="1" ht="13.5" x14ac:dyDescent="0.3"/>
    <row r="5575" customFormat="1" ht="13.5" x14ac:dyDescent="0.3"/>
    <row r="5576" customFormat="1" ht="13.5" x14ac:dyDescent="0.3"/>
    <row r="5577" customFormat="1" ht="13.5" x14ac:dyDescent="0.3"/>
    <row r="5578" customFormat="1" ht="13.5" x14ac:dyDescent="0.3"/>
    <row r="5579" customFormat="1" ht="13.5" x14ac:dyDescent="0.3"/>
    <row r="5580" customFormat="1" ht="13.5" x14ac:dyDescent="0.3"/>
    <row r="5581" customFormat="1" ht="13.5" x14ac:dyDescent="0.3"/>
    <row r="5582" customFormat="1" ht="13.5" x14ac:dyDescent="0.3"/>
    <row r="5583" customFormat="1" ht="13.5" x14ac:dyDescent="0.3"/>
    <row r="5584" customFormat="1" ht="13.5" x14ac:dyDescent="0.3"/>
    <row r="5585" customFormat="1" ht="13.5" x14ac:dyDescent="0.3"/>
    <row r="5586" customFormat="1" ht="13.5" x14ac:dyDescent="0.3"/>
    <row r="5587" customFormat="1" ht="13.5" x14ac:dyDescent="0.3"/>
    <row r="5588" customFormat="1" ht="13.5" x14ac:dyDescent="0.3"/>
    <row r="5589" customFormat="1" ht="13.5" x14ac:dyDescent="0.3"/>
    <row r="5590" customFormat="1" ht="13.5" x14ac:dyDescent="0.3"/>
    <row r="5591" customFormat="1" ht="13.5" x14ac:dyDescent="0.3"/>
    <row r="5592" customFormat="1" ht="13.5" x14ac:dyDescent="0.3"/>
    <row r="5593" customFormat="1" ht="13.5" x14ac:dyDescent="0.3"/>
    <row r="5594" customFormat="1" ht="13.5" x14ac:dyDescent="0.3"/>
    <row r="5595" customFormat="1" ht="13.5" x14ac:dyDescent="0.3"/>
    <row r="5596" customFormat="1" ht="13.5" x14ac:dyDescent="0.3"/>
    <row r="5597" customFormat="1" ht="13.5" x14ac:dyDescent="0.3"/>
    <row r="5598" customFormat="1" ht="13.5" x14ac:dyDescent="0.3"/>
    <row r="5599" customFormat="1" ht="13.5" x14ac:dyDescent="0.3"/>
    <row r="5600" customFormat="1" ht="13.5" x14ac:dyDescent="0.3"/>
    <row r="5601" customFormat="1" ht="13.5" x14ac:dyDescent="0.3"/>
    <row r="5602" customFormat="1" ht="13.5" x14ac:dyDescent="0.3"/>
    <row r="5603" customFormat="1" ht="13.5" x14ac:dyDescent="0.3"/>
    <row r="5604" customFormat="1" ht="13.5" x14ac:dyDescent="0.3"/>
    <row r="5605" customFormat="1" ht="13.5" x14ac:dyDescent="0.3"/>
    <row r="5606" customFormat="1" ht="13.5" x14ac:dyDescent="0.3"/>
    <row r="5607" customFormat="1" ht="13.5" x14ac:dyDescent="0.3"/>
    <row r="5608" customFormat="1" ht="13.5" x14ac:dyDescent="0.3"/>
    <row r="5609" customFormat="1" ht="13.5" x14ac:dyDescent="0.3"/>
    <row r="5610" customFormat="1" ht="13.5" x14ac:dyDescent="0.3"/>
    <row r="5611" customFormat="1" ht="13.5" x14ac:dyDescent="0.3"/>
    <row r="5612" customFormat="1" ht="13.5" x14ac:dyDescent="0.3"/>
    <row r="5613" customFormat="1" ht="13.5" x14ac:dyDescent="0.3"/>
    <row r="5614" customFormat="1" ht="13.5" x14ac:dyDescent="0.3"/>
    <row r="5615" customFormat="1" ht="13.5" x14ac:dyDescent="0.3"/>
    <row r="5616" customFormat="1" ht="13.5" x14ac:dyDescent="0.3"/>
    <row r="5617" customFormat="1" ht="13.5" x14ac:dyDescent="0.3"/>
    <row r="5618" customFormat="1" ht="13.5" x14ac:dyDescent="0.3"/>
    <row r="5619" customFormat="1" ht="13.5" x14ac:dyDescent="0.3"/>
    <row r="5620" customFormat="1" ht="13.5" x14ac:dyDescent="0.3"/>
    <row r="5621" customFormat="1" ht="13.5" x14ac:dyDescent="0.3"/>
    <row r="5622" customFormat="1" ht="13.5" x14ac:dyDescent="0.3"/>
    <row r="5623" customFormat="1" ht="13.5" x14ac:dyDescent="0.3"/>
    <row r="5624" customFormat="1" ht="13.5" x14ac:dyDescent="0.3"/>
    <row r="5625" customFormat="1" ht="13.5" x14ac:dyDescent="0.3"/>
    <row r="5626" customFormat="1" ht="13.5" x14ac:dyDescent="0.3"/>
    <row r="5627" customFormat="1" ht="13.5" x14ac:dyDescent="0.3"/>
    <row r="5628" customFormat="1" ht="13.5" x14ac:dyDescent="0.3"/>
    <row r="5629" customFormat="1" ht="13.5" x14ac:dyDescent="0.3"/>
    <row r="5630" customFormat="1" ht="13.5" x14ac:dyDescent="0.3"/>
    <row r="5631" customFormat="1" ht="13.5" x14ac:dyDescent="0.3"/>
    <row r="5632" customFormat="1" ht="13.5" x14ac:dyDescent="0.3"/>
    <row r="5633" customFormat="1" ht="13.5" x14ac:dyDescent="0.3"/>
    <row r="5634" customFormat="1" ht="13.5" x14ac:dyDescent="0.3"/>
    <row r="5635" customFormat="1" ht="13.5" x14ac:dyDescent="0.3"/>
    <row r="5636" customFormat="1" ht="13.5" x14ac:dyDescent="0.3"/>
    <row r="5637" customFormat="1" ht="13.5" x14ac:dyDescent="0.3"/>
    <row r="5638" customFormat="1" ht="13.5" x14ac:dyDescent="0.3"/>
    <row r="5639" customFormat="1" ht="13.5" x14ac:dyDescent="0.3"/>
    <row r="5640" customFormat="1" ht="13.5" x14ac:dyDescent="0.3"/>
    <row r="5641" customFormat="1" ht="13.5" x14ac:dyDescent="0.3"/>
    <row r="5642" customFormat="1" ht="13.5" x14ac:dyDescent="0.3"/>
    <row r="5643" customFormat="1" ht="13.5" x14ac:dyDescent="0.3"/>
    <row r="5644" customFormat="1" ht="13.5" x14ac:dyDescent="0.3"/>
    <row r="5645" customFormat="1" ht="13.5" x14ac:dyDescent="0.3"/>
    <row r="5646" customFormat="1" ht="13.5" x14ac:dyDescent="0.3"/>
    <row r="5647" customFormat="1" ht="13.5" x14ac:dyDescent="0.3"/>
    <row r="5648" customFormat="1" ht="13.5" x14ac:dyDescent="0.3"/>
    <row r="5649" customFormat="1" ht="13.5" x14ac:dyDescent="0.3"/>
    <row r="5650" customFormat="1" ht="13.5" x14ac:dyDescent="0.3"/>
    <row r="5651" customFormat="1" ht="13.5" x14ac:dyDescent="0.3"/>
    <row r="5652" customFormat="1" ht="13.5" x14ac:dyDescent="0.3"/>
    <row r="5653" customFormat="1" ht="13.5" x14ac:dyDescent="0.3"/>
    <row r="5654" customFormat="1" ht="13.5" x14ac:dyDescent="0.3"/>
    <row r="5655" customFormat="1" ht="13.5" x14ac:dyDescent="0.3"/>
    <row r="5656" customFormat="1" ht="13.5" x14ac:dyDescent="0.3"/>
    <row r="5657" customFormat="1" ht="13.5" x14ac:dyDescent="0.3"/>
    <row r="5658" customFormat="1" ht="13.5" x14ac:dyDescent="0.3"/>
    <row r="5659" customFormat="1" ht="13.5" x14ac:dyDescent="0.3"/>
    <row r="5660" customFormat="1" ht="13.5" x14ac:dyDescent="0.3"/>
    <row r="5661" customFormat="1" ht="13.5" x14ac:dyDescent="0.3"/>
    <row r="5662" customFormat="1" ht="13.5" x14ac:dyDescent="0.3"/>
    <row r="5663" customFormat="1" ht="13.5" x14ac:dyDescent="0.3"/>
    <row r="5664" customFormat="1" ht="13.5" x14ac:dyDescent="0.3"/>
    <row r="5665" customFormat="1" ht="13.5" x14ac:dyDescent="0.3"/>
    <row r="5666" customFormat="1" ht="13.5" x14ac:dyDescent="0.3"/>
    <row r="5667" customFormat="1" ht="13.5" x14ac:dyDescent="0.3"/>
    <row r="5668" customFormat="1" ht="13.5" x14ac:dyDescent="0.3"/>
    <row r="5669" customFormat="1" ht="13.5" x14ac:dyDescent="0.3"/>
    <row r="5670" customFormat="1" ht="13.5" x14ac:dyDescent="0.3"/>
    <row r="5671" customFormat="1" ht="13.5" x14ac:dyDescent="0.3"/>
    <row r="5672" customFormat="1" ht="13.5" x14ac:dyDescent="0.3"/>
    <row r="5673" customFormat="1" ht="13.5" x14ac:dyDescent="0.3"/>
    <row r="5674" customFormat="1" ht="13.5" x14ac:dyDescent="0.3"/>
    <row r="5675" customFormat="1" ht="13.5" x14ac:dyDescent="0.3"/>
    <row r="5676" customFormat="1" ht="13.5" x14ac:dyDescent="0.3"/>
    <row r="5677" customFormat="1" ht="13.5" x14ac:dyDescent="0.3"/>
    <row r="5678" customFormat="1" ht="13.5" x14ac:dyDescent="0.3"/>
    <row r="5679" customFormat="1" ht="13.5" x14ac:dyDescent="0.3"/>
    <row r="5680" customFormat="1" ht="13.5" x14ac:dyDescent="0.3"/>
    <row r="5681" customFormat="1" ht="13.5" x14ac:dyDescent="0.3"/>
    <row r="5682" customFormat="1" ht="13.5" x14ac:dyDescent="0.3"/>
    <row r="5683" customFormat="1" ht="13.5" x14ac:dyDescent="0.3"/>
    <row r="5684" customFormat="1" ht="13.5" x14ac:dyDescent="0.3"/>
    <row r="5685" customFormat="1" ht="13.5" x14ac:dyDescent="0.3"/>
    <row r="5686" customFormat="1" ht="13.5" x14ac:dyDescent="0.3"/>
    <row r="5687" customFormat="1" ht="13.5" x14ac:dyDescent="0.3"/>
    <row r="5688" customFormat="1" ht="13.5" x14ac:dyDescent="0.3"/>
    <row r="5689" customFormat="1" ht="13.5" x14ac:dyDescent="0.3"/>
    <row r="5690" customFormat="1" ht="13.5" x14ac:dyDescent="0.3"/>
    <row r="5691" customFormat="1" ht="13.5" x14ac:dyDescent="0.3"/>
    <row r="5692" customFormat="1" ht="13.5" x14ac:dyDescent="0.3"/>
    <row r="5693" customFormat="1" ht="13.5" x14ac:dyDescent="0.3"/>
    <row r="5694" customFormat="1" ht="13.5" x14ac:dyDescent="0.3"/>
    <row r="5695" customFormat="1" ht="13.5" x14ac:dyDescent="0.3"/>
    <row r="5696" customFormat="1" ht="13.5" x14ac:dyDescent="0.3"/>
    <row r="5697" customFormat="1" ht="13.5" x14ac:dyDescent="0.3"/>
    <row r="5698" customFormat="1" ht="13.5" x14ac:dyDescent="0.3"/>
    <row r="5699" customFormat="1" ht="13.5" x14ac:dyDescent="0.3"/>
    <row r="5700" customFormat="1" ht="13.5" x14ac:dyDescent="0.3"/>
    <row r="5701" customFormat="1" ht="13.5" x14ac:dyDescent="0.3"/>
    <row r="5702" customFormat="1" ht="13.5" x14ac:dyDescent="0.3"/>
    <row r="5703" customFormat="1" ht="13.5" x14ac:dyDescent="0.3"/>
    <row r="5704" customFormat="1" ht="13.5" x14ac:dyDescent="0.3"/>
    <row r="5705" customFormat="1" ht="13.5" x14ac:dyDescent="0.3"/>
    <row r="5706" customFormat="1" ht="13.5" x14ac:dyDescent="0.3"/>
    <row r="5707" customFormat="1" ht="13.5" x14ac:dyDescent="0.3"/>
    <row r="5708" customFormat="1" ht="13.5" x14ac:dyDescent="0.3"/>
    <row r="5709" customFormat="1" ht="13.5" x14ac:dyDescent="0.3"/>
    <row r="5710" customFormat="1" ht="13.5" x14ac:dyDescent="0.3"/>
    <row r="5711" customFormat="1" ht="13.5" x14ac:dyDescent="0.3"/>
    <row r="5712" customFormat="1" ht="13.5" x14ac:dyDescent="0.3"/>
    <row r="5713" customFormat="1" ht="13.5" x14ac:dyDescent="0.3"/>
    <row r="5714" customFormat="1" ht="13.5" x14ac:dyDescent="0.3"/>
    <row r="5715" customFormat="1" ht="13.5" x14ac:dyDescent="0.3"/>
    <row r="5716" customFormat="1" ht="13.5" x14ac:dyDescent="0.3"/>
    <row r="5717" customFormat="1" ht="13.5" x14ac:dyDescent="0.3"/>
    <row r="5718" customFormat="1" ht="13.5" x14ac:dyDescent="0.3"/>
    <row r="5719" customFormat="1" ht="13.5" x14ac:dyDescent="0.3"/>
    <row r="5720" customFormat="1" ht="13.5" x14ac:dyDescent="0.3"/>
    <row r="5721" customFormat="1" ht="13.5" x14ac:dyDescent="0.3"/>
    <row r="5722" customFormat="1" ht="13.5" x14ac:dyDescent="0.3"/>
    <row r="5723" customFormat="1" ht="13.5" x14ac:dyDescent="0.3"/>
    <row r="5724" customFormat="1" ht="13.5" x14ac:dyDescent="0.3"/>
    <row r="5725" customFormat="1" ht="13.5" x14ac:dyDescent="0.3"/>
    <row r="5726" customFormat="1" ht="13.5" x14ac:dyDescent="0.3"/>
    <row r="5727" customFormat="1" ht="13.5" x14ac:dyDescent="0.3"/>
    <row r="5728" customFormat="1" ht="13.5" x14ac:dyDescent="0.3"/>
    <row r="5729" customFormat="1" ht="13.5" x14ac:dyDescent="0.3"/>
    <row r="5730" customFormat="1" ht="13.5" x14ac:dyDescent="0.3"/>
    <row r="5731" customFormat="1" ht="13.5" x14ac:dyDescent="0.3"/>
    <row r="5732" customFormat="1" ht="13.5" x14ac:dyDescent="0.3"/>
    <row r="5733" customFormat="1" ht="13.5" x14ac:dyDescent="0.3"/>
    <row r="5734" customFormat="1" ht="13.5" x14ac:dyDescent="0.3"/>
    <row r="5735" customFormat="1" ht="13.5" x14ac:dyDescent="0.3"/>
    <row r="5736" customFormat="1" ht="13.5" x14ac:dyDescent="0.3"/>
    <row r="5737" customFormat="1" ht="13.5" x14ac:dyDescent="0.3"/>
    <row r="5738" customFormat="1" ht="13.5" x14ac:dyDescent="0.3"/>
    <row r="5739" customFormat="1" ht="13.5" x14ac:dyDescent="0.3"/>
    <row r="5740" customFormat="1" ht="13.5" x14ac:dyDescent="0.3"/>
    <row r="5741" customFormat="1" ht="13.5" x14ac:dyDescent="0.3"/>
    <row r="5742" customFormat="1" ht="13.5" x14ac:dyDescent="0.3"/>
    <row r="5743" customFormat="1" ht="13.5" x14ac:dyDescent="0.3"/>
    <row r="5744" customFormat="1" ht="13.5" x14ac:dyDescent="0.3"/>
    <row r="5745" customFormat="1" ht="13.5" x14ac:dyDescent="0.3"/>
    <row r="5746" customFormat="1" ht="13.5" x14ac:dyDescent="0.3"/>
    <row r="5747" customFormat="1" ht="13.5" x14ac:dyDescent="0.3"/>
    <row r="5748" customFormat="1" ht="13.5" x14ac:dyDescent="0.3"/>
    <row r="5749" customFormat="1" ht="13.5" x14ac:dyDescent="0.3"/>
    <row r="5750" customFormat="1" ht="13.5" x14ac:dyDescent="0.3"/>
    <row r="5751" customFormat="1" ht="13.5" x14ac:dyDescent="0.3"/>
    <row r="5752" customFormat="1" ht="13.5" x14ac:dyDescent="0.3"/>
    <row r="5753" customFormat="1" ht="13.5" x14ac:dyDescent="0.3"/>
    <row r="5754" customFormat="1" ht="13.5" x14ac:dyDescent="0.3"/>
    <row r="5755" customFormat="1" ht="13.5" x14ac:dyDescent="0.3"/>
    <row r="5756" customFormat="1" ht="13.5" x14ac:dyDescent="0.3"/>
    <row r="5757" customFormat="1" ht="13.5" x14ac:dyDescent="0.3"/>
    <row r="5758" customFormat="1" ht="13.5" x14ac:dyDescent="0.3"/>
    <row r="5759" customFormat="1" ht="13.5" x14ac:dyDescent="0.3"/>
    <row r="5760" customFormat="1" ht="13.5" x14ac:dyDescent="0.3"/>
    <row r="5761" customFormat="1" ht="13.5" x14ac:dyDescent="0.3"/>
    <row r="5762" customFormat="1" ht="13.5" x14ac:dyDescent="0.3"/>
    <row r="5763" customFormat="1" ht="13.5" x14ac:dyDescent="0.3"/>
    <row r="5764" customFormat="1" ht="13.5" x14ac:dyDescent="0.3"/>
    <row r="5765" customFormat="1" ht="13.5" x14ac:dyDescent="0.3"/>
    <row r="5766" customFormat="1" ht="13.5" x14ac:dyDescent="0.3"/>
    <row r="5767" customFormat="1" ht="13.5" x14ac:dyDescent="0.3"/>
    <row r="5768" customFormat="1" ht="13.5" x14ac:dyDescent="0.3"/>
    <row r="5769" customFormat="1" ht="13.5" x14ac:dyDescent="0.3"/>
    <row r="5770" customFormat="1" ht="13.5" x14ac:dyDescent="0.3"/>
    <row r="5771" customFormat="1" ht="13.5" x14ac:dyDescent="0.3"/>
    <row r="5772" customFormat="1" ht="13.5" x14ac:dyDescent="0.3"/>
    <row r="5773" customFormat="1" ht="13.5" x14ac:dyDescent="0.3"/>
    <row r="5774" customFormat="1" ht="13.5" x14ac:dyDescent="0.3"/>
    <row r="5775" customFormat="1" ht="13.5" x14ac:dyDescent="0.3"/>
    <row r="5776" customFormat="1" ht="13.5" x14ac:dyDescent="0.3"/>
    <row r="5777" customFormat="1" ht="13.5" x14ac:dyDescent="0.3"/>
    <row r="5778" customFormat="1" ht="13.5" x14ac:dyDescent="0.3"/>
    <row r="5779" customFormat="1" ht="13.5" x14ac:dyDescent="0.3"/>
    <row r="5780" customFormat="1" ht="13.5" x14ac:dyDescent="0.3"/>
    <row r="5781" customFormat="1" ht="13.5" x14ac:dyDescent="0.3"/>
    <row r="5782" customFormat="1" ht="13.5" x14ac:dyDescent="0.3"/>
    <row r="5783" customFormat="1" ht="13.5" x14ac:dyDescent="0.3"/>
    <row r="5784" customFormat="1" ht="13.5" x14ac:dyDescent="0.3"/>
    <row r="5785" customFormat="1" ht="13.5" x14ac:dyDescent="0.3"/>
    <row r="5786" customFormat="1" ht="13.5" x14ac:dyDescent="0.3"/>
    <row r="5787" customFormat="1" ht="13.5" x14ac:dyDescent="0.3"/>
    <row r="5788" customFormat="1" ht="13.5" x14ac:dyDescent="0.3"/>
    <row r="5789" customFormat="1" ht="13.5" x14ac:dyDescent="0.3"/>
    <row r="5790" customFormat="1" ht="13.5" x14ac:dyDescent="0.3"/>
    <row r="5791" customFormat="1" ht="13.5" x14ac:dyDescent="0.3"/>
    <row r="5792" customFormat="1" ht="13.5" x14ac:dyDescent="0.3"/>
    <row r="5793" customFormat="1" ht="13.5" x14ac:dyDescent="0.3"/>
    <row r="5794" customFormat="1" ht="13.5" x14ac:dyDescent="0.3"/>
    <row r="5795" customFormat="1" ht="13.5" x14ac:dyDescent="0.3"/>
    <row r="5796" customFormat="1" ht="13.5" x14ac:dyDescent="0.3"/>
    <row r="5797" customFormat="1" ht="13.5" x14ac:dyDescent="0.3"/>
    <row r="5798" customFormat="1" ht="13.5" x14ac:dyDescent="0.3"/>
    <row r="5799" customFormat="1" ht="13.5" x14ac:dyDescent="0.3"/>
    <row r="5800" customFormat="1" ht="13.5" x14ac:dyDescent="0.3"/>
    <row r="5801" customFormat="1" ht="13.5" x14ac:dyDescent="0.3"/>
    <row r="5802" customFormat="1" ht="13.5" x14ac:dyDescent="0.3"/>
    <row r="5803" customFormat="1" ht="13.5" x14ac:dyDescent="0.3"/>
    <row r="5804" customFormat="1" ht="13.5" x14ac:dyDescent="0.3"/>
    <row r="5805" customFormat="1" ht="13.5" x14ac:dyDescent="0.3"/>
    <row r="5806" customFormat="1" ht="13.5" x14ac:dyDescent="0.3"/>
    <row r="5807" customFormat="1" ht="13.5" x14ac:dyDescent="0.3"/>
    <row r="5808" customFormat="1" ht="13.5" x14ac:dyDescent="0.3"/>
    <row r="5809" customFormat="1" ht="13.5" x14ac:dyDescent="0.3"/>
    <row r="5810" customFormat="1" ht="13.5" x14ac:dyDescent="0.3"/>
    <row r="5811" customFormat="1" ht="13.5" x14ac:dyDescent="0.3"/>
    <row r="5812" customFormat="1" ht="13.5" x14ac:dyDescent="0.3"/>
    <row r="5813" customFormat="1" ht="13.5" x14ac:dyDescent="0.3"/>
    <row r="5814" customFormat="1" ht="13.5" x14ac:dyDescent="0.3"/>
    <row r="5815" customFormat="1" ht="13.5" x14ac:dyDescent="0.3"/>
    <row r="5816" customFormat="1" ht="13.5" x14ac:dyDescent="0.3"/>
    <row r="5817" customFormat="1" ht="13.5" x14ac:dyDescent="0.3"/>
    <row r="5818" customFormat="1" ht="13.5" x14ac:dyDescent="0.3"/>
    <row r="5819" customFormat="1" ht="13.5" x14ac:dyDescent="0.3"/>
    <row r="5820" customFormat="1" ht="13.5" x14ac:dyDescent="0.3"/>
    <row r="5821" customFormat="1" ht="13.5" x14ac:dyDescent="0.3"/>
    <row r="5822" customFormat="1" ht="13.5" x14ac:dyDescent="0.3"/>
    <row r="5823" customFormat="1" ht="13.5" x14ac:dyDescent="0.3"/>
    <row r="5824" customFormat="1" ht="13.5" x14ac:dyDescent="0.3"/>
    <row r="5825" customFormat="1" ht="13.5" x14ac:dyDescent="0.3"/>
    <row r="5826" customFormat="1" ht="13.5" x14ac:dyDescent="0.3"/>
    <row r="5827" customFormat="1" ht="13.5" x14ac:dyDescent="0.3"/>
    <row r="5828" customFormat="1" ht="13.5" x14ac:dyDescent="0.3"/>
    <row r="5829" customFormat="1" ht="13.5" x14ac:dyDescent="0.3"/>
    <row r="5830" customFormat="1" ht="13.5" x14ac:dyDescent="0.3"/>
    <row r="5831" customFormat="1" ht="13.5" x14ac:dyDescent="0.3"/>
    <row r="5832" customFormat="1" ht="13.5" x14ac:dyDescent="0.3"/>
    <row r="5833" customFormat="1" ht="13.5" x14ac:dyDescent="0.3"/>
    <row r="5834" customFormat="1" ht="13.5" x14ac:dyDescent="0.3"/>
    <row r="5835" customFormat="1" ht="13.5" x14ac:dyDescent="0.3"/>
    <row r="5836" customFormat="1" ht="13.5" x14ac:dyDescent="0.3"/>
    <row r="5837" customFormat="1" ht="13.5" x14ac:dyDescent="0.3"/>
    <row r="5838" customFormat="1" ht="13.5" x14ac:dyDescent="0.3"/>
    <row r="5839" customFormat="1" ht="13.5" x14ac:dyDescent="0.3"/>
    <row r="5840" customFormat="1" ht="13.5" x14ac:dyDescent="0.3"/>
    <row r="5841" customFormat="1" ht="13.5" x14ac:dyDescent="0.3"/>
    <row r="5842" customFormat="1" ht="13.5" x14ac:dyDescent="0.3"/>
    <row r="5843" customFormat="1" ht="13.5" x14ac:dyDescent="0.3"/>
    <row r="5844" customFormat="1" ht="13.5" x14ac:dyDescent="0.3"/>
    <row r="5845" customFormat="1" ht="13.5" x14ac:dyDescent="0.3"/>
    <row r="5846" customFormat="1" ht="13.5" x14ac:dyDescent="0.3"/>
    <row r="5847" customFormat="1" ht="13.5" x14ac:dyDescent="0.3"/>
    <row r="5848" customFormat="1" ht="13.5" x14ac:dyDescent="0.3"/>
    <row r="5849" customFormat="1" ht="13.5" x14ac:dyDescent="0.3"/>
    <row r="5850" customFormat="1" ht="13.5" x14ac:dyDescent="0.3"/>
    <row r="5851" customFormat="1" ht="13.5" x14ac:dyDescent="0.3"/>
    <row r="5852" customFormat="1" ht="13.5" x14ac:dyDescent="0.3"/>
    <row r="5853" customFormat="1" ht="13.5" x14ac:dyDescent="0.3"/>
    <row r="5854" customFormat="1" ht="13.5" x14ac:dyDescent="0.3"/>
    <row r="5855" customFormat="1" ht="13.5" x14ac:dyDescent="0.3"/>
    <row r="5856" customFormat="1" ht="13.5" x14ac:dyDescent="0.3"/>
    <row r="5857" customFormat="1" ht="13.5" x14ac:dyDescent="0.3"/>
    <row r="5858" customFormat="1" ht="13.5" x14ac:dyDescent="0.3"/>
    <row r="5859" customFormat="1" ht="13.5" x14ac:dyDescent="0.3"/>
    <row r="5860" customFormat="1" ht="13.5" x14ac:dyDescent="0.3"/>
    <row r="5861" customFormat="1" ht="13.5" x14ac:dyDescent="0.3"/>
    <row r="5862" customFormat="1" ht="13.5" x14ac:dyDescent="0.3"/>
    <row r="5863" customFormat="1" ht="13.5" x14ac:dyDescent="0.3"/>
    <row r="5864" customFormat="1" ht="13.5" x14ac:dyDescent="0.3"/>
    <row r="5865" customFormat="1" ht="13.5" x14ac:dyDescent="0.3"/>
    <row r="5866" customFormat="1" ht="13.5" x14ac:dyDescent="0.3"/>
    <row r="5867" customFormat="1" ht="13.5" x14ac:dyDescent="0.3"/>
    <row r="5868" customFormat="1" ht="13.5" x14ac:dyDescent="0.3"/>
    <row r="5869" customFormat="1" ht="13.5" x14ac:dyDescent="0.3"/>
    <row r="5870" customFormat="1" ht="13.5" x14ac:dyDescent="0.3"/>
    <row r="5871" customFormat="1" ht="13.5" x14ac:dyDescent="0.3"/>
    <row r="5872" customFormat="1" ht="13.5" x14ac:dyDescent="0.3"/>
    <row r="5873" customFormat="1" ht="13.5" x14ac:dyDescent="0.3"/>
    <row r="5874" customFormat="1" ht="13.5" x14ac:dyDescent="0.3"/>
    <row r="5875" customFormat="1" ht="13.5" x14ac:dyDescent="0.3"/>
    <row r="5876" customFormat="1" ht="13.5" x14ac:dyDescent="0.3"/>
    <row r="5877" customFormat="1" ht="13.5" x14ac:dyDescent="0.3"/>
    <row r="5878" customFormat="1" ht="13.5" x14ac:dyDescent="0.3"/>
    <row r="5879" customFormat="1" ht="13.5" x14ac:dyDescent="0.3"/>
    <row r="5880" customFormat="1" ht="13.5" x14ac:dyDescent="0.3"/>
    <row r="5881" customFormat="1" ht="13.5" x14ac:dyDescent="0.3"/>
    <row r="5882" customFormat="1" ht="13.5" x14ac:dyDescent="0.3"/>
    <row r="5883" customFormat="1" ht="13.5" x14ac:dyDescent="0.3"/>
    <row r="5884" customFormat="1" ht="13.5" x14ac:dyDescent="0.3"/>
    <row r="5885" customFormat="1" ht="13.5" x14ac:dyDescent="0.3"/>
    <row r="5886" customFormat="1" ht="13.5" x14ac:dyDescent="0.3"/>
    <row r="5887" customFormat="1" ht="13.5" x14ac:dyDescent="0.3"/>
    <row r="5888" customFormat="1" ht="13.5" x14ac:dyDescent="0.3"/>
    <row r="5889" customFormat="1" ht="13.5" x14ac:dyDescent="0.3"/>
    <row r="5890" customFormat="1" ht="13.5" x14ac:dyDescent="0.3"/>
    <row r="5891" customFormat="1" ht="13.5" x14ac:dyDescent="0.3"/>
    <row r="5892" customFormat="1" ht="13.5" x14ac:dyDescent="0.3"/>
    <row r="5893" customFormat="1" ht="13.5" x14ac:dyDescent="0.3"/>
    <row r="5894" customFormat="1" ht="13.5" x14ac:dyDescent="0.3"/>
    <row r="5895" customFormat="1" ht="13.5" x14ac:dyDescent="0.3"/>
    <row r="5896" customFormat="1" ht="13.5" x14ac:dyDescent="0.3"/>
    <row r="5897" customFormat="1" ht="13.5" x14ac:dyDescent="0.3"/>
    <row r="5898" customFormat="1" ht="13.5" x14ac:dyDescent="0.3"/>
    <row r="5899" customFormat="1" ht="13.5" x14ac:dyDescent="0.3"/>
    <row r="5900" customFormat="1" ht="13.5" x14ac:dyDescent="0.3"/>
    <row r="5901" customFormat="1" ht="13.5" x14ac:dyDescent="0.3"/>
    <row r="5902" customFormat="1" ht="13.5" x14ac:dyDescent="0.3"/>
    <row r="5903" customFormat="1" ht="13.5" x14ac:dyDescent="0.3"/>
    <row r="5904" customFormat="1" ht="13.5" x14ac:dyDescent="0.3"/>
    <row r="5905" customFormat="1" ht="13.5" x14ac:dyDescent="0.3"/>
    <row r="5906" customFormat="1" ht="13.5" x14ac:dyDescent="0.3"/>
    <row r="5907" customFormat="1" ht="13.5" x14ac:dyDescent="0.3"/>
    <row r="5908" customFormat="1" ht="13.5" x14ac:dyDescent="0.3"/>
    <row r="5909" customFormat="1" ht="13.5" x14ac:dyDescent="0.3"/>
    <row r="5910" customFormat="1" ht="13.5" x14ac:dyDescent="0.3"/>
    <row r="5911" customFormat="1" ht="13.5" x14ac:dyDescent="0.3"/>
    <row r="5912" customFormat="1" ht="13.5" x14ac:dyDescent="0.3"/>
    <row r="5913" customFormat="1" ht="13.5" x14ac:dyDescent="0.3"/>
    <row r="5914" customFormat="1" ht="13.5" x14ac:dyDescent="0.3"/>
    <row r="5915" customFormat="1" ht="13.5" x14ac:dyDescent="0.3"/>
    <row r="5916" customFormat="1" ht="13.5" x14ac:dyDescent="0.3"/>
    <row r="5917" customFormat="1" ht="13.5" x14ac:dyDescent="0.3"/>
    <row r="5918" customFormat="1" ht="13.5" x14ac:dyDescent="0.3"/>
    <row r="5919" customFormat="1" ht="13.5" x14ac:dyDescent="0.3"/>
    <row r="5920" customFormat="1" ht="13.5" x14ac:dyDescent="0.3"/>
    <row r="5921" customFormat="1" ht="13.5" x14ac:dyDescent="0.3"/>
    <row r="5922" customFormat="1" ht="13.5" x14ac:dyDescent="0.3"/>
    <row r="5923" customFormat="1" ht="13.5" x14ac:dyDescent="0.3"/>
    <row r="5924" customFormat="1" ht="13.5" x14ac:dyDescent="0.3"/>
    <row r="5925" customFormat="1" ht="13.5" x14ac:dyDescent="0.3"/>
    <row r="5926" customFormat="1" ht="13.5" x14ac:dyDescent="0.3"/>
    <row r="5927" customFormat="1" ht="13.5" x14ac:dyDescent="0.3"/>
    <row r="5928" customFormat="1" ht="13.5" x14ac:dyDescent="0.3"/>
    <row r="5929" customFormat="1" ht="13.5" x14ac:dyDescent="0.3"/>
    <row r="5930" customFormat="1" ht="13.5" x14ac:dyDescent="0.3"/>
    <row r="5931" customFormat="1" ht="13.5" x14ac:dyDescent="0.3"/>
    <row r="5932" customFormat="1" ht="13.5" x14ac:dyDescent="0.3"/>
    <row r="5933" customFormat="1" ht="13.5" x14ac:dyDescent="0.3"/>
    <row r="5934" customFormat="1" ht="13.5" x14ac:dyDescent="0.3"/>
    <row r="5935" customFormat="1" ht="13.5" x14ac:dyDescent="0.3"/>
    <row r="5936" customFormat="1" ht="13.5" x14ac:dyDescent="0.3"/>
    <row r="5937" customFormat="1" ht="13.5" x14ac:dyDescent="0.3"/>
    <row r="5938" customFormat="1" ht="13.5" x14ac:dyDescent="0.3"/>
    <row r="5939" customFormat="1" ht="13.5" x14ac:dyDescent="0.3"/>
    <row r="5940" customFormat="1" ht="13.5" x14ac:dyDescent="0.3"/>
    <row r="5941" customFormat="1" ht="13.5" x14ac:dyDescent="0.3"/>
    <row r="5942" customFormat="1" ht="13.5" x14ac:dyDescent="0.3"/>
    <row r="5943" customFormat="1" ht="13.5" x14ac:dyDescent="0.3"/>
    <row r="5944" customFormat="1" ht="13.5" x14ac:dyDescent="0.3"/>
    <row r="5945" customFormat="1" ht="13.5" x14ac:dyDescent="0.3"/>
    <row r="5946" customFormat="1" ht="13.5" x14ac:dyDescent="0.3"/>
    <row r="5947" customFormat="1" ht="13.5" x14ac:dyDescent="0.3"/>
    <row r="5948" customFormat="1" ht="13.5" x14ac:dyDescent="0.3"/>
    <row r="5949" customFormat="1" ht="13.5" x14ac:dyDescent="0.3"/>
    <row r="5950" customFormat="1" ht="13.5" x14ac:dyDescent="0.3"/>
    <row r="5951" customFormat="1" ht="13.5" x14ac:dyDescent="0.3"/>
    <row r="5952" customFormat="1" ht="13.5" x14ac:dyDescent="0.3"/>
    <row r="5953" customFormat="1" ht="13.5" x14ac:dyDescent="0.3"/>
    <row r="5954" customFormat="1" ht="13.5" x14ac:dyDescent="0.3"/>
    <row r="5955" customFormat="1" ht="13.5" x14ac:dyDescent="0.3"/>
    <row r="5956" customFormat="1" ht="13.5" x14ac:dyDescent="0.3"/>
    <row r="5957" customFormat="1" ht="13.5" x14ac:dyDescent="0.3"/>
    <row r="5958" customFormat="1" ht="13.5" x14ac:dyDescent="0.3"/>
    <row r="5959" customFormat="1" ht="13.5" x14ac:dyDescent="0.3"/>
    <row r="5960" customFormat="1" ht="13.5" x14ac:dyDescent="0.3"/>
    <row r="5961" customFormat="1" ht="13.5" x14ac:dyDescent="0.3"/>
    <row r="5962" customFormat="1" ht="13.5" x14ac:dyDescent="0.3"/>
    <row r="5963" customFormat="1" ht="13.5" x14ac:dyDescent="0.3"/>
    <row r="5964" customFormat="1" ht="13.5" x14ac:dyDescent="0.3"/>
    <row r="5965" customFormat="1" ht="13.5" x14ac:dyDescent="0.3"/>
    <row r="5966" customFormat="1" ht="13.5" x14ac:dyDescent="0.3"/>
    <row r="5967" customFormat="1" ht="13.5" x14ac:dyDescent="0.3"/>
    <row r="5968" customFormat="1" ht="13.5" x14ac:dyDescent="0.3"/>
    <row r="5969" customFormat="1" ht="13.5" x14ac:dyDescent="0.3"/>
    <row r="5970" customFormat="1" ht="13.5" x14ac:dyDescent="0.3"/>
    <row r="5971" customFormat="1" ht="13.5" x14ac:dyDescent="0.3"/>
    <row r="5972" customFormat="1" ht="13.5" x14ac:dyDescent="0.3"/>
    <row r="5973" customFormat="1" ht="13.5" x14ac:dyDescent="0.3"/>
    <row r="5974" customFormat="1" ht="13.5" x14ac:dyDescent="0.3"/>
    <row r="5975" customFormat="1" ht="13.5" x14ac:dyDescent="0.3"/>
    <row r="5976" customFormat="1" ht="13.5" x14ac:dyDescent="0.3"/>
    <row r="5977" customFormat="1" ht="13.5" x14ac:dyDescent="0.3"/>
    <row r="5978" customFormat="1" ht="13.5" x14ac:dyDescent="0.3"/>
    <row r="5979" customFormat="1" ht="13.5" x14ac:dyDescent="0.3"/>
    <row r="5980" customFormat="1" ht="13.5" x14ac:dyDescent="0.3"/>
    <row r="5981" customFormat="1" ht="13.5" x14ac:dyDescent="0.3"/>
    <row r="5982" customFormat="1" ht="13.5" x14ac:dyDescent="0.3"/>
    <row r="5983" customFormat="1" ht="13.5" x14ac:dyDescent="0.3"/>
    <row r="5984" customFormat="1" ht="13.5" x14ac:dyDescent="0.3"/>
    <row r="5985" customFormat="1" ht="13.5" x14ac:dyDescent="0.3"/>
    <row r="5986" customFormat="1" ht="13.5" x14ac:dyDescent="0.3"/>
    <row r="5987" customFormat="1" ht="13.5" x14ac:dyDescent="0.3"/>
    <row r="5988" customFormat="1" ht="13.5" x14ac:dyDescent="0.3"/>
    <row r="5989" customFormat="1" ht="13.5" x14ac:dyDescent="0.3"/>
    <row r="5990" customFormat="1" ht="13.5" x14ac:dyDescent="0.3"/>
    <row r="5991" customFormat="1" ht="13.5" x14ac:dyDescent="0.3"/>
    <row r="5992" customFormat="1" ht="13.5" x14ac:dyDescent="0.3"/>
    <row r="5993" customFormat="1" ht="13.5" x14ac:dyDescent="0.3"/>
    <row r="5994" customFormat="1" ht="13.5" x14ac:dyDescent="0.3"/>
    <row r="5995" customFormat="1" ht="13.5" x14ac:dyDescent="0.3"/>
    <row r="5996" customFormat="1" ht="13.5" x14ac:dyDescent="0.3"/>
    <row r="5997" customFormat="1" ht="13.5" x14ac:dyDescent="0.3"/>
    <row r="5998" customFormat="1" ht="13.5" x14ac:dyDescent="0.3"/>
    <row r="5999" customFormat="1" ht="13.5" x14ac:dyDescent="0.3"/>
    <row r="6000" customFormat="1" ht="13.5" x14ac:dyDescent="0.3"/>
    <row r="6001" customFormat="1" ht="13.5" x14ac:dyDescent="0.3"/>
    <row r="6002" customFormat="1" ht="13.5" x14ac:dyDescent="0.3"/>
    <row r="6003" customFormat="1" ht="13.5" x14ac:dyDescent="0.3"/>
    <row r="6004" customFormat="1" ht="13.5" x14ac:dyDescent="0.3"/>
    <row r="6005" customFormat="1" ht="13.5" x14ac:dyDescent="0.3"/>
    <row r="6006" customFormat="1" ht="13.5" x14ac:dyDescent="0.3"/>
    <row r="6007" customFormat="1" ht="13.5" x14ac:dyDescent="0.3"/>
    <row r="6008" customFormat="1" ht="13.5" x14ac:dyDescent="0.3"/>
    <row r="6009" customFormat="1" ht="13.5" x14ac:dyDescent="0.3"/>
    <row r="6010" customFormat="1" ht="13.5" x14ac:dyDescent="0.3"/>
    <row r="6011" customFormat="1" ht="13.5" x14ac:dyDescent="0.3"/>
    <row r="6012" customFormat="1" ht="13.5" x14ac:dyDescent="0.3"/>
    <row r="6013" customFormat="1" ht="13.5" x14ac:dyDescent="0.3"/>
    <row r="6014" customFormat="1" ht="13.5" x14ac:dyDescent="0.3"/>
    <row r="6015" customFormat="1" ht="13.5" x14ac:dyDescent="0.3"/>
    <row r="6016" customFormat="1" ht="13.5" x14ac:dyDescent="0.3"/>
    <row r="6017" customFormat="1" ht="13.5" x14ac:dyDescent="0.3"/>
    <row r="6018" customFormat="1" ht="13.5" x14ac:dyDescent="0.3"/>
    <row r="6019" customFormat="1" ht="13.5" x14ac:dyDescent="0.3"/>
    <row r="6020" customFormat="1" ht="13.5" x14ac:dyDescent="0.3"/>
    <row r="6021" customFormat="1" ht="13.5" x14ac:dyDescent="0.3"/>
    <row r="6022" customFormat="1" ht="13.5" x14ac:dyDescent="0.3"/>
    <row r="6023" customFormat="1" ht="13.5" x14ac:dyDescent="0.3"/>
    <row r="6024" customFormat="1" ht="13.5" x14ac:dyDescent="0.3"/>
    <row r="6025" customFormat="1" ht="13.5" x14ac:dyDescent="0.3"/>
    <row r="6026" customFormat="1" ht="13.5" x14ac:dyDescent="0.3"/>
    <row r="6027" customFormat="1" ht="13.5" x14ac:dyDescent="0.3"/>
    <row r="6028" customFormat="1" ht="13.5" x14ac:dyDescent="0.3"/>
    <row r="6029" customFormat="1" ht="13.5" x14ac:dyDescent="0.3"/>
    <row r="6030" customFormat="1" ht="13.5" x14ac:dyDescent="0.3"/>
    <row r="6031" customFormat="1" ht="13.5" x14ac:dyDescent="0.3"/>
    <row r="6032" customFormat="1" ht="13.5" x14ac:dyDescent="0.3"/>
    <row r="6033" customFormat="1" ht="13.5" x14ac:dyDescent="0.3"/>
    <row r="6034" customFormat="1" ht="13.5" x14ac:dyDescent="0.3"/>
    <row r="6035" customFormat="1" ht="13.5" x14ac:dyDescent="0.3"/>
    <row r="6036" customFormat="1" ht="13.5" x14ac:dyDescent="0.3"/>
    <row r="6037" customFormat="1" ht="13.5" x14ac:dyDescent="0.3"/>
    <row r="6038" customFormat="1" ht="13.5" x14ac:dyDescent="0.3"/>
    <row r="6039" customFormat="1" ht="13.5" x14ac:dyDescent="0.3"/>
    <row r="6040" customFormat="1" ht="13.5" x14ac:dyDescent="0.3"/>
    <row r="6041" customFormat="1" ht="13.5" x14ac:dyDescent="0.3"/>
    <row r="6042" customFormat="1" ht="13.5" x14ac:dyDescent="0.3"/>
    <row r="6043" customFormat="1" ht="13.5" x14ac:dyDescent="0.3"/>
    <row r="6044" customFormat="1" ht="13.5" x14ac:dyDescent="0.3"/>
    <row r="6045" customFormat="1" ht="13.5" x14ac:dyDescent="0.3"/>
    <row r="6046" customFormat="1" ht="13.5" x14ac:dyDescent="0.3"/>
    <row r="6047" customFormat="1" ht="13.5" x14ac:dyDescent="0.3"/>
    <row r="6048" customFormat="1" ht="13.5" x14ac:dyDescent="0.3"/>
    <row r="6049" customFormat="1" ht="13.5" x14ac:dyDescent="0.3"/>
    <row r="6050" customFormat="1" ht="13.5" x14ac:dyDescent="0.3"/>
    <row r="6051" customFormat="1" ht="13.5" x14ac:dyDescent="0.3"/>
    <row r="6052" customFormat="1" ht="13.5" x14ac:dyDescent="0.3"/>
    <row r="6053" customFormat="1" ht="13.5" x14ac:dyDescent="0.3"/>
    <row r="6054" customFormat="1" ht="13.5" x14ac:dyDescent="0.3"/>
    <row r="6055" customFormat="1" ht="13.5" x14ac:dyDescent="0.3"/>
    <row r="6056" customFormat="1" ht="13.5" x14ac:dyDescent="0.3"/>
    <row r="6057" customFormat="1" ht="13.5" x14ac:dyDescent="0.3"/>
    <row r="6058" customFormat="1" ht="13.5" x14ac:dyDescent="0.3"/>
    <row r="6059" customFormat="1" ht="13.5" x14ac:dyDescent="0.3"/>
    <row r="6060" customFormat="1" ht="13.5" x14ac:dyDescent="0.3"/>
    <row r="6061" customFormat="1" ht="13.5" x14ac:dyDescent="0.3"/>
    <row r="6062" customFormat="1" ht="13.5" x14ac:dyDescent="0.3"/>
    <row r="6063" customFormat="1" ht="13.5" x14ac:dyDescent="0.3"/>
    <row r="6064" customFormat="1" ht="13.5" x14ac:dyDescent="0.3"/>
    <row r="6065" customFormat="1" ht="13.5" x14ac:dyDescent="0.3"/>
    <row r="6066" customFormat="1" ht="13.5" x14ac:dyDescent="0.3"/>
    <row r="6067" customFormat="1" ht="13.5" x14ac:dyDescent="0.3"/>
    <row r="6068" customFormat="1" ht="13.5" x14ac:dyDescent="0.3"/>
    <row r="6069" customFormat="1" ht="13.5" x14ac:dyDescent="0.3"/>
    <row r="6070" customFormat="1" ht="13.5" x14ac:dyDescent="0.3"/>
    <row r="6071" customFormat="1" ht="13.5" x14ac:dyDescent="0.3"/>
    <row r="6072" customFormat="1" ht="13.5" x14ac:dyDescent="0.3"/>
    <row r="6073" customFormat="1" ht="13.5" x14ac:dyDescent="0.3"/>
    <row r="6074" customFormat="1" ht="13.5" x14ac:dyDescent="0.3"/>
    <row r="6075" customFormat="1" ht="13.5" x14ac:dyDescent="0.3"/>
    <row r="6076" customFormat="1" ht="13.5" x14ac:dyDescent="0.3"/>
    <row r="6077" customFormat="1" ht="13.5" x14ac:dyDescent="0.3"/>
    <row r="6078" customFormat="1" ht="13.5" x14ac:dyDescent="0.3"/>
    <row r="6079" customFormat="1" ht="13.5" x14ac:dyDescent="0.3"/>
    <row r="6080" customFormat="1" ht="13.5" x14ac:dyDescent="0.3"/>
    <row r="6081" customFormat="1" ht="13.5" x14ac:dyDescent="0.3"/>
    <row r="6082" customFormat="1" ht="13.5" x14ac:dyDescent="0.3"/>
    <row r="6083" customFormat="1" ht="13.5" x14ac:dyDescent="0.3"/>
    <row r="6084" customFormat="1" ht="13.5" x14ac:dyDescent="0.3"/>
    <row r="6085" customFormat="1" ht="13.5" x14ac:dyDescent="0.3"/>
    <row r="6086" customFormat="1" ht="13.5" x14ac:dyDescent="0.3"/>
    <row r="6087" customFormat="1" ht="13.5" x14ac:dyDescent="0.3"/>
    <row r="6088" customFormat="1" ht="13.5" x14ac:dyDescent="0.3"/>
    <row r="6089" customFormat="1" ht="13.5" x14ac:dyDescent="0.3"/>
    <row r="6090" customFormat="1" ht="13.5" x14ac:dyDescent="0.3"/>
    <row r="6091" customFormat="1" ht="13.5" x14ac:dyDescent="0.3"/>
    <row r="6092" customFormat="1" ht="13.5" x14ac:dyDescent="0.3"/>
    <row r="6093" customFormat="1" ht="13.5" x14ac:dyDescent="0.3"/>
    <row r="6094" customFormat="1" ht="13.5" x14ac:dyDescent="0.3"/>
    <row r="6095" customFormat="1" ht="13.5" x14ac:dyDescent="0.3"/>
    <row r="6096" customFormat="1" ht="13.5" x14ac:dyDescent="0.3"/>
    <row r="6097" customFormat="1" ht="13.5" x14ac:dyDescent="0.3"/>
    <row r="6098" customFormat="1" ht="13.5" x14ac:dyDescent="0.3"/>
    <row r="6099" customFormat="1" ht="13.5" x14ac:dyDescent="0.3"/>
    <row r="6100" customFormat="1" ht="13.5" x14ac:dyDescent="0.3"/>
    <row r="6101" customFormat="1" ht="13.5" x14ac:dyDescent="0.3"/>
    <row r="6102" customFormat="1" ht="13.5" x14ac:dyDescent="0.3"/>
    <row r="6103" customFormat="1" ht="13.5" x14ac:dyDescent="0.3"/>
    <row r="6104" customFormat="1" ht="13.5" x14ac:dyDescent="0.3"/>
    <row r="6105" customFormat="1" ht="13.5" x14ac:dyDescent="0.3"/>
    <row r="6106" customFormat="1" ht="13.5" x14ac:dyDescent="0.3"/>
    <row r="6107" customFormat="1" ht="13.5" x14ac:dyDescent="0.3"/>
    <row r="6108" customFormat="1" ht="13.5" x14ac:dyDescent="0.3"/>
    <row r="6109" customFormat="1" ht="13.5" x14ac:dyDescent="0.3"/>
    <row r="6110" customFormat="1" ht="13.5" x14ac:dyDescent="0.3"/>
    <row r="6111" customFormat="1" ht="13.5" x14ac:dyDescent="0.3"/>
    <row r="6112" customFormat="1" ht="13.5" x14ac:dyDescent="0.3"/>
    <row r="6113" customFormat="1" ht="13.5" x14ac:dyDescent="0.3"/>
    <row r="6114" customFormat="1" ht="13.5" x14ac:dyDescent="0.3"/>
    <row r="6115" customFormat="1" ht="13.5" x14ac:dyDescent="0.3"/>
    <row r="6116" customFormat="1" ht="13.5" x14ac:dyDescent="0.3"/>
    <row r="6117" customFormat="1" ht="13.5" x14ac:dyDescent="0.3"/>
    <row r="6118" customFormat="1" ht="13.5" x14ac:dyDescent="0.3"/>
    <row r="6119" customFormat="1" ht="13.5" x14ac:dyDescent="0.3"/>
    <row r="6120" customFormat="1" ht="13.5" x14ac:dyDescent="0.3"/>
    <row r="6121" customFormat="1" ht="13.5" x14ac:dyDescent="0.3"/>
    <row r="6122" customFormat="1" ht="13.5" x14ac:dyDescent="0.3"/>
    <row r="6123" customFormat="1" ht="13.5" x14ac:dyDescent="0.3"/>
    <row r="6124" customFormat="1" ht="13.5" x14ac:dyDescent="0.3"/>
    <row r="6125" customFormat="1" ht="13.5" x14ac:dyDescent="0.3"/>
    <row r="6126" customFormat="1" ht="13.5" x14ac:dyDescent="0.3"/>
    <row r="6127" customFormat="1" ht="13.5" x14ac:dyDescent="0.3"/>
    <row r="6128" customFormat="1" ht="13.5" x14ac:dyDescent="0.3"/>
    <row r="6129" customFormat="1" ht="13.5" x14ac:dyDescent="0.3"/>
    <row r="6130" customFormat="1" ht="13.5" x14ac:dyDescent="0.3"/>
    <row r="6131" customFormat="1" ht="13.5" x14ac:dyDescent="0.3"/>
    <row r="6132" customFormat="1" ht="13.5" x14ac:dyDescent="0.3"/>
    <row r="6133" customFormat="1" ht="13.5" x14ac:dyDescent="0.3"/>
    <row r="6134" customFormat="1" ht="13.5" x14ac:dyDescent="0.3"/>
    <row r="6135" customFormat="1" ht="13.5" x14ac:dyDescent="0.3"/>
    <row r="6136" customFormat="1" ht="13.5" x14ac:dyDescent="0.3"/>
    <row r="6137" customFormat="1" ht="13.5" x14ac:dyDescent="0.3"/>
    <row r="6138" customFormat="1" ht="13.5" x14ac:dyDescent="0.3"/>
    <row r="6139" customFormat="1" ht="13.5" x14ac:dyDescent="0.3"/>
    <row r="6140" customFormat="1" ht="13.5" x14ac:dyDescent="0.3"/>
    <row r="6141" customFormat="1" ht="13.5" x14ac:dyDescent="0.3"/>
    <row r="6142" customFormat="1" ht="13.5" x14ac:dyDescent="0.3"/>
    <row r="6143" customFormat="1" ht="13.5" x14ac:dyDescent="0.3"/>
    <row r="6144" customFormat="1" ht="13.5" x14ac:dyDescent="0.3"/>
    <row r="6145" customFormat="1" ht="13.5" x14ac:dyDescent="0.3"/>
    <row r="6146" customFormat="1" ht="13.5" x14ac:dyDescent="0.3"/>
    <row r="6147" customFormat="1" ht="13.5" x14ac:dyDescent="0.3"/>
    <row r="6148" customFormat="1" ht="13.5" x14ac:dyDescent="0.3"/>
    <row r="6149" customFormat="1" ht="13.5" x14ac:dyDescent="0.3"/>
    <row r="6150" customFormat="1" ht="13.5" x14ac:dyDescent="0.3"/>
    <row r="6151" customFormat="1" ht="13.5" x14ac:dyDescent="0.3"/>
    <row r="6152" customFormat="1" ht="13.5" x14ac:dyDescent="0.3"/>
    <row r="6153" customFormat="1" ht="13.5" x14ac:dyDescent="0.3"/>
    <row r="6154" customFormat="1" ht="13.5" x14ac:dyDescent="0.3"/>
    <row r="6155" customFormat="1" ht="13.5" x14ac:dyDescent="0.3"/>
    <row r="6156" customFormat="1" ht="13.5" x14ac:dyDescent="0.3"/>
    <row r="6157" customFormat="1" ht="13.5" x14ac:dyDescent="0.3"/>
    <row r="6158" customFormat="1" ht="13.5" x14ac:dyDescent="0.3"/>
    <row r="6159" customFormat="1" ht="13.5" x14ac:dyDescent="0.3"/>
    <row r="6160" customFormat="1" ht="13.5" x14ac:dyDescent="0.3"/>
    <row r="6161" customFormat="1" ht="13.5" x14ac:dyDescent="0.3"/>
    <row r="6162" customFormat="1" ht="13.5" x14ac:dyDescent="0.3"/>
    <row r="6163" customFormat="1" ht="13.5" x14ac:dyDescent="0.3"/>
    <row r="6164" customFormat="1" ht="13.5" x14ac:dyDescent="0.3"/>
    <row r="6165" customFormat="1" ht="13.5" x14ac:dyDescent="0.3"/>
    <row r="6166" customFormat="1" ht="13.5" x14ac:dyDescent="0.3"/>
    <row r="6167" customFormat="1" ht="13.5" x14ac:dyDescent="0.3"/>
    <row r="6168" customFormat="1" ht="13.5" x14ac:dyDescent="0.3"/>
    <row r="6169" customFormat="1" ht="13.5" x14ac:dyDescent="0.3"/>
    <row r="6170" customFormat="1" ht="13.5" x14ac:dyDescent="0.3"/>
    <row r="6171" customFormat="1" ht="13.5" x14ac:dyDescent="0.3"/>
    <row r="6172" customFormat="1" ht="13.5" x14ac:dyDescent="0.3"/>
    <row r="6173" customFormat="1" ht="13.5" x14ac:dyDescent="0.3"/>
    <row r="6174" customFormat="1" ht="13.5" x14ac:dyDescent="0.3"/>
    <row r="6175" customFormat="1" ht="13.5" x14ac:dyDescent="0.3"/>
    <row r="6176" customFormat="1" ht="13.5" x14ac:dyDescent="0.3"/>
    <row r="6177" customFormat="1" ht="13.5" x14ac:dyDescent="0.3"/>
    <row r="6178" customFormat="1" ht="13.5" x14ac:dyDescent="0.3"/>
    <row r="6179" customFormat="1" ht="13.5" x14ac:dyDescent="0.3"/>
    <row r="6180" customFormat="1" ht="13.5" x14ac:dyDescent="0.3"/>
    <row r="6181" customFormat="1" ht="13.5" x14ac:dyDescent="0.3"/>
    <row r="6182" customFormat="1" ht="13.5" x14ac:dyDescent="0.3"/>
    <row r="6183" customFormat="1" ht="13.5" x14ac:dyDescent="0.3"/>
    <row r="6184" customFormat="1" ht="13.5" x14ac:dyDescent="0.3"/>
    <row r="6185" customFormat="1" ht="13.5" x14ac:dyDescent="0.3"/>
    <row r="6186" customFormat="1" ht="13.5" x14ac:dyDescent="0.3"/>
    <row r="6187" customFormat="1" ht="13.5" x14ac:dyDescent="0.3"/>
    <row r="6188" customFormat="1" ht="13.5" x14ac:dyDescent="0.3"/>
    <row r="6189" customFormat="1" ht="13.5" x14ac:dyDescent="0.3"/>
    <row r="6190" customFormat="1" ht="13.5" x14ac:dyDescent="0.3"/>
    <row r="6191" customFormat="1" ht="13.5" x14ac:dyDescent="0.3"/>
    <row r="6192" customFormat="1" ht="13.5" x14ac:dyDescent="0.3"/>
    <row r="6193" customFormat="1" ht="13.5" x14ac:dyDescent="0.3"/>
    <row r="6194" customFormat="1" ht="13.5" x14ac:dyDescent="0.3"/>
    <row r="6195" customFormat="1" ht="13.5" x14ac:dyDescent="0.3"/>
    <row r="6196" customFormat="1" ht="13.5" x14ac:dyDescent="0.3"/>
    <row r="6197" customFormat="1" ht="13.5" x14ac:dyDescent="0.3"/>
    <row r="6198" customFormat="1" ht="13.5" x14ac:dyDescent="0.3"/>
    <row r="6199" customFormat="1" ht="13.5" x14ac:dyDescent="0.3"/>
    <row r="6200" customFormat="1" ht="13.5" x14ac:dyDescent="0.3"/>
    <row r="6201" customFormat="1" ht="13.5" x14ac:dyDescent="0.3"/>
    <row r="6202" customFormat="1" ht="13.5" x14ac:dyDescent="0.3"/>
    <row r="6203" customFormat="1" ht="13.5" x14ac:dyDescent="0.3"/>
    <row r="6204" customFormat="1" ht="13.5" x14ac:dyDescent="0.3"/>
    <row r="6205" customFormat="1" ht="13.5" x14ac:dyDescent="0.3"/>
    <row r="6206" customFormat="1" ht="13.5" x14ac:dyDescent="0.3"/>
    <row r="6207" customFormat="1" ht="13.5" x14ac:dyDescent="0.3"/>
    <row r="6208" customFormat="1" ht="13.5" x14ac:dyDescent="0.3"/>
    <row r="6209" customFormat="1" ht="13.5" x14ac:dyDescent="0.3"/>
    <row r="6210" customFormat="1" ht="13.5" x14ac:dyDescent="0.3"/>
    <row r="6211" customFormat="1" ht="13.5" x14ac:dyDescent="0.3"/>
    <row r="6212" customFormat="1" ht="13.5" x14ac:dyDescent="0.3"/>
    <row r="6213" customFormat="1" ht="13.5" x14ac:dyDescent="0.3"/>
    <row r="6214" customFormat="1" ht="13.5" x14ac:dyDescent="0.3"/>
    <row r="6215" customFormat="1" ht="13.5" x14ac:dyDescent="0.3"/>
    <row r="6216" customFormat="1" ht="13.5" x14ac:dyDescent="0.3"/>
    <row r="6217" customFormat="1" ht="13.5" x14ac:dyDescent="0.3"/>
    <row r="6218" customFormat="1" ht="13.5" x14ac:dyDescent="0.3"/>
    <row r="6219" customFormat="1" ht="13.5" x14ac:dyDescent="0.3"/>
    <row r="6220" customFormat="1" ht="13.5" x14ac:dyDescent="0.3"/>
    <row r="6221" customFormat="1" ht="13.5" x14ac:dyDescent="0.3"/>
    <row r="6222" customFormat="1" ht="13.5" x14ac:dyDescent="0.3"/>
    <row r="6223" customFormat="1" ht="13.5" x14ac:dyDescent="0.3"/>
    <row r="6224" customFormat="1" ht="13.5" x14ac:dyDescent="0.3"/>
    <row r="6225" customFormat="1" ht="13.5" x14ac:dyDescent="0.3"/>
    <row r="6226" customFormat="1" ht="13.5" x14ac:dyDescent="0.3"/>
    <row r="6227" customFormat="1" ht="13.5" x14ac:dyDescent="0.3"/>
    <row r="6228" customFormat="1" ht="13.5" x14ac:dyDescent="0.3"/>
    <row r="6229" customFormat="1" ht="13.5" x14ac:dyDescent="0.3"/>
    <row r="6230" customFormat="1" ht="13.5" x14ac:dyDescent="0.3"/>
    <row r="6231" customFormat="1" ht="13.5" x14ac:dyDescent="0.3"/>
    <row r="6232" customFormat="1" ht="13.5" x14ac:dyDescent="0.3"/>
    <row r="6233" customFormat="1" ht="13.5" x14ac:dyDescent="0.3"/>
    <row r="6234" customFormat="1" ht="13.5" x14ac:dyDescent="0.3"/>
    <row r="6235" customFormat="1" ht="13.5" x14ac:dyDescent="0.3"/>
    <row r="6236" customFormat="1" ht="13.5" x14ac:dyDescent="0.3"/>
    <row r="6237" customFormat="1" ht="13.5" x14ac:dyDescent="0.3"/>
    <row r="6238" customFormat="1" ht="13.5" x14ac:dyDescent="0.3"/>
    <row r="6239" customFormat="1" ht="13.5" x14ac:dyDescent="0.3"/>
    <row r="6240" customFormat="1" ht="13.5" x14ac:dyDescent="0.3"/>
    <row r="6241" customFormat="1" ht="13.5" x14ac:dyDescent="0.3"/>
    <row r="6242" customFormat="1" ht="13.5" x14ac:dyDescent="0.3"/>
    <row r="6243" customFormat="1" ht="13.5" x14ac:dyDescent="0.3"/>
    <row r="6244" customFormat="1" ht="13.5" x14ac:dyDescent="0.3"/>
    <row r="6245" customFormat="1" ht="13.5" x14ac:dyDescent="0.3"/>
    <row r="6246" customFormat="1" ht="13.5" x14ac:dyDescent="0.3"/>
    <row r="6247" customFormat="1" ht="13.5" x14ac:dyDescent="0.3"/>
    <row r="6248" customFormat="1" ht="13.5" x14ac:dyDescent="0.3"/>
    <row r="6249" customFormat="1" ht="13.5" x14ac:dyDescent="0.3"/>
    <row r="6250" customFormat="1" ht="13.5" x14ac:dyDescent="0.3"/>
    <row r="6251" customFormat="1" ht="13.5" x14ac:dyDescent="0.3"/>
    <row r="6252" customFormat="1" ht="13.5" x14ac:dyDescent="0.3"/>
    <row r="6253" customFormat="1" ht="13.5" x14ac:dyDescent="0.3"/>
    <row r="6254" customFormat="1" ht="13.5" x14ac:dyDescent="0.3"/>
    <row r="6255" customFormat="1" ht="13.5" x14ac:dyDescent="0.3"/>
    <row r="6256" customFormat="1" ht="13.5" x14ac:dyDescent="0.3"/>
    <row r="6257" customFormat="1" ht="13.5" x14ac:dyDescent="0.3"/>
    <row r="6258" customFormat="1" ht="13.5" x14ac:dyDescent="0.3"/>
    <row r="6259" customFormat="1" ht="13.5" x14ac:dyDescent="0.3"/>
    <row r="6260" customFormat="1" ht="13.5" x14ac:dyDescent="0.3"/>
    <row r="6261" customFormat="1" ht="13.5" x14ac:dyDescent="0.3"/>
    <row r="6262" customFormat="1" ht="13.5" x14ac:dyDescent="0.3"/>
    <row r="6263" customFormat="1" ht="13.5" x14ac:dyDescent="0.3"/>
    <row r="6264" customFormat="1" ht="13.5" x14ac:dyDescent="0.3"/>
    <row r="6265" customFormat="1" ht="13.5" x14ac:dyDescent="0.3"/>
    <row r="6266" customFormat="1" ht="13.5" x14ac:dyDescent="0.3"/>
    <row r="6267" customFormat="1" ht="13.5" x14ac:dyDescent="0.3"/>
    <row r="6268" customFormat="1" ht="13.5" x14ac:dyDescent="0.3"/>
    <row r="6269" customFormat="1" ht="13.5" x14ac:dyDescent="0.3"/>
    <row r="6270" customFormat="1" ht="13.5" x14ac:dyDescent="0.3"/>
    <row r="6271" customFormat="1" ht="13.5" x14ac:dyDescent="0.3"/>
    <row r="6272" customFormat="1" ht="13.5" x14ac:dyDescent="0.3"/>
    <row r="6273" customFormat="1" ht="13.5" x14ac:dyDescent="0.3"/>
    <row r="6274" customFormat="1" ht="13.5" x14ac:dyDescent="0.3"/>
    <row r="6275" customFormat="1" ht="13.5" x14ac:dyDescent="0.3"/>
    <row r="6276" customFormat="1" ht="13.5" x14ac:dyDescent="0.3"/>
    <row r="6277" customFormat="1" ht="13.5" x14ac:dyDescent="0.3"/>
    <row r="6278" customFormat="1" ht="13.5" x14ac:dyDescent="0.3"/>
    <row r="6279" customFormat="1" ht="13.5" x14ac:dyDescent="0.3"/>
    <row r="6280" customFormat="1" ht="13.5" x14ac:dyDescent="0.3"/>
    <row r="6281" customFormat="1" ht="13.5" x14ac:dyDescent="0.3"/>
    <row r="6282" customFormat="1" ht="13.5" x14ac:dyDescent="0.3"/>
    <row r="6283" customFormat="1" ht="13.5" x14ac:dyDescent="0.3"/>
    <row r="6284" customFormat="1" ht="13.5" x14ac:dyDescent="0.3"/>
    <row r="6285" customFormat="1" ht="13.5" x14ac:dyDescent="0.3"/>
    <row r="6286" customFormat="1" ht="13.5" x14ac:dyDescent="0.3"/>
    <row r="6287" customFormat="1" ht="13.5" x14ac:dyDescent="0.3"/>
    <row r="6288" customFormat="1" ht="13.5" x14ac:dyDescent="0.3"/>
    <row r="6289" customFormat="1" ht="13.5" x14ac:dyDescent="0.3"/>
    <row r="6290" customFormat="1" ht="13.5" x14ac:dyDescent="0.3"/>
    <row r="6291" customFormat="1" ht="13.5" x14ac:dyDescent="0.3"/>
    <row r="6292" customFormat="1" ht="13.5" x14ac:dyDescent="0.3"/>
    <row r="6293" customFormat="1" ht="13.5" x14ac:dyDescent="0.3"/>
    <row r="6294" customFormat="1" ht="13.5" x14ac:dyDescent="0.3"/>
    <row r="6295" customFormat="1" ht="13.5" x14ac:dyDescent="0.3"/>
    <row r="6296" customFormat="1" ht="13.5" x14ac:dyDescent="0.3"/>
    <row r="6297" customFormat="1" ht="13.5" x14ac:dyDescent="0.3"/>
    <row r="6298" customFormat="1" ht="13.5" x14ac:dyDescent="0.3"/>
    <row r="6299" customFormat="1" ht="13.5" x14ac:dyDescent="0.3"/>
    <row r="6300" customFormat="1" ht="13.5" x14ac:dyDescent="0.3"/>
    <row r="6301" customFormat="1" ht="13.5" x14ac:dyDescent="0.3"/>
    <row r="6302" customFormat="1" ht="13.5" x14ac:dyDescent="0.3"/>
    <row r="6303" customFormat="1" ht="13.5" x14ac:dyDescent="0.3"/>
    <row r="6304" customFormat="1" ht="13.5" x14ac:dyDescent="0.3"/>
    <row r="6305" customFormat="1" ht="13.5" x14ac:dyDescent="0.3"/>
    <row r="6306" customFormat="1" ht="13.5" x14ac:dyDescent="0.3"/>
    <row r="6307" customFormat="1" ht="13.5" x14ac:dyDescent="0.3"/>
    <row r="6308" customFormat="1" ht="13.5" x14ac:dyDescent="0.3"/>
    <row r="6309" customFormat="1" ht="13.5" x14ac:dyDescent="0.3"/>
    <row r="6310" customFormat="1" ht="13.5" x14ac:dyDescent="0.3"/>
    <row r="6311" customFormat="1" ht="13.5" x14ac:dyDescent="0.3"/>
    <row r="6312" customFormat="1" ht="13.5" x14ac:dyDescent="0.3"/>
    <row r="6313" customFormat="1" ht="13.5" x14ac:dyDescent="0.3"/>
    <row r="6314" customFormat="1" ht="13.5" x14ac:dyDescent="0.3"/>
    <row r="6315" customFormat="1" ht="13.5" x14ac:dyDescent="0.3"/>
    <row r="6316" customFormat="1" ht="13.5" x14ac:dyDescent="0.3"/>
    <row r="6317" customFormat="1" ht="13.5" x14ac:dyDescent="0.3"/>
    <row r="6318" customFormat="1" ht="13.5" x14ac:dyDescent="0.3"/>
    <row r="6319" customFormat="1" ht="13.5" x14ac:dyDescent="0.3"/>
    <row r="6320" customFormat="1" ht="13.5" x14ac:dyDescent="0.3"/>
    <row r="6321" customFormat="1" ht="13.5" x14ac:dyDescent="0.3"/>
    <row r="6322" customFormat="1" ht="13.5" x14ac:dyDescent="0.3"/>
    <row r="6323" customFormat="1" ht="13.5" x14ac:dyDescent="0.3"/>
    <row r="6324" customFormat="1" ht="13.5" x14ac:dyDescent="0.3"/>
    <row r="6325" customFormat="1" ht="13.5" x14ac:dyDescent="0.3"/>
    <row r="6326" customFormat="1" ht="13.5" x14ac:dyDescent="0.3"/>
    <row r="6327" customFormat="1" ht="13.5" x14ac:dyDescent="0.3"/>
    <row r="6328" customFormat="1" ht="13.5" x14ac:dyDescent="0.3"/>
    <row r="6329" customFormat="1" ht="13.5" x14ac:dyDescent="0.3"/>
    <row r="6330" customFormat="1" ht="13.5" x14ac:dyDescent="0.3"/>
    <row r="6331" customFormat="1" ht="13.5" x14ac:dyDescent="0.3"/>
    <row r="6332" customFormat="1" ht="13.5" x14ac:dyDescent="0.3"/>
    <row r="6333" customFormat="1" ht="13.5" x14ac:dyDescent="0.3"/>
    <row r="6334" customFormat="1" ht="13.5" x14ac:dyDescent="0.3"/>
    <row r="6335" customFormat="1" ht="13.5" x14ac:dyDescent="0.3"/>
    <row r="6336" customFormat="1" ht="13.5" x14ac:dyDescent="0.3"/>
    <row r="6337" customFormat="1" ht="13.5" x14ac:dyDescent="0.3"/>
    <row r="6338" customFormat="1" ht="13.5" x14ac:dyDescent="0.3"/>
    <row r="6339" customFormat="1" ht="13.5" x14ac:dyDescent="0.3"/>
    <row r="6340" customFormat="1" ht="13.5" x14ac:dyDescent="0.3"/>
    <row r="6341" customFormat="1" ht="13.5" x14ac:dyDescent="0.3"/>
    <row r="6342" customFormat="1" ht="13.5" x14ac:dyDescent="0.3"/>
    <row r="6343" customFormat="1" ht="13.5" x14ac:dyDescent="0.3"/>
    <row r="6344" customFormat="1" ht="13.5" x14ac:dyDescent="0.3"/>
    <row r="6345" customFormat="1" ht="13.5" x14ac:dyDescent="0.3"/>
    <row r="6346" customFormat="1" ht="13.5" x14ac:dyDescent="0.3"/>
    <row r="6347" customFormat="1" ht="13.5" x14ac:dyDescent="0.3"/>
    <row r="6348" customFormat="1" ht="13.5" x14ac:dyDescent="0.3"/>
    <row r="6349" customFormat="1" ht="13.5" x14ac:dyDescent="0.3"/>
    <row r="6350" customFormat="1" ht="13.5" x14ac:dyDescent="0.3"/>
    <row r="6351" customFormat="1" ht="13.5" x14ac:dyDescent="0.3"/>
    <row r="6352" customFormat="1" ht="13.5" x14ac:dyDescent="0.3"/>
    <row r="6353" customFormat="1" ht="13.5" x14ac:dyDescent="0.3"/>
    <row r="6354" customFormat="1" ht="13.5" x14ac:dyDescent="0.3"/>
    <row r="6355" customFormat="1" ht="13.5" x14ac:dyDescent="0.3"/>
    <row r="6356" customFormat="1" ht="13.5" x14ac:dyDescent="0.3"/>
    <row r="6357" customFormat="1" ht="13.5" x14ac:dyDescent="0.3"/>
    <row r="6358" customFormat="1" ht="13.5" x14ac:dyDescent="0.3"/>
    <row r="6359" customFormat="1" ht="13.5" x14ac:dyDescent="0.3"/>
    <row r="6360" customFormat="1" ht="13.5" x14ac:dyDescent="0.3"/>
    <row r="6361" customFormat="1" ht="13.5" x14ac:dyDescent="0.3"/>
    <row r="6362" customFormat="1" ht="13.5" x14ac:dyDescent="0.3"/>
    <row r="6363" customFormat="1" ht="13.5" x14ac:dyDescent="0.3"/>
    <row r="6364" customFormat="1" ht="13.5" x14ac:dyDescent="0.3"/>
    <row r="6365" customFormat="1" ht="13.5" x14ac:dyDescent="0.3"/>
    <row r="6366" customFormat="1" ht="13.5" x14ac:dyDescent="0.3"/>
    <row r="6367" customFormat="1" ht="13.5" x14ac:dyDescent="0.3"/>
    <row r="6368" customFormat="1" ht="13.5" x14ac:dyDescent="0.3"/>
    <row r="6369" customFormat="1" ht="13.5" x14ac:dyDescent="0.3"/>
    <row r="6370" customFormat="1" ht="13.5" x14ac:dyDescent="0.3"/>
    <row r="6371" customFormat="1" ht="13.5" x14ac:dyDescent="0.3"/>
    <row r="6372" customFormat="1" ht="13.5" x14ac:dyDescent="0.3"/>
    <row r="6373" customFormat="1" ht="13.5" x14ac:dyDescent="0.3"/>
    <row r="6374" customFormat="1" ht="13.5" x14ac:dyDescent="0.3"/>
    <row r="6375" customFormat="1" ht="13.5" x14ac:dyDescent="0.3"/>
    <row r="6376" customFormat="1" ht="13.5" x14ac:dyDescent="0.3"/>
    <row r="6377" customFormat="1" ht="13.5" x14ac:dyDescent="0.3"/>
    <row r="6378" customFormat="1" ht="13.5" x14ac:dyDescent="0.3"/>
    <row r="6379" customFormat="1" ht="13.5" x14ac:dyDescent="0.3"/>
    <row r="6380" customFormat="1" ht="13.5" x14ac:dyDescent="0.3"/>
    <row r="6381" customFormat="1" ht="13.5" x14ac:dyDescent="0.3"/>
    <row r="6382" customFormat="1" ht="13.5" x14ac:dyDescent="0.3"/>
    <row r="6383" customFormat="1" ht="13.5" x14ac:dyDescent="0.3"/>
    <row r="6384" customFormat="1" ht="13.5" x14ac:dyDescent="0.3"/>
    <row r="6385" customFormat="1" ht="13.5" x14ac:dyDescent="0.3"/>
    <row r="6386" customFormat="1" ht="13.5" x14ac:dyDescent="0.3"/>
    <row r="6387" customFormat="1" ht="13.5" x14ac:dyDescent="0.3"/>
    <row r="6388" customFormat="1" ht="13.5" x14ac:dyDescent="0.3"/>
    <row r="6389" customFormat="1" ht="13.5" x14ac:dyDescent="0.3"/>
    <row r="6390" customFormat="1" ht="13.5" x14ac:dyDescent="0.3"/>
    <row r="6391" customFormat="1" ht="13.5" x14ac:dyDescent="0.3"/>
    <row r="6392" customFormat="1" ht="13.5" x14ac:dyDescent="0.3"/>
    <row r="6393" customFormat="1" ht="13.5" x14ac:dyDescent="0.3"/>
    <row r="6394" customFormat="1" ht="13.5" x14ac:dyDescent="0.3"/>
    <row r="6395" customFormat="1" ht="13.5" x14ac:dyDescent="0.3"/>
    <row r="6396" customFormat="1" ht="13.5" x14ac:dyDescent="0.3"/>
    <row r="6397" customFormat="1" ht="13.5" x14ac:dyDescent="0.3"/>
    <row r="6398" customFormat="1" ht="13.5" x14ac:dyDescent="0.3"/>
    <row r="6399" customFormat="1" ht="13.5" x14ac:dyDescent="0.3"/>
    <row r="6400" customFormat="1" ht="13.5" x14ac:dyDescent="0.3"/>
    <row r="6401" customFormat="1" ht="13.5" x14ac:dyDescent="0.3"/>
    <row r="6402" customFormat="1" ht="13.5" x14ac:dyDescent="0.3"/>
    <row r="6403" customFormat="1" ht="13.5" x14ac:dyDescent="0.3"/>
    <row r="6404" customFormat="1" ht="13.5" x14ac:dyDescent="0.3"/>
    <row r="6405" customFormat="1" ht="13.5" x14ac:dyDescent="0.3"/>
    <row r="6406" customFormat="1" ht="13.5" x14ac:dyDescent="0.3"/>
    <row r="6407" customFormat="1" ht="13.5" x14ac:dyDescent="0.3"/>
    <row r="6408" customFormat="1" ht="13.5" x14ac:dyDescent="0.3"/>
    <row r="6409" customFormat="1" ht="13.5" x14ac:dyDescent="0.3"/>
    <row r="6410" customFormat="1" ht="13.5" x14ac:dyDescent="0.3"/>
    <row r="6411" customFormat="1" ht="13.5" x14ac:dyDescent="0.3"/>
    <row r="6412" customFormat="1" ht="13.5" x14ac:dyDescent="0.3"/>
    <row r="6413" customFormat="1" ht="13.5" x14ac:dyDescent="0.3"/>
    <row r="6414" customFormat="1" ht="13.5" x14ac:dyDescent="0.3"/>
    <row r="6415" customFormat="1" ht="13.5" x14ac:dyDescent="0.3"/>
    <row r="6416" customFormat="1" ht="13.5" x14ac:dyDescent="0.3"/>
    <row r="6417" customFormat="1" ht="13.5" x14ac:dyDescent="0.3"/>
    <row r="6418" customFormat="1" ht="13.5" x14ac:dyDescent="0.3"/>
    <row r="6419" customFormat="1" ht="13.5" x14ac:dyDescent="0.3"/>
    <row r="6420" customFormat="1" ht="13.5" x14ac:dyDescent="0.3"/>
    <row r="6421" customFormat="1" ht="13.5" x14ac:dyDescent="0.3"/>
    <row r="6422" customFormat="1" ht="13.5" x14ac:dyDescent="0.3"/>
    <row r="6423" customFormat="1" ht="13.5" x14ac:dyDescent="0.3"/>
    <row r="6424" customFormat="1" ht="13.5" x14ac:dyDescent="0.3"/>
    <row r="6425" customFormat="1" ht="13.5" x14ac:dyDescent="0.3"/>
    <row r="6426" customFormat="1" ht="13.5" x14ac:dyDescent="0.3"/>
    <row r="6427" customFormat="1" ht="13.5" x14ac:dyDescent="0.3"/>
    <row r="6428" customFormat="1" ht="13.5" x14ac:dyDescent="0.3"/>
    <row r="6429" customFormat="1" ht="13.5" x14ac:dyDescent="0.3"/>
    <row r="6430" customFormat="1" ht="13.5" x14ac:dyDescent="0.3"/>
    <row r="6431" customFormat="1" ht="13.5" x14ac:dyDescent="0.3"/>
    <row r="6432" customFormat="1" ht="13.5" x14ac:dyDescent="0.3"/>
    <row r="6433" customFormat="1" ht="13.5" x14ac:dyDescent="0.3"/>
    <row r="6434" customFormat="1" ht="13.5" x14ac:dyDescent="0.3"/>
    <row r="6435" customFormat="1" ht="13.5" x14ac:dyDescent="0.3"/>
    <row r="6436" customFormat="1" ht="13.5" x14ac:dyDescent="0.3"/>
    <row r="6437" customFormat="1" ht="13.5" x14ac:dyDescent="0.3"/>
    <row r="6438" customFormat="1" ht="13.5" x14ac:dyDescent="0.3"/>
    <row r="6439" customFormat="1" ht="13.5" x14ac:dyDescent="0.3"/>
    <row r="6440" customFormat="1" ht="13.5" x14ac:dyDescent="0.3"/>
    <row r="6441" customFormat="1" ht="13.5" x14ac:dyDescent="0.3"/>
    <row r="6442" customFormat="1" ht="13.5" x14ac:dyDescent="0.3"/>
    <row r="6443" customFormat="1" ht="13.5" x14ac:dyDescent="0.3"/>
    <row r="6444" customFormat="1" ht="13.5" x14ac:dyDescent="0.3"/>
    <row r="6445" customFormat="1" ht="13.5" x14ac:dyDescent="0.3"/>
    <row r="6446" customFormat="1" ht="13.5" x14ac:dyDescent="0.3"/>
    <row r="6447" customFormat="1" ht="13.5" x14ac:dyDescent="0.3"/>
    <row r="6448" customFormat="1" ht="13.5" x14ac:dyDescent="0.3"/>
    <row r="6449" customFormat="1" ht="13.5" x14ac:dyDescent="0.3"/>
    <row r="6450" customFormat="1" ht="13.5" x14ac:dyDescent="0.3"/>
    <row r="6451" customFormat="1" ht="13.5" x14ac:dyDescent="0.3"/>
    <row r="6452" customFormat="1" ht="13.5" x14ac:dyDescent="0.3"/>
    <row r="6453" customFormat="1" ht="13.5" x14ac:dyDescent="0.3"/>
    <row r="6454" customFormat="1" ht="13.5" x14ac:dyDescent="0.3"/>
    <row r="6455" customFormat="1" ht="13.5" x14ac:dyDescent="0.3"/>
    <row r="6456" customFormat="1" ht="13.5" x14ac:dyDescent="0.3"/>
    <row r="6457" customFormat="1" ht="13.5" x14ac:dyDescent="0.3"/>
    <row r="6458" customFormat="1" ht="13.5" x14ac:dyDescent="0.3"/>
    <row r="6459" customFormat="1" ht="13.5" x14ac:dyDescent="0.3"/>
    <row r="6460" customFormat="1" ht="13.5" x14ac:dyDescent="0.3"/>
    <row r="6461" customFormat="1" ht="13.5" x14ac:dyDescent="0.3"/>
    <row r="6462" customFormat="1" ht="13.5" x14ac:dyDescent="0.3"/>
    <row r="6463" customFormat="1" ht="13.5" x14ac:dyDescent="0.3"/>
    <row r="6464" customFormat="1" ht="13.5" x14ac:dyDescent="0.3"/>
    <row r="6465" customFormat="1" ht="13.5" x14ac:dyDescent="0.3"/>
    <row r="6466" customFormat="1" ht="13.5" x14ac:dyDescent="0.3"/>
    <row r="6467" customFormat="1" ht="13.5" x14ac:dyDescent="0.3"/>
    <row r="6468" customFormat="1" ht="13.5" x14ac:dyDescent="0.3"/>
    <row r="6469" customFormat="1" ht="13.5" x14ac:dyDescent="0.3"/>
    <row r="6470" customFormat="1" ht="13.5" x14ac:dyDescent="0.3"/>
    <row r="6471" customFormat="1" ht="13.5" x14ac:dyDescent="0.3"/>
    <row r="6472" customFormat="1" ht="13.5" x14ac:dyDescent="0.3"/>
    <row r="6473" customFormat="1" ht="13.5" x14ac:dyDescent="0.3"/>
    <row r="6474" customFormat="1" ht="13.5" x14ac:dyDescent="0.3"/>
    <row r="6475" customFormat="1" ht="13.5" x14ac:dyDescent="0.3"/>
    <row r="6476" customFormat="1" ht="13.5" x14ac:dyDescent="0.3"/>
    <row r="6477" customFormat="1" ht="13.5" x14ac:dyDescent="0.3"/>
    <row r="6478" customFormat="1" ht="13.5" x14ac:dyDescent="0.3"/>
    <row r="6479" customFormat="1" ht="13.5" x14ac:dyDescent="0.3"/>
    <row r="6480" customFormat="1" ht="13.5" x14ac:dyDescent="0.3"/>
    <row r="6481" customFormat="1" ht="13.5" x14ac:dyDescent="0.3"/>
    <row r="6482" customFormat="1" ht="13.5" x14ac:dyDescent="0.3"/>
    <row r="6483" customFormat="1" ht="13.5" x14ac:dyDescent="0.3"/>
    <row r="6484" customFormat="1" ht="13.5" x14ac:dyDescent="0.3"/>
    <row r="6485" customFormat="1" ht="13.5" x14ac:dyDescent="0.3"/>
    <row r="6486" customFormat="1" ht="13.5" x14ac:dyDescent="0.3"/>
    <row r="6487" customFormat="1" ht="13.5" x14ac:dyDescent="0.3"/>
    <row r="6488" customFormat="1" ht="13.5" x14ac:dyDescent="0.3"/>
    <row r="6489" customFormat="1" ht="13.5" x14ac:dyDescent="0.3"/>
    <row r="6490" customFormat="1" ht="13.5" x14ac:dyDescent="0.3"/>
    <row r="6491" customFormat="1" ht="13.5" x14ac:dyDescent="0.3"/>
    <row r="6492" customFormat="1" ht="13.5" x14ac:dyDescent="0.3"/>
    <row r="6493" customFormat="1" ht="13.5" x14ac:dyDescent="0.3"/>
    <row r="6494" customFormat="1" ht="13.5" x14ac:dyDescent="0.3"/>
    <row r="6495" customFormat="1" ht="13.5" x14ac:dyDescent="0.3"/>
    <row r="6496" customFormat="1" ht="13.5" x14ac:dyDescent="0.3"/>
    <row r="6497" customFormat="1" ht="13.5" x14ac:dyDescent="0.3"/>
    <row r="6498" customFormat="1" ht="13.5" x14ac:dyDescent="0.3"/>
    <row r="6499" customFormat="1" ht="13.5" x14ac:dyDescent="0.3"/>
    <row r="6500" customFormat="1" ht="13.5" x14ac:dyDescent="0.3"/>
    <row r="6501" customFormat="1" ht="13.5" x14ac:dyDescent="0.3"/>
    <row r="6502" customFormat="1" ht="13.5" x14ac:dyDescent="0.3"/>
    <row r="6503" customFormat="1" ht="13.5" x14ac:dyDescent="0.3"/>
    <row r="6504" customFormat="1" ht="13.5" x14ac:dyDescent="0.3"/>
    <row r="6505" customFormat="1" ht="13.5" x14ac:dyDescent="0.3"/>
    <row r="6506" customFormat="1" ht="13.5" x14ac:dyDescent="0.3"/>
    <row r="6507" customFormat="1" ht="13.5" x14ac:dyDescent="0.3"/>
    <row r="6508" customFormat="1" ht="13.5" x14ac:dyDescent="0.3"/>
    <row r="6509" customFormat="1" ht="13.5" x14ac:dyDescent="0.3"/>
    <row r="6510" customFormat="1" ht="13.5" x14ac:dyDescent="0.3"/>
    <row r="6511" customFormat="1" ht="13.5" x14ac:dyDescent="0.3"/>
    <row r="6512" customFormat="1" ht="13.5" x14ac:dyDescent="0.3"/>
    <row r="6513" customFormat="1" ht="13.5" x14ac:dyDescent="0.3"/>
    <row r="6514" customFormat="1" ht="13.5" x14ac:dyDescent="0.3"/>
    <row r="6515" customFormat="1" ht="13.5" x14ac:dyDescent="0.3"/>
    <row r="6516" customFormat="1" ht="13.5" x14ac:dyDescent="0.3"/>
    <row r="6517" customFormat="1" ht="13.5" x14ac:dyDescent="0.3"/>
    <row r="6518" customFormat="1" ht="13.5" x14ac:dyDescent="0.3"/>
    <row r="6519" customFormat="1" ht="13.5" x14ac:dyDescent="0.3"/>
    <row r="6520" customFormat="1" ht="13.5" x14ac:dyDescent="0.3"/>
    <row r="6521" customFormat="1" ht="13.5" x14ac:dyDescent="0.3"/>
    <row r="6522" customFormat="1" ht="13.5" x14ac:dyDescent="0.3"/>
    <row r="6523" customFormat="1" ht="13.5" x14ac:dyDescent="0.3"/>
    <row r="6524" customFormat="1" ht="13.5" x14ac:dyDescent="0.3"/>
    <row r="6525" customFormat="1" ht="13.5" x14ac:dyDescent="0.3"/>
    <row r="6526" customFormat="1" ht="13.5" x14ac:dyDescent="0.3"/>
    <row r="6527" customFormat="1" ht="13.5" x14ac:dyDescent="0.3"/>
    <row r="6528" customFormat="1" ht="13.5" x14ac:dyDescent="0.3"/>
    <row r="6529" customFormat="1" ht="13.5" x14ac:dyDescent="0.3"/>
    <row r="6530" customFormat="1" ht="13.5" x14ac:dyDescent="0.3"/>
    <row r="6531" customFormat="1" ht="13.5" x14ac:dyDescent="0.3"/>
    <row r="6532" customFormat="1" ht="13.5" x14ac:dyDescent="0.3"/>
    <row r="6533" customFormat="1" ht="13.5" x14ac:dyDescent="0.3"/>
    <row r="6534" customFormat="1" ht="13.5" x14ac:dyDescent="0.3"/>
    <row r="6535" customFormat="1" ht="13.5" x14ac:dyDescent="0.3"/>
    <row r="6536" customFormat="1" ht="13.5" x14ac:dyDescent="0.3"/>
    <row r="6537" customFormat="1" ht="13.5" x14ac:dyDescent="0.3"/>
    <row r="6538" customFormat="1" ht="13.5" x14ac:dyDescent="0.3"/>
    <row r="6539" customFormat="1" ht="13.5" x14ac:dyDescent="0.3"/>
    <row r="6540" customFormat="1" ht="13.5" x14ac:dyDescent="0.3"/>
    <row r="6541" customFormat="1" ht="13.5" x14ac:dyDescent="0.3"/>
    <row r="6542" customFormat="1" ht="13.5" x14ac:dyDescent="0.3"/>
    <row r="6543" customFormat="1" ht="13.5" x14ac:dyDescent="0.3"/>
    <row r="6544" customFormat="1" ht="13.5" x14ac:dyDescent="0.3"/>
    <row r="6545" customFormat="1" ht="13.5" x14ac:dyDescent="0.3"/>
    <row r="6546" customFormat="1" ht="13.5" x14ac:dyDescent="0.3"/>
    <row r="6547" customFormat="1" ht="13.5" x14ac:dyDescent="0.3"/>
    <row r="6548" customFormat="1" ht="13.5" x14ac:dyDescent="0.3"/>
    <row r="6549" customFormat="1" ht="13.5" x14ac:dyDescent="0.3"/>
    <row r="6550" customFormat="1" ht="13.5" x14ac:dyDescent="0.3"/>
    <row r="6551" customFormat="1" ht="13.5" x14ac:dyDescent="0.3"/>
    <row r="6552" customFormat="1" ht="13.5" x14ac:dyDescent="0.3"/>
    <row r="6553" customFormat="1" ht="13.5" x14ac:dyDescent="0.3"/>
    <row r="6554" customFormat="1" ht="13.5" x14ac:dyDescent="0.3"/>
    <row r="6555" customFormat="1" ht="13.5" x14ac:dyDescent="0.3"/>
    <row r="6556" customFormat="1" ht="13.5" x14ac:dyDescent="0.3"/>
    <row r="6557" customFormat="1" ht="13.5" x14ac:dyDescent="0.3"/>
    <row r="6558" customFormat="1" ht="13.5" x14ac:dyDescent="0.3"/>
    <row r="6559" customFormat="1" ht="13.5" x14ac:dyDescent="0.3"/>
    <row r="6560" customFormat="1" ht="13.5" x14ac:dyDescent="0.3"/>
    <row r="6561" customFormat="1" ht="13.5" x14ac:dyDescent="0.3"/>
    <row r="6562" customFormat="1" ht="13.5" x14ac:dyDescent="0.3"/>
    <row r="6563" customFormat="1" ht="13.5" x14ac:dyDescent="0.3"/>
    <row r="6564" customFormat="1" ht="13.5" x14ac:dyDescent="0.3"/>
    <row r="6565" customFormat="1" ht="13.5" x14ac:dyDescent="0.3"/>
    <row r="6566" customFormat="1" ht="13.5" x14ac:dyDescent="0.3"/>
    <row r="6567" customFormat="1" ht="13.5" x14ac:dyDescent="0.3"/>
    <row r="6568" customFormat="1" ht="13.5" x14ac:dyDescent="0.3"/>
    <row r="6569" customFormat="1" ht="13.5" x14ac:dyDescent="0.3"/>
    <row r="6570" customFormat="1" ht="13.5" x14ac:dyDescent="0.3"/>
    <row r="6571" customFormat="1" ht="13.5" x14ac:dyDescent="0.3"/>
    <row r="6572" customFormat="1" ht="13.5" x14ac:dyDescent="0.3"/>
    <row r="6573" customFormat="1" ht="13.5" x14ac:dyDescent="0.3"/>
    <row r="6574" customFormat="1" ht="13.5" x14ac:dyDescent="0.3"/>
    <row r="6575" customFormat="1" ht="13.5" x14ac:dyDescent="0.3"/>
    <row r="6576" customFormat="1" ht="13.5" x14ac:dyDescent="0.3"/>
    <row r="6577" customFormat="1" ht="13.5" x14ac:dyDescent="0.3"/>
    <row r="6578" customFormat="1" ht="13.5" x14ac:dyDescent="0.3"/>
    <row r="6579" customFormat="1" ht="13.5" x14ac:dyDescent="0.3"/>
    <row r="6580" customFormat="1" ht="13.5" x14ac:dyDescent="0.3"/>
    <row r="6581" customFormat="1" ht="13.5" x14ac:dyDescent="0.3"/>
    <row r="6582" customFormat="1" ht="13.5" x14ac:dyDescent="0.3"/>
    <row r="6583" customFormat="1" ht="13.5" x14ac:dyDescent="0.3"/>
    <row r="6584" customFormat="1" ht="13.5" x14ac:dyDescent="0.3"/>
    <row r="6585" customFormat="1" ht="13.5" x14ac:dyDescent="0.3"/>
    <row r="6586" customFormat="1" ht="13.5" x14ac:dyDescent="0.3"/>
    <row r="6587" customFormat="1" ht="13.5" x14ac:dyDescent="0.3"/>
    <row r="6588" customFormat="1" ht="13.5" x14ac:dyDescent="0.3"/>
    <row r="6589" customFormat="1" ht="13.5" x14ac:dyDescent="0.3"/>
    <row r="6590" customFormat="1" ht="13.5" x14ac:dyDescent="0.3"/>
    <row r="6591" customFormat="1" ht="13.5" x14ac:dyDescent="0.3"/>
    <row r="6592" customFormat="1" ht="13.5" x14ac:dyDescent="0.3"/>
    <row r="6593" customFormat="1" ht="13.5" x14ac:dyDescent="0.3"/>
    <row r="6594" customFormat="1" ht="13.5" x14ac:dyDescent="0.3"/>
    <row r="6595" customFormat="1" ht="13.5" x14ac:dyDescent="0.3"/>
    <row r="6596" customFormat="1" ht="13.5" x14ac:dyDescent="0.3"/>
    <row r="6597" customFormat="1" ht="13.5" x14ac:dyDescent="0.3"/>
    <row r="6598" customFormat="1" ht="13.5" x14ac:dyDescent="0.3"/>
    <row r="6599" customFormat="1" ht="13.5" x14ac:dyDescent="0.3"/>
    <row r="6600" customFormat="1" ht="13.5" x14ac:dyDescent="0.3"/>
    <row r="6601" customFormat="1" ht="13.5" x14ac:dyDescent="0.3"/>
    <row r="6602" customFormat="1" ht="13.5" x14ac:dyDescent="0.3"/>
    <row r="6603" customFormat="1" ht="13.5" x14ac:dyDescent="0.3"/>
    <row r="6604" customFormat="1" ht="13.5" x14ac:dyDescent="0.3"/>
    <row r="6605" customFormat="1" ht="13.5" x14ac:dyDescent="0.3"/>
    <row r="6606" customFormat="1" ht="13.5" x14ac:dyDescent="0.3"/>
    <row r="6607" customFormat="1" ht="13.5" x14ac:dyDescent="0.3"/>
    <row r="6608" customFormat="1" ht="13.5" x14ac:dyDescent="0.3"/>
    <row r="6609" customFormat="1" ht="13.5" x14ac:dyDescent="0.3"/>
    <row r="6610" customFormat="1" ht="13.5" x14ac:dyDescent="0.3"/>
    <row r="6611" customFormat="1" ht="13.5" x14ac:dyDescent="0.3"/>
    <row r="6612" customFormat="1" ht="13.5" x14ac:dyDescent="0.3"/>
    <row r="6613" customFormat="1" ht="13.5" x14ac:dyDescent="0.3"/>
    <row r="6614" customFormat="1" ht="13.5" x14ac:dyDescent="0.3"/>
    <row r="6615" customFormat="1" ht="13.5" x14ac:dyDescent="0.3"/>
    <row r="6616" customFormat="1" ht="13.5" x14ac:dyDescent="0.3"/>
    <row r="6617" customFormat="1" ht="13.5" x14ac:dyDescent="0.3"/>
    <row r="6618" customFormat="1" ht="13.5" x14ac:dyDescent="0.3"/>
    <row r="6619" customFormat="1" ht="13.5" x14ac:dyDescent="0.3"/>
    <row r="6620" customFormat="1" ht="13.5" x14ac:dyDescent="0.3"/>
    <row r="6621" customFormat="1" ht="13.5" x14ac:dyDescent="0.3"/>
    <row r="6622" customFormat="1" ht="13.5" x14ac:dyDescent="0.3"/>
    <row r="6623" customFormat="1" ht="13.5" x14ac:dyDescent="0.3"/>
    <row r="6624" customFormat="1" ht="13.5" x14ac:dyDescent="0.3"/>
    <row r="6625" customFormat="1" ht="13.5" x14ac:dyDescent="0.3"/>
    <row r="6626" customFormat="1" ht="13.5" x14ac:dyDescent="0.3"/>
    <row r="6627" customFormat="1" ht="13.5" x14ac:dyDescent="0.3"/>
    <row r="6628" customFormat="1" ht="13.5" x14ac:dyDescent="0.3"/>
    <row r="6629" customFormat="1" ht="13.5" x14ac:dyDescent="0.3"/>
    <row r="6630" customFormat="1" ht="13.5" x14ac:dyDescent="0.3"/>
    <row r="6631" customFormat="1" ht="13.5" x14ac:dyDescent="0.3"/>
    <row r="6632" customFormat="1" ht="13.5" x14ac:dyDescent="0.3"/>
    <row r="6633" customFormat="1" ht="13.5" x14ac:dyDescent="0.3"/>
    <row r="6634" customFormat="1" ht="13.5" x14ac:dyDescent="0.3"/>
    <row r="6635" customFormat="1" ht="13.5" x14ac:dyDescent="0.3"/>
    <row r="6636" customFormat="1" ht="13.5" x14ac:dyDescent="0.3"/>
    <row r="6637" customFormat="1" ht="13.5" x14ac:dyDescent="0.3"/>
    <row r="6638" customFormat="1" ht="13.5" x14ac:dyDescent="0.3"/>
    <row r="6639" customFormat="1" ht="13.5" x14ac:dyDescent="0.3"/>
    <row r="6640" customFormat="1" ht="13.5" x14ac:dyDescent="0.3"/>
    <row r="6641" customFormat="1" ht="13.5" x14ac:dyDescent="0.3"/>
    <row r="6642" customFormat="1" ht="13.5" x14ac:dyDescent="0.3"/>
    <row r="6643" customFormat="1" ht="13.5" x14ac:dyDescent="0.3"/>
    <row r="6644" customFormat="1" ht="13.5" x14ac:dyDescent="0.3"/>
    <row r="6645" customFormat="1" ht="13.5" x14ac:dyDescent="0.3"/>
    <row r="6646" customFormat="1" ht="13.5" x14ac:dyDescent="0.3"/>
    <row r="6647" customFormat="1" ht="13.5" x14ac:dyDescent="0.3"/>
    <row r="6648" customFormat="1" ht="13.5" x14ac:dyDescent="0.3"/>
    <row r="6649" customFormat="1" ht="13.5" x14ac:dyDescent="0.3"/>
    <row r="6650" customFormat="1" ht="13.5" x14ac:dyDescent="0.3"/>
    <row r="6651" customFormat="1" ht="13.5" x14ac:dyDescent="0.3"/>
    <row r="6652" customFormat="1" ht="13.5" x14ac:dyDescent="0.3"/>
    <row r="6653" customFormat="1" ht="13.5" x14ac:dyDescent="0.3"/>
    <row r="6654" customFormat="1" ht="13.5" x14ac:dyDescent="0.3"/>
    <row r="6655" customFormat="1" ht="13.5" x14ac:dyDescent="0.3"/>
    <row r="6656" customFormat="1" ht="13.5" x14ac:dyDescent="0.3"/>
    <row r="6657" customFormat="1" ht="13.5" x14ac:dyDescent="0.3"/>
    <row r="6658" customFormat="1" ht="13.5" x14ac:dyDescent="0.3"/>
    <row r="6659" customFormat="1" ht="13.5" x14ac:dyDescent="0.3"/>
    <row r="6660" customFormat="1" ht="13.5" x14ac:dyDescent="0.3"/>
    <row r="6661" customFormat="1" ht="13.5" x14ac:dyDescent="0.3"/>
    <row r="6662" customFormat="1" ht="13.5" x14ac:dyDescent="0.3"/>
    <row r="6663" customFormat="1" ht="13.5" x14ac:dyDescent="0.3"/>
    <row r="6664" customFormat="1" ht="13.5" x14ac:dyDescent="0.3"/>
    <row r="6665" customFormat="1" ht="13.5" x14ac:dyDescent="0.3"/>
    <row r="6666" customFormat="1" ht="13.5" x14ac:dyDescent="0.3"/>
    <row r="6667" customFormat="1" ht="13.5" x14ac:dyDescent="0.3"/>
    <row r="6668" customFormat="1" ht="13.5" x14ac:dyDescent="0.3"/>
    <row r="6669" customFormat="1" ht="13.5" x14ac:dyDescent="0.3"/>
    <row r="6670" customFormat="1" ht="13.5" x14ac:dyDescent="0.3"/>
    <row r="6671" customFormat="1" ht="13.5" x14ac:dyDescent="0.3"/>
    <row r="6672" customFormat="1" ht="13.5" x14ac:dyDescent="0.3"/>
    <row r="6673" customFormat="1" ht="13.5" x14ac:dyDescent="0.3"/>
    <row r="6674" customFormat="1" ht="13.5" x14ac:dyDescent="0.3"/>
    <row r="6675" customFormat="1" ht="13.5" x14ac:dyDescent="0.3"/>
    <row r="6676" customFormat="1" ht="13.5" x14ac:dyDescent="0.3"/>
    <row r="6677" customFormat="1" ht="13.5" x14ac:dyDescent="0.3"/>
    <row r="6678" customFormat="1" ht="13.5" x14ac:dyDescent="0.3"/>
    <row r="6679" customFormat="1" ht="13.5" x14ac:dyDescent="0.3"/>
    <row r="6680" customFormat="1" ht="13.5" x14ac:dyDescent="0.3"/>
    <row r="6681" customFormat="1" ht="13.5" x14ac:dyDescent="0.3"/>
    <row r="6682" customFormat="1" ht="13.5" x14ac:dyDescent="0.3"/>
    <row r="6683" customFormat="1" ht="13.5" x14ac:dyDescent="0.3"/>
    <row r="6684" customFormat="1" ht="13.5" x14ac:dyDescent="0.3"/>
    <row r="6685" customFormat="1" ht="13.5" x14ac:dyDescent="0.3"/>
    <row r="6686" customFormat="1" ht="13.5" x14ac:dyDescent="0.3"/>
    <row r="6687" customFormat="1" ht="13.5" x14ac:dyDescent="0.3"/>
    <row r="6688" customFormat="1" ht="13.5" x14ac:dyDescent="0.3"/>
    <row r="6689" customFormat="1" ht="13.5" x14ac:dyDescent="0.3"/>
    <row r="6690" customFormat="1" ht="13.5" x14ac:dyDescent="0.3"/>
    <row r="6691" customFormat="1" ht="13.5" x14ac:dyDescent="0.3"/>
    <row r="6692" customFormat="1" ht="13.5" x14ac:dyDescent="0.3"/>
    <row r="6693" customFormat="1" ht="13.5" x14ac:dyDescent="0.3"/>
    <row r="6694" customFormat="1" ht="13.5" x14ac:dyDescent="0.3"/>
    <row r="6695" customFormat="1" ht="13.5" x14ac:dyDescent="0.3"/>
    <row r="6696" customFormat="1" ht="13.5" x14ac:dyDescent="0.3"/>
    <row r="6697" customFormat="1" ht="13.5" x14ac:dyDescent="0.3"/>
    <row r="6698" customFormat="1" ht="13.5" x14ac:dyDescent="0.3"/>
    <row r="6699" customFormat="1" ht="13.5" x14ac:dyDescent="0.3"/>
    <row r="6700" customFormat="1" ht="13.5" x14ac:dyDescent="0.3"/>
    <row r="6701" customFormat="1" ht="13.5" x14ac:dyDescent="0.3"/>
    <row r="6702" customFormat="1" ht="13.5" x14ac:dyDescent="0.3"/>
    <row r="6703" customFormat="1" ht="13.5" x14ac:dyDescent="0.3"/>
    <row r="6704" customFormat="1" ht="13.5" x14ac:dyDescent="0.3"/>
    <row r="6705" customFormat="1" ht="13.5" x14ac:dyDescent="0.3"/>
    <row r="6706" customFormat="1" ht="13.5" x14ac:dyDescent="0.3"/>
    <row r="6707" customFormat="1" ht="13.5" x14ac:dyDescent="0.3"/>
    <row r="6708" customFormat="1" ht="13.5" x14ac:dyDescent="0.3"/>
    <row r="6709" customFormat="1" ht="13.5" x14ac:dyDescent="0.3"/>
    <row r="6710" customFormat="1" ht="13.5" x14ac:dyDescent="0.3"/>
    <row r="6711" customFormat="1" ht="13.5" x14ac:dyDescent="0.3"/>
    <row r="6712" customFormat="1" ht="13.5" x14ac:dyDescent="0.3"/>
    <row r="6713" customFormat="1" ht="13.5" x14ac:dyDescent="0.3"/>
    <row r="6714" customFormat="1" ht="13.5" x14ac:dyDescent="0.3"/>
    <row r="6715" customFormat="1" ht="13.5" x14ac:dyDescent="0.3"/>
    <row r="6716" customFormat="1" ht="13.5" x14ac:dyDescent="0.3"/>
    <row r="6717" customFormat="1" ht="13.5" x14ac:dyDescent="0.3"/>
    <row r="6718" customFormat="1" ht="13.5" x14ac:dyDescent="0.3"/>
    <row r="6719" customFormat="1" ht="13.5" x14ac:dyDescent="0.3"/>
    <row r="6720" customFormat="1" ht="13.5" x14ac:dyDescent="0.3"/>
    <row r="6721" customFormat="1" ht="13.5" x14ac:dyDescent="0.3"/>
    <row r="6722" customFormat="1" ht="13.5" x14ac:dyDescent="0.3"/>
    <row r="6723" customFormat="1" ht="13.5" x14ac:dyDescent="0.3"/>
    <row r="6724" customFormat="1" ht="13.5" x14ac:dyDescent="0.3"/>
    <row r="6725" customFormat="1" ht="13.5" x14ac:dyDescent="0.3"/>
    <row r="6726" customFormat="1" ht="13.5" x14ac:dyDescent="0.3"/>
    <row r="6727" customFormat="1" ht="13.5" x14ac:dyDescent="0.3"/>
    <row r="6728" customFormat="1" ht="13.5" x14ac:dyDescent="0.3"/>
    <row r="6729" customFormat="1" ht="13.5" x14ac:dyDescent="0.3"/>
    <row r="6730" customFormat="1" ht="13.5" x14ac:dyDescent="0.3"/>
    <row r="6731" customFormat="1" ht="13.5" x14ac:dyDescent="0.3"/>
    <row r="6732" customFormat="1" ht="13.5" x14ac:dyDescent="0.3"/>
    <row r="6733" customFormat="1" ht="13.5" x14ac:dyDescent="0.3"/>
    <row r="6734" customFormat="1" ht="13.5" x14ac:dyDescent="0.3"/>
    <row r="6735" customFormat="1" ht="13.5" x14ac:dyDescent="0.3"/>
    <row r="6736" customFormat="1" ht="13.5" x14ac:dyDescent="0.3"/>
    <row r="6737" customFormat="1" ht="13.5" x14ac:dyDescent="0.3"/>
    <row r="6738" customFormat="1" ht="13.5" x14ac:dyDescent="0.3"/>
    <row r="6739" customFormat="1" ht="13.5" x14ac:dyDescent="0.3"/>
    <row r="6740" customFormat="1" ht="13.5" x14ac:dyDescent="0.3"/>
    <row r="6741" customFormat="1" ht="13.5" x14ac:dyDescent="0.3"/>
    <row r="6742" customFormat="1" ht="13.5" x14ac:dyDescent="0.3"/>
    <row r="6743" customFormat="1" ht="13.5" x14ac:dyDescent="0.3"/>
    <row r="6744" customFormat="1" ht="13.5" x14ac:dyDescent="0.3"/>
    <row r="6745" customFormat="1" ht="13.5" x14ac:dyDescent="0.3"/>
    <row r="6746" customFormat="1" ht="13.5" x14ac:dyDescent="0.3"/>
    <row r="6747" customFormat="1" ht="13.5" x14ac:dyDescent="0.3"/>
    <row r="6748" customFormat="1" ht="13.5" x14ac:dyDescent="0.3"/>
    <row r="6749" customFormat="1" ht="13.5" x14ac:dyDescent="0.3"/>
    <row r="6750" customFormat="1" ht="13.5" x14ac:dyDescent="0.3"/>
    <row r="6751" customFormat="1" ht="13.5" x14ac:dyDescent="0.3"/>
    <row r="6752" customFormat="1" ht="13.5" x14ac:dyDescent="0.3"/>
    <row r="6753" customFormat="1" ht="13.5" x14ac:dyDescent="0.3"/>
    <row r="6754" customFormat="1" ht="13.5" x14ac:dyDescent="0.3"/>
    <row r="6755" customFormat="1" ht="13.5" x14ac:dyDescent="0.3"/>
    <row r="6756" customFormat="1" ht="13.5" x14ac:dyDescent="0.3"/>
    <row r="6757" customFormat="1" ht="13.5" x14ac:dyDescent="0.3"/>
    <row r="6758" customFormat="1" ht="13.5" x14ac:dyDescent="0.3"/>
    <row r="6759" customFormat="1" ht="13.5" x14ac:dyDescent="0.3"/>
    <row r="6760" customFormat="1" ht="13.5" x14ac:dyDescent="0.3"/>
    <row r="6761" customFormat="1" ht="13.5" x14ac:dyDescent="0.3"/>
    <row r="6762" customFormat="1" ht="13.5" x14ac:dyDescent="0.3"/>
    <row r="6763" customFormat="1" ht="13.5" x14ac:dyDescent="0.3"/>
    <row r="6764" customFormat="1" ht="13.5" x14ac:dyDescent="0.3"/>
    <row r="6765" customFormat="1" ht="13.5" x14ac:dyDescent="0.3"/>
    <row r="6766" customFormat="1" ht="13.5" x14ac:dyDescent="0.3"/>
    <row r="6767" customFormat="1" ht="13.5" x14ac:dyDescent="0.3"/>
    <row r="6768" customFormat="1" ht="13.5" x14ac:dyDescent="0.3"/>
    <row r="6769" customFormat="1" ht="13.5" x14ac:dyDescent="0.3"/>
    <row r="6770" customFormat="1" ht="13.5" x14ac:dyDescent="0.3"/>
    <row r="6771" customFormat="1" ht="13.5" x14ac:dyDescent="0.3"/>
    <row r="6772" customFormat="1" ht="13.5" x14ac:dyDescent="0.3"/>
    <row r="6773" customFormat="1" ht="13.5" x14ac:dyDescent="0.3"/>
    <row r="6774" customFormat="1" ht="13.5" x14ac:dyDescent="0.3"/>
    <row r="6775" customFormat="1" ht="13.5" x14ac:dyDescent="0.3"/>
    <row r="6776" customFormat="1" ht="13.5" x14ac:dyDescent="0.3"/>
    <row r="6777" customFormat="1" ht="13.5" x14ac:dyDescent="0.3"/>
    <row r="6778" customFormat="1" ht="13.5" x14ac:dyDescent="0.3"/>
    <row r="6779" customFormat="1" ht="13.5" x14ac:dyDescent="0.3"/>
    <row r="6780" customFormat="1" ht="13.5" x14ac:dyDescent="0.3"/>
    <row r="6781" customFormat="1" ht="13.5" x14ac:dyDescent="0.3"/>
    <row r="6782" customFormat="1" ht="13.5" x14ac:dyDescent="0.3"/>
    <row r="6783" customFormat="1" ht="13.5" x14ac:dyDescent="0.3"/>
    <row r="6784" customFormat="1" ht="13.5" x14ac:dyDescent="0.3"/>
    <row r="6785" customFormat="1" ht="13.5" x14ac:dyDescent="0.3"/>
    <row r="6786" customFormat="1" ht="13.5" x14ac:dyDescent="0.3"/>
    <row r="6787" customFormat="1" ht="13.5" x14ac:dyDescent="0.3"/>
    <row r="6788" customFormat="1" ht="13.5" x14ac:dyDescent="0.3"/>
    <row r="6789" customFormat="1" ht="13.5" x14ac:dyDescent="0.3"/>
    <row r="6790" customFormat="1" ht="13.5" x14ac:dyDescent="0.3"/>
    <row r="6791" customFormat="1" ht="13.5" x14ac:dyDescent="0.3"/>
    <row r="6792" customFormat="1" ht="13.5" x14ac:dyDescent="0.3"/>
    <row r="6793" customFormat="1" ht="13.5" x14ac:dyDescent="0.3"/>
    <row r="6794" customFormat="1" ht="13.5" x14ac:dyDescent="0.3"/>
    <row r="6795" customFormat="1" ht="13.5" x14ac:dyDescent="0.3"/>
    <row r="6796" customFormat="1" ht="13.5" x14ac:dyDescent="0.3"/>
    <row r="6797" customFormat="1" ht="13.5" x14ac:dyDescent="0.3"/>
    <row r="6798" customFormat="1" ht="13.5" x14ac:dyDescent="0.3"/>
    <row r="6799" customFormat="1" ht="13.5" x14ac:dyDescent="0.3"/>
    <row r="6800" customFormat="1" ht="13.5" x14ac:dyDescent="0.3"/>
    <row r="6801" customFormat="1" ht="13.5" x14ac:dyDescent="0.3"/>
    <row r="6802" customFormat="1" ht="13.5" x14ac:dyDescent="0.3"/>
    <row r="6803" customFormat="1" ht="13.5" x14ac:dyDescent="0.3"/>
    <row r="6804" customFormat="1" ht="13.5" x14ac:dyDescent="0.3"/>
    <row r="6805" customFormat="1" ht="13.5" x14ac:dyDescent="0.3"/>
    <row r="6806" customFormat="1" ht="13.5" x14ac:dyDescent="0.3"/>
    <row r="6807" customFormat="1" ht="13.5" x14ac:dyDescent="0.3"/>
    <row r="6808" customFormat="1" ht="13.5" x14ac:dyDescent="0.3"/>
    <row r="6809" customFormat="1" ht="13.5" x14ac:dyDescent="0.3"/>
    <row r="6810" customFormat="1" ht="13.5" x14ac:dyDescent="0.3"/>
    <row r="6811" customFormat="1" ht="13.5" x14ac:dyDescent="0.3"/>
    <row r="6812" customFormat="1" ht="13.5" x14ac:dyDescent="0.3"/>
    <row r="6813" customFormat="1" ht="13.5" x14ac:dyDescent="0.3"/>
    <row r="6814" customFormat="1" ht="13.5" x14ac:dyDescent="0.3"/>
    <row r="6815" customFormat="1" ht="13.5" x14ac:dyDescent="0.3"/>
    <row r="6816" customFormat="1" ht="13.5" x14ac:dyDescent="0.3"/>
    <row r="6817" customFormat="1" ht="13.5" x14ac:dyDescent="0.3"/>
    <row r="6818" customFormat="1" ht="13.5" x14ac:dyDescent="0.3"/>
    <row r="6819" customFormat="1" ht="13.5" x14ac:dyDescent="0.3"/>
    <row r="6820" customFormat="1" ht="13.5" x14ac:dyDescent="0.3"/>
    <row r="6821" customFormat="1" ht="13.5" x14ac:dyDescent="0.3"/>
    <row r="6822" customFormat="1" ht="13.5" x14ac:dyDescent="0.3"/>
    <row r="6823" customFormat="1" ht="13.5" x14ac:dyDescent="0.3"/>
    <row r="6824" customFormat="1" ht="13.5" x14ac:dyDescent="0.3"/>
    <row r="6825" customFormat="1" ht="13.5" x14ac:dyDescent="0.3"/>
    <row r="6826" customFormat="1" ht="13.5" x14ac:dyDescent="0.3"/>
    <row r="6827" customFormat="1" ht="13.5" x14ac:dyDescent="0.3"/>
    <row r="6828" customFormat="1" ht="13.5" x14ac:dyDescent="0.3"/>
    <row r="6829" customFormat="1" ht="13.5" x14ac:dyDescent="0.3"/>
    <row r="6830" customFormat="1" ht="13.5" x14ac:dyDescent="0.3"/>
    <row r="6831" customFormat="1" ht="13.5" x14ac:dyDescent="0.3"/>
    <row r="6832" customFormat="1" ht="13.5" x14ac:dyDescent="0.3"/>
    <row r="6833" customFormat="1" ht="13.5" x14ac:dyDescent="0.3"/>
    <row r="6834" customFormat="1" ht="13.5" x14ac:dyDescent="0.3"/>
    <row r="6835" customFormat="1" ht="13.5" x14ac:dyDescent="0.3"/>
    <row r="6836" customFormat="1" ht="13.5" x14ac:dyDescent="0.3"/>
    <row r="6837" customFormat="1" ht="13.5" x14ac:dyDescent="0.3"/>
    <row r="6838" customFormat="1" ht="13.5" x14ac:dyDescent="0.3"/>
    <row r="6839" customFormat="1" ht="13.5" x14ac:dyDescent="0.3"/>
    <row r="6840" customFormat="1" ht="13.5" x14ac:dyDescent="0.3"/>
    <row r="6841" customFormat="1" ht="13.5" x14ac:dyDescent="0.3"/>
    <row r="6842" customFormat="1" ht="13.5" x14ac:dyDescent="0.3"/>
    <row r="6843" customFormat="1" ht="13.5" x14ac:dyDescent="0.3"/>
    <row r="6844" customFormat="1" ht="13.5" x14ac:dyDescent="0.3"/>
    <row r="6845" customFormat="1" ht="13.5" x14ac:dyDescent="0.3"/>
    <row r="6846" customFormat="1" ht="13.5" x14ac:dyDescent="0.3"/>
    <row r="6847" customFormat="1" ht="13.5" x14ac:dyDescent="0.3"/>
    <row r="6848" customFormat="1" ht="13.5" x14ac:dyDescent="0.3"/>
    <row r="6849" customFormat="1" ht="13.5" x14ac:dyDescent="0.3"/>
    <row r="6850" customFormat="1" ht="13.5" x14ac:dyDescent="0.3"/>
    <row r="6851" customFormat="1" ht="13.5" x14ac:dyDescent="0.3"/>
    <row r="6852" customFormat="1" ht="13.5" x14ac:dyDescent="0.3"/>
    <row r="6853" customFormat="1" ht="13.5" x14ac:dyDescent="0.3"/>
    <row r="6854" customFormat="1" ht="13.5" x14ac:dyDescent="0.3"/>
    <row r="6855" customFormat="1" ht="13.5" x14ac:dyDescent="0.3"/>
    <row r="6856" customFormat="1" ht="13.5" x14ac:dyDescent="0.3"/>
    <row r="6857" customFormat="1" ht="13.5" x14ac:dyDescent="0.3"/>
    <row r="6858" customFormat="1" ht="13.5" x14ac:dyDescent="0.3"/>
    <row r="6859" customFormat="1" ht="13.5" x14ac:dyDescent="0.3"/>
    <row r="6860" customFormat="1" ht="13.5" x14ac:dyDescent="0.3"/>
    <row r="6861" customFormat="1" ht="13.5" x14ac:dyDescent="0.3"/>
    <row r="6862" customFormat="1" ht="13.5" x14ac:dyDescent="0.3"/>
    <row r="6863" customFormat="1" ht="13.5" x14ac:dyDescent="0.3"/>
    <row r="6864" customFormat="1" ht="13.5" x14ac:dyDescent="0.3"/>
    <row r="6865" customFormat="1" ht="13.5" x14ac:dyDescent="0.3"/>
    <row r="6866" customFormat="1" ht="13.5" x14ac:dyDescent="0.3"/>
    <row r="6867" customFormat="1" ht="13.5" x14ac:dyDescent="0.3"/>
    <row r="6868" customFormat="1" ht="13.5" x14ac:dyDescent="0.3"/>
    <row r="6869" customFormat="1" ht="13.5" x14ac:dyDescent="0.3"/>
    <row r="6870" customFormat="1" ht="13.5" x14ac:dyDescent="0.3"/>
    <row r="6871" customFormat="1" ht="13.5" x14ac:dyDescent="0.3"/>
    <row r="6872" customFormat="1" ht="13.5" x14ac:dyDescent="0.3"/>
    <row r="6873" customFormat="1" ht="13.5" x14ac:dyDescent="0.3"/>
    <row r="6874" customFormat="1" ht="13.5" x14ac:dyDescent="0.3"/>
    <row r="6875" customFormat="1" ht="13.5" x14ac:dyDescent="0.3"/>
    <row r="6876" customFormat="1" ht="13.5" x14ac:dyDescent="0.3"/>
    <row r="6877" customFormat="1" ht="13.5" x14ac:dyDescent="0.3"/>
    <row r="6878" customFormat="1" ht="13.5" x14ac:dyDescent="0.3"/>
    <row r="6879" customFormat="1" ht="13.5" x14ac:dyDescent="0.3"/>
    <row r="6880" customFormat="1" ht="13.5" x14ac:dyDescent="0.3"/>
    <row r="6881" customFormat="1" ht="13.5" x14ac:dyDescent="0.3"/>
    <row r="6882" customFormat="1" ht="13.5" x14ac:dyDescent="0.3"/>
    <row r="6883" customFormat="1" ht="13.5" x14ac:dyDescent="0.3"/>
    <row r="6884" customFormat="1" ht="13.5" x14ac:dyDescent="0.3"/>
    <row r="6885" customFormat="1" ht="13.5" x14ac:dyDescent="0.3"/>
    <row r="6886" customFormat="1" ht="13.5" x14ac:dyDescent="0.3"/>
    <row r="6887" customFormat="1" ht="13.5" x14ac:dyDescent="0.3"/>
    <row r="6888" customFormat="1" ht="13.5" x14ac:dyDescent="0.3"/>
    <row r="6889" customFormat="1" ht="13.5" x14ac:dyDescent="0.3"/>
    <row r="6890" customFormat="1" ht="13.5" x14ac:dyDescent="0.3"/>
    <row r="6891" customFormat="1" ht="13.5" x14ac:dyDescent="0.3"/>
    <row r="6892" customFormat="1" ht="13.5" x14ac:dyDescent="0.3"/>
    <row r="6893" customFormat="1" ht="13.5" x14ac:dyDescent="0.3"/>
    <row r="6894" customFormat="1" ht="13.5" x14ac:dyDescent="0.3"/>
    <row r="6895" customFormat="1" ht="13.5" x14ac:dyDescent="0.3"/>
    <row r="6896" customFormat="1" ht="13.5" x14ac:dyDescent="0.3"/>
    <row r="6897" customFormat="1" ht="13.5" x14ac:dyDescent="0.3"/>
    <row r="6898" customFormat="1" ht="13.5" x14ac:dyDescent="0.3"/>
    <row r="6899" customFormat="1" ht="13.5" x14ac:dyDescent="0.3"/>
    <row r="6900" customFormat="1" ht="13.5" x14ac:dyDescent="0.3"/>
    <row r="6901" customFormat="1" ht="13.5" x14ac:dyDescent="0.3"/>
    <row r="6902" customFormat="1" ht="13.5" x14ac:dyDescent="0.3"/>
    <row r="6903" customFormat="1" ht="13.5" x14ac:dyDescent="0.3"/>
    <row r="6904" customFormat="1" ht="13.5" x14ac:dyDescent="0.3"/>
    <row r="6905" customFormat="1" ht="13.5" x14ac:dyDescent="0.3"/>
    <row r="6906" customFormat="1" ht="13.5" x14ac:dyDescent="0.3"/>
    <row r="6907" customFormat="1" ht="13.5" x14ac:dyDescent="0.3"/>
    <row r="6908" customFormat="1" ht="13.5" x14ac:dyDescent="0.3"/>
    <row r="6909" customFormat="1" ht="13.5" x14ac:dyDescent="0.3"/>
    <row r="6910" customFormat="1" ht="13.5" x14ac:dyDescent="0.3"/>
    <row r="6911" customFormat="1" ht="13.5" x14ac:dyDescent="0.3"/>
    <row r="6912" customFormat="1" ht="13.5" x14ac:dyDescent="0.3"/>
    <row r="6913" customFormat="1" ht="13.5" x14ac:dyDescent="0.3"/>
    <row r="6914" customFormat="1" ht="13.5" x14ac:dyDescent="0.3"/>
    <row r="6915" customFormat="1" ht="13.5" x14ac:dyDescent="0.3"/>
    <row r="6916" customFormat="1" ht="13.5" x14ac:dyDescent="0.3"/>
    <row r="6917" customFormat="1" ht="13.5" x14ac:dyDescent="0.3"/>
    <row r="6918" customFormat="1" ht="13.5" x14ac:dyDescent="0.3"/>
    <row r="6919" customFormat="1" ht="13.5" x14ac:dyDescent="0.3"/>
    <row r="6920" customFormat="1" ht="13.5" x14ac:dyDescent="0.3"/>
    <row r="6921" customFormat="1" ht="13.5" x14ac:dyDescent="0.3"/>
    <row r="6922" customFormat="1" ht="13.5" x14ac:dyDescent="0.3"/>
    <row r="6923" customFormat="1" ht="13.5" x14ac:dyDescent="0.3"/>
    <row r="6924" customFormat="1" ht="13.5" x14ac:dyDescent="0.3"/>
    <row r="6925" customFormat="1" ht="13.5" x14ac:dyDescent="0.3"/>
    <row r="6926" customFormat="1" ht="13.5" x14ac:dyDescent="0.3"/>
    <row r="6927" customFormat="1" ht="13.5" x14ac:dyDescent="0.3"/>
    <row r="6928" customFormat="1" ht="13.5" x14ac:dyDescent="0.3"/>
    <row r="6929" customFormat="1" ht="13.5" x14ac:dyDescent="0.3"/>
    <row r="6930" customFormat="1" ht="13.5" x14ac:dyDescent="0.3"/>
    <row r="6931" customFormat="1" ht="13.5" x14ac:dyDescent="0.3"/>
    <row r="6932" customFormat="1" ht="13.5" x14ac:dyDescent="0.3"/>
    <row r="6933" customFormat="1" ht="13.5" x14ac:dyDescent="0.3"/>
    <row r="6934" customFormat="1" ht="13.5" x14ac:dyDescent="0.3"/>
    <row r="6935" customFormat="1" ht="13.5" x14ac:dyDescent="0.3"/>
    <row r="6936" customFormat="1" ht="13.5" x14ac:dyDescent="0.3"/>
    <row r="6937" customFormat="1" ht="13.5" x14ac:dyDescent="0.3"/>
    <row r="6938" customFormat="1" ht="13.5" x14ac:dyDescent="0.3"/>
    <row r="6939" customFormat="1" ht="13.5" x14ac:dyDescent="0.3"/>
    <row r="6940" customFormat="1" ht="13.5" x14ac:dyDescent="0.3"/>
    <row r="6941" customFormat="1" ht="13.5" x14ac:dyDescent="0.3"/>
    <row r="6942" customFormat="1" ht="13.5" x14ac:dyDescent="0.3"/>
    <row r="6943" customFormat="1" ht="13.5" x14ac:dyDescent="0.3"/>
    <row r="6944" customFormat="1" ht="13.5" x14ac:dyDescent="0.3"/>
    <row r="6945" customFormat="1" ht="13.5" x14ac:dyDescent="0.3"/>
    <row r="6946" customFormat="1" ht="13.5" x14ac:dyDescent="0.3"/>
    <row r="6947" customFormat="1" ht="13.5" x14ac:dyDescent="0.3"/>
    <row r="6948" customFormat="1" ht="13.5" x14ac:dyDescent="0.3"/>
    <row r="6949" customFormat="1" ht="13.5" x14ac:dyDescent="0.3"/>
    <row r="6950" customFormat="1" ht="13.5" x14ac:dyDescent="0.3"/>
    <row r="6951" customFormat="1" ht="13.5" x14ac:dyDescent="0.3"/>
    <row r="6952" customFormat="1" ht="13.5" x14ac:dyDescent="0.3"/>
    <row r="6953" customFormat="1" ht="13.5" x14ac:dyDescent="0.3"/>
    <row r="6954" customFormat="1" ht="13.5" x14ac:dyDescent="0.3"/>
    <row r="6955" customFormat="1" ht="13.5" x14ac:dyDescent="0.3"/>
    <row r="6956" customFormat="1" ht="13.5" x14ac:dyDescent="0.3"/>
    <row r="6957" customFormat="1" ht="13.5" x14ac:dyDescent="0.3"/>
    <row r="6958" customFormat="1" ht="13.5" x14ac:dyDescent="0.3"/>
    <row r="6959" customFormat="1" ht="13.5" x14ac:dyDescent="0.3"/>
    <row r="6960" customFormat="1" ht="13.5" x14ac:dyDescent="0.3"/>
    <row r="6961" customFormat="1" ht="13.5" x14ac:dyDescent="0.3"/>
    <row r="6962" customFormat="1" ht="13.5" x14ac:dyDescent="0.3"/>
    <row r="6963" customFormat="1" ht="13.5" x14ac:dyDescent="0.3"/>
    <row r="6964" customFormat="1" ht="13.5" x14ac:dyDescent="0.3"/>
    <row r="6965" customFormat="1" ht="13.5" x14ac:dyDescent="0.3"/>
    <row r="6966" customFormat="1" ht="13.5" x14ac:dyDescent="0.3"/>
    <row r="6967" customFormat="1" ht="13.5" x14ac:dyDescent="0.3"/>
    <row r="6968" customFormat="1" ht="13.5" x14ac:dyDescent="0.3"/>
    <row r="6969" customFormat="1" ht="13.5" x14ac:dyDescent="0.3"/>
    <row r="6970" customFormat="1" ht="13.5" x14ac:dyDescent="0.3"/>
    <row r="6971" customFormat="1" ht="13.5" x14ac:dyDescent="0.3"/>
    <row r="6972" customFormat="1" ht="13.5" x14ac:dyDescent="0.3"/>
    <row r="6973" customFormat="1" ht="13.5" x14ac:dyDescent="0.3"/>
    <row r="6974" customFormat="1" ht="13.5" x14ac:dyDescent="0.3"/>
    <row r="6975" customFormat="1" ht="13.5" x14ac:dyDescent="0.3"/>
    <row r="6976" customFormat="1" ht="13.5" x14ac:dyDescent="0.3"/>
    <row r="6977" customFormat="1" ht="13.5" x14ac:dyDescent="0.3"/>
    <row r="6978" customFormat="1" ht="13.5" x14ac:dyDescent="0.3"/>
    <row r="6979" customFormat="1" ht="13.5" x14ac:dyDescent="0.3"/>
    <row r="6980" customFormat="1" ht="13.5" x14ac:dyDescent="0.3"/>
    <row r="6981" customFormat="1" ht="13.5" x14ac:dyDescent="0.3"/>
    <row r="6982" customFormat="1" ht="13.5" x14ac:dyDescent="0.3"/>
    <row r="6983" customFormat="1" ht="13.5" x14ac:dyDescent="0.3"/>
    <row r="6984" customFormat="1" ht="13.5" x14ac:dyDescent="0.3"/>
    <row r="6985" customFormat="1" ht="13.5" x14ac:dyDescent="0.3"/>
    <row r="6986" customFormat="1" ht="13.5" x14ac:dyDescent="0.3"/>
    <row r="6987" customFormat="1" ht="13.5" x14ac:dyDescent="0.3"/>
    <row r="6988" customFormat="1" ht="13.5" x14ac:dyDescent="0.3"/>
    <row r="6989" customFormat="1" ht="13.5" x14ac:dyDescent="0.3"/>
    <row r="6990" customFormat="1" ht="13.5" x14ac:dyDescent="0.3"/>
    <row r="6991" customFormat="1" ht="13.5" x14ac:dyDescent="0.3"/>
    <row r="6992" customFormat="1" ht="13.5" x14ac:dyDescent="0.3"/>
    <row r="6993" customFormat="1" ht="13.5" x14ac:dyDescent="0.3"/>
    <row r="6994" customFormat="1" ht="13.5" x14ac:dyDescent="0.3"/>
    <row r="6995" customFormat="1" ht="13.5" x14ac:dyDescent="0.3"/>
    <row r="6996" customFormat="1" ht="13.5" x14ac:dyDescent="0.3"/>
    <row r="6997" customFormat="1" ht="13.5" x14ac:dyDescent="0.3"/>
    <row r="6998" customFormat="1" ht="13.5" x14ac:dyDescent="0.3"/>
    <row r="6999" customFormat="1" ht="13.5" x14ac:dyDescent="0.3"/>
    <row r="7000" customFormat="1" ht="13.5" x14ac:dyDescent="0.3"/>
    <row r="7001" customFormat="1" ht="13.5" x14ac:dyDescent="0.3"/>
    <row r="7002" customFormat="1" ht="13.5" x14ac:dyDescent="0.3"/>
    <row r="7003" customFormat="1" ht="13.5" x14ac:dyDescent="0.3"/>
    <row r="7004" customFormat="1" ht="13.5" x14ac:dyDescent="0.3"/>
    <row r="7005" customFormat="1" ht="13.5" x14ac:dyDescent="0.3"/>
    <row r="7006" customFormat="1" ht="13.5" x14ac:dyDescent="0.3"/>
    <row r="7007" customFormat="1" ht="13.5" x14ac:dyDescent="0.3"/>
    <row r="7008" customFormat="1" ht="13.5" x14ac:dyDescent="0.3"/>
    <row r="7009" customFormat="1" ht="13.5" x14ac:dyDescent="0.3"/>
    <row r="7010" customFormat="1" ht="13.5" x14ac:dyDescent="0.3"/>
    <row r="7011" customFormat="1" ht="13.5" x14ac:dyDescent="0.3"/>
    <row r="7012" customFormat="1" ht="13.5" x14ac:dyDescent="0.3"/>
    <row r="7013" customFormat="1" ht="13.5" x14ac:dyDescent="0.3"/>
    <row r="7014" customFormat="1" ht="13.5" x14ac:dyDescent="0.3"/>
    <row r="7015" customFormat="1" ht="13.5" x14ac:dyDescent="0.3"/>
    <row r="7016" customFormat="1" ht="13.5" x14ac:dyDescent="0.3"/>
    <row r="7017" customFormat="1" ht="13.5" x14ac:dyDescent="0.3"/>
    <row r="7018" customFormat="1" ht="13.5" x14ac:dyDescent="0.3"/>
    <row r="7019" customFormat="1" ht="13.5" x14ac:dyDescent="0.3"/>
    <row r="7020" customFormat="1" ht="13.5" x14ac:dyDescent="0.3"/>
    <row r="7021" customFormat="1" ht="13.5" x14ac:dyDescent="0.3"/>
    <row r="7022" customFormat="1" ht="13.5" x14ac:dyDescent="0.3"/>
    <row r="7023" customFormat="1" ht="13.5" x14ac:dyDescent="0.3"/>
    <row r="7024" customFormat="1" ht="13.5" x14ac:dyDescent="0.3"/>
    <row r="7025" customFormat="1" ht="13.5" x14ac:dyDescent="0.3"/>
    <row r="7026" customFormat="1" ht="13.5" x14ac:dyDescent="0.3"/>
    <row r="7027" customFormat="1" ht="13.5" x14ac:dyDescent="0.3"/>
    <row r="7028" customFormat="1" ht="13.5" x14ac:dyDescent="0.3"/>
    <row r="7029" customFormat="1" ht="13.5" x14ac:dyDescent="0.3"/>
    <row r="7030" customFormat="1" ht="13.5" x14ac:dyDescent="0.3"/>
    <row r="7031" customFormat="1" ht="13.5" x14ac:dyDescent="0.3"/>
    <row r="7032" customFormat="1" ht="13.5" x14ac:dyDescent="0.3"/>
    <row r="7033" customFormat="1" ht="13.5" x14ac:dyDescent="0.3"/>
    <row r="7034" customFormat="1" ht="13.5" x14ac:dyDescent="0.3"/>
    <row r="7035" customFormat="1" ht="13.5" x14ac:dyDescent="0.3"/>
    <row r="7036" customFormat="1" ht="13.5" x14ac:dyDescent="0.3"/>
    <row r="7037" customFormat="1" ht="13.5" x14ac:dyDescent="0.3"/>
    <row r="7038" customFormat="1" ht="13.5" x14ac:dyDescent="0.3"/>
    <row r="7039" customFormat="1" ht="13.5" x14ac:dyDescent="0.3"/>
    <row r="7040" customFormat="1" ht="13.5" x14ac:dyDescent="0.3"/>
    <row r="7041" customFormat="1" ht="13.5" x14ac:dyDescent="0.3"/>
    <row r="7042" customFormat="1" ht="13.5" x14ac:dyDescent="0.3"/>
    <row r="7043" customFormat="1" ht="13.5" x14ac:dyDescent="0.3"/>
    <row r="7044" customFormat="1" ht="13.5" x14ac:dyDescent="0.3"/>
    <row r="7045" customFormat="1" ht="13.5" x14ac:dyDescent="0.3"/>
    <row r="7046" customFormat="1" ht="13.5" x14ac:dyDescent="0.3"/>
    <row r="7047" customFormat="1" ht="13.5" x14ac:dyDescent="0.3"/>
    <row r="7048" customFormat="1" ht="13.5" x14ac:dyDescent="0.3"/>
    <row r="7049" customFormat="1" ht="13.5" x14ac:dyDescent="0.3"/>
    <row r="7050" customFormat="1" ht="13.5" x14ac:dyDescent="0.3"/>
    <row r="7051" customFormat="1" ht="13.5" x14ac:dyDescent="0.3"/>
    <row r="7052" customFormat="1" ht="13.5" x14ac:dyDescent="0.3"/>
    <row r="7053" customFormat="1" ht="13.5" x14ac:dyDescent="0.3"/>
    <row r="7054" customFormat="1" ht="13.5" x14ac:dyDescent="0.3"/>
    <row r="7055" customFormat="1" ht="13.5" x14ac:dyDescent="0.3"/>
    <row r="7056" customFormat="1" ht="13.5" x14ac:dyDescent="0.3"/>
    <row r="7057" customFormat="1" ht="13.5" x14ac:dyDescent="0.3"/>
    <row r="7058" customFormat="1" ht="13.5" x14ac:dyDescent="0.3"/>
    <row r="7059" customFormat="1" ht="13.5" x14ac:dyDescent="0.3"/>
    <row r="7060" customFormat="1" ht="13.5" x14ac:dyDescent="0.3"/>
    <row r="7061" customFormat="1" ht="13.5" x14ac:dyDescent="0.3"/>
    <row r="7062" customFormat="1" ht="13.5" x14ac:dyDescent="0.3"/>
    <row r="7063" customFormat="1" ht="13.5" x14ac:dyDescent="0.3"/>
    <row r="7064" customFormat="1" ht="13.5" x14ac:dyDescent="0.3"/>
    <row r="7065" customFormat="1" ht="13.5" x14ac:dyDescent="0.3"/>
    <row r="7066" customFormat="1" ht="13.5" x14ac:dyDescent="0.3"/>
    <row r="7067" customFormat="1" ht="13.5" x14ac:dyDescent="0.3"/>
    <row r="7068" customFormat="1" ht="13.5" x14ac:dyDescent="0.3"/>
    <row r="7069" customFormat="1" ht="13.5" x14ac:dyDescent="0.3"/>
    <row r="7070" customFormat="1" ht="13.5" x14ac:dyDescent="0.3"/>
    <row r="7071" customFormat="1" ht="13.5" x14ac:dyDescent="0.3"/>
    <row r="7072" customFormat="1" ht="13.5" x14ac:dyDescent="0.3"/>
    <row r="7073" customFormat="1" ht="13.5" x14ac:dyDescent="0.3"/>
    <row r="7074" customFormat="1" ht="13.5" x14ac:dyDescent="0.3"/>
    <row r="7075" customFormat="1" ht="13.5" x14ac:dyDescent="0.3"/>
    <row r="7076" customFormat="1" ht="13.5" x14ac:dyDescent="0.3"/>
    <row r="7077" customFormat="1" ht="13.5" x14ac:dyDescent="0.3"/>
    <row r="7078" customFormat="1" ht="13.5" x14ac:dyDescent="0.3"/>
    <row r="7079" customFormat="1" ht="13.5" x14ac:dyDescent="0.3"/>
    <row r="7080" customFormat="1" ht="13.5" x14ac:dyDescent="0.3"/>
    <row r="7081" customFormat="1" ht="13.5" x14ac:dyDescent="0.3"/>
    <row r="7082" customFormat="1" ht="13.5" x14ac:dyDescent="0.3"/>
    <row r="7083" customFormat="1" ht="13.5" x14ac:dyDescent="0.3"/>
    <row r="7084" customFormat="1" ht="13.5" x14ac:dyDescent="0.3"/>
    <row r="7085" customFormat="1" ht="13.5" x14ac:dyDescent="0.3"/>
    <row r="7086" customFormat="1" ht="13.5" x14ac:dyDescent="0.3"/>
    <row r="7087" customFormat="1" ht="13.5" x14ac:dyDescent="0.3"/>
    <row r="7088" customFormat="1" ht="13.5" x14ac:dyDescent="0.3"/>
    <row r="7089" customFormat="1" ht="13.5" x14ac:dyDescent="0.3"/>
    <row r="7090" customFormat="1" ht="13.5" x14ac:dyDescent="0.3"/>
    <row r="7091" customFormat="1" ht="13.5" x14ac:dyDescent="0.3"/>
    <row r="7092" customFormat="1" ht="13.5" x14ac:dyDescent="0.3"/>
    <row r="7093" customFormat="1" ht="13.5" x14ac:dyDescent="0.3"/>
    <row r="7094" customFormat="1" ht="13.5" x14ac:dyDescent="0.3"/>
    <row r="7095" customFormat="1" ht="13.5" x14ac:dyDescent="0.3"/>
    <row r="7096" customFormat="1" ht="13.5" x14ac:dyDescent="0.3"/>
    <row r="7097" customFormat="1" ht="13.5" x14ac:dyDescent="0.3"/>
    <row r="7098" customFormat="1" ht="13.5" x14ac:dyDescent="0.3"/>
    <row r="7099" customFormat="1" ht="13.5" x14ac:dyDescent="0.3"/>
    <row r="7100" customFormat="1" ht="13.5" x14ac:dyDescent="0.3"/>
    <row r="7101" customFormat="1" ht="13.5" x14ac:dyDescent="0.3"/>
    <row r="7102" customFormat="1" ht="13.5" x14ac:dyDescent="0.3"/>
    <row r="7103" customFormat="1" ht="13.5" x14ac:dyDescent="0.3"/>
    <row r="7104" customFormat="1" ht="13.5" x14ac:dyDescent="0.3"/>
    <row r="7105" customFormat="1" ht="13.5" x14ac:dyDescent="0.3"/>
    <row r="7106" customFormat="1" ht="13.5" x14ac:dyDescent="0.3"/>
    <row r="7107" customFormat="1" ht="13.5" x14ac:dyDescent="0.3"/>
    <row r="7108" customFormat="1" ht="13.5" x14ac:dyDescent="0.3"/>
    <row r="7109" customFormat="1" ht="13.5" x14ac:dyDescent="0.3"/>
    <row r="7110" customFormat="1" ht="13.5" x14ac:dyDescent="0.3"/>
    <row r="7111" customFormat="1" ht="13.5" x14ac:dyDescent="0.3"/>
    <row r="7112" customFormat="1" ht="13.5" x14ac:dyDescent="0.3"/>
    <row r="7113" customFormat="1" ht="13.5" x14ac:dyDescent="0.3"/>
    <row r="7114" customFormat="1" ht="13.5" x14ac:dyDescent="0.3"/>
    <row r="7115" customFormat="1" ht="13.5" x14ac:dyDescent="0.3"/>
    <row r="7116" customFormat="1" ht="13.5" x14ac:dyDescent="0.3"/>
    <row r="7117" customFormat="1" ht="13.5" x14ac:dyDescent="0.3"/>
    <row r="7118" customFormat="1" ht="13.5" x14ac:dyDescent="0.3"/>
    <row r="7119" customFormat="1" ht="13.5" x14ac:dyDescent="0.3"/>
    <row r="7120" customFormat="1" ht="13.5" x14ac:dyDescent="0.3"/>
    <row r="7121" customFormat="1" ht="13.5" x14ac:dyDescent="0.3"/>
    <row r="7122" customFormat="1" ht="13.5" x14ac:dyDescent="0.3"/>
    <row r="7123" customFormat="1" ht="13.5" x14ac:dyDescent="0.3"/>
    <row r="7124" customFormat="1" ht="13.5" x14ac:dyDescent="0.3"/>
    <row r="7125" customFormat="1" ht="13.5" x14ac:dyDescent="0.3"/>
    <row r="7126" customFormat="1" ht="13.5" x14ac:dyDescent="0.3"/>
    <row r="7127" customFormat="1" ht="13.5" x14ac:dyDescent="0.3"/>
    <row r="7128" customFormat="1" ht="13.5" x14ac:dyDescent="0.3"/>
    <row r="7129" customFormat="1" ht="13.5" x14ac:dyDescent="0.3"/>
    <row r="7130" customFormat="1" ht="13.5" x14ac:dyDescent="0.3"/>
    <row r="7131" customFormat="1" ht="13.5" x14ac:dyDescent="0.3"/>
    <row r="7132" customFormat="1" ht="13.5" x14ac:dyDescent="0.3"/>
    <row r="7133" customFormat="1" ht="13.5" x14ac:dyDescent="0.3"/>
    <row r="7134" customFormat="1" ht="13.5" x14ac:dyDescent="0.3"/>
    <row r="7135" customFormat="1" ht="13.5" x14ac:dyDescent="0.3"/>
    <row r="7136" customFormat="1" ht="13.5" x14ac:dyDescent="0.3"/>
    <row r="7137" customFormat="1" ht="13.5" x14ac:dyDescent="0.3"/>
    <row r="7138" customFormat="1" ht="13.5" x14ac:dyDescent="0.3"/>
    <row r="7139" customFormat="1" ht="13.5" x14ac:dyDescent="0.3"/>
    <row r="7140" customFormat="1" ht="13.5" x14ac:dyDescent="0.3"/>
    <row r="7141" customFormat="1" ht="13.5" x14ac:dyDescent="0.3"/>
    <row r="7142" customFormat="1" ht="13.5" x14ac:dyDescent="0.3"/>
    <row r="7143" customFormat="1" ht="13.5" x14ac:dyDescent="0.3"/>
    <row r="7144" customFormat="1" ht="13.5" x14ac:dyDescent="0.3"/>
    <row r="7145" customFormat="1" ht="13.5" x14ac:dyDescent="0.3"/>
    <row r="7146" customFormat="1" ht="13.5" x14ac:dyDescent="0.3"/>
    <row r="7147" customFormat="1" ht="13.5" x14ac:dyDescent="0.3"/>
    <row r="7148" customFormat="1" ht="13.5" x14ac:dyDescent="0.3"/>
    <row r="7149" customFormat="1" ht="13.5" x14ac:dyDescent="0.3"/>
    <row r="7150" customFormat="1" ht="13.5" x14ac:dyDescent="0.3"/>
    <row r="7151" customFormat="1" ht="13.5" x14ac:dyDescent="0.3"/>
    <row r="7152" customFormat="1" ht="13.5" x14ac:dyDescent="0.3"/>
    <row r="7153" customFormat="1" ht="13.5" x14ac:dyDescent="0.3"/>
    <row r="7154" customFormat="1" ht="13.5" x14ac:dyDescent="0.3"/>
    <row r="7155" customFormat="1" ht="13.5" x14ac:dyDescent="0.3"/>
    <row r="7156" customFormat="1" ht="13.5" x14ac:dyDescent="0.3"/>
    <row r="7157" customFormat="1" ht="13.5" x14ac:dyDescent="0.3"/>
    <row r="7158" customFormat="1" ht="13.5" x14ac:dyDescent="0.3"/>
    <row r="7159" customFormat="1" ht="13.5" x14ac:dyDescent="0.3"/>
    <row r="7160" customFormat="1" ht="13.5" x14ac:dyDescent="0.3"/>
    <row r="7161" customFormat="1" ht="13.5" x14ac:dyDescent="0.3"/>
    <row r="7162" customFormat="1" ht="13.5" x14ac:dyDescent="0.3"/>
    <row r="7163" customFormat="1" ht="13.5" x14ac:dyDescent="0.3"/>
    <row r="7164" customFormat="1" ht="13.5" x14ac:dyDescent="0.3"/>
    <row r="7165" customFormat="1" ht="13.5" x14ac:dyDescent="0.3"/>
    <row r="7166" customFormat="1" ht="13.5" x14ac:dyDescent="0.3"/>
    <row r="7167" customFormat="1" ht="13.5" x14ac:dyDescent="0.3"/>
    <row r="7168" customFormat="1" ht="13.5" x14ac:dyDescent="0.3"/>
    <row r="7169" customFormat="1" ht="13.5" x14ac:dyDescent="0.3"/>
    <row r="7170" customFormat="1" ht="13.5" x14ac:dyDescent="0.3"/>
    <row r="7171" customFormat="1" ht="13.5" x14ac:dyDescent="0.3"/>
    <row r="7172" customFormat="1" ht="13.5" x14ac:dyDescent="0.3"/>
    <row r="7173" customFormat="1" ht="13.5" x14ac:dyDescent="0.3"/>
    <row r="7174" customFormat="1" ht="13.5" x14ac:dyDescent="0.3"/>
    <row r="7175" customFormat="1" ht="13.5" x14ac:dyDescent="0.3"/>
    <row r="7176" customFormat="1" ht="13.5" x14ac:dyDescent="0.3"/>
    <row r="7177" customFormat="1" ht="13.5" x14ac:dyDescent="0.3"/>
    <row r="7178" customFormat="1" ht="13.5" x14ac:dyDescent="0.3"/>
    <row r="7179" customFormat="1" ht="13.5" x14ac:dyDescent="0.3"/>
    <row r="7180" customFormat="1" ht="13.5" x14ac:dyDescent="0.3"/>
    <row r="7181" customFormat="1" ht="13.5" x14ac:dyDescent="0.3"/>
    <row r="7182" customFormat="1" ht="13.5" x14ac:dyDescent="0.3"/>
    <row r="7183" customFormat="1" ht="13.5" x14ac:dyDescent="0.3"/>
    <row r="7184" customFormat="1" ht="13.5" x14ac:dyDescent="0.3"/>
    <row r="7185" customFormat="1" ht="13.5" x14ac:dyDescent="0.3"/>
    <row r="7186" customFormat="1" ht="13.5" x14ac:dyDescent="0.3"/>
    <row r="7187" customFormat="1" ht="13.5" x14ac:dyDescent="0.3"/>
    <row r="7188" customFormat="1" ht="13.5" x14ac:dyDescent="0.3"/>
    <row r="7189" customFormat="1" ht="13.5" x14ac:dyDescent="0.3"/>
    <row r="7190" customFormat="1" ht="13.5" x14ac:dyDescent="0.3"/>
    <row r="7191" customFormat="1" ht="13.5" x14ac:dyDescent="0.3"/>
    <row r="7192" customFormat="1" ht="13.5" x14ac:dyDescent="0.3"/>
    <row r="7193" customFormat="1" ht="13.5" x14ac:dyDescent="0.3"/>
    <row r="7194" customFormat="1" ht="13.5" x14ac:dyDescent="0.3"/>
    <row r="7195" customFormat="1" ht="13.5" x14ac:dyDescent="0.3"/>
    <row r="7196" customFormat="1" ht="13.5" x14ac:dyDescent="0.3"/>
    <row r="7197" customFormat="1" ht="13.5" x14ac:dyDescent="0.3"/>
    <row r="7198" customFormat="1" ht="13.5" x14ac:dyDescent="0.3"/>
    <row r="7199" customFormat="1" ht="13.5" x14ac:dyDescent="0.3"/>
    <row r="7200" customFormat="1" ht="13.5" x14ac:dyDescent="0.3"/>
    <row r="7201" customFormat="1" ht="13.5" x14ac:dyDescent="0.3"/>
    <row r="7202" customFormat="1" ht="13.5" x14ac:dyDescent="0.3"/>
    <row r="7203" customFormat="1" ht="13.5" x14ac:dyDescent="0.3"/>
    <row r="7204" customFormat="1" ht="13.5" x14ac:dyDescent="0.3"/>
    <row r="7205" customFormat="1" ht="13.5" x14ac:dyDescent="0.3"/>
    <row r="7206" customFormat="1" ht="13.5" x14ac:dyDescent="0.3"/>
    <row r="7207" customFormat="1" ht="13.5" x14ac:dyDescent="0.3"/>
    <row r="7208" customFormat="1" ht="13.5" x14ac:dyDescent="0.3"/>
    <row r="7209" customFormat="1" ht="13.5" x14ac:dyDescent="0.3"/>
    <row r="7210" customFormat="1" ht="13.5" x14ac:dyDescent="0.3"/>
    <row r="7211" customFormat="1" ht="13.5" x14ac:dyDescent="0.3"/>
    <row r="7212" customFormat="1" ht="13.5" x14ac:dyDescent="0.3"/>
    <row r="7213" customFormat="1" ht="13.5" x14ac:dyDescent="0.3"/>
    <row r="7214" customFormat="1" ht="13.5" x14ac:dyDescent="0.3"/>
    <row r="7215" customFormat="1" ht="13.5" x14ac:dyDescent="0.3"/>
    <row r="7216" customFormat="1" ht="13.5" x14ac:dyDescent="0.3"/>
    <row r="7217" customFormat="1" ht="13.5" x14ac:dyDescent="0.3"/>
    <row r="7218" customFormat="1" ht="13.5" x14ac:dyDescent="0.3"/>
    <row r="7219" customFormat="1" ht="13.5" x14ac:dyDescent="0.3"/>
    <row r="7220" customFormat="1" ht="13.5" x14ac:dyDescent="0.3"/>
    <row r="7221" customFormat="1" ht="13.5" x14ac:dyDescent="0.3"/>
    <row r="7222" customFormat="1" ht="13.5" x14ac:dyDescent="0.3"/>
    <row r="7223" customFormat="1" ht="13.5" x14ac:dyDescent="0.3"/>
    <row r="7224" customFormat="1" ht="13.5" x14ac:dyDescent="0.3"/>
    <row r="7225" customFormat="1" ht="13.5" x14ac:dyDescent="0.3"/>
    <row r="7226" customFormat="1" ht="13.5" x14ac:dyDescent="0.3"/>
    <row r="7227" customFormat="1" ht="13.5" x14ac:dyDescent="0.3"/>
    <row r="7228" customFormat="1" ht="13.5" x14ac:dyDescent="0.3"/>
    <row r="7229" customFormat="1" ht="13.5" x14ac:dyDescent="0.3"/>
    <row r="7230" customFormat="1" ht="13.5" x14ac:dyDescent="0.3"/>
    <row r="7231" customFormat="1" ht="13.5" x14ac:dyDescent="0.3"/>
    <row r="7232" customFormat="1" ht="13.5" x14ac:dyDescent="0.3"/>
    <row r="7233" customFormat="1" ht="13.5" x14ac:dyDescent="0.3"/>
    <row r="7234" customFormat="1" ht="13.5" x14ac:dyDescent="0.3"/>
    <row r="7235" customFormat="1" ht="13.5" x14ac:dyDescent="0.3"/>
    <row r="7236" customFormat="1" ht="13.5" x14ac:dyDescent="0.3"/>
    <row r="7237" customFormat="1" ht="13.5" x14ac:dyDescent="0.3"/>
    <row r="7238" customFormat="1" ht="13.5" x14ac:dyDescent="0.3"/>
    <row r="7239" customFormat="1" ht="13.5" x14ac:dyDescent="0.3"/>
    <row r="7240" customFormat="1" ht="13.5" x14ac:dyDescent="0.3"/>
    <row r="7241" customFormat="1" ht="13.5" x14ac:dyDescent="0.3"/>
    <row r="7242" customFormat="1" ht="13.5" x14ac:dyDescent="0.3"/>
    <row r="7243" customFormat="1" ht="13.5" x14ac:dyDescent="0.3"/>
    <row r="7244" customFormat="1" ht="13.5" x14ac:dyDescent="0.3"/>
    <row r="7245" customFormat="1" ht="13.5" x14ac:dyDescent="0.3"/>
    <row r="7246" customFormat="1" ht="13.5" x14ac:dyDescent="0.3"/>
    <row r="7247" customFormat="1" ht="13.5" x14ac:dyDescent="0.3"/>
    <row r="7248" customFormat="1" ht="13.5" x14ac:dyDescent="0.3"/>
    <row r="7249" customFormat="1" ht="13.5" x14ac:dyDescent="0.3"/>
    <row r="7250" customFormat="1" ht="13.5" x14ac:dyDescent="0.3"/>
    <row r="7251" customFormat="1" ht="13.5" x14ac:dyDescent="0.3"/>
    <row r="7252" customFormat="1" ht="13.5" x14ac:dyDescent="0.3"/>
    <row r="7253" customFormat="1" ht="13.5" x14ac:dyDescent="0.3"/>
    <row r="7254" customFormat="1" ht="13.5" x14ac:dyDescent="0.3"/>
    <row r="7255" customFormat="1" ht="13.5" x14ac:dyDescent="0.3"/>
    <row r="7256" customFormat="1" ht="13.5" x14ac:dyDescent="0.3"/>
    <row r="7257" customFormat="1" ht="13.5" x14ac:dyDescent="0.3"/>
    <row r="7258" customFormat="1" ht="13.5" x14ac:dyDescent="0.3"/>
    <row r="7259" customFormat="1" ht="13.5" x14ac:dyDescent="0.3"/>
    <row r="7260" customFormat="1" ht="13.5" x14ac:dyDescent="0.3"/>
    <row r="7261" customFormat="1" ht="13.5" x14ac:dyDescent="0.3"/>
    <row r="7262" customFormat="1" ht="13.5" x14ac:dyDescent="0.3"/>
    <row r="7263" customFormat="1" ht="13.5" x14ac:dyDescent="0.3"/>
    <row r="7264" customFormat="1" ht="13.5" x14ac:dyDescent="0.3"/>
    <row r="7265" customFormat="1" ht="13.5" x14ac:dyDescent="0.3"/>
    <row r="7266" customFormat="1" ht="13.5" x14ac:dyDescent="0.3"/>
    <row r="7267" customFormat="1" ht="13.5" x14ac:dyDescent="0.3"/>
    <row r="7268" customFormat="1" ht="13.5" x14ac:dyDescent="0.3"/>
    <row r="7269" customFormat="1" ht="13.5" x14ac:dyDescent="0.3"/>
    <row r="7270" customFormat="1" ht="13.5" x14ac:dyDescent="0.3"/>
    <row r="7271" customFormat="1" ht="13.5" x14ac:dyDescent="0.3"/>
    <row r="7272" customFormat="1" ht="13.5" x14ac:dyDescent="0.3"/>
    <row r="7273" customFormat="1" ht="13.5" x14ac:dyDescent="0.3"/>
    <row r="7274" customFormat="1" ht="13.5" x14ac:dyDescent="0.3"/>
    <row r="7275" customFormat="1" ht="13.5" x14ac:dyDescent="0.3"/>
    <row r="7276" customFormat="1" ht="13.5" x14ac:dyDescent="0.3"/>
    <row r="7277" customFormat="1" ht="13.5" x14ac:dyDescent="0.3"/>
    <row r="7278" customFormat="1" ht="13.5" x14ac:dyDescent="0.3"/>
    <row r="7279" customFormat="1" ht="13.5" x14ac:dyDescent="0.3"/>
    <row r="7280" customFormat="1" ht="13.5" x14ac:dyDescent="0.3"/>
    <row r="7281" customFormat="1" ht="13.5" x14ac:dyDescent="0.3"/>
    <row r="7282" customFormat="1" ht="13.5" x14ac:dyDescent="0.3"/>
    <row r="7283" customFormat="1" ht="13.5" x14ac:dyDescent="0.3"/>
    <row r="7284" customFormat="1" ht="13.5" x14ac:dyDescent="0.3"/>
    <row r="7285" customFormat="1" ht="13.5" x14ac:dyDescent="0.3"/>
    <row r="7286" customFormat="1" ht="13.5" x14ac:dyDescent="0.3"/>
    <row r="7287" customFormat="1" ht="13.5" x14ac:dyDescent="0.3"/>
    <row r="7288" customFormat="1" ht="13.5" x14ac:dyDescent="0.3"/>
    <row r="7289" customFormat="1" ht="13.5" x14ac:dyDescent="0.3"/>
    <row r="7290" customFormat="1" ht="13.5" x14ac:dyDescent="0.3"/>
    <row r="7291" customFormat="1" ht="13.5" x14ac:dyDescent="0.3"/>
    <row r="7292" customFormat="1" ht="13.5" x14ac:dyDescent="0.3"/>
    <row r="7293" customFormat="1" ht="13.5" x14ac:dyDescent="0.3"/>
    <row r="7294" customFormat="1" ht="13.5" x14ac:dyDescent="0.3"/>
    <row r="7295" customFormat="1" ht="13.5" x14ac:dyDescent="0.3"/>
    <row r="7296" customFormat="1" ht="13.5" x14ac:dyDescent="0.3"/>
    <row r="7297" customFormat="1" ht="13.5" x14ac:dyDescent="0.3"/>
    <row r="7298" customFormat="1" ht="13.5" x14ac:dyDescent="0.3"/>
    <row r="7299" customFormat="1" ht="13.5" x14ac:dyDescent="0.3"/>
    <row r="7300" customFormat="1" ht="13.5" x14ac:dyDescent="0.3"/>
    <row r="7301" customFormat="1" ht="13.5" x14ac:dyDescent="0.3"/>
    <row r="7302" customFormat="1" ht="13.5" x14ac:dyDescent="0.3"/>
    <row r="7303" customFormat="1" ht="13.5" x14ac:dyDescent="0.3"/>
    <row r="7304" customFormat="1" ht="13.5" x14ac:dyDescent="0.3"/>
    <row r="7305" customFormat="1" ht="13.5" x14ac:dyDescent="0.3"/>
    <row r="7306" customFormat="1" ht="13.5" x14ac:dyDescent="0.3"/>
    <row r="7307" customFormat="1" ht="13.5" x14ac:dyDescent="0.3"/>
    <row r="7308" customFormat="1" ht="13.5" x14ac:dyDescent="0.3"/>
    <row r="7309" customFormat="1" ht="13.5" x14ac:dyDescent="0.3"/>
    <row r="7310" customFormat="1" ht="13.5" x14ac:dyDescent="0.3"/>
    <row r="7311" customFormat="1" ht="13.5" x14ac:dyDescent="0.3"/>
    <row r="7312" customFormat="1" ht="13.5" x14ac:dyDescent="0.3"/>
    <row r="7313" customFormat="1" ht="13.5" x14ac:dyDescent="0.3"/>
    <row r="7314" customFormat="1" ht="13.5" x14ac:dyDescent="0.3"/>
    <row r="7315" customFormat="1" ht="13.5" x14ac:dyDescent="0.3"/>
    <row r="7316" customFormat="1" ht="13.5" x14ac:dyDescent="0.3"/>
    <row r="7317" customFormat="1" ht="13.5" x14ac:dyDescent="0.3"/>
    <row r="7318" customFormat="1" ht="13.5" x14ac:dyDescent="0.3"/>
    <row r="7319" customFormat="1" ht="13.5" x14ac:dyDescent="0.3"/>
    <row r="7320" customFormat="1" ht="13.5" x14ac:dyDescent="0.3"/>
    <row r="7321" customFormat="1" ht="13.5" x14ac:dyDescent="0.3"/>
    <row r="7322" customFormat="1" ht="13.5" x14ac:dyDescent="0.3"/>
    <row r="7323" customFormat="1" ht="13.5" x14ac:dyDescent="0.3"/>
    <row r="7324" customFormat="1" ht="13.5" x14ac:dyDescent="0.3"/>
    <row r="7325" customFormat="1" ht="13.5" x14ac:dyDescent="0.3"/>
    <row r="7326" customFormat="1" ht="13.5" x14ac:dyDescent="0.3"/>
    <row r="7327" customFormat="1" ht="13.5" x14ac:dyDescent="0.3"/>
    <row r="7328" customFormat="1" ht="13.5" x14ac:dyDescent="0.3"/>
    <row r="7329" customFormat="1" ht="13.5" x14ac:dyDescent="0.3"/>
    <row r="7330" customFormat="1" ht="13.5" x14ac:dyDescent="0.3"/>
    <row r="7331" customFormat="1" ht="13.5" x14ac:dyDescent="0.3"/>
    <row r="7332" customFormat="1" ht="13.5" x14ac:dyDescent="0.3"/>
    <row r="7333" customFormat="1" ht="13.5" x14ac:dyDescent="0.3"/>
    <row r="7334" customFormat="1" ht="13.5" x14ac:dyDescent="0.3"/>
    <row r="7335" customFormat="1" ht="13.5" x14ac:dyDescent="0.3"/>
    <row r="7336" customFormat="1" ht="13.5" x14ac:dyDescent="0.3"/>
    <row r="7337" customFormat="1" ht="13.5" x14ac:dyDescent="0.3"/>
    <row r="7338" customFormat="1" ht="13.5" x14ac:dyDescent="0.3"/>
    <row r="7339" customFormat="1" ht="13.5" x14ac:dyDescent="0.3"/>
    <row r="7340" customFormat="1" ht="13.5" x14ac:dyDescent="0.3"/>
    <row r="7341" customFormat="1" ht="13.5" x14ac:dyDescent="0.3"/>
    <row r="7342" customFormat="1" ht="13.5" x14ac:dyDescent="0.3"/>
    <row r="7343" customFormat="1" ht="13.5" x14ac:dyDescent="0.3"/>
    <row r="7344" customFormat="1" ht="13.5" x14ac:dyDescent="0.3"/>
    <row r="7345" customFormat="1" ht="13.5" x14ac:dyDescent="0.3"/>
    <row r="7346" customFormat="1" ht="13.5" x14ac:dyDescent="0.3"/>
    <row r="7347" customFormat="1" ht="13.5" x14ac:dyDescent="0.3"/>
    <row r="7348" customFormat="1" ht="13.5" x14ac:dyDescent="0.3"/>
    <row r="7349" customFormat="1" ht="13.5" x14ac:dyDescent="0.3"/>
    <row r="7350" customFormat="1" ht="13.5" x14ac:dyDescent="0.3"/>
    <row r="7351" customFormat="1" ht="13.5" x14ac:dyDescent="0.3"/>
    <row r="7352" customFormat="1" ht="13.5" x14ac:dyDescent="0.3"/>
    <row r="7353" customFormat="1" ht="13.5" x14ac:dyDescent="0.3"/>
    <row r="7354" customFormat="1" ht="13.5" x14ac:dyDescent="0.3"/>
    <row r="7355" customFormat="1" ht="13.5" x14ac:dyDescent="0.3"/>
    <row r="7356" customFormat="1" ht="13.5" x14ac:dyDescent="0.3"/>
    <row r="7357" customFormat="1" ht="13.5" x14ac:dyDescent="0.3"/>
    <row r="7358" customFormat="1" ht="13.5" x14ac:dyDescent="0.3"/>
    <row r="7359" customFormat="1" ht="13.5" x14ac:dyDescent="0.3"/>
    <row r="7360" customFormat="1" ht="13.5" x14ac:dyDescent="0.3"/>
    <row r="7361" customFormat="1" ht="13.5" x14ac:dyDescent="0.3"/>
    <row r="7362" customFormat="1" ht="13.5" x14ac:dyDescent="0.3"/>
    <row r="7363" customFormat="1" ht="13.5" x14ac:dyDescent="0.3"/>
    <row r="7364" customFormat="1" ht="13.5" x14ac:dyDescent="0.3"/>
    <row r="7365" customFormat="1" ht="13.5" x14ac:dyDescent="0.3"/>
    <row r="7366" customFormat="1" ht="13.5" x14ac:dyDescent="0.3"/>
    <row r="7367" customFormat="1" ht="13.5" x14ac:dyDescent="0.3"/>
    <row r="7368" customFormat="1" ht="13.5" x14ac:dyDescent="0.3"/>
    <row r="7369" customFormat="1" ht="13.5" x14ac:dyDescent="0.3"/>
    <row r="7370" customFormat="1" ht="13.5" x14ac:dyDescent="0.3"/>
    <row r="7371" customFormat="1" ht="13.5" x14ac:dyDescent="0.3"/>
    <row r="7372" customFormat="1" ht="13.5" x14ac:dyDescent="0.3"/>
    <row r="7373" customFormat="1" ht="13.5" x14ac:dyDescent="0.3"/>
    <row r="7374" customFormat="1" ht="13.5" x14ac:dyDescent="0.3"/>
    <row r="7375" customFormat="1" ht="13.5" x14ac:dyDescent="0.3"/>
    <row r="7376" customFormat="1" ht="13.5" x14ac:dyDescent="0.3"/>
    <row r="7377" customFormat="1" ht="13.5" x14ac:dyDescent="0.3"/>
    <row r="7378" customFormat="1" ht="13.5" x14ac:dyDescent="0.3"/>
    <row r="7379" customFormat="1" ht="13.5" x14ac:dyDescent="0.3"/>
    <row r="7380" customFormat="1" ht="13.5" x14ac:dyDescent="0.3"/>
    <row r="7381" customFormat="1" ht="13.5" x14ac:dyDescent="0.3"/>
    <row r="7382" customFormat="1" ht="13.5" x14ac:dyDescent="0.3"/>
    <row r="7383" customFormat="1" ht="13.5" x14ac:dyDescent="0.3"/>
    <row r="7384" customFormat="1" ht="13.5" x14ac:dyDescent="0.3"/>
    <row r="7385" customFormat="1" ht="13.5" x14ac:dyDescent="0.3"/>
    <row r="7386" customFormat="1" ht="13.5" x14ac:dyDescent="0.3"/>
    <row r="7387" customFormat="1" ht="13.5" x14ac:dyDescent="0.3"/>
    <row r="7388" customFormat="1" ht="13.5" x14ac:dyDescent="0.3"/>
    <row r="7389" customFormat="1" ht="13.5" x14ac:dyDescent="0.3"/>
    <row r="7390" customFormat="1" ht="13.5" x14ac:dyDescent="0.3"/>
    <row r="7391" customFormat="1" ht="13.5" x14ac:dyDescent="0.3"/>
    <row r="7392" customFormat="1" ht="13.5" x14ac:dyDescent="0.3"/>
    <row r="7393" customFormat="1" ht="13.5" x14ac:dyDescent="0.3"/>
    <row r="7394" customFormat="1" ht="13.5" x14ac:dyDescent="0.3"/>
    <row r="7395" customFormat="1" ht="13.5" x14ac:dyDescent="0.3"/>
    <row r="7396" customFormat="1" ht="13.5" x14ac:dyDescent="0.3"/>
    <row r="7397" customFormat="1" ht="13.5" x14ac:dyDescent="0.3"/>
    <row r="7398" customFormat="1" ht="13.5" x14ac:dyDescent="0.3"/>
    <row r="7399" customFormat="1" ht="13.5" x14ac:dyDescent="0.3"/>
    <row r="7400" customFormat="1" ht="13.5" x14ac:dyDescent="0.3"/>
    <row r="7401" customFormat="1" ht="13.5" x14ac:dyDescent="0.3"/>
    <row r="7402" customFormat="1" ht="13.5" x14ac:dyDescent="0.3"/>
    <row r="7403" customFormat="1" ht="13.5" x14ac:dyDescent="0.3"/>
    <row r="7404" customFormat="1" ht="13.5" x14ac:dyDescent="0.3"/>
    <row r="7405" customFormat="1" ht="13.5" x14ac:dyDescent="0.3"/>
    <row r="7406" customFormat="1" ht="13.5" x14ac:dyDescent="0.3"/>
    <row r="7407" customFormat="1" ht="13.5" x14ac:dyDescent="0.3"/>
    <row r="7408" customFormat="1" ht="13.5" x14ac:dyDescent="0.3"/>
    <row r="7409" customFormat="1" ht="13.5" x14ac:dyDescent="0.3"/>
    <row r="7410" customFormat="1" ht="13.5" x14ac:dyDescent="0.3"/>
    <row r="7411" customFormat="1" ht="13.5" x14ac:dyDescent="0.3"/>
    <row r="7412" customFormat="1" ht="13.5" x14ac:dyDescent="0.3"/>
    <row r="7413" customFormat="1" ht="13.5" x14ac:dyDescent="0.3"/>
    <row r="7414" customFormat="1" ht="13.5" x14ac:dyDescent="0.3"/>
    <row r="7415" customFormat="1" ht="13.5" x14ac:dyDescent="0.3"/>
    <row r="7416" customFormat="1" ht="13.5" x14ac:dyDescent="0.3"/>
    <row r="7417" customFormat="1" ht="13.5" x14ac:dyDescent="0.3"/>
    <row r="7418" customFormat="1" ht="13.5" x14ac:dyDescent="0.3"/>
    <row r="7419" customFormat="1" ht="13.5" x14ac:dyDescent="0.3"/>
    <row r="7420" customFormat="1" ht="13.5" x14ac:dyDescent="0.3"/>
    <row r="7421" customFormat="1" ht="13.5" x14ac:dyDescent="0.3"/>
    <row r="7422" customFormat="1" ht="13.5" x14ac:dyDescent="0.3"/>
    <row r="7423" customFormat="1" ht="13.5" x14ac:dyDescent="0.3"/>
    <row r="7424" customFormat="1" ht="13.5" x14ac:dyDescent="0.3"/>
    <row r="7425" customFormat="1" ht="13.5" x14ac:dyDescent="0.3"/>
    <row r="7426" customFormat="1" ht="13.5" x14ac:dyDescent="0.3"/>
    <row r="7427" customFormat="1" ht="13.5" x14ac:dyDescent="0.3"/>
    <row r="7428" customFormat="1" ht="13.5" x14ac:dyDescent="0.3"/>
    <row r="7429" customFormat="1" ht="13.5" x14ac:dyDescent="0.3"/>
    <row r="7430" customFormat="1" ht="13.5" x14ac:dyDescent="0.3"/>
    <row r="7431" customFormat="1" ht="13.5" x14ac:dyDescent="0.3"/>
    <row r="7432" customFormat="1" ht="13.5" x14ac:dyDescent="0.3"/>
    <row r="7433" customFormat="1" ht="13.5" x14ac:dyDescent="0.3"/>
    <row r="7434" customFormat="1" ht="13.5" x14ac:dyDescent="0.3"/>
    <row r="7435" customFormat="1" ht="13.5" x14ac:dyDescent="0.3"/>
    <row r="7436" customFormat="1" ht="13.5" x14ac:dyDescent="0.3"/>
    <row r="7437" customFormat="1" ht="13.5" x14ac:dyDescent="0.3"/>
    <row r="7438" customFormat="1" ht="13.5" x14ac:dyDescent="0.3"/>
    <row r="7439" customFormat="1" ht="13.5" x14ac:dyDescent="0.3"/>
    <row r="7440" customFormat="1" ht="13.5" x14ac:dyDescent="0.3"/>
    <row r="7441" customFormat="1" ht="13.5" x14ac:dyDescent="0.3"/>
    <row r="7442" customFormat="1" ht="13.5" x14ac:dyDescent="0.3"/>
    <row r="7443" customFormat="1" ht="13.5" x14ac:dyDescent="0.3"/>
    <row r="7444" customFormat="1" ht="13.5" x14ac:dyDescent="0.3"/>
    <row r="7445" customFormat="1" ht="13.5" x14ac:dyDescent="0.3"/>
    <row r="7446" customFormat="1" ht="13.5" x14ac:dyDescent="0.3"/>
    <row r="7447" customFormat="1" ht="13.5" x14ac:dyDescent="0.3"/>
    <row r="7448" customFormat="1" ht="13.5" x14ac:dyDescent="0.3"/>
    <row r="7449" customFormat="1" ht="13.5" x14ac:dyDescent="0.3"/>
    <row r="7450" customFormat="1" ht="13.5" x14ac:dyDescent="0.3"/>
    <row r="7451" customFormat="1" ht="13.5" x14ac:dyDescent="0.3"/>
    <row r="7452" customFormat="1" ht="13.5" x14ac:dyDescent="0.3"/>
    <row r="7453" customFormat="1" ht="13.5" x14ac:dyDescent="0.3"/>
    <row r="7454" customFormat="1" ht="13.5" x14ac:dyDescent="0.3"/>
    <row r="7455" customFormat="1" ht="13.5" x14ac:dyDescent="0.3"/>
    <row r="7456" customFormat="1" ht="13.5" x14ac:dyDescent="0.3"/>
    <row r="7457" customFormat="1" ht="13.5" x14ac:dyDescent="0.3"/>
    <row r="7458" customFormat="1" ht="13.5" x14ac:dyDescent="0.3"/>
    <row r="7459" customFormat="1" ht="13.5" x14ac:dyDescent="0.3"/>
    <row r="7460" customFormat="1" ht="13.5" x14ac:dyDescent="0.3"/>
    <row r="7461" customFormat="1" ht="13.5" x14ac:dyDescent="0.3"/>
    <row r="7462" customFormat="1" ht="13.5" x14ac:dyDescent="0.3"/>
    <row r="7463" customFormat="1" ht="13.5" x14ac:dyDescent="0.3"/>
    <row r="7464" customFormat="1" ht="13.5" x14ac:dyDescent="0.3"/>
    <row r="7465" customFormat="1" ht="13.5" x14ac:dyDescent="0.3"/>
    <row r="7466" customFormat="1" ht="13.5" x14ac:dyDescent="0.3"/>
    <row r="7467" customFormat="1" ht="13.5" x14ac:dyDescent="0.3"/>
    <row r="7468" customFormat="1" ht="13.5" x14ac:dyDescent="0.3"/>
    <row r="7469" customFormat="1" ht="13.5" x14ac:dyDescent="0.3"/>
    <row r="7470" customFormat="1" ht="13.5" x14ac:dyDescent="0.3"/>
    <row r="7471" customFormat="1" ht="13.5" x14ac:dyDescent="0.3"/>
    <row r="7472" customFormat="1" ht="13.5" x14ac:dyDescent="0.3"/>
    <row r="7473" customFormat="1" ht="13.5" x14ac:dyDescent="0.3"/>
    <row r="7474" customFormat="1" ht="13.5" x14ac:dyDescent="0.3"/>
    <row r="7475" customFormat="1" ht="13.5" x14ac:dyDescent="0.3"/>
    <row r="7476" customFormat="1" ht="13.5" x14ac:dyDescent="0.3"/>
    <row r="7477" customFormat="1" ht="13.5" x14ac:dyDescent="0.3"/>
    <row r="7478" customFormat="1" ht="13.5" x14ac:dyDescent="0.3"/>
    <row r="7479" customFormat="1" ht="13.5" x14ac:dyDescent="0.3"/>
    <row r="7480" customFormat="1" ht="13.5" x14ac:dyDescent="0.3"/>
    <row r="7481" customFormat="1" ht="13.5" x14ac:dyDescent="0.3"/>
    <row r="7482" customFormat="1" ht="13.5" x14ac:dyDescent="0.3"/>
    <row r="7483" customFormat="1" ht="13.5" x14ac:dyDescent="0.3"/>
    <row r="7484" customFormat="1" ht="13.5" x14ac:dyDescent="0.3"/>
    <row r="7485" customFormat="1" ht="13.5" x14ac:dyDescent="0.3"/>
    <row r="7486" customFormat="1" ht="13.5" x14ac:dyDescent="0.3"/>
    <row r="7487" customFormat="1" ht="13.5" x14ac:dyDescent="0.3"/>
    <row r="7488" customFormat="1" ht="13.5" x14ac:dyDescent="0.3"/>
    <row r="7489" customFormat="1" ht="13.5" x14ac:dyDescent="0.3"/>
    <row r="7490" customFormat="1" ht="13.5" x14ac:dyDescent="0.3"/>
    <row r="7491" customFormat="1" ht="13.5" x14ac:dyDescent="0.3"/>
    <row r="7492" customFormat="1" ht="13.5" x14ac:dyDescent="0.3"/>
    <row r="7493" customFormat="1" ht="13.5" x14ac:dyDescent="0.3"/>
    <row r="7494" customFormat="1" ht="13.5" x14ac:dyDescent="0.3"/>
    <row r="7495" customFormat="1" ht="13.5" x14ac:dyDescent="0.3"/>
    <row r="7496" customFormat="1" ht="13.5" x14ac:dyDescent="0.3"/>
    <row r="7497" customFormat="1" ht="13.5" x14ac:dyDescent="0.3"/>
    <row r="7498" customFormat="1" ht="13.5" x14ac:dyDescent="0.3"/>
    <row r="7499" customFormat="1" ht="13.5" x14ac:dyDescent="0.3"/>
    <row r="7500" customFormat="1" ht="13.5" x14ac:dyDescent="0.3"/>
    <row r="7501" customFormat="1" ht="13.5" x14ac:dyDescent="0.3"/>
    <row r="7502" customFormat="1" ht="13.5" x14ac:dyDescent="0.3"/>
    <row r="7503" customFormat="1" ht="13.5" x14ac:dyDescent="0.3"/>
    <row r="7504" customFormat="1" ht="13.5" x14ac:dyDescent="0.3"/>
    <row r="7505" customFormat="1" ht="13.5" x14ac:dyDescent="0.3"/>
    <row r="7506" customFormat="1" ht="13.5" x14ac:dyDescent="0.3"/>
    <row r="7507" customFormat="1" ht="13.5" x14ac:dyDescent="0.3"/>
    <row r="7508" customFormat="1" ht="13.5" x14ac:dyDescent="0.3"/>
    <row r="7509" customFormat="1" ht="13.5" x14ac:dyDescent="0.3"/>
    <row r="7510" customFormat="1" ht="13.5" x14ac:dyDescent="0.3"/>
    <row r="7511" customFormat="1" ht="13.5" x14ac:dyDescent="0.3"/>
    <row r="7512" customFormat="1" ht="13.5" x14ac:dyDescent="0.3"/>
    <row r="7513" customFormat="1" ht="13.5" x14ac:dyDescent="0.3"/>
    <row r="7514" customFormat="1" ht="13.5" x14ac:dyDescent="0.3"/>
    <row r="7515" customFormat="1" ht="13.5" x14ac:dyDescent="0.3"/>
    <row r="7516" customFormat="1" ht="13.5" x14ac:dyDescent="0.3"/>
    <row r="7517" customFormat="1" ht="13.5" x14ac:dyDescent="0.3"/>
    <row r="7518" customFormat="1" ht="13.5" x14ac:dyDescent="0.3"/>
    <row r="7519" customFormat="1" ht="13.5" x14ac:dyDescent="0.3"/>
    <row r="7520" customFormat="1" ht="13.5" x14ac:dyDescent="0.3"/>
    <row r="7521" customFormat="1" ht="13.5" x14ac:dyDescent="0.3"/>
    <row r="7522" customFormat="1" ht="13.5" x14ac:dyDescent="0.3"/>
    <row r="7523" customFormat="1" ht="13.5" x14ac:dyDescent="0.3"/>
    <row r="7524" customFormat="1" ht="13.5" x14ac:dyDescent="0.3"/>
    <row r="7525" customFormat="1" ht="13.5" x14ac:dyDescent="0.3"/>
    <row r="7526" customFormat="1" ht="13.5" x14ac:dyDescent="0.3"/>
    <row r="7527" customFormat="1" ht="13.5" x14ac:dyDescent="0.3"/>
    <row r="7528" customFormat="1" ht="13.5" x14ac:dyDescent="0.3"/>
    <row r="7529" customFormat="1" ht="13.5" x14ac:dyDescent="0.3"/>
    <row r="7530" customFormat="1" ht="13.5" x14ac:dyDescent="0.3"/>
    <row r="7531" customFormat="1" ht="13.5" x14ac:dyDescent="0.3"/>
    <row r="7532" customFormat="1" ht="13.5" x14ac:dyDescent="0.3"/>
    <row r="7533" customFormat="1" ht="13.5" x14ac:dyDescent="0.3"/>
    <row r="7534" customFormat="1" ht="13.5" x14ac:dyDescent="0.3"/>
    <row r="7535" customFormat="1" ht="13.5" x14ac:dyDescent="0.3"/>
    <row r="7536" customFormat="1" ht="13.5" x14ac:dyDescent="0.3"/>
    <row r="7537" customFormat="1" ht="13.5" x14ac:dyDescent="0.3"/>
    <row r="7538" customFormat="1" ht="13.5" x14ac:dyDescent="0.3"/>
    <row r="7539" customFormat="1" ht="13.5" x14ac:dyDescent="0.3"/>
    <row r="7540" customFormat="1" ht="13.5" x14ac:dyDescent="0.3"/>
    <row r="7541" customFormat="1" ht="13.5" x14ac:dyDescent="0.3"/>
    <row r="7542" customFormat="1" ht="13.5" x14ac:dyDescent="0.3"/>
    <row r="7543" customFormat="1" ht="13.5" x14ac:dyDescent="0.3"/>
    <row r="7544" customFormat="1" ht="13.5" x14ac:dyDescent="0.3"/>
    <row r="7545" customFormat="1" ht="13.5" x14ac:dyDescent="0.3"/>
    <row r="7546" customFormat="1" ht="13.5" x14ac:dyDescent="0.3"/>
    <row r="7547" customFormat="1" ht="13.5" x14ac:dyDescent="0.3"/>
    <row r="7548" customFormat="1" ht="13.5" x14ac:dyDescent="0.3"/>
    <row r="7549" customFormat="1" ht="13.5" x14ac:dyDescent="0.3"/>
    <row r="7550" customFormat="1" ht="13.5" x14ac:dyDescent="0.3"/>
    <row r="7551" customFormat="1" ht="13.5" x14ac:dyDescent="0.3"/>
    <row r="7552" customFormat="1" ht="13.5" x14ac:dyDescent="0.3"/>
    <row r="7553" customFormat="1" ht="13.5" x14ac:dyDescent="0.3"/>
    <row r="7554" customFormat="1" ht="13.5" x14ac:dyDescent="0.3"/>
    <row r="7555" customFormat="1" ht="13.5" x14ac:dyDescent="0.3"/>
    <row r="7556" customFormat="1" ht="13.5" x14ac:dyDescent="0.3"/>
    <row r="7557" customFormat="1" ht="13.5" x14ac:dyDescent="0.3"/>
    <row r="7558" customFormat="1" ht="13.5" x14ac:dyDescent="0.3"/>
    <row r="7559" customFormat="1" ht="13.5" x14ac:dyDescent="0.3"/>
    <row r="7560" customFormat="1" ht="13.5" x14ac:dyDescent="0.3"/>
    <row r="7561" customFormat="1" ht="13.5" x14ac:dyDescent="0.3"/>
    <row r="7562" customFormat="1" ht="13.5" x14ac:dyDescent="0.3"/>
    <row r="7563" customFormat="1" ht="13.5" x14ac:dyDescent="0.3"/>
    <row r="7564" customFormat="1" ht="13.5" x14ac:dyDescent="0.3"/>
    <row r="7565" customFormat="1" ht="13.5" x14ac:dyDescent="0.3"/>
    <row r="7566" customFormat="1" ht="13.5" x14ac:dyDescent="0.3"/>
    <row r="7567" customFormat="1" ht="13.5" x14ac:dyDescent="0.3"/>
    <row r="7568" customFormat="1" ht="13.5" x14ac:dyDescent="0.3"/>
    <row r="7569" customFormat="1" ht="13.5" x14ac:dyDescent="0.3"/>
    <row r="7570" customFormat="1" ht="13.5" x14ac:dyDescent="0.3"/>
    <row r="7571" customFormat="1" ht="13.5" x14ac:dyDescent="0.3"/>
    <row r="7572" customFormat="1" ht="13.5" x14ac:dyDescent="0.3"/>
    <row r="7573" customFormat="1" ht="13.5" x14ac:dyDescent="0.3"/>
    <row r="7574" customFormat="1" ht="13.5" x14ac:dyDescent="0.3"/>
    <row r="7575" customFormat="1" ht="13.5" x14ac:dyDescent="0.3"/>
    <row r="7576" customFormat="1" ht="13.5" x14ac:dyDescent="0.3"/>
    <row r="7577" customFormat="1" ht="13.5" x14ac:dyDescent="0.3"/>
    <row r="7578" customFormat="1" ht="13.5" x14ac:dyDescent="0.3"/>
    <row r="7579" customFormat="1" ht="13.5" x14ac:dyDescent="0.3"/>
    <row r="7580" customFormat="1" ht="13.5" x14ac:dyDescent="0.3"/>
    <row r="7581" customFormat="1" ht="13.5" x14ac:dyDescent="0.3"/>
    <row r="7582" customFormat="1" ht="13.5" x14ac:dyDescent="0.3"/>
    <row r="7583" customFormat="1" ht="13.5" x14ac:dyDescent="0.3"/>
    <row r="7584" customFormat="1" ht="13.5" x14ac:dyDescent="0.3"/>
    <row r="7585" customFormat="1" ht="13.5" x14ac:dyDescent="0.3"/>
    <row r="7586" customFormat="1" ht="13.5" x14ac:dyDescent="0.3"/>
    <row r="7587" customFormat="1" ht="13.5" x14ac:dyDescent="0.3"/>
    <row r="7588" customFormat="1" ht="13.5" x14ac:dyDescent="0.3"/>
    <row r="7589" customFormat="1" ht="13.5" x14ac:dyDescent="0.3"/>
    <row r="7590" customFormat="1" ht="13.5" x14ac:dyDescent="0.3"/>
    <row r="7591" customFormat="1" ht="13.5" x14ac:dyDescent="0.3"/>
    <row r="7592" customFormat="1" ht="13.5" x14ac:dyDescent="0.3"/>
    <row r="7593" customFormat="1" ht="13.5" x14ac:dyDescent="0.3"/>
    <row r="7594" customFormat="1" ht="13.5" x14ac:dyDescent="0.3"/>
    <row r="7595" customFormat="1" ht="13.5" x14ac:dyDescent="0.3"/>
    <row r="7596" customFormat="1" ht="13.5" x14ac:dyDescent="0.3"/>
    <row r="7597" customFormat="1" ht="13.5" x14ac:dyDescent="0.3"/>
    <row r="7598" customFormat="1" ht="13.5" x14ac:dyDescent="0.3"/>
    <row r="7599" customFormat="1" ht="13.5" x14ac:dyDescent="0.3"/>
    <row r="7600" customFormat="1" ht="13.5" x14ac:dyDescent="0.3"/>
    <row r="7601" customFormat="1" ht="13.5" x14ac:dyDescent="0.3"/>
    <row r="7602" customFormat="1" ht="13.5" x14ac:dyDescent="0.3"/>
    <row r="7603" customFormat="1" ht="13.5" x14ac:dyDescent="0.3"/>
    <row r="7604" customFormat="1" ht="13.5" x14ac:dyDescent="0.3"/>
    <row r="7605" customFormat="1" ht="13.5" x14ac:dyDescent="0.3"/>
    <row r="7606" customFormat="1" ht="13.5" x14ac:dyDescent="0.3"/>
    <row r="7607" customFormat="1" ht="13.5" x14ac:dyDescent="0.3"/>
    <row r="7608" customFormat="1" ht="13.5" x14ac:dyDescent="0.3"/>
    <row r="7609" customFormat="1" ht="13.5" x14ac:dyDescent="0.3"/>
    <row r="7610" customFormat="1" ht="13.5" x14ac:dyDescent="0.3"/>
    <row r="7611" customFormat="1" ht="13.5" x14ac:dyDescent="0.3"/>
    <row r="7612" customFormat="1" ht="13.5" x14ac:dyDescent="0.3"/>
    <row r="7613" customFormat="1" ht="13.5" x14ac:dyDescent="0.3"/>
    <row r="7614" customFormat="1" ht="13.5" x14ac:dyDescent="0.3"/>
    <row r="7615" customFormat="1" ht="13.5" x14ac:dyDescent="0.3"/>
    <row r="7616" customFormat="1" ht="13.5" x14ac:dyDescent="0.3"/>
    <row r="7617" customFormat="1" ht="13.5" x14ac:dyDescent="0.3"/>
    <row r="7618" customFormat="1" ht="13.5" x14ac:dyDescent="0.3"/>
    <row r="7619" customFormat="1" ht="13.5" x14ac:dyDescent="0.3"/>
    <row r="7620" customFormat="1" ht="13.5" x14ac:dyDescent="0.3"/>
    <row r="7621" customFormat="1" ht="13.5" x14ac:dyDescent="0.3"/>
    <row r="7622" customFormat="1" ht="13.5" x14ac:dyDescent="0.3"/>
    <row r="7623" customFormat="1" ht="13.5" x14ac:dyDescent="0.3"/>
    <row r="7624" customFormat="1" ht="13.5" x14ac:dyDescent="0.3"/>
    <row r="7625" customFormat="1" ht="13.5" x14ac:dyDescent="0.3"/>
    <row r="7626" customFormat="1" ht="13.5" x14ac:dyDescent="0.3"/>
    <row r="7627" customFormat="1" ht="13.5" x14ac:dyDescent="0.3"/>
    <row r="7628" customFormat="1" ht="13.5" x14ac:dyDescent="0.3"/>
    <row r="7629" customFormat="1" ht="13.5" x14ac:dyDescent="0.3"/>
    <row r="7630" customFormat="1" ht="13.5" x14ac:dyDescent="0.3"/>
    <row r="7631" customFormat="1" ht="13.5" x14ac:dyDescent="0.3"/>
    <row r="7632" customFormat="1" ht="13.5" x14ac:dyDescent="0.3"/>
    <row r="7633" customFormat="1" ht="13.5" x14ac:dyDescent="0.3"/>
    <row r="7634" customFormat="1" ht="13.5" x14ac:dyDescent="0.3"/>
    <row r="7635" customFormat="1" ht="13.5" x14ac:dyDescent="0.3"/>
    <row r="7636" customFormat="1" ht="13.5" x14ac:dyDescent="0.3"/>
    <row r="7637" customFormat="1" ht="13.5" x14ac:dyDescent="0.3"/>
    <row r="7638" customFormat="1" ht="13.5" x14ac:dyDescent="0.3"/>
    <row r="7639" customFormat="1" ht="13.5" x14ac:dyDescent="0.3"/>
    <row r="7640" customFormat="1" ht="13.5" x14ac:dyDescent="0.3"/>
    <row r="7641" customFormat="1" ht="13.5" x14ac:dyDescent="0.3"/>
    <row r="7642" customFormat="1" ht="13.5" x14ac:dyDescent="0.3"/>
    <row r="7643" customFormat="1" ht="13.5" x14ac:dyDescent="0.3"/>
    <row r="7644" customFormat="1" ht="13.5" x14ac:dyDescent="0.3"/>
    <row r="7645" customFormat="1" ht="13.5" x14ac:dyDescent="0.3"/>
    <row r="7646" customFormat="1" ht="13.5" x14ac:dyDescent="0.3"/>
    <row r="7647" customFormat="1" ht="13.5" x14ac:dyDescent="0.3"/>
    <row r="7648" customFormat="1" ht="13.5" x14ac:dyDescent="0.3"/>
    <row r="7649" customFormat="1" ht="13.5" x14ac:dyDescent="0.3"/>
    <row r="7650" customFormat="1" ht="13.5" x14ac:dyDescent="0.3"/>
    <row r="7651" customFormat="1" ht="13.5" x14ac:dyDescent="0.3"/>
    <row r="7652" customFormat="1" ht="13.5" x14ac:dyDescent="0.3"/>
    <row r="7653" customFormat="1" ht="13.5" x14ac:dyDescent="0.3"/>
    <row r="7654" customFormat="1" ht="13.5" x14ac:dyDescent="0.3"/>
    <row r="7655" customFormat="1" ht="13.5" x14ac:dyDescent="0.3"/>
    <row r="7656" customFormat="1" ht="13.5" x14ac:dyDescent="0.3"/>
    <row r="7657" customFormat="1" ht="13.5" x14ac:dyDescent="0.3"/>
    <row r="7658" customFormat="1" ht="13.5" x14ac:dyDescent="0.3"/>
    <row r="7659" customFormat="1" ht="13.5" x14ac:dyDescent="0.3"/>
    <row r="7660" customFormat="1" ht="13.5" x14ac:dyDescent="0.3"/>
    <row r="7661" customFormat="1" ht="13.5" x14ac:dyDescent="0.3"/>
    <row r="7662" customFormat="1" ht="13.5" x14ac:dyDescent="0.3"/>
    <row r="7663" customFormat="1" ht="13.5" x14ac:dyDescent="0.3"/>
    <row r="7664" customFormat="1" ht="13.5" x14ac:dyDescent="0.3"/>
    <row r="7665" customFormat="1" ht="13.5" x14ac:dyDescent="0.3"/>
    <row r="7666" customFormat="1" ht="13.5" x14ac:dyDescent="0.3"/>
    <row r="7667" customFormat="1" ht="13.5" x14ac:dyDescent="0.3"/>
    <row r="7668" customFormat="1" ht="13.5" x14ac:dyDescent="0.3"/>
    <row r="7669" customFormat="1" ht="13.5" x14ac:dyDescent="0.3"/>
    <row r="7670" customFormat="1" ht="13.5" x14ac:dyDescent="0.3"/>
    <row r="7671" customFormat="1" ht="13.5" x14ac:dyDescent="0.3"/>
    <row r="7672" customFormat="1" ht="13.5" x14ac:dyDescent="0.3"/>
    <row r="7673" customFormat="1" ht="13.5" x14ac:dyDescent="0.3"/>
    <row r="7674" customFormat="1" ht="13.5" x14ac:dyDescent="0.3"/>
    <row r="7675" customFormat="1" ht="13.5" x14ac:dyDescent="0.3"/>
    <row r="7676" customFormat="1" ht="13.5" x14ac:dyDescent="0.3"/>
    <row r="7677" customFormat="1" ht="13.5" x14ac:dyDescent="0.3"/>
    <row r="7678" customFormat="1" ht="13.5" x14ac:dyDescent="0.3"/>
    <row r="7679" customFormat="1" ht="13.5" x14ac:dyDescent="0.3"/>
    <row r="7680" customFormat="1" ht="13.5" x14ac:dyDescent="0.3"/>
    <row r="7681" customFormat="1" ht="13.5" x14ac:dyDescent="0.3"/>
    <row r="7682" customFormat="1" ht="13.5" x14ac:dyDescent="0.3"/>
    <row r="7683" customFormat="1" ht="13.5" x14ac:dyDescent="0.3"/>
    <row r="7684" customFormat="1" ht="13.5" x14ac:dyDescent="0.3"/>
    <row r="7685" customFormat="1" ht="13.5" x14ac:dyDescent="0.3"/>
    <row r="7686" customFormat="1" ht="13.5" x14ac:dyDescent="0.3"/>
    <row r="7687" customFormat="1" ht="13.5" x14ac:dyDescent="0.3"/>
    <row r="7688" customFormat="1" ht="13.5" x14ac:dyDescent="0.3"/>
    <row r="7689" customFormat="1" ht="13.5" x14ac:dyDescent="0.3"/>
    <row r="7690" customFormat="1" ht="13.5" x14ac:dyDescent="0.3"/>
    <row r="7691" customFormat="1" ht="13.5" x14ac:dyDescent="0.3"/>
    <row r="7692" customFormat="1" ht="13.5" x14ac:dyDescent="0.3"/>
    <row r="7693" customFormat="1" ht="13.5" x14ac:dyDescent="0.3"/>
    <row r="7694" customFormat="1" ht="13.5" x14ac:dyDescent="0.3"/>
    <row r="7695" customFormat="1" ht="13.5" x14ac:dyDescent="0.3"/>
    <row r="7696" customFormat="1" ht="13.5" x14ac:dyDescent="0.3"/>
    <row r="7697" customFormat="1" ht="13.5" x14ac:dyDescent="0.3"/>
    <row r="7698" customFormat="1" ht="13.5" x14ac:dyDescent="0.3"/>
    <row r="7699" customFormat="1" ht="13.5" x14ac:dyDescent="0.3"/>
    <row r="7700" customFormat="1" ht="13.5" x14ac:dyDescent="0.3"/>
    <row r="7701" customFormat="1" ht="13.5" x14ac:dyDescent="0.3"/>
    <row r="7702" customFormat="1" ht="13.5" x14ac:dyDescent="0.3"/>
    <row r="7703" customFormat="1" ht="13.5" x14ac:dyDescent="0.3"/>
    <row r="7704" customFormat="1" ht="13.5" x14ac:dyDescent="0.3"/>
    <row r="7705" customFormat="1" ht="13.5" x14ac:dyDescent="0.3"/>
    <row r="7706" customFormat="1" ht="13.5" x14ac:dyDescent="0.3"/>
    <row r="7707" customFormat="1" ht="13.5" x14ac:dyDescent="0.3"/>
    <row r="7708" customFormat="1" ht="13.5" x14ac:dyDescent="0.3"/>
    <row r="7709" customFormat="1" ht="13.5" x14ac:dyDescent="0.3"/>
    <row r="7710" customFormat="1" ht="13.5" x14ac:dyDescent="0.3"/>
    <row r="7711" customFormat="1" ht="13.5" x14ac:dyDescent="0.3"/>
    <row r="7712" customFormat="1" ht="13.5" x14ac:dyDescent="0.3"/>
    <row r="7713" customFormat="1" ht="13.5" x14ac:dyDescent="0.3"/>
    <row r="7714" customFormat="1" ht="13.5" x14ac:dyDescent="0.3"/>
    <row r="7715" customFormat="1" ht="13.5" x14ac:dyDescent="0.3"/>
    <row r="7716" customFormat="1" ht="13.5" x14ac:dyDescent="0.3"/>
    <row r="7717" customFormat="1" ht="13.5" x14ac:dyDescent="0.3"/>
    <row r="7718" customFormat="1" ht="13.5" x14ac:dyDescent="0.3"/>
    <row r="7719" customFormat="1" ht="13.5" x14ac:dyDescent="0.3"/>
    <row r="7720" customFormat="1" ht="13.5" x14ac:dyDescent="0.3"/>
    <row r="7721" customFormat="1" ht="13.5" x14ac:dyDescent="0.3"/>
    <row r="7722" customFormat="1" ht="13.5" x14ac:dyDescent="0.3"/>
    <row r="7723" customFormat="1" ht="13.5" x14ac:dyDescent="0.3"/>
    <row r="7724" customFormat="1" ht="13.5" x14ac:dyDescent="0.3"/>
    <row r="7725" customFormat="1" ht="13.5" x14ac:dyDescent="0.3"/>
    <row r="7726" customFormat="1" ht="13.5" x14ac:dyDescent="0.3"/>
    <row r="7727" customFormat="1" ht="13.5" x14ac:dyDescent="0.3"/>
    <row r="7728" customFormat="1" ht="13.5" x14ac:dyDescent="0.3"/>
    <row r="7729" customFormat="1" ht="13.5" x14ac:dyDescent="0.3"/>
    <row r="7730" customFormat="1" ht="13.5" x14ac:dyDescent="0.3"/>
    <row r="7731" customFormat="1" ht="13.5" x14ac:dyDescent="0.3"/>
    <row r="7732" customFormat="1" ht="13.5" x14ac:dyDescent="0.3"/>
    <row r="7733" customFormat="1" ht="13.5" x14ac:dyDescent="0.3"/>
    <row r="7734" customFormat="1" ht="13.5" x14ac:dyDescent="0.3"/>
    <row r="7735" customFormat="1" ht="13.5" x14ac:dyDescent="0.3"/>
    <row r="7736" customFormat="1" ht="13.5" x14ac:dyDescent="0.3"/>
    <row r="7737" customFormat="1" ht="13.5" x14ac:dyDescent="0.3"/>
    <row r="7738" customFormat="1" ht="13.5" x14ac:dyDescent="0.3"/>
    <row r="7739" customFormat="1" ht="13.5" x14ac:dyDescent="0.3"/>
    <row r="7740" customFormat="1" ht="13.5" x14ac:dyDescent="0.3"/>
    <row r="7741" customFormat="1" ht="13.5" x14ac:dyDescent="0.3"/>
    <row r="7742" customFormat="1" ht="13.5" x14ac:dyDescent="0.3"/>
    <row r="7743" customFormat="1" ht="13.5" x14ac:dyDescent="0.3"/>
    <row r="7744" customFormat="1" ht="13.5" x14ac:dyDescent="0.3"/>
    <row r="7745" customFormat="1" ht="13.5" x14ac:dyDescent="0.3"/>
    <row r="7746" customFormat="1" ht="13.5" x14ac:dyDescent="0.3"/>
    <row r="7747" customFormat="1" ht="13.5" x14ac:dyDescent="0.3"/>
    <row r="7748" customFormat="1" ht="13.5" x14ac:dyDescent="0.3"/>
    <row r="7749" customFormat="1" ht="13.5" x14ac:dyDescent="0.3"/>
    <row r="7750" customFormat="1" ht="13.5" x14ac:dyDescent="0.3"/>
    <row r="7751" customFormat="1" ht="13.5" x14ac:dyDescent="0.3"/>
    <row r="7752" customFormat="1" ht="13.5" x14ac:dyDescent="0.3"/>
    <row r="7753" customFormat="1" ht="13.5" x14ac:dyDescent="0.3"/>
    <row r="7754" customFormat="1" ht="13.5" x14ac:dyDescent="0.3"/>
    <row r="7755" customFormat="1" ht="13.5" x14ac:dyDescent="0.3"/>
    <row r="7756" customFormat="1" ht="13.5" x14ac:dyDescent="0.3"/>
    <row r="7757" customFormat="1" ht="13.5" x14ac:dyDescent="0.3"/>
    <row r="7758" customFormat="1" ht="13.5" x14ac:dyDescent="0.3"/>
    <row r="7759" customFormat="1" ht="13.5" x14ac:dyDescent="0.3"/>
    <row r="7760" customFormat="1" ht="13.5" x14ac:dyDescent="0.3"/>
    <row r="7761" customFormat="1" ht="13.5" x14ac:dyDescent="0.3"/>
    <row r="7762" customFormat="1" ht="13.5" x14ac:dyDescent="0.3"/>
    <row r="7763" customFormat="1" ht="13.5" x14ac:dyDescent="0.3"/>
    <row r="7764" customFormat="1" ht="13.5" x14ac:dyDescent="0.3"/>
    <row r="7765" customFormat="1" ht="13.5" x14ac:dyDescent="0.3"/>
    <row r="7766" customFormat="1" ht="13.5" x14ac:dyDescent="0.3"/>
    <row r="7767" customFormat="1" ht="13.5" x14ac:dyDescent="0.3"/>
    <row r="7768" customFormat="1" ht="13.5" x14ac:dyDescent="0.3"/>
    <row r="7769" customFormat="1" ht="13.5" x14ac:dyDescent="0.3"/>
    <row r="7770" customFormat="1" ht="13.5" x14ac:dyDescent="0.3"/>
    <row r="7771" customFormat="1" ht="13.5" x14ac:dyDescent="0.3"/>
    <row r="7772" customFormat="1" ht="13.5" x14ac:dyDescent="0.3"/>
    <row r="7773" customFormat="1" ht="13.5" x14ac:dyDescent="0.3"/>
    <row r="7774" customFormat="1" ht="13.5" x14ac:dyDescent="0.3"/>
    <row r="7775" customFormat="1" ht="13.5" x14ac:dyDescent="0.3"/>
    <row r="7776" customFormat="1" ht="13.5" x14ac:dyDescent="0.3"/>
    <row r="7777" customFormat="1" ht="13.5" x14ac:dyDescent="0.3"/>
    <row r="7778" customFormat="1" ht="13.5" x14ac:dyDescent="0.3"/>
    <row r="7779" customFormat="1" ht="13.5" x14ac:dyDescent="0.3"/>
    <row r="7780" customFormat="1" ht="13.5" x14ac:dyDescent="0.3"/>
    <row r="7781" customFormat="1" ht="13.5" x14ac:dyDescent="0.3"/>
    <row r="7782" customFormat="1" ht="13.5" x14ac:dyDescent="0.3"/>
    <row r="7783" customFormat="1" ht="13.5" x14ac:dyDescent="0.3"/>
    <row r="7784" customFormat="1" ht="13.5" x14ac:dyDescent="0.3"/>
    <row r="7785" customFormat="1" ht="13.5" x14ac:dyDescent="0.3"/>
    <row r="7786" customFormat="1" ht="13.5" x14ac:dyDescent="0.3"/>
    <row r="7787" customFormat="1" ht="13.5" x14ac:dyDescent="0.3"/>
    <row r="7788" customFormat="1" ht="13.5" x14ac:dyDescent="0.3"/>
    <row r="7789" customFormat="1" ht="13.5" x14ac:dyDescent="0.3"/>
    <row r="7790" customFormat="1" ht="13.5" x14ac:dyDescent="0.3"/>
    <row r="7791" customFormat="1" ht="13.5" x14ac:dyDescent="0.3"/>
    <row r="7792" customFormat="1" ht="13.5" x14ac:dyDescent="0.3"/>
    <row r="7793" customFormat="1" ht="13.5" x14ac:dyDescent="0.3"/>
    <row r="7794" customFormat="1" ht="13.5" x14ac:dyDescent="0.3"/>
    <row r="7795" customFormat="1" ht="13.5" x14ac:dyDescent="0.3"/>
    <row r="7796" customFormat="1" ht="13.5" x14ac:dyDescent="0.3"/>
    <row r="7797" customFormat="1" ht="13.5" x14ac:dyDescent="0.3"/>
    <row r="7798" customFormat="1" ht="13.5" x14ac:dyDescent="0.3"/>
    <row r="7799" customFormat="1" ht="13.5" x14ac:dyDescent="0.3"/>
    <row r="7800" customFormat="1" ht="13.5" x14ac:dyDescent="0.3"/>
    <row r="7801" customFormat="1" ht="13.5" x14ac:dyDescent="0.3"/>
    <row r="7802" customFormat="1" ht="13.5" x14ac:dyDescent="0.3"/>
    <row r="7803" customFormat="1" ht="13.5" x14ac:dyDescent="0.3"/>
    <row r="7804" customFormat="1" ht="13.5" x14ac:dyDescent="0.3"/>
    <row r="7805" customFormat="1" ht="13.5" x14ac:dyDescent="0.3"/>
    <row r="7806" customFormat="1" ht="13.5" x14ac:dyDescent="0.3"/>
    <row r="7807" customFormat="1" ht="13.5" x14ac:dyDescent="0.3"/>
    <row r="7808" customFormat="1" ht="13.5" x14ac:dyDescent="0.3"/>
    <row r="7809" customFormat="1" ht="13.5" x14ac:dyDescent="0.3"/>
    <row r="7810" customFormat="1" ht="13.5" x14ac:dyDescent="0.3"/>
    <row r="7811" customFormat="1" ht="13.5" x14ac:dyDescent="0.3"/>
    <row r="7812" customFormat="1" ht="13.5" x14ac:dyDescent="0.3"/>
    <row r="7813" customFormat="1" ht="13.5" x14ac:dyDescent="0.3"/>
    <row r="7814" customFormat="1" ht="13.5" x14ac:dyDescent="0.3"/>
    <row r="7815" customFormat="1" ht="13.5" x14ac:dyDescent="0.3"/>
    <row r="7816" customFormat="1" ht="13.5" x14ac:dyDescent="0.3"/>
    <row r="7817" customFormat="1" ht="13.5" x14ac:dyDescent="0.3"/>
    <row r="7818" customFormat="1" ht="13.5" x14ac:dyDescent="0.3"/>
    <row r="7819" customFormat="1" ht="13.5" x14ac:dyDescent="0.3"/>
    <row r="7820" customFormat="1" ht="13.5" x14ac:dyDescent="0.3"/>
    <row r="7821" customFormat="1" ht="13.5" x14ac:dyDescent="0.3"/>
    <row r="7822" customFormat="1" ht="13.5" x14ac:dyDescent="0.3"/>
    <row r="7823" customFormat="1" ht="13.5" x14ac:dyDescent="0.3"/>
    <row r="7824" customFormat="1" ht="13.5" x14ac:dyDescent="0.3"/>
    <row r="7825" customFormat="1" ht="13.5" x14ac:dyDescent="0.3"/>
    <row r="7826" customFormat="1" ht="13.5" x14ac:dyDescent="0.3"/>
    <row r="7827" customFormat="1" ht="13.5" x14ac:dyDescent="0.3"/>
    <row r="7828" customFormat="1" ht="13.5" x14ac:dyDescent="0.3"/>
    <row r="7829" customFormat="1" ht="13.5" x14ac:dyDescent="0.3"/>
    <row r="7830" customFormat="1" ht="13.5" x14ac:dyDescent="0.3"/>
    <row r="7831" customFormat="1" ht="13.5" x14ac:dyDescent="0.3"/>
    <row r="7832" customFormat="1" ht="13.5" x14ac:dyDescent="0.3"/>
    <row r="7833" customFormat="1" ht="13.5" x14ac:dyDescent="0.3"/>
    <row r="7834" customFormat="1" ht="13.5" x14ac:dyDescent="0.3"/>
    <row r="7835" customFormat="1" ht="13.5" x14ac:dyDescent="0.3"/>
    <row r="7836" customFormat="1" ht="13.5" x14ac:dyDescent="0.3"/>
    <row r="7837" customFormat="1" ht="13.5" x14ac:dyDescent="0.3"/>
    <row r="7838" customFormat="1" ht="13.5" x14ac:dyDescent="0.3"/>
    <row r="7839" customFormat="1" ht="13.5" x14ac:dyDescent="0.3"/>
    <row r="7840" customFormat="1" ht="13.5" x14ac:dyDescent="0.3"/>
    <row r="7841" customFormat="1" ht="13.5" x14ac:dyDescent="0.3"/>
    <row r="7842" customFormat="1" ht="13.5" x14ac:dyDescent="0.3"/>
    <row r="7843" customFormat="1" ht="13.5" x14ac:dyDescent="0.3"/>
    <row r="7844" customFormat="1" ht="13.5" x14ac:dyDescent="0.3"/>
    <row r="7845" customFormat="1" ht="13.5" x14ac:dyDescent="0.3"/>
    <row r="7846" customFormat="1" ht="13.5" x14ac:dyDescent="0.3"/>
    <row r="7847" customFormat="1" ht="13.5" x14ac:dyDescent="0.3"/>
    <row r="7848" customFormat="1" ht="13.5" x14ac:dyDescent="0.3"/>
    <row r="7849" customFormat="1" ht="13.5" x14ac:dyDescent="0.3"/>
    <row r="7850" customFormat="1" ht="13.5" x14ac:dyDescent="0.3"/>
    <row r="7851" customFormat="1" ht="13.5" x14ac:dyDescent="0.3"/>
    <row r="7852" customFormat="1" ht="13.5" x14ac:dyDescent="0.3"/>
    <row r="7853" customFormat="1" ht="13.5" x14ac:dyDescent="0.3"/>
    <row r="7854" customFormat="1" ht="13.5" x14ac:dyDescent="0.3"/>
    <row r="7855" customFormat="1" ht="13.5" x14ac:dyDescent="0.3"/>
    <row r="7856" customFormat="1" ht="13.5" x14ac:dyDescent="0.3"/>
    <row r="7857" customFormat="1" ht="13.5" x14ac:dyDescent="0.3"/>
    <row r="7858" customFormat="1" ht="13.5" x14ac:dyDescent="0.3"/>
    <row r="7859" customFormat="1" ht="13.5" x14ac:dyDescent="0.3"/>
    <row r="7860" customFormat="1" ht="13.5" x14ac:dyDescent="0.3"/>
    <row r="7861" customFormat="1" ht="13.5" x14ac:dyDescent="0.3"/>
    <row r="7862" customFormat="1" ht="13.5" x14ac:dyDescent="0.3"/>
    <row r="7863" customFormat="1" ht="13.5" x14ac:dyDescent="0.3"/>
    <row r="7864" customFormat="1" ht="13.5" x14ac:dyDescent="0.3"/>
    <row r="7865" customFormat="1" ht="13.5" x14ac:dyDescent="0.3"/>
    <row r="7866" customFormat="1" ht="13.5" x14ac:dyDescent="0.3"/>
    <row r="7867" customFormat="1" ht="13.5" x14ac:dyDescent="0.3"/>
    <row r="7868" customFormat="1" ht="13.5" x14ac:dyDescent="0.3"/>
    <row r="7869" customFormat="1" ht="13.5" x14ac:dyDescent="0.3"/>
    <row r="7870" customFormat="1" ht="13.5" x14ac:dyDescent="0.3"/>
    <row r="7871" customFormat="1" ht="13.5" x14ac:dyDescent="0.3"/>
    <row r="7872" customFormat="1" ht="13.5" x14ac:dyDescent="0.3"/>
    <row r="7873" customFormat="1" ht="13.5" x14ac:dyDescent="0.3"/>
    <row r="7874" customFormat="1" ht="13.5" x14ac:dyDescent="0.3"/>
    <row r="7875" customFormat="1" ht="13.5" x14ac:dyDescent="0.3"/>
    <row r="7876" customFormat="1" ht="13.5" x14ac:dyDescent="0.3"/>
    <row r="7877" customFormat="1" ht="13.5" x14ac:dyDescent="0.3"/>
    <row r="7878" customFormat="1" ht="13.5" x14ac:dyDescent="0.3"/>
    <row r="7879" customFormat="1" ht="13.5" x14ac:dyDescent="0.3"/>
    <row r="7880" customFormat="1" ht="13.5" x14ac:dyDescent="0.3"/>
    <row r="7881" customFormat="1" ht="13.5" x14ac:dyDescent="0.3"/>
    <row r="7882" customFormat="1" ht="13.5" x14ac:dyDescent="0.3"/>
    <row r="7883" customFormat="1" ht="13.5" x14ac:dyDescent="0.3"/>
    <row r="7884" customFormat="1" ht="13.5" x14ac:dyDescent="0.3"/>
    <row r="7885" customFormat="1" ht="13.5" x14ac:dyDescent="0.3"/>
    <row r="7886" customFormat="1" ht="13.5" x14ac:dyDescent="0.3"/>
    <row r="7887" customFormat="1" ht="13.5" x14ac:dyDescent="0.3"/>
    <row r="7888" customFormat="1" ht="13.5" x14ac:dyDescent="0.3"/>
    <row r="7889" customFormat="1" ht="13.5" x14ac:dyDescent="0.3"/>
    <row r="7890" customFormat="1" ht="13.5" x14ac:dyDescent="0.3"/>
    <row r="7891" customFormat="1" ht="13.5" x14ac:dyDescent="0.3"/>
    <row r="7892" customFormat="1" ht="13.5" x14ac:dyDescent="0.3"/>
    <row r="7893" customFormat="1" ht="13.5" x14ac:dyDescent="0.3"/>
    <row r="7894" customFormat="1" ht="13.5" x14ac:dyDescent="0.3"/>
    <row r="7895" customFormat="1" ht="13.5" x14ac:dyDescent="0.3"/>
    <row r="7896" customFormat="1" ht="13.5" x14ac:dyDescent="0.3"/>
    <row r="7897" customFormat="1" ht="13.5" x14ac:dyDescent="0.3"/>
    <row r="7898" customFormat="1" ht="13.5" x14ac:dyDescent="0.3"/>
    <row r="7899" customFormat="1" ht="13.5" x14ac:dyDescent="0.3"/>
    <row r="7900" customFormat="1" ht="13.5" x14ac:dyDescent="0.3"/>
    <row r="7901" customFormat="1" ht="13.5" x14ac:dyDescent="0.3"/>
    <row r="7902" customFormat="1" ht="13.5" x14ac:dyDescent="0.3"/>
    <row r="7903" customFormat="1" ht="13.5" x14ac:dyDescent="0.3"/>
    <row r="7904" customFormat="1" ht="13.5" x14ac:dyDescent="0.3"/>
    <row r="7905" customFormat="1" ht="13.5" x14ac:dyDescent="0.3"/>
    <row r="7906" customFormat="1" ht="13.5" x14ac:dyDescent="0.3"/>
    <row r="7907" customFormat="1" ht="13.5" x14ac:dyDescent="0.3"/>
    <row r="7908" customFormat="1" ht="13.5" x14ac:dyDescent="0.3"/>
    <row r="7909" customFormat="1" ht="13.5" x14ac:dyDescent="0.3"/>
    <row r="7910" customFormat="1" ht="13.5" x14ac:dyDescent="0.3"/>
    <row r="7911" customFormat="1" ht="13.5" x14ac:dyDescent="0.3"/>
    <row r="7912" customFormat="1" ht="13.5" x14ac:dyDescent="0.3"/>
    <row r="7913" customFormat="1" ht="13.5" x14ac:dyDescent="0.3"/>
    <row r="7914" customFormat="1" ht="13.5" x14ac:dyDescent="0.3"/>
    <row r="7915" customFormat="1" ht="13.5" x14ac:dyDescent="0.3"/>
    <row r="7916" customFormat="1" ht="13.5" x14ac:dyDescent="0.3"/>
    <row r="7917" customFormat="1" ht="13.5" x14ac:dyDescent="0.3"/>
    <row r="7918" customFormat="1" ht="13.5" x14ac:dyDescent="0.3"/>
    <row r="7919" customFormat="1" ht="13.5" x14ac:dyDescent="0.3"/>
    <row r="7920" customFormat="1" ht="13.5" x14ac:dyDescent="0.3"/>
    <row r="7921" customFormat="1" ht="13.5" x14ac:dyDescent="0.3"/>
    <row r="7922" customFormat="1" ht="13.5" x14ac:dyDescent="0.3"/>
    <row r="7923" customFormat="1" ht="13.5" x14ac:dyDescent="0.3"/>
    <row r="7924" customFormat="1" ht="13.5" x14ac:dyDescent="0.3"/>
    <row r="7925" customFormat="1" ht="13.5" x14ac:dyDescent="0.3"/>
    <row r="7926" customFormat="1" ht="13.5" x14ac:dyDescent="0.3"/>
    <row r="7927" customFormat="1" ht="13.5" x14ac:dyDescent="0.3"/>
    <row r="7928" customFormat="1" ht="13.5" x14ac:dyDescent="0.3"/>
    <row r="7929" customFormat="1" ht="13.5" x14ac:dyDescent="0.3"/>
    <row r="7930" customFormat="1" ht="13.5" x14ac:dyDescent="0.3"/>
    <row r="7931" customFormat="1" ht="13.5" x14ac:dyDescent="0.3"/>
    <row r="7932" customFormat="1" ht="13.5" x14ac:dyDescent="0.3"/>
    <row r="7933" customFormat="1" ht="13.5" x14ac:dyDescent="0.3"/>
    <row r="7934" customFormat="1" ht="13.5" x14ac:dyDescent="0.3"/>
    <row r="7935" customFormat="1" ht="13.5" x14ac:dyDescent="0.3"/>
    <row r="7936" customFormat="1" ht="13.5" x14ac:dyDescent="0.3"/>
    <row r="7937" customFormat="1" ht="13.5" x14ac:dyDescent="0.3"/>
    <row r="7938" customFormat="1" ht="13.5" x14ac:dyDescent="0.3"/>
    <row r="7939" customFormat="1" ht="13.5" x14ac:dyDescent="0.3"/>
    <row r="7940" customFormat="1" ht="13.5" x14ac:dyDescent="0.3"/>
    <row r="7941" customFormat="1" ht="13.5" x14ac:dyDescent="0.3"/>
    <row r="7942" customFormat="1" ht="13.5" x14ac:dyDescent="0.3"/>
    <row r="7943" customFormat="1" ht="13.5" x14ac:dyDescent="0.3"/>
    <row r="7944" customFormat="1" ht="13.5" x14ac:dyDescent="0.3"/>
    <row r="7945" customFormat="1" ht="13.5" x14ac:dyDescent="0.3"/>
    <row r="7946" customFormat="1" ht="13.5" x14ac:dyDescent="0.3"/>
    <row r="7947" customFormat="1" ht="13.5" x14ac:dyDescent="0.3"/>
    <row r="7948" customFormat="1" ht="13.5" x14ac:dyDescent="0.3"/>
    <row r="7949" customFormat="1" ht="13.5" x14ac:dyDescent="0.3"/>
    <row r="7950" customFormat="1" ht="13.5" x14ac:dyDescent="0.3"/>
    <row r="7951" customFormat="1" ht="13.5" x14ac:dyDescent="0.3"/>
    <row r="7952" customFormat="1" ht="13.5" x14ac:dyDescent="0.3"/>
    <row r="7953" customFormat="1" ht="13.5" x14ac:dyDescent="0.3"/>
    <row r="7954" customFormat="1" ht="13.5" x14ac:dyDescent="0.3"/>
    <row r="7955" customFormat="1" ht="13.5" x14ac:dyDescent="0.3"/>
    <row r="7956" customFormat="1" ht="13.5" x14ac:dyDescent="0.3"/>
    <row r="7957" customFormat="1" ht="13.5" x14ac:dyDescent="0.3"/>
    <row r="7958" customFormat="1" ht="13.5" x14ac:dyDescent="0.3"/>
    <row r="7959" customFormat="1" ht="13.5" x14ac:dyDescent="0.3"/>
    <row r="7960" customFormat="1" ht="13.5" x14ac:dyDescent="0.3"/>
    <row r="7961" customFormat="1" ht="13.5" x14ac:dyDescent="0.3"/>
    <row r="7962" customFormat="1" ht="13.5" x14ac:dyDescent="0.3"/>
    <row r="7963" customFormat="1" ht="13.5" x14ac:dyDescent="0.3"/>
    <row r="7964" customFormat="1" ht="13.5" x14ac:dyDescent="0.3"/>
    <row r="7965" customFormat="1" ht="13.5" x14ac:dyDescent="0.3"/>
    <row r="7966" customFormat="1" ht="13.5" x14ac:dyDescent="0.3"/>
    <row r="7967" customFormat="1" ht="13.5" x14ac:dyDescent="0.3"/>
    <row r="7968" customFormat="1" ht="13.5" x14ac:dyDescent="0.3"/>
    <row r="7969" customFormat="1" ht="13.5" x14ac:dyDescent="0.3"/>
    <row r="7970" customFormat="1" ht="13.5" x14ac:dyDescent="0.3"/>
    <row r="7971" customFormat="1" ht="13.5" x14ac:dyDescent="0.3"/>
    <row r="7972" customFormat="1" ht="13.5" x14ac:dyDescent="0.3"/>
    <row r="7973" customFormat="1" ht="13.5" x14ac:dyDescent="0.3"/>
    <row r="7974" customFormat="1" ht="13.5" x14ac:dyDescent="0.3"/>
    <row r="7975" customFormat="1" ht="13.5" x14ac:dyDescent="0.3"/>
    <row r="7976" customFormat="1" ht="13.5" x14ac:dyDescent="0.3"/>
    <row r="7977" customFormat="1" ht="13.5" x14ac:dyDescent="0.3"/>
    <row r="7978" customFormat="1" ht="13.5" x14ac:dyDescent="0.3"/>
    <row r="7979" customFormat="1" ht="13.5" x14ac:dyDescent="0.3"/>
    <row r="7980" customFormat="1" ht="13.5" x14ac:dyDescent="0.3"/>
    <row r="7981" customFormat="1" ht="13.5" x14ac:dyDescent="0.3"/>
    <row r="7982" customFormat="1" ht="13.5" x14ac:dyDescent="0.3"/>
    <row r="7983" customFormat="1" ht="13.5" x14ac:dyDescent="0.3"/>
    <row r="7984" customFormat="1" ht="13.5" x14ac:dyDescent="0.3"/>
    <row r="7985" customFormat="1" ht="13.5" x14ac:dyDescent="0.3"/>
    <row r="7986" customFormat="1" ht="13.5" x14ac:dyDescent="0.3"/>
    <row r="7987" customFormat="1" ht="13.5" x14ac:dyDescent="0.3"/>
    <row r="7988" customFormat="1" ht="13.5" x14ac:dyDescent="0.3"/>
    <row r="7989" customFormat="1" ht="13.5" x14ac:dyDescent="0.3"/>
    <row r="7990" customFormat="1" ht="13.5" x14ac:dyDescent="0.3"/>
    <row r="7991" customFormat="1" ht="13.5" x14ac:dyDescent="0.3"/>
    <row r="7992" customFormat="1" ht="13.5" x14ac:dyDescent="0.3"/>
    <row r="7993" customFormat="1" ht="13.5" x14ac:dyDescent="0.3"/>
    <row r="7994" customFormat="1" ht="13.5" x14ac:dyDescent="0.3"/>
    <row r="7995" customFormat="1" ht="13.5" x14ac:dyDescent="0.3"/>
    <row r="7996" customFormat="1" ht="13.5" x14ac:dyDescent="0.3"/>
    <row r="7997" customFormat="1" ht="13.5" x14ac:dyDescent="0.3"/>
    <row r="7998" customFormat="1" ht="13.5" x14ac:dyDescent="0.3"/>
    <row r="7999" customFormat="1" ht="13.5" x14ac:dyDescent="0.3"/>
    <row r="8000" customFormat="1" ht="13.5" x14ac:dyDescent="0.3"/>
    <row r="8001" customFormat="1" ht="13.5" x14ac:dyDescent="0.3"/>
    <row r="8002" customFormat="1" ht="13.5" x14ac:dyDescent="0.3"/>
    <row r="8003" customFormat="1" ht="13.5" x14ac:dyDescent="0.3"/>
    <row r="8004" customFormat="1" ht="13.5" x14ac:dyDescent="0.3"/>
    <row r="8005" customFormat="1" ht="13.5" x14ac:dyDescent="0.3"/>
    <row r="8006" customFormat="1" ht="13.5" x14ac:dyDescent="0.3"/>
    <row r="8007" customFormat="1" ht="13.5" x14ac:dyDescent="0.3"/>
    <row r="8008" customFormat="1" ht="13.5" x14ac:dyDescent="0.3"/>
    <row r="8009" customFormat="1" ht="13.5" x14ac:dyDescent="0.3"/>
    <row r="8010" customFormat="1" ht="13.5" x14ac:dyDescent="0.3"/>
    <row r="8011" customFormat="1" ht="13.5" x14ac:dyDescent="0.3"/>
    <row r="8012" customFormat="1" ht="13.5" x14ac:dyDescent="0.3"/>
    <row r="8013" customFormat="1" ht="13.5" x14ac:dyDescent="0.3"/>
    <row r="8014" customFormat="1" ht="13.5" x14ac:dyDescent="0.3"/>
    <row r="8015" customFormat="1" ht="13.5" x14ac:dyDescent="0.3"/>
    <row r="8016" customFormat="1" ht="13.5" x14ac:dyDescent="0.3"/>
    <row r="8017" customFormat="1" ht="13.5" x14ac:dyDescent="0.3"/>
    <row r="8018" customFormat="1" ht="13.5" x14ac:dyDescent="0.3"/>
    <row r="8019" customFormat="1" ht="13.5" x14ac:dyDescent="0.3"/>
    <row r="8020" customFormat="1" ht="13.5" x14ac:dyDescent="0.3"/>
    <row r="8021" customFormat="1" ht="13.5" x14ac:dyDescent="0.3"/>
    <row r="8022" customFormat="1" ht="13.5" x14ac:dyDescent="0.3"/>
    <row r="8023" customFormat="1" ht="13.5" x14ac:dyDescent="0.3"/>
    <row r="8024" customFormat="1" ht="13.5" x14ac:dyDescent="0.3"/>
    <row r="8025" customFormat="1" ht="13.5" x14ac:dyDescent="0.3"/>
    <row r="8026" customFormat="1" ht="13.5" x14ac:dyDescent="0.3"/>
    <row r="8027" customFormat="1" ht="13.5" x14ac:dyDescent="0.3"/>
    <row r="8028" customFormat="1" ht="13.5" x14ac:dyDescent="0.3"/>
    <row r="8029" customFormat="1" ht="13.5" x14ac:dyDescent="0.3"/>
    <row r="8030" customFormat="1" ht="13.5" x14ac:dyDescent="0.3"/>
    <row r="8031" customFormat="1" ht="13.5" x14ac:dyDescent="0.3"/>
    <row r="8032" customFormat="1" ht="13.5" x14ac:dyDescent="0.3"/>
    <row r="8033" customFormat="1" ht="13.5" x14ac:dyDescent="0.3"/>
    <row r="8034" customFormat="1" ht="13.5" x14ac:dyDescent="0.3"/>
    <row r="8035" customFormat="1" ht="13.5" x14ac:dyDescent="0.3"/>
    <row r="8036" customFormat="1" ht="13.5" x14ac:dyDescent="0.3"/>
    <row r="8037" customFormat="1" ht="13.5" x14ac:dyDescent="0.3"/>
    <row r="8038" customFormat="1" ht="13.5" x14ac:dyDescent="0.3"/>
    <row r="8039" customFormat="1" ht="13.5" x14ac:dyDescent="0.3"/>
    <row r="8040" customFormat="1" ht="13.5" x14ac:dyDescent="0.3"/>
    <row r="8041" customFormat="1" ht="13.5" x14ac:dyDescent="0.3"/>
    <row r="8042" customFormat="1" ht="13.5" x14ac:dyDescent="0.3"/>
    <row r="8043" customFormat="1" ht="13.5" x14ac:dyDescent="0.3"/>
    <row r="8044" customFormat="1" ht="13.5" x14ac:dyDescent="0.3"/>
    <row r="8045" customFormat="1" ht="13.5" x14ac:dyDescent="0.3"/>
    <row r="8046" customFormat="1" ht="13.5" x14ac:dyDescent="0.3"/>
    <row r="8047" customFormat="1" ht="13.5" x14ac:dyDescent="0.3"/>
    <row r="8048" customFormat="1" ht="13.5" x14ac:dyDescent="0.3"/>
    <row r="8049" customFormat="1" ht="13.5" x14ac:dyDescent="0.3"/>
    <row r="8050" customFormat="1" ht="13.5" x14ac:dyDescent="0.3"/>
    <row r="8051" customFormat="1" ht="13.5" x14ac:dyDescent="0.3"/>
    <row r="8052" customFormat="1" ht="13.5" x14ac:dyDescent="0.3"/>
    <row r="8053" customFormat="1" ht="13.5" x14ac:dyDescent="0.3"/>
    <row r="8054" customFormat="1" ht="13.5" x14ac:dyDescent="0.3"/>
    <row r="8055" customFormat="1" ht="13.5" x14ac:dyDescent="0.3"/>
    <row r="8056" customFormat="1" ht="13.5" x14ac:dyDescent="0.3"/>
    <row r="8057" customFormat="1" ht="13.5" x14ac:dyDescent="0.3"/>
    <row r="8058" customFormat="1" ht="13.5" x14ac:dyDescent="0.3"/>
    <row r="8059" customFormat="1" ht="13.5" x14ac:dyDescent="0.3"/>
    <row r="8060" customFormat="1" ht="13.5" x14ac:dyDescent="0.3"/>
    <row r="8061" customFormat="1" ht="13.5" x14ac:dyDescent="0.3"/>
    <row r="8062" customFormat="1" ht="13.5" x14ac:dyDescent="0.3"/>
    <row r="8063" customFormat="1" ht="13.5" x14ac:dyDescent="0.3"/>
    <row r="8064" customFormat="1" ht="13.5" x14ac:dyDescent="0.3"/>
    <row r="8065" customFormat="1" ht="13.5" x14ac:dyDescent="0.3"/>
    <row r="8066" customFormat="1" ht="13.5" x14ac:dyDescent="0.3"/>
    <row r="8067" customFormat="1" ht="13.5" x14ac:dyDescent="0.3"/>
    <row r="8068" customFormat="1" ht="13.5" x14ac:dyDescent="0.3"/>
    <row r="8069" customFormat="1" ht="13.5" x14ac:dyDescent="0.3"/>
    <row r="8070" customFormat="1" ht="13.5" x14ac:dyDescent="0.3"/>
    <row r="8071" customFormat="1" ht="13.5" x14ac:dyDescent="0.3"/>
    <row r="8072" customFormat="1" ht="13.5" x14ac:dyDescent="0.3"/>
    <row r="8073" customFormat="1" ht="13.5" x14ac:dyDescent="0.3"/>
    <row r="8074" customFormat="1" ht="13.5" x14ac:dyDescent="0.3"/>
    <row r="8075" customFormat="1" ht="13.5" x14ac:dyDescent="0.3"/>
    <row r="8076" customFormat="1" ht="13.5" x14ac:dyDescent="0.3"/>
    <row r="8077" customFormat="1" ht="13.5" x14ac:dyDescent="0.3"/>
    <row r="8078" customFormat="1" ht="13.5" x14ac:dyDescent="0.3"/>
    <row r="8079" customFormat="1" ht="13.5" x14ac:dyDescent="0.3"/>
    <row r="8080" customFormat="1" ht="13.5" x14ac:dyDescent="0.3"/>
    <row r="8081" customFormat="1" ht="13.5" x14ac:dyDescent="0.3"/>
    <row r="8082" customFormat="1" ht="13.5" x14ac:dyDescent="0.3"/>
    <row r="8083" customFormat="1" ht="13.5" x14ac:dyDescent="0.3"/>
    <row r="8084" customFormat="1" ht="13.5" x14ac:dyDescent="0.3"/>
    <row r="8085" customFormat="1" ht="13.5" x14ac:dyDescent="0.3"/>
    <row r="8086" customFormat="1" ht="13.5" x14ac:dyDescent="0.3"/>
    <row r="8087" customFormat="1" ht="13.5" x14ac:dyDescent="0.3"/>
    <row r="8088" customFormat="1" ht="13.5" x14ac:dyDescent="0.3"/>
    <row r="8089" customFormat="1" ht="13.5" x14ac:dyDescent="0.3"/>
    <row r="8090" customFormat="1" ht="13.5" x14ac:dyDescent="0.3"/>
    <row r="8091" customFormat="1" ht="13.5" x14ac:dyDescent="0.3"/>
    <row r="8092" customFormat="1" ht="13.5" x14ac:dyDescent="0.3"/>
    <row r="8093" customFormat="1" ht="13.5" x14ac:dyDescent="0.3"/>
    <row r="8094" customFormat="1" ht="13.5" x14ac:dyDescent="0.3"/>
    <row r="8095" customFormat="1" ht="13.5" x14ac:dyDescent="0.3"/>
    <row r="8096" customFormat="1" ht="13.5" x14ac:dyDescent="0.3"/>
    <row r="8097" customFormat="1" ht="13.5" x14ac:dyDescent="0.3"/>
    <row r="8098" customFormat="1" ht="13.5" x14ac:dyDescent="0.3"/>
    <row r="8099" customFormat="1" ht="13.5" x14ac:dyDescent="0.3"/>
    <row r="8100" customFormat="1" ht="13.5" x14ac:dyDescent="0.3"/>
    <row r="8101" customFormat="1" ht="13.5" x14ac:dyDescent="0.3"/>
    <row r="8102" customFormat="1" ht="13.5" x14ac:dyDescent="0.3"/>
    <row r="8103" customFormat="1" ht="13.5" x14ac:dyDescent="0.3"/>
    <row r="8104" customFormat="1" ht="13.5" x14ac:dyDescent="0.3"/>
    <row r="8105" customFormat="1" ht="13.5" x14ac:dyDescent="0.3"/>
    <row r="8106" customFormat="1" ht="13.5" x14ac:dyDescent="0.3"/>
    <row r="8107" customFormat="1" ht="13.5" x14ac:dyDescent="0.3"/>
    <row r="8108" customFormat="1" ht="13.5" x14ac:dyDescent="0.3"/>
    <row r="8109" customFormat="1" ht="13.5" x14ac:dyDescent="0.3"/>
    <row r="8110" customFormat="1" ht="13.5" x14ac:dyDescent="0.3"/>
    <row r="8111" customFormat="1" ht="13.5" x14ac:dyDescent="0.3"/>
    <row r="8112" customFormat="1" ht="13.5" x14ac:dyDescent="0.3"/>
    <row r="8113" customFormat="1" ht="13.5" x14ac:dyDescent="0.3"/>
    <row r="8114" customFormat="1" ht="13.5" x14ac:dyDescent="0.3"/>
    <row r="8115" customFormat="1" ht="13.5" x14ac:dyDescent="0.3"/>
    <row r="8116" customFormat="1" ht="13.5" x14ac:dyDescent="0.3"/>
    <row r="8117" customFormat="1" ht="13.5" x14ac:dyDescent="0.3"/>
    <row r="8118" customFormat="1" ht="13.5" x14ac:dyDescent="0.3"/>
    <row r="8119" customFormat="1" ht="13.5" x14ac:dyDescent="0.3"/>
    <row r="8120" customFormat="1" ht="13.5" x14ac:dyDescent="0.3"/>
    <row r="8121" customFormat="1" ht="13.5" x14ac:dyDescent="0.3"/>
    <row r="8122" customFormat="1" ht="13.5" x14ac:dyDescent="0.3"/>
    <row r="8123" customFormat="1" ht="13.5" x14ac:dyDescent="0.3"/>
    <row r="8124" customFormat="1" ht="13.5" x14ac:dyDescent="0.3"/>
    <row r="8125" customFormat="1" ht="13.5" x14ac:dyDescent="0.3"/>
    <row r="8126" customFormat="1" ht="13.5" x14ac:dyDescent="0.3"/>
    <row r="8127" customFormat="1" ht="13.5" x14ac:dyDescent="0.3"/>
    <row r="8128" customFormat="1" ht="13.5" x14ac:dyDescent="0.3"/>
    <row r="8129" customFormat="1" ht="13.5" x14ac:dyDescent="0.3"/>
    <row r="8130" customFormat="1" ht="13.5" x14ac:dyDescent="0.3"/>
    <row r="8131" customFormat="1" ht="13.5" x14ac:dyDescent="0.3"/>
    <row r="8132" customFormat="1" ht="13.5" x14ac:dyDescent="0.3"/>
    <row r="8133" customFormat="1" ht="13.5" x14ac:dyDescent="0.3"/>
    <row r="8134" customFormat="1" ht="13.5" x14ac:dyDescent="0.3"/>
    <row r="8135" customFormat="1" ht="13.5" x14ac:dyDescent="0.3"/>
    <row r="8136" customFormat="1" ht="13.5" x14ac:dyDescent="0.3"/>
    <row r="8137" customFormat="1" ht="13.5" x14ac:dyDescent="0.3"/>
    <row r="8138" customFormat="1" ht="13.5" x14ac:dyDescent="0.3"/>
    <row r="8139" customFormat="1" ht="13.5" x14ac:dyDescent="0.3"/>
    <row r="8140" customFormat="1" ht="13.5" x14ac:dyDescent="0.3"/>
    <row r="8141" customFormat="1" ht="13.5" x14ac:dyDescent="0.3"/>
    <row r="8142" customFormat="1" ht="13.5" x14ac:dyDescent="0.3"/>
    <row r="8143" customFormat="1" ht="13.5" x14ac:dyDescent="0.3"/>
    <row r="8144" customFormat="1" ht="13.5" x14ac:dyDescent="0.3"/>
    <row r="8145" customFormat="1" ht="13.5" x14ac:dyDescent="0.3"/>
    <row r="8146" customFormat="1" ht="13.5" x14ac:dyDescent="0.3"/>
    <row r="8147" customFormat="1" ht="13.5" x14ac:dyDescent="0.3"/>
    <row r="8148" customFormat="1" ht="13.5" x14ac:dyDescent="0.3"/>
    <row r="8149" customFormat="1" ht="13.5" x14ac:dyDescent="0.3"/>
    <row r="8150" customFormat="1" ht="13.5" x14ac:dyDescent="0.3"/>
    <row r="8151" customFormat="1" ht="13.5" x14ac:dyDescent="0.3"/>
    <row r="8152" customFormat="1" ht="13.5" x14ac:dyDescent="0.3"/>
    <row r="8153" customFormat="1" ht="13.5" x14ac:dyDescent="0.3"/>
    <row r="8154" customFormat="1" ht="13.5" x14ac:dyDescent="0.3"/>
    <row r="8155" customFormat="1" ht="13.5" x14ac:dyDescent="0.3"/>
    <row r="8156" customFormat="1" ht="13.5" x14ac:dyDescent="0.3"/>
    <row r="8157" customFormat="1" ht="13.5" x14ac:dyDescent="0.3"/>
    <row r="8158" customFormat="1" ht="13.5" x14ac:dyDescent="0.3"/>
    <row r="8159" customFormat="1" ht="13.5" x14ac:dyDescent="0.3"/>
    <row r="8160" customFormat="1" ht="13.5" x14ac:dyDescent="0.3"/>
    <row r="8161" customFormat="1" ht="13.5" x14ac:dyDescent="0.3"/>
    <row r="8162" customFormat="1" ht="13.5" x14ac:dyDescent="0.3"/>
    <row r="8163" customFormat="1" ht="13.5" x14ac:dyDescent="0.3"/>
    <row r="8164" customFormat="1" ht="13.5" x14ac:dyDescent="0.3"/>
    <row r="8165" customFormat="1" ht="13.5" x14ac:dyDescent="0.3"/>
    <row r="8166" customFormat="1" ht="13.5" x14ac:dyDescent="0.3"/>
    <row r="8167" customFormat="1" ht="13.5" x14ac:dyDescent="0.3"/>
    <row r="8168" customFormat="1" ht="13.5" x14ac:dyDescent="0.3"/>
    <row r="8169" customFormat="1" ht="13.5" x14ac:dyDescent="0.3"/>
    <row r="8170" customFormat="1" ht="13.5" x14ac:dyDescent="0.3"/>
    <row r="8171" customFormat="1" ht="13.5" x14ac:dyDescent="0.3"/>
    <row r="8172" customFormat="1" ht="13.5" x14ac:dyDescent="0.3"/>
    <row r="8173" customFormat="1" ht="13.5" x14ac:dyDescent="0.3"/>
    <row r="8174" customFormat="1" ht="13.5" x14ac:dyDescent="0.3"/>
    <row r="8175" customFormat="1" ht="13.5" x14ac:dyDescent="0.3"/>
    <row r="8176" customFormat="1" ht="13.5" x14ac:dyDescent="0.3"/>
    <row r="8177" customFormat="1" ht="13.5" x14ac:dyDescent="0.3"/>
    <row r="8178" customFormat="1" ht="13.5" x14ac:dyDescent="0.3"/>
    <row r="8179" customFormat="1" ht="13.5" x14ac:dyDescent="0.3"/>
    <row r="8180" customFormat="1" ht="13.5" x14ac:dyDescent="0.3"/>
    <row r="8181" customFormat="1" ht="13.5" x14ac:dyDescent="0.3"/>
    <row r="8182" customFormat="1" ht="13.5" x14ac:dyDescent="0.3"/>
    <row r="8183" customFormat="1" ht="13.5" x14ac:dyDescent="0.3"/>
    <row r="8184" customFormat="1" ht="13.5" x14ac:dyDescent="0.3"/>
    <row r="8185" customFormat="1" ht="13.5" x14ac:dyDescent="0.3"/>
    <row r="8186" customFormat="1" ht="13.5" x14ac:dyDescent="0.3"/>
    <row r="8187" customFormat="1" ht="13.5" x14ac:dyDescent="0.3"/>
    <row r="8188" customFormat="1" ht="13.5" x14ac:dyDescent="0.3"/>
    <row r="8189" customFormat="1" ht="13.5" x14ac:dyDescent="0.3"/>
    <row r="8190" customFormat="1" ht="13.5" x14ac:dyDescent="0.3"/>
    <row r="8191" customFormat="1" ht="13.5" x14ac:dyDescent="0.3"/>
    <row r="8192" customFormat="1" ht="13.5" x14ac:dyDescent="0.3"/>
    <row r="8193" customFormat="1" ht="13.5" x14ac:dyDescent="0.3"/>
    <row r="8194" customFormat="1" ht="13.5" x14ac:dyDescent="0.3"/>
    <row r="8195" customFormat="1" ht="13.5" x14ac:dyDescent="0.3"/>
    <row r="8196" customFormat="1" ht="13.5" x14ac:dyDescent="0.3"/>
    <row r="8197" customFormat="1" ht="13.5" x14ac:dyDescent="0.3"/>
    <row r="8198" customFormat="1" ht="13.5" x14ac:dyDescent="0.3"/>
    <row r="8199" customFormat="1" ht="13.5" x14ac:dyDescent="0.3"/>
    <row r="8200" customFormat="1" ht="13.5" x14ac:dyDescent="0.3"/>
    <row r="8201" customFormat="1" ht="13.5" x14ac:dyDescent="0.3"/>
    <row r="8202" customFormat="1" ht="13.5" x14ac:dyDescent="0.3"/>
    <row r="8203" customFormat="1" ht="13.5" x14ac:dyDescent="0.3"/>
    <row r="8204" customFormat="1" ht="13.5" x14ac:dyDescent="0.3"/>
    <row r="8205" customFormat="1" ht="13.5" x14ac:dyDescent="0.3"/>
    <row r="8206" customFormat="1" ht="13.5" x14ac:dyDescent="0.3"/>
    <row r="8207" customFormat="1" ht="13.5" x14ac:dyDescent="0.3"/>
    <row r="8208" customFormat="1" ht="13.5" x14ac:dyDescent="0.3"/>
    <row r="8209" customFormat="1" ht="13.5" x14ac:dyDescent="0.3"/>
    <row r="8210" customFormat="1" ht="13.5" x14ac:dyDescent="0.3"/>
    <row r="8211" customFormat="1" ht="13.5" x14ac:dyDescent="0.3"/>
    <row r="8212" customFormat="1" ht="13.5" x14ac:dyDescent="0.3"/>
    <row r="8213" customFormat="1" ht="13.5" x14ac:dyDescent="0.3"/>
    <row r="8214" customFormat="1" ht="13.5" x14ac:dyDescent="0.3"/>
    <row r="8215" customFormat="1" ht="13.5" x14ac:dyDescent="0.3"/>
    <row r="8216" customFormat="1" ht="13.5" x14ac:dyDescent="0.3"/>
    <row r="8217" customFormat="1" ht="13.5" x14ac:dyDescent="0.3"/>
    <row r="8218" customFormat="1" ht="13.5" x14ac:dyDescent="0.3"/>
    <row r="8219" customFormat="1" ht="13.5" x14ac:dyDescent="0.3"/>
    <row r="8220" customFormat="1" ht="13.5" x14ac:dyDescent="0.3"/>
    <row r="8221" customFormat="1" ht="13.5" x14ac:dyDescent="0.3"/>
    <row r="8222" customFormat="1" ht="13.5" x14ac:dyDescent="0.3"/>
    <row r="8223" customFormat="1" ht="13.5" x14ac:dyDescent="0.3"/>
    <row r="8224" customFormat="1" ht="13.5" x14ac:dyDescent="0.3"/>
    <row r="8225" customFormat="1" ht="13.5" x14ac:dyDescent="0.3"/>
    <row r="8226" customFormat="1" ht="13.5" x14ac:dyDescent="0.3"/>
    <row r="8227" customFormat="1" ht="13.5" x14ac:dyDescent="0.3"/>
    <row r="8228" customFormat="1" ht="13.5" x14ac:dyDescent="0.3"/>
    <row r="8229" customFormat="1" ht="13.5" x14ac:dyDescent="0.3"/>
    <row r="8230" customFormat="1" ht="13.5" x14ac:dyDescent="0.3"/>
    <row r="8231" customFormat="1" ht="13.5" x14ac:dyDescent="0.3"/>
    <row r="8232" customFormat="1" ht="13.5" x14ac:dyDescent="0.3"/>
    <row r="8233" customFormat="1" ht="13.5" x14ac:dyDescent="0.3"/>
    <row r="8234" customFormat="1" ht="13.5" x14ac:dyDescent="0.3"/>
    <row r="8235" customFormat="1" ht="13.5" x14ac:dyDescent="0.3"/>
    <row r="8236" customFormat="1" ht="13.5" x14ac:dyDescent="0.3"/>
    <row r="8237" customFormat="1" ht="13.5" x14ac:dyDescent="0.3"/>
    <row r="8238" customFormat="1" ht="13.5" x14ac:dyDescent="0.3"/>
    <row r="8239" customFormat="1" ht="13.5" x14ac:dyDescent="0.3"/>
    <row r="8240" customFormat="1" ht="13.5" x14ac:dyDescent="0.3"/>
    <row r="8241" customFormat="1" ht="13.5" x14ac:dyDescent="0.3"/>
    <row r="8242" customFormat="1" ht="13.5" x14ac:dyDescent="0.3"/>
    <row r="8243" customFormat="1" ht="13.5" x14ac:dyDescent="0.3"/>
    <row r="8244" customFormat="1" ht="13.5" x14ac:dyDescent="0.3"/>
    <row r="8245" customFormat="1" ht="13.5" x14ac:dyDescent="0.3"/>
    <row r="8246" customFormat="1" ht="13.5" x14ac:dyDescent="0.3"/>
    <row r="8247" customFormat="1" ht="13.5" x14ac:dyDescent="0.3"/>
    <row r="8248" customFormat="1" ht="13.5" x14ac:dyDescent="0.3"/>
    <row r="8249" customFormat="1" ht="13.5" x14ac:dyDescent="0.3"/>
    <row r="8250" customFormat="1" ht="13.5" x14ac:dyDescent="0.3"/>
    <row r="8251" customFormat="1" ht="13.5" x14ac:dyDescent="0.3"/>
    <row r="8252" customFormat="1" ht="13.5" x14ac:dyDescent="0.3"/>
    <row r="8253" customFormat="1" ht="13.5" x14ac:dyDescent="0.3"/>
    <row r="8254" customFormat="1" ht="13.5" x14ac:dyDescent="0.3"/>
    <row r="8255" customFormat="1" ht="13.5" x14ac:dyDescent="0.3"/>
    <row r="8256" customFormat="1" ht="13.5" x14ac:dyDescent="0.3"/>
    <row r="8257" customFormat="1" ht="13.5" x14ac:dyDescent="0.3"/>
    <row r="8258" customFormat="1" ht="13.5" x14ac:dyDescent="0.3"/>
    <row r="8259" customFormat="1" ht="13.5" x14ac:dyDescent="0.3"/>
    <row r="8260" customFormat="1" ht="13.5" x14ac:dyDescent="0.3"/>
    <row r="8261" customFormat="1" ht="13.5" x14ac:dyDescent="0.3"/>
    <row r="8262" customFormat="1" ht="13.5" x14ac:dyDescent="0.3"/>
    <row r="8263" customFormat="1" ht="13.5" x14ac:dyDescent="0.3"/>
    <row r="8264" customFormat="1" ht="13.5" x14ac:dyDescent="0.3"/>
    <row r="8265" customFormat="1" ht="13.5" x14ac:dyDescent="0.3"/>
    <row r="8266" customFormat="1" ht="13.5" x14ac:dyDescent="0.3"/>
    <row r="8267" customFormat="1" ht="13.5" x14ac:dyDescent="0.3"/>
    <row r="8268" customFormat="1" ht="13.5" x14ac:dyDescent="0.3"/>
    <row r="8269" customFormat="1" ht="13.5" x14ac:dyDescent="0.3"/>
    <row r="8270" customFormat="1" ht="13.5" x14ac:dyDescent="0.3"/>
    <row r="8271" customFormat="1" ht="13.5" x14ac:dyDescent="0.3"/>
    <row r="8272" customFormat="1" ht="13.5" x14ac:dyDescent="0.3"/>
    <row r="8273" customFormat="1" ht="13.5" x14ac:dyDescent="0.3"/>
    <row r="8274" customFormat="1" ht="13.5" x14ac:dyDescent="0.3"/>
    <row r="8275" customFormat="1" ht="13.5" x14ac:dyDescent="0.3"/>
    <row r="8276" customFormat="1" ht="13.5" x14ac:dyDescent="0.3"/>
    <row r="8277" customFormat="1" ht="13.5" x14ac:dyDescent="0.3"/>
    <row r="8278" customFormat="1" ht="13.5" x14ac:dyDescent="0.3"/>
    <row r="8279" customFormat="1" ht="13.5" x14ac:dyDescent="0.3"/>
    <row r="8280" customFormat="1" ht="13.5" x14ac:dyDescent="0.3"/>
    <row r="8281" customFormat="1" ht="13.5" x14ac:dyDescent="0.3"/>
    <row r="8282" customFormat="1" ht="13.5" x14ac:dyDescent="0.3"/>
    <row r="8283" customFormat="1" ht="13.5" x14ac:dyDescent="0.3"/>
    <row r="8284" customFormat="1" ht="13.5" x14ac:dyDescent="0.3"/>
    <row r="8285" customFormat="1" ht="13.5" x14ac:dyDescent="0.3"/>
    <row r="8286" customFormat="1" ht="13.5" x14ac:dyDescent="0.3"/>
    <row r="8287" customFormat="1" ht="13.5" x14ac:dyDescent="0.3"/>
    <row r="8288" customFormat="1" ht="13.5" x14ac:dyDescent="0.3"/>
    <row r="8289" customFormat="1" ht="13.5" x14ac:dyDescent="0.3"/>
    <row r="8290" customFormat="1" ht="13.5" x14ac:dyDescent="0.3"/>
    <row r="8291" customFormat="1" ht="13.5" x14ac:dyDescent="0.3"/>
    <row r="8292" customFormat="1" ht="13.5" x14ac:dyDescent="0.3"/>
    <row r="8293" customFormat="1" ht="13.5" x14ac:dyDescent="0.3"/>
    <row r="8294" customFormat="1" ht="13.5" x14ac:dyDescent="0.3"/>
    <row r="8295" customFormat="1" ht="13.5" x14ac:dyDescent="0.3"/>
    <row r="8296" customFormat="1" ht="13.5" x14ac:dyDescent="0.3"/>
    <row r="8297" customFormat="1" ht="13.5" x14ac:dyDescent="0.3"/>
    <row r="8298" customFormat="1" ht="13.5" x14ac:dyDescent="0.3"/>
    <row r="8299" customFormat="1" ht="13.5" x14ac:dyDescent="0.3"/>
    <row r="8300" customFormat="1" ht="13.5" x14ac:dyDescent="0.3"/>
    <row r="8301" customFormat="1" ht="13.5" x14ac:dyDescent="0.3"/>
    <row r="8302" customFormat="1" ht="13.5" x14ac:dyDescent="0.3"/>
    <row r="8303" customFormat="1" ht="13.5" x14ac:dyDescent="0.3"/>
    <row r="8304" customFormat="1" ht="13.5" x14ac:dyDescent="0.3"/>
    <row r="8305" customFormat="1" ht="13.5" x14ac:dyDescent="0.3"/>
    <row r="8306" customFormat="1" ht="13.5" x14ac:dyDescent="0.3"/>
    <row r="8307" customFormat="1" ht="13.5" x14ac:dyDescent="0.3"/>
    <row r="8308" customFormat="1" ht="13.5" x14ac:dyDescent="0.3"/>
    <row r="8309" customFormat="1" ht="13.5" x14ac:dyDescent="0.3"/>
    <row r="8310" customFormat="1" ht="13.5" x14ac:dyDescent="0.3"/>
    <row r="8311" customFormat="1" ht="13.5" x14ac:dyDescent="0.3"/>
    <row r="8312" customFormat="1" ht="13.5" x14ac:dyDescent="0.3"/>
    <row r="8313" customFormat="1" ht="13.5" x14ac:dyDescent="0.3"/>
    <row r="8314" customFormat="1" ht="13.5" x14ac:dyDescent="0.3"/>
    <row r="8315" customFormat="1" ht="13.5" x14ac:dyDescent="0.3"/>
    <row r="8316" customFormat="1" ht="13.5" x14ac:dyDescent="0.3"/>
    <row r="8317" customFormat="1" ht="13.5" x14ac:dyDescent="0.3"/>
    <row r="8318" customFormat="1" ht="13.5" x14ac:dyDescent="0.3"/>
    <row r="8319" customFormat="1" ht="13.5" x14ac:dyDescent="0.3"/>
    <row r="8320" customFormat="1" ht="13.5" x14ac:dyDescent="0.3"/>
    <row r="8321" customFormat="1" ht="13.5" x14ac:dyDescent="0.3"/>
    <row r="8322" customFormat="1" ht="13.5" x14ac:dyDescent="0.3"/>
    <row r="8323" customFormat="1" ht="13.5" x14ac:dyDescent="0.3"/>
    <row r="8324" customFormat="1" ht="13.5" x14ac:dyDescent="0.3"/>
    <row r="8325" customFormat="1" ht="13.5" x14ac:dyDescent="0.3"/>
    <row r="8326" customFormat="1" ht="13.5" x14ac:dyDescent="0.3"/>
    <row r="8327" customFormat="1" ht="13.5" x14ac:dyDescent="0.3"/>
    <row r="8328" customFormat="1" ht="13.5" x14ac:dyDescent="0.3"/>
    <row r="8329" customFormat="1" ht="13.5" x14ac:dyDescent="0.3"/>
    <row r="8330" customFormat="1" ht="13.5" x14ac:dyDescent="0.3"/>
    <row r="8331" customFormat="1" ht="13.5" x14ac:dyDescent="0.3"/>
    <row r="8332" customFormat="1" ht="13.5" x14ac:dyDescent="0.3"/>
    <row r="8333" customFormat="1" ht="13.5" x14ac:dyDescent="0.3"/>
    <row r="8334" customFormat="1" ht="13.5" x14ac:dyDescent="0.3"/>
    <row r="8335" customFormat="1" ht="13.5" x14ac:dyDescent="0.3"/>
    <row r="8336" customFormat="1" ht="13.5" x14ac:dyDescent="0.3"/>
    <row r="8337" customFormat="1" ht="13.5" x14ac:dyDescent="0.3"/>
    <row r="8338" customFormat="1" ht="13.5" x14ac:dyDescent="0.3"/>
    <row r="8339" customFormat="1" ht="13.5" x14ac:dyDescent="0.3"/>
    <row r="8340" customFormat="1" ht="13.5" x14ac:dyDescent="0.3"/>
    <row r="8341" customFormat="1" ht="13.5" x14ac:dyDescent="0.3"/>
    <row r="8342" customFormat="1" ht="13.5" x14ac:dyDescent="0.3"/>
    <row r="8343" customFormat="1" ht="13.5" x14ac:dyDescent="0.3"/>
    <row r="8344" customFormat="1" ht="13.5" x14ac:dyDescent="0.3"/>
    <row r="8345" customFormat="1" ht="13.5" x14ac:dyDescent="0.3"/>
    <row r="8346" customFormat="1" ht="13.5" x14ac:dyDescent="0.3"/>
    <row r="8347" customFormat="1" ht="13.5" x14ac:dyDescent="0.3"/>
    <row r="8348" customFormat="1" ht="13.5" x14ac:dyDescent="0.3"/>
    <row r="8349" customFormat="1" ht="13.5" x14ac:dyDescent="0.3"/>
    <row r="8350" customFormat="1" ht="13.5" x14ac:dyDescent="0.3"/>
    <row r="8351" customFormat="1" ht="13.5" x14ac:dyDescent="0.3"/>
    <row r="8352" customFormat="1" ht="13.5" x14ac:dyDescent="0.3"/>
    <row r="8353" customFormat="1" ht="13.5" x14ac:dyDescent="0.3"/>
    <row r="8354" customFormat="1" ht="13.5" x14ac:dyDescent="0.3"/>
    <row r="8355" customFormat="1" ht="13.5" x14ac:dyDescent="0.3"/>
    <row r="8356" customFormat="1" ht="13.5" x14ac:dyDescent="0.3"/>
    <row r="8357" customFormat="1" ht="13.5" x14ac:dyDescent="0.3"/>
    <row r="8358" customFormat="1" ht="13.5" x14ac:dyDescent="0.3"/>
    <row r="8359" customFormat="1" ht="13.5" x14ac:dyDescent="0.3"/>
    <row r="8360" customFormat="1" ht="13.5" x14ac:dyDescent="0.3"/>
    <row r="8361" customFormat="1" ht="13.5" x14ac:dyDescent="0.3"/>
    <row r="8362" customFormat="1" ht="13.5" x14ac:dyDescent="0.3"/>
    <row r="8363" customFormat="1" ht="13.5" x14ac:dyDescent="0.3"/>
    <row r="8364" customFormat="1" ht="13.5" x14ac:dyDescent="0.3"/>
    <row r="8365" customFormat="1" ht="13.5" x14ac:dyDescent="0.3"/>
    <row r="8366" customFormat="1" ht="13.5" x14ac:dyDescent="0.3"/>
    <row r="8367" customFormat="1" ht="13.5" x14ac:dyDescent="0.3"/>
    <row r="8368" customFormat="1" ht="13.5" x14ac:dyDescent="0.3"/>
    <row r="8369" customFormat="1" ht="13.5" x14ac:dyDescent="0.3"/>
    <row r="8370" customFormat="1" ht="13.5" x14ac:dyDescent="0.3"/>
    <row r="8371" customFormat="1" ht="13.5" x14ac:dyDescent="0.3"/>
    <row r="8372" customFormat="1" ht="13.5" x14ac:dyDescent="0.3"/>
    <row r="8373" customFormat="1" ht="13.5" x14ac:dyDescent="0.3"/>
    <row r="8374" customFormat="1" ht="13.5" x14ac:dyDescent="0.3"/>
    <row r="8375" customFormat="1" ht="13.5" x14ac:dyDescent="0.3"/>
    <row r="8376" customFormat="1" ht="13.5" x14ac:dyDescent="0.3"/>
    <row r="8377" customFormat="1" ht="13.5" x14ac:dyDescent="0.3"/>
    <row r="8378" customFormat="1" ht="13.5" x14ac:dyDescent="0.3"/>
    <row r="8379" customFormat="1" ht="13.5" x14ac:dyDescent="0.3"/>
    <row r="8380" customFormat="1" ht="13.5" x14ac:dyDescent="0.3"/>
    <row r="8381" customFormat="1" ht="13.5" x14ac:dyDescent="0.3"/>
    <row r="8382" customFormat="1" ht="13.5" x14ac:dyDescent="0.3"/>
    <row r="8383" customFormat="1" ht="13.5" x14ac:dyDescent="0.3"/>
    <row r="8384" customFormat="1" ht="13.5" x14ac:dyDescent="0.3"/>
    <row r="8385" customFormat="1" ht="13.5" x14ac:dyDescent="0.3"/>
    <row r="8386" customFormat="1" ht="13.5" x14ac:dyDescent="0.3"/>
    <row r="8387" customFormat="1" ht="13.5" x14ac:dyDescent="0.3"/>
    <row r="8388" customFormat="1" ht="13.5" x14ac:dyDescent="0.3"/>
    <row r="8389" customFormat="1" ht="13.5" x14ac:dyDescent="0.3"/>
    <row r="8390" customFormat="1" ht="13.5" x14ac:dyDescent="0.3"/>
    <row r="8391" customFormat="1" ht="13.5" x14ac:dyDescent="0.3"/>
    <row r="8392" customFormat="1" ht="13.5" x14ac:dyDescent="0.3"/>
    <row r="8393" customFormat="1" ht="13.5" x14ac:dyDescent="0.3"/>
    <row r="8394" customFormat="1" ht="13.5" x14ac:dyDescent="0.3"/>
    <row r="8395" customFormat="1" ht="13.5" x14ac:dyDescent="0.3"/>
    <row r="8396" customFormat="1" ht="13.5" x14ac:dyDescent="0.3"/>
    <row r="8397" customFormat="1" ht="13.5" x14ac:dyDescent="0.3"/>
    <row r="8398" customFormat="1" ht="13.5" x14ac:dyDescent="0.3"/>
    <row r="8399" customFormat="1" ht="13.5" x14ac:dyDescent="0.3"/>
    <row r="8400" customFormat="1" ht="13.5" x14ac:dyDescent="0.3"/>
    <row r="8401" customFormat="1" ht="13.5" x14ac:dyDescent="0.3"/>
    <row r="8402" customFormat="1" ht="13.5" x14ac:dyDescent="0.3"/>
    <row r="8403" customFormat="1" ht="13.5" x14ac:dyDescent="0.3"/>
    <row r="8404" customFormat="1" ht="13.5" x14ac:dyDescent="0.3"/>
    <row r="8405" customFormat="1" ht="13.5" x14ac:dyDescent="0.3"/>
    <row r="8406" customFormat="1" ht="13.5" x14ac:dyDescent="0.3"/>
    <row r="8407" customFormat="1" ht="13.5" x14ac:dyDescent="0.3"/>
    <row r="8408" customFormat="1" ht="13.5" x14ac:dyDescent="0.3"/>
    <row r="8409" customFormat="1" ht="13.5" x14ac:dyDescent="0.3"/>
    <row r="8410" customFormat="1" ht="13.5" x14ac:dyDescent="0.3"/>
    <row r="8411" customFormat="1" ht="13.5" x14ac:dyDescent="0.3"/>
    <row r="8412" customFormat="1" ht="13.5" x14ac:dyDescent="0.3"/>
    <row r="8413" customFormat="1" ht="13.5" x14ac:dyDescent="0.3"/>
    <row r="8414" customFormat="1" ht="13.5" x14ac:dyDescent="0.3"/>
    <row r="8415" customFormat="1" ht="13.5" x14ac:dyDescent="0.3"/>
    <row r="8416" customFormat="1" ht="13.5" x14ac:dyDescent="0.3"/>
    <row r="8417" customFormat="1" ht="13.5" x14ac:dyDescent="0.3"/>
    <row r="8418" customFormat="1" ht="13.5" x14ac:dyDescent="0.3"/>
    <row r="8419" customFormat="1" ht="13.5" x14ac:dyDescent="0.3"/>
    <row r="8420" customFormat="1" ht="13.5" x14ac:dyDescent="0.3"/>
    <row r="8421" customFormat="1" ht="13.5" x14ac:dyDescent="0.3"/>
    <row r="8422" customFormat="1" ht="13.5" x14ac:dyDescent="0.3"/>
    <row r="8423" customFormat="1" ht="13.5" x14ac:dyDescent="0.3"/>
    <row r="8424" customFormat="1" ht="13.5" x14ac:dyDescent="0.3"/>
    <row r="8425" customFormat="1" ht="13.5" x14ac:dyDescent="0.3"/>
    <row r="8426" customFormat="1" ht="13.5" x14ac:dyDescent="0.3"/>
    <row r="8427" customFormat="1" ht="13.5" x14ac:dyDescent="0.3"/>
    <row r="8428" customFormat="1" ht="13.5" x14ac:dyDescent="0.3"/>
    <row r="8429" customFormat="1" ht="13.5" x14ac:dyDescent="0.3"/>
    <row r="8430" customFormat="1" ht="13.5" x14ac:dyDescent="0.3"/>
    <row r="8431" customFormat="1" ht="13.5" x14ac:dyDescent="0.3"/>
    <row r="8432" customFormat="1" ht="13.5" x14ac:dyDescent="0.3"/>
    <row r="8433" customFormat="1" ht="13.5" x14ac:dyDescent="0.3"/>
    <row r="8434" customFormat="1" ht="13.5" x14ac:dyDescent="0.3"/>
    <row r="8435" customFormat="1" ht="13.5" x14ac:dyDescent="0.3"/>
    <row r="8436" customFormat="1" ht="13.5" x14ac:dyDescent="0.3"/>
    <row r="8437" customFormat="1" ht="13.5" x14ac:dyDescent="0.3"/>
    <row r="8438" customFormat="1" ht="13.5" x14ac:dyDescent="0.3"/>
    <row r="8439" customFormat="1" ht="13.5" x14ac:dyDescent="0.3"/>
    <row r="8440" customFormat="1" ht="13.5" x14ac:dyDescent="0.3"/>
    <row r="8441" customFormat="1" ht="13.5" x14ac:dyDescent="0.3"/>
    <row r="8442" customFormat="1" ht="13.5" x14ac:dyDescent="0.3"/>
    <row r="8443" customFormat="1" ht="13.5" x14ac:dyDescent="0.3"/>
    <row r="8444" customFormat="1" ht="13.5" x14ac:dyDescent="0.3"/>
    <row r="8445" customFormat="1" ht="13.5" x14ac:dyDescent="0.3"/>
    <row r="8446" customFormat="1" ht="13.5" x14ac:dyDescent="0.3"/>
    <row r="8447" customFormat="1" ht="13.5" x14ac:dyDescent="0.3"/>
    <row r="8448" customFormat="1" ht="13.5" x14ac:dyDescent="0.3"/>
    <row r="8449" customFormat="1" ht="13.5" x14ac:dyDescent="0.3"/>
    <row r="8450" customFormat="1" ht="13.5" x14ac:dyDescent="0.3"/>
    <row r="8451" customFormat="1" ht="13.5" x14ac:dyDescent="0.3"/>
    <row r="8452" customFormat="1" ht="13.5" x14ac:dyDescent="0.3"/>
    <row r="8453" customFormat="1" ht="13.5" x14ac:dyDescent="0.3"/>
    <row r="8454" customFormat="1" ht="13.5" x14ac:dyDescent="0.3"/>
    <row r="8455" customFormat="1" ht="13.5" x14ac:dyDescent="0.3"/>
    <row r="8456" customFormat="1" ht="13.5" x14ac:dyDescent="0.3"/>
    <row r="8457" customFormat="1" ht="13.5" x14ac:dyDescent="0.3"/>
    <row r="8458" customFormat="1" ht="13.5" x14ac:dyDescent="0.3"/>
    <row r="8459" customFormat="1" ht="13.5" x14ac:dyDescent="0.3"/>
    <row r="8460" customFormat="1" ht="13.5" x14ac:dyDescent="0.3"/>
    <row r="8461" customFormat="1" ht="13.5" x14ac:dyDescent="0.3"/>
    <row r="8462" customFormat="1" ht="13.5" x14ac:dyDescent="0.3"/>
    <row r="8463" customFormat="1" ht="13.5" x14ac:dyDescent="0.3"/>
    <row r="8464" customFormat="1" ht="13.5" x14ac:dyDescent="0.3"/>
    <row r="8465" customFormat="1" ht="13.5" x14ac:dyDescent="0.3"/>
    <row r="8466" customFormat="1" ht="13.5" x14ac:dyDescent="0.3"/>
    <row r="8467" customFormat="1" ht="13.5" x14ac:dyDescent="0.3"/>
    <row r="8468" customFormat="1" ht="13.5" x14ac:dyDescent="0.3"/>
    <row r="8469" customFormat="1" ht="13.5" x14ac:dyDescent="0.3"/>
    <row r="8470" customFormat="1" ht="13.5" x14ac:dyDescent="0.3"/>
    <row r="8471" customFormat="1" ht="13.5" x14ac:dyDescent="0.3"/>
    <row r="8472" customFormat="1" ht="13.5" x14ac:dyDescent="0.3"/>
    <row r="8473" customFormat="1" ht="13.5" x14ac:dyDescent="0.3"/>
    <row r="8474" customFormat="1" ht="13.5" x14ac:dyDescent="0.3"/>
    <row r="8475" customFormat="1" ht="13.5" x14ac:dyDescent="0.3"/>
    <row r="8476" customFormat="1" ht="13.5" x14ac:dyDescent="0.3"/>
    <row r="8477" customFormat="1" ht="13.5" x14ac:dyDescent="0.3"/>
    <row r="8478" customFormat="1" ht="13.5" x14ac:dyDescent="0.3"/>
    <row r="8479" customFormat="1" ht="13.5" x14ac:dyDescent="0.3"/>
    <row r="8480" customFormat="1" ht="13.5" x14ac:dyDescent="0.3"/>
    <row r="8481" customFormat="1" ht="13.5" x14ac:dyDescent="0.3"/>
    <row r="8482" customFormat="1" ht="13.5" x14ac:dyDescent="0.3"/>
    <row r="8483" customFormat="1" ht="13.5" x14ac:dyDescent="0.3"/>
    <row r="8484" customFormat="1" ht="13.5" x14ac:dyDescent="0.3"/>
    <row r="8485" customFormat="1" ht="13.5" x14ac:dyDescent="0.3"/>
    <row r="8486" customFormat="1" ht="13.5" x14ac:dyDescent="0.3"/>
    <row r="8487" customFormat="1" ht="13.5" x14ac:dyDescent="0.3"/>
    <row r="8488" customFormat="1" ht="13.5" x14ac:dyDescent="0.3"/>
    <row r="8489" customFormat="1" ht="13.5" x14ac:dyDescent="0.3"/>
    <row r="8490" customFormat="1" ht="13.5" x14ac:dyDescent="0.3"/>
    <row r="8491" customFormat="1" ht="13.5" x14ac:dyDescent="0.3"/>
    <row r="8492" customFormat="1" ht="13.5" x14ac:dyDescent="0.3"/>
    <row r="8493" customFormat="1" ht="13.5" x14ac:dyDescent="0.3"/>
    <row r="8494" customFormat="1" ht="13.5" x14ac:dyDescent="0.3"/>
    <row r="8495" customFormat="1" ht="13.5" x14ac:dyDescent="0.3"/>
    <row r="8496" customFormat="1" ht="13.5" x14ac:dyDescent="0.3"/>
    <row r="8497" customFormat="1" ht="13.5" x14ac:dyDescent="0.3"/>
    <row r="8498" customFormat="1" ht="13.5" x14ac:dyDescent="0.3"/>
    <row r="8499" customFormat="1" ht="13.5" x14ac:dyDescent="0.3"/>
    <row r="8500" customFormat="1" ht="13.5" x14ac:dyDescent="0.3"/>
    <row r="8501" customFormat="1" ht="13.5" x14ac:dyDescent="0.3"/>
    <row r="8502" customFormat="1" ht="13.5" x14ac:dyDescent="0.3"/>
    <row r="8503" customFormat="1" ht="13.5" x14ac:dyDescent="0.3"/>
    <row r="8504" customFormat="1" ht="13.5" x14ac:dyDescent="0.3"/>
    <row r="8505" customFormat="1" ht="13.5" x14ac:dyDescent="0.3"/>
    <row r="8506" customFormat="1" ht="13.5" x14ac:dyDescent="0.3"/>
    <row r="8507" customFormat="1" ht="13.5" x14ac:dyDescent="0.3"/>
    <row r="8508" customFormat="1" ht="13.5" x14ac:dyDescent="0.3"/>
    <row r="8509" customFormat="1" ht="13.5" x14ac:dyDescent="0.3"/>
    <row r="8510" customFormat="1" ht="13.5" x14ac:dyDescent="0.3"/>
    <row r="8511" customFormat="1" ht="13.5" x14ac:dyDescent="0.3"/>
    <row r="8512" customFormat="1" ht="13.5" x14ac:dyDescent="0.3"/>
    <row r="8513" customFormat="1" ht="13.5" x14ac:dyDescent="0.3"/>
    <row r="8514" customFormat="1" ht="13.5" x14ac:dyDescent="0.3"/>
    <row r="8515" customFormat="1" ht="13.5" x14ac:dyDescent="0.3"/>
    <row r="8516" customFormat="1" ht="13.5" x14ac:dyDescent="0.3"/>
    <row r="8517" customFormat="1" ht="13.5" x14ac:dyDescent="0.3"/>
    <row r="8518" customFormat="1" ht="13.5" x14ac:dyDescent="0.3"/>
    <row r="8519" customFormat="1" ht="13.5" x14ac:dyDescent="0.3"/>
    <row r="8520" customFormat="1" ht="13.5" x14ac:dyDescent="0.3"/>
    <row r="8521" customFormat="1" ht="13.5" x14ac:dyDescent="0.3"/>
    <row r="8522" customFormat="1" ht="13.5" x14ac:dyDescent="0.3"/>
    <row r="8523" customFormat="1" ht="13.5" x14ac:dyDescent="0.3"/>
    <row r="8524" customFormat="1" ht="13.5" x14ac:dyDescent="0.3"/>
    <row r="8525" customFormat="1" ht="13.5" x14ac:dyDescent="0.3"/>
    <row r="8526" customFormat="1" ht="13.5" x14ac:dyDescent="0.3"/>
    <row r="8527" customFormat="1" ht="13.5" x14ac:dyDescent="0.3"/>
    <row r="8528" customFormat="1" ht="13.5" x14ac:dyDescent="0.3"/>
    <row r="8529" customFormat="1" ht="13.5" x14ac:dyDescent="0.3"/>
    <row r="8530" customFormat="1" ht="13.5" x14ac:dyDescent="0.3"/>
    <row r="8531" customFormat="1" ht="13.5" x14ac:dyDescent="0.3"/>
    <row r="8532" customFormat="1" ht="13.5" x14ac:dyDescent="0.3"/>
    <row r="8533" customFormat="1" ht="13.5" x14ac:dyDescent="0.3"/>
    <row r="8534" customFormat="1" ht="13.5" x14ac:dyDescent="0.3"/>
    <row r="8535" customFormat="1" ht="13.5" x14ac:dyDescent="0.3"/>
    <row r="8536" customFormat="1" ht="13.5" x14ac:dyDescent="0.3"/>
    <row r="8537" customFormat="1" ht="13.5" x14ac:dyDescent="0.3"/>
    <row r="8538" customFormat="1" ht="13.5" x14ac:dyDescent="0.3"/>
    <row r="8539" customFormat="1" ht="13.5" x14ac:dyDescent="0.3"/>
    <row r="8540" customFormat="1" ht="13.5" x14ac:dyDescent="0.3"/>
    <row r="8541" customFormat="1" ht="13.5" x14ac:dyDescent="0.3"/>
    <row r="8542" customFormat="1" ht="13.5" x14ac:dyDescent="0.3"/>
    <row r="8543" customFormat="1" ht="13.5" x14ac:dyDescent="0.3"/>
    <row r="8544" customFormat="1" ht="13.5" x14ac:dyDescent="0.3"/>
    <row r="8545" customFormat="1" ht="13.5" x14ac:dyDescent="0.3"/>
    <row r="8546" customFormat="1" ht="13.5" x14ac:dyDescent="0.3"/>
    <row r="8547" customFormat="1" ht="13.5" x14ac:dyDescent="0.3"/>
    <row r="8548" customFormat="1" ht="13.5" x14ac:dyDescent="0.3"/>
    <row r="8549" customFormat="1" ht="13.5" x14ac:dyDescent="0.3"/>
    <row r="8550" customFormat="1" ht="13.5" x14ac:dyDescent="0.3"/>
    <row r="8551" customFormat="1" ht="13.5" x14ac:dyDescent="0.3"/>
    <row r="8552" customFormat="1" ht="13.5" x14ac:dyDescent="0.3"/>
    <row r="8553" customFormat="1" ht="13.5" x14ac:dyDescent="0.3"/>
    <row r="8554" customFormat="1" ht="13.5" x14ac:dyDescent="0.3"/>
    <row r="8555" customFormat="1" ht="13.5" x14ac:dyDescent="0.3"/>
    <row r="8556" customFormat="1" ht="13.5" x14ac:dyDescent="0.3"/>
    <row r="8557" customFormat="1" ht="13.5" x14ac:dyDescent="0.3"/>
    <row r="8558" customFormat="1" ht="13.5" x14ac:dyDescent="0.3"/>
    <row r="8559" customFormat="1" ht="13.5" x14ac:dyDescent="0.3"/>
    <row r="8560" customFormat="1" ht="13.5" x14ac:dyDescent="0.3"/>
    <row r="8561" customFormat="1" ht="13.5" x14ac:dyDescent="0.3"/>
    <row r="8562" customFormat="1" ht="13.5" x14ac:dyDescent="0.3"/>
    <row r="8563" customFormat="1" ht="13.5" x14ac:dyDescent="0.3"/>
    <row r="8564" customFormat="1" ht="13.5" x14ac:dyDescent="0.3"/>
    <row r="8565" customFormat="1" ht="13.5" x14ac:dyDescent="0.3"/>
    <row r="8566" customFormat="1" ht="13.5" x14ac:dyDescent="0.3"/>
    <row r="8567" customFormat="1" ht="13.5" x14ac:dyDescent="0.3"/>
    <row r="8568" customFormat="1" ht="13.5" x14ac:dyDescent="0.3"/>
    <row r="8569" customFormat="1" ht="13.5" x14ac:dyDescent="0.3"/>
    <row r="8570" customFormat="1" ht="13.5" x14ac:dyDescent="0.3"/>
    <row r="8571" customFormat="1" ht="13.5" x14ac:dyDescent="0.3"/>
    <row r="8572" customFormat="1" ht="13.5" x14ac:dyDescent="0.3"/>
    <row r="8573" customFormat="1" ht="13.5" x14ac:dyDescent="0.3"/>
    <row r="8574" customFormat="1" ht="13.5" x14ac:dyDescent="0.3"/>
    <row r="8575" customFormat="1" ht="13.5" x14ac:dyDescent="0.3"/>
    <row r="8576" customFormat="1" ht="13.5" x14ac:dyDescent="0.3"/>
    <row r="8577" customFormat="1" ht="13.5" x14ac:dyDescent="0.3"/>
    <row r="8578" customFormat="1" ht="13.5" x14ac:dyDescent="0.3"/>
    <row r="8579" customFormat="1" ht="13.5" x14ac:dyDescent="0.3"/>
    <row r="8580" customFormat="1" ht="13.5" x14ac:dyDescent="0.3"/>
    <row r="8581" customFormat="1" ht="13.5" x14ac:dyDescent="0.3"/>
    <row r="8582" customFormat="1" ht="13.5" x14ac:dyDescent="0.3"/>
    <row r="8583" customFormat="1" ht="13.5" x14ac:dyDescent="0.3"/>
    <row r="8584" customFormat="1" ht="13.5" x14ac:dyDescent="0.3"/>
    <row r="8585" customFormat="1" ht="13.5" x14ac:dyDescent="0.3"/>
    <row r="8586" customFormat="1" ht="13.5" x14ac:dyDescent="0.3"/>
    <row r="8587" customFormat="1" ht="13.5" x14ac:dyDescent="0.3"/>
    <row r="8588" customFormat="1" ht="13.5" x14ac:dyDescent="0.3"/>
    <row r="8589" customFormat="1" ht="13.5" x14ac:dyDescent="0.3"/>
    <row r="8590" customFormat="1" ht="13.5" x14ac:dyDescent="0.3"/>
    <row r="8591" customFormat="1" ht="13.5" x14ac:dyDescent="0.3"/>
    <row r="8592" customFormat="1" ht="13.5" x14ac:dyDescent="0.3"/>
    <row r="8593" customFormat="1" ht="13.5" x14ac:dyDescent="0.3"/>
    <row r="8594" customFormat="1" ht="13.5" x14ac:dyDescent="0.3"/>
    <row r="8595" customFormat="1" ht="13.5" x14ac:dyDescent="0.3"/>
    <row r="8596" customFormat="1" ht="13.5" x14ac:dyDescent="0.3"/>
    <row r="8597" customFormat="1" ht="13.5" x14ac:dyDescent="0.3"/>
    <row r="8598" customFormat="1" ht="13.5" x14ac:dyDescent="0.3"/>
    <row r="8599" customFormat="1" ht="13.5" x14ac:dyDescent="0.3"/>
    <row r="8600" customFormat="1" ht="13.5" x14ac:dyDescent="0.3"/>
    <row r="8601" customFormat="1" ht="13.5" x14ac:dyDescent="0.3"/>
    <row r="8602" customFormat="1" ht="13.5" x14ac:dyDescent="0.3"/>
    <row r="8603" customFormat="1" ht="13.5" x14ac:dyDescent="0.3"/>
    <row r="8604" customFormat="1" ht="13.5" x14ac:dyDescent="0.3"/>
    <row r="8605" customFormat="1" ht="13.5" x14ac:dyDescent="0.3"/>
    <row r="8606" customFormat="1" ht="13.5" x14ac:dyDescent="0.3"/>
    <row r="8607" customFormat="1" ht="13.5" x14ac:dyDescent="0.3"/>
    <row r="8608" customFormat="1" ht="13.5" x14ac:dyDescent="0.3"/>
    <row r="8609" customFormat="1" ht="13.5" x14ac:dyDescent="0.3"/>
    <row r="8610" customFormat="1" ht="13.5" x14ac:dyDescent="0.3"/>
    <row r="8611" customFormat="1" ht="13.5" x14ac:dyDescent="0.3"/>
    <row r="8612" customFormat="1" ht="13.5" x14ac:dyDescent="0.3"/>
    <row r="8613" customFormat="1" ht="13.5" x14ac:dyDescent="0.3"/>
    <row r="8614" customFormat="1" ht="13.5" x14ac:dyDescent="0.3"/>
    <row r="8615" customFormat="1" ht="13.5" x14ac:dyDescent="0.3"/>
    <row r="8616" customFormat="1" ht="13.5" x14ac:dyDescent="0.3"/>
    <row r="8617" customFormat="1" ht="13.5" x14ac:dyDescent="0.3"/>
    <row r="8618" customFormat="1" ht="13.5" x14ac:dyDescent="0.3"/>
    <row r="8619" customFormat="1" ht="13.5" x14ac:dyDescent="0.3"/>
    <row r="8620" customFormat="1" ht="13.5" x14ac:dyDescent="0.3"/>
    <row r="8621" customFormat="1" ht="13.5" x14ac:dyDescent="0.3"/>
    <row r="8622" customFormat="1" ht="13.5" x14ac:dyDescent="0.3"/>
    <row r="8623" customFormat="1" ht="13.5" x14ac:dyDescent="0.3"/>
    <row r="8624" customFormat="1" ht="13.5" x14ac:dyDescent="0.3"/>
    <row r="8625" customFormat="1" ht="13.5" x14ac:dyDescent="0.3"/>
    <row r="8626" customFormat="1" ht="13.5" x14ac:dyDescent="0.3"/>
    <row r="8627" customFormat="1" ht="13.5" x14ac:dyDescent="0.3"/>
    <row r="8628" customFormat="1" ht="13.5" x14ac:dyDescent="0.3"/>
    <row r="8629" customFormat="1" ht="13.5" x14ac:dyDescent="0.3"/>
    <row r="8630" customFormat="1" ht="13.5" x14ac:dyDescent="0.3"/>
    <row r="8631" customFormat="1" ht="13.5" x14ac:dyDescent="0.3"/>
    <row r="8632" customFormat="1" ht="13.5" x14ac:dyDescent="0.3"/>
    <row r="8633" customFormat="1" ht="13.5" x14ac:dyDescent="0.3"/>
    <row r="8634" customFormat="1" ht="13.5" x14ac:dyDescent="0.3"/>
    <row r="8635" customFormat="1" ht="13.5" x14ac:dyDescent="0.3"/>
    <row r="8636" customFormat="1" ht="13.5" x14ac:dyDescent="0.3"/>
    <row r="8637" customFormat="1" ht="13.5" x14ac:dyDescent="0.3"/>
    <row r="8638" customFormat="1" ht="13.5" x14ac:dyDescent="0.3"/>
    <row r="8639" customFormat="1" ht="13.5" x14ac:dyDescent="0.3"/>
    <row r="8640" customFormat="1" ht="13.5" x14ac:dyDescent="0.3"/>
    <row r="8641" customFormat="1" ht="13.5" x14ac:dyDescent="0.3"/>
    <row r="8642" customFormat="1" ht="13.5" x14ac:dyDescent="0.3"/>
    <row r="8643" customFormat="1" ht="13.5" x14ac:dyDescent="0.3"/>
    <row r="8644" customFormat="1" ht="13.5" x14ac:dyDescent="0.3"/>
    <row r="8645" customFormat="1" ht="13.5" x14ac:dyDescent="0.3"/>
    <row r="8646" customFormat="1" ht="13.5" x14ac:dyDescent="0.3"/>
    <row r="8647" customFormat="1" ht="13.5" x14ac:dyDescent="0.3"/>
    <row r="8648" customFormat="1" ht="13.5" x14ac:dyDescent="0.3"/>
    <row r="8649" customFormat="1" ht="13.5" x14ac:dyDescent="0.3"/>
    <row r="8650" customFormat="1" ht="13.5" x14ac:dyDescent="0.3"/>
    <row r="8651" customFormat="1" ht="13.5" x14ac:dyDescent="0.3"/>
    <row r="8652" customFormat="1" ht="13.5" x14ac:dyDescent="0.3"/>
    <row r="8653" customFormat="1" ht="13.5" x14ac:dyDescent="0.3"/>
    <row r="8654" customFormat="1" ht="13.5" x14ac:dyDescent="0.3"/>
    <row r="8655" customFormat="1" ht="13.5" x14ac:dyDescent="0.3"/>
    <row r="8656" customFormat="1" ht="13.5" x14ac:dyDescent="0.3"/>
    <row r="8657" customFormat="1" ht="13.5" x14ac:dyDescent="0.3"/>
    <row r="8658" customFormat="1" ht="13.5" x14ac:dyDescent="0.3"/>
    <row r="8659" customFormat="1" ht="13.5" x14ac:dyDescent="0.3"/>
    <row r="8660" customFormat="1" ht="13.5" x14ac:dyDescent="0.3"/>
    <row r="8661" customFormat="1" ht="13.5" x14ac:dyDescent="0.3"/>
    <row r="8662" customFormat="1" ht="13.5" x14ac:dyDescent="0.3"/>
    <row r="8663" customFormat="1" ht="13.5" x14ac:dyDescent="0.3"/>
    <row r="8664" customFormat="1" ht="13.5" x14ac:dyDescent="0.3"/>
    <row r="8665" customFormat="1" ht="13.5" x14ac:dyDescent="0.3"/>
    <row r="8666" customFormat="1" ht="13.5" x14ac:dyDescent="0.3"/>
    <row r="8667" customFormat="1" ht="13.5" x14ac:dyDescent="0.3"/>
    <row r="8668" customFormat="1" ht="13.5" x14ac:dyDescent="0.3"/>
    <row r="8669" customFormat="1" ht="13.5" x14ac:dyDescent="0.3"/>
    <row r="8670" customFormat="1" ht="13.5" x14ac:dyDescent="0.3"/>
    <row r="8671" customFormat="1" ht="13.5" x14ac:dyDescent="0.3"/>
    <row r="8672" customFormat="1" ht="13.5" x14ac:dyDescent="0.3"/>
    <row r="8673" customFormat="1" ht="13.5" x14ac:dyDescent="0.3"/>
    <row r="8674" customFormat="1" ht="13.5" x14ac:dyDescent="0.3"/>
    <row r="8675" customFormat="1" ht="13.5" x14ac:dyDescent="0.3"/>
    <row r="8676" customFormat="1" ht="13.5" x14ac:dyDescent="0.3"/>
    <row r="8677" customFormat="1" ht="13.5" x14ac:dyDescent="0.3"/>
    <row r="8678" customFormat="1" ht="13.5" x14ac:dyDescent="0.3"/>
    <row r="8679" customFormat="1" ht="13.5" x14ac:dyDescent="0.3"/>
    <row r="8680" customFormat="1" ht="13.5" x14ac:dyDescent="0.3"/>
    <row r="8681" customFormat="1" ht="13.5" x14ac:dyDescent="0.3"/>
    <row r="8682" customFormat="1" ht="13.5" x14ac:dyDescent="0.3"/>
    <row r="8683" customFormat="1" ht="13.5" x14ac:dyDescent="0.3"/>
    <row r="8684" customFormat="1" ht="13.5" x14ac:dyDescent="0.3"/>
    <row r="8685" customFormat="1" ht="13.5" x14ac:dyDescent="0.3"/>
    <row r="8686" customFormat="1" ht="13.5" x14ac:dyDescent="0.3"/>
    <row r="8687" customFormat="1" ht="13.5" x14ac:dyDescent="0.3"/>
    <row r="8688" customFormat="1" ht="13.5" x14ac:dyDescent="0.3"/>
    <row r="8689" customFormat="1" ht="13.5" x14ac:dyDescent="0.3"/>
    <row r="8690" customFormat="1" ht="13.5" x14ac:dyDescent="0.3"/>
    <row r="8691" customFormat="1" ht="13.5" x14ac:dyDescent="0.3"/>
    <row r="8692" customFormat="1" ht="13.5" x14ac:dyDescent="0.3"/>
    <row r="8693" customFormat="1" ht="13.5" x14ac:dyDescent="0.3"/>
    <row r="8694" customFormat="1" ht="13.5" x14ac:dyDescent="0.3"/>
    <row r="8695" customFormat="1" ht="13.5" x14ac:dyDescent="0.3"/>
    <row r="8696" customFormat="1" ht="13.5" x14ac:dyDescent="0.3"/>
    <row r="8697" customFormat="1" ht="13.5" x14ac:dyDescent="0.3"/>
    <row r="8698" customFormat="1" ht="13.5" x14ac:dyDescent="0.3"/>
    <row r="8699" customFormat="1" ht="13.5" x14ac:dyDescent="0.3"/>
    <row r="8700" customFormat="1" ht="13.5" x14ac:dyDescent="0.3"/>
    <row r="8701" customFormat="1" ht="13.5" x14ac:dyDescent="0.3"/>
    <row r="8702" customFormat="1" ht="13.5" x14ac:dyDescent="0.3"/>
    <row r="8703" customFormat="1" ht="13.5" x14ac:dyDescent="0.3"/>
    <row r="8704" customFormat="1" ht="13.5" x14ac:dyDescent="0.3"/>
    <row r="8705" customFormat="1" ht="13.5" x14ac:dyDescent="0.3"/>
    <row r="8706" customFormat="1" ht="13.5" x14ac:dyDescent="0.3"/>
    <row r="8707" customFormat="1" ht="13.5" x14ac:dyDescent="0.3"/>
    <row r="8708" customFormat="1" ht="13.5" x14ac:dyDescent="0.3"/>
    <row r="8709" customFormat="1" ht="13.5" x14ac:dyDescent="0.3"/>
    <row r="8710" customFormat="1" ht="13.5" x14ac:dyDescent="0.3"/>
    <row r="8711" customFormat="1" ht="13.5" x14ac:dyDescent="0.3"/>
    <row r="8712" customFormat="1" ht="13.5" x14ac:dyDescent="0.3"/>
    <row r="8713" customFormat="1" ht="13.5" x14ac:dyDescent="0.3"/>
    <row r="8714" customFormat="1" ht="13.5" x14ac:dyDescent="0.3"/>
    <row r="8715" customFormat="1" ht="13.5" x14ac:dyDescent="0.3"/>
    <row r="8716" customFormat="1" ht="13.5" x14ac:dyDescent="0.3"/>
    <row r="8717" customFormat="1" ht="13.5" x14ac:dyDescent="0.3"/>
    <row r="8718" customFormat="1" ht="13.5" x14ac:dyDescent="0.3"/>
    <row r="8719" customFormat="1" ht="13.5" x14ac:dyDescent="0.3"/>
    <row r="8720" customFormat="1" ht="13.5" x14ac:dyDescent="0.3"/>
    <row r="8721" customFormat="1" ht="13.5" x14ac:dyDescent="0.3"/>
    <row r="8722" customFormat="1" ht="13.5" x14ac:dyDescent="0.3"/>
    <row r="8723" customFormat="1" ht="13.5" x14ac:dyDescent="0.3"/>
    <row r="8724" customFormat="1" ht="13.5" x14ac:dyDescent="0.3"/>
    <row r="8725" customFormat="1" ht="13.5" x14ac:dyDescent="0.3"/>
    <row r="8726" customFormat="1" ht="13.5" x14ac:dyDescent="0.3"/>
    <row r="8727" customFormat="1" ht="13.5" x14ac:dyDescent="0.3"/>
    <row r="8728" customFormat="1" ht="13.5" x14ac:dyDescent="0.3"/>
    <row r="8729" customFormat="1" ht="13.5" x14ac:dyDescent="0.3"/>
    <row r="8730" customFormat="1" ht="13.5" x14ac:dyDescent="0.3"/>
    <row r="8731" customFormat="1" ht="13.5" x14ac:dyDescent="0.3"/>
    <row r="8732" customFormat="1" ht="13.5" x14ac:dyDescent="0.3"/>
    <row r="8733" customFormat="1" ht="13.5" x14ac:dyDescent="0.3"/>
    <row r="8734" customFormat="1" ht="13.5" x14ac:dyDescent="0.3"/>
    <row r="8735" customFormat="1" ht="13.5" x14ac:dyDescent="0.3"/>
    <row r="8736" customFormat="1" ht="13.5" x14ac:dyDescent="0.3"/>
    <row r="8737" customFormat="1" ht="13.5" x14ac:dyDescent="0.3"/>
    <row r="8738" customFormat="1" ht="13.5" x14ac:dyDescent="0.3"/>
    <row r="8739" customFormat="1" ht="13.5" x14ac:dyDescent="0.3"/>
    <row r="8740" customFormat="1" ht="13.5" x14ac:dyDescent="0.3"/>
    <row r="8741" customFormat="1" ht="13.5" x14ac:dyDescent="0.3"/>
    <row r="8742" customFormat="1" ht="13.5" x14ac:dyDescent="0.3"/>
    <row r="8743" customFormat="1" ht="13.5" x14ac:dyDescent="0.3"/>
    <row r="8744" customFormat="1" ht="13.5" x14ac:dyDescent="0.3"/>
    <row r="8745" customFormat="1" ht="13.5" x14ac:dyDescent="0.3"/>
    <row r="8746" customFormat="1" ht="13.5" x14ac:dyDescent="0.3"/>
    <row r="8747" customFormat="1" ht="13.5" x14ac:dyDescent="0.3"/>
    <row r="8748" customFormat="1" ht="13.5" x14ac:dyDescent="0.3"/>
    <row r="8749" customFormat="1" ht="13.5" x14ac:dyDescent="0.3"/>
    <row r="8750" customFormat="1" ht="13.5" x14ac:dyDescent="0.3"/>
    <row r="8751" customFormat="1" ht="13.5" x14ac:dyDescent="0.3"/>
    <row r="8752" customFormat="1" ht="13.5" x14ac:dyDescent="0.3"/>
    <row r="8753" customFormat="1" ht="13.5" x14ac:dyDescent="0.3"/>
    <row r="8754" customFormat="1" ht="13.5" x14ac:dyDescent="0.3"/>
    <row r="8755" customFormat="1" ht="13.5" x14ac:dyDescent="0.3"/>
    <row r="8756" customFormat="1" ht="13.5" x14ac:dyDescent="0.3"/>
    <row r="8757" customFormat="1" ht="13.5" x14ac:dyDescent="0.3"/>
    <row r="8758" customFormat="1" ht="13.5" x14ac:dyDescent="0.3"/>
    <row r="8759" customFormat="1" ht="13.5" x14ac:dyDescent="0.3"/>
    <row r="8760" customFormat="1" ht="13.5" x14ac:dyDescent="0.3"/>
    <row r="8761" customFormat="1" ht="13.5" x14ac:dyDescent="0.3"/>
    <row r="8762" customFormat="1" ht="13.5" x14ac:dyDescent="0.3"/>
    <row r="8763" customFormat="1" ht="13.5" x14ac:dyDescent="0.3"/>
    <row r="8764" customFormat="1" ht="13.5" x14ac:dyDescent="0.3"/>
    <row r="8765" customFormat="1" ht="13.5" x14ac:dyDescent="0.3"/>
    <row r="8766" customFormat="1" ht="13.5" x14ac:dyDescent="0.3"/>
    <row r="8767" customFormat="1" ht="13.5" x14ac:dyDescent="0.3"/>
    <row r="8768" customFormat="1" ht="13.5" x14ac:dyDescent="0.3"/>
    <row r="8769" customFormat="1" ht="13.5" x14ac:dyDescent="0.3"/>
    <row r="8770" customFormat="1" ht="13.5" x14ac:dyDescent="0.3"/>
    <row r="8771" customFormat="1" ht="13.5" x14ac:dyDescent="0.3"/>
    <row r="8772" customFormat="1" ht="13.5" x14ac:dyDescent="0.3"/>
    <row r="8773" customFormat="1" ht="13.5" x14ac:dyDescent="0.3"/>
    <row r="8774" customFormat="1" ht="13.5" x14ac:dyDescent="0.3"/>
    <row r="8775" customFormat="1" ht="13.5" x14ac:dyDescent="0.3"/>
    <row r="8776" customFormat="1" ht="13.5" x14ac:dyDescent="0.3"/>
    <row r="8777" customFormat="1" ht="13.5" x14ac:dyDescent="0.3"/>
    <row r="8778" customFormat="1" ht="13.5" x14ac:dyDescent="0.3"/>
    <row r="8779" customFormat="1" ht="13.5" x14ac:dyDescent="0.3"/>
    <row r="8780" customFormat="1" ht="13.5" x14ac:dyDescent="0.3"/>
    <row r="8781" customFormat="1" ht="13.5" x14ac:dyDescent="0.3"/>
    <row r="8782" customFormat="1" ht="13.5" x14ac:dyDescent="0.3"/>
    <row r="8783" customFormat="1" ht="13.5" x14ac:dyDescent="0.3"/>
    <row r="8784" customFormat="1" ht="13.5" x14ac:dyDescent="0.3"/>
    <row r="8785" customFormat="1" ht="13.5" x14ac:dyDescent="0.3"/>
    <row r="8786" customFormat="1" ht="13.5" x14ac:dyDescent="0.3"/>
    <row r="8787" customFormat="1" ht="13.5" x14ac:dyDescent="0.3"/>
    <row r="8788" customFormat="1" ht="13.5" x14ac:dyDescent="0.3"/>
    <row r="8789" customFormat="1" ht="13.5" x14ac:dyDescent="0.3"/>
    <row r="8790" customFormat="1" ht="13.5" x14ac:dyDescent="0.3"/>
    <row r="8791" customFormat="1" ht="13.5" x14ac:dyDescent="0.3"/>
    <row r="8792" customFormat="1" ht="13.5" x14ac:dyDescent="0.3"/>
    <row r="8793" customFormat="1" ht="13.5" x14ac:dyDescent="0.3"/>
    <row r="8794" customFormat="1" ht="13.5" x14ac:dyDescent="0.3"/>
    <row r="8795" customFormat="1" ht="13.5" x14ac:dyDescent="0.3"/>
    <row r="8796" customFormat="1" ht="13.5" x14ac:dyDescent="0.3"/>
    <row r="8797" customFormat="1" ht="13.5" x14ac:dyDescent="0.3"/>
    <row r="8798" customFormat="1" ht="13.5" x14ac:dyDescent="0.3"/>
    <row r="8799" customFormat="1" ht="13.5" x14ac:dyDescent="0.3"/>
    <row r="8800" customFormat="1" ht="13.5" x14ac:dyDescent="0.3"/>
    <row r="8801" customFormat="1" ht="13.5" x14ac:dyDescent="0.3"/>
    <row r="8802" customFormat="1" ht="13.5" x14ac:dyDescent="0.3"/>
    <row r="8803" customFormat="1" ht="13.5" x14ac:dyDescent="0.3"/>
    <row r="8804" customFormat="1" ht="13.5" x14ac:dyDescent="0.3"/>
    <row r="8805" customFormat="1" ht="13.5" x14ac:dyDescent="0.3"/>
    <row r="8806" customFormat="1" ht="13.5" x14ac:dyDescent="0.3"/>
    <row r="8807" customFormat="1" ht="13.5" x14ac:dyDescent="0.3"/>
    <row r="8808" customFormat="1" ht="13.5" x14ac:dyDescent="0.3"/>
    <row r="8809" customFormat="1" ht="13.5" x14ac:dyDescent="0.3"/>
    <row r="8810" customFormat="1" ht="13.5" x14ac:dyDescent="0.3"/>
    <row r="8811" customFormat="1" ht="13.5" x14ac:dyDescent="0.3"/>
    <row r="8812" customFormat="1" ht="13.5" x14ac:dyDescent="0.3"/>
    <row r="8813" customFormat="1" ht="13.5" x14ac:dyDescent="0.3"/>
    <row r="8814" customFormat="1" ht="13.5" x14ac:dyDescent="0.3"/>
    <row r="8815" customFormat="1" ht="13.5" x14ac:dyDescent="0.3"/>
    <row r="8816" customFormat="1" ht="13.5" x14ac:dyDescent="0.3"/>
    <row r="8817" customFormat="1" ht="13.5" x14ac:dyDescent="0.3"/>
    <row r="8818" customFormat="1" ht="13.5" x14ac:dyDescent="0.3"/>
    <row r="8819" customFormat="1" ht="13.5" x14ac:dyDescent="0.3"/>
    <row r="8820" customFormat="1" ht="13.5" x14ac:dyDescent="0.3"/>
    <row r="8821" customFormat="1" ht="13.5" x14ac:dyDescent="0.3"/>
    <row r="8822" customFormat="1" ht="13.5" x14ac:dyDescent="0.3"/>
    <row r="8823" customFormat="1" ht="13.5" x14ac:dyDescent="0.3"/>
    <row r="8824" customFormat="1" ht="13.5" x14ac:dyDescent="0.3"/>
    <row r="8825" customFormat="1" ht="13.5" x14ac:dyDescent="0.3"/>
    <row r="8826" customFormat="1" ht="13.5" x14ac:dyDescent="0.3"/>
    <row r="8827" customFormat="1" ht="13.5" x14ac:dyDescent="0.3"/>
    <row r="8828" customFormat="1" ht="13.5" x14ac:dyDescent="0.3"/>
    <row r="8829" customFormat="1" ht="13.5" x14ac:dyDescent="0.3"/>
    <row r="8830" customFormat="1" ht="13.5" x14ac:dyDescent="0.3"/>
    <row r="8831" customFormat="1" ht="13.5" x14ac:dyDescent="0.3"/>
    <row r="8832" customFormat="1" ht="13.5" x14ac:dyDescent="0.3"/>
    <row r="8833" customFormat="1" ht="13.5" x14ac:dyDescent="0.3"/>
    <row r="8834" customFormat="1" ht="13.5" x14ac:dyDescent="0.3"/>
    <row r="8835" customFormat="1" ht="13.5" x14ac:dyDescent="0.3"/>
    <row r="8836" customFormat="1" ht="13.5" x14ac:dyDescent="0.3"/>
    <row r="8837" customFormat="1" ht="13.5" x14ac:dyDescent="0.3"/>
    <row r="8838" customFormat="1" ht="13.5" x14ac:dyDescent="0.3"/>
    <row r="8839" customFormat="1" ht="13.5" x14ac:dyDescent="0.3"/>
    <row r="8840" customFormat="1" ht="13.5" x14ac:dyDescent="0.3"/>
    <row r="8841" customFormat="1" ht="13.5" x14ac:dyDescent="0.3"/>
    <row r="8842" customFormat="1" ht="13.5" x14ac:dyDescent="0.3"/>
    <row r="8843" customFormat="1" ht="13.5" x14ac:dyDescent="0.3"/>
    <row r="8844" customFormat="1" ht="13.5" x14ac:dyDescent="0.3"/>
    <row r="8845" customFormat="1" ht="13.5" x14ac:dyDescent="0.3"/>
    <row r="8846" customFormat="1" ht="13.5" x14ac:dyDescent="0.3"/>
    <row r="8847" customFormat="1" ht="13.5" x14ac:dyDescent="0.3"/>
    <row r="8848" customFormat="1" ht="13.5" x14ac:dyDescent="0.3"/>
    <row r="8849" customFormat="1" ht="13.5" x14ac:dyDescent="0.3"/>
    <row r="8850" customFormat="1" ht="13.5" x14ac:dyDescent="0.3"/>
    <row r="8851" customFormat="1" ht="13.5" x14ac:dyDescent="0.3"/>
    <row r="8852" customFormat="1" ht="13.5" x14ac:dyDescent="0.3"/>
    <row r="8853" customFormat="1" ht="13.5" x14ac:dyDescent="0.3"/>
    <row r="8854" customFormat="1" ht="13.5" x14ac:dyDescent="0.3"/>
    <row r="8855" customFormat="1" ht="13.5" x14ac:dyDescent="0.3"/>
    <row r="8856" customFormat="1" ht="13.5" x14ac:dyDescent="0.3"/>
    <row r="8857" customFormat="1" ht="13.5" x14ac:dyDescent="0.3"/>
    <row r="8858" customFormat="1" ht="13.5" x14ac:dyDescent="0.3"/>
    <row r="8859" customFormat="1" ht="13.5" x14ac:dyDescent="0.3"/>
    <row r="8860" customFormat="1" ht="13.5" x14ac:dyDescent="0.3"/>
    <row r="8861" customFormat="1" ht="13.5" x14ac:dyDescent="0.3"/>
    <row r="8862" customFormat="1" ht="13.5" x14ac:dyDescent="0.3"/>
    <row r="8863" customFormat="1" ht="13.5" x14ac:dyDescent="0.3"/>
    <row r="8864" customFormat="1" ht="13.5" x14ac:dyDescent="0.3"/>
    <row r="8865" customFormat="1" ht="13.5" x14ac:dyDescent="0.3"/>
    <row r="8866" customFormat="1" ht="13.5" x14ac:dyDescent="0.3"/>
    <row r="8867" customFormat="1" ht="13.5" x14ac:dyDescent="0.3"/>
    <row r="8868" customFormat="1" ht="13.5" x14ac:dyDescent="0.3"/>
    <row r="8869" customFormat="1" ht="13.5" x14ac:dyDescent="0.3"/>
    <row r="8870" customFormat="1" ht="13.5" x14ac:dyDescent="0.3"/>
    <row r="8871" customFormat="1" ht="13.5" x14ac:dyDescent="0.3"/>
    <row r="8872" customFormat="1" ht="13.5" x14ac:dyDescent="0.3"/>
    <row r="8873" customFormat="1" ht="13.5" x14ac:dyDescent="0.3"/>
    <row r="8874" customFormat="1" ht="13.5" x14ac:dyDescent="0.3"/>
    <row r="8875" customFormat="1" ht="13.5" x14ac:dyDescent="0.3"/>
    <row r="8876" customFormat="1" ht="13.5" x14ac:dyDescent="0.3"/>
    <row r="8877" customFormat="1" ht="13.5" x14ac:dyDescent="0.3"/>
    <row r="8878" customFormat="1" ht="13.5" x14ac:dyDescent="0.3"/>
    <row r="8879" customFormat="1" ht="13.5" x14ac:dyDescent="0.3"/>
    <row r="8880" customFormat="1" ht="13.5" x14ac:dyDescent="0.3"/>
    <row r="8881" customFormat="1" ht="13.5" x14ac:dyDescent="0.3"/>
    <row r="8882" customFormat="1" ht="13.5" x14ac:dyDescent="0.3"/>
    <row r="8883" customFormat="1" ht="13.5" x14ac:dyDescent="0.3"/>
    <row r="8884" customFormat="1" ht="13.5" x14ac:dyDescent="0.3"/>
    <row r="8885" customFormat="1" ht="13.5" x14ac:dyDescent="0.3"/>
    <row r="8886" customFormat="1" ht="13.5" x14ac:dyDescent="0.3"/>
    <row r="8887" customFormat="1" ht="13.5" x14ac:dyDescent="0.3"/>
    <row r="8888" customFormat="1" ht="13.5" x14ac:dyDescent="0.3"/>
    <row r="8889" customFormat="1" ht="13.5" x14ac:dyDescent="0.3"/>
    <row r="8890" customFormat="1" ht="13.5" x14ac:dyDescent="0.3"/>
    <row r="8891" customFormat="1" ht="13.5" x14ac:dyDescent="0.3"/>
    <row r="8892" customFormat="1" ht="13.5" x14ac:dyDescent="0.3"/>
    <row r="8893" customFormat="1" ht="13.5" x14ac:dyDescent="0.3"/>
    <row r="8894" customFormat="1" ht="13.5" x14ac:dyDescent="0.3"/>
    <row r="8895" customFormat="1" ht="13.5" x14ac:dyDescent="0.3"/>
    <row r="8896" customFormat="1" ht="13.5" x14ac:dyDescent="0.3"/>
    <row r="8897" customFormat="1" ht="13.5" x14ac:dyDescent="0.3"/>
    <row r="8898" customFormat="1" ht="13.5" x14ac:dyDescent="0.3"/>
    <row r="8899" customFormat="1" ht="13.5" x14ac:dyDescent="0.3"/>
    <row r="8900" customFormat="1" ht="13.5" x14ac:dyDescent="0.3"/>
    <row r="8901" customFormat="1" ht="13.5" x14ac:dyDescent="0.3"/>
    <row r="8902" customFormat="1" ht="13.5" x14ac:dyDescent="0.3"/>
    <row r="8903" customFormat="1" ht="13.5" x14ac:dyDescent="0.3"/>
    <row r="8904" customFormat="1" ht="13.5" x14ac:dyDescent="0.3"/>
    <row r="8905" customFormat="1" ht="13.5" x14ac:dyDescent="0.3"/>
    <row r="8906" customFormat="1" ht="13.5" x14ac:dyDescent="0.3"/>
    <row r="8907" customFormat="1" ht="13.5" x14ac:dyDescent="0.3"/>
    <row r="8908" customFormat="1" ht="13.5" x14ac:dyDescent="0.3"/>
    <row r="8909" customFormat="1" ht="13.5" x14ac:dyDescent="0.3"/>
    <row r="8910" customFormat="1" ht="13.5" x14ac:dyDescent="0.3"/>
    <row r="8911" customFormat="1" ht="13.5" x14ac:dyDescent="0.3"/>
    <row r="8912" customFormat="1" ht="13.5" x14ac:dyDescent="0.3"/>
    <row r="8913" customFormat="1" ht="13.5" x14ac:dyDescent="0.3"/>
    <row r="8914" customFormat="1" ht="13.5" x14ac:dyDescent="0.3"/>
    <row r="8915" customFormat="1" ht="13.5" x14ac:dyDescent="0.3"/>
    <row r="8916" customFormat="1" ht="13.5" x14ac:dyDescent="0.3"/>
    <row r="8917" customFormat="1" ht="13.5" x14ac:dyDescent="0.3"/>
    <row r="8918" customFormat="1" ht="13.5" x14ac:dyDescent="0.3"/>
    <row r="8919" customFormat="1" ht="13.5" x14ac:dyDescent="0.3"/>
    <row r="8920" customFormat="1" ht="13.5" x14ac:dyDescent="0.3"/>
    <row r="8921" customFormat="1" ht="13.5" x14ac:dyDescent="0.3"/>
    <row r="8922" customFormat="1" ht="13.5" x14ac:dyDescent="0.3"/>
    <row r="8923" customFormat="1" ht="13.5" x14ac:dyDescent="0.3"/>
    <row r="8924" customFormat="1" ht="13.5" x14ac:dyDescent="0.3"/>
    <row r="8925" customFormat="1" ht="13.5" x14ac:dyDescent="0.3"/>
    <row r="8926" customFormat="1" ht="13.5" x14ac:dyDescent="0.3"/>
    <row r="8927" customFormat="1" ht="13.5" x14ac:dyDescent="0.3"/>
    <row r="8928" customFormat="1" ht="13.5" x14ac:dyDescent="0.3"/>
    <row r="8929" customFormat="1" ht="13.5" x14ac:dyDescent="0.3"/>
    <row r="8930" customFormat="1" ht="13.5" x14ac:dyDescent="0.3"/>
    <row r="8931" customFormat="1" ht="13.5" x14ac:dyDescent="0.3"/>
    <row r="8932" customFormat="1" ht="13.5" x14ac:dyDescent="0.3"/>
    <row r="8933" customFormat="1" ht="13.5" x14ac:dyDescent="0.3"/>
    <row r="8934" customFormat="1" ht="13.5" x14ac:dyDescent="0.3"/>
    <row r="8935" customFormat="1" ht="13.5" x14ac:dyDescent="0.3"/>
    <row r="8936" customFormat="1" ht="13.5" x14ac:dyDescent="0.3"/>
    <row r="8937" customFormat="1" ht="13.5" x14ac:dyDescent="0.3"/>
    <row r="8938" customFormat="1" ht="13.5" x14ac:dyDescent="0.3"/>
    <row r="8939" customFormat="1" ht="13.5" x14ac:dyDescent="0.3"/>
    <row r="8940" customFormat="1" ht="13.5" x14ac:dyDescent="0.3"/>
    <row r="8941" customFormat="1" ht="13.5" x14ac:dyDescent="0.3"/>
    <row r="8942" customFormat="1" ht="13.5" x14ac:dyDescent="0.3"/>
    <row r="8943" customFormat="1" ht="13.5" x14ac:dyDescent="0.3"/>
    <row r="8944" customFormat="1" ht="13.5" x14ac:dyDescent="0.3"/>
    <row r="8945" customFormat="1" ht="13.5" x14ac:dyDescent="0.3"/>
    <row r="8946" customFormat="1" ht="13.5" x14ac:dyDescent="0.3"/>
    <row r="8947" customFormat="1" ht="13.5" x14ac:dyDescent="0.3"/>
    <row r="8948" customFormat="1" ht="13.5" x14ac:dyDescent="0.3"/>
    <row r="8949" customFormat="1" ht="13.5" x14ac:dyDescent="0.3"/>
    <row r="8950" customFormat="1" ht="13.5" x14ac:dyDescent="0.3"/>
    <row r="8951" customFormat="1" ht="13.5" x14ac:dyDescent="0.3"/>
    <row r="8952" customFormat="1" ht="13.5" x14ac:dyDescent="0.3"/>
    <row r="8953" customFormat="1" ht="13.5" x14ac:dyDescent="0.3"/>
    <row r="8954" customFormat="1" ht="13.5" x14ac:dyDescent="0.3"/>
    <row r="8955" customFormat="1" ht="13.5" x14ac:dyDescent="0.3"/>
    <row r="8956" customFormat="1" ht="13.5" x14ac:dyDescent="0.3"/>
    <row r="8957" customFormat="1" ht="13.5" x14ac:dyDescent="0.3"/>
    <row r="8958" customFormat="1" ht="13.5" x14ac:dyDescent="0.3"/>
    <row r="8959" customFormat="1" ht="13.5" x14ac:dyDescent="0.3"/>
    <row r="8960" customFormat="1" ht="13.5" x14ac:dyDescent="0.3"/>
    <row r="8961" customFormat="1" ht="13.5" x14ac:dyDescent="0.3"/>
    <row r="8962" customFormat="1" ht="13.5" x14ac:dyDescent="0.3"/>
    <row r="8963" customFormat="1" ht="13.5" x14ac:dyDescent="0.3"/>
    <row r="8964" customFormat="1" ht="13.5" x14ac:dyDescent="0.3"/>
    <row r="8965" customFormat="1" ht="13.5" x14ac:dyDescent="0.3"/>
    <row r="8966" customFormat="1" ht="13.5" x14ac:dyDescent="0.3"/>
    <row r="8967" customFormat="1" ht="13.5" x14ac:dyDescent="0.3"/>
    <row r="8968" customFormat="1" ht="13.5" x14ac:dyDescent="0.3"/>
    <row r="8969" customFormat="1" ht="13.5" x14ac:dyDescent="0.3"/>
    <row r="8970" customFormat="1" ht="13.5" x14ac:dyDescent="0.3"/>
    <row r="8971" customFormat="1" ht="13.5" x14ac:dyDescent="0.3"/>
    <row r="8972" customFormat="1" ht="13.5" x14ac:dyDescent="0.3"/>
    <row r="8973" customFormat="1" ht="13.5" x14ac:dyDescent="0.3"/>
    <row r="8974" customFormat="1" ht="13.5" x14ac:dyDescent="0.3"/>
    <row r="8975" customFormat="1" ht="13.5" x14ac:dyDescent="0.3"/>
    <row r="8976" customFormat="1" ht="13.5" x14ac:dyDescent="0.3"/>
    <row r="8977" customFormat="1" ht="13.5" x14ac:dyDescent="0.3"/>
    <row r="8978" customFormat="1" ht="13.5" x14ac:dyDescent="0.3"/>
    <row r="8979" customFormat="1" ht="13.5" x14ac:dyDescent="0.3"/>
    <row r="8980" customFormat="1" ht="13.5" x14ac:dyDescent="0.3"/>
    <row r="8981" customFormat="1" ht="13.5" x14ac:dyDescent="0.3"/>
    <row r="8982" customFormat="1" ht="13.5" x14ac:dyDescent="0.3"/>
    <row r="8983" customFormat="1" ht="13.5" x14ac:dyDescent="0.3"/>
    <row r="8984" customFormat="1" ht="13.5" x14ac:dyDescent="0.3"/>
    <row r="8985" customFormat="1" ht="13.5" x14ac:dyDescent="0.3"/>
    <row r="8986" customFormat="1" ht="13.5" x14ac:dyDescent="0.3"/>
    <row r="8987" customFormat="1" ht="13.5" x14ac:dyDescent="0.3"/>
    <row r="8988" customFormat="1" ht="13.5" x14ac:dyDescent="0.3"/>
    <row r="8989" customFormat="1" ht="13.5" x14ac:dyDescent="0.3"/>
    <row r="8990" customFormat="1" ht="13.5" x14ac:dyDescent="0.3"/>
    <row r="8991" customFormat="1" ht="13.5" x14ac:dyDescent="0.3"/>
    <row r="8992" customFormat="1" ht="13.5" x14ac:dyDescent="0.3"/>
    <row r="8993" customFormat="1" ht="13.5" x14ac:dyDescent="0.3"/>
    <row r="8994" customFormat="1" ht="13.5" x14ac:dyDescent="0.3"/>
    <row r="8995" customFormat="1" ht="13.5" x14ac:dyDescent="0.3"/>
    <row r="8996" customFormat="1" ht="13.5" x14ac:dyDescent="0.3"/>
    <row r="8997" customFormat="1" ht="13.5" x14ac:dyDescent="0.3"/>
    <row r="8998" customFormat="1" ht="13.5" x14ac:dyDescent="0.3"/>
    <row r="8999" customFormat="1" ht="13.5" x14ac:dyDescent="0.3"/>
    <row r="9000" customFormat="1" ht="13.5" x14ac:dyDescent="0.3"/>
    <row r="9001" customFormat="1" ht="13.5" x14ac:dyDescent="0.3"/>
    <row r="9002" customFormat="1" ht="13.5" x14ac:dyDescent="0.3"/>
    <row r="9003" customFormat="1" ht="13.5" x14ac:dyDescent="0.3"/>
    <row r="9004" customFormat="1" ht="13.5" x14ac:dyDescent="0.3"/>
    <row r="9005" customFormat="1" ht="13.5" x14ac:dyDescent="0.3"/>
    <row r="9006" customFormat="1" ht="13.5" x14ac:dyDescent="0.3"/>
    <row r="9007" customFormat="1" ht="13.5" x14ac:dyDescent="0.3"/>
    <row r="9008" customFormat="1" ht="13.5" x14ac:dyDescent="0.3"/>
    <row r="9009" customFormat="1" ht="13.5" x14ac:dyDescent="0.3"/>
    <row r="9010" customFormat="1" ht="13.5" x14ac:dyDescent="0.3"/>
    <row r="9011" customFormat="1" ht="13.5" x14ac:dyDescent="0.3"/>
    <row r="9012" customFormat="1" ht="13.5" x14ac:dyDescent="0.3"/>
    <row r="9013" customFormat="1" ht="13.5" x14ac:dyDescent="0.3"/>
    <row r="9014" customFormat="1" ht="13.5" x14ac:dyDescent="0.3"/>
    <row r="9015" customFormat="1" ht="13.5" x14ac:dyDescent="0.3"/>
    <row r="9016" customFormat="1" ht="13.5" x14ac:dyDescent="0.3"/>
    <row r="9017" customFormat="1" ht="13.5" x14ac:dyDescent="0.3"/>
    <row r="9018" customFormat="1" ht="13.5" x14ac:dyDescent="0.3"/>
    <row r="9019" customFormat="1" ht="13.5" x14ac:dyDescent="0.3"/>
    <row r="9020" customFormat="1" ht="13.5" x14ac:dyDescent="0.3"/>
    <row r="9021" customFormat="1" ht="13.5" x14ac:dyDescent="0.3"/>
    <row r="9022" customFormat="1" ht="13.5" x14ac:dyDescent="0.3"/>
    <row r="9023" customFormat="1" ht="13.5" x14ac:dyDescent="0.3"/>
    <row r="9024" customFormat="1" ht="13.5" x14ac:dyDescent="0.3"/>
    <row r="9025" customFormat="1" ht="13.5" x14ac:dyDescent="0.3"/>
    <row r="9026" customFormat="1" ht="13.5" x14ac:dyDescent="0.3"/>
    <row r="9027" customFormat="1" ht="13.5" x14ac:dyDescent="0.3"/>
    <row r="9028" customFormat="1" ht="13.5" x14ac:dyDescent="0.3"/>
    <row r="9029" customFormat="1" ht="13.5" x14ac:dyDescent="0.3"/>
    <row r="9030" customFormat="1" ht="13.5" x14ac:dyDescent="0.3"/>
    <row r="9031" customFormat="1" ht="13.5" x14ac:dyDescent="0.3"/>
    <row r="9032" customFormat="1" ht="13.5" x14ac:dyDescent="0.3"/>
    <row r="9033" customFormat="1" ht="13.5" x14ac:dyDescent="0.3"/>
    <row r="9034" customFormat="1" ht="13.5" x14ac:dyDescent="0.3"/>
    <row r="9035" customFormat="1" ht="13.5" x14ac:dyDescent="0.3"/>
    <row r="9036" customFormat="1" ht="13.5" x14ac:dyDescent="0.3"/>
    <row r="9037" customFormat="1" ht="13.5" x14ac:dyDescent="0.3"/>
    <row r="9038" customFormat="1" ht="13.5" x14ac:dyDescent="0.3"/>
    <row r="9039" customFormat="1" ht="13.5" x14ac:dyDescent="0.3"/>
    <row r="9040" customFormat="1" ht="13.5" x14ac:dyDescent="0.3"/>
    <row r="9041" customFormat="1" ht="13.5" x14ac:dyDescent="0.3"/>
    <row r="9042" customFormat="1" ht="13.5" x14ac:dyDescent="0.3"/>
    <row r="9043" customFormat="1" ht="13.5" x14ac:dyDescent="0.3"/>
    <row r="9044" customFormat="1" ht="13.5" x14ac:dyDescent="0.3"/>
    <row r="9045" customFormat="1" ht="13.5" x14ac:dyDescent="0.3"/>
    <row r="9046" customFormat="1" ht="13.5" x14ac:dyDescent="0.3"/>
    <row r="9047" customFormat="1" ht="13.5" x14ac:dyDescent="0.3"/>
    <row r="9048" customFormat="1" ht="13.5" x14ac:dyDescent="0.3"/>
    <row r="9049" customFormat="1" ht="13.5" x14ac:dyDescent="0.3"/>
    <row r="9050" customFormat="1" ht="13.5" x14ac:dyDescent="0.3"/>
    <row r="9051" customFormat="1" ht="13.5" x14ac:dyDescent="0.3"/>
    <row r="9052" customFormat="1" ht="13.5" x14ac:dyDescent="0.3"/>
    <row r="9053" customFormat="1" ht="13.5" x14ac:dyDescent="0.3"/>
    <row r="9054" customFormat="1" ht="13.5" x14ac:dyDescent="0.3"/>
    <row r="9055" customFormat="1" ht="13.5" x14ac:dyDescent="0.3"/>
    <row r="9056" customFormat="1" ht="13.5" x14ac:dyDescent="0.3"/>
    <row r="9057" customFormat="1" ht="13.5" x14ac:dyDescent="0.3"/>
    <row r="9058" customFormat="1" ht="13.5" x14ac:dyDescent="0.3"/>
    <row r="9059" customFormat="1" ht="13.5" x14ac:dyDescent="0.3"/>
    <row r="9060" customFormat="1" ht="13.5" x14ac:dyDescent="0.3"/>
    <row r="9061" customFormat="1" ht="13.5" x14ac:dyDescent="0.3"/>
    <row r="9062" customFormat="1" ht="13.5" x14ac:dyDescent="0.3"/>
    <row r="9063" customFormat="1" ht="13.5" x14ac:dyDescent="0.3"/>
    <row r="9064" customFormat="1" ht="13.5" x14ac:dyDescent="0.3"/>
    <row r="9065" customFormat="1" ht="13.5" x14ac:dyDescent="0.3"/>
    <row r="9066" customFormat="1" ht="13.5" x14ac:dyDescent="0.3"/>
    <row r="9067" customFormat="1" ht="13.5" x14ac:dyDescent="0.3"/>
    <row r="9068" customFormat="1" ht="13.5" x14ac:dyDescent="0.3"/>
    <row r="9069" customFormat="1" ht="13.5" x14ac:dyDescent="0.3"/>
    <row r="9070" customFormat="1" ht="13.5" x14ac:dyDescent="0.3"/>
    <row r="9071" customFormat="1" ht="13.5" x14ac:dyDescent="0.3"/>
    <row r="9072" customFormat="1" ht="13.5" x14ac:dyDescent="0.3"/>
    <row r="9073" customFormat="1" ht="13.5" x14ac:dyDescent="0.3"/>
    <row r="9074" customFormat="1" ht="13.5" x14ac:dyDescent="0.3"/>
    <row r="9075" customFormat="1" ht="13.5" x14ac:dyDescent="0.3"/>
    <row r="9076" customFormat="1" ht="13.5" x14ac:dyDescent="0.3"/>
    <row r="9077" customFormat="1" ht="13.5" x14ac:dyDescent="0.3"/>
    <row r="9078" customFormat="1" ht="13.5" x14ac:dyDescent="0.3"/>
    <row r="9079" customFormat="1" ht="13.5" x14ac:dyDescent="0.3"/>
    <row r="9080" customFormat="1" ht="13.5" x14ac:dyDescent="0.3"/>
    <row r="9081" customFormat="1" ht="13.5" x14ac:dyDescent="0.3"/>
    <row r="9082" customFormat="1" ht="13.5" x14ac:dyDescent="0.3"/>
    <row r="9083" customFormat="1" ht="13.5" x14ac:dyDescent="0.3"/>
    <row r="9084" customFormat="1" ht="13.5" x14ac:dyDescent="0.3"/>
    <row r="9085" customFormat="1" ht="13.5" x14ac:dyDescent="0.3"/>
    <row r="9086" customFormat="1" ht="13.5" x14ac:dyDescent="0.3"/>
    <row r="9087" customFormat="1" ht="13.5" x14ac:dyDescent="0.3"/>
    <row r="9088" customFormat="1" ht="13.5" x14ac:dyDescent="0.3"/>
    <row r="9089" customFormat="1" ht="13.5" x14ac:dyDescent="0.3"/>
    <row r="9090" customFormat="1" ht="13.5" x14ac:dyDescent="0.3"/>
    <row r="9091" customFormat="1" ht="13.5" x14ac:dyDescent="0.3"/>
    <row r="9092" customFormat="1" ht="13.5" x14ac:dyDescent="0.3"/>
    <row r="9093" customFormat="1" ht="13.5" x14ac:dyDescent="0.3"/>
    <row r="9094" customFormat="1" ht="13.5" x14ac:dyDescent="0.3"/>
    <row r="9095" customFormat="1" ht="13.5" x14ac:dyDescent="0.3"/>
    <row r="9096" customFormat="1" ht="13.5" x14ac:dyDescent="0.3"/>
    <row r="9097" customFormat="1" ht="13.5" x14ac:dyDescent="0.3"/>
    <row r="9098" customFormat="1" ht="13.5" x14ac:dyDescent="0.3"/>
    <row r="9099" customFormat="1" ht="13.5" x14ac:dyDescent="0.3"/>
    <row r="9100" customFormat="1" ht="13.5" x14ac:dyDescent="0.3"/>
    <row r="9101" customFormat="1" ht="13.5" x14ac:dyDescent="0.3"/>
    <row r="9102" customFormat="1" ht="13.5" x14ac:dyDescent="0.3"/>
    <row r="9103" customFormat="1" ht="13.5" x14ac:dyDescent="0.3"/>
    <row r="9104" customFormat="1" ht="13.5" x14ac:dyDescent="0.3"/>
    <row r="9105" customFormat="1" ht="13.5" x14ac:dyDescent="0.3"/>
    <row r="9106" customFormat="1" ht="13.5" x14ac:dyDescent="0.3"/>
    <row r="9107" customFormat="1" ht="13.5" x14ac:dyDescent="0.3"/>
    <row r="9108" customFormat="1" ht="13.5" x14ac:dyDescent="0.3"/>
    <row r="9109" customFormat="1" ht="13.5" x14ac:dyDescent="0.3"/>
    <row r="9110" customFormat="1" ht="13.5" x14ac:dyDescent="0.3"/>
    <row r="9111" customFormat="1" ht="13.5" x14ac:dyDescent="0.3"/>
    <row r="9112" customFormat="1" ht="13.5" x14ac:dyDescent="0.3"/>
    <row r="9113" customFormat="1" ht="13.5" x14ac:dyDescent="0.3"/>
    <row r="9114" customFormat="1" ht="13.5" x14ac:dyDescent="0.3"/>
    <row r="9115" customFormat="1" ht="13.5" x14ac:dyDescent="0.3"/>
    <row r="9116" customFormat="1" ht="13.5" x14ac:dyDescent="0.3"/>
    <row r="9117" customFormat="1" ht="13.5" x14ac:dyDescent="0.3"/>
    <row r="9118" customFormat="1" ht="13.5" x14ac:dyDescent="0.3"/>
    <row r="9119" customFormat="1" ht="13.5" x14ac:dyDescent="0.3"/>
    <row r="9120" customFormat="1" ht="13.5" x14ac:dyDescent="0.3"/>
    <row r="9121" customFormat="1" ht="13.5" x14ac:dyDescent="0.3"/>
    <row r="9122" customFormat="1" ht="13.5" x14ac:dyDescent="0.3"/>
    <row r="9123" customFormat="1" ht="13.5" x14ac:dyDescent="0.3"/>
    <row r="9124" customFormat="1" ht="13.5" x14ac:dyDescent="0.3"/>
    <row r="9125" customFormat="1" ht="13.5" x14ac:dyDescent="0.3"/>
    <row r="9126" customFormat="1" ht="13.5" x14ac:dyDescent="0.3"/>
    <row r="9127" customFormat="1" ht="13.5" x14ac:dyDescent="0.3"/>
    <row r="9128" customFormat="1" ht="13.5" x14ac:dyDescent="0.3"/>
    <row r="9129" customFormat="1" ht="13.5" x14ac:dyDescent="0.3"/>
    <row r="9130" customFormat="1" ht="13.5" x14ac:dyDescent="0.3"/>
    <row r="9131" customFormat="1" ht="13.5" x14ac:dyDescent="0.3"/>
    <row r="9132" customFormat="1" ht="13.5" x14ac:dyDescent="0.3"/>
    <row r="9133" customFormat="1" ht="13.5" x14ac:dyDescent="0.3"/>
    <row r="9134" customFormat="1" ht="13.5" x14ac:dyDescent="0.3"/>
    <row r="9135" customFormat="1" ht="13.5" x14ac:dyDescent="0.3"/>
    <row r="9136" customFormat="1" ht="13.5" x14ac:dyDescent="0.3"/>
    <row r="9137" customFormat="1" ht="13.5" x14ac:dyDescent="0.3"/>
    <row r="9138" customFormat="1" ht="13.5" x14ac:dyDescent="0.3"/>
    <row r="9139" customFormat="1" ht="13.5" x14ac:dyDescent="0.3"/>
    <row r="9140" customFormat="1" ht="13.5" x14ac:dyDescent="0.3"/>
    <row r="9141" customFormat="1" ht="13.5" x14ac:dyDescent="0.3"/>
    <row r="9142" customFormat="1" ht="13.5" x14ac:dyDescent="0.3"/>
    <row r="9143" customFormat="1" ht="13.5" x14ac:dyDescent="0.3"/>
    <row r="9144" customFormat="1" ht="13.5" x14ac:dyDescent="0.3"/>
    <row r="9145" customFormat="1" ht="13.5" x14ac:dyDescent="0.3"/>
    <row r="9146" customFormat="1" ht="13.5" x14ac:dyDescent="0.3"/>
    <row r="9147" customFormat="1" ht="13.5" x14ac:dyDescent="0.3"/>
    <row r="9148" customFormat="1" ht="13.5" x14ac:dyDescent="0.3"/>
    <row r="9149" customFormat="1" ht="13.5" x14ac:dyDescent="0.3"/>
    <row r="9150" customFormat="1" ht="13.5" x14ac:dyDescent="0.3"/>
    <row r="9151" customFormat="1" ht="13.5" x14ac:dyDescent="0.3"/>
    <row r="9152" customFormat="1" ht="13.5" x14ac:dyDescent="0.3"/>
    <row r="9153" customFormat="1" ht="13.5" x14ac:dyDescent="0.3"/>
    <row r="9154" customFormat="1" ht="13.5" x14ac:dyDescent="0.3"/>
    <row r="9155" customFormat="1" ht="13.5" x14ac:dyDescent="0.3"/>
    <row r="9156" customFormat="1" ht="13.5" x14ac:dyDescent="0.3"/>
    <row r="9157" customFormat="1" ht="13.5" x14ac:dyDescent="0.3"/>
    <row r="9158" customFormat="1" ht="13.5" x14ac:dyDescent="0.3"/>
    <row r="9159" customFormat="1" ht="13.5" x14ac:dyDescent="0.3"/>
    <row r="9160" customFormat="1" ht="13.5" x14ac:dyDescent="0.3"/>
    <row r="9161" customFormat="1" ht="13.5" x14ac:dyDescent="0.3"/>
    <row r="9162" customFormat="1" ht="13.5" x14ac:dyDescent="0.3"/>
    <row r="9163" customFormat="1" ht="13.5" x14ac:dyDescent="0.3"/>
    <row r="9164" customFormat="1" ht="13.5" x14ac:dyDescent="0.3"/>
    <row r="9165" customFormat="1" ht="13.5" x14ac:dyDescent="0.3"/>
    <row r="9166" customFormat="1" ht="13.5" x14ac:dyDescent="0.3"/>
    <row r="9167" customFormat="1" ht="13.5" x14ac:dyDescent="0.3"/>
    <row r="9168" customFormat="1" ht="13.5" x14ac:dyDescent="0.3"/>
    <row r="9169" customFormat="1" ht="13.5" x14ac:dyDescent="0.3"/>
    <row r="9170" customFormat="1" ht="13.5" x14ac:dyDescent="0.3"/>
    <row r="9171" customFormat="1" ht="13.5" x14ac:dyDescent="0.3"/>
    <row r="9172" customFormat="1" ht="13.5" x14ac:dyDescent="0.3"/>
    <row r="9173" customFormat="1" ht="13.5" x14ac:dyDescent="0.3"/>
    <row r="9174" customFormat="1" ht="13.5" x14ac:dyDescent="0.3"/>
    <row r="9175" customFormat="1" ht="13.5" x14ac:dyDescent="0.3"/>
    <row r="9176" customFormat="1" ht="13.5" x14ac:dyDescent="0.3"/>
    <row r="9177" customFormat="1" ht="13.5" x14ac:dyDescent="0.3"/>
    <row r="9178" customFormat="1" ht="13.5" x14ac:dyDescent="0.3"/>
    <row r="9179" customFormat="1" ht="13.5" x14ac:dyDescent="0.3"/>
    <row r="9180" customFormat="1" ht="13.5" x14ac:dyDescent="0.3"/>
    <row r="9181" customFormat="1" ht="13.5" x14ac:dyDescent="0.3"/>
    <row r="9182" customFormat="1" ht="13.5" x14ac:dyDescent="0.3"/>
    <row r="9183" customFormat="1" ht="13.5" x14ac:dyDescent="0.3"/>
    <row r="9184" customFormat="1" ht="13.5" x14ac:dyDescent="0.3"/>
    <row r="9185" customFormat="1" ht="13.5" x14ac:dyDescent="0.3"/>
    <row r="9186" customFormat="1" ht="13.5" x14ac:dyDescent="0.3"/>
    <row r="9187" customFormat="1" ht="13.5" x14ac:dyDescent="0.3"/>
    <row r="9188" customFormat="1" ht="13.5" x14ac:dyDescent="0.3"/>
    <row r="9189" customFormat="1" ht="13.5" x14ac:dyDescent="0.3"/>
    <row r="9190" customFormat="1" ht="13.5" x14ac:dyDescent="0.3"/>
    <row r="9191" customFormat="1" ht="13.5" x14ac:dyDescent="0.3"/>
    <row r="9192" customFormat="1" ht="13.5" x14ac:dyDescent="0.3"/>
    <row r="9193" customFormat="1" ht="13.5" x14ac:dyDescent="0.3"/>
    <row r="9194" customFormat="1" ht="13.5" x14ac:dyDescent="0.3"/>
    <row r="9195" customFormat="1" ht="13.5" x14ac:dyDescent="0.3"/>
    <row r="9196" customFormat="1" ht="13.5" x14ac:dyDescent="0.3"/>
    <row r="9197" customFormat="1" ht="13.5" x14ac:dyDescent="0.3"/>
    <row r="9198" customFormat="1" ht="13.5" x14ac:dyDescent="0.3"/>
    <row r="9199" customFormat="1" ht="13.5" x14ac:dyDescent="0.3"/>
    <row r="9200" customFormat="1" ht="13.5" x14ac:dyDescent="0.3"/>
    <row r="9201" customFormat="1" ht="13.5" x14ac:dyDescent="0.3"/>
    <row r="9202" customFormat="1" ht="13.5" x14ac:dyDescent="0.3"/>
    <row r="9203" customFormat="1" ht="13.5" x14ac:dyDescent="0.3"/>
    <row r="9204" customFormat="1" ht="13.5" x14ac:dyDescent="0.3"/>
    <row r="9205" customFormat="1" ht="13.5" x14ac:dyDescent="0.3"/>
    <row r="9206" customFormat="1" ht="13.5" x14ac:dyDescent="0.3"/>
    <row r="9207" customFormat="1" ht="13.5" x14ac:dyDescent="0.3"/>
    <row r="9208" customFormat="1" ht="13.5" x14ac:dyDescent="0.3"/>
    <row r="9209" customFormat="1" ht="13.5" x14ac:dyDescent="0.3"/>
    <row r="9210" customFormat="1" ht="13.5" x14ac:dyDescent="0.3"/>
    <row r="9211" customFormat="1" ht="13.5" x14ac:dyDescent="0.3"/>
    <row r="9212" customFormat="1" ht="13.5" x14ac:dyDescent="0.3"/>
    <row r="9213" customFormat="1" ht="13.5" x14ac:dyDescent="0.3"/>
    <row r="9214" customFormat="1" ht="13.5" x14ac:dyDescent="0.3"/>
    <row r="9215" customFormat="1" ht="13.5" x14ac:dyDescent="0.3"/>
    <row r="9216" customFormat="1" ht="13.5" x14ac:dyDescent="0.3"/>
    <row r="9217" customFormat="1" ht="13.5" x14ac:dyDescent="0.3"/>
    <row r="9218" customFormat="1" ht="13.5" x14ac:dyDescent="0.3"/>
    <row r="9219" customFormat="1" ht="13.5" x14ac:dyDescent="0.3"/>
    <row r="9220" customFormat="1" ht="13.5" x14ac:dyDescent="0.3"/>
    <row r="9221" customFormat="1" ht="13.5" x14ac:dyDescent="0.3"/>
    <row r="9222" customFormat="1" ht="13.5" x14ac:dyDescent="0.3"/>
    <row r="9223" customFormat="1" ht="13.5" x14ac:dyDescent="0.3"/>
    <row r="9224" customFormat="1" ht="13.5" x14ac:dyDescent="0.3"/>
    <row r="9225" customFormat="1" ht="13.5" x14ac:dyDescent="0.3"/>
    <row r="9226" customFormat="1" ht="13.5" x14ac:dyDescent="0.3"/>
    <row r="9227" customFormat="1" ht="13.5" x14ac:dyDescent="0.3"/>
    <row r="9228" customFormat="1" ht="13.5" x14ac:dyDescent="0.3"/>
    <row r="9229" customFormat="1" ht="13.5" x14ac:dyDescent="0.3"/>
    <row r="9230" customFormat="1" ht="13.5" x14ac:dyDescent="0.3"/>
    <row r="9231" customFormat="1" ht="13.5" x14ac:dyDescent="0.3"/>
    <row r="9232" customFormat="1" ht="13.5" x14ac:dyDescent="0.3"/>
    <row r="9233" customFormat="1" ht="13.5" x14ac:dyDescent="0.3"/>
    <row r="9234" customFormat="1" ht="13.5" x14ac:dyDescent="0.3"/>
    <row r="9235" customFormat="1" ht="13.5" x14ac:dyDescent="0.3"/>
    <row r="9236" customFormat="1" ht="13.5" x14ac:dyDescent="0.3"/>
    <row r="9237" customFormat="1" ht="13.5" x14ac:dyDescent="0.3"/>
    <row r="9238" customFormat="1" ht="13.5" x14ac:dyDescent="0.3"/>
    <row r="9239" customFormat="1" ht="13.5" x14ac:dyDescent="0.3"/>
    <row r="9240" customFormat="1" ht="13.5" x14ac:dyDescent="0.3"/>
    <row r="9241" customFormat="1" ht="13.5" x14ac:dyDescent="0.3"/>
    <row r="9242" customFormat="1" ht="13.5" x14ac:dyDescent="0.3"/>
    <row r="9243" customFormat="1" ht="13.5" x14ac:dyDescent="0.3"/>
    <row r="9244" customFormat="1" ht="13.5" x14ac:dyDescent="0.3"/>
    <row r="9245" customFormat="1" ht="13.5" x14ac:dyDescent="0.3"/>
    <row r="9246" customFormat="1" ht="13.5" x14ac:dyDescent="0.3"/>
    <row r="9247" customFormat="1" ht="13.5" x14ac:dyDescent="0.3"/>
    <row r="9248" customFormat="1" ht="13.5" x14ac:dyDescent="0.3"/>
    <row r="9249" customFormat="1" ht="13.5" x14ac:dyDescent="0.3"/>
    <row r="9250" customFormat="1" ht="13.5" x14ac:dyDescent="0.3"/>
    <row r="9251" customFormat="1" ht="13.5" x14ac:dyDescent="0.3"/>
    <row r="9252" customFormat="1" ht="13.5" x14ac:dyDescent="0.3"/>
    <row r="9253" customFormat="1" ht="13.5" x14ac:dyDescent="0.3"/>
    <row r="9254" customFormat="1" ht="13.5" x14ac:dyDescent="0.3"/>
    <row r="9255" customFormat="1" ht="13.5" x14ac:dyDescent="0.3"/>
    <row r="9256" customFormat="1" ht="13.5" x14ac:dyDescent="0.3"/>
    <row r="9257" customFormat="1" ht="13.5" x14ac:dyDescent="0.3"/>
    <row r="9258" customFormat="1" ht="13.5" x14ac:dyDescent="0.3"/>
    <row r="9259" customFormat="1" ht="13.5" x14ac:dyDescent="0.3"/>
    <row r="9260" customFormat="1" ht="13.5" x14ac:dyDescent="0.3"/>
    <row r="9261" customFormat="1" ht="13.5" x14ac:dyDescent="0.3"/>
    <row r="9262" customFormat="1" ht="13.5" x14ac:dyDescent="0.3"/>
    <row r="9263" customFormat="1" ht="13.5" x14ac:dyDescent="0.3"/>
    <row r="9264" customFormat="1" ht="13.5" x14ac:dyDescent="0.3"/>
    <row r="9265" customFormat="1" ht="13.5" x14ac:dyDescent="0.3"/>
    <row r="9266" customFormat="1" ht="13.5" x14ac:dyDescent="0.3"/>
    <row r="9267" customFormat="1" ht="13.5" x14ac:dyDescent="0.3"/>
    <row r="9268" customFormat="1" ht="13.5" x14ac:dyDescent="0.3"/>
    <row r="9269" customFormat="1" ht="13.5" x14ac:dyDescent="0.3"/>
    <row r="9270" customFormat="1" ht="13.5" x14ac:dyDescent="0.3"/>
    <row r="9271" customFormat="1" ht="13.5" x14ac:dyDescent="0.3"/>
    <row r="9272" customFormat="1" ht="13.5" x14ac:dyDescent="0.3"/>
    <row r="9273" customFormat="1" ht="13.5" x14ac:dyDescent="0.3"/>
    <row r="9274" customFormat="1" ht="13.5" x14ac:dyDescent="0.3"/>
    <row r="9275" customFormat="1" ht="13.5" x14ac:dyDescent="0.3"/>
    <row r="9276" customFormat="1" ht="13.5" x14ac:dyDescent="0.3"/>
    <row r="9277" customFormat="1" ht="13.5" x14ac:dyDescent="0.3"/>
    <row r="9278" customFormat="1" ht="13.5" x14ac:dyDescent="0.3"/>
    <row r="9279" customFormat="1" ht="13.5" x14ac:dyDescent="0.3"/>
    <row r="9280" customFormat="1" ht="13.5" x14ac:dyDescent="0.3"/>
    <row r="9281" customFormat="1" ht="13.5" x14ac:dyDescent="0.3"/>
    <row r="9282" customFormat="1" ht="13.5" x14ac:dyDescent="0.3"/>
    <row r="9283" customFormat="1" ht="13.5" x14ac:dyDescent="0.3"/>
    <row r="9284" customFormat="1" ht="13.5" x14ac:dyDescent="0.3"/>
    <row r="9285" customFormat="1" ht="13.5" x14ac:dyDescent="0.3"/>
    <row r="9286" customFormat="1" ht="13.5" x14ac:dyDescent="0.3"/>
    <row r="9287" customFormat="1" ht="13.5" x14ac:dyDescent="0.3"/>
    <row r="9288" customFormat="1" ht="13.5" x14ac:dyDescent="0.3"/>
    <row r="9289" customFormat="1" ht="13.5" x14ac:dyDescent="0.3"/>
    <row r="9290" customFormat="1" ht="13.5" x14ac:dyDescent="0.3"/>
    <row r="9291" customFormat="1" ht="13.5" x14ac:dyDescent="0.3"/>
    <row r="9292" customFormat="1" ht="13.5" x14ac:dyDescent="0.3"/>
    <row r="9293" customFormat="1" ht="13.5" x14ac:dyDescent="0.3"/>
    <row r="9294" customFormat="1" ht="13.5" x14ac:dyDescent="0.3"/>
    <row r="9295" customFormat="1" ht="13.5" x14ac:dyDescent="0.3"/>
    <row r="9296" customFormat="1" ht="13.5" x14ac:dyDescent="0.3"/>
    <row r="9297" customFormat="1" ht="13.5" x14ac:dyDescent="0.3"/>
    <row r="9298" customFormat="1" ht="13.5" x14ac:dyDescent="0.3"/>
    <row r="9299" customFormat="1" ht="13.5" x14ac:dyDescent="0.3"/>
    <row r="9300" customFormat="1" ht="13.5" x14ac:dyDescent="0.3"/>
    <row r="9301" customFormat="1" ht="13.5" x14ac:dyDescent="0.3"/>
    <row r="9302" customFormat="1" ht="13.5" x14ac:dyDescent="0.3"/>
    <row r="9303" customFormat="1" ht="13.5" x14ac:dyDescent="0.3"/>
    <row r="9304" customFormat="1" ht="13.5" x14ac:dyDescent="0.3"/>
    <row r="9305" customFormat="1" ht="13.5" x14ac:dyDescent="0.3"/>
    <row r="9306" customFormat="1" ht="13.5" x14ac:dyDescent="0.3"/>
    <row r="9307" customFormat="1" ht="13.5" x14ac:dyDescent="0.3"/>
    <row r="9308" customFormat="1" ht="13.5" x14ac:dyDescent="0.3"/>
    <row r="9309" customFormat="1" ht="13.5" x14ac:dyDescent="0.3"/>
    <row r="9310" customFormat="1" ht="13.5" x14ac:dyDescent="0.3"/>
    <row r="9311" customFormat="1" ht="13.5" x14ac:dyDescent="0.3"/>
    <row r="9312" customFormat="1" ht="13.5" x14ac:dyDescent="0.3"/>
    <row r="9313" customFormat="1" ht="13.5" x14ac:dyDescent="0.3"/>
    <row r="9314" customFormat="1" ht="13.5" x14ac:dyDescent="0.3"/>
    <row r="9315" customFormat="1" ht="13.5" x14ac:dyDescent="0.3"/>
    <row r="9316" customFormat="1" ht="13.5" x14ac:dyDescent="0.3"/>
    <row r="9317" customFormat="1" ht="13.5" x14ac:dyDescent="0.3"/>
    <row r="9318" customFormat="1" ht="13.5" x14ac:dyDescent="0.3"/>
    <row r="9319" customFormat="1" ht="13.5" x14ac:dyDescent="0.3"/>
    <row r="9320" customFormat="1" ht="13.5" x14ac:dyDescent="0.3"/>
    <row r="9321" customFormat="1" ht="13.5" x14ac:dyDescent="0.3"/>
    <row r="9322" customFormat="1" ht="13.5" x14ac:dyDescent="0.3"/>
    <row r="9323" customFormat="1" ht="13.5" x14ac:dyDescent="0.3"/>
    <row r="9324" customFormat="1" ht="13.5" x14ac:dyDescent="0.3"/>
    <row r="9325" customFormat="1" ht="13.5" x14ac:dyDescent="0.3"/>
    <row r="9326" customFormat="1" ht="13.5" x14ac:dyDescent="0.3"/>
    <row r="9327" customFormat="1" ht="13.5" x14ac:dyDescent="0.3"/>
    <row r="9328" customFormat="1" ht="13.5" x14ac:dyDescent="0.3"/>
    <row r="9329" customFormat="1" ht="13.5" x14ac:dyDescent="0.3"/>
    <row r="9330" customFormat="1" ht="13.5" x14ac:dyDescent="0.3"/>
    <row r="9331" customFormat="1" ht="13.5" x14ac:dyDescent="0.3"/>
    <row r="9332" customFormat="1" ht="13.5" x14ac:dyDescent="0.3"/>
    <row r="9333" customFormat="1" ht="13.5" x14ac:dyDescent="0.3"/>
    <row r="9334" customFormat="1" ht="13.5" x14ac:dyDescent="0.3"/>
    <row r="9335" customFormat="1" ht="13.5" x14ac:dyDescent="0.3"/>
    <row r="9336" customFormat="1" ht="13.5" x14ac:dyDescent="0.3"/>
    <row r="9337" customFormat="1" ht="13.5" x14ac:dyDescent="0.3"/>
    <row r="9338" customFormat="1" ht="13.5" x14ac:dyDescent="0.3"/>
    <row r="9339" customFormat="1" ht="13.5" x14ac:dyDescent="0.3"/>
    <row r="9340" customFormat="1" ht="13.5" x14ac:dyDescent="0.3"/>
    <row r="9341" customFormat="1" ht="13.5" x14ac:dyDescent="0.3"/>
    <row r="9342" customFormat="1" ht="13.5" x14ac:dyDescent="0.3"/>
    <row r="9343" customFormat="1" ht="13.5" x14ac:dyDescent="0.3"/>
    <row r="9344" customFormat="1" ht="13.5" x14ac:dyDescent="0.3"/>
    <row r="9345" customFormat="1" ht="13.5" x14ac:dyDescent="0.3"/>
    <row r="9346" customFormat="1" ht="13.5" x14ac:dyDescent="0.3"/>
    <row r="9347" customFormat="1" ht="13.5" x14ac:dyDescent="0.3"/>
    <row r="9348" customFormat="1" ht="13.5" x14ac:dyDescent="0.3"/>
    <row r="9349" customFormat="1" ht="13.5" x14ac:dyDescent="0.3"/>
    <row r="9350" customFormat="1" ht="13.5" x14ac:dyDescent="0.3"/>
    <row r="9351" customFormat="1" ht="13.5" x14ac:dyDescent="0.3"/>
    <row r="9352" customFormat="1" ht="13.5" x14ac:dyDescent="0.3"/>
    <row r="9353" customFormat="1" ht="13.5" x14ac:dyDescent="0.3"/>
    <row r="9354" customFormat="1" ht="13.5" x14ac:dyDescent="0.3"/>
    <row r="9355" customFormat="1" ht="13.5" x14ac:dyDescent="0.3"/>
    <row r="9356" customFormat="1" ht="13.5" x14ac:dyDescent="0.3"/>
    <row r="9357" customFormat="1" ht="13.5" x14ac:dyDescent="0.3"/>
    <row r="9358" customFormat="1" ht="13.5" x14ac:dyDescent="0.3"/>
    <row r="9359" customFormat="1" ht="13.5" x14ac:dyDescent="0.3"/>
    <row r="9360" customFormat="1" ht="13.5" x14ac:dyDescent="0.3"/>
    <row r="9361" customFormat="1" ht="13.5" x14ac:dyDescent="0.3"/>
    <row r="9362" customFormat="1" ht="13.5" x14ac:dyDescent="0.3"/>
    <row r="9363" customFormat="1" ht="13.5" x14ac:dyDescent="0.3"/>
    <row r="9364" customFormat="1" ht="13.5" x14ac:dyDescent="0.3"/>
    <row r="9365" customFormat="1" ht="13.5" x14ac:dyDescent="0.3"/>
    <row r="9366" customFormat="1" ht="13.5" x14ac:dyDescent="0.3"/>
    <row r="9367" customFormat="1" ht="13.5" x14ac:dyDescent="0.3"/>
    <row r="9368" customFormat="1" ht="13.5" x14ac:dyDescent="0.3"/>
    <row r="9369" customFormat="1" ht="13.5" x14ac:dyDescent="0.3"/>
    <row r="9370" customFormat="1" ht="13.5" x14ac:dyDescent="0.3"/>
    <row r="9371" customFormat="1" ht="13.5" x14ac:dyDescent="0.3"/>
    <row r="9372" customFormat="1" ht="13.5" x14ac:dyDescent="0.3"/>
    <row r="9373" customFormat="1" ht="13.5" x14ac:dyDescent="0.3"/>
    <row r="9374" customFormat="1" ht="13.5" x14ac:dyDescent="0.3"/>
    <row r="9375" customFormat="1" ht="13.5" x14ac:dyDescent="0.3"/>
    <row r="9376" customFormat="1" ht="13.5" x14ac:dyDescent="0.3"/>
    <row r="9377" customFormat="1" ht="13.5" x14ac:dyDescent="0.3"/>
    <row r="9378" customFormat="1" ht="13.5" x14ac:dyDescent="0.3"/>
    <row r="9379" customFormat="1" ht="13.5" x14ac:dyDescent="0.3"/>
    <row r="9380" customFormat="1" ht="13.5" x14ac:dyDescent="0.3"/>
    <row r="9381" customFormat="1" ht="13.5" x14ac:dyDescent="0.3"/>
    <row r="9382" customFormat="1" ht="13.5" x14ac:dyDescent="0.3"/>
    <row r="9383" customFormat="1" ht="13.5" x14ac:dyDescent="0.3"/>
    <row r="9384" customFormat="1" ht="13.5" x14ac:dyDescent="0.3"/>
    <row r="9385" customFormat="1" ht="13.5" x14ac:dyDescent="0.3"/>
    <row r="9386" customFormat="1" ht="13.5" x14ac:dyDescent="0.3"/>
    <row r="9387" customFormat="1" ht="13.5" x14ac:dyDescent="0.3"/>
    <row r="9388" customFormat="1" ht="13.5" x14ac:dyDescent="0.3"/>
    <row r="9389" customFormat="1" ht="13.5" x14ac:dyDescent="0.3"/>
    <row r="9390" customFormat="1" ht="13.5" x14ac:dyDescent="0.3"/>
    <row r="9391" customFormat="1" ht="13.5" x14ac:dyDescent="0.3"/>
    <row r="9392" customFormat="1" ht="13.5" x14ac:dyDescent="0.3"/>
    <row r="9393" customFormat="1" ht="13.5" x14ac:dyDescent="0.3"/>
    <row r="9394" customFormat="1" ht="13.5" x14ac:dyDescent="0.3"/>
    <row r="9395" customFormat="1" ht="13.5" x14ac:dyDescent="0.3"/>
    <row r="9396" customFormat="1" ht="13.5" x14ac:dyDescent="0.3"/>
    <row r="9397" customFormat="1" ht="13.5" x14ac:dyDescent="0.3"/>
    <row r="9398" customFormat="1" ht="13.5" x14ac:dyDescent="0.3"/>
    <row r="9399" customFormat="1" ht="13.5" x14ac:dyDescent="0.3"/>
    <row r="9400" customFormat="1" ht="13.5" x14ac:dyDescent="0.3"/>
    <row r="9401" customFormat="1" ht="13.5" x14ac:dyDescent="0.3"/>
    <row r="9402" customFormat="1" ht="13.5" x14ac:dyDescent="0.3"/>
    <row r="9403" customFormat="1" ht="13.5" x14ac:dyDescent="0.3"/>
    <row r="9404" customFormat="1" ht="13.5" x14ac:dyDescent="0.3"/>
    <row r="9405" customFormat="1" ht="13.5" x14ac:dyDescent="0.3"/>
    <row r="9406" customFormat="1" ht="13.5" x14ac:dyDescent="0.3"/>
    <row r="9407" customFormat="1" ht="13.5" x14ac:dyDescent="0.3"/>
    <row r="9408" customFormat="1" ht="13.5" x14ac:dyDescent="0.3"/>
    <row r="9409" customFormat="1" ht="13.5" x14ac:dyDescent="0.3"/>
    <row r="9410" customFormat="1" ht="13.5" x14ac:dyDescent="0.3"/>
    <row r="9411" customFormat="1" ht="13.5" x14ac:dyDescent="0.3"/>
    <row r="9412" customFormat="1" ht="13.5" x14ac:dyDescent="0.3"/>
    <row r="9413" customFormat="1" ht="13.5" x14ac:dyDescent="0.3"/>
    <row r="9414" customFormat="1" ht="13.5" x14ac:dyDescent="0.3"/>
    <row r="9415" customFormat="1" ht="13.5" x14ac:dyDescent="0.3"/>
    <row r="9416" customFormat="1" ht="13.5" x14ac:dyDescent="0.3"/>
    <row r="9417" customFormat="1" ht="13.5" x14ac:dyDescent="0.3"/>
    <row r="9418" customFormat="1" ht="13.5" x14ac:dyDescent="0.3"/>
    <row r="9419" customFormat="1" ht="13.5" x14ac:dyDescent="0.3"/>
    <row r="9420" customFormat="1" ht="13.5" x14ac:dyDescent="0.3"/>
    <row r="9421" customFormat="1" ht="13.5" x14ac:dyDescent="0.3"/>
    <row r="9422" customFormat="1" ht="13.5" x14ac:dyDescent="0.3"/>
    <row r="9423" customFormat="1" ht="13.5" x14ac:dyDescent="0.3"/>
    <row r="9424" customFormat="1" ht="13.5" x14ac:dyDescent="0.3"/>
    <row r="9425" customFormat="1" ht="13.5" x14ac:dyDescent="0.3"/>
    <row r="9426" customFormat="1" ht="13.5" x14ac:dyDescent="0.3"/>
    <row r="9427" customFormat="1" ht="13.5" x14ac:dyDescent="0.3"/>
    <row r="9428" customFormat="1" ht="13.5" x14ac:dyDescent="0.3"/>
    <row r="9429" customFormat="1" ht="13.5" x14ac:dyDescent="0.3"/>
    <row r="9430" customFormat="1" ht="13.5" x14ac:dyDescent="0.3"/>
    <row r="9431" customFormat="1" ht="13.5" x14ac:dyDescent="0.3"/>
    <row r="9432" customFormat="1" ht="13.5" x14ac:dyDescent="0.3"/>
    <row r="9433" customFormat="1" ht="13.5" x14ac:dyDescent="0.3"/>
    <row r="9434" customFormat="1" ht="13.5" x14ac:dyDescent="0.3"/>
    <row r="9435" customFormat="1" ht="13.5" x14ac:dyDescent="0.3"/>
    <row r="9436" customFormat="1" ht="13.5" x14ac:dyDescent="0.3"/>
    <row r="9437" customFormat="1" ht="13.5" x14ac:dyDescent="0.3"/>
    <row r="9438" customFormat="1" ht="13.5" x14ac:dyDescent="0.3"/>
    <row r="9439" customFormat="1" ht="13.5" x14ac:dyDescent="0.3"/>
    <row r="9440" customFormat="1" ht="13.5" x14ac:dyDescent="0.3"/>
    <row r="9441" customFormat="1" ht="13.5" x14ac:dyDescent="0.3"/>
    <row r="9442" customFormat="1" ht="13.5" x14ac:dyDescent="0.3"/>
    <row r="9443" customFormat="1" ht="13.5" x14ac:dyDescent="0.3"/>
    <row r="9444" customFormat="1" ht="13.5" x14ac:dyDescent="0.3"/>
    <row r="9445" customFormat="1" ht="13.5" x14ac:dyDescent="0.3"/>
    <row r="9446" customFormat="1" ht="13.5" x14ac:dyDescent="0.3"/>
    <row r="9447" customFormat="1" ht="13.5" x14ac:dyDescent="0.3"/>
    <row r="9448" customFormat="1" ht="13.5" x14ac:dyDescent="0.3"/>
    <row r="9449" customFormat="1" ht="13.5" x14ac:dyDescent="0.3"/>
    <row r="9450" customFormat="1" ht="13.5" x14ac:dyDescent="0.3"/>
    <row r="9451" customFormat="1" ht="13.5" x14ac:dyDescent="0.3"/>
    <row r="9452" customFormat="1" ht="13.5" x14ac:dyDescent="0.3"/>
    <row r="9453" customFormat="1" ht="13.5" x14ac:dyDescent="0.3"/>
    <row r="9454" customFormat="1" ht="13.5" x14ac:dyDescent="0.3"/>
    <row r="9455" customFormat="1" ht="13.5" x14ac:dyDescent="0.3"/>
    <row r="9456" customFormat="1" ht="13.5" x14ac:dyDescent="0.3"/>
    <row r="9457" customFormat="1" ht="13.5" x14ac:dyDescent="0.3"/>
    <row r="9458" customFormat="1" ht="13.5" x14ac:dyDescent="0.3"/>
    <row r="9459" customFormat="1" ht="13.5" x14ac:dyDescent="0.3"/>
    <row r="9460" customFormat="1" ht="13.5" x14ac:dyDescent="0.3"/>
    <row r="9461" customFormat="1" ht="13.5" x14ac:dyDescent="0.3"/>
    <row r="9462" customFormat="1" ht="13.5" x14ac:dyDescent="0.3"/>
    <row r="9463" customFormat="1" ht="13.5" x14ac:dyDescent="0.3"/>
    <row r="9464" customFormat="1" ht="13.5" x14ac:dyDescent="0.3"/>
    <row r="9465" customFormat="1" ht="13.5" x14ac:dyDescent="0.3"/>
    <row r="9466" customFormat="1" ht="13.5" x14ac:dyDescent="0.3"/>
    <row r="9467" customFormat="1" ht="13.5" x14ac:dyDescent="0.3"/>
    <row r="9468" customFormat="1" ht="13.5" x14ac:dyDescent="0.3"/>
    <row r="9469" customFormat="1" ht="13.5" x14ac:dyDescent="0.3"/>
    <row r="9470" customFormat="1" ht="13.5" x14ac:dyDescent="0.3"/>
    <row r="9471" customFormat="1" ht="13.5" x14ac:dyDescent="0.3"/>
    <row r="9472" customFormat="1" ht="13.5" x14ac:dyDescent="0.3"/>
    <row r="9473" customFormat="1" ht="13.5" x14ac:dyDescent="0.3"/>
    <row r="9474" customFormat="1" ht="13.5" x14ac:dyDescent="0.3"/>
    <row r="9475" customFormat="1" ht="13.5" x14ac:dyDescent="0.3"/>
    <row r="9476" customFormat="1" ht="13.5" x14ac:dyDescent="0.3"/>
    <row r="9477" customFormat="1" ht="13.5" x14ac:dyDescent="0.3"/>
    <row r="9478" customFormat="1" ht="13.5" x14ac:dyDescent="0.3"/>
    <row r="9479" customFormat="1" ht="13.5" x14ac:dyDescent="0.3"/>
    <row r="9480" customFormat="1" ht="13.5" x14ac:dyDescent="0.3"/>
    <row r="9481" customFormat="1" ht="13.5" x14ac:dyDescent="0.3"/>
    <row r="9482" customFormat="1" ht="13.5" x14ac:dyDescent="0.3"/>
    <row r="9483" customFormat="1" ht="13.5" x14ac:dyDescent="0.3"/>
    <row r="9484" customFormat="1" ht="13.5" x14ac:dyDescent="0.3"/>
    <row r="9485" customFormat="1" ht="13.5" x14ac:dyDescent="0.3"/>
    <row r="9486" customFormat="1" ht="13.5" x14ac:dyDescent="0.3"/>
    <row r="9487" customFormat="1" ht="13.5" x14ac:dyDescent="0.3"/>
    <row r="9488" customFormat="1" ht="13.5" x14ac:dyDescent="0.3"/>
    <row r="9489" customFormat="1" ht="13.5" x14ac:dyDescent="0.3"/>
    <row r="9490" customFormat="1" ht="13.5" x14ac:dyDescent="0.3"/>
    <row r="9491" customFormat="1" ht="13.5" x14ac:dyDescent="0.3"/>
    <row r="9492" customFormat="1" ht="13.5" x14ac:dyDescent="0.3"/>
    <row r="9493" customFormat="1" ht="13.5" x14ac:dyDescent="0.3"/>
    <row r="9494" customFormat="1" ht="13.5" x14ac:dyDescent="0.3"/>
    <row r="9495" customFormat="1" ht="13.5" x14ac:dyDescent="0.3"/>
    <row r="9496" customFormat="1" ht="13.5" x14ac:dyDescent="0.3"/>
    <row r="9497" customFormat="1" ht="13.5" x14ac:dyDescent="0.3"/>
    <row r="9498" customFormat="1" ht="13.5" x14ac:dyDescent="0.3"/>
    <row r="9499" customFormat="1" ht="13.5" x14ac:dyDescent="0.3"/>
    <row r="9500" customFormat="1" ht="13.5" x14ac:dyDescent="0.3"/>
    <row r="9501" customFormat="1" ht="13.5" x14ac:dyDescent="0.3"/>
    <row r="9502" customFormat="1" ht="13.5" x14ac:dyDescent="0.3"/>
    <row r="9503" customFormat="1" ht="13.5" x14ac:dyDescent="0.3"/>
    <row r="9504" customFormat="1" ht="13.5" x14ac:dyDescent="0.3"/>
    <row r="9505" customFormat="1" ht="13.5" x14ac:dyDescent="0.3"/>
    <row r="9506" customFormat="1" ht="13.5" x14ac:dyDescent="0.3"/>
    <row r="9507" customFormat="1" ht="13.5" x14ac:dyDescent="0.3"/>
    <row r="9508" customFormat="1" ht="13.5" x14ac:dyDescent="0.3"/>
    <row r="9509" customFormat="1" ht="13.5" x14ac:dyDescent="0.3"/>
    <row r="9510" customFormat="1" ht="13.5" x14ac:dyDescent="0.3"/>
    <row r="9511" customFormat="1" ht="13.5" x14ac:dyDescent="0.3"/>
    <row r="9512" customFormat="1" ht="13.5" x14ac:dyDescent="0.3"/>
    <row r="9513" customFormat="1" ht="13.5" x14ac:dyDescent="0.3"/>
    <row r="9514" customFormat="1" ht="13.5" x14ac:dyDescent="0.3"/>
    <row r="9515" customFormat="1" ht="13.5" x14ac:dyDescent="0.3"/>
    <row r="9516" customFormat="1" ht="13.5" x14ac:dyDescent="0.3"/>
    <row r="9517" customFormat="1" ht="13.5" x14ac:dyDescent="0.3"/>
    <row r="9518" customFormat="1" ht="13.5" x14ac:dyDescent="0.3"/>
    <row r="9519" customFormat="1" ht="13.5" x14ac:dyDescent="0.3"/>
    <row r="9520" customFormat="1" ht="13.5" x14ac:dyDescent="0.3"/>
    <row r="9521" customFormat="1" ht="13.5" x14ac:dyDescent="0.3"/>
    <row r="9522" customFormat="1" ht="13.5" x14ac:dyDescent="0.3"/>
    <row r="9523" customFormat="1" ht="13.5" x14ac:dyDescent="0.3"/>
    <row r="9524" customFormat="1" ht="13.5" x14ac:dyDescent="0.3"/>
    <row r="9525" customFormat="1" ht="13.5" x14ac:dyDescent="0.3"/>
    <row r="9526" customFormat="1" ht="13.5" x14ac:dyDescent="0.3"/>
    <row r="9527" customFormat="1" ht="13.5" x14ac:dyDescent="0.3"/>
    <row r="9528" customFormat="1" ht="13.5" x14ac:dyDescent="0.3"/>
    <row r="9529" customFormat="1" ht="13.5" x14ac:dyDescent="0.3"/>
    <row r="9530" customFormat="1" ht="13.5" x14ac:dyDescent="0.3"/>
    <row r="9531" customFormat="1" ht="13.5" x14ac:dyDescent="0.3"/>
    <row r="9532" customFormat="1" ht="13.5" x14ac:dyDescent="0.3"/>
    <row r="9533" customFormat="1" ht="13.5" x14ac:dyDescent="0.3"/>
    <row r="9534" customFormat="1" ht="13.5" x14ac:dyDescent="0.3"/>
    <row r="9535" customFormat="1" ht="13.5" x14ac:dyDescent="0.3"/>
    <row r="9536" customFormat="1" ht="13.5" x14ac:dyDescent="0.3"/>
    <row r="9537" customFormat="1" ht="13.5" x14ac:dyDescent="0.3"/>
    <row r="9538" customFormat="1" ht="13.5" x14ac:dyDescent="0.3"/>
    <row r="9539" customFormat="1" ht="13.5" x14ac:dyDescent="0.3"/>
    <row r="9540" customFormat="1" ht="13.5" x14ac:dyDescent="0.3"/>
    <row r="9541" customFormat="1" ht="13.5" x14ac:dyDescent="0.3"/>
    <row r="9542" customFormat="1" ht="13.5" x14ac:dyDescent="0.3"/>
    <row r="9543" customFormat="1" ht="13.5" x14ac:dyDescent="0.3"/>
    <row r="9544" customFormat="1" ht="13.5" x14ac:dyDescent="0.3"/>
    <row r="9545" customFormat="1" ht="13.5" x14ac:dyDescent="0.3"/>
    <row r="9546" customFormat="1" ht="13.5" x14ac:dyDescent="0.3"/>
    <row r="9547" customFormat="1" ht="13.5" x14ac:dyDescent="0.3"/>
    <row r="9548" customFormat="1" ht="13.5" x14ac:dyDescent="0.3"/>
    <row r="9549" customFormat="1" ht="13.5" x14ac:dyDescent="0.3"/>
    <row r="9550" customFormat="1" ht="13.5" x14ac:dyDescent="0.3"/>
    <row r="9551" customFormat="1" ht="13.5" x14ac:dyDescent="0.3"/>
    <row r="9552" customFormat="1" ht="13.5" x14ac:dyDescent="0.3"/>
    <row r="9553" customFormat="1" ht="13.5" x14ac:dyDescent="0.3"/>
    <row r="9554" customFormat="1" ht="13.5" x14ac:dyDescent="0.3"/>
    <row r="9555" customFormat="1" ht="13.5" x14ac:dyDescent="0.3"/>
    <row r="9556" customFormat="1" ht="13.5" x14ac:dyDescent="0.3"/>
    <row r="9557" customFormat="1" ht="13.5" x14ac:dyDescent="0.3"/>
    <row r="9558" customFormat="1" ht="13.5" x14ac:dyDescent="0.3"/>
    <row r="9559" customFormat="1" ht="13.5" x14ac:dyDescent="0.3"/>
    <row r="9560" customFormat="1" ht="13.5" x14ac:dyDescent="0.3"/>
    <row r="9561" customFormat="1" ht="13.5" x14ac:dyDescent="0.3"/>
    <row r="9562" customFormat="1" ht="13.5" x14ac:dyDescent="0.3"/>
    <row r="9563" customFormat="1" ht="13.5" x14ac:dyDescent="0.3"/>
    <row r="9564" customFormat="1" ht="13.5" x14ac:dyDescent="0.3"/>
    <row r="9565" customFormat="1" ht="13.5" x14ac:dyDescent="0.3"/>
    <row r="9566" customFormat="1" ht="13.5" x14ac:dyDescent="0.3"/>
    <row r="9567" customFormat="1" ht="13.5" x14ac:dyDescent="0.3"/>
    <row r="9568" customFormat="1" ht="13.5" x14ac:dyDescent="0.3"/>
    <row r="9569" customFormat="1" ht="13.5" x14ac:dyDescent="0.3"/>
    <row r="9570" customFormat="1" ht="13.5" x14ac:dyDescent="0.3"/>
    <row r="9571" customFormat="1" ht="13.5" x14ac:dyDescent="0.3"/>
    <row r="9572" customFormat="1" ht="13.5" x14ac:dyDescent="0.3"/>
    <row r="9573" customFormat="1" ht="13.5" x14ac:dyDescent="0.3"/>
    <row r="9574" customFormat="1" ht="13.5" x14ac:dyDescent="0.3"/>
    <row r="9575" customFormat="1" ht="13.5" x14ac:dyDescent="0.3"/>
    <row r="9576" customFormat="1" ht="13.5" x14ac:dyDescent="0.3"/>
    <row r="9577" customFormat="1" ht="13.5" x14ac:dyDescent="0.3"/>
    <row r="9578" customFormat="1" ht="13.5" x14ac:dyDescent="0.3"/>
    <row r="9579" customFormat="1" ht="13.5" x14ac:dyDescent="0.3"/>
    <row r="9580" customFormat="1" ht="13.5" x14ac:dyDescent="0.3"/>
    <row r="9581" customFormat="1" ht="13.5" x14ac:dyDescent="0.3"/>
    <row r="9582" customFormat="1" ht="13.5" x14ac:dyDescent="0.3"/>
    <row r="9583" customFormat="1" ht="13.5" x14ac:dyDescent="0.3"/>
    <row r="9584" customFormat="1" ht="13.5" x14ac:dyDescent="0.3"/>
    <row r="9585" customFormat="1" ht="13.5" x14ac:dyDescent="0.3"/>
    <row r="9586" customFormat="1" ht="13.5" x14ac:dyDescent="0.3"/>
    <row r="9587" customFormat="1" ht="13.5" x14ac:dyDescent="0.3"/>
    <row r="9588" customFormat="1" ht="13.5" x14ac:dyDescent="0.3"/>
    <row r="9589" customFormat="1" ht="13.5" x14ac:dyDescent="0.3"/>
    <row r="9590" customFormat="1" ht="13.5" x14ac:dyDescent="0.3"/>
    <row r="9591" customFormat="1" ht="13.5" x14ac:dyDescent="0.3"/>
    <row r="9592" customFormat="1" ht="13.5" x14ac:dyDescent="0.3"/>
    <row r="9593" customFormat="1" ht="13.5" x14ac:dyDescent="0.3"/>
    <row r="9594" customFormat="1" ht="13.5" x14ac:dyDescent="0.3"/>
    <row r="9595" customFormat="1" ht="13.5" x14ac:dyDescent="0.3"/>
    <row r="9596" customFormat="1" ht="13.5" x14ac:dyDescent="0.3"/>
    <row r="9597" customFormat="1" ht="13.5" x14ac:dyDescent="0.3"/>
    <row r="9598" customFormat="1" ht="13.5" x14ac:dyDescent="0.3"/>
    <row r="9599" customFormat="1" ht="13.5" x14ac:dyDescent="0.3"/>
    <row r="9600" customFormat="1" ht="13.5" x14ac:dyDescent="0.3"/>
    <row r="9601" customFormat="1" ht="13.5" x14ac:dyDescent="0.3"/>
    <row r="9602" customFormat="1" ht="13.5" x14ac:dyDescent="0.3"/>
    <row r="9603" customFormat="1" ht="13.5" x14ac:dyDescent="0.3"/>
    <row r="9604" customFormat="1" ht="13.5" x14ac:dyDescent="0.3"/>
    <row r="9605" customFormat="1" ht="13.5" x14ac:dyDescent="0.3"/>
    <row r="9606" customFormat="1" ht="13.5" x14ac:dyDescent="0.3"/>
    <row r="9607" customFormat="1" ht="13.5" x14ac:dyDescent="0.3"/>
    <row r="9608" customFormat="1" ht="13.5" x14ac:dyDescent="0.3"/>
    <row r="9609" customFormat="1" ht="13.5" x14ac:dyDescent="0.3"/>
    <row r="9610" customFormat="1" ht="13.5" x14ac:dyDescent="0.3"/>
    <row r="9611" customFormat="1" ht="13.5" x14ac:dyDescent="0.3"/>
    <row r="9612" customFormat="1" ht="13.5" x14ac:dyDescent="0.3"/>
    <row r="9613" customFormat="1" ht="13.5" x14ac:dyDescent="0.3"/>
    <row r="9614" customFormat="1" ht="13.5" x14ac:dyDescent="0.3"/>
    <row r="9615" customFormat="1" ht="13.5" x14ac:dyDescent="0.3"/>
    <row r="9616" customFormat="1" ht="13.5" x14ac:dyDescent="0.3"/>
    <row r="9617" customFormat="1" ht="13.5" x14ac:dyDescent="0.3"/>
    <row r="9618" customFormat="1" ht="13.5" x14ac:dyDescent="0.3"/>
    <row r="9619" customFormat="1" ht="13.5" x14ac:dyDescent="0.3"/>
    <row r="9620" customFormat="1" ht="13.5" x14ac:dyDescent="0.3"/>
    <row r="9621" customFormat="1" ht="13.5" x14ac:dyDescent="0.3"/>
    <row r="9622" customFormat="1" ht="13.5" x14ac:dyDescent="0.3"/>
    <row r="9623" customFormat="1" ht="13.5" x14ac:dyDescent="0.3"/>
    <row r="9624" customFormat="1" ht="13.5" x14ac:dyDescent="0.3"/>
    <row r="9625" customFormat="1" ht="13.5" x14ac:dyDescent="0.3"/>
    <row r="9626" customFormat="1" ht="13.5" x14ac:dyDescent="0.3"/>
    <row r="9627" customFormat="1" ht="13.5" x14ac:dyDescent="0.3"/>
    <row r="9628" customFormat="1" ht="13.5" x14ac:dyDescent="0.3"/>
    <row r="9629" customFormat="1" ht="13.5" x14ac:dyDescent="0.3"/>
    <row r="9630" customFormat="1" ht="13.5" x14ac:dyDescent="0.3"/>
    <row r="9631" customFormat="1" ht="13.5" x14ac:dyDescent="0.3"/>
    <row r="9632" customFormat="1" ht="13.5" x14ac:dyDescent="0.3"/>
    <row r="9633" customFormat="1" ht="13.5" x14ac:dyDescent="0.3"/>
    <row r="9634" customFormat="1" ht="13.5" x14ac:dyDescent="0.3"/>
    <row r="9635" customFormat="1" ht="13.5" x14ac:dyDescent="0.3"/>
    <row r="9636" customFormat="1" ht="13.5" x14ac:dyDescent="0.3"/>
    <row r="9637" customFormat="1" ht="13.5" x14ac:dyDescent="0.3"/>
    <row r="9638" customFormat="1" ht="13.5" x14ac:dyDescent="0.3"/>
    <row r="9639" customFormat="1" ht="13.5" x14ac:dyDescent="0.3"/>
    <row r="9640" customFormat="1" ht="13.5" x14ac:dyDescent="0.3"/>
    <row r="9641" customFormat="1" ht="13.5" x14ac:dyDescent="0.3"/>
    <row r="9642" customFormat="1" ht="13.5" x14ac:dyDescent="0.3"/>
    <row r="9643" customFormat="1" ht="13.5" x14ac:dyDescent="0.3"/>
    <row r="9644" customFormat="1" ht="13.5" x14ac:dyDescent="0.3"/>
    <row r="9645" customFormat="1" ht="13.5" x14ac:dyDescent="0.3"/>
    <row r="9646" customFormat="1" ht="13.5" x14ac:dyDescent="0.3"/>
    <row r="9647" customFormat="1" ht="13.5" x14ac:dyDescent="0.3"/>
    <row r="9648" customFormat="1" ht="13.5" x14ac:dyDescent="0.3"/>
    <row r="9649" customFormat="1" ht="13.5" x14ac:dyDescent="0.3"/>
    <row r="9650" customFormat="1" ht="13.5" x14ac:dyDescent="0.3"/>
    <row r="9651" customFormat="1" ht="13.5" x14ac:dyDescent="0.3"/>
    <row r="9652" customFormat="1" ht="13.5" x14ac:dyDescent="0.3"/>
    <row r="9653" customFormat="1" ht="13.5" x14ac:dyDescent="0.3"/>
    <row r="9654" customFormat="1" ht="13.5" x14ac:dyDescent="0.3"/>
    <row r="9655" customFormat="1" ht="13.5" x14ac:dyDescent="0.3"/>
    <row r="9656" customFormat="1" ht="13.5" x14ac:dyDescent="0.3"/>
    <row r="9657" customFormat="1" ht="13.5" x14ac:dyDescent="0.3"/>
    <row r="9658" customFormat="1" ht="13.5" x14ac:dyDescent="0.3"/>
    <row r="9659" customFormat="1" ht="13.5" x14ac:dyDescent="0.3"/>
    <row r="9660" customFormat="1" ht="13.5" x14ac:dyDescent="0.3"/>
    <row r="9661" customFormat="1" ht="13.5" x14ac:dyDescent="0.3"/>
    <row r="9662" customFormat="1" ht="13.5" x14ac:dyDescent="0.3"/>
    <row r="9663" customFormat="1" ht="13.5" x14ac:dyDescent="0.3"/>
    <row r="9664" customFormat="1" ht="13.5" x14ac:dyDescent="0.3"/>
    <row r="9665" customFormat="1" ht="13.5" x14ac:dyDescent="0.3"/>
    <row r="9666" customFormat="1" ht="13.5" x14ac:dyDescent="0.3"/>
    <row r="9667" customFormat="1" ht="13.5" x14ac:dyDescent="0.3"/>
    <row r="9668" customFormat="1" ht="13.5" x14ac:dyDescent="0.3"/>
    <row r="9669" customFormat="1" ht="13.5" x14ac:dyDescent="0.3"/>
    <row r="9670" customFormat="1" ht="13.5" x14ac:dyDescent="0.3"/>
    <row r="9671" customFormat="1" ht="13.5" x14ac:dyDescent="0.3"/>
    <row r="9672" customFormat="1" ht="13.5" x14ac:dyDescent="0.3"/>
    <row r="9673" customFormat="1" ht="13.5" x14ac:dyDescent="0.3"/>
    <row r="9674" customFormat="1" ht="13.5" x14ac:dyDescent="0.3"/>
    <row r="9675" customFormat="1" ht="13.5" x14ac:dyDescent="0.3"/>
    <row r="9676" customFormat="1" ht="13.5" x14ac:dyDescent="0.3"/>
    <row r="9677" customFormat="1" ht="13.5" x14ac:dyDescent="0.3"/>
    <row r="9678" customFormat="1" ht="13.5" x14ac:dyDescent="0.3"/>
    <row r="9679" customFormat="1" ht="13.5" x14ac:dyDescent="0.3"/>
    <row r="9680" customFormat="1" ht="13.5" x14ac:dyDescent="0.3"/>
    <row r="9681" customFormat="1" ht="13.5" x14ac:dyDescent="0.3"/>
    <row r="9682" customFormat="1" ht="13.5" x14ac:dyDescent="0.3"/>
    <row r="9683" customFormat="1" ht="13.5" x14ac:dyDescent="0.3"/>
    <row r="9684" customFormat="1" ht="13.5" x14ac:dyDescent="0.3"/>
    <row r="9685" customFormat="1" ht="13.5" x14ac:dyDescent="0.3"/>
    <row r="9686" customFormat="1" ht="13.5" x14ac:dyDescent="0.3"/>
    <row r="9687" customFormat="1" ht="13.5" x14ac:dyDescent="0.3"/>
    <row r="9688" customFormat="1" ht="13.5" x14ac:dyDescent="0.3"/>
    <row r="9689" customFormat="1" ht="13.5" x14ac:dyDescent="0.3"/>
    <row r="9690" customFormat="1" ht="13.5" x14ac:dyDescent="0.3"/>
    <row r="9691" customFormat="1" ht="13.5" x14ac:dyDescent="0.3"/>
    <row r="9692" customFormat="1" ht="13.5" x14ac:dyDescent="0.3"/>
    <row r="9693" customFormat="1" ht="13.5" x14ac:dyDescent="0.3"/>
    <row r="9694" customFormat="1" ht="13.5" x14ac:dyDescent="0.3"/>
    <row r="9695" customFormat="1" ht="13.5" x14ac:dyDescent="0.3"/>
    <row r="9696" customFormat="1" ht="13.5" x14ac:dyDescent="0.3"/>
    <row r="9697" customFormat="1" ht="13.5" x14ac:dyDescent="0.3"/>
    <row r="9698" customFormat="1" ht="13.5" x14ac:dyDescent="0.3"/>
    <row r="9699" customFormat="1" ht="13.5" x14ac:dyDescent="0.3"/>
    <row r="9700" customFormat="1" ht="13.5" x14ac:dyDescent="0.3"/>
    <row r="9701" customFormat="1" ht="13.5" x14ac:dyDescent="0.3"/>
    <row r="9702" customFormat="1" ht="13.5" x14ac:dyDescent="0.3"/>
    <row r="9703" customFormat="1" ht="13.5" x14ac:dyDescent="0.3"/>
    <row r="9704" customFormat="1" ht="13.5" x14ac:dyDescent="0.3"/>
    <row r="9705" customFormat="1" ht="13.5" x14ac:dyDescent="0.3"/>
    <row r="9706" customFormat="1" ht="13.5" x14ac:dyDescent="0.3"/>
    <row r="9707" customFormat="1" ht="13.5" x14ac:dyDescent="0.3"/>
    <row r="9708" customFormat="1" ht="13.5" x14ac:dyDescent="0.3"/>
    <row r="9709" customFormat="1" ht="13.5" x14ac:dyDescent="0.3"/>
    <row r="9710" customFormat="1" ht="13.5" x14ac:dyDescent="0.3"/>
    <row r="9711" customFormat="1" ht="13.5" x14ac:dyDescent="0.3"/>
    <row r="9712" customFormat="1" ht="13.5" x14ac:dyDescent="0.3"/>
    <row r="9713" customFormat="1" ht="13.5" x14ac:dyDescent="0.3"/>
    <row r="9714" customFormat="1" ht="13.5" x14ac:dyDescent="0.3"/>
    <row r="9715" customFormat="1" ht="13.5" x14ac:dyDescent="0.3"/>
    <row r="9716" customFormat="1" ht="13.5" x14ac:dyDescent="0.3"/>
    <row r="9717" customFormat="1" ht="13.5" x14ac:dyDescent="0.3"/>
    <row r="9718" customFormat="1" ht="13.5" x14ac:dyDescent="0.3"/>
    <row r="9719" customFormat="1" ht="13.5" x14ac:dyDescent="0.3"/>
    <row r="9720" customFormat="1" ht="13.5" x14ac:dyDescent="0.3"/>
    <row r="9721" customFormat="1" ht="13.5" x14ac:dyDescent="0.3"/>
    <row r="9722" customFormat="1" ht="13.5" x14ac:dyDescent="0.3"/>
    <row r="9723" customFormat="1" ht="13.5" x14ac:dyDescent="0.3"/>
    <row r="9724" customFormat="1" ht="13.5" x14ac:dyDescent="0.3"/>
    <row r="9725" customFormat="1" ht="13.5" x14ac:dyDescent="0.3"/>
    <row r="9726" customFormat="1" ht="13.5" x14ac:dyDescent="0.3"/>
    <row r="9727" customFormat="1" ht="13.5" x14ac:dyDescent="0.3"/>
    <row r="9728" customFormat="1" ht="13.5" x14ac:dyDescent="0.3"/>
    <row r="9729" customFormat="1" ht="13.5" x14ac:dyDescent="0.3"/>
    <row r="9730" customFormat="1" ht="13.5" x14ac:dyDescent="0.3"/>
    <row r="9731" customFormat="1" ht="13.5" x14ac:dyDescent="0.3"/>
    <row r="9732" customFormat="1" ht="13.5" x14ac:dyDescent="0.3"/>
    <row r="9733" customFormat="1" ht="13.5" x14ac:dyDescent="0.3"/>
    <row r="9734" customFormat="1" ht="13.5" x14ac:dyDescent="0.3"/>
    <row r="9735" customFormat="1" ht="13.5" x14ac:dyDescent="0.3"/>
    <row r="9736" customFormat="1" ht="13.5" x14ac:dyDescent="0.3"/>
    <row r="9737" customFormat="1" ht="13.5" x14ac:dyDescent="0.3"/>
    <row r="9738" customFormat="1" ht="13.5" x14ac:dyDescent="0.3"/>
    <row r="9739" customFormat="1" ht="13.5" x14ac:dyDescent="0.3"/>
    <row r="9740" customFormat="1" ht="13.5" x14ac:dyDescent="0.3"/>
    <row r="9741" customFormat="1" ht="13.5" x14ac:dyDescent="0.3"/>
    <row r="9742" customFormat="1" ht="13.5" x14ac:dyDescent="0.3"/>
    <row r="9743" customFormat="1" ht="13.5" x14ac:dyDescent="0.3"/>
    <row r="9744" customFormat="1" ht="13.5" x14ac:dyDescent="0.3"/>
    <row r="9745" customFormat="1" ht="13.5" x14ac:dyDescent="0.3"/>
    <row r="9746" customFormat="1" ht="13.5" x14ac:dyDescent="0.3"/>
    <row r="9747" customFormat="1" ht="13.5" x14ac:dyDescent="0.3"/>
    <row r="9748" customFormat="1" ht="13.5" x14ac:dyDescent="0.3"/>
    <row r="9749" customFormat="1" ht="13.5" x14ac:dyDescent="0.3"/>
    <row r="9750" customFormat="1" ht="13.5" x14ac:dyDescent="0.3"/>
    <row r="9751" customFormat="1" ht="13.5" x14ac:dyDescent="0.3"/>
    <row r="9752" customFormat="1" ht="13.5" x14ac:dyDescent="0.3"/>
    <row r="9753" customFormat="1" ht="13.5" x14ac:dyDescent="0.3"/>
    <row r="9754" customFormat="1" ht="13.5" x14ac:dyDescent="0.3"/>
    <row r="9755" customFormat="1" ht="13.5" x14ac:dyDescent="0.3"/>
    <row r="9756" customFormat="1" ht="13.5" x14ac:dyDescent="0.3"/>
    <row r="9757" customFormat="1" ht="13.5" x14ac:dyDescent="0.3"/>
    <row r="9758" customFormat="1" ht="13.5" x14ac:dyDescent="0.3"/>
    <row r="9759" customFormat="1" ht="13.5" x14ac:dyDescent="0.3"/>
    <row r="9760" customFormat="1" ht="13.5" x14ac:dyDescent="0.3"/>
    <row r="9761" customFormat="1" ht="13.5" x14ac:dyDescent="0.3"/>
    <row r="9762" customFormat="1" ht="13.5" x14ac:dyDescent="0.3"/>
    <row r="9763" customFormat="1" ht="13.5" x14ac:dyDescent="0.3"/>
    <row r="9764" customFormat="1" ht="13.5" x14ac:dyDescent="0.3"/>
    <row r="9765" customFormat="1" ht="13.5" x14ac:dyDescent="0.3"/>
    <row r="9766" customFormat="1" ht="13.5" x14ac:dyDescent="0.3"/>
    <row r="9767" customFormat="1" ht="13.5" x14ac:dyDescent="0.3"/>
    <row r="9768" customFormat="1" ht="13.5" x14ac:dyDescent="0.3"/>
    <row r="9769" customFormat="1" ht="13.5" x14ac:dyDescent="0.3"/>
    <row r="9770" customFormat="1" ht="13.5" x14ac:dyDescent="0.3"/>
    <row r="9771" customFormat="1" ht="13.5" x14ac:dyDescent="0.3"/>
    <row r="9772" customFormat="1" ht="13.5" x14ac:dyDescent="0.3"/>
    <row r="9773" customFormat="1" ht="13.5" x14ac:dyDescent="0.3"/>
    <row r="9774" customFormat="1" ht="13.5" x14ac:dyDescent="0.3"/>
    <row r="9775" customFormat="1" ht="13.5" x14ac:dyDescent="0.3"/>
    <row r="9776" customFormat="1" ht="13.5" x14ac:dyDescent="0.3"/>
    <row r="9777" customFormat="1" ht="13.5" x14ac:dyDescent="0.3"/>
    <row r="9778" customFormat="1" ht="13.5" x14ac:dyDescent="0.3"/>
    <row r="9779" customFormat="1" ht="13.5" x14ac:dyDescent="0.3"/>
    <row r="9780" customFormat="1" ht="13.5" x14ac:dyDescent="0.3"/>
    <row r="9781" customFormat="1" ht="13.5" x14ac:dyDescent="0.3"/>
    <row r="9782" customFormat="1" ht="13.5" x14ac:dyDescent="0.3"/>
    <row r="9783" customFormat="1" ht="13.5" x14ac:dyDescent="0.3"/>
    <row r="9784" customFormat="1" ht="13.5" x14ac:dyDescent="0.3"/>
    <row r="9785" customFormat="1" ht="13.5" x14ac:dyDescent="0.3"/>
    <row r="9786" customFormat="1" ht="13.5" x14ac:dyDescent="0.3"/>
    <row r="9787" customFormat="1" ht="13.5" x14ac:dyDescent="0.3"/>
    <row r="9788" customFormat="1" ht="13.5" x14ac:dyDescent="0.3"/>
    <row r="9789" customFormat="1" ht="13.5" x14ac:dyDescent="0.3"/>
    <row r="9790" customFormat="1" ht="13.5" x14ac:dyDescent="0.3"/>
    <row r="9791" customFormat="1" ht="13.5" x14ac:dyDescent="0.3"/>
    <row r="9792" customFormat="1" ht="13.5" x14ac:dyDescent="0.3"/>
    <row r="9793" customFormat="1" ht="13.5" x14ac:dyDescent="0.3"/>
    <row r="9794" customFormat="1" ht="13.5" x14ac:dyDescent="0.3"/>
    <row r="9795" customFormat="1" ht="13.5" x14ac:dyDescent="0.3"/>
    <row r="9796" customFormat="1" ht="13.5" x14ac:dyDescent="0.3"/>
    <row r="9797" customFormat="1" ht="13.5" x14ac:dyDescent="0.3"/>
    <row r="9798" customFormat="1" ht="13.5" x14ac:dyDescent="0.3"/>
    <row r="9799" customFormat="1" ht="13.5" x14ac:dyDescent="0.3"/>
    <row r="9800" customFormat="1" ht="13.5" x14ac:dyDescent="0.3"/>
    <row r="9801" customFormat="1" ht="13.5" x14ac:dyDescent="0.3"/>
    <row r="9802" customFormat="1" ht="13.5" x14ac:dyDescent="0.3"/>
    <row r="9803" customFormat="1" ht="13.5" x14ac:dyDescent="0.3"/>
    <row r="9804" customFormat="1" ht="13.5" x14ac:dyDescent="0.3"/>
    <row r="9805" customFormat="1" ht="13.5" x14ac:dyDescent="0.3"/>
    <row r="9806" customFormat="1" ht="13.5" x14ac:dyDescent="0.3"/>
    <row r="9807" customFormat="1" ht="13.5" x14ac:dyDescent="0.3"/>
    <row r="9808" customFormat="1" ht="13.5" x14ac:dyDescent="0.3"/>
    <row r="9809" customFormat="1" ht="13.5" x14ac:dyDescent="0.3"/>
    <row r="9810" customFormat="1" ht="13.5" x14ac:dyDescent="0.3"/>
    <row r="9811" customFormat="1" ht="13.5" x14ac:dyDescent="0.3"/>
    <row r="9812" customFormat="1" ht="13.5" x14ac:dyDescent="0.3"/>
    <row r="9813" customFormat="1" ht="13.5" x14ac:dyDescent="0.3"/>
    <row r="9814" customFormat="1" ht="13.5" x14ac:dyDescent="0.3"/>
    <row r="9815" customFormat="1" ht="13.5" x14ac:dyDescent="0.3"/>
    <row r="9816" customFormat="1" ht="13.5" x14ac:dyDescent="0.3"/>
    <row r="9817" customFormat="1" ht="13.5" x14ac:dyDescent="0.3"/>
    <row r="9818" customFormat="1" ht="13.5" x14ac:dyDescent="0.3"/>
    <row r="9819" customFormat="1" ht="13.5" x14ac:dyDescent="0.3"/>
    <row r="9820" customFormat="1" ht="13.5" x14ac:dyDescent="0.3"/>
    <row r="9821" customFormat="1" ht="13.5" x14ac:dyDescent="0.3"/>
    <row r="9822" customFormat="1" ht="13.5" x14ac:dyDescent="0.3"/>
    <row r="9823" customFormat="1" ht="13.5" x14ac:dyDescent="0.3"/>
    <row r="9824" customFormat="1" ht="13.5" x14ac:dyDescent="0.3"/>
    <row r="9825" customFormat="1" ht="13.5" x14ac:dyDescent="0.3"/>
    <row r="9826" customFormat="1" ht="13.5" x14ac:dyDescent="0.3"/>
    <row r="9827" customFormat="1" ht="13.5" x14ac:dyDescent="0.3"/>
    <row r="9828" customFormat="1" ht="13.5" x14ac:dyDescent="0.3"/>
    <row r="9829" customFormat="1" ht="13.5" x14ac:dyDescent="0.3"/>
    <row r="9830" customFormat="1" ht="13.5" x14ac:dyDescent="0.3"/>
    <row r="9831" customFormat="1" ht="13.5" x14ac:dyDescent="0.3"/>
    <row r="9832" customFormat="1" ht="13.5" x14ac:dyDescent="0.3"/>
    <row r="9833" customFormat="1" ht="13.5" x14ac:dyDescent="0.3"/>
    <row r="9834" customFormat="1" ht="13.5" x14ac:dyDescent="0.3"/>
    <row r="9835" customFormat="1" ht="13.5" x14ac:dyDescent="0.3"/>
    <row r="9836" customFormat="1" ht="13.5" x14ac:dyDescent="0.3"/>
    <row r="9837" customFormat="1" ht="13.5" x14ac:dyDescent="0.3"/>
    <row r="9838" customFormat="1" ht="13.5" x14ac:dyDescent="0.3"/>
    <row r="9839" customFormat="1" ht="13.5" x14ac:dyDescent="0.3"/>
    <row r="9840" customFormat="1" ht="13.5" x14ac:dyDescent="0.3"/>
    <row r="9841" customFormat="1" ht="13.5" x14ac:dyDescent="0.3"/>
    <row r="9842" customFormat="1" ht="13.5" x14ac:dyDescent="0.3"/>
    <row r="9843" customFormat="1" ht="13.5" x14ac:dyDescent="0.3"/>
    <row r="9844" customFormat="1" ht="13.5" x14ac:dyDescent="0.3"/>
    <row r="9845" customFormat="1" ht="13.5" x14ac:dyDescent="0.3"/>
    <row r="9846" customFormat="1" ht="13.5" x14ac:dyDescent="0.3"/>
    <row r="9847" customFormat="1" ht="13.5" x14ac:dyDescent="0.3"/>
    <row r="9848" customFormat="1" ht="13.5" x14ac:dyDescent="0.3"/>
    <row r="9849" customFormat="1" ht="13.5" x14ac:dyDescent="0.3"/>
    <row r="9850" customFormat="1" ht="13.5" x14ac:dyDescent="0.3"/>
    <row r="9851" customFormat="1" ht="13.5" x14ac:dyDescent="0.3"/>
    <row r="9852" customFormat="1" ht="13.5" x14ac:dyDescent="0.3"/>
    <row r="9853" customFormat="1" ht="13.5" x14ac:dyDescent="0.3"/>
    <row r="9854" customFormat="1" ht="13.5" x14ac:dyDescent="0.3"/>
    <row r="9855" customFormat="1" ht="13.5" x14ac:dyDescent="0.3"/>
    <row r="9856" customFormat="1" ht="13.5" x14ac:dyDescent="0.3"/>
    <row r="9857" customFormat="1" ht="13.5" x14ac:dyDescent="0.3"/>
    <row r="9858" customFormat="1" ht="13.5" x14ac:dyDescent="0.3"/>
    <row r="9859" customFormat="1" ht="13.5" x14ac:dyDescent="0.3"/>
    <row r="9860" customFormat="1" ht="13.5" x14ac:dyDescent="0.3"/>
    <row r="9861" customFormat="1" ht="13.5" x14ac:dyDescent="0.3"/>
    <row r="9862" customFormat="1" ht="13.5" x14ac:dyDescent="0.3"/>
    <row r="9863" customFormat="1" ht="13.5" x14ac:dyDescent="0.3"/>
    <row r="9864" customFormat="1" ht="13.5" x14ac:dyDescent="0.3"/>
    <row r="9865" customFormat="1" ht="13.5" x14ac:dyDescent="0.3"/>
    <row r="9866" customFormat="1" ht="13.5" x14ac:dyDescent="0.3"/>
    <row r="9867" customFormat="1" ht="13.5" x14ac:dyDescent="0.3"/>
    <row r="9868" customFormat="1" ht="13.5" x14ac:dyDescent="0.3"/>
    <row r="9869" customFormat="1" ht="13.5" x14ac:dyDescent="0.3"/>
    <row r="9870" customFormat="1" ht="13.5" x14ac:dyDescent="0.3"/>
    <row r="9871" customFormat="1" ht="13.5" x14ac:dyDescent="0.3"/>
    <row r="9872" customFormat="1" ht="13.5" x14ac:dyDescent="0.3"/>
    <row r="9873" customFormat="1" ht="13.5" x14ac:dyDescent="0.3"/>
    <row r="9874" customFormat="1" ht="13.5" x14ac:dyDescent="0.3"/>
    <row r="9875" customFormat="1" ht="13.5" x14ac:dyDescent="0.3"/>
    <row r="9876" customFormat="1" ht="13.5" x14ac:dyDescent="0.3"/>
    <row r="9877" customFormat="1" ht="13.5" x14ac:dyDescent="0.3"/>
    <row r="9878" customFormat="1" ht="13.5" x14ac:dyDescent="0.3"/>
    <row r="9879" customFormat="1" ht="13.5" x14ac:dyDescent="0.3"/>
    <row r="9880" customFormat="1" ht="13.5" x14ac:dyDescent="0.3"/>
    <row r="9881" customFormat="1" ht="13.5" x14ac:dyDescent="0.3"/>
    <row r="9882" customFormat="1" ht="13.5" x14ac:dyDescent="0.3"/>
    <row r="9883" customFormat="1" ht="13.5" x14ac:dyDescent="0.3"/>
    <row r="9884" customFormat="1" ht="13.5" x14ac:dyDescent="0.3"/>
    <row r="9885" customFormat="1" ht="13.5" x14ac:dyDescent="0.3"/>
    <row r="9886" customFormat="1" ht="13.5" x14ac:dyDescent="0.3"/>
    <row r="9887" customFormat="1" ht="13.5" x14ac:dyDescent="0.3"/>
    <row r="9888" customFormat="1" ht="13.5" x14ac:dyDescent="0.3"/>
    <row r="9889" customFormat="1" ht="13.5" x14ac:dyDescent="0.3"/>
    <row r="9890" customFormat="1" ht="13.5" x14ac:dyDescent="0.3"/>
    <row r="9891" customFormat="1" ht="13.5" x14ac:dyDescent="0.3"/>
    <row r="9892" customFormat="1" ht="13.5" x14ac:dyDescent="0.3"/>
    <row r="9893" customFormat="1" ht="13.5" x14ac:dyDescent="0.3"/>
    <row r="9894" customFormat="1" ht="13.5" x14ac:dyDescent="0.3"/>
    <row r="9895" customFormat="1" ht="13.5" x14ac:dyDescent="0.3"/>
    <row r="9896" customFormat="1" ht="13.5" x14ac:dyDescent="0.3"/>
    <row r="9897" customFormat="1" ht="13.5" x14ac:dyDescent="0.3"/>
    <row r="9898" customFormat="1" ht="13.5" x14ac:dyDescent="0.3"/>
    <row r="9899" customFormat="1" ht="13.5" x14ac:dyDescent="0.3"/>
    <row r="9900" customFormat="1" ht="13.5" x14ac:dyDescent="0.3"/>
    <row r="9901" customFormat="1" ht="13.5" x14ac:dyDescent="0.3"/>
    <row r="9902" customFormat="1" ht="13.5" x14ac:dyDescent="0.3"/>
    <row r="9903" customFormat="1" ht="13.5" x14ac:dyDescent="0.3"/>
    <row r="9904" customFormat="1" ht="13.5" x14ac:dyDescent="0.3"/>
    <row r="9905" customFormat="1" ht="13.5" x14ac:dyDescent="0.3"/>
    <row r="9906" customFormat="1" ht="13.5" x14ac:dyDescent="0.3"/>
    <row r="9907" customFormat="1" ht="13.5" x14ac:dyDescent="0.3"/>
    <row r="9908" customFormat="1" ht="13.5" x14ac:dyDescent="0.3"/>
    <row r="9909" customFormat="1" ht="13.5" x14ac:dyDescent="0.3"/>
    <row r="9910" customFormat="1" ht="13.5" x14ac:dyDescent="0.3"/>
    <row r="9911" customFormat="1" ht="13.5" x14ac:dyDescent="0.3"/>
    <row r="9912" customFormat="1" ht="13.5" x14ac:dyDescent="0.3"/>
    <row r="9913" customFormat="1" ht="13.5" x14ac:dyDescent="0.3"/>
    <row r="9914" customFormat="1" ht="13.5" x14ac:dyDescent="0.3"/>
    <row r="9915" customFormat="1" ht="13.5" x14ac:dyDescent="0.3"/>
    <row r="9916" customFormat="1" ht="13.5" x14ac:dyDescent="0.3"/>
    <row r="9917" customFormat="1" ht="13.5" x14ac:dyDescent="0.3"/>
    <row r="9918" customFormat="1" ht="13.5" x14ac:dyDescent="0.3"/>
    <row r="9919" customFormat="1" ht="13.5" x14ac:dyDescent="0.3"/>
    <row r="9920" customFormat="1" ht="13.5" x14ac:dyDescent="0.3"/>
    <row r="9921" customFormat="1" ht="13.5" x14ac:dyDescent="0.3"/>
    <row r="9922" customFormat="1" ht="13.5" x14ac:dyDescent="0.3"/>
    <row r="9923" customFormat="1" ht="13.5" x14ac:dyDescent="0.3"/>
    <row r="9924" customFormat="1" ht="13.5" x14ac:dyDescent="0.3"/>
    <row r="9925" customFormat="1" ht="13.5" x14ac:dyDescent="0.3"/>
    <row r="9926" customFormat="1" ht="13.5" x14ac:dyDescent="0.3"/>
    <row r="9927" customFormat="1" ht="13.5" x14ac:dyDescent="0.3"/>
    <row r="9928" customFormat="1" ht="13.5" x14ac:dyDescent="0.3"/>
    <row r="9929" customFormat="1" ht="13.5" x14ac:dyDescent="0.3"/>
    <row r="9930" customFormat="1" ht="13.5" x14ac:dyDescent="0.3"/>
    <row r="9931" customFormat="1" ht="13.5" x14ac:dyDescent="0.3"/>
    <row r="9932" customFormat="1" ht="13.5" x14ac:dyDescent="0.3"/>
    <row r="9933" customFormat="1" ht="13.5" x14ac:dyDescent="0.3"/>
    <row r="9934" customFormat="1" ht="13.5" x14ac:dyDescent="0.3"/>
    <row r="9935" customFormat="1" ht="13.5" x14ac:dyDescent="0.3"/>
    <row r="9936" customFormat="1" ht="13.5" x14ac:dyDescent="0.3"/>
    <row r="9937" customFormat="1" ht="13.5" x14ac:dyDescent="0.3"/>
    <row r="9938" customFormat="1" ht="13.5" x14ac:dyDescent="0.3"/>
    <row r="9939" customFormat="1" ht="13.5" x14ac:dyDescent="0.3"/>
    <row r="9940" customFormat="1" ht="13.5" x14ac:dyDescent="0.3"/>
    <row r="9941" customFormat="1" ht="13.5" x14ac:dyDescent="0.3"/>
    <row r="9942" customFormat="1" ht="13.5" x14ac:dyDescent="0.3"/>
    <row r="9943" customFormat="1" ht="13.5" x14ac:dyDescent="0.3"/>
    <row r="9944" customFormat="1" ht="13.5" x14ac:dyDescent="0.3"/>
    <row r="9945" customFormat="1" ht="13.5" x14ac:dyDescent="0.3"/>
    <row r="9946" customFormat="1" ht="13.5" x14ac:dyDescent="0.3"/>
    <row r="9947" customFormat="1" ht="13.5" x14ac:dyDescent="0.3"/>
    <row r="9948" customFormat="1" ht="13.5" x14ac:dyDescent="0.3"/>
    <row r="9949" customFormat="1" ht="13.5" x14ac:dyDescent="0.3"/>
    <row r="9950" customFormat="1" ht="13.5" x14ac:dyDescent="0.3"/>
    <row r="9951" customFormat="1" ht="13.5" x14ac:dyDescent="0.3"/>
    <row r="9952" customFormat="1" ht="13.5" x14ac:dyDescent="0.3"/>
    <row r="9953" customFormat="1" ht="13.5" x14ac:dyDescent="0.3"/>
    <row r="9954" customFormat="1" ht="13.5" x14ac:dyDescent="0.3"/>
    <row r="9955" customFormat="1" ht="13.5" x14ac:dyDescent="0.3"/>
    <row r="9956" customFormat="1" ht="13.5" x14ac:dyDescent="0.3"/>
    <row r="9957" customFormat="1" ht="13.5" x14ac:dyDescent="0.3"/>
    <row r="9958" customFormat="1" ht="13.5" x14ac:dyDescent="0.3"/>
    <row r="9959" customFormat="1" ht="13.5" x14ac:dyDescent="0.3"/>
    <row r="9960" customFormat="1" ht="13.5" x14ac:dyDescent="0.3"/>
    <row r="9961" customFormat="1" ht="13.5" x14ac:dyDescent="0.3"/>
    <row r="9962" customFormat="1" ht="13.5" x14ac:dyDescent="0.3"/>
    <row r="9963" customFormat="1" ht="13.5" x14ac:dyDescent="0.3"/>
    <row r="9964" customFormat="1" ht="13.5" x14ac:dyDescent="0.3"/>
    <row r="9965" customFormat="1" ht="13.5" x14ac:dyDescent="0.3"/>
    <row r="9966" customFormat="1" ht="13.5" x14ac:dyDescent="0.3"/>
    <row r="9967" customFormat="1" ht="13.5" x14ac:dyDescent="0.3"/>
    <row r="9968" customFormat="1" ht="13.5" x14ac:dyDescent="0.3"/>
    <row r="9969" customFormat="1" ht="13.5" x14ac:dyDescent="0.3"/>
    <row r="9970" customFormat="1" ht="13.5" x14ac:dyDescent="0.3"/>
    <row r="9971" customFormat="1" ht="13.5" x14ac:dyDescent="0.3"/>
    <row r="9972" customFormat="1" ht="13.5" x14ac:dyDescent="0.3"/>
    <row r="9973" customFormat="1" ht="13.5" x14ac:dyDescent="0.3"/>
    <row r="9974" customFormat="1" ht="13.5" x14ac:dyDescent="0.3"/>
    <row r="9975" customFormat="1" ht="13.5" x14ac:dyDescent="0.3"/>
    <row r="9976" customFormat="1" ht="13.5" x14ac:dyDescent="0.3"/>
    <row r="9977" customFormat="1" ht="13.5" x14ac:dyDescent="0.3"/>
    <row r="9978" customFormat="1" ht="13.5" x14ac:dyDescent="0.3"/>
    <row r="9979" customFormat="1" ht="13.5" x14ac:dyDescent="0.3"/>
    <row r="9980" customFormat="1" ht="13.5" x14ac:dyDescent="0.3"/>
    <row r="9981" customFormat="1" ht="13.5" x14ac:dyDescent="0.3"/>
    <row r="9982" customFormat="1" ht="13.5" x14ac:dyDescent="0.3"/>
    <row r="9983" customFormat="1" ht="13.5" x14ac:dyDescent="0.3"/>
    <row r="9984" customFormat="1" ht="13.5" x14ac:dyDescent="0.3"/>
    <row r="9985" customFormat="1" ht="13.5" x14ac:dyDescent="0.3"/>
    <row r="9986" customFormat="1" ht="13.5" x14ac:dyDescent="0.3"/>
    <row r="9987" customFormat="1" ht="13.5" x14ac:dyDescent="0.3"/>
    <row r="9988" customFormat="1" ht="13.5" x14ac:dyDescent="0.3"/>
    <row r="9989" customFormat="1" ht="13.5" x14ac:dyDescent="0.3"/>
    <row r="9990" customFormat="1" ht="13.5" x14ac:dyDescent="0.3"/>
    <row r="9991" customFormat="1" ht="13.5" x14ac:dyDescent="0.3"/>
    <row r="9992" customFormat="1" ht="13.5" x14ac:dyDescent="0.3"/>
    <row r="9993" customFormat="1" ht="13.5" x14ac:dyDescent="0.3"/>
    <row r="9994" customFormat="1" ht="13.5" x14ac:dyDescent="0.3"/>
    <row r="9995" customFormat="1" ht="13.5" x14ac:dyDescent="0.3"/>
    <row r="9996" customFormat="1" ht="13.5" x14ac:dyDescent="0.3"/>
    <row r="9997" customFormat="1" ht="13.5" x14ac:dyDescent="0.3"/>
    <row r="9998" customFormat="1" ht="13.5" x14ac:dyDescent="0.3"/>
    <row r="9999" customFormat="1" ht="13.5" x14ac:dyDescent="0.3"/>
    <row r="10000" customFormat="1" ht="13.5" x14ac:dyDescent="0.3"/>
    <row r="10001" customFormat="1" ht="13.5" x14ac:dyDescent="0.3"/>
    <row r="10002" customFormat="1" ht="13.5" x14ac:dyDescent="0.3"/>
    <row r="10003" customFormat="1" ht="13.5" x14ac:dyDescent="0.3"/>
    <row r="10004" customFormat="1" ht="13.5" x14ac:dyDescent="0.3"/>
    <row r="10005" customFormat="1" ht="13.5" x14ac:dyDescent="0.3"/>
    <row r="10006" customFormat="1" ht="13.5" x14ac:dyDescent="0.3"/>
    <row r="10007" customFormat="1" ht="13.5" x14ac:dyDescent="0.3"/>
    <row r="10008" customFormat="1" ht="13.5" x14ac:dyDescent="0.3"/>
    <row r="10009" customFormat="1" ht="13.5" x14ac:dyDescent="0.3"/>
    <row r="10010" customFormat="1" ht="13.5" x14ac:dyDescent="0.3"/>
    <row r="10011" customFormat="1" ht="13.5" x14ac:dyDescent="0.3"/>
    <row r="10012" customFormat="1" ht="13.5" x14ac:dyDescent="0.3"/>
    <row r="10013" customFormat="1" ht="13.5" x14ac:dyDescent="0.3"/>
    <row r="10014" customFormat="1" ht="13.5" x14ac:dyDescent="0.3"/>
    <row r="10015" customFormat="1" ht="13.5" x14ac:dyDescent="0.3"/>
    <row r="10016" customFormat="1" ht="13.5" x14ac:dyDescent="0.3"/>
    <row r="10017" customFormat="1" ht="13.5" x14ac:dyDescent="0.3"/>
    <row r="10018" customFormat="1" ht="13.5" x14ac:dyDescent="0.3"/>
    <row r="10019" customFormat="1" ht="13.5" x14ac:dyDescent="0.3"/>
    <row r="10020" customFormat="1" ht="13.5" x14ac:dyDescent="0.3"/>
    <row r="10021" customFormat="1" ht="13.5" x14ac:dyDescent="0.3"/>
    <row r="10022" customFormat="1" ht="13.5" x14ac:dyDescent="0.3"/>
    <row r="10023" customFormat="1" ht="13.5" x14ac:dyDescent="0.3"/>
    <row r="10024" customFormat="1" ht="13.5" x14ac:dyDescent="0.3"/>
    <row r="10025" customFormat="1" ht="13.5" x14ac:dyDescent="0.3"/>
    <row r="10026" customFormat="1" ht="13.5" x14ac:dyDescent="0.3"/>
    <row r="10027" customFormat="1" ht="13.5" x14ac:dyDescent="0.3"/>
    <row r="10028" customFormat="1" ht="13.5" x14ac:dyDescent="0.3"/>
    <row r="10029" customFormat="1" ht="13.5" x14ac:dyDescent="0.3"/>
    <row r="10030" customFormat="1" ht="13.5" x14ac:dyDescent="0.3"/>
    <row r="10031" customFormat="1" ht="13.5" x14ac:dyDescent="0.3"/>
    <row r="10032" customFormat="1" ht="13.5" x14ac:dyDescent="0.3"/>
    <row r="10033" customFormat="1" ht="13.5" x14ac:dyDescent="0.3"/>
    <row r="10034" customFormat="1" ht="13.5" x14ac:dyDescent="0.3"/>
    <row r="10035" customFormat="1" ht="13.5" x14ac:dyDescent="0.3"/>
    <row r="10036" customFormat="1" ht="13.5" x14ac:dyDescent="0.3"/>
    <row r="10037" customFormat="1" ht="13.5" x14ac:dyDescent="0.3"/>
    <row r="10038" customFormat="1" ht="13.5" x14ac:dyDescent="0.3"/>
    <row r="10039" customFormat="1" ht="13.5" x14ac:dyDescent="0.3"/>
    <row r="10040" customFormat="1" ht="13.5" x14ac:dyDescent="0.3"/>
    <row r="10041" customFormat="1" ht="13.5" x14ac:dyDescent="0.3"/>
    <row r="10042" customFormat="1" ht="13.5" x14ac:dyDescent="0.3"/>
    <row r="10043" customFormat="1" ht="13.5" x14ac:dyDescent="0.3"/>
    <row r="10044" customFormat="1" ht="13.5" x14ac:dyDescent="0.3"/>
    <row r="10045" customFormat="1" ht="13.5" x14ac:dyDescent="0.3"/>
    <row r="10046" customFormat="1" ht="13.5" x14ac:dyDescent="0.3"/>
    <row r="10047" customFormat="1" ht="13.5" x14ac:dyDescent="0.3"/>
    <row r="10048" customFormat="1" ht="13.5" x14ac:dyDescent="0.3"/>
    <row r="10049" customFormat="1" ht="13.5" x14ac:dyDescent="0.3"/>
    <row r="10050" customFormat="1" ht="13.5" x14ac:dyDescent="0.3"/>
    <row r="10051" customFormat="1" ht="13.5" x14ac:dyDescent="0.3"/>
    <row r="10052" customFormat="1" ht="13.5" x14ac:dyDescent="0.3"/>
    <row r="10053" customFormat="1" ht="13.5" x14ac:dyDescent="0.3"/>
    <row r="10054" customFormat="1" ht="13.5" x14ac:dyDescent="0.3"/>
    <row r="10055" customFormat="1" ht="13.5" x14ac:dyDescent="0.3"/>
    <row r="10056" customFormat="1" ht="13.5" x14ac:dyDescent="0.3"/>
    <row r="10057" customFormat="1" ht="13.5" x14ac:dyDescent="0.3"/>
    <row r="10058" customFormat="1" ht="13.5" x14ac:dyDescent="0.3"/>
    <row r="10059" customFormat="1" ht="13.5" x14ac:dyDescent="0.3"/>
    <row r="10060" customFormat="1" ht="13.5" x14ac:dyDescent="0.3"/>
    <row r="10061" customFormat="1" ht="13.5" x14ac:dyDescent="0.3"/>
    <row r="10062" customFormat="1" ht="13.5" x14ac:dyDescent="0.3"/>
    <row r="10063" customFormat="1" ht="13.5" x14ac:dyDescent="0.3"/>
    <row r="10064" customFormat="1" ht="13.5" x14ac:dyDescent="0.3"/>
    <row r="10065" customFormat="1" ht="13.5" x14ac:dyDescent="0.3"/>
    <row r="10066" customFormat="1" ht="13.5" x14ac:dyDescent="0.3"/>
    <row r="10067" customFormat="1" ht="13.5" x14ac:dyDescent="0.3"/>
    <row r="10068" customFormat="1" ht="13.5" x14ac:dyDescent="0.3"/>
    <row r="10069" customFormat="1" ht="13.5" x14ac:dyDescent="0.3"/>
    <row r="10070" customFormat="1" ht="13.5" x14ac:dyDescent="0.3"/>
    <row r="10071" customFormat="1" ht="13.5" x14ac:dyDescent="0.3"/>
    <row r="10072" customFormat="1" ht="13.5" x14ac:dyDescent="0.3"/>
    <row r="10073" customFormat="1" ht="13.5" x14ac:dyDescent="0.3"/>
    <row r="10074" customFormat="1" ht="13.5" x14ac:dyDescent="0.3"/>
    <row r="10075" customFormat="1" ht="13.5" x14ac:dyDescent="0.3"/>
    <row r="10076" customFormat="1" ht="13.5" x14ac:dyDescent="0.3"/>
    <row r="10077" customFormat="1" ht="13.5" x14ac:dyDescent="0.3"/>
    <row r="10078" customFormat="1" ht="13.5" x14ac:dyDescent="0.3"/>
    <row r="10079" customFormat="1" ht="13.5" x14ac:dyDescent="0.3"/>
    <row r="10080" customFormat="1" ht="13.5" x14ac:dyDescent="0.3"/>
    <row r="10081" customFormat="1" ht="13.5" x14ac:dyDescent="0.3"/>
    <row r="10082" customFormat="1" ht="13.5" x14ac:dyDescent="0.3"/>
    <row r="10083" customFormat="1" ht="13.5" x14ac:dyDescent="0.3"/>
    <row r="10084" customFormat="1" ht="13.5" x14ac:dyDescent="0.3"/>
    <row r="10085" customFormat="1" ht="13.5" x14ac:dyDescent="0.3"/>
    <row r="10086" customFormat="1" ht="13.5" x14ac:dyDescent="0.3"/>
    <row r="10087" customFormat="1" ht="13.5" x14ac:dyDescent="0.3"/>
    <row r="10088" customFormat="1" ht="13.5" x14ac:dyDescent="0.3"/>
    <row r="10089" customFormat="1" ht="13.5" x14ac:dyDescent="0.3"/>
    <row r="10090" customFormat="1" ht="13.5" x14ac:dyDescent="0.3"/>
    <row r="10091" customFormat="1" ht="13.5" x14ac:dyDescent="0.3"/>
    <row r="10092" customFormat="1" ht="13.5" x14ac:dyDescent="0.3"/>
    <row r="10093" customFormat="1" ht="13.5" x14ac:dyDescent="0.3"/>
    <row r="10094" customFormat="1" ht="13.5" x14ac:dyDescent="0.3"/>
    <row r="10095" customFormat="1" ht="13.5" x14ac:dyDescent="0.3"/>
    <row r="10096" customFormat="1" ht="13.5" x14ac:dyDescent="0.3"/>
    <row r="10097" customFormat="1" ht="13.5" x14ac:dyDescent="0.3"/>
    <row r="10098" customFormat="1" ht="13.5" x14ac:dyDescent="0.3"/>
    <row r="10099" customFormat="1" ht="13.5" x14ac:dyDescent="0.3"/>
    <row r="10100" customFormat="1" ht="13.5" x14ac:dyDescent="0.3"/>
    <row r="10101" customFormat="1" ht="13.5" x14ac:dyDescent="0.3"/>
    <row r="10102" customFormat="1" ht="13.5" x14ac:dyDescent="0.3"/>
    <row r="10103" customFormat="1" ht="13.5" x14ac:dyDescent="0.3"/>
    <row r="10104" customFormat="1" ht="13.5" x14ac:dyDescent="0.3"/>
    <row r="10105" customFormat="1" ht="13.5" x14ac:dyDescent="0.3"/>
    <row r="10106" customFormat="1" ht="13.5" x14ac:dyDescent="0.3"/>
    <row r="10107" customFormat="1" ht="13.5" x14ac:dyDescent="0.3"/>
    <row r="10108" customFormat="1" ht="13.5" x14ac:dyDescent="0.3"/>
    <row r="10109" customFormat="1" ht="13.5" x14ac:dyDescent="0.3"/>
    <row r="10110" customFormat="1" ht="13.5" x14ac:dyDescent="0.3"/>
    <row r="10111" customFormat="1" ht="13.5" x14ac:dyDescent="0.3"/>
    <row r="10112" customFormat="1" ht="13.5" x14ac:dyDescent="0.3"/>
    <row r="10113" customFormat="1" ht="13.5" x14ac:dyDescent="0.3"/>
    <row r="10114" customFormat="1" ht="13.5" x14ac:dyDescent="0.3"/>
    <row r="10115" customFormat="1" ht="13.5" x14ac:dyDescent="0.3"/>
    <row r="10116" customFormat="1" ht="13.5" x14ac:dyDescent="0.3"/>
    <row r="10117" customFormat="1" ht="13.5" x14ac:dyDescent="0.3"/>
    <row r="10118" customFormat="1" ht="13.5" x14ac:dyDescent="0.3"/>
    <row r="10119" customFormat="1" ht="13.5" x14ac:dyDescent="0.3"/>
    <row r="10120" customFormat="1" ht="13.5" x14ac:dyDescent="0.3"/>
    <row r="10121" customFormat="1" ht="13.5" x14ac:dyDescent="0.3"/>
    <row r="10122" customFormat="1" ht="13.5" x14ac:dyDescent="0.3"/>
    <row r="10123" customFormat="1" ht="13.5" x14ac:dyDescent="0.3"/>
    <row r="10124" customFormat="1" ht="13.5" x14ac:dyDescent="0.3"/>
    <row r="10125" customFormat="1" ht="13.5" x14ac:dyDescent="0.3"/>
    <row r="10126" customFormat="1" ht="13.5" x14ac:dyDescent="0.3"/>
    <row r="10127" customFormat="1" ht="13.5" x14ac:dyDescent="0.3"/>
    <row r="10128" customFormat="1" ht="13.5" x14ac:dyDescent="0.3"/>
    <row r="10129" customFormat="1" ht="13.5" x14ac:dyDescent="0.3"/>
    <row r="10130" customFormat="1" ht="13.5" x14ac:dyDescent="0.3"/>
    <row r="10131" customFormat="1" ht="13.5" x14ac:dyDescent="0.3"/>
    <row r="10132" customFormat="1" ht="13.5" x14ac:dyDescent="0.3"/>
    <row r="10133" customFormat="1" ht="13.5" x14ac:dyDescent="0.3"/>
    <row r="10134" customFormat="1" ht="13.5" x14ac:dyDescent="0.3"/>
    <row r="10135" customFormat="1" ht="13.5" x14ac:dyDescent="0.3"/>
    <row r="10136" customFormat="1" ht="13.5" x14ac:dyDescent="0.3"/>
    <row r="10137" customFormat="1" ht="13.5" x14ac:dyDescent="0.3"/>
    <row r="10138" customFormat="1" ht="13.5" x14ac:dyDescent="0.3"/>
    <row r="10139" customFormat="1" ht="13.5" x14ac:dyDescent="0.3"/>
    <row r="10140" customFormat="1" ht="13.5" x14ac:dyDescent="0.3"/>
    <row r="10141" customFormat="1" ht="13.5" x14ac:dyDescent="0.3"/>
    <row r="10142" customFormat="1" ht="13.5" x14ac:dyDescent="0.3"/>
    <row r="10143" customFormat="1" ht="13.5" x14ac:dyDescent="0.3"/>
    <row r="10144" customFormat="1" ht="13.5" x14ac:dyDescent="0.3"/>
    <row r="10145" customFormat="1" ht="13.5" x14ac:dyDescent="0.3"/>
    <row r="10146" customFormat="1" ht="13.5" x14ac:dyDescent="0.3"/>
    <row r="10147" customFormat="1" ht="13.5" x14ac:dyDescent="0.3"/>
    <row r="10148" customFormat="1" ht="13.5" x14ac:dyDescent="0.3"/>
    <row r="10149" customFormat="1" ht="13.5" x14ac:dyDescent="0.3"/>
    <row r="10150" customFormat="1" ht="13.5" x14ac:dyDescent="0.3"/>
    <row r="10151" customFormat="1" ht="13.5" x14ac:dyDescent="0.3"/>
    <row r="10152" customFormat="1" ht="13.5" x14ac:dyDescent="0.3"/>
    <row r="10153" customFormat="1" ht="13.5" x14ac:dyDescent="0.3"/>
    <row r="10154" customFormat="1" ht="13.5" x14ac:dyDescent="0.3"/>
    <row r="10155" customFormat="1" ht="13.5" x14ac:dyDescent="0.3"/>
    <row r="10156" customFormat="1" ht="13.5" x14ac:dyDescent="0.3"/>
    <row r="10157" customFormat="1" ht="13.5" x14ac:dyDescent="0.3"/>
    <row r="10158" customFormat="1" ht="13.5" x14ac:dyDescent="0.3"/>
    <row r="10159" customFormat="1" ht="13.5" x14ac:dyDescent="0.3"/>
    <row r="10160" customFormat="1" ht="13.5" x14ac:dyDescent="0.3"/>
    <row r="10161" customFormat="1" ht="13.5" x14ac:dyDescent="0.3"/>
    <row r="10162" customFormat="1" ht="13.5" x14ac:dyDescent="0.3"/>
    <row r="10163" customFormat="1" ht="13.5" x14ac:dyDescent="0.3"/>
    <row r="10164" customFormat="1" ht="13.5" x14ac:dyDescent="0.3"/>
    <row r="10165" customFormat="1" ht="13.5" x14ac:dyDescent="0.3"/>
    <row r="10166" customFormat="1" ht="13.5" x14ac:dyDescent="0.3"/>
    <row r="10167" customFormat="1" ht="13.5" x14ac:dyDescent="0.3"/>
    <row r="10168" customFormat="1" ht="13.5" x14ac:dyDescent="0.3"/>
    <row r="10169" customFormat="1" ht="13.5" x14ac:dyDescent="0.3"/>
    <row r="10170" customFormat="1" ht="13.5" x14ac:dyDescent="0.3"/>
    <row r="10171" customFormat="1" ht="13.5" x14ac:dyDescent="0.3"/>
    <row r="10172" customFormat="1" ht="13.5" x14ac:dyDescent="0.3"/>
    <row r="10173" customFormat="1" ht="13.5" x14ac:dyDescent="0.3"/>
    <row r="10174" customFormat="1" ht="13.5" x14ac:dyDescent="0.3"/>
    <row r="10175" customFormat="1" ht="13.5" x14ac:dyDescent="0.3"/>
    <row r="10176" customFormat="1" ht="13.5" x14ac:dyDescent="0.3"/>
    <row r="10177" customFormat="1" ht="13.5" x14ac:dyDescent="0.3"/>
    <row r="10178" customFormat="1" ht="13.5" x14ac:dyDescent="0.3"/>
    <row r="10179" customFormat="1" ht="13.5" x14ac:dyDescent="0.3"/>
    <row r="10180" customFormat="1" ht="13.5" x14ac:dyDescent="0.3"/>
    <row r="10181" customFormat="1" ht="13.5" x14ac:dyDescent="0.3"/>
    <row r="10182" customFormat="1" ht="13.5" x14ac:dyDescent="0.3"/>
    <row r="10183" customFormat="1" ht="13.5" x14ac:dyDescent="0.3"/>
    <row r="10184" customFormat="1" ht="13.5" x14ac:dyDescent="0.3"/>
    <row r="10185" customFormat="1" ht="13.5" x14ac:dyDescent="0.3"/>
    <row r="10186" customFormat="1" ht="13.5" x14ac:dyDescent="0.3"/>
    <row r="10187" customFormat="1" ht="13.5" x14ac:dyDescent="0.3"/>
    <row r="10188" customFormat="1" ht="13.5" x14ac:dyDescent="0.3"/>
    <row r="10189" customFormat="1" ht="13.5" x14ac:dyDescent="0.3"/>
    <row r="10190" customFormat="1" ht="13.5" x14ac:dyDescent="0.3"/>
    <row r="10191" customFormat="1" ht="13.5" x14ac:dyDescent="0.3"/>
    <row r="10192" customFormat="1" ht="13.5" x14ac:dyDescent="0.3"/>
    <row r="10193" customFormat="1" ht="13.5" x14ac:dyDescent="0.3"/>
    <row r="10194" customFormat="1" ht="13.5" x14ac:dyDescent="0.3"/>
    <row r="10195" customFormat="1" ht="13.5" x14ac:dyDescent="0.3"/>
    <row r="10196" customFormat="1" ht="13.5" x14ac:dyDescent="0.3"/>
    <row r="10197" customFormat="1" ht="13.5" x14ac:dyDescent="0.3"/>
    <row r="10198" customFormat="1" ht="13.5" x14ac:dyDescent="0.3"/>
    <row r="10199" customFormat="1" ht="13.5" x14ac:dyDescent="0.3"/>
    <row r="10200" customFormat="1" ht="13.5" x14ac:dyDescent="0.3"/>
    <row r="10201" customFormat="1" ht="13.5" x14ac:dyDescent="0.3"/>
    <row r="10202" customFormat="1" ht="13.5" x14ac:dyDescent="0.3"/>
    <row r="10203" customFormat="1" ht="13.5" x14ac:dyDescent="0.3"/>
    <row r="10204" customFormat="1" ht="13.5" x14ac:dyDescent="0.3"/>
    <row r="10205" customFormat="1" ht="13.5" x14ac:dyDescent="0.3"/>
    <row r="10206" customFormat="1" ht="13.5" x14ac:dyDescent="0.3"/>
    <row r="10207" customFormat="1" ht="13.5" x14ac:dyDescent="0.3"/>
    <row r="10208" customFormat="1" ht="13.5" x14ac:dyDescent="0.3"/>
    <row r="10209" customFormat="1" ht="13.5" x14ac:dyDescent="0.3"/>
    <row r="10210" customFormat="1" ht="13.5" x14ac:dyDescent="0.3"/>
    <row r="10211" customFormat="1" ht="13.5" x14ac:dyDescent="0.3"/>
    <row r="10212" customFormat="1" ht="13.5" x14ac:dyDescent="0.3"/>
    <row r="10213" customFormat="1" ht="13.5" x14ac:dyDescent="0.3"/>
    <row r="10214" customFormat="1" ht="13.5" x14ac:dyDescent="0.3"/>
    <row r="10215" customFormat="1" ht="13.5" x14ac:dyDescent="0.3"/>
    <row r="10216" customFormat="1" ht="13.5" x14ac:dyDescent="0.3"/>
    <row r="10217" customFormat="1" ht="13.5" x14ac:dyDescent="0.3"/>
    <row r="10218" customFormat="1" ht="13.5" x14ac:dyDescent="0.3"/>
    <row r="10219" customFormat="1" ht="13.5" x14ac:dyDescent="0.3"/>
    <row r="10220" customFormat="1" ht="13.5" x14ac:dyDescent="0.3"/>
    <row r="10221" customFormat="1" ht="13.5" x14ac:dyDescent="0.3"/>
    <row r="10222" customFormat="1" ht="13.5" x14ac:dyDescent="0.3"/>
    <row r="10223" customFormat="1" ht="13.5" x14ac:dyDescent="0.3"/>
    <row r="10224" customFormat="1" ht="13.5" x14ac:dyDescent="0.3"/>
    <row r="10225" customFormat="1" ht="13.5" x14ac:dyDescent="0.3"/>
    <row r="10226" customFormat="1" ht="13.5" x14ac:dyDescent="0.3"/>
    <row r="10227" customFormat="1" ht="13.5" x14ac:dyDescent="0.3"/>
    <row r="10228" customFormat="1" ht="13.5" x14ac:dyDescent="0.3"/>
    <row r="10229" customFormat="1" ht="13.5" x14ac:dyDescent="0.3"/>
    <row r="10230" customFormat="1" ht="13.5" x14ac:dyDescent="0.3"/>
    <row r="10231" customFormat="1" ht="13.5" x14ac:dyDescent="0.3"/>
    <row r="10232" customFormat="1" ht="13.5" x14ac:dyDescent="0.3"/>
    <row r="10233" customFormat="1" ht="13.5" x14ac:dyDescent="0.3"/>
    <row r="10234" customFormat="1" ht="13.5" x14ac:dyDescent="0.3"/>
    <row r="10235" customFormat="1" ht="13.5" x14ac:dyDescent="0.3"/>
    <row r="10236" customFormat="1" ht="13.5" x14ac:dyDescent="0.3"/>
    <row r="10237" customFormat="1" ht="13.5" x14ac:dyDescent="0.3"/>
    <row r="10238" customFormat="1" ht="13.5" x14ac:dyDescent="0.3"/>
    <row r="10239" customFormat="1" ht="13.5" x14ac:dyDescent="0.3"/>
    <row r="10240" customFormat="1" ht="13.5" x14ac:dyDescent="0.3"/>
    <row r="10241" customFormat="1" ht="13.5" x14ac:dyDescent="0.3"/>
    <row r="10242" customFormat="1" ht="13.5" x14ac:dyDescent="0.3"/>
    <row r="10243" customFormat="1" ht="13.5" x14ac:dyDescent="0.3"/>
    <row r="10244" customFormat="1" ht="13.5" x14ac:dyDescent="0.3"/>
    <row r="10245" customFormat="1" ht="13.5" x14ac:dyDescent="0.3"/>
    <row r="10246" customFormat="1" ht="13.5" x14ac:dyDescent="0.3"/>
    <row r="10247" customFormat="1" ht="13.5" x14ac:dyDescent="0.3"/>
    <row r="10248" customFormat="1" ht="13.5" x14ac:dyDescent="0.3"/>
    <row r="10249" customFormat="1" ht="13.5" x14ac:dyDescent="0.3"/>
    <row r="10250" customFormat="1" ht="13.5" x14ac:dyDescent="0.3"/>
    <row r="10251" customFormat="1" ht="13.5" x14ac:dyDescent="0.3"/>
    <row r="10252" customFormat="1" ht="13.5" x14ac:dyDescent="0.3"/>
    <row r="10253" customFormat="1" ht="13.5" x14ac:dyDescent="0.3"/>
    <row r="10254" customFormat="1" ht="13.5" x14ac:dyDescent="0.3"/>
    <row r="10255" customFormat="1" ht="13.5" x14ac:dyDescent="0.3"/>
    <row r="10256" customFormat="1" ht="13.5" x14ac:dyDescent="0.3"/>
    <row r="10257" customFormat="1" ht="13.5" x14ac:dyDescent="0.3"/>
    <row r="10258" customFormat="1" ht="13.5" x14ac:dyDescent="0.3"/>
    <row r="10259" customFormat="1" ht="13.5" x14ac:dyDescent="0.3"/>
    <row r="10260" customFormat="1" ht="13.5" x14ac:dyDescent="0.3"/>
    <row r="10261" customFormat="1" ht="13.5" x14ac:dyDescent="0.3"/>
    <row r="10262" customFormat="1" ht="13.5" x14ac:dyDescent="0.3"/>
    <row r="10263" customFormat="1" ht="13.5" x14ac:dyDescent="0.3"/>
    <row r="10264" customFormat="1" ht="13.5" x14ac:dyDescent="0.3"/>
    <row r="10265" customFormat="1" ht="13.5" x14ac:dyDescent="0.3"/>
    <row r="10266" customFormat="1" ht="13.5" x14ac:dyDescent="0.3"/>
    <row r="10267" customFormat="1" ht="13.5" x14ac:dyDescent="0.3"/>
    <row r="10268" customFormat="1" ht="13.5" x14ac:dyDescent="0.3"/>
    <row r="10269" customFormat="1" ht="13.5" x14ac:dyDescent="0.3"/>
    <row r="10270" customFormat="1" ht="13.5" x14ac:dyDescent="0.3"/>
    <row r="10271" customFormat="1" ht="13.5" x14ac:dyDescent="0.3"/>
    <row r="10272" customFormat="1" ht="13.5" x14ac:dyDescent="0.3"/>
    <row r="10273" customFormat="1" ht="13.5" x14ac:dyDescent="0.3"/>
    <row r="10274" customFormat="1" ht="13.5" x14ac:dyDescent="0.3"/>
    <row r="10275" customFormat="1" ht="13.5" x14ac:dyDescent="0.3"/>
    <row r="10276" customFormat="1" ht="13.5" x14ac:dyDescent="0.3"/>
    <row r="10277" customFormat="1" ht="13.5" x14ac:dyDescent="0.3"/>
    <row r="10278" customFormat="1" ht="13.5" x14ac:dyDescent="0.3"/>
    <row r="10279" customFormat="1" ht="13.5" x14ac:dyDescent="0.3"/>
    <row r="10280" customFormat="1" ht="13.5" x14ac:dyDescent="0.3"/>
    <row r="10281" customFormat="1" ht="13.5" x14ac:dyDescent="0.3"/>
    <row r="10282" customFormat="1" ht="13.5" x14ac:dyDescent="0.3"/>
    <row r="10283" customFormat="1" ht="13.5" x14ac:dyDescent="0.3"/>
    <row r="10284" customFormat="1" ht="13.5" x14ac:dyDescent="0.3"/>
    <row r="10285" customFormat="1" ht="13.5" x14ac:dyDescent="0.3"/>
    <row r="10286" customFormat="1" ht="13.5" x14ac:dyDescent="0.3"/>
    <row r="10287" customFormat="1" ht="13.5" x14ac:dyDescent="0.3"/>
    <row r="10288" customFormat="1" ht="13.5" x14ac:dyDescent="0.3"/>
    <row r="10289" customFormat="1" ht="13.5" x14ac:dyDescent="0.3"/>
    <row r="10290" customFormat="1" ht="13.5" x14ac:dyDescent="0.3"/>
    <row r="10291" customFormat="1" ht="13.5" x14ac:dyDescent="0.3"/>
    <row r="10292" customFormat="1" ht="13.5" x14ac:dyDescent="0.3"/>
    <row r="10293" customFormat="1" ht="13.5" x14ac:dyDescent="0.3"/>
    <row r="10294" customFormat="1" ht="13.5" x14ac:dyDescent="0.3"/>
    <row r="10295" customFormat="1" ht="13.5" x14ac:dyDescent="0.3"/>
    <row r="10296" customFormat="1" ht="13.5" x14ac:dyDescent="0.3"/>
    <row r="10297" customFormat="1" ht="13.5" x14ac:dyDescent="0.3"/>
    <row r="10298" customFormat="1" ht="13.5" x14ac:dyDescent="0.3"/>
    <row r="10299" customFormat="1" ht="13.5" x14ac:dyDescent="0.3"/>
    <row r="10300" customFormat="1" ht="13.5" x14ac:dyDescent="0.3"/>
    <row r="10301" customFormat="1" ht="13.5" x14ac:dyDescent="0.3"/>
    <row r="10302" customFormat="1" ht="13.5" x14ac:dyDescent="0.3"/>
    <row r="10303" customFormat="1" ht="13.5" x14ac:dyDescent="0.3"/>
    <row r="10304" customFormat="1" ht="13.5" x14ac:dyDescent="0.3"/>
    <row r="10305" customFormat="1" ht="13.5" x14ac:dyDescent="0.3"/>
    <row r="10306" customFormat="1" ht="13.5" x14ac:dyDescent="0.3"/>
    <row r="10307" customFormat="1" ht="13.5" x14ac:dyDescent="0.3"/>
    <row r="10308" customFormat="1" ht="13.5" x14ac:dyDescent="0.3"/>
    <row r="10309" customFormat="1" ht="13.5" x14ac:dyDescent="0.3"/>
    <row r="10310" customFormat="1" ht="13.5" x14ac:dyDescent="0.3"/>
    <row r="10311" customFormat="1" ht="13.5" x14ac:dyDescent="0.3"/>
    <row r="10312" customFormat="1" ht="13.5" x14ac:dyDescent="0.3"/>
    <row r="10313" customFormat="1" ht="13.5" x14ac:dyDescent="0.3"/>
    <row r="10314" customFormat="1" ht="13.5" x14ac:dyDescent="0.3"/>
    <row r="10315" customFormat="1" ht="13.5" x14ac:dyDescent="0.3"/>
    <row r="10316" customFormat="1" ht="13.5" x14ac:dyDescent="0.3"/>
    <row r="10317" customFormat="1" ht="13.5" x14ac:dyDescent="0.3"/>
    <row r="10318" customFormat="1" ht="13.5" x14ac:dyDescent="0.3"/>
    <row r="10319" customFormat="1" ht="13.5" x14ac:dyDescent="0.3"/>
    <row r="10320" customFormat="1" ht="13.5" x14ac:dyDescent="0.3"/>
    <row r="10321" customFormat="1" ht="13.5" x14ac:dyDescent="0.3"/>
    <row r="10322" customFormat="1" ht="13.5" x14ac:dyDescent="0.3"/>
    <row r="10323" customFormat="1" ht="13.5" x14ac:dyDescent="0.3"/>
    <row r="10324" customFormat="1" ht="13.5" x14ac:dyDescent="0.3"/>
    <row r="10325" customFormat="1" ht="13.5" x14ac:dyDescent="0.3"/>
    <row r="10326" customFormat="1" ht="13.5" x14ac:dyDescent="0.3"/>
    <row r="10327" customFormat="1" ht="13.5" x14ac:dyDescent="0.3"/>
    <row r="10328" customFormat="1" ht="13.5" x14ac:dyDescent="0.3"/>
    <row r="10329" customFormat="1" ht="13.5" x14ac:dyDescent="0.3"/>
    <row r="10330" customFormat="1" ht="13.5" x14ac:dyDescent="0.3"/>
    <row r="10331" customFormat="1" ht="13.5" x14ac:dyDescent="0.3"/>
    <row r="10332" customFormat="1" ht="13.5" x14ac:dyDescent="0.3"/>
    <row r="10333" customFormat="1" ht="13.5" x14ac:dyDescent="0.3"/>
    <row r="10334" customFormat="1" ht="13.5" x14ac:dyDescent="0.3"/>
    <row r="10335" customFormat="1" ht="13.5" x14ac:dyDescent="0.3"/>
    <row r="10336" customFormat="1" ht="13.5" x14ac:dyDescent="0.3"/>
    <row r="10337" customFormat="1" ht="13.5" x14ac:dyDescent="0.3"/>
    <row r="10338" customFormat="1" ht="13.5" x14ac:dyDescent="0.3"/>
    <row r="10339" customFormat="1" ht="13.5" x14ac:dyDescent="0.3"/>
    <row r="10340" customFormat="1" ht="13.5" x14ac:dyDescent="0.3"/>
    <row r="10341" customFormat="1" ht="13.5" x14ac:dyDescent="0.3"/>
    <row r="10342" customFormat="1" ht="13.5" x14ac:dyDescent="0.3"/>
    <row r="10343" customFormat="1" ht="13.5" x14ac:dyDescent="0.3"/>
    <row r="10344" customFormat="1" ht="13.5" x14ac:dyDescent="0.3"/>
    <row r="10345" customFormat="1" ht="13.5" x14ac:dyDescent="0.3"/>
    <row r="10346" customFormat="1" ht="13.5" x14ac:dyDescent="0.3"/>
    <row r="10347" customFormat="1" ht="13.5" x14ac:dyDescent="0.3"/>
    <row r="10348" customFormat="1" ht="13.5" x14ac:dyDescent="0.3"/>
    <row r="10349" customFormat="1" ht="13.5" x14ac:dyDescent="0.3"/>
    <row r="10350" customFormat="1" ht="13.5" x14ac:dyDescent="0.3"/>
    <row r="10351" customFormat="1" ht="13.5" x14ac:dyDescent="0.3"/>
    <row r="10352" customFormat="1" ht="13.5" x14ac:dyDescent="0.3"/>
    <row r="10353" customFormat="1" ht="13.5" x14ac:dyDescent="0.3"/>
    <row r="10354" customFormat="1" ht="13.5" x14ac:dyDescent="0.3"/>
    <row r="10355" customFormat="1" ht="13.5" x14ac:dyDescent="0.3"/>
    <row r="10356" customFormat="1" ht="13.5" x14ac:dyDescent="0.3"/>
    <row r="10357" customFormat="1" ht="13.5" x14ac:dyDescent="0.3"/>
    <row r="10358" customFormat="1" ht="13.5" x14ac:dyDescent="0.3"/>
    <row r="10359" customFormat="1" ht="13.5" x14ac:dyDescent="0.3"/>
    <row r="10360" customFormat="1" ht="13.5" x14ac:dyDescent="0.3"/>
    <row r="10361" customFormat="1" ht="13.5" x14ac:dyDescent="0.3"/>
    <row r="10362" customFormat="1" ht="13.5" x14ac:dyDescent="0.3"/>
    <row r="10363" customFormat="1" ht="13.5" x14ac:dyDescent="0.3"/>
    <row r="10364" customFormat="1" ht="13.5" x14ac:dyDescent="0.3"/>
    <row r="10365" customFormat="1" ht="13.5" x14ac:dyDescent="0.3"/>
    <row r="10366" customFormat="1" ht="13.5" x14ac:dyDescent="0.3"/>
    <row r="10367" customFormat="1" ht="13.5" x14ac:dyDescent="0.3"/>
    <row r="10368" customFormat="1" ht="13.5" x14ac:dyDescent="0.3"/>
    <row r="10369" customFormat="1" ht="13.5" x14ac:dyDescent="0.3"/>
    <row r="10370" customFormat="1" ht="13.5" x14ac:dyDescent="0.3"/>
    <row r="10371" customFormat="1" ht="13.5" x14ac:dyDescent="0.3"/>
    <row r="10372" customFormat="1" ht="13.5" x14ac:dyDescent="0.3"/>
    <row r="10373" customFormat="1" ht="13.5" x14ac:dyDescent="0.3"/>
    <row r="10374" customFormat="1" ht="13.5" x14ac:dyDescent="0.3"/>
    <row r="10375" customFormat="1" ht="13.5" x14ac:dyDescent="0.3"/>
    <row r="10376" customFormat="1" ht="13.5" x14ac:dyDescent="0.3"/>
    <row r="10377" customFormat="1" ht="13.5" x14ac:dyDescent="0.3"/>
    <row r="10378" customFormat="1" ht="13.5" x14ac:dyDescent="0.3"/>
    <row r="10379" customFormat="1" ht="13.5" x14ac:dyDescent="0.3"/>
    <row r="10380" customFormat="1" ht="13.5" x14ac:dyDescent="0.3"/>
    <row r="10381" customFormat="1" ht="13.5" x14ac:dyDescent="0.3"/>
    <row r="10382" customFormat="1" ht="13.5" x14ac:dyDescent="0.3"/>
    <row r="10383" customFormat="1" ht="13.5" x14ac:dyDescent="0.3"/>
    <row r="10384" customFormat="1" ht="13.5" x14ac:dyDescent="0.3"/>
    <row r="10385" customFormat="1" ht="13.5" x14ac:dyDescent="0.3"/>
    <row r="10386" customFormat="1" ht="13.5" x14ac:dyDescent="0.3"/>
    <row r="10387" customFormat="1" ht="13.5" x14ac:dyDescent="0.3"/>
    <row r="10388" customFormat="1" ht="13.5" x14ac:dyDescent="0.3"/>
    <row r="10389" customFormat="1" ht="13.5" x14ac:dyDescent="0.3"/>
    <row r="10390" customFormat="1" ht="13.5" x14ac:dyDescent="0.3"/>
    <row r="10391" customFormat="1" ht="13.5" x14ac:dyDescent="0.3"/>
    <row r="10392" customFormat="1" ht="13.5" x14ac:dyDescent="0.3"/>
    <row r="10393" customFormat="1" ht="13.5" x14ac:dyDescent="0.3"/>
    <row r="10394" customFormat="1" ht="13.5" x14ac:dyDescent="0.3"/>
    <row r="10395" customFormat="1" ht="13.5" x14ac:dyDescent="0.3"/>
    <row r="10396" customFormat="1" ht="13.5" x14ac:dyDescent="0.3"/>
    <row r="10397" customFormat="1" ht="13.5" x14ac:dyDescent="0.3"/>
    <row r="10398" customFormat="1" ht="13.5" x14ac:dyDescent="0.3"/>
    <row r="10399" customFormat="1" ht="13.5" x14ac:dyDescent="0.3"/>
    <row r="10400" customFormat="1" ht="13.5" x14ac:dyDescent="0.3"/>
    <row r="10401" customFormat="1" ht="13.5" x14ac:dyDescent="0.3"/>
    <row r="10402" customFormat="1" ht="13.5" x14ac:dyDescent="0.3"/>
    <row r="10403" customFormat="1" ht="13.5" x14ac:dyDescent="0.3"/>
    <row r="10404" customFormat="1" ht="13.5" x14ac:dyDescent="0.3"/>
    <row r="10405" customFormat="1" ht="13.5" x14ac:dyDescent="0.3"/>
    <row r="10406" customFormat="1" ht="13.5" x14ac:dyDescent="0.3"/>
    <row r="10407" customFormat="1" ht="13.5" x14ac:dyDescent="0.3"/>
    <row r="10408" customFormat="1" ht="13.5" x14ac:dyDescent="0.3"/>
    <row r="10409" customFormat="1" ht="13.5" x14ac:dyDescent="0.3"/>
    <row r="10410" customFormat="1" ht="13.5" x14ac:dyDescent="0.3"/>
    <row r="10411" customFormat="1" ht="13.5" x14ac:dyDescent="0.3"/>
    <row r="10412" customFormat="1" ht="13.5" x14ac:dyDescent="0.3"/>
    <row r="10413" customFormat="1" ht="13.5" x14ac:dyDescent="0.3"/>
    <row r="10414" customFormat="1" ht="13.5" x14ac:dyDescent="0.3"/>
    <row r="10415" customFormat="1" ht="13.5" x14ac:dyDescent="0.3"/>
    <row r="10416" customFormat="1" ht="13.5" x14ac:dyDescent="0.3"/>
    <row r="10417" customFormat="1" ht="13.5" x14ac:dyDescent="0.3"/>
    <row r="10418" customFormat="1" ht="13.5" x14ac:dyDescent="0.3"/>
    <row r="10419" customFormat="1" ht="13.5" x14ac:dyDescent="0.3"/>
    <row r="10420" customFormat="1" ht="13.5" x14ac:dyDescent="0.3"/>
    <row r="10421" customFormat="1" ht="13.5" x14ac:dyDescent="0.3"/>
    <row r="10422" customFormat="1" ht="13.5" x14ac:dyDescent="0.3"/>
    <row r="10423" customFormat="1" ht="13.5" x14ac:dyDescent="0.3"/>
    <row r="10424" customFormat="1" ht="13.5" x14ac:dyDescent="0.3"/>
    <row r="10425" customFormat="1" ht="13.5" x14ac:dyDescent="0.3"/>
    <row r="10426" customFormat="1" ht="13.5" x14ac:dyDescent="0.3"/>
    <row r="10427" customFormat="1" ht="13.5" x14ac:dyDescent="0.3"/>
    <row r="10428" customFormat="1" ht="13.5" x14ac:dyDescent="0.3"/>
    <row r="10429" customFormat="1" ht="13.5" x14ac:dyDescent="0.3"/>
    <row r="10430" customFormat="1" ht="13.5" x14ac:dyDescent="0.3"/>
    <row r="10431" customFormat="1" ht="13.5" x14ac:dyDescent="0.3"/>
    <row r="10432" customFormat="1" ht="13.5" x14ac:dyDescent="0.3"/>
    <row r="10433" customFormat="1" ht="13.5" x14ac:dyDescent="0.3"/>
    <row r="10434" customFormat="1" ht="13.5" x14ac:dyDescent="0.3"/>
    <row r="10435" customFormat="1" ht="13.5" x14ac:dyDescent="0.3"/>
    <row r="10436" customFormat="1" ht="13.5" x14ac:dyDescent="0.3"/>
    <row r="10437" customFormat="1" ht="13.5" x14ac:dyDescent="0.3"/>
    <row r="10438" customFormat="1" ht="13.5" x14ac:dyDescent="0.3"/>
    <row r="10439" customFormat="1" ht="13.5" x14ac:dyDescent="0.3"/>
    <row r="10440" customFormat="1" ht="13.5" x14ac:dyDescent="0.3"/>
    <row r="10441" customFormat="1" ht="13.5" x14ac:dyDescent="0.3"/>
    <row r="10442" customFormat="1" ht="13.5" x14ac:dyDescent="0.3"/>
    <row r="10443" customFormat="1" ht="13.5" x14ac:dyDescent="0.3"/>
    <row r="10444" customFormat="1" ht="13.5" x14ac:dyDescent="0.3"/>
    <row r="10445" customFormat="1" ht="13.5" x14ac:dyDescent="0.3"/>
    <row r="10446" customFormat="1" ht="13.5" x14ac:dyDescent="0.3"/>
    <row r="10447" customFormat="1" ht="13.5" x14ac:dyDescent="0.3"/>
    <row r="10448" customFormat="1" ht="13.5" x14ac:dyDescent="0.3"/>
    <row r="10449" customFormat="1" ht="13.5" x14ac:dyDescent="0.3"/>
    <row r="10450" customFormat="1" ht="13.5" x14ac:dyDescent="0.3"/>
    <row r="10451" customFormat="1" ht="13.5" x14ac:dyDescent="0.3"/>
    <row r="10452" customFormat="1" ht="13.5" x14ac:dyDescent="0.3"/>
    <row r="10453" customFormat="1" ht="13.5" x14ac:dyDescent="0.3"/>
    <row r="10454" customFormat="1" ht="13.5" x14ac:dyDescent="0.3"/>
    <row r="10455" customFormat="1" ht="13.5" x14ac:dyDescent="0.3"/>
    <row r="10456" customFormat="1" ht="13.5" x14ac:dyDescent="0.3"/>
    <row r="10457" customFormat="1" ht="13.5" x14ac:dyDescent="0.3"/>
    <row r="10458" customFormat="1" ht="13.5" x14ac:dyDescent="0.3"/>
    <row r="10459" customFormat="1" ht="13.5" x14ac:dyDescent="0.3"/>
    <row r="10460" customFormat="1" ht="13.5" x14ac:dyDescent="0.3"/>
    <row r="10461" customFormat="1" ht="13.5" x14ac:dyDescent="0.3"/>
    <row r="10462" customFormat="1" ht="13.5" x14ac:dyDescent="0.3"/>
    <row r="10463" customFormat="1" ht="13.5" x14ac:dyDescent="0.3"/>
    <row r="10464" customFormat="1" ht="13.5" x14ac:dyDescent="0.3"/>
    <row r="10465" customFormat="1" ht="13.5" x14ac:dyDescent="0.3"/>
    <row r="10466" customFormat="1" ht="13.5" x14ac:dyDescent="0.3"/>
    <row r="10467" customFormat="1" ht="13.5" x14ac:dyDescent="0.3"/>
    <row r="10468" customFormat="1" ht="13.5" x14ac:dyDescent="0.3"/>
    <row r="10469" customFormat="1" ht="13.5" x14ac:dyDescent="0.3"/>
    <row r="10470" customFormat="1" ht="13.5" x14ac:dyDescent="0.3"/>
    <row r="10471" customFormat="1" ht="13.5" x14ac:dyDescent="0.3"/>
    <row r="10472" customFormat="1" ht="13.5" x14ac:dyDescent="0.3"/>
    <row r="10473" customFormat="1" ht="13.5" x14ac:dyDescent="0.3"/>
    <row r="10474" customFormat="1" ht="13.5" x14ac:dyDescent="0.3"/>
    <row r="10475" customFormat="1" ht="13.5" x14ac:dyDescent="0.3"/>
    <row r="10476" customFormat="1" ht="13.5" x14ac:dyDescent="0.3"/>
    <row r="10477" customFormat="1" ht="13.5" x14ac:dyDescent="0.3"/>
    <row r="10478" customFormat="1" ht="13.5" x14ac:dyDescent="0.3"/>
    <row r="10479" customFormat="1" ht="13.5" x14ac:dyDescent="0.3"/>
    <row r="10480" customFormat="1" ht="13.5" x14ac:dyDescent="0.3"/>
    <row r="10481" customFormat="1" ht="13.5" x14ac:dyDescent="0.3"/>
    <row r="10482" customFormat="1" ht="13.5" x14ac:dyDescent="0.3"/>
    <row r="10483" customFormat="1" ht="13.5" x14ac:dyDescent="0.3"/>
    <row r="10484" customFormat="1" ht="13.5" x14ac:dyDescent="0.3"/>
    <row r="10485" customFormat="1" ht="13.5" x14ac:dyDescent="0.3"/>
    <row r="10486" customFormat="1" ht="13.5" x14ac:dyDescent="0.3"/>
    <row r="10487" customFormat="1" ht="13.5" x14ac:dyDescent="0.3"/>
    <row r="10488" customFormat="1" ht="13.5" x14ac:dyDescent="0.3"/>
    <row r="10489" customFormat="1" ht="13.5" x14ac:dyDescent="0.3"/>
    <row r="10490" customFormat="1" ht="13.5" x14ac:dyDescent="0.3"/>
    <row r="10491" customFormat="1" ht="13.5" x14ac:dyDescent="0.3"/>
    <row r="10492" customFormat="1" ht="13.5" x14ac:dyDescent="0.3"/>
    <row r="10493" customFormat="1" ht="13.5" x14ac:dyDescent="0.3"/>
    <row r="10494" customFormat="1" ht="13.5" x14ac:dyDescent="0.3"/>
    <row r="10495" customFormat="1" ht="13.5" x14ac:dyDescent="0.3"/>
    <row r="10496" customFormat="1" ht="13.5" x14ac:dyDescent="0.3"/>
    <row r="10497" customFormat="1" ht="13.5" x14ac:dyDescent="0.3"/>
    <row r="10498" customFormat="1" ht="13.5" x14ac:dyDescent="0.3"/>
    <row r="10499" customFormat="1" ht="13.5" x14ac:dyDescent="0.3"/>
    <row r="10500" customFormat="1" ht="13.5" x14ac:dyDescent="0.3"/>
    <row r="10501" customFormat="1" ht="13.5" x14ac:dyDescent="0.3"/>
    <row r="10502" customFormat="1" ht="13.5" x14ac:dyDescent="0.3"/>
    <row r="10503" customFormat="1" ht="13.5" x14ac:dyDescent="0.3"/>
    <row r="10504" customFormat="1" ht="13.5" x14ac:dyDescent="0.3"/>
    <row r="10505" customFormat="1" ht="13.5" x14ac:dyDescent="0.3"/>
    <row r="10506" customFormat="1" ht="13.5" x14ac:dyDescent="0.3"/>
    <row r="10507" customFormat="1" ht="13.5" x14ac:dyDescent="0.3"/>
    <row r="10508" customFormat="1" ht="13.5" x14ac:dyDescent="0.3"/>
    <row r="10509" customFormat="1" ht="13.5" x14ac:dyDescent="0.3"/>
    <row r="10510" customFormat="1" ht="13.5" x14ac:dyDescent="0.3"/>
    <row r="10511" customFormat="1" ht="13.5" x14ac:dyDescent="0.3"/>
    <row r="10512" customFormat="1" ht="13.5" x14ac:dyDescent="0.3"/>
    <row r="10513" customFormat="1" ht="13.5" x14ac:dyDescent="0.3"/>
    <row r="10514" customFormat="1" ht="13.5" x14ac:dyDescent="0.3"/>
    <row r="10515" customFormat="1" ht="13.5" x14ac:dyDescent="0.3"/>
    <row r="10516" customFormat="1" ht="13.5" x14ac:dyDescent="0.3"/>
    <row r="10517" customFormat="1" ht="13.5" x14ac:dyDescent="0.3"/>
    <row r="10518" customFormat="1" ht="13.5" x14ac:dyDescent="0.3"/>
    <row r="10519" customFormat="1" ht="13.5" x14ac:dyDescent="0.3"/>
    <row r="10520" customFormat="1" ht="13.5" x14ac:dyDescent="0.3"/>
    <row r="10521" customFormat="1" ht="13.5" x14ac:dyDescent="0.3"/>
    <row r="10522" customFormat="1" ht="13.5" x14ac:dyDescent="0.3"/>
    <row r="10523" customFormat="1" ht="13.5" x14ac:dyDescent="0.3"/>
    <row r="10524" customFormat="1" ht="13.5" x14ac:dyDescent="0.3"/>
    <row r="10525" customFormat="1" ht="13.5" x14ac:dyDescent="0.3"/>
    <row r="10526" customFormat="1" ht="13.5" x14ac:dyDescent="0.3"/>
    <row r="10527" customFormat="1" ht="13.5" x14ac:dyDescent="0.3"/>
    <row r="10528" customFormat="1" ht="13.5" x14ac:dyDescent="0.3"/>
    <row r="10529" customFormat="1" ht="13.5" x14ac:dyDescent="0.3"/>
    <row r="10530" customFormat="1" ht="13.5" x14ac:dyDescent="0.3"/>
    <row r="10531" customFormat="1" ht="13.5" x14ac:dyDescent="0.3"/>
    <row r="10532" customFormat="1" ht="13.5" x14ac:dyDescent="0.3"/>
    <row r="10533" customFormat="1" ht="13.5" x14ac:dyDescent="0.3"/>
    <row r="10534" customFormat="1" ht="13.5" x14ac:dyDescent="0.3"/>
    <row r="10535" customFormat="1" ht="13.5" x14ac:dyDescent="0.3"/>
    <row r="10536" customFormat="1" ht="13.5" x14ac:dyDescent="0.3"/>
    <row r="10537" customFormat="1" ht="13.5" x14ac:dyDescent="0.3"/>
    <row r="10538" customFormat="1" ht="13.5" x14ac:dyDescent="0.3"/>
    <row r="10539" customFormat="1" ht="13.5" x14ac:dyDescent="0.3"/>
    <row r="10540" customFormat="1" ht="13.5" x14ac:dyDescent="0.3"/>
    <row r="10541" customFormat="1" ht="13.5" x14ac:dyDescent="0.3"/>
    <row r="10542" customFormat="1" ht="13.5" x14ac:dyDescent="0.3"/>
    <row r="10543" customFormat="1" ht="13.5" x14ac:dyDescent="0.3"/>
    <row r="10544" customFormat="1" ht="13.5" x14ac:dyDescent="0.3"/>
    <row r="10545" customFormat="1" ht="13.5" x14ac:dyDescent="0.3"/>
    <row r="10546" customFormat="1" ht="13.5" x14ac:dyDescent="0.3"/>
    <row r="10547" customFormat="1" ht="13.5" x14ac:dyDescent="0.3"/>
    <row r="10548" customFormat="1" ht="13.5" x14ac:dyDescent="0.3"/>
    <row r="10549" customFormat="1" ht="13.5" x14ac:dyDescent="0.3"/>
    <row r="10550" customFormat="1" ht="13.5" x14ac:dyDescent="0.3"/>
    <row r="10551" customFormat="1" ht="13.5" x14ac:dyDescent="0.3"/>
    <row r="10552" customFormat="1" ht="13.5" x14ac:dyDescent="0.3"/>
    <row r="10553" customFormat="1" ht="13.5" x14ac:dyDescent="0.3"/>
    <row r="10554" customFormat="1" ht="13.5" x14ac:dyDescent="0.3"/>
    <row r="10555" customFormat="1" ht="13.5" x14ac:dyDescent="0.3"/>
    <row r="10556" customFormat="1" ht="13.5" x14ac:dyDescent="0.3"/>
    <row r="10557" customFormat="1" ht="13.5" x14ac:dyDescent="0.3"/>
    <row r="10558" customFormat="1" ht="13.5" x14ac:dyDescent="0.3"/>
    <row r="10559" customFormat="1" ht="13.5" x14ac:dyDescent="0.3"/>
    <row r="10560" customFormat="1" ht="13.5" x14ac:dyDescent="0.3"/>
    <row r="10561" customFormat="1" ht="13.5" x14ac:dyDescent="0.3"/>
    <row r="10562" customFormat="1" ht="13.5" x14ac:dyDescent="0.3"/>
    <row r="10563" customFormat="1" ht="13.5" x14ac:dyDescent="0.3"/>
    <row r="10564" customFormat="1" ht="13.5" x14ac:dyDescent="0.3"/>
    <row r="10565" customFormat="1" ht="13.5" x14ac:dyDescent="0.3"/>
    <row r="10566" customFormat="1" ht="13.5" x14ac:dyDescent="0.3"/>
    <row r="10567" customFormat="1" ht="13.5" x14ac:dyDescent="0.3"/>
    <row r="10568" customFormat="1" ht="13.5" x14ac:dyDescent="0.3"/>
    <row r="10569" customFormat="1" ht="13.5" x14ac:dyDescent="0.3"/>
    <row r="10570" customFormat="1" ht="13.5" x14ac:dyDescent="0.3"/>
    <row r="10571" customFormat="1" ht="13.5" x14ac:dyDescent="0.3"/>
    <row r="10572" customFormat="1" ht="13.5" x14ac:dyDescent="0.3"/>
    <row r="10573" customFormat="1" ht="13.5" x14ac:dyDescent="0.3"/>
    <row r="10574" customFormat="1" ht="13.5" x14ac:dyDescent="0.3"/>
    <row r="10575" customFormat="1" ht="13.5" x14ac:dyDescent="0.3"/>
    <row r="10576" customFormat="1" ht="13.5" x14ac:dyDescent="0.3"/>
    <row r="10577" customFormat="1" ht="13.5" x14ac:dyDescent="0.3"/>
    <row r="10578" customFormat="1" ht="13.5" x14ac:dyDescent="0.3"/>
    <row r="10579" customFormat="1" ht="13.5" x14ac:dyDescent="0.3"/>
    <row r="10580" customFormat="1" ht="13.5" x14ac:dyDescent="0.3"/>
    <row r="10581" customFormat="1" ht="13.5" x14ac:dyDescent="0.3"/>
    <row r="10582" customFormat="1" ht="13.5" x14ac:dyDescent="0.3"/>
    <row r="10583" customFormat="1" ht="13.5" x14ac:dyDescent="0.3"/>
    <row r="10584" customFormat="1" ht="13.5" x14ac:dyDescent="0.3"/>
    <row r="10585" customFormat="1" ht="13.5" x14ac:dyDescent="0.3"/>
    <row r="10586" customFormat="1" ht="13.5" x14ac:dyDescent="0.3"/>
    <row r="10587" customFormat="1" ht="13.5" x14ac:dyDescent="0.3"/>
    <row r="10588" customFormat="1" ht="13.5" x14ac:dyDescent="0.3"/>
    <row r="10589" customFormat="1" ht="13.5" x14ac:dyDescent="0.3"/>
    <row r="10590" customFormat="1" ht="13.5" x14ac:dyDescent="0.3"/>
    <row r="10591" customFormat="1" ht="13.5" x14ac:dyDescent="0.3"/>
    <row r="10592" customFormat="1" ht="13.5" x14ac:dyDescent="0.3"/>
    <row r="10593" customFormat="1" ht="13.5" x14ac:dyDescent="0.3"/>
    <row r="10594" customFormat="1" ht="13.5" x14ac:dyDescent="0.3"/>
    <row r="10595" customFormat="1" ht="13.5" x14ac:dyDescent="0.3"/>
    <row r="10596" customFormat="1" ht="13.5" x14ac:dyDescent="0.3"/>
    <row r="10597" customFormat="1" ht="13.5" x14ac:dyDescent="0.3"/>
    <row r="10598" customFormat="1" ht="13.5" x14ac:dyDescent="0.3"/>
    <row r="10599" customFormat="1" ht="13.5" x14ac:dyDescent="0.3"/>
    <row r="10600" customFormat="1" ht="13.5" x14ac:dyDescent="0.3"/>
    <row r="10601" customFormat="1" ht="13.5" x14ac:dyDescent="0.3"/>
    <row r="10602" customFormat="1" ht="13.5" x14ac:dyDescent="0.3"/>
    <row r="10603" customFormat="1" ht="13.5" x14ac:dyDescent="0.3"/>
    <row r="10604" customFormat="1" ht="13.5" x14ac:dyDescent="0.3"/>
    <row r="10605" customFormat="1" ht="13.5" x14ac:dyDescent="0.3"/>
    <row r="10606" customFormat="1" ht="13.5" x14ac:dyDescent="0.3"/>
    <row r="10607" customFormat="1" ht="13.5" x14ac:dyDescent="0.3"/>
    <row r="10608" customFormat="1" ht="13.5" x14ac:dyDescent="0.3"/>
    <row r="10609" customFormat="1" ht="13.5" x14ac:dyDescent="0.3"/>
    <row r="10610" customFormat="1" ht="13.5" x14ac:dyDescent="0.3"/>
    <row r="10611" customFormat="1" ht="13.5" x14ac:dyDescent="0.3"/>
    <row r="10612" customFormat="1" ht="13.5" x14ac:dyDescent="0.3"/>
    <row r="10613" customFormat="1" ht="13.5" x14ac:dyDescent="0.3"/>
    <row r="10614" customFormat="1" ht="13.5" x14ac:dyDescent="0.3"/>
    <row r="10615" customFormat="1" ht="13.5" x14ac:dyDescent="0.3"/>
    <row r="10616" customFormat="1" ht="13.5" x14ac:dyDescent="0.3"/>
    <row r="10617" customFormat="1" ht="13.5" x14ac:dyDescent="0.3"/>
    <row r="10618" customFormat="1" ht="13.5" x14ac:dyDescent="0.3"/>
    <row r="10619" customFormat="1" ht="13.5" x14ac:dyDescent="0.3"/>
    <row r="10620" customFormat="1" ht="13.5" x14ac:dyDescent="0.3"/>
    <row r="10621" customFormat="1" ht="13.5" x14ac:dyDescent="0.3"/>
    <row r="10622" customFormat="1" ht="13.5" x14ac:dyDescent="0.3"/>
    <row r="10623" customFormat="1" ht="13.5" x14ac:dyDescent="0.3"/>
    <row r="10624" customFormat="1" ht="13.5" x14ac:dyDescent="0.3"/>
    <row r="10625" customFormat="1" ht="13.5" x14ac:dyDescent="0.3"/>
    <row r="10626" customFormat="1" ht="13.5" x14ac:dyDescent="0.3"/>
    <row r="10627" customFormat="1" ht="13.5" x14ac:dyDescent="0.3"/>
    <row r="10628" customFormat="1" ht="13.5" x14ac:dyDescent="0.3"/>
    <row r="10629" customFormat="1" ht="13.5" x14ac:dyDescent="0.3"/>
    <row r="10630" customFormat="1" ht="13.5" x14ac:dyDescent="0.3"/>
    <row r="10631" customFormat="1" ht="13.5" x14ac:dyDescent="0.3"/>
    <row r="10632" customFormat="1" ht="13.5" x14ac:dyDescent="0.3"/>
    <row r="10633" customFormat="1" ht="13.5" x14ac:dyDescent="0.3"/>
    <row r="10634" customFormat="1" ht="13.5" x14ac:dyDescent="0.3"/>
    <row r="10635" customFormat="1" ht="13.5" x14ac:dyDescent="0.3"/>
    <row r="10636" customFormat="1" ht="13.5" x14ac:dyDescent="0.3"/>
    <row r="10637" customFormat="1" ht="13.5" x14ac:dyDescent="0.3"/>
    <row r="10638" customFormat="1" ht="13.5" x14ac:dyDescent="0.3"/>
    <row r="10639" customFormat="1" ht="13.5" x14ac:dyDescent="0.3"/>
    <row r="10640" customFormat="1" ht="13.5" x14ac:dyDescent="0.3"/>
    <row r="10641" customFormat="1" ht="13.5" x14ac:dyDescent="0.3"/>
    <row r="10642" customFormat="1" ht="13.5" x14ac:dyDescent="0.3"/>
    <row r="10643" customFormat="1" ht="13.5" x14ac:dyDescent="0.3"/>
    <row r="10644" customFormat="1" ht="13.5" x14ac:dyDescent="0.3"/>
    <row r="10645" customFormat="1" ht="13.5" x14ac:dyDescent="0.3"/>
    <row r="10646" customFormat="1" ht="13.5" x14ac:dyDescent="0.3"/>
    <row r="10647" customFormat="1" ht="13.5" x14ac:dyDescent="0.3"/>
    <row r="10648" customFormat="1" ht="13.5" x14ac:dyDescent="0.3"/>
    <row r="10649" customFormat="1" ht="13.5" x14ac:dyDescent="0.3"/>
    <row r="10650" customFormat="1" ht="13.5" x14ac:dyDescent="0.3"/>
    <row r="10651" customFormat="1" ht="13.5" x14ac:dyDescent="0.3"/>
    <row r="10652" customFormat="1" ht="13.5" x14ac:dyDescent="0.3"/>
    <row r="10653" customFormat="1" ht="13.5" x14ac:dyDescent="0.3"/>
    <row r="10654" customFormat="1" ht="13.5" x14ac:dyDescent="0.3"/>
    <row r="10655" customFormat="1" ht="13.5" x14ac:dyDescent="0.3"/>
    <row r="10656" customFormat="1" ht="13.5" x14ac:dyDescent="0.3"/>
    <row r="10657" customFormat="1" ht="13.5" x14ac:dyDescent="0.3"/>
    <row r="10658" customFormat="1" ht="13.5" x14ac:dyDescent="0.3"/>
    <row r="10659" customFormat="1" ht="13.5" x14ac:dyDescent="0.3"/>
    <row r="10660" customFormat="1" ht="13.5" x14ac:dyDescent="0.3"/>
    <row r="10661" customFormat="1" ht="13.5" x14ac:dyDescent="0.3"/>
    <row r="10662" customFormat="1" ht="13.5" x14ac:dyDescent="0.3"/>
    <row r="10663" customFormat="1" ht="13.5" x14ac:dyDescent="0.3"/>
    <row r="10664" customFormat="1" ht="13.5" x14ac:dyDescent="0.3"/>
    <row r="10665" customFormat="1" ht="13.5" x14ac:dyDescent="0.3"/>
    <row r="10666" customFormat="1" ht="13.5" x14ac:dyDescent="0.3"/>
    <row r="10667" customFormat="1" ht="13.5" x14ac:dyDescent="0.3"/>
    <row r="10668" customFormat="1" ht="13.5" x14ac:dyDescent="0.3"/>
    <row r="10669" customFormat="1" ht="13.5" x14ac:dyDescent="0.3"/>
    <row r="10670" customFormat="1" ht="13.5" x14ac:dyDescent="0.3"/>
    <row r="10671" customFormat="1" ht="13.5" x14ac:dyDescent="0.3"/>
    <row r="10672" customFormat="1" ht="13.5" x14ac:dyDescent="0.3"/>
    <row r="10673" customFormat="1" ht="13.5" x14ac:dyDescent="0.3"/>
    <row r="10674" customFormat="1" ht="13.5" x14ac:dyDescent="0.3"/>
    <row r="10675" customFormat="1" ht="13.5" x14ac:dyDescent="0.3"/>
    <row r="10676" customFormat="1" ht="13.5" x14ac:dyDescent="0.3"/>
    <row r="10677" customFormat="1" ht="13.5" x14ac:dyDescent="0.3"/>
    <row r="10678" customFormat="1" ht="13.5" x14ac:dyDescent="0.3"/>
    <row r="10679" customFormat="1" ht="13.5" x14ac:dyDescent="0.3"/>
    <row r="10680" customFormat="1" ht="13.5" x14ac:dyDescent="0.3"/>
    <row r="10681" customFormat="1" ht="13.5" x14ac:dyDescent="0.3"/>
    <row r="10682" customFormat="1" ht="13.5" x14ac:dyDescent="0.3"/>
    <row r="10683" customFormat="1" ht="13.5" x14ac:dyDescent="0.3"/>
    <row r="10684" customFormat="1" ht="13.5" x14ac:dyDescent="0.3"/>
    <row r="10685" customFormat="1" ht="13.5" x14ac:dyDescent="0.3"/>
    <row r="10686" customFormat="1" ht="13.5" x14ac:dyDescent="0.3"/>
    <row r="10687" customFormat="1" ht="13.5" x14ac:dyDescent="0.3"/>
    <row r="10688" customFormat="1" ht="13.5" x14ac:dyDescent="0.3"/>
    <row r="10689" customFormat="1" ht="13.5" x14ac:dyDescent="0.3"/>
    <row r="10690" customFormat="1" ht="13.5" x14ac:dyDescent="0.3"/>
    <row r="10691" customFormat="1" ht="13.5" x14ac:dyDescent="0.3"/>
    <row r="10692" customFormat="1" ht="13.5" x14ac:dyDescent="0.3"/>
    <row r="10693" customFormat="1" ht="13.5" x14ac:dyDescent="0.3"/>
    <row r="10694" customFormat="1" ht="13.5" x14ac:dyDescent="0.3"/>
    <row r="10695" customFormat="1" ht="13.5" x14ac:dyDescent="0.3"/>
    <row r="10696" customFormat="1" ht="13.5" x14ac:dyDescent="0.3"/>
    <row r="10697" customFormat="1" ht="13.5" x14ac:dyDescent="0.3"/>
    <row r="10698" customFormat="1" ht="13.5" x14ac:dyDescent="0.3"/>
    <row r="10699" customFormat="1" ht="13.5" x14ac:dyDescent="0.3"/>
    <row r="10700" customFormat="1" ht="13.5" x14ac:dyDescent="0.3"/>
    <row r="10701" customFormat="1" ht="13.5" x14ac:dyDescent="0.3"/>
    <row r="10702" customFormat="1" ht="13.5" x14ac:dyDescent="0.3"/>
    <row r="10703" customFormat="1" ht="13.5" x14ac:dyDescent="0.3"/>
    <row r="10704" customFormat="1" ht="13.5" x14ac:dyDescent="0.3"/>
    <row r="10705" customFormat="1" ht="13.5" x14ac:dyDescent="0.3"/>
    <row r="10706" customFormat="1" ht="13.5" x14ac:dyDescent="0.3"/>
    <row r="10707" customFormat="1" ht="13.5" x14ac:dyDescent="0.3"/>
    <row r="10708" customFormat="1" ht="13.5" x14ac:dyDescent="0.3"/>
    <row r="10709" customFormat="1" ht="13.5" x14ac:dyDescent="0.3"/>
    <row r="10710" customFormat="1" ht="13.5" x14ac:dyDescent="0.3"/>
    <row r="10711" customFormat="1" ht="13.5" x14ac:dyDescent="0.3"/>
    <row r="10712" customFormat="1" ht="13.5" x14ac:dyDescent="0.3"/>
    <row r="10713" customFormat="1" ht="13.5" x14ac:dyDescent="0.3"/>
    <row r="10714" customFormat="1" ht="13.5" x14ac:dyDescent="0.3"/>
    <row r="10715" customFormat="1" ht="13.5" x14ac:dyDescent="0.3"/>
    <row r="10716" customFormat="1" ht="13.5" x14ac:dyDescent="0.3"/>
    <row r="10717" customFormat="1" ht="13.5" x14ac:dyDescent="0.3"/>
    <row r="10718" customFormat="1" ht="13.5" x14ac:dyDescent="0.3"/>
    <row r="10719" customFormat="1" ht="13.5" x14ac:dyDescent="0.3"/>
    <row r="10720" customFormat="1" ht="13.5" x14ac:dyDescent="0.3"/>
    <row r="10721" customFormat="1" ht="13.5" x14ac:dyDescent="0.3"/>
    <row r="10722" customFormat="1" ht="13.5" x14ac:dyDescent="0.3"/>
    <row r="10723" customFormat="1" ht="13.5" x14ac:dyDescent="0.3"/>
    <row r="10724" customFormat="1" ht="13.5" x14ac:dyDescent="0.3"/>
    <row r="10725" customFormat="1" ht="13.5" x14ac:dyDescent="0.3"/>
    <row r="10726" customFormat="1" ht="13.5" x14ac:dyDescent="0.3"/>
    <row r="10727" customFormat="1" ht="13.5" x14ac:dyDescent="0.3"/>
    <row r="10728" customFormat="1" ht="13.5" x14ac:dyDescent="0.3"/>
    <row r="10729" customFormat="1" ht="13.5" x14ac:dyDescent="0.3"/>
    <row r="10730" customFormat="1" ht="13.5" x14ac:dyDescent="0.3"/>
    <row r="10731" customFormat="1" ht="13.5" x14ac:dyDescent="0.3"/>
    <row r="10732" customFormat="1" ht="13.5" x14ac:dyDescent="0.3"/>
    <row r="10733" customFormat="1" ht="13.5" x14ac:dyDescent="0.3"/>
    <row r="10734" customFormat="1" ht="13.5" x14ac:dyDescent="0.3"/>
    <row r="10735" customFormat="1" ht="13.5" x14ac:dyDescent="0.3"/>
    <row r="10736" customFormat="1" ht="13.5" x14ac:dyDescent="0.3"/>
    <row r="10737" customFormat="1" ht="13.5" x14ac:dyDescent="0.3"/>
    <row r="10738" customFormat="1" ht="13.5" x14ac:dyDescent="0.3"/>
    <row r="10739" customFormat="1" ht="13.5" x14ac:dyDescent="0.3"/>
    <row r="10740" customFormat="1" ht="13.5" x14ac:dyDescent="0.3"/>
    <row r="10741" customFormat="1" ht="13.5" x14ac:dyDescent="0.3"/>
    <row r="10742" customFormat="1" ht="13.5" x14ac:dyDescent="0.3"/>
    <row r="10743" customFormat="1" ht="13.5" x14ac:dyDescent="0.3"/>
    <row r="10744" customFormat="1" ht="13.5" x14ac:dyDescent="0.3"/>
    <row r="10745" customFormat="1" ht="13.5" x14ac:dyDescent="0.3"/>
    <row r="10746" customFormat="1" ht="13.5" x14ac:dyDescent="0.3"/>
    <row r="10747" customFormat="1" ht="13.5" x14ac:dyDescent="0.3"/>
    <row r="10748" customFormat="1" ht="13.5" x14ac:dyDescent="0.3"/>
    <row r="10749" customFormat="1" ht="13.5" x14ac:dyDescent="0.3"/>
    <row r="10750" customFormat="1" ht="13.5" x14ac:dyDescent="0.3"/>
    <row r="10751" customFormat="1" ht="13.5" x14ac:dyDescent="0.3"/>
    <row r="10752" customFormat="1" ht="13.5" x14ac:dyDescent="0.3"/>
    <row r="10753" customFormat="1" ht="13.5" x14ac:dyDescent="0.3"/>
    <row r="10754" customFormat="1" ht="13.5" x14ac:dyDescent="0.3"/>
    <row r="10755" customFormat="1" ht="13.5" x14ac:dyDescent="0.3"/>
    <row r="10756" customFormat="1" ht="13.5" x14ac:dyDescent="0.3"/>
    <row r="10757" customFormat="1" ht="13.5" x14ac:dyDescent="0.3"/>
    <row r="10758" customFormat="1" ht="13.5" x14ac:dyDescent="0.3"/>
    <row r="10759" customFormat="1" ht="13.5" x14ac:dyDescent="0.3"/>
    <row r="10760" customFormat="1" ht="13.5" x14ac:dyDescent="0.3"/>
    <row r="10761" customFormat="1" ht="13.5" x14ac:dyDescent="0.3"/>
    <row r="10762" customFormat="1" ht="13.5" x14ac:dyDescent="0.3"/>
    <row r="10763" customFormat="1" ht="13.5" x14ac:dyDescent="0.3"/>
    <row r="10764" customFormat="1" ht="13.5" x14ac:dyDescent="0.3"/>
    <row r="10765" customFormat="1" ht="13.5" x14ac:dyDescent="0.3"/>
    <row r="10766" customFormat="1" ht="13.5" x14ac:dyDescent="0.3"/>
    <row r="10767" customFormat="1" ht="13.5" x14ac:dyDescent="0.3"/>
    <row r="10768" customFormat="1" ht="13.5" x14ac:dyDescent="0.3"/>
    <row r="10769" customFormat="1" ht="13.5" x14ac:dyDescent="0.3"/>
    <row r="10770" customFormat="1" ht="13.5" x14ac:dyDescent="0.3"/>
    <row r="10771" customFormat="1" ht="13.5" x14ac:dyDescent="0.3"/>
    <row r="10772" customFormat="1" ht="13.5" x14ac:dyDescent="0.3"/>
    <row r="10773" customFormat="1" ht="13.5" x14ac:dyDescent="0.3"/>
    <row r="10774" customFormat="1" ht="13.5" x14ac:dyDescent="0.3"/>
    <row r="10775" customFormat="1" ht="13.5" x14ac:dyDescent="0.3"/>
    <row r="10776" customFormat="1" ht="13.5" x14ac:dyDescent="0.3"/>
    <row r="10777" customFormat="1" ht="13.5" x14ac:dyDescent="0.3"/>
    <row r="10778" customFormat="1" ht="13.5" x14ac:dyDescent="0.3"/>
    <row r="10779" customFormat="1" ht="13.5" x14ac:dyDescent="0.3"/>
    <row r="10780" customFormat="1" ht="13.5" x14ac:dyDescent="0.3"/>
    <row r="10781" customFormat="1" ht="13.5" x14ac:dyDescent="0.3"/>
    <row r="10782" customFormat="1" ht="13.5" x14ac:dyDescent="0.3"/>
    <row r="10783" customFormat="1" ht="13.5" x14ac:dyDescent="0.3"/>
    <row r="10784" customFormat="1" ht="13.5" x14ac:dyDescent="0.3"/>
    <row r="10785" customFormat="1" ht="13.5" x14ac:dyDescent="0.3"/>
    <row r="10786" customFormat="1" ht="13.5" x14ac:dyDescent="0.3"/>
    <row r="10787" customFormat="1" ht="13.5" x14ac:dyDescent="0.3"/>
    <row r="10788" customFormat="1" ht="13.5" x14ac:dyDescent="0.3"/>
    <row r="10789" customFormat="1" ht="13.5" x14ac:dyDescent="0.3"/>
    <row r="10790" customFormat="1" ht="13.5" x14ac:dyDescent="0.3"/>
    <row r="10791" customFormat="1" ht="13.5" x14ac:dyDescent="0.3"/>
    <row r="10792" customFormat="1" ht="13.5" x14ac:dyDescent="0.3"/>
    <row r="10793" customFormat="1" ht="13.5" x14ac:dyDescent="0.3"/>
    <row r="10794" customFormat="1" ht="13.5" x14ac:dyDescent="0.3"/>
    <row r="10795" customFormat="1" ht="13.5" x14ac:dyDescent="0.3"/>
    <row r="10796" customFormat="1" ht="13.5" x14ac:dyDescent="0.3"/>
    <row r="10797" customFormat="1" ht="13.5" x14ac:dyDescent="0.3"/>
    <row r="10798" customFormat="1" ht="13.5" x14ac:dyDescent="0.3"/>
    <row r="10799" customFormat="1" ht="13.5" x14ac:dyDescent="0.3"/>
    <row r="10800" customFormat="1" ht="13.5" x14ac:dyDescent="0.3"/>
    <row r="10801" customFormat="1" ht="13.5" x14ac:dyDescent="0.3"/>
    <row r="10802" customFormat="1" ht="13.5" x14ac:dyDescent="0.3"/>
    <row r="10803" customFormat="1" ht="13.5" x14ac:dyDescent="0.3"/>
    <row r="10804" customFormat="1" ht="13.5" x14ac:dyDescent="0.3"/>
    <row r="10805" customFormat="1" ht="13.5" x14ac:dyDescent="0.3"/>
    <row r="10806" customFormat="1" ht="13.5" x14ac:dyDescent="0.3"/>
    <row r="10807" customFormat="1" ht="13.5" x14ac:dyDescent="0.3"/>
    <row r="10808" customFormat="1" ht="13.5" x14ac:dyDescent="0.3"/>
    <row r="10809" customFormat="1" ht="13.5" x14ac:dyDescent="0.3"/>
    <row r="10810" customFormat="1" ht="13.5" x14ac:dyDescent="0.3"/>
    <row r="10811" customFormat="1" ht="13.5" x14ac:dyDescent="0.3"/>
    <row r="10812" customFormat="1" ht="13.5" x14ac:dyDescent="0.3"/>
    <row r="10813" customFormat="1" ht="13.5" x14ac:dyDescent="0.3"/>
    <row r="10814" customFormat="1" ht="13.5" x14ac:dyDescent="0.3"/>
    <row r="10815" customFormat="1" ht="13.5" x14ac:dyDescent="0.3"/>
    <row r="10816" customFormat="1" ht="13.5" x14ac:dyDescent="0.3"/>
    <row r="10817" customFormat="1" ht="13.5" x14ac:dyDescent="0.3"/>
    <row r="10818" customFormat="1" ht="13.5" x14ac:dyDescent="0.3"/>
    <row r="10819" customFormat="1" ht="13.5" x14ac:dyDescent="0.3"/>
    <row r="10820" customFormat="1" ht="13.5" x14ac:dyDescent="0.3"/>
    <row r="10821" customFormat="1" ht="13.5" x14ac:dyDescent="0.3"/>
    <row r="10822" customFormat="1" ht="13.5" x14ac:dyDescent="0.3"/>
    <row r="10823" customFormat="1" ht="13.5" x14ac:dyDescent="0.3"/>
    <row r="10824" customFormat="1" ht="13.5" x14ac:dyDescent="0.3"/>
    <row r="10825" customFormat="1" ht="13.5" x14ac:dyDescent="0.3"/>
    <row r="10826" customFormat="1" ht="13.5" x14ac:dyDescent="0.3"/>
    <row r="10827" customFormat="1" ht="13.5" x14ac:dyDescent="0.3"/>
    <row r="10828" customFormat="1" ht="13.5" x14ac:dyDescent="0.3"/>
    <row r="10829" customFormat="1" ht="13.5" x14ac:dyDescent="0.3"/>
    <row r="10830" customFormat="1" ht="13.5" x14ac:dyDescent="0.3"/>
    <row r="10831" customFormat="1" ht="13.5" x14ac:dyDescent="0.3"/>
    <row r="10832" customFormat="1" ht="13.5" x14ac:dyDescent="0.3"/>
    <row r="10833" customFormat="1" ht="13.5" x14ac:dyDescent="0.3"/>
    <row r="10834" customFormat="1" ht="13.5" x14ac:dyDescent="0.3"/>
    <row r="10835" customFormat="1" ht="13.5" x14ac:dyDescent="0.3"/>
    <row r="10836" customFormat="1" ht="13.5" x14ac:dyDescent="0.3"/>
    <row r="10837" customFormat="1" ht="13.5" x14ac:dyDescent="0.3"/>
    <row r="10838" customFormat="1" ht="13.5" x14ac:dyDescent="0.3"/>
    <row r="10839" customFormat="1" ht="13.5" x14ac:dyDescent="0.3"/>
    <row r="10840" customFormat="1" ht="13.5" x14ac:dyDescent="0.3"/>
    <row r="10841" customFormat="1" ht="13.5" x14ac:dyDescent="0.3"/>
    <row r="10842" customFormat="1" ht="13.5" x14ac:dyDescent="0.3"/>
    <row r="10843" customFormat="1" ht="13.5" x14ac:dyDescent="0.3"/>
    <row r="10844" customFormat="1" ht="13.5" x14ac:dyDescent="0.3"/>
    <row r="10845" customFormat="1" ht="13.5" x14ac:dyDescent="0.3"/>
    <row r="10846" customFormat="1" ht="13.5" x14ac:dyDescent="0.3"/>
    <row r="10847" customFormat="1" ht="13.5" x14ac:dyDescent="0.3"/>
    <row r="10848" customFormat="1" ht="13.5" x14ac:dyDescent="0.3"/>
    <row r="10849" customFormat="1" ht="13.5" x14ac:dyDescent="0.3"/>
    <row r="10850" customFormat="1" ht="13.5" x14ac:dyDescent="0.3"/>
    <row r="10851" customFormat="1" ht="13.5" x14ac:dyDescent="0.3"/>
    <row r="10852" customFormat="1" ht="13.5" x14ac:dyDescent="0.3"/>
    <row r="10853" customFormat="1" ht="13.5" x14ac:dyDescent="0.3"/>
    <row r="10854" customFormat="1" ht="13.5" x14ac:dyDescent="0.3"/>
    <row r="10855" customFormat="1" ht="13.5" x14ac:dyDescent="0.3"/>
    <row r="10856" customFormat="1" ht="13.5" x14ac:dyDescent="0.3"/>
    <row r="10857" customFormat="1" ht="13.5" x14ac:dyDescent="0.3"/>
    <row r="10858" customFormat="1" ht="13.5" x14ac:dyDescent="0.3"/>
    <row r="10859" customFormat="1" ht="13.5" x14ac:dyDescent="0.3"/>
    <row r="10860" customFormat="1" ht="13.5" x14ac:dyDescent="0.3"/>
    <row r="10861" customFormat="1" ht="13.5" x14ac:dyDescent="0.3"/>
    <row r="10862" customFormat="1" ht="13.5" x14ac:dyDescent="0.3"/>
    <row r="10863" customFormat="1" ht="13.5" x14ac:dyDescent="0.3"/>
    <row r="10864" customFormat="1" ht="13.5" x14ac:dyDescent="0.3"/>
    <row r="10865" customFormat="1" ht="13.5" x14ac:dyDescent="0.3"/>
    <row r="10866" customFormat="1" ht="13.5" x14ac:dyDescent="0.3"/>
    <row r="10867" customFormat="1" ht="13.5" x14ac:dyDescent="0.3"/>
    <row r="10868" customFormat="1" ht="13.5" x14ac:dyDescent="0.3"/>
    <row r="10869" customFormat="1" ht="13.5" x14ac:dyDescent="0.3"/>
    <row r="10870" customFormat="1" ht="13.5" x14ac:dyDescent="0.3"/>
    <row r="10871" customFormat="1" ht="13.5" x14ac:dyDescent="0.3"/>
    <row r="10872" customFormat="1" ht="13.5" x14ac:dyDescent="0.3"/>
    <row r="10873" customFormat="1" ht="13.5" x14ac:dyDescent="0.3"/>
    <row r="10874" customFormat="1" ht="13.5" x14ac:dyDescent="0.3"/>
    <row r="10875" customFormat="1" ht="13.5" x14ac:dyDescent="0.3"/>
    <row r="10876" customFormat="1" ht="13.5" x14ac:dyDescent="0.3"/>
    <row r="10877" customFormat="1" ht="13.5" x14ac:dyDescent="0.3"/>
    <row r="10878" customFormat="1" ht="13.5" x14ac:dyDescent="0.3"/>
    <row r="10879" customFormat="1" ht="13.5" x14ac:dyDescent="0.3"/>
    <row r="10880" customFormat="1" ht="13.5" x14ac:dyDescent="0.3"/>
    <row r="10881" customFormat="1" ht="13.5" x14ac:dyDescent="0.3"/>
    <row r="10882" customFormat="1" ht="13.5" x14ac:dyDescent="0.3"/>
    <row r="10883" customFormat="1" ht="13.5" x14ac:dyDescent="0.3"/>
    <row r="10884" customFormat="1" ht="13.5" x14ac:dyDescent="0.3"/>
    <row r="10885" customFormat="1" ht="13.5" x14ac:dyDescent="0.3"/>
    <row r="10886" customFormat="1" ht="13.5" x14ac:dyDescent="0.3"/>
    <row r="10887" customFormat="1" ht="13.5" x14ac:dyDescent="0.3"/>
    <row r="10888" customFormat="1" ht="13.5" x14ac:dyDescent="0.3"/>
    <row r="10889" customFormat="1" ht="13.5" x14ac:dyDescent="0.3"/>
    <row r="10890" customFormat="1" ht="13.5" x14ac:dyDescent="0.3"/>
    <row r="10891" customFormat="1" ht="13.5" x14ac:dyDescent="0.3"/>
    <row r="10892" customFormat="1" ht="13.5" x14ac:dyDescent="0.3"/>
    <row r="10893" customFormat="1" ht="13.5" x14ac:dyDescent="0.3"/>
    <row r="10894" customFormat="1" ht="13.5" x14ac:dyDescent="0.3"/>
    <row r="10895" customFormat="1" ht="13.5" x14ac:dyDescent="0.3"/>
    <row r="10896" customFormat="1" ht="13.5" x14ac:dyDescent="0.3"/>
    <row r="10897" customFormat="1" ht="13.5" x14ac:dyDescent="0.3"/>
    <row r="10898" customFormat="1" ht="13.5" x14ac:dyDescent="0.3"/>
    <row r="10899" customFormat="1" ht="13.5" x14ac:dyDescent="0.3"/>
    <row r="10900" customFormat="1" ht="13.5" x14ac:dyDescent="0.3"/>
    <row r="10901" customFormat="1" ht="13.5" x14ac:dyDescent="0.3"/>
    <row r="10902" customFormat="1" ht="13.5" x14ac:dyDescent="0.3"/>
    <row r="10903" customFormat="1" ht="13.5" x14ac:dyDescent="0.3"/>
    <row r="10904" customFormat="1" ht="13.5" x14ac:dyDescent="0.3"/>
    <row r="10905" customFormat="1" ht="13.5" x14ac:dyDescent="0.3"/>
    <row r="10906" customFormat="1" ht="13.5" x14ac:dyDescent="0.3"/>
    <row r="10907" customFormat="1" ht="13.5" x14ac:dyDescent="0.3"/>
    <row r="10908" customFormat="1" ht="13.5" x14ac:dyDescent="0.3"/>
    <row r="10909" customFormat="1" ht="13.5" x14ac:dyDescent="0.3"/>
    <row r="10910" customFormat="1" ht="13.5" x14ac:dyDescent="0.3"/>
    <row r="10911" customFormat="1" ht="13.5" x14ac:dyDescent="0.3"/>
    <row r="10912" customFormat="1" ht="13.5" x14ac:dyDescent="0.3"/>
    <row r="10913" customFormat="1" ht="13.5" x14ac:dyDescent="0.3"/>
    <row r="10914" customFormat="1" ht="13.5" x14ac:dyDescent="0.3"/>
    <row r="10915" customFormat="1" ht="13.5" x14ac:dyDescent="0.3"/>
    <row r="10916" customFormat="1" ht="13.5" x14ac:dyDescent="0.3"/>
    <row r="10917" customFormat="1" ht="13.5" x14ac:dyDescent="0.3"/>
    <row r="10918" customFormat="1" ht="13.5" x14ac:dyDescent="0.3"/>
    <row r="10919" customFormat="1" ht="13.5" x14ac:dyDescent="0.3"/>
    <row r="10920" customFormat="1" ht="13.5" x14ac:dyDescent="0.3"/>
    <row r="10921" customFormat="1" ht="13.5" x14ac:dyDescent="0.3"/>
    <row r="10922" customFormat="1" ht="13.5" x14ac:dyDescent="0.3"/>
    <row r="10923" customFormat="1" ht="13.5" x14ac:dyDescent="0.3"/>
    <row r="10924" customFormat="1" ht="13.5" x14ac:dyDescent="0.3"/>
    <row r="10925" customFormat="1" ht="13.5" x14ac:dyDescent="0.3"/>
    <row r="10926" customFormat="1" ht="13.5" x14ac:dyDescent="0.3"/>
    <row r="10927" customFormat="1" ht="13.5" x14ac:dyDescent="0.3"/>
    <row r="10928" customFormat="1" ht="13.5" x14ac:dyDescent="0.3"/>
    <row r="10929" customFormat="1" ht="13.5" x14ac:dyDescent="0.3"/>
    <row r="10930" customFormat="1" ht="13.5" x14ac:dyDescent="0.3"/>
    <row r="10931" customFormat="1" ht="13.5" x14ac:dyDescent="0.3"/>
    <row r="10932" customFormat="1" ht="13.5" x14ac:dyDescent="0.3"/>
    <row r="10933" customFormat="1" ht="13.5" x14ac:dyDescent="0.3"/>
    <row r="10934" customFormat="1" ht="13.5" x14ac:dyDescent="0.3"/>
    <row r="10935" customFormat="1" ht="13.5" x14ac:dyDescent="0.3"/>
    <row r="10936" customFormat="1" ht="13.5" x14ac:dyDescent="0.3"/>
    <row r="10937" customFormat="1" ht="13.5" x14ac:dyDescent="0.3"/>
    <row r="10938" customFormat="1" ht="13.5" x14ac:dyDescent="0.3"/>
    <row r="10939" customFormat="1" ht="13.5" x14ac:dyDescent="0.3"/>
    <row r="10940" customFormat="1" ht="13.5" x14ac:dyDescent="0.3"/>
    <row r="10941" customFormat="1" ht="13.5" x14ac:dyDescent="0.3"/>
    <row r="10942" customFormat="1" ht="13.5" x14ac:dyDescent="0.3"/>
    <row r="10943" customFormat="1" ht="13.5" x14ac:dyDescent="0.3"/>
    <row r="10944" customFormat="1" ht="13.5" x14ac:dyDescent="0.3"/>
    <row r="10945" customFormat="1" ht="13.5" x14ac:dyDescent="0.3"/>
    <row r="10946" customFormat="1" ht="13.5" x14ac:dyDescent="0.3"/>
    <row r="10947" customFormat="1" ht="13.5" x14ac:dyDescent="0.3"/>
    <row r="10948" customFormat="1" ht="13.5" x14ac:dyDescent="0.3"/>
    <row r="10949" customFormat="1" ht="13.5" x14ac:dyDescent="0.3"/>
    <row r="10950" customFormat="1" ht="13.5" x14ac:dyDescent="0.3"/>
    <row r="10951" customFormat="1" ht="13.5" x14ac:dyDescent="0.3"/>
    <row r="10952" customFormat="1" ht="13.5" x14ac:dyDescent="0.3"/>
    <row r="10953" customFormat="1" ht="13.5" x14ac:dyDescent="0.3"/>
    <row r="10954" customFormat="1" ht="13.5" x14ac:dyDescent="0.3"/>
    <row r="10955" customFormat="1" ht="13.5" x14ac:dyDescent="0.3"/>
    <row r="10956" customFormat="1" ht="13.5" x14ac:dyDescent="0.3"/>
    <row r="10957" customFormat="1" ht="13.5" x14ac:dyDescent="0.3"/>
    <row r="10958" customFormat="1" ht="13.5" x14ac:dyDescent="0.3"/>
    <row r="10959" customFormat="1" ht="13.5" x14ac:dyDescent="0.3"/>
    <row r="10960" customFormat="1" ht="13.5" x14ac:dyDescent="0.3"/>
    <row r="10961" customFormat="1" ht="13.5" x14ac:dyDescent="0.3"/>
    <row r="10962" customFormat="1" ht="13.5" x14ac:dyDescent="0.3"/>
    <row r="10963" customFormat="1" ht="13.5" x14ac:dyDescent="0.3"/>
    <row r="10964" customFormat="1" ht="13.5" x14ac:dyDescent="0.3"/>
    <row r="10965" customFormat="1" ht="13.5" x14ac:dyDescent="0.3"/>
    <row r="10966" customFormat="1" ht="13.5" x14ac:dyDescent="0.3"/>
    <row r="10967" customFormat="1" ht="13.5" x14ac:dyDescent="0.3"/>
    <row r="10968" customFormat="1" ht="13.5" x14ac:dyDescent="0.3"/>
    <row r="10969" customFormat="1" ht="13.5" x14ac:dyDescent="0.3"/>
    <row r="10970" customFormat="1" ht="13.5" x14ac:dyDescent="0.3"/>
    <row r="10971" customFormat="1" ht="13.5" x14ac:dyDescent="0.3"/>
    <row r="10972" customFormat="1" ht="13.5" x14ac:dyDescent="0.3"/>
    <row r="10973" customFormat="1" ht="13.5" x14ac:dyDescent="0.3"/>
    <row r="10974" customFormat="1" ht="13.5" x14ac:dyDescent="0.3"/>
    <row r="10975" customFormat="1" ht="13.5" x14ac:dyDescent="0.3"/>
    <row r="10976" customFormat="1" ht="13.5" x14ac:dyDescent="0.3"/>
    <row r="10977" customFormat="1" ht="13.5" x14ac:dyDescent="0.3"/>
    <row r="10978" customFormat="1" ht="13.5" x14ac:dyDescent="0.3"/>
    <row r="10979" customFormat="1" ht="13.5" x14ac:dyDescent="0.3"/>
    <row r="10980" customFormat="1" ht="13.5" x14ac:dyDescent="0.3"/>
    <row r="10981" customFormat="1" ht="13.5" x14ac:dyDescent="0.3"/>
    <row r="10982" customFormat="1" ht="13.5" x14ac:dyDescent="0.3"/>
    <row r="10983" customFormat="1" ht="13.5" x14ac:dyDescent="0.3"/>
    <row r="10984" customFormat="1" ht="13.5" x14ac:dyDescent="0.3"/>
    <row r="10985" customFormat="1" ht="13.5" x14ac:dyDescent="0.3"/>
    <row r="10986" customFormat="1" ht="13.5" x14ac:dyDescent="0.3"/>
    <row r="10987" customFormat="1" ht="13.5" x14ac:dyDescent="0.3"/>
    <row r="10988" customFormat="1" ht="13.5" x14ac:dyDescent="0.3"/>
    <row r="10989" customFormat="1" ht="13.5" x14ac:dyDescent="0.3"/>
    <row r="10990" customFormat="1" ht="13.5" x14ac:dyDescent="0.3"/>
    <row r="10991" customFormat="1" ht="13.5" x14ac:dyDescent="0.3"/>
    <row r="10992" customFormat="1" ht="13.5" x14ac:dyDescent="0.3"/>
    <row r="10993" customFormat="1" ht="13.5" x14ac:dyDescent="0.3"/>
    <row r="10994" customFormat="1" ht="13.5" x14ac:dyDescent="0.3"/>
    <row r="10995" customFormat="1" ht="13.5" x14ac:dyDescent="0.3"/>
    <row r="10996" customFormat="1" ht="13.5" x14ac:dyDescent="0.3"/>
    <row r="10997" customFormat="1" ht="13.5" x14ac:dyDescent="0.3"/>
    <row r="10998" customFormat="1" ht="13.5" x14ac:dyDescent="0.3"/>
    <row r="10999" customFormat="1" ht="13.5" x14ac:dyDescent="0.3"/>
    <row r="11000" customFormat="1" ht="13.5" x14ac:dyDescent="0.3"/>
    <row r="11001" customFormat="1" ht="13.5" x14ac:dyDescent="0.3"/>
    <row r="11002" customFormat="1" ht="13.5" x14ac:dyDescent="0.3"/>
    <row r="11003" customFormat="1" ht="13.5" x14ac:dyDescent="0.3"/>
    <row r="11004" customFormat="1" ht="13.5" x14ac:dyDescent="0.3"/>
    <row r="11005" customFormat="1" ht="13.5" x14ac:dyDescent="0.3"/>
    <row r="11006" customFormat="1" ht="13.5" x14ac:dyDescent="0.3"/>
    <row r="11007" customFormat="1" ht="13.5" x14ac:dyDescent="0.3"/>
    <row r="11008" customFormat="1" ht="13.5" x14ac:dyDescent="0.3"/>
    <row r="11009" customFormat="1" ht="13.5" x14ac:dyDescent="0.3"/>
    <row r="11010" customFormat="1" ht="13.5" x14ac:dyDescent="0.3"/>
    <row r="11011" customFormat="1" ht="13.5" x14ac:dyDescent="0.3"/>
    <row r="11012" customFormat="1" ht="13.5" x14ac:dyDescent="0.3"/>
    <row r="11013" customFormat="1" ht="13.5" x14ac:dyDescent="0.3"/>
    <row r="11014" customFormat="1" ht="13.5" x14ac:dyDescent="0.3"/>
    <row r="11015" customFormat="1" ht="13.5" x14ac:dyDescent="0.3"/>
    <row r="11016" customFormat="1" ht="13.5" x14ac:dyDescent="0.3"/>
    <row r="11017" customFormat="1" ht="13.5" x14ac:dyDescent="0.3"/>
    <row r="11018" customFormat="1" ht="13.5" x14ac:dyDescent="0.3"/>
    <row r="11019" customFormat="1" ht="13.5" x14ac:dyDescent="0.3"/>
    <row r="11020" customFormat="1" ht="13.5" x14ac:dyDescent="0.3"/>
    <row r="11021" customFormat="1" ht="13.5" x14ac:dyDescent="0.3"/>
    <row r="11022" customFormat="1" ht="13.5" x14ac:dyDescent="0.3"/>
    <row r="11023" customFormat="1" ht="13.5" x14ac:dyDescent="0.3"/>
    <row r="11024" customFormat="1" ht="13.5" x14ac:dyDescent="0.3"/>
    <row r="11025" customFormat="1" ht="13.5" x14ac:dyDescent="0.3"/>
    <row r="11026" customFormat="1" ht="13.5" x14ac:dyDescent="0.3"/>
    <row r="11027" customFormat="1" ht="13.5" x14ac:dyDescent="0.3"/>
    <row r="11028" customFormat="1" ht="13.5" x14ac:dyDescent="0.3"/>
    <row r="11029" customFormat="1" ht="13.5" x14ac:dyDescent="0.3"/>
    <row r="11030" customFormat="1" ht="13.5" x14ac:dyDescent="0.3"/>
    <row r="11031" customFormat="1" ht="13.5" x14ac:dyDescent="0.3"/>
    <row r="11032" customFormat="1" ht="13.5" x14ac:dyDescent="0.3"/>
    <row r="11033" customFormat="1" ht="13.5" x14ac:dyDescent="0.3"/>
    <row r="11034" customFormat="1" ht="13.5" x14ac:dyDescent="0.3"/>
    <row r="11035" customFormat="1" ht="13.5" x14ac:dyDescent="0.3"/>
    <row r="11036" customFormat="1" ht="13.5" x14ac:dyDescent="0.3"/>
    <row r="11037" customFormat="1" ht="13.5" x14ac:dyDescent="0.3"/>
    <row r="11038" customFormat="1" ht="13.5" x14ac:dyDescent="0.3"/>
    <row r="11039" customFormat="1" ht="13.5" x14ac:dyDescent="0.3"/>
    <row r="11040" customFormat="1" ht="13.5" x14ac:dyDescent="0.3"/>
    <row r="11041" customFormat="1" ht="13.5" x14ac:dyDescent="0.3"/>
    <row r="11042" customFormat="1" ht="13.5" x14ac:dyDescent="0.3"/>
    <row r="11043" customFormat="1" ht="13.5" x14ac:dyDescent="0.3"/>
    <row r="11044" customFormat="1" ht="13.5" x14ac:dyDescent="0.3"/>
    <row r="11045" customFormat="1" ht="13.5" x14ac:dyDescent="0.3"/>
    <row r="11046" customFormat="1" ht="13.5" x14ac:dyDescent="0.3"/>
    <row r="11047" customFormat="1" ht="13.5" x14ac:dyDescent="0.3"/>
    <row r="11048" customFormat="1" ht="13.5" x14ac:dyDescent="0.3"/>
    <row r="11049" customFormat="1" ht="13.5" x14ac:dyDescent="0.3"/>
    <row r="11050" customFormat="1" ht="13.5" x14ac:dyDescent="0.3"/>
    <row r="11051" customFormat="1" ht="13.5" x14ac:dyDescent="0.3"/>
    <row r="11052" customFormat="1" ht="13.5" x14ac:dyDescent="0.3"/>
    <row r="11053" customFormat="1" ht="13.5" x14ac:dyDescent="0.3"/>
    <row r="11054" customFormat="1" ht="13.5" x14ac:dyDescent="0.3"/>
    <row r="11055" customFormat="1" ht="13.5" x14ac:dyDescent="0.3"/>
    <row r="11056" customFormat="1" ht="13.5" x14ac:dyDescent="0.3"/>
    <row r="11057" customFormat="1" ht="13.5" x14ac:dyDescent="0.3"/>
    <row r="11058" customFormat="1" ht="13.5" x14ac:dyDescent="0.3"/>
    <row r="11059" customFormat="1" ht="13.5" x14ac:dyDescent="0.3"/>
    <row r="11060" customFormat="1" ht="13.5" x14ac:dyDescent="0.3"/>
    <row r="11061" customFormat="1" ht="13.5" x14ac:dyDescent="0.3"/>
    <row r="11062" customFormat="1" ht="13.5" x14ac:dyDescent="0.3"/>
    <row r="11063" customFormat="1" ht="13.5" x14ac:dyDescent="0.3"/>
    <row r="11064" customFormat="1" ht="13.5" x14ac:dyDescent="0.3"/>
    <row r="11065" customFormat="1" ht="13.5" x14ac:dyDescent="0.3"/>
    <row r="11066" customFormat="1" ht="13.5" x14ac:dyDescent="0.3"/>
    <row r="11067" customFormat="1" ht="13.5" x14ac:dyDescent="0.3"/>
    <row r="11068" customFormat="1" ht="13.5" x14ac:dyDescent="0.3"/>
    <row r="11069" customFormat="1" ht="13.5" x14ac:dyDescent="0.3"/>
    <row r="11070" customFormat="1" ht="13.5" x14ac:dyDescent="0.3"/>
    <row r="11071" customFormat="1" ht="13.5" x14ac:dyDescent="0.3"/>
    <row r="11072" customFormat="1" ht="13.5" x14ac:dyDescent="0.3"/>
    <row r="11073" customFormat="1" ht="13.5" x14ac:dyDescent="0.3"/>
    <row r="11074" customFormat="1" ht="13.5" x14ac:dyDescent="0.3"/>
    <row r="11075" customFormat="1" ht="13.5" x14ac:dyDescent="0.3"/>
    <row r="11076" customFormat="1" ht="13.5" x14ac:dyDescent="0.3"/>
    <row r="11077" customFormat="1" ht="13.5" x14ac:dyDescent="0.3"/>
    <row r="11078" customFormat="1" ht="13.5" x14ac:dyDescent="0.3"/>
    <row r="11079" customFormat="1" ht="13.5" x14ac:dyDescent="0.3"/>
    <row r="11080" customFormat="1" ht="13.5" x14ac:dyDescent="0.3"/>
    <row r="11081" customFormat="1" ht="13.5" x14ac:dyDescent="0.3"/>
    <row r="11082" customFormat="1" ht="13.5" x14ac:dyDescent="0.3"/>
    <row r="11083" customFormat="1" ht="13.5" x14ac:dyDescent="0.3"/>
    <row r="11084" customFormat="1" ht="13.5" x14ac:dyDescent="0.3"/>
    <row r="11085" customFormat="1" ht="13.5" x14ac:dyDescent="0.3"/>
    <row r="11086" customFormat="1" ht="13.5" x14ac:dyDescent="0.3"/>
    <row r="11087" customFormat="1" ht="13.5" x14ac:dyDescent="0.3"/>
    <row r="11088" customFormat="1" ht="13.5" x14ac:dyDescent="0.3"/>
    <row r="11089" customFormat="1" ht="13.5" x14ac:dyDescent="0.3"/>
    <row r="11090" customFormat="1" ht="13.5" x14ac:dyDescent="0.3"/>
    <row r="11091" customFormat="1" ht="13.5" x14ac:dyDescent="0.3"/>
    <row r="11092" customFormat="1" ht="13.5" x14ac:dyDescent="0.3"/>
    <row r="11093" customFormat="1" ht="13.5" x14ac:dyDescent="0.3"/>
    <row r="11094" customFormat="1" ht="13.5" x14ac:dyDescent="0.3"/>
    <row r="11095" customFormat="1" ht="13.5" x14ac:dyDescent="0.3"/>
    <row r="11096" customFormat="1" ht="13.5" x14ac:dyDescent="0.3"/>
    <row r="11097" customFormat="1" ht="13.5" x14ac:dyDescent="0.3"/>
    <row r="11098" customFormat="1" ht="13.5" x14ac:dyDescent="0.3"/>
    <row r="11099" customFormat="1" ht="13.5" x14ac:dyDescent="0.3"/>
    <row r="11100" customFormat="1" ht="13.5" x14ac:dyDescent="0.3"/>
    <row r="11101" customFormat="1" ht="13.5" x14ac:dyDescent="0.3"/>
    <row r="11102" customFormat="1" ht="13.5" x14ac:dyDescent="0.3"/>
    <row r="11103" customFormat="1" ht="13.5" x14ac:dyDescent="0.3"/>
    <row r="11104" customFormat="1" ht="13.5" x14ac:dyDescent="0.3"/>
    <row r="11105" customFormat="1" ht="13.5" x14ac:dyDescent="0.3"/>
    <row r="11106" customFormat="1" ht="13.5" x14ac:dyDescent="0.3"/>
    <row r="11107" customFormat="1" ht="13.5" x14ac:dyDescent="0.3"/>
    <row r="11108" customFormat="1" ht="13.5" x14ac:dyDescent="0.3"/>
    <row r="11109" customFormat="1" ht="13.5" x14ac:dyDescent="0.3"/>
    <row r="11110" customFormat="1" ht="13.5" x14ac:dyDescent="0.3"/>
    <row r="11111" customFormat="1" ht="13.5" x14ac:dyDescent="0.3"/>
    <row r="11112" customFormat="1" ht="13.5" x14ac:dyDescent="0.3"/>
    <row r="11113" customFormat="1" ht="13.5" x14ac:dyDescent="0.3"/>
    <row r="11114" customFormat="1" ht="13.5" x14ac:dyDescent="0.3"/>
    <row r="11115" customFormat="1" ht="13.5" x14ac:dyDescent="0.3"/>
    <row r="11116" customFormat="1" ht="13.5" x14ac:dyDescent="0.3"/>
    <row r="11117" customFormat="1" ht="13.5" x14ac:dyDescent="0.3"/>
    <row r="11118" customFormat="1" ht="13.5" x14ac:dyDescent="0.3"/>
    <row r="11119" customFormat="1" ht="13.5" x14ac:dyDescent="0.3"/>
    <row r="11120" customFormat="1" ht="13.5" x14ac:dyDescent="0.3"/>
    <row r="11121" customFormat="1" ht="13.5" x14ac:dyDescent="0.3"/>
    <row r="11122" customFormat="1" ht="13.5" x14ac:dyDescent="0.3"/>
    <row r="11123" customFormat="1" ht="13.5" x14ac:dyDescent="0.3"/>
    <row r="11124" customFormat="1" ht="13.5" x14ac:dyDescent="0.3"/>
    <row r="11125" customFormat="1" ht="13.5" x14ac:dyDescent="0.3"/>
    <row r="11126" customFormat="1" ht="13.5" x14ac:dyDescent="0.3"/>
    <row r="11127" customFormat="1" ht="13.5" x14ac:dyDescent="0.3"/>
    <row r="11128" customFormat="1" ht="13.5" x14ac:dyDescent="0.3"/>
    <row r="11129" customFormat="1" ht="13.5" x14ac:dyDescent="0.3"/>
    <row r="11130" customFormat="1" ht="13.5" x14ac:dyDescent="0.3"/>
    <row r="11131" customFormat="1" ht="13.5" x14ac:dyDescent="0.3"/>
    <row r="11132" customFormat="1" ht="13.5" x14ac:dyDescent="0.3"/>
    <row r="11133" customFormat="1" ht="13.5" x14ac:dyDescent="0.3"/>
    <row r="11134" customFormat="1" ht="13.5" x14ac:dyDescent="0.3"/>
    <row r="11135" customFormat="1" ht="13.5" x14ac:dyDescent="0.3"/>
    <row r="11136" customFormat="1" ht="13.5" x14ac:dyDescent="0.3"/>
    <row r="11137" customFormat="1" ht="13.5" x14ac:dyDescent="0.3"/>
    <row r="11138" customFormat="1" ht="13.5" x14ac:dyDescent="0.3"/>
    <row r="11139" customFormat="1" ht="13.5" x14ac:dyDescent="0.3"/>
    <row r="11140" customFormat="1" ht="13.5" x14ac:dyDescent="0.3"/>
    <row r="11141" customFormat="1" ht="13.5" x14ac:dyDescent="0.3"/>
    <row r="11142" customFormat="1" ht="13.5" x14ac:dyDescent="0.3"/>
    <row r="11143" customFormat="1" ht="13.5" x14ac:dyDescent="0.3"/>
    <row r="11144" customFormat="1" ht="13.5" x14ac:dyDescent="0.3"/>
    <row r="11145" customFormat="1" ht="13.5" x14ac:dyDescent="0.3"/>
    <row r="11146" customFormat="1" ht="13.5" x14ac:dyDescent="0.3"/>
    <row r="11147" customFormat="1" ht="13.5" x14ac:dyDescent="0.3"/>
    <row r="11148" customFormat="1" ht="13.5" x14ac:dyDescent="0.3"/>
    <row r="11149" customFormat="1" ht="13.5" x14ac:dyDescent="0.3"/>
    <row r="11150" customFormat="1" ht="13.5" x14ac:dyDescent="0.3"/>
    <row r="11151" customFormat="1" ht="13.5" x14ac:dyDescent="0.3"/>
    <row r="11152" customFormat="1" ht="13.5" x14ac:dyDescent="0.3"/>
    <row r="11153" customFormat="1" ht="13.5" x14ac:dyDescent="0.3"/>
    <row r="11154" customFormat="1" ht="13.5" x14ac:dyDescent="0.3"/>
    <row r="11155" customFormat="1" ht="13.5" x14ac:dyDescent="0.3"/>
    <row r="11156" customFormat="1" ht="13.5" x14ac:dyDescent="0.3"/>
    <row r="11157" customFormat="1" ht="13.5" x14ac:dyDescent="0.3"/>
    <row r="11158" customFormat="1" ht="13.5" x14ac:dyDescent="0.3"/>
    <row r="11159" customFormat="1" ht="13.5" x14ac:dyDescent="0.3"/>
    <row r="11160" customFormat="1" ht="13.5" x14ac:dyDescent="0.3"/>
    <row r="11161" customFormat="1" ht="13.5" x14ac:dyDescent="0.3"/>
    <row r="11162" customFormat="1" ht="13.5" x14ac:dyDescent="0.3"/>
    <row r="11163" customFormat="1" ht="13.5" x14ac:dyDescent="0.3"/>
    <row r="11164" customFormat="1" ht="13.5" x14ac:dyDescent="0.3"/>
    <row r="11165" customFormat="1" ht="13.5" x14ac:dyDescent="0.3"/>
    <row r="11166" customFormat="1" ht="13.5" x14ac:dyDescent="0.3"/>
    <row r="11167" customFormat="1" ht="13.5" x14ac:dyDescent="0.3"/>
    <row r="11168" customFormat="1" ht="13.5" x14ac:dyDescent="0.3"/>
    <row r="11169" customFormat="1" ht="13.5" x14ac:dyDescent="0.3"/>
    <row r="11170" customFormat="1" ht="13.5" x14ac:dyDescent="0.3"/>
    <row r="11171" customFormat="1" ht="13.5" x14ac:dyDescent="0.3"/>
    <row r="11172" customFormat="1" ht="13.5" x14ac:dyDescent="0.3"/>
    <row r="11173" customFormat="1" ht="13.5" x14ac:dyDescent="0.3"/>
    <row r="11174" customFormat="1" ht="13.5" x14ac:dyDescent="0.3"/>
    <row r="11175" customFormat="1" ht="13.5" x14ac:dyDescent="0.3"/>
    <row r="11176" customFormat="1" ht="13.5" x14ac:dyDescent="0.3"/>
    <row r="11177" customFormat="1" ht="13.5" x14ac:dyDescent="0.3"/>
    <row r="11178" customFormat="1" ht="13.5" x14ac:dyDescent="0.3"/>
    <row r="11179" customFormat="1" ht="13.5" x14ac:dyDescent="0.3"/>
    <row r="11180" customFormat="1" ht="13.5" x14ac:dyDescent="0.3"/>
    <row r="11181" customFormat="1" ht="13.5" x14ac:dyDescent="0.3"/>
    <row r="11182" customFormat="1" ht="13.5" x14ac:dyDescent="0.3"/>
    <row r="11183" customFormat="1" ht="13.5" x14ac:dyDescent="0.3"/>
    <row r="11184" customFormat="1" ht="13.5" x14ac:dyDescent="0.3"/>
    <row r="11185" customFormat="1" ht="13.5" x14ac:dyDescent="0.3"/>
    <row r="11186" customFormat="1" ht="13.5" x14ac:dyDescent="0.3"/>
    <row r="11187" customFormat="1" ht="13.5" x14ac:dyDescent="0.3"/>
    <row r="11188" customFormat="1" ht="13.5" x14ac:dyDescent="0.3"/>
    <row r="11189" customFormat="1" ht="13.5" x14ac:dyDescent="0.3"/>
    <row r="11190" customFormat="1" ht="13.5" x14ac:dyDescent="0.3"/>
    <row r="11191" customFormat="1" ht="13.5" x14ac:dyDescent="0.3"/>
    <row r="11192" customFormat="1" ht="13.5" x14ac:dyDescent="0.3"/>
    <row r="11193" customFormat="1" ht="13.5" x14ac:dyDescent="0.3"/>
    <row r="11194" customFormat="1" ht="13.5" x14ac:dyDescent="0.3"/>
    <row r="11195" customFormat="1" ht="13.5" x14ac:dyDescent="0.3"/>
    <row r="11196" customFormat="1" ht="13.5" x14ac:dyDescent="0.3"/>
    <row r="11197" customFormat="1" ht="13.5" x14ac:dyDescent="0.3"/>
    <row r="11198" customFormat="1" ht="13.5" x14ac:dyDescent="0.3"/>
    <row r="11199" customFormat="1" ht="13.5" x14ac:dyDescent="0.3"/>
    <row r="11200" customFormat="1" ht="13.5" x14ac:dyDescent="0.3"/>
    <row r="11201" customFormat="1" ht="13.5" x14ac:dyDescent="0.3"/>
    <row r="11202" customFormat="1" ht="13.5" x14ac:dyDescent="0.3"/>
    <row r="11203" customFormat="1" ht="13.5" x14ac:dyDescent="0.3"/>
    <row r="11204" customFormat="1" ht="13.5" x14ac:dyDescent="0.3"/>
    <row r="11205" customFormat="1" ht="13.5" x14ac:dyDescent="0.3"/>
    <row r="11206" customFormat="1" ht="13.5" x14ac:dyDescent="0.3"/>
    <row r="11207" customFormat="1" ht="13.5" x14ac:dyDescent="0.3"/>
    <row r="11208" customFormat="1" ht="13.5" x14ac:dyDescent="0.3"/>
    <row r="11209" customFormat="1" ht="13.5" x14ac:dyDescent="0.3"/>
    <row r="11210" customFormat="1" ht="13.5" x14ac:dyDescent="0.3"/>
    <row r="11211" customFormat="1" ht="13.5" x14ac:dyDescent="0.3"/>
    <row r="11212" customFormat="1" ht="13.5" x14ac:dyDescent="0.3"/>
    <row r="11213" customFormat="1" ht="13.5" x14ac:dyDescent="0.3"/>
    <row r="11214" customFormat="1" ht="13.5" x14ac:dyDescent="0.3"/>
    <row r="11215" customFormat="1" ht="13.5" x14ac:dyDescent="0.3"/>
    <row r="11216" customFormat="1" ht="13.5" x14ac:dyDescent="0.3"/>
    <row r="11217" customFormat="1" ht="13.5" x14ac:dyDescent="0.3"/>
    <row r="11218" customFormat="1" ht="13.5" x14ac:dyDescent="0.3"/>
    <row r="11219" customFormat="1" ht="13.5" x14ac:dyDescent="0.3"/>
    <row r="11220" customFormat="1" ht="13.5" x14ac:dyDescent="0.3"/>
    <row r="11221" customFormat="1" ht="13.5" x14ac:dyDescent="0.3"/>
    <row r="11222" customFormat="1" ht="13.5" x14ac:dyDescent="0.3"/>
    <row r="11223" customFormat="1" ht="13.5" x14ac:dyDescent="0.3"/>
    <row r="11224" customFormat="1" ht="13.5" x14ac:dyDescent="0.3"/>
    <row r="11225" customFormat="1" ht="13.5" x14ac:dyDescent="0.3"/>
    <row r="11226" customFormat="1" ht="13.5" x14ac:dyDescent="0.3"/>
    <row r="11227" customFormat="1" ht="13.5" x14ac:dyDescent="0.3"/>
    <row r="11228" customFormat="1" ht="13.5" x14ac:dyDescent="0.3"/>
    <row r="11229" customFormat="1" ht="13.5" x14ac:dyDescent="0.3"/>
    <row r="11230" customFormat="1" ht="13.5" x14ac:dyDescent="0.3"/>
    <row r="11231" customFormat="1" ht="13.5" x14ac:dyDescent="0.3"/>
    <row r="11232" customFormat="1" ht="13.5" x14ac:dyDescent="0.3"/>
    <row r="11233" customFormat="1" ht="13.5" x14ac:dyDescent="0.3"/>
    <row r="11234" customFormat="1" ht="13.5" x14ac:dyDescent="0.3"/>
    <row r="11235" customFormat="1" ht="13.5" x14ac:dyDescent="0.3"/>
    <row r="11236" customFormat="1" ht="13.5" x14ac:dyDescent="0.3"/>
    <row r="11237" customFormat="1" ht="13.5" x14ac:dyDescent="0.3"/>
    <row r="11238" customFormat="1" ht="13.5" x14ac:dyDescent="0.3"/>
    <row r="11239" customFormat="1" ht="13.5" x14ac:dyDescent="0.3"/>
    <row r="11240" customFormat="1" ht="13.5" x14ac:dyDescent="0.3"/>
    <row r="11241" customFormat="1" ht="13.5" x14ac:dyDescent="0.3"/>
    <row r="11242" customFormat="1" ht="13.5" x14ac:dyDescent="0.3"/>
    <row r="11243" customFormat="1" ht="13.5" x14ac:dyDescent="0.3"/>
    <row r="11244" customFormat="1" ht="13.5" x14ac:dyDescent="0.3"/>
    <row r="11245" customFormat="1" ht="13.5" x14ac:dyDescent="0.3"/>
    <row r="11246" customFormat="1" ht="13.5" x14ac:dyDescent="0.3"/>
    <row r="11247" customFormat="1" ht="13.5" x14ac:dyDescent="0.3"/>
    <row r="11248" customFormat="1" ht="13.5" x14ac:dyDescent="0.3"/>
    <row r="11249" customFormat="1" ht="13.5" x14ac:dyDescent="0.3"/>
    <row r="11250" customFormat="1" ht="13.5" x14ac:dyDescent="0.3"/>
    <row r="11251" customFormat="1" ht="13.5" x14ac:dyDescent="0.3"/>
    <row r="11252" customFormat="1" ht="13.5" x14ac:dyDescent="0.3"/>
    <row r="11253" customFormat="1" ht="13.5" x14ac:dyDescent="0.3"/>
    <row r="11254" customFormat="1" ht="13.5" x14ac:dyDescent="0.3"/>
    <row r="11255" customFormat="1" ht="13.5" x14ac:dyDescent="0.3"/>
    <row r="11256" customFormat="1" ht="13.5" x14ac:dyDescent="0.3"/>
    <row r="11257" customFormat="1" ht="13.5" x14ac:dyDescent="0.3"/>
    <row r="11258" customFormat="1" ht="13.5" x14ac:dyDescent="0.3"/>
    <row r="11259" customFormat="1" ht="13.5" x14ac:dyDescent="0.3"/>
    <row r="11260" customFormat="1" ht="13.5" x14ac:dyDescent="0.3"/>
    <row r="11261" customFormat="1" ht="13.5" x14ac:dyDescent="0.3"/>
    <row r="11262" customFormat="1" ht="13.5" x14ac:dyDescent="0.3"/>
    <row r="11263" customFormat="1" ht="13.5" x14ac:dyDescent="0.3"/>
    <row r="11264" customFormat="1" ht="13.5" x14ac:dyDescent="0.3"/>
    <row r="11265" customFormat="1" ht="13.5" x14ac:dyDescent="0.3"/>
    <row r="11266" customFormat="1" ht="13.5" x14ac:dyDescent="0.3"/>
    <row r="11267" customFormat="1" ht="13.5" x14ac:dyDescent="0.3"/>
    <row r="11268" customFormat="1" ht="13.5" x14ac:dyDescent="0.3"/>
    <row r="11269" customFormat="1" ht="13.5" x14ac:dyDescent="0.3"/>
    <row r="11270" customFormat="1" ht="13.5" x14ac:dyDescent="0.3"/>
    <row r="11271" customFormat="1" ht="13.5" x14ac:dyDescent="0.3"/>
    <row r="11272" customFormat="1" ht="13.5" x14ac:dyDescent="0.3"/>
    <row r="11273" customFormat="1" ht="13.5" x14ac:dyDescent="0.3"/>
    <row r="11274" customFormat="1" ht="13.5" x14ac:dyDescent="0.3"/>
    <row r="11275" customFormat="1" ht="13.5" x14ac:dyDescent="0.3"/>
    <row r="11276" customFormat="1" ht="13.5" x14ac:dyDescent="0.3"/>
    <row r="11277" customFormat="1" ht="13.5" x14ac:dyDescent="0.3"/>
    <row r="11278" customFormat="1" ht="13.5" x14ac:dyDescent="0.3"/>
    <row r="11279" customFormat="1" ht="13.5" x14ac:dyDescent="0.3"/>
    <row r="11280" customFormat="1" ht="13.5" x14ac:dyDescent="0.3"/>
    <row r="11281" customFormat="1" ht="13.5" x14ac:dyDescent="0.3"/>
    <row r="11282" customFormat="1" ht="13.5" x14ac:dyDescent="0.3"/>
    <row r="11283" customFormat="1" ht="13.5" x14ac:dyDescent="0.3"/>
    <row r="11284" customFormat="1" ht="13.5" x14ac:dyDescent="0.3"/>
    <row r="11285" customFormat="1" ht="13.5" x14ac:dyDescent="0.3"/>
    <row r="11286" customFormat="1" ht="13.5" x14ac:dyDescent="0.3"/>
    <row r="11287" customFormat="1" ht="13.5" x14ac:dyDescent="0.3"/>
    <row r="11288" customFormat="1" ht="13.5" x14ac:dyDescent="0.3"/>
    <row r="11289" customFormat="1" ht="13.5" x14ac:dyDescent="0.3"/>
    <row r="11290" customFormat="1" ht="13.5" x14ac:dyDescent="0.3"/>
    <row r="11291" customFormat="1" ht="13.5" x14ac:dyDescent="0.3"/>
    <row r="11292" customFormat="1" ht="13.5" x14ac:dyDescent="0.3"/>
    <row r="11293" customFormat="1" ht="13.5" x14ac:dyDescent="0.3"/>
    <row r="11294" customFormat="1" ht="13.5" x14ac:dyDescent="0.3"/>
    <row r="11295" customFormat="1" ht="13.5" x14ac:dyDescent="0.3"/>
    <row r="11296" customFormat="1" ht="13.5" x14ac:dyDescent="0.3"/>
    <row r="11297" customFormat="1" ht="13.5" x14ac:dyDescent="0.3"/>
    <row r="11298" customFormat="1" ht="13.5" x14ac:dyDescent="0.3"/>
    <row r="11299" customFormat="1" ht="13.5" x14ac:dyDescent="0.3"/>
    <row r="11300" customFormat="1" ht="13.5" x14ac:dyDescent="0.3"/>
    <row r="11301" customFormat="1" ht="13.5" x14ac:dyDescent="0.3"/>
    <row r="11302" customFormat="1" ht="13.5" x14ac:dyDescent="0.3"/>
    <row r="11303" customFormat="1" ht="13.5" x14ac:dyDescent="0.3"/>
    <row r="11304" customFormat="1" ht="13.5" x14ac:dyDescent="0.3"/>
    <row r="11305" customFormat="1" ht="13.5" x14ac:dyDescent="0.3"/>
    <row r="11306" customFormat="1" ht="13.5" x14ac:dyDescent="0.3"/>
    <row r="11307" customFormat="1" ht="13.5" x14ac:dyDescent="0.3"/>
    <row r="11308" customFormat="1" ht="13.5" x14ac:dyDescent="0.3"/>
    <row r="11309" customFormat="1" ht="13.5" x14ac:dyDescent="0.3"/>
    <row r="11310" customFormat="1" ht="13.5" x14ac:dyDescent="0.3"/>
    <row r="11311" customFormat="1" ht="13.5" x14ac:dyDescent="0.3"/>
    <row r="11312" customFormat="1" ht="13.5" x14ac:dyDescent="0.3"/>
    <row r="11313" customFormat="1" ht="13.5" x14ac:dyDescent="0.3"/>
    <row r="11314" customFormat="1" ht="13.5" x14ac:dyDescent="0.3"/>
    <row r="11315" customFormat="1" ht="13.5" x14ac:dyDescent="0.3"/>
    <row r="11316" customFormat="1" ht="13.5" x14ac:dyDescent="0.3"/>
    <row r="11317" customFormat="1" ht="13.5" x14ac:dyDescent="0.3"/>
    <row r="11318" customFormat="1" ht="13.5" x14ac:dyDescent="0.3"/>
    <row r="11319" customFormat="1" ht="13.5" x14ac:dyDescent="0.3"/>
    <row r="11320" customFormat="1" ht="13.5" x14ac:dyDescent="0.3"/>
    <row r="11321" customFormat="1" ht="13.5" x14ac:dyDescent="0.3"/>
    <row r="11322" customFormat="1" ht="13.5" x14ac:dyDescent="0.3"/>
    <row r="11323" customFormat="1" ht="13.5" x14ac:dyDescent="0.3"/>
    <row r="11324" customFormat="1" ht="13.5" x14ac:dyDescent="0.3"/>
    <row r="11325" customFormat="1" ht="13.5" x14ac:dyDescent="0.3"/>
    <row r="11326" customFormat="1" ht="13.5" x14ac:dyDescent="0.3"/>
    <row r="11327" customFormat="1" ht="13.5" x14ac:dyDescent="0.3"/>
    <row r="11328" customFormat="1" ht="13.5" x14ac:dyDescent="0.3"/>
    <row r="11329" customFormat="1" ht="13.5" x14ac:dyDescent="0.3"/>
    <row r="11330" customFormat="1" ht="13.5" x14ac:dyDescent="0.3"/>
    <row r="11331" customFormat="1" ht="13.5" x14ac:dyDescent="0.3"/>
    <row r="11332" customFormat="1" ht="13.5" x14ac:dyDescent="0.3"/>
    <row r="11333" customFormat="1" ht="13.5" x14ac:dyDescent="0.3"/>
    <row r="11334" customFormat="1" ht="13.5" x14ac:dyDescent="0.3"/>
    <row r="11335" customFormat="1" ht="13.5" x14ac:dyDescent="0.3"/>
    <row r="11336" customFormat="1" ht="13.5" x14ac:dyDescent="0.3"/>
    <row r="11337" customFormat="1" ht="13.5" x14ac:dyDescent="0.3"/>
    <row r="11338" customFormat="1" ht="13.5" x14ac:dyDescent="0.3"/>
    <row r="11339" customFormat="1" ht="13.5" x14ac:dyDescent="0.3"/>
    <row r="11340" customFormat="1" ht="13.5" x14ac:dyDescent="0.3"/>
    <row r="11341" customFormat="1" ht="13.5" x14ac:dyDescent="0.3"/>
    <row r="11342" customFormat="1" ht="13.5" x14ac:dyDescent="0.3"/>
    <row r="11343" customFormat="1" ht="13.5" x14ac:dyDescent="0.3"/>
    <row r="11344" customFormat="1" ht="13.5" x14ac:dyDescent="0.3"/>
    <row r="11345" customFormat="1" ht="13.5" x14ac:dyDescent="0.3"/>
    <row r="11346" customFormat="1" ht="13.5" x14ac:dyDescent="0.3"/>
    <row r="11347" customFormat="1" ht="13.5" x14ac:dyDescent="0.3"/>
    <row r="11348" customFormat="1" ht="13.5" x14ac:dyDescent="0.3"/>
    <row r="11349" customFormat="1" ht="13.5" x14ac:dyDescent="0.3"/>
    <row r="11350" customFormat="1" ht="13.5" x14ac:dyDescent="0.3"/>
    <row r="11351" customFormat="1" ht="13.5" x14ac:dyDescent="0.3"/>
    <row r="11352" customFormat="1" ht="13.5" x14ac:dyDescent="0.3"/>
    <row r="11353" customFormat="1" ht="13.5" x14ac:dyDescent="0.3"/>
    <row r="11354" customFormat="1" ht="13.5" x14ac:dyDescent="0.3"/>
    <row r="11355" customFormat="1" ht="13.5" x14ac:dyDescent="0.3"/>
    <row r="11356" customFormat="1" ht="13.5" x14ac:dyDescent="0.3"/>
    <row r="11357" customFormat="1" ht="13.5" x14ac:dyDescent="0.3"/>
    <row r="11358" customFormat="1" ht="13.5" x14ac:dyDescent="0.3"/>
    <row r="11359" customFormat="1" ht="13.5" x14ac:dyDescent="0.3"/>
    <row r="11360" customFormat="1" ht="13.5" x14ac:dyDescent="0.3"/>
    <row r="11361" customFormat="1" ht="13.5" x14ac:dyDescent="0.3"/>
    <row r="11362" customFormat="1" ht="13.5" x14ac:dyDescent="0.3"/>
    <row r="11363" customFormat="1" ht="13.5" x14ac:dyDescent="0.3"/>
    <row r="11364" customFormat="1" ht="13.5" x14ac:dyDescent="0.3"/>
    <row r="11365" customFormat="1" ht="13.5" x14ac:dyDescent="0.3"/>
    <row r="11366" customFormat="1" ht="13.5" x14ac:dyDescent="0.3"/>
    <row r="11367" customFormat="1" ht="13.5" x14ac:dyDescent="0.3"/>
    <row r="11368" customFormat="1" ht="13.5" x14ac:dyDescent="0.3"/>
    <row r="11369" customFormat="1" ht="13.5" x14ac:dyDescent="0.3"/>
    <row r="11370" customFormat="1" ht="13.5" x14ac:dyDescent="0.3"/>
    <row r="11371" customFormat="1" ht="13.5" x14ac:dyDescent="0.3"/>
    <row r="11372" customFormat="1" ht="13.5" x14ac:dyDescent="0.3"/>
    <row r="11373" customFormat="1" ht="13.5" x14ac:dyDescent="0.3"/>
    <row r="11374" customFormat="1" ht="13.5" x14ac:dyDescent="0.3"/>
    <row r="11375" customFormat="1" ht="13.5" x14ac:dyDescent="0.3"/>
    <row r="11376" customFormat="1" ht="13.5" x14ac:dyDescent="0.3"/>
    <row r="11377" customFormat="1" ht="13.5" x14ac:dyDescent="0.3"/>
    <row r="11378" customFormat="1" ht="13.5" x14ac:dyDescent="0.3"/>
    <row r="11379" customFormat="1" ht="13.5" x14ac:dyDescent="0.3"/>
    <row r="11380" customFormat="1" ht="13.5" x14ac:dyDescent="0.3"/>
    <row r="11381" customFormat="1" ht="13.5" x14ac:dyDescent="0.3"/>
    <row r="11382" customFormat="1" ht="13.5" x14ac:dyDescent="0.3"/>
    <row r="11383" customFormat="1" ht="13.5" x14ac:dyDescent="0.3"/>
    <row r="11384" customFormat="1" ht="13.5" x14ac:dyDescent="0.3"/>
    <row r="11385" customFormat="1" ht="13.5" x14ac:dyDescent="0.3"/>
    <row r="11386" customFormat="1" ht="13.5" x14ac:dyDescent="0.3"/>
    <row r="11387" customFormat="1" ht="13.5" x14ac:dyDescent="0.3"/>
    <row r="11388" customFormat="1" ht="13.5" x14ac:dyDescent="0.3"/>
    <row r="11389" customFormat="1" ht="13.5" x14ac:dyDescent="0.3"/>
    <row r="11390" customFormat="1" ht="13.5" x14ac:dyDescent="0.3"/>
    <row r="11391" customFormat="1" ht="13.5" x14ac:dyDescent="0.3"/>
    <row r="11392" customFormat="1" ht="13.5" x14ac:dyDescent="0.3"/>
    <row r="11393" customFormat="1" ht="13.5" x14ac:dyDescent="0.3"/>
    <row r="11394" customFormat="1" ht="13.5" x14ac:dyDescent="0.3"/>
    <row r="11395" customFormat="1" ht="13.5" x14ac:dyDescent="0.3"/>
    <row r="11396" customFormat="1" ht="13.5" x14ac:dyDescent="0.3"/>
    <row r="11397" customFormat="1" ht="13.5" x14ac:dyDescent="0.3"/>
    <row r="11398" customFormat="1" ht="13.5" x14ac:dyDescent="0.3"/>
    <row r="11399" customFormat="1" ht="13.5" x14ac:dyDescent="0.3"/>
    <row r="11400" customFormat="1" ht="13.5" x14ac:dyDescent="0.3"/>
    <row r="11401" customFormat="1" ht="13.5" x14ac:dyDescent="0.3"/>
    <row r="11402" customFormat="1" ht="13.5" x14ac:dyDescent="0.3"/>
    <row r="11403" customFormat="1" ht="13.5" x14ac:dyDescent="0.3"/>
    <row r="11404" customFormat="1" ht="13.5" x14ac:dyDescent="0.3"/>
    <row r="11405" customFormat="1" ht="13.5" x14ac:dyDescent="0.3"/>
    <row r="11406" customFormat="1" ht="13.5" x14ac:dyDescent="0.3"/>
    <row r="11407" customFormat="1" ht="13.5" x14ac:dyDescent="0.3"/>
    <row r="11408" customFormat="1" ht="13.5" x14ac:dyDescent="0.3"/>
    <row r="11409" customFormat="1" ht="13.5" x14ac:dyDescent="0.3"/>
    <row r="11410" customFormat="1" ht="13.5" x14ac:dyDescent="0.3"/>
    <row r="11411" customFormat="1" ht="13.5" x14ac:dyDescent="0.3"/>
    <row r="11412" customFormat="1" ht="13.5" x14ac:dyDescent="0.3"/>
    <row r="11413" customFormat="1" ht="13.5" x14ac:dyDescent="0.3"/>
    <row r="11414" customFormat="1" ht="13.5" x14ac:dyDescent="0.3"/>
    <row r="11415" customFormat="1" ht="13.5" x14ac:dyDescent="0.3"/>
    <row r="11416" customFormat="1" ht="13.5" x14ac:dyDescent="0.3"/>
    <row r="11417" customFormat="1" ht="13.5" x14ac:dyDescent="0.3"/>
    <row r="11418" customFormat="1" ht="13.5" x14ac:dyDescent="0.3"/>
    <row r="11419" customFormat="1" ht="13.5" x14ac:dyDescent="0.3"/>
    <row r="11420" customFormat="1" ht="13.5" x14ac:dyDescent="0.3"/>
    <row r="11421" customFormat="1" ht="13.5" x14ac:dyDescent="0.3"/>
    <row r="11422" customFormat="1" ht="13.5" x14ac:dyDescent="0.3"/>
    <row r="11423" customFormat="1" ht="13.5" x14ac:dyDescent="0.3"/>
    <row r="11424" customFormat="1" ht="13.5" x14ac:dyDescent="0.3"/>
    <row r="11425" customFormat="1" ht="13.5" x14ac:dyDescent="0.3"/>
    <row r="11426" customFormat="1" ht="13.5" x14ac:dyDescent="0.3"/>
    <row r="11427" customFormat="1" ht="13.5" x14ac:dyDescent="0.3"/>
    <row r="11428" customFormat="1" ht="13.5" x14ac:dyDescent="0.3"/>
    <row r="11429" customFormat="1" ht="13.5" x14ac:dyDescent="0.3"/>
    <row r="11430" customFormat="1" ht="13.5" x14ac:dyDescent="0.3"/>
    <row r="11431" customFormat="1" ht="13.5" x14ac:dyDescent="0.3"/>
    <row r="11432" customFormat="1" ht="13.5" x14ac:dyDescent="0.3"/>
    <row r="11433" customFormat="1" ht="13.5" x14ac:dyDescent="0.3"/>
    <row r="11434" customFormat="1" ht="13.5" x14ac:dyDescent="0.3"/>
    <row r="11435" customFormat="1" ht="13.5" x14ac:dyDescent="0.3"/>
    <row r="11436" customFormat="1" ht="13.5" x14ac:dyDescent="0.3"/>
    <row r="11437" customFormat="1" ht="13.5" x14ac:dyDescent="0.3"/>
    <row r="11438" customFormat="1" ht="13.5" x14ac:dyDescent="0.3"/>
    <row r="11439" customFormat="1" ht="13.5" x14ac:dyDescent="0.3"/>
    <row r="11440" customFormat="1" ht="13.5" x14ac:dyDescent="0.3"/>
    <row r="11441" customFormat="1" ht="13.5" x14ac:dyDescent="0.3"/>
    <row r="11442" customFormat="1" ht="13.5" x14ac:dyDescent="0.3"/>
    <row r="11443" customFormat="1" ht="13.5" x14ac:dyDescent="0.3"/>
    <row r="11444" customFormat="1" ht="13.5" x14ac:dyDescent="0.3"/>
    <row r="11445" customFormat="1" ht="13.5" x14ac:dyDescent="0.3"/>
    <row r="11446" customFormat="1" ht="13.5" x14ac:dyDescent="0.3"/>
    <row r="11447" customFormat="1" ht="13.5" x14ac:dyDescent="0.3"/>
    <row r="11448" customFormat="1" ht="13.5" x14ac:dyDescent="0.3"/>
    <row r="11449" customFormat="1" ht="13.5" x14ac:dyDescent="0.3"/>
    <row r="11450" customFormat="1" ht="13.5" x14ac:dyDescent="0.3"/>
    <row r="11451" customFormat="1" ht="13.5" x14ac:dyDescent="0.3"/>
    <row r="11452" customFormat="1" ht="13.5" x14ac:dyDescent="0.3"/>
    <row r="11453" customFormat="1" ht="13.5" x14ac:dyDescent="0.3"/>
    <row r="11454" customFormat="1" ht="13.5" x14ac:dyDescent="0.3"/>
    <row r="11455" customFormat="1" ht="13.5" x14ac:dyDescent="0.3"/>
    <row r="11456" customFormat="1" ht="13.5" x14ac:dyDescent="0.3"/>
    <row r="11457" customFormat="1" ht="13.5" x14ac:dyDescent="0.3"/>
    <row r="11458" customFormat="1" ht="13.5" x14ac:dyDescent="0.3"/>
    <row r="11459" customFormat="1" ht="13.5" x14ac:dyDescent="0.3"/>
    <row r="11460" customFormat="1" ht="13.5" x14ac:dyDescent="0.3"/>
    <row r="11461" customFormat="1" ht="13.5" x14ac:dyDescent="0.3"/>
    <row r="11462" customFormat="1" ht="13.5" x14ac:dyDescent="0.3"/>
    <row r="11463" customFormat="1" ht="13.5" x14ac:dyDescent="0.3"/>
    <row r="11464" customFormat="1" ht="13.5" x14ac:dyDescent="0.3"/>
    <row r="11465" customFormat="1" ht="13.5" x14ac:dyDescent="0.3"/>
    <row r="11466" customFormat="1" ht="13.5" x14ac:dyDescent="0.3"/>
    <row r="11467" customFormat="1" ht="13.5" x14ac:dyDescent="0.3"/>
    <row r="11468" customFormat="1" ht="13.5" x14ac:dyDescent="0.3"/>
    <row r="11469" customFormat="1" ht="13.5" x14ac:dyDescent="0.3"/>
    <row r="11470" customFormat="1" ht="13.5" x14ac:dyDescent="0.3"/>
    <row r="11471" customFormat="1" ht="13.5" x14ac:dyDescent="0.3"/>
    <row r="11472" customFormat="1" ht="13.5" x14ac:dyDescent="0.3"/>
    <row r="11473" customFormat="1" ht="13.5" x14ac:dyDescent="0.3"/>
    <row r="11474" customFormat="1" ht="13.5" x14ac:dyDescent="0.3"/>
    <row r="11475" customFormat="1" ht="13.5" x14ac:dyDescent="0.3"/>
    <row r="11476" customFormat="1" ht="13.5" x14ac:dyDescent="0.3"/>
    <row r="11477" customFormat="1" ht="13.5" x14ac:dyDescent="0.3"/>
    <row r="11478" customFormat="1" ht="13.5" x14ac:dyDescent="0.3"/>
    <row r="11479" customFormat="1" ht="13.5" x14ac:dyDescent="0.3"/>
    <row r="11480" customFormat="1" ht="13.5" x14ac:dyDescent="0.3"/>
    <row r="11481" customFormat="1" ht="13.5" x14ac:dyDescent="0.3"/>
    <row r="11482" customFormat="1" ht="13.5" x14ac:dyDescent="0.3"/>
    <row r="11483" customFormat="1" ht="13.5" x14ac:dyDescent="0.3"/>
    <row r="11484" customFormat="1" ht="13.5" x14ac:dyDescent="0.3"/>
    <row r="11485" customFormat="1" ht="13.5" x14ac:dyDescent="0.3"/>
    <row r="11486" customFormat="1" ht="13.5" x14ac:dyDescent="0.3"/>
    <row r="11487" customFormat="1" ht="13.5" x14ac:dyDescent="0.3"/>
    <row r="11488" customFormat="1" ht="13.5" x14ac:dyDescent="0.3"/>
    <row r="11489" customFormat="1" ht="13.5" x14ac:dyDescent="0.3"/>
    <row r="11490" customFormat="1" ht="13.5" x14ac:dyDescent="0.3"/>
    <row r="11491" customFormat="1" ht="13.5" x14ac:dyDescent="0.3"/>
    <row r="11492" customFormat="1" ht="13.5" x14ac:dyDescent="0.3"/>
    <row r="11493" customFormat="1" ht="13.5" x14ac:dyDescent="0.3"/>
    <row r="11494" customFormat="1" ht="13.5" x14ac:dyDescent="0.3"/>
    <row r="11495" customFormat="1" ht="13.5" x14ac:dyDescent="0.3"/>
    <row r="11496" customFormat="1" ht="13.5" x14ac:dyDescent="0.3"/>
    <row r="11497" customFormat="1" ht="13.5" x14ac:dyDescent="0.3"/>
    <row r="11498" customFormat="1" ht="13.5" x14ac:dyDescent="0.3"/>
    <row r="11499" customFormat="1" ht="13.5" x14ac:dyDescent="0.3"/>
    <row r="11500" customFormat="1" ht="13.5" x14ac:dyDescent="0.3"/>
    <row r="11501" customFormat="1" ht="13.5" x14ac:dyDescent="0.3"/>
    <row r="11502" customFormat="1" ht="13.5" x14ac:dyDescent="0.3"/>
    <row r="11503" customFormat="1" ht="13.5" x14ac:dyDescent="0.3"/>
    <row r="11504" customFormat="1" ht="13.5" x14ac:dyDescent="0.3"/>
    <row r="11505" customFormat="1" ht="13.5" x14ac:dyDescent="0.3"/>
    <row r="11506" customFormat="1" ht="13.5" x14ac:dyDescent="0.3"/>
    <row r="11507" customFormat="1" ht="13.5" x14ac:dyDescent="0.3"/>
    <row r="11508" customFormat="1" ht="13.5" x14ac:dyDescent="0.3"/>
    <row r="11509" customFormat="1" ht="13.5" x14ac:dyDescent="0.3"/>
    <row r="11510" customFormat="1" ht="13.5" x14ac:dyDescent="0.3"/>
    <row r="11511" customFormat="1" ht="13.5" x14ac:dyDescent="0.3"/>
    <row r="11512" customFormat="1" ht="13.5" x14ac:dyDescent="0.3"/>
    <row r="11513" customFormat="1" ht="13.5" x14ac:dyDescent="0.3"/>
    <row r="11514" customFormat="1" ht="13.5" x14ac:dyDescent="0.3"/>
    <row r="11515" customFormat="1" ht="13.5" x14ac:dyDescent="0.3"/>
    <row r="11516" customFormat="1" ht="13.5" x14ac:dyDescent="0.3"/>
    <row r="11517" customFormat="1" ht="13.5" x14ac:dyDescent="0.3"/>
    <row r="11518" customFormat="1" ht="13.5" x14ac:dyDescent="0.3"/>
    <row r="11519" customFormat="1" ht="13.5" x14ac:dyDescent="0.3"/>
    <row r="11520" customFormat="1" ht="13.5" x14ac:dyDescent="0.3"/>
    <row r="11521" customFormat="1" ht="13.5" x14ac:dyDescent="0.3"/>
    <row r="11522" customFormat="1" ht="13.5" x14ac:dyDescent="0.3"/>
    <row r="11523" customFormat="1" ht="13.5" x14ac:dyDescent="0.3"/>
    <row r="11524" customFormat="1" ht="13.5" x14ac:dyDescent="0.3"/>
    <row r="11525" customFormat="1" ht="13.5" x14ac:dyDescent="0.3"/>
    <row r="11526" customFormat="1" ht="13.5" x14ac:dyDescent="0.3"/>
    <row r="11527" customFormat="1" ht="13.5" x14ac:dyDescent="0.3"/>
    <row r="11528" customFormat="1" ht="13.5" x14ac:dyDescent="0.3"/>
    <row r="11529" customFormat="1" ht="13.5" x14ac:dyDescent="0.3"/>
    <row r="11530" customFormat="1" ht="13.5" x14ac:dyDescent="0.3"/>
    <row r="11531" customFormat="1" ht="13.5" x14ac:dyDescent="0.3"/>
    <row r="11532" customFormat="1" ht="13.5" x14ac:dyDescent="0.3"/>
    <row r="11533" customFormat="1" ht="13.5" x14ac:dyDescent="0.3"/>
    <row r="11534" customFormat="1" ht="13.5" x14ac:dyDescent="0.3"/>
    <row r="11535" customFormat="1" ht="13.5" x14ac:dyDescent="0.3"/>
    <row r="11536" customFormat="1" ht="13.5" x14ac:dyDescent="0.3"/>
    <row r="11537" customFormat="1" ht="13.5" x14ac:dyDescent="0.3"/>
    <row r="11538" customFormat="1" ht="13.5" x14ac:dyDescent="0.3"/>
    <row r="11539" customFormat="1" ht="13.5" x14ac:dyDescent="0.3"/>
    <row r="11540" customFormat="1" ht="13.5" x14ac:dyDescent="0.3"/>
    <row r="11541" customFormat="1" ht="13.5" x14ac:dyDescent="0.3"/>
    <row r="11542" customFormat="1" ht="13.5" x14ac:dyDescent="0.3"/>
    <row r="11543" customFormat="1" ht="13.5" x14ac:dyDescent="0.3"/>
    <row r="11544" customFormat="1" ht="13.5" x14ac:dyDescent="0.3"/>
    <row r="11545" customFormat="1" ht="13.5" x14ac:dyDescent="0.3"/>
    <row r="11546" customFormat="1" ht="13.5" x14ac:dyDescent="0.3"/>
    <row r="11547" customFormat="1" ht="13.5" x14ac:dyDescent="0.3"/>
    <row r="11548" customFormat="1" ht="13.5" x14ac:dyDescent="0.3"/>
    <row r="11549" customFormat="1" ht="13.5" x14ac:dyDescent="0.3"/>
    <row r="11550" customFormat="1" ht="13.5" x14ac:dyDescent="0.3"/>
    <row r="11551" customFormat="1" ht="13.5" x14ac:dyDescent="0.3"/>
    <row r="11552" customFormat="1" ht="13.5" x14ac:dyDescent="0.3"/>
    <row r="11553" customFormat="1" ht="13.5" x14ac:dyDescent="0.3"/>
    <row r="11554" customFormat="1" ht="13.5" x14ac:dyDescent="0.3"/>
    <row r="11555" customFormat="1" ht="13.5" x14ac:dyDescent="0.3"/>
    <row r="11556" customFormat="1" ht="13.5" x14ac:dyDescent="0.3"/>
    <row r="11557" customFormat="1" ht="13.5" x14ac:dyDescent="0.3"/>
    <row r="11558" customFormat="1" ht="13.5" x14ac:dyDescent="0.3"/>
    <row r="11559" customFormat="1" ht="13.5" x14ac:dyDescent="0.3"/>
    <row r="11560" customFormat="1" ht="13.5" x14ac:dyDescent="0.3"/>
    <row r="11561" customFormat="1" ht="13.5" x14ac:dyDescent="0.3"/>
    <row r="11562" customFormat="1" ht="13.5" x14ac:dyDescent="0.3"/>
    <row r="11563" customFormat="1" ht="13.5" x14ac:dyDescent="0.3"/>
    <row r="11564" customFormat="1" ht="13.5" x14ac:dyDescent="0.3"/>
    <row r="11565" customFormat="1" ht="13.5" x14ac:dyDescent="0.3"/>
    <row r="11566" customFormat="1" ht="13.5" x14ac:dyDescent="0.3"/>
    <row r="11567" customFormat="1" ht="13.5" x14ac:dyDescent="0.3"/>
    <row r="11568" customFormat="1" ht="13.5" x14ac:dyDescent="0.3"/>
    <row r="11569" customFormat="1" ht="13.5" x14ac:dyDescent="0.3"/>
    <row r="11570" customFormat="1" ht="13.5" x14ac:dyDescent="0.3"/>
    <row r="11571" customFormat="1" ht="13.5" x14ac:dyDescent="0.3"/>
    <row r="11572" customFormat="1" ht="13.5" x14ac:dyDescent="0.3"/>
    <row r="11573" customFormat="1" ht="13.5" x14ac:dyDescent="0.3"/>
    <row r="11574" customFormat="1" ht="13.5" x14ac:dyDescent="0.3"/>
    <row r="11575" customFormat="1" ht="13.5" x14ac:dyDescent="0.3"/>
    <row r="11576" customFormat="1" ht="13.5" x14ac:dyDescent="0.3"/>
    <row r="11577" customFormat="1" ht="13.5" x14ac:dyDescent="0.3"/>
    <row r="11578" customFormat="1" ht="13.5" x14ac:dyDescent="0.3"/>
    <row r="11579" customFormat="1" ht="13.5" x14ac:dyDescent="0.3"/>
    <row r="11580" customFormat="1" ht="13.5" x14ac:dyDescent="0.3"/>
    <row r="11581" customFormat="1" ht="13.5" x14ac:dyDescent="0.3"/>
    <row r="11582" customFormat="1" ht="13.5" x14ac:dyDescent="0.3"/>
    <row r="11583" customFormat="1" ht="13.5" x14ac:dyDescent="0.3"/>
    <row r="11584" customFormat="1" ht="13.5" x14ac:dyDescent="0.3"/>
    <row r="11585" customFormat="1" ht="13.5" x14ac:dyDescent="0.3"/>
    <row r="11586" customFormat="1" ht="13.5" x14ac:dyDescent="0.3"/>
    <row r="11587" customFormat="1" ht="13.5" x14ac:dyDescent="0.3"/>
    <row r="11588" customFormat="1" ht="13.5" x14ac:dyDescent="0.3"/>
    <row r="11589" customFormat="1" ht="13.5" x14ac:dyDescent="0.3"/>
    <row r="11590" customFormat="1" ht="13.5" x14ac:dyDescent="0.3"/>
    <row r="11591" customFormat="1" ht="13.5" x14ac:dyDescent="0.3"/>
    <row r="11592" customFormat="1" ht="13.5" x14ac:dyDescent="0.3"/>
    <row r="11593" customFormat="1" ht="13.5" x14ac:dyDescent="0.3"/>
    <row r="11594" customFormat="1" ht="13.5" x14ac:dyDescent="0.3"/>
    <row r="11595" customFormat="1" ht="13.5" x14ac:dyDescent="0.3"/>
    <row r="11596" customFormat="1" ht="13.5" x14ac:dyDescent="0.3"/>
    <row r="11597" customFormat="1" ht="13.5" x14ac:dyDescent="0.3"/>
    <row r="11598" customFormat="1" ht="13.5" x14ac:dyDescent="0.3"/>
    <row r="11599" customFormat="1" ht="13.5" x14ac:dyDescent="0.3"/>
    <row r="11600" customFormat="1" ht="13.5" x14ac:dyDescent="0.3"/>
    <row r="11601" customFormat="1" ht="13.5" x14ac:dyDescent="0.3"/>
    <row r="11602" customFormat="1" ht="13.5" x14ac:dyDescent="0.3"/>
    <row r="11603" customFormat="1" ht="13.5" x14ac:dyDescent="0.3"/>
    <row r="11604" customFormat="1" ht="13.5" x14ac:dyDescent="0.3"/>
    <row r="11605" customFormat="1" ht="13.5" x14ac:dyDescent="0.3"/>
    <row r="11606" customFormat="1" ht="13.5" x14ac:dyDescent="0.3"/>
    <row r="11607" customFormat="1" ht="13.5" x14ac:dyDescent="0.3"/>
    <row r="11608" customFormat="1" ht="13.5" x14ac:dyDescent="0.3"/>
    <row r="11609" customFormat="1" ht="13.5" x14ac:dyDescent="0.3"/>
    <row r="11610" customFormat="1" ht="13.5" x14ac:dyDescent="0.3"/>
    <row r="11611" customFormat="1" ht="13.5" x14ac:dyDescent="0.3"/>
    <row r="11612" customFormat="1" ht="13.5" x14ac:dyDescent="0.3"/>
    <row r="11613" customFormat="1" ht="13.5" x14ac:dyDescent="0.3"/>
    <row r="11614" customFormat="1" ht="13.5" x14ac:dyDescent="0.3"/>
    <row r="11615" customFormat="1" ht="13.5" x14ac:dyDescent="0.3"/>
    <row r="11616" customFormat="1" ht="13.5" x14ac:dyDescent="0.3"/>
    <row r="11617" customFormat="1" ht="13.5" x14ac:dyDescent="0.3"/>
    <row r="11618" customFormat="1" ht="13.5" x14ac:dyDescent="0.3"/>
    <row r="11619" customFormat="1" ht="13.5" x14ac:dyDescent="0.3"/>
    <row r="11620" customFormat="1" ht="13.5" x14ac:dyDescent="0.3"/>
    <row r="11621" customFormat="1" ht="13.5" x14ac:dyDescent="0.3"/>
    <row r="11622" customFormat="1" ht="13.5" x14ac:dyDescent="0.3"/>
    <row r="11623" customFormat="1" ht="13.5" x14ac:dyDescent="0.3"/>
    <row r="11624" customFormat="1" ht="13.5" x14ac:dyDescent="0.3"/>
    <row r="11625" customFormat="1" ht="13.5" x14ac:dyDescent="0.3"/>
    <row r="11626" customFormat="1" ht="13.5" x14ac:dyDescent="0.3"/>
    <row r="11627" customFormat="1" ht="13.5" x14ac:dyDescent="0.3"/>
    <row r="11628" customFormat="1" ht="13.5" x14ac:dyDescent="0.3"/>
    <row r="11629" customFormat="1" ht="13.5" x14ac:dyDescent="0.3"/>
    <row r="11630" customFormat="1" ht="13.5" x14ac:dyDescent="0.3"/>
    <row r="11631" customFormat="1" ht="13.5" x14ac:dyDescent="0.3"/>
    <row r="11632" customFormat="1" ht="13.5" x14ac:dyDescent="0.3"/>
    <row r="11633" customFormat="1" ht="13.5" x14ac:dyDescent="0.3"/>
    <row r="11634" customFormat="1" ht="13.5" x14ac:dyDescent="0.3"/>
    <row r="11635" customFormat="1" ht="13.5" x14ac:dyDescent="0.3"/>
    <row r="11636" customFormat="1" ht="13.5" x14ac:dyDescent="0.3"/>
    <row r="11637" customFormat="1" ht="13.5" x14ac:dyDescent="0.3"/>
    <row r="11638" customFormat="1" ht="13.5" x14ac:dyDescent="0.3"/>
    <row r="11639" customFormat="1" ht="13.5" x14ac:dyDescent="0.3"/>
    <row r="11640" customFormat="1" ht="13.5" x14ac:dyDescent="0.3"/>
    <row r="11641" customFormat="1" ht="13.5" x14ac:dyDescent="0.3"/>
    <row r="11642" customFormat="1" ht="13.5" x14ac:dyDescent="0.3"/>
    <row r="11643" customFormat="1" ht="13.5" x14ac:dyDescent="0.3"/>
    <row r="11644" customFormat="1" ht="13.5" x14ac:dyDescent="0.3"/>
    <row r="11645" customFormat="1" ht="13.5" x14ac:dyDescent="0.3"/>
    <row r="11646" customFormat="1" ht="13.5" x14ac:dyDescent="0.3"/>
    <row r="11647" customFormat="1" ht="13.5" x14ac:dyDescent="0.3"/>
    <row r="11648" customFormat="1" ht="13.5" x14ac:dyDescent="0.3"/>
    <row r="11649" customFormat="1" ht="13.5" x14ac:dyDescent="0.3"/>
    <row r="11650" customFormat="1" ht="13.5" x14ac:dyDescent="0.3"/>
    <row r="11651" customFormat="1" ht="13.5" x14ac:dyDescent="0.3"/>
    <row r="11652" customFormat="1" ht="13.5" x14ac:dyDescent="0.3"/>
    <row r="11653" customFormat="1" ht="13.5" x14ac:dyDescent="0.3"/>
    <row r="11654" customFormat="1" ht="13.5" x14ac:dyDescent="0.3"/>
    <row r="11655" customFormat="1" ht="13.5" x14ac:dyDescent="0.3"/>
    <row r="11656" customFormat="1" ht="13.5" x14ac:dyDescent="0.3"/>
    <row r="11657" customFormat="1" ht="13.5" x14ac:dyDescent="0.3"/>
    <row r="11658" customFormat="1" ht="13.5" x14ac:dyDescent="0.3"/>
    <row r="11659" customFormat="1" ht="13.5" x14ac:dyDescent="0.3"/>
    <row r="11660" customFormat="1" ht="13.5" x14ac:dyDescent="0.3"/>
    <row r="11661" customFormat="1" ht="13.5" x14ac:dyDescent="0.3"/>
    <row r="11662" customFormat="1" ht="13.5" x14ac:dyDescent="0.3"/>
    <row r="11663" customFormat="1" ht="13.5" x14ac:dyDescent="0.3"/>
    <row r="11664" customFormat="1" ht="13.5" x14ac:dyDescent="0.3"/>
    <row r="11665" customFormat="1" ht="13.5" x14ac:dyDescent="0.3"/>
    <row r="11666" customFormat="1" ht="13.5" x14ac:dyDescent="0.3"/>
    <row r="11667" customFormat="1" ht="13.5" x14ac:dyDescent="0.3"/>
    <row r="11668" customFormat="1" ht="13.5" x14ac:dyDescent="0.3"/>
    <row r="11669" customFormat="1" ht="13.5" x14ac:dyDescent="0.3"/>
    <row r="11670" customFormat="1" ht="13.5" x14ac:dyDescent="0.3"/>
    <row r="11671" customFormat="1" ht="13.5" x14ac:dyDescent="0.3"/>
    <row r="11672" customFormat="1" ht="13.5" x14ac:dyDescent="0.3"/>
    <row r="11673" customFormat="1" ht="13.5" x14ac:dyDescent="0.3"/>
    <row r="11674" customFormat="1" ht="13.5" x14ac:dyDescent="0.3"/>
    <row r="11675" customFormat="1" ht="13.5" x14ac:dyDescent="0.3"/>
    <row r="11676" customFormat="1" ht="13.5" x14ac:dyDescent="0.3"/>
    <row r="11677" customFormat="1" ht="13.5" x14ac:dyDescent="0.3"/>
    <row r="11678" customFormat="1" ht="13.5" x14ac:dyDescent="0.3"/>
    <row r="11679" customFormat="1" ht="13.5" x14ac:dyDescent="0.3"/>
    <row r="11680" customFormat="1" ht="13.5" x14ac:dyDescent="0.3"/>
    <row r="11681" customFormat="1" ht="13.5" x14ac:dyDescent="0.3"/>
    <row r="11682" customFormat="1" ht="13.5" x14ac:dyDescent="0.3"/>
    <row r="11683" customFormat="1" ht="13.5" x14ac:dyDescent="0.3"/>
    <row r="11684" customFormat="1" ht="13.5" x14ac:dyDescent="0.3"/>
    <row r="11685" customFormat="1" ht="13.5" x14ac:dyDescent="0.3"/>
    <row r="11686" customFormat="1" ht="13.5" x14ac:dyDescent="0.3"/>
    <row r="11687" customFormat="1" ht="13.5" x14ac:dyDescent="0.3"/>
    <row r="11688" customFormat="1" ht="13.5" x14ac:dyDescent="0.3"/>
    <row r="11689" customFormat="1" ht="13.5" x14ac:dyDescent="0.3"/>
    <row r="11690" customFormat="1" ht="13.5" x14ac:dyDescent="0.3"/>
    <row r="11691" customFormat="1" ht="13.5" x14ac:dyDescent="0.3"/>
    <row r="11692" customFormat="1" ht="13.5" x14ac:dyDescent="0.3"/>
    <row r="11693" customFormat="1" ht="13.5" x14ac:dyDescent="0.3"/>
    <row r="11694" customFormat="1" ht="13.5" x14ac:dyDescent="0.3"/>
    <row r="11695" customFormat="1" ht="13.5" x14ac:dyDescent="0.3"/>
    <row r="11696" customFormat="1" ht="13.5" x14ac:dyDescent="0.3"/>
    <row r="11697" customFormat="1" ht="13.5" x14ac:dyDescent="0.3"/>
    <row r="11698" customFormat="1" ht="13.5" x14ac:dyDescent="0.3"/>
    <row r="11699" customFormat="1" ht="13.5" x14ac:dyDescent="0.3"/>
    <row r="11700" customFormat="1" ht="13.5" x14ac:dyDescent="0.3"/>
    <row r="11701" customFormat="1" ht="13.5" x14ac:dyDescent="0.3"/>
    <row r="11702" customFormat="1" ht="13.5" x14ac:dyDescent="0.3"/>
    <row r="11703" customFormat="1" ht="13.5" x14ac:dyDescent="0.3"/>
    <row r="11704" customFormat="1" ht="13.5" x14ac:dyDescent="0.3"/>
    <row r="11705" customFormat="1" ht="13.5" x14ac:dyDescent="0.3"/>
    <row r="11706" customFormat="1" ht="13.5" x14ac:dyDescent="0.3"/>
    <row r="11707" customFormat="1" ht="13.5" x14ac:dyDescent="0.3"/>
    <row r="11708" customFormat="1" ht="13.5" x14ac:dyDescent="0.3"/>
    <row r="11709" customFormat="1" ht="13.5" x14ac:dyDescent="0.3"/>
    <row r="11710" customFormat="1" ht="13.5" x14ac:dyDescent="0.3"/>
    <row r="11711" customFormat="1" ht="13.5" x14ac:dyDescent="0.3"/>
    <row r="11712" customFormat="1" ht="13.5" x14ac:dyDescent="0.3"/>
    <row r="11713" customFormat="1" ht="13.5" x14ac:dyDescent="0.3"/>
    <row r="11714" customFormat="1" ht="13.5" x14ac:dyDescent="0.3"/>
    <row r="11715" customFormat="1" ht="13.5" x14ac:dyDescent="0.3"/>
    <row r="11716" customFormat="1" ht="13.5" x14ac:dyDescent="0.3"/>
    <row r="11717" customFormat="1" ht="13.5" x14ac:dyDescent="0.3"/>
    <row r="11718" customFormat="1" ht="13.5" x14ac:dyDescent="0.3"/>
    <row r="11719" customFormat="1" ht="13.5" x14ac:dyDescent="0.3"/>
    <row r="11720" customFormat="1" ht="13.5" x14ac:dyDescent="0.3"/>
    <row r="11721" customFormat="1" ht="13.5" x14ac:dyDescent="0.3"/>
    <row r="11722" customFormat="1" ht="13.5" x14ac:dyDescent="0.3"/>
    <row r="11723" customFormat="1" ht="13.5" x14ac:dyDescent="0.3"/>
    <row r="11724" customFormat="1" ht="13.5" x14ac:dyDescent="0.3"/>
    <row r="11725" customFormat="1" ht="13.5" x14ac:dyDescent="0.3"/>
    <row r="11726" customFormat="1" ht="13.5" x14ac:dyDescent="0.3"/>
    <row r="11727" customFormat="1" ht="13.5" x14ac:dyDescent="0.3"/>
    <row r="11728" customFormat="1" ht="13.5" x14ac:dyDescent="0.3"/>
    <row r="11729" customFormat="1" ht="13.5" x14ac:dyDescent="0.3"/>
    <row r="11730" customFormat="1" ht="13.5" x14ac:dyDescent="0.3"/>
    <row r="11731" customFormat="1" ht="13.5" x14ac:dyDescent="0.3"/>
    <row r="11732" customFormat="1" ht="13.5" x14ac:dyDescent="0.3"/>
    <row r="11733" customFormat="1" ht="13.5" x14ac:dyDescent="0.3"/>
    <row r="11734" customFormat="1" ht="13.5" x14ac:dyDescent="0.3"/>
    <row r="11735" customFormat="1" ht="13.5" x14ac:dyDescent="0.3"/>
    <row r="11736" customFormat="1" ht="13.5" x14ac:dyDescent="0.3"/>
    <row r="11737" customFormat="1" ht="13.5" x14ac:dyDescent="0.3"/>
    <row r="11738" customFormat="1" ht="13.5" x14ac:dyDescent="0.3"/>
    <row r="11739" customFormat="1" ht="13.5" x14ac:dyDescent="0.3"/>
    <row r="11740" customFormat="1" ht="13.5" x14ac:dyDescent="0.3"/>
    <row r="11741" customFormat="1" ht="13.5" x14ac:dyDescent="0.3"/>
    <row r="11742" customFormat="1" ht="13.5" x14ac:dyDescent="0.3"/>
    <row r="11743" customFormat="1" ht="13.5" x14ac:dyDescent="0.3"/>
    <row r="11744" customFormat="1" ht="13.5" x14ac:dyDescent="0.3"/>
    <row r="11745" customFormat="1" ht="13.5" x14ac:dyDescent="0.3"/>
    <row r="11746" customFormat="1" ht="13.5" x14ac:dyDescent="0.3"/>
    <row r="11747" customFormat="1" ht="13.5" x14ac:dyDescent="0.3"/>
    <row r="11748" customFormat="1" ht="13.5" x14ac:dyDescent="0.3"/>
    <row r="11749" customFormat="1" ht="13.5" x14ac:dyDescent="0.3"/>
    <row r="11750" customFormat="1" ht="13.5" x14ac:dyDescent="0.3"/>
    <row r="11751" customFormat="1" ht="13.5" x14ac:dyDescent="0.3"/>
    <row r="11752" customFormat="1" ht="13.5" x14ac:dyDescent="0.3"/>
    <row r="11753" customFormat="1" ht="13.5" x14ac:dyDescent="0.3"/>
    <row r="11754" customFormat="1" ht="13.5" x14ac:dyDescent="0.3"/>
    <row r="11755" customFormat="1" ht="13.5" x14ac:dyDescent="0.3"/>
    <row r="11756" customFormat="1" ht="13.5" x14ac:dyDescent="0.3"/>
    <row r="11757" customFormat="1" ht="13.5" x14ac:dyDescent="0.3"/>
    <row r="11758" customFormat="1" ht="13.5" x14ac:dyDescent="0.3"/>
    <row r="11759" customFormat="1" ht="13.5" x14ac:dyDescent="0.3"/>
    <row r="11760" customFormat="1" ht="13.5" x14ac:dyDescent="0.3"/>
    <row r="11761" customFormat="1" ht="13.5" x14ac:dyDescent="0.3"/>
    <row r="11762" customFormat="1" ht="13.5" x14ac:dyDescent="0.3"/>
    <row r="11763" customFormat="1" ht="13.5" x14ac:dyDescent="0.3"/>
    <row r="11764" customFormat="1" ht="13.5" x14ac:dyDescent="0.3"/>
    <row r="11765" customFormat="1" ht="13.5" x14ac:dyDescent="0.3"/>
    <row r="11766" customFormat="1" ht="13.5" x14ac:dyDescent="0.3"/>
    <row r="11767" customFormat="1" ht="13.5" x14ac:dyDescent="0.3"/>
    <row r="11768" customFormat="1" ht="13.5" x14ac:dyDescent="0.3"/>
    <row r="11769" customFormat="1" ht="13.5" x14ac:dyDescent="0.3"/>
    <row r="11770" customFormat="1" ht="13.5" x14ac:dyDescent="0.3"/>
    <row r="11771" customFormat="1" ht="13.5" x14ac:dyDescent="0.3"/>
    <row r="11772" customFormat="1" ht="13.5" x14ac:dyDescent="0.3"/>
    <row r="11773" customFormat="1" ht="13.5" x14ac:dyDescent="0.3"/>
    <row r="11774" customFormat="1" ht="13.5" x14ac:dyDescent="0.3"/>
    <row r="11775" customFormat="1" ht="13.5" x14ac:dyDescent="0.3"/>
    <row r="11776" customFormat="1" ht="13.5" x14ac:dyDescent="0.3"/>
    <row r="11777" customFormat="1" ht="13.5" x14ac:dyDescent="0.3"/>
    <row r="11778" customFormat="1" ht="13.5" x14ac:dyDescent="0.3"/>
    <row r="11779" customFormat="1" ht="13.5" x14ac:dyDescent="0.3"/>
    <row r="11780" customFormat="1" ht="13.5" x14ac:dyDescent="0.3"/>
    <row r="11781" customFormat="1" ht="13.5" x14ac:dyDescent="0.3"/>
    <row r="11782" customFormat="1" ht="13.5" x14ac:dyDescent="0.3"/>
    <row r="11783" customFormat="1" ht="13.5" x14ac:dyDescent="0.3"/>
    <row r="11784" customFormat="1" ht="13.5" x14ac:dyDescent="0.3"/>
    <row r="11785" customFormat="1" ht="13.5" x14ac:dyDescent="0.3"/>
    <row r="11786" customFormat="1" ht="13.5" x14ac:dyDescent="0.3"/>
    <row r="11787" customFormat="1" ht="13.5" x14ac:dyDescent="0.3"/>
    <row r="11788" customFormat="1" ht="13.5" x14ac:dyDescent="0.3"/>
    <row r="11789" customFormat="1" ht="13.5" x14ac:dyDescent="0.3"/>
    <row r="11790" customFormat="1" ht="13.5" x14ac:dyDescent="0.3"/>
    <row r="11791" customFormat="1" ht="13.5" x14ac:dyDescent="0.3"/>
    <row r="11792" customFormat="1" ht="13.5" x14ac:dyDescent="0.3"/>
    <row r="11793" customFormat="1" ht="13.5" x14ac:dyDescent="0.3"/>
    <row r="11794" customFormat="1" ht="13.5" x14ac:dyDescent="0.3"/>
    <row r="11795" customFormat="1" ht="13.5" x14ac:dyDescent="0.3"/>
    <row r="11796" customFormat="1" ht="13.5" x14ac:dyDescent="0.3"/>
    <row r="11797" customFormat="1" ht="13.5" x14ac:dyDescent="0.3"/>
    <row r="11798" customFormat="1" ht="13.5" x14ac:dyDescent="0.3"/>
    <row r="11799" customFormat="1" ht="13.5" x14ac:dyDescent="0.3"/>
    <row r="11800" customFormat="1" ht="13.5" x14ac:dyDescent="0.3"/>
    <row r="11801" customFormat="1" ht="13.5" x14ac:dyDescent="0.3"/>
    <row r="11802" customFormat="1" ht="13.5" x14ac:dyDescent="0.3"/>
    <row r="11803" customFormat="1" ht="13.5" x14ac:dyDescent="0.3"/>
    <row r="11804" customFormat="1" ht="13.5" x14ac:dyDescent="0.3"/>
    <row r="11805" customFormat="1" ht="13.5" x14ac:dyDescent="0.3"/>
    <row r="11806" customFormat="1" ht="13.5" x14ac:dyDescent="0.3"/>
    <row r="11807" customFormat="1" ht="13.5" x14ac:dyDescent="0.3"/>
    <row r="11808" customFormat="1" ht="13.5" x14ac:dyDescent="0.3"/>
    <row r="11809" customFormat="1" ht="13.5" x14ac:dyDescent="0.3"/>
    <row r="11810" customFormat="1" ht="13.5" x14ac:dyDescent="0.3"/>
    <row r="11811" customFormat="1" ht="13.5" x14ac:dyDescent="0.3"/>
    <row r="11812" customFormat="1" ht="13.5" x14ac:dyDescent="0.3"/>
    <row r="11813" customFormat="1" ht="13.5" x14ac:dyDescent="0.3"/>
    <row r="11814" customFormat="1" ht="13.5" x14ac:dyDescent="0.3"/>
    <row r="11815" customFormat="1" ht="13.5" x14ac:dyDescent="0.3"/>
    <row r="11816" customFormat="1" ht="13.5" x14ac:dyDescent="0.3"/>
    <row r="11817" customFormat="1" ht="13.5" x14ac:dyDescent="0.3"/>
    <row r="11818" customFormat="1" ht="13.5" x14ac:dyDescent="0.3"/>
    <row r="11819" customFormat="1" ht="13.5" x14ac:dyDescent="0.3"/>
    <row r="11820" customFormat="1" ht="13.5" x14ac:dyDescent="0.3"/>
    <row r="11821" customFormat="1" ht="13.5" x14ac:dyDescent="0.3"/>
    <row r="11822" customFormat="1" ht="13.5" x14ac:dyDescent="0.3"/>
    <row r="11823" customFormat="1" ht="13.5" x14ac:dyDescent="0.3"/>
    <row r="11824" customFormat="1" ht="13.5" x14ac:dyDescent="0.3"/>
    <row r="11825" customFormat="1" ht="13.5" x14ac:dyDescent="0.3"/>
    <row r="11826" customFormat="1" ht="13.5" x14ac:dyDescent="0.3"/>
    <row r="11827" customFormat="1" ht="13.5" x14ac:dyDescent="0.3"/>
    <row r="11828" customFormat="1" ht="13.5" x14ac:dyDescent="0.3"/>
    <row r="11829" customFormat="1" ht="13.5" x14ac:dyDescent="0.3"/>
    <row r="11830" customFormat="1" ht="13.5" x14ac:dyDescent="0.3"/>
    <row r="11831" customFormat="1" ht="13.5" x14ac:dyDescent="0.3"/>
    <row r="11832" customFormat="1" ht="13.5" x14ac:dyDescent="0.3"/>
    <row r="11833" customFormat="1" ht="13.5" x14ac:dyDescent="0.3"/>
    <row r="11834" customFormat="1" ht="13.5" x14ac:dyDescent="0.3"/>
    <row r="11835" customFormat="1" ht="13.5" x14ac:dyDescent="0.3"/>
    <row r="11836" customFormat="1" ht="13.5" x14ac:dyDescent="0.3"/>
    <row r="11837" customFormat="1" ht="13.5" x14ac:dyDescent="0.3"/>
    <row r="11838" customFormat="1" ht="13.5" x14ac:dyDescent="0.3"/>
    <row r="11839" customFormat="1" ht="13.5" x14ac:dyDescent="0.3"/>
    <row r="11840" customFormat="1" ht="13.5" x14ac:dyDescent="0.3"/>
    <row r="11841" customFormat="1" ht="13.5" x14ac:dyDescent="0.3"/>
    <row r="11842" customFormat="1" ht="13.5" x14ac:dyDescent="0.3"/>
    <row r="11843" customFormat="1" ht="13.5" x14ac:dyDescent="0.3"/>
    <row r="11844" customFormat="1" ht="13.5" x14ac:dyDescent="0.3"/>
    <row r="11845" customFormat="1" ht="13.5" x14ac:dyDescent="0.3"/>
    <row r="11846" customFormat="1" ht="13.5" x14ac:dyDescent="0.3"/>
    <row r="11847" customFormat="1" ht="13.5" x14ac:dyDescent="0.3"/>
    <row r="11848" customFormat="1" ht="13.5" x14ac:dyDescent="0.3"/>
    <row r="11849" customFormat="1" ht="13.5" x14ac:dyDescent="0.3"/>
    <row r="11850" customFormat="1" ht="13.5" x14ac:dyDescent="0.3"/>
    <row r="11851" customFormat="1" ht="13.5" x14ac:dyDescent="0.3"/>
    <row r="11852" customFormat="1" ht="13.5" x14ac:dyDescent="0.3"/>
    <row r="11853" customFormat="1" ht="13.5" x14ac:dyDescent="0.3"/>
    <row r="11854" customFormat="1" ht="13.5" x14ac:dyDescent="0.3"/>
    <row r="11855" customFormat="1" ht="13.5" x14ac:dyDescent="0.3"/>
    <row r="11856" customFormat="1" ht="13.5" x14ac:dyDescent="0.3"/>
    <row r="11857" customFormat="1" ht="13.5" x14ac:dyDescent="0.3"/>
    <row r="11858" customFormat="1" ht="13.5" x14ac:dyDescent="0.3"/>
    <row r="11859" customFormat="1" ht="13.5" x14ac:dyDescent="0.3"/>
    <row r="11860" customFormat="1" ht="13.5" x14ac:dyDescent="0.3"/>
    <row r="11861" customFormat="1" ht="13.5" x14ac:dyDescent="0.3"/>
    <row r="11862" customFormat="1" ht="13.5" x14ac:dyDescent="0.3"/>
    <row r="11863" customFormat="1" ht="13.5" x14ac:dyDescent="0.3"/>
    <row r="11864" customFormat="1" ht="13.5" x14ac:dyDescent="0.3"/>
    <row r="11865" customFormat="1" ht="13.5" x14ac:dyDescent="0.3"/>
    <row r="11866" customFormat="1" ht="13.5" x14ac:dyDescent="0.3"/>
    <row r="11867" customFormat="1" ht="13.5" x14ac:dyDescent="0.3"/>
    <row r="11868" customFormat="1" ht="13.5" x14ac:dyDescent="0.3"/>
    <row r="11869" customFormat="1" ht="13.5" x14ac:dyDescent="0.3"/>
    <row r="11870" customFormat="1" ht="13.5" x14ac:dyDescent="0.3"/>
    <row r="11871" customFormat="1" ht="13.5" x14ac:dyDescent="0.3"/>
    <row r="11872" customFormat="1" ht="13.5" x14ac:dyDescent="0.3"/>
    <row r="11873" customFormat="1" ht="13.5" x14ac:dyDescent="0.3"/>
    <row r="11874" customFormat="1" ht="13.5" x14ac:dyDescent="0.3"/>
    <row r="11875" customFormat="1" ht="13.5" x14ac:dyDescent="0.3"/>
    <row r="11876" customFormat="1" ht="13.5" x14ac:dyDescent="0.3"/>
    <row r="11877" customFormat="1" ht="13.5" x14ac:dyDescent="0.3"/>
    <row r="11878" customFormat="1" ht="13.5" x14ac:dyDescent="0.3"/>
    <row r="11879" customFormat="1" ht="13.5" x14ac:dyDescent="0.3"/>
    <row r="11880" customFormat="1" ht="13.5" x14ac:dyDescent="0.3"/>
    <row r="11881" customFormat="1" ht="13.5" x14ac:dyDescent="0.3"/>
    <row r="11882" customFormat="1" ht="13.5" x14ac:dyDescent="0.3"/>
    <row r="11883" customFormat="1" ht="13.5" x14ac:dyDescent="0.3"/>
    <row r="11884" customFormat="1" ht="13.5" x14ac:dyDescent="0.3"/>
    <row r="11885" customFormat="1" ht="13.5" x14ac:dyDescent="0.3"/>
    <row r="11886" customFormat="1" ht="13.5" x14ac:dyDescent="0.3"/>
    <row r="11887" customFormat="1" ht="13.5" x14ac:dyDescent="0.3"/>
    <row r="11888" customFormat="1" ht="13.5" x14ac:dyDescent="0.3"/>
    <row r="11889" customFormat="1" ht="13.5" x14ac:dyDescent="0.3"/>
    <row r="11890" customFormat="1" ht="13.5" x14ac:dyDescent="0.3"/>
    <row r="11891" customFormat="1" ht="13.5" x14ac:dyDescent="0.3"/>
    <row r="11892" customFormat="1" ht="13.5" x14ac:dyDescent="0.3"/>
    <row r="11893" customFormat="1" ht="13.5" x14ac:dyDescent="0.3"/>
    <row r="11894" customFormat="1" ht="13.5" x14ac:dyDescent="0.3"/>
    <row r="11895" customFormat="1" ht="13.5" x14ac:dyDescent="0.3"/>
    <row r="11896" customFormat="1" ht="13.5" x14ac:dyDescent="0.3"/>
    <row r="11897" customFormat="1" ht="13.5" x14ac:dyDescent="0.3"/>
    <row r="11898" customFormat="1" ht="13.5" x14ac:dyDescent="0.3"/>
    <row r="11899" customFormat="1" ht="13.5" x14ac:dyDescent="0.3"/>
    <row r="11900" customFormat="1" ht="13.5" x14ac:dyDescent="0.3"/>
    <row r="11901" customFormat="1" ht="13.5" x14ac:dyDescent="0.3"/>
    <row r="11902" customFormat="1" ht="13.5" x14ac:dyDescent="0.3"/>
    <row r="11903" customFormat="1" ht="13.5" x14ac:dyDescent="0.3"/>
    <row r="11904" customFormat="1" ht="13.5" x14ac:dyDescent="0.3"/>
    <row r="11905" customFormat="1" ht="13.5" x14ac:dyDescent="0.3"/>
    <row r="11906" customFormat="1" ht="13.5" x14ac:dyDescent="0.3"/>
    <row r="11907" customFormat="1" ht="13.5" x14ac:dyDescent="0.3"/>
    <row r="11908" customFormat="1" ht="13.5" x14ac:dyDescent="0.3"/>
    <row r="11909" customFormat="1" ht="13.5" x14ac:dyDescent="0.3"/>
    <row r="11910" customFormat="1" ht="13.5" x14ac:dyDescent="0.3"/>
    <row r="11911" customFormat="1" ht="13.5" x14ac:dyDescent="0.3"/>
    <row r="11912" customFormat="1" ht="13.5" x14ac:dyDescent="0.3"/>
    <row r="11913" customFormat="1" ht="13.5" x14ac:dyDescent="0.3"/>
    <row r="11914" customFormat="1" ht="13.5" x14ac:dyDescent="0.3"/>
    <row r="11915" customFormat="1" ht="13.5" x14ac:dyDescent="0.3"/>
    <row r="11916" customFormat="1" ht="13.5" x14ac:dyDescent="0.3"/>
    <row r="11917" customFormat="1" ht="13.5" x14ac:dyDescent="0.3"/>
    <row r="11918" customFormat="1" ht="13.5" x14ac:dyDescent="0.3"/>
    <row r="11919" customFormat="1" ht="13.5" x14ac:dyDescent="0.3"/>
    <row r="11920" customFormat="1" ht="13.5" x14ac:dyDescent="0.3"/>
    <row r="11921" customFormat="1" ht="13.5" x14ac:dyDescent="0.3"/>
    <row r="11922" customFormat="1" ht="13.5" x14ac:dyDescent="0.3"/>
    <row r="11923" customFormat="1" ht="13.5" x14ac:dyDescent="0.3"/>
    <row r="11924" customFormat="1" ht="13.5" x14ac:dyDescent="0.3"/>
    <row r="11925" customFormat="1" ht="13.5" x14ac:dyDescent="0.3"/>
    <row r="11926" customFormat="1" ht="13.5" x14ac:dyDescent="0.3"/>
    <row r="11927" customFormat="1" ht="13.5" x14ac:dyDescent="0.3"/>
    <row r="11928" customFormat="1" ht="13.5" x14ac:dyDescent="0.3"/>
    <row r="11929" customFormat="1" ht="13.5" x14ac:dyDescent="0.3"/>
    <row r="11930" customFormat="1" ht="13.5" x14ac:dyDescent="0.3"/>
    <row r="11931" customFormat="1" ht="13.5" x14ac:dyDescent="0.3"/>
    <row r="11932" customFormat="1" ht="13.5" x14ac:dyDescent="0.3"/>
    <row r="11933" customFormat="1" ht="13.5" x14ac:dyDescent="0.3"/>
    <row r="11934" customFormat="1" ht="13.5" x14ac:dyDescent="0.3"/>
    <row r="11935" customFormat="1" ht="13.5" x14ac:dyDescent="0.3"/>
    <row r="11936" customFormat="1" ht="13.5" x14ac:dyDescent="0.3"/>
    <row r="11937" customFormat="1" ht="13.5" x14ac:dyDescent="0.3"/>
    <row r="11938" customFormat="1" ht="13.5" x14ac:dyDescent="0.3"/>
    <row r="11939" customFormat="1" ht="13.5" x14ac:dyDescent="0.3"/>
    <row r="11940" customFormat="1" ht="13.5" x14ac:dyDescent="0.3"/>
    <row r="11941" customFormat="1" ht="13.5" x14ac:dyDescent="0.3"/>
    <row r="11942" customFormat="1" ht="13.5" x14ac:dyDescent="0.3"/>
    <row r="11943" customFormat="1" ht="13.5" x14ac:dyDescent="0.3"/>
    <row r="11944" customFormat="1" ht="13.5" x14ac:dyDescent="0.3"/>
    <row r="11945" customFormat="1" ht="13.5" x14ac:dyDescent="0.3"/>
    <row r="11946" customFormat="1" ht="13.5" x14ac:dyDescent="0.3"/>
    <row r="11947" customFormat="1" ht="13.5" x14ac:dyDescent="0.3"/>
    <row r="11948" customFormat="1" ht="13.5" x14ac:dyDescent="0.3"/>
    <row r="11949" customFormat="1" ht="13.5" x14ac:dyDescent="0.3"/>
    <row r="11950" customFormat="1" ht="13.5" x14ac:dyDescent="0.3"/>
    <row r="11951" customFormat="1" ht="13.5" x14ac:dyDescent="0.3"/>
    <row r="11952" customFormat="1" ht="13.5" x14ac:dyDescent="0.3"/>
    <row r="11953" customFormat="1" ht="13.5" x14ac:dyDescent="0.3"/>
    <row r="11954" customFormat="1" ht="13.5" x14ac:dyDescent="0.3"/>
    <row r="11955" customFormat="1" ht="13.5" x14ac:dyDescent="0.3"/>
    <row r="11956" customFormat="1" ht="13.5" x14ac:dyDescent="0.3"/>
    <row r="11957" customFormat="1" ht="13.5" x14ac:dyDescent="0.3"/>
    <row r="11958" customFormat="1" ht="13.5" x14ac:dyDescent="0.3"/>
    <row r="11959" customFormat="1" ht="13.5" x14ac:dyDescent="0.3"/>
    <row r="11960" customFormat="1" ht="13.5" x14ac:dyDescent="0.3"/>
    <row r="11961" customFormat="1" ht="13.5" x14ac:dyDescent="0.3"/>
    <row r="11962" customFormat="1" ht="13.5" x14ac:dyDescent="0.3"/>
    <row r="11963" customFormat="1" ht="13.5" x14ac:dyDescent="0.3"/>
    <row r="11964" customFormat="1" ht="13.5" x14ac:dyDescent="0.3"/>
    <row r="11965" customFormat="1" ht="13.5" x14ac:dyDescent="0.3"/>
    <row r="11966" customFormat="1" ht="13.5" x14ac:dyDescent="0.3"/>
    <row r="11967" customFormat="1" ht="13.5" x14ac:dyDescent="0.3"/>
    <row r="11968" customFormat="1" ht="13.5" x14ac:dyDescent="0.3"/>
    <row r="11969" customFormat="1" ht="13.5" x14ac:dyDescent="0.3"/>
    <row r="11970" customFormat="1" ht="13.5" x14ac:dyDescent="0.3"/>
    <row r="11971" customFormat="1" ht="13.5" x14ac:dyDescent="0.3"/>
    <row r="11972" customFormat="1" ht="13.5" x14ac:dyDescent="0.3"/>
    <row r="11973" customFormat="1" ht="13.5" x14ac:dyDescent="0.3"/>
    <row r="11974" customFormat="1" ht="13.5" x14ac:dyDescent="0.3"/>
    <row r="11975" customFormat="1" ht="13.5" x14ac:dyDescent="0.3"/>
    <row r="11976" customFormat="1" ht="13.5" x14ac:dyDescent="0.3"/>
    <row r="11977" customFormat="1" ht="13.5" x14ac:dyDescent="0.3"/>
    <row r="11978" customFormat="1" ht="13.5" x14ac:dyDescent="0.3"/>
    <row r="11979" customFormat="1" ht="13.5" x14ac:dyDescent="0.3"/>
    <row r="11980" customFormat="1" ht="13.5" x14ac:dyDescent="0.3"/>
    <row r="11981" customFormat="1" ht="13.5" x14ac:dyDescent="0.3"/>
    <row r="11982" customFormat="1" ht="13.5" x14ac:dyDescent="0.3"/>
    <row r="11983" customFormat="1" ht="13.5" x14ac:dyDescent="0.3"/>
    <row r="11984" customFormat="1" ht="13.5" x14ac:dyDescent="0.3"/>
    <row r="11985" customFormat="1" ht="13.5" x14ac:dyDescent="0.3"/>
    <row r="11986" customFormat="1" ht="13.5" x14ac:dyDescent="0.3"/>
    <row r="11987" customFormat="1" ht="13.5" x14ac:dyDescent="0.3"/>
    <row r="11988" customFormat="1" ht="13.5" x14ac:dyDescent="0.3"/>
    <row r="11989" customFormat="1" ht="13.5" x14ac:dyDescent="0.3"/>
    <row r="11990" customFormat="1" ht="13.5" x14ac:dyDescent="0.3"/>
    <row r="11991" customFormat="1" ht="13.5" x14ac:dyDescent="0.3"/>
    <row r="11992" customFormat="1" ht="13.5" x14ac:dyDescent="0.3"/>
    <row r="11993" customFormat="1" ht="13.5" x14ac:dyDescent="0.3"/>
    <row r="11994" customFormat="1" ht="13.5" x14ac:dyDescent="0.3"/>
    <row r="11995" customFormat="1" ht="13.5" x14ac:dyDescent="0.3"/>
    <row r="11996" customFormat="1" ht="13.5" x14ac:dyDescent="0.3"/>
    <row r="11997" customFormat="1" ht="13.5" x14ac:dyDescent="0.3"/>
    <row r="11998" customFormat="1" ht="13.5" x14ac:dyDescent="0.3"/>
    <row r="11999" customFormat="1" ht="13.5" x14ac:dyDescent="0.3"/>
    <row r="12000" customFormat="1" ht="13.5" x14ac:dyDescent="0.3"/>
    <row r="12001" customFormat="1" ht="13.5" x14ac:dyDescent="0.3"/>
    <row r="12002" customFormat="1" ht="13.5" x14ac:dyDescent="0.3"/>
    <row r="12003" customFormat="1" ht="13.5" x14ac:dyDescent="0.3"/>
    <row r="12004" customFormat="1" ht="13.5" x14ac:dyDescent="0.3"/>
    <row r="12005" customFormat="1" ht="13.5" x14ac:dyDescent="0.3"/>
    <row r="12006" customFormat="1" ht="13.5" x14ac:dyDescent="0.3"/>
    <row r="12007" customFormat="1" ht="13.5" x14ac:dyDescent="0.3"/>
    <row r="12008" customFormat="1" ht="13.5" x14ac:dyDescent="0.3"/>
    <row r="12009" customFormat="1" ht="13.5" x14ac:dyDescent="0.3"/>
    <row r="12010" customFormat="1" ht="13.5" x14ac:dyDescent="0.3"/>
    <row r="12011" customFormat="1" ht="13.5" x14ac:dyDescent="0.3"/>
    <row r="12012" customFormat="1" ht="13.5" x14ac:dyDescent="0.3"/>
    <row r="12013" customFormat="1" ht="13.5" x14ac:dyDescent="0.3"/>
    <row r="12014" customFormat="1" ht="13.5" x14ac:dyDescent="0.3"/>
    <row r="12015" customFormat="1" ht="13.5" x14ac:dyDescent="0.3"/>
    <row r="12016" customFormat="1" ht="13.5" x14ac:dyDescent="0.3"/>
    <row r="12017" customFormat="1" ht="13.5" x14ac:dyDescent="0.3"/>
    <row r="12018" customFormat="1" ht="13.5" x14ac:dyDescent="0.3"/>
    <row r="12019" customFormat="1" ht="13.5" x14ac:dyDescent="0.3"/>
    <row r="12020" customFormat="1" ht="13.5" x14ac:dyDescent="0.3"/>
    <row r="12021" customFormat="1" ht="13.5" x14ac:dyDescent="0.3"/>
    <row r="12022" customFormat="1" ht="13.5" x14ac:dyDescent="0.3"/>
    <row r="12023" customFormat="1" ht="13.5" x14ac:dyDescent="0.3"/>
    <row r="12024" customFormat="1" ht="13.5" x14ac:dyDescent="0.3"/>
    <row r="12025" customFormat="1" ht="13.5" x14ac:dyDescent="0.3"/>
    <row r="12026" customFormat="1" ht="13.5" x14ac:dyDescent="0.3"/>
    <row r="12027" customFormat="1" ht="13.5" x14ac:dyDescent="0.3"/>
    <row r="12028" customFormat="1" ht="13.5" x14ac:dyDescent="0.3"/>
    <row r="12029" customFormat="1" ht="13.5" x14ac:dyDescent="0.3"/>
    <row r="12030" customFormat="1" ht="13.5" x14ac:dyDescent="0.3"/>
    <row r="12031" customFormat="1" ht="13.5" x14ac:dyDescent="0.3"/>
    <row r="12032" customFormat="1" ht="13.5" x14ac:dyDescent="0.3"/>
    <row r="12033" customFormat="1" ht="13.5" x14ac:dyDescent="0.3"/>
    <row r="12034" customFormat="1" ht="13.5" x14ac:dyDescent="0.3"/>
    <row r="12035" customFormat="1" ht="13.5" x14ac:dyDescent="0.3"/>
    <row r="12036" customFormat="1" ht="13.5" x14ac:dyDescent="0.3"/>
    <row r="12037" customFormat="1" ht="13.5" x14ac:dyDescent="0.3"/>
    <row r="12038" customFormat="1" ht="13.5" x14ac:dyDescent="0.3"/>
    <row r="12039" customFormat="1" ht="13.5" x14ac:dyDescent="0.3"/>
    <row r="12040" customFormat="1" ht="13.5" x14ac:dyDescent="0.3"/>
    <row r="12041" customFormat="1" ht="13.5" x14ac:dyDescent="0.3"/>
    <row r="12042" customFormat="1" ht="13.5" x14ac:dyDescent="0.3"/>
    <row r="12043" customFormat="1" ht="13.5" x14ac:dyDescent="0.3"/>
    <row r="12044" customFormat="1" ht="13.5" x14ac:dyDescent="0.3"/>
    <row r="12045" customFormat="1" ht="13.5" x14ac:dyDescent="0.3"/>
    <row r="12046" customFormat="1" ht="13.5" x14ac:dyDescent="0.3"/>
    <row r="12047" customFormat="1" ht="13.5" x14ac:dyDescent="0.3"/>
    <row r="12048" customFormat="1" ht="13.5" x14ac:dyDescent="0.3"/>
    <row r="12049" customFormat="1" ht="13.5" x14ac:dyDescent="0.3"/>
    <row r="12050" customFormat="1" ht="13.5" x14ac:dyDescent="0.3"/>
    <row r="12051" customFormat="1" ht="13.5" x14ac:dyDescent="0.3"/>
    <row r="12052" customFormat="1" ht="13.5" x14ac:dyDescent="0.3"/>
    <row r="12053" customFormat="1" ht="13.5" x14ac:dyDescent="0.3"/>
    <row r="12054" customFormat="1" ht="13.5" x14ac:dyDescent="0.3"/>
    <row r="12055" customFormat="1" ht="13.5" x14ac:dyDescent="0.3"/>
    <row r="12056" customFormat="1" ht="13.5" x14ac:dyDescent="0.3"/>
    <row r="12057" customFormat="1" ht="13.5" x14ac:dyDescent="0.3"/>
    <row r="12058" customFormat="1" ht="13.5" x14ac:dyDescent="0.3"/>
    <row r="12059" customFormat="1" ht="13.5" x14ac:dyDescent="0.3"/>
    <row r="12060" customFormat="1" ht="13.5" x14ac:dyDescent="0.3"/>
    <row r="12061" customFormat="1" ht="13.5" x14ac:dyDescent="0.3"/>
    <row r="12062" customFormat="1" ht="13.5" x14ac:dyDescent="0.3"/>
    <row r="12063" customFormat="1" ht="13.5" x14ac:dyDescent="0.3"/>
    <row r="12064" customFormat="1" ht="13.5" x14ac:dyDescent="0.3"/>
    <row r="12065" customFormat="1" ht="13.5" x14ac:dyDescent="0.3"/>
    <row r="12066" customFormat="1" ht="13.5" x14ac:dyDescent="0.3"/>
    <row r="12067" customFormat="1" ht="13.5" x14ac:dyDescent="0.3"/>
    <row r="12068" customFormat="1" ht="13.5" x14ac:dyDescent="0.3"/>
    <row r="12069" customFormat="1" ht="13.5" x14ac:dyDescent="0.3"/>
    <row r="12070" customFormat="1" ht="13.5" x14ac:dyDescent="0.3"/>
    <row r="12071" customFormat="1" ht="13.5" x14ac:dyDescent="0.3"/>
    <row r="12072" customFormat="1" ht="13.5" x14ac:dyDescent="0.3"/>
    <row r="12073" customFormat="1" ht="13.5" x14ac:dyDescent="0.3"/>
    <row r="12074" customFormat="1" ht="13.5" x14ac:dyDescent="0.3"/>
    <row r="12075" customFormat="1" ht="13.5" x14ac:dyDescent="0.3"/>
    <row r="12076" customFormat="1" ht="13.5" x14ac:dyDescent="0.3"/>
    <row r="12077" customFormat="1" ht="13.5" x14ac:dyDescent="0.3"/>
    <row r="12078" customFormat="1" ht="13.5" x14ac:dyDescent="0.3"/>
    <row r="12079" customFormat="1" ht="13.5" x14ac:dyDescent="0.3"/>
    <row r="12080" customFormat="1" ht="13.5" x14ac:dyDescent="0.3"/>
    <row r="12081" customFormat="1" ht="13.5" x14ac:dyDescent="0.3"/>
    <row r="12082" customFormat="1" ht="13.5" x14ac:dyDescent="0.3"/>
    <row r="12083" customFormat="1" ht="13.5" x14ac:dyDescent="0.3"/>
    <row r="12084" customFormat="1" ht="13.5" x14ac:dyDescent="0.3"/>
    <row r="12085" customFormat="1" ht="13.5" x14ac:dyDescent="0.3"/>
    <row r="12086" customFormat="1" ht="13.5" x14ac:dyDescent="0.3"/>
    <row r="12087" customFormat="1" ht="13.5" x14ac:dyDescent="0.3"/>
    <row r="12088" customFormat="1" ht="13.5" x14ac:dyDescent="0.3"/>
    <row r="12089" customFormat="1" ht="13.5" x14ac:dyDescent="0.3"/>
    <row r="12090" customFormat="1" ht="13.5" x14ac:dyDescent="0.3"/>
    <row r="12091" customFormat="1" ht="13.5" x14ac:dyDescent="0.3"/>
    <row r="12092" customFormat="1" ht="13.5" x14ac:dyDescent="0.3"/>
    <row r="12093" customFormat="1" ht="13.5" x14ac:dyDescent="0.3"/>
    <row r="12094" customFormat="1" ht="13.5" x14ac:dyDescent="0.3"/>
    <row r="12095" customFormat="1" ht="13.5" x14ac:dyDescent="0.3"/>
    <row r="12096" customFormat="1" ht="13.5" x14ac:dyDescent="0.3"/>
    <row r="12097" customFormat="1" ht="13.5" x14ac:dyDescent="0.3"/>
    <row r="12098" customFormat="1" ht="13.5" x14ac:dyDescent="0.3"/>
    <row r="12099" customFormat="1" ht="13.5" x14ac:dyDescent="0.3"/>
    <row r="12100" customFormat="1" ht="13.5" x14ac:dyDescent="0.3"/>
    <row r="12101" customFormat="1" ht="13.5" x14ac:dyDescent="0.3"/>
    <row r="12102" customFormat="1" ht="13.5" x14ac:dyDescent="0.3"/>
    <row r="12103" customFormat="1" ht="13.5" x14ac:dyDescent="0.3"/>
    <row r="12104" customFormat="1" ht="13.5" x14ac:dyDescent="0.3"/>
    <row r="12105" customFormat="1" ht="13.5" x14ac:dyDescent="0.3"/>
    <row r="12106" customFormat="1" ht="13.5" x14ac:dyDescent="0.3"/>
    <row r="12107" customFormat="1" ht="13.5" x14ac:dyDescent="0.3"/>
    <row r="12108" customFormat="1" ht="13.5" x14ac:dyDescent="0.3"/>
    <row r="12109" customFormat="1" ht="13.5" x14ac:dyDescent="0.3"/>
    <row r="12110" customFormat="1" ht="13.5" x14ac:dyDescent="0.3"/>
    <row r="12111" customFormat="1" ht="13.5" x14ac:dyDescent="0.3"/>
    <row r="12112" customFormat="1" ht="13.5" x14ac:dyDescent="0.3"/>
    <row r="12113" customFormat="1" ht="13.5" x14ac:dyDescent="0.3"/>
    <row r="12114" customFormat="1" ht="13.5" x14ac:dyDescent="0.3"/>
    <row r="12115" customFormat="1" ht="13.5" x14ac:dyDescent="0.3"/>
    <row r="12116" customFormat="1" ht="13.5" x14ac:dyDescent="0.3"/>
    <row r="12117" customFormat="1" ht="13.5" x14ac:dyDescent="0.3"/>
    <row r="12118" customFormat="1" ht="13.5" x14ac:dyDescent="0.3"/>
    <row r="12119" customFormat="1" ht="13.5" x14ac:dyDescent="0.3"/>
    <row r="12120" customFormat="1" ht="13.5" x14ac:dyDescent="0.3"/>
    <row r="12121" customFormat="1" ht="13.5" x14ac:dyDescent="0.3"/>
    <row r="12122" customFormat="1" ht="13.5" x14ac:dyDescent="0.3"/>
    <row r="12123" customFormat="1" ht="13.5" x14ac:dyDescent="0.3"/>
    <row r="12124" customFormat="1" ht="13.5" x14ac:dyDescent="0.3"/>
    <row r="12125" customFormat="1" ht="13.5" x14ac:dyDescent="0.3"/>
    <row r="12126" customFormat="1" ht="13.5" x14ac:dyDescent="0.3"/>
    <row r="12127" customFormat="1" ht="13.5" x14ac:dyDescent="0.3"/>
    <row r="12128" customFormat="1" ht="13.5" x14ac:dyDescent="0.3"/>
    <row r="12129" customFormat="1" ht="13.5" x14ac:dyDescent="0.3"/>
    <row r="12130" customFormat="1" ht="13.5" x14ac:dyDescent="0.3"/>
    <row r="12131" customFormat="1" ht="13.5" x14ac:dyDescent="0.3"/>
    <row r="12132" customFormat="1" ht="13.5" x14ac:dyDescent="0.3"/>
    <row r="12133" customFormat="1" ht="13.5" x14ac:dyDescent="0.3"/>
    <row r="12134" customFormat="1" ht="13.5" x14ac:dyDescent="0.3"/>
    <row r="12135" customFormat="1" ht="13.5" x14ac:dyDescent="0.3"/>
    <row r="12136" customFormat="1" ht="13.5" x14ac:dyDescent="0.3"/>
    <row r="12137" customFormat="1" ht="13.5" x14ac:dyDescent="0.3"/>
    <row r="12138" customFormat="1" ht="13.5" x14ac:dyDescent="0.3"/>
    <row r="12139" customFormat="1" ht="13.5" x14ac:dyDescent="0.3"/>
    <row r="12140" customFormat="1" ht="13.5" x14ac:dyDescent="0.3"/>
    <row r="12141" customFormat="1" ht="13.5" x14ac:dyDescent="0.3"/>
    <row r="12142" customFormat="1" ht="13.5" x14ac:dyDescent="0.3"/>
    <row r="12143" customFormat="1" ht="13.5" x14ac:dyDescent="0.3"/>
    <row r="12144" customFormat="1" ht="13.5" x14ac:dyDescent="0.3"/>
    <row r="12145" customFormat="1" ht="13.5" x14ac:dyDescent="0.3"/>
    <row r="12146" customFormat="1" ht="13.5" x14ac:dyDescent="0.3"/>
    <row r="12147" customFormat="1" ht="13.5" x14ac:dyDescent="0.3"/>
    <row r="12148" customFormat="1" ht="13.5" x14ac:dyDescent="0.3"/>
    <row r="12149" customFormat="1" ht="13.5" x14ac:dyDescent="0.3"/>
    <row r="12150" customFormat="1" ht="13.5" x14ac:dyDescent="0.3"/>
    <row r="12151" customFormat="1" ht="13.5" x14ac:dyDescent="0.3"/>
    <row r="12152" customFormat="1" ht="13.5" x14ac:dyDescent="0.3"/>
    <row r="12153" customFormat="1" ht="13.5" x14ac:dyDescent="0.3"/>
    <row r="12154" customFormat="1" ht="13.5" x14ac:dyDescent="0.3"/>
    <row r="12155" customFormat="1" ht="13.5" x14ac:dyDescent="0.3"/>
    <row r="12156" customFormat="1" ht="13.5" x14ac:dyDescent="0.3"/>
    <row r="12157" customFormat="1" ht="13.5" x14ac:dyDescent="0.3"/>
    <row r="12158" customFormat="1" ht="13.5" x14ac:dyDescent="0.3"/>
    <row r="12159" customFormat="1" ht="13.5" x14ac:dyDescent="0.3"/>
    <row r="12160" customFormat="1" ht="13.5" x14ac:dyDescent="0.3"/>
    <row r="12161" customFormat="1" ht="13.5" x14ac:dyDescent="0.3"/>
    <row r="12162" customFormat="1" ht="13.5" x14ac:dyDescent="0.3"/>
    <row r="12163" customFormat="1" ht="13.5" x14ac:dyDescent="0.3"/>
    <row r="12164" customFormat="1" ht="13.5" x14ac:dyDescent="0.3"/>
    <row r="12165" customFormat="1" ht="13.5" x14ac:dyDescent="0.3"/>
    <row r="12166" customFormat="1" ht="13.5" x14ac:dyDescent="0.3"/>
    <row r="12167" customFormat="1" ht="13.5" x14ac:dyDescent="0.3"/>
    <row r="12168" customFormat="1" ht="13.5" x14ac:dyDescent="0.3"/>
    <row r="12169" customFormat="1" ht="13.5" x14ac:dyDescent="0.3"/>
    <row r="12170" customFormat="1" ht="13.5" x14ac:dyDescent="0.3"/>
    <row r="12171" customFormat="1" ht="13.5" x14ac:dyDescent="0.3"/>
    <row r="12172" customFormat="1" ht="13.5" x14ac:dyDescent="0.3"/>
    <row r="12173" customFormat="1" ht="13.5" x14ac:dyDescent="0.3"/>
    <row r="12174" customFormat="1" ht="13.5" x14ac:dyDescent="0.3"/>
    <row r="12175" customFormat="1" ht="13.5" x14ac:dyDescent="0.3"/>
    <row r="12176" customFormat="1" ht="13.5" x14ac:dyDescent="0.3"/>
    <row r="12177" customFormat="1" ht="13.5" x14ac:dyDescent="0.3"/>
    <row r="12178" customFormat="1" ht="13.5" x14ac:dyDescent="0.3"/>
    <row r="12179" customFormat="1" ht="13.5" x14ac:dyDescent="0.3"/>
    <row r="12180" customFormat="1" ht="13.5" x14ac:dyDescent="0.3"/>
    <row r="12181" customFormat="1" ht="13.5" x14ac:dyDescent="0.3"/>
    <row r="12182" customFormat="1" ht="13.5" x14ac:dyDescent="0.3"/>
    <row r="12183" customFormat="1" ht="13.5" x14ac:dyDescent="0.3"/>
    <row r="12184" customFormat="1" ht="13.5" x14ac:dyDescent="0.3"/>
    <row r="12185" customFormat="1" ht="13.5" x14ac:dyDescent="0.3"/>
    <row r="12186" customFormat="1" ht="13.5" x14ac:dyDescent="0.3"/>
    <row r="12187" customFormat="1" ht="13.5" x14ac:dyDescent="0.3"/>
    <row r="12188" customFormat="1" ht="13.5" x14ac:dyDescent="0.3"/>
    <row r="12189" customFormat="1" ht="13.5" x14ac:dyDescent="0.3"/>
    <row r="12190" customFormat="1" ht="13.5" x14ac:dyDescent="0.3"/>
    <row r="12191" customFormat="1" ht="13.5" x14ac:dyDescent="0.3"/>
    <row r="12192" customFormat="1" ht="13.5" x14ac:dyDescent="0.3"/>
    <row r="12193" customFormat="1" ht="13.5" x14ac:dyDescent="0.3"/>
    <row r="12194" customFormat="1" ht="13.5" x14ac:dyDescent="0.3"/>
    <row r="12195" customFormat="1" ht="13.5" x14ac:dyDescent="0.3"/>
    <row r="12196" customFormat="1" ht="13.5" x14ac:dyDescent="0.3"/>
    <row r="12197" customFormat="1" ht="13.5" x14ac:dyDescent="0.3"/>
    <row r="12198" customFormat="1" ht="13.5" x14ac:dyDescent="0.3"/>
    <row r="12199" customFormat="1" ht="13.5" x14ac:dyDescent="0.3"/>
    <row r="12200" customFormat="1" ht="13.5" x14ac:dyDescent="0.3"/>
    <row r="12201" customFormat="1" ht="13.5" x14ac:dyDescent="0.3"/>
    <row r="12202" customFormat="1" ht="13.5" x14ac:dyDescent="0.3"/>
    <row r="12203" customFormat="1" ht="13.5" x14ac:dyDescent="0.3"/>
    <row r="12204" customFormat="1" ht="13.5" x14ac:dyDescent="0.3"/>
    <row r="12205" customFormat="1" ht="13.5" x14ac:dyDescent="0.3"/>
    <row r="12206" customFormat="1" ht="13.5" x14ac:dyDescent="0.3"/>
    <row r="12207" customFormat="1" ht="13.5" x14ac:dyDescent="0.3"/>
    <row r="12208" customFormat="1" ht="13.5" x14ac:dyDescent="0.3"/>
    <row r="12209" customFormat="1" ht="13.5" x14ac:dyDescent="0.3"/>
    <row r="12210" customFormat="1" ht="13.5" x14ac:dyDescent="0.3"/>
    <row r="12211" customFormat="1" ht="13.5" x14ac:dyDescent="0.3"/>
    <row r="12212" customFormat="1" ht="13.5" x14ac:dyDescent="0.3"/>
    <row r="12213" customFormat="1" ht="13.5" x14ac:dyDescent="0.3"/>
    <row r="12214" customFormat="1" ht="13.5" x14ac:dyDescent="0.3"/>
    <row r="12215" customFormat="1" ht="13.5" x14ac:dyDescent="0.3"/>
    <row r="12216" customFormat="1" ht="13.5" x14ac:dyDescent="0.3"/>
    <row r="12217" customFormat="1" ht="13.5" x14ac:dyDescent="0.3"/>
    <row r="12218" customFormat="1" ht="13.5" x14ac:dyDescent="0.3"/>
    <row r="12219" customFormat="1" ht="13.5" x14ac:dyDescent="0.3"/>
    <row r="12220" customFormat="1" ht="13.5" x14ac:dyDescent="0.3"/>
    <row r="12221" customFormat="1" ht="13.5" x14ac:dyDescent="0.3"/>
    <row r="12222" customFormat="1" ht="13.5" x14ac:dyDescent="0.3"/>
    <row r="12223" customFormat="1" ht="13.5" x14ac:dyDescent="0.3"/>
    <row r="12224" customFormat="1" ht="13.5" x14ac:dyDescent="0.3"/>
    <row r="12225" customFormat="1" ht="13.5" x14ac:dyDescent="0.3"/>
    <row r="12226" customFormat="1" ht="13.5" x14ac:dyDescent="0.3"/>
    <row r="12227" customFormat="1" ht="13.5" x14ac:dyDescent="0.3"/>
    <row r="12228" customFormat="1" ht="13.5" x14ac:dyDescent="0.3"/>
    <row r="12229" customFormat="1" ht="13.5" x14ac:dyDescent="0.3"/>
    <row r="12230" customFormat="1" ht="13.5" x14ac:dyDescent="0.3"/>
    <row r="12231" customFormat="1" ht="13.5" x14ac:dyDescent="0.3"/>
    <row r="12232" customFormat="1" ht="13.5" x14ac:dyDescent="0.3"/>
    <row r="12233" customFormat="1" ht="13.5" x14ac:dyDescent="0.3"/>
    <row r="12234" customFormat="1" ht="13.5" x14ac:dyDescent="0.3"/>
    <row r="12235" customFormat="1" ht="13.5" x14ac:dyDescent="0.3"/>
    <row r="12236" customFormat="1" ht="13.5" x14ac:dyDescent="0.3"/>
    <row r="12237" customFormat="1" ht="13.5" x14ac:dyDescent="0.3"/>
    <row r="12238" customFormat="1" ht="13.5" x14ac:dyDescent="0.3"/>
    <row r="12239" customFormat="1" ht="13.5" x14ac:dyDescent="0.3"/>
    <row r="12240" customFormat="1" ht="13.5" x14ac:dyDescent="0.3"/>
    <row r="12241" customFormat="1" ht="13.5" x14ac:dyDescent="0.3"/>
    <row r="12242" customFormat="1" ht="13.5" x14ac:dyDescent="0.3"/>
    <row r="12243" customFormat="1" ht="13.5" x14ac:dyDescent="0.3"/>
    <row r="12244" customFormat="1" ht="13.5" x14ac:dyDescent="0.3"/>
    <row r="12245" customFormat="1" ht="13.5" x14ac:dyDescent="0.3"/>
    <row r="12246" customFormat="1" ht="13.5" x14ac:dyDescent="0.3"/>
    <row r="12247" customFormat="1" ht="13.5" x14ac:dyDescent="0.3"/>
    <row r="12248" customFormat="1" ht="13.5" x14ac:dyDescent="0.3"/>
    <row r="12249" customFormat="1" ht="13.5" x14ac:dyDescent="0.3"/>
    <row r="12250" customFormat="1" ht="13.5" x14ac:dyDescent="0.3"/>
    <row r="12251" customFormat="1" ht="13.5" x14ac:dyDescent="0.3"/>
    <row r="12252" customFormat="1" ht="13.5" x14ac:dyDescent="0.3"/>
    <row r="12253" customFormat="1" ht="13.5" x14ac:dyDescent="0.3"/>
    <row r="12254" customFormat="1" ht="13.5" x14ac:dyDescent="0.3"/>
    <row r="12255" customFormat="1" ht="13.5" x14ac:dyDescent="0.3"/>
    <row r="12256" customFormat="1" ht="13.5" x14ac:dyDescent="0.3"/>
    <row r="12257" customFormat="1" ht="13.5" x14ac:dyDescent="0.3"/>
    <row r="12258" customFormat="1" ht="13.5" x14ac:dyDescent="0.3"/>
    <row r="12259" customFormat="1" ht="13.5" x14ac:dyDescent="0.3"/>
    <row r="12260" customFormat="1" ht="13.5" x14ac:dyDescent="0.3"/>
    <row r="12261" customFormat="1" ht="13.5" x14ac:dyDescent="0.3"/>
    <row r="12262" customFormat="1" ht="13.5" x14ac:dyDescent="0.3"/>
    <row r="12263" customFormat="1" ht="13.5" x14ac:dyDescent="0.3"/>
    <row r="12264" customFormat="1" ht="13.5" x14ac:dyDescent="0.3"/>
    <row r="12265" customFormat="1" ht="13.5" x14ac:dyDescent="0.3"/>
    <row r="12266" customFormat="1" ht="13.5" x14ac:dyDescent="0.3"/>
    <row r="12267" customFormat="1" ht="13.5" x14ac:dyDescent="0.3"/>
    <row r="12268" customFormat="1" ht="13.5" x14ac:dyDescent="0.3"/>
    <row r="12269" customFormat="1" ht="13.5" x14ac:dyDescent="0.3"/>
    <row r="12270" customFormat="1" ht="13.5" x14ac:dyDescent="0.3"/>
    <row r="12271" customFormat="1" ht="13.5" x14ac:dyDescent="0.3"/>
    <row r="12272" customFormat="1" ht="13.5" x14ac:dyDescent="0.3"/>
    <row r="12273" customFormat="1" ht="13.5" x14ac:dyDescent="0.3"/>
    <row r="12274" customFormat="1" ht="13.5" x14ac:dyDescent="0.3"/>
    <row r="12275" customFormat="1" ht="13.5" x14ac:dyDescent="0.3"/>
    <row r="12276" customFormat="1" ht="13.5" x14ac:dyDescent="0.3"/>
    <row r="12277" customFormat="1" ht="13.5" x14ac:dyDescent="0.3"/>
    <row r="12278" customFormat="1" ht="13.5" x14ac:dyDescent="0.3"/>
    <row r="12279" customFormat="1" ht="13.5" x14ac:dyDescent="0.3"/>
    <row r="12280" customFormat="1" ht="13.5" x14ac:dyDescent="0.3"/>
    <row r="12281" customFormat="1" ht="13.5" x14ac:dyDescent="0.3"/>
    <row r="12282" customFormat="1" ht="13.5" x14ac:dyDescent="0.3"/>
    <row r="12283" customFormat="1" ht="13.5" x14ac:dyDescent="0.3"/>
    <row r="12284" customFormat="1" ht="13.5" x14ac:dyDescent="0.3"/>
    <row r="12285" customFormat="1" ht="13.5" x14ac:dyDescent="0.3"/>
    <row r="12286" customFormat="1" ht="13.5" x14ac:dyDescent="0.3"/>
    <row r="12287" customFormat="1" ht="13.5" x14ac:dyDescent="0.3"/>
    <row r="12288" customFormat="1" ht="13.5" x14ac:dyDescent="0.3"/>
    <row r="12289" customFormat="1" ht="13.5" x14ac:dyDescent="0.3"/>
    <row r="12290" customFormat="1" ht="13.5" x14ac:dyDescent="0.3"/>
    <row r="12291" customFormat="1" ht="13.5" x14ac:dyDescent="0.3"/>
    <row r="12292" customFormat="1" ht="13.5" x14ac:dyDescent="0.3"/>
    <row r="12293" customFormat="1" ht="13.5" x14ac:dyDescent="0.3"/>
    <row r="12294" customFormat="1" ht="13.5" x14ac:dyDescent="0.3"/>
    <row r="12295" customFormat="1" ht="13.5" x14ac:dyDescent="0.3"/>
    <row r="12296" customFormat="1" ht="13.5" x14ac:dyDescent="0.3"/>
    <row r="12297" customFormat="1" ht="13.5" x14ac:dyDescent="0.3"/>
    <row r="12298" customFormat="1" ht="13.5" x14ac:dyDescent="0.3"/>
    <row r="12299" customFormat="1" ht="13.5" x14ac:dyDescent="0.3"/>
    <row r="12300" customFormat="1" ht="13.5" x14ac:dyDescent="0.3"/>
    <row r="12301" customFormat="1" ht="13.5" x14ac:dyDescent="0.3"/>
    <row r="12302" customFormat="1" ht="13.5" x14ac:dyDescent="0.3"/>
    <row r="12303" customFormat="1" ht="13.5" x14ac:dyDescent="0.3"/>
    <row r="12304" customFormat="1" ht="13.5" x14ac:dyDescent="0.3"/>
    <row r="12305" customFormat="1" ht="13.5" x14ac:dyDescent="0.3"/>
    <row r="12306" customFormat="1" ht="13.5" x14ac:dyDescent="0.3"/>
    <row r="12307" customFormat="1" ht="13.5" x14ac:dyDescent="0.3"/>
    <row r="12308" customFormat="1" ht="13.5" x14ac:dyDescent="0.3"/>
    <row r="12309" customFormat="1" ht="13.5" x14ac:dyDescent="0.3"/>
    <row r="12310" customFormat="1" ht="13.5" x14ac:dyDescent="0.3"/>
    <row r="12311" customFormat="1" ht="13.5" x14ac:dyDescent="0.3"/>
    <row r="12312" customFormat="1" ht="13.5" x14ac:dyDescent="0.3"/>
    <row r="12313" customFormat="1" ht="13.5" x14ac:dyDescent="0.3"/>
    <row r="12314" customFormat="1" ht="13.5" x14ac:dyDescent="0.3"/>
    <row r="12315" customFormat="1" ht="13.5" x14ac:dyDescent="0.3"/>
    <row r="12316" customFormat="1" ht="13.5" x14ac:dyDescent="0.3"/>
    <row r="12317" customFormat="1" ht="13.5" x14ac:dyDescent="0.3"/>
    <row r="12318" customFormat="1" ht="13.5" x14ac:dyDescent="0.3"/>
    <row r="12319" customFormat="1" ht="13.5" x14ac:dyDescent="0.3"/>
    <row r="12320" customFormat="1" ht="13.5" x14ac:dyDescent="0.3"/>
    <row r="12321" customFormat="1" ht="13.5" x14ac:dyDescent="0.3"/>
    <row r="12322" customFormat="1" ht="13.5" x14ac:dyDescent="0.3"/>
    <row r="12323" customFormat="1" ht="13.5" x14ac:dyDescent="0.3"/>
    <row r="12324" customFormat="1" ht="13.5" x14ac:dyDescent="0.3"/>
    <row r="12325" customFormat="1" ht="13.5" x14ac:dyDescent="0.3"/>
    <row r="12326" customFormat="1" ht="13.5" x14ac:dyDescent="0.3"/>
    <row r="12327" customFormat="1" ht="13.5" x14ac:dyDescent="0.3"/>
    <row r="12328" customFormat="1" ht="13.5" x14ac:dyDescent="0.3"/>
    <row r="12329" customFormat="1" ht="13.5" x14ac:dyDescent="0.3"/>
    <row r="12330" customFormat="1" ht="13.5" x14ac:dyDescent="0.3"/>
    <row r="12331" customFormat="1" ht="13.5" x14ac:dyDescent="0.3"/>
    <row r="12332" customFormat="1" ht="13.5" x14ac:dyDescent="0.3"/>
    <row r="12333" customFormat="1" ht="13.5" x14ac:dyDescent="0.3"/>
    <row r="12334" customFormat="1" ht="13.5" x14ac:dyDescent="0.3"/>
    <row r="12335" customFormat="1" ht="13.5" x14ac:dyDescent="0.3"/>
    <row r="12336" customFormat="1" ht="13.5" x14ac:dyDescent="0.3"/>
    <row r="12337" customFormat="1" ht="13.5" x14ac:dyDescent="0.3"/>
    <row r="12338" customFormat="1" ht="13.5" x14ac:dyDescent="0.3"/>
    <row r="12339" customFormat="1" ht="13.5" x14ac:dyDescent="0.3"/>
    <row r="12340" customFormat="1" ht="13.5" x14ac:dyDescent="0.3"/>
    <row r="12341" customFormat="1" ht="13.5" x14ac:dyDescent="0.3"/>
    <row r="12342" customFormat="1" ht="13.5" x14ac:dyDescent="0.3"/>
    <row r="12343" customFormat="1" ht="13.5" x14ac:dyDescent="0.3"/>
    <row r="12344" customFormat="1" ht="13.5" x14ac:dyDescent="0.3"/>
    <row r="12345" customFormat="1" ht="13.5" x14ac:dyDescent="0.3"/>
    <row r="12346" customFormat="1" ht="13.5" x14ac:dyDescent="0.3"/>
    <row r="12347" customFormat="1" ht="13.5" x14ac:dyDescent="0.3"/>
    <row r="12348" customFormat="1" ht="13.5" x14ac:dyDescent="0.3"/>
    <row r="12349" customFormat="1" ht="13.5" x14ac:dyDescent="0.3"/>
    <row r="12350" customFormat="1" ht="13.5" x14ac:dyDescent="0.3"/>
    <row r="12351" customFormat="1" ht="13.5" x14ac:dyDescent="0.3"/>
    <row r="12352" customFormat="1" ht="13.5" x14ac:dyDescent="0.3"/>
    <row r="12353" customFormat="1" ht="13.5" x14ac:dyDescent="0.3"/>
    <row r="12354" customFormat="1" ht="13.5" x14ac:dyDescent="0.3"/>
    <row r="12355" customFormat="1" ht="13.5" x14ac:dyDescent="0.3"/>
    <row r="12356" customFormat="1" ht="13.5" x14ac:dyDescent="0.3"/>
    <row r="12357" customFormat="1" ht="13.5" x14ac:dyDescent="0.3"/>
    <row r="12358" customFormat="1" ht="13.5" x14ac:dyDescent="0.3"/>
    <row r="12359" customFormat="1" ht="13.5" x14ac:dyDescent="0.3"/>
    <row r="12360" customFormat="1" ht="13.5" x14ac:dyDescent="0.3"/>
    <row r="12361" customFormat="1" ht="13.5" x14ac:dyDescent="0.3"/>
    <row r="12362" customFormat="1" ht="13.5" x14ac:dyDescent="0.3"/>
    <row r="12363" customFormat="1" ht="13.5" x14ac:dyDescent="0.3"/>
    <row r="12364" customFormat="1" ht="13.5" x14ac:dyDescent="0.3"/>
    <row r="12365" customFormat="1" ht="13.5" x14ac:dyDescent="0.3"/>
    <row r="12366" customFormat="1" ht="13.5" x14ac:dyDescent="0.3"/>
    <row r="12367" customFormat="1" ht="13.5" x14ac:dyDescent="0.3"/>
    <row r="12368" customFormat="1" ht="13.5" x14ac:dyDescent="0.3"/>
    <row r="12369" customFormat="1" ht="13.5" x14ac:dyDescent="0.3"/>
    <row r="12370" customFormat="1" ht="13.5" x14ac:dyDescent="0.3"/>
    <row r="12371" customFormat="1" ht="13.5" x14ac:dyDescent="0.3"/>
    <row r="12372" customFormat="1" ht="13.5" x14ac:dyDescent="0.3"/>
    <row r="12373" customFormat="1" ht="13.5" x14ac:dyDescent="0.3"/>
    <row r="12374" customFormat="1" ht="13.5" x14ac:dyDescent="0.3"/>
    <row r="12375" customFormat="1" ht="13.5" x14ac:dyDescent="0.3"/>
    <row r="12376" customFormat="1" ht="13.5" x14ac:dyDescent="0.3"/>
    <row r="12377" customFormat="1" ht="13.5" x14ac:dyDescent="0.3"/>
    <row r="12378" customFormat="1" ht="13.5" x14ac:dyDescent="0.3"/>
    <row r="12379" customFormat="1" ht="13.5" x14ac:dyDescent="0.3"/>
    <row r="12380" customFormat="1" ht="13.5" x14ac:dyDescent="0.3"/>
    <row r="12381" customFormat="1" ht="13.5" x14ac:dyDescent="0.3"/>
    <row r="12382" customFormat="1" ht="13.5" x14ac:dyDescent="0.3"/>
    <row r="12383" customFormat="1" ht="13.5" x14ac:dyDescent="0.3"/>
    <row r="12384" customFormat="1" ht="13.5" x14ac:dyDescent="0.3"/>
    <row r="12385" customFormat="1" ht="13.5" x14ac:dyDescent="0.3"/>
    <row r="12386" customFormat="1" ht="13.5" x14ac:dyDescent="0.3"/>
    <row r="12387" customFormat="1" ht="13.5" x14ac:dyDescent="0.3"/>
    <row r="12388" customFormat="1" ht="13.5" x14ac:dyDescent="0.3"/>
    <row r="12389" customFormat="1" ht="13.5" x14ac:dyDescent="0.3"/>
    <row r="12390" customFormat="1" ht="13.5" x14ac:dyDescent="0.3"/>
    <row r="12391" customFormat="1" ht="13.5" x14ac:dyDescent="0.3"/>
    <row r="12392" customFormat="1" ht="13.5" x14ac:dyDescent="0.3"/>
    <row r="12393" customFormat="1" ht="13.5" x14ac:dyDescent="0.3"/>
    <row r="12394" customFormat="1" ht="13.5" x14ac:dyDescent="0.3"/>
    <row r="12395" customFormat="1" ht="13.5" x14ac:dyDescent="0.3"/>
    <row r="12396" customFormat="1" ht="13.5" x14ac:dyDescent="0.3"/>
    <row r="12397" customFormat="1" ht="13.5" x14ac:dyDescent="0.3"/>
    <row r="12398" customFormat="1" ht="13.5" x14ac:dyDescent="0.3"/>
    <row r="12399" customFormat="1" ht="13.5" x14ac:dyDescent="0.3"/>
    <row r="12400" customFormat="1" ht="13.5" x14ac:dyDescent="0.3"/>
    <row r="12401" customFormat="1" ht="13.5" x14ac:dyDescent="0.3"/>
    <row r="12402" customFormat="1" ht="13.5" x14ac:dyDescent="0.3"/>
    <row r="12403" customFormat="1" ht="13.5" x14ac:dyDescent="0.3"/>
    <row r="12404" customFormat="1" ht="13.5" x14ac:dyDescent="0.3"/>
    <row r="12405" customFormat="1" ht="13.5" x14ac:dyDescent="0.3"/>
    <row r="12406" customFormat="1" ht="13.5" x14ac:dyDescent="0.3"/>
    <row r="12407" customFormat="1" ht="13.5" x14ac:dyDescent="0.3"/>
    <row r="12408" customFormat="1" ht="13.5" x14ac:dyDescent="0.3"/>
    <row r="12409" customFormat="1" ht="13.5" x14ac:dyDescent="0.3"/>
    <row r="12410" customFormat="1" ht="13.5" x14ac:dyDescent="0.3"/>
    <row r="12411" customFormat="1" ht="13.5" x14ac:dyDescent="0.3"/>
    <row r="12412" customFormat="1" ht="13.5" x14ac:dyDescent="0.3"/>
    <row r="12413" customFormat="1" ht="13.5" x14ac:dyDescent="0.3"/>
    <row r="12414" customFormat="1" ht="13.5" x14ac:dyDescent="0.3"/>
    <row r="12415" customFormat="1" ht="13.5" x14ac:dyDescent="0.3"/>
    <row r="12416" customFormat="1" ht="13.5" x14ac:dyDescent="0.3"/>
    <row r="12417" customFormat="1" ht="13.5" x14ac:dyDescent="0.3"/>
    <row r="12418" customFormat="1" ht="13.5" x14ac:dyDescent="0.3"/>
    <row r="12419" customFormat="1" ht="13.5" x14ac:dyDescent="0.3"/>
    <row r="12420" customFormat="1" ht="13.5" x14ac:dyDescent="0.3"/>
    <row r="12421" customFormat="1" ht="13.5" x14ac:dyDescent="0.3"/>
    <row r="12422" customFormat="1" ht="13.5" x14ac:dyDescent="0.3"/>
    <row r="12423" customFormat="1" ht="13.5" x14ac:dyDescent="0.3"/>
    <row r="12424" customFormat="1" ht="13.5" x14ac:dyDescent="0.3"/>
    <row r="12425" customFormat="1" ht="13.5" x14ac:dyDescent="0.3"/>
    <row r="12426" customFormat="1" ht="13.5" x14ac:dyDescent="0.3"/>
    <row r="12427" customFormat="1" ht="13.5" x14ac:dyDescent="0.3"/>
    <row r="12428" customFormat="1" ht="13.5" x14ac:dyDescent="0.3"/>
    <row r="12429" customFormat="1" ht="13.5" x14ac:dyDescent="0.3"/>
    <row r="12430" customFormat="1" ht="13.5" x14ac:dyDescent="0.3"/>
    <row r="12431" customFormat="1" ht="13.5" x14ac:dyDescent="0.3"/>
    <row r="12432" customFormat="1" ht="13.5" x14ac:dyDescent="0.3"/>
    <row r="12433" customFormat="1" ht="13.5" x14ac:dyDescent="0.3"/>
    <row r="12434" customFormat="1" ht="13.5" x14ac:dyDescent="0.3"/>
    <row r="12435" customFormat="1" ht="13.5" x14ac:dyDescent="0.3"/>
    <row r="12436" customFormat="1" ht="13.5" x14ac:dyDescent="0.3"/>
    <row r="12437" customFormat="1" ht="13.5" x14ac:dyDescent="0.3"/>
    <row r="12438" customFormat="1" ht="13.5" x14ac:dyDescent="0.3"/>
    <row r="12439" customFormat="1" ht="13.5" x14ac:dyDescent="0.3"/>
    <row r="12440" customFormat="1" ht="13.5" x14ac:dyDescent="0.3"/>
    <row r="12441" customFormat="1" ht="13.5" x14ac:dyDescent="0.3"/>
    <row r="12442" customFormat="1" ht="13.5" x14ac:dyDescent="0.3"/>
    <row r="12443" customFormat="1" ht="13.5" x14ac:dyDescent="0.3"/>
    <row r="12444" customFormat="1" ht="13.5" x14ac:dyDescent="0.3"/>
    <row r="12445" customFormat="1" ht="13.5" x14ac:dyDescent="0.3"/>
    <row r="12446" customFormat="1" ht="13.5" x14ac:dyDescent="0.3"/>
    <row r="12447" customFormat="1" ht="13.5" x14ac:dyDescent="0.3"/>
    <row r="12448" customFormat="1" ht="13.5" x14ac:dyDescent="0.3"/>
    <row r="12449" customFormat="1" ht="13.5" x14ac:dyDescent="0.3"/>
    <row r="12450" customFormat="1" ht="13.5" x14ac:dyDescent="0.3"/>
    <row r="12451" customFormat="1" ht="13.5" x14ac:dyDescent="0.3"/>
    <row r="12452" customFormat="1" ht="13.5" x14ac:dyDescent="0.3"/>
    <row r="12453" customFormat="1" ht="13.5" x14ac:dyDescent="0.3"/>
    <row r="12454" customFormat="1" ht="13.5" x14ac:dyDescent="0.3"/>
    <row r="12455" customFormat="1" ht="13.5" x14ac:dyDescent="0.3"/>
    <row r="12456" customFormat="1" ht="13.5" x14ac:dyDescent="0.3"/>
    <row r="12457" customFormat="1" ht="13.5" x14ac:dyDescent="0.3"/>
    <row r="12458" customFormat="1" ht="13.5" x14ac:dyDescent="0.3"/>
    <row r="12459" customFormat="1" ht="13.5" x14ac:dyDescent="0.3"/>
    <row r="12460" customFormat="1" ht="13.5" x14ac:dyDescent="0.3"/>
    <row r="12461" customFormat="1" ht="13.5" x14ac:dyDescent="0.3"/>
    <row r="12462" customFormat="1" ht="13.5" x14ac:dyDescent="0.3"/>
    <row r="12463" customFormat="1" ht="13.5" x14ac:dyDescent="0.3"/>
    <row r="12464" customFormat="1" ht="13.5" x14ac:dyDescent="0.3"/>
    <row r="12465" customFormat="1" ht="13.5" x14ac:dyDescent="0.3"/>
    <row r="12466" customFormat="1" ht="13.5" x14ac:dyDescent="0.3"/>
    <row r="12467" customFormat="1" ht="13.5" x14ac:dyDescent="0.3"/>
    <row r="12468" customFormat="1" ht="13.5" x14ac:dyDescent="0.3"/>
    <row r="12469" customFormat="1" ht="13.5" x14ac:dyDescent="0.3"/>
    <row r="12470" customFormat="1" ht="13.5" x14ac:dyDescent="0.3"/>
    <row r="12471" customFormat="1" ht="13.5" x14ac:dyDescent="0.3"/>
    <row r="12472" customFormat="1" ht="13.5" x14ac:dyDescent="0.3"/>
    <row r="12473" customFormat="1" ht="13.5" x14ac:dyDescent="0.3"/>
    <row r="12474" customFormat="1" ht="13.5" x14ac:dyDescent="0.3"/>
    <row r="12475" customFormat="1" ht="13.5" x14ac:dyDescent="0.3"/>
    <row r="12476" customFormat="1" ht="13.5" x14ac:dyDescent="0.3"/>
    <row r="12477" customFormat="1" ht="13.5" x14ac:dyDescent="0.3"/>
    <row r="12478" customFormat="1" ht="13.5" x14ac:dyDescent="0.3"/>
    <row r="12479" customFormat="1" ht="13.5" x14ac:dyDescent="0.3"/>
    <row r="12480" customFormat="1" ht="13.5" x14ac:dyDescent="0.3"/>
    <row r="12481" customFormat="1" ht="13.5" x14ac:dyDescent="0.3"/>
    <row r="12482" customFormat="1" ht="13.5" x14ac:dyDescent="0.3"/>
    <row r="12483" customFormat="1" ht="13.5" x14ac:dyDescent="0.3"/>
    <row r="12484" customFormat="1" ht="13.5" x14ac:dyDescent="0.3"/>
    <row r="12485" customFormat="1" ht="13.5" x14ac:dyDescent="0.3"/>
    <row r="12486" customFormat="1" ht="13.5" x14ac:dyDescent="0.3"/>
    <row r="12487" customFormat="1" ht="13.5" x14ac:dyDescent="0.3"/>
    <row r="12488" customFormat="1" ht="13.5" x14ac:dyDescent="0.3"/>
    <row r="12489" customFormat="1" ht="13.5" x14ac:dyDescent="0.3"/>
    <row r="12490" customFormat="1" ht="13.5" x14ac:dyDescent="0.3"/>
    <row r="12491" customFormat="1" ht="13.5" x14ac:dyDescent="0.3"/>
    <row r="12492" customFormat="1" ht="13.5" x14ac:dyDescent="0.3"/>
    <row r="12493" customFormat="1" ht="13.5" x14ac:dyDescent="0.3"/>
    <row r="12494" customFormat="1" ht="13.5" x14ac:dyDescent="0.3"/>
    <row r="12495" customFormat="1" ht="13.5" x14ac:dyDescent="0.3"/>
    <row r="12496" customFormat="1" ht="13.5" x14ac:dyDescent="0.3"/>
    <row r="12497" customFormat="1" ht="13.5" x14ac:dyDescent="0.3"/>
    <row r="12498" customFormat="1" ht="13.5" x14ac:dyDescent="0.3"/>
    <row r="12499" customFormat="1" ht="13.5" x14ac:dyDescent="0.3"/>
    <row r="12500" customFormat="1" ht="13.5" x14ac:dyDescent="0.3"/>
    <row r="12501" customFormat="1" ht="13.5" x14ac:dyDescent="0.3"/>
    <row r="12502" customFormat="1" ht="13.5" x14ac:dyDescent="0.3"/>
    <row r="12503" customFormat="1" ht="13.5" x14ac:dyDescent="0.3"/>
    <row r="12504" customFormat="1" ht="13.5" x14ac:dyDescent="0.3"/>
    <row r="12505" customFormat="1" ht="13.5" x14ac:dyDescent="0.3"/>
    <row r="12506" customFormat="1" ht="13.5" x14ac:dyDescent="0.3"/>
    <row r="12507" customFormat="1" ht="13.5" x14ac:dyDescent="0.3"/>
    <row r="12508" customFormat="1" ht="13.5" x14ac:dyDescent="0.3"/>
    <row r="12509" customFormat="1" ht="13.5" x14ac:dyDescent="0.3"/>
    <row r="12510" customFormat="1" ht="13.5" x14ac:dyDescent="0.3"/>
    <row r="12511" customFormat="1" ht="13.5" x14ac:dyDescent="0.3"/>
    <row r="12512" customFormat="1" ht="13.5" x14ac:dyDescent="0.3"/>
    <row r="12513" customFormat="1" ht="13.5" x14ac:dyDescent="0.3"/>
    <row r="12514" customFormat="1" ht="13.5" x14ac:dyDescent="0.3"/>
    <row r="12515" customFormat="1" ht="13.5" x14ac:dyDescent="0.3"/>
    <row r="12516" customFormat="1" ht="13.5" x14ac:dyDescent="0.3"/>
    <row r="12517" customFormat="1" ht="13.5" x14ac:dyDescent="0.3"/>
    <row r="12518" customFormat="1" ht="13.5" x14ac:dyDescent="0.3"/>
    <row r="12519" customFormat="1" ht="13.5" x14ac:dyDescent="0.3"/>
    <row r="12520" customFormat="1" ht="13.5" x14ac:dyDescent="0.3"/>
    <row r="12521" customFormat="1" ht="13.5" x14ac:dyDescent="0.3"/>
    <row r="12522" customFormat="1" ht="13.5" x14ac:dyDescent="0.3"/>
    <row r="12523" customFormat="1" ht="13.5" x14ac:dyDescent="0.3"/>
    <row r="12524" customFormat="1" ht="13.5" x14ac:dyDescent="0.3"/>
    <row r="12525" customFormat="1" ht="13.5" x14ac:dyDescent="0.3"/>
    <row r="12526" customFormat="1" ht="13.5" x14ac:dyDescent="0.3"/>
    <row r="12527" customFormat="1" ht="13.5" x14ac:dyDescent="0.3"/>
    <row r="12528" customFormat="1" ht="13.5" x14ac:dyDescent="0.3"/>
    <row r="12529" customFormat="1" ht="13.5" x14ac:dyDescent="0.3"/>
    <row r="12530" customFormat="1" ht="13.5" x14ac:dyDescent="0.3"/>
    <row r="12531" customFormat="1" ht="13.5" x14ac:dyDescent="0.3"/>
    <row r="12532" customFormat="1" ht="13.5" x14ac:dyDescent="0.3"/>
    <row r="12533" customFormat="1" ht="13.5" x14ac:dyDescent="0.3"/>
    <row r="12534" customFormat="1" ht="13.5" x14ac:dyDescent="0.3"/>
    <row r="12535" customFormat="1" ht="13.5" x14ac:dyDescent="0.3"/>
    <row r="12536" customFormat="1" ht="13.5" x14ac:dyDescent="0.3"/>
    <row r="12537" customFormat="1" ht="13.5" x14ac:dyDescent="0.3"/>
    <row r="12538" customFormat="1" ht="13.5" x14ac:dyDescent="0.3"/>
    <row r="12539" customFormat="1" ht="13.5" x14ac:dyDescent="0.3"/>
    <row r="12540" customFormat="1" ht="13.5" x14ac:dyDescent="0.3"/>
    <row r="12541" customFormat="1" ht="13.5" x14ac:dyDescent="0.3"/>
    <row r="12542" customFormat="1" ht="13.5" x14ac:dyDescent="0.3"/>
    <row r="12543" customFormat="1" ht="13.5" x14ac:dyDescent="0.3"/>
    <row r="12544" customFormat="1" ht="13.5" x14ac:dyDescent="0.3"/>
    <row r="12545" customFormat="1" ht="13.5" x14ac:dyDescent="0.3"/>
    <row r="12546" customFormat="1" ht="13.5" x14ac:dyDescent="0.3"/>
    <row r="12547" customFormat="1" ht="13.5" x14ac:dyDescent="0.3"/>
    <row r="12548" customFormat="1" ht="13.5" x14ac:dyDescent="0.3"/>
    <row r="12549" customFormat="1" ht="13.5" x14ac:dyDescent="0.3"/>
    <row r="12550" customFormat="1" ht="13.5" x14ac:dyDescent="0.3"/>
    <row r="12551" customFormat="1" ht="13.5" x14ac:dyDescent="0.3"/>
    <row r="12552" customFormat="1" ht="13.5" x14ac:dyDescent="0.3"/>
    <row r="12553" customFormat="1" ht="13.5" x14ac:dyDescent="0.3"/>
    <row r="12554" customFormat="1" ht="13.5" x14ac:dyDescent="0.3"/>
    <row r="12555" customFormat="1" ht="13.5" x14ac:dyDescent="0.3"/>
    <row r="12556" customFormat="1" ht="13.5" x14ac:dyDescent="0.3"/>
    <row r="12557" customFormat="1" ht="13.5" x14ac:dyDescent="0.3"/>
    <row r="12558" customFormat="1" ht="13.5" x14ac:dyDescent="0.3"/>
    <row r="12559" customFormat="1" ht="13.5" x14ac:dyDescent="0.3"/>
    <row r="12560" customFormat="1" ht="13.5" x14ac:dyDescent="0.3"/>
    <row r="12561" customFormat="1" ht="13.5" x14ac:dyDescent="0.3"/>
    <row r="12562" customFormat="1" ht="13.5" x14ac:dyDescent="0.3"/>
    <row r="12563" customFormat="1" ht="13.5" x14ac:dyDescent="0.3"/>
    <row r="12564" customFormat="1" ht="13.5" x14ac:dyDescent="0.3"/>
    <row r="12565" customFormat="1" ht="13.5" x14ac:dyDescent="0.3"/>
    <row r="12566" customFormat="1" ht="13.5" x14ac:dyDescent="0.3"/>
    <row r="12567" customFormat="1" ht="13.5" x14ac:dyDescent="0.3"/>
    <row r="12568" customFormat="1" ht="13.5" x14ac:dyDescent="0.3"/>
    <row r="12569" customFormat="1" ht="13.5" x14ac:dyDescent="0.3"/>
    <row r="12570" customFormat="1" ht="13.5" x14ac:dyDescent="0.3"/>
    <row r="12571" customFormat="1" ht="13.5" x14ac:dyDescent="0.3"/>
    <row r="12572" customFormat="1" ht="13.5" x14ac:dyDescent="0.3"/>
    <row r="12573" customFormat="1" ht="13.5" x14ac:dyDescent="0.3"/>
    <row r="12574" customFormat="1" ht="13.5" x14ac:dyDescent="0.3"/>
    <row r="12575" customFormat="1" ht="13.5" x14ac:dyDescent="0.3"/>
    <row r="12576" customFormat="1" ht="13.5" x14ac:dyDescent="0.3"/>
    <row r="12577" customFormat="1" ht="13.5" x14ac:dyDescent="0.3"/>
    <row r="12578" customFormat="1" ht="13.5" x14ac:dyDescent="0.3"/>
    <row r="12579" customFormat="1" ht="13.5" x14ac:dyDescent="0.3"/>
    <row r="12580" customFormat="1" ht="13.5" x14ac:dyDescent="0.3"/>
    <row r="12581" customFormat="1" ht="13.5" x14ac:dyDescent="0.3"/>
    <row r="12582" customFormat="1" ht="13.5" x14ac:dyDescent="0.3"/>
    <row r="12583" customFormat="1" ht="13.5" x14ac:dyDescent="0.3"/>
    <row r="12584" customFormat="1" ht="13.5" x14ac:dyDescent="0.3"/>
    <row r="12585" customFormat="1" ht="13.5" x14ac:dyDescent="0.3"/>
    <row r="12586" customFormat="1" ht="13.5" x14ac:dyDescent="0.3"/>
    <row r="12587" customFormat="1" ht="13.5" x14ac:dyDescent="0.3"/>
    <row r="12588" customFormat="1" ht="13.5" x14ac:dyDescent="0.3"/>
    <row r="12589" customFormat="1" ht="13.5" x14ac:dyDescent="0.3"/>
    <row r="12590" customFormat="1" ht="13.5" x14ac:dyDescent="0.3"/>
    <row r="12591" customFormat="1" ht="13.5" x14ac:dyDescent="0.3"/>
    <row r="12592" customFormat="1" ht="13.5" x14ac:dyDescent="0.3"/>
    <row r="12593" customFormat="1" ht="13.5" x14ac:dyDescent="0.3"/>
    <row r="12594" customFormat="1" ht="13.5" x14ac:dyDescent="0.3"/>
    <row r="12595" customFormat="1" ht="13.5" x14ac:dyDescent="0.3"/>
    <row r="12596" customFormat="1" ht="13.5" x14ac:dyDescent="0.3"/>
    <row r="12597" customFormat="1" ht="13.5" x14ac:dyDescent="0.3"/>
    <row r="12598" customFormat="1" ht="13.5" x14ac:dyDescent="0.3"/>
    <row r="12599" customFormat="1" ht="13.5" x14ac:dyDescent="0.3"/>
    <row r="12600" customFormat="1" ht="13.5" x14ac:dyDescent="0.3"/>
    <row r="12601" customFormat="1" ht="13.5" x14ac:dyDescent="0.3"/>
    <row r="12602" customFormat="1" ht="13.5" x14ac:dyDescent="0.3"/>
    <row r="12603" customFormat="1" ht="13.5" x14ac:dyDescent="0.3"/>
    <row r="12604" customFormat="1" ht="13.5" x14ac:dyDescent="0.3"/>
    <row r="12605" customFormat="1" ht="13.5" x14ac:dyDescent="0.3"/>
    <row r="12606" customFormat="1" ht="13.5" x14ac:dyDescent="0.3"/>
    <row r="12607" customFormat="1" ht="13.5" x14ac:dyDescent="0.3"/>
    <row r="12608" customFormat="1" ht="13.5" x14ac:dyDescent="0.3"/>
    <row r="12609" customFormat="1" ht="13.5" x14ac:dyDescent="0.3"/>
    <row r="12610" customFormat="1" ht="13.5" x14ac:dyDescent="0.3"/>
    <row r="12611" customFormat="1" ht="13.5" x14ac:dyDescent="0.3"/>
    <row r="12612" customFormat="1" ht="13.5" x14ac:dyDescent="0.3"/>
    <row r="12613" customFormat="1" ht="13.5" x14ac:dyDescent="0.3"/>
    <row r="12614" customFormat="1" ht="13.5" x14ac:dyDescent="0.3"/>
    <row r="12615" customFormat="1" ht="13.5" x14ac:dyDescent="0.3"/>
    <row r="12616" customFormat="1" ht="13.5" x14ac:dyDescent="0.3"/>
    <row r="12617" customFormat="1" ht="13.5" x14ac:dyDescent="0.3"/>
    <row r="12618" customFormat="1" ht="13.5" x14ac:dyDescent="0.3"/>
    <row r="12619" customFormat="1" ht="13.5" x14ac:dyDescent="0.3"/>
    <row r="12620" customFormat="1" ht="13.5" x14ac:dyDescent="0.3"/>
    <row r="12621" customFormat="1" ht="13.5" x14ac:dyDescent="0.3"/>
    <row r="12622" customFormat="1" ht="13.5" x14ac:dyDescent="0.3"/>
    <row r="12623" customFormat="1" ht="13.5" x14ac:dyDescent="0.3"/>
    <row r="12624" customFormat="1" ht="13.5" x14ac:dyDescent="0.3"/>
    <row r="12625" customFormat="1" ht="13.5" x14ac:dyDescent="0.3"/>
    <row r="12626" customFormat="1" ht="13.5" x14ac:dyDescent="0.3"/>
    <row r="12627" customFormat="1" ht="13.5" x14ac:dyDescent="0.3"/>
    <row r="12628" customFormat="1" ht="13.5" x14ac:dyDescent="0.3"/>
    <row r="12629" customFormat="1" ht="13.5" x14ac:dyDescent="0.3"/>
    <row r="12630" customFormat="1" ht="13.5" x14ac:dyDescent="0.3"/>
    <row r="12631" customFormat="1" ht="13.5" x14ac:dyDescent="0.3"/>
    <row r="12632" customFormat="1" ht="13.5" x14ac:dyDescent="0.3"/>
    <row r="12633" customFormat="1" ht="13.5" x14ac:dyDescent="0.3"/>
    <row r="12634" customFormat="1" ht="13.5" x14ac:dyDescent="0.3"/>
    <row r="12635" customFormat="1" ht="13.5" x14ac:dyDescent="0.3"/>
    <row r="12636" customFormat="1" ht="13.5" x14ac:dyDescent="0.3"/>
    <row r="12637" customFormat="1" ht="13.5" x14ac:dyDescent="0.3"/>
    <row r="12638" customFormat="1" ht="13.5" x14ac:dyDescent="0.3"/>
    <row r="12639" customFormat="1" ht="13.5" x14ac:dyDescent="0.3"/>
    <row r="12640" customFormat="1" ht="13.5" x14ac:dyDescent="0.3"/>
    <row r="12641" customFormat="1" ht="13.5" x14ac:dyDescent="0.3"/>
    <row r="12642" customFormat="1" ht="13.5" x14ac:dyDescent="0.3"/>
    <row r="12643" customFormat="1" ht="13.5" x14ac:dyDescent="0.3"/>
    <row r="12644" customFormat="1" ht="13.5" x14ac:dyDescent="0.3"/>
    <row r="12645" customFormat="1" ht="13.5" x14ac:dyDescent="0.3"/>
    <row r="12646" customFormat="1" ht="13.5" x14ac:dyDescent="0.3"/>
    <row r="12647" customFormat="1" ht="13.5" x14ac:dyDescent="0.3"/>
    <row r="12648" customFormat="1" ht="13.5" x14ac:dyDescent="0.3"/>
    <row r="12649" customFormat="1" ht="13.5" x14ac:dyDescent="0.3"/>
    <row r="12650" customFormat="1" ht="13.5" x14ac:dyDescent="0.3"/>
    <row r="12651" customFormat="1" ht="13.5" x14ac:dyDescent="0.3"/>
    <row r="12652" customFormat="1" ht="13.5" x14ac:dyDescent="0.3"/>
    <row r="12653" customFormat="1" ht="13.5" x14ac:dyDescent="0.3"/>
    <row r="12654" customFormat="1" ht="13.5" x14ac:dyDescent="0.3"/>
    <row r="12655" customFormat="1" ht="13.5" x14ac:dyDescent="0.3"/>
    <row r="12656" customFormat="1" ht="13.5" x14ac:dyDescent="0.3"/>
    <row r="12657" customFormat="1" ht="13.5" x14ac:dyDescent="0.3"/>
    <row r="12658" customFormat="1" ht="13.5" x14ac:dyDescent="0.3"/>
    <row r="12659" customFormat="1" ht="13.5" x14ac:dyDescent="0.3"/>
    <row r="12660" customFormat="1" ht="13.5" x14ac:dyDescent="0.3"/>
    <row r="12661" customFormat="1" ht="13.5" x14ac:dyDescent="0.3"/>
    <row r="12662" customFormat="1" ht="13.5" x14ac:dyDescent="0.3"/>
    <row r="12663" customFormat="1" ht="13.5" x14ac:dyDescent="0.3"/>
    <row r="12664" customFormat="1" ht="13.5" x14ac:dyDescent="0.3"/>
    <row r="12665" customFormat="1" ht="13.5" x14ac:dyDescent="0.3"/>
    <row r="12666" customFormat="1" ht="13.5" x14ac:dyDescent="0.3"/>
    <row r="12667" customFormat="1" ht="13.5" x14ac:dyDescent="0.3"/>
    <row r="12668" customFormat="1" ht="13.5" x14ac:dyDescent="0.3"/>
    <row r="12669" customFormat="1" ht="13.5" x14ac:dyDescent="0.3"/>
    <row r="12670" customFormat="1" ht="13.5" x14ac:dyDescent="0.3"/>
    <row r="12671" customFormat="1" ht="13.5" x14ac:dyDescent="0.3"/>
    <row r="12672" customFormat="1" ht="13.5" x14ac:dyDescent="0.3"/>
    <row r="12673" customFormat="1" ht="13.5" x14ac:dyDescent="0.3"/>
    <row r="12674" customFormat="1" ht="13.5" x14ac:dyDescent="0.3"/>
    <row r="12675" customFormat="1" ht="13.5" x14ac:dyDescent="0.3"/>
    <row r="12676" customFormat="1" ht="13.5" x14ac:dyDescent="0.3"/>
    <row r="12677" customFormat="1" ht="13.5" x14ac:dyDescent="0.3"/>
    <row r="12678" customFormat="1" ht="13.5" x14ac:dyDescent="0.3"/>
    <row r="12679" customFormat="1" ht="13.5" x14ac:dyDescent="0.3"/>
    <row r="12680" customFormat="1" ht="13.5" x14ac:dyDescent="0.3"/>
    <row r="12681" customFormat="1" ht="13.5" x14ac:dyDescent="0.3"/>
    <row r="12682" customFormat="1" ht="13.5" x14ac:dyDescent="0.3"/>
    <row r="12683" customFormat="1" ht="13.5" x14ac:dyDescent="0.3"/>
    <row r="12684" customFormat="1" ht="13.5" x14ac:dyDescent="0.3"/>
    <row r="12685" customFormat="1" ht="13.5" x14ac:dyDescent="0.3"/>
    <row r="12686" customFormat="1" ht="13.5" x14ac:dyDescent="0.3"/>
    <row r="12687" customFormat="1" ht="13.5" x14ac:dyDescent="0.3"/>
    <row r="12688" customFormat="1" ht="13.5" x14ac:dyDescent="0.3"/>
    <row r="12689" customFormat="1" ht="13.5" x14ac:dyDescent="0.3"/>
    <row r="12690" customFormat="1" ht="13.5" x14ac:dyDescent="0.3"/>
    <row r="12691" customFormat="1" ht="13.5" x14ac:dyDescent="0.3"/>
    <row r="12692" customFormat="1" ht="13.5" x14ac:dyDescent="0.3"/>
    <row r="12693" customFormat="1" ht="13.5" x14ac:dyDescent="0.3"/>
    <row r="12694" customFormat="1" ht="13.5" x14ac:dyDescent="0.3"/>
    <row r="12695" customFormat="1" ht="13.5" x14ac:dyDescent="0.3"/>
    <row r="12696" customFormat="1" ht="13.5" x14ac:dyDescent="0.3"/>
    <row r="12697" customFormat="1" ht="13.5" x14ac:dyDescent="0.3"/>
    <row r="12698" customFormat="1" ht="13.5" x14ac:dyDescent="0.3"/>
    <row r="12699" customFormat="1" ht="13.5" x14ac:dyDescent="0.3"/>
    <row r="12700" customFormat="1" ht="13.5" x14ac:dyDescent="0.3"/>
    <row r="12701" customFormat="1" ht="13.5" x14ac:dyDescent="0.3"/>
    <row r="12702" customFormat="1" ht="13.5" x14ac:dyDescent="0.3"/>
    <row r="12703" customFormat="1" ht="13.5" x14ac:dyDescent="0.3"/>
    <row r="12704" customFormat="1" ht="13.5" x14ac:dyDescent="0.3"/>
    <row r="12705" customFormat="1" ht="13.5" x14ac:dyDescent="0.3"/>
    <row r="12706" customFormat="1" ht="13.5" x14ac:dyDescent="0.3"/>
    <row r="12707" customFormat="1" ht="13.5" x14ac:dyDescent="0.3"/>
    <row r="12708" customFormat="1" ht="13.5" x14ac:dyDescent="0.3"/>
    <row r="12709" customFormat="1" ht="13.5" x14ac:dyDescent="0.3"/>
    <row r="12710" customFormat="1" ht="13.5" x14ac:dyDescent="0.3"/>
    <row r="12711" customFormat="1" ht="13.5" x14ac:dyDescent="0.3"/>
    <row r="12712" customFormat="1" ht="13.5" x14ac:dyDescent="0.3"/>
    <row r="12713" customFormat="1" ht="13.5" x14ac:dyDescent="0.3"/>
    <row r="12714" customFormat="1" ht="13.5" x14ac:dyDescent="0.3"/>
    <row r="12715" customFormat="1" ht="13.5" x14ac:dyDescent="0.3"/>
    <row r="12716" customFormat="1" ht="13.5" x14ac:dyDescent="0.3"/>
    <row r="12717" customFormat="1" ht="13.5" x14ac:dyDescent="0.3"/>
    <row r="12718" customFormat="1" ht="13.5" x14ac:dyDescent="0.3"/>
    <row r="12719" customFormat="1" ht="13.5" x14ac:dyDescent="0.3"/>
    <row r="12720" customFormat="1" ht="13.5" x14ac:dyDescent="0.3"/>
    <row r="12721" customFormat="1" ht="13.5" x14ac:dyDescent="0.3"/>
    <row r="12722" customFormat="1" ht="13.5" x14ac:dyDescent="0.3"/>
    <row r="12723" customFormat="1" ht="13.5" x14ac:dyDescent="0.3"/>
    <row r="12724" customFormat="1" ht="13.5" x14ac:dyDescent="0.3"/>
    <row r="12725" customFormat="1" ht="13.5" x14ac:dyDescent="0.3"/>
    <row r="12726" customFormat="1" ht="13.5" x14ac:dyDescent="0.3"/>
    <row r="12727" customFormat="1" ht="13.5" x14ac:dyDescent="0.3"/>
    <row r="12728" customFormat="1" ht="13.5" x14ac:dyDescent="0.3"/>
    <row r="12729" customFormat="1" ht="13.5" x14ac:dyDescent="0.3"/>
    <row r="12730" customFormat="1" ht="13.5" x14ac:dyDescent="0.3"/>
    <row r="12731" customFormat="1" ht="13.5" x14ac:dyDescent="0.3"/>
    <row r="12732" customFormat="1" ht="13.5" x14ac:dyDescent="0.3"/>
    <row r="12733" customFormat="1" ht="13.5" x14ac:dyDescent="0.3"/>
    <row r="12734" customFormat="1" ht="13.5" x14ac:dyDescent="0.3"/>
    <row r="12735" customFormat="1" ht="13.5" x14ac:dyDescent="0.3"/>
    <row r="12736" customFormat="1" ht="13.5" x14ac:dyDescent="0.3"/>
    <row r="12737" customFormat="1" ht="13.5" x14ac:dyDescent="0.3"/>
    <row r="12738" customFormat="1" ht="13.5" x14ac:dyDescent="0.3"/>
    <row r="12739" customFormat="1" ht="13.5" x14ac:dyDescent="0.3"/>
    <row r="12740" customFormat="1" ht="13.5" x14ac:dyDescent="0.3"/>
    <row r="12741" customFormat="1" ht="13.5" x14ac:dyDescent="0.3"/>
    <row r="12742" customFormat="1" ht="13.5" x14ac:dyDescent="0.3"/>
    <row r="12743" customFormat="1" ht="13.5" x14ac:dyDescent="0.3"/>
    <row r="12744" customFormat="1" ht="13.5" x14ac:dyDescent="0.3"/>
    <row r="12745" customFormat="1" ht="13.5" x14ac:dyDescent="0.3"/>
    <row r="12746" customFormat="1" ht="13.5" x14ac:dyDescent="0.3"/>
    <row r="12747" customFormat="1" ht="13.5" x14ac:dyDescent="0.3"/>
    <row r="12748" customFormat="1" ht="13.5" x14ac:dyDescent="0.3"/>
    <row r="12749" customFormat="1" ht="13.5" x14ac:dyDescent="0.3"/>
    <row r="12750" customFormat="1" ht="13.5" x14ac:dyDescent="0.3"/>
    <row r="12751" customFormat="1" ht="13.5" x14ac:dyDescent="0.3"/>
    <row r="12752" customFormat="1" ht="13.5" x14ac:dyDescent="0.3"/>
    <row r="12753" customFormat="1" ht="13.5" x14ac:dyDescent="0.3"/>
    <row r="12754" customFormat="1" ht="13.5" x14ac:dyDescent="0.3"/>
    <row r="12755" customFormat="1" ht="13.5" x14ac:dyDescent="0.3"/>
    <row r="12756" customFormat="1" ht="13.5" x14ac:dyDescent="0.3"/>
    <row r="12757" customFormat="1" ht="13.5" x14ac:dyDescent="0.3"/>
    <row r="12758" customFormat="1" ht="13.5" x14ac:dyDescent="0.3"/>
    <row r="12759" customFormat="1" ht="13.5" x14ac:dyDescent="0.3"/>
    <row r="12760" customFormat="1" ht="13.5" x14ac:dyDescent="0.3"/>
    <row r="12761" customFormat="1" ht="13.5" x14ac:dyDescent="0.3"/>
    <row r="12762" customFormat="1" ht="13.5" x14ac:dyDescent="0.3"/>
    <row r="12763" customFormat="1" ht="13.5" x14ac:dyDescent="0.3"/>
    <row r="12764" customFormat="1" ht="13.5" x14ac:dyDescent="0.3"/>
    <row r="12765" customFormat="1" ht="13.5" x14ac:dyDescent="0.3"/>
    <row r="12766" customFormat="1" ht="13.5" x14ac:dyDescent="0.3"/>
    <row r="12767" customFormat="1" ht="13.5" x14ac:dyDescent="0.3"/>
    <row r="12768" customFormat="1" ht="13.5" x14ac:dyDescent="0.3"/>
    <row r="12769" customFormat="1" ht="13.5" x14ac:dyDescent="0.3"/>
    <row r="12770" customFormat="1" ht="13.5" x14ac:dyDescent="0.3"/>
    <row r="12771" customFormat="1" ht="13.5" x14ac:dyDescent="0.3"/>
    <row r="12772" customFormat="1" ht="13.5" x14ac:dyDescent="0.3"/>
    <row r="12773" customFormat="1" ht="13.5" x14ac:dyDescent="0.3"/>
    <row r="12774" customFormat="1" ht="13.5" x14ac:dyDescent="0.3"/>
    <row r="12775" customFormat="1" ht="13.5" x14ac:dyDescent="0.3"/>
    <row r="12776" customFormat="1" ht="13.5" x14ac:dyDescent="0.3"/>
    <row r="12777" customFormat="1" ht="13.5" x14ac:dyDescent="0.3"/>
    <row r="12778" customFormat="1" ht="13.5" x14ac:dyDescent="0.3"/>
    <row r="12779" customFormat="1" ht="13.5" x14ac:dyDescent="0.3"/>
    <row r="12780" customFormat="1" ht="13.5" x14ac:dyDescent="0.3"/>
    <row r="12781" customFormat="1" ht="13.5" x14ac:dyDescent="0.3"/>
    <row r="12782" customFormat="1" ht="13.5" x14ac:dyDescent="0.3"/>
    <row r="12783" customFormat="1" ht="13.5" x14ac:dyDescent="0.3"/>
    <row r="12784" customFormat="1" ht="13.5" x14ac:dyDescent="0.3"/>
    <row r="12785" customFormat="1" ht="13.5" x14ac:dyDescent="0.3"/>
    <row r="12786" customFormat="1" ht="13.5" x14ac:dyDescent="0.3"/>
    <row r="12787" customFormat="1" ht="13.5" x14ac:dyDescent="0.3"/>
    <row r="12788" customFormat="1" ht="13.5" x14ac:dyDescent="0.3"/>
    <row r="12789" customFormat="1" ht="13.5" x14ac:dyDescent="0.3"/>
    <row r="12790" customFormat="1" ht="13.5" x14ac:dyDescent="0.3"/>
    <row r="12791" customFormat="1" ht="13.5" x14ac:dyDescent="0.3"/>
    <row r="12792" customFormat="1" ht="13.5" x14ac:dyDescent="0.3"/>
    <row r="12793" customFormat="1" ht="13.5" x14ac:dyDescent="0.3"/>
    <row r="12794" customFormat="1" ht="13.5" x14ac:dyDescent="0.3"/>
    <row r="12795" customFormat="1" ht="13.5" x14ac:dyDescent="0.3"/>
    <row r="12796" customFormat="1" ht="13.5" x14ac:dyDescent="0.3"/>
    <row r="12797" customFormat="1" ht="13.5" x14ac:dyDescent="0.3"/>
    <row r="12798" customFormat="1" ht="13.5" x14ac:dyDescent="0.3"/>
    <row r="12799" customFormat="1" ht="13.5" x14ac:dyDescent="0.3"/>
    <row r="12800" customFormat="1" ht="13.5" x14ac:dyDescent="0.3"/>
    <row r="12801" customFormat="1" ht="13.5" x14ac:dyDescent="0.3"/>
    <row r="12802" customFormat="1" ht="13.5" x14ac:dyDescent="0.3"/>
    <row r="12803" customFormat="1" ht="13.5" x14ac:dyDescent="0.3"/>
    <row r="12804" customFormat="1" ht="13.5" x14ac:dyDescent="0.3"/>
    <row r="12805" customFormat="1" ht="13.5" x14ac:dyDescent="0.3"/>
    <row r="12806" customFormat="1" ht="13.5" x14ac:dyDescent="0.3"/>
    <row r="12807" customFormat="1" ht="13.5" x14ac:dyDescent="0.3"/>
    <row r="12808" customFormat="1" ht="13.5" x14ac:dyDescent="0.3"/>
    <row r="12809" customFormat="1" ht="13.5" x14ac:dyDescent="0.3"/>
    <row r="12810" customFormat="1" ht="13.5" x14ac:dyDescent="0.3"/>
    <row r="12811" customFormat="1" ht="13.5" x14ac:dyDescent="0.3"/>
    <row r="12812" customFormat="1" ht="13.5" x14ac:dyDescent="0.3"/>
    <row r="12813" customFormat="1" ht="13.5" x14ac:dyDescent="0.3"/>
    <row r="12814" customFormat="1" ht="13.5" x14ac:dyDescent="0.3"/>
    <row r="12815" customFormat="1" ht="13.5" x14ac:dyDescent="0.3"/>
    <row r="12816" customFormat="1" ht="13.5" x14ac:dyDescent="0.3"/>
    <row r="12817" customFormat="1" ht="13.5" x14ac:dyDescent="0.3"/>
    <row r="12818" customFormat="1" ht="13.5" x14ac:dyDescent="0.3"/>
    <row r="12819" customFormat="1" ht="13.5" x14ac:dyDescent="0.3"/>
    <row r="12820" customFormat="1" ht="13.5" x14ac:dyDescent="0.3"/>
    <row r="12821" customFormat="1" ht="13.5" x14ac:dyDescent="0.3"/>
    <row r="12822" customFormat="1" ht="13.5" x14ac:dyDescent="0.3"/>
    <row r="12823" customFormat="1" ht="13.5" x14ac:dyDescent="0.3"/>
    <row r="12824" customFormat="1" ht="13.5" x14ac:dyDescent="0.3"/>
    <row r="12825" customFormat="1" ht="13.5" x14ac:dyDescent="0.3"/>
    <row r="12826" customFormat="1" ht="13.5" x14ac:dyDescent="0.3"/>
    <row r="12827" customFormat="1" ht="13.5" x14ac:dyDescent="0.3"/>
    <row r="12828" customFormat="1" ht="13.5" x14ac:dyDescent="0.3"/>
    <row r="12829" customFormat="1" ht="13.5" x14ac:dyDescent="0.3"/>
    <row r="12830" customFormat="1" ht="13.5" x14ac:dyDescent="0.3"/>
    <row r="12831" customFormat="1" ht="13.5" x14ac:dyDescent="0.3"/>
    <row r="12832" customFormat="1" ht="13.5" x14ac:dyDescent="0.3"/>
    <row r="12833" customFormat="1" ht="13.5" x14ac:dyDescent="0.3"/>
    <row r="12834" customFormat="1" ht="13.5" x14ac:dyDescent="0.3"/>
    <row r="12835" customFormat="1" ht="13.5" x14ac:dyDescent="0.3"/>
    <row r="12836" customFormat="1" ht="13.5" x14ac:dyDescent="0.3"/>
    <row r="12837" customFormat="1" ht="13.5" x14ac:dyDescent="0.3"/>
    <row r="12838" customFormat="1" ht="13.5" x14ac:dyDescent="0.3"/>
    <row r="12839" customFormat="1" ht="13.5" x14ac:dyDescent="0.3"/>
    <row r="12840" customFormat="1" ht="13.5" x14ac:dyDescent="0.3"/>
    <row r="12841" customFormat="1" ht="13.5" x14ac:dyDescent="0.3"/>
    <row r="12842" customFormat="1" ht="13.5" x14ac:dyDescent="0.3"/>
    <row r="12843" customFormat="1" ht="13.5" x14ac:dyDescent="0.3"/>
    <row r="12844" customFormat="1" ht="13.5" x14ac:dyDescent="0.3"/>
    <row r="12845" customFormat="1" ht="13.5" x14ac:dyDescent="0.3"/>
    <row r="12846" customFormat="1" ht="13.5" x14ac:dyDescent="0.3"/>
    <row r="12847" customFormat="1" ht="13.5" x14ac:dyDescent="0.3"/>
    <row r="12848" customFormat="1" ht="13.5" x14ac:dyDescent="0.3"/>
    <row r="12849" customFormat="1" ht="13.5" x14ac:dyDescent="0.3"/>
    <row r="12850" customFormat="1" ht="13.5" x14ac:dyDescent="0.3"/>
    <row r="12851" customFormat="1" ht="13.5" x14ac:dyDescent="0.3"/>
    <row r="12852" customFormat="1" ht="13.5" x14ac:dyDescent="0.3"/>
    <row r="12853" customFormat="1" ht="13.5" x14ac:dyDescent="0.3"/>
    <row r="12854" customFormat="1" ht="13.5" x14ac:dyDescent="0.3"/>
    <row r="12855" customFormat="1" ht="13.5" x14ac:dyDescent="0.3"/>
    <row r="12856" customFormat="1" ht="13.5" x14ac:dyDescent="0.3"/>
    <row r="12857" customFormat="1" ht="13.5" x14ac:dyDescent="0.3"/>
    <row r="12858" customFormat="1" ht="13.5" x14ac:dyDescent="0.3"/>
    <row r="12859" customFormat="1" ht="13.5" x14ac:dyDescent="0.3"/>
    <row r="12860" customFormat="1" ht="13.5" x14ac:dyDescent="0.3"/>
    <row r="12861" customFormat="1" ht="13.5" x14ac:dyDescent="0.3"/>
    <row r="12862" customFormat="1" ht="13.5" x14ac:dyDescent="0.3"/>
    <row r="12863" customFormat="1" ht="13.5" x14ac:dyDescent="0.3"/>
    <row r="12864" customFormat="1" ht="13.5" x14ac:dyDescent="0.3"/>
    <row r="12865" customFormat="1" ht="13.5" x14ac:dyDescent="0.3"/>
    <row r="12866" customFormat="1" ht="13.5" x14ac:dyDescent="0.3"/>
    <row r="12867" customFormat="1" ht="13.5" x14ac:dyDescent="0.3"/>
    <row r="12868" customFormat="1" ht="13.5" x14ac:dyDescent="0.3"/>
    <row r="12869" customFormat="1" ht="13.5" x14ac:dyDescent="0.3"/>
    <row r="12870" customFormat="1" ht="13.5" x14ac:dyDescent="0.3"/>
    <row r="12871" customFormat="1" ht="13.5" x14ac:dyDescent="0.3"/>
    <row r="12872" customFormat="1" ht="13.5" x14ac:dyDescent="0.3"/>
    <row r="12873" customFormat="1" ht="13.5" x14ac:dyDescent="0.3"/>
    <row r="12874" customFormat="1" ht="13.5" x14ac:dyDescent="0.3"/>
    <row r="12875" customFormat="1" ht="13.5" x14ac:dyDescent="0.3"/>
    <row r="12876" customFormat="1" ht="13.5" x14ac:dyDescent="0.3"/>
    <row r="12877" customFormat="1" ht="13.5" x14ac:dyDescent="0.3"/>
    <row r="12878" customFormat="1" ht="13.5" x14ac:dyDescent="0.3"/>
    <row r="12879" customFormat="1" ht="13.5" x14ac:dyDescent="0.3"/>
    <row r="12880" customFormat="1" ht="13.5" x14ac:dyDescent="0.3"/>
    <row r="12881" customFormat="1" ht="13.5" x14ac:dyDescent="0.3"/>
    <row r="12882" customFormat="1" ht="13.5" x14ac:dyDescent="0.3"/>
    <row r="12883" customFormat="1" ht="13.5" x14ac:dyDescent="0.3"/>
    <row r="12884" customFormat="1" ht="13.5" x14ac:dyDescent="0.3"/>
    <row r="12885" customFormat="1" ht="13.5" x14ac:dyDescent="0.3"/>
    <row r="12886" customFormat="1" ht="13.5" x14ac:dyDescent="0.3"/>
    <row r="12887" customFormat="1" ht="13.5" x14ac:dyDescent="0.3"/>
    <row r="12888" customFormat="1" ht="13.5" x14ac:dyDescent="0.3"/>
    <row r="12889" customFormat="1" ht="13.5" x14ac:dyDescent="0.3"/>
    <row r="12890" customFormat="1" ht="13.5" x14ac:dyDescent="0.3"/>
    <row r="12891" customFormat="1" ht="13.5" x14ac:dyDescent="0.3"/>
    <row r="12892" customFormat="1" ht="13.5" x14ac:dyDescent="0.3"/>
    <row r="12893" customFormat="1" ht="13.5" x14ac:dyDescent="0.3"/>
    <row r="12894" customFormat="1" ht="13.5" x14ac:dyDescent="0.3"/>
    <row r="12895" customFormat="1" ht="13.5" x14ac:dyDescent="0.3"/>
    <row r="12896" customFormat="1" ht="13.5" x14ac:dyDescent="0.3"/>
    <row r="12897" customFormat="1" ht="13.5" x14ac:dyDescent="0.3"/>
    <row r="12898" customFormat="1" ht="13.5" x14ac:dyDescent="0.3"/>
    <row r="12899" customFormat="1" ht="13.5" x14ac:dyDescent="0.3"/>
    <row r="12900" customFormat="1" ht="13.5" x14ac:dyDescent="0.3"/>
    <row r="12901" customFormat="1" ht="13.5" x14ac:dyDescent="0.3"/>
    <row r="12902" customFormat="1" ht="13.5" x14ac:dyDescent="0.3"/>
    <row r="12903" customFormat="1" ht="13.5" x14ac:dyDescent="0.3"/>
    <row r="12904" customFormat="1" ht="13.5" x14ac:dyDescent="0.3"/>
    <row r="12905" customFormat="1" ht="13.5" x14ac:dyDescent="0.3"/>
    <row r="12906" customFormat="1" ht="13.5" x14ac:dyDescent="0.3"/>
    <row r="12907" customFormat="1" ht="13.5" x14ac:dyDescent="0.3"/>
    <row r="12908" customFormat="1" ht="13.5" x14ac:dyDescent="0.3"/>
    <row r="12909" customFormat="1" ht="13.5" x14ac:dyDescent="0.3"/>
    <row r="12910" customFormat="1" ht="13.5" x14ac:dyDescent="0.3"/>
    <row r="12911" customFormat="1" ht="13.5" x14ac:dyDescent="0.3"/>
    <row r="12912" customFormat="1" ht="13.5" x14ac:dyDescent="0.3"/>
    <row r="12913" customFormat="1" ht="13.5" x14ac:dyDescent="0.3"/>
    <row r="12914" customFormat="1" ht="13.5" x14ac:dyDescent="0.3"/>
    <row r="12915" customFormat="1" ht="13.5" x14ac:dyDescent="0.3"/>
    <row r="12916" customFormat="1" ht="13.5" x14ac:dyDescent="0.3"/>
    <row r="12917" customFormat="1" ht="13.5" x14ac:dyDescent="0.3"/>
    <row r="12918" customFormat="1" ht="13.5" x14ac:dyDescent="0.3"/>
    <row r="12919" customFormat="1" ht="13.5" x14ac:dyDescent="0.3"/>
    <row r="12920" customFormat="1" ht="13.5" x14ac:dyDescent="0.3"/>
    <row r="12921" customFormat="1" ht="13.5" x14ac:dyDescent="0.3"/>
    <row r="12922" customFormat="1" ht="13.5" x14ac:dyDescent="0.3"/>
    <row r="12923" customFormat="1" ht="13.5" x14ac:dyDescent="0.3"/>
    <row r="12924" customFormat="1" ht="13.5" x14ac:dyDescent="0.3"/>
    <row r="12925" customFormat="1" ht="13.5" x14ac:dyDescent="0.3"/>
    <row r="12926" customFormat="1" ht="13.5" x14ac:dyDescent="0.3"/>
    <row r="12927" customFormat="1" ht="13.5" x14ac:dyDescent="0.3"/>
    <row r="12928" customFormat="1" ht="13.5" x14ac:dyDescent="0.3"/>
    <row r="12929" customFormat="1" ht="13.5" x14ac:dyDescent="0.3"/>
    <row r="12930" customFormat="1" ht="13.5" x14ac:dyDescent="0.3"/>
    <row r="12931" customFormat="1" ht="13.5" x14ac:dyDescent="0.3"/>
    <row r="12932" customFormat="1" ht="13.5" x14ac:dyDescent="0.3"/>
    <row r="12933" customFormat="1" ht="13.5" x14ac:dyDescent="0.3"/>
    <row r="12934" customFormat="1" ht="13.5" x14ac:dyDescent="0.3"/>
    <row r="12935" customFormat="1" ht="13.5" x14ac:dyDescent="0.3"/>
    <row r="12936" customFormat="1" ht="13.5" x14ac:dyDescent="0.3"/>
    <row r="12937" customFormat="1" ht="13.5" x14ac:dyDescent="0.3"/>
    <row r="12938" customFormat="1" ht="13.5" x14ac:dyDescent="0.3"/>
    <row r="12939" customFormat="1" ht="13.5" x14ac:dyDescent="0.3"/>
    <row r="12940" customFormat="1" ht="13.5" x14ac:dyDescent="0.3"/>
    <row r="12941" customFormat="1" ht="13.5" x14ac:dyDescent="0.3"/>
    <row r="12942" customFormat="1" ht="13.5" x14ac:dyDescent="0.3"/>
    <row r="12943" customFormat="1" ht="13.5" x14ac:dyDescent="0.3"/>
    <row r="12944" customFormat="1" ht="13.5" x14ac:dyDescent="0.3"/>
    <row r="12945" customFormat="1" ht="13.5" x14ac:dyDescent="0.3"/>
    <row r="12946" customFormat="1" ht="13.5" x14ac:dyDescent="0.3"/>
    <row r="12947" customFormat="1" ht="13.5" x14ac:dyDescent="0.3"/>
    <row r="12948" customFormat="1" ht="13.5" x14ac:dyDescent="0.3"/>
    <row r="12949" customFormat="1" ht="13.5" x14ac:dyDescent="0.3"/>
    <row r="12950" customFormat="1" ht="13.5" x14ac:dyDescent="0.3"/>
    <row r="12951" customFormat="1" ht="13.5" x14ac:dyDescent="0.3"/>
    <row r="12952" customFormat="1" ht="13.5" x14ac:dyDescent="0.3"/>
    <row r="12953" customFormat="1" ht="13.5" x14ac:dyDescent="0.3"/>
    <row r="12954" customFormat="1" ht="13.5" x14ac:dyDescent="0.3"/>
    <row r="12955" customFormat="1" ht="13.5" x14ac:dyDescent="0.3"/>
    <row r="12956" customFormat="1" ht="13.5" x14ac:dyDescent="0.3"/>
    <row r="12957" customFormat="1" ht="13.5" x14ac:dyDescent="0.3"/>
    <row r="12958" customFormat="1" ht="13.5" x14ac:dyDescent="0.3"/>
    <row r="12959" customFormat="1" ht="13.5" x14ac:dyDescent="0.3"/>
    <row r="12960" customFormat="1" ht="13.5" x14ac:dyDescent="0.3"/>
    <row r="12961" customFormat="1" ht="13.5" x14ac:dyDescent="0.3"/>
    <row r="12962" customFormat="1" ht="13.5" x14ac:dyDescent="0.3"/>
    <row r="12963" customFormat="1" ht="13.5" x14ac:dyDescent="0.3"/>
    <row r="12964" customFormat="1" ht="13.5" x14ac:dyDescent="0.3"/>
    <row r="12965" customFormat="1" ht="13.5" x14ac:dyDescent="0.3"/>
    <row r="12966" customFormat="1" ht="13.5" x14ac:dyDescent="0.3"/>
    <row r="12967" customFormat="1" ht="13.5" x14ac:dyDescent="0.3"/>
    <row r="12968" customFormat="1" ht="13.5" x14ac:dyDescent="0.3"/>
    <row r="12969" customFormat="1" ht="13.5" x14ac:dyDescent="0.3"/>
    <row r="12970" customFormat="1" ht="13.5" x14ac:dyDescent="0.3"/>
    <row r="12971" customFormat="1" ht="13.5" x14ac:dyDescent="0.3"/>
    <row r="12972" customFormat="1" ht="13.5" x14ac:dyDescent="0.3"/>
    <row r="12973" customFormat="1" ht="13.5" x14ac:dyDescent="0.3"/>
    <row r="12974" customFormat="1" ht="13.5" x14ac:dyDescent="0.3"/>
    <row r="12975" customFormat="1" ht="13.5" x14ac:dyDescent="0.3"/>
    <row r="12976" customFormat="1" ht="13.5" x14ac:dyDescent="0.3"/>
    <row r="12977" customFormat="1" ht="13.5" x14ac:dyDescent="0.3"/>
    <row r="12978" customFormat="1" ht="13.5" x14ac:dyDescent="0.3"/>
    <row r="12979" customFormat="1" ht="13.5" x14ac:dyDescent="0.3"/>
    <row r="12980" customFormat="1" ht="13.5" x14ac:dyDescent="0.3"/>
    <row r="12981" customFormat="1" ht="13.5" x14ac:dyDescent="0.3"/>
    <row r="12982" customFormat="1" ht="13.5" x14ac:dyDescent="0.3"/>
    <row r="12983" customFormat="1" ht="13.5" x14ac:dyDescent="0.3"/>
    <row r="12984" customFormat="1" ht="13.5" x14ac:dyDescent="0.3"/>
    <row r="12985" customFormat="1" ht="13.5" x14ac:dyDescent="0.3"/>
    <row r="12986" customFormat="1" ht="13.5" x14ac:dyDescent="0.3"/>
    <row r="12987" customFormat="1" ht="13.5" x14ac:dyDescent="0.3"/>
    <row r="12988" customFormat="1" ht="13.5" x14ac:dyDescent="0.3"/>
    <row r="12989" customFormat="1" ht="13.5" x14ac:dyDescent="0.3"/>
    <row r="12990" customFormat="1" ht="13.5" x14ac:dyDescent="0.3"/>
    <row r="12991" customFormat="1" ht="13.5" x14ac:dyDescent="0.3"/>
    <row r="12992" customFormat="1" ht="13.5" x14ac:dyDescent="0.3"/>
    <row r="12993" customFormat="1" ht="13.5" x14ac:dyDescent="0.3"/>
    <row r="12994" customFormat="1" ht="13.5" x14ac:dyDescent="0.3"/>
    <row r="12995" customFormat="1" ht="13.5" x14ac:dyDescent="0.3"/>
    <row r="12996" customFormat="1" ht="13.5" x14ac:dyDescent="0.3"/>
    <row r="12997" customFormat="1" ht="13.5" x14ac:dyDescent="0.3"/>
    <row r="12998" customFormat="1" ht="13.5" x14ac:dyDescent="0.3"/>
    <row r="12999" customFormat="1" ht="13.5" x14ac:dyDescent="0.3"/>
    <row r="13000" customFormat="1" ht="13.5" x14ac:dyDescent="0.3"/>
    <row r="13001" customFormat="1" ht="13.5" x14ac:dyDescent="0.3"/>
    <row r="13002" customFormat="1" ht="13.5" x14ac:dyDescent="0.3"/>
    <row r="13003" customFormat="1" ht="13.5" x14ac:dyDescent="0.3"/>
    <row r="13004" customFormat="1" ht="13.5" x14ac:dyDescent="0.3"/>
    <row r="13005" customFormat="1" ht="13.5" x14ac:dyDescent="0.3"/>
    <row r="13006" customFormat="1" ht="13.5" x14ac:dyDescent="0.3"/>
    <row r="13007" customFormat="1" ht="13.5" x14ac:dyDescent="0.3"/>
    <row r="13008" customFormat="1" ht="13.5" x14ac:dyDescent="0.3"/>
    <row r="13009" customFormat="1" ht="13.5" x14ac:dyDescent="0.3"/>
    <row r="13010" customFormat="1" ht="13.5" x14ac:dyDescent="0.3"/>
    <row r="13011" customFormat="1" ht="13.5" x14ac:dyDescent="0.3"/>
    <row r="13012" customFormat="1" ht="13.5" x14ac:dyDescent="0.3"/>
    <row r="13013" customFormat="1" ht="13.5" x14ac:dyDescent="0.3"/>
    <row r="13014" customFormat="1" ht="13.5" x14ac:dyDescent="0.3"/>
    <row r="13015" customFormat="1" ht="13.5" x14ac:dyDescent="0.3"/>
    <row r="13016" customFormat="1" ht="13.5" x14ac:dyDescent="0.3"/>
    <row r="13017" customFormat="1" ht="13.5" x14ac:dyDescent="0.3"/>
    <row r="13018" customFormat="1" ht="13.5" x14ac:dyDescent="0.3"/>
    <row r="13019" customFormat="1" ht="13.5" x14ac:dyDescent="0.3"/>
    <row r="13020" customFormat="1" ht="13.5" x14ac:dyDescent="0.3"/>
    <row r="13021" customFormat="1" ht="13.5" x14ac:dyDescent="0.3"/>
    <row r="13022" customFormat="1" ht="13.5" x14ac:dyDescent="0.3"/>
    <row r="13023" customFormat="1" ht="13.5" x14ac:dyDescent="0.3"/>
    <row r="13024" customFormat="1" ht="13.5" x14ac:dyDescent="0.3"/>
    <row r="13025" customFormat="1" ht="13.5" x14ac:dyDescent="0.3"/>
    <row r="13026" customFormat="1" ht="13.5" x14ac:dyDescent="0.3"/>
    <row r="13027" customFormat="1" ht="13.5" x14ac:dyDescent="0.3"/>
    <row r="13028" customFormat="1" ht="13.5" x14ac:dyDescent="0.3"/>
    <row r="13029" customFormat="1" ht="13.5" x14ac:dyDescent="0.3"/>
    <row r="13030" customFormat="1" ht="13.5" x14ac:dyDescent="0.3"/>
    <row r="13031" customFormat="1" ht="13.5" x14ac:dyDescent="0.3"/>
    <row r="13032" customFormat="1" ht="13.5" x14ac:dyDescent="0.3"/>
    <row r="13033" customFormat="1" ht="13.5" x14ac:dyDescent="0.3"/>
    <row r="13034" customFormat="1" ht="13.5" x14ac:dyDescent="0.3"/>
    <row r="13035" customFormat="1" ht="13.5" x14ac:dyDescent="0.3"/>
    <row r="13036" customFormat="1" ht="13.5" x14ac:dyDescent="0.3"/>
    <row r="13037" customFormat="1" ht="13.5" x14ac:dyDescent="0.3"/>
    <row r="13038" customFormat="1" ht="13.5" x14ac:dyDescent="0.3"/>
    <row r="13039" customFormat="1" ht="13.5" x14ac:dyDescent="0.3"/>
    <row r="13040" customFormat="1" ht="13.5" x14ac:dyDescent="0.3"/>
    <row r="13041" customFormat="1" ht="13.5" x14ac:dyDescent="0.3"/>
    <row r="13042" customFormat="1" ht="13.5" x14ac:dyDescent="0.3"/>
    <row r="13043" customFormat="1" ht="13.5" x14ac:dyDescent="0.3"/>
    <row r="13044" customFormat="1" ht="13.5" x14ac:dyDescent="0.3"/>
    <row r="13045" customFormat="1" ht="13.5" x14ac:dyDescent="0.3"/>
    <row r="13046" customFormat="1" ht="13.5" x14ac:dyDescent="0.3"/>
    <row r="13047" customFormat="1" ht="13.5" x14ac:dyDescent="0.3"/>
    <row r="13048" customFormat="1" ht="13.5" x14ac:dyDescent="0.3"/>
    <row r="13049" customFormat="1" ht="13.5" x14ac:dyDescent="0.3"/>
    <row r="13050" customFormat="1" ht="13.5" x14ac:dyDescent="0.3"/>
    <row r="13051" customFormat="1" ht="13.5" x14ac:dyDescent="0.3"/>
    <row r="13052" customFormat="1" ht="13.5" x14ac:dyDescent="0.3"/>
    <row r="13053" customFormat="1" ht="13.5" x14ac:dyDescent="0.3"/>
    <row r="13054" customFormat="1" ht="13.5" x14ac:dyDescent="0.3"/>
    <row r="13055" customFormat="1" ht="13.5" x14ac:dyDescent="0.3"/>
    <row r="13056" customFormat="1" ht="13.5" x14ac:dyDescent="0.3"/>
    <row r="13057" customFormat="1" ht="13.5" x14ac:dyDescent="0.3"/>
    <row r="13058" customFormat="1" ht="13.5" x14ac:dyDescent="0.3"/>
    <row r="13059" customFormat="1" ht="13.5" x14ac:dyDescent="0.3"/>
    <row r="13060" customFormat="1" ht="13.5" x14ac:dyDescent="0.3"/>
    <row r="13061" customFormat="1" ht="13.5" x14ac:dyDescent="0.3"/>
    <row r="13062" customFormat="1" ht="13.5" x14ac:dyDescent="0.3"/>
    <row r="13063" customFormat="1" ht="13.5" x14ac:dyDescent="0.3"/>
    <row r="13064" customFormat="1" ht="13.5" x14ac:dyDescent="0.3"/>
    <row r="13065" customFormat="1" ht="13.5" x14ac:dyDescent="0.3"/>
    <row r="13066" customFormat="1" ht="13.5" x14ac:dyDescent="0.3"/>
    <row r="13067" customFormat="1" ht="13.5" x14ac:dyDescent="0.3"/>
    <row r="13068" customFormat="1" ht="13.5" x14ac:dyDescent="0.3"/>
    <row r="13069" customFormat="1" ht="13.5" x14ac:dyDescent="0.3"/>
    <row r="13070" customFormat="1" ht="13.5" x14ac:dyDescent="0.3"/>
    <row r="13071" customFormat="1" ht="13.5" x14ac:dyDescent="0.3"/>
    <row r="13072" customFormat="1" ht="13.5" x14ac:dyDescent="0.3"/>
    <row r="13073" customFormat="1" ht="13.5" x14ac:dyDescent="0.3"/>
    <row r="13074" customFormat="1" ht="13.5" x14ac:dyDescent="0.3"/>
    <row r="13075" customFormat="1" ht="13.5" x14ac:dyDescent="0.3"/>
    <row r="13076" customFormat="1" ht="13.5" x14ac:dyDescent="0.3"/>
    <row r="13077" customFormat="1" ht="13.5" x14ac:dyDescent="0.3"/>
    <row r="13078" customFormat="1" ht="13.5" x14ac:dyDescent="0.3"/>
    <row r="13079" customFormat="1" ht="13.5" x14ac:dyDescent="0.3"/>
    <row r="13080" customFormat="1" ht="13.5" x14ac:dyDescent="0.3"/>
    <row r="13081" customFormat="1" ht="13.5" x14ac:dyDescent="0.3"/>
    <row r="13082" customFormat="1" ht="13.5" x14ac:dyDescent="0.3"/>
    <row r="13083" customFormat="1" ht="13.5" x14ac:dyDescent="0.3"/>
    <row r="13084" customFormat="1" ht="13.5" x14ac:dyDescent="0.3"/>
    <row r="13085" customFormat="1" ht="13.5" x14ac:dyDescent="0.3"/>
    <row r="13086" customFormat="1" ht="13.5" x14ac:dyDescent="0.3"/>
    <row r="13087" customFormat="1" ht="13.5" x14ac:dyDescent="0.3"/>
    <row r="13088" customFormat="1" ht="13.5" x14ac:dyDescent="0.3"/>
    <row r="13089" customFormat="1" ht="13.5" x14ac:dyDescent="0.3"/>
    <row r="13090" customFormat="1" ht="13.5" x14ac:dyDescent="0.3"/>
    <row r="13091" customFormat="1" ht="13.5" x14ac:dyDescent="0.3"/>
    <row r="13092" customFormat="1" ht="13.5" x14ac:dyDescent="0.3"/>
    <row r="13093" customFormat="1" ht="13.5" x14ac:dyDescent="0.3"/>
    <row r="13094" customFormat="1" ht="13.5" x14ac:dyDescent="0.3"/>
    <row r="13095" customFormat="1" ht="13.5" x14ac:dyDescent="0.3"/>
    <row r="13096" customFormat="1" ht="13.5" x14ac:dyDescent="0.3"/>
    <row r="13097" customFormat="1" ht="13.5" x14ac:dyDescent="0.3"/>
    <row r="13098" customFormat="1" ht="13.5" x14ac:dyDescent="0.3"/>
    <row r="13099" customFormat="1" ht="13.5" x14ac:dyDescent="0.3"/>
    <row r="13100" customFormat="1" ht="13.5" x14ac:dyDescent="0.3"/>
    <row r="13101" customFormat="1" ht="13.5" x14ac:dyDescent="0.3"/>
    <row r="13102" customFormat="1" ht="13.5" x14ac:dyDescent="0.3"/>
    <row r="13103" customFormat="1" ht="13.5" x14ac:dyDescent="0.3"/>
    <row r="13104" customFormat="1" ht="13.5" x14ac:dyDescent="0.3"/>
    <row r="13105" customFormat="1" ht="13.5" x14ac:dyDescent="0.3"/>
    <row r="13106" customFormat="1" ht="13.5" x14ac:dyDescent="0.3"/>
    <row r="13107" customFormat="1" ht="13.5" x14ac:dyDescent="0.3"/>
    <row r="13108" customFormat="1" ht="13.5" x14ac:dyDescent="0.3"/>
    <row r="13109" customFormat="1" ht="13.5" x14ac:dyDescent="0.3"/>
    <row r="13110" customFormat="1" ht="13.5" x14ac:dyDescent="0.3"/>
    <row r="13111" customFormat="1" ht="13.5" x14ac:dyDescent="0.3"/>
    <row r="13112" customFormat="1" ht="13.5" x14ac:dyDescent="0.3"/>
    <row r="13113" customFormat="1" ht="13.5" x14ac:dyDescent="0.3"/>
    <row r="13114" customFormat="1" ht="13.5" x14ac:dyDescent="0.3"/>
    <row r="13115" customFormat="1" ht="13.5" x14ac:dyDescent="0.3"/>
    <row r="13116" customFormat="1" ht="13.5" x14ac:dyDescent="0.3"/>
    <row r="13117" customFormat="1" ht="13.5" x14ac:dyDescent="0.3"/>
    <row r="13118" customFormat="1" ht="13.5" x14ac:dyDescent="0.3"/>
    <row r="13119" customFormat="1" ht="13.5" x14ac:dyDescent="0.3"/>
    <row r="13120" customFormat="1" ht="13.5" x14ac:dyDescent="0.3"/>
    <row r="13121" customFormat="1" ht="13.5" x14ac:dyDescent="0.3"/>
    <row r="13122" customFormat="1" ht="13.5" x14ac:dyDescent="0.3"/>
    <row r="13123" customFormat="1" ht="13.5" x14ac:dyDescent="0.3"/>
    <row r="13124" customFormat="1" ht="13.5" x14ac:dyDescent="0.3"/>
    <row r="13125" customFormat="1" ht="13.5" x14ac:dyDescent="0.3"/>
    <row r="13126" customFormat="1" ht="13.5" x14ac:dyDescent="0.3"/>
    <row r="13127" customFormat="1" ht="13.5" x14ac:dyDescent="0.3"/>
    <row r="13128" customFormat="1" ht="13.5" x14ac:dyDescent="0.3"/>
    <row r="13129" customFormat="1" ht="13.5" x14ac:dyDescent="0.3"/>
    <row r="13130" customFormat="1" ht="13.5" x14ac:dyDescent="0.3"/>
    <row r="13131" customFormat="1" ht="13.5" x14ac:dyDescent="0.3"/>
    <row r="13132" customFormat="1" ht="13.5" x14ac:dyDescent="0.3"/>
    <row r="13133" customFormat="1" ht="13.5" x14ac:dyDescent="0.3"/>
    <row r="13134" customFormat="1" ht="13.5" x14ac:dyDescent="0.3"/>
    <row r="13135" customFormat="1" ht="13.5" x14ac:dyDescent="0.3"/>
    <row r="13136" customFormat="1" ht="13.5" x14ac:dyDescent="0.3"/>
    <row r="13137" customFormat="1" ht="13.5" x14ac:dyDescent="0.3"/>
    <row r="13138" customFormat="1" ht="13.5" x14ac:dyDescent="0.3"/>
    <row r="13139" customFormat="1" ht="13.5" x14ac:dyDescent="0.3"/>
    <row r="13140" customFormat="1" ht="13.5" x14ac:dyDescent="0.3"/>
    <row r="13141" customFormat="1" ht="13.5" x14ac:dyDescent="0.3"/>
    <row r="13142" customFormat="1" ht="13.5" x14ac:dyDescent="0.3"/>
    <row r="13143" customFormat="1" ht="13.5" x14ac:dyDescent="0.3"/>
    <row r="13144" customFormat="1" ht="13.5" x14ac:dyDescent="0.3"/>
    <row r="13145" customFormat="1" ht="13.5" x14ac:dyDescent="0.3"/>
    <row r="13146" customFormat="1" ht="13.5" x14ac:dyDescent="0.3"/>
    <row r="13147" customFormat="1" ht="13.5" x14ac:dyDescent="0.3"/>
    <row r="13148" customFormat="1" ht="13.5" x14ac:dyDescent="0.3"/>
    <row r="13149" customFormat="1" ht="13.5" x14ac:dyDescent="0.3"/>
    <row r="13150" customFormat="1" ht="13.5" x14ac:dyDescent="0.3"/>
    <row r="13151" customFormat="1" ht="13.5" x14ac:dyDescent="0.3"/>
    <row r="13152" customFormat="1" ht="13.5" x14ac:dyDescent="0.3"/>
    <row r="13153" customFormat="1" ht="13.5" x14ac:dyDescent="0.3"/>
    <row r="13154" customFormat="1" ht="13.5" x14ac:dyDescent="0.3"/>
    <row r="13155" customFormat="1" ht="13.5" x14ac:dyDescent="0.3"/>
    <row r="13156" customFormat="1" ht="13.5" x14ac:dyDescent="0.3"/>
    <row r="13157" customFormat="1" ht="13.5" x14ac:dyDescent="0.3"/>
    <row r="13158" customFormat="1" ht="13.5" x14ac:dyDescent="0.3"/>
    <row r="13159" customFormat="1" ht="13.5" x14ac:dyDescent="0.3"/>
    <row r="13160" customFormat="1" ht="13.5" x14ac:dyDescent="0.3"/>
    <row r="13161" customFormat="1" ht="13.5" x14ac:dyDescent="0.3"/>
    <row r="13162" customFormat="1" ht="13.5" x14ac:dyDescent="0.3"/>
    <row r="13163" customFormat="1" ht="13.5" x14ac:dyDescent="0.3"/>
    <row r="13164" customFormat="1" ht="13.5" x14ac:dyDescent="0.3"/>
    <row r="13165" customFormat="1" ht="13.5" x14ac:dyDescent="0.3"/>
    <row r="13166" customFormat="1" ht="13.5" x14ac:dyDescent="0.3"/>
    <row r="13167" customFormat="1" ht="13.5" x14ac:dyDescent="0.3"/>
    <row r="13168" customFormat="1" ht="13.5" x14ac:dyDescent="0.3"/>
    <row r="13169" customFormat="1" ht="13.5" x14ac:dyDescent="0.3"/>
    <row r="13170" customFormat="1" ht="13.5" x14ac:dyDescent="0.3"/>
    <row r="13171" customFormat="1" ht="13.5" x14ac:dyDescent="0.3"/>
    <row r="13172" customFormat="1" ht="13.5" x14ac:dyDescent="0.3"/>
    <row r="13173" customFormat="1" ht="13.5" x14ac:dyDescent="0.3"/>
    <row r="13174" customFormat="1" ht="13.5" x14ac:dyDescent="0.3"/>
    <row r="13175" customFormat="1" ht="13.5" x14ac:dyDescent="0.3"/>
    <row r="13176" customFormat="1" ht="13.5" x14ac:dyDescent="0.3"/>
    <row r="13177" customFormat="1" ht="13.5" x14ac:dyDescent="0.3"/>
    <row r="13178" customFormat="1" ht="13.5" x14ac:dyDescent="0.3"/>
    <row r="13179" customFormat="1" ht="13.5" x14ac:dyDescent="0.3"/>
    <row r="13180" customFormat="1" ht="13.5" x14ac:dyDescent="0.3"/>
    <row r="13181" customFormat="1" ht="13.5" x14ac:dyDescent="0.3"/>
    <row r="13182" customFormat="1" ht="13.5" x14ac:dyDescent="0.3"/>
    <row r="13183" customFormat="1" ht="13.5" x14ac:dyDescent="0.3"/>
    <row r="13184" customFormat="1" ht="13.5" x14ac:dyDescent="0.3"/>
    <row r="13185" customFormat="1" ht="13.5" x14ac:dyDescent="0.3"/>
    <row r="13186" customFormat="1" ht="13.5" x14ac:dyDescent="0.3"/>
    <row r="13187" customFormat="1" ht="13.5" x14ac:dyDescent="0.3"/>
    <row r="13188" customFormat="1" ht="13.5" x14ac:dyDescent="0.3"/>
    <row r="13189" customFormat="1" ht="13.5" x14ac:dyDescent="0.3"/>
    <row r="13190" customFormat="1" ht="13.5" x14ac:dyDescent="0.3"/>
    <row r="13191" customFormat="1" ht="13.5" x14ac:dyDescent="0.3"/>
    <row r="13192" customFormat="1" ht="13.5" x14ac:dyDescent="0.3"/>
    <row r="13193" customFormat="1" ht="13.5" x14ac:dyDescent="0.3"/>
    <row r="13194" customFormat="1" ht="13.5" x14ac:dyDescent="0.3"/>
    <row r="13195" customFormat="1" ht="13.5" x14ac:dyDescent="0.3"/>
    <row r="13196" customFormat="1" ht="13.5" x14ac:dyDescent="0.3"/>
    <row r="13197" customFormat="1" ht="13.5" x14ac:dyDescent="0.3"/>
    <row r="13198" customFormat="1" ht="13.5" x14ac:dyDescent="0.3"/>
    <row r="13199" customFormat="1" ht="13.5" x14ac:dyDescent="0.3"/>
    <row r="13200" customFormat="1" ht="13.5" x14ac:dyDescent="0.3"/>
    <row r="13201" customFormat="1" ht="13.5" x14ac:dyDescent="0.3"/>
    <row r="13202" customFormat="1" ht="13.5" x14ac:dyDescent="0.3"/>
    <row r="13203" customFormat="1" ht="13.5" x14ac:dyDescent="0.3"/>
    <row r="13204" customFormat="1" ht="13.5" x14ac:dyDescent="0.3"/>
    <row r="13205" customFormat="1" ht="13.5" x14ac:dyDescent="0.3"/>
    <row r="13206" customFormat="1" ht="13.5" x14ac:dyDescent="0.3"/>
    <row r="13207" customFormat="1" ht="13.5" x14ac:dyDescent="0.3"/>
    <row r="13208" customFormat="1" ht="13.5" x14ac:dyDescent="0.3"/>
    <row r="13209" customFormat="1" ht="13.5" x14ac:dyDescent="0.3"/>
    <row r="13210" customFormat="1" ht="13.5" x14ac:dyDescent="0.3"/>
    <row r="13211" customFormat="1" ht="13.5" x14ac:dyDescent="0.3"/>
    <row r="13212" customFormat="1" ht="13.5" x14ac:dyDescent="0.3"/>
    <row r="13213" customFormat="1" ht="13.5" x14ac:dyDescent="0.3"/>
    <row r="13214" customFormat="1" ht="13.5" x14ac:dyDescent="0.3"/>
    <row r="13215" customFormat="1" ht="13.5" x14ac:dyDescent="0.3"/>
    <row r="13216" customFormat="1" ht="13.5" x14ac:dyDescent="0.3"/>
    <row r="13217" customFormat="1" ht="13.5" x14ac:dyDescent="0.3"/>
    <row r="13218" customFormat="1" ht="13.5" x14ac:dyDescent="0.3"/>
    <row r="13219" customFormat="1" ht="13.5" x14ac:dyDescent="0.3"/>
    <row r="13220" customFormat="1" ht="13.5" x14ac:dyDescent="0.3"/>
    <row r="13221" customFormat="1" ht="13.5" x14ac:dyDescent="0.3"/>
    <row r="13222" customFormat="1" ht="13.5" x14ac:dyDescent="0.3"/>
    <row r="13223" customFormat="1" ht="13.5" x14ac:dyDescent="0.3"/>
    <row r="13224" customFormat="1" ht="13.5" x14ac:dyDescent="0.3"/>
    <row r="13225" customFormat="1" ht="13.5" x14ac:dyDescent="0.3"/>
    <row r="13226" customFormat="1" ht="13.5" x14ac:dyDescent="0.3"/>
    <row r="13227" customFormat="1" ht="13.5" x14ac:dyDescent="0.3"/>
    <row r="13228" customFormat="1" ht="13.5" x14ac:dyDescent="0.3"/>
    <row r="13229" customFormat="1" ht="13.5" x14ac:dyDescent="0.3"/>
    <row r="13230" customFormat="1" ht="13.5" x14ac:dyDescent="0.3"/>
    <row r="13231" customFormat="1" ht="13.5" x14ac:dyDescent="0.3"/>
    <row r="13232" customFormat="1" ht="13.5" x14ac:dyDescent="0.3"/>
    <row r="13233" customFormat="1" ht="13.5" x14ac:dyDescent="0.3"/>
    <row r="13234" customFormat="1" ht="13.5" x14ac:dyDescent="0.3"/>
    <row r="13235" customFormat="1" ht="13.5" x14ac:dyDescent="0.3"/>
    <row r="13236" customFormat="1" ht="13.5" x14ac:dyDescent="0.3"/>
    <row r="13237" customFormat="1" ht="13.5" x14ac:dyDescent="0.3"/>
    <row r="13238" customFormat="1" ht="13.5" x14ac:dyDescent="0.3"/>
    <row r="13239" customFormat="1" ht="13.5" x14ac:dyDescent="0.3"/>
    <row r="13240" customFormat="1" ht="13.5" x14ac:dyDescent="0.3"/>
    <row r="13241" customFormat="1" ht="13.5" x14ac:dyDescent="0.3"/>
    <row r="13242" customFormat="1" ht="13.5" x14ac:dyDescent="0.3"/>
    <row r="13243" customFormat="1" ht="13.5" x14ac:dyDescent="0.3"/>
    <row r="13244" customFormat="1" ht="13.5" x14ac:dyDescent="0.3"/>
    <row r="13245" customFormat="1" ht="13.5" x14ac:dyDescent="0.3"/>
    <row r="13246" customFormat="1" ht="13.5" x14ac:dyDescent="0.3"/>
    <row r="13247" customFormat="1" ht="13.5" x14ac:dyDescent="0.3"/>
    <row r="13248" customFormat="1" ht="13.5" x14ac:dyDescent="0.3"/>
    <row r="13249" customFormat="1" ht="13.5" x14ac:dyDescent="0.3"/>
    <row r="13250" customFormat="1" ht="13.5" x14ac:dyDescent="0.3"/>
    <row r="13251" customFormat="1" ht="13.5" x14ac:dyDescent="0.3"/>
    <row r="13252" customFormat="1" ht="13.5" x14ac:dyDescent="0.3"/>
    <row r="13253" customFormat="1" ht="13.5" x14ac:dyDescent="0.3"/>
    <row r="13254" customFormat="1" ht="13.5" x14ac:dyDescent="0.3"/>
    <row r="13255" customFormat="1" ht="13.5" x14ac:dyDescent="0.3"/>
    <row r="13256" customFormat="1" ht="13.5" x14ac:dyDescent="0.3"/>
    <row r="13257" customFormat="1" ht="13.5" x14ac:dyDescent="0.3"/>
    <row r="13258" customFormat="1" ht="13.5" x14ac:dyDescent="0.3"/>
    <row r="13259" customFormat="1" ht="13.5" x14ac:dyDescent="0.3"/>
    <row r="13260" customFormat="1" ht="13.5" x14ac:dyDescent="0.3"/>
    <row r="13261" customFormat="1" ht="13.5" x14ac:dyDescent="0.3"/>
    <row r="13262" customFormat="1" ht="13.5" x14ac:dyDescent="0.3"/>
    <row r="13263" customFormat="1" ht="13.5" x14ac:dyDescent="0.3"/>
    <row r="13264" customFormat="1" ht="13.5" x14ac:dyDescent="0.3"/>
    <row r="13265" customFormat="1" ht="13.5" x14ac:dyDescent="0.3"/>
    <row r="13266" customFormat="1" ht="13.5" x14ac:dyDescent="0.3"/>
    <row r="13267" customFormat="1" ht="13.5" x14ac:dyDescent="0.3"/>
    <row r="13268" customFormat="1" ht="13.5" x14ac:dyDescent="0.3"/>
    <row r="13269" customFormat="1" ht="13.5" x14ac:dyDescent="0.3"/>
    <row r="13270" customFormat="1" ht="13.5" x14ac:dyDescent="0.3"/>
    <row r="13271" customFormat="1" ht="13.5" x14ac:dyDescent="0.3"/>
    <row r="13272" customFormat="1" ht="13.5" x14ac:dyDescent="0.3"/>
    <row r="13273" customFormat="1" ht="13.5" x14ac:dyDescent="0.3"/>
    <row r="13274" customFormat="1" ht="13.5" x14ac:dyDescent="0.3"/>
    <row r="13275" customFormat="1" ht="13.5" x14ac:dyDescent="0.3"/>
    <row r="13276" customFormat="1" ht="13.5" x14ac:dyDescent="0.3"/>
    <row r="13277" customFormat="1" ht="13.5" x14ac:dyDescent="0.3"/>
    <row r="13278" customFormat="1" ht="13.5" x14ac:dyDescent="0.3"/>
    <row r="13279" customFormat="1" ht="13.5" x14ac:dyDescent="0.3"/>
    <row r="13280" customFormat="1" ht="13.5" x14ac:dyDescent="0.3"/>
    <row r="13281" customFormat="1" ht="13.5" x14ac:dyDescent="0.3"/>
    <row r="13282" customFormat="1" ht="13.5" x14ac:dyDescent="0.3"/>
    <row r="13283" customFormat="1" ht="13.5" x14ac:dyDescent="0.3"/>
    <row r="13284" customFormat="1" ht="13.5" x14ac:dyDescent="0.3"/>
    <row r="13285" customFormat="1" ht="13.5" x14ac:dyDescent="0.3"/>
    <row r="13286" customFormat="1" ht="13.5" x14ac:dyDescent="0.3"/>
    <row r="13287" customFormat="1" ht="13.5" x14ac:dyDescent="0.3"/>
    <row r="13288" customFormat="1" ht="13.5" x14ac:dyDescent="0.3"/>
    <row r="13289" customFormat="1" ht="13.5" x14ac:dyDescent="0.3"/>
    <row r="13290" customFormat="1" ht="13.5" x14ac:dyDescent="0.3"/>
    <row r="13291" customFormat="1" ht="13.5" x14ac:dyDescent="0.3"/>
    <row r="13292" customFormat="1" ht="13.5" x14ac:dyDescent="0.3"/>
    <row r="13293" customFormat="1" ht="13.5" x14ac:dyDescent="0.3"/>
    <row r="13294" customFormat="1" ht="13.5" x14ac:dyDescent="0.3"/>
    <row r="13295" customFormat="1" ht="13.5" x14ac:dyDescent="0.3"/>
    <row r="13296" customFormat="1" ht="13.5" x14ac:dyDescent="0.3"/>
    <row r="13297" customFormat="1" ht="13.5" x14ac:dyDescent="0.3"/>
    <row r="13298" customFormat="1" ht="13.5" x14ac:dyDescent="0.3"/>
    <row r="13299" customFormat="1" ht="13.5" x14ac:dyDescent="0.3"/>
    <row r="13300" customFormat="1" ht="13.5" x14ac:dyDescent="0.3"/>
    <row r="13301" customFormat="1" ht="13.5" x14ac:dyDescent="0.3"/>
    <row r="13302" customFormat="1" ht="13.5" x14ac:dyDescent="0.3"/>
    <row r="13303" customFormat="1" ht="13.5" x14ac:dyDescent="0.3"/>
    <row r="13304" customFormat="1" ht="13.5" x14ac:dyDescent="0.3"/>
    <row r="13305" customFormat="1" ht="13.5" x14ac:dyDescent="0.3"/>
    <row r="13306" customFormat="1" ht="13.5" x14ac:dyDescent="0.3"/>
    <row r="13307" customFormat="1" ht="13.5" x14ac:dyDescent="0.3"/>
    <row r="13308" customFormat="1" ht="13.5" x14ac:dyDescent="0.3"/>
    <row r="13309" customFormat="1" ht="13.5" x14ac:dyDescent="0.3"/>
    <row r="13310" customFormat="1" ht="13.5" x14ac:dyDescent="0.3"/>
    <row r="13311" customFormat="1" ht="13.5" x14ac:dyDescent="0.3"/>
    <row r="13312" customFormat="1" ht="13.5" x14ac:dyDescent="0.3"/>
    <row r="13313" customFormat="1" ht="13.5" x14ac:dyDescent="0.3"/>
    <row r="13314" customFormat="1" ht="13.5" x14ac:dyDescent="0.3"/>
    <row r="13315" customFormat="1" ht="13.5" x14ac:dyDescent="0.3"/>
    <row r="13316" customFormat="1" ht="13.5" x14ac:dyDescent="0.3"/>
    <row r="13317" customFormat="1" ht="13.5" x14ac:dyDescent="0.3"/>
    <row r="13318" customFormat="1" ht="13.5" x14ac:dyDescent="0.3"/>
    <row r="13319" customFormat="1" ht="13.5" x14ac:dyDescent="0.3"/>
    <row r="13320" customFormat="1" ht="13.5" x14ac:dyDescent="0.3"/>
    <row r="13321" customFormat="1" ht="13.5" x14ac:dyDescent="0.3"/>
    <row r="13322" customFormat="1" ht="13.5" x14ac:dyDescent="0.3"/>
    <row r="13323" customFormat="1" ht="13.5" x14ac:dyDescent="0.3"/>
    <row r="13324" customFormat="1" ht="13.5" x14ac:dyDescent="0.3"/>
    <row r="13325" customFormat="1" ht="13.5" x14ac:dyDescent="0.3"/>
    <row r="13326" customFormat="1" ht="13.5" x14ac:dyDescent="0.3"/>
    <row r="13327" customFormat="1" ht="13.5" x14ac:dyDescent="0.3"/>
    <row r="13328" customFormat="1" ht="13.5" x14ac:dyDescent="0.3"/>
    <row r="13329" customFormat="1" ht="13.5" x14ac:dyDescent="0.3"/>
    <row r="13330" customFormat="1" ht="13.5" x14ac:dyDescent="0.3"/>
    <row r="13331" customFormat="1" ht="13.5" x14ac:dyDescent="0.3"/>
    <row r="13332" customFormat="1" ht="13.5" x14ac:dyDescent="0.3"/>
    <row r="13333" customFormat="1" ht="13.5" x14ac:dyDescent="0.3"/>
    <row r="13334" customFormat="1" ht="13.5" x14ac:dyDescent="0.3"/>
    <row r="13335" customFormat="1" ht="13.5" x14ac:dyDescent="0.3"/>
    <row r="13336" customFormat="1" ht="13.5" x14ac:dyDescent="0.3"/>
    <row r="13337" customFormat="1" ht="13.5" x14ac:dyDescent="0.3"/>
    <row r="13338" customFormat="1" ht="13.5" x14ac:dyDescent="0.3"/>
    <row r="13339" customFormat="1" ht="13.5" x14ac:dyDescent="0.3"/>
    <row r="13340" customFormat="1" ht="13.5" x14ac:dyDescent="0.3"/>
    <row r="13341" customFormat="1" ht="13.5" x14ac:dyDescent="0.3"/>
    <row r="13342" customFormat="1" ht="13.5" x14ac:dyDescent="0.3"/>
    <row r="13343" customFormat="1" ht="13.5" x14ac:dyDescent="0.3"/>
    <row r="13344" customFormat="1" ht="13.5" x14ac:dyDescent="0.3"/>
    <row r="13345" customFormat="1" ht="13.5" x14ac:dyDescent="0.3"/>
    <row r="13346" customFormat="1" ht="13.5" x14ac:dyDescent="0.3"/>
    <row r="13347" customFormat="1" ht="13.5" x14ac:dyDescent="0.3"/>
    <row r="13348" customFormat="1" ht="13.5" x14ac:dyDescent="0.3"/>
    <row r="13349" customFormat="1" ht="13.5" x14ac:dyDescent="0.3"/>
    <row r="13350" customFormat="1" ht="13.5" x14ac:dyDescent="0.3"/>
    <row r="13351" customFormat="1" ht="13.5" x14ac:dyDescent="0.3"/>
    <row r="13352" customFormat="1" ht="13.5" x14ac:dyDescent="0.3"/>
    <row r="13353" customFormat="1" ht="13.5" x14ac:dyDescent="0.3"/>
    <row r="13354" customFormat="1" ht="13.5" x14ac:dyDescent="0.3"/>
    <row r="13355" customFormat="1" ht="13.5" x14ac:dyDescent="0.3"/>
    <row r="13356" customFormat="1" ht="13.5" x14ac:dyDescent="0.3"/>
    <row r="13357" customFormat="1" ht="13.5" x14ac:dyDescent="0.3"/>
    <row r="13358" customFormat="1" ht="13.5" x14ac:dyDescent="0.3"/>
    <row r="13359" customFormat="1" ht="13.5" x14ac:dyDescent="0.3"/>
    <row r="13360" customFormat="1" ht="13.5" x14ac:dyDescent="0.3"/>
    <row r="13361" customFormat="1" ht="13.5" x14ac:dyDescent="0.3"/>
    <row r="13362" customFormat="1" ht="13.5" x14ac:dyDescent="0.3"/>
    <row r="13363" customFormat="1" ht="13.5" x14ac:dyDescent="0.3"/>
    <row r="13364" customFormat="1" ht="13.5" x14ac:dyDescent="0.3"/>
    <row r="13365" customFormat="1" ht="13.5" x14ac:dyDescent="0.3"/>
    <row r="13366" customFormat="1" ht="13.5" x14ac:dyDescent="0.3"/>
    <row r="13367" customFormat="1" ht="13.5" x14ac:dyDescent="0.3"/>
    <row r="13368" customFormat="1" ht="13.5" x14ac:dyDescent="0.3"/>
    <row r="13369" customFormat="1" ht="13.5" x14ac:dyDescent="0.3"/>
    <row r="13370" customFormat="1" ht="13.5" x14ac:dyDescent="0.3"/>
    <row r="13371" customFormat="1" ht="13.5" x14ac:dyDescent="0.3"/>
    <row r="13372" customFormat="1" ht="13.5" x14ac:dyDescent="0.3"/>
    <row r="13373" customFormat="1" ht="13.5" x14ac:dyDescent="0.3"/>
    <row r="13374" customFormat="1" ht="13.5" x14ac:dyDescent="0.3"/>
    <row r="13375" customFormat="1" ht="13.5" x14ac:dyDescent="0.3"/>
    <row r="13376" customFormat="1" ht="13.5" x14ac:dyDescent="0.3"/>
    <row r="13377" customFormat="1" ht="13.5" x14ac:dyDescent="0.3"/>
    <row r="13378" customFormat="1" ht="13.5" x14ac:dyDescent="0.3"/>
    <row r="13379" customFormat="1" ht="13.5" x14ac:dyDescent="0.3"/>
    <row r="13380" customFormat="1" ht="13.5" x14ac:dyDescent="0.3"/>
    <row r="13381" customFormat="1" ht="13.5" x14ac:dyDescent="0.3"/>
    <row r="13382" customFormat="1" ht="13.5" x14ac:dyDescent="0.3"/>
    <row r="13383" customFormat="1" ht="13.5" x14ac:dyDescent="0.3"/>
    <row r="13384" customFormat="1" ht="13.5" x14ac:dyDescent="0.3"/>
    <row r="13385" customFormat="1" ht="13.5" x14ac:dyDescent="0.3"/>
    <row r="13386" customFormat="1" ht="13.5" x14ac:dyDescent="0.3"/>
    <row r="13387" customFormat="1" ht="13.5" x14ac:dyDescent="0.3"/>
    <row r="13388" customFormat="1" ht="13.5" x14ac:dyDescent="0.3"/>
    <row r="13389" customFormat="1" ht="13.5" x14ac:dyDescent="0.3"/>
    <row r="13390" customFormat="1" ht="13.5" x14ac:dyDescent="0.3"/>
    <row r="13391" customFormat="1" ht="13.5" x14ac:dyDescent="0.3"/>
    <row r="13392" customFormat="1" ht="13.5" x14ac:dyDescent="0.3"/>
    <row r="13393" customFormat="1" ht="13.5" x14ac:dyDescent="0.3"/>
    <row r="13394" customFormat="1" ht="13.5" x14ac:dyDescent="0.3"/>
    <row r="13395" customFormat="1" ht="13.5" x14ac:dyDescent="0.3"/>
    <row r="13396" customFormat="1" ht="13.5" x14ac:dyDescent="0.3"/>
    <row r="13397" customFormat="1" ht="13.5" x14ac:dyDescent="0.3"/>
    <row r="13398" customFormat="1" ht="13.5" x14ac:dyDescent="0.3"/>
    <row r="13399" customFormat="1" ht="13.5" x14ac:dyDescent="0.3"/>
    <row r="13400" customFormat="1" ht="13.5" x14ac:dyDescent="0.3"/>
    <row r="13401" customFormat="1" ht="13.5" x14ac:dyDescent="0.3"/>
    <row r="13402" customFormat="1" ht="13.5" x14ac:dyDescent="0.3"/>
    <row r="13403" customFormat="1" ht="13.5" x14ac:dyDescent="0.3"/>
    <row r="13404" customFormat="1" ht="13.5" x14ac:dyDescent="0.3"/>
    <row r="13405" customFormat="1" ht="13.5" x14ac:dyDescent="0.3"/>
    <row r="13406" customFormat="1" ht="13.5" x14ac:dyDescent="0.3"/>
    <row r="13407" customFormat="1" ht="13.5" x14ac:dyDescent="0.3"/>
    <row r="13408" customFormat="1" ht="13.5" x14ac:dyDescent="0.3"/>
    <row r="13409" customFormat="1" ht="13.5" x14ac:dyDescent="0.3"/>
    <row r="13410" customFormat="1" ht="13.5" x14ac:dyDescent="0.3"/>
    <row r="13411" customFormat="1" ht="13.5" x14ac:dyDescent="0.3"/>
    <row r="13412" customFormat="1" ht="13.5" x14ac:dyDescent="0.3"/>
    <row r="13413" customFormat="1" ht="13.5" x14ac:dyDescent="0.3"/>
    <row r="13414" customFormat="1" ht="13.5" x14ac:dyDescent="0.3"/>
    <row r="13415" customFormat="1" ht="13.5" x14ac:dyDescent="0.3"/>
    <row r="13416" customFormat="1" ht="13.5" x14ac:dyDescent="0.3"/>
    <row r="13417" customFormat="1" ht="13.5" x14ac:dyDescent="0.3"/>
    <row r="13418" customFormat="1" ht="13.5" x14ac:dyDescent="0.3"/>
    <row r="13419" customFormat="1" ht="13.5" x14ac:dyDescent="0.3"/>
    <row r="13420" customFormat="1" ht="13.5" x14ac:dyDescent="0.3"/>
    <row r="13421" customFormat="1" ht="13.5" x14ac:dyDescent="0.3"/>
    <row r="13422" customFormat="1" ht="13.5" x14ac:dyDescent="0.3"/>
    <row r="13423" customFormat="1" ht="13.5" x14ac:dyDescent="0.3"/>
    <row r="13424" customFormat="1" ht="13.5" x14ac:dyDescent="0.3"/>
    <row r="13425" customFormat="1" ht="13.5" x14ac:dyDescent="0.3"/>
    <row r="13426" customFormat="1" ht="13.5" x14ac:dyDescent="0.3"/>
    <row r="13427" customFormat="1" ht="13.5" x14ac:dyDescent="0.3"/>
    <row r="13428" customFormat="1" ht="13.5" x14ac:dyDescent="0.3"/>
    <row r="13429" customFormat="1" ht="13.5" x14ac:dyDescent="0.3"/>
    <row r="13430" customFormat="1" ht="13.5" x14ac:dyDescent="0.3"/>
    <row r="13431" customFormat="1" ht="13.5" x14ac:dyDescent="0.3"/>
    <row r="13432" customFormat="1" ht="13.5" x14ac:dyDescent="0.3"/>
    <row r="13433" customFormat="1" ht="13.5" x14ac:dyDescent="0.3"/>
    <row r="13434" customFormat="1" ht="13.5" x14ac:dyDescent="0.3"/>
    <row r="13435" customFormat="1" ht="13.5" x14ac:dyDescent="0.3"/>
    <row r="13436" customFormat="1" ht="13.5" x14ac:dyDescent="0.3"/>
    <row r="13437" customFormat="1" ht="13.5" x14ac:dyDescent="0.3"/>
    <row r="13438" customFormat="1" ht="13.5" x14ac:dyDescent="0.3"/>
    <row r="13439" customFormat="1" ht="13.5" x14ac:dyDescent="0.3"/>
    <row r="13440" customFormat="1" ht="13.5" x14ac:dyDescent="0.3"/>
    <row r="13441" customFormat="1" ht="13.5" x14ac:dyDescent="0.3"/>
    <row r="13442" customFormat="1" ht="13.5" x14ac:dyDescent="0.3"/>
    <row r="13443" customFormat="1" ht="13.5" x14ac:dyDescent="0.3"/>
    <row r="13444" customFormat="1" ht="13.5" x14ac:dyDescent="0.3"/>
    <row r="13445" customFormat="1" ht="13.5" x14ac:dyDescent="0.3"/>
    <row r="13446" customFormat="1" ht="13.5" x14ac:dyDescent="0.3"/>
    <row r="13447" customFormat="1" ht="13.5" x14ac:dyDescent="0.3"/>
    <row r="13448" customFormat="1" ht="13.5" x14ac:dyDescent="0.3"/>
    <row r="13449" customFormat="1" ht="13.5" x14ac:dyDescent="0.3"/>
    <row r="13450" customFormat="1" ht="13.5" x14ac:dyDescent="0.3"/>
    <row r="13451" customFormat="1" ht="13.5" x14ac:dyDescent="0.3"/>
    <row r="13452" customFormat="1" ht="13.5" x14ac:dyDescent="0.3"/>
    <row r="13453" customFormat="1" ht="13.5" x14ac:dyDescent="0.3"/>
    <row r="13454" customFormat="1" ht="13.5" x14ac:dyDescent="0.3"/>
    <row r="13455" customFormat="1" ht="13.5" x14ac:dyDescent="0.3"/>
    <row r="13456" customFormat="1" ht="13.5" x14ac:dyDescent="0.3"/>
    <row r="13457" customFormat="1" ht="13.5" x14ac:dyDescent="0.3"/>
    <row r="13458" customFormat="1" ht="13.5" x14ac:dyDescent="0.3"/>
    <row r="13459" customFormat="1" ht="13.5" x14ac:dyDescent="0.3"/>
    <row r="13460" customFormat="1" ht="13.5" x14ac:dyDescent="0.3"/>
    <row r="13461" customFormat="1" ht="13.5" x14ac:dyDescent="0.3"/>
    <row r="13462" customFormat="1" ht="13.5" x14ac:dyDescent="0.3"/>
    <row r="13463" customFormat="1" ht="13.5" x14ac:dyDescent="0.3"/>
    <row r="13464" customFormat="1" ht="13.5" x14ac:dyDescent="0.3"/>
    <row r="13465" customFormat="1" ht="13.5" x14ac:dyDescent="0.3"/>
    <row r="13466" customFormat="1" ht="13.5" x14ac:dyDescent="0.3"/>
    <row r="13467" customFormat="1" ht="13.5" x14ac:dyDescent="0.3"/>
    <row r="13468" customFormat="1" ht="13.5" x14ac:dyDescent="0.3"/>
    <row r="13469" customFormat="1" ht="13.5" x14ac:dyDescent="0.3"/>
    <row r="13470" customFormat="1" ht="13.5" x14ac:dyDescent="0.3"/>
    <row r="13471" customFormat="1" ht="13.5" x14ac:dyDescent="0.3"/>
    <row r="13472" customFormat="1" ht="13.5" x14ac:dyDescent="0.3"/>
    <row r="13473" customFormat="1" ht="13.5" x14ac:dyDescent="0.3"/>
    <row r="13474" customFormat="1" ht="13.5" x14ac:dyDescent="0.3"/>
    <row r="13475" customFormat="1" ht="13.5" x14ac:dyDescent="0.3"/>
    <row r="13476" customFormat="1" ht="13.5" x14ac:dyDescent="0.3"/>
    <row r="13477" customFormat="1" ht="13.5" x14ac:dyDescent="0.3"/>
    <row r="13478" customFormat="1" ht="13.5" x14ac:dyDescent="0.3"/>
    <row r="13479" customFormat="1" ht="13.5" x14ac:dyDescent="0.3"/>
    <row r="13480" customFormat="1" ht="13.5" x14ac:dyDescent="0.3"/>
    <row r="13481" customFormat="1" ht="13.5" x14ac:dyDescent="0.3"/>
    <row r="13482" customFormat="1" ht="13.5" x14ac:dyDescent="0.3"/>
    <row r="13483" customFormat="1" ht="13.5" x14ac:dyDescent="0.3"/>
    <row r="13484" customFormat="1" ht="13.5" x14ac:dyDescent="0.3"/>
    <row r="13485" customFormat="1" ht="13.5" x14ac:dyDescent="0.3"/>
    <row r="13486" customFormat="1" ht="13.5" x14ac:dyDescent="0.3"/>
    <row r="13487" customFormat="1" ht="13.5" x14ac:dyDescent="0.3"/>
    <row r="13488" customFormat="1" ht="13.5" x14ac:dyDescent="0.3"/>
    <row r="13489" customFormat="1" ht="13.5" x14ac:dyDescent="0.3"/>
    <row r="13490" customFormat="1" ht="13.5" x14ac:dyDescent="0.3"/>
    <row r="13491" customFormat="1" ht="13.5" x14ac:dyDescent="0.3"/>
    <row r="13492" customFormat="1" ht="13.5" x14ac:dyDescent="0.3"/>
    <row r="13493" customFormat="1" ht="13.5" x14ac:dyDescent="0.3"/>
    <row r="13494" customFormat="1" ht="13.5" x14ac:dyDescent="0.3"/>
    <row r="13495" customFormat="1" ht="13.5" x14ac:dyDescent="0.3"/>
    <row r="13496" customFormat="1" ht="13.5" x14ac:dyDescent="0.3"/>
    <row r="13497" customFormat="1" ht="13.5" x14ac:dyDescent="0.3"/>
    <row r="13498" customFormat="1" ht="13.5" x14ac:dyDescent="0.3"/>
    <row r="13499" customFormat="1" ht="13.5" x14ac:dyDescent="0.3"/>
    <row r="13500" customFormat="1" ht="13.5" x14ac:dyDescent="0.3"/>
    <row r="13501" customFormat="1" ht="13.5" x14ac:dyDescent="0.3"/>
    <row r="13502" customFormat="1" ht="13.5" x14ac:dyDescent="0.3"/>
    <row r="13503" customFormat="1" ht="13.5" x14ac:dyDescent="0.3"/>
    <row r="13504" customFormat="1" ht="13.5" x14ac:dyDescent="0.3"/>
    <row r="13505" customFormat="1" ht="13.5" x14ac:dyDescent="0.3"/>
    <row r="13506" customFormat="1" ht="13.5" x14ac:dyDescent="0.3"/>
    <row r="13507" customFormat="1" ht="13.5" x14ac:dyDescent="0.3"/>
    <row r="13508" customFormat="1" ht="13.5" x14ac:dyDescent="0.3"/>
    <row r="13509" customFormat="1" ht="13.5" x14ac:dyDescent="0.3"/>
    <row r="13510" customFormat="1" ht="13.5" x14ac:dyDescent="0.3"/>
    <row r="13511" customFormat="1" ht="13.5" x14ac:dyDescent="0.3"/>
    <row r="13512" customFormat="1" ht="13.5" x14ac:dyDescent="0.3"/>
    <row r="13513" customFormat="1" ht="13.5" x14ac:dyDescent="0.3"/>
    <row r="13514" customFormat="1" ht="13.5" x14ac:dyDescent="0.3"/>
    <row r="13515" customFormat="1" ht="13.5" x14ac:dyDescent="0.3"/>
    <row r="13516" customFormat="1" ht="13.5" x14ac:dyDescent="0.3"/>
    <row r="13517" customFormat="1" ht="13.5" x14ac:dyDescent="0.3"/>
    <row r="13518" customFormat="1" ht="13.5" x14ac:dyDescent="0.3"/>
    <row r="13519" customFormat="1" ht="13.5" x14ac:dyDescent="0.3"/>
    <row r="13520" customFormat="1" ht="13.5" x14ac:dyDescent="0.3"/>
    <row r="13521" customFormat="1" ht="13.5" x14ac:dyDescent="0.3"/>
    <row r="13522" customFormat="1" ht="13.5" x14ac:dyDescent="0.3"/>
    <row r="13523" customFormat="1" ht="13.5" x14ac:dyDescent="0.3"/>
    <row r="13524" customFormat="1" ht="13.5" x14ac:dyDescent="0.3"/>
    <row r="13525" customFormat="1" ht="13.5" x14ac:dyDescent="0.3"/>
    <row r="13526" customFormat="1" ht="13.5" x14ac:dyDescent="0.3"/>
    <row r="13527" customFormat="1" ht="13.5" x14ac:dyDescent="0.3"/>
    <row r="13528" customFormat="1" ht="13.5" x14ac:dyDescent="0.3"/>
    <row r="13529" customFormat="1" ht="13.5" x14ac:dyDescent="0.3"/>
    <row r="13530" customFormat="1" ht="13.5" x14ac:dyDescent="0.3"/>
    <row r="13531" customFormat="1" ht="13.5" x14ac:dyDescent="0.3"/>
    <row r="13532" customFormat="1" ht="13.5" x14ac:dyDescent="0.3"/>
    <row r="13533" customFormat="1" ht="13.5" x14ac:dyDescent="0.3"/>
    <row r="13534" customFormat="1" ht="13.5" x14ac:dyDescent="0.3"/>
    <row r="13535" customFormat="1" ht="13.5" x14ac:dyDescent="0.3"/>
    <row r="13536" customFormat="1" ht="13.5" x14ac:dyDescent="0.3"/>
    <row r="13537" customFormat="1" ht="13.5" x14ac:dyDescent="0.3"/>
    <row r="13538" customFormat="1" ht="13.5" x14ac:dyDescent="0.3"/>
    <row r="13539" customFormat="1" ht="13.5" x14ac:dyDescent="0.3"/>
    <row r="13540" customFormat="1" ht="13.5" x14ac:dyDescent="0.3"/>
    <row r="13541" customFormat="1" ht="13.5" x14ac:dyDescent="0.3"/>
    <row r="13542" customFormat="1" ht="13.5" x14ac:dyDescent="0.3"/>
    <row r="13543" customFormat="1" ht="13.5" x14ac:dyDescent="0.3"/>
    <row r="13544" customFormat="1" ht="13.5" x14ac:dyDescent="0.3"/>
    <row r="13545" customFormat="1" ht="13.5" x14ac:dyDescent="0.3"/>
    <row r="13546" customFormat="1" ht="13.5" x14ac:dyDescent="0.3"/>
    <row r="13547" customFormat="1" ht="13.5" x14ac:dyDescent="0.3"/>
    <row r="13548" customFormat="1" ht="13.5" x14ac:dyDescent="0.3"/>
    <row r="13549" customFormat="1" ht="13.5" x14ac:dyDescent="0.3"/>
    <row r="13550" customFormat="1" ht="13.5" x14ac:dyDescent="0.3"/>
    <row r="13551" customFormat="1" ht="13.5" x14ac:dyDescent="0.3"/>
    <row r="13552" customFormat="1" ht="13.5" x14ac:dyDescent="0.3"/>
    <row r="13553" customFormat="1" ht="13.5" x14ac:dyDescent="0.3"/>
    <row r="13554" customFormat="1" ht="13.5" x14ac:dyDescent="0.3"/>
    <row r="13555" customFormat="1" ht="13.5" x14ac:dyDescent="0.3"/>
    <row r="13556" customFormat="1" ht="13.5" x14ac:dyDescent="0.3"/>
    <row r="13557" customFormat="1" ht="13.5" x14ac:dyDescent="0.3"/>
    <row r="13558" customFormat="1" ht="13.5" x14ac:dyDescent="0.3"/>
    <row r="13559" customFormat="1" ht="13.5" x14ac:dyDescent="0.3"/>
    <row r="13560" customFormat="1" ht="13.5" x14ac:dyDescent="0.3"/>
    <row r="13561" customFormat="1" ht="13.5" x14ac:dyDescent="0.3"/>
    <row r="13562" customFormat="1" ht="13.5" x14ac:dyDescent="0.3"/>
    <row r="13563" customFormat="1" ht="13.5" x14ac:dyDescent="0.3"/>
    <row r="13564" customFormat="1" ht="13.5" x14ac:dyDescent="0.3"/>
    <row r="13565" customFormat="1" ht="13.5" x14ac:dyDescent="0.3"/>
    <row r="13566" customFormat="1" ht="13.5" x14ac:dyDescent="0.3"/>
    <row r="13567" customFormat="1" ht="13.5" x14ac:dyDescent="0.3"/>
    <row r="13568" customFormat="1" ht="13.5" x14ac:dyDescent="0.3"/>
    <row r="13569" customFormat="1" ht="13.5" x14ac:dyDescent="0.3"/>
    <row r="13570" customFormat="1" ht="13.5" x14ac:dyDescent="0.3"/>
    <row r="13571" customFormat="1" ht="13.5" x14ac:dyDescent="0.3"/>
    <row r="13572" customFormat="1" ht="13.5" x14ac:dyDescent="0.3"/>
    <row r="13573" customFormat="1" ht="13.5" x14ac:dyDescent="0.3"/>
    <row r="13574" customFormat="1" ht="13.5" x14ac:dyDescent="0.3"/>
    <row r="13575" customFormat="1" ht="13.5" x14ac:dyDescent="0.3"/>
    <row r="13576" customFormat="1" ht="13.5" x14ac:dyDescent="0.3"/>
    <row r="13577" customFormat="1" ht="13.5" x14ac:dyDescent="0.3"/>
    <row r="13578" customFormat="1" ht="13.5" x14ac:dyDescent="0.3"/>
    <row r="13579" customFormat="1" ht="13.5" x14ac:dyDescent="0.3"/>
    <row r="13580" customFormat="1" ht="13.5" x14ac:dyDescent="0.3"/>
    <row r="13581" customFormat="1" ht="13.5" x14ac:dyDescent="0.3"/>
    <row r="13582" customFormat="1" ht="13.5" x14ac:dyDescent="0.3"/>
    <row r="13583" customFormat="1" ht="13.5" x14ac:dyDescent="0.3"/>
    <row r="13584" customFormat="1" ht="13.5" x14ac:dyDescent="0.3"/>
    <row r="13585" customFormat="1" ht="13.5" x14ac:dyDescent="0.3"/>
    <row r="13586" customFormat="1" ht="13.5" x14ac:dyDescent="0.3"/>
    <row r="13587" customFormat="1" ht="13.5" x14ac:dyDescent="0.3"/>
    <row r="13588" customFormat="1" ht="13.5" x14ac:dyDescent="0.3"/>
    <row r="13589" customFormat="1" ht="13.5" x14ac:dyDescent="0.3"/>
    <row r="13590" customFormat="1" ht="13.5" x14ac:dyDescent="0.3"/>
    <row r="13591" customFormat="1" ht="13.5" x14ac:dyDescent="0.3"/>
    <row r="13592" customFormat="1" ht="13.5" x14ac:dyDescent="0.3"/>
    <row r="13593" customFormat="1" ht="13.5" x14ac:dyDescent="0.3"/>
    <row r="13594" customFormat="1" ht="13.5" x14ac:dyDescent="0.3"/>
    <row r="13595" customFormat="1" ht="13.5" x14ac:dyDescent="0.3"/>
    <row r="13596" customFormat="1" ht="13.5" x14ac:dyDescent="0.3"/>
    <row r="13597" customFormat="1" ht="13.5" x14ac:dyDescent="0.3"/>
    <row r="13598" customFormat="1" ht="13.5" x14ac:dyDescent="0.3"/>
    <row r="13599" customFormat="1" ht="13.5" x14ac:dyDescent="0.3"/>
    <row r="13600" customFormat="1" ht="13.5" x14ac:dyDescent="0.3"/>
    <row r="13601" customFormat="1" ht="13.5" x14ac:dyDescent="0.3"/>
    <row r="13602" customFormat="1" ht="13.5" x14ac:dyDescent="0.3"/>
    <row r="13603" customFormat="1" ht="13.5" x14ac:dyDescent="0.3"/>
    <row r="13604" customFormat="1" ht="13.5" x14ac:dyDescent="0.3"/>
    <row r="13605" customFormat="1" ht="13.5" x14ac:dyDescent="0.3"/>
    <row r="13606" customFormat="1" ht="13.5" x14ac:dyDescent="0.3"/>
    <row r="13607" customFormat="1" ht="13.5" x14ac:dyDescent="0.3"/>
    <row r="13608" customFormat="1" ht="13.5" x14ac:dyDescent="0.3"/>
    <row r="13609" customFormat="1" ht="13.5" x14ac:dyDescent="0.3"/>
    <row r="13610" customFormat="1" ht="13.5" x14ac:dyDescent="0.3"/>
    <row r="13611" customFormat="1" ht="13.5" x14ac:dyDescent="0.3"/>
    <row r="13612" customFormat="1" ht="13.5" x14ac:dyDescent="0.3"/>
    <row r="13613" customFormat="1" ht="13.5" x14ac:dyDescent="0.3"/>
    <row r="13614" customFormat="1" ht="13.5" x14ac:dyDescent="0.3"/>
    <row r="13615" customFormat="1" ht="13.5" x14ac:dyDescent="0.3"/>
    <row r="13616" customFormat="1" ht="13.5" x14ac:dyDescent="0.3"/>
    <row r="13617" customFormat="1" ht="13.5" x14ac:dyDescent="0.3"/>
    <row r="13618" customFormat="1" ht="13.5" x14ac:dyDescent="0.3"/>
    <row r="13619" customFormat="1" ht="13.5" x14ac:dyDescent="0.3"/>
  </sheetData>
  <sheetProtection algorithmName="SHA-512" hashValue="wi4GYnYMXpo7iraZNEeYjaZ59WQzMLREoCXB9/CV/+GvvBMqvHuXwChFhtc5F7mW3x8GAmjvC+tPNj8ItsebKA==" saltValue="qtjWYSLpUqYLjrtBKRCRFA==" spinCount="100000" sheet="1" objects="1" scenarios="1"/>
  <dataValidations count="2">
    <dataValidation type="decimal" showInputMessage="1" showErrorMessage="1" errorTitle="Incorrect entry" error="Enter 1.5 or 3.0 only" sqref="C4" xr:uid="{203C0930-56A3-4D44-9765-A0E39ED8FF7D}">
      <formula1>1.5</formula1>
      <formula2>3</formula2>
    </dataValidation>
    <dataValidation type="whole" showInputMessage="1" showErrorMessage="1" errorTitle="Incorrect number" error="Please enter quarterly consumption between 700-4000kWh" sqref="C5" xr:uid="{C8505603-838B-8643-9666-E246204C709C}">
      <formula1>700</formula1>
      <formula2>4000</formula2>
    </dataValidation>
  </dataValidations>
  <pageMargins left="0.75" right="0.75" top="1" bottom="1" header="0.5" footer="0.5"/>
  <legacy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A1149-6A17-C644-BB80-5469DC614A44}">
  <sheetPr codeName="Sheet5">
    <tabColor rgb="FFFFA9A6"/>
  </sheetPr>
  <dimension ref="A1:X80"/>
  <sheetViews>
    <sheetView workbookViewId="0">
      <selection activeCell="C4" sqref="C4:C5"/>
    </sheetView>
  </sheetViews>
  <sheetFormatPr defaultColWidth="10.84375" defaultRowHeight="13.5" x14ac:dyDescent="0.3"/>
  <cols>
    <col min="1" max="1" width="23" style="239" customWidth="1"/>
    <col min="2" max="2" width="25.69140625" style="239" customWidth="1"/>
    <col min="3" max="3" width="12.15234375" style="239" customWidth="1"/>
    <col min="4" max="4" width="14.3046875" style="239" customWidth="1"/>
    <col min="5" max="5" width="12.15234375" style="239" customWidth="1"/>
    <col min="6" max="6" width="15.4609375" style="239" customWidth="1"/>
    <col min="7" max="7" width="12.69140625" style="239" customWidth="1"/>
    <col min="8" max="8" width="13.84375" style="239" customWidth="1"/>
    <col min="9" max="9" width="13.69140625" style="239" customWidth="1"/>
    <col min="10" max="10" width="12.15234375" style="239" hidden="1" customWidth="1"/>
    <col min="11" max="16" width="12.15234375" style="239" customWidth="1"/>
    <col min="17" max="20" width="12.15234375" style="239" hidden="1" customWidth="1"/>
    <col min="21" max="24" width="12.15234375" style="239" customWidth="1"/>
    <col min="25" max="16384" width="10.84375" style="239"/>
  </cols>
  <sheetData>
    <row r="1" spans="1:24" ht="14" x14ac:dyDescent="0.3">
      <c r="A1" s="238" t="s">
        <v>364</v>
      </c>
      <c r="B1" s="238"/>
      <c r="C1" s="238"/>
      <c r="D1" s="238"/>
      <c r="E1" s="238"/>
      <c r="F1" s="238"/>
      <c r="G1" s="238"/>
      <c r="H1" s="238"/>
      <c r="I1" s="238"/>
      <c r="J1" s="238">
        <v>3</v>
      </c>
      <c r="L1" s="238"/>
      <c r="M1" s="238"/>
      <c r="N1" s="238"/>
      <c r="O1" s="238"/>
      <c r="P1" s="238"/>
      <c r="Q1" s="238"/>
      <c r="R1" s="238"/>
      <c r="S1" s="238"/>
      <c r="T1" s="238"/>
      <c r="U1" s="238"/>
      <c r="V1" s="238"/>
      <c r="W1" s="238"/>
      <c r="X1" s="238"/>
    </row>
    <row r="2" spans="1:24" ht="14" x14ac:dyDescent="0.3">
      <c r="A2" s="240" t="s">
        <v>402</v>
      </c>
      <c r="B2" s="238"/>
      <c r="C2" s="238"/>
      <c r="D2" s="238"/>
      <c r="E2" s="238"/>
      <c r="F2" s="238"/>
      <c r="G2" s="238"/>
      <c r="H2" s="238"/>
      <c r="I2" s="238"/>
      <c r="J2" s="238"/>
      <c r="K2" s="238"/>
      <c r="L2" s="238"/>
      <c r="M2" s="238"/>
      <c r="N2" s="238"/>
      <c r="O2" s="238"/>
      <c r="P2" s="238"/>
      <c r="Q2" s="238"/>
      <c r="R2" s="238"/>
      <c r="S2" s="238"/>
      <c r="T2" s="238"/>
      <c r="U2" s="238"/>
      <c r="V2" s="238"/>
      <c r="W2" s="238"/>
      <c r="X2" s="238"/>
    </row>
    <row r="3" spans="1:24" ht="14" x14ac:dyDescent="0.3">
      <c r="A3" s="238"/>
      <c r="B3" s="238"/>
      <c r="C3" s="238"/>
      <c r="D3" s="238"/>
      <c r="E3" s="238"/>
      <c r="F3" s="241"/>
      <c r="G3" s="241"/>
      <c r="H3" s="238"/>
      <c r="I3" s="238"/>
      <c r="J3" s="238"/>
      <c r="K3" s="238"/>
      <c r="L3" s="238"/>
      <c r="M3" s="238"/>
      <c r="N3" s="238"/>
      <c r="O3" s="238"/>
      <c r="P3" s="238"/>
      <c r="Q3" s="238"/>
      <c r="R3" s="238"/>
      <c r="S3" s="238"/>
      <c r="T3" s="238"/>
      <c r="U3" s="238"/>
      <c r="V3" s="238"/>
      <c r="W3" s="238"/>
      <c r="X3" s="238"/>
    </row>
    <row r="4" spans="1:24" ht="14" x14ac:dyDescent="0.3">
      <c r="A4" s="60" t="s">
        <v>365</v>
      </c>
      <c r="B4" s="61"/>
      <c r="C4" s="62">
        <v>1.5</v>
      </c>
      <c r="D4" s="64" t="s">
        <v>483</v>
      </c>
      <c r="E4" s="73">
        <f>IF(C4&lt;J1,(605),(1210))</f>
        <v>605</v>
      </c>
      <c r="F4" s="72"/>
      <c r="G4" s="66" t="s">
        <v>484</v>
      </c>
      <c r="H4" s="75" t="s">
        <v>485</v>
      </c>
      <c r="I4" s="96" t="s">
        <v>397</v>
      </c>
      <c r="J4" s="71"/>
      <c r="K4" s="238"/>
      <c r="L4" s="238"/>
      <c r="M4" s="238"/>
      <c r="N4" s="238"/>
      <c r="O4" s="238"/>
      <c r="P4" s="238"/>
      <c r="Q4" s="238"/>
      <c r="R4" s="238"/>
      <c r="S4" s="238"/>
      <c r="T4" s="238"/>
      <c r="U4" s="238"/>
      <c r="V4" s="238"/>
      <c r="W4" s="238"/>
      <c r="X4" s="238"/>
    </row>
    <row r="5" spans="1:24" ht="14" x14ac:dyDescent="0.3">
      <c r="A5" s="67" t="s">
        <v>486</v>
      </c>
      <c r="B5" s="68"/>
      <c r="C5" s="69">
        <v>1800</v>
      </c>
      <c r="D5" s="70" t="s">
        <v>487</v>
      </c>
      <c r="E5" s="74">
        <f>C5-(E4-E6)</f>
        <v>1309.345</v>
      </c>
      <c r="F5" s="64" t="s">
        <v>488</v>
      </c>
      <c r="G5" s="79">
        <f>E5*70/100</f>
        <v>916.54150000000004</v>
      </c>
      <c r="H5" s="80">
        <f>E5*30/100</f>
        <v>392.80349999999999</v>
      </c>
      <c r="I5" s="97"/>
      <c r="J5" s="71"/>
      <c r="K5" s="238"/>
      <c r="L5" s="238"/>
      <c r="M5" s="238"/>
      <c r="N5" s="238"/>
      <c r="O5" s="238"/>
      <c r="P5" s="238"/>
      <c r="Q5" s="238"/>
      <c r="R5" s="238"/>
      <c r="S5" s="238"/>
      <c r="T5" s="238"/>
      <c r="U5" s="238"/>
      <c r="V5" s="238"/>
      <c r="W5" s="238"/>
      <c r="X5" s="238"/>
    </row>
    <row r="6" spans="1:24" ht="14" x14ac:dyDescent="0.3">
      <c r="D6" s="70" t="s">
        <v>489</v>
      </c>
      <c r="E6" s="74">
        <f>IF(C4&lt;J1,(E4*18.9/100),(E4*49.9/100))</f>
        <v>114.345</v>
      </c>
      <c r="F6" s="76" t="s">
        <v>396</v>
      </c>
      <c r="G6" s="77">
        <f>E5*20/100</f>
        <v>261.86900000000003</v>
      </c>
      <c r="H6" s="78">
        <f>E5*30/100</f>
        <v>392.80349999999999</v>
      </c>
      <c r="I6" s="98">
        <f>E5*50/100</f>
        <v>654.67250000000001</v>
      </c>
      <c r="J6" s="71"/>
      <c r="K6" s="238"/>
      <c r="L6" s="238"/>
      <c r="M6" s="238"/>
      <c r="N6" s="238"/>
      <c r="O6" s="238"/>
      <c r="P6" s="238"/>
      <c r="Q6" s="238"/>
      <c r="R6" s="238"/>
      <c r="S6" s="238"/>
      <c r="T6" s="238"/>
      <c r="U6" s="238"/>
      <c r="V6" s="238"/>
      <c r="W6" s="238"/>
      <c r="X6" s="238"/>
    </row>
    <row r="7" spans="1:24" ht="14.5" thickBot="1" x14ac:dyDescent="0.35">
      <c r="A7" s="238"/>
      <c r="B7" s="238"/>
      <c r="C7" s="238"/>
      <c r="D7" s="238"/>
      <c r="E7" s="238"/>
      <c r="F7" s="238"/>
      <c r="G7" s="242"/>
      <c r="H7" s="238"/>
      <c r="I7" s="238"/>
      <c r="J7" s="238"/>
      <c r="K7" s="238"/>
      <c r="L7" s="238"/>
      <c r="M7" s="238"/>
      <c r="N7" s="238"/>
      <c r="O7" s="238"/>
      <c r="P7" s="238"/>
      <c r="Q7" s="238"/>
      <c r="R7" s="238"/>
      <c r="S7" s="238"/>
      <c r="T7" s="238"/>
      <c r="U7" s="238"/>
      <c r="V7" s="238"/>
      <c r="W7" s="238"/>
      <c r="X7" s="238"/>
    </row>
    <row r="8" spans="1:24" ht="14" x14ac:dyDescent="0.3">
      <c r="A8" s="100" t="s">
        <v>514</v>
      </c>
      <c r="B8" s="101"/>
      <c r="C8" s="101"/>
      <c r="D8" s="101"/>
      <c r="E8" s="101"/>
      <c r="F8" s="101"/>
      <c r="G8" s="101"/>
      <c r="H8" s="101"/>
      <c r="I8" s="101"/>
      <c r="J8" s="101"/>
      <c r="K8" s="101"/>
      <c r="L8" s="101"/>
      <c r="M8" s="101"/>
      <c r="N8" s="101"/>
      <c r="O8" s="101"/>
      <c r="P8" s="101"/>
      <c r="Q8" s="101"/>
      <c r="R8" s="101"/>
      <c r="S8" s="101"/>
      <c r="T8" s="101"/>
      <c r="U8" s="101"/>
      <c r="V8" s="101"/>
      <c r="W8" s="101"/>
      <c r="X8" s="102"/>
    </row>
    <row r="9" spans="1:24" ht="70" x14ac:dyDescent="0.3">
      <c r="A9" s="463" t="s">
        <v>408</v>
      </c>
      <c r="B9" s="464" t="s">
        <v>409</v>
      </c>
      <c r="C9" s="465" t="s">
        <v>410</v>
      </c>
      <c r="D9" s="465" t="s">
        <v>411</v>
      </c>
      <c r="E9" s="465" t="s">
        <v>446</v>
      </c>
      <c r="F9" s="466" t="s">
        <v>447</v>
      </c>
      <c r="G9" s="465" t="s">
        <v>448</v>
      </c>
      <c r="H9" s="467" t="s">
        <v>354</v>
      </c>
      <c r="I9" s="465" t="s">
        <v>222</v>
      </c>
      <c r="J9" s="467" t="s">
        <v>406</v>
      </c>
      <c r="K9" s="468" t="s">
        <v>449</v>
      </c>
      <c r="L9" s="469" t="s">
        <v>398</v>
      </c>
      <c r="M9" s="469" t="s">
        <v>533</v>
      </c>
      <c r="N9" s="469" t="s">
        <v>399</v>
      </c>
      <c r="O9" s="469" t="s">
        <v>552</v>
      </c>
      <c r="P9" s="470" t="s">
        <v>490</v>
      </c>
      <c r="Q9" s="471" t="s">
        <v>102</v>
      </c>
      <c r="R9" s="471" t="s">
        <v>103</v>
      </c>
      <c r="S9" s="471" t="s">
        <v>104</v>
      </c>
      <c r="T9" s="471" t="s">
        <v>105</v>
      </c>
      <c r="U9" s="470" t="s">
        <v>331</v>
      </c>
      <c r="V9" s="470" t="s">
        <v>332</v>
      </c>
      <c r="W9" s="469" t="s">
        <v>400</v>
      </c>
      <c r="X9" s="472" t="s">
        <v>558</v>
      </c>
    </row>
    <row r="10" spans="1:24" ht="14" x14ac:dyDescent="0.3">
      <c r="A10" s="103" t="str">
        <f>'END Jul 2019'!K2</f>
        <v>Energy Locals</v>
      </c>
      <c r="B10" s="104" t="str">
        <f>'END Jul 2019'!L2</f>
        <v>Solar Member Promise</v>
      </c>
      <c r="C10" s="105">
        <f>(91*'END Jul 2019'!M2/100)+('END Jul 2019'!BM2/4)</f>
        <v>118.47727272727272</v>
      </c>
      <c r="D10" s="105">
        <f>$E$5*'END Jul 2019'!N2/100</f>
        <v>285.67527272727273</v>
      </c>
      <c r="E10" s="106">
        <v>0</v>
      </c>
      <c r="F10" s="105">
        <v>0</v>
      </c>
      <c r="G10" s="105">
        <v>0</v>
      </c>
      <c r="H10" s="105">
        <v>0</v>
      </c>
      <c r="I10" s="105">
        <f t="shared" ref="I10:I24" si="0">SUM(C10:H10)</f>
        <v>404.15254545454547</v>
      </c>
      <c r="J10" s="107">
        <f t="shared" ref="J10:J30" si="1">(I10-C10)*4</f>
        <v>1142.7010909090909</v>
      </c>
      <c r="K10" s="108">
        <f t="shared" ref="K10:K30" si="2">I10*4</f>
        <v>1616.6101818181819</v>
      </c>
      <c r="L10" s="109">
        <f>'END Jul 2019'!AW2</f>
        <v>0</v>
      </c>
      <c r="M10" s="109">
        <f>'END Jul 2019'!AX2</f>
        <v>0</v>
      </c>
      <c r="N10" s="109">
        <f>'END Jul 2019'!AY2</f>
        <v>0</v>
      </c>
      <c r="O10" s="109">
        <f>'END Jul 2019'!AZ2</f>
        <v>0</v>
      </c>
      <c r="P10" s="109">
        <f>($E$6*'END Jul 2019'!AT2/100)*4</f>
        <v>73.180800000000005</v>
      </c>
      <c r="Q10" s="109">
        <f>K10</f>
        <v>1616.6101818181819</v>
      </c>
      <c r="R10" s="109">
        <f>Q10</f>
        <v>1616.6101818181819</v>
      </c>
      <c r="S10" s="110">
        <f>Q10-P10</f>
        <v>1543.4293818181818</v>
      </c>
      <c r="T10" s="110">
        <f>R10-P10</f>
        <v>1543.4293818181818</v>
      </c>
      <c r="U10" s="473">
        <f>S10*1.1</f>
        <v>1697.77232</v>
      </c>
      <c r="V10" s="473">
        <f>T10*1.1</f>
        <v>1697.77232</v>
      </c>
      <c r="W10" s="111">
        <f>'END Jul 2019'!BI2</f>
        <v>0</v>
      </c>
      <c r="X10" s="230" t="str">
        <f>'END Jul 2019'!BJ2</f>
        <v>n</v>
      </c>
    </row>
    <row r="11" spans="1:24" ht="14" x14ac:dyDescent="0.3">
      <c r="A11" s="103" t="str">
        <f>'END Jul 2019'!K3</f>
        <v>AGL</v>
      </c>
      <c r="B11" s="104" t="str">
        <f>'END Jul 2019'!L3</f>
        <v>Solar Savers</v>
      </c>
      <c r="C11" s="105">
        <f>91*'END Jul 2019'!M3/100</f>
        <v>74.62</v>
      </c>
      <c r="D11" s="105">
        <f>$E$5*'END Jul 2019'!N3/100</f>
        <v>337.69197863636361</v>
      </c>
      <c r="E11" s="106">
        <v>0</v>
      </c>
      <c r="F11" s="105">
        <v>0</v>
      </c>
      <c r="G11" s="105">
        <v>0</v>
      </c>
      <c r="H11" s="105">
        <v>0</v>
      </c>
      <c r="I11" s="105">
        <f t="shared" si="0"/>
        <v>412.31197863636362</v>
      </c>
      <c r="J11" s="107">
        <f t="shared" si="1"/>
        <v>1350.7679145454545</v>
      </c>
      <c r="K11" s="108">
        <f t="shared" si="2"/>
        <v>1649.2479145454545</v>
      </c>
      <c r="L11" s="109">
        <f>'END Jul 2019'!AW3</f>
        <v>0</v>
      </c>
      <c r="M11" s="109">
        <f>'END Jul 2019'!AX3</f>
        <v>0</v>
      </c>
      <c r="N11" s="109">
        <f>'END Jul 2019'!AY3</f>
        <v>0</v>
      </c>
      <c r="O11" s="109">
        <f>'END Jul 2019'!AZ3</f>
        <v>0</v>
      </c>
      <c r="P11" s="109">
        <f>($E$6*'END Jul 2019'!AT3/100)*4</f>
        <v>68.606999999999999</v>
      </c>
      <c r="Q11" s="109">
        <f t="shared" ref="Q11:Q17" si="3">K11</f>
        <v>1649.2479145454545</v>
      </c>
      <c r="R11" s="109">
        <f t="shared" ref="R11:R14" si="4">Q11</f>
        <v>1649.2479145454545</v>
      </c>
      <c r="S11" s="110">
        <f t="shared" ref="S11:S29" si="5">Q11-P11</f>
        <v>1580.6409145454545</v>
      </c>
      <c r="T11" s="110">
        <f t="shared" ref="T11:T29" si="6">R11-P11</f>
        <v>1580.6409145454545</v>
      </c>
      <c r="U11" s="473">
        <f t="shared" ref="U11:V26" si="7">S11*1.1</f>
        <v>1738.7050060000001</v>
      </c>
      <c r="V11" s="473">
        <f t="shared" si="7"/>
        <v>1738.7050060000001</v>
      </c>
      <c r="W11" s="111">
        <f>'END Jul 2019'!BI3</f>
        <v>0</v>
      </c>
      <c r="X11" s="230" t="str">
        <f>'END Jul 2019'!BJ3</f>
        <v>n</v>
      </c>
    </row>
    <row r="12" spans="1:24" ht="14" x14ac:dyDescent="0.3">
      <c r="A12" s="103" t="str">
        <f>'END Jul 2019'!K4</f>
        <v>Alinta Energy</v>
      </c>
      <c r="B12" s="104" t="str">
        <f>'END Jul 2019'!L4</f>
        <v>No fuss</v>
      </c>
      <c r="C12" s="105">
        <f>91*'END Jul 2019'!M4/100</f>
        <v>75.53</v>
      </c>
      <c r="D12" s="105">
        <f>$E$5*'END Jul 2019'!N4/100</f>
        <v>284.12786499999999</v>
      </c>
      <c r="E12" s="106">
        <v>0</v>
      </c>
      <c r="F12" s="105">
        <v>0</v>
      </c>
      <c r="G12" s="105">
        <v>0</v>
      </c>
      <c r="H12" s="105">
        <v>0</v>
      </c>
      <c r="I12" s="105">
        <f t="shared" si="0"/>
        <v>359.65786500000002</v>
      </c>
      <c r="J12" s="107">
        <f t="shared" si="1"/>
        <v>1136.5114600000002</v>
      </c>
      <c r="K12" s="108">
        <f t="shared" si="2"/>
        <v>1438.6314600000001</v>
      </c>
      <c r="L12" s="109">
        <f>'END Jul 2019'!AW4</f>
        <v>0</v>
      </c>
      <c r="M12" s="109">
        <f>'END Jul 2019'!AX4</f>
        <v>0</v>
      </c>
      <c r="N12" s="109">
        <f>'END Jul 2019'!AY4</f>
        <v>0</v>
      </c>
      <c r="O12" s="109">
        <f>'END Jul 2019'!AZ4</f>
        <v>0</v>
      </c>
      <c r="P12" s="109">
        <f>($E$6*'END Jul 2019'!AT4/100)*4</f>
        <v>34.3035</v>
      </c>
      <c r="Q12" s="109">
        <f t="shared" si="3"/>
        <v>1438.6314600000001</v>
      </c>
      <c r="R12" s="109">
        <f t="shared" si="4"/>
        <v>1438.6314600000001</v>
      </c>
      <c r="S12" s="110">
        <f>Q12-P12</f>
        <v>1404.3279600000001</v>
      </c>
      <c r="T12" s="110">
        <f t="shared" si="6"/>
        <v>1404.3279600000001</v>
      </c>
      <c r="U12" s="473">
        <f t="shared" si="7"/>
        <v>1544.7607560000001</v>
      </c>
      <c r="V12" s="473">
        <f t="shared" si="7"/>
        <v>1544.7607560000001</v>
      </c>
      <c r="W12" s="111">
        <f>'END Jul 2019'!BI4</f>
        <v>0</v>
      </c>
      <c r="X12" s="230" t="str">
        <f>'END Jul 2019'!BJ4</f>
        <v>n</v>
      </c>
    </row>
    <row r="13" spans="1:24" ht="14" x14ac:dyDescent="0.3">
      <c r="A13" s="103" t="str">
        <f>'END Jul 2019'!K5</f>
        <v>Click Energy</v>
      </c>
      <c r="B13" s="104" t="str">
        <f>'END Jul 2019'!L5</f>
        <v>Banksia Solar</v>
      </c>
      <c r="C13" s="105">
        <f>91*'END Jul 2019'!M5/100</f>
        <v>76.44</v>
      </c>
      <c r="D13" s="105">
        <f>$E$5*'END Jul 2019'!N5/100</f>
        <v>335.90650818181814</v>
      </c>
      <c r="E13" s="106">
        <v>0</v>
      </c>
      <c r="F13" s="105">
        <v>0</v>
      </c>
      <c r="G13" s="105">
        <v>0</v>
      </c>
      <c r="H13" s="105">
        <v>0</v>
      </c>
      <c r="I13" s="105">
        <f t="shared" si="0"/>
        <v>412.34650818181814</v>
      </c>
      <c r="J13" s="107">
        <f t="shared" si="1"/>
        <v>1343.6260327272726</v>
      </c>
      <c r="K13" s="108">
        <f t="shared" si="2"/>
        <v>1649.3860327272725</v>
      </c>
      <c r="L13" s="109">
        <f>'END Jul 2019'!AW5</f>
        <v>0</v>
      </c>
      <c r="M13" s="109">
        <f>'END Jul 2019'!AX5</f>
        <v>0</v>
      </c>
      <c r="N13" s="109">
        <f>'END Jul 2019'!AY5</f>
        <v>0</v>
      </c>
      <c r="O13" s="109">
        <f>'END Jul 2019'!AZ5</f>
        <v>0</v>
      </c>
      <c r="P13" s="109">
        <f>($E$6*'END Jul 2019'!AT5/100)*4</f>
        <v>64.033199999999994</v>
      </c>
      <c r="Q13" s="109">
        <f t="shared" si="3"/>
        <v>1649.3860327272725</v>
      </c>
      <c r="R13" s="109">
        <f t="shared" si="4"/>
        <v>1649.3860327272725</v>
      </c>
      <c r="S13" s="110">
        <f t="shared" si="5"/>
        <v>1585.3528327272725</v>
      </c>
      <c r="T13" s="110">
        <f t="shared" si="6"/>
        <v>1585.3528327272725</v>
      </c>
      <c r="U13" s="473">
        <f t="shared" si="7"/>
        <v>1743.8881159999999</v>
      </c>
      <c r="V13" s="473">
        <f t="shared" si="7"/>
        <v>1743.8881159999999</v>
      </c>
      <c r="W13" s="111">
        <f>'END Jul 2019'!BI5</f>
        <v>0</v>
      </c>
      <c r="X13" s="230" t="str">
        <f>'END Jul 2019'!BJ5</f>
        <v>n</v>
      </c>
    </row>
    <row r="14" spans="1:24" ht="14" x14ac:dyDescent="0.3">
      <c r="A14" s="103" t="str">
        <f>'END Jul 2019'!K6</f>
        <v>Commander</v>
      </c>
      <c r="B14" s="104" t="str">
        <f>'END Jul 2019'!L6</f>
        <v>Market offer</v>
      </c>
      <c r="C14" s="105">
        <f>91*'END Jul 2019'!M6/100</f>
        <v>76.812272727272713</v>
      </c>
      <c r="D14" s="105">
        <f>$E$5*'END Jul 2019'!N6/100</f>
        <v>301.98256954545451</v>
      </c>
      <c r="E14" s="106">
        <v>0</v>
      </c>
      <c r="F14" s="105">
        <v>0</v>
      </c>
      <c r="G14" s="105">
        <v>0</v>
      </c>
      <c r="H14" s="105">
        <v>0</v>
      </c>
      <c r="I14" s="105">
        <f t="shared" si="0"/>
        <v>378.79484227272724</v>
      </c>
      <c r="J14" s="107">
        <f t="shared" si="1"/>
        <v>1207.930278181818</v>
      </c>
      <c r="K14" s="108">
        <f t="shared" si="2"/>
        <v>1515.1793690909089</v>
      </c>
      <c r="L14" s="109">
        <f>'END Jul 2019'!AW6</f>
        <v>0</v>
      </c>
      <c r="M14" s="109">
        <f>'END Jul 2019'!AX6</f>
        <v>0</v>
      </c>
      <c r="N14" s="109">
        <f>'END Jul 2019'!AY6</f>
        <v>0</v>
      </c>
      <c r="O14" s="109">
        <f>'END Jul 2019'!AZ6</f>
        <v>0</v>
      </c>
      <c r="P14" s="109">
        <f>($E$6*'END Jul 2019'!AT6/100)*4</f>
        <v>53.056080000000001</v>
      </c>
      <c r="Q14" s="109">
        <f t="shared" si="3"/>
        <v>1515.1793690909089</v>
      </c>
      <c r="R14" s="109">
        <f t="shared" si="4"/>
        <v>1515.1793690909089</v>
      </c>
      <c r="S14" s="110">
        <f t="shared" si="5"/>
        <v>1462.1232890909089</v>
      </c>
      <c r="T14" s="110">
        <f t="shared" si="6"/>
        <v>1462.1232890909089</v>
      </c>
      <c r="U14" s="473">
        <f t="shared" si="7"/>
        <v>1608.3356179999998</v>
      </c>
      <c r="V14" s="473">
        <f t="shared" si="7"/>
        <v>1608.3356179999998</v>
      </c>
      <c r="W14" s="111">
        <f>'END Jul 2019'!BI6</f>
        <v>0</v>
      </c>
      <c r="X14" s="230" t="str">
        <f>'END Jul 2019'!BJ6</f>
        <v>n</v>
      </c>
    </row>
    <row r="15" spans="1:24" ht="14" x14ac:dyDescent="0.3">
      <c r="A15" s="103" t="str">
        <f>'END Jul 2019'!K7</f>
        <v>CovaU</v>
      </c>
      <c r="B15" s="104" t="str">
        <f>'END Jul 2019'!L7</f>
        <v>Freedom Solar</v>
      </c>
      <c r="C15" s="105">
        <f>91*'END Jul 2019'!M7/100</f>
        <v>98.28</v>
      </c>
      <c r="D15" s="105">
        <f>$E$5*'END Jul 2019'!N7/100</f>
        <v>366.61660000000006</v>
      </c>
      <c r="E15" s="106">
        <v>0</v>
      </c>
      <c r="F15" s="105">
        <v>0</v>
      </c>
      <c r="G15" s="105">
        <v>0</v>
      </c>
      <c r="H15" s="105">
        <v>0</v>
      </c>
      <c r="I15" s="105">
        <f t="shared" si="0"/>
        <v>464.89660000000003</v>
      </c>
      <c r="J15" s="107">
        <f t="shared" si="1"/>
        <v>1466.4664000000002</v>
      </c>
      <c r="K15" s="108">
        <f t="shared" si="2"/>
        <v>1859.5864000000001</v>
      </c>
      <c r="L15" s="109">
        <f>'END Jul 2019'!AW7</f>
        <v>0</v>
      </c>
      <c r="M15" s="109">
        <f>'END Jul 2019'!AX7</f>
        <v>0</v>
      </c>
      <c r="N15" s="109">
        <f>'END Jul 2019'!AY7</f>
        <v>20</v>
      </c>
      <c r="O15" s="109">
        <f>'END Jul 2019'!AZ7</f>
        <v>0</v>
      </c>
      <c r="P15" s="109">
        <f>($E$6*'END Jul 2019'!AT7/100)*4</f>
        <v>38.877299999999998</v>
      </c>
      <c r="Q15" s="109">
        <f t="shared" si="3"/>
        <v>1859.5864000000001</v>
      </c>
      <c r="R15" s="109">
        <f>Q15-(K15*N15/100)</f>
        <v>1487.66912</v>
      </c>
      <c r="S15" s="110">
        <f t="shared" si="5"/>
        <v>1820.7091</v>
      </c>
      <c r="T15" s="110">
        <f t="shared" si="6"/>
        <v>1448.7918199999999</v>
      </c>
      <c r="U15" s="473">
        <f t="shared" si="7"/>
        <v>2002.7800100000002</v>
      </c>
      <c r="V15" s="473">
        <f t="shared" si="7"/>
        <v>1593.671002</v>
      </c>
      <c r="W15" s="111">
        <f>'END Jul 2019'!BI7</f>
        <v>0</v>
      </c>
      <c r="X15" s="230" t="str">
        <f>'END Jul 2019'!BJ7</f>
        <v>n</v>
      </c>
    </row>
    <row r="16" spans="1:24" ht="14" x14ac:dyDescent="0.3">
      <c r="A16" s="103" t="str">
        <f>'END Jul 2019'!K8</f>
        <v>Diamond Energy</v>
      </c>
      <c r="B16" s="104" t="str">
        <f>'END Jul 2019'!L8</f>
        <v>Pay on time discount</v>
      </c>
      <c r="C16" s="105">
        <f>91*'END Jul 2019'!M8/100</f>
        <v>81.444999999999993</v>
      </c>
      <c r="D16" s="105">
        <f>IF($E$5&gt;='END Jul 2019'!P8,('END Jul 2019'!P8*'END Jul 2019'!N8/100),($E$5*'END Jul 2019'!N8/100))</f>
        <v>76.98</v>
      </c>
      <c r="E16" s="106">
        <f>IF($E$5&lt;'END Jul 2019'!P8,0,IF(($E$5)&lt;='END Jul 2019'!R8,(($E$5-'END Jul 2019'!P8)*'END Jul 2019'!Q8/100),(('END Jul 2019'!R8-'END Jul 2019'!P8)*'END Jul 2019'!Q8/100)))</f>
        <v>194.25599999999997</v>
      </c>
      <c r="F16" s="105">
        <v>0</v>
      </c>
      <c r="G16" s="105">
        <v>0</v>
      </c>
      <c r="H16" s="105">
        <f>IF(($E$5&lt;'END Jul 2019'!R8),(0),($E$5-'END Jul 2019'!R8)*'END Jul 2019'!S8/100)</f>
        <v>82.434390500000006</v>
      </c>
      <c r="I16" s="105">
        <f t="shared" si="0"/>
        <v>435.11539049999999</v>
      </c>
      <c r="J16" s="107">
        <f t="shared" si="1"/>
        <v>1414.681562</v>
      </c>
      <c r="K16" s="108">
        <f t="shared" si="2"/>
        <v>1740.461562</v>
      </c>
      <c r="L16" s="109">
        <f>'END Jul 2019'!AW8</f>
        <v>0</v>
      </c>
      <c r="M16" s="109">
        <f>'END Jul 2019'!AX8</f>
        <v>0</v>
      </c>
      <c r="N16" s="109">
        <f>'END Jul 2019'!AY8</f>
        <v>7</v>
      </c>
      <c r="O16" s="109">
        <f>'END Jul 2019'!AZ8</f>
        <v>0</v>
      </c>
      <c r="P16" s="109">
        <f>($E$6*'END Jul 2019'!AT8/100)*4</f>
        <v>54.885599999999997</v>
      </c>
      <c r="Q16" s="109">
        <f t="shared" si="3"/>
        <v>1740.461562</v>
      </c>
      <c r="R16" s="109">
        <f>Q16-(K16*N16/100)</f>
        <v>1618.62925266</v>
      </c>
      <c r="S16" s="110">
        <f t="shared" si="5"/>
        <v>1685.5759619999999</v>
      </c>
      <c r="T16" s="110">
        <f t="shared" si="6"/>
        <v>1563.74365266</v>
      </c>
      <c r="U16" s="473">
        <f t="shared" si="7"/>
        <v>1854.1335581999999</v>
      </c>
      <c r="V16" s="473">
        <f t="shared" si="7"/>
        <v>1720.118017926</v>
      </c>
      <c r="W16" s="111">
        <f>'END Jul 2019'!BI8</f>
        <v>0</v>
      </c>
      <c r="X16" s="230" t="str">
        <f>'END Jul 2019'!BJ8</f>
        <v>n</v>
      </c>
    </row>
    <row r="17" spans="1:24" ht="14" x14ac:dyDescent="0.3">
      <c r="A17" s="103" t="str">
        <f>'END Jul 2019'!K9</f>
        <v>Dodo Power &amp; Gas</v>
      </c>
      <c r="B17" s="104" t="str">
        <f>'END Jul 2019'!L9</f>
        <v>Market offer</v>
      </c>
      <c r="C17" s="105">
        <f>91*'END Jul 2019'!M9/100</f>
        <v>76.812272727272713</v>
      </c>
      <c r="D17" s="105">
        <f>$E$5*'END Jul 2019'!N9/100</f>
        <v>301.98256954545451</v>
      </c>
      <c r="E17" s="106">
        <v>0</v>
      </c>
      <c r="F17" s="105">
        <v>0</v>
      </c>
      <c r="G17" s="105">
        <v>0</v>
      </c>
      <c r="H17" s="105">
        <v>0</v>
      </c>
      <c r="I17" s="105">
        <f t="shared" si="0"/>
        <v>378.79484227272724</v>
      </c>
      <c r="J17" s="107">
        <f t="shared" si="1"/>
        <v>1207.930278181818</v>
      </c>
      <c r="K17" s="108">
        <f t="shared" si="2"/>
        <v>1515.1793690909089</v>
      </c>
      <c r="L17" s="109">
        <f>'END Jul 2019'!AW9</f>
        <v>0</v>
      </c>
      <c r="M17" s="109">
        <f>'END Jul 2019'!AX9</f>
        <v>0</v>
      </c>
      <c r="N17" s="109">
        <f>'END Jul 2019'!AY9</f>
        <v>0</v>
      </c>
      <c r="O17" s="109">
        <f>'END Jul 2019'!AZ9</f>
        <v>0</v>
      </c>
      <c r="P17" s="109">
        <f>($E$6*'END Jul 2019'!AT9/100)*4</f>
        <v>53.056080000000001</v>
      </c>
      <c r="Q17" s="109">
        <f t="shared" si="3"/>
        <v>1515.1793690909089</v>
      </c>
      <c r="R17" s="109">
        <f t="shared" ref="R17" si="8">Q17</f>
        <v>1515.1793690909089</v>
      </c>
      <c r="S17" s="110">
        <f t="shared" si="5"/>
        <v>1462.1232890909089</v>
      </c>
      <c r="T17" s="110">
        <f t="shared" si="6"/>
        <v>1462.1232890909089</v>
      </c>
      <c r="U17" s="473">
        <f t="shared" si="7"/>
        <v>1608.3356179999998</v>
      </c>
      <c r="V17" s="473">
        <f t="shared" si="7"/>
        <v>1608.3356179999998</v>
      </c>
      <c r="W17" s="111">
        <f>'END Jul 2019'!BI9</f>
        <v>0</v>
      </c>
      <c r="X17" s="230" t="str">
        <f>'END Jul 2019'!BJ9</f>
        <v>n</v>
      </c>
    </row>
    <row r="18" spans="1:24" ht="14" x14ac:dyDescent="0.3">
      <c r="A18" s="103" t="str">
        <f>'END Jul 2019'!K10</f>
        <v>EnergyAustralia</v>
      </c>
      <c r="B18" s="104" t="str">
        <f>'END Jul 2019'!L10</f>
        <v>Total Plan Home</v>
      </c>
      <c r="C18" s="105">
        <f>91*'END Jul 2019'!M10/100</f>
        <v>68.25</v>
      </c>
      <c r="D18" s="105">
        <f>$E$5*'END Jul 2019'!N10/100</f>
        <v>344.71482909090906</v>
      </c>
      <c r="E18" s="106">
        <v>0</v>
      </c>
      <c r="F18" s="105">
        <v>0</v>
      </c>
      <c r="G18" s="105">
        <v>0</v>
      </c>
      <c r="H18" s="105">
        <v>0</v>
      </c>
      <c r="I18" s="105">
        <f t="shared" si="0"/>
        <v>412.96482909090906</v>
      </c>
      <c r="J18" s="107">
        <f t="shared" si="1"/>
        <v>1378.8593163636363</v>
      </c>
      <c r="K18" s="108">
        <f t="shared" si="2"/>
        <v>1651.8593163636363</v>
      </c>
      <c r="L18" s="109">
        <f>'END Jul 2019'!AW10</f>
        <v>13</v>
      </c>
      <c r="M18" s="109">
        <f>'END Jul 2019'!AX10</f>
        <v>0</v>
      </c>
      <c r="N18" s="109">
        <f>'END Jul 2019'!AY10</f>
        <v>0</v>
      </c>
      <c r="O18" s="109">
        <f>'END Jul 2019'!AZ10</f>
        <v>0</v>
      </c>
      <c r="P18" s="109">
        <f>($E$6*'END Jul 2019'!AT10/100)*4</f>
        <v>57.172499999999999</v>
      </c>
      <c r="Q18" s="109">
        <f>K18-(K18*L18/100)</f>
        <v>1437.1176052363635</v>
      </c>
      <c r="R18" s="109">
        <f>Q18</f>
        <v>1437.1176052363635</v>
      </c>
      <c r="S18" s="110">
        <f t="shared" si="5"/>
        <v>1379.9451052363636</v>
      </c>
      <c r="T18" s="110">
        <f t="shared" si="6"/>
        <v>1379.9451052363636</v>
      </c>
      <c r="U18" s="473">
        <f t="shared" si="7"/>
        <v>1517.9396157600002</v>
      </c>
      <c r="V18" s="473">
        <f t="shared" si="7"/>
        <v>1517.9396157600002</v>
      </c>
      <c r="W18" s="111">
        <f>'END Jul 2019'!BI10</f>
        <v>0</v>
      </c>
      <c r="X18" s="230" t="str">
        <f>'END Jul 2019'!BJ10</f>
        <v>n</v>
      </c>
    </row>
    <row r="19" spans="1:24" ht="14" x14ac:dyDescent="0.3">
      <c r="A19" s="103" t="str">
        <f>'END Jul 2019'!K11</f>
        <v>Mojo Power</v>
      </c>
      <c r="B19" s="104" t="str">
        <f>'END Jul 2019'!L11</f>
        <v>Connect</v>
      </c>
      <c r="C19" s="105">
        <f>91*'END Jul 2019'!M11/100</f>
        <v>143.74360000000001</v>
      </c>
      <c r="D19" s="105">
        <f>$E$5*'END Jul 2019'!N11/100</f>
        <v>317.38522799999998</v>
      </c>
      <c r="E19" s="106">
        <v>0</v>
      </c>
      <c r="F19" s="105">
        <v>0</v>
      </c>
      <c r="G19" s="105">
        <v>0</v>
      </c>
      <c r="H19" s="105">
        <v>0</v>
      </c>
      <c r="I19" s="105">
        <f t="shared" si="0"/>
        <v>461.128828</v>
      </c>
      <c r="J19" s="107">
        <f t="shared" si="1"/>
        <v>1269.5409119999999</v>
      </c>
      <c r="K19" s="108">
        <f t="shared" si="2"/>
        <v>1844.515312</v>
      </c>
      <c r="L19" s="109">
        <f>'END Jul 2019'!AW11</f>
        <v>0</v>
      </c>
      <c r="M19" s="109">
        <f>'END Jul 2019'!AX11</f>
        <v>0</v>
      </c>
      <c r="N19" s="109">
        <f>'END Jul 2019'!AY11</f>
        <v>0</v>
      </c>
      <c r="O19" s="109">
        <f>'END Jul 2019'!AZ11</f>
        <v>0</v>
      </c>
      <c r="P19" s="109">
        <f>($E$6*'END Jul 2019'!AT11/100)*4</f>
        <v>91.475999999999999</v>
      </c>
      <c r="Q19" s="109">
        <f>K19</f>
        <v>1844.515312</v>
      </c>
      <c r="R19" s="109">
        <f>Q19</f>
        <v>1844.515312</v>
      </c>
      <c r="S19" s="110">
        <f t="shared" si="5"/>
        <v>1753.0393119999999</v>
      </c>
      <c r="T19" s="110">
        <f t="shared" si="6"/>
        <v>1753.0393119999999</v>
      </c>
      <c r="U19" s="473">
        <f t="shared" si="7"/>
        <v>1928.3432432</v>
      </c>
      <c r="V19" s="473">
        <f t="shared" si="7"/>
        <v>1928.3432432</v>
      </c>
      <c r="W19" s="111">
        <f>'END Jul 2019'!BI11</f>
        <v>0</v>
      </c>
      <c r="X19" s="230" t="str">
        <f>'END Jul 2019'!BJ11</f>
        <v>n</v>
      </c>
    </row>
    <row r="20" spans="1:24" ht="14" x14ac:dyDescent="0.3">
      <c r="A20" s="103" t="str">
        <f>'END Jul 2019'!K12</f>
        <v>Momentum Energy</v>
      </c>
      <c r="B20" s="104" t="str">
        <f>'END Jul 2019'!L12</f>
        <v>SmilePower Flexi</v>
      </c>
      <c r="C20" s="105">
        <f>91*'END Jul 2019'!M12/100</f>
        <v>73.018399999999986</v>
      </c>
      <c r="D20" s="105">
        <f>IF($E$5&gt;='END Jul 2019'!P12,('END Jul 2019'!P12*'END Jul 2019'!N12/100),($E$5*'END Jul 2019'!N12/100))</f>
        <v>129.92727272727271</v>
      </c>
      <c r="E20" s="106">
        <v>0</v>
      </c>
      <c r="F20" s="105">
        <v>0</v>
      </c>
      <c r="G20" s="105">
        <v>0</v>
      </c>
      <c r="H20" s="105">
        <f>IF(($E$5&lt;'END Jul 2019'!P12),(0),($E$5-'END Jul 2019'!P12)*'END Jul 2019'!Q12/100)</f>
        <v>150.44562590909089</v>
      </c>
      <c r="I20" s="105">
        <f t="shared" si="0"/>
        <v>353.39129863636356</v>
      </c>
      <c r="J20" s="107">
        <f t="shared" si="1"/>
        <v>1121.4915945454543</v>
      </c>
      <c r="K20" s="108">
        <f t="shared" si="2"/>
        <v>1413.5651945454542</v>
      </c>
      <c r="L20" s="109">
        <f>'END Jul 2019'!AW12</f>
        <v>0</v>
      </c>
      <c r="M20" s="109">
        <f>'END Jul 2019'!AX12</f>
        <v>0</v>
      </c>
      <c r="N20" s="109">
        <f>'END Jul 2019'!AY12</f>
        <v>0</v>
      </c>
      <c r="O20" s="109">
        <f>'END Jul 2019'!AZ12</f>
        <v>0</v>
      </c>
      <c r="P20" s="109">
        <f>($E$6*'END Jul 2019'!AT12/100)*4</f>
        <v>32.016599999999997</v>
      </c>
      <c r="Q20" s="109">
        <f t="shared" ref="Q20:Q21" si="9">K20</f>
        <v>1413.5651945454542</v>
      </c>
      <c r="R20" s="109">
        <f t="shared" ref="R20:R21" si="10">Q20</f>
        <v>1413.5651945454542</v>
      </c>
      <c r="S20" s="110">
        <f t="shared" si="5"/>
        <v>1381.5485945454543</v>
      </c>
      <c r="T20" s="110">
        <f t="shared" si="6"/>
        <v>1381.5485945454543</v>
      </c>
      <c r="U20" s="473">
        <f t="shared" si="7"/>
        <v>1519.703454</v>
      </c>
      <c r="V20" s="473">
        <f t="shared" si="7"/>
        <v>1519.703454</v>
      </c>
      <c r="W20" s="111">
        <f>'END Jul 2019'!BI12</f>
        <v>0</v>
      </c>
      <c r="X20" s="230" t="str">
        <f>'END Jul 2019'!BJ12</f>
        <v>n</v>
      </c>
    </row>
    <row r="21" spans="1:24" ht="14" x14ac:dyDescent="0.3">
      <c r="A21" s="103" t="str">
        <f>'END Jul 2019'!K13</f>
        <v>Origin Energy</v>
      </c>
      <c r="B21" s="104" t="str">
        <f>'END Jul 2019'!L13</f>
        <v>Solar Optimiser</v>
      </c>
      <c r="C21" s="105">
        <f>91*'END Jul 2019'!M13/100</f>
        <v>72.344999999999999</v>
      </c>
      <c r="D21" s="105">
        <f>$E$5*'END Jul 2019'!N13/100</f>
        <v>340.19163727272723</v>
      </c>
      <c r="E21" s="106">
        <v>0</v>
      </c>
      <c r="F21" s="105">
        <v>0</v>
      </c>
      <c r="G21" s="105">
        <v>0</v>
      </c>
      <c r="H21" s="105">
        <v>0</v>
      </c>
      <c r="I21" s="105">
        <f t="shared" si="0"/>
        <v>412.53663727272726</v>
      </c>
      <c r="J21" s="107">
        <f t="shared" si="1"/>
        <v>1360.7665490909089</v>
      </c>
      <c r="K21" s="108">
        <f t="shared" si="2"/>
        <v>1650.146549090909</v>
      </c>
      <c r="L21" s="109">
        <f>'END Jul 2019'!AW13</f>
        <v>0</v>
      </c>
      <c r="M21" s="109">
        <f>'END Jul 2019'!AX13</f>
        <v>0</v>
      </c>
      <c r="N21" s="109">
        <f>'END Jul 2019'!AY13</f>
        <v>0</v>
      </c>
      <c r="O21" s="109">
        <f>'END Jul 2019'!AZ13</f>
        <v>0</v>
      </c>
      <c r="P21" s="109">
        <f>($E$6*'END Jul 2019'!AT13/100)*4</f>
        <v>96.049799999999991</v>
      </c>
      <c r="Q21" s="109">
        <f t="shared" si="9"/>
        <v>1650.146549090909</v>
      </c>
      <c r="R21" s="109">
        <f t="shared" si="10"/>
        <v>1650.146549090909</v>
      </c>
      <c r="S21" s="110">
        <f t="shared" si="5"/>
        <v>1554.096749090909</v>
      </c>
      <c r="T21" s="110">
        <f t="shared" si="6"/>
        <v>1554.096749090909</v>
      </c>
      <c r="U21" s="473">
        <f t="shared" si="7"/>
        <v>1709.5064240000002</v>
      </c>
      <c r="V21" s="473">
        <f t="shared" si="7"/>
        <v>1709.5064240000002</v>
      </c>
      <c r="W21" s="111">
        <f>'END Jul 2019'!BI13</f>
        <v>0</v>
      </c>
      <c r="X21" s="230" t="str">
        <f>'END Jul 2019'!BJ13</f>
        <v>n</v>
      </c>
    </row>
    <row r="22" spans="1:24" ht="14" x14ac:dyDescent="0.3">
      <c r="A22" s="103" t="str">
        <f>'END Jul 2019'!K14</f>
        <v>Powerdirect</v>
      </c>
      <c r="B22" s="104" t="str">
        <f>'END Jul 2019'!L14</f>
        <v>Discount Saver</v>
      </c>
      <c r="C22" s="105">
        <f>91*'END Jul 2019'!M14/100</f>
        <v>74.62</v>
      </c>
      <c r="D22" s="105">
        <f>$E$5*'END Jul 2019'!N14/100</f>
        <v>337.69197863636361</v>
      </c>
      <c r="E22" s="106">
        <v>0</v>
      </c>
      <c r="F22" s="105">
        <v>0</v>
      </c>
      <c r="G22" s="105">
        <v>0</v>
      </c>
      <c r="H22" s="105">
        <v>0</v>
      </c>
      <c r="I22" s="105">
        <f t="shared" si="0"/>
        <v>412.31197863636362</v>
      </c>
      <c r="J22" s="107">
        <f t="shared" si="1"/>
        <v>1350.7679145454545</v>
      </c>
      <c r="K22" s="108">
        <f t="shared" si="2"/>
        <v>1649.2479145454545</v>
      </c>
      <c r="L22" s="109">
        <f>'END Jul 2019'!AW14</f>
        <v>12</v>
      </c>
      <c r="M22" s="109">
        <f>'END Jul 2019'!AX14</f>
        <v>0</v>
      </c>
      <c r="N22" s="109">
        <f>'END Jul 2019'!AY14</f>
        <v>0</v>
      </c>
      <c r="O22" s="109">
        <f>'END Jul 2019'!AZ14</f>
        <v>0</v>
      </c>
      <c r="P22" s="109">
        <f>($E$6*'END Jul 2019'!AT14/100)*4</f>
        <v>46.652760000000001</v>
      </c>
      <c r="Q22" s="109">
        <f>K22-(K22*L22/100)</f>
        <v>1451.3381648</v>
      </c>
      <c r="R22" s="109">
        <f>Q22</f>
        <v>1451.3381648</v>
      </c>
      <c r="S22" s="110">
        <f t="shared" si="5"/>
        <v>1404.6854048</v>
      </c>
      <c r="T22" s="110">
        <f t="shared" si="6"/>
        <v>1404.6854048</v>
      </c>
      <c r="U22" s="473">
        <f t="shared" si="7"/>
        <v>1545.1539452800002</v>
      </c>
      <c r="V22" s="473">
        <f t="shared" si="7"/>
        <v>1545.1539452800002</v>
      </c>
      <c r="W22" s="111">
        <f>'END Jul 2019'!BI14</f>
        <v>0</v>
      </c>
      <c r="X22" s="230" t="str">
        <f>'END Jul 2019'!BJ14</f>
        <v>n</v>
      </c>
    </row>
    <row r="23" spans="1:24" ht="14" x14ac:dyDescent="0.3">
      <c r="A23" s="103" t="str">
        <f>'END Jul 2019'!K15</f>
        <v>Powershop</v>
      </c>
      <c r="B23" s="104" t="str">
        <f>'END Jul 2019'!L15</f>
        <v>Shopper with Mega Pack</v>
      </c>
      <c r="C23" s="105">
        <f>91*'END Jul 2019'!M15/100</f>
        <v>87.078727272727264</v>
      </c>
      <c r="D23" s="105">
        <f>$E$5*'END Jul 2019'!N15/100</f>
        <v>324.47949727272726</v>
      </c>
      <c r="E23" s="106">
        <v>0</v>
      </c>
      <c r="F23" s="105">
        <v>0</v>
      </c>
      <c r="G23" s="105">
        <v>0</v>
      </c>
      <c r="H23" s="105">
        <v>0</v>
      </c>
      <c r="I23" s="105">
        <f t="shared" si="0"/>
        <v>411.55822454545455</v>
      </c>
      <c r="J23" s="107">
        <f t="shared" si="1"/>
        <v>1297.917989090909</v>
      </c>
      <c r="K23" s="108">
        <f t="shared" si="2"/>
        <v>1646.2328981818182</v>
      </c>
      <c r="L23" s="109">
        <f>'END Jul 2019'!AW15</f>
        <v>0</v>
      </c>
      <c r="M23" s="109">
        <f>'END Jul 2019'!AX15</f>
        <v>0</v>
      </c>
      <c r="N23" s="109">
        <f>'END Jul 2019'!AY15</f>
        <v>15</v>
      </c>
      <c r="O23" s="109">
        <f>'END Jul 2019'!AZ15</f>
        <v>0</v>
      </c>
      <c r="P23" s="109">
        <f>($E$6*'END Jul 2019'!AT15/100)*4</f>
        <v>46.652760000000001</v>
      </c>
      <c r="Q23" s="266">
        <f>K23*1.1</f>
        <v>1810.8561880000002</v>
      </c>
      <c r="R23" s="267">
        <f>Q23-(Q23*N23/100)</f>
        <v>1539.2277598000001</v>
      </c>
      <c r="S23" s="110">
        <f t="shared" si="5"/>
        <v>1764.2034280000003</v>
      </c>
      <c r="T23" s="110">
        <f t="shared" si="6"/>
        <v>1492.5749998000001</v>
      </c>
      <c r="U23" s="473">
        <f>S23</f>
        <v>1764.2034280000003</v>
      </c>
      <c r="V23" s="473">
        <f>T23</f>
        <v>1492.5749998000001</v>
      </c>
      <c r="W23" s="111">
        <f>'END Jul 2019'!BI15</f>
        <v>0</v>
      </c>
      <c r="X23" s="230" t="str">
        <f>'END Jul 2019'!BJ15</f>
        <v>n</v>
      </c>
    </row>
    <row r="24" spans="1:24" ht="14" x14ac:dyDescent="0.3">
      <c r="A24" s="103" t="str">
        <f>'END Jul 2019'!K16</f>
        <v>Red Energy</v>
      </c>
      <c r="B24" s="104" t="str">
        <f>'END Jul 2019'!L16</f>
        <v>Living Energy Saver</v>
      </c>
      <c r="C24" s="105">
        <f>91*'END Jul 2019'!M16/100</f>
        <v>77.349999999999994</v>
      </c>
      <c r="D24" s="105">
        <f>IF($E$5&gt;='END Jul 2019'!P16,('END Jul 2019'!P16*'END Jul 2019'!N16/100),($E$5*'END Jul 2019'!N16/100))</f>
        <v>332.44545454545448</v>
      </c>
      <c r="E24" s="106">
        <v>0</v>
      </c>
      <c r="F24" s="105">
        <v>0</v>
      </c>
      <c r="G24" s="105">
        <v>0</v>
      </c>
      <c r="H24" s="105">
        <f>IF(($E$5&lt;'END Jul 2019'!P16),(0),($E$5-'END Jul 2019'!P16)*'END Jul 2019'!Q16/100)</f>
        <v>2.1493500000000063</v>
      </c>
      <c r="I24" s="105">
        <f t="shared" si="0"/>
        <v>411.94480454545453</v>
      </c>
      <c r="J24" s="107">
        <f t="shared" si="1"/>
        <v>1338.379218181818</v>
      </c>
      <c r="K24" s="108">
        <f t="shared" si="2"/>
        <v>1647.7792181818181</v>
      </c>
      <c r="L24" s="109">
        <f>'END Jul 2019'!AW16</f>
        <v>0</v>
      </c>
      <c r="M24" s="109">
        <f>'END Jul 2019'!AX16</f>
        <v>0</v>
      </c>
      <c r="N24" s="109">
        <f>'END Jul 2019'!AY16</f>
        <v>10</v>
      </c>
      <c r="O24" s="109">
        <f>'END Jul 2019'!AZ16</f>
        <v>0</v>
      </c>
      <c r="P24" s="109">
        <f>($E$6*'END Jul 2019'!AT16/100)*4</f>
        <v>50.769179999999999</v>
      </c>
      <c r="Q24" s="266">
        <f>K24*1.1</f>
        <v>1812.5571400000001</v>
      </c>
      <c r="R24" s="267">
        <f>Q24-(Q24*N24/100)</f>
        <v>1631.301426</v>
      </c>
      <c r="S24" s="110">
        <f t="shared" si="5"/>
        <v>1761.7879600000001</v>
      </c>
      <c r="T24" s="110">
        <f t="shared" si="6"/>
        <v>1580.532246</v>
      </c>
      <c r="U24" s="473">
        <f>S24</f>
        <v>1761.7879600000001</v>
      </c>
      <c r="V24" s="473">
        <f>T24</f>
        <v>1580.532246</v>
      </c>
      <c r="W24" s="111">
        <f>'END Jul 2019'!BI16</f>
        <v>0</v>
      </c>
      <c r="X24" s="230" t="str">
        <f>'END Jul 2019'!BJ16</f>
        <v>n</v>
      </c>
    </row>
    <row r="25" spans="1:24" ht="14" x14ac:dyDescent="0.3">
      <c r="A25" s="103" t="str">
        <f>'END Jul 2019'!K17</f>
        <v>Simply Energy</v>
      </c>
      <c r="B25" s="104" t="str">
        <f>'END Jul 2019'!L17</f>
        <v>Plus</v>
      </c>
      <c r="C25" s="105">
        <f>91*'END Jul 2019'!M17/100</f>
        <v>77.060454545454547</v>
      </c>
      <c r="D25" s="105">
        <f>$E$5*'END Jul 2019'!N17/100</f>
        <v>313.05248636363632</v>
      </c>
      <c r="E25" s="106">
        <v>0</v>
      </c>
      <c r="F25" s="105">
        <v>0</v>
      </c>
      <c r="G25" s="105">
        <v>0</v>
      </c>
      <c r="H25" s="105">
        <v>0</v>
      </c>
      <c r="I25" s="105">
        <f t="shared" ref="I25:I29" si="11">SUM(C25:H25)</f>
        <v>390.11294090909087</v>
      </c>
      <c r="J25" s="107">
        <f t="shared" si="1"/>
        <v>1252.2099454545453</v>
      </c>
      <c r="K25" s="108">
        <f t="shared" si="2"/>
        <v>1560.4517636363635</v>
      </c>
      <c r="L25" s="109">
        <f>'END Jul 2019'!AW17</f>
        <v>0</v>
      </c>
      <c r="M25" s="109">
        <f>'END Jul 2019'!AX17</f>
        <v>0</v>
      </c>
      <c r="N25" s="109">
        <f>'END Jul 2019'!AY17</f>
        <v>0</v>
      </c>
      <c r="O25" s="109">
        <f>'END Jul 2019'!AZ17</f>
        <v>0</v>
      </c>
      <c r="P25" s="109">
        <f>($E$6*'END Jul 2019'!AT17/100)*4</f>
        <v>36.590400000000002</v>
      </c>
      <c r="Q25" s="109">
        <f t="shared" ref="Q25:Q29" si="12">K25</f>
        <v>1560.4517636363635</v>
      </c>
      <c r="R25" s="109">
        <f>Q25</f>
        <v>1560.4517636363635</v>
      </c>
      <c r="S25" s="110">
        <f t="shared" si="5"/>
        <v>1523.8613636363634</v>
      </c>
      <c r="T25" s="110">
        <f t="shared" si="6"/>
        <v>1523.8613636363634</v>
      </c>
      <c r="U25" s="473">
        <f t="shared" si="7"/>
        <v>1676.2474999999999</v>
      </c>
      <c r="V25" s="473">
        <f t="shared" si="7"/>
        <v>1676.2474999999999</v>
      </c>
      <c r="W25" s="111">
        <f>'END Jul 2019'!BI17</f>
        <v>0</v>
      </c>
      <c r="X25" s="230" t="str">
        <f>'END Jul 2019'!BJ17</f>
        <v>n</v>
      </c>
    </row>
    <row r="26" spans="1:24" ht="14" x14ac:dyDescent="0.3">
      <c r="A26" s="103" t="str">
        <f>'END Jul 2019'!K18</f>
        <v>1st Energy</v>
      </c>
      <c r="B26" s="104" t="str">
        <f>'END Jul 2019'!L18</f>
        <v>1st Saver</v>
      </c>
      <c r="C26" s="105">
        <f>91*'END Jul 2019'!M18/100</f>
        <v>90.09</v>
      </c>
      <c r="D26" s="105">
        <f>IF($E$5&gt;='END Jul 2019'!P18,('END Jul 2019'!P18*'END Jul 2019'!N18/100),($E$5*'END Jul 2019'!N18/100))</f>
        <v>319.00405454545455</v>
      </c>
      <c r="E26" s="106">
        <v>0</v>
      </c>
      <c r="F26" s="105">
        <v>0</v>
      </c>
      <c r="G26" s="105">
        <v>0</v>
      </c>
      <c r="H26" s="105">
        <f>IF(($E$5&lt;'END Jul 2019'!P18),(0),($E$5-'END Jul 2019'!P18)*'END Jul 2019'!Q18/100)</f>
        <v>0</v>
      </c>
      <c r="I26" s="105">
        <f t="shared" si="11"/>
        <v>409.09405454545458</v>
      </c>
      <c r="J26" s="107">
        <f t="shared" si="1"/>
        <v>1276.0162181818182</v>
      </c>
      <c r="K26" s="108">
        <f t="shared" si="2"/>
        <v>1636.3762181818183</v>
      </c>
      <c r="L26" s="109">
        <f>'END Jul 2019'!AW18</f>
        <v>0</v>
      </c>
      <c r="M26" s="109">
        <f>'END Jul 2019'!AX18</f>
        <v>0</v>
      </c>
      <c r="N26" s="109">
        <f>'END Jul 2019'!AY18</f>
        <v>7</v>
      </c>
      <c r="O26" s="109">
        <f>'END Jul 2019'!AZ18</f>
        <v>0</v>
      </c>
      <c r="P26" s="109">
        <f>($E$6*'END Jul 2019'!AT18/100)*4</f>
        <v>27.442799999999998</v>
      </c>
      <c r="Q26" s="109">
        <f t="shared" si="12"/>
        <v>1636.3762181818183</v>
      </c>
      <c r="R26" s="109">
        <f>Q26-(K26*N26/100)</f>
        <v>1521.8298829090911</v>
      </c>
      <c r="S26" s="110">
        <f t="shared" si="5"/>
        <v>1608.9334181818183</v>
      </c>
      <c r="T26" s="110">
        <f t="shared" si="6"/>
        <v>1494.3870829090911</v>
      </c>
      <c r="U26" s="473">
        <f t="shared" si="7"/>
        <v>1769.8267600000004</v>
      </c>
      <c r="V26" s="473">
        <f t="shared" si="7"/>
        <v>1643.8257912000004</v>
      </c>
      <c r="W26" s="111">
        <f>'END Jul 2019'!BI18</f>
        <v>0</v>
      </c>
      <c r="X26" s="230" t="str">
        <f>'END Jul 2019'!BJ18</f>
        <v>n</v>
      </c>
    </row>
    <row r="27" spans="1:24" ht="14" x14ac:dyDescent="0.3">
      <c r="A27" s="103" t="str">
        <f>'END Jul 2019'!K19</f>
        <v>Amaysim</v>
      </c>
      <c r="B27" s="104" t="str">
        <f>'END Jul 2019'!L19</f>
        <v>Solar as you go</v>
      </c>
      <c r="C27" s="105">
        <f>91*'END Jul 2019'!M19/100</f>
        <v>57.131454545454545</v>
      </c>
      <c r="D27" s="105">
        <f>$E$5*'END Jul 2019'!N19/100</f>
        <v>360.3079377272727</v>
      </c>
      <c r="E27" s="106">
        <v>0</v>
      </c>
      <c r="F27" s="105">
        <v>0</v>
      </c>
      <c r="G27" s="105">
        <v>0</v>
      </c>
      <c r="H27" s="105">
        <v>0</v>
      </c>
      <c r="I27" s="105">
        <f t="shared" si="11"/>
        <v>417.43939227272722</v>
      </c>
      <c r="J27" s="107">
        <f t="shared" si="1"/>
        <v>1441.2317509090908</v>
      </c>
      <c r="K27" s="108">
        <f t="shared" si="2"/>
        <v>1669.7575690909089</v>
      </c>
      <c r="L27" s="109">
        <f>'END Jul 2019'!AW19</f>
        <v>0</v>
      </c>
      <c r="M27" s="109">
        <f>'END Jul 2019'!AX19</f>
        <v>0</v>
      </c>
      <c r="N27" s="109">
        <f>'END Jul 2019'!AY19</f>
        <v>0</v>
      </c>
      <c r="O27" s="109">
        <f>'END Jul 2019'!AZ19</f>
        <v>0</v>
      </c>
      <c r="P27" s="109">
        <f>($E$6*'END Jul 2019'!AT19/100)*4</f>
        <v>68.606999999999999</v>
      </c>
      <c r="Q27" s="109">
        <f t="shared" si="12"/>
        <v>1669.7575690909089</v>
      </c>
      <c r="R27" s="109">
        <f>Q27</f>
        <v>1669.7575690909089</v>
      </c>
      <c r="S27" s="110">
        <f t="shared" si="5"/>
        <v>1601.1505690909089</v>
      </c>
      <c r="T27" s="110">
        <f t="shared" si="6"/>
        <v>1601.1505690909089</v>
      </c>
      <c r="U27" s="473">
        <f t="shared" ref="U27:V29" si="13">S27*1.1</f>
        <v>1761.2656259999999</v>
      </c>
      <c r="V27" s="473">
        <f t="shared" si="13"/>
        <v>1761.2656259999999</v>
      </c>
      <c r="W27" s="111">
        <f>'END Jul 2019'!BI19</f>
        <v>0</v>
      </c>
      <c r="X27" s="230" t="str">
        <f>'END Jul 2019'!BJ19</f>
        <v>n</v>
      </c>
    </row>
    <row r="28" spans="1:24" ht="14" x14ac:dyDescent="0.3">
      <c r="A28" s="103" t="str">
        <f>'END Jul 2019'!K20</f>
        <v>DC Power Co</v>
      </c>
      <c r="B28" s="104" t="str">
        <f>'END Jul 2019'!L20</f>
        <v>Market offer</v>
      </c>
      <c r="C28" s="105">
        <f>(91*'END Jul 2019'!M20/100)+('END Jul 2019'!BM20/4)</f>
        <v>95.040181818181821</v>
      </c>
      <c r="D28" s="105">
        <f>$E$5*'END Jul 2019'!N20/100</f>
        <v>351.73767954545451</v>
      </c>
      <c r="E28" s="106">
        <v>0</v>
      </c>
      <c r="F28" s="105">
        <v>0</v>
      </c>
      <c r="G28" s="105">
        <v>0</v>
      </c>
      <c r="H28" s="105">
        <v>0</v>
      </c>
      <c r="I28" s="105">
        <f t="shared" si="11"/>
        <v>446.77786136363636</v>
      </c>
      <c r="J28" s="107">
        <f t="shared" si="1"/>
        <v>1406.950718181818</v>
      </c>
      <c r="K28" s="108">
        <f t="shared" si="2"/>
        <v>1787.1114454545454</v>
      </c>
      <c r="L28" s="109">
        <f>'END Jul 2019'!AW20</f>
        <v>0</v>
      </c>
      <c r="M28" s="109">
        <f>'END Jul 2019'!AX20</f>
        <v>0</v>
      </c>
      <c r="N28" s="109">
        <f>'END Jul 2019'!AY20</f>
        <v>0</v>
      </c>
      <c r="O28" s="109">
        <f>'END Jul 2019'!AZ20</f>
        <v>0</v>
      </c>
      <c r="P28" s="109">
        <f>($E$6*'END Jul 2019'!AT20/100)*4</f>
        <v>68.606999999999999</v>
      </c>
      <c r="Q28" s="109">
        <f t="shared" si="12"/>
        <v>1787.1114454545454</v>
      </c>
      <c r="R28" s="109">
        <f t="shared" ref="R28:R29" si="14">Q28</f>
        <v>1787.1114454545454</v>
      </c>
      <c r="S28" s="110">
        <f t="shared" si="5"/>
        <v>1718.5044454545455</v>
      </c>
      <c r="T28" s="110">
        <f t="shared" si="6"/>
        <v>1718.5044454545455</v>
      </c>
      <c r="U28" s="473">
        <f t="shared" si="13"/>
        <v>1890.3548900000001</v>
      </c>
      <c r="V28" s="473">
        <f t="shared" si="13"/>
        <v>1890.3548900000001</v>
      </c>
      <c r="W28" s="111">
        <f>'END Jul 2019'!BI20</f>
        <v>0</v>
      </c>
      <c r="X28" s="230" t="str">
        <f>'END Jul 2019'!BJ20</f>
        <v>n</v>
      </c>
    </row>
    <row r="29" spans="1:24" ht="14" x14ac:dyDescent="0.3">
      <c r="A29" s="103" t="str">
        <f>'END Jul 2019'!K21</f>
        <v>ReAmped Energy</v>
      </c>
      <c r="B29" s="104" t="str">
        <f>'END Jul 2019'!L21</f>
        <v>Market offer</v>
      </c>
      <c r="C29" s="105">
        <f>91*'END Jul 2019'!M21/100</f>
        <v>71.434999999999988</v>
      </c>
      <c r="D29" s="105">
        <f>$E$5*'END Jul 2019'!N21/100</f>
        <v>269.72506999999996</v>
      </c>
      <c r="E29" s="106">
        <v>0</v>
      </c>
      <c r="F29" s="105">
        <v>0</v>
      </c>
      <c r="G29" s="105">
        <v>0</v>
      </c>
      <c r="H29" s="105">
        <v>0</v>
      </c>
      <c r="I29" s="105">
        <f t="shared" si="11"/>
        <v>341.16006999999996</v>
      </c>
      <c r="J29" s="107">
        <f t="shared" si="1"/>
        <v>1078.9002799999998</v>
      </c>
      <c r="K29" s="108">
        <f t="shared" si="2"/>
        <v>1364.6402799999998</v>
      </c>
      <c r="L29" s="109">
        <f>'END Jul 2019'!AW21</f>
        <v>0</v>
      </c>
      <c r="M29" s="109">
        <f>'END Jul 2019'!AX21</f>
        <v>0</v>
      </c>
      <c r="N29" s="109">
        <f>'END Jul 2019'!AY21</f>
        <v>0</v>
      </c>
      <c r="O29" s="109">
        <f>'END Jul 2019'!AZ21</f>
        <v>0</v>
      </c>
      <c r="P29" s="109">
        <f>($E$6*'END Jul 2019'!AT21/100)*4</f>
        <v>36.590400000000002</v>
      </c>
      <c r="Q29" s="109">
        <f t="shared" si="12"/>
        <v>1364.6402799999998</v>
      </c>
      <c r="R29" s="109">
        <f t="shared" si="14"/>
        <v>1364.6402799999998</v>
      </c>
      <c r="S29" s="110">
        <f t="shared" si="5"/>
        <v>1328.0498799999998</v>
      </c>
      <c r="T29" s="110">
        <f t="shared" si="6"/>
        <v>1328.0498799999998</v>
      </c>
      <c r="U29" s="473">
        <f t="shared" si="13"/>
        <v>1460.8548679999999</v>
      </c>
      <c r="V29" s="473">
        <f t="shared" si="13"/>
        <v>1460.8548679999999</v>
      </c>
      <c r="W29" s="111">
        <f>'END Jul 2019'!BI21</f>
        <v>0</v>
      </c>
      <c r="X29" s="230" t="str">
        <f>'END Jul 2019'!BJ21</f>
        <v>n</v>
      </c>
    </row>
    <row r="30" spans="1:24" ht="14.5" thickBot="1" x14ac:dyDescent="0.35">
      <c r="A30" s="113" t="str">
        <f>'END Jul 2019'!K22</f>
        <v>Powerclub</v>
      </c>
      <c r="B30" s="114" t="str">
        <f>'END Jul 2019'!L22</f>
        <v>Powerbank Home Solar</v>
      </c>
      <c r="C30" s="115">
        <f>(91*'END Jul 2019'!M22/100)+('END Jul 2019'!BM22/4)</f>
        <v>73.425181818181812</v>
      </c>
      <c r="D30" s="115">
        <f>$E$5*'END Jul 2019'!N22/100</f>
        <v>271.2724777272727</v>
      </c>
      <c r="E30" s="116">
        <v>0</v>
      </c>
      <c r="F30" s="115">
        <v>0</v>
      </c>
      <c r="G30" s="115">
        <v>0</v>
      </c>
      <c r="H30" s="115">
        <v>0</v>
      </c>
      <c r="I30" s="115">
        <f t="shared" ref="I30" si="15">SUM(C30:H30)</f>
        <v>344.69765954545448</v>
      </c>
      <c r="J30" s="117">
        <f t="shared" si="1"/>
        <v>1085.0899109090906</v>
      </c>
      <c r="K30" s="118">
        <f t="shared" si="2"/>
        <v>1378.7906381818179</v>
      </c>
      <c r="L30" s="119">
        <f>'END Jul 2019'!AW22</f>
        <v>0</v>
      </c>
      <c r="M30" s="119">
        <f>'END Jul 2019'!AX22</f>
        <v>0</v>
      </c>
      <c r="N30" s="119">
        <f>'END Jul 2019'!AY22</f>
        <v>0</v>
      </c>
      <c r="O30" s="119">
        <f>'END Jul 2019'!AZ22</f>
        <v>0</v>
      </c>
      <c r="P30" s="119">
        <f>($E$6*'END Jul 2019'!AT22/100)*4</f>
        <v>45.738</v>
      </c>
      <c r="Q30" s="119">
        <f t="shared" ref="Q30" si="16">K30</f>
        <v>1378.7906381818179</v>
      </c>
      <c r="R30" s="119">
        <f t="shared" ref="R30" si="17">Q30</f>
        <v>1378.7906381818179</v>
      </c>
      <c r="S30" s="120">
        <f t="shared" ref="S30" si="18">Q30-P30</f>
        <v>1333.0526381818179</v>
      </c>
      <c r="T30" s="120">
        <f t="shared" ref="T30" si="19">R30-P30</f>
        <v>1333.0526381818179</v>
      </c>
      <c r="U30" s="474">
        <f t="shared" ref="U30" si="20">S30*1.1</f>
        <v>1466.3579019999997</v>
      </c>
      <c r="V30" s="474">
        <f t="shared" ref="V30" si="21">T30*1.1</f>
        <v>1466.3579019999997</v>
      </c>
      <c r="W30" s="121">
        <f>'END Jul 2019'!BI22</f>
        <v>0</v>
      </c>
      <c r="X30" s="231" t="str">
        <f>'END Jul 2019'!BJ22</f>
        <v>n</v>
      </c>
    </row>
    <row r="31" spans="1:24" s="243" customFormat="1" x14ac:dyDescent="0.3"/>
    <row r="32" spans="1:24" ht="14" thickBot="1" x14ac:dyDescent="0.35"/>
    <row r="33" spans="1:24" ht="14" x14ac:dyDescent="0.3">
      <c r="A33" s="92" t="s">
        <v>553</v>
      </c>
      <c r="B33" s="101"/>
      <c r="C33" s="101"/>
      <c r="D33" s="101"/>
      <c r="E33" s="101"/>
      <c r="F33" s="101"/>
      <c r="G33" s="101"/>
      <c r="H33" s="101"/>
      <c r="I33" s="101"/>
      <c r="J33" s="101"/>
      <c r="K33" s="101"/>
      <c r="L33" s="101"/>
      <c r="M33" s="101"/>
      <c r="N33" s="101"/>
      <c r="O33" s="101"/>
      <c r="P33" s="101"/>
      <c r="Q33" s="101"/>
      <c r="R33" s="101"/>
      <c r="S33" s="101"/>
      <c r="T33" s="101"/>
      <c r="U33" s="101"/>
      <c r="V33" s="101"/>
      <c r="W33" s="101"/>
      <c r="X33" s="102"/>
    </row>
    <row r="34" spans="1:24" ht="70" x14ac:dyDescent="0.3">
      <c r="A34" s="463" t="s">
        <v>408</v>
      </c>
      <c r="B34" s="464" t="s">
        <v>409</v>
      </c>
      <c r="C34" s="465" t="s">
        <v>410</v>
      </c>
      <c r="D34" s="465" t="s">
        <v>411</v>
      </c>
      <c r="E34" s="465" t="s">
        <v>446</v>
      </c>
      <c r="F34" s="465" t="s">
        <v>447</v>
      </c>
      <c r="G34" s="467" t="s">
        <v>354</v>
      </c>
      <c r="H34" s="467" t="s">
        <v>554</v>
      </c>
      <c r="I34" s="465" t="s">
        <v>222</v>
      </c>
      <c r="J34" s="467" t="s">
        <v>406</v>
      </c>
      <c r="K34" s="468" t="s">
        <v>449</v>
      </c>
      <c r="L34" s="469" t="s">
        <v>398</v>
      </c>
      <c r="M34" s="469" t="s">
        <v>533</v>
      </c>
      <c r="N34" s="469" t="s">
        <v>399</v>
      </c>
      <c r="O34" s="469" t="s">
        <v>552</v>
      </c>
      <c r="P34" s="470" t="s">
        <v>490</v>
      </c>
      <c r="Q34" s="471" t="s">
        <v>102</v>
      </c>
      <c r="R34" s="471" t="s">
        <v>103</v>
      </c>
      <c r="S34" s="471" t="s">
        <v>104</v>
      </c>
      <c r="T34" s="471" t="s">
        <v>105</v>
      </c>
      <c r="U34" s="470" t="s">
        <v>331</v>
      </c>
      <c r="V34" s="470" t="s">
        <v>332</v>
      </c>
      <c r="W34" s="469" t="s">
        <v>400</v>
      </c>
      <c r="X34" s="472" t="s">
        <v>558</v>
      </c>
    </row>
    <row r="35" spans="1:24" ht="14" x14ac:dyDescent="0.3">
      <c r="A35" s="103" t="str">
        <f>'END Jul 2019'!K23</f>
        <v>Energy Locals</v>
      </c>
      <c r="B35" s="104" t="str">
        <f>'END Jul 2019'!L23</f>
        <v>Solar Member Promise</v>
      </c>
      <c r="C35" s="105">
        <f>(91*'END Jul 2019'!M23/100)+('END Jul 2019'!BM23/4)</f>
        <v>127.16363636363636</v>
      </c>
      <c r="D35" s="105">
        <f>$G$5*'END Jul 2019'!N23/100</f>
        <v>199.97269090909089</v>
      </c>
      <c r="E35" s="106">
        <v>0</v>
      </c>
      <c r="F35" s="105">
        <v>0</v>
      </c>
      <c r="G35" s="105">
        <v>0</v>
      </c>
      <c r="H35" s="105">
        <f>$H$5*'END Jul 2019'!AE23/100</f>
        <v>58.920524999999991</v>
      </c>
      <c r="I35" s="105">
        <f t="shared" ref="I35:I54" si="22">SUM(C35:H35)</f>
        <v>386.05685227272727</v>
      </c>
      <c r="J35" s="107">
        <f t="shared" ref="J35:J54" si="23">(I35-C35)*4</f>
        <v>1035.5728636363638</v>
      </c>
      <c r="K35" s="108">
        <f t="shared" ref="K35:K54" si="24">I35*4</f>
        <v>1544.2274090909091</v>
      </c>
      <c r="L35" s="109">
        <f>'END Jul 2019'!AW23</f>
        <v>0</v>
      </c>
      <c r="M35" s="109">
        <f>'END Jul 2019'!AX23</f>
        <v>0</v>
      </c>
      <c r="N35" s="109">
        <f>'END Jul 2019'!AY23</f>
        <v>0</v>
      </c>
      <c r="O35" s="109">
        <f>'END Jul 2019'!AZ23</f>
        <v>0</v>
      </c>
      <c r="P35" s="109">
        <f>($E$6*'END Jul 2019'!AT23/100)*4</f>
        <v>73.180800000000005</v>
      </c>
      <c r="Q35" s="109">
        <f>K35</f>
        <v>1544.2274090909091</v>
      </c>
      <c r="R35" s="109">
        <f>Q35</f>
        <v>1544.2274090909091</v>
      </c>
      <c r="S35" s="110">
        <f>Q35-P35</f>
        <v>1471.046609090909</v>
      </c>
      <c r="T35" s="110">
        <f>R35-P35</f>
        <v>1471.046609090909</v>
      </c>
      <c r="U35" s="473">
        <f>S35*1.1</f>
        <v>1618.1512700000001</v>
      </c>
      <c r="V35" s="473">
        <f>T35*1.1</f>
        <v>1618.1512700000001</v>
      </c>
      <c r="W35" s="124">
        <f>'END Jul 2019'!BI23</f>
        <v>0</v>
      </c>
      <c r="X35" s="232" t="str">
        <f>'END Jul 2019'!BJ23</f>
        <v>n</v>
      </c>
    </row>
    <row r="36" spans="1:24" ht="14" x14ac:dyDescent="0.3">
      <c r="A36" s="103" t="str">
        <f>'END Jul 2019'!K24</f>
        <v>AGL</v>
      </c>
      <c r="B36" s="104" t="str">
        <f>'END Jul 2019'!L24</f>
        <v>Solar Savers</v>
      </c>
      <c r="C36" s="105">
        <f>91*'END Jul 2019'!M24/100</f>
        <v>80.079999999999984</v>
      </c>
      <c r="D36" s="105">
        <f>$G$5*'END Jul 2019'!N24/100</f>
        <v>236.38438504545454</v>
      </c>
      <c r="E36" s="106">
        <v>0</v>
      </c>
      <c r="F36" s="105">
        <v>0</v>
      </c>
      <c r="G36" s="105">
        <v>0</v>
      </c>
      <c r="H36" s="105">
        <f>$H$5*'END Jul 2019'!AE24/100</f>
        <v>47.029291772727262</v>
      </c>
      <c r="I36" s="105">
        <f t="shared" si="22"/>
        <v>363.49367681818177</v>
      </c>
      <c r="J36" s="107">
        <f t="shared" si="23"/>
        <v>1133.6547072727271</v>
      </c>
      <c r="K36" s="108">
        <f t="shared" si="24"/>
        <v>1453.9747072727271</v>
      </c>
      <c r="L36" s="109">
        <f>'END Jul 2019'!AW24</f>
        <v>0</v>
      </c>
      <c r="M36" s="109">
        <f>'END Jul 2019'!AX24</f>
        <v>0</v>
      </c>
      <c r="N36" s="109">
        <f>'END Jul 2019'!AY24</f>
        <v>0</v>
      </c>
      <c r="O36" s="109">
        <f>'END Jul 2019'!AZ24</f>
        <v>0</v>
      </c>
      <c r="P36" s="109">
        <f>($E$6*'END Jul 2019'!AT24/100)*4</f>
        <v>68.606999999999999</v>
      </c>
      <c r="Q36" s="109">
        <f t="shared" ref="Q36:Q42" si="25">K36</f>
        <v>1453.9747072727271</v>
      </c>
      <c r="R36" s="109">
        <f t="shared" ref="R36:R39" si="26">Q36</f>
        <v>1453.9747072727271</v>
      </c>
      <c r="S36" s="110">
        <f t="shared" ref="S36" si="27">Q36-P36</f>
        <v>1385.3677072727271</v>
      </c>
      <c r="T36" s="110">
        <f t="shared" ref="T36:T54" si="28">R36-P36</f>
        <v>1385.3677072727271</v>
      </c>
      <c r="U36" s="473">
        <f t="shared" ref="U36:V51" si="29">S36*1.1</f>
        <v>1523.9044779999999</v>
      </c>
      <c r="V36" s="473">
        <f t="shared" si="29"/>
        <v>1523.9044779999999</v>
      </c>
      <c r="W36" s="124">
        <f>'END Jul 2019'!BI24</f>
        <v>0</v>
      </c>
      <c r="X36" s="232" t="str">
        <f>'END Jul 2019'!BJ24</f>
        <v>n</v>
      </c>
    </row>
    <row r="37" spans="1:24" ht="14" x14ac:dyDescent="0.3">
      <c r="A37" s="103" t="str">
        <f>'END Jul 2019'!K25</f>
        <v>Alinta Energy</v>
      </c>
      <c r="B37" s="104" t="str">
        <f>'END Jul 2019'!L25</f>
        <v>No fuss</v>
      </c>
      <c r="C37" s="105">
        <f>91*'END Jul 2019'!M25/100</f>
        <v>81.117400000000004</v>
      </c>
      <c r="D37" s="105">
        <f>$G$5*'END Jul 2019'!N25/100</f>
        <v>198.88950550000001</v>
      </c>
      <c r="E37" s="106">
        <v>0</v>
      </c>
      <c r="F37" s="105">
        <v>0</v>
      </c>
      <c r="G37" s="105">
        <v>0</v>
      </c>
      <c r="H37" s="105">
        <f>$H$5*'END Jul 2019'!AE25/100</f>
        <v>32.352724636363639</v>
      </c>
      <c r="I37" s="105">
        <f t="shared" si="22"/>
        <v>312.35963013636365</v>
      </c>
      <c r="J37" s="107">
        <f t="shared" si="23"/>
        <v>924.96892054545458</v>
      </c>
      <c r="K37" s="108">
        <f t="shared" si="24"/>
        <v>1249.4385205454546</v>
      </c>
      <c r="L37" s="109">
        <f>'END Jul 2019'!AW25</f>
        <v>0</v>
      </c>
      <c r="M37" s="109">
        <f>'END Jul 2019'!AX25</f>
        <v>0</v>
      </c>
      <c r="N37" s="109">
        <f>'END Jul 2019'!AY25</f>
        <v>0</v>
      </c>
      <c r="O37" s="109">
        <f>'END Jul 2019'!AZ25</f>
        <v>0</v>
      </c>
      <c r="P37" s="109">
        <f>($E$6*'END Jul 2019'!AT25/100)*4</f>
        <v>34.3035</v>
      </c>
      <c r="Q37" s="109">
        <f t="shared" si="25"/>
        <v>1249.4385205454546</v>
      </c>
      <c r="R37" s="109">
        <f t="shared" si="26"/>
        <v>1249.4385205454546</v>
      </c>
      <c r="S37" s="110">
        <f>Q37-P37</f>
        <v>1215.1350205454546</v>
      </c>
      <c r="T37" s="110">
        <f t="shared" si="28"/>
        <v>1215.1350205454546</v>
      </c>
      <c r="U37" s="473">
        <f t="shared" si="29"/>
        <v>1336.6485226000002</v>
      </c>
      <c r="V37" s="473">
        <f t="shared" si="29"/>
        <v>1336.6485226000002</v>
      </c>
      <c r="W37" s="124">
        <f>'END Jul 2019'!BI25</f>
        <v>0</v>
      </c>
      <c r="X37" s="232" t="str">
        <f>'END Jul 2019'!BJ25</f>
        <v>n</v>
      </c>
    </row>
    <row r="38" spans="1:24" ht="14" x14ac:dyDescent="0.3">
      <c r="A38" s="103" t="str">
        <f>'END Jul 2019'!K26</f>
        <v>Click Energy</v>
      </c>
      <c r="B38" s="104" t="str">
        <f>'END Jul 2019'!L26</f>
        <v>Banksia Solar</v>
      </c>
      <c r="C38" s="105">
        <f>91*'END Jul 2019'!M26/100</f>
        <v>76.44</v>
      </c>
      <c r="D38" s="105">
        <f>$G$5*'END Jul 2019'!N26/100</f>
        <v>235.1345557272727</v>
      </c>
      <c r="E38" s="106">
        <v>0</v>
      </c>
      <c r="F38" s="105">
        <v>0</v>
      </c>
      <c r="G38" s="105">
        <v>0</v>
      </c>
      <c r="H38" s="105">
        <f>$H$5*'END Jul 2019'!AE26/100</f>
        <v>58.63484972727273</v>
      </c>
      <c r="I38" s="105">
        <f t="shared" si="22"/>
        <v>370.20940545454545</v>
      </c>
      <c r="J38" s="107">
        <f t="shared" si="23"/>
        <v>1175.0776218181818</v>
      </c>
      <c r="K38" s="108">
        <f t="shared" si="24"/>
        <v>1480.8376218181818</v>
      </c>
      <c r="L38" s="109">
        <f>'END Jul 2019'!AW26</f>
        <v>0</v>
      </c>
      <c r="M38" s="109">
        <f>'END Jul 2019'!AX26</f>
        <v>0</v>
      </c>
      <c r="N38" s="109">
        <f>'END Jul 2019'!AY26</f>
        <v>0</v>
      </c>
      <c r="O38" s="109">
        <f>'END Jul 2019'!AZ26</f>
        <v>0</v>
      </c>
      <c r="P38" s="109">
        <f>($E$6*'END Jul 2019'!AT26/100)*4</f>
        <v>64.033199999999994</v>
      </c>
      <c r="Q38" s="109">
        <f t="shared" si="25"/>
        <v>1480.8376218181818</v>
      </c>
      <c r="R38" s="109">
        <f t="shared" si="26"/>
        <v>1480.8376218181818</v>
      </c>
      <c r="S38" s="110">
        <f t="shared" ref="S38:S54" si="30">Q38-P38</f>
        <v>1416.8044218181817</v>
      </c>
      <c r="T38" s="110">
        <f t="shared" si="28"/>
        <v>1416.8044218181817</v>
      </c>
      <c r="U38" s="473">
        <f t="shared" si="29"/>
        <v>1558.484864</v>
      </c>
      <c r="V38" s="473">
        <f t="shared" si="29"/>
        <v>1558.484864</v>
      </c>
      <c r="W38" s="124">
        <f>'END Jul 2019'!BI26</f>
        <v>0</v>
      </c>
      <c r="X38" s="232" t="str">
        <f>'END Jul 2019'!BJ26</f>
        <v>n</v>
      </c>
    </row>
    <row r="39" spans="1:24" ht="14" x14ac:dyDescent="0.3">
      <c r="A39" s="103" t="str">
        <f>'END Jul 2019'!K27</f>
        <v>Commander</v>
      </c>
      <c r="B39" s="104" t="str">
        <f>'END Jul 2019'!L27</f>
        <v>Market offer</v>
      </c>
      <c r="C39" s="105">
        <f>91*'END Jul 2019'!M27/100</f>
        <v>85.920545454545447</v>
      </c>
      <c r="D39" s="105">
        <f>$G$5*'END Jul 2019'!N27/100</f>
        <v>211.38779868181817</v>
      </c>
      <c r="E39" s="106">
        <v>0</v>
      </c>
      <c r="F39" s="105">
        <v>0</v>
      </c>
      <c r="G39" s="105">
        <v>0</v>
      </c>
      <c r="H39" s="105">
        <f>$H$5*'END Jul 2019'!AE27/100</f>
        <v>46.886454136363625</v>
      </c>
      <c r="I39" s="105">
        <f t="shared" si="22"/>
        <v>344.19479827272727</v>
      </c>
      <c r="J39" s="107">
        <f t="shared" si="23"/>
        <v>1033.0970112727273</v>
      </c>
      <c r="K39" s="108">
        <f t="shared" si="24"/>
        <v>1376.7791930909091</v>
      </c>
      <c r="L39" s="109">
        <f>'END Jul 2019'!AW27</f>
        <v>0</v>
      </c>
      <c r="M39" s="109">
        <f>'END Jul 2019'!AX27</f>
        <v>0</v>
      </c>
      <c r="N39" s="109">
        <f>'END Jul 2019'!AY27</f>
        <v>0</v>
      </c>
      <c r="O39" s="109">
        <f>'END Jul 2019'!AZ27</f>
        <v>0</v>
      </c>
      <c r="P39" s="109">
        <f>($E$6*'END Jul 2019'!AT27/100)*4</f>
        <v>53.056080000000001</v>
      </c>
      <c r="Q39" s="109">
        <f t="shared" si="25"/>
        <v>1376.7791930909091</v>
      </c>
      <c r="R39" s="109">
        <f t="shared" si="26"/>
        <v>1376.7791930909091</v>
      </c>
      <c r="S39" s="110">
        <f t="shared" si="30"/>
        <v>1323.723113090909</v>
      </c>
      <c r="T39" s="110">
        <f t="shared" si="28"/>
        <v>1323.723113090909</v>
      </c>
      <c r="U39" s="473">
        <f t="shared" si="29"/>
        <v>1456.0954244</v>
      </c>
      <c r="V39" s="473">
        <f t="shared" si="29"/>
        <v>1456.0954244</v>
      </c>
      <c r="W39" s="124">
        <f>'END Jul 2019'!BI27</f>
        <v>0</v>
      </c>
      <c r="X39" s="232" t="str">
        <f>'END Jul 2019'!BJ27</f>
        <v>n</v>
      </c>
    </row>
    <row r="40" spans="1:24" ht="14" x14ac:dyDescent="0.3">
      <c r="A40" s="103" t="str">
        <f>'END Jul 2019'!K28</f>
        <v>CovaU</v>
      </c>
      <c r="B40" s="104" t="str">
        <f>'END Jul 2019'!L28</f>
        <v>Freedom Solar</v>
      </c>
      <c r="C40" s="105">
        <f>91*'END Jul 2019'!M28/100</f>
        <v>103.68176000000001</v>
      </c>
      <c r="D40" s="105">
        <f>$G$5*'END Jul 2019'!N28/100</f>
        <v>256.63162</v>
      </c>
      <c r="E40" s="106">
        <v>0</v>
      </c>
      <c r="F40" s="105">
        <v>0</v>
      </c>
      <c r="G40" s="105">
        <v>0</v>
      </c>
      <c r="H40" s="105">
        <f>$H$5*'END Jul 2019'!AE28/100</f>
        <v>73.807777649999991</v>
      </c>
      <c r="I40" s="105">
        <f t="shared" si="22"/>
        <v>434.12115764999999</v>
      </c>
      <c r="J40" s="107">
        <f t="shared" si="23"/>
        <v>1321.7575906</v>
      </c>
      <c r="K40" s="108">
        <f t="shared" si="24"/>
        <v>1736.4846305999999</v>
      </c>
      <c r="L40" s="109">
        <f>'END Jul 2019'!AW28</f>
        <v>0</v>
      </c>
      <c r="M40" s="109">
        <f>'END Jul 2019'!AX28</f>
        <v>0</v>
      </c>
      <c r="N40" s="109">
        <f>'END Jul 2019'!AY28</f>
        <v>20</v>
      </c>
      <c r="O40" s="109">
        <f>'END Jul 2019'!AZ28</f>
        <v>0</v>
      </c>
      <c r="P40" s="109">
        <f>($E$6*'END Jul 2019'!AT28/100)*4</f>
        <v>38.877299999999998</v>
      </c>
      <c r="Q40" s="109">
        <f t="shared" si="25"/>
        <v>1736.4846305999999</v>
      </c>
      <c r="R40" s="109">
        <f>Q40-(K40*N40/100)</f>
        <v>1389.1877044799999</v>
      </c>
      <c r="S40" s="110">
        <f t="shared" si="30"/>
        <v>1697.6073305999998</v>
      </c>
      <c r="T40" s="110">
        <f t="shared" si="28"/>
        <v>1350.3104044799998</v>
      </c>
      <c r="U40" s="473">
        <f t="shared" si="29"/>
        <v>1867.36806366</v>
      </c>
      <c r="V40" s="473">
        <f t="shared" si="29"/>
        <v>1485.3414449279999</v>
      </c>
      <c r="W40" s="124">
        <f>'END Jul 2019'!BI28</f>
        <v>0</v>
      </c>
      <c r="X40" s="232" t="str">
        <f>'END Jul 2019'!BJ28</f>
        <v>n</v>
      </c>
    </row>
    <row r="41" spans="1:24" ht="14" x14ac:dyDescent="0.3">
      <c r="A41" s="103" t="str">
        <f>'END Jul 2019'!K29</f>
        <v>Diamond Energy</v>
      </c>
      <c r="B41" s="104" t="str">
        <f>'END Jul 2019'!L29</f>
        <v>Pay on time discount</v>
      </c>
      <c r="C41" s="105">
        <f>91*'END Jul 2019'!M29/100</f>
        <v>89.635000000000005</v>
      </c>
      <c r="D41" s="105">
        <f>IF($G$5&gt;='END Jul 2019'!P29,('END Jul 2019'!P29*'END Jul 2019'!N29/100),(($G$5)*'END Jul 2019'!N29/100))</f>
        <v>76.98</v>
      </c>
      <c r="E41" s="106">
        <f>IF($G$5&lt;'END Jul 2019'!P29,0,IF(($G$5)&lt;='END Jul 2019'!R29,(($G$5-'END Jul 2019'!P29)*'END Jul 2019'!Q29/100),(('END Jul 2019'!R29-'END Jul 2019'!P29)*'END Jul 2019'!Q29/100)))</f>
        <v>166.34289670000001</v>
      </c>
      <c r="F41" s="105">
        <v>0</v>
      </c>
      <c r="G41" s="105">
        <f>IF(($G$5&lt;'END Jul 2019'!R29),(0),($G$5-'END Jul 2019'!R29)*'END Jul 2019'!S29/100)</f>
        <v>0</v>
      </c>
      <c r="H41" s="105">
        <f>$H$5*'END Jul 2019'!AE29/100</f>
        <v>50.082446249999997</v>
      </c>
      <c r="I41" s="105">
        <f t="shared" si="22"/>
        <v>383.04034294999997</v>
      </c>
      <c r="J41" s="107">
        <f t="shared" si="23"/>
        <v>1173.6213717999999</v>
      </c>
      <c r="K41" s="108">
        <f t="shared" si="24"/>
        <v>1532.1613717999999</v>
      </c>
      <c r="L41" s="109">
        <f>'END Jul 2019'!AW29</f>
        <v>0</v>
      </c>
      <c r="M41" s="109">
        <f>'END Jul 2019'!AX29</f>
        <v>0</v>
      </c>
      <c r="N41" s="109">
        <f>'END Jul 2019'!AY29</f>
        <v>7</v>
      </c>
      <c r="O41" s="109">
        <f>'END Jul 2019'!AZ29</f>
        <v>0</v>
      </c>
      <c r="P41" s="109">
        <f>($E$6*'END Jul 2019'!AT29/100)*4</f>
        <v>54.885599999999997</v>
      </c>
      <c r="Q41" s="109">
        <f t="shared" si="25"/>
        <v>1532.1613717999999</v>
      </c>
      <c r="R41" s="109">
        <f>Q41-(K41*N41/100)</f>
        <v>1424.9100757739998</v>
      </c>
      <c r="S41" s="110">
        <f t="shared" si="30"/>
        <v>1477.2757717999998</v>
      </c>
      <c r="T41" s="110">
        <f t="shared" si="28"/>
        <v>1370.0244757739997</v>
      </c>
      <c r="U41" s="473">
        <f t="shared" si="29"/>
        <v>1625.0033489799998</v>
      </c>
      <c r="V41" s="473">
        <f t="shared" si="29"/>
        <v>1507.0269233513998</v>
      </c>
      <c r="W41" s="124">
        <f>'END Jul 2019'!BI29</f>
        <v>0</v>
      </c>
      <c r="X41" s="232" t="str">
        <f>'END Jul 2019'!BJ29</f>
        <v>n</v>
      </c>
    </row>
    <row r="42" spans="1:24" ht="14" x14ac:dyDescent="0.3">
      <c r="A42" s="103" t="str">
        <f>'END Jul 2019'!K30</f>
        <v>Dodo Power &amp; Gas</v>
      </c>
      <c r="B42" s="104" t="str">
        <f>'END Jul 2019'!L30</f>
        <v>Market offer</v>
      </c>
      <c r="C42" s="105">
        <f>91*'END Jul 2019'!M30/100</f>
        <v>85.920545454545447</v>
      </c>
      <c r="D42" s="105">
        <f>$G$5*'END Jul 2019'!N30/100</f>
        <v>211.38779868181817</v>
      </c>
      <c r="E42" s="106">
        <v>0</v>
      </c>
      <c r="F42" s="105">
        <v>0</v>
      </c>
      <c r="G42" s="105">
        <v>0</v>
      </c>
      <c r="H42" s="105">
        <f>$H$5*'END Jul 2019'!AE30/100</f>
        <v>46.886454136363625</v>
      </c>
      <c r="I42" s="105">
        <f t="shared" si="22"/>
        <v>344.19479827272727</v>
      </c>
      <c r="J42" s="107">
        <f t="shared" si="23"/>
        <v>1033.0970112727273</v>
      </c>
      <c r="K42" s="108">
        <f t="shared" si="24"/>
        <v>1376.7791930909091</v>
      </c>
      <c r="L42" s="109">
        <f>'END Jul 2019'!AW30</f>
        <v>0</v>
      </c>
      <c r="M42" s="109">
        <f>'END Jul 2019'!AX30</f>
        <v>0</v>
      </c>
      <c r="N42" s="109">
        <f>'END Jul 2019'!AY30</f>
        <v>0</v>
      </c>
      <c r="O42" s="109">
        <f>'END Jul 2019'!AZ30</f>
        <v>0</v>
      </c>
      <c r="P42" s="109">
        <f>($E$6*'END Jul 2019'!AT30/100)*4</f>
        <v>53.056080000000001</v>
      </c>
      <c r="Q42" s="109">
        <f t="shared" si="25"/>
        <v>1376.7791930909091</v>
      </c>
      <c r="R42" s="109">
        <f t="shared" ref="R42" si="31">Q42</f>
        <v>1376.7791930909091</v>
      </c>
      <c r="S42" s="110">
        <f t="shared" si="30"/>
        <v>1323.723113090909</v>
      </c>
      <c r="T42" s="110">
        <f t="shared" si="28"/>
        <v>1323.723113090909</v>
      </c>
      <c r="U42" s="473">
        <f t="shared" si="29"/>
        <v>1456.0954244</v>
      </c>
      <c r="V42" s="473">
        <f t="shared" si="29"/>
        <v>1456.0954244</v>
      </c>
      <c r="W42" s="124">
        <f>'END Jul 2019'!BI30</f>
        <v>0</v>
      </c>
      <c r="X42" s="232" t="str">
        <f>'END Jul 2019'!BJ30</f>
        <v>n</v>
      </c>
    </row>
    <row r="43" spans="1:24" ht="14" x14ac:dyDescent="0.3">
      <c r="A43" s="103" t="str">
        <f>'END Jul 2019'!K31</f>
        <v>EnergyAustralia</v>
      </c>
      <c r="B43" s="104" t="str">
        <f>'END Jul 2019'!L31</f>
        <v>Total Plan Home</v>
      </c>
      <c r="C43" s="105">
        <f>91*'END Jul 2019'!M31/100</f>
        <v>70.069999999999993</v>
      </c>
      <c r="D43" s="105">
        <f>$G$5*'END Jul 2019'!N31/100</f>
        <v>241.30038036363635</v>
      </c>
      <c r="E43" s="106">
        <v>0</v>
      </c>
      <c r="F43" s="105">
        <v>0</v>
      </c>
      <c r="G43" s="105">
        <v>0</v>
      </c>
      <c r="H43" s="105">
        <f>$H$5*'END Jul 2019'!AE31/100</f>
        <v>44.243957863636361</v>
      </c>
      <c r="I43" s="105">
        <f t="shared" si="22"/>
        <v>355.6143382272727</v>
      </c>
      <c r="J43" s="107">
        <f t="shared" si="23"/>
        <v>1142.1773529090908</v>
      </c>
      <c r="K43" s="108">
        <f t="shared" si="24"/>
        <v>1422.4573529090908</v>
      </c>
      <c r="L43" s="109">
        <f>'END Jul 2019'!AW31</f>
        <v>13</v>
      </c>
      <c r="M43" s="109">
        <f>'END Jul 2019'!AX31</f>
        <v>0</v>
      </c>
      <c r="N43" s="109">
        <f>'END Jul 2019'!AY31</f>
        <v>0</v>
      </c>
      <c r="O43" s="109">
        <f>'END Jul 2019'!AZ31</f>
        <v>0</v>
      </c>
      <c r="P43" s="109">
        <f>($E$6*'END Jul 2019'!AT31/100)*4</f>
        <v>57.172499999999999</v>
      </c>
      <c r="Q43" s="109">
        <f>K43-(K43*L43/100)</f>
        <v>1237.5378970309089</v>
      </c>
      <c r="R43" s="109">
        <f>Q43</f>
        <v>1237.5378970309089</v>
      </c>
      <c r="S43" s="110">
        <f t="shared" si="30"/>
        <v>1180.365397030909</v>
      </c>
      <c r="T43" s="110">
        <f t="shared" si="28"/>
        <v>1180.365397030909</v>
      </c>
      <c r="U43" s="473">
        <f t="shared" si="29"/>
        <v>1298.4019367339999</v>
      </c>
      <c r="V43" s="473">
        <f t="shared" si="29"/>
        <v>1298.4019367339999</v>
      </c>
      <c r="W43" s="124">
        <f>'END Jul 2019'!BI31</f>
        <v>0</v>
      </c>
      <c r="X43" s="232" t="str">
        <f>'END Jul 2019'!BJ31</f>
        <v>n</v>
      </c>
    </row>
    <row r="44" spans="1:24" ht="14" x14ac:dyDescent="0.3">
      <c r="A44" s="103" t="str">
        <f>'END Jul 2019'!K32</f>
        <v>Mojo Power</v>
      </c>
      <c r="B44" s="104" t="str">
        <f>'END Jul 2019'!L32</f>
        <v>Connect</v>
      </c>
      <c r="C44" s="105">
        <f>91*'END Jul 2019'!M32/100</f>
        <v>147.56559999999999</v>
      </c>
      <c r="D44" s="105">
        <f>$G$5*'END Jul 2019'!N32/100</f>
        <v>222.16965960000002</v>
      </c>
      <c r="E44" s="106">
        <v>0</v>
      </c>
      <c r="F44" s="105">
        <v>0</v>
      </c>
      <c r="G44" s="105">
        <v>0</v>
      </c>
      <c r="H44" s="105">
        <f>$H$5*'END Jul 2019'!AE32/100</f>
        <v>45.565205999999996</v>
      </c>
      <c r="I44" s="105">
        <f t="shared" si="22"/>
        <v>415.3004656</v>
      </c>
      <c r="J44" s="107">
        <f t="shared" si="23"/>
        <v>1070.9394624000001</v>
      </c>
      <c r="K44" s="108">
        <f t="shared" si="24"/>
        <v>1661.2018624</v>
      </c>
      <c r="L44" s="109">
        <f>'END Jul 2019'!AW32</f>
        <v>0</v>
      </c>
      <c r="M44" s="109">
        <f>'END Jul 2019'!AX32</f>
        <v>0</v>
      </c>
      <c r="N44" s="109">
        <f>'END Jul 2019'!AY32</f>
        <v>0</v>
      </c>
      <c r="O44" s="109">
        <f>'END Jul 2019'!AZ32</f>
        <v>0</v>
      </c>
      <c r="P44" s="109">
        <f>($E$6*'END Jul 2019'!AT32/100)*4</f>
        <v>91.475999999999999</v>
      </c>
      <c r="Q44" s="109">
        <f>K44</f>
        <v>1661.2018624</v>
      </c>
      <c r="R44" s="109">
        <f>Q44</f>
        <v>1661.2018624</v>
      </c>
      <c r="S44" s="110">
        <f t="shared" si="30"/>
        <v>1569.7258624000001</v>
      </c>
      <c r="T44" s="110">
        <f t="shared" si="28"/>
        <v>1569.7258624000001</v>
      </c>
      <c r="U44" s="473">
        <f t="shared" si="29"/>
        <v>1726.6984486400002</v>
      </c>
      <c r="V44" s="473">
        <f t="shared" si="29"/>
        <v>1726.6984486400002</v>
      </c>
      <c r="W44" s="124">
        <f>'END Jul 2019'!BI32</f>
        <v>0</v>
      </c>
      <c r="X44" s="232" t="str">
        <f>'END Jul 2019'!BJ32</f>
        <v>n</v>
      </c>
    </row>
    <row r="45" spans="1:24" ht="14" x14ac:dyDescent="0.3">
      <c r="A45" s="103" t="str">
        <f>'END Jul 2019'!K33</f>
        <v>Momentum Energy</v>
      </c>
      <c r="B45" s="104" t="str">
        <f>'END Jul 2019'!L33</f>
        <v>SmilePower Flexi</v>
      </c>
      <c r="C45" s="105">
        <f>91*'END Jul 2019'!M33/100</f>
        <v>78.232699999999994</v>
      </c>
      <c r="D45" s="105">
        <f>IF($G$5&gt;='END Jul 2019'!P33,('END Jul 2019'!P33*'END Jul 2019'!N33/100),(($G$5)*'END Jul 2019'!N33/100))</f>
        <v>130.36363636363635</v>
      </c>
      <c r="E45" s="106">
        <v>0</v>
      </c>
      <c r="F45" s="105">
        <v>0</v>
      </c>
      <c r="G45" s="105">
        <f>IF(($G$5&lt;'END Jul 2019'!P33),(0),($G$5-'END Jul 2019'!P33)*'END Jul 2019'!Q33/100)</f>
        <v>67.394563000000005</v>
      </c>
      <c r="H45" s="105">
        <f>$H$5*'END Jul 2019'!AE33/100</f>
        <v>35.20947736363636</v>
      </c>
      <c r="I45" s="105">
        <f t="shared" si="22"/>
        <v>311.20037672727273</v>
      </c>
      <c r="J45" s="107">
        <f t="shared" si="23"/>
        <v>931.87070690909093</v>
      </c>
      <c r="K45" s="108">
        <f t="shared" si="24"/>
        <v>1244.8015069090909</v>
      </c>
      <c r="L45" s="109">
        <f>'END Jul 2019'!AW33</f>
        <v>0</v>
      </c>
      <c r="M45" s="109">
        <f>'END Jul 2019'!AX33</f>
        <v>0</v>
      </c>
      <c r="N45" s="109">
        <f>'END Jul 2019'!AY33</f>
        <v>0</v>
      </c>
      <c r="O45" s="109">
        <f>'END Jul 2019'!AZ33</f>
        <v>0</v>
      </c>
      <c r="P45" s="109">
        <f>($E$6*'END Jul 2019'!AT33/100)*4</f>
        <v>32.016599999999997</v>
      </c>
      <c r="Q45" s="109">
        <f t="shared" ref="Q45:Q46" si="32">K45</f>
        <v>1244.8015069090909</v>
      </c>
      <c r="R45" s="109">
        <f t="shared" ref="R45:R46" si="33">Q45</f>
        <v>1244.8015069090909</v>
      </c>
      <c r="S45" s="110">
        <f t="shared" si="30"/>
        <v>1212.784906909091</v>
      </c>
      <c r="T45" s="110">
        <f t="shared" si="28"/>
        <v>1212.784906909091</v>
      </c>
      <c r="U45" s="473">
        <f t="shared" si="29"/>
        <v>1334.0633976000001</v>
      </c>
      <c r="V45" s="473">
        <f t="shared" si="29"/>
        <v>1334.0633976000001</v>
      </c>
      <c r="W45" s="124">
        <f>'END Jul 2019'!BI33</f>
        <v>0</v>
      </c>
      <c r="X45" s="232" t="str">
        <f>'END Jul 2019'!BJ33</f>
        <v>n</v>
      </c>
    </row>
    <row r="46" spans="1:24" ht="14" x14ac:dyDescent="0.3">
      <c r="A46" s="103" t="str">
        <f>'END Jul 2019'!K34</f>
        <v>Origin Energy</v>
      </c>
      <c r="B46" s="104" t="str">
        <f>'END Jul 2019'!L34</f>
        <v>Solar Optimiser</v>
      </c>
      <c r="C46" s="105">
        <f>91*'END Jul 2019'!M34/100</f>
        <v>78.011818181818171</v>
      </c>
      <c r="D46" s="105">
        <f>$G$5*'END Jul 2019'!N34/100</f>
        <v>238.13414609090904</v>
      </c>
      <c r="E46" s="106">
        <v>0</v>
      </c>
      <c r="F46" s="105">
        <v>0</v>
      </c>
      <c r="G46" s="105">
        <v>0</v>
      </c>
      <c r="H46" s="105">
        <f>$H$5*'END Jul 2019'!AE34/100</f>
        <v>54.492558272727265</v>
      </c>
      <c r="I46" s="105">
        <f t="shared" si="22"/>
        <v>370.63852254545446</v>
      </c>
      <c r="J46" s="107">
        <f t="shared" si="23"/>
        <v>1170.5068174545452</v>
      </c>
      <c r="K46" s="108">
        <f t="shared" si="24"/>
        <v>1482.5540901818179</v>
      </c>
      <c r="L46" s="109">
        <f>'END Jul 2019'!AW34</f>
        <v>0</v>
      </c>
      <c r="M46" s="109">
        <f>'END Jul 2019'!AX34</f>
        <v>0</v>
      </c>
      <c r="N46" s="109">
        <f>'END Jul 2019'!AY34</f>
        <v>0</v>
      </c>
      <c r="O46" s="109">
        <f>'END Jul 2019'!AZ34</f>
        <v>0</v>
      </c>
      <c r="P46" s="109">
        <f>($E$6*'END Jul 2019'!AT34/100)*4</f>
        <v>96.049799999999991</v>
      </c>
      <c r="Q46" s="109">
        <f t="shared" si="32"/>
        <v>1482.5540901818179</v>
      </c>
      <c r="R46" s="109">
        <f t="shared" si="33"/>
        <v>1482.5540901818179</v>
      </c>
      <c r="S46" s="110">
        <f t="shared" si="30"/>
        <v>1386.5042901818179</v>
      </c>
      <c r="T46" s="110">
        <f t="shared" si="28"/>
        <v>1386.5042901818179</v>
      </c>
      <c r="U46" s="473">
        <f t="shared" si="29"/>
        <v>1525.1547191999998</v>
      </c>
      <c r="V46" s="473">
        <f t="shared" si="29"/>
        <v>1525.1547191999998</v>
      </c>
      <c r="W46" s="124">
        <f>'END Jul 2019'!BI34</f>
        <v>0</v>
      </c>
      <c r="X46" s="232" t="str">
        <f>'END Jul 2019'!BJ34</f>
        <v>n</v>
      </c>
    </row>
    <row r="47" spans="1:24" ht="14" x14ac:dyDescent="0.3">
      <c r="A47" s="103" t="str">
        <f>'END Jul 2019'!K35</f>
        <v>Powerdirect</v>
      </c>
      <c r="B47" s="104" t="str">
        <f>'END Jul 2019'!L35</f>
        <v>Discount Saver</v>
      </c>
      <c r="C47" s="105">
        <f>91*'END Jul 2019'!M35/100</f>
        <v>80.079999999999984</v>
      </c>
      <c r="D47" s="105">
        <f>$G$5*'END Jul 2019'!N35/100</f>
        <v>236.38438504545454</v>
      </c>
      <c r="E47" s="106">
        <v>0</v>
      </c>
      <c r="F47" s="105">
        <v>0</v>
      </c>
      <c r="G47" s="105">
        <v>0</v>
      </c>
      <c r="H47" s="105">
        <f>$H$5*'END Jul 2019'!AE35/100</f>
        <v>47.029291772727262</v>
      </c>
      <c r="I47" s="105">
        <f t="shared" si="22"/>
        <v>363.49367681818177</v>
      </c>
      <c r="J47" s="107">
        <f t="shared" si="23"/>
        <v>1133.6547072727271</v>
      </c>
      <c r="K47" s="108">
        <f t="shared" si="24"/>
        <v>1453.9747072727271</v>
      </c>
      <c r="L47" s="109">
        <f>'END Jul 2019'!AW35</f>
        <v>12</v>
      </c>
      <c r="M47" s="109">
        <f>'END Jul 2019'!AX35</f>
        <v>0</v>
      </c>
      <c r="N47" s="109">
        <f>'END Jul 2019'!AY35</f>
        <v>0</v>
      </c>
      <c r="O47" s="109">
        <f>'END Jul 2019'!AZ35</f>
        <v>0</v>
      </c>
      <c r="P47" s="109">
        <f>($E$6*'END Jul 2019'!AT35/100)*4</f>
        <v>46.652760000000001</v>
      </c>
      <c r="Q47" s="109">
        <f>K47-(K47*L47/100)</f>
        <v>1279.4977423999999</v>
      </c>
      <c r="R47" s="109">
        <f>Q47</f>
        <v>1279.4977423999999</v>
      </c>
      <c r="S47" s="110">
        <f t="shared" si="30"/>
        <v>1232.8449823999999</v>
      </c>
      <c r="T47" s="110">
        <f t="shared" si="28"/>
        <v>1232.8449823999999</v>
      </c>
      <c r="U47" s="473">
        <f t="shared" si="29"/>
        <v>1356.1294806400001</v>
      </c>
      <c r="V47" s="473">
        <f t="shared" si="29"/>
        <v>1356.1294806400001</v>
      </c>
      <c r="W47" s="124">
        <f>'END Jul 2019'!BI35</f>
        <v>0</v>
      </c>
      <c r="X47" s="232" t="str">
        <f>'END Jul 2019'!BJ35</f>
        <v>n</v>
      </c>
    </row>
    <row r="48" spans="1:24" ht="14" x14ac:dyDescent="0.3">
      <c r="A48" s="103" t="str">
        <f>'END Jul 2019'!K36</f>
        <v>Powershop</v>
      </c>
      <c r="B48" s="104" t="str">
        <f>'END Jul 2019'!L36</f>
        <v>Shopper with Mega Pack</v>
      </c>
      <c r="C48" s="105">
        <f>91*'END Jul 2019'!M36/100</f>
        <v>92.364999999999995</v>
      </c>
      <c r="D48" s="105">
        <f>$G$5*'END Jul 2019'!N36/100</f>
        <v>227.13564809090909</v>
      </c>
      <c r="E48" s="106">
        <v>0</v>
      </c>
      <c r="F48" s="105">
        <v>0</v>
      </c>
      <c r="G48" s="105">
        <v>0</v>
      </c>
      <c r="H48" s="105">
        <f>$H$5*'END Jul 2019'!AE36/100</f>
        <v>54.813942954545446</v>
      </c>
      <c r="I48" s="105">
        <f t="shared" si="22"/>
        <v>374.31459104545451</v>
      </c>
      <c r="J48" s="107">
        <f t="shared" si="23"/>
        <v>1127.798364181818</v>
      </c>
      <c r="K48" s="108">
        <f t="shared" si="24"/>
        <v>1497.258364181818</v>
      </c>
      <c r="L48" s="109">
        <f>'END Jul 2019'!AW36</f>
        <v>0</v>
      </c>
      <c r="M48" s="109">
        <f>'END Jul 2019'!AX36</f>
        <v>0</v>
      </c>
      <c r="N48" s="109">
        <f>'END Jul 2019'!AY36</f>
        <v>15</v>
      </c>
      <c r="O48" s="109">
        <f>'END Jul 2019'!AZ36</f>
        <v>0</v>
      </c>
      <c r="P48" s="109">
        <f>($E$6*'END Jul 2019'!AT36/100)*4</f>
        <v>46.652760000000001</v>
      </c>
      <c r="Q48" s="266">
        <f>K48*1.1</f>
        <v>1646.9842005999999</v>
      </c>
      <c r="R48" s="267">
        <f>Q48-(Q48*N48/100)</f>
        <v>1399.9365705099999</v>
      </c>
      <c r="S48" s="110">
        <f t="shared" si="30"/>
        <v>1600.3314406</v>
      </c>
      <c r="T48" s="110">
        <f t="shared" si="28"/>
        <v>1353.28381051</v>
      </c>
      <c r="U48" s="473">
        <f>S48</f>
        <v>1600.3314406</v>
      </c>
      <c r="V48" s="473">
        <f>T48</f>
        <v>1353.28381051</v>
      </c>
      <c r="W48" s="124">
        <f>'END Jul 2019'!BI36</f>
        <v>0</v>
      </c>
      <c r="X48" s="232" t="str">
        <f>'END Jul 2019'!BJ36</f>
        <v>n</v>
      </c>
    </row>
    <row r="49" spans="1:24" ht="14" x14ac:dyDescent="0.3">
      <c r="A49" s="103" t="str">
        <f>'END Jul 2019'!K37</f>
        <v>Red Energy</v>
      </c>
      <c r="B49" s="104" t="str">
        <f>'END Jul 2019'!L37</f>
        <v>Living Energy Saver</v>
      </c>
      <c r="C49" s="105">
        <f>91*'END Jul 2019'!M37/100</f>
        <v>77.349999999999994</v>
      </c>
      <c r="D49" s="105">
        <f>IF($G$5&gt;='END Jul 2019'!P37,('END Jul 2019'!P37*'END Jul 2019'!N37/100),(($G$5)*'END Jul 2019'!N37/100))</f>
        <v>234.38465813636361</v>
      </c>
      <c r="E49" s="106">
        <v>0</v>
      </c>
      <c r="F49" s="105">
        <v>0</v>
      </c>
      <c r="G49" s="105">
        <f>IF(($G$5&lt;'END Jul 2019'!P37),(0),($G$5-'END Jul 2019'!P37)*'END Jul 2019'!Q37/100)</f>
        <v>0</v>
      </c>
      <c r="H49" s="105">
        <f>$H$5*'END Jul 2019'!AE37/100</f>
        <v>58.63484972727273</v>
      </c>
      <c r="I49" s="105">
        <f t="shared" si="22"/>
        <v>370.36950786363633</v>
      </c>
      <c r="J49" s="107">
        <f t="shared" si="23"/>
        <v>1172.0780314545455</v>
      </c>
      <c r="K49" s="108">
        <f t="shared" si="24"/>
        <v>1481.4780314545453</v>
      </c>
      <c r="L49" s="109">
        <f>'END Jul 2019'!AW37</f>
        <v>0</v>
      </c>
      <c r="M49" s="109">
        <f>'END Jul 2019'!AX37</f>
        <v>0</v>
      </c>
      <c r="N49" s="109">
        <f>'END Jul 2019'!AY37</f>
        <v>10</v>
      </c>
      <c r="O49" s="109">
        <f>'END Jul 2019'!AZ37</f>
        <v>0</v>
      </c>
      <c r="P49" s="109">
        <f>($E$6*'END Jul 2019'!AT37/100)*4</f>
        <v>50.769179999999999</v>
      </c>
      <c r="Q49" s="266">
        <f>K49*1.1</f>
        <v>1629.6258346</v>
      </c>
      <c r="R49" s="267">
        <f>Q49-(Q49*N49/100)</f>
        <v>1466.6632511400001</v>
      </c>
      <c r="S49" s="110">
        <f t="shared" si="30"/>
        <v>1578.8566546</v>
      </c>
      <c r="T49" s="110">
        <f t="shared" si="28"/>
        <v>1415.8940711400001</v>
      </c>
      <c r="U49" s="473">
        <f>S49</f>
        <v>1578.8566546</v>
      </c>
      <c r="V49" s="473">
        <f>T49</f>
        <v>1415.8940711400001</v>
      </c>
      <c r="W49" s="124">
        <f>'END Jul 2019'!BI37</f>
        <v>0</v>
      </c>
      <c r="X49" s="232" t="str">
        <f>'END Jul 2019'!BJ37</f>
        <v>n</v>
      </c>
    </row>
    <row r="50" spans="1:24" ht="14" x14ac:dyDescent="0.3">
      <c r="A50" s="103" t="str">
        <f>'END Jul 2019'!K38</f>
        <v>Simply Energy</v>
      </c>
      <c r="B50" s="104" t="str">
        <f>'END Jul 2019'!L38</f>
        <v>Plus</v>
      </c>
      <c r="C50" s="105">
        <f>91*'END Jul 2019'!M38/100</f>
        <v>81.593909090909079</v>
      </c>
      <c r="D50" s="105">
        <f>$G$5*'END Jul 2019'!N38/100</f>
        <v>219.13674045454545</v>
      </c>
      <c r="E50" s="106">
        <v>0</v>
      </c>
      <c r="F50" s="105">
        <v>0</v>
      </c>
      <c r="G50" s="105">
        <v>0</v>
      </c>
      <c r="H50" s="105">
        <f>$H$5*'END Jul 2019'!AE38/100</f>
        <v>57.277892181818167</v>
      </c>
      <c r="I50" s="105">
        <f t="shared" si="22"/>
        <v>358.0085417272727</v>
      </c>
      <c r="J50" s="107">
        <f t="shared" si="23"/>
        <v>1105.6585305454546</v>
      </c>
      <c r="K50" s="108">
        <f t="shared" si="24"/>
        <v>1432.0341669090908</v>
      </c>
      <c r="L50" s="109">
        <f>'END Jul 2019'!AW38</f>
        <v>0</v>
      </c>
      <c r="M50" s="109">
        <f>'END Jul 2019'!AX38</f>
        <v>0</v>
      </c>
      <c r="N50" s="109">
        <f>'END Jul 2019'!AY38</f>
        <v>0</v>
      </c>
      <c r="O50" s="109">
        <f>'END Jul 2019'!AZ38</f>
        <v>0</v>
      </c>
      <c r="P50" s="109">
        <f>($E$6*'END Jul 2019'!AT38/100)*4</f>
        <v>36.590400000000002</v>
      </c>
      <c r="Q50" s="109">
        <f t="shared" ref="Q50:Q54" si="34">K50</f>
        <v>1432.0341669090908</v>
      </c>
      <c r="R50" s="109">
        <f>Q50</f>
        <v>1432.0341669090908</v>
      </c>
      <c r="S50" s="110">
        <f t="shared" si="30"/>
        <v>1395.4437669090908</v>
      </c>
      <c r="T50" s="110">
        <f t="shared" si="28"/>
        <v>1395.4437669090908</v>
      </c>
      <c r="U50" s="473">
        <f t="shared" si="29"/>
        <v>1534.9881436000001</v>
      </c>
      <c r="V50" s="473">
        <f t="shared" si="29"/>
        <v>1534.9881436000001</v>
      </c>
      <c r="W50" s="124">
        <f>'END Jul 2019'!BI38</f>
        <v>0</v>
      </c>
      <c r="X50" s="232" t="str">
        <f>'END Jul 2019'!BJ38</f>
        <v>n</v>
      </c>
    </row>
    <row r="51" spans="1:24" ht="14" x14ac:dyDescent="0.3">
      <c r="A51" s="103" t="str">
        <f>'END Jul 2019'!K39</f>
        <v>1st Energy</v>
      </c>
      <c r="B51" s="104" t="str">
        <f>'END Jul 2019'!L39</f>
        <v>1st Saver</v>
      </c>
      <c r="C51" s="105">
        <f>91*'END Jul 2019'!M39/100</f>
        <v>94.64</v>
      </c>
      <c r="D51" s="105">
        <f>IF($G$5&gt;='END Jul 2019'!P39,('END Jul 2019'!P39*'END Jul 2019'!N39/100),(($G$5)*'END Jul 2019'!N39/100))</f>
        <v>223.30283818181817</v>
      </c>
      <c r="E51" s="106">
        <v>0</v>
      </c>
      <c r="F51" s="105">
        <v>0</v>
      </c>
      <c r="G51" s="105">
        <f>IF(($G$5&lt;'END Jul 2019'!P39),(0),($G$5-'END Jul 2019'!P39)*'END Jul 2019'!Q39/100)</f>
        <v>0</v>
      </c>
      <c r="H51" s="105">
        <f>$H$5*'END Jul 2019'!AE39/100</f>
        <v>49.386112772727266</v>
      </c>
      <c r="I51" s="105">
        <f t="shared" si="22"/>
        <v>367.32895095454541</v>
      </c>
      <c r="J51" s="107">
        <f t="shared" si="23"/>
        <v>1090.7558038181817</v>
      </c>
      <c r="K51" s="108">
        <f t="shared" si="24"/>
        <v>1469.3158038181816</v>
      </c>
      <c r="L51" s="109">
        <f>'END Jul 2019'!AW39</f>
        <v>0</v>
      </c>
      <c r="M51" s="109">
        <f>'END Jul 2019'!AX39</f>
        <v>0</v>
      </c>
      <c r="N51" s="109">
        <f>'END Jul 2019'!AY39</f>
        <v>7</v>
      </c>
      <c r="O51" s="109">
        <f>'END Jul 2019'!AZ39</f>
        <v>0</v>
      </c>
      <c r="P51" s="109">
        <f>($E$6*'END Jul 2019'!AT39/100)*4</f>
        <v>27.442799999999998</v>
      </c>
      <c r="Q51" s="109">
        <f t="shared" si="34"/>
        <v>1469.3158038181816</v>
      </c>
      <c r="R51" s="109">
        <f>Q51-(K51*N51/100)</f>
        <v>1366.4636975509088</v>
      </c>
      <c r="S51" s="110">
        <f t="shared" si="30"/>
        <v>1441.8730038181816</v>
      </c>
      <c r="T51" s="110">
        <f t="shared" si="28"/>
        <v>1339.0208975509088</v>
      </c>
      <c r="U51" s="473">
        <f t="shared" si="29"/>
        <v>1586.0603041999998</v>
      </c>
      <c r="V51" s="473">
        <f t="shared" si="29"/>
        <v>1472.9229873059999</v>
      </c>
      <c r="W51" s="124">
        <f>'END Jul 2019'!BI39</f>
        <v>0</v>
      </c>
      <c r="X51" s="232" t="str">
        <f>'END Jul 2019'!BJ39</f>
        <v>n</v>
      </c>
    </row>
    <row r="52" spans="1:24" ht="14" x14ac:dyDescent="0.3">
      <c r="A52" s="103" t="str">
        <f>'END Jul 2019'!K40</f>
        <v>Amaysim</v>
      </c>
      <c r="B52" s="104" t="str">
        <f>'END Jul 2019'!L40</f>
        <v>Solar as you go</v>
      </c>
      <c r="C52" s="105">
        <f>91*'END Jul 2019'!M40/100</f>
        <v>61.118909090909085</v>
      </c>
      <c r="D52" s="105">
        <f>$G$5*'END Jul 2019'!N40/100</f>
        <v>252.21555640909091</v>
      </c>
      <c r="E52" s="106">
        <v>0</v>
      </c>
      <c r="F52" s="105">
        <v>0</v>
      </c>
      <c r="G52" s="105">
        <v>0</v>
      </c>
      <c r="H52" s="105">
        <f>$H$5*'END Jul 2019'!AE40/100</f>
        <v>67.669330227272724</v>
      </c>
      <c r="I52" s="105">
        <f t="shared" si="22"/>
        <v>381.00379572727269</v>
      </c>
      <c r="J52" s="107">
        <f t="shared" si="23"/>
        <v>1279.5395465454544</v>
      </c>
      <c r="K52" s="108">
        <f t="shared" si="24"/>
        <v>1524.0151829090908</v>
      </c>
      <c r="L52" s="109">
        <f>'END Jul 2019'!AW40</f>
        <v>0</v>
      </c>
      <c r="M52" s="109">
        <f>'END Jul 2019'!AX40</f>
        <v>0</v>
      </c>
      <c r="N52" s="109">
        <f>'END Jul 2019'!AY40</f>
        <v>0</v>
      </c>
      <c r="O52" s="109">
        <f>'END Jul 2019'!AZ40</f>
        <v>0</v>
      </c>
      <c r="P52" s="109">
        <f>($E$6*'END Jul 2019'!AT40/100)*4</f>
        <v>68.606999999999999</v>
      </c>
      <c r="Q52" s="109">
        <f t="shared" si="34"/>
        <v>1524.0151829090908</v>
      </c>
      <c r="R52" s="109">
        <f>Q52</f>
        <v>1524.0151829090908</v>
      </c>
      <c r="S52" s="110">
        <f t="shared" si="30"/>
        <v>1455.4081829090908</v>
      </c>
      <c r="T52" s="110">
        <f t="shared" si="28"/>
        <v>1455.4081829090908</v>
      </c>
      <c r="U52" s="473">
        <f t="shared" ref="U52:V54" si="35">S52*1.1</f>
        <v>1600.9490011999999</v>
      </c>
      <c r="V52" s="473">
        <f t="shared" si="35"/>
        <v>1600.9490011999999</v>
      </c>
      <c r="W52" s="124">
        <f>'END Jul 2019'!BI40</f>
        <v>0</v>
      </c>
      <c r="X52" s="232" t="str">
        <f>'END Jul 2019'!BJ40</f>
        <v>n</v>
      </c>
    </row>
    <row r="53" spans="1:24" ht="14" x14ac:dyDescent="0.3">
      <c r="A53" s="103" t="str">
        <f>'END Jul 2019'!K41</f>
        <v>DC Power Co</v>
      </c>
      <c r="B53" s="104" t="str">
        <f>'END Jul 2019'!L41</f>
        <v>Market offer</v>
      </c>
      <c r="C53" s="105">
        <f>(91*'END Jul 2019'!M41/100)+('END Jul 2019'!BM41/4)</f>
        <v>99.590181818181819</v>
      </c>
      <c r="D53" s="105">
        <f>$G$5*'END Jul 2019'!N41/100</f>
        <v>246.21637568181822</v>
      </c>
      <c r="E53" s="106">
        <v>0</v>
      </c>
      <c r="F53" s="105">
        <v>0</v>
      </c>
      <c r="G53" s="105">
        <v>0</v>
      </c>
      <c r="H53" s="105">
        <f>$H$5*'END Jul 2019'!AE41/100</f>
        <v>77.596545954545448</v>
      </c>
      <c r="I53" s="105">
        <f t="shared" si="22"/>
        <v>423.40310345454549</v>
      </c>
      <c r="J53" s="107">
        <f t="shared" si="23"/>
        <v>1295.2516865454547</v>
      </c>
      <c r="K53" s="108">
        <f t="shared" si="24"/>
        <v>1693.6124138181819</v>
      </c>
      <c r="L53" s="109">
        <f>'END Jul 2019'!AW41</f>
        <v>0</v>
      </c>
      <c r="M53" s="109">
        <f>'END Jul 2019'!AX41</f>
        <v>0</v>
      </c>
      <c r="N53" s="109">
        <f>'END Jul 2019'!AY41</f>
        <v>0</v>
      </c>
      <c r="O53" s="109">
        <f>'END Jul 2019'!AZ41</f>
        <v>0</v>
      </c>
      <c r="P53" s="109">
        <f>($E$6*'END Jul 2019'!AT41/100)*4</f>
        <v>68.606999999999999</v>
      </c>
      <c r="Q53" s="109">
        <f t="shared" si="34"/>
        <v>1693.6124138181819</v>
      </c>
      <c r="R53" s="109">
        <f t="shared" ref="R53:R54" si="36">Q53</f>
        <v>1693.6124138181819</v>
      </c>
      <c r="S53" s="110">
        <f t="shared" si="30"/>
        <v>1625.005413818182</v>
      </c>
      <c r="T53" s="110">
        <f t="shared" si="28"/>
        <v>1625.005413818182</v>
      </c>
      <c r="U53" s="473">
        <f t="shared" si="35"/>
        <v>1787.5059552000002</v>
      </c>
      <c r="V53" s="473">
        <f t="shared" si="35"/>
        <v>1787.5059552000002</v>
      </c>
      <c r="W53" s="124">
        <f>'END Jul 2019'!BI41</f>
        <v>0</v>
      </c>
      <c r="X53" s="232" t="str">
        <f>'END Jul 2019'!BJ41</f>
        <v>n</v>
      </c>
    </row>
    <row r="54" spans="1:24" ht="14.5" thickBot="1" x14ac:dyDescent="0.35">
      <c r="A54" s="113" t="str">
        <f>'END Jul 2019'!K42</f>
        <v>ReAmped Energy</v>
      </c>
      <c r="B54" s="114" t="str">
        <f>'END Jul 2019'!L42</f>
        <v>Market offer</v>
      </c>
      <c r="C54" s="115">
        <f>91*'END Jul 2019'!M42/100</f>
        <v>71.434999999999988</v>
      </c>
      <c r="D54" s="115">
        <f>$G$5*'END Jul 2019'!N42/100</f>
        <v>188.80754899999999</v>
      </c>
      <c r="E54" s="116">
        <v>0</v>
      </c>
      <c r="F54" s="115">
        <v>0</v>
      </c>
      <c r="G54" s="115">
        <v>0</v>
      </c>
      <c r="H54" s="115">
        <f>$H$5*'END Jul 2019'!AE42/100</f>
        <v>39.083948249999992</v>
      </c>
      <c r="I54" s="115">
        <f t="shared" si="22"/>
        <v>299.32649724999999</v>
      </c>
      <c r="J54" s="117">
        <f t="shared" si="23"/>
        <v>911.56598899999995</v>
      </c>
      <c r="K54" s="118">
        <f t="shared" si="24"/>
        <v>1197.305989</v>
      </c>
      <c r="L54" s="119">
        <f>'END Jul 2019'!AW42</f>
        <v>0</v>
      </c>
      <c r="M54" s="119">
        <f>'END Jul 2019'!AX42</f>
        <v>0</v>
      </c>
      <c r="N54" s="119">
        <f>'END Jul 2019'!AY42</f>
        <v>0</v>
      </c>
      <c r="O54" s="119">
        <f>'END Jul 2019'!AZ42</f>
        <v>0</v>
      </c>
      <c r="P54" s="119">
        <f>($E$6*'END Jul 2019'!AT42/100)*4</f>
        <v>36.590400000000002</v>
      </c>
      <c r="Q54" s="109">
        <f t="shared" si="34"/>
        <v>1197.305989</v>
      </c>
      <c r="R54" s="109">
        <f t="shared" si="36"/>
        <v>1197.305989</v>
      </c>
      <c r="S54" s="120">
        <f t="shared" si="30"/>
        <v>1160.7155889999999</v>
      </c>
      <c r="T54" s="120">
        <f t="shared" si="28"/>
        <v>1160.7155889999999</v>
      </c>
      <c r="U54" s="474">
        <f t="shared" si="35"/>
        <v>1276.7871479</v>
      </c>
      <c r="V54" s="474">
        <f t="shared" si="35"/>
        <v>1276.7871479</v>
      </c>
      <c r="W54" s="126">
        <f>'END Jul 2019'!BI42</f>
        <v>0</v>
      </c>
      <c r="X54" s="233" t="str">
        <f>'END Jul 2019'!BJ42</f>
        <v>n</v>
      </c>
    </row>
    <row r="55" spans="1:24" s="243" customFormat="1" x14ac:dyDescent="0.3"/>
    <row r="56" spans="1:24" ht="14" thickBot="1" x14ac:dyDescent="0.35"/>
    <row r="57" spans="1:24" ht="14" x14ac:dyDescent="0.3">
      <c r="A57" s="100" t="s">
        <v>534</v>
      </c>
      <c r="B57" s="101"/>
      <c r="C57" s="101"/>
      <c r="D57" s="101"/>
      <c r="E57" s="101"/>
      <c r="F57" s="101"/>
      <c r="G57" s="101"/>
      <c r="H57" s="101"/>
      <c r="I57" s="101"/>
      <c r="J57" s="101"/>
      <c r="K57" s="101"/>
      <c r="L57" s="101"/>
      <c r="M57" s="101"/>
      <c r="N57" s="101"/>
      <c r="O57" s="101"/>
      <c r="P57" s="101"/>
      <c r="Q57" s="101"/>
      <c r="R57" s="101"/>
      <c r="S57" s="101"/>
      <c r="T57" s="101"/>
      <c r="U57" s="101"/>
      <c r="V57" s="101"/>
      <c r="W57" s="101"/>
      <c r="X57" s="102"/>
    </row>
    <row r="58" spans="1:24" ht="70" x14ac:dyDescent="0.3">
      <c r="A58" s="463" t="s">
        <v>408</v>
      </c>
      <c r="B58" s="464" t="s">
        <v>409</v>
      </c>
      <c r="C58" s="465" t="s">
        <v>410</v>
      </c>
      <c r="D58" s="465" t="s">
        <v>555</v>
      </c>
      <c r="E58" s="465" t="s">
        <v>446</v>
      </c>
      <c r="F58" s="467" t="s">
        <v>354</v>
      </c>
      <c r="G58" s="467" t="s">
        <v>556</v>
      </c>
      <c r="H58" s="467" t="s">
        <v>352</v>
      </c>
      <c r="I58" s="465" t="s">
        <v>222</v>
      </c>
      <c r="J58" s="467" t="s">
        <v>406</v>
      </c>
      <c r="K58" s="468" t="s">
        <v>449</v>
      </c>
      <c r="L58" s="469" t="s">
        <v>398</v>
      </c>
      <c r="M58" s="469" t="s">
        <v>533</v>
      </c>
      <c r="N58" s="469" t="s">
        <v>399</v>
      </c>
      <c r="O58" s="469" t="s">
        <v>552</v>
      </c>
      <c r="P58" s="470" t="s">
        <v>490</v>
      </c>
      <c r="Q58" s="471" t="s">
        <v>102</v>
      </c>
      <c r="R58" s="471" t="s">
        <v>103</v>
      </c>
      <c r="S58" s="471" t="s">
        <v>104</v>
      </c>
      <c r="T58" s="471" t="s">
        <v>105</v>
      </c>
      <c r="U58" s="470" t="s">
        <v>331</v>
      </c>
      <c r="V58" s="470" t="s">
        <v>332</v>
      </c>
      <c r="W58" s="469" t="s">
        <v>400</v>
      </c>
      <c r="X58" s="472" t="s">
        <v>558</v>
      </c>
    </row>
    <row r="59" spans="1:24" ht="14" x14ac:dyDescent="0.3">
      <c r="A59" s="103" t="str">
        <f>'END Jul 2019'!K43</f>
        <v>Energy Locals</v>
      </c>
      <c r="B59" s="104" t="str">
        <f>'END Jul 2019'!L43</f>
        <v>Solar Member Promise</v>
      </c>
      <c r="C59" s="105">
        <f>(91*'END Jul 2019'!M43/100)+('END Jul 2019'!BM43/4)</f>
        <v>125.92272727272726</v>
      </c>
      <c r="D59" s="105">
        <f>$G$6*'END Jul 2019'!N43/100</f>
        <v>67.847877272727274</v>
      </c>
      <c r="E59" s="105">
        <v>0</v>
      </c>
      <c r="F59" s="105">
        <v>0</v>
      </c>
      <c r="G59" s="105">
        <f>$I$6*'END Jul 2019'!AH43/100</f>
        <v>142.83763636363636</v>
      </c>
      <c r="H59" s="105">
        <f>$H$6*'END Jul 2019'!W43/100</f>
        <v>83.917111363636366</v>
      </c>
      <c r="I59" s="105">
        <f t="shared" ref="I59:I78" si="37">SUM(C59:H59)</f>
        <v>420.52535227272728</v>
      </c>
      <c r="J59" s="107">
        <f t="shared" ref="J59:J78" si="38">(I59-C59)*4</f>
        <v>1178.4105</v>
      </c>
      <c r="K59" s="108">
        <f t="shared" ref="K59:K78" si="39">I59*4</f>
        <v>1682.1014090909091</v>
      </c>
      <c r="L59" s="109">
        <f>'END Jul 2019'!AW43</f>
        <v>0</v>
      </c>
      <c r="M59" s="109">
        <f>'END Jul 2019'!AX43</f>
        <v>0</v>
      </c>
      <c r="N59" s="109">
        <f>'END Jul 2019'!AY43</f>
        <v>0</v>
      </c>
      <c r="O59" s="109">
        <f>'END Jul 2019'!AZ43</f>
        <v>0</v>
      </c>
      <c r="P59" s="109">
        <f>($E$6*'END Jul 2019'!AT43/100)*4</f>
        <v>73.180800000000005</v>
      </c>
      <c r="Q59" s="109">
        <f>K59</f>
        <v>1682.1014090909091</v>
      </c>
      <c r="R59" s="109">
        <f>Q59</f>
        <v>1682.1014090909091</v>
      </c>
      <c r="S59" s="110">
        <f>Q59-P59</f>
        <v>1608.920609090909</v>
      </c>
      <c r="T59" s="110">
        <f>R59-P59</f>
        <v>1608.920609090909</v>
      </c>
      <c r="U59" s="473">
        <f>S59*1.1</f>
        <v>1769.81267</v>
      </c>
      <c r="V59" s="473">
        <f>T59*1.1</f>
        <v>1769.81267</v>
      </c>
      <c r="W59" s="124">
        <f>'END Jul 2019'!BI43</f>
        <v>0</v>
      </c>
      <c r="X59" s="232" t="str">
        <f>'END Jul 2019'!BJ43</f>
        <v>n</v>
      </c>
    </row>
    <row r="60" spans="1:24" ht="14" x14ac:dyDescent="0.3">
      <c r="A60" s="103" t="str">
        <f>'END Jul 2019'!K44</f>
        <v>AGL</v>
      </c>
      <c r="B60" s="104" t="str">
        <f>'END Jul 2019'!L44</f>
        <v>Solar Savers</v>
      </c>
      <c r="C60" s="105">
        <f>91*'END Jul 2019'!M44/100</f>
        <v>79.17</v>
      </c>
      <c r="D60" s="105">
        <f>$G$6*'END Jul 2019'!N44/100</f>
        <v>88.606947090909102</v>
      </c>
      <c r="E60" s="105">
        <v>0</v>
      </c>
      <c r="F60" s="105">
        <v>0</v>
      </c>
      <c r="G60" s="105">
        <f>$I$6*'END Jul 2019'!AH44/100</f>
        <v>186.58166250000002</v>
      </c>
      <c r="H60" s="105">
        <f>$H$6*'END Jul 2019'!W44/100</f>
        <v>55.992353454545444</v>
      </c>
      <c r="I60" s="105">
        <f t="shared" si="37"/>
        <v>410.35096304545459</v>
      </c>
      <c r="J60" s="107">
        <f t="shared" si="38"/>
        <v>1324.7238521818183</v>
      </c>
      <c r="K60" s="108">
        <f t="shared" si="39"/>
        <v>1641.4038521818184</v>
      </c>
      <c r="L60" s="109">
        <f>'END Jul 2019'!AW44</f>
        <v>0</v>
      </c>
      <c r="M60" s="109">
        <f>'END Jul 2019'!AX44</f>
        <v>0</v>
      </c>
      <c r="N60" s="109">
        <f>'END Jul 2019'!AY44</f>
        <v>0</v>
      </c>
      <c r="O60" s="109">
        <f>'END Jul 2019'!AZ44</f>
        <v>0</v>
      </c>
      <c r="P60" s="109">
        <f>($E$6*'END Jul 2019'!AT44/100)*4</f>
        <v>68.606999999999999</v>
      </c>
      <c r="Q60" s="109">
        <f t="shared" ref="Q60:Q66" si="40">K60</f>
        <v>1641.4038521818184</v>
      </c>
      <c r="R60" s="109">
        <f t="shared" ref="R60:R63" si="41">Q60</f>
        <v>1641.4038521818184</v>
      </c>
      <c r="S60" s="110">
        <f t="shared" ref="S60" si="42">Q60-P60</f>
        <v>1572.7968521818184</v>
      </c>
      <c r="T60" s="110">
        <f t="shared" ref="T60:T78" si="43">R60-P60</f>
        <v>1572.7968521818184</v>
      </c>
      <c r="U60" s="473">
        <f t="shared" ref="U60:V75" si="44">S60*1.1</f>
        <v>1730.0765374000005</v>
      </c>
      <c r="V60" s="473">
        <f t="shared" si="44"/>
        <v>1730.0765374000005</v>
      </c>
      <c r="W60" s="124">
        <f>'END Jul 2019'!BI44</f>
        <v>0</v>
      </c>
      <c r="X60" s="232" t="str">
        <f>'END Jul 2019'!BJ44</f>
        <v>n</v>
      </c>
    </row>
    <row r="61" spans="1:24" ht="14" x14ac:dyDescent="0.3">
      <c r="A61" s="103" t="str">
        <f>'END Jul 2019'!K45</f>
        <v>Alinta Energy</v>
      </c>
      <c r="B61" s="104" t="str">
        <f>'END Jul 2019'!L45</f>
        <v>No fuss</v>
      </c>
      <c r="C61" s="105">
        <f>91*'END Jul 2019'!M45/100</f>
        <v>87.36</v>
      </c>
      <c r="D61" s="105">
        <f>$G$6*'END Jul 2019'!N45/100</f>
        <v>80.060495181818197</v>
      </c>
      <c r="E61" s="105">
        <v>0</v>
      </c>
      <c r="F61" s="105">
        <v>0</v>
      </c>
      <c r="G61" s="105">
        <f>$I$6*'END Jul 2019'!AH45/100</f>
        <v>90.225773636363627</v>
      </c>
      <c r="H61" s="105">
        <f>$H$6*'END Jul 2019'!W45/100</f>
        <v>101.84323472727272</v>
      </c>
      <c r="I61" s="105">
        <f t="shared" si="37"/>
        <v>359.48950354545451</v>
      </c>
      <c r="J61" s="107">
        <f t="shared" si="38"/>
        <v>1088.518014181818</v>
      </c>
      <c r="K61" s="108">
        <f t="shared" si="39"/>
        <v>1437.958014181818</v>
      </c>
      <c r="L61" s="109">
        <f>'END Jul 2019'!AW45</f>
        <v>0</v>
      </c>
      <c r="M61" s="109">
        <f>'END Jul 2019'!AX45</f>
        <v>0</v>
      </c>
      <c r="N61" s="109">
        <f>'END Jul 2019'!AY45</f>
        <v>0</v>
      </c>
      <c r="O61" s="109">
        <f>'END Jul 2019'!AZ45</f>
        <v>0</v>
      </c>
      <c r="P61" s="109">
        <f>($E$6*'END Jul 2019'!AT45/100)*4</f>
        <v>34.3035</v>
      </c>
      <c r="Q61" s="109">
        <f t="shared" si="40"/>
        <v>1437.958014181818</v>
      </c>
      <c r="R61" s="109">
        <f t="shared" si="41"/>
        <v>1437.958014181818</v>
      </c>
      <c r="S61" s="110">
        <f>Q61-P61</f>
        <v>1403.6545141818181</v>
      </c>
      <c r="T61" s="110">
        <f t="shared" si="43"/>
        <v>1403.6545141818181</v>
      </c>
      <c r="U61" s="473">
        <f t="shared" si="44"/>
        <v>1544.0199656</v>
      </c>
      <c r="V61" s="473">
        <f t="shared" si="44"/>
        <v>1544.0199656</v>
      </c>
      <c r="W61" s="124">
        <f>'END Jul 2019'!BI45</f>
        <v>0</v>
      </c>
      <c r="X61" s="232" t="str">
        <f>'END Jul 2019'!BJ45</f>
        <v>n</v>
      </c>
    </row>
    <row r="62" spans="1:24" ht="14" x14ac:dyDescent="0.3">
      <c r="A62" s="103" t="str">
        <f>'END Jul 2019'!K46</f>
        <v>Click Energy</v>
      </c>
      <c r="B62" s="104" t="str">
        <f>'END Jul 2019'!L46</f>
        <v>Banksia Solar</v>
      </c>
      <c r="C62" s="105">
        <f>91*'END Jul 2019'!M46/100</f>
        <v>76.44</v>
      </c>
      <c r="D62" s="105">
        <f>$G$6*'END Jul 2019'!N46/100</f>
        <v>75.418272000000002</v>
      </c>
      <c r="E62" s="105">
        <v>0</v>
      </c>
      <c r="F62" s="105">
        <v>0</v>
      </c>
      <c r="G62" s="105">
        <f>$I$6*'END Jul 2019'!AH46/100</f>
        <v>159.08541749999998</v>
      </c>
      <c r="H62" s="105">
        <f>$H$6*'END Jul 2019'!W46/100</f>
        <v>93.09442949999999</v>
      </c>
      <c r="I62" s="105">
        <f t="shared" si="37"/>
        <v>404.03811899999999</v>
      </c>
      <c r="J62" s="107">
        <f t="shared" si="38"/>
        <v>1310.392476</v>
      </c>
      <c r="K62" s="108">
        <f t="shared" si="39"/>
        <v>1616.152476</v>
      </c>
      <c r="L62" s="109">
        <f>'END Jul 2019'!AW46</f>
        <v>0</v>
      </c>
      <c r="M62" s="109">
        <f>'END Jul 2019'!AX46</f>
        <v>0</v>
      </c>
      <c r="N62" s="109">
        <f>'END Jul 2019'!AY46</f>
        <v>0</v>
      </c>
      <c r="O62" s="109">
        <f>'END Jul 2019'!AZ46</f>
        <v>0</v>
      </c>
      <c r="P62" s="109">
        <f>($E$6*'END Jul 2019'!AT46/100)*4</f>
        <v>64.033199999999994</v>
      </c>
      <c r="Q62" s="109">
        <f t="shared" si="40"/>
        <v>1616.152476</v>
      </c>
      <c r="R62" s="109">
        <f t="shared" si="41"/>
        <v>1616.152476</v>
      </c>
      <c r="S62" s="110">
        <f t="shared" ref="S62:S78" si="45">Q62-P62</f>
        <v>1552.1192759999999</v>
      </c>
      <c r="T62" s="110">
        <f t="shared" si="43"/>
        <v>1552.1192759999999</v>
      </c>
      <c r="U62" s="473">
        <f t="shared" si="44"/>
        <v>1707.3312036</v>
      </c>
      <c r="V62" s="473">
        <f t="shared" si="44"/>
        <v>1707.3312036</v>
      </c>
      <c r="W62" s="124">
        <f>'END Jul 2019'!BI46</f>
        <v>0</v>
      </c>
      <c r="X62" s="232" t="str">
        <f>'END Jul 2019'!BJ46</f>
        <v>n</v>
      </c>
    </row>
    <row r="63" spans="1:24" ht="14" x14ac:dyDescent="0.3">
      <c r="A63" s="103" t="str">
        <f>'END Jul 2019'!K47</f>
        <v>Commander</v>
      </c>
      <c r="B63" s="104" t="str">
        <f>'END Jul 2019'!L47</f>
        <v>Market offer</v>
      </c>
      <c r="C63" s="105">
        <f>91*'END Jul 2019'!M47/100</f>
        <v>108.95181818181817</v>
      </c>
      <c r="D63" s="105">
        <f>$G$6*'END Jul 2019'!N47/100</f>
        <v>94.629934090909103</v>
      </c>
      <c r="E63" s="105">
        <v>0</v>
      </c>
      <c r="F63" s="105">
        <v>0</v>
      </c>
      <c r="G63" s="105">
        <f>$I$6*'END Jul 2019'!AH47/100</f>
        <v>167.41761295454543</v>
      </c>
      <c r="H63" s="105">
        <f>$H$6*'END Jul 2019'!W47/100</f>
        <v>82.453025590909078</v>
      </c>
      <c r="I63" s="105">
        <f t="shared" si="37"/>
        <v>453.45239081818181</v>
      </c>
      <c r="J63" s="107">
        <f t="shared" si="38"/>
        <v>1378.0022905454546</v>
      </c>
      <c r="K63" s="108">
        <f t="shared" si="39"/>
        <v>1813.8095632727272</v>
      </c>
      <c r="L63" s="109">
        <f>'END Jul 2019'!AW47</f>
        <v>0</v>
      </c>
      <c r="M63" s="109">
        <f>'END Jul 2019'!AX47</f>
        <v>0</v>
      </c>
      <c r="N63" s="109">
        <f>'END Jul 2019'!AY47</f>
        <v>0</v>
      </c>
      <c r="O63" s="109">
        <f>'END Jul 2019'!AZ47</f>
        <v>0</v>
      </c>
      <c r="P63" s="109">
        <f>($E$6*'END Jul 2019'!AT47/100)*4</f>
        <v>53.056080000000001</v>
      </c>
      <c r="Q63" s="109">
        <f t="shared" si="40"/>
        <v>1813.8095632727272</v>
      </c>
      <c r="R63" s="109">
        <f t="shared" si="41"/>
        <v>1813.8095632727272</v>
      </c>
      <c r="S63" s="110">
        <f t="shared" si="45"/>
        <v>1760.7534832727272</v>
      </c>
      <c r="T63" s="110">
        <f t="shared" si="43"/>
        <v>1760.7534832727272</v>
      </c>
      <c r="U63" s="473">
        <f t="shared" si="44"/>
        <v>1936.8288316000001</v>
      </c>
      <c r="V63" s="473">
        <f t="shared" si="44"/>
        <v>1936.8288316000001</v>
      </c>
      <c r="W63" s="124">
        <f>'END Jul 2019'!BI47</f>
        <v>0</v>
      </c>
      <c r="X63" s="232" t="str">
        <f>'END Jul 2019'!BJ47</f>
        <v>n</v>
      </c>
    </row>
    <row r="64" spans="1:24" ht="14" x14ac:dyDescent="0.3">
      <c r="A64" s="103" t="str">
        <f>'END Jul 2019'!K48</f>
        <v>CovaU</v>
      </c>
      <c r="B64" s="104" t="str">
        <f>'END Jul 2019'!L48</f>
        <v>Freedom Solar</v>
      </c>
      <c r="C64" s="105">
        <f>91*'END Jul 2019'!M48/100</f>
        <v>113.74999999999999</v>
      </c>
      <c r="D64" s="105">
        <f>$G$6*'END Jul 2019'!N48/100</f>
        <v>101.81942845454547</v>
      </c>
      <c r="E64" s="105">
        <v>0</v>
      </c>
      <c r="F64" s="105">
        <v>0</v>
      </c>
      <c r="G64" s="105">
        <f>$I$6*'END Jul 2019'!AH48/100</f>
        <v>205.03152386363635</v>
      </c>
      <c r="H64" s="105">
        <f>$H$6*'END Jul 2019'!W48/100</f>
        <v>103.95008986363635</v>
      </c>
      <c r="I64" s="105">
        <f t="shared" si="37"/>
        <v>524.55104218181816</v>
      </c>
      <c r="J64" s="107">
        <f t="shared" si="38"/>
        <v>1643.2041687272726</v>
      </c>
      <c r="K64" s="108">
        <f t="shared" si="39"/>
        <v>2098.2041687272726</v>
      </c>
      <c r="L64" s="109">
        <f>'END Jul 2019'!AW48</f>
        <v>0</v>
      </c>
      <c r="M64" s="109">
        <f>'END Jul 2019'!AX48</f>
        <v>0</v>
      </c>
      <c r="N64" s="109">
        <f>'END Jul 2019'!AY48</f>
        <v>20</v>
      </c>
      <c r="O64" s="109">
        <f>'END Jul 2019'!AZ48</f>
        <v>0</v>
      </c>
      <c r="P64" s="109">
        <f>($E$6*'END Jul 2019'!AT48/100)*4</f>
        <v>38.877299999999998</v>
      </c>
      <c r="Q64" s="109">
        <f t="shared" si="40"/>
        <v>2098.2041687272726</v>
      </c>
      <c r="R64" s="109">
        <f>Q64-(K64*N64/100)</f>
        <v>1678.5633349818181</v>
      </c>
      <c r="S64" s="110">
        <f t="shared" si="45"/>
        <v>2059.3268687272725</v>
      </c>
      <c r="T64" s="110">
        <f t="shared" si="43"/>
        <v>1639.686034981818</v>
      </c>
      <c r="U64" s="473">
        <f t="shared" si="44"/>
        <v>2265.2595556000001</v>
      </c>
      <c r="V64" s="473">
        <f t="shared" si="44"/>
        <v>1803.6546384799999</v>
      </c>
      <c r="W64" s="124">
        <f>'END Jul 2019'!BI48</f>
        <v>0</v>
      </c>
      <c r="X64" s="232" t="str">
        <f>'END Jul 2019'!BJ48</f>
        <v>n</v>
      </c>
    </row>
    <row r="65" spans="1:24" ht="14" x14ac:dyDescent="0.3">
      <c r="A65" s="103" t="str">
        <f>'END Jul 2019'!K49</f>
        <v>Diamond Energy</v>
      </c>
      <c r="B65" s="104" t="str">
        <f>'END Jul 2019'!L49</f>
        <v>Pay on time discount</v>
      </c>
      <c r="C65" s="105">
        <f>91*'END Jul 2019'!M49/100</f>
        <v>95.504500000000007</v>
      </c>
      <c r="D65" s="105">
        <f>IF($G$6&gt;='END Jul 2019'!P49,('END Jul 2019'!P49*'END Jul 2019'!N49/100),(($G$6)*'END Jul 2019'!N49/100))</f>
        <v>91.392280999999997</v>
      </c>
      <c r="E65" s="105">
        <v>0</v>
      </c>
      <c r="F65" s="105">
        <f>IF(($G$6&lt;'END Jul 2019'!P49),(0),($G$6-'END Jul 2019'!P49)*'END Jul 2019'!Q49/100)</f>
        <v>0</v>
      </c>
      <c r="G65" s="105">
        <f>$I$6*'END Jul 2019'!AH49/100</f>
        <v>183.11189825000002</v>
      </c>
      <c r="H65" s="105">
        <f>$H$6*'END Jul 2019'!W49/100</f>
        <v>70.311826499999995</v>
      </c>
      <c r="I65" s="105">
        <f t="shared" si="37"/>
        <v>440.32050575</v>
      </c>
      <c r="J65" s="107">
        <f t="shared" si="38"/>
        <v>1379.264023</v>
      </c>
      <c r="K65" s="108">
        <f t="shared" si="39"/>
        <v>1761.282023</v>
      </c>
      <c r="L65" s="109">
        <f>'END Jul 2019'!AW49</f>
        <v>0</v>
      </c>
      <c r="M65" s="109">
        <f>'END Jul 2019'!AX49</f>
        <v>0</v>
      </c>
      <c r="N65" s="109">
        <f>'END Jul 2019'!AY49</f>
        <v>7</v>
      </c>
      <c r="O65" s="109">
        <f>'END Jul 2019'!AZ49</f>
        <v>0</v>
      </c>
      <c r="P65" s="109">
        <f>($E$6*'END Jul 2019'!AT49/100)*4</f>
        <v>54.885599999999997</v>
      </c>
      <c r="Q65" s="109">
        <f t="shared" si="40"/>
        <v>1761.282023</v>
      </c>
      <c r="R65" s="109">
        <f>Q65-(K65*N65/100)</f>
        <v>1637.99228139</v>
      </c>
      <c r="S65" s="110">
        <f t="shared" si="45"/>
        <v>1706.3964229999999</v>
      </c>
      <c r="T65" s="110">
        <f t="shared" si="43"/>
        <v>1583.1066813899999</v>
      </c>
      <c r="U65" s="473">
        <f t="shared" si="44"/>
        <v>1877.0360653</v>
      </c>
      <c r="V65" s="473">
        <f t="shared" si="44"/>
        <v>1741.4173495290001</v>
      </c>
      <c r="W65" s="124">
        <f>'END Jul 2019'!BI49</f>
        <v>0</v>
      </c>
      <c r="X65" s="232" t="str">
        <f>'END Jul 2019'!BJ49</f>
        <v>n</v>
      </c>
    </row>
    <row r="66" spans="1:24" ht="14" x14ac:dyDescent="0.3">
      <c r="A66" s="103" t="str">
        <f>'END Jul 2019'!K50</f>
        <v>Dodo Power &amp; Gas</v>
      </c>
      <c r="B66" s="104" t="str">
        <f>'END Jul 2019'!L50</f>
        <v>Market offer</v>
      </c>
      <c r="C66" s="105">
        <f>91*'END Jul 2019'!M50/100</f>
        <v>108.95181818181817</v>
      </c>
      <c r="D66" s="105">
        <f>$G$6*'END Jul 2019'!N50/100</f>
        <v>94.629934090909103</v>
      </c>
      <c r="E66" s="105">
        <v>0</v>
      </c>
      <c r="F66" s="105">
        <v>0</v>
      </c>
      <c r="G66" s="105">
        <f>$I$6*'END Jul 2019'!AH50/100</f>
        <v>167.41761295454543</v>
      </c>
      <c r="H66" s="105">
        <f>$H$6*'END Jul 2019'!W50/100</f>
        <v>82.453025590909078</v>
      </c>
      <c r="I66" s="105">
        <f t="shared" si="37"/>
        <v>453.45239081818181</v>
      </c>
      <c r="J66" s="107">
        <f t="shared" si="38"/>
        <v>1378.0022905454546</v>
      </c>
      <c r="K66" s="108">
        <f t="shared" si="39"/>
        <v>1813.8095632727272</v>
      </c>
      <c r="L66" s="109">
        <f>'END Jul 2019'!AW50</f>
        <v>0</v>
      </c>
      <c r="M66" s="109">
        <f>'END Jul 2019'!AX50</f>
        <v>0</v>
      </c>
      <c r="N66" s="109">
        <f>'END Jul 2019'!AY50</f>
        <v>0</v>
      </c>
      <c r="O66" s="109">
        <f>'END Jul 2019'!AZ50</f>
        <v>0</v>
      </c>
      <c r="P66" s="109">
        <f>($E$6*'END Jul 2019'!AT50/100)*4</f>
        <v>53.056080000000001</v>
      </c>
      <c r="Q66" s="109">
        <f t="shared" si="40"/>
        <v>1813.8095632727272</v>
      </c>
      <c r="R66" s="109">
        <f t="shared" ref="R66" si="46">Q66</f>
        <v>1813.8095632727272</v>
      </c>
      <c r="S66" s="110">
        <f t="shared" si="45"/>
        <v>1760.7534832727272</v>
      </c>
      <c r="T66" s="110">
        <f t="shared" si="43"/>
        <v>1760.7534832727272</v>
      </c>
      <c r="U66" s="473">
        <f t="shared" si="44"/>
        <v>1936.8288316000001</v>
      </c>
      <c r="V66" s="473">
        <f t="shared" si="44"/>
        <v>1936.8288316000001</v>
      </c>
      <c r="W66" s="124">
        <f>'END Jul 2019'!BI50</f>
        <v>0</v>
      </c>
      <c r="X66" s="232" t="str">
        <f>'END Jul 2019'!BJ50</f>
        <v>n</v>
      </c>
    </row>
    <row r="67" spans="1:24" ht="14" x14ac:dyDescent="0.3">
      <c r="A67" s="103" t="str">
        <f>'END Jul 2019'!K51</f>
        <v>EnergyAustralia</v>
      </c>
      <c r="B67" s="104" t="str">
        <f>'END Jul 2019'!L51</f>
        <v>Total Plan Home</v>
      </c>
      <c r="C67" s="105">
        <f>91*'END Jul 2019'!M51/100</f>
        <v>75.984999999999985</v>
      </c>
      <c r="D67" s="105">
        <f>$G$6*'END Jul 2019'!N51/100</f>
        <v>97.343849181818186</v>
      </c>
      <c r="E67" s="105">
        <v>0</v>
      </c>
      <c r="F67" s="105">
        <v>0</v>
      </c>
      <c r="G67" s="105">
        <f>$I$6*'END Jul 2019'!AH51/100</f>
        <v>170.98855386363638</v>
      </c>
      <c r="H67" s="105">
        <f>$H$6*'END Jul 2019'!W51/100</f>
        <v>61.634440090909095</v>
      </c>
      <c r="I67" s="105">
        <f t="shared" si="37"/>
        <v>405.95184313636361</v>
      </c>
      <c r="J67" s="107">
        <f t="shared" si="38"/>
        <v>1319.8673725454546</v>
      </c>
      <c r="K67" s="108">
        <f t="shared" si="39"/>
        <v>1623.8073725454544</v>
      </c>
      <c r="L67" s="109">
        <f>'END Jul 2019'!AW51</f>
        <v>13</v>
      </c>
      <c r="M67" s="109">
        <f>'END Jul 2019'!AX51</f>
        <v>0</v>
      </c>
      <c r="N67" s="109">
        <f>'END Jul 2019'!AY51</f>
        <v>0</v>
      </c>
      <c r="O67" s="109">
        <f>'END Jul 2019'!AZ51</f>
        <v>0</v>
      </c>
      <c r="P67" s="109">
        <f>($E$6*'END Jul 2019'!AT51/100)*4</f>
        <v>57.172499999999999</v>
      </c>
      <c r="Q67" s="109">
        <f>K67-(K67*L67/100)</f>
        <v>1412.7124141145455</v>
      </c>
      <c r="R67" s="109">
        <f>Q67</f>
        <v>1412.7124141145455</v>
      </c>
      <c r="S67" s="110">
        <f t="shared" si="45"/>
        <v>1355.5399141145456</v>
      </c>
      <c r="T67" s="110">
        <f t="shared" si="43"/>
        <v>1355.5399141145456</v>
      </c>
      <c r="U67" s="473">
        <f t="shared" si="44"/>
        <v>1491.0939055260003</v>
      </c>
      <c r="V67" s="473">
        <f t="shared" si="44"/>
        <v>1491.0939055260003</v>
      </c>
      <c r="W67" s="124">
        <f>'END Jul 2019'!BI51</f>
        <v>0</v>
      </c>
      <c r="X67" s="232" t="str">
        <f>'END Jul 2019'!BJ51</f>
        <v>n</v>
      </c>
    </row>
    <row r="68" spans="1:24" ht="14" x14ac:dyDescent="0.3">
      <c r="A68" s="103" t="str">
        <f>'END Jul 2019'!K52</f>
        <v>Mojo Power</v>
      </c>
      <c r="B68" s="104" t="str">
        <f>'END Jul 2019'!L52</f>
        <v>Connect</v>
      </c>
      <c r="C68" s="105">
        <f>91*'END Jul 2019'!M52/100</f>
        <v>152.55239999999998</v>
      </c>
      <c r="D68" s="105">
        <f>$G$6*'END Jul 2019'!N52/100</f>
        <v>89.244955200000007</v>
      </c>
      <c r="E68" s="105">
        <v>0</v>
      </c>
      <c r="F68" s="105">
        <v>0</v>
      </c>
      <c r="G68" s="105">
        <f>$I$6*'END Jul 2019'!AH52/100</f>
        <v>166.94148749999999</v>
      </c>
      <c r="H68" s="105">
        <f>$H$6*'END Jul 2019'!W52/100</f>
        <v>65.323222049999998</v>
      </c>
      <c r="I68" s="105">
        <f t="shared" si="37"/>
        <v>474.06206474999999</v>
      </c>
      <c r="J68" s="107">
        <f t="shared" si="38"/>
        <v>1286.0386590000001</v>
      </c>
      <c r="K68" s="108">
        <f t="shared" si="39"/>
        <v>1896.248259</v>
      </c>
      <c r="L68" s="109">
        <f>'END Jul 2019'!AW52</f>
        <v>0</v>
      </c>
      <c r="M68" s="109">
        <f>'END Jul 2019'!AX52</f>
        <v>0</v>
      </c>
      <c r="N68" s="109">
        <f>'END Jul 2019'!AY52</f>
        <v>0</v>
      </c>
      <c r="O68" s="109">
        <f>'END Jul 2019'!AZ52</f>
        <v>0</v>
      </c>
      <c r="P68" s="109">
        <f>($E$6*'END Jul 2019'!AT52/100)*4</f>
        <v>91.475999999999999</v>
      </c>
      <c r="Q68" s="109">
        <f>K68</f>
        <v>1896.248259</v>
      </c>
      <c r="R68" s="109">
        <f>Q68</f>
        <v>1896.248259</v>
      </c>
      <c r="S68" s="110">
        <f t="shared" si="45"/>
        <v>1804.7722589999998</v>
      </c>
      <c r="T68" s="110">
        <f t="shared" si="43"/>
        <v>1804.7722589999998</v>
      </c>
      <c r="U68" s="473">
        <f t="shared" si="44"/>
        <v>1985.2494849</v>
      </c>
      <c r="V68" s="473">
        <f t="shared" si="44"/>
        <v>1985.2494849</v>
      </c>
      <c r="W68" s="124">
        <f>'END Jul 2019'!BI52</f>
        <v>0</v>
      </c>
      <c r="X68" s="232" t="str">
        <f>'END Jul 2019'!BJ52</f>
        <v>n</v>
      </c>
    </row>
    <row r="69" spans="1:24" ht="14" x14ac:dyDescent="0.3">
      <c r="A69" s="103" t="str">
        <f>'END Jul 2019'!K53</f>
        <v>Momentum Energy</v>
      </c>
      <c r="B69" s="104" t="str">
        <f>'END Jul 2019'!L53</f>
        <v>SmilePower Flexi</v>
      </c>
      <c r="C69" s="105">
        <f>91*'END Jul 2019'!M53/100</f>
        <v>86.71390000000001</v>
      </c>
      <c r="D69" s="105">
        <f>IF($G$6&gt;='END Jul 2019'!P53,('END Jul 2019'!P53*'END Jul 2019'!N53/100),(($G$6)*'END Jul 2019'!N53/100))</f>
        <v>82.44112245454545</v>
      </c>
      <c r="E69" s="105">
        <v>0</v>
      </c>
      <c r="F69" s="105">
        <f>IF(($G$6&lt;'END Jul 2019'!P53),(0),($G$6-'END Jul 2019'!P53)*'END Jul 2019'!Q53/100)</f>
        <v>0</v>
      </c>
      <c r="G69" s="105">
        <f>$I$6*'END Jul 2019'!AH53/100</f>
        <v>163.60860931818181</v>
      </c>
      <c r="H69" s="105">
        <f>$H$6*'END Jul 2019'!W53/100</f>
        <v>52.385703136363638</v>
      </c>
      <c r="I69" s="105">
        <f t="shared" si="37"/>
        <v>385.14933490909095</v>
      </c>
      <c r="J69" s="107">
        <f t="shared" si="38"/>
        <v>1193.7417396363637</v>
      </c>
      <c r="K69" s="108">
        <f t="shared" si="39"/>
        <v>1540.5973396363638</v>
      </c>
      <c r="L69" s="109">
        <f>'END Jul 2019'!AW53</f>
        <v>0</v>
      </c>
      <c r="M69" s="109">
        <f>'END Jul 2019'!AX53</f>
        <v>0</v>
      </c>
      <c r="N69" s="109">
        <f>'END Jul 2019'!AY53</f>
        <v>0</v>
      </c>
      <c r="O69" s="109">
        <f>'END Jul 2019'!AZ53</f>
        <v>0</v>
      </c>
      <c r="P69" s="109">
        <f>($E$6*'END Jul 2019'!AT53/100)*4</f>
        <v>32.016599999999997</v>
      </c>
      <c r="Q69" s="109">
        <f t="shared" ref="Q69:Q70" si="47">K69</f>
        <v>1540.5973396363638</v>
      </c>
      <c r="R69" s="109">
        <f t="shared" ref="R69:R70" si="48">Q69</f>
        <v>1540.5973396363638</v>
      </c>
      <c r="S69" s="110">
        <f t="shared" si="45"/>
        <v>1508.5807396363639</v>
      </c>
      <c r="T69" s="110">
        <f t="shared" si="43"/>
        <v>1508.5807396363639</v>
      </c>
      <c r="U69" s="473">
        <f t="shared" si="44"/>
        <v>1659.4388136000005</v>
      </c>
      <c r="V69" s="473">
        <f t="shared" si="44"/>
        <v>1659.4388136000005</v>
      </c>
      <c r="W69" s="124">
        <f>'END Jul 2019'!BI53</f>
        <v>0</v>
      </c>
      <c r="X69" s="232" t="str">
        <f>'END Jul 2019'!BJ53</f>
        <v>n</v>
      </c>
    </row>
    <row r="70" spans="1:24" ht="14" x14ac:dyDescent="0.3">
      <c r="A70" s="103" t="str">
        <f>'END Jul 2019'!K54</f>
        <v>Origin Energy</v>
      </c>
      <c r="B70" s="104" t="str">
        <f>'END Jul 2019'!L54</f>
        <v>Solar Optimiser</v>
      </c>
      <c r="C70" s="105">
        <f>91*'END Jul 2019'!M54/100</f>
        <v>87.062181818181799</v>
      </c>
      <c r="D70" s="105">
        <f>$G$6*'END Jul 2019'!N54/100</f>
        <v>102.91451699999999</v>
      </c>
      <c r="E70" s="105">
        <v>0</v>
      </c>
      <c r="F70" s="105">
        <v>0</v>
      </c>
      <c r="G70" s="105">
        <f>$I$6*'END Jul 2019'!AH54/100</f>
        <v>210.26890386363638</v>
      </c>
      <c r="H70" s="105">
        <f>$H$6*'END Jul 2019'!W54/100</f>
        <v>67.383654954545449</v>
      </c>
      <c r="I70" s="105">
        <f t="shared" si="37"/>
        <v>467.6292576363636</v>
      </c>
      <c r="J70" s="107">
        <f t="shared" si="38"/>
        <v>1522.2683032727273</v>
      </c>
      <c r="K70" s="108">
        <f t="shared" si="39"/>
        <v>1870.5170305454544</v>
      </c>
      <c r="L70" s="109">
        <f>'END Jul 2019'!AW54</f>
        <v>0</v>
      </c>
      <c r="M70" s="109">
        <f>'END Jul 2019'!AX54</f>
        <v>0</v>
      </c>
      <c r="N70" s="109">
        <f>'END Jul 2019'!AY54</f>
        <v>0</v>
      </c>
      <c r="O70" s="109">
        <f>'END Jul 2019'!AZ54</f>
        <v>0</v>
      </c>
      <c r="P70" s="109">
        <f>($E$6*'END Jul 2019'!AT54/100)*4</f>
        <v>96.049799999999991</v>
      </c>
      <c r="Q70" s="109">
        <f t="shared" si="47"/>
        <v>1870.5170305454544</v>
      </c>
      <c r="R70" s="109">
        <f t="shared" si="48"/>
        <v>1870.5170305454544</v>
      </c>
      <c r="S70" s="110">
        <f t="shared" si="45"/>
        <v>1774.4672305454544</v>
      </c>
      <c r="T70" s="110">
        <f t="shared" si="43"/>
        <v>1774.4672305454544</v>
      </c>
      <c r="U70" s="473">
        <f t="shared" si="44"/>
        <v>1951.9139536</v>
      </c>
      <c r="V70" s="473">
        <f t="shared" si="44"/>
        <v>1951.9139536</v>
      </c>
      <c r="W70" s="124">
        <f>'END Jul 2019'!BI54</f>
        <v>0</v>
      </c>
      <c r="X70" s="232" t="str">
        <f>'END Jul 2019'!BJ54</f>
        <v>n</v>
      </c>
    </row>
    <row r="71" spans="1:24" ht="14" x14ac:dyDescent="0.3">
      <c r="A71" s="103" t="str">
        <f>'END Jul 2019'!K55</f>
        <v>Powerdirect</v>
      </c>
      <c r="B71" s="104" t="str">
        <f>'END Jul 2019'!L55</f>
        <v>Discount Saver</v>
      </c>
      <c r="C71" s="105">
        <f>91*'END Jul 2019'!M55/100</f>
        <v>79.17</v>
      </c>
      <c r="D71" s="105">
        <f>$G$6*'END Jul 2019'!N55/100</f>
        <v>88.606947090909102</v>
      </c>
      <c r="E71" s="105">
        <v>0</v>
      </c>
      <c r="F71" s="105">
        <v>0</v>
      </c>
      <c r="G71" s="105">
        <f>$I$6*'END Jul 2019'!AH55/100</f>
        <v>186.58166250000002</v>
      </c>
      <c r="H71" s="105">
        <f>$H$6*'END Jul 2019'!W55/100</f>
        <v>55.992353454545444</v>
      </c>
      <c r="I71" s="105">
        <f t="shared" si="37"/>
        <v>410.35096304545459</v>
      </c>
      <c r="J71" s="107">
        <f t="shared" si="38"/>
        <v>1324.7238521818183</v>
      </c>
      <c r="K71" s="108">
        <f t="shared" si="39"/>
        <v>1641.4038521818184</v>
      </c>
      <c r="L71" s="109">
        <f>'END Jul 2019'!AW55</f>
        <v>12</v>
      </c>
      <c r="M71" s="109">
        <f>'END Jul 2019'!AX55</f>
        <v>0</v>
      </c>
      <c r="N71" s="109">
        <f>'END Jul 2019'!AY55</f>
        <v>0</v>
      </c>
      <c r="O71" s="109">
        <f>'END Jul 2019'!AZ55</f>
        <v>0</v>
      </c>
      <c r="P71" s="109">
        <f>($E$6*'END Jul 2019'!AT55/100)*4</f>
        <v>46.652760000000001</v>
      </c>
      <c r="Q71" s="109">
        <f>K71-(K71*L71/100)</f>
        <v>1444.43538992</v>
      </c>
      <c r="R71" s="109">
        <f>Q71</f>
        <v>1444.43538992</v>
      </c>
      <c r="S71" s="110">
        <f t="shared" si="45"/>
        <v>1397.7826299200001</v>
      </c>
      <c r="T71" s="110">
        <f t="shared" si="43"/>
        <v>1397.7826299200001</v>
      </c>
      <c r="U71" s="473">
        <f t="shared" si="44"/>
        <v>1537.5608929120003</v>
      </c>
      <c r="V71" s="473">
        <f t="shared" si="44"/>
        <v>1537.5608929120003</v>
      </c>
      <c r="W71" s="124">
        <f>'END Jul 2019'!BI55</f>
        <v>0</v>
      </c>
      <c r="X71" s="232" t="str">
        <f>'END Jul 2019'!BJ55</f>
        <v>n</v>
      </c>
    </row>
    <row r="72" spans="1:24" ht="14" x14ac:dyDescent="0.3">
      <c r="A72" s="103" t="str">
        <f>'END Jul 2019'!K56</f>
        <v>Powershop</v>
      </c>
      <c r="B72" s="104" t="str">
        <f>'END Jul 2019'!L56</f>
        <v>Shopper with Mega Pack</v>
      </c>
      <c r="C72" s="105">
        <f>91*'END Jul 2019'!M56/100</f>
        <v>99.338909090909098</v>
      </c>
      <c r="D72" s="105">
        <f>$G$6*'END Jul 2019'!N56/100</f>
        <v>81.441259000000002</v>
      </c>
      <c r="E72" s="105">
        <v>0</v>
      </c>
      <c r="F72" s="105">
        <v>0</v>
      </c>
      <c r="G72" s="105">
        <f>$I$6*'END Jul 2019'!AH56/100</f>
        <v>203.60314749999998</v>
      </c>
      <c r="H72" s="105">
        <f>$H$6*'END Jul 2019'!W56/100</f>
        <v>60.598867227272713</v>
      </c>
      <c r="I72" s="105">
        <f t="shared" si="37"/>
        <v>444.9821828181818</v>
      </c>
      <c r="J72" s="107">
        <f t="shared" si="38"/>
        <v>1382.5730949090907</v>
      </c>
      <c r="K72" s="108">
        <f t="shared" si="39"/>
        <v>1779.9287312727272</v>
      </c>
      <c r="L72" s="109">
        <f>'END Jul 2019'!AW56</f>
        <v>0</v>
      </c>
      <c r="M72" s="109">
        <f>'END Jul 2019'!AX56</f>
        <v>0</v>
      </c>
      <c r="N72" s="109">
        <f>'END Jul 2019'!AY56</f>
        <v>15</v>
      </c>
      <c r="O72" s="109">
        <f>'END Jul 2019'!AZ56</f>
        <v>0</v>
      </c>
      <c r="P72" s="109">
        <f>($E$6*'END Jul 2019'!AT56/100)*4</f>
        <v>46.652760000000001</v>
      </c>
      <c r="Q72" s="266">
        <f>K72*1.1</f>
        <v>1957.9216044</v>
      </c>
      <c r="R72" s="267">
        <f>Q72-(Q72*N72/100)</f>
        <v>1664.23336374</v>
      </c>
      <c r="S72" s="110">
        <f t="shared" si="45"/>
        <v>1911.2688444</v>
      </c>
      <c r="T72" s="110">
        <f t="shared" si="43"/>
        <v>1617.58060374</v>
      </c>
      <c r="U72" s="473">
        <f>S72</f>
        <v>1911.2688444</v>
      </c>
      <c r="V72" s="473">
        <f>T72</f>
        <v>1617.58060374</v>
      </c>
      <c r="W72" s="124">
        <f>'END Jul 2019'!BI56</f>
        <v>0</v>
      </c>
      <c r="X72" s="232" t="str">
        <f>'END Jul 2019'!BJ56</f>
        <v>n</v>
      </c>
    </row>
    <row r="73" spans="1:24" ht="14" x14ac:dyDescent="0.3">
      <c r="A73" s="103" t="str">
        <f>'END Jul 2019'!K57</f>
        <v>Red Energy</v>
      </c>
      <c r="B73" s="104" t="str">
        <f>'END Jul 2019'!L57</f>
        <v>Living Energy Saver</v>
      </c>
      <c r="C73" s="105">
        <f>91*'END Jul 2019'!M57/100</f>
        <v>93.092999999999989</v>
      </c>
      <c r="D73" s="105">
        <f>IF($G$6&gt;='END Jul 2019'!P57,('END Jul 2019'!P57*'END Jul 2019'!N57/100),(($G$6)*'END Jul 2019'!N57/100))</f>
        <v>81.179390000000012</v>
      </c>
      <c r="E73" s="105">
        <v>0</v>
      </c>
      <c r="F73" s="105">
        <f>IF(($G$6&lt;'END Jul 2019'!P57),(0),($G$6-'END Jul 2019'!P57)*'END Jul 2019'!Q57/100)</f>
        <v>0</v>
      </c>
      <c r="G73" s="105">
        <f>$I$6*'END Jul 2019'!AH57/100</f>
        <v>139.44524250000001</v>
      </c>
      <c r="H73" s="105">
        <f>$H$6*'END Jul 2019'!W57/100</f>
        <v>78.560699999999997</v>
      </c>
      <c r="I73" s="105">
        <f t="shared" si="37"/>
        <v>392.27833250000003</v>
      </c>
      <c r="J73" s="107">
        <f t="shared" si="38"/>
        <v>1196.7413300000003</v>
      </c>
      <c r="K73" s="108">
        <f t="shared" si="39"/>
        <v>1569.1133300000001</v>
      </c>
      <c r="L73" s="109">
        <f>'END Jul 2019'!AW57</f>
        <v>0</v>
      </c>
      <c r="M73" s="109">
        <f>'END Jul 2019'!AX57</f>
        <v>0</v>
      </c>
      <c r="N73" s="109">
        <f>'END Jul 2019'!AY57</f>
        <v>10</v>
      </c>
      <c r="O73" s="109">
        <f>'END Jul 2019'!AZ57</f>
        <v>0</v>
      </c>
      <c r="P73" s="109">
        <f>($E$6*'END Jul 2019'!AT57/100)*4</f>
        <v>50.769179999999999</v>
      </c>
      <c r="Q73" s="266">
        <f>K73*1.1</f>
        <v>1726.0246630000004</v>
      </c>
      <c r="R73" s="267">
        <f>Q73-(Q73*N73/100)</f>
        <v>1553.4221967000003</v>
      </c>
      <c r="S73" s="110">
        <f t="shared" si="45"/>
        <v>1675.2554830000004</v>
      </c>
      <c r="T73" s="110">
        <f t="shared" si="43"/>
        <v>1502.6530167000003</v>
      </c>
      <c r="U73" s="473">
        <f>S73</f>
        <v>1675.2554830000004</v>
      </c>
      <c r="V73" s="473">
        <f>T73</f>
        <v>1502.6530167000003</v>
      </c>
      <c r="W73" s="124">
        <f>'END Jul 2019'!BI57</f>
        <v>0</v>
      </c>
      <c r="X73" s="232" t="str">
        <f>'END Jul 2019'!BJ57</f>
        <v>n</v>
      </c>
    </row>
    <row r="74" spans="1:24" ht="14" x14ac:dyDescent="0.3">
      <c r="A74" s="103" t="str">
        <f>'END Jul 2019'!K58</f>
        <v>Simply Energy</v>
      </c>
      <c r="B74" s="104" t="str">
        <f>'END Jul 2019'!L58</f>
        <v>Plus</v>
      </c>
      <c r="C74" s="105">
        <f>91*'END Jul 2019'!M58/100</f>
        <v>80.386090909090896</v>
      </c>
      <c r="D74" s="105">
        <f>$G$6*'END Jul 2019'!N58/100</f>
        <v>75.394465727272731</v>
      </c>
      <c r="E74" s="105">
        <v>0</v>
      </c>
      <c r="F74" s="105">
        <v>0</v>
      </c>
      <c r="G74" s="105">
        <f>$I$6*'END Jul 2019'!AH58/100</f>
        <v>160.63282522727269</v>
      </c>
      <c r="H74" s="105">
        <f>$H$6*'END Jul 2019'!W58/100</f>
        <v>81.524580954545442</v>
      </c>
      <c r="I74" s="105">
        <f t="shared" si="37"/>
        <v>397.9379628181818</v>
      </c>
      <c r="J74" s="107">
        <f t="shared" si="38"/>
        <v>1270.2074876363636</v>
      </c>
      <c r="K74" s="108">
        <f t="shared" si="39"/>
        <v>1591.7518512727272</v>
      </c>
      <c r="L74" s="109">
        <f>'END Jul 2019'!AW58</f>
        <v>0</v>
      </c>
      <c r="M74" s="109">
        <f>'END Jul 2019'!AX58</f>
        <v>0</v>
      </c>
      <c r="N74" s="109">
        <f>'END Jul 2019'!AY58</f>
        <v>0</v>
      </c>
      <c r="O74" s="109">
        <f>'END Jul 2019'!AZ58</f>
        <v>0</v>
      </c>
      <c r="P74" s="109">
        <f>($E$6*'END Jul 2019'!AT58/100)*4</f>
        <v>36.590400000000002</v>
      </c>
      <c r="Q74" s="109">
        <f t="shared" ref="Q74:Q78" si="49">K74</f>
        <v>1591.7518512727272</v>
      </c>
      <c r="R74" s="109">
        <f>Q74</f>
        <v>1591.7518512727272</v>
      </c>
      <c r="S74" s="110">
        <f t="shared" si="45"/>
        <v>1555.1614512727272</v>
      </c>
      <c r="T74" s="110">
        <f t="shared" si="43"/>
        <v>1555.1614512727272</v>
      </c>
      <c r="U74" s="473">
        <f t="shared" si="44"/>
        <v>1710.6775964000001</v>
      </c>
      <c r="V74" s="473">
        <f t="shared" si="44"/>
        <v>1710.6775964000001</v>
      </c>
      <c r="W74" s="124">
        <f>'END Jul 2019'!BI58</f>
        <v>0</v>
      </c>
      <c r="X74" s="232" t="str">
        <f>'END Jul 2019'!BJ58</f>
        <v>n</v>
      </c>
    </row>
    <row r="75" spans="1:24" s="243" customFormat="1" ht="14" x14ac:dyDescent="0.3">
      <c r="A75" s="103" t="str">
        <f>'END Jul 2019'!K59</f>
        <v>1st Energy</v>
      </c>
      <c r="B75" s="104" t="str">
        <f>'END Jul 2019'!L59</f>
        <v>1st Saver</v>
      </c>
      <c r="C75" s="105">
        <f>91*'END Jul 2019'!M59/100</f>
        <v>117.39</v>
      </c>
      <c r="D75" s="105">
        <f>$G$6*'END Jul 2019'!N59/100</f>
        <v>75.822978636363644</v>
      </c>
      <c r="E75" s="105">
        <v>0</v>
      </c>
      <c r="F75" s="105">
        <v>0</v>
      </c>
      <c r="G75" s="105">
        <f>$I$6*'END Jul 2019'!AH59/100</f>
        <v>172.00032045454543</v>
      </c>
      <c r="H75" s="105">
        <f>$H$6*'END Jul 2019'!W59/100</f>
        <v>92.165984863636353</v>
      </c>
      <c r="I75" s="105">
        <f t="shared" si="37"/>
        <v>457.37928395454543</v>
      </c>
      <c r="J75" s="107">
        <f t="shared" si="38"/>
        <v>1359.9571358181818</v>
      </c>
      <c r="K75" s="108">
        <f t="shared" si="39"/>
        <v>1829.5171358181817</v>
      </c>
      <c r="L75" s="109">
        <f>'END Jul 2019'!AW59</f>
        <v>0</v>
      </c>
      <c r="M75" s="109">
        <f>'END Jul 2019'!AX59</f>
        <v>0</v>
      </c>
      <c r="N75" s="109">
        <f>'END Jul 2019'!AY59</f>
        <v>7</v>
      </c>
      <c r="O75" s="109">
        <f>'END Jul 2019'!AZ59</f>
        <v>0</v>
      </c>
      <c r="P75" s="109">
        <f>($E$6*'END Jul 2019'!AT59/100)*4</f>
        <v>27.442799999999998</v>
      </c>
      <c r="Q75" s="109">
        <f t="shared" si="49"/>
        <v>1829.5171358181817</v>
      </c>
      <c r="R75" s="109">
        <f>Q75-(K75*N75/100)</f>
        <v>1701.4509363109089</v>
      </c>
      <c r="S75" s="110">
        <f t="shared" si="45"/>
        <v>1802.0743358181817</v>
      </c>
      <c r="T75" s="110">
        <f t="shared" si="43"/>
        <v>1674.0081363109089</v>
      </c>
      <c r="U75" s="473">
        <f t="shared" si="44"/>
        <v>1982.2817694</v>
      </c>
      <c r="V75" s="473">
        <f t="shared" si="44"/>
        <v>1841.4089499419999</v>
      </c>
      <c r="W75" s="124">
        <f>'END Jul 2019'!BI59</f>
        <v>0</v>
      </c>
      <c r="X75" s="232" t="str">
        <f>'END Jul 2019'!BJ59</f>
        <v>n</v>
      </c>
    </row>
    <row r="76" spans="1:24" ht="14" x14ac:dyDescent="0.3">
      <c r="A76" s="103" t="str">
        <f>'END Jul 2019'!K60</f>
        <v>Amaysim</v>
      </c>
      <c r="B76" s="104" t="str">
        <f>'END Jul 2019'!L60</f>
        <v>Solar as you go</v>
      </c>
      <c r="C76" s="105">
        <f>91*'END Jul 2019'!M60/100</f>
        <v>62.442545454545446</v>
      </c>
      <c r="D76" s="105">
        <f>$G$6*'END Jul 2019'!N60/100</f>
        <v>88.892622363636363</v>
      </c>
      <c r="E76" s="105">
        <v>0</v>
      </c>
      <c r="F76" s="105">
        <v>0</v>
      </c>
      <c r="G76" s="105">
        <f>$I$6*'END Jul 2019'!AH60/100</f>
        <v>191.64049545454546</v>
      </c>
      <c r="H76" s="105">
        <f>$H$6*'END Jul 2019'!W60/100</f>
        <v>91.77318136363634</v>
      </c>
      <c r="I76" s="105">
        <f t="shared" si="37"/>
        <v>434.74884463636363</v>
      </c>
      <c r="J76" s="107">
        <f t="shared" si="38"/>
        <v>1489.2251967272728</v>
      </c>
      <c r="K76" s="108">
        <f t="shared" si="39"/>
        <v>1738.9953785454545</v>
      </c>
      <c r="L76" s="109">
        <f>'END Jul 2019'!AW60</f>
        <v>0</v>
      </c>
      <c r="M76" s="109">
        <f>'END Jul 2019'!AX60</f>
        <v>0</v>
      </c>
      <c r="N76" s="109">
        <f>'END Jul 2019'!AY60</f>
        <v>0</v>
      </c>
      <c r="O76" s="109">
        <f>'END Jul 2019'!AZ60</f>
        <v>0</v>
      </c>
      <c r="P76" s="109">
        <f>($E$6*'END Jul 2019'!AT60/100)*4</f>
        <v>68.606999999999999</v>
      </c>
      <c r="Q76" s="109">
        <f t="shared" si="49"/>
        <v>1738.9953785454545</v>
      </c>
      <c r="R76" s="109">
        <f>Q76</f>
        <v>1738.9953785454545</v>
      </c>
      <c r="S76" s="110">
        <f t="shared" si="45"/>
        <v>1670.3883785454545</v>
      </c>
      <c r="T76" s="110">
        <f t="shared" si="43"/>
        <v>1670.3883785454545</v>
      </c>
      <c r="U76" s="473">
        <f t="shared" ref="U76:V78" si="50">S76*1.1</f>
        <v>1837.4272164000001</v>
      </c>
      <c r="V76" s="473">
        <f t="shared" si="50"/>
        <v>1837.4272164000001</v>
      </c>
      <c r="W76" s="124">
        <f>'END Jul 2019'!BI60</f>
        <v>0</v>
      </c>
      <c r="X76" s="232" t="str">
        <f>'END Jul 2019'!BJ60</f>
        <v>n</v>
      </c>
    </row>
    <row r="77" spans="1:24" ht="14" x14ac:dyDescent="0.3">
      <c r="A77" s="103" t="str">
        <f>'END Jul 2019'!K61</f>
        <v>DC Power Co</v>
      </c>
      <c r="B77" s="104" t="str">
        <f>'END Jul 2019'!L61</f>
        <v>Market offer</v>
      </c>
      <c r="C77" s="105">
        <f>(91*'END Jul 2019'!M61/100)+('END Jul 2019'!BM61/4)</f>
        <v>101.24472727272727</v>
      </c>
      <c r="D77" s="105">
        <f>$G$6*'END Jul 2019'!N61/100</f>
        <v>80.869908454545453</v>
      </c>
      <c r="E77" s="105">
        <v>0</v>
      </c>
      <c r="F77" s="105">
        <v>0</v>
      </c>
      <c r="G77" s="105">
        <f>$I$6*'END Jul 2019'!AH61/100</f>
        <v>178.60656113636364</v>
      </c>
      <c r="H77" s="105">
        <f>$H$6*'END Jul 2019'!W61/100</f>
        <v>102.02178177272727</v>
      </c>
      <c r="I77" s="105">
        <f t="shared" si="37"/>
        <v>462.7429786363636</v>
      </c>
      <c r="J77" s="107">
        <f t="shared" si="38"/>
        <v>1445.9930054545453</v>
      </c>
      <c r="K77" s="108">
        <f t="shared" si="39"/>
        <v>1850.9719145454544</v>
      </c>
      <c r="L77" s="109">
        <f>'END Jul 2019'!AW61</f>
        <v>0</v>
      </c>
      <c r="M77" s="109">
        <f>'END Jul 2019'!AX61</f>
        <v>0</v>
      </c>
      <c r="N77" s="109">
        <f>'END Jul 2019'!AY61</f>
        <v>0</v>
      </c>
      <c r="O77" s="109">
        <f>'END Jul 2019'!AZ61</f>
        <v>0</v>
      </c>
      <c r="P77" s="109">
        <f>($E$6*'END Jul 2019'!AT61/100)*4</f>
        <v>68.606999999999999</v>
      </c>
      <c r="Q77" s="109">
        <f t="shared" si="49"/>
        <v>1850.9719145454544</v>
      </c>
      <c r="R77" s="109">
        <f t="shared" ref="R77:R78" si="51">Q77</f>
        <v>1850.9719145454544</v>
      </c>
      <c r="S77" s="110">
        <f t="shared" si="45"/>
        <v>1782.3649145454544</v>
      </c>
      <c r="T77" s="110">
        <f t="shared" si="43"/>
        <v>1782.3649145454544</v>
      </c>
      <c r="U77" s="473">
        <f t="shared" si="50"/>
        <v>1960.601406</v>
      </c>
      <c r="V77" s="473">
        <f t="shared" si="50"/>
        <v>1960.601406</v>
      </c>
      <c r="W77" s="124">
        <f>'END Jul 2019'!BI61</f>
        <v>0</v>
      </c>
      <c r="X77" s="232" t="str">
        <f>'END Jul 2019'!BJ61</f>
        <v>n</v>
      </c>
    </row>
    <row r="78" spans="1:24" ht="14" x14ac:dyDescent="0.3">
      <c r="A78" s="103" t="str">
        <f>'END Jul 2019'!K62</f>
        <v>ReAmped Energy</v>
      </c>
      <c r="B78" s="104" t="str">
        <f>'END Jul 2019'!L62</f>
        <v>Market offer</v>
      </c>
      <c r="C78" s="105">
        <f>91*'END Jul 2019'!M62/100</f>
        <v>79.35199999999999</v>
      </c>
      <c r="D78" s="105">
        <f>$G$6*'END Jul 2019'!N62/100</f>
        <v>69.395285000000001</v>
      </c>
      <c r="E78" s="105">
        <v>0</v>
      </c>
      <c r="F78" s="105">
        <v>0</v>
      </c>
      <c r="G78" s="105">
        <f>$I$6*'END Jul 2019'!AH62/100</f>
        <v>147.30131249999999</v>
      </c>
      <c r="H78" s="105">
        <f>$H$6*'END Jul 2019'!W62/100</f>
        <v>60.491738999999995</v>
      </c>
      <c r="I78" s="105">
        <f t="shared" si="37"/>
        <v>356.54033649999997</v>
      </c>
      <c r="J78" s="107">
        <f t="shared" si="38"/>
        <v>1108.753346</v>
      </c>
      <c r="K78" s="108">
        <f t="shared" si="39"/>
        <v>1426.1613459999999</v>
      </c>
      <c r="L78" s="109">
        <f>'END Jul 2019'!AW62</f>
        <v>0</v>
      </c>
      <c r="M78" s="109">
        <f>'END Jul 2019'!AX62</f>
        <v>0</v>
      </c>
      <c r="N78" s="109">
        <f>'END Jul 2019'!AY62</f>
        <v>0</v>
      </c>
      <c r="O78" s="109">
        <f>'END Jul 2019'!AZ62</f>
        <v>0</v>
      </c>
      <c r="P78" s="109">
        <f>($E$6*'END Jul 2019'!AT62/100)*4</f>
        <v>36.590400000000002</v>
      </c>
      <c r="Q78" s="109">
        <f t="shared" si="49"/>
        <v>1426.1613459999999</v>
      </c>
      <c r="R78" s="109">
        <f t="shared" si="51"/>
        <v>1426.1613459999999</v>
      </c>
      <c r="S78" s="110">
        <f t="shared" si="45"/>
        <v>1389.5709459999998</v>
      </c>
      <c r="T78" s="110">
        <f t="shared" si="43"/>
        <v>1389.5709459999998</v>
      </c>
      <c r="U78" s="473">
        <f t="shared" si="50"/>
        <v>1528.5280405999999</v>
      </c>
      <c r="V78" s="473">
        <f t="shared" si="50"/>
        <v>1528.5280405999999</v>
      </c>
      <c r="W78" s="124">
        <f>'END Jul 2019'!BI62</f>
        <v>0</v>
      </c>
      <c r="X78" s="232" t="str">
        <f>'END Jul 2019'!BJ62</f>
        <v>n</v>
      </c>
    </row>
    <row r="79" spans="1:24" ht="14.5" thickBot="1" x14ac:dyDescent="0.35">
      <c r="A79" s="113" t="str">
        <f>'END Jul 2019'!K63</f>
        <v>Powerclub</v>
      </c>
      <c r="B79" s="114" t="str">
        <f>'END Jul 2019'!L63</f>
        <v>Powerbank Home Solar</v>
      </c>
      <c r="C79" s="115">
        <f>(91*'END Jul 2019'!M63/100)+('END Jul 2019'!BM63/4)</f>
        <v>81.98745454545454</v>
      </c>
      <c r="D79" s="115">
        <f>$G$6*'END Jul 2019'!N63/100</f>
        <v>64.77686809090909</v>
      </c>
      <c r="E79" s="115">
        <v>0</v>
      </c>
      <c r="F79" s="115">
        <v>0</v>
      </c>
      <c r="G79" s="115">
        <f>$I$6*'END Jul 2019'!AH63/100</f>
        <v>134.08883113636364</v>
      </c>
      <c r="H79" s="115">
        <f>$H$6*'END Jul 2019'!W63/100</f>
        <v>78.667828227272722</v>
      </c>
      <c r="I79" s="115">
        <f t="shared" ref="I79" si="52">SUM(C79:H79)</f>
        <v>359.520982</v>
      </c>
      <c r="J79" s="117">
        <f t="shared" ref="J79" si="53">(I79-C79)*4</f>
        <v>1110.134109818182</v>
      </c>
      <c r="K79" s="118">
        <f t="shared" ref="K79" si="54">I79*4</f>
        <v>1438.083928</v>
      </c>
      <c r="L79" s="119">
        <f>'END Jul 2019'!AW63</f>
        <v>0</v>
      </c>
      <c r="M79" s="119">
        <f>'END Jul 2019'!AX63</f>
        <v>0</v>
      </c>
      <c r="N79" s="119">
        <f>'END Jul 2019'!AY63</f>
        <v>0</v>
      </c>
      <c r="O79" s="119">
        <f>'END Jul 2019'!AZ63</f>
        <v>0</v>
      </c>
      <c r="P79" s="119">
        <f>($E$6*'END Jul 2019'!AT63/100)*4</f>
        <v>45.738</v>
      </c>
      <c r="Q79" s="119">
        <f t="shared" ref="Q79" si="55">K79</f>
        <v>1438.083928</v>
      </c>
      <c r="R79" s="119">
        <f t="shared" ref="R79" si="56">Q79</f>
        <v>1438.083928</v>
      </c>
      <c r="S79" s="120">
        <f t="shared" ref="S79" si="57">Q79-P79</f>
        <v>1392.345928</v>
      </c>
      <c r="T79" s="120">
        <f t="shared" ref="T79" si="58">R79-P79</f>
        <v>1392.345928</v>
      </c>
      <c r="U79" s="474">
        <f t="shared" ref="U79" si="59">S79*1.1</f>
        <v>1531.5805208000002</v>
      </c>
      <c r="V79" s="474">
        <f t="shared" ref="V79" si="60">T79*1.1</f>
        <v>1531.5805208000002</v>
      </c>
      <c r="W79" s="126">
        <f>'END Jul 2019'!BI63</f>
        <v>0</v>
      </c>
      <c r="X79" s="233" t="str">
        <f>'END Jul 2019'!BJ63</f>
        <v>n</v>
      </c>
    </row>
    <row r="80" spans="1:24" x14ac:dyDescent="0.3">
      <c r="A80" s="243"/>
      <c r="B80" s="243"/>
      <c r="C80" s="243"/>
      <c r="D80" s="243"/>
      <c r="E80" s="243"/>
      <c r="F80" s="243"/>
      <c r="G80" s="243"/>
      <c r="H80" s="243"/>
      <c r="I80" s="243"/>
      <c r="J80" s="243"/>
      <c r="K80" s="243"/>
      <c r="L80" s="243"/>
      <c r="M80" s="243"/>
      <c r="N80" s="243"/>
      <c r="O80" s="243"/>
      <c r="P80" s="243"/>
      <c r="Q80" s="243"/>
      <c r="R80" s="243"/>
      <c r="S80" s="243"/>
      <c r="T80" s="243"/>
      <c r="U80" s="243"/>
      <c r="V80" s="243"/>
      <c r="W80" s="243"/>
      <c r="X80" s="243"/>
    </row>
  </sheetData>
  <sheetProtection algorithmName="SHA-512" hashValue="U3zhRlkDEgXy/zB1OKlgH6Efr8ZR1X7hdilAOdlo705HvXvntJGPHUU+BqKpNaSY323kJB3lZwBjA61CCoBE2w==" saltValue="b1BcJlIMDz/WH6rR0o+yrg==" spinCount="100000" sheet="1" objects="1" scenarios="1"/>
  <dataValidations count="2">
    <dataValidation type="whole" showInputMessage="1" showErrorMessage="1" errorTitle="Incorrect number" error="Please enter quarterly consumption between 700-4000kWh" sqref="C5" xr:uid="{35344800-A7FE-C64E-B59C-22E7CB1CBA62}">
      <formula1>700</formula1>
      <formula2>4000</formula2>
    </dataValidation>
    <dataValidation type="decimal" showInputMessage="1" showErrorMessage="1" errorTitle="Incorrect entry" error="Enter 1.5 or 3.0 only" sqref="C4" xr:uid="{4FCBEFEA-D62A-F641-888C-F1634ABF6E3D}">
      <formula1>1.5</formula1>
      <formula2>3</formula2>
    </dataValidation>
  </dataValidations>
  <pageMargins left="0.75" right="0.75" top="1" bottom="1" header="0.5" footer="0.5"/>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9B980-AF3D-1A41-B60E-A6BDA58AF75C}">
  <sheetPr codeName="Sheet6">
    <tabColor rgb="FFFFA9A6"/>
  </sheetPr>
  <dimension ref="A1:X80"/>
  <sheetViews>
    <sheetView workbookViewId="0">
      <selection activeCell="C4" sqref="C4:C5"/>
    </sheetView>
  </sheetViews>
  <sheetFormatPr defaultColWidth="10.84375" defaultRowHeight="13.5" x14ac:dyDescent="0.3"/>
  <cols>
    <col min="1" max="1" width="25.3046875" style="239" customWidth="1"/>
    <col min="2" max="2" width="23.84375" style="239" customWidth="1"/>
    <col min="3" max="3" width="12.15234375" style="239" customWidth="1"/>
    <col min="4" max="4" width="14.4609375" style="239" customWidth="1"/>
    <col min="5" max="5" width="12.15234375" style="239" customWidth="1"/>
    <col min="6" max="6" width="15" style="239" customWidth="1"/>
    <col min="7" max="7" width="13" style="239" customWidth="1"/>
    <col min="8" max="8" width="13.84375" style="239" customWidth="1"/>
    <col min="9" max="9" width="14.84375" style="239" customWidth="1"/>
    <col min="10" max="10" width="12.15234375" style="239" hidden="1" customWidth="1"/>
    <col min="11" max="16" width="12.15234375" style="239" customWidth="1"/>
    <col min="17" max="20" width="12.15234375" style="239" hidden="1" customWidth="1"/>
    <col min="21" max="24" width="12.15234375" style="239" customWidth="1"/>
    <col min="25" max="16384" width="10.84375" style="239"/>
  </cols>
  <sheetData>
    <row r="1" spans="1:24" ht="14" x14ac:dyDescent="0.3">
      <c r="A1" s="238" t="s">
        <v>364</v>
      </c>
      <c r="B1" s="238"/>
      <c r="C1" s="238"/>
      <c r="D1" s="238"/>
      <c r="E1" s="238"/>
      <c r="F1" s="238"/>
      <c r="G1" s="238"/>
      <c r="H1" s="238"/>
      <c r="I1" s="238"/>
      <c r="J1" s="238">
        <v>3</v>
      </c>
      <c r="L1" s="238"/>
      <c r="M1" s="238"/>
      <c r="N1" s="238"/>
      <c r="O1" s="238"/>
      <c r="P1" s="238"/>
      <c r="Q1" s="238"/>
      <c r="R1" s="238"/>
      <c r="S1" s="238"/>
      <c r="T1" s="238"/>
      <c r="U1" s="238"/>
      <c r="V1" s="238"/>
      <c r="W1" s="238"/>
      <c r="X1" s="238"/>
    </row>
    <row r="2" spans="1:24" ht="14" x14ac:dyDescent="0.3">
      <c r="A2" s="240" t="s">
        <v>333</v>
      </c>
      <c r="B2" s="238"/>
      <c r="C2" s="238"/>
      <c r="D2" s="238"/>
      <c r="E2" s="238"/>
      <c r="F2" s="238"/>
      <c r="G2" s="238"/>
      <c r="H2" s="238"/>
      <c r="I2" s="238"/>
      <c r="J2" s="238"/>
      <c r="K2" s="238"/>
      <c r="L2" s="238"/>
      <c r="M2" s="238"/>
      <c r="N2" s="238"/>
      <c r="O2" s="238"/>
      <c r="P2" s="238"/>
      <c r="Q2" s="238"/>
      <c r="R2" s="238"/>
      <c r="S2" s="238"/>
      <c r="T2" s="238"/>
      <c r="U2" s="238"/>
      <c r="V2" s="238"/>
      <c r="W2" s="238"/>
      <c r="X2" s="238"/>
    </row>
    <row r="3" spans="1:24" ht="14" x14ac:dyDescent="0.3">
      <c r="A3" s="238"/>
      <c r="B3" s="238"/>
      <c r="C3" s="238"/>
      <c r="D3" s="238"/>
      <c r="E3" s="238"/>
      <c r="F3" s="241"/>
      <c r="G3" s="241"/>
      <c r="H3" s="238"/>
      <c r="I3" s="238"/>
      <c r="J3" s="238"/>
      <c r="K3" s="238"/>
      <c r="L3" s="238"/>
      <c r="M3" s="238"/>
      <c r="N3" s="238"/>
      <c r="O3" s="238"/>
      <c r="P3" s="238"/>
      <c r="Q3" s="238"/>
      <c r="R3" s="238"/>
      <c r="S3" s="238"/>
      <c r="T3" s="238"/>
      <c r="U3" s="238"/>
      <c r="V3" s="238"/>
      <c r="W3" s="238"/>
      <c r="X3" s="238"/>
    </row>
    <row r="4" spans="1:24" ht="14" x14ac:dyDescent="0.3">
      <c r="A4" s="60" t="s">
        <v>365</v>
      </c>
      <c r="B4" s="61"/>
      <c r="C4" s="62">
        <v>3</v>
      </c>
      <c r="D4" s="64" t="s">
        <v>483</v>
      </c>
      <c r="E4" s="73">
        <f>IF(C4&lt;J1,(675),(1350))</f>
        <v>1350</v>
      </c>
      <c r="F4" s="72"/>
      <c r="G4" s="66" t="s">
        <v>484</v>
      </c>
      <c r="H4" s="75" t="s">
        <v>485</v>
      </c>
      <c r="I4" s="96" t="s">
        <v>397</v>
      </c>
      <c r="J4" s="71"/>
      <c r="K4" s="238"/>
      <c r="L4" s="238"/>
      <c r="M4" s="238"/>
      <c r="N4" s="238"/>
      <c r="O4" s="238"/>
      <c r="P4" s="238"/>
      <c r="Q4" s="238"/>
      <c r="R4" s="238"/>
      <c r="S4" s="238"/>
      <c r="T4" s="238"/>
      <c r="U4" s="238"/>
      <c r="V4" s="238"/>
      <c r="W4" s="238"/>
      <c r="X4" s="238"/>
    </row>
    <row r="5" spans="1:24" ht="14" x14ac:dyDescent="0.3">
      <c r="A5" s="67" t="s">
        <v>486</v>
      </c>
      <c r="B5" s="68"/>
      <c r="C5" s="69">
        <v>1800</v>
      </c>
      <c r="D5" s="70" t="s">
        <v>487</v>
      </c>
      <c r="E5" s="74">
        <f>C5-(E4-E6)</f>
        <v>1193.8499999999999</v>
      </c>
      <c r="F5" s="64" t="s">
        <v>488</v>
      </c>
      <c r="G5" s="79">
        <f>E5*70/100</f>
        <v>835.69500000000005</v>
      </c>
      <c r="H5" s="80">
        <f>E5*30/100</f>
        <v>358.15499999999997</v>
      </c>
      <c r="I5" s="97"/>
      <c r="J5" s="71"/>
      <c r="K5" s="238"/>
      <c r="L5" s="238"/>
      <c r="M5" s="238"/>
      <c r="N5" s="238"/>
      <c r="O5" s="238"/>
      <c r="P5" s="238"/>
      <c r="Q5" s="238"/>
      <c r="R5" s="238"/>
      <c r="S5" s="238"/>
      <c r="T5" s="238"/>
      <c r="U5" s="238"/>
      <c r="V5" s="238"/>
      <c r="W5" s="238"/>
      <c r="X5" s="238"/>
    </row>
    <row r="6" spans="1:24" ht="14" x14ac:dyDescent="0.3">
      <c r="D6" s="70" t="s">
        <v>489</v>
      </c>
      <c r="E6" s="74">
        <f>IF(C4&lt;J1,(E4*27.3/100),(E4*55.1/100))</f>
        <v>743.85</v>
      </c>
      <c r="F6" s="76" t="s">
        <v>396</v>
      </c>
      <c r="G6" s="77">
        <f>E5*20/100</f>
        <v>238.77</v>
      </c>
      <c r="H6" s="78">
        <f>E5*30/100</f>
        <v>358.15499999999997</v>
      </c>
      <c r="I6" s="98">
        <f>E5*50/100</f>
        <v>596.92499999999995</v>
      </c>
      <c r="J6" s="71"/>
      <c r="K6" s="238"/>
      <c r="L6" s="238"/>
      <c r="M6" s="238"/>
      <c r="N6" s="238"/>
      <c r="O6" s="238"/>
      <c r="P6" s="238"/>
      <c r="Q6" s="238"/>
      <c r="R6" s="238"/>
      <c r="S6" s="238"/>
      <c r="T6" s="238"/>
      <c r="U6" s="238"/>
      <c r="V6" s="238"/>
      <c r="W6" s="238"/>
      <c r="X6" s="238"/>
    </row>
    <row r="7" spans="1:24" ht="14.5" thickBot="1" x14ac:dyDescent="0.35">
      <c r="A7" s="238"/>
      <c r="B7" s="238"/>
      <c r="C7" s="238"/>
      <c r="D7" s="238"/>
      <c r="E7" s="238"/>
      <c r="F7" s="238"/>
      <c r="G7" s="242"/>
      <c r="H7" s="238"/>
      <c r="I7" s="238"/>
      <c r="J7" s="238"/>
      <c r="K7" s="238"/>
      <c r="L7" s="238"/>
      <c r="M7" s="238"/>
      <c r="N7" s="238"/>
      <c r="O7" s="238"/>
      <c r="P7" s="238"/>
      <c r="Q7" s="238"/>
      <c r="R7" s="238"/>
      <c r="S7" s="238"/>
      <c r="T7" s="238"/>
      <c r="U7" s="238"/>
      <c r="V7" s="238"/>
      <c r="W7" s="238"/>
      <c r="X7" s="238"/>
    </row>
    <row r="8" spans="1:24" ht="14" x14ac:dyDescent="0.3">
      <c r="A8" s="100" t="s">
        <v>514</v>
      </c>
      <c r="B8" s="101"/>
      <c r="C8" s="101"/>
      <c r="D8" s="101"/>
      <c r="E8" s="101"/>
      <c r="F8" s="101"/>
      <c r="G8" s="101"/>
      <c r="H8" s="101"/>
      <c r="I8" s="101"/>
      <c r="J8" s="101"/>
      <c r="K8" s="101"/>
      <c r="L8" s="101"/>
      <c r="M8" s="101"/>
      <c r="N8" s="101"/>
      <c r="O8" s="101"/>
      <c r="P8" s="101"/>
      <c r="Q8" s="101"/>
      <c r="R8" s="101"/>
      <c r="S8" s="101"/>
      <c r="T8" s="101"/>
      <c r="U8" s="101"/>
      <c r="V8" s="101"/>
      <c r="W8" s="101"/>
      <c r="X8" s="102"/>
    </row>
    <row r="9" spans="1:24" ht="70" x14ac:dyDescent="0.3">
      <c r="A9" s="463" t="s">
        <v>408</v>
      </c>
      <c r="B9" s="464" t="s">
        <v>409</v>
      </c>
      <c r="C9" s="465" t="s">
        <v>410</v>
      </c>
      <c r="D9" s="465" t="s">
        <v>411</v>
      </c>
      <c r="E9" s="465" t="s">
        <v>446</v>
      </c>
      <c r="F9" s="466" t="s">
        <v>447</v>
      </c>
      <c r="G9" s="465" t="s">
        <v>448</v>
      </c>
      <c r="H9" s="467" t="s">
        <v>354</v>
      </c>
      <c r="I9" s="465" t="s">
        <v>222</v>
      </c>
      <c r="J9" s="467" t="s">
        <v>406</v>
      </c>
      <c r="K9" s="468" t="s">
        <v>449</v>
      </c>
      <c r="L9" s="469" t="s">
        <v>398</v>
      </c>
      <c r="M9" s="469" t="s">
        <v>533</v>
      </c>
      <c r="N9" s="469" t="s">
        <v>399</v>
      </c>
      <c r="O9" s="469" t="s">
        <v>552</v>
      </c>
      <c r="P9" s="470" t="s">
        <v>490</v>
      </c>
      <c r="Q9" s="471" t="s">
        <v>102</v>
      </c>
      <c r="R9" s="471" t="s">
        <v>103</v>
      </c>
      <c r="S9" s="471" t="s">
        <v>104</v>
      </c>
      <c r="T9" s="471" t="s">
        <v>105</v>
      </c>
      <c r="U9" s="470" t="s">
        <v>331</v>
      </c>
      <c r="V9" s="470" t="s">
        <v>332</v>
      </c>
      <c r="W9" s="469" t="s">
        <v>400</v>
      </c>
      <c r="X9" s="472" t="s">
        <v>558</v>
      </c>
    </row>
    <row r="10" spans="1:24" ht="14" x14ac:dyDescent="0.3">
      <c r="A10" s="103" t="str">
        <f>'END Jul 2019'!K2</f>
        <v>Energy Locals</v>
      </c>
      <c r="B10" s="104" t="str">
        <f>'END Jul 2019'!L2</f>
        <v>Solar Member Promise</v>
      </c>
      <c r="C10" s="105">
        <f>(91*'END Jul 2019'!M2/100)+('END Jul 2019'!BM2/4)</f>
        <v>118.47727272727272</v>
      </c>
      <c r="D10" s="105">
        <f>$E$5*'END Jul 2019'!N2/100</f>
        <v>260.4763636363636</v>
      </c>
      <c r="E10" s="106">
        <v>0</v>
      </c>
      <c r="F10" s="105">
        <v>0</v>
      </c>
      <c r="G10" s="105">
        <v>0</v>
      </c>
      <c r="H10" s="105">
        <v>0</v>
      </c>
      <c r="I10" s="105">
        <f t="shared" ref="I10:I24" si="0">SUM(C10:H10)</f>
        <v>378.95363636363629</v>
      </c>
      <c r="J10" s="107">
        <f t="shared" ref="J10:J29" si="1">(I10-C10)*4</f>
        <v>1041.9054545454542</v>
      </c>
      <c r="K10" s="108">
        <f t="shared" ref="K10:K29" si="2">I10*4</f>
        <v>1515.8145454545452</v>
      </c>
      <c r="L10" s="109">
        <f>'END Jul 2019'!AW2</f>
        <v>0</v>
      </c>
      <c r="M10" s="109">
        <f>'END Jul 2019'!AX2</f>
        <v>0</v>
      </c>
      <c r="N10" s="109">
        <f>'END Jul 2019'!AY2</f>
        <v>0</v>
      </c>
      <c r="O10" s="109">
        <f>'END Jul 2019'!AZ2</f>
        <v>0</v>
      </c>
      <c r="P10" s="109">
        <f>($E$6*'END Jul 2019'!AT2/100)*4</f>
        <v>476.06400000000002</v>
      </c>
      <c r="Q10" s="109">
        <f>K10</f>
        <v>1515.8145454545452</v>
      </c>
      <c r="R10" s="109">
        <f>Q10</f>
        <v>1515.8145454545452</v>
      </c>
      <c r="S10" s="110">
        <f>Q10-P10</f>
        <v>1039.7505454545451</v>
      </c>
      <c r="T10" s="110">
        <f>R10-P10</f>
        <v>1039.7505454545451</v>
      </c>
      <c r="U10" s="473">
        <f>S10*1.1</f>
        <v>1143.7255999999998</v>
      </c>
      <c r="V10" s="473">
        <f>T10*1.1</f>
        <v>1143.7255999999998</v>
      </c>
      <c r="W10" s="111">
        <f>'END Jul 2019'!BI2</f>
        <v>0</v>
      </c>
      <c r="X10" s="230" t="str">
        <f>'END Jul 2019'!BJ2</f>
        <v>n</v>
      </c>
    </row>
    <row r="11" spans="1:24" ht="14" x14ac:dyDescent="0.3">
      <c r="A11" s="103" t="str">
        <f>'END Jul 2019'!K3</f>
        <v>AGL</v>
      </c>
      <c r="B11" s="104" t="str">
        <f>'END Jul 2019'!L3</f>
        <v>Solar Savers</v>
      </c>
      <c r="C11" s="105">
        <f>91*'END Jul 2019'!M3/100</f>
        <v>74.62</v>
      </c>
      <c r="D11" s="105">
        <f>$E$5*'END Jul 2019'!N3/100</f>
        <v>307.90476818181816</v>
      </c>
      <c r="E11" s="106">
        <v>0</v>
      </c>
      <c r="F11" s="105">
        <v>0</v>
      </c>
      <c r="G11" s="105">
        <v>0</v>
      </c>
      <c r="H11" s="105">
        <v>0</v>
      </c>
      <c r="I11" s="105">
        <f t="shared" si="0"/>
        <v>382.52476818181816</v>
      </c>
      <c r="J11" s="107">
        <f t="shared" si="1"/>
        <v>1231.6190727272726</v>
      </c>
      <c r="K11" s="108">
        <f t="shared" si="2"/>
        <v>1530.0990727272726</v>
      </c>
      <c r="L11" s="109">
        <f>'END Jul 2019'!AW3</f>
        <v>0</v>
      </c>
      <c r="M11" s="109">
        <f>'END Jul 2019'!AX3</f>
        <v>0</v>
      </c>
      <c r="N11" s="109">
        <f>'END Jul 2019'!AY3</f>
        <v>0</v>
      </c>
      <c r="O11" s="109">
        <f>'END Jul 2019'!AZ3</f>
        <v>0</v>
      </c>
      <c r="P11" s="109">
        <f>($E$6*'END Jul 2019'!AT3/100)*4</f>
        <v>446.31</v>
      </c>
      <c r="Q11" s="109">
        <f t="shared" ref="Q11:Q17" si="3">K11</f>
        <v>1530.0990727272726</v>
      </c>
      <c r="R11" s="109">
        <f t="shared" ref="R11:R14" si="4">Q11</f>
        <v>1530.0990727272726</v>
      </c>
      <c r="S11" s="110">
        <f t="shared" ref="S11:S30" si="5">Q11-P11</f>
        <v>1083.7890727272727</v>
      </c>
      <c r="T11" s="110">
        <f t="shared" ref="T11:T30" si="6">R11-P11</f>
        <v>1083.7890727272727</v>
      </c>
      <c r="U11" s="473">
        <f t="shared" ref="U11:V26" si="7">S11*1.1</f>
        <v>1192.1679800000002</v>
      </c>
      <c r="V11" s="473">
        <f t="shared" si="7"/>
        <v>1192.1679800000002</v>
      </c>
      <c r="W11" s="111">
        <f>'END Jul 2019'!BI3</f>
        <v>0</v>
      </c>
      <c r="X11" s="230" t="str">
        <f>'END Jul 2019'!BJ3</f>
        <v>n</v>
      </c>
    </row>
    <row r="12" spans="1:24" ht="14" x14ac:dyDescent="0.3">
      <c r="A12" s="103" t="str">
        <f>'END Jul 2019'!K4</f>
        <v>Alinta Energy</v>
      </c>
      <c r="B12" s="104" t="str">
        <f>'END Jul 2019'!L4</f>
        <v>No fuss</v>
      </c>
      <c r="C12" s="105">
        <f>91*'END Jul 2019'!M4/100</f>
        <v>75.53</v>
      </c>
      <c r="D12" s="105">
        <f>$E$5*'END Jul 2019'!N4/100</f>
        <v>259.06545</v>
      </c>
      <c r="E12" s="106">
        <v>0</v>
      </c>
      <c r="F12" s="105">
        <v>0</v>
      </c>
      <c r="G12" s="105">
        <v>0</v>
      </c>
      <c r="H12" s="105">
        <v>0</v>
      </c>
      <c r="I12" s="105">
        <f t="shared" si="0"/>
        <v>334.59545000000003</v>
      </c>
      <c r="J12" s="107">
        <f t="shared" si="1"/>
        <v>1036.2618000000002</v>
      </c>
      <c r="K12" s="108">
        <f t="shared" si="2"/>
        <v>1338.3818000000001</v>
      </c>
      <c r="L12" s="109">
        <f>'END Jul 2019'!AW4</f>
        <v>0</v>
      </c>
      <c r="M12" s="109">
        <f>'END Jul 2019'!AX4</f>
        <v>0</v>
      </c>
      <c r="N12" s="109">
        <f>'END Jul 2019'!AY4</f>
        <v>0</v>
      </c>
      <c r="O12" s="109">
        <f>'END Jul 2019'!AZ4</f>
        <v>0</v>
      </c>
      <c r="P12" s="109">
        <f>($E$6*'END Jul 2019'!AT4/100)*4</f>
        <v>223.155</v>
      </c>
      <c r="Q12" s="109">
        <f t="shared" si="3"/>
        <v>1338.3818000000001</v>
      </c>
      <c r="R12" s="109">
        <f t="shared" si="4"/>
        <v>1338.3818000000001</v>
      </c>
      <c r="S12" s="110">
        <f>Q12-P12</f>
        <v>1115.2268000000001</v>
      </c>
      <c r="T12" s="110">
        <f t="shared" si="6"/>
        <v>1115.2268000000001</v>
      </c>
      <c r="U12" s="473">
        <f t="shared" si="7"/>
        <v>1226.7494800000002</v>
      </c>
      <c r="V12" s="473">
        <f t="shared" si="7"/>
        <v>1226.7494800000002</v>
      </c>
      <c r="W12" s="111">
        <f>'END Jul 2019'!BI4</f>
        <v>0</v>
      </c>
      <c r="X12" s="230" t="str">
        <f>'END Jul 2019'!BJ4</f>
        <v>n</v>
      </c>
    </row>
    <row r="13" spans="1:24" ht="14" x14ac:dyDescent="0.3">
      <c r="A13" s="103" t="str">
        <f>'END Jul 2019'!K5</f>
        <v>Click Energy</v>
      </c>
      <c r="B13" s="104" t="str">
        <f>'END Jul 2019'!L5</f>
        <v>Banksia Solar</v>
      </c>
      <c r="C13" s="105">
        <f>91*'END Jul 2019'!M5/100</f>
        <v>76.44</v>
      </c>
      <c r="D13" s="105">
        <f>$E$5*'END Jul 2019'!N5/100</f>
        <v>306.27679090909083</v>
      </c>
      <c r="E13" s="106">
        <v>0</v>
      </c>
      <c r="F13" s="105">
        <v>0</v>
      </c>
      <c r="G13" s="105">
        <v>0</v>
      </c>
      <c r="H13" s="105">
        <v>0</v>
      </c>
      <c r="I13" s="105">
        <f t="shared" si="0"/>
        <v>382.71679090909083</v>
      </c>
      <c r="J13" s="107">
        <f t="shared" si="1"/>
        <v>1225.1071636363633</v>
      </c>
      <c r="K13" s="108">
        <f t="shared" si="2"/>
        <v>1530.8671636363633</v>
      </c>
      <c r="L13" s="109">
        <f>'END Jul 2019'!AW5</f>
        <v>0</v>
      </c>
      <c r="M13" s="109">
        <f>'END Jul 2019'!AX5</f>
        <v>0</v>
      </c>
      <c r="N13" s="109">
        <f>'END Jul 2019'!AY5</f>
        <v>0</v>
      </c>
      <c r="O13" s="109">
        <f>'END Jul 2019'!AZ5</f>
        <v>0</v>
      </c>
      <c r="P13" s="109">
        <f>($E$6*'END Jul 2019'!AT5/100)*4</f>
        <v>416.55599999999998</v>
      </c>
      <c r="Q13" s="109">
        <f t="shared" si="3"/>
        <v>1530.8671636363633</v>
      </c>
      <c r="R13" s="109">
        <f t="shared" si="4"/>
        <v>1530.8671636363633</v>
      </c>
      <c r="S13" s="110">
        <f t="shared" si="5"/>
        <v>1114.3111636363633</v>
      </c>
      <c r="T13" s="110">
        <f t="shared" si="6"/>
        <v>1114.3111636363633</v>
      </c>
      <c r="U13" s="473">
        <f t="shared" si="7"/>
        <v>1225.7422799999997</v>
      </c>
      <c r="V13" s="473">
        <f t="shared" si="7"/>
        <v>1225.7422799999997</v>
      </c>
      <c r="W13" s="111">
        <f>'END Jul 2019'!BI5</f>
        <v>0</v>
      </c>
      <c r="X13" s="230" t="str">
        <f>'END Jul 2019'!BJ5</f>
        <v>n</v>
      </c>
    </row>
    <row r="14" spans="1:24" ht="14" x14ac:dyDescent="0.3">
      <c r="A14" s="103" t="str">
        <f>'END Jul 2019'!K6</f>
        <v>Commander</v>
      </c>
      <c r="B14" s="104" t="str">
        <f>'END Jul 2019'!L6</f>
        <v>Market offer</v>
      </c>
      <c r="C14" s="105">
        <f>91*'END Jul 2019'!M6/100</f>
        <v>76.812272727272713</v>
      </c>
      <c r="D14" s="105">
        <f>$E$5*'END Jul 2019'!N6/100</f>
        <v>275.3452227272727</v>
      </c>
      <c r="E14" s="106">
        <v>0</v>
      </c>
      <c r="F14" s="105">
        <v>0</v>
      </c>
      <c r="G14" s="105">
        <v>0</v>
      </c>
      <c r="H14" s="105">
        <v>0</v>
      </c>
      <c r="I14" s="105">
        <f t="shared" si="0"/>
        <v>352.15749545454543</v>
      </c>
      <c r="J14" s="107">
        <f t="shared" si="1"/>
        <v>1101.3808909090908</v>
      </c>
      <c r="K14" s="108">
        <f t="shared" si="2"/>
        <v>1408.6299818181817</v>
      </c>
      <c r="L14" s="109">
        <f>'END Jul 2019'!AW6</f>
        <v>0</v>
      </c>
      <c r="M14" s="109">
        <f>'END Jul 2019'!AX6</f>
        <v>0</v>
      </c>
      <c r="N14" s="109">
        <f>'END Jul 2019'!AY6</f>
        <v>0</v>
      </c>
      <c r="O14" s="109">
        <f>'END Jul 2019'!AZ6</f>
        <v>0</v>
      </c>
      <c r="P14" s="109">
        <f>($E$6*'END Jul 2019'!AT6/100)*4</f>
        <v>345.14639999999997</v>
      </c>
      <c r="Q14" s="109">
        <f t="shared" si="3"/>
        <v>1408.6299818181817</v>
      </c>
      <c r="R14" s="109">
        <f t="shared" si="4"/>
        <v>1408.6299818181817</v>
      </c>
      <c r="S14" s="110">
        <f t="shared" si="5"/>
        <v>1063.4835818181818</v>
      </c>
      <c r="T14" s="110">
        <f t="shared" si="6"/>
        <v>1063.4835818181818</v>
      </c>
      <c r="U14" s="473">
        <f t="shared" si="7"/>
        <v>1169.83194</v>
      </c>
      <c r="V14" s="473">
        <f t="shared" si="7"/>
        <v>1169.83194</v>
      </c>
      <c r="W14" s="111">
        <f>'END Jul 2019'!BI6</f>
        <v>0</v>
      </c>
      <c r="X14" s="230" t="str">
        <f>'END Jul 2019'!BJ6</f>
        <v>n</v>
      </c>
    </row>
    <row r="15" spans="1:24" ht="14" x14ac:dyDescent="0.3">
      <c r="A15" s="103" t="str">
        <f>'END Jul 2019'!K7</f>
        <v>CovaU</v>
      </c>
      <c r="B15" s="104" t="str">
        <f>'END Jul 2019'!L7</f>
        <v>Freedom Solar</v>
      </c>
      <c r="C15" s="105">
        <f>91*'END Jul 2019'!M7/100</f>
        <v>98.28</v>
      </c>
      <c r="D15" s="105">
        <f>$E$5*'END Jul 2019'!N7/100</f>
        <v>334.27799999999996</v>
      </c>
      <c r="E15" s="106">
        <v>0</v>
      </c>
      <c r="F15" s="105">
        <v>0</v>
      </c>
      <c r="G15" s="105">
        <v>0</v>
      </c>
      <c r="H15" s="105">
        <v>0</v>
      </c>
      <c r="I15" s="105">
        <f t="shared" si="0"/>
        <v>432.55799999999999</v>
      </c>
      <c r="J15" s="107">
        <f t="shared" si="1"/>
        <v>1337.1120000000001</v>
      </c>
      <c r="K15" s="108">
        <f t="shared" si="2"/>
        <v>1730.232</v>
      </c>
      <c r="L15" s="109">
        <f>'END Jul 2019'!AW7</f>
        <v>0</v>
      </c>
      <c r="M15" s="109">
        <f>'END Jul 2019'!AX7</f>
        <v>0</v>
      </c>
      <c r="N15" s="109">
        <f>'END Jul 2019'!AY7</f>
        <v>20</v>
      </c>
      <c r="O15" s="109">
        <f>'END Jul 2019'!AZ7</f>
        <v>0</v>
      </c>
      <c r="P15" s="109">
        <f>($E$6*'END Jul 2019'!AT7/100)*4</f>
        <v>252.90900000000002</v>
      </c>
      <c r="Q15" s="109">
        <f t="shared" si="3"/>
        <v>1730.232</v>
      </c>
      <c r="R15" s="109">
        <f>Q15-(K15*N15/100)</f>
        <v>1384.1856</v>
      </c>
      <c r="S15" s="110">
        <f t="shared" si="5"/>
        <v>1477.3229999999999</v>
      </c>
      <c r="T15" s="110">
        <f t="shared" si="6"/>
        <v>1131.2765999999999</v>
      </c>
      <c r="U15" s="473">
        <f t="shared" si="7"/>
        <v>1625.0553</v>
      </c>
      <c r="V15" s="473">
        <f t="shared" si="7"/>
        <v>1244.40426</v>
      </c>
      <c r="W15" s="111">
        <f>'END Jul 2019'!BI7</f>
        <v>0</v>
      </c>
      <c r="X15" s="230" t="str">
        <f>'END Jul 2019'!BJ7</f>
        <v>n</v>
      </c>
    </row>
    <row r="16" spans="1:24" ht="14" x14ac:dyDescent="0.3">
      <c r="A16" s="103" t="str">
        <f>'END Jul 2019'!K8</f>
        <v>Diamond Energy</v>
      </c>
      <c r="B16" s="104" t="str">
        <f>'END Jul 2019'!L8</f>
        <v>Pay on time discount</v>
      </c>
      <c r="C16" s="105">
        <f>91*'END Jul 2019'!M8/100</f>
        <v>81.444999999999993</v>
      </c>
      <c r="D16" s="105">
        <f>IF($E$5&gt;='END Jul 2019'!P8,('END Jul 2019'!P8*'END Jul 2019'!N8/100),($E$5*'END Jul 2019'!N8/100))</f>
        <v>76.98</v>
      </c>
      <c r="E16" s="106">
        <f>IF($E$5&lt;'END Jul 2019'!P8,0,IF(($E$5)&lt;='END Jul 2019'!R8,(($E$5-'END Jul 2019'!P8)*'END Jul 2019'!Q8/100),(('END Jul 2019'!R8-'END Jul 2019'!P8)*'END Jul 2019'!Q8/100)))</f>
        <v>194.25599999999997</v>
      </c>
      <c r="F16" s="105">
        <v>0</v>
      </c>
      <c r="G16" s="105">
        <v>0</v>
      </c>
      <c r="H16" s="105">
        <f>IF(($E$5&lt;'END Jul 2019'!R8),(0),($E$5-'END Jul 2019'!R8)*'END Jul 2019'!S8/100)</f>
        <v>49.529864999999972</v>
      </c>
      <c r="I16" s="105">
        <f t="shared" si="0"/>
        <v>402.21086499999996</v>
      </c>
      <c r="J16" s="107">
        <f t="shared" si="1"/>
        <v>1283.0634599999998</v>
      </c>
      <c r="K16" s="108">
        <f t="shared" si="2"/>
        <v>1608.8434599999998</v>
      </c>
      <c r="L16" s="109">
        <f>'END Jul 2019'!AW8</f>
        <v>0</v>
      </c>
      <c r="M16" s="109">
        <f>'END Jul 2019'!AX8</f>
        <v>0</v>
      </c>
      <c r="N16" s="109">
        <f>'END Jul 2019'!AY8</f>
        <v>7</v>
      </c>
      <c r="O16" s="109">
        <f>'END Jul 2019'!AZ8</f>
        <v>0</v>
      </c>
      <c r="P16" s="109">
        <f>($E$6*'END Jul 2019'!AT8/100)*4</f>
        <v>357.048</v>
      </c>
      <c r="Q16" s="109">
        <f t="shared" si="3"/>
        <v>1608.8434599999998</v>
      </c>
      <c r="R16" s="109">
        <f>Q16-(K16*N16/100)</f>
        <v>1496.2244177999999</v>
      </c>
      <c r="S16" s="110">
        <f t="shared" si="5"/>
        <v>1251.7954599999998</v>
      </c>
      <c r="T16" s="110">
        <f t="shared" si="6"/>
        <v>1139.1764177999999</v>
      </c>
      <c r="U16" s="473">
        <f t="shared" si="7"/>
        <v>1376.9750059999999</v>
      </c>
      <c r="V16" s="473">
        <f t="shared" si="7"/>
        <v>1253.09405958</v>
      </c>
      <c r="W16" s="111">
        <f>'END Jul 2019'!BI8</f>
        <v>0</v>
      </c>
      <c r="X16" s="230" t="str">
        <f>'END Jul 2019'!BJ8</f>
        <v>n</v>
      </c>
    </row>
    <row r="17" spans="1:24" ht="14" x14ac:dyDescent="0.3">
      <c r="A17" s="103" t="str">
        <f>'END Jul 2019'!K9</f>
        <v>Dodo Power &amp; Gas</v>
      </c>
      <c r="B17" s="104" t="str">
        <f>'END Jul 2019'!L9</f>
        <v>Market offer</v>
      </c>
      <c r="C17" s="105">
        <f>91*'END Jul 2019'!M9/100</f>
        <v>76.812272727272713</v>
      </c>
      <c r="D17" s="105">
        <f>$E$5*'END Jul 2019'!N9/100</f>
        <v>275.3452227272727</v>
      </c>
      <c r="E17" s="106">
        <v>0</v>
      </c>
      <c r="F17" s="105">
        <v>0</v>
      </c>
      <c r="G17" s="105">
        <v>0</v>
      </c>
      <c r="H17" s="105">
        <v>0</v>
      </c>
      <c r="I17" s="105">
        <f t="shared" si="0"/>
        <v>352.15749545454543</v>
      </c>
      <c r="J17" s="107">
        <f t="shared" si="1"/>
        <v>1101.3808909090908</v>
      </c>
      <c r="K17" s="108">
        <f t="shared" si="2"/>
        <v>1408.6299818181817</v>
      </c>
      <c r="L17" s="109">
        <f>'END Jul 2019'!AW9</f>
        <v>0</v>
      </c>
      <c r="M17" s="109">
        <f>'END Jul 2019'!AX9</f>
        <v>0</v>
      </c>
      <c r="N17" s="109">
        <f>'END Jul 2019'!AY9</f>
        <v>0</v>
      </c>
      <c r="O17" s="109">
        <f>'END Jul 2019'!AZ9</f>
        <v>0</v>
      </c>
      <c r="P17" s="109">
        <f>($E$6*'END Jul 2019'!AT9/100)*4</f>
        <v>345.14639999999997</v>
      </c>
      <c r="Q17" s="109">
        <f t="shared" si="3"/>
        <v>1408.6299818181817</v>
      </c>
      <c r="R17" s="109">
        <f t="shared" ref="R17" si="8">Q17</f>
        <v>1408.6299818181817</v>
      </c>
      <c r="S17" s="110">
        <f t="shared" si="5"/>
        <v>1063.4835818181818</v>
      </c>
      <c r="T17" s="110">
        <f t="shared" si="6"/>
        <v>1063.4835818181818</v>
      </c>
      <c r="U17" s="473">
        <f t="shared" si="7"/>
        <v>1169.83194</v>
      </c>
      <c r="V17" s="473">
        <f t="shared" si="7"/>
        <v>1169.83194</v>
      </c>
      <c r="W17" s="111">
        <f>'END Jul 2019'!BI9</f>
        <v>0</v>
      </c>
      <c r="X17" s="230" t="str">
        <f>'END Jul 2019'!BJ9</f>
        <v>n</v>
      </c>
    </row>
    <row r="18" spans="1:24" ht="14" x14ac:dyDescent="0.3">
      <c r="A18" s="103" t="str">
        <f>'END Jul 2019'!K10</f>
        <v>EnergyAustralia</v>
      </c>
      <c r="B18" s="104" t="str">
        <f>'END Jul 2019'!L10</f>
        <v>Total Plan Home</v>
      </c>
      <c r="C18" s="105">
        <f>91*'END Jul 2019'!M10/100</f>
        <v>68.25</v>
      </c>
      <c r="D18" s="105">
        <f>$E$5*'END Jul 2019'!N10/100</f>
        <v>314.30814545454541</v>
      </c>
      <c r="E18" s="106">
        <v>0</v>
      </c>
      <c r="F18" s="105">
        <v>0</v>
      </c>
      <c r="G18" s="105">
        <v>0</v>
      </c>
      <c r="H18" s="105">
        <v>0</v>
      </c>
      <c r="I18" s="105">
        <f t="shared" si="0"/>
        <v>382.55814545454541</v>
      </c>
      <c r="J18" s="107">
        <f t="shared" si="1"/>
        <v>1257.2325818181816</v>
      </c>
      <c r="K18" s="108">
        <f t="shared" si="2"/>
        <v>1530.2325818181816</v>
      </c>
      <c r="L18" s="109">
        <f>'END Jul 2019'!AW10</f>
        <v>13</v>
      </c>
      <c r="M18" s="109">
        <f>'END Jul 2019'!AX10</f>
        <v>0</v>
      </c>
      <c r="N18" s="109">
        <f>'END Jul 2019'!AY10</f>
        <v>0</v>
      </c>
      <c r="O18" s="109">
        <f>'END Jul 2019'!AZ10</f>
        <v>0</v>
      </c>
      <c r="P18" s="109">
        <f>($E$6*'END Jul 2019'!AT10/100)*4</f>
        <v>371.92500000000001</v>
      </c>
      <c r="Q18" s="109">
        <f>K18-(K18*L18/100)</f>
        <v>1331.3023461818179</v>
      </c>
      <c r="R18" s="109">
        <f>Q18</f>
        <v>1331.3023461818179</v>
      </c>
      <c r="S18" s="110">
        <f t="shared" si="5"/>
        <v>959.37734618181798</v>
      </c>
      <c r="T18" s="110">
        <f t="shared" si="6"/>
        <v>959.37734618181798</v>
      </c>
      <c r="U18" s="473">
        <f t="shared" si="7"/>
        <v>1055.3150807999998</v>
      </c>
      <c r="V18" s="473">
        <f t="shared" si="7"/>
        <v>1055.3150807999998</v>
      </c>
      <c r="W18" s="111">
        <f>'END Jul 2019'!BI10</f>
        <v>0</v>
      </c>
      <c r="X18" s="230" t="str">
        <f>'END Jul 2019'!BJ10</f>
        <v>n</v>
      </c>
    </row>
    <row r="19" spans="1:24" ht="14" x14ac:dyDescent="0.3">
      <c r="A19" s="103" t="str">
        <f>'END Jul 2019'!K11</f>
        <v>Mojo Power</v>
      </c>
      <c r="B19" s="104" t="str">
        <f>'END Jul 2019'!L11</f>
        <v>Connect</v>
      </c>
      <c r="C19" s="105">
        <f>91*'END Jul 2019'!M11/100</f>
        <v>143.74360000000001</v>
      </c>
      <c r="D19" s="105">
        <f>$E$5*'END Jul 2019'!N11/100</f>
        <v>289.38923999999997</v>
      </c>
      <c r="E19" s="106">
        <v>0</v>
      </c>
      <c r="F19" s="105">
        <v>0</v>
      </c>
      <c r="G19" s="105">
        <v>0</v>
      </c>
      <c r="H19" s="105">
        <v>0</v>
      </c>
      <c r="I19" s="105">
        <f t="shared" si="0"/>
        <v>433.13283999999999</v>
      </c>
      <c r="J19" s="107">
        <f t="shared" si="1"/>
        <v>1157.5569599999999</v>
      </c>
      <c r="K19" s="108">
        <f t="shared" si="2"/>
        <v>1732.5313599999999</v>
      </c>
      <c r="L19" s="109">
        <f>'END Jul 2019'!AW11</f>
        <v>0</v>
      </c>
      <c r="M19" s="109">
        <f>'END Jul 2019'!AX11</f>
        <v>0</v>
      </c>
      <c r="N19" s="109">
        <f>'END Jul 2019'!AY11</f>
        <v>0</v>
      </c>
      <c r="O19" s="109">
        <f>'END Jul 2019'!AZ11</f>
        <v>0</v>
      </c>
      <c r="P19" s="109">
        <f>($E$6*'END Jul 2019'!AT11/100)*4</f>
        <v>595.08000000000004</v>
      </c>
      <c r="Q19" s="109">
        <f>K19</f>
        <v>1732.5313599999999</v>
      </c>
      <c r="R19" s="109">
        <f>Q19</f>
        <v>1732.5313599999999</v>
      </c>
      <c r="S19" s="110">
        <f t="shared" si="5"/>
        <v>1137.45136</v>
      </c>
      <c r="T19" s="110">
        <f t="shared" si="6"/>
        <v>1137.45136</v>
      </c>
      <c r="U19" s="473">
        <f t="shared" si="7"/>
        <v>1251.196496</v>
      </c>
      <c r="V19" s="473">
        <f t="shared" si="7"/>
        <v>1251.196496</v>
      </c>
      <c r="W19" s="111">
        <f>'END Jul 2019'!BI11</f>
        <v>0</v>
      </c>
      <c r="X19" s="230" t="str">
        <f>'END Jul 2019'!BJ11</f>
        <v>n</v>
      </c>
    </row>
    <row r="20" spans="1:24" ht="14" x14ac:dyDescent="0.3">
      <c r="A20" s="103" t="str">
        <f>'END Jul 2019'!K12</f>
        <v>Momentum Energy</v>
      </c>
      <c r="B20" s="104" t="str">
        <f>'END Jul 2019'!L12</f>
        <v>SmilePower Flexi</v>
      </c>
      <c r="C20" s="105">
        <f>91*'END Jul 2019'!M12/100</f>
        <v>73.018399999999986</v>
      </c>
      <c r="D20" s="105">
        <f>IF($E$5&gt;='END Jul 2019'!P12,('END Jul 2019'!P12*'END Jul 2019'!N12/100),($E$5*'END Jul 2019'!N12/100))</f>
        <v>129.92727272727271</v>
      </c>
      <c r="E20" s="106">
        <v>0</v>
      </c>
      <c r="F20" s="105">
        <v>0</v>
      </c>
      <c r="G20" s="105">
        <v>0</v>
      </c>
      <c r="H20" s="105">
        <f>IF(($E$5&lt;'END Jul 2019'!P12),(0),($E$5-'END Jul 2019'!P12)*'END Jul 2019'!Q12/100)</f>
        <v>125.95018636363633</v>
      </c>
      <c r="I20" s="105">
        <f t="shared" si="0"/>
        <v>328.89585909090903</v>
      </c>
      <c r="J20" s="107">
        <f t="shared" si="1"/>
        <v>1023.5098363636362</v>
      </c>
      <c r="K20" s="108">
        <f t="shared" si="2"/>
        <v>1315.5834363636361</v>
      </c>
      <c r="L20" s="109">
        <f>'END Jul 2019'!AW12</f>
        <v>0</v>
      </c>
      <c r="M20" s="109">
        <f>'END Jul 2019'!AX12</f>
        <v>0</v>
      </c>
      <c r="N20" s="109">
        <f>'END Jul 2019'!AY12</f>
        <v>0</v>
      </c>
      <c r="O20" s="109">
        <f>'END Jul 2019'!AZ12</f>
        <v>0</v>
      </c>
      <c r="P20" s="109">
        <f>($E$6*'END Jul 2019'!AT12/100)*4</f>
        <v>208.27799999999999</v>
      </c>
      <c r="Q20" s="109">
        <f t="shared" ref="Q20:Q21" si="9">K20</f>
        <v>1315.5834363636361</v>
      </c>
      <c r="R20" s="109">
        <f t="shared" ref="R20:R21" si="10">Q20</f>
        <v>1315.5834363636361</v>
      </c>
      <c r="S20" s="110">
        <f t="shared" si="5"/>
        <v>1107.3054363636361</v>
      </c>
      <c r="T20" s="110">
        <f t="shared" si="6"/>
        <v>1107.3054363636361</v>
      </c>
      <c r="U20" s="473">
        <f t="shared" si="7"/>
        <v>1218.0359799999999</v>
      </c>
      <c r="V20" s="473">
        <f t="shared" si="7"/>
        <v>1218.0359799999999</v>
      </c>
      <c r="W20" s="111">
        <f>'END Jul 2019'!BI12</f>
        <v>0</v>
      </c>
      <c r="X20" s="230" t="str">
        <f>'END Jul 2019'!BJ12</f>
        <v>n</v>
      </c>
    </row>
    <row r="21" spans="1:24" ht="14" x14ac:dyDescent="0.3">
      <c r="A21" s="103" t="str">
        <f>'END Jul 2019'!K13</f>
        <v>Origin Energy</v>
      </c>
      <c r="B21" s="104" t="str">
        <f>'END Jul 2019'!L13</f>
        <v>Solar Optimiser</v>
      </c>
      <c r="C21" s="105">
        <f>91*'END Jul 2019'!M13/100</f>
        <v>72.344999999999999</v>
      </c>
      <c r="D21" s="105">
        <f>$E$5*'END Jul 2019'!N13/100</f>
        <v>310.18393636363629</v>
      </c>
      <c r="E21" s="106">
        <v>0</v>
      </c>
      <c r="F21" s="105">
        <v>0</v>
      </c>
      <c r="G21" s="105">
        <v>0</v>
      </c>
      <c r="H21" s="105">
        <v>0</v>
      </c>
      <c r="I21" s="105">
        <f t="shared" si="0"/>
        <v>382.52893636363626</v>
      </c>
      <c r="J21" s="107">
        <f t="shared" si="1"/>
        <v>1240.7357454545449</v>
      </c>
      <c r="K21" s="108">
        <f t="shared" si="2"/>
        <v>1530.115745454545</v>
      </c>
      <c r="L21" s="109">
        <f>'END Jul 2019'!AW13</f>
        <v>0</v>
      </c>
      <c r="M21" s="109">
        <f>'END Jul 2019'!AX13</f>
        <v>0</v>
      </c>
      <c r="N21" s="109">
        <f>'END Jul 2019'!AY13</f>
        <v>0</v>
      </c>
      <c r="O21" s="109">
        <f>'END Jul 2019'!AZ13</f>
        <v>0</v>
      </c>
      <c r="P21" s="109">
        <f>($E$6*'END Jul 2019'!AT13/100)*4</f>
        <v>624.83400000000006</v>
      </c>
      <c r="Q21" s="109">
        <f t="shared" si="9"/>
        <v>1530.115745454545</v>
      </c>
      <c r="R21" s="109">
        <f t="shared" si="10"/>
        <v>1530.115745454545</v>
      </c>
      <c r="S21" s="110">
        <f t="shared" si="5"/>
        <v>905.28174545454499</v>
      </c>
      <c r="T21" s="110">
        <f t="shared" si="6"/>
        <v>905.28174545454499</v>
      </c>
      <c r="U21" s="473">
        <f t="shared" si="7"/>
        <v>995.80991999999958</v>
      </c>
      <c r="V21" s="473">
        <f t="shared" si="7"/>
        <v>995.80991999999958</v>
      </c>
      <c r="W21" s="111">
        <f>'END Jul 2019'!BI13</f>
        <v>0</v>
      </c>
      <c r="X21" s="230" t="str">
        <f>'END Jul 2019'!BJ13</f>
        <v>n</v>
      </c>
    </row>
    <row r="22" spans="1:24" ht="14" x14ac:dyDescent="0.3">
      <c r="A22" s="103" t="str">
        <f>'END Jul 2019'!K14</f>
        <v>Powerdirect</v>
      </c>
      <c r="B22" s="104" t="str">
        <f>'END Jul 2019'!L14</f>
        <v>Discount Saver</v>
      </c>
      <c r="C22" s="105">
        <f>91*'END Jul 2019'!M14/100</f>
        <v>74.62</v>
      </c>
      <c r="D22" s="105">
        <f>$E$5*'END Jul 2019'!N14/100</f>
        <v>307.90476818181816</v>
      </c>
      <c r="E22" s="106">
        <v>0</v>
      </c>
      <c r="F22" s="105">
        <v>0</v>
      </c>
      <c r="G22" s="105">
        <v>0</v>
      </c>
      <c r="H22" s="105">
        <v>0</v>
      </c>
      <c r="I22" s="105">
        <f t="shared" si="0"/>
        <v>382.52476818181816</v>
      </c>
      <c r="J22" s="107">
        <f t="shared" si="1"/>
        <v>1231.6190727272726</v>
      </c>
      <c r="K22" s="108">
        <f t="shared" si="2"/>
        <v>1530.0990727272726</v>
      </c>
      <c r="L22" s="109">
        <f>'END Jul 2019'!AW14</f>
        <v>12</v>
      </c>
      <c r="M22" s="109">
        <f>'END Jul 2019'!AX14</f>
        <v>0</v>
      </c>
      <c r="N22" s="109">
        <f>'END Jul 2019'!AY14</f>
        <v>0</v>
      </c>
      <c r="O22" s="109">
        <f>'END Jul 2019'!AZ14</f>
        <v>0</v>
      </c>
      <c r="P22" s="109">
        <f>($E$6*'END Jul 2019'!AT14/100)*4</f>
        <v>303.49079999999998</v>
      </c>
      <c r="Q22" s="109">
        <f>K22-(K22*L22/100)</f>
        <v>1346.4871839999998</v>
      </c>
      <c r="R22" s="109">
        <f>Q22</f>
        <v>1346.4871839999998</v>
      </c>
      <c r="S22" s="110">
        <f t="shared" si="5"/>
        <v>1042.9963839999998</v>
      </c>
      <c r="T22" s="110">
        <f t="shared" si="6"/>
        <v>1042.9963839999998</v>
      </c>
      <c r="U22" s="473">
        <f t="shared" si="7"/>
        <v>1147.2960223999999</v>
      </c>
      <c r="V22" s="473">
        <f t="shared" si="7"/>
        <v>1147.2960223999999</v>
      </c>
      <c r="W22" s="111">
        <f>'END Jul 2019'!BI14</f>
        <v>0</v>
      </c>
      <c r="X22" s="230" t="str">
        <f>'END Jul 2019'!BJ14</f>
        <v>n</v>
      </c>
    </row>
    <row r="23" spans="1:24" ht="14" x14ac:dyDescent="0.3">
      <c r="A23" s="103" t="str">
        <f>'END Jul 2019'!K15</f>
        <v>Powershop</v>
      </c>
      <c r="B23" s="104" t="str">
        <f>'END Jul 2019'!L15</f>
        <v>Shopper with Mega Pack</v>
      </c>
      <c r="C23" s="105">
        <f>91*'END Jul 2019'!M15/100</f>
        <v>87.078727272727264</v>
      </c>
      <c r="D23" s="105">
        <f>$E$5*'END Jul 2019'!N15/100</f>
        <v>295.85773636363632</v>
      </c>
      <c r="E23" s="106">
        <v>0</v>
      </c>
      <c r="F23" s="105">
        <v>0</v>
      </c>
      <c r="G23" s="105">
        <v>0</v>
      </c>
      <c r="H23" s="105">
        <v>0</v>
      </c>
      <c r="I23" s="105">
        <f t="shared" si="0"/>
        <v>382.93646363636356</v>
      </c>
      <c r="J23" s="107">
        <f t="shared" si="1"/>
        <v>1183.4309454545451</v>
      </c>
      <c r="K23" s="108">
        <f t="shared" si="2"/>
        <v>1531.7458545454542</v>
      </c>
      <c r="L23" s="109">
        <f>'END Jul 2019'!AW15</f>
        <v>0</v>
      </c>
      <c r="M23" s="109">
        <f>'END Jul 2019'!AX15</f>
        <v>0</v>
      </c>
      <c r="N23" s="109">
        <f>'END Jul 2019'!AY15</f>
        <v>15</v>
      </c>
      <c r="O23" s="109">
        <f>'END Jul 2019'!AZ15</f>
        <v>0</v>
      </c>
      <c r="P23" s="109">
        <f>($E$6*'END Jul 2019'!AT15/100)*4</f>
        <v>303.49079999999998</v>
      </c>
      <c r="Q23" s="266">
        <f>K23*1.1</f>
        <v>1684.9204399999999</v>
      </c>
      <c r="R23" s="267">
        <f>Q23-(Q23*N23/100)</f>
        <v>1432.182374</v>
      </c>
      <c r="S23" s="110">
        <f t="shared" si="5"/>
        <v>1381.4296399999998</v>
      </c>
      <c r="T23" s="110">
        <f t="shared" si="6"/>
        <v>1128.6915739999999</v>
      </c>
      <c r="U23" s="473">
        <f>S23</f>
        <v>1381.4296399999998</v>
      </c>
      <c r="V23" s="473">
        <f>T23</f>
        <v>1128.6915739999999</v>
      </c>
      <c r="W23" s="111">
        <f>'END Jul 2019'!BI15</f>
        <v>0</v>
      </c>
      <c r="X23" s="230" t="str">
        <f>'END Jul 2019'!BJ15</f>
        <v>n</v>
      </c>
    </row>
    <row r="24" spans="1:24" ht="14" x14ac:dyDescent="0.3">
      <c r="A24" s="103" t="str">
        <f>'END Jul 2019'!K16</f>
        <v>Red Energy</v>
      </c>
      <c r="B24" s="104" t="str">
        <f>'END Jul 2019'!L16</f>
        <v>Living Energy Saver</v>
      </c>
      <c r="C24" s="105">
        <f>91*'END Jul 2019'!M16/100</f>
        <v>77.349999999999994</v>
      </c>
      <c r="D24" s="105">
        <f>IF($E$5&gt;='END Jul 2019'!P16,('END Jul 2019'!P16*'END Jul 2019'!N16/100),($E$5*'END Jul 2019'!N16/100))</f>
        <v>305.3000045454545</v>
      </c>
      <c r="E24" s="106">
        <v>0</v>
      </c>
      <c r="F24" s="105">
        <v>0</v>
      </c>
      <c r="G24" s="105">
        <v>0</v>
      </c>
      <c r="H24" s="105">
        <f>IF(($E$5&lt;'END Jul 2019'!P16),(0),($E$5-'END Jul 2019'!P16)*'END Jul 2019'!Q16/100)</f>
        <v>0</v>
      </c>
      <c r="I24" s="105">
        <f t="shared" si="0"/>
        <v>382.65000454545452</v>
      </c>
      <c r="J24" s="107">
        <f t="shared" si="1"/>
        <v>1221.200018181818</v>
      </c>
      <c r="K24" s="108">
        <f t="shared" si="2"/>
        <v>1530.6000181818181</v>
      </c>
      <c r="L24" s="109">
        <f>'END Jul 2019'!AW16</f>
        <v>0</v>
      </c>
      <c r="M24" s="109">
        <f>'END Jul 2019'!AX16</f>
        <v>0</v>
      </c>
      <c r="N24" s="109">
        <f>'END Jul 2019'!AY16</f>
        <v>10</v>
      </c>
      <c r="O24" s="109">
        <f>'END Jul 2019'!AZ16</f>
        <v>0</v>
      </c>
      <c r="P24" s="109">
        <f>($E$6*'END Jul 2019'!AT16/100)*4</f>
        <v>330.26940000000002</v>
      </c>
      <c r="Q24" s="266">
        <f>K24*1.1</f>
        <v>1683.66002</v>
      </c>
      <c r="R24" s="267">
        <f>Q24-(Q24*N24/100)</f>
        <v>1515.2940180000001</v>
      </c>
      <c r="S24" s="110">
        <f t="shared" si="5"/>
        <v>1353.3906200000001</v>
      </c>
      <c r="T24" s="110">
        <f t="shared" si="6"/>
        <v>1185.0246179999999</v>
      </c>
      <c r="U24" s="473">
        <f>S24</f>
        <v>1353.3906200000001</v>
      </c>
      <c r="V24" s="473">
        <f>T24</f>
        <v>1185.0246179999999</v>
      </c>
      <c r="W24" s="111">
        <f>'END Jul 2019'!BI16</f>
        <v>0</v>
      </c>
      <c r="X24" s="230" t="str">
        <f>'END Jul 2019'!BJ16</f>
        <v>n</v>
      </c>
    </row>
    <row r="25" spans="1:24" ht="14" x14ac:dyDescent="0.3">
      <c r="A25" s="103" t="str">
        <f>'END Jul 2019'!K17</f>
        <v>Simply Energy</v>
      </c>
      <c r="B25" s="104" t="str">
        <f>'END Jul 2019'!L17</f>
        <v>Plus</v>
      </c>
      <c r="C25" s="105">
        <f>91*'END Jul 2019'!M17/100</f>
        <v>77.060454545454547</v>
      </c>
      <c r="D25" s="105">
        <f>$E$5*'END Jul 2019'!N17/100</f>
        <v>285.43868181818175</v>
      </c>
      <c r="E25" s="106">
        <v>0</v>
      </c>
      <c r="F25" s="105">
        <v>0</v>
      </c>
      <c r="G25" s="105">
        <v>0</v>
      </c>
      <c r="H25" s="105">
        <v>0</v>
      </c>
      <c r="I25" s="105">
        <f t="shared" ref="I25:I29" si="11">SUM(C25:H25)</f>
        <v>362.4991363636363</v>
      </c>
      <c r="J25" s="107">
        <f t="shared" si="1"/>
        <v>1141.754727272727</v>
      </c>
      <c r="K25" s="108">
        <f t="shared" si="2"/>
        <v>1449.9965454545452</v>
      </c>
      <c r="L25" s="109">
        <f>'END Jul 2019'!AW17</f>
        <v>0</v>
      </c>
      <c r="M25" s="109">
        <f>'END Jul 2019'!AX17</f>
        <v>0</v>
      </c>
      <c r="N25" s="109">
        <f>'END Jul 2019'!AY17</f>
        <v>0</v>
      </c>
      <c r="O25" s="109">
        <f>'END Jul 2019'!AZ17</f>
        <v>0</v>
      </c>
      <c r="P25" s="109">
        <f>($E$6*'END Jul 2019'!AT17/100)*4</f>
        <v>238.03200000000001</v>
      </c>
      <c r="Q25" s="109">
        <f t="shared" ref="Q25:Q30" si="12">K25</f>
        <v>1449.9965454545452</v>
      </c>
      <c r="R25" s="109">
        <f>Q25</f>
        <v>1449.9965454545452</v>
      </c>
      <c r="S25" s="110">
        <f t="shared" si="5"/>
        <v>1211.9645454545453</v>
      </c>
      <c r="T25" s="110">
        <f t="shared" si="6"/>
        <v>1211.9645454545453</v>
      </c>
      <c r="U25" s="473">
        <f t="shared" si="7"/>
        <v>1333.1609999999998</v>
      </c>
      <c r="V25" s="473">
        <f t="shared" si="7"/>
        <v>1333.1609999999998</v>
      </c>
      <c r="W25" s="111">
        <f>'END Jul 2019'!BI17</f>
        <v>0</v>
      </c>
      <c r="X25" s="230" t="str">
        <f>'END Jul 2019'!BJ17</f>
        <v>n</v>
      </c>
    </row>
    <row r="26" spans="1:24" ht="14" x14ac:dyDescent="0.3">
      <c r="A26" s="103" t="str">
        <f>'END Jul 2019'!K18</f>
        <v>1st Energy</v>
      </c>
      <c r="B26" s="104" t="str">
        <f>'END Jul 2019'!L18</f>
        <v>1st Saver</v>
      </c>
      <c r="C26" s="105">
        <f>91*'END Jul 2019'!M18/100</f>
        <v>90.09</v>
      </c>
      <c r="D26" s="105">
        <f>IF($E$5&gt;='END Jul 2019'!P18,('END Jul 2019'!P18*'END Jul 2019'!N18/100),($E$5*'END Jul 2019'!N18/100))</f>
        <v>290.86527272727272</v>
      </c>
      <c r="E26" s="106">
        <v>0</v>
      </c>
      <c r="F26" s="105">
        <v>0</v>
      </c>
      <c r="G26" s="105">
        <v>0</v>
      </c>
      <c r="H26" s="105">
        <f>IF(($E$5&lt;'END Jul 2019'!P18),(0),($E$5-'END Jul 2019'!P18)*'END Jul 2019'!Q18/100)</f>
        <v>0</v>
      </c>
      <c r="I26" s="105">
        <f t="shared" si="11"/>
        <v>380.9552727272727</v>
      </c>
      <c r="J26" s="107">
        <f t="shared" si="1"/>
        <v>1163.4610909090907</v>
      </c>
      <c r="K26" s="108">
        <f t="shared" si="2"/>
        <v>1523.8210909090908</v>
      </c>
      <c r="L26" s="109">
        <f>'END Jul 2019'!AW18</f>
        <v>0</v>
      </c>
      <c r="M26" s="109">
        <f>'END Jul 2019'!AX18</f>
        <v>0</v>
      </c>
      <c r="N26" s="109">
        <f>'END Jul 2019'!AY18</f>
        <v>7</v>
      </c>
      <c r="O26" s="109">
        <f>'END Jul 2019'!AZ18</f>
        <v>0</v>
      </c>
      <c r="P26" s="109">
        <f>($E$6*'END Jul 2019'!AT18/100)*4</f>
        <v>178.524</v>
      </c>
      <c r="Q26" s="109">
        <f t="shared" si="12"/>
        <v>1523.8210909090908</v>
      </c>
      <c r="R26" s="109">
        <f>Q26-(K26*N26/100)</f>
        <v>1417.1536145454545</v>
      </c>
      <c r="S26" s="110">
        <f t="shared" si="5"/>
        <v>1345.2970909090909</v>
      </c>
      <c r="T26" s="110">
        <f t="shared" si="6"/>
        <v>1238.6296145454544</v>
      </c>
      <c r="U26" s="473">
        <f t="shared" si="7"/>
        <v>1479.8268</v>
      </c>
      <c r="V26" s="473">
        <f t="shared" si="7"/>
        <v>1362.4925759999999</v>
      </c>
      <c r="W26" s="111">
        <f>'END Jul 2019'!BI18</f>
        <v>0</v>
      </c>
      <c r="X26" s="230" t="str">
        <f>'END Jul 2019'!BJ18</f>
        <v>n</v>
      </c>
    </row>
    <row r="27" spans="1:24" ht="14" x14ac:dyDescent="0.3">
      <c r="A27" s="103" t="str">
        <f>'END Jul 2019'!K19</f>
        <v>Amaysim</v>
      </c>
      <c r="B27" s="104" t="str">
        <f>'END Jul 2019'!L19</f>
        <v>Solar as you go</v>
      </c>
      <c r="C27" s="105">
        <f>91*'END Jul 2019'!M19/100</f>
        <v>57.131454545454545</v>
      </c>
      <c r="D27" s="105">
        <f>$E$5*'END Jul 2019'!N19/100</f>
        <v>328.52581363636358</v>
      </c>
      <c r="E27" s="106">
        <v>0</v>
      </c>
      <c r="F27" s="105">
        <v>0</v>
      </c>
      <c r="G27" s="105">
        <v>0</v>
      </c>
      <c r="H27" s="105">
        <v>0</v>
      </c>
      <c r="I27" s="105">
        <f t="shared" si="11"/>
        <v>385.65726818181815</v>
      </c>
      <c r="J27" s="107">
        <f t="shared" si="1"/>
        <v>1314.1032545454545</v>
      </c>
      <c r="K27" s="108">
        <f t="shared" si="2"/>
        <v>1542.6290727272726</v>
      </c>
      <c r="L27" s="109">
        <f>'END Jul 2019'!AW19</f>
        <v>0</v>
      </c>
      <c r="M27" s="109">
        <f>'END Jul 2019'!AX19</f>
        <v>0</v>
      </c>
      <c r="N27" s="109">
        <f>'END Jul 2019'!AY19</f>
        <v>0</v>
      </c>
      <c r="O27" s="109">
        <f>'END Jul 2019'!AZ19</f>
        <v>0</v>
      </c>
      <c r="P27" s="109">
        <f>($E$6*'END Jul 2019'!AT19/100)*4</f>
        <v>446.31</v>
      </c>
      <c r="Q27" s="109">
        <f t="shared" si="12"/>
        <v>1542.6290727272726</v>
      </c>
      <c r="R27" s="109">
        <f>Q27</f>
        <v>1542.6290727272726</v>
      </c>
      <c r="S27" s="110">
        <f t="shared" si="5"/>
        <v>1096.3190727272727</v>
      </c>
      <c r="T27" s="110">
        <f t="shared" si="6"/>
        <v>1096.3190727272727</v>
      </c>
      <c r="U27" s="473">
        <f t="shared" ref="U27:V30" si="13">S27*1.1</f>
        <v>1205.9509800000001</v>
      </c>
      <c r="V27" s="473">
        <f t="shared" si="13"/>
        <v>1205.9509800000001</v>
      </c>
      <c r="W27" s="111">
        <f>'END Jul 2019'!BI19</f>
        <v>0</v>
      </c>
      <c r="X27" s="230" t="str">
        <f>'END Jul 2019'!BJ19</f>
        <v>n</v>
      </c>
    </row>
    <row r="28" spans="1:24" ht="14" x14ac:dyDescent="0.3">
      <c r="A28" s="103" t="str">
        <f>'END Jul 2019'!K20</f>
        <v>DC Power Co</v>
      </c>
      <c r="B28" s="104" t="str">
        <f>'END Jul 2019'!L20</f>
        <v>Market offer</v>
      </c>
      <c r="C28" s="105">
        <f>(91*'END Jul 2019'!M20/100)+('END Jul 2019'!BM20/4)</f>
        <v>95.040181818181821</v>
      </c>
      <c r="D28" s="105">
        <f>$E$5*'END Jul 2019'!N20/100</f>
        <v>320.71152272727272</v>
      </c>
      <c r="E28" s="106">
        <v>0</v>
      </c>
      <c r="F28" s="105">
        <v>0</v>
      </c>
      <c r="G28" s="105">
        <v>0</v>
      </c>
      <c r="H28" s="105">
        <v>0</v>
      </c>
      <c r="I28" s="105">
        <f t="shared" si="11"/>
        <v>415.75170454545457</v>
      </c>
      <c r="J28" s="107">
        <f t="shared" si="1"/>
        <v>1282.8460909090909</v>
      </c>
      <c r="K28" s="108">
        <f t="shared" si="2"/>
        <v>1663.0068181818183</v>
      </c>
      <c r="L28" s="109">
        <f>'END Jul 2019'!AW20</f>
        <v>0</v>
      </c>
      <c r="M28" s="109">
        <f>'END Jul 2019'!AX20</f>
        <v>0</v>
      </c>
      <c r="N28" s="109">
        <f>'END Jul 2019'!AY20</f>
        <v>0</v>
      </c>
      <c r="O28" s="109">
        <f>'END Jul 2019'!AZ20</f>
        <v>0</v>
      </c>
      <c r="P28" s="109">
        <f>($E$6*'END Jul 2019'!AT20/100)*4</f>
        <v>446.31</v>
      </c>
      <c r="Q28" s="109">
        <f t="shared" si="12"/>
        <v>1663.0068181818183</v>
      </c>
      <c r="R28" s="109">
        <f t="shared" ref="R28:R30" si="14">Q28</f>
        <v>1663.0068181818183</v>
      </c>
      <c r="S28" s="110">
        <f t="shared" si="5"/>
        <v>1216.6968181818183</v>
      </c>
      <c r="T28" s="110">
        <f t="shared" si="6"/>
        <v>1216.6968181818183</v>
      </c>
      <c r="U28" s="473">
        <f t="shared" si="13"/>
        <v>1338.3665000000003</v>
      </c>
      <c r="V28" s="473">
        <f t="shared" si="13"/>
        <v>1338.3665000000003</v>
      </c>
      <c r="W28" s="111">
        <f>'END Jul 2019'!BI20</f>
        <v>0</v>
      </c>
      <c r="X28" s="230" t="str">
        <f>'END Jul 2019'!BJ20</f>
        <v>n</v>
      </c>
    </row>
    <row r="29" spans="1:24" ht="14" x14ac:dyDescent="0.3">
      <c r="A29" s="103" t="str">
        <f>'END Jul 2019'!K21</f>
        <v>ReAmped Energy</v>
      </c>
      <c r="B29" s="104" t="str">
        <f>'END Jul 2019'!L21</f>
        <v>Market offer</v>
      </c>
      <c r="C29" s="105">
        <f>91*'END Jul 2019'!M21/100</f>
        <v>71.434999999999988</v>
      </c>
      <c r="D29" s="105">
        <f>$E$5*'END Jul 2019'!N21/100</f>
        <v>245.93309999999994</v>
      </c>
      <c r="E29" s="106">
        <v>0</v>
      </c>
      <c r="F29" s="105">
        <v>0</v>
      </c>
      <c r="G29" s="105">
        <v>0</v>
      </c>
      <c r="H29" s="105">
        <v>0</v>
      </c>
      <c r="I29" s="105">
        <f t="shared" si="11"/>
        <v>317.36809999999991</v>
      </c>
      <c r="J29" s="107">
        <f t="shared" si="1"/>
        <v>983.73239999999964</v>
      </c>
      <c r="K29" s="108">
        <f t="shared" si="2"/>
        <v>1269.4723999999997</v>
      </c>
      <c r="L29" s="109">
        <f>'END Jul 2019'!AW21</f>
        <v>0</v>
      </c>
      <c r="M29" s="109">
        <f>'END Jul 2019'!AX21</f>
        <v>0</v>
      </c>
      <c r="N29" s="109">
        <f>'END Jul 2019'!AY21</f>
        <v>0</v>
      </c>
      <c r="O29" s="109">
        <f>'END Jul 2019'!AZ21</f>
        <v>0</v>
      </c>
      <c r="P29" s="109">
        <f>($E$6*'END Jul 2019'!AT21/100)*4</f>
        <v>238.03200000000001</v>
      </c>
      <c r="Q29" s="109">
        <f t="shared" si="12"/>
        <v>1269.4723999999997</v>
      </c>
      <c r="R29" s="109">
        <f t="shared" si="14"/>
        <v>1269.4723999999997</v>
      </c>
      <c r="S29" s="110">
        <f t="shared" si="5"/>
        <v>1031.4403999999997</v>
      </c>
      <c r="T29" s="110">
        <f t="shared" si="6"/>
        <v>1031.4403999999997</v>
      </c>
      <c r="U29" s="473">
        <f t="shared" si="13"/>
        <v>1134.5844399999999</v>
      </c>
      <c r="V29" s="473">
        <f t="shared" si="13"/>
        <v>1134.5844399999999</v>
      </c>
      <c r="W29" s="111">
        <f>'END Jul 2019'!BI21</f>
        <v>0</v>
      </c>
      <c r="X29" s="230" t="str">
        <f>'END Jul 2019'!BJ21</f>
        <v>n</v>
      </c>
    </row>
    <row r="30" spans="1:24" ht="14.5" thickBot="1" x14ac:dyDescent="0.35">
      <c r="A30" s="113" t="str">
        <f>'END Jul 2019'!K22</f>
        <v>Powerclub</v>
      </c>
      <c r="B30" s="114" t="str">
        <f>'END Jul 2019'!L22</f>
        <v>Powerbank Home Solar</v>
      </c>
      <c r="C30" s="115">
        <f>(91*'END Jul 2019'!M22/100)+('END Jul 2019'!BM22/4)</f>
        <v>73.425181818181812</v>
      </c>
      <c r="D30" s="115">
        <f>$E$5*'END Jul 2019'!N22/100</f>
        <v>247.3440136363636</v>
      </c>
      <c r="E30" s="116">
        <v>0</v>
      </c>
      <c r="F30" s="115">
        <v>0</v>
      </c>
      <c r="G30" s="115">
        <v>0</v>
      </c>
      <c r="H30" s="115">
        <v>0</v>
      </c>
      <c r="I30" s="115">
        <f t="shared" ref="I30" si="15">SUM(C30:H30)</f>
        <v>320.76919545454541</v>
      </c>
      <c r="J30" s="117">
        <f t="shared" ref="J30" si="16">(I30-C30)*4</f>
        <v>989.37605454545439</v>
      </c>
      <c r="K30" s="118">
        <f t="shared" ref="K30" si="17">I30*4</f>
        <v>1283.0767818181816</v>
      </c>
      <c r="L30" s="119">
        <f>'END Jul 2019'!AW22</f>
        <v>0</v>
      </c>
      <c r="M30" s="119">
        <f>'END Jul 2019'!AX22</f>
        <v>0</v>
      </c>
      <c r="N30" s="119">
        <f>'END Jul 2019'!AY22</f>
        <v>0</v>
      </c>
      <c r="O30" s="119">
        <f>'END Jul 2019'!AZ22</f>
        <v>0</v>
      </c>
      <c r="P30" s="119">
        <f>($E$6*'END Jul 2019'!AT22/100)*4</f>
        <v>297.54000000000002</v>
      </c>
      <c r="Q30" s="119">
        <f t="shared" si="12"/>
        <v>1283.0767818181816</v>
      </c>
      <c r="R30" s="119">
        <f t="shared" si="14"/>
        <v>1283.0767818181816</v>
      </c>
      <c r="S30" s="120">
        <f t="shared" si="5"/>
        <v>985.53678181818168</v>
      </c>
      <c r="T30" s="120">
        <f t="shared" si="6"/>
        <v>985.53678181818168</v>
      </c>
      <c r="U30" s="474">
        <f t="shared" si="13"/>
        <v>1084.0904599999999</v>
      </c>
      <c r="V30" s="474">
        <f t="shared" si="13"/>
        <v>1084.0904599999999</v>
      </c>
      <c r="W30" s="121">
        <f>'END Jul 2019'!BI22</f>
        <v>0</v>
      </c>
      <c r="X30" s="231" t="str">
        <f>'END Jul 2019'!BJ22</f>
        <v>n</v>
      </c>
    </row>
    <row r="31" spans="1:24" s="243" customFormat="1" x14ac:dyDescent="0.3"/>
    <row r="32" spans="1:24" ht="14" thickBot="1" x14ac:dyDescent="0.35"/>
    <row r="33" spans="1:24" ht="14" x14ac:dyDescent="0.3">
      <c r="A33" s="92" t="s">
        <v>553</v>
      </c>
      <c r="B33" s="101"/>
      <c r="C33" s="101"/>
      <c r="D33" s="101"/>
      <c r="E33" s="101"/>
      <c r="F33" s="101"/>
      <c r="G33" s="101"/>
      <c r="H33" s="101"/>
      <c r="I33" s="101"/>
      <c r="J33" s="101"/>
      <c r="K33" s="101"/>
      <c r="L33" s="101"/>
      <c r="M33" s="101"/>
      <c r="N33" s="101"/>
      <c r="O33" s="101"/>
      <c r="P33" s="101"/>
      <c r="Q33" s="101"/>
      <c r="R33" s="101"/>
      <c r="S33" s="101"/>
      <c r="T33" s="101"/>
      <c r="U33" s="101"/>
      <c r="V33" s="101"/>
      <c r="W33" s="101"/>
      <c r="X33" s="102"/>
    </row>
    <row r="34" spans="1:24" ht="70" x14ac:dyDescent="0.3">
      <c r="A34" s="463" t="s">
        <v>408</v>
      </c>
      <c r="B34" s="464" t="s">
        <v>409</v>
      </c>
      <c r="C34" s="465" t="s">
        <v>410</v>
      </c>
      <c r="D34" s="465" t="s">
        <v>411</v>
      </c>
      <c r="E34" s="465" t="s">
        <v>446</v>
      </c>
      <c r="F34" s="465" t="s">
        <v>447</v>
      </c>
      <c r="G34" s="467" t="s">
        <v>354</v>
      </c>
      <c r="H34" s="467" t="s">
        <v>554</v>
      </c>
      <c r="I34" s="465" t="s">
        <v>222</v>
      </c>
      <c r="J34" s="467" t="s">
        <v>406</v>
      </c>
      <c r="K34" s="468" t="s">
        <v>449</v>
      </c>
      <c r="L34" s="469" t="s">
        <v>398</v>
      </c>
      <c r="M34" s="469" t="s">
        <v>533</v>
      </c>
      <c r="N34" s="469" t="s">
        <v>399</v>
      </c>
      <c r="O34" s="469" t="s">
        <v>552</v>
      </c>
      <c r="P34" s="470" t="s">
        <v>490</v>
      </c>
      <c r="Q34" s="471" t="s">
        <v>102</v>
      </c>
      <c r="R34" s="471" t="s">
        <v>103</v>
      </c>
      <c r="S34" s="471" t="s">
        <v>104</v>
      </c>
      <c r="T34" s="471" t="s">
        <v>105</v>
      </c>
      <c r="U34" s="470" t="s">
        <v>331</v>
      </c>
      <c r="V34" s="470" t="s">
        <v>332</v>
      </c>
      <c r="W34" s="469" t="s">
        <v>400</v>
      </c>
      <c r="X34" s="472" t="s">
        <v>558</v>
      </c>
    </row>
    <row r="35" spans="1:24" ht="14" x14ac:dyDescent="0.3">
      <c r="A35" s="103" t="str">
        <f>'END Jul 2019'!K23</f>
        <v>Energy Locals</v>
      </c>
      <c r="B35" s="104" t="str">
        <f>'END Jul 2019'!L23</f>
        <v>Solar Member Promise</v>
      </c>
      <c r="C35" s="105">
        <f>(91*'END Jul 2019'!M23/100)+('END Jul 2019'!BM23/4)</f>
        <v>127.16363636363636</v>
      </c>
      <c r="D35" s="105">
        <f>$G$5*'END Jul 2019'!N23/100</f>
        <v>182.33345454545454</v>
      </c>
      <c r="E35" s="106">
        <v>0</v>
      </c>
      <c r="F35" s="105">
        <v>0</v>
      </c>
      <c r="G35" s="105">
        <v>0</v>
      </c>
      <c r="H35" s="105">
        <f>$H$5*'END Jul 2019'!AE23/100</f>
        <v>53.723249999999986</v>
      </c>
      <c r="I35" s="105">
        <f t="shared" ref="I35:I54" si="18">SUM(C35:H35)</f>
        <v>363.22034090909091</v>
      </c>
      <c r="J35" s="107">
        <f t="shared" ref="J35:J54" si="19">(I35-C35)*4</f>
        <v>944.2268181818182</v>
      </c>
      <c r="K35" s="108">
        <f t="shared" ref="K35:K54" si="20">I35*4</f>
        <v>1452.8813636363636</v>
      </c>
      <c r="L35" s="109">
        <f>'END Jul 2019'!AW23</f>
        <v>0</v>
      </c>
      <c r="M35" s="109">
        <f>'END Jul 2019'!AX23</f>
        <v>0</v>
      </c>
      <c r="N35" s="109">
        <f>'END Jul 2019'!AY23</f>
        <v>0</v>
      </c>
      <c r="O35" s="109">
        <f>'END Jul 2019'!AZ23</f>
        <v>0</v>
      </c>
      <c r="P35" s="109">
        <f>($E$6*'END Jul 2019'!AT23/100)*4</f>
        <v>476.06400000000002</v>
      </c>
      <c r="Q35" s="109">
        <f>K35</f>
        <v>1452.8813636363636</v>
      </c>
      <c r="R35" s="109">
        <f>Q35</f>
        <v>1452.8813636363636</v>
      </c>
      <c r="S35" s="110">
        <f>Q35-P35</f>
        <v>976.81736363636355</v>
      </c>
      <c r="T35" s="110">
        <f>R35-P35</f>
        <v>976.81736363636355</v>
      </c>
      <c r="U35" s="473">
        <f>S35*1.1</f>
        <v>1074.4991</v>
      </c>
      <c r="V35" s="473">
        <f>T35*1.1</f>
        <v>1074.4991</v>
      </c>
      <c r="W35" s="124">
        <f>'END Jul 2019'!BI23</f>
        <v>0</v>
      </c>
      <c r="X35" s="232" t="str">
        <f>'END Jul 2019'!BJ23</f>
        <v>n</v>
      </c>
    </row>
    <row r="36" spans="1:24" ht="14" x14ac:dyDescent="0.3">
      <c r="A36" s="103" t="str">
        <f>'END Jul 2019'!K24</f>
        <v>AGL</v>
      </c>
      <c r="B36" s="104" t="str">
        <f>'END Jul 2019'!L24</f>
        <v>Solar Savers</v>
      </c>
      <c r="C36" s="105">
        <f>91*'END Jul 2019'!M24/100</f>
        <v>80.079999999999984</v>
      </c>
      <c r="D36" s="105">
        <f>$G$5*'END Jul 2019'!N24/100</f>
        <v>215.53333772727274</v>
      </c>
      <c r="E36" s="106">
        <v>0</v>
      </c>
      <c r="F36" s="105">
        <v>0</v>
      </c>
      <c r="G36" s="105">
        <v>0</v>
      </c>
      <c r="H36" s="105">
        <f>$H$5*'END Jul 2019'!AE24/100</f>
        <v>42.880921363636354</v>
      </c>
      <c r="I36" s="105">
        <f t="shared" si="18"/>
        <v>338.49425909090905</v>
      </c>
      <c r="J36" s="107">
        <f t="shared" si="19"/>
        <v>1033.6570363636363</v>
      </c>
      <c r="K36" s="108">
        <f t="shared" si="20"/>
        <v>1353.9770363636362</v>
      </c>
      <c r="L36" s="109">
        <f>'END Jul 2019'!AW24</f>
        <v>0</v>
      </c>
      <c r="M36" s="109">
        <f>'END Jul 2019'!AX24</f>
        <v>0</v>
      </c>
      <c r="N36" s="109">
        <f>'END Jul 2019'!AY24</f>
        <v>0</v>
      </c>
      <c r="O36" s="109">
        <f>'END Jul 2019'!AZ24</f>
        <v>0</v>
      </c>
      <c r="P36" s="109">
        <f>($E$6*'END Jul 2019'!AT24/100)*4</f>
        <v>446.31</v>
      </c>
      <c r="Q36" s="109">
        <f t="shared" ref="Q36:Q42" si="21">K36</f>
        <v>1353.9770363636362</v>
      </c>
      <c r="R36" s="109">
        <f t="shared" ref="R36:R39" si="22">Q36</f>
        <v>1353.9770363636362</v>
      </c>
      <c r="S36" s="110">
        <f t="shared" ref="S36" si="23">Q36-P36</f>
        <v>907.66703636363627</v>
      </c>
      <c r="T36" s="110">
        <f t="shared" ref="T36:T54" si="24">R36-P36</f>
        <v>907.66703636363627</v>
      </c>
      <c r="U36" s="473">
        <f t="shared" ref="U36:V51" si="25">S36*1.1</f>
        <v>998.43373999999994</v>
      </c>
      <c r="V36" s="473">
        <f t="shared" si="25"/>
        <v>998.43373999999994</v>
      </c>
      <c r="W36" s="124">
        <f>'END Jul 2019'!BI24</f>
        <v>0</v>
      </c>
      <c r="X36" s="232" t="str">
        <f>'END Jul 2019'!BJ24</f>
        <v>n</v>
      </c>
    </row>
    <row r="37" spans="1:24" ht="14" x14ac:dyDescent="0.3">
      <c r="A37" s="103" t="str">
        <f>'END Jul 2019'!K25</f>
        <v>Alinta Energy</v>
      </c>
      <c r="B37" s="104" t="str">
        <f>'END Jul 2019'!L25</f>
        <v>No fuss</v>
      </c>
      <c r="C37" s="105">
        <f>91*'END Jul 2019'!M25/100</f>
        <v>81.117400000000004</v>
      </c>
      <c r="D37" s="105">
        <f>$G$5*'END Jul 2019'!N25/100</f>
        <v>181.34581500000002</v>
      </c>
      <c r="E37" s="106">
        <v>0</v>
      </c>
      <c r="F37" s="105">
        <v>0</v>
      </c>
      <c r="G37" s="105">
        <v>0</v>
      </c>
      <c r="H37" s="105">
        <f>$H$5*'END Jul 2019'!AE25/100</f>
        <v>29.498948181818179</v>
      </c>
      <c r="I37" s="105">
        <f t="shared" si="18"/>
        <v>291.96216318181814</v>
      </c>
      <c r="J37" s="107">
        <f t="shared" si="19"/>
        <v>843.37905272727255</v>
      </c>
      <c r="K37" s="108">
        <f t="shared" si="20"/>
        <v>1167.8486527272726</v>
      </c>
      <c r="L37" s="109">
        <f>'END Jul 2019'!AW25</f>
        <v>0</v>
      </c>
      <c r="M37" s="109">
        <f>'END Jul 2019'!AX25</f>
        <v>0</v>
      </c>
      <c r="N37" s="109">
        <f>'END Jul 2019'!AY25</f>
        <v>0</v>
      </c>
      <c r="O37" s="109">
        <f>'END Jul 2019'!AZ25</f>
        <v>0</v>
      </c>
      <c r="P37" s="109">
        <f>($E$6*'END Jul 2019'!AT25/100)*4</f>
        <v>223.155</v>
      </c>
      <c r="Q37" s="109">
        <f t="shared" si="21"/>
        <v>1167.8486527272726</v>
      </c>
      <c r="R37" s="109">
        <f t="shared" si="22"/>
        <v>1167.8486527272726</v>
      </c>
      <c r="S37" s="110">
        <f>Q37-P37</f>
        <v>944.69365272727259</v>
      </c>
      <c r="T37" s="110">
        <f t="shared" si="24"/>
        <v>944.69365272727259</v>
      </c>
      <c r="U37" s="473">
        <f t="shared" si="25"/>
        <v>1039.163018</v>
      </c>
      <c r="V37" s="473">
        <f t="shared" si="25"/>
        <v>1039.163018</v>
      </c>
      <c r="W37" s="124">
        <f>'END Jul 2019'!BI25</f>
        <v>0</v>
      </c>
      <c r="X37" s="232" t="str">
        <f>'END Jul 2019'!BJ25</f>
        <v>n</v>
      </c>
    </row>
    <row r="38" spans="1:24" ht="14" x14ac:dyDescent="0.3">
      <c r="A38" s="103" t="str">
        <f>'END Jul 2019'!K26</f>
        <v>Click Energy</v>
      </c>
      <c r="B38" s="104" t="str">
        <f>'END Jul 2019'!L26</f>
        <v>Banksia Solar</v>
      </c>
      <c r="C38" s="105">
        <f>91*'END Jul 2019'!M26/100</f>
        <v>76.44</v>
      </c>
      <c r="D38" s="105">
        <f>$G$5*'END Jul 2019'!N26/100</f>
        <v>214.39375363636361</v>
      </c>
      <c r="E38" s="106">
        <v>0</v>
      </c>
      <c r="F38" s="105">
        <v>0</v>
      </c>
      <c r="G38" s="105">
        <v>0</v>
      </c>
      <c r="H38" s="105">
        <f>$H$5*'END Jul 2019'!AE26/100</f>
        <v>53.462773636363636</v>
      </c>
      <c r="I38" s="105">
        <f t="shared" si="18"/>
        <v>344.29652727272725</v>
      </c>
      <c r="J38" s="107">
        <f t="shared" si="19"/>
        <v>1071.426109090909</v>
      </c>
      <c r="K38" s="108">
        <f t="shared" si="20"/>
        <v>1377.186109090909</v>
      </c>
      <c r="L38" s="109">
        <f>'END Jul 2019'!AW26</f>
        <v>0</v>
      </c>
      <c r="M38" s="109">
        <f>'END Jul 2019'!AX26</f>
        <v>0</v>
      </c>
      <c r="N38" s="109">
        <f>'END Jul 2019'!AY26</f>
        <v>0</v>
      </c>
      <c r="O38" s="109">
        <f>'END Jul 2019'!AZ26</f>
        <v>0</v>
      </c>
      <c r="P38" s="109">
        <f>($E$6*'END Jul 2019'!AT26/100)*4</f>
        <v>416.55599999999998</v>
      </c>
      <c r="Q38" s="109">
        <f t="shared" si="21"/>
        <v>1377.186109090909</v>
      </c>
      <c r="R38" s="109">
        <f t="shared" si="22"/>
        <v>1377.186109090909</v>
      </c>
      <c r="S38" s="110">
        <f t="shared" ref="S38:S54" si="26">Q38-P38</f>
        <v>960.63010909090895</v>
      </c>
      <c r="T38" s="110">
        <f t="shared" si="24"/>
        <v>960.63010909090895</v>
      </c>
      <c r="U38" s="473">
        <f t="shared" si="25"/>
        <v>1056.6931199999999</v>
      </c>
      <c r="V38" s="473">
        <f t="shared" si="25"/>
        <v>1056.6931199999999</v>
      </c>
      <c r="W38" s="124">
        <f>'END Jul 2019'!BI26</f>
        <v>0</v>
      </c>
      <c r="X38" s="232" t="str">
        <f>'END Jul 2019'!BJ26</f>
        <v>n</v>
      </c>
    </row>
    <row r="39" spans="1:24" ht="14" x14ac:dyDescent="0.3">
      <c r="A39" s="103" t="str">
        <f>'END Jul 2019'!K27</f>
        <v>Commander</v>
      </c>
      <c r="B39" s="104" t="str">
        <f>'END Jul 2019'!L27</f>
        <v>Market offer</v>
      </c>
      <c r="C39" s="105">
        <f>91*'END Jul 2019'!M27/100</f>
        <v>85.920545454545447</v>
      </c>
      <c r="D39" s="105">
        <f>$G$5*'END Jul 2019'!N27/100</f>
        <v>192.74165590909092</v>
      </c>
      <c r="E39" s="106">
        <v>0</v>
      </c>
      <c r="F39" s="105">
        <v>0</v>
      </c>
      <c r="G39" s="105">
        <v>0</v>
      </c>
      <c r="H39" s="105">
        <f>$H$5*'END Jul 2019'!AE27/100</f>
        <v>42.750683181818175</v>
      </c>
      <c r="I39" s="105">
        <f t="shared" si="18"/>
        <v>321.41288454545452</v>
      </c>
      <c r="J39" s="107">
        <f t="shared" si="19"/>
        <v>941.96935636363628</v>
      </c>
      <c r="K39" s="108">
        <f t="shared" si="20"/>
        <v>1285.6515381818181</v>
      </c>
      <c r="L39" s="109">
        <f>'END Jul 2019'!AW27</f>
        <v>0</v>
      </c>
      <c r="M39" s="109">
        <f>'END Jul 2019'!AX27</f>
        <v>0</v>
      </c>
      <c r="N39" s="109">
        <f>'END Jul 2019'!AY27</f>
        <v>0</v>
      </c>
      <c r="O39" s="109">
        <f>'END Jul 2019'!AZ27</f>
        <v>0</v>
      </c>
      <c r="P39" s="109">
        <f>($E$6*'END Jul 2019'!AT27/100)*4</f>
        <v>345.14639999999997</v>
      </c>
      <c r="Q39" s="109">
        <f t="shared" si="21"/>
        <v>1285.6515381818181</v>
      </c>
      <c r="R39" s="109">
        <f t="shared" si="22"/>
        <v>1285.6515381818181</v>
      </c>
      <c r="S39" s="110">
        <f t="shared" si="26"/>
        <v>940.5051381818181</v>
      </c>
      <c r="T39" s="110">
        <f t="shared" si="24"/>
        <v>940.5051381818181</v>
      </c>
      <c r="U39" s="473">
        <f t="shared" si="25"/>
        <v>1034.555652</v>
      </c>
      <c r="V39" s="473">
        <f t="shared" si="25"/>
        <v>1034.555652</v>
      </c>
      <c r="W39" s="124">
        <f>'END Jul 2019'!BI27</f>
        <v>0</v>
      </c>
      <c r="X39" s="232" t="str">
        <f>'END Jul 2019'!BJ27</f>
        <v>n</v>
      </c>
    </row>
    <row r="40" spans="1:24" ht="14" x14ac:dyDescent="0.3">
      <c r="A40" s="103" t="str">
        <f>'END Jul 2019'!K28</f>
        <v>CovaU</v>
      </c>
      <c r="B40" s="104" t="str">
        <f>'END Jul 2019'!L28</f>
        <v>Freedom Solar</v>
      </c>
      <c r="C40" s="105">
        <f>91*'END Jul 2019'!M28/100</f>
        <v>103.68176000000001</v>
      </c>
      <c r="D40" s="105">
        <f>$G$5*'END Jul 2019'!N28/100</f>
        <v>233.99460000000002</v>
      </c>
      <c r="E40" s="106">
        <v>0</v>
      </c>
      <c r="F40" s="105">
        <v>0</v>
      </c>
      <c r="G40" s="105">
        <v>0</v>
      </c>
      <c r="H40" s="105">
        <f>$H$5*'END Jul 2019'!AE28/100</f>
        <v>67.297324500000002</v>
      </c>
      <c r="I40" s="105">
        <f t="shared" si="18"/>
        <v>404.97368450000005</v>
      </c>
      <c r="J40" s="107">
        <f t="shared" si="19"/>
        <v>1205.1676980000002</v>
      </c>
      <c r="K40" s="108">
        <f t="shared" si="20"/>
        <v>1619.8947380000002</v>
      </c>
      <c r="L40" s="109">
        <f>'END Jul 2019'!AW28</f>
        <v>0</v>
      </c>
      <c r="M40" s="109">
        <f>'END Jul 2019'!AX28</f>
        <v>0</v>
      </c>
      <c r="N40" s="109">
        <f>'END Jul 2019'!AY28</f>
        <v>20</v>
      </c>
      <c r="O40" s="109">
        <f>'END Jul 2019'!AZ28</f>
        <v>0</v>
      </c>
      <c r="P40" s="109">
        <f>($E$6*'END Jul 2019'!AT28/100)*4</f>
        <v>252.90900000000002</v>
      </c>
      <c r="Q40" s="109">
        <f t="shared" si="21"/>
        <v>1619.8947380000002</v>
      </c>
      <c r="R40" s="109">
        <f>Q40-(K40*N40/100)</f>
        <v>1295.9157904000001</v>
      </c>
      <c r="S40" s="110">
        <f t="shared" si="26"/>
        <v>1366.9857380000001</v>
      </c>
      <c r="T40" s="110">
        <f t="shared" si="24"/>
        <v>1043.0067904</v>
      </c>
      <c r="U40" s="473">
        <f t="shared" si="25"/>
        <v>1503.6843118000002</v>
      </c>
      <c r="V40" s="473">
        <f t="shared" si="25"/>
        <v>1147.3074694400002</v>
      </c>
      <c r="W40" s="124">
        <f>'END Jul 2019'!BI28</f>
        <v>0</v>
      </c>
      <c r="X40" s="232" t="str">
        <f>'END Jul 2019'!BJ28</f>
        <v>n</v>
      </c>
    </row>
    <row r="41" spans="1:24" ht="14" x14ac:dyDescent="0.3">
      <c r="A41" s="103" t="str">
        <f>'END Jul 2019'!K29</f>
        <v>Diamond Energy</v>
      </c>
      <c r="B41" s="104" t="str">
        <f>'END Jul 2019'!L29</f>
        <v>Pay on time discount</v>
      </c>
      <c r="C41" s="105">
        <f>91*'END Jul 2019'!M29/100</f>
        <v>89.635000000000005</v>
      </c>
      <c r="D41" s="105">
        <f>IF($G$5&gt;='END Jul 2019'!P29,('END Jul 2019'!P29*'END Jul 2019'!N29/100),(($G$5)*'END Jul 2019'!N29/100))</f>
        <v>76.98</v>
      </c>
      <c r="E41" s="106">
        <f>IF($G$5&lt;'END Jul 2019'!P29,0,IF(($G$5)&lt;='END Jul 2019'!R29,(($G$5-'END Jul 2019'!P29)*'END Jul 2019'!Q29/100),(('END Jul 2019'!R29-'END Jul 2019'!P29)*'END Jul 2019'!Q29/100)))</f>
        <v>144.53051100000002</v>
      </c>
      <c r="F41" s="105">
        <v>0</v>
      </c>
      <c r="G41" s="105">
        <f>IF(($G$5&lt;'END Jul 2019'!R29),(0),($G$5-'END Jul 2019'!R29)*'END Jul 2019'!S29/100)</f>
        <v>0</v>
      </c>
      <c r="H41" s="105">
        <f>$H$5*'END Jul 2019'!AE29/100</f>
        <v>45.664762499999995</v>
      </c>
      <c r="I41" s="105">
        <f t="shared" si="18"/>
        <v>356.81027350000005</v>
      </c>
      <c r="J41" s="107">
        <f t="shared" si="19"/>
        <v>1068.7010940000002</v>
      </c>
      <c r="K41" s="108">
        <f t="shared" si="20"/>
        <v>1427.2410940000002</v>
      </c>
      <c r="L41" s="109">
        <f>'END Jul 2019'!AW29</f>
        <v>0</v>
      </c>
      <c r="M41" s="109">
        <f>'END Jul 2019'!AX29</f>
        <v>0</v>
      </c>
      <c r="N41" s="109">
        <f>'END Jul 2019'!AY29</f>
        <v>7</v>
      </c>
      <c r="O41" s="109">
        <f>'END Jul 2019'!AZ29</f>
        <v>0</v>
      </c>
      <c r="P41" s="109">
        <f>($E$6*'END Jul 2019'!AT29/100)*4</f>
        <v>357.048</v>
      </c>
      <c r="Q41" s="109">
        <f t="shared" si="21"/>
        <v>1427.2410940000002</v>
      </c>
      <c r="R41" s="109">
        <f>Q41-(K41*N41/100)</f>
        <v>1327.3342174200002</v>
      </c>
      <c r="S41" s="110">
        <f t="shared" si="26"/>
        <v>1070.1930940000002</v>
      </c>
      <c r="T41" s="110">
        <f t="shared" si="24"/>
        <v>970.28621742000018</v>
      </c>
      <c r="U41" s="473">
        <f t="shared" si="25"/>
        <v>1177.2124034000003</v>
      </c>
      <c r="V41" s="473">
        <f t="shared" si="25"/>
        <v>1067.3148391620002</v>
      </c>
      <c r="W41" s="124">
        <f>'END Jul 2019'!BI29</f>
        <v>0</v>
      </c>
      <c r="X41" s="232" t="str">
        <f>'END Jul 2019'!BJ29</f>
        <v>n</v>
      </c>
    </row>
    <row r="42" spans="1:24" ht="14" x14ac:dyDescent="0.3">
      <c r="A42" s="103" t="str">
        <f>'END Jul 2019'!K30</f>
        <v>Dodo Power &amp; Gas</v>
      </c>
      <c r="B42" s="104" t="str">
        <f>'END Jul 2019'!L30</f>
        <v>Market offer</v>
      </c>
      <c r="C42" s="105">
        <f>91*'END Jul 2019'!M30/100</f>
        <v>85.920545454545447</v>
      </c>
      <c r="D42" s="105">
        <f>$G$5*'END Jul 2019'!N30/100</f>
        <v>192.74165590909092</v>
      </c>
      <c r="E42" s="106">
        <v>0</v>
      </c>
      <c r="F42" s="105">
        <v>0</v>
      </c>
      <c r="G42" s="105">
        <v>0</v>
      </c>
      <c r="H42" s="105">
        <f>$H$5*'END Jul 2019'!AE30/100</f>
        <v>42.750683181818175</v>
      </c>
      <c r="I42" s="105">
        <f t="shared" si="18"/>
        <v>321.41288454545452</v>
      </c>
      <c r="J42" s="107">
        <f t="shared" si="19"/>
        <v>941.96935636363628</v>
      </c>
      <c r="K42" s="108">
        <f t="shared" si="20"/>
        <v>1285.6515381818181</v>
      </c>
      <c r="L42" s="109">
        <f>'END Jul 2019'!AW30</f>
        <v>0</v>
      </c>
      <c r="M42" s="109">
        <f>'END Jul 2019'!AX30</f>
        <v>0</v>
      </c>
      <c r="N42" s="109">
        <f>'END Jul 2019'!AY30</f>
        <v>0</v>
      </c>
      <c r="O42" s="109">
        <f>'END Jul 2019'!AZ30</f>
        <v>0</v>
      </c>
      <c r="P42" s="109">
        <f>($E$6*'END Jul 2019'!AT30/100)*4</f>
        <v>345.14639999999997</v>
      </c>
      <c r="Q42" s="109">
        <f t="shared" si="21"/>
        <v>1285.6515381818181</v>
      </c>
      <c r="R42" s="109">
        <f t="shared" ref="R42" si="27">Q42</f>
        <v>1285.6515381818181</v>
      </c>
      <c r="S42" s="110">
        <f t="shared" si="26"/>
        <v>940.5051381818181</v>
      </c>
      <c r="T42" s="110">
        <f t="shared" si="24"/>
        <v>940.5051381818181</v>
      </c>
      <c r="U42" s="473">
        <f t="shared" si="25"/>
        <v>1034.555652</v>
      </c>
      <c r="V42" s="473">
        <f t="shared" si="25"/>
        <v>1034.555652</v>
      </c>
      <c r="W42" s="124">
        <f>'END Jul 2019'!BI30</f>
        <v>0</v>
      </c>
      <c r="X42" s="232" t="str">
        <f>'END Jul 2019'!BJ30</f>
        <v>n</v>
      </c>
    </row>
    <row r="43" spans="1:24" ht="14" x14ac:dyDescent="0.3">
      <c r="A43" s="103" t="str">
        <f>'END Jul 2019'!K31</f>
        <v>EnergyAustralia</v>
      </c>
      <c r="B43" s="104" t="str">
        <f>'END Jul 2019'!L31</f>
        <v>Total Plan Home</v>
      </c>
      <c r="C43" s="105">
        <f>91*'END Jul 2019'!M31/100</f>
        <v>70.069999999999993</v>
      </c>
      <c r="D43" s="105">
        <f>$G$5*'END Jul 2019'!N31/100</f>
        <v>220.01570181818181</v>
      </c>
      <c r="E43" s="106">
        <v>0</v>
      </c>
      <c r="F43" s="105">
        <v>0</v>
      </c>
      <c r="G43" s="105">
        <v>0</v>
      </c>
      <c r="H43" s="105">
        <f>$H$5*'END Jul 2019'!AE31/100</f>
        <v>40.341276818181811</v>
      </c>
      <c r="I43" s="105">
        <f t="shared" si="18"/>
        <v>330.42697863636363</v>
      </c>
      <c r="J43" s="107">
        <f t="shared" si="19"/>
        <v>1041.4279145454545</v>
      </c>
      <c r="K43" s="108">
        <f t="shared" si="20"/>
        <v>1321.7079145454545</v>
      </c>
      <c r="L43" s="109">
        <f>'END Jul 2019'!AW31</f>
        <v>13</v>
      </c>
      <c r="M43" s="109">
        <f>'END Jul 2019'!AX31</f>
        <v>0</v>
      </c>
      <c r="N43" s="109">
        <f>'END Jul 2019'!AY31</f>
        <v>0</v>
      </c>
      <c r="O43" s="109">
        <f>'END Jul 2019'!AZ31</f>
        <v>0</v>
      </c>
      <c r="P43" s="109">
        <f>($E$6*'END Jul 2019'!AT31/100)*4</f>
        <v>371.92500000000001</v>
      </c>
      <c r="Q43" s="109">
        <f>K43-(K43*L43/100)</f>
        <v>1149.8858856545453</v>
      </c>
      <c r="R43" s="109">
        <f>Q43</f>
        <v>1149.8858856545453</v>
      </c>
      <c r="S43" s="110">
        <f t="shared" si="26"/>
        <v>777.96088565454534</v>
      </c>
      <c r="T43" s="110">
        <f t="shared" si="24"/>
        <v>777.96088565454534</v>
      </c>
      <c r="U43" s="473">
        <f t="shared" si="25"/>
        <v>855.75697421999996</v>
      </c>
      <c r="V43" s="473">
        <f t="shared" si="25"/>
        <v>855.75697421999996</v>
      </c>
      <c r="W43" s="124">
        <f>'END Jul 2019'!BI31</f>
        <v>0</v>
      </c>
      <c r="X43" s="232" t="str">
        <f>'END Jul 2019'!BJ31</f>
        <v>n</v>
      </c>
    </row>
    <row r="44" spans="1:24" ht="14" x14ac:dyDescent="0.3">
      <c r="A44" s="103" t="str">
        <f>'END Jul 2019'!K32</f>
        <v>Mojo Power</v>
      </c>
      <c r="B44" s="104" t="str">
        <f>'END Jul 2019'!L32</f>
        <v>Connect</v>
      </c>
      <c r="C44" s="105">
        <f>91*'END Jul 2019'!M32/100</f>
        <v>147.56559999999999</v>
      </c>
      <c r="D44" s="105">
        <f>$G$5*'END Jul 2019'!N32/100</f>
        <v>202.57246800000001</v>
      </c>
      <c r="E44" s="106">
        <v>0</v>
      </c>
      <c r="F44" s="105">
        <v>0</v>
      </c>
      <c r="G44" s="105">
        <v>0</v>
      </c>
      <c r="H44" s="105">
        <f>$H$5*'END Jul 2019'!AE32/100</f>
        <v>41.54598</v>
      </c>
      <c r="I44" s="105">
        <f t="shared" si="18"/>
        <v>391.68404799999996</v>
      </c>
      <c r="J44" s="107">
        <f t="shared" si="19"/>
        <v>976.47379199999989</v>
      </c>
      <c r="K44" s="108">
        <f t="shared" si="20"/>
        <v>1566.7361919999998</v>
      </c>
      <c r="L44" s="109">
        <f>'END Jul 2019'!AW32</f>
        <v>0</v>
      </c>
      <c r="M44" s="109">
        <f>'END Jul 2019'!AX32</f>
        <v>0</v>
      </c>
      <c r="N44" s="109">
        <f>'END Jul 2019'!AY32</f>
        <v>0</v>
      </c>
      <c r="O44" s="109">
        <f>'END Jul 2019'!AZ32</f>
        <v>0</v>
      </c>
      <c r="P44" s="109">
        <f>($E$6*'END Jul 2019'!AT32/100)*4</f>
        <v>595.08000000000004</v>
      </c>
      <c r="Q44" s="109">
        <f>K44</f>
        <v>1566.7361919999998</v>
      </c>
      <c r="R44" s="109">
        <f>Q44</f>
        <v>1566.7361919999998</v>
      </c>
      <c r="S44" s="110">
        <f t="shared" si="26"/>
        <v>971.65619199999981</v>
      </c>
      <c r="T44" s="110">
        <f t="shared" si="24"/>
        <v>971.65619199999981</v>
      </c>
      <c r="U44" s="473">
        <f t="shared" si="25"/>
        <v>1068.8218112</v>
      </c>
      <c r="V44" s="473">
        <f t="shared" si="25"/>
        <v>1068.8218112</v>
      </c>
      <c r="W44" s="124">
        <f>'END Jul 2019'!BI32</f>
        <v>0</v>
      </c>
      <c r="X44" s="232" t="str">
        <f>'END Jul 2019'!BJ32</f>
        <v>n</v>
      </c>
    </row>
    <row r="45" spans="1:24" ht="14" x14ac:dyDescent="0.3">
      <c r="A45" s="103" t="str">
        <f>'END Jul 2019'!K33</f>
        <v>Momentum Energy</v>
      </c>
      <c r="B45" s="104" t="str">
        <f>'END Jul 2019'!L33</f>
        <v>SmilePower Flexi</v>
      </c>
      <c r="C45" s="105">
        <f>91*'END Jul 2019'!M33/100</f>
        <v>78.232699999999994</v>
      </c>
      <c r="D45" s="105">
        <f>IF($G$5&gt;='END Jul 2019'!P33,('END Jul 2019'!P33*'END Jul 2019'!N33/100),(($G$5)*'END Jul 2019'!N33/100))</f>
        <v>130.36363636363635</v>
      </c>
      <c r="E45" s="106">
        <v>0</v>
      </c>
      <c r="F45" s="105">
        <v>0</v>
      </c>
      <c r="G45" s="105">
        <f>IF(($G$5&lt;'END Jul 2019'!P33),(0),($G$5-'END Jul 2019'!P33)*'END Jul 2019'!Q33/100)</f>
        <v>50.181608181818191</v>
      </c>
      <c r="H45" s="105">
        <f>$H$5*'END Jul 2019'!AE33/100</f>
        <v>32.103711818181814</v>
      </c>
      <c r="I45" s="105">
        <f t="shared" si="18"/>
        <v>290.88165636363635</v>
      </c>
      <c r="J45" s="107">
        <f t="shared" si="19"/>
        <v>850.59582545454543</v>
      </c>
      <c r="K45" s="108">
        <f t="shared" si="20"/>
        <v>1163.5266254545454</v>
      </c>
      <c r="L45" s="109">
        <f>'END Jul 2019'!AW33</f>
        <v>0</v>
      </c>
      <c r="M45" s="109">
        <f>'END Jul 2019'!AX33</f>
        <v>0</v>
      </c>
      <c r="N45" s="109">
        <f>'END Jul 2019'!AY33</f>
        <v>0</v>
      </c>
      <c r="O45" s="109">
        <f>'END Jul 2019'!AZ33</f>
        <v>0</v>
      </c>
      <c r="P45" s="109">
        <f>($E$6*'END Jul 2019'!AT33/100)*4</f>
        <v>208.27799999999999</v>
      </c>
      <c r="Q45" s="109">
        <f t="shared" ref="Q45:Q46" si="28">K45</f>
        <v>1163.5266254545454</v>
      </c>
      <c r="R45" s="109">
        <f t="shared" ref="R45:R46" si="29">Q45</f>
        <v>1163.5266254545454</v>
      </c>
      <c r="S45" s="110">
        <f t="shared" si="26"/>
        <v>955.24862545454539</v>
      </c>
      <c r="T45" s="110">
        <f t="shared" si="24"/>
        <v>955.24862545454539</v>
      </c>
      <c r="U45" s="473">
        <f t="shared" si="25"/>
        <v>1050.773488</v>
      </c>
      <c r="V45" s="473">
        <f t="shared" si="25"/>
        <v>1050.773488</v>
      </c>
      <c r="W45" s="124">
        <f>'END Jul 2019'!BI33</f>
        <v>0</v>
      </c>
      <c r="X45" s="232" t="str">
        <f>'END Jul 2019'!BJ33</f>
        <v>n</v>
      </c>
    </row>
    <row r="46" spans="1:24" ht="14" x14ac:dyDescent="0.3">
      <c r="A46" s="103" t="str">
        <f>'END Jul 2019'!K34</f>
        <v>Origin Energy</v>
      </c>
      <c r="B46" s="104" t="str">
        <f>'END Jul 2019'!L34</f>
        <v>Solar Optimiser</v>
      </c>
      <c r="C46" s="105">
        <f>91*'END Jul 2019'!M34/100</f>
        <v>78.011818181818171</v>
      </c>
      <c r="D46" s="105">
        <f>$G$5*'END Jul 2019'!N34/100</f>
        <v>217.12875545454543</v>
      </c>
      <c r="E46" s="106">
        <v>0</v>
      </c>
      <c r="F46" s="105">
        <v>0</v>
      </c>
      <c r="G46" s="105">
        <v>0</v>
      </c>
      <c r="H46" s="105">
        <f>$H$5*'END Jul 2019'!AE34/100</f>
        <v>49.68586636363635</v>
      </c>
      <c r="I46" s="105">
        <f t="shared" si="18"/>
        <v>344.82643999999993</v>
      </c>
      <c r="J46" s="107">
        <f t="shared" si="19"/>
        <v>1067.2584872727271</v>
      </c>
      <c r="K46" s="108">
        <f t="shared" si="20"/>
        <v>1379.3057599999997</v>
      </c>
      <c r="L46" s="109">
        <f>'END Jul 2019'!AW34</f>
        <v>0</v>
      </c>
      <c r="M46" s="109">
        <f>'END Jul 2019'!AX34</f>
        <v>0</v>
      </c>
      <c r="N46" s="109">
        <f>'END Jul 2019'!AY34</f>
        <v>0</v>
      </c>
      <c r="O46" s="109">
        <f>'END Jul 2019'!AZ34</f>
        <v>0</v>
      </c>
      <c r="P46" s="109">
        <f>($E$6*'END Jul 2019'!AT34/100)*4</f>
        <v>624.83400000000006</v>
      </c>
      <c r="Q46" s="109">
        <f t="shared" si="28"/>
        <v>1379.3057599999997</v>
      </c>
      <c r="R46" s="109">
        <f t="shared" si="29"/>
        <v>1379.3057599999997</v>
      </c>
      <c r="S46" s="110">
        <f t="shared" si="26"/>
        <v>754.47175999999968</v>
      </c>
      <c r="T46" s="110">
        <f t="shared" si="24"/>
        <v>754.47175999999968</v>
      </c>
      <c r="U46" s="473">
        <f t="shared" si="25"/>
        <v>829.91893599999969</v>
      </c>
      <c r="V46" s="473">
        <f t="shared" si="25"/>
        <v>829.91893599999969</v>
      </c>
      <c r="W46" s="124">
        <f>'END Jul 2019'!BI34</f>
        <v>0</v>
      </c>
      <c r="X46" s="232" t="str">
        <f>'END Jul 2019'!BJ34</f>
        <v>n</v>
      </c>
    </row>
    <row r="47" spans="1:24" ht="14" x14ac:dyDescent="0.3">
      <c r="A47" s="103" t="str">
        <f>'END Jul 2019'!K35</f>
        <v>Powerdirect</v>
      </c>
      <c r="B47" s="104" t="str">
        <f>'END Jul 2019'!L35</f>
        <v>Discount Saver</v>
      </c>
      <c r="C47" s="105">
        <f>91*'END Jul 2019'!M35/100</f>
        <v>80.079999999999984</v>
      </c>
      <c r="D47" s="105">
        <f>$G$5*'END Jul 2019'!N35/100</f>
        <v>215.53333772727274</v>
      </c>
      <c r="E47" s="106">
        <v>0</v>
      </c>
      <c r="F47" s="105">
        <v>0</v>
      </c>
      <c r="G47" s="105">
        <v>0</v>
      </c>
      <c r="H47" s="105">
        <f>$H$5*'END Jul 2019'!AE35/100</f>
        <v>42.880921363636354</v>
      </c>
      <c r="I47" s="105">
        <f t="shared" si="18"/>
        <v>338.49425909090905</v>
      </c>
      <c r="J47" s="107">
        <f t="shared" si="19"/>
        <v>1033.6570363636363</v>
      </c>
      <c r="K47" s="108">
        <f t="shared" si="20"/>
        <v>1353.9770363636362</v>
      </c>
      <c r="L47" s="109">
        <f>'END Jul 2019'!AW35</f>
        <v>12</v>
      </c>
      <c r="M47" s="109">
        <f>'END Jul 2019'!AX35</f>
        <v>0</v>
      </c>
      <c r="N47" s="109">
        <f>'END Jul 2019'!AY35</f>
        <v>0</v>
      </c>
      <c r="O47" s="109">
        <f>'END Jul 2019'!AZ35</f>
        <v>0</v>
      </c>
      <c r="P47" s="109">
        <f>($E$6*'END Jul 2019'!AT35/100)*4</f>
        <v>303.49079999999998</v>
      </c>
      <c r="Q47" s="109">
        <f>K47-(K47*L47/100)</f>
        <v>1191.4997919999998</v>
      </c>
      <c r="R47" s="109">
        <f>Q47</f>
        <v>1191.4997919999998</v>
      </c>
      <c r="S47" s="110">
        <f t="shared" si="26"/>
        <v>888.00899199999981</v>
      </c>
      <c r="T47" s="110">
        <f t="shared" si="24"/>
        <v>888.00899199999981</v>
      </c>
      <c r="U47" s="473">
        <f t="shared" si="25"/>
        <v>976.80989119999981</v>
      </c>
      <c r="V47" s="473">
        <f t="shared" si="25"/>
        <v>976.80989119999981</v>
      </c>
      <c r="W47" s="124">
        <f>'END Jul 2019'!BI35</f>
        <v>0</v>
      </c>
      <c r="X47" s="232" t="str">
        <f>'END Jul 2019'!BJ35</f>
        <v>n</v>
      </c>
    </row>
    <row r="48" spans="1:24" ht="14" x14ac:dyDescent="0.3">
      <c r="A48" s="103" t="str">
        <f>'END Jul 2019'!K36</f>
        <v>Powershop</v>
      </c>
      <c r="B48" s="104" t="str">
        <f>'END Jul 2019'!L36</f>
        <v>Shopper with Mega Pack</v>
      </c>
      <c r="C48" s="105">
        <f>91*'END Jul 2019'!M36/100</f>
        <v>92.364999999999995</v>
      </c>
      <c r="D48" s="105">
        <f>$G$5*'END Jul 2019'!N36/100</f>
        <v>207.10041545454547</v>
      </c>
      <c r="E48" s="106">
        <v>0</v>
      </c>
      <c r="F48" s="105">
        <v>0</v>
      </c>
      <c r="G48" s="105">
        <v>0</v>
      </c>
      <c r="H48" s="105">
        <f>$H$5*'END Jul 2019'!AE36/100</f>
        <v>49.978902272727261</v>
      </c>
      <c r="I48" s="105">
        <f t="shared" si="18"/>
        <v>349.44431772727273</v>
      </c>
      <c r="J48" s="107">
        <f t="shared" si="19"/>
        <v>1028.3172709090909</v>
      </c>
      <c r="K48" s="108">
        <f t="shared" si="20"/>
        <v>1397.7772709090909</v>
      </c>
      <c r="L48" s="109">
        <f>'END Jul 2019'!AW36</f>
        <v>0</v>
      </c>
      <c r="M48" s="109">
        <f>'END Jul 2019'!AX36</f>
        <v>0</v>
      </c>
      <c r="N48" s="109">
        <f>'END Jul 2019'!AY36</f>
        <v>15</v>
      </c>
      <c r="O48" s="109">
        <f>'END Jul 2019'!AZ36</f>
        <v>0</v>
      </c>
      <c r="P48" s="109">
        <f>($E$6*'END Jul 2019'!AT36/100)*4</f>
        <v>303.49079999999998</v>
      </c>
      <c r="Q48" s="266">
        <f>K48*1.1</f>
        <v>1537.5549980000001</v>
      </c>
      <c r="R48" s="267">
        <f>Q48-(Q48*N48/100)</f>
        <v>1306.9217483</v>
      </c>
      <c r="S48" s="110">
        <f t="shared" si="26"/>
        <v>1234.064198</v>
      </c>
      <c r="T48" s="110">
        <f t="shared" si="24"/>
        <v>1003.4309483</v>
      </c>
      <c r="U48" s="473">
        <f>S48</f>
        <v>1234.064198</v>
      </c>
      <c r="V48" s="473">
        <f>T48</f>
        <v>1003.4309483</v>
      </c>
      <c r="W48" s="124">
        <f>'END Jul 2019'!BI36</f>
        <v>0</v>
      </c>
      <c r="X48" s="232" t="str">
        <f>'END Jul 2019'!BJ36</f>
        <v>n</v>
      </c>
    </row>
    <row r="49" spans="1:24" ht="14" x14ac:dyDescent="0.3">
      <c r="A49" s="103" t="str">
        <f>'END Jul 2019'!K37</f>
        <v>Red Energy</v>
      </c>
      <c r="B49" s="104" t="str">
        <f>'END Jul 2019'!L37</f>
        <v>Living Energy Saver</v>
      </c>
      <c r="C49" s="105">
        <f>91*'END Jul 2019'!M37/100</f>
        <v>77.349999999999994</v>
      </c>
      <c r="D49" s="105">
        <f>IF($G$5&gt;='END Jul 2019'!P37,('END Jul 2019'!P37*'END Jul 2019'!N37/100),(($G$5)*'END Jul 2019'!N37/100))</f>
        <v>213.71000318181817</v>
      </c>
      <c r="E49" s="106">
        <v>0</v>
      </c>
      <c r="F49" s="105">
        <v>0</v>
      </c>
      <c r="G49" s="105">
        <f>IF(($G$5&lt;'END Jul 2019'!P37),(0),($G$5-'END Jul 2019'!P37)*'END Jul 2019'!Q37/100)</f>
        <v>0</v>
      </c>
      <c r="H49" s="105">
        <f>$H$5*'END Jul 2019'!AE37/100</f>
        <v>53.462773636363636</v>
      </c>
      <c r="I49" s="105">
        <f t="shared" si="18"/>
        <v>344.5227768181818</v>
      </c>
      <c r="J49" s="107">
        <f t="shared" si="19"/>
        <v>1068.6911072727271</v>
      </c>
      <c r="K49" s="108">
        <f t="shared" si="20"/>
        <v>1378.0911072727272</v>
      </c>
      <c r="L49" s="109">
        <f>'END Jul 2019'!AW37</f>
        <v>0</v>
      </c>
      <c r="M49" s="109">
        <f>'END Jul 2019'!AX37</f>
        <v>0</v>
      </c>
      <c r="N49" s="109">
        <f>'END Jul 2019'!AY37</f>
        <v>10</v>
      </c>
      <c r="O49" s="109">
        <f>'END Jul 2019'!AZ37</f>
        <v>0</v>
      </c>
      <c r="P49" s="109">
        <f>($E$6*'END Jul 2019'!AT37/100)*4</f>
        <v>330.26940000000002</v>
      </c>
      <c r="Q49" s="266">
        <f>K49*1.1</f>
        <v>1515.900218</v>
      </c>
      <c r="R49" s="267">
        <f>Q49-(Q49*N49/100)</f>
        <v>1364.3101962000001</v>
      </c>
      <c r="S49" s="110">
        <f t="shared" si="26"/>
        <v>1185.6308180000001</v>
      </c>
      <c r="T49" s="110">
        <f t="shared" si="24"/>
        <v>1034.0407961999999</v>
      </c>
      <c r="U49" s="473">
        <f>S49</f>
        <v>1185.6308180000001</v>
      </c>
      <c r="V49" s="473">
        <f>T49</f>
        <v>1034.0407961999999</v>
      </c>
      <c r="W49" s="124">
        <f>'END Jul 2019'!BI37</f>
        <v>0</v>
      </c>
      <c r="X49" s="232" t="str">
        <f>'END Jul 2019'!BJ37</f>
        <v>n</v>
      </c>
    </row>
    <row r="50" spans="1:24" ht="14" x14ac:dyDescent="0.3">
      <c r="A50" s="103" t="str">
        <f>'END Jul 2019'!K38</f>
        <v>Simply Energy</v>
      </c>
      <c r="B50" s="104" t="str">
        <f>'END Jul 2019'!L38</f>
        <v>Plus</v>
      </c>
      <c r="C50" s="105">
        <f>91*'END Jul 2019'!M38/100</f>
        <v>81.593909090909079</v>
      </c>
      <c r="D50" s="105">
        <f>$G$5*'END Jul 2019'!N38/100</f>
        <v>199.80707727272727</v>
      </c>
      <c r="E50" s="106">
        <v>0</v>
      </c>
      <c r="F50" s="105">
        <v>0</v>
      </c>
      <c r="G50" s="105">
        <v>0</v>
      </c>
      <c r="H50" s="105">
        <f>$H$5*'END Jul 2019'!AE38/100</f>
        <v>52.2255109090909</v>
      </c>
      <c r="I50" s="105">
        <f t="shared" si="18"/>
        <v>333.62649727272719</v>
      </c>
      <c r="J50" s="107">
        <f t="shared" si="19"/>
        <v>1008.1303527272725</v>
      </c>
      <c r="K50" s="108">
        <f t="shared" si="20"/>
        <v>1334.5059890909088</v>
      </c>
      <c r="L50" s="109">
        <f>'END Jul 2019'!AW38</f>
        <v>0</v>
      </c>
      <c r="M50" s="109">
        <f>'END Jul 2019'!AX38</f>
        <v>0</v>
      </c>
      <c r="N50" s="109">
        <f>'END Jul 2019'!AY38</f>
        <v>0</v>
      </c>
      <c r="O50" s="109">
        <f>'END Jul 2019'!AZ38</f>
        <v>0</v>
      </c>
      <c r="P50" s="109">
        <f>($E$6*'END Jul 2019'!AT38/100)*4</f>
        <v>238.03200000000001</v>
      </c>
      <c r="Q50" s="109">
        <f t="shared" ref="Q50:Q54" si="30">K50</f>
        <v>1334.5059890909088</v>
      </c>
      <c r="R50" s="109">
        <f>Q50</f>
        <v>1334.5059890909088</v>
      </c>
      <c r="S50" s="110">
        <f t="shared" si="26"/>
        <v>1096.4739890909088</v>
      </c>
      <c r="T50" s="110">
        <f t="shared" si="24"/>
        <v>1096.4739890909088</v>
      </c>
      <c r="U50" s="473">
        <f t="shared" si="25"/>
        <v>1206.1213879999998</v>
      </c>
      <c r="V50" s="473">
        <f t="shared" si="25"/>
        <v>1206.1213879999998</v>
      </c>
      <c r="W50" s="124">
        <f>'END Jul 2019'!BI38</f>
        <v>0</v>
      </c>
      <c r="X50" s="232" t="str">
        <f>'END Jul 2019'!BJ38</f>
        <v>n</v>
      </c>
    </row>
    <row r="51" spans="1:24" ht="14" x14ac:dyDescent="0.3">
      <c r="A51" s="103" t="str">
        <f>'END Jul 2019'!K39</f>
        <v>1st Energy</v>
      </c>
      <c r="B51" s="104" t="str">
        <f>'END Jul 2019'!L39</f>
        <v>1st Saver</v>
      </c>
      <c r="C51" s="105">
        <f>91*'END Jul 2019'!M39/100</f>
        <v>94.64</v>
      </c>
      <c r="D51" s="105">
        <f>IF($G$5&gt;='END Jul 2019'!P39,('END Jul 2019'!P39*'END Jul 2019'!N39/100),(($G$5)*'END Jul 2019'!N39/100))</f>
        <v>203.60569090909092</v>
      </c>
      <c r="E51" s="106">
        <v>0</v>
      </c>
      <c r="F51" s="105">
        <v>0</v>
      </c>
      <c r="G51" s="105">
        <f>IF(($G$5&lt;'END Jul 2019'!P39),(0),($G$5-'END Jul 2019'!P39)*'END Jul 2019'!Q39/100)</f>
        <v>0</v>
      </c>
      <c r="H51" s="105">
        <f>$H$5*'END Jul 2019'!AE39/100</f>
        <v>45.029851363636361</v>
      </c>
      <c r="I51" s="105">
        <f t="shared" si="18"/>
        <v>343.27554227272725</v>
      </c>
      <c r="J51" s="107">
        <f t="shared" si="19"/>
        <v>994.54216909090906</v>
      </c>
      <c r="K51" s="108">
        <f t="shared" si="20"/>
        <v>1373.102169090909</v>
      </c>
      <c r="L51" s="109">
        <f>'END Jul 2019'!AW39</f>
        <v>0</v>
      </c>
      <c r="M51" s="109">
        <f>'END Jul 2019'!AX39</f>
        <v>0</v>
      </c>
      <c r="N51" s="109">
        <f>'END Jul 2019'!AY39</f>
        <v>7</v>
      </c>
      <c r="O51" s="109">
        <f>'END Jul 2019'!AZ39</f>
        <v>0</v>
      </c>
      <c r="P51" s="109">
        <f>($E$6*'END Jul 2019'!AT39/100)*4</f>
        <v>178.524</v>
      </c>
      <c r="Q51" s="109">
        <f t="shared" si="30"/>
        <v>1373.102169090909</v>
      </c>
      <c r="R51" s="109">
        <f>Q51-(K51*N51/100)</f>
        <v>1276.9850172545453</v>
      </c>
      <c r="S51" s="110">
        <f t="shared" si="26"/>
        <v>1194.5781690909089</v>
      </c>
      <c r="T51" s="110">
        <f t="shared" si="24"/>
        <v>1098.4610172545454</v>
      </c>
      <c r="U51" s="473">
        <f t="shared" si="25"/>
        <v>1314.0359859999999</v>
      </c>
      <c r="V51" s="473">
        <f t="shared" si="25"/>
        <v>1208.30711898</v>
      </c>
      <c r="W51" s="124">
        <f>'END Jul 2019'!BI39</f>
        <v>0</v>
      </c>
      <c r="X51" s="232" t="str">
        <f>'END Jul 2019'!BJ39</f>
        <v>n</v>
      </c>
    </row>
    <row r="52" spans="1:24" ht="14" x14ac:dyDescent="0.3">
      <c r="A52" s="103" t="str">
        <f>'END Jul 2019'!K40</f>
        <v>Amaysim</v>
      </c>
      <c r="B52" s="104" t="str">
        <f>'END Jul 2019'!L40</f>
        <v>Solar as you go</v>
      </c>
      <c r="C52" s="105">
        <f>91*'END Jul 2019'!M40/100</f>
        <v>61.118909090909085</v>
      </c>
      <c r="D52" s="105">
        <f>$G$5*'END Jul 2019'!N40/100</f>
        <v>229.96806954545454</v>
      </c>
      <c r="E52" s="106">
        <v>0</v>
      </c>
      <c r="F52" s="105">
        <v>0</v>
      </c>
      <c r="G52" s="105">
        <v>0</v>
      </c>
      <c r="H52" s="105">
        <f>$H$5*'END Jul 2019'!AE40/100</f>
        <v>61.700338636363632</v>
      </c>
      <c r="I52" s="105">
        <f t="shared" si="18"/>
        <v>352.78731727272725</v>
      </c>
      <c r="J52" s="107">
        <f t="shared" si="19"/>
        <v>1166.6736327272727</v>
      </c>
      <c r="K52" s="108">
        <f t="shared" si="20"/>
        <v>1411.149269090909</v>
      </c>
      <c r="L52" s="109">
        <f>'END Jul 2019'!AW40</f>
        <v>0</v>
      </c>
      <c r="M52" s="109">
        <f>'END Jul 2019'!AX40</f>
        <v>0</v>
      </c>
      <c r="N52" s="109">
        <f>'END Jul 2019'!AY40</f>
        <v>0</v>
      </c>
      <c r="O52" s="109">
        <f>'END Jul 2019'!AZ40</f>
        <v>0</v>
      </c>
      <c r="P52" s="109">
        <f>($E$6*'END Jul 2019'!AT40/100)*4</f>
        <v>446.31</v>
      </c>
      <c r="Q52" s="109">
        <f t="shared" si="30"/>
        <v>1411.149269090909</v>
      </c>
      <c r="R52" s="109">
        <f>Q52</f>
        <v>1411.149269090909</v>
      </c>
      <c r="S52" s="110">
        <f t="shared" si="26"/>
        <v>964.83926909090906</v>
      </c>
      <c r="T52" s="110">
        <f t="shared" si="24"/>
        <v>964.83926909090906</v>
      </c>
      <c r="U52" s="473">
        <f t="shared" ref="U52:V54" si="31">S52*1.1</f>
        <v>1061.3231960000001</v>
      </c>
      <c r="V52" s="473">
        <f t="shared" si="31"/>
        <v>1061.3231960000001</v>
      </c>
      <c r="W52" s="124">
        <f>'END Jul 2019'!BI40</f>
        <v>0</v>
      </c>
      <c r="X52" s="232" t="str">
        <f>'END Jul 2019'!BJ40</f>
        <v>n</v>
      </c>
    </row>
    <row r="53" spans="1:24" ht="14" x14ac:dyDescent="0.3">
      <c r="A53" s="103" t="str">
        <f>'END Jul 2019'!K41</f>
        <v>DC Power Co</v>
      </c>
      <c r="B53" s="104" t="str">
        <f>'END Jul 2019'!L41</f>
        <v>Market offer</v>
      </c>
      <c r="C53" s="105">
        <f>(91*'END Jul 2019'!M41/100)+('END Jul 2019'!BM41/4)</f>
        <v>99.590181818181819</v>
      </c>
      <c r="D53" s="105">
        <f>$G$5*'END Jul 2019'!N41/100</f>
        <v>224.49806590909091</v>
      </c>
      <c r="E53" s="106">
        <v>0</v>
      </c>
      <c r="F53" s="105">
        <v>0</v>
      </c>
      <c r="G53" s="105">
        <v>0</v>
      </c>
      <c r="H53" s="105">
        <f>$H$5*'END Jul 2019'!AE41/100</f>
        <v>70.751892272727261</v>
      </c>
      <c r="I53" s="105">
        <f t="shared" si="18"/>
        <v>394.84014000000002</v>
      </c>
      <c r="J53" s="107">
        <f t="shared" si="19"/>
        <v>1180.9998327272729</v>
      </c>
      <c r="K53" s="108">
        <f t="shared" si="20"/>
        <v>1579.3605600000001</v>
      </c>
      <c r="L53" s="109">
        <f>'END Jul 2019'!AW41</f>
        <v>0</v>
      </c>
      <c r="M53" s="109">
        <f>'END Jul 2019'!AX41</f>
        <v>0</v>
      </c>
      <c r="N53" s="109">
        <f>'END Jul 2019'!AY41</f>
        <v>0</v>
      </c>
      <c r="O53" s="109">
        <f>'END Jul 2019'!AZ41</f>
        <v>0</v>
      </c>
      <c r="P53" s="109">
        <f>($E$6*'END Jul 2019'!AT41/100)*4</f>
        <v>446.31</v>
      </c>
      <c r="Q53" s="109">
        <f t="shared" si="30"/>
        <v>1579.3605600000001</v>
      </c>
      <c r="R53" s="109">
        <f t="shared" ref="R53:R54" si="32">Q53</f>
        <v>1579.3605600000001</v>
      </c>
      <c r="S53" s="110">
        <f t="shared" si="26"/>
        <v>1133.0505600000001</v>
      </c>
      <c r="T53" s="110">
        <f t="shared" si="24"/>
        <v>1133.0505600000001</v>
      </c>
      <c r="U53" s="473">
        <f t="shared" si="31"/>
        <v>1246.3556160000003</v>
      </c>
      <c r="V53" s="473">
        <f t="shared" si="31"/>
        <v>1246.3556160000003</v>
      </c>
      <c r="W53" s="124">
        <f>'END Jul 2019'!BI41</f>
        <v>0</v>
      </c>
      <c r="X53" s="232" t="str">
        <f>'END Jul 2019'!BJ41</f>
        <v>n</v>
      </c>
    </row>
    <row r="54" spans="1:24" ht="14.5" thickBot="1" x14ac:dyDescent="0.35">
      <c r="A54" s="113" t="str">
        <f>'END Jul 2019'!K42</f>
        <v>ReAmped Energy</v>
      </c>
      <c r="B54" s="114" t="str">
        <f>'END Jul 2019'!L42</f>
        <v>Market offer</v>
      </c>
      <c r="C54" s="115">
        <f>91*'END Jul 2019'!M42/100</f>
        <v>71.434999999999988</v>
      </c>
      <c r="D54" s="115">
        <f>$G$5*'END Jul 2019'!N42/100</f>
        <v>172.15316999999999</v>
      </c>
      <c r="E54" s="116">
        <v>0</v>
      </c>
      <c r="F54" s="115">
        <v>0</v>
      </c>
      <c r="G54" s="115">
        <v>0</v>
      </c>
      <c r="H54" s="115">
        <f>$H$5*'END Jul 2019'!AE42/100</f>
        <v>35.636422499999995</v>
      </c>
      <c r="I54" s="115">
        <f t="shared" si="18"/>
        <v>279.22459249999997</v>
      </c>
      <c r="J54" s="117">
        <f t="shared" si="19"/>
        <v>831.15836999999988</v>
      </c>
      <c r="K54" s="118">
        <f t="shared" si="20"/>
        <v>1116.8983699999999</v>
      </c>
      <c r="L54" s="119">
        <f>'END Jul 2019'!AW42</f>
        <v>0</v>
      </c>
      <c r="M54" s="119">
        <f>'END Jul 2019'!AX42</f>
        <v>0</v>
      </c>
      <c r="N54" s="119">
        <f>'END Jul 2019'!AY42</f>
        <v>0</v>
      </c>
      <c r="O54" s="119">
        <f>'END Jul 2019'!AZ42</f>
        <v>0</v>
      </c>
      <c r="P54" s="119">
        <f>($E$6*'END Jul 2019'!AT42/100)*4</f>
        <v>238.03200000000001</v>
      </c>
      <c r="Q54" s="109">
        <f t="shared" si="30"/>
        <v>1116.8983699999999</v>
      </c>
      <c r="R54" s="109">
        <f t="shared" si="32"/>
        <v>1116.8983699999999</v>
      </c>
      <c r="S54" s="120">
        <f t="shared" si="26"/>
        <v>878.86636999999985</v>
      </c>
      <c r="T54" s="120">
        <f t="shared" si="24"/>
        <v>878.86636999999985</v>
      </c>
      <c r="U54" s="474">
        <f t="shared" si="31"/>
        <v>966.75300699999991</v>
      </c>
      <c r="V54" s="474">
        <f t="shared" si="31"/>
        <v>966.75300699999991</v>
      </c>
      <c r="W54" s="126">
        <f>'END Jul 2019'!BI42</f>
        <v>0</v>
      </c>
      <c r="X54" s="233" t="str">
        <f>'END Jul 2019'!BJ42</f>
        <v>n</v>
      </c>
    </row>
    <row r="55" spans="1:24" s="243" customFormat="1" x14ac:dyDescent="0.3"/>
    <row r="56" spans="1:24" ht="14" thickBot="1" x14ac:dyDescent="0.35"/>
    <row r="57" spans="1:24" ht="14" x14ac:dyDescent="0.3">
      <c r="A57" s="100" t="s">
        <v>534</v>
      </c>
      <c r="B57" s="101"/>
      <c r="C57" s="101"/>
      <c r="D57" s="101"/>
      <c r="E57" s="101"/>
      <c r="F57" s="101"/>
      <c r="G57" s="101"/>
      <c r="H57" s="101"/>
      <c r="I57" s="101"/>
      <c r="J57" s="101"/>
      <c r="K57" s="101"/>
      <c r="L57" s="101"/>
      <c r="M57" s="101"/>
      <c r="N57" s="101"/>
      <c r="O57" s="101"/>
      <c r="P57" s="101"/>
      <c r="Q57" s="101"/>
      <c r="R57" s="101"/>
      <c r="S57" s="101"/>
      <c r="T57" s="101"/>
      <c r="U57" s="101"/>
      <c r="V57" s="101"/>
      <c r="W57" s="101"/>
      <c r="X57" s="102"/>
    </row>
    <row r="58" spans="1:24" ht="70" x14ac:dyDescent="0.3">
      <c r="A58" s="463" t="s">
        <v>408</v>
      </c>
      <c r="B58" s="464" t="s">
        <v>409</v>
      </c>
      <c r="C58" s="465" t="s">
        <v>410</v>
      </c>
      <c r="D58" s="465" t="s">
        <v>555</v>
      </c>
      <c r="E58" s="465" t="s">
        <v>446</v>
      </c>
      <c r="F58" s="467" t="s">
        <v>354</v>
      </c>
      <c r="G58" s="467" t="s">
        <v>556</v>
      </c>
      <c r="H58" s="467" t="s">
        <v>352</v>
      </c>
      <c r="I58" s="465" t="s">
        <v>222</v>
      </c>
      <c r="J58" s="467" t="s">
        <v>406</v>
      </c>
      <c r="K58" s="468" t="s">
        <v>449</v>
      </c>
      <c r="L58" s="469" t="s">
        <v>398</v>
      </c>
      <c r="M58" s="469" t="s">
        <v>533</v>
      </c>
      <c r="N58" s="469" t="s">
        <v>399</v>
      </c>
      <c r="O58" s="469" t="s">
        <v>552</v>
      </c>
      <c r="P58" s="470" t="s">
        <v>490</v>
      </c>
      <c r="Q58" s="471" t="s">
        <v>102</v>
      </c>
      <c r="R58" s="471" t="s">
        <v>103</v>
      </c>
      <c r="S58" s="471" t="s">
        <v>104</v>
      </c>
      <c r="T58" s="471" t="s">
        <v>105</v>
      </c>
      <c r="U58" s="470" t="s">
        <v>331</v>
      </c>
      <c r="V58" s="470" t="s">
        <v>332</v>
      </c>
      <c r="W58" s="469" t="s">
        <v>400</v>
      </c>
      <c r="X58" s="472" t="s">
        <v>558</v>
      </c>
    </row>
    <row r="59" spans="1:24" ht="14" x14ac:dyDescent="0.3">
      <c r="A59" s="103" t="str">
        <f>'END Jul 2019'!K43</f>
        <v>Energy Locals</v>
      </c>
      <c r="B59" s="104" t="str">
        <f>'END Jul 2019'!L43</f>
        <v>Solar Member Promise</v>
      </c>
      <c r="C59" s="105">
        <f>(91*'END Jul 2019'!M43/100)+('END Jul 2019'!BM43/4)</f>
        <v>125.92272727272726</v>
      </c>
      <c r="D59" s="105">
        <f>$G$6*'END Jul 2019'!N43/100</f>
        <v>61.863136363636357</v>
      </c>
      <c r="E59" s="105">
        <v>0</v>
      </c>
      <c r="F59" s="105">
        <v>0</v>
      </c>
      <c r="G59" s="105">
        <f>$I$6*'END Jul 2019'!AH43/100</f>
        <v>130.2381818181818</v>
      </c>
      <c r="H59" s="105">
        <f>$H$6*'END Jul 2019'!W43/100</f>
        <v>76.514931818181807</v>
      </c>
      <c r="I59" s="105">
        <f t="shared" ref="I59:I78" si="33">SUM(C59:H59)</f>
        <v>394.53897727272727</v>
      </c>
      <c r="J59" s="107">
        <f t="shared" ref="J59:J78" si="34">(I59-C59)*4</f>
        <v>1074.4650000000001</v>
      </c>
      <c r="K59" s="108">
        <f t="shared" ref="K59:K78" si="35">I59*4</f>
        <v>1578.1559090909091</v>
      </c>
      <c r="L59" s="109">
        <f>'END Jul 2019'!AW43</f>
        <v>0</v>
      </c>
      <c r="M59" s="109">
        <f>'END Jul 2019'!AX43</f>
        <v>0</v>
      </c>
      <c r="N59" s="109">
        <f>'END Jul 2019'!AY43</f>
        <v>0</v>
      </c>
      <c r="O59" s="109">
        <f>'END Jul 2019'!AZ43</f>
        <v>0</v>
      </c>
      <c r="P59" s="109">
        <f>($E$6*'END Jul 2019'!AT43/100)*4</f>
        <v>476.06400000000002</v>
      </c>
      <c r="Q59" s="109">
        <f>K59</f>
        <v>1578.1559090909091</v>
      </c>
      <c r="R59" s="109">
        <f>Q59</f>
        <v>1578.1559090909091</v>
      </c>
      <c r="S59" s="110">
        <f>Q59-P59</f>
        <v>1102.091909090909</v>
      </c>
      <c r="T59" s="110">
        <f>R59-P59</f>
        <v>1102.091909090909</v>
      </c>
      <c r="U59" s="473">
        <f>S59*1.1</f>
        <v>1212.3010999999999</v>
      </c>
      <c r="V59" s="473">
        <f>T59*1.1</f>
        <v>1212.3010999999999</v>
      </c>
      <c r="W59" s="124">
        <f>'END Jul 2019'!BI43</f>
        <v>0</v>
      </c>
      <c r="X59" s="232" t="str">
        <f>'END Jul 2019'!BJ43</f>
        <v>n</v>
      </c>
    </row>
    <row r="60" spans="1:24" ht="14" x14ac:dyDescent="0.3">
      <c r="A60" s="103" t="str">
        <f>'END Jul 2019'!K44</f>
        <v>AGL</v>
      </c>
      <c r="B60" s="104" t="str">
        <f>'END Jul 2019'!L44</f>
        <v>Solar Savers</v>
      </c>
      <c r="C60" s="105">
        <f>91*'END Jul 2019'!M44/100</f>
        <v>79.17</v>
      </c>
      <c r="D60" s="105">
        <f>$G$6*'END Jul 2019'!N44/100</f>
        <v>80.791085454545453</v>
      </c>
      <c r="E60" s="105">
        <v>0</v>
      </c>
      <c r="F60" s="105">
        <v>0</v>
      </c>
      <c r="G60" s="105">
        <f>$I$6*'END Jul 2019'!AH44/100</f>
        <v>170.123625</v>
      </c>
      <c r="H60" s="105">
        <f>$H$6*'END Jul 2019'!W44/100</f>
        <v>51.053367272727264</v>
      </c>
      <c r="I60" s="105">
        <f t="shared" si="33"/>
        <v>381.13807772727273</v>
      </c>
      <c r="J60" s="107">
        <f t="shared" si="34"/>
        <v>1207.8723109090909</v>
      </c>
      <c r="K60" s="108">
        <f t="shared" si="35"/>
        <v>1524.5523109090909</v>
      </c>
      <c r="L60" s="109">
        <f>'END Jul 2019'!AW44</f>
        <v>0</v>
      </c>
      <c r="M60" s="109">
        <f>'END Jul 2019'!AX44</f>
        <v>0</v>
      </c>
      <c r="N60" s="109">
        <f>'END Jul 2019'!AY44</f>
        <v>0</v>
      </c>
      <c r="O60" s="109">
        <f>'END Jul 2019'!AZ44</f>
        <v>0</v>
      </c>
      <c r="P60" s="109">
        <f>($E$6*'END Jul 2019'!AT44/100)*4</f>
        <v>446.31</v>
      </c>
      <c r="Q60" s="109">
        <f t="shared" ref="Q60:Q66" si="36">K60</f>
        <v>1524.5523109090909</v>
      </c>
      <c r="R60" s="109">
        <f t="shared" ref="R60:R63" si="37">Q60</f>
        <v>1524.5523109090909</v>
      </c>
      <c r="S60" s="110">
        <f t="shared" ref="S60" si="38">Q60-P60</f>
        <v>1078.242310909091</v>
      </c>
      <c r="T60" s="110">
        <f t="shared" ref="T60:T79" si="39">R60-P60</f>
        <v>1078.242310909091</v>
      </c>
      <c r="U60" s="473">
        <f t="shared" ref="U60:V75" si="40">S60*1.1</f>
        <v>1186.0665420000003</v>
      </c>
      <c r="V60" s="473">
        <f t="shared" si="40"/>
        <v>1186.0665420000003</v>
      </c>
      <c r="W60" s="124">
        <f>'END Jul 2019'!BI44</f>
        <v>0</v>
      </c>
      <c r="X60" s="232" t="str">
        <f>'END Jul 2019'!BJ44</f>
        <v>n</v>
      </c>
    </row>
    <row r="61" spans="1:24" ht="14" x14ac:dyDescent="0.3">
      <c r="A61" s="103" t="str">
        <f>'END Jul 2019'!K45</f>
        <v>Alinta Energy</v>
      </c>
      <c r="B61" s="104" t="str">
        <f>'END Jul 2019'!L45</f>
        <v>No fuss</v>
      </c>
      <c r="C61" s="105">
        <f>91*'END Jul 2019'!M45/100</f>
        <v>87.36</v>
      </c>
      <c r="D61" s="105">
        <f>$G$6*'END Jul 2019'!N45/100</f>
        <v>72.998500909090922</v>
      </c>
      <c r="E61" s="105">
        <v>0</v>
      </c>
      <c r="F61" s="105">
        <v>0</v>
      </c>
      <c r="G61" s="105">
        <f>$I$6*'END Jul 2019'!AH45/100</f>
        <v>82.267118181818162</v>
      </c>
      <c r="H61" s="105">
        <f>$H$6*'END Jul 2019'!W45/100</f>
        <v>92.859823636363615</v>
      </c>
      <c r="I61" s="105">
        <f t="shared" si="33"/>
        <v>335.4854427272727</v>
      </c>
      <c r="J61" s="107">
        <f t="shared" si="34"/>
        <v>992.50177090909074</v>
      </c>
      <c r="K61" s="108">
        <f t="shared" si="35"/>
        <v>1341.9417709090908</v>
      </c>
      <c r="L61" s="109">
        <f>'END Jul 2019'!AW45</f>
        <v>0</v>
      </c>
      <c r="M61" s="109">
        <f>'END Jul 2019'!AX45</f>
        <v>0</v>
      </c>
      <c r="N61" s="109">
        <f>'END Jul 2019'!AY45</f>
        <v>0</v>
      </c>
      <c r="O61" s="109">
        <f>'END Jul 2019'!AZ45</f>
        <v>0</v>
      </c>
      <c r="P61" s="109">
        <f>($E$6*'END Jul 2019'!AT45/100)*4</f>
        <v>223.155</v>
      </c>
      <c r="Q61" s="109">
        <f t="shared" si="36"/>
        <v>1341.9417709090908</v>
      </c>
      <c r="R61" s="109">
        <f t="shared" si="37"/>
        <v>1341.9417709090908</v>
      </c>
      <c r="S61" s="110">
        <f>Q61-P61</f>
        <v>1118.7867709090908</v>
      </c>
      <c r="T61" s="110">
        <f t="shared" si="39"/>
        <v>1118.7867709090908</v>
      </c>
      <c r="U61" s="473">
        <f t="shared" si="40"/>
        <v>1230.665448</v>
      </c>
      <c r="V61" s="473">
        <f t="shared" si="40"/>
        <v>1230.665448</v>
      </c>
      <c r="W61" s="124">
        <f>'END Jul 2019'!BI45</f>
        <v>0</v>
      </c>
      <c r="X61" s="232" t="str">
        <f>'END Jul 2019'!BJ45</f>
        <v>n</v>
      </c>
    </row>
    <row r="62" spans="1:24" ht="14" x14ac:dyDescent="0.3">
      <c r="A62" s="103" t="str">
        <f>'END Jul 2019'!K46</f>
        <v>Click Energy</v>
      </c>
      <c r="B62" s="104" t="str">
        <f>'END Jul 2019'!L46</f>
        <v>Banksia Solar</v>
      </c>
      <c r="C62" s="105">
        <f>91*'END Jul 2019'!M46/100</f>
        <v>76.44</v>
      </c>
      <c r="D62" s="105">
        <f>$G$6*'END Jul 2019'!N46/100</f>
        <v>68.76576</v>
      </c>
      <c r="E62" s="105">
        <v>0</v>
      </c>
      <c r="F62" s="105">
        <v>0</v>
      </c>
      <c r="G62" s="105">
        <f>$I$6*'END Jul 2019'!AH46/100</f>
        <v>145.05277499999997</v>
      </c>
      <c r="H62" s="105">
        <f>$H$6*'END Jul 2019'!W46/100</f>
        <v>84.882734999999997</v>
      </c>
      <c r="I62" s="105">
        <f t="shared" si="33"/>
        <v>375.14126999999996</v>
      </c>
      <c r="J62" s="107">
        <f t="shared" si="34"/>
        <v>1194.8050799999999</v>
      </c>
      <c r="K62" s="108">
        <f t="shared" si="35"/>
        <v>1500.5650799999999</v>
      </c>
      <c r="L62" s="109">
        <f>'END Jul 2019'!AW46</f>
        <v>0</v>
      </c>
      <c r="M62" s="109">
        <f>'END Jul 2019'!AX46</f>
        <v>0</v>
      </c>
      <c r="N62" s="109">
        <f>'END Jul 2019'!AY46</f>
        <v>0</v>
      </c>
      <c r="O62" s="109">
        <f>'END Jul 2019'!AZ46</f>
        <v>0</v>
      </c>
      <c r="P62" s="109">
        <f>($E$6*'END Jul 2019'!AT46/100)*4</f>
        <v>416.55599999999998</v>
      </c>
      <c r="Q62" s="109">
        <f t="shared" si="36"/>
        <v>1500.5650799999999</v>
      </c>
      <c r="R62" s="109">
        <f t="shared" si="37"/>
        <v>1500.5650799999999</v>
      </c>
      <c r="S62" s="110">
        <f t="shared" ref="S62:S79" si="41">Q62-P62</f>
        <v>1084.0090799999998</v>
      </c>
      <c r="T62" s="110">
        <f t="shared" si="39"/>
        <v>1084.0090799999998</v>
      </c>
      <c r="U62" s="473">
        <f t="shared" si="40"/>
        <v>1192.4099879999999</v>
      </c>
      <c r="V62" s="473">
        <f t="shared" si="40"/>
        <v>1192.4099879999999</v>
      </c>
      <c r="W62" s="124">
        <f>'END Jul 2019'!BI46</f>
        <v>0</v>
      </c>
      <c r="X62" s="232" t="str">
        <f>'END Jul 2019'!BJ46</f>
        <v>n</v>
      </c>
    </row>
    <row r="63" spans="1:24" ht="14" x14ac:dyDescent="0.3">
      <c r="A63" s="103" t="str">
        <f>'END Jul 2019'!K47</f>
        <v>Commander</v>
      </c>
      <c r="B63" s="104" t="str">
        <f>'END Jul 2019'!L47</f>
        <v>Market offer</v>
      </c>
      <c r="C63" s="105">
        <f>91*'END Jul 2019'!M47/100</f>
        <v>108.95181818181817</v>
      </c>
      <c r="D63" s="105">
        <f>$G$6*'END Jul 2019'!N47/100</f>
        <v>86.28279545454545</v>
      </c>
      <c r="E63" s="105">
        <v>0</v>
      </c>
      <c r="F63" s="105">
        <v>0</v>
      </c>
      <c r="G63" s="105">
        <f>$I$6*'END Jul 2019'!AH47/100</f>
        <v>152.65000227272725</v>
      </c>
      <c r="H63" s="105">
        <f>$H$6*'END Jul 2019'!W47/100</f>
        <v>75.179990454545447</v>
      </c>
      <c r="I63" s="105">
        <f t="shared" si="33"/>
        <v>423.06460636363636</v>
      </c>
      <c r="J63" s="107">
        <f t="shared" si="34"/>
        <v>1256.4511527272728</v>
      </c>
      <c r="K63" s="108">
        <f t="shared" si="35"/>
        <v>1692.2584254545454</v>
      </c>
      <c r="L63" s="109">
        <f>'END Jul 2019'!AW47</f>
        <v>0</v>
      </c>
      <c r="M63" s="109">
        <f>'END Jul 2019'!AX47</f>
        <v>0</v>
      </c>
      <c r="N63" s="109">
        <f>'END Jul 2019'!AY47</f>
        <v>0</v>
      </c>
      <c r="O63" s="109">
        <f>'END Jul 2019'!AZ47</f>
        <v>0</v>
      </c>
      <c r="P63" s="109">
        <f>($E$6*'END Jul 2019'!AT47/100)*4</f>
        <v>345.14639999999997</v>
      </c>
      <c r="Q63" s="109">
        <f t="shared" si="36"/>
        <v>1692.2584254545454</v>
      </c>
      <c r="R63" s="109">
        <f t="shared" si="37"/>
        <v>1692.2584254545454</v>
      </c>
      <c r="S63" s="110">
        <f t="shared" si="41"/>
        <v>1347.1120254545453</v>
      </c>
      <c r="T63" s="110">
        <f t="shared" si="39"/>
        <v>1347.1120254545453</v>
      </c>
      <c r="U63" s="473">
        <f t="shared" si="40"/>
        <v>1481.823228</v>
      </c>
      <c r="V63" s="473">
        <f t="shared" si="40"/>
        <v>1481.823228</v>
      </c>
      <c r="W63" s="124">
        <f>'END Jul 2019'!BI47</f>
        <v>0</v>
      </c>
      <c r="X63" s="232" t="str">
        <f>'END Jul 2019'!BJ47</f>
        <v>n</v>
      </c>
    </row>
    <row r="64" spans="1:24" ht="14" x14ac:dyDescent="0.3">
      <c r="A64" s="103" t="str">
        <f>'END Jul 2019'!K48</f>
        <v>CovaU</v>
      </c>
      <c r="B64" s="104" t="str">
        <f>'END Jul 2019'!L48</f>
        <v>Freedom Solar</v>
      </c>
      <c r="C64" s="105">
        <f>91*'END Jul 2019'!M48/100</f>
        <v>113.74999999999999</v>
      </c>
      <c r="D64" s="105">
        <f>$G$6*'END Jul 2019'!N48/100</f>
        <v>92.838117272727288</v>
      </c>
      <c r="E64" s="105">
        <v>0</v>
      </c>
      <c r="F64" s="105">
        <v>0</v>
      </c>
      <c r="G64" s="105">
        <f>$I$6*'END Jul 2019'!AH48/100</f>
        <v>186.94605681818177</v>
      </c>
      <c r="H64" s="105">
        <f>$H$6*'END Jul 2019'!W48/100</f>
        <v>94.780836818181797</v>
      </c>
      <c r="I64" s="105">
        <f t="shared" si="33"/>
        <v>488.31501090909086</v>
      </c>
      <c r="J64" s="107">
        <f t="shared" si="34"/>
        <v>1498.2600436363634</v>
      </c>
      <c r="K64" s="108">
        <f t="shared" si="35"/>
        <v>1953.2600436363634</v>
      </c>
      <c r="L64" s="109">
        <f>'END Jul 2019'!AW48</f>
        <v>0</v>
      </c>
      <c r="M64" s="109">
        <f>'END Jul 2019'!AX48</f>
        <v>0</v>
      </c>
      <c r="N64" s="109">
        <f>'END Jul 2019'!AY48</f>
        <v>20</v>
      </c>
      <c r="O64" s="109">
        <f>'END Jul 2019'!AZ48</f>
        <v>0</v>
      </c>
      <c r="P64" s="109">
        <f>($E$6*'END Jul 2019'!AT48/100)*4</f>
        <v>252.90900000000002</v>
      </c>
      <c r="Q64" s="109">
        <f t="shared" si="36"/>
        <v>1953.2600436363634</v>
      </c>
      <c r="R64" s="109">
        <f>Q64-(K64*N64/100)</f>
        <v>1562.6080349090907</v>
      </c>
      <c r="S64" s="110">
        <f t="shared" si="41"/>
        <v>1700.3510436363633</v>
      </c>
      <c r="T64" s="110">
        <f t="shared" si="39"/>
        <v>1309.6990349090906</v>
      </c>
      <c r="U64" s="473">
        <f t="shared" si="40"/>
        <v>1870.3861479999998</v>
      </c>
      <c r="V64" s="473">
        <f t="shared" si="40"/>
        <v>1440.6689383999999</v>
      </c>
      <c r="W64" s="124">
        <f>'END Jul 2019'!BI48</f>
        <v>0</v>
      </c>
      <c r="X64" s="232" t="str">
        <f>'END Jul 2019'!BJ48</f>
        <v>n</v>
      </c>
    </row>
    <row r="65" spans="1:24" ht="14" x14ac:dyDescent="0.3">
      <c r="A65" s="103" t="str">
        <f>'END Jul 2019'!K49</f>
        <v>Diamond Energy</v>
      </c>
      <c r="B65" s="104" t="str">
        <f>'END Jul 2019'!L49</f>
        <v>Pay on time discount</v>
      </c>
      <c r="C65" s="105">
        <f>91*'END Jul 2019'!M49/100</f>
        <v>95.504500000000007</v>
      </c>
      <c r="D65" s="105">
        <f>IF($G$6&gt;='END Jul 2019'!P49,('END Jul 2019'!P49*'END Jul 2019'!N49/100),(($G$6)*'END Jul 2019'!N49/100))</f>
        <v>83.330730000000003</v>
      </c>
      <c r="E65" s="105">
        <v>0</v>
      </c>
      <c r="F65" s="105">
        <f>IF(($G$6&lt;'END Jul 2019'!P49),(0),($G$6-'END Jul 2019'!P49)*'END Jul 2019'!Q49/100)</f>
        <v>0</v>
      </c>
      <c r="G65" s="105">
        <f>$I$6*'END Jul 2019'!AH49/100</f>
        <v>166.9599225</v>
      </c>
      <c r="H65" s="105">
        <f>$H$6*'END Jul 2019'!W49/100</f>
        <v>64.10974499999999</v>
      </c>
      <c r="I65" s="105">
        <f t="shared" si="33"/>
        <v>409.9048975</v>
      </c>
      <c r="J65" s="107">
        <f t="shared" si="34"/>
        <v>1257.60159</v>
      </c>
      <c r="K65" s="108">
        <f t="shared" si="35"/>
        <v>1639.61959</v>
      </c>
      <c r="L65" s="109">
        <f>'END Jul 2019'!AW49</f>
        <v>0</v>
      </c>
      <c r="M65" s="109">
        <f>'END Jul 2019'!AX49</f>
        <v>0</v>
      </c>
      <c r="N65" s="109">
        <f>'END Jul 2019'!AY49</f>
        <v>7</v>
      </c>
      <c r="O65" s="109">
        <f>'END Jul 2019'!AZ49</f>
        <v>0</v>
      </c>
      <c r="P65" s="109">
        <f>($E$6*'END Jul 2019'!AT49/100)*4</f>
        <v>357.048</v>
      </c>
      <c r="Q65" s="109">
        <f t="shared" si="36"/>
        <v>1639.61959</v>
      </c>
      <c r="R65" s="109">
        <f>Q65-(K65*N65/100)</f>
        <v>1524.8462187</v>
      </c>
      <c r="S65" s="110">
        <f t="shared" si="41"/>
        <v>1282.57159</v>
      </c>
      <c r="T65" s="110">
        <f t="shared" si="39"/>
        <v>1167.7982187</v>
      </c>
      <c r="U65" s="473">
        <f t="shared" si="40"/>
        <v>1410.8287490000002</v>
      </c>
      <c r="V65" s="473">
        <f t="shared" si="40"/>
        <v>1284.5780405700002</v>
      </c>
      <c r="W65" s="124">
        <f>'END Jul 2019'!BI49</f>
        <v>0</v>
      </c>
      <c r="X65" s="232" t="str">
        <f>'END Jul 2019'!BJ49</f>
        <v>n</v>
      </c>
    </row>
    <row r="66" spans="1:24" ht="14" x14ac:dyDescent="0.3">
      <c r="A66" s="103" t="str">
        <f>'END Jul 2019'!K50</f>
        <v>Dodo Power &amp; Gas</v>
      </c>
      <c r="B66" s="104" t="str">
        <f>'END Jul 2019'!L50</f>
        <v>Market offer</v>
      </c>
      <c r="C66" s="105">
        <f>91*'END Jul 2019'!M50/100</f>
        <v>108.95181818181817</v>
      </c>
      <c r="D66" s="105">
        <f>$G$6*'END Jul 2019'!N50/100</f>
        <v>86.28279545454545</v>
      </c>
      <c r="E66" s="105">
        <v>0</v>
      </c>
      <c r="F66" s="105">
        <v>0</v>
      </c>
      <c r="G66" s="105">
        <f>$I$6*'END Jul 2019'!AH50/100</f>
        <v>152.65000227272725</v>
      </c>
      <c r="H66" s="105">
        <f>$H$6*'END Jul 2019'!W50/100</f>
        <v>75.179990454545447</v>
      </c>
      <c r="I66" s="105">
        <f t="shared" si="33"/>
        <v>423.06460636363636</v>
      </c>
      <c r="J66" s="107">
        <f t="shared" si="34"/>
        <v>1256.4511527272728</v>
      </c>
      <c r="K66" s="108">
        <f t="shared" si="35"/>
        <v>1692.2584254545454</v>
      </c>
      <c r="L66" s="109">
        <f>'END Jul 2019'!AW50</f>
        <v>0</v>
      </c>
      <c r="M66" s="109">
        <f>'END Jul 2019'!AX50</f>
        <v>0</v>
      </c>
      <c r="N66" s="109">
        <f>'END Jul 2019'!AY50</f>
        <v>0</v>
      </c>
      <c r="O66" s="109">
        <f>'END Jul 2019'!AZ50</f>
        <v>0</v>
      </c>
      <c r="P66" s="109">
        <f>($E$6*'END Jul 2019'!AT50/100)*4</f>
        <v>345.14639999999997</v>
      </c>
      <c r="Q66" s="109">
        <f t="shared" si="36"/>
        <v>1692.2584254545454</v>
      </c>
      <c r="R66" s="109">
        <f t="shared" ref="R66" si="42">Q66</f>
        <v>1692.2584254545454</v>
      </c>
      <c r="S66" s="110">
        <f t="shared" si="41"/>
        <v>1347.1120254545453</v>
      </c>
      <c r="T66" s="110">
        <f t="shared" si="39"/>
        <v>1347.1120254545453</v>
      </c>
      <c r="U66" s="473">
        <f t="shared" si="40"/>
        <v>1481.823228</v>
      </c>
      <c r="V66" s="473">
        <f t="shared" si="40"/>
        <v>1481.823228</v>
      </c>
      <c r="W66" s="124">
        <f>'END Jul 2019'!BI50</f>
        <v>0</v>
      </c>
      <c r="X66" s="232" t="str">
        <f>'END Jul 2019'!BJ50</f>
        <v>n</v>
      </c>
    </row>
    <row r="67" spans="1:24" ht="14" x14ac:dyDescent="0.3">
      <c r="A67" s="103" t="str">
        <f>'END Jul 2019'!K51</f>
        <v>EnergyAustralia</v>
      </c>
      <c r="B67" s="104" t="str">
        <f>'END Jul 2019'!L51</f>
        <v>Total Plan Home</v>
      </c>
      <c r="C67" s="105">
        <f>91*'END Jul 2019'!M51/100</f>
        <v>75.984999999999985</v>
      </c>
      <c r="D67" s="105">
        <f>$G$6*'END Jul 2019'!N51/100</f>
        <v>88.757320909090907</v>
      </c>
      <c r="E67" s="105">
        <v>0</v>
      </c>
      <c r="F67" s="105">
        <v>0</v>
      </c>
      <c r="G67" s="105">
        <f>$I$6*'END Jul 2019'!AH51/100</f>
        <v>155.90595681818181</v>
      </c>
      <c r="H67" s="105">
        <f>$H$6*'END Jul 2019'!W51/100</f>
        <v>56.19777545454545</v>
      </c>
      <c r="I67" s="105">
        <f t="shared" si="33"/>
        <v>376.84605318181809</v>
      </c>
      <c r="J67" s="107">
        <f t="shared" si="34"/>
        <v>1203.4442127272723</v>
      </c>
      <c r="K67" s="108">
        <f t="shared" si="35"/>
        <v>1507.3842127272724</v>
      </c>
      <c r="L67" s="109">
        <f>'END Jul 2019'!AW51</f>
        <v>13</v>
      </c>
      <c r="M67" s="109">
        <f>'END Jul 2019'!AX51</f>
        <v>0</v>
      </c>
      <c r="N67" s="109">
        <f>'END Jul 2019'!AY51</f>
        <v>0</v>
      </c>
      <c r="O67" s="109">
        <f>'END Jul 2019'!AZ51</f>
        <v>0</v>
      </c>
      <c r="P67" s="109">
        <f>($E$6*'END Jul 2019'!AT51/100)*4</f>
        <v>371.92500000000001</v>
      </c>
      <c r="Q67" s="109">
        <f>K67-(K67*L67/100)</f>
        <v>1311.4242650727269</v>
      </c>
      <c r="R67" s="109">
        <f>Q67</f>
        <v>1311.4242650727269</v>
      </c>
      <c r="S67" s="110">
        <f t="shared" si="41"/>
        <v>939.49926507272698</v>
      </c>
      <c r="T67" s="110">
        <f t="shared" si="39"/>
        <v>939.49926507272698</v>
      </c>
      <c r="U67" s="473">
        <f t="shared" si="40"/>
        <v>1033.4491915799997</v>
      </c>
      <c r="V67" s="473">
        <f t="shared" si="40"/>
        <v>1033.4491915799997</v>
      </c>
      <c r="W67" s="124">
        <f>'END Jul 2019'!BI51</f>
        <v>0</v>
      </c>
      <c r="X67" s="232" t="str">
        <f>'END Jul 2019'!BJ51</f>
        <v>n</v>
      </c>
    </row>
    <row r="68" spans="1:24" ht="14" x14ac:dyDescent="0.3">
      <c r="A68" s="103" t="str">
        <f>'END Jul 2019'!K52</f>
        <v>Mojo Power</v>
      </c>
      <c r="B68" s="104" t="str">
        <f>'END Jul 2019'!L52</f>
        <v>Connect</v>
      </c>
      <c r="C68" s="105">
        <f>91*'END Jul 2019'!M52/100</f>
        <v>152.55239999999998</v>
      </c>
      <c r="D68" s="105">
        <f>$G$6*'END Jul 2019'!N52/100</f>
        <v>81.372816</v>
      </c>
      <c r="E68" s="105">
        <v>0</v>
      </c>
      <c r="F68" s="105">
        <v>0</v>
      </c>
      <c r="G68" s="105">
        <f>$I$6*'END Jul 2019'!AH52/100</f>
        <v>152.21587499999998</v>
      </c>
      <c r="H68" s="105">
        <f>$H$6*'END Jul 2019'!W52/100</f>
        <v>59.561176499999995</v>
      </c>
      <c r="I68" s="105">
        <f t="shared" si="33"/>
        <v>445.70226749999995</v>
      </c>
      <c r="J68" s="107">
        <f t="shared" si="34"/>
        <v>1172.5994699999999</v>
      </c>
      <c r="K68" s="108">
        <f t="shared" si="35"/>
        <v>1782.8090699999998</v>
      </c>
      <c r="L68" s="109">
        <f>'END Jul 2019'!AW52</f>
        <v>0</v>
      </c>
      <c r="M68" s="109">
        <f>'END Jul 2019'!AX52</f>
        <v>0</v>
      </c>
      <c r="N68" s="109">
        <f>'END Jul 2019'!AY52</f>
        <v>0</v>
      </c>
      <c r="O68" s="109">
        <f>'END Jul 2019'!AZ52</f>
        <v>0</v>
      </c>
      <c r="P68" s="109">
        <f>($E$6*'END Jul 2019'!AT52/100)*4</f>
        <v>595.08000000000004</v>
      </c>
      <c r="Q68" s="109">
        <f>K68</f>
        <v>1782.8090699999998</v>
      </c>
      <c r="R68" s="109">
        <f>Q68</f>
        <v>1782.8090699999998</v>
      </c>
      <c r="S68" s="110">
        <f t="shared" si="41"/>
        <v>1187.7290699999999</v>
      </c>
      <c r="T68" s="110">
        <f t="shared" si="39"/>
        <v>1187.7290699999999</v>
      </c>
      <c r="U68" s="473">
        <f t="shared" si="40"/>
        <v>1306.5019769999999</v>
      </c>
      <c r="V68" s="473">
        <f t="shared" si="40"/>
        <v>1306.5019769999999</v>
      </c>
      <c r="W68" s="124">
        <f>'END Jul 2019'!BI52</f>
        <v>0</v>
      </c>
      <c r="X68" s="232" t="str">
        <f>'END Jul 2019'!BJ52</f>
        <v>n</v>
      </c>
    </row>
    <row r="69" spans="1:24" ht="14" x14ac:dyDescent="0.3">
      <c r="A69" s="103" t="str">
        <f>'END Jul 2019'!K53</f>
        <v>Momentum Energy</v>
      </c>
      <c r="B69" s="104" t="str">
        <f>'END Jul 2019'!L53</f>
        <v>SmilePower Flexi</v>
      </c>
      <c r="C69" s="105">
        <f>91*'END Jul 2019'!M53/100</f>
        <v>86.71390000000001</v>
      </c>
      <c r="D69" s="105">
        <f>IF($G$6&gt;='END Jul 2019'!P53,('END Jul 2019'!P53*'END Jul 2019'!N53/100),(($G$6)*'END Jul 2019'!N53/100))</f>
        <v>75.169137272727269</v>
      </c>
      <c r="E69" s="105">
        <v>0</v>
      </c>
      <c r="F69" s="105">
        <f>IF(($G$6&lt;'END Jul 2019'!P53),(0),($G$6-'END Jul 2019'!P53)*'END Jul 2019'!Q53/100)</f>
        <v>0</v>
      </c>
      <c r="G69" s="105">
        <f>$I$6*'END Jul 2019'!AH53/100</f>
        <v>149.17698409090906</v>
      </c>
      <c r="H69" s="105">
        <f>$H$6*'END Jul 2019'!W53/100</f>
        <v>47.764853181818182</v>
      </c>
      <c r="I69" s="105">
        <f t="shared" si="33"/>
        <v>358.82487454545452</v>
      </c>
      <c r="J69" s="107">
        <f t="shared" si="34"/>
        <v>1088.443898181818</v>
      </c>
      <c r="K69" s="108">
        <f t="shared" si="35"/>
        <v>1435.2994981818181</v>
      </c>
      <c r="L69" s="109">
        <f>'END Jul 2019'!AW53</f>
        <v>0</v>
      </c>
      <c r="M69" s="109">
        <f>'END Jul 2019'!AX53</f>
        <v>0</v>
      </c>
      <c r="N69" s="109">
        <f>'END Jul 2019'!AY53</f>
        <v>0</v>
      </c>
      <c r="O69" s="109">
        <f>'END Jul 2019'!AZ53</f>
        <v>0</v>
      </c>
      <c r="P69" s="109">
        <f>($E$6*'END Jul 2019'!AT53/100)*4</f>
        <v>208.27799999999999</v>
      </c>
      <c r="Q69" s="109">
        <f t="shared" ref="Q69:Q70" si="43">K69</f>
        <v>1435.2994981818181</v>
      </c>
      <c r="R69" s="109">
        <f t="shared" ref="R69:R70" si="44">Q69</f>
        <v>1435.2994981818181</v>
      </c>
      <c r="S69" s="110">
        <f t="shared" si="41"/>
        <v>1227.0214981818181</v>
      </c>
      <c r="T69" s="110">
        <f t="shared" si="39"/>
        <v>1227.0214981818181</v>
      </c>
      <c r="U69" s="473">
        <f t="shared" si="40"/>
        <v>1349.7236479999999</v>
      </c>
      <c r="V69" s="473">
        <f t="shared" si="40"/>
        <v>1349.7236479999999</v>
      </c>
      <c r="W69" s="124">
        <f>'END Jul 2019'!BI53</f>
        <v>0</v>
      </c>
      <c r="X69" s="232" t="str">
        <f>'END Jul 2019'!BJ53</f>
        <v>n</v>
      </c>
    </row>
    <row r="70" spans="1:24" ht="14" x14ac:dyDescent="0.3">
      <c r="A70" s="103" t="str">
        <f>'END Jul 2019'!K54</f>
        <v>Origin Energy</v>
      </c>
      <c r="B70" s="104" t="str">
        <f>'END Jul 2019'!L54</f>
        <v>Solar Optimiser</v>
      </c>
      <c r="C70" s="105">
        <f>91*'END Jul 2019'!M54/100</f>
        <v>87.062181818181799</v>
      </c>
      <c r="D70" s="105">
        <f>$G$6*'END Jul 2019'!N54/100</f>
        <v>93.836610000000007</v>
      </c>
      <c r="E70" s="105">
        <v>0</v>
      </c>
      <c r="F70" s="105">
        <v>0</v>
      </c>
      <c r="G70" s="105">
        <f>$I$6*'END Jul 2019'!AH54/100</f>
        <v>191.72145681818179</v>
      </c>
      <c r="H70" s="105">
        <f>$H$6*'END Jul 2019'!W54/100</f>
        <v>61.439862272727261</v>
      </c>
      <c r="I70" s="105">
        <f t="shared" si="33"/>
        <v>434.06011090909089</v>
      </c>
      <c r="J70" s="107">
        <f t="shared" si="34"/>
        <v>1387.9917163636364</v>
      </c>
      <c r="K70" s="108">
        <f t="shared" si="35"/>
        <v>1736.2404436363636</v>
      </c>
      <c r="L70" s="109">
        <f>'END Jul 2019'!AW54</f>
        <v>0</v>
      </c>
      <c r="M70" s="109">
        <f>'END Jul 2019'!AX54</f>
        <v>0</v>
      </c>
      <c r="N70" s="109">
        <f>'END Jul 2019'!AY54</f>
        <v>0</v>
      </c>
      <c r="O70" s="109">
        <f>'END Jul 2019'!AZ54</f>
        <v>0</v>
      </c>
      <c r="P70" s="109">
        <f>($E$6*'END Jul 2019'!AT54/100)*4</f>
        <v>624.83400000000006</v>
      </c>
      <c r="Q70" s="109">
        <f t="shared" si="43"/>
        <v>1736.2404436363636</v>
      </c>
      <c r="R70" s="109">
        <f t="shared" si="44"/>
        <v>1736.2404436363636</v>
      </c>
      <c r="S70" s="110">
        <f t="shared" si="41"/>
        <v>1111.4064436363635</v>
      </c>
      <c r="T70" s="110">
        <f t="shared" si="39"/>
        <v>1111.4064436363635</v>
      </c>
      <c r="U70" s="473">
        <f t="shared" si="40"/>
        <v>1222.547088</v>
      </c>
      <c r="V70" s="473">
        <f t="shared" si="40"/>
        <v>1222.547088</v>
      </c>
      <c r="W70" s="124">
        <f>'END Jul 2019'!BI54</f>
        <v>0</v>
      </c>
      <c r="X70" s="232" t="str">
        <f>'END Jul 2019'!BJ54</f>
        <v>n</v>
      </c>
    </row>
    <row r="71" spans="1:24" ht="14" x14ac:dyDescent="0.3">
      <c r="A71" s="103" t="str">
        <f>'END Jul 2019'!K55</f>
        <v>Powerdirect</v>
      </c>
      <c r="B71" s="104" t="str">
        <f>'END Jul 2019'!L55</f>
        <v>Discount Saver</v>
      </c>
      <c r="C71" s="105">
        <f>91*'END Jul 2019'!M55/100</f>
        <v>79.17</v>
      </c>
      <c r="D71" s="105">
        <f>$G$6*'END Jul 2019'!N55/100</f>
        <v>80.791085454545453</v>
      </c>
      <c r="E71" s="105">
        <v>0</v>
      </c>
      <c r="F71" s="105">
        <v>0</v>
      </c>
      <c r="G71" s="105">
        <f>$I$6*'END Jul 2019'!AH55/100</f>
        <v>170.123625</v>
      </c>
      <c r="H71" s="105">
        <f>$H$6*'END Jul 2019'!W55/100</f>
        <v>51.053367272727264</v>
      </c>
      <c r="I71" s="105">
        <f t="shared" si="33"/>
        <v>381.13807772727273</v>
      </c>
      <c r="J71" s="107">
        <f t="shared" si="34"/>
        <v>1207.8723109090909</v>
      </c>
      <c r="K71" s="108">
        <f t="shared" si="35"/>
        <v>1524.5523109090909</v>
      </c>
      <c r="L71" s="109">
        <f>'END Jul 2019'!AW55</f>
        <v>12</v>
      </c>
      <c r="M71" s="109">
        <f>'END Jul 2019'!AX55</f>
        <v>0</v>
      </c>
      <c r="N71" s="109">
        <f>'END Jul 2019'!AY55</f>
        <v>0</v>
      </c>
      <c r="O71" s="109">
        <f>'END Jul 2019'!AZ55</f>
        <v>0</v>
      </c>
      <c r="P71" s="109">
        <f>($E$6*'END Jul 2019'!AT55/100)*4</f>
        <v>303.49079999999998</v>
      </c>
      <c r="Q71" s="109">
        <f>K71-(K71*L71/100)</f>
        <v>1341.6060336</v>
      </c>
      <c r="R71" s="109">
        <f>Q71</f>
        <v>1341.6060336</v>
      </c>
      <c r="S71" s="110">
        <f t="shared" si="41"/>
        <v>1038.1152336</v>
      </c>
      <c r="T71" s="110">
        <f t="shared" si="39"/>
        <v>1038.1152336</v>
      </c>
      <c r="U71" s="473">
        <f t="shared" si="40"/>
        <v>1141.9267569600001</v>
      </c>
      <c r="V71" s="473">
        <f t="shared" si="40"/>
        <v>1141.9267569600001</v>
      </c>
      <c r="W71" s="124">
        <f>'END Jul 2019'!BI55</f>
        <v>0</v>
      </c>
      <c r="X71" s="232" t="str">
        <f>'END Jul 2019'!BJ55</f>
        <v>n</v>
      </c>
    </row>
    <row r="72" spans="1:24" ht="14" x14ac:dyDescent="0.3">
      <c r="A72" s="103" t="str">
        <f>'END Jul 2019'!K56</f>
        <v>Powershop</v>
      </c>
      <c r="B72" s="104" t="str">
        <f>'END Jul 2019'!L56</f>
        <v>Shopper with Mega Pack</v>
      </c>
      <c r="C72" s="105">
        <f>91*'END Jul 2019'!M56/100</f>
        <v>99.338909090909098</v>
      </c>
      <c r="D72" s="105">
        <f>$G$6*'END Jul 2019'!N56/100</f>
        <v>74.257469999999998</v>
      </c>
      <c r="E72" s="105">
        <v>0</v>
      </c>
      <c r="F72" s="105">
        <v>0</v>
      </c>
      <c r="G72" s="105">
        <f>$I$6*'END Jul 2019'!AH56/100</f>
        <v>185.64367499999997</v>
      </c>
      <c r="H72" s="105">
        <f>$H$6*'END Jul 2019'!W56/100</f>
        <v>55.253548636363618</v>
      </c>
      <c r="I72" s="105">
        <f t="shared" si="33"/>
        <v>414.49360272727273</v>
      </c>
      <c r="J72" s="107">
        <f t="shared" si="34"/>
        <v>1260.6187745454545</v>
      </c>
      <c r="K72" s="108">
        <f t="shared" si="35"/>
        <v>1657.9744109090909</v>
      </c>
      <c r="L72" s="109">
        <f>'END Jul 2019'!AW56</f>
        <v>0</v>
      </c>
      <c r="M72" s="109">
        <f>'END Jul 2019'!AX56</f>
        <v>0</v>
      </c>
      <c r="N72" s="109">
        <f>'END Jul 2019'!AY56</f>
        <v>15</v>
      </c>
      <c r="O72" s="109">
        <f>'END Jul 2019'!AZ56</f>
        <v>0</v>
      </c>
      <c r="P72" s="109">
        <f>($E$6*'END Jul 2019'!AT56/100)*4</f>
        <v>303.49079999999998</v>
      </c>
      <c r="Q72" s="266">
        <f>K72*1.1</f>
        <v>1823.7718520000001</v>
      </c>
      <c r="R72" s="267">
        <f>Q72-(Q72*N72/100)</f>
        <v>1550.2060742000001</v>
      </c>
      <c r="S72" s="110">
        <f t="shared" si="41"/>
        <v>1520.281052</v>
      </c>
      <c r="T72" s="110">
        <f t="shared" si="39"/>
        <v>1246.7152742000001</v>
      </c>
      <c r="U72" s="473">
        <f>S72</f>
        <v>1520.281052</v>
      </c>
      <c r="V72" s="473">
        <f>T72</f>
        <v>1246.7152742000001</v>
      </c>
      <c r="W72" s="124">
        <f>'END Jul 2019'!BI56</f>
        <v>0</v>
      </c>
      <c r="X72" s="232" t="str">
        <f>'END Jul 2019'!BJ56</f>
        <v>n</v>
      </c>
    </row>
    <row r="73" spans="1:24" ht="14" x14ac:dyDescent="0.3">
      <c r="A73" s="103" t="str">
        <f>'END Jul 2019'!K57</f>
        <v>Red Energy</v>
      </c>
      <c r="B73" s="104" t="str">
        <f>'END Jul 2019'!L57</f>
        <v>Living Energy Saver</v>
      </c>
      <c r="C73" s="105">
        <f>91*'END Jul 2019'!M57/100</f>
        <v>93.092999999999989</v>
      </c>
      <c r="D73" s="105">
        <f>IF($G$6&gt;='END Jul 2019'!P57,('END Jul 2019'!P57*'END Jul 2019'!N57/100),(($G$6)*'END Jul 2019'!N57/100))</f>
        <v>74.018699999999995</v>
      </c>
      <c r="E73" s="105">
        <v>0</v>
      </c>
      <c r="F73" s="105">
        <f>IF(($G$6&lt;'END Jul 2019'!P57),(0),($G$6-'END Jul 2019'!P57)*'END Jul 2019'!Q57/100)</f>
        <v>0</v>
      </c>
      <c r="G73" s="105">
        <f>$I$6*'END Jul 2019'!AH57/100</f>
        <v>127.14502499999999</v>
      </c>
      <c r="H73" s="105">
        <f>$H$6*'END Jul 2019'!W57/100</f>
        <v>71.631</v>
      </c>
      <c r="I73" s="105">
        <f t="shared" si="33"/>
        <v>365.88772499999993</v>
      </c>
      <c r="J73" s="107">
        <f t="shared" si="34"/>
        <v>1091.1788999999999</v>
      </c>
      <c r="K73" s="108">
        <f t="shared" si="35"/>
        <v>1463.5508999999997</v>
      </c>
      <c r="L73" s="109">
        <f>'END Jul 2019'!AW57</f>
        <v>0</v>
      </c>
      <c r="M73" s="109">
        <f>'END Jul 2019'!AX57</f>
        <v>0</v>
      </c>
      <c r="N73" s="109">
        <f>'END Jul 2019'!AY57</f>
        <v>10</v>
      </c>
      <c r="O73" s="109">
        <f>'END Jul 2019'!AZ57</f>
        <v>0</v>
      </c>
      <c r="P73" s="109">
        <f>($E$6*'END Jul 2019'!AT57/100)*4</f>
        <v>330.26940000000002</v>
      </c>
      <c r="Q73" s="266">
        <f>K73*1.1</f>
        <v>1609.9059899999997</v>
      </c>
      <c r="R73" s="267">
        <f>Q73-(Q73*N73/100)</f>
        <v>1448.9153909999998</v>
      </c>
      <c r="S73" s="110">
        <f t="shared" si="41"/>
        <v>1279.6365899999996</v>
      </c>
      <c r="T73" s="110">
        <f t="shared" si="39"/>
        <v>1118.6459909999999</v>
      </c>
      <c r="U73" s="473">
        <f>S73</f>
        <v>1279.6365899999996</v>
      </c>
      <c r="V73" s="473">
        <f>T73</f>
        <v>1118.6459909999999</v>
      </c>
      <c r="W73" s="124">
        <f>'END Jul 2019'!BI57</f>
        <v>0</v>
      </c>
      <c r="X73" s="232" t="str">
        <f>'END Jul 2019'!BJ57</f>
        <v>n</v>
      </c>
    </row>
    <row r="74" spans="1:24" ht="14" x14ac:dyDescent="0.3">
      <c r="A74" s="103" t="str">
        <f>'END Jul 2019'!K58</f>
        <v>Simply Energy</v>
      </c>
      <c r="B74" s="104" t="str">
        <f>'END Jul 2019'!L58</f>
        <v>Plus</v>
      </c>
      <c r="C74" s="105">
        <f>91*'END Jul 2019'!M58/100</f>
        <v>80.386090909090896</v>
      </c>
      <c r="D74" s="105">
        <f>$G$6*'END Jul 2019'!N58/100</f>
        <v>68.744053636363631</v>
      </c>
      <c r="E74" s="105">
        <v>0</v>
      </c>
      <c r="F74" s="105">
        <v>0</v>
      </c>
      <c r="G74" s="105">
        <f>$I$6*'END Jul 2019'!AH58/100</f>
        <v>146.4636886363636</v>
      </c>
      <c r="H74" s="105">
        <f>$H$6*'END Jul 2019'!W58/100</f>
        <v>74.333442272727254</v>
      </c>
      <c r="I74" s="105">
        <f t="shared" si="33"/>
        <v>369.92727545454539</v>
      </c>
      <c r="J74" s="107">
        <f t="shared" si="34"/>
        <v>1158.1647381818179</v>
      </c>
      <c r="K74" s="108">
        <f t="shared" si="35"/>
        <v>1479.7091018181816</v>
      </c>
      <c r="L74" s="109">
        <f>'END Jul 2019'!AW58</f>
        <v>0</v>
      </c>
      <c r="M74" s="109">
        <f>'END Jul 2019'!AX58</f>
        <v>0</v>
      </c>
      <c r="N74" s="109">
        <f>'END Jul 2019'!AY58</f>
        <v>0</v>
      </c>
      <c r="O74" s="109">
        <f>'END Jul 2019'!AZ58</f>
        <v>0</v>
      </c>
      <c r="P74" s="109">
        <f>($E$6*'END Jul 2019'!AT58/100)*4</f>
        <v>238.03200000000001</v>
      </c>
      <c r="Q74" s="109">
        <f t="shared" ref="Q74:Q79" si="45">K74</f>
        <v>1479.7091018181816</v>
      </c>
      <c r="R74" s="109">
        <f>Q74</f>
        <v>1479.7091018181816</v>
      </c>
      <c r="S74" s="110">
        <f t="shared" si="41"/>
        <v>1241.6771018181817</v>
      </c>
      <c r="T74" s="110">
        <f t="shared" si="39"/>
        <v>1241.6771018181817</v>
      </c>
      <c r="U74" s="473">
        <f t="shared" si="40"/>
        <v>1365.8448119999998</v>
      </c>
      <c r="V74" s="473">
        <f t="shared" si="40"/>
        <v>1365.8448119999998</v>
      </c>
      <c r="W74" s="124">
        <f>'END Jul 2019'!BI58</f>
        <v>0</v>
      </c>
      <c r="X74" s="232" t="str">
        <f>'END Jul 2019'!BJ58</f>
        <v>n</v>
      </c>
    </row>
    <row r="75" spans="1:24" s="243" customFormat="1" ht="14" x14ac:dyDescent="0.3">
      <c r="A75" s="103" t="str">
        <f>'END Jul 2019'!K59</f>
        <v>1st Energy</v>
      </c>
      <c r="B75" s="104" t="str">
        <f>'END Jul 2019'!L59</f>
        <v>1st Saver</v>
      </c>
      <c r="C75" s="105">
        <f>91*'END Jul 2019'!M59/100</f>
        <v>117.39</v>
      </c>
      <c r="D75" s="105">
        <f>$G$6*'END Jul 2019'!N59/100</f>
        <v>69.134768181818174</v>
      </c>
      <c r="E75" s="105">
        <v>0</v>
      </c>
      <c r="F75" s="105">
        <v>0</v>
      </c>
      <c r="G75" s="105">
        <f>$I$6*'END Jul 2019'!AH59/100</f>
        <v>156.82847727272724</v>
      </c>
      <c r="H75" s="105">
        <f>$H$6*'END Jul 2019'!W59/100</f>
        <v>84.03618681818179</v>
      </c>
      <c r="I75" s="105">
        <f t="shared" si="33"/>
        <v>427.38943227272716</v>
      </c>
      <c r="J75" s="107">
        <f t="shared" si="34"/>
        <v>1239.9977290909087</v>
      </c>
      <c r="K75" s="108">
        <f t="shared" si="35"/>
        <v>1709.5577290909087</v>
      </c>
      <c r="L75" s="109">
        <f>'END Jul 2019'!AW59</f>
        <v>0</v>
      </c>
      <c r="M75" s="109">
        <f>'END Jul 2019'!AX59</f>
        <v>0</v>
      </c>
      <c r="N75" s="109">
        <f>'END Jul 2019'!AY59</f>
        <v>7</v>
      </c>
      <c r="O75" s="109">
        <f>'END Jul 2019'!AZ59</f>
        <v>0</v>
      </c>
      <c r="P75" s="109">
        <f>($E$6*'END Jul 2019'!AT59/100)*4</f>
        <v>178.524</v>
      </c>
      <c r="Q75" s="109">
        <f t="shared" si="45"/>
        <v>1709.5577290909087</v>
      </c>
      <c r="R75" s="109">
        <f>Q75-(K75*N75/100)</f>
        <v>1589.8886880545451</v>
      </c>
      <c r="S75" s="110">
        <f t="shared" si="41"/>
        <v>1531.0337290909088</v>
      </c>
      <c r="T75" s="110">
        <f t="shared" si="39"/>
        <v>1411.3646880545452</v>
      </c>
      <c r="U75" s="473">
        <f t="shared" si="40"/>
        <v>1684.1371019999997</v>
      </c>
      <c r="V75" s="473">
        <f t="shared" si="40"/>
        <v>1552.5011568599998</v>
      </c>
      <c r="W75" s="124">
        <f>'END Jul 2019'!BI59</f>
        <v>0</v>
      </c>
      <c r="X75" s="232" t="str">
        <f>'END Jul 2019'!BJ59</f>
        <v>n</v>
      </c>
    </row>
    <row r="76" spans="1:24" ht="14" x14ac:dyDescent="0.3">
      <c r="A76" s="103" t="str">
        <f>'END Jul 2019'!K60</f>
        <v>Amaysim</v>
      </c>
      <c r="B76" s="104" t="str">
        <f>'END Jul 2019'!L60</f>
        <v>Solar as you go</v>
      </c>
      <c r="C76" s="105">
        <f>91*'END Jul 2019'!M60/100</f>
        <v>62.442545454545446</v>
      </c>
      <c r="D76" s="105">
        <f>$G$6*'END Jul 2019'!N60/100</f>
        <v>81.051561818181824</v>
      </c>
      <c r="E76" s="105">
        <v>0</v>
      </c>
      <c r="F76" s="105">
        <v>0</v>
      </c>
      <c r="G76" s="105">
        <f>$I$6*'END Jul 2019'!AH60/100</f>
        <v>174.73622727272726</v>
      </c>
      <c r="H76" s="105">
        <f>$H$6*'END Jul 2019'!W60/100</f>
        <v>83.678031818181793</v>
      </c>
      <c r="I76" s="105">
        <f t="shared" si="33"/>
        <v>401.90836636363633</v>
      </c>
      <c r="J76" s="107">
        <f t="shared" si="34"/>
        <v>1357.8632836363636</v>
      </c>
      <c r="K76" s="108">
        <f t="shared" si="35"/>
        <v>1607.6334654545453</v>
      </c>
      <c r="L76" s="109">
        <f>'END Jul 2019'!AW60</f>
        <v>0</v>
      </c>
      <c r="M76" s="109">
        <f>'END Jul 2019'!AX60</f>
        <v>0</v>
      </c>
      <c r="N76" s="109">
        <f>'END Jul 2019'!AY60</f>
        <v>0</v>
      </c>
      <c r="O76" s="109">
        <f>'END Jul 2019'!AZ60</f>
        <v>0</v>
      </c>
      <c r="P76" s="109">
        <f>($E$6*'END Jul 2019'!AT60/100)*4</f>
        <v>446.31</v>
      </c>
      <c r="Q76" s="109">
        <f t="shared" si="45"/>
        <v>1607.6334654545453</v>
      </c>
      <c r="R76" s="109">
        <f>Q76</f>
        <v>1607.6334654545453</v>
      </c>
      <c r="S76" s="110">
        <f t="shared" si="41"/>
        <v>1161.3234654545454</v>
      </c>
      <c r="T76" s="110">
        <f t="shared" si="39"/>
        <v>1161.3234654545454</v>
      </c>
      <c r="U76" s="473">
        <f t="shared" ref="U76:V79" si="46">S76*1.1</f>
        <v>1277.4558119999999</v>
      </c>
      <c r="V76" s="473">
        <f t="shared" si="46"/>
        <v>1277.4558119999999</v>
      </c>
      <c r="W76" s="124">
        <f>'END Jul 2019'!BI60</f>
        <v>0</v>
      </c>
      <c r="X76" s="232" t="str">
        <f>'END Jul 2019'!BJ60</f>
        <v>n</v>
      </c>
    </row>
    <row r="77" spans="1:24" ht="14" x14ac:dyDescent="0.3">
      <c r="A77" s="103" t="str">
        <f>'END Jul 2019'!K61</f>
        <v>DC Power Co</v>
      </c>
      <c r="B77" s="104" t="str">
        <f>'END Jul 2019'!L61</f>
        <v>Market offer</v>
      </c>
      <c r="C77" s="105">
        <f>(91*'END Jul 2019'!M61/100)+('END Jul 2019'!BM61/4)</f>
        <v>101.24472727272727</v>
      </c>
      <c r="D77" s="105">
        <f>$G$6*'END Jul 2019'!N61/100</f>
        <v>73.736517272727269</v>
      </c>
      <c r="E77" s="105">
        <v>0</v>
      </c>
      <c r="F77" s="105">
        <v>0</v>
      </c>
      <c r="G77" s="105">
        <f>$I$6*'END Jul 2019'!AH61/100</f>
        <v>162.85199318181816</v>
      </c>
      <c r="H77" s="105">
        <f>$H$6*'END Jul 2019'!W61/100</f>
        <v>93.022621363636347</v>
      </c>
      <c r="I77" s="105">
        <f t="shared" si="33"/>
        <v>430.85585909090906</v>
      </c>
      <c r="J77" s="107">
        <f t="shared" si="34"/>
        <v>1318.4445272727271</v>
      </c>
      <c r="K77" s="108">
        <f t="shared" si="35"/>
        <v>1723.4234363636363</v>
      </c>
      <c r="L77" s="109">
        <f>'END Jul 2019'!AW61</f>
        <v>0</v>
      </c>
      <c r="M77" s="109">
        <f>'END Jul 2019'!AX61</f>
        <v>0</v>
      </c>
      <c r="N77" s="109">
        <f>'END Jul 2019'!AY61</f>
        <v>0</v>
      </c>
      <c r="O77" s="109">
        <f>'END Jul 2019'!AZ61</f>
        <v>0</v>
      </c>
      <c r="P77" s="109">
        <f>($E$6*'END Jul 2019'!AT61/100)*4</f>
        <v>446.31</v>
      </c>
      <c r="Q77" s="109">
        <f t="shared" si="45"/>
        <v>1723.4234363636363</v>
      </c>
      <c r="R77" s="109">
        <f t="shared" ref="R77:R79" si="47">Q77</f>
        <v>1723.4234363636363</v>
      </c>
      <c r="S77" s="110">
        <f t="shared" si="41"/>
        <v>1277.1134363636363</v>
      </c>
      <c r="T77" s="110">
        <f t="shared" si="39"/>
        <v>1277.1134363636363</v>
      </c>
      <c r="U77" s="473">
        <f t="shared" si="46"/>
        <v>1404.8247800000001</v>
      </c>
      <c r="V77" s="473">
        <f t="shared" si="46"/>
        <v>1404.8247800000001</v>
      </c>
      <c r="W77" s="124">
        <f>'END Jul 2019'!BI61</f>
        <v>0</v>
      </c>
      <c r="X77" s="232" t="str">
        <f>'END Jul 2019'!BJ61</f>
        <v>n</v>
      </c>
    </row>
    <row r="78" spans="1:24" ht="14" x14ac:dyDescent="0.3">
      <c r="A78" s="103" t="str">
        <f>'END Jul 2019'!K62</f>
        <v>ReAmped Energy</v>
      </c>
      <c r="B78" s="104" t="str">
        <f>'END Jul 2019'!L62</f>
        <v>Market offer</v>
      </c>
      <c r="C78" s="105">
        <f>91*'END Jul 2019'!M62/100</f>
        <v>79.35199999999999</v>
      </c>
      <c r="D78" s="105">
        <f>$G$6*'END Jul 2019'!N62/100</f>
        <v>63.274049999999995</v>
      </c>
      <c r="E78" s="105">
        <v>0</v>
      </c>
      <c r="F78" s="105">
        <v>0</v>
      </c>
      <c r="G78" s="105">
        <f>$I$6*'END Jul 2019'!AH62/100</f>
        <v>134.30812499999999</v>
      </c>
      <c r="H78" s="105">
        <f>$H$6*'END Jul 2019'!W62/100</f>
        <v>55.155869999999993</v>
      </c>
      <c r="I78" s="105">
        <f t="shared" si="33"/>
        <v>332.09004499999998</v>
      </c>
      <c r="J78" s="107">
        <f t="shared" si="34"/>
        <v>1010.95218</v>
      </c>
      <c r="K78" s="108">
        <f t="shared" si="35"/>
        <v>1328.3601799999999</v>
      </c>
      <c r="L78" s="109">
        <f>'END Jul 2019'!AW62</f>
        <v>0</v>
      </c>
      <c r="M78" s="109">
        <f>'END Jul 2019'!AX62</f>
        <v>0</v>
      </c>
      <c r="N78" s="109">
        <f>'END Jul 2019'!AY62</f>
        <v>0</v>
      </c>
      <c r="O78" s="109">
        <f>'END Jul 2019'!AZ62</f>
        <v>0</v>
      </c>
      <c r="P78" s="109">
        <f>($E$6*'END Jul 2019'!AT62/100)*4</f>
        <v>238.03200000000001</v>
      </c>
      <c r="Q78" s="109">
        <f t="shared" si="45"/>
        <v>1328.3601799999999</v>
      </c>
      <c r="R78" s="109">
        <f t="shared" si="47"/>
        <v>1328.3601799999999</v>
      </c>
      <c r="S78" s="110">
        <f t="shared" si="41"/>
        <v>1090.32818</v>
      </c>
      <c r="T78" s="110">
        <f t="shared" si="39"/>
        <v>1090.32818</v>
      </c>
      <c r="U78" s="473">
        <f t="shared" si="46"/>
        <v>1199.3609980000001</v>
      </c>
      <c r="V78" s="473">
        <f t="shared" si="46"/>
        <v>1199.3609980000001</v>
      </c>
      <c r="W78" s="124">
        <f>'END Jul 2019'!BI62</f>
        <v>0</v>
      </c>
      <c r="X78" s="232" t="str">
        <f>'END Jul 2019'!BJ62</f>
        <v>n</v>
      </c>
    </row>
    <row r="79" spans="1:24" ht="14.5" thickBot="1" x14ac:dyDescent="0.35">
      <c r="A79" s="113" t="str">
        <f>'END Jul 2019'!K63</f>
        <v>Powerclub</v>
      </c>
      <c r="B79" s="114" t="str">
        <f>'END Jul 2019'!L63</f>
        <v>Powerbank Home Solar</v>
      </c>
      <c r="C79" s="115">
        <f>(91*'END Jul 2019'!M63/100)+('END Jul 2019'!BM63/4)</f>
        <v>81.98745454545454</v>
      </c>
      <c r="D79" s="115">
        <f>$G$6*'END Jul 2019'!N63/100</f>
        <v>59.063015454545457</v>
      </c>
      <c r="E79" s="115">
        <v>0</v>
      </c>
      <c r="F79" s="115">
        <v>0</v>
      </c>
      <c r="G79" s="115">
        <f>$I$6*'END Jul 2019'!AH63/100</f>
        <v>122.26109318181815</v>
      </c>
      <c r="H79" s="115">
        <f>$H$6*'END Jul 2019'!W63/100</f>
        <v>71.728678636363625</v>
      </c>
      <c r="I79" s="115">
        <f t="shared" ref="I79" si="48">SUM(C79:H79)</f>
        <v>335.04024181818176</v>
      </c>
      <c r="J79" s="117">
        <f t="shared" ref="J79" si="49">(I79-C79)*4</f>
        <v>1012.2111490909089</v>
      </c>
      <c r="K79" s="118">
        <f t="shared" ref="K79" si="50">I79*4</f>
        <v>1340.160967272727</v>
      </c>
      <c r="L79" s="119">
        <f>'END Jul 2019'!AW63</f>
        <v>0</v>
      </c>
      <c r="M79" s="119">
        <f>'END Jul 2019'!AX63</f>
        <v>0</v>
      </c>
      <c r="N79" s="119">
        <f>'END Jul 2019'!AY63</f>
        <v>0</v>
      </c>
      <c r="O79" s="119">
        <f>'END Jul 2019'!AZ63</f>
        <v>0</v>
      </c>
      <c r="P79" s="119">
        <f>($E$6*'END Jul 2019'!AT63/100)*4</f>
        <v>297.54000000000002</v>
      </c>
      <c r="Q79" s="119">
        <f t="shared" si="45"/>
        <v>1340.160967272727</v>
      </c>
      <c r="R79" s="119">
        <f t="shared" si="47"/>
        <v>1340.160967272727</v>
      </c>
      <c r="S79" s="120">
        <f t="shared" si="41"/>
        <v>1042.6209672727271</v>
      </c>
      <c r="T79" s="120">
        <f t="shared" si="39"/>
        <v>1042.6209672727271</v>
      </c>
      <c r="U79" s="474">
        <f t="shared" si="46"/>
        <v>1146.8830639999999</v>
      </c>
      <c r="V79" s="474">
        <f t="shared" si="46"/>
        <v>1146.8830639999999</v>
      </c>
      <c r="W79" s="126">
        <f>'END Jul 2019'!BI63</f>
        <v>0</v>
      </c>
      <c r="X79" s="233" t="str">
        <f>'END Jul 2019'!BJ63</f>
        <v>n</v>
      </c>
    </row>
    <row r="80" spans="1:24" s="243" customFormat="1" x14ac:dyDescent="0.3"/>
  </sheetData>
  <sheetProtection algorithmName="SHA-512" hashValue="uIZUKPtBXP8idrG89dHmoeIoGtBhySNqexkIH+RLaXZbGoEyqM3e/PfDbcGL7h/GNkRGU2z2OAMi7kFk1oYp0w==" saltValue="PFHKEbYHZMpA0RkayqdTPA==" spinCount="100000" sheet="1" objects="1" scenarios="1"/>
  <dataValidations count="2">
    <dataValidation type="whole" showInputMessage="1" showErrorMessage="1" errorTitle="Incorrect number" error="Please enter quarterly consumption between 700-4000kWh" sqref="C5" xr:uid="{FEA9B5C3-9FFF-0E41-8D5F-C3FC3792EDFC}">
      <formula1>700</formula1>
      <formula2>4000</formula2>
    </dataValidation>
    <dataValidation type="decimal" showInputMessage="1" showErrorMessage="1" errorTitle="Incorrect entry" error="Enter 1.5 or 3.0 only" sqref="C4" xr:uid="{F53AB9A8-573F-AA4F-87F7-99EFE673FF6B}">
      <formula1>1.5</formula1>
      <formula2>3</formula2>
    </dataValidation>
  </dataValidations>
  <pageMargins left="0.75" right="0.75" top="1" bottom="1" header="0.5" footer="0.5"/>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997F2-33B5-394A-9DE4-F27A218B7C76}">
  <sheetPr codeName="Sheet7">
    <tabColor theme="9"/>
  </sheetPr>
  <dimension ref="A1:CG339"/>
  <sheetViews>
    <sheetView workbookViewId="0">
      <selection activeCell="C4" sqref="C4:C5"/>
    </sheetView>
  </sheetViews>
  <sheetFormatPr defaultColWidth="10.84375" defaultRowHeight="13.5" x14ac:dyDescent="0.3"/>
  <cols>
    <col min="1" max="1" width="24.84375" style="4" customWidth="1"/>
    <col min="2" max="2" width="24.4609375" style="4" customWidth="1"/>
    <col min="3" max="3" width="12.15234375" style="4" customWidth="1"/>
    <col min="4" max="4" width="13.84375" style="4" customWidth="1"/>
    <col min="5" max="5" width="12.15234375" style="4" customWidth="1"/>
    <col min="6" max="6" width="13.4609375" style="4" customWidth="1"/>
    <col min="7" max="7" width="13.84375" style="4" customWidth="1"/>
    <col min="8" max="8" width="14" style="4" customWidth="1"/>
    <col min="9" max="9" width="13.4609375" style="4" customWidth="1"/>
    <col min="10" max="10" width="12.15234375" style="4" hidden="1" customWidth="1"/>
    <col min="11" max="16" width="12.15234375" style="4" customWidth="1"/>
    <col min="17" max="20" width="12.15234375" style="4" hidden="1" customWidth="1"/>
    <col min="21" max="24" width="12.15234375" style="4" customWidth="1"/>
    <col min="25" max="58" width="10.84375" style="193"/>
    <col min="59" max="85" width="10.84375" style="187"/>
    <col min="86" max="16384" width="10.84375" style="4"/>
  </cols>
  <sheetData>
    <row r="1" spans="1:24" s="193" customFormat="1" ht="14" x14ac:dyDescent="0.3">
      <c r="A1" s="192" t="s">
        <v>364</v>
      </c>
      <c r="B1" s="192"/>
      <c r="C1" s="192"/>
      <c r="D1" s="192"/>
      <c r="E1" s="192"/>
      <c r="F1" s="192"/>
      <c r="G1" s="192"/>
      <c r="H1" s="192"/>
      <c r="I1" s="192"/>
      <c r="J1" s="192">
        <v>3</v>
      </c>
      <c r="L1" s="192"/>
      <c r="M1" s="192"/>
      <c r="N1" s="192"/>
      <c r="O1" s="192"/>
      <c r="P1" s="192"/>
      <c r="Q1" s="192"/>
      <c r="R1" s="192"/>
      <c r="S1" s="192"/>
      <c r="T1" s="192"/>
      <c r="U1" s="192"/>
      <c r="V1" s="192"/>
      <c r="W1" s="192"/>
      <c r="X1" s="192"/>
    </row>
    <row r="2" spans="1:24" s="193" customFormat="1" ht="14" x14ac:dyDescent="0.3">
      <c r="A2" s="194" t="s">
        <v>559</v>
      </c>
      <c r="B2" s="192"/>
      <c r="C2" s="192"/>
      <c r="D2" s="192"/>
      <c r="E2" s="192"/>
      <c r="F2" s="192"/>
      <c r="G2" s="192"/>
      <c r="H2" s="192"/>
      <c r="I2" s="192"/>
      <c r="J2" s="192"/>
      <c r="K2" s="192"/>
      <c r="L2" s="192"/>
      <c r="M2" s="192"/>
      <c r="N2" s="192"/>
      <c r="O2" s="192"/>
      <c r="P2" s="192"/>
      <c r="Q2" s="192"/>
      <c r="R2" s="192"/>
      <c r="S2" s="192"/>
      <c r="T2" s="192"/>
      <c r="U2" s="192"/>
      <c r="V2" s="192"/>
      <c r="W2" s="192"/>
      <c r="X2" s="192"/>
    </row>
    <row r="3" spans="1:24" s="193" customFormat="1" ht="14" x14ac:dyDescent="0.3">
      <c r="A3" s="192"/>
      <c r="B3" s="192"/>
      <c r="C3" s="192"/>
      <c r="D3" s="192"/>
      <c r="E3" s="192"/>
      <c r="F3" s="192"/>
      <c r="G3" s="197"/>
      <c r="H3" s="192"/>
      <c r="I3" s="192"/>
      <c r="J3" s="192"/>
      <c r="K3" s="192"/>
      <c r="L3" s="192"/>
      <c r="M3" s="192"/>
      <c r="N3" s="192"/>
      <c r="O3" s="192"/>
      <c r="P3" s="192"/>
      <c r="Q3" s="192"/>
      <c r="R3" s="192"/>
      <c r="S3" s="192"/>
      <c r="T3" s="192"/>
      <c r="U3" s="192"/>
      <c r="V3" s="192"/>
      <c r="W3" s="192"/>
      <c r="X3" s="192"/>
    </row>
    <row r="4" spans="1:24" ht="14" x14ac:dyDescent="0.3">
      <c r="A4" s="60" t="s">
        <v>365</v>
      </c>
      <c r="B4" s="61"/>
      <c r="C4" s="62">
        <v>3</v>
      </c>
      <c r="D4" s="64" t="s">
        <v>483</v>
      </c>
      <c r="E4" s="73">
        <f>IF(C4&lt;J1,(675),(1350))</f>
        <v>1350</v>
      </c>
      <c r="F4" s="65"/>
      <c r="G4" s="66" t="s">
        <v>484</v>
      </c>
      <c r="H4" s="75" t="s">
        <v>485</v>
      </c>
      <c r="I4" s="96" t="s">
        <v>397</v>
      </c>
      <c r="J4" s="71"/>
      <c r="K4" s="192"/>
      <c r="L4" s="192"/>
      <c r="M4" s="192"/>
      <c r="N4" s="192"/>
      <c r="O4" s="192"/>
      <c r="P4" s="192"/>
      <c r="Q4" s="192"/>
      <c r="R4" s="192"/>
      <c r="S4" s="192"/>
      <c r="T4" s="192"/>
      <c r="U4" s="192"/>
      <c r="V4" s="192"/>
      <c r="W4" s="192"/>
      <c r="X4" s="192"/>
    </row>
    <row r="5" spans="1:24" ht="14" x14ac:dyDescent="0.3">
      <c r="A5" s="67" t="s">
        <v>486</v>
      </c>
      <c r="B5" s="68"/>
      <c r="C5" s="69">
        <v>1500</v>
      </c>
      <c r="D5" s="70" t="s">
        <v>487</v>
      </c>
      <c r="E5" s="74">
        <f>C5-(E4-E6)</f>
        <v>893.85</v>
      </c>
      <c r="F5" s="64" t="s">
        <v>488</v>
      </c>
      <c r="G5" s="79">
        <f>E5*70/100</f>
        <v>625.69500000000005</v>
      </c>
      <c r="H5" s="80">
        <f>E5*30/100</f>
        <v>268.15499999999997</v>
      </c>
      <c r="I5" s="97"/>
      <c r="J5" s="71"/>
      <c r="K5" s="192"/>
      <c r="L5" s="192"/>
      <c r="M5" s="192"/>
      <c r="N5" s="192"/>
      <c r="O5" s="192"/>
      <c r="P5" s="192"/>
      <c r="Q5" s="192"/>
      <c r="R5" s="192"/>
      <c r="S5" s="192"/>
      <c r="T5" s="192"/>
      <c r="U5" s="192"/>
      <c r="V5" s="192"/>
      <c r="W5" s="192"/>
      <c r="X5" s="192"/>
    </row>
    <row r="6" spans="1:24" ht="14" x14ac:dyDescent="0.3">
      <c r="A6" s="193"/>
      <c r="B6" s="193"/>
      <c r="C6" s="193"/>
      <c r="D6" s="70" t="s">
        <v>489</v>
      </c>
      <c r="E6" s="74">
        <f>IF(C4&lt;J1,(E4*27.3/100),(E4*55.1/100))</f>
        <v>743.85</v>
      </c>
      <c r="F6" s="76" t="s">
        <v>396</v>
      </c>
      <c r="G6" s="77">
        <f>E5*20/100</f>
        <v>178.77</v>
      </c>
      <c r="H6" s="78">
        <f>E5*30/100</f>
        <v>268.15499999999997</v>
      </c>
      <c r="I6" s="98">
        <f>E5*50/100</f>
        <v>446.92500000000001</v>
      </c>
      <c r="J6" s="71"/>
      <c r="K6" s="192"/>
      <c r="L6" s="192"/>
      <c r="M6" s="192"/>
      <c r="N6" s="192"/>
      <c r="O6" s="192"/>
      <c r="P6" s="192"/>
      <c r="Q6" s="192"/>
      <c r="R6" s="192"/>
      <c r="S6" s="192"/>
      <c r="T6" s="192"/>
      <c r="U6" s="192"/>
      <c r="V6" s="192"/>
      <c r="W6" s="192"/>
      <c r="X6" s="192"/>
    </row>
    <row r="7" spans="1:24" s="193" customFormat="1" ht="14.5" thickBot="1" x14ac:dyDescent="0.35">
      <c r="A7" s="192"/>
      <c r="B7" s="192"/>
      <c r="C7" s="192"/>
      <c r="D7" s="192"/>
      <c r="E7" s="192"/>
      <c r="F7" s="192"/>
      <c r="G7" s="196"/>
      <c r="H7" s="192"/>
      <c r="I7" s="192"/>
      <c r="J7" s="192"/>
      <c r="K7" s="192"/>
      <c r="L7" s="192"/>
      <c r="M7" s="192"/>
      <c r="N7" s="192"/>
      <c r="O7" s="192"/>
      <c r="P7" s="192"/>
      <c r="Q7" s="192"/>
      <c r="R7" s="192"/>
      <c r="S7" s="192"/>
      <c r="T7" s="192"/>
      <c r="U7" s="192"/>
      <c r="V7" s="192"/>
      <c r="W7" s="192"/>
      <c r="X7" s="192"/>
    </row>
    <row r="8" spans="1:24" ht="14" x14ac:dyDescent="0.3">
      <c r="A8" s="100" t="s">
        <v>514</v>
      </c>
      <c r="B8" s="101"/>
      <c r="C8" s="101"/>
      <c r="D8" s="101"/>
      <c r="E8" s="101"/>
      <c r="F8" s="101"/>
      <c r="G8" s="101"/>
      <c r="H8" s="101"/>
      <c r="I8" s="101"/>
      <c r="J8" s="101"/>
      <c r="K8" s="101"/>
      <c r="L8" s="101"/>
      <c r="M8" s="101"/>
      <c r="N8" s="101"/>
      <c r="O8" s="101"/>
      <c r="P8" s="101"/>
      <c r="Q8" s="101"/>
      <c r="R8" s="101"/>
      <c r="S8" s="101"/>
      <c r="T8" s="101"/>
      <c r="U8" s="101"/>
      <c r="V8" s="101"/>
      <c r="W8" s="101"/>
      <c r="X8" s="102"/>
    </row>
    <row r="9" spans="1:24" ht="70" x14ac:dyDescent="0.3">
      <c r="A9" s="463" t="s">
        <v>408</v>
      </c>
      <c r="B9" s="464" t="s">
        <v>409</v>
      </c>
      <c r="C9" s="465" t="s">
        <v>410</v>
      </c>
      <c r="D9" s="465" t="s">
        <v>411</v>
      </c>
      <c r="E9" s="465" t="s">
        <v>446</v>
      </c>
      <c r="F9" s="466" t="s">
        <v>447</v>
      </c>
      <c r="G9" s="465" t="s">
        <v>448</v>
      </c>
      <c r="H9" s="467" t="s">
        <v>354</v>
      </c>
      <c r="I9" s="465" t="s">
        <v>222</v>
      </c>
      <c r="J9" s="467" t="s">
        <v>406</v>
      </c>
      <c r="K9" s="468" t="s">
        <v>449</v>
      </c>
      <c r="L9" s="469" t="s">
        <v>398</v>
      </c>
      <c r="M9" s="469" t="s">
        <v>533</v>
      </c>
      <c r="N9" s="469" t="s">
        <v>399</v>
      </c>
      <c r="O9" s="469" t="s">
        <v>552</v>
      </c>
      <c r="P9" s="470" t="s">
        <v>490</v>
      </c>
      <c r="Q9" s="471" t="s">
        <v>102</v>
      </c>
      <c r="R9" s="471" t="s">
        <v>103</v>
      </c>
      <c r="S9" s="471" t="s">
        <v>104</v>
      </c>
      <c r="T9" s="471" t="s">
        <v>105</v>
      </c>
      <c r="U9" s="470" t="s">
        <v>331</v>
      </c>
      <c r="V9" s="470" t="s">
        <v>332</v>
      </c>
      <c r="W9" s="469" t="s">
        <v>400</v>
      </c>
      <c r="X9" s="472" t="s">
        <v>558</v>
      </c>
    </row>
    <row r="10" spans="1:24" ht="14" x14ac:dyDescent="0.3">
      <c r="A10" s="103" t="str">
        <f>'ESS Jul 2018'!K2</f>
        <v>Energy Locals</v>
      </c>
      <c r="B10" s="104" t="str">
        <f>'ESS Jul 2018'!L2</f>
        <v>Simple Saver</v>
      </c>
      <c r="C10" s="105">
        <f>91*'ESS Jul 2018'!M2/100</f>
        <v>115.57</v>
      </c>
      <c r="D10" s="105">
        <f>$E$5*'ESS Jul 2018'!N2/100</f>
        <v>201.02686499999999</v>
      </c>
      <c r="E10" s="106">
        <v>0</v>
      </c>
      <c r="F10" s="105">
        <v>0</v>
      </c>
      <c r="G10" s="105">
        <v>0</v>
      </c>
      <c r="H10" s="105">
        <v>0</v>
      </c>
      <c r="I10" s="105">
        <f t="shared" ref="I10:I24" si="0">SUM(C10:H10)</f>
        <v>316.59686499999998</v>
      </c>
      <c r="J10" s="107">
        <f t="shared" ref="J10:J25" si="1">(I10-C10)*4</f>
        <v>804.10745999999995</v>
      </c>
      <c r="K10" s="108">
        <f t="shared" ref="K10:K25" si="2">I10*4</f>
        <v>1266.3874599999999</v>
      </c>
      <c r="L10" s="109">
        <f>'ESS Jul 2018'!AW2</f>
        <v>0</v>
      </c>
      <c r="M10" s="109">
        <f>'ESS Jul 2018'!AX2</f>
        <v>0</v>
      </c>
      <c r="N10" s="109">
        <f>'ESS Jul 2018'!AY2</f>
        <v>0</v>
      </c>
      <c r="O10" s="109">
        <f>'ESS Jul 2018'!AZ2</f>
        <v>0</v>
      </c>
      <c r="P10" s="109">
        <f>($E$6*'ESS Jul 2018'!AT2/100)*4</f>
        <v>267.786</v>
      </c>
      <c r="Q10" s="109">
        <f>K10</f>
        <v>1266.3874599999999</v>
      </c>
      <c r="R10" s="109">
        <f>Q10-(J10*O10/100)</f>
        <v>1266.3874599999999</v>
      </c>
      <c r="S10" s="110">
        <f>Q10-P10</f>
        <v>998.60145999999986</v>
      </c>
      <c r="T10" s="110">
        <f>R10-P10</f>
        <v>998.60145999999986</v>
      </c>
      <c r="U10" s="473">
        <f>S10*1.1</f>
        <v>1098.4616059999998</v>
      </c>
      <c r="V10" s="473">
        <f>T10*1.1</f>
        <v>1098.4616059999998</v>
      </c>
      <c r="W10" s="124">
        <f>'ESS Jul 2018'!BI2</f>
        <v>0</v>
      </c>
      <c r="X10" s="232" t="str">
        <f>'ESS Jul 2018'!BJ2</f>
        <v>n</v>
      </c>
    </row>
    <row r="11" spans="1:24" ht="14" x14ac:dyDescent="0.3">
      <c r="A11" s="103" t="str">
        <f>'ESS Jul 2018'!K3</f>
        <v>AGL</v>
      </c>
      <c r="B11" s="104" t="str">
        <f>'ESS Jul 2018'!L3</f>
        <v xml:space="preserve">Solar Savers </v>
      </c>
      <c r="C11" s="105">
        <f>91*'ESS Jul 2018'!M3/100</f>
        <v>129.22</v>
      </c>
      <c r="D11" s="105">
        <f>$E$5*'ESS Jul 2018'!N3/100</f>
        <v>258.32265000000001</v>
      </c>
      <c r="E11" s="106">
        <v>0</v>
      </c>
      <c r="F11" s="105">
        <v>0</v>
      </c>
      <c r="G11" s="105">
        <v>0</v>
      </c>
      <c r="H11" s="105">
        <v>0</v>
      </c>
      <c r="I11" s="105">
        <f t="shared" si="0"/>
        <v>387.54264999999998</v>
      </c>
      <c r="J11" s="107">
        <f t="shared" si="1"/>
        <v>1033.2905999999998</v>
      </c>
      <c r="K11" s="108">
        <f t="shared" si="2"/>
        <v>1550.1705999999999</v>
      </c>
      <c r="L11" s="109">
        <f>'ESS Jul 2018'!AW3</f>
        <v>0</v>
      </c>
      <c r="M11" s="109">
        <f>'ESS Jul 2018'!AX3</f>
        <v>0</v>
      </c>
      <c r="N11" s="109">
        <f>'ESS Jul 2018'!AY3</f>
        <v>0</v>
      </c>
      <c r="O11" s="109">
        <f>'ESS Jul 2018'!AZ3</f>
        <v>0</v>
      </c>
      <c r="P11" s="109">
        <f>($E$6*'ESS Jul 2018'!AT3/100)*4</f>
        <v>595.08000000000004</v>
      </c>
      <c r="Q11" s="109">
        <f t="shared" ref="Q11:Q20" si="3">K11</f>
        <v>1550.1705999999999</v>
      </c>
      <c r="R11" s="109">
        <f>Q11-(K11*N11/100)</f>
        <v>1550.1705999999999</v>
      </c>
      <c r="S11" s="110">
        <f t="shared" ref="S11:S25" si="4">Q11-P11</f>
        <v>955.09059999999988</v>
      </c>
      <c r="T11" s="110">
        <f t="shared" ref="T11:T25" si="5">R11-P11</f>
        <v>955.09059999999988</v>
      </c>
      <c r="U11" s="473">
        <f t="shared" ref="U11:V25" si="6">S11*1.1</f>
        <v>1050.5996599999999</v>
      </c>
      <c r="V11" s="473">
        <f t="shared" si="6"/>
        <v>1050.5996599999999</v>
      </c>
      <c r="W11" s="124">
        <f>'ESS Jul 2018'!BI3</f>
        <v>0</v>
      </c>
      <c r="X11" s="232" t="str">
        <f>'ESS Jul 2018'!BJ3</f>
        <v>n</v>
      </c>
    </row>
    <row r="12" spans="1:24" ht="14" x14ac:dyDescent="0.3">
      <c r="A12" s="103" t="str">
        <f>'ESS Jul 2018'!K4</f>
        <v>Alinta Energy</v>
      </c>
      <c r="B12" s="104" t="str">
        <f>'ESS Jul 2018'!L4</f>
        <v>Fair Deal</v>
      </c>
      <c r="C12" s="105">
        <f>91*'ESS Jul 2018'!M4/100</f>
        <v>128.76499999999999</v>
      </c>
      <c r="D12" s="105">
        <f>IF($E$5&gt;='ESS Jul 2018'!P4,('ESS Jul 2018'!P4*'ESS Jul 2018'!N4/100),($E$5*'ESS Jul 2018'!N4/100))</f>
        <v>264.22206</v>
      </c>
      <c r="E12" s="106">
        <f>IF($E$5&lt;'ESS Jul 2018'!P4,0,IF(($E$5)&lt;='ESS Jul 2018'!R4,(($E$5-'ESS Jul 2018'!P4)*'ESS Jul 2018'!Q4/100),(('ESS Jul 2018'!R4-'ESS Jul 2018'!P4)*'ESS Jul 2018'!Q4/100)))</f>
        <v>0</v>
      </c>
      <c r="F12" s="105">
        <v>0</v>
      </c>
      <c r="G12" s="105">
        <v>0</v>
      </c>
      <c r="H12" s="105">
        <f>IF(($E$5&lt;'ESS Jul 2018'!R4),(0),($E$5-'ESS Jul 2018'!R4)*'ESS Jul 2018'!S4/100)</f>
        <v>0</v>
      </c>
      <c r="I12" s="105">
        <f t="shared" si="0"/>
        <v>392.98705999999999</v>
      </c>
      <c r="J12" s="107">
        <f t="shared" si="1"/>
        <v>1056.88824</v>
      </c>
      <c r="K12" s="108">
        <f t="shared" si="2"/>
        <v>1571.9482399999999</v>
      </c>
      <c r="L12" s="109">
        <f>'ESS Jul 2018'!AW4</f>
        <v>0</v>
      </c>
      <c r="M12" s="109">
        <f>'ESS Jul 2018'!AX4</f>
        <v>0</v>
      </c>
      <c r="N12" s="109">
        <f>'ESS Jul 2018'!AY4</f>
        <v>0</v>
      </c>
      <c r="O12" s="109">
        <f>'ESS Jul 2018'!AZ4</f>
        <v>27</v>
      </c>
      <c r="P12" s="109">
        <f>($E$6*'ESS Jul 2018'!AT4/100)*4</f>
        <v>223.155</v>
      </c>
      <c r="Q12" s="109">
        <f t="shared" si="3"/>
        <v>1571.9482399999999</v>
      </c>
      <c r="R12" s="109">
        <f>Q12-(J12*O12/100)</f>
        <v>1286.5884151999999</v>
      </c>
      <c r="S12" s="110">
        <f>Q12-P12</f>
        <v>1348.79324</v>
      </c>
      <c r="T12" s="110">
        <f t="shared" si="5"/>
        <v>1063.4334151999999</v>
      </c>
      <c r="U12" s="473">
        <f t="shared" si="6"/>
        <v>1483.6725640000002</v>
      </c>
      <c r="V12" s="473">
        <f t="shared" si="6"/>
        <v>1169.7767567200001</v>
      </c>
      <c r="W12" s="124">
        <f>'ESS Jul 2018'!BI4</f>
        <v>0</v>
      </c>
      <c r="X12" s="232" t="str">
        <f>'ESS Jul 2018'!BJ4</f>
        <v>n</v>
      </c>
    </row>
    <row r="13" spans="1:24" ht="14" x14ac:dyDescent="0.3">
      <c r="A13" s="103" t="str">
        <f>'ESS Jul 2018'!K5</f>
        <v>Click Energy</v>
      </c>
      <c r="B13" s="104" t="str">
        <f>'ESS Jul 2018'!L5</f>
        <v xml:space="preserve">Solar </v>
      </c>
      <c r="C13" s="105">
        <f>91*'ESS Jul 2018'!M5/100</f>
        <v>133.77000000000001</v>
      </c>
      <c r="D13" s="105">
        <f>$E$5*'ESS Jul 2018'!N5/100</f>
        <v>354.85845</v>
      </c>
      <c r="E13" s="106">
        <v>0</v>
      </c>
      <c r="F13" s="105">
        <v>0</v>
      </c>
      <c r="G13" s="105">
        <v>0</v>
      </c>
      <c r="H13" s="105">
        <v>0</v>
      </c>
      <c r="I13" s="105">
        <f t="shared" si="0"/>
        <v>488.62845000000004</v>
      </c>
      <c r="J13" s="107">
        <f t="shared" si="1"/>
        <v>1419.4338000000002</v>
      </c>
      <c r="K13" s="108">
        <f t="shared" si="2"/>
        <v>1954.5138000000002</v>
      </c>
      <c r="L13" s="109">
        <f>'ESS Jul 2018'!AW5</f>
        <v>0</v>
      </c>
      <c r="M13" s="109">
        <f>'ESS Jul 2018'!AX5</f>
        <v>0</v>
      </c>
      <c r="N13" s="109">
        <f>'ESS Jul 2018'!AY5</f>
        <v>11</v>
      </c>
      <c r="O13" s="109">
        <f>'ESS Jul 2018'!AZ5</f>
        <v>0</v>
      </c>
      <c r="P13" s="109">
        <f>($E$6*'ESS Jul 2018'!AT5/100)*4</f>
        <v>505.81800000000004</v>
      </c>
      <c r="Q13" s="109">
        <f t="shared" si="3"/>
        <v>1954.5138000000002</v>
      </c>
      <c r="R13" s="109">
        <f>Q13-(K13*N13/100)</f>
        <v>1739.5172820000003</v>
      </c>
      <c r="S13" s="110">
        <f t="shared" si="4"/>
        <v>1448.6958000000002</v>
      </c>
      <c r="T13" s="110">
        <f t="shared" si="5"/>
        <v>1233.6992820000003</v>
      </c>
      <c r="U13" s="473">
        <f t="shared" si="6"/>
        <v>1593.5653800000002</v>
      </c>
      <c r="V13" s="473">
        <f t="shared" si="6"/>
        <v>1357.0692102000005</v>
      </c>
      <c r="W13" s="124">
        <f>'ESS Jul 2018'!BI5</f>
        <v>0</v>
      </c>
      <c r="X13" s="232" t="str">
        <f>'ESS Jul 2018'!BJ5</f>
        <v>n</v>
      </c>
    </row>
    <row r="14" spans="1:24" ht="14" x14ac:dyDescent="0.3">
      <c r="A14" s="103" t="str">
        <f>'ESS Jul 2018'!K6</f>
        <v>Commander</v>
      </c>
      <c r="B14" s="104" t="str">
        <f>'ESS Jul 2018'!L6</f>
        <v>Market offer</v>
      </c>
      <c r="C14" s="105">
        <f>91*'ESS Jul 2018'!M6/100</f>
        <v>146.21880000000002</v>
      </c>
      <c r="D14" s="105">
        <f>IF($E$5&gt;='ESS Jul 2018'!P6,('ESS Jul 2018'!P6*'ESS Jul 2018'!N6/100),($E$5*'ESS Jul 2018'!N6/100))</f>
        <v>306.94809000000004</v>
      </c>
      <c r="E14" s="106">
        <f>IF($E$5&lt;'ESS Jul 2018'!P6,0,IF(($E$5)&lt;='ESS Jul 2018'!R6,(($E$5-'ESS Jul 2018'!P6)*'ESS Jul 2018'!Q6/100),(('ESS Jul 2018'!R6-'ESS Jul 2018'!P6)*'ESS Jul 2018'!Q6/100)))</f>
        <v>0</v>
      </c>
      <c r="F14" s="105">
        <v>0</v>
      </c>
      <c r="G14" s="105">
        <v>0</v>
      </c>
      <c r="H14" s="105">
        <f>IF(($E$5&lt;'ESS Jul 2018'!R6),(0),($E$5-'ESS Jul 2018'!R6)*'ESS Jul 2018'!S6/100)</f>
        <v>0</v>
      </c>
      <c r="I14" s="105">
        <f t="shared" si="0"/>
        <v>453.16689000000008</v>
      </c>
      <c r="J14" s="107">
        <f t="shared" si="1"/>
        <v>1227.7923600000004</v>
      </c>
      <c r="K14" s="108">
        <f t="shared" si="2"/>
        <v>1812.6675600000003</v>
      </c>
      <c r="L14" s="109">
        <f>'ESS Jul 2018'!AW6</f>
        <v>0</v>
      </c>
      <c r="M14" s="109">
        <f>'ESS Jul 2018'!AX6</f>
        <v>0</v>
      </c>
      <c r="N14" s="109">
        <f>'ESS Jul 2018'!AY6</f>
        <v>0</v>
      </c>
      <c r="O14" s="109">
        <f>'ESS Jul 2018'!AZ6</f>
        <v>20</v>
      </c>
      <c r="P14" s="109">
        <f>($E$6*'ESS Jul 2018'!AT6/100)*4</f>
        <v>345.14639999999997</v>
      </c>
      <c r="Q14" s="109">
        <f t="shared" si="3"/>
        <v>1812.6675600000003</v>
      </c>
      <c r="R14" s="109">
        <f>Q14-(J14*O14/100)</f>
        <v>1567.1090880000002</v>
      </c>
      <c r="S14" s="110">
        <f t="shared" si="4"/>
        <v>1467.5211600000002</v>
      </c>
      <c r="T14" s="110">
        <f t="shared" si="5"/>
        <v>1221.9626880000001</v>
      </c>
      <c r="U14" s="473">
        <f t="shared" si="6"/>
        <v>1614.2732760000004</v>
      </c>
      <c r="V14" s="473">
        <f t="shared" si="6"/>
        <v>1344.1589568000002</v>
      </c>
      <c r="W14" s="124">
        <f>'ESS Jul 2018'!BI6</f>
        <v>0</v>
      </c>
      <c r="X14" s="232" t="str">
        <f>'ESS Jul 2018'!BJ6</f>
        <v>n</v>
      </c>
    </row>
    <row r="15" spans="1:24" ht="14" x14ac:dyDescent="0.3">
      <c r="A15" s="103" t="str">
        <f>'ESS Jul 2018'!K7</f>
        <v>CovaU</v>
      </c>
      <c r="B15" s="104" t="str">
        <f>'ESS Jul 2018'!L7</f>
        <v>Freedom Solar</v>
      </c>
      <c r="C15" s="105">
        <f>91*'ESS Jul 2018'!M7/100</f>
        <v>154.70910000000001</v>
      </c>
      <c r="D15" s="105">
        <f>$E$5*'ESS Jul 2018'!N7/100</f>
        <v>259.2165</v>
      </c>
      <c r="E15" s="106">
        <v>0</v>
      </c>
      <c r="F15" s="105">
        <v>0</v>
      </c>
      <c r="G15" s="105">
        <v>0</v>
      </c>
      <c r="H15" s="105">
        <v>0</v>
      </c>
      <c r="I15" s="105">
        <f t="shared" si="0"/>
        <v>413.92560000000003</v>
      </c>
      <c r="J15" s="107">
        <f t="shared" si="1"/>
        <v>1036.866</v>
      </c>
      <c r="K15" s="108">
        <f t="shared" si="2"/>
        <v>1655.7024000000001</v>
      </c>
      <c r="L15" s="109">
        <f>'ESS Jul 2018'!AW7</f>
        <v>0</v>
      </c>
      <c r="M15" s="109">
        <f>'ESS Jul 2018'!AX7</f>
        <v>0</v>
      </c>
      <c r="N15" s="109">
        <f>'ESS Jul 2018'!AY7</f>
        <v>15</v>
      </c>
      <c r="O15" s="109">
        <f>'ESS Jul 2018'!AZ7</f>
        <v>0</v>
      </c>
      <c r="P15" s="109">
        <f>($E$6*'ESS Jul 2018'!AT7/100)*4</f>
        <v>252.90900000000002</v>
      </c>
      <c r="Q15" s="109">
        <f t="shared" si="3"/>
        <v>1655.7024000000001</v>
      </c>
      <c r="R15" s="109">
        <f>Q15-(K15*N15/100)</f>
        <v>1407.3470400000001</v>
      </c>
      <c r="S15" s="110">
        <f t="shared" si="4"/>
        <v>1402.7934</v>
      </c>
      <c r="T15" s="110">
        <f t="shared" si="5"/>
        <v>1154.43804</v>
      </c>
      <c r="U15" s="473">
        <f t="shared" si="6"/>
        <v>1543.0727400000001</v>
      </c>
      <c r="V15" s="473">
        <f t="shared" si="6"/>
        <v>1269.881844</v>
      </c>
      <c r="W15" s="124">
        <f>'ESS Jul 2018'!BI7</f>
        <v>0</v>
      </c>
      <c r="X15" s="232" t="str">
        <f>'ESS Jul 2018'!BJ7</f>
        <v>n</v>
      </c>
    </row>
    <row r="16" spans="1:24" ht="14" x14ac:dyDescent="0.3">
      <c r="A16" s="103" t="str">
        <f>'ESS Jul 2018'!K8</f>
        <v>Diamond Energy</v>
      </c>
      <c r="B16" s="104" t="str">
        <f>'ESS Jul 2018'!L8</f>
        <v>Pay on time discount</v>
      </c>
      <c r="C16" s="105">
        <f>91*'ESS Jul 2018'!M8/100</f>
        <v>136.04499999999999</v>
      </c>
      <c r="D16" s="105">
        <f>IF($E$5&gt;='ESS Jul 2018'!P8,('ESS Jul 2018'!P8*'ESS Jul 2018'!N8/100),($E$5*'ESS Jul 2018'!N8/100))</f>
        <v>77.91</v>
      </c>
      <c r="E16" s="106">
        <f>IF($E$5&lt;'ESS Jul 2018'!P8,0,IF(($E$5)&lt;='ESS Jul 2018'!R8,(($E$5-'ESS Jul 2018'!P8)*'ESS Jul 2018'!Q8/100),(('ESS Jul 2018'!R8-'ESS Jul 2018'!P8)*'ESS Jul 2018'!Q8/100)))</f>
        <v>166.04046000000002</v>
      </c>
      <c r="F16" s="105">
        <v>0</v>
      </c>
      <c r="G16" s="105">
        <v>0</v>
      </c>
      <c r="H16" s="105">
        <f>IF(($E$5&lt;'ESS Jul 2018'!R8),(0),($E$5-'ESS Jul 2018'!R8)*'ESS Jul 2018'!S8/100)</f>
        <v>0</v>
      </c>
      <c r="I16" s="105">
        <f t="shared" si="0"/>
        <v>379.99545999999998</v>
      </c>
      <c r="J16" s="107">
        <f t="shared" si="1"/>
        <v>975.80183999999997</v>
      </c>
      <c r="K16" s="108">
        <f t="shared" si="2"/>
        <v>1519.9818399999999</v>
      </c>
      <c r="L16" s="109">
        <f>'ESS Jul 2018'!AW8</f>
        <v>0</v>
      </c>
      <c r="M16" s="109">
        <f>'ESS Jul 2018'!AX8</f>
        <v>0</v>
      </c>
      <c r="N16" s="109">
        <f>'ESS Jul 2018'!AY8</f>
        <v>7</v>
      </c>
      <c r="O16" s="109">
        <f>'ESS Jul 2018'!AZ8</f>
        <v>0</v>
      </c>
      <c r="P16" s="109">
        <f>($E$6*'ESS Jul 2018'!AT8/100)*4</f>
        <v>357.048</v>
      </c>
      <c r="Q16" s="109">
        <f t="shared" si="3"/>
        <v>1519.9818399999999</v>
      </c>
      <c r="R16" s="109">
        <f>Q16-(K16*N16/100)</f>
        <v>1413.5831111999998</v>
      </c>
      <c r="S16" s="110">
        <f t="shared" si="4"/>
        <v>1162.9338399999999</v>
      </c>
      <c r="T16" s="110">
        <f t="shared" si="5"/>
        <v>1056.5351111999998</v>
      </c>
      <c r="U16" s="473">
        <f t="shared" si="6"/>
        <v>1279.227224</v>
      </c>
      <c r="V16" s="473">
        <f t="shared" si="6"/>
        <v>1162.1886223199999</v>
      </c>
      <c r="W16" s="124">
        <f>'ESS Jul 2018'!BI8</f>
        <v>0</v>
      </c>
      <c r="X16" s="232" t="str">
        <f>'ESS Jul 2018'!BJ8</f>
        <v>n</v>
      </c>
    </row>
    <row r="17" spans="1:85" ht="14" x14ac:dyDescent="0.3">
      <c r="A17" s="103" t="str">
        <f>'ESS Jul 2018'!K9</f>
        <v>Dodo Power &amp; Gas</v>
      </c>
      <c r="B17" s="104" t="str">
        <f>'ESS Jul 2018'!L9</f>
        <v>Market offer</v>
      </c>
      <c r="C17" s="105">
        <f>91*'ESS Jul 2018'!M9/100</f>
        <v>140.595</v>
      </c>
      <c r="D17" s="105">
        <f>IF($E$5&gt;='ESS Jul 2018'!P9,('ESS Jul 2018'!P9*'ESS Jul 2018'!N9/100),($E$5*'ESS Jul 2018'!N9/100))</f>
        <v>295.14927000000006</v>
      </c>
      <c r="E17" s="106">
        <f>IF($E$5&lt;'ESS Jul 2018'!P9,0,IF(($E$5)&lt;='ESS Jul 2018'!R9,(($E$5-'ESS Jul 2018'!P9)*'ESS Jul 2018'!Q9/100),(('ESS Jul 2018'!R9-'ESS Jul 2018'!P9)*'ESS Jul 2018'!Q9/100)))</f>
        <v>0</v>
      </c>
      <c r="F17" s="105">
        <v>0</v>
      </c>
      <c r="G17" s="105">
        <v>0</v>
      </c>
      <c r="H17" s="105">
        <f>IF(($E$5&lt;'ESS Jul 2018'!R9),(0),($E$5-'ESS Jul 2018'!R9)*'ESS Jul 2018'!S9/100)</f>
        <v>0</v>
      </c>
      <c r="I17" s="105">
        <f t="shared" si="0"/>
        <v>435.74427000000003</v>
      </c>
      <c r="J17" s="107">
        <f t="shared" si="1"/>
        <v>1180.59708</v>
      </c>
      <c r="K17" s="108">
        <f t="shared" si="2"/>
        <v>1742.9770800000001</v>
      </c>
      <c r="L17" s="109">
        <f>'ESS Jul 2018'!AW9</f>
        <v>0</v>
      </c>
      <c r="M17" s="109">
        <f>'ESS Jul 2018'!AX9</f>
        <v>0</v>
      </c>
      <c r="N17" s="109">
        <f>'ESS Jul 2018'!AY9</f>
        <v>0</v>
      </c>
      <c r="O17" s="109">
        <f>'ESS Jul 2018'!AZ9</f>
        <v>0</v>
      </c>
      <c r="P17" s="109">
        <f>($E$6*'ESS Jul 2018'!AT9/100)*4</f>
        <v>345.14639999999997</v>
      </c>
      <c r="Q17" s="109">
        <f t="shared" si="3"/>
        <v>1742.9770800000001</v>
      </c>
      <c r="R17" s="109">
        <f>Q17</f>
        <v>1742.9770800000001</v>
      </c>
      <c r="S17" s="110">
        <f t="shared" si="4"/>
        <v>1397.83068</v>
      </c>
      <c r="T17" s="110">
        <f t="shared" si="5"/>
        <v>1397.83068</v>
      </c>
      <c r="U17" s="473">
        <f t="shared" si="6"/>
        <v>1537.6137480000002</v>
      </c>
      <c r="V17" s="473">
        <f t="shared" si="6"/>
        <v>1537.6137480000002</v>
      </c>
      <c r="W17" s="124">
        <f>'ESS Jul 2018'!BI9</f>
        <v>0</v>
      </c>
      <c r="X17" s="232" t="str">
        <f>'ESS Jul 2018'!BJ9</f>
        <v>n</v>
      </c>
    </row>
    <row r="18" spans="1:85" ht="14" x14ac:dyDescent="0.3">
      <c r="A18" s="103" t="str">
        <f>'ESS Jul 2018'!K10</f>
        <v>EnergyAustralia</v>
      </c>
      <c r="B18" s="104" t="str">
        <f>'ESS Jul 2018'!L10</f>
        <v>Anytime Saver</v>
      </c>
      <c r="C18" s="105">
        <f>91*'ESS Jul 2018'!M10/100</f>
        <v>131.31300000000002</v>
      </c>
      <c r="D18" s="105">
        <f>$E$5*'ESS Jul 2018'!N10/100</f>
        <v>283.43983500000002</v>
      </c>
      <c r="E18" s="106">
        <v>0</v>
      </c>
      <c r="F18" s="105">
        <v>0</v>
      </c>
      <c r="G18" s="105">
        <v>0</v>
      </c>
      <c r="H18" s="105">
        <v>0</v>
      </c>
      <c r="I18" s="105">
        <f t="shared" si="0"/>
        <v>414.752835</v>
      </c>
      <c r="J18" s="107">
        <f t="shared" si="1"/>
        <v>1133.7593400000001</v>
      </c>
      <c r="K18" s="108">
        <f t="shared" si="2"/>
        <v>1659.01134</v>
      </c>
      <c r="L18" s="109">
        <f>'ESS Jul 2018'!AW10</f>
        <v>0</v>
      </c>
      <c r="M18" s="109">
        <f>'ESS Jul 2018'!AX10</f>
        <v>32</v>
      </c>
      <c r="N18" s="109">
        <f>'ESS Jul 2018'!AY10</f>
        <v>0</v>
      </c>
      <c r="O18" s="109">
        <f>'ESS Jul 2018'!AZ10</f>
        <v>0</v>
      </c>
      <c r="P18" s="109">
        <f>($E$6*'ESS Jul 2018'!AT10/100)*4</f>
        <v>371.92500000000001</v>
      </c>
      <c r="Q18" s="109">
        <f>K18-(J18*M18/100)</f>
        <v>1296.2083511999999</v>
      </c>
      <c r="R18" s="109">
        <f>Q18</f>
        <v>1296.2083511999999</v>
      </c>
      <c r="S18" s="110">
        <f t="shared" si="4"/>
        <v>924.28335119999997</v>
      </c>
      <c r="T18" s="110">
        <f t="shared" si="5"/>
        <v>924.28335119999997</v>
      </c>
      <c r="U18" s="473">
        <f t="shared" si="6"/>
        <v>1016.71168632</v>
      </c>
      <c r="V18" s="473">
        <f t="shared" si="6"/>
        <v>1016.71168632</v>
      </c>
      <c r="W18" s="124">
        <f>'ESS Jul 2018'!BI10</f>
        <v>0</v>
      </c>
      <c r="X18" s="232" t="str">
        <f>'ESS Jul 2018'!BJ10</f>
        <v>n</v>
      </c>
    </row>
    <row r="19" spans="1:85" ht="14" x14ac:dyDescent="0.3">
      <c r="A19" s="103" t="str">
        <f>'ESS Jul 2018'!K11</f>
        <v>Mojo Power</v>
      </c>
      <c r="B19" s="104" t="str">
        <f>'ESS Jul 2018'!L11</f>
        <v>Connect</v>
      </c>
      <c r="C19" s="105">
        <f>91*'ESS Jul 2018'!M11/100</f>
        <v>188.41549999999998</v>
      </c>
      <c r="D19" s="105">
        <f>$E$5*'ESS Jul 2018'!N11/100</f>
        <v>227.127285</v>
      </c>
      <c r="E19" s="106">
        <v>0</v>
      </c>
      <c r="F19" s="105">
        <v>0</v>
      </c>
      <c r="G19" s="105">
        <v>0</v>
      </c>
      <c r="H19" s="105">
        <v>0</v>
      </c>
      <c r="I19" s="105">
        <f t="shared" si="0"/>
        <v>415.54278499999998</v>
      </c>
      <c r="J19" s="107">
        <f t="shared" si="1"/>
        <v>908.50914</v>
      </c>
      <c r="K19" s="108">
        <f t="shared" si="2"/>
        <v>1662.1711399999999</v>
      </c>
      <c r="L19" s="109">
        <f>'ESS Jul 2018'!AW11</f>
        <v>0</v>
      </c>
      <c r="M19" s="109">
        <f>'ESS Jul 2018'!AX11</f>
        <v>0</v>
      </c>
      <c r="N19" s="109">
        <f>'ESS Jul 2018'!AY11</f>
        <v>0</v>
      </c>
      <c r="O19" s="109">
        <f>'ESS Jul 2018'!AZ11</f>
        <v>0</v>
      </c>
      <c r="P19" s="109">
        <f>($E$6*'ESS Jul 2018'!AT11/100)*4</f>
        <v>595.08000000000004</v>
      </c>
      <c r="Q19" s="109">
        <f>K19-(J19*M19/100)</f>
        <v>1662.1711399999999</v>
      </c>
      <c r="R19" s="109">
        <f>Q19</f>
        <v>1662.1711399999999</v>
      </c>
      <c r="S19" s="110">
        <f t="shared" si="4"/>
        <v>1067.09114</v>
      </c>
      <c r="T19" s="110">
        <f t="shared" si="5"/>
        <v>1067.09114</v>
      </c>
      <c r="U19" s="473">
        <f t="shared" si="6"/>
        <v>1173.800254</v>
      </c>
      <c r="V19" s="473">
        <f t="shared" si="6"/>
        <v>1173.800254</v>
      </c>
      <c r="W19" s="124">
        <f>'ESS Jul 2018'!BI11</f>
        <v>0</v>
      </c>
      <c r="X19" s="232" t="str">
        <f>'ESS Jul 2018'!BJ11</f>
        <v>n</v>
      </c>
    </row>
    <row r="20" spans="1:85" ht="14" x14ac:dyDescent="0.3">
      <c r="A20" s="103" t="str">
        <f>'ESS Jul 2018'!K12</f>
        <v>Momentum Energy</v>
      </c>
      <c r="B20" s="104" t="str">
        <f>'ESS Jul 2018'!L12</f>
        <v>SmilePower</v>
      </c>
      <c r="C20" s="105">
        <f>91*'ESS Jul 2018'!M12/100</f>
        <v>126.0077</v>
      </c>
      <c r="D20" s="105">
        <f>IF($E$5&gt;='ESS Jul 2018'!P12,('ESS Jul 2018'!P12*'ESS Jul 2018'!N12/100),($E$5*'ESS Jul 2018'!N12/100))</f>
        <v>164.52</v>
      </c>
      <c r="E20" s="106">
        <f>IF($E$5&lt;'ESS Jul 2018'!P12,0,IF(($E$5)&lt;='ESS Jul 2018'!R12,(($E$5-'ESS Jul 2018'!P12)*'ESS Jul 2018'!Q12/100),(('ESS Jul 2018'!R12-'ESS Jul 2018'!P12)*'ESS Jul 2018'!Q12/100)))</f>
        <v>0</v>
      </c>
      <c r="F20" s="105">
        <v>0</v>
      </c>
      <c r="G20" s="105">
        <v>0</v>
      </c>
      <c r="H20" s="105">
        <f>IF(($E$5&lt;'ESS Jul 2018'!R12),(0),($E$5-'ESS Jul 2018'!R12)*'ESS Jul 2018'!S12/100)</f>
        <v>94.443390000000022</v>
      </c>
      <c r="I20" s="105">
        <f t="shared" si="0"/>
        <v>384.97109</v>
      </c>
      <c r="J20" s="107">
        <f t="shared" si="1"/>
        <v>1035.85356</v>
      </c>
      <c r="K20" s="108">
        <f t="shared" si="2"/>
        <v>1539.88436</v>
      </c>
      <c r="L20" s="109">
        <f>'ESS Jul 2018'!AW12</f>
        <v>0</v>
      </c>
      <c r="M20" s="109">
        <f>'ESS Jul 2018'!AX12</f>
        <v>0</v>
      </c>
      <c r="N20" s="109">
        <f>'ESS Jul 2018'!AY12</f>
        <v>0</v>
      </c>
      <c r="O20" s="109">
        <f>'ESS Jul 2018'!AZ12</f>
        <v>0</v>
      </c>
      <c r="P20" s="109">
        <f>($E$6*'ESS Jul 2018'!AT12/100)*4</f>
        <v>208.27799999999999</v>
      </c>
      <c r="Q20" s="109">
        <f t="shared" si="3"/>
        <v>1539.88436</v>
      </c>
      <c r="R20" s="109">
        <f>Q20-(J20*O20/100)</f>
        <v>1539.88436</v>
      </c>
      <c r="S20" s="110">
        <f t="shared" si="4"/>
        <v>1331.60636</v>
      </c>
      <c r="T20" s="110">
        <f t="shared" si="5"/>
        <v>1331.60636</v>
      </c>
      <c r="U20" s="473">
        <f t="shared" si="6"/>
        <v>1464.7669960000001</v>
      </c>
      <c r="V20" s="473">
        <f t="shared" si="6"/>
        <v>1464.7669960000001</v>
      </c>
      <c r="W20" s="124">
        <f>'ESS Jul 2018'!BI12</f>
        <v>0</v>
      </c>
      <c r="X20" s="232" t="str">
        <f>'ESS Jul 2018'!BJ12</f>
        <v>n</v>
      </c>
    </row>
    <row r="21" spans="1:85" ht="14" x14ac:dyDescent="0.3">
      <c r="A21" s="103" t="str">
        <f>'ESS Jul 2018'!K13</f>
        <v>Origin Energy</v>
      </c>
      <c r="B21" s="104" t="str">
        <f>'ESS Jul 2018'!L13</f>
        <v>Solar Boost Plus</v>
      </c>
      <c r="C21" s="105">
        <f>91*'ESS Jul 2018'!M13/100</f>
        <v>128.31909999999999</v>
      </c>
      <c r="D21" s="105">
        <f>$E$5*'ESS Jul 2018'!N13/100</f>
        <v>254.47909499999997</v>
      </c>
      <c r="E21" s="106">
        <v>0</v>
      </c>
      <c r="F21" s="105">
        <v>0</v>
      </c>
      <c r="G21" s="105">
        <v>0</v>
      </c>
      <c r="H21" s="105">
        <v>0</v>
      </c>
      <c r="I21" s="105">
        <f t="shared" si="0"/>
        <v>382.79819499999996</v>
      </c>
      <c r="J21" s="107">
        <f t="shared" si="1"/>
        <v>1017.9163799999999</v>
      </c>
      <c r="K21" s="108">
        <f t="shared" si="2"/>
        <v>1531.1927799999999</v>
      </c>
      <c r="L21" s="109">
        <f>'ESS Jul 2018'!AW13</f>
        <v>0</v>
      </c>
      <c r="M21" s="109">
        <f>'ESS Jul 2018'!AX13</f>
        <v>12</v>
      </c>
      <c r="N21" s="109">
        <f>'ESS Jul 2018'!AY13</f>
        <v>0</v>
      </c>
      <c r="O21" s="109">
        <f>'ESS Jul 2018'!AZ13</f>
        <v>0</v>
      </c>
      <c r="P21" s="109">
        <f>($E$6*'ESS Jul 2018'!AT13/100)*4</f>
        <v>505.81800000000004</v>
      </c>
      <c r="Q21" s="109">
        <f>K21-(J21*M21/100)</f>
        <v>1409.0428143999998</v>
      </c>
      <c r="R21" s="109">
        <f>Q21-(K21*N21/100)</f>
        <v>1409.0428143999998</v>
      </c>
      <c r="S21" s="110">
        <f t="shared" si="4"/>
        <v>903.22481439999979</v>
      </c>
      <c r="T21" s="110">
        <f t="shared" si="5"/>
        <v>903.22481439999979</v>
      </c>
      <c r="U21" s="473">
        <f t="shared" si="6"/>
        <v>993.54729583999983</v>
      </c>
      <c r="V21" s="473">
        <f t="shared" si="6"/>
        <v>993.54729583999983</v>
      </c>
      <c r="W21" s="124">
        <f>'ESS Jul 2018'!BI13</f>
        <v>0</v>
      </c>
      <c r="X21" s="232" t="str">
        <f>'ESS Jul 2018'!BJ13</f>
        <v>n</v>
      </c>
    </row>
    <row r="22" spans="1:85" ht="14" x14ac:dyDescent="0.3">
      <c r="A22" s="103" t="str">
        <f>'ESS Jul 2018'!K14</f>
        <v>Powerdirect</v>
      </c>
      <c r="B22" s="104" t="str">
        <f>'ESS Jul 2018'!L14</f>
        <v>Market offer</v>
      </c>
      <c r="C22" s="105">
        <f>91*'ESS Jul 2018'!M14/100</f>
        <v>129.22</v>
      </c>
      <c r="D22" s="105">
        <f>$E$5*'ESS Jul 2018'!N14/100</f>
        <v>258.32265000000001</v>
      </c>
      <c r="E22" s="106">
        <v>0</v>
      </c>
      <c r="F22" s="105">
        <v>0</v>
      </c>
      <c r="G22" s="105">
        <v>0</v>
      </c>
      <c r="H22" s="105">
        <v>0</v>
      </c>
      <c r="I22" s="105">
        <f t="shared" si="0"/>
        <v>387.54264999999998</v>
      </c>
      <c r="J22" s="107">
        <f t="shared" si="1"/>
        <v>1033.2905999999998</v>
      </c>
      <c r="K22" s="108">
        <f t="shared" si="2"/>
        <v>1550.1705999999999</v>
      </c>
      <c r="L22" s="109">
        <f>'ESS Jul 2018'!AW14</f>
        <v>0</v>
      </c>
      <c r="M22" s="109">
        <f>'ESS Jul 2018'!AX14</f>
        <v>0</v>
      </c>
      <c r="N22" s="109">
        <f>'ESS Jul 2018'!AY14</f>
        <v>0</v>
      </c>
      <c r="O22" s="109">
        <f>'ESS Jul 2018'!AZ14</f>
        <v>25</v>
      </c>
      <c r="P22" s="109">
        <f>($E$6*'ESS Jul 2018'!AT14/100)*4</f>
        <v>330.26940000000002</v>
      </c>
      <c r="Q22" s="109">
        <f t="shared" ref="Q22:Q29" si="7">K22</f>
        <v>1550.1705999999999</v>
      </c>
      <c r="R22" s="109">
        <f>Q22-(J22*O22/100)</f>
        <v>1291.8479499999999</v>
      </c>
      <c r="S22" s="110">
        <f t="shared" si="4"/>
        <v>1219.9011999999998</v>
      </c>
      <c r="T22" s="110">
        <f t="shared" si="5"/>
        <v>961.57854999999984</v>
      </c>
      <c r="U22" s="473">
        <f t="shared" si="6"/>
        <v>1341.89132</v>
      </c>
      <c r="V22" s="473">
        <f t="shared" si="6"/>
        <v>1057.7364049999999</v>
      </c>
      <c r="W22" s="124">
        <f>'ESS Jul 2018'!BI14</f>
        <v>0</v>
      </c>
      <c r="X22" s="232" t="str">
        <f>'ESS Jul 2018'!BJ14</f>
        <v>n</v>
      </c>
    </row>
    <row r="23" spans="1:85" ht="14" x14ac:dyDescent="0.3">
      <c r="A23" s="103" t="str">
        <f>'ESS Jul 2018'!K15</f>
        <v>Powershop</v>
      </c>
      <c r="B23" s="104" t="str">
        <f>'ESS Jul 2018'!L15</f>
        <v>Power Saver</v>
      </c>
      <c r="C23" s="105">
        <f>91*'ESS Jul 2018'!M15/100</f>
        <v>134.99850000000001</v>
      </c>
      <c r="D23" s="105">
        <f>$E$5*'ESS Jul 2018'!N15/100</f>
        <v>230.345145</v>
      </c>
      <c r="E23" s="106">
        <v>0</v>
      </c>
      <c r="F23" s="105">
        <v>0</v>
      </c>
      <c r="G23" s="105">
        <v>0</v>
      </c>
      <c r="H23" s="105">
        <v>0</v>
      </c>
      <c r="I23" s="105">
        <f t="shared" si="0"/>
        <v>365.34364500000004</v>
      </c>
      <c r="J23" s="107">
        <f t="shared" si="1"/>
        <v>921.38058000000012</v>
      </c>
      <c r="K23" s="108">
        <f t="shared" si="2"/>
        <v>1461.3745800000002</v>
      </c>
      <c r="L23" s="109">
        <f>'ESS Jul 2018'!AW15</f>
        <v>0</v>
      </c>
      <c r="M23" s="109">
        <f>'ESS Jul 2018'!AX15</f>
        <v>0</v>
      </c>
      <c r="N23" s="109">
        <f>'ESS Jul 2018'!AY15</f>
        <v>12</v>
      </c>
      <c r="O23" s="109">
        <f>'ESS Jul 2018'!AZ15</f>
        <v>0</v>
      </c>
      <c r="P23" s="109">
        <f>($E$6*'ESS Jul 2018'!AT15/100)*4</f>
        <v>303.49079999999998</v>
      </c>
      <c r="Q23" s="109">
        <f t="shared" si="7"/>
        <v>1461.3745800000002</v>
      </c>
      <c r="R23" s="109">
        <f>Q23-(K23*N23/100)</f>
        <v>1286.0096304000001</v>
      </c>
      <c r="S23" s="110">
        <f t="shared" si="4"/>
        <v>1157.8837800000001</v>
      </c>
      <c r="T23" s="110">
        <f t="shared" si="5"/>
        <v>982.51883040000007</v>
      </c>
      <c r="U23" s="473">
        <f t="shared" si="6"/>
        <v>1273.6721580000003</v>
      </c>
      <c r="V23" s="473">
        <f t="shared" si="6"/>
        <v>1080.7707134400002</v>
      </c>
      <c r="W23" s="124">
        <f>'ESS Jul 2018'!BI15</f>
        <v>0</v>
      </c>
      <c r="X23" s="232" t="str">
        <f>'ESS Jul 2018'!BJ15</f>
        <v>n</v>
      </c>
    </row>
    <row r="24" spans="1:85" ht="14" x14ac:dyDescent="0.3">
      <c r="A24" s="103" t="str">
        <f>'ESS Jul 2018'!K16</f>
        <v>Red Energy</v>
      </c>
      <c r="B24" s="104" t="str">
        <f>'ESS Jul 2018'!L16</f>
        <v>Living Energy Saver</v>
      </c>
      <c r="C24" s="105">
        <f>91*'ESS Jul 2018'!M16/100</f>
        <v>127.4</v>
      </c>
      <c r="D24" s="105">
        <f>IF($E$5&gt;='ESS Jul 2018'!P16,('ESS Jul 2018'!P16*'ESS Jul 2018'!N16/100),($E$5*'ESS Jul 2018'!N16/100))</f>
        <v>232.40100000000001</v>
      </c>
      <c r="E24" s="106">
        <f>IF($E$5&lt;'ESS Jul 2018'!P16,0,IF(($E$5)&lt;='ESS Jul 2018'!R16,(($E$5-'ESS Jul 2018'!P16)*'ESS Jul 2018'!Q16/100),(('ESS Jul 2018'!R16-'ESS Jul 2018'!P16)*'ESS Jul 2018'!Q16/100)))</f>
        <v>0</v>
      </c>
      <c r="F24" s="105">
        <v>0</v>
      </c>
      <c r="G24" s="105">
        <v>0</v>
      </c>
      <c r="H24" s="105">
        <f>IF(($E$5&lt;'ESS Jul 2018'!R16),(0),($E$5-'ESS Jul 2018'!R16)*'ESS Jul 2018'!S16/100)</f>
        <v>0</v>
      </c>
      <c r="I24" s="105">
        <f t="shared" si="0"/>
        <v>359.80100000000004</v>
      </c>
      <c r="J24" s="107">
        <f t="shared" si="1"/>
        <v>929.60400000000016</v>
      </c>
      <c r="K24" s="108">
        <f t="shared" si="2"/>
        <v>1439.2040000000002</v>
      </c>
      <c r="L24" s="109">
        <f>'ESS Jul 2018'!AW16</f>
        <v>0</v>
      </c>
      <c r="M24" s="109">
        <f>'ESS Jul 2018'!AX16</f>
        <v>0</v>
      </c>
      <c r="N24" s="109">
        <f>'ESS Jul 2018'!AY16</f>
        <v>10</v>
      </c>
      <c r="O24" s="109">
        <f>'ESS Jul 2018'!AZ16</f>
        <v>0</v>
      </c>
      <c r="P24" s="109">
        <f>($E$6*'ESS Jul 2018'!AT16/100)*4</f>
        <v>330.26940000000002</v>
      </c>
      <c r="Q24" s="109">
        <f t="shared" si="7"/>
        <v>1439.2040000000002</v>
      </c>
      <c r="R24" s="109">
        <f>Q24-(K24*N24/100)</f>
        <v>1295.2836000000002</v>
      </c>
      <c r="S24" s="110">
        <f t="shared" si="4"/>
        <v>1108.9346</v>
      </c>
      <c r="T24" s="110">
        <f t="shared" si="5"/>
        <v>965.01420000000019</v>
      </c>
      <c r="U24" s="473">
        <f t="shared" si="6"/>
        <v>1219.8280600000001</v>
      </c>
      <c r="V24" s="473">
        <f t="shared" si="6"/>
        <v>1061.5156200000004</v>
      </c>
      <c r="W24" s="124">
        <f>'ESS Jul 2018'!BI16</f>
        <v>0</v>
      </c>
      <c r="X24" s="232" t="str">
        <f>'ESS Jul 2018'!BJ16</f>
        <v>n</v>
      </c>
    </row>
    <row r="25" spans="1:85" s="71" customFormat="1" ht="14" x14ac:dyDescent="0.3">
      <c r="A25" s="103" t="str">
        <f>'ESS Jul 2018'!K17</f>
        <v>Simply Energy</v>
      </c>
      <c r="B25" s="104" t="str">
        <f>'ESS Jul 2018'!L17</f>
        <v>Plus</v>
      </c>
      <c r="C25" s="105">
        <f>91*'ESS Jul 2018'!M17/100</f>
        <v>120.666</v>
      </c>
      <c r="D25" s="105">
        <f>IF($E$5&gt;='ESS Jul 2018'!P17,('ESS Jul 2018'!P17*'ESS Jul 2018'!N17/100),($E$5*'ESS Jul 2018'!N17/100))</f>
        <v>245.540595</v>
      </c>
      <c r="E25" s="106">
        <f>IF($E$5&lt;'ESS Jul 2018'!P17,0,IF(($E$5)&lt;='ESS Jul 2018'!R17,(($E$5-'ESS Jul 2018'!P17)*'ESS Jul 2018'!Q17/100),(('ESS Jul 2018'!R17-'ESS Jul 2018'!P17)*'ESS Jul 2018'!Q17/100)))</f>
        <v>0</v>
      </c>
      <c r="F25" s="105">
        <v>0</v>
      </c>
      <c r="G25" s="105">
        <v>0</v>
      </c>
      <c r="H25" s="105">
        <f>IF(($E$5&lt;'ESS Jul 2018'!R17),(0),($E$5-'ESS Jul 2018'!R17)*'ESS Jul 2018'!S17/100)</f>
        <v>0</v>
      </c>
      <c r="I25" s="105">
        <f>SUM(C25:H25)</f>
        <v>366.20659499999999</v>
      </c>
      <c r="J25" s="107">
        <f t="shared" si="1"/>
        <v>982.16237999999998</v>
      </c>
      <c r="K25" s="108">
        <f t="shared" si="2"/>
        <v>1464.82638</v>
      </c>
      <c r="L25" s="109">
        <f>'ESS Jul 2018'!AW17</f>
        <v>0</v>
      </c>
      <c r="M25" s="109">
        <f>'ESS Jul 2018'!AX17</f>
        <v>0</v>
      </c>
      <c r="N25" s="109">
        <f>'ESS Jul 2018'!AY17</f>
        <v>0</v>
      </c>
      <c r="O25" s="109">
        <f>'ESS Jul 2018'!AZ17</f>
        <v>18</v>
      </c>
      <c r="P25" s="109">
        <f>($E$6*'ESS Jul 2018'!AT17/100)*4</f>
        <v>336.22020000000003</v>
      </c>
      <c r="Q25" s="109">
        <f t="shared" si="7"/>
        <v>1464.82638</v>
      </c>
      <c r="R25" s="109">
        <f>Q25-(J25*O25/100)</f>
        <v>1288.0371516</v>
      </c>
      <c r="S25" s="110">
        <f t="shared" si="4"/>
        <v>1128.60618</v>
      </c>
      <c r="T25" s="110">
        <f t="shared" si="5"/>
        <v>951.81695160000004</v>
      </c>
      <c r="U25" s="473">
        <f t="shared" si="6"/>
        <v>1241.4667980000002</v>
      </c>
      <c r="V25" s="473">
        <f t="shared" si="6"/>
        <v>1046.9986467600002</v>
      </c>
      <c r="W25" s="124">
        <f>'ESS Jul 2018'!BI17</f>
        <v>0</v>
      </c>
      <c r="X25" s="232" t="str">
        <f>'ESS Jul 2018'!BJ17</f>
        <v>n</v>
      </c>
      <c r="Y25" s="193"/>
      <c r="Z25" s="193"/>
      <c r="AA25" s="193"/>
      <c r="AB25" s="193"/>
      <c r="AC25" s="193"/>
      <c r="AD25" s="193"/>
      <c r="AE25" s="193"/>
      <c r="AF25" s="193"/>
      <c r="AG25" s="193"/>
      <c r="AH25" s="193"/>
      <c r="AI25" s="193"/>
      <c r="AJ25" s="193"/>
      <c r="AK25" s="193"/>
      <c r="AL25" s="193"/>
      <c r="AM25" s="193"/>
      <c r="AN25" s="193"/>
      <c r="AO25" s="193"/>
      <c r="AP25" s="193"/>
      <c r="AQ25" s="193"/>
      <c r="AR25" s="193"/>
      <c r="AS25" s="193"/>
      <c r="AT25" s="193"/>
      <c r="AU25" s="193"/>
      <c r="AV25" s="193"/>
      <c r="AW25" s="193"/>
      <c r="AX25" s="193"/>
      <c r="AY25" s="193"/>
      <c r="AZ25" s="193"/>
      <c r="BA25" s="193"/>
      <c r="BB25" s="193"/>
      <c r="BC25" s="193"/>
      <c r="BD25" s="193"/>
      <c r="BE25" s="193"/>
      <c r="BF25" s="193"/>
      <c r="BG25" s="187"/>
      <c r="BH25" s="187"/>
      <c r="BI25" s="187"/>
      <c r="BJ25" s="187"/>
      <c r="BK25" s="187"/>
      <c r="BL25" s="187"/>
      <c r="BM25" s="187"/>
      <c r="BN25" s="187"/>
      <c r="BO25" s="187"/>
      <c r="BP25" s="187"/>
      <c r="BQ25" s="187"/>
      <c r="BR25" s="187"/>
      <c r="BS25" s="187"/>
      <c r="BT25" s="187"/>
      <c r="BU25" s="187"/>
      <c r="BV25" s="187"/>
      <c r="BW25" s="187"/>
      <c r="BX25" s="187"/>
      <c r="BY25" s="187"/>
      <c r="BZ25" s="187"/>
      <c r="CA25" s="187"/>
      <c r="CB25" s="187"/>
      <c r="CC25" s="187"/>
      <c r="CD25" s="187"/>
      <c r="CE25" s="187"/>
      <c r="CF25" s="187"/>
      <c r="CG25" s="187"/>
    </row>
    <row r="26" spans="1:85" s="71" customFormat="1" ht="14" x14ac:dyDescent="0.3">
      <c r="A26" s="103" t="str">
        <f>'ESS Jul 2018'!K18</f>
        <v>Sumo Power</v>
      </c>
      <c r="B26" s="104" t="str">
        <f>'ESS Jul 2018'!L18</f>
        <v xml:space="preserve">Pay on time </v>
      </c>
      <c r="C26" s="105">
        <f>91*'ESS Jul 2018'!M18/100</f>
        <v>152.30033</v>
      </c>
      <c r="D26" s="105">
        <f>$E$5*'ESS Jul 2018'!N18/100</f>
        <v>244.69143750000001</v>
      </c>
      <c r="E26" s="106">
        <v>0</v>
      </c>
      <c r="F26" s="105">
        <v>0</v>
      </c>
      <c r="G26" s="105">
        <v>0</v>
      </c>
      <c r="H26" s="105">
        <v>0</v>
      </c>
      <c r="I26" s="105">
        <f t="shared" ref="I26" si="8">SUM(C26:H26)</f>
        <v>396.99176750000004</v>
      </c>
      <c r="J26" s="107">
        <f t="shared" ref="J26:J29" si="9">(I26-C26)*4</f>
        <v>978.76575000000014</v>
      </c>
      <c r="K26" s="108">
        <f t="shared" ref="K26:K29" si="10">I26*4</f>
        <v>1587.9670700000001</v>
      </c>
      <c r="L26" s="109">
        <f>'ESS Jul 2018'!AW18</f>
        <v>0</v>
      </c>
      <c r="M26" s="109">
        <f>'ESS Jul 2018'!AX18</f>
        <v>0</v>
      </c>
      <c r="N26" s="109">
        <f>'ESS Jul 2018'!AY18</f>
        <v>0</v>
      </c>
      <c r="O26" s="109">
        <f>'ESS Jul 2018'!AZ18</f>
        <v>27</v>
      </c>
      <c r="P26" s="109">
        <f>($E$6*'ESS Jul 2018'!AT18/100)*4</f>
        <v>330.26940000000002</v>
      </c>
      <c r="Q26" s="109">
        <f t="shared" si="7"/>
        <v>1587.9670700000001</v>
      </c>
      <c r="R26" s="109">
        <f t="shared" ref="R26:R27" si="11">Q26-(J26*O26/100)</f>
        <v>1323.7003175</v>
      </c>
      <c r="S26" s="110">
        <f t="shared" ref="S26:S29" si="12">Q26-P26</f>
        <v>1257.69767</v>
      </c>
      <c r="T26" s="110">
        <f t="shared" ref="T26:T29" si="13">R26-P26</f>
        <v>993.43091749999996</v>
      </c>
      <c r="U26" s="473">
        <f t="shared" ref="U26:U29" si="14">S26*1.1</f>
        <v>1383.467437</v>
      </c>
      <c r="V26" s="473">
        <f t="shared" ref="V26:V29" si="15">T26*1.1</f>
        <v>1092.7740092500001</v>
      </c>
      <c r="W26" s="124">
        <f>'ESS Jul 2018'!BI18</f>
        <v>0</v>
      </c>
      <c r="X26" s="232" t="str">
        <f>'ESS Jul 2018'!BJ18</f>
        <v>n</v>
      </c>
      <c r="Y26" s="193"/>
      <c r="Z26" s="193"/>
      <c r="AA26" s="193"/>
      <c r="AB26" s="193"/>
      <c r="AC26" s="193"/>
      <c r="AD26" s="193"/>
      <c r="AE26" s="193"/>
      <c r="AF26" s="193"/>
      <c r="AG26" s="193"/>
      <c r="AH26" s="193"/>
      <c r="AI26" s="193"/>
      <c r="AJ26" s="193"/>
      <c r="AK26" s="193"/>
      <c r="AL26" s="193"/>
      <c r="AM26" s="193"/>
      <c r="AN26" s="193"/>
      <c r="AO26" s="193"/>
      <c r="AP26" s="193"/>
      <c r="AQ26" s="193"/>
      <c r="AR26" s="193"/>
      <c r="AS26" s="193"/>
      <c r="AT26" s="193"/>
      <c r="AU26" s="193"/>
      <c r="AV26" s="193"/>
      <c r="AW26" s="193"/>
      <c r="AX26" s="193"/>
      <c r="AY26" s="193"/>
      <c r="AZ26" s="193"/>
      <c r="BA26" s="193"/>
      <c r="BB26" s="193"/>
      <c r="BC26" s="193"/>
      <c r="BD26" s="193"/>
      <c r="BE26" s="193"/>
      <c r="BF26" s="193"/>
      <c r="BG26" s="187"/>
      <c r="BH26" s="187"/>
      <c r="BI26" s="187"/>
      <c r="BJ26" s="187"/>
      <c r="BK26" s="187"/>
      <c r="BL26" s="187"/>
      <c r="BM26" s="187"/>
      <c r="BN26" s="187"/>
      <c r="BO26" s="187"/>
      <c r="BP26" s="187"/>
      <c r="BQ26" s="187"/>
      <c r="BR26" s="187"/>
      <c r="BS26" s="187"/>
      <c r="BT26" s="187"/>
      <c r="BU26" s="187"/>
      <c r="BV26" s="187"/>
      <c r="BW26" s="187"/>
      <c r="BX26" s="187"/>
      <c r="BY26" s="187"/>
      <c r="BZ26" s="187"/>
      <c r="CA26" s="187"/>
      <c r="CB26" s="187"/>
      <c r="CC26" s="187"/>
      <c r="CD26" s="187"/>
      <c r="CE26" s="187"/>
      <c r="CF26" s="187"/>
      <c r="CG26" s="187"/>
    </row>
    <row r="27" spans="1:85" s="71" customFormat="1" ht="14" x14ac:dyDescent="0.3">
      <c r="A27" s="103" t="str">
        <f>'ESS Jul 2018'!K19</f>
        <v>1st Energy</v>
      </c>
      <c r="B27" s="104" t="str">
        <f>'ESS Jul 2018'!L19</f>
        <v>Market offer</v>
      </c>
      <c r="C27" s="105">
        <f>91*'ESS Jul 2018'!M19/100</f>
        <v>139.28460000000001</v>
      </c>
      <c r="D27" s="105">
        <f>IF($E$5&gt;='ESS Jul 2018'!P19,('ESS Jul 2018'!P19*'ESS Jul 2018'!N19/100),($E$5*'ESS Jul 2018'!N19/100))</f>
        <v>302.83638000000002</v>
      </c>
      <c r="E27" s="106">
        <f>IF($E$5&lt;'ESS Jul 2018'!P19,0,IF(($E$5)&lt;='ESS Jul 2018'!R19,(($E$5-'ESS Jul 2018'!P19)*'ESS Jul 2018'!Q19/100),(('ESS Jul 2018'!R19-'ESS Jul 2018'!P19)*'ESS Jul 2018'!Q19/100)))</f>
        <v>0</v>
      </c>
      <c r="F27" s="105">
        <v>0</v>
      </c>
      <c r="G27" s="105">
        <v>0</v>
      </c>
      <c r="H27" s="105">
        <f>IF(($E$5&lt;'ESS Jul 2018'!R19),(0),($E$5-'ESS Jul 2018'!R19)*'ESS Jul 2018'!S19/100)</f>
        <v>0</v>
      </c>
      <c r="I27" s="105">
        <f>SUM(C27:H27)</f>
        <v>442.12098000000003</v>
      </c>
      <c r="J27" s="107">
        <f t="shared" si="9"/>
        <v>1211.3455200000001</v>
      </c>
      <c r="K27" s="108">
        <f t="shared" si="10"/>
        <v>1768.4839200000001</v>
      </c>
      <c r="L27" s="109">
        <f>'ESS Jul 2018'!AW19</f>
        <v>0</v>
      </c>
      <c r="M27" s="109">
        <f>'ESS Jul 2018'!AX19</f>
        <v>0</v>
      </c>
      <c r="N27" s="109">
        <f>'ESS Jul 2018'!AY19</f>
        <v>0</v>
      </c>
      <c r="O27" s="109">
        <f>'ESS Jul 2018'!AZ19</f>
        <v>22</v>
      </c>
      <c r="P27" s="109">
        <f>($E$6*'ESS Jul 2018'!AT19/100)*4</f>
        <v>151.74539999999999</v>
      </c>
      <c r="Q27" s="109">
        <f t="shared" si="7"/>
        <v>1768.4839200000001</v>
      </c>
      <c r="R27" s="109">
        <f t="shared" si="11"/>
        <v>1501.9879056</v>
      </c>
      <c r="S27" s="110">
        <f t="shared" si="12"/>
        <v>1616.7385200000001</v>
      </c>
      <c r="T27" s="110">
        <f t="shared" si="13"/>
        <v>1350.2425056</v>
      </c>
      <c r="U27" s="473">
        <f t="shared" si="14"/>
        <v>1778.4123720000002</v>
      </c>
      <c r="V27" s="473">
        <f t="shared" si="15"/>
        <v>1485.2667561600001</v>
      </c>
      <c r="W27" s="124">
        <f>'ESS Jul 2018'!BI19</f>
        <v>0</v>
      </c>
      <c r="X27" s="232" t="str">
        <f>'ESS Jul 2018'!BJ19</f>
        <v>n</v>
      </c>
      <c r="Y27" s="193"/>
      <c r="Z27" s="193"/>
      <c r="AA27" s="193"/>
      <c r="AB27" s="193"/>
      <c r="AC27" s="193"/>
      <c r="AD27" s="193"/>
      <c r="AE27" s="193"/>
      <c r="AF27" s="193"/>
      <c r="AG27" s="193"/>
      <c r="AH27" s="193"/>
      <c r="AI27" s="193"/>
      <c r="AJ27" s="193"/>
      <c r="AK27" s="193"/>
      <c r="AL27" s="193"/>
      <c r="AM27" s="193"/>
      <c r="AN27" s="193"/>
      <c r="AO27" s="193"/>
      <c r="AP27" s="193"/>
      <c r="AQ27" s="193"/>
      <c r="AR27" s="193"/>
      <c r="AS27" s="193"/>
      <c r="AT27" s="193"/>
      <c r="AU27" s="193"/>
      <c r="AV27" s="193"/>
      <c r="AW27" s="193"/>
      <c r="AX27" s="193"/>
      <c r="AY27" s="193"/>
      <c r="AZ27" s="193"/>
      <c r="BA27" s="193"/>
      <c r="BB27" s="193"/>
      <c r="BC27" s="193"/>
      <c r="BD27" s="193"/>
      <c r="BE27" s="193"/>
      <c r="BF27" s="193"/>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row>
    <row r="28" spans="1:85" s="71" customFormat="1" ht="14" x14ac:dyDescent="0.3">
      <c r="A28" s="103" t="str">
        <f>'ESS Jul 2018'!K20</f>
        <v>Amaysim</v>
      </c>
      <c r="B28" s="104" t="str">
        <f>'ESS Jul 2018'!L20</f>
        <v>Solar 2</v>
      </c>
      <c r="C28" s="105">
        <f>91*'ESS Jul 2018'!M20/100</f>
        <v>133.77000000000001</v>
      </c>
      <c r="D28" s="105">
        <f>$E$5*'ESS Jul 2018'!N20/100</f>
        <v>354.85845</v>
      </c>
      <c r="E28" s="106">
        <v>0</v>
      </c>
      <c r="F28" s="105">
        <v>0</v>
      </c>
      <c r="G28" s="105">
        <v>0</v>
      </c>
      <c r="H28" s="105">
        <v>0</v>
      </c>
      <c r="I28" s="105">
        <f t="shared" ref="I28:I29" si="16">SUM(C28:H28)</f>
        <v>488.62845000000004</v>
      </c>
      <c r="J28" s="107">
        <f t="shared" si="9"/>
        <v>1419.4338000000002</v>
      </c>
      <c r="K28" s="108">
        <f t="shared" si="10"/>
        <v>1954.5138000000002</v>
      </c>
      <c r="L28" s="109">
        <f>'ESS Jul 2018'!AW20</f>
        <v>0</v>
      </c>
      <c r="M28" s="109">
        <f>'ESS Jul 2018'!AX20</f>
        <v>0</v>
      </c>
      <c r="N28" s="109">
        <f>'ESS Jul 2018'!AY20</f>
        <v>28</v>
      </c>
      <c r="O28" s="109">
        <f>'ESS Jul 2018'!AZ20</f>
        <v>0</v>
      </c>
      <c r="P28" s="109">
        <f>($E$6*'ESS Jul 2018'!AT20/100)*4</f>
        <v>505.81800000000004</v>
      </c>
      <c r="Q28" s="109">
        <f t="shared" si="7"/>
        <v>1954.5138000000002</v>
      </c>
      <c r="R28" s="109">
        <f>Q28-(K28*N28/100)</f>
        <v>1407.2499360000002</v>
      </c>
      <c r="S28" s="110">
        <f t="shared" si="12"/>
        <v>1448.6958000000002</v>
      </c>
      <c r="T28" s="110">
        <f t="shared" si="13"/>
        <v>901.43193600000018</v>
      </c>
      <c r="U28" s="473">
        <f t="shared" si="14"/>
        <v>1593.5653800000002</v>
      </c>
      <c r="V28" s="473">
        <f t="shared" si="15"/>
        <v>991.57512960000031</v>
      </c>
      <c r="W28" s="124">
        <f>'ESS Jul 2018'!BI20</f>
        <v>0</v>
      </c>
      <c r="X28" s="232" t="str">
        <f>'ESS Jul 2018'!BJ20</f>
        <v>n</v>
      </c>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193"/>
      <c r="AW28" s="193"/>
      <c r="AX28" s="193"/>
      <c r="AY28" s="193"/>
      <c r="AZ28" s="193"/>
      <c r="BA28" s="193"/>
      <c r="BB28" s="193"/>
      <c r="BC28" s="193"/>
      <c r="BD28" s="193"/>
      <c r="BE28" s="193"/>
      <c r="BF28" s="193"/>
      <c r="BG28" s="187"/>
      <c r="BH28" s="187"/>
      <c r="BI28" s="187"/>
      <c r="BJ28" s="187"/>
      <c r="BK28" s="187"/>
      <c r="BL28" s="187"/>
      <c r="BM28" s="187"/>
      <c r="BN28" s="187"/>
      <c r="BO28" s="187"/>
      <c r="BP28" s="187"/>
      <c r="BQ28" s="187"/>
      <c r="BR28" s="187"/>
      <c r="BS28" s="187"/>
      <c r="BT28" s="187"/>
      <c r="BU28" s="187"/>
      <c r="BV28" s="187"/>
      <c r="BW28" s="187"/>
      <c r="BX28" s="187"/>
      <c r="BY28" s="187"/>
      <c r="BZ28" s="187"/>
      <c r="CA28" s="187"/>
      <c r="CB28" s="187"/>
      <c r="CC28" s="187"/>
      <c r="CD28" s="187"/>
      <c r="CE28" s="187"/>
      <c r="CF28" s="187"/>
      <c r="CG28" s="187"/>
    </row>
    <row r="29" spans="1:85" s="71" customFormat="1" ht="14.5" thickBot="1" x14ac:dyDescent="0.35">
      <c r="A29" s="113" t="str">
        <f>'ESS Jul 2018'!K21</f>
        <v>Q Energy</v>
      </c>
      <c r="B29" s="114" t="str">
        <f>'ESS Jul 2018'!L21</f>
        <v>Flexi Saver Home</v>
      </c>
      <c r="C29" s="115">
        <f>91*'ESS Jul 2018'!M21/100</f>
        <v>128.31</v>
      </c>
      <c r="D29" s="115">
        <f>$E$5*'ESS Jul 2018'!N21/100</f>
        <v>184.06159199999999</v>
      </c>
      <c r="E29" s="116">
        <v>0</v>
      </c>
      <c r="F29" s="115">
        <v>0</v>
      </c>
      <c r="G29" s="115">
        <v>0</v>
      </c>
      <c r="H29" s="115">
        <v>0</v>
      </c>
      <c r="I29" s="115">
        <f t="shared" si="16"/>
        <v>312.37159199999996</v>
      </c>
      <c r="J29" s="117">
        <f t="shared" si="9"/>
        <v>736.24636799999985</v>
      </c>
      <c r="K29" s="118">
        <f t="shared" si="10"/>
        <v>1249.4863679999999</v>
      </c>
      <c r="L29" s="119">
        <f>'ESS Jul 2018'!AW21</f>
        <v>0</v>
      </c>
      <c r="M29" s="119">
        <f>'ESS Jul 2018'!AX21</f>
        <v>0</v>
      </c>
      <c r="N29" s="119">
        <f>'ESS Jul 2018'!AY21</f>
        <v>0</v>
      </c>
      <c r="O29" s="119">
        <f>'ESS Jul 2018'!AZ21</f>
        <v>0</v>
      </c>
      <c r="P29" s="119">
        <f>($E$6*'ESS Jul 2018'!AT21/100)*4</f>
        <v>238.03200000000001</v>
      </c>
      <c r="Q29" s="119">
        <f t="shared" si="7"/>
        <v>1249.4863679999999</v>
      </c>
      <c r="R29" s="119">
        <f>Q29</f>
        <v>1249.4863679999999</v>
      </c>
      <c r="S29" s="120">
        <f t="shared" si="12"/>
        <v>1011.4543679999998</v>
      </c>
      <c r="T29" s="120">
        <f t="shared" si="13"/>
        <v>1011.4543679999998</v>
      </c>
      <c r="U29" s="474">
        <f t="shared" si="14"/>
        <v>1112.5998047999999</v>
      </c>
      <c r="V29" s="474">
        <f t="shared" si="15"/>
        <v>1112.5998047999999</v>
      </c>
      <c r="W29" s="126">
        <f>'ESS Jul 2018'!BI21</f>
        <v>24</v>
      </c>
      <c r="X29" s="233" t="str">
        <f>'ESS Jul 2018'!BJ21</f>
        <v>n</v>
      </c>
      <c r="Y29" s="193"/>
      <c r="Z29" s="193"/>
      <c r="AA29" s="193"/>
      <c r="AB29" s="193"/>
      <c r="AC29" s="193"/>
      <c r="AD29" s="193"/>
      <c r="AE29" s="193"/>
      <c r="AF29" s="193"/>
      <c r="AG29" s="193"/>
      <c r="AH29" s="193"/>
      <c r="AI29" s="193"/>
      <c r="AJ29" s="193"/>
      <c r="AK29" s="193"/>
      <c r="AL29" s="193"/>
      <c r="AM29" s="193"/>
      <c r="AN29" s="193"/>
      <c r="AO29" s="193"/>
      <c r="AP29" s="193"/>
      <c r="AQ29" s="193"/>
      <c r="AR29" s="193"/>
      <c r="AS29" s="193"/>
      <c r="AT29" s="193"/>
      <c r="AU29" s="193"/>
      <c r="AV29" s="193"/>
      <c r="AW29" s="193"/>
      <c r="AX29" s="193"/>
      <c r="AY29" s="193"/>
      <c r="AZ29" s="193"/>
      <c r="BA29" s="193"/>
      <c r="BB29" s="193"/>
      <c r="BC29" s="193"/>
      <c r="BD29" s="193"/>
      <c r="BE29" s="193"/>
      <c r="BF29" s="193"/>
      <c r="BG29" s="187"/>
      <c r="BH29" s="187"/>
      <c r="BI29" s="187"/>
      <c r="BJ29" s="187"/>
      <c r="BK29" s="187"/>
      <c r="BL29" s="187"/>
      <c r="BM29" s="187"/>
      <c r="BN29" s="187"/>
      <c r="BO29" s="187"/>
      <c r="BP29" s="187"/>
      <c r="BQ29" s="187"/>
      <c r="BR29" s="187"/>
      <c r="BS29" s="187"/>
      <c r="BT29" s="187"/>
      <c r="BU29" s="187"/>
      <c r="BV29" s="187"/>
      <c r="BW29" s="187"/>
      <c r="BX29" s="187"/>
      <c r="BY29" s="187"/>
      <c r="BZ29" s="187"/>
      <c r="CA29" s="187"/>
      <c r="CB29" s="187"/>
      <c r="CC29" s="187"/>
      <c r="CD29" s="187"/>
      <c r="CE29" s="187"/>
      <c r="CF29" s="187"/>
      <c r="CG29" s="187"/>
    </row>
    <row r="30" spans="1:85" s="193" customFormat="1" x14ac:dyDescent="0.3"/>
    <row r="31" spans="1:85" s="193" customFormat="1" ht="14" thickBot="1" x14ac:dyDescent="0.35"/>
    <row r="32" spans="1:85" ht="14" x14ac:dyDescent="0.3">
      <c r="A32" s="92" t="s">
        <v>553</v>
      </c>
      <c r="B32" s="101"/>
      <c r="C32" s="101"/>
      <c r="D32" s="101"/>
      <c r="E32" s="101"/>
      <c r="F32" s="101"/>
      <c r="G32" s="101"/>
      <c r="H32" s="101"/>
      <c r="I32" s="101"/>
      <c r="J32" s="101"/>
      <c r="K32" s="101"/>
      <c r="L32" s="101"/>
      <c r="M32" s="101"/>
      <c r="N32" s="101"/>
      <c r="O32" s="101"/>
      <c r="P32" s="101"/>
      <c r="Q32" s="101"/>
      <c r="R32" s="101"/>
      <c r="S32" s="101"/>
      <c r="T32" s="101"/>
      <c r="U32" s="101"/>
      <c r="V32" s="101"/>
      <c r="W32" s="101"/>
      <c r="X32" s="102"/>
    </row>
    <row r="33" spans="1:24" ht="70" x14ac:dyDescent="0.3">
      <c r="A33" s="463" t="s">
        <v>408</v>
      </c>
      <c r="B33" s="464" t="s">
        <v>409</v>
      </c>
      <c r="C33" s="465" t="s">
        <v>410</v>
      </c>
      <c r="D33" s="465" t="s">
        <v>411</v>
      </c>
      <c r="E33" s="465" t="s">
        <v>446</v>
      </c>
      <c r="F33" s="466" t="s">
        <v>447</v>
      </c>
      <c r="G33" s="465" t="s">
        <v>354</v>
      </c>
      <c r="H33" s="467" t="s">
        <v>554</v>
      </c>
      <c r="I33" s="465" t="s">
        <v>222</v>
      </c>
      <c r="J33" s="467" t="s">
        <v>406</v>
      </c>
      <c r="K33" s="468" t="s">
        <v>449</v>
      </c>
      <c r="L33" s="469" t="s">
        <v>398</v>
      </c>
      <c r="M33" s="469" t="s">
        <v>533</v>
      </c>
      <c r="N33" s="469" t="s">
        <v>399</v>
      </c>
      <c r="O33" s="469" t="s">
        <v>552</v>
      </c>
      <c r="P33" s="470" t="s">
        <v>490</v>
      </c>
      <c r="Q33" s="471" t="s">
        <v>102</v>
      </c>
      <c r="R33" s="471" t="s">
        <v>103</v>
      </c>
      <c r="S33" s="471" t="s">
        <v>104</v>
      </c>
      <c r="T33" s="471" t="s">
        <v>105</v>
      </c>
      <c r="U33" s="470" t="s">
        <v>331</v>
      </c>
      <c r="V33" s="470" t="s">
        <v>332</v>
      </c>
      <c r="W33" s="469" t="s">
        <v>400</v>
      </c>
      <c r="X33" s="472" t="s">
        <v>558</v>
      </c>
    </row>
    <row r="34" spans="1:24" ht="14" x14ac:dyDescent="0.3">
      <c r="A34" s="103" t="str">
        <f>'ESS Jul 2018'!K22</f>
        <v>Energy Locals</v>
      </c>
      <c r="B34" s="104" t="str">
        <f>'ESS Jul 2018'!L22</f>
        <v>Simple Saver</v>
      </c>
      <c r="C34" s="105">
        <f>91*'ESS Jul 2018'!M22/100</f>
        <v>125.58</v>
      </c>
      <c r="D34" s="105">
        <f>$G$5*'ESS Jul 2018'!N22/100</f>
        <v>140.7188055</v>
      </c>
      <c r="E34" s="106">
        <v>0</v>
      </c>
      <c r="F34" s="105">
        <v>0</v>
      </c>
      <c r="G34" s="105">
        <v>0</v>
      </c>
      <c r="H34" s="105">
        <f>$H$5*'ESS Jul 2018'!AE22/100</f>
        <v>38.855659499999994</v>
      </c>
      <c r="I34" s="105">
        <f t="shared" ref="I34:I49" si="17">SUM(C34:H34)</f>
        <v>305.15446500000002</v>
      </c>
      <c r="J34" s="107">
        <f t="shared" ref="J34:J49" si="18">(I34-C34)*4</f>
        <v>718.29786000000013</v>
      </c>
      <c r="K34" s="108">
        <f t="shared" ref="K34:K49" si="19">I34*4</f>
        <v>1220.6178600000001</v>
      </c>
      <c r="L34" s="109">
        <f>'ESS Jul 2018'!AW22</f>
        <v>0</v>
      </c>
      <c r="M34" s="109">
        <f>'ESS Jul 2018'!AX22</f>
        <v>0</v>
      </c>
      <c r="N34" s="109">
        <f>'ESS Jul 2018'!AY22</f>
        <v>0</v>
      </c>
      <c r="O34" s="109">
        <f>'ESS Jul 2018'!AZ22</f>
        <v>0</v>
      </c>
      <c r="P34" s="109">
        <f>($E$6*'ESS Jul 2018'!AT22/100)*4</f>
        <v>267.786</v>
      </c>
      <c r="Q34" s="109">
        <f>K34</f>
        <v>1220.6178600000001</v>
      </c>
      <c r="R34" s="109">
        <f>Q34-(J34*O34/100)</f>
        <v>1220.6178600000001</v>
      </c>
      <c r="S34" s="110">
        <f>Q34-P34</f>
        <v>952.83186000000001</v>
      </c>
      <c r="T34" s="110">
        <f>R34-P34</f>
        <v>952.83186000000001</v>
      </c>
      <c r="U34" s="473">
        <f>S34*1.1</f>
        <v>1048.1150460000001</v>
      </c>
      <c r="V34" s="473">
        <f>T34*1.1</f>
        <v>1048.1150460000001</v>
      </c>
      <c r="W34" s="124">
        <f>'ESS Jul 2018'!BI22</f>
        <v>0</v>
      </c>
      <c r="X34" s="232" t="str">
        <f>'ESS Jul 2018'!BJ22</f>
        <v>n</v>
      </c>
    </row>
    <row r="35" spans="1:24" ht="14" x14ac:dyDescent="0.3">
      <c r="A35" s="103" t="str">
        <f>'ESS Jul 2018'!K23</f>
        <v>AGL</v>
      </c>
      <c r="B35" s="104" t="str">
        <f>'ESS Jul 2018'!L23</f>
        <v xml:space="preserve">Solar Savers </v>
      </c>
      <c r="C35" s="105">
        <f>91*'ESS Jul 2018'!M23/100</f>
        <v>141.05000000000001</v>
      </c>
      <c r="D35" s="105">
        <f>$G$5*'ESS Jul 2018'!N23/100</f>
        <v>180.82585500000002</v>
      </c>
      <c r="E35" s="106">
        <v>0</v>
      </c>
      <c r="F35" s="105">
        <v>0</v>
      </c>
      <c r="G35" s="105">
        <v>0</v>
      </c>
      <c r="H35" s="105">
        <f>$H$5*'ESS Jul 2018'!AE23/100</f>
        <v>42.824353500000001</v>
      </c>
      <c r="I35" s="105">
        <f t="shared" si="17"/>
        <v>364.70020850000003</v>
      </c>
      <c r="J35" s="107">
        <f t="shared" si="18"/>
        <v>894.60083400000008</v>
      </c>
      <c r="K35" s="108">
        <f t="shared" si="19"/>
        <v>1458.8008340000001</v>
      </c>
      <c r="L35" s="109">
        <f>'ESS Jul 2018'!AW23</f>
        <v>0</v>
      </c>
      <c r="M35" s="109">
        <f>'ESS Jul 2018'!AX23</f>
        <v>0</v>
      </c>
      <c r="N35" s="109">
        <f>'ESS Jul 2018'!AY23</f>
        <v>0</v>
      </c>
      <c r="O35" s="109">
        <f>'ESS Jul 2018'!AZ23</f>
        <v>0</v>
      </c>
      <c r="P35" s="109">
        <f>($E$6*'ESS Jul 2018'!AT23/100)*4</f>
        <v>595.08000000000004</v>
      </c>
      <c r="Q35" s="109">
        <f t="shared" ref="Q35:Q41" si="20">K35</f>
        <v>1458.8008340000001</v>
      </c>
      <c r="R35" s="109">
        <f>Q35-(K35*N35/100)</f>
        <v>1458.8008340000001</v>
      </c>
      <c r="S35" s="110">
        <f t="shared" ref="S35:S49" si="21">Q35-P35</f>
        <v>863.72083400000008</v>
      </c>
      <c r="T35" s="110">
        <f t="shared" ref="T35:T49" si="22">R35-P35</f>
        <v>863.72083400000008</v>
      </c>
      <c r="U35" s="473">
        <f t="shared" ref="U35:V49" si="23">S35*1.1</f>
        <v>950.09291740000015</v>
      </c>
      <c r="V35" s="473">
        <f t="shared" si="23"/>
        <v>950.09291740000015</v>
      </c>
      <c r="W35" s="124">
        <f>'ESS Jul 2018'!BI23</f>
        <v>0</v>
      </c>
      <c r="X35" s="232" t="str">
        <f>'ESS Jul 2018'!BJ23</f>
        <v>n</v>
      </c>
    </row>
    <row r="36" spans="1:24" ht="14" x14ac:dyDescent="0.3">
      <c r="A36" s="103" t="str">
        <f>'ESS Jul 2018'!K24</f>
        <v>Alinta Energy</v>
      </c>
      <c r="B36" s="104" t="str">
        <f>'ESS Jul 2018'!L24</f>
        <v>Fair Deal</v>
      </c>
      <c r="C36" s="105">
        <f>91*'ESS Jul 2018'!M24/100</f>
        <v>141.05000000000001</v>
      </c>
      <c r="D36" s="105">
        <f>IF($G$5&gt;='ESS Jul 2018'!P24,('ESS Jul 2018'!P24*'ESS Jul 2018'!N24/100),(($G$5)*'ESS Jul 2018'!N24/100))</f>
        <v>184.95544200000001</v>
      </c>
      <c r="E36" s="106">
        <f>IF($G$5&lt;'ESS Jul 2018'!P24,0,IF(($G$5)&lt;='ESS Jul 2018'!R24,(($G$5-'ESS Jul 2018'!P24)*'ESS Jul 2018'!Q24/100),(('ESS Jul 2018'!R24-'ESS Jul 2018'!P24)*'ESS Jul 2018'!Q24/100)))</f>
        <v>0</v>
      </c>
      <c r="F36" s="105">
        <v>0</v>
      </c>
      <c r="G36" s="105">
        <f>IF(($G$5&lt;'ESS Jul 2018'!R24),(0),($G$5-'ESS Jul 2018'!R24)*'ESS Jul 2018'!S24/100)</f>
        <v>0</v>
      </c>
      <c r="H36" s="105">
        <f>$H$5*'ESS Jul 2018'!AE24/100</f>
        <v>42.797537999999996</v>
      </c>
      <c r="I36" s="105">
        <f t="shared" si="17"/>
        <v>368.80297999999999</v>
      </c>
      <c r="J36" s="107">
        <f t="shared" si="18"/>
        <v>911.01191999999992</v>
      </c>
      <c r="K36" s="108">
        <f t="shared" si="19"/>
        <v>1475.21192</v>
      </c>
      <c r="L36" s="109">
        <f>'ESS Jul 2018'!AW24</f>
        <v>0</v>
      </c>
      <c r="M36" s="109">
        <f>'ESS Jul 2018'!AX24</f>
        <v>0</v>
      </c>
      <c r="N36" s="109">
        <f>'ESS Jul 2018'!AY24</f>
        <v>0</v>
      </c>
      <c r="O36" s="109">
        <f>'ESS Jul 2018'!AZ24</f>
        <v>27</v>
      </c>
      <c r="P36" s="109">
        <f>($E$6*'ESS Jul 2018'!AT24/100)*4</f>
        <v>223.155</v>
      </c>
      <c r="Q36" s="109">
        <f t="shared" si="20"/>
        <v>1475.21192</v>
      </c>
      <c r="R36" s="109">
        <f>Q36-(J36*O36/100)</f>
        <v>1229.2387016</v>
      </c>
      <c r="S36" s="110">
        <f t="shared" si="21"/>
        <v>1252.05692</v>
      </c>
      <c r="T36" s="110">
        <f t="shared" si="22"/>
        <v>1006.0837016</v>
      </c>
      <c r="U36" s="473">
        <f t="shared" si="23"/>
        <v>1377.262612</v>
      </c>
      <c r="V36" s="473">
        <f t="shared" si="23"/>
        <v>1106.6920717600001</v>
      </c>
      <c r="W36" s="124">
        <f>'ESS Jul 2018'!BI24</f>
        <v>0</v>
      </c>
      <c r="X36" s="232" t="str">
        <f>'ESS Jul 2018'!BJ24</f>
        <v>n</v>
      </c>
    </row>
    <row r="37" spans="1:24" ht="14" x14ac:dyDescent="0.3">
      <c r="A37" s="103" t="str">
        <f>'ESS Jul 2018'!K25</f>
        <v>Click Energy</v>
      </c>
      <c r="B37" s="104" t="str">
        <f>'ESS Jul 2018'!L25</f>
        <v xml:space="preserve">Solar </v>
      </c>
      <c r="C37" s="105">
        <f>91*'ESS Jul 2018'!M25/100</f>
        <v>147.41999999999999</v>
      </c>
      <c r="D37" s="105">
        <f>$G$5*'ESS Jul 2018'!N25/100</f>
        <v>248.40091500000003</v>
      </c>
      <c r="E37" s="106">
        <v>0</v>
      </c>
      <c r="F37" s="105">
        <v>0</v>
      </c>
      <c r="G37" s="105">
        <v>0</v>
      </c>
      <c r="H37" s="105">
        <f>$H$5*'ESS Jul 2018'!AE25/100</f>
        <v>70.524765000000002</v>
      </c>
      <c r="I37" s="105">
        <f t="shared" si="17"/>
        <v>466.34568000000002</v>
      </c>
      <c r="J37" s="107">
        <f t="shared" si="18"/>
        <v>1275.7027200000002</v>
      </c>
      <c r="K37" s="108">
        <f t="shared" si="19"/>
        <v>1865.3827200000001</v>
      </c>
      <c r="L37" s="109">
        <f>'ESS Jul 2018'!AW25</f>
        <v>0</v>
      </c>
      <c r="M37" s="109">
        <f>'ESS Jul 2018'!AX25</f>
        <v>0</v>
      </c>
      <c r="N37" s="109">
        <f>'ESS Jul 2018'!AY25</f>
        <v>11</v>
      </c>
      <c r="O37" s="109">
        <f>'ESS Jul 2018'!AZ25</f>
        <v>0</v>
      </c>
      <c r="P37" s="109">
        <f>($E$6*'ESS Jul 2018'!AT25/100)*4</f>
        <v>505.81800000000004</v>
      </c>
      <c r="Q37" s="109">
        <f t="shared" si="20"/>
        <v>1865.3827200000001</v>
      </c>
      <c r="R37" s="109">
        <f>Q37-(K37*N37/100)</f>
        <v>1660.1906208</v>
      </c>
      <c r="S37" s="110">
        <f t="shared" si="21"/>
        <v>1359.5647200000001</v>
      </c>
      <c r="T37" s="110">
        <f t="shared" si="22"/>
        <v>1154.3726208</v>
      </c>
      <c r="U37" s="473">
        <f t="shared" si="23"/>
        <v>1495.5211920000002</v>
      </c>
      <c r="V37" s="473">
        <f t="shared" si="23"/>
        <v>1269.8098828800003</v>
      </c>
      <c r="W37" s="124">
        <f>'ESS Jul 2018'!BI25</f>
        <v>0</v>
      </c>
      <c r="X37" s="232" t="str">
        <f>'ESS Jul 2018'!BJ25</f>
        <v>n</v>
      </c>
    </row>
    <row r="38" spans="1:24" ht="14" x14ac:dyDescent="0.3">
      <c r="A38" s="103" t="str">
        <f>'ESS Jul 2018'!K26</f>
        <v>Commander</v>
      </c>
      <c r="B38" s="104" t="str">
        <f>'ESS Jul 2018'!L26</f>
        <v>Market offer</v>
      </c>
      <c r="C38" s="105">
        <f>91*'ESS Jul 2018'!M26/100</f>
        <v>159.4684</v>
      </c>
      <c r="D38" s="105">
        <f>IF($G$5&gt;='ESS Jul 2018'!P26,('ESS Jul 2018'!P26*'ESS Jul 2018'!N26/100),(($G$5)*'ESS Jul 2018'!N26/100))</f>
        <v>214.86366300000006</v>
      </c>
      <c r="E38" s="106">
        <f>IF($G$5&lt;'ESS Jul 2018'!P26,0,IF(($G$5)&lt;='ESS Jul 2018'!R26,(($G$5-'ESS Jul 2018'!P26)*'ESS Jul 2018'!Q26/100),(('ESS Jul 2018'!R26-'ESS Jul 2018'!P26)*'ESS Jul 2018'!Q26/100)))</f>
        <v>0</v>
      </c>
      <c r="F38" s="105">
        <v>0</v>
      </c>
      <c r="G38" s="105">
        <f>IF(($G$5&lt;'ESS Jul 2018'!R26),(0),($G$5-'ESS Jul 2018'!R26)*'ESS Jul 2018'!S26/100)</f>
        <v>0</v>
      </c>
      <c r="H38" s="105">
        <f>$H$5*'ESS Jul 2018'!AE26/100</f>
        <v>45.318194999999996</v>
      </c>
      <c r="I38" s="105">
        <f t="shared" si="17"/>
        <v>419.65025800000006</v>
      </c>
      <c r="J38" s="107">
        <f t="shared" si="18"/>
        <v>1040.7274320000001</v>
      </c>
      <c r="K38" s="108">
        <f t="shared" si="19"/>
        <v>1678.6010320000003</v>
      </c>
      <c r="L38" s="109">
        <f>'ESS Jul 2018'!AW26</f>
        <v>0</v>
      </c>
      <c r="M38" s="109">
        <f>'ESS Jul 2018'!AX26</f>
        <v>0</v>
      </c>
      <c r="N38" s="109">
        <f>'ESS Jul 2018'!AY26</f>
        <v>0</v>
      </c>
      <c r="O38" s="109">
        <f>'ESS Jul 2018'!AZ26</f>
        <v>20</v>
      </c>
      <c r="P38" s="109">
        <f>($E$6*'ESS Jul 2018'!AT26/100)*4</f>
        <v>345.14639999999997</v>
      </c>
      <c r="Q38" s="109">
        <f t="shared" si="20"/>
        <v>1678.6010320000003</v>
      </c>
      <c r="R38" s="109">
        <f>Q38-(J38*O38/100)</f>
        <v>1470.4555456000003</v>
      </c>
      <c r="S38" s="110">
        <f t="shared" si="21"/>
        <v>1333.4546320000004</v>
      </c>
      <c r="T38" s="110">
        <f t="shared" si="22"/>
        <v>1125.3091456000002</v>
      </c>
      <c r="U38" s="473">
        <f t="shared" si="23"/>
        <v>1466.8000952000007</v>
      </c>
      <c r="V38" s="473">
        <f t="shared" si="23"/>
        <v>1237.8400601600003</v>
      </c>
      <c r="W38" s="124">
        <f>'ESS Jul 2018'!BI26</f>
        <v>0</v>
      </c>
      <c r="X38" s="232" t="str">
        <f>'ESS Jul 2018'!BJ26</f>
        <v>n</v>
      </c>
    </row>
    <row r="39" spans="1:24" ht="14" x14ac:dyDescent="0.3">
      <c r="A39" s="103" t="str">
        <f>'ESS Jul 2018'!K27</f>
        <v>CovaU</v>
      </c>
      <c r="B39" s="104" t="str">
        <f>'ESS Jul 2018'!L27</f>
        <v>Freedom Solar</v>
      </c>
      <c r="C39" s="105">
        <f>91*'ESS Jul 2018'!M27/100</f>
        <v>165.24689999999998</v>
      </c>
      <c r="D39" s="105">
        <f>$G$5*'ESS Jul 2018'!N27/100</f>
        <v>181.45155000000003</v>
      </c>
      <c r="E39" s="106">
        <v>0</v>
      </c>
      <c r="F39" s="105">
        <v>0</v>
      </c>
      <c r="G39" s="105">
        <v>0</v>
      </c>
      <c r="H39" s="105">
        <f>$H$5*'ESS Jul 2018'!AE27/100</f>
        <v>52.692457499999989</v>
      </c>
      <c r="I39" s="105">
        <f t="shared" si="17"/>
        <v>399.39090749999997</v>
      </c>
      <c r="J39" s="107">
        <f t="shared" si="18"/>
        <v>936.57602999999995</v>
      </c>
      <c r="K39" s="108">
        <f t="shared" si="19"/>
        <v>1597.5636299999999</v>
      </c>
      <c r="L39" s="109">
        <f>'ESS Jul 2018'!AW27</f>
        <v>0</v>
      </c>
      <c r="M39" s="109">
        <f>'ESS Jul 2018'!AX27</f>
        <v>0</v>
      </c>
      <c r="N39" s="109">
        <f>'ESS Jul 2018'!AY27</f>
        <v>15</v>
      </c>
      <c r="O39" s="109">
        <f>'ESS Jul 2018'!AZ27</f>
        <v>0</v>
      </c>
      <c r="P39" s="109">
        <f>($E$6*'ESS Jul 2018'!AT27/100)*4</f>
        <v>252.90900000000002</v>
      </c>
      <c r="Q39" s="109">
        <f t="shared" si="20"/>
        <v>1597.5636299999999</v>
      </c>
      <c r="R39" s="109">
        <f>Q39-(K39*N39/100)</f>
        <v>1357.9290854999999</v>
      </c>
      <c r="S39" s="110">
        <f t="shared" si="21"/>
        <v>1344.6546299999998</v>
      </c>
      <c r="T39" s="110">
        <f t="shared" si="22"/>
        <v>1105.0200854999998</v>
      </c>
      <c r="U39" s="473">
        <f t="shared" si="23"/>
        <v>1479.1200929999998</v>
      </c>
      <c r="V39" s="473">
        <f t="shared" si="23"/>
        <v>1215.5220940499999</v>
      </c>
      <c r="W39" s="124">
        <f>'ESS Jul 2018'!BI27</f>
        <v>0</v>
      </c>
      <c r="X39" s="232" t="str">
        <f>'ESS Jul 2018'!BJ27</f>
        <v>n</v>
      </c>
    </row>
    <row r="40" spans="1:24" ht="14" x14ac:dyDescent="0.3">
      <c r="A40" s="103" t="str">
        <f>'ESS Jul 2018'!K28</f>
        <v>Diamond Energy</v>
      </c>
      <c r="B40" s="104" t="str">
        <f>'ESS Jul 2018'!L28</f>
        <v>Pay on time discount</v>
      </c>
      <c r="C40" s="105">
        <f>91*'ESS Jul 2018'!M28/100</f>
        <v>149.60399999999998</v>
      </c>
      <c r="D40" s="105">
        <f>IF($G$5&gt;='ESS Jul 2018'!P28,('ESS Jul 2018'!P28*'ESS Jul 2018'!N28/100),(($G$5)*'ESS Jul 2018'!N28/100))</f>
        <v>77.91</v>
      </c>
      <c r="E40" s="106">
        <f>IF($G$5&lt;'ESS Jul 2018'!P28,0,IF(($G$5)&lt;='ESS Jul 2018'!R28,(($G$5-'ESS Jul 2018'!P28)*'ESS Jul 2018'!Q28/100),(('ESS Jul 2018'!R28-'ESS Jul 2018'!P28)*'ESS Jul 2018'!Q28/100)))</f>
        <v>91.064322000000004</v>
      </c>
      <c r="F40" s="105">
        <v>0</v>
      </c>
      <c r="G40" s="105">
        <f>IF(($G$5&lt;'ESS Jul 2018'!R28),(0),($G$5-'ESS Jul 2018'!R28)*'ESS Jul 2018'!S28/100)</f>
        <v>0</v>
      </c>
      <c r="H40" s="105">
        <f>$H$5*'ESS Jul 2018'!AE28/100</f>
        <v>41.832180000000001</v>
      </c>
      <c r="I40" s="105">
        <f t="shared" si="17"/>
        <v>360.41050199999995</v>
      </c>
      <c r="J40" s="107">
        <f t="shared" si="18"/>
        <v>843.22600799999987</v>
      </c>
      <c r="K40" s="108">
        <f t="shared" si="19"/>
        <v>1441.6420079999998</v>
      </c>
      <c r="L40" s="109">
        <f>'ESS Jul 2018'!AW28</f>
        <v>0</v>
      </c>
      <c r="M40" s="109">
        <f>'ESS Jul 2018'!AX28</f>
        <v>0</v>
      </c>
      <c r="N40" s="109">
        <f>'ESS Jul 2018'!AY28</f>
        <v>7</v>
      </c>
      <c r="O40" s="109">
        <f>'ESS Jul 2018'!AZ28</f>
        <v>0</v>
      </c>
      <c r="P40" s="109">
        <f>($E$6*'ESS Jul 2018'!AT28/100)*4</f>
        <v>357.048</v>
      </c>
      <c r="Q40" s="109">
        <f t="shared" si="20"/>
        <v>1441.6420079999998</v>
      </c>
      <c r="R40" s="109">
        <f>Q40-(K40*N40/100)</f>
        <v>1340.7270674399997</v>
      </c>
      <c r="S40" s="110">
        <f t="shared" si="21"/>
        <v>1084.5940079999998</v>
      </c>
      <c r="T40" s="110">
        <f t="shared" si="22"/>
        <v>983.6790674399997</v>
      </c>
      <c r="U40" s="473">
        <f t="shared" si="23"/>
        <v>1193.0534087999999</v>
      </c>
      <c r="V40" s="473">
        <f t="shared" si="23"/>
        <v>1082.0469741839997</v>
      </c>
      <c r="W40" s="124">
        <f>'ESS Jul 2018'!BI28</f>
        <v>0</v>
      </c>
      <c r="X40" s="232" t="str">
        <f>'ESS Jul 2018'!BJ28</f>
        <v>n</v>
      </c>
    </row>
    <row r="41" spans="1:24" ht="14" x14ac:dyDescent="0.3">
      <c r="A41" s="103" t="str">
        <f>'ESS Jul 2018'!K29</f>
        <v>Dodo Power &amp; Gas</v>
      </c>
      <c r="B41" s="104" t="str">
        <f>'ESS Jul 2018'!L29</f>
        <v>Market offer</v>
      </c>
      <c r="C41" s="105">
        <f>91*'ESS Jul 2018'!M29/100</f>
        <v>153.33500000000001</v>
      </c>
      <c r="D41" s="105">
        <f>IF($G$5&gt;='ESS Jul 2018'!P29,('ESS Jul 2018'!P29*'ESS Jul 2018'!N29/100),(($G$5)*'ESS Jul 2018'!N29/100))</f>
        <v>206.60448900000003</v>
      </c>
      <c r="E41" s="106">
        <f>IF($G$5&lt;'ESS Jul 2018'!P29,0,IF(($G$5)&lt;='ESS Jul 2018'!R29,(($G$5-'ESS Jul 2018'!P29)*'ESS Jul 2018'!Q29/100),(('ESS Jul 2018'!R29-'ESS Jul 2018'!P29)*'ESS Jul 2018'!Q29/100)))</f>
        <v>0</v>
      </c>
      <c r="F41" s="105">
        <v>0</v>
      </c>
      <c r="G41" s="105">
        <f>IF(($G$5&lt;'ESS Jul 2018'!R29),(0),($G$5-'ESS Jul 2018'!R29)*'ESS Jul 2018'!S29/100)</f>
        <v>0</v>
      </c>
      <c r="H41" s="105">
        <f>$H$5*'ESS Jul 2018'!AE29/100</f>
        <v>43.575187499999991</v>
      </c>
      <c r="I41" s="105">
        <f t="shared" si="17"/>
        <v>403.51467650000001</v>
      </c>
      <c r="J41" s="107">
        <f t="shared" si="18"/>
        <v>1000.718706</v>
      </c>
      <c r="K41" s="108">
        <f t="shared" si="19"/>
        <v>1614.058706</v>
      </c>
      <c r="L41" s="109">
        <f>'ESS Jul 2018'!AW29</f>
        <v>0</v>
      </c>
      <c r="M41" s="109">
        <f>'ESS Jul 2018'!AX29</f>
        <v>0</v>
      </c>
      <c r="N41" s="109">
        <f>'ESS Jul 2018'!AY29</f>
        <v>0</v>
      </c>
      <c r="O41" s="109">
        <f>'ESS Jul 2018'!AZ29</f>
        <v>0</v>
      </c>
      <c r="P41" s="109">
        <f>($E$6*'ESS Jul 2018'!AT29/100)*4</f>
        <v>345.14639999999997</v>
      </c>
      <c r="Q41" s="109">
        <f t="shared" si="20"/>
        <v>1614.058706</v>
      </c>
      <c r="R41" s="109">
        <f>Q41</f>
        <v>1614.058706</v>
      </c>
      <c r="S41" s="110">
        <f t="shared" si="21"/>
        <v>1268.9123060000002</v>
      </c>
      <c r="T41" s="110">
        <f t="shared" si="22"/>
        <v>1268.9123060000002</v>
      </c>
      <c r="U41" s="473">
        <f t="shared" si="23"/>
        <v>1395.8035366000004</v>
      </c>
      <c r="V41" s="473">
        <f t="shared" si="23"/>
        <v>1395.8035366000004</v>
      </c>
      <c r="W41" s="124">
        <f>'ESS Jul 2018'!BI29</f>
        <v>0</v>
      </c>
      <c r="X41" s="232" t="str">
        <f>'ESS Jul 2018'!BJ29</f>
        <v>n</v>
      </c>
    </row>
    <row r="42" spans="1:24" ht="14" x14ac:dyDescent="0.3">
      <c r="A42" s="103" t="str">
        <f>'ESS Jul 2018'!K30</f>
        <v>EnergyAustralia</v>
      </c>
      <c r="B42" s="104" t="str">
        <f>'ESS Jul 2018'!L30</f>
        <v>Anytime Saver</v>
      </c>
      <c r="C42" s="105">
        <f>91*'ESS Jul 2018'!M30/100</f>
        <v>142.87</v>
      </c>
      <c r="D42" s="105">
        <f>$G$5*'ESS Jul 2018'!N30/100</f>
        <v>198.40788450000002</v>
      </c>
      <c r="E42" s="106">
        <v>0</v>
      </c>
      <c r="F42" s="105">
        <v>0</v>
      </c>
      <c r="G42" s="105">
        <v>0</v>
      </c>
      <c r="H42" s="105">
        <f>$H$5*'ESS Jul 2018'!AE30/100</f>
        <v>33.841160999999992</v>
      </c>
      <c r="I42" s="105">
        <f t="shared" si="17"/>
        <v>375.11904550000003</v>
      </c>
      <c r="J42" s="107">
        <f t="shared" si="18"/>
        <v>928.99618200000009</v>
      </c>
      <c r="K42" s="108">
        <f t="shared" si="19"/>
        <v>1500.4761820000001</v>
      </c>
      <c r="L42" s="109">
        <f>'ESS Jul 2018'!AW30</f>
        <v>0</v>
      </c>
      <c r="M42" s="109">
        <f>'ESS Jul 2018'!AX30</f>
        <v>32</v>
      </c>
      <c r="N42" s="109">
        <f>'ESS Jul 2018'!AY30</f>
        <v>0</v>
      </c>
      <c r="O42" s="109">
        <f>'ESS Jul 2018'!AZ30</f>
        <v>0</v>
      </c>
      <c r="P42" s="109">
        <f>($E$6*'ESS Jul 2018'!AT30/100)*4</f>
        <v>371.92500000000001</v>
      </c>
      <c r="Q42" s="109">
        <f>K42-(J42*M42/100)</f>
        <v>1203.19740376</v>
      </c>
      <c r="R42" s="109">
        <f>Q42</f>
        <v>1203.19740376</v>
      </c>
      <c r="S42" s="110">
        <f t="shared" si="21"/>
        <v>831.27240376000009</v>
      </c>
      <c r="T42" s="110">
        <f t="shared" si="22"/>
        <v>831.27240376000009</v>
      </c>
      <c r="U42" s="473">
        <f t="shared" si="23"/>
        <v>914.39964413600012</v>
      </c>
      <c r="V42" s="473">
        <f t="shared" si="23"/>
        <v>914.39964413600012</v>
      </c>
      <c r="W42" s="124">
        <f>'ESS Jul 2018'!BI30</f>
        <v>0</v>
      </c>
      <c r="X42" s="232" t="str">
        <f>'ESS Jul 2018'!BJ30</f>
        <v>n</v>
      </c>
    </row>
    <row r="43" spans="1:24" ht="14" x14ac:dyDescent="0.3">
      <c r="A43" s="103" t="str">
        <f>'ESS Jul 2018'!K31</f>
        <v>Mojo Power</v>
      </c>
      <c r="B43" s="104" t="str">
        <f>'ESS Jul 2018'!L31</f>
        <v>Connect</v>
      </c>
      <c r="C43" s="105">
        <f>91*'ESS Jul 2018'!M31/100</f>
        <v>199.2354</v>
      </c>
      <c r="D43" s="105">
        <f>$G$5*'ESS Jul 2018'!N31/100</f>
        <v>158.98909950000001</v>
      </c>
      <c r="E43" s="106">
        <v>0</v>
      </c>
      <c r="F43" s="105">
        <v>0</v>
      </c>
      <c r="G43" s="105">
        <v>0</v>
      </c>
      <c r="H43" s="105">
        <f>$H$5*'ESS Jul 2018'!AE31/100</f>
        <v>39.499231499999993</v>
      </c>
      <c r="I43" s="105">
        <f t="shared" si="17"/>
        <v>397.72373099999999</v>
      </c>
      <c r="J43" s="107">
        <f t="shared" si="18"/>
        <v>793.95332399999995</v>
      </c>
      <c r="K43" s="108">
        <f t="shared" si="19"/>
        <v>1590.8949239999999</v>
      </c>
      <c r="L43" s="109">
        <f>'ESS Jul 2018'!AW31</f>
        <v>0</v>
      </c>
      <c r="M43" s="109">
        <f>'ESS Jul 2018'!AX31</f>
        <v>0</v>
      </c>
      <c r="N43" s="109">
        <f>'ESS Jul 2018'!AY31</f>
        <v>0</v>
      </c>
      <c r="O43" s="109">
        <f>'ESS Jul 2018'!AZ31</f>
        <v>0</v>
      </c>
      <c r="P43" s="109">
        <f>($E$6*'ESS Jul 2018'!AT31/100)*4</f>
        <v>595.08000000000004</v>
      </c>
      <c r="Q43" s="109">
        <f>K43-(J43*M43/100)</f>
        <v>1590.8949239999999</v>
      </c>
      <c r="R43" s="109">
        <f>Q43</f>
        <v>1590.8949239999999</v>
      </c>
      <c r="S43" s="110">
        <f t="shared" si="21"/>
        <v>995.81492399999991</v>
      </c>
      <c r="T43" s="110">
        <f t="shared" si="22"/>
        <v>995.81492399999991</v>
      </c>
      <c r="U43" s="473">
        <f t="shared" si="23"/>
        <v>1095.3964163999999</v>
      </c>
      <c r="V43" s="473">
        <f t="shared" si="23"/>
        <v>1095.3964163999999</v>
      </c>
      <c r="W43" s="124">
        <f>'ESS Jul 2018'!BI31</f>
        <v>0</v>
      </c>
      <c r="X43" s="232" t="str">
        <f>'ESS Jul 2018'!BJ31</f>
        <v>n</v>
      </c>
    </row>
    <row r="44" spans="1:24" ht="14" x14ac:dyDescent="0.3">
      <c r="A44" s="103" t="str">
        <f>'ESS Jul 2018'!K32</f>
        <v>Momentum Energy</v>
      </c>
      <c r="B44" s="104" t="str">
        <f>'ESS Jul 2018'!L32</f>
        <v>SmilePower</v>
      </c>
      <c r="C44" s="105">
        <f>91*'ESS Jul 2018'!M32/100</f>
        <v>137.53739999999999</v>
      </c>
      <c r="D44" s="105">
        <f>IF($G$5&gt;='ESS Jul 2018'!P32,('ESS Jul 2018'!P32*'ESS Jul 2018'!N32/100),(($G$5)*'ESS Jul 2018'!N32/100))</f>
        <v>164.52</v>
      </c>
      <c r="E44" s="106">
        <f>IF($G$5&lt;'ESS Jul 2018'!P32,0,IF(($G$5)&lt;='ESS Jul 2018'!R32,(($G$5-'ESS Jul 2018'!P32)*'ESS Jul 2018'!Q32/100),(('ESS Jul 2018'!R32-'ESS Jul 2018'!P32)*'ESS Jul 2018'!Q32/100)))</f>
        <v>0</v>
      </c>
      <c r="F44" s="105">
        <v>0</v>
      </c>
      <c r="G44" s="105">
        <f>IF(($G$5&lt;'ESS Jul 2018'!R32),(0),($G$5-'ESS Jul 2018'!R32)*'ESS Jul 2018'!S32/100)</f>
        <v>8.2583730000000166</v>
      </c>
      <c r="H44" s="105">
        <f>$H$5*'ESS Jul 2018'!AE32/100</f>
        <v>40.545035999999996</v>
      </c>
      <c r="I44" s="105">
        <f t="shared" si="17"/>
        <v>350.86080900000002</v>
      </c>
      <c r="J44" s="107">
        <f t="shared" si="18"/>
        <v>853.29363600000011</v>
      </c>
      <c r="K44" s="108">
        <f t="shared" si="19"/>
        <v>1403.4432360000001</v>
      </c>
      <c r="L44" s="109">
        <f>'ESS Jul 2018'!AW32</f>
        <v>0</v>
      </c>
      <c r="M44" s="109">
        <f>'ESS Jul 2018'!AX32</f>
        <v>0</v>
      </c>
      <c r="N44" s="109">
        <f>'ESS Jul 2018'!AY32</f>
        <v>0</v>
      </c>
      <c r="O44" s="109">
        <f>'ESS Jul 2018'!AZ32</f>
        <v>0</v>
      </c>
      <c r="P44" s="109">
        <f>($E$6*'ESS Jul 2018'!AT32/100)*4</f>
        <v>208.27799999999999</v>
      </c>
      <c r="Q44" s="109">
        <f t="shared" ref="Q44" si="24">K44</f>
        <v>1403.4432360000001</v>
      </c>
      <c r="R44" s="109">
        <f>Q44-(J44*O44/100)</f>
        <v>1403.4432360000001</v>
      </c>
      <c r="S44" s="110">
        <f t="shared" si="21"/>
        <v>1195.165236</v>
      </c>
      <c r="T44" s="110">
        <f t="shared" si="22"/>
        <v>1195.165236</v>
      </c>
      <c r="U44" s="473">
        <f t="shared" si="23"/>
        <v>1314.6817596000001</v>
      </c>
      <c r="V44" s="473">
        <f t="shared" si="23"/>
        <v>1314.6817596000001</v>
      </c>
      <c r="W44" s="124">
        <f>'ESS Jul 2018'!BI32</f>
        <v>0</v>
      </c>
      <c r="X44" s="232" t="str">
        <f>'ESS Jul 2018'!BJ32</f>
        <v>n</v>
      </c>
    </row>
    <row r="45" spans="1:24" ht="14" x14ac:dyDescent="0.3">
      <c r="A45" s="103" t="str">
        <f>'ESS Jul 2018'!K33</f>
        <v>Origin Energy</v>
      </c>
      <c r="B45" s="104" t="str">
        <f>'ESS Jul 2018'!L33</f>
        <v>Solar Boost Plus</v>
      </c>
      <c r="C45" s="105">
        <f>91*'ESS Jul 2018'!M33/100</f>
        <v>140.60409999999999</v>
      </c>
      <c r="D45" s="105">
        <f>($G$5)*'ESS Jul 2018'!N33/100</f>
        <v>178.13536650000003</v>
      </c>
      <c r="E45" s="106">
        <v>0</v>
      </c>
      <c r="F45" s="105">
        <v>0</v>
      </c>
      <c r="G45" s="105">
        <v>0</v>
      </c>
      <c r="H45" s="105">
        <f>$H$5*'ESS Jul 2018'!AE33/100</f>
        <v>40.491404999999993</v>
      </c>
      <c r="I45" s="105">
        <f t="shared" si="17"/>
        <v>359.23087150000003</v>
      </c>
      <c r="J45" s="107">
        <f t="shared" si="18"/>
        <v>874.50708600000019</v>
      </c>
      <c r="K45" s="108">
        <f t="shared" si="19"/>
        <v>1436.9234860000001</v>
      </c>
      <c r="L45" s="109">
        <f>'ESS Jul 2018'!AW33</f>
        <v>0</v>
      </c>
      <c r="M45" s="109">
        <f>'ESS Jul 2018'!AX33</f>
        <v>12</v>
      </c>
      <c r="N45" s="109">
        <f>'ESS Jul 2018'!AY33</f>
        <v>0</v>
      </c>
      <c r="O45" s="109">
        <f>'ESS Jul 2018'!AZ33</f>
        <v>0</v>
      </c>
      <c r="P45" s="109">
        <f>($E$6*'ESS Jul 2018'!AT33/100)*4</f>
        <v>505.81800000000004</v>
      </c>
      <c r="Q45" s="109">
        <f>K45-(J45*M45/100)</f>
        <v>1331.9826356800002</v>
      </c>
      <c r="R45" s="109">
        <f>Q45-(K45*N45/100)</f>
        <v>1331.9826356800002</v>
      </c>
      <c r="S45" s="110">
        <f t="shared" si="21"/>
        <v>826.16463568000017</v>
      </c>
      <c r="T45" s="110">
        <f t="shared" si="22"/>
        <v>826.16463568000017</v>
      </c>
      <c r="U45" s="473">
        <f t="shared" si="23"/>
        <v>908.78109924800026</v>
      </c>
      <c r="V45" s="473">
        <f t="shared" si="23"/>
        <v>908.78109924800026</v>
      </c>
      <c r="W45" s="124">
        <f>'ESS Jul 2018'!BI33</f>
        <v>0</v>
      </c>
      <c r="X45" s="232" t="str">
        <f>'ESS Jul 2018'!BJ33</f>
        <v>n</v>
      </c>
    </row>
    <row r="46" spans="1:24" ht="14" x14ac:dyDescent="0.3">
      <c r="A46" s="103" t="str">
        <f>'ESS Jul 2018'!K34</f>
        <v>Powerdirect</v>
      </c>
      <c r="B46" s="104" t="str">
        <f>'ESS Jul 2018'!L34</f>
        <v>Market offer</v>
      </c>
      <c r="C46" s="105">
        <f>91*'ESS Jul 2018'!M34/100</f>
        <v>141.05000000000001</v>
      </c>
      <c r="D46" s="105">
        <f>($G$5)*'ESS Jul 2018'!N34/100</f>
        <v>180.82585500000002</v>
      </c>
      <c r="E46" s="106">
        <v>0</v>
      </c>
      <c r="F46" s="105">
        <v>0</v>
      </c>
      <c r="G46" s="105">
        <v>0</v>
      </c>
      <c r="H46" s="105">
        <f>$H$5*'ESS Jul 2018'!AE34/100</f>
        <v>42.824353500000001</v>
      </c>
      <c r="I46" s="105">
        <f t="shared" si="17"/>
        <v>364.70020850000003</v>
      </c>
      <c r="J46" s="107">
        <f t="shared" si="18"/>
        <v>894.60083400000008</v>
      </c>
      <c r="K46" s="108">
        <f t="shared" si="19"/>
        <v>1458.8008340000001</v>
      </c>
      <c r="L46" s="109">
        <f>'ESS Jul 2018'!AW34</f>
        <v>0</v>
      </c>
      <c r="M46" s="109">
        <f>'ESS Jul 2018'!AX34</f>
        <v>0</v>
      </c>
      <c r="N46" s="109">
        <f>'ESS Jul 2018'!AY34</f>
        <v>0</v>
      </c>
      <c r="O46" s="109">
        <f>'ESS Jul 2018'!AZ34</f>
        <v>25</v>
      </c>
      <c r="P46" s="109">
        <f>($E$6*'ESS Jul 2018'!AT34/100)*4</f>
        <v>330.26940000000002</v>
      </c>
      <c r="Q46" s="109">
        <f t="shared" ref="Q46:Q53" si="25">K46</f>
        <v>1458.8008340000001</v>
      </c>
      <c r="R46" s="109">
        <f>Q46-(J46*O46/100)</f>
        <v>1235.1506255000002</v>
      </c>
      <c r="S46" s="110">
        <f t="shared" si="21"/>
        <v>1128.531434</v>
      </c>
      <c r="T46" s="110">
        <f t="shared" si="22"/>
        <v>904.88122550000014</v>
      </c>
      <c r="U46" s="473">
        <f t="shared" si="23"/>
        <v>1241.3845774000001</v>
      </c>
      <c r="V46" s="473">
        <f t="shared" si="23"/>
        <v>995.36934805000021</v>
      </c>
      <c r="W46" s="124">
        <f>'ESS Jul 2018'!BI34</f>
        <v>0</v>
      </c>
      <c r="X46" s="232" t="str">
        <f>'ESS Jul 2018'!BJ34</f>
        <v>n</v>
      </c>
    </row>
    <row r="47" spans="1:24" ht="14" x14ac:dyDescent="0.3">
      <c r="A47" s="103" t="str">
        <f>'ESS Jul 2018'!K35</f>
        <v>Powershop</v>
      </c>
      <c r="B47" s="104" t="str">
        <f>'ESS Jul 2018'!L35</f>
        <v>Power Saver</v>
      </c>
      <c r="C47" s="105">
        <f>91*'ESS Jul 2018'!M35/100</f>
        <v>148.02969999999999</v>
      </c>
      <c r="D47" s="105">
        <f>($G$5)*'ESS Jul 2018'!N35/100</f>
        <v>161.2416015</v>
      </c>
      <c r="E47" s="106">
        <v>0</v>
      </c>
      <c r="F47" s="105">
        <v>0</v>
      </c>
      <c r="G47" s="105">
        <v>0</v>
      </c>
      <c r="H47" s="105">
        <f>$H$5*'ESS Jul 2018'!AE35/100</f>
        <v>43.950604499999997</v>
      </c>
      <c r="I47" s="105">
        <f t="shared" si="17"/>
        <v>353.22190599999999</v>
      </c>
      <c r="J47" s="107">
        <f t="shared" si="18"/>
        <v>820.768824</v>
      </c>
      <c r="K47" s="108">
        <f t="shared" si="19"/>
        <v>1412.887624</v>
      </c>
      <c r="L47" s="109">
        <f>'ESS Jul 2018'!AW35</f>
        <v>0</v>
      </c>
      <c r="M47" s="109">
        <f>'ESS Jul 2018'!AX35</f>
        <v>0</v>
      </c>
      <c r="N47" s="109">
        <f>'ESS Jul 2018'!AY35</f>
        <v>12</v>
      </c>
      <c r="O47" s="109">
        <f>'ESS Jul 2018'!AZ35</f>
        <v>0</v>
      </c>
      <c r="P47" s="109">
        <f>($E$6*'ESS Jul 2018'!AT35/100)*4</f>
        <v>303.49079999999998</v>
      </c>
      <c r="Q47" s="109">
        <f t="shared" si="25"/>
        <v>1412.887624</v>
      </c>
      <c r="R47" s="109">
        <f>Q47-(K47*N47/100)</f>
        <v>1243.3411091200001</v>
      </c>
      <c r="S47" s="110">
        <f t="shared" si="21"/>
        <v>1109.3968239999999</v>
      </c>
      <c r="T47" s="110">
        <f t="shared" si="22"/>
        <v>939.85030912000002</v>
      </c>
      <c r="U47" s="473">
        <f t="shared" si="23"/>
        <v>1220.3365064</v>
      </c>
      <c r="V47" s="473">
        <f t="shared" si="23"/>
        <v>1033.8353400320002</v>
      </c>
      <c r="W47" s="124">
        <f>'ESS Jul 2018'!BI35</f>
        <v>0</v>
      </c>
      <c r="X47" s="232" t="str">
        <f>'ESS Jul 2018'!BJ35</f>
        <v>n</v>
      </c>
    </row>
    <row r="48" spans="1:24" ht="14" x14ac:dyDescent="0.3">
      <c r="A48" s="103" t="str">
        <f>'ESS Jul 2018'!K36</f>
        <v>Red Energy</v>
      </c>
      <c r="B48" s="104" t="str">
        <f>'ESS Jul 2018'!L36</f>
        <v>Living Energy Saver</v>
      </c>
      <c r="C48" s="105">
        <f>91*'ESS Jul 2018'!M36/100</f>
        <v>138.63849999999999</v>
      </c>
      <c r="D48" s="105">
        <f>IF($G$5&gt;='ESS Jul 2018'!P36,('ESS Jul 2018'!P36*'ESS Jul 2018'!N36/100),(($G$5)*'ESS Jul 2018'!N36/100))</f>
        <v>162.6807</v>
      </c>
      <c r="E48" s="106">
        <f>IF($G$5&lt;'ESS Jul 2018'!P36,0,IF(($G$5)&lt;='ESS Jul 2018'!R36,(($G$5-'ESS Jul 2018'!P36)*'ESS Jul 2018'!Q36/100),(('ESS Jul 2018'!R36-'ESS Jul 2018'!P36)*'ESS Jul 2018'!Q36/100)))</f>
        <v>0</v>
      </c>
      <c r="F48" s="105">
        <v>0</v>
      </c>
      <c r="G48" s="105">
        <f>IF(($G$5&lt;'ESS Jul 2018'!R36),(0),($G$5-'ESS Jul 2018'!R36)*'ESS Jul 2018'!S36/100)</f>
        <v>0</v>
      </c>
      <c r="H48" s="105">
        <f>$H$5*'ESS Jul 2018'!AE36/100</f>
        <v>35.637799499999993</v>
      </c>
      <c r="I48" s="105">
        <f t="shared" si="17"/>
        <v>336.95699949999999</v>
      </c>
      <c r="J48" s="107">
        <f t="shared" si="18"/>
        <v>793.27399800000001</v>
      </c>
      <c r="K48" s="108">
        <f t="shared" si="19"/>
        <v>1347.827998</v>
      </c>
      <c r="L48" s="109">
        <f>'ESS Jul 2018'!AW36</f>
        <v>0</v>
      </c>
      <c r="M48" s="109">
        <f>'ESS Jul 2018'!AX36</f>
        <v>0</v>
      </c>
      <c r="N48" s="109">
        <f>'ESS Jul 2018'!AY36</f>
        <v>10</v>
      </c>
      <c r="O48" s="109">
        <f>'ESS Jul 2018'!AZ36</f>
        <v>0</v>
      </c>
      <c r="P48" s="109">
        <f>($E$6*'ESS Jul 2018'!AT36/100)*4</f>
        <v>330.26940000000002</v>
      </c>
      <c r="Q48" s="109">
        <f t="shared" si="25"/>
        <v>1347.827998</v>
      </c>
      <c r="R48" s="109">
        <f>Q48-(K48*N48/100)</f>
        <v>1213.0451982</v>
      </c>
      <c r="S48" s="110">
        <f t="shared" si="21"/>
        <v>1017.558598</v>
      </c>
      <c r="T48" s="110">
        <f t="shared" si="22"/>
        <v>882.77579819999994</v>
      </c>
      <c r="U48" s="473">
        <f t="shared" si="23"/>
        <v>1119.3144578000001</v>
      </c>
      <c r="V48" s="473">
        <f t="shared" si="23"/>
        <v>971.05337801999997</v>
      </c>
      <c r="W48" s="124">
        <f>'ESS Jul 2018'!BI36</f>
        <v>0</v>
      </c>
      <c r="X48" s="232" t="str">
        <f>'ESS Jul 2018'!BJ36</f>
        <v>n</v>
      </c>
    </row>
    <row r="49" spans="1:85" s="71" customFormat="1" ht="14" x14ac:dyDescent="0.3">
      <c r="A49" s="103" t="str">
        <f>'ESS Jul 2018'!K37</f>
        <v>Simply Energy</v>
      </c>
      <c r="B49" s="104" t="str">
        <f>'ESS Jul 2018'!L37</f>
        <v>Plus</v>
      </c>
      <c r="C49" s="105">
        <f>91*'ESS Jul 2018'!M37/100</f>
        <v>132.38679999999999</v>
      </c>
      <c r="D49" s="105">
        <f>IF($G$5&gt;='ESS Jul 2018'!P37,('ESS Jul 2018'!P37*'ESS Jul 2018'!N37/100),(($G$5)*'ESS Jul 2018'!N37/100))</f>
        <v>171.87841650000001</v>
      </c>
      <c r="E49" s="106">
        <f>IF($G$5&lt;'ESS Jul 2018'!P37,0,IF(($G$5)&lt;='ESS Jul 2018'!R37,(($G$5-'ESS Jul 2018'!P37)*'ESS Jul 2018'!Q37/100),(('ESS Jul 2018'!R37-'ESS Jul 2018'!P37)*'ESS Jul 2018'!Q37/100)))</f>
        <v>0</v>
      </c>
      <c r="F49" s="105">
        <v>0</v>
      </c>
      <c r="G49" s="105">
        <f>IF(($G$5&lt;'ESS Jul 2018'!R37),(0),($G$5-'ESS Jul 2018'!R37)*'ESS Jul 2018'!S37/100)</f>
        <v>0</v>
      </c>
      <c r="H49" s="105">
        <f>$H$5*'ESS Jul 2018'!AE37/100</f>
        <v>36.844496999999997</v>
      </c>
      <c r="I49" s="105">
        <f t="shared" si="17"/>
        <v>341.1097135</v>
      </c>
      <c r="J49" s="107">
        <f t="shared" si="18"/>
        <v>834.89165400000002</v>
      </c>
      <c r="K49" s="108">
        <f t="shared" si="19"/>
        <v>1364.438854</v>
      </c>
      <c r="L49" s="109">
        <f>'ESS Jul 2018'!AW37</f>
        <v>0</v>
      </c>
      <c r="M49" s="109">
        <f>'ESS Jul 2018'!AX37</f>
        <v>0</v>
      </c>
      <c r="N49" s="109">
        <f>'ESS Jul 2018'!AY37</f>
        <v>0</v>
      </c>
      <c r="O49" s="109">
        <f>'ESS Jul 2018'!AZ37</f>
        <v>18</v>
      </c>
      <c r="P49" s="109">
        <f>($E$6*'ESS Jul 2018'!AT37/100)*4</f>
        <v>336.22020000000003</v>
      </c>
      <c r="Q49" s="109">
        <f t="shared" si="25"/>
        <v>1364.438854</v>
      </c>
      <c r="R49" s="109">
        <f>Q49-(J49*O49/100)</f>
        <v>1214.1583562799999</v>
      </c>
      <c r="S49" s="110">
        <f t="shared" si="21"/>
        <v>1028.218654</v>
      </c>
      <c r="T49" s="110">
        <f t="shared" si="22"/>
        <v>877.93815627999993</v>
      </c>
      <c r="U49" s="473">
        <f t="shared" si="23"/>
        <v>1131.0405194000002</v>
      </c>
      <c r="V49" s="473">
        <f t="shared" si="23"/>
        <v>965.73197190799999</v>
      </c>
      <c r="W49" s="124">
        <f>'ESS Jul 2018'!BI37</f>
        <v>0</v>
      </c>
      <c r="X49" s="232" t="str">
        <f>'ESS Jul 2018'!BJ37</f>
        <v>n</v>
      </c>
      <c r="Y49" s="193"/>
      <c r="Z49" s="193"/>
      <c r="AA49" s="193"/>
      <c r="AB49" s="193"/>
      <c r="AC49" s="193"/>
      <c r="AD49" s="193"/>
      <c r="AE49" s="193"/>
      <c r="AF49" s="193"/>
      <c r="AG49" s="193"/>
      <c r="AH49" s="193"/>
      <c r="AI49" s="193"/>
      <c r="AJ49" s="193"/>
      <c r="AK49" s="193"/>
      <c r="AL49" s="193"/>
      <c r="AM49" s="193"/>
      <c r="AN49" s="193"/>
      <c r="AO49" s="193"/>
      <c r="AP49" s="193"/>
      <c r="AQ49" s="193"/>
      <c r="AR49" s="193"/>
      <c r="AS49" s="193"/>
      <c r="AT49" s="193"/>
      <c r="AU49" s="193"/>
      <c r="AV49" s="193"/>
      <c r="AW49" s="193"/>
      <c r="AX49" s="193"/>
      <c r="AY49" s="193"/>
      <c r="AZ49" s="193"/>
      <c r="BA49" s="193"/>
      <c r="BB49" s="193"/>
      <c r="BC49" s="193"/>
      <c r="BD49" s="193"/>
      <c r="BE49" s="193"/>
      <c r="BF49" s="193"/>
      <c r="BG49" s="187"/>
      <c r="BH49" s="187"/>
      <c r="BI49" s="187"/>
      <c r="BJ49" s="187"/>
      <c r="BK49" s="187"/>
      <c r="BL49" s="187"/>
      <c r="BM49" s="187"/>
      <c r="BN49" s="187"/>
      <c r="BO49" s="187"/>
      <c r="BP49" s="187"/>
      <c r="BQ49" s="187"/>
      <c r="BR49" s="187"/>
      <c r="BS49" s="187"/>
      <c r="BT49" s="187"/>
      <c r="BU49" s="187"/>
      <c r="BV49" s="187"/>
      <c r="BW49" s="187"/>
      <c r="BX49" s="187"/>
      <c r="BY49" s="187"/>
      <c r="BZ49" s="187"/>
      <c r="CA49" s="187"/>
      <c r="CB49" s="187"/>
      <c r="CC49" s="187"/>
      <c r="CD49" s="187"/>
      <c r="CE49" s="187"/>
      <c r="CF49" s="187"/>
      <c r="CG49" s="187"/>
    </row>
    <row r="50" spans="1:85" s="71" customFormat="1" ht="14" x14ac:dyDescent="0.3">
      <c r="A50" s="103" t="str">
        <f>'ESS Jul 2018'!K38</f>
        <v>Sumo Power</v>
      </c>
      <c r="B50" s="104" t="str">
        <f>'ESS Jul 2018'!L38</f>
        <v xml:space="preserve">Pay on time </v>
      </c>
      <c r="C50" s="105">
        <f>91*'ESS Jul 2018'!M38/100</f>
        <v>166.85760000000002</v>
      </c>
      <c r="D50" s="105">
        <f>($G$5)*'ESS Jul 2018'!N38/100</f>
        <v>171.28400625000003</v>
      </c>
      <c r="E50" s="106">
        <v>0</v>
      </c>
      <c r="F50" s="105">
        <v>0</v>
      </c>
      <c r="G50" s="105">
        <v>0</v>
      </c>
      <c r="H50" s="105">
        <f>$H$5*'ESS Jul 2018'!AE38/100</f>
        <v>36.200924999999998</v>
      </c>
      <c r="I50" s="105">
        <f t="shared" ref="I50:I53" si="26">SUM(C50:H50)</f>
        <v>374.34253125000004</v>
      </c>
      <c r="J50" s="107">
        <f t="shared" ref="J50:J53" si="27">(I50-C50)*4</f>
        <v>829.93972500000007</v>
      </c>
      <c r="K50" s="108">
        <f t="shared" ref="K50:K53" si="28">I50*4</f>
        <v>1497.3701250000001</v>
      </c>
      <c r="L50" s="109">
        <f>'ESS Jul 2018'!AW38</f>
        <v>0</v>
      </c>
      <c r="M50" s="109">
        <f>'ESS Jul 2018'!AX38</f>
        <v>0</v>
      </c>
      <c r="N50" s="109">
        <f>'ESS Jul 2018'!AY38</f>
        <v>0</v>
      </c>
      <c r="O50" s="109">
        <f>'ESS Jul 2018'!AZ38</f>
        <v>27</v>
      </c>
      <c r="P50" s="109">
        <f>($E$6*'ESS Jul 2018'!AT38/100)*4</f>
        <v>330.26940000000002</v>
      </c>
      <c r="Q50" s="109">
        <f t="shared" si="25"/>
        <v>1497.3701250000001</v>
      </c>
      <c r="R50" s="109">
        <f t="shared" ref="R50:R51" si="29">Q50-(J50*O50/100)</f>
        <v>1273.2863992500002</v>
      </c>
      <c r="S50" s="110">
        <f t="shared" ref="S50:S53" si="30">Q50-P50</f>
        <v>1167.1007250000002</v>
      </c>
      <c r="T50" s="110">
        <f t="shared" ref="T50:T53" si="31">R50-P50</f>
        <v>943.01699925000014</v>
      </c>
      <c r="U50" s="473">
        <f t="shared" ref="U50:U53" si="32">S50*1.1</f>
        <v>1283.8107975000003</v>
      </c>
      <c r="V50" s="473">
        <f t="shared" ref="V50:V53" si="33">T50*1.1</f>
        <v>1037.3186991750003</v>
      </c>
      <c r="W50" s="124">
        <f>'ESS Jul 2018'!BI38</f>
        <v>0</v>
      </c>
      <c r="X50" s="232" t="str">
        <f>'ESS Jul 2018'!BJ38</f>
        <v>n</v>
      </c>
      <c r="Y50" s="193"/>
      <c r="Z50" s="193"/>
      <c r="AA50" s="193"/>
      <c r="AB50" s="193"/>
      <c r="AC50" s="193"/>
      <c r="AD50" s="193"/>
      <c r="AE50" s="193"/>
      <c r="AF50" s="193"/>
      <c r="AG50" s="193"/>
      <c r="AH50" s="193"/>
      <c r="AI50" s="193"/>
      <c r="AJ50" s="193"/>
      <c r="AK50" s="193"/>
      <c r="AL50" s="193"/>
      <c r="AM50" s="193"/>
      <c r="AN50" s="193"/>
      <c r="AO50" s="193"/>
      <c r="AP50" s="193"/>
      <c r="AQ50" s="193"/>
      <c r="AR50" s="193"/>
      <c r="AS50" s="193"/>
      <c r="AT50" s="193"/>
      <c r="AU50" s="193"/>
      <c r="AV50" s="193"/>
      <c r="AW50" s="193"/>
      <c r="AX50" s="193"/>
      <c r="AY50" s="193"/>
      <c r="AZ50" s="193"/>
      <c r="BA50" s="193"/>
      <c r="BB50" s="193"/>
      <c r="BC50" s="193"/>
      <c r="BD50" s="193"/>
      <c r="BE50" s="193"/>
      <c r="BF50" s="193"/>
      <c r="BG50" s="187"/>
      <c r="BH50" s="187"/>
      <c r="BI50" s="187"/>
      <c r="BJ50" s="187"/>
      <c r="BK50" s="187"/>
      <c r="BL50" s="187"/>
      <c r="BM50" s="187"/>
      <c r="BN50" s="187"/>
      <c r="BO50" s="187"/>
      <c r="BP50" s="187"/>
      <c r="BQ50" s="187"/>
      <c r="BR50" s="187"/>
      <c r="BS50" s="187"/>
      <c r="BT50" s="187"/>
      <c r="BU50" s="187"/>
      <c r="BV50" s="187"/>
      <c r="BW50" s="187"/>
      <c r="BX50" s="187"/>
      <c r="BY50" s="187"/>
      <c r="BZ50" s="187"/>
      <c r="CA50" s="187"/>
      <c r="CB50" s="187"/>
      <c r="CC50" s="187"/>
      <c r="CD50" s="187"/>
      <c r="CE50" s="187"/>
      <c r="CF50" s="187"/>
      <c r="CG50" s="187"/>
    </row>
    <row r="51" spans="1:85" s="71" customFormat="1" ht="14" x14ac:dyDescent="0.3">
      <c r="A51" s="103" t="str">
        <f>'ESS Jul 2018'!K39</f>
        <v>1st Energy</v>
      </c>
      <c r="B51" s="104" t="str">
        <f>'ESS Jul 2018'!L39</f>
        <v>Market offer</v>
      </c>
      <c r="C51" s="105">
        <f>91*'ESS Jul 2018'!M39/100</f>
        <v>152.7253</v>
      </c>
      <c r="D51" s="105">
        <f>IF($G$5&gt;='ESS Jul 2018'!P39,('ESS Jul 2018'!P39*'ESS Jul 2018'!N39/100),(($G$5)*'ESS Jul 2018'!N39/100))</f>
        <v>211.985466</v>
      </c>
      <c r="E51" s="106">
        <f>IF($G$5&lt;'ESS Jul 2018'!P39,0,IF(($G$5)&lt;='ESS Jul 2018'!R39,(($G$5-'ESS Jul 2018'!P39)*'ESS Jul 2018'!Q39/100),(('ESS Jul 2018'!R39-'ESS Jul 2018'!P39)*'ESS Jul 2018'!Q39/100)))</f>
        <v>0</v>
      </c>
      <c r="F51" s="105">
        <v>0</v>
      </c>
      <c r="G51" s="105">
        <f>IF(($G$5&lt;'ESS Jul 2018'!R39),(0),($G$5-'ESS Jul 2018'!R39)*'ESS Jul 2018'!S39/100)</f>
        <v>0</v>
      </c>
      <c r="H51" s="105">
        <f>$H$5*'ESS Jul 2018'!AE39/100</f>
        <v>38.909290499999997</v>
      </c>
      <c r="I51" s="105">
        <f t="shared" si="26"/>
        <v>403.62005650000003</v>
      </c>
      <c r="J51" s="107">
        <f t="shared" si="27"/>
        <v>1003.5790260000001</v>
      </c>
      <c r="K51" s="108">
        <f t="shared" si="28"/>
        <v>1614.4802260000001</v>
      </c>
      <c r="L51" s="109">
        <f>'ESS Jul 2018'!AW39</f>
        <v>0</v>
      </c>
      <c r="M51" s="109">
        <f>'ESS Jul 2018'!AX39</f>
        <v>0</v>
      </c>
      <c r="N51" s="109">
        <f>'ESS Jul 2018'!AY39</f>
        <v>0</v>
      </c>
      <c r="O51" s="109">
        <f>'ESS Jul 2018'!AZ39</f>
        <v>22</v>
      </c>
      <c r="P51" s="109">
        <f>($E$6*'ESS Jul 2018'!AT39/100)*4</f>
        <v>151.74539999999999</v>
      </c>
      <c r="Q51" s="109">
        <f t="shared" si="25"/>
        <v>1614.4802260000001</v>
      </c>
      <c r="R51" s="109">
        <f t="shared" si="29"/>
        <v>1393.6928402800002</v>
      </c>
      <c r="S51" s="110">
        <f t="shared" si="30"/>
        <v>1462.7348260000001</v>
      </c>
      <c r="T51" s="110">
        <f t="shared" si="31"/>
        <v>1241.9474402800001</v>
      </c>
      <c r="U51" s="473">
        <f t="shared" si="32"/>
        <v>1609.0083086000002</v>
      </c>
      <c r="V51" s="473">
        <f t="shared" si="33"/>
        <v>1366.1421843080002</v>
      </c>
      <c r="W51" s="124">
        <f>'ESS Jul 2018'!BI39</f>
        <v>0</v>
      </c>
      <c r="X51" s="232" t="str">
        <f>'ESS Jul 2018'!BJ39</f>
        <v>n</v>
      </c>
      <c r="Y51" s="193"/>
      <c r="Z51" s="193"/>
      <c r="AA51" s="193"/>
      <c r="AB51" s="193"/>
      <c r="AC51" s="193"/>
      <c r="AD51" s="193"/>
      <c r="AE51" s="193"/>
      <c r="AF51" s="193"/>
      <c r="AG51" s="193"/>
      <c r="AH51" s="193"/>
      <c r="AI51" s="193"/>
      <c r="AJ51" s="193"/>
      <c r="AK51" s="193"/>
      <c r="AL51" s="193"/>
      <c r="AM51" s="193"/>
      <c r="AN51" s="193"/>
      <c r="AO51" s="193"/>
      <c r="AP51" s="193"/>
      <c r="AQ51" s="193"/>
      <c r="AR51" s="193"/>
      <c r="AS51" s="193"/>
      <c r="AT51" s="193"/>
      <c r="AU51" s="193"/>
      <c r="AV51" s="193"/>
      <c r="AW51" s="193"/>
      <c r="AX51" s="193"/>
      <c r="AY51" s="193"/>
      <c r="AZ51" s="193"/>
      <c r="BA51" s="193"/>
      <c r="BB51" s="193"/>
      <c r="BC51" s="193"/>
      <c r="BD51" s="193"/>
      <c r="BE51" s="193"/>
      <c r="BF51" s="193"/>
      <c r="BG51" s="187"/>
      <c r="BH51" s="187"/>
      <c r="BI51" s="187"/>
      <c r="BJ51" s="187"/>
      <c r="BK51" s="187"/>
      <c r="BL51" s="187"/>
      <c r="BM51" s="187"/>
      <c r="BN51" s="187"/>
      <c r="BO51" s="187"/>
      <c r="BP51" s="187"/>
      <c r="BQ51" s="187"/>
      <c r="BR51" s="187"/>
      <c r="BS51" s="187"/>
      <c r="BT51" s="187"/>
      <c r="BU51" s="187"/>
      <c r="BV51" s="187"/>
      <c r="BW51" s="187"/>
      <c r="BX51" s="187"/>
      <c r="BY51" s="187"/>
      <c r="BZ51" s="187"/>
      <c r="CA51" s="187"/>
      <c r="CB51" s="187"/>
      <c r="CC51" s="187"/>
      <c r="CD51" s="187"/>
      <c r="CE51" s="187"/>
      <c r="CF51" s="187"/>
      <c r="CG51" s="187"/>
    </row>
    <row r="52" spans="1:85" s="71" customFormat="1" ht="14" x14ac:dyDescent="0.3">
      <c r="A52" s="103" t="str">
        <f>'ESS Jul 2018'!K40</f>
        <v>Amaysim</v>
      </c>
      <c r="B52" s="104" t="str">
        <f>'ESS Jul 2018'!L40</f>
        <v>Solar 2</v>
      </c>
      <c r="C52" s="105">
        <f>91*'ESS Jul 2018'!M40/100</f>
        <v>147.41999999999999</v>
      </c>
      <c r="D52" s="105">
        <f>($G$5)*'ESS Jul 2018'!N40/100</f>
        <v>248.40091500000003</v>
      </c>
      <c r="E52" s="106">
        <v>0</v>
      </c>
      <c r="F52" s="105">
        <v>0</v>
      </c>
      <c r="G52" s="105">
        <v>0</v>
      </c>
      <c r="H52" s="105">
        <f>$H$5*'ESS Jul 2018'!AE40/100</f>
        <v>70.524765000000002</v>
      </c>
      <c r="I52" s="105">
        <f t="shared" si="26"/>
        <v>466.34568000000002</v>
      </c>
      <c r="J52" s="107">
        <f t="shared" si="27"/>
        <v>1275.7027200000002</v>
      </c>
      <c r="K52" s="108">
        <f t="shared" si="28"/>
        <v>1865.3827200000001</v>
      </c>
      <c r="L52" s="109">
        <f>'ESS Jul 2018'!AW40</f>
        <v>0</v>
      </c>
      <c r="M52" s="109">
        <f>'ESS Jul 2018'!AX40</f>
        <v>0</v>
      </c>
      <c r="N52" s="109">
        <f>'ESS Jul 2018'!AY40</f>
        <v>28</v>
      </c>
      <c r="O52" s="109">
        <f>'ESS Jul 2018'!AZ40</f>
        <v>0</v>
      </c>
      <c r="P52" s="109">
        <f>($E$6*'ESS Jul 2018'!AT40/100)*4</f>
        <v>505.81800000000004</v>
      </c>
      <c r="Q52" s="109">
        <f t="shared" si="25"/>
        <v>1865.3827200000001</v>
      </c>
      <c r="R52" s="109">
        <f>Q52-(K52*N52/100)</f>
        <v>1343.0755583999999</v>
      </c>
      <c r="S52" s="110">
        <f t="shared" si="30"/>
        <v>1359.5647200000001</v>
      </c>
      <c r="T52" s="110">
        <f t="shared" si="31"/>
        <v>837.25755839999988</v>
      </c>
      <c r="U52" s="473">
        <f t="shared" si="32"/>
        <v>1495.5211920000002</v>
      </c>
      <c r="V52" s="473">
        <f t="shared" si="33"/>
        <v>920.98331423999991</v>
      </c>
      <c r="W52" s="124">
        <f>'ESS Jul 2018'!BI40</f>
        <v>0</v>
      </c>
      <c r="X52" s="232" t="str">
        <f>'ESS Jul 2018'!BJ40</f>
        <v>n</v>
      </c>
      <c r="Y52" s="193"/>
      <c r="Z52" s="193"/>
      <c r="AA52" s="193"/>
      <c r="AB52" s="193"/>
      <c r="AC52" s="193"/>
      <c r="AD52" s="193"/>
      <c r="AE52" s="193"/>
      <c r="AF52" s="193"/>
      <c r="AG52" s="193"/>
      <c r="AH52" s="193"/>
      <c r="AI52" s="193"/>
      <c r="AJ52" s="193"/>
      <c r="AK52" s="193"/>
      <c r="AL52" s="193"/>
      <c r="AM52" s="193"/>
      <c r="AN52" s="193"/>
      <c r="AO52" s="193"/>
      <c r="AP52" s="193"/>
      <c r="AQ52" s="193"/>
      <c r="AR52" s="193"/>
      <c r="AS52" s="193"/>
      <c r="AT52" s="193"/>
      <c r="AU52" s="193"/>
      <c r="AV52" s="193"/>
      <c r="AW52" s="193"/>
      <c r="AX52" s="193"/>
      <c r="AY52" s="193"/>
      <c r="AZ52" s="193"/>
      <c r="BA52" s="193"/>
      <c r="BB52" s="193"/>
      <c r="BC52" s="193"/>
      <c r="BD52" s="193"/>
      <c r="BE52" s="193"/>
      <c r="BF52" s="193"/>
      <c r="BG52" s="187"/>
      <c r="BH52" s="187"/>
      <c r="BI52" s="187"/>
      <c r="BJ52" s="187"/>
      <c r="BK52" s="187"/>
      <c r="BL52" s="187"/>
      <c r="BM52" s="187"/>
      <c r="BN52" s="187"/>
      <c r="BO52" s="187"/>
      <c r="BP52" s="187"/>
      <c r="BQ52" s="187"/>
      <c r="BR52" s="187"/>
      <c r="BS52" s="187"/>
      <c r="BT52" s="187"/>
      <c r="BU52" s="187"/>
      <c r="BV52" s="187"/>
      <c r="BW52" s="187"/>
      <c r="BX52" s="187"/>
      <c r="BY52" s="187"/>
      <c r="BZ52" s="187"/>
      <c r="CA52" s="187"/>
      <c r="CB52" s="187"/>
      <c r="CC52" s="187"/>
      <c r="CD52" s="187"/>
      <c r="CE52" s="187"/>
      <c r="CF52" s="187"/>
      <c r="CG52" s="187"/>
    </row>
    <row r="53" spans="1:85" s="71" customFormat="1" ht="14.5" thickBot="1" x14ac:dyDescent="0.35">
      <c r="A53" s="113" t="str">
        <f>'ESS Jul 2018'!K41</f>
        <v>Q Energy</v>
      </c>
      <c r="B53" s="114" t="str">
        <f>'ESS Jul 2018'!L41</f>
        <v>Flexi Saver Home</v>
      </c>
      <c r="C53" s="115">
        <f>91*'ESS Jul 2018'!M41/100</f>
        <v>139.75143</v>
      </c>
      <c r="D53" s="115">
        <f>($G$5)*'ESS Jul 2018'!N41/100</f>
        <v>128.84311439999999</v>
      </c>
      <c r="E53" s="116">
        <v>0</v>
      </c>
      <c r="F53" s="115">
        <v>0</v>
      </c>
      <c r="G53" s="115">
        <v>0</v>
      </c>
      <c r="H53" s="115">
        <f>$H$5*'ESS Jul 2018'!AE41/100</f>
        <v>23.761214549999998</v>
      </c>
      <c r="I53" s="115">
        <f t="shared" si="26"/>
        <v>292.35575894999999</v>
      </c>
      <c r="J53" s="117">
        <f t="shared" si="27"/>
        <v>610.41731579999998</v>
      </c>
      <c r="K53" s="118">
        <f t="shared" si="28"/>
        <v>1169.4230358</v>
      </c>
      <c r="L53" s="119">
        <f>'ESS Jul 2018'!AW41</f>
        <v>0</v>
      </c>
      <c r="M53" s="119">
        <f>'ESS Jul 2018'!AX41</f>
        <v>0</v>
      </c>
      <c r="N53" s="119">
        <f>'ESS Jul 2018'!AY41</f>
        <v>0</v>
      </c>
      <c r="O53" s="119">
        <f>'ESS Jul 2018'!AZ41</f>
        <v>0</v>
      </c>
      <c r="P53" s="119">
        <f>($E$6*'ESS Jul 2018'!AT41/100)*4</f>
        <v>238.03200000000001</v>
      </c>
      <c r="Q53" s="119">
        <f t="shared" si="25"/>
        <v>1169.4230358</v>
      </c>
      <c r="R53" s="119">
        <f>Q53</f>
        <v>1169.4230358</v>
      </c>
      <c r="S53" s="120">
        <f t="shared" si="30"/>
        <v>931.39103579999994</v>
      </c>
      <c r="T53" s="120">
        <f t="shared" si="31"/>
        <v>931.39103579999994</v>
      </c>
      <c r="U53" s="474">
        <f t="shared" si="32"/>
        <v>1024.53013938</v>
      </c>
      <c r="V53" s="474">
        <f t="shared" si="33"/>
        <v>1024.53013938</v>
      </c>
      <c r="W53" s="126">
        <f>'ESS Jul 2018'!BI41</f>
        <v>24</v>
      </c>
      <c r="X53" s="233" t="str">
        <f>'ESS Jul 2018'!BJ41</f>
        <v>n</v>
      </c>
      <c r="Y53" s="193"/>
      <c r="Z53" s="193"/>
      <c r="AA53" s="193"/>
      <c r="AB53" s="193"/>
      <c r="AC53" s="193"/>
      <c r="AD53" s="193"/>
      <c r="AE53" s="193"/>
      <c r="AF53" s="193"/>
      <c r="AG53" s="193"/>
      <c r="AH53" s="193"/>
      <c r="AI53" s="193"/>
      <c r="AJ53" s="193"/>
      <c r="AK53" s="193"/>
      <c r="AL53" s="193"/>
      <c r="AM53" s="193"/>
      <c r="AN53" s="193"/>
      <c r="AO53" s="193"/>
      <c r="AP53" s="193"/>
      <c r="AQ53" s="193"/>
      <c r="AR53" s="193"/>
      <c r="AS53" s="193"/>
      <c r="AT53" s="193"/>
      <c r="AU53" s="193"/>
      <c r="AV53" s="193"/>
      <c r="AW53" s="193"/>
      <c r="AX53" s="193"/>
      <c r="AY53" s="193"/>
      <c r="AZ53" s="193"/>
      <c r="BA53" s="193"/>
      <c r="BB53" s="193"/>
      <c r="BC53" s="193"/>
      <c r="BD53" s="193"/>
      <c r="BE53" s="193"/>
      <c r="BF53" s="193"/>
      <c r="BG53" s="187"/>
      <c r="BH53" s="187"/>
      <c r="BI53" s="187"/>
      <c r="BJ53" s="187"/>
      <c r="BK53" s="187"/>
      <c r="BL53" s="187"/>
      <c r="BM53" s="187"/>
      <c r="BN53" s="187"/>
      <c r="BO53" s="187"/>
      <c r="BP53" s="187"/>
      <c r="BQ53" s="187"/>
      <c r="BR53" s="187"/>
      <c r="BS53" s="187"/>
      <c r="BT53" s="187"/>
      <c r="BU53" s="187"/>
      <c r="BV53" s="187"/>
      <c r="BW53" s="187"/>
      <c r="BX53" s="187"/>
      <c r="BY53" s="187"/>
      <c r="BZ53" s="187"/>
      <c r="CA53" s="187"/>
      <c r="CB53" s="187"/>
      <c r="CC53" s="187"/>
      <c r="CD53" s="187"/>
      <c r="CE53" s="187"/>
      <c r="CF53" s="187"/>
      <c r="CG53" s="187"/>
    </row>
    <row r="54" spans="1:85" s="193" customFormat="1" x14ac:dyDescent="0.3"/>
    <row r="55" spans="1:85" s="193" customFormat="1" ht="14" thickBot="1" x14ac:dyDescent="0.35"/>
    <row r="56" spans="1:85" ht="14" x14ac:dyDescent="0.3">
      <c r="A56" s="100" t="s">
        <v>534</v>
      </c>
      <c r="B56" s="101"/>
      <c r="C56" s="101"/>
      <c r="D56" s="101"/>
      <c r="E56" s="101"/>
      <c r="F56" s="101"/>
      <c r="G56" s="101"/>
      <c r="H56" s="101"/>
      <c r="I56" s="101"/>
      <c r="J56" s="101"/>
      <c r="K56" s="101"/>
      <c r="L56" s="101"/>
      <c r="M56" s="101"/>
      <c r="N56" s="101"/>
      <c r="O56" s="101"/>
      <c r="P56" s="101"/>
      <c r="Q56" s="101"/>
      <c r="R56" s="101"/>
      <c r="S56" s="101"/>
      <c r="T56" s="101"/>
      <c r="U56" s="101"/>
      <c r="V56" s="101"/>
      <c r="W56" s="101"/>
      <c r="X56" s="102"/>
    </row>
    <row r="57" spans="1:85" ht="70" x14ac:dyDescent="0.3">
      <c r="A57" s="463" t="s">
        <v>408</v>
      </c>
      <c r="B57" s="464" t="s">
        <v>409</v>
      </c>
      <c r="C57" s="465" t="s">
        <v>410</v>
      </c>
      <c r="D57" s="465" t="s">
        <v>555</v>
      </c>
      <c r="E57" s="465" t="s">
        <v>446</v>
      </c>
      <c r="F57" s="467" t="s">
        <v>354</v>
      </c>
      <c r="G57" s="467" t="s">
        <v>556</v>
      </c>
      <c r="H57" s="467" t="s">
        <v>352</v>
      </c>
      <c r="I57" s="465" t="s">
        <v>222</v>
      </c>
      <c r="J57" s="467" t="s">
        <v>406</v>
      </c>
      <c r="K57" s="468" t="s">
        <v>449</v>
      </c>
      <c r="L57" s="469" t="s">
        <v>398</v>
      </c>
      <c r="M57" s="469" t="s">
        <v>533</v>
      </c>
      <c r="N57" s="469" t="s">
        <v>399</v>
      </c>
      <c r="O57" s="469" t="s">
        <v>552</v>
      </c>
      <c r="P57" s="470" t="s">
        <v>490</v>
      </c>
      <c r="Q57" s="471" t="s">
        <v>102</v>
      </c>
      <c r="R57" s="471" t="s">
        <v>103</v>
      </c>
      <c r="S57" s="471" t="s">
        <v>104</v>
      </c>
      <c r="T57" s="471" t="s">
        <v>105</v>
      </c>
      <c r="U57" s="470" t="s">
        <v>331</v>
      </c>
      <c r="V57" s="470" t="s">
        <v>332</v>
      </c>
      <c r="W57" s="469" t="s">
        <v>400</v>
      </c>
      <c r="X57" s="472" t="s">
        <v>558</v>
      </c>
    </row>
    <row r="58" spans="1:85" ht="14" x14ac:dyDescent="0.3">
      <c r="A58" s="103" t="str">
        <f>'ESS Jul 2018'!K42</f>
        <v>Energy Locals</v>
      </c>
      <c r="B58" s="104" t="str">
        <f>'ESS Jul 2018'!L42</f>
        <v>Simple Saver</v>
      </c>
      <c r="C58" s="105">
        <f>91*'ESS Jul 2018'!M42/100</f>
        <v>120.12</v>
      </c>
      <c r="D58" s="105">
        <f>$G$6*'ESS Jul 2018'!N42/100</f>
        <v>45.568473000000004</v>
      </c>
      <c r="E58" s="105">
        <v>0</v>
      </c>
      <c r="F58" s="105">
        <v>0</v>
      </c>
      <c r="G58" s="105">
        <f>$I$6*'ESS Jul 2018'!AH42/100</f>
        <v>104.9826825</v>
      </c>
      <c r="H58" s="105">
        <f>$H$6*'ESS Jul 2018'!W42/100</f>
        <v>44.21875949999999</v>
      </c>
      <c r="I58" s="105">
        <f t="shared" ref="I58:I73" si="34">SUM(C58:H58)</f>
        <v>314.88991499999997</v>
      </c>
      <c r="J58" s="107">
        <f t="shared" ref="J58:J73" si="35">(I58-C58)*4</f>
        <v>779.07965999999988</v>
      </c>
      <c r="K58" s="108">
        <f t="shared" ref="K58:K73" si="36">I58*4</f>
        <v>1259.5596599999999</v>
      </c>
      <c r="L58" s="109">
        <f>'ESS Jul 2018'!AW42</f>
        <v>0</v>
      </c>
      <c r="M58" s="109">
        <f>'ESS Jul 2018'!AX42</f>
        <v>0</v>
      </c>
      <c r="N58" s="109">
        <f>'ESS Jul 2018'!AY42</f>
        <v>0</v>
      </c>
      <c r="O58" s="109">
        <f>'ESS Jul 2018'!AZ42</f>
        <v>0</v>
      </c>
      <c r="P58" s="109">
        <f>($E$6*'ESS Jul 2018'!AT42/100)*4</f>
        <v>267.786</v>
      </c>
      <c r="Q58" s="109">
        <f>K58</f>
        <v>1259.5596599999999</v>
      </c>
      <c r="R58" s="109">
        <f>Q58-(J58*O58/100)</f>
        <v>1259.5596599999999</v>
      </c>
      <c r="S58" s="110">
        <f>Q58-P58</f>
        <v>991.77365999999984</v>
      </c>
      <c r="T58" s="110">
        <f>R58-P58</f>
        <v>991.77365999999984</v>
      </c>
      <c r="U58" s="473">
        <f>S58*1.1</f>
        <v>1090.951026</v>
      </c>
      <c r="V58" s="473">
        <f>T58*1.1</f>
        <v>1090.951026</v>
      </c>
      <c r="W58" s="124">
        <f>'ESS Jul 2018'!BI42</f>
        <v>0</v>
      </c>
      <c r="X58" s="232" t="str">
        <f>'ESS Jul 2018'!BJ42</f>
        <v>n</v>
      </c>
    </row>
    <row r="59" spans="1:85" ht="14" x14ac:dyDescent="0.3">
      <c r="A59" s="103" t="str">
        <f>'ESS Jul 2018'!K43</f>
        <v>AGL</v>
      </c>
      <c r="B59" s="104" t="str">
        <f>'ESS Jul 2018'!L43</f>
        <v xml:space="preserve">Solar Savers </v>
      </c>
      <c r="C59" s="105">
        <f>91*'ESS Jul 2018'!M43/100</f>
        <v>129.22</v>
      </c>
      <c r="D59" s="105">
        <f>$G$6*'ESS Jul 2018'!N43/100</f>
        <v>64.232061000000002</v>
      </c>
      <c r="E59" s="105">
        <v>0</v>
      </c>
      <c r="F59" s="105">
        <v>0</v>
      </c>
      <c r="G59" s="105">
        <f>$I$6*'ESS Jul 2018'!AH43/100</f>
        <v>156.11090250000001</v>
      </c>
      <c r="H59" s="105">
        <f>$H$6*'ESS Jul 2018'!W43/100</f>
        <v>50.842187999999993</v>
      </c>
      <c r="I59" s="105">
        <f t="shared" si="34"/>
        <v>400.40515149999999</v>
      </c>
      <c r="J59" s="107">
        <f t="shared" si="35"/>
        <v>1084.7406059999998</v>
      </c>
      <c r="K59" s="108">
        <f t="shared" si="36"/>
        <v>1601.620606</v>
      </c>
      <c r="L59" s="109">
        <f>'ESS Jul 2018'!AW43</f>
        <v>0</v>
      </c>
      <c r="M59" s="109">
        <f>'ESS Jul 2018'!AX43</f>
        <v>0</v>
      </c>
      <c r="N59" s="109">
        <f>'ESS Jul 2018'!AY43</f>
        <v>0</v>
      </c>
      <c r="O59" s="109">
        <f>'ESS Jul 2018'!AZ43</f>
        <v>0</v>
      </c>
      <c r="P59" s="109">
        <f>($E$6*'ESS Jul 2018'!AT43/100)*4</f>
        <v>595.08000000000004</v>
      </c>
      <c r="Q59" s="109">
        <f t="shared" ref="Q59:Q65" si="37">K59</f>
        <v>1601.620606</v>
      </c>
      <c r="R59" s="109">
        <f>Q59-(K59*N59/100)</f>
        <v>1601.620606</v>
      </c>
      <c r="S59" s="110">
        <f t="shared" ref="S59:S73" si="38">Q59-P59</f>
        <v>1006.5406059999999</v>
      </c>
      <c r="T59" s="110">
        <f t="shared" ref="T59:T73" si="39">R59-P59</f>
        <v>1006.5406059999999</v>
      </c>
      <c r="U59" s="473">
        <f t="shared" ref="U59:V73" si="40">S59*1.1</f>
        <v>1107.1946665999999</v>
      </c>
      <c r="V59" s="473">
        <f t="shared" si="40"/>
        <v>1107.1946665999999</v>
      </c>
      <c r="W59" s="124">
        <f>'ESS Jul 2018'!BI43</f>
        <v>0</v>
      </c>
      <c r="X59" s="232" t="str">
        <f>'ESS Jul 2018'!BJ43</f>
        <v>n</v>
      </c>
    </row>
    <row r="60" spans="1:85" ht="14" x14ac:dyDescent="0.3">
      <c r="A60" s="103" t="str">
        <f>'ESS Jul 2018'!K44</f>
        <v>Alinta Energy</v>
      </c>
      <c r="B60" s="104" t="str">
        <f>'ESS Jul 2018'!L44</f>
        <v>Fair Deal</v>
      </c>
      <c r="C60" s="105">
        <f>91*'ESS Jul 2018'!M44/100</f>
        <v>128.76499999999999</v>
      </c>
      <c r="D60" s="105">
        <f>$G$6*'ESS Jul 2018'!N44/100</f>
        <v>64.357200000000006</v>
      </c>
      <c r="E60" s="105">
        <v>0</v>
      </c>
      <c r="F60" s="105">
        <v>0</v>
      </c>
      <c r="G60" s="105">
        <f>$I$6*'ESS Jul 2018'!AH44/100</f>
        <v>151.9545</v>
      </c>
      <c r="H60" s="105">
        <f>$H$6*'ESS Jul 2018'!W44/100</f>
        <v>53.577368999999997</v>
      </c>
      <c r="I60" s="105">
        <f t="shared" si="34"/>
        <v>398.65406899999994</v>
      </c>
      <c r="J60" s="107">
        <f t="shared" si="35"/>
        <v>1079.5562759999998</v>
      </c>
      <c r="K60" s="108">
        <f t="shared" si="36"/>
        <v>1594.6162759999997</v>
      </c>
      <c r="L60" s="109">
        <f>'ESS Jul 2018'!AW44</f>
        <v>0</v>
      </c>
      <c r="M60" s="109">
        <f>'ESS Jul 2018'!AX44</f>
        <v>0</v>
      </c>
      <c r="N60" s="109">
        <f>'ESS Jul 2018'!AY44</f>
        <v>0</v>
      </c>
      <c r="O60" s="109">
        <f>'ESS Jul 2018'!AZ44</f>
        <v>27</v>
      </c>
      <c r="P60" s="109">
        <f>($E$6*'ESS Jul 2018'!AT44/100)*4</f>
        <v>223.155</v>
      </c>
      <c r="Q60" s="109">
        <f t="shared" si="37"/>
        <v>1594.6162759999997</v>
      </c>
      <c r="R60" s="109">
        <f>Q60-(J60*O60/100)</f>
        <v>1303.1360814799998</v>
      </c>
      <c r="S60" s="110">
        <f t="shared" si="38"/>
        <v>1371.4612759999998</v>
      </c>
      <c r="T60" s="110">
        <f t="shared" si="39"/>
        <v>1079.9810814799998</v>
      </c>
      <c r="U60" s="473">
        <f t="shared" si="40"/>
        <v>1508.6074035999998</v>
      </c>
      <c r="V60" s="473">
        <f t="shared" si="40"/>
        <v>1187.9791896279999</v>
      </c>
      <c r="W60" s="124">
        <f>'ESS Jul 2018'!BI44</f>
        <v>0</v>
      </c>
      <c r="X60" s="232" t="str">
        <f>'ESS Jul 2018'!BJ44</f>
        <v>n</v>
      </c>
    </row>
    <row r="61" spans="1:85" ht="14" x14ac:dyDescent="0.3">
      <c r="A61" s="103" t="str">
        <f>'ESS Jul 2018'!K45</f>
        <v>Click Energy</v>
      </c>
      <c r="B61" s="104" t="str">
        <f>'ESS Jul 2018'!L45</f>
        <v xml:space="preserve">Solar </v>
      </c>
      <c r="C61" s="105">
        <f>91*'ESS Jul 2018'!M45/100</f>
        <v>133.77000000000001</v>
      </c>
      <c r="D61" s="105">
        <f>$G$6*'ESS Jul 2018'!N45/100</f>
        <v>77.049870000000013</v>
      </c>
      <c r="E61" s="105">
        <v>0</v>
      </c>
      <c r="F61" s="105">
        <v>0</v>
      </c>
      <c r="G61" s="105">
        <f>$I$6*'ESS Jul 2018'!AH45/100</f>
        <v>185.47387500000002</v>
      </c>
      <c r="H61" s="105">
        <f>$H$6*'ESS Jul 2018'!W45/100</f>
        <v>80.4465</v>
      </c>
      <c r="I61" s="105">
        <f t="shared" si="34"/>
        <v>476.74024500000007</v>
      </c>
      <c r="J61" s="107">
        <f t="shared" si="35"/>
        <v>1371.8809800000004</v>
      </c>
      <c r="K61" s="108">
        <f t="shared" si="36"/>
        <v>1906.9609800000003</v>
      </c>
      <c r="L61" s="109">
        <f>'ESS Jul 2018'!AW45</f>
        <v>0</v>
      </c>
      <c r="M61" s="109">
        <f>'ESS Jul 2018'!AX45</f>
        <v>0</v>
      </c>
      <c r="N61" s="109">
        <f>'ESS Jul 2018'!AY45</f>
        <v>11</v>
      </c>
      <c r="O61" s="109">
        <f>'ESS Jul 2018'!AZ45</f>
        <v>0</v>
      </c>
      <c r="P61" s="109">
        <f>($E$6*'ESS Jul 2018'!AT45/100)*4</f>
        <v>505.81800000000004</v>
      </c>
      <c r="Q61" s="109">
        <f t="shared" si="37"/>
        <v>1906.9609800000003</v>
      </c>
      <c r="R61" s="109">
        <f>Q61-(K61*N61/100)</f>
        <v>1697.1952722000003</v>
      </c>
      <c r="S61" s="110">
        <f t="shared" si="38"/>
        <v>1401.1429800000003</v>
      </c>
      <c r="T61" s="110">
        <f t="shared" si="39"/>
        <v>1191.3772722000003</v>
      </c>
      <c r="U61" s="473">
        <f t="shared" si="40"/>
        <v>1541.2572780000005</v>
      </c>
      <c r="V61" s="473">
        <f t="shared" si="40"/>
        <v>1310.5149994200005</v>
      </c>
      <c r="W61" s="124">
        <f>'ESS Jul 2018'!BI45</f>
        <v>0</v>
      </c>
      <c r="X61" s="232" t="str">
        <f>'ESS Jul 2018'!BJ45</f>
        <v>n</v>
      </c>
    </row>
    <row r="62" spans="1:85" ht="14" x14ac:dyDescent="0.3">
      <c r="A62" s="103" t="str">
        <f>'ESS Jul 2018'!K46</f>
        <v>Commander</v>
      </c>
      <c r="B62" s="104" t="str">
        <f>'ESS Jul 2018'!L46</f>
        <v>Market offer</v>
      </c>
      <c r="C62" s="105">
        <f>91*'ESS Jul 2018'!M46/100</f>
        <v>146.21880000000002</v>
      </c>
      <c r="D62" s="105">
        <f>$G$6*'ESS Jul 2018'!N46/100</f>
        <v>74.56496700000001</v>
      </c>
      <c r="E62" s="105">
        <v>0</v>
      </c>
      <c r="F62" s="105">
        <v>0</v>
      </c>
      <c r="G62" s="105">
        <f>$I$6*'ESS Jul 2018'!AH46/100</f>
        <v>178.94877</v>
      </c>
      <c r="H62" s="105">
        <f>$H$6*'ESS Jul 2018'!W46/100</f>
        <v>58.323712499999992</v>
      </c>
      <c r="I62" s="105">
        <f t="shared" si="34"/>
        <v>458.05624949999998</v>
      </c>
      <c r="J62" s="107">
        <f t="shared" si="35"/>
        <v>1247.3497979999997</v>
      </c>
      <c r="K62" s="108">
        <f t="shared" si="36"/>
        <v>1832.2249979999999</v>
      </c>
      <c r="L62" s="109">
        <f>'ESS Jul 2018'!AW46</f>
        <v>0</v>
      </c>
      <c r="M62" s="109">
        <f>'ESS Jul 2018'!AX46</f>
        <v>0</v>
      </c>
      <c r="N62" s="109">
        <f>'ESS Jul 2018'!AY46</f>
        <v>0</v>
      </c>
      <c r="O62" s="109">
        <f>'ESS Jul 2018'!AZ46</f>
        <v>20</v>
      </c>
      <c r="P62" s="109">
        <f>($E$6*'ESS Jul 2018'!AT46/100)*4</f>
        <v>345.14639999999997</v>
      </c>
      <c r="Q62" s="109">
        <f t="shared" si="37"/>
        <v>1832.2249979999999</v>
      </c>
      <c r="R62" s="109">
        <f>Q62-(J62*O62/100)</f>
        <v>1582.7550384000001</v>
      </c>
      <c r="S62" s="110">
        <f t="shared" si="38"/>
        <v>1487.0785980000001</v>
      </c>
      <c r="T62" s="110">
        <f t="shared" si="39"/>
        <v>1237.6086384</v>
      </c>
      <c r="U62" s="473">
        <f t="shared" si="40"/>
        <v>1635.7864578000001</v>
      </c>
      <c r="V62" s="473">
        <f t="shared" si="40"/>
        <v>1361.3695022400002</v>
      </c>
      <c r="W62" s="124">
        <f>'ESS Jul 2018'!BI46</f>
        <v>0</v>
      </c>
      <c r="X62" s="232" t="str">
        <f>'ESS Jul 2018'!BJ46</f>
        <v>n</v>
      </c>
    </row>
    <row r="63" spans="1:85" ht="14" x14ac:dyDescent="0.3">
      <c r="A63" s="103" t="str">
        <f>'ESS Jul 2018'!K47</f>
        <v>CovaU</v>
      </c>
      <c r="B63" s="104" t="str">
        <f>'ESS Jul 2018'!L47</f>
        <v>Freedom Solar</v>
      </c>
      <c r="C63" s="105">
        <f>91*'ESS Jul 2018'!M47/100</f>
        <v>154.70910000000001</v>
      </c>
      <c r="D63" s="105">
        <f>$G$6*'ESS Jul 2018'!N47/100</f>
        <v>62.569500000000005</v>
      </c>
      <c r="E63" s="105">
        <v>0</v>
      </c>
      <c r="F63" s="105">
        <v>0</v>
      </c>
      <c r="G63" s="105">
        <f>$I$6*'ESS Jul 2018'!AH47/100</f>
        <v>147.48525000000001</v>
      </c>
      <c r="H63" s="105">
        <f>$H$6*'ESS Jul 2018'!W47/100</f>
        <v>53.630999999999993</v>
      </c>
      <c r="I63" s="105">
        <f t="shared" si="34"/>
        <v>418.39485000000002</v>
      </c>
      <c r="J63" s="107">
        <f t="shared" si="35"/>
        <v>1054.7429999999999</v>
      </c>
      <c r="K63" s="108">
        <f t="shared" si="36"/>
        <v>1673.5794000000001</v>
      </c>
      <c r="L63" s="109">
        <f>'ESS Jul 2018'!AW47</f>
        <v>0</v>
      </c>
      <c r="M63" s="109">
        <f>'ESS Jul 2018'!AX47</f>
        <v>0</v>
      </c>
      <c r="N63" s="109">
        <f>'ESS Jul 2018'!AY47</f>
        <v>15</v>
      </c>
      <c r="O63" s="109">
        <f>'ESS Jul 2018'!AZ47</f>
        <v>0</v>
      </c>
      <c r="P63" s="109">
        <f>($E$6*'ESS Jul 2018'!AT47/100)*4</f>
        <v>252.90900000000002</v>
      </c>
      <c r="Q63" s="109">
        <f t="shared" si="37"/>
        <v>1673.5794000000001</v>
      </c>
      <c r="R63" s="109">
        <f>Q63-(K63*N63/100)</f>
        <v>1422.54249</v>
      </c>
      <c r="S63" s="110">
        <f t="shared" si="38"/>
        <v>1420.6704</v>
      </c>
      <c r="T63" s="110">
        <f t="shared" si="39"/>
        <v>1169.6334899999999</v>
      </c>
      <c r="U63" s="473">
        <f t="shared" si="40"/>
        <v>1562.7374400000001</v>
      </c>
      <c r="V63" s="473">
        <f t="shared" si="40"/>
        <v>1286.596839</v>
      </c>
      <c r="W63" s="124">
        <f>'ESS Jul 2018'!BI47</f>
        <v>0</v>
      </c>
      <c r="X63" s="232" t="str">
        <f>'ESS Jul 2018'!BJ47</f>
        <v>n</v>
      </c>
    </row>
    <row r="64" spans="1:85" ht="14" x14ac:dyDescent="0.3">
      <c r="A64" s="103" t="str">
        <f>'ESS Jul 2018'!K48</f>
        <v>Diamond Energy</v>
      </c>
      <c r="B64" s="104" t="str">
        <f>'ESS Jul 2018'!L48</f>
        <v>Pay on time discount</v>
      </c>
      <c r="C64" s="105">
        <f>91*'ESS Jul 2018'!M48/100</f>
        <v>136.40899999999999</v>
      </c>
      <c r="D64" s="105">
        <f>IF($G$6&gt;='ESS Jul 2018'!P48,('ESS Jul 2018'!P48*'ESS Jul 2018'!N48/100),(($G$6)*'ESS Jul 2018'!N48/100))</f>
        <v>57.635448000000004</v>
      </c>
      <c r="E64" s="106">
        <f>IF($G$6&lt;'ESS Jul 2018'!P48,0,IF(($G$6)&lt;='ESS Jul 2018'!R48,(($G$6-'ESS Jul 2018'!P48)*'ESS Jul 2018'!Q48/100),(('ESS Jul 2018'!R48-'ESS Jul 2018'!P48)*'ESS Jul 2018'!Q48/100)))</f>
        <v>0</v>
      </c>
      <c r="F64" s="105">
        <f>IF(($G$6&lt;'ESS Jul 2018'!P48),0,($G$6-'ESS Jul 2018'!P48)*'ESS Jul 2018'!Q48/100)</f>
        <v>0</v>
      </c>
      <c r="G64" s="105">
        <f>$I$6*'ESS Jul 2018'!AH48/100</f>
        <v>141.76461</v>
      </c>
      <c r="H64" s="105">
        <f>$H$6*'ESS Jul 2018'!W48/100</f>
        <v>51.995254499999994</v>
      </c>
      <c r="I64" s="105">
        <f t="shared" si="34"/>
        <v>387.80431249999998</v>
      </c>
      <c r="J64" s="107">
        <f t="shared" si="35"/>
        <v>1005.58125</v>
      </c>
      <c r="K64" s="108">
        <f t="shared" si="36"/>
        <v>1551.2172499999999</v>
      </c>
      <c r="L64" s="109">
        <f>'ESS Jul 2018'!AW48</f>
        <v>0</v>
      </c>
      <c r="M64" s="109">
        <f>'ESS Jul 2018'!AX48</f>
        <v>0</v>
      </c>
      <c r="N64" s="109">
        <f>'ESS Jul 2018'!AY48</f>
        <v>7</v>
      </c>
      <c r="O64" s="109">
        <f>'ESS Jul 2018'!AZ48</f>
        <v>0</v>
      </c>
      <c r="P64" s="109">
        <f>($E$6*'ESS Jul 2018'!AT48/100)*4</f>
        <v>357.048</v>
      </c>
      <c r="Q64" s="109">
        <f t="shared" si="37"/>
        <v>1551.2172499999999</v>
      </c>
      <c r="R64" s="109">
        <f>Q64-(K64*N64/100)</f>
        <v>1442.6320424999999</v>
      </c>
      <c r="S64" s="110">
        <f t="shared" si="38"/>
        <v>1194.1692499999999</v>
      </c>
      <c r="T64" s="110">
        <f t="shared" si="39"/>
        <v>1085.5840424999999</v>
      </c>
      <c r="U64" s="473">
        <f t="shared" si="40"/>
        <v>1313.5861749999999</v>
      </c>
      <c r="V64" s="473">
        <f t="shared" si="40"/>
        <v>1194.1424467500001</v>
      </c>
      <c r="W64" s="124">
        <f>'ESS Jul 2018'!BI48</f>
        <v>0</v>
      </c>
      <c r="X64" s="232" t="str">
        <f>'ESS Jul 2018'!BJ48</f>
        <v>n</v>
      </c>
    </row>
    <row r="65" spans="1:85" ht="14" x14ac:dyDescent="0.3">
      <c r="A65" s="103" t="str">
        <f>'ESS Jul 2018'!K49</f>
        <v>Dodo Power &amp; Gas</v>
      </c>
      <c r="B65" s="104" t="str">
        <f>'ESS Jul 2018'!L49</f>
        <v>Market offer</v>
      </c>
      <c r="C65" s="105">
        <f>91*'ESS Jul 2018'!M49/100</f>
        <v>140.595</v>
      </c>
      <c r="D65" s="105">
        <f>$G$6*'ESS Jul 2018'!N49/100</f>
        <v>71.704647000000008</v>
      </c>
      <c r="E65" s="105">
        <v>0</v>
      </c>
      <c r="F65" s="105">
        <v>0</v>
      </c>
      <c r="G65" s="105">
        <f>$I$6*'ESS Jul 2018'!AH49/100</f>
        <v>172.066125</v>
      </c>
      <c r="H65" s="105">
        <f>$H$6*'ESS Jul 2018'!W49/100</f>
        <v>56.071210499999999</v>
      </c>
      <c r="I65" s="105">
        <f t="shared" si="34"/>
        <v>440.4369825</v>
      </c>
      <c r="J65" s="107">
        <f t="shared" si="35"/>
        <v>1199.3679299999999</v>
      </c>
      <c r="K65" s="108">
        <f t="shared" si="36"/>
        <v>1761.74793</v>
      </c>
      <c r="L65" s="109">
        <f>'ESS Jul 2018'!AW49</f>
        <v>0</v>
      </c>
      <c r="M65" s="109">
        <f>'ESS Jul 2018'!AX49</f>
        <v>0</v>
      </c>
      <c r="N65" s="109">
        <f>'ESS Jul 2018'!AY49</f>
        <v>0</v>
      </c>
      <c r="O65" s="109">
        <f>'ESS Jul 2018'!AZ49</f>
        <v>0</v>
      </c>
      <c r="P65" s="109">
        <f>($E$6*'ESS Jul 2018'!AT49/100)*4</f>
        <v>345.14639999999997</v>
      </c>
      <c r="Q65" s="109">
        <f t="shared" si="37"/>
        <v>1761.74793</v>
      </c>
      <c r="R65" s="109">
        <f>Q65</f>
        <v>1761.74793</v>
      </c>
      <c r="S65" s="110">
        <f t="shared" si="38"/>
        <v>1416.6015299999999</v>
      </c>
      <c r="T65" s="110">
        <f t="shared" si="39"/>
        <v>1416.6015299999999</v>
      </c>
      <c r="U65" s="473">
        <f t="shared" si="40"/>
        <v>1558.2616829999999</v>
      </c>
      <c r="V65" s="473">
        <f t="shared" si="40"/>
        <v>1558.2616829999999</v>
      </c>
      <c r="W65" s="124">
        <f>'ESS Jul 2018'!BI49</f>
        <v>0</v>
      </c>
      <c r="X65" s="232" t="str">
        <f>'ESS Jul 2018'!BJ49</f>
        <v>n</v>
      </c>
    </row>
    <row r="66" spans="1:85" ht="14" x14ac:dyDescent="0.3">
      <c r="A66" s="103" t="str">
        <f>'ESS Jul 2018'!K50</f>
        <v>EnergyAustralia</v>
      </c>
      <c r="B66" s="104" t="str">
        <f>'ESS Jul 2018'!L50</f>
        <v>Anytime Saver</v>
      </c>
      <c r="C66" s="105">
        <f>91*'ESS Jul 2018'!M50/100</f>
        <v>131.768</v>
      </c>
      <c r="D66" s="105">
        <f>$G$6*'ESS Jul 2018'!N50/100</f>
        <v>64.482338999999996</v>
      </c>
      <c r="E66" s="105">
        <v>0</v>
      </c>
      <c r="F66" s="105">
        <v>0</v>
      </c>
      <c r="G66" s="105">
        <f>$I$6*'ESS Jul 2018'!AH50/100</f>
        <v>151.23942000000002</v>
      </c>
      <c r="H66" s="105">
        <f>$H$6*'ESS Jul 2018'!W50/100</f>
        <v>49.930460999999994</v>
      </c>
      <c r="I66" s="105">
        <f t="shared" si="34"/>
        <v>397.42022000000003</v>
      </c>
      <c r="J66" s="107">
        <f t="shared" si="35"/>
        <v>1062.6088800000002</v>
      </c>
      <c r="K66" s="108">
        <f t="shared" si="36"/>
        <v>1589.6808800000001</v>
      </c>
      <c r="L66" s="109">
        <f>'ESS Jul 2018'!AW50</f>
        <v>0</v>
      </c>
      <c r="M66" s="109">
        <f>'ESS Jul 2018'!AX50</f>
        <v>32</v>
      </c>
      <c r="N66" s="109">
        <f>'ESS Jul 2018'!AY50</f>
        <v>0</v>
      </c>
      <c r="O66" s="109">
        <f>'ESS Jul 2018'!AZ50</f>
        <v>0</v>
      </c>
      <c r="P66" s="109">
        <f>($E$6*'ESS Jul 2018'!AT50/100)*4</f>
        <v>371.92500000000001</v>
      </c>
      <c r="Q66" s="109">
        <f>K66-(J66*M66/100)</f>
        <v>1249.6460384000002</v>
      </c>
      <c r="R66" s="109">
        <f>Q66</f>
        <v>1249.6460384000002</v>
      </c>
      <c r="S66" s="110">
        <f t="shared" si="38"/>
        <v>877.72103840000023</v>
      </c>
      <c r="T66" s="110">
        <f t="shared" si="39"/>
        <v>877.72103840000023</v>
      </c>
      <c r="U66" s="473">
        <f t="shared" si="40"/>
        <v>965.49314224000034</v>
      </c>
      <c r="V66" s="473">
        <f t="shared" si="40"/>
        <v>965.49314224000034</v>
      </c>
      <c r="W66" s="124">
        <f>'ESS Jul 2018'!BI50</f>
        <v>0</v>
      </c>
      <c r="X66" s="232" t="str">
        <f>'ESS Jul 2018'!BJ50</f>
        <v>n</v>
      </c>
    </row>
    <row r="67" spans="1:85" ht="14" x14ac:dyDescent="0.3">
      <c r="A67" s="103" t="str">
        <f>'ESS Jul 2018'!K51</f>
        <v>Mojo Power</v>
      </c>
      <c r="B67" s="104" t="str">
        <f>'ESS Jul 2018'!L51</f>
        <v>Connect</v>
      </c>
      <c r="C67" s="105">
        <f>91*'ESS Jul 2018'!M51/100</f>
        <v>190.61770000000001</v>
      </c>
      <c r="D67" s="105">
        <f>$G$6*'ESS Jul 2018'!N51/100</f>
        <v>57.063384000000006</v>
      </c>
      <c r="E67" s="105">
        <v>0</v>
      </c>
      <c r="F67" s="105">
        <v>0</v>
      </c>
      <c r="G67" s="105">
        <f>$I$6*'ESS Jul 2018'!AH51/100</f>
        <v>130.6361775</v>
      </c>
      <c r="H67" s="105">
        <f>$H$6*'ESS Jul 2018'!W51/100</f>
        <v>45.264563999999993</v>
      </c>
      <c r="I67" s="105">
        <f t="shared" si="34"/>
        <v>423.58182550000004</v>
      </c>
      <c r="J67" s="107">
        <f t="shared" si="35"/>
        <v>931.85650200000009</v>
      </c>
      <c r="K67" s="108">
        <f t="shared" si="36"/>
        <v>1694.3273020000001</v>
      </c>
      <c r="L67" s="109">
        <f>'ESS Jul 2018'!AW51</f>
        <v>0</v>
      </c>
      <c r="M67" s="109">
        <f>'ESS Jul 2018'!AX51</f>
        <v>0</v>
      </c>
      <c r="N67" s="109">
        <f>'ESS Jul 2018'!AY51</f>
        <v>0</v>
      </c>
      <c r="O67" s="109">
        <f>'ESS Jul 2018'!AZ51</f>
        <v>0</v>
      </c>
      <c r="P67" s="109">
        <f>($E$6*'ESS Jul 2018'!AT51/100)*4</f>
        <v>595.08000000000004</v>
      </c>
      <c r="Q67" s="109">
        <f>K67-(J67*M67/100)</f>
        <v>1694.3273020000001</v>
      </c>
      <c r="R67" s="109">
        <f>Q67</f>
        <v>1694.3273020000001</v>
      </c>
      <c r="S67" s="110">
        <f t="shared" si="38"/>
        <v>1099.2473020000002</v>
      </c>
      <c r="T67" s="110">
        <f t="shared" si="39"/>
        <v>1099.2473020000002</v>
      </c>
      <c r="U67" s="473">
        <f t="shared" si="40"/>
        <v>1209.1720322000003</v>
      </c>
      <c r="V67" s="473">
        <f t="shared" si="40"/>
        <v>1209.1720322000003</v>
      </c>
      <c r="W67" s="124">
        <f>'ESS Jul 2018'!BI51</f>
        <v>0</v>
      </c>
      <c r="X67" s="232" t="str">
        <f>'ESS Jul 2018'!BJ51</f>
        <v>n</v>
      </c>
    </row>
    <row r="68" spans="1:85" ht="14" x14ac:dyDescent="0.3">
      <c r="A68" s="103" t="str">
        <f>'ESS Jul 2018'!K52</f>
        <v>Momentum Energy</v>
      </c>
      <c r="B68" s="104" t="str">
        <f>'ESS Jul 2018'!L52</f>
        <v>SmilePower</v>
      </c>
      <c r="C68" s="105">
        <f>91*'ESS Jul 2018'!M52/100</f>
        <v>126.0077</v>
      </c>
      <c r="D68" s="105">
        <f>IF($G$6&gt;='ESS Jul 2018'!P52,('ESS Jul 2018'!P52*'ESS Jul 2018'!N52/100),(($G$6)*'ESS Jul 2018'!N52/100))</f>
        <v>60.835431000000007</v>
      </c>
      <c r="E68" s="106">
        <f>IF($G$6&lt;'ESS Jul 2018'!P52,0,IF(($G$6)&lt;='ESS Jul 2018'!R52,(($G$6-'ESS Jul 2018'!P52)*'ESS Jul 2018'!Q52/100),(('ESS Jul 2018'!R52-'ESS Jul 2018'!P52)*'ESS Jul 2018'!Q52/100)))</f>
        <v>0</v>
      </c>
      <c r="F68" s="105">
        <f>IF(($G$6&lt;'ESS Jul 2018'!P52),0,($G$6-'ESS Jul 2018'!P52)*'ESS Jul 2018'!Q52/100)</f>
        <v>0</v>
      </c>
      <c r="G68" s="105">
        <f>$I$6*'ESS Jul 2018'!AH52/100</f>
        <v>147.88748250000003</v>
      </c>
      <c r="H68" s="105">
        <f>$H$6*'ESS Jul 2018'!W52/100</f>
        <v>49.179626999999989</v>
      </c>
      <c r="I68" s="105">
        <f t="shared" si="34"/>
        <v>383.91024049999999</v>
      </c>
      <c r="J68" s="107">
        <f t="shared" si="35"/>
        <v>1031.6101619999999</v>
      </c>
      <c r="K68" s="108">
        <f t="shared" si="36"/>
        <v>1535.6409619999999</v>
      </c>
      <c r="L68" s="109">
        <f>'ESS Jul 2018'!AW52</f>
        <v>0</v>
      </c>
      <c r="M68" s="109">
        <f>'ESS Jul 2018'!AX52</f>
        <v>0</v>
      </c>
      <c r="N68" s="109">
        <f>'ESS Jul 2018'!AY52</f>
        <v>0</v>
      </c>
      <c r="O68" s="109">
        <f>'ESS Jul 2018'!AZ52</f>
        <v>0</v>
      </c>
      <c r="P68" s="109">
        <f>($E$6*'ESS Jul 2018'!AT52/100)*4</f>
        <v>208.27799999999999</v>
      </c>
      <c r="Q68" s="109">
        <f t="shared" ref="Q68" si="41">K68</f>
        <v>1535.6409619999999</v>
      </c>
      <c r="R68" s="109">
        <f>Q68-(J68*O68/100)</f>
        <v>1535.6409619999999</v>
      </c>
      <c r="S68" s="110">
        <f t="shared" si="38"/>
        <v>1327.3629619999999</v>
      </c>
      <c r="T68" s="110">
        <f t="shared" si="39"/>
        <v>1327.3629619999999</v>
      </c>
      <c r="U68" s="473">
        <f t="shared" si="40"/>
        <v>1460.0992582000001</v>
      </c>
      <c r="V68" s="473">
        <f t="shared" si="40"/>
        <v>1460.0992582000001</v>
      </c>
      <c r="W68" s="124">
        <f>'ESS Jul 2018'!BI52</f>
        <v>0</v>
      </c>
      <c r="X68" s="232" t="str">
        <f>'ESS Jul 2018'!BJ52</f>
        <v>n</v>
      </c>
    </row>
    <row r="69" spans="1:85" ht="14" x14ac:dyDescent="0.3">
      <c r="A69" s="103" t="str">
        <f>'ESS Jul 2018'!K53</f>
        <v>Origin Energy</v>
      </c>
      <c r="B69" s="104" t="str">
        <f>'ESS Jul 2018'!L53</f>
        <v>Solar Boost Plus</v>
      </c>
      <c r="C69" s="105">
        <f>91*'ESS Jul 2018'!M53/100</f>
        <v>128.31909999999999</v>
      </c>
      <c r="D69" s="105">
        <f>$G$6*'ESS Jul 2018'!N53/100</f>
        <v>62.712516000000008</v>
      </c>
      <c r="E69" s="105">
        <v>0</v>
      </c>
      <c r="F69" s="105">
        <v>0</v>
      </c>
      <c r="G69" s="105">
        <f>$I$6*'ESS Jul 2018'!AH53/100</f>
        <v>150.92657250000002</v>
      </c>
      <c r="H69" s="105">
        <f>$H$6*'ESS Jul 2018'!W53/100</f>
        <v>52.022069999999992</v>
      </c>
      <c r="I69" s="105">
        <f t="shared" si="34"/>
        <v>393.98025849999999</v>
      </c>
      <c r="J69" s="107">
        <f t="shared" si="35"/>
        <v>1062.644634</v>
      </c>
      <c r="K69" s="108">
        <f t="shared" si="36"/>
        <v>1575.921034</v>
      </c>
      <c r="L69" s="109">
        <f>'ESS Jul 2018'!AW53</f>
        <v>0</v>
      </c>
      <c r="M69" s="109">
        <f>'ESS Jul 2018'!AX53</f>
        <v>12</v>
      </c>
      <c r="N69" s="109">
        <f>'ESS Jul 2018'!AY53</f>
        <v>0</v>
      </c>
      <c r="O69" s="109">
        <f>'ESS Jul 2018'!AZ53</f>
        <v>0</v>
      </c>
      <c r="P69" s="109">
        <f>($E$6*'ESS Jul 2018'!AT53/100)*4</f>
        <v>505.81800000000004</v>
      </c>
      <c r="Q69" s="109">
        <f>K69-(J69*M69/100)</f>
        <v>1448.4036779200001</v>
      </c>
      <c r="R69" s="109">
        <f>Q69-(K69*N69/100)</f>
        <v>1448.4036779200001</v>
      </c>
      <c r="S69" s="110">
        <f t="shared" si="38"/>
        <v>942.58567792000008</v>
      </c>
      <c r="T69" s="110">
        <f t="shared" si="39"/>
        <v>942.58567792000008</v>
      </c>
      <c r="U69" s="473">
        <f t="shared" si="40"/>
        <v>1036.8442457120002</v>
      </c>
      <c r="V69" s="473">
        <f t="shared" si="40"/>
        <v>1036.8442457120002</v>
      </c>
      <c r="W69" s="124">
        <f>'ESS Jul 2018'!BI53</f>
        <v>0</v>
      </c>
      <c r="X69" s="232" t="str">
        <f>'ESS Jul 2018'!BJ53</f>
        <v>n</v>
      </c>
    </row>
    <row r="70" spans="1:85" ht="14" x14ac:dyDescent="0.3">
      <c r="A70" s="103" t="str">
        <f>'ESS Jul 2018'!K54</f>
        <v>Powerdirect</v>
      </c>
      <c r="B70" s="104" t="str">
        <f>'ESS Jul 2018'!L54</f>
        <v>Market offer</v>
      </c>
      <c r="C70" s="105">
        <f>91*'ESS Jul 2018'!M54/100</f>
        <v>129.22</v>
      </c>
      <c r="D70" s="105">
        <f>$G$6*'ESS Jul 2018'!N54/100</f>
        <v>64.232061000000002</v>
      </c>
      <c r="E70" s="105">
        <v>0</v>
      </c>
      <c r="F70" s="105">
        <v>0</v>
      </c>
      <c r="G70" s="105">
        <f>$I$6*'ESS Jul 2018'!AH54/100</f>
        <v>156.11090250000001</v>
      </c>
      <c r="H70" s="105">
        <f>$H$6*'ESS Jul 2018'!W54/100</f>
        <v>50.842187999999993</v>
      </c>
      <c r="I70" s="105">
        <f t="shared" si="34"/>
        <v>400.40515149999999</v>
      </c>
      <c r="J70" s="107">
        <f t="shared" si="35"/>
        <v>1084.7406059999998</v>
      </c>
      <c r="K70" s="108">
        <f t="shared" si="36"/>
        <v>1601.620606</v>
      </c>
      <c r="L70" s="109">
        <f>'ESS Jul 2018'!AW54</f>
        <v>0</v>
      </c>
      <c r="M70" s="109">
        <f>'ESS Jul 2018'!AX54</f>
        <v>0</v>
      </c>
      <c r="N70" s="109">
        <f>'ESS Jul 2018'!AY54</f>
        <v>0</v>
      </c>
      <c r="O70" s="109">
        <f>'ESS Jul 2018'!AZ54</f>
        <v>25</v>
      </c>
      <c r="P70" s="109">
        <f>($E$6*'ESS Jul 2018'!AT54/100)*4</f>
        <v>330.26940000000002</v>
      </c>
      <c r="Q70" s="109">
        <f t="shared" ref="Q70:Q77" si="42">K70</f>
        <v>1601.620606</v>
      </c>
      <c r="R70" s="109">
        <f>Q70-(J70*O70/100)</f>
        <v>1330.4354545000001</v>
      </c>
      <c r="S70" s="110">
        <f t="shared" si="38"/>
        <v>1271.3512059999998</v>
      </c>
      <c r="T70" s="110">
        <f t="shared" si="39"/>
        <v>1000.1660545000001</v>
      </c>
      <c r="U70" s="473">
        <f t="shared" si="40"/>
        <v>1398.4863266</v>
      </c>
      <c r="V70" s="473">
        <f t="shared" si="40"/>
        <v>1100.1826599500002</v>
      </c>
      <c r="W70" s="124">
        <f>'ESS Jul 2018'!BI54</f>
        <v>0</v>
      </c>
      <c r="X70" s="232" t="str">
        <f>'ESS Jul 2018'!BJ54</f>
        <v>n</v>
      </c>
    </row>
    <row r="71" spans="1:85" ht="14" x14ac:dyDescent="0.3">
      <c r="A71" s="103" t="str">
        <f>'ESS Jul 2018'!K55</f>
        <v>Powershop</v>
      </c>
      <c r="B71" s="104" t="str">
        <f>'ESS Jul 2018'!L55</f>
        <v>Power Saver</v>
      </c>
      <c r="C71" s="105">
        <f>91*'ESS Jul 2018'!M55/100</f>
        <v>137.137</v>
      </c>
      <c r="D71" s="105">
        <f>$G$6*'ESS Jul 2018'!N55/100</f>
        <v>54.024293999999998</v>
      </c>
      <c r="E71" s="105">
        <v>0</v>
      </c>
      <c r="F71" s="105">
        <v>0</v>
      </c>
      <c r="G71" s="105">
        <f>$I$6*'ESS Jul 2018'!AH55/100</f>
        <v>121.51890750000001</v>
      </c>
      <c r="H71" s="105">
        <f>$H$6*'ESS Jul 2018'!W55/100</f>
        <v>54.30138749999999</v>
      </c>
      <c r="I71" s="105">
        <f t="shared" si="34"/>
        <v>366.98158899999999</v>
      </c>
      <c r="J71" s="107">
        <f t="shared" si="35"/>
        <v>919.37835599999994</v>
      </c>
      <c r="K71" s="108">
        <f t="shared" si="36"/>
        <v>1467.9263559999999</v>
      </c>
      <c r="L71" s="109">
        <f>'ESS Jul 2018'!AW55</f>
        <v>0</v>
      </c>
      <c r="M71" s="109">
        <f>'ESS Jul 2018'!AX55</f>
        <v>0</v>
      </c>
      <c r="N71" s="109">
        <f>'ESS Jul 2018'!AY55</f>
        <v>12</v>
      </c>
      <c r="O71" s="109">
        <f>'ESS Jul 2018'!AZ55</f>
        <v>0</v>
      </c>
      <c r="P71" s="109">
        <f>($E$6*'ESS Jul 2018'!AT55/100)*4</f>
        <v>303.49079999999998</v>
      </c>
      <c r="Q71" s="109">
        <f t="shared" si="42"/>
        <v>1467.9263559999999</v>
      </c>
      <c r="R71" s="109">
        <f>Q71-(K71*N71/100)</f>
        <v>1291.7751932799999</v>
      </c>
      <c r="S71" s="110">
        <f t="shared" si="38"/>
        <v>1164.4355559999999</v>
      </c>
      <c r="T71" s="110">
        <f t="shared" si="39"/>
        <v>988.2843932799999</v>
      </c>
      <c r="U71" s="473">
        <f t="shared" si="40"/>
        <v>1280.8791116</v>
      </c>
      <c r="V71" s="473">
        <f t="shared" si="40"/>
        <v>1087.112832608</v>
      </c>
      <c r="W71" s="124">
        <f>'ESS Jul 2018'!BI55</f>
        <v>0</v>
      </c>
      <c r="X71" s="232" t="str">
        <f>'ESS Jul 2018'!BJ55</f>
        <v>n</v>
      </c>
    </row>
    <row r="72" spans="1:85" ht="14" x14ac:dyDescent="0.3">
      <c r="A72" s="103" t="str">
        <f>'ESS Jul 2018'!K56</f>
        <v>Red Energy</v>
      </c>
      <c r="B72" s="104" t="str">
        <f>'ESS Jul 2018'!L56</f>
        <v>Living Energy Saver</v>
      </c>
      <c r="C72" s="105">
        <f>91*'ESS Jul 2018'!M56/100</f>
        <v>127.4</v>
      </c>
      <c r="D72" s="105">
        <f>$G$6*'ESS Jul 2018'!N56/100</f>
        <v>55.418700000000001</v>
      </c>
      <c r="E72" s="105">
        <v>0</v>
      </c>
      <c r="F72" s="105">
        <v>0</v>
      </c>
      <c r="G72" s="105">
        <f>$I$6*'ESS Jul 2018'!AH56/100</f>
        <v>136.17804749999999</v>
      </c>
      <c r="H72" s="105">
        <f>$H$6*'ESS Jul 2018'!W56/100</f>
        <v>45.586349999999996</v>
      </c>
      <c r="I72" s="105">
        <f t="shared" si="34"/>
        <v>364.58309749999995</v>
      </c>
      <c r="J72" s="107">
        <f t="shared" si="35"/>
        <v>948.73238999999978</v>
      </c>
      <c r="K72" s="108">
        <f t="shared" si="36"/>
        <v>1458.3323899999998</v>
      </c>
      <c r="L72" s="109">
        <f>'ESS Jul 2018'!AW56</f>
        <v>0</v>
      </c>
      <c r="M72" s="109">
        <f>'ESS Jul 2018'!AX56</f>
        <v>0</v>
      </c>
      <c r="N72" s="109">
        <f>'ESS Jul 2018'!AY56</f>
        <v>10</v>
      </c>
      <c r="O72" s="109">
        <f>'ESS Jul 2018'!AZ56</f>
        <v>0</v>
      </c>
      <c r="P72" s="109">
        <f>($E$6*'ESS Jul 2018'!AT56/100)*4</f>
        <v>330.26940000000002</v>
      </c>
      <c r="Q72" s="109">
        <f t="shared" si="42"/>
        <v>1458.3323899999998</v>
      </c>
      <c r="R72" s="109">
        <f>Q72-(K72*N72/100)</f>
        <v>1312.4991509999998</v>
      </c>
      <c r="S72" s="110">
        <f t="shared" si="38"/>
        <v>1128.0629899999999</v>
      </c>
      <c r="T72" s="110">
        <f t="shared" si="39"/>
        <v>982.22975099999974</v>
      </c>
      <c r="U72" s="473">
        <f t="shared" si="40"/>
        <v>1240.869289</v>
      </c>
      <c r="V72" s="473">
        <f t="shared" si="40"/>
        <v>1080.4527260999998</v>
      </c>
      <c r="W72" s="124">
        <f>'ESS Jul 2018'!BI56</f>
        <v>0</v>
      </c>
      <c r="X72" s="232" t="str">
        <f>'ESS Jul 2018'!BJ56</f>
        <v>n</v>
      </c>
    </row>
    <row r="73" spans="1:85" s="71" customFormat="1" ht="14" x14ac:dyDescent="0.3">
      <c r="A73" s="103" t="str">
        <f>'ESS Jul 2018'!K57</f>
        <v>Simply Energy</v>
      </c>
      <c r="B73" s="104" t="str">
        <f>'ESS Jul 2018'!L57</f>
        <v>Plus</v>
      </c>
      <c r="C73" s="105">
        <f>91*'ESS Jul 2018'!M57/100</f>
        <v>122.86820000000002</v>
      </c>
      <c r="D73" s="105">
        <f>$G$6*'ESS Jul 2018'!N57/100</f>
        <v>60.245490000000011</v>
      </c>
      <c r="E73" s="105">
        <v>0</v>
      </c>
      <c r="F73" s="105">
        <v>0</v>
      </c>
      <c r="G73" s="105">
        <f>$I$6*'ESS Jul 2018'!AH57/100</f>
        <v>141.496455</v>
      </c>
      <c r="H73" s="105">
        <f>$H$6*'ESS Jul 2018'!W57/100</f>
        <v>48.375161999999989</v>
      </c>
      <c r="I73" s="105">
        <f t="shared" si="34"/>
        <v>372.98530699999998</v>
      </c>
      <c r="J73" s="107">
        <f t="shared" si="35"/>
        <v>1000.4684279999999</v>
      </c>
      <c r="K73" s="108">
        <f t="shared" si="36"/>
        <v>1491.9412279999999</v>
      </c>
      <c r="L73" s="109">
        <f>'ESS Jul 2018'!AW57</f>
        <v>0</v>
      </c>
      <c r="M73" s="109">
        <f>'ESS Jul 2018'!AX57</f>
        <v>0</v>
      </c>
      <c r="N73" s="109">
        <f>'ESS Jul 2018'!AY57</f>
        <v>0</v>
      </c>
      <c r="O73" s="109">
        <f>'ESS Jul 2018'!AZ57</f>
        <v>18</v>
      </c>
      <c r="P73" s="109">
        <f>($E$6*'ESS Jul 2018'!AT57/100)*4</f>
        <v>336.22020000000003</v>
      </c>
      <c r="Q73" s="109">
        <f t="shared" si="42"/>
        <v>1491.9412279999999</v>
      </c>
      <c r="R73" s="109">
        <f>Q73-(J73*O73/100)</f>
        <v>1311.8569109599998</v>
      </c>
      <c r="S73" s="110">
        <f t="shared" si="38"/>
        <v>1155.7210279999999</v>
      </c>
      <c r="T73" s="110">
        <f t="shared" si="39"/>
        <v>975.63671095999985</v>
      </c>
      <c r="U73" s="473">
        <f t="shared" si="40"/>
        <v>1271.2931308</v>
      </c>
      <c r="V73" s="473">
        <f t="shared" si="40"/>
        <v>1073.2003820559999</v>
      </c>
      <c r="W73" s="124">
        <f>'ESS Jul 2018'!BI57</f>
        <v>0</v>
      </c>
      <c r="X73" s="232" t="str">
        <f>'ESS Jul 2018'!BJ57</f>
        <v>n</v>
      </c>
      <c r="Y73" s="193"/>
      <c r="Z73" s="193"/>
      <c r="AA73" s="193"/>
      <c r="AB73" s="193"/>
      <c r="AC73" s="193"/>
      <c r="AD73" s="193"/>
      <c r="AE73" s="193"/>
      <c r="AF73" s="193"/>
      <c r="AG73" s="193"/>
      <c r="AH73" s="193"/>
      <c r="AI73" s="193"/>
      <c r="AJ73" s="193"/>
      <c r="AK73" s="193"/>
      <c r="AL73" s="193"/>
      <c r="AM73" s="193"/>
      <c r="AN73" s="193"/>
      <c r="AO73" s="193"/>
      <c r="AP73" s="193"/>
      <c r="AQ73" s="193"/>
      <c r="AR73" s="193"/>
      <c r="AS73" s="193"/>
      <c r="AT73" s="193"/>
      <c r="AU73" s="193"/>
      <c r="AV73" s="193"/>
      <c r="AW73" s="193"/>
      <c r="AX73" s="193"/>
      <c r="AY73" s="193"/>
      <c r="AZ73" s="193"/>
      <c r="BA73" s="193"/>
      <c r="BB73" s="193"/>
      <c r="BC73" s="193"/>
      <c r="BD73" s="193"/>
      <c r="BE73" s="193"/>
      <c r="BF73" s="193"/>
      <c r="BG73" s="187"/>
      <c r="BH73" s="187"/>
      <c r="BI73" s="187"/>
      <c r="BJ73" s="187"/>
      <c r="BK73" s="187"/>
      <c r="BL73" s="187"/>
      <c r="BM73" s="187"/>
      <c r="BN73" s="187"/>
      <c r="BO73" s="187"/>
      <c r="BP73" s="187"/>
      <c r="BQ73" s="187"/>
      <c r="BR73" s="187"/>
      <c r="BS73" s="187"/>
      <c r="BT73" s="187"/>
      <c r="BU73" s="187"/>
      <c r="BV73" s="187"/>
      <c r="BW73" s="187"/>
      <c r="BX73" s="187"/>
      <c r="BY73" s="187"/>
      <c r="BZ73" s="187"/>
      <c r="CA73" s="187"/>
      <c r="CB73" s="187"/>
      <c r="CC73" s="187"/>
      <c r="CD73" s="187"/>
      <c r="CE73" s="187"/>
      <c r="CF73" s="187"/>
      <c r="CG73" s="187"/>
    </row>
    <row r="74" spans="1:85" s="193" customFormat="1" ht="14" x14ac:dyDescent="0.3">
      <c r="A74" s="103" t="str">
        <f>'ESS Jul 2018'!K58</f>
        <v>Sumo Power</v>
      </c>
      <c r="B74" s="104" t="str">
        <f>'ESS Jul 2018'!L58</f>
        <v xml:space="preserve">Pay on time </v>
      </c>
      <c r="C74" s="105">
        <f>91*'ESS Jul 2018'!M58/100</f>
        <v>147.93232999999998</v>
      </c>
      <c r="D74" s="105">
        <f>$G$6*'ESS Jul 2018'!N58/100</f>
        <v>58.422036000000006</v>
      </c>
      <c r="E74" s="105">
        <v>0</v>
      </c>
      <c r="F74" s="105">
        <v>0</v>
      </c>
      <c r="G74" s="105">
        <f>$I$6*'ESS Jul 2018'!AH58/100</f>
        <v>146.05509000000001</v>
      </c>
      <c r="H74" s="105">
        <f>$H$6*'ESS Jul 2018'!W58/100</f>
        <v>49.125995999999994</v>
      </c>
      <c r="I74" s="105">
        <f t="shared" ref="I74:I77" si="43">SUM(C74:H74)</f>
        <v>401.53545199999996</v>
      </c>
      <c r="J74" s="107">
        <f t="shared" ref="J74:J77" si="44">(I74-C74)*4</f>
        <v>1014.4124879999999</v>
      </c>
      <c r="K74" s="108">
        <f t="shared" ref="K74:K77" si="45">I74*4</f>
        <v>1606.1418079999999</v>
      </c>
      <c r="L74" s="109">
        <f>'ESS Jul 2018'!AW58</f>
        <v>0</v>
      </c>
      <c r="M74" s="109">
        <f>'ESS Jul 2018'!AX58</f>
        <v>0</v>
      </c>
      <c r="N74" s="109">
        <f>'ESS Jul 2018'!AY58</f>
        <v>0</v>
      </c>
      <c r="O74" s="109">
        <f>'ESS Jul 2018'!AZ58</f>
        <v>27</v>
      </c>
      <c r="P74" s="109">
        <f>($E$6*'ESS Jul 2018'!AT58/100)*4</f>
        <v>330.26940000000002</v>
      </c>
      <c r="Q74" s="109">
        <f t="shared" si="42"/>
        <v>1606.1418079999999</v>
      </c>
      <c r="R74" s="109">
        <f t="shared" ref="R74:R75" si="46">Q74-(J74*O74/100)</f>
        <v>1332.25043624</v>
      </c>
      <c r="S74" s="110">
        <f t="shared" ref="S74:S77" si="47">Q74-P74</f>
        <v>1275.8724079999997</v>
      </c>
      <c r="T74" s="110">
        <f t="shared" ref="T74:T77" si="48">R74-P74</f>
        <v>1001.98103624</v>
      </c>
      <c r="U74" s="473">
        <f t="shared" ref="U74:U77" si="49">S74*1.1</f>
        <v>1403.4596487999997</v>
      </c>
      <c r="V74" s="473">
        <f t="shared" ref="V74:V77" si="50">T74*1.1</f>
        <v>1102.179139864</v>
      </c>
      <c r="W74" s="124">
        <f>'ESS Jul 2018'!BI58</f>
        <v>0</v>
      </c>
      <c r="X74" s="232" t="str">
        <f>'ESS Jul 2018'!BJ58</f>
        <v>n</v>
      </c>
    </row>
    <row r="75" spans="1:85" s="193" customFormat="1" ht="14" x14ac:dyDescent="0.3">
      <c r="A75" s="103" t="str">
        <f>'ESS Jul 2018'!K59</f>
        <v>1st Energy</v>
      </c>
      <c r="B75" s="104" t="str">
        <f>'ESS Jul 2018'!L59</f>
        <v>Market offer</v>
      </c>
      <c r="C75" s="105">
        <f>91*'ESS Jul 2018'!M59/100</f>
        <v>138.33820000000003</v>
      </c>
      <c r="D75" s="105">
        <f>$G$6*'ESS Jul 2018'!N59/100</f>
        <v>70.649904000000006</v>
      </c>
      <c r="E75" s="105">
        <v>0</v>
      </c>
      <c r="F75" s="105">
        <v>0</v>
      </c>
      <c r="G75" s="105">
        <f>$I$6*'ESS Jul 2018'!AH59/100</f>
        <v>176.62476000000004</v>
      </c>
      <c r="H75" s="105">
        <f>$H$6*'ESS Jul 2018'!W59/100</f>
        <v>56.661151499999988</v>
      </c>
      <c r="I75" s="105">
        <f t="shared" si="43"/>
        <v>442.27401550000002</v>
      </c>
      <c r="J75" s="107">
        <f t="shared" si="44"/>
        <v>1215.743262</v>
      </c>
      <c r="K75" s="108">
        <f t="shared" si="45"/>
        <v>1769.0960620000001</v>
      </c>
      <c r="L75" s="109">
        <f>'ESS Jul 2018'!AW59</f>
        <v>0</v>
      </c>
      <c r="M75" s="109">
        <f>'ESS Jul 2018'!AX59</f>
        <v>0</v>
      </c>
      <c r="N75" s="109">
        <f>'ESS Jul 2018'!AY59</f>
        <v>0</v>
      </c>
      <c r="O75" s="109">
        <f>'ESS Jul 2018'!AZ59</f>
        <v>22</v>
      </c>
      <c r="P75" s="109">
        <f>($E$6*'ESS Jul 2018'!AT59/100)*4</f>
        <v>151.74539999999999</v>
      </c>
      <c r="Q75" s="109">
        <f t="shared" si="42"/>
        <v>1769.0960620000001</v>
      </c>
      <c r="R75" s="109">
        <f t="shared" si="46"/>
        <v>1501.6325443600001</v>
      </c>
      <c r="S75" s="110">
        <f t="shared" si="47"/>
        <v>1617.3506620000001</v>
      </c>
      <c r="T75" s="110">
        <f t="shared" si="48"/>
        <v>1349.8871443600001</v>
      </c>
      <c r="U75" s="473">
        <f t="shared" si="49"/>
        <v>1779.0857282000002</v>
      </c>
      <c r="V75" s="473">
        <f t="shared" si="50"/>
        <v>1484.8758587960003</v>
      </c>
      <c r="W75" s="124">
        <f>'ESS Jul 2018'!BI59</f>
        <v>0</v>
      </c>
      <c r="X75" s="232" t="str">
        <f>'ESS Jul 2018'!BJ59</f>
        <v>n</v>
      </c>
    </row>
    <row r="76" spans="1:85" s="193" customFormat="1" ht="14" x14ac:dyDescent="0.3">
      <c r="A76" s="103" t="str">
        <f>'ESS Jul 2018'!K60</f>
        <v>Amaysim</v>
      </c>
      <c r="B76" s="104" t="str">
        <f>'ESS Jul 2018'!L60</f>
        <v>Solar 2</v>
      </c>
      <c r="C76" s="105">
        <f>91*'ESS Jul 2018'!M60/100</f>
        <v>133.77000000000001</v>
      </c>
      <c r="D76" s="105">
        <f>$G$6*'ESS Jul 2018'!N60/100</f>
        <v>77.049870000000013</v>
      </c>
      <c r="E76" s="105">
        <v>0</v>
      </c>
      <c r="F76" s="105">
        <v>0</v>
      </c>
      <c r="G76" s="105">
        <f>$I$6*'ESS Jul 2018'!AH60/100</f>
        <v>185.47387500000002</v>
      </c>
      <c r="H76" s="105">
        <f>$H$6*'ESS Jul 2018'!W60/100</f>
        <v>80.4465</v>
      </c>
      <c r="I76" s="105">
        <f t="shared" si="43"/>
        <v>476.74024500000007</v>
      </c>
      <c r="J76" s="107">
        <f t="shared" si="44"/>
        <v>1371.8809800000004</v>
      </c>
      <c r="K76" s="108">
        <f t="shared" si="45"/>
        <v>1906.9609800000003</v>
      </c>
      <c r="L76" s="109">
        <f>'ESS Jul 2018'!AW60</f>
        <v>0</v>
      </c>
      <c r="M76" s="109">
        <f>'ESS Jul 2018'!AX60</f>
        <v>0</v>
      </c>
      <c r="N76" s="109">
        <f>'ESS Jul 2018'!AY60</f>
        <v>28</v>
      </c>
      <c r="O76" s="109">
        <f>'ESS Jul 2018'!AZ60</f>
        <v>0</v>
      </c>
      <c r="P76" s="109">
        <f>($E$6*'ESS Jul 2018'!AT60/100)*4</f>
        <v>505.81800000000004</v>
      </c>
      <c r="Q76" s="109">
        <f t="shared" si="42"/>
        <v>1906.9609800000003</v>
      </c>
      <c r="R76" s="109">
        <f>Q76-(K76*N76/100)</f>
        <v>1373.0119056000003</v>
      </c>
      <c r="S76" s="110">
        <f t="shared" si="47"/>
        <v>1401.1429800000003</v>
      </c>
      <c r="T76" s="110">
        <f t="shared" si="48"/>
        <v>867.19390560000033</v>
      </c>
      <c r="U76" s="473">
        <f t="shared" si="49"/>
        <v>1541.2572780000005</v>
      </c>
      <c r="V76" s="473">
        <f t="shared" si="50"/>
        <v>953.91329616000041</v>
      </c>
      <c r="W76" s="124">
        <f>'ESS Jul 2018'!BI60</f>
        <v>0</v>
      </c>
      <c r="X76" s="232" t="str">
        <f>'ESS Jul 2018'!BJ60</f>
        <v>n</v>
      </c>
    </row>
    <row r="77" spans="1:85" s="193" customFormat="1" ht="14.5" thickBot="1" x14ac:dyDescent="0.35">
      <c r="A77" s="113" t="str">
        <f>'ESS Jul 2018'!K61</f>
        <v>Q Energy</v>
      </c>
      <c r="B77" s="114" t="str">
        <f>'ESS Jul 2018'!L61</f>
        <v>Flexi Saver Home</v>
      </c>
      <c r="C77" s="115">
        <f>91*'ESS Jul 2018'!M61/100</f>
        <v>130.13</v>
      </c>
      <c r="D77" s="115">
        <f>$G$6*'ESS Jul 2018'!N61/100</f>
        <v>44.245575000000002</v>
      </c>
      <c r="E77" s="115">
        <v>0</v>
      </c>
      <c r="F77" s="115">
        <v>0</v>
      </c>
      <c r="G77" s="115">
        <f>$I$6*'ESS Jul 2018'!AH61/100</f>
        <v>103.97710125000002</v>
      </c>
      <c r="H77" s="115">
        <f>$H$6*'ESS Jul 2018'!W61/100</f>
        <v>34.511548499999996</v>
      </c>
      <c r="I77" s="115">
        <f t="shared" si="43"/>
        <v>312.86422475000001</v>
      </c>
      <c r="J77" s="117">
        <f t="shared" si="44"/>
        <v>730.93689900000004</v>
      </c>
      <c r="K77" s="118">
        <f t="shared" si="45"/>
        <v>1251.456899</v>
      </c>
      <c r="L77" s="119">
        <f>'ESS Jul 2018'!AW61</f>
        <v>0</v>
      </c>
      <c r="M77" s="119">
        <f>'ESS Jul 2018'!AX61</f>
        <v>0</v>
      </c>
      <c r="N77" s="119">
        <f>'ESS Jul 2018'!AY61</f>
        <v>0</v>
      </c>
      <c r="O77" s="119">
        <f>'ESS Jul 2018'!AZ61</f>
        <v>0</v>
      </c>
      <c r="P77" s="119">
        <f>($E$6*'ESS Jul 2018'!AT61/100)*4</f>
        <v>238.03200000000001</v>
      </c>
      <c r="Q77" s="119">
        <f t="shared" si="42"/>
        <v>1251.456899</v>
      </c>
      <c r="R77" s="119">
        <f>Q77</f>
        <v>1251.456899</v>
      </c>
      <c r="S77" s="120">
        <f t="shared" si="47"/>
        <v>1013.424899</v>
      </c>
      <c r="T77" s="120">
        <f t="shared" si="48"/>
        <v>1013.424899</v>
      </c>
      <c r="U77" s="474">
        <f t="shared" si="49"/>
        <v>1114.7673889</v>
      </c>
      <c r="V77" s="474">
        <f t="shared" si="50"/>
        <v>1114.7673889</v>
      </c>
      <c r="W77" s="126">
        <f>'ESS Jul 2018'!BI61</f>
        <v>24</v>
      </c>
      <c r="X77" s="233" t="str">
        <f>'ESS Jul 2018'!BJ61</f>
        <v>n</v>
      </c>
    </row>
    <row r="78" spans="1:85" s="193" customFormat="1" x14ac:dyDescent="0.3"/>
    <row r="79" spans="1:85" s="193" customFormat="1" x14ac:dyDescent="0.3"/>
    <row r="80" spans="1:85" s="193" customFormat="1" x14ac:dyDescent="0.3"/>
    <row r="81" s="193" customFormat="1" x14ac:dyDescent="0.3"/>
    <row r="82" s="193" customFormat="1" x14ac:dyDescent="0.3"/>
    <row r="83" s="193" customFormat="1" x14ac:dyDescent="0.3"/>
    <row r="84" s="193" customFormat="1" x14ac:dyDescent="0.3"/>
    <row r="85" s="193" customFormat="1" x14ac:dyDescent="0.3"/>
    <row r="86" s="193" customFormat="1" x14ac:dyDescent="0.3"/>
    <row r="87" s="193" customFormat="1" x14ac:dyDescent="0.3"/>
    <row r="88" s="193" customFormat="1" x14ac:dyDescent="0.3"/>
    <row r="89" s="193" customFormat="1" x14ac:dyDescent="0.3"/>
    <row r="90" s="193" customFormat="1" x14ac:dyDescent="0.3"/>
    <row r="91" s="193" customFormat="1" x14ac:dyDescent="0.3"/>
    <row r="92" s="193" customFormat="1" x14ac:dyDescent="0.3"/>
    <row r="93" s="193" customFormat="1" x14ac:dyDescent="0.3"/>
    <row r="94" s="193" customFormat="1" x14ac:dyDescent="0.3"/>
    <row r="95" s="193" customFormat="1" x14ac:dyDescent="0.3"/>
    <row r="96" s="193" customFormat="1" x14ac:dyDescent="0.3"/>
    <row r="97" s="193" customFormat="1" x14ac:dyDescent="0.3"/>
    <row r="98" s="193" customFormat="1" x14ac:dyDescent="0.3"/>
    <row r="99" s="193" customFormat="1" x14ac:dyDescent="0.3"/>
    <row r="100" s="193" customFormat="1" x14ac:dyDescent="0.3"/>
    <row r="101" s="193" customFormat="1" x14ac:dyDescent="0.3"/>
    <row r="102" s="193" customFormat="1" x14ac:dyDescent="0.3"/>
    <row r="103" s="193" customFormat="1" x14ac:dyDescent="0.3"/>
    <row r="104" s="193" customFormat="1" x14ac:dyDescent="0.3"/>
    <row r="105" s="193" customFormat="1" x14ac:dyDescent="0.3"/>
    <row r="106" s="193" customFormat="1" x14ac:dyDescent="0.3"/>
    <row r="107" s="193" customFormat="1" x14ac:dyDescent="0.3"/>
    <row r="108" s="193" customFormat="1" x14ac:dyDescent="0.3"/>
    <row r="109" s="193" customFormat="1" x14ac:dyDescent="0.3"/>
    <row r="110" s="193" customFormat="1" x14ac:dyDescent="0.3"/>
    <row r="111" s="193" customFormat="1" x14ac:dyDescent="0.3"/>
    <row r="112" s="193" customFormat="1" x14ac:dyDescent="0.3"/>
    <row r="113" s="193" customFormat="1" x14ac:dyDescent="0.3"/>
    <row r="114" s="193" customFormat="1" x14ac:dyDescent="0.3"/>
    <row r="115" s="193" customFormat="1" x14ac:dyDescent="0.3"/>
    <row r="116" s="193" customFormat="1" x14ac:dyDescent="0.3"/>
    <row r="117" s="193" customFormat="1" x14ac:dyDescent="0.3"/>
    <row r="118" s="193" customFormat="1" x14ac:dyDescent="0.3"/>
    <row r="119" s="193" customFormat="1" x14ac:dyDescent="0.3"/>
    <row r="120" s="193" customFormat="1" x14ac:dyDescent="0.3"/>
    <row r="121" s="193" customFormat="1" x14ac:dyDescent="0.3"/>
    <row r="122" s="193" customFormat="1" x14ac:dyDescent="0.3"/>
    <row r="123" s="193" customFormat="1" x14ac:dyDescent="0.3"/>
    <row r="124" s="193" customFormat="1" x14ac:dyDescent="0.3"/>
    <row r="125" s="193" customFormat="1" x14ac:dyDescent="0.3"/>
    <row r="126" s="193" customFormat="1" x14ac:dyDescent="0.3"/>
    <row r="127" s="193" customFormat="1" x14ac:dyDescent="0.3"/>
    <row r="128" s="193" customFormat="1" x14ac:dyDescent="0.3"/>
    <row r="129" s="193" customFormat="1" x14ac:dyDescent="0.3"/>
    <row r="130" s="193" customFormat="1" x14ac:dyDescent="0.3"/>
    <row r="131" s="193" customFormat="1" x14ac:dyDescent="0.3"/>
    <row r="132" s="193" customFormat="1" x14ac:dyDescent="0.3"/>
    <row r="133" s="193" customFormat="1" x14ac:dyDescent="0.3"/>
    <row r="134" s="193" customFormat="1" x14ac:dyDescent="0.3"/>
    <row r="135" s="193" customFormat="1" x14ac:dyDescent="0.3"/>
    <row r="136" s="193" customFormat="1" x14ac:dyDescent="0.3"/>
    <row r="137" s="193" customFormat="1" x14ac:dyDescent="0.3"/>
    <row r="138" s="193" customFormat="1" x14ac:dyDescent="0.3"/>
    <row r="139" s="193" customFormat="1" x14ac:dyDescent="0.3"/>
    <row r="140" s="193" customFormat="1" x14ac:dyDescent="0.3"/>
    <row r="141" s="193" customFormat="1" x14ac:dyDescent="0.3"/>
    <row r="142" s="193" customFormat="1" x14ac:dyDescent="0.3"/>
    <row r="143" s="193" customFormat="1" x14ac:dyDescent="0.3"/>
    <row r="144" s="193" customFormat="1" x14ac:dyDescent="0.3"/>
    <row r="145" s="193" customFormat="1" x14ac:dyDescent="0.3"/>
    <row r="146" s="193" customFormat="1" x14ac:dyDescent="0.3"/>
    <row r="147" s="193" customFormat="1" x14ac:dyDescent="0.3"/>
    <row r="148" s="193" customFormat="1" x14ac:dyDescent="0.3"/>
    <row r="149" s="193" customFormat="1" x14ac:dyDescent="0.3"/>
    <row r="150" s="193" customFormat="1" x14ac:dyDescent="0.3"/>
    <row r="151" s="193" customFormat="1" x14ac:dyDescent="0.3"/>
    <row r="152" s="193" customFormat="1" x14ac:dyDescent="0.3"/>
    <row r="153" s="193" customFormat="1" x14ac:dyDescent="0.3"/>
    <row r="154" s="193" customFormat="1" x14ac:dyDescent="0.3"/>
    <row r="155" s="193" customFormat="1" x14ac:dyDescent="0.3"/>
    <row r="156" s="193" customFormat="1" x14ac:dyDescent="0.3"/>
    <row r="157" s="193" customFormat="1" x14ac:dyDescent="0.3"/>
    <row r="158" s="193" customFormat="1" x14ac:dyDescent="0.3"/>
    <row r="159" s="193" customFormat="1" x14ac:dyDescent="0.3"/>
    <row r="160" s="193" customFormat="1" x14ac:dyDescent="0.3"/>
    <row r="161" s="193" customFormat="1" x14ac:dyDescent="0.3"/>
    <row r="162" s="193" customFormat="1" x14ac:dyDescent="0.3"/>
    <row r="163" s="193" customFormat="1" x14ac:dyDescent="0.3"/>
    <row r="164" s="193" customFormat="1" x14ac:dyDescent="0.3"/>
    <row r="165" s="193" customFormat="1" x14ac:dyDescent="0.3"/>
    <row r="166" s="193" customFormat="1" x14ac:dyDescent="0.3"/>
    <row r="167" s="193" customFormat="1" x14ac:dyDescent="0.3"/>
    <row r="168" s="193" customFormat="1" x14ac:dyDescent="0.3"/>
    <row r="169" s="193" customFormat="1" x14ac:dyDescent="0.3"/>
    <row r="170" s="193" customFormat="1" x14ac:dyDescent="0.3"/>
    <row r="171" s="193" customFormat="1" x14ac:dyDescent="0.3"/>
    <row r="172" s="193" customFormat="1" x14ac:dyDescent="0.3"/>
    <row r="173" s="193" customFormat="1" x14ac:dyDescent="0.3"/>
    <row r="174" s="193" customFormat="1" x14ac:dyDescent="0.3"/>
    <row r="175" s="193" customFormat="1" x14ac:dyDescent="0.3"/>
    <row r="176" s="193" customFormat="1" x14ac:dyDescent="0.3"/>
    <row r="177" s="193" customFormat="1" x14ac:dyDescent="0.3"/>
    <row r="178" s="193" customFormat="1" x14ac:dyDescent="0.3"/>
    <row r="179" s="193" customFormat="1" x14ac:dyDescent="0.3"/>
    <row r="180" s="193" customFormat="1" x14ac:dyDescent="0.3"/>
    <row r="181" s="193" customFormat="1" x14ac:dyDescent="0.3"/>
    <row r="182" s="193" customFormat="1" x14ac:dyDescent="0.3"/>
    <row r="183" s="193" customFormat="1" x14ac:dyDescent="0.3"/>
    <row r="184" s="193" customFormat="1" x14ac:dyDescent="0.3"/>
    <row r="185" s="193" customFormat="1" x14ac:dyDescent="0.3"/>
    <row r="186" s="193" customFormat="1" x14ac:dyDescent="0.3"/>
    <row r="187" s="193" customFormat="1" x14ac:dyDescent="0.3"/>
    <row r="188" s="193" customFormat="1" x14ac:dyDescent="0.3"/>
    <row r="189" s="193" customFormat="1" x14ac:dyDescent="0.3"/>
    <row r="190" s="193" customFormat="1" x14ac:dyDescent="0.3"/>
    <row r="191" s="193" customFormat="1" x14ac:dyDescent="0.3"/>
    <row r="192" s="193" customFormat="1" x14ac:dyDescent="0.3"/>
    <row r="193" spans="25:58" s="193" customFormat="1" x14ac:dyDescent="0.3"/>
    <row r="194" spans="25:58" s="187" customFormat="1" x14ac:dyDescent="0.3">
      <c r="Y194" s="193"/>
      <c r="Z194" s="193"/>
      <c r="AA194" s="193"/>
      <c r="AB194" s="193"/>
      <c r="AC194" s="193"/>
      <c r="AD194" s="193"/>
      <c r="AE194" s="193"/>
      <c r="AF194" s="193"/>
      <c r="AG194" s="193"/>
      <c r="AH194" s="193"/>
      <c r="AI194" s="193"/>
      <c r="AJ194" s="193"/>
      <c r="AK194" s="193"/>
      <c r="AL194" s="193"/>
      <c r="AM194" s="193"/>
      <c r="AN194" s="193"/>
      <c r="AO194" s="193"/>
      <c r="AP194" s="193"/>
      <c r="AQ194" s="193"/>
      <c r="AR194" s="193"/>
      <c r="AS194" s="193"/>
      <c r="AT194" s="193"/>
      <c r="AU194" s="193"/>
      <c r="AV194" s="193"/>
      <c r="AW194" s="193"/>
      <c r="AX194" s="193"/>
      <c r="AY194" s="193"/>
      <c r="AZ194" s="193"/>
      <c r="BA194" s="193"/>
      <c r="BB194" s="193"/>
      <c r="BC194" s="193"/>
      <c r="BD194" s="193"/>
      <c r="BE194" s="193"/>
      <c r="BF194" s="193"/>
    </row>
    <row r="195" spans="25:58" s="187" customFormat="1" x14ac:dyDescent="0.3">
      <c r="Y195" s="193"/>
      <c r="Z195" s="193"/>
      <c r="AA195" s="193"/>
      <c r="AB195" s="193"/>
      <c r="AC195" s="193"/>
      <c r="AD195" s="193"/>
      <c r="AE195" s="193"/>
      <c r="AF195" s="193"/>
      <c r="AG195" s="193"/>
      <c r="AH195" s="193"/>
      <c r="AI195" s="193"/>
      <c r="AJ195" s="193"/>
      <c r="AK195" s="193"/>
      <c r="AL195" s="193"/>
      <c r="AM195" s="193"/>
      <c r="AN195" s="193"/>
      <c r="AO195" s="193"/>
      <c r="AP195" s="193"/>
      <c r="AQ195" s="193"/>
      <c r="AR195" s="193"/>
      <c r="AS195" s="193"/>
      <c r="AT195" s="193"/>
      <c r="AU195" s="193"/>
      <c r="AV195" s="193"/>
      <c r="AW195" s="193"/>
      <c r="AX195" s="193"/>
      <c r="AY195" s="193"/>
      <c r="AZ195" s="193"/>
      <c r="BA195" s="193"/>
      <c r="BB195" s="193"/>
      <c r="BC195" s="193"/>
      <c r="BD195" s="193"/>
      <c r="BE195" s="193"/>
      <c r="BF195" s="193"/>
    </row>
    <row r="196" spans="25:58" s="187" customFormat="1" x14ac:dyDescent="0.3">
      <c r="Y196" s="193"/>
      <c r="Z196" s="193"/>
      <c r="AA196" s="193"/>
      <c r="AB196" s="193"/>
      <c r="AC196" s="193"/>
      <c r="AD196" s="193"/>
      <c r="AE196" s="193"/>
      <c r="AF196" s="193"/>
      <c r="AG196" s="193"/>
      <c r="AH196" s="193"/>
      <c r="AI196" s="193"/>
      <c r="AJ196" s="193"/>
      <c r="AK196" s="193"/>
      <c r="AL196" s="193"/>
      <c r="AM196" s="193"/>
      <c r="AN196" s="193"/>
      <c r="AO196" s="193"/>
      <c r="AP196" s="193"/>
      <c r="AQ196" s="193"/>
      <c r="AR196" s="193"/>
      <c r="AS196" s="193"/>
      <c r="AT196" s="193"/>
      <c r="AU196" s="193"/>
      <c r="AV196" s="193"/>
      <c r="AW196" s="193"/>
      <c r="AX196" s="193"/>
      <c r="AY196" s="193"/>
      <c r="AZ196" s="193"/>
      <c r="BA196" s="193"/>
      <c r="BB196" s="193"/>
      <c r="BC196" s="193"/>
      <c r="BD196" s="193"/>
      <c r="BE196" s="193"/>
      <c r="BF196" s="193"/>
    </row>
    <row r="197" spans="25:58" s="187" customFormat="1" x14ac:dyDescent="0.3">
      <c r="Y197" s="193"/>
      <c r="Z197" s="193"/>
      <c r="AA197" s="193"/>
      <c r="AB197" s="193"/>
      <c r="AC197" s="193"/>
      <c r="AD197" s="193"/>
      <c r="AE197" s="193"/>
      <c r="AF197" s="193"/>
      <c r="AG197" s="193"/>
      <c r="AH197" s="193"/>
      <c r="AI197" s="193"/>
      <c r="AJ197" s="193"/>
      <c r="AK197" s="193"/>
      <c r="AL197" s="193"/>
      <c r="AM197" s="193"/>
      <c r="AN197" s="193"/>
      <c r="AO197" s="193"/>
      <c r="AP197" s="193"/>
      <c r="AQ197" s="193"/>
      <c r="AR197" s="193"/>
      <c r="AS197" s="193"/>
      <c r="AT197" s="193"/>
      <c r="AU197" s="193"/>
      <c r="AV197" s="193"/>
      <c r="AW197" s="193"/>
      <c r="AX197" s="193"/>
      <c r="AY197" s="193"/>
      <c r="AZ197" s="193"/>
      <c r="BA197" s="193"/>
      <c r="BB197" s="193"/>
      <c r="BC197" s="193"/>
      <c r="BD197" s="193"/>
      <c r="BE197" s="193"/>
      <c r="BF197" s="193"/>
    </row>
    <row r="198" spans="25:58" s="187" customFormat="1" x14ac:dyDescent="0.3">
      <c r="Y198" s="193"/>
      <c r="Z198" s="193"/>
      <c r="AA198" s="193"/>
      <c r="AB198" s="193"/>
      <c r="AC198" s="193"/>
      <c r="AD198" s="193"/>
      <c r="AE198" s="193"/>
      <c r="AF198" s="193"/>
      <c r="AG198" s="193"/>
      <c r="AH198" s="193"/>
      <c r="AI198" s="193"/>
      <c r="AJ198" s="193"/>
      <c r="AK198" s="193"/>
      <c r="AL198" s="193"/>
      <c r="AM198" s="193"/>
      <c r="AN198" s="193"/>
      <c r="AO198" s="193"/>
      <c r="AP198" s="193"/>
      <c r="AQ198" s="193"/>
      <c r="AR198" s="193"/>
      <c r="AS198" s="193"/>
      <c r="AT198" s="193"/>
      <c r="AU198" s="193"/>
      <c r="AV198" s="193"/>
      <c r="AW198" s="193"/>
      <c r="AX198" s="193"/>
      <c r="AY198" s="193"/>
      <c r="AZ198" s="193"/>
      <c r="BA198" s="193"/>
      <c r="BB198" s="193"/>
      <c r="BC198" s="193"/>
      <c r="BD198" s="193"/>
      <c r="BE198" s="193"/>
      <c r="BF198" s="193"/>
    </row>
    <row r="199" spans="25:58" s="187" customFormat="1" x14ac:dyDescent="0.3">
      <c r="Y199" s="193"/>
      <c r="Z199" s="193"/>
      <c r="AA199" s="193"/>
      <c r="AB199" s="193"/>
      <c r="AC199" s="193"/>
      <c r="AD199" s="193"/>
      <c r="AE199" s="193"/>
      <c r="AF199" s="193"/>
      <c r="AG199" s="193"/>
      <c r="AH199" s="193"/>
      <c r="AI199" s="193"/>
      <c r="AJ199" s="193"/>
      <c r="AK199" s="193"/>
      <c r="AL199" s="193"/>
      <c r="AM199" s="193"/>
      <c r="AN199" s="193"/>
      <c r="AO199" s="193"/>
      <c r="AP199" s="193"/>
      <c r="AQ199" s="193"/>
      <c r="AR199" s="193"/>
      <c r="AS199" s="193"/>
      <c r="AT199" s="193"/>
      <c r="AU199" s="193"/>
      <c r="AV199" s="193"/>
      <c r="AW199" s="193"/>
      <c r="AX199" s="193"/>
      <c r="AY199" s="193"/>
      <c r="AZ199" s="193"/>
      <c r="BA199" s="193"/>
      <c r="BB199" s="193"/>
      <c r="BC199" s="193"/>
      <c r="BD199" s="193"/>
      <c r="BE199" s="193"/>
      <c r="BF199" s="193"/>
    </row>
    <row r="200" spans="25:58" s="187" customFormat="1" x14ac:dyDescent="0.3">
      <c r="Y200" s="193"/>
      <c r="Z200" s="193"/>
      <c r="AA200" s="193"/>
      <c r="AB200" s="193"/>
      <c r="AC200" s="193"/>
      <c r="AD200" s="193"/>
      <c r="AE200" s="193"/>
      <c r="AF200" s="193"/>
      <c r="AG200" s="193"/>
      <c r="AH200" s="193"/>
      <c r="AI200" s="193"/>
      <c r="AJ200" s="193"/>
      <c r="AK200" s="193"/>
      <c r="AL200" s="193"/>
      <c r="AM200" s="193"/>
      <c r="AN200" s="193"/>
      <c r="AO200" s="193"/>
      <c r="AP200" s="193"/>
      <c r="AQ200" s="193"/>
      <c r="AR200" s="193"/>
      <c r="AS200" s="193"/>
      <c r="AT200" s="193"/>
      <c r="AU200" s="193"/>
      <c r="AV200" s="193"/>
      <c r="AW200" s="193"/>
      <c r="AX200" s="193"/>
      <c r="AY200" s="193"/>
      <c r="AZ200" s="193"/>
      <c r="BA200" s="193"/>
      <c r="BB200" s="193"/>
      <c r="BC200" s="193"/>
      <c r="BD200" s="193"/>
      <c r="BE200" s="193"/>
      <c r="BF200" s="193"/>
    </row>
    <row r="201" spans="25:58" s="187" customFormat="1" x14ac:dyDescent="0.3">
      <c r="Y201" s="193"/>
      <c r="Z201" s="193"/>
      <c r="AA201" s="193"/>
      <c r="AB201" s="193"/>
      <c r="AC201" s="193"/>
      <c r="AD201" s="193"/>
      <c r="AE201" s="193"/>
      <c r="AF201" s="193"/>
      <c r="AG201" s="193"/>
      <c r="AH201" s="193"/>
      <c r="AI201" s="193"/>
      <c r="AJ201" s="193"/>
      <c r="AK201" s="193"/>
      <c r="AL201" s="193"/>
      <c r="AM201" s="193"/>
      <c r="AN201" s="193"/>
      <c r="AO201" s="193"/>
      <c r="AP201" s="193"/>
      <c r="AQ201" s="193"/>
      <c r="AR201" s="193"/>
      <c r="AS201" s="193"/>
      <c r="AT201" s="193"/>
      <c r="AU201" s="193"/>
      <c r="AV201" s="193"/>
      <c r="AW201" s="193"/>
      <c r="AX201" s="193"/>
      <c r="AY201" s="193"/>
      <c r="AZ201" s="193"/>
      <c r="BA201" s="193"/>
      <c r="BB201" s="193"/>
      <c r="BC201" s="193"/>
      <c r="BD201" s="193"/>
      <c r="BE201" s="193"/>
      <c r="BF201" s="193"/>
    </row>
    <row r="202" spans="25:58" s="187" customFormat="1" x14ac:dyDescent="0.3">
      <c r="Y202" s="193"/>
      <c r="Z202" s="193"/>
      <c r="AA202" s="193"/>
      <c r="AB202" s="193"/>
      <c r="AC202" s="193"/>
      <c r="AD202" s="193"/>
      <c r="AE202" s="193"/>
      <c r="AF202" s="193"/>
      <c r="AG202" s="193"/>
      <c r="AH202" s="193"/>
      <c r="AI202" s="193"/>
      <c r="AJ202" s="193"/>
      <c r="AK202" s="193"/>
      <c r="AL202" s="193"/>
      <c r="AM202" s="193"/>
      <c r="AN202" s="193"/>
      <c r="AO202" s="193"/>
      <c r="AP202" s="193"/>
      <c r="AQ202" s="193"/>
      <c r="AR202" s="193"/>
      <c r="AS202" s="193"/>
      <c r="AT202" s="193"/>
      <c r="AU202" s="193"/>
      <c r="AV202" s="193"/>
      <c r="AW202" s="193"/>
      <c r="AX202" s="193"/>
      <c r="AY202" s="193"/>
      <c r="AZ202" s="193"/>
      <c r="BA202" s="193"/>
      <c r="BB202" s="193"/>
      <c r="BC202" s="193"/>
      <c r="BD202" s="193"/>
      <c r="BE202" s="193"/>
      <c r="BF202" s="193"/>
    </row>
    <row r="203" spans="25:58" s="187" customFormat="1" x14ac:dyDescent="0.3">
      <c r="Y203" s="193"/>
      <c r="Z203" s="193"/>
      <c r="AA203" s="193"/>
      <c r="AB203" s="193"/>
      <c r="AC203" s="193"/>
      <c r="AD203" s="193"/>
      <c r="AE203" s="193"/>
      <c r="AF203" s="193"/>
      <c r="AG203" s="193"/>
      <c r="AH203" s="193"/>
      <c r="AI203" s="193"/>
      <c r="AJ203" s="193"/>
      <c r="AK203" s="193"/>
      <c r="AL203" s="193"/>
      <c r="AM203" s="193"/>
      <c r="AN203" s="193"/>
      <c r="AO203" s="193"/>
      <c r="AP203" s="193"/>
      <c r="AQ203" s="193"/>
      <c r="AR203" s="193"/>
      <c r="AS203" s="193"/>
      <c r="AT203" s="193"/>
      <c r="AU203" s="193"/>
      <c r="AV203" s="193"/>
      <c r="AW203" s="193"/>
      <c r="AX203" s="193"/>
      <c r="AY203" s="193"/>
      <c r="AZ203" s="193"/>
      <c r="BA203" s="193"/>
      <c r="BB203" s="193"/>
      <c r="BC203" s="193"/>
      <c r="BD203" s="193"/>
      <c r="BE203" s="193"/>
      <c r="BF203" s="193"/>
    </row>
    <row r="204" spans="25:58" s="187" customFormat="1" x14ac:dyDescent="0.3">
      <c r="Y204" s="193"/>
      <c r="Z204" s="193"/>
      <c r="AA204" s="193"/>
      <c r="AB204" s="193"/>
      <c r="AC204" s="193"/>
      <c r="AD204" s="193"/>
      <c r="AE204" s="193"/>
      <c r="AF204" s="193"/>
      <c r="AG204" s="193"/>
      <c r="AH204" s="193"/>
      <c r="AI204" s="193"/>
      <c r="AJ204" s="193"/>
      <c r="AK204" s="193"/>
      <c r="AL204" s="193"/>
      <c r="AM204" s="193"/>
      <c r="AN204" s="193"/>
      <c r="AO204" s="193"/>
      <c r="AP204" s="193"/>
      <c r="AQ204" s="193"/>
      <c r="AR204" s="193"/>
      <c r="AS204" s="193"/>
      <c r="AT204" s="193"/>
      <c r="AU204" s="193"/>
      <c r="AV204" s="193"/>
      <c r="AW204" s="193"/>
      <c r="AX204" s="193"/>
      <c r="AY204" s="193"/>
      <c r="AZ204" s="193"/>
      <c r="BA204" s="193"/>
      <c r="BB204" s="193"/>
      <c r="BC204" s="193"/>
      <c r="BD204" s="193"/>
      <c r="BE204" s="193"/>
      <c r="BF204" s="193"/>
    </row>
    <row r="205" spans="25:58" s="187" customFormat="1" x14ac:dyDescent="0.3">
      <c r="Y205" s="193"/>
      <c r="Z205" s="193"/>
      <c r="AA205" s="193"/>
      <c r="AB205" s="193"/>
      <c r="AC205" s="193"/>
      <c r="AD205" s="193"/>
      <c r="AE205" s="193"/>
      <c r="AF205" s="193"/>
      <c r="AG205" s="193"/>
      <c r="AH205" s="193"/>
      <c r="AI205" s="193"/>
      <c r="AJ205" s="193"/>
      <c r="AK205" s="193"/>
      <c r="AL205" s="193"/>
      <c r="AM205" s="193"/>
      <c r="AN205" s="193"/>
      <c r="AO205" s="193"/>
      <c r="AP205" s="193"/>
      <c r="AQ205" s="193"/>
      <c r="AR205" s="193"/>
      <c r="AS205" s="193"/>
      <c r="AT205" s="193"/>
      <c r="AU205" s="193"/>
      <c r="AV205" s="193"/>
      <c r="AW205" s="193"/>
      <c r="AX205" s="193"/>
      <c r="AY205" s="193"/>
      <c r="AZ205" s="193"/>
      <c r="BA205" s="193"/>
      <c r="BB205" s="193"/>
      <c r="BC205" s="193"/>
      <c r="BD205" s="193"/>
      <c r="BE205" s="193"/>
      <c r="BF205" s="193"/>
    </row>
    <row r="206" spans="25:58" s="187" customFormat="1" x14ac:dyDescent="0.3">
      <c r="Y206" s="193"/>
      <c r="Z206" s="193"/>
      <c r="AA206" s="193"/>
      <c r="AB206" s="193"/>
      <c r="AC206" s="193"/>
      <c r="AD206" s="193"/>
      <c r="AE206" s="193"/>
      <c r="AF206" s="193"/>
      <c r="AG206" s="193"/>
      <c r="AH206" s="193"/>
      <c r="AI206" s="193"/>
      <c r="AJ206" s="193"/>
      <c r="AK206" s="193"/>
      <c r="AL206" s="193"/>
      <c r="AM206" s="193"/>
      <c r="AN206" s="193"/>
      <c r="AO206" s="193"/>
      <c r="AP206" s="193"/>
      <c r="AQ206" s="193"/>
      <c r="AR206" s="193"/>
      <c r="AS206" s="193"/>
      <c r="AT206" s="193"/>
      <c r="AU206" s="193"/>
      <c r="AV206" s="193"/>
      <c r="AW206" s="193"/>
      <c r="AX206" s="193"/>
      <c r="AY206" s="193"/>
      <c r="AZ206" s="193"/>
      <c r="BA206" s="193"/>
      <c r="BB206" s="193"/>
      <c r="BC206" s="193"/>
      <c r="BD206" s="193"/>
      <c r="BE206" s="193"/>
      <c r="BF206" s="193"/>
    </row>
    <row r="207" spans="25:58" s="187" customFormat="1" x14ac:dyDescent="0.3">
      <c r="Y207" s="193"/>
      <c r="Z207" s="193"/>
      <c r="AA207" s="193"/>
      <c r="AB207" s="193"/>
      <c r="AC207" s="193"/>
      <c r="AD207" s="193"/>
      <c r="AE207" s="193"/>
      <c r="AF207" s="193"/>
      <c r="AG207" s="193"/>
      <c r="AH207" s="193"/>
      <c r="AI207" s="193"/>
      <c r="AJ207" s="193"/>
      <c r="AK207" s="193"/>
      <c r="AL207" s="193"/>
      <c r="AM207" s="193"/>
      <c r="AN207" s="193"/>
      <c r="AO207" s="193"/>
      <c r="AP207" s="193"/>
      <c r="AQ207" s="193"/>
      <c r="AR207" s="193"/>
      <c r="AS207" s="193"/>
      <c r="AT207" s="193"/>
      <c r="AU207" s="193"/>
      <c r="AV207" s="193"/>
      <c r="AW207" s="193"/>
      <c r="AX207" s="193"/>
      <c r="AY207" s="193"/>
      <c r="AZ207" s="193"/>
      <c r="BA207" s="193"/>
      <c r="BB207" s="193"/>
      <c r="BC207" s="193"/>
      <c r="BD207" s="193"/>
      <c r="BE207" s="193"/>
      <c r="BF207" s="193"/>
    </row>
    <row r="208" spans="25:58" s="187" customFormat="1" x14ac:dyDescent="0.3">
      <c r="Y208" s="193"/>
      <c r="Z208" s="193"/>
      <c r="AA208" s="193"/>
      <c r="AB208" s="193"/>
      <c r="AC208" s="193"/>
      <c r="AD208" s="193"/>
      <c r="AE208" s="193"/>
      <c r="AF208" s="193"/>
      <c r="AG208" s="193"/>
      <c r="AH208" s="193"/>
      <c r="AI208" s="193"/>
      <c r="AJ208" s="193"/>
      <c r="AK208" s="193"/>
      <c r="AL208" s="193"/>
      <c r="AM208" s="193"/>
      <c r="AN208" s="193"/>
      <c r="AO208" s="193"/>
      <c r="AP208" s="193"/>
      <c r="AQ208" s="193"/>
      <c r="AR208" s="193"/>
      <c r="AS208" s="193"/>
      <c r="AT208" s="193"/>
      <c r="AU208" s="193"/>
      <c r="AV208" s="193"/>
      <c r="AW208" s="193"/>
      <c r="AX208" s="193"/>
      <c r="AY208" s="193"/>
      <c r="AZ208" s="193"/>
      <c r="BA208" s="193"/>
      <c r="BB208" s="193"/>
      <c r="BC208" s="193"/>
      <c r="BD208" s="193"/>
      <c r="BE208" s="193"/>
      <c r="BF208" s="193"/>
    </row>
    <row r="209" spans="25:58" s="187" customFormat="1" x14ac:dyDescent="0.3">
      <c r="Y209" s="193"/>
      <c r="Z209" s="193"/>
      <c r="AA209" s="193"/>
      <c r="AB209" s="193"/>
      <c r="AC209" s="193"/>
      <c r="AD209" s="193"/>
      <c r="AE209" s="193"/>
      <c r="AF209" s="193"/>
      <c r="AG209" s="193"/>
      <c r="AH209" s="193"/>
      <c r="AI209" s="193"/>
      <c r="AJ209" s="193"/>
      <c r="AK209" s="193"/>
      <c r="AL209" s="193"/>
      <c r="AM209" s="193"/>
      <c r="AN209" s="193"/>
      <c r="AO209" s="193"/>
      <c r="AP209" s="193"/>
      <c r="AQ209" s="193"/>
      <c r="AR209" s="193"/>
      <c r="AS209" s="193"/>
      <c r="AT209" s="193"/>
      <c r="AU209" s="193"/>
      <c r="AV209" s="193"/>
      <c r="AW209" s="193"/>
      <c r="AX209" s="193"/>
      <c r="AY209" s="193"/>
      <c r="AZ209" s="193"/>
      <c r="BA209" s="193"/>
      <c r="BB209" s="193"/>
      <c r="BC209" s="193"/>
      <c r="BD209" s="193"/>
      <c r="BE209" s="193"/>
      <c r="BF209" s="193"/>
    </row>
    <row r="210" spans="25:58" s="187" customFormat="1" x14ac:dyDescent="0.3">
      <c r="Y210" s="193"/>
      <c r="Z210" s="193"/>
      <c r="AA210" s="193"/>
      <c r="AB210" s="193"/>
      <c r="AC210" s="193"/>
      <c r="AD210" s="193"/>
      <c r="AE210" s="193"/>
      <c r="AF210" s="193"/>
      <c r="AG210" s="193"/>
      <c r="AH210" s="193"/>
      <c r="AI210" s="193"/>
      <c r="AJ210" s="193"/>
      <c r="AK210" s="193"/>
      <c r="AL210" s="193"/>
      <c r="AM210" s="193"/>
      <c r="AN210" s="193"/>
      <c r="AO210" s="193"/>
      <c r="AP210" s="193"/>
      <c r="AQ210" s="193"/>
      <c r="AR210" s="193"/>
      <c r="AS210" s="193"/>
      <c r="AT210" s="193"/>
      <c r="AU210" s="193"/>
      <c r="AV210" s="193"/>
      <c r="AW210" s="193"/>
      <c r="AX210" s="193"/>
      <c r="AY210" s="193"/>
      <c r="AZ210" s="193"/>
      <c r="BA210" s="193"/>
      <c r="BB210" s="193"/>
      <c r="BC210" s="193"/>
      <c r="BD210" s="193"/>
      <c r="BE210" s="193"/>
      <c r="BF210" s="193"/>
    </row>
    <row r="211" spans="25:58" s="187" customFormat="1" x14ac:dyDescent="0.3">
      <c r="Y211" s="193"/>
      <c r="Z211" s="193"/>
      <c r="AA211" s="193"/>
      <c r="AB211" s="193"/>
      <c r="AC211" s="193"/>
      <c r="AD211" s="193"/>
      <c r="AE211" s="193"/>
      <c r="AF211" s="193"/>
      <c r="AG211" s="193"/>
      <c r="AH211" s="193"/>
      <c r="AI211" s="193"/>
      <c r="AJ211" s="193"/>
      <c r="AK211" s="193"/>
      <c r="AL211" s="193"/>
      <c r="AM211" s="193"/>
      <c r="AN211" s="193"/>
      <c r="AO211" s="193"/>
      <c r="AP211" s="193"/>
      <c r="AQ211" s="193"/>
      <c r="AR211" s="193"/>
      <c r="AS211" s="193"/>
      <c r="AT211" s="193"/>
      <c r="AU211" s="193"/>
      <c r="AV211" s="193"/>
      <c r="AW211" s="193"/>
      <c r="AX211" s="193"/>
      <c r="AY211" s="193"/>
      <c r="AZ211" s="193"/>
      <c r="BA211" s="193"/>
      <c r="BB211" s="193"/>
      <c r="BC211" s="193"/>
      <c r="BD211" s="193"/>
      <c r="BE211" s="193"/>
      <c r="BF211" s="193"/>
    </row>
    <row r="212" spans="25:58" s="187" customFormat="1" x14ac:dyDescent="0.3">
      <c r="Y212" s="193"/>
      <c r="Z212" s="193"/>
      <c r="AA212" s="193"/>
      <c r="AB212" s="193"/>
      <c r="AC212" s="193"/>
      <c r="AD212" s="193"/>
      <c r="AE212" s="193"/>
      <c r="AF212" s="193"/>
      <c r="AG212" s="193"/>
      <c r="AH212" s="193"/>
      <c r="AI212" s="193"/>
      <c r="AJ212" s="193"/>
      <c r="AK212" s="193"/>
      <c r="AL212" s="193"/>
      <c r="AM212" s="193"/>
      <c r="AN212" s="193"/>
      <c r="AO212" s="193"/>
      <c r="AP212" s="193"/>
      <c r="AQ212" s="193"/>
      <c r="AR212" s="193"/>
      <c r="AS212" s="193"/>
      <c r="AT212" s="193"/>
      <c r="AU212" s="193"/>
      <c r="AV212" s="193"/>
      <c r="AW212" s="193"/>
      <c r="AX212" s="193"/>
      <c r="AY212" s="193"/>
      <c r="AZ212" s="193"/>
      <c r="BA212" s="193"/>
      <c r="BB212" s="193"/>
      <c r="BC212" s="193"/>
      <c r="BD212" s="193"/>
      <c r="BE212" s="193"/>
      <c r="BF212" s="193"/>
    </row>
    <row r="213" spans="25:58" s="187" customFormat="1" x14ac:dyDescent="0.3">
      <c r="Y213" s="193"/>
      <c r="Z213" s="193"/>
      <c r="AA213" s="193"/>
      <c r="AB213" s="193"/>
      <c r="AC213" s="193"/>
      <c r="AD213" s="193"/>
      <c r="AE213" s="193"/>
      <c r="AF213" s="193"/>
      <c r="AG213" s="193"/>
      <c r="AH213" s="193"/>
      <c r="AI213" s="193"/>
      <c r="AJ213" s="193"/>
      <c r="AK213" s="193"/>
      <c r="AL213" s="193"/>
      <c r="AM213" s="193"/>
      <c r="AN213" s="193"/>
      <c r="AO213" s="193"/>
      <c r="AP213" s="193"/>
      <c r="AQ213" s="193"/>
      <c r="AR213" s="193"/>
      <c r="AS213" s="193"/>
      <c r="AT213" s="193"/>
      <c r="AU213" s="193"/>
      <c r="AV213" s="193"/>
      <c r="AW213" s="193"/>
      <c r="AX213" s="193"/>
      <c r="AY213" s="193"/>
      <c r="AZ213" s="193"/>
      <c r="BA213" s="193"/>
      <c r="BB213" s="193"/>
      <c r="BC213" s="193"/>
      <c r="BD213" s="193"/>
      <c r="BE213" s="193"/>
      <c r="BF213" s="193"/>
    </row>
    <row r="214" spans="25:58" s="187" customFormat="1" x14ac:dyDescent="0.3">
      <c r="Y214" s="193"/>
      <c r="Z214" s="193"/>
      <c r="AA214" s="193"/>
      <c r="AB214" s="193"/>
      <c r="AC214" s="193"/>
      <c r="AD214" s="193"/>
      <c r="AE214" s="193"/>
      <c r="AF214" s="193"/>
      <c r="AG214" s="193"/>
      <c r="AH214" s="193"/>
      <c r="AI214" s="193"/>
      <c r="AJ214" s="193"/>
      <c r="AK214" s="193"/>
      <c r="AL214" s="193"/>
      <c r="AM214" s="193"/>
      <c r="AN214" s="193"/>
      <c r="AO214" s="193"/>
      <c r="AP214" s="193"/>
      <c r="AQ214" s="193"/>
      <c r="AR214" s="193"/>
      <c r="AS214" s="193"/>
      <c r="AT214" s="193"/>
      <c r="AU214" s="193"/>
      <c r="AV214" s="193"/>
      <c r="AW214" s="193"/>
      <c r="AX214" s="193"/>
      <c r="AY214" s="193"/>
      <c r="AZ214" s="193"/>
      <c r="BA214" s="193"/>
      <c r="BB214" s="193"/>
      <c r="BC214" s="193"/>
      <c r="BD214" s="193"/>
      <c r="BE214" s="193"/>
      <c r="BF214" s="193"/>
    </row>
    <row r="215" spans="25:58" s="187" customFormat="1" x14ac:dyDescent="0.3">
      <c r="Y215" s="193"/>
      <c r="Z215" s="193"/>
      <c r="AA215" s="193"/>
      <c r="AB215" s="193"/>
      <c r="AC215" s="193"/>
      <c r="AD215" s="193"/>
      <c r="AE215" s="193"/>
      <c r="AF215" s="193"/>
      <c r="AG215" s="193"/>
      <c r="AH215" s="193"/>
      <c r="AI215" s="193"/>
      <c r="AJ215" s="193"/>
      <c r="AK215" s="193"/>
      <c r="AL215" s="193"/>
      <c r="AM215" s="193"/>
      <c r="AN215" s="193"/>
      <c r="AO215" s="193"/>
      <c r="AP215" s="193"/>
      <c r="AQ215" s="193"/>
      <c r="AR215" s="193"/>
      <c r="AS215" s="193"/>
      <c r="AT215" s="193"/>
      <c r="AU215" s="193"/>
      <c r="AV215" s="193"/>
      <c r="AW215" s="193"/>
      <c r="AX215" s="193"/>
      <c r="AY215" s="193"/>
      <c r="AZ215" s="193"/>
      <c r="BA215" s="193"/>
      <c r="BB215" s="193"/>
      <c r="BC215" s="193"/>
      <c r="BD215" s="193"/>
      <c r="BE215" s="193"/>
      <c r="BF215" s="193"/>
    </row>
    <row r="216" spans="25:58" s="187" customFormat="1" x14ac:dyDescent="0.3">
      <c r="Y216" s="193"/>
      <c r="Z216" s="193"/>
      <c r="AA216" s="193"/>
      <c r="AB216" s="193"/>
      <c r="AC216" s="193"/>
      <c r="AD216" s="193"/>
      <c r="AE216" s="193"/>
      <c r="AF216" s="193"/>
      <c r="AG216" s="193"/>
      <c r="AH216" s="193"/>
      <c r="AI216" s="193"/>
      <c r="AJ216" s="193"/>
      <c r="AK216" s="193"/>
      <c r="AL216" s="193"/>
      <c r="AM216" s="193"/>
      <c r="AN216" s="193"/>
      <c r="AO216" s="193"/>
      <c r="AP216" s="193"/>
      <c r="AQ216" s="193"/>
      <c r="AR216" s="193"/>
      <c r="AS216" s="193"/>
      <c r="AT216" s="193"/>
      <c r="AU216" s="193"/>
      <c r="AV216" s="193"/>
      <c r="AW216" s="193"/>
      <c r="AX216" s="193"/>
      <c r="AY216" s="193"/>
      <c r="AZ216" s="193"/>
      <c r="BA216" s="193"/>
      <c r="BB216" s="193"/>
      <c r="BC216" s="193"/>
      <c r="BD216" s="193"/>
      <c r="BE216" s="193"/>
      <c r="BF216" s="193"/>
    </row>
    <row r="217" spans="25:58" s="187" customFormat="1" x14ac:dyDescent="0.3">
      <c r="Y217" s="193"/>
      <c r="Z217" s="193"/>
      <c r="AA217" s="193"/>
      <c r="AB217" s="193"/>
      <c r="AC217" s="193"/>
      <c r="AD217" s="193"/>
      <c r="AE217" s="193"/>
      <c r="AF217" s="193"/>
      <c r="AG217" s="193"/>
      <c r="AH217" s="193"/>
      <c r="AI217" s="193"/>
      <c r="AJ217" s="193"/>
      <c r="AK217" s="193"/>
      <c r="AL217" s="193"/>
      <c r="AM217" s="193"/>
      <c r="AN217" s="193"/>
      <c r="AO217" s="193"/>
      <c r="AP217" s="193"/>
      <c r="AQ217" s="193"/>
      <c r="AR217" s="193"/>
      <c r="AS217" s="193"/>
      <c r="AT217" s="193"/>
      <c r="AU217" s="193"/>
      <c r="AV217" s="193"/>
      <c r="AW217" s="193"/>
      <c r="AX217" s="193"/>
      <c r="AY217" s="193"/>
      <c r="AZ217" s="193"/>
      <c r="BA217" s="193"/>
      <c r="BB217" s="193"/>
      <c r="BC217" s="193"/>
      <c r="BD217" s="193"/>
      <c r="BE217" s="193"/>
      <c r="BF217" s="193"/>
    </row>
    <row r="218" spans="25:58" s="187" customFormat="1" x14ac:dyDescent="0.3">
      <c r="Y218" s="193"/>
      <c r="Z218" s="193"/>
      <c r="AA218" s="193"/>
      <c r="AB218" s="193"/>
      <c r="AC218" s="193"/>
      <c r="AD218" s="193"/>
      <c r="AE218" s="193"/>
      <c r="AF218" s="193"/>
      <c r="AG218" s="193"/>
      <c r="AH218" s="193"/>
      <c r="AI218" s="193"/>
      <c r="AJ218" s="193"/>
      <c r="AK218" s="193"/>
      <c r="AL218" s="193"/>
      <c r="AM218" s="193"/>
      <c r="AN218" s="193"/>
      <c r="AO218" s="193"/>
      <c r="AP218" s="193"/>
      <c r="AQ218" s="193"/>
      <c r="AR218" s="193"/>
      <c r="AS218" s="193"/>
      <c r="AT218" s="193"/>
      <c r="AU218" s="193"/>
      <c r="AV218" s="193"/>
      <c r="AW218" s="193"/>
      <c r="AX218" s="193"/>
      <c r="AY218" s="193"/>
      <c r="AZ218" s="193"/>
      <c r="BA218" s="193"/>
      <c r="BB218" s="193"/>
      <c r="BC218" s="193"/>
      <c r="BD218" s="193"/>
      <c r="BE218" s="193"/>
      <c r="BF218" s="193"/>
    </row>
    <row r="219" spans="25:58" s="187" customFormat="1" x14ac:dyDescent="0.3">
      <c r="Y219" s="193"/>
      <c r="Z219" s="193"/>
      <c r="AA219" s="193"/>
      <c r="AB219" s="193"/>
      <c r="AC219" s="193"/>
      <c r="AD219" s="193"/>
      <c r="AE219" s="193"/>
      <c r="AF219" s="193"/>
      <c r="AG219" s="193"/>
      <c r="AH219" s="193"/>
      <c r="AI219" s="193"/>
      <c r="AJ219" s="193"/>
      <c r="AK219" s="193"/>
      <c r="AL219" s="193"/>
      <c r="AM219" s="193"/>
      <c r="AN219" s="193"/>
      <c r="AO219" s="193"/>
      <c r="AP219" s="193"/>
      <c r="AQ219" s="193"/>
      <c r="AR219" s="193"/>
      <c r="AS219" s="193"/>
      <c r="AT219" s="193"/>
      <c r="AU219" s="193"/>
      <c r="AV219" s="193"/>
      <c r="AW219" s="193"/>
      <c r="AX219" s="193"/>
      <c r="AY219" s="193"/>
      <c r="AZ219" s="193"/>
      <c r="BA219" s="193"/>
      <c r="BB219" s="193"/>
      <c r="BC219" s="193"/>
      <c r="BD219" s="193"/>
      <c r="BE219" s="193"/>
      <c r="BF219" s="193"/>
    </row>
    <row r="220" spans="25:58" s="187" customFormat="1" x14ac:dyDescent="0.3">
      <c r="Y220" s="193"/>
      <c r="Z220" s="193"/>
      <c r="AA220" s="193"/>
      <c r="AB220" s="193"/>
      <c r="AC220" s="193"/>
      <c r="AD220" s="193"/>
      <c r="AE220" s="193"/>
      <c r="AF220" s="193"/>
      <c r="AG220" s="193"/>
      <c r="AH220" s="193"/>
      <c r="AI220" s="193"/>
      <c r="AJ220" s="193"/>
      <c r="AK220" s="193"/>
      <c r="AL220" s="193"/>
      <c r="AM220" s="193"/>
      <c r="AN220" s="193"/>
      <c r="AO220" s="193"/>
      <c r="AP220" s="193"/>
      <c r="AQ220" s="193"/>
      <c r="AR220" s="193"/>
      <c r="AS220" s="193"/>
      <c r="AT220" s="193"/>
      <c r="AU220" s="193"/>
      <c r="AV220" s="193"/>
      <c r="AW220" s="193"/>
      <c r="AX220" s="193"/>
      <c r="AY220" s="193"/>
      <c r="AZ220" s="193"/>
      <c r="BA220" s="193"/>
      <c r="BB220" s="193"/>
      <c r="BC220" s="193"/>
      <c r="BD220" s="193"/>
      <c r="BE220" s="193"/>
      <c r="BF220" s="193"/>
    </row>
    <row r="221" spans="25:58" s="187" customFormat="1" x14ac:dyDescent="0.3">
      <c r="Y221" s="193"/>
      <c r="Z221" s="193"/>
      <c r="AA221" s="193"/>
      <c r="AB221" s="193"/>
      <c r="AC221" s="193"/>
      <c r="AD221" s="193"/>
      <c r="AE221" s="193"/>
      <c r="AF221" s="193"/>
      <c r="AG221" s="193"/>
      <c r="AH221" s="193"/>
      <c r="AI221" s="193"/>
      <c r="AJ221" s="193"/>
      <c r="AK221" s="193"/>
      <c r="AL221" s="193"/>
      <c r="AM221" s="193"/>
      <c r="AN221" s="193"/>
      <c r="AO221" s="193"/>
      <c r="AP221" s="193"/>
      <c r="AQ221" s="193"/>
      <c r="AR221" s="193"/>
      <c r="AS221" s="193"/>
      <c r="AT221" s="193"/>
      <c r="AU221" s="193"/>
      <c r="AV221" s="193"/>
      <c r="AW221" s="193"/>
      <c r="AX221" s="193"/>
      <c r="AY221" s="193"/>
      <c r="AZ221" s="193"/>
      <c r="BA221" s="193"/>
      <c r="BB221" s="193"/>
      <c r="BC221" s="193"/>
      <c r="BD221" s="193"/>
      <c r="BE221" s="193"/>
      <c r="BF221" s="193"/>
    </row>
    <row r="222" spans="25:58" s="187" customFormat="1" x14ac:dyDescent="0.3">
      <c r="Y222" s="193"/>
      <c r="Z222" s="193"/>
      <c r="AA222" s="193"/>
      <c r="AB222" s="193"/>
      <c r="AC222" s="193"/>
      <c r="AD222" s="193"/>
      <c r="AE222" s="193"/>
      <c r="AF222" s="193"/>
      <c r="AG222" s="193"/>
      <c r="AH222" s="193"/>
      <c r="AI222" s="193"/>
      <c r="AJ222" s="193"/>
      <c r="AK222" s="193"/>
      <c r="AL222" s="193"/>
      <c r="AM222" s="193"/>
      <c r="AN222" s="193"/>
      <c r="AO222" s="193"/>
      <c r="AP222" s="193"/>
      <c r="AQ222" s="193"/>
      <c r="AR222" s="193"/>
      <c r="AS222" s="193"/>
      <c r="AT222" s="193"/>
      <c r="AU222" s="193"/>
      <c r="AV222" s="193"/>
      <c r="AW222" s="193"/>
      <c r="AX222" s="193"/>
      <c r="AY222" s="193"/>
      <c r="AZ222" s="193"/>
      <c r="BA222" s="193"/>
      <c r="BB222" s="193"/>
      <c r="BC222" s="193"/>
      <c r="BD222" s="193"/>
      <c r="BE222" s="193"/>
      <c r="BF222" s="193"/>
    </row>
    <row r="223" spans="25:58" s="187" customFormat="1" x14ac:dyDescent="0.3">
      <c r="Y223" s="193"/>
      <c r="Z223" s="193"/>
      <c r="AA223" s="193"/>
      <c r="AB223" s="193"/>
      <c r="AC223" s="193"/>
      <c r="AD223" s="193"/>
      <c r="AE223" s="193"/>
      <c r="AF223" s="193"/>
      <c r="AG223" s="193"/>
      <c r="AH223" s="193"/>
      <c r="AI223" s="193"/>
      <c r="AJ223" s="193"/>
      <c r="AK223" s="193"/>
      <c r="AL223" s="193"/>
      <c r="AM223" s="193"/>
      <c r="AN223" s="193"/>
      <c r="AO223" s="193"/>
      <c r="AP223" s="193"/>
      <c r="AQ223" s="193"/>
      <c r="AR223" s="193"/>
      <c r="AS223" s="193"/>
      <c r="AT223" s="193"/>
      <c r="AU223" s="193"/>
      <c r="AV223" s="193"/>
      <c r="AW223" s="193"/>
      <c r="AX223" s="193"/>
      <c r="AY223" s="193"/>
      <c r="AZ223" s="193"/>
      <c r="BA223" s="193"/>
      <c r="BB223" s="193"/>
      <c r="BC223" s="193"/>
      <c r="BD223" s="193"/>
      <c r="BE223" s="193"/>
      <c r="BF223" s="193"/>
    </row>
    <row r="224" spans="25:58" s="187" customFormat="1" x14ac:dyDescent="0.3">
      <c r="Y224" s="193"/>
      <c r="Z224" s="193"/>
      <c r="AA224" s="193"/>
      <c r="AB224" s="193"/>
      <c r="AC224" s="193"/>
      <c r="AD224" s="193"/>
      <c r="AE224" s="193"/>
      <c r="AF224" s="193"/>
      <c r="AG224" s="193"/>
      <c r="AH224" s="193"/>
      <c r="AI224" s="193"/>
      <c r="AJ224" s="193"/>
      <c r="AK224" s="193"/>
      <c r="AL224" s="193"/>
      <c r="AM224" s="193"/>
      <c r="AN224" s="193"/>
      <c r="AO224" s="193"/>
      <c r="AP224" s="193"/>
      <c r="AQ224" s="193"/>
      <c r="AR224" s="193"/>
      <c r="AS224" s="193"/>
      <c r="AT224" s="193"/>
      <c r="AU224" s="193"/>
      <c r="AV224" s="193"/>
      <c r="AW224" s="193"/>
      <c r="AX224" s="193"/>
      <c r="AY224" s="193"/>
      <c r="AZ224" s="193"/>
      <c r="BA224" s="193"/>
      <c r="BB224" s="193"/>
      <c r="BC224" s="193"/>
      <c r="BD224" s="193"/>
      <c r="BE224" s="193"/>
      <c r="BF224" s="193"/>
    </row>
    <row r="225" spans="25:58" s="187" customFormat="1" x14ac:dyDescent="0.3">
      <c r="Y225" s="193"/>
      <c r="Z225" s="193"/>
      <c r="AA225" s="193"/>
      <c r="AB225" s="193"/>
      <c r="AC225" s="193"/>
      <c r="AD225" s="193"/>
      <c r="AE225" s="193"/>
      <c r="AF225" s="193"/>
      <c r="AG225" s="193"/>
      <c r="AH225" s="193"/>
      <c r="AI225" s="193"/>
      <c r="AJ225" s="193"/>
      <c r="AK225" s="193"/>
      <c r="AL225" s="193"/>
      <c r="AM225" s="193"/>
      <c r="AN225" s="193"/>
      <c r="AO225" s="193"/>
      <c r="AP225" s="193"/>
      <c r="AQ225" s="193"/>
      <c r="AR225" s="193"/>
      <c r="AS225" s="193"/>
      <c r="AT225" s="193"/>
      <c r="AU225" s="193"/>
      <c r="AV225" s="193"/>
      <c r="AW225" s="193"/>
      <c r="AX225" s="193"/>
      <c r="AY225" s="193"/>
      <c r="AZ225" s="193"/>
      <c r="BA225" s="193"/>
      <c r="BB225" s="193"/>
      <c r="BC225" s="193"/>
      <c r="BD225" s="193"/>
      <c r="BE225" s="193"/>
      <c r="BF225" s="193"/>
    </row>
    <row r="226" spans="25:58" s="187" customFormat="1" x14ac:dyDescent="0.3">
      <c r="Y226" s="193"/>
      <c r="Z226" s="193"/>
      <c r="AA226" s="193"/>
      <c r="AB226" s="193"/>
      <c r="AC226" s="193"/>
      <c r="AD226" s="193"/>
      <c r="AE226" s="193"/>
      <c r="AF226" s="193"/>
      <c r="AG226" s="193"/>
      <c r="AH226" s="193"/>
      <c r="AI226" s="193"/>
      <c r="AJ226" s="193"/>
      <c r="AK226" s="193"/>
      <c r="AL226" s="193"/>
      <c r="AM226" s="193"/>
      <c r="AN226" s="193"/>
      <c r="AO226" s="193"/>
      <c r="AP226" s="193"/>
      <c r="AQ226" s="193"/>
      <c r="AR226" s="193"/>
      <c r="AS226" s="193"/>
      <c r="AT226" s="193"/>
      <c r="AU226" s="193"/>
      <c r="AV226" s="193"/>
      <c r="AW226" s="193"/>
      <c r="AX226" s="193"/>
      <c r="AY226" s="193"/>
      <c r="AZ226" s="193"/>
      <c r="BA226" s="193"/>
      <c r="BB226" s="193"/>
      <c r="BC226" s="193"/>
      <c r="BD226" s="193"/>
      <c r="BE226" s="193"/>
      <c r="BF226" s="193"/>
    </row>
    <row r="227" spans="25:58" s="187" customFormat="1" x14ac:dyDescent="0.3">
      <c r="Y227" s="193"/>
      <c r="Z227" s="193"/>
      <c r="AA227" s="193"/>
      <c r="AB227" s="193"/>
      <c r="AC227" s="193"/>
      <c r="AD227" s="193"/>
      <c r="AE227" s="193"/>
      <c r="AF227" s="193"/>
      <c r="AG227" s="193"/>
      <c r="AH227" s="193"/>
      <c r="AI227" s="193"/>
      <c r="AJ227" s="193"/>
      <c r="AK227" s="193"/>
      <c r="AL227" s="193"/>
      <c r="AM227" s="193"/>
      <c r="AN227" s="193"/>
      <c r="AO227" s="193"/>
      <c r="AP227" s="193"/>
      <c r="AQ227" s="193"/>
      <c r="AR227" s="193"/>
      <c r="AS227" s="193"/>
      <c r="AT227" s="193"/>
      <c r="AU227" s="193"/>
      <c r="AV227" s="193"/>
      <c r="AW227" s="193"/>
      <c r="AX227" s="193"/>
      <c r="AY227" s="193"/>
      <c r="AZ227" s="193"/>
      <c r="BA227" s="193"/>
      <c r="BB227" s="193"/>
      <c r="BC227" s="193"/>
      <c r="BD227" s="193"/>
      <c r="BE227" s="193"/>
      <c r="BF227" s="193"/>
    </row>
    <row r="228" spans="25:58" s="187" customFormat="1" x14ac:dyDescent="0.3">
      <c r="Y228" s="193"/>
      <c r="Z228" s="193"/>
      <c r="AA228" s="193"/>
      <c r="AB228" s="193"/>
      <c r="AC228" s="193"/>
      <c r="AD228" s="193"/>
      <c r="AE228" s="193"/>
      <c r="AF228" s="193"/>
      <c r="AG228" s="193"/>
      <c r="AH228" s="193"/>
      <c r="AI228" s="193"/>
      <c r="AJ228" s="193"/>
      <c r="AK228" s="193"/>
      <c r="AL228" s="193"/>
      <c r="AM228" s="193"/>
      <c r="AN228" s="193"/>
      <c r="AO228" s="193"/>
      <c r="AP228" s="193"/>
      <c r="AQ228" s="193"/>
      <c r="AR228" s="193"/>
      <c r="AS228" s="193"/>
      <c r="AT228" s="193"/>
      <c r="AU228" s="193"/>
      <c r="AV228" s="193"/>
      <c r="AW228" s="193"/>
      <c r="AX228" s="193"/>
      <c r="AY228" s="193"/>
      <c r="AZ228" s="193"/>
      <c r="BA228" s="193"/>
      <c r="BB228" s="193"/>
      <c r="BC228" s="193"/>
      <c r="BD228" s="193"/>
      <c r="BE228" s="193"/>
      <c r="BF228" s="193"/>
    </row>
    <row r="229" spans="25:58" s="187" customFormat="1" x14ac:dyDescent="0.3">
      <c r="Y229" s="193"/>
      <c r="Z229" s="193"/>
      <c r="AA229" s="193"/>
      <c r="AB229" s="193"/>
      <c r="AC229" s="193"/>
      <c r="AD229" s="193"/>
      <c r="AE229" s="193"/>
      <c r="AF229" s="193"/>
      <c r="AG229" s="193"/>
      <c r="AH229" s="193"/>
      <c r="AI229" s="193"/>
      <c r="AJ229" s="193"/>
      <c r="AK229" s="193"/>
      <c r="AL229" s="193"/>
      <c r="AM229" s="193"/>
      <c r="AN229" s="193"/>
      <c r="AO229" s="193"/>
      <c r="AP229" s="193"/>
      <c r="AQ229" s="193"/>
      <c r="AR229" s="193"/>
      <c r="AS229" s="193"/>
      <c r="AT229" s="193"/>
      <c r="AU229" s="193"/>
      <c r="AV229" s="193"/>
      <c r="AW229" s="193"/>
      <c r="AX229" s="193"/>
      <c r="AY229" s="193"/>
      <c r="AZ229" s="193"/>
      <c r="BA229" s="193"/>
      <c r="BB229" s="193"/>
      <c r="BC229" s="193"/>
      <c r="BD229" s="193"/>
      <c r="BE229" s="193"/>
      <c r="BF229" s="193"/>
    </row>
    <row r="230" spans="25:58" s="187" customFormat="1" x14ac:dyDescent="0.3">
      <c r="Y230" s="193"/>
      <c r="Z230" s="193"/>
      <c r="AA230" s="193"/>
      <c r="AB230" s="193"/>
      <c r="AC230" s="193"/>
      <c r="AD230" s="193"/>
      <c r="AE230" s="193"/>
      <c r="AF230" s="193"/>
      <c r="AG230" s="193"/>
      <c r="AH230" s="193"/>
      <c r="AI230" s="193"/>
      <c r="AJ230" s="193"/>
      <c r="AK230" s="193"/>
      <c r="AL230" s="193"/>
      <c r="AM230" s="193"/>
      <c r="AN230" s="193"/>
      <c r="AO230" s="193"/>
      <c r="AP230" s="193"/>
      <c r="AQ230" s="193"/>
      <c r="AR230" s="193"/>
      <c r="AS230" s="193"/>
      <c r="AT230" s="193"/>
      <c r="AU230" s="193"/>
      <c r="AV230" s="193"/>
      <c r="AW230" s="193"/>
      <c r="AX230" s="193"/>
      <c r="AY230" s="193"/>
      <c r="AZ230" s="193"/>
      <c r="BA230" s="193"/>
      <c r="BB230" s="193"/>
      <c r="BC230" s="193"/>
      <c r="BD230" s="193"/>
      <c r="BE230" s="193"/>
      <c r="BF230" s="193"/>
    </row>
    <row r="231" spans="25:58" s="187" customFormat="1" x14ac:dyDescent="0.3">
      <c r="Y231" s="193"/>
      <c r="Z231" s="193"/>
      <c r="AA231" s="193"/>
      <c r="AB231" s="193"/>
      <c r="AC231" s="193"/>
      <c r="AD231" s="193"/>
      <c r="AE231" s="193"/>
      <c r="AF231" s="193"/>
      <c r="AG231" s="193"/>
      <c r="AH231" s="193"/>
      <c r="AI231" s="193"/>
      <c r="AJ231" s="193"/>
      <c r="AK231" s="193"/>
      <c r="AL231" s="193"/>
      <c r="AM231" s="193"/>
      <c r="AN231" s="193"/>
      <c r="AO231" s="193"/>
      <c r="AP231" s="193"/>
      <c r="AQ231" s="193"/>
      <c r="AR231" s="193"/>
      <c r="AS231" s="193"/>
      <c r="AT231" s="193"/>
      <c r="AU231" s="193"/>
      <c r="AV231" s="193"/>
      <c r="AW231" s="193"/>
      <c r="AX231" s="193"/>
      <c r="AY231" s="193"/>
      <c r="AZ231" s="193"/>
      <c r="BA231" s="193"/>
      <c r="BB231" s="193"/>
      <c r="BC231" s="193"/>
      <c r="BD231" s="193"/>
      <c r="BE231" s="193"/>
      <c r="BF231" s="193"/>
    </row>
    <row r="232" spans="25:58" s="187" customFormat="1" x14ac:dyDescent="0.3">
      <c r="Y232" s="193"/>
      <c r="Z232" s="193"/>
      <c r="AA232" s="193"/>
      <c r="AB232" s="193"/>
      <c r="AC232" s="193"/>
      <c r="AD232" s="193"/>
      <c r="AE232" s="193"/>
      <c r="AF232" s="193"/>
      <c r="AG232" s="193"/>
      <c r="AH232" s="193"/>
      <c r="AI232" s="193"/>
      <c r="AJ232" s="193"/>
      <c r="AK232" s="193"/>
      <c r="AL232" s="193"/>
      <c r="AM232" s="193"/>
      <c r="AN232" s="193"/>
      <c r="AO232" s="193"/>
      <c r="AP232" s="193"/>
      <c r="AQ232" s="193"/>
      <c r="AR232" s="193"/>
      <c r="AS232" s="193"/>
      <c r="AT232" s="193"/>
      <c r="AU232" s="193"/>
      <c r="AV232" s="193"/>
      <c r="AW232" s="193"/>
      <c r="AX232" s="193"/>
      <c r="AY232" s="193"/>
      <c r="AZ232" s="193"/>
      <c r="BA232" s="193"/>
      <c r="BB232" s="193"/>
      <c r="BC232" s="193"/>
      <c r="BD232" s="193"/>
      <c r="BE232" s="193"/>
      <c r="BF232" s="193"/>
    </row>
    <row r="233" spans="25:58" s="187" customFormat="1" x14ac:dyDescent="0.3">
      <c r="Y233" s="193"/>
      <c r="Z233" s="193"/>
      <c r="AA233" s="193"/>
      <c r="AB233" s="193"/>
      <c r="AC233" s="193"/>
      <c r="AD233" s="193"/>
      <c r="AE233" s="193"/>
      <c r="AF233" s="193"/>
      <c r="AG233" s="193"/>
      <c r="AH233" s="193"/>
      <c r="AI233" s="193"/>
      <c r="AJ233" s="193"/>
      <c r="AK233" s="193"/>
      <c r="AL233" s="193"/>
      <c r="AM233" s="193"/>
      <c r="AN233" s="193"/>
      <c r="AO233" s="193"/>
      <c r="AP233" s="193"/>
      <c r="AQ233" s="193"/>
      <c r="AR233" s="193"/>
      <c r="AS233" s="193"/>
      <c r="AT233" s="193"/>
      <c r="AU233" s="193"/>
      <c r="AV233" s="193"/>
      <c r="AW233" s="193"/>
      <c r="AX233" s="193"/>
      <c r="AY233" s="193"/>
      <c r="AZ233" s="193"/>
      <c r="BA233" s="193"/>
      <c r="BB233" s="193"/>
      <c r="BC233" s="193"/>
      <c r="BD233" s="193"/>
      <c r="BE233" s="193"/>
      <c r="BF233" s="193"/>
    </row>
    <row r="234" spans="25:58" s="187" customFormat="1" x14ac:dyDescent="0.3">
      <c r="Y234" s="193"/>
      <c r="Z234" s="193"/>
      <c r="AA234" s="193"/>
      <c r="AB234" s="193"/>
      <c r="AC234" s="193"/>
      <c r="AD234" s="193"/>
      <c r="AE234" s="193"/>
      <c r="AF234" s="193"/>
      <c r="AG234" s="193"/>
      <c r="AH234" s="193"/>
      <c r="AI234" s="193"/>
      <c r="AJ234" s="193"/>
      <c r="AK234" s="193"/>
      <c r="AL234" s="193"/>
      <c r="AM234" s="193"/>
      <c r="AN234" s="193"/>
      <c r="AO234" s="193"/>
      <c r="AP234" s="193"/>
      <c r="AQ234" s="193"/>
      <c r="AR234" s="193"/>
      <c r="AS234" s="193"/>
      <c r="AT234" s="193"/>
      <c r="AU234" s="193"/>
      <c r="AV234" s="193"/>
      <c r="AW234" s="193"/>
      <c r="AX234" s="193"/>
      <c r="AY234" s="193"/>
      <c r="AZ234" s="193"/>
      <c r="BA234" s="193"/>
      <c r="BB234" s="193"/>
      <c r="BC234" s="193"/>
      <c r="BD234" s="193"/>
      <c r="BE234" s="193"/>
      <c r="BF234" s="193"/>
    </row>
    <row r="235" spans="25:58" s="187" customFormat="1" x14ac:dyDescent="0.3">
      <c r="Y235" s="193"/>
      <c r="Z235" s="193"/>
      <c r="AA235" s="193"/>
      <c r="AB235" s="193"/>
      <c r="AC235" s="193"/>
      <c r="AD235" s="193"/>
      <c r="AE235" s="193"/>
      <c r="AF235" s="193"/>
      <c r="AG235" s="193"/>
      <c r="AH235" s="193"/>
      <c r="AI235" s="193"/>
      <c r="AJ235" s="193"/>
      <c r="AK235" s="193"/>
      <c r="AL235" s="193"/>
      <c r="AM235" s="193"/>
      <c r="AN235" s="193"/>
      <c r="AO235" s="193"/>
      <c r="AP235" s="193"/>
      <c r="AQ235" s="193"/>
      <c r="AR235" s="193"/>
      <c r="AS235" s="193"/>
      <c r="AT235" s="193"/>
      <c r="AU235" s="193"/>
      <c r="AV235" s="193"/>
      <c r="AW235" s="193"/>
      <c r="AX235" s="193"/>
      <c r="AY235" s="193"/>
      <c r="AZ235" s="193"/>
      <c r="BA235" s="193"/>
      <c r="BB235" s="193"/>
      <c r="BC235" s="193"/>
      <c r="BD235" s="193"/>
      <c r="BE235" s="193"/>
      <c r="BF235" s="193"/>
    </row>
    <row r="236" spans="25:58" s="187" customFormat="1" x14ac:dyDescent="0.3">
      <c r="Y236" s="193"/>
      <c r="Z236" s="193"/>
      <c r="AA236" s="193"/>
      <c r="AB236" s="193"/>
      <c r="AC236" s="193"/>
      <c r="AD236" s="193"/>
      <c r="AE236" s="193"/>
      <c r="AF236" s="193"/>
      <c r="AG236" s="193"/>
      <c r="AH236" s="193"/>
      <c r="AI236" s="193"/>
      <c r="AJ236" s="193"/>
      <c r="AK236" s="193"/>
      <c r="AL236" s="193"/>
      <c r="AM236" s="193"/>
      <c r="AN236" s="193"/>
      <c r="AO236" s="193"/>
      <c r="AP236" s="193"/>
      <c r="AQ236" s="193"/>
      <c r="AR236" s="193"/>
      <c r="AS236" s="193"/>
      <c r="AT236" s="193"/>
      <c r="AU236" s="193"/>
      <c r="AV236" s="193"/>
      <c r="AW236" s="193"/>
      <c r="AX236" s="193"/>
      <c r="AY236" s="193"/>
      <c r="AZ236" s="193"/>
      <c r="BA236" s="193"/>
      <c r="BB236" s="193"/>
      <c r="BC236" s="193"/>
      <c r="BD236" s="193"/>
      <c r="BE236" s="193"/>
      <c r="BF236" s="193"/>
    </row>
    <row r="237" spans="25:58" s="187" customFormat="1" x14ac:dyDescent="0.3">
      <c r="Y237" s="193"/>
      <c r="Z237" s="193"/>
      <c r="AA237" s="193"/>
      <c r="AB237" s="193"/>
      <c r="AC237" s="193"/>
      <c r="AD237" s="193"/>
      <c r="AE237" s="193"/>
      <c r="AF237" s="193"/>
      <c r="AG237" s="193"/>
      <c r="AH237" s="193"/>
      <c r="AI237" s="193"/>
      <c r="AJ237" s="193"/>
      <c r="AK237" s="193"/>
      <c r="AL237" s="193"/>
      <c r="AM237" s="193"/>
      <c r="AN237" s="193"/>
      <c r="AO237" s="193"/>
      <c r="AP237" s="193"/>
      <c r="AQ237" s="193"/>
      <c r="AR237" s="193"/>
      <c r="AS237" s="193"/>
      <c r="AT237" s="193"/>
      <c r="AU237" s="193"/>
      <c r="AV237" s="193"/>
      <c r="AW237" s="193"/>
      <c r="AX237" s="193"/>
      <c r="AY237" s="193"/>
      <c r="AZ237" s="193"/>
      <c r="BA237" s="193"/>
      <c r="BB237" s="193"/>
      <c r="BC237" s="193"/>
      <c r="BD237" s="193"/>
      <c r="BE237" s="193"/>
      <c r="BF237" s="193"/>
    </row>
    <row r="238" spans="25:58" s="187" customFormat="1" x14ac:dyDescent="0.3">
      <c r="Y238" s="193"/>
      <c r="Z238" s="193"/>
      <c r="AA238" s="193"/>
      <c r="AB238" s="193"/>
      <c r="AC238" s="193"/>
      <c r="AD238" s="193"/>
      <c r="AE238" s="193"/>
      <c r="AF238" s="193"/>
      <c r="AG238" s="193"/>
      <c r="AH238" s="193"/>
      <c r="AI238" s="193"/>
      <c r="AJ238" s="193"/>
      <c r="AK238" s="193"/>
      <c r="AL238" s="193"/>
      <c r="AM238" s="193"/>
      <c r="AN238" s="193"/>
      <c r="AO238" s="193"/>
      <c r="AP238" s="193"/>
      <c r="AQ238" s="193"/>
      <c r="AR238" s="193"/>
      <c r="AS238" s="193"/>
      <c r="AT238" s="193"/>
      <c r="AU238" s="193"/>
      <c r="AV238" s="193"/>
      <c r="AW238" s="193"/>
      <c r="AX238" s="193"/>
      <c r="AY238" s="193"/>
      <c r="AZ238" s="193"/>
      <c r="BA238" s="193"/>
      <c r="BB238" s="193"/>
      <c r="BC238" s="193"/>
      <c r="BD238" s="193"/>
      <c r="BE238" s="193"/>
      <c r="BF238" s="193"/>
    </row>
    <row r="239" spans="25:58" s="187" customFormat="1" x14ac:dyDescent="0.3">
      <c r="Y239" s="193"/>
      <c r="Z239" s="193"/>
      <c r="AA239" s="193"/>
      <c r="AB239" s="193"/>
      <c r="AC239" s="193"/>
      <c r="AD239" s="193"/>
      <c r="AE239" s="193"/>
      <c r="AF239" s="193"/>
      <c r="AG239" s="193"/>
      <c r="AH239" s="193"/>
      <c r="AI239" s="193"/>
      <c r="AJ239" s="193"/>
      <c r="AK239" s="193"/>
      <c r="AL239" s="193"/>
      <c r="AM239" s="193"/>
      <c r="AN239" s="193"/>
      <c r="AO239" s="193"/>
      <c r="AP239" s="193"/>
      <c r="AQ239" s="193"/>
      <c r="AR239" s="193"/>
      <c r="AS239" s="193"/>
      <c r="AT239" s="193"/>
      <c r="AU239" s="193"/>
      <c r="AV239" s="193"/>
      <c r="AW239" s="193"/>
      <c r="AX239" s="193"/>
      <c r="AY239" s="193"/>
      <c r="AZ239" s="193"/>
      <c r="BA239" s="193"/>
      <c r="BB239" s="193"/>
      <c r="BC239" s="193"/>
      <c r="BD239" s="193"/>
      <c r="BE239" s="193"/>
      <c r="BF239" s="193"/>
    </row>
    <row r="240" spans="25:58" s="187" customFormat="1" x14ac:dyDescent="0.3">
      <c r="Y240" s="193"/>
      <c r="Z240" s="193"/>
      <c r="AA240" s="193"/>
      <c r="AB240" s="193"/>
      <c r="AC240" s="193"/>
      <c r="AD240" s="193"/>
      <c r="AE240" s="193"/>
      <c r="AF240" s="193"/>
      <c r="AG240" s="193"/>
      <c r="AH240" s="193"/>
      <c r="AI240" s="193"/>
      <c r="AJ240" s="193"/>
      <c r="AK240" s="193"/>
      <c r="AL240" s="193"/>
      <c r="AM240" s="193"/>
      <c r="AN240" s="193"/>
      <c r="AO240" s="193"/>
      <c r="AP240" s="193"/>
      <c r="AQ240" s="193"/>
      <c r="AR240" s="193"/>
      <c r="AS240" s="193"/>
      <c r="AT240" s="193"/>
      <c r="AU240" s="193"/>
      <c r="AV240" s="193"/>
      <c r="AW240" s="193"/>
      <c r="AX240" s="193"/>
      <c r="AY240" s="193"/>
      <c r="AZ240" s="193"/>
      <c r="BA240" s="193"/>
      <c r="BB240" s="193"/>
      <c r="BC240" s="193"/>
      <c r="BD240" s="193"/>
      <c r="BE240" s="193"/>
      <c r="BF240" s="193"/>
    </row>
    <row r="241" spans="25:58" s="187" customFormat="1" x14ac:dyDescent="0.3">
      <c r="Y241" s="193"/>
      <c r="Z241" s="193"/>
      <c r="AA241" s="193"/>
      <c r="AB241" s="193"/>
      <c r="AC241" s="193"/>
      <c r="AD241" s="193"/>
      <c r="AE241" s="193"/>
      <c r="AF241" s="193"/>
      <c r="AG241" s="193"/>
      <c r="AH241" s="193"/>
      <c r="AI241" s="193"/>
      <c r="AJ241" s="193"/>
      <c r="AK241" s="193"/>
      <c r="AL241" s="193"/>
      <c r="AM241" s="193"/>
      <c r="AN241" s="193"/>
      <c r="AO241" s="193"/>
      <c r="AP241" s="193"/>
      <c r="AQ241" s="193"/>
      <c r="AR241" s="193"/>
      <c r="AS241" s="193"/>
      <c r="AT241" s="193"/>
      <c r="AU241" s="193"/>
      <c r="AV241" s="193"/>
      <c r="AW241" s="193"/>
      <c r="AX241" s="193"/>
      <c r="AY241" s="193"/>
      <c r="AZ241" s="193"/>
      <c r="BA241" s="193"/>
      <c r="BB241" s="193"/>
      <c r="BC241" s="193"/>
      <c r="BD241" s="193"/>
      <c r="BE241" s="193"/>
      <c r="BF241" s="193"/>
    </row>
    <row r="242" spans="25:58" s="187" customFormat="1" x14ac:dyDescent="0.3">
      <c r="Y242" s="193"/>
      <c r="Z242" s="193"/>
      <c r="AA242" s="193"/>
      <c r="AB242" s="193"/>
      <c r="AC242" s="193"/>
      <c r="AD242" s="193"/>
      <c r="AE242" s="193"/>
      <c r="AF242" s="193"/>
      <c r="AG242" s="193"/>
      <c r="AH242" s="193"/>
      <c r="AI242" s="193"/>
      <c r="AJ242" s="193"/>
      <c r="AK242" s="193"/>
      <c r="AL242" s="193"/>
      <c r="AM242" s="193"/>
      <c r="AN242" s="193"/>
      <c r="AO242" s="193"/>
      <c r="AP242" s="193"/>
      <c r="AQ242" s="193"/>
      <c r="AR242" s="193"/>
      <c r="AS242" s="193"/>
      <c r="AT242" s="193"/>
      <c r="AU242" s="193"/>
      <c r="AV242" s="193"/>
      <c r="AW242" s="193"/>
      <c r="AX242" s="193"/>
      <c r="AY242" s="193"/>
      <c r="AZ242" s="193"/>
      <c r="BA242" s="193"/>
      <c r="BB242" s="193"/>
      <c r="BC242" s="193"/>
      <c r="BD242" s="193"/>
      <c r="BE242" s="193"/>
      <c r="BF242" s="193"/>
    </row>
    <row r="243" spans="25:58" s="187" customFormat="1" x14ac:dyDescent="0.3">
      <c r="Y243" s="193"/>
      <c r="Z243" s="193"/>
      <c r="AA243" s="193"/>
      <c r="AB243" s="193"/>
      <c r="AC243" s="193"/>
      <c r="AD243" s="193"/>
      <c r="AE243" s="193"/>
      <c r="AF243" s="193"/>
      <c r="AG243" s="193"/>
      <c r="AH243" s="193"/>
      <c r="AI243" s="193"/>
      <c r="AJ243" s="193"/>
      <c r="AK243" s="193"/>
      <c r="AL243" s="193"/>
      <c r="AM243" s="193"/>
      <c r="AN243" s="193"/>
      <c r="AO243" s="193"/>
      <c r="AP243" s="193"/>
      <c r="AQ243" s="193"/>
      <c r="AR243" s="193"/>
      <c r="AS243" s="193"/>
      <c r="AT243" s="193"/>
      <c r="AU243" s="193"/>
      <c r="AV243" s="193"/>
      <c r="AW243" s="193"/>
      <c r="AX243" s="193"/>
      <c r="AY243" s="193"/>
      <c r="AZ243" s="193"/>
      <c r="BA243" s="193"/>
      <c r="BB243" s="193"/>
      <c r="BC243" s="193"/>
      <c r="BD243" s="193"/>
      <c r="BE243" s="193"/>
      <c r="BF243" s="193"/>
    </row>
    <row r="244" spans="25:58" s="187" customFormat="1" x14ac:dyDescent="0.3">
      <c r="Y244" s="193"/>
      <c r="Z244" s="193"/>
      <c r="AA244" s="193"/>
      <c r="AB244" s="193"/>
      <c r="AC244" s="193"/>
      <c r="AD244" s="193"/>
      <c r="AE244" s="193"/>
      <c r="AF244" s="193"/>
      <c r="AG244" s="193"/>
      <c r="AH244" s="193"/>
      <c r="AI244" s="193"/>
      <c r="AJ244" s="193"/>
      <c r="AK244" s="193"/>
      <c r="AL244" s="193"/>
      <c r="AM244" s="193"/>
      <c r="AN244" s="193"/>
      <c r="AO244" s="193"/>
      <c r="AP244" s="193"/>
      <c r="AQ244" s="193"/>
      <c r="AR244" s="193"/>
      <c r="AS244" s="193"/>
      <c r="AT244" s="193"/>
      <c r="AU244" s="193"/>
      <c r="AV244" s="193"/>
      <c r="AW244" s="193"/>
      <c r="AX244" s="193"/>
      <c r="AY244" s="193"/>
      <c r="AZ244" s="193"/>
      <c r="BA244" s="193"/>
      <c r="BB244" s="193"/>
      <c r="BC244" s="193"/>
      <c r="BD244" s="193"/>
      <c r="BE244" s="193"/>
      <c r="BF244" s="193"/>
    </row>
    <row r="245" spans="25:58" s="187" customFormat="1" x14ac:dyDescent="0.3">
      <c r="Y245" s="193"/>
      <c r="Z245" s="193"/>
      <c r="AA245" s="193"/>
      <c r="AB245" s="193"/>
      <c r="AC245" s="193"/>
      <c r="AD245" s="193"/>
      <c r="AE245" s="193"/>
      <c r="AF245" s="193"/>
      <c r="AG245" s="193"/>
      <c r="AH245" s="193"/>
      <c r="AI245" s="193"/>
      <c r="AJ245" s="193"/>
      <c r="AK245" s="193"/>
      <c r="AL245" s="193"/>
      <c r="AM245" s="193"/>
      <c r="AN245" s="193"/>
      <c r="AO245" s="193"/>
      <c r="AP245" s="193"/>
      <c r="AQ245" s="193"/>
      <c r="AR245" s="193"/>
      <c r="AS245" s="193"/>
      <c r="AT245" s="193"/>
      <c r="AU245" s="193"/>
      <c r="AV245" s="193"/>
      <c r="AW245" s="193"/>
      <c r="AX245" s="193"/>
      <c r="AY245" s="193"/>
      <c r="AZ245" s="193"/>
      <c r="BA245" s="193"/>
      <c r="BB245" s="193"/>
      <c r="BC245" s="193"/>
      <c r="BD245" s="193"/>
      <c r="BE245" s="193"/>
      <c r="BF245" s="193"/>
    </row>
    <row r="246" spans="25:58" s="187" customFormat="1" x14ac:dyDescent="0.3">
      <c r="Y246" s="193"/>
      <c r="Z246" s="193"/>
      <c r="AA246" s="193"/>
      <c r="AB246" s="193"/>
      <c r="AC246" s="193"/>
      <c r="AD246" s="193"/>
      <c r="AE246" s="193"/>
      <c r="AF246" s="193"/>
      <c r="AG246" s="193"/>
      <c r="AH246" s="193"/>
      <c r="AI246" s="193"/>
      <c r="AJ246" s="193"/>
      <c r="AK246" s="193"/>
      <c r="AL246" s="193"/>
      <c r="AM246" s="193"/>
      <c r="AN246" s="193"/>
      <c r="AO246" s="193"/>
      <c r="AP246" s="193"/>
      <c r="AQ246" s="193"/>
      <c r="AR246" s="193"/>
      <c r="AS246" s="193"/>
      <c r="AT246" s="193"/>
      <c r="AU246" s="193"/>
      <c r="AV246" s="193"/>
      <c r="AW246" s="193"/>
      <c r="AX246" s="193"/>
      <c r="AY246" s="193"/>
      <c r="AZ246" s="193"/>
      <c r="BA246" s="193"/>
      <c r="BB246" s="193"/>
      <c r="BC246" s="193"/>
      <c r="BD246" s="193"/>
      <c r="BE246" s="193"/>
      <c r="BF246" s="193"/>
    </row>
    <row r="247" spans="25:58" s="187" customFormat="1" x14ac:dyDescent="0.3">
      <c r="Y247" s="193"/>
      <c r="Z247" s="193"/>
      <c r="AA247" s="193"/>
      <c r="AB247" s="193"/>
      <c r="AC247" s="193"/>
      <c r="AD247" s="193"/>
      <c r="AE247" s="193"/>
      <c r="AF247" s="193"/>
      <c r="AG247" s="193"/>
      <c r="AH247" s="193"/>
      <c r="AI247" s="193"/>
      <c r="AJ247" s="193"/>
      <c r="AK247" s="193"/>
      <c r="AL247" s="193"/>
      <c r="AM247" s="193"/>
      <c r="AN247" s="193"/>
      <c r="AO247" s="193"/>
      <c r="AP247" s="193"/>
      <c r="AQ247" s="193"/>
      <c r="AR247" s="193"/>
      <c r="AS247" s="193"/>
      <c r="AT247" s="193"/>
      <c r="AU247" s="193"/>
      <c r="AV247" s="193"/>
      <c r="AW247" s="193"/>
      <c r="AX247" s="193"/>
      <c r="AY247" s="193"/>
      <c r="AZ247" s="193"/>
      <c r="BA247" s="193"/>
      <c r="BB247" s="193"/>
      <c r="BC247" s="193"/>
      <c r="BD247" s="193"/>
      <c r="BE247" s="193"/>
      <c r="BF247" s="193"/>
    </row>
    <row r="248" spans="25:58" s="187" customFormat="1" x14ac:dyDescent="0.3">
      <c r="Y248" s="193"/>
      <c r="Z248" s="193"/>
      <c r="AA248" s="193"/>
      <c r="AB248" s="193"/>
      <c r="AC248" s="193"/>
      <c r="AD248" s="193"/>
      <c r="AE248" s="193"/>
      <c r="AF248" s="193"/>
      <c r="AG248" s="193"/>
      <c r="AH248" s="193"/>
      <c r="AI248" s="193"/>
      <c r="AJ248" s="193"/>
      <c r="AK248" s="193"/>
      <c r="AL248" s="193"/>
      <c r="AM248" s="193"/>
      <c r="AN248" s="193"/>
      <c r="AO248" s="193"/>
      <c r="AP248" s="193"/>
      <c r="AQ248" s="193"/>
      <c r="AR248" s="193"/>
      <c r="AS248" s="193"/>
      <c r="AT248" s="193"/>
      <c r="AU248" s="193"/>
      <c r="AV248" s="193"/>
      <c r="AW248" s="193"/>
      <c r="AX248" s="193"/>
      <c r="AY248" s="193"/>
      <c r="AZ248" s="193"/>
      <c r="BA248" s="193"/>
      <c r="BB248" s="193"/>
      <c r="BC248" s="193"/>
      <c r="BD248" s="193"/>
      <c r="BE248" s="193"/>
      <c r="BF248" s="193"/>
    </row>
    <row r="249" spans="25:58" s="187" customFormat="1" x14ac:dyDescent="0.3">
      <c r="Y249" s="193"/>
      <c r="Z249" s="193"/>
      <c r="AA249" s="193"/>
      <c r="AB249" s="193"/>
      <c r="AC249" s="193"/>
      <c r="AD249" s="193"/>
      <c r="AE249" s="193"/>
      <c r="AF249" s="193"/>
      <c r="AG249" s="193"/>
      <c r="AH249" s="193"/>
      <c r="AI249" s="193"/>
      <c r="AJ249" s="193"/>
      <c r="AK249" s="193"/>
      <c r="AL249" s="193"/>
      <c r="AM249" s="193"/>
      <c r="AN249" s="193"/>
      <c r="AO249" s="193"/>
      <c r="AP249" s="193"/>
      <c r="AQ249" s="193"/>
      <c r="AR249" s="193"/>
      <c r="AS249" s="193"/>
      <c r="AT249" s="193"/>
      <c r="AU249" s="193"/>
      <c r="AV249" s="193"/>
      <c r="AW249" s="193"/>
      <c r="AX249" s="193"/>
      <c r="AY249" s="193"/>
      <c r="AZ249" s="193"/>
      <c r="BA249" s="193"/>
      <c r="BB249" s="193"/>
      <c r="BC249" s="193"/>
      <c r="BD249" s="193"/>
      <c r="BE249" s="193"/>
      <c r="BF249" s="193"/>
    </row>
    <row r="250" spans="25:58" s="187" customFormat="1" x14ac:dyDescent="0.3">
      <c r="Y250" s="193"/>
      <c r="Z250" s="193"/>
      <c r="AA250" s="193"/>
      <c r="AB250" s="193"/>
      <c r="AC250" s="193"/>
      <c r="AD250" s="193"/>
      <c r="AE250" s="193"/>
      <c r="AF250" s="193"/>
      <c r="AG250" s="193"/>
      <c r="AH250" s="193"/>
      <c r="AI250" s="193"/>
      <c r="AJ250" s="193"/>
      <c r="AK250" s="193"/>
      <c r="AL250" s="193"/>
      <c r="AM250" s="193"/>
      <c r="AN250" s="193"/>
      <c r="AO250" s="193"/>
      <c r="AP250" s="193"/>
      <c r="AQ250" s="193"/>
      <c r="AR250" s="193"/>
      <c r="AS250" s="193"/>
      <c r="AT250" s="193"/>
      <c r="AU250" s="193"/>
      <c r="AV250" s="193"/>
      <c r="AW250" s="193"/>
      <c r="AX250" s="193"/>
      <c r="AY250" s="193"/>
      <c r="AZ250" s="193"/>
      <c r="BA250" s="193"/>
      <c r="BB250" s="193"/>
      <c r="BC250" s="193"/>
      <c r="BD250" s="193"/>
      <c r="BE250" s="193"/>
      <c r="BF250" s="193"/>
    </row>
    <row r="251" spans="25:58" s="187" customFormat="1" x14ac:dyDescent="0.3">
      <c r="Y251" s="193"/>
      <c r="Z251" s="193"/>
      <c r="AA251" s="193"/>
      <c r="AB251" s="193"/>
      <c r="AC251" s="193"/>
      <c r="AD251" s="193"/>
      <c r="AE251" s="193"/>
      <c r="AF251" s="193"/>
      <c r="AG251" s="193"/>
      <c r="AH251" s="193"/>
      <c r="AI251" s="193"/>
      <c r="AJ251" s="193"/>
      <c r="AK251" s="193"/>
      <c r="AL251" s="193"/>
      <c r="AM251" s="193"/>
      <c r="AN251" s="193"/>
      <c r="AO251" s="193"/>
      <c r="AP251" s="193"/>
      <c r="AQ251" s="193"/>
      <c r="AR251" s="193"/>
      <c r="AS251" s="193"/>
      <c r="AT251" s="193"/>
      <c r="AU251" s="193"/>
      <c r="AV251" s="193"/>
      <c r="AW251" s="193"/>
      <c r="AX251" s="193"/>
      <c r="AY251" s="193"/>
      <c r="AZ251" s="193"/>
      <c r="BA251" s="193"/>
      <c r="BB251" s="193"/>
      <c r="BC251" s="193"/>
      <c r="BD251" s="193"/>
      <c r="BE251" s="193"/>
      <c r="BF251" s="193"/>
    </row>
    <row r="252" spans="25:58" s="187" customFormat="1" x14ac:dyDescent="0.3">
      <c r="Y252" s="193"/>
      <c r="Z252" s="193"/>
      <c r="AA252" s="193"/>
      <c r="AB252" s="193"/>
      <c r="AC252" s="193"/>
      <c r="AD252" s="193"/>
      <c r="AE252" s="193"/>
      <c r="AF252" s="193"/>
      <c r="AG252" s="193"/>
      <c r="AH252" s="193"/>
      <c r="AI252" s="193"/>
      <c r="AJ252" s="193"/>
      <c r="AK252" s="193"/>
      <c r="AL252" s="193"/>
      <c r="AM252" s="193"/>
      <c r="AN252" s="193"/>
      <c r="AO252" s="193"/>
      <c r="AP252" s="193"/>
      <c r="AQ252" s="193"/>
      <c r="AR252" s="193"/>
      <c r="AS252" s="193"/>
      <c r="AT252" s="193"/>
      <c r="AU252" s="193"/>
      <c r="AV252" s="193"/>
      <c r="AW252" s="193"/>
      <c r="AX252" s="193"/>
      <c r="AY252" s="193"/>
      <c r="AZ252" s="193"/>
      <c r="BA252" s="193"/>
      <c r="BB252" s="193"/>
      <c r="BC252" s="193"/>
      <c r="BD252" s="193"/>
      <c r="BE252" s="193"/>
      <c r="BF252" s="193"/>
    </row>
    <row r="253" spans="25:58" s="187" customFormat="1" x14ac:dyDescent="0.3">
      <c r="Y253" s="193"/>
      <c r="Z253" s="193"/>
      <c r="AA253" s="193"/>
      <c r="AB253" s="193"/>
      <c r="AC253" s="193"/>
      <c r="AD253" s="193"/>
      <c r="AE253" s="193"/>
      <c r="AF253" s="193"/>
      <c r="AG253" s="193"/>
      <c r="AH253" s="193"/>
      <c r="AI253" s="193"/>
      <c r="AJ253" s="193"/>
      <c r="AK253" s="193"/>
      <c r="AL253" s="193"/>
      <c r="AM253" s="193"/>
      <c r="AN253" s="193"/>
      <c r="AO253" s="193"/>
      <c r="AP253" s="193"/>
      <c r="AQ253" s="193"/>
      <c r="AR253" s="193"/>
      <c r="AS253" s="193"/>
      <c r="AT253" s="193"/>
      <c r="AU253" s="193"/>
      <c r="AV253" s="193"/>
      <c r="AW253" s="193"/>
      <c r="AX253" s="193"/>
      <c r="AY253" s="193"/>
      <c r="AZ253" s="193"/>
      <c r="BA253" s="193"/>
      <c r="BB253" s="193"/>
      <c r="BC253" s="193"/>
      <c r="BD253" s="193"/>
      <c r="BE253" s="193"/>
      <c r="BF253" s="193"/>
    </row>
    <row r="254" spans="25:58" s="187" customFormat="1" x14ac:dyDescent="0.3">
      <c r="Y254" s="193"/>
      <c r="Z254" s="193"/>
      <c r="AA254" s="193"/>
      <c r="AB254" s="193"/>
      <c r="AC254" s="193"/>
      <c r="AD254" s="193"/>
      <c r="AE254" s="193"/>
      <c r="AF254" s="193"/>
      <c r="AG254" s="193"/>
      <c r="AH254" s="193"/>
      <c r="AI254" s="193"/>
      <c r="AJ254" s="193"/>
      <c r="AK254" s="193"/>
      <c r="AL254" s="193"/>
      <c r="AM254" s="193"/>
      <c r="AN254" s="193"/>
      <c r="AO254" s="193"/>
      <c r="AP254" s="193"/>
      <c r="AQ254" s="193"/>
      <c r="AR254" s="193"/>
      <c r="AS254" s="193"/>
      <c r="AT254" s="193"/>
      <c r="AU254" s="193"/>
      <c r="AV254" s="193"/>
      <c r="AW254" s="193"/>
      <c r="AX254" s="193"/>
      <c r="AY254" s="193"/>
      <c r="AZ254" s="193"/>
      <c r="BA254" s="193"/>
      <c r="BB254" s="193"/>
      <c r="BC254" s="193"/>
      <c r="BD254" s="193"/>
      <c r="BE254" s="193"/>
      <c r="BF254" s="193"/>
    </row>
    <row r="255" spans="25:58" s="187" customFormat="1" x14ac:dyDescent="0.3">
      <c r="Y255" s="193"/>
      <c r="Z255" s="193"/>
      <c r="AA255" s="193"/>
      <c r="AB255" s="193"/>
      <c r="AC255" s="193"/>
      <c r="AD255" s="193"/>
      <c r="AE255" s="193"/>
      <c r="AF255" s="193"/>
      <c r="AG255" s="193"/>
      <c r="AH255" s="193"/>
      <c r="AI255" s="193"/>
      <c r="AJ255" s="193"/>
      <c r="AK255" s="193"/>
      <c r="AL255" s="193"/>
      <c r="AM255" s="193"/>
      <c r="AN255" s="193"/>
      <c r="AO255" s="193"/>
      <c r="AP255" s="193"/>
      <c r="AQ255" s="193"/>
      <c r="AR255" s="193"/>
      <c r="AS255" s="193"/>
      <c r="AT255" s="193"/>
      <c r="AU255" s="193"/>
      <c r="AV255" s="193"/>
      <c r="AW255" s="193"/>
      <c r="AX255" s="193"/>
      <c r="AY255" s="193"/>
      <c r="AZ255" s="193"/>
      <c r="BA255" s="193"/>
      <c r="BB255" s="193"/>
      <c r="BC255" s="193"/>
      <c r="BD255" s="193"/>
      <c r="BE255" s="193"/>
      <c r="BF255" s="193"/>
    </row>
    <row r="256" spans="25:58" s="187" customFormat="1" x14ac:dyDescent="0.3">
      <c r="Y256" s="193"/>
      <c r="Z256" s="193"/>
      <c r="AA256" s="193"/>
      <c r="AB256" s="193"/>
      <c r="AC256" s="193"/>
      <c r="AD256" s="193"/>
      <c r="AE256" s="193"/>
      <c r="AF256" s="193"/>
      <c r="AG256" s="193"/>
      <c r="AH256" s="193"/>
      <c r="AI256" s="193"/>
      <c r="AJ256" s="193"/>
      <c r="AK256" s="193"/>
      <c r="AL256" s="193"/>
      <c r="AM256" s="193"/>
      <c r="AN256" s="193"/>
      <c r="AO256" s="193"/>
      <c r="AP256" s="193"/>
      <c r="AQ256" s="193"/>
      <c r="AR256" s="193"/>
      <c r="AS256" s="193"/>
      <c r="AT256" s="193"/>
      <c r="AU256" s="193"/>
      <c r="AV256" s="193"/>
      <c r="AW256" s="193"/>
      <c r="AX256" s="193"/>
      <c r="AY256" s="193"/>
      <c r="AZ256" s="193"/>
      <c r="BA256" s="193"/>
      <c r="BB256" s="193"/>
      <c r="BC256" s="193"/>
      <c r="BD256" s="193"/>
      <c r="BE256" s="193"/>
      <c r="BF256" s="193"/>
    </row>
    <row r="257" spans="25:58" s="187" customFormat="1" x14ac:dyDescent="0.3">
      <c r="Y257" s="193"/>
      <c r="Z257" s="193"/>
      <c r="AA257" s="193"/>
      <c r="AB257" s="193"/>
      <c r="AC257" s="193"/>
      <c r="AD257" s="193"/>
      <c r="AE257" s="193"/>
      <c r="AF257" s="193"/>
      <c r="AG257" s="193"/>
      <c r="AH257" s="193"/>
      <c r="AI257" s="193"/>
      <c r="AJ257" s="193"/>
      <c r="AK257" s="193"/>
      <c r="AL257" s="193"/>
      <c r="AM257" s="193"/>
      <c r="AN257" s="193"/>
      <c r="AO257" s="193"/>
      <c r="AP257" s="193"/>
      <c r="AQ257" s="193"/>
      <c r="AR257" s="193"/>
      <c r="AS257" s="193"/>
      <c r="AT257" s="193"/>
      <c r="AU257" s="193"/>
      <c r="AV257" s="193"/>
      <c r="AW257" s="193"/>
      <c r="AX257" s="193"/>
      <c r="AY257" s="193"/>
      <c r="AZ257" s="193"/>
      <c r="BA257" s="193"/>
      <c r="BB257" s="193"/>
      <c r="BC257" s="193"/>
      <c r="BD257" s="193"/>
      <c r="BE257" s="193"/>
      <c r="BF257" s="193"/>
    </row>
    <row r="258" spans="25:58" s="187" customFormat="1" x14ac:dyDescent="0.3">
      <c r="Y258" s="193"/>
      <c r="Z258" s="193"/>
      <c r="AA258" s="193"/>
      <c r="AB258" s="193"/>
      <c r="AC258" s="193"/>
      <c r="AD258" s="193"/>
      <c r="AE258" s="193"/>
      <c r="AF258" s="193"/>
      <c r="AG258" s="193"/>
      <c r="AH258" s="193"/>
      <c r="AI258" s="193"/>
      <c r="AJ258" s="193"/>
      <c r="AK258" s="193"/>
      <c r="AL258" s="193"/>
      <c r="AM258" s="193"/>
      <c r="AN258" s="193"/>
      <c r="AO258" s="193"/>
      <c r="AP258" s="193"/>
      <c r="AQ258" s="193"/>
      <c r="AR258" s="193"/>
      <c r="AS258" s="193"/>
      <c r="AT258" s="193"/>
      <c r="AU258" s="193"/>
      <c r="AV258" s="193"/>
      <c r="AW258" s="193"/>
      <c r="AX258" s="193"/>
      <c r="AY258" s="193"/>
      <c r="AZ258" s="193"/>
      <c r="BA258" s="193"/>
      <c r="BB258" s="193"/>
      <c r="BC258" s="193"/>
      <c r="BD258" s="193"/>
      <c r="BE258" s="193"/>
      <c r="BF258" s="193"/>
    </row>
    <row r="259" spans="25:58" s="187" customFormat="1" x14ac:dyDescent="0.3">
      <c r="Y259" s="193"/>
      <c r="Z259" s="193"/>
      <c r="AA259" s="193"/>
      <c r="AB259" s="193"/>
      <c r="AC259" s="193"/>
      <c r="AD259" s="193"/>
      <c r="AE259" s="193"/>
      <c r="AF259" s="193"/>
      <c r="AG259" s="193"/>
      <c r="AH259" s="193"/>
      <c r="AI259" s="193"/>
      <c r="AJ259" s="193"/>
      <c r="AK259" s="193"/>
      <c r="AL259" s="193"/>
      <c r="AM259" s="193"/>
      <c r="AN259" s="193"/>
      <c r="AO259" s="193"/>
      <c r="AP259" s="193"/>
      <c r="AQ259" s="193"/>
      <c r="AR259" s="193"/>
      <c r="AS259" s="193"/>
      <c r="AT259" s="193"/>
      <c r="AU259" s="193"/>
      <c r="AV259" s="193"/>
      <c r="AW259" s="193"/>
      <c r="AX259" s="193"/>
      <c r="AY259" s="193"/>
      <c r="AZ259" s="193"/>
      <c r="BA259" s="193"/>
      <c r="BB259" s="193"/>
      <c r="BC259" s="193"/>
      <c r="BD259" s="193"/>
      <c r="BE259" s="193"/>
      <c r="BF259" s="193"/>
    </row>
    <row r="260" spans="25:58" s="187" customFormat="1" x14ac:dyDescent="0.3">
      <c r="Y260" s="193"/>
      <c r="Z260" s="193"/>
      <c r="AA260" s="193"/>
      <c r="AB260" s="193"/>
      <c r="AC260" s="193"/>
      <c r="AD260" s="193"/>
      <c r="AE260" s="193"/>
      <c r="AF260" s="193"/>
      <c r="AG260" s="193"/>
      <c r="AH260" s="193"/>
      <c r="AI260" s="193"/>
      <c r="AJ260" s="193"/>
      <c r="AK260" s="193"/>
      <c r="AL260" s="193"/>
      <c r="AM260" s="193"/>
      <c r="AN260" s="193"/>
      <c r="AO260" s="193"/>
      <c r="AP260" s="193"/>
      <c r="AQ260" s="193"/>
      <c r="AR260" s="193"/>
      <c r="AS260" s="193"/>
      <c r="AT260" s="193"/>
      <c r="AU260" s="193"/>
      <c r="AV260" s="193"/>
      <c r="AW260" s="193"/>
      <c r="AX260" s="193"/>
      <c r="AY260" s="193"/>
      <c r="AZ260" s="193"/>
      <c r="BA260" s="193"/>
      <c r="BB260" s="193"/>
      <c r="BC260" s="193"/>
      <c r="BD260" s="193"/>
      <c r="BE260" s="193"/>
      <c r="BF260" s="193"/>
    </row>
    <row r="261" spans="25:58" s="187" customFormat="1" x14ac:dyDescent="0.3">
      <c r="Y261" s="193"/>
      <c r="Z261" s="193"/>
      <c r="AA261" s="193"/>
      <c r="AB261" s="193"/>
      <c r="AC261" s="193"/>
      <c r="AD261" s="193"/>
      <c r="AE261" s="193"/>
      <c r="AF261" s="193"/>
      <c r="AG261" s="193"/>
      <c r="AH261" s="193"/>
      <c r="AI261" s="193"/>
      <c r="AJ261" s="193"/>
      <c r="AK261" s="193"/>
      <c r="AL261" s="193"/>
      <c r="AM261" s="193"/>
      <c r="AN261" s="193"/>
      <c r="AO261" s="193"/>
      <c r="AP261" s="193"/>
      <c r="AQ261" s="193"/>
      <c r="AR261" s="193"/>
      <c r="AS261" s="193"/>
      <c r="AT261" s="193"/>
      <c r="AU261" s="193"/>
      <c r="AV261" s="193"/>
      <c r="AW261" s="193"/>
      <c r="AX261" s="193"/>
      <c r="AY261" s="193"/>
      <c r="AZ261" s="193"/>
      <c r="BA261" s="193"/>
      <c r="BB261" s="193"/>
      <c r="BC261" s="193"/>
      <c r="BD261" s="193"/>
      <c r="BE261" s="193"/>
      <c r="BF261" s="193"/>
    </row>
    <row r="262" spans="25:58" s="187" customFormat="1" x14ac:dyDescent="0.3">
      <c r="Y262" s="193"/>
      <c r="Z262" s="193"/>
      <c r="AA262" s="193"/>
      <c r="AB262" s="193"/>
      <c r="AC262" s="193"/>
      <c r="AD262" s="193"/>
      <c r="AE262" s="193"/>
      <c r="AF262" s="193"/>
      <c r="AG262" s="193"/>
      <c r="AH262" s="193"/>
      <c r="AI262" s="193"/>
      <c r="AJ262" s="193"/>
      <c r="AK262" s="193"/>
      <c r="AL262" s="193"/>
      <c r="AM262" s="193"/>
      <c r="AN262" s="193"/>
      <c r="AO262" s="193"/>
      <c r="AP262" s="193"/>
      <c r="AQ262" s="193"/>
      <c r="AR262" s="193"/>
      <c r="AS262" s="193"/>
      <c r="AT262" s="193"/>
      <c r="AU262" s="193"/>
      <c r="AV262" s="193"/>
      <c r="AW262" s="193"/>
      <c r="AX262" s="193"/>
      <c r="AY262" s="193"/>
      <c r="AZ262" s="193"/>
      <c r="BA262" s="193"/>
      <c r="BB262" s="193"/>
      <c r="BC262" s="193"/>
      <c r="BD262" s="193"/>
      <c r="BE262" s="193"/>
      <c r="BF262" s="193"/>
    </row>
    <row r="263" spans="25:58" s="187" customFormat="1" x14ac:dyDescent="0.3">
      <c r="Y263" s="193"/>
      <c r="Z263" s="193"/>
      <c r="AA263" s="193"/>
      <c r="AB263" s="193"/>
      <c r="AC263" s="193"/>
      <c r="AD263" s="193"/>
      <c r="AE263" s="193"/>
      <c r="AF263" s="193"/>
      <c r="AG263" s="193"/>
      <c r="AH263" s="193"/>
      <c r="AI263" s="193"/>
      <c r="AJ263" s="193"/>
      <c r="AK263" s="193"/>
      <c r="AL263" s="193"/>
      <c r="AM263" s="193"/>
      <c r="AN263" s="193"/>
      <c r="AO263" s="193"/>
      <c r="AP263" s="193"/>
      <c r="AQ263" s="193"/>
      <c r="AR263" s="193"/>
      <c r="AS263" s="193"/>
      <c r="AT263" s="193"/>
      <c r="AU263" s="193"/>
      <c r="AV263" s="193"/>
      <c r="AW263" s="193"/>
      <c r="AX263" s="193"/>
      <c r="AY263" s="193"/>
      <c r="AZ263" s="193"/>
      <c r="BA263" s="193"/>
      <c r="BB263" s="193"/>
      <c r="BC263" s="193"/>
      <c r="BD263" s="193"/>
      <c r="BE263" s="193"/>
      <c r="BF263" s="193"/>
    </row>
    <row r="264" spans="25:58" s="187" customFormat="1" x14ac:dyDescent="0.3">
      <c r="Y264" s="193"/>
      <c r="Z264" s="193"/>
      <c r="AA264" s="193"/>
      <c r="AB264" s="193"/>
      <c r="AC264" s="193"/>
      <c r="AD264" s="193"/>
      <c r="AE264" s="193"/>
      <c r="AF264" s="193"/>
      <c r="AG264" s="193"/>
      <c r="AH264" s="193"/>
      <c r="AI264" s="193"/>
      <c r="AJ264" s="193"/>
      <c r="AK264" s="193"/>
      <c r="AL264" s="193"/>
      <c r="AM264" s="193"/>
      <c r="AN264" s="193"/>
      <c r="AO264" s="193"/>
      <c r="AP264" s="193"/>
      <c r="AQ264" s="193"/>
      <c r="AR264" s="193"/>
      <c r="AS264" s="193"/>
      <c r="AT264" s="193"/>
      <c r="AU264" s="193"/>
      <c r="AV264" s="193"/>
      <c r="AW264" s="193"/>
      <c r="AX264" s="193"/>
      <c r="AY264" s="193"/>
      <c r="AZ264" s="193"/>
      <c r="BA264" s="193"/>
      <c r="BB264" s="193"/>
      <c r="BC264" s="193"/>
      <c r="BD264" s="193"/>
      <c r="BE264" s="193"/>
      <c r="BF264" s="193"/>
    </row>
    <row r="265" spans="25:58" s="187" customFormat="1" x14ac:dyDescent="0.3">
      <c r="Y265" s="193"/>
      <c r="Z265" s="193"/>
      <c r="AA265" s="193"/>
      <c r="AB265" s="193"/>
      <c r="AC265" s="193"/>
      <c r="AD265" s="193"/>
      <c r="AE265" s="193"/>
      <c r="AF265" s="193"/>
      <c r="AG265" s="193"/>
      <c r="AH265" s="193"/>
      <c r="AI265" s="193"/>
      <c r="AJ265" s="193"/>
      <c r="AK265" s="193"/>
      <c r="AL265" s="193"/>
      <c r="AM265" s="193"/>
      <c r="AN265" s="193"/>
      <c r="AO265" s="193"/>
      <c r="AP265" s="193"/>
      <c r="AQ265" s="193"/>
      <c r="AR265" s="193"/>
      <c r="AS265" s="193"/>
      <c r="AT265" s="193"/>
      <c r="AU265" s="193"/>
      <c r="AV265" s="193"/>
      <c r="AW265" s="193"/>
      <c r="AX265" s="193"/>
      <c r="AY265" s="193"/>
      <c r="AZ265" s="193"/>
      <c r="BA265" s="193"/>
      <c r="BB265" s="193"/>
      <c r="BC265" s="193"/>
      <c r="BD265" s="193"/>
      <c r="BE265" s="193"/>
      <c r="BF265" s="193"/>
    </row>
    <row r="266" spans="25:58" s="187" customFormat="1" x14ac:dyDescent="0.3">
      <c r="Y266" s="193"/>
      <c r="Z266" s="193"/>
      <c r="AA266" s="193"/>
      <c r="AB266" s="193"/>
      <c r="AC266" s="193"/>
      <c r="AD266" s="193"/>
      <c r="AE266" s="193"/>
      <c r="AF266" s="193"/>
      <c r="AG266" s="193"/>
      <c r="AH266" s="193"/>
      <c r="AI266" s="193"/>
      <c r="AJ266" s="193"/>
      <c r="AK266" s="193"/>
      <c r="AL266" s="193"/>
      <c r="AM266" s="193"/>
      <c r="AN266" s="193"/>
      <c r="AO266" s="193"/>
      <c r="AP266" s="193"/>
      <c r="AQ266" s="193"/>
      <c r="AR266" s="193"/>
      <c r="AS266" s="193"/>
      <c r="AT266" s="193"/>
      <c r="AU266" s="193"/>
      <c r="AV266" s="193"/>
      <c r="AW266" s="193"/>
      <c r="AX266" s="193"/>
      <c r="AY266" s="193"/>
      <c r="AZ266" s="193"/>
      <c r="BA266" s="193"/>
      <c r="BB266" s="193"/>
      <c r="BC266" s="193"/>
      <c r="BD266" s="193"/>
      <c r="BE266" s="193"/>
      <c r="BF266" s="193"/>
    </row>
    <row r="267" spans="25:58" s="187" customFormat="1" x14ac:dyDescent="0.3">
      <c r="Y267" s="193"/>
      <c r="Z267" s="193"/>
      <c r="AA267" s="193"/>
      <c r="AB267" s="193"/>
      <c r="AC267" s="193"/>
      <c r="AD267" s="193"/>
      <c r="AE267" s="193"/>
      <c r="AF267" s="193"/>
      <c r="AG267" s="193"/>
      <c r="AH267" s="193"/>
      <c r="AI267" s="193"/>
      <c r="AJ267" s="193"/>
      <c r="AK267" s="193"/>
      <c r="AL267" s="193"/>
      <c r="AM267" s="193"/>
      <c r="AN267" s="193"/>
      <c r="AO267" s="193"/>
      <c r="AP267" s="193"/>
      <c r="AQ267" s="193"/>
      <c r="AR267" s="193"/>
      <c r="AS267" s="193"/>
      <c r="AT267" s="193"/>
      <c r="AU267" s="193"/>
      <c r="AV267" s="193"/>
      <c r="AW267" s="193"/>
      <c r="AX267" s="193"/>
      <c r="AY267" s="193"/>
      <c r="AZ267" s="193"/>
      <c r="BA267" s="193"/>
      <c r="BB267" s="193"/>
      <c r="BC267" s="193"/>
      <c r="BD267" s="193"/>
      <c r="BE267" s="193"/>
      <c r="BF267" s="193"/>
    </row>
    <row r="268" spans="25:58" s="187" customFormat="1" x14ac:dyDescent="0.3">
      <c r="Y268" s="193"/>
      <c r="Z268" s="193"/>
      <c r="AA268" s="193"/>
      <c r="AB268" s="193"/>
      <c r="AC268" s="193"/>
      <c r="AD268" s="193"/>
      <c r="AE268" s="193"/>
      <c r="AF268" s="193"/>
      <c r="AG268" s="193"/>
      <c r="AH268" s="193"/>
      <c r="AI268" s="193"/>
      <c r="AJ268" s="193"/>
      <c r="AK268" s="193"/>
      <c r="AL268" s="193"/>
      <c r="AM268" s="193"/>
      <c r="AN268" s="193"/>
      <c r="AO268" s="193"/>
      <c r="AP268" s="193"/>
      <c r="AQ268" s="193"/>
      <c r="AR268" s="193"/>
      <c r="AS268" s="193"/>
      <c r="AT268" s="193"/>
      <c r="AU268" s="193"/>
      <c r="AV268" s="193"/>
      <c r="AW268" s="193"/>
      <c r="AX268" s="193"/>
      <c r="AY268" s="193"/>
      <c r="AZ268" s="193"/>
      <c r="BA268" s="193"/>
      <c r="BB268" s="193"/>
      <c r="BC268" s="193"/>
      <c r="BD268" s="193"/>
      <c r="BE268" s="193"/>
      <c r="BF268" s="193"/>
    </row>
    <row r="269" spans="25:58" s="187" customFormat="1" x14ac:dyDescent="0.3">
      <c r="Y269" s="193"/>
      <c r="Z269" s="193"/>
      <c r="AA269" s="193"/>
      <c r="AB269" s="193"/>
      <c r="AC269" s="193"/>
      <c r="AD269" s="193"/>
      <c r="AE269" s="193"/>
      <c r="AF269" s="193"/>
      <c r="AG269" s="193"/>
      <c r="AH269" s="193"/>
      <c r="AI269" s="193"/>
      <c r="AJ269" s="193"/>
      <c r="AK269" s="193"/>
      <c r="AL269" s="193"/>
      <c r="AM269" s="193"/>
      <c r="AN269" s="193"/>
      <c r="AO269" s="193"/>
      <c r="AP269" s="193"/>
      <c r="AQ269" s="193"/>
      <c r="AR269" s="193"/>
      <c r="AS269" s="193"/>
      <c r="AT269" s="193"/>
      <c r="AU269" s="193"/>
      <c r="AV269" s="193"/>
      <c r="AW269" s="193"/>
      <c r="AX269" s="193"/>
      <c r="AY269" s="193"/>
      <c r="AZ269" s="193"/>
      <c r="BA269" s="193"/>
      <c r="BB269" s="193"/>
      <c r="BC269" s="193"/>
      <c r="BD269" s="193"/>
      <c r="BE269" s="193"/>
      <c r="BF269" s="193"/>
    </row>
    <row r="270" spans="25:58" s="187" customFormat="1" x14ac:dyDescent="0.3">
      <c r="Y270" s="193"/>
      <c r="Z270" s="193"/>
      <c r="AA270" s="193"/>
      <c r="AB270" s="193"/>
      <c r="AC270" s="193"/>
      <c r="AD270" s="193"/>
      <c r="AE270" s="193"/>
      <c r="AF270" s="193"/>
      <c r="AG270" s="193"/>
      <c r="AH270" s="193"/>
      <c r="AI270" s="193"/>
      <c r="AJ270" s="193"/>
      <c r="AK270" s="193"/>
      <c r="AL270" s="193"/>
      <c r="AM270" s="193"/>
      <c r="AN270" s="193"/>
      <c r="AO270" s="193"/>
      <c r="AP270" s="193"/>
      <c r="AQ270" s="193"/>
      <c r="AR270" s="193"/>
      <c r="AS270" s="193"/>
      <c r="AT270" s="193"/>
      <c r="AU270" s="193"/>
      <c r="AV270" s="193"/>
      <c r="AW270" s="193"/>
      <c r="AX270" s="193"/>
      <c r="AY270" s="193"/>
      <c r="AZ270" s="193"/>
      <c r="BA270" s="193"/>
      <c r="BB270" s="193"/>
      <c r="BC270" s="193"/>
      <c r="BD270" s="193"/>
      <c r="BE270" s="193"/>
      <c r="BF270" s="193"/>
    </row>
    <row r="271" spans="25:58" s="187" customFormat="1" x14ac:dyDescent="0.3">
      <c r="Y271" s="193"/>
      <c r="Z271" s="193"/>
      <c r="AA271" s="193"/>
      <c r="AB271" s="193"/>
      <c r="AC271" s="193"/>
      <c r="AD271" s="193"/>
      <c r="AE271" s="193"/>
      <c r="AF271" s="193"/>
      <c r="AG271" s="193"/>
      <c r="AH271" s="193"/>
      <c r="AI271" s="193"/>
      <c r="AJ271" s="193"/>
      <c r="AK271" s="193"/>
      <c r="AL271" s="193"/>
      <c r="AM271" s="193"/>
      <c r="AN271" s="193"/>
      <c r="AO271" s="193"/>
      <c r="AP271" s="193"/>
      <c r="AQ271" s="193"/>
      <c r="AR271" s="193"/>
      <c r="AS271" s="193"/>
      <c r="AT271" s="193"/>
      <c r="AU271" s="193"/>
      <c r="AV271" s="193"/>
      <c r="AW271" s="193"/>
      <c r="AX271" s="193"/>
      <c r="AY271" s="193"/>
      <c r="AZ271" s="193"/>
      <c r="BA271" s="193"/>
      <c r="BB271" s="193"/>
      <c r="BC271" s="193"/>
      <c r="BD271" s="193"/>
      <c r="BE271" s="193"/>
      <c r="BF271" s="193"/>
    </row>
    <row r="272" spans="25:58" s="187" customFormat="1" x14ac:dyDescent="0.3">
      <c r="Y272" s="193"/>
      <c r="Z272" s="193"/>
      <c r="AA272" s="193"/>
      <c r="AB272" s="193"/>
      <c r="AC272" s="193"/>
      <c r="AD272" s="193"/>
      <c r="AE272" s="193"/>
      <c r="AF272" s="193"/>
      <c r="AG272" s="193"/>
      <c r="AH272" s="193"/>
      <c r="AI272" s="193"/>
      <c r="AJ272" s="193"/>
      <c r="AK272" s="193"/>
      <c r="AL272" s="193"/>
      <c r="AM272" s="193"/>
      <c r="AN272" s="193"/>
      <c r="AO272" s="193"/>
      <c r="AP272" s="193"/>
      <c r="AQ272" s="193"/>
      <c r="AR272" s="193"/>
      <c r="AS272" s="193"/>
      <c r="AT272" s="193"/>
      <c r="AU272" s="193"/>
      <c r="AV272" s="193"/>
      <c r="AW272" s="193"/>
      <c r="AX272" s="193"/>
      <c r="AY272" s="193"/>
      <c r="AZ272" s="193"/>
      <c r="BA272" s="193"/>
      <c r="BB272" s="193"/>
      <c r="BC272" s="193"/>
      <c r="BD272" s="193"/>
      <c r="BE272" s="193"/>
      <c r="BF272" s="193"/>
    </row>
    <row r="273" spans="25:58" s="187" customFormat="1" x14ac:dyDescent="0.3">
      <c r="Y273" s="193"/>
      <c r="Z273" s="193"/>
      <c r="AA273" s="193"/>
      <c r="AB273" s="193"/>
      <c r="AC273" s="193"/>
      <c r="AD273" s="193"/>
      <c r="AE273" s="193"/>
      <c r="AF273" s="193"/>
      <c r="AG273" s="193"/>
      <c r="AH273" s="193"/>
      <c r="AI273" s="193"/>
      <c r="AJ273" s="193"/>
      <c r="AK273" s="193"/>
      <c r="AL273" s="193"/>
      <c r="AM273" s="193"/>
      <c r="AN273" s="193"/>
      <c r="AO273" s="193"/>
      <c r="AP273" s="193"/>
      <c r="AQ273" s="193"/>
      <c r="AR273" s="193"/>
      <c r="AS273" s="193"/>
      <c r="AT273" s="193"/>
      <c r="AU273" s="193"/>
      <c r="AV273" s="193"/>
      <c r="AW273" s="193"/>
      <c r="AX273" s="193"/>
      <c r="AY273" s="193"/>
      <c r="AZ273" s="193"/>
      <c r="BA273" s="193"/>
      <c r="BB273" s="193"/>
      <c r="BC273" s="193"/>
      <c r="BD273" s="193"/>
      <c r="BE273" s="193"/>
      <c r="BF273" s="193"/>
    </row>
    <row r="274" spans="25:58" s="187" customFormat="1" x14ac:dyDescent="0.3">
      <c r="Y274" s="193"/>
      <c r="Z274" s="193"/>
      <c r="AA274" s="193"/>
      <c r="AB274" s="193"/>
      <c r="AC274" s="193"/>
      <c r="AD274" s="193"/>
      <c r="AE274" s="193"/>
      <c r="AF274" s="193"/>
      <c r="AG274" s="193"/>
      <c r="AH274" s="193"/>
      <c r="AI274" s="193"/>
      <c r="AJ274" s="193"/>
      <c r="AK274" s="193"/>
      <c r="AL274" s="193"/>
      <c r="AM274" s="193"/>
      <c r="AN274" s="193"/>
      <c r="AO274" s="193"/>
      <c r="AP274" s="193"/>
      <c r="AQ274" s="193"/>
      <c r="AR274" s="193"/>
      <c r="AS274" s="193"/>
      <c r="AT274" s="193"/>
      <c r="AU274" s="193"/>
      <c r="AV274" s="193"/>
      <c r="AW274" s="193"/>
      <c r="AX274" s="193"/>
      <c r="AY274" s="193"/>
      <c r="AZ274" s="193"/>
      <c r="BA274" s="193"/>
      <c r="BB274" s="193"/>
      <c r="BC274" s="193"/>
      <c r="BD274" s="193"/>
      <c r="BE274" s="193"/>
      <c r="BF274" s="193"/>
    </row>
    <row r="275" spans="25:58" s="187" customFormat="1" x14ac:dyDescent="0.3">
      <c r="Y275" s="193"/>
      <c r="Z275" s="193"/>
      <c r="AA275" s="193"/>
      <c r="AB275" s="193"/>
      <c r="AC275" s="193"/>
      <c r="AD275" s="193"/>
      <c r="AE275" s="193"/>
      <c r="AF275" s="193"/>
      <c r="AG275" s="193"/>
      <c r="AH275" s="193"/>
      <c r="AI275" s="193"/>
      <c r="AJ275" s="193"/>
      <c r="AK275" s="193"/>
      <c r="AL275" s="193"/>
      <c r="AM275" s="193"/>
      <c r="AN275" s="193"/>
      <c r="AO275" s="193"/>
      <c r="AP275" s="193"/>
      <c r="AQ275" s="193"/>
      <c r="AR275" s="193"/>
      <c r="AS275" s="193"/>
      <c r="AT275" s="193"/>
      <c r="AU275" s="193"/>
      <c r="AV275" s="193"/>
      <c r="AW275" s="193"/>
      <c r="AX275" s="193"/>
      <c r="AY275" s="193"/>
      <c r="AZ275" s="193"/>
      <c r="BA275" s="193"/>
      <c r="BB275" s="193"/>
      <c r="BC275" s="193"/>
      <c r="BD275" s="193"/>
      <c r="BE275" s="193"/>
      <c r="BF275" s="193"/>
    </row>
    <row r="276" spans="25:58" s="187" customFormat="1" x14ac:dyDescent="0.3">
      <c r="Y276" s="193"/>
      <c r="Z276" s="193"/>
      <c r="AA276" s="193"/>
      <c r="AB276" s="193"/>
      <c r="AC276" s="193"/>
      <c r="AD276" s="193"/>
      <c r="AE276" s="193"/>
      <c r="AF276" s="193"/>
      <c r="AG276" s="193"/>
      <c r="AH276" s="193"/>
      <c r="AI276" s="193"/>
      <c r="AJ276" s="193"/>
      <c r="AK276" s="193"/>
      <c r="AL276" s="193"/>
      <c r="AM276" s="193"/>
      <c r="AN276" s="193"/>
      <c r="AO276" s="193"/>
      <c r="AP276" s="193"/>
      <c r="AQ276" s="193"/>
      <c r="AR276" s="193"/>
      <c r="AS276" s="193"/>
      <c r="AT276" s="193"/>
      <c r="AU276" s="193"/>
      <c r="AV276" s="193"/>
      <c r="AW276" s="193"/>
      <c r="AX276" s="193"/>
      <c r="AY276" s="193"/>
      <c r="AZ276" s="193"/>
      <c r="BA276" s="193"/>
      <c r="BB276" s="193"/>
      <c r="BC276" s="193"/>
      <c r="BD276" s="193"/>
      <c r="BE276" s="193"/>
      <c r="BF276" s="193"/>
    </row>
    <row r="277" spans="25:58" s="187" customFormat="1" x14ac:dyDescent="0.3">
      <c r="Y277" s="193"/>
      <c r="Z277" s="193"/>
      <c r="AA277" s="193"/>
      <c r="AB277" s="193"/>
      <c r="AC277" s="193"/>
      <c r="AD277" s="193"/>
      <c r="AE277" s="193"/>
      <c r="AF277" s="193"/>
      <c r="AG277" s="193"/>
      <c r="AH277" s="193"/>
      <c r="AI277" s="193"/>
      <c r="AJ277" s="193"/>
      <c r="AK277" s="193"/>
      <c r="AL277" s="193"/>
      <c r="AM277" s="193"/>
      <c r="AN277" s="193"/>
      <c r="AO277" s="193"/>
      <c r="AP277" s="193"/>
      <c r="AQ277" s="193"/>
      <c r="AR277" s="193"/>
      <c r="AS277" s="193"/>
      <c r="AT277" s="193"/>
      <c r="AU277" s="193"/>
      <c r="AV277" s="193"/>
      <c r="AW277" s="193"/>
      <c r="AX277" s="193"/>
      <c r="AY277" s="193"/>
      <c r="AZ277" s="193"/>
      <c r="BA277" s="193"/>
      <c r="BB277" s="193"/>
      <c r="BC277" s="193"/>
      <c r="BD277" s="193"/>
      <c r="BE277" s="193"/>
      <c r="BF277" s="193"/>
    </row>
    <row r="278" spans="25:58" s="187" customFormat="1" x14ac:dyDescent="0.3">
      <c r="Y278" s="193"/>
      <c r="Z278" s="193"/>
      <c r="AA278" s="193"/>
      <c r="AB278" s="193"/>
      <c r="AC278" s="193"/>
      <c r="AD278" s="193"/>
      <c r="AE278" s="193"/>
      <c r="AF278" s="193"/>
      <c r="AG278" s="193"/>
      <c r="AH278" s="193"/>
      <c r="AI278" s="193"/>
      <c r="AJ278" s="193"/>
      <c r="AK278" s="193"/>
      <c r="AL278" s="193"/>
      <c r="AM278" s="193"/>
      <c r="AN278" s="193"/>
      <c r="AO278" s="193"/>
      <c r="AP278" s="193"/>
      <c r="AQ278" s="193"/>
      <c r="AR278" s="193"/>
      <c r="AS278" s="193"/>
      <c r="AT278" s="193"/>
      <c r="AU278" s="193"/>
      <c r="AV278" s="193"/>
      <c r="AW278" s="193"/>
      <c r="AX278" s="193"/>
      <c r="AY278" s="193"/>
      <c r="AZ278" s="193"/>
      <c r="BA278" s="193"/>
      <c r="BB278" s="193"/>
      <c r="BC278" s="193"/>
      <c r="BD278" s="193"/>
      <c r="BE278" s="193"/>
      <c r="BF278" s="193"/>
    </row>
    <row r="279" spans="25:58" s="187" customFormat="1" x14ac:dyDescent="0.3">
      <c r="Y279" s="193"/>
      <c r="Z279" s="193"/>
      <c r="AA279" s="193"/>
      <c r="AB279" s="193"/>
      <c r="AC279" s="193"/>
      <c r="AD279" s="193"/>
      <c r="AE279" s="193"/>
      <c r="AF279" s="193"/>
      <c r="AG279" s="193"/>
      <c r="AH279" s="193"/>
      <c r="AI279" s="193"/>
      <c r="AJ279" s="193"/>
      <c r="AK279" s="193"/>
      <c r="AL279" s="193"/>
      <c r="AM279" s="193"/>
      <c r="AN279" s="193"/>
      <c r="AO279" s="193"/>
      <c r="AP279" s="193"/>
      <c r="AQ279" s="193"/>
      <c r="AR279" s="193"/>
      <c r="AS279" s="193"/>
      <c r="AT279" s="193"/>
      <c r="AU279" s="193"/>
      <c r="AV279" s="193"/>
      <c r="AW279" s="193"/>
      <c r="AX279" s="193"/>
      <c r="AY279" s="193"/>
      <c r="AZ279" s="193"/>
      <c r="BA279" s="193"/>
      <c r="BB279" s="193"/>
      <c r="BC279" s="193"/>
      <c r="BD279" s="193"/>
      <c r="BE279" s="193"/>
      <c r="BF279" s="193"/>
    </row>
    <row r="280" spans="25:58" s="187" customFormat="1" x14ac:dyDescent="0.3">
      <c r="Y280" s="193"/>
      <c r="Z280" s="193"/>
      <c r="AA280" s="193"/>
      <c r="AB280" s="193"/>
      <c r="AC280" s="193"/>
      <c r="AD280" s="193"/>
      <c r="AE280" s="193"/>
      <c r="AF280" s="193"/>
      <c r="AG280" s="193"/>
      <c r="AH280" s="193"/>
      <c r="AI280" s="193"/>
      <c r="AJ280" s="193"/>
      <c r="AK280" s="193"/>
      <c r="AL280" s="193"/>
      <c r="AM280" s="193"/>
      <c r="AN280" s="193"/>
      <c r="AO280" s="193"/>
      <c r="AP280" s="193"/>
      <c r="AQ280" s="193"/>
      <c r="AR280" s="193"/>
      <c r="AS280" s="193"/>
      <c r="AT280" s="193"/>
      <c r="AU280" s="193"/>
      <c r="AV280" s="193"/>
      <c r="AW280" s="193"/>
      <c r="AX280" s="193"/>
      <c r="AY280" s="193"/>
      <c r="AZ280" s="193"/>
      <c r="BA280" s="193"/>
      <c r="BB280" s="193"/>
      <c r="BC280" s="193"/>
      <c r="BD280" s="193"/>
      <c r="BE280" s="193"/>
      <c r="BF280" s="193"/>
    </row>
    <row r="281" spans="25:58" s="187" customFormat="1" x14ac:dyDescent="0.3">
      <c r="Y281" s="193"/>
      <c r="Z281" s="193"/>
      <c r="AA281" s="193"/>
      <c r="AB281" s="193"/>
      <c r="AC281" s="193"/>
      <c r="AD281" s="193"/>
      <c r="AE281" s="193"/>
      <c r="AF281" s="193"/>
      <c r="AG281" s="193"/>
      <c r="AH281" s="193"/>
      <c r="AI281" s="193"/>
      <c r="AJ281" s="193"/>
      <c r="AK281" s="193"/>
      <c r="AL281" s="193"/>
      <c r="AM281" s="193"/>
      <c r="AN281" s="193"/>
      <c r="AO281" s="193"/>
      <c r="AP281" s="193"/>
      <c r="AQ281" s="193"/>
      <c r="AR281" s="193"/>
      <c r="AS281" s="193"/>
      <c r="AT281" s="193"/>
      <c r="AU281" s="193"/>
      <c r="AV281" s="193"/>
      <c r="AW281" s="193"/>
      <c r="AX281" s="193"/>
      <c r="AY281" s="193"/>
      <c r="AZ281" s="193"/>
      <c r="BA281" s="193"/>
      <c r="BB281" s="193"/>
      <c r="BC281" s="193"/>
      <c r="BD281" s="193"/>
      <c r="BE281" s="193"/>
      <c r="BF281" s="193"/>
    </row>
    <row r="282" spans="25:58" s="187" customFormat="1" x14ac:dyDescent="0.3">
      <c r="Y282" s="193"/>
      <c r="Z282" s="193"/>
      <c r="AA282" s="193"/>
      <c r="AB282" s="193"/>
      <c r="AC282" s="193"/>
      <c r="AD282" s="193"/>
      <c r="AE282" s="193"/>
      <c r="AF282" s="193"/>
      <c r="AG282" s="193"/>
      <c r="AH282" s="193"/>
      <c r="AI282" s="193"/>
      <c r="AJ282" s="193"/>
      <c r="AK282" s="193"/>
      <c r="AL282" s="193"/>
      <c r="AM282" s="193"/>
      <c r="AN282" s="193"/>
      <c r="AO282" s="193"/>
      <c r="AP282" s="193"/>
      <c r="AQ282" s="193"/>
      <c r="AR282" s="193"/>
      <c r="AS282" s="193"/>
      <c r="AT282" s="193"/>
      <c r="AU282" s="193"/>
      <c r="AV282" s="193"/>
      <c r="AW282" s="193"/>
      <c r="AX282" s="193"/>
      <c r="AY282" s="193"/>
      <c r="AZ282" s="193"/>
      <c r="BA282" s="193"/>
      <c r="BB282" s="193"/>
      <c r="BC282" s="193"/>
      <c r="BD282" s="193"/>
      <c r="BE282" s="193"/>
      <c r="BF282" s="193"/>
    </row>
    <row r="283" spans="25:58" s="187" customFormat="1" x14ac:dyDescent="0.3">
      <c r="Y283" s="193"/>
      <c r="Z283" s="193"/>
      <c r="AA283" s="193"/>
      <c r="AB283" s="193"/>
      <c r="AC283" s="193"/>
      <c r="AD283" s="193"/>
      <c r="AE283" s="193"/>
      <c r="AF283" s="193"/>
      <c r="AG283" s="193"/>
      <c r="AH283" s="193"/>
      <c r="AI283" s="193"/>
      <c r="AJ283" s="193"/>
      <c r="AK283" s="193"/>
      <c r="AL283" s="193"/>
      <c r="AM283" s="193"/>
      <c r="AN283" s="193"/>
      <c r="AO283" s="193"/>
      <c r="AP283" s="193"/>
      <c r="AQ283" s="193"/>
      <c r="AR283" s="193"/>
      <c r="AS283" s="193"/>
      <c r="AT283" s="193"/>
      <c r="AU283" s="193"/>
      <c r="AV283" s="193"/>
      <c r="AW283" s="193"/>
      <c r="AX283" s="193"/>
      <c r="AY283" s="193"/>
      <c r="AZ283" s="193"/>
      <c r="BA283" s="193"/>
      <c r="BB283" s="193"/>
      <c r="BC283" s="193"/>
      <c r="BD283" s="193"/>
      <c r="BE283" s="193"/>
      <c r="BF283" s="193"/>
    </row>
    <row r="284" spans="25:58" s="187" customFormat="1" x14ac:dyDescent="0.3">
      <c r="Y284" s="193"/>
      <c r="Z284" s="193"/>
      <c r="AA284" s="193"/>
      <c r="AB284" s="193"/>
      <c r="AC284" s="193"/>
      <c r="AD284" s="193"/>
      <c r="AE284" s="193"/>
      <c r="AF284" s="193"/>
      <c r="AG284" s="193"/>
      <c r="AH284" s="193"/>
      <c r="AI284" s="193"/>
      <c r="AJ284" s="193"/>
      <c r="AK284" s="193"/>
      <c r="AL284" s="193"/>
      <c r="AM284" s="193"/>
      <c r="AN284" s="193"/>
      <c r="AO284" s="193"/>
      <c r="AP284" s="193"/>
      <c r="AQ284" s="193"/>
      <c r="AR284" s="193"/>
      <c r="AS284" s="193"/>
      <c r="AT284" s="193"/>
      <c r="AU284" s="193"/>
      <c r="AV284" s="193"/>
      <c r="AW284" s="193"/>
      <c r="AX284" s="193"/>
      <c r="AY284" s="193"/>
      <c r="AZ284" s="193"/>
      <c r="BA284" s="193"/>
      <c r="BB284" s="193"/>
      <c r="BC284" s="193"/>
      <c r="BD284" s="193"/>
      <c r="BE284" s="193"/>
      <c r="BF284" s="193"/>
    </row>
    <row r="285" spans="25:58" s="187" customFormat="1" x14ac:dyDescent="0.3">
      <c r="Y285" s="193"/>
      <c r="Z285" s="193"/>
      <c r="AA285" s="193"/>
      <c r="AB285" s="193"/>
      <c r="AC285" s="193"/>
      <c r="AD285" s="193"/>
      <c r="AE285" s="193"/>
      <c r="AF285" s="193"/>
      <c r="AG285" s="193"/>
      <c r="AH285" s="193"/>
      <c r="AI285" s="193"/>
      <c r="AJ285" s="193"/>
      <c r="AK285" s="193"/>
      <c r="AL285" s="193"/>
      <c r="AM285" s="193"/>
      <c r="AN285" s="193"/>
      <c r="AO285" s="193"/>
      <c r="AP285" s="193"/>
      <c r="AQ285" s="193"/>
      <c r="AR285" s="193"/>
      <c r="AS285" s="193"/>
      <c r="AT285" s="193"/>
      <c r="AU285" s="193"/>
      <c r="AV285" s="193"/>
      <c r="AW285" s="193"/>
      <c r="AX285" s="193"/>
      <c r="AY285" s="193"/>
      <c r="AZ285" s="193"/>
      <c r="BA285" s="193"/>
      <c r="BB285" s="193"/>
      <c r="BC285" s="193"/>
      <c r="BD285" s="193"/>
      <c r="BE285" s="193"/>
      <c r="BF285" s="193"/>
    </row>
    <row r="286" spans="25:58" s="187" customFormat="1" x14ac:dyDescent="0.3">
      <c r="Y286" s="193"/>
      <c r="Z286" s="193"/>
      <c r="AA286" s="193"/>
      <c r="AB286" s="193"/>
      <c r="AC286" s="193"/>
      <c r="AD286" s="193"/>
      <c r="AE286" s="193"/>
      <c r="AF286" s="193"/>
      <c r="AG286" s="193"/>
      <c r="AH286" s="193"/>
      <c r="AI286" s="193"/>
      <c r="AJ286" s="193"/>
      <c r="AK286" s="193"/>
      <c r="AL286" s="193"/>
      <c r="AM286" s="193"/>
      <c r="AN286" s="193"/>
      <c r="AO286" s="193"/>
      <c r="AP286" s="193"/>
      <c r="AQ286" s="193"/>
      <c r="AR286" s="193"/>
      <c r="AS286" s="193"/>
      <c r="AT286" s="193"/>
      <c r="AU286" s="193"/>
      <c r="AV286" s="193"/>
      <c r="AW286" s="193"/>
      <c r="AX286" s="193"/>
      <c r="AY286" s="193"/>
      <c r="AZ286" s="193"/>
      <c r="BA286" s="193"/>
      <c r="BB286" s="193"/>
      <c r="BC286" s="193"/>
      <c r="BD286" s="193"/>
      <c r="BE286" s="193"/>
      <c r="BF286" s="193"/>
    </row>
    <row r="287" spans="25:58" s="187" customFormat="1" x14ac:dyDescent="0.3">
      <c r="Y287" s="193"/>
      <c r="Z287" s="193"/>
      <c r="AA287" s="193"/>
      <c r="AB287" s="193"/>
      <c r="AC287" s="193"/>
      <c r="AD287" s="193"/>
      <c r="AE287" s="193"/>
      <c r="AF287" s="193"/>
      <c r="AG287" s="193"/>
      <c r="AH287" s="193"/>
      <c r="AI287" s="193"/>
      <c r="AJ287" s="193"/>
      <c r="AK287" s="193"/>
      <c r="AL287" s="193"/>
      <c r="AM287" s="193"/>
      <c r="AN287" s="193"/>
      <c r="AO287" s="193"/>
      <c r="AP287" s="193"/>
      <c r="AQ287" s="193"/>
      <c r="AR287" s="193"/>
      <c r="AS287" s="193"/>
      <c r="AT287" s="193"/>
      <c r="AU287" s="193"/>
      <c r="AV287" s="193"/>
      <c r="AW287" s="193"/>
      <c r="AX287" s="193"/>
      <c r="AY287" s="193"/>
      <c r="AZ287" s="193"/>
      <c r="BA287" s="193"/>
      <c r="BB287" s="193"/>
      <c r="BC287" s="193"/>
      <c r="BD287" s="193"/>
      <c r="BE287" s="193"/>
      <c r="BF287" s="193"/>
    </row>
    <row r="288" spans="25:58" s="187" customFormat="1" x14ac:dyDescent="0.3">
      <c r="Y288" s="193"/>
      <c r="Z288" s="193"/>
      <c r="AA288" s="193"/>
      <c r="AB288" s="193"/>
      <c r="AC288" s="193"/>
      <c r="AD288" s="193"/>
      <c r="AE288" s="193"/>
      <c r="AF288" s="193"/>
      <c r="AG288" s="193"/>
      <c r="AH288" s="193"/>
      <c r="AI288" s="193"/>
      <c r="AJ288" s="193"/>
      <c r="AK288" s="193"/>
      <c r="AL288" s="193"/>
      <c r="AM288" s="193"/>
      <c r="AN288" s="193"/>
      <c r="AO288" s="193"/>
      <c r="AP288" s="193"/>
      <c r="AQ288" s="193"/>
      <c r="AR288" s="193"/>
      <c r="AS288" s="193"/>
      <c r="AT288" s="193"/>
      <c r="AU288" s="193"/>
      <c r="AV288" s="193"/>
      <c r="AW288" s="193"/>
      <c r="AX288" s="193"/>
      <c r="AY288" s="193"/>
      <c r="AZ288" s="193"/>
      <c r="BA288" s="193"/>
      <c r="BB288" s="193"/>
      <c r="BC288" s="193"/>
      <c r="BD288" s="193"/>
      <c r="BE288" s="193"/>
      <c r="BF288" s="193"/>
    </row>
    <row r="289" spans="25:58" s="187" customFormat="1" x14ac:dyDescent="0.3">
      <c r="Y289" s="193"/>
      <c r="Z289" s="193"/>
      <c r="AA289" s="193"/>
      <c r="AB289" s="193"/>
      <c r="AC289" s="193"/>
      <c r="AD289" s="193"/>
      <c r="AE289" s="193"/>
      <c r="AF289" s="193"/>
      <c r="AG289" s="193"/>
      <c r="AH289" s="193"/>
      <c r="AI289" s="193"/>
      <c r="AJ289" s="193"/>
      <c r="AK289" s="193"/>
      <c r="AL289" s="193"/>
      <c r="AM289" s="193"/>
      <c r="AN289" s="193"/>
      <c r="AO289" s="193"/>
      <c r="AP289" s="193"/>
      <c r="AQ289" s="193"/>
      <c r="AR289" s="193"/>
      <c r="AS289" s="193"/>
      <c r="AT289" s="193"/>
      <c r="AU289" s="193"/>
      <c r="AV289" s="193"/>
      <c r="AW289" s="193"/>
      <c r="AX289" s="193"/>
      <c r="AY289" s="193"/>
      <c r="AZ289" s="193"/>
      <c r="BA289" s="193"/>
      <c r="BB289" s="193"/>
      <c r="BC289" s="193"/>
      <c r="BD289" s="193"/>
      <c r="BE289" s="193"/>
      <c r="BF289" s="193"/>
    </row>
    <row r="290" spans="25:58" s="187" customFormat="1" x14ac:dyDescent="0.3">
      <c r="Y290" s="193"/>
      <c r="Z290" s="193"/>
      <c r="AA290" s="193"/>
      <c r="AB290" s="193"/>
      <c r="AC290" s="193"/>
      <c r="AD290" s="193"/>
      <c r="AE290" s="193"/>
      <c r="AF290" s="193"/>
      <c r="AG290" s="193"/>
      <c r="AH290" s="193"/>
      <c r="AI290" s="193"/>
      <c r="AJ290" s="193"/>
      <c r="AK290" s="193"/>
      <c r="AL290" s="193"/>
      <c r="AM290" s="193"/>
      <c r="AN290" s="193"/>
      <c r="AO290" s="193"/>
      <c r="AP290" s="193"/>
      <c r="AQ290" s="193"/>
      <c r="AR290" s="193"/>
      <c r="AS290" s="193"/>
      <c r="AT290" s="193"/>
      <c r="AU290" s="193"/>
      <c r="AV290" s="193"/>
      <c r="AW290" s="193"/>
      <c r="AX290" s="193"/>
      <c r="AY290" s="193"/>
      <c r="AZ290" s="193"/>
      <c r="BA290" s="193"/>
      <c r="BB290" s="193"/>
      <c r="BC290" s="193"/>
      <c r="BD290" s="193"/>
      <c r="BE290" s="193"/>
      <c r="BF290" s="193"/>
    </row>
    <row r="291" spans="25:58" s="187" customFormat="1" x14ac:dyDescent="0.3">
      <c r="Y291" s="193"/>
      <c r="Z291" s="193"/>
      <c r="AA291" s="193"/>
      <c r="AB291" s="193"/>
      <c r="AC291" s="193"/>
      <c r="AD291" s="193"/>
      <c r="AE291" s="193"/>
      <c r="AF291" s="193"/>
      <c r="AG291" s="193"/>
      <c r="AH291" s="193"/>
      <c r="AI291" s="193"/>
      <c r="AJ291" s="193"/>
      <c r="AK291" s="193"/>
      <c r="AL291" s="193"/>
      <c r="AM291" s="193"/>
      <c r="AN291" s="193"/>
      <c r="AO291" s="193"/>
      <c r="AP291" s="193"/>
      <c r="AQ291" s="193"/>
      <c r="AR291" s="193"/>
      <c r="AS291" s="193"/>
      <c r="AT291" s="193"/>
      <c r="AU291" s="193"/>
      <c r="AV291" s="193"/>
      <c r="AW291" s="193"/>
      <c r="AX291" s="193"/>
      <c r="AY291" s="193"/>
      <c r="AZ291" s="193"/>
      <c r="BA291" s="193"/>
      <c r="BB291" s="193"/>
      <c r="BC291" s="193"/>
      <c r="BD291" s="193"/>
      <c r="BE291" s="193"/>
      <c r="BF291" s="193"/>
    </row>
    <row r="292" spans="25:58" s="187" customFormat="1" x14ac:dyDescent="0.3">
      <c r="Y292" s="193"/>
      <c r="Z292" s="193"/>
      <c r="AA292" s="193"/>
      <c r="AB292" s="193"/>
      <c r="AC292" s="193"/>
      <c r="AD292" s="193"/>
      <c r="AE292" s="193"/>
      <c r="AF292" s="193"/>
      <c r="AG292" s="193"/>
      <c r="AH292" s="193"/>
      <c r="AI292" s="193"/>
      <c r="AJ292" s="193"/>
      <c r="AK292" s="193"/>
      <c r="AL292" s="193"/>
      <c r="AM292" s="193"/>
      <c r="AN292" s="193"/>
      <c r="AO292" s="193"/>
      <c r="AP292" s="193"/>
      <c r="AQ292" s="193"/>
      <c r="AR292" s="193"/>
      <c r="AS292" s="193"/>
      <c r="AT292" s="193"/>
      <c r="AU292" s="193"/>
      <c r="AV292" s="193"/>
      <c r="AW292" s="193"/>
      <c r="AX292" s="193"/>
      <c r="AY292" s="193"/>
      <c r="AZ292" s="193"/>
      <c r="BA292" s="193"/>
      <c r="BB292" s="193"/>
      <c r="BC292" s="193"/>
      <c r="BD292" s="193"/>
      <c r="BE292" s="193"/>
      <c r="BF292" s="193"/>
    </row>
    <row r="293" spans="25:58" s="187" customFormat="1" x14ac:dyDescent="0.3">
      <c r="Y293" s="193"/>
      <c r="Z293" s="193"/>
      <c r="AA293" s="193"/>
      <c r="AB293" s="193"/>
      <c r="AC293" s="193"/>
      <c r="AD293" s="193"/>
      <c r="AE293" s="193"/>
      <c r="AF293" s="193"/>
      <c r="AG293" s="193"/>
      <c r="AH293" s="193"/>
      <c r="AI293" s="193"/>
      <c r="AJ293" s="193"/>
      <c r="AK293" s="193"/>
      <c r="AL293" s="193"/>
      <c r="AM293" s="193"/>
      <c r="AN293" s="193"/>
      <c r="AO293" s="193"/>
      <c r="AP293" s="193"/>
      <c r="AQ293" s="193"/>
      <c r="AR293" s="193"/>
      <c r="AS293" s="193"/>
      <c r="AT293" s="193"/>
      <c r="AU293" s="193"/>
      <c r="AV293" s="193"/>
      <c r="AW293" s="193"/>
      <c r="AX293" s="193"/>
      <c r="AY293" s="193"/>
      <c r="AZ293" s="193"/>
      <c r="BA293" s="193"/>
      <c r="BB293" s="193"/>
      <c r="BC293" s="193"/>
      <c r="BD293" s="193"/>
      <c r="BE293" s="193"/>
      <c r="BF293" s="193"/>
    </row>
    <row r="294" spans="25:58" s="187" customFormat="1" x14ac:dyDescent="0.3">
      <c r="Y294" s="193"/>
      <c r="Z294" s="193"/>
      <c r="AA294" s="193"/>
      <c r="AB294" s="193"/>
      <c r="AC294" s="193"/>
      <c r="AD294" s="193"/>
      <c r="AE294" s="193"/>
      <c r="AF294" s="193"/>
      <c r="AG294" s="193"/>
      <c r="AH294" s="193"/>
      <c r="AI294" s="193"/>
      <c r="AJ294" s="193"/>
      <c r="AK294" s="193"/>
      <c r="AL294" s="193"/>
      <c r="AM294" s="193"/>
      <c r="AN294" s="193"/>
      <c r="AO294" s="193"/>
      <c r="AP294" s="193"/>
      <c r="AQ294" s="193"/>
      <c r="AR294" s="193"/>
      <c r="AS294" s="193"/>
      <c r="AT294" s="193"/>
      <c r="AU294" s="193"/>
      <c r="AV294" s="193"/>
      <c r="AW294" s="193"/>
      <c r="AX294" s="193"/>
      <c r="AY294" s="193"/>
      <c r="AZ294" s="193"/>
      <c r="BA294" s="193"/>
      <c r="BB294" s="193"/>
      <c r="BC294" s="193"/>
      <c r="BD294" s="193"/>
      <c r="BE294" s="193"/>
      <c r="BF294" s="193"/>
    </row>
    <row r="295" spans="25:58" s="187" customFormat="1" x14ac:dyDescent="0.3">
      <c r="Y295" s="193"/>
      <c r="Z295" s="193"/>
      <c r="AA295" s="193"/>
      <c r="AB295" s="193"/>
      <c r="AC295" s="193"/>
      <c r="AD295" s="193"/>
      <c r="AE295" s="193"/>
      <c r="AF295" s="193"/>
      <c r="AG295" s="193"/>
      <c r="AH295" s="193"/>
      <c r="AI295" s="193"/>
      <c r="AJ295" s="193"/>
      <c r="AK295" s="193"/>
      <c r="AL295" s="193"/>
      <c r="AM295" s="193"/>
      <c r="AN295" s="193"/>
      <c r="AO295" s="193"/>
      <c r="AP295" s="193"/>
      <c r="AQ295" s="193"/>
      <c r="AR295" s="193"/>
      <c r="AS295" s="193"/>
      <c r="AT295" s="193"/>
      <c r="AU295" s="193"/>
      <c r="AV295" s="193"/>
      <c r="AW295" s="193"/>
      <c r="AX295" s="193"/>
      <c r="AY295" s="193"/>
      <c r="AZ295" s="193"/>
      <c r="BA295" s="193"/>
      <c r="BB295" s="193"/>
      <c r="BC295" s="193"/>
      <c r="BD295" s="193"/>
      <c r="BE295" s="193"/>
      <c r="BF295" s="193"/>
    </row>
    <row r="296" spans="25:58" s="187" customFormat="1" x14ac:dyDescent="0.3">
      <c r="Y296" s="193"/>
      <c r="Z296" s="193"/>
      <c r="AA296" s="193"/>
      <c r="AB296" s="193"/>
      <c r="AC296" s="193"/>
      <c r="AD296" s="193"/>
      <c r="AE296" s="193"/>
      <c r="AF296" s="193"/>
      <c r="AG296" s="193"/>
      <c r="AH296" s="193"/>
      <c r="AI296" s="193"/>
      <c r="AJ296" s="193"/>
      <c r="AK296" s="193"/>
      <c r="AL296" s="193"/>
      <c r="AM296" s="193"/>
      <c r="AN296" s="193"/>
      <c r="AO296" s="193"/>
      <c r="AP296" s="193"/>
      <c r="AQ296" s="193"/>
      <c r="AR296" s="193"/>
      <c r="AS296" s="193"/>
      <c r="AT296" s="193"/>
      <c r="AU296" s="193"/>
      <c r="AV296" s="193"/>
      <c r="AW296" s="193"/>
      <c r="AX296" s="193"/>
      <c r="AY296" s="193"/>
      <c r="AZ296" s="193"/>
      <c r="BA296" s="193"/>
      <c r="BB296" s="193"/>
      <c r="BC296" s="193"/>
      <c r="BD296" s="193"/>
      <c r="BE296" s="193"/>
      <c r="BF296" s="193"/>
    </row>
    <row r="297" spans="25:58" s="187" customFormat="1" x14ac:dyDescent="0.3">
      <c r="Y297" s="193"/>
      <c r="Z297" s="193"/>
      <c r="AA297" s="193"/>
      <c r="AB297" s="193"/>
      <c r="AC297" s="193"/>
      <c r="AD297" s="193"/>
      <c r="AE297" s="193"/>
      <c r="AF297" s="193"/>
      <c r="AG297" s="193"/>
      <c r="AH297" s="193"/>
      <c r="AI297" s="193"/>
      <c r="AJ297" s="193"/>
      <c r="AK297" s="193"/>
      <c r="AL297" s="193"/>
      <c r="AM297" s="193"/>
      <c r="AN297" s="193"/>
      <c r="AO297" s="193"/>
      <c r="AP297" s="193"/>
      <c r="AQ297" s="193"/>
      <c r="AR297" s="193"/>
      <c r="AS297" s="193"/>
      <c r="AT297" s="193"/>
      <c r="AU297" s="193"/>
      <c r="AV297" s="193"/>
      <c r="AW297" s="193"/>
      <c r="AX297" s="193"/>
      <c r="AY297" s="193"/>
      <c r="AZ297" s="193"/>
      <c r="BA297" s="193"/>
      <c r="BB297" s="193"/>
      <c r="BC297" s="193"/>
      <c r="BD297" s="193"/>
      <c r="BE297" s="193"/>
      <c r="BF297" s="193"/>
    </row>
    <row r="298" spans="25:58" s="187" customFormat="1" x14ac:dyDescent="0.3">
      <c r="Y298" s="193"/>
      <c r="Z298" s="193"/>
      <c r="AA298" s="193"/>
      <c r="AB298" s="193"/>
      <c r="AC298" s="193"/>
      <c r="AD298" s="193"/>
      <c r="AE298" s="193"/>
      <c r="AF298" s="193"/>
      <c r="AG298" s="193"/>
      <c r="AH298" s="193"/>
      <c r="AI298" s="193"/>
      <c r="AJ298" s="193"/>
      <c r="AK298" s="193"/>
      <c r="AL298" s="193"/>
      <c r="AM298" s="193"/>
      <c r="AN298" s="193"/>
      <c r="AO298" s="193"/>
      <c r="AP298" s="193"/>
      <c r="AQ298" s="193"/>
      <c r="AR298" s="193"/>
      <c r="AS298" s="193"/>
      <c r="AT298" s="193"/>
      <c r="AU298" s="193"/>
      <c r="AV298" s="193"/>
      <c r="AW298" s="193"/>
      <c r="AX298" s="193"/>
      <c r="AY298" s="193"/>
      <c r="AZ298" s="193"/>
      <c r="BA298" s="193"/>
      <c r="BB298" s="193"/>
      <c r="BC298" s="193"/>
      <c r="BD298" s="193"/>
      <c r="BE298" s="193"/>
      <c r="BF298" s="193"/>
    </row>
    <row r="299" spans="25:58" s="187" customFormat="1" x14ac:dyDescent="0.3">
      <c r="Y299" s="193"/>
      <c r="Z299" s="193"/>
      <c r="AA299" s="193"/>
      <c r="AB299" s="193"/>
      <c r="AC299" s="193"/>
      <c r="AD299" s="193"/>
      <c r="AE299" s="193"/>
      <c r="AF299" s="193"/>
      <c r="AG299" s="193"/>
      <c r="AH299" s="193"/>
      <c r="AI299" s="193"/>
      <c r="AJ299" s="193"/>
      <c r="AK299" s="193"/>
      <c r="AL299" s="193"/>
      <c r="AM299" s="193"/>
      <c r="AN299" s="193"/>
      <c r="AO299" s="193"/>
      <c r="AP299" s="193"/>
      <c r="AQ299" s="193"/>
      <c r="AR299" s="193"/>
      <c r="AS299" s="193"/>
      <c r="AT299" s="193"/>
      <c r="AU299" s="193"/>
      <c r="AV299" s="193"/>
      <c r="AW299" s="193"/>
      <c r="AX299" s="193"/>
      <c r="AY299" s="193"/>
      <c r="AZ299" s="193"/>
      <c r="BA299" s="193"/>
      <c r="BB299" s="193"/>
      <c r="BC299" s="193"/>
      <c r="BD299" s="193"/>
      <c r="BE299" s="193"/>
      <c r="BF299" s="193"/>
    </row>
    <row r="300" spans="25:58" s="187" customFormat="1" x14ac:dyDescent="0.3">
      <c r="Y300" s="193"/>
      <c r="Z300" s="193"/>
      <c r="AA300" s="193"/>
      <c r="AB300" s="193"/>
      <c r="AC300" s="193"/>
      <c r="AD300" s="193"/>
      <c r="AE300" s="193"/>
      <c r="AF300" s="193"/>
      <c r="AG300" s="193"/>
      <c r="AH300" s="193"/>
      <c r="AI300" s="193"/>
      <c r="AJ300" s="193"/>
      <c r="AK300" s="193"/>
      <c r="AL300" s="193"/>
      <c r="AM300" s="193"/>
      <c r="AN300" s="193"/>
      <c r="AO300" s="193"/>
      <c r="AP300" s="193"/>
      <c r="AQ300" s="193"/>
      <c r="AR300" s="193"/>
      <c r="AS300" s="193"/>
      <c r="AT300" s="193"/>
      <c r="AU300" s="193"/>
      <c r="AV300" s="193"/>
      <c r="AW300" s="193"/>
      <c r="AX300" s="193"/>
      <c r="AY300" s="193"/>
      <c r="AZ300" s="193"/>
      <c r="BA300" s="193"/>
      <c r="BB300" s="193"/>
      <c r="BC300" s="193"/>
      <c r="BD300" s="193"/>
      <c r="BE300" s="193"/>
      <c r="BF300" s="193"/>
    </row>
    <row r="301" spans="25:58" s="187" customFormat="1" x14ac:dyDescent="0.3">
      <c r="Y301" s="193"/>
      <c r="Z301" s="193"/>
      <c r="AA301" s="193"/>
      <c r="AB301" s="193"/>
      <c r="AC301" s="193"/>
      <c r="AD301" s="193"/>
      <c r="AE301" s="193"/>
      <c r="AF301" s="193"/>
      <c r="AG301" s="193"/>
      <c r="AH301" s="193"/>
      <c r="AI301" s="193"/>
      <c r="AJ301" s="193"/>
      <c r="AK301" s="193"/>
      <c r="AL301" s="193"/>
      <c r="AM301" s="193"/>
      <c r="AN301" s="193"/>
      <c r="AO301" s="193"/>
      <c r="AP301" s="193"/>
      <c r="AQ301" s="193"/>
      <c r="AR301" s="193"/>
      <c r="AS301" s="193"/>
      <c r="AT301" s="193"/>
      <c r="AU301" s="193"/>
      <c r="AV301" s="193"/>
      <c r="AW301" s="193"/>
      <c r="AX301" s="193"/>
      <c r="AY301" s="193"/>
      <c r="AZ301" s="193"/>
      <c r="BA301" s="193"/>
      <c r="BB301" s="193"/>
      <c r="BC301" s="193"/>
      <c r="BD301" s="193"/>
      <c r="BE301" s="193"/>
      <c r="BF301" s="193"/>
    </row>
    <row r="302" spans="25:58" s="187" customFormat="1" x14ac:dyDescent="0.3">
      <c r="Y302" s="193"/>
      <c r="Z302" s="193"/>
      <c r="AA302" s="193"/>
      <c r="AB302" s="193"/>
      <c r="AC302" s="193"/>
      <c r="AD302" s="193"/>
      <c r="AE302" s="193"/>
      <c r="AF302" s="193"/>
      <c r="AG302" s="193"/>
      <c r="AH302" s="193"/>
      <c r="AI302" s="193"/>
      <c r="AJ302" s="193"/>
      <c r="AK302" s="193"/>
      <c r="AL302" s="193"/>
      <c r="AM302" s="193"/>
      <c r="AN302" s="193"/>
      <c r="AO302" s="193"/>
      <c r="AP302" s="193"/>
      <c r="AQ302" s="193"/>
      <c r="AR302" s="193"/>
      <c r="AS302" s="193"/>
      <c r="AT302" s="193"/>
      <c r="AU302" s="193"/>
      <c r="AV302" s="193"/>
      <c r="AW302" s="193"/>
      <c r="AX302" s="193"/>
      <c r="AY302" s="193"/>
      <c r="AZ302" s="193"/>
      <c r="BA302" s="193"/>
      <c r="BB302" s="193"/>
      <c r="BC302" s="193"/>
      <c r="BD302" s="193"/>
      <c r="BE302" s="193"/>
      <c r="BF302" s="193"/>
    </row>
    <row r="303" spans="25:58" s="187" customFormat="1" x14ac:dyDescent="0.3">
      <c r="Y303" s="193"/>
      <c r="Z303" s="193"/>
      <c r="AA303" s="193"/>
      <c r="AB303" s="193"/>
      <c r="AC303" s="193"/>
      <c r="AD303" s="193"/>
      <c r="AE303" s="193"/>
      <c r="AF303" s="193"/>
      <c r="AG303" s="193"/>
      <c r="AH303" s="193"/>
      <c r="AI303" s="193"/>
      <c r="AJ303" s="193"/>
      <c r="AK303" s="193"/>
      <c r="AL303" s="193"/>
      <c r="AM303" s="193"/>
      <c r="AN303" s="193"/>
      <c r="AO303" s="193"/>
      <c r="AP303" s="193"/>
      <c r="AQ303" s="193"/>
      <c r="AR303" s="193"/>
      <c r="AS303" s="193"/>
      <c r="AT303" s="193"/>
      <c r="AU303" s="193"/>
      <c r="AV303" s="193"/>
      <c r="AW303" s="193"/>
      <c r="AX303" s="193"/>
      <c r="AY303" s="193"/>
      <c r="AZ303" s="193"/>
      <c r="BA303" s="193"/>
      <c r="BB303" s="193"/>
      <c r="BC303" s="193"/>
      <c r="BD303" s="193"/>
      <c r="BE303" s="193"/>
      <c r="BF303" s="193"/>
    </row>
    <row r="304" spans="25:58" s="187" customFormat="1" x14ac:dyDescent="0.3">
      <c r="Y304" s="193"/>
      <c r="Z304" s="193"/>
      <c r="AA304" s="193"/>
      <c r="AB304" s="193"/>
      <c r="AC304" s="193"/>
      <c r="AD304" s="193"/>
      <c r="AE304" s="193"/>
      <c r="AF304" s="193"/>
      <c r="AG304" s="193"/>
      <c r="AH304" s="193"/>
      <c r="AI304" s="193"/>
      <c r="AJ304" s="193"/>
      <c r="AK304" s="193"/>
      <c r="AL304" s="193"/>
      <c r="AM304" s="193"/>
      <c r="AN304" s="193"/>
      <c r="AO304" s="193"/>
      <c r="AP304" s="193"/>
      <c r="AQ304" s="193"/>
      <c r="AR304" s="193"/>
      <c r="AS304" s="193"/>
      <c r="AT304" s="193"/>
      <c r="AU304" s="193"/>
      <c r="AV304" s="193"/>
      <c r="AW304" s="193"/>
      <c r="AX304" s="193"/>
      <c r="AY304" s="193"/>
      <c r="AZ304" s="193"/>
      <c r="BA304" s="193"/>
      <c r="BB304" s="193"/>
      <c r="BC304" s="193"/>
      <c r="BD304" s="193"/>
      <c r="BE304" s="193"/>
      <c r="BF304" s="193"/>
    </row>
    <row r="305" spans="25:58" s="187" customFormat="1" x14ac:dyDescent="0.3">
      <c r="Y305" s="193"/>
      <c r="Z305" s="193"/>
      <c r="AA305" s="193"/>
      <c r="AB305" s="193"/>
      <c r="AC305" s="193"/>
      <c r="AD305" s="193"/>
      <c r="AE305" s="193"/>
      <c r="AF305" s="193"/>
      <c r="AG305" s="193"/>
      <c r="AH305" s="193"/>
      <c r="AI305" s="193"/>
      <c r="AJ305" s="193"/>
      <c r="AK305" s="193"/>
      <c r="AL305" s="193"/>
      <c r="AM305" s="193"/>
      <c r="AN305" s="193"/>
      <c r="AO305" s="193"/>
      <c r="AP305" s="193"/>
      <c r="AQ305" s="193"/>
      <c r="AR305" s="193"/>
      <c r="AS305" s="193"/>
      <c r="AT305" s="193"/>
      <c r="AU305" s="193"/>
      <c r="AV305" s="193"/>
      <c r="AW305" s="193"/>
      <c r="AX305" s="193"/>
      <c r="AY305" s="193"/>
      <c r="AZ305" s="193"/>
      <c r="BA305" s="193"/>
      <c r="BB305" s="193"/>
      <c r="BC305" s="193"/>
      <c r="BD305" s="193"/>
      <c r="BE305" s="193"/>
      <c r="BF305" s="193"/>
    </row>
    <row r="306" spans="25:58" s="187" customFormat="1" x14ac:dyDescent="0.3">
      <c r="Y306" s="193"/>
      <c r="Z306" s="193"/>
      <c r="AA306" s="193"/>
      <c r="AB306" s="193"/>
      <c r="AC306" s="193"/>
      <c r="AD306" s="193"/>
      <c r="AE306" s="193"/>
      <c r="AF306" s="193"/>
      <c r="AG306" s="193"/>
      <c r="AH306" s="193"/>
      <c r="AI306" s="193"/>
      <c r="AJ306" s="193"/>
      <c r="AK306" s="193"/>
      <c r="AL306" s="193"/>
      <c r="AM306" s="193"/>
      <c r="AN306" s="193"/>
      <c r="AO306" s="193"/>
      <c r="AP306" s="193"/>
      <c r="AQ306" s="193"/>
      <c r="AR306" s="193"/>
      <c r="AS306" s="193"/>
      <c r="AT306" s="193"/>
      <c r="AU306" s="193"/>
      <c r="AV306" s="193"/>
      <c r="AW306" s="193"/>
      <c r="AX306" s="193"/>
      <c r="AY306" s="193"/>
      <c r="AZ306" s="193"/>
      <c r="BA306" s="193"/>
      <c r="BB306" s="193"/>
      <c r="BC306" s="193"/>
      <c r="BD306" s="193"/>
      <c r="BE306" s="193"/>
      <c r="BF306" s="193"/>
    </row>
    <row r="307" spans="25:58" s="187" customFormat="1" x14ac:dyDescent="0.3">
      <c r="Y307" s="193"/>
      <c r="Z307" s="193"/>
      <c r="AA307" s="193"/>
      <c r="AB307" s="193"/>
      <c r="AC307" s="193"/>
      <c r="AD307" s="193"/>
      <c r="AE307" s="193"/>
      <c r="AF307" s="193"/>
      <c r="AG307" s="193"/>
      <c r="AH307" s="193"/>
      <c r="AI307" s="193"/>
      <c r="AJ307" s="193"/>
      <c r="AK307" s="193"/>
      <c r="AL307" s="193"/>
      <c r="AM307" s="193"/>
      <c r="AN307" s="193"/>
      <c r="AO307" s="193"/>
      <c r="AP307" s="193"/>
      <c r="AQ307" s="193"/>
      <c r="AR307" s="193"/>
      <c r="AS307" s="193"/>
      <c r="AT307" s="193"/>
      <c r="AU307" s="193"/>
      <c r="AV307" s="193"/>
      <c r="AW307" s="193"/>
      <c r="AX307" s="193"/>
      <c r="AY307" s="193"/>
      <c r="AZ307" s="193"/>
      <c r="BA307" s="193"/>
      <c r="BB307" s="193"/>
      <c r="BC307" s="193"/>
      <c r="BD307" s="193"/>
      <c r="BE307" s="193"/>
      <c r="BF307" s="193"/>
    </row>
    <row r="308" spans="25:58" s="187" customFormat="1" x14ac:dyDescent="0.3">
      <c r="Y308" s="193"/>
      <c r="Z308" s="193"/>
      <c r="AA308" s="193"/>
      <c r="AB308" s="193"/>
      <c r="AC308" s="193"/>
      <c r="AD308" s="193"/>
      <c r="AE308" s="193"/>
      <c r="AF308" s="193"/>
      <c r="AG308" s="193"/>
      <c r="AH308" s="193"/>
      <c r="AI308" s="193"/>
      <c r="AJ308" s="193"/>
      <c r="AK308" s="193"/>
      <c r="AL308" s="193"/>
      <c r="AM308" s="193"/>
      <c r="AN308" s="193"/>
      <c r="AO308" s="193"/>
      <c r="AP308" s="193"/>
      <c r="AQ308" s="193"/>
      <c r="AR308" s="193"/>
      <c r="AS308" s="193"/>
      <c r="AT308" s="193"/>
      <c r="AU308" s="193"/>
      <c r="AV308" s="193"/>
      <c r="AW308" s="193"/>
      <c r="AX308" s="193"/>
      <c r="AY308" s="193"/>
      <c r="AZ308" s="193"/>
      <c r="BA308" s="193"/>
      <c r="BB308" s="193"/>
      <c r="BC308" s="193"/>
      <c r="BD308" s="193"/>
      <c r="BE308" s="193"/>
      <c r="BF308" s="193"/>
    </row>
    <row r="309" spans="25:58" s="187" customFormat="1" x14ac:dyDescent="0.3">
      <c r="Y309" s="193"/>
      <c r="Z309" s="193"/>
      <c r="AA309" s="193"/>
      <c r="AB309" s="193"/>
      <c r="AC309" s="193"/>
      <c r="AD309" s="193"/>
      <c r="AE309" s="193"/>
      <c r="AF309" s="193"/>
      <c r="AG309" s="193"/>
      <c r="AH309" s="193"/>
      <c r="AI309" s="193"/>
      <c r="AJ309" s="193"/>
      <c r="AK309" s="193"/>
      <c r="AL309" s="193"/>
      <c r="AM309" s="193"/>
      <c r="AN309" s="193"/>
      <c r="AO309" s="193"/>
      <c r="AP309" s="193"/>
      <c r="AQ309" s="193"/>
      <c r="AR309" s="193"/>
      <c r="AS309" s="193"/>
      <c r="AT309" s="193"/>
      <c r="AU309" s="193"/>
      <c r="AV309" s="193"/>
      <c r="AW309" s="193"/>
      <c r="AX309" s="193"/>
      <c r="AY309" s="193"/>
      <c r="AZ309" s="193"/>
      <c r="BA309" s="193"/>
      <c r="BB309" s="193"/>
      <c r="BC309" s="193"/>
      <c r="BD309" s="193"/>
      <c r="BE309" s="193"/>
      <c r="BF309" s="193"/>
    </row>
    <row r="310" spans="25:58" s="187" customFormat="1" x14ac:dyDescent="0.3">
      <c r="Y310" s="193"/>
      <c r="Z310" s="193"/>
      <c r="AA310" s="193"/>
      <c r="AB310" s="193"/>
      <c r="AC310" s="193"/>
      <c r="AD310" s="193"/>
      <c r="AE310" s="193"/>
      <c r="AF310" s="193"/>
      <c r="AG310" s="193"/>
      <c r="AH310" s="193"/>
      <c r="AI310" s="193"/>
      <c r="AJ310" s="193"/>
      <c r="AK310" s="193"/>
      <c r="AL310" s="193"/>
      <c r="AM310" s="193"/>
      <c r="AN310" s="193"/>
      <c r="AO310" s="193"/>
      <c r="AP310" s="193"/>
      <c r="AQ310" s="193"/>
      <c r="AR310" s="193"/>
      <c r="AS310" s="193"/>
      <c r="AT310" s="193"/>
      <c r="AU310" s="193"/>
      <c r="AV310" s="193"/>
      <c r="AW310" s="193"/>
      <c r="AX310" s="193"/>
      <c r="AY310" s="193"/>
      <c r="AZ310" s="193"/>
      <c r="BA310" s="193"/>
      <c r="BB310" s="193"/>
      <c r="BC310" s="193"/>
      <c r="BD310" s="193"/>
      <c r="BE310" s="193"/>
      <c r="BF310" s="193"/>
    </row>
    <row r="311" spans="25:58" s="187" customFormat="1" x14ac:dyDescent="0.3">
      <c r="Y311" s="193"/>
      <c r="Z311" s="193"/>
      <c r="AA311" s="193"/>
      <c r="AB311" s="193"/>
      <c r="AC311" s="193"/>
      <c r="AD311" s="193"/>
      <c r="AE311" s="193"/>
      <c r="AF311" s="193"/>
      <c r="AG311" s="193"/>
      <c r="AH311" s="193"/>
      <c r="AI311" s="193"/>
      <c r="AJ311" s="193"/>
      <c r="AK311" s="193"/>
      <c r="AL311" s="193"/>
      <c r="AM311" s="193"/>
      <c r="AN311" s="193"/>
      <c r="AO311" s="193"/>
      <c r="AP311" s="193"/>
      <c r="AQ311" s="193"/>
      <c r="AR311" s="193"/>
      <c r="AS311" s="193"/>
      <c r="AT311" s="193"/>
      <c r="AU311" s="193"/>
      <c r="AV311" s="193"/>
      <c r="AW311" s="193"/>
      <c r="AX311" s="193"/>
      <c r="AY311" s="193"/>
      <c r="AZ311" s="193"/>
      <c r="BA311" s="193"/>
      <c r="BB311" s="193"/>
      <c r="BC311" s="193"/>
      <c r="BD311" s="193"/>
      <c r="BE311" s="193"/>
      <c r="BF311" s="193"/>
    </row>
    <row r="312" spans="25:58" s="187" customFormat="1" x14ac:dyDescent="0.3">
      <c r="Y312" s="193"/>
      <c r="Z312" s="193"/>
      <c r="AA312" s="193"/>
      <c r="AB312" s="193"/>
      <c r="AC312" s="193"/>
      <c r="AD312" s="193"/>
      <c r="AE312" s="193"/>
      <c r="AF312" s="193"/>
      <c r="AG312" s="193"/>
      <c r="AH312" s="193"/>
      <c r="AI312" s="193"/>
      <c r="AJ312" s="193"/>
      <c r="AK312" s="193"/>
      <c r="AL312" s="193"/>
      <c r="AM312" s="193"/>
      <c r="AN312" s="193"/>
      <c r="AO312" s="193"/>
      <c r="AP312" s="193"/>
      <c r="AQ312" s="193"/>
      <c r="AR312" s="193"/>
      <c r="AS312" s="193"/>
      <c r="AT312" s="193"/>
      <c r="AU312" s="193"/>
      <c r="AV312" s="193"/>
      <c r="AW312" s="193"/>
      <c r="AX312" s="193"/>
      <c r="AY312" s="193"/>
      <c r="AZ312" s="193"/>
      <c r="BA312" s="193"/>
      <c r="BB312" s="193"/>
      <c r="BC312" s="193"/>
      <c r="BD312" s="193"/>
      <c r="BE312" s="193"/>
      <c r="BF312" s="193"/>
    </row>
    <row r="313" spans="25:58" s="187" customFormat="1" x14ac:dyDescent="0.3">
      <c r="Y313" s="193"/>
      <c r="Z313" s="193"/>
      <c r="AA313" s="193"/>
      <c r="AB313" s="193"/>
      <c r="AC313" s="193"/>
      <c r="AD313" s="193"/>
      <c r="AE313" s="193"/>
      <c r="AF313" s="193"/>
      <c r="AG313" s="193"/>
      <c r="AH313" s="193"/>
      <c r="AI313" s="193"/>
      <c r="AJ313" s="193"/>
      <c r="AK313" s="193"/>
      <c r="AL313" s="193"/>
      <c r="AM313" s="193"/>
      <c r="AN313" s="193"/>
      <c r="AO313" s="193"/>
      <c r="AP313" s="193"/>
      <c r="AQ313" s="193"/>
      <c r="AR313" s="193"/>
      <c r="AS313" s="193"/>
      <c r="AT313" s="193"/>
      <c r="AU313" s="193"/>
      <c r="AV313" s="193"/>
      <c r="AW313" s="193"/>
      <c r="AX313" s="193"/>
      <c r="AY313" s="193"/>
      <c r="AZ313" s="193"/>
      <c r="BA313" s="193"/>
      <c r="BB313" s="193"/>
      <c r="BC313" s="193"/>
      <c r="BD313" s="193"/>
      <c r="BE313" s="193"/>
      <c r="BF313" s="193"/>
    </row>
    <row r="314" spans="25:58" s="187" customFormat="1" x14ac:dyDescent="0.3">
      <c r="Y314" s="193"/>
      <c r="Z314" s="193"/>
      <c r="AA314" s="193"/>
      <c r="AB314" s="193"/>
      <c r="AC314" s="193"/>
      <c r="AD314" s="193"/>
      <c r="AE314" s="193"/>
      <c r="AF314" s="193"/>
      <c r="AG314" s="193"/>
      <c r="AH314" s="193"/>
      <c r="AI314" s="193"/>
      <c r="AJ314" s="193"/>
      <c r="AK314" s="193"/>
      <c r="AL314" s="193"/>
      <c r="AM314" s="193"/>
      <c r="AN314" s="193"/>
      <c r="AO314" s="193"/>
      <c r="AP314" s="193"/>
      <c r="AQ314" s="193"/>
      <c r="AR314" s="193"/>
      <c r="AS314" s="193"/>
      <c r="AT314" s="193"/>
      <c r="AU314" s="193"/>
      <c r="AV314" s="193"/>
      <c r="AW314" s="193"/>
      <c r="AX314" s="193"/>
      <c r="AY314" s="193"/>
      <c r="AZ314" s="193"/>
      <c r="BA314" s="193"/>
      <c r="BB314" s="193"/>
      <c r="BC314" s="193"/>
      <c r="BD314" s="193"/>
      <c r="BE314" s="193"/>
      <c r="BF314" s="193"/>
    </row>
    <row r="315" spans="25:58" s="187" customFormat="1" x14ac:dyDescent="0.3">
      <c r="Y315" s="193"/>
      <c r="Z315" s="193"/>
      <c r="AA315" s="193"/>
      <c r="AB315" s="193"/>
      <c r="AC315" s="193"/>
      <c r="AD315" s="193"/>
      <c r="AE315" s="193"/>
      <c r="AF315" s="193"/>
      <c r="AG315" s="193"/>
      <c r="AH315" s="193"/>
      <c r="AI315" s="193"/>
      <c r="AJ315" s="193"/>
      <c r="AK315" s="193"/>
      <c r="AL315" s="193"/>
      <c r="AM315" s="193"/>
      <c r="AN315" s="193"/>
      <c r="AO315" s="193"/>
      <c r="AP315" s="193"/>
      <c r="AQ315" s="193"/>
      <c r="AR315" s="193"/>
      <c r="AS315" s="193"/>
      <c r="AT315" s="193"/>
      <c r="AU315" s="193"/>
      <c r="AV315" s="193"/>
      <c r="AW315" s="193"/>
      <c r="AX315" s="193"/>
      <c r="AY315" s="193"/>
      <c r="AZ315" s="193"/>
      <c r="BA315" s="193"/>
      <c r="BB315" s="193"/>
      <c r="BC315" s="193"/>
      <c r="BD315" s="193"/>
      <c r="BE315" s="193"/>
      <c r="BF315" s="193"/>
    </row>
    <row r="316" spans="25:58" s="187" customFormat="1" x14ac:dyDescent="0.3">
      <c r="Y316" s="193"/>
      <c r="Z316" s="193"/>
      <c r="AA316" s="193"/>
      <c r="AB316" s="193"/>
      <c r="AC316" s="193"/>
      <c r="AD316" s="193"/>
      <c r="AE316" s="193"/>
      <c r="AF316" s="193"/>
      <c r="AG316" s="193"/>
      <c r="AH316" s="193"/>
      <c r="AI316" s="193"/>
      <c r="AJ316" s="193"/>
      <c r="AK316" s="193"/>
      <c r="AL316" s="193"/>
      <c r="AM316" s="193"/>
      <c r="AN316" s="193"/>
      <c r="AO316" s="193"/>
      <c r="AP316" s="193"/>
      <c r="AQ316" s="193"/>
      <c r="AR316" s="193"/>
      <c r="AS316" s="193"/>
      <c r="AT316" s="193"/>
      <c r="AU316" s="193"/>
      <c r="AV316" s="193"/>
      <c r="AW316" s="193"/>
      <c r="AX316" s="193"/>
      <c r="AY316" s="193"/>
      <c r="AZ316" s="193"/>
      <c r="BA316" s="193"/>
      <c r="BB316" s="193"/>
      <c r="BC316" s="193"/>
      <c r="BD316" s="193"/>
      <c r="BE316" s="193"/>
      <c r="BF316" s="193"/>
    </row>
    <row r="317" spans="25:58" s="187" customFormat="1" x14ac:dyDescent="0.3">
      <c r="Y317" s="193"/>
      <c r="Z317" s="193"/>
      <c r="AA317" s="193"/>
      <c r="AB317" s="193"/>
      <c r="AC317" s="193"/>
      <c r="AD317" s="193"/>
      <c r="AE317" s="193"/>
      <c r="AF317" s="193"/>
      <c r="AG317" s="193"/>
      <c r="AH317" s="193"/>
      <c r="AI317" s="193"/>
      <c r="AJ317" s="193"/>
      <c r="AK317" s="193"/>
      <c r="AL317" s="193"/>
      <c r="AM317" s="193"/>
      <c r="AN317" s="193"/>
      <c r="AO317" s="193"/>
      <c r="AP317" s="193"/>
      <c r="AQ317" s="193"/>
      <c r="AR317" s="193"/>
      <c r="AS317" s="193"/>
      <c r="AT317" s="193"/>
      <c r="AU317" s="193"/>
      <c r="AV317" s="193"/>
      <c r="AW317" s="193"/>
      <c r="AX317" s="193"/>
      <c r="AY317" s="193"/>
      <c r="AZ317" s="193"/>
      <c r="BA317" s="193"/>
      <c r="BB317" s="193"/>
      <c r="BC317" s="193"/>
      <c r="BD317" s="193"/>
      <c r="BE317" s="193"/>
      <c r="BF317" s="193"/>
    </row>
    <row r="318" spans="25:58" s="187" customFormat="1" x14ac:dyDescent="0.3">
      <c r="Y318" s="193"/>
      <c r="Z318" s="193"/>
      <c r="AA318" s="193"/>
      <c r="AB318" s="193"/>
      <c r="AC318" s="193"/>
      <c r="AD318" s="193"/>
      <c r="AE318" s="193"/>
      <c r="AF318" s="193"/>
      <c r="AG318" s="193"/>
      <c r="AH318" s="193"/>
      <c r="AI318" s="193"/>
      <c r="AJ318" s="193"/>
      <c r="AK318" s="193"/>
      <c r="AL318" s="193"/>
      <c r="AM318" s="193"/>
      <c r="AN318" s="193"/>
      <c r="AO318" s="193"/>
      <c r="AP318" s="193"/>
      <c r="AQ318" s="193"/>
      <c r="AR318" s="193"/>
      <c r="AS318" s="193"/>
      <c r="AT318" s="193"/>
      <c r="AU318" s="193"/>
      <c r="AV318" s="193"/>
      <c r="AW318" s="193"/>
      <c r="AX318" s="193"/>
      <c r="AY318" s="193"/>
      <c r="AZ318" s="193"/>
      <c r="BA318" s="193"/>
      <c r="BB318" s="193"/>
      <c r="BC318" s="193"/>
      <c r="BD318" s="193"/>
      <c r="BE318" s="193"/>
      <c r="BF318" s="193"/>
    </row>
    <row r="319" spans="25:58" s="187" customFormat="1" x14ac:dyDescent="0.3">
      <c r="Y319" s="193"/>
      <c r="Z319" s="193"/>
      <c r="AA319" s="193"/>
      <c r="AB319" s="193"/>
      <c r="AC319" s="193"/>
      <c r="AD319" s="193"/>
      <c r="AE319" s="193"/>
      <c r="AF319" s="193"/>
      <c r="AG319" s="193"/>
      <c r="AH319" s="193"/>
      <c r="AI319" s="193"/>
      <c r="AJ319" s="193"/>
      <c r="AK319" s="193"/>
      <c r="AL319" s="193"/>
      <c r="AM319" s="193"/>
      <c r="AN319" s="193"/>
      <c r="AO319" s="193"/>
      <c r="AP319" s="193"/>
      <c r="AQ319" s="193"/>
      <c r="AR319" s="193"/>
      <c r="AS319" s="193"/>
      <c r="AT319" s="193"/>
      <c r="AU319" s="193"/>
      <c r="AV319" s="193"/>
      <c r="AW319" s="193"/>
      <c r="AX319" s="193"/>
      <c r="AY319" s="193"/>
      <c r="AZ319" s="193"/>
      <c r="BA319" s="193"/>
      <c r="BB319" s="193"/>
      <c r="BC319" s="193"/>
      <c r="BD319" s="193"/>
      <c r="BE319" s="193"/>
      <c r="BF319" s="193"/>
    </row>
    <row r="320" spans="25:58" s="187" customFormat="1" x14ac:dyDescent="0.3">
      <c r="Y320" s="193"/>
      <c r="Z320" s="193"/>
      <c r="AA320" s="193"/>
      <c r="AB320" s="193"/>
      <c r="AC320" s="193"/>
      <c r="AD320" s="193"/>
      <c r="AE320" s="193"/>
      <c r="AF320" s="193"/>
      <c r="AG320" s="193"/>
      <c r="AH320" s="193"/>
      <c r="AI320" s="193"/>
      <c r="AJ320" s="193"/>
      <c r="AK320" s="193"/>
      <c r="AL320" s="193"/>
      <c r="AM320" s="193"/>
      <c r="AN320" s="193"/>
      <c r="AO320" s="193"/>
      <c r="AP320" s="193"/>
      <c r="AQ320" s="193"/>
      <c r="AR320" s="193"/>
      <c r="AS320" s="193"/>
      <c r="AT320" s="193"/>
      <c r="AU320" s="193"/>
      <c r="AV320" s="193"/>
      <c r="AW320" s="193"/>
      <c r="AX320" s="193"/>
      <c r="AY320" s="193"/>
      <c r="AZ320" s="193"/>
      <c r="BA320" s="193"/>
      <c r="BB320" s="193"/>
      <c r="BC320" s="193"/>
      <c r="BD320" s="193"/>
      <c r="BE320" s="193"/>
      <c r="BF320" s="193"/>
    </row>
    <row r="321" spans="25:58" s="187" customFormat="1" x14ac:dyDescent="0.3">
      <c r="Y321" s="193"/>
      <c r="Z321" s="193"/>
      <c r="AA321" s="193"/>
      <c r="AB321" s="193"/>
      <c r="AC321" s="193"/>
      <c r="AD321" s="193"/>
      <c r="AE321" s="193"/>
      <c r="AF321" s="193"/>
      <c r="AG321" s="193"/>
      <c r="AH321" s="193"/>
      <c r="AI321" s="193"/>
      <c r="AJ321" s="193"/>
      <c r="AK321" s="193"/>
      <c r="AL321" s="193"/>
      <c r="AM321" s="193"/>
      <c r="AN321" s="193"/>
      <c r="AO321" s="193"/>
      <c r="AP321" s="193"/>
      <c r="AQ321" s="193"/>
      <c r="AR321" s="193"/>
      <c r="AS321" s="193"/>
      <c r="AT321" s="193"/>
      <c r="AU321" s="193"/>
      <c r="AV321" s="193"/>
      <c r="AW321" s="193"/>
      <c r="AX321" s="193"/>
      <c r="AY321" s="193"/>
      <c r="AZ321" s="193"/>
      <c r="BA321" s="193"/>
      <c r="BB321" s="193"/>
      <c r="BC321" s="193"/>
      <c r="BD321" s="193"/>
      <c r="BE321" s="193"/>
      <c r="BF321" s="193"/>
    </row>
    <row r="322" spans="25:58" s="187" customFormat="1" x14ac:dyDescent="0.3">
      <c r="Y322" s="193"/>
      <c r="Z322" s="193"/>
      <c r="AA322" s="193"/>
      <c r="AB322" s="193"/>
      <c r="AC322" s="193"/>
      <c r="AD322" s="193"/>
      <c r="AE322" s="193"/>
      <c r="AF322" s="193"/>
      <c r="AG322" s="193"/>
      <c r="AH322" s="193"/>
      <c r="AI322" s="193"/>
      <c r="AJ322" s="193"/>
      <c r="AK322" s="193"/>
      <c r="AL322" s="193"/>
      <c r="AM322" s="193"/>
      <c r="AN322" s="193"/>
      <c r="AO322" s="193"/>
      <c r="AP322" s="193"/>
      <c r="AQ322" s="193"/>
      <c r="AR322" s="193"/>
      <c r="AS322" s="193"/>
      <c r="AT322" s="193"/>
      <c r="AU322" s="193"/>
      <c r="AV322" s="193"/>
      <c r="AW322" s="193"/>
      <c r="AX322" s="193"/>
      <c r="AY322" s="193"/>
      <c r="AZ322" s="193"/>
      <c r="BA322" s="193"/>
      <c r="BB322" s="193"/>
      <c r="BC322" s="193"/>
      <c r="BD322" s="193"/>
      <c r="BE322" s="193"/>
      <c r="BF322" s="193"/>
    </row>
    <row r="323" spans="25:58" s="187" customFormat="1" x14ac:dyDescent="0.3">
      <c r="Y323" s="193"/>
      <c r="Z323" s="193"/>
      <c r="AA323" s="193"/>
      <c r="AB323" s="193"/>
      <c r="AC323" s="193"/>
      <c r="AD323" s="193"/>
      <c r="AE323" s="193"/>
      <c r="AF323" s="193"/>
      <c r="AG323" s="193"/>
      <c r="AH323" s="193"/>
      <c r="AI323" s="193"/>
      <c r="AJ323" s="193"/>
      <c r="AK323" s="193"/>
      <c r="AL323" s="193"/>
      <c r="AM323" s="193"/>
      <c r="AN323" s="193"/>
      <c r="AO323" s="193"/>
      <c r="AP323" s="193"/>
      <c r="AQ323" s="193"/>
      <c r="AR323" s="193"/>
      <c r="AS323" s="193"/>
      <c r="AT323" s="193"/>
      <c r="AU323" s="193"/>
      <c r="AV323" s="193"/>
      <c r="AW323" s="193"/>
      <c r="AX323" s="193"/>
      <c r="AY323" s="193"/>
      <c r="AZ323" s="193"/>
      <c r="BA323" s="193"/>
      <c r="BB323" s="193"/>
      <c r="BC323" s="193"/>
      <c r="BD323" s="193"/>
      <c r="BE323" s="193"/>
      <c r="BF323" s="193"/>
    </row>
    <row r="324" spans="25:58" s="187" customFormat="1" x14ac:dyDescent="0.3">
      <c r="Y324" s="193"/>
      <c r="Z324" s="193"/>
      <c r="AA324" s="193"/>
      <c r="AB324" s="193"/>
      <c r="AC324" s="193"/>
      <c r="AD324" s="193"/>
      <c r="AE324" s="193"/>
      <c r="AF324" s="193"/>
      <c r="AG324" s="193"/>
      <c r="AH324" s="193"/>
      <c r="AI324" s="193"/>
      <c r="AJ324" s="193"/>
      <c r="AK324" s="193"/>
      <c r="AL324" s="193"/>
      <c r="AM324" s="193"/>
      <c r="AN324" s="193"/>
      <c r="AO324" s="193"/>
      <c r="AP324" s="193"/>
      <c r="AQ324" s="193"/>
      <c r="AR324" s="193"/>
      <c r="AS324" s="193"/>
      <c r="AT324" s="193"/>
      <c r="AU324" s="193"/>
      <c r="AV324" s="193"/>
      <c r="AW324" s="193"/>
      <c r="AX324" s="193"/>
      <c r="AY324" s="193"/>
      <c r="AZ324" s="193"/>
      <c r="BA324" s="193"/>
      <c r="BB324" s="193"/>
      <c r="BC324" s="193"/>
      <c r="BD324" s="193"/>
      <c r="BE324" s="193"/>
      <c r="BF324" s="193"/>
    </row>
    <row r="325" spans="25:58" s="187" customFormat="1" x14ac:dyDescent="0.3">
      <c r="Y325" s="193"/>
      <c r="Z325" s="193"/>
      <c r="AA325" s="193"/>
      <c r="AB325" s="193"/>
      <c r="AC325" s="193"/>
      <c r="AD325" s="193"/>
      <c r="AE325" s="193"/>
      <c r="AF325" s="193"/>
      <c r="AG325" s="193"/>
      <c r="AH325" s="193"/>
      <c r="AI325" s="193"/>
      <c r="AJ325" s="193"/>
      <c r="AK325" s="193"/>
      <c r="AL325" s="193"/>
      <c r="AM325" s="193"/>
      <c r="AN325" s="193"/>
      <c r="AO325" s="193"/>
      <c r="AP325" s="193"/>
      <c r="AQ325" s="193"/>
      <c r="AR325" s="193"/>
      <c r="AS325" s="193"/>
      <c r="AT325" s="193"/>
      <c r="AU325" s="193"/>
      <c r="AV325" s="193"/>
      <c r="AW325" s="193"/>
      <c r="AX325" s="193"/>
      <c r="AY325" s="193"/>
      <c r="AZ325" s="193"/>
      <c r="BA325" s="193"/>
      <c r="BB325" s="193"/>
      <c r="BC325" s="193"/>
      <c r="BD325" s="193"/>
      <c r="BE325" s="193"/>
      <c r="BF325" s="193"/>
    </row>
    <row r="326" spans="25:58" s="187" customFormat="1" x14ac:dyDescent="0.3">
      <c r="Y326" s="193"/>
      <c r="Z326" s="193"/>
      <c r="AA326" s="193"/>
      <c r="AB326" s="193"/>
      <c r="AC326" s="193"/>
      <c r="AD326" s="193"/>
      <c r="AE326" s="193"/>
      <c r="AF326" s="193"/>
      <c r="AG326" s="193"/>
      <c r="AH326" s="193"/>
      <c r="AI326" s="193"/>
      <c r="AJ326" s="193"/>
      <c r="AK326" s="193"/>
      <c r="AL326" s="193"/>
      <c r="AM326" s="193"/>
      <c r="AN326" s="193"/>
      <c r="AO326" s="193"/>
      <c r="AP326" s="193"/>
      <c r="AQ326" s="193"/>
      <c r="AR326" s="193"/>
      <c r="AS326" s="193"/>
      <c r="AT326" s="193"/>
      <c r="AU326" s="193"/>
      <c r="AV326" s="193"/>
      <c r="AW326" s="193"/>
      <c r="AX326" s="193"/>
      <c r="AY326" s="193"/>
      <c r="AZ326" s="193"/>
      <c r="BA326" s="193"/>
      <c r="BB326" s="193"/>
      <c r="BC326" s="193"/>
      <c r="BD326" s="193"/>
      <c r="BE326" s="193"/>
      <c r="BF326" s="193"/>
    </row>
    <row r="327" spans="25:58" s="187" customFormat="1" x14ac:dyDescent="0.3">
      <c r="Y327" s="193"/>
      <c r="Z327" s="193"/>
      <c r="AA327" s="193"/>
      <c r="AB327" s="193"/>
      <c r="AC327" s="193"/>
      <c r="AD327" s="193"/>
      <c r="AE327" s="193"/>
      <c r="AF327" s="193"/>
      <c r="AG327" s="193"/>
      <c r="AH327" s="193"/>
      <c r="AI327" s="193"/>
      <c r="AJ327" s="193"/>
      <c r="AK327" s="193"/>
      <c r="AL327" s="193"/>
      <c r="AM327" s="193"/>
      <c r="AN327" s="193"/>
      <c r="AO327" s="193"/>
      <c r="AP327" s="193"/>
      <c r="AQ327" s="193"/>
      <c r="AR327" s="193"/>
      <c r="AS327" s="193"/>
      <c r="AT327" s="193"/>
      <c r="AU327" s="193"/>
      <c r="AV327" s="193"/>
      <c r="AW327" s="193"/>
      <c r="AX327" s="193"/>
      <c r="AY327" s="193"/>
      <c r="AZ327" s="193"/>
      <c r="BA327" s="193"/>
      <c r="BB327" s="193"/>
      <c r="BC327" s="193"/>
      <c r="BD327" s="193"/>
      <c r="BE327" s="193"/>
      <c r="BF327" s="193"/>
    </row>
    <row r="328" spans="25:58" s="187" customFormat="1" x14ac:dyDescent="0.3">
      <c r="Y328" s="193"/>
      <c r="Z328" s="193"/>
      <c r="AA328" s="193"/>
      <c r="AB328" s="193"/>
      <c r="AC328" s="193"/>
      <c r="AD328" s="193"/>
      <c r="AE328" s="193"/>
      <c r="AF328" s="193"/>
      <c r="AG328" s="193"/>
      <c r="AH328" s="193"/>
      <c r="AI328" s="193"/>
      <c r="AJ328" s="193"/>
      <c r="AK328" s="193"/>
      <c r="AL328" s="193"/>
      <c r="AM328" s="193"/>
      <c r="AN328" s="193"/>
      <c r="AO328" s="193"/>
      <c r="AP328" s="193"/>
      <c r="AQ328" s="193"/>
      <c r="AR328" s="193"/>
      <c r="AS328" s="193"/>
      <c r="AT328" s="193"/>
      <c r="AU328" s="193"/>
      <c r="AV328" s="193"/>
      <c r="AW328" s="193"/>
      <c r="AX328" s="193"/>
      <c r="AY328" s="193"/>
      <c r="AZ328" s="193"/>
      <c r="BA328" s="193"/>
      <c r="BB328" s="193"/>
      <c r="BC328" s="193"/>
      <c r="BD328" s="193"/>
      <c r="BE328" s="193"/>
      <c r="BF328" s="193"/>
    </row>
    <row r="329" spans="25:58" s="187" customFormat="1" x14ac:dyDescent="0.3">
      <c r="Y329" s="193"/>
      <c r="Z329" s="193"/>
      <c r="AA329" s="193"/>
      <c r="AB329" s="193"/>
      <c r="AC329" s="193"/>
      <c r="AD329" s="193"/>
      <c r="AE329" s="193"/>
      <c r="AF329" s="193"/>
      <c r="AG329" s="193"/>
      <c r="AH329" s="193"/>
      <c r="AI329" s="193"/>
      <c r="AJ329" s="193"/>
      <c r="AK329" s="193"/>
      <c r="AL329" s="193"/>
      <c r="AM329" s="193"/>
      <c r="AN329" s="193"/>
      <c r="AO329" s="193"/>
      <c r="AP329" s="193"/>
      <c r="AQ329" s="193"/>
      <c r="AR329" s="193"/>
      <c r="AS329" s="193"/>
      <c r="AT329" s="193"/>
      <c r="AU329" s="193"/>
      <c r="AV329" s="193"/>
      <c r="AW329" s="193"/>
      <c r="AX329" s="193"/>
      <c r="AY329" s="193"/>
      <c r="AZ329" s="193"/>
      <c r="BA329" s="193"/>
      <c r="BB329" s="193"/>
      <c r="BC329" s="193"/>
      <c r="BD329" s="193"/>
      <c r="BE329" s="193"/>
      <c r="BF329" s="193"/>
    </row>
    <row r="330" spans="25:58" s="187" customFormat="1" x14ac:dyDescent="0.3">
      <c r="Y330" s="193"/>
      <c r="Z330" s="193"/>
      <c r="AA330" s="193"/>
      <c r="AB330" s="193"/>
      <c r="AC330" s="193"/>
      <c r="AD330" s="193"/>
      <c r="AE330" s="193"/>
      <c r="AF330" s="193"/>
      <c r="AG330" s="193"/>
      <c r="AH330" s="193"/>
      <c r="AI330" s="193"/>
      <c r="AJ330" s="193"/>
      <c r="AK330" s="193"/>
      <c r="AL330" s="193"/>
      <c r="AM330" s="193"/>
      <c r="AN330" s="193"/>
      <c r="AO330" s="193"/>
      <c r="AP330" s="193"/>
      <c r="AQ330" s="193"/>
      <c r="AR330" s="193"/>
      <c r="AS330" s="193"/>
      <c r="AT330" s="193"/>
      <c r="AU330" s="193"/>
      <c r="AV330" s="193"/>
      <c r="AW330" s="193"/>
      <c r="AX330" s="193"/>
      <c r="AY330" s="193"/>
      <c r="AZ330" s="193"/>
      <c r="BA330" s="193"/>
      <c r="BB330" s="193"/>
      <c r="BC330" s="193"/>
      <c r="BD330" s="193"/>
      <c r="BE330" s="193"/>
      <c r="BF330" s="193"/>
    </row>
    <row r="331" spans="25:58" s="187" customFormat="1" x14ac:dyDescent="0.3">
      <c r="Y331" s="193"/>
      <c r="Z331" s="193"/>
      <c r="AA331" s="193"/>
      <c r="AB331" s="193"/>
      <c r="AC331" s="193"/>
      <c r="AD331" s="193"/>
      <c r="AE331" s="193"/>
      <c r="AF331" s="193"/>
      <c r="AG331" s="193"/>
      <c r="AH331" s="193"/>
      <c r="AI331" s="193"/>
      <c r="AJ331" s="193"/>
      <c r="AK331" s="193"/>
      <c r="AL331" s="193"/>
      <c r="AM331" s="193"/>
      <c r="AN331" s="193"/>
      <c r="AO331" s="193"/>
      <c r="AP331" s="193"/>
      <c r="AQ331" s="193"/>
      <c r="AR331" s="193"/>
      <c r="AS331" s="193"/>
      <c r="AT331" s="193"/>
      <c r="AU331" s="193"/>
      <c r="AV331" s="193"/>
      <c r="AW331" s="193"/>
      <c r="AX331" s="193"/>
      <c r="AY331" s="193"/>
      <c r="AZ331" s="193"/>
      <c r="BA331" s="193"/>
      <c r="BB331" s="193"/>
      <c r="BC331" s="193"/>
      <c r="BD331" s="193"/>
      <c r="BE331" s="193"/>
      <c r="BF331" s="193"/>
    </row>
    <row r="332" spans="25:58" s="187" customFormat="1" x14ac:dyDescent="0.3">
      <c r="Y332" s="193"/>
      <c r="Z332" s="193"/>
      <c r="AA332" s="193"/>
      <c r="AB332" s="193"/>
      <c r="AC332" s="193"/>
      <c r="AD332" s="193"/>
      <c r="AE332" s="193"/>
      <c r="AF332" s="193"/>
      <c r="AG332" s="193"/>
      <c r="AH332" s="193"/>
      <c r="AI332" s="193"/>
      <c r="AJ332" s="193"/>
      <c r="AK332" s="193"/>
      <c r="AL332" s="193"/>
      <c r="AM332" s="193"/>
      <c r="AN332" s="193"/>
      <c r="AO332" s="193"/>
      <c r="AP332" s="193"/>
      <c r="AQ332" s="193"/>
      <c r="AR332" s="193"/>
      <c r="AS332" s="193"/>
      <c r="AT332" s="193"/>
      <c r="AU332" s="193"/>
      <c r="AV332" s="193"/>
      <c r="AW332" s="193"/>
      <c r="AX332" s="193"/>
      <c r="AY332" s="193"/>
      <c r="AZ332" s="193"/>
      <c r="BA332" s="193"/>
      <c r="BB332" s="193"/>
      <c r="BC332" s="193"/>
      <c r="BD332" s="193"/>
      <c r="BE332" s="193"/>
      <c r="BF332" s="193"/>
    </row>
    <row r="333" spans="25:58" s="187" customFormat="1" x14ac:dyDescent="0.3">
      <c r="Y333" s="193"/>
      <c r="Z333" s="193"/>
      <c r="AA333" s="193"/>
      <c r="AB333" s="193"/>
      <c r="AC333" s="193"/>
      <c r="AD333" s="193"/>
      <c r="AE333" s="193"/>
      <c r="AF333" s="193"/>
      <c r="AG333" s="193"/>
      <c r="AH333" s="193"/>
      <c r="AI333" s="193"/>
      <c r="AJ333" s="193"/>
      <c r="AK333" s="193"/>
      <c r="AL333" s="193"/>
      <c r="AM333" s="193"/>
      <c r="AN333" s="193"/>
      <c r="AO333" s="193"/>
      <c r="AP333" s="193"/>
      <c r="AQ333" s="193"/>
      <c r="AR333" s="193"/>
      <c r="AS333" s="193"/>
      <c r="AT333" s="193"/>
      <c r="AU333" s="193"/>
      <c r="AV333" s="193"/>
      <c r="AW333" s="193"/>
      <c r="AX333" s="193"/>
      <c r="AY333" s="193"/>
      <c r="AZ333" s="193"/>
      <c r="BA333" s="193"/>
      <c r="BB333" s="193"/>
      <c r="BC333" s="193"/>
      <c r="BD333" s="193"/>
      <c r="BE333" s="193"/>
      <c r="BF333" s="193"/>
    </row>
    <row r="334" spans="25:58" s="187" customFormat="1" x14ac:dyDescent="0.3">
      <c r="Y334" s="193"/>
      <c r="Z334" s="193"/>
      <c r="AA334" s="193"/>
      <c r="AB334" s="193"/>
      <c r="AC334" s="193"/>
      <c r="AD334" s="193"/>
      <c r="AE334" s="193"/>
      <c r="AF334" s="193"/>
      <c r="AG334" s="193"/>
      <c r="AH334" s="193"/>
      <c r="AI334" s="193"/>
      <c r="AJ334" s="193"/>
      <c r="AK334" s="193"/>
      <c r="AL334" s="193"/>
      <c r="AM334" s="193"/>
      <c r="AN334" s="193"/>
      <c r="AO334" s="193"/>
      <c r="AP334" s="193"/>
      <c r="AQ334" s="193"/>
      <c r="AR334" s="193"/>
      <c r="AS334" s="193"/>
      <c r="AT334" s="193"/>
      <c r="AU334" s="193"/>
      <c r="AV334" s="193"/>
      <c r="AW334" s="193"/>
      <c r="AX334" s="193"/>
      <c r="AY334" s="193"/>
      <c r="AZ334" s="193"/>
      <c r="BA334" s="193"/>
      <c r="BB334" s="193"/>
      <c r="BC334" s="193"/>
      <c r="BD334" s="193"/>
      <c r="BE334" s="193"/>
      <c r="BF334" s="193"/>
    </row>
    <row r="335" spans="25:58" s="187" customFormat="1" x14ac:dyDescent="0.3">
      <c r="Y335" s="193"/>
      <c r="Z335" s="193"/>
      <c r="AA335" s="193"/>
      <c r="AB335" s="193"/>
      <c r="AC335" s="193"/>
      <c r="AD335" s="193"/>
      <c r="AE335" s="193"/>
      <c r="AF335" s="193"/>
      <c r="AG335" s="193"/>
      <c r="AH335" s="193"/>
      <c r="AI335" s="193"/>
      <c r="AJ335" s="193"/>
      <c r="AK335" s="193"/>
      <c r="AL335" s="193"/>
      <c r="AM335" s="193"/>
      <c r="AN335" s="193"/>
      <c r="AO335" s="193"/>
      <c r="AP335" s="193"/>
      <c r="AQ335" s="193"/>
      <c r="AR335" s="193"/>
      <c r="AS335" s="193"/>
      <c r="AT335" s="193"/>
      <c r="AU335" s="193"/>
      <c r="AV335" s="193"/>
      <c r="AW335" s="193"/>
      <c r="AX335" s="193"/>
      <c r="AY335" s="193"/>
      <c r="AZ335" s="193"/>
      <c r="BA335" s="193"/>
      <c r="BB335" s="193"/>
      <c r="BC335" s="193"/>
      <c r="BD335" s="193"/>
      <c r="BE335" s="193"/>
      <c r="BF335" s="193"/>
    </row>
    <row r="336" spans="25:58" s="187" customFormat="1" x14ac:dyDescent="0.3">
      <c r="Y336" s="193"/>
      <c r="Z336" s="193"/>
      <c r="AA336" s="193"/>
      <c r="AB336" s="193"/>
      <c r="AC336" s="193"/>
      <c r="AD336" s="193"/>
      <c r="AE336" s="193"/>
      <c r="AF336" s="193"/>
      <c r="AG336" s="193"/>
      <c r="AH336" s="193"/>
      <c r="AI336" s="193"/>
      <c r="AJ336" s="193"/>
      <c r="AK336" s="193"/>
      <c r="AL336" s="193"/>
      <c r="AM336" s="193"/>
      <c r="AN336" s="193"/>
      <c r="AO336" s="193"/>
      <c r="AP336" s="193"/>
      <c r="AQ336" s="193"/>
      <c r="AR336" s="193"/>
      <c r="AS336" s="193"/>
      <c r="AT336" s="193"/>
      <c r="AU336" s="193"/>
      <c r="AV336" s="193"/>
      <c r="AW336" s="193"/>
      <c r="AX336" s="193"/>
      <c r="AY336" s="193"/>
      <c r="AZ336" s="193"/>
      <c r="BA336" s="193"/>
      <c r="BB336" s="193"/>
      <c r="BC336" s="193"/>
      <c r="BD336" s="193"/>
      <c r="BE336" s="193"/>
      <c r="BF336" s="193"/>
    </row>
    <row r="337" spans="25:58" s="187" customFormat="1" x14ac:dyDescent="0.3">
      <c r="Y337" s="193"/>
      <c r="Z337" s="193"/>
      <c r="AA337" s="193"/>
      <c r="AB337" s="193"/>
      <c r="AC337" s="193"/>
      <c r="AD337" s="193"/>
      <c r="AE337" s="193"/>
      <c r="AF337" s="193"/>
      <c r="AG337" s="193"/>
      <c r="AH337" s="193"/>
      <c r="AI337" s="193"/>
      <c r="AJ337" s="193"/>
      <c r="AK337" s="193"/>
      <c r="AL337" s="193"/>
      <c r="AM337" s="193"/>
      <c r="AN337" s="193"/>
      <c r="AO337" s="193"/>
      <c r="AP337" s="193"/>
      <c r="AQ337" s="193"/>
      <c r="AR337" s="193"/>
      <c r="AS337" s="193"/>
      <c r="AT337" s="193"/>
      <c r="AU337" s="193"/>
      <c r="AV337" s="193"/>
      <c r="AW337" s="193"/>
      <c r="AX337" s="193"/>
      <c r="AY337" s="193"/>
      <c r="AZ337" s="193"/>
      <c r="BA337" s="193"/>
      <c r="BB337" s="193"/>
      <c r="BC337" s="193"/>
      <c r="BD337" s="193"/>
      <c r="BE337" s="193"/>
      <c r="BF337" s="193"/>
    </row>
    <row r="338" spans="25:58" s="187" customFormat="1" x14ac:dyDescent="0.3">
      <c r="Y338" s="193"/>
      <c r="Z338" s="193"/>
      <c r="AA338" s="193"/>
      <c r="AB338" s="193"/>
      <c r="AC338" s="193"/>
      <c r="AD338" s="193"/>
      <c r="AE338" s="193"/>
      <c r="AF338" s="193"/>
      <c r="AG338" s="193"/>
      <c r="AH338" s="193"/>
      <c r="AI338" s="193"/>
      <c r="AJ338" s="193"/>
      <c r="AK338" s="193"/>
      <c r="AL338" s="193"/>
      <c r="AM338" s="193"/>
      <c r="AN338" s="193"/>
      <c r="AO338" s="193"/>
      <c r="AP338" s="193"/>
      <c r="AQ338" s="193"/>
      <c r="AR338" s="193"/>
      <c r="AS338" s="193"/>
      <c r="AT338" s="193"/>
      <c r="AU338" s="193"/>
      <c r="AV338" s="193"/>
      <c r="AW338" s="193"/>
      <c r="AX338" s="193"/>
      <c r="AY338" s="193"/>
      <c r="AZ338" s="193"/>
      <c r="BA338" s="193"/>
      <c r="BB338" s="193"/>
      <c r="BC338" s="193"/>
      <c r="BD338" s="193"/>
      <c r="BE338" s="193"/>
      <c r="BF338" s="193"/>
    </row>
    <row r="339" spans="25:58" s="187" customFormat="1" x14ac:dyDescent="0.3">
      <c r="Y339" s="193"/>
      <c r="Z339" s="193"/>
      <c r="AA339" s="193"/>
      <c r="AB339" s="193"/>
      <c r="AC339" s="193"/>
      <c r="AD339" s="193"/>
      <c r="AE339" s="193"/>
      <c r="AF339" s="193"/>
      <c r="AG339" s="193"/>
      <c r="AH339" s="193"/>
      <c r="AI339" s="193"/>
      <c r="AJ339" s="193"/>
      <c r="AK339" s="193"/>
      <c r="AL339" s="193"/>
      <c r="AM339" s="193"/>
      <c r="AN339" s="193"/>
      <c r="AO339" s="193"/>
      <c r="AP339" s="193"/>
      <c r="AQ339" s="193"/>
      <c r="AR339" s="193"/>
      <c r="AS339" s="193"/>
      <c r="AT339" s="193"/>
      <c r="AU339" s="193"/>
      <c r="AV339" s="193"/>
      <c r="AW339" s="193"/>
      <c r="AX339" s="193"/>
      <c r="AY339" s="193"/>
      <c r="AZ339" s="193"/>
      <c r="BA339" s="193"/>
      <c r="BB339" s="193"/>
      <c r="BC339" s="193"/>
      <c r="BD339" s="193"/>
      <c r="BE339" s="193"/>
      <c r="BF339" s="193"/>
    </row>
  </sheetData>
  <sheetProtection algorithmName="SHA-512" hashValue="Ol3EqUdSFOwnADdyUGRiJNxo8vJIJyx7yZXoX3/jlDv31GT7Aew/S/TTlZcL2Gz3mmhyrAhTGttYTU1ZhimeGg==" saltValue="MjYZ1MqPOgFy36BorIP71g==" spinCount="100000" sheet="1" objects="1" scenarios="1"/>
  <dataValidations count="2">
    <dataValidation type="decimal" showInputMessage="1" showErrorMessage="1" errorTitle="Incorrect entry" error="Enter 1.5 or 3.0 only" sqref="C4" xr:uid="{DCC4DD7D-A16B-8D46-8BA3-12516DA6CF6A}">
      <formula1>1.5</formula1>
      <formula2>3</formula2>
    </dataValidation>
    <dataValidation type="whole" showInputMessage="1" showErrorMessage="1" errorTitle="Incorrect number" error="Please enter quarterly consumption between 700-4000kWh" sqref="C5" xr:uid="{EA157E1B-DBE6-8E47-85D1-B944D4E0F029}">
      <formula1>700</formula1>
      <formula2>4000</formula2>
    </dataValidation>
  </dataValidations>
  <pageMargins left="0.75" right="0.75" top="1" bottom="1" header="0.5" footer="0.5"/>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CBF45-514E-3F46-A362-8BA80048DBB0}">
  <sheetPr codeName="Sheet8">
    <tabColor theme="9"/>
  </sheetPr>
  <dimension ref="A1:EN441"/>
  <sheetViews>
    <sheetView workbookViewId="0">
      <selection activeCell="C4" sqref="C4:C5"/>
    </sheetView>
  </sheetViews>
  <sheetFormatPr defaultColWidth="10.84375" defaultRowHeight="14" x14ac:dyDescent="0.3"/>
  <cols>
    <col min="1" max="1" width="24.69140625" style="54" customWidth="1"/>
    <col min="2" max="2" width="24" style="54" customWidth="1"/>
    <col min="3" max="3" width="12.15234375" style="54" customWidth="1"/>
    <col min="4" max="4" width="14" style="54" customWidth="1"/>
    <col min="5" max="5" width="12.15234375" style="54" customWidth="1"/>
    <col min="6" max="6" width="13.4609375" style="54" customWidth="1"/>
    <col min="7" max="7" width="13.15234375" style="54" customWidth="1"/>
    <col min="8" max="8" width="13.69140625" style="54" customWidth="1"/>
    <col min="9" max="9" width="13.84375" style="54" customWidth="1"/>
    <col min="10" max="10" width="12.15234375" style="54" hidden="1" customWidth="1"/>
    <col min="11" max="16" width="12.15234375" style="54" customWidth="1"/>
    <col min="17" max="20" width="12.15234375" style="54" hidden="1" customWidth="1"/>
    <col min="21" max="24" width="12.15234375" style="54" customWidth="1"/>
    <col min="25" max="144" width="10.84375" style="192"/>
    <col min="145" max="16384" width="10.84375" style="54"/>
  </cols>
  <sheetData>
    <row r="1" spans="1:24" s="192" customFormat="1" x14ac:dyDescent="0.3">
      <c r="A1" s="192" t="s">
        <v>364</v>
      </c>
      <c r="J1" s="192">
        <v>3</v>
      </c>
    </row>
    <row r="2" spans="1:24" s="192" customFormat="1" x14ac:dyDescent="0.3">
      <c r="A2" s="194" t="s">
        <v>334</v>
      </c>
    </row>
    <row r="3" spans="1:24" s="192" customFormat="1" x14ac:dyDescent="0.3">
      <c r="F3" s="195"/>
      <c r="G3" s="195"/>
    </row>
    <row r="4" spans="1:24" x14ac:dyDescent="0.3">
      <c r="A4" s="60" t="s">
        <v>365</v>
      </c>
      <c r="B4" s="61"/>
      <c r="C4" s="62">
        <v>3</v>
      </c>
      <c r="D4" s="64" t="s">
        <v>483</v>
      </c>
      <c r="E4" s="73">
        <f>IF(C4&lt;J1,(605),(1210))</f>
        <v>1210</v>
      </c>
      <c r="F4" s="72"/>
      <c r="G4" s="66" t="s">
        <v>484</v>
      </c>
      <c r="H4" s="75" t="s">
        <v>485</v>
      </c>
      <c r="I4" s="96" t="s">
        <v>397</v>
      </c>
      <c r="J4" s="63"/>
      <c r="K4" s="192"/>
      <c r="L4" s="192"/>
      <c r="M4" s="192"/>
      <c r="N4" s="192"/>
      <c r="O4" s="192"/>
      <c r="P4" s="192"/>
      <c r="Q4" s="192"/>
      <c r="R4" s="192"/>
      <c r="S4" s="192"/>
      <c r="T4" s="192"/>
      <c r="U4" s="192"/>
      <c r="V4" s="192"/>
      <c r="W4" s="192"/>
      <c r="X4" s="192"/>
    </row>
    <row r="5" spans="1:24" x14ac:dyDescent="0.3">
      <c r="A5" s="67" t="s">
        <v>486</v>
      </c>
      <c r="B5" s="68"/>
      <c r="C5" s="69">
        <v>1500</v>
      </c>
      <c r="D5" s="70" t="s">
        <v>487</v>
      </c>
      <c r="E5" s="74">
        <f>C5-(E4-E6)</f>
        <v>893.79</v>
      </c>
      <c r="F5" s="64" t="s">
        <v>488</v>
      </c>
      <c r="G5" s="79">
        <f>E5*70/100</f>
        <v>625.65299999999991</v>
      </c>
      <c r="H5" s="80">
        <f>E5*30/100</f>
        <v>268.13699999999994</v>
      </c>
      <c r="I5" s="97"/>
      <c r="J5" s="63"/>
      <c r="K5" s="192"/>
      <c r="L5" s="192"/>
      <c r="M5" s="192"/>
      <c r="N5" s="192"/>
      <c r="O5" s="192"/>
      <c r="P5" s="192"/>
      <c r="Q5" s="192"/>
      <c r="R5" s="192"/>
      <c r="S5" s="192"/>
      <c r="T5" s="192"/>
      <c r="U5" s="192"/>
      <c r="V5" s="192"/>
      <c r="W5" s="192"/>
      <c r="X5" s="192"/>
    </row>
    <row r="6" spans="1:24" x14ac:dyDescent="0.3">
      <c r="A6" s="193"/>
      <c r="B6" s="193"/>
      <c r="C6" s="193"/>
      <c r="D6" s="70" t="s">
        <v>489</v>
      </c>
      <c r="E6" s="74">
        <f>IF(C4&lt;J1,(E4*18.9/100),(E4*49.9/100))</f>
        <v>603.79</v>
      </c>
      <c r="F6" s="76" t="s">
        <v>396</v>
      </c>
      <c r="G6" s="77">
        <f>E5*20/100</f>
        <v>178.75799999999998</v>
      </c>
      <c r="H6" s="78">
        <f>E5*30/100</f>
        <v>268.13699999999994</v>
      </c>
      <c r="I6" s="98">
        <f>E5*50/100</f>
        <v>446.89499999999998</v>
      </c>
      <c r="J6" s="63"/>
      <c r="K6" s="192"/>
      <c r="L6" s="192"/>
      <c r="M6" s="192"/>
      <c r="N6" s="192"/>
      <c r="O6" s="192"/>
      <c r="P6" s="192"/>
      <c r="Q6" s="192"/>
      <c r="R6" s="192"/>
      <c r="S6" s="192"/>
      <c r="T6" s="192"/>
      <c r="U6" s="192"/>
      <c r="V6" s="192"/>
      <c r="W6" s="192"/>
      <c r="X6" s="192"/>
    </row>
    <row r="7" spans="1:24" s="192" customFormat="1" ht="14.5" thickBot="1" x14ac:dyDescent="0.35">
      <c r="G7" s="196"/>
    </row>
    <row r="8" spans="1:24" x14ac:dyDescent="0.3">
      <c r="A8" s="100" t="s">
        <v>514</v>
      </c>
      <c r="B8" s="101"/>
      <c r="C8" s="101"/>
      <c r="D8" s="101"/>
      <c r="E8" s="101"/>
      <c r="F8" s="101"/>
      <c r="G8" s="101"/>
      <c r="H8" s="101"/>
      <c r="I8" s="101"/>
      <c r="J8" s="101"/>
      <c r="K8" s="101"/>
      <c r="L8" s="101"/>
      <c r="M8" s="101"/>
      <c r="N8" s="101"/>
      <c r="O8" s="101"/>
      <c r="P8" s="101"/>
      <c r="Q8" s="101"/>
      <c r="R8" s="101"/>
      <c r="S8" s="101"/>
      <c r="T8" s="101"/>
      <c r="U8" s="101"/>
      <c r="V8" s="101"/>
      <c r="W8" s="101"/>
      <c r="X8" s="102"/>
    </row>
    <row r="9" spans="1:24" ht="70" x14ac:dyDescent="0.3">
      <c r="A9" s="463" t="s">
        <v>408</v>
      </c>
      <c r="B9" s="464" t="s">
        <v>409</v>
      </c>
      <c r="C9" s="465" t="s">
        <v>410</v>
      </c>
      <c r="D9" s="465" t="s">
        <v>411</v>
      </c>
      <c r="E9" s="465" t="s">
        <v>446</v>
      </c>
      <c r="F9" s="466" t="s">
        <v>447</v>
      </c>
      <c r="G9" s="465" t="s">
        <v>448</v>
      </c>
      <c r="H9" s="467" t="s">
        <v>354</v>
      </c>
      <c r="I9" s="465" t="s">
        <v>222</v>
      </c>
      <c r="J9" s="467" t="s">
        <v>406</v>
      </c>
      <c r="K9" s="468" t="s">
        <v>449</v>
      </c>
      <c r="L9" s="469" t="s">
        <v>398</v>
      </c>
      <c r="M9" s="469" t="s">
        <v>533</v>
      </c>
      <c r="N9" s="469" t="s">
        <v>399</v>
      </c>
      <c r="O9" s="469" t="s">
        <v>552</v>
      </c>
      <c r="P9" s="470" t="s">
        <v>490</v>
      </c>
      <c r="Q9" s="471" t="s">
        <v>102</v>
      </c>
      <c r="R9" s="471" t="s">
        <v>103</v>
      </c>
      <c r="S9" s="471" t="s">
        <v>104</v>
      </c>
      <c r="T9" s="471" t="s">
        <v>105</v>
      </c>
      <c r="U9" s="470" t="s">
        <v>331</v>
      </c>
      <c r="V9" s="470" t="s">
        <v>332</v>
      </c>
      <c r="W9" s="469" t="s">
        <v>400</v>
      </c>
      <c r="X9" s="472" t="s">
        <v>558</v>
      </c>
    </row>
    <row r="10" spans="1:24" x14ac:dyDescent="0.3">
      <c r="A10" s="129" t="str">
        <f>'AG Jul 2018'!K2</f>
        <v>Energy Locals</v>
      </c>
      <c r="B10" s="130" t="str">
        <f>'AG Jul 2018'!L2</f>
        <v>Simple Saver</v>
      </c>
      <c r="C10" s="131">
        <f>91*'AG Jul 2018'!M2/100</f>
        <v>83.72</v>
      </c>
      <c r="D10" s="131">
        <f>$E$5*'AG Jul 2018'!N2/100</f>
        <v>192.07547099999996</v>
      </c>
      <c r="E10" s="150">
        <v>0</v>
      </c>
      <c r="F10" s="131">
        <v>0</v>
      </c>
      <c r="G10" s="131">
        <v>0</v>
      </c>
      <c r="H10" s="131">
        <v>0</v>
      </c>
      <c r="I10" s="131">
        <f t="shared" ref="I10:I24" si="0">SUM(C10:H10)</f>
        <v>275.79547099999996</v>
      </c>
      <c r="J10" s="107">
        <f t="shared" ref="J10:J25" si="1">(I10-C10)*4</f>
        <v>768.30188399999986</v>
      </c>
      <c r="K10" s="110">
        <f t="shared" ref="K10:K29" si="2">I10*4</f>
        <v>1103.1818839999999</v>
      </c>
      <c r="L10" s="130">
        <f>'AG Jul 2018'!AW2</f>
        <v>0</v>
      </c>
      <c r="M10" s="130">
        <f>'AG Jul 2018'!AX2</f>
        <v>0</v>
      </c>
      <c r="N10" s="130">
        <f>'AG Jul 2018'!AY2</f>
        <v>0</v>
      </c>
      <c r="O10" s="130">
        <f>'AG Jul 2018'!AZ2</f>
        <v>0</v>
      </c>
      <c r="P10" s="132">
        <f>($E$6*'AG Jul 2018'!AT2/100)*4</f>
        <v>217.36439999999999</v>
      </c>
      <c r="Q10" s="109">
        <f>K10</f>
        <v>1103.1818839999999</v>
      </c>
      <c r="R10" s="109">
        <f>Q10-(J10*O10/100)</f>
        <v>1103.1818839999999</v>
      </c>
      <c r="S10" s="110">
        <f>Q10-P10</f>
        <v>885.81748399999992</v>
      </c>
      <c r="T10" s="110">
        <f>R10-P10</f>
        <v>885.81748399999992</v>
      </c>
      <c r="U10" s="473">
        <f>S10*1.1</f>
        <v>974.39923239999996</v>
      </c>
      <c r="V10" s="473">
        <f>T10*1.1</f>
        <v>974.39923239999996</v>
      </c>
      <c r="W10" s="133">
        <f>'AG Jul 2018'!BI2</f>
        <v>0</v>
      </c>
      <c r="X10" s="234" t="str">
        <f>'AG Jul 2018'!BJ2</f>
        <v>n</v>
      </c>
    </row>
    <row r="11" spans="1:24" x14ac:dyDescent="0.3">
      <c r="A11" s="129" t="str">
        <f>'AG Jul 2018'!K3</f>
        <v>AGL</v>
      </c>
      <c r="B11" s="130" t="str">
        <f>'AG Jul 2018'!L3</f>
        <v xml:space="preserve">Solar Savers </v>
      </c>
      <c r="C11" s="131">
        <f>91*'AG Jul 2018'!M3/100</f>
        <v>76.44</v>
      </c>
      <c r="D11" s="131">
        <f>$E$5*'AG Jul 2018'!N3/100</f>
        <v>258.30530999999996</v>
      </c>
      <c r="E11" s="150">
        <v>0</v>
      </c>
      <c r="F11" s="131">
        <v>0</v>
      </c>
      <c r="G11" s="131">
        <v>0</v>
      </c>
      <c r="H11" s="131">
        <v>0</v>
      </c>
      <c r="I11" s="131">
        <f t="shared" si="0"/>
        <v>334.74530999999996</v>
      </c>
      <c r="J11" s="107">
        <f t="shared" si="1"/>
        <v>1033.2212399999999</v>
      </c>
      <c r="K11" s="110">
        <f t="shared" si="2"/>
        <v>1338.9812399999998</v>
      </c>
      <c r="L11" s="130">
        <f>'AG Jul 2018'!AW3</f>
        <v>0</v>
      </c>
      <c r="M11" s="130">
        <f>'AG Jul 2018'!AX3</f>
        <v>0</v>
      </c>
      <c r="N11" s="130">
        <f>'AG Jul 2018'!AY3</f>
        <v>0</v>
      </c>
      <c r="O11" s="130">
        <f>'AG Jul 2018'!AZ3</f>
        <v>0</v>
      </c>
      <c r="P11" s="132">
        <f>($E$6*'AG Jul 2018'!AT3/100)*4</f>
        <v>483.03199999999998</v>
      </c>
      <c r="Q11" s="109">
        <f t="shared" ref="Q11:Q17" si="3">K11</f>
        <v>1338.9812399999998</v>
      </c>
      <c r="R11" s="109">
        <f>Q11-(K11*N11/100)</f>
        <v>1338.9812399999998</v>
      </c>
      <c r="S11" s="110">
        <f t="shared" ref="S11:S25" si="4">Q11-P11</f>
        <v>855.94923999999992</v>
      </c>
      <c r="T11" s="110">
        <f t="shared" ref="T11:T25" si="5">R11-P11</f>
        <v>855.94923999999992</v>
      </c>
      <c r="U11" s="473">
        <f t="shared" ref="U11:V25" si="6">S11*1.1</f>
        <v>941.54416400000002</v>
      </c>
      <c r="V11" s="473">
        <f t="shared" si="6"/>
        <v>941.54416400000002</v>
      </c>
      <c r="W11" s="133">
        <f>'AG Jul 2018'!BI3</f>
        <v>0</v>
      </c>
      <c r="X11" s="234" t="str">
        <f>'AG Jul 2018'!BJ3</f>
        <v>n</v>
      </c>
    </row>
    <row r="12" spans="1:24" x14ac:dyDescent="0.3">
      <c r="A12" s="129" t="str">
        <f>'AG Jul 2018'!K4</f>
        <v>Alinta Energy</v>
      </c>
      <c r="B12" s="130" t="str">
        <f>'AG Jul 2018'!L4</f>
        <v>Fair Deal</v>
      </c>
      <c r="C12" s="131">
        <f>91*'AG Jul 2018'!M4/100</f>
        <v>76.44</v>
      </c>
      <c r="D12" s="131">
        <f>IF($E$5&gt;='AG Jul 2018'!P4,('AG Jul 2018'!P4*'AG Jul 2018'!N4/100),($E$5*'AG Jul 2018'!N4/100))</f>
        <v>262.23798599999998</v>
      </c>
      <c r="E12" s="150">
        <f>IF($E$5&lt;'AG Jul 2018'!P4,0,IF(($E$5)&gt;'AG Jul 2018'!R4,(('AG Jul 2018'!R4-'AG Jul 2018'!P4)*'AG Jul 2018'!Q4/100),(($E$5-'AG Jul 2018'!P4)*'AG Jul 2018'!Q4/100)))</f>
        <v>0</v>
      </c>
      <c r="F12" s="131">
        <v>0</v>
      </c>
      <c r="G12" s="131">
        <v>0</v>
      </c>
      <c r="H12" s="131">
        <f>IF(($E$5&lt;'AG Jul 2018'!R4),(0),($E$5-'AG Jul 2018'!R4)*'AG Jul 2018'!S4/100)</f>
        <v>0</v>
      </c>
      <c r="I12" s="131">
        <f t="shared" si="0"/>
        <v>338.67798599999998</v>
      </c>
      <c r="J12" s="107">
        <f t="shared" si="1"/>
        <v>1048.9519439999999</v>
      </c>
      <c r="K12" s="110">
        <f t="shared" si="2"/>
        <v>1354.7119439999999</v>
      </c>
      <c r="L12" s="130">
        <f>'AG Jul 2018'!AW4</f>
        <v>0</v>
      </c>
      <c r="M12" s="130">
        <f>'AG Jul 2018'!AX4</f>
        <v>0</v>
      </c>
      <c r="N12" s="130">
        <f>'AG Jul 2018'!AY4</f>
        <v>0</v>
      </c>
      <c r="O12" s="130">
        <f>'AG Jul 2018'!AZ4</f>
        <v>27</v>
      </c>
      <c r="P12" s="132">
        <f>($E$6*'AG Jul 2018'!AT4/100)*4</f>
        <v>181.13699999999997</v>
      </c>
      <c r="Q12" s="109">
        <f t="shared" si="3"/>
        <v>1354.7119439999999</v>
      </c>
      <c r="R12" s="109">
        <f>Q12-(J12*O12/100)</f>
        <v>1071.4949191199998</v>
      </c>
      <c r="S12" s="110">
        <f t="shared" si="4"/>
        <v>1173.574944</v>
      </c>
      <c r="T12" s="110">
        <f t="shared" si="5"/>
        <v>890.35791911999991</v>
      </c>
      <c r="U12" s="473">
        <f t="shared" si="6"/>
        <v>1290.9324384000001</v>
      </c>
      <c r="V12" s="473">
        <f t="shared" si="6"/>
        <v>979.39371103199994</v>
      </c>
      <c r="W12" s="133">
        <f>'AG Jul 2018'!BI4</f>
        <v>0</v>
      </c>
      <c r="X12" s="234" t="str">
        <f>'AG Jul 2018'!BJ4</f>
        <v>n</v>
      </c>
    </row>
    <row r="13" spans="1:24" x14ac:dyDescent="0.3">
      <c r="A13" s="129" t="str">
        <f>'AG Jul 2018'!K5</f>
        <v>Click Energy</v>
      </c>
      <c r="B13" s="130" t="str">
        <f>'AG Jul 2018'!L5</f>
        <v xml:space="preserve">Solar </v>
      </c>
      <c r="C13" s="131">
        <f>91*'AG Jul 2018'!M5/100</f>
        <v>81.900000000000006</v>
      </c>
      <c r="D13" s="131">
        <f>$E$5*'AG Jul 2018'!N5/100</f>
        <v>342.32157000000001</v>
      </c>
      <c r="E13" s="150">
        <v>0</v>
      </c>
      <c r="F13" s="131">
        <v>0</v>
      </c>
      <c r="G13" s="131">
        <v>0</v>
      </c>
      <c r="H13" s="131">
        <v>0</v>
      </c>
      <c r="I13" s="131">
        <f t="shared" si="0"/>
        <v>424.22157000000004</v>
      </c>
      <c r="J13" s="107">
        <f t="shared" si="1"/>
        <v>1369.2862800000003</v>
      </c>
      <c r="K13" s="110">
        <f t="shared" si="2"/>
        <v>1696.8862800000002</v>
      </c>
      <c r="L13" s="130">
        <f>'AG Jul 2018'!AW5</f>
        <v>0</v>
      </c>
      <c r="M13" s="130">
        <f>'AG Jul 2018'!AX5</f>
        <v>0</v>
      </c>
      <c r="N13" s="130">
        <f>'AG Jul 2018'!AY5</f>
        <v>11</v>
      </c>
      <c r="O13" s="130">
        <f>'AG Jul 2018'!AZ5</f>
        <v>0</v>
      </c>
      <c r="P13" s="132">
        <f>($E$6*'AG Jul 2018'!AT5/100)*4</f>
        <v>410.5772</v>
      </c>
      <c r="Q13" s="109">
        <f t="shared" si="3"/>
        <v>1696.8862800000002</v>
      </c>
      <c r="R13" s="109">
        <f>Q13-(K13*N13/100)</f>
        <v>1510.2287892000002</v>
      </c>
      <c r="S13" s="110">
        <f t="shared" si="4"/>
        <v>1286.3090800000002</v>
      </c>
      <c r="T13" s="110">
        <f t="shared" si="5"/>
        <v>1099.6515892000002</v>
      </c>
      <c r="U13" s="473">
        <f t="shared" si="6"/>
        <v>1414.9399880000003</v>
      </c>
      <c r="V13" s="473">
        <f t="shared" si="6"/>
        <v>1209.6167481200002</v>
      </c>
      <c r="W13" s="133">
        <f>'AG Jul 2018'!BI5</f>
        <v>0</v>
      </c>
      <c r="X13" s="234" t="str">
        <f>'AG Jul 2018'!BJ5</f>
        <v>n</v>
      </c>
    </row>
    <row r="14" spans="1:24" x14ac:dyDescent="0.3">
      <c r="A14" s="129" t="str">
        <f>'AG Jul 2018'!K6</f>
        <v>Commander</v>
      </c>
      <c r="B14" s="130" t="str">
        <f>'AG Jul 2018'!L6</f>
        <v>Market offer</v>
      </c>
      <c r="C14" s="131">
        <f>91*'AG Jul 2018'!M6/100</f>
        <v>85.694699999999997</v>
      </c>
      <c r="D14" s="131">
        <f>IF($E$5&gt;='AG Jul 2018'!P6,('AG Jul 2018'!P6*'AG Jul 2018'!N6/100),($E$5*'AG Jul 2018'!N6/100))</f>
        <v>289.94547599999999</v>
      </c>
      <c r="E14" s="150">
        <f>IF($E$5&lt;'AG Jul 2018'!P6,0,IF(($E$5)&gt;'AG Jul 2018'!R6,(('AG Jul 2018'!R6-'AG Jul 2018'!P6)*'AG Jul 2018'!Q6/100),(($E$5-'AG Jul 2018'!P6)*'AG Jul 2018'!Q6/100)))</f>
        <v>0</v>
      </c>
      <c r="F14" s="131">
        <v>0</v>
      </c>
      <c r="G14" s="131">
        <v>0</v>
      </c>
      <c r="H14" s="131">
        <f>IF(($E$5&lt;'AG Jul 2018'!R6),(0),($E$5-'AG Jul 2018'!R6)*'AG Jul 2018'!S6/100)</f>
        <v>0</v>
      </c>
      <c r="I14" s="131">
        <f t="shared" si="0"/>
        <v>375.640176</v>
      </c>
      <c r="J14" s="107">
        <f t="shared" si="1"/>
        <v>1159.7819039999999</v>
      </c>
      <c r="K14" s="110">
        <f t="shared" si="2"/>
        <v>1502.560704</v>
      </c>
      <c r="L14" s="130">
        <f>'AG Jul 2018'!AW6</f>
        <v>0</v>
      </c>
      <c r="M14" s="130">
        <f>'AG Jul 2018'!AX6</f>
        <v>0</v>
      </c>
      <c r="N14" s="130">
        <f>'AG Jul 2018'!AY6</f>
        <v>0</v>
      </c>
      <c r="O14" s="130">
        <f>'AG Jul 2018'!AZ6</f>
        <v>20</v>
      </c>
      <c r="P14" s="132">
        <f>($E$6*'AG Jul 2018'!AT6/100)*4</f>
        <v>280.15855999999997</v>
      </c>
      <c r="Q14" s="109">
        <f t="shared" si="3"/>
        <v>1502.560704</v>
      </c>
      <c r="R14" s="109">
        <f>Q14-(J14*O14/100)</f>
        <v>1270.6043232</v>
      </c>
      <c r="S14" s="110">
        <f t="shared" si="4"/>
        <v>1222.4021440000001</v>
      </c>
      <c r="T14" s="110">
        <f t="shared" si="5"/>
        <v>990.44576319999999</v>
      </c>
      <c r="U14" s="473">
        <f t="shared" si="6"/>
        <v>1344.6423584000001</v>
      </c>
      <c r="V14" s="473">
        <f t="shared" si="6"/>
        <v>1089.4903395200001</v>
      </c>
      <c r="W14" s="133">
        <f>'AG Jul 2018'!BI6</f>
        <v>0</v>
      </c>
      <c r="X14" s="234" t="str">
        <f>'AG Jul 2018'!BJ6</f>
        <v>n</v>
      </c>
    </row>
    <row r="15" spans="1:24" x14ac:dyDescent="0.3">
      <c r="A15" s="129" t="str">
        <f>'AG Jul 2018'!K7</f>
        <v>CovaU</v>
      </c>
      <c r="B15" s="130" t="str">
        <f>'AG Jul 2018'!L7</f>
        <v>Freedom Solar</v>
      </c>
      <c r="C15" s="131">
        <f>91*'AG Jul 2018'!M7/100</f>
        <v>100.1</v>
      </c>
      <c r="D15" s="131">
        <f>$E$5*'AG Jul 2018'!N7/100</f>
        <v>259.19909999999999</v>
      </c>
      <c r="E15" s="150">
        <v>0</v>
      </c>
      <c r="F15" s="131">
        <v>0</v>
      </c>
      <c r="G15" s="131">
        <v>0</v>
      </c>
      <c r="H15" s="131">
        <v>0</v>
      </c>
      <c r="I15" s="131">
        <f t="shared" si="0"/>
        <v>359.29909999999995</v>
      </c>
      <c r="J15" s="107">
        <f t="shared" si="1"/>
        <v>1036.7963999999997</v>
      </c>
      <c r="K15" s="110">
        <f t="shared" si="2"/>
        <v>1437.1963999999998</v>
      </c>
      <c r="L15" s="130">
        <f>'AG Jul 2018'!AW7</f>
        <v>0</v>
      </c>
      <c r="M15" s="130">
        <f>'AG Jul 2018'!AX7</f>
        <v>0</v>
      </c>
      <c r="N15" s="130">
        <f>'AG Jul 2018'!AY7</f>
        <v>15</v>
      </c>
      <c r="O15" s="130">
        <f>'AG Jul 2018'!AZ7</f>
        <v>0</v>
      </c>
      <c r="P15" s="132">
        <f>($E$6*'AG Jul 2018'!AT7/100)*4</f>
        <v>205.2886</v>
      </c>
      <c r="Q15" s="109">
        <f t="shared" si="3"/>
        <v>1437.1963999999998</v>
      </c>
      <c r="R15" s="109">
        <f>Q15-(K15*N15/100)</f>
        <v>1221.6169399999999</v>
      </c>
      <c r="S15" s="110">
        <f t="shared" si="4"/>
        <v>1231.9077999999997</v>
      </c>
      <c r="T15" s="110">
        <f t="shared" si="5"/>
        <v>1016.3283399999999</v>
      </c>
      <c r="U15" s="473">
        <f t="shared" si="6"/>
        <v>1355.0985799999999</v>
      </c>
      <c r="V15" s="473">
        <f t="shared" si="6"/>
        <v>1117.961174</v>
      </c>
      <c r="W15" s="133">
        <f>'AG Jul 2018'!BI7</f>
        <v>0</v>
      </c>
      <c r="X15" s="234" t="str">
        <f>'AG Jul 2018'!BJ7</f>
        <v>n</v>
      </c>
    </row>
    <row r="16" spans="1:24" x14ac:dyDescent="0.3">
      <c r="A16" s="129" t="str">
        <f>'AG Jul 2018'!K8</f>
        <v>Diamond Energy</v>
      </c>
      <c r="B16" s="130" t="str">
        <f>'AG Jul 2018'!L8</f>
        <v>Pay on time discount</v>
      </c>
      <c r="C16" s="131">
        <f>91*'AG Jul 2018'!M8/100</f>
        <v>79.625</v>
      </c>
      <c r="D16" s="131">
        <f>IF($E$5&gt;='AG Jul 2018'!P8,('AG Jul 2018'!P8*'AG Jul 2018'!N8/100),($E$5*'AG Jul 2018'!N8/100))</f>
        <v>79.17</v>
      </c>
      <c r="E16" s="150">
        <f>IF($E$5&lt;'AG Jul 2018'!P8,0,IF(($E$5)&gt;'AG Jul 2018'!R8,(('AG Jul 2018'!R8-'AG Jul 2018'!P8)*'AG Jul 2018'!Q8/100),(($E$5-'AG Jul 2018'!P8)*'AG Jul 2018'!Q8/100)))</f>
        <v>169.28952900000002</v>
      </c>
      <c r="F16" s="131">
        <v>0</v>
      </c>
      <c r="G16" s="131">
        <v>0</v>
      </c>
      <c r="H16" s="131">
        <f>IF(($E$5&lt;'AG Jul 2018'!R8),(0),($E$5-'AG Jul 2018'!R8)*'AG Jul 2018'!S8/100)</f>
        <v>0</v>
      </c>
      <c r="I16" s="131">
        <f t="shared" si="0"/>
        <v>328.08452900000003</v>
      </c>
      <c r="J16" s="107">
        <f t="shared" si="1"/>
        <v>993.83811600000013</v>
      </c>
      <c r="K16" s="110">
        <f t="shared" si="2"/>
        <v>1312.3381160000001</v>
      </c>
      <c r="L16" s="130">
        <f>'AG Jul 2018'!AW8</f>
        <v>0</v>
      </c>
      <c r="M16" s="130">
        <f>'AG Jul 2018'!AX8</f>
        <v>0</v>
      </c>
      <c r="N16" s="130">
        <f>'AG Jul 2018'!AY8</f>
        <v>7</v>
      </c>
      <c r="O16" s="130">
        <f>'AG Jul 2018'!AZ8</f>
        <v>0</v>
      </c>
      <c r="P16" s="132">
        <f>($E$6*'AG Jul 2018'!AT8/100)*4</f>
        <v>289.81919999999997</v>
      </c>
      <c r="Q16" s="109">
        <f t="shared" si="3"/>
        <v>1312.3381160000001</v>
      </c>
      <c r="R16" s="109">
        <f>Q16-(K16*N16/100)</f>
        <v>1220.4744478800001</v>
      </c>
      <c r="S16" s="110">
        <f t="shared" si="4"/>
        <v>1022.5189160000002</v>
      </c>
      <c r="T16" s="110">
        <f t="shared" si="5"/>
        <v>930.65524788000016</v>
      </c>
      <c r="U16" s="473">
        <f t="shared" si="6"/>
        <v>1124.7708076000004</v>
      </c>
      <c r="V16" s="473">
        <f t="shared" si="6"/>
        <v>1023.7207726680002</v>
      </c>
      <c r="W16" s="133">
        <f>'AG Jul 2018'!BI8</f>
        <v>0</v>
      </c>
      <c r="X16" s="234" t="str">
        <f>'AG Jul 2018'!BJ8</f>
        <v>n</v>
      </c>
    </row>
    <row r="17" spans="1:144" x14ac:dyDescent="0.3">
      <c r="A17" s="129" t="str">
        <f>'AG Jul 2018'!K9</f>
        <v>Dodo Power &amp; Gas</v>
      </c>
      <c r="B17" s="130" t="str">
        <f>'AG Jul 2018'!L9</f>
        <v>Market offer</v>
      </c>
      <c r="C17" s="131">
        <f>91*'AG Jul 2018'!M9/100</f>
        <v>82.400499999999994</v>
      </c>
      <c r="D17" s="131">
        <f>IF($E$5&gt;='AG Jul 2018'!P9,('AG Jul 2018'!P9*'AG Jul 2018'!N9/100),($E$5*'AG Jul 2018'!N9/100))</f>
        <v>278.773101</v>
      </c>
      <c r="E17" s="150">
        <f>IF($E$5&lt;'AG Jul 2018'!P9,0,IF(($E$5)&gt;'AG Jul 2018'!R9,(('AG Jul 2018'!R9-'AG Jul 2018'!P9)*'AG Jul 2018'!Q9/100),(($E$5-'AG Jul 2018'!P9)*'AG Jul 2018'!Q9/100)))</f>
        <v>0</v>
      </c>
      <c r="F17" s="131">
        <v>0</v>
      </c>
      <c r="G17" s="131">
        <v>0</v>
      </c>
      <c r="H17" s="131">
        <f>IF(($E$5&lt;'AG Jul 2018'!R9),(0),($E$5-'AG Jul 2018'!R9)*'AG Jul 2018'!S9/100)</f>
        <v>0</v>
      </c>
      <c r="I17" s="131">
        <f t="shared" si="0"/>
        <v>361.17360099999996</v>
      </c>
      <c r="J17" s="107">
        <f t="shared" si="1"/>
        <v>1115.092404</v>
      </c>
      <c r="K17" s="110">
        <f t="shared" si="2"/>
        <v>1444.6944039999998</v>
      </c>
      <c r="L17" s="130">
        <f>'AG Jul 2018'!AW9</f>
        <v>0</v>
      </c>
      <c r="M17" s="130">
        <f>'AG Jul 2018'!AX9</f>
        <v>0</v>
      </c>
      <c r="N17" s="130">
        <f>'AG Jul 2018'!AY9</f>
        <v>0</v>
      </c>
      <c r="O17" s="130">
        <f>'AG Jul 2018'!AZ9</f>
        <v>0</v>
      </c>
      <c r="P17" s="132">
        <f>($E$6*'AG Jul 2018'!AT9/100)*4</f>
        <v>280.15855999999997</v>
      </c>
      <c r="Q17" s="109">
        <f t="shared" si="3"/>
        <v>1444.6944039999998</v>
      </c>
      <c r="R17" s="109">
        <f>Q17</f>
        <v>1444.6944039999998</v>
      </c>
      <c r="S17" s="110">
        <f t="shared" si="4"/>
        <v>1164.535844</v>
      </c>
      <c r="T17" s="110">
        <f t="shared" si="5"/>
        <v>1164.535844</v>
      </c>
      <c r="U17" s="473">
        <f t="shared" si="6"/>
        <v>1280.9894284000002</v>
      </c>
      <c r="V17" s="473">
        <f t="shared" si="6"/>
        <v>1280.9894284000002</v>
      </c>
      <c r="W17" s="133">
        <f>'AG Jul 2018'!BI9</f>
        <v>0</v>
      </c>
      <c r="X17" s="234" t="str">
        <f>'AG Jul 2018'!BJ9</f>
        <v>n</v>
      </c>
    </row>
    <row r="18" spans="1:144" x14ac:dyDescent="0.3">
      <c r="A18" s="129" t="str">
        <f>'AG Jul 2018'!K10</f>
        <v>EnergyAustralia</v>
      </c>
      <c r="B18" s="130" t="str">
        <f>'AG Jul 2018'!L10</f>
        <v>Anytime Saver</v>
      </c>
      <c r="C18" s="131">
        <f>91*'AG Jul 2018'!M10/100</f>
        <v>76.530999999999992</v>
      </c>
      <c r="D18" s="131">
        <f>$E$5*'AG Jul 2018'!N10/100</f>
        <v>262.32736499999999</v>
      </c>
      <c r="E18" s="150">
        <v>0</v>
      </c>
      <c r="F18" s="131">
        <v>0</v>
      </c>
      <c r="G18" s="131">
        <v>0</v>
      </c>
      <c r="H18" s="131">
        <v>0</v>
      </c>
      <c r="I18" s="131">
        <f t="shared" si="0"/>
        <v>338.85836499999999</v>
      </c>
      <c r="J18" s="107">
        <f t="shared" si="1"/>
        <v>1049.3094599999999</v>
      </c>
      <c r="K18" s="110">
        <f t="shared" si="2"/>
        <v>1355.43346</v>
      </c>
      <c r="L18" s="130">
        <f>'AG Jul 2018'!AW10</f>
        <v>0</v>
      </c>
      <c r="M18" s="130">
        <f>'AG Jul 2018'!AX10</f>
        <v>28</v>
      </c>
      <c r="N18" s="130">
        <f>'AG Jul 2018'!AY10</f>
        <v>0</v>
      </c>
      <c r="O18" s="130">
        <f>'AG Jul 2018'!AZ10</f>
        <v>0</v>
      </c>
      <c r="P18" s="132">
        <f>($E$6*'AG Jul 2018'!AT10/100)*4</f>
        <v>301.89499999999998</v>
      </c>
      <c r="Q18" s="109">
        <f>K18-(J18*M18/100)</f>
        <v>1061.6268112</v>
      </c>
      <c r="R18" s="109">
        <f>Q18</f>
        <v>1061.6268112</v>
      </c>
      <c r="S18" s="110">
        <f t="shared" si="4"/>
        <v>759.73181120000004</v>
      </c>
      <c r="T18" s="110">
        <f t="shared" si="5"/>
        <v>759.73181120000004</v>
      </c>
      <c r="U18" s="473">
        <f t="shared" si="6"/>
        <v>835.70499232000009</v>
      </c>
      <c r="V18" s="473">
        <f t="shared" si="6"/>
        <v>835.70499232000009</v>
      </c>
      <c r="W18" s="133">
        <f>'AG Jul 2018'!BI10</f>
        <v>0</v>
      </c>
      <c r="X18" s="234" t="str">
        <f>'AG Jul 2018'!BJ10</f>
        <v>n</v>
      </c>
    </row>
    <row r="19" spans="1:144" x14ac:dyDescent="0.3">
      <c r="A19" s="129" t="str">
        <f>'AG Jul 2018'!K11</f>
        <v>Mojo Power</v>
      </c>
      <c r="B19" s="130" t="str">
        <f>'AG Jul 2018'!L11</f>
        <v>Connect</v>
      </c>
      <c r="C19" s="131">
        <f>91*'AG Jul 2018'!M11/100</f>
        <v>149.0762</v>
      </c>
      <c r="D19" s="131">
        <f>$E$5*'AG Jul 2018'!N11/100</f>
        <v>226.57576499999999</v>
      </c>
      <c r="E19" s="150">
        <v>0</v>
      </c>
      <c r="F19" s="131">
        <v>0</v>
      </c>
      <c r="G19" s="131">
        <v>0</v>
      </c>
      <c r="H19" s="131">
        <v>0</v>
      </c>
      <c r="I19" s="131">
        <f t="shared" si="0"/>
        <v>375.65196500000002</v>
      </c>
      <c r="J19" s="107">
        <f t="shared" si="1"/>
        <v>906.30306000000007</v>
      </c>
      <c r="K19" s="110">
        <f t="shared" si="2"/>
        <v>1502.6078600000001</v>
      </c>
      <c r="L19" s="130">
        <f>'AG Jul 2018'!AW11</f>
        <v>0</v>
      </c>
      <c r="M19" s="130">
        <f>'AG Jul 2018'!AX11</f>
        <v>0</v>
      </c>
      <c r="N19" s="130">
        <f>'AG Jul 2018'!AY11</f>
        <v>0</v>
      </c>
      <c r="O19" s="130">
        <f>'AG Jul 2018'!AZ11</f>
        <v>0</v>
      </c>
      <c r="P19" s="132">
        <f>($E$6*'AG Jul 2018'!AT11/100)*4</f>
        <v>483.03199999999998</v>
      </c>
      <c r="Q19" s="109">
        <f>K19-(J19*M19/100)</f>
        <v>1502.6078600000001</v>
      </c>
      <c r="R19" s="109">
        <f>Q19</f>
        <v>1502.6078600000001</v>
      </c>
      <c r="S19" s="110">
        <f t="shared" si="4"/>
        <v>1019.5758600000001</v>
      </c>
      <c r="T19" s="110">
        <f t="shared" si="5"/>
        <v>1019.5758600000001</v>
      </c>
      <c r="U19" s="473">
        <f t="shared" si="6"/>
        <v>1121.5334460000001</v>
      </c>
      <c r="V19" s="473">
        <f t="shared" si="6"/>
        <v>1121.5334460000001</v>
      </c>
      <c r="W19" s="133">
        <f>'AG Jul 2018'!BI11</f>
        <v>0</v>
      </c>
      <c r="X19" s="234" t="str">
        <f>'AG Jul 2018'!BJ11</f>
        <v>n</v>
      </c>
    </row>
    <row r="20" spans="1:144" x14ac:dyDescent="0.3">
      <c r="A20" s="129" t="str">
        <f>'AG Jul 2018'!K12</f>
        <v>Momentum Energy</v>
      </c>
      <c r="B20" s="130" t="str">
        <f>'AG Jul 2018'!L12</f>
        <v>SmilePower</v>
      </c>
      <c r="C20" s="131">
        <f>91*'AG Jul 2018'!M12/100</f>
        <v>74.5381</v>
      </c>
      <c r="D20" s="131">
        <f>IF($E$5&gt;='AG Jul 2018'!P12,('AG Jul 2018'!P12*'AG Jul 2018'!N12/100),($E$5*'AG Jul 2018'!N12/100))</f>
        <v>171.3</v>
      </c>
      <c r="E20" s="150">
        <f>IF($E$5&lt;'AG Jul 2018'!P12,0,IF(($E$5)&gt;'AG Jul 2018'!R12,(('AG Jul 2018'!R12-'AG Jul 2018'!P12)*'AG Jul 2018'!Q12/100),(($E$5-'AG Jul 2018'!P12)*'AG Jul 2018'!Q12/100)))</f>
        <v>82.202441999999991</v>
      </c>
      <c r="F20" s="131">
        <v>0</v>
      </c>
      <c r="G20" s="131">
        <v>0</v>
      </c>
      <c r="H20" s="131">
        <f>IF(($E$5&lt;'AG Jul 2018'!R12),(0),($E$5-'AG Jul 2018'!R12)*'AG Jul 2018'!S12/100)</f>
        <v>0</v>
      </c>
      <c r="I20" s="131">
        <f t="shared" si="0"/>
        <v>328.04054199999996</v>
      </c>
      <c r="J20" s="107">
        <f t="shared" si="1"/>
        <v>1014.0097679999999</v>
      </c>
      <c r="K20" s="110">
        <f t="shared" si="2"/>
        <v>1312.1621679999998</v>
      </c>
      <c r="L20" s="130">
        <f>'AG Jul 2018'!AW12</f>
        <v>0</v>
      </c>
      <c r="M20" s="130">
        <f>'AG Jul 2018'!AX12</f>
        <v>0</v>
      </c>
      <c r="N20" s="130">
        <f>'AG Jul 2018'!AY12</f>
        <v>0</v>
      </c>
      <c r="O20" s="130">
        <f>'AG Jul 2018'!AZ12</f>
        <v>0</v>
      </c>
      <c r="P20" s="132">
        <f>($E$6*'AG Jul 2018'!AT12/100)*4</f>
        <v>169.06119999999999</v>
      </c>
      <c r="Q20" s="109">
        <f t="shared" ref="Q20" si="7">K20</f>
        <v>1312.1621679999998</v>
      </c>
      <c r="R20" s="109">
        <f>Q20-(J20*O20/100)</f>
        <v>1312.1621679999998</v>
      </c>
      <c r="S20" s="110">
        <f t="shared" si="4"/>
        <v>1143.1009679999997</v>
      </c>
      <c r="T20" s="110">
        <f t="shared" si="5"/>
        <v>1143.1009679999997</v>
      </c>
      <c r="U20" s="473">
        <f t="shared" si="6"/>
        <v>1257.4110647999998</v>
      </c>
      <c r="V20" s="473">
        <f t="shared" si="6"/>
        <v>1257.4110647999998</v>
      </c>
      <c r="W20" s="133">
        <f>'AG Jul 2018'!BI12</f>
        <v>0</v>
      </c>
      <c r="X20" s="234" t="str">
        <f>'AG Jul 2018'!BJ12</f>
        <v>n</v>
      </c>
    </row>
    <row r="21" spans="1:144" x14ac:dyDescent="0.3">
      <c r="A21" s="129" t="str">
        <f>'AG Jul 2018'!K13</f>
        <v>Origin Energy</v>
      </c>
      <c r="B21" s="130" t="str">
        <f>'AG Jul 2018'!L13</f>
        <v>Solar Boost Plus</v>
      </c>
      <c r="C21" s="131">
        <f>91*'AG Jul 2018'!M13/100</f>
        <v>75.884900000000002</v>
      </c>
      <c r="D21" s="131">
        <f>E5*'AG Jul 2018'!N13/100</f>
        <v>254.90890799999997</v>
      </c>
      <c r="E21" s="150">
        <v>0</v>
      </c>
      <c r="F21" s="131">
        <v>0</v>
      </c>
      <c r="G21" s="131">
        <v>0</v>
      </c>
      <c r="H21" s="131">
        <v>0</v>
      </c>
      <c r="I21" s="131">
        <f t="shared" si="0"/>
        <v>330.79380799999996</v>
      </c>
      <c r="J21" s="107">
        <f t="shared" si="1"/>
        <v>1019.6356319999998</v>
      </c>
      <c r="K21" s="110">
        <f t="shared" si="2"/>
        <v>1323.1752319999998</v>
      </c>
      <c r="L21" s="130">
        <f>'AG Jul 2018'!AW13</f>
        <v>0</v>
      </c>
      <c r="M21" s="130">
        <f>'AG Jul 2018'!AX13</f>
        <v>12</v>
      </c>
      <c r="N21" s="130">
        <f>'AG Jul 2018'!AY13</f>
        <v>0</v>
      </c>
      <c r="O21" s="130">
        <f>'AG Jul 2018'!AZ13</f>
        <v>0</v>
      </c>
      <c r="P21" s="132">
        <f>($E$6*'AG Jul 2018'!AT13/100)*4</f>
        <v>410.5772</v>
      </c>
      <c r="Q21" s="109">
        <f>K21-(J21*M21/100)</f>
        <v>1200.8189561599997</v>
      </c>
      <c r="R21" s="109">
        <f>Q21-(K21*N21/100)</f>
        <v>1200.8189561599997</v>
      </c>
      <c r="S21" s="110">
        <f t="shared" si="4"/>
        <v>790.2417561599998</v>
      </c>
      <c r="T21" s="110">
        <f t="shared" si="5"/>
        <v>790.2417561599998</v>
      </c>
      <c r="U21" s="473">
        <f t="shared" si="6"/>
        <v>869.26593177599989</v>
      </c>
      <c r="V21" s="473">
        <f t="shared" si="6"/>
        <v>869.26593177599989</v>
      </c>
      <c r="W21" s="133">
        <f>'AG Jul 2018'!BI13</f>
        <v>0</v>
      </c>
      <c r="X21" s="234" t="str">
        <f>'AG Jul 2018'!BJ13</f>
        <v>n</v>
      </c>
    </row>
    <row r="22" spans="1:144" x14ac:dyDescent="0.3">
      <c r="A22" s="129" t="str">
        <f>'AG Jul 2018'!K14</f>
        <v>Powerdirect</v>
      </c>
      <c r="B22" s="130" t="str">
        <f>'AG Jul 2018'!L14</f>
        <v>Market offer</v>
      </c>
      <c r="C22" s="131">
        <f>91*'AG Jul 2018'!M14/100</f>
        <v>76.44</v>
      </c>
      <c r="D22" s="131">
        <f>E5*'AG Jul 2018'!N14/100</f>
        <v>258.30530999999996</v>
      </c>
      <c r="E22" s="150">
        <v>0</v>
      </c>
      <c r="F22" s="131">
        <v>0</v>
      </c>
      <c r="G22" s="131">
        <v>0</v>
      </c>
      <c r="H22" s="131">
        <v>0</v>
      </c>
      <c r="I22" s="131">
        <f t="shared" si="0"/>
        <v>334.74530999999996</v>
      </c>
      <c r="J22" s="107">
        <f t="shared" si="1"/>
        <v>1033.2212399999999</v>
      </c>
      <c r="K22" s="110">
        <f t="shared" si="2"/>
        <v>1338.9812399999998</v>
      </c>
      <c r="L22" s="130">
        <f>'AG Jul 2018'!AW14</f>
        <v>0</v>
      </c>
      <c r="M22" s="130">
        <f>'AG Jul 2018'!AX14</f>
        <v>0</v>
      </c>
      <c r="N22" s="130">
        <f>'AG Jul 2018'!AY14</f>
        <v>0</v>
      </c>
      <c r="O22" s="130">
        <f>'AG Jul 2018'!AZ14</f>
        <v>25</v>
      </c>
      <c r="P22" s="132">
        <f>($E$6*'AG Jul 2018'!AT14/100)*4</f>
        <v>268.08276000000001</v>
      </c>
      <c r="Q22" s="109">
        <f t="shared" ref="Q22:Q29" si="8">K22</f>
        <v>1338.9812399999998</v>
      </c>
      <c r="R22" s="109">
        <f>Q22-(J22*O22/100)</f>
        <v>1080.6759299999999</v>
      </c>
      <c r="S22" s="110">
        <f t="shared" si="4"/>
        <v>1070.8984799999998</v>
      </c>
      <c r="T22" s="110">
        <f t="shared" si="5"/>
        <v>812.59316999999987</v>
      </c>
      <c r="U22" s="473">
        <f t="shared" si="6"/>
        <v>1177.9883279999999</v>
      </c>
      <c r="V22" s="473">
        <f t="shared" si="6"/>
        <v>893.85248699999988</v>
      </c>
      <c r="W22" s="133">
        <f>'AG Jul 2018'!BI14</f>
        <v>0</v>
      </c>
      <c r="X22" s="234" t="str">
        <f>'AG Jul 2018'!BJ14</f>
        <v>n</v>
      </c>
    </row>
    <row r="23" spans="1:144" x14ac:dyDescent="0.3">
      <c r="A23" s="129" t="str">
        <f>'AG Jul 2018'!K15</f>
        <v>Powershop</v>
      </c>
      <c r="B23" s="130" t="str">
        <f>'AG Jul 2018'!L15</f>
        <v>Power Saver</v>
      </c>
      <c r="C23" s="131">
        <f>91*'AG Jul 2018'!M15/100</f>
        <v>82.691699999999997</v>
      </c>
      <c r="D23" s="131">
        <f>E5*'AG Jul 2018'!N15/100</f>
        <v>237.12248700000001</v>
      </c>
      <c r="E23" s="150">
        <v>0</v>
      </c>
      <c r="F23" s="131">
        <v>0</v>
      </c>
      <c r="G23" s="131">
        <v>0</v>
      </c>
      <c r="H23" s="131">
        <v>0</v>
      </c>
      <c r="I23" s="131">
        <f t="shared" si="0"/>
        <v>319.814187</v>
      </c>
      <c r="J23" s="107">
        <f t="shared" si="1"/>
        <v>948.48994800000003</v>
      </c>
      <c r="K23" s="110">
        <f t="shared" si="2"/>
        <v>1279.256748</v>
      </c>
      <c r="L23" s="130">
        <f>'AG Jul 2018'!AW15</f>
        <v>0</v>
      </c>
      <c r="M23" s="130">
        <f>'AG Jul 2018'!AX15</f>
        <v>0</v>
      </c>
      <c r="N23" s="130">
        <f>'AG Jul 2018'!AY15</f>
        <v>12</v>
      </c>
      <c r="O23" s="130">
        <f>'AG Jul 2018'!AZ15</f>
        <v>0</v>
      </c>
      <c r="P23" s="132">
        <f>($E$6*'AG Jul 2018'!AT15/100)*4</f>
        <v>246.34631999999999</v>
      </c>
      <c r="Q23" s="109">
        <f t="shared" si="8"/>
        <v>1279.256748</v>
      </c>
      <c r="R23" s="109">
        <f>Q23-(K23*N23/100)</f>
        <v>1125.74593824</v>
      </c>
      <c r="S23" s="110">
        <f t="shared" si="4"/>
        <v>1032.9104280000001</v>
      </c>
      <c r="T23" s="110">
        <f t="shared" si="5"/>
        <v>879.39961824</v>
      </c>
      <c r="U23" s="473">
        <f t="shared" si="6"/>
        <v>1136.2014708000002</v>
      </c>
      <c r="V23" s="473">
        <f t="shared" si="6"/>
        <v>967.33958006400007</v>
      </c>
      <c r="W23" s="133">
        <f>'AG Jul 2018'!BI15</f>
        <v>0</v>
      </c>
      <c r="X23" s="234" t="str">
        <f>'AG Jul 2018'!BJ15</f>
        <v>n</v>
      </c>
    </row>
    <row r="24" spans="1:144" x14ac:dyDescent="0.3">
      <c r="A24" s="129" t="str">
        <f>'AG Jul 2018'!K16</f>
        <v>Red Energy</v>
      </c>
      <c r="B24" s="130" t="str">
        <f>'AG Jul 2018'!L16</f>
        <v>Living Energy Saver</v>
      </c>
      <c r="C24" s="131">
        <f>91*'AG Jul 2018'!M16/100</f>
        <v>75.53</v>
      </c>
      <c r="D24" s="131">
        <f>IF($E$5&gt;='AG Jul 2018'!P16,('AG Jul 2018'!P16*'AG Jul 2018'!N16/100),($E$5*'AG Jul 2018'!N16/100))</f>
        <v>234.17298</v>
      </c>
      <c r="E24" s="150">
        <f>IF($E$5&lt;'AG Jul 2018'!P16,0,IF(($E$5)&gt;'AG Jul 2018'!R16,(('AG Jul 2018'!R16-'AG Jul 2018'!P16)*'AG Jul 2018'!Q16/100),(($E$5-'AG Jul 2018'!P16)*'AG Jul 2018'!Q16/100)))</f>
        <v>0</v>
      </c>
      <c r="F24" s="131">
        <v>0</v>
      </c>
      <c r="G24" s="131">
        <v>0</v>
      </c>
      <c r="H24" s="131">
        <f>IF(($E$5&lt;'AG Jul 2018'!R16),(0),($E$5-'AG Jul 2018'!R16)*'AG Jul 2018'!S16/100)</f>
        <v>0</v>
      </c>
      <c r="I24" s="131">
        <f t="shared" si="0"/>
        <v>309.70298000000003</v>
      </c>
      <c r="J24" s="107">
        <f t="shared" si="1"/>
        <v>936.6919200000001</v>
      </c>
      <c r="K24" s="110">
        <f t="shared" si="2"/>
        <v>1238.8119200000001</v>
      </c>
      <c r="L24" s="130">
        <f>'AG Jul 2018'!AW16</f>
        <v>0</v>
      </c>
      <c r="M24" s="130">
        <f>'AG Jul 2018'!AX16</f>
        <v>0</v>
      </c>
      <c r="N24" s="130">
        <f>'AG Jul 2018'!AY16</f>
        <v>10</v>
      </c>
      <c r="O24" s="130">
        <f>'AG Jul 2018'!AZ16</f>
        <v>0</v>
      </c>
      <c r="P24" s="132">
        <f>($E$6*'AG Jul 2018'!AT16/100)*4</f>
        <v>268.08276000000001</v>
      </c>
      <c r="Q24" s="109">
        <f t="shared" si="8"/>
        <v>1238.8119200000001</v>
      </c>
      <c r="R24" s="109">
        <f>Q24-(K24*N24/100)</f>
        <v>1114.930728</v>
      </c>
      <c r="S24" s="110">
        <f t="shared" si="4"/>
        <v>970.72916000000009</v>
      </c>
      <c r="T24" s="110">
        <f t="shared" si="5"/>
        <v>846.84796800000004</v>
      </c>
      <c r="U24" s="473">
        <f t="shared" si="6"/>
        <v>1067.8020760000002</v>
      </c>
      <c r="V24" s="473">
        <f t="shared" si="6"/>
        <v>931.53276480000011</v>
      </c>
      <c r="W24" s="133">
        <f>'AG Jul 2018'!BI16</f>
        <v>0</v>
      </c>
      <c r="X24" s="234" t="str">
        <f>'AG Jul 2018'!BJ16</f>
        <v>n</v>
      </c>
    </row>
    <row r="25" spans="1:144" s="63" customFormat="1" x14ac:dyDescent="0.3">
      <c r="A25" s="129" t="str">
        <f>'AG Jul 2018'!K17</f>
        <v>Simply Energy</v>
      </c>
      <c r="B25" s="130" t="str">
        <f>'AG Jul 2018'!L17</f>
        <v>Plus</v>
      </c>
      <c r="C25" s="131">
        <f>91*'AG Jul 2018'!M17/100</f>
        <v>72.026499999999999</v>
      </c>
      <c r="D25" s="131">
        <f>IF($E$5&gt;='AG Jul 2018'!P17,('AG Jul 2018'!P17*'AG Jul 2018'!N17/100),($E$5*'AG Jul 2018'!N17/100))</f>
        <v>249.99306299999998</v>
      </c>
      <c r="E25" s="150">
        <f>IF($E$5&lt;'AG Jul 2018'!P17,0,IF(($E$5)&gt;'AG Jul 2018'!R17,(('AG Jul 2018'!R17-'AG Jul 2018'!P17)*'AG Jul 2018'!Q17/100),(($E$5-'AG Jul 2018'!P17)*'AG Jul 2018'!Q17/100)))</f>
        <v>0</v>
      </c>
      <c r="F25" s="131">
        <v>0</v>
      </c>
      <c r="G25" s="131">
        <v>0</v>
      </c>
      <c r="H25" s="131">
        <f>IF(($E$5&lt;'AG Jul 2018'!R17),(0),($E$5-'AG Jul 2018'!R17)*'AG Jul 2018'!S17/100)</f>
        <v>0</v>
      </c>
      <c r="I25" s="131">
        <f t="shared" ref="I25" si="9">SUM(C25:H25)</f>
        <v>322.01956299999995</v>
      </c>
      <c r="J25" s="107">
        <f t="shared" si="1"/>
        <v>999.9722519999998</v>
      </c>
      <c r="K25" s="110">
        <f t="shared" si="2"/>
        <v>1288.0782519999998</v>
      </c>
      <c r="L25" s="130">
        <f>'AG Jul 2018'!AW17</f>
        <v>0</v>
      </c>
      <c r="M25" s="130">
        <f>'AG Jul 2018'!AX17</f>
        <v>0</v>
      </c>
      <c r="N25" s="130">
        <f>'AG Jul 2018'!AY17</f>
        <v>0</v>
      </c>
      <c r="O25" s="130">
        <f>'AG Jul 2018'!AZ17</f>
        <v>18</v>
      </c>
      <c r="P25" s="132">
        <f>($E$6*'AG Jul 2018'!AT17/100)*4</f>
        <v>272.91308000000004</v>
      </c>
      <c r="Q25" s="109">
        <f t="shared" si="8"/>
        <v>1288.0782519999998</v>
      </c>
      <c r="R25" s="109">
        <f>Q25-(J25*O25/100)</f>
        <v>1108.0832466399997</v>
      </c>
      <c r="S25" s="110">
        <f t="shared" si="4"/>
        <v>1015.1651719999998</v>
      </c>
      <c r="T25" s="110">
        <f t="shared" si="5"/>
        <v>835.17016663999971</v>
      </c>
      <c r="U25" s="473">
        <f t="shared" si="6"/>
        <v>1116.6816891999997</v>
      </c>
      <c r="V25" s="473">
        <f t="shared" si="6"/>
        <v>918.68718330399975</v>
      </c>
      <c r="W25" s="133">
        <f>'AG Jul 2018'!BI17</f>
        <v>0</v>
      </c>
      <c r="X25" s="234" t="str">
        <f>'AG Jul 2018'!BJ17</f>
        <v>n</v>
      </c>
      <c r="Y25" s="192"/>
      <c r="Z25" s="192"/>
      <c r="AA25" s="192"/>
      <c r="AB25" s="192"/>
      <c r="AC25" s="192"/>
      <c r="AD25" s="192"/>
      <c r="AE25" s="192"/>
      <c r="AF25" s="192"/>
      <c r="AG25" s="192"/>
      <c r="AH25" s="192"/>
      <c r="AI25" s="192"/>
      <c r="AJ25" s="192"/>
      <c r="AK25" s="192"/>
      <c r="AL25" s="192"/>
      <c r="AM25" s="192"/>
      <c r="AN25" s="192"/>
      <c r="AO25" s="192"/>
      <c r="AP25" s="192"/>
      <c r="AQ25" s="192"/>
      <c r="AR25" s="192"/>
      <c r="AS25" s="192"/>
      <c r="AT25" s="192"/>
      <c r="AU25" s="192"/>
      <c r="AV25" s="192"/>
      <c r="AW25" s="192"/>
      <c r="AX25" s="192"/>
      <c r="AY25" s="192"/>
      <c r="AZ25" s="192"/>
      <c r="BA25" s="192"/>
      <c r="BB25" s="192"/>
      <c r="BC25" s="192"/>
      <c r="BD25" s="192"/>
      <c r="BE25" s="192"/>
      <c r="BF25" s="192"/>
      <c r="BG25" s="192"/>
      <c r="BH25" s="192"/>
      <c r="BI25" s="192"/>
      <c r="BJ25" s="192"/>
      <c r="BK25" s="192"/>
      <c r="BL25" s="192"/>
      <c r="BM25" s="192"/>
      <c r="BN25" s="192"/>
      <c r="BO25" s="192"/>
      <c r="BP25" s="192"/>
      <c r="BQ25" s="192"/>
      <c r="BR25" s="192"/>
      <c r="BS25" s="192"/>
      <c r="BT25" s="192"/>
      <c r="BU25" s="192"/>
      <c r="BV25" s="192"/>
      <c r="BW25" s="192"/>
      <c r="BX25" s="192"/>
      <c r="BY25" s="192"/>
      <c r="BZ25" s="192"/>
      <c r="CA25" s="192"/>
      <c r="CB25" s="192"/>
      <c r="CC25" s="192"/>
      <c r="CD25" s="192"/>
      <c r="CE25" s="192"/>
      <c r="CF25" s="192"/>
      <c r="CG25" s="192"/>
      <c r="CH25" s="192"/>
      <c r="CI25" s="192"/>
      <c r="CJ25" s="192"/>
      <c r="CK25" s="192"/>
      <c r="CL25" s="192"/>
      <c r="CM25" s="192"/>
      <c r="CN25" s="192"/>
      <c r="CO25" s="192"/>
      <c r="CP25" s="192"/>
      <c r="CQ25" s="192"/>
      <c r="CR25" s="192"/>
      <c r="CS25" s="192"/>
      <c r="CT25" s="192"/>
      <c r="CU25" s="192"/>
      <c r="CV25" s="192"/>
      <c r="CW25" s="192"/>
      <c r="CX25" s="192"/>
      <c r="CY25" s="192"/>
      <c r="CZ25" s="192"/>
      <c r="DA25" s="192"/>
      <c r="DB25" s="192"/>
      <c r="DC25" s="192"/>
      <c r="DD25" s="192"/>
      <c r="DE25" s="192"/>
      <c r="DF25" s="192"/>
      <c r="DG25" s="192"/>
      <c r="DH25" s="192"/>
      <c r="DI25" s="192"/>
      <c r="DJ25" s="192"/>
      <c r="DK25" s="192"/>
      <c r="DL25" s="192"/>
      <c r="DM25" s="192"/>
      <c r="DN25" s="192"/>
      <c r="DO25" s="192"/>
      <c r="DP25" s="192"/>
      <c r="DQ25" s="192"/>
      <c r="DR25" s="192"/>
      <c r="DS25" s="192"/>
      <c r="DT25" s="192"/>
      <c r="DU25" s="192"/>
      <c r="DV25" s="192"/>
      <c r="DW25" s="192"/>
      <c r="DX25" s="192"/>
      <c r="DY25" s="192"/>
      <c r="DZ25" s="192"/>
      <c r="EA25" s="192"/>
      <c r="EB25" s="192"/>
      <c r="EC25" s="192"/>
      <c r="ED25" s="192"/>
      <c r="EE25" s="192"/>
      <c r="EF25" s="192"/>
      <c r="EG25" s="192"/>
      <c r="EH25" s="192"/>
      <c r="EI25" s="192"/>
      <c r="EJ25" s="192"/>
      <c r="EK25" s="192"/>
      <c r="EL25" s="192"/>
      <c r="EM25" s="192"/>
      <c r="EN25" s="192"/>
    </row>
    <row r="26" spans="1:144" s="63" customFormat="1" x14ac:dyDescent="0.3">
      <c r="A26" s="129" t="str">
        <f>'AG Jul 2018'!K18</f>
        <v>Sumo Power</v>
      </c>
      <c r="B26" s="130" t="str">
        <f>'AG Jul 2018'!L18</f>
        <v xml:space="preserve">Pay on time </v>
      </c>
      <c r="C26" s="131">
        <f>91*'AG Jul 2018'!M18/100</f>
        <v>80.625999999999991</v>
      </c>
      <c r="D26" s="131">
        <f>E5*'AG Jul 2018'!N18/100</f>
        <v>272.06967600000002</v>
      </c>
      <c r="E26" s="150">
        <v>0</v>
      </c>
      <c r="F26" s="131">
        <v>0</v>
      </c>
      <c r="G26" s="131">
        <v>0</v>
      </c>
      <c r="H26" s="131">
        <v>0</v>
      </c>
      <c r="I26" s="131">
        <f t="shared" ref="I26" si="10">SUM(C26:H26)</f>
        <v>352.69567599999999</v>
      </c>
      <c r="J26" s="107">
        <f t="shared" ref="J26:J29" si="11">(I26-C26)*4</f>
        <v>1088.2787040000001</v>
      </c>
      <c r="K26" s="110">
        <f t="shared" si="2"/>
        <v>1410.782704</v>
      </c>
      <c r="L26" s="130">
        <f>'AG Jul 2018'!AW18</f>
        <v>0</v>
      </c>
      <c r="M26" s="130">
        <f>'AG Jul 2018'!AX18</f>
        <v>0</v>
      </c>
      <c r="N26" s="130">
        <f>'AG Jul 2018'!AY18</f>
        <v>0</v>
      </c>
      <c r="O26" s="130">
        <f>'AG Jul 2018'!AZ18</f>
        <v>27</v>
      </c>
      <c r="P26" s="132">
        <f>($E$6*'AG Jul 2018'!AT18/100)*4</f>
        <v>268.08276000000001</v>
      </c>
      <c r="Q26" s="109">
        <f t="shared" si="8"/>
        <v>1410.782704</v>
      </c>
      <c r="R26" s="109">
        <f t="shared" ref="R26:R27" si="12">Q26-(J26*O26/100)</f>
        <v>1116.94745392</v>
      </c>
      <c r="S26" s="110">
        <f t="shared" ref="S26:S29" si="13">Q26-P26</f>
        <v>1142.699944</v>
      </c>
      <c r="T26" s="110">
        <f t="shared" ref="T26:T29" si="14">R26-P26</f>
        <v>848.86469392000004</v>
      </c>
      <c r="U26" s="473">
        <f t="shared" ref="U26:U29" si="15">S26*1.1</f>
        <v>1256.9699384</v>
      </c>
      <c r="V26" s="473">
        <f t="shared" ref="V26:V29" si="16">T26*1.1</f>
        <v>933.75116331200013</v>
      </c>
      <c r="W26" s="133">
        <f>'AG Jul 2018'!BI18</f>
        <v>0</v>
      </c>
      <c r="X26" s="234" t="str">
        <f>'AG Jul 2018'!BJ18</f>
        <v>n</v>
      </c>
      <c r="Y26" s="192"/>
      <c r="Z26" s="192"/>
      <c r="AA26" s="192"/>
      <c r="AB26" s="192"/>
      <c r="AC26" s="192"/>
      <c r="AD26" s="192"/>
      <c r="AE26" s="192"/>
      <c r="AF26" s="192"/>
      <c r="AG26" s="192"/>
      <c r="AH26" s="192"/>
      <c r="AI26" s="192"/>
      <c r="AJ26" s="192"/>
      <c r="AK26" s="192"/>
      <c r="AL26" s="192"/>
      <c r="AM26" s="192"/>
      <c r="AN26" s="192"/>
      <c r="AO26" s="192"/>
      <c r="AP26" s="192"/>
      <c r="AQ26" s="192"/>
      <c r="AR26" s="192"/>
      <c r="AS26" s="192"/>
      <c r="AT26" s="192"/>
      <c r="AU26" s="192"/>
      <c r="AV26" s="192"/>
      <c r="AW26" s="192"/>
      <c r="AX26" s="192"/>
      <c r="AY26" s="192"/>
      <c r="AZ26" s="192"/>
      <c r="BA26" s="192"/>
      <c r="BB26" s="192"/>
      <c r="BC26" s="192"/>
      <c r="BD26" s="192"/>
      <c r="BE26" s="192"/>
      <c r="BF26" s="192"/>
      <c r="BG26" s="192"/>
      <c r="BH26" s="192"/>
      <c r="BI26" s="192"/>
      <c r="BJ26" s="192"/>
      <c r="BK26" s="192"/>
      <c r="BL26" s="192"/>
      <c r="BM26" s="192"/>
      <c r="BN26" s="192"/>
      <c r="BO26" s="192"/>
      <c r="BP26" s="192"/>
      <c r="BQ26" s="192"/>
      <c r="BR26" s="192"/>
      <c r="BS26" s="192"/>
      <c r="BT26" s="192"/>
      <c r="BU26" s="192"/>
      <c r="BV26" s="192"/>
      <c r="BW26" s="192"/>
      <c r="BX26" s="192"/>
      <c r="BY26" s="192"/>
      <c r="BZ26" s="192"/>
      <c r="CA26" s="192"/>
      <c r="CB26" s="192"/>
      <c r="CC26" s="192"/>
      <c r="CD26" s="192"/>
      <c r="CE26" s="192"/>
      <c r="CF26" s="192"/>
      <c r="CG26" s="192"/>
      <c r="CH26" s="192"/>
      <c r="CI26" s="192"/>
      <c r="CJ26" s="192"/>
      <c r="CK26" s="192"/>
      <c r="CL26" s="192"/>
      <c r="CM26" s="192"/>
      <c r="CN26" s="192"/>
      <c r="CO26" s="192"/>
      <c r="CP26" s="192"/>
      <c r="CQ26" s="192"/>
      <c r="CR26" s="192"/>
      <c r="CS26" s="192"/>
      <c r="CT26" s="192"/>
      <c r="CU26" s="192"/>
      <c r="CV26" s="192"/>
      <c r="CW26" s="192"/>
      <c r="CX26" s="192"/>
      <c r="CY26" s="192"/>
      <c r="CZ26" s="192"/>
      <c r="DA26" s="192"/>
      <c r="DB26" s="192"/>
      <c r="DC26" s="192"/>
      <c r="DD26" s="192"/>
      <c r="DE26" s="192"/>
      <c r="DF26" s="192"/>
      <c r="DG26" s="192"/>
      <c r="DH26" s="192"/>
      <c r="DI26" s="192"/>
      <c r="DJ26" s="192"/>
      <c r="DK26" s="192"/>
      <c r="DL26" s="192"/>
      <c r="DM26" s="192"/>
      <c r="DN26" s="192"/>
      <c r="DO26" s="192"/>
      <c r="DP26" s="192"/>
      <c r="DQ26" s="192"/>
      <c r="DR26" s="192"/>
      <c r="DS26" s="192"/>
      <c r="DT26" s="192"/>
      <c r="DU26" s="192"/>
      <c r="DV26" s="192"/>
      <c r="DW26" s="192"/>
      <c r="DX26" s="192"/>
      <c r="DY26" s="192"/>
      <c r="DZ26" s="192"/>
      <c r="EA26" s="192"/>
      <c r="EB26" s="192"/>
      <c r="EC26" s="192"/>
      <c r="ED26" s="192"/>
      <c r="EE26" s="192"/>
      <c r="EF26" s="192"/>
      <c r="EG26" s="192"/>
      <c r="EH26" s="192"/>
      <c r="EI26" s="192"/>
      <c r="EJ26" s="192"/>
      <c r="EK26" s="192"/>
      <c r="EL26" s="192"/>
      <c r="EM26" s="192"/>
      <c r="EN26" s="192"/>
    </row>
    <row r="27" spans="1:144" s="63" customFormat="1" x14ac:dyDescent="0.3">
      <c r="A27" s="129" t="str">
        <f>'AG Jul 2018'!K19</f>
        <v>1st Energy</v>
      </c>
      <c r="B27" s="130" t="str">
        <f>'AG Jul 2018'!L19</f>
        <v>Market offer</v>
      </c>
      <c r="C27" s="131">
        <f>91*'AG Jul 2018'!M19/100</f>
        <v>83.410599999999988</v>
      </c>
      <c r="D27" s="131">
        <f>IF($E$5&gt;='AG Jul 2018'!P19,('AG Jul 2018'!P19*'AG Jul 2018'!N19/100),($E$5*'AG Jul 2018'!N19/100))</f>
        <v>279.66689100000002</v>
      </c>
      <c r="E27" s="150">
        <f>IF($E$5&lt;'AG Jul 2018'!P19,0,IF(($E$5)&gt;'AG Jul 2018'!R19,(('AG Jul 2018'!R19-'AG Jul 2018'!P19)*'AG Jul 2018'!Q19/100),(($E$5-'AG Jul 2018'!P19)*'AG Jul 2018'!Q19/100)))</f>
        <v>0</v>
      </c>
      <c r="F27" s="131">
        <v>0</v>
      </c>
      <c r="G27" s="131">
        <v>0</v>
      </c>
      <c r="H27" s="131">
        <f>IF(($E$5&lt;'AG Jul 2018'!R19),(0),($E$5-'AG Jul 2018'!R19)*'AG Jul 2018'!S19/100)</f>
        <v>0</v>
      </c>
      <c r="I27" s="131">
        <f t="shared" ref="I27" si="17">SUM(C27:H27)</f>
        <v>363.07749100000001</v>
      </c>
      <c r="J27" s="107">
        <f t="shared" si="11"/>
        <v>1118.6675640000001</v>
      </c>
      <c r="K27" s="110">
        <f t="shared" si="2"/>
        <v>1452.309964</v>
      </c>
      <c r="L27" s="130">
        <f>'AG Jul 2018'!AW19</f>
        <v>0</v>
      </c>
      <c r="M27" s="130">
        <f>'AG Jul 2018'!AX19</f>
        <v>0</v>
      </c>
      <c r="N27" s="130">
        <f>'AG Jul 2018'!AY19</f>
        <v>0</v>
      </c>
      <c r="O27" s="130">
        <f>'AG Jul 2018'!AZ19</f>
        <v>22</v>
      </c>
      <c r="P27" s="132">
        <f>($E$6*'AG Jul 2018'!AT19/100)*4</f>
        <v>123.17316</v>
      </c>
      <c r="Q27" s="109">
        <f t="shared" si="8"/>
        <v>1452.309964</v>
      </c>
      <c r="R27" s="109">
        <f t="shared" si="12"/>
        <v>1206.2030999200001</v>
      </c>
      <c r="S27" s="110">
        <f t="shared" si="13"/>
        <v>1329.136804</v>
      </c>
      <c r="T27" s="110">
        <f t="shared" si="14"/>
        <v>1083.0299399200001</v>
      </c>
      <c r="U27" s="473">
        <f t="shared" si="15"/>
        <v>1462.0504844000002</v>
      </c>
      <c r="V27" s="473">
        <f t="shared" si="16"/>
        <v>1191.3329339120003</v>
      </c>
      <c r="W27" s="133">
        <f>'AG Jul 2018'!BI19</f>
        <v>0</v>
      </c>
      <c r="X27" s="234" t="str">
        <f>'AG Jul 2018'!BJ19</f>
        <v>n</v>
      </c>
      <c r="Y27" s="192"/>
      <c r="Z27" s="192"/>
      <c r="AA27" s="192"/>
      <c r="AB27" s="192"/>
      <c r="AC27" s="192"/>
      <c r="AD27" s="192"/>
      <c r="AE27" s="192"/>
      <c r="AF27" s="192"/>
      <c r="AG27" s="192"/>
      <c r="AH27" s="192"/>
      <c r="AI27" s="192"/>
      <c r="AJ27" s="192"/>
      <c r="AK27" s="192"/>
      <c r="AL27" s="192"/>
      <c r="AM27" s="192"/>
      <c r="AN27" s="192"/>
      <c r="AO27" s="192"/>
      <c r="AP27" s="192"/>
      <c r="AQ27" s="192"/>
      <c r="AR27" s="192"/>
      <c r="AS27" s="192"/>
      <c r="AT27" s="192"/>
      <c r="AU27" s="192"/>
      <c r="AV27" s="192"/>
      <c r="AW27" s="192"/>
      <c r="AX27" s="192"/>
      <c r="AY27" s="192"/>
      <c r="AZ27" s="192"/>
      <c r="BA27" s="192"/>
      <c r="BB27" s="192"/>
      <c r="BC27" s="192"/>
      <c r="BD27" s="192"/>
      <c r="BE27" s="192"/>
      <c r="BF27" s="192"/>
      <c r="BG27" s="192"/>
      <c r="BH27" s="192"/>
      <c r="BI27" s="192"/>
      <c r="BJ27" s="192"/>
      <c r="BK27" s="192"/>
      <c r="BL27" s="192"/>
      <c r="BM27" s="192"/>
      <c r="BN27" s="192"/>
      <c r="BO27" s="192"/>
      <c r="BP27" s="192"/>
      <c r="BQ27" s="192"/>
      <c r="BR27" s="192"/>
      <c r="BS27" s="192"/>
      <c r="BT27" s="192"/>
      <c r="BU27" s="192"/>
      <c r="BV27" s="192"/>
      <c r="BW27" s="192"/>
      <c r="BX27" s="192"/>
      <c r="BY27" s="192"/>
      <c r="BZ27" s="192"/>
      <c r="CA27" s="192"/>
      <c r="CB27" s="192"/>
      <c r="CC27" s="192"/>
      <c r="CD27" s="192"/>
      <c r="CE27" s="192"/>
      <c r="CF27" s="192"/>
      <c r="CG27" s="192"/>
      <c r="CH27" s="192"/>
      <c r="CI27" s="192"/>
      <c r="CJ27" s="192"/>
      <c r="CK27" s="192"/>
      <c r="CL27" s="192"/>
      <c r="CM27" s="192"/>
      <c r="CN27" s="192"/>
      <c r="CO27" s="192"/>
      <c r="CP27" s="192"/>
      <c r="CQ27" s="192"/>
      <c r="CR27" s="192"/>
      <c r="CS27" s="192"/>
      <c r="CT27" s="192"/>
      <c r="CU27" s="192"/>
      <c r="CV27" s="192"/>
      <c r="CW27" s="192"/>
      <c r="CX27" s="192"/>
      <c r="CY27" s="192"/>
      <c r="CZ27" s="192"/>
      <c r="DA27" s="192"/>
      <c r="DB27" s="192"/>
      <c r="DC27" s="192"/>
      <c r="DD27" s="192"/>
      <c r="DE27" s="192"/>
      <c r="DF27" s="192"/>
      <c r="DG27" s="192"/>
      <c r="DH27" s="192"/>
      <c r="DI27" s="192"/>
      <c r="DJ27" s="192"/>
      <c r="DK27" s="192"/>
      <c r="DL27" s="192"/>
      <c r="DM27" s="192"/>
      <c r="DN27" s="192"/>
      <c r="DO27" s="192"/>
      <c r="DP27" s="192"/>
      <c r="DQ27" s="192"/>
      <c r="DR27" s="192"/>
      <c r="DS27" s="192"/>
      <c r="DT27" s="192"/>
      <c r="DU27" s="192"/>
      <c r="DV27" s="192"/>
      <c r="DW27" s="192"/>
      <c r="DX27" s="192"/>
      <c r="DY27" s="192"/>
      <c r="DZ27" s="192"/>
      <c r="EA27" s="192"/>
      <c r="EB27" s="192"/>
      <c r="EC27" s="192"/>
      <c r="ED27" s="192"/>
      <c r="EE27" s="192"/>
      <c r="EF27" s="192"/>
      <c r="EG27" s="192"/>
      <c r="EH27" s="192"/>
      <c r="EI27" s="192"/>
      <c r="EJ27" s="192"/>
      <c r="EK27" s="192"/>
      <c r="EL27" s="192"/>
      <c r="EM27" s="192"/>
      <c r="EN27" s="192"/>
    </row>
    <row r="28" spans="1:144" s="63" customFormat="1" x14ac:dyDescent="0.3">
      <c r="A28" s="129" t="str">
        <f>'AG Jul 2018'!K20</f>
        <v>Amaysim</v>
      </c>
      <c r="B28" s="130" t="str">
        <f>'AG Jul 2018'!L20</f>
        <v>Solar 2</v>
      </c>
      <c r="C28" s="131">
        <f>91*'AG Jul 2018'!M20/100</f>
        <v>81.900000000000006</v>
      </c>
      <c r="D28" s="131">
        <f>$E$5*'AG Jul 2018'!N20/100</f>
        <v>342.32157000000001</v>
      </c>
      <c r="E28" s="150">
        <v>0</v>
      </c>
      <c r="F28" s="131">
        <v>0</v>
      </c>
      <c r="G28" s="131">
        <v>0</v>
      </c>
      <c r="H28" s="131">
        <v>0</v>
      </c>
      <c r="I28" s="131">
        <f t="shared" ref="I28" si="18">SUM(C28:H28)</f>
        <v>424.22157000000004</v>
      </c>
      <c r="J28" s="107">
        <f t="shared" si="11"/>
        <v>1369.2862800000003</v>
      </c>
      <c r="K28" s="110">
        <f t="shared" si="2"/>
        <v>1696.8862800000002</v>
      </c>
      <c r="L28" s="130">
        <f>'AG Jul 2018'!AW20</f>
        <v>0</v>
      </c>
      <c r="M28" s="130">
        <f>'AG Jul 2018'!AX20</f>
        <v>0</v>
      </c>
      <c r="N28" s="130">
        <f>'AG Jul 2018'!AY20</f>
        <v>28</v>
      </c>
      <c r="O28" s="130">
        <f>'AG Jul 2018'!AZ20</f>
        <v>0</v>
      </c>
      <c r="P28" s="132">
        <f>($E$6*'AG Jul 2018'!AT20/100)*4</f>
        <v>410.5772</v>
      </c>
      <c r="Q28" s="109">
        <f t="shared" si="8"/>
        <v>1696.8862800000002</v>
      </c>
      <c r="R28" s="109">
        <f>Q28-(K28*N28/100)</f>
        <v>1221.7581216000001</v>
      </c>
      <c r="S28" s="110">
        <f t="shared" si="13"/>
        <v>1286.3090800000002</v>
      </c>
      <c r="T28" s="110">
        <f t="shared" si="14"/>
        <v>811.18092160000015</v>
      </c>
      <c r="U28" s="473">
        <f t="shared" si="15"/>
        <v>1414.9399880000003</v>
      </c>
      <c r="V28" s="473">
        <f t="shared" si="16"/>
        <v>892.29901376000021</v>
      </c>
      <c r="W28" s="133">
        <f>'AG Jul 2018'!BI20</f>
        <v>0</v>
      </c>
      <c r="X28" s="234" t="str">
        <f>'AG Jul 2018'!BJ20</f>
        <v>n</v>
      </c>
      <c r="Y28" s="192"/>
      <c r="Z28" s="192"/>
      <c r="AA28" s="192"/>
      <c r="AB28" s="192"/>
      <c r="AC28" s="192"/>
      <c r="AD28" s="192"/>
      <c r="AE28" s="192"/>
      <c r="AF28" s="192"/>
      <c r="AG28" s="192"/>
      <c r="AH28" s="192"/>
      <c r="AI28" s="192"/>
      <c r="AJ28" s="192"/>
      <c r="AK28" s="192"/>
      <c r="AL28" s="192"/>
      <c r="AM28" s="192"/>
      <c r="AN28" s="192"/>
      <c r="AO28" s="192"/>
      <c r="AP28" s="192"/>
      <c r="AQ28" s="192"/>
      <c r="AR28" s="192"/>
      <c r="AS28" s="192"/>
      <c r="AT28" s="192"/>
      <c r="AU28" s="192"/>
      <c r="AV28" s="192"/>
      <c r="AW28" s="192"/>
      <c r="AX28" s="192"/>
      <c r="AY28" s="192"/>
      <c r="AZ28" s="192"/>
      <c r="BA28" s="192"/>
      <c r="BB28" s="192"/>
      <c r="BC28" s="192"/>
      <c r="BD28" s="192"/>
      <c r="BE28" s="192"/>
      <c r="BF28" s="192"/>
      <c r="BG28" s="192"/>
      <c r="BH28" s="192"/>
      <c r="BI28" s="192"/>
      <c r="BJ28" s="192"/>
      <c r="BK28" s="192"/>
      <c r="BL28" s="192"/>
      <c r="BM28" s="192"/>
      <c r="BN28" s="192"/>
      <c r="BO28" s="192"/>
      <c r="BP28" s="192"/>
      <c r="BQ28" s="192"/>
      <c r="BR28" s="192"/>
      <c r="BS28" s="192"/>
      <c r="BT28" s="192"/>
      <c r="BU28" s="192"/>
      <c r="BV28" s="192"/>
      <c r="BW28" s="192"/>
      <c r="BX28" s="192"/>
      <c r="BY28" s="192"/>
      <c r="BZ28" s="192"/>
      <c r="CA28" s="192"/>
      <c r="CB28" s="192"/>
      <c r="CC28" s="192"/>
      <c r="CD28" s="192"/>
      <c r="CE28" s="192"/>
      <c r="CF28" s="192"/>
      <c r="CG28" s="192"/>
      <c r="CH28" s="192"/>
      <c r="CI28" s="192"/>
      <c r="CJ28" s="192"/>
      <c r="CK28" s="192"/>
      <c r="CL28" s="192"/>
      <c r="CM28" s="192"/>
      <c r="CN28" s="192"/>
      <c r="CO28" s="192"/>
      <c r="CP28" s="192"/>
      <c r="CQ28" s="192"/>
      <c r="CR28" s="192"/>
      <c r="CS28" s="192"/>
      <c r="CT28" s="192"/>
      <c r="CU28" s="192"/>
      <c r="CV28" s="192"/>
      <c r="CW28" s="192"/>
      <c r="CX28" s="192"/>
      <c r="CY28" s="192"/>
      <c r="CZ28" s="192"/>
      <c r="DA28" s="192"/>
      <c r="DB28" s="192"/>
      <c r="DC28" s="192"/>
      <c r="DD28" s="192"/>
      <c r="DE28" s="192"/>
      <c r="DF28" s="192"/>
      <c r="DG28" s="192"/>
      <c r="DH28" s="192"/>
      <c r="DI28" s="192"/>
      <c r="DJ28" s="192"/>
      <c r="DK28" s="192"/>
      <c r="DL28" s="192"/>
      <c r="DM28" s="192"/>
      <c r="DN28" s="192"/>
      <c r="DO28" s="192"/>
      <c r="DP28" s="192"/>
      <c r="DQ28" s="192"/>
      <c r="DR28" s="192"/>
      <c r="DS28" s="192"/>
      <c r="DT28" s="192"/>
      <c r="DU28" s="192"/>
      <c r="DV28" s="192"/>
      <c r="DW28" s="192"/>
      <c r="DX28" s="192"/>
      <c r="DY28" s="192"/>
      <c r="DZ28" s="192"/>
      <c r="EA28" s="192"/>
      <c r="EB28" s="192"/>
      <c r="EC28" s="192"/>
      <c r="ED28" s="192"/>
      <c r="EE28" s="192"/>
      <c r="EF28" s="192"/>
      <c r="EG28" s="192"/>
      <c r="EH28" s="192"/>
      <c r="EI28" s="192"/>
      <c r="EJ28" s="192"/>
      <c r="EK28" s="192"/>
      <c r="EL28" s="192"/>
      <c r="EM28" s="192"/>
      <c r="EN28" s="192"/>
    </row>
    <row r="29" spans="1:144" s="63" customFormat="1" ht="14.5" thickBot="1" x14ac:dyDescent="0.35">
      <c r="A29" s="135" t="str">
        <f>'AG Jul 2018'!K21</f>
        <v>Q Energy</v>
      </c>
      <c r="B29" s="136" t="str">
        <f>'AG Jul 2018'!L21</f>
        <v>Flexi Saver Home</v>
      </c>
      <c r="C29" s="137">
        <f>91*'AG Jul 2018'!M21/100</f>
        <v>70.069999999999993</v>
      </c>
      <c r="D29" s="137">
        <f>$E$5*'AG Jul 2018'!N21/100</f>
        <v>185.81894099999997</v>
      </c>
      <c r="E29" s="151">
        <v>0</v>
      </c>
      <c r="F29" s="137">
        <v>0</v>
      </c>
      <c r="G29" s="137">
        <v>0</v>
      </c>
      <c r="H29" s="137">
        <v>0</v>
      </c>
      <c r="I29" s="137">
        <f t="shared" ref="I29" si="19">SUM(C29:H29)</f>
        <v>255.88894099999996</v>
      </c>
      <c r="J29" s="117">
        <f t="shared" si="11"/>
        <v>743.27576399999987</v>
      </c>
      <c r="K29" s="120">
        <f t="shared" si="2"/>
        <v>1023.5557639999998</v>
      </c>
      <c r="L29" s="136">
        <f>'AG Jul 2018'!AW21</f>
        <v>0</v>
      </c>
      <c r="M29" s="136">
        <f>'AG Jul 2018'!AX21</f>
        <v>0</v>
      </c>
      <c r="N29" s="136">
        <f>'AG Jul 2018'!AY21</f>
        <v>0</v>
      </c>
      <c r="O29" s="136">
        <f>'AG Jul 2018'!AZ21</f>
        <v>0</v>
      </c>
      <c r="P29" s="138">
        <f>($E$6*'AG Jul 2018'!AT21/100)*4</f>
        <v>193.21279999999999</v>
      </c>
      <c r="Q29" s="119">
        <f t="shared" si="8"/>
        <v>1023.5557639999998</v>
      </c>
      <c r="R29" s="119">
        <f>Q29</f>
        <v>1023.5557639999998</v>
      </c>
      <c r="S29" s="120">
        <f t="shared" si="13"/>
        <v>830.34296399999982</v>
      </c>
      <c r="T29" s="120">
        <f t="shared" si="14"/>
        <v>830.34296399999982</v>
      </c>
      <c r="U29" s="474">
        <f t="shared" si="15"/>
        <v>913.37726039999984</v>
      </c>
      <c r="V29" s="474">
        <f t="shared" si="16"/>
        <v>913.37726039999984</v>
      </c>
      <c r="W29" s="139">
        <f>'AG Jul 2018'!BI21</f>
        <v>24</v>
      </c>
      <c r="X29" s="235" t="str">
        <f>'AG Jul 2018'!BJ21</f>
        <v>n</v>
      </c>
      <c r="Y29" s="192"/>
      <c r="Z29" s="192"/>
      <c r="AA29" s="192"/>
      <c r="AB29" s="192"/>
      <c r="AC29" s="192"/>
      <c r="AD29" s="192"/>
      <c r="AE29" s="192"/>
      <c r="AF29" s="192"/>
      <c r="AG29" s="192"/>
      <c r="AH29" s="192"/>
      <c r="AI29" s="192"/>
      <c r="AJ29" s="192"/>
      <c r="AK29" s="192"/>
      <c r="AL29" s="192"/>
      <c r="AM29" s="192"/>
      <c r="AN29" s="192"/>
      <c r="AO29" s="192"/>
      <c r="AP29" s="192"/>
      <c r="AQ29" s="192"/>
      <c r="AR29" s="192"/>
      <c r="AS29" s="192"/>
      <c r="AT29" s="192"/>
      <c r="AU29" s="192"/>
      <c r="AV29" s="192"/>
      <c r="AW29" s="192"/>
      <c r="AX29" s="192"/>
      <c r="AY29" s="192"/>
      <c r="AZ29" s="192"/>
      <c r="BA29" s="192"/>
      <c r="BB29" s="192"/>
      <c r="BC29" s="192"/>
      <c r="BD29" s="192"/>
      <c r="BE29" s="192"/>
      <c r="BF29" s="192"/>
      <c r="BG29" s="192"/>
      <c r="BH29" s="192"/>
      <c r="BI29" s="192"/>
      <c r="BJ29" s="192"/>
      <c r="BK29" s="192"/>
      <c r="BL29" s="192"/>
      <c r="BM29" s="192"/>
      <c r="BN29" s="192"/>
      <c r="BO29" s="192"/>
      <c r="BP29" s="192"/>
      <c r="BQ29" s="192"/>
      <c r="BR29" s="192"/>
      <c r="BS29" s="192"/>
      <c r="BT29" s="192"/>
      <c r="BU29" s="192"/>
      <c r="BV29" s="192"/>
      <c r="BW29" s="192"/>
      <c r="BX29" s="192"/>
      <c r="BY29" s="192"/>
      <c r="BZ29" s="192"/>
      <c r="CA29" s="192"/>
      <c r="CB29" s="192"/>
      <c r="CC29" s="192"/>
      <c r="CD29" s="192"/>
      <c r="CE29" s="192"/>
      <c r="CF29" s="192"/>
      <c r="CG29" s="192"/>
      <c r="CH29" s="192"/>
      <c r="CI29" s="192"/>
      <c r="CJ29" s="192"/>
      <c r="CK29" s="192"/>
      <c r="CL29" s="192"/>
      <c r="CM29" s="192"/>
      <c r="CN29" s="192"/>
      <c r="CO29" s="192"/>
      <c r="CP29" s="192"/>
      <c r="CQ29" s="192"/>
      <c r="CR29" s="192"/>
      <c r="CS29" s="192"/>
      <c r="CT29" s="192"/>
      <c r="CU29" s="192"/>
      <c r="CV29" s="192"/>
      <c r="CW29" s="192"/>
      <c r="CX29" s="192"/>
      <c r="CY29" s="192"/>
      <c r="CZ29" s="192"/>
      <c r="DA29" s="192"/>
      <c r="DB29" s="192"/>
      <c r="DC29" s="192"/>
      <c r="DD29" s="192"/>
      <c r="DE29" s="192"/>
      <c r="DF29" s="192"/>
      <c r="DG29" s="192"/>
      <c r="DH29" s="192"/>
      <c r="DI29" s="192"/>
      <c r="DJ29" s="192"/>
      <c r="DK29" s="192"/>
      <c r="DL29" s="192"/>
      <c r="DM29" s="192"/>
      <c r="DN29" s="192"/>
      <c r="DO29" s="192"/>
      <c r="DP29" s="192"/>
      <c r="DQ29" s="192"/>
      <c r="DR29" s="192"/>
      <c r="DS29" s="192"/>
      <c r="DT29" s="192"/>
      <c r="DU29" s="192"/>
      <c r="DV29" s="192"/>
      <c r="DW29" s="192"/>
      <c r="DX29" s="192"/>
      <c r="DY29" s="192"/>
      <c r="DZ29" s="192"/>
      <c r="EA29" s="192"/>
      <c r="EB29" s="192"/>
      <c r="EC29" s="192"/>
      <c r="ED29" s="192"/>
      <c r="EE29" s="192"/>
      <c r="EF29" s="192"/>
      <c r="EG29" s="192"/>
      <c r="EH29" s="192"/>
      <c r="EI29" s="192"/>
      <c r="EJ29" s="192"/>
      <c r="EK29" s="192"/>
      <c r="EL29" s="192"/>
      <c r="EM29" s="192"/>
      <c r="EN29" s="192"/>
    </row>
    <row r="30" spans="1:144" s="197" customFormat="1" x14ac:dyDescent="0.3"/>
    <row r="31" spans="1:144" s="192" customFormat="1" ht="14.5" thickBot="1" x14ac:dyDescent="0.35"/>
    <row r="32" spans="1:144" x14ac:dyDescent="0.3">
      <c r="A32" s="92" t="s">
        <v>553</v>
      </c>
      <c r="B32" s="93"/>
      <c r="C32" s="93"/>
      <c r="D32" s="93"/>
      <c r="E32" s="93"/>
      <c r="F32" s="93"/>
      <c r="G32" s="93"/>
      <c r="H32" s="93"/>
      <c r="I32" s="93"/>
      <c r="J32" s="93"/>
      <c r="K32" s="93"/>
      <c r="L32" s="93"/>
      <c r="M32" s="93"/>
      <c r="N32" s="93"/>
      <c r="O32" s="93"/>
      <c r="P32" s="93"/>
      <c r="Q32" s="93"/>
      <c r="R32" s="93"/>
      <c r="S32" s="93"/>
      <c r="T32" s="93"/>
      <c r="U32" s="93"/>
      <c r="V32" s="93"/>
      <c r="W32" s="93"/>
      <c r="X32" s="123"/>
    </row>
    <row r="33" spans="1:24" ht="70" x14ac:dyDescent="0.3">
      <c r="A33" s="463" t="s">
        <v>408</v>
      </c>
      <c r="B33" s="464" t="s">
        <v>409</v>
      </c>
      <c r="C33" s="465" t="s">
        <v>410</v>
      </c>
      <c r="D33" s="465" t="s">
        <v>411</v>
      </c>
      <c r="E33" s="465" t="s">
        <v>446</v>
      </c>
      <c r="F33" s="466" t="s">
        <v>447</v>
      </c>
      <c r="G33" s="465" t="s">
        <v>354</v>
      </c>
      <c r="H33" s="467" t="s">
        <v>554</v>
      </c>
      <c r="I33" s="465" t="s">
        <v>222</v>
      </c>
      <c r="J33" s="467" t="s">
        <v>406</v>
      </c>
      <c r="K33" s="468" t="s">
        <v>449</v>
      </c>
      <c r="L33" s="469" t="s">
        <v>398</v>
      </c>
      <c r="M33" s="469" t="s">
        <v>533</v>
      </c>
      <c r="N33" s="469" t="s">
        <v>399</v>
      </c>
      <c r="O33" s="469" t="s">
        <v>552</v>
      </c>
      <c r="P33" s="470" t="s">
        <v>490</v>
      </c>
      <c r="Q33" s="471" t="s">
        <v>102</v>
      </c>
      <c r="R33" s="471" t="s">
        <v>103</v>
      </c>
      <c r="S33" s="471" t="s">
        <v>104</v>
      </c>
      <c r="T33" s="471" t="s">
        <v>105</v>
      </c>
      <c r="U33" s="470" t="s">
        <v>331</v>
      </c>
      <c r="V33" s="470" t="s">
        <v>332</v>
      </c>
      <c r="W33" s="469" t="s">
        <v>400</v>
      </c>
      <c r="X33" s="472" t="s">
        <v>558</v>
      </c>
    </row>
    <row r="34" spans="1:24" x14ac:dyDescent="0.3">
      <c r="A34" s="129" t="str">
        <f>'AG Jul 2018'!K22</f>
        <v>Energy Locals</v>
      </c>
      <c r="B34" s="130" t="str">
        <f>'AG Jul 2018'!L22</f>
        <v>Simple Saver</v>
      </c>
      <c r="C34" s="131">
        <f>91*'AG Jul 2018'!M22/100</f>
        <v>84.63</v>
      </c>
      <c r="D34" s="131">
        <f>$G$5*'AG Jul 2018'!N22/100</f>
        <v>134.45282969999997</v>
      </c>
      <c r="E34" s="131">
        <v>0</v>
      </c>
      <c r="F34" s="131">
        <v>0</v>
      </c>
      <c r="G34" s="131">
        <v>0</v>
      </c>
      <c r="H34" s="131">
        <f>$H$5*'AG Jul 2018'!AE22/100</f>
        <v>37.512366299999996</v>
      </c>
      <c r="I34" s="131">
        <f t="shared" ref="I34:I49" si="20">SUM(C34:H34)</f>
        <v>256.59519599999999</v>
      </c>
      <c r="J34" s="107">
        <f t="shared" ref="J34:J49" si="21">(I34-C34)*4</f>
        <v>687.86078399999997</v>
      </c>
      <c r="K34" s="110">
        <f t="shared" ref="K34:K49" si="22">I34*4</f>
        <v>1026.3807839999999</v>
      </c>
      <c r="L34" s="141">
        <f>'AG Jul 2018'!AW22</f>
        <v>0</v>
      </c>
      <c r="M34" s="141">
        <f>'AG Jul 2018'!AX22</f>
        <v>0</v>
      </c>
      <c r="N34" s="141">
        <f>'AG Jul 2018'!AY22</f>
        <v>0</v>
      </c>
      <c r="O34" s="141">
        <f>'AG Jul 2018'!AZ22</f>
        <v>0</v>
      </c>
      <c r="P34" s="141">
        <f>($E$6*'AG Jul 2018'!AT22/100)*4</f>
        <v>217.36439999999999</v>
      </c>
      <c r="Q34" s="109">
        <f>K34</f>
        <v>1026.3807839999999</v>
      </c>
      <c r="R34" s="109">
        <f>Q34-(J34*O34/100)</f>
        <v>1026.3807839999999</v>
      </c>
      <c r="S34" s="110">
        <f>Q34-P34</f>
        <v>809.01638400000002</v>
      </c>
      <c r="T34" s="110">
        <f>R34-P34</f>
        <v>809.01638400000002</v>
      </c>
      <c r="U34" s="473">
        <f>S34*1.1</f>
        <v>889.91802240000004</v>
      </c>
      <c r="V34" s="473">
        <f>T34*1.1</f>
        <v>889.91802240000004</v>
      </c>
      <c r="W34" s="142">
        <f>'AG Jul 2018'!BI22</f>
        <v>0</v>
      </c>
      <c r="X34" s="236" t="str">
        <f>'AG Jul 2018'!BJ22</f>
        <v>n</v>
      </c>
    </row>
    <row r="35" spans="1:24" x14ac:dyDescent="0.3">
      <c r="A35" s="129" t="str">
        <f>'AG Jul 2018'!K23</f>
        <v>AGL</v>
      </c>
      <c r="B35" s="130" t="str">
        <f>'AG Jul 2018'!L23</f>
        <v xml:space="preserve">Solar Savers </v>
      </c>
      <c r="C35" s="131">
        <f>91*'AG Jul 2018'!M23/100</f>
        <v>76.44</v>
      </c>
      <c r="D35" s="131">
        <f>$G$5*'AG Jul 2018'!N23/100</f>
        <v>180.81371699999997</v>
      </c>
      <c r="E35" s="131">
        <v>0</v>
      </c>
      <c r="F35" s="131">
        <v>0</v>
      </c>
      <c r="G35" s="131">
        <v>0</v>
      </c>
      <c r="H35" s="131">
        <f>$H$5*'AG Jul 2018'!AE23/100</f>
        <v>37.458738899999993</v>
      </c>
      <c r="I35" s="131">
        <f t="shared" si="20"/>
        <v>294.71245589999995</v>
      </c>
      <c r="J35" s="107">
        <f t="shared" si="21"/>
        <v>873.08982359999982</v>
      </c>
      <c r="K35" s="110">
        <f t="shared" si="22"/>
        <v>1178.8498235999998</v>
      </c>
      <c r="L35" s="141">
        <f>'AG Jul 2018'!AW23</f>
        <v>0</v>
      </c>
      <c r="M35" s="141">
        <f>'AG Jul 2018'!AX23</f>
        <v>0</v>
      </c>
      <c r="N35" s="141">
        <f>'AG Jul 2018'!AY23</f>
        <v>0</v>
      </c>
      <c r="O35" s="141">
        <f>'AG Jul 2018'!AZ23</f>
        <v>0</v>
      </c>
      <c r="P35" s="141">
        <f>($E$6*'AG Jul 2018'!AT23/100)*4</f>
        <v>483.03199999999998</v>
      </c>
      <c r="Q35" s="109">
        <f t="shared" ref="Q35:Q41" si="23">K35</f>
        <v>1178.8498235999998</v>
      </c>
      <c r="R35" s="109">
        <f>Q35-(K35*N35/100)</f>
        <v>1178.8498235999998</v>
      </c>
      <c r="S35" s="110">
        <f t="shared" ref="S35:S49" si="24">Q35-P35</f>
        <v>695.81782359999988</v>
      </c>
      <c r="T35" s="110">
        <f t="shared" ref="T35:T49" si="25">R35-P35</f>
        <v>695.81782359999988</v>
      </c>
      <c r="U35" s="473">
        <f t="shared" ref="U35:V49" si="26">S35*1.1</f>
        <v>765.39960595999992</v>
      </c>
      <c r="V35" s="473">
        <f t="shared" si="26"/>
        <v>765.39960595999992</v>
      </c>
      <c r="W35" s="142">
        <f>'AG Jul 2018'!BI23</f>
        <v>0</v>
      </c>
      <c r="X35" s="236" t="str">
        <f>'AG Jul 2018'!BJ23</f>
        <v>n</v>
      </c>
    </row>
    <row r="36" spans="1:24" x14ac:dyDescent="0.3">
      <c r="A36" s="129" t="str">
        <f>'AG Jul 2018'!K24</f>
        <v>Alinta Energy</v>
      </c>
      <c r="B36" s="130" t="str">
        <f>'AG Jul 2018'!L24</f>
        <v>Fair Deal</v>
      </c>
      <c r="C36" s="131">
        <f>91*'AG Jul 2018'!M24/100</f>
        <v>80.08</v>
      </c>
      <c r="D36" s="131">
        <f>IF($G$5&gt;='AG Jul 2018'!P24,('AG Jul 2018'!P24*'AG Jul 2018'!N24/100),(($G$5)*'AG Jul 2018'!N24/100))</f>
        <v>183.56659019999995</v>
      </c>
      <c r="E36" s="131">
        <f>IF($G$5&lt;'AG Jul 2018'!P24,0,IF(($G$5)&gt;'AG Jul 2018'!R24,(('AG Jul 2018'!R24-'AG Jul 2018'!P24)*'AG Jul 2018'!Q24/100),(($G$5-'AG Jul 2018'!P24)*'AG Jul 2018'!Q24/100)))</f>
        <v>0</v>
      </c>
      <c r="F36" s="131">
        <v>0</v>
      </c>
      <c r="G36" s="131">
        <f>IF(($G$5&lt;'AG Jul 2018'!R24),(0),($G$5-'AG Jul 2018'!R24)*'AG Jul 2018'!S24/100)</f>
        <v>0</v>
      </c>
      <c r="H36" s="131">
        <f>$H$5*'AG Jul 2018'!AE24/100</f>
        <v>32.176439999999992</v>
      </c>
      <c r="I36" s="131">
        <f t="shared" si="20"/>
        <v>295.82303019999995</v>
      </c>
      <c r="J36" s="107">
        <f t="shared" si="21"/>
        <v>862.97212079999986</v>
      </c>
      <c r="K36" s="110">
        <f t="shared" si="22"/>
        <v>1183.2921207999998</v>
      </c>
      <c r="L36" s="141">
        <f>'AG Jul 2018'!AW24</f>
        <v>0</v>
      </c>
      <c r="M36" s="141">
        <f>'AG Jul 2018'!AX24</f>
        <v>0</v>
      </c>
      <c r="N36" s="141">
        <f>'AG Jul 2018'!AY24</f>
        <v>0</v>
      </c>
      <c r="O36" s="141">
        <f>'AG Jul 2018'!AZ24</f>
        <v>27</v>
      </c>
      <c r="P36" s="141">
        <f>($E$6*'AG Jul 2018'!AT24/100)*4</f>
        <v>181.13699999999997</v>
      </c>
      <c r="Q36" s="109">
        <f t="shared" si="23"/>
        <v>1183.2921207999998</v>
      </c>
      <c r="R36" s="109">
        <f>Q36-(J36*O36/100)</f>
        <v>950.28964818399982</v>
      </c>
      <c r="S36" s="110">
        <f t="shared" si="24"/>
        <v>1002.1551207999998</v>
      </c>
      <c r="T36" s="110">
        <f t="shared" si="25"/>
        <v>769.15264818399987</v>
      </c>
      <c r="U36" s="473">
        <f t="shared" si="26"/>
        <v>1102.3706328799999</v>
      </c>
      <c r="V36" s="473">
        <f t="shared" si="26"/>
        <v>846.06791300239991</v>
      </c>
      <c r="W36" s="142">
        <f>'AG Jul 2018'!BI24</f>
        <v>0</v>
      </c>
      <c r="X36" s="236" t="str">
        <f>'AG Jul 2018'!BJ24</f>
        <v>n</v>
      </c>
    </row>
    <row r="37" spans="1:24" x14ac:dyDescent="0.3">
      <c r="A37" s="129" t="str">
        <f>'AG Jul 2018'!K25</f>
        <v>Click Energy</v>
      </c>
      <c r="B37" s="130" t="str">
        <f>'AG Jul 2018'!L25</f>
        <v xml:space="preserve">Solar </v>
      </c>
      <c r="C37" s="131">
        <f>91*'AG Jul 2018'!M25/100</f>
        <v>85.54</v>
      </c>
      <c r="D37" s="131">
        <f>$G$5*'AG Jul 2018'!N25/100</f>
        <v>239.62509899999995</v>
      </c>
      <c r="E37" s="131">
        <v>0</v>
      </c>
      <c r="F37" s="131">
        <v>0</v>
      </c>
      <c r="G37" s="131">
        <v>0</v>
      </c>
      <c r="H37" s="131">
        <f>$H$5*'AG Jul 2018'!AE25/100</f>
        <v>67.034249999999986</v>
      </c>
      <c r="I37" s="131">
        <f t="shared" si="20"/>
        <v>392.19934899999993</v>
      </c>
      <c r="J37" s="107">
        <f t="shared" si="21"/>
        <v>1226.6373959999996</v>
      </c>
      <c r="K37" s="110">
        <f t="shared" si="22"/>
        <v>1568.7973959999997</v>
      </c>
      <c r="L37" s="141">
        <f>'AG Jul 2018'!AW25</f>
        <v>0</v>
      </c>
      <c r="M37" s="141">
        <f>'AG Jul 2018'!AX25</f>
        <v>0</v>
      </c>
      <c r="N37" s="141">
        <f>'AG Jul 2018'!AY25</f>
        <v>11</v>
      </c>
      <c r="O37" s="141">
        <f>'AG Jul 2018'!AZ25</f>
        <v>0</v>
      </c>
      <c r="P37" s="141">
        <f>($E$6*'AG Jul 2018'!AT25/100)*4</f>
        <v>410.5772</v>
      </c>
      <c r="Q37" s="109">
        <f t="shared" si="23"/>
        <v>1568.7973959999997</v>
      </c>
      <c r="R37" s="109">
        <f>Q37-(K37*N37/100)</f>
        <v>1396.2296824399998</v>
      </c>
      <c r="S37" s="110">
        <f t="shared" si="24"/>
        <v>1158.2201959999998</v>
      </c>
      <c r="T37" s="110">
        <f t="shared" si="25"/>
        <v>985.65248243999986</v>
      </c>
      <c r="U37" s="473">
        <f t="shared" si="26"/>
        <v>1274.0422155999997</v>
      </c>
      <c r="V37" s="473">
        <f t="shared" si="26"/>
        <v>1084.2177306839999</v>
      </c>
      <c r="W37" s="142">
        <f>'AG Jul 2018'!BI25</f>
        <v>0</v>
      </c>
      <c r="X37" s="236" t="str">
        <f>'AG Jul 2018'!BJ25</f>
        <v>n</v>
      </c>
    </row>
    <row r="38" spans="1:24" x14ac:dyDescent="0.3">
      <c r="A38" s="129" t="str">
        <f>'AG Jul 2018'!K26</f>
        <v>Commander</v>
      </c>
      <c r="B38" s="130" t="str">
        <f>'AG Jul 2018'!L26</f>
        <v>Market offer</v>
      </c>
      <c r="C38" s="131">
        <f>91*'AG Jul 2018'!M26/100</f>
        <v>91.373099999999994</v>
      </c>
      <c r="D38" s="131">
        <f>IF($G$5&gt;='AG Jul 2018'!P26,('AG Jul 2018'!P26*'AG Jul 2018'!N26/100),(($G$5)*'AG Jul 2018'!N26/100))</f>
        <v>202.96183319999997</v>
      </c>
      <c r="E38" s="131">
        <f>IF($G$5&lt;'AG Jul 2018'!P26,0,IF(($G$5)&gt;'AG Jul 2018'!R26,(('AG Jul 2018'!R26-'AG Jul 2018'!P26)*'AG Jul 2018'!Q26/100),(($G$5-'AG Jul 2018'!P26)*'AG Jul 2018'!Q26/100)))</f>
        <v>0</v>
      </c>
      <c r="F38" s="131">
        <v>0</v>
      </c>
      <c r="G38" s="131">
        <f>IF(($G$5&lt;'AG Jul 2018'!R26),(0),($G$5-'AG Jul 2018'!R26)*'AG Jul 2018'!S26/100)</f>
        <v>0</v>
      </c>
      <c r="H38" s="131">
        <f>$H$5*'AG Jul 2018'!AE26/100</f>
        <v>40.756823999999988</v>
      </c>
      <c r="I38" s="131">
        <f t="shared" si="20"/>
        <v>335.09175719999996</v>
      </c>
      <c r="J38" s="107">
        <f t="shared" si="21"/>
        <v>974.87462879999987</v>
      </c>
      <c r="K38" s="110">
        <f t="shared" si="22"/>
        <v>1340.3670287999998</v>
      </c>
      <c r="L38" s="141">
        <f>'AG Jul 2018'!AW26</f>
        <v>0</v>
      </c>
      <c r="M38" s="141">
        <f>'AG Jul 2018'!AX26</f>
        <v>0</v>
      </c>
      <c r="N38" s="141">
        <f>'AG Jul 2018'!AY26</f>
        <v>0</v>
      </c>
      <c r="O38" s="141">
        <f>'AG Jul 2018'!AZ26</f>
        <v>20</v>
      </c>
      <c r="P38" s="141">
        <f>($E$6*'AG Jul 2018'!AT26/100)*4</f>
        <v>280.15855999999997</v>
      </c>
      <c r="Q38" s="109">
        <f t="shared" si="23"/>
        <v>1340.3670287999998</v>
      </c>
      <c r="R38" s="109">
        <f>Q38-(J38*O38/100)</f>
        <v>1145.3921030399999</v>
      </c>
      <c r="S38" s="110">
        <f t="shared" si="24"/>
        <v>1060.2084688</v>
      </c>
      <c r="T38" s="110">
        <f t="shared" si="25"/>
        <v>865.23354303999997</v>
      </c>
      <c r="U38" s="473">
        <f t="shared" si="26"/>
        <v>1166.2293156800001</v>
      </c>
      <c r="V38" s="473">
        <f t="shared" si="26"/>
        <v>951.75689734400009</v>
      </c>
      <c r="W38" s="142">
        <f>'AG Jul 2018'!BI26</f>
        <v>0</v>
      </c>
      <c r="X38" s="236" t="str">
        <f>'AG Jul 2018'!BJ26</f>
        <v>n</v>
      </c>
    </row>
    <row r="39" spans="1:24" x14ac:dyDescent="0.3">
      <c r="A39" s="129" t="str">
        <f>'AG Jul 2018'!K27</f>
        <v>CovaU</v>
      </c>
      <c r="B39" s="130" t="str">
        <f>'AG Jul 2018'!L27</f>
        <v>Freedom Solar</v>
      </c>
      <c r="C39" s="131">
        <f>91*'AG Jul 2018'!M27/100</f>
        <v>100.1</v>
      </c>
      <c r="D39" s="131">
        <f>$G$5*'AG Jul 2018'!N27/100</f>
        <v>181.43936999999997</v>
      </c>
      <c r="E39" s="131">
        <v>0</v>
      </c>
      <c r="F39" s="131">
        <v>0</v>
      </c>
      <c r="G39" s="131">
        <v>0</v>
      </c>
      <c r="H39" s="131">
        <f>$H$5*'AG Jul 2018'!AE27/100</f>
        <v>50.946029999999993</v>
      </c>
      <c r="I39" s="131">
        <f t="shared" si="20"/>
        <v>332.48539999999997</v>
      </c>
      <c r="J39" s="107">
        <f t="shared" si="21"/>
        <v>929.5415999999999</v>
      </c>
      <c r="K39" s="110">
        <f t="shared" si="22"/>
        <v>1329.9415999999999</v>
      </c>
      <c r="L39" s="141">
        <f>'AG Jul 2018'!AW27</f>
        <v>0</v>
      </c>
      <c r="M39" s="141">
        <f>'AG Jul 2018'!AX27</f>
        <v>0</v>
      </c>
      <c r="N39" s="141">
        <f>'AG Jul 2018'!AY27</f>
        <v>15</v>
      </c>
      <c r="O39" s="141">
        <f>'AG Jul 2018'!AZ27</f>
        <v>0</v>
      </c>
      <c r="P39" s="141">
        <f>($E$6*'AG Jul 2018'!AT27/100)*4</f>
        <v>205.2886</v>
      </c>
      <c r="Q39" s="109">
        <f t="shared" si="23"/>
        <v>1329.9415999999999</v>
      </c>
      <c r="R39" s="109">
        <f>Q39-(K39*N39/100)</f>
        <v>1130.4503599999998</v>
      </c>
      <c r="S39" s="110">
        <f t="shared" si="24"/>
        <v>1124.6529999999998</v>
      </c>
      <c r="T39" s="110">
        <f t="shared" si="25"/>
        <v>925.16175999999984</v>
      </c>
      <c r="U39" s="473">
        <f t="shared" si="26"/>
        <v>1237.1182999999999</v>
      </c>
      <c r="V39" s="473">
        <f t="shared" si="26"/>
        <v>1017.6779359999999</v>
      </c>
      <c r="W39" s="142">
        <f>'AG Jul 2018'!BI27</f>
        <v>0</v>
      </c>
      <c r="X39" s="236" t="str">
        <f>'AG Jul 2018'!BJ27</f>
        <v>n</v>
      </c>
    </row>
    <row r="40" spans="1:24" x14ac:dyDescent="0.3">
      <c r="A40" s="129" t="str">
        <f>'AG Jul 2018'!K28</f>
        <v>Diamond Energy</v>
      </c>
      <c r="B40" s="130" t="str">
        <f>'AG Jul 2018'!L28</f>
        <v>Pay on time discount</v>
      </c>
      <c r="C40" s="131">
        <f>91*'AG Jul 2018'!M28/100</f>
        <v>83.255899999999997</v>
      </c>
      <c r="D40" s="131">
        <f>IF($G$5&gt;='AG Jul 2018'!P28,('AG Jul 2018'!P28*'AG Jul 2018'!N28/100),(($G$5)*'AG Jul 2018'!N28/100))</f>
        <v>79.17</v>
      </c>
      <c r="E40" s="131">
        <f>IF($G$5&lt;'AG Jul 2018'!P28,0,IF(($G$5)&gt;'AG Jul 2018'!R28,(('AG Jul 2018'!R28-'AG Jul 2018'!P28)*'AG Jul 2018'!Q28/100),(($G$5-'AG Jul 2018'!P28)*'AG Jul 2018'!Q28/100)))</f>
        <v>92.843670299999971</v>
      </c>
      <c r="F40" s="131">
        <v>0</v>
      </c>
      <c r="G40" s="131">
        <f>IF(($G$5&lt;'AG Jul 2018'!R28),(0),($G$5-'AG Jul 2018'!R28)*'AG Jul 2018'!S28/100)</f>
        <v>0</v>
      </c>
      <c r="H40" s="131">
        <f>$H$5*'AG Jul 2018'!AE28/100</f>
        <v>37.40511149999999</v>
      </c>
      <c r="I40" s="131">
        <f t="shared" si="20"/>
        <v>292.67468179999997</v>
      </c>
      <c r="J40" s="107">
        <f t="shared" si="21"/>
        <v>837.67512719999991</v>
      </c>
      <c r="K40" s="110">
        <f t="shared" si="22"/>
        <v>1170.6987271999999</v>
      </c>
      <c r="L40" s="141">
        <f>'AG Jul 2018'!AW28</f>
        <v>0</v>
      </c>
      <c r="M40" s="141">
        <f>'AG Jul 2018'!AX28</f>
        <v>0</v>
      </c>
      <c r="N40" s="141">
        <f>'AG Jul 2018'!AY28</f>
        <v>7</v>
      </c>
      <c r="O40" s="141">
        <f>'AG Jul 2018'!AZ28</f>
        <v>0</v>
      </c>
      <c r="P40" s="141">
        <f>($E$6*'AG Jul 2018'!AT28/100)*4</f>
        <v>289.81919999999997</v>
      </c>
      <c r="Q40" s="109">
        <f t="shared" si="23"/>
        <v>1170.6987271999999</v>
      </c>
      <c r="R40" s="109">
        <f>Q40-(K40*N40/100)</f>
        <v>1088.7498162959998</v>
      </c>
      <c r="S40" s="110">
        <f t="shared" si="24"/>
        <v>880.87952719999998</v>
      </c>
      <c r="T40" s="110">
        <f t="shared" si="25"/>
        <v>798.93061629599993</v>
      </c>
      <c r="U40" s="473">
        <f t="shared" si="26"/>
        <v>968.96747992000007</v>
      </c>
      <c r="V40" s="473">
        <f t="shared" si="26"/>
        <v>878.82367792560001</v>
      </c>
      <c r="W40" s="142">
        <f>'AG Jul 2018'!BI28</f>
        <v>0</v>
      </c>
      <c r="X40" s="236" t="str">
        <f>'AG Jul 2018'!BJ28</f>
        <v>n</v>
      </c>
    </row>
    <row r="41" spans="1:24" x14ac:dyDescent="0.3">
      <c r="A41" s="129" t="str">
        <f>'AG Jul 2018'!K29</f>
        <v>Dodo Power &amp; Gas</v>
      </c>
      <c r="B41" s="130" t="str">
        <f>'AG Jul 2018'!L29</f>
        <v>Market offer</v>
      </c>
      <c r="C41" s="131">
        <f>91*'AG Jul 2018'!M29/100</f>
        <v>87.860499999999988</v>
      </c>
      <c r="D41" s="131">
        <f>IF($G$5&gt;='AG Jul 2018'!P29,('AG Jul 2018'!P29*'AG Jul 2018'!N29/100),(($G$5)*'AG Jul 2018'!N29/100))</f>
        <v>195.14117069999998</v>
      </c>
      <c r="E41" s="131">
        <f>IF($G$5&lt;'AG Jul 2018'!P29,0,IF(($G$5)&gt;'AG Jul 2018'!R29,(('AG Jul 2018'!R29-'AG Jul 2018'!P29)*'AG Jul 2018'!Q29/100),(($G$5-'AG Jul 2018'!P29)*'AG Jul 2018'!Q29/100)))</f>
        <v>0</v>
      </c>
      <c r="F41" s="131">
        <v>0</v>
      </c>
      <c r="G41" s="131">
        <f>IF(($G$5&lt;'AG Jul 2018'!R29),(0),($G$5-'AG Jul 2018'!R29)*'AG Jul 2018'!S29/100)</f>
        <v>0</v>
      </c>
      <c r="H41" s="131">
        <f>$H$5*'AG Jul 2018'!AE29/100</f>
        <v>39.201629399999987</v>
      </c>
      <c r="I41" s="131">
        <f t="shared" si="20"/>
        <v>322.20330009999998</v>
      </c>
      <c r="J41" s="107">
        <f t="shared" si="21"/>
        <v>937.37120039999991</v>
      </c>
      <c r="K41" s="110">
        <f t="shared" si="22"/>
        <v>1288.8132003999999</v>
      </c>
      <c r="L41" s="141">
        <f>'AG Jul 2018'!AW29</f>
        <v>0</v>
      </c>
      <c r="M41" s="141">
        <f>'AG Jul 2018'!AX29</f>
        <v>0</v>
      </c>
      <c r="N41" s="141">
        <f>'AG Jul 2018'!AY29</f>
        <v>0</v>
      </c>
      <c r="O41" s="141">
        <f>'AG Jul 2018'!AZ29</f>
        <v>0</v>
      </c>
      <c r="P41" s="141">
        <f>($E$6*'AG Jul 2018'!AT29/100)*4</f>
        <v>280.15855999999997</v>
      </c>
      <c r="Q41" s="109">
        <f t="shared" si="23"/>
        <v>1288.8132003999999</v>
      </c>
      <c r="R41" s="109">
        <f>Q41</f>
        <v>1288.8132003999999</v>
      </c>
      <c r="S41" s="110">
        <f t="shared" si="24"/>
        <v>1008.6546403999999</v>
      </c>
      <c r="T41" s="110">
        <f t="shared" si="25"/>
        <v>1008.6546403999999</v>
      </c>
      <c r="U41" s="473">
        <f t="shared" si="26"/>
        <v>1109.5201044400001</v>
      </c>
      <c r="V41" s="473">
        <f t="shared" si="26"/>
        <v>1109.5201044400001</v>
      </c>
      <c r="W41" s="142">
        <f>'AG Jul 2018'!BI29</f>
        <v>0</v>
      </c>
      <c r="X41" s="236" t="str">
        <f>'AG Jul 2018'!BJ29</f>
        <v>n</v>
      </c>
    </row>
    <row r="42" spans="1:24" x14ac:dyDescent="0.3">
      <c r="A42" s="129" t="str">
        <f>'AG Jul 2018'!K30</f>
        <v>EnergyAustralia</v>
      </c>
      <c r="B42" s="130" t="str">
        <f>'AG Jul 2018'!L30</f>
        <v>Anytime Saver</v>
      </c>
      <c r="C42" s="131">
        <f>91*'AG Jul 2018'!M30/100</f>
        <v>79.807000000000002</v>
      </c>
      <c r="D42" s="131">
        <f>$G$5*'AG Jul 2018'!N30/100</f>
        <v>183.62915549999997</v>
      </c>
      <c r="E42" s="131">
        <v>0</v>
      </c>
      <c r="F42" s="131">
        <v>0</v>
      </c>
      <c r="G42" s="131">
        <v>0</v>
      </c>
      <c r="H42" s="131">
        <f>$H$5*'AG Jul 2018'!AE30/100</f>
        <v>32.337322199999996</v>
      </c>
      <c r="I42" s="131">
        <f t="shared" si="20"/>
        <v>295.7734777</v>
      </c>
      <c r="J42" s="107">
        <f t="shared" si="21"/>
        <v>863.86591079999994</v>
      </c>
      <c r="K42" s="110">
        <f t="shared" si="22"/>
        <v>1183.0939108</v>
      </c>
      <c r="L42" s="141">
        <f>'AG Jul 2018'!AW30</f>
        <v>0</v>
      </c>
      <c r="M42" s="141">
        <f>'AG Jul 2018'!AX30</f>
        <v>28</v>
      </c>
      <c r="N42" s="141">
        <f>'AG Jul 2018'!AY30</f>
        <v>0</v>
      </c>
      <c r="O42" s="141">
        <f>'AG Jul 2018'!AZ30</f>
        <v>0</v>
      </c>
      <c r="P42" s="141">
        <f>($E$6*'AG Jul 2018'!AT30/100)*4</f>
        <v>301.89499999999998</v>
      </c>
      <c r="Q42" s="109">
        <f>K42-(J42*M42/100)</f>
        <v>941.21145577600009</v>
      </c>
      <c r="R42" s="109">
        <f>Q42</f>
        <v>941.21145577600009</v>
      </c>
      <c r="S42" s="110">
        <f t="shared" si="24"/>
        <v>639.31645577600011</v>
      </c>
      <c r="T42" s="110">
        <f t="shared" si="25"/>
        <v>639.31645577600011</v>
      </c>
      <c r="U42" s="473">
        <f t="shared" si="26"/>
        <v>703.24810135360019</v>
      </c>
      <c r="V42" s="473">
        <f t="shared" si="26"/>
        <v>703.24810135360019</v>
      </c>
      <c r="W42" s="142">
        <f>'AG Jul 2018'!BI30</f>
        <v>0</v>
      </c>
      <c r="X42" s="236" t="str">
        <f>'AG Jul 2018'!BJ30</f>
        <v>n</v>
      </c>
    </row>
    <row r="43" spans="1:24" x14ac:dyDescent="0.3">
      <c r="A43" s="129" t="str">
        <f>'AG Jul 2018'!K31</f>
        <v>Mojo Power</v>
      </c>
      <c r="B43" s="130" t="str">
        <f>'AG Jul 2018'!L31</f>
        <v>Connect</v>
      </c>
      <c r="C43" s="131">
        <f>91*'AG Jul 2018'!M31/100</f>
        <v>152.1611</v>
      </c>
      <c r="D43" s="131">
        <f>$G$5*'AG Jul 2018'!N31/100</f>
        <v>158.60303549999998</v>
      </c>
      <c r="E43" s="131">
        <v>0</v>
      </c>
      <c r="F43" s="131">
        <v>0</v>
      </c>
      <c r="G43" s="131">
        <v>0</v>
      </c>
      <c r="H43" s="131">
        <f>$H$5*'AG Jul 2018'!AE31/100</f>
        <v>35.206388099999998</v>
      </c>
      <c r="I43" s="131">
        <f t="shared" si="20"/>
        <v>345.97052359999998</v>
      </c>
      <c r="J43" s="107">
        <f t="shared" si="21"/>
        <v>775.2376943999999</v>
      </c>
      <c r="K43" s="110">
        <f t="shared" si="22"/>
        <v>1383.8820943999999</v>
      </c>
      <c r="L43" s="141">
        <f>'AG Jul 2018'!AW31</f>
        <v>0</v>
      </c>
      <c r="M43" s="141">
        <f>'AG Jul 2018'!AX31</f>
        <v>0</v>
      </c>
      <c r="N43" s="141">
        <f>'AG Jul 2018'!AY31</f>
        <v>0</v>
      </c>
      <c r="O43" s="141">
        <f>'AG Jul 2018'!AZ31</f>
        <v>0</v>
      </c>
      <c r="P43" s="141">
        <f>($E$6*'AG Jul 2018'!AT31/100)*4</f>
        <v>483.03199999999998</v>
      </c>
      <c r="Q43" s="109">
        <f>K43-(J43*M43/100)</f>
        <v>1383.8820943999999</v>
      </c>
      <c r="R43" s="109">
        <f>Q43</f>
        <v>1383.8820943999999</v>
      </c>
      <c r="S43" s="110">
        <f t="shared" si="24"/>
        <v>900.85009439999999</v>
      </c>
      <c r="T43" s="110">
        <f t="shared" si="25"/>
        <v>900.85009439999999</v>
      </c>
      <c r="U43" s="473">
        <f t="shared" si="26"/>
        <v>990.93510384000012</v>
      </c>
      <c r="V43" s="473">
        <f t="shared" si="26"/>
        <v>990.93510384000012</v>
      </c>
      <c r="W43" s="142">
        <f>'AG Jul 2018'!BI31</f>
        <v>0</v>
      </c>
      <c r="X43" s="236" t="str">
        <f>'AG Jul 2018'!BJ31</f>
        <v>n</v>
      </c>
    </row>
    <row r="44" spans="1:24" x14ac:dyDescent="0.3">
      <c r="A44" s="129" t="str">
        <f>'AG Jul 2018'!K32</f>
        <v>Momentum Energy</v>
      </c>
      <c r="B44" s="130" t="str">
        <f>'AG Jul 2018'!L32</f>
        <v>SmilePower</v>
      </c>
      <c r="C44" s="131">
        <f>91*'AG Jul 2018'!M32/100</f>
        <v>74.5381</v>
      </c>
      <c r="D44" s="131">
        <f>IF($G$5&gt;='AG Jul 2018'!P32,('AG Jul 2018'!P32*'AG Jul 2018'!N32/100),(($G$5)*'AG Jul 2018'!N32/100))</f>
        <v>174.42</v>
      </c>
      <c r="E44" s="131">
        <f>IF($G$5&lt;'AG Jul 2018'!P32,0,IF(($G$5)&gt;'AG Jul 2018'!R32,(('AG Jul 2018'!R32-'AG Jul 2018'!P32)*'AG Jul 2018'!Q32/100),(($G$5-'AG Jul 2018'!P32)*'AG Jul 2018'!Q32/100)))</f>
        <v>7.3085396999999723</v>
      </c>
      <c r="F44" s="131">
        <v>0</v>
      </c>
      <c r="G44" s="131">
        <f>IF(($G$5&lt;'AG Jul 2018'!R32),(0),($G$5-'AG Jul 2018'!R32)*'AG Jul 2018'!S32/100)</f>
        <v>0</v>
      </c>
      <c r="H44" s="131">
        <f>$H$5*'AG Jul 2018'!AE32/100</f>
        <v>35.474525099999994</v>
      </c>
      <c r="I44" s="131">
        <f t="shared" si="20"/>
        <v>291.74116479999998</v>
      </c>
      <c r="J44" s="107">
        <f t="shared" si="21"/>
        <v>868.81225919999997</v>
      </c>
      <c r="K44" s="110">
        <f t="shared" si="22"/>
        <v>1166.9646591999999</v>
      </c>
      <c r="L44" s="141">
        <f>'AG Jul 2018'!AW32</f>
        <v>0</v>
      </c>
      <c r="M44" s="141">
        <f>'AG Jul 2018'!AX32</f>
        <v>0</v>
      </c>
      <c r="N44" s="141">
        <f>'AG Jul 2018'!AY32</f>
        <v>0</v>
      </c>
      <c r="O44" s="141">
        <f>'AG Jul 2018'!AZ32</f>
        <v>0</v>
      </c>
      <c r="P44" s="141">
        <f>($E$6*'AG Jul 2018'!AT32/100)*4</f>
        <v>169.06119999999999</v>
      </c>
      <c r="Q44" s="109">
        <f t="shared" ref="Q44" si="27">K44</f>
        <v>1166.9646591999999</v>
      </c>
      <c r="R44" s="109">
        <f>Q44-(J44*O44/100)</f>
        <v>1166.9646591999999</v>
      </c>
      <c r="S44" s="110">
        <f t="shared" si="24"/>
        <v>997.90345919999993</v>
      </c>
      <c r="T44" s="110">
        <f t="shared" si="25"/>
        <v>997.90345919999993</v>
      </c>
      <c r="U44" s="473">
        <f t="shared" si="26"/>
        <v>1097.69380512</v>
      </c>
      <c r="V44" s="473">
        <f t="shared" si="26"/>
        <v>1097.69380512</v>
      </c>
      <c r="W44" s="142">
        <f>'AG Jul 2018'!BI32</f>
        <v>0</v>
      </c>
      <c r="X44" s="236" t="str">
        <f>'AG Jul 2018'!BJ32</f>
        <v>n</v>
      </c>
    </row>
    <row r="45" spans="1:24" x14ac:dyDescent="0.3">
      <c r="A45" s="129" t="str">
        <f>'AG Jul 2018'!K33</f>
        <v>Origin Energy</v>
      </c>
      <c r="B45" s="130" t="str">
        <f>'AG Jul 2018'!L33</f>
        <v>Solar Boost Plus</v>
      </c>
      <c r="C45" s="131">
        <f>91*'AG Jul 2018'!M33/100</f>
        <v>75.884900000000002</v>
      </c>
      <c r="D45" s="131">
        <f>($G$5)*'AG Jul 2018'!N33/100</f>
        <v>178.43623559999997</v>
      </c>
      <c r="E45" s="131">
        <v>0</v>
      </c>
      <c r="F45" s="131">
        <v>0</v>
      </c>
      <c r="G45" s="131">
        <v>0</v>
      </c>
      <c r="H45" s="131">
        <f>$H$5*'AG Jul 2018'!AE33/100</f>
        <v>32.954037299999989</v>
      </c>
      <c r="I45" s="131">
        <f t="shared" si="20"/>
        <v>287.27517289999997</v>
      </c>
      <c r="J45" s="107">
        <f t="shared" si="21"/>
        <v>845.56109159999983</v>
      </c>
      <c r="K45" s="110">
        <f t="shared" si="22"/>
        <v>1149.1006915999999</v>
      </c>
      <c r="L45" s="141">
        <f>'AG Jul 2018'!AW33</f>
        <v>0</v>
      </c>
      <c r="M45" s="141">
        <f>'AG Jul 2018'!AX33</f>
        <v>12</v>
      </c>
      <c r="N45" s="141">
        <f>'AG Jul 2018'!AY33</f>
        <v>0</v>
      </c>
      <c r="O45" s="141">
        <f>'AG Jul 2018'!AZ33</f>
        <v>0</v>
      </c>
      <c r="P45" s="141">
        <f>($E$6*'AG Jul 2018'!AT33/100)*4</f>
        <v>410.5772</v>
      </c>
      <c r="Q45" s="109">
        <f>K45-(J45*M45/100)</f>
        <v>1047.633360608</v>
      </c>
      <c r="R45" s="109">
        <f>Q45-(K45*N45/100)</f>
        <v>1047.633360608</v>
      </c>
      <c r="S45" s="110">
        <f t="shared" si="24"/>
        <v>637.05616060800003</v>
      </c>
      <c r="T45" s="110">
        <f t="shared" si="25"/>
        <v>637.05616060800003</v>
      </c>
      <c r="U45" s="473">
        <f t="shared" si="26"/>
        <v>700.76177666880005</v>
      </c>
      <c r="V45" s="473">
        <f t="shared" si="26"/>
        <v>700.76177666880005</v>
      </c>
      <c r="W45" s="142">
        <f>'AG Jul 2018'!BI33</f>
        <v>0</v>
      </c>
      <c r="X45" s="236" t="str">
        <f>'AG Jul 2018'!BJ33</f>
        <v>n</v>
      </c>
    </row>
    <row r="46" spans="1:24" x14ac:dyDescent="0.3">
      <c r="A46" s="129" t="str">
        <f>'AG Jul 2018'!K34</f>
        <v>Powerdirect</v>
      </c>
      <c r="B46" s="130" t="str">
        <f>'AG Jul 2018'!L34</f>
        <v>Market offer</v>
      </c>
      <c r="C46" s="131">
        <f>91*'AG Jul 2018'!M34/100</f>
        <v>76.44</v>
      </c>
      <c r="D46" s="131">
        <f>($G$5)*'AG Jul 2018'!N34/100</f>
        <v>180.81371699999997</v>
      </c>
      <c r="E46" s="131">
        <f>IF($G$5&lt;'AG Jul 2018'!P34,0,IF(($G$5)&gt;'AG Jul 2018'!R34,(('AG Jul 2018'!R34-'AG Jul 2018'!P34)*'AG Jul 2018'!Q34/100),(($G$5-'AG Jul 2018'!P34)*'AG Jul 2018'!Q34/100)))</f>
        <v>0</v>
      </c>
      <c r="F46" s="131">
        <v>0</v>
      </c>
      <c r="G46" s="131">
        <f>IF(($G$5&lt;'AG Jul 2018'!R34),(0),($G$5-'AG Jul 2018'!R34)*'AG Jul 2018'!S34/100)</f>
        <v>0</v>
      </c>
      <c r="H46" s="131">
        <f>$H$5*'AG Jul 2018'!AE34/100</f>
        <v>37.458738899999993</v>
      </c>
      <c r="I46" s="131">
        <f t="shared" si="20"/>
        <v>294.71245589999995</v>
      </c>
      <c r="J46" s="107">
        <f t="shared" si="21"/>
        <v>873.08982359999982</v>
      </c>
      <c r="K46" s="110">
        <f t="shared" si="22"/>
        <v>1178.8498235999998</v>
      </c>
      <c r="L46" s="141">
        <f>'AG Jul 2018'!AW34</f>
        <v>0</v>
      </c>
      <c r="M46" s="141">
        <f>'AG Jul 2018'!AX34</f>
        <v>0</v>
      </c>
      <c r="N46" s="141">
        <f>'AG Jul 2018'!AY34</f>
        <v>0</v>
      </c>
      <c r="O46" s="141">
        <f>'AG Jul 2018'!AZ34</f>
        <v>25</v>
      </c>
      <c r="P46" s="141">
        <f>($E$6*'AG Jul 2018'!AT34/100)*4</f>
        <v>268.08276000000001</v>
      </c>
      <c r="Q46" s="109">
        <f t="shared" ref="Q46:Q53" si="28">K46</f>
        <v>1178.8498235999998</v>
      </c>
      <c r="R46" s="109">
        <f>Q46-(J46*O46/100)</f>
        <v>960.57736769999985</v>
      </c>
      <c r="S46" s="110">
        <f t="shared" si="24"/>
        <v>910.7670635999998</v>
      </c>
      <c r="T46" s="110">
        <f t="shared" si="25"/>
        <v>692.49460769999985</v>
      </c>
      <c r="U46" s="473">
        <f t="shared" si="26"/>
        <v>1001.8437699599999</v>
      </c>
      <c r="V46" s="473">
        <f t="shared" si="26"/>
        <v>761.74406846999989</v>
      </c>
      <c r="W46" s="142">
        <f>'AG Jul 2018'!BI34</f>
        <v>0</v>
      </c>
      <c r="X46" s="236" t="str">
        <f>'AG Jul 2018'!BJ34</f>
        <v>n</v>
      </c>
    </row>
    <row r="47" spans="1:24" x14ac:dyDescent="0.3">
      <c r="A47" s="129" t="str">
        <f>'AG Jul 2018'!K35</f>
        <v>Powershop</v>
      </c>
      <c r="B47" s="130" t="str">
        <f>'AG Jul 2018'!L35</f>
        <v>Power Saver</v>
      </c>
      <c r="C47" s="131">
        <f>91*'AG Jul 2018'!M35/100</f>
        <v>86.977800000000002</v>
      </c>
      <c r="D47" s="131">
        <f>($G$5)*'AG Jul 2018'!N35/100</f>
        <v>165.9857409</v>
      </c>
      <c r="E47" s="131">
        <f>IF($G$5&lt;'AG Jul 2018'!P35,0,IF(($G$5)&gt;'AG Jul 2018'!R35,(('AG Jul 2018'!R35-'AG Jul 2018'!P35)*'AG Jul 2018'!Q35/100),(($G$5-'AG Jul 2018'!P35)*'AG Jul 2018'!Q35/100)))</f>
        <v>0</v>
      </c>
      <c r="F47" s="131">
        <v>0</v>
      </c>
      <c r="G47" s="131">
        <f>IF(($G$5&lt;'AG Jul 2018'!R35),(0),($G$5-'AG Jul 2018'!R35)*'AG Jul 2018'!S35/100)</f>
        <v>0</v>
      </c>
      <c r="H47" s="131">
        <f>$H$5*'AG Jul 2018'!AE35/100</f>
        <v>42.90191999999999</v>
      </c>
      <c r="I47" s="131">
        <f t="shared" si="20"/>
        <v>295.86546090000002</v>
      </c>
      <c r="J47" s="107">
        <f t="shared" si="21"/>
        <v>835.55064360000006</v>
      </c>
      <c r="K47" s="110">
        <f t="shared" si="22"/>
        <v>1183.4618436000001</v>
      </c>
      <c r="L47" s="141">
        <f>'AG Jul 2018'!AW35</f>
        <v>0</v>
      </c>
      <c r="M47" s="141">
        <f>'AG Jul 2018'!AX35</f>
        <v>0</v>
      </c>
      <c r="N47" s="141">
        <f>'AG Jul 2018'!AY35</f>
        <v>12</v>
      </c>
      <c r="O47" s="141">
        <f>'AG Jul 2018'!AZ35</f>
        <v>0</v>
      </c>
      <c r="P47" s="141">
        <f>($E$6*'AG Jul 2018'!AT35/100)*4</f>
        <v>246.34631999999999</v>
      </c>
      <c r="Q47" s="109">
        <f t="shared" si="28"/>
        <v>1183.4618436000001</v>
      </c>
      <c r="R47" s="109">
        <f>Q47-(K47*N47/100)</f>
        <v>1041.4464223680002</v>
      </c>
      <c r="S47" s="110">
        <f t="shared" si="24"/>
        <v>937.11552360000007</v>
      </c>
      <c r="T47" s="110">
        <f t="shared" si="25"/>
        <v>795.10010236800019</v>
      </c>
      <c r="U47" s="473">
        <f t="shared" si="26"/>
        <v>1030.8270759600002</v>
      </c>
      <c r="V47" s="473">
        <f t="shared" si="26"/>
        <v>874.61011260480029</v>
      </c>
      <c r="W47" s="142">
        <f>'AG Jul 2018'!BI35</f>
        <v>0</v>
      </c>
      <c r="X47" s="236" t="str">
        <f>'AG Jul 2018'!BJ35</f>
        <v>n</v>
      </c>
    </row>
    <row r="48" spans="1:24" x14ac:dyDescent="0.3">
      <c r="A48" s="129" t="str">
        <f>'AG Jul 2018'!K36</f>
        <v>Red Energy</v>
      </c>
      <c r="B48" s="130" t="str">
        <f>'AG Jul 2018'!L36</f>
        <v>Living Energy Saver</v>
      </c>
      <c r="C48" s="131">
        <f>91*'AG Jul 2018'!M36/100</f>
        <v>78.705899999999986</v>
      </c>
      <c r="D48" s="131">
        <f>IF($G$5&gt;='AG Jul 2018'!P36,('AG Jul 2018'!P36*'AG Jul 2018'!N36/100),(($G$5)*'AG Jul 2018'!N36/100))</f>
        <v>163.92108599999995</v>
      </c>
      <c r="E48" s="131">
        <f>IF($G$5&lt;'AG Jul 2018'!P36,0,IF(($G$5)&gt;'AG Jul 2018'!R36,(('AG Jul 2018'!R36-'AG Jul 2018'!P36)*'AG Jul 2018'!Q36/100),(($G$5-'AG Jul 2018'!P36)*'AG Jul 2018'!Q36/100)))</f>
        <v>0</v>
      </c>
      <c r="F48" s="131">
        <v>0</v>
      </c>
      <c r="G48" s="131">
        <f>IF(($G$5&lt;'AG Jul 2018'!R36),(0),($G$5-'AG Jul 2018'!R36)*'AG Jul 2018'!S36/100)</f>
        <v>0</v>
      </c>
      <c r="H48" s="131">
        <f>$H$5*'AG Jul 2018'!AE36/100</f>
        <v>30.70168649999999</v>
      </c>
      <c r="I48" s="131">
        <f t="shared" si="20"/>
        <v>273.32867249999993</v>
      </c>
      <c r="J48" s="107">
        <f t="shared" si="21"/>
        <v>778.49108999999976</v>
      </c>
      <c r="K48" s="110">
        <f t="shared" si="22"/>
        <v>1093.3146899999997</v>
      </c>
      <c r="L48" s="141">
        <f>'AG Jul 2018'!AW36</f>
        <v>0</v>
      </c>
      <c r="M48" s="141">
        <f>'AG Jul 2018'!AX36</f>
        <v>0</v>
      </c>
      <c r="N48" s="141">
        <f>'AG Jul 2018'!AY36</f>
        <v>10</v>
      </c>
      <c r="O48" s="141">
        <f>'AG Jul 2018'!AZ36</f>
        <v>0</v>
      </c>
      <c r="P48" s="141">
        <f>($E$6*'AG Jul 2018'!AT36/100)*4</f>
        <v>268.08276000000001</v>
      </c>
      <c r="Q48" s="109">
        <f t="shared" si="28"/>
        <v>1093.3146899999997</v>
      </c>
      <c r="R48" s="109">
        <f>Q48-(K48*N48/100)</f>
        <v>983.98322099999973</v>
      </c>
      <c r="S48" s="110">
        <f t="shared" si="24"/>
        <v>825.23192999999969</v>
      </c>
      <c r="T48" s="110">
        <f t="shared" si="25"/>
        <v>715.90046099999972</v>
      </c>
      <c r="U48" s="473">
        <f t="shared" si="26"/>
        <v>907.75512299999968</v>
      </c>
      <c r="V48" s="473">
        <f t="shared" si="26"/>
        <v>787.49050709999972</v>
      </c>
      <c r="W48" s="142">
        <f>'AG Jul 2018'!BI36</f>
        <v>0</v>
      </c>
      <c r="X48" s="236" t="str">
        <f>'AG Jul 2018'!BJ36</f>
        <v>n</v>
      </c>
    </row>
    <row r="49" spans="1:144" s="63" customFormat="1" x14ac:dyDescent="0.3">
      <c r="A49" s="129" t="str">
        <f>'AG Jul 2018'!K37</f>
        <v>Simply Energy</v>
      </c>
      <c r="B49" s="130" t="str">
        <f>'AG Jul 2018'!L37</f>
        <v>Plus</v>
      </c>
      <c r="C49" s="131">
        <f>91*'AG Jul 2018'!M37/100</f>
        <v>75.375299999999996</v>
      </c>
      <c r="D49" s="131">
        <f>IF($G$5&gt;='AG Jul 2018'!P37,('AG Jul 2018'!P37*'AG Jul 2018'!N37/100),(($G$5)*'AG Jul 2018'!N37/100))</f>
        <v>174.99514409999995</v>
      </c>
      <c r="E49" s="131">
        <f>IF($G$5&lt;'AG Jul 2018'!P37,0,IF(($G$5)&gt;'AG Jul 2018'!R37,(('AG Jul 2018'!R37-'AG Jul 2018'!P37)*'AG Jul 2018'!Q37/100),(($G$5-'AG Jul 2018'!P37)*'AG Jul 2018'!Q37/100)))</f>
        <v>0</v>
      </c>
      <c r="F49" s="131">
        <v>0</v>
      </c>
      <c r="G49" s="131">
        <f>IF(($G$5&lt;'AG Jul 2018'!R37),(0),($G$5-'AG Jul 2018'!R37)*'AG Jul 2018'!S37/100)</f>
        <v>0</v>
      </c>
      <c r="H49" s="131">
        <f>$H$5*'AG Jul 2018'!AE37/100</f>
        <v>36.949278599999985</v>
      </c>
      <c r="I49" s="131">
        <f t="shared" si="20"/>
        <v>287.31972269999994</v>
      </c>
      <c r="J49" s="107">
        <f t="shared" si="21"/>
        <v>847.77769079999985</v>
      </c>
      <c r="K49" s="110">
        <f t="shared" si="22"/>
        <v>1149.2788907999998</v>
      </c>
      <c r="L49" s="141">
        <f>'AG Jul 2018'!AW37</f>
        <v>0</v>
      </c>
      <c r="M49" s="141">
        <f>'AG Jul 2018'!AX37</f>
        <v>0</v>
      </c>
      <c r="N49" s="141">
        <f>'AG Jul 2018'!AY37</f>
        <v>0</v>
      </c>
      <c r="O49" s="141">
        <f>'AG Jul 2018'!AZ37</f>
        <v>18</v>
      </c>
      <c r="P49" s="141">
        <f>($E$6*'AG Jul 2018'!AT37/100)*4</f>
        <v>272.91308000000004</v>
      </c>
      <c r="Q49" s="109">
        <f t="shared" si="28"/>
        <v>1149.2788907999998</v>
      </c>
      <c r="R49" s="109">
        <f>Q49-(J49*O49/100)</f>
        <v>996.67890645599982</v>
      </c>
      <c r="S49" s="110">
        <f t="shared" si="24"/>
        <v>876.36581079999974</v>
      </c>
      <c r="T49" s="110">
        <f t="shared" si="25"/>
        <v>723.76582645599979</v>
      </c>
      <c r="U49" s="473">
        <f t="shared" si="26"/>
        <v>964.00239187999978</v>
      </c>
      <c r="V49" s="473">
        <f t="shared" si="26"/>
        <v>796.14240910159981</v>
      </c>
      <c r="W49" s="142">
        <f>'AG Jul 2018'!BI37</f>
        <v>0</v>
      </c>
      <c r="X49" s="236" t="str">
        <f>'AG Jul 2018'!BJ37</f>
        <v>n</v>
      </c>
      <c r="Y49" s="192"/>
      <c r="Z49" s="192"/>
      <c r="AA49" s="192"/>
      <c r="AB49" s="192"/>
      <c r="AC49" s="192"/>
      <c r="AD49" s="192"/>
      <c r="AE49" s="192"/>
      <c r="AF49" s="192"/>
      <c r="AG49" s="192"/>
      <c r="AH49" s="192"/>
      <c r="AI49" s="192"/>
      <c r="AJ49" s="192"/>
      <c r="AK49" s="192"/>
      <c r="AL49" s="192"/>
      <c r="AM49" s="192"/>
      <c r="AN49" s="192"/>
      <c r="AO49" s="192"/>
      <c r="AP49" s="192"/>
      <c r="AQ49" s="192"/>
      <c r="AR49" s="192"/>
      <c r="AS49" s="192"/>
      <c r="AT49" s="192"/>
      <c r="AU49" s="192"/>
      <c r="AV49" s="192"/>
      <c r="AW49" s="192"/>
      <c r="AX49" s="192"/>
      <c r="AY49" s="192"/>
      <c r="AZ49" s="192"/>
      <c r="BA49" s="192"/>
      <c r="BB49" s="192"/>
      <c r="BC49" s="192"/>
      <c r="BD49" s="192"/>
      <c r="BE49" s="192"/>
      <c r="BF49" s="192"/>
      <c r="BG49" s="192"/>
      <c r="BH49" s="192"/>
      <c r="BI49" s="192"/>
      <c r="BJ49" s="192"/>
      <c r="BK49" s="192"/>
      <c r="BL49" s="192"/>
      <c r="BM49" s="192"/>
      <c r="BN49" s="192"/>
      <c r="BO49" s="192"/>
      <c r="BP49" s="192"/>
      <c r="BQ49" s="192"/>
      <c r="BR49" s="192"/>
      <c r="BS49" s="192"/>
      <c r="BT49" s="192"/>
      <c r="BU49" s="192"/>
      <c r="BV49" s="192"/>
      <c r="BW49" s="192"/>
      <c r="BX49" s="192"/>
      <c r="BY49" s="192"/>
      <c r="BZ49" s="192"/>
      <c r="CA49" s="192"/>
      <c r="CB49" s="192"/>
      <c r="CC49" s="192"/>
      <c r="CD49" s="192"/>
      <c r="CE49" s="192"/>
      <c r="CF49" s="192"/>
      <c r="CG49" s="192"/>
      <c r="CH49" s="192"/>
      <c r="CI49" s="192"/>
      <c r="CJ49" s="192"/>
      <c r="CK49" s="192"/>
      <c r="CL49" s="192"/>
      <c r="CM49" s="192"/>
      <c r="CN49" s="192"/>
      <c r="CO49" s="192"/>
      <c r="CP49" s="192"/>
      <c r="CQ49" s="192"/>
      <c r="CR49" s="192"/>
      <c r="CS49" s="192"/>
      <c r="CT49" s="192"/>
      <c r="CU49" s="192"/>
      <c r="CV49" s="192"/>
      <c r="CW49" s="192"/>
      <c r="CX49" s="192"/>
      <c r="CY49" s="192"/>
      <c r="CZ49" s="192"/>
      <c r="DA49" s="192"/>
      <c r="DB49" s="192"/>
      <c r="DC49" s="192"/>
      <c r="DD49" s="192"/>
      <c r="DE49" s="192"/>
      <c r="DF49" s="192"/>
      <c r="DG49" s="192"/>
      <c r="DH49" s="192"/>
      <c r="DI49" s="192"/>
      <c r="DJ49" s="192"/>
      <c r="DK49" s="192"/>
      <c r="DL49" s="192"/>
      <c r="DM49" s="192"/>
      <c r="DN49" s="192"/>
      <c r="DO49" s="192"/>
      <c r="DP49" s="192"/>
      <c r="DQ49" s="192"/>
      <c r="DR49" s="192"/>
      <c r="DS49" s="192"/>
      <c r="DT49" s="192"/>
      <c r="DU49" s="192"/>
      <c r="DV49" s="192"/>
      <c r="DW49" s="192"/>
      <c r="DX49" s="192"/>
      <c r="DY49" s="192"/>
      <c r="DZ49" s="192"/>
      <c r="EA49" s="192"/>
      <c r="EB49" s="192"/>
      <c r="EC49" s="192"/>
      <c r="ED49" s="192"/>
      <c r="EE49" s="192"/>
      <c r="EF49" s="192"/>
      <c r="EG49" s="192"/>
      <c r="EH49" s="192"/>
      <c r="EI49" s="192"/>
      <c r="EJ49" s="192"/>
      <c r="EK49" s="192"/>
      <c r="EL49" s="192"/>
      <c r="EM49" s="192"/>
      <c r="EN49" s="192"/>
    </row>
    <row r="50" spans="1:144" s="63" customFormat="1" x14ac:dyDescent="0.3">
      <c r="A50" s="129" t="str">
        <f>'AG Jul 2018'!K38</f>
        <v>Sumo Power</v>
      </c>
      <c r="B50" s="130" t="str">
        <f>'AG Jul 2018'!L38</f>
        <v xml:space="preserve">Pay on time </v>
      </c>
      <c r="C50" s="131">
        <f>91*'AG Jul 2018'!M38/100</f>
        <v>85.631</v>
      </c>
      <c r="D50" s="131">
        <f>($G$5)*'AG Jul 2018'!N38/100</f>
        <v>190.44877320000001</v>
      </c>
      <c r="E50" s="131">
        <f>IF($G$5&lt;'AG Jul 2018'!P38,0,IF(($G$5)&gt;'AG Jul 2018'!R38,(('AG Jul 2018'!R38-'AG Jul 2018'!P38)*'AG Jul 2018'!Q38/100),(($G$5-'AG Jul 2018'!P38)*'AG Jul 2018'!Q38/100)))</f>
        <v>0</v>
      </c>
      <c r="F50" s="131">
        <v>0</v>
      </c>
      <c r="G50" s="131">
        <f>IF(($G$5&lt;'AG Jul 2018'!R38),(0),($G$5-'AG Jul 2018'!R38)*'AG Jul 2018'!S38/100)</f>
        <v>0</v>
      </c>
      <c r="H50" s="131">
        <f>$H$5*'AG Jul 2018'!AE38/100</f>
        <v>29.09286449999999</v>
      </c>
      <c r="I50" s="131">
        <f t="shared" ref="I50:I53" si="29">SUM(C50:H50)</f>
        <v>305.1726377</v>
      </c>
      <c r="J50" s="107">
        <f t="shared" ref="J50:J53" si="30">(I50-C50)*4</f>
        <v>878.16655079999998</v>
      </c>
      <c r="K50" s="110">
        <f t="shared" ref="K50:K53" si="31">I50*4</f>
        <v>1220.6905508</v>
      </c>
      <c r="L50" s="141">
        <f>'AG Jul 2018'!AW38</f>
        <v>0</v>
      </c>
      <c r="M50" s="141">
        <f>'AG Jul 2018'!AX38</f>
        <v>0</v>
      </c>
      <c r="N50" s="141">
        <f>'AG Jul 2018'!AY38</f>
        <v>0</v>
      </c>
      <c r="O50" s="141">
        <f>'AG Jul 2018'!AZ38</f>
        <v>27</v>
      </c>
      <c r="P50" s="141">
        <f>($E$6*'AG Jul 2018'!AT38/100)*4</f>
        <v>268.08276000000001</v>
      </c>
      <c r="Q50" s="109">
        <f t="shared" si="28"/>
        <v>1220.6905508</v>
      </c>
      <c r="R50" s="109">
        <f t="shared" ref="R50:R51" si="32">Q50-(J50*O50/100)</f>
        <v>983.58558208399995</v>
      </c>
      <c r="S50" s="110">
        <f t="shared" ref="S50:S53" si="33">Q50-P50</f>
        <v>952.60779079999998</v>
      </c>
      <c r="T50" s="110">
        <f t="shared" ref="T50:T53" si="34">R50-P50</f>
        <v>715.50282208399994</v>
      </c>
      <c r="U50" s="473">
        <f t="shared" ref="U50:U53" si="35">S50*1.1</f>
        <v>1047.86856988</v>
      </c>
      <c r="V50" s="473">
        <f t="shared" ref="V50:V53" si="36">T50*1.1</f>
        <v>787.05310429240001</v>
      </c>
      <c r="W50" s="142">
        <f>'AG Jul 2018'!BI38</f>
        <v>0</v>
      </c>
      <c r="X50" s="236" t="str">
        <f>'AG Jul 2018'!BJ38</f>
        <v>n</v>
      </c>
      <c r="Y50" s="192"/>
      <c r="Z50" s="192"/>
      <c r="AA50" s="192"/>
      <c r="AB50" s="192"/>
      <c r="AC50" s="192"/>
      <c r="AD50" s="192"/>
      <c r="AE50" s="192"/>
      <c r="AF50" s="192"/>
      <c r="AG50" s="192"/>
      <c r="AH50" s="192"/>
      <c r="AI50" s="192"/>
      <c r="AJ50" s="192"/>
      <c r="AK50" s="192"/>
      <c r="AL50" s="192"/>
      <c r="AM50" s="192"/>
      <c r="AN50" s="192"/>
      <c r="AO50" s="192"/>
      <c r="AP50" s="192"/>
      <c r="AQ50" s="192"/>
      <c r="AR50" s="192"/>
      <c r="AS50" s="192"/>
      <c r="AT50" s="192"/>
      <c r="AU50" s="192"/>
      <c r="AV50" s="192"/>
      <c r="AW50" s="192"/>
      <c r="AX50" s="192"/>
      <c r="AY50" s="192"/>
      <c r="AZ50" s="192"/>
      <c r="BA50" s="192"/>
      <c r="BB50" s="192"/>
      <c r="BC50" s="192"/>
      <c r="BD50" s="192"/>
      <c r="BE50" s="192"/>
      <c r="BF50" s="192"/>
      <c r="BG50" s="192"/>
      <c r="BH50" s="192"/>
      <c r="BI50" s="192"/>
      <c r="BJ50" s="192"/>
      <c r="BK50" s="192"/>
      <c r="BL50" s="192"/>
      <c r="BM50" s="192"/>
      <c r="BN50" s="192"/>
      <c r="BO50" s="192"/>
      <c r="BP50" s="192"/>
      <c r="BQ50" s="192"/>
      <c r="BR50" s="192"/>
      <c r="BS50" s="192"/>
      <c r="BT50" s="192"/>
      <c r="BU50" s="192"/>
      <c r="BV50" s="192"/>
      <c r="BW50" s="192"/>
      <c r="BX50" s="192"/>
      <c r="BY50" s="192"/>
      <c r="BZ50" s="192"/>
      <c r="CA50" s="192"/>
      <c r="CB50" s="192"/>
      <c r="CC50" s="192"/>
      <c r="CD50" s="192"/>
      <c r="CE50" s="192"/>
      <c r="CF50" s="192"/>
      <c r="CG50" s="192"/>
      <c r="CH50" s="192"/>
      <c r="CI50" s="192"/>
      <c r="CJ50" s="192"/>
      <c r="CK50" s="192"/>
      <c r="CL50" s="192"/>
      <c r="CM50" s="192"/>
      <c r="CN50" s="192"/>
      <c r="CO50" s="192"/>
      <c r="CP50" s="192"/>
      <c r="CQ50" s="192"/>
      <c r="CR50" s="192"/>
      <c r="CS50" s="192"/>
      <c r="CT50" s="192"/>
      <c r="CU50" s="192"/>
      <c r="CV50" s="192"/>
      <c r="CW50" s="192"/>
      <c r="CX50" s="192"/>
      <c r="CY50" s="192"/>
      <c r="CZ50" s="192"/>
      <c r="DA50" s="192"/>
      <c r="DB50" s="192"/>
      <c r="DC50" s="192"/>
      <c r="DD50" s="192"/>
      <c r="DE50" s="192"/>
      <c r="DF50" s="192"/>
      <c r="DG50" s="192"/>
      <c r="DH50" s="192"/>
      <c r="DI50" s="192"/>
      <c r="DJ50" s="192"/>
      <c r="DK50" s="192"/>
      <c r="DL50" s="192"/>
      <c r="DM50" s="192"/>
      <c r="DN50" s="192"/>
      <c r="DO50" s="192"/>
      <c r="DP50" s="192"/>
      <c r="DQ50" s="192"/>
      <c r="DR50" s="192"/>
      <c r="DS50" s="192"/>
      <c r="DT50" s="192"/>
      <c r="DU50" s="192"/>
      <c r="DV50" s="192"/>
      <c r="DW50" s="192"/>
      <c r="DX50" s="192"/>
      <c r="DY50" s="192"/>
      <c r="DZ50" s="192"/>
      <c r="EA50" s="192"/>
      <c r="EB50" s="192"/>
      <c r="EC50" s="192"/>
      <c r="ED50" s="192"/>
      <c r="EE50" s="192"/>
      <c r="EF50" s="192"/>
      <c r="EG50" s="192"/>
      <c r="EH50" s="192"/>
      <c r="EI50" s="192"/>
      <c r="EJ50" s="192"/>
      <c r="EK50" s="192"/>
      <c r="EL50" s="192"/>
      <c r="EM50" s="192"/>
      <c r="EN50" s="192"/>
    </row>
    <row r="51" spans="1:144" s="63" customFormat="1" x14ac:dyDescent="0.3">
      <c r="A51" s="129" t="str">
        <f>'AG Jul 2018'!K39</f>
        <v>1st Energy</v>
      </c>
      <c r="B51" s="130" t="str">
        <f>'AG Jul 2018'!L39</f>
        <v>Market offer</v>
      </c>
      <c r="C51" s="131">
        <f>91*'AG Jul 2018'!M39/100</f>
        <v>83.410599999999988</v>
      </c>
      <c r="D51" s="131">
        <f>IF($G$5&gt;='AG Jul 2018'!P39,('AG Jul 2018'!P39*'AG Jul 2018'!N39/100),(($G$5)*'AG Jul 2018'!N39/100))</f>
        <v>195.76682369999995</v>
      </c>
      <c r="E51" s="131">
        <f>IF($G$5&lt;'AG Jul 2018'!P39,0,IF(($G$5)&gt;'AG Jul 2018'!R39,(('AG Jul 2018'!R39-'AG Jul 2018'!P39)*'AG Jul 2018'!Q39/100),(($G$5-'AG Jul 2018'!P39)*'AG Jul 2018'!Q39/100)))</f>
        <v>0</v>
      </c>
      <c r="F51" s="131">
        <v>0</v>
      </c>
      <c r="G51" s="131">
        <f>IF(($G$5&lt;'AG Jul 2018'!R39),(0),($G$5-'AG Jul 2018'!R39)*'AG Jul 2018'!S39/100)</f>
        <v>0</v>
      </c>
      <c r="H51" s="131">
        <f>$H$5*'AG Jul 2018'!AE39/100</f>
        <v>33.999771599999988</v>
      </c>
      <c r="I51" s="131">
        <f t="shared" si="29"/>
        <v>313.17719529999994</v>
      </c>
      <c r="J51" s="107">
        <f t="shared" si="30"/>
        <v>919.0663811999998</v>
      </c>
      <c r="K51" s="110">
        <f t="shared" si="31"/>
        <v>1252.7087811999997</v>
      </c>
      <c r="L51" s="141">
        <f>'AG Jul 2018'!AW39</f>
        <v>0</v>
      </c>
      <c r="M51" s="141">
        <f>'AG Jul 2018'!AX39</f>
        <v>0</v>
      </c>
      <c r="N51" s="141">
        <f>'AG Jul 2018'!AY39</f>
        <v>0</v>
      </c>
      <c r="O51" s="141">
        <f>'AG Jul 2018'!AZ39</f>
        <v>22</v>
      </c>
      <c r="P51" s="141">
        <f>($E$6*'AG Jul 2018'!AT39/100)*4</f>
        <v>123.17316</v>
      </c>
      <c r="Q51" s="109">
        <f t="shared" si="28"/>
        <v>1252.7087811999997</v>
      </c>
      <c r="R51" s="109">
        <f t="shared" si="32"/>
        <v>1050.5141773359999</v>
      </c>
      <c r="S51" s="110">
        <f t="shared" si="33"/>
        <v>1129.5356211999997</v>
      </c>
      <c r="T51" s="110">
        <f t="shared" si="34"/>
        <v>927.34101733599982</v>
      </c>
      <c r="U51" s="473">
        <f t="shared" si="35"/>
        <v>1242.4891833199997</v>
      </c>
      <c r="V51" s="473">
        <f t="shared" si="36"/>
        <v>1020.0751190695999</v>
      </c>
      <c r="W51" s="142">
        <f>'AG Jul 2018'!BI39</f>
        <v>0</v>
      </c>
      <c r="X51" s="236" t="str">
        <f>'AG Jul 2018'!BJ39</f>
        <v>n</v>
      </c>
      <c r="Y51" s="192"/>
      <c r="Z51" s="192"/>
      <c r="AA51" s="192"/>
      <c r="AB51" s="192"/>
      <c r="AC51" s="192"/>
      <c r="AD51" s="192"/>
      <c r="AE51" s="192"/>
      <c r="AF51" s="192"/>
      <c r="AG51" s="192"/>
      <c r="AH51" s="192"/>
      <c r="AI51" s="192"/>
      <c r="AJ51" s="192"/>
      <c r="AK51" s="192"/>
      <c r="AL51" s="192"/>
      <c r="AM51" s="192"/>
      <c r="AN51" s="192"/>
      <c r="AO51" s="192"/>
      <c r="AP51" s="192"/>
      <c r="AQ51" s="192"/>
      <c r="AR51" s="192"/>
      <c r="AS51" s="192"/>
      <c r="AT51" s="192"/>
      <c r="AU51" s="192"/>
      <c r="AV51" s="192"/>
      <c r="AW51" s="192"/>
      <c r="AX51" s="192"/>
      <c r="AY51" s="192"/>
      <c r="AZ51" s="192"/>
      <c r="BA51" s="192"/>
      <c r="BB51" s="192"/>
      <c r="BC51" s="192"/>
      <c r="BD51" s="192"/>
      <c r="BE51" s="192"/>
      <c r="BF51" s="192"/>
      <c r="BG51" s="192"/>
      <c r="BH51" s="192"/>
      <c r="BI51" s="192"/>
      <c r="BJ51" s="192"/>
      <c r="BK51" s="192"/>
      <c r="BL51" s="192"/>
      <c r="BM51" s="192"/>
      <c r="BN51" s="192"/>
      <c r="BO51" s="192"/>
      <c r="BP51" s="192"/>
      <c r="BQ51" s="192"/>
      <c r="BR51" s="192"/>
      <c r="BS51" s="192"/>
      <c r="BT51" s="192"/>
      <c r="BU51" s="192"/>
      <c r="BV51" s="192"/>
      <c r="BW51" s="192"/>
      <c r="BX51" s="192"/>
      <c r="BY51" s="192"/>
      <c r="BZ51" s="192"/>
      <c r="CA51" s="192"/>
      <c r="CB51" s="192"/>
      <c r="CC51" s="192"/>
      <c r="CD51" s="192"/>
      <c r="CE51" s="192"/>
      <c r="CF51" s="192"/>
      <c r="CG51" s="192"/>
      <c r="CH51" s="192"/>
      <c r="CI51" s="192"/>
      <c r="CJ51" s="192"/>
      <c r="CK51" s="192"/>
      <c r="CL51" s="192"/>
      <c r="CM51" s="192"/>
      <c r="CN51" s="192"/>
      <c r="CO51" s="192"/>
      <c r="CP51" s="192"/>
      <c r="CQ51" s="192"/>
      <c r="CR51" s="192"/>
      <c r="CS51" s="192"/>
      <c r="CT51" s="192"/>
      <c r="CU51" s="192"/>
      <c r="CV51" s="192"/>
      <c r="CW51" s="192"/>
      <c r="CX51" s="192"/>
      <c r="CY51" s="192"/>
      <c r="CZ51" s="192"/>
      <c r="DA51" s="192"/>
      <c r="DB51" s="192"/>
      <c r="DC51" s="192"/>
      <c r="DD51" s="192"/>
      <c r="DE51" s="192"/>
      <c r="DF51" s="192"/>
      <c r="DG51" s="192"/>
      <c r="DH51" s="192"/>
      <c r="DI51" s="192"/>
      <c r="DJ51" s="192"/>
      <c r="DK51" s="192"/>
      <c r="DL51" s="192"/>
      <c r="DM51" s="192"/>
      <c r="DN51" s="192"/>
      <c r="DO51" s="192"/>
      <c r="DP51" s="192"/>
      <c r="DQ51" s="192"/>
      <c r="DR51" s="192"/>
      <c r="DS51" s="192"/>
      <c r="DT51" s="192"/>
      <c r="DU51" s="192"/>
      <c r="DV51" s="192"/>
      <c r="DW51" s="192"/>
      <c r="DX51" s="192"/>
      <c r="DY51" s="192"/>
      <c r="DZ51" s="192"/>
      <c r="EA51" s="192"/>
      <c r="EB51" s="192"/>
      <c r="EC51" s="192"/>
      <c r="ED51" s="192"/>
      <c r="EE51" s="192"/>
      <c r="EF51" s="192"/>
      <c r="EG51" s="192"/>
      <c r="EH51" s="192"/>
      <c r="EI51" s="192"/>
      <c r="EJ51" s="192"/>
      <c r="EK51" s="192"/>
      <c r="EL51" s="192"/>
      <c r="EM51" s="192"/>
      <c r="EN51" s="192"/>
    </row>
    <row r="52" spans="1:144" s="63" customFormat="1" x14ac:dyDescent="0.3">
      <c r="A52" s="129" t="str">
        <f>'AG Jul 2018'!K40</f>
        <v>Amaysim</v>
      </c>
      <c r="B52" s="130" t="str">
        <f>'AG Jul 2018'!L40</f>
        <v>Solar 2</v>
      </c>
      <c r="C52" s="131">
        <f>91*'AG Jul 2018'!M40/100</f>
        <v>85.54</v>
      </c>
      <c r="D52" s="131">
        <f>($G$5)*'AG Jul 2018'!N40/100</f>
        <v>239.62509899999995</v>
      </c>
      <c r="E52" s="131">
        <f>IF($G$5&lt;'AG Jul 2018'!P40,0,IF(($G$5)&gt;'AG Jul 2018'!R40,(('AG Jul 2018'!R40-'AG Jul 2018'!P40)*'AG Jul 2018'!Q40/100),(($G$5-'AG Jul 2018'!P40)*'AG Jul 2018'!Q40/100)))</f>
        <v>0</v>
      </c>
      <c r="F52" s="131">
        <v>0</v>
      </c>
      <c r="G52" s="131">
        <f>IF(($G$5&lt;'AG Jul 2018'!R40),(0),($G$5-'AG Jul 2018'!R40)*'AG Jul 2018'!S40/100)</f>
        <v>0</v>
      </c>
      <c r="H52" s="131">
        <f>$H$5*'AG Jul 2018'!AE40/100</f>
        <v>67.034249999999986</v>
      </c>
      <c r="I52" s="131">
        <f t="shared" si="29"/>
        <v>392.19934899999993</v>
      </c>
      <c r="J52" s="107">
        <f t="shared" si="30"/>
        <v>1226.6373959999996</v>
      </c>
      <c r="K52" s="110">
        <f t="shared" si="31"/>
        <v>1568.7973959999997</v>
      </c>
      <c r="L52" s="141">
        <f>'AG Jul 2018'!AW40</f>
        <v>0</v>
      </c>
      <c r="M52" s="141">
        <f>'AG Jul 2018'!AX40</f>
        <v>0</v>
      </c>
      <c r="N52" s="141">
        <f>'AG Jul 2018'!AY40</f>
        <v>28</v>
      </c>
      <c r="O52" s="141">
        <f>'AG Jul 2018'!AZ40</f>
        <v>0</v>
      </c>
      <c r="P52" s="141">
        <f>($E$6*'AG Jul 2018'!AT40/100)*4</f>
        <v>410.5772</v>
      </c>
      <c r="Q52" s="109">
        <f t="shared" si="28"/>
        <v>1568.7973959999997</v>
      </c>
      <c r="R52" s="109">
        <f>Q52-(K52*N52/100)</f>
        <v>1129.5341251199998</v>
      </c>
      <c r="S52" s="110">
        <f t="shared" si="33"/>
        <v>1158.2201959999998</v>
      </c>
      <c r="T52" s="110">
        <f t="shared" si="34"/>
        <v>718.95692511999982</v>
      </c>
      <c r="U52" s="473">
        <f t="shared" si="35"/>
        <v>1274.0422155999997</v>
      </c>
      <c r="V52" s="473">
        <f t="shared" si="36"/>
        <v>790.85261763199992</v>
      </c>
      <c r="W52" s="142">
        <f>'AG Jul 2018'!BI40</f>
        <v>0</v>
      </c>
      <c r="X52" s="236" t="str">
        <f>'AG Jul 2018'!BJ40</f>
        <v>n</v>
      </c>
      <c r="Y52" s="192"/>
      <c r="Z52" s="192"/>
      <c r="AA52" s="192"/>
      <c r="AB52" s="192"/>
      <c r="AC52" s="192"/>
      <c r="AD52" s="192"/>
      <c r="AE52" s="192"/>
      <c r="AF52" s="192"/>
      <c r="AG52" s="192"/>
      <c r="AH52" s="192"/>
      <c r="AI52" s="192"/>
      <c r="AJ52" s="192"/>
      <c r="AK52" s="192"/>
      <c r="AL52" s="192"/>
      <c r="AM52" s="192"/>
      <c r="AN52" s="192"/>
      <c r="AO52" s="192"/>
      <c r="AP52" s="192"/>
      <c r="AQ52" s="192"/>
      <c r="AR52" s="192"/>
      <c r="AS52" s="192"/>
      <c r="AT52" s="192"/>
      <c r="AU52" s="192"/>
      <c r="AV52" s="192"/>
      <c r="AW52" s="192"/>
      <c r="AX52" s="192"/>
      <c r="AY52" s="192"/>
      <c r="AZ52" s="192"/>
      <c r="BA52" s="192"/>
      <c r="BB52" s="192"/>
      <c r="BC52" s="192"/>
      <c r="BD52" s="192"/>
      <c r="BE52" s="192"/>
      <c r="BF52" s="192"/>
      <c r="BG52" s="192"/>
      <c r="BH52" s="192"/>
      <c r="BI52" s="192"/>
      <c r="BJ52" s="192"/>
      <c r="BK52" s="192"/>
      <c r="BL52" s="192"/>
      <c r="BM52" s="192"/>
      <c r="BN52" s="192"/>
      <c r="BO52" s="192"/>
      <c r="BP52" s="192"/>
      <c r="BQ52" s="192"/>
      <c r="BR52" s="192"/>
      <c r="BS52" s="192"/>
      <c r="BT52" s="192"/>
      <c r="BU52" s="192"/>
      <c r="BV52" s="192"/>
      <c r="BW52" s="192"/>
      <c r="BX52" s="192"/>
      <c r="BY52" s="192"/>
      <c r="BZ52" s="192"/>
      <c r="CA52" s="192"/>
      <c r="CB52" s="192"/>
      <c r="CC52" s="192"/>
      <c r="CD52" s="192"/>
      <c r="CE52" s="192"/>
      <c r="CF52" s="192"/>
      <c r="CG52" s="192"/>
      <c r="CH52" s="192"/>
      <c r="CI52" s="192"/>
      <c r="CJ52" s="192"/>
      <c r="CK52" s="192"/>
      <c r="CL52" s="192"/>
      <c r="CM52" s="192"/>
      <c r="CN52" s="192"/>
      <c r="CO52" s="192"/>
      <c r="CP52" s="192"/>
      <c r="CQ52" s="192"/>
      <c r="CR52" s="192"/>
      <c r="CS52" s="192"/>
      <c r="CT52" s="192"/>
      <c r="CU52" s="192"/>
      <c r="CV52" s="192"/>
      <c r="CW52" s="192"/>
      <c r="CX52" s="192"/>
      <c r="CY52" s="192"/>
      <c r="CZ52" s="192"/>
      <c r="DA52" s="192"/>
      <c r="DB52" s="192"/>
      <c r="DC52" s="192"/>
      <c r="DD52" s="192"/>
      <c r="DE52" s="192"/>
      <c r="DF52" s="192"/>
      <c r="DG52" s="192"/>
      <c r="DH52" s="192"/>
      <c r="DI52" s="192"/>
      <c r="DJ52" s="192"/>
      <c r="DK52" s="192"/>
      <c r="DL52" s="192"/>
      <c r="DM52" s="192"/>
      <c r="DN52" s="192"/>
      <c r="DO52" s="192"/>
      <c r="DP52" s="192"/>
      <c r="DQ52" s="192"/>
      <c r="DR52" s="192"/>
      <c r="DS52" s="192"/>
      <c r="DT52" s="192"/>
      <c r="DU52" s="192"/>
      <c r="DV52" s="192"/>
      <c r="DW52" s="192"/>
      <c r="DX52" s="192"/>
      <c r="DY52" s="192"/>
      <c r="DZ52" s="192"/>
      <c r="EA52" s="192"/>
      <c r="EB52" s="192"/>
      <c r="EC52" s="192"/>
      <c r="ED52" s="192"/>
      <c r="EE52" s="192"/>
      <c r="EF52" s="192"/>
      <c r="EG52" s="192"/>
      <c r="EH52" s="192"/>
      <c r="EI52" s="192"/>
      <c r="EJ52" s="192"/>
      <c r="EK52" s="192"/>
      <c r="EL52" s="192"/>
      <c r="EM52" s="192"/>
      <c r="EN52" s="192"/>
    </row>
    <row r="53" spans="1:144" s="63" customFormat="1" ht="14.5" thickBot="1" x14ac:dyDescent="0.35">
      <c r="A53" s="135" t="str">
        <f>'AG Jul 2018'!K41</f>
        <v>Q Energy</v>
      </c>
      <c r="B53" s="136" t="str">
        <f>'AG Jul 2018'!L41</f>
        <v>Flexi Saver Home</v>
      </c>
      <c r="C53" s="137">
        <f>91*'AG Jul 2018'!M41/100</f>
        <v>70.069999999999993</v>
      </c>
      <c r="D53" s="137">
        <f>($G$5)*'AG Jul 2018'!N41/100</f>
        <v>130.07325869999997</v>
      </c>
      <c r="E53" s="137">
        <f>IF($G$5&lt;'AG Jul 2018'!P41,0,IF(($G$5)&gt;'AG Jul 2018'!R41,(('AG Jul 2018'!R41-'AG Jul 2018'!P41)*'AG Jul 2018'!Q41/100),(($G$5-'AG Jul 2018'!P41)*'AG Jul 2018'!Q41/100)))</f>
        <v>0</v>
      </c>
      <c r="F53" s="137">
        <v>1</v>
      </c>
      <c r="G53" s="137">
        <f>IF(($G$5&lt;'AG Jul 2018'!R41),(0),($G$5-'AG Jul 2018'!R41)*'AG Jul 2018'!S41/100)</f>
        <v>0</v>
      </c>
      <c r="H53" s="137">
        <f>$H$5*'AG Jul 2018'!AE41/100</f>
        <v>22.191018119999995</v>
      </c>
      <c r="I53" s="137">
        <f t="shared" si="29"/>
        <v>223.33427681999996</v>
      </c>
      <c r="J53" s="117">
        <f t="shared" si="30"/>
        <v>613.05710727999985</v>
      </c>
      <c r="K53" s="120">
        <f t="shared" si="31"/>
        <v>893.33710727999983</v>
      </c>
      <c r="L53" s="144">
        <f>'AG Jul 2018'!AW41</f>
        <v>0</v>
      </c>
      <c r="M53" s="144">
        <f>'AG Jul 2018'!AX41</f>
        <v>0</v>
      </c>
      <c r="N53" s="144">
        <f>'AG Jul 2018'!AY41</f>
        <v>0</v>
      </c>
      <c r="O53" s="144">
        <f>'AG Jul 2018'!AZ41</f>
        <v>0</v>
      </c>
      <c r="P53" s="144">
        <f>($E$6*'AG Jul 2018'!AT41/100)*4</f>
        <v>193.21279999999999</v>
      </c>
      <c r="Q53" s="119">
        <f t="shared" si="28"/>
        <v>893.33710727999983</v>
      </c>
      <c r="R53" s="119">
        <f>Q53</f>
        <v>893.33710727999983</v>
      </c>
      <c r="S53" s="120">
        <f t="shared" si="33"/>
        <v>700.12430727999981</v>
      </c>
      <c r="T53" s="120">
        <f t="shared" si="34"/>
        <v>700.12430727999981</v>
      </c>
      <c r="U53" s="474">
        <f t="shared" si="35"/>
        <v>770.13673800799984</v>
      </c>
      <c r="V53" s="474">
        <f t="shared" si="36"/>
        <v>770.13673800799984</v>
      </c>
      <c r="W53" s="145">
        <f>'AG Jul 2018'!BI41</f>
        <v>24</v>
      </c>
      <c r="X53" s="237" t="str">
        <f>'AG Jul 2018'!BJ41</f>
        <v>n</v>
      </c>
      <c r="Y53" s="192"/>
      <c r="Z53" s="192"/>
      <c r="AA53" s="192"/>
      <c r="AB53" s="192"/>
      <c r="AC53" s="192"/>
      <c r="AD53" s="192"/>
      <c r="AE53" s="192"/>
      <c r="AF53" s="192"/>
      <c r="AG53" s="192"/>
      <c r="AH53" s="192"/>
      <c r="AI53" s="192"/>
      <c r="AJ53" s="192"/>
      <c r="AK53" s="192"/>
      <c r="AL53" s="192"/>
      <c r="AM53" s="192"/>
      <c r="AN53" s="192"/>
      <c r="AO53" s="192"/>
      <c r="AP53" s="192"/>
      <c r="AQ53" s="192"/>
      <c r="AR53" s="192"/>
      <c r="AS53" s="192"/>
      <c r="AT53" s="192"/>
      <c r="AU53" s="192"/>
      <c r="AV53" s="192"/>
      <c r="AW53" s="192"/>
      <c r="AX53" s="192"/>
      <c r="AY53" s="192"/>
      <c r="AZ53" s="192"/>
      <c r="BA53" s="192"/>
      <c r="BB53" s="192"/>
      <c r="BC53" s="192"/>
      <c r="BD53" s="192"/>
      <c r="BE53" s="192"/>
      <c r="BF53" s="192"/>
      <c r="BG53" s="192"/>
      <c r="BH53" s="192"/>
      <c r="BI53" s="192"/>
      <c r="BJ53" s="192"/>
      <c r="BK53" s="192"/>
      <c r="BL53" s="192"/>
      <c r="BM53" s="192"/>
      <c r="BN53" s="192"/>
      <c r="BO53" s="192"/>
      <c r="BP53" s="192"/>
      <c r="BQ53" s="192"/>
      <c r="BR53" s="192"/>
      <c r="BS53" s="192"/>
      <c r="BT53" s="192"/>
      <c r="BU53" s="192"/>
      <c r="BV53" s="192"/>
      <c r="BW53" s="192"/>
      <c r="BX53" s="192"/>
      <c r="BY53" s="192"/>
      <c r="BZ53" s="192"/>
      <c r="CA53" s="192"/>
      <c r="CB53" s="192"/>
      <c r="CC53" s="192"/>
      <c r="CD53" s="192"/>
      <c r="CE53" s="192"/>
      <c r="CF53" s="192"/>
      <c r="CG53" s="192"/>
      <c r="CH53" s="192"/>
      <c r="CI53" s="192"/>
      <c r="CJ53" s="192"/>
      <c r="CK53" s="192"/>
      <c r="CL53" s="192"/>
      <c r="CM53" s="192"/>
      <c r="CN53" s="192"/>
      <c r="CO53" s="192"/>
      <c r="CP53" s="192"/>
      <c r="CQ53" s="192"/>
      <c r="CR53" s="192"/>
      <c r="CS53" s="192"/>
      <c r="CT53" s="192"/>
      <c r="CU53" s="192"/>
      <c r="CV53" s="192"/>
      <c r="CW53" s="192"/>
      <c r="CX53" s="192"/>
      <c r="CY53" s="192"/>
      <c r="CZ53" s="192"/>
      <c r="DA53" s="192"/>
      <c r="DB53" s="192"/>
      <c r="DC53" s="192"/>
      <c r="DD53" s="192"/>
      <c r="DE53" s="192"/>
      <c r="DF53" s="192"/>
      <c r="DG53" s="192"/>
      <c r="DH53" s="192"/>
      <c r="DI53" s="192"/>
      <c r="DJ53" s="192"/>
      <c r="DK53" s="192"/>
      <c r="DL53" s="192"/>
      <c r="DM53" s="192"/>
      <c r="DN53" s="192"/>
      <c r="DO53" s="192"/>
      <c r="DP53" s="192"/>
      <c r="DQ53" s="192"/>
      <c r="DR53" s="192"/>
      <c r="DS53" s="192"/>
      <c r="DT53" s="192"/>
      <c r="DU53" s="192"/>
      <c r="DV53" s="192"/>
      <c r="DW53" s="192"/>
      <c r="DX53" s="192"/>
      <c r="DY53" s="192"/>
      <c r="DZ53" s="192"/>
      <c r="EA53" s="192"/>
      <c r="EB53" s="192"/>
      <c r="EC53" s="192"/>
      <c r="ED53" s="192"/>
      <c r="EE53" s="192"/>
      <c r="EF53" s="192"/>
      <c r="EG53" s="192"/>
      <c r="EH53" s="192"/>
      <c r="EI53" s="192"/>
      <c r="EJ53" s="192"/>
      <c r="EK53" s="192"/>
      <c r="EL53" s="192"/>
      <c r="EM53" s="192"/>
      <c r="EN53" s="192"/>
    </row>
    <row r="54" spans="1:144" s="197" customFormat="1" x14ac:dyDescent="0.3"/>
    <row r="55" spans="1:144" s="192" customFormat="1" ht="14.5" thickBot="1" x14ac:dyDescent="0.35"/>
    <row r="56" spans="1:144" x14ac:dyDescent="0.3">
      <c r="A56" s="100" t="s">
        <v>534</v>
      </c>
      <c r="B56" s="101"/>
      <c r="C56" s="101"/>
      <c r="D56" s="93"/>
      <c r="E56" s="93"/>
      <c r="F56" s="93"/>
      <c r="G56" s="93"/>
      <c r="H56" s="93"/>
      <c r="I56" s="93"/>
      <c r="J56" s="93"/>
      <c r="K56" s="93"/>
      <c r="L56" s="93"/>
      <c r="M56" s="93"/>
      <c r="N56" s="93"/>
      <c r="O56" s="93"/>
      <c r="P56" s="93"/>
      <c r="Q56" s="93"/>
      <c r="R56" s="93"/>
      <c r="S56" s="93"/>
      <c r="T56" s="93"/>
      <c r="U56" s="93"/>
      <c r="V56" s="93"/>
      <c r="W56" s="93"/>
      <c r="X56" s="123"/>
    </row>
    <row r="57" spans="1:144" ht="70" x14ac:dyDescent="0.3">
      <c r="A57" s="463" t="s">
        <v>408</v>
      </c>
      <c r="B57" s="464" t="s">
        <v>409</v>
      </c>
      <c r="C57" s="465" t="s">
        <v>410</v>
      </c>
      <c r="D57" s="465" t="s">
        <v>555</v>
      </c>
      <c r="E57" s="465" t="s">
        <v>446</v>
      </c>
      <c r="F57" s="467" t="s">
        <v>354</v>
      </c>
      <c r="G57" s="467" t="s">
        <v>556</v>
      </c>
      <c r="H57" s="467" t="s">
        <v>352</v>
      </c>
      <c r="I57" s="465" t="s">
        <v>222</v>
      </c>
      <c r="J57" s="467" t="s">
        <v>406</v>
      </c>
      <c r="K57" s="468" t="s">
        <v>449</v>
      </c>
      <c r="L57" s="469" t="s">
        <v>398</v>
      </c>
      <c r="M57" s="469" t="s">
        <v>533</v>
      </c>
      <c r="N57" s="469" t="s">
        <v>399</v>
      </c>
      <c r="O57" s="469" t="s">
        <v>552</v>
      </c>
      <c r="P57" s="470" t="s">
        <v>490</v>
      </c>
      <c r="Q57" s="471" t="s">
        <v>102</v>
      </c>
      <c r="R57" s="471" t="s">
        <v>103</v>
      </c>
      <c r="S57" s="471" t="s">
        <v>104</v>
      </c>
      <c r="T57" s="471" t="s">
        <v>105</v>
      </c>
      <c r="U57" s="470" t="s">
        <v>331</v>
      </c>
      <c r="V57" s="470" t="s">
        <v>332</v>
      </c>
      <c r="W57" s="469" t="s">
        <v>400</v>
      </c>
      <c r="X57" s="472" t="s">
        <v>558</v>
      </c>
    </row>
    <row r="58" spans="1:144" x14ac:dyDescent="0.3">
      <c r="A58" s="129" t="str">
        <f>'AG Jul 2018'!K42</f>
        <v>Energy Locals</v>
      </c>
      <c r="B58" s="130" t="str">
        <f>'AG Jul 2018'!L42</f>
        <v>Simple Saver</v>
      </c>
      <c r="C58" s="147">
        <f>91*'AG Jul 2018'!M42/100</f>
        <v>88.27</v>
      </c>
      <c r="D58" s="147">
        <f>$G$6*'AG Jul 2018'!N42/100</f>
        <v>65.228794199999996</v>
      </c>
      <c r="E58" s="147">
        <v>0</v>
      </c>
      <c r="F58" s="147">
        <v>0</v>
      </c>
      <c r="G58" s="147">
        <f>$I$6*'AG Jul 2018'!AH42/100</f>
        <v>82.630885499999991</v>
      </c>
      <c r="H58" s="147">
        <f>$H$6*'AG Jul 2018'!W42/100</f>
        <v>38.85305129999999</v>
      </c>
      <c r="I58" s="147">
        <f t="shared" ref="I58:I73" si="37">SUM(C58:H58)</f>
        <v>274.982731</v>
      </c>
      <c r="J58" s="107">
        <f t="shared" ref="J58:J73" si="38">(I58-C58)*4</f>
        <v>746.85092400000008</v>
      </c>
      <c r="K58" s="110">
        <f t="shared" ref="K58:K73" si="39">I58*4</f>
        <v>1099.930924</v>
      </c>
      <c r="L58" s="141">
        <f>'AG Jul 2018'!AW42</f>
        <v>0</v>
      </c>
      <c r="M58" s="141">
        <f>'AG Jul 2018'!AX42</f>
        <v>0</v>
      </c>
      <c r="N58" s="141">
        <f>'AG Jul 2018'!AY42</f>
        <v>0</v>
      </c>
      <c r="O58" s="141">
        <f>'AG Jul 2018'!AZ42</f>
        <v>0</v>
      </c>
      <c r="P58" s="141">
        <f>($E$6*'AG Jul 2018'!AT42/100)*4</f>
        <v>217.36439999999999</v>
      </c>
      <c r="Q58" s="109">
        <f>K58</f>
        <v>1099.930924</v>
      </c>
      <c r="R58" s="109">
        <f>Q58-(J58*O58/100)</f>
        <v>1099.930924</v>
      </c>
      <c r="S58" s="110">
        <f>Q58-P58</f>
        <v>882.56652400000007</v>
      </c>
      <c r="T58" s="110">
        <f>R58-P58</f>
        <v>882.56652400000007</v>
      </c>
      <c r="U58" s="473">
        <f>S58*1.1</f>
        <v>970.82317640000019</v>
      </c>
      <c r="V58" s="473">
        <f>T58*1.1</f>
        <v>970.82317640000019</v>
      </c>
      <c r="W58" s="142">
        <f>'AG Jul 2018'!BI42</f>
        <v>0</v>
      </c>
      <c r="X58" s="236" t="str">
        <f>'AG Jul 2018'!BJ42</f>
        <v>n</v>
      </c>
    </row>
    <row r="59" spans="1:144" x14ac:dyDescent="0.3">
      <c r="A59" s="129" t="str">
        <f>'AG Jul 2018'!K43</f>
        <v>AGL</v>
      </c>
      <c r="B59" s="130" t="str">
        <f>'AG Jul 2018'!L43</f>
        <v xml:space="preserve">Solar Savers </v>
      </c>
      <c r="C59" s="147">
        <f>91*'AG Jul 2018'!M43/100</f>
        <v>87.36</v>
      </c>
      <c r="D59" s="147">
        <f>$G$6*'AG Jul 2018'!N43/100</f>
        <v>96.350561999999996</v>
      </c>
      <c r="E59" s="147">
        <v>0</v>
      </c>
      <c r="F59" s="147">
        <v>0</v>
      </c>
      <c r="G59" s="147">
        <f>$I$6*'AG Jul 2018'!AH43/100</f>
        <v>102.56240249999999</v>
      </c>
      <c r="H59" s="147">
        <f>$H$6*'AG Jul 2018'!W43/100</f>
        <v>40.086481499999991</v>
      </c>
      <c r="I59" s="147">
        <f t="shared" si="37"/>
        <v>326.35944599999993</v>
      </c>
      <c r="J59" s="107">
        <f t="shared" si="38"/>
        <v>955.99778399999968</v>
      </c>
      <c r="K59" s="110">
        <f t="shared" si="39"/>
        <v>1305.4377839999997</v>
      </c>
      <c r="L59" s="141">
        <f>'AG Jul 2018'!AW43</f>
        <v>0</v>
      </c>
      <c r="M59" s="141">
        <f>'AG Jul 2018'!AX43</f>
        <v>0</v>
      </c>
      <c r="N59" s="141">
        <f>'AG Jul 2018'!AY43</f>
        <v>0</v>
      </c>
      <c r="O59" s="141">
        <f>'AG Jul 2018'!AZ43</f>
        <v>0</v>
      </c>
      <c r="P59" s="141">
        <f>($E$6*'AG Jul 2018'!AT43/100)*4</f>
        <v>483.03199999999998</v>
      </c>
      <c r="Q59" s="109">
        <f t="shared" ref="Q59:Q65" si="40">K59</f>
        <v>1305.4377839999997</v>
      </c>
      <c r="R59" s="109">
        <f>Q59-(K59*N59/100)</f>
        <v>1305.4377839999997</v>
      </c>
      <c r="S59" s="110">
        <f t="shared" ref="S59:S73" si="41">Q59-P59</f>
        <v>822.40578399999981</v>
      </c>
      <c r="T59" s="110">
        <f t="shared" ref="T59:T73" si="42">R59-P59</f>
        <v>822.40578399999981</v>
      </c>
      <c r="U59" s="473">
        <f t="shared" ref="U59:V73" si="43">S59*1.1</f>
        <v>904.64636239999982</v>
      </c>
      <c r="V59" s="473">
        <f t="shared" si="43"/>
        <v>904.64636239999982</v>
      </c>
      <c r="W59" s="142">
        <f>'AG Jul 2018'!BI43</f>
        <v>0</v>
      </c>
      <c r="X59" s="236" t="str">
        <f>'AG Jul 2018'!BJ43</f>
        <v>n</v>
      </c>
    </row>
    <row r="60" spans="1:144" x14ac:dyDescent="0.3">
      <c r="A60" s="129" t="str">
        <f>'AG Jul 2018'!K44</f>
        <v>Alinta Energy</v>
      </c>
      <c r="B60" s="130" t="str">
        <f>'AG Jul 2018'!L44</f>
        <v>Fair Deal</v>
      </c>
      <c r="C60" s="147">
        <f>91*'AG Jul 2018'!M44/100</f>
        <v>87.36</v>
      </c>
      <c r="D60" s="147">
        <f>$G$6*'AG Jul 2018'!N44/100</f>
        <v>97.923632399999988</v>
      </c>
      <c r="E60" s="147">
        <v>0</v>
      </c>
      <c r="F60" s="147">
        <v>0</v>
      </c>
      <c r="G60" s="147">
        <f>$I$6*'AG Jul 2018'!AH44/100</f>
        <v>102.78585</v>
      </c>
      <c r="H60" s="147">
        <f>$H$6*'AG Jul 2018'!W44/100</f>
        <v>40.220549999999996</v>
      </c>
      <c r="I60" s="147">
        <f t="shared" si="37"/>
        <v>328.29003239999997</v>
      </c>
      <c r="J60" s="107">
        <f t="shared" si="38"/>
        <v>963.72012959999984</v>
      </c>
      <c r="K60" s="110">
        <f t="shared" si="39"/>
        <v>1313.1601295999999</v>
      </c>
      <c r="L60" s="141">
        <f>'AG Jul 2018'!AW44</f>
        <v>0</v>
      </c>
      <c r="M60" s="141">
        <f>'AG Jul 2018'!AX44</f>
        <v>0</v>
      </c>
      <c r="N60" s="141">
        <f>'AG Jul 2018'!AY44</f>
        <v>0</v>
      </c>
      <c r="O60" s="141">
        <f>'AG Jul 2018'!AZ44</f>
        <v>27</v>
      </c>
      <c r="P60" s="141">
        <f>($E$6*'AG Jul 2018'!AT44/100)*4</f>
        <v>181.13699999999997</v>
      </c>
      <c r="Q60" s="109">
        <f t="shared" si="40"/>
        <v>1313.1601295999999</v>
      </c>
      <c r="R60" s="109">
        <f>Q60-(J60*O60/100)</f>
        <v>1052.9556946079999</v>
      </c>
      <c r="S60" s="110">
        <f t="shared" si="41"/>
        <v>1132.0231295999999</v>
      </c>
      <c r="T60" s="110">
        <f t="shared" si="42"/>
        <v>871.81869460799999</v>
      </c>
      <c r="U60" s="473">
        <f t="shared" si="43"/>
        <v>1245.2254425600001</v>
      </c>
      <c r="V60" s="473">
        <f t="shared" si="43"/>
        <v>959.00056406880003</v>
      </c>
      <c r="W60" s="142">
        <f>'AG Jul 2018'!BI44</f>
        <v>0</v>
      </c>
      <c r="X60" s="236" t="str">
        <f>'AG Jul 2018'!BJ44</f>
        <v>n</v>
      </c>
    </row>
    <row r="61" spans="1:144" x14ac:dyDescent="0.3">
      <c r="A61" s="129" t="str">
        <f>'AG Jul 2018'!K45</f>
        <v>Click Energy</v>
      </c>
      <c r="B61" s="130" t="str">
        <f>'AG Jul 2018'!L45</f>
        <v xml:space="preserve">Solar </v>
      </c>
      <c r="C61" s="147">
        <f>91*'AG Jul 2018'!M45/100</f>
        <v>91.91</v>
      </c>
      <c r="D61" s="147">
        <f>$G$6*'AG Jul 2018'!N45/100</f>
        <v>104.93094599999999</v>
      </c>
      <c r="E61" s="147">
        <v>0</v>
      </c>
      <c r="F61" s="147">
        <v>0</v>
      </c>
      <c r="G61" s="147">
        <f>$I$6*'AG Jul 2018'!AH45/100</f>
        <v>139.87813500000001</v>
      </c>
      <c r="H61" s="147">
        <f>$H$6*'AG Jul 2018'!W45/100</f>
        <v>74.542085999999983</v>
      </c>
      <c r="I61" s="147">
        <f t="shared" si="37"/>
        <v>411.26116699999994</v>
      </c>
      <c r="J61" s="107">
        <f t="shared" si="38"/>
        <v>1277.4046679999997</v>
      </c>
      <c r="K61" s="110">
        <f t="shared" si="39"/>
        <v>1645.0446679999998</v>
      </c>
      <c r="L61" s="141">
        <f>'AG Jul 2018'!AW45</f>
        <v>0</v>
      </c>
      <c r="M61" s="141">
        <f>'AG Jul 2018'!AX45</f>
        <v>0</v>
      </c>
      <c r="N61" s="141">
        <f>'AG Jul 2018'!AY45</f>
        <v>11</v>
      </c>
      <c r="O61" s="141">
        <f>'AG Jul 2018'!AZ45</f>
        <v>0</v>
      </c>
      <c r="P61" s="141">
        <f>($E$6*'AG Jul 2018'!AT45/100)*4</f>
        <v>410.5772</v>
      </c>
      <c r="Q61" s="109">
        <f t="shared" si="40"/>
        <v>1645.0446679999998</v>
      </c>
      <c r="R61" s="109">
        <f>Q61-(K61*N61/100)</f>
        <v>1464.0897545199998</v>
      </c>
      <c r="S61" s="110">
        <f t="shared" si="41"/>
        <v>1234.4674679999998</v>
      </c>
      <c r="T61" s="110">
        <f t="shared" si="42"/>
        <v>1053.5125545199999</v>
      </c>
      <c r="U61" s="473">
        <f t="shared" si="43"/>
        <v>1357.9142147999999</v>
      </c>
      <c r="V61" s="473">
        <f t="shared" si="43"/>
        <v>1158.8638099719999</v>
      </c>
      <c r="W61" s="142">
        <f>'AG Jul 2018'!BI45</f>
        <v>0</v>
      </c>
      <c r="X61" s="236" t="str">
        <f>'AG Jul 2018'!BJ45</f>
        <v>n</v>
      </c>
    </row>
    <row r="62" spans="1:144" x14ac:dyDescent="0.3">
      <c r="A62" s="129" t="str">
        <f>'AG Jul 2018'!K46</f>
        <v>Commander</v>
      </c>
      <c r="B62" s="130" t="str">
        <f>'AG Jul 2018'!L46</f>
        <v>Market offer</v>
      </c>
      <c r="C62" s="147">
        <f>91*'AG Jul 2018'!M46/100</f>
        <v>95.631900000000002</v>
      </c>
      <c r="D62" s="147">
        <f>$G$6*'AG Jul 2018'!N46/100</f>
        <v>113.26106879999999</v>
      </c>
      <c r="E62" s="147">
        <v>0</v>
      </c>
      <c r="F62" s="147">
        <v>0</v>
      </c>
      <c r="G62" s="147">
        <f>$I$6*'AG Jul 2018'!AH46/100</f>
        <v>119.81254949999999</v>
      </c>
      <c r="H62" s="147">
        <f>$H$6*'AG Jul 2018'!W46/100</f>
        <v>44.349859799999983</v>
      </c>
      <c r="I62" s="147">
        <f t="shared" si="37"/>
        <v>373.05537809999998</v>
      </c>
      <c r="J62" s="107">
        <f t="shared" si="38"/>
        <v>1109.6939124</v>
      </c>
      <c r="K62" s="110">
        <f t="shared" si="39"/>
        <v>1492.2215123999999</v>
      </c>
      <c r="L62" s="141">
        <f>'AG Jul 2018'!AW46</f>
        <v>0</v>
      </c>
      <c r="M62" s="141">
        <f>'AG Jul 2018'!AX46</f>
        <v>0</v>
      </c>
      <c r="N62" s="141">
        <f>'AG Jul 2018'!AY46</f>
        <v>0</v>
      </c>
      <c r="O62" s="141">
        <f>'AG Jul 2018'!AZ46</f>
        <v>20</v>
      </c>
      <c r="P62" s="141">
        <f>($E$6*'AG Jul 2018'!AT46/100)*4</f>
        <v>280.15855999999997</v>
      </c>
      <c r="Q62" s="109">
        <f t="shared" si="40"/>
        <v>1492.2215123999999</v>
      </c>
      <c r="R62" s="109">
        <f>Q62-(J62*O62/100)</f>
        <v>1270.2827299199998</v>
      </c>
      <c r="S62" s="110">
        <f t="shared" si="41"/>
        <v>1212.0629524000001</v>
      </c>
      <c r="T62" s="110">
        <f t="shared" si="42"/>
        <v>990.12416991999987</v>
      </c>
      <c r="U62" s="473">
        <f t="shared" si="43"/>
        <v>1333.2692476400002</v>
      </c>
      <c r="V62" s="473">
        <f t="shared" si="43"/>
        <v>1089.136586912</v>
      </c>
      <c r="W62" s="142">
        <f>'AG Jul 2018'!BI46</f>
        <v>0</v>
      </c>
      <c r="X62" s="236" t="str">
        <f>'AG Jul 2018'!BJ46</f>
        <v>n</v>
      </c>
    </row>
    <row r="63" spans="1:144" x14ac:dyDescent="0.3">
      <c r="A63" s="129" t="str">
        <f>'AG Jul 2018'!K47</f>
        <v>CovaU</v>
      </c>
      <c r="B63" s="130" t="str">
        <f>'AG Jul 2018'!L47</f>
        <v>Freedom Solar</v>
      </c>
      <c r="C63" s="147">
        <f>91*'AG Jul 2018'!M47/100</f>
        <v>98.844200000000001</v>
      </c>
      <c r="D63" s="147">
        <f>$G$6*'AG Jul 2018'!N47/100</f>
        <v>93.847949999999983</v>
      </c>
      <c r="E63" s="147">
        <v>0</v>
      </c>
      <c r="F63" s="147">
        <v>0</v>
      </c>
      <c r="G63" s="147">
        <f>$I$6*'AG Jul 2018'!AH47/100</f>
        <v>107.25479999999999</v>
      </c>
      <c r="H63" s="147">
        <f>$H$6*'AG Jul 2018'!W47/100</f>
        <v>48.264659999999985</v>
      </c>
      <c r="I63" s="147">
        <f t="shared" si="37"/>
        <v>348.21160999999995</v>
      </c>
      <c r="J63" s="107">
        <f t="shared" si="38"/>
        <v>997.4696399999998</v>
      </c>
      <c r="K63" s="110">
        <f t="shared" si="39"/>
        <v>1392.8464399999998</v>
      </c>
      <c r="L63" s="141">
        <f>'AG Jul 2018'!AW47</f>
        <v>0</v>
      </c>
      <c r="M63" s="141">
        <f>'AG Jul 2018'!AX47</f>
        <v>0</v>
      </c>
      <c r="N63" s="141">
        <f>'AG Jul 2018'!AY47</f>
        <v>15</v>
      </c>
      <c r="O63" s="141">
        <f>'AG Jul 2018'!AZ47</f>
        <v>0</v>
      </c>
      <c r="P63" s="141">
        <f>($E$6*'AG Jul 2018'!AT47/100)*4</f>
        <v>205.2886</v>
      </c>
      <c r="Q63" s="109">
        <f t="shared" si="40"/>
        <v>1392.8464399999998</v>
      </c>
      <c r="R63" s="109">
        <f>Q63-(K63*N63/100)</f>
        <v>1183.9194739999998</v>
      </c>
      <c r="S63" s="110">
        <f t="shared" si="41"/>
        <v>1187.5578399999997</v>
      </c>
      <c r="T63" s="110">
        <f t="shared" si="42"/>
        <v>978.63087399999984</v>
      </c>
      <c r="U63" s="473">
        <f t="shared" si="43"/>
        <v>1306.3136239999999</v>
      </c>
      <c r="V63" s="473">
        <f t="shared" si="43"/>
        <v>1076.4939614</v>
      </c>
      <c r="W63" s="142">
        <f>'AG Jul 2018'!BI47</f>
        <v>0</v>
      </c>
      <c r="X63" s="236" t="str">
        <f>'AG Jul 2018'!BJ47</f>
        <v>n</v>
      </c>
    </row>
    <row r="64" spans="1:144" x14ac:dyDescent="0.3">
      <c r="A64" s="129" t="str">
        <f>'AG Jul 2018'!K48</f>
        <v>Diamond Energy</v>
      </c>
      <c r="B64" s="130" t="str">
        <f>'AG Jul 2018'!L48</f>
        <v>Pay on time discount</v>
      </c>
      <c r="C64" s="147">
        <f>91*'AG Jul 2018'!M48/100</f>
        <v>90.545000000000002</v>
      </c>
      <c r="D64" s="147">
        <f>IF($G$6&gt;='AG Jul 2018'!P48,('AG Jul 2018'!P48*'AG Jul 2018'!N48/100),(($G$6)*'AG Jul 2018'!N48/100))</f>
        <v>88.485209999999995</v>
      </c>
      <c r="E64" s="147">
        <v>0</v>
      </c>
      <c r="F64" s="147">
        <f>IF(($G$6&lt;'AG Jul 2018'!P48),(0),($G$6-'AG Jul 2018'!P48)*'AG Jul 2018'!Q48/100)</f>
        <v>0</v>
      </c>
      <c r="G64" s="147">
        <f>$I$6*'AG Jul 2018'!AH48/100</f>
        <v>104.93094600000001</v>
      </c>
      <c r="H64" s="147">
        <f>$H$6*'AG Jul 2018'!W48/100</f>
        <v>48.130591499999994</v>
      </c>
      <c r="I64" s="147">
        <f t="shared" si="37"/>
        <v>332.0917475</v>
      </c>
      <c r="J64" s="107">
        <f t="shared" si="38"/>
        <v>966.18698999999992</v>
      </c>
      <c r="K64" s="110">
        <f t="shared" si="39"/>
        <v>1328.36699</v>
      </c>
      <c r="L64" s="141">
        <f>'AG Jul 2018'!AW48</f>
        <v>0</v>
      </c>
      <c r="M64" s="141">
        <f>'AG Jul 2018'!AX48</f>
        <v>0</v>
      </c>
      <c r="N64" s="141">
        <f>'AG Jul 2018'!AY48</f>
        <v>7</v>
      </c>
      <c r="O64" s="141">
        <f>'AG Jul 2018'!AZ48</f>
        <v>0</v>
      </c>
      <c r="P64" s="141">
        <f>($E$6*'AG Jul 2018'!AT48/100)*4</f>
        <v>289.81919999999997</v>
      </c>
      <c r="Q64" s="109">
        <f t="shared" si="40"/>
        <v>1328.36699</v>
      </c>
      <c r="R64" s="109">
        <f>Q64-(K64*N64/100)</f>
        <v>1235.3813006999999</v>
      </c>
      <c r="S64" s="110">
        <f t="shared" si="41"/>
        <v>1038.5477900000001</v>
      </c>
      <c r="T64" s="110">
        <f t="shared" si="42"/>
        <v>945.56210069999997</v>
      </c>
      <c r="U64" s="473">
        <f t="shared" si="43"/>
        <v>1142.4025690000001</v>
      </c>
      <c r="V64" s="473">
        <f t="shared" si="43"/>
        <v>1040.1183107700001</v>
      </c>
      <c r="W64" s="142">
        <f>'AG Jul 2018'!BI48</f>
        <v>0</v>
      </c>
      <c r="X64" s="236" t="str">
        <f>'AG Jul 2018'!BJ48</f>
        <v>n</v>
      </c>
    </row>
    <row r="65" spans="1:144" x14ac:dyDescent="0.3">
      <c r="A65" s="129" t="str">
        <f>'AG Jul 2018'!K49</f>
        <v>Dodo Power &amp; Gas</v>
      </c>
      <c r="B65" s="130" t="str">
        <f>'AG Jul 2018'!L49</f>
        <v>Market offer</v>
      </c>
      <c r="C65" s="147">
        <f>91*'AG Jul 2018'!M49/100</f>
        <v>91.955499999999986</v>
      </c>
      <c r="D65" s="147">
        <f>$G$6*'AG Jul 2018'!N49/100</f>
        <v>108.8993736</v>
      </c>
      <c r="E65" s="147">
        <v>0</v>
      </c>
      <c r="F65" s="147">
        <v>0</v>
      </c>
      <c r="G65" s="147">
        <f>$I$6*'AG Jul 2018'!AH49/100</f>
        <v>115.20953100000001</v>
      </c>
      <c r="H65" s="147">
        <f>$H$6*'AG Jul 2018'!W49/100</f>
        <v>42.633782999999994</v>
      </c>
      <c r="I65" s="147">
        <f t="shared" si="37"/>
        <v>358.69818759999998</v>
      </c>
      <c r="J65" s="107">
        <f t="shared" si="38"/>
        <v>1066.9707504</v>
      </c>
      <c r="K65" s="110">
        <f t="shared" si="39"/>
        <v>1434.7927503999999</v>
      </c>
      <c r="L65" s="141">
        <f>'AG Jul 2018'!AW49</f>
        <v>0</v>
      </c>
      <c r="M65" s="141">
        <f>'AG Jul 2018'!AX49</f>
        <v>0</v>
      </c>
      <c r="N65" s="141">
        <f>'AG Jul 2018'!AY49</f>
        <v>0</v>
      </c>
      <c r="O65" s="141">
        <f>'AG Jul 2018'!AZ49</f>
        <v>0</v>
      </c>
      <c r="P65" s="141">
        <f>($E$6*'AG Jul 2018'!AT49/100)*4</f>
        <v>280.15855999999997</v>
      </c>
      <c r="Q65" s="109">
        <f t="shared" si="40"/>
        <v>1434.7927503999999</v>
      </c>
      <c r="R65" s="109">
        <f>Q65</f>
        <v>1434.7927503999999</v>
      </c>
      <c r="S65" s="110">
        <f t="shared" si="41"/>
        <v>1154.6341904000001</v>
      </c>
      <c r="T65" s="110">
        <f t="shared" si="42"/>
        <v>1154.6341904000001</v>
      </c>
      <c r="U65" s="473">
        <f t="shared" si="43"/>
        <v>1270.0976094400003</v>
      </c>
      <c r="V65" s="473">
        <f t="shared" si="43"/>
        <v>1270.0976094400003</v>
      </c>
      <c r="W65" s="142">
        <f>'AG Jul 2018'!BI49</f>
        <v>0</v>
      </c>
      <c r="X65" s="236" t="str">
        <f>'AG Jul 2018'!BJ49</f>
        <v>n</v>
      </c>
    </row>
    <row r="66" spans="1:144" x14ac:dyDescent="0.3">
      <c r="A66" s="129" t="str">
        <f>'AG Jul 2018'!K50</f>
        <v>EnergyAustralia</v>
      </c>
      <c r="B66" s="130" t="str">
        <f>'AG Jul 2018'!L50</f>
        <v>Anytime Saver</v>
      </c>
      <c r="C66" s="147">
        <f>91*'AG Jul 2018'!M50/100</f>
        <v>87.72399999999999</v>
      </c>
      <c r="D66" s="147">
        <f>$G$6*'AG Jul 2018'!N50/100</f>
        <v>98.138141999999988</v>
      </c>
      <c r="E66" s="147">
        <v>0</v>
      </c>
      <c r="F66" s="147">
        <v>0</v>
      </c>
      <c r="G66" s="147">
        <f>$I$6*'AG Jul 2018'!AH50/100</f>
        <v>111.54499200000001</v>
      </c>
      <c r="H66" s="147">
        <f>$H$6*'AG Jul 2018'!W50/100</f>
        <v>40.864078799999994</v>
      </c>
      <c r="I66" s="147">
        <f t="shared" si="37"/>
        <v>338.2712128</v>
      </c>
      <c r="J66" s="107">
        <f t="shared" si="38"/>
        <v>1002.1888512</v>
      </c>
      <c r="K66" s="110">
        <f t="shared" si="39"/>
        <v>1353.0848512</v>
      </c>
      <c r="L66" s="141">
        <f>'AG Jul 2018'!AW50</f>
        <v>0</v>
      </c>
      <c r="M66" s="141">
        <f>'AG Jul 2018'!AX50</f>
        <v>28</v>
      </c>
      <c r="N66" s="141">
        <f>'AG Jul 2018'!AY50</f>
        <v>0</v>
      </c>
      <c r="O66" s="141">
        <f>'AG Jul 2018'!AZ50</f>
        <v>0</v>
      </c>
      <c r="P66" s="141">
        <f>($E$6*'AG Jul 2018'!AT50/100)*4</f>
        <v>301.89499999999998</v>
      </c>
      <c r="Q66" s="109">
        <f>K66-(J66*M66/100)</f>
        <v>1072.471972864</v>
      </c>
      <c r="R66" s="109">
        <f>Q66</f>
        <v>1072.471972864</v>
      </c>
      <c r="S66" s="110">
        <f t="shared" si="41"/>
        <v>770.57697286400003</v>
      </c>
      <c r="T66" s="110">
        <f t="shared" si="42"/>
        <v>770.57697286400003</v>
      </c>
      <c r="U66" s="473">
        <f t="shared" si="43"/>
        <v>847.6346701504001</v>
      </c>
      <c r="V66" s="473">
        <f t="shared" si="43"/>
        <v>847.6346701504001</v>
      </c>
      <c r="W66" s="142">
        <f>'AG Jul 2018'!BI50</f>
        <v>0</v>
      </c>
      <c r="X66" s="236" t="str">
        <f>'AG Jul 2018'!BJ50</f>
        <v>n</v>
      </c>
    </row>
    <row r="67" spans="1:144" x14ac:dyDescent="0.3">
      <c r="A67" s="129" t="str">
        <f>'AG Jul 2018'!K51</f>
        <v>Mojo Power</v>
      </c>
      <c r="B67" s="130" t="str">
        <f>'AG Jul 2018'!L51</f>
        <v>Connect</v>
      </c>
      <c r="C67" s="147">
        <f>91*'AG Jul 2018'!M51/100</f>
        <v>161.27929999999998</v>
      </c>
      <c r="D67" s="147">
        <f>$G$6*'AG Jul 2018'!N51/100</f>
        <v>80.155087199999997</v>
      </c>
      <c r="E67" s="147">
        <v>0</v>
      </c>
      <c r="F67" s="147">
        <v>0</v>
      </c>
      <c r="G67" s="147">
        <f>$I$6*'AG Jul 2018'!AH51/100</f>
        <v>92.105059499999982</v>
      </c>
      <c r="H67" s="147">
        <f>$H$6*'AG Jul 2018'!W51/100</f>
        <v>36.922464899999994</v>
      </c>
      <c r="I67" s="147">
        <f t="shared" si="37"/>
        <v>370.46191160000001</v>
      </c>
      <c r="J67" s="107">
        <f t="shared" si="38"/>
        <v>836.73044640000012</v>
      </c>
      <c r="K67" s="110">
        <f t="shared" si="39"/>
        <v>1481.8476464</v>
      </c>
      <c r="L67" s="141">
        <f>'AG Jul 2018'!AW51</f>
        <v>0</v>
      </c>
      <c r="M67" s="141">
        <f>'AG Jul 2018'!AX51</f>
        <v>0</v>
      </c>
      <c r="N67" s="141">
        <f>'AG Jul 2018'!AY51</f>
        <v>0</v>
      </c>
      <c r="O67" s="141">
        <f>'AG Jul 2018'!AZ51</f>
        <v>0</v>
      </c>
      <c r="P67" s="141">
        <f>($E$6*'AG Jul 2018'!AT51/100)*4</f>
        <v>483.03199999999998</v>
      </c>
      <c r="Q67" s="109">
        <f>K67-(J67*M67/100)</f>
        <v>1481.8476464</v>
      </c>
      <c r="R67" s="109">
        <f>Q67</f>
        <v>1481.8476464</v>
      </c>
      <c r="S67" s="110">
        <f t="shared" si="41"/>
        <v>998.81564640000011</v>
      </c>
      <c r="T67" s="110">
        <f t="shared" si="42"/>
        <v>998.81564640000011</v>
      </c>
      <c r="U67" s="473">
        <f t="shared" si="43"/>
        <v>1098.6972110400002</v>
      </c>
      <c r="V67" s="473">
        <f t="shared" si="43"/>
        <v>1098.6972110400002</v>
      </c>
      <c r="W67" s="142">
        <f>'AG Jul 2018'!BI51</f>
        <v>0</v>
      </c>
      <c r="X67" s="236" t="str">
        <f>'AG Jul 2018'!BJ51</f>
        <v>n</v>
      </c>
    </row>
    <row r="68" spans="1:144" x14ac:dyDescent="0.3">
      <c r="A68" s="129" t="str">
        <f>'AG Jul 2018'!K52</f>
        <v>Momentum Energy</v>
      </c>
      <c r="B68" s="130" t="str">
        <f>'AG Jul 2018'!L52</f>
        <v>SmilePower</v>
      </c>
      <c r="C68" s="147">
        <f>91*'AG Jul 2018'!M52/100</f>
        <v>88.151700000000005</v>
      </c>
      <c r="D68" s="147">
        <f>IF($G$6&gt;='AG Jul 2018'!P52,('AG Jul 2018'!P52*'AG Jul 2018'!N52/100),(($G$6)*'AG Jul 2018'!N52/100))</f>
        <v>51.857695800000002</v>
      </c>
      <c r="E68" s="147">
        <v>0</v>
      </c>
      <c r="F68" s="147">
        <f>IF(($G$6&lt;'AG Jul 2018'!P52),(0),($G$6-'AG Jul 2018'!P52)*'AG Jul 2018'!Q52/100)</f>
        <v>0</v>
      </c>
      <c r="G68" s="147">
        <f>$I$6*'AG Jul 2018'!AH52/100</f>
        <v>129.6442395</v>
      </c>
      <c r="H68" s="147">
        <f>$H$6*'AG Jul 2018'!W52/100</f>
        <v>62.502734699999984</v>
      </c>
      <c r="I68" s="147">
        <f t="shared" si="37"/>
        <v>332.15636999999998</v>
      </c>
      <c r="J68" s="107">
        <f t="shared" si="38"/>
        <v>976.0186799999999</v>
      </c>
      <c r="K68" s="110">
        <f t="shared" si="39"/>
        <v>1328.6254799999999</v>
      </c>
      <c r="L68" s="141">
        <f>'AG Jul 2018'!AW52</f>
        <v>0</v>
      </c>
      <c r="M68" s="141">
        <f>'AG Jul 2018'!AX52</f>
        <v>0</v>
      </c>
      <c r="N68" s="141">
        <f>'AG Jul 2018'!AY52</f>
        <v>0</v>
      </c>
      <c r="O68" s="141">
        <f>'AG Jul 2018'!AZ52</f>
        <v>0</v>
      </c>
      <c r="P68" s="141">
        <f>($E$6*'AG Jul 2018'!AT52/100)*4</f>
        <v>169.06119999999999</v>
      </c>
      <c r="Q68" s="109">
        <f t="shared" ref="Q68" si="44">K68</f>
        <v>1328.6254799999999</v>
      </c>
      <c r="R68" s="109">
        <f>Q68-(J68*O68/100)</f>
        <v>1328.6254799999999</v>
      </c>
      <c r="S68" s="110">
        <f t="shared" si="41"/>
        <v>1159.5642800000001</v>
      </c>
      <c r="T68" s="110">
        <f t="shared" si="42"/>
        <v>1159.5642800000001</v>
      </c>
      <c r="U68" s="473">
        <f t="shared" si="43"/>
        <v>1275.5207080000002</v>
      </c>
      <c r="V68" s="473">
        <f t="shared" si="43"/>
        <v>1275.5207080000002</v>
      </c>
      <c r="W68" s="142">
        <f>'AG Jul 2018'!BI52</f>
        <v>0</v>
      </c>
      <c r="X68" s="236" t="str">
        <f>'AG Jul 2018'!BJ52</f>
        <v>n</v>
      </c>
    </row>
    <row r="69" spans="1:144" x14ac:dyDescent="0.3">
      <c r="A69" s="129" t="str">
        <f>'AG Jul 2018'!K53</f>
        <v>Origin Energy</v>
      </c>
      <c r="B69" s="130" t="str">
        <f>'AG Jul 2018'!L53</f>
        <v>Solar Boost Plus</v>
      </c>
      <c r="C69" s="147">
        <f>91*'AG Jul 2018'!M53/100</f>
        <v>88.133499999999998</v>
      </c>
      <c r="D69" s="147">
        <f>$G$6*'AG Jul 2018'!N53/100</f>
        <v>94.759615799999992</v>
      </c>
      <c r="E69" s="147">
        <v>0</v>
      </c>
      <c r="F69" s="147">
        <v>0</v>
      </c>
      <c r="G69" s="147">
        <f>$I$6*'AG Jul 2018'!AH53/100</f>
        <v>106.31632049999999</v>
      </c>
      <c r="H69" s="147">
        <f>$H$6*'AG Jul 2018'!W53/100</f>
        <v>38.665355399999989</v>
      </c>
      <c r="I69" s="147">
        <f t="shared" si="37"/>
        <v>327.8747917</v>
      </c>
      <c r="J69" s="107">
        <f t="shared" si="38"/>
        <v>958.96516680000002</v>
      </c>
      <c r="K69" s="110">
        <f t="shared" si="39"/>
        <v>1311.4991668</v>
      </c>
      <c r="L69" s="141">
        <f>'AG Jul 2018'!AW53</f>
        <v>0</v>
      </c>
      <c r="M69" s="141">
        <f>'AG Jul 2018'!AX53</f>
        <v>12</v>
      </c>
      <c r="N69" s="141">
        <f>'AG Jul 2018'!AY53</f>
        <v>0</v>
      </c>
      <c r="O69" s="141">
        <f>'AG Jul 2018'!AZ53</f>
        <v>0</v>
      </c>
      <c r="P69" s="141">
        <f>($E$6*'AG Jul 2018'!AT53/100)*4</f>
        <v>410.5772</v>
      </c>
      <c r="Q69" s="109">
        <f>K69-(J69*M69/100)</f>
        <v>1196.4233467839999</v>
      </c>
      <c r="R69" s="109">
        <f>Q69-(K69*N69/100)</f>
        <v>1196.4233467839999</v>
      </c>
      <c r="S69" s="110">
        <f t="shared" si="41"/>
        <v>785.84614678399998</v>
      </c>
      <c r="T69" s="110">
        <f t="shared" si="42"/>
        <v>785.84614678399998</v>
      </c>
      <c r="U69" s="473">
        <f t="shared" si="43"/>
        <v>864.43076146240003</v>
      </c>
      <c r="V69" s="473">
        <f t="shared" si="43"/>
        <v>864.43076146240003</v>
      </c>
      <c r="W69" s="142">
        <f>'AG Jul 2018'!BI53</f>
        <v>0</v>
      </c>
      <c r="X69" s="236" t="str">
        <f>'AG Jul 2018'!BJ53</f>
        <v>n</v>
      </c>
    </row>
    <row r="70" spans="1:144" x14ac:dyDescent="0.3">
      <c r="A70" s="129" t="str">
        <f>'AG Jul 2018'!K54</f>
        <v>Powerdirect</v>
      </c>
      <c r="B70" s="130" t="str">
        <f>'AG Jul 2018'!L54</f>
        <v>Market offer</v>
      </c>
      <c r="C70" s="147">
        <f>91*'AG Jul 2018'!M54/100</f>
        <v>87.36</v>
      </c>
      <c r="D70" s="147">
        <f>$G$6*'AG Jul 2018'!N54/100</f>
        <v>96.350561999999996</v>
      </c>
      <c r="E70" s="147">
        <v>0</v>
      </c>
      <c r="F70" s="147">
        <v>0</v>
      </c>
      <c r="G70" s="147">
        <f>$I$6*'AG Jul 2018'!AH54/100</f>
        <v>102.56240249999999</v>
      </c>
      <c r="H70" s="147">
        <f>$H$6*'AG Jul 2018'!W54/100</f>
        <v>40.086481499999991</v>
      </c>
      <c r="I70" s="147">
        <f t="shared" si="37"/>
        <v>326.35944599999993</v>
      </c>
      <c r="J70" s="107">
        <f t="shared" si="38"/>
        <v>955.99778399999968</v>
      </c>
      <c r="K70" s="110">
        <f t="shared" si="39"/>
        <v>1305.4377839999997</v>
      </c>
      <c r="L70" s="141">
        <f>'AG Jul 2018'!AW54</f>
        <v>0</v>
      </c>
      <c r="M70" s="141">
        <f>'AG Jul 2018'!AX54</f>
        <v>0</v>
      </c>
      <c r="N70" s="141">
        <f>'AG Jul 2018'!AY54</f>
        <v>0</v>
      </c>
      <c r="O70" s="141">
        <f>'AG Jul 2018'!AZ54</f>
        <v>25</v>
      </c>
      <c r="P70" s="141">
        <f>($E$6*'AG Jul 2018'!AT54/100)*4</f>
        <v>268.08276000000001</v>
      </c>
      <c r="Q70" s="109">
        <f t="shared" ref="Q70:Q77" si="45">K70</f>
        <v>1305.4377839999997</v>
      </c>
      <c r="R70" s="109">
        <f>Q70-(J70*O70/100)</f>
        <v>1066.4383379999999</v>
      </c>
      <c r="S70" s="110">
        <f t="shared" si="41"/>
        <v>1037.3550239999997</v>
      </c>
      <c r="T70" s="110">
        <f t="shared" si="42"/>
        <v>798.35557799999992</v>
      </c>
      <c r="U70" s="473">
        <f t="shared" si="43"/>
        <v>1141.0905263999998</v>
      </c>
      <c r="V70" s="473">
        <f t="shared" si="43"/>
        <v>878.19113579999998</v>
      </c>
      <c r="W70" s="142">
        <f>'AG Jul 2018'!BI54</f>
        <v>0</v>
      </c>
      <c r="X70" s="236" t="str">
        <f>'AG Jul 2018'!BJ54</f>
        <v>n</v>
      </c>
    </row>
    <row r="71" spans="1:144" x14ac:dyDescent="0.3">
      <c r="A71" s="129" t="str">
        <f>'AG Jul 2018'!K55</f>
        <v>Powershop</v>
      </c>
      <c r="B71" s="130" t="str">
        <f>'AG Jul 2018'!L55</f>
        <v>Power Saver</v>
      </c>
      <c r="C71" s="147">
        <f>91*'AG Jul 2018'!M55/100</f>
        <v>95.886700000000005</v>
      </c>
      <c r="D71" s="147">
        <f>$G$6*'AG Jul 2018'!N55/100</f>
        <v>75.775516199999998</v>
      </c>
      <c r="E71" s="147">
        <v>0</v>
      </c>
      <c r="F71" s="147">
        <v>0</v>
      </c>
      <c r="G71" s="147">
        <f>$I$6*'AG Jul 2018'!AH55/100</f>
        <v>95.724909000000011</v>
      </c>
      <c r="H71" s="147">
        <f>$H$6*'AG Jul 2018'!W55/100</f>
        <v>46.789906499999987</v>
      </c>
      <c r="I71" s="147">
        <f t="shared" si="37"/>
        <v>314.17703169999999</v>
      </c>
      <c r="J71" s="107">
        <f t="shared" si="38"/>
        <v>873.16132679999987</v>
      </c>
      <c r="K71" s="110">
        <f t="shared" si="39"/>
        <v>1256.7081267999999</v>
      </c>
      <c r="L71" s="141">
        <f>'AG Jul 2018'!AW55</f>
        <v>0</v>
      </c>
      <c r="M71" s="141">
        <f>'AG Jul 2018'!AX55</f>
        <v>0</v>
      </c>
      <c r="N71" s="141">
        <f>'AG Jul 2018'!AY55</f>
        <v>12</v>
      </c>
      <c r="O71" s="141">
        <f>'AG Jul 2018'!AZ55</f>
        <v>0</v>
      </c>
      <c r="P71" s="141">
        <f>($E$6*'AG Jul 2018'!AT55/100)*4</f>
        <v>246.34631999999999</v>
      </c>
      <c r="Q71" s="109">
        <f t="shared" si="45"/>
        <v>1256.7081267999999</v>
      </c>
      <c r="R71" s="109">
        <f>Q71-(K71*N71/100)</f>
        <v>1105.9031515839999</v>
      </c>
      <c r="S71" s="110">
        <f t="shared" si="41"/>
        <v>1010.3618068</v>
      </c>
      <c r="T71" s="110">
        <f t="shared" si="42"/>
        <v>859.55683158399995</v>
      </c>
      <c r="U71" s="473">
        <f t="shared" si="43"/>
        <v>1111.39798748</v>
      </c>
      <c r="V71" s="473">
        <f t="shared" si="43"/>
        <v>945.51251474240007</v>
      </c>
      <c r="W71" s="142">
        <f>'AG Jul 2018'!BI55</f>
        <v>0</v>
      </c>
      <c r="X71" s="236" t="str">
        <f>'AG Jul 2018'!BJ55</f>
        <v>n</v>
      </c>
    </row>
    <row r="72" spans="1:144" x14ac:dyDescent="0.3">
      <c r="A72" s="129" t="str">
        <f>'AG Jul 2018'!K56</f>
        <v>Red Energy</v>
      </c>
      <c r="B72" s="130" t="str">
        <f>'AG Jul 2018'!L56</f>
        <v>Living Energy Saver</v>
      </c>
      <c r="C72" s="147">
        <f>91*'AG Jul 2018'!M56/100</f>
        <v>81.900000000000006</v>
      </c>
      <c r="D72" s="147">
        <f>$G$6*'AG Jul 2018'!N56/100</f>
        <v>84.910049999999998</v>
      </c>
      <c r="E72" s="147">
        <v>0</v>
      </c>
      <c r="F72" s="147">
        <v>0</v>
      </c>
      <c r="G72" s="147">
        <f>$I$6*'AG Jul 2018'!AH56/100</f>
        <v>98.31689999999999</v>
      </c>
      <c r="H72" s="147">
        <f>$H$6*'AG Jul 2018'!W56/100</f>
        <v>34.857809999999994</v>
      </c>
      <c r="I72" s="147">
        <f t="shared" si="37"/>
        <v>299.98475999999994</v>
      </c>
      <c r="J72" s="107">
        <f t="shared" si="38"/>
        <v>872.33903999999973</v>
      </c>
      <c r="K72" s="110">
        <f t="shared" si="39"/>
        <v>1199.9390399999997</v>
      </c>
      <c r="L72" s="141">
        <f>'AG Jul 2018'!AW56</f>
        <v>0</v>
      </c>
      <c r="M72" s="141">
        <f>'AG Jul 2018'!AX56</f>
        <v>0</v>
      </c>
      <c r="N72" s="141">
        <f>'AG Jul 2018'!AY56</f>
        <v>10</v>
      </c>
      <c r="O72" s="141">
        <f>'AG Jul 2018'!AZ56</f>
        <v>0</v>
      </c>
      <c r="P72" s="141">
        <f>($E$6*'AG Jul 2018'!AT56/100)*4</f>
        <v>268.08276000000001</v>
      </c>
      <c r="Q72" s="109">
        <f t="shared" si="45"/>
        <v>1199.9390399999997</v>
      </c>
      <c r="R72" s="109">
        <f>Q72-(K72*N72/100)</f>
        <v>1079.9451359999998</v>
      </c>
      <c r="S72" s="110">
        <f t="shared" si="41"/>
        <v>931.85627999999974</v>
      </c>
      <c r="T72" s="110">
        <f t="shared" si="42"/>
        <v>811.86237599999981</v>
      </c>
      <c r="U72" s="473">
        <f t="shared" si="43"/>
        <v>1025.0419079999997</v>
      </c>
      <c r="V72" s="473">
        <f t="shared" si="43"/>
        <v>893.04861359999984</v>
      </c>
      <c r="W72" s="142">
        <f>'AG Jul 2018'!BI56</f>
        <v>0</v>
      </c>
      <c r="X72" s="236" t="str">
        <f>'AG Jul 2018'!BJ56</f>
        <v>n</v>
      </c>
    </row>
    <row r="73" spans="1:144" s="63" customFormat="1" x14ac:dyDescent="0.3">
      <c r="A73" s="129" t="str">
        <f>'AG Jul 2018'!K57</f>
        <v>Simply Energy</v>
      </c>
      <c r="B73" s="130" t="str">
        <f>'AG Jul 2018'!L57</f>
        <v>Plus</v>
      </c>
      <c r="C73" s="147">
        <f>91*'AG Jul 2018'!M57/100</f>
        <v>79.779700000000005</v>
      </c>
      <c r="D73" s="147">
        <f>$G$6*'AG Jul 2018'!N57/100</f>
        <v>94.956249599999992</v>
      </c>
      <c r="E73" s="147">
        <v>0</v>
      </c>
      <c r="F73" s="147">
        <v>0</v>
      </c>
      <c r="G73" s="147">
        <f>$I$6*'AG Jul 2018'!AH57/100</f>
        <v>90.094031999999984</v>
      </c>
      <c r="H73" s="147">
        <f>$H$6*'AG Jul 2018'!W57/100</f>
        <v>36.573886799999997</v>
      </c>
      <c r="I73" s="147">
        <f t="shared" si="37"/>
        <v>301.40386839999996</v>
      </c>
      <c r="J73" s="107">
        <f t="shared" si="38"/>
        <v>886.49667359999989</v>
      </c>
      <c r="K73" s="110">
        <f t="shared" si="39"/>
        <v>1205.6154735999999</v>
      </c>
      <c r="L73" s="141">
        <f>'AG Jul 2018'!AW57</f>
        <v>0</v>
      </c>
      <c r="M73" s="141">
        <f>'AG Jul 2018'!AX57</f>
        <v>0</v>
      </c>
      <c r="N73" s="141">
        <f>'AG Jul 2018'!AY57</f>
        <v>0</v>
      </c>
      <c r="O73" s="141">
        <f>'AG Jul 2018'!AZ57</f>
        <v>18</v>
      </c>
      <c r="P73" s="141">
        <f>($E$6*'AG Jul 2018'!AT57/100)*4</f>
        <v>193.21279999999999</v>
      </c>
      <c r="Q73" s="109">
        <f t="shared" si="45"/>
        <v>1205.6154735999999</v>
      </c>
      <c r="R73" s="109">
        <f>Q73-(J73*O73/100)</f>
        <v>1046.046072352</v>
      </c>
      <c r="S73" s="110">
        <f t="shared" si="41"/>
        <v>1012.4026735999998</v>
      </c>
      <c r="T73" s="110">
        <f t="shared" si="42"/>
        <v>852.83327235199999</v>
      </c>
      <c r="U73" s="473">
        <f t="shared" si="43"/>
        <v>1113.6429409599998</v>
      </c>
      <c r="V73" s="473">
        <f t="shared" si="43"/>
        <v>938.11659958720008</v>
      </c>
      <c r="W73" s="142">
        <f>'AG Jul 2018'!BI57</f>
        <v>0</v>
      </c>
      <c r="X73" s="236" t="str">
        <f>'AG Jul 2018'!BJ57</f>
        <v>n</v>
      </c>
      <c r="Y73" s="192"/>
      <c r="Z73" s="192"/>
      <c r="AA73" s="192"/>
      <c r="AB73" s="192"/>
      <c r="AC73" s="192"/>
      <c r="AD73" s="192"/>
      <c r="AE73" s="192"/>
      <c r="AF73" s="192"/>
      <c r="AG73" s="192"/>
      <c r="AH73" s="192"/>
      <c r="AI73" s="192"/>
      <c r="AJ73" s="192"/>
      <c r="AK73" s="192"/>
      <c r="AL73" s="192"/>
      <c r="AM73" s="192"/>
      <c r="AN73" s="192"/>
      <c r="AO73" s="192"/>
      <c r="AP73" s="192"/>
      <c r="AQ73" s="192"/>
      <c r="AR73" s="192"/>
      <c r="AS73" s="192"/>
      <c r="AT73" s="192"/>
      <c r="AU73" s="192"/>
      <c r="AV73" s="192"/>
      <c r="AW73" s="192"/>
      <c r="AX73" s="192"/>
      <c r="AY73" s="192"/>
      <c r="AZ73" s="192"/>
      <c r="BA73" s="192"/>
      <c r="BB73" s="192"/>
      <c r="BC73" s="192"/>
      <c r="BD73" s="192"/>
      <c r="BE73" s="192"/>
      <c r="BF73" s="192"/>
      <c r="BG73" s="192"/>
      <c r="BH73" s="192"/>
      <c r="BI73" s="192"/>
      <c r="BJ73" s="192"/>
      <c r="BK73" s="192"/>
      <c r="BL73" s="192"/>
      <c r="BM73" s="192"/>
      <c r="BN73" s="192"/>
      <c r="BO73" s="192"/>
      <c r="BP73" s="192"/>
      <c r="BQ73" s="192"/>
      <c r="BR73" s="192"/>
      <c r="BS73" s="192"/>
      <c r="BT73" s="192"/>
      <c r="BU73" s="192"/>
      <c r="BV73" s="192"/>
      <c r="BW73" s="192"/>
      <c r="BX73" s="192"/>
      <c r="BY73" s="192"/>
      <c r="BZ73" s="192"/>
      <c r="CA73" s="192"/>
      <c r="CB73" s="192"/>
      <c r="CC73" s="192"/>
      <c r="CD73" s="192"/>
      <c r="CE73" s="192"/>
      <c r="CF73" s="192"/>
      <c r="CG73" s="192"/>
      <c r="CH73" s="192"/>
      <c r="CI73" s="192"/>
      <c r="CJ73" s="192"/>
      <c r="CK73" s="192"/>
      <c r="CL73" s="192"/>
      <c r="CM73" s="192"/>
      <c r="CN73" s="192"/>
      <c r="CO73" s="192"/>
      <c r="CP73" s="192"/>
      <c r="CQ73" s="192"/>
      <c r="CR73" s="192"/>
      <c r="CS73" s="192"/>
      <c r="CT73" s="192"/>
      <c r="CU73" s="192"/>
      <c r="CV73" s="192"/>
      <c r="CW73" s="192"/>
      <c r="CX73" s="192"/>
      <c r="CY73" s="192"/>
      <c r="CZ73" s="192"/>
      <c r="DA73" s="192"/>
      <c r="DB73" s="192"/>
      <c r="DC73" s="192"/>
      <c r="DD73" s="192"/>
      <c r="DE73" s="192"/>
      <c r="DF73" s="192"/>
      <c r="DG73" s="192"/>
      <c r="DH73" s="192"/>
      <c r="DI73" s="192"/>
      <c r="DJ73" s="192"/>
      <c r="DK73" s="192"/>
      <c r="DL73" s="192"/>
      <c r="DM73" s="192"/>
      <c r="DN73" s="192"/>
      <c r="DO73" s="192"/>
      <c r="DP73" s="192"/>
      <c r="DQ73" s="192"/>
      <c r="DR73" s="192"/>
      <c r="DS73" s="192"/>
      <c r="DT73" s="192"/>
      <c r="DU73" s="192"/>
      <c r="DV73" s="192"/>
      <c r="DW73" s="192"/>
      <c r="DX73" s="192"/>
      <c r="DY73" s="192"/>
      <c r="DZ73" s="192"/>
      <c r="EA73" s="192"/>
      <c r="EB73" s="192"/>
      <c r="EC73" s="192"/>
      <c r="ED73" s="192"/>
      <c r="EE73" s="192"/>
      <c r="EF73" s="192"/>
      <c r="EG73" s="192"/>
      <c r="EH73" s="192"/>
      <c r="EI73" s="192"/>
      <c r="EJ73" s="192"/>
      <c r="EK73" s="192"/>
      <c r="EL73" s="192"/>
      <c r="EM73" s="192"/>
      <c r="EN73" s="192"/>
    </row>
    <row r="74" spans="1:144" s="197" customFormat="1" x14ac:dyDescent="0.3">
      <c r="A74" s="129" t="str">
        <f>'AG Jul 2018'!K58</f>
        <v>Sumo Power</v>
      </c>
      <c r="B74" s="130" t="str">
        <f>'AG Jul 2018'!L58</f>
        <v xml:space="preserve">Pay on time </v>
      </c>
      <c r="C74" s="147">
        <f>91*'AG Jul 2018'!M58/100</f>
        <v>95.511780000000002</v>
      </c>
      <c r="D74" s="147">
        <f>$G$6*'AG Jul 2018'!N58/100</f>
        <v>96.743829599999984</v>
      </c>
      <c r="E74" s="147">
        <v>0</v>
      </c>
      <c r="F74" s="147">
        <v>0</v>
      </c>
      <c r="G74" s="147">
        <f>$I$6*'AG Jul 2018'!AH58/100</f>
        <v>100.55137499999999</v>
      </c>
      <c r="H74" s="147">
        <f>$H$6*'AG Jul 2018'!W58/100</f>
        <v>37.002905999999996</v>
      </c>
      <c r="I74" s="147">
        <f t="shared" ref="I74:I77" si="46">SUM(C74:H74)</f>
        <v>329.80989059999996</v>
      </c>
      <c r="J74" s="107">
        <f t="shared" ref="J74:J77" si="47">(I74-C74)*4</f>
        <v>937.19244239999989</v>
      </c>
      <c r="K74" s="110">
        <f t="shared" ref="K74:K77" si="48">I74*4</f>
        <v>1319.2395623999998</v>
      </c>
      <c r="L74" s="141">
        <f>'AG Jul 2018'!AW58</f>
        <v>0</v>
      </c>
      <c r="M74" s="141">
        <f>'AG Jul 2018'!AX58</f>
        <v>0</v>
      </c>
      <c r="N74" s="141">
        <f>'AG Jul 2018'!AY58</f>
        <v>0</v>
      </c>
      <c r="O74" s="141">
        <f>'AG Jul 2018'!AZ58</f>
        <v>27</v>
      </c>
      <c r="P74" s="141">
        <f>($E$6*'AG Jul 2018'!AT58/100)*4</f>
        <v>268.08276000000001</v>
      </c>
      <c r="Q74" s="109">
        <f t="shared" si="45"/>
        <v>1319.2395623999998</v>
      </c>
      <c r="R74" s="109">
        <f t="shared" ref="R74:R75" si="49">Q74-(J74*O74/100)</f>
        <v>1066.1976029519999</v>
      </c>
      <c r="S74" s="110">
        <f t="shared" ref="S74:S77" si="50">Q74-P74</f>
        <v>1051.1568023999998</v>
      </c>
      <c r="T74" s="110">
        <f t="shared" ref="T74:T77" si="51">R74-P74</f>
        <v>798.11484295199989</v>
      </c>
      <c r="U74" s="473">
        <f t="shared" ref="U74:U77" si="52">S74*1.1</f>
        <v>1156.2724826399999</v>
      </c>
      <c r="V74" s="473">
        <f t="shared" ref="V74:V77" si="53">T74*1.1</f>
        <v>877.92632724719999</v>
      </c>
      <c r="W74" s="142">
        <f>'AG Jul 2018'!BI58</f>
        <v>0</v>
      </c>
      <c r="X74" s="236" t="str">
        <f>'AG Jul 2018'!BJ58</f>
        <v>n</v>
      </c>
    </row>
    <row r="75" spans="1:144" s="192" customFormat="1" x14ac:dyDescent="0.3">
      <c r="A75" s="129" t="str">
        <f>'AG Jul 2018'!K59</f>
        <v>1st Energy</v>
      </c>
      <c r="B75" s="130" t="str">
        <f>'AG Jul 2018'!L59</f>
        <v>Market offer</v>
      </c>
      <c r="C75" s="147">
        <f>91*'AG Jul 2018'!M59/100</f>
        <v>94.621800000000007</v>
      </c>
      <c r="D75" s="147">
        <f>$G$6*'AG Jul 2018'!N59/100</f>
        <v>114.33361679999999</v>
      </c>
      <c r="E75" s="147">
        <v>0</v>
      </c>
      <c r="F75" s="147">
        <v>0</v>
      </c>
      <c r="G75" s="147">
        <f>$I$6*'AG Jul 2018'!AH59/100</f>
        <v>110.74058100000001</v>
      </c>
      <c r="H75" s="147">
        <f>$H$6*'AG Jul 2018'!W59/100</f>
        <v>39.898785599999989</v>
      </c>
      <c r="I75" s="147">
        <f t="shared" si="46"/>
        <v>359.59478339999998</v>
      </c>
      <c r="J75" s="107">
        <f t="shared" si="47"/>
        <v>1059.8919335999999</v>
      </c>
      <c r="K75" s="110">
        <f t="shared" si="48"/>
        <v>1438.3791335999999</v>
      </c>
      <c r="L75" s="141">
        <f>'AG Jul 2018'!AW59</f>
        <v>0</v>
      </c>
      <c r="M75" s="141">
        <f>'AG Jul 2018'!AX59</f>
        <v>0</v>
      </c>
      <c r="N75" s="141">
        <f>'AG Jul 2018'!AY59</f>
        <v>0</v>
      </c>
      <c r="O75" s="141">
        <f>'AG Jul 2018'!AZ59</f>
        <v>22</v>
      </c>
      <c r="P75" s="141">
        <f>($E$6*'AG Jul 2018'!AT59/100)*4</f>
        <v>123.17316</v>
      </c>
      <c r="Q75" s="109">
        <f t="shared" si="45"/>
        <v>1438.3791335999999</v>
      </c>
      <c r="R75" s="109">
        <f t="shared" si="49"/>
        <v>1205.2029082079998</v>
      </c>
      <c r="S75" s="110">
        <f t="shared" si="50"/>
        <v>1315.2059735999999</v>
      </c>
      <c r="T75" s="110">
        <f t="shared" si="51"/>
        <v>1082.0297482079998</v>
      </c>
      <c r="U75" s="473">
        <f t="shared" si="52"/>
        <v>1446.7265709599999</v>
      </c>
      <c r="V75" s="473">
        <f t="shared" si="53"/>
        <v>1190.2327230287999</v>
      </c>
      <c r="W75" s="142">
        <f>'AG Jul 2018'!BI59</f>
        <v>0</v>
      </c>
      <c r="X75" s="236" t="str">
        <f>'AG Jul 2018'!BJ59</f>
        <v>n</v>
      </c>
    </row>
    <row r="76" spans="1:144" s="192" customFormat="1" x14ac:dyDescent="0.3">
      <c r="A76" s="129" t="str">
        <f>'AG Jul 2018'!K60</f>
        <v>Amaysim</v>
      </c>
      <c r="B76" s="130" t="str">
        <f>'AG Jul 2018'!L60</f>
        <v>Solar 2</v>
      </c>
      <c r="C76" s="147">
        <f>91*'AG Jul 2018'!M60/100</f>
        <v>91.91</v>
      </c>
      <c r="D76" s="147">
        <f>$G$6*'AG Jul 2018'!N60/100</f>
        <v>104.93094599999999</v>
      </c>
      <c r="E76" s="147">
        <v>0</v>
      </c>
      <c r="F76" s="147">
        <v>0</v>
      </c>
      <c r="G76" s="147">
        <f>$I$6*'AG Jul 2018'!AH60/100</f>
        <v>139.87813500000001</v>
      </c>
      <c r="H76" s="147">
        <f>$H$6*'AG Jul 2018'!W60/100</f>
        <v>74.542085999999983</v>
      </c>
      <c r="I76" s="147">
        <f t="shared" si="46"/>
        <v>411.26116699999994</v>
      </c>
      <c r="J76" s="107">
        <f t="shared" si="47"/>
        <v>1277.4046679999997</v>
      </c>
      <c r="K76" s="110">
        <f t="shared" si="48"/>
        <v>1645.0446679999998</v>
      </c>
      <c r="L76" s="141">
        <f>'AG Jul 2018'!AW60</f>
        <v>0</v>
      </c>
      <c r="M76" s="141">
        <f>'AG Jul 2018'!AX60</f>
        <v>0</v>
      </c>
      <c r="N76" s="141">
        <f>'AG Jul 2018'!AY60</f>
        <v>28</v>
      </c>
      <c r="O76" s="141">
        <f>'AG Jul 2018'!AZ60</f>
        <v>0</v>
      </c>
      <c r="P76" s="141">
        <f>($E$6*'AG Jul 2018'!AT60/100)*4</f>
        <v>410.5772</v>
      </c>
      <c r="Q76" s="109">
        <f t="shared" si="45"/>
        <v>1645.0446679999998</v>
      </c>
      <c r="R76" s="109">
        <f>Q76-(K76*N76/100)</f>
        <v>1184.4321609599999</v>
      </c>
      <c r="S76" s="110">
        <f t="shared" si="50"/>
        <v>1234.4674679999998</v>
      </c>
      <c r="T76" s="110">
        <f t="shared" si="51"/>
        <v>773.85496095999997</v>
      </c>
      <c r="U76" s="473">
        <f t="shared" si="52"/>
        <v>1357.9142147999999</v>
      </c>
      <c r="V76" s="473">
        <f t="shared" si="53"/>
        <v>851.24045705600008</v>
      </c>
      <c r="W76" s="142">
        <f>'AG Jul 2018'!BI60</f>
        <v>0</v>
      </c>
      <c r="X76" s="236" t="str">
        <f>'AG Jul 2018'!BJ60</f>
        <v>n</v>
      </c>
    </row>
    <row r="77" spans="1:144" s="192" customFormat="1" ht="14.5" thickBot="1" x14ac:dyDescent="0.35">
      <c r="A77" s="135" t="str">
        <f>'AG Jul 2018'!K61</f>
        <v>Q Energy</v>
      </c>
      <c r="B77" s="136" t="str">
        <f>'AG Jul 2018'!L61</f>
        <v>Flexi Saver Home</v>
      </c>
      <c r="C77" s="148">
        <f>91*'AG Jul 2018'!M61/100</f>
        <v>80.08</v>
      </c>
      <c r="D77" s="148">
        <f>$G$6*'AG Jul 2018'!N61/100</f>
        <v>67.248759599999985</v>
      </c>
      <c r="E77" s="148">
        <v>0</v>
      </c>
      <c r="F77" s="148">
        <v>0</v>
      </c>
      <c r="G77" s="148">
        <f>$I$6*'AG Jul 2018'!AH61/100</f>
        <v>77.424558750000003</v>
      </c>
      <c r="H77" s="148">
        <f>$H$6*'AG Jul 2018'!W61/100</f>
        <v>26.411494499999993</v>
      </c>
      <c r="I77" s="148">
        <f t="shared" si="46"/>
        <v>251.16481284999998</v>
      </c>
      <c r="J77" s="117">
        <f t="shared" si="47"/>
        <v>684.33925139999997</v>
      </c>
      <c r="K77" s="120">
        <f t="shared" si="48"/>
        <v>1004.6592513999999</v>
      </c>
      <c r="L77" s="144">
        <f>'AG Jul 2018'!AW61</f>
        <v>0</v>
      </c>
      <c r="M77" s="144">
        <f>'AG Jul 2018'!AX61</f>
        <v>0</v>
      </c>
      <c r="N77" s="144">
        <f>'AG Jul 2018'!AY61</f>
        <v>0</v>
      </c>
      <c r="O77" s="144">
        <f>'AG Jul 2018'!AZ61</f>
        <v>0</v>
      </c>
      <c r="P77" s="144">
        <f>($E$6*'AG Jul 2018'!AT61/100)*4</f>
        <v>193.21279999999999</v>
      </c>
      <c r="Q77" s="119">
        <f t="shared" si="45"/>
        <v>1004.6592513999999</v>
      </c>
      <c r="R77" s="119">
        <f>Q77</f>
        <v>1004.6592513999999</v>
      </c>
      <c r="S77" s="120">
        <f t="shared" si="50"/>
        <v>811.44645139999989</v>
      </c>
      <c r="T77" s="120">
        <f t="shared" si="51"/>
        <v>811.44645139999989</v>
      </c>
      <c r="U77" s="474">
        <f t="shared" si="52"/>
        <v>892.59109653999997</v>
      </c>
      <c r="V77" s="474">
        <f t="shared" si="53"/>
        <v>892.59109653999997</v>
      </c>
      <c r="W77" s="145">
        <f>'AG Jul 2018'!BI61</f>
        <v>24</v>
      </c>
      <c r="X77" s="237" t="str">
        <f>'AG Jul 2018'!BJ61</f>
        <v>n</v>
      </c>
    </row>
    <row r="78" spans="1:144" s="192" customFormat="1" x14ac:dyDescent="0.3"/>
    <row r="79" spans="1:144" s="192" customFormat="1" x14ac:dyDescent="0.3"/>
    <row r="80" spans="1:144" s="192" customFormat="1" x14ac:dyDescent="0.3"/>
    <row r="81" s="192" customFormat="1" x14ac:dyDescent="0.3"/>
    <row r="82" s="192" customFormat="1" x14ac:dyDescent="0.3"/>
    <row r="83" s="192" customFormat="1" x14ac:dyDescent="0.3"/>
    <row r="84" s="192" customFormat="1" x14ac:dyDescent="0.3"/>
    <row r="85" s="192" customFormat="1" x14ac:dyDescent="0.3"/>
    <row r="86" s="192" customFormat="1" x14ac:dyDescent="0.3"/>
    <row r="87" s="192" customFormat="1" x14ac:dyDescent="0.3"/>
    <row r="88" s="192" customFormat="1" x14ac:dyDescent="0.3"/>
    <row r="89" s="192" customFormat="1" x14ac:dyDescent="0.3"/>
    <row r="90" s="192" customFormat="1" x14ac:dyDescent="0.3"/>
    <row r="91" s="192" customFormat="1" x14ac:dyDescent="0.3"/>
    <row r="92" s="192" customFormat="1" x14ac:dyDescent="0.3"/>
    <row r="93" s="192" customFormat="1" x14ac:dyDescent="0.3"/>
    <row r="94" s="192" customFormat="1" x14ac:dyDescent="0.3"/>
    <row r="95" s="192" customFormat="1" x14ac:dyDescent="0.3"/>
    <row r="96" s="192" customFormat="1" x14ac:dyDescent="0.3"/>
    <row r="97" s="192" customFormat="1" x14ac:dyDescent="0.3"/>
    <row r="98" s="192" customFormat="1" x14ac:dyDescent="0.3"/>
    <row r="99" s="192" customFormat="1" x14ac:dyDescent="0.3"/>
    <row r="100" s="192" customFormat="1" x14ac:dyDescent="0.3"/>
    <row r="101" s="192" customFormat="1" x14ac:dyDescent="0.3"/>
    <row r="102" s="192" customFormat="1" x14ac:dyDescent="0.3"/>
    <row r="103" s="192" customFormat="1" x14ac:dyDescent="0.3"/>
    <row r="104" s="192" customFormat="1" x14ac:dyDescent="0.3"/>
    <row r="105" s="192" customFormat="1" x14ac:dyDescent="0.3"/>
    <row r="106" s="192" customFormat="1" x14ac:dyDescent="0.3"/>
    <row r="107" s="192" customFormat="1" x14ac:dyDescent="0.3"/>
    <row r="108" s="192" customFormat="1" x14ac:dyDescent="0.3"/>
    <row r="109" s="192" customFormat="1" x14ac:dyDescent="0.3"/>
    <row r="110" s="192" customFormat="1" x14ac:dyDescent="0.3"/>
    <row r="111" s="192" customFormat="1" x14ac:dyDescent="0.3"/>
    <row r="112" s="192" customFormat="1" x14ac:dyDescent="0.3"/>
    <row r="113" s="192" customFormat="1" x14ac:dyDescent="0.3"/>
    <row r="114" s="192" customFormat="1" x14ac:dyDescent="0.3"/>
    <row r="115" s="192" customFormat="1" x14ac:dyDescent="0.3"/>
    <row r="116" s="192" customFormat="1" x14ac:dyDescent="0.3"/>
    <row r="117" s="192" customFormat="1" x14ac:dyDescent="0.3"/>
    <row r="118" s="192" customFormat="1" x14ac:dyDescent="0.3"/>
    <row r="119" s="192" customFormat="1" x14ac:dyDescent="0.3"/>
    <row r="120" s="192" customFormat="1" x14ac:dyDescent="0.3"/>
    <row r="121" s="192" customFormat="1" x14ac:dyDescent="0.3"/>
    <row r="122" s="192" customFormat="1" x14ac:dyDescent="0.3"/>
    <row r="123" s="192" customFormat="1" x14ac:dyDescent="0.3"/>
    <row r="124" s="192" customFormat="1" x14ac:dyDescent="0.3"/>
    <row r="125" s="192" customFormat="1" x14ac:dyDescent="0.3"/>
    <row r="126" s="192" customFormat="1" x14ac:dyDescent="0.3"/>
    <row r="127" s="192" customFormat="1" x14ac:dyDescent="0.3"/>
    <row r="128" s="192" customFormat="1" x14ac:dyDescent="0.3"/>
    <row r="129" s="192" customFormat="1" x14ac:dyDescent="0.3"/>
    <row r="130" s="192" customFormat="1" x14ac:dyDescent="0.3"/>
    <row r="131" s="192" customFormat="1" x14ac:dyDescent="0.3"/>
    <row r="132" s="192" customFormat="1" x14ac:dyDescent="0.3"/>
    <row r="133" s="192" customFormat="1" x14ac:dyDescent="0.3"/>
    <row r="134" s="192" customFormat="1" x14ac:dyDescent="0.3"/>
    <row r="135" s="192" customFormat="1" x14ac:dyDescent="0.3"/>
    <row r="136" s="192" customFormat="1" x14ac:dyDescent="0.3"/>
    <row r="137" s="192" customFormat="1" x14ac:dyDescent="0.3"/>
    <row r="138" s="192" customFormat="1" x14ac:dyDescent="0.3"/>
    <row r="139" s="192" customFormat="1" x14ac:dyDescent="0.3"/>
    <row r="140" s="192" customFormat="1" x14ac:dyDescent="0.3"/>
    <row r="141" s="192" customFormat="1" x14ac:dyDescent="0.3"/>
    <row r="142" s="192" customFormat="1" x14ac:dyDescent="0.3"/>
    <row r="143" s="192" customFormat="1" x14ac:dyDescent="0.3"/>
    <row r="144" s="192" customFormat="1" x14ac:dyDescent="0.3"/>
    <row r="145" s="192" customFormat="1" x14ac:dyDescent="0.3"/>
    <row r="146" s="192" customFormat="1" x14ac:dyDescent="0.3"/>
    <row r="147" s="192" customFormat="1" x14ac:dyDescent="0.3"/>
    <row r="148" s="192" customFormat="1" x14ac:dyDescent="0.3"/>
    <row r="149" s="192" customFormat="1" x14ac:dyDescent="0.3"/>
    <row r="150" s="192" customFormat="1" x14ac:dyDescent="0.3"/>
    <row r="151" s="192" customFormat="1" x14ac:dyDescent="0.3"/>
    <row r="152" s="192" customFormat="1" x14ac:dyDescent="0.3"/>
    <row r="153" s="192" customFormat="1" x14ac:dyDescent="0.3"/>
    <row r="154" s="192" customFormat="1" x14ac:dyDescent="0.3"/>
    <row r="155" s="192" customFormat="1" x14ac:dyDescent="0.3"/>
    <row r="156" s="192" customFormat="1" x14ac:dyDescent="0.3"/>
    <row r="157" s="192" customFormat="1" x14ac:dyDescent="0.3"/>
    <row r="158" s="192" customFormat="1" x14ac:dyDescent="0.3"/>
    <row r="159" s="192" customFormat="1" x14ac:dyDescent="0.3"/>
    <row r="160" s="192" customFormat="1" x14ac:dyDescent="0.3"/>
    <row r="161" s="192" customFormat="1" x14ac:dyDescent="0.3"/>
    <row r="162" s="192" customFormat="1" x14ac:dyDescent="0.3"/>
    <row r="163" s="192" customFormat="1" x14ac:dyDescent="0.3"/>
    <row r="164" s="192" customFormat="1" x14ac:dyDescent="0.3"/>
    <row r="165" s="192" customFormat="1" x14ac:dyDescent="0.3"/>
    <row r="166" s="192" customFormat="1" x14ac:dyDescent="0.3"/>
    <row r="167" s="192" customFormat="1" x14ac:dyDescent="0.3"/>
    <row r="168" s="192" customFormat="1" x14ac:dyDescent="0.3"/>
    <row r="169" s="192" customFormat="1" x14ac:dyDescent="0.3"/>
    <row r="170" s="192" customFormat="1" x14ac:dyDescent="0.3"/>
    <row r="171" s="192" customFormat="1" x14ac:dyDescent="0.3"/>
    <row r="172" s="192" customFormat="1" x14ac:dyDescent="0.3"/>
    <row r="173" s="192" customFormat="1" x14ac:dyDescent="0.3"/>
    <row r="174" s="192" customFormat="1" x14ac:dyDescent="0.3"/>
    <row r="175" s="192" customFormat="1" x14ac:dyDescent="0.3"/>
    <row r="176" s="192" customFormat="1" x14ac:dyDescent="0.3"/>
    <row r="177" s="192" customFormat="1" x14ac:dyDescent="0.3"/>
    <row r="178" s="192" customFormat="1" x14ac:dyDescent="0.3"/>
    <row r="179" s="192" customFormat="1" x14ac:dyDescent="0.3"/>
    <row r="180" s="192" customFormat="1" x14ac:dyDescent="0.3"/>
    <row r="181" s="192" customFormat="1" x14ac:dyDescent="0.3"/>
    <row r="182" s="192" customFormat="1" x14ac:dyDescent="0.3"/>
    <row r="183" s="192" customFormat="1" x14ac:dyDescent="0.3"/>
    <row r="184" s="192" customFormat="1" x14ac:dyDescent="0.3"/>
    <row r="185" s="192" customFormat="1" x14ac:dyDescent="0.3"/>
    <row r="186" s="192" customFormat="1" x14ac:dyDescent="0.3"/>
    <row r="187" s="192" customFormat="1" x14ac:dyDescent="0.3"/>
    <row r="188" s="192" customFormat="1" x14ac:dyDescent="0.3"/>
    <row r="189" s="192" customFormat="1" x14ac:dyDescent="0.3"/>
    <row r="190" s="192" customFormat="1" x14ac:dyDescent="0.3"/>
    <row r="191" s="192" customFormat="1" x14ac:dyDescent="0.3"/>
    <row r="192" s="192" customFormat="1" x14ac:dyDescent="0.3"/>
    <row r="193" s="192" customFormat="1" x14ac:dyDescent="0.3"/>
    <row r="194" s="192" customFormat="1" x14ac:dyDescent="0.3"/>
    <row r="195" s="192" customFormat="1" x14ac:dyDescent="0.3"/>
    <row r="196" s="192" customFormat="1" x14ac:dyDescent="0.3"/>
    <row r="197" s="192" customFormat="1" x14ac:dyDescent="0.3"/>
    <row r="198" s="192" customFormat="1" x14ac:dyDescent="0.3"/>
    <row r="199" s="192" customFormat="1" x14ac:dyDescent="0.3"/>
    <row r="200" s="192" customFormat="1" x14ac:dyDescent="0.3"/>
    <row r="201" s="192" customFormat="1" x14ac:dyDescent="0.3"/>
    <row r="202" s="192" customFormat="1" x14ac:dyDescent="0.3"/>
    <row r="203" s="192" customFormat="1" x14ac:dyDescent="0.3"/>
    <row r="204" s="192" customFormat="1" x14ac:dyDescent="0.3"/>
    <row r="205" s="192" customFormat="1" x14ac:dyDescent="0.3"/>
    <row r="206" s="192" customFormat="1" x14ac:dyDescent="0.3"/>
    <row r="207" s="192" customFormat="1" x14ac:dyDescent="0.3"/>
    <row r="208" s="192" customFormat="1" x14ac:dyDescent="0.3"/>
    <row r="209" s="192" customFormat="1" x14ac:dyDescent="0.3"/>
    <row r="210" s="192" customFormat="1" x14ac:dyDescent="0.3"/>
    <row r="211" s="192" customFormat="1" x14ac:dyDescent="0.3"/>
    <row r="212" s="192" customFormat="1" x14ac:dyDescent="0.3"/>
    <row r="213" s="192" customFormat="1" x14ac:dyDescent="0.3"/>
    <row r="214" s="192" customFormat="1" x14ac:dyDescent="0.3"/>
    <row r="215" s="192" customFormat="1" x14ac:dyDescent="0.3"/>
    <row r="216" s="192" customFormat="1" x14ac:dyDescent="0.3"/>
    <row r="217" s="192" customFormat="1" x14ac:dyDescent="0.3"/>
    <row r="218" s="192" customFormat="1" x14ac:dyDescent="0.3"/>
    <row r="219" s="192" customFormat="1" x14ac:dyDescent="0.3"/>
    <row r="220" s="192" customFormat="1" x14ac:dyDescent="0.3"/>
    <row r="221" s="192" customFormat="1" x14ac:dyDescent="0.3"/>
    <row r="222" s="192" customFormat="1" x14ac:dyDescent="0.3"/>
    <row r="223" s="192" customFormat="1" x14ac:dyDescent="0.3"/>
    <row r="224" s="192" customFormat="1" x14ac:dyDescent="0.3"/>
    <row r="225" spans="25:144" s="192" customFormat="1" x14ac:dyDescent="0.3"/>
    <row r="226" spans="25:144" s="192" customFormat="1" x14ac:dyDescent="0.3"/>
    <row r="227" spans="25:144" s="192" customFormat="1" x14ac:dyDescent="0.3"/>
    <row r="228" spans="25:144" s="192" customFormat="1" x14ac:dyDescent="0.3"/>
    <row r="229" spans="25:144" s="192" customFormat="1" x14ac:dyDescent="0.3"/>
    <row r="230" spans="25:144" s="192" customFormat="1" x14ac:dyDescent="0.3"/>
    <row r="231" spans="25:144" s="192" customFormat="1" x14ac:dyDescent="0.3"/>
    <row r="232" spans="25:144" s="192" customFormat="1" x14ac:dyDescent="0.3"/>
    <row r="233" spans="25:144" s="192" customFormat="1" x14ac:dyDescent="0.3"/>
    <row r="234" spans="25:144" s="192" customFormat="1" x14ac:dyDescent="0.3"/>
    <row r="235" spans="25:144" s="186" customFormat="1" x14ac:dyDescent="0.3">
      <c r="Y235" s="192"/>
      <c r="Z235" s="192"/>
      <c r="AA235" s="192"/>
      <c r="AB235" s="192"/>
      <c r="AC235" s="192"/>
      <c r="AD235" s="192"/>
      <c r="AE235" s="192"/>
      <c r="AF235" s="192"/>
      <c r="AG235" s="192"/>
      <c r="AH235" s="192"/>
      <c r="AI235" s="192"/>
      <c r="AJ235" s="192"/>
      <c r="AK235" s="192"/>
      <c r="AL235" s="192"/>
      <c r="AM235" s="192"/>
      <c r="AN235" s="192"/>
      <c r="AO235" s="192"/>
      <c r="AP235" s="192"/>
      <c r="AQ235" s="192"/>
      <c r="AR235" s="192"/>
      <c r="AS235" s="192"/>
      <c r="AT235" s="192"/>
      <c r="AU235" s="192"/>
      <c r="AV235" s="192"/>
      <c r="AW235" s="192"/>
      <c r="AX235" s="192"/>
      <c r="AY235" s="192"/>
      <c r="AZ235" s="192"/>
      <c r="BA235" s="192"/>
      <c r="BB235" s="192"/>
      <c r="BC235" s="192"/>
      <c r="BD235" s="192"/>
      <c r="BE235" s="192"/>
      <c r="BF235" s="192"/>
      <c r="BG235" s="192"/>
      <c r="BH235" s="192"/>
      <c r="BI235" s="192"/>
      <c r="BJ235" s="192"/>
      <c r="BK235" s="192"/>
      <c r="BL235" s="192"/>
      <c r="BM235" s="192"/>
      <c r="BN235" s="192"/>
      <c r="BO235" s="192"/>
      <c r="BP235" s="192"/>
      <c r="BQ235" s="192"/>
      <c r="BR235" s="192"/>
      <c r="BS235" s="192"/>
      <c r="BT235" s="192"/>
      <c r="BU235" s="192"/>
      <c r="BV235" s="192"/>
      <c r="BW235" s="192"/>
      <c r="BX235" s="192"/>
      <c r="BY235" s="192"/>
      <c r="BZ235" s="192"/>
      <c r="CA235" s="192"/>
      <c r="CB235" s="192"/>
      <c r="CC235" s="192"/>
      <c r="CD235" s="192"/>
      <c r="CE235" s="192"/>
      <c r="CF235" s="192"/>
      <c r="CG235" s="192"/>
      <c r="CH235" s="192"/>
      <c r="CI235" s="192"/>
      <c r="CJ235" s="192"/>
      <c r="CK235" s="192"/>
      <c r="CL235" s="192"/>
      <c r="CM235" s="192"/>
      <c r="CN235" s="192"/>
      <c r="CO235" s="192"/>
      <c r="CP235" s="192"/>
      <c r="CQ235" s="192"/>
      <c r="CR235" s="192"/>
      <c r="CS235" s="192"/>
      <c r="CT235" s="192"/>
      <c r="CU235" s="192"/>
      <c r="CV235" s="192"/>
      <c r="CW235" s="192"/>
      <c r="CX235" s="192"/>
      <c r="CY235" s="192"/>
      <c r="CZ235" s="192"/>
      <c r="DA235" s="192"/>
      <c r="DB235" s="192"/>
      <c r="DC235" s="192"/>
      <c r="DD235" s="192"/>
      <c r="DE235" s="192"/>
      <c r="DF235" s="192"/>
      <c r="DG235" s="192"/>
      <c r="DH235" s="192"/>
      <c r="DI235" s="192"/>
      <c r="DJ235" s="192"/>
      <c r="DK235" s="192"/>
      <c r="DL235" s="192"/>
      <c r="DM235" s="192"/>
      <c r="DN235" s="192"/>
      <c r="DO235" s="192"/>
      <c r="DP235" s="192"/>
      <c r="DQ235" s="192"/>
      <c r="DR235" s="192"/>
      <c r="DS235" s="192"/>
      <c r="DT235" s="192"/>
      <c r="DU235" s="192"/>
      <c r="DV235" s="192"/>
      <c r="DW235" s="192"/>
      <c r="DX235" s="192"/>
      <c r="DY235" s="192"/>
      <c r="DZ235" s="192"/>
      <c r="EA235" s="192"/>
      <c r="EB235" s="192"/>
      <c r="EC235" s="192"/>
      <c r="ED235" s="192"/>
      <c r="EE235" s="192"/>
      <c r="EF235" s="192"/>
      <c r="EG235" s="192"/>
      <c r="EH235" s="192"/>
      <c r="EI235" s="192"/>
      <c r="EJ235" s="192"/>
      <c r="EK235" s="192"/>
      <c r="EL235" s="192"/>
      <c r="EM235" s="192"/>
      <c r="EN235" s="192"/>
    </row>
    <row r="236" spans="25:144" s="186" customFormat="1" x14ac:dyDescent="0.3">
      <c r="Y236" s="192"/>
      <c r="Z236" s="192"/>
      <c r="AA236" s="192"/>
      <c r="AB236" s="192"/>
      <c r="AC236" s="192"/>
      <c r="AD236" s="192"/>
      <c r="AE236" s="192"/>
      <c r="AF236" s="192"/>
      <c r="AG236" s="192"/>
      <c r="AH236" s="192"/>
      <c r="AI236" s="192"/>
      <c r="AJ236" s="192"/>
      <c r="AK236" s="192"/>
      <c r="AL236" s="192"/>
      <c r="AM236" s="192"/>
      <c r="AN236" s="192"/>
      <c r="AO236" s="192"/>
      <c r="AP236" s="192"/>
      <c r="AQ236" s="192"/>
      <c r="AR236" s="192"/>
      <c r="AS236" s="192"/>
      <c r="AT236" s="192"/>
      <c r="AU236" s="192"/>
      <c r="AV236" s="192"/>
      <c r="AW236" s="192"/>
      <c r="AX236" s="192"/>
      <c r="AY236" s="192"/>
      <c r="AZ236" s="192"/>
      <c r="BA236" s="192"/>
      <c r="BB236" s="192"/>
      <c r="BC236" s="192"/>
      <c r="BD236" s="192"/>
      <c r="BE236" s="192"/>
      <c r="BF236" s="192"/>
      <c r="BG236" s="192"/>
      <c r="BH236" s="192"/>
      <c r="BI236" s="192"/>
      <c r="BJ236" s="192"/>
      <c r="BK236" s="192"/>
      <c r="BL236" s="192"/>
      <c r="BM236" s="192"/>
      <c r="BN236" s="192"/>
      <c r="BO236" s="192"/>
      <c r="BP236" s="192"/>
      <c r="BQ236" s="192"/>
      <c r="BR236" s="192"/>
      <c r="BS236" s="192"/>
      <c r="BT236" s="192"/>
      <c r="BU236" s="192"/>
      <c r="BV236" s="192"/>
      <c r="BW236" s="192"/>
      <c r="BX236" s="192"/>
      <c r="BY236" s="192"/>
      <c r="BZ236" s="192"/>
      <c r="CA236" s="192"/>
      <c r="CB236" s="192"/>
      <c r="CC236" s="192"/>
      <c r="CD236" s="192"/>
      <c r="CE236" s="192"/>
      <c r="CF236" s="192"/>
      <c r="CG236" s="192"/>
      <c r="CH236" s="192"/>
      <c r="CI236" s="192"/>
      <c r="CJ236" s="192"/>
      <c r="CK236" s="192"/>
      <c r="CL236" s="192"/>
      <c r="CM236" s="192"/>
      <c r="CN236" s="192"/>
      <c r="CO236" s="192"/>
      <c r="CP236" s="192"/>
      <c r="CQ236" s="192"/>
      <c r="CR236" s="192"/>
      <c r="CS236" s="192"/>
      <c r="CT236" s="192"/>
      <c r="CU236" s="192"/>
      <c r="CV236" s="192"/>
      <c r="CW236" s="192"/>
      <c r="CX236" s="192"/>
      <c r="CY236" s="192"/>
      <c r="CZ236" s="192"/>
      <c r="DA236" s="192"/>
      <c r="DB236" s="192"/>
      <c r="DC236" s="192"/>
      <c r="DD236" s="192"/>
      <c r="DE236" s="192"/>
      <c r="DF236" s="192"/>
      <c r="DG236" s="192"/>
      <c r="DH236" s="192"/>
      <c r="DI236" s="192"/>
      <c r="DJ236" s="192"/>
      <c r="DK236" s="192"/>
      <c r="DL236" s="192"/>
      <c r="DM236" s="192"/>
      <c r="DN236" s="192"/>
      <c r="DO236" s="192"/>
      <c r="DP236" s="192"/>
      <c r="DQ236" s="192"/>
      <c r="DR236" s="192"/>
      <c r="DS236" s="192"/>
      <c r="DT236" s="192"/>
      <c r="DU236" s="192"/>
      <c r="DV236" s="192"/>
      <c r="DW236" s="192"/>
      <c r="DX236" s="192"/>
      <c r="DY236" s="192"/>
      <c r="DZ236" s="192"/>
      <c r="EA236" s="192"/>
      <c r="EB236" s="192"/>
      <c r="EC236" s="192"/>
      <c r="ED236" s="192"/>
      <c r="EE236" s="192"/>
      <c r="EF236" s="192"/>
      <c r="EG236" s="192"/>
      <c r="EH236" s="192"/>
      <c r="EI236" s="192"/>
      <c r="EJ236" s="192"/>
      <c r="EK236" s="192"/>
      <c r="EL236" s="192"/>
      <c r="EM236" s="192"/>
      <c r="EN236" s="192"/>
    </row>
    <row r="237" spans="25:144" s="186" customFormat="1" x14ac:dyDescent="0.3">
      <c r="Y237" s="192"/>
      <c r="Z237" s="192"/>
      <c r="AA237" s="192"/>
      <c r="AB237" s="192"/>
      <c r="AC237" s="192"/>
      <c r="AD237" s="192"/>
      <c r="AE237" s="192"/>
      <c r="AF237" s="192"/>
      <c r="AG237" s="192"/>
      <c r="AH237" s="192"/>
      <c r="AI237" s="192"/>
      <c r="AJ237" s="192"/>
      <c r="AK237" s="192"/>
      <c r="AL237" s="192"/>
      <c r="AM237" s="192"/>
      <c r="AN237" s="192"/>
      <c r="AO237" s="192"/>
      <c r="AP237" s="192"/>
      <c r="AQ237" s="192"/>
      <c r="AR237" s="192"/>
      <c r="AS237" s="192"/>
      <c r="AT237" s="192"/>
      <c r="AU237" s="192"/>
      <c r="AV237" s="192"/>
      <c r="AW237" s="192"/>
      <c r="AX237" s="192"/>
      <c r="AY237" s="192"/>
      <c r="AZ237" s="192"/>
      <c r="BA237" s="192"/>
      <c r="BB237" s="192"/>
      <c r="BC237" s="192"/>
      <c r="BD237" s="192"/>
      <c r="BE237" s="192"/>
      <c r="BF237" s="192"/>
      <c r="BG237" s="192"/>
      <c r="BH237" s="192"/>
      <c r="BI237" s="192"/>
      <c r="BJ237" s="192"/>
      <c r="BK237" s="192"/>
      <c r="BL237" s="192"/>
      <c r="BM237" s="192"/>
      <c r="BN237" s="192"/>
      <c r="BO237" s="192"/>
      <c r="BP237" s="192"/>
      <c r="BQ237" s="192"/>
      <c r="BR237" s="192"/>
      <c r="BS237" s="192"/>
      <c r="BT237" s="192"/>
      <c r="BU237" s="192"/>
      <c r="BV237" s="192"/>
      <c r="BW237" s="192"/>
      <c r="BX237" s="192"/>
      <c r="BY237" s="192"/>
      <c r="BZ237" s="192"/>
      <c r="CA237" s="192"/>
      <c r="CB237" s="192"/>
      <c r="CC237" s="192"/>
      <c r="CD237" s="192"/>
      <c r="CE237" s="192"/>
      <c r="CF237" s="192"/>
      <c r="CG237" s="192"/>
      <c r="CH237" s="192"/>
      <c r="CI237" s="192"/>
      <c r="CJ237" s="192"/>
      <c r="CK237" s="192"/>
      <c r="CL237" s="192"/>
      <c r="CM237" s="192"/>
      <c r="CN237" s="192"/>
      <c r="CO237" s="192"/>
      <c r="CP237" s="192"/>
      <c r="CQ237" s="192"/>
      <c r="CR237" s="192"/>
      <c r="CS237" s="192"/>
      <c r="CT237" s="192"/>
      <c r="CU237" s="192"/>
      <c r="CV237" s="192"/>
      <c r="CW237" s="192"/>
      <c r="CX237" s="192"/>
      <c r="CY237" s="192"/>
      <c r="CZ237" s="192"/>
      <c r="DA237" s="192"/>
      <c r="DB237" s="192"/>
      <c r="DC237" s="192"/>
      <c r="DD237" s="192"/>
      <c r="DE237" s="192"/>
      <c r="DF237" s="192"/>
      <c r="DG237" s="192"/>
      <c r="DH237" s="192"/>
      <c r="DI237" s="192"/>
      <c r="DJ237" s="192"/>
      <c r="DK237" s="192"/>
      <c r="DL237" s="192"/>
      <c r="DM237" s="192"/>
      <c r="DN237" s="192"/>
      <c r="DO237" s="192"/>
      <c r="DP237" s="192"/>
      <c r="DQ237" s="192"/>
      <c r="DR237" s="192"/>
      <c r="DS237" s="192"/>
      <c r="DT237" s="192"/>
      <c r="DU237" s="192"/>
      <c r="DV237" s="192"/>
      <c r="DW237" s="192"/>
      <c r="DX237" s="192"/>
      <c r="DY237" s="192"/>
      <c r="DZ237" s="192"/>
      <c r="EA237" s="192"/>
      <c r="EB237" s="192"/>
      <c r="EC237" s="192"/>
      <c r="ED237" s="192"/>
      <c r="EE237" s="192"/>
      <c r="EF237" s="192"/>
      <c r="EG237" s="192"/>
      <c r="EH237" s="192"/>
      <c r="EI237" s="192"/>
      <c r="EJ237" s="192"/>
      <c r="EK237" s="192"/>
      <c r="EL237" s="192"/>
      <c r="EM237" s="192"/>
      <c r="EN237" s="192"/>
    </row>
    <row r="238" spans="25:144" s="186" customFormat="1" x14ac:dyDescent="0.3">
      <c r="Y238" s="192"/>
      <c r="Z238" s="192"/>
      <c r="AA238" s="192"/>
      <c r="AB238" s="192"/>
      <c r="AC238" s="192"/>
      <c r="AD238" s="192"/>
      <c r="AE238" s="192"/>
      <c r="AF238" s="192"/>
      <c r="AG238" s="192"/>
      <c r="AH238" s="192"/>
      <c r="AI238" s="192"/>
      <c r="AJ238" s="192"/>
      <c r="AK238" s="192"/>
      <c r="AL238" s="192"/>
      <c r="AM238" s="192"/>
      <c r="AN238" s="192"/>
      <c r="AO238" s="192"/>
      <c r="AP238" s="192"/>
      <c r="AQ238" s="192"/>
      <c r="AR238" s="192"/>
      <c r="AS238" s="192"/>
      <c r="AT238" s="192"/>
      <c r="AU238" s="192"/>
      <c r="AV238" s="192"/>
      <c r="AW238" s="192"/>
      <c r="AX238" s="192"/>
      <c r="AY238" s="192"/>
      <c r="AZ238" s="192"/>
      <c r="BA238" s="192"/>
      <c r="BB238" s="192"/>
      <c r="BC238" s="192"/>
      <c r="BD238" s="192"/>
      <c r="BE238" s="192"/>
      <c r="BF238" s="192"/>
      <c r="BG238" s="192"/>
      <c r="BH238" s="192"/>
      <c r="BI238" s="192"/>
      <c r="BJ238" s="192"/>
      <c r="BK238" s="192"/>
      <c r="BL238" s="192"/>
      <c r="BM238" s="192"/>
      <c r="BN238" s="192"/>
      <c r="BO238" s="192"/>
      <c r="BP238" s="192"/>
      <c r="BQ238" s="192"/>
      <c r="BR238" s="192"/>
      <c r="BS238" s="192"/>
      <c r="BT238" s="192"/>
      <c r="BU238" s="192"/>
      <c r="BV238" s="192"/>
      <c r="BW238" s="192"/>
      <c r="BX238" s="192"/>
      <c r="BY238" s="192"/>
      <c r="BZ238" s="192"/>
      <c r="CA238" s="192"/>
      <c r="CB238" s="192"/>
      <c r="CC238" s="192"/>
      <c r="CD238" s="192"/>
      <c r="CE238" s="192"/>
      <c r="CF238" s="192"/>
      <c r="CG238" s="192"/>
      <c r="CH238" s="192"/>
      <c r="CI238" s="192"/>
      <c r="CJ238" s="192"/>
      <c r="CK238" s="192"/>
      <c r="CL238" s="192"/>
      <c r="CM238" s="192"/>
      <c r="CN238" s="192"/>
      <c r="CO238" s="192"/>
      <c r="CP238" s="192"/>
      <c r="CQ238" s="192"/>
      <c r="CR238" s="192"/>
      <c r="CS238" s="192"/>
      <c r="CT238" s="192"/>
      <c r="CU238" s="192"/>
      <c r="CV238" s="192"/>
      <c r="CW238" s="192"/>
      <c r="CX238" s="192"/>
      <c r="CY238" s="192"/>
      <c r="CZ238" s="192"/>
      <c r="DA238" s="192"/>
      <c r="DB238" s="192"/>
      <c r="DC238" s="192"/>
      <c r="DD238" s="192"/>
      <c r="DE238" s="192"/>
      <c r="DF238" s="192"/>
      <c r="DG238" s="192"/>
      <c r="DH238" s="192"/>
      <c r="DI238" s="192"/>
      <c r="DJ238" s="192"/>
      <c r="DK238" s="192"/>
      <c r="DL238" s="192"/>
      <c r="DM238" s="192"/>
      <c r="DN238" s="192"/>
      <c r="DO238" s="192"/>
      <c r="DP238" s="192"/>
      <c r="DQ238" s="192"/>
      <c r="DR238" s="192"/>
      <c r="DS238" s="192"/>
      <c r="DT238" s="192"/>
      <c r="DU238" s="192"/>
      <c r="DV238" s="192"/>
      <c r="DW238" s="192"/>
      <c r="DX238" s="192"/>
      <c r="DY238" s="192"/>
      <c r="DZ238" s="192"/>
      <c r="EA238" s="192"/>
      <c r="EB238" s="192"/>
      <c r="EC238" s="192"/>
      <c r="ED238" s="192"/>
      <c r="EE238" s="192"/>
      <c r="EF238" s="192"/>
      <c r="EG238" s="192"/>
      <c r="EH238" s="192"/>
      <c r="EI238" s="192"/>
      <c r="EJ238" s="192"/>
      <c r="EK238" s="192"/>
      <c r="EL238" s="192"/>
      <c r="EM238" s="192"/>
      <c r="EN238" s="192"/>
    </row>
    <row r="239" spans="25:144" s="186" customFormat="1" x14ac:dyDescent="0.3">
      <c r="Y239" s="192"/>
      <c r="Z239" s="192"/>
      <c r="AA239" s="192"/>
      <c r="AB239" s="192"/>
      <c r="AC239" s="192"/>
      <c r="AD239" s="192"/>
      <c r="AE239" s="192"/>
      <c r="AF239" s="192"/>
      <c r="AG239" s="192"/>
      <c r="AH239" s="192"/>
      <c r="AI239" s="192"/>
      <c r="AJ239" s="192"/>
      <c r="AK239" s="192"/>
      <c r="AL239" s="192"/>
      <c r="AM239" s="192"/>
      <c r="AN239" s="192"/>
      <c r="AO239" s="192"/>
      <c r="AP239" s="192"/>
      <c r="AQ239" s="192"/>
      <c r="AR239" s="192"/>
      <c r="AS239" s="192"/>
      <c r="AT239" s="192"/>
      <c r="AU239" s="192"/>
      <c r="AV239" s="192"/>
      <c r="AW239" s="192"/>
      <c r="AX239" s="192"/>
      <c r="AY239" s="192"/>
      <c r="AZ239" s="192"/>
      <c r="BA239" s="192"/>
      <c r="BB239" s="192"/>
      <c r="BC239" s="192"/>
      <c r="BD239" s="192"/>
      <c r="BE239" s="192"/>
      <c r="BF239" s="192"/>
      <c r="BG239" s="192"/>
      <c r="BH239" s="192"/>
      <c r="BI239" s="192"/>
      <c r="BJ239" s="192"/>
      <c r="BK239" s="192"/>
      <c r="BL239" s="192"/>
      <c r="BM239" s="192"/>
      <c r="BN239" s="192"/>
      <c r="BO239" s="192"/>
      <c r="BP239" s="192"/>
      <c r="BQ239" s="192"/>
      <c r="BR239" s="192"/>
      <c r="BS239" s="192"/>
      <c r="BT239" s="192"/>
      <c r="BU239" s="192"/>
      <c r="BV239" s="192"/>
      <c r="BW239" s="192"/>
      <c r="BX239" s="192"/>
      <c r="BY239" s="192"/>
      <c r="BZ239" s="192"/>
      <c r="CA239" s="192"/>
      <c r="CB239" s="192"/>
      <c r="CC239" s="192"/>
      <c r="CD239" s="192"/>
      <c r="CE239" s="192"/>
      <c r="CF239" s="192"/>
      <c r="CG239" s="192"/>
      <c r="CH239" s="192"/>
      <c r="CI239" s="192"/>
      <c r="CJ239" s="192"/>
      <c r="CK239" s="192"/>
      <c r="CL239" s="192"/>
      <c r="CM239" s="192"/>
      <c r="CN239" s="192"/>
      <c r="CO239" s="192"/>
      <c r="CP239" s="192"/>
      <c r="CQ239" s="192"/>
      <c r="CR239" s="192"/>
      <c r="CS239" s="192"/>
      <c r="CT239" s="192"/>
      <c r="CU239" s="192"/>
      <c r="CV239" s="192"/>
      <c r="CW239" s="192"/>
      <c r="CX239" s="192"/>
      <c r="CY239" s="192"/>
      <c r="CZ239" s="192"/>
      <c r="DA239" s="192"/>
      <c r="DB239" s="192"/>
      <c r="DC239" s="192"/>
      <c r="DD239" s="192"/>
      <c r="DE239" s="192"/>
      <c r="DF239" s="192"/>
      <c r="DG239" s="192"/>
      <c r="DH239" s="192"/>
      <c r="DI239" s="192"/>
      <c r="DJ239" s="192"/>
      <c r="DK239" s="192"/>
      <c r="DL239" s="192"/>
      <c r="DM239" s="192"/>
      <c r="DN239" s="192"/>
      <c r="DO239" s="192"/>
      <c r="DP239" s="192"/>
      <c r="DQ239" s="192"/>
      <c r="DR239" s="192"/>
      <c r="DS239" s="192"/>
      <c r="DT239" s="192"/>
      <c r="DU239" s="192"/>
      <c r="DV239" s="192"/>
      <c r="DW239" s="192"/>
      <c r="DX239" s="192"/>
      <c r="DY239" s="192"/>
      <c r="DZ239" s="192"/>
      <c r="EA239" s="192"/>
      <c r="EB239" s="192"/>
      <c r="EC239" s="192"/>
      <c r="ED239" s="192"/>
      <c r="EE239" s="192"/>
      <c r="EF239" s="192"/>
      <c r="EG239" s="192"/>
      <c r="EH239" s="192"/>
      <c r="EI239" s="192"/>
      <c r="EJ239" s="192"/>
      <c r="EK239" s="192"/>
      <c r="EL239" s="192"/>
      <c r="EM239" s="192"/>
      <c r="EN239" s="192"/>
    </row>
    <row r="240" spans="25:144" s="186" customFormat="1" x14ac:dyDescent="0.3">
      <c r="Y240" s="192"/>
      <c r="Z240" s="192"/>
      <c r="AA240" s="192"/>
      <c r="AB240" s="192"/>
      <c r="AC240" s="192"/>
      <c r="AD240" s="192"/>
      <c r="AE240" s="192"/>
      <c r="AF240" s="192"/>
      <c r="AG240" s="192"/>
      <c r="AH240" s="192"/>
      <c r="AI240" s="192"/>
      <c r="AJ240" s="192"/>
      <c r="AK240" s="192"/>
      <c r="AL240" s="192"/>
      <c r="AM240" s="192"/>
      <c r="AN240" s="192"/>
      <c r="AO240" s="192"/>
      <c r="AP240" s="192"/>
      <c r="AQ240" s="192"/>
      <c r="AR240" s="192"/>
      <c r="AS240" s="192"/>
      <c r="AT240" s="192"/>
      <c r="AU240" s="192"/>
      <c r="AV240" s="192"/>
      <c r="AW240" s="192"/>
      <c r="AX240" s="192"/>
      <c r="AY240" s="192"/>
      <c r="AZ240" s="192"/>
      <c r="BA240" s="192"/>
      <c r="BB240" s="192"/>
      <c r="BC240" s="192"/>
      <c r="BD240" s="192"/>
      <c r="BE240" s="192"/>
      <c r="BF240" s="192"/>
      <c r="BG240" s="192"/>
      <c r="BH240" s="192"/>
      <c r="BI240" s="192"/>
      <c r="BJ240" s="192"/>
      <c r="BK240" s="192"/>
      <c r="BL240" s="192"/>
      <c r="BM240" s="192"/>
      <c r="BN240" s="192"/>
      <c r="BO240" s="192"/>
      <c r="BP240" s="192"/>
      <c r="BQ240" s="192"/>
      <c r="BR240" s="192"/>
      <c r="BS240" s="192"/>
      <c r="BT240" s="192"/>
      <c r="BU240" s="192"/>
      <c r="BV240" s="192"/>
      <c r="BW240" s="192"/>
      <c r="BX240" s="192"/>
      <c r="BY240" s="192"/>
      <c r="BZ240" s="192"/>
      <c r="CA240" s="192"/>
      <c r="CB240" s="192"/>
      <c r="CC240" s="192"/>
      <c r="CD240" s="192"/>
      <c r="CE240" s="192"/>
      <c r="CF240" s="192"/>
      <c r="CG240" s="192"/>
      <c r="CH240" s="192"/>
      <c r="CI240" s="192"/>
      <c r="CJ240" s="192"/>
      <c r="CK240" s="192"/>
      <c r="CL240" s="192"/>
      <c r="CM240" s="192"/>
      <c r="CN240" s="192"/>
      <c r="CO240" s="192"/>
      <c r="CP240" s="192"/>
      <c r="CQ240" s="192"/>
      <c r="CR240" s="192"/>
      <c r="CS240" s="192"/>
      <c r="CT240" s="192"/>
      <c r="CU240" s="192"/>
      <c r="CV240" s="192"/>
      <c r="CW240" s="192"/>
      <c r="CX240" s="192"/>
      <c r="CY240" s="192"/>
      <c r="CZ240" s="192"/>
      <c r="DA240" s="192"/>
      <c r="DB240" s="192"/>
      <c r="DC240" s="192"/>
      <c r="DD240" s="192"/>
      <c r="DE240" s="192"/>
      <c r="DF240" s="192"/>
      <c r="DG240" s="192"/>
      <c r="DH240" s="192"/>
      <c r="DI240" s="192"/>
      <c r="DJ240" s="192"/>
      <c r="DK240" s="192"/>
      <c r="DL240" s="192"/>
      <c r="DM240" s="192"/>
      <c r="DN240" s="192"/>
      <c r="DO240" s="192"/>
      <c r="DP240" s="192"/>
      <c r="DQ240" s="192"/>
      <c r="DR240" s="192"/>
      <c r="DS240" s="192"/>
      <c r="DT240" s="192"/>
      <c r="DU240" s="192"/>
      <c r="DV240" s="192"/>
      <c r="DW240" s="192"/>
      <c r="DX240" s="192"/>
      <c r="DY240" s="192"/>
      <c r="DZ240" s="192"/>
      <c r="EA240" s="192"/>
      <c r="EB240" s="192"/>
      <c r="EC240" s="192"/>
      <c r="ED240" s="192"/>
      <c r="EE240" s="192"/>
      <c r="EF240" s="192"/>
      <c r="EG240" s="192"/>
      <c r="EH240" s="192"/>
      <c r="EI240" s="192"/>
      <c r="EJ240" s="192"/>
      <c r="EK240" s="192"/>
      <c r="EL240" s="192"/>
      <c r="EM240" s="192"/>
      <c r="EN240" s="192"/>
    </row>
    <row r="241" spans="25:144" s="186" customFormat="1" x14ac:dyDescent="0.3">
      <c r="Y241" s="192"/>
      <c r="Z241" s="192"/>
      <c r="AA241" s="192"/>
      <c r="AB241" s="192"/>
      <c r="AC241" s="192"/>
      <c r="AD241" s="192"/>
      <c r="AE241" s="192"/>
      <c r="AF241" s="192"/>
      <c r="AG241" s="192"/>
      <c r="AH241" s="192"/>
      <c r="AI241" s="192"/>
      <c r="AJ241" s="192"/>
      <c r="AK241" s="192"/>
      <c r="AL241" s="192"/>
      <c r="AM241" s="192"/>
      <c r="AN241" s="192"/>
      <c r="AO241" s="192"/>
      <c r="AP241" s="192"/>
      <c r="AQ241" s="192"/>
      <c r="AR241" s="192"/>
      <c r="AS241" s="192"/>
      <c r="AT241" s="192"/>
      <c r="AU241" s="192"/>
      <c r="AV241" s="192"/>
      <c r="AW241" s="192"/>
      <c r="AX241" s="192"/>
      <c r="AY241" s="192"/>
      <c r="AZ241" s="192"/>
      <c r="BA241" s="192"/>
      <c r="BB241" s="192"/>
      <c r="BC241" s="192"/>
      <c r="BD241" s="192"/>
      <c r="BE241" s="192"/>
      <c r="BF241" s="192"/>
      <c r="BG241" s="192"/>
      <c r="BH241" s="192"/>
      <c r="BI241" s="192"/>
      <c r="BJ241" s="192"/>
      <c r="BK241" s="192"/>
      <c r="BL241" s="192"/>
      <c r="BM241" s="192"/>
      <c r="BN241" s="192"/>
      <c r="BO241" s="192"/>
      <c r="BP241" s="192"/>
      <c r="BQ241" s="192"/>
      <c r="BR241" s="192"/>
      <c r="BS241" s="192"/>
      <c r="BT241" s="192"/>
      <c r="BU241" s="192"/>
      <c r="BV241" s="192"/>
      <c r="BW241" s="192"/>
      <c r="BX241" s="192"/>
      <c r="BY241" s="192"/>
      <c r="BZ241" s="192"/>
      <c r="CA241" s="192"/>
      <c r="CB241" s="192"/>
      <c r="CC241" s="192"/>
      <c r="CD241" s="192"/>
      <c r="CE241" s="192"/>
      <c r="CF241" s="192"/>
      <c r="CG241" s="192"/>
      <c r="CH241" s="192"/>
      <c r="CI241" s="192"/>
      <c r="CJ241" s="192"/>
      <c r="CK241" s="192"/>
      <c r="CL241" s="192"/>
      <c r="CM241" s="192"/>
      <c r="CN241" s="192"/>
      <c r="CO241" s="192"/>
      <c r="CP241" s="192"/>
      <c r="CQ241" s="192"/>
      <c r="CR241" s="192"/>
      <c r="CS241" s="192"/>
      <c r="CT241" s="192"/>
      <c r="CU241" s="192"/>
      <c r="CV241" s="192"/>
      <c r="CW241" s="192"/>
      <c r="CX241" s="192"/>
      <c r="CY241" s="192"/>
      <c r="CZ241" s="192"/>
      <c r="DA241" s="192"/>
      <c r="DB241" s="192"/>
      <c r="DC241" s="192"/>
      <c r="DD241" s="192"/>
      <c r="DE241" s="192"/>
      <c r="DF241" s="192"/>
      <c r="DG241" s="192"/>
      <c r="DH241" s="192"/>
      <c r="DI241" s="192"/>
      <c r="DJ241" s="192"/>
      <c r="DK241" s="192"/>
      <c r="DL241" s="192"/>
      <c r="DM241" s="192"/>
      <c r="DN241" s="192"/>
      <c r="DO241" s="192"/>
      <c r="DP241" s="192"/>
      <c r="DQ241" s="192"/>
      <c r="DR241" s="192"/>
      <c r="DS241" s="192"/>
      <c r="DT241" s="192"/>
      <c r="DU241" s="192"/>
      <c r="DV241" s="192"/>
      <c r="DW241" s="192"/>
      <c r="DX241" s="192"/>
      <c r="DY241" s="192"/>
      <c r="DZ241" s="192"/>
      <c r="EA241" s="192"/>
      <c r="EB241" s="192"/>
      <c r="EC241" s="192"/>
      <c r="ED241" s="192"/>
      <c r="EE241" s="192"/>
      <c r="EF241" s="192"/>
      <c r="EG241" s="192"/>
      <c r="EH241" s="192"/>
      <c r="EI241" s="192"/>
      <c r="EJ241" s="192"/>
      <c r="EK241" s="192"/>
      <c r="EL241" s="192"/>
      <c r="EM241" s="192"/>
      <c r="EN241" s="192"/>
    </row>
    <row r="242" spans="25:144" s="186" customFormat="1" x14ac:dyDescent="0.3">
      <c r="Y242" s="192"/>
      <c r="Z242" s="192"/>
      <c r="AA242" s="192"/>
      <c r="AB242" s="192"/>
      <c r="AC242" s="192"/>
      <c r="AD242" s="192"/>
      <c r="AE242" s="192"/>
      <c r="AF242" s="192"/>
      <c r="AG242" s="192"/>
      <c r="AH242" s="192"/>
      <c r="AI242" s="192"/>
      <c r="AJ242" s="192"/>
      <c r="AK242" s="192"/>
      <c r="AL242" s="192"/>
      <c r="AM242" s="192"/>
      <c r="AN242" s="192"/>
      <c r="AO242" s="192"/>
      <c r="AP242" s="192"/>
      <c r="AQ242" s="192"/>
      <c r="AR242" s="192"/>
      <c r="AS242" s="192"/>
      <c r="AT242" s="192"/>
      <c r="AU242" s="192"/>
      <c r="AV242" s="192"/>
      <c r="AW242" s="192"/>
      <c r="AX242" s="192"/>
      <c r="AY242" s="192"/>
      <c r="AZ242" s="192"/>
      <c r="BA242" s="192"/>
      <c r="BB242" s="192"/>
      <c r="BC242" s="192"/>
      <c r="BD242" s="192"/>
      <c r="BE242" s="192"/>
      <c r="BF242" s="192"/>
      <c r="BG242" s="192"/>
      <c r="BH242" s="192"/>
      <c r="BI242" s="192"/>
      <c r="BJ242" s="192"/>
      <c r="BK242" s="192"/>
      <c r="BL242" s="192"/>
      <c r="BM242" s="192"/>
      <c r="BN242" s="192"/>
      <c r="BO242" s="192"/>
      <c r="BP242" s="192"/>
      <c r="BQ242" s="192"/>
      <c r="BR242" s="192"/>
      <c r="BS242" s="192"/>
      <c r="BT242" s="192"/>
      <c r="BU242" s="192"/>
      <c r="BV242" s="192"/>
      <c r="BW242" s="192"/>
      <c r="BX242" s="192"/>
      <c r="BY242" s="192"/>
      <c r="BZ242" s="192"/>
      <c r="CA242" s="192"/>
      <c r="CB242" s="192"/>
      <c r="CC242" s="192"/>
      <c r="CD242" s="192"/>
      <c r="CE242" s="192"/>
      <c r="CF242" s="192"/>
      <c r="CG242" s="192"/>
      <c r="CH242" s="192"/>
      <c r="CI242" s="192"/>
      <c r="CJ242" s="192"/>
      <c r="CK242" s="192"/>
      <c r="CL242" s="192"/>
      <c r="CM242" s="192"/>
      <c r="CN242" s="192"/>
      <c r="CO242" s="192"/>
      <c r="CP242" s="192"/>
      <c r="CQ242" s="192"/>
      <c r="CR242" s="192"/>
      <c r="CS242" s="192"/>
      <c r="CT242" s="192"/>
      <c r="CU242" s="192"/>
      <c r="CV242" s="192"/>
      <c r="CW242" s="192"/>
      <c r="CX242" s="192"/>
      <c r="CY242" s="192"/>
      <c r="CZ242" s="192"/>
      <c r="DA242" s="192"/>
      <c r="DB242" s="192"/>
      <c r="DC242" s="192"/>
      <c r="DD242" s="192"/>
      <c r="DE242" s="192"/>
      <c r="DF242" s="192"/>
      <c r="DG242" s="192"/>
      <c r="DH242" s="192"/>
      <c r="DI242" s="192"/>
      <c r="DJ242" s="192"/>
      <c r="DK242" s="192"/>
      <c r="DL242" s="192"/>
      <c r="DM242" s="192"/>
      <c r="DN242" s="192"/>
      <c r="DO242" s="192"/>
      <c r="DP242" s="192"/>
      <c r="DQ242" s="192"/>
      <c r="DR242" s="192"/>
      <c r="DS242" s="192"/>
      <c r="DT242" s="192"/>
      <c r="DU242" s="192"/>
      <c r="DV242" s="192"/>
      <c r="DW242" s="192"/>
      <c r="DX242" s="192"/>
      <c r="DY242" s="192"/>
      <c r="DZ242" s="192"/>
      <c r="EA242" s="192"/>
      <c r="EB242" s="192"/>
      <c r="EC242" s="192"/>
      <c r="ED242" s="192"/>
      <c r="EE242" s="192"/>
      <c r="EF242" s="192"/>
      <c r="EG242" s="192"/>
      <c r="EH242" s="192"/>
      <c r="EI242" s="192"/>
      <c r="EJ242" s="192"/>
      <c r="EK242" s="192"/>
      <c r="EL242" s="192"/>
      <c r="EM242" s="192"/>
      <c r="EN242" s="192"/>
    </row>
    <row r="243" spans="25:144" s="186" customFormat="1" x14ac:dyDescent="0.3">
      <c r="Y243" s="192"/>
      <c r="Z243" s="192"/>
      <c r="AA243" s="192"/>
      <c r="AB243" s="192"/>
      <c r="AC243" s="192"/>
      <c r="AD243" s="192"/>
      <c r="AE243" s="192"/>
      <c r="AF243" s="192"/>
      <c r="AG243" s="192"/>
      <c r="AH243" s="192"/>
      <c r="AI243" s="192"/>
      <c r="AJ243" s="192"/>
      <c r="AK243" s="192"/>
      <c r="AL243" s="192"/>
      <c r="AM243" s="192"/>
      <c r="AN243" s="192"/>
      <c r="AO243" s="192"/>
      <c r="AP243" s="192"/>
      <c r="AQ243" s="192"/>
      <c r="AR243" s="192"/>
      <c r="AS243" s="192"/>
      <c r="AT243" s="192"/>
      <c r="AU243" s="192"/>
      <c r="AV243" s="192"/>
      <c r="AW243" s="192"/>
      <c r="AX243" s="192"/>
      <c r="AY243" s="192"/>
      <c r="AZ243" s="192"/>
      <c r="BA243" s="192"/>
      <c r="BB243" s="192"/>
      <c r="BC243" s="192"/>
      <c r="BD243" s="192"/>
      <c r="BE243" s="192"/>
      <c r="BF243" s="192"/>
      <c r="BG243" s="192"/>
      <c r="BH243" s="192"/>
      <c r="BI243" s="192"/>
      <c r="BJ243" s="192"/>
      <c r="BK243" s="192"/>
      <c r="BL243" s="192"/>
      <c r="BM243" s="192"/>
      <c r="BN243" s="192"/>
      <c r="BO243" s="192"/>
      <c r="BP243" s="192"/>
      <c r="BQ243" s="192"/>
      <c r="BR243" s="192"/>
      <c r="BS243" s="192"/>
      <c r="BT243" s="192"/>
      <c r="BU243" s="192"/>
      <c r="BV243" s="192"/>
      <c r="BW243" s="192"/>
      <c r="BX243" s="192"/>
      <c r="BY243" s="192"/>
      <c r="BZ243" s="192"/>
      <c r="CA243" s="192"/>
      <c r="CB243" s="192"/>
      <c r="CC243" s="192"/>
      <c r="CD243" s="192"/>
      <c r="CE243" s="192"/>
      <c r="CF243" s="192"/>
      <c r="CG243" s="192"/>
      <c r="CH243" s="192"/>
      <c r="CI243" s="192"/>
      <c r="CJ243" s="192"/>
      <c r="CK243" s="192"/>
      <c r="CL243" s="192"/>
      <c r="CM243" s="192"/>
      <c r="CN243" s="192"/>
      <c r="CO243" s="192"/>
      <c r="CP243" s="192"/>
      <c r="CQ243" s="192"/>
      <c r="CR243" s="192"/>
      <c r="CS243" s="192"/>
      <c r="CT243" s="192"/>
      <c r="CU243" s="192"/>
      <c r="CV243" s="192"/>
      <c r="CW243" s="192"/>
      <c r="CX243" s="192"/>
      <c r="CY243" s="192"/>
      <c r="CZ243" s="192"/>
      <c r="DA243" s="192"/>
      <c r="DB243" s="192"/>
      <c r="DC243" s="192"/>
      <c r="DD243" s="192"/>
      <c r="DE243" s="192"/>
      <c r="DF243" s="192"/>
      <c r="DG243" s="192"/>
      <c r="DH243" s="192"/>
      <c r="DI243" s="192"/>
      <c r="DJ243" s="192"/>
      <c r="DK243" s="192"/>
      <c r="DL243" s="192"/>
      <c r="DM243" s="192"/>
      <c r="DN243" s="192"/>
      <c r="DO243" s="192"/>
      <c r="DP243" s="192"/>
      <c r="DQ243" s="192"/>
      <c r="DR243" s="192"/>
      <c r="DS243" s="192"/>
      <c r="DT243" s="192"/>
      <c r="DU243" s="192"/>
      <c r="DV243" s="192"/>
      <c r="DW243" s="192"/>
      <c r="DX243" s="192"/>
      <c r="DY243" s="192"/>
      <c r="DZ243" s="192"/>
      <c r="EA243" s="192"/>
      <c r="EB243" s="192"/>
      <c r="EC243" s="192"/>
      <c r="ED243" s="192"/>
      <c r="EE243" s="192"/>
      <c r="EF243" s="192"/>
      <c r="EG243" s="192"/>
      <c r="EH243" s="192"/>
      <c r="EI243" s="192"/>
      <c r="EJ243" s="192"/>
      <c r="EK243" s="192"/>
      <c r="EL243" s="192"/>
      <c r="EM243" s="192"/>
      <c r="EN243" s="192"/>
    </row>
    <row r="244" spans="25:144" s="186" customFormat="1" x14ac:dyDescent="0.3">
      <c r="Y244" s="192"/>
      <c r="Z244" s="192"/>
      <c r="AA244" s="192"/>
      <c r="AB244" s="192"/>
      <c r="AC244" s="192"/>
      <c r="AD244" s="192"/>
      <c r="AE244" s="192"/>
      <c r="AF244" s="192"/>
      <c r="AG244" s="192"/>
      <c r="AH244" s="192"/>
      <c r="AI244" s="192"/>
      <c r="AJ244" s="192"/>
      <c r="AK244" s="192"/>
      <c r="AL244" s="192"/>
      <c r="AM244" s="192"/>
      <c r="AN244" s="192"/>
      <c r="AO244" s="192"/>
      <c r="AP244" s="192"/>
      <c r="AQ244" s="192"/>
      <c r="AR244" s="192"/>
      <c r="AS244" s="192"/>
      <c r="AT244" s="192"/>
      <c r="AU244" s="192"/>
      <c r="AV244" s="192"/>
      <c r="AW244" s="192"/>
      <c r="AX244" s="192"/>
      <c r="AY244" s="192"/>
      <c r="AZ244" s="192"/>
      <c r="BA244" s="192"/>
      <c r="BB244" s="192"/>
      <c r="BC244" s="192"/>
      <c r="BD244" s="192"/>
      <c r="BE244" s="192"/>
      <c r="BF244" s="192"/>
      <c r="BG244" s="192"/>
      <c r="BH244" s="192"/>
      <c r="BI244" s="192"/>
      <c r="BJ244" s="192"/>
      <c r="BK244" s="192"/>
      <c r="BL244" s="192"/>
      <c r="BM244" s="192"/>
      <c r="BN244" s="192"/>
      <c r="BO244" s="192"/>
      <c r="BP244" s="192"/>
      <c r="BQ244" s="192"/>
      <c r="BR244" s="192"/>
      <c r="BS244" s="192"/>
      <c r="BT244" s="192"/>
      <c r="BU244" s="192"/>
      <c r="BV244" s="192"/>
      <c r="BW244" s="192"/>
      <c r="BX244" s="192"/>
      <c r="BY244" s="192"/>
      <c r="BZ244" s="192"/>
      <c r="CA244" s="192"/>
      <c r="CB244" s="192"/>
      <c r="CC244" s="192"/>
      <c r="CD244" s="192"/>
      <c r="CE244" s="192"/>
      <c r="CF244" s="192"/>
      <c r="CG244" s="192"/>
      <c r="CH244" s="192"/>
      <c r="CI244" s="192"/>
      <c r="CJ244" s="192"/>
      <c r="CK244" s="192"/>
      <c r="CL244" s="192"/>
      <c r="CM244" s="192"/>
      <c r="CN244" s="192"/>
      <c r="CO244" s="192"/>
      <c r="CP244" s="192"/>
      <c r="CQ244" s="192"/>
      <c r="CR244" s="192"/>
      <c r="CS244" s="192"/>
      <c r="CT244" s="192"/>
      <c r="CU244" s="192"/>
      <c r="CV244" s="192"/>
      <c r="CW244" s="192"/>
      <c r="CX244" s="192"/>
      <c r="CY244" s="192"/>
      <c r="CZ244" s="192"/>
      <c r="DA244" s="192"/>
      <c r="DB244" s="192"/>
      <c r="DC244" s="192"/>
      <c r="DD244" s="192"/>
      <c r="DE244" s="192"/>
      <c r="DF244" s="192"/>
      <c r="DG244" s="192"/>
      <c r="DH244" s="192"/>
      <c r="DI244" s="192"/>
      <c r="DJ244" s="192"/>
      <c r="DK244" s="192"/>
      <c r="DL244" s="192"/>
      <c r="DM244" s="192"/>
      <c r="DN244" s="192"/>
      <c r="DO244" s="192"/>
      <c r="DP244" s="192"/>
      <c r="DQ244" s="192"/>
      <c r="DR244" s="192"/>
      <c r="DS244" s="192"/>
      <c r="DT244" s="192"/>
      <c r="DU244" s="192"/>
      <c r="DV244" s="192"/>
      <c r="DW244" s="192"/>
      <c r="DX244" s="192"/>
      <c r="DY244" s="192"/>
      <c r="DZ244" s="192"/>
      <c r="EA244" s="192"/>
      <c r="EB244" s="192"/>
      <c r="EC244" s="192"/>
      <c r="ED244" s="192"/>
      <c r="EE244" s="192"/>
      <c r="EF244" s="192"/>
      <c r="EG244" s="192"/>
      <c r="EH244" s="192"/>
      <c r="EI244" s="192"/>
      <c r="EJ244" s="192"/>
      <c r="EK244" s="192"/>
      <c r="EL244" s="192"/>
      <c r="EM244" s="192"/>
      <c r="EN244" s="192"/>
    </row>
    <row r="245" spans="25:144" s="186" customFormat="1" x14ac:dyDescent="0.3">
      <c r="Y245" s="192"/>
      <c r="Z245" s="192"/>
      <c r="AA245" s="192"/>
      <c r="AB245" s="192"/>
      <c r="AC245" s="192"/>
      <c r="AD245" s="192"/>
      <c r="AE245" s="192"/>
      <c r="AF245" s="192"/>
      <c r="AG245" s="192"/>
      <c r="AH245" s="192"/>
      <c r="AI245" s="192"/>
      <c r="AJ245" s="192"/>
      <c r="AK245" s="192"/>
      <c r="AL245" s="192"/>
      <c r="AM245" s="192"/>
      <c r="AN245" s="192"/>
      <c r="AO245" s="192"/>
      <c r="AP245" s="192"/>
      <c r="AQ245" s="192"/>
      <c r="AR245" s="192"/>
      <c r="AS245" s="192"/>
      <c r="AT245" s="192"/>
      <c r="AU245" s="192"/>
      <c r="AV245" s="192"/>
      <c r="AW245" s="192"/>
      <c r="AX245" s="192"/>
      <c r="AY245" s="192"/>
      <c r="AZ245" s="192"/>
      <c r="BA245" s="192"/>
      <c r="BB245" s="192"/>
      <c r="BC245" s="192"/>
      <c r="BD245" s="192"/>
      <c r="BE245" s="192"/>
      <c r="BF245" s="192"/>
      <c r="BG245" s="192"/>
      <c r="BH245" s="192"/>
      <c r="BI245" s="192"/>
      <c r="BJ245" s="192"/>
      <c r="BK245" s="192"/>
      <c r="BL245" s="192"/>
      <c r="BM245" s="192"/>
      <c r="BN245" s="192"/>
      <c r="BO245" s="192"/>
      <c r="BP245" s="192"/>
      <c r="BQ245" s="192"/>
      <c r="BR245" s="192"/>
      <c r="BS245" s="192"/>
      <c r="BT245" s="192"/>
      <c r="BU245" s="192"/>
      <c r="BV245" s="192"/>
      <c r="BW245" s="192"/>
      <c r="BX245" s="192"/>
      <c r="BY245" s="192"/>
      <c r="BZ245" s="192"/>
      <c r="CA245" s="192"/>
      <c r="CB245" s="192"/>
      <c r="CC245" s="192"/>
      <c r="CD245" s="192"/>
      <c r="CE245" s="192"/>
      <c r="CF245" s="192"/>
      <c r="CG245" s="192"/>
      <c r="CH245" s="192"/>
      <c r="CI245" s="192"/>
      <c r="CJ245" s="192"/>
      <c r="CK245" s="192"/>
      <c r="CL245" s="192"/>
      <c r="CM245" s="192"/>
      <c r="CN245" s="192"/>
      <c r="CO245" s="192"/>
      <c r="CP245" s="192"/>
      <c r="CQ245" s="192"/>
      <c r="CR245" s="192"/>
      <c r="CS245" s="192"/>
      <c r="CT245" s="192"/>
      <c r="CU245" s="192"/>
      <c r="CV245" s="192"/>
      <c r="CW245" s="192"/>
      <c r="CX245" s="192"/>
      <c r="CY245" s="192"/>
      <c r="CZ245" s="192"/>
      <c r="DA245" s="192"/>
      <c r="DB245" s="192"/>
      <c r="DC245" s="192"/>
      <c r="DD245" s="192"/>
      <c r="DE245" s="192"/>
      <c r="DF245" s="192"/>
      <c r="DG245" s="192"/>
      <c r="DH245" s="192"/>
      <c r="DI245" s="192"/>
      <c r="DJ245" s="192"/>
      <c r="DK245" s="192"/>
      <c r="DL245" s="192"/>
      <c r="DM245" s="192"/>
      <c r="DN245" s="192"/>
      <c r="DO245" s="192"/>
      <c r="DP245" s="192"/>
      <c r="DQ245" s="192"/>
      <c r="DR245" s="192"/>
      <c r="DS245" s="192"/>
      <c r="DT245" s="192"/>
      <c r="DU245" s="192"/>
      <c r="DV245" s="192"/>
      <c r="DW245" s="192"/>
      <c r="DX245" s="192"/>
      <c r="DY245" s="192"/>
      <c r="DZ245" s="192"/>
      <c r="EA245" s="192"/>
      <c r="EB245" s="192"/>
      <c r="EC245" s="192"/>
      <c r="ED245" s="192"/>
      <c r="EE245" s="192"/>
      <c r="EF245" s="192"/>
      <c r="EG245" s="192"/>
      <c r="EH245" s="192"/>
      <c r="EI245" s="192"/>
      <c r="EJ245" s="192"/>
      <c r="EK245" s="192"/>
      <c r="EL245" s="192"/>
      <c r="EM245" s="192"/>
      <c r="EN245" s="192"/>
    </row>
    <row r="246" spans="25:144" s="186" customFormat="1" x14ac:dyDescent="0.3">
      <c r="Y246" s="192"/>
      <c r="Z246" s="192"/>
      <c r="AA246" s="192"/>
      <c r="AB246" s="192"/>
      <c r="AC246" s="192"/>
      <c r="AD246" s="192"/>
      <c r="AE246" s="192"/>
      <c r="AF246" s="192"/>
      <c r="AG246" s="192"/>
      <c r="AH246" s="192"/>
      <c r="AI246" s="192"/>
      <c r="AJ246" s="192"/>
      <c r="AK246" s="192"/>
      <c r="AL246" s="192"/>
      <c r="AM246" s="192"/>
      <c r="AN246" s="192"/>
      <c r="AO246" s="192"/>
      <c r="AP246" s="192"/>
      <c r="AQ246" s="192"/>
      <c r="AR246" s="192"/>
      <c r="AS246" s="192"/>
      <c r="AT246" s="192"/>
      <c r="AU246" s="192"/>
      <c r="AV246" s="192"/>
      <c r="AW246" s="192"/>
      <c r="AX246" s="192"/>
      <c r="AY246" s="192"/>
      <c r="AZ246" s="192"/>
      <c r="BA246" s="192"/>
      <c r="BB246" s="192"/>
      <c r="BC246" s="192"/>
      <c r="BD246" s="192"/>
      <c r="BE246" s="192"/>
      <c r="BF246" s="192"/>
      <c r="BG246" s="192"/>
      <c r="BH246" s="192"/>
      <c r="BI246" s="192"/>
      <c r="BJ246" s="192"/>
      <c r="BK246" s="192"/>
      <c r="BL246" s="192"/>
      <c r="BM246" s="192"/>
      <c r="BN246" s="192"/>
      <c r="BO246" s="192"/>
      <c r="BP246" s="192"/>
      <c r="BQ246" s="192"/>
      <c r="BR246" s="192"/>
      <c r="BS246" s="192"/>
      <c r="BT246" s="192"/>
      <c r="BU246" s="192"/>
      <c r="BV246" s="192"/>
      <c r="BW246" s="192"/>
      <c r="BX246" s="192"/>
      <c r="BY246" s="192"/>
      <c r="BZ246" s="192"/>
      <c r="CA246" s="192"/>
      <c r="CB246" s="192"/>
      <c r="CC246" s="192"/>
      <c r="CD246" s="192"/>
      <c r="CE246" s="192"/>
      <c r="CF246" s="192"/>
      <c r="CG246" s="192"/>
      <c r="CH246" s="192"/>
      <c r="CI246" s="192"/>
      <c r="CJ246" s="192"/>
      <c r="CK246" s="192"/>
      <c r="CL246" s="192"/>
      <c r="CM246" s="192"/>
      <c r="CN246" s="192"/>
      <c r="CO246" s="192"/>
      <c r="CP246" s="192"/>
      <c r="CQ246" s="192"/>
      <c r="CR246" s="192"/>
      <c r="CS246" s="192"/>
      <c r="CT246" s="192"/>
      <c r="CU246" s="192"/>
      <c r="CV246" s="192"/>
      <c r="CW246" s="192"/>
      <c r="CX246" s="192"/>
      <c r="CY246" s="192"/>
      <c r="CZ246" s="192"/>
      <c r="DA246" s="192"/>
      <c r="DB246" s="192"/>
      <c r="DC246" s="192"/>
      <c r="DD246" s="192"/>
      <c r="DE246" s="192"/>
      <c r="DF246" s="192"/>
      <c r="DG246" s="192"/>
      <c r="DH246" s="192"/>
      <c r="DI246" s="192"/>
      <c r="DJ246" s="192"/>
      <c r="DK246" s="192"/>
      <c r="DL246" s="192"/>
      <c r="DM246" s="192"/>
      <c r="DN246" s="192"/>
      <c r="DO246" s="192"/>
      <c r="DP246" s="192"/>
      <c r="DQ246" s="192"/>
      <c r="DR246" s="192"/>
      <c r="DS246" s="192"/>
      <c r="DT246" s="192"/>
      <c r="DU246" s="192"/>
      <c r="DV246" s="192"/>
      <c r="DW246" s="192"/>
      <c r="DX246" s="192"/>
      <c r="DY246" s="192"/>
      <c r="DZ246" s="192"/>
      <c r="EA246" s="192"/>
      <c r="EB246" s="192"/>
      <c r="EC246" s="192"/>
      <c r="ED246" s="192"/>
      <c r="EE246" s="192"/>
      <c r="EF246" s="192"/>
      <c r="EG246" s="192"/>
      <c r="EH246" s="192"/>
      <c r="EI246" s="192"/>
      <c r="EJ246" s="192"/>
      <c r="EK246" s="192"/>
      <c r="EL246" s="192"/>
      <c r="EM246" s="192"/>
      <c r="EN246" s="192"/>
    </row>
    <row r="247" spans="25:144" s="186" customFormat="1" x14ac:dyDescent="0.3">
      <c r="Y247" s="192"/>
      <c r="Z247" s="192"/>
      <c r="AA247" s="192"/>
      <c r="AB247" s="192"/>
      <c r="AC247" s="192"/>
      <c r="AD247" s="192"/>
      <c r="AE247" s="192"/>
      <c r="AF247" s="192"/>
      <c r="AG247" s="192"/>
      <c r="AH247" s="192"/>
      <c r="AI247" s="192"/>
      <c r="AJ247" s="192"/>
      <c r="AK247" s="192"/>
      <c r="AL247" s="192"/>
      <c r="AM247" s="192"/>
      <c r="AN247" s="192"/>
      <c r="AO247" s="192"/>
      <c r="AP247" s="192"/>
      <c r="AQ247" s="192"/>
      <c r="AR247" s="192"/>
      <c r="AS247" s="192"/>
      <c r="AT247" s="192"/>
      <c r="AU247" s="192"/>
      <c r="AV247" s="192"/>
      <c r="AW247" s="192"/>
      <c r="AX247" s="192"/>
      <c r="AY247" s="192"/>
      <c r="AZ247" s="192"/>
      <c r="BA247" s="192"/>
      <c r="BB247" s="192"/>
      <c r="BC247" s="192"/>
      <c r="BD247" s="192"/>
      <c r="BE247" s="192"/>
      <c r="BF247" s="192"/>
      <c r="BG247" s="192"/>
      <c r="BH247" s="192"/>
      <c r="BI247" s="192"/>
      <c r="BJ247" s="192"/>
      <c r="BK247" s="192"/>
      <c r="BL247" s="192"/>
      <c r="BM247" s="192"/>
      <c r="BN247" s="192"/>
      <c r="BO247" s="192"/>
      <c r="BP247" s="192"/>
      <c r="BQ247" s="192"/>
      <c r="BR247" s="192"/>
      <c r="BS247" s="192"/>
      <c r="BT247" s="192"/>
      <c r="BU247" s="192"/>
      <c r="BV247" s="192"/>
      <c r="BW247" s="192"/>
      <c r="BX247" s="192"/>
      <c r="BY247" s="192"/>
      <c r="BZ247" s="192"/>
      <c r="CA247" s="192"/>
      <c r="CB247" s="192"/>
      <c r="CC247" s="192"/>
      <c r="CD247" s="192"/>
      <c r="CE247" s="192"/>
      <c r="CF247" s="192"/>
      <c r="CG247" s="192"/>
      <c r="CH247" s="192"/>
      <c r="CI247" s="192"/>
      <c r="CJ247" s="192"/>
      <c r="CK247" s="192"/>
      <c r="CL247" s="192"/>
      <c r="CM247" s="192"/>
      <c r="CN247" s="192"/>
      <c r="CO247" s="192"/>
      <c r="CP247" s="192"/>
      <c r="CQ247" s="192"/>
      <c r="CR247" s="192"/>
      <c r="CS247" s="192"/>
      <c r="CT247" s="192"/>
      <c r="CU247" s="192"/>
      <c r="CV247" s="192"/>
      <c r="CW247" s="192"/>
      <c r="CX247" s="192"/>
      <c r="CY247" s="192"/>
      <c r="CZ247" s="192"/>
      <c r="DA247" s="192"/>
      <c r="DB247" s="192"/>
      <c r="DC247" s="192"/>
      <c r="DD247" s="192"/>
      <c r="DE247" s="192"/>
      <c r="DF247" s="192"/>
      <c r="DG247" s="192"/>
      <c r="DH247" s="192"/>
      <c r="DI247" s="192"/>
      <c r="DJ247" s="192"/>
      <c r="DK247" s="192"/>
      <c r="DL247" s="192"/>
      <c r="DM247" s="192"/>
      <c r="DN247" s="192"/>
      <c r="DO247" s="192"/>
      <c r="DP247" s="192"/>
      <c r="DQ247" s="192"/>
      <c r="DR247" s="192"/>
      <c r="DS247" s="192"/>
      <c r="DT247" s="192"/>
      <c r="DU247" s="192"/>
      <c r="DV247" s="192"/>
      <c r="DW247" s="192"/>
      <c r="DX247" s="192"/>
      <c r="DY247" s="192"/>
      <c r="DZ247" s="192"/>
      <c r="EA247" s="192"/>
      <c r="EB247" s="192"/>
      <c r="EC247" s="192"/>
      <c r="ED247" s="192"/>
      <c r="EE247" s="192"/>
      <c r="EF247" s="192"/>
      <c r="EG247" s="192"/>
      <c r="EH247" s="192"/>
      <c r="EI247" s="192"/>
      <c r="EJ247" s="192"/>
      <c r="EK247" s="192"/>
      <c r="EL247" s="192"/>
      <c r="EM247" s="192"/>
      <c r="EN247" s="192"/>
    </row>
    <row r="248" spans="25:144" s="186" customFormat="1" x14ac:dyDescent="0.3">
      <c r="Y248" s="192"/>
      <c r="Z248" s="192"/>
      <c r="AA248" s="192"/>
      <c r="AB248" s="192"/>
      <c r="AC248" s="192"/>
      <c r="AD248" s="192"/>
      <c r="AE248" s="192"/>
      <c r="AF248" s="192"/>
      <c r="AG248" s="192"/>
      <c r="AH248" s="192"/>
      <c r="AI248" s="192"/>
      <c r="AJ248" s="192"/>
      <c r="AK248" s="192"/>
      <c r="AL248" s="192"/>
      <c r="AM248" s="192"/>
      <c r="AN248" s="192"/>
      <c r="AO248" s="192"/>
      <c r="AP248" s="192"/>
      <c r="AQ248" s="192"/>
      <c r="AR248" s="192"/>
      <c r="AS248" s="192"/>
      <c r="AT248" s="192"/>
      <c r="AU248" s="192"/>
      <c r="AV248" s="192"/>
      <c r="AW248" s="192"/>
      <c r="AX248" s="192"/>
      <c r="AY248" s="192"/>
      <c r="AZ248" s="192"/>
      <c r="BA248" s="192"/>
      <c r="BB248" s="192"/>
      <c r="BC248" s="192"/>
      <c r="BD248" s="192"/>
      <c r="BE248" s="192"/>
      <c r="BF248" s="192"/>
      <c r="BG248" s="192"/>
      <c r="BH248" s="192"/>
      <c r="BI248" s="192"/>
      <c r="BJ248" s="192"/>
      <c r="BK248" s="192"/>
      <c r="BL248" s="192"/>
      <c r="BM248" s="192"/>
      <c r="BN248" s="192"/>
      <c r="BO248" s="192"/>
      <c r="BP248" s="192"/>
      <c r="BQ248" s="192"/>
      <c r="BR248" s="192"/>
      <c r="BS248" s="192"/>
      <c r="BT248" s="192"/>
      <c r="BU248" s="192"/>
      <c r="BV248" s="192"/>
      <c r="BW248" s="192"/>
      <c r="BX248" s="192"/>
      <c r="BY248" s="192"/>
      <c r="BZ248" s="192"/>
      <c r="CA248" s="192"/>
      <c r="CB248" s="192"/>
      <c r="CC248" s="192"/>
      <c r="CD248" s="192"/>
      <c r="CE248" s="192"/>
      <c r="CF248" s="192"/>
      <c r="CG248" s="192"/>
      <c r="CH248" s="192"/>
      <c r="CI248" s="192"/>
      <c r="CJ248" s="192"/>
      <c r="CK248" s="192"/>
      <c r="CL248" s="192"/>
      <c r="CM248" s="192"/>
      <c r="CN248" s="192"/>
      <c r="CO248" s="192"/>
      <c r="CP248" s="192"/>
      <c r="CQ248" s="192"/>
      <c r="CR248" s="192"/>
      <c r="CS248" s="192"/>
      <c r="CT248" s="192"/>
      <c r="CU248" s="192"/>
      <c r="CV248" s="192"/>
      <c r="CW248" s="192"/>
      <c r="CX248" s="192"/>
      <c r="CY248" s="192"/>
      <c r="CZ248" s="192"/>
      <c r="DA248" s="192"/>
      <c r="DB248" s="192"/>
      <c r="DC248" s="192"/>
      <c r="DD248" s="192"/>
      <c r="DE248" s="192"/>
      <c r="DF248" s="192"/>
      <c r="DG248" s="192"/>
      <c r="DH248" s="192"/>
      <c r="DI248" s="192"/>
      <c r="DJ248" s="192"/>
      <c r="DK248" s="192"/>
      <c r="DL248" s="192"/>
      <c r="DM248" s="192"/>
      <c r="DN248" s="192"/>
      <c r="DO248" s="192"/>
      <c r="DP248" s="192"/>
      <c r="DQ248" s="192"/>
      <c r="DR248" s="192"/>
      <c r="DS248" s="192"/>
      <c r="DT248" s="192"/>
      <c r="DU248" s="192"/>
      <c r="DV248" s="192"/>
      <c r="DW248" s="192"/>
      <c r="DX248" s="192"/>
      <c r="DY248" s="192"/>
      <c r="DZ248" s="192"/>
      <c r="EA248" s="192"/>
      <c r="EB248" s="192"/>
      <c r="EC248" s="192"/>
      <c r="ED248" s="192"/>
      <c r="EE248" s="192"/>
      <c r="EF248" s="192"/>
      <c r="EG248" s="192"/>
      <c r="EH248" s="192"/>
      <c r="EI248" s="192"/>
      <c r="EJ248" s="192"/>
      <c r="EK248" s="192"/>
      <c r="EL248" s="192"/>
      <c r="EM248" s="192"/>
      <c r="EN248" s="192"/>
    </row>
    <row r="249" spans="25:144" s="186" customFormat="1" x14ac:dyDescent="0.3">
      <c r="Y249" s="192"/>
      <c r="Z249" s="192"/>
      <c r="AA249" s="192"/>
      <c r="AB249" s="192"/>
      <c r="AC249" s="192"/>
      <c r="AD249" s="192"/>
      <c r="AE249" s="192"/>
      <c r="AF249" s="192"/>
      <c r="AG249" s="192"/>
      <c r="AH249" s="192"/>
      <c r="AI249" s="192"/>
      <c r="AJ249" s="192"/>
      <c r="AK249" s="192"/>
      <c r="AL249" s="192"/>
      <c r="AM249" s="192"/>
      <c r="AN249" s="192"/>
      <c r="AO249" s="192"/>
      <c r="AP249" s="192"/>
      <c r="AQ249" s="192"/>
      <c r="AR249" s="192"/>
      <c r="AS249" s="192"/>
      <c r="AT249" s="192"/>
      <c r="AU249" s="192"/>
      <c r="AV249" s="192"/>
      <c r="AW249" s="192"/>
      <c r="AX249" s="192"/>
      <c r="AY249" s="192"/>
      <c r="AZ249" s="192"/>
      <c r="BA249" s="192"/>
      <c r="BB249" s="192"/>
      <c r="BC249" s="192"/>
      <c r="BD249" s="192"/>
      <c r="BE249" s="192"/>
      <c r="BF249" s="192"/>
      <c r="BG249" s="192"/>
      <c r="BH249" s="192"/>
      <c r="BI249" s="192"/>
      <c r="BJ249" s="192"/>
      <c r="BK249" s="192"/>
      <c r="BL249" s="192"/>
      <c r="BM249" s="192"/>
      <c r="BN249" s="192"/>
      <c r="BO249" s="192"/>
      <c r="BP249" s="192"/>
      <c r="BQ249" s="192"/>
      <c r="BR249" s="192"/>
      <c r="BS249" s="192"/>
      <c r="BT249" s="192"/>
      <c r="BU249" s="192"/>
      <c r="BV249" s="192"/>
      <c r="BW249" s="192"/>
      <c r="BX249" s="192"/>
      <c r="BY249" s="192"/>
      <c r="BZ249" s="192"/>
      <c r="CA249" s="192"/>
      <c r="CB249" s="192"/>
      <c r="CC249" s="192"/>
      <c r="CD249" s="192"/>
      <c r="CE249" s="192"/>
      <c r="CF249" s="192"/>
      <c r="CG249" s="192"/>
      <c r="CH249" s="192"/>
      <c r="CI249" s="192"/>
      <c r="CJ249" s="192"/>
      <c r="CK249" s="192"/>
      <c r="CL249" s="192"/>
      <c r="CM249" s="192"/>
      <c r="CN249" s="192"/>
      <c r="CO249" s="192"/>
      <c r="CP249" s="192"/>
      <c r="CQ249" s="192"/>
      <c r="CR249" s="192"/>
      <c r="CS249" s="192"/>
      <c r="CT249" s="192"/>
      <c r="CU249" s="192"/>
      <c r="CV249" s="192"/>
      <c r="CW249" s="192"/>
      <c r="CX249" s="192"/>
      <c r="CY249" s="192"/>
      <c r="CZ249" s="192"/>
      <c r="DA249" s="192"/>
      <c r="DB249" s="192"/>
      <c r="DC249" s="192"/>
      <c r="DD249" s="192"/>
      <c r="DE249" s="192"/>
      <c r="DF249" s="192"/>
      <c r="DG249" s="192"/>
      <c r="DH249" s="192"/>
      <c r="DI249" s="192"/>
      <c r="DJ249" s="192"/>
      <c r="DK249" s="192"/>
      <c r="DL249" s="192"/>
      <c r="DM249" s="192"/>
      <c r="DN249" s="192"/>
      <c r="DO249" s="192"/>
      <c r="DP249" s="192"/>
      <c r="DQ249" s="192"/>
      <c r="DR249" s="192"/>
      <c r="DS249" s="192"/>
      <c r="DT249" s="192"/>
      <c r="DU249" s="192"/>
      <c r="DV249" s="192"/>
      <c r="DW249" s="192"/>
      <c r="DX249" s="192"/>
      <c r="DY249" s="192"/>
      <c r="DZ249" s="192"/>
      <c r="EA249" s="192"/>
      <c r="EB249" s="192"/>
      <c r="EC249" s="192"/>
      <c r="ED249" s="192"/>
      <c r="EE249" s="192"/>
      <c r="EF249" s="192"/>
      <c r="EG249" s="192"/>
      <c r="EH249" s="192"/>
      <c r="EI249" s="192"/>
      <c r="EJ249" s="192"/>
      <c r="EK249" s="192"/>
      <c r="EL249" s="192"/>
      <c r="EM249" s="192"/>
      <c r="EN249" s="192"/>
    </row>
    <row r="250" spans="25:144" s="186" customFormat="1" x14ac:dyDescent="0.3">
      <c r="Y250" s="192"/>
      <c r="Z250" s="192"/>
      <c r="AA250" s="192"/>
      <c r="AB250" s="192"/>
      <c r="AC250" s="192"/>
      <c r="AD250" s="192"/>
      <c r="AE250" s="192"/>
      <c r="AF250" s="192"/>
      <c r="AG250" s="192"/>
      <c r="AH250" s="192"/>
      <c r="AI250" s="192"/>
      <c r="AJ250" s="192"/>
      <c r="AK250" s="192"/>
      <c r="AL250" s="192"/>
      <c r="AM250" s="192"/>
      <c r="AN250" s="192"/>
      <c r="AO250" s="192"/>
      <c r="AP250" s="192"/>
      <c r="AQ250" s="192"/>
      <c r="AR250" s="192"/>
      <c r="AS250" s="192"/>
      <c r="AT250" s="192"/>
      <c r="AU250" s="192"/>
      <c r="AV250" s="192"/>
      <c r="AW250" s="192"/>
      <c r="AX250" s="192"/>
      <c r="AY250" s="192"/>
      <c r="AZ250" s="192"/>
      <c r="BA250" s="192"/>
      <c r="BB250" s="192"/>
      <c r="BC250" s="192"/>
      <c r="BD250" s="192"/>
      <c r="BE250" s="192"/>
      <c r="BF250" s="192"/>
      <c r="BG250" s="192"/>
      <c r="BH250" s="192"/>
      <c r="BI250" s="192"/>
      <c r="BJ250" s="192"/>
      <c r="BK250" s="192"/>
      <c r="BL250" s="192"/>
      <c r="BM250" s="192"/>
      <c r="BN250" s="192"/>
      <c r="BO250" s="192"/>
      <c r="BP250" s="192"/>
      <c r="BQ250" s="192"/>
      <c r="BR250" s="192"/>
      <c r="BS250" s="192"/>
      <c r="BT250" s="192"/>
      <c r="BU250" s="192"/>
      <c r="BV250" s="192"/>
      <c r="BW250" s="192"/>
      <c r="BX250" s="192"/>
      <c r="BY250" s="192"/>
      <c r="BZ250" s="192"/>
      <c r="CA250" s="192"/>
      <c r="CB250" s="192"/>
      <c r="CC250" s="192"/>
      <c r="CD250" s="192"/>
      <c r="CE250" s="192"/>
      <c r="CF250" s="192"/>
      <c r="CG250" s="192"/>
      <c r="CH250" s="192"/>
      <c r="CI250" s="192"/>
      <c r="CJ250" s="192"/>
      <c r="CK250" s="192"/>
      <c r="CL250" s="192"/>
      <c r="CM250" s="192"/>
      <c r="CN250" s="192"/>
      <c r="CO250" s="192"/>
      <c r="CP250" s="192"/>
      <c r="CQ250" s="192"/>
      <c r="CR250" s="192"/>
      <c r="CS250" s="192"/>
      <c r="CT250" s="192"/>
      <c r="CU250" s="192"/>
      <c r="CV250" s="192"/>
      <c r="CW250" s="192"/>
      <c r="CX250" s="192"/>
      <c r="CY250" s="192"/>
      <c r="CZ250" s="192"/>
      <c r="DA250" s="192"/>
      <c r="DB250" s="192"/>
      <c r="DC250" s="192"/>
      <c r="DD250" s="192"/>
      <c r="DE250" s="192"/>
      <c r="DF250" s="192"/>
      <c r="DG250" s="192"/>
      <c r="DH250" s="192"/>
      <c r="DI250" s="192"/>
      <c r="DJ250" s="192"/>
      <c r="DK250" s="192"/>
      <c r="DL250" s="192"/>
      <c r="DM250" s="192"/>
      <c r="DN250" s="192"/>
      <c r="DO250" s="192"/>
      <c r="DP250" s="192"/>
      <c r="DQ250" s="192"/>
      <c r="DR250" s="192"/>
      <c r="DS250" s="192"/>
      <c r="DT250" s="192"/>
      <c r="DU250" s="192"/>
      <c r="DV250" s="192"/>
      <c r="DW250" s="192"/>
      <c r="DX250" s="192"/>
      <c r="DY250" s="192"/>
      <c r="DZ250" s="192"/>
      <c r="EA250" s="192"/>
      <c r="EB250" s="192"/>
      <c r="EC250" s="192"/>
      <c r="ED250" s="192"/>
      <c r="EE250" s="192"/>
      <c r="EF250" s="192"/>
      <c r="EG250" s="192"/>
      <c r="EH250" s="192"/>
      <c r="EI250" s="192"/>
      <c r="EJ250" s="192"/>
      <c r="EK250" s="192"/>
      <c r="EL250" s="192"/>
      <c r="EM250" s="192"/>
      <c r="EN250" s="192"/>
    </row>
    <row r="251" spans="25:144" s="186" customFormat="1" x14ac:dyDescent="0.3">
      <c r="Y251" s="192"/>
      <c r="Z251" s="192"/>
      <c r="AA251" s="192"/>
      <c r="AB251" s="192"/>
      <c r="AC251" s="192"/>
      <c r="AD251" s="192"/>
      <c r="AE251" s="192"/>
      <c r="AF251" s="192"/>
      <c r="AG251" s="192"/>
      <c r="AH251" s="192"/>
      <c r="AI251" s="192"/>
      <c r="AJ251" s="192"/>
      <c r="AK251" s="192"/>
      <c r="AL251" s="192"/>
      <c r="AM251" s="192"/>
      <c r="AN251" s="192"/>
      <c r="AO251" s="192"/>
      <c r="AP251" s="192"/>
      <c r="AQ251" s="192"/>
      <c r="AR251" s="192"/>
      <c r="AS251" s="192"/>
      <c r="AT251" s="192"/>
      <c r="AU251" s="192"/>
      <c r="AV251" s="192"/>
      <c r="AW251" s="192"/>
      <c r="AX251" s="192"/>
      <c r="AY251" s="192"/>
      <c r="AZ251" s="192"/>
      <c r="BA251" s="192"/>
      <c r="BB251" s="192"/>
      <c r="BC251" s="192"/>
      <c r="BD251" s="192"/>
      <c r="BE251" s="192"/>
      <c r="BF251" s="192"/>
      <c r="BG251" s="192"/>
      <c r="BH251" s="192"/>
      <c r="BI251" s="192"/>
      <c r="BJ251" s="192"/>
      <c r="BK251" s="192"/>
      <c r="BL251" s="192"/>
      <c r="BM251" s="192"/>
      <c r="BN251" s="192"/>
      <c r="BO251" s="192"/>
      <c r="BP251" s="192"/>
      <c r="BQ251" s="192"/>
      <c r="BR251" s="192"/>
      <c r="BS251" s="192"/>
      <c r="BT251" s="192"/>
      <c r="BU251" s="192"/>
      <c r="BV251" s="192"/>
      <c r="BW251" s="192"/>
      <c r="BX251" s="192"/>
      <c r="BY251" s="192"/>
      <c r="BZ251" s="192"/>
      <c r="CA251" s="192"/>
      <c r="CB251" s="192"/>
      <c r="CC251" s="192"/>
      <c r="CD251" s="192"/>
      <c r="CE251" s="192"/>
      <c r="CF251" s="192"/>
      <c r="CG251" s="192"/>
      <c r="CH251" s="192"/>
      <c r="CI251" s="192"/>
      <c r="CJ251" s="192"/>
      <c r="CK251" s="192"/>
      <c r="CL251" s="192"/>
      <c r="CM251" s="192"/>
      <c r="CN251" s="192"/>
      <c r="CO251" s="192"/>
      <c r="CP251" s="192"/>
      <c r="CQ251" s="192"/>
      <c r="CR251" s="192"/>
      <c r="CS251" s="192"/>
      <c r="CT251" s="192"/>
      <c r="CU251" s="192"/>
      <c r="CV251" s="192"/>
      <c r="CW251" s="192"/>
      <c r="CX251" s="192"/>
      <c r="CY251" s="192"/>
      <c r="CZ251" s="192"/>
      <c r="DA251" s="192"/>
      <c r="DB251" s="192"/>
      <c r="DC251" s="192"/>
      <c r="DD251" s="192"/>
      <c r="DE251" s="192"/>
      <c r="DF251" s="192"/>
      <c r="DG251" s="192"/>
      <c r="DH251" s="192"/>
      <c r="DI251" s="192"/>
      <c r="DJ251" s="192"/>
      <c r="DK251" s="192"/>
      <c r="DL251" s="192"/>
      <c r="DM251" s="192"/>
      <c r="DN251" s="192"/>
      <c r="DO251" s="192"/>
      <c r="DP251" s="192"/>
      <c r="DQ251" s="192"/>
      <c r="DR251" s="192"/>
      <c r="DS251" s="192"/>
      <c r="DT251" s="192"/>
      <c r="DU251" s="192"/>
      <c r="DV251" s="192"/>
      <c r="DW251" s="192"/>
      <c r="DX251" s="192"/>
      <c r="DY251" s="192"/>
      <c r="DZ251" s="192"/>
      <c r="EA251" s="192"/>
      <c r="EB251" s="192"/>
      <c r="EC251" s="192"/>
      <c r="ED251" s="192"/>
      <c r="EE251" s="192"/>
      <c r="EF251" s="192"/>
      <c r="EG251" s="192"/>
      <c r="EH251" s="192"/>
      <c r="EI251" s="192"/>
      <c r="EJ251" s="192"/>
      <c r="EK251" s="192"/>
      <c r="EL251" s="192"/>
      <c r="EM251" s="192"/>
      <c r="EN251" s="192"/>
    </row>
    <row r="252" spans="25:144" s="186" customFormat="1" x14ac:dyDescent="0.3">
      <c r="Y252" s="192"/>
      <c r="Z252" s="192"/>
      <c r="AA252" s="192"/>
      <c r="AB252" s="192"/>
      <c r="AC252" s="192"/>
      <c r="AD252" s="192"/>
      <c r="AE252" s="192"/>
      <c r="AF252" s="192"/>
      <c r="AG252" s="192"/>
      <c r="AH252" s="192"/>
      <c r="AI252" s="192"/>
      <c r="AJ252" s="192"/>
      <c r="AK252" s="192"/>
      <c r="AL252" s="192"/>
      <c r="AM252" s="192"/>
      <c r="AN252" s="192"/>
      <c r="AO252" s="192"/>
      <c r="AP252" s="192"/>
      <c r="AQ252" s="192"/>
      <c r="AR252" s="192"/>
      <c r="AS252" s="192"/>
      <c r="AT252" s="192"/>
      <c r="AU252" s="192"/>
      <c r="AV252" s="192"/>
      <c r="AW252" s="192"/>
      <c r="AX252" s="192"/>
      <c r="AY252" s="192"/>
      <c r="AZ252" s="192"/>
      <c r="BA252" s="192"/>
      <c r="BB252" s="192"/>
      <c r="BC252" s="192"/>
      <c r="BD252" s="192"/>
      <c r="BE252" s="192"/>
      <c r="BF252" s="192"/>
      <c r="BG252" s="192"/>
      <c r="BH252" s="192"/>
      <c r="BI252" s="192"/>
      <c r="BJ252" s="192"/>
      <c r="BK252" s="192"/>
      <c r="BL252" s="192"/>
      <c r="BM252" s="192"/>
      <c r="BN252" s="192"/>
      <c r="BO252" s="192"/>
      <c r="BP252" s="192"/>
      <c r="BQ252" s="192"/>
      <c r="BR252" s="192"/>
      <c r="BS252" s="192"/>
      <c r="BT252" s="192"/>
      <c r="BU252" s="192"/>
      <c r="BV252" s="192"/>
      <c r="BW252" s="192"/>
      <c r="BX252" s="192"/>
      <c r="BY252" s="192"/>
      <c r="BZ252" s="192"/>
      <c r="CA252" s="192"/>
      <c r="CB252" s="192"/>
      <c r="CC252" s="192"/>
      <c r="CD252" s="192"/>
      <c r="CE252" s="192"/>
      <c r="CF252" s="192"/>
      <c r="CG252" s="192"/>
      <c r="CH252" s="192"/>
      <c r="CI252" s="192"/>
      <c r="CJ252" s="192"/>
      <c r="CK252" s="192"/>
      <c r="CL252" s="192"/>
      <c r="CM252" s="192"/>
      <c r="CN252" s="192"/>
      <c r="CO252" s="192"/>
      <c r="CP252" s="192"/>
      <c r="CQ252" s="192"/>
      <c r="CR252" s="192"/>
      <c r="CS252" s="192"/>
      <c r="CT252" s="192"/>
      <c r="CU252" s="192"/>
      <c r="CV252" s="192"/>
      <c r="CW252" s="192"/>
      <c r="CX252" s="192"/>
      <c r="CY252" s="192"/>
      <c r="CZ252" s="192"/>
      <c r="DA252" s="192"/>
      <c r="DB252" s="192"/>
      <c r="DC252" s="192"/>
      <c r="DD252" s="192"/>
      <c r="DE252" s="192"/>
      <c r="DF252" s="192"/>
      <c r="DG252" s="192"/>
      <c r="DH252" s="192"/>
      <c r="DI252" s="192"/>
      <c r="DJ252" s="192"/>
      <c r="DK252" s="192"/>
      <c r="DL252" s="192"/>
      <c r="DM252" s="192"/>
      <c r="DN252" s="192"/>
      <c r="DO252" s="192"/>
      <c r="DP252" s="192"/>
      <c r="DQ252" s="192"/>
      <c r="DR252" s="192"/>
      <c r="DS252" s="192"/>
      <c r="DT252" s="192"/>
      <c r="DU252" s="192"/>
      <c r="DV252" s="192"/>
      <c r="DW252" s="192"/>
      <c r="DX252" s="192"/>
      <c r="DY252" s="192"/>
      <c r="DZ252" s="192"/>
      <c r="EA252" s="192"/>
      <c r="EB252" s="192"/>
      <c r="EC252" s="192"/>
      <c r="ED252" s="192"/>
      <c r="EE252" s="192"/>
      <c r="EF252" s="192"/>
      <c r="EG252" s="192"/>
      <c r="EH252" s="192"/>
      <c r="EI252" s="192"/>
      <c r="EJ252" s="192"/>
      <c r="EK252" s="192"/>
      <c r="EL252" s="192"/>
      <c r="EM252" s="192"/>
      <c r="EN252" s="192"/>
    </row>
    <row r="253" spans="25:144" s="186" customFormat="1" x14ac:dyDescent="0.3">
      <c r="Y253" s="192"/>
      <c r="Z253" s="192"/>
      <c r="AA253" s="192"/>
      <c r="AB253" s="192"/>
      <c r="AC253" s="192"/>
      <c r="AD253" s="192"/>
      <c r="AE253" s="192"/>
      <c r="AF253" s="192"/>
      <c r="AG253" s="192"/>
      <c r="AH253" s="192"/>
      <c r="AI253" s="192"/>
      <c r="AJ253" s="192"/>
      <c r="AK253" s="192"/>
      <c r="AL253" s="192"/>
      <c r="AM253" s="192"/>
      <c r="AN253" s="192"/>
      <c r="AO253" s="192"/>
      <c r="AP253" s="192"/>
      <c r="AQ253" s="192"/>
      <c r="AR253" s="192"/>
      <c r="AS253" s="192"/>
      <c r="AT253" s="192"/>
      <c r="AU253" s="192"/>
      <c r="AV253" s="192"/>
      <c r="AW253" s="192"/>
      <c r="AX253" s="192"/>
      <c r="AY253" s="192"/>
      <c r="AZ253" s="192"/>
      <c r="BA253" s="192"/>
      <c r="BB253" s="192"/>
      <c r="BC253" s="192"/>
      <c r="BD253" s="192"/>
      <c r="BE253" s="192"/>
      <c r="BF253" s="192"/>
      <c r="BG253" s="192"/>
      <c r="BH253" s="192"/>
      <c r="BI253" s="192"/>
      <c r="BJ253" s="192"/>
      <c r="BK253" s="192"/>
      <c r="BL253" s="192"/>
      <c r="BM253" s="192"/>
      <c r="BN253" s="192"/>
      <c r="BO253" s="192"/>
      <c r="BP253" s="192"/>
      <c r="BQ253" s="192"/>
      <c r="BR253" s="192"/>
      <c r="BS253" s="192"/>
      <c r="BT253" s="192"/>
      <c r="BU253" s="192"/>
      <c r="BV253" s="192"/>
      <c r="BW253" s="192"/>
      <c r="BX253" s="192"/>
      <c r="BY253" s="192"/>
      <c r="BZ253" s="192"/>
      <c r="CA253" s="192"/>
      <c r="CB253" s="192"/>
      <c r="CC253" s="192"/>
      <c r="CD253" s="192"/>
      <c r="CE253" s="192"/>
      <c r="CF253" s="192"/>
      <c r="CG253" s="192"/>
      <c r="CH253" s="192"/>
      <c r="CI253" s="192"/>
      <c r="CJ253" s="192"/>
      <c r="CK253" s="192"/>
      <c r="CL253" s="192"/>
      <c r="CM253" s="192"/>
      <c r="CN253" s="192"/>
      <c r="CO253" s="192"/>
      <c r="CP253" s="192"/>
      <c r="CQ253" s="192"/>
      <c r="CR253" s="192"/>
      <c r="CS253" s="192"/>
      <c r="CT253" s="192"/>
      <c r="CU253" s="192"/>
      <c r="CV253" s="192"/>
      <c r="CW253" s="192"/>
      <c r="CX253" s="192"/>
      <c r="CY253" s="192"/>
      <c r="CZ253" s="192"/>
      <c r="DA253" s="192"/>
      <c r="DB253" s="192"/>
      <c r="DC253" s="192"/>
      <c r="DD253" s="192"/>
      <c r="DE253" s="192"/>
      <c r="DF253" s="192"/>
      <c r="DG253" s="192"/>
      <c r="DH253" s="192"/>
      <c r="DI253" s="192"/>
      <c r="DJ253" s="192"/>
      <c r="DK253" s="192"/>
      <c r="DL253" s="192"/>
      <c r="DM253" s="192"/>
      <c r="DN253" s="192"/>
      <c r="DO253" s="192"/>
      <c r="DP253" s="192"/>
      <c r="DQ253" s="192"/>
      <c r="DR253" s="192"/>
      <c r="DS253" s="192"/>
      <c r="DT253" s="192"/>
      <c r="DU253" s="192"/>
      <c r="DV253" s="192"/>
      <c r="DW253" s="192"/>
      <c r="DX253" s="192"/>
      <c r="DY253" s="192"/>
      <c r="DZ253" s="192"/>
      <c r="EA253" s="192"/>
      <c r="EB253" s="192"/>
      <c r="EC253" s="192"/>
      <c r="ED253" s="192"/>
      <c r="EE253" s="192"/>
      <c r="EF253" s="192"/>
      <c r="EG253" s="192"/>
      <c r="EH253" s="192"/>
      <c r="EI253" s="192"/>
      <c r="EJ253" s="192"/>
      <c r="EK253" s="192"/>
      <c r="EL253" s="192"/>
      <c r="EM253" s="192"/>
      <c r="EN253" s="192"/>
    </row>
    <row r="254" spans="25:144" s="186" customFormat="1" x14ac:dyDescent="0.3">
      <c r="Y254" s="192"/>
      <c r="Z254" s="192"/>
      <c r="AA254" s="192"/>
      <c r="AB254" s="192"/>
      <c r="AC254" s="192"/>
      <c r="AD254" s="192"/>
      <c r="AE254" s="192"/>
      <c r="AF254" s="192"/>
      <c r="AG254" s="192"/>
      <c r="AH254" s="192"/>
      <c r="AI254" s="192"/>
      <c r="AJ254" s="192"/>
      <c r="AK254" s="192"/>
      <c r="AL254" s="192"/>
      <c r="AM254" s="192"/>
      <c r="AN254" s="192"/>
      <c r="AO254" s="192"/>
      <c r="AP254" s="192"/>
      <c r="AQ254" s="192"/>
      <c r="AR254" s="192"/>
      <c r="AS254" s="192"/>
      <c r="AT254" s="192"/>
      <c r="AU254" s="192"/>
      <c r="AV254" s="192"/>
      <c r="AW254" s="192"/>
      <c r="AX254" s="192"/>
      <c r="AY254" s="192"/>
      <c r="AZ254" s="192"/>
      <c r="BA254" s="192"/>
      <c r="BB254" s="192"/>
      <c r="BC254" s="192"/>
      <c r="BD254" s="192"/>
      <c r="BE254" s="192"/>
      <c r="BF254" s="192"/>
      <c r="BG254" s="192"/>
      <c r="BH254" s="192"/>
      <c r="BI254" s="192"/>
      <c r="BJ254" s="192"/>
      <c r="BK254" s="192"/>
      <c r="BL254" s="192"/>
      <c r="BM254" s="192"/>
      <c r="BN254" s="192"/>
      <c r="BO254" s="192"/>
      <c r="BP254" s="192"/>
      <c r="BQ254" s="192"/>
      <c r="BR254" s="192"/>
      <c r="BS254" s="192"/>
      <c r="BT254" s="192"/>
      <c r="BU254" s="192"/>
      <c r="BV254" s="192"/>
      <c r="BW254" s="192"/>
      <c r="BX254" s="192"/>
      <c r="BY254" s="192"/>
      <c r="BZ254" s="192"/>
      <c r="CA254" s="192"/>
      <c r="CB254" s="192"/>
      <c r="CC254" s="192"/>
      <c r="CD254" s="192"/>
      <c r="CE254" s="192"/>
      <c r="CF254" s="192"/>
      <c r="CG254" s="192"/>
      <c r="CH254" s="192"/>
      <c r="CI254" s="192"/>
      <c r="CJ254" s="192"/>
      <c r="CK254" s="192"/>
      <c r="CL254" s="192"/>
      <c r="CM254" s="192"/>
      <c r="CN254" s="192"/>
      <c r="CO254" s="192"/>
      <c r="CP254" s="192"/>
      <c r="CQ254" s="192"/>
      <c r="CR254" s="192"/>
      <c r="CS254" s="192"/>
      <c r="CT254" s="192"/>
      <c r="CU254" s="192"/>
      <c r="CV254" s="192"/>
      <c r="CW254" s="192"/>
      <c r="CX254" s="192"/>
      <c r="CY254" s="192"/>
      <c r="CZ254" s="192"/>
      <c r="DA254" s="192"/>
      <c r="DB254" s="192"/>
      <c r="DC254" s="192"/>
      <c r="DD254" s="192"/>
      <c r="DE254" s="192"/>
      <c r="DF254" s="192"/>
      <c r="DG254" s="192"/>
      <c r="DH254" s="192"/>
      <c r="DI254" s="192"/>
      <c r="DJ254" s="192"/>
      <c r="DK254" s="192"/>
      <c r="DL254" s="192"/>
      <c r="DM254" s="192"/>
      <c r="DN254" s="192"/>
      <c r="DO254" s="192"/>
      <c r="DP254" s="192"/>
      <c r="DQ254" s="192"/>
      <c r="DR254" s="192"/>
      <c r="DS254" s="192"/>
      <c r="DT254" s="192"/>
      <c r="DU254" s="192"/>
      <c r="DV254" s="192"/>
      <c r="DW254" s="192"/>
      <c r="DX254" s="192"/>
      <c r="DY254" s="192"/>
      <c r="DZ254" s="192"/>
      <c r="EA254" s="192"/>
      <c r="EB254" s="192"/>
      <c r="EC254" s="192"/>
      <c r="ED254" s="192"/>
      <c r="EE254" s="192"/>
      <c r="EF254" s="192"/>
      <c r="EG254" s="192"/>
      <c r="EH254" s="192"/>
      <c r="EI254" s="192"/>
      <c r="EJ254" s="192"/>
      <c r="EK254" s="192"/>
      <c r="EL254" s="192"/>
      <c r="EM254" s="192"/>
      <c r="EN254" s="192"/>
    </row>
    <row r="255" spans="25:144" s="186" customFormat="1" x14ac:dyDescent="0.3">
      <c r="Y255" s="192"/>
      <c r="Z255" s="192"/>
      <c r="AA255" s="192"/>
      <c r="AB255" s="192"/>
      <c r="AC255" s="192"/>
      <c r="AD255" s="192"/>
      <c r="AE255" s="192"/>
      <c r="AF255" s="192"/>
      <c r="AG255" s="192"/>
      <c r="AH255" s="192"/>
      <c r="AI255" s="192"/>
      <c r="AJ255" s="192"/>
      <c r="AK255" s="192"/>
      <c r="AL255" s="192"/>
      <c r="AM255" s="192"/>
      <c r="AN255" s="192"/>
      <c r="AO255" s="192"/>
      <c r="AP255" s="192"/>
      <c r="AQ255" s="192"/>
      <c r="AR255" s="192"/>
      <c r="AS255" s="192"/>
      <c r="AT255" s="192"/>
      <c r="AU255" s="192"/>
      <c r="AV255" s="192"/>
      <c r="AW255" s="192"/>
      <c r="AX255" s="192"/>
      <c r="AY255" s="192"/>
      <c r="AZ255" s="192"/>
      <c r="BA255" s="192"/>
      <c r="BB255" s="192"/>
      <c r="BC255" s="192"/>
      <c r="BD255" s="192"/>
      <c r="BE255" s="192"/>
      <c r="BF255" s="192"/>
      <c r="BG255" s="192"/>
      <c r="BH255" s="192"/>
      <c r="BI255" s="192"/>
      <c r="BJ255" s="192"/>
      <c r="BK255" s="192"/>
      <c r="BL255" s="192"/>
      <c r="BM255" s="192"/>
      <c r="BN255" s="192"/>
      <c r="BO255" s="192"/>
      <c r="BP255" s="192"/>
      <c r="BQ255" s="192"/>
      <c r="BR255" s="192"/>
      <c r="BS255" s="192"/>
      <c r="BT255" s="192"/>
      <c r="BU255" s="192"/>
      <c r="BV255" s="192"/>
      <c r="BW255" s="192"/>
      <c r="BX255" s="192"/>
      <c r="BY255" s="192"/>
      <c r="BZ255" s="192"/>
      <c r="CA255" s="192"/>
      <c r="CB255" s="192"/>
      <c r="CC255" s="192"/>
      <c r="CD255" s="192"/>
      <c r="CE255" s="192"/>
      <c r="CF255" s="192"/>
      <c r="CG255" s="192"/>
      <c r="CH255" s="192"/>
      <c r="CI255" s="192"/>
      <c r="CJ255" s="192"/>
      <c r="CK255" s="192"/>
      <c r="CL255" s="192"/>
      <c r="CM255" s="192"/>
      <c r="CN255" s="192"/>
      <c r="CO255" s="192"/>
      <c r="CP255" s="192"/>
      <c r="CQ255" s="192"/>
      <c r="CR255" s="192"/>
      <c r="CS255" s="192"/>
      <c r="CT255" s="192"/>
      <c r="CU255" s="192"/>
      <c r="CV255" s="192"/>
      <c r="CW255" s="192"/>
      <c r="CX255" s="192"/>
      <c r="CY255" s="192"/>
      <c r="CZ255" s="192"/>
      <c r="DA255" s="192"/>
      <c r="DB255" s="192"/>
      <c r="DC255" s="192"/>
      <c r="DD255" s="192"/>
      <c r="DE255" s="192"/>
      <c r="DF255" s="192"/>
      <c r="DG255" s="192"/>
      <c r="DH255" s="192"/>
      <c r="DI255" s="192"/>
      <c r="DJ255" s="192"/>
      <c r="DK255" s="192"/>
      <c r="DL255" s="192"/>
      <c r="DM255" s="192"/>
      <c r="DN255" s="192"/>
      <c r="DO255" s="192"/>
      <c r="DP255" s="192"/>
      <c r="DQ255" s="192"/>
      <c r="DR255" s="192"/>
      <c r="DS255" s="192"/>
      <c r="DT255" s="192"/>
      <c r="DU255" s="192"/>
      <c r="DV255" s="192"/>
      <c r="DW255" s="192"/>
      <c r="DX255" s="192"/>
      <c r="DY255" s="192"/>
      <c r="DZ255" s="192"/>
      <c r="EA255" s="192"/>
      <c r="EB255" s="192"/>
      <c r="EC255" s="192"/>
      <c r="ED255" s="192"/>
      <c r="EE255" s="192"/>
      <c r="EF255" s="192"/>
      <c r="EG255" s="192"/>
      <c r="EH255" s="192"/>
      <c r="EI255" s="192"/>
      <c r="EJ255" s="192"/>
      <c r="EK255" s="192"/>
      <c r="EL255" s="192"/>
      <c r="EM255" s="192"/>
      <c r="EN255" s="192"/>
    </row>
    <row r="256" spans="25:144" s="186" customFormat="1" x14ac:dyDescent="0.3">
      <c r="Y256" s="192"/>
      <c r="Z256" s="192"/>
      <c r="AA256" s="192"/>
      <c r="AB256" s="192"/>
      <c r="AC256" s="192"/>
      <c r="AD256" s="192"/>
      <c r="AE256" s="192"/>
      <c r="AF256" s="192"/>
      <c r="AG256" s="192"/>
      <c r="AH256" s="192"/>
      <c r="AI256" s="192"/>
      <c r="AJ256" s="192"/>
      <c r="AK256" s="192"/>
      <c r="AL256" s="192"/>
      <c r="AM256" s="192"/>
      <c r="AN256" s="192"/>
      <c r="AO256" s="192"/>
      <c r="AP256" s="192"/>
      <c r="AQ256" s="192"/>
      <c r="AR256" s="192"/>
      <c r="AS256" s="192"/>
      <c r="AT256" s="192"/>
      <c r="AU256" s="192"/>
      <c r="AV256" s="192"/>
      <c r="AW256" s="192"/>
      <c r="AX256" s="192"/>
      <c r="AY256" s="192"/>
      <c r="AZ256" s="192"/>
      <c r="BA256" s="192"/>
      <c r="BB256" s="192"/>
      <c r="BC256" s="192"/>
      <c r="BD256" s="192"/>
      <c r="BE256" s="192"/>
      <c r="BF256" s="192"/>
      <c r="BG256" s="192"/>
      <c r="BH256" s="192"/>
      <c r="BI256" s="192"/>
      <c r="BJ256" s="192"/>
      <c r="BK256" s="192"/>
      <c r="BL256" s="192"/>
      <c r="BM256" s="192"/>
      <c r="BN256" s="192"/>
      <c r="BO256" s="192"/>
      <c r="BP256" s="192"/>
      <c r="BQ256" s="192"/>
      <c r="BR256" s="192"/>
      <c r="BS256" s="192"/>
      <c r="BT256" s="192"/>
      <c r="BU256" s="192"/>
      <c r="BV256" s="192"/>
      <c r="BW256" s="192"/>
      <c r="BX256" s="192"/>
      <c r="BY256" s="192"/>
      <c r="BZ256" s="192"/>
      <c r="CA256" s="192"/>
      <c r="CB256" s="192"/>
      <c r="CC256" s="192"/>
      <c r="CD256" s="192"/>
      <c r="CE256" s="192"/>
      <c r="CF256" s="192"/>
      <c r="CG256" s="192"/>
      <c r="CH256" s="192"/>
      <c r="CI256" s="192"/>
      <c r="CJ256" s="192"/>
      <c r="CK256" s="192"/>
      <c r="CL256" s="192"/>
      <c r="CM256" s="192"/>
      <c r="CN256" s="192"/>
      <c r="CO256" s="192"/>
      <c r="CP256" s="192"/>
      <c r="CQ256" s="192"/>
      <c r="CR256" s="192"/>
      <c r="CS256" s="192"/>
      <c r="CT256" s="192"/>
      <c r="CU256" s="192"/>
      <c r="CV256" s="192"/>
      <c r="CW256" s="192"/>
      <c r="CX256" s="192"/>
      <c r="CY256" s="192"/>
      <c r="CZ256" s="192"/>
      <c r="DA256" s="192"/>
      <c r="DB256" s="192"/>
      <c r="DC256" s="192"/>
      <c r="DD256" s="192"/>
      <c r="DE256" s="192"/>
      <c r="DF256" s="192"/>
      <c r="DG256" s="192"/>
      <c r="DH256" s="192"/>
      <c r="DI256" s="192"/>
      <c r="DJ256" s="192"/>
      <c r="DK256" s="192"/>
      <c r="DL256" s="192"/>
      <c r="DM256" s="192"/>
      <c r="DN256" s="192"/>
      <c r="DO256" s="192"/>
      <c r="DP256" s="192"/>
      <c r="DQ256" s="192"/>
      <c r="DR256" s="192"/>
      <c r="DS256" s="192"/>
      <c r="DT256" s="192"/>
      <c r="DU256" s="192"/>
      <c r="DV256" s="192"/>
      <c r="DW256" s="192"/>
      <c r="DX256" s="192"/>
      <c r="DY256" s="192"/>
      <c r="DZ256" s="192"/>
      <c r="EA256" s="192"/>
      <c r="EB256" s="192"/>
      <c r="EC256" s="192"/>
      <c r="ED256" s="192"/>
      <c r="EE256" s="192"/>
      <c r="EF256" s="192"/>
      <c r="EG256" s="192"/>
      <c r="EH256" s="192"/>
      <c r="EI256" s="192"/>
      <c r="EJ256" s="192"/>
      <c r="EK256" s="192"/>
      <c r="EL256" s="192"/>
      <c r="EM256" s="192"/>
      <c r="EN256" s="192"/>
    </row>
    <row r="257" spans="25:144" s="186" customFormat="1" x14ac:dyDescent="0.3">
      <c r="Y257" s="192"/>
      <c r="Z257" s="192"/>
      <c r="AA257" s="192"/>
      <c r="AB257" s="192"/>
      <c r="AC257" s="192"/>
      <c r="AD257" s="192"/>
      <c r="AE257" s="192"/>
      <c r="AF257" s="192"/>
      <c r="AG257" s="192"/>
      <c r="AH257" s="192"/>
      <c r="AI257" s="192"/>
      <c r="AJ257" s="192"/>
      <c r="AK257" s="192"/>
      <c r="AL257" s="192"/>
      <c r="AM257" s="192"/>
      <c r="AN257" s="192"/>
      <c r="AO257" s="192"/>
      <c r="AP257" s="192"/>
      <c r="AQ257" s="192"/>
      <c r="AR257" s="192"/>
      <c r="AS257" s="192"/>
      <c r="AT257" s="192"/>
      <c r="AU257" s="192"/>
      <c r="AV257" s="192"/>
      <c r="AW257" s="192"/>
      <c r="AX257" s="192"/>
      <c r="AY257" s="192"/>
      <c r="AZ257" s="192"/>
      <c r="BA257" s="192"/>
      <c r="BB257" s="192"/>
      <c r="BC257" s="192"/>
      <c r="BD257" s="192"/>
      <c r="BE257" s="192"/>
      <c r="BF257" s="192"/>
      <c r="BG257" s="192"/>
      <c r="BH257" s="192"/>
      <c r="BI257" s="192"/>
      <c r="BJ257" s="192"/>
      <c r="BK257" s="192"/>
      <c r="BL257" s="192"/>
      <c r="BM257" s="192"/>
      <c r="BN257" s="192"/>
      <c r="BO257" s="192"/>
      <c r="BP257" s="192"/>
      <c r="BQ257" s="192"/>
      <c r="BR257" s="192"/>
      <c r="BS257" s="192"/>
      <c r="BT257" s="192"/>
      <c r="BU257" s="192"/>
      <c r="BV257" s="192"/>
      <c r="BW257" s="192"/>
      <c r="BX257" s="192"/>
      <c r="BY257" s="192"/>
      <c r="BZ257" s="192"/>
      <c r="CA257" s="192"/>
      <c r="CB257" s="192"/>
      <c r="CC257" s="192"/>
      <c r="CD257" s="192"/>
      <c r="CE257" s="192"/>
      <c r="CF257" s="192"/>
      <c r="CG257" s="192"/>
      <c r="CH257" s="192"/>
      <c r="CI257" s="192"/>
      <c r="CJ257" s="192"/>
      <c r="CK257" s="192"/>
      <c r="CL257" s="192"/>
      <c r="CM257" s="192"/>
      <c r="CN257" s="192"/>
      <c r="CO257" s="192"/>
      <c r="CP257" s="192"/>
      <c r="CQ257" s="192"/>
      <c r="CR257" s="192"/>
      <c r="CS257" s="192"/>
      <c r="CT257" s="192"/>
      <c r="CU257" s="192"/>
      <c r="CV257" s="192"/>
      <c r="CW257" s="192"/>
      <c r="CX257" s="192"/>
      <c r="CY257" s="192"/>
      <c r="CZ257" s="192"/>
      <c r="DA257" s="192"/>
      <c r="DB257" s="192"/>
      <c r="DC257" s="192"/>
      <c r="DD257" s="192"/>
      <c r="DE257" s="192"/>
      <c r="DF257" s="192"/>
      <c r="DG257" s="192"/>
      <c r="DH257" s="192"/>
      <c r="DI257" s="192"/>
      <c r="DJ257" s="192"/>
      <c r="DK257" s="192"/>
      <c r="DL257" s="192"/>
      <c r="DM257" s="192"/>
      <c r="DN257" s="192"/>
      <c r="DO257" s="192"/>
      <c r="DP257" s="192"/>
      <c r="DQ257" s="192"/>
      <c r="DR257" s="192"/>
      <c r="DS257" s="192"/>
      <c r="DT257" s="192"/>
      <c r="DU257" s="192"/>
      <c r="DV257" s="192"/>
      <c r="DW257" s="192"/>
      <c r="DX257" s="192"/>
      <c r="DY257" s="192"/>
      <c r="DZ257" s="192"/>
      <c r="EA257" s="192"/>
      <c r="EB257" s="192"/>
      <c r="EC257" s="192"/>
      <c r="ED257" s="192"/>
      <c r="EE257" s="192"/>
      <c r="EF257" s="192"/>
      <c r="EG257" s="192"/>
      <c r="EH257" s="192"/>
      <c r="EI257" s="192"/>
      <c r="EJ257" s="192"/>
      <c r="EK257" s="192"/>
      <c r="EL257" s="192"/>
      <c r="EM257" s="192"/>
      <c r="EN257" s="192"/>
    </row>
    <row r="258" spans="25:144" s="186" customFormat="1" x14ac:dyDescent="0.3">
      <c r="Y258" s="192"/>
      <c r="Z258" s="192"/>
      <c r="AA258" s="192"/>
      <c r="AB258" s="192"/>
      <c r="AC258" s="192"/>
      <c r="AD258" s="192"/>
      <c r="AE258" s="192"/>
      <c r="AF258" s="192"/>
      <c r="AG258" s="192"/>
      <c r="AH258" s="192"/>
      <c r="AI258" s="192"/>
      <c r="AJ258" s="192"/>
      <c r="AK258" s="192"/>
      <c r="AL258" s="192"/>
      <c r="AM258" s="192"/>
      <c r="AN258" s="192"/>
      <c r="AO258" s="192"/>
      <c r="AP258" s="192"/>
      <c r="AQ258" s="192"/>
      <c r="AR258" s="192"/>
      <c r="AS258" s="192"/>
      <c r="AT258" s="192"/>
      <c r="AU258" s="192"/>
      <c r="AV258" s="192"/>
      <c r="AW258" s="192"/>
      <c r="AX258" s="192"/>
      <c r="AY258" s="192"/>
      <c r="AZ258" s="192"/>
      <c r="BA258" s="192"/>
      <c r="BB258" s="192"/>
      <c r="BC258" s="192"/>
      <c r="BD258" s="192"/>
      <c r="BE258" s="192"/>
      <c r="BF258" s="192"/>
      <c r="BG258" s="192"/>
      <c r="BH258" s="192"/>
      <c r="BI258" s="192"/>
      <c r="BJ258" s="192"/>
      <c r="BK258" s="192"/>
      <c r="BL258" s="192"/>
      <c r="BM258" s="192"/>
      <c r="BN258" s="192"/>
      <c r="BO258" s="192"/>
      <c r="BP258" s="192"/>
      <c r="BQ258" s="192"/>
      <c r="BR258" s="192"/>
      <c r="BS258" s="192"/>
      <c r="BT258" s="192"/>
      <c r="BU258" s="192"/>
      <c r="BV258" s="192"/>
      <c r="BW258" s="192"/>
      <c r="BX258" s="192"/>
      <c r="BY258" s="192"/>
      <c r="BZ258" s="192"/>
      <c r="CA258" s="192"/>
      <c r="CB258" s="192"/>
      <c r="CC258" s="192"/>
      <c r="CD258" s="192"/>
      <c r="CE258" s="192"/>
      <c r="CF258" s="192"/>
      <c r="CG258" s="192"/>
      <c r="CH258" s="192"/>
      <c r="CI258" s="192"/>
      <c r="CJ258" s="192"/>
      <c r="CK258" s="192"/>
      <c r="CL258" s="192"/>
      <c r="CM258" s="192"/>
      <c r="CN258" s="192"/>
      <c r="CO258" s="192"/>
      <c r="CP258" s="192"/>
      <c r="CQ258" s="192"/>
      <c r="CR258" s="192"/>
      <c r="CS258" s="192"/>
      <c r="CT258" s="192"/>
      <c r="CU258" s="192"/>
      <c r="CV258" s="192"/>
      <c r="CW258" s="192"/>
      <c r="CX258" s="192"/>
      <c r="CY258" s="192"/>
      <c r="CZ258" s="192"/>
      <c r="DA258" s="192"/>
      <c r="DB258" s="192"/>
      <c r="DC258" s="192"/>
      <c r="DD258" s="192"/>
      <c r="DE258" s="192"/>
      <c r="DF258" s="192"/>
      <c r="DG258" s="192"/>
      <c r="DH258" s="192"/>
      <c r="DI258" s="192"/>
      <c r="DJ258" s="192"/>
      <c r="DK258" s="192"/>
      <c r="DL258" s="192"/>
      <c r="DM258" s="192"/>
      <c r="DN258" s="192"/>
      <c r="DO258" s="192"/>
      <c r="DP258" s="192"/>
      <c r="DQ258" s="192"/>
      <c r="DR258" s="192"/>
      <c r="DS258" s="192"/>
      <c r="DT258" s="192"/>
      <c r="DU258" s="192"/>
      <c r="DV258" s="192"/>
      <c r="DW258" s="192"/>
      <c r="DX258" s="192"/>
      <c r="DY258" s="192"/>
      <c r="DZ258" s="192"/>
      <c r="EA258" s="192"/>
      <c r="EB258" s="192"/>
      <c r="EC258" s="192"/>
      <c r="ED258" s="192"/>
      <c r="EE258" s="192"/>
      <c r="EF258" s="192"/>
      <c r="EG258" s="192"/>
      <c r="EH258" s="192"/>
      <c r="EI258" s="192"/>
      <c r="EJ258" s="192"/>
      <c r="EK258" s="192"/>
      <c r="EL258" s="192"/>
      <c r="EM258" s="192"/>
      <c r="EN258" s="192"/>
    </row>
    <row r="259" spans="25:144" s="186" customFormat="1" x14ac:dyDescent="0.3">
      <c r="Y259" s="192"/>
      <c r="Z259" s="192"/>
      <c r="AA259" s="192"/>
      <c r="AB259" s="192"/>
      <c r="AC259" s="192"/>
      <c r="AD259" s="192"/>
      <c r="AE259" s="192"/>
      <c r="AF259" s="192"/>
      <c r="AG259" s="192"/>
      <c r="AH259" s="192"/>
      <c r="AI259" s="192"/>
      <c r="AJ259" s="192"/>
      <c r="AK259" s="192"/>
      <c r="AL259" s="192"/>
      <c r="AM259" s="192"/>
      <c r="AN259" s="192"/>
      <c r="AO259" s="192"/>
      <c r="AP259" s="192"/>
      <c r="AQ259" s="192"/>
      <c r="AR259" s="192"/>
      <c r="AS259" s="192"/>
      <c r="AT259" s="192"/>
      <c r="AU259" s="192"/>
      <c r="AV259" s="192"/>
      <c r="AW259" s="192"/>
      <c r="AX259" s="192"/>
      <c r="AY259" s="192"/>
      <c r="AZ259" s="192"/>
      <c r="BA259" s="192"/>
      <c r="BB259" s="192"/>
      <c r="BC259" s="192"/>
      <c r="BD259" s="192"/>
      <c r="BE259" s="192"/>
      <c r="BF259" s="192"/>
      <c r="BG259" s="192"/>
      <c r="BH259" s="192"/>
      <c r="BI259" s="192"/>
      <c r="BJ259" s="192"/>
      <c r="BK259" s="192"/>
      <c r="BL259" s="192"/>
      <c r="BM259" s="192"/>
      <c r="BN259" s="192"/>
      <c r="BO259" s="192"/>
      <c r="BP259" s="192"/>
      <c r="BQ259" s="192"/>
      <c r="BR259" s="192"/>
      <c r="BS259" s="192"/>
      <c r="BT259" s="192"/>
      <c r="BU259" s="192"/>
      <c r="BV259" s="192"/>
      <c r="BW259" s="192"/>
      <c r="BX259" s="192"/>
      <c r="BY259" s="192"/>
      <c r="BZ259" s="192"/>
      <c r="CA259" s="192"/>
      <c r="CB259" s="192"/>
      <c r="CC259" s="192"/>
      <c r="CD259" s="192"/>
      <c r="CE259" s="192"/>
      <c r="CF259" s="192"/>
      <c r="CG259" s="192"/>
      <c r="CH259" s="192"/>
      <c r="CI259" s="192"/>
      <c r="CJ259" s="192"/>
      <c r="CK259" s="192"/>
      <c r="CL259" s="192"/>
      <c r="CM259" s="192"/>
      <c r="CN259" s="192"/>
      <c r="CO259" s="192"/>
      <c r="CP259" s="192"/>
      <c r="CQ259" s="192"/>
      <c r="CR259" s="192"/>
      <c r="CS259" s="192"/>
      <c r="CT259" s="192"/>
      <c r="CU259" s="192"/>
      <c r="CV259" s="192"/>
      <c r="CW259" s="192"/>
      <c r="CX259" s="192"/>
      <c r="CY259" s="192"/>
      <c r="CZ259" s="192"/>
      <c r="DA259" s="192"/>
      <c r="DB259" s="192"/>
      <c r="DC259" s="192"/>
      <c r="DD259" s="192"/>
      <c r="DE259" s="192"/>
      <c r="DF259" s="192"/>
      <c r="DG259" s="192"/>
      <c r="DH259" s="192"/>
      <c r="DI259" s="192"/>
      <c r="DJ259" s="192"/>
      <c r="DK259" s="192"/>
      <c r="DL259" s="192"/>
      <c r="DM259" s="192"/>
      <c r="DN259" s="192"/>
      <c r="DO259" s="192"/>
      <c r="DP259" s="192"/>
      <c r="DQ259" s="192"/>
      <c r="DR259" s="192"/>
      <c r="DS259" s="192"/>
      <c r="DT259" s="192"/>
      <c r="DU259" s="192"/>
      <c r="DV259" s="192"/>
      <c r="DW259" s="192"/>
      <c r="DX259" s="192"/>
      <c r="DY259" s="192"/>
      <c r="DZ259" s="192"/>
      <c r="EA259" s="192"/>
      <c r="EB259" s="192"/>
      <c r="EC259" s="192"/>
      <c r="ED259" s="192"/>
      <c r="EE259" s="192"/>
      <c r="EF259" s="192"/>
      <c r="EG259" s="192"/>
      <c r="EH259" s="192"/>
      <c r="EI259" s="192"/>
      <c r="EJ259" s="192"/>
      <c r="EK259" s="192"/>
      <c r="EL259" s="192"/>
      <c r="EM259" s="192"/>
      <c r="EN259" s="192"/>
    </row>
    <row r="260" spans="25:144" s="186" customFormat="1" x14ac:dyDescent="0.3">
      <c r="Y260" s="192"/>
      <c r="Z260" s="192"/>
      <c r="AA260" s="192"/>
      <c r="AB260" s="192"/>
      <c r="AC260" s="192"/>
      <c r="AD260" s="192"/>
      <c r="AE260" s="192"/>
      <c r="AF260" s="192"/>
      <c r="AG260" s="192"/>
      <c r="AH260" s="192"/>
      <c r="AI260" s="192"/>
      <c r="AJ260" s="192"/>
      <c r="AK260" s="192"/>
      <c r="AL260" s="192"/>
      <c r="AM260" s="192"/>
      <c r="AN260" s="192"/>
      <c r="AO260" s="192"/>
      <c r="AP260" s="192"/>
      <c r="AQ260" s="192"/>
      <c r="AR260" s="192"/>
      <c r="AS260" s="192"/>
      <c r="AT260" s="192"/>
      <c r="AU260" s="192"/>
      <c r="AV260" s="192"/>
      <c r="AW260" s="192"/>
      <c r="AX260" s="192"/>
      <c r="AY260" s="192"/>
      <c r="AZ260" s="192"/>
      <c r="BA260" s="192"/>
      <c r="BB260" s="192"/>
      <c r="BC260" s="192"/>
      <c r="BD260" s="192"/>
      <c r="BE260" s="192"/>
      <c r="BF260" s="192"/>
      <c r="BG260" s="192"/>
      <c r="BH260" s="192"/>
      <c r="BI260" s="192"/>
      <c r="BJ260" s="192"/>
      <c r="BK260" s="192"/>
      <c r="BL260" s="192"/>
      <c r="BM260" s="192"/>
      <c r="BN260" s="192"/>
      <c r="BO260" s="192"/>
      <c r="BP260" s="192"/>
      <c r="BQ260" s="192"/>
      <c r="BR260" s="192"/>
      <c r="BS260" s="192"/>
      <c r="BT260" s="192"/>
      <c r="BU260" s="192"/>
      <c r="BV260" s="192"/>
      <c r="BW260" s="192"/>
      <c r="BX260" s="192"/>
      <c r="BY260" s="192"/>
      <c r="BZ260" s="192"/>
      <c r="CA260" s="192"/>
      <c r="CB260" s="192"/>
      <c r="CC260" s="192"/>
      <c r="CD260" s="192"/>
      <c r="CE260" s="192"/>
      <c r="CF260" s="192"/>
      <c r="CG260" s="192"/>
      <c r="CH260" s="192"/>
      <c r="CI260" s="192"/>
      <c r="CJ260" s="192"/>
      <c r="CK260" s="192"/>
      <c r="CL260" s="192"/>
      <c r="CM260" s="192"/>
      <c r="CN260" s="192"/>
      <c r="CO260" s="192"/>
      <c r="CP260" s="192"/>
      <c r="CQ260" s="192"/>
      <c r="CR260" s="192"/>
      <c r="CS260" s="192"/>
      <c r="CT260" s="192"/>
      <c r="CU260" s="192"/>
      <c r="CV260" s="192"/>
      <c r="CW260" s="192"/>
      <c r="CX260" s="192"/>
      <c r="CY260" s="192"/>
      <c r="CZ260" s="192"/>
      <c r="DA260" s="192"/>
      <c r="DB260" s="192"/>
      <c r="DC260" s="192"/>
      <c r="DD260" s="192"/>
      <c r="DE260" s="192"/>
      <c r="DF260" s="192"/>
      <c r="DG260" s="192"/>
      <c r="DH260" s="192"/>
      <c r="DI260" s="192"/>
      <c r="DJ260" s="192"/>
      <c r="DK260" s="192"/>
      <c r="DL260" s="192"/>
      <c r="DM260" s="192"/>
      <c r="DN260" s="192"/>
      <c r="DO260" s="192"/>
      <c r="DP260" s="192"/>
      <c r="DQ260" s="192"/>
      <c r="DR260" s="192"/>
      <c r="DS260" s="192"/>
      <c r="DT260" s="192"/>
      <c r="DU260" s="192"/>
      <c r="DV260" s="192"/>
      <c r="DW260" s="192"/>
      <c r="DX260" s="192"/>
      <c r="DY260" s="192"/>
      <c r="DZ260" s="192"/>
      <c r="EA260" s="192"/>
      <c r="EB260" s="192"/>
      <c r="EC260" s="192"/>
      <c r="ED260" s="192"/>
      <c r="EE260" s="192"/>
      <c r="EF260" s="192"/>
      <c r="EG260" s="192"/>
      <c r="EH260" s="192"/>
      <c r="EI260" s="192"/>
      <c r="EJ260" s="192"/>
      <c r="EK260" s="192"/>
      <c r="EL260" s="192"/>
      <c r="EM260" s="192"/>
      <c r="EN260" s="192"/>
    </row>
    <row r="261" spans="25:144" s="186" customFormat="1" x14ac:dyDescent="0.3">
      <c r="Y261" s="192"/>
      <c r="Z261" s="192"/>
      <c r="AA261" s="192"/>
      <c r="AB261" s="192"/>
      <c r="AC261" s="192"/>
      <c r="AD261" s="192"/>
      <c r="AE261" s="192"/>
      <c r="AF261" s="192"/>
      <c r="AG261" s="192"/>
      <c r="AH261" s="192"/>
      <c r="AI261" s="192"/>
      <c r="AJ261" s="192"/>
      <c r="AK261" s="192"/>
      <c r="AL261" s="192"/>
      <c r="AM261" s="192"/>
      <c r="AN261" s="192"/>
      <c r="AO261" s="192"/>
      <c r="AP261" s="192"/>
      <c r="AQ261" s="192"/>
      <c r="AR261" s="192"/>
      <c r="AS261" s="192"/>
      <c r="AT261" s="192"/>
      <c r="AU261" s="192"/>
      <c r="AV261" s="192"/>
      <c r="AW261" s="192"/>
      <c r="AX261" s="192"/>
      <c r="AY261" s="192"/>
      <c r="AZ261" s="192"/>
      <c r="BA261" s="192"/>
      <c r="BB261" s="192"/>
      <c r="BC261" s="192"/>
      <c r="BD261" s="192"/>
      <c r="BE261" s="192"/>
      <c r="BF261" s="192"/>
      <c r="BG261" s="192"/>
      <c r="BH261" s="192"/>
      <c r="BI261" s="192"/>
      <c r="BJ261" s="192"/>
      <c r="BK261" s="192"/>
      <c r="BL261" s="192"/>
      <c r="BM261" s="192"/>
      <c r="BN261" s="192"/>
      <c r="BO261" s="192"/>
      <c r="BP261" s="192"/>
      <c r="BQ261" s="192"/>
      <c r="BR261" s="192"/>
      <c r="BS261" s="192"/>
      <c r="BT261" s="192"/>
      <c r="BU261" s="192"/>
      <c r="BV261" s="192"/>
      <c r="BW261" s="192"/>
      <c r="BX261" s="192"/>
      <c r="BY261" s="192"/>
      <c r="BZ261" s="192"/>
      <c r="CA261" s="192"/>
      <c r="CB261" s="192"/>
      <c r="CC261" s="192"/>
      <c r="CD261" s="192"/>
      <c r="CE261" s="192"/>
      <c r="CF261" s="192"/>
      <c r="CG261" s="192"/>
      <c r="CH261" s="192"/>
      <c r="CI261" s="192"/>
      <c r="CJ261" s="192"/>
      <c r="CK261" s="192"/>
      <c r="CL261" s="192"/>
      <c r="CM261" s="192"/>
      <c r="CN261" s="192"/>
      <c r="CO261" s="192"/>
      <c r="CP261" s="192"/>
      <c r="CQ261" s="192"/>
      <c r="CR261" s="192"/>
      <c r="CS261" s="192"/>
      <c r="CT261" s="192"/>
      <c r="CU261" s="192"/>
      <c r="CV261" s="192"/>
      <c r="CW261" s="192"/>
      <c r="CX261" s="192"/>
      <c r="CY261" s="192"/>
      <c r="CZ261" s="192"/>
      <c r="DA261" s="192"/>
      <c r="DB261" s="192"/>
      <c r="DC261" s="192"/>
      <c r="DD261" s="192"/>
      <c r="DE261" s="192"/>
      <c r="DF261" s="192"/>
      <c r="DG261" s="192"/>
      <c r="DH261" s="192"/>
      <c r="DI261" s="192"/>
      <c r="DJ261" s="192"/>
      <c r="DK261" s="192"/>
      <c r="DL261" s="192"/>
      <c r="DM261" s="192"/>
      <c r="DN261" s="192"/>
      <c r="DO261" s="192"/>
      <c r="DP261" s="192"/>
      <c r="DQ261" s="192"/>
      <c r="DR261" s="192"/>
      <c r="DS261" s="192"/>
      <c r="DT261" s="192"/>
      <c r="DU261" s="192"/>
      <c r="DV261" s="192"/>
      <c r="DW261" s="192"/>
      <c r="DX261" s="192"/>
      <c r="DY261" s="192"/>
      <c r="DZ261" s="192"/>
      <c r="EA261" s="192"/>
      <c r="EB261" s="192"/>
      <c r="EC261" s="192"/>
      <c r="ED261" s="192"/>
      <c r="EE261" s="192"/>
      <c r="EF261" s="192"/>
      <c r="EG261" s="192"/>
      <c r="EH261" s="192"/>
      <c r="EI261" s="192"/>
      <c r="EJ261" s="192"/>
      <c r="EK261" s="192"/>
      <c r="EL261" s="192"/>
      <c r="EM261" s="192"/>
      <c r="EN261" s="192"/>
    </row>
    <row r="262" spans="25:144" s="186" customFormat="1" x14ac:dyDescent="0.3">
      <c r="Y262" s="192"/>
      <c r="Z262" s="192"/>
      <c r="AA262" s="192"/>
      <c r="AB262" s="192"/>
      <c r="AC262" s="192"/>
      <c r="AD262" s="192"/>
      <c r="AE262" s="192"/>
      <c r="AF262" s="192"/>
      <c r="AG262" s="192"/>
      <c r="AH262" s="192"/>
      <c r="AI262" s="192"/>
      <c r="AJ262" s="192"/>
      <c r="AK262" s="192"/>
      <c r="AL262" s="192"/>
      <c r="AM262" s="192"/>
      <c r="AN262" s="192"/>
      <c r="AO262" s="192"/>
      <c r="AP262" s="192"/>
      <c r="AQ262" s="192"/>
      <c r="AR262" s="192"/>
      <c r="AS262" s="192"/>
      <c r="AT262" s="192"/>
      <c r="AU262" s="192"/>
      <c r="AV262" s="192"/>
      <c r="AW262" s="192"/>
      <c r="AX262" s="192"/>
      <c r="AY262" s="192"/>
      <c r="AZ262" s="192"/>
      <c r="BA262" s="192"/>
      <c r="BB262" s="192"/>
      <c r="BC262" s="192"/>
      <c r="BD262" s="192"/>
      <c r="BE262" s="192"/>
      <c r="BF262" s="192"/>
      <c r="BG262" s="192"/>
      <c r="BH262" s="192"/>
      <c r="BI262" s="192"/>
      <c r="BJ262" s="192"/>
      <c r="BK262" s="192"/>
      <c r="BL262" s="192"/>
      <c r="BM262" s="192"/>
      <c r="BN262" s="192"/>
      <c r="BO262" s="192"/>
      <c r="BP262" s="192"/>
      <c r="BQ262" s="192"/>
      <c r="BR262" s="192"/>
      <c r="BS262" s="192"/>
      <c r="BT262" s="192"/>
      <c r="BU262" s="192"/>
      <c r="BV262" s="192"/>
      <c r="BW262" s="192"/>
      <c r="BX262" s="192"/>
      <c r="BY262" s="192"/>
      <c r="BZ262" s="192"/>
      <c r="CA262" s="192"/>
      <c r="CB262" s="192"/>
      <c r="CC262" s="192"/>
      <c r="CD262" s="192"/>
      <c r="CE262" s="192"/>
      <c r="CF262" s="192"/>
      <c r="CG262" s="192"/>
      <c r="CH262" s="192"/>
      <c r="CI262" s="192"/>
      <c r="CJ262" s="192"/>
      <c r="CK262" s="192"/>
      <c r="CL262" s="192"/>
      <c r="CM262" s="192"/>
      <c r="CN262" s="192"/>
      <c r="CO262" s="192"/>
      <c r="CP262" s="192"/>
      <c r="CQ262" s="192"/>
      <c r="CR262" s="192"/>
      <c r="CS262" s="192"/>
      <c r="CT262" s="192"/>
      <c r="CU262" s="192"/>
      <c r="CV262" s="192"/>
      <c r="CW262" s="192"/>
      <c r="CX262" s="192"/>
      <c r="CY262" s="192"/>
      <c r="CZ262" s="192"/>
      <c r="DA262" s="192"/>
      <c r="DB262" s="192"/>
      <c r="DC262" s="192"/>
      <c r="DD262" s="192"/>
      <c r="DE262" s="192"/>
      <c r="DF262" s="192"/>
      <c r="DG262" s="192"/>
      <c r="DH262" s="192"/>
      <c r="DI262" s="192"/>
      <c r="DJ262" s="192"/>
      <c r="DK262" s="192"/>
      <c r="DL262" s="192"/>
      <c r="DM262" s="192"/>
      <c r="DN262" s="192"/>
      <c r="DO262" s="192"/>
      <c r="DP262" s="192"/>
      <c r="DQ262" s="192"/>
      <c r="DR262" s="192"/>
      <c r="DS262" s="192"/>
      <c r="DT262" s="192"/>
      <c r="DU262" s="192"/>
      <c r="DV262" s="192"/>
      <c r="DW262" s="192"/>
      <c r="DX262" s="192"/>
      <c r="DY262" s="192"/>
      <c r="DZ262" s="192"/>
      <c r="EA262" s="192"/>
      <c r="EB262" s="192"/>
      <c r="EC262" s="192"/>
      <c r="ED262" s="192"/>
      <c r="EE262" s="192"/>
      <c r="EF262" s="192"/>
      <c r="EG262" s="192"/>
      <c r="EH262" s="192"/>
      <c r="EI262" s="192"/>
      <c r="EJ262" s="192"/>
      <c r="EK262" s="192"/>
      <c r="EL262" s="192"/>
      <c r="EM262" s="192"/>
      <c r="EN262" s="192"/>
    </row>
    <row r="263" spans="25:144" s="186" customFormat="1" x14ac:dyDescent="0.3">
      <c r="Y263" s="192"/>
      <c r="Z263" s="192"/>
      <c r="AA263" s="192"/>
      <c r="AB263" s="192"/>
      <c r="AC263" s="192"/>
      <c r="AD263" s="192"/>
      <c r="AE263" s="192"/>
      <c r="AF263" s="192"/>
      <c r="AG263" s="192"/>
      <c r="AH263" s="192"/>
      <c r="AI263" s="192"/>
      <c r="AJ263" s="192"/>
      <c r="AK263" s="192"/>
      <c r="AL263" s="192"/>
      <c r="AM263" s="192"/>
      <c r="AN263" s="192"/>
      <c r="AO263" s="192"/>
      <c r="AP263" s="192"/>
      <c r="AQ263" s="192"/>
      <c r="AR263" s="192"/>
      <c r="AS263" s="192"/>
      <c r="AT263" s="192"/>
      <c r="AU263" s="192"/>
      <c r="AV263" s="192"/>
      <c r="AW263" s="192"/>
      <c r="AX263" s="192"/>
      <c r="AY263" s="192"/>
      <c r="AZ263" s="192"/>
      <c r="BA263" s="192"/>
      <c r="BB263" s="192"/>
      <c r="BC263" s="192"/>
      <c r="BD263" s="192"/>
      <c r="BE263" s="192"/>
      <c r="BF263" s="192"/>
      <c r="BG263" s="192"/>
      <c r="BH263" s="192"/>
      <c r="BI263" s="192"/>
      <c r="BJ263" s="192"/>
      <c r="BK263" s="192"/>
      <c r="BL263" s="192"/>
      <c r="BM263" s="192"/>
      <c r="BN263" s="192"/>
      <c r="BO263" s="192"/>
      <c r="BP263" s="192"/>
      <c r="BQ263" s="192"/>
      <c r="BR263" s="192"/>
      <c r="BS263" s="192"/>
      <c r="BT263" s="192"/>
      <c r="BU263" s="192"/>
      <c r="BV263" s="192"/>
      <c r="BW263" s="192"/>
      <c r="BX263" s="192"/>
      <c r="BY263" s="192"/>
      <c r="BZ263" s="192"/>
      <c r="CA263" s="192"/>
      <c r="CB263" s="192"/>
      <c r="CC263" s="192"/>
      <c r="CD263" s="192"/>
      <c r="CE263" s="192"/>
      <c r="CF263" s="192"/>
      <c r="CG263" s="192"/>
      <c r="CH263" s="192"/>
      <c r="CI263" s="192"/>
      <c r="CJ263" s="192"/>
      <c r="CK263" s="192"/>
      <c r="CL263" s="192"/>
      <c r="CM263" s="192"/>
      <c r="CN263" s="192"/>
      <c r="CO263" s="192"/>
      <c r="CP263" s="192"/>
      <c r="CQ263" s="192"/>
      <c r="CR263" s="192"/>
      <c r="CS263" s="192"/>
      <c r="CT263" s="192"/>
      <c r="CU263" s="192"/>
      <c r="CV263" s="192"/>
      <c r="CW263" s="192"/>
      <c r="CX263" s="192"/>
      <c r="CY263" s="192"/>
      <c r="CZ263" s="192"/>
      <c r="DA263" s="192"/>
      <c r="DB263" s="192"/>
      <c r="DC263" s="192"/>
      <c r="DD263" s="192"/>
      <c r="DE263" s="192"/>
      <c r="DF263" s="192"/>
      <c r="DG263" s="192"/>
      <c r="DH263" s="192"/>
      <c r="DI263" s="192"/>
      <c r="DJ263" s="192"/>
      <c r="DK263" s="192"/>
      <c r="DL263" s="192"/>
      <c r="DM263" s="192"/>
      <c r="DN263" s="192"/>
      <c r="DO263" s="192"/>
      <c r="DP263" s="192"/>
      <c r="DQ263" s="192"/>
      <c r="DR263" s="192"/>
      <c r="DS263" s="192"/>
      <c r="DT263" s="192"/>
      <c r="DU263" s="192"/>
      <c r="DV263" s="192"/>
      <c r="DW263" s="192"/>
      <c r="DX263" s="192"/>
      <c r="DY263" s="192"/>
      <c r="DZ263" s="192"/>
      <c r="EA263" s="192"/>
      <c r="EB263" s="192"/>
      <c r="EC263" s="192"/>
      <c r="ED263" s="192"/>
      <c r="EE263" s="192"/>
      <c r="EF263" s="192"/>
      <c r="EG263" s="192"/>
      <c r="EH263" s="192"/>
      <c r="EI263" s="192"/>
      <c r="EJ263" s="192"/>
      <c r="EK263" s="192"/>
      <c r="EL263" s="192"/>
      <c r="EM263" s="192"/>
      <c r="EN263" s="192"/>
    </row>
    <row r="264" spans="25:144" s="186" customFormat="1" x14ac:dyDescent="0.3">
      <c r="Y264" s="192"/>
      <c r="Z264" s="192"/>
      <c r="AA264" s="192"/>
      <c r="AB264" s="192"/>
      <c r="AC264" s="192"/>
      <c r="AD264" s="192"/>
      <c r="AE264" s="192"/>
      <c r="AF264" s="192"/>
      <c r="AG264" s="192"/>
      <c r="AH264" s="192"/>
      <c r="AI264" s="192"/>
      <c r="AJ264" s="192"/>
      <c r="AK264" s="192"/>
      <c r="AL264" s="192"/>
      <c r="AM264" s="192"/>
      <c r="AN264" s="192"/>
      <c r="AO264" s="192"/>
      <c r="AP264" s="192"/>
      <c r="AQ264" s="192"/>
      <c r="AR264" s="192"/>
      <c r="AS264" s="192"/>
      <c r="AT264" s="192"/>
      <c r="AU264" s="192"/>
      <c r="AV264" s="192"/>
      <c r="AW264" s="192"/>
      <c r="AX264" s="192"/>
      <c r="AY264" s="192"/>
      <c r="AZ264" s="192"/>
      <c r="BA264" s="192"/>
      <c r="BB264" s="192"/>
      <c r="BC264" s="192"/>
      <c r="BD264" s="192"/>
      <c r="BE264" s="192"/>
      <c r="BF264" s="192"/>
      <c r="BG264" s="192"/>
      <c r="BH264" s="192"/>
      <c r="BI264" s="192"/>
      <c r="BJ264" s="192"/>
      <c r="BK264" s="192"/>
      <c r="BL264" s="192"/>
      <c r="BM264" s="192"/>
      <c r="BN264" s="192"/>
      <c r="BO264" s="192"/>
      <c r="BP264" s="192"/>
      <c r="BQ264" s="192"/>
      <c r="BR264" s="192"/>
      <c r="BS264" s="192"/>
      <c r="BT264" s="192"/>
      <c r="BU264" s="192"/>
      <c r="BV264" s="192"/>
      <c r="BW264" s="192"/>
      <c r="BX264" s="192"/>
      <c r="BY264" s="192"/>
      <c r="BZ264" s="192"/>
      <c r="CA264" s="192"/>
      <c r="CB264" s="192"/>
      <c r="CC264" s="192"/>
      <c r="CD264" s="192"/>
      <c r="CE264" s="192"/>
      <c r="CF264" s="192"/>
      <c r="CG264" s="192"/>
      <c r="CH264" s="192"/>
      <c r="CI264" s="192"/>
      <c r="CJ264" s="192"/>
      <c r="CK264" s="192"/>
      <c r="CL264" s="192"/>
      <c r="CM264" s="192"/>
      <c r="CN264" s="192"/>
      <c r="CO264" s="192"/>
      <c r="CP264" s="192"/>
      <c r="CQ264" s="192"/>
      <c r="CR264" s="192"/>
      <c r="CS264" s="192"/>
      <c r="CT264" s="192"/>
      <c r="CU264" s="192"/>
      <c r="CV264" s="192"/>
      <c r="CW264" s="192"/>
      <c r="CX264" s="192"/>
      <c r="CY264" s="192"/>
      <c r="CZ264" s="192"/>
      <c r="DA264" s="192"/>
      <c r="DB264" s="192"/>
      <c r="DC264" s="192"/>
      <c r="DD264" s="192"/>
      <c r="DE264" s="192"/>
      <c r="DF264" s="192"/>
      <c r="DG264" s="192"/>
      <c r="DH264" s="192"/>
      <c r="DI264" s="192"/>
      <c r="DJ264" s="192"/>
      <c r="DK264" s="192"/>
      <c r="DL264" s="192"/>
      <c r="DM264" s="192"/>
      <c r="DN264" s="192"/>
      <c r="DO264" s="192"/>
      <c r="DP264" s="192"/>
      <c r="DQ264" s="192"/>
      <c r="DR264" s="192"/>
      <c r="DS264" s="192"/>
      <c r="DT264" s="192"/>
      <c r="DU264" s="192"/>
      <c r="DV264" s="192"/>
      <c r="DW264" s="192"/>
      <c r="DX264" s="192"/>
      <c r="DY264" s="192"/>
      <c r="DZ264" s="192"/>
      <c r="EA264" s="192"/>
      <c r="EB264" s="192"/>
      <c r="EC264" s="192"/>
      <c r="ED264" s="192"/>
      <c r="EE264" s="192"/>
      <c r="EF264" s="192"/>
      <c r="EG264" s="192"/>
      <c r="EH264" s="192"/>
      <c r="EI264" s="192"/>
      <c r="EJ264" s="192"/>
      <c r="EK264" s="192"/>
      <c r="EL264" s="192"/>
      <c r="EM264" s="192"/>
      <c r="EN264" s="192"/>
    </row>
    <row r="265" spans="25:144" s="186" customFormat="1" x14ac:dyDescent="0.3">
      <c r="Y265" s="192"/>
      <c r="Z265" s="192"/>
      <c r="AA265" s="192"/>
      <c r="AB265" s="192"/>
      <c r="AC265" s="192"/>
      <c r="AD265" s="192"/>
      <c r="AE265" s="192"/>
      <c r="AF265" s="192"/>
      <c r="AG265" s="192"/>
      <c r="AH265" s="192"/>
      <c r="AI265" s="192"/>
      <c r="AJ265" s="192"/>
      <c r="AK265" s="192"/>
      <c r="AL265" s="192"/>
      <c r="AM265" s="192"/>
      <c r="AN265" s="192"/>
      <c r="AO265" s="192"/>
      <c r="AP265" s="192"/>
      <c r="AQ265" s="192"/>
      <c r="AR265" s="192"/>
      <c r="AS265" s="192"/>
      <c r="AT265" s="192"/>
      <c r="AU265" s="192"/>
      <c r="AV265" s="192"/>
      <c r="AW265" s="192"/>
      <c r="AX265" s="192"/>
      <c r="AY265" s="192"/>
      <c r="AZ265" s="192"/>
      <c r="BA265" s="192"/>
      <c r="BB265" s="192"/>
      <c r="BC265" s="192"/>
      <c r="BD265" s="192"/>
      <c r="BE265" s="192"/>
      <c r="BF265" s="192"/>
      <c r="BG265" s="192"/>
      <c r="BH265" s="192"/>
      <c r="BI265" s="192"/>
      <c r="BJ265" s="192"/>
      <c r="BK265" s="192"/>
      <c r="BL265" s="192"/>
      <c r="BM265" s="192"/>
      <c r="BN265" s="192"/>
      <c r="BO265" s="192"/>
      <c r="BP265" s="192"/>
      <c r="BQ265" s="192"/>
      <c r="BR265" s="192"/>
      <c r="BS265" s="192"/>
      <c r="BT265" s="192"/>
      <c r="BU265" s="192"/>
      <c r="BV265" s="192"/>
      <c r="BW265" s="192"/>
      <c r="BX265" s="192"/>
      <c r="BY265" s="192"/>
      <c r="BZ265" s="192"/>
      <c r="CA265" s="192"/>
      <c r="CB265" s="192"/>
      <c r="CC265" s="192"/>
      <c r="CD265" s="192"/>
      <c r="CE265" s="192"/>
      <c r="CF265" s="192"/>
      <c r="CG265" s="192"/>
      <c r="CH265" s="192"/>
      <c r="CI265" s="192"/>
      <c r="CJ265" s="192"/>
      <c r="CK265" s="192"/>
      <c r="CL265" s="192"/>
      <c r="CM265" s="192"/>
      <c r="CN265" s="192"/>
      <c r="CO265" s="192"/>
      <c r="CP265" s="192"/>
      <c r="CQ265" s="192"/>
      <c r="CR265" s="192"/>
      <c r="CS265" s="192"/>
      <c r="CT265" s="192"/>
      <c r="CU265" s="192"/>
      <c r="CV265" s="192"/>
      <c r="CW265" s="192"/>
      <c r="CX265" s="192"/>
      <c r="CY265" s="192"/>
      <c r="CZ265" s="192"/>
      <c r="DA265" s="192"/>
      <c r="DB265" s="192"/>
      <c r="DC265" s="192"/>
      <c r="DD265" s="192"/>
      <c r="DE265" s="192"/>
      <c r="DF265" s="192"/>
      <c r="DG265" s="192"/>
      <c r="DH265" s="192"/>
      <c r="DI265" s="192"/>
      <c r="DJ265" s="192"/>
      <c r="DK265" s="192"/>
      <c r="DL265" s="192"/>
      <c r="DM265" s="192"/>
      <c r="DN265" s="192"/>
      <c r="DO265" s="192"/>
      <c r="DP265" s="192"/>
      <c r="DQ265" s="192"/>
      <c r="DR265" s="192"/>
      <c r="DS265" s="192"/>
      <c r="DT265" s="192"/>
      <c r="DU265" s="192"/>
      <c r="DV265" s="192"/>
      <c r="DW265" s="192"/>
      <c r="DX265" s="192"/>
      <c r="DY265" s="192"/>
      <c r="DZ265" s="192"/>
      <c r="EA265" s="192"/>
      <c r="EB265" s="192"/>
      <c r="EC265" s="192"/>
      <c r="ED265" s="192"/>
      <c r="EE265" s="192"/>
      <c r="EF265" s="192"/>
      <c r="EG265" s="192"/>
      <c r="EH265" s="192"/>
      <c r="EI265" s="192"/>
      <c r="EJ265" s="192"/>
      <c r="EK265" s="192"/>
      <c r="EL265" s="192"/>
      <c r="EM265" s="192"/>
      <c r="EN265" s="192"/>
    </row>
    <row r="266" spans="25:144" s="186" customFormat="1" x14ac:dyDescent="0.3">
      <c r="Y266" s="192"/>
      <c r="Z266" s="192"/>
      <c r="AA266" s="192"/>
      <c r="AB266" s="192"/>
      <c r="AC266" s="192"/>
      <c r="AD266" s="192"/>
      <c r="AE266" s="192"/>
      <c r="AF266" s="192"/>
      <c r="AG266" s="192"/>
      <c r="AH266" s="192"/>
      <c r="AI266" s="192"/>
      <c r="AJ266" s="192"/>
      <c r="AK266" s="192"/>
      <c r="AL266" s="192"/>
      <c r="AM266" s="192"/>
      <c r="AN266" s="192"/>
      <c r="AO266" s="192"/>
      <c r="AP266" s="192"/>
      <c r="AQ266" s="192"/>
      <c r="AR266" s="192"/>
      <c r="AS266" s="192"/>
      <c r="AT266" s="192"/>
      <c r="AU266" s="192"/>
      <c r="AV266" s="192"/>
      <c r="AW266" s="192"/>
      <c r="AX266" s="192"/>
      <c r="AY266" s="192"/>
      <c r="AZ266" s="192"/>
      <c r="BA266" s="192"/>
      <c r="BB266" s="192"/>
      <c r="BC266" s="192"/>
      <c r="BD266" s="192"/>
      <c r="BE266" s="192"/>
      <c r="BF266" s="192"/>
      <c r="BG266" s="192"/>
      <c r="BH266" s="192"/>
      <c r="BI266" s="192"/>
      <c r="BJ266" s="192"/>
      <c r="BK266" s="192"/>
      <c r="BL266" s="192"/>
      <c r="BM266" s="192"/>
      <c r="BN266" s="192"/>
      <c r="BO266" s="192"/>
      <c r="BP266" s="192"/>
      <c r="BQ266" s="192"/>
      <c r="BR266" s="192"/>
      <c r="BS266" s="192"/>
      <c r="BT266" s="192"/>
      <c r="BU266" s="192"/>
      <c r="BV266" s="192"/>
      <c r="BW266" s="192"/>
      <c r="BX266" s="192"/>
      <c r="BY266" s="192"/>
      <c r="BZ266" s="192"/>
      <c r="CA266" s="192"/>
      <c r="CB266" s="192"/>
      <c r="CC266" s="192"/>
      <c r="CD266" s="192"/>
      <c r="CE266" s="192"/>
      <c r="CF266" s="192"/>
      <c r="CG266" s="192"/>
      <c r="CH266" s="192"/>
      <c r="CI266" s="192"/>
      <c r="CJ266" s="192"/>
      <c r="CK266" s="192"/>
      <c r="CL266" s="192"/>
      <c r="CM266" s="192"/>
      <c r="CN266" s="192"/>
      <c r="CO266" s="192"/>
      <c r="CP266" s="192"/>
      <c r="CQ266" s="192"/>
      <c r="CR266" s="192"/>
      <c r="CS266" s="192"/>
      <c r="CT266" s="192"/>
      <c r="CU266" s="192"/>
      <c r="CV266" s="192"/>
      <c r="CW266" s="192"/>
      <c r="CX266" s="192"/>
      <c r="CY266" s="192"/>
      <c r="CZ266" s="192"/>
      <c r="DA266" s="192"/>
      <c r="DB266" s="192"/>
      <c r="DC266" s="192"/>
      <c r="DD266" s="192"/>
      <c r="DE266" s="192"/>
      <c r="DF266" s="192"/>
      <c r="DG266" s="192"/>
      <c r="DH266" s="192"/>
      <c r="DI266" s="192"/>
      <c r="DJ266" s="192"/>
      <c r="DK266" s="192"/>
      <c r="DL266" s="192"/>
      <c r="DM266" s="192"/>
      <c r="DN266" s="192"/>
      <c r="DO266" s="192"/>
      <c r="DP266" s="192"/>
      <c r="DQ266" s="192"/>
      <c r="DR266" s="192"/>
      <c r="DS266" s="192"/>
      <c r="DT266" s="192"/>
      <c r="DU266" s="192"/>
      <c r="DV266" s="192"/>
      <c r="DW266" s="192"/>
      <c r="DX266" s="192"/>
      <c r="DY266" s="192"/>
      <c r="DZ266" s="192"/>
      <c r="EA266" s="192"/>
      <c r="EB266" s="192"/>
      <c r="EC266" s="192"/>
      <c r="ED266" s="192"/>
      <c r="EE266" s="192"/>
      <c r="EF266" s="192"/>
      <c r="EG266" s="192"/>
      <c r="EH266" s="192"/>
      <c r="EI266" s="192"/>
      <c r="EJ266" s="192"/>
      <c r="EK266" s="192"/>
      <c r="EL266" s="192"/>
      <c r="EM266" s="192"/>
      <c r="EN266" s="192"/>
    </row>
    <row r="267" spans="25:144" s="186" customFormat="1" x14ac:dyDescent="0.3">
      <c r="Y267" s="192"/>
      <c r="Z267" s="192"/>
      <c r="AA267" s="192"/>
      <c r="AB267" s="192"/>
      <c r="AC267" s="192"/>
      <c r="AD267" s="192"/>
      <c r="AE267" s="192"/>
      <c r="AF267" s="192"/>
      <c r="AG267" s="192"/>
      <c r="AH267" s="192"/>
      <c r="AI267" s="192"/>
      <c r="AJ267" s="192"/>
      <c r="AK267" s="192"/>
      <c r="AL267" s="192"/>
      <c r="AM267" s="192"/>
      <c r="AN267" s="192"/>
      <c r="AO267" s="192"/>
      <c r="AP267" s="192"/>
      <c r="AQ267" s="192"/>
      <c r="AR267" s="192"/>
      <c r="AS267" s="192"/>
      <c r="AT267" s="192"/>
      <c r="AU267" s="192"/>
      <c r="AV267" s="192"/>
      <c r="AW267" s="192"/>
      <c r="AX267" s="192"/>
      <c r="AY267" s="192"/>
      <c r="AZ267" s="192"/>
      <c r="BA267" s="192"/>
      <c r="BB267" s="192"/>
      <c r="BC267" s="192"/>
      <c r="BD267" s="192"/>
      <c r="BE267" s="192"/>
      <c r="BF267" s="192"/>
      <c r="BG267" s="192"/>
      <c r="BH267" s="192"/>
      <c r="BI267" s="192"/>
      <c r="BJ267" s="192"/>
      <c r="BK267" s="192"/>
      <c r="BL267" s="192"/>
      <c r="BM267" s="192"/>
      <c r="BN267" s="192"/>
      <c r="BO267" s="192"/>
      <c r="BP267" s="192"/>
      <c r="BQ267" s="192"/>
      <c r="BR267" s="192"/>
      <c r="BS267" s="192"/>
      <c r="BT267" s="192"/>
      <c r="BU267" s="192"/>
      <c r="BV267" s="192"/>
      <c r="BW267" s="192"/>
      <c r="BX267" s="192"/>
      <c r="BY267" s="192"/>
      <c r="BZ267" s="192"/>
      <c r="CA267" s="192"/>
      <c r="CB267" s="192"/>
      <c r="CC267" s="192"/>
      <c r="CD267" s="192"/>
      <c r="CE267" s="192"/>
      <c r="CF267" s="192"/>
      <c r="CG267" s="192"/>
      <c r="CH267" s="192"/>
      <c r="CI267" s="192"/>
      <c r="CJ267" s="192"/>
      <c r="CK267" s="192"/>
      <c r="CL267" s="192"/>
      <c r="CM267" s="192"/>
      <c r="CN267" s="192"/>
      <c r="CO267" s="192"/>
      <c r="CP267" s="192"/>
      <c r="CQ267" s="192"/>
      <c r="CR267" s="192"/>
      <c r="CS267" s="192"/>
      <c r="CT267" s="192"/>
      <c r="CU267" s="192"/>
      <c r="CV267" s="192"/>
      <c r="CW267" s="192"/>
      <c r="CX267" s="192"/>
      <c r="CY267" s="192"/>
      <c r="CZ267" s="192"/>
      <c r="DA267" s="192"/>
      <c r="DB267" s="192"/>
      <c r="DC267" s="192"/>
      <c r="DD267" s="192"/>
      <c r="DE267" s="192"/>
      <c r="DF267" s="192"/>
      <c r="DG267" s="192"/>
      <c r="DH267" s="192"/>
      <c r="DI267" s="192"/>
      <c r="DJ267" s="192"/>
      <c r="DK267" s="192"/>
      <c r="DL267" s="192"/>
      <c r="DM267" s="192"/>
      <c r="DN267" s="192"/>
      <c r="DO267" s="192"/>
      <c r="DP267" s="192"/>
      <c r="DQ267" s="192"/>
      <c r="DR267" s="192"/>
      <c r="DS267" s="192"/>
      <c r="DT267" s="192"/>
      <c r="DU267" s="192"/>
      <c r="DV267" s="192"/>
      <c r="DW267" s="192"/>
      <c r="DX267" s="192"/>
      <c r="DY267" s="192"/>
      <c r="DZ267" s="192"/>
      <c r="EA267" s="192"/>
      <c r="EB267" s="192"/>
      <c r="EC267" s="192"/>
      <c r="ED267" s="192"/>
      <c r="EE267" s="192"/>
      <c r="EF267" s="192"/>
      <c r="EG267" s="192"/>
      <c r="EH267" s="192"/>
      <c r="EI267" s="192"/>
      <c r="EJ267" s="192"/>
      <c r="EK267" s="192"/>
      <c r="EL267" s="192"/>
      <c r="EM267" s="192"/>
      <c r="EN267" s="192"/>
    </row>
    <row r="268" spans="25:144" s="186" customFormat="1" x14ac:dyDescent="0.3">
      <c r="Y268" s="192"/>
      <c r="Z268" s="192"/>
      <c r="AA268" s="192"/>
      <c r="AB268" s="192"/>
      <c r="AC268" s="192"/>
      <c r="AD268" s="192"/>
      <c r="AE268" s="192"/>
      <c r="AF268" s="192"/>
      <c r="AG268" s="192"/>
      <c r="AH268" s="192"/>
      <c r="AI268" s="192"/>
      <c r="AJ268" s="192"/>
      <c r="AK268" s="192"/>
      <c r="AL268" s="192"/>
      <c r="AM268" s="192"/>
      <c r="AN268" s="192"/>
      <c r="AO268" s="192"/>
      <c r="AP268" s="192"/>
      <c r="AQ268" s="192"/>
      <c r="AR268" s="192"/>
      <c r="AS268" s="192"/>
      <c r="AT268" s="192"/>
      <c r="AU268" s="192"/>
      <c r="AV268" s="192"/>
      <c r="AW268" s="192"/>
      <c r="AX268" s="192"/>
      <c r="AY268" s="192"/>
      <c r="AZ268" s="192"/>
      <c r="BA268" s="192"/>
      <c r="BB268" s="192"/>
      <c r="BC268" s="192"/>
      <c r="BD268" s="192"/>
      <c r="BE268" s="192"/>
      <c r="BF268" s="192"/>
      <c r="BG268" s="192"/>
      <c r="BH268" s="192"/>
      <c r="BI268" s="192"/>
      <c r="BJ268" s="192"/>
      <c r="BK268" s="192"/>
      <c r="BL268" s="192"/>
      <c r="BM268" s="192"/>
      <c r="BN268" s="192"/>
      <c r="BO268" s="192"/>
      <c r="BP268" s="192"/>
      <c r="BQ268" s="192"/>
      <c r="BR268" s="192"/>
      <c r="BS268" s="192"/>
      <c r="BT268" s="192"/>
      <c r="BU268" s="192"/>
      <c r="BV268" s="192"/>
      <c r="BW268" s="192"/>
      <c r="BX268" s="192"/>
      <c r="BY268" s="192"/>
      <c r="BZ268" s="192"/>
      <c r="CA268" s="192"/>
      <c r="CB268" s="192"/>
      <c r="CC268" s="192"/>
      <c r="CD268" s="192"/>
      <c r="CE268" s="192"/>
      <c r="CF268" s="192"/>
      <c r="CG268" s="192"/>
      <c r="CH268" s="192"/>
      <c r="CI268" s="192"/>
      <c r="CJ268" s="192"/>
      <c r="CK268" s="192"/>
      <c r="CL268" s="192"/>
      <c r="CM268" s="192"/>
      <c r="CN268" s="192"/>
      <c r="CO268" s="192"/>
      <c r="CP268" s="192"/>
      <c r="CQ268" s="192"/>
      <c r="CR268" s="192"/>
      <c r="CS268" s="192"/>
      <c r="CT268" s="192"/>
      <c r="CU268" s="192"/>
      <c r="CV268" s="192"/>
      <c r="CW268" s="192"/>
      <c r="CX268" s="192"/>
      <c r="CY268" s="192"/>
      <c r="CZ268" s="192"/>
      <c r="DA268" s="192"/>
      <c r="DB268" s="192"/>
      <c r="DC268" s="192"/>
      <c r="DD268" s="192"/>
      <c r="DE268" s="192"/>
      <c r="DF268" s="192"/>
      <c r="DG268" s="192"/>
      <c r="DH268" s="192"/>
      <c r="DI268" s="192"/>
      <c r="DJ268" s="192"/>
      <c r="DK268" s="192"/>
      <c r="DL268" s="192"/>
      <c r="DM268" s="192"/>
      <c r="DN268" s="192"/>
      <c r="DO268" s="192"/>
      <c r="DP268" s="192"/>
      <c r="DQ268" s="192"/>
      <c r="DR268" s="192"/>
      <c r="DS268" s="192"/>
      <c r="DT268" s="192"/>
      <c r="DU268" s="192"/>
      <c r="DV268" s="192"/>
      <c r="DW268" s="192"/>
      <c r="DX268" s="192"/>
      <c r="DY268" s="192"/>
      <c r="DZ268" s="192"/>
      <c r="EA268" s="192"/>
      <c r="EB268" s="192"/>
      <c r="EC268" s="192"/>
      <c r="ED268" s="192"/>
      <c r="EE268" s="192"/>
      <c r="EF268" s="192"/>
      <c r="EG268" s="192"/>
      <c r="EH268" s="192"/>
      <c r="EI268" s="192"/>
      <c r="EJ268" s="192"/>
      <c r="EK268" s="192"/>
      <c r="EL268" s="192"/>
      <c r="EM268" s="192"/>
      <c r="EN268" s="192"/>
    </row>
    <row r="269" spans="25:144" s="186" customFormat="1" x14ac:dyDescent="0.3">
      <c r="Y269" s="192"/>
      <c r="Z269" s="192"/>
      <c r="AA269" s="192"/>
      <c r="AB269" s="192"/>
      <c r="AC269" s="192"/>
      <c r="AD269" s="192"/>
      <c r="AE269" s="192"/>
      <c r="AF269" s="192"/>
      <c r="AG269" s="192"/>
      <c r="AH269" s="192"/>
      <c r="AI269" s="192"/>
      <c r="AJ269" s="192"/>
      <c r="AK269" s="192"/>
      <c r="AL269" s="192"/>
      <c r="AM269" s="192"/>
      <c r="AN269" s="192"/>
      <c r="AO269" s="192"/>
      <c r="AP269" s="192"/>
      <c r="AQ269" s="192"/>
      <c r="AR269" s="192"/>
      <c r="AS269" s="192"/>
      <c r="AT269" s="192"/>
      <c r="AU269" s="192"/>
      <c r="AV269" s="192"/>
      <c r="AW269" s="192"/>
      <c r="AX269" s="192"/>
      <c r="AY269" s="192"/>
      <c r="AZ269" s="192"/>
      <c r="BA269" s="192"/>
      <c r="BB269" s="192"/>
      <c r="BC269" s="192"/>
      <c r="BD269" s="192"/>
      <c r="BE269" s="192"/>
      <c r="BF269" s="192"/>
      <c r="BG269" s="192"/>
      <c r="BH269" s="192"/>
      <c r="BI269" s="192"/>
      <c r="BJ269" s="192"/>
      <c r="BK269" s="192"/>
      <c r="BL269" s="192"/>
      <c r="BM269" s="192"/>
      <c r="BN269" s="192"/>
      <c r="BO269" s="192"/>
      <c r="BP269" s="192"/>
      <c r="BQ269" s="192"/>
      <c r="BR269" s="192"/>
      <c r="BS269" s="192"/>
      <c r="BT269" s="192"/>
      <c r="BU269" s="192"/>
      <c r="BV269" s="192"/>
      <c r="BW269" s="192"/>
      <c r="BX269" s="192"/>
      <c r="BY269" s="192"/>
      <c r="BZ269" s="192"/>
      <c r="CA269" s="192"/>
      <c r="CB269" s="192"/>
      <c r="CC269" s="192"/>
      <c r="CD269" s="192"/>
      <c r="CE269" s="192"/>
      <c r="CF269" s="192"/>
      <c r="CG269" s="192"/>
      <c r="CH269" s="192"/>
      <c r="CI269" s="192"/>
      <c r="CJ269" s="192"/>
      <c r="CK269" s="192"/>
      <c r="CL269" s="192"/>
      <c r="CM269" s="192"/>
      <c r="CN269" s="192"/>
      <c r="CO269" s="192"/>
      <c r="CP269" s="192"/>
      <c r="CQ269" s="192"/>
      <c r="CR269" s="192"/>
      <c r="CS269" s="192"/>
      <c r="CT269" s="192"/>
      <c r="CU269" s="192"/>
      <c r="CV269" s="192"/>
      <c r="CW269" s="192"/>
      <c r="CX269" s="192"/>
      <c r="CY269" s="192"/>
      <c r="CZ269" s="192"/>
      <c r="DA269" s="192"/>
      <c r="DB269" s="192"/>
      <c r="DC269" s="192"/>
      <c r="DD269" s="192"/>
      <c r="DE269" s="192"/>
      <c r="DF269" s="192"/>
      <c r="DG269" s="192"/>
      <c r="DH269" s="192"/>
      <c r="DI269" s="192"/>
      <c r="DJ269" s="192"/>
      <c r="DK269" s="192"/>
      <c r="DL269" s="192"/>
      <c r="DM269" s="192"/>
      <c r="DN269" s="192"/>
      <c r="DO269" s="192"/>
      <c r="DP269" s="192"/>
      <c r="DQ269" s="192"/>
      <c r="DR269" s="192"/>
      <c r="DS269" s="192"/>
      <c r="DT269" s="192"/>
      <c r="DU269" s="192"/>
      <c r="DV269" s="192"/>
      <c r="DW269" s="192"/>
      <c r="DX269" s="192"/>
      <c r="DY269" s="192"/>
      <c r="DZ269" s="192"/>
      <c r="EA269" s="192"/>
      <c r="EB269" s="192"/>
      <c r="EC269" s="192"/>
      <c r="ED269" s="192"/>
      <c r="EE269" s="192"/>
      <c r="EF269" s="192"/>
      <c r="EG269" s="192"/>
      <c r="EH269" s="192"/>
      <c r="EI269" s="192"/>
      <c r="EJ269" s="192"/>
      <c r="EK269" s="192"/>
      <c r="EL269" s="192"/>
      <c r="EM269" s="192"/>
      <c r="EN269" s="192"/>
    </row>
    <row r="270" spans="25:144" s="186" customFormat="1" x14ac:dyDescent="0.3">
      <c r="Y270" s="192"/>
      <c r="Z270" s="192"/>
      <c r="AA270" s="192"/>
      <c r="AB270" s="192"/>
      <c r="AC270" s="192"/>
      <c r="AD270" s="192"/>
      <c r="AE270" s="192"/>
      <c r="AF270" s="192"/>
      <c r="AG270" s="192"/>
      <c r="AH270" s="192"/>
      <c r="AI270" s="192"/>
      <c r="AJ270" s="192"/>
      <c r="AK270" s="192"/>
      <c r="AL270" s="192"/>
      <c r="AM270" s="192"/>
      <c r="AN270" s="192"/>
      <c r="AO270" s="192"/>
      <c r="AP270" s="192"/>
      <c r="AQ270" s="192"/>
      <c r="AR270" s="192"/>
      <c r="AS270" s="192"/>
      <c r="AT270" s="192"/>
      <c r="AU270" s="192"/>
      <c r="AV270" s="192"/>
      <c r="AW270" s="192"/>
      <c r="AX270" s="192"/>
      <c r="AY270" s="192"/>
      <c r="AZ270" s="192"/>
      <c r="BA270" s="192"/>
      <c r="BB270" s="192"/>
      <c r="BC270" s="192"/>
      <c r="BD270" s="192"/>
      <c r="BE270" s="192"/>
      <c r="BF270" s="192"/>
      <c r="BG270" s="192"/>
      <c r="BH270" s="192"/>
      <c r="BI270" s="192"/>
      <c r="BJ270" s="192"/>
      <c r="BK270" s="192"/>
      <c r="BL270" s="192"/>
      <c r="BM270" s="192"/>
      <c r="BN270" s="192"/>
      <c r="BO270" s="192"/>
      <c r="BP270" s="192"/>
      <c r="BQ270" s="192"/>
      <c r="BR270" s="192"/>
      <c r="BS270" s="192"/>
      <c r="BT270" s="192"/>
      <c r="BU270" s="192"/>
      <c r="BV270" s="192"/>
      <c r="BW270" s="192"/>
      <c r="BX270" s="192"/>
      <c r="BY270" s="192"/>
      <c r="BZ270" s="192"/>
      <c r="CA270" s="192"/>
      <c r="CB270" s="192"/>
      <c r="CC270" s="192"/>
      <c r="CD270" s="192"/>
      <c r="CE270" s="192"/>
      <c r="CF270" s="192"/>
      <c r="CG270" s="192"/>
      <c r="CH270" s="192"/>
      <c r="CI270" s="192"/>
      <c r="CJ270" s="192"/>
      <c r="CK270" s="192"/>
      <c r="CL270" s="192"/>
      <c r="CM270" s="192"/>
      <c r="CN270" s="192"/>
      <c r="CO270" s="192"/>
      <c r="CP270" s="192"/>
      <c r="CQ270" s="192"/>
      <c r="CR270" s="192"/>
      <c r="CS270" s="192"/>
      <c r="CT270" s="192"/>
      <c r="CU270" s="192"/>
      <c r="CV270" s="192"/>
      <c r="CW270" s="192"/>
      <c r="CX270" s="192"/>
      <c r="CY270" s="192"/>
      <c r="CZ270" s="192"/>
      <c r="DA270" s="192"/>
      <c r="DB270" s="192"/>
      <c r="DC270" s="192"/>
      <c r="DD270" s="192"/>
      <c r="DE270" s="192"/>
      <c r="DF270" s="192"/>
      <c r="DG270" s="192"/>
      <c r="DH270" s="192"/>
      <c r="DI270" s="192"/>
      <c r="DJ270" s="192"/>
      <c r="DK270" s="192"/>
      <c r="DL270" s="192"/>
      <c r="DM270" s="192"/>
      <c r="DN270" s="192"/>
      <c r="DO270" s="192"/>
      <c r="DP270" s="192"/>
      <c r="DQ270" s="192"/>
      <c r="DR270" s="192"/>
      <c r="DS270" s="192"/>
      <c r="DT270" s="192"/>
      <c r="DU270" s="192"/>
      <c r="DV270" s="192"/>
      <c r="DW270" s="192"/>
      <c r="DX270" s="192"/>
      <c r="DY270" s="192"/>
      <c r="DZ270" s="192"/>
      <c r="EA270" s="192"/>
      <c r="EB270" s="192"/>
      <c r="EC270" s="192"/>
      <c r="ED270" s="192"/>
      <c r="EE270" s="192"/>
      <c r="EF270" s="192"/>
      <c r="EG270" s="192"/>
      <c r="EH270" s="192"/>
      <c r="EI270" s="192"/>
      <c r="EJ270" s="192"/>
      <c r="EK270" s="192"/>
      <c r="EL270" s="192"/>
      <c r="EM270" s="192"/>
      <c r="EN270" s="192"/>
    </row>
    <row r="271" spans="25:144" s="186" customFormat="1" x14ac:dyDescent="0.3">
      <c r="Y271" s="192"/>
      <c r="Z271" s="192"/>
      <c r="AA271" s="192"/>
      <c r="AB271" s="192"/>
      <c r="AC271" s="192"/>
      <c r="AD271" s="192"/>
      <c r="AE271" s="192"/>
      <c r="AF271" s="192"/>
      <c r="AG271" s="192"/>
      <c r="AH271" s="192"/>
      <c r="AI271" s="192"/>
      <c r="AJ271" s="192"/>
      <c r="AK271" s="192"/>
      <c r="AL271" s="192"/>
      <c r="AM271" s="192"/>
      <c r="AN271" s="192"/>
      <c r="AO271" s="192"/>
      <c r="AP271" s="192"/>
      <c r="AQ271" s="192"/>
      <c r="AR271" s="192"/>
      <c r="AS271" s="192"/>
      <c r="AT271" s="192"/>
      <c r="AU271" s="192"/>
      <c r="AV271" s="192"/>
      <c r="AW271" s="192"/>
      <c r="AX271" s="192"/>
      <c r="AY271" s="192"/>
      <c r="AZ271" s="192"/>
      <c r="BA271" s="192"/>
      <c r="BB271" s="192"/>
      <c r="BC271" s="192"/>
      <c r="BD271" s="192"/>
      <c r="BE271" s="192"/>
      <c r="BF271" s="192"/>
      <c r="BG271" s="192"/>
      <c r="BH271" s="192"/>
      <c r="BI271" s="192"/>
      <c r="BJ271" s="192"/>
      <c r="BK271" s="192"/>
      <c r="BL271" s="192"/>
      <c r="BM271" s="192"/>
      <c r="BN271" s="192"/>
      <c r="BO271" s="192"/>
      <c r="BP271" s="192"/>
      <c r="BQ271" s="192"/>
      <c r="BR271" s="192"/>
      <c r="BS271" s="192"/>
      <c r="BT271" s="192"/>
      <c r="BU271" s="192"/>
      <c r="BV271" s="192"/>
      <c r="BW271" s="192"/>
      <c r="BX271" s="192"/>
      <c r="BY271" s="192"/>
      <c r="BZ271" s="192"/>
      <c r="CA271" s="192"/>
      <c r="CB271" s="192"/>
      <c r="CC271" s="192"/>
      <c r="CD271" s="192"/>
      <c r="CE271" s="192"/>
      <c r="CF271" s="192"/>
      <c r="CG271" s="192"/>
      <c r="CH271" s="192"/>
      <c r="CI271" s="192"/>
      <c r="CJ271" s="192"/>
      <c r="CK271" s="192"/>
      <c r="CL271" s="192"/>
      <c r="CM271" s="192"/>
      <c r="CN271" s="192"/>
      <c r="CO271" s="192"/>
      <c r="CP271" s="192"/>
      <c r="CQ271" s="192"/>
      <c r="CR271" s="192"/>
      <c r="CS271" s="192"/>
      <c r="CT271" s="192"/>
      <c r="CU271" s="192"/>
      <c r="CV271" s="192"/>
      <c r="CW271" s="192"/>
      <c r="CX271" s="192"/>
      <c r="CY271" s="192"/>
      <c r="CZ271" s="192"/>
      <c r="DA271" s="192"/>
      <c r="DB271" s="192"/>
      <c r="DC271" s="192"/>
      <c r="DD271" s="192"/>
      <c r="DE271" s="192"/>
      <c r="DF271" s="192"/>
      <c r="DG271" s="192"/>
      <c r="DH271" s="192"/>
      <c r="DI271" s="192"/>
      <c r="DJ271" s="192"/>
      <c r="DK271" s="192"/>
      <c r="DL271" s="192"/>
      <c r="DM271" s="192"/>
      <c r="DN271" s="192"/>
      <c r="DO271" s="192"/>
      <c r="DP271" s="192"/>
      <c r="DQ271" s="192"/>
      <c r="DR271" s="192"/>
      <c r="DS271" s="192"/>
      <c r="DT271" s="192"/>
      <c r="DU271" s="192"/>
      <c r="DV271" s="192"/>
      <c r="DW271" s="192"/>
      <c r="DX271" s="192"/>
      <c r="DY271" s="192"/>
      <c r="DZ271" s="192"/>
      <c r="EA271" s="192"/>
      <c r="EB271" s="192"/>
      <c r="EC271" s="192"/>
      <c r="ED271" s="192"/>
      <c r="EE271" s="192"/>
      <c r="EF271" s="192"/>
      <c r="EG271" s="192"/>
      <c r="EH271" s="192"/>
      <c r="EI271" s="192"/>
      <c r="EJ271" s="192"/>
      <c r="EK271" s="192"/>
      <c r="EL271" s="192"/>
      <c r="EM271" s="192"/>
      <c r="EN271" s="192"/>
    </row>
    <row r="272" spans="25:144" s="186" customFormat="1" x14ac:dyDescent="0.3">
      <c r="Y272" s="192"/>
      <c r="Z272" s="192"/>
      <c r="AA272" s="192"/>
      <c r="AB272" s="192"/>
      <c r="AC272" s="192"/>
      <c r="AD272" s="192"/>
      <c r="AE272" s="192"/>
      <c r="AF272" s="192"/>
      <c r="AG272" s="192"/>
      <c r="AH272" s="192"/>
      <c r="AI272" s="192"/>
      <c r="AJ272" s="192"/>
      <c r="AK272" s="192"/>
      <c r="AL272" s="192"/>
      <c r="AM272" s="192"/>
      <c r="AN272" s="192"/>
      <c r="AO272" s="192"/>
      <c r="AP272" s="192"/>
      <c r="AQ272" s="192"/>
      <c r="AR272" s="192"/>
      <c r="AS272" s="192"/>
      <c r="AT272" s="192"/>
      <c r="AU272" s="192"/>
      <c r="AV272" s="192"/>
      <c r="AW272" s="192"/>
      <c r="AX272" s="192"/>
      <c r="AY272" s="192"/>
      <c r="AZ272" s="192"/>
      <c r="BA272" s="192"/>
      <c r="BB272" s="192"/>
      <c r="BC272" s="192"/>
      <c r="BD272" s="192"/>
      <c r="BE272" s="192"/>
      <c r="BF272" s="192"/>
      <c r="BG272" s="192"/>
      <c r="BH272" s="192"/>
      <c r="BI272" s="192"/>
      <c r="BJ272" s="192"/>
      <c r="BK272" s="192"/>
      <c r="BL272" s="192"/>
      <c r="BM272" s="192"/>
      <c r="BN272" s="192"/>
      <c r="BO272" s="192"/>
      <c r="BP272" s="192"/>
      <c r="BQ272" s="192"/>
      <c r="BR272" s="192"/>
      <c r="BS272" s="192"/>
      <c r="BT272" s="192"/>
      <c r="BU272" s="192"/>
      <c r="BV272" s="192"/>
      <c r="BW272" s="192"/>
      <c r="BX272" s="192"/>
      <c r="BY272" s="192"/>
      <c r="BZ272" s="192"/>
      <c r="CA272" s="192"/>
      <c r="CB272" s="192"/>
      <c r="CC272" s="192"/>
      <c r="CD272" s="192"/>
      <c r="CE272" s="192"/>
      <c r="CF272" s="192"/>
      <c r="CG272" s="192"/>
      <c r="CH272" s="192"/>
      <c r="CI272" s="192"/>
      <c r="CJ272" s="192"/>
      <c r="CK272" s="192"/>
      <c r="CL272" s="192"/>
      <c r="CM272" s="192"/>
      <c r="CN272" s="192"/>
      <c r="CO272" s="192"/>
      <c r="CP272" s="192"/>
      <c r="CQ272" s="192"/>
      <c r="CR272" s="192"/>
      <c r="CS272" s="192"/>
      <c r="CT272" s="192"/>
      <c r="CU272" s="192"/>
      <c r="CV272" s="192"/>
      <c r="CW272" s="192"/>
      <c r="CX272" s="192"/>
      <c r="CY272" s="192"/>
      <c r="CZ272" s="192"/>
      <c r="DA272" s="192"/>
      <c r="DB272" s="192"/>
      <c r="DC272" s="192"/>
      <c r="DD272" s="192"/>
      <c r="DE272" s="192"/>
      <c r="DF272" s="192"/>
      <c r="DG272" s="192"/>
      <c r="DH272" s="192"/>
      <c r="DI272" s="192"/>
      <c r="DJ272" s="192"/>
      <c r="DK272" s="192"/>
      <c r="DL272" s="192"/>
      <c r="DM272" s="192"/>
      <c r="DN272" s="192"/>
      <c r="DO272" s="192"/>
      <c r="DP272" s="192"/>
      <c r="DQ272" s="192"/>
      <c r="DR272" s="192"/>
      <c r="DS272" s="192"/>
      <c r="DT272" s="192"/>
      <c r="DU272" s="192"/>
      <c r="DV272" s="192"/>
      <c r="DW272" s="192"/>
      <c r="DX272" s="192"/>
      <c r="DY272" s="192"/>
      <c r="DZ272" s="192"/>
      <c r="EA272" s="192"/>
      <c r="EB272" s="192"/>
      <c r="EC272" s="192"/>
      <c r="ED272" s="192"/>
      <c r="EE272" s="192"/>
      <c r="EF272" s="192"/>
      <c r="EG272" s="192"/>
      <c r="EH272" s="192"/>
      <c r="EI272" s="192"/>
      <c r="EJ272" s="192"/>
      <c r="EK272" s="192"/>
      <c r="EL272" s="192"/>
      <c r="EM272" s="192"/>
      <c r="EN272" s="192"/>
    </row>
    <row r="273" spans="25:144" s="186" customFormat="1" x14ac:dyDescent="0.3">
      <c r="Y273" s="192"/>
      <c r="Z273" s="192"/>
      <c r="AA273" s="192"/>
      <c r="AB273" s="192"/>
      <c r="AC273" s="192"/>
      <c r="AD273" s="192"/>
      <c r="AE273" s="192"/>
      <c r="AF273" s="192"/>
      <c r="AG273" s="192"/>
      <c r="AH273" s="192"/>
      <c r="AI273" s="192"/>
      <c r="AJ273" s="192"/>
      <c r="AK273" s="192"/>
      <c r="AL273" s="192"/>
      <c r="AM273" s="192"/>
      <c r="AN273" s="192"/>
      <c r="AO273" s="192"/>
      <c r="AP273" s="192"/>
      <c r="AQ273" s="192"/>
      <c r="AR273" s="192"/>
      <c r="AS273" s="192"/>
      <c r="AT273" s="192"/>
      <c r="AU273" s="192"/>
      <c r="AV273" s="192"/>
      <c r="AW273" s="192"/>
      <c r="AX273" s="192"/>
      <c r="AY273" s="192"/>
      <c r="AZ273" s="192"/>
      <c r="BA273" s="192"/>
      <c r="BB273" s="192"/>
      <c r="BC273" s="192"/>
      <c r="BD273" s="192"/>
      <c r="BE273" s="192"/>
      <c r="BF273" s="192"/>
      <c r="BG273" s="192"/>
      <c r="BH273" s="192"/>
      <c r="BI273" s="192"/>
      <c r="BJ273" s="192"/>
      <c r="BK273" s="192"/>
      <c r="BL273" s="192"/>
      <c r="BM273" s="192"/>
      <c r="BN273" s="192"/>
      <c r="BO273" s="192"/>
      <c r="BP273" s="192"/>
      <c r="BQ273" s="192"/>
      <c r="BR273" s="192"/>
      <c r="BS273" s="192"/>
      <c r="BT273" s="192"/>
      <c r="BU273" s="192"/>
      <c r="BV273" s="192"/>
      <c r="BW273" s="192"/>
      <c r="BX273" s="192"/>
      <c r="BY273" s="192"/>
      <c r="BZ273" s="192"/>
      <c r="CA273" s="192"/>
      <c r="CB273" s="192"/>
      <c r="CC273" s="192"/>
      <c r="CD273" s="192"/>
      <c r="CE273" s="192"/>
      <c r="CF273" s="192"/>
      <c r="CG273" s="192"/>
      <c r="CH273" s="192"/>
      <c r="CI273" s="192"/>
      <c r="CJ273" s="192"/>
      <c r="CK273" s="192"/>
      <c r="CL273" s="192"/>
      <c r="CM273" s="192"/>
      <c r="CN273" s="192"/>
      <c r="CO273" s="192"/>
      <c r="CP273" s="192"/>
      <c r="CQ273" s="192"/>
      <c r="CR273" s="192"/>
      <c r="CS273" s="192"/>
      <c r="CT273" s="192"/>
      <c r="CU273" s="192"/>
      <c r="CV273" s="192"/>
      <c r="CW273" s="192"/>
      <c r="CX273" s="192"/>
      <c r="CY273" s="192"/>
      <c r="CZ273" s="192"/>
      <c r="DA273" s="192"/>
      <c r="DB273" s="192"/>
      <c r="DC273" s="192"/>
      <c r="DD273" s="192"/>
      <c r="DE273" s="192"/>
      <c r="DF273" s="192"/>
      <c r="DG273" s="192"/>
      <c r="DH273" s="192"/>
      <c r="DI273" s="192"/>
      <c r="DJ273" s="192"/>
      <c r="DK273" s="192"/>
      <c r="DL273" s="192"/>
      <c r="DM273" s="192"/>
      <c r="DN273" s="192"/>
      <c r="DO273" s="192"/>
      <c r="DP273" s="192"/>
      <c r="DQ273" s="192"/>
      <c r="DR273" s="192"/>
      <c r="DS273" s="192"/>
      <c r="DT273" s="192"/>
      <c r="DU273" s="192"/>
      <c r="DV273" s="192"/>
      <c r="DW273" s="192"/>
      <c r="DX273" s="192"/>
      <c r="DY273" s="192"/>
      <c r="DZ273" s="192"/>
      <c r="EA273" s="192"/>
      <c r="EB273" s="192"/>
      <c r="EC273" s="192"/>
      <c r="ED273" s="192"/>
      <c r="EE273" s="192"/>
      <c r="EF273" s="192"/>
      <c r="EG273" s="192"/>
      <c r="EH273" s="192"/>
      <c r="EI273" s="192"/>
      <c r="EJ273" s="192"/>
      <c r="EK273" s="192"/>
      <c r="EL273" s="192"/>
      <c r="EM273" s="192"/>
      <c r="EN273" s="192"/>
    </row>
    <row r="274" spans="25:144" s="186" customFormat="1" x14ac:dyDescent="0.3">
      <c r="Y274" s="192"/>
      <c r="Z274" s="192"/>
      <c r="AA274" s="192"/>
      <c r="AB274" s="192"/>
      <c r="AC274" s="192"/>
      <c r="AD274" s="192"/>
      <c r="AE274" s="192"/>
      <c r="AF274" s="192"/>
      <c r="AG274" s="192"/>
      <c r="AH274" s="192"/>
      <c r="AI274" s="192"/>
      <c r="AJ274" s="192"/>
      <c r="AK274" s="192"/>
      <c r="AL274" s="192"/>
      <c r="AM274" s="192"/>
      <c r="AN274" s="192"/>
      <c r="AO274" s="192"/>
      <c r="AP274" s="192"/>
      <c r="AQ274" s="192"/>
      <c r="AR274" s="192"/>
      <c r="AS274" s="192"/>
      <c r="AT274" s="192"/>
      <c r="AU274" s="192"/>
      <c r="AV274" s="192"/>
      <c r="AW274" s="192"/>
      <c r="AX274" s="192"/>
      <c r="AY274" s="192"/>
      <c r="AZ274" s="192"/>
      <c r="BA274" s="192"/>
      <c r="BB274" s="192"/>
      <c r="BC274" s="192"/>
      <c r="BD274" s="192"/>
      <c r="BE274" s="192"/>
      <c r="BF274" s="192"/>
      <c r="BG274" s="192"/>
      <c r="BH274" s="192"/>
      <c r="BI274" s="192"/>
      <c r="BJ274" s="192"/>
      <c r="BK274" s="192"/>
      <c r="BL274" s="192"/>
      <c r="BM274" s="192"/>
      <c r="BN274" s="192"/>
      <c r="BO274" s="192"/>
      <c r="BP274" s="192"/>
      <c r="BQ274" s="192"/>
      <c r="BR274" s="192"/>
      <c r="BS274" s="192"/>
      <c r="BT274" s="192"/>
      <c r="BU274" s="192"/>
      <c r="BV274" s="192"/>
      <c r="BW274" s="192"/>
      <c r="BX274" s="192"/>
      <c r="BY274" s="192"/>
      <c r="BZ274" s="192"/>
      <c r="CA274" s="192"/>
      <c r="CB274" s="192"/>
      <c r="CC274" s="192"/>
      <c r="CD274" s="192"/>
      <c r="CE274" s="192"/>
      <c r="CF274" s="192"/>
      <c r="CG274" s="192"/>
      <c r="CH274" s="192"/>
      <c r="CI274" s="192"/>
      <c r="CJ274" s="192"/>
      <c r="CK274" s="192"/>
      <c r="CL274" s="192"/>
      <c r="CM274" s="192"/>
      <c r="CN274" s="192"/>
      <c r="CO274" s="192"/>
      <c r="CP274" s="192"/>
      <c r="CQ274" s="192"/>
      <c r="CR274" s="192"/>
      <c r="CS274" s="192"/>
      <c r="CT274" s="192"/>
      <c r="CU274" s="192"/>
      <c r="CV274" s="192"/>
      <c r="CW274" s="192"/>
      <c r="CX274" s="192"/>
      <c r="CY274" s="192"/>
      <c r="CZ274" s="192"/>
      <c r="DA274" s="192"/>
      <c r="DB274" s="192"/>
      <c r="DC274" s="192"/>
      <c r="DD274" s="192"/>
      <c r="DE274" s="192"/>
      <c r="DF274" s="192"/>
      <c r="DG274" s="192"/>
      <c r="DH274" s="192"/>
      <c r="DI274" s="192"/>
      <c r="DJ274" s="192"/>
      <c r="DK274" s="192"/>
      <c r="DL274" s="192"/>
      <c r="DM274" s="192"/>
      <c r="DN274" s="192"/>
      <c r="DO274" s="192"/>
      <c r="DP274" s="192"/>
      <c r="DQ274" s="192"/>
      <c r="DR274" s="192"/>
      <c r="DS274" s="192"/>
      <c r="DT274" s="192"/>
      <c r="DU274" s="192"/>
      <c r="DV274" s="192"/>
      <c r="DW274" s="192"/>
      <c r="DX274" s="192"/>
      <c r="DY274" s="192"/>
      <c r="DZ274" s="192"/>
      <c r="EA274" s="192"/>
      <c r="EB274" s="192"/>
      <c r="EC274" s="192"/>
      <c r="ED274" s="192"/>
      <c r="EE274" s="192"/>
      <c r="EF274" s="192"/>
      <c r="EG274" s="192"/>
      <c r="EH274" s="192"/>
      <c r="EI274" s="192"/>
      <c r="EJ274" s="192"/>
      <c r="EK274" s="192"/>
      <c r="EL274" s="192"/>
      <c r="EM274" s="192"/>
      <c r="EN274" s="192"/>
    </row>
    <row r="275" spans="25:144" s="186" customFormat="1" x14ac:dyDescent="0.3">
      <c r="Y275" s="192"/>
      <c r="Z275" s="192"/>
      <c r="AA275" s="192"/>
      <c r="AB275" s="192"/>
      <c r="AC275" s="192"/>
      <c r="AD275" s="192"/>
      <c r="AE275" s="192"/>
      <c r="AF275" s="192"/>
      <c r="AG275" s="192"/>
      <c r="AH275" s="192"/>
      <c r="AI275" s="192"/>
      <c r="AJ275" s="192"/>
      <c r="AK275" s="192"/>
      <c r="AL275" s="192"/>
      <c r="AM275" s="192"/>
      <c r="AN275" s="192"/>
      <c r="AO275" s="192"/>
      <c r="AP275" s="192"/>
      <c r="AQ275" s="192"/>
      <c r="AR275" s="192"/>
      <c r="AS275" s="192"/>
      <c r="AT275" s="192"/>
      <c r="AU275" s="192"/>
      <c r="AV275" s="192"/>
      <c r="AW275" s="192"/>
      <c r="AX275" s="192"/>
      <c r="AY275" s="192"/>
      <c r="AZ275" s="192"/>
      <c r="BA275" s="192"/>
      <c r="BB275" s="192"/>
      <c r="BC275" s="192"/>
      <c r="BD275" s="192"/>
      <c r="BE275" s="192"/>
      <c r="BF275" s="192"/>
      <c r="BG275" s="192"/>
      <c r="BH275" s="192"/>
      <c r="BI275" s="192"/>
      <c r="BJ275" s="192"/>
      <c r="BK275" s="192"/>
      <c r="BL275" s="192"/>
      <c r="BM275" s="192"/>
      <c r="BN275" s="192"/>
      <c r="BO275" s="192"/>
      <c r="BP275" s="192"/>
      <c r="BQ275" s="192"/>
      <c r="BR275" s="192"/>
      <c r="BS275" s="192"/>
      <c r="BT275" s="192"/>
      <c r="BU275" s="192"/>
      <c r="BV275" s="192"/>
      <c r="BW275" s="192"/>
      <c r="BX275" s="192"/>
      <c r="BY275" s="192"/>
      <c r="BZ275" s="192"/>
      <c r="CA275" s="192"/>
      <c r="CB275" s="192"/>
      <c r="CC275" s="192"/>
      <c r="CD275" s="192"/>
      <c r="CE275" s="192"/>
      <c r="CF275" s="192"/>
      <c r="CG275" s="192"/>
      <c r="CH275" s="192"/>
      <c r="CI275" s="192"/>
      <c r="CJ275" s="192"/>
      <c r="CK275" s="192"/>
      <c r="CL275" s="192"/>
      <c r="CM275" s="192"/>
      <c r="CN275" s="192"/>
      <c r="CO275" s="192"/>
      <c r="CP275" s="192"/>
      <c r="CQ275" s="192"/>
      <c r="CR275" s="192"/>
      <c r="CS275" s="192"/>
      <c r="CT275" s="192"/>
      <c r="CU275" s="192"/>
      <c r="CV275" s="192"/>
      <c r="CW275" s="192"/>
      <c r="CX275" s="192"/>
      <c r="CY275" s="192"/>
      <c r="CZ275" s="192"/>
      <c r="DA275" s="192"/>
      <c r="DB275" s="192"/>
      <c r="DC275" s="192"/>
      <c r="DD275" s="192"/>
      <c r="DE275" s="192"/>
      <c r="DF275" s="192"/>
      <c r="DG275" s="192"/>
      <c r="DH275" s="192"/>
      <c r="DI275" s="192"/>
      <c r="DJ275" s="192"/>
      <c r="DK275" s="192"/>
      <c r="DL275" s="192"/>
      <c r="DM275" s="192"/>
      <c r="DN275" s="192"/>
      <c r="DO275" s="192"/>
      <c r="DP275" s="192"/>
      <c r="DQ275" s="192"/>
      <c r="DR275" s="192"/>
      <c r="DS275" s="192"/>
      <c r="DT275" s="192"/>
      <c r="DU275" s="192"/>
      <c r="DV275" s="192"/>
      <c r="DW275" s="192"/>
      <c r="DX275" s="192"/>
      <c r="DY275" s="192"/>
      <c r="DZ275" s="192"/>
      <c r="EA275" s="192"/>
      <c r="EB275" s="192"/>
      <c r="EC275" s="192"/>
      <c r="ED275" s="192"/>
      <c r="EE275" s="192"/>
      <c r="EF275" s="192"/>
      <c r="EG275" s="192"/>
      <c r="EH275" s="192"/>
      <c r="EI275" s="192"/>
      <c r="EJ275" s="192"/>
      <c r="EK275" s="192"/>
      <c r="EL275" s="192"/>
      <c r="EM275" s="192"/>
      <c r="EN275" s="192"/>
    </row>
    <row r="276" spans="25:144" s="186" customFormat="1" x14ac:dyDescent="0.3">
      <c r="Y276" s="192"/>
      <c r="Z276" s="192"/>
      <c r="AA276" s="192"/>
      <c r="AB276" s="192"/>
      <c r="AC276" s="192"/>
      <c r="AD276" s="192"/>
      <c r="AE276" s="192"/>
      <c r="AF276" s="192"/>
      <c r="AG276" s="192"/>
      <c r="AH276" s="192"/>
      <c r="AI276" s="192"/>
      <c r="AJ276" s="192"/>
      <c r="AK276" s="192"/>
      <c r="AL276" s="192"/>
      <c r="AM276" s="192"/>
      <c r="AN276" s="192"/>
      <c r="AO276" s="192"/>
      <c r="AP276" s="192"/>
      <c r="AQ276" s="192"/>
      <c r="AR276" s="192"/>
      <c r="AS276" s="192"/>
      <c r="AT276" s="192"/>
      <c r="AU276" s="192"/>
      <c r="AV276" s="192"/>
      <c r="AW276" s="192"/>
      <c r="AX276" s="192"/>
      <c r="AY276" s="192"/>
      <c r="AZ276" s="192"/>
      <c r="BA276" s="192"/>
      <c r="BB276" s="192"/>
      <c r="BC276" s="192"/>
      <c r="BD276" s="192"/>
      <c r="BE276" s="192"/>
      <c r="BF276" s="192"/>
      <c r="BG276" s="192"/>
      <c r="BH276" s="192"/>
      <c r="BI276" s="192"/>
      <c r="BJ276" s="192"/>
      <c r="BK276" s="192"/>
      <c r="BL276" s="192"/>
      <c r="BM276" s="192"/>
      <c r="BN276" s="192"/>
      <c r="BO276" s="192"/>
      <c r="BP276" s="192"/>
      <c r="BQ276" s="192"/>
      <c r="BR276" s="192"/>
      <c r="BS276" s="192"/>
      <c r="BT276" s="192"/>
      <c r="BU276" s="192"/>
      <c r="BV276" s="192"/>
      <c r="BW276" s="192"/>
      <c r="BX276" s="192"/>
      <c r="BY276" s="192"/>
      <c r="BZ276" s="192"/>
      <c r="CA276" s="192"/>
      <c r="CB276" s="192"/>
      <c r="CC276" s="192"/>
      <c r="CD276" s="192"/>
      <c r="CE276" s="192"/>
      <c r="CF276" s="192"/>
      <c r="CG276" s="192"/>
      <c r="CH276" s="192"/>
      <c r="CI276" s="192"/>
      <c r="CJ276" s="192"/>
      <c r="CK276" s="192"/>
      <c r="CL276" s="192"/>
      <c r="CM276" s="192"/>
      <c r="CN276" s="192"/>
      <c r="CO276" s="192"/>
      <c r="CP276" s="192"/>
      <c r="CQ276" s="192"/>
      <c r="CR276" s="192"/>
      <c r="CS276" s="192"/>
      <c r="CT276" s="192"/>
      <c r="CU276" s="192"/>
      <c r="CV276" s="192"/>
      <c r="CW276" s="192"/>
      <c r="CX276" s="192"/>
      <c r="CY276" s="192"/>
      <c r="CZ276" s="192"/>
      <c r="DA276" s="192"/>
      <c r="DB276" s="192"/>
      <c r="DC276" s="192"/>
      <c r="DD276" s="192"/>
      <c r="DE276" s="192"/>
      <c r="DF276" s="192"/>
      <c r="DG276" s="192"/>
      <c r="DH276" s="192"/>
      <c r="DI276" s="192"/>
      <c r="DJ276" s="192"/>
      <c r="DK276" s="192"/>
      <c r="DL276" s="192"/>
      <c r="DM276" s="192"/>
      <c r="DN276" s="192"/>
      <c r="DO276" s="192"/>
      <c r="DP276" s="192"/>
      <c r="DQ276" s="192"/>
      <c r="DR276" s="192"/>
      <c r="DS276" s="192"/>
      <c r="DT276" s="192"/>
      <c r="DU276" s="192"/>
      <c r="DV276" s="192"/>
      <c r="DW276" s="192"/>
      <c r="DX276" s="192"/>
      <c r="DY276" s="192"/>
      <c r="DZ276" s="192"/>
      <c r="EA276" s="192"/>
      <c r="EB276" s="192"/>
      <c r="EC276" s="192"/>
      <c r="ED276" s="192"/>
      <c r="EE276" s="192"/>
      <c r="EF276" s="192"/>
      <c r="EG276" s="192"/>
      <c r="EH276" s="192"/>
      <c r="EI276" s="192"/>
      <c r="EJ276" s="192"/>
      <c r="EK276" s="192"/>
      <c r="EL276" s="192"/>
      <c r="EM276" s="192"/>
      <c r="EN276" s="192"/>
    </row>
    <row r="277" spans="25:144" s="186" customFormat="1" x14ac:dyDescent="0.3">
      <c r="Y277" s="192"/>
      <c r="Z277" s="192"/>
      <c r="AA277" s="192"/>
      <c r="AB277" s="192"/>
      <c r="AC277" s="192"/>
      <c r="AD277" s="192"/>
      <c r="AE277" s="192"/>
      <c r="AF277" s="192"/>
      <c r="AG277" s="192"/>
      <c r="AH277" s="192"/>
      <c r="AI277" s="192"/>
      <c r="AJ277" s="192"/>
      <c r="AK277" s="192"/>
      <c r="AL277" s="192"/>
      <c r="AM277" s="192"/>
      <c r="AN277" s="192"/>
      <c r="AO277" s="192"/>
      <c r="AP277" s="192"/>
      <c r="AQ277" s="192"/>
      <c r="AR277" s="192"/>
      <c r="AS277" s="192"/>
      <c r="AT277" s="192"/>
      <c r="AU277" s="192"/>
      <c r="AV277" s="192"/>
      <c r="AW277" s="192"/>
      <c r="AX277" s="192"/>
      <c r="AY277" s="192"/>
      <c r="AZ277" s="192"/>
      <c r="BA277" s="192"/>
      <c r="BB277" s="192"/>
      <c r="BC277" s="192"/>
      <c r="BD277" s="192"/>
      <c r="BE277" s="192"/>
      <c r="BF277" s="192"/>
      <c r="BG277" s="192"/>
      <c r="BH277" s="192"/>
      <c r="BI277" s="192"/>
      <c r="BJ277" s="192"/>
      <c r="BK277" s="192"/>
      <c r="BL277" s="192"/>
      <c r="BM277" s="192"/>
      <c r="BN277" s="192"/>
      <c r="BO277" s="192"/>
      <c r="BP277" s="192"/>
      <c r="BQ277" s="192"/>
      <c r="BR277" s="192"/>
      <c r="BS277" s="192"/>
      <c r="BT277" s="192"/>
      <c r="BU277" s="192"/>
      <c r="BV277" s="192"/>
      <c r="BW277" s="192"/>
      <c r="BX277" s="192"/>
      <c r="BY277" s="192"/>
      <c r="BZ277" s="192"/>
      <c r="CA277" s="192"/>
      <c r="CB277" s="192"/>
      <c r="CC277" s="192"/>
      <c r="CD277" s="192"/>
      <c r="CE277" s="192"/>
      <c r="CF277" s="192"/>
      <c r="CG277" s="192"/>
      <c r="CH277" s="192"/>
      <c r="CI277" s="192"/>
      <c r="CJ277" s="192"/>
      <c r="CK277" s="192"/>
      <c r="CL277" s="192"/>
      <c r="CM277" s="192"/>
      <c r="CN277" s="192"/>
      <c r="CO277" s="192"/>
      <c r="CP277" s="192"/>
      <c r="CQ277" s="192"/>
      <c r="CR277" s="192"/>
      <c r="CS277" s="192"/>
      <c r="CT277" s="192"/>
      <c r="CU277" s="192"/>
      <c r="CV277" s="192"/>
      <c r="CW277" s="192"/>
      <c r="CX277" s="192"/>
      <c r="CY277" s="192"/>
      <c r="CZ277" s="192"/>
      <c r="DA277" s="192"/>
      <c r="DB277" s="192"/>
      <c r="DC277" s="192"/>
      <c r="DD277" s="192"/>
      <c r="DE277" s="192"/>
      <c r="DF277" s="192"/>
      <c r="DG277" s="192"/>
      <c r="DH277" s="192"/>
      <c r="DI277" s="192"/>
      <c r="DJ277" s="192"/>
      <c r="DK277" s="192"/>
      <c r="DL277" s="192"/>
      <c r="DM277" s="192"/>
      <c r="DN277" s="192"/>
      <c r="DO277" s="192"/>
      <c r="DP277" s="192"/>
      <c r="DQ277" s="192"/>
      <c r="DR277" s="192"/>
      <c r="DS277" s="192"/>
      <c r="DT277" s="192"/>
      <c r="DU277" s="192"/>
      <c r="DV277" s="192"/>
      <c r="DW277" s="192"/>
      <c r="DX277" s="192"/>
      <c r="DY277" s="192"/>
      <c r="DZ277" s="192"/>
      <c r="EA277" s="192"/>
      <c r="EB277" s="192"/>
      <c r="EC277" s="192"/>
      <c r="ED277" s="192"/>
      <c r="EE277" s="192"/>
      <c r="EF277" s="192"/>
      <c r="EG277" s="192"/>
      <c r="EH277" s="192"/>
      <c r="EI277" s="192"/>
      <c r="EJ277" s="192"/>
      <c r="EK277" s="192"/>
      <c r="EL277" s="192"/>
      <c r="EM277" s="192"/>
      <c r="EN277" s="192"/>
    </row>
    <row r="278" spans="25:144" s="186" customFormat="1" x14ac:dyDescent="0.3">
      <c r="Y278" s="192"/>
      <c r="Z278" s="192"/>
      <c r="AA278" s="192"/>
      <c r="AB278" s="192"/>
      <c r="AC278" s="192"/>
      <c r="AD278" s="192"/>
      <c r="AE278" s="192"/>
      <c r="AF278" s="192"/>
      <c r="AG278" s="192"/>
      <c r="AH278" s="192"/>
      <c r="AI278" s="192"/>
      <c r="AJ278" s="192"/>
      <c r="AK278" s="192"/>
      <c r="AL278" s="192"/>
      <c r="AM278" s="192"/>
      <c r="AN278" s="192"/>
      <c r="AO278" s="192"/>
      <c r="AP278" s="192"/>
      <c r="AQ278" s="192"/>
      <c r="AR278" s="192"/>
      <c r="AS278" s="192"/>
      <c r="AT278" s="192"/>
      <c r="AU278" s="192"/>
      <c r="AV278" s="192"/>
      <c r="AW278" s="192"/>
      <c r="AX278" s="192"/>
      <c r="AY278" s="192"/>
      <c r="AZ278" s="192"/>
      <c r="BA278" s="192"/>
      <c r="BB278" s="192"/>
      <c r="BC278" s="192"/>
      <c r="BD278" s="192"/>
      <c r="BE278" s="192"/>
      <c r="BF278" s="192"/>
      <c r="BG278" s="192"/>
      <c r="BH278" s="192"/>
      <c r="BI278" s="192"/>
      <c r="BJ278" s="192"/>
      <c r="BK278" s="192"/>
      <c r="BL278" s="192"/>
      <c r="BM278" s="192"/>
      <c r="BN278" s="192"/>
      <c r="BO278" s="192"/>
      <c r="BP278" s="192"/>
      <c r="BQ278" s="192"/>
      <c r="BR278" s="192"/>
      <c r="BS278" s="192"/>
      <c r="BT278" s="192"/>
      <c r="BU278" s="192"/>
      <c r="BV278" s="192"/>
      <c r="BW278" s="192"/>
      <c r="BX278" s="192"/>
      <c r="BY278" s="192"/>
      <c r="BZ278" s="192"/>
      <c r="CA278" s="192"/>
      <c r="CB278" s="192"/>
      <c r="CC278" s="192"/>
      <c r="CD278" s="192"/>
      <c r="CE278" s="192"/>
      <c r="CF278" s="192"/>
      <c r="CG278" s="192"/>
      <c r="CH278" s="192"/>
      <c r="CI278" s="192"/>
      <c r="CJ278" s="192"/>
      <c r="CK278" s="192"/>
      <c r="CL278" s="192"/>
      <c r="CM278" s="192"/>
      <c r="CN278" s="192"/>
      <c r="CO278" s="192"/>
      <c r="CP278" s="192"/>
      <c r="CQ278" s="192"/>
      <c r="CR278" s="192"/>
      <c r="CS278" s="192"/>
      <c r="CT278" s="192"/>
      <c r="CU278" s="192"/>
      <c r="CV278" s="192"/>
      <c r="CW278" s="192"/>
      <c r="CX278" s="192"/>
      <c r="CY278" s="192"/>
      <c r="CZ278" s="192"/>
      <c r="DA278" s="192"/>
      <c r="DB278" s="192"/>
      <c r="DC278" s="192"/>
      <c r="DD278" s="192"/>
      <c r="DE278" s="192"/>
      <c r="DF278" s="192"/>
      <c r="DG278" s="192"/>
      <c r="DH278" s="192"/>
      <c r="DI278" s="192"/>
      <c r="DJ278" s="192"/>
      <c r="DK278" s="192"/>
      <c r="DL278" s="192"/>
      <c r="DM278" s="192"/>
      <c r="DN278" s="192"/>
      <c r="DO278" s="192"/>
      <c r="DP278" s="192"/>
      <c r="DQ278" s="192"/>
      <c r="DR278" s="192"/>
      <c r="DS278" s="192"/>
      <c r="DT278" s="192"/>
      <c r="DU278" s="192"/>
      <c r="DV278" s="192"/>
      <c r="DW278" s="192"/>
      <c r="DX278" s="192"/>
      <c r="DY278" s="192"/>
      <c r="DZ278" s="192"/>
      <c r="EA278" s="192"/>
      <c r="EB278" s="192"/>
      <c r="EC278" s="192"/>
      <c r="ED278" s="192"/>
      <c r="EE278" s="192"/>
      <c r="EF278" s="192"/>
      <c r="EG278" s="192"/>
      <c r="EH278" s="192"/>
      <c r="EI278" s="192"/>
      <c r="EJ278" s="192"/>
      <c r="EK278" s="192"/>
      <c r="EL278" s="192"/>
      <c r="EM278" s="192"/>
      <c r="EN278" s="192"/>
    </row>
    <row r="279" spans="25:144" s="186" customFormat="1" x14ac:dyDescent="0.3">
      <c r="Y279" s="192"/>
      <c r="Z279" s="192"/>
      <c r="AA279" s="192"/>
      <c r="AB279" s="192"/>
      <c r="AC279" s="192"/>
      <c r="AD279" s="192"/>
      <c r="AE279" s="192"/>
      <c r="AF279" s="192"/>
      <c r="AG279" s="192"/>
      <c r="AH279" s="192"/>
      <c r="AI279" s="192"/>
      <c r="AJ279" s="192"/>
      <c r="AK279" s="192"/>
      <c r="AL279" s="192"/>
      <c r="AM279" s="192"/>
      <c r="AN279" s="192"/>
      <c r="AO279" s="192"/>
      <c r="AP279" s="192"/>
      <c r="AQ279" s="192"/>
      <c r="AR279" s="192"/>
      <c r="AS279" s="192"/>
      <c r="AT279" s="192"/>
      <c r="AU279" s="192"/>
      <c r="AV279" s="192"/>
      <c r="AW279" s="192"/>
      <c r="AX279" s="192"/>
      <c r="AY279" s="192"/>
      <c r="AZ279" s="192"/>
      <c r="BA279" s="192"/>
      <c r="BB279" s="192"/>
      <c r="BC279" s="192"/>
      <c r="BD279" s="192"/>
      <c r="BE279" s="192"/>
      <c r="BF279" s="192"/>
      <c r="BG279" s="192"/>
      <c r="BH279" s="192"/>
      <c r="BI279" s="192"/>
      <c r="BJ279" s="192"/>
      <c r="BK279" s="192"/>
      <c r="BL279" s="192"/>
      <c r="BM279" s="192"/>
      <c r="BN279" s="192"/>
      <c r="BO279" s="192"/>
      <c r="BP279" s="192"/>
      <c r="BQ279" s="192"/>
      <c r="BR279" s="192"/>
      <c r="BS279" s="192"/>
      <c r="BT279" s="192"/>
      <c r="BU279" s="192"/>
      <c r="BV279" s="192"/>
      <c r="BW279" s="192"/>
      <c r="BX279" s="192"/>
      <c r="BY279" s="192"/>
      <c r="BZ279" s="192"/>
      <c r="CA279" s="192"/>
      <c r="CB279" s="192"/>
      <c r="CC279" s="192"/>
      <c r="CD279" s="192"/>
      <c r="CE279" s="192"/>
      <c r="CF279" s="192"/>
      <c r="CG279" s="192"/>
      <c r="CH279" s="192"/>
      <c r="CI279" s="192"/>
      <c r="CJ279" s="192"/>
      <c r="CK279" s="192"/>
      <c r="CL279" s="192"/>
      <c r="CM279" s="192"/>
      <c r="CN279" s="192"/>
      <c r="CO279" s="192"/>
      <c r="CP279" s="192"/>
      <c r="CQ279" s="192"/>
      <c r="CR279" s="192"/>
      <c r="CS279" s="192"/>
      <c r="CT279" s="192"/>
      <c r="CU279" s="192"/>
      <c r="CV279" s="192"/>
      <c r="CW279" s="192"/>
      <c r="CX279" s="192"/>
      <c r="CY279" s="192"/>
      <c r="CZ279" s="192"/>
      <c r="DA279" s="192"/>
      <c r="DB279" s="192"/>
      <c r="DC279" s="192"/>
      <c r="DD279" s="192"/>
      <c r="DE279" s="192"/>
      <c r="DF279" s="192"/>
      <c r="DG279" s="192"/>
      <c r="DH279" s="192"/>
      <c r="DI279" s="192"/>
      <c r="DJ279" s="192"/>
      <c r="DK279" s="192"/>
      <c r="DL279" s="192"/>
      <c r="DM279" s="192"/>
      <c r="DN279" s="192"/>
      <c r="DO279" s="192"/>
      <c r="DP279" s="192"/>
      <c r="DQ279" s="192"/>
      <c r="DR279" s="192"/>
      <c r="DS279" s="192"/>
      <c r="DT279" s="192"/>
      <c r="DU279" s="192"/>
      <c r="DV279" s="192"/>
      <c r="DW279" s="192"/>
      <c r="DX279" s="192"/>
      <c r="DY279" s="192"/>
      <c r="DZ279" s="192"/>
      <c r="EA279" s="192"/>
      <c r="EB279" s="192"/>
      <c r="EC279" s="192"/>
      <c r="ED279" s="192"/>
      <c r="EE279" s="192"/>
      <c r="EF279" s="192"/>
      <c r="EG279" s="192"/>
      <c r="EH279" s="192"/>
      <c r="EI279" s="192"/>
      <c r="EJ279" s="192"/>
      <c r="EK279" s="192"/>
      <c r="EL279" s="192"/>
      <c r="EM279" s="192"/>
      <c r="EN279" s="192"/>
    </row>
    <row r="280" spans="25:144" s="186" customFormat="1" x14ac:dyDescent="0.3">
      <c r="Y280" s="192"/>
      <c r="Z280" s="192"/>
      <c r="AA280" s="192"/>
      <c r="AB280" s="192"/>
      <c r="AC280" s="192"/>
      <c r="AD280" s="192"/>
      <c r="AE280" s="192"/>
      <c r="AF280" s="192"/>
      <c r="AG280" s="192"/>
      <c r="AH280" s="192"/>
      <c r="AI280" s="192"/>
      <c r="AJ280" s="192"/>
      <c r="AK280" s="192"/>
      <c r="AL280" s="192"/>
      <c r="AM280" s="192"/>
      <c r="AN280" s="192"/>
      <c r="AO280" s="192"/>
      <c r="AP280" s="192"/>
      <c r="AQ280" s="192"/>
      <c r="AR280" s="192"/>
      <c r="AS280" s="192"/>
      <c r="AT280" s="192"/>
      <c r="AU280" s="192"/>
      <c r="AV280" s="192"/>
      <c r="AW280" s="192"/>
      <c r="AX280" s="192"/>
      <c r="AY280" s="192"/>
      <c r="AZ280" s="192"/>
      <c r="BA280" s="192"/>
      <c r="BB280" s="192"/>
      <c r="BC280" s="192"/>
      <c r="BD280" s="192"/>
      <c r="BE280" s="192"/>
      <c r="BF280" s="192"/>
      <c r="BG280" s="192"/>
      <c r="BH280" s="192"/>
      <c r="BI280" s="192"/>
      <c r="BJ280" s="192"/>
      <c r="BK280" s="192"/>
      <c r="BL280" s="192"/>
      <c r="BM280" s="192"/>
      <c r="BN280" s="192"/>
      <c r="BO280" s="192"/>
      <c r="BP280" s="192"/>
      <c r="BQ280" s="192"/>
      <c r="BR280" s="192"/>
      <c r="BS280" s="192"/>
      <c r="BT280" s="192"/>
      <c r="BU280" s="192"/>
      <c r="BV280" s="192"/>
      <c r="BW280" s="192"/>
      <c r="BX280" s="192"/>
      <c r="BY280" s="192"/>
      <c r="BZ280" s="192"/>
      <c r="CA280" s="192"/>
      <c r="CB280" s="192"/>
      <c r="CC280" s="192"/>
      <c r="CD280" s="192"/>
      <c r="CE280" s="192"/>
      <c r="CF280" s="192"/>
      <c r="CG280" s="192"/>
      <c r="CH280" s="192"/>
      <c r="CI280" s="192"/>
      <c r="CJ280" s="192"/>
      <c r="CK280" s="192"/>
      <c r="CL280" s="192"/>
      <c r="CM280" s="192"/>
      <c r="CN280" s="192"/>
      <c r="CO280" s="192"/>
      <c r="CP280" s="192"/>
      <c r="CQ280" s="192"/>
      <c r="CR280" s="192"/>
      <c r="CS280" s="192"/>
      <c r="CT280" s="192"/>
      <c r="CU280" s="192"/>
      <c r="CV280" s="192"/>
      <c r="CW280" s="192"/>
      <c r="CX280" s="192"/>
      <c r="CY280" s="192"/>
      <c r="CZ280" s="192"/>
      <c r="DA280" s="192"/>
      <c r="DB280" s="192"/>
      <c r="DC280" s="192"/>
      <c r="DD280" s="192"/>
      <c r="DE280" s="192"/>
      <c r="DF280" s="192"/>
      <c r="DG280" s="192"/>
      <c r="DH280" s="192"/>
      <c r="DI280" s="192"/>
      <c r="DJ280" s="192"/>
      <c r="DK280" s="192"/>
      <c r="DL280" s="192"/>
      <c r="DM280" s="192"/>
      <c r="DN280" s="192"/>
      <c r="DO280" s="192"/>
      <c r="DP280" s="192"/>
      <c r="DQ280" s="192"/>
      <c r="DR280" s="192"/>
      <c r="DS280" s="192"/>
      <c r="DT280" s="192"/>
      <c r="DU280" s="192"/>
      <c r="DV280" s="192"/>
      <c r="DW280" s="192"/>
      <c r="DX280" s="192"/>
      <c r="DY280" s="192"/>
      <c r="DZ280" s="192"/>
      <c r="EA280" s="192"/>
      <c r="EB280" s="192"/>
      <c r="EC280" s="192"/>
      <c r="ED280" s="192"/>
      <c r="EE280" s="192"/>
      <c r="EF280" s="192"/>
      <c r="EG280" s="192"/>
      <c r="EH280" s="192"/>
      <c r="EI280" s="192"/>
      <c r="EJ280" s="192"/>
      <c r="EK280" s="192"/>
      <c r="EL280" s="192"/>
      <c r="EM280" s="192"/>
      <c r="EN280" s="192"/>
    </row>
    <row r="281" spans="25:144" s="186" customFormat="1" x14ac:dyDescent="0.3">
      <c r="Y281" s="192"/>
      <c r="Z281" s="192"/>
      <c r="AA281" s="192"/>
      <c r="AB281" s="192"/>
      <c r="AC281" s="192"/>
      <c r="AD281" s="192"/>
      <c r="AE281" s="192"/>
      <c r="AF281" s="192"/>
      <c r="AG281" s="192"/>
      <c r="AH281" s="192"/>
      <c r="AI281" s="192"/>
      <c r="AJ281" s="192"/>
      <c r="AK281" s="192"/>
      <c r="AL281" s="192"/>
      <c r="AM281" s="192"/>
      <c r="AN281" s="192"/>
      <c r="AO281" s="192"/>
      <c r="AP281" s="192"/>
      <c r="AQ281" s="192"/>
      <c r="AR281" s="192"/>
      <c r="AS281" s="192"/>
      <c r="AT281" s="192"/>
      <c r="AU281" s="192"/>
      <c r="AV281" s="192"/>
      <c r="AW281" s="192"/>
      <c r="AX281" s="192"/>
      <c r="AY281" s="192"/>
      <c r="AZ281" s="192"/>
      <c r="BA281" s="192"/>
      <c r="BB281" s="192"/>
      <c r="BC281" s="192"/>
      <c r="BD281" s="192"/>
      <c r="BE281" s="192"/>
      <c r="BF281" s="192"/>
      <c r="BG281" s="192"/>
      <c r="BH281" s="192"/>
      <c r="BI281" s="192"/>
      <c r="BJ281" s="192"/>
      <c r="BK281" s="192"/>
      <c r="BL281" s="192"/>
      <c r="BM281" s="192"/>
      <c r="BN281" s="192"/>
      <c r="BO281" s="192"/>
      <c r="BP281" s="192"/>
      <c r="BQ281" s="192"/>
      <c r="BR281" s="192"/>
      <c r="BS281" s="192"/>
      <c r="BT281" s="192"/>
      <c r="BU281" s="192"/>
      <c r="BV281" s="192"/>
      <c r="BW281" s="192"/>
      <c r="BX281" s="192"/>
      <c r="BY281" s="192"/>
      <c r="BZ281" s="192"/>
      <c r="CA281" s="192"/>
      <c r="CB281" s="192"/>
      <c r="CC281" s="192"/>
      <c r="CD281" s="192"/>
      <c r="CE281" s="192"/>
      <c r="CF281" s="192"/>
      <c r="CG281" s="192"/>
      <c r="CH281" s="192"/>
      <c r="CI281" s="192"/>
      <c r="CJ281" s="192"/>
      <c r="CK281" s="192"/>
      <c r="CL281" s="192"/>
      <c r="CM281" s="192"/>
      <c r="CN281" s="192"/>
      <c r="CO281" s="192"/>
      <c r="CP281" s="192"/>
      <c r="CQ281" s="192"/>
      <c r="CR281" s="192"/>
      <c r="CS281" s="192"/>
      <c r="CT281" s="192"/>
      <c r="CU281" s="192"/>
      <c r="CV281" s="192"/>
      <c r="CW281" s="192"/>
      <c r="CX281" s="192"/>
      <c r="CY281" s="192"/>
      <c r="CZ281" s="192"/>
      <c r="DA281" s="192"/>
      <c r="DB281" s="192"/>
      <c r="DC281" s="192"/>
      <c r="DD281" s="192"/>
      <c r="DE281" s="192"/>
      <c r="DF281" s="192"/>
      <c r="DG281" s="192"/>
      <c r="DH281" s="192"/>
      <c r="DI281" s="192"/>
      <c r="DJ281" s="192"/>
      <c r="DK281" s="192"/>
      <c r="DL281" s="192"/>
      <c r="DM281" s="192"/>
      <c r="DN281" s="192"/>
      <c r="DO281" s="192"/>
      <c r="DP281" s="192"/>
      <c r="DQ281" s="192"/>
      <c r="DR281" s="192"/>
      <c r="DS281" s="192"/>
      <c r="DT281" s="192"/>
      <c r="DU281" s="192"/>
      <c r="DV281" s="192"/>
      <c r="DW281" s="192"/>
      <c r="DX281" s="192"/>
      <c r="DY281" s="192"/>
      <c r="DZ281" s="192"/>
      <c r="EA281" s="192"/>
      <c r="EB281" s="192"/>
      <c r="EC281" s="192"/>
      <c r="ED281" s="192"/>
      <c r="EE281" s="192"/>
      <c r="EF281" s="192"/>
      <c r="EG281" s="192"/>
      <c r="EH281" s="192"/>
      <c r="EI281" s="192"/>
      <c r="EJ281" s="192"/>
      <c r="EK281" s="192"/>
      <c r="EL281" s="192"/>
      <c r="EM281" s="192"/>
      <c r="EN281" s="192"/>
    </row>
    <row r="282" spans="25:144" s="186" customFormat="1" x14ac:dyDescent="0.3">
      <c r="Y282" s="192"/>
      <c r="Z282" s="192"/>
      <c r="AA282" s="192"/>
      <c r="AB282" s="192"/>
      <c r="AC282" s="192"/>
      <c r="AD282" s="192"/>
      <c r="AE282" s="192"/>
      <c r="AF282" s="192"/>
      <c r="AG282" s="192"/>
      <c r="AH282" s="192"/>
      <c r="AI282" s="192"/>
      <c r="AJ282" s="192"/>
      <c r="AK282" s="192"/>
      <c r="AL282" s="192"/>
      <c r="AM282" s="192"/>
      <c r="AN282" s="192"/>
      <c r="AO282" s="192"/>
      <c r="AP282" s="192"/>
      <c r="AQ282" s="192"/>
      <c r="AR282" s="192"/>
      <c r="AS282" s="192"/>
      <c r="AT282" s="192"/>
      <c r="AU282" s="192"/>
      <c r="AV282" s="192"/>
      <c r="AW282" s="192"/>
      <c r="AX282" s="192"/>
      <c r="AY282" s="192"/>
      <c r="AZ282" s="192"/>
      <c r="BA282" s="192"/>
      <c r="BB282" s="192"/>
      <c r="BC282" s="192"/>
      <c r="BD282" s="192"/>
      <c r="BE282" s="192"/>
      <c r="BF282" s="192"/>
      <c r="BG282" s="192"/>
      <c r="BH282" s="192"/>
      <c r="BI282" s="192"/>
      <c r="BJ282" s="192"/>
      <c r="BK282" s="192"/>
      <c r="BL282" s="192"/>
      <c r="BM282" s="192"/>
      <c r="BN282" s="192"/>
      <c r="BO282" s="192"/>
      <c r="BP282" s="192"/>
      <c r="BQ282" s="192"/>
      <c r="BR282" s="192"/>
      <c r="BS282" s="192"/>
      <c r="BT282" s="192"/>
      <c r="BU282" s="192"/>
      <c r="BV282" s="192"/>
      <c r="BW282" s="192"/>
      <c r="BX282" s="192"/>
      <c r="BY282" s="192"/>
      <c r="BZ282" s="192"/>
      <c r="CA282" s="192"/>
      <c r="CB282" s="192"/>
      <c r="CC282" s="192"/>
      <c r="CD282" s="192"/>
      <c r="CE282" s="192"/>
      <c r="CF282" s="192"/>
      <c r="CG282" s="192"/>
      <c r="CH282" s="192"/>
      <c r="CI282" s="192"/>
      <c r="CJ282" s="192"/>
      <c r="CK282" s="192"/>
      <c r="CL282" s="192"/>
      <c r="CM282" s="192"/>
      <c r="CN282" s="192"/>
      <c r="CO282" s="192"/>
      <c r="CP282" s="192"/>
      <c r="CQ282" s="192"/>
      <c r="CR282" s="192"/>
      <c r="CS282" s="192"/>
      <c r="CT282" s="192"/>
      <c r="CU282" s="192"/>
      <c r="CV282" s="192"/>
      <c r="CW282" s="192"/>
      <c r="CX282" s="192"/>
      <c r="CY282" s="192"/>
      <c r="CZ282" s="192"/>
      <c r="DA282" s="192"/>
      <c r="DB282" s="192"/>
      <c r="DC282" s="192"/>
      <c r="DD282" s="192"/>
      <c r="DE282" s="192"/>
      <c r="DF282" s="192"/>
      <c r="DG282" s="192"/>
      <c r="DH282" s="192"/>
      <c r="DI282" s="192"/>
      <c r="DJ282" s="192"/>
      <c r="DK282" s="192"/>
      <c r="DL282" s="192"/>
      <c r="DM282" s="192"/>
      <c r="DN282" s="192"/>
      <c r="DO282" s="192"/>
      <c r="DP282" s="192"/>
      <c r="DQ282" s="192"/>
      <c r="DR282" s="192"/>
      <c r="DS282" s="192"/>
      <c r="DT282" s="192"/>
      <c r="DU282" s="192"/>
      <c r="DV282" s="192"/>
      <c r="DW282" s="192"/>
      <c r="DX282" s="192"/>
      <c r="DY282" s="192"/>
      <c r="DZ282" s="192"/>
      <c r="EA282" s="192"/>
      <c r="EB282" s="192"/>
      <c r="EC282" s="192"/>
      <c r="ED282" s="192"/>
      <c r="EE282" s="192"/>
      <c r="EF282" s="192"/>
      <c r="EG282" s="192"/>
      <c r="EH282" s="192"/>
      <c r="EI282" s="192"/>
      <c r="EJ282" s="192"/>
      <c r="EK282" s="192"/>
      <c r="EL282" s="192"/>
      <c r="EM282" s="192"/>
      <c r="EN282" s="192"/>
    </row>
    <row r="283" spans="25:144" s="186" customFormat="1" x14ac:dyDescent="0.3">
      <c r="Y283" s="192"/>
      <c r="Z283" s="192"/>
      <c r="AA283" s="192"/>
      <c r="AB283" s="192"/>
      <c r="AC283" s="192"/>
      <c r="AD283" s="192"/>
      <c r="AE283" s="192"/>
      <c r="AF283" s="192"/>
      <c r="AG283" s="192"/>
      <c r="AH283" s="192"/>
      <c r="AI283" s="192"/>
      <c r="AJ283" s="192"/>
      <c r="AK283" s="192"/>
      <c r="AL283" s="192"/>
      <c r="AM283" s="192"/>
      <c r="AN283" s="192"/>
      <c r="AO283" s="192"/>
      <c r="AP283" s="192"/>
      <c r="AQ283" s="192"/>
      <c r="AR283" s="192"/>
      <c r="AS283" s="192"/>
      <c r="AT283" s="192"/>
      <c r="AU283" s="192"/>
      <c r="AV283" s="192"/>
      <c r="AW283" s="192"/>
      <c r="AX283" s="192"/>
      <c r="AY283" s="192"/>
      <c r="AZ283" s="192"/>
      <c r="BA283" s="192"/>
      <c r="BB283" s="192"/>
      <c r="BC283" s="192"/>
      <c r="BD283" s="192"/>
      <c r="BE283" s="192"/>
      <c r="BF283" s="192"/>
      <c r="BG283" s="192"/>
      <c r="BH283" s="192"/>
      <c r="BI283" s="192"/>
      <c r="BJ283" s="192"/>
      <c r="BK283" s="192"/>
      <c r="BL283" s="192"/>
      <c r="BM283" s="192"/>
      <c r="BN283" s="192"/>
      <c r="BO283" s="192"/>
      <c r="BP283" s="192"/>
      <c r="BQ283" s="192"/>
      <c r="BR283" s="192"/>
      <c r="BS283" s="192"/>
      <c r="BT283" s="192"/>
      <c r="BU283" s="192"/>
      <c r="BV283" s="192"/>
      <c r="BW283" s="192"/>
      <c r="BX283" s="192"/>
      <c r="BY283" s="192"/>
      <c r="BZ283" s="192"/>
      <c r="CA283" s="192"/>
      <c r="CB283" s="192"/>
      <c r="CC283" s="192"/>
      <c r="CD283" s="192"/>
      <c r="CE283" s="192"/>
      <c r="CF283" s="192"/>
      <c r="CG283" s="192"/>
      <c r="CH283" s="192"/>
      <c r="CI283" s="192"/>
      <c r="CJ283" s="192"/>
      <c r="CK283" s="192"/>
      <c r="CL283" s="192"/>
      <c r="CM283" s="192"/>
      <c r="CN283" s="192"/>
      <c r="CO283" s="192"/>
      <c r="CP283" s="192"/>
      <c r="CQ283" s="192"/>
      <c r="CR283" s="192"/>
      <c r="CS283" s="192"/>
      <c r="CT283" s="192"/>
      <c r="CU283" s="192"/>
      <c r="CV283" s="192"/>
      <c r="CW283" s="192"/>
      <c r="CX283" s="192"/>
      <c r="CY283" s="192"/>
      <c r="CZ283" s="192"/>
      <c r="DA283" s="192"/>
      <c r="DB283" s="192"/>
      <c r="DC283" s="192"/>
      <c r="DD283" s="192"/>
      <c r="DE283" s="192"/>
      <c r="DF283" s="192"/>
      <c r="DG283" s="192"/>
      <c r="DH283" s="192"/>
      <c r="DI283" s="192"/>
      <c r="DJ283" s="192"/>
      <c r="DK283" s="192"/>
      <c r="DL283" s="192"/>
      <c r="DM283" s="192"/>
      <c r="DN283" s="192"/>
      <c r="DO283" s="192"/>
      <c r="DP283" s="192"/>
      <c r="DQ283" s="192"/>
      <c r="DR283" s="192"/>
      <c r="DS283" s="192"/>
      <c r="DT283" s="192"/>
      <c r="DU283" s="192"/>
      <c r="DV283" s="192"/>
      <c r="DW283" s="192"/>
      <c r="DX283" s="192"/>
      <c r="DY283" s="192"/>
      <c r="DZ283" s="192"/>
      <c r="EA283" s="192"/>
      <c r="EB283" s="192"/>
      <c r="EC283" s="192"/>
      <c r="ED283" s="192"/>
      <c r="EE283" s="192"/>
      <c r="EF283" s="192"/>
      <c r="EG283" s="192"/>
      <c r="EH283" s="192"/>
      <c r="EI283" s="192"/>
      <c r="EJ283" s="192"/>
      <c r="EK283" s="192"/>
      <c r="EL283" s="192"/>
      <c r="EM283" s="192"/>
      <c r="EN283" s="192"/>
    </row>
    <row r="284" spans="25:144" s="186" customFormat="1" x14ac:dyDescent="0.3">
      <c r="Y284" s="192"/>
      <c r="Z284" s="192"/>
      <c r="AA284" s="192"/>
      <c r="AB284" s="192"/>
      <c r="AC284" s="192"/>
      <c r="AD284" s="192"/>
      <c r="AE284" s="192"/>
      <c r="AF284" s="192"/>
      <c r="AG284" s="192"/>
      <c r="AH284" s="192"/>
      <c r="AI284" s="192"/>
      <c r="AJ284" s="192"/>
      <c r="AK284" s="192"/>
      <c r="AL284" s="192"/>
      <c r="AM284" s="192"/>
      <c r="AN284" s="192"/>
      <c r="AO284" s="192"/>
      <c r="AP284" s="192"/>
      <c r="AQ284" s="192"/>
      <c r="AR284" s="192"/>
      <c r="AS284" s="192"/>
      <c r="AT284" s="192"/>
      <c r="AU284" s="192"/>
      <c r="AV284" s="192"/>
      <c r="AW284" s="192"/>
      <c r="AX284" s="192"/>
      <c r="AY284" s="192"/>
      <c r="AZ284" s="192"/>
      <c r="BA284" s="192"/>
      <c r="BB284" s="192"/>
      <c r="BC284" s="192"/>
      <c r="BD284" s="192"/>
      <c r="BE284" s="192"/>
      <c r="BF284" s="192"/>
      <c r="BG284" s="192"/>
      <c r="BH284" s="192"/>
      <c r="BI284" s="192"/>
      <c r="BJ284" s="192"/>
      <c r="BK284" s="192"/>
      <c r="BL284" s="192"/>
      <c r="BM284" s="192"/>
      <c r="BN284" s="192"/>
      <c r="BO284" s="192"/>
      <c r="BP284" s="192"/>
      <c r="BQ284" s="192"/>
      <c r="BR284" s="192"/>
      <c r="BS284" s="192"/>
      <c r="BT284" s="192"/>
      <c r="BU284" s="192"/>
      <c r="BV284" s="192"/>
      <c r="BW284" s="192"/>
      <c r="BX284" s="192"/>
      <c r="BY284" s="192"/>
      <c r="BZ284" s="192"/>
      <c r="CA284" s="192"/>
      <c r="CB284" s="192"/>
      <c r="CC284" s="192"/>
      <c r="CD284" s="192"/>
      <c r="CE284" s="192"/>
      <c r="CF284" s="192"/>
      <c r="CG284" s="192"/>
      <c r="CH284" s="192"/>
      <c r="CI284" s="192"/>
      <c r="CJ284" s="192"/>
      <c r="CK284" s="192"/>
      <c r="CL284" s="192"/>
      <c r="CM284" s="192"/>
      <c r="CN284" s="192"/>
      <c r="CO284" s="192"/>
      <c r="CP284" s="192"/>
      <c r="CQ284" s="192"/>
      <c r="CR284" s="192"/>
      <c r="CS284" s="192"/>
      <c r="CT284" s="192"/>
      <c r="CU284" s="192"/>
      <c r="CV284" s="192"/>
      <c r="CW284" s="192"/>
      <c r="CX284" s="192"/>
      <c r="CY284" s="192"/>
      <c r="CZ284" s="192"/>
      <c r="DA284" s="192"/>
      <c r="DB284" s="192"/>
      <c r="DC284" s="192"/>
      <c r="DD284" s="192"/>
      <c r="DE284" s="192"/>
      <c r="DF284" s="192"/>
      <c r="DG284" s="192"/>
      <c r="DH284" s="192"/>
      <c r="DI284" s="192"/>
      <c r="DJ284" s="192"/>
      <c r="DK284" s="192"/>
      <c r="DL284" s="192"/>
      <c r="DM284" s="192"/>
      <c r="DN284" s="192"/>
      <c r="DO284" s="192"/>
      <c r="DP284" s="192"/>
      <c r="DQ284" s="192"/>
      <c r="DR284" s="192"/>
      <c r="DS284" s="192"/>
      <c r="DT284" s="192"/>
      <c r="DU284" s="192"/>
      <c r="DV284" s="192"/>
      <c r="DW284" s="192"/>
      <c r="DX284" s="192"/>
      <c r="DY284" s="192"/>
      <c r="DZ284" s="192"/>
      <c r="EA284" s="192"/>
      <c r="EB284" s="192"/>
      <c r="EC284" s="192"/>
      <c r="ED284" s="192"/>
      <c r="EE284" s="192"/>
      <c r="EF284" s="192"/>
      <c r="EG284" s="192"/>
      <c r="EH284" s="192"/>
      <c r="EI284" s="192"/>
      <c r="EJ284" s="192"/>
      <c r="EK284" s="192"/>
      <c r="EL284" s="192"/>
      <c r="EM284" s="192"/>
      <c r="EN284" s="192"/>
    </row>
    <row r="285" spans="25:144" s="186" customFormat="1" x14ac:dyDescent="0.3">
      <c r="Y285" s="192"/>
      <c r="Z285" s="192"/>
      <c r="AA285" s="192"/>
      <c r="AB285" s="192"/>
      <c r="AC285" s="192"/>
      <c r="AD285" s="192"/>
      <c r="AE285" s="192"/>
      <c r="AF285" s="192"/>
      <c r="AG285" s="192"/>
      <c r="AH285" s="192"/>
      <c r="AI285" s="192"/>
      <c r="AJ285" s="192"/>
      <c r="AK285" s="192"/>
      <c r="AL285" s="192"/>
      <c r="AM285" s="192"/>
      <c r="AN285" s="192"/>
      <c r="AO285" s="192"/>
      <c r="AP285" s="192"/>
      <c r="AQ285" s="192"/>
      <c r="AR285" s="192"/>
      <c r="AS285" s="192"/>
      <c r="AT285" s="192"/>
      <c r="AU285" s="192"/>
      <c r="AV285" s="192"/>
      <c r="AW285" s="192"/>
      <c r="AX285" s="192"/>
      <c r="AY285" s="192"/>
      <c r="AZ285" s="192"/>
      <c r="BA285" s="192"/>
      <c r="BB285" s="192"/>
      <c r="BC285" s="192"/>
      <c r="BD285" s="192"/>
      <c r="BE285" s="192"/>
      <c r="BF285" s="192"/>
      <c r="BG285" s="192"/>
      <c r="BH285" s="192"/>
      <c r="BI285" s="192"/>
      <c r="BJ285" s="192"/>
      <c r="BK285" s="192"/>
      <c r="BL285" s="192"/>
      <c r="BM285" s="192"/>
      <c r="BN285" s="192"/>
      <c r="BO285" s="192"/>
      <c r="BP285" s="192"/>
      <c r="BQ285" s="192"/>
      <c r="BR285" s="192"/>
      <c r="BS285" s="192"/>
      <c r="BT285" s="192"/>
      <c r="BU285" s="192"/>
      <c r="BV285" s="192"/>
      <c r="BW285" s="192"/>
      <c r="BX285" s="192"/>
      <c r="BY285" s="192"/>
      <c r="BZ285" s="192"/>
      <c r="CA285" s="192"/>
      <c r="CB285" s="192"/>
      <c r="CC285" s="192"/>
      <c r="CD285" s="192"/>
      <c r="CE285" s="192"/>
      <c r="CF285" s="192"/>
      <c r="CG285" s="192"/>
      <c r="CH285" s="192"/>
      <c r="CI285" s="192"/>
      <c r="CJ285" s="192"/>
      <c r="CK285" s="192"/>
      <c r="CL285" s="192"/>
      <c r="CM285" s="192"/>
      <c r="CN285" s="192"/>
      <c r="CO285" s="192"/>
      <c r="CP285" s="192"/>
      <c r="CQ285" s="192"/>
      <c r="CR285" s="192"/>
      <c r="CS285" s="192"/>
      <c r="CT285" s="192"/>
      <c r="CU285" s="192"/>
      <c r="CV285" s="192"/>
      <c r="CW285" s="192"/>
      <c r="CX285" s="192"/>
      <c r="CY285" s="192"/>
      <c r="CZ285" s="192"/>
      <c r="DA285" s="192"/>
      <c r="DB285" s="192"/>
      <c r="DC285" s="192"/>
      <c r="DD285" s="192"/>
      <c r="DE285" s="192"/>
      <c r="DF285" s="192"/>
      <c r="DG285" s="192"/>
      <c r="DH285" s="192"/>
      <c r="DI285" s="192"/>
      <c r="DJ285" s="192"/>
      <c r="DK285" s="192"/>
      <c r="DL285" s="192"/>
      <c r="DM285" s="192"/>
      <c r="DN285" s="192"/>
      <c r="DO285" s="192"/>
      <c r="DP285" s="192"/>
      <c r="DQ285" s="192"/>
      <c r="DR285" s="192"/>
      <c r="DS285" s="192"/>
      <c r="DT285" s="192"/>
      <c r="DU285" s="192"/>
      <c r="DV285" s="192"/>
      <c r="DW285" s="192"/>
      <c r="DX285" s="192"/>
      <c r="DY285" s="192"/>
      <c r="DZ285" s="192"/>
      <c r="EA285" s="192"/>
      <c r="EB285" s="192"/>
      <c r="EC285" s="192"/>
      <c r="ED285" s="192"/>
      <c r="EE285" s="192"/>
      <c r="EF285" s="192"/>
      <c r="EG285" s="192"/>
      <c r="EH285" s="192"/>
      <c r="EI285" s="192"/>
      <c r="EJ285" s="192"/>
      <c r="EK285" s="192"/>
      <c r="EL285" s="192"/>
      <c r="EM285" s="192"/>
      <c r="EN285" s="192"/>
    </row>
    <row r="286" spans="25:144" s="186" customFormat="1" x14ac:dyDescent="0.3">
      <c r="Y286" s="192"/>
      <c r="Z286" s="192"/>
      <c r="AA286" s="192"/>
      <c r="AB286" s="192"/>
      <c r="AC286" s="192"/>
      <c r="AD286" s="192"/>
      <c r="AE286" s="192"/>
      <c r="AF286" s="192"/>
      <c r="AG286" s="192"/>
      <c r="AH286" s="192"/>
      <c r="AI286" s="192"/>
      <c r="AJ286" s="192"/>
      <c r="AK286" s="192"/>
      <c r="AL286" s="192"/>
      <c r="AM286" s="192"/>
      <c r="AN286" s="192"/>
      <c r="AO286" s="192"/>
      <c r="AP286" s="192"/>
      <c r="AQ286" s="192"/>
      <c r="AR286" s="192"/>
      <c r="AS286" s="192"/>
      <c r="AT286" s="192"/>
      <c r="AU286" s="192"/>
      <c r="AV286" s="192"/>
      <c r="AW286" s="192"/>
      <c r="AX286" s="192"/>
      <c r="AY286" s="192"/>
      <c r="AZ286" s="192"/>
      <c r="BA286" s="192"/>
      <c r="BB286" s="192"/>
      <c r="BC286" s="192"/>
      <c r="BD286" s="192"/>
      <c r="BE286" s="192"/>
      <c r="BF286" s="192"/>
      <c r="BG286" s="192"/>
      <c r="BH286" s="192"/>
      <c r="BI286" s="192"/>
      <c r="BJ286" s="192"/>
      <c r="BK286" s="192"/>
      <c r="BL286" s="192"/>
      <c r="BM286" s="192"/>
      <c r="BN286" s="192"/>
      <c r="BO286" s="192"/>
      <c r="BP286" s="192"/>
      <c r="BQ286" s="192"/>
      <c r="BR286" s="192"/>
      <c r="BS286" s="192"/>
      <c r="BT286" s="192"/>
      <c r="BU286" s="192"/>
      <c r="BV286" s="192"/>
      <c r="BW286" s="192"/>
      <c r="BX286" s="192"/>
      <c r="BY286" s="192"/>
      <c r="BZ286" s="192"/>
      <c r="CA286" s="192"/>
      <c r="CB286" s="192"/>
      <c r="CC286" s="192"/>
      <c r="CD286" s="192"/>
      <c r="CE286" s="192"/>
      <c r="CF286" s="192"/>
      <c r="CG286" s="192"/>
      <c r="CH286" s="192"/>
      <c r="CI286" s="192"/>
      <c r="CJ286" s="192"/>
      <c r="CK286" s="192"/>
      <c r="CL286" s="192"/>
      <c r="CM286" s="192"/>
      <c r="CN286" s="192"/>
      <c r="CO286" s="192"/>
      <c r="CP286" s="192"/>
      <c r="CQ286" s="192"/>
      <c r="CR286" s="192"/>
      <c r="CS286" s="192"/>
      <c r="CT286" s="192"/>
      <c r="CU286" s="192"/>
      <c r="CV286" s="192"/>
      <c r="CW286" s="192"/>
      <c r="CX286" s="192"/>
      <c r="CY286" s="192"/>
      <c r="CZ286" s="192"/>
      <c r="DA286" s="192"/>
      <c r="DB286" s="192"/>
      <c r="DC286" s="192"/>
      <c r="DD286" s="192"/>
      <c r="DE286" s="192"/>
      <c r="DF286" s="192"/>
      <c r="DG286" s="192"/>
      <c r="DH286" s="192"/>
      <c r="DI286" s="192"/>
      <c r="DJ286" s="192"/>
      <c r="DK286" s="192"/>
      <c r="DL286" s="192"/>
      <c r="DM286" s="192"/>
      <c r="DN286" s="192"/>
      <c r="DO286" s="192"/>
      <c r="DP286" s="192"/>
      <c r="DQ286" s="192"/>
      <c r="DR286" s="192"/>
      <c r="DS286" s="192"/>
      <c r="DT286" s="192"/>
      <c r="DU286" s="192"/>
      <c r="DV286" s="192"/>
      <c r="DW286" s="192"/>
      <c r="DX286" s="192"/>
      <c r="DY286" s="192"/>
      <c r="DZ286" s="192"/>
      <c r="EA286" s="192"/>
      <c r="EB286" s="192"/>
      <c r="EC286" s="192"/>
      <c r="ED286" s="192"/>
      <c r="EE286" s="192"/>
      <c r="EF286" s="192"/>
      <c r="EG286" s="192"/>
      <c r="EH286" s="192"/>
      <c r="EI286" s="192"/>
      <c r="EJ286" s="192"/>
      <c r="EK286" s="192"/>
      <c r="EL286" s="192"/>
      <c r="EM286" s="192"/>
      <c r="EN286" s="192"/>
    </row>
    <row r="287" spans="25:144" s="186" customFormat="1" x14ac:dyDescent="0.3">
      <c r="Y287" s="192"/>
      <c r="Z287" s="192"/>
      <c r="AA287" s="192"/>
      <c r="AB287" s="192"/>
      <c r="AC287" s="192"/>
      <c r="AD287" s="192"/>
      <c r="AE287" s="192"/>
      <c r="AF287" s="192"/>
      <c r="AG287" s="192"/>
      <c r="AH287" s="192"/>
      <c r="AI287" s="192"/>
      <c r="AJ287" s="192"/>
      <c r="AK287" s="192"/>
      <c r="AL287" s="192"/>
      <c r="AM287" s="192"/>
      <c r="AN287" s="192"/>
      <c r="AO287" s="192"/>
      <c r="AP287" s="192"/>
      <c r="AQ287" s="192"/>
      <c r="AR287" s="192"/>
      <c r="AS287" s="192"/>
      <c r="AT287" s="192"/>
      <c r="AU287" s="192"/>
      <c r="AV287" s="192"/>
      <c r="AW287" s="192"/>
      <c r="AX287" s="192"/>
      <c r="AY287" s="192"/>
      <c r="AZ287" s="192"/>
      <c r="BA287" s="192"/>
      <c r="BB287" s="192"/>
      <c r="BC287" s="192"/>
      <c r="BD287" s="192"/>
      <c r="BE287" s="192"/>
      <c r="BF287" s="192"/>
      <c r="BG287" s="192"/>
      <c r="BH287" s="192"/>
      <c r="BI287" s="192"/>
      <c r="BJ287" s="192"/>
      <c r="BK287" s="192"/>
      <c r="BL287" s="192"/>
      <c r="BM287" s="192"/>
      <c r="BN287" s="192"/>
      <c r="BO287" s="192"/>
      <c r="BP287" s="192"/>
      <c r="BQ287" s="192"/>
      <c r="BR287" s="192"/>
      <c r="BS287" s="192"/>
      <c r="BT287" s="192"/>
      <c r="BU287" s="192"/>
      <c r="BV287" s="192"/>
      <c r="BW287" s="192"/>
      <c r="BX287" s="192"/>
      <c r="BY287" s="192"/>
      <c r="BZ287" s="192"/>
      <c r="CA287" s="192"/>
      <c r="CB287" s="192"/>
      <c r="CC287" s="192"/>
      <c r="CD287" s="192"/>
      <c r="CE287" s="192"/>
      <c r="CF287" s="192"/>
      <c r="CG287" s="192"/>
      <c r="CH287" s="192"/>
      <c r="CI287" s="192"/>
      <c r="CJ287" s="192"/>
      <c r="CK287" s="192"/>
      <c r="CL287" s="192"/>
      <c r="CM287" s="192"/>
      <c r="CN287" s="192"/>
      <c r="CO287" s="192"/>
      <c r="CP287" s="192"/>
      <c r="CQ287" s="192"/>
      <c r="CR287" s="192"/>
      <c r="CS287" s="192"/>
      <c r="CT287" s="192"/>
      <c r="CU287" s="192"/>
      <c r="CV287" s="192"/>
      <c r="CW287" s="192"/>
      <c r="CX287" s="192"/>
      <c r="CY287" s="192"/>
      <c r="CZ287" s="192"/>
      <c r="DA287" s="192"/>
      <c r="DB287" s="192"/>
      <c r="DC287" s="192"/>
      <c r="DD287" s="192"/>
      <c r="DE287" s="192"/>
      <c r="DF287" s="192"/>
      <c r="DG287" s="192"/>
      <c r="DH287" s="192"/>
      <c r="DI287" s="192"/>
      <c r="DJ287" s="192"/>
      <c r="DK287" s="192"/>
      <c r="DL287" s="192"/>
      <c r="DM287" s="192"/>
      <c r="DN287" s="192"/>
      <c r="DO287" s="192"/>
      <c r="DP287" s="192"/>
      <c r="DQ287" s="192"/>
      <c r="DR287" s="192"/>
      <c r="DS287" s="192"/>
      <c r="DT287" s="192"/>
      <c r="DU287" s="192"/>
      <c r="DV287" s="192"/>
      <c r="DW287" s="192"/>
      <c r="DX287" s="192"/>
      <c r="DY287" s="192"/>
      <c r="DZ287" s="192"/>
      <c r="EA287" s="192"/>
      <c r="EB287" s="192"/>
      <c r="EC287" s="192"/>
      <c r="ED287" s="192"/>
      <c r="EE287" s="192"/>
      <c r="EF287" s="192"/>
      <c r="EG287" s="192"/>
      <c r="EH287" s="192"/>
      <c r="EI287" s="192"/>
      <c r="EJ287" s="192"/>
      <c r="EK287" s="192"/>
      <c r="EL287" s="192"/>
      <c r="EM287" s="192"/>
      <c r="EN287" s="192"/>
    </row>
    <row r="288" spans="25:144" s="186" customFormat="1" x14ac:dyDescent="0.3">
      <c r="Y288" s="192"/>
      <c r="Z288" s="192"/>
      <c r="AA288" s="192"/>
      <c r="AB288" s="192"/>
      <c r="AC288" s="192"/>
      <c r="AD288" s="192"/>
      <c r="AE288" s="192"/>
      <c r="AF288" s="192"/>
      <c r="AG288" s="192"/>
      <c r="AH288" s="192"/>
      <c r="AI288" s="192"/>
      <c r="AJ288" s="192"/>
      <c r="AK288" s="192"/>
      <c r="AL288" s="192"/>
      <c r="AM288" s="192"/>
      <c r="AN288" s="192"/>
      <c r="AO288" s="192"/>
      <c r="AP288" s="192"/>
      <c r="AQ288" s="192"/>
      <c r="AR288" s="192"/>
      <c r="AS288" s="192"/>
      <c r="AT288" s="192"/>
      <c r="AU288" s="192"/>
      <c r="AV288" s="192"/>
      <c r="AW288" s="192"/>
      <c r="AX288" s="192"/>
      <c r="AY288" s="192"/>
      <c r="AZ288" s="192"/>
      <c r="BA288" s="192"/>
      <c r="BB288" s="192"/>
      <c r="BC288" s="192"/>
      <c r="BD288" s="192"/>
      <c r="BE288" s="192"/>
      <c r="BF288" s="192"/>
      <c r="BG288" s="192"/>
      <c r="BH288" s="192"/>
      <c r="BI288" s="192"/>
      <c r="BJ288" s="192"/>
      <c r="BK288" s="192"/>
      <c r="BL288" s="192"/>
      <c r="BM288" s="192"/>
      <c r="BN288" s="192"/>
      <c r="BO288" s="192"/>
      <c r="BP288" s="192"/>
      <c r="BQ288" s="192"/>
      <c r="BR288" s="192"/>
      <c r="BS288" s="192"/>
      <c r="BT288" s="192"/>
      <c r="BU288" s="192"/>
      <c r="BV288" s="192"/>
      <c r="BW288" s="192"/>
      <c r="BX288" s="192"/>
      <c r="BY288" s="192"/>
      <c r="BZ288" s="192"/>
      <c r="CA288" s="192"/>
      <c r="CB288" s="192"/>
      <c r="CC288" s="192"/>
      <c r="CD288" s="192"/>
      <c r="CE288" s="192"/>
      <c r="CF288" s="192"/>
      <c r="CG288" s="192"/>
      <c r="CH288" s="192"/>
      <c r="CI288" s="192"/>
      <c r="CJ288" s="192"/>
      <c r="CK288" s="192"/>
      <c r="CL288" s="192"/>
      <c r="CM288" s="192"/>
      <c r="CN288" s="192"/>
      <c r="CO288" s="192"/>
      <c r="CP288" s="192"/>
      <c r="CQ288" s="192"/>
      <c r="CR288" s="192"/>
      <c r="CS288" s="192"/>
      <c r="CT288" s="192"/>
      <c r="CU288" s="192"/>
      <c r="CV288" s="192"/>
      <c r="CW288" s="192"/>
      <c r="CX288" s="192"/>
      <c r="CY288" s="192"/>
      <c r="CZ288" s="192"/>
      <c r="DA288" s="192"/>
      <c r="DB288" s="192"/>
      <c r="DC288" s="192"/>
      <c r="DD288" s="192"/>
      <c r="DE288" s="192"/>
      <c r="DF288" s="192"/>
      <c r="DG288" s="192"/>
      <c r="DH288" s="192"/>
      <c r="DI288" s="192"/>
      <c r="DJ288" s="192"/>
      <c r="DK288" s="192"/>
      <c r="DL288" s="192"/>
      <c r="DM288" s="192"/>
      <c r="DN288" s="192"/>
      <c r="DO288" s="192"/>
      <c r="DP288" s="192"/>
      <c r="DQ288" s="192"/>
      <c r="DR288" s="192"/>
      <c r="DS288" s="192"/>
      <c r="DT288" s="192"/>
      <c r="DU288" s="192"/>
      <c r="DV288" s="192"/>
      <c r="DW288" s="192"/>
      <c r="DX288" s="192"/>
      <c r="DY288" s="192"/>
      <c r="DZ288" s="192"/>
      <c r="EA288" s="192"/>
      <c r="EB288" s="192"/>
      <c r="EC288" s="192"/>
      <c r="ED288" s="192"/>
      <c r="EE288" s="192"/>
      <c r="EF288" s="192"/>
      <c r="EG288" s="192"/>
      <c r="EH288" s="192"/>
      <c r="EI288" s="192"/>
      <c r="EJ288" s="192"/>
      <c r="EK288" s="192"/>
      <c r="EL288" s="192"/>
      <c r="EM288" s="192"/>
      <c r="EN288" s="192"/>
    </row>
    <row r="289" spans="25:144" s="186" customFormat="1" x14ac:dyDescent="0.3">
      <c r="Y289" s="192"/>
      <c r="Z289" s="192"/>
      <c r="AA289" s="192"/>
      <c r="AB289" s="192"/>
      <c r="AC289" s="192"/>
      <c r="AD289" s="192"/>
      <c r="AE289" s="192"/>
      <c r="AF289" s="192"/>
      <c r="AG289" s="192"/>
      <c r="AH289" s="192"/>
      <c r="AI289" s="192"/>
      <c r="AJ289" s="192"/>
      <c r="AK289" s="192"/>
      <c r="AL289" s="192"/>
      <c r="AM289" s="192"/>
      <c r="AN289" s="192"/>
      <c r="AO289" s="192"/>
      <c r="AP289" s="192"/>
      <c r="AQ289" s="192"/>
      <c r="AR289" s="192"/>
      <c r="AS289" s="192"/>
      <c r="AT289" s="192"/>
      <c r="AU289" s="192"/>
      <c r="AV289" s="192"/>
      <c r="AW289" s="192"/>
      <c r="AX289" s="192"/>
      <c r="AY289" s="192"/>
      <c r="AZ289" s="192"/>
      <c r="BA289" s="192"/>
      <c r="BB289" s="192"/>
      <c r="BC289" s="192"/>
      <c r="BD289" s="192"/>
      <c r="BE289" s="192"/>
      <c r="BF289" s="192"/>
      <c r="BG289" s="192"/>
      <c r="BH289" s="192"/>
      <c r="BI289" s="192"/>
      <c r="BJ289" s="192"/>
      <c r="BK289" s="192"/>
      <c r="BL289" s="192"/>
      <c r="BM289" s="192"/>
      <c r="BN289" s="192"/>
      <c r="BO289" s="192"/>
      <c r="BP289" s="192"/>
      <c r="BQ289" s="192"/>
      <c r="BR289" s="192"/>
      <c r="BS289" s="192"/>
      <c r="BT289" s="192"/>
      <c r="BU289" s="192"/>
      <c r="BV289" s="192"/>
      <c r="BW289" s="192"/>
      <c r="BX289" s="192"/>
      <c r="BY289" s="192"/>
      <c r="BZ289" s="192"/>
      <c r="CA289" s="192"/>
      <c r="CB289" s="192"/>
      <c r="CC289" s="192"/>
      <c r="CD289" s="192"/>
      <c r="CE289" s="192"/>
      <c r="CF289" s="192"/>
      <c r="CG289" s="192"/>
      <c r="CH289" s="192"/>
      <c r="CI289" s="192"/>
      <c r="CJ289" s="192"/>
      <c r="CK289" s="192"/>
      <c r="CL289" s="192"/>
      <c r="CM289" s="192"/>
      <c r="CN289" s="192"/>
      <c r="CO289" s="192"/>
      <c r="CP289" s="192"/>
      <c r="CQ289" s="192"/>
      <c r="CR289" s="192"/>
      <c r="CS289" s="192"/>
      <c r="CT289" s="192"/>
      <c r="CU289" s="192"/>
      <c r="CV289" s="192"/>
      <c r="CW289" s="192"/>
      <c r="CX289" s="192"/>
      <c r="CY289" s="192"/>
      <c r="CZ289" s="192"/>
      <c r="DA289" s="192"/>
      <c r="DB289" s="192"/>
      <c r="DC289" s="192"/>
      <c r="DD289" s="192"/>
      <c r="DE289" s="192"/>
      <c r="DF289" s="192"/>
      <c r="DG289" s="192"/>
      <c r="DH289" s="192"/>
      <c r="DI289" s="192"/>
      <c r="DJ289" s="192"/>
      <c r="DK289" s="192"/>
      <c r="DL289" s="192"/>
      <c r="DM289" s="192"/>
      <c r="DN289" s="192"/>
      <c r="DO289" s="192"/>
      <c r="DP289" s="192"/>
      <c r="DQ289" s="192"/>
      <c r="DR289" s="192"/>
      <c r="DS289" s="192"/>
      <c r="DT289" s="192"/>
      <c r="DU289" s="192"/>
      <c r="DV289" s="192"/>
      <c r="DW289" s="192"/>
      <c r="DX289" s="192"/>
      <c r="DY289" s="192"/>
      <c r="DZ289" s="192"/>
      <c r="EA289" s="192"/>
      <c r="EB289" s="192"/>
      <c r="EC289" s="192"/>
      <c r="ED289" s="192"/>
      <c r="EE289" s="192"/>
      <c r="EF289" s="192"/>
      <c r="EG289" s="192"/>
      <c r="EH289" s="192"/>
      <c r="EI289" s="192"/>
      <c r="EJ289" s="192"/>
      <c r="EK289" s="192"/>
      <c r="EL289" s="192"/>
      <c r="EM289" s="192"/>
      <c r="EN289" s="192"/>
    </row>
    <row r="290" spans="25:144" s="186" customFormat="1" x14ac:dyDescent="0.3">
      <c r="Y290" s="192"/>
      <c r="Z290" s="192"/>
      <c r="AA290" s="192"/>
      <c r="AB290" s="192"/>
      <c r="AC290" s="192"/>
      <c r="AD290" s="192"/>
      <c r="AE290" s="192"/>
      <c r="AF290" s="192"/>
      <c r="AG290" s="192"/>
      <c r="AH290" s="192"/>
      <c r="AI290" s="192"/>
      <c r="AJ290" s="192"/>
      <c r="AK290" s="192"/>
      <c r="AL290" s="192"/>
      <c r="AM290" s="192"/>
      <c r="AN290" s="192"/>
      <c r="AO290" s="192"/>
      <c r="AP290" s="192"/>
      <c r="AQ290" s="192"/>
      <c r="AR290" s="192"/>
      <c r="AS290" s="192"/>
      <c r="AT290" s="192"/>
      <c r="AU290" s="192"/>
      <c r="AV290" s="192"/>
      <c r="AW290" s="192"/>
      <c r="AX290" s="192"/>
      <c r="AY290" s="192"/>
      <c r="AZ290" s="192"/>
      <c r="BA290" s="192"/>
      <c r="BB290" s="192"/>
      <c r="BC290" s="192"/>
      <c r="BD290" s="192"/>
      <c r="BE290" s="192"/>
      <c r="BF290" s="192"/>
      <c r="BG290" s="192"/>
      <c r="BH290" s="192"/>
      <c r="BI290" s="192"/>
      <c r="BJ290" s="192"/>
      <c r="BK290" s="192"/>
      <c r="BL290" s="192"/>
      <c r="BM290" s="192"/>
      <c r="BN290" s="192"/>
      <c r="BO290" s="192"/>
      <c r="BP290" s="192"/>
      <c r="BQ290" s="192"/>
      <c r="BR290" s="192"/>
      <c r="BS290" s="192"/>
      <c r="BT290" s="192"/>
      <c r="BU290" s="192"/>
      <c r="BV290" s="192"/>
      <c r="BW290" s="192"/>
      <c r="BX290" s="192"/>
      <c r="BY290" s="192"/>
      <c r="BZ290" s="192"/>
      <c r="CA290" s="192"/>
      <c r="CB290" s="192"/>
      <c r="CC290" s="192"/>
      <c r="CD290" s="192"/>
      <c r="CE290" s="192"/>
      <c r="CF290" s="192"/>
      <c r="CG290" s="192"/>
      <c r="CH290" s="192"/>
      <c r="CI290" s="192"/>
      <c r="CJ290" s="192"/>
      <c r="CK290" s="192"/>
      <c r="CL290" s="192"/>
      <c r="CM290" s="192"/>
      <c r="CN290" s="192"/>
      <c r="CO290" s="192"/>
      <c r="CP290" s="192"/>
      <c r="CQ290" s="192"/>
      <c r="CR290" s="192"/>
      <c r="CS290" s="192"/>
      <c r="CT290" s="192"/>
      <c r="CU290" s="192"/>
      <c r="CV290" s="192"/>
      <c r="CW290" s="192"/>
      <c r="CX290" s="192"/>
      <c r="CY290" s="192"/>
      <c r="CZ290" s="192"/>
      <c r="DA290" s="192"/>
      <c r="DB290" s="192"/>
      <c r="DC290" s="192"/>
      <c r="DD290" s="192"/>
      <c r="DE290" s="192"/>
      <c r="DF290" s="192"/>
      <c r="DG290" s="192"/>
      <c r="DH290" s="192"/>
      <c r="DI290" s="192"/>
      <c r="DJ290" s="192"/>
      <c r="DK290" s="192"/>
      <c r="DL290" s="192"/>
      <c r="DM290" s="192"/>
      <c r="DN290" s="192"/>
      <c r="DO290" s="192"/>
      <c r="DP290" s="192"/>
      <c r="DQ290" s="192"/>
      <c r="DR290" s="192"/>
      <c r="DS290" s="192"/>
      <c r="DT290" s="192"/>
      <c r="DU290" s="192"/>
      <c r="DV290" s="192"/>
      <c r="DW290" s="192"/>
      <c r="DX290" s="192"/>
      <c r="DY290" s="192"/>
      <c r="DZ290" s="192"/>
      <c r="EA290" s="192"/>
      <c r="EB290" s="192"/>
      <c r="EC290" s="192"/>
      <c r="ED290" s="192"/>
      <c r="EE290" s="192"/>
      <c r="EF290" s="192"/>
      <c r="EG290" s="192"/>
      <c r="EH290" s="192"/>
      <c r="EI290" s="192"/>
      <c r="EJ290" s="192"/>
      <c r="EK290" s="192"/>
      <c r="EL290" s="192"/>
      <c r="EM290" s="192"/>
      <c r="EN290" s="192"/>
    </row>
    <row r="291" spans="25:144" s="186" customFormat="1" x14ac:dyDescent="0.3">
      <c r="Y291" s="192"/>
      <c r="Z291" s="192"/>
      <c r="AA291" s="192"/>
      <c r="AB291" s="192"/>
      <c r="AC291" s="192"/>
      <c r="AD291" s="192"/>
      <c r="AE291" s="192"/>
      <c r="AF291" s="192"/>
      <c r="AG291" s="192"/>
      <c r="AH291" s="192"/>
      <c r="AI291" s="192"/>
      <c r="AJ291" s="192"/>
      <c r="AK291" s="192"/>
      <c r="AL291" s="192"/>
      <c r="AM291" s="192"/>
      <c r="AN291" s="192"/>
      <c r="AO291" s="192"/>
      <c r="AP291" s="192"/>
      <c r="AQ291" s="192"/>
      <c r="AR291" s="192"/>
      <c r="AS291" s="192"/>
      <c r="AT291" s="192"/>
      <c r="AU291" s="192"/>
      <c r="AV291" s="192"/>
      <c r="AW291" s="192"/>
      <c r="AX291" s="192"/>
      <c r="AY291" s="192"/>
      <c r="AZ291" s="192"/>
      <c r="BA291" s="192"/>
      <c r="BB291" s="192"/>
      <c r="BC291" s="192"/>
      <c r="BD291" s="192"/>
      <c r="BE291" s="192"/>
      <c r="BF291" s="192"/>
      <c r="BG291" s="192"/>
      <c r="BH291" s="192"/>
      <c r="BI291" s="192"/>
      <c r="BJ291" s="192"/>
      <c r="BK291" s="192"/>
      <c r="BL291" s="192"/>
      <c r="BM291" s="192"/>
      <c r="BN291" s="192"/>
      <c r="BO291" s="192"/>
      <c r="BP291" s="192"/>
      <c r="BQ291" s="192"/>
      <c r="BR291" s="192"/>
      <c r="BS291" s="192"/>
      <c r="BT291" s="192"/>
      <c r="BU291" s="192"/>
      <c r="BV291" s="192"/>
      <c r="BW291" s="192"/>
      <c r="BX291" s="192"/>
      <c r="BY291" s="192"/>
      <c r="BZ291" s="192"/>
      <c r="CA291" s="192"/>
      <c r="CB291" s="192"/>
      <c r="CC291" s="192"/>
      <c r="CD291" s="192"/>
      <c r="CE291" s="192"/>
      <c r="CF291" s="192"/>
      <c r="CG291" s="192"/>
      <c r="CH291" s="192"/>
      <c r="CI291" s="192"/>
      <c r="CJ291" s="192"/>
      <c r="CK291" s="192"/>
      <c r="CL291" s="192"/>
      <c r="CM291" s="192"/>
      <c r="CN291" s="192"/>
      <c r="CO291" s="192"/>
      <c r="CP291" s="192"/>
      <c r="CQ291" s="192"/>
      <c r="CR291" s="192"/>
      <c r="CS291" s="192"/>
      <c r="CT291" s="192"/>
      <c r="CU291" s="192"/>
      <c r="CV291" s="192"/>
      <c r="CW291" s="192"/>
      <c r="CX291" s="192"/>
      <c r="CY291" s="192"/>
      <c r="CZ291" s="192"/>
      <c r="DA291" s="192"/>
      <c r="DB291" s="192"/>
      <c r="DC291" s="192"/>
      <c r="DD291" s="192"/>
      <c r="DE291" s="192"/>
      <c r="DF291" s="192"/>
      <c r="DG291" s="192"/>
      <c r="DH291" s="192"/>
      <c r="DI291" s="192"/>
      <c r="DJ291" s="192"/>
      <c r="DK291" s="192"/>
      <c r="DL291" s="192"/>
      <c r="DM291" s="192"/>
      <c r="DN291" s="192"/>
      <c r="DO291" s="192"/>
      <c r="DP291" s="192"/>
      <c r="DQ291" s="192"/>
      <c r="DR291" s="192"/>
      <c r="DS291" s="192"/>
      <c r="DT291" s="192"/>
      <c r="DU291" s="192"/>
      <c r="DV291" s="192"/>
      <c r="DW291" s="192"/>
      <c r="DX291" s="192"/>
      <c r="DY291" s="192"/>
      <c r="DZ291" s="192"/>
      <c r="EA291" s="192"/>
      <c r="EB291" s="192"/>
      <c r="EC291" s="192"/>
      <c r="ED291" s="192"/>
      <c r="EE291" s="192"/>
      <c r="EF291" s="192"/>
      <c r="EG291" s="192"/>
      <c r="EH291" s="192"/>
      <c r="EI291" s="192"/>
      <c r="EJ291" s="192"/>
      <c r="EK291" s="192"/>
      <c r="EL291" s="192"/>
      <c r="EM291" s="192"/>
      <c r="EN291" s="192"/>
    </row>
    <row r="292" spans="25:144" s="186" customFormat="1" x14ac:dyDescent="0.3">
      <c r="Y292" s="192"/>
      <c r="Z292" s="192"/>
      <c r="AA292" s="192"/>
      <c r="AB292" s="192"/>
      <c r="AC292" s="192"/>
      <c r="AD292" s="192"/>
      <c r="AE292" s="192"/>
      <c r="AF292" s="192"/>
      <c r="AG292" s="192"/>
      <c r="AH292" s="192"/>
      <c r="AI292" s="192"/>
      <c r="AJ292" s="192"/>
      <c r="AK292" s="192"/>
      <c r="AL292" s="192"/>
      <c r="AM292" s="192"/>
      <c r="AN292" s="192"/>
      <c r="AO292" s="192"/>
      <c r="AP292" s="192"/>
      <c r="AQ292" s="192"/>
      <c r="AR292" s="192"/>
      <c r="AS292" s="192"/>
      <c r="AT292" s="192"/>
      <c r="AU292" s="192"/>
      <c r="AV292" s="192"/>
      <c r="AW292" s="192"/>
      <c r="AX292" s="192"/>
      <c r="AY292" s="192"/>
      <c r="AZ292" s="192"/>
      <c r="BA292" s="192"/>
      <c r="BB292" s="192"/>
      <c r="BC292" s="192"/>
      <c r="BD292" s="192"/>
      <c r="BE292" s="192"/>
      <c r="BF292" s="192"/>
      <c r="BG292" s="192"/>
      <c r="BH292" s="192"/>
      <c r="BI292" s="192"/>
      <c r="BJ292" s="192"/>
      <c r="BK292" s="192"/>
      <c r="BL292" s="192"/>
      <c r="BM292" s="192"/>
      <c r="BN292" s="192"/>
      <c r="BO292" s="192"/>
      <c r="BP292" s="192"/>
      <c r="BQ292" s="192"/>
      <c r="BR292" s="192"/>
      <c r="BS292" s="192"/>
      <c r="BT292" s="192"/>
      <c r="BU292" s="192"/>
      <c r="BV292" s="192"/>
      <c r="BW292" s="192"/>
      <c r="BX292" s="192"/>
      <c r="BY292" s="192"/>
      <c r="BZ292" s="192"/>
      <c r="CA292" s="192"/>
      <c r="CB292" s="192"/>
      <c r="CC292" s="192"/>
      <c r="CD292" s="192"/>
      <c r="CE292" s="192"/>
      <c r="CF292" s="192"/>
      <c r="CG292" s="192"/>
      <c r="CH292" s="192"/>
      <c r="CI292" s="192"/>
      <c r="CJ292" s="192"/>
      <c r="CK292" s="192"/>
      <c r="CL292" s="192"/>
      <c r="CM292" s="192"/>
      <c r="CN292" s="192"/>
      <c r="CO292" s="192"/>
      <c r="CP292" s="192"/>
      <c r="CQ292" s="192"/>
      <c r="CR292" s="192"/>
      <c r="CS292" s="192"/>
      <c r="CT292" s="192"/>
      <c r="CU292" s="192"/>
      <c r="CV292" s="192"/>
      <c r="CW292" s="192"/>
      <c r="CX292" s="192"/>
      <c r="CY292" s="192"/>
      <c r="CZ292" s="192"/>
      <c r="DA292" s="192"/>
      <c r="DB292" s="192"/>
      <c r="DC292" s="192"/>
      <c r="DD292" s="192"/>
      <c r="DE292" s="192"/>
      <c r="DF292" s="192"/>
      <c r="DG292" s="192"/>
      <c r="DH292" s="192"/>
      <c r="DI292" s="192"/>
      <c r="DJ292" s="192"/>
      <c r="DK292" s="192"/>
      <c r="DL292" s="192"/>
      <c r="DM292" s="192"/>
      <c r="DN292" s="192"/>
      <c r="DO292" s="192"/>
      <c r="DP292" s="192"/>
      <c r="DQ292" s="192"/>
      <c r="DR292" s="192"/>
      <c r="DS292" s="192"/>
      <c r="DT292" s="192"/>
      <c r="DU292" s="192"/>
      <c r="DV292" s="192"/>
      <c r="DW292" s="192"/>
      <c r="DX292" s="192"/>
      <c r="DY292" s="192"/>
      <c r="DZ292" s="192"/>
      <c r="EA292" s="192"/>
      <c r="EB292" s="192"/>
      <c r="EC292" s="192"/>
      <c r="ED292" s="192"/>
      <c r="EE292" s="192"/>
      <c r="EF292" s="192"/>
      <c r="EG292" s="192"/>
      <c r="EH292" s="192"/>
      <c r="EI292" s="192"/>
      <c r="EJ292" s="192"/>
      <c r="EK292" s="192"/>
      <c r="EL292" s="192"/>
      <c r="EM292" s="192"/>
      <c r="EN292" s="192"/>
    </row>
    <row r="293" spans="25:144" s="186" customFormat="1" x14ac:dyDescent="0.3">
      <c r="Y293" s="192"/>
      <c r="Z293" s="192"/>
      <c r="AA293" s="192"/>
      <c r="AB293" s="192"/>
      <c r="AC293" s="192"/>
      <c r="AD293" s="192"/>
      <c r="AE293" s="192"/>
      <c r="AF293" s="192"/>
      <c r="AG293" s="192"/>
      <c r="AH293" s="192"/>
      <c r="AI293" s="192"/>
      <c r="AJ293" s="192"/>
      <c r="AK293" s="192"/>
      <c r="AL293" s="192"/>
      <c r="AM293" s="192"/>
      <c r="AN293" s="192"/>
      <c r="AO293" s="192"/>
      <c r="AP293" s="192"/>
      <c r="AQ293" s="192"/>
      <c r="AR293" s="192"/>
      <c r="AS293" s="192"/>
      <c r="AT293" s="192"/>
      <c r="AU293" s="192"/>
      <c r="AV293" s="192"/>
      <c r="AW293" s="192"/>
      <c r="AX293" s="192"/>
      <c r="AY293" s="192"/>
      <c r="AZ293" s="192"/>
      <c r="BA293" s="192"/>
      <c r="BB293" s="192"/>
      <c r="BC293" s="192"/>
      <c r="BD293" s="192"/>
      <c r="BE293" s="192"/>
      <c r="BF293" s="192"/>
      <c r="BG293" s="192"/>
      <c r="BH293" s="192"/>
      <c r="BI293" s="192"/>
      <c r="BJ293" s="192"/>
      <c r="BK293" s="192"/>
      <c r="BL293" s="192"/>
      <c r="BM293" s="192"/>
      <c r="BN293" s="192"/>
      <c r="BO293" s="192"/>
      <c r="BP293" s="192"/>
      <c r="BQ293" s="192"/>
      <c r="BR293" s="192"/>
      <c r="BS293" s="192"/>
      <c r="BT293" s="192"/>
      <c r="BU293" s="192"/>
      <c r="BV293" s="192"/>
      <c r="BW293" s="192"/>
      <c r="BX293" s="192"/>
      <c r="BY293" s="192"/>
      <c r="BZ293" s="192"/>
      <c r="CA293" s="192"/>
      <c r="CB293" s="192"/>
      <c r="CC293" s="192"/>
      <c r="CD293" s="192"/>
      <c r="CE293" s="192"/>
      <c r="CF293" s="192"/>
      <c r="CG293" s="192"/>
      <c r="CH293" s="192"/>
      <c r="CI293" s="192"/>
      <c r="CJ293" s="192"/>
      <c r="CK293" s="192"/>
      <c r="CL293" s="192"/>
      <c r="CM293" s="192"/>
      <c r="CN293" s="192"/>
      <c r="CO293" s="192"/>
      <c r="CP293" s="192"/>
      <c r="CQ293" s="192"/>
      <c r="CR293" s="192"/>
      <c r="CS293" s="192"/>
      <c r="CT293" s="192"/>
      <c r="CU293" s="192"/>
      <c r="CV293" s="192"/>
      <c r="CW293" s="192"/>
      <c r="CX293" s="192"/>
      <c r="CY293" s="192"/>
      <c r="CZ293" s="192"/>
      <c r="DA293" s="192"/>
      <c r="DB293" s="192"/>
      <c r="DC293" s="192"/>
      <c r="DD293" s="192"/>
      <c r="DE293" s="192"/>
      <c r="DF293" s="192"/>
      <c r="DG293" s="192"/>
      <c r="DH293" s="192"/>
      <c r="DI293" s="192"/>
      <c r="DJ293" s="192"/>
      <c r="DK293" s="192"/>
      <c r="DL293" s="192"/>
      <c r="DM293" s="192"/>
      <c r="DN293" s="192"/>
      <c r="DO293" s="192"/>
      <c r="DP293" s="192"/>
      <c r="DQ293" s="192"/>
      <c r="DR293" s="192"/>
      <c r="DS293" s="192"/>
      <c r="DT293" s="192"/>
      <c r="DU293" s="192"/>
      <c r="DV293" s="192"/>
      <c r="DW293" s="192"/>
      <c r="DX293" s="192"/>
      <c r="DY293" s="192"/>
      <c r="DZ293" s="192"/>
      <c r="EA293" s="192"/>
      <c r="EB293" s="192"/>
      <c r="EC293" s="192"/>
      <c r="ED293" s="192"/>
      <c r="EE293" s="192"/>
      <c r="EF293" s="192"/>
      <c r="EG293" s="192"/>
      <c r="EH293" s="192"/>
      <c r="EI293" s="192"/>
      <c r="EJ293" s="192"/>
      <c r="EK293" s="192"/>
      <c r="EL293" s="192"/>
      <c r="EM293" s="192"/>
      <c r="EN293" s="192"/>
    </row>
    <row r="294" spans="25:144" s="186" customFormat="1" x14ac:dyDescent="0.3">
      <c r="Y294" s="192"/>
      <c r="Z294" s="192"/>
      <c r="AA294" s="192"/>
      <c r="AB294" s="192"/>
      <c r="AC294" s="192"/>
      <c r="AD294" s="192"/>
      <c r="AE294" s="192"/>
      <c r="AF294" s="192"/>
      <c r="AG294" s="192"/>
      <c r="AH294" s="192"/>
      <c r="AI294" s="192"/>
      <c r="AJ294" s="192"/>
      <c r="AK294" s="192"/>
      <c r="AL294" s="192"/>
      <c r="AM294" s="192"/>
      <c r="AN294" s="192"/>
      <c r="AO294" s="192"/>
      <c r="AP294" s="192"/>
      <c r="AQ294" s="192"/>
      <c r="AR294" s="192"/>
      <c r="AS294" s="192"/>
      <c r="AT294" s="192"/>
      <c r="AU294" s="192"/>
      <c r="AV294" s="192"/>
      <c r="AW294" s="192"/>
      <c r="AX294" s="192"/>
      <c r="AY294" s="192"/>
      <c r="AZ294" s="192"/>
      <c r="BA294" s="192"/>
      <c r="BB294" s="192"/>
      <c r="BC294" s="192"/>
      <c r="BD294" s="192"/>
      <c r="BE294" s="192"/>
      <c r="BF294" s="192"/>
      <c r="BG294" s="192"/>
      <c r="BH294" s="192"/>
      <c r="BI294" s="192"/>
      <c r="BJ294" s="192"/>
      <c r="BK294" s="192"/>
      <c r="BL294" s="192"/>
      <c r="BM294" s="192"/>
      <c r="BN294" s="192"/>
      <c r="BO294" s="192"/>
      <c r="BP294" s="192"/>
      <c r="BQ294" s="192"/>
      <c r="BR294" s="192"/>
      <c r="BS294" s="192"/>
      <c r="BT294" s="192"/>
      <c r="BU294" s="192"/>
      <c r="BV294" s="192"/>
      <c r="BW294" s="192"/>
      <c r="BX294" s="192"/>
      <c r="BY294" s="192"/>
      <c r="BZ294" s="192"/>
      <c r="CA294" s="192"/>
      <c r="CB294" s="192"/>
      <c r="CC294" s="192"/>
      <c r="CD294" s="192"/>
      <c r="CE294" s="192"/>
      <c r="CF294" s="192"/>
      <c r="CG294" s="192"/>
      <c r="CH294" s="192"/>
      <c r="CI294" s="192"/>
      <c r="CJ294" s="192"/>
      <c r="CK294" s="192"/>
      <c r="CL294" s="192"/>
      <c r="CM294" s="192"/>
      <c r="CN294" s="192"/>
      <c r="CO294" s="192"/>
      <c r="CP294" s="192"/>
      <c r="CQ294" s="192"/>
      <c r="CR294" s="192"/>
      <c r="CS294" s="192"/>
      <c r="CT294" s="192"/>
      <c r="CU294" s="192"/>
      <c r="CV294" s="192"/>
      <c r="CW294" s="192"/>
      <c r="CX294" s="192"/>
      <c r="CY294" s="192"/>
      <c r="CZ294" s="192"/>
      <c r="DA294" s="192"/>
      <c r="DB294" s="192"/>
      <c r="DC294" s="192"/>
      <c r="DD294" s="192"/>
      <c r="DE294" s="192"/>
      <c r="DF294" s="192"/>
      <c r="DG294" s="192"/>
      <c r="DH294" s="192"/>
      <c r="DI294" s="192"/>
      <c r="DJ294" s="192"/>
      <c r="DK294" s="192"/>
      <c r="DL294" s="192"/>
      <c r="DM294" s="192"/>
      <c r="DN294" s="192"/>
      <c r="DO294" s="192"/>
      <c r="DP294" s="192"/>
      <c r="DQ294" s="192"/>
      <c r="DR294" s="192"/>
      <c r="DS294" s="192"/>
      <c r="DT294" s="192"/>
      <c r="DU294" s="192"/>
      <c r="DV294" s="192"/>
      <c r="DW294" s="192"/>
      <c r="DX294" s="192"/>
      <c r="DY294" s="192"/>
      <c r="DZ294" s="192"/>
      <c r="EA294" s="192"/>
      <c r="EB294" s="192"/>
      <c r="EC294" s="192"/>
      <c r="ED294" s="192"/>
      <c r="EE294" s="192"/>
      <c r="EF294" s="192"/>
      <c r="EG294" s="192"/>
      <c r="EH294" s="192"/>
      <c r="EI294" s="192"/>
      <c r="EJ294" s="192"/>
      <c r="EK294" s="192"/>
      <c r="EL294" s="192"/>
      <c r="EM294" s="192"/>
      <c r="EN294" s="192"/>
    </row>
    <row r="295" spans="25:144" s="186" customFormat="1" x14ac:dyDescent="0.3">
      <c r="Y295" s="192"/>
      <c r="Z295" s="192"/>
      <c r="AA295" s="192"/>
      <c r="AB295" s="192"/>
      <c r="AC295" s="192"/>
      <c r="AD295" s="192"/>
      <c r="AE295" s="192"/>
      <c r="AF295" s="192"/>
      <c r="AG295" s="192"/>
      <c r="AH295" s="192"/>
      <c r="AI295" s="192"/>
      <c r="AJ295" s="192"/>
      <c r="AK295" s="192"/>
      <c r="AL295" s="192"/>
      <c r="AM295" s="192"/>
      <c r="AN295" s="192"/>
      <c r="AO295" s="192"/>
      <c r="AP295" s="192"/>
      <c r="AQ295" s="192"/>
      <c r="AR295" s="192"/>
      <c r="AS295" s="192"/>
      <c r="AT295" s="192"/>
      <c r="AU295" s="192"/>
      <c r="AV295" s="192"/>
      <c r="AW295" s="192"/>
      <c r="AX295" s="192"/>
      <c r="AY295" s="192"/>
      <c r="AZ295" s="192"/>
      <c r="BA295" s="192"/>
      <c r="BB295" s="192"/>
      <c r="BC295" s="192"/>
      <c r="BD295" s="192"/>
      <c r="BE295" s="192"/>
      <c r="BF295" s="192"/>
      <c r="BG295" s="192"/>
      <c r="BH295" s="192"/>
      <c r="BI295" s="192"/>
      <c r="BJ295" s="192"/>
      <c r="BK295" s="192"/>
      <c r="BL295" s="192"/>
      <c r="BM295" s="192"/>
      <c r="BN295" s="192"/>
      <c r="BO295" s="192"/>
      <c r="BP295" s="192"/>
      <c r="BQ295" s="192"/>
      <c r="BR295" s="192"/>
      <c r="BS295" s="192"/>
      <c r="BT295" s="192"/>
      <c r="BU295" s="192"/>
      <c r="BV295" s="192"/>
      <c r="BW295" s="192"/>
      <c r="BX295" s="192"/>
      <c r="BY295" s="192"/>
      <c r="BZ295" s="192"/>
      <c r="CA295" s="192"/>
      <c r="CB295" s="192"/>
      <c r="CC295" s="192"/>
      <c r="CD295" s="192"/>
      <c r="CE295" s="192"/>
      <c r="CF295" s="192"/>
      <c r="CG295" s="192"/>
      <c r="CH295" s="192"/>
      <c r="CI295" s="192"/>
      <c r="CJ295" s="192"/>
      <c r="CK295" s="192"/>
      <c r="CL295" s="192"/>
      <c r="CM295" s="192"/>
      <c r="CN295" s="192"/>
      <c r="CO295" s="192"/>
      <c r="CP295" s="192"/>
      <c r="CQ295" s="192"/>
      <c r="CR295" s="192"/>
      <c r="CS295" s="192"/>
      <c r="CT295" s="192"/>
      <c r="CU295" s="192"/>
      <c r="CV295" s="192"/>
      <c r="CW295" s="192"/>
      <c r="CX295" s="192"/>
      <c r="CY295" s="192"/>
      <c r="CZ295" s="192"/>
      <c r="DA295" s="192"/>
      <c r="DB295" s="192"/>
      <c r="DC295" s="192"/>
      <c r="DD295" s="192"/>
      <c r="DE295" s="192"/>
      <c r="DF295" s="192"/>
      <c r="DG295" s="192"/>
      <c r="DH295" s="192"/>
      <c r="DI295" s="192"/>
      <c r="DJ295" s="192"/>
      <c r="DK295" s="192"/>
      <c r="DL295" s="192"/>
      <c r="DM295" s="192"/>
      <c r="DN295" s="192"/>
      <c r="DO295" s="192"/>
      <c r="DP295" s="192"/>
      <c r="DQ295" s="192"/>
      <c r="DR295" s="192"/>
      <c r="DS295" s="192"/>
      <c r="DT295" s="192"/>
      <c r="DU295" s="192"/>
      <c r="DV295" s="192"/>
      <c r="DW295" s="192"/>
      <c r="DX295" s="192"/>
      <c r="DY295" s="192"/>
      <c r="DZ295" s="192"/>
      <c r="EA295" s="192"/>
      <c r="EB295" s="192"/>
      <c r="EC295" s="192"/>
      <c r="ED295" s="192"/>
      <c r="EE295" s="192"/>
      <c r="EF295" s="192"/>
      <c r="EG295" s="192"/>
      <c r="EH295" s="192"/>
      <c r="EI295" s="192"/>
      <c r="EJ295" s="192"/>
      <c r="EK295" s="192"/>
      <c r="EL295" s="192"/>
      <c r="EM295" s="192"/>
      <c r="EN295" s="192"/>
    </row>
    <row r="296" spans="25:144" s="186" customFormat="1" x14ac:dyDescent="0.3">
      <c r="Y296" s="192"/>
      <c r="Z296" s="192"/>
      <c r="AA296" s="192"/>
      <c r="AB296" s="192"/>
      <c r="AC296" s="192"/>
      <c r="AD296" s="192"/>
      <c r="AE296" s="192"/>
      <c r="AF296" s="192"/>
      <c r="AG296" s="192"/>
      <c r="AH296" s="192"/>
      <c r="AI296" s="192"/>
      <c r="AJ296" s="192"/>
      <c r="AK296" s="192"/>
      <c r="AL296" s="192"/>
      <c r="AM296" s="192"/>
      <c r="AN296" s="192"/>
      <c r="AO296" s="192"/>
      <c r="AP296" s="192"/>
      <c r="AQ296" s="192"/>
      <c r="AR296" s="192"/>
      <c r="AS296" s="192"/>
      <c r="AT296" s="192"/>
      <c r="AU296" s="192"/>
      <c r="AV296" s="192"/>
      <c r="AW296" s="192"/>
      <c r="AX296" s="192"/>
      <c r="AY296" s="192"/>
      <c r="AZ296" s="192"/>
      <c r="BA296" s="192"/>
      <c r="BB296" s="192"/>
      <c r="BC296" s="192"/>
      <c r="BD296" s="192"/>
      <c r="BE296" s="192"/>
      <c r="BF296" s="192"/>
      <c r="BG296" s="192"/>
      <c r="BH296" s="192"/>
      <c r="BI296" s="192"/>
      <c r="BJ296" s="192"/>
      <c r="BK296" s="192"/>
      <c r="BL296" s="192"/>
      <c r="BM296" s="192"/>
      <c r="BN296" s="192"/>
      <c r="BO296" s="192"/>
      <c r="BP296" s="192"/>
      <c r="BQ296" s="192"/>
      <c r="BR296" s="192"/>
      <c r="BS296" s="192"/>
      <c r="BT296" s="192"/>
      <c r="BU296" s="192"/>
      <c r="BV296" s="192"/>
      <c r="BW296" s="192"/>
      <c r="BX296" s="192"/>
      <c r="BY296" s="192"/>
      <c r="BZ296" s="192"/>
      <c r="CA296" s="192"/>
      <c r="CB296" s="192"/>
      <c r="CC296" s="192"/>
      <c r="CD296" s="192"/>
      <c r="CE296" s="192"/>
      <c r="CF296" s="192"/>
      <c r="CG296" s="192"/>
      <c r="CH296" s="192"/>
      <c r="CI296" s="192"/>
      <c r="CJ296" s="192"/>
      <c r="CK296" s="192"/>
      <c r="CL296" s="192"/>
      <c r="CM296" s="192"/>
      <c r="CN296" s="192"/>
      <c r="CO296" s="192"/>
      <c r="CP296" s="192"/>
      <c r="CQ296" s="192"/>
      <c r="CR296" s="192"/>
      <c r="CS296" s="192"/>
      <c r="CT296" s="192"/>
      <c r="CU296" s="192"/>
      <c r="CV296" s="192"/>
      <c r="CW296" s="192"/>
      <c r="CX296" s="192"/>
      <c r="CY296" s="192"/>
      <c r="CZ296" s="192"/>
      <c r="DA296" s="192"/>
      <c r="DB296" s="192"/>
      <c r="DC296" s="192"/>
      <c r="DD296" s="192"/>
      <c r="DE296" s="192"/>
      <c r="DF296" s="192"/>
      <c r="DG296" s="192"/>
      <c r="DH296" s="192"/>
      <c r="DI296" s="192"/>
      <c r="DJ296" s="192"/>
      <c r="DK296" s="192"/>
      <c r="DL296" s="192"/>
      <c r="DM296" s="192"/>
      <c r="DN296" s="192"/>
      <c r="DO296" s="192"/>
      <c r="DP296" s="192"/>
      <c r="DQ296" s="192"/>
      <c r="DR296" s="192"/>
      <c r="DS296" s="192"/>
      <c r="DT296" s="192"/>
      <c r="DU296" s="192"/>
      <c r="DV296" s="192"/>
      <c r="DW296" s="192"/>
      <c r="DX296" s="192"/>
      <c r="DY296" s="192"/>
      <c r="DZ296" s="192"/>
      <c r="EA296" s="192"/>
      <c r="EB296" s="192"/>
      <c r="EC296" s="192"/>
      <c r="ED296" s="192"/>
      <c r="EE296" s="192"/>
      <c r="EF296" s="192"/>
      <c r="EG296" s="192"/>
      <c r="EH296" s="192"/>
      <c r="EI296" s="192"/>
      <c r="EJ296" s="192"/>
      <c r="EK296" s="192"/>
      <c r="EL296" s="192"/>
      <c r="EM296" s="192"/>
      <c r="EN296" s="192"/>
    </row>
    <row r="297" spans="25:144" s="186" customFormat="1" x14ac:dyDescent="0.3">
      <c r="Y297" s="192"/>
      <c r="Z297" s="192"/>
      <c r="AA297" s="192"/>
      <c r="AB297" s="192"/>
      <c r="AC297" s="192"/>
      <c r="AD297" s="192"/>
      <c r="AE297" s="192"/>
      <c r="AF297" s="192"/>
      <c r="AG297" s="192"/>
      <c r="AH297" s="192"/>
      <c r="AI297" s="192"/>
      <c r="AJ297" s="192"/>
      <c r="AK297" s="192"/>
      <c r="AL297" s="192"/>
      <c r="AM297" s="192"/>
      <c r="AN297" s="192"/>
      <c r="AO297" s="192"/>
      <c r="AP297" s="192"/>
      <c r="AQ297" s="192"/>
      <c r="AR297" s="192"/>
      <c r="AS297" s="192"/>
      <c r="AT297" s="192"/>
      <c r="AU297" s="192"/>
      <c r="AV297" s="192"/>
      <c r="AW297" s="192"/>
      <c r="AX297" s="192"/>
      <c r="AY297" s="192"/>
      <c r="AZ297" s="192"/>
      <c r="BA297" s="192"/>
      <c r="BB297" s="192"/>
      <c r="BC297" s="192"/>
      <c r="BD297" s="192"/>
      <c r="BE297" s="192"/>
      <c r="BF297" s="192"/>
      <c r="BG297" s="192"/>
      <c r="BH297" s="192"/>
      <c r="BI297" s="192"/>
      <c r="BJ297" s="192"/>
      <c r="BK297" s="192"/>
      <c r="BL297" s="192"/>
      <c r="BM297" s="192"/>
      <c r="BN297" s="192"/>
      <c r="BO297" s="192"/>
      <c r="BP297" s="192"/>
      <c r="BQ297" s="192"/>
      <c r="BR297" s="192"/>
      <c r="BS297" s="192"/>
      <c r="BT297" s="192"/>
      <c r="BU297" s="192"/>
      <c r="BV297" s="192"/>
      <c r="BW297" s="192"/>
      <c r="BX297" s="192"/>
      <c r="BY297" s="192"/>
      <c r="BZ297" s="192"/>
      <c r="CA297" s="192"/>
      <c r="CB297" s="192"/>
      <c r="CC297" s="192"/>
      <c r="CD297" s="192"/>
      <c r="CE297" s="192"/>
      <c r="CF297" s="192"/>
      <c r="CG297" s="192"/>
      <c r="CH297" s="192"/>
      <c r="CI297" s="192"/>
      <c r="CJ297" s="192"/>
      <c r="CK297" s="192"/>
      <c r="CL297" s="192"/>
      <c r="CM297" s="192"/>
      <c r="CN297" s="192"/>
      <c r="CO297" s="192"/>
      <c r="CP297" s="192"/>
      <c r="CQ297" s="192"/>
      <c r="CR297" s="192"/>
      <c r="CS297" s="192"/>
      <c r="CT297" s="192"/>
      <c r="CU297" s="192"/>
      <c r="CV297" s="192"/>
      <c r="CW297" s="192"/>
      <c r="CX297" s="192"/>
      <c r="CY297" s="192"/>
      <c r="CZ297" s="192"/>
      <c r="DA297" s="192"/>
      <c r="DB297" s="192"/>
      <c r="DC297" s="192"/>
      <c r="DD297" s="192"/>
      <c r="DE297" s="192"/>
      <c r="DF297" s="192"/>
      <c r="DG297" s="192"/>
      <c r="DH297" s="192"/>
      <c r="DI297" s="192"/>
      <c r="DJ297" s="192"/>
      <c r="DK297" s="192"/>
      <c r="DL297" s="192"/>
      <c r="DM297" s="192"/>
      <c r="DN297" s="192"/>
      <c r="DO297" s="192"/>
      <c r="DP297" s="192"/>
      <c r="DQ297" s="192"/>
      <c r="DR297" s="192"/>
      <c r="DS297" s="192"/>
      <c r="DT297" s="192"/>
      <c r="DU297" s="192"/>
      <c r="DV297" s="192"/>
      <c r="DW297" s="192"/>
      <c r="DX297" s="192"/>
      <c r="DY297" s="192"/>
      <c r="DZ297" s="192"/>
      <c r="EA297" s="192"/>
      <c r="EB297" s="192"/>
      <c r="EC297" s="192"/>
      <c r="ED297" s="192"/>
      <c r="EE297" s="192"/>
      <c r="EF297" s="192"/>
      <c r="EG297" s="192"/>
      <c r="EH297" s="192"/>
      <c r="EI297" s="192"/>
      <c r="EJ297" s="192"/>
      <c r="EK297" s="192"/>
      <c r="EL297" s="192"/>
      <c r="EM297" s="192"/>
      <c r="EN297" s="192"/>
    </row>
    <row r="298" spans="25:144" s="186" customFormat="1" x14ac:dyDescent="0.3">
      <c r="Y298" s="192"/>
      <c r="Z298" s="192"/>
      <c r="AA298" s="192"/>
      <c r="AB298" s="192"/>
      <c r="AC298" s="192"/>
      <c r="AD298" s="192"/>
      <c r="AE298" s="192"/>
      <c r="AF298" s="192"/>
      <c r="AG298" s="192"/>
      <c r="AH298" s="192"/>
      <c r="AI298" s="192"/>
      <c r="AJ298" s="192"/>
      <c r="AK298" s="192"/>
      <c r="AL298" s="192"/>
      <c r="AM298" s="192"/>
      <c r="AN298" s="192"/>
      <c r="AO298" s="192"/>
      <c r="AP298" s="192"/>
      <c r="AQ298" s="192"/>
      <c r="AR298" s="192"/>
      <c r="AS298" s="192"/>
      <c r="AT298" s="192"/>
      <c r="AU298" s="192"/>
      <c r="AV298" s="192"/>
      <c r="AW298" s="192"/>
      <c r="AX298" s="192"/>
      <c r="AY298" s="192"/>
      <c r="AZ298" s="192"/>
      <c r="BA298" s="192"/>
      <c r="BB298" s="192"/>
      <c r="BC298" s="192"/>
      <c r="BD298" s="192"/>
      <c r="BE298" s="192"/>
      <c r="BF298" s="192"/>
      <c r="BG298" s="192"/>
      <c r="BH298" s="192"/>
      <c r="BI298" s="192"/>
      <c r="BJ298" s="192"/>
      <c r="BK298" s="192"/>
      <c r="BL298" s="192"/>
      <c r="BM298" s="192"/>
      <c r="BN298" s="192"/>
      <c r="BO298" s="192"/>
      <c r="BP298" s="192"/>
      <c r="BQ298" s="192"/>
      <c r="BR298" s="192"/>
      <c r="BS298" s="192"/>
      <c r="BT298" s="192"/>
      <c r="BU298" s="192"/>
      <c r="BV298" s="192"/>
      <c r="BW298" s="192"/>
      <c r="BX298" s="192"/>
      <c r="BY298" s="192"/>
      <c r="BZ298" s="192"/>
      <c r="CA298" s="192"/>
      <c r="CB298" s="192"/>
      <c r="CC298" s="192"/>
      <c r="CD298" s="192"/>
      <c r="CE298" s="192"/>
      <c r="CF298" s="192"/>
      <c r="CG298" s="192"/>
      <c r="CH298" s="192"/>
      <c r="CI298" s="192"/>
      <c r="CJ298" s="192"/>
      <c r="CK298" s="192"/>
      <c r="CL298" s="192"/>
      <c r="CM298" s="192"/>
      <c r="CN298" s="192"/>
      <c r="CO298" s="192"/>
      <c r="CP298" s="192"/>
      <c r="CQ298" s="192"/>
      <c r="CR298" s="192"/>
      <c r="CS298" s="192"/>
      <c r="CT298" s="192"/>
      <c r="CU298" s="192"/>
      <c r="CV298" s="192"/>
      <c r="CW298" s="192"/>
      <c r="CX298" s="192"/>
      <c r="CY298" s="192"/>
      <c r="CZ298" s="192"/>
      <c r="DA298" s="192"/>
      <c r="DB298" s="192"/>
      <c r="DC298" s="192"/>
      <c r="DD298" s="192"/>
      <c r="DE298" s="192"/>
      <c r="DF298" s="192"/>
      <c r="DG298" s="192"/>
      <c r="DH298" s="192"/>
      <c r="DI298" s="192"/>
      <c r="DJ298" s="192"/>
      <c r="DK298" s="192"/>
      <c r="DL298" s="192"/>
      <c r="DM298" s="192"/>
      <c r="DN298" s="192"/>
      <c r="DO298" s="192"/>
      <c r="DP298" s="192"/>
      <c r="DQ298" s="192"/>
      <c r="DR298" s="192"/>
      <c r="DS298" s="192"/>
      <c r="DT298" s="192"/>
      <c r="DU298" s="192"/>
      <c r="DV298" s="192"/>
      <c r="DW298" s="192"/>
      <c r="DX298" s="192"/>
      <c r="DY298" s="192"/>
      <c r="DZ298" s="192"/>
      <c r="EA298" s="192"/>
      <c r="EB298" s="192"/>
      <c r="EC298" s="192"/>
      <c r="ED298" s="192"/>
      <c r="EE298" s="192"/>
      <c r="EF298" s="192"/>
      <c r="EG298" s="192"/>
      <c r="EH298" s="192"/>
      <c r="EI298" s="192"/>
      <c r="EJ298" s="192"/>
      <c r="EK298" s="192"/>
      <c r="EL298" s="192"/>
      <c r="EM298" s="192"/>
      <c r="EN298" s="192"/>
    </row>
    <row r="299" spans="25:144" s="186" customFormat="1" x14ac:dyDescent="0.3">
      <c r="Y299" s="192"/>
      <c r="Z299" s="192"/>
      <c r="AA299" s="192"/>
      <c r="AB299" s="192"/>
      <c r="AC299" s="192"/>
      <c r="AD299" s="192"/>
      <c r="AE299" s="192"/>
      <c r="AF299" s="192"/>
      <c r="AG299" s="192"/>
      <c r="AH299" s="192"/>
      <c r="AI299" s="192"/>
      <c r="AJ299" s="192"/>
      <c r="AK299" s="192"/>
      <c r="AL299" s="192"/>
      <c r="AM299" s="192"/>
      <c r="AN299" s="192"/>
      <c r="AO299" s="192"/>
      <c r="AP299" s="192"/>
      <c r="AQ299" s="192"/>
      <c r="AR299" s="192"/>
      <c r="AS299" s="192"/>
      <c r="AT299" s="192"/>
      <c r="AU299" s="192"/>
      <c r="AV299" s="192"/>
      <c r="AW299" s="192"/>
      <c r="AX299" s="192"/>
      <c r="AY299" s="192"/>
      <c r="AZ299" s="192"/>
      <c r="BA299" s="192"/>
      <c r="BB299" s="192"/>
      <c r="BC299" s="192"/>
      <c r="BD299" s="192"/>
      <c r="BE299" s="192"/>
      <c r="BF299" s="192"/>
      <c r="BG299" s="192"/>
      <c r="BH299" s="192"/>
      <c r="BI299" s="192"/>
      <c r="BJ299" s="192"/>
      <c r="BK299" s="192"/>
      <c r="BL299" s="192"/>
      <c r="BM299" s="192"/>
      <c r="BN299" s="192"/>
      <c r="BO299" s="192"/>
      <c r="BP299" s="192"/>
      <c r="BQ299" s="192"/>
      <c r="BR299" s="192"/>
      <c r="BS299" s="192"/>
      <c r="BT299" s="192"/>
      <c r="BU299" s="192"/>
      <c r="BV299" s="192"/>
      <c r="BW299" s="192"/>
      <c r="BX299" s="192"/>
      <c r="BY299" s="192"/>
      <c r="BZ299" s="192"/>
      <c r="CA299" s="192"/>
      <c r="CB299" s="192"/>
      <c r="CC299" s="192"/>
      <c r="CD299" s="192"/>
      <c r="CE299" s="192"/>
      <c r="CF299" s="192"/>
      <c r="CG299" s="192"/>
      <c r="CH299" s="192"/>
      <c r="CI299" s="192"/>
      <c r="CJ299" s="192"/>
      <c r="CK299" s="192"/>
      <c r="CL299" s="192"/>
      <c r="CM299" s="192"/>
      <c r="CN299" s="192"/>
      <c r="CO299" s="192"/>
      <c r="CP299" s="192"/>
      <c r="CQ299" s="192"/>
      <c r="CR299" s="192"/>
      <c r="CS299" s="192"/>
      <c r="CT299" s="192"/>
      <c r="CU299" s="192"/>
      <c r="CV299" s="192"/>
      <c r="CW299" s="192"/>
      <c r="CX299" s="192"/>
      <c r="CY299" s="192"/>
      <c r="CZ299" s="192"/>
      <c r="DA299" s="192"/>
      <c r="DB299" s="192"/>
      <c r="DC299" s="192"/>
      <c r="DD299" s="192"/>
      <c r="DE299" s="192"/>
      <c r="DF299" s="192"/>
      <c r="DG299" s="192"/>
      <c r="DH299" s="192"/>
      <c r="DI299" s="192"/>
      <c r="DJ299" s="192"/>
      <c r="DK299" s="192"/>
      <c r="DL299" s="192"/>
      <c r="DM299" s="192"/>
      <c r="DN299" s="192"/>
      <c r="DO299" s="192"/>
      <c r="DP299" s="192"/>
      <c r="DQ299" s="192"/>
      <c r="DR299" s="192"/>
      <c r="DS299" s="192"/>
      <c r="DT299" s="192"/>
      <c r="DU299" s="192"/>
      <c r="DV299" s="192"/>
      <c r="DW299" s="192"/>
      <c r="DX299" s="192"/>
      <c r="DY299" s="192"/>
      <c r="DZ299" s="192"/>
      <c r="EA299" s="192"/>
      <c r="EB299" s="192"/>
      <c r="EC299" s="192"/>
      <c r="ED299" s="192"/>
      <c r="EE299" s="192"/>
      <c r="EF299" s="192"/>
      <c r="EG299" s="192"/>
      <c r="EH299" s="192"/>
      <c r="EI299" s="192"/>
      <c r="EJ299" s="192"/>
      <c r="EK299" s="192"/>
      <c r="EL299" s="192"/>
      <c r="EM299" s="192"/>
      <c r="EN299" s="192"/>
    </row>
    <row r="300" spans="25:144" s="186" customFormat="1" x14ac:dyDescent="0.3">
      <c r="Y300" s="192"/>
      <c r="Z300" s="192"/>
      <c r="AA300" s="192"/>
      <c r="AB300" s="192"/>
      <c r="AC300" s="192"/>
      <c r="AD300" s="192"/>
      <c r="AE300" s="192"/>
      <c r="AF300" s="192"/>
      <c r="AG300" s="192"/>
      <c r="AH300" s="192"/>
      <c r="AI300" s="192"/>
      <c r="AJ300" s="192"/>
      <c r="AK300" s="192"/>
      <c r="AL300" s="192"/>
      <c r="AM300" s="192"/>
      <c r="AN300" s="192"/>
      <c r="AO300" s="192"/>
      <c r="AP300" s="192"/>
      <c r="AQ300" s="192"/>
      <c r="AR300" s="192"/>
      <c r="AS300" s="192"/>
      <c r="AT300" s="192"/>
      <c r="AU300" s="192"/>
      <c r="AV300" s="192"/>
      <c r="AW300" s="192"/>
      <c r="AX300" s="192"/>
      <c r="AY300" s="192"/>
      <c r="AZ300" s="192"/>
      <c r="BA300" s="192"/>
      <c r="BB300" s="192"/>
      <c r="BC300" s="192"/>
      <c r="BD300" s="192"/>
      <c r="BE300" s="192"/>
      <c r="BF300" s="192"/>
      <c r="BG300" s="192"/>
      <c r="BH300" s="192"/>
      <c r="BI300" s="192"/>
      <c r="BJ300" s="192"/>
      <c r="BK300" s="192"/>
      <c r="BL300" s="192"/>
      <c r="BM300" s="192"/>
      <c r="BN300" s="192"/>
      <c r="BO300" s="192"/>
      <c r="BP300" s="192"/>
      <c r="BQ300" s="192"/>
      <c r="BR300" s="192"/>
      <c r="BS300" s="192"/>
      <c r="BT300" s="192"/>
      <c r="BU300" s="192"/>
      <c r="BV300" s="192"/>
      <c r="BW300" s="192"/>
      <c r="BX300" s="192"/>
      <c r="BY300" s="192"/>
      <c r="BZ300" s="192"/>
      <c r="CA300" s="192"/>
      <c r="CB300" s="192"/>
      <c r="CC300" s="192"/>
      <c r="CD300" s="192"/>
      <c r="CE300" s="192"/>
      <c r="CF300" s="192"/>
      <c r="CG300" s="192"/>
      <c r="CH300" s="192"/>
      <c r="CI300" s="192"/>
      <c r="CJ300" s="192"/>
      <c r="CK300" s="192"/>
      <c r="CL300" s="192"/>
      <c r="CM300" s="192"/>
      <c r="CN300" s="192"/>
      <c r="CO300" s="192"/>
      <c r="CP300" s="192"/>
      <c r="CQ300" s="192"/>
      <c r="CR300" s="192"/>
      <c r="CS300" s="192"/>
      <c r="CT300" s="192"/>
      <c r="CU300" s="192"/>
      <c r="CV300" s="192"/>
      <c r="CW300" s="192"/>
      <c r="CX300" s="192"/>
      <c r="CY300" s="192"/>
      <c r="CZ300" s="192"/>
      <c r="DA300" s="192"/>
      <c r="DB300" s="192"/>
      <c r="DC300" s="192"/>
      <c r="DD300" s="192"/>
      <c r="DE300" s="192"/>
      <c r="DF300" s="192"/>
      <c r="DG300" s="192"/>
      <c r="DH300" s="192"/>
      <c r="DI300" s="192"/>
      <c r="DJ300" s="192"/>
      <c r="DK300" s="192"/>
      <c r="DL300" s="192"/>
      <c r="DM300" s="192"/>
      <c r="DN300" s="192"/>
      <c r="DO300" s="192"/>
      <c r="DP300" s="192"/>
      <c r="DQ300" s="192"/>
      <c r="DR300" s="192"/>
      <c r="DS300" s="192"/>
      <c r="DT300" s="192"/>
      <c r="DU300" s="192"/>
      <c r="DV300" s="192"/>
      <c r="DW300" s="192"/>
      <c r="DX300" s="192"/>
      <c r="DY300" s="192"/>
      <c r="DZ300" s="192"/>
      <c r="EA300" s="192"/>
      <c r="EB300" s="192"/>
      <c r="EC300" s="192"/>
      <c r="ED300" s="192"/>
      <c r="EE300" s="192"/>
      <c r="EF300" s="192"/>
      <c r="EG300" s="192"/>
      <c r="EH300" s="192"/>
      <c r="EI300" s="192"/>
      <c r="EJ300" s="192"/>
      <c r="EK300" s="192"/>
      <c r="EL300" s="192"/>
      <c r="EM300" s="192"/>
      <c r="EN300" s="192"/>
    </row>
    <row r="301" spans="25:144" s="186" customFormat="1" x14ac:dyDescent="0.3">
      <c r="Y301" s="192"/>
      <c r="Z301" s="192"/>
      <c r="AA301" s="192"/>
      <c r="AB301" s="192"/>
      <c r="AC301" s="192"/>
      <c r="AD301" s="192"/>
      <c r="AE301" s="192"/>
      <c r="AF301" s="192"/>
      <c r="AG301" s="192"/>
      <c r="AH301" s="192"/>
      <c r="AI301" s="192"/>
      <c r="AJ301" s="192"/>
      <c r="AK301" s="192"/>
      <c r="AL301" s="192"/>
      <c r="AM301" s="192"/>
      <c r="AN301" s="192"/>
      <c r="AO301" s="192"/>
      <c r="AP301" s="192"/>
      <c r="AQ301" s="192"/>
      <c r="AR301" s="192"/>
      <c r="AS301" s="192"/>
      <c r="AT301" s="192"/>
      <c r="AU301" s="192"/>
      <c r="AV301" s="192"/>
      <c r="AW301" s="192"/>
      <c r="AX301" s="192"/>
      <c r="AY301" s="192"/>
      <c r="AZ301" s="192"/>
      <c r="BA301" s="192"/>
      <c r="BB301" s="192"/>
      <c r="BC301" s="192"/>
      <c r="BD301" s="192"/>
      <c r="BE301" s="192"/>
      <c r="BF301" s="192"/>
      <c r="BG301" s="192"/>
      <c r="BH301" s="192"/>
      <c r="BI301" s="192"/>
      <c r="BJ301" s="192"/>
      <c r="BK301" s="192"/>
      <c r="BL301" s="192"/>
      <c r="BM301" s="192"/>
      <c r="BN301" s="192"/>
      <c r="BO301" s="192"/>
      <c r="BP301" s="192"/>
      <c r="BQ301" s="192"/>
      <c r="BR301" s="192"/>
      <c r="BS301" s="192"/>
      <c r="BT301" s="192"/>
      <c r="BU301" s="192"/>
      <c r="BV301" s="192"/>
      <c r="BW301" s="192"/>
      <c r="BX301" s="192"/>
      <c r="BY301" s="192"/>
      <c r="BZ301" s="192"/>
      <c r="CA301" s="192"/>
      <c r="CB301" s="192"/>
      <c r="CC301" s="192"/>
      <c r="CD301" s="192"/>
      <c r="CE301" s="192"/>
      <c r="CF301" s="192"/>
      <c r="CG301" s="192"/>
      <c r="CH301" s="192"/>
      <c r="CI301" s="192"/>
      <c r="CJ301" s="192"/>
      <c r="CK301" s="192"/>
      <c r="CL301" s="192"/>
      <c r="CM301" s="192"/>
      <c r="CN301" s="192"/>
      <c r="CO301" s="192"/>
      <c r="CP301" s="192"/>
      <c r="CQ301" s="192"/>
      <c r="CR301" s="192"/>
      <c r="CS301" s="192"/>
      <c r="CT301" s="192"/>
      <c r="CU301" s="192"/>
      <c r="CV301" s="192"/>
      <c r="CW301" s="192"/>
      <c r="CX301" s="192"/>
      <c r="CY301" s="192"/>
      <c r="CZ301" s="192"/>
      <c r="DA301" s="192"/>
      <c r="DB301" s="192"/>
      <c r="DC301" s="192"/>
      <c r="DD301" s="192"/>
      <c r="DE301" s="192"/>
      <c r="DF301" s="192"/>
      <c r="DG301" s="192"/>
      <c r="DH301" s="192"/>
      <c r="DI301" s="192"/>
      <c r="DJ301" s="192"/>
      <c r="DK301" s="192"/>
      <c r="DL301" s="192"/>
      <c r="DM301" s="192"/>
      <c r="DN301" s="192"/>
      <c r="DO301" s="192"/>
      <c r="DP301" s="192"/>
      <c r="DQ301" s="192"/>
      <c r="DR301" s="192"/>
      <c r="DS301" s="192"/>
      <c r="DT301" s="192"/>
      <c r="DU301" s="192"/>
      <c r="DV301" s="192"/>
      <c r="DW301" s="192"/>
      <c r="DX301" s="192"/>
      <c r="DY301" s="192"/>
      <c r="DZ301" s="192"/>
      <c r="EA301" s="192"/>
      <c r="EB301" s="192"/>
      <c r="EC301" s="192"/>
      <c r="ED301" s="192"/>
      <c r="EE301" s="192"/>
      <c r="EF301" s="192"/>
      <c r="EG301" s="192"/>
      <c r="EH301" s="192"/>
      <c r="EI301" s="192"/>
      <c r="EJ301" s="192"/>
      <c r="EK301" s="192"/>
      <c r="EL301" s="192"/>
      <c r="EM301" s="192"/>
      <c r="EN301" s="192"/>
    </row>
    <row r="302" spans="25:144" s="186" customFormat="1" x14ac:dyDescent="0.3">
      <c r="Y302" s="192"/>
      <c r="Z302" s="192"/>
      <c r="AA302" s="192"/>
      <c r="AB302" s="192"/>
      <c r="AC302" s="192"/>
      <c r="AD302" s="192"/>
      <c r="AE302" s="192"/>
      <c r="AF302" s="192"/>
      <c r="AG302" s="192"/>
      <c r="AH302" s="192"/>
      <c r="AI302" s="192"/>
      <c r="AJ302" s="192"/>
      <c r="AK302" s="192"/>
      <c r="AL302" s="192"/>
      <c r="AM302" s="192"/>
      <c r="AN302" s="192"/>
      <c r="AO302" s="192"/>
      <c r="AP302" s="192"/>
      <c r="AQ302" s="192"/>
      <c r="AR302" s="192"/>
      <c r="AS302" s="192"/>
      <c r="AT302" s="192"/>
      <c r="AU302" s="192"/>
      <c r="AV302" s="192"/>
      <c r="AW302" s="192"/>
      <c r="AX302" s="192"/>
      <c r="AY302" s="192"/>
      <c r="AZ302" s="192"/>
      <c r="BA302" s="192"/>
      <c r="BB302" s="192"/>
      <c r="BC302" s="192"/>
      <c r="BD302" s="192"/>
      <c r="BE302" s="192"/>
      <c r="BF302" s="192"/>
      <c r="BG302" s="192"/>
      <c r="BH302" s="192"/>
      <c r="BI302" s="192"/>
      <c r="BJ302" s="192"/>
      <c r="BK302" s="192"/>
      <c r="BL302" s="192"/>
      <c r="BM302" s="192"/>
      <c r="BN302" s="192"/>
      <c r="BO302" s="192"/>
      <c r="BP302" s="192"/>
      <c r="BQ302" s="192"/>
      <c r="BR302" s="192"/>
      <c r="BS302" s="192"/>
      <c r="BT302" s="192"/>
      <c r="BU302" s="192"/>
      <c r="BV302" s="192"/>
      <c r="BW302" s="192"/>
      <c r="BX302" s="192"/>
      <c r="BY302" s="192"/>
      <c r="BZ302" s="192"/>
      <c r="CA302" s="192"/>
      <c r="CB302" s="192"/>
      <c r="CC302" s="192"/>
      <c r="CD302" s="192"/>
      <c r="CE302" s="192"/>
      <c r="CF302" s="192"/>
      <c r="CG302" s="192"/>
      <c r="CH302" s="192"/>
      <c r="CI302" s="192"/>
      <c r="CJ302" s="192"/>
      <c r="CK302" s="192"/>
      <c r="CL302" s="192"/>
      <c r="CM302" s="192"/>
      <c r="CN302" s="192"/>
      <c r="CO302" s="192"/>
      <c r="CP302" s="192"/>
      <c r="CQ302" s="192"/>
      <c r="CR302" s="192"/>
      <c r="CS302" s="192"/>
      <c r="CT302" s="192"/>
      <c r="CU302" s="192"/>
      <c r="CV302" s="192"/>
      <c r="CW302" s="192"/>
      <c r="CX302" s="192"/>
      <c r="CY302" s="192"/>
      <c r="CZ302" s="192"/>
      <c r="DA302" s="192"/>
      <c r="DB302" s="192"/>
      <c r="DC302" s="192"/>
      <c r="DD302" s="192"/>
      <c r="DE302" s="192"/>
      <c r="DF302" s="192"/>
      <c r="DG302" s="192"/>
      <c r="DH302" s="192"/>
      <c r="DI302" s="192"/>
      <c r="DJ302" s="192"/>
      <c r="DK302" s="192"/>
      <c r="DL302" s="192"/>
      <c r="DM302" s="192"/>
      <c r="DN302" s="192"/>
      <c r="DO302" s="192"/>
      <c r="DP302" s="192"/>
      <c r="DQ302" s="192"/>
      <c r="DR302" s="192"/>
      <c r="DS302" s="192"/>
      <c r="DT302" s="192"/>
      <c r="DU302" s="192"/>
      <c r="DV302" s="192"/>
      <c r="DW302" s="192"/>
      <c r="DX302" s="192"/>
      <c r="DY302" s="192"/>
      <c r="DZ302" s="192"/>
      <c r="EA302" s="192"/>
      <c r="EB302" s="192"/>
      <c r="EC302" s="192"/>
      <c r="ED302" s="192"/>
      <c r="EE302" s="192"/>
      <c r="EF302" s="192"/>
      <c r="EG302" s="192"/>
      <c r="EH302" s="192"/>
      <c r="EI302" s="192"/>
      <c r="EJ302" s="192"/>
      <c r="EK302" s="192"/>
      <c r="EL302" s="192"/>
      <c r="EM302" s="192"/>
      <c r="EN302" s="192"/>
    </row>
    <row r="303" spans="25:144" s="186" customFormat="1" x14ac:dyDescent="0.3">
      <c r="Y303" s="192"/>
      <c r="Z303" s="192"/>
      <c r="AA303" s="192"/>
      <c r="AB303" s="192"/>
      <c r="AC303" s="192"/>
      <c r="AD303" s="192"/>
      <c r="AE303" s="192"/>
      <c r="AF303" s="192"/>
      <c r="AG303" s="192"/>
      <c r="AH303" s="192"/>
      <c r="AI303" s="192"/>
      <c r="AJ303" s="192"/>
      <c r="AK303" s="192"/>
      <c r="AL303" s="192"/>
      <c r="AM303" s="192"/>
      <c r="AN303" s="192"/>
      <c r="AO303" s="192"/>
      <c r="AP303" s="192"/>
      <c r="AQ303" s="192"/>
      <c r="AR303" s="192"/>
      <c r="AS303" s="192"/>
      <c r="AT303" s="192"/>
      <c r="AU303" s="192"/>
      <c r="AV303" s="192"/>
      <c r="AW303" s="192"/>
      <c r="AX303" s="192"/>
      <c r="AY303" s="192"/>
      <c r="AZ303" s="192"/>
      <c r="BA303" s="192"/>
      <c r="BB303" s="192"/>
      <c r="BC303" s="192"/>
      <c r="BD303" s="192"/>
      <c r="BE303" s="192"/>
      <c r="BF303" s="192"/>
      <c r="BG303" s="192"/>
      <c r="BH303" s="192"/>
      <c r="BI303" s="192"/>
      <c r="BJ303" s="192"/>
      <c r="BK303" s="192"/>
      <c r="BL303" s="192"/>
      <c r="BM303" s="192"/>
      <c r="BN303" s="192"/>
      <c r="BO303" s="192"/>
      <c r="BP303" s="192"/>
      <c r="BQ303" s="192"/>
      <c r="BR303" s="192"/>
      <c r="BS303" s="192"/>
      <c r="BT303" s="192"/>
      <c r="BU303" s="192"/>
      <c r="BV303" s="192"/>
      <c r="BW303" s="192"/>
      <c r="BX303" s="192"/>
      <c r="BY303" s="192"/>
      <c r="BZ303" s="192"/>
      <c r="CA303" s="192"/>
      <c r="CB303" s="192"/>
      <c r="CC303" s="192"/>
      <c r="CD303" s="192"/>
      <c r="CE303" s="192"/>
      <c r="CF303" s="192"/>
      <c r="CG303" s="192"/>
      <c r="CH303" s="192"/>
      <c r="CI303" s="192"/>
      <c r="CJ303" s="192"/>
      <c r="CK303" s="192"/>
      <c r="CL303" s="192"/>
      <c r="CM303" s="192"/>
      <c r="CN303" s="192"/>
      <c r="CO303" s="192"/>
      <c r="CP303" s="192"/>
      <c r="CQ303" s="192"/>
      <c r="CR303" s="192"/>
      <c r="CS303" s="192"/>
      <c r="CT303" s="192"/>
      <c r="CU303" s="192"/>
      <c r="CV303" s="192"/>
      <c r="CW303" s="192"/>
      <c r="CX303" s="192"/>
      <c r="CY303" s="192"/>
      <c r="CZ303" s="192"/>
      <c r="DA303" s="192"/>
      <c r="DB303" s="192"/>
      <c r="DC303" s="192"/>
      <c r="DD303" s="192"/>
      <c r="DE303" s="192"/>
      <c r="DF303" s="192"/>
      <c r="DG303" s="192"/>
      <c r="DH303" s="192"/>
      <c r="DI303" s="192"/>
      <c r="DJ303" s="192"/>
      <c r="DK303" s="192"/>
      <c r="DL303" s="192"/>
      <c r="DM303" s="192"/>
      <c r="DN303" s="192"/>
      <c r="DO303" s="192"/>
      <c r="DP303" s="192"/>
      <c r="DQ303" s="192"/>
      <c r="DR303" s="192"/>
      <c r="DS303" s="192"/>
      <c r="DT303" s="192"/>
      <c r="DU303" s="192"/>
      <c r="DV303" s="192"/>
      <c r="DW303" s="192"/>
      <c r="DX303" s="192"/>
      <c r="DY303" s="192"/>
      <c r="DZ303" s="192"/>
      <c r="EA303" s="192"/>
      <c r="EB303" s="192"/>
      <c r="EC303" s="192"/>
      <c r="ED303" s="192"/>
      <c r="EE303" s="192"/>
      <c r="EF303" s="192"/>
      <c r="EG303" s="192"/>
      <c r="EH303" s="192"/>
      <c r="EI303" s="192"/>
      <c r="EJ303" s="192"/>
      <c r="EK303" s="192"/>
      <c r="EL303" s="192"/>
      <c r="EM303" s="192"/>
      <c r="EN303" s="192"/>
    </row>
    <row r="304" spans="25:144" s="186" customFormat="1" x14ac:dyDescent="0.3">
      <c r="Y304" s="192"/>
      <c r="Z304" s="192"/>
      <c r="AA304" s="192"/>
      <c r="AB304" s="192"/>
      <c r="AC304" s="192"/>
      <c r="AD304" s="192"/>
      <c r="AE304" s="192"/>
      <c r="AF304" s="192"/>
      <c r="AG304" s="192"/>
      <c r="AH304" s="192"/>
      <c r="AI304" s="192"/>
      <c r="AJ304" s="192"/>
      <c r="AK304" s="192"/>
      <c r="AL304" s="192"/>
      <c r="AM304" s="192"/>
      <c r="AN304" s="192"/>
      <c r="AO304" s="192"/>
      <c r="AP304" s="192"/>
      <c r="AQ304" s="192"/>
      <c r="AR304" s="192"/>
      <c r="AS304" s="192"/>
      <c r="AT304" s="192"/>
      <c r="AU304" s="192"/>
      <c r="AV304" s="192"/>
      <c r="AW304" s="192"/>
      <c r="AX304" s="192"/>
      <c r="AY304" s="192"/>
      <c r="AZ304" s="192"/>
      <c r="BA304" s="192"/>
      <c r="BB304" s="192"/>
      <c r="BC304" s="192"/>
      <c r="BD304" s="192"/>
      <c r="BE304" s="192"/>
      <c r="BF304" s="192"/>
      <c r="BG304" s="192"/>
      <c r="BH304" s="192"/>
      <c r="BI304" s="192"/>
      <c r="BJ304" s="192"/>
      <c r="BK304" s="192"/>
      <c r="BL304" s="192"/>
      <c r="BM304" s="192"/>
      <c r="BN304" s="192"/>
      <c r="BO304" s="192"/>
      <c r="BP304" s="192"/>
      <c r="BQ304" s="192"/>
      <c r="BR304" s="192"/>
      <c r="BS304" s="192"/>
      <c r="BT304" s="192"/>
      <c r="BU304" s="192"/>
      <c r="BV304" s="192"/>
      <c r="BW304" s="192"/>
      <c r="BX304" s="192"/>
      <c r="BY304" s="192"/>
      <c r="BZ304" s="192"/>
      <c r="CA304" s="192"/>
      <c r="CB304" s="192"/>
      <c r="CC304" s="192"/>
      <c r="CD304" s="192"/>
      <c r="CE304" s="192"/>
      <c r="CF304" s="192"/>
      <c r="CG304" s="192"/>
      <c r="CH304" s="192"/>
      <c r="CI304" s="192"/>
      <c r="CJ304" s="192"/>
      <c r="CK304" s="192"/>
      <c r="CL304" s="192"/>
      <c r="CM304" s="192"/>
      <c r="CN304" s="192"/>
      <c r="CO304" s="192"/>
      <c r="CP304" s="192"/>
      <c r="CQ304" s="192"/>
      <c r="CR304" s="192"/>
      <c r="CS304" s="192"/>
      <c r="CT304" s="192"/>
      <c r="CU304" s="192"/>
      <c r="CV304" s="192"/>
      <c r="CW304" s="192"/>
      <c r="CX304" s="192"/>
      <c r="CY304" s="192"/>
      <c r="CZ304" s="192"/>
      <c r="DA304" s="192"/>
      <c r="DB304" s="192"/>
      <c r="DC304" s="192"/>
      <c r="DD304" s="192"/>
      <c r="DE304" s="192"/>
      <c r="DF304" s="192"/>
      <c r="DG304" s="192"/>
      <c r="DH304" s="192"/>
      <c r="DI304" s="192"/>
      <c r="DJ304" s="192"/>
      <c r="DK304" s="192"/>
      <c r="DL304" s="192"/>
      <c r="DM304" s="192"/>
      <c r="DN304" s="192"/>
      <c r="DO304" s="192"/>
      <c r="DP304" s="192"/>
      <c r="DQ304" s="192"/>
      <c r="DR304" s="192"/>
      <c r="DS304" s="192"/>
      <c r="DT304" s="192"/>
      <c r="DU304" s="192"/>
      <c r="DV304" s="192"/>
      <c r="DW304" s="192"/>
      <c r="DX304" s="192"/>
      <c r="DY304" s="192"/>
      <c r="DZ304" s="192"/>
      <c r="EA304" s="192"/>
      <c r="EB304" s="192"/>
      <c r="EC304" s="192"/>
      <c r="ED304" s="192"/>
      <c r="EE304" s="192"/>
      <c r="EF304" s="192"/>
      <c r="EG304" s="192"/>
      <c r="EH304" s="192"/>
      <c r="EI304" s="192"/>
      <c r="EJ304" s="192"/>
      <c r="EK304" s="192"/>
      <c r="EL304" s="192"/>
      <c r="EM304" s="192"/>
      <c r="EN304" s="192"/>
    </row>
    <row r="305" spans="25:144" s="186" customFormat="1" x14ac:dyDescent="0.3">
      <c r="Y305" s="192"/>
      <c r="Z305" s="192"/>
      <c r="AA305" s="192"/>
      <c r="AB305" s="192"/>
      <c r="AC305" s="192"/>
      <c r="AD305" s="192"/>
      <c r="AE305" s="192"/>
      <c r="AF305" s="192"/>
      <c r="AG305" s="192"/>
      <c r="AH305" s="192"/>
      <c r="AI305" s="192"/>
      <c r="AJ305" s="192"/>
      <c r="AK305" s="192"/>
      <c r="AL305" s="192"/>
      <c r="AM305" s="192"/>
      <c r="AN305" s="192"/>
      <c r="AO305" s="192"/>
      <c r="AP305" s="192"/>
      <c r="AQ305" s="192"/>
      <c r="AR305" s="192"/>
      <c r="AS305" s="192"/>
      <c r="AT305" s="192"/>
      <c r="AU305" s="192"/>
      <c r="AV305" s="192"/>
      <c r="AW305" s="192"/>
      <c r="AX305" s="192"/>
      <c r="AY305" s="192"/>
      <c r="AZ305" s="192"/>
      <c r="BA305" s="192"/>
      <c r="BB305" s="192"/>
      <c r="BC305" s="192"/>
      <c r="BD305" s="192"/>
      <c r="BE305" s="192"/>
      <c r="BF305" s="192"/>
      <c r="BG305" s="192"/>
      <c r="BH305" s="192"/>
      <c r="BI305" s="192"/>
      <c r="BJ305" s="192"/>
      <c r="BK305" s="192"/>
      <c r="BL305" s="192"/>
      <c r="BM305" s="192"/>
      <c r="BN305" s="192"/>
      <c r="BO305" s="192"/>
      <c r="BP305" s="192"/>
      <c r="BQ305" s="192"/>
      <c r="BR305" s="192"/>
      <c r="BS305" s="192"/>
      <c r="BT305" s="192"/>
      <c r="BU305" s="192"/>
      <c r="BV305" s="192"/>
      <c r="BW305" s="192"/>
      <c r="BX305" s="192"/>
      <c r="BY305" s="192"/>
      <c r="BZ305" s="192"/>
      <c r="CA305" s="192"/>
      <c r="CB305" s="192"/>
      <c r="CC305" s="192"/>
      <c r="CD305" s="192"/>
      <c r="CE305" s="192"/>
      <c r="CF305" s="192"/>
      <c r="CG305" s="192"/>
      <c r="CH305" s="192"/>
      <c r="CI305" s="192"/>
      <c r="CJ305" s="192"/>
      <c r="CK305" s="192"/>
      <c r="CL305" s="192"/>
      <c r="CM305" s="192"/>
      <c r="CN305" s="192"/>
      <c r="CO305" s="192"/>
      <c r="CP305" s="192"/>
      <c r="CQ305" s="192"/>
      <c r="CR305" s="192"/>
      <c r="CS305" s="192"/>
      <c r="CT305" s="192"/>
      <c r="CU305" s="192"/>
      <c r="CV305" s="192"/>
      <c r="CW305" s="192"/>
      <c r="CX305" s="192"/>
      <c r="CY305" s="192"/>
      <c r="CZ305" s="192"/>
      <c r="DA305" s="192"/>
      <c r="DB305" s="192"/>
      <c r="DC305" s="192"/>
      <c r="DD305" s="192"/>
      <c r="DE305" s="192"/>
      <c r="DF305" s="192"/>
      <c r="DG305" s="192"/>
      <c r="DH305" s="192"/>
      <c r="DI305" s="192"/>
      <c r="DJ305" s="192"/>
      <c r="DK305" s="192"/>
      <c r="DL305" s="192"/>
      <c r="DM305" s="192"/>
      <c r="DN305" s="192"/>
      <c r="DO305" s="192"/>
      <c r="DP305" s="192"/>
      <c r="DQ305" s="192"/>
      <c r="DR305" s="192"/>
      <c r="DS305" s="192"/>
      <c r="DT305" s="192"/>
      <c r="DU305" s="192"/>
      <c r="DV305" s="192"/>
      <c r="DW305" s="192"/>
      <c r="DX305" s="192"/>
      <c r="DY305" s="192"/>
      <c r="DZ305" s="192"/>
      <c r="EA305" s="192"/>
      <c r="EB305" s="192"/>
      <c r="EC305" s="192"/>
      <c r="ED305" s="192"/>
      <c r="EE305" s="192"/>
      <c r="EF305" s="192"/>
      <c r="EG305" s="192"/>
      <c r="EH305" s="192"/>
      <c r="EI305" s="192"/>
      <c r="EJ305" s="192"/>
      <c r="EK305" s="192"/>
      <c r="EL305" s="192"/>
      <c r="EM305" s="192"/>
      <c r="EN305" s="192"/>
    </row>
    <row r="306" spans="25:144" s="186" customFormat="1" x14ac:dyDescent="0.3">
      <c r="Y306" s="192"/>
      <c r="Z306" s="192"/>
      <c r="AA306" s="192"/>
      <c r="AB306" s="192"/>
      <c r="AC306" s="192"/>
      <c r="AD306" s="192"/>
      <c r="AE306" s="192"/>
      <c r="AF306" s="192"/>
      <c r="AG306" s="192"/>
      <c r="AH306" s="192"/>
      <c r="AI306" s="192"/>
      <c r="AJ306" s="192"/>
      <c r="AK306" s="192"/>
      <c r="AL306" s="192"/>
      <c r="AM306" s="192"/>
      <c r="AN306" s="192"/>
      <c r="AO306" s="192"/>
      <c r="AP306" s="192"/>
      <c r="AQ306" s="192"/>
      <c r="AR306" s="192"/>
      <c r="AS306" s="192"/>
      <c r="AT306" s="192"/>
      <c r="AU306" s="192"/>
      <c r="AV306" s="192"/>
      <c r="AW306" s="192"/>
      <c r="AX306" s="192"/>
      <c r="AY306" s="192"/>
      <c r="AZ306" s="192"/>
      <c r="BA306" s="192"/>
      <c r="BB306" s="192"/>
      <c r="BC306" s="192"/>
      <c r="BD306" s="192"/>
      <c r="BE306" s="192"/>
      <c r="BF306" s="192"/>
      <c r="BG306" s="192"/>
      <c r="BH306" s="192"/>
      <c r="BI306" s="192"/>
      <c r="BJ306" s="192"/>
      <c r="BK306" s="192"/>
      <c r="BL306" s="192"/>
      <c r="BM306" s="192"/>
      <c r="BN306" s="192"/>
      <c r="BO306" s="192"/>
      <c r="BP306" s="192"/>
      <c r="BQ306" s="192"/>
      <c r="BR306" s="192"/>
      <c r="BS306" s="192"/>
      <c r="BT306" s="192"/>
      <c r="BU306" s="192"/>
      <c r="BV306" s="192"/>
      <c r="BW306" s="192"/>
      <c r="BX306" s="192"/>
      <c r="BY306" s="192"/>
      <c r="BZ306" s="192"/>
      <c r="CA306" s="192"/>
      <c r="CB306" s="192"/>
      <c r="CC306" s="192"/>
      <c r="CD306" s="192"/>
      <c r="CE306" s="192"/>
      <c r="CF306" s="192"/>
      <c r="CG306" s="192"/>
      <c r="CH306" s="192"/>
      <c r="CI306" s="192"/>
      <c r="CJ306" s="192"/>
      <c r="CK306" s="192"/>
      <c r="CL306" s="192"/>
      <c r="CM306" s="192"/>
      <c r="CN306" s="192"/>
      <c r="CO306" s="192"/>
      <c r="CP306" s="192"/>
      <c r="CQ306" s="192"/>
      <c r="CR306" s="192"/>
      <c r="CS306" s="192"/>
      <c r="CT306" s="192"/>
      <c r="CU306" s="192"/>
      <c r="CV306" s="192"/>
      <c r="CW306" s="192"/>
      <c r="CX306" s="192"/>
      <c r="CY306" s="192"/>
      <c r="CZ306" s="192"/>
      <c r="DA306" s="192"/>
      <c r="DB306" s="192"/>
      <c r="DC306" s="192"/>
      <c r="DD306" s="192"/>
      <c r="DE306" s="192"/>
      <c r="DF306" s="192"/>
      <c r="DG306" s="192"/>
      <c r="DH306" s="192"/>
      <c r="DI306" s="192"/>
      <c r="DJ306" s="192"/>
      <c r="DK306" s="192"/>
      <c r="DL306" s="192"/>
      <c r="DM306" s="192"/>
      <c r="DN306" s="192"/>
      <c r="DO306" s="192"/>
      <c r="DP306" s="192"/>
      <c r="DQ306" s="192"/>
      <c r="DR306" s="192"/>
      <c r="DS306" s="192"/>
      <c r="DT306" s="192"/>
      <c r="DU306" s="192"/>
      <c r="DV306" s="192"/>
      <c r="DW306" s="192"/>
      <c r="DX306" s="192"/>
      <c r="DY306" s="192"/>
      <c r="DZ306" s="192"/>
      <c r="EA306" s="192"/>
      <c r="EB306" s="192"/>
      <c r="EC306" s="192"/>
      <c r="ED306" s="192"/>
      <c r="EE306" s="192"/>
      <c r="EF306" s="192"/>
      <c r="EG306" s="192"/>
      <c r="EH306" s="192"/>
      <c r="EI306" s="192"/>
      <c r="EJ306" s="192"/>
      <c r="EK306" s="192"/>
      <c r="EL306" s="192"/>
      <c r="EM306" s="192"/>
      <c r="EN306" s="192"/>
    </row>
    <row r="307" spans="25:144" s="186" customFormat="1" x14ac:dyDescent="0.3">
      <c r="Y307" s="192"/>
      <c r="Z307" s="192"/>
      <c r="AA307" s="192"/>
      <c r="AB307" s="192"/>
      <c r="AC307" s="192"/>
      <c r="AD307" s="192"/>
      <c r="AE307" s="192"/>
      <c r="AF307" s="192"/>
      <c r="AG307" s="192"/>
      <c r="AH307" s="192"/>
      <c r="AI307" s="192"/>
      <c r="AJ307" s="192"/>
      <c r="AK307" s="192"/>
      <c r="AL307" s="192"/>
      <c r="AM307" s="192"/>
      <c r="AN307" s="192"/>
      <c r="AO307" s="192"/>
      <c r="AP307" s="192"/>
      <c r="AQ307" s="192"/>
      <c r="AR307" s="192"/>
      <c r="AS307" s="192"/>
      <c r="AT307" s="192"/>
      <c r="AU307" s="192"/>
      <c r="AV307" s="192"/>
      <c r="AW307" s="192"/>
      <c r="AX307" s="192"/>
      <c r="AY307" s="192"/>
      <c r="AZ307" s="192"/>
      <c r="BA307" s="192"/>
      <c r="BB307" s="192"/>
      <c r="BC307" s="192"/>
      <c r="BD307" s="192"/>
      <c r="BE307" s="192"/>
      <c r="BF307" s="192"/>
      <c r="BG307" s="192"/>
      <c r="BH307" s="192"/>
      <c r="BI307" s="192"/>
      <c r="BJ307" s="192"/>
      <c r="BK307" s="192"/>
      <c r="BL307" s="192"/>
      <c r="BM307" s="192"/>
      <c r="BN307" s="192"/>
      <c r="BO307" s="192"/>
      <c r="BP307" s="192"/>
      <c r="BQ307" s="192"/>
      <c r="BR307" s="192"/>
      <c r="BS307" s="192"/>
      <c r="BT307" s="192"/>
      <c r="BU307" s="192"/>
      <c r="BV307" s="192"/>
      <c r="BW307" s="192"/>
      <c r="BX307" s="192"/>
      <c r="BY307" s="192"/>
      <c r="BZ307" s="192"/>
      <c r="CA307" s="192"/>
      <c r="CB307" s="192"/>
      <c r="CC307" s="192"/>
      <c r="CD307" s="192"/>
      <c r="CE307" s="192"/>
      <c r="CF307" s="192"/>
      <c r="CG307" s="192"/>
      <c r="CH307" s="192"/>
      <c r="CI307" s="192"/>
      <c r="CJ307" s="192"/>
      <c r="CK307" s="192"/>
      <c r="CL307" s="192"/>
      <c r="CM307" s="192"/>
      <c r="CN307" s="192"/>
      <c r="CO307" s="192"/>
      <c r="CP307" s="192"/>
      <c r="CQ307" s="192"/>
      <c r="CR307" s="192"/>
      <c r="CS307" s="192"/>
      <c r="CT307" s="192"/>
      <c r="CU307" s="192"/>
      <c r="CV307" s="192"/>
      <c r="CW307" s="192"/>
      <c r="CX307" s="192"/>
      <c r="CY307" s="192"/>
      <c r="CZ307" s="192"/>
      <c r="DA307" s="192"/>
      <c r="DB307" s="192"/>
      <c r="DC307" s="192"/>
      <c r="DD307" s="192"/>
      <c r="DE307" s="192"/>
      <c r="DF307" s="192"/>
      <c r="DG307" s="192"/>
      <c r="DH307" s="192"/>
      <c r="DI307" s="192"/>
      <c r="DJ307" s="192"/>
      <c r="DK307" s="192"/>
      <c r="DL307" s="192"/>
      <c r="DM307" s="192"/>
      <c r="DN307" s="192"/>
      <c r="DO307" s="192"/>
      <c r="DP307" s="192"/>
      <c r="DQ307" s="192"/>
      <c r="DR307" s="192"/>
      <c r="DS307" s="192"/>
      <c r="DT307" s="192"/>
      <c r="DU307" s="192"/>
      <c r="DV307" s="192"/>
      <c r="DW307" s="192"/>
      <c r="DX307" s="192"/>
      <c r="DY307" s="192"/>
      <c r="DZ307" s="192"/>
      <c r="EA307" s="192"/>
      <c r="EB307" s="192"/>
      <c r="EC307" s="192"/>
      <c r="ED307" s="192"/>
      <c r="EE307" s="192"/>
      <c r="EF307" s="192"/>
      <c r="EG307" s="192"/>
      <c r="EH307" s="192"/>
      <c r="EI307" s="192"/>
      <c r="EJ307" s="192"/>
      <c r="EK307" s="192"/>
      <c r="EL307" s="192"/>
      <c r="EM307" s="192"/>
      <c r="EN307" s="192"/>
    </row>
    <row r="308" spans="25:144" s="186" customFormat="1" x14ac:dyDescent="0.3">
      <c r="Y308" s="192"/>
      <c r="Z308" s="192"/>
      <c r="AA308" s="192"/>
      <c r="AB308" s="192"/>
      <c r="AC308" s="192"/>
      <c r="AD308" s="192"/>
      <c r="AE308" s="192"/>
      <c r="AF308" s="192"/>
      <c r="AG308" s="192"/>
      <c r="AH308" s="192"/>
      <c r="AI308" s="192"/>
      <c r="AJ308" s="192"/>
      <c r="AK308" s="192"/>
      <c r="AL308" s="192"/>
      <c r="AM308" s="192"/>
      <c r="AN308" s="192"/>
      <c r="AO308" s="192"/>
      <c r="AP308" s="192"/>
      <c r="AQ308" s="192"/>
      <c r="AR308" s="192"/>
      <c r="AS308" s="192"/>
      <c r="AT308" s="192"/>
      <c r="AU308" s="192"/>
      <c r="AV308" s="192"/>
      <c r="AW308" s="192"/>
      <c r="AX308" s="192"/>
      <c r="AY308" s="192"/>
      <c r="AZ308" s="192"/>
      <c r="BA308" s="192"/>
      <c r="BB308" s="192"/>
      <c r="BC308" s="192"/>
      <c r="BD308" s="192"/>
      <c r="BE308" s="192"/>
      <c r="BF308" s="192"/>
      <c r="BG308" s="192"/>
      <c r="BH308" s="192"/>
      <c r="BI308" s="192"/>
      <c r="BJ308" s="192"/>
      <c r="BK308" s="192"/>
      <c r="BL308" s="192"/>
      <c r="BM308" s="192"/>
      <c r="BN308" s="192"/>
      <c r="BO308" s="192"/>
      <c r="BP308" s="192"/>
      <c r="BQ308" s="192"/>
      <c r="BR308" s="192"/>
      <c r="BS308" s="192"/>
      <c r="BT308" s="192"/>
      <c r="BU308" s="192"/>
      <c r="BV308" s="192"/>
      <c r="BW308" s="192"/>
      <c r="BX308" s="192"/>
      <c r="BY308" s="192"/>
      <c r="BZ308" s="192"/>
      <c r="CA308" s="192"/>
      <c r="CB308" s="192"/>
      <c r="CC308" s="192"/>
      <c r="CD308" s="192"/>
      <c r="CE308" s="192"/>
      <c r="CF308" s="192"/>
      <c r="CG308" s="192"/>
      <c r="CH308" s="192"/>
      <c r="CI308" s="192"/>
      <c r="CJ308" s="192"/>
      <c r="CK308" s="192"/>
      <c r="CL308" s="192"/>
      <c r="CM308" s="192"/>
      <c r="CN308" s="192"/>
      <c r="CO308" s="192"/>
      <c r="CP308" s="192"/>
      <c r="CQ308" s="192"/>
      <c r="CR308" s="192"/>
      <c r="CS308" s="192"/>
      <c r="CT308" s="192"/>
      <c r="CU308" s="192"/>
      <c r="CV308" s="192"/>
      <c r="CW308" s="192"/>
      <c r="CX308" s="192"/>
      <c r="CY308" s="192"/>
      <c r="CZ308" s="192"/>
      <c r="DA308" s="192"/>
      <c r="DB308" s="192"/>
      <c r="DC308" s="192"/>
      <c r="DD308" s="192"/>
      <c r="DE308" s="192"/>
      <c r="DF308" s="192"/>
      <c r="DG308" s="192"/>
      <c r="DH308" s="192"/>
      <c r="DI308" s="192"/>
      <c r="DJ308" s="192"/>
      <c r="DK308" s="192"/>
      <c r="DL308" s="192"/>
      <c r="DM308" s="192"/>
      <c r="DN308" s="192"/>
      <c r="DO308" s="192"/>
      <c r="DP308" s="192"/>
      <c r="DQ308" s="192"/>
      <c r="DR308" s="192"/>
      <c r="DS308" s="192"/>
      <c r="DT308" s="192"/>
      <c r="DU308" s="192"/>
      <c r="DV308" s="192"/>
      <c r="DW308" s="192"/>
      <c r="DX308" s="192"/>
      <c r="DY308" s="192"/>
      <c r="DZ308" s="192"/>
      <c r="EA308" s="192"/>
      <c r="EB308" s="192"/>
      <c r="EC308" s="192"/>
      <c r="ED308" s="192"/>
      <c r="EE308" s="192"/>
      <c r="EF308" s="192"/>
      <c r="EG308" s="192"/>
      <c r="EH308" s="192"/>
      <c r="EI308" s="192"/>
      <c r="EJ308" s="192"/>
      <c r="EK308" s="192"/>
      <c r="EL308" s="192"/>
      <c r="EM308" s="192"/>
      <c r="EN308" s="192"/>
    </row>
    <row r="309" spans="25:144" s="186" customFormat="1" x14ac:dyDescent="0.3">
      <c r="Y309" s="192"/>
      <c r="Z309" s="192"/>
      <c r="AA309" s="192"/>
      <c r="AB309" s="192"/>
      <c r="AC309" s="192"/>
      <c r="AD309" s="192"/>
      <c r="AE309" s="192"/>
      <c r="AF309" s="192"/>
      <c r="AG309" s="192"/>
      <c r="AH309" s="192"/>
      <c r="AI309" s="192"/>
      <c r="AJ309" s="192"/>
      <c r="AK309" s="192"/>
      <c r="AL309" s="192"/>
      <c r="AM309" s="192"/>
      <c r="AN309" s="192"/>
      <c r="AO309" s="192"/>
      <c r="AP309" s="192"/>
      <c r="AQ309" s="192"/>
      <c r="AR309" s="192"/>
      <c r="AS309" s="192"/>
      <c r="AT309" s="192"/>
      <c r="AU309" s="192"/>
      <c r="AV309" s="192"/>
      <c r="AW309" s="192"/>
      <c r="AX309" s="192"/>
      <c r="AY309" s="192"/>
      <c r="AZ309" s="192"/>
      <c r="BA309" s="192"/>
      <c r="BB309" s="192"/>
      <c r="BC309" s="192"/>
      <c r="BD309" s="192"/>
      <c r="BE309" s="192"/>
      <c r="BF309" s="192"/>
      <c r="BG309" s="192"/>
      <c r="BH309" s="192"/>
      <c r="BI309" s="192"/>
      <c r="BJ309" s="192"/>
      <c r="BK309" s="192"/>
      <c r="BL309" s="192"/>
      <c r="BM309" s="192"/>
      <c r="BN309" s="192"/>
      <c r="BO309" s="192"/>
      <c r="BP309" s="192"/>
      <c r="BQ309" s="192"/>
      <c r="BR309" s="192"/>
      <c r="BS309" s="192"/>
      <c r="BT309" s="192"/>
      <c r="BU309" s="192"/>
      <c r="BV309" s="192"/>
      <c r="BW309" s="192"/>
      <c r="BX309" s="192"/>
      <c r="BY309" s="192"/>
      <c r="BZ309" s="192"/>
      <c r="CA309" s="192"/>
      <c r="CB309" s="192"/>
      <c r="CC309" s="192"/>
      <c r="CD309" s="192"/>
      <c r="CE309" s="192"/>
      <c r="CF309" s="192"/>
      <c r="CG309" s="192"/>
      <c r="CH309" s="192"/>
      <c r="CI309" s="192"/>
      <c r="CJ309" s="192"/>
      <c r="CK309" s="192"/>
      <c r="CL309" s="192"/>
      <c r="CM309" s="192"/>
      <c r="CN309" s="192"/>
      <c r="CO309" s="192"/>
      <c r="CP309" s="192"/>
      <c r="CQ309" s="192"/>
      <c r="CR309" s="192"/>
      <c r="CS309" s="192"/>
      <c r="CT309" s="192"/>
      <c r="CU309" s="192"/>
      <c r="CV309" s="192"/>
      <c r="CW309" s="192"/>
      <c r="CX309" s="192"/>
      <c r="CY309" s="192"/>
      <c r="CZ309" s="192"/>
      <c r="DA309" s="192"/>
      <c r="DB309" s="192"/>
      <c r="DC309" s="192"/>
      <c r="DD309" s="192"/>
      <c r="DE309" s="192"/>
      <c r="DF309" s="192"/>
      <c r="DG309" s="192"/>
      <c r="DH309" s="192"/>
      <c r="DI309" s="192"/>
      <c r="DJ309" s="192"/>
      <c r="DK309" s="192"/>
      <c r="DL309" s="192"/>
      <c r="DM309" s="192"/>
      <c r="DN309" s="192"/>
      <c r="DO309" s="192"/>
      <c r="DP309" s="192"/>
      <c r="DQ309" s="192"/>
      <c r="DR309" s="192"/>
      <c r="DS309" s="192"/>
      <c r="DT309" s="192"/>
      <c r="DU309" s="192"/>
      <c r="DV309" s="192"/>
      <c r="DW309" s="192"/>
      <c r="DX309" s="192"/>
      <c r="DY309" s="192"/>
      <c r="DZ309" s="192"/>
      <c r="EA309" s="192"/>
      <c r="EB309" s="192"/>
      <c r="EC309" s="192"/>
      <c r="ED309" s="192"/>
      <c r="EE309" s="192"/>
      <c r="EF309" s="192"/>
      <c r="EG309" s="192"/>
      <c r="EH309" s="192"/>
      <c r="EI309" s="192"/>
      <c r="EJ309" s="192"/>
      <c r="EK309" s="192"/>
      <c r="EL309" s="192"/>
      <c r="EM309" s="192"/>
      <c r="EN309" s="192"/>
    </row>
    <row r="310" spans="25:144" s="186" customFormat="1" x14ac:dyDescent="0.3">
      <c r="Y310" s="192"/>
      <c r="Z310" s="192"/>
      <c r="AA310" s="192"/>
      <c r="AB310" s="192"/>
      <c r="AC310" s="192"/>
      <c r="AD310" s="192"/>
      <c r="AE310" s="192"/>
      <c r="AF310" s="192"/>
      <c r="AG310" s="192"/>
      <c r="AH310" s="192"/>
      <c r="AI310" s="192"/>
      <c r="AJ310" s="192"/>
      <c r="AK310" s="192"/>
      <c r="AL310" s="192"/>
      <c r="AM310" s="192"/>
      <c r="AN310" s="192"/>
      <c r="AO310" s="192"/>
      <c r="AP310" s="192"/>
      <c r="AQ310" s="192"/>
      <c r="AR310" s="192"/>
      <c r="AS310" s="192"/>
      <c r="AT310" s="192"/>
      <c r="AU310" s="192"/>
      <c r="AV310" s="192"/>
      <c r="AW310" s="192"/>
      <c r="AX310" s="192"/>
      <c r="AY310" s="192"/>
      <c r="AZ310" s="192"/>
      <c r="BA310" s="192"/>
      <c r="BB310" s="192"/>
      <c r="BC310" s="192"/>
      <c r="BD310" s="192"/>
      <c r="BE310" s="192"/>
      <c r="BF310" s="192"/>
      <c r="BG310" s="192"/>
      <c r="BH310" s="192"/>
      <c r="BI310" s="192"/>
      <c r="BJ310" s="192"/>
      <c r="BK310" s="192"/>
      <c r="BL310" s="192"/>
      <c r="BM310" s="192"/>
      <c r="BN310" s="192"/>
      <c r="BO310" s="192"/>
      <c r="BP310" s="192"/>
      <c r="BQ310" s="192"/>
      <c r="BR310" s="192"/>
      <c r="BS310" s="192"/>
      <c r="BT310" s="192"/>
      <c r="BU310" s="192"/>
      <c r="BV310" s="192"/>
      <c r="BW310" s="192"/>
      <c r="BX310" s="192"/>
      <c r="BY310" s="192"/>
      <c r="BZ310" s="192"/>
      <c r="CA310" s="192"/>
      <c r="CB310" s="192"/>
      <c r="CC310" s="192"/>
      <c r="CD310" s="192"/>
      <c r="CE310" s="192"/>
      <c r="CF310" s="192"/>
      <c r="CG310" s="192"/>
      <c r="CH310" s="192"/>
      <c r="CI310" s="192"/>
      <c r="CJ310" s="192"/>
      <c r="CK310" s="192"/>
      <c r="CL310" s="192"/>
      <c r="CM310" s="192"/>
      <c r="CN310" s="192"/>
      <c r="CO310" s="192"/>
      <c r="CP310" s="192"/>
      <c r="CQ310" s="192"/>
      <c r="CR310" s="192"/>
      <c r="CS310" s="192"/>
      <c r="CT310" s="192"/>
      <c r="CU310" s="192"/>
      <c r="CV310" s="192"/>
      <c r="CW310" s="192"/>
      <c r="CX310" s="192"/>
      <c r="CY310" s="192"/>
      <c r="CZ310" s="192"/>
      <c r="DA310" s="192"/>
      <c r="DB310" s="192"/>
      <c r="DC310" s="192"/>
      <c r="DD310" s="192"/>
      <c r="DE310" s="192"/>
      <c r="DF310" s="192"/>
      <c r="DG310" s="192"/>
      <c r="DH310" s="192"/>
      <c r="DI310" s="192"/>
      <c r="DJ310" s="192"/>
      <c r="DK310" s="192"/>
      <c r="DL310" s="192"/>
      <c r="DM310" s="192"/>
      <c r="DN310" s="192"/>
      <c r="DO310" s="192"/>
      <c r="DP310" s="192"/>
      <c r="DQ310" s="192"/>
      <c r="DR310" s="192"/>
      <c r="DS310" s="192"/>
      <c r="DT310" s="192"/>
      <c r="DU310" s="192"/>
      <c r="DV310" s="192"/>
      <c r="DW310" s="192"/>
      <c r="DX310" s="192"/>
      <c r="DY310" s="192"/>
      <c r="DZ310" s="192"/>
      <c r="EA310" s="192"/>
      <c r="EB310" s="192"/>
      <c r="EC310" s="192"/>
      <c r="ED310" s="192"/>
      <c r="EE310" s="192"/>
      <c r="EF310" s="192"/>
      <c r="EG310" s="192"/>
      <c r="EH310" s="192"/>
      <c r="EI310" s="192"/>
      <c r="EJ310" s="192"/>
      <c r="EK310" s="192"/>
      <c r="EL310" s="192"/>
      <c r="EM310" s="192"/>
      <c r="EN310" s="192"/>
    </row>
    <row r="311" spans="25:144" s="186" customFormat="1" x14ac:dyDescent="0.3">
      <c r="Y311" s="192"/>
      <c r="Z311" s="192"/>
      <c r="AA311" s="192"/>
      <c r="AB311" s="192"/>
      <c r="AC311" s="192"/>
      <c r="AD311" s="192"/>
      <c r="AE311" s="192"/>
      <c r="AF311" s="192"/>
      <c r="AG311" s="192"/>
      <c r="AH311" s="192"/>
      <c r="AI311" s="192"/>
      <c r="AJ311" s="192"/>
      <c r="AK311" s="192"/>
      <c r="AL311" s="192"/>
      <c r="AM311" s="192"/>
      <c r="AN311" s="192"/>
      <c r="AO311" s="192"/>
      <c r="AP311" s="192"/>
      <c r="AQ311" s="192"/>
      <c r="AR311" s="192"/>
      <c r="AS311" s="192"/>
      <c r="AT311" s="192"/>
      <c r="AU311" s="192"/>
      <c r="AV311" s="192"/>
      <c r="AW311" s="192"/>
      <c r="AX311" s="192"/>
      <c r="AY311" s="192"/>
      <c r="AZ311" s="192"/>
      <c r="BA311" s="192"/>
      <c r="BB311" s="192"/>
      <c r="BC311" s="192"/>
      <c r="BD311" s="192"/>
      <c r="BE311" s="192"/>
      <c r="BF311" s="192"/>
      <c r="BG311" s="192"/>
      <c r="BH311" s="192"/>
      <c r="BI311" s="192"/>
      <c r="BJ311" s="192"/>
      <c r="BK311" s="192"/>
      <c r="BL311" s="192"/>
      <c r="BM311" s="192"/>
      <c r="BN311" s="192"/>
      <c r="BO311" s="192"/>
      <c r="BP311" s="192"/>
      <c r="BQ311" s="192"/>
      <c r="BR311" s="192"/>
      <c r="BS311" s="192"/>
      <c r="BT311" s="192"/>
      <c r="BU311" s="192"/>
      <c r="BV311" s="192"/>
      <c r="BW311" s="192"/>
      <c r="BX311" s="192"/>
      <c r="BY311" s="192"/>
      <c r="BZ311" s="192"/>
      <c r="CA311" s="192"/>
      <c r="CB311" s="192"/>
      <c r="CC311" s="192"/>
      <c r="CD311" s="192"/>
      <c r="CE311" s="192"/>
      <c r="CF311" s="192"/>
      <c r="CG311" s="192"/>
      <c r="CH311" s="192"/>
      <c r="CI311" s="192"/>
      <c r="CJ311" s="192"/>
      <c r="CK311" s="192"/>
      <c r="CL311" s="192"/>
      <c r="CM311" s="192"/>
      <c r="CN311" s="192"/>
      <c r="CO311" s="192"/>
      <c r="CP311" s="192"/>
      <c r="CQ311" s="192"/>
      <c r="CR311" s="192"/>
      <c r="CS311" s="192"/>
      <c r="CT311" s="192"/>
      <c r="CU311" s="192"/>
      <c r="CV311" s="192"/>
      <c r="CW311" s="192"/>
      <c r="CX311" s="192"/>
      <c r="CY311" s="192"/>
      <c r="CZ311" s="192"/>
      <c r="DA311" s="192"/>
      <c r="DB311" s="192"/>
      <c r="DC311" s="192"/>
      <c r="DD311" s="192"/>
      <c r="DE311" s="192"/>
      <c r="DF311" s="192"/>
      <c r="DG311" s="192"/>
      <c r="DH311" s="192"/>
      <c r="DI311" s="192"/>
      <c r="DJ311" s="192"/>
      <c r="DK311" s="192"/>
      <c r="DL311" s="192"/>
      <c r="DM311" s="192"/>
      <c r="DN311" s="192"/>
      <c r="DO311" s="192"/>
      <c r="DP311" s="192"/>
      <c r="DQ311" s="192"/>
      <c r="DR311" s="192"/>
      <c r="DS311" s="192"/>
      <c r="DT311" s="192"/>
      <c r="DU311" s="192"/>
      <c r="DV311" s="192"/>
      <c r="DW311" s="192"/>
      <c r="DX311" s="192"/>
      <c r="DY311" s="192"/>
      <c r="DZ311" s="192"/>
      <c r="EA311" s="192"/>
      <c r="EB311" s="192"/>
      <c r="EC311" s="192"/>
      <c r="ED311" s="192"/>
      <c r="EE311" s="192"/>
      <c r="EF311" s="192"/>
      <c r="EG311" s="192"/>
      <c r="EH311" s="192"/>
      <c r="EI311" s="192"/>
      <c r="EJ311" s="192"/>
      <c r="EK311" s="192"/>
      <c r="EL311" s="192"/>
      <c r="EM311" s="192"/>
      <c r="EN311" s="192"/>
    </row>
    <row r="312" spans="25:144" s="186" customFormat="1" x14ac:dyDescent="0.3">
      <c r="Y312" s="192"/>
      <c r="Z312" s="192"/>
      <c r="AA312" s="192"/>
      <c r="AB312" s="192"/>
      <c r="AC312" s="192"/>
      <c r="AD312" s="192"/>
      <c r="AE312" s="192"/>
      <c r="AF312" s="192"/>
      <c r="AG312" s="192"/>
      <c r="AH312" s="192"/>
      <c r="AI312" s="192"/>
      <c r="AJ312" s="192"/>
      <c r="AK312" s="192"/>
      <c r="AL312" s="192"/>
      <c r="AM312" s="192"/>
      <c r="AN312" s="192"/>
      <c r="AO312" s="192"/>
      <c r="AP312" s="192"/>
      <c r="AQ312" s="192"/>
      <c r="AR312" s="192"/>
      <c r="AS312" s="192"/>
      <c r="AT312" s="192"/>
      <c r="AU312" s="192"/>
      <c r="AV312" s="192"/>
      <c r="AW312" s="192"/>
      <c r="AX312" s="192"/>
      <c r="AY312" s="192"/>
      <c r="AZ312" s="192"/>
      <c r="BA312" s="192"/>
      <c r="BB312" s="192"/>
      <c r="BC312" s="192"/>
      <c r="BD312" s="192"/>
      <c r="BE312" s="192"/>
      <c r="BF312" s="192"/>
      <c r="BG312" s="192"/>
      <c r="BH312" s="192"/>
      <c r="BI312" s="192"/>
      <c r="BJ312" s="192"/>
      <c r="BK312" s="192"/>
      <c r="BL312" s="192"/>
      <c r="BM312" s="192"/>
      <c r="BN312" s="192"/>
      <c r="BO312" s="192"/>
      <c r="BP312" s="192"/>
      <c r="BQ312" s="192"/>
      <c r="BR312" s="192"/>
      <c r="BS312" s="192"/>
      <c r="BT312" s="192"/>
      <c r="BU312" s="192"/>
      <c r="BV312" s="192"/>
      <c r="BW312" s="192"/>
      <c r="BX312" s="192"/>
      <c r="BY312" s="192"/>
      <c r="BZ312" s="192"/>
      <c r="CA312" s="192"/>
      <c r="CB312" s="192"/>
      <c r="CC312" s="192"/>
      <c r="CD312" s="192"/>
      <c r="CE312" s="192"/>
      <c r="CF312" s="192"/>
      <c r="CG312" s="192"/>
      <c r="CH312" s="192"/>
      <c r="CI312" s="192"/>
      <c r="CJ312" s="192"/>
      <c r="CK312" s="192"/>
      <c r="CL312" s="192"/>
      <c r="CM312" s="192"/>
      <c r="CN312" s="192"/>
      <c r="CO312" s="192"/>
      <c r="CP312" s="192"/>
      <c r="CQ312" s="192"/>
      <c r="CR312" s="192"/>
      <c r="CS312" s="192"/>
      <c r="CT312" s="192"/>
      <c r="CU312" s="192"/>
      <c r="CV312" s="192"/>
      <c r="CW312" s="192"/>
      <c r="CX312" s="192"/>
      <c r="CY312" s="192"/>
      <c r="CZ312" s="192"/>
      <c r="DA312" s="192"/>
      <c r="DB312" s="192"/>
      <c r="DC312" s="192"/>
      <c r="DD312" s="192"/>
      <c r="DE312" s="192"/>
      <c r="DF312" s="192"/>
      <c r="DG312" s="192"/>
      <c r="DH312" s="192"/>
      <c r="DI312" s="192"/>
      <c r="DJ312" s="192"/>
      <c r="DK312" s="192"/>
      <c r="DL312" s="192"/>
      <c r="DM312" s="192"/>
      <c r="DN312" s="192"/>
      <c r="DO312" s="192"/>
      <c r="DP312" s="192"/>
      <c r="DQ312" s="192"/>
      <c r="DR312" s="192"/>
      <c r="DS312" s="192"/>
      <c r="DT312" s="192"/>
      <c r="DU312" s="192"/>
      <c r="DV312" s="192"/>
      <c r="DW312" s="192"/>
      <c r="DX312" s="192"/>
      <c r="DY312" s="192"/>
      <c r="DZ312" s="192"/>
      <c r="EA312" s="192"/>
      <c r="EB312" s="192"/>
      <c r="EC312" s="192"/>
      <c r="ED312" s="192"/>
      <c r="EE312" s="192"/>
      <c r="EF312" s="192"/>
      <c r="EG312" s="192"/>
      <c r="EH312" s="192"/>
      <c r="EI312" s="192"/>
      <c r="EJ312" s="192"/>
      <c r="EK312" s="192"/>
      <c r="EL312" s="192"/>
      <c r="EM312" s="192"/>
      <c r="EN312" s="192"/>
    </row>
    <row r="313" spans="25:144" s="186" customFormat="1" x14ac:dyDescent="0.3">
      <c r="Y313" s="192"/>
      <c r="Z313" s="192"/>
      <c r="AA313" s="192"/>
      <c r="AB313" s="192"/>
      <c r="AC313" s="192"/>
      <c r="AD313" s="192"/>
      <c r="AE313" s="192"/>
      <c r="AF313" s="192"/>
      <c r="AG313" s="192"/>
      <c r="AH313" s="192"/>
      <c r="AI313" s="192"/>
      <c r="AJ313" s="192"/>
      <c r="AK313" s="192"/>
      <c r="AL313" s="192"/>
      <c r="AM313" s="192"/>
      <c r="AN313" s="192"/>
      <c r="AO313" s="192"/>
      <c r="AP313" s="192"/>
      <c r="AQ313" s="192"/>
      <c r="AR313" s="192"/>
      <c r="AS313" s="192"/>
      <c r="AT313" s="192"/>
      <c r="AU313" s="192"/>
      <c r="AV313" s="192"/>
      <c r="AW313" s="192"/>
      <c r="AX313" s="192"/>
      <c r="AY313" s="192"/>
      <c r="AZ313" s="192"/>
      <c r="BA313" s="192"/>
      <c r="BB313" s="192"/>
      <c r="BC313" s="192"/>
      <c r="BD313" s="192"/>
      <c r="BE313" s="192"/>
      <c r="BF313" s="192"/>
      <c r="BG313" s="192"/>
      <c r="BH313" s="192"/>
      <c r="BI313" s="192"/>
      <c r="BJ313" s="192"/>
      <c r="BK313" s="192"/>
      <c r="BL313" s="192"/>
      <c r="BM313" s="192"/>
      <c r="BN313" s="192"/>
      <c r="BO313" s="192"/>
      <c r="BP313" s="192"/>
      <c r="BQ313" s="192"/>
      <c r="BR313" s="192"/>
      <c r="BS313" s="192"/>
      <c r="BT313" s="192"/>
      <c r="BU313" s="192"/>
      <c r="BV313" s="192"/>
      <c r="BW313" s="192"/>
      <c r="BX313" s="192"/>
      <c r="BY313" s="192"/>
      <c r="BZ313" s="192"/>
      <c r="CA313" s="192"/>
      <c r="CB313" s="192"/>
      <c r="CC313" s="192"/>
      <c r="CD313" s="192"/>
      <c r="CE313" s="192"/>
      <c r="CF313" s="192"/>
      <c r="CG313" s="192"/>
      <c r="CH313" s="192"/>
      <c r="CI313" s="192"/>
      <c r="CJ313" s="192"/>
      <c r="CK313" s="192"/>
      <c r="CL313" s="192"/>
      <c r="CM313" s="192"/>
      <c r="CN313" s="192"/>
      <c r="CO313" s="192"/>
      <c r="CP313" s="192"/>
      <c r="CQ313" s="192"/>
      <c r="CR313" s="192"/>
      <c r="CS313" s="192"/>
      <c r="CT313" s="192"/>
      <c r="CU313" s="192"/>
      <c r="CV313" s="192"/>
      <c r="CW313" s="192"/>
      <c r="CX313" s="192"/>
      <c r="CY313" s="192"/>
      <c r="CZ313" s="192"/>
      <c r="DA313" s="192"/>
      <c r="DB313" s="192"/>
      <c r="DC313" s="192"/>
      <c r="DD313" s="192"/>
      <c r="DE313" s="192"/>
      <c r="DF313" s="192"/>
      <c r="DG313" s="192"/>
      <c r="DH313" s="192"/>
      <c r="DI313" s="192"/>
      <c r="DJ313" s="192"/>
      <c r="DK313" s="192"/>
      <c r="DL313" s="192"/>
      <c r="DM313" s="192"/>
      <c r="DN313" s="192"/>
      <c r="DO313" s="192"/>
      <c r="DP313" s="192"/>
      <c r="DQ313" s="192"/>
      <c r="DR313" s="192"/>
      <c r="DS313" s="192"/>
      <c r="DT313" s="192"/>
      <c r="DU313" s="192"/>
      <c r="DV313" s="192"/>
      <c r="DW313" s="192"/>
      <c r="DX313" s="192"/>
      <c r="DY313" s="192"/>
      <c r="DZ313" s="192"/>
      <c r="EA313" s="192"/>
      <c r="EB313" s="192"/>
      <c r="EC313" s="192"/>
      <c r="ED313" s="192"/>
      <c r="EE313" s="192"/>
      <c r="EF313" s="192"/>
      <c r="EG313" s="192"/>
      <c r="EH313" s="192"/>
      <c r="EI313" s="192"/>
      <c r="EJ313" s="192"/>
      <c r="EK313" s="192"/>
      <c r="EL313" s="192"/>
      <c r="EM313" s="192"/>
      <c r="EN313" s="192"/>
    </row>
    <row r="314" spans="25:144" s="186" customFormat="1" x14ac:dyDescent="0.3">
      <c r="Y314" s="192"/>
      <c r="Z314" s="192"/>
      <c r="AA314" s="192"/>
      <c r="AB314" s="192"/>
      <c r="AC314" s="192"/>
      <c r="AD314" s="192"/>
      <c r="AE314" s="192"/>
      <c r="AF314" s="192"/>
      <c r="AG314" s="192"/>
      <c r="AH314" s="192"/>
      <c r="AI314" s="192"/>
      <c r="AJ314" s="192"/>
      <c r="AK314" s="192"/>
      <c r="AL314" s="192"/>
      <c r="AM314" s="192"/>
      <c r="AN314" s="192"/>
      <c r="AO314" s="192"/>
      <c r="AP314" s="192"/>
      <c r="AQ314" s="192"/>
      <c r="AR314" s="192"/>
      <c r="AS314" s="192"/>
      <c r="AT314" s="192"/>
      <c r="AU314" s="192"/>
      <c r="AV314" s="192"/>
      <c r="AW314" s="192"/>
      <c r="AX314" s="192"/>
      <c r="AY314" s="192"/>
      <c r="AZ314" s="192"/>
      <c r="BA314" s="192"/>
      <c r="BB314" s="192"/>
      <c r="BC314" s="192"/>
      <c r="BD314" s="192"/>
      <c r="BE314" s="192"/>
      <c r="BF314" s="192"/>
      <c r="BG314" s="192"/>
      <c r="BH314" s="192"/>
      <c r="BI314" s="192"/>
      <c r="BJ314" s="192"/>
      <c r="BK314" s="192"/>
      <c r="BL314" s="192"/>
      <c r="BM314" s="192"/>
      <c r="BN314" s="192"/>
      <c r="BO314" s="192"/>
      <c r="BP314" s="192"/>
      <c r="BQ314" s="192"/>
      <c r="BR314" s="192"/>
      <c r="BS314" s="192"/>
      <c r="BT314" s="192"/>
      <c r="BU314" s="192"/>
      <c r="BV314" s="192"/>
      <c r="BW314" s="192"/>
      <c r="BX314" s="192"/>
      <c r="BY314" s="192"/>
      <c r="BZ314" s="192"/>
      <c r="CA314" s="192"/>
      <c r="CB314" s="192"/>
      <c r="CC314" s="192"/>
      <c r="CD314" s="192"/>
      <c r="CE314" s="192"/>
      <c r="CF314" s="192"/>
      <c r="CG314" s="192"/>
      <c r="CH314" s="192"/>
      <c r="CI314" s="192"/>
      <c r="CJ314" s="192"/>
      <c r="CK314" s="192"/>
      <c r="CL314" s="192"/>
      <c r="CM314" s="192"/>
      <c r="CN314" s="192"/>
      <c r="CO314" s="192"/>
      <c r="CP314" s="192"/>
      <c r="CQ314" s="192"/>
      <c r="CR314" s="192"/>
      <c r="CS314" s="192"/>
      <c r="CT314" s="192"/>
      <c r="CU314" s="192"/>
      <c r="CV314" s="192"/>
      <c r="CW314" s="192"/>
      <c r="CX314" s="192"/>
      <c r="CY314" s="192"/>
      <c r="CZ314" s="192"/>
      <c r="DA314" s="192"/>
      <c r="DB314" s="192"/>
      <c r="DC314" s="192"/>
      <c r="DD314" s="192"/>
      <c r="DE314" s="192"/>
      <c r="DF314" s="192"/>
      <c r="DG314" s="192"/>
      <c r="DH314" s="192"/>
      <c r="DI314" s="192"/>
      <c r="DJ314" s="192"/>
      <c r="DK314" s="192"/>
      <c r="DL314" s="192"/>
      <c r="DM314" s="192"/>
      <c r="DN314" s="192"/>
      <c r="DO314" s="192"/>
      <c r="DP314" s="192"/>
      <c r="DQ314" s="192"/>
      <c r="DR314" s="192"/>
      <c r="DS314" s="192"/>
      <c r="DT314" s="192"/>
      <c r="DU314" s="192"/>
      <c r="DV314" s="192"/>
      <c r="DW314" s="192"/>
      <c r="DX314" s="192"/>
      <c r="DY314" s="192"/>
      <c r="DZ314" s="192"/>
      <c r="EA314" s="192"/>
      <c r="EB314" s="192"/>
      <c r="EC314" s="192"/>
      <c r="ED314" s="192"/>
      <c r="EE314" s="192"/>
      <c r="EF314" s="192"/>
      <c r="EG314" s="192"/>
      <c r="EH314" s="192"/>
      <c r="EI314" s="192"/>
      <c r="EJ314" s="192"/>
      <c r="EK314" s="192"/>
      <c r="EL314" s="192"/>
      <c r="EM314" s="192"/>
      <c r="EN314" s="192"/>
    </row>
    <row r="315" spans="25:144" s="186" customFormat="1" x14ac:dyDescent="0.3">
      <c r="Y315" s="192"/>
      <c r="Z315" s="192"/>
      <c r="AA315" s="192"/>
      <c r="AB315" s="192"/>
      <c r="AC315" s="192"/>
      <c r="AD315" s="192"/>
      <c r="AE315" s="192"/>
      <c r="AF315" s="192"/>
      <c r="AG315" s="192"/>
      <c r="AH315" s="192"/>
      <c r="AI315" s="192"/>
      <c r="AJ315" s="192"/>
      <c r="AK315" s="192"/>
      <c r="AL315" s="192"/>
      <c r="AM315" s="192"/>
      <c r="AN315" s="192"/>
      <c r="AO315" s="192"/>
      <c r="AP315" s="192"/>
      <c r="AQ315" s="192"/>
      <c r="AR315" s="192"/>
      <c r="AS315" s="192"/>
      <c r="AT315" s="192"/>
      <c r="AU315" s="192"/>
      <c r="AV315" s="192"/>
      <c r="AW315" s="192"/>
      <c r="AX315" s="192"/>
      <c r="AY315" s="192"/>
      <c r="AZ315" s="192"/>
      <c r="BA315" s="192"/>
      <c r="BB315" s="192"/>
      <c r="BC315" s="192"/>
      <c r="BD315" s="192"/>
      <c r="BE315" s="192"/>
      <c r="BF315" s="192"/>
      <c r="BG315" s="192"/>
      <c r="BH315" s="192"/>
      <c r="BI315" s="192"/>
      <c r="BJ315" s="192"/>
      <c r="BK315" s="192"/>
      <c r="BL315" s="192"/>
      <c r="BM315" s="192"/>
      <c r="BN315" s="192"/>
      <c r="BO315" s="192"/>
      <c r="BP315" s="192"/>
      <c r="BQ315" s="192"/>
      <c r="BR315" s="192"/>
      <c r="BS315" s="192"/>
      <c r="BT315" s="192"/>
      <c r="BU315" s="192"/>
      <c r="BV315" s="192"/>
      <c r="BW315" s="192"/>
      <c r="BX315" s="192"/>
      <c r="BY315" s="192"/>
      <c r="BZ315" s="192"/>
      <c r="CA315" s="192"/>
      <c r="CB315" s="192"/>
      <c r="CC315" s="192"/>
      <c r="CD315" s="192"/>
      <c r="CE315" s="192"/>
      <c r="CF315" s="192"/>
      <c r="CG315" s="192"/>
      <c r="CH315" s="192"/>
      <c r="CI315" s="192"/>
      <c r="CJ315" s="192"/>
      <c r="CK315" s="192"/>
      <c r="CL315" s="192"/>
      <c r="CM315" s="192"/>
      <c r="CN315" s="192"/>
      <c r="CO315" s="192"/>
      <c r="CP315" s="192"/>
      <c r="CQ315" s="192"/>
      <c r="CR315" s="192"/>
      <c r="CS315" s="192"/>
      <c r="CT315" s="192"/>
      <c r="CU315" s="192"/>
      <c r="CV315" s="192"/>
      <c r="CW315" s="192"/>
      <c r="CX315" s="192"/>
      <c r="CY315" s="192"/>
      <c r="CZ315" s="192"/>
      <c r="DA315" s="192"/>
      <c r="DB315" s="192"/>
      <c r="DC315" s="192"/>
      <c r="DD315" s="192"/>
      <c r="DE315" s="192"/>
      <c r="DF315" s="192"/>
      <c r="DG315" s="192"/>
      <c r="DH315" s="192"/>
      <c r="DI315" s="192"/>
      <c r="DJ315" s="192"/>
      <c r="DK315" s="192"/>
      <c r="DL315" s="192"/>
      <c r="DM315" s="192"/>
      <c r="DN315" s="192"/>
      <c r="DO315" s="192"/>
      <c r="DP315" s="192"/>
      <c r="DQ315" s="192"/>
      <c r="DR315" s="192"/>
      <c r="DS315" s="192"/>
      <c r="DT315" s="192"/>
      <c r="DU315" s="192"/>
      <c r="DV315" s="192"/>
      <c r="DW315" s="192"/>
      <c r="DX315" s="192"/>
      <c r="DY315" s="192"/>
      <c r="DZ315" s="192"/>
      <c r="EA315" s="192"/>
      <c r="EB315" s="192"/>
      <c r="EC315" s="192"/>
      <c r="ED315" s="192"/>
      <c r="EE315" s="192"/>
      <c r="EF315" s="192"/>
      <c r="EG315" s="192"/>
      <c r="EH315" s="192"/>
      <c r="EI315" s="192"/>
      <c r="EJ315" s="192"/>
      <c r="EK315" s="192"/>
      <c r="EL315" s="192"/>
      <c r="EM315" s="192"/>
      <c r="EN315" s="192"/>
    </row>
    <row r="316" spans="25:144" s="186" customFormat="1" x14ac:dyDescent="0.3">
      <c r="Y316" s="192"/>
      <c r="Z316" s="192"/>
      <c r="AA316" s="192"/>
      <c r="AB316" s="192"/>
      <c r="AC316" s="192"/>
      <c r="AD316" s="192"/>
      <c r="AE316" s="192"/>
      <c r="AF316" s="192"/>
      <c r="AG316" s="192"/>
      <c r="AH316" s="192"/>
      <c r="AI316" s="192"/>
      <c r="AJ316" s="192"/>
      <c r="AK316" s="192"/>
      <c r="AL316" s="192"/>
      <c r="AM316" s="192"/>
      <c r="AN316" s="192"/>
      <c r="AO316" s="192"/>
      <c r="AP316" s="192"/>
      <c r="AQ316" s="192"/>
      <c r="AR316" s="192"/>
      <c r="AS316" s="192"/>
      <c r="AT316" s="192"/>
      <c r="AU316" s="192"/>
      <c r="AV316" s="192"/>
      <c r="AW316" s="192"/>
      <c r="AX316" s="192"/>
      <c r="AY316" s="192"/>
      <c r="AZ316" s="192"/>
      <c r="BA316" s="192"/>
      <c r="BB316" s="192"/>
      <c r="BC316" s="192"/>
      <c r="BD316" s="192"/>
      <c r="BE316" s="192"/>
      <c r="BF316" s="192"/>
      <c r="BG316" s="192"/>
      <c r="BH316" s="192"/>
      <c r="BI316" s="192"/>
      <c r="BJ316" s="192"/>
      <c r="BK316" s="192"/>
      <c r="BL316" s="192"/>
      <c r="BM316" s="192"/>
      <c r="BN316" s="192"/>
      <c r="BO316" s="192"/>
      <c r="BP316" s="192"/>
      <c r="BQ316" s="192"/>
      <c r="BR316" s="192"/>
      <c r="BS316" s="192"/>
      <c r="BT316" s="192"/>
      <c r="BU316" s="192"/>
      <c r="BV316" s="192"/>
      <c r="BW316" s="192"/>
      <c r="BX316" s="192"/>
      <c r="BY316" s="192"/>
      <c r="BZ316" s="192"/>
      <c r="CA316" s="192"/>
      <c r="CB316" s="192"/>
      <c r="CC316" s="192"/>
      <c r="CD316" s="192"/>
      <c r="CE316" s="192"/>
      <c r="CF316" s="192"/>
      <c r="CG316" s="192"/>
      <c r="CH316" s="192"/>
      <c r="CI316" s="192"/>
      <c r="CJ316" s="192"/>
      <c r="CK316" s="192"/>
      <c r="CL316" s="192"/>
      <c r="CM316" s="192"/>
      <c r="CN316" s="192"/>
      <c r="CO316" s="192"/>
      <c r="CP316" s="192"/>
      <c r="CQ316" s="192"/>
      <c r="CR316" s="192"/>
      <c r="CS316" s="192"/>
      <c r="CT316" s="192"/>
      <c r="CU316" s="192"/>
      <c r="CV316" s="192"/>
      <c r="CW316" s="192"/>
      <c r="CX316" s="192"/>
      <c r="CY316" s="192"/>
      <c r="CZ316" s="192"/>
      <c r="DA316" s="192"/>
      <c r="DB316" s="192"/>
      <c r="DC316" s="192"/>
      <c r="DD316" s="192"/>
      <c r="DE316" s="192"/>
      <c r="DF316" s="192"/>
      <c r="DG316" s="192"/>
      <c r="DH316" s="192"/>
      <c r="DI316" s="192"/>
      <c r="DJ316" s="192"/>
      <c r="DK316" s="192"/>
      <c r="DL316" s="192"/>
      <c r="DM316" s="192"/>
      <c r="DN316" s="192"/>
      <c r="DO316" s="192"/>
      <c r="DP316" s="192"/>
      <c r="DQ316" s="192"/>
      <c r="DR316" s="192"/>
      <c r="DS316" s="192"/>
      <c r="DT316" s="192"/>
      <c r="DU316" s="192"/>
      <c r="DV316" s="192"/>
      <c r="DW316" s="192"/>
      <c r="DX316" s="192"/>
      <c r="DY316" s="192"/>
      <c r="DZ316" s="192"/>
      <c r="EA316" s="192"/>
      <c r="EB316" s="192"/>
      <c r="EC316" s="192"/>
      <c r="ED316" s="192"/>
      <c r="EE316" s="192"/>
      <c r="EF316" s="192"/>
      <c r="EG316" s="192"/>
      <c r="EH316" s="192"/>
      <c r="EI316" s="192"/>
      <c r="EJ316" s="192"/>
      <c r="EK316" s="192"/>
      <c r="EL316" s="192"/>
      <c r="EM316" s="192"/>
      <c r="EN316" s="192"/>
    </row>
    <row r="317" spans="25:144" s="186" customFormat="1" x14ac:dyDescent="0.3">
      <c r="Y317" s="192"/>
      <c r="Z317" s="192"/>
      <c r="AA317" s="192"/>
      <c r="AB317" s="192"/>
      <c r="AC317" s="192"/>
      <c r="AD317" s="192"/>
      <c r="AE317" s="192"/>
      <c r="AF317" s="192"/>
      <c r="AG317" s="192"/>
      <c r="AH317" s="192"/>
      <c r="AI317" s="192"/>
      <c r="AJ317" s="192"/>
      <c r="AK317" s="192"/>
      <c r="AL317" s="192"/>
      <c r="AM317" s="192"/>
      <c r="AN317" s="192"/>
      <c r="AO317" s="192"/>
      <c r="AP317" s="192"/>
      <c r="AQ317" s="192"/>
      <c r="AR317" s="192"/>
      <c r="AS317" s="192"/>
      <c r="AT317" s="192"/>
      <c r="AU317" s="192"/>
      <c r="AV317" s="192"/>
      <c r="AW317" s="192"/>
      <c r="AX317" s="192"/>
      <c r="AY317" s="192"/>
      <c r="AZ317" s="192"/>
      <c r="BA317" s="192"/>
      <c r="BB317" s="192"/>
      <c r="BC317" s="192"/>
      <c r="BD317" s="192"/>
      <c r="BE317" s="192"/>
      <c r="BF317" s="192"/>
      <c r="BG317" s="192"/>
      <c r="BH317" s="192"/>
      <c r="BI317" s="192"/>
      <c r="BJ317" s="192"/>
      <c r="BK317" s="192"/>
      <c r="BL317" s="192"/>
      <c r="BM317" s="192"/>
      <c r="BN317" s="192"/>
      <c r="BO317" s="192"/>
      <c r="BP317" s="192"/>
      <c r="BQ317" s="192"/>
      <c r="BR317" s="192"/>
      <c r="BS317" s="192"/>
      <c r="BT317" s="192"/>
      <c r="BU317" s="192"/>
      <c r="BV317" s="192"/>
      <c r="BW317" s="192"/>
      <c r="BX317" s="192"/>
      <c r="BY317" s="192"/>
      <c r="BZ317" s="192"/>
      <c r="CA317" s="192"/>
      <c r="CB317" s="192"/>
      <c r="CC317" s="192"/>
      <c r="CD317" s="192"/>
      <c r="CE317" s="192"/>
      <c r="CF317" s="192"/>
      <c r="CG317" s="192"/>
      <c r="CH317" s="192"/>
      <c r="CI317" s="192"/>
      <c r="CJ317" s="192"/>
      <c r="CK317" s="192"/>
      <c r="CL317" s="192"/>
      <c r="CM317" s="192"/>
      <c r="CN317" s="192"/>
      <c r="CO317" s="192"/>
      <c r="CP317" s="192"/>
      <c r="CQ317" s="192"/>
      <c r="CR317" s="192"/>
      <c r="CS317" s="192"/>
      <c r="CT317" s="192"/>
      <c r="CU317" s="192"/>
      <c r="CV317" s="192"/>
      <c r="CW317" s="192"/>
      <c r="CX317" s="192"/>
      <c r="CY317" s="192"/>
      <c r="CZ317" s="192"/>
      <c r="DA317" s="192"/>
      <c r="DB317" s="192"/>
      <c r="DC317" s="192"/>
      <c r="DD317" s="192"/>
      <c r="DE317" s="192"/>
      <c r="DF317" s="192"/>
      <c r="DG317" s="192"/>
      <c r="DH317" s="192"/>
      <c r="DI317" s="192"/>
      <c r="DJ317" s="192"/>
      <c r="DK317" s="192"/>
      <c r="DL317" s="192"/>
      <c r="DM317" s="192"/>
      <c r="DN317" s="192"/>
      <c r="DO317" s="192"/>
      <c r="DP317" s="192"/>
      <c r="DQ317" s="192"/>
      <c r="DR317" s="192"/>
      <c r="DS317" s="192"/>
      <c r="DT317" s="192"/>
      <c r="DU317" s="192"/>
      <c r="DV317" s="192"/>
      <c r="DW317" s="192"/>
      <c r="DX317" s="192"/>
      <c r="DY317" s="192"/>
      <c r="DZ317" s="192"/>
      <c r="EA317" s="192"/>
      <c r="EB317" s="192"/>
      <c r="EC317" s="192"/>
      <c r="ED317" s="192"/>
      <c r="EE317" s="192"/>
      <c r="EF317" s="192"/>
      <c r="EG317" s="192"/>
      <c r="EH317" s="192"/>
      <c r="EI317" s="192"/>
      <c r="EJ317" s="192"/>
      <c r="EK317" s="192"/>
      <c r="EL317" s="192"/>
      <c r="EM317" s="192"/>
      <c r="EN317" s="192"/>
    </row>
    <row r="318" spans="25:144" s="186" customFormat="1" x14ac:dyDescent="0.3">
      <c r="Y318" s="192"/>
      <c r="Z318" s="192"/>
      <c r="AA318" s="192"/>
      <c r="AB318" s="192"/>
      <c r="AC318" s="192"/>
      <c r="AD318" s="192"/>
      <c r="AE318" s="192"/>
      <c r="AF318" s="192"/>
      <c r="AG318" s="192"/>
      <c r="AH318" s="192"/>
      <c r="AI318" s="192"/>
      <c r="AJ318" s="192"/>
      <c r="AK318" s="192"/>
      <c r="AL318" s="192"/>
      <c r="AM318" s="192"/>
      <c r="AN318" s="192"/>
      <c r="AO318" s="192"/>
      <c r="AP318" s="192"/>
      <c r="AQ318" s="192"/>
      <c r="AR318" s="192"/>
      <c r="AS318" s="192"/>
      <c r="AT318" s="192"/>
      <c r="AU318" s="192"/>
      <c r="AV318" s="192"/>
      <c r="AW318" s="192"/>
      <c r="AX318" s="192"/>
      <c r="AY318" s="192"/>
      <c r="AZ318" s="192"/>
      <c r="BA318" s="192"/>
      <c r="BB318" s="192"/>
      <c r="BC318" s="192"/>
      <c r="BD318" s="192"/>
      <c r="BE318" s="192"/>
      <c r="BF318" s="192"/>
      <c r="BG318" s="192"/>
      <c r="BH318" s="192"/>
      <c r="BI318" s="192"/>
      <c r="BJ318" s="192"/>
      <c r="BK318" s="192"/>
      <c r="BL318" s="192"/>
      <c r="BM318" s="192"/>
      <c r="BN318" s="192"/>
      <c r="BO318" s="192"/>
      <c r="BP318" s="192"/>
      <c r="BQ318" s="192"/>
      <c r="BR318" s="192"/>
      <c r="BS318" s="192"/>
      <c r="BT318" s="192"/>
      <c r="BU318" s="192"/>
      <c r="BV318" s="192"/>
      <c r="BW318" s="192"/>
      <c r="BX318" s="192"/>
      <c r="BY318" s="192"/>
      <c r="BZ318" s="192"/>
      <c r="CA318" s="192"/>
      <c r="CB318" s="192"/>
      <c r="CC318" s="192"/>
      <c r="CD318" s="192"/>
      <c r="CE318" s="192"/>
      <c r="CF318" s="192"/>
      <c r="CG318" s="192"/>
      <c r="CH318" s="192"/>
      <c r="CI318" s="192"/>
      <c r="CJ318" s="192"/>
      <c r="CK318" s="192"/>
      <c r="CL318" s="192"/>
      <c r="CM318" s="192"/>
      <c r="CN318" s="192"/>
      <c r="CO318" s="192"/>
      <c r="CP318" s="192"/>
      <c r="CQ318" s="192"/>
      <c r="CR318" s="192"/>
      <c r="CS318" s="192"/>
      <c r="CT318" s="192"/>
      <c r="CU318" s="192"/>
      <c r="CV318" s="192"/>
      <c r="CW318" s="192"/>
      <c r="CX318" s="192"/>
      <c r="CY318" s="192"/>
      <c r="CZ318" s="192"/>
      <c r="DA318" s="192"/>
      <c r="DB318" s="192"/>
      <c r="DC318" s="192"/>
      <c r="DD318" s="192"/>
      <c r="DE318" s="192"/>
      <c r="DF318" s="192"/>
      <c r="DG318" s="192"/>
      <c r="DH318" s="192"/>
      <c r="DI318" s="192"/>
      <c r="DJ318" s="192"/>
      <c r="DK318" s="192"/>
      <c r="DL318" s="192"/>
      <c r="DM318" s="192"/>
      <c r="DN318" s="192"/>
      <c r="DO318" s="192"/>
      <c r="DP318" s="192"/>
      <c r="DQ318" s="192"/>
      <c r="DR318" s="192"/>
      <c r="DS318" s="192"/>
      <c r="DT318" s="192"/>
      <c r="DU318" s="192"/>
      <c r="DV318" s="192"/>
      <c r="DW318" s="192"/>
      <c r="DX318" s="192"/>
      <c r="DY318" s="192"/>
      <c r="DZ318" s="192"/>
      <c r="EA318" s="192"/>
      <c r="EB318" s="192"/>
      <c r="EC318" s="192"/>
      <c r="ED318" s="192"/>
      <c r="EE318" s="192"/>
      <c r="EF318" s="192"/>
      <c r="EG318" s="192"/>
      <c r="EH318" s="192"/>
      <c r="EI318" s="192"/>
      <c r="EJ318" s="192"/>
      <c r="EK318" s="192"/>
      <c r="EL318" s="192"/>
      <c r="EM318" s="192"/>
      <c r="EN318" s="192"/>
    </row>
    <row r="319" spans="25:144" s="186" customFormat="1" x14ac:dyDescent="0.3">
      <c r="Y319" s="192"/>
      <c r="Z319" s="192"/>
      <c r="AA319" s="192"/>
      <c r="AB319" s="192"/>
      <c r="AC319" s="192"/>
      <c r="AD319" s="192"/>
      <c r="AE319" s="192"/>
      <c r="AF319" s="192"/>
      <c r="AG319" s="192"/>
      <c r="AH319" s="192"/>
      <c r="AI319" s="192"/>
      <c r="AJ319" s="192"/>
      <c r="AK319" s="192"/>
      <c r="AL319" s="192"/>
      <c r="AM319" s="192"/>
      <c r="AN319" s="192"/>
      <c r="AO319" s="192"/>
      <c r="AP319" s="192"/>
      <c r="AQ319" s="192"/>
      <c r="AR319" s="192"/>
      <c r="AS319" s="192"/>
      <c r="AT319" s="192"/>
      <c r="AU319" s="192"/>
      <c r="AV319" s="192"/>
      <c r="AW319" s="192"/>
      <c r="AX319" s="192"/>
      <c r="AY319" s="192"/>
      <c r="AZ319" s="192"/>
      <c r="BA319" s="192"/>
      <c r="BB319" s="192"/>
      <c r="BC319" s="192"/>
      <c r="BD319" s="192"/>
      <c r="BE319" s="192"/>
      <c r="BF319" s="192"/>
      <c r="BG319" s="192"/>
      <c r="BH319" s="192"/>
      <c r="BI319" s="192"/>
      <c r="BJ319" s="192"/>
      <c r="BK319" s="192"/>
      <c r="BL319" s="192"/>
      <c r="BM319" s="192"/>
      <c r="BN319" s="192"/>
      <c r="BO319" s="192"/>
      <c r="BP319" s="192"/>
      <c r="BQ319" s="192"/>
      <c r="BR319" s="192"/>
      <c r="BS319" s="192"/>
      <c r="BT319" s="192"/>
      <c r="BU319" s="192"/>
      <c r="BV319" s="192"/>
      <c r="BW319" s="192"/>
      <c r="BX319" s="192"/>
      <c r="BY319" s="192"/>
      <c r="BZ319" s="192"/>
      <c r="CA319" s="192"/>
      <c r="CB319" s="192"/>
      <c r="CC319" s="192"/>
      <c r="CD319" s="192"/>
      <c r="CE319" s="192"/>
      <c r="CF319" s="192"/>
      <c r="CG319" s="192"/>
      <c r="CH319" s="192"/>
      <c r="CI319" s="192"/>
      <c r="CJ319" s="192"/>
      <c r="CK319" s="192"/>
      <c r="CL319" s="192"/>
      <c r="CM319" s="192"/>
      <c r="CN319" s="192"/>
      <c r="CO319" s="192"/>
      <c r="CP319" s="192"/>
      <c r="CQ319" s="192"/>
      <c r="CR319" s="192"/>
      <c r="CS319" s="192"/>
      <c r="CT319" s="192"/>
      <c r="CU319" s="192"/>
      <c r="CV319" s="192"/>
      <c r="CW319" s="192"/>
      <c r="CX319" s="192"/>
      <c r="CY319" s="192"/>
      <c r="CZ319" s="192"/>
      <c r="DA319" s="192"/>
      <c r="DB319" s="192"/>
      <c r="DC319" s="192"/>
      <c r="DD319" s="192"/>
      <c r="DE319" s="192"/>
      <c r="DF319" s="192"/>
      <c r="DG319" s="192"/>
      <c r="DH319" s="192"/>
      <c r="DI319" s="192"/>
      <c r="DJ319" s="192"/>
      <c r="DK319" s="192"/>
      <c r="DL319" s="192"/>
      <c r="DM319" s="192"/>
      <c r="DN319" s="192"/>
      <c r="DO319" s="192"/>
      <c r="DP319" s="192"/>
      <c r="DQ319" s="192"/>
      <c r="DR319" s="192"/>
      <c r="DS319" s="192"/>
      <c r="DT319" s="192"/>
      <c r="DU319" s="192"/>
      <c r="DV319" s="192"/>
      <c r="DW319" s="192"/>
      <c r="DX319" s="192"/>
      <c r="DY319" s="192"/>
      <c r="DZ319" s="192"/>
      <c r="EA319" s="192"/>
      <c r="EB319" s="192"/>
      <c r="EC319" s="192"/>
      <c r="ED319" s="192"/>
      <c r="EE319" s="192"/>
      <c r="EF319" s="192"/>
      <c r="EG319" s="192"/>
      <c r="EH319" s="192"/>
      <c r="EI319" s="192"/>
      <c r="EJ319" s="192"/>
      <c r="EK319" s="192"/>
      <c r="EL319" s="192"/>
      <c r="EM319" s="192"/>
      <c r="EN319" s="192"/>
    </row>
    <row r="320" spans="25:144" s="186" customFormat="1" x14ac:dyDescent="0.3">
      <c r="Y320" s="192"/>
      <c r="Z320" s="192"/>
      <c r="AA320" s="192"/>
      <c r="AB320" s="192"/>
      <c r="AC320" s="192"/>
      <c r="AD320" s="192"/>
      <c r="AE320" s="192"/>
      <c r="AF320" s="192"/>
      <c r="AG320" s="192"/>
      <c r="AH320" s="192"/>
      <c r="AI320" s="192"/>
      <c r="AJ320" s="192"/>
      <c r="AK320" s="192"/>
      <c r="AL320" s="192"/>
      <c r="AM320" s="192"/>
      <c r="AN320" s="192"/>
      <c r="AO320" s="192"/>
      <c r="AP320" s="192"/>
      <c r="AQ320" s="192"/>
      <c r="AR320" s="192"/>
      <c r="AS320" s="192"/>
      <c r="AT320" s="192"/>
      <c r="AU320" s="192"/>
      <c r="AV320" s="192"/>
      <c r="AW320" s="192"/>
      <c r="AX320" s="192"/>
      <c r="AY320" s="192"/>
      <c r="AZ320" s="192"/>
      <c r="BA320" s="192"/>
      <c r="BB320" s="192"/>
      <c r="BC320" s="192"/>
      <c r="BD320" s="192"/>
      <c r="BE320" s="192"/>
      <c r="BF320" s="192"/>
      <c r="BG320" s="192"/>
      <c r="BH320" s="192"/>
      <c r="BI320" s="192"/>
      <c r="BJ320" s="192"/>
      <c r="BK320" s="192"/>
      <c r="BL320" s="192"/>
      <c r="BM320" s="192"/>
      <c r="BN320" s="192"/>
      <c r="BO320" s="192"/>
      <c r="BP320" s="192"/>
      <c r="BQ320" s="192"/>
      <c r="BR320" s="192"/>
      <c r="BS320" s="192"/>
      <c r="BT320" s="192"/>
      <c r="BU320" s="192"/>
      <c r="BV320" s="192"/>
      <c r="BW320" s="192"/>
      <c r="BX320" s="192"/>
      <c r="BY320" s="192"/>
      <c r="BZ320" s="192"/>
      <c r="CA320" s="192"/>
      <c r="CB320" s="192"/>
      <c r="CC320" s="192"/>
      <c r="CD320" s="192"/>
      <c r="CE320" s="192"/>
      <c r="CF320" s="192"/>
      <c r="CG320" s="192"/>
      <c r="CH320" s="192"/>
      <c r="CI320" s="192"/>
      <c r="CJ320" s="192"/>
      <c r="CK320" s="192"/>
      <c r="CL320" s="192"/>
      <c r="CM320" s="192"/>
      <c r="CN320" s="192"/>
      <c r="CO320" s="192"/>
      <c r="CP320" s="192"/>
      <c r="CQ320" s="192"/>
      <c r="CR320" s="192"/>
      <c r="CS320" s="192"/>
      <c r="CT320" s="192"/>
      <c r="CU320" s="192"/>
      <c r="CV320" s="192"/>
      <c r="CW320" s="192"/>
      <c r="CX320" s="192"/>
      <c r="CY320" s="192"/>
      <c r="CZ320" s="192"/>
      <c r="DA320" s="192"/>
      <c r="DB320" s="192"/>
      <c r="DC320" s="192"/>
      <c r="DD320" s="192"/>
      <c r="DE320" s="192"/>
      <c r="DF320" s="192"/>
      <c r="DG320" s="192"/>
      <c r="DH320" s="192"/>
      <c r="DI320" s="192"/>
      <c r="DJ320" s="192"/>
      <c r="DK320" s="192"/>
      <c r="DL320" s="192"/>
      <c r="DM320" s="192"/>
      <c r="DN320" s="192"/>
      <c r="DO320" s="192"/>
      <c r="DP320" s="192"/>
      <c r="DQ320" s="192"/>
      <c r="DR320" s="192"/>
      <c r="DS320" s="192"/>
      <c r="DT320" s="192"/>
      <c r="DU320" s="192"/>
      <c r="DV320" s="192"/>
      <c r="DW320" s="192"/>
      <c r="DX320" s="192"/>
      <c r="DY320" s="192"/>
      <c r="DZ320" s="192"/>
      <c r="EA320" s="192"/>
      <c r="EB320" s="192"/>
      <c r="EC320" s="192"/>
      <c r="ED320" s="192"/>
      <c r="EE320" s="192"/>
      <c r="EF320" s="192"/>
      <c r="EG320" s="192"/>
      <c r="EH320" s="192"/>
      <c r="EI320" s="192"/>
      <c r="EJ320" s="192"/>
      <c r="EK320" s="192"/>
      <c r="EL320" s="192"/>
      <c r="EM320" s="192"/>
      <c r="EN320" s="192"/>
    </row>
    <row r="321" spans="25:144" s="186" customFormat="1" x14ac:dyDescent="0.3">
      <c r="Y321" s="192"/>
      <c r="Z321" s="192"/>
      <c r="AA321" s="192"/>
      <c r="AB321" s="192"/>
      <c r="AC321" s="192"/>
      <c r="AD321" s="192"/>
      <c r="AE321" s="192"/>
      <c r="AF321" s="192"/>
      <c r="AG321" s="192"/>
      <c r="AH321" s="192"/>
      <c r="AI321" s="192"/>
      <c r="AJ321" s="192"/>
      <c r="AK321" s="192"/>
      <c r="AL321" s="192"/>
      <c r="AM321" s="192"/>
      <c r="AN321" s="192"/>
      <c r="AO321" s="192"/>
      <c r="AP321" s="192"/>
      <c r="AQ321" s="192"/>
      <c r="AR321" s="192"/>
      <c r="AS321" s="192"/>
      <c r="AT321" s="192"/>
      <c r="AU321" s="192"/>
      <c r="AV321" s="192"/>
      <c r="AW321" s="192"/>
      <c r="AX321" s="192"/>
      <c r="AY321" s="192"/>
      <c r="AZ321" s="192"/>
      <c r="BA321" s="192"/>
      <c r="BB321" s="192"/>
      <c r="BC321" s="192"/>
      <c r="BD321" s="192"/>
      <c r="BE321" s="192"/>
      <c r="BF321" s="192"/>
      <c r="BG321" s="192"/>
      <c r="BH321" s="192"/>
      <c r="BI321" s="192"/>
      <c r="BJ321" s="192"/>
      <c r="BK321" s="192"/>
      <c r="BL321" s="192"/>
      <c r="BM321" s="192"/>
      <c r="BN321" s="192"/>
      <c r="BO321" s="192"/>
      <c r="BP321" s="192"/>
      <c r="BQ321" s="192"/>
      <c r="BR321" s="192"/>
      <c r="BS321" s="192"/>
      <c r="BT321" s="192"/>
      <c r="BU321" s="192"/>
      <c r="BV321" s="192"/>
      <c r="BW321" s="192"/>
      <c r="BX321" s="192"/>
      <c r="BY321" s="192"/>
      <c r="BZ321" s="192"/>
      <c r="CA321" s="192"/>
      <c r="CB321" s="192"/>
      <c r="CC321" s="192"/>
      <c r="CD321" s="192"/>
      <c r="CE321" s="192"/>
      <c r="CF321" s="192"/>
      <c r="CG321" s="192"/>
      <c r="CH321" s="192"/>
      <c r="CI321" s="192"/>
      <c r="CJ321" s="192"/>
      <c r="CK321" s="192"/>
      <c r="CL321" s="192"/>
      <c r="CM321" s="192"/>
      <c r="CN321" s="192"/>
      <c r="CO321" s="192"/>
      <c r="CP321" s="192"/>
      <c r="CQ321" s="192"/>
      <c r="CR321" s="192"/>
      <c r="CS321" s="192"/>
      <c r="CT321" s="192"/>
      <c r="CU321" s="192"/>
      <c r="CV321" s="192"/>
      <c r="CW321" s="192"/>
      <c r="CX321" s="192"/>
      <c r="CY321" s="192"/>
      <c r="CZ321" s="192"/>
      <c r="DA321" s="192"/>
      <c r="DB321" s="192"/>
      <c r="DC321" s="192"/>
      <c r="DD321" s="192"/>
      <c r="DE321" s="192"/>
      <c r="DF321" s="192"/>
      <c r="DG321" s="192"/>
      <c r="DH321" s="192"/>
      <c r="DI321" s="192"/>
      <c r="DJ321" s="192"/>
      <c r="DK321" s="192"/>
      <c r="DL321" s="192"/>
      <c r="DM321" s="192"/>
      <c r="DN321" s="192"/>
      <c r="DO321" s="192"/>
      <c r="DP321" s="192"/>
      <c r="DQ321" s="192"/>
      <c r="DR321" s="192"/>
      <c r="DS321" s="192"/>
      <c r="DT321" s="192"/>
      <c r="DU321" s="192"/>
      <c r="DV321" s="192"/>
      <c r="DW321" s="192"/>
      <c r="DX321" s="192"/>
      <c r="DY321" s="192"/>
      <c r="DZ321" s="192"/>
      <c r="EA321" s="192"/>
      <c r="EB321" s="192"/>
      <c r="EC321" s="192"/>
      <c r="ED321" s="192"/>
      <c r="EE321" s="192"/>
      <c r="EF321" s="192"/>
      <c r="EG321" s="192"/>
      <c r="EH321" s="192"/>
      <c r="EI321" s="192"/>
      <c r="EJ321" s="192"/>
      <c r="EK321" s="192"/>
      <c r="EL321" s="192"/>
      <c r="EM321" s="192"/>
      <c r="EN321" s="192"/>
    </row>
    <row r="322" spans="25:144" s="186" customFormat="1" x14ac:dyDescent="0.3">
      <c r="Y322" s="192"/>
      <c r="Z322" s="192"/>
      <c r="AA322" s="192"/>
      <c r="AB322" s="192"/>
      <c r="AC322" s="192"/>
      <c r="AD322" s="192"/>
      <c r="AE322" s="192"/>
      <c r="AF322" s="192"/>
      <c r="AG322" s="192"/>
      <c r="AH322" s="192"/>
      <c r="AI322" s="192"/>
      <c r="AJ322" s="192"/>
      <c r="AK322" s="192"/>
      <c r="AL322" s="192"/>
      <c r="AM322" s="192"/>
      <c r="AN322" s="192"/>
      <c r="AO322" s="192"/>
      <c r="AP322" s="192"/>
      <c r="AQ322" s="192"/>
      <c r="AR322" s="192"/>
      <c r="AS322" s="192"/>
      <c r="AT322" s="192"/>
      <c r="AU322" s="192"/>
      <c r="AV322" s="192"/>
      <c r="AW322" s="192"/>
      <c r="AX322" s="192"/>
      <c r="AY322" s="192"/>
      <c r="AZ322" s="192"/>
      <c r="BA322" s="192"/>
      <c r="BB322" s="192"/>
      <c r="BC322" s="192"/>
      <c r="BD322" s="192"/>
      <c r="BE322" s="192"/>
      <c r="BF322" s="192"/>
      <c r="BG322" s="192"/>
      <c r="BH322" s="192"/>
      <c r="BI322" s="192"/>
      <c r="BJ322" s="192"/>
      <c r="BK322" s="192"/>
      <c r="BL322" s="192"/>
      <c r="BM322" s="192"/>
      <c r="BN322" s="192"/>
      <c r="BO322" s="192"/>
      <c r="BP322" s="192"/>
      <c r="BQ322" s="192"/>
      <c r="BR322" s="192"/>
      <c r="BS322" s="192"/>
      <c r="BT322" s="192"/>
      <c r="BU322" s="192"/>
      <c r="BV322" s="192"/>
      <c r="BW322" s="192"/>
      <c r="BX322" s="192"/>
      <c r="BY322" s="192"/>
      <c r="BZ322" s="192"/>
      <c r="CA322" s="192"/>
      <c r="CB322" s="192"/>
      <c r="CC322" s="192"/>
      <c r="CD322" s="192"/>
      <c r="CE322" s="192"/>
      <c r="CF322" s="192"/>
      <c r="CG322" s="192"/>
      <c r="CH322" s="192"/>
      <c r="CI322" s="192"/>
      <c r="CJ322" s="192"/>
      <c r="CK322" s="192"/>
      <c r="CL322" s="192"/>
      <c r="CM322" s="192"/>
      <c r="CN322" s="192"/>
      <c r="CO322" s="192"/>
      <c r="CP322" s="192"/>
      <c r="CQ322" s="192"/>
      <c r="CR322" s="192"/>
      <c r="CS322" s="192"/>
      <c r="CT322" s="192"/>
      <c r="CU322" s="192"/>
      <c r="CV322" s="192"/>
      <c r="CW322" s="192"/>
      <c r="CX322" s="192"/>
      <c r="CY322" s="192"/>
      <c r="CZ322" s="192"/>
      <c r="DA322" s="192"/>
      <c r="DB322" s="192"/>
      <c r="DC322" s="192"/>
      <c r="DD322" s="192"/>
      <c r="DE322" s="192"/>
      <c r="DF322" s="192"/>
      <c r="DG322" s="192"/>
      <c r="DH322" s="192"/>
      <c r="DI322" s="192"/>
      <c r="DJ322" s="192"/>
      <c r="DK322" s="192"/>
      <c r="DL322" s="192"/>
      <c r="DM322" s="192"/>
      <c r="DN322" s="192"/>
      <c r="DO322" s="192"/>
      <c r="DP322" s="192"/>
      <c r="DQ322" s="192"/>
      <c r="DR322" s="192"/>
      <c r="DS322" s="192"/>
      <c r="DT322" s="192"/>
      <c r="DU322" s="192"/>
      <c r="DV322" s="192"/>
      <c r="DW322" s="192"/>
      <c r="DX322" s="192"/>
      <c r="DY322" s="192"/>
      <c r="DZ322" s="192"/>
      <c r="EA322" s="192"/>
      <c r="EB322" s="192"/>
      <c r="EC322" s="192"/>
      <c r="ED322" s="192"/>
      <c r="EE322" s="192"/>
      <c r="EF322" s="192"/>
      <c r="EG322" s="192"/>
      <c r="EH322" s="192"/>
      <c r="EI322" s="192"/>
      <c r="EJ322" s="192"/>
      <c r="EK322" s="192"/>
      <c r="EL322" s="192"/>
      <c r="EM322" s="192"/>
      <c r="EN322" s="192"/>
    </row>
    <row r="323" spans="25:144" s="186" customFormat="1" x14ac:dyDescent="0.3">
      <c r="Y323" s="192"/>
      <c r="Z323" s="192"/>
      <c r="AA323" s="192"/>
      <c r="AB323" s="192"/>
      <c r="AC323" s="192"/>
      <c r="AD323" s="192"/>
      <c r="AE323" s="192"/>
      <c r="AF323" s="192"/>
      <c r="AG323" s="192"/>
      <c r="AH323" s="192"/>
      <c r="AI323" s="192"/>
      <c r="AJ323" s="192"/>
      <c r="AK323" s="192"/>
      <c r="AL323" s="192"/>
      <c r="AM323" s="192"/>
      <c r="AN323" s="192"/>
      <c r="AO323" s="192"/>
      <c r="AP323" s="192"/>
      <c r="AQ323" s="192"/>
      <c r="AR323" s="192"/>
      <c r="AS323" s="192"/>
      <c r="AT323" s="192"/>
      <c r="AU323" s="192"/>
      <c r="AV323" s="192"/>
      <c r="AW323" s="192"/>
      <c r="AX323" s="192"/>
      <c r="AY323" s="192"/>
      <c r="AZ323" s="192"/>
      <c r="BA323" s="192"/>
      <c r="BB323" s="192"/>
      <c r="BC323" s="192"/>
      <c r="BD323" s="192"/>
      <c r="BE323" s="192"/>
      <c r="BF323" s="192"/>
      <c r="BG323" s="192"/>
      <c r="BH323" s="192"/>
      <c r="BI323" s="192"/>
      <c r="BJ323" s="192"/>
      <c r="BK323" s="192"/>
      <c r="BL323" s="192"/>
      <c r="BM323" s="192"/>
      <c r="BN323" s="192"/>
      <c r="BO323" s="192"/>
      <c r="BP323" s="192"/>
      <c r="BQ323" s="192"/>
      <c r="BR323" s="192"/>
      <c r="BS323" s="192"/>
      <c r="BT323" s="192"/>
      <c r="BU323" s="192"/>
      <c r="BV323" s="192"/>
      <c r="BW323" s="192"/>
      <c r="BX323" s="192"/>
      <c r="BY323" s="192"/>
      <c r="BZ323" s="192"/>
      <c r="CA323" s="192"/>
      <c r="CB323" s="192"/>
      <c r="CC323" s="192"/>
      <c r="CD323" s="192"/>
      <c r="CE323" s="192"/>
      <c r="CF323" s="192"/>
      <c r="CG323" s="192"/>
      <c r="CH323" s="192"/>
      <c r="CI323" s="192"/>
      <c r="CJ323" s="192"/>
      <c r="CK323" s="192"/>
      <c r="CL323" s="192"/>
      <c r="CM323" s="192"/>
      <c r="CN323" s="192"/>
      <c r="CO323" s="192"/>
      <c r="CP323" s="192"/>
      <c r="CQ323" s="192"/>
      <c r="CR323" s="192"/>
      <c r="CS323" s="192"/>
      <c r="CT323" s="192"/>
      <c r="CU323" s="192"/>
      <c r="CV323" s="192"/>
      <c r="CW323" s="192"/>
      <c r="CX323" s="192"/>
      <c r="CY323" s="192"/>
      <c r="CZ323" s="192"/>
      <c r="DA323" s="192"/>
      <c r="DB323" s="192"/>
      <c r="DC323" s="192"/>
      <c r="DD323" s="192"/>
      <c r="DE323" s="192"/>
      <c r="DF323" s="192"/>
      <c r="DG323" s="192"/>
      <c r="DH323" s="192"/>
      <c r="DI323" s="192"/>
      <c r="DJ323" s="192"/>
      <c r="DK323" s="192"/>
      <c r="DL323" s="192"/>
      <c r="DM323" s="192"/>
      <c r="DN323" s="192"/>
      <c r="DO323" s="192"/>
      <c r="DP323" s="192"/>
      <c r="DQ323" s="192"/>
      <c r="DR323" s="192"/>
      <c r="DS323" s="192"/>
      <c r="DT323" s="192"/>
      <c r="DU323" s="192"/>
      <c r="DV323" s="192"/>
      <c r="DW323" s="192"/>
      <c r="DX323" s="192"/>
      <c r="DY323" s="192"/>
      <c r="DZ323" s="192"/>
      <c r="EA323" s="192"/>
      <c r="EB323" s="192"/>
      <c r="EC323" s="192"/>
      <c r="ED323" s="192"/>
      <c r="EE323" s="192"/>
      <c r="EF323" s="192"/>
      <c r="EG323" s="192"/>
      <c r="EH323" s="192"/>
      <c r="EI323" s="192"/>
      <c r="EJ323" s="192"/>
      <c r="EK323" s="192"/>
      <c r="EL323" s="192"/>
      <c r="EM323" s="192"/>
      <c r="EN323" s="192"/>
    </row>
    <row r="324" spans="25:144" s="186" customFormat="1" x14ac:dyDescent="0.3">
      <c r="Y324" s="192"/>
      <c r="Z324" s="192"/>
      <c r="AA324" s="192"/>
      <c r="AB324" s="192"/>
      <c r="AC324" s="192"/>
      <c r="AD324" s="192"/>
      <c r="AE324" s="192"/>
      <c r="AF324" s="192"/>
      <c r="AG324" s="192"/>
      <c r="AH324" s="192"/>
      <c r="AI324" s="192"/>
      <c r="AJ324" s="192"/>
      <c r="AK324" s="192"/>
      <c r="AL324" s="192"/>
      <c r="AM324" s="192"/>
      <c r="AN324" s="192"/>
      <c r="AO324" s="192"/>
      <c r="AP324" s="192"/>
      <c r="AQ324" s="192"/>
      <c r="AR324" s="192"/>
      <c r="AS324" s="192"/>
      <c r="AT324" s="192"/>
      <c r="AU324" s="192"/>
      <c r="AV324" s="192"/>
      <c r="AW324" s="192"/>
      <c r="AX324" s="192"/>
      <c r="AY324" s="192"/>
      <c r="AZ324" s="192"/>
      <c r="BA324" s="192"/>
      <c r="BB324" s="192"/>
      <c r="BC324" s="192"/>
      <c r="BD324" s="192"/>
      <c r="BE324" s="192"/>
      <c r="BF324" s="192"/>
      <c r="BG324" s="192"/>
      <c r="BH324" s="192"/>
      <c r="BI324" s="192"/>
      <c r="BJ324" s="192"/>
      <c r="BK324" s="192"/>
      <c r="BL324" s="192"/>
      <c r="BM324" s="192"/>
      <c r="BN324" s="192"/>
      <c r="BO324" s="192"/>
      <c r="BP324" s="192"/>
      <c r="BQ324" s="192"/>
      <c r="BR324" s="192"/>
      <c r="BS324" s="192"/>
      <c r="BT324" s="192"/>
      <c r="BU324" s="192"/>
      <c r="BV324" s="192"/>
      <c r="BW324" s="192"/>
      <c r="BX324" s="192"/>
      <c r="BY324" s="192"/>
      <c r="BZ324" s="192"/>
      <c r="CA324" s="192"/>
      <c r="CB324" s="192"/>
      <c r="CC324" s="192"/>
      <c r="CD324" s="192"/>
      <c r="CE324" s="192"/>
      <c r="CF324" s="192"/>
      <c r="CG324" s="192"/>
      <c r="CH324" s="192"/>
      <c r="CI324" s="192"/>
      <c r="CJ324" s="192"/>
      <c r="CK324" s="192"/>
      <c r="CL324" s="192"/>
      <c r="CM324" s="192"/>
      <c r="CN324" s="192"/>
      <c r="CO324" s="192"/>
      <c r="CP324" s="192"/>
      <c r="CQ324" s="192"/>
      <c r="CR324" s="192"/>
      <c r="CS324" s="192"/>
      <c r="CT324" s="192"/>
      <c r="CU324" s="192"/>
      <c r="CV324" s="192"/>
      <c r="CW324" s="192"/>
      <c r="CX324" s="192"/>
      <c r="CY324" s="192"/>
      <c r="CZ324" s="192"/>
      <c r="DA324" s="192"/>
      <c r="DB324" s="192"/>
      <c r="DC324" s="192"/>
      <c r="DD324" s="192"/>
      <c r="DE324" s="192"/>
      <c r="DF324" s="192"/>
      <c r="DG324" s="192"/>
      <c r="DH324" s="192"/>
      <c r="DI324" s="192"/>
      <c r="DJ324" s="192"/>
      <c r="DK324" s="192"/>
      <c r="DL324" s="192"/>
      <c r="DM324" s="192"/>
      <c r="DN324" s="192"/>
      <c r="DO324" s="192"/>
      <c r="DP324" s="192"/>
      <c r="DQ324" s="192"/>
      <c r="DR324" s="192"/>
      <c r="DS324" s="192"/>
      <c r="DT324" s="192"/>
      <c r="DU324" s="192"/>
      <c r="DV324" s="192"/>
      <c r="DW324" s="192"/>
      <c r="DX324" s="192"/>
      <c r="DY324" s="192"/>
      <c r="DZ324" s="192"/>
      <c r="EA324" s="192"/>
      <c r="EB324" s="192"/>
      <c r="EC324" s="192"/>
      <c r="ED324" s="192"/>
      <c r="EE324" s="192"/>
      <c r="EF324" s="192"/>
      <c r="EG324" s="192"/>
      <c r="EH324" s="192"/>
      <c r="EI324" s="192"/>
      <c r="EJ324" s="192"/>
      <c r="EK324" s="192"/>
      <c r="EL324" s="192"/>
      <c r="EM324" s="192"/>
      <c r="EN324" s="192"/>
    </row>
    <row r="325" spans="25:144" s="186" customFormat="1" x14ac:dyDescent="0.3">
      <c r="Y325" s="192"/>
      <c r="Z325" s="192"/>
      <c r="AA325" s="192"/>
      <c r="AB325" s="192"/>
      <c r="AC325" s="192"/>
      <c r="AD325" s="192"/>
      <c r="AE325" s="192"/>
      <c r="AF325" s="192"/>
      <c r="AG325" s="192"/>
      <c r="AH325" s="192"/>
      <c r="AI325" s="192"/>
      <c r="AJ325" s="192"/>
      <c r="AK325" s="192"/>
      <c r="AL325" s="192"/>
      <c r="AM325" s="192"/>
      <c r="AN325" s="192"/>
      <c r="AO325" s="192"/>
      <c r="AP325" s="192"/>
      <c r="AQ325" s="192"/>
      <c r="AR325" s="192"/>
      <c r="AS325" s="192"/>
      <c r="AT325" s="192"/>
      <c r="AU325" s="192"/>
      <c r="AV325" s="192"/>
      <c r="AW325" s="192"/>
      <c r="AX325" s="192"/>
      <c r="AY325" s="192"/>
      <c r="AZ325" s="192"/>
      <c r="BA325" s="192"/>
      <c r="BB325" s="192"/>
      <c r="BC325" s="192"/>
      <c r="BD325" s="192"/>
      <c r="BE325" s="192"/>
      <c r="BF325" s="192"/>
      <c r="BG325" s="192"/>
      <c r="BH325" s="192"/>
      <c r="BI325" s="192"/>
      <c r="BJ325" s="192"/>
      <c r="BK325" s="192"/>
      <c r="BL325" s="192"/>
      <c r="BM325" s="192"/>
      <c r="BN325" s="192"/>
      <c r="BO325" s="192"/>
      <c r="BP325" s="192"/>
      <c r="BQ325" s="192"/>
      <c r="BR325" s="192"/>
      <c r="BS325" s="192"/>
      <c r="BT325" s="192"/>
      <c r="BU325" s="192"/>
      <c r="BV325" s="192"/>
      <c r="BW325" s="192"/>
      <c r="BX325" s="192"/>
      <c r="BY325" s="192"/>
      <c r="BZ325" s="192"/>
      <c r="CA325" s="192"/>
      <c r="CB325" s="192"/>
      <c r="CC325" s="192"/>
      <c r="CD325" s="192"/>
      <c r="CE325" s="192"/>
      <c r="CF325" s="192"/>
      <c r="CG325" s="192"/>
      <c r="CH325" s="192"/>
      <c r="CI325" s="192"/>
      <c r="CJ325" s="192"/>
      <c r="CK325" s="192"/>
      <c r="CL325" s="192"/>
      <c r="CM325" s="192"/>
      <c r="CN325" s="192"/>
      <c r="CO325" s="192"/>
      <c r="CP325" s="192"/>
      <c r="CQ325" s="192"/>
      <c r="CR325" s="192"/>
      <c r="CS325" s="192"/>
      <c r="CT325" s="192"/>
      <c r="CU325" s="192"/>
      <c r="CV325" s="192"/>
      <c r="CW325" s="192"/>
      <c r="CX325" s="192"/>
      <c r="CY325" s="192"/>
      <c r="CZ325" s="192"/>
      <c r="DA325" s="192"/>
      <c r="DB325" s="192"/>
      <c r="DC325" s="192"/>
      <c r="DD325" s="192"/>
      <c r="DE325" s="192"/>
      <c r="DF325" s="192"/>
      <c r="DG325" s="192"/>
      <c r="DH325" s="192"/>
      <c r="DI325" s="192"/>
      <c r="DJ325" s="192"/>
      <c r="DK325" s="192"/>
      <c r="DL325" s="192"/>
      <c r="DM325" s="192"/>
      <c r="DN325" s="192"/>
      <c r="DO325" s="192"/>
      <c r="DP325" s="192"/>
      <c r="DQ325" s="192"/>
      <c r="DR325" s="192"/>
      <c r="DS325" s="192"/>
      <c r="DT325" s="192"/>
      <c r="DU325" s="192"/>
      <c r="DV325" s="192"/>
      <c r="DW325" s="192"/>
      <c r="DX325" s="192"/>
      <c r="DY325" s="192"/>
      <c r="DZ325" s="192"/>
      <c r="EA325" s="192"/>
      <c r="EB325" s="192"/>
      <c r="EC325" s="192"/>
      <c r="ED325" s="192"/>
      <c r="EE325" s="192"/>
      <c r="EF325" s="192"/>
      <c r="EG325" s="192"/>
      <c r="EH325" s="192"/>
      <c r="EI325" s="192"/>
      <c r="EJ325" s="192"/>
      <c r="EK325" s="192"/>
      <c r="EL325" s="192"/>
      <c r="EM325" s="192"/>
      <c r="EN325" s="192"/>
    </row>
    <row r="326" spans="25:144" s="186" customFormat="1" x14ac:dyDescent="0.3">
      <c r="Y326" s="192"/>
      <c r="Z326" s="192"/>
      <c r="AA326" s="192"/>
      <c r="AB326" s="192"/>
      <c r="AC326" s="192"/>
      <c r="AD326" s="192"/>
      <c r="AE326" s="192"/>
      <c r="AF326" s="192"/>
      <c r="AG326" s="192"/>
      <c r="AH326" s="192"/>
      <c r="AI326" s="192"/>
      <c r="AJ326" s="192"/>
      <c r="AK326" s="192"/>
      <c r="AL326" s="192"/>
      <c r="AM326" s="192"/>
      <c r="AN326" s="192"/>
      <c r="AO326" s="192"/>
      <c r="AP326" s="192"/>
      <c r="AQ326" s="192"/>
      <c r="AR326" s="192"/>
      <c r="AS326" s="192"/>
      <c r="AT326" s="192"/>
      <c r="AU326" s="192"/>
      <c r="AV326" s="192"/>
      <c r="AW326" s="192"/>
      <c r="AX326" s="192"/>
      <c r="AY326" s="192"/>
      <c r="AZ326" s="192"/>
      <c r="BA326" s="192"/>
      <c r="BB326" s="192"/>
      <c r="BC326" s="192"/>
      <c r="BD326" s="192"/>
      <c r="BE326" s="192"/>
      <c r="BF326" s="192"/>
      <c r="BG326" s="192"/>
      <c r="BH326" s="192"/>
      <c r="BI326" s="192"/>
      <c r="BJ326" s="192"/>
      <c r="BK326" s="192"/>
      <c r="BL326" s="192"/>
      <c r="BM326" s="192"/>
      <c r="BN326" s="192"/>
      <c r="BO326" s="192"/>
      <c r="BP326" s="192"/>
      <c r="BQ326" s="192"/>
      <c r="BR326" s="192"/>
      <c r="BS326" s="192"/>
      <c r="BT326" s="192"/>
      <c r="BU326" s="192"/>
      <c r="BV326" s="192"/>
      <c r="BW326" s="192"/>
      <c r="BX326" s="192"/>
      <c r="BY326" s="192"/>
      <c r="BZ326" s="192"/>
      <c r="CA326" s="192"/>
      <c r="CB326" s="192"/>
      <c r="CC326" s="192"/>
      <c r="CD326" s="192"/>
      <c r="CE326" s="192"/>
      <c r="CF326" s="192"/>
      <c r="CG326" s="192"/>
      <c r="CH326" s="192"/>
      <c r="CI326" s="192"/>
      <c r="CJ326" s="192"/>
      <c r="CK326" s="192"/>
      <c r="CL326" s="192"/>
      <c r="CM326" s="192"/>
      <c r="CN326" s="192"/>
      <c r="CO326" s="192"/>
      <c r="CP326" s="192"/>
      <c r="CQ326" s="192"/>
      <c r="CR326" s="192"/>
      <c r="CS326" s="192"/>
      <c r="CT326" s="192"/>
      <c r="CU326" s="192"/>
      <c r="CV326" s="192"/>
      <c r="CW326" s="192"/>
      <c r="CX326" s="192"/>
      <c r="CY326" s="192"/>
      <c r="CZ326" s="192"/>
      <c r="DA326" s="192"/>
      <c r="DB326" s="192"/>
      <c r="DC326" s="192"/>
      <c r="DD326" s="192"/>
      <c r="DE326" s="192"/>
      <c r="DF326" s="192"/>
      <c r="DG326" s="192"/>
      <c r="DH326" s="192"/>
      <c r="DI326" s="192"/>
      <c r="DJ326" s="192"/>
      <c r="DK326" s="192"/>
      <c r="DL326" s="192"/>
      <c r="DM326" s="192"/>
      <c r="DN326" s="192"/>
      <c r="DO326" s="192"/>
      <c r="DP326" s="192"/>
      <c r="DQ326" s="192"/>
      <c r="DR326" s="192"/>
      <c r="DS326" s="192"/>
      <c r="DT326" s="192"/>
      <c r="DU326" s="192"/>
      <c r="DV326" s="192"/>
      <c r="DW326" s="192"/>
      <c r="DX326" s="192"/>
      <c r="DY326" s="192"/>
      <c r="DZ326" s="192"/>
      <c r="EA326" s="192"/>
      <c r="EB326" s="192"/>
      <c r="EC326" s="192"/>
      <c r="ED326" s="192"/>
      <c r="EE326" s="192"/>
      <c r="EF326" s="192"/>
      <c r="EG326" s="192"/>
      <c r="EH326" s="192"/>
      <c r="EI326" s="192"/>
      <c r="EJ326" s="192"/>
      <c r="EK326" s="192"/>
      <c r="EL326" s="192"/>
      <c r="EM326" s="192"/>
      <c r="EN326" s="192"/>
    </row>
    <row r="327" spans="25:144" s="186" customFormat="1" x14ac:dyDescent="0.3">
      <c r="Y327" s="192"/>
      <c r="Z327" s="192"/>
      <c r="AA327" s="192"/>
      <c r="AB327" s="192"/>
      <c r="AC327" s="192"/>
      <c r="AD327" s="192"/>
      <c r="AE327" s="192"/>
      <c r="AF327" s="192"/>
      <c r="AG327" s="192"/>
      <c r="AH327" s="192"/>
      <c r="AI327" s="192"/>
      <c r="AJ327" s="192"/>
      <c r="AK327" s="192"/>
      <c r="AL327" s="192"/>
      <c r="AM327" s="192"/>
      <c r="AN327" s="192"/>
      <c r="AO327" s="192"/>
      <c r="AP327" s="192"/>
      <c r="AQ327" s="192"/>
      <c r="AR327" s="192"/>
      <c r="AS327" s="192"/>
      <c r="AT327" s="192"/>
      <c r="AU327" s="192"/>
      <c r="AV327" s="192"/>
      <c r="AW327" s="192"/>
      <c r="AX327" s="192"/>
      <c r="AY327" s="192"/>
      <c r="AZ327" s="192"/>
      <c r="BA327" s="192"/>
      <c r="BB327" s="192"/>
      <c r="BC327" s="192"/>
      <c r="BD327" s="192"/>
      <c r="BE327" s="192"/>
      <c r="BF327" s="192"/>
      <c r="BG327" s="192"/>
      <c r="BH327" s="192"/>
      <c r="BI327" s="192"/>
      <c r="BJ327" s="192"/>
      <c r="BK327" s="192"/>
      <c r="BL327" s="192"/>
      <c r="BM327" s="192"/>
      <c r="BN327" s="192"/>
      <c r="BO327" s="192"/>
      <c r="BP327" s="192"/>
      <c r="BQ327" s="192"/>
      <c r="BR327" s="192"/>
      <c r="BS327" s="192"/>
      <c r="BT327" s="192"/>
      <c r="BU327" s="192"/>
      <c r="BV327" s="192"/>
      <c r="BW327" s="192"/>
      <c r="BX327" s="192"/>
      <c r="BY327" s="192"/>
      <c r="BZ327" s="192"/>
      <c r="CA327" s="192"/>
      <c r="CB327" s="192"/>
      <c r="CC327" s="192"/>
      <c r="CD327" s="192"/>
      <c r="CE327" s="192"/>
      <c r="CF327" s="192"/>
      <c r="CG327" s="192"/>
      <c r="CH327" s="192"/>
      <c r="CI327" s="192"/>
      <c r="CJ327" s="192"/>
      <c r="CK327" s="192"/>
      <c r="CL327" s="192"/>
      <c r="CM327" s="192"/>
      <c r="CN327" s="192"/>
      <c r="CO327" s="192"/>
      <c r="CP327" s="192"/>
      <c r="CQ327" s="192"/>
      <c r="CR327" s="192"/>
      <c r="CS327" s="192"/>
      <c r="CT327" s="192"/>
      <c r="CU327" s="192"/>
      <c r="CV327" s="192"/>
      <c r="CW327" s="192"/>
      <c r="CX327" s="192"/>
      <c r="CY327" s="192"/>
      <c r="CZ327" s="192"/>
      <c r="DA327" s="192"/>
      <c r="DB327" s="192"/>
      <c r="DC327" s="192"/>
      <c r="DD327" s="192"/>
      <c r="DE327" s="192"/>
      <c r="DF327" s="192"/>
      <c r="DG327" s="192"/>
      <c r="DH327" s="192"/>
      <c r="DI327" s="192"/>
      <c r="DJ327" s="192"/>
      <c r="DK327" s="192"/>
      <c r="DL327" s="192"/>
      <c r="DM327" s="192"/>
      <c r="DN327" s="192"/>
      <c r="DO327" s="192"/>
      <c r="DP327" s="192"/>
      <c r="DQ327" s="192"/>
      <c r="DR327" s="192"/>
      <c r="DS327" s="192"/>
      <c r="DT327" s="192"/>
      <c r="DU327" s="192"/>
      <c r="DV327" s="192"/>
      <c r="DW327" s="192"/>
      <c r="DX327" s="192"/>
      <c r="DY327" s="192"/>
      <c r="DZ327" s="192"/>
      <c r="EA327" s="192"/>
      <c r="EB327" s="192"/>
      <c r="EC327" s="192"/>
      <c r="ED327" s="192"/>
      <c r="EE327" s="192"/>
      <c r="EF327" s="192"/>
      <c r="EG327" s="192"/>
      <c r="EH327" s="192"/>
      <c r="EI327" s="192"/>
      <c r="EJ327" s="192"/>
      <c r="EK327" s="192"/>
      <c r="EL327" s="192"/>
      <c r="EM327" s="192"/>
      <c r="EN327" s="192"/>
    </row>
    <row r="328" spans="25:144" s="186" customFormat="1" x14ac:dyDescent="0.3">
      <c r="Y328" s="192"/>
      <c r="Z328" s="192"/>
      <c r="AA328" s="192"/>
      <c r="AB328" s="192"/>
      <c r="AC328" s="192"/>
      <c r="AD328" s="192"/>
      <c r="AE328" s="192"/>
      <c r="AF328" s="192"/>
      <c r="AG328" s="192"/>
      <c r="AH328" s="192"/>
      <c r="AI328" s="192"/>
      <c r="AJ328" s="192"/>
      <c r="AK328" s="192"/>
      <c r="AL328" s="192"/>
      <c r="AM328" s="192"/>
      <c r="AN328" s="192"/>
      <c r="AO328" s="192"/>
      <c r="AP328" s="192"/>
      <c r="AQ328" s="192"/>
      <c r="AR328" s="192"/>
      <c r="AS328" s="192"/>
      <c r="AT328" s="192"/>
      <c r="AU328" s="192"/>
      <c r="AV328" s="192"/>
      <c r="AW328" s="192"/>
      <c r="AX328" s="192"/>
      <c r="AY328" s="192"/>
      <c r="AZ328" s="192"/>
      <c r="BA328" s="192"/>
      <c r="BB328" s="192"/>
      <c r="BC328" s="192"/>
      <c r="BD328" s="192"/>
      <c r="BE328" s="192"/>
      <c r="BF328" s="192"/>
      <c r="BG328" s="192"/>
      <c r="BH328" s="192"/>
      <c r="BI328" s="192"/>
      <c r="BJ328" s="192"/>
      <c r="BK328" s="192"/>
      <c r="BL328" s="192"/>
      <c r="BM328" s="192"/>
      <c r="BN328" s="192"/>
      <c r="BO328" s="192"/>
      <c r="BP328" s="192"/>
      <c r="BQ328" s="192"/>
      <c r="BR328" s="192"/>
      <c r="BS328" s="192"/>
      <c r="BT328" s="192"/>
      <c r="BU328" s="192"/>
      <c r="BV328" s="192"/>
      <c r="BW328" s="192"/>
      <c r="BX328" s="192"/>
      <c r="BY328" s="192"/>
      <c r="BZ328" s="192"/>
      <c r="CA328" s="192"/>
      <c r="CB328" s="192"/>
      <c r="CC328" s="192"/>
      <c r="CD328" s="192"/>
      <c r="CE328" s="192"/>
      <c r="CF328" s="192"/>
      <c r="CG328" s="192"/>
      <c r="CH328" s="192"/>
      <c r="CI328" s="192"/>
      <c r="CJ328" s="192"/>
      <c r="CK328" s="192"/>
      <c r="CL328" s="192"/>
      <c r="CM328" s="192"/>
      <c r="CN328" s="192"/>
      <c r="CO328" s="192"/>
      <c r="CP328" s="192"/>
      <c r="CQ328" s="192"/>
      <c r="CR328" s="192"/>
      <c r="CS328" s="192"/>
      <c r="CT328" s="192"/>
      <c r="CU328" s="192"/>
      <c r="CV328" s="192"/>
      <c r="CW328" s="192"/>
      <c r="CX328" s="192"/>
      <c r="CY328" s="192"/>
      <c r="CZ328" s="192"/>
      <c r="DA328" s="192"/>
      <c r="DB328" s="192"/>
      <c r="DC328" s="192"/>
      <c r="DD328" s="192"/>
      <c r="DE328" s="192"/>
      <c r="DF328" s="192"/>
      <c r="DG328" s="192"/>
      <c r="DH328" s="192"/>
      <c r="DI328" s="192"/>
      <c r="DJ328" s="192"/>
      <c r="DK328" s="192"/>
      <c r="DL328" s="192"/>
      <c r="DM328" s="192"/>
      <c r="DN328" s="192"/>
      <c r="DO328" s="192"/>
      <c r="DP328" s="192"/>
      <c r="DQ328" s="192"/>
      <c r="DR328" s="192"/>
      <c r="DS328" s="192"/>
      <c r="DT328" s="192"/>
      <c r="DU328" s="192"/>
      <c r="DV328" s="192"/>
      <c r="DW328" s="192"/>
      <c r="DX328" s="192"/>
      <c r="DY328" s="192"/>
      <c r="DZ328" s="192"/>
      <c r="EA328" s="192"/>
      <c r="EB328" s="192"/>
      <c r="EC328" s="192"/>
      <c r="ED328" s="192"/>
      <c r="EE328" s="192"/>
      <c r="EF328" s="192"/>
      <c r="EG328" s="192"/>
      <c r="EH328" s="192"/>
      <c r="EI328" s="192"/>
      <c r="EJ328" s="192"/>
      <c r="EK328" s="192"/>
      <c r="EL328" s="192"/>
      <c r="EM328" s="192"/>
      <c r="EN328" s="192"/>
    </row>
    <row r="329" spans="25:144" s="186" customFormat="1" x14ac:dyDescent="0.3">
      <c r="Y329" s="192"/>
      <c r="Z329" s="192"/>
      <c r="AA329" s="192"/>
      <c r="AB329" s="192"/>
      <c r="AC329" s="192"/>
      <c r="AD329" s="192"/>
      <c r="AE329" s="192"/>
      <c r="AF329" s="192"/>
      <c r="AG329" s="192"/>
      <c r="AH329" s="192"/>
      <c r="AI329" s="192"/>
      <c r="AJ329" s="192"/>
      <c r="AK329" s="192"/>
      <c r="AL329" s="192"/>
      <c r="AM329" s="192"/>
      <c r="AN329" s="192"/>
      <c r="AO329" s="192"/>
      <c r="AP329" s="192"/>
      <c r="AQ329" s="192"/>
      <c r="AR329" s="192"/>
      <c r="AS329" s="192"/>
      <c r="AT329" s="192"/>
      <c r="AU329" s="192"/>
      <c r="AV329" s="192"/>
      <c r="AW329" s="192"/>
      <c r="AX329" s="192"/>
      <c r="AY329" s="192"/>
      <c r="AZ329" s="192"/>
      <c r="BA329" s="192"/>
      <c r="BB329" s="192"/>
      <c r="BC329" s="192"/>
      <c r="BD329" s="192"/>
      <c r="BE329" s="192"/>
      <c r="BF329" s="192"/>
      <c r="BG329" s="192"/>
      <c r="BH329" s="192"/>
      <c r="BI329" s="192"/>
      <c r="BJ329" s="192"/>
      <c r="BK329" s="192"/>
      <c r="BL329" s="192"/>
      <c r="BM329" s="192"/>
      <c r="BN329" s="192"/>
      <c r="BO329" s="192"/>
      <c r="BP329" s="192"/>
      <c r="BQ329" s="192"/>
      <c r="BR329" s="192"/>
      <c r="BS329" s="192"/>
      <c r="BT329" s="192"/>
      <c r="BU329" s="192"/>
      <c r="BV329" s="192"/>
      <c r="BW329" s="192"/>
      <c r="BX329" s="192"/>
      <c r="BY329" s="192"/>
      <c r="BZ329" s="192"/>
      <c r="CA329" s="192"/>
      <c r="CB329" s="192"/>
      <c r="CC329" s="192"/>
      <c r="CD329" s="192"/>
      <c r="CE329" s="192"/>
      <c r="CF329" s="192"/>
      <c r="CG329" s="192"/>
      <c r="CH329" s="192"/>
      <c r="CI329" s="192"/>
      <c r="CJ329" s="192"/>
      <c r="CK329" s="192"/>
      <c r="CL329" s="192"/>
      <c r="CM329" s="192"/>
      <c r="CN329" s="192"/>
      <c r="CO329" s="192"/>
      <c r="CP329" s="192"/>
      <c r="CQ329" s="192"/>
      <c r="CR329" s="192"/>
      <c r="CS329" s="192"/>
      <c r="CT329" s="192"/>
      <c r="CU329" s="192"/>
      <c r="CV329" s="192"/>
      <c r="CW329" s="192"/>
      <c r="CX329" s="192"/>
      <c r="CY329" s="192"/>
      <c r="CZ329" s="192"/>
      <c r="DA329" s="192"/>
      <c r="DB329" s="192"/>
      <c r="DC329" s="192"/>
      <c r="DD329" s="192"/>
      <c r="DE329" s="192"/>
      <c r="DF329" s="192"/>
      <c r="DG329" s="192"/>
      <c r="DH329" s="192"/>
      <c r="DI329" s="192"/>
      <c r="DJ329" s="192"/>
      <c r="DK329" s="192"/>
      <c r="DL329" s="192"/>
      <c r="DM329" s="192"/>
      <c r="DN329" s="192"/>
      <c r="DO329" s="192"/>
      <c r="DP329" s="192"/>
      <c r="DQ329" s="192"/>
      <c r="DR329" s="192"/>
      <c r="DS329" s="192"/>
      <c r="DT329" s="192"/>
      <c r="DU329" s="192"/>
      <c r="DV329" s="192"/>
      <c r="DW329" s="192"/>
      <c r="DX329" s="192"/>
      <c r="DY329" s="192"/>
      <c r="DZ329" s="192"/>
      <c r="EA329" s="192"/>
      <c r="EB329" s="192"/>
      <c r="EC329" s="192"/>
      <c r="ED329" s="192"/>
      <c r="EE329" s="192"/>
      <c r="EF329" s="192"/>
      <c r="EG329" s="192"/>
      <c r="EH329" s="192"/>
      <c r="EI329" s="192"/>
      <c r="EJ329" s="192"/>
      <c r="EK329" s="192"/>
      <c r="EL329" s="192"/>
      <c r="EM329" s="192"/>
      <c r="EN329" s="192"/>
    </row>
    <row r="330" spans="25:144" s="186" customFormat="1" x14ac:dyDescent="0.3">
      <c r="Y330" s="192"/>
      <c r="Z330" s="192"/>
      <c r="AA330" s="192"/>
      <c r="AB330" s="192"/>
      <c r="AC330" s="192"/>
      <c r="AD330" s="192"/>
      <c r="AE330" s="192"/>
      <c r="AF330" s="192"/>
      <c r="AG330" s="192"/>
      <c r="AH330" s="192"/>
      <c r="AI330" s="192"/>
      <c r="AJ330" s="192"/>
      <c r="AK330" s="192"/>
      <c r="AL330" s="192"/>
      <c r="AM330" s="192"/>
      <c r="AN330" s="192"/>
      <c r="AO330" s="192"/>
      <c r="AP330" s="192"/>
      <c r="AQ330" s="192"/>
      <c r="AR330" s="192"/>
      <c r="AS330" s="192"/>
      <c r="AT330" s="192"/>
      <c r="AU330" s="192"/>
      <c r="AV330" s="192"/>
      <c r="AW330" s="192"/>
      <c r="AX330" s="192"/>
      <c r="AY330" s="192"/>
      <c r="AZ330" s="192"/>
      <c r="BA330" s="192"/>
      <c r="BB330" s="192"/>
      <c r="BC330" s="192"/>
      <c r="BD330" s="192"/>
      <c r="BE330" s="192"/>
      <c r="BF330" s="192"/>
      <c r="BG330" s="192"/>
      <c r="BH330" s="192"/>
      <c r="BI330" s="192"/>
      <c r="BJ330" s="192"/>
      <c r="BK330" s="192"/>
      <c r="BL330" s="192"/>
      <c r="BM330" s="192"/>
      <c r="BN330" s="192"/>
      <c r="BO330" s="192"/>
      <c r="BP330" s="192"/>
      <c r="BQ330" s="192"/>
      <c r="BR330" s="192"/>
      <c r="BS330" s="192"/>
      <c r="BT330" s="192"/>
      <c r="BU330" s="192"/>
      <c r="BV330" s="192"/>
      <c r="BW330" s="192"/>
      <c r="BX330" s="192"/>
      <c r="BY330" s="192"/>
      <c r="BZ330" s="192"/>
      <c r="CA330" s="192"/>
      <c r="CB330" s="192"/>
      <c r="CC330" s="192"/>
      <c r="CD330" s="192"/>
      <c r="CE330" s="192"/>
      <c r="CF330" s="192"/>
      <c r="CG330" s="192"/>
      <c r="CH330" s="192"/>
      <c r="CI330" s="192"/>
      <c r="CJ330" s="192"/>
      <c r="CK330" s="192"/>
      <c r="CL330" s="192"/>
      <c r="CM330" s="192"/>
      <c r="CN330" s="192"/>
      <c r="CO330" s="192"/>
      <c r="CP330" s="192"/>
      <c r="CQ330" s="192"/>
      <c r="CR330" s="192"/>
      <c r="CS330" s="192"/>
      <c r="CT330" s="192"/>
      <c r="CU330" s="192"/>
      <c r="CV330" s="192"/>
      <c r="CW330" s="192"/>
      <c r="CX330" s="192"/>
      <c r="CY330" s="192"/>
      <c r="CZ330" s="192"/>
      <c r="DA330" s="192"/>
      <c r="DB330" s="192"/>
      <c r="DC330" s="192"/>
      <c r="DD330" s="192"/>
      <c r="DE330" s="192"/>
      <c r="DF330" s="192"/>
      <c r="DG330" s="192"/>
      <c r="DH330" s="192"/>
      <c r="DI330" s="192"/>
      <c r="DJ330" s="192"/>
      <c r="DK330" s="192"/>
      <c r="DL330" s="192"/>
      <c r="DM330" s="192"/>
      <c r="DN330" s="192"/>
      <c r="DO330" s="192"/>
      <c r="DP330" s="192"/>
      <c r="DQ330" s="192"/>
      <c r="DR330" s="192"/>
      <c r="DS330" s="192"/>
      <c r="DT330" s="192"/>
      <c r="DU330" s="192"/>
      <c r="DV330" s="192"/>
      <c r="DW330" s="192"/>
      <c r="DX330" s="192"/>
      <c r="DY330" s="192"/>
      <c r="DZ330" s="192"/>
      <c r="EA330" s="192"/>
      <c r="EB330" s="192"/>
      <c r="EC330" s="192"/>
      <c r="ED330" s="192"/>
      <c r="EE330" s="192"/>
      <c r="EF330" s="192"/>
      <c r="EG330" s="192"/>
      <c r="EH330" s="192"/>
      <c r="EI330" s="192"/>
      <c r="EJ330" s="192"/>
      <c r="EK330" s="192"/>
      <c r="EL330" s="192"/>
      <c r="EM330" s="192"/>
      <c r="EN330" s="192"/>
    </row>
    <row r="331" spans="25:144" s="186" customFormat="1" x14ac:dyDescent="0.3">
      <c r="Y331" s="192"/>
      <c r="Z331" s="192"/>
      <c r="AA331" s="192"/>
      <c r="AB331" s="192"/>
      <c r="AC331" s="192"/>
      <c r="AD331" s="192"/>
      <c r="AE331" s="192"/>
      <c r="AF331" s="192"/>
      <c r="AG331" s="192"/>
      <c r="AH331" s="192"/>
      <c r="AI331" s="192"/>
      <c r="AJ331" s="192"/>
      <c r="AK331" s="192"/>
      <c r="AL331" s="192"/>
      <c r="AM331" s="192"/>
      <c r="AN331" s="192"/>
      <c r="AO331" s="192"/>
      <c r="AP331" s="192"/>
      <c r="AQ331" s="192"/>
      <c r="AR331" s="192"/>
      <c r="AS331" s="192"/>
      <c r="AT331" s="192"/>
      <c r="AU331" s="192"/>
      <c r="AV331" s="192"/>
      <c r="AW331" s="192"/>
      <c r="AX331" s="192"/>
      <c r="AY331" s="192"/>
      <c r="AZ331" s="192"/>
      <c r="BA331" s="192"/>
      <c r="BB331" s="192"/>
      <c r="BC331" s="192"/>
      <c r="BD331" s="192"/>
      <c r="BE331" s="192"/>
      <c r="BF331" s="192"/>
      <c r="BG331" s="192"/>
      <c r="BH331" s="192"/>
      <c r="BI331" s="192"/>
      <c r="BJ331" s="192"/>
      <c r="BK331" s="192"/>
      <c r="BL331" s="192"/>
      <c r="BM331" s="192"/>
      <c r="BN331" s="192"/>
      <c r="BO331" s="192"/>
      <c r="BP331" s="192"/>
      <c r="BQ331" s="192"/>
      <c r="BR331" s="192"/>
      <c r="BS331" s="192"/>
      <c r="BT331" s="192"/>
      <c r="BU331" s="192"/>
      <c r="BV331" s="192"/>
      <c r="BW331" s="192"/>
      <c r="BX331" s="192"/>
      <c r="BY331" s="192"/>
      <c r="BZ331" s="192"/>
      <c r="CA331" s="192"/>
      <c r="CB331" s="192"/>
      <c r="CC331" s="192"/>
      <c r="CD331" s="192"/>
      <c r="CE331" s="192"/>
      <c r="CF331" s="192"/>
      <c r="CG331" s="192"/>
      <c r="CH331" s="192"/>
      <c r="CI331" s="192"/>
      <c r="CJ331" s="192"/>
      <c r="CK331" s="192"/>
      <c r="CL331" s="192"/>
      <c r="CM331" s="192"/>
      <c r="CN331" s="192"/>
      <c r="CO331" s="192"/>
      <c r="CP331" s="192"/>
      <c r="CQ331" s="192"/>
      <c r="CR331" s="192"/>
      <c r="CS331" s="192"/>
      <c r="CT331" s="192"/>
      <c r="CU331" s="192"/>
      <c r="CV331" s="192"/>
      <c r="CW331" s="192"/>
      <c r="CX331" s="192"/>
      <c r="CY331" s="192"/>
      <c r="CZ331" s="192"/>
      <c r="DA331" s="192"/>
      <c r="DB331" s="192"/>
      <c r="DC331" s="192"/>
      <c r="DD331" s="192"/>
      <c r="DE331" s="192"/>
      <c r="DF331" s="192"/>
      <c r="DG331" s="192"/>
      <c r="DH331" s="192"/>
      <c r="DI331" s="192"/>
      <c r="DJ331" s="192"/>
      <c r="DK331" s="192"/>
      <c r="DL331" s="192"/>
      <c r="DM331" s="192"/>
      <c r="DN331" s="192"/>
      <c r="DO331" s="192"/>
      <c r="DP331" s="192"/>
      <c r="DQ331" s="192"/>
      <c r="DR331" s="192"/>
      <c r="DS331" s="192"/>
      <c r="DT331" s="192"/>
      <c r="DU331" s="192"/>
      <c r="DV331" s="192"/>
      <c r="DW331" s="192"/>
      <c r="DX331" s="192"/>
      <c r="DY331" s="192"/>
      <c r="DZ331" s="192"/>
      <c r="EA331" s="192"/>
      <c r="EB331" s="192"/>
      <c r="EC331" s="192"/>
      <c r="ED331" s="192"/>
      <c r="EE331" s="192"/>
      <c r="EF331" s="192"/>
      <c r="EG331" s="192"/>
      <c r="EH331" s="192"/>
      <c r="EI331" s="192"/>
      <c r="EJ331" s="192"/>
      <c r="EK331" s="192"/>
      <c r="EL331" s="192"/>
      <c r="EM331" s="192"/>
      <c r="EN331" s="192"/>
    </row>
    <row r="332" spans="25:144" s="186" customFormat="1" x14ac:dyDescent="0.3">
      <c r="Y332" s="192"/>
      <c r="Z332" s="192"/>
      <c r="AA332" s="192"/>
      <c r="AB332" s="192"/>
      <c r="AC332" s="192"/>
      <c r="AD332" s="192"/>
      <c r="AE332" s="192"/>
      <c r="AF332" s="192"/>
      <c r="AG332" s="192"/>
      <c r="AH332" s="192"/>
      <c r="AI332" s="192"/>
      <c r="AJ332" s="192"/>
      <c r="AK332" s="192"/>
      <c r="AL332" s="192"/>
      <c r="AM332" s="192"/>
      <c r="AN332" s="192"/>
      <c r="AO332" s="192"/>
      <c r="AP332" s="192"/>
      <c r="AQ332" s="192"/>
      <c r="AR332" s="192"/>
      <c r="AS332" s="192"/>
      <c r="AT332" s="192"/>
      <c r="AU332" s="192"/>
      <c r="AV332" s="192"/>
      <c r="AW332" s="192"/>
      <c r="AX332" s="192"/>
      <c r="AY332" s="192"/>
      <c r="AZ332" s="192"/>
      <c r="BA332" s="192"/>
      <c r="BB332" s="192"/>
      <c r="BC332" s="192"/>
      <c r="BD332" s="192"/>
      <c r="BE332" s="192"/>
      <c r="BF332" s="192"/>
      <c r="BG332" s="192"/>
      <c r="BH332" s="192"/>
      <c r="BI332" s="192"/>
      <c r="BJ332" s="192"/>
      <c r="BK332" s="192"/>
      <c r="BL332" s="192"/>
      <c r="BM332" s="192"/>
      <c r="BN332" s="192"/>
      <c r="BO332" s="192"/>
      <c r="BP332" s="192"/>
      <c r="BQ332" s="192"/>
      <c r="BR332" s="192"/>
      <c r="BS332" s="192"/>
      <c r="BT332" s="192"/>
      <c r="BU332" s="192"/>
      <c r="BV332" s="192"/>
      <c r="BW332" s="192"/>
      <c r="BX332" s="192"/>
      <c r="BY332" s="192"/>
      <c r="BZ332" s="192"/>
      <c r="CA332" s="192"/>
      <c r="CB332" s="192"/>
      <c r="CC332" s="192"/>
      <c r="CD332" s="192"/>
      <c r="CE332" s="192"/>
      <c r="CF332" s="192"/>
      <c r="CG332" s="192"/>
      <c r="CH332" s="192"/>
      <c r="CI332" s="192"/>
      <c r="CJ332" s="192"/>
      <c r="CK332" s="192"/>
      <c r="CL332" s="192"/>
      <c r="CM332" s="192"/>
      <c r="CN332" s="192"/>
      <c r="CO332" s="192"/>
      <c r="CP332" s="192"/>
      <c r="CQ332" s="192"/>
      <c r="CR332" s="192"/>
      <c r="CS332" s="192"/>
      <c r="CT332" s="192"/>
      <c r="CU332" s="192"/>
      <c r="CV332" s="192"/>
      <c r="CW332" s="192"/>
      <c r="CX332" s="192"/>
      <c r="CY332" s="192"/>
      <c r="CZ332" s="192"/>
      <c r="DA332" s="192"/>
      <c r="DB332" s="192"/>
      <c r="DC332" s="192"/>
      <c r="DD332" s="192"/>
      <c r="DE332" s="192"/>
      <c r="DF332" s="192"/>
      <c r="DG332" s="192"/>
      <c r="DH332" s="192"/>
      <c r="DI332" s="192"/>
      <c r="DJ332" s="192"/>
      <c r="DK332" s="192"/>
      <c r="DL332" s="192"/>
      <c r="DM332" s="192"/>
      <c r="DN332" s="192"/>
      <c r="DO332" s="192"/>
      <c r="DP332" s="192"/>
      <c r="DQ332" s="192"/>
      <c r="DR332" s="192"/>
      <c r="DS332" s="192"/>
      <c r="DT332" s="192"/>
      <c r="DU332" s="192"/>
      <c r="DV332" s="192"/>
      <c r="DW332" s="192"/>
      <c r="DX332" s="192"/>
      <c r="DY332" s="192"/>
      <c r="DZ332" s="192"/>
      <c r="EA332" s="192"/>
      <c r="EB332" s="192"/>
      <c r="EC332" s="192"/>
      <c r="ED332" s="192"/>
      <c r="EE332" s="192"/>
      <c r="EF332" s="192"/>
      <c r="EG332" s="192"/>
      <c r="EH332" s="192"/>
      <c r="EI332" s="192"/>
      <c r="EJ332" s="192"/>
      <c r="EK332" s="192"/>
      <c r="EL332" s="192"/>
      <c r="EM332" s="192"/>
      <c r="EN332" s="192"/>
    </row>
    <row r="333" spans="25:144" s="186" customFormat="1" x14ac:dyDescent="0.3">
      <c r="Y333" s="192"/>
      <c r="Z333" s="192"/>
      <c r="AA333" s="192"/>
      <c r="AB333" s="192"/>
      <c r="AC333" s="192"/>
      <c r="AD333" s="192"/>
      <c r="AE333" s="192"/>
      <c r="AF333" s="192"/>
      <c r="AG333" s="192"/>
      <c r="AH333" s="192"/>
      <c r="AI333" s="192"/>
      <c r="AJ333" s="192"/>
      <c r="AK333" s="192"/>
      <c r="AL333" s="192"/>
      <c r="AM333" s="192"/>
      <c r="AN333" s="192"/>
      <c r="AO333" s="192"/>
      <c r="AP333" s="192"/>
      <c r="AQ333" s="192"/>
      <c r="AR333" s="192"/>
      <c r="AS333" s="192"/>
      <c r="AT333" s="192"/>
      <c r="AU333" s="192"/>
      <c r="AV333" s="192"/>
      <c r="AW333" s="192"/>
      <c r="AX333" s="192"/>
      <c r="AY333" s="192"/>
      <c r="AZ333" s="192"/>
      <c r="BA333" s="192"/>
      <c r="BB333" s="192"/>
      <c r="BC333" s="192"/>
      <c r="BD333" s="192"/>
      <c r="BE333" s="192"/>
      <c r="BF333" s="192"/>
      <c r="BG333" s="192"/>
      <c r="BH333" s="192"/>
      <c r="BI333" s="192"/>
      <c r="BJ333" s="192"/>
      <c r="BK333" s="192"/>
      <c r="BL333" s="192"/>
      <c r="BM333" s="192"/>
      <c r="BN333" s="192"/>
      <c r="BO333" s="192"/>
      <c r="BP333" s="192"/>
      <c r="BQ333" s="192"/>
      <c r="BR333" s="192"/>
      <c r="BS333" s="192"/>
      <c r="BT333" s="192"/>
      <c r="BU333" s="192"/>
      <c r="BV333" s="192"/>
      <c r="BW333" s="192"/>
      <c r="BX333" s="192"/>
      <c r="BY333" s="192"/>
      <c r="BZ333" s="192"/>
      <c r="CA333" s="192"/>
      <c r="CB333" s="192"/>
      <c r="CC333" s="192"/>
      <c r="CD333" s="192"/>
      <c r="CE333" s="192"/>
      <c r="CF333" s="192"/>
      <c r="CG333" s="192"/>
      <c r="CH333" s="192"/>
      <c r="CI333" s="192"/>
      <c r="CJ333" s="192"/>
      <c r="CK333" s="192"/>
      <c r="CL333" s="192"/>
      <c r="CM333" s="192"/>
      <c r="CN333" s="192"/>
      <c r="CO333" s="192"/>
      <c r="CP333" s="192"/>
      <c r="CQ333" s="192"/>
      <c r="CR333" s="192"/>
      <c r="CS333" s="192"/>
      <c r="CT333" s="192"/>
      <c r="CU333" s="192"/>
      <c r="CV333" s="192"/>
      <c r="CW333" s="192"/>
      <c r="CX333" s="192"/>
      <c r="CY333" s="192"/>
      <c r="CZ333" s="192"/>
      <c r="DA333" s="192"/>
      <c r="DB333" s="192"/>
      <c r="DC333" s="192"/>
      <c r="DD333" s="192"/>
      <c r="DE333" s="192"/>
      <c r="DF333" s="192"/>
      <c r="DG333" s="192"/>
      <c r="DH333" s="192"/>
      <c r="DI333" s="192"/>
      <c r="DJ333" s="192"/>
      <c r="DK333" s="192"/>
      <c r="DL333" s="192"/>
      <c r="DM333" s="192"/>
      <c r="DN333" s="192"/>
      <c r="DO333" s="192"/>
      <c r="DP333" s="192"/>
      <c r="DQ333" s="192"/>
      <c r="DR333" s="192"/>
      <c r="DS333" s="192"/>
      <c r="DT333" s="192"/>
      <c r="DU333" s="192"/>
      <c r="DV333" s="192"/>
      <c r="DW333" s="192"/>
      <c r="DX333" s="192"/>
      <c r="DY333" s="192"/>
      <c r="DZ333" s="192"/>
      <c r="EA333" s="192"/>
      <c r="EB333" s="192"/>
      <c r="EC333" s="192"/>
      <c r="ED333" s="192"/>
      <c r="EE333" s="192"/>
      <c r="EF333" s="192"/>
      <c r="EG333" s="192"/>
      <c r="EH333" s="192"/>
      <c r="EI333" s="192"/>
      <c r="EJ333" s="192"/>
      <c r="EK333" s="192"/>
      <c r="EL333" s="192"/>
      <c r="EM333" s="192"/>
      <c r="EN333" s="192"/>
    </row>
    <row r="334" spans="25:144" s="186" customFormat="1" x14ac:dyDescent="0.3">
      <c r="Y334" s="192"/>
      <c r="Z334" s="192"/>
      <c r="AA334" s="192"/>
      <c r="AB334" s="192"/>
      <c r="AC334" s="192"/>
      <c r="AD334" s="192"/>
      <c r="AE334" s="192"/>
      <c r="AF334" s="192"/>
      <c r="AG334" s="192"/>
      <c r="AH334" s="192"/>
      <c r="AI334" s="192"/>
      <c r="AJ334" s="192"/>
      <c r="AK334" s="192"/>
      <c r="AL334" s="192"/>
      <c r="AM334" s="192"/>
      <c r="AN334" s="192"/>
      <c r="AO334" s="192"/>
      <c r="AP334" s="192"/>
      <c r="AQ334" s="192"/>
      <c r="AR334" s="192"/>
      <c r="AS334" s="192"/>
      <c r="AT334" s="192"/>
      <c r="AU334" s="192"/>
      <c r="AV334" s="192"/>
      <c r="AW334" s="192"/>
      <c r="AX334" s="192"/>
      <c r="AY334" s="192"/>
      <c r="AZ334" s="192"/>
      <c r="BA334" s="192"/>
      <c r="BB334" s="192"/>
      <c r="BC334" s="192"/>
      <c r="BD334" s="192"/>
      <c r="BE334" s="192"/>
      <c r="BF334" s="192"/>
      <c r="BG334" s="192"/>
      <c r="BH334" s="192"/>
      <c r="BI334" s="192"/>
      <c r="BJ334" s="192"/>
      <c r="BK334" s="192"/>
      <c r="BL334" s="192"/>
      <c r="BM334" s="192"/>
      <c r="BN334" s="192"/>
      <c r="BO334" s="192"/>
      <c r="BP334" s="192"/>
      <c r="BQ334" s="192"/>
      <c r="BR334" s="192"/>
      <c r="BS334" s="192"/>
      <c r="BT334" s="192"/>
      <c r="BU334" s="192"/>
      <c r="BV334" s="192"/>
      <c r="BW334" s="192"/>
      <c r="BX334" s="192"/>
      <c r="BY334" s="192"/>
      <c r="BZ334" s="192"/>
      <c r="CA334" s="192"/>
      <c r="CB334" s="192"/>
      <c r="CC334" s="192"/>
      <c r="CD334" s="192"/>
      <c r="CE334" s="192"/>
      <c r="CF334" s="192"/>
      <c r="CG334" s="192"/>
      <c r="CH334" s="192"/>
      <c r="CI334" s="192"/>
      <c r="CJ334" s="192"/>
      <c r="CK334" s="192"/>
      <c r="CL334" s="192"/>
      <c r="CM334" s="192"/>
      <c r="CN334" s="192"/>
      <c r="CO334" s="192"/>
      <c r="CP334" s="192"/>
      <c r="CQ334" s="192"/>
      <c r="CR334" s="192"/>
      <c r="CS334" s="192"/>
      <c r="CT334" s="192"/>
      <c r="CU334" s="192"/>
      <c r="CV334" s="192"/>
      <c r="CW334" s="192"/>
      <c r="CX334" s="192"/>
      <c r="CY334" s="192"/>
      <c r="CZ334" s="192"/>
      <c r="DA334" s="192"/>
      <c r="DB334" s="192"/>
      <c r="DC334" s="192"/>
      <c r="DD334" s="192"/>
      <c r="DE334" s="192"/>
      <c r="DF334" s="192"/>
      <c r="DG334" s="192"/>
      <c r="DH334" s="192"/>
      <c r="DI334" s="192"/>
      <c r="DJ334" s="192"/>
      <c r="DK334" s="192"/>
      <c r="DL334" s="192"/>
      <c r="DM334" s="192"/>
      <c r="DN334" s="192"/>
      <c r="DO334" s="192"/>
      <c r="DP334" s="192"/>
      <c r="DQ334" s="192"/>
      <c r="DR334" s="192"/>
      <c r="DS334" s="192"/>
      <c r="DT334" s="192"/>
      <c r="DU334" s="192"/>
      <c r="DV334" s="192"/>
      <c r="DW334" s="192"/>
      <c r="DX334" s="192"/>
      <c r="DY334" s="192"/>
      <c r="DZ334" s="192"/>
      <c r="EA334" s="192"/>
      <c r="EB334" s="192"/>
      <c r="EC334" s="192"/>
      <c r="ED334" s="192"/>
      <c r="EE334" s="192"/>
      <c r="EF334" s="192"/>
      <c r="EG334" s="192"/>
      <c r="EH334" s="192"/>
      <c r="EI334" s="192"/>
      <c r="EJ334" s="192"/>
      <c r="EK334" s="192"/>
      <c r="EL334" s="192"/>
      <c r="EM334" s="192"/>
      <c r="EN334" s="192"/>
    </row>
    <row r="335" spans="25:144" s="186" customFormat="1" x14ac:dyDescent="0.3">
      <c r="Y335" s="192"/>
      <c r="Z335" s="192"/>
      <c r="AA335" s="192"/>
      <c r="AB335" s="192"/>
      <c r="AC335" s="192"/>
      <c r="AD335" s="192"/>
      <c r="AE335" s="192"/>
      <c r="AF335" s="192"/>
      <c r="AG335" s="192"/>
      <c r="AH335" s="192"/>
      <c r="AI335" s="192"/>
      <c r="AJ335" s="192"/>
      <c r="AK335" s="192"/>
      <c r="AL335" s="192"/>
      <c r="AM335" s="192"/>
      <c r="AN335" s="192"/>
      <c r="AO335" s="192"/>
      <c r="AP335" s="192"/>
      <c r="AQ335" s="192"/>
      <c r="AR335" s="192"/>
      <c r="AS335" s="192"/>
      <c r="AT335" s="192"/>
      <c r="AU335" s="192"/>
      <c r="AV335" s="192"/>
      <c r="AW335" s="192"/>
      <c r="AX335" s="192"/>
      <c r="AY335" s="192"/>
      <c r="AZ335" s="192"/>
      <c r="BA335" s="192"/>
      <c r="BB335" s="192"/>
      <c r="BC335" s="192"/>
      <c r="BD335" s="192"/>
      <c r="BE335" s="192"/>
      <c r="BF335" s="192"/>
      <c r="BG335" s="192"/>
      <c r="BH335" s="192"/>
      <c r="BI335" s="192"/>
      <c r="BJ335" s="192"/>
      <c r="BK335" s="192"/>
      <c r="BL335" s="192"/>
      <c r="BM335" s="192"/>
      <c r="BN335" s="192"/>
      <c r="BO335" s="192"/>
      <c r="BP335" s="192"/>
      <c r="BQ335" s="192"/>
      <c r="BR335" s="192"/>
      <c r="BS335" s="192"/>
      <c r="BT335" s="192"/>
      <c r="BU335" s="192"/>
      <c r="BV335" s="192"/>
      <c r="BW335" s="192"/>
      <c r="BX335" s="192"/>
      <c r="BY335" s="192"/>
      <c r="BZ335" s="192"/>
      <c r="CA335" s="192"/>
      <c r="CB335" s="192"/>
      <c r="CC335" s="192"/>
      <c r="CD335" s="192"/>
      <c r="CE335" s="192"/>
      <c r="CF335" s="192"/>
      <c r="CG335" s="192"/>
      <c r="CH335" s="192"/>
      <c r="CI335" s="192"/>
      <c r="CJ335" s="192"/>
      <c r="CK335" s="192"/>
      <c r="CL335" s="192"/>
      <c r="CM335" s="192"/>
      <c r="CN335" s="192"/>
      <c r="CO335" s="192"/>
      <c r="CP335" s="192"/>
      <c r="CQ335" s="192"/>
      <c r="CR335" s="192"/>
      <c r="CS335" s="192"/>
      <c r="CT335" s="192"/>
      <c r="CU335" s="192"/>
      <c r="CV335" s="192"/>
      <c r="CW335" s="192"/>
      <c r="CX335" s="192"/>
      <c r="CY335" s="192"/>
      <c r="CZ335" s="192"/>
      <c r="DA335" s="192"/>
      <c r="DB335" s="192"/>
      <c r="DC335" s="192"/>
      <c r="DD335" s="192"/>
      <c r="DE335" s="192"/>
      <c r="DF335" s="192"/>
      <c r="DG335" s="192"/>
      <c r="DH335" s="192"/>
      <c r="DI335" s="192"/>
      <c r="DJ335" s="192"/>
      <c r="DK335" s="192"/>
      <c r="DL335" s="192"/>
      <c r="DM335" s="192"/>
      <c r="DN335" s="192"/>
      <c r="DO335" s="192"/>
      <c r="DP335" s="192"/>
      <c r="DQ335" s="192"/>
      <c r="DR335" s="192"/>
      <c r="DS335" s="192"/>
      <c r="DT335" s="192"/>
      <c r="DU335" s="192"/>
      <c r="DV335" s="192"/>
      <c r="DW335" s="192"/>
      <c r="DX335" s="192"/>
      <c r="DY335" s="192"/>
      <c r="DZ335" s="192"/>
      <c r="EA335" s="192"/>
      <c r="EB335" s="192"/>
      <c r="EC335" s="192"/>
      <c r="ED335" s="192"/>
      <c r="EE335" s="192"/>
      <c r="EF335" s="192"/>
      <c r="EG335" s="192"/>
      <c r="EH335" s="192"/>
      <c r="EI335" s="192"/>
      <c r="EJ335" s="192"/>
      <c r="EK335" s="192"/>
      <c r="EL335" s="192"/>
      <c r="EM335" s="192"/>
      <c r="EN335" s="192"/>
    </row>
    <row r="336" spans="25:144" s="186" customFormat="1" x14ac:dyDescent="0.3">
      <c r="Y336" s="192"/>
      <c r="Z336" s="192"/>
      <c r="AA336" s="192"/>
      <c r="AB336" s="192"/>
      <c r="AC336" s="192"/>
      <c r="AD336" s="192"/>
      <c r="AE336" s="192"/>
      <c r="AF336" s="192"/>
      <c r="AG336" s="192"/>
      <c r="AH336" s="192"/>
      <c r="AI336" s="192"/>
      <c r="AJ336" s="192"/>
      <c r="AK336" s="192"/>
      <c r="AL336" s="192"/>
      <c r="AM336" s="192"/>
      <c r="AN336" s="192"/>
      <c r="AO336" s="192"/>
      <c r="AP336" s="192"/>
      <c r="AQ336" s="192"/>
      <c r="AR336" s="192"/>
      <c r="AS336" s="192"/>
      <c r="AT336" s="192"/>
      <c r="AU336" s="192"/>
      <c r="AV336" s="192"/>
      <c r="AW336" s="192"/>
      <c r="AX336" s="192"/>
      <c r="AY336" s="192"/>
      <c r="AZ336" s="192"/>
      <c r="BA336" s="192"/>
      <c r="BB336" s="192"/>
      <c r="BC336" s="192"/>
      <c r="BD336" s="192"/>
      <c r="BE336" s="192"/>
      <c r="BF336" s="192"/>
      <c r="BG336" s="192"/>
      <c r="BH336" s="192"/>
      <c r="BI336" s="192"/>
      <c r="BJ336" s="192"/>
      <c r="BK336" s="192"/>
      <c r="BL336" s="192"/>
      <c r="BM336" s="192"/>
      <c r="BN336" s="192"/>
      <c r="BO336" s="192"/>
      <c r="BP336" s="192"/>
      <c r="BQ336" s="192"/>
      <c r="BR336" s="192"/>
      <c r="BS336" s="192"/>
      <c r="BT336" s="192"/>
      <c r="BU336" s="192"/>
      <c r="BV336" s="192"/>
      <c r="BW336" s="192"/>
      <c r="BX336" s="192"/>
      <c r="BY336" s="192"/>
      <c r="BZ336" s="192"/>
      <c r="CA336" s="192"/>
      <c r="CB336" s="192"/>
      <c r="CC336" s="192"/>
      <c r="CD336" s="192"/>
      <c r="CE336" s="192"/>
      <c r="CF336" s="192"/>
      <c r="CG336" s="192"/>
      <c r="CH336" s="192"/>
      <c r="CI336" s="192"/>
      <c r="CJ336" s="192"/>
      <c r="CK336" s="192"/>
      <c r="CL336" s="192"/>
      <c r="CM336" s="192"/>
      <c r="CN336" s="192"/>
      <c r="CO336" s="192"/>
      <c r="CP336" s="192"/>
      <c r="CQ336" s="192"/>
      <c r="CR336" s="192"/>
      <c r="CS336" s="192"/>
      <c r="CT336" s="192"/>
      <c r="CU336" s="192"/>
      <c r="CV336" s="192"/>
      <c r="CW336" s="192"/>
      <c r="CX336" s="192"/>
      <c r="CY336" s="192"/>
      <c r="CZ336" s="192"/>
      <c r="DA336" s="192"/>
      <c r="DB336" s="192"/>
      <c r="DC336" s="192"/>
      <c r="DD336" s="192"/>
      <c r="DE336" s="192"/>
      <c r="DF336" s="192"/>
      <c r="DG336" s="192"/>
      <c r="DH336" s="192"/>
      <c r="DI336" s="192"/>
      <c r="DJ336" s="192"/>
      <c r="DK336" s="192"/>
      <c r="DL336" s="192"/>
      <c r="DM336" s="192"/>
      <c r="DN336" s="192"/>
      <c r="DO336" s="192"/>
      <c r="DP336" s="192"/>
      <c r="DQ336" s="192"/>
      <c r="DR336" s="192"/>
      <c r="DS336" s="192"/>
      <c r="DT336" s="192"/>
      <c r="DU336" s="192"/>
      <c r="DV336" s="192"/>
      <c r="DW336" s="192"/>
      <c r="DX336" s="192"/>
      <c r="DY336" s="192"/>
      <c r="DZ336" s="192"/>
      <c r="EA336" s="192"/>
      <c r="EB336" s="192"/>
      <c r="EC336" s="192"/>
      <c r="ED336" s="192"/>
      <c r="EE336" s="192"/>
      <c r="EF336" s="192"/>
      <c r="EG336" s="192"/>
      <c r="EH336" s="192"/>
      <c r="EI336" s="192"/>
      <c r="EJ336" s="192"/>
      <c r="EK336" s="192"/>
      <c r="EL336" s="192"/>
      <c r="EM336" s="192"/>
      <c r="EN336" s="192"/>
    </row>
    <row r="337" spans="25:144" s="186" customFormat="1" x14ac:dyDescent="0.3">
      <c r="Y337" s="192"/>
      <c r="Z337" s="192"/>
      <c r="AA337" s="192"/>
      <c r="AB337" s="192"/>
      <c r="AC337" s="192"/>
      <c r="AD337" s="192"/>
      <c r="AE337" s="192"/>
      <c r="AF337" s="192"/>
      <c r="AG337" s="192"/>
      <c r="AH337" s="192"/>
      <c r="AI337" s="192"/>
      <c r="AJ337" s="192"/>
      <c r="AK337" s="192"/>
      <c r="AL337" s="192"/>
      <c r="AM337" s="192"/>
      <c r="AN337" s="192"/>
      <c r="AO337" s="192"/>
      <c r="AP337" s="192"/>
      <c r="AQ337" s="192"/>
      <c r="AR337" s="192"/>
      <c r="AS337" s="192"/>
      <c r="AT337" s="192"/>
      <c r="AU337" s="192"/>
      <c r="AV337" s="192"/>
      <c r="AW337" s="192"/>
      <c r="AX337" s="192"/>
      <c r="AY337" s="192"/>
      <c r="AZ337" s="192"/>
      <c r="BA337" s="192"/>
      <c r="BB337" s="192"/>
      <c r="BC337" s="192"/>
      <c r="BD337" s="192"/>
      <c r="BE337" s="192"/>
      <c r="BF337" s="192"/>
      <c r="BG337" s="192"/>
      <c r="BH337" s="192"/>
      <c r="BI337" s="192"/>
      <c r="BJ337" s="192"/>
      <c r="BK337" s="192"/>
      <c r="BL337" s="192"/>
      <c r="BM337" s="192"/>
      <c r="BN337" s="192"/>
      <c r="BO337" s="192"/>
      <c r="BP337" s="192"/>
      <c r="BQ337" s="192"/>
      <c r="BR337" s="192"/>
      <c r="BS337" s="192"/>
      <c r="BT337" s="192"/>
      <c r="BU337" s="192"/>
      <c r="BV337" s="192"/>
      <c r="BW337" s="192"/>
      <c r="BX337" s="192"/>
      <c r="BY337" s="192"/>
      <c r="BZ337" s="192"/>
      <c r="CA337" s="192"/>
      <c r="CB337" s="192"/>
      <c r="CC337" s="192"/>
      <c r="CD337" s="192"/>
      <c r="CE337" s="192"/>
      <c r="CF337" s="192"/>
      <c r="CG337" s="192"/>
      <c r="CH337" s="192"/>
      <c r="CI337" s="192"/>
      <c r="CJ337" s="192"/>
      <c r="CK337" s="192"/>
      <c r="CL337" s="192"/>
      <c r="CM337" s="192"/>
      <c r="CN337" s="192"/>
      <c r="CO337" s="192"/>
      <c r="CP337" s="192"/>
      <c r="CQ337" s="192"/>
      <c r="CR337" s="192"/>
      <c r="CS337" s="192"/>
      <c r="CT337" s="192"/>
      <c r="CU337" s="192"/>
      <c r="CV337" s="192"/>
      <c r="CW337" s="192"/>
      <c r="CX337" s="192"/>
      <c r="CY337" s="192"/>
      <c r="CZ337" s="192"/>
      <c r="DA337" s="192"/>
      <c r="DB337" s="192"/>
      <c r="DC337" s="192"/>
      <c r="DD337" s="192"/>
      <c r="DE337" s="192"/>
      <c r="DF337" s="192"/>
      <c r="DG337" s="192"/>
      <c r="DH337" s="192"/>
      <c r="DI337" s="192"/>
      <c r="DJ337" s="192"/>
      <c r="DK337" s="192"/>
      <c r="DL337" s="192"/>
      <c r="DM337" s="192"/>
      <c r="DN337" s="192"/>
      <c r="DO337" s="192"/>
      <c r="DP337" s="192"/>
      <c r="DQ337" s="192"/>
      <c r="DR337" s="192"/>
      <c r="DS337" s="192"/>
      <c r="DT337" s="192"/>
      <c r="DU337" s="192"/>
      <c r="DV337" s="192"/>
      <c r="DW337" s="192"/>
      <c r="DX337" s="192"/>
      <c r="DY337" s="192"/>
      <c r="DZ337" s="192"/>
      <c r="EA337" s="192"/>
      <c r="EB337" s="192"/>
      <c r="EC337" s="192"/>
      <c r="ED337" s="192"/>
      <c r="EE337" s="192"/>
      <c r="EF337" s="192"/>
      <c r="EG337" s="192"/>
      <c r="EH337" s="192"/>
      <c r="EI337" s="192"/>
      <c r="EJ337" s="192"/>
      <c r="EK337" s="192"/>
      <c r="EL337" s="192"/>
      <c r="EM337" s="192"/>
      <c r="EN337" s="192"/>
    </row>
    <row r="338" spans="25:144" s="186" customFormat="1" x14ac:dyDescent="0.3">
      <c r="Y338" s="192"/>
      <c r="Z338" s="192"/>
      <c r="AA338" s="192"/>
      <c r="AB338" s="192"/>
      <c r="AC338" s="192"/>
      <c r="AD338" s="192"/>
      <c r="AE338" s="192"/>
      <c r="AF338" s="192"/>
      <c r="AG338" s="192"/>
      <c r="AH338" s="192"/>
      <c r="AI338" s="192"/>
      <c r="AJ338" s="192"/>
      <c r="AK338" s="192"/>
      <c r="AL338" s="192"/>
      <c r="AM338" s="192"/>
      <c r="AN338" s="192"/>
      <c r="AO338" s="192"/>
      <c r="AP338" s="192"/>
      <c r="AQ338" s="192"/>
      <c r="AR338" s="192"/>
      <c r="AS338" s="192"/>
      <c r="AT338" s="192"/>
      <c r="AU338" s="192"/>
      <c r="AV338" s="192"/>
      <c r="AW338" s="192"/>
      <c r="AX338" s="192"/>
      <c r="AY338" s="192"/>
      <c r="AZ338" s="192"/>
      <c r="BA338" s="192"/>
      <c r="BB338" s="192"/>
      <c r="BC338" s="192"/>
      <c r="BD338" s="192"/>
      <c r="BE338" s="192"/>
      <c r="BF338" s="192"/>
      <c r="BG338" s="192"/>
      <c r="BH338" s="192"/>
      <c r="BI338" s="192"/>
      <c r="BJ338" s="192"/>
      <c r="BK338" s="192"/>
      <c r="BL338" s="192"/>
      <c r="BM338" s="192"/>
      <c r="BN338" s="192"/>
      <c r="BO338" s="192"/>
      <c r="BP338" s="192"/>
      <c r="BQ338" s="192"/>
      <c r="BR338" s="192"/>
      <c r="BS338" s="192"/>
      <c r="BT338" s="192"/>
      <c r="BU338" s="192"/>
      <c r="BV338" s="192"/>
      <c r="BW338" s="192"/>
      <c r="BX338" s="192"/>
      <c r="BY338" s="192"/>
      <c r="BZ338" s="192"/>
      <c r="CA338" s="192"/>
      <c r="CB338" s="192"/>
      <c r="CC338" s="192"/>
      <c r="CD338" s="192"/>
      <c r="CE338" s="192"/>
      <c r="CF338" s="192"/>
      <c r="CG338" s="192"/>
      <c r="CH338" s="192"/>
      <c r="CI338" s="192"/>
      <c r="CJ338" s="192"/>
      <c r="CK338" s="192"/>
      <c r="CL338" s="192"/>
      <c r="CM338" s="192"/>
      <c r="CN338" s="192"/>
      <c r="CO338" s="192"/>
      <c r="CP338" s="192"/>
      <c r="CQ338" s="192"/>
      <c r="CR338" s="192"/>
      <c r="CS338" s="192"/>
      <c r="CT338" s="192"/>
      <c r="CU338" s="192"/>
      <c r="CV338" s="192"/>
      <c r="CW338" s="192"/>
      <c r="CX338" s="192"/>
      <c r="CY338" s="192"/>
      <c r="CZ338" s="192"/>
      <c r="DA338" s="192"/>
      <c r="DB338" s="192"/>
      <c r="DC338" s="192"/>
      <c r="DD338" s="192"/>
      <c r="DE338" s="192"/>
      <c r="DF338" s="192"/>
      <c r="DG338" s="192"/>
      <c r="DH338" s="192"/>
      <c r="DI338" s="192"/>
      <c r="DJ338" s="192"/>
      <c r="DK338" s="192"/>
      <c r="DL338" s="192"/>
      <c r="DM338" s="192"/>
      <c r="DN338" s="192"/>
      <c r="DO338" s="192"/>
      <c r="DP338" s="192"/>
      <c r="DQ338" s="192"/>
      <c r="DR338" s="192"/>
      <c r="DS338" s="192"/>
      <c r="DT338" s="192"/>
      <c r="DU338" s="192"/>
      <c r="DV338" s="192"/>
      <c r="DW338" s="192"/>
      <c r="DX338" s="192"/>
      <c r="DY338" s="192"/>
      <c r="DZ338" s="192"/>
      <c r="EA338" s="192"/>
      <c r="EB338" s="192"/>
      <c r="EC338" s="192"/>
      <c r="ED338" s="192"/>
      <c r="EE338" s="192"/>
      <c r="EF338" s="192"/>
      <c r="EG338" s="192"/>
      <c r="EH338" s="192"/>
      <c r="EI338" s="192"/>
      <c r="EJ338" s="192"/>
      <c r="EK338" s="192"/>
      <c r="EL338" s="192"/>
      <c r="EM338" s="192"/>
      <c r="EN338" s="192"/>
    </row>
    <row r="339" spans="25:144" s="186" customFormat="1" x14ac:dyDescent="0.3">
      <c r="Y339" s="192"/>
      <c r="Z339" s="192"/>
      <c r="AA339" s="192"/>
      <c r="AB339" s="192"/>
      <c r="AC339" s="192"/>
      <c r="AD339" s="192"/>
      <c r="AE339" s="192"/>
      <c r="AF339" s="192"/>
      <c r="AG339" s="192"/>
      <c r="AH339" s="192"/>
      <c r="AI339" s="192"/>
      <c r="AJ339" s="192"/>
      <c r="AK339" s="192"/>
      <c r="AL339" s="192"/>
      <c r="AM339" s="192"/>
      <c r="AN339" s="192"/>
      <c r="AO339" s="192"/>
      <c r="AP339" s="192"/>
      <c r="AQ339" s="192"/>
      <c r="AR339" s="192"/>
      <c r="AS339" s="192"/>
      <c r="AT339" s="192"/>
      <c r="AU339" s="192"/>
      <c r="AV339" s="192"/>
      <c r="AW339" s="192"/>
      <c r="AX339" s="192"/>
      <c r="AY339" s="192"/>
      <c r="AZ339" s="192"/>
      <c r="BA339" s="192"/>
      <c r="BB339" s="192"/>
      <c r="BC339" s="192"/>
      <c r="BD339" s="192"/>
      <c r="BE339" s="192"/>
      <c r="BF339" s="192"/>
      <c r="BG339" s="192"/>
      <c r="BH339" s="192"/>
      <c r="BI339" s="192"/>
      <c r="BJ339" s="192"/>
      <c r="BK339" s="192"/>
      <c r="BL339" s="192"/>
      <c r="BM339" s="192"/>
      <c r="BN339" s="192"/>
      <c r="BO339" s="192"/>
      <c r="BP339" s="192"/>
      <c r="BQ339" s="192"/>
      <c r="BR339" s="192"/>
      <c r="BS339" s="192"/>
      <c r="BT339" s="192"/>
      <c r="BU339" s="192"/>
      <c r="BV339" s="192"/>
      <c r="BW339" s="192"/>
      <c r="BX339" s="192"/>
      <c r="BY339" s="192"/>
      <c r="BZ339" s="192"/>
      <c r="CA339" s="192"/>
      <c r="CB339" s="192"/>
      <c r="CC339" s="192"/>
      <c r="CD339" s="192"/>
      <c r="CE339" s="192"/>
      <c r="CF339" s="192"/>
      <c r="CG339" s="192"/>
      <c r="CH339" s="192"/>
      <c r="CI339" s="192"/>
      <c r="CJ339" s="192"/>
      <c r="CK339" s="192"/>
      <c r="CL339" s="192"/>
      <c r="CM339" s="192"/>
      <c r="CN339" s="192"/>
      <c r="CO339" s="192"/>
      <c r="CP339" s="192"/>
      <c r="CQ339" s="192"/>
      <c r="CR339" s="192"/>
      <c r="CS339" s="192"/>
      <c r="CT339" s="192"/>
      <c r="CU339" s="192"/>
      <c r="CV339" s="192"/>
      <c r="CW339" s="192"/>
      <c r="CX339" s="192"/>
      <c r="CY339" s="192"/>
      <c r="CZ339" s="192"/>
      <c r="DA339" s="192"/>
      <c r="DB339" s="192"/>
      <c r="DC339" s="192"/>
      <c r="DD339" s="192"/>
      <c r="DE339" s="192"/>
      <c r="DF339" s="192"/>
      <c r="DG339" s="192"/>
      <c r="DH339" s="192"/>
      <c r="DI339" s="192"/>
      <c r="DJ339" s="192"/>
      <c r="DK339" s="192"/>
      <c r="DL339" s="192"/>
      <c r="DM339" s="192"/>
      <c r="DN339" s="192"/>
      <c r="DO339" s="192"/>
      <c r="DP339" s="192"/>
      <c r="DQ339" s="192"/>
      <c r="DR339" s="192"/>
      <c r="DS339" s="192"/>
      <c r="DT339" s="192"/>
      <c r="DU339" s="192"/>
      <c r="DV339" s="192"/>
      <c r="DW339" s="192"/>
      <c r="DX339" s="192"/>
      <c r="DY339" s="192"/>
      <c r="DZ339" s="192"/>
      <c r="EA339" s="192"/>
      <c r="EB339" s="192"/>
      <c r="EC339" s="192"/>
      <c r="ED339" s="192"/>
      <c r="EE339" s="192"/>
      <c r="EF339" s="192"/>
      <c r="EG339" s="192"/>
      <c r="EH339" s="192"/>
      <c r="EI339" s="192"/>
      <c r="EJ339" s="192"/>
      <c r="EK339" s="192"/>
      <c r="EL339" s="192"/>
      <c r="EM339" s="192"/>
      <c r="EN339" s="192"/>
    </row>
    <row r="340" spans="25:144" s="186" customFormat="1" x14ac:dyDescent="0.3">
      <c r="Y340" s="192"/>
      <c r="Z340" s="192"/>
      <c r="AA340" s="192"/>
      <c r="AB340" s="192"/>
      <c r="AC340" s="192"/>
      <c r="AD340" s="192"/>
      <c r="AE340" s="192"/>
      <c r="AF340" s="192"/>
      <c r="AG340" s="192"/>
      <c r="AH340" s="192"/>
      <c r="AI340" s="192"/>
      <c r="AJ340" s="192"/>
      <c r="AK340" s="192"/>
      <c r="AL340" s="192"/>
      <c r="AM340" s="192"/>
      <c r="AN340" s="192"/>
      <c r="AO340" s="192"/>
      <c r="AP340" s="192"/>
      <c r="AQ340" s="192"/>
      <c r="AR340" s="192"/>
      <c r="AS340" s="192"/>
      <c r="AT340" s="192"/>
      <c r="AU340" s="192"/>
      <c r="AV340" s="192"/>
      <c r="AW340" s="192"/>
      <c r="AX340" s="192"/>
      <c r="AY340" s="192"/>
      <c r="AZ340" s="192"/>
      <c r="BA340" s="192"/>
      <c r="BB340" s="192"/>
      <c r="BC340" s="192"/>
      <c r="BD340" s="192"/>
      <c r="BE340" s="192"/>
      <c r="BF340" s="192"/>
      <c r="BG340" s="192"/>
      <c r="BH340" s="192"/>
      <c r="BI340" s="192"/>
      <c r="BJ340" s="192"/>
      <c r="BK340" s="192"/>
      <c r="BL340" s="192"/>
      <c r="BM340" s="192"/>
      <c r="BN340" s="192"/>
      <c r="BO340" s="192"/>
      <c r="BP340" s="192"/>
      <c r="BQ340" s="192"/>
      <c r="BR340" s="192"/>
      <c r="BS340" s="192"/>
      <c r="BT340" s="192"/>
      <c r="BU340" s="192"/>
      <c r="BV340" s="192"/>
      <c r="BW340" s="192"/>
      <c r="BX340" s="192"/>
      <c r="BY340" s="192"/>
      <c r="BZ340" s="192"/>
      <c r="CA340" s="192"/>
      <c r="CB340" s="192"/>
      <c r="CC340" s="192"/>
      <c r="CD340" s="192"/>
      <c r="CE340" s="192"/>
      <c r="CF340" s="192"/>
      <c r="CG340" s="192"/>
      <c r="CH340" s="192"/>
      <c r="CI340" s="192"/>
      <c r="CJ340" s="192"/>
      <c r="CK340" s="192"/>
      <c r="CL340" s="192"/>
      <c r="CM340" s="192"/>
      <c r="CN340" s="192"/>
      <c r="CO340" s="192"/>
      <c r="CP340" s="192"/>
      <c r="CQ340" s="192"/>
      <c r="CR340" s="192"/>
      <c r="CS340" s="192"/>
      <c r="CT340" s="192"/>
      <c r="CU340" s="192"/>
      <c r="CV340" s="192"/>
      <c r="CW340" s="192"/>
      <c r="CX340" s="192"/>
      <c r="CY340" s="192"/>
      <c r="CZ340" s="192"/>
      <c r="DA340" s="192"/>
      <c r="DB340" s="192"/>
      <c r="DC340" s="192"/>
      <c r="DD340" s="192"/>
      <c r="DE340" s="192"/>
      <c r="DF340" s="192"/>
      <c r="DG340" s="192"/>
      <c r="DH340" s="192"/>
      <c r="DI340" s="192"/>
      <c r="DJ340" s="192"/>
      <c r="DK340" s="192"/>
      <c r="DL340" s="192"/>
      <c r="DM340" s="192"/>
      <c r="DN340" s="192"/>
      <c r="DO340" s="192"/>
      <c r="DP340" s="192"/>
      <c r="DQ340" s="192"/>
      <c r="DR340" s="192"/>
      <c r="DS340" s="192"/>
      <c r="DT340" s="192"/>
      <c r="DU340" s="192"/>
      <c r="DV340" s="192"/>
      <c r="DW340" s="192"/>
      <c r="DX340" s="192"/>
      <c r="DY340" s="192"/>
      <c r="DZ340" s="192"/>
      <c r="EA340" s="192"/>
      <c r="EB340" s="192"/>
      <c r="EC340" s="192"/>
      <c r="ED340" s="192"/>
      <c r="EE340" s="192"/>
      <c r="EF340" s="192"/>
      <c r="EG340" s="192"/>
      <c r="EH340" s="192"/>
      <c r="EI340" s="192"/>
      <c r="EJ340" s="192"/>
      <c r="EK340" s="192"/>
      <c r="EL340" s="192"/>
      <c r="EM340" s="192"/>
      <c r="EN340" s="192"/>
    </row>
    <row r="341" spans="25:144" s="186" customFormat="1" x14ac:dyDescent="0.3">
      <c r="Y341" s="192"/>
      <c r="Z341" s="192"/>
      <c r="AA341" s="192"/>
      <c r="AB341" s="192"/>
      <c r="AC341" s="192"/>
      <c r="AD341" s="192"/>
      <c r="AE341" s="192"/>
      <c r="AF341" s="192"/>
      <c r="AG341" s="192"/>
      <c r="AH341" s="192"/>
      <c r="AI341" s="192"/>
      <c r="AJ341" s="192"/>
      <c r="AK341" s="192"/>
      <c r="AL341" s="192"/>
      <c r="AM341" s="192"/>
      <c r="AN341" s="192"/>
      <c r="AO341" s="192"/>
      <c r="AP341" s="192"/>
      <c r="AQ341" s="192"/>
      <c r="AR341" s="192"/>
      <c r="AS341" s="192"/>
      <c r="AT341" s="192"/>
      <c r="AU341" s="192"/>
      <c r="AV341" s="192"/>
      <c r="AW341" s="192"/>
      <c r="AX341" s="192"/>
      <c r="AY341" s="192"/>
      <c r="AZ341" s="192"/>
      <c r="BA341" s="192"/>
      <c r="BB341" s="192"/>
      <c r="BC341" s="192"/>
      <c r="BD341" s="192"/>
      <c r="BE341" s="192"/>
      <c r="BF341" s="192"/>
      <c r="BG341" s="192"/>
      <c r="BH341" s="192"/>
      <c r="BI341" s="192"/>
      <c r="BJ341" s="192"/>
      <c r="BK341" s="192"/>
      <c r="BL341" s="192"/>
      <c r="BM341" s="192"/>
      <c r="BN341" s="192"/>
      <c r="BO341" s="192"/>
      <c r="BP341" s="192"/>
      <c r="BQ341" s="192"/>
      <c r="BR341" s="192"/>
      <c r="BS341" s="192"/>
      <c r="BT341" s="192"/>
      <c r="BU341" s="192"/>
      <c r="BV341" s="192"/>
      <c r="BW341" s="192"/>
      <c r="BX341" s="192"/>
      <c r="BY341" s="192"/>
      <c r="BZ341" s="192"/>
      <c r="CA341" s="192"/>
      <c r="CB341" s="192"/>
      <c r="CC341" s="192"/>
      <c r="CD341" s="192"/>
      <c r="CE341" s="192"/>
      <c r="CF341" s="192"/>
      <c r="CG341" s="192"/>
      <c r="CH341" s="192"/>
      <c r="CI341" s="192"/>
      <c r="CJ341" s="192"/>
      <c r="CK341" s="192"/>
      <c r="CL341" s="192"/>
      <c r="CM341" s="192"/>
      <c r="CN341" s="192"/>
      <c r="CO341" s="192"/>
      <c r="CP341" s="192"/>
      <c r="CQ341" s="192"/>
      <c r="CR341" s="192"/>
      <c r="CS341" s="192"/>
      <c r="CT341" s="192"/>
      <c r="CU341" s="192"/>
      <c r="CV341" s="192"/>
      <c r="CW341" s="192"/>
      <c r="CX341" s="192"/>
      <c r="CY341" s="192"/>
      <c r="CZ341" s="192"/>
      <c r="DA341" s="192"/>
      <c r="DB341" s="192"/>
      <c r="DC341" s="192"/>
      <c r="DD341" s="192"/>
      <c r="DE341" s="192"/>
      <c r="DF341" s="192"/>
      <c r="DG341" s="192"/>
      <c r="DH341" s="192"/>
      <c r="DI341" s="192"/>
      <c r="DJ341" s="192"/>
      <c r="DK341" s="192"/>
      <c r="DL341" s="192"/>
      <c r="DM341" s="192"/>
      <c r="DN341" s="192"/>
      <c r="DO341" s="192"/>
      <c r="DP341" s="192"/>
      <c r="DQ341" s="192"/>
      <c r="DR341" s="192"/>
      <c r="DS341" s="192"/>
      <c r="DT341" s="192"/>
      <c r="DU341" s="192"/>
      <c r="DV341" s="192"/>
      <c r="DW341" s="192"/>
      <c r="DX341" s="192"/>
      <c r="DY341" s="192"/>
      <c r="DZ341" s="192"/>
      <c r="EA341" s="192"/>
      <c r="EB341" s="192"/>
      <c r="EC341" s="192"/>
      <c r="ED341" s="192"/>
      <c r="EE341" s="192"/>
      <c r="EF341" s="192"/>
      <c r="EG341" s="192"/>
      <c r="EH341" s="192"/>
      <c r="EI341" s="192"/>
      <c r="EJ341" s="192"/>
      <c r="EK341" s="192"/>
      <c r="EL341" s="192"/>
      <c r="EM341" s="192"/>
      <c r="EN341" s="192"/>
    </row>
    <row r="342" spans="25:144" s="186" customFormat="1" x14ac:dyDescent="0.3">
      <c r="Y342" s="192"/>
      <c r="Z342" s="192"/>
      <c r="AA342" s="192"/>
      <c r="AB342" s="192"/>
      <c r="AC342" s="192"/>
      <c r="AD342" s="192"/>
      <c r="AE342" s="192"/>
      <c r="AF342" s="192"/>
      <c r="AG342" s="192"/>
      <c r="AH342" s="192"/>
      <c r="AI342" s="192"/>
      <c r="AJ342" s="192"/>
      <c r="AK342" s="192"/>
      <c r="AL342" s="192"/>
      <c r="AM342" s="192"/>
      <c r="AN342" s="192"/>
      <c r="AO342" s="192"/>
      <c r="AP342" s="192"/>
      <c r="AQ342" s="192"/>
      <c r="AR342" s="192"/>
      <c r="AS342" s="192"/>
      <c r="AT342" s="192"/>
      <c r="AU342" s="192"/>
      <c r="AV342" s="192"/>
      <c r="AW342" s="192"/>
      <c r="AX342" s="192"/>
      <c r="AY342" s="192"/>
      <c r="AZ342" s="192"/>
      <c r="BA342" s="192"/>
      <c r="BB342" s="192"/>
      <c r="BC342" s="192"/>
      <c r="BD342" s="192"/>
      <c r="BE342" s="192"/>
      <c r="BF342" s="192"/>
      <c r="BG342" s="192"/>
      <c r="BH342" s="192"/>
      <c r="BI342" s="192"/>
      <c r="BJ342" s="192"/>
      <c r="BK342" s="192"/>
      <c r="BL342" s="192"/>
      <c r="BM342" s="192"/>
      <c r="BN342" s="192"/>
      <c r="BO342" s="192"/>
      <c r="BP342" s="192"/>
      <c r="BQ342" s="192"/>
      <c r="BR342" s="192"/>
      <c r="BS342" s="192"/>
      <c r="BT342" s="192"/>
      <c r="BU342" s="192"/>
      <c r="BV342" s="192"/>
      <c r="BW342" s="192"/>
      <c r="BX342" s="192"/>
      <c r="BY342" s="192"/>
      <c r="BZ342" s="192"/>
      <c r="CA342" s="192"/>
      <c r="CB342" s="192"/>
      <c r="CC342" s="192"/>
      <c r="CD342" s="192"/>
      <c r="CE342" s="192"/>
      <c r="CF342" s="192"/>
      <c r="CG342" s="192"/>
      <c r="CH342" s="192"/>
      <c r="CI342" s="192"/>
      <c r="CJ342" s="192"/>
      <c r="CK342" s="192"/>
      <c r="CL342" s="192"/>
      <c r="CM342" s="192"/>
      <c r="CN342" s="192"/>
      <c r="CO342" s="192"/>
      <c r="CP342" s="192"/>
      <c r="CQ342" s="192"/>
      <c r="CR342" s="192"/>
      <c r="CS342" s="192"/>
      <c r="CT342" s="192"/>
      <c r="CU342" s="192"/>
      <c r="CV342" s="192"/>
      <c r="CW342" s="192"/>
      <c r="CX342" s="192"/>
      <c r="CY342" s="192"/>
      <c r="CZ342" s="192"/>
      <c r="DA342" s="192"/>
      <c r="DB342" s="192"/>
      <c r="DC342" s="192"/>
      <c r="DD342" s="192"/>
      <c r="DE342" s="192"/>
      <c r="DF342" s="192"/>
      <c r="DG342" s="192"/>
      <c r="DH342" s="192"/>
      <c r="DI342" s="192"/>
      <c r="DJ342" s="192"/>
      <c r="DK342" s="192"/>
      <c r="DL342" s="192"/>
      <c r="DM342" s="192"/>
      <c r="DN342" s="192"/>
      <c r="DO342" s="192"/>
      <c r="DP342" s="192"/>
      <c r="DQ342" s="192"/>
      <c r="DR342" s="192"/>
      <c r="DS342" s="192"/>
      <c r="DT342" s="192"/>
      <c r="DU342" s="192"/>
      <c r="DV342" s="192"/>
      <c r="DW342" s="192"/>
      <c r="DX342" s="192"/>
      <c r="DY342" s="192"/>
      <c r="DZ342" s="192"/>
      <c r="EA342" s="192"/>
      <c r="EB342" s="192"/>
      <c r="EC342" s="192"/>
      <c r="ED342" s="192"/>
      <c r="EE342" s="192"/>
      <c r="EF342" s="192"/>
      <c r="EG342" s="192"/>
      <c r="EH342" s="192"/>
      <c r="EI342" s="192"/>
      <c r="EJ342" s="192"/>
      <c r="EK342" s="192"/>
      <c r="EL342" s="192"/>
      <c r="EM342" s="192"/>
      <c r="EN342" s="192"/>
    </row>
    <row r="343" spans="25:144" s="186" customFormat="1" x14ac:dyDescent="0.3">
      <c r="Y343" s="192"/>
      <c r="Z343" s="192"/>
      <c r="AA343" s="192"/>
      <c r="AB343" s="192"/>
      <c r="AC343" s="192"/>
      <c r="AD343" s="192"/>
      <c r="AE343" s="192"/>
      <c r="AF343" s="192"/>
      <c r="AG343" s="192"/>
      <c r="AH343" s="192"/>
      <c r="AI343" s="192"/>
      <c r="AJ343" s="192"/>
      <c r="AK343" s="192"/>
      <c r="AL343" s="192"/>
      <c r="AM343" s="192"/>
      <c r="AN343" s="192"/>
      <c r="AO343" s="192"/>
      <c r="AP343" s="192"/>
      <c r="AQ343" s="192"/>
      <c r="AR343" s="192"/>
      <c r="AS343" s="192"/>
      <c r="AT343" s="192"/>
      <c r="AU343" s="192"/>
      <c r="AV343" s="192"/>
      <c r="AW343" s="192"/>
      <c r="AX343" s="192"/>
      <c r="AY343" s="192"/>
      <c r="AZ343" s="192"/>
      <c r="BA343" s="192"/>
      <c r="BB343" s="192"/>
      <c r="BC343" s="192"/>
      <c r="BD343" s="192"/>
      <c r="BE343" s="192"/>
      <c r="BF343" s="192"/>
      <c r="BG343" s="192"/>
      <c r="BH343" s="192"/>
      <c r="BI343" s="192"/>
      <c r="BJ343" s="192"/>
      <c r="BK343" s="192"/>
      <c r="BL343" s="192"/>
      <c r="BM343" s="192"/>
      <c r="BN343" s="192"/>
      <c r="BO343" s="192"/>
      <c r="BP343" s="192"/>
      <c r="BQ343" s="192"/>
      <c r="BR343" s="192"/>
      <c r="BS343" s="192"/>
      <c r="BT343" s="192"/>
      <c r="BU343" s="192"/>
      <c r="BV343" s="192"/>
      <c r="BW343" s="192"/>
      <c r="BX343" s="192"/>
      <c r="BY343" s="192"/>
      <c r="BZ343" s="192"/>
      <c r="CA343" s="192"/>
      <c r="CB343" s="192"/>
      <c r="CC343" s="192"/>
      <c r="CD343" s="192"/>
      <c r="CE343" s="192"/>
      <c r="CF343" s="192"/>
      <c r="CG343" s="192"/>
      <c r="CH343" s="192"/>
      <c r="CI343" s="192"/>
      <c r="CJ343" s="192"/>
      <c r="CK343" s="192"/>
      <c r="CL343" s="192"/>
      <c r="CM343" s="192"/>
      <c r="CN343" s="192"/>
      <c r="CO343" s="192"/>
      <c r="CP343" s="192"/>
      <c r="CQ343" s="192"/>
      <c r="CR343" s="192"/>
      <c r="CS343" s="192"/>
      <c r="CT343" s="192"/>
      <c r="CU343" s="192"/>
      <c r="CV343" s="192"/>
      <c r="CW343" s="192"/>
      <c r="CX343" s="192"/>
      <c r="CY343" s="192"/>
      <c r="CZ343" s="192"/>
      <c r="DA343" s="192"/>
      <c r="DB343" s="192"/>
      <c r="DC343" s="192"/>
      <c r="DD343" s="192"/>
      <c r="DE343" s="192"/>
      <c r="DF343" s="192"/>
      <c r="DG343" s="192"/>
      <c r="DH343" s="192"/>
      <c r="DI343" s="192"/>
      <c r="DJ343" s="192"/>
      <c r="DK343" s="192"/>
      <c r="DL343" s="192"/>
      <c r="DM343" s="192"/>
      <c r="DN343" s="192"/>
      <c r="DO343" s="192"/>
      <c r="DP343" s="192"/>
      <c r="DQ343" s="192"/>
      <c r="DR343" s="192"/>
      <c r="DS343" s="192"/>
      <c r="DT343" s="192"/>
      <c r="DU343" s="192"/>
      <c r="DV343" s="192"/>
      <c r="DW343" s="192"/>
      <c r="DX343" s="192"/>
      <c r="DY343" s="192"/>
      <c r="DZ343" s="192"/>
      <c r="EA343" s="192"/>
      <c r="EB343" s="192"/>
      <c r="EC343" s="192"/>
      <c r="ED343" s="192"/>
      <c r="EE343" s="192"/>
      <c r="EF343" s="192"/>
      <c r="EG343" s="192"/>
      <c r="EH343" s="192"/>
      <c r="EI343" s="192"/>
      <c r="EJ343" s="192"/>
      <c r="EK343" s="192"/>
      <c r="EL343" s="192"/>
      <c r="EM343" s="192"/>
      <c r="EN343" s="192"/>
    </row>
    <row r="344" spans="25:144" s="186" customFormat="1" x14ac:dyDescent="0.3">
      <c r="Y344" s="192"/>
      <c r="Z344" s="192"/>
      <c r="AA344" s="192"/>
      <c r="AB344" s="192"/>
      <c r="AC344" s="192"/>
      <c r="AD344" s="192"/>
      <c r="AE344" s="192"/>
      <c r="AF344" s="192"/>
      <c r="AG344" s="192"/>
      <c r="AH344" s="192"/>
      <c r="AI344" s="192"/>
      <c r="AJ344" s="192"/>
      <c r="AK344" s="192"/>
      <c r="AL344" s="192"/>
      <c r="AM344" s="192"/>
      <c r="AN344" s="192"/>
      <c r="AO344" s="192"/>
      <c r="AP344" s="192"/>
      <c r="AQ344" s="192"/>
      <c r="AR344" s="192"/>
      <c r="AS344" s="192"/>
      <c r="AT344" s="192"/>
      <c r="AU344" s="192"/>
      <c r="AV344" s="192"/>
      <c r="AW344" s="192"/>
      <c r="AX344" s="192"/>
      <c r="AY344" s="192"/>
      <c r="AZ344" s="192"/>
      <c r="BA344" s="192"/>
      <c r="BB344" s="192"/>
      <c r="BC344" s="192"/>
      <c r="BD344" s="192"/>
      <c r="BE344" s="192"/>
      <c r="BF344" s="192"/>
      <c r="BG344" s="192"/>
      <c r="BH344" s="192"/>
      <c r="BI344" s="192"/>
      <c r="BJ344" s="192"/>
      <c r="BK344" s="192"/>
      <c r="BL344" s="192"/>
      <c r="BM344" s="192"/>
      <c r="BN344" s="192"/>
      <c r="BO344" s="192"/>
      <c r="BP344" s="192"/>
      <c r="BQ344" s="192"/>
      <c r="BR344" s="192"/>
      <c r="BS344" s="192"/>
      <c r="BT344" s="192"/>
      <c r="BU344" s="192"/>
      <c r="BV344" s="192"/>
      <c r="BW344" s="192"/>
      <c r="BX344" s="192"/>
      <c r="BY344" s="192"/>
      <c r="BZ344" s="192"/>
      <c r="CA344" s="192"/>
      <c r="CB344" s="192"/>
      <c r="CC344" s="192"/>
      <c r="CD344" s="192"/>
      <c r="CE344" s="192"/>
      <c r="CF344" s="192"/>
      <c r="CG344" s="192"/>
      <c r="CH344" s="192"/>
      <c r="CI344" s="192"/>
      <c r="CJ344" s="192"/>
      <c r="CK344" s="192"/>
      <c r="CL344" s="192"/>
      <c r="CM344" s="192"/>
      <c r="CN344" s="192"/>
      <c r="CO344" s="192"/>
      <c r="CP344" s="192"/>
      <c r="CQ344" s="192"/>
      <c r="CR344" s="192"/>
      <c r="CS344" s="192"/>
      <c r="CT344" s="192"/>
      <c r="CU344" s="192"/>
      <c r="CV344" s="192"/>
      <c r="CW344" s="192"/>
      <c r="CX344" s="192"/>
      <c r="CY344" s="192"/>
      <c r="CZ344" s="192"/>
      <c r="DA344" s="192"/>
      <c r="DB344" s="192"/>
      <c r="DC344" s="192"/>
      <c r="DD344" s="192"/>
      <c r="DE344" s="192"/>
      <c r="DF344" s="192"/>
      <c r="DG344" s="192"/>
      <c r="DH344" s="192"/>
      <c r="DI344" s="192"/>
      <c r="DJ344" s="192"/>
      <c r="DK344" s="192"/>
      <c r="DL344" s="192"/>
      <c r="DM344" s="192"/>
      <c r="DN344" s="192"/>
      <c r="DO344" s="192"/>
      <c r="DP344" s="192"/>
      <c r="DQ344" s="192"/>
      <c r="DR344" s="192"/>
      <c r="DS344" s="192"/>
      <c r="DT344" s="192"/>
      <c r="DU344" s="192"/>
      <c r="DV344" s="192"/>
      <c r="DW344" s="192"/>
      <c r="DX344" s="192"/>
      <c r="DY344" s="192"/>
      <c r="DZ344" s="192"/>
      <c r="EA344" s="192"/>
      <c r="EB344" s="192"/>
      <c r="EC344" s="192"/>
      <c r="ED344" s="192"/>
      <c r="EE344" s="192"/>
      <c r="EF344" s="192"/>
      <c r="EG344" s="192"/>
      <c r="EH344" s="192"/>
      <c r="EI344" s="192"/>
      <c r="EJ344" s="192"/>
      <c r="EK344" s="192"/>
      <c r="EL344" s="192"/>
      <c r="EM344" s="192"/>
      <c r="EN344" s="192"/>
    </row>
    <row r="345" spans="25:144" s="186" customFormat="1" x14ac:dyDescent="0.3">
      <c r="Y345" s="192"/>
      <c r="Z345" s="192"/>
      <c r="AA345" s="192"/>
      <c r="AB345" s="192"/>
      <c r="AC345" s="192"/>
      <c r="AD345" s="192"/>
      <c r="AE345" s="192"/>
      <c r="AF345" s="192"/>
      <c r="AG345" s="192"/>
      <c r="AH345" s="192"/>
      <c r="AI345" s="192"/>
      <c r="AJ345" s="192"/>
      <c r="AK345" s="192"/>
      <c r="AL345" s="192"/>
      <c r="AM345" s="192"/>
      <c r="AN345" s="192"/>
      <c r="AO345" s="192"/>
      <c r="AP345" s="192"/>
      <c r="AQ345" s="192"/>
      <c r="AR345" s="192"/>
      <c r="AS345" s="192"/>
      <c r="AT345" s="192"/>
      <c r="AU345" s="192"/>
      <c r="AV345" s="192"/>
      <c r="AW345" s="192"/>
      <c r="AX345" s="192"/>
      <c r="AY345" s="192"/>
      <c r="AZ345" s="192"/>
      <c r="BA345" s="192"/>
      <c r="BB345" s="192"/>
      <c r="BC345" s="192"/>
      <c r="BD345" s="192"/>
      <c r="BE345" s="192"/>
      <c r="BF345" s="192"/>
      <c r="BG345" s="192"/>
      <c r="BH345" s="192"/>
      <c r="BI345" s="192"/>
      <c r="BJ345" s="192"/>
      <c r="BK345" s="192"/>
      <c r="BL345" s="192"/>
      <c r="BM345" s="192"/>
      <c r="BN345" s="192"/>
      <c r="BO345" s="192"/>
      <c r="BP345" s="192"/>
      <c r="BQ345" s="192"/>
      <c r="BR345" s="192"/>
      <c r="BS345" s="192"/>
      <c r="BT345" s="192"/>
      <c r="BU345" s="192"/>
      <c r="BV345" s="192"/>
      <c r="BW345" s="192"/>
      <c r="BX345" s="192"/>
      <c r="BY345" s="192"/>
      <c r="BZ345" s="192"/>
      <c r="CA345" s="192"/>
      <c r="CB345" s="192"/>
      <c r="CC345" s="192"/>
      <c r="CD345" s="192"/>
      <c r="CE345" s="192"/>
      <c r="CF345" s="192"/>
      <c r="CG345" s="192"/>
      <c r="CH345" s="192"/>
      <c r="CI345" s="192"/>
      <c r="CJ345" s="192"/>
      <c r="CK345" s="192"/>
      <c r="CL345" s="192"/>
      <c r="CM345" s="192"/>
      <c r="CN345" s="192"/>
      <c r="CO345" s="192"/>
      <c r="CP345" s="192"/>
      <c r="CQ345" s="192"/>
      <c r="CR345" s="192"/>
      <c r="CS345" s="192"/>
      <c r="CT345" s="192"/>
      <c r="CU345" s="192"/>
      <c r="CV345" s="192"/>
      <c r="CW345" s="192"/>
      <c r="CX345" s="192"/>
      <c r="CY345" s="192"/>
      <c r="CZ345" s="192"/>
      <c r="DA345" s="192"/>
      <c r="DB345" s="192"/>
      <c r="DC345" s="192"/>
      <c r="DD345" s="192"/>
      <c r="DE345" s="192"/>
      <c r="DF345" s="192"/>
      <c r="DG345" s="192"/>
      <c r="DH345" s="192"/>
      <c r="DI345" s="192"/>
      <c r="DJ345" s="192"/>
      <c r="DK345" s="192"/>
      <c r="DL345" s="192"/>
      <c r="DM345" s="192"/>
      <c r="DN345" s="192"/>
      <c r="DO345" s="192"/>
      <c r="DP345" s="192"/>
      <c r="DQ345" s="192"/>
      <c r="DR345" s="192"/>
      <c r="DS345" s="192"/>
      <c r="DT345" s="192"/>
      <c r="DU345" s="192"/>
      <c r="DV345" s="192"/>
      <c r="DW345" s="192"/>
      <c r="DX345" s="192"/>
      <c r="DY345" s="192"/>
      <c r="DZ345" s="192"/>
      <c r="EA345" s="192"/>
      <c r="EB345" s="192"/>
      <c r="EC345" s="192"/>
      <c r="ED345" s="192"/>
      <c r="EE345" s="192"/>
      <c r="EF345" s="192"/>
      <c r="EG345" s="192"/>
      <c r="EH345" s="192"/>
      <c r="EI345" s="192"/>
      <c r="EJ345" s="192"/>
      <c r="EK345" s="192"/>
      <c r="EL345" s="192"/>
      <c r="EM345" s="192"/>
      <c r="EN345" s="192"/>
    </row>
    <row r="346" spans="25:144" s="186" customFormat="1" x14ac:dyDescent="0.3">
      <c r="Y346" s="192"/>
      <c r="Z346" s="192"/>
      <c r="AA346" s="192"/>
      <c r="AB346" s="192"/>
      <c r="AC346" s="192"/>
      <c r="AD346" s="192"/>
      <c r="AE346" s="192"/>
      <c r="AF346" s="192"/>
      <c r="AG346" s="192"/>
      <c r="AH346" s="192"/>
      <c r="AI346" s="192"/>
      <c r="AJ346" s="192"/>
      <c r="AK346" s="192"/>
      <c r="AL346" s="192"/>
      <c r="AM346" s="192"/>
      <c r="AN346" s="192"/>
      <c r="AO346" s="192"/>
      <c r="AP346" s="192"/>
      <c r="AQ346" s="192"/>
      <c r="AR346" s="192"/>
      <c r="AS346" s="192"/>
      <c r="AT346" s="192"/>
      <c r="AU346" s="192"/>
      <c r="AV346" s="192"/>
      <c r="AW346" s="192"/>
      <c r="AX346" s="192"/>
      <c r="AY346" s="192"/>
      <c r="AZ346" s="192"/>
      <c r="BA346" s="192"/>
      <c r="BB346" s="192"/>
      <c r="BC346" s="192"/>
      <c r="BD346" s="192"/>
      <c r="BE346" s="192"/>
      <c r="BF346" s="192"/>
      <c r="BG346" s="192"/>
      <c r="BH346" s="192"/>
      <c r="BI346" s="192"/>
      <c r="BJ346" s="192"/>
      <c r="BK346" s="192"/>
      <c r="BL346" s="192"/>
      <c r="BM346" s="192"/>
      <c r="BN346" s="192"/>
      <c r="BO346" s="192"/>
      <c r="BP346" s="192"/>
      <c r="BQ346" s="192"/>
      <c r="BR346" s="192"/>
      <c r="BS346" s="192"/>
      <c r="BT346" s="192"/>
      <c r="BU346" s="192"/>
      <c r="BV346" s="192"/>
      <c r="BW346" s="192"/>
      <c r="BX346" s="192"/>
      <c r="BY346" s="192"/>
      <c r="BZ346" s="192"/>
      <c r="CA346" s="192"/>
      <c r="CB346" s="192"/>
      <c r="CC346" s="192"/>
      <c r="CD346" s="192"/>
      <c r="CE346" s="192"/>
      <c r="CF346" s="192"/>
      <c r="CG346" s="192"/>
      <c r="CH346" s="192"/>
      <c r="CI346" s="192"/>
      <c r="CJ346" s="192"/>
      <c r="CK346" s="192"/>
      <c r="CL346" s="192"/>
      <c r="CM346" s="192"/>
      <c r="CN346" s="192"/>
      <c r="CO346" s="192"/>
      <c r="CP346" s="192"/>
      <c r="CQ346" s="192"/>
      <c r="CR346" s="192"/>
      <c r="CS346" s="192"/>
      <c r="CT346" s="192"/>
      <c r="CU346" s="192"/>
      <c r="CV346" s="192"/>
      <c r="CW346" s="192"/>
      <c r="CX346" s="192"/>
      <c r="CY346" s="192"/>
      <c r="CZ346" s="192"/>
      <c r="DA346" s="192"/>
      <c r="DB346" s="192"/>
      <c r="DC346" s="192"/>
      <c r="DD346" s="192"/>
      <c r="DE346" s="192"/>
      <c r="DF346" s="192"/>
      <c r="DG346" s="192"/>
      <c r="DH346" s="192"/>
      <c r="DI346" s="192"/>
      <c r="DJ346" s="192"/>
      <c r="DK346" s="192"/>
      <c r="DL346" s="192"/>
      <c r="DM346" s="192"/>
      <c r="DN346" s="192"/>
      <c r="DO346" s="192"/>
      <c r="DP346" s="192"/>
      <c r="DQ346" s="192"/>
      <c r="DR346" s="192"/>
      <c r="DS346" s="192"/>
      <c r="DT346" s="192"/>
      <c r="DU346" s="192"/>
      <c r="DV346" s="192"/>
      <c r="DW346" s="192"/>
      <c r="DX346" s="192"/>
      <c r="DY346" s="192"/>
      <c r="DZ346" s="192"/>
      <c r="EA346" s="192"/>
      <c r="EB346" s="192"/>
      <c r="EC346" s="192"/>
      <c r="ED346" s="192"/>
      <c r="EE346" s="192"/>
      <c r="EF346" s="192"/>
      <c r="EG346" s="192"/>
      <c r="EH346" s="192"/>
      <c r="EI346" s="192"/>
      <c r="EJ346" s="192"/>
      <c r="EK346" s="192"/>
      <c r="EL346" s="192"/>
      <c r="EM346" s="192"/>
      <c r="EN346" s="192"/>
    </row>
    <row r="347" spans="25:144" s="186" customFormat="1" x14ac:dyDescent="0.3">
      <c r="Y347" s="192"/>
      <c r="Z347" s="192"/>
      <c r="AA347" s="192"/>
      <c r="AB347" s="192"/>
      <c r="AC347" s="192"/>
      <c r="AD347" s="192"/>
      <c r="AE347" s="192"/>
      <c r="AF347" s="192"/>
      <c r="AG347" s="192"/>
      <c r="AH347" s="192"/>
      <c r="AI347" s="192"/>
      <c r="AJ347" s="192"/>
      <c r="AK347" s="192"/>
      <c r="AL347" s="192"/>
      <c r="AM347" s="192"/>
      <c r="AN347" s="192"/>
      <c r="AO347" s="192"/>
      <c r="AP347" s="192"/>
      <c r="AQ347" s="192"/>
      <c r="AR347" s="192"/>
      <c r="AS347" s="192"/>
      <c r="AT347" s="192"/>
      <c r="AU347" s="192"/>
      <c r="AV347" s="192"/>
      <c r="AW347" s="192"/>
      <c r="AX347" s="192"/>
      <c r="AY347" s="192"/>
      <c r="AZ347" s="192"/>
      <c r="BA347" s="192"/>
      <c r="BB347" s="192"/>
      <c r="BC347" s="192"/>
      <c r="BD347" s="192"/>
      <c r="BE347" s="192"/>
      <c r="BF347" s="192"/>
      <c r="BG347" s="192"/>
      <c r="BH347" s="192"/>
      <c r="BI347" s="192"/>
      <c r="BJ347" s="192"/>
      <c r="BK347" s="192"/>
      <c r="BL347" s="192"/>
      <c r="BM347" s="192"/>
      <c r="BN347" s="192"/>
      <c r="BO347" s="192"/>
      <c r="BP347" s="192"/>
      <c r="BQ347" s="192"/>
      <c r="BR347" s="192"/>
      <c r="BS347" s="192"/>
      <c r="BT347" s="192"/>
      <c r="BU347" s="192"/>
      <c r="BV347" s="192"/>
      <c r="BW347" s="192"/>
      <c r="BX347" s="192"/>
      <c r="BY347" s="192"/>
      <c r="BZ347" s="192"/>
      <c r="CA347" s="192"/>
      <c r="CB347" s="192"/>
      <c r="CC347" s="192"/>
      <c r="CD347" s="192"/>
      <c r="CE347" s="192"/>
      <c r="CF347" s="192"/>
      <c r="CG347" s="192"/>
      <c r="CH347" s="192"/>
      <c r="CI347" s="192"/>
      <c r="CJ347" s="192"/>
      <c r="CK347" s="192"/>
      <c r="CL347" s="192"/>
      <c r="CM347" s="192"/>
      <c r="CN347" s="192"/>
      <c r="CO347" s="192"/>
      <c r="CP347" s="192"/>
      <c r="CQ347" s="192"/>
      <c r="CR347" s="192"/>
      <c r="CS347" s="192"/>
      <c r="CT347" s="192"/>
      <c r="CU347" s="192"/>
      <c r="CV347" s="192"/>
      <c r="CW347" s="192"/>
      <c r="CX347" s="192"/>
      <c r="CY347" s="192"/>
      <c r="CZ347" s="192"/>
      <c r="DA347" s="192"/>
      <c r="DB347" s="192"/>
      <c r="DC347" s="192"/>
      <c r="DD347" s="192"/>
      <c r="DE347" s="192"/>
      <c r="DF347" s="192"/>
      <c r="DG347" s="192"/>
      <c r="DH347" s="192"/>
      <c r="DI347" s="192"/>
      <c r="DJ347" s="192"/>
      <c r="DK347" s="192"/>
      <c r="DL347" s="192"/>
      <c r="DM347" s="192"/>
      <c r="DN347" s="192"/>
      <c r="DO347" s="192"/>
      <c r="DP347" s="192"/>
      <c r="DQ347" s="192"/>
      <c r="DR347" s="192"/>
      <c r="DS347" s="192"/>
      <c r="DT347" s="192"/>
      <c r="DU347" s="192"/>
      <c r="DV347" s="192"/>
      <c r="DW347" s="192"/>
      <c r="DX347" s="192"/>
      <c r="DY347" s="192"/>
      <c r="DZ347" s="192"/>
      <c r="EA347" s="192"/>
      <c r="EB347" s="192"/>
      <c r="EC347" s="192"/>
      <c r="ED347" s="192"/>
      <c r="EE347" s="192"/>
      <c r="EF347" s="192"/>
      <c r="EG347" s="192"/>
      <c r="EH347" s="192"/>
      <c r="EI347" s="192"/>
      <c r="EJ347" s="192"/>
      <c r="EK347" s="192"/>
      <c r="EL347" s="192"/>
      <c r="EM347" s="192"/>
      <c r="EN347" s="192"/>
    </row>
    <row r="348" spans="25:144" s="186" customFormat="1" x14ac:dyDescent="0.3">
      <c r="Y348" s="192"/>
      <c r="Z348" s="192"/>
      <c r="AA348" s="192"/>
      <c r="AB348" s="192"/>
      <c r="AC348" s="192"/>
      <c r="AD348" s="192"/>
      <c r="AE348" s="192"/>
      <c r="AF348" s="192"/>
      <c r="AG348" s="192"/>
      <c r="AH348" s="192"/>
      <c r="AI348" s="192"/>
      <c r="AJ348" s="192"/>
      <c r="AK348" s="192"/>
      <c r="AL348" s="192"/>
      <c r="AM348" s="192"/>
      <c r="AN348" s="192"/>
      <c r="AO348" s="192"/>
      <c r="AP348" s="192"/>
      <c r="AQ348" s="192"/>
      <c r="AR348" s="192"/>
      <c r="AS348" s="192"/>
      <c r="AT348" s="192"/>
      <c r="AU348" s="192"/>
      <c r="AV348" s="192"/>
      <c r="AW348" s="192"/>
      <c r="AX348" s="192"/>
      <c r="AY348" s="192"/>
      <c r="AZ348" s="192"/>
      <c r="BA348" s="192"/>
      <c r="BB348" s="192"/>
      <c r="BC348" s="192"/>
      <c r="BD348" s="192"/>
      <c r="BE348" s="192"/>
      <c r="BF348" s="192"/>
      <c r="BG348" s="192"/>
      <c r="BH348" s="192"/>
      <c r="BI348" s="192"/>
      <c r="BJ348" s="192"/>
      <c r="BK348" s="192"/>
      <c r="BL348" s="192"/>
      <c r="BM348" s="192"/>
      <c r="BN348" s="192"/>
      <c r="BO348" s="192"/>
      <c r="BP348" s="192"/>
      <c r="BQ348" s="192"/>
      <c r="BR348" s="192"/>
      <c r="BS348" s="192"/>
      <c r="BT348" s="192"/>
      <c r="BU348" s="192"/>
      <c r="BV348" s="192"/>
      <c r="BW348" s="192"/>
      <c r="BX348" s="192"/>
      <c r="BY348" s="192"/>
      <c r="BZ348" s="192"/>
      <c r="CA348" s="192"/>
      <c r="CB348" s="192"/>
      <c r="CC348" s="192"/>
      <c r="CD348" s="192"/>
      <c r="CE348" s="192"/>
      <c r="CF348" s="192"/>
      <c r="CG348" s="192"/>
      <c r="CH348" s="192"/>
      <c r="CI348" s="192"/>
      <c r="CJ348" s="192"/>
      <c r="CK348" s="192"/>
      <c r="CL348" s="192"/>
      <c r="CM348" s="192"/>
      <c r="CN348" s="192"/>
      <c r="CO348" s="192"/>
      <c r="CP348" s="192"/>
      <c r="CQ348" s="192"/>
      <c r="CR348" s="192"/>
      <c r="CS348" s="192"/>
      <c r="CT348" s="192"/>
      <c r="CU348" s="192"/>
      <c r="CV348" s="192"/>
      <c r="CW348" s="192"/>
      <c r="CX348" s="192"/>
      <c r="CY348" s="192"/>
      <c r="CZ348" s="192"/>
      <c r="DA348" s="192"/>
      <c r="DB348" s="192"/>
      <c r="DC348" s="192"/>
      <c r="DD348" s="192"/>
      <c r="DE348" s="192"/>
      <c r="DF348" s="192"/>
      <c r="DG348" s="192"/>
      <c r="DH348" s="192"/>
      <c r="DI348" s="192"/>
      <c r="DJ348" s="192"/>
      <c r="DK348" s="192"/>
      <c r="DL348" s="192"/>
      <c r="DM348" s="192"/>
      <c r="DN348" s="192"/>
      <c r="DO348" s="192"/>
      <c r="DP348" s="192"/>
      <c r="DQ348" s="192"/>
      <c r="DR348" s="192"/>
      <c r="DS348" s="192"/>
      <c r="DT348" s="192"/>
      <c r="DU348" s="192"/>
      <c r="DV348" s="192"/>
      <c r="DW348" s="192"/>
      <c r="DX348" s="192"/>
      <c r="DY348" s="192"/>
      <c r="DZ348" s="192"/>
      <c r="EA348" s="192"/>
      <c r="EB348" s="192"/>
      <c r="EC348" s="192"/>
      <c r="ED348" s="192"/>
      <c r="EE348" s="192"/>
      <c r="EF348" s="192"/>
      <c r="EG348" s="192"/>
      <c r="EH348" s="192"/>
      <c r="EI348" s="192"/>
      <c r="EJ348" s="192"/>
      <c r="EK348" s="192"/>
      <c r="EL348" s="192"/>
      <c r="EM348" s="192"/>
      <c r="EN348" s="192"/>
    </row>
    <row r="349" spans="25:144" s="186" customFormat="1" x14ac:dyDescent="0.3">
      <c r="Y349" s="192"/>
      <c r="Z349" s="192"/>
      <c r="AA349" s="192"/>
      <c r="AB349" s="192"/>
      <c r="AC349" s="192"/>
      <c r="AD349" s="192"/>
      <c r="AE349" s="192"/>
      <c r="AF349" s="192"/>
      <c r="AG349" s="192"/>
      <c r="AH349" s="192"/>
      <c r="AI349" s="192"/>
      <c r="AJ349" s="192"/>
      <c r="AK349" s="192"/>
      <c r="AL349" s="192"/>
      <c r="AM349" s="192"/>
      <c r="AN349" s="192"/>
      <c r="AO349" s="192"/>
      <c r="AP349" s="192"/>
      <c r="AQ349" s="192"/>
      <c r="AR349" s="192"/>
      <c r="AS349" s="192"/>
      <c r="AT349" s="192"/>
      <c r="AU349" s="192"/>
      <c r="AV349" s="192"/>
      <c r="AW349" s="192"/>
      <c r="AX349" s="192"/>
      <c r="AY349" s="192"/>
      <c r="AZ349" s="192"/>
      <c r="BA349" s="192"/>
      <c r="BB349" s="192"/>
      <c r="BC349" s="192"/>
      <c r="BD349" s="192"/>
      <c r="BE349" s="192"/>
      <c r="BF349" s="192"/>
      <c r="BG349" s="192"/>
      <c r="BH349" s="192"/>
      <c r="BI349" s="192"/>
      <c r="BJ349" s="192"/>
      <c r="BK349" s="192"/>
      <c r="BL349" s="192"/>
      <c r="BM349" s="192"/>
      <c r="BN349" s="192"/>
      <c r="BO349" s="192"/>
      <c r="BP349" s="192"/>
      <c r="BQ349" s="192"/>
      <c r="BR349" s="192"/>
      <c r="BS349" s="192"/>
      <c r="BT349" s="192"/>
      <c r="BU349" s="192"/>
      <c r="BV349" s="192"/>
      <c r="BW349" s="192"/>
      <c r="BX349" s="192"/>
      <c r="BY349" s="192"/>
      <c r="BZ349" s="192"/>
      <c r="CA349" s="192"/>
      <c r="CB349" s="192"/>
      <c r="CC349" s="192"/>
      <c r="CD349" s="192"/>
      <c r="CE349" s="192"/>
      <c r="CF349" s="192"/>
      <c r="CG349" s="192"/>
      <c r="CH349" s="192"/>
      <c r="CI349" s="192"/>
      <c r="CJ349" s="192"/>
      <c r="CK349" s="192"/>
      <c r="CL349" s="192"/>
      <c r="CM349" s="192"/>
      <c r="CN349" s="192"/>
      <c r="CO349" s="192"/>
      <c r="CP349" s="192"/>
      <c r="CQ349" s="192"/>
      <c r="CR349" s="192"/>
      <c r="CS349" s="192"/>
      <c r="CT349" s="192"/>
      <c r="CU349" s="192"/>
      <c r="CV349" s="192"/>
      <c r="CW349" s="192"/>
      <c r="CX349" s="192"/>
      <c r="CY349" s="192"/>
      <c r="CZ349" s="192"/>
      <c r="DA349" s="192"/>
      <c r="DB349" s="192"/>
      <c r="DC349" s="192"/>
      <c r="DD349" s="192"/>
      <c r="DE349" s="192"/>
      <c r="DF349" s="192"/>
      <c r="DG349" s="192"/>
      <c r="DH349" s="192"/>
      <c r="DI349" s="192"/>
      <c r="DJ349" s="192"/>
      <c r="DK349" s="192"/>
      <c r="DL349" s="192"/>
      <c r="DM349" s="192"/>
      <c r="DN349" s="192"/>
      <c r="DO349" s="192"/>
      <c r="DP349" s="192"/>
      <c r="DQ349" s="192"/>
      <c r="DR349" s="192"/>
      <c r="DS349" s="192"/>
      <c r="DT349" s="192"/>
      <c r="DU349" s="192"/>
      <c r="DV349" s="192"/>
      <c r="DW349" s="192"/>
      <c r="DX349" s="192"/>
      <c r="DY349" s="192"/>
      <c r="DZ349" s="192"/>
      <c r="EA349" s="192"/>
      <c r="EB349" s="192"/>
      <c r="EC349" s="192"/>
      <c r="ED349" s="192"/>
      <c r="EE349" s="192"/>
      <c r="EF349" s="192"/>
      <c r="EG349" s="192"/>
      <c r="EH349" s="192"/>
      <c r="EI349" s="192"/>
      <c r="EJ349" s="192"/>
      <c r="EK349" s="192"/>
      <c r="EL349" s="192"/>
      <c r="EM349" s="192"/>
      <c r="EN349" s="192"/>
    </row>
    <row r="350" spans="25:144" s="186" customFormat="1" x14ac:dyDescent="0.3">
      <c r="Y350" s="192"/>
      <c r="Z350" s="192"/>
      <c r="AA350" s="192"/>
      <c r="AB350" s="192"/>
      <c r="AC350" s="192"/>
      <c r="AD350" s="192"/>
      <c r="AE350" s="192"/>
      <c r="AF350" s="192"/>
      <c r="AG350" s="192"/>
      <c r="AH350" s="192"/>
      <c r="AI350" s="192"/>
      <c r="AJ350" s="192"/>
      <c r="AK350" s="192"/>
      <c r="AL350" s="192"/>
      <c r="AM350" s="192"/>
      <c r="AN350" s="192"/>
      <c r="AO350" s="192"/>
      <c r="AP350" s="192"/>
      <c r="AQ350" s="192"/>
      <c r="AR350" s="192"/>
      <c r="AS350" s="192"/>
      <c r="AT350" s="192"/>
      <c r="AU350" s="192"/>
      <c r="AV350" s="192"/>
      <c r="AW350" s="192"/>
      <c r="AX350" s="192"/>
      <c r="AY350" s="192"/>
      <c r="AZ350" s="192"/>
      <c r="BA350" s="192"/>
      <c r="BB350" s="192"/>
      <c r="BC350" s="192"/>
      <c r="BD350" s="192"/>
      <c r="BE350" s="192"/>
      <c r="BF350" s="192"/>
      <c r="BG350" s="192"/>
      <c r="BH350" s="192"/>
      <c r="BI350" s="192"/>
      <c r="BJ350" s="192"/>
      <c r="BK350" s="192"/>
      <c r="BL350" s="192"/>
      <c r="BM350" s="192"/>
      <c r="BN350" s="192"/>
      <c r="BO350" s="192"/>
      <c r="BP350" s="192"/>
      <c r="BQ350" s="192"/>
      <c r="BR350" s="192"/>
      <c r="BS350" s="192"/>
      <c r="BT350" s="192"/>
      <c r="BU350" s="192"/>
      <c r="BV350" s="192"/>
      <c r="BW350" s="192"/>
      <c r="BX350" s="192"/>
      <c r="BY350" s="192"/>
      <c r="BZ350" s="192"/>
      <c r="CA350" s="192"/>
      <c r="CB350" s="192"/>
      <c r="CC350" s="192"/>
      <c r="CD350" s="192"/>
      <c r="CE350" s="192"/>
      <c r="CF350" s="192"/>
      <c r="CG350" s="192"/>
      <c r="CH350" s="192"/>
      <c r="CI350" s="192"/>
      <c r="CJ350" s="192"/>
      <c r="CK350" s="192"/>
      <c r="CL350" s="192"/>
      <c r="CM350" s="192"/>
      <c r="CN350" s="192"/>
      <c r="CO350" s="192"/>
      <c r="CP350" s="192"/>
      <c r="CQ350" s="192"/>
      <c r="CR350" s="192"/>
      <c r="CS350" s="192"/>
      <c r="CT350" s="192"/>
      <c r="CU350" s="192"/>
      <c r="CV350" s="192"/>
      <c r="CW350" s="192"/>
      <c r="CX350" s="192"/>
      <c r="CY350" s="192"/>
      <c r="CZ350" s="192"/>
      <c r="DA350" s="192"/>
      <c r="DB350" s="192"/>
      <c r="DC350" s="192"/>
      <c r="DD350" s="192"/>
      <c r="DE350" s="192"/>
      <c r="DF350" s="192"/>
      <c r="DG350" s="192"/>
      <c r="DH350" s="192"/>
      <c r="DI350" s="192"/>
      <c r="DJ350" s="192"/>
      <c r="DK350" s="192"/>
      <c r="DL350" s="192"/>
      <c r="DM350" s="192"/>
      <c r="DN350" s="192"/>
      <c r="DO350" s="192"/>
      <c r="DP350" s="192"/>
      <c r="DQ350" s="192"/>
      <c r="DR350" s="192"/>
      <c r="DS350" s="192"/>
      <c r="DT350" s="192"/>
      <c r="DU350" s="192"/>
      <c r="DV350" s="192"/>
      <c r="DW350" s="192"/>
      <c r="DX350" s="192"/>
      <c r="DY350" s="192"/>
      <c r="DZ350" s="192"/>
      <c r="EA350" s="192"/>
      <c r="EB350" s="192"/>
      <c r="EC350" s="192"/>
      <c r="ED350" s="192"/>
      <c r="EE350" s="192"/>
      <c r="EF350" s="192"/>
      <c r="EG350" s="192"/>
      <c r="EH350" s="192"/>
      <c r="EI350" s="192"/>
      <c r="EJ350" s="192"/>
      <c r="EK350" s="192"/>
      <c r="EL350" s="192"/>
      <c r="EM350" s="192"/>
      <c r="EN350" s="192"/>
    </row>
    <row r="351" spans="25:144" s="186" customFormat="1" x14ac:dyDescent="0.3">
      <c r="Y351" s="192"/>
      <c r="Z351" s="192"/>
      <c r="AA351" s="192"/>
      <c r="AB351" s="192"/>
      <c r="AC351" s="192"/>
      <c r="AD351" s="192"/>
      <c r="AE351" s="192"/>
      <c r="AF351" s="192"/>
      <c r="AG351" s="192"/>
      <c r="AH351" s="192"/>
      <c r="AI351" s="192"/>
      <c r="AJ351" s="192"/>
      <c r="AK351" s="192"/>
      <c r="AL351" s="192"/>
      <c r="AM351" s="192"/>
      <c r="AN351" s="192"/>
      <c r="AO351" s="192"/>
      <c r="AP351" s="192"/>
      <c r="AQ351" s="192"/>
      <c r="AR351" s="192"/>
      <c r="AS351" s="192"/>
      <c r="AT351" s="192"/>
      <c r="AU351" s="192"/>
      <c r="AV351" s="192"/>
      <c r="AW351" s="192"/>
      <c r="AX351" s="192"/>
      <c r="AY351" s="192"/>
      <c r="AZ351" s="192"/>
      <c r="BA351" s="192"/>
      <c r="BB351" s="192"/>
      <c r="BC351" s="192"/>
      <c r="BD351" s="192"/>
      <c r="BE351" s="192"/>
      <c r="BF351" s="192"/>
      <c r="BG351" s="192"/>
      <c r="BH351" s="192"/>
      <c r="BI351" s="192"/>
      <c r="BJ351" s="192"/>
      <c r="BK351" s="192"/>
      <c r="BL351" s="192"/>
      <c r="BM351" s="192"/>
      <c r="BN351" s="192"/>
      <c r="BO351" s="192"/>
      <c r="BP351" s="192"/>
      <c r="BQ351" s="192"/>
      <c r="BR351" s="192"/>
      <c r="BS351" s="192"/>
      <c r="BT351" s="192"/>
      <c r="BU351" s="192"/>
      <c r="BV351" s="192"/>
      <c r="BW351" s="192"/>
      <c r="BX351" s="192"/>
      <c r="BY351" s="192"/>
      <c r="BZ351" s="192"/>
      <c r="CA351" s="192"/>
      <c r="CB351" s="192"/>
      <c r="CC351" s="192"/>
      <c r="CD351" s="192"/>
      <c r="CE351" s="192"/>
      <c r="CF351" s="192"/>
      <c r="CG351" s="192"/>
      <c r="CH351" s="192"/>
      <c r="CI351" s="192"/>
      <c r="CJ351" s="192"/>
      <c r="CK351" s="192"/>
      <c r="CL351" s="192"/>
      <c r="CM351" s="192"/>
      <c r="CN351" s="192"/>
      <c r="CO351" s="192"/>
      <c r="CP351" s="192"/>
      <c r="CQ351" s="192"/>
      <c r="CR351" s="192"/>
      <c r="CS351" s="192"/>
      <c r="CT351" s="192"/>
      <c r="CU351" s="192"/>
      <c r="CV351" s="192"/>
      <c r="CW351" s="192"/>
      <c r="CX351" s="192"/>
      <c r="CY351" s="192"/>
      <c r="CZ351" s="192"/>
      <c r="DA351" s="192"/>
      <c r="DB351" s="192"/>
      <c r="DC351" s="192"/>
      <c r="DD351" s="192"/>
      <c r="DE351" s="192"/>
      <c r="DF351" s="192"/>
      <c r="DG351" s="192"/>
      <c r="DH351" s="192"/>
      <c r="DI351" s="192"/>
      <c r="DJ351" s="192"/>
      <c r="DK351" s="192"/>
      <c r="DL351" s="192"/>
      <c r="DM351" s="192"/>
      <c r="DN351" s="192"/>
      <c r="DO351" s="192"/>
      <c r="DP351" s="192"/>
      <c r="DQ351" s="192"/>
      <c r="DR351" s="192"/>
      <c r="DS351" s="192"/>
      <c r="DT351" s="192"/>
      <c r="DU351" s="192"/>
      <c r="DV351" s="192"/>
      <c r="DW351" s="192"/>
      <c r="DX351" s="192"/>
      <c r="DY351" s="192"/>
      <c r="DZ351" s="192"/>
      <c r="EA351" s="192"/>
      <c r="EB351" s="192"/>
      <c r="EC351" s="192"/>
      <c r="ED351" s="192"/>
      <c r="EE351" s="192"/>
      <c r="EF351" s="192"/>
      <c r="EG351" s="192"/>
      <c r="EH351" s="192"/>
      <c r="EI351" s="192"/>
      <c r="EJ351" s="192"/>
      <c r="EK351" s="192"/>
      <c r="EL351" s="192"/>
      <c r="EM351" s="192"/>
      <c r="EN351" s="192"/>
    </row>
    <row r="352" spans="25:144" s="186" customFormat="1" x14ac:dyDescent="0.3">
      <c r="Y352" s="192"/>
      <c r="Z352" s="192"/>
      <c r="AA352" s="192"/>
      <c r="AB352" s="192"/>
      <c r="AC352" s="192"/>
      <c r="AD352" s="192"/>
      <c r="AE352" s="192"/>
      <c r="AF352" s="192"/>
      <c r="AG352" s="192"/>
      <c r="AH352" s="192"/>
      <c r="AI352" s="192"/>
      <c r="AJ352" s="192"/>
      <c r="AK352" s="192"/>
      <c r="AL352" s="192"/>
      <c r="AM352" s="192"/>
      <c r="AN352" s="192"/>
      <c r="AO352" s="192"/>
      <c r="AP352" s="192"/>
      <c r="AQ352" s="192"/>
      <c r="AR352" s="192"/>
      <c r="AS352" s="192"/>
      <c r="AT352" s="192"/>
      <c r="AU352" s="192"/>
      <c r="AV352" s="192"/>
      <c r="AW352" s="192"/>
      <c r="AX352" s="192"/>
      <c r="AY352" s="192"/>
      <c r="AZ352" s="192"/>
      <c r="BA352" s="192"/>
      <c r="BB352" s="192"/>
      <c r="BC352" s="192"/>
      <c r="BD352" s="192"/>
      <c r="BE352" s="192"/>
      <c r="BF352" s="192"/>
      <c r="BG352" s="192"/>
      <c r="BH352" s="192"/>
      <c r="BI352" s="192"/>
      <c r="BJ352" s="192"/>
      <c r="BK352" s="192"/>
      <c r="BL352" s="192"/>
      <c r="BM352" s="192"/>
      <c r="BN352" s="192"/>
      <c r="BO352" s="192"/>
      <c r="BP352" s="192"/>
      <c r="BQ352" s="192"/>
      <c r="BR352" s="192"/>
      <c r="BS352" s="192"/>
      <c r="BT352" s="192"/>
      <c r="BU352" s="192"/>
      <c r="BV352" s="192"/>
      <c r="BW352" s="192"/>
      <c r="BX352" s="192"/>
      <c r="BY352" s="192"/>
      <c r="BZ352" s="192"/>
      <c r="CA352" s="192"/>
      <c r="CB352" s="192"/>
      <c r="CC352" s="192"/>
      <c r="CD352" s="192"/>
      <c r="CE352" s="192"/>
      <c r="CF352" s="192"/>
      <c r="CG352" s="192"/>
      <c r="CH352" s="192"/>
      <c r="CI352" s="192"/>
      <c r="CJ352" s="192"/>
      <c r="CK352" s="192"/>
      <c r="CL352" s="192"/>
      <c r="CM352" s="192"/>
      <c r="CN352" s="192"/>
      <c r="CO352" s="192"/>
      <c r="CP352" s="192"/>
      <c r="CQ352" s="192"/>
      <c r="CR352" s="192"/>
      <c r="CS352" s="192"/>
      <c r="CT352" s="192"/>
      <c r="CU352" s="192"/>
      <c r="CV352" s="192"/>
      <c r="CW352" s="192"/>
      <c r="CX352" s="192"/>
      <c r="CY352" s="192"/>
      <c r="CZ352" s="192"/>
      <c r="DA352" s="192"/>
      <c r="DB352" s="192"/>
      <c r="DC352" s="192"/>
      <c r="DD352" s="192"/>
      <c r="DE352" s="192"/>
      <c r="DF352" s="192"/>
      <c r="DG352" s="192"/>
      <c r="DH352" s="192"/>
      <c r="DI352" s="192"/>
      <c r="DJ352" s="192"/>
      <c r="DK352" s="192"/>
      <c r="DL352" s="192"/>
      <c r="DM352" s="192"/>
      <c r="DN352" s="192"/>
      <c r="DO352" s="192"/>
      <c r="DP352" s="192"/>
      <c r="DQ352" s="192"/>
      <c r="DR352" s="192"/>
      <c r="DS352" s="192"/>
      <c r="DT352" s="192"/>
      <c r="DU352" s="192"/>
      <c r="DV352" s="192"/>
      <c r="DW352" s="192"/>
      <c r="DX352" s="192"/>
      <c r="DY352" s="192"/>
      <c r="DZ352" s="192"/>
      <c r="EA352" s="192"/>
      <c r="EB352" s="192"/>
      <c r="EC352" s="192"/>
      <c r="ED352" s="192"/>
      <c r="EE352" s="192"/>
      <c r="EF352" s="192"/>
      <c r="EG352" s="192"/>
      <c r="EH352" s="192"/>
      <c r="EI352" s="192"/>
      <c r="EJ352" s="192"/>
      <c r="EK352" s="192"/>
      <c r="EL352" s="192"/>
      <c r="EM352" s="192"/>
      <c r="EN352" s="192"/>
    </row>
    <row r="353" spans="25:144" s="186" customFormat="1" x14ac:dyDescent="0.3">
      <c r="Y353" s="192"/>
      <c r="Z353" s="192"/>
      <c r="AA353" s="192"/>
      <c r="AB353" s="192"/>
      <c r="AC353" s="192"/>
      <c r="AD353" s="192"/>
      <c r="AE353" s="192"/>
      <c r="AF353" s="192"/>
      <c r="AG353" s="192"/>
      <c r="AH353" s="192"/>
      <c r="AI353" s="192"/>
      <c r="AJ353" s="192"/>
      <c r="AK353" s="192"/>
      <c r="AL353" s="192"/>
      <c r="AM353" s="192"/>
      <c r="AN353" s="192"/>
      <c r="AO353" s="192"/>
      <c r="AP353" s="192"/>
      <c r="AQ353" s="192"/>
      <c r="AR353" s="192"/>
      <c r="AS353" s="192"/>
      <c r="AT353" s="192"/>
      <c r="AU353" s="192"/>
      <c r="AV353" s="192"/>
      <c r="AW353" s="192"/>
      <c r="AX353" s="192"/>
      <c r="AY353" s="192"/>
      <c r="AZ353" s="192"/>
      <c r="BA353" s="192"/>
      <c r="BB353" s="192"/>
      <c r="BC353" s="192"/>
      <c r="BD353" s="192"/>
      <c r="BE353" s="192"/>
      <c r="BF353" s="192"/>
      <c r="BG353" s="192"/>
      <c r="BH353" s="192"/>
      <c r="BI353" s="192"/>
      <c r="BJ353" s="192"/>
      <c r="BK353" s="192"/>
      <c r="BL353" s="192"/>
      <c r="BM353" s="192"/>
      <c r="BN353" s="192"/>
      <c r="BO353" s="192"/>
      <c r="BP353" s="192"/>
      <c r="BQ353" s="192"/>
      <c r="BR353" s="192"/>
      <c r="BS353" s="192"/>
      <c r="BT353" s="192"/>
      <c r="BU353" s="192"/>
      <c r="BV353" s="192"/>
      <c r="BW353" s="192"/>
      <c r="BX353" s="192"/>
      <c r="BY353" s="192"/>
      <c r="BZ353" s="192"/>
      <c r="CA353" s="192"/>
      <c r="CB353" s="192"/>
      <c r="CC353" s="192"/>
      <c r="CD353" s="192"/>
      <c r="CE353" s="192"/>
      <c r="CF353" s="192"/>
      <c r="CG353" s="192"/>
      <c r="CH353" s="192"/>
      <c r="CI353" s="192"/>
      <c r="CJ353" s="192"/>
      <c r="CK353" s="192"/>
      <c r="CL353" s="192"/>
      <c r="CM353" s="192"/>
      <c r="CN353" s="192"/>
      <c r="CO353" s="192"/>
      <c r="CP353" s="192"/>
      <c r="CQ353" s="192"/>
      <c r="CR353" s="192"/>
      <c r="CS353" s="192"/>
      <c r="CT353" s="192"/>
      <c r="CU353" s="192"/>
      <c r="CV353" s="192"/>
      <c r="CW353" s="192"/>
      <c r="CX353" s="192"/>
      <c r="CY353" s="192"/>
      <c r="CZ353" s="192"/>
      <c r="DA353" s="192"/>
      <c r="DB353" s="192"/>
      <c r="DC353" s="192"/>
      <c r="DD353" s="192"/>
      <c r="DE353" s="192"/>
      <c r="DF353" s="192"/>
      <c r="DG353" s="192"/>
      <c r="DH353" s="192"/>
      <c r="DI353" s="192"/>
      <c r="DJ353" s="192"/>
      <c r="DK353" s="192"/>
      <c r="DL353" s="192"/>
      <c r="DM353" s="192"/>
      <c r="DN353" s="192"/>
      <c r="DO353" s="192"/>
      <c r="DP353" s="192"/>
      <c r="DQ353" s="192"/>
      <c r="DR353" s="192"/>
      <c r="DS353" s="192"/>
      <c r="DT353" s="192"/>
      <c r="DU353" s="192"/>
      <c r="DV353" s="192"/>
      <c r="DW353" s="192"/>
      <c r="DX353" s="192"/>
      <c r="DY353" s="192"/>
      <c r="DZ353" s="192"/>
      <c r="EA353" s="192"/>
      <c r="EB353" s="192"/>
      <c r="EC353" s="192"/>
      <c r="ED353" s="192"/>
      <c r="EE353" s="192"/>
      <c r="EF353" s="192"/>
      <c r="EG353" s="192"/>
      <c r="EH353" s="192"/>
      <c r="EI353" s="192"/>
      <c r="EJ353" s="192"/>
      <c r="EK353" s="192"/>
      <c r="EL353" s="192"/>
      <c r="EM353" s="192"/>
      <c r="EN353" s="192"/>
    </row>
    <row r="354" spans="25:144" s="186" customFormat="1" x14ac:dyDescent="0.3">
      <c r="Y354" s="192"/>
      <c r="Z354" s="192"/>
      <c r="AA354" s="192"/>
      <c r="AB354" s="192"/>
      <c r="AC354" s="192"/>
      <c r="AD354" s="192"/>
      <c r="AE354" s="192"/>
      <c r="AF354" s="192"/>
      <c r="AG354" s="192"/>
      <c r="AH354" s="192"/>
      <c r="AI354" s="192"/>
      <c r="AJ354" s="192"/>
      <c r="AK354" s="192"/>
      <c r="AL354" s="192"/>
      <c r="AM354" s="192"/>
      <c r="AN354" s="192"/>
      <c r="AO354" s="192"/>
      <c r="AP354" s="192"/>
      <c r="AQ354" s="192"/>
      <c r="AR354" s="192"/>
      <c r="AS354" s="192"/>
      <c r="AT354" s="192"/>
      <c r="AU354" s="192"/>
      <c r="AV354" s="192"/>
      <c r="AW354" s="192"/>
      <c r="AX354" s="192"/>
      <c r="AY354" s="192"/>
      <c r="AZ354" s="192"/>
      <c r="BA354" s="192"/>
      <c r="BB354" s="192"/>
      <c r="BC354" s="192"/>
      <c r="BD354" s="192"/>
      <c r="BE354" s="192"/>
      <c r="BF354" s="192"/>
      <c r="BG354" s="192"/>
      <c r="BH354" s="192"/>
      <c r="BI354" s="192"/>
      <c r="BJ354" s="192"/>
      <c r="BK354" s="192"/>
      <c r="BL354" s="192"/>
      <c r="BM354" s="192"/>
      <c r="BN354" s="192"/>
      <c r="BO354" s="192"/>
      <c r="BP354" s="192"/>
      <c r="BQ354" s="192"/>
      <c r="BR354" s="192"/>
      <c r="BS354" s="192"/>
      <c r="BT354" s="192"/>
      <c r="BU354" s="192"/>
      <c r="BV354" s="192"/>
      <c r="BW354" s="192"/>
      <c r="BX354" s="192"/>
      <c r="BY354" s="192"/>
      <c r="BZ354" s="192"/>
      <c r="CA354" s="192"/>
      <c r="CB354" s="192"/>
      <c r="CC354" s="192"/>
      <c r="CD354" s="192"/>
      <c r="CE354" s="192"/>
      <c r="CF354" s="192"/>
      <c r="CG354" s="192"/>
      <c r="CH354" s="192"/>
      <c r="CI354" s="192"/>
      <c r="CJ354" s="192"/>
      <c r="CK354" s="192"/>
      <c r="CL354" s="192"/>
      <c r="CM354" s="192"/>
      <c r="CN354" s="192"/>
      <c r="CO354" s="192"/>
      <c r="CP354" s="192"/>
      <c r="CQ354" s="192"/>
      <c r="CR354" s="192"/>
      <c r="CS354" s="192"/>
      <c r="CT354" s="192"/>
      <c r="CU354" s="192"/>
      <c r="CV354" s="192"/>
      <c r="CW354" s="192"/>
      <c r="CX354" s="192"/>
      <c r="CY354" s="192"/>
      <c r="CZ354" s="192"/>
      <c r="DA354" s="192"/>
      <c r="DB354" s="192"/>
      <c r="DC354" s="192"/>
      <c r="DD354" s="192"/>
      <c r="DE354" s="192"/>
      <c r="DF354" s="192"/>
      <c r="DG354" s="192"/>
      <c r="DH354" s="192"/>
      <c r="DI354" s="192"/>
      <c r="DJ354" s="192"/>
      <c r="DK354" s="192"/>
      <c r="DL354" s="192"/>
      <c r="DM354" s="192"/>
      <c r="DN354" s="192"/>
      <c r="DO354" s="192"/>
      <c r="DP354" s="192"/>
      <c r="DQ354" s="192"/>
      <c r="DR354" s="192"/>
      <c r="DS354" s="192"/>
      <c r="DT354" s="192"/>
      <c r="DU354" s="192"/>
      <c r="DV354" s="192"/>
      <c r="DW354" s="192"/>
      <c r="DX354" s="192"/>
      <c r="DY354" s="192"/>
      <c r="DZ354" s="192"/>
      <c r="EA354" s="192"/>
      <c r="EB354" s="192"/>
      <c r="EC354" s="192"/>
      <c r="ED354" s="192"/>
      <c r="EE354" s="192"/>
      <c r="EF354" s="192"/>
      <c r="EG354" s="192"/>
      <c r="EH354" s="192"/>
      <c r="EI354" s="192"/>
      <c r="EJ354" s="192"/>
      <c r="EK354" s="192"/>
      <c r="EL354" s="192"/>
      <c r="EM354" s="192"/>
      <c r="EN354" s="192"/>
    </row>
    <row r="355" spans="25:144" s="186" customFormat="1" x14ac:dyDescent="0.3">
      <c r="Y355" s="192"/>
      <c r="Z355" s="192"/>
      <c r="AA355" s="192"/>
      <c r="AB355" s="192"/>
      <c r="AC355" s="192"/>
      <c r="AD355" s="192"/>
      <c r="AE355" s="192"/>
      <c r="AF355" s="192"/>
      <c r="AG355" s="192"/>
      <c r="AH355" s="192"/>
      <c r="AI355" s="192"/>
      <c r="AJ355" s="192"/>
      <c r="AK355" s="192"/>
      <c r="AL355" s="192"/>
      <c r="AM355" s="192"/>
      <c r="AN355" s="192"/>
      <c r="AO355" s="192"/>
      <c r="AP355" s="192"/>
      <c r="AQ355" s="192"/>
      <c r="AR355" s="192"/>
      <c r="AS355" s="192"/>
      <c r="AT355" s="192"/>
      <c r="AU355" s="192"/>
      <c r="AV355" s="192"/>
      <c r="AW355" s="192"/>
      <c r="AX355" s="192"/>
      <c r="AY355" s="192"/>
      <c r="AZ355" s="192"/>
      <c r="BA355" s="192"/>
      <c r="BB355" s="192"/>
      <c r="BC355" s="192"/>
      <c r="BD355" s="192"/>
      <c r="BE355" s="192"/>
      <c r="BF355" s="192"/>
      <c r="BG355" s="192"/>
      <c r="BH355" s="192"/>
      <c r="BI355" s="192"/>
      <c r="BJ355" s="192"/>
      <c r="BK355" s="192"/>
      <c r="BL355" s="192"/>
      <c r="BM355" s="192"/>
      <c r="BN355" s="192"/>
      <c r="BO355" s="192"/>
      <c r="BP355" s="192"/>
      <c r="BQ355" s="192"/>
      <c r="BR355" s="192"/>
      <c r="BS355" s="192"/>
      <c r="BT355" s="192"/>
      <c r="BU355" s="192"/>
      <c r="BV355" s="192"/>
      <c r="BW355" s="192"/>
      <c r="BX355" s="192"/>
      <c r="BY355" s="192"/>
      <c r="BZ355" s="192"/>
      <c r="CA355" s="192"/>
      <c r="CB355" s="192"/>
      <c r="CC355" s="192"/>
      <c r="CD355" s="192"/>
      <c r="CE355" s="192"/>
      <c r="CF355" s="192"/>
      <c r="CG355" s="192"/>
      <c r="CH355" s="192"/>
      <c r="CI355" s="192"/>
      <c r="CJ355" s="192"/>
      <c r="CK355" s="192"/>
      <c r="CL355" s="192"/>
      <c r="CM355" s="192"/>
      <c r="CN355" s="192"/>
      <c r="CO355" s="192"/>
      <c r="CP355" s="192"/>
      <c r="CQ355" s="192"/>
      <c r="CR355" s="192"/>
      <c r="CS355" s="192"/>
      <c r="CT355" s="192"/>
      <c r="CU355" s="192"/>
      <c r="CV355" s="192"/>
      <c r="CW355" s="192"/>
      <c r="CX355" s="192"/>
      <c r="CY355" s="192"/>
      <c r="CZ355" s="192"/>
      <c r="DA355" s="192"/>
      <c r="DB355" s="192"/>
      <c r="DC355" s="192"/>
      <c r="DD355" s="192"/>
      <c r="DE355" s="192"/>
      <c r="DF355" s="192"/>
      <c r="DG355" s="192"/>
      <c r="DH355" s="192"/>
      <c r="DI355" s="192"/>
      <c r="DJ355" s="192"/>
      <c r="DK355" s="192"/>
      <c r="DL355" s="192"/>
      <c r="DM355" s="192"/>
      <c r="DN355" s="192"/>
      <c r="DO355" s="192"/>
      <c r="DP355" s="192"/>
      <c r="DQ355" s="192"/>
      <c r="DR355" s="192"/>
      <c r="DS355" s="192"/>
      <c r="DT355" s="192"/>
      <c r="DU355" s="192"/>
      <c r="DV355" s="192"/>
      <c r="DW355" s="192"/>
      <c r="DX355" s="192"/>
      <c r="DY355" s="192"/>
      <c r="DZ355" s="192"/>
      <c r="EA355" s="192"/>
      <c r="EB355" s="192"/>
      <c r="EC355" s="192"/>
      <c r="ED355" s="192"/>
      <c r="EE355" s="192"/>
      <c r="EF355" s="192"/>
      <c r="EG355" s="192"/>
      <c r="EH355" s="192"/>
      <c r="EI355" s="192"/>
      <c r="EJ355" s="192"/>
      <c r="EK355" s="192"/>
      <c r="EL355" s="192"/>
      <c r="EM355" s="192"/>
      <c r="EN355" s="192"/>
    </row>
    <row r="356" spans="25:144" s="186" customFormat="1" x14ac:dyDescent="0.3">
      <c r="Y356" s="192"/>
      <c r="Z356" s="192"/>
      <c r="AA356" s="192"/>
      <c r="AB356" s="192"/>
      <c r="AC356" s="192"/>
      <c r="AD356" s="192"/>
      <c r="AE356" s="192"/>
      <c r="AF356" s="192"/>
      <c r="AG356" s="192"/>
      <c r="AH356" s="192"/>
      <c r="AI356" s="192"/>
      <c r="AJ356" s="192"/>
      <c r="AK356" s="192"/>
      <c r="AL356" s="192"/>
      <c r="AM356" s="192"/>
      <c r="AN356" s="192"/>
      <c r="AO356" s="192"/>
      <c r="AP356" s="192"/>
      <c r="AQ356" s="192"/>
      <c r="AR356" s="192"/>
      <c r="AS356" s="192"/>
      <c r="AT356" s="192"/>
      <c r="AU356" s="192"/>
      <c r="AV356" s="192"/>
      <c r="AW356" s="192"/>
      <c r="AX356" s="192"/>
      <c r="AY356" s="192"/>
      <c r="AZ356" s="192"/>
      <c r="BA356" s="192"/>
      <c r="BB356" s="192"/>
      <c r="BC356" s="192"/>
      <c r="BD356" s="192"/>
      <c r="BE356" s="192"/>
      <c r="BF356" s="192"/>
      <c r="BG356" s="192"/>
      <c r="BH356" s="192"/>
      <c r="BI356" s="192"/>
      <c r="BJ356" s="192"/>
      <c r="BK356" s="192"/>
      <c r="BL356" s="192"/>
      <c r="BM356" s="192"/>
      <c r="BN356" s="192"/>
      <c r="BO356" s="192"/>
      <c r="BP356" s="192"/>
      <c r="BQ356" s="192"/>
      <c r="BR356" s="192"/>
      <c r="BS356" s="192"/>
      <c r="BT356" s="192"/>
      <c r="BU356" s="192"/>
      <c r="BV356" s="192"/>
      <c r="BW356" s="192"/>
      <c r="BX356" s="192"/>
      <c r="BY356" s="192"/>
      <c r="BZ356" s="192"/>
      <c r="CA356" s="192"/>
      <c r="CB356" s="192"/>
      <c r="CC356" s="192"/>
      <c r="CD356" s="192"/>
      <c r="CE356" s="192"/>
      <c r="CF356" s="192"/>
      <c r="CG356" s="192"/>
      <c r="CH356" s="192"/>
      <c r="CI356" s="192"/>
      <c r="CJ356" s="192"/>
      <c r="CK356" s="192"/>
      <c r="CL356" s="192"/>
      <c r="CM356" s="192"/>
      <c r="CN356" s="192"/>
      <c r="CO356" s="192"/>
      <c r="CP356" s="192"/>
      <c r="CQ356" s="192"/>
      <c r="CR356" s="192"/>
      <c r="CS356" s="192"/>
      <c r="CT356" s="192"/>
      <c r="CU356" s="192"/>
      <c r="CV356" s="192"/>
      <c r="CW356" s="192"/>
      <c r="CX356" s="192"/>
      <c r="CY356" s="192"/>
      <c r="CZ356" s="192"/>
      <c r="DA356" s="192"/>
      <c r="DB356" s="192"/>
      <c r="DC356" s="192"/>
      <c r="DD356" s="192"/>
      <c r="DE356" s="192"/>
      <c r="DF356" s="192"/>
      <c r="DG356" s="192"/>
      <c r="DH356" s="192"/>
      <c r="DI356" s="192"/>
      <c r="DJ356" s="192"/>
      <c r="DK356" s="192"/>
      <c r="DL356" s="192"/>
      <c r="DM356" s="192"/>
      <c r="DN356" s="192"/>
      <c r="DO356" s="192"/>
      <c r="DP356" s="192"/>
      <c r="DQ356" s="192"/>
      <c r="DR356" s="192"/>
      <c r="DS356" s="192"/>
      <c r="DT356" s="192"/>
      <c r="DU356" s="192"/>
      <c r="DV356" s="192"/>
      <c r="DW356" s="192"/>
      <c r="DX356" s="192"/>
      <c r="DY356" s="192"/>
      <c r="DZ356" s="192"/>
      <c r="EA356" s="192"/>
      <c r="EB356" s="192"/>
      <c r="EC356" s="192"/>
      <c r="ED356" s="192"/>
      <c r="EE356" s="192"/>
      <c r="EF356" s="192"/>
      <c r="EG356" s="192"/>
      <c r="EH356" s="192"/>
      <c r="EI356" s="192"/>
      <c r="EJ356" s="192"/>
      <c r="EK356" s="192"/>
      <c r="EL356" s="192"/>
      <c r="EM356" s="192"/>
      <c r="EN356" s="192"/>
    </row>
    <row r="357" spans="25:144" s="186" customFormat="1" x14ac:dyDescent="0.3">
      <c r="Y357" s="192"/>
      <c r="Z357" s="192"/>
      <c r="AA357" s="192"/>
      <c r="AB357" s="192"/>
      <c r="AC357" s="192"/>
      <c r="AD357" s="192"/>
      <c r="AE357" s="192"/>
      <c r="AF357" s="192"/>
      <c r="AG357" s="192"/>
      <c r="AH357" s="192"/>
      <c r="AI357" s="192"/>
      <c r="AJ357" s="192"/>
      <c r="AK357" s="192"/>
      <c r="AL357" s="192"/>
      <c r="AM357" s="192"/>
      <c r="AN357" s="192"/>
      <c r="AO357" s="192"/>
      <c r="AP357" s="192"/>
      <c r="AQ357" s="192"/>
      <c r="AR357" s="192"/>
      <c r="AS357" s="192"/>
      <c r="AT357" s="192"/>
      <c r="AU357" s="192"/>
      <c r="AV357" s="192"/>
      <c r="AW357" s="192"/>
      <c r="AX357" s="192"/>
      <c r="AY357" s="192"/>
      <c r="AZ357" s="192"/>
      <c r="BA357" s="192"/>
      <c r="BB357" s="192"/>
      <c r="BC357" s="192"/>
      <c r="BD357" s="192"/>
      <c r="BE357" s="192"/>
      <c r="BF357" s="192"/>
      <c r="BG357" s="192"/>
      <c r="BH357" s="192"/>
      <c r="BI357" s="192"/>
      <c r="BJ357" s="192"/>
      <c r="BK357" s="192"/>
      <c r="BL357" s="192"/>
      <c r="BM357" s="192"/>
      <c r="BN357" s="192"/>
      <c r="BO357" s="192"/>
      <c r="BP357" s="192"/>
      <c r="BQ357" s="192"/>
      <c r="BR357" s="192"/>
      <c r="BS357" s="192"/>
      <c r="BT357" s="192"/>
      <c r="BU357" s="192"/>
      <c r="BV357" s="192"/>
      <c r="BW357" s="192"/>
      <c r="BX357" s="192"/>
      <c r="BY357" s="192"/>
      <c r="BZ357" s="192"/>
      <c r="CA357" s="192"/>
      <c r="CB357" s="192"/>
      <c r="CC357" s="192"/>
      <c r="CD357" s="192"/>
      <c r="CE357" s="192"/>
      <c r="CF357" s="192"/>
      <c r="CG357" s="192"/>
      <c r="CH357" s="192"/>
      <c r="CI357" s="192"/>
      <c r="CJ357" s="192"/>
      <c r="CK357" s="192"/>
      <c r="CL357" s="192"/>
      <c r="CM357" s="192"/>
      <c r="CN357" s="192"/>
      <c r="CO357" s="192"/>
      <c r="CP357" s="192"/>
      <c r="CQ357" s="192"/>
      <c r="CR357" s="192"/>
      <c r="CS357" s="192"/>
      <c r="CT357" s="192"/>
      <c r="CU357" s="192"/>
      <c r="CV357" s="192"/>
      <c r="CW357" s="192"/>
      <c r="CX357" s="192"/>
      <c r="CY357" s="192"/>
      <c r="CZ357" s="192"/>
      <c r="DA357" s="192"/>
      <c r="DB357" s="192"/>
      <c r="DC357" s="192"/>
      <c r="DD357" s="192"/>
      <c r="DE357" s="192"/>
      <c r="DF357" s="192"/>
      <c r="DG357" s="192"/>
      <c r="DH357" s="192"/>
      <c r="DI357" s="192"/>
      <c r="DJ357" s="192"/>
      <c r="DK357" s="192"/>
      <c r="DL357" s="192"/>
      <c r="DM357" s="192"/>
      <c r="DN357" s="192"/>
      <c r="DO357" s="192"/>
      <c r="DP357" s="192"/>
      <c r="DQ357" s="192"/>
      <c r="DR357" s="192"/>
      <c r="DS357" s="192"/>
      <c r="DT357" s="192"/>
      <c r="DU357" s="192"/>
      <c r="DV357" s="192"/>
      <c r="DW357" s="192"/>
      <c r="DX357" s="192"/>
      <c r="DY357" s="192"/>
      <c r="DZ357" s="192"/>
      <c r="EA357" s="192"/>
      <c r="EB357" s="192"/>
      <c r="EC357" s="192"/>
      <c r="ED357" s="192"/>
      <c r="EE357" s="192"/>
      <c r="EF357" s="192"/>
      <c r="EG357" s="192"/>
      <c r="EH357" s="192"/>
      <c r="EI357" s="192"/>
      <c r="EJ357" s="192"/>
      <c r="EK357" s="192"/>
      <c r="EL357" s="192"/>
      <c r="EM357" s="192"/>
      <c r="EN357" s="192"/>
    </row>
    <row r="358" spans="25:144" s="186" customFormat="1" x14ac:dyDescent="0.3">
      <c r="Y358" s="192"/>
      <c r="Z358" s="192"/>
      <c r="AA358" s="192"/>
      <c r="AB358" s="192"/>
      <c r="AC358" s="192"/>
      <c r="AD358" s="192"/>
      <c r="AE358" s="192"/>
      <c r="AF358" s="192"/>
      <c r="AG358" s="192"/>
      <c r="AH358" s="192"/>
      <c r="AI358" s="192"/>
      <c r="AJ358" s="192"/>
      <c r="AK358" s="192"/>
      <c r="AL358" s="192"/>
      <c r="AM358" s="192"/>
      <c r="AN358" s="192"/>
      <c r="AO358" s="192"/>
      <c r="AP358" s="192"/>
      <c r="AQ358" s="192"/>
      <c r="AR358" s="192"/>
      <c r="AS358" s="192"/>
      <c r="AT358" s="192"/>
      <c r="AU358" s="192"/>
      <c r="AV358" s="192"/>
      <c r="AW358" s="192"/>
      <c r="AX358" s="192"/>
      <c r="AY358" s="192"/>
      <c r="AZ358" s="192"/>
      <c r="BA358" s="192"/>
      <c r="BB358" s="192"/>
      <c r="BC358" s="192"/>
      <c r="BD358" s="192"/>
      <c r="BE358" s="192"/>
      <c r="BF358" s="192"/>
      <c r="BG358" s="192"/>
      <c r="BH358" s="192"/>
      <c r="BI358" s="192"/>
      <c r="BJ358" s="192"/>
      <c r="BK358" s="192"/>
      <c r="BL358" s="192"/>
      <c r="BM358" s="192"/>
      <c r="BN358" s="192"/>
      <c r="BO358" s="192"/>
      <c r="BP358" s="192"/>
      <c r="BQ358" s="192"/>
      <c r="BR358" s="192"/>
      <c r="BS358" s="192"/>
      <c r="BT358" s="192"/>
      <c r="BU358" s="192"/>
      <c r="BV358" s="192"/>
      <c r="BW358" s="192"/>
      <c r="BX358" s="192"/>
      <c r="BY358" s="192"/>
      <c r="BZ358" s="192"/>
      <c r="CA358" s="192"/>
      <c r="CB358" s="192"/>
      <c r="CC358" s="192"/>
      <c r="CD358" s="192"/>
      <c r="CE358" s="192"/>
      <c r="CF358" s="192"/>
      <c r="CG358" s="192"/>
      <c r="CH358" s="192"/>
      <c r="CI358" s="192"/>
      <c r="CJ358" s="192"/>
      <c r="CK358" s="192"/>
      <c r="CL358" s="192"/>
      <c r="CM358" s="192"/>
      <c r="CN358" s="192"/>
      <c r="CO358" s="192"/>
      <c r="CP358" s="192"/>
      <c r="CQ358" s="192"/>
      <c r="CR358" s="192"/>
      <c r="CS358" s="192"/>
      <c r="CT358" s="192"/>
      <c r="CU358" s="192"/>
      <c r="CV358" s="192"/>
      <c r="CW358" s="192"/>
      <c r="CX358" s="192"/>
      <c r="CY358" s="192"/>
      <c r="CZ358" s="192"/>
      <c r="DA358" s="192"/>
      <c r="DB358" s="192"/>
      <c r="DC358" s="192"/>
      <c r="DD358" s="192"/>
      <c r="DE358" s="192"/>
      <c r="DF358" s="192"/>
      <c r="DG358" s="192"/>
      <c r="DH358" s="192"/>
      <c r="DI358" s="192"/>
      <c r="DJ358" s="192"/>
      <c r="DK358" s="192"/>
      <c r="DL358" s="192"/>
      <c r="DM358" s="192"/>
      <c r="DN358" s="192"/>
      <c r="DO358" s="192"/>
      <c r="DP358" s="192"/>
      <c r="DQ358" s="192"/>
      <c r="DR358" s="192"/>
      <c r="DS358" s="192"/>
      <c r="DT358" s="192"/>
      <c r="DU358" s="192"/>
      <c r="DV358" s="192"/>
      <c r="DW358" s="192"/>
      <c r="DX358" s="192"/>
      <c r="DY358" s="192"/>
      <c r="DZ358" s="192"/>
      <c r="EA358" s="192"/>
      <c r="EB358" s="192"/>
      <c r="EC358" s="192"/>
      <c r="ED358" s="192"/>
      <c r="EE358" s="192"/>
      <c r="EF358" s="192"/>
      <c r="EG358" s="192"/>
      <c r="EH358" s="192"/>
      <c r="EI358" s="192"/>
      <c r="EJ358" s="192"/>
      <c r="EK358" s="192"/>
      <c r="EL358" s="192"/>
      <c r="EM358" s="192"/>
      <c r="EN358" s="192"/>
    </row>
    <row r="359" spans="25:144" s="186" customFormat="1" x14ac:dyDescent="0.3">
      <c r="Y359" s="192"/>
      <c r="Z359" s="192"/>
      <c r="AA359" s="192"/>
      <c r="AB359" s="192"/>
      <c r="AC359" s="192"/>
      <c r="AD359" s="192"/>
      <c r="AE359" s="192"/>
      <c r="AF359" s="192"/>
      <c r="AG359" s="192"/>
      <c r="AH359" s="192"/>
      <c r="AI359" s="192"/>
      <c r="AJ359" s="192"/>
      <c r="AK359" s="192"/>
      <c r="AL359" s="192"/>
      <c r="AM359" s="192"/>
      <c r="AN359" s="192"/>
      <c r="AO359" s="192"/>
      <c r="AP359" s="192"/>
      <c r="AQ359" s="192"/>
      <c r="AR359" s="192"/>
      <c r="AS359" s="192"/>
      <c r="AT359" s="192"/>
      <c r="AU359" s="192"/>
      <c r="AV359" s="192"/>
      <c r="AW359" s="192"/>
      <c r="AX359" s="192"/>
      <c r="AY359" s="192"/>
      <c r="AZ359" s="192"/>
      <c r="BA359" s="192"/>
      <c r="BB359" s="192"/>
      <c r="BC359" s="192"/>
      <c r="BD359" s="192"/>
      <c r="BE359" s="192"/>
      <c r="BF359" s="192"/>
      <c r="BG359" s="192"/>
      <c r="BH359" s="192"/>
      <c r="BI359" s="192"/>
      <c r="BJ359" s="192"/>
      <c r="BK359" s="192"/>
      <c r="BL359" s="192"/>
      <c r="BM359" s="192"/>
      <c r="BN359" s="192"/>
      <c r="BO359" s="192"/>
      <c r="BP359" s="192"/>
      <c r="BQ359" s="192"/>
      <c r="BR359" s="192"/>
      <c r="BS359" s="192"/>
      <c r="BT359" s="192"/>
      <c r="BU359" s="192"/>
      <c r="BV359" s="192"/>
      <c r="BW359" s="192"/>
      <c r="BX359" s="192"/>
      <c r="BY359" s="192"/>
      <c r="BZ359" s="192"/>
      <c r="CA359" s="192"/>
      <c r="CB359" s="192"/>
      <c r="CC359" s="192"/>
      <c r="CD359" s="192"/>
      <c r="CE359" s="192"/>
      <c r="CF359" s="192"/>
      <c r="CG359" s="192"/>
      <c r="CH359" s="192"/>
      <c r="CI359" s="192"/>
      <c r="CJ359" s="192"/>
      <c r="CK359" s="192"/>
      <c r="CL359" s="192"/>
      <c r="CM359" s="192"/>
      <c r="CN359" s="192"/>
      <c r="CO359" s="192"/>
      <c r="CP359" s="192"/>
      <c r="CQ359" s="192"/>
      <c r="CR359" s="192"/>
      <c r="CS359" s="192"/>
      <c r="CT359" s="192"/>
      <c r="CU359" s="192"/>
      <c r="CV359" s="192"/>
      <c r="CW359" s="192"/>
      <c r="CX359" s="192"/>
      <c r="CY359" s="192"/>
      <c r="CZ359" s="192"/>
      <c r="DA359" s="192"/>
      <c r="DB359" s="192"/>
      <c r="DC359" s="192"/>
      <c r="DD359" s="192"/>
      <c r="DE359" s="192"/>
      <c r="DF359" s="192"/>
      <c r="DG359" s="192"/>
      <c r="DH359" s="192"/>
      <c r="DI359" s="192"/>
      <c r="DJ359" s="192"/>
      <c r="DK359" s="192"/>
      <c r="DL359" s="192"/>
      <c r="DM359" s="192"/>
      <c r="DN359" s="192"/>
      <c r="DO359" s="192"/>
      <c r="DP359" s="192"/>
      <c r="DQ359" s="192"/>
      <c r="DR359" s="192"/>
      <c r="DS359" s="192"/>
      <c r="DT359" s="192"/>
      <c r="DU359" s="192"/>
      <c r="DV359" s="192"/>
      <c r="DW359" s="192"/>
      <c r="DX359" s="192"/>
      <c r="DY359" s="192"/>
      <c r="DZ359" s="192"/>
      <c r="EA359" s="192"/>
      <c r="EB359" s="192"/>
      <c r="EC359" s="192"/>
      <c r="ED359" s="192"/>
      <c r="EE359" s="192"/>
      <c r="EF359" s="192"/>
      <c r="EG359" s="192"/>
      <c r="EH359" s="192"/>
      <c r="EI359" s="192"/>
      <c r="EJ359" s="192"/>
      <c r="EK359" s="192"/>
      <c r="EL359" s="192"/>
      <c r="EM359" s="192"/>
      <c r="EN359" s="192"/>
    </row>
    <row r="360" spans="25:144" s="186" customFormat="1" x14ac:dyDescent="0.3">
      <c r="Y360" s="192"/>
      <c r="Z360" s="192"/>
      <c r="AA360" s="192"/>
      <c r="AB360" s="192"/>
      <c r="AC360" s="192"/>
      <c r="AD360" s="192"/>
      <c r="AE360" s="192"/>
      <c r="AF360" s="192"/>
      <c r="AG360" s="192"/>
      <c r="AH360" s="192"/>
      <c r="AI360" s="192"/>
      <c r="AJ360" s="192"/>
      <c r="AK360" s="192"/>
      <c r="AL360" s="192"/>
      <c r="AM360" s="192"/>
      <c r="AN360" s="192"/>
      <c r="AO360" s="192"/>
      <c r="AP360" s="192"/>
      <c r="AQ360" s="192"/>
      <c r="AR360" s="192"/>
      <c r="AS360" s="192"/>
      <c r="AT360" s="192"/>
      <c r="AU360" s="192"/>
      <c r="AV360" s="192"/>
      <c r="AW360" s="192"/>
      <c r="AX360" s="192"/>
      <c r="AY360" s="192"/>
      <c r="AZ360" s="192"/>
      <c r="BA360" s="192"/>
      <c r="BB360" s="192"/>
      <c r="BC360" s="192"/>
      <c r="BD360" s="192"/>
      <c r="BE360" s="192"/>
      <c r="BF360" s="192"/>
      <c r="BG360" s="192"/>
      <c r="BH360" s="192"/>
      <c r="BI360" s="192"/>
      <c r="BJ360" s="192"/>
      <c r="BK360" s="192"/>
      <c r="BL360" s="192"/>
      <c r="BM360" s="192"/>
      <c r="BN360" s="192"/>
      <c r="BO360" s="192"/>
      <c r="BP360" s="192"/>
      <c r="BQ360" s="192"/>
      <c r="BR360" s="192"/>
      <c r="BS360" s="192"/>
      <c r="BT360" s="192"/>
      <c r="BU360" s="192"/>
      <c r="BV360" s="192"/>
      <c r="BW360" s="192"/>
      <c r="BX360" s="192"/>
      <c r="BY360" s="192"/>
      <c r="BZ360" s="192"/>
      <c r="CA360" s="192"/>
      <c r="CB360" s="192"/>
      <c r="CC360" s="192"/>
      <c r="CD360" s="192"/>
      <c r="CE360" s="192"/>
      <c r="CF360" s="192"/>
      <c r="CG360" s="192"/>
      <c r="CH360" s="192"/>
      <c r="CI360" s="192"/>
      <c r="CJ360" s="192"/>
      <c r="CK360" s="192"/>
      <c r="CL360" s="192"/>
      <c r="CM360" s="192"/>
      <c r="CN360" s="192"/>
      <c r="CO360" s="192"/>
      <c r="CP360" s="192"/>
      <c r="CQ360" s="192"/>
      <c r="CR360" s="192"/>
      <c r="CS360" s="192"/>
      <c r="CT360" s="192"/>
      <c r="CU360" s="192"/>
      <c r="CV360" s="192"/>
      <c r="CW360" s="192"/>
      <c r="CX360" s="192"/>
      <c r="CY360" s="192"/>
      <c r="CZ360" s="192"/>
      <c r="DA360" s="192"/>
      <c r="DB360" s="192"/>
      <c r="DC360" s="192"/>
      <c r="DD360" s="192"/>
      <c r="DE360" s="192"/>
      <c r="DF360" s="192"/>
      <c r="DG360" s="192"/>
      <c r="DH360" s="192"/>
      <c r="DI360" s="192"/>
      <c r="DJ360" s="192"/>
      <c r="DK360" s="192"/>
      <c r="DL360" s="192"/>
      <c r="DM360" s="192"/>
      <c r="DN360" s="192"/>
      <c r="DO360" s="192"/>
      <c r="DP360" s="192"/>
      <c r="DQ360" s="192"/>
      <c r="DR360" s="192"/>
      <c r="DS360" s="192"/>
      <c r="DT360" s="192"/>
      <c r="DU360" s="192"/>
      <c r="DV360" s="192"/>
      <c r="DW360" s="192"/>
      <c r="DX360" s="192"/>
      <c r="DY360" s="192"/>
      <c r="DZ360" s="192"/>
      <c r="EA360" s="192"/>
      <c r="EB360" s="192"/>
      <c r="EC360" s="192"/>
      <c r="ED360" s="192"/>
      <c r="EE360" s="192"/>
      <c r="EF360" s="192"/>
      <c r="EG360" s="192"/>
      <c r="EH360" s="192"/>
      <c r="EI360" s="192"/>
      <c r="EJ360" s="192"/>
      <c r="EK360" s="192"/>
      <c r="EL360" s="192"/>
      <c r="EM360" s="192"/>
      <c r="EN360" s="192"/>
    </row>
    <row r="361" spans="25:144" s="186" customFormat="1" x14ac:dyDescent="0.3">
      <c r="Y361" s="192"/>
      <c r="Z361" s="192"/>
      <c r="AA361" s="192"/>
      <c r="AB361" s="192"/>
      <c r="AC361" s="192"/>
      <c r="AD361" s="192"/>
      <c r="AE361" s="192"/>
      <c r="AF361" s="192"/>
      <c r="AG361" s="192"/>
      <c r="AH361" s="192"/>
      <c r="AI361" s="192"/>
      <c r="AJ361" s="192"/>
      <c r="AK361" s="192"/>
      <c r="AL361" s="192"/>
      <c r="AM361" s="192"/>
      <c r="AN361" s="192"/>
      <c r="AO361" s="192"/>
      <c r="AP361" s="192"/>
      <c r="AQ361" s="192"/>
      <c r="AR361" s="192"/>
      <c r="AS361" s="192"/>
      <c r="AT361" s="192"/>
      <c r="AU361" s="192"/>
      <c r="AV361" s="192"/>
      <c r="AW361" s="192"/>
      <c r="AX361" s="192"/>
      <c r="AY361" s="192"/>
      <c r="AZ361" s="192"/>
      <c r="BA361" s="192"/>
      <c r="BB361" s="192"/>
      <c r="BC361" s="192"/>
      <c r="BD361" s="192"/>
      <c r="BE361" s="192"/>
      <c r="BF361" s="192"/>
      <c r="BG361" s="192"/>
      <c r="BH361" s="192"/>
      <c r="BI361" s="192"/>
      <c r="BJ361" s="192"/>
      <c r="BK361" s="192"/>
      <c r="BL361" s="192"/>
      <c r="BM361" s="192"/>
      <c r="BN361" s="192"/>
      <c r="BO361" s="192"/>
      <c r="BP361" s="192"/>
      <c r="BQ361" s="192"/>
      <c r="BR361" s="192"/>
      <c r="BS361" s="192"/>
      <c r="BT361" s="192"/>
      <c r="BU361" s="192"/>
      <c r="BV361" s="192"/>
      <c r="BW361" s="192"/>
      <c r="BX361" s="192"/>
      <c r="BY361" s="192"/>
      <c r="BZ361" s="192"/>
      <c r="CA361" s="192"/>
      <c r="CB361" s="192"/>
      <c r="CC361" s="192"/>
      <c r="CD361" s="192"/>
      <c r="CE361" s="192"/>
      <c r="CF361" s="192"/>
      <c r="CG361" s="192"/>
      <c r="CH361" s="192"/>
      <c r="CI361" s="192"/>
      <c r="CJ361" s="192"/>
      <c r="CK361" s="192"/>
      <c r="CL361" s="192"/>
      <c r="CM361" s="192"/>
      <c r="CN361" s="192"/>
      <c r="CO361" s="192"/>
      <c r="CP361" s="192"/>
      <c r="CQ361" s="192"/>
      <c r="CR361" s="192"/>
      <c r="CS361" s="192"/>
      <c r="CT361" s="192"/>
      <c r="CU361" s="192"/>
      <c r="CV361" s="192"/>
      <c r="CW361" s="192"/>
      <c r="CX361" s="192"/>
      <c r="CY361" s="192"/>
      <c r="CZ361" s="192"/>
      <c r="DA361" s="192"/>
      <c r="DB361" s="192"/>
      <c r="DC361" s="192"/>
      <c r="DD361" s="192"/>
      <c r="DE361" s="192"/>
      <c r="DF361" s="192"/>
      <c r="DG361" s="192"/>
      <c r="DH361" s="192"/>
      <c r="DI361" s="192"/>
      <c r="DJ361" s="192"/>
      <c r="DK361" s="192"/>
      <c r="DL361" s="192"/>
      <c r="DM361" s="192"/>
      <c r="DN361" s="192"/>
      <c r="DO361" s="192"/>
      <c r="DP361" s="192"/>
      <c r="DQ361" s="192"/>
      <c r="DR361" s="192"/>
      <c r="DS361" s="192"/>
      <c r="DT361" s="192"/>
      <c r="DU361" s="192"/>
      <c r="DV361" s="192"/>
      <c r="DW361" s="192"/>
      <c r="DX361" s="192"/>
      <c r="DY361" s="192"/>
      <c r="DZ361" s="192"/>
      <c r="EA361" s="192"/>
      <c r="EB361" s="192"/>
      <c r="EC361" s="192"/>
      <c r="ED361" s="192"/>
      <c r="EE361" s="192"/>
      <c r="EF361" s="192"/>
      <c r="EG361" s="192"/>
      <c r="EH361" s="192"/>
      <c r="EI361" s="192"/>
      <c r="EJ361" s="192"/>
      <c r="EK361" s="192"/>
      <c r="EL361" s="192"/>
      <c r="EM361" s="192"/>
      <c r="EN361" s="192"/>
    </row>
    <row r="362" spans="25:144" s="186" customFormat="1" x14ac:dyDescent="0.3">
      <c r="Y362" s="192"/>
      <c r="Z362" s="192"/>
      <c r="AA362" s="192"/>
      <c r="AB362" s="192"/>
      <c r="AC362" s="192"/>
      <c r="AD362" s="192"/>
      <c r="AE362" s="192"/>
      <c r="AF362" s="192"/>
      <c r="AG362" s="192"/>
      <c r="AH362" s="192"/>
      <c r="AI362" s="192"/>
      <c r="AJ362" s="192"/>
      <c r="AK362" s="192"/>
      <c r="AL362" s="192"/>
      <c r="AM362" s="192"/>
      <c r="AN362" s="192"/>
      <c r="AO362" s="192"/>
      <c r="AP362" s="192"/>
      <c r="AQ362" s="192"/>
      <c r="AR362" s="192"/>
      <c r="AS362" s="192"/>
      <c r="AT362" s="192"/>
      <c r="AU362" s="192"/>
      <c r="AV362" s="192"/>
      <c r="AW362" s="192"/>
      <c r="AX362" s="192"/>
      <c r="AY362" s="192"/>
      <c r="AZ362" s="192"/>
      <c r="BA362" s="192"/>
      <c r="BB362" s="192"/>
      <c r="BC362" s="192"/>
      <c r="BD362" s="192"/>
      <c r="BE362" s="192"/>
      <c r="BF362" s="192"/>
      <c r="BG362" s="192"/>
      <c r="BH362" s="192"/>
      <c r="BI362" s="192"/>
      <c r="BJ362" s="192"/>
      <c r="BK362" s="192"/>
      <c r="BL362" s="192"/>
      <c r="BM362" s="192"/>
      <c r="BN362" s="192"/>
      <c r="BO362" s="192"/>
      <c r="BP362" s="192"/>
      <c r="BQ362" s="192"/>
      <c r="BR362" s="192"/>
      <c r="BS362" s="192"/>
      <c r="BT362" s="192"/>
      <c r="BU362" s="192"/>
      <c r="BV362" s="192"/>
      <c r="BW362" s="192"/>
      <c r="BX362" s="192"/>
      <c r="BY362" s="192"/>
      <c r="BZ362" s="192"/>
      <c r="CA362" s="192"/>
      <c r="CB362" s="192"/>
      <c r="CC362" s="192"/>
      <c r="CD362" s="192"/>
      <c r="CE362" s="192"/>
      <c r="CF362" s="192"/>
      <c r="CG362" s="192"/>
      <c r="CH362" s="192"/>
      <c r="CI362" s="192"/>
      <c r="CJ362" s="192"/>
      <c r="CK362" s="192"/>
      <c r="CL362" s="192"/>
      <c r="CM362" s="192"/>
      <c r="CN362" s="192"/>
      <c r="CO362" s="192"/>
      <c r="CP362" s="192"/>
      <c r="CQ362" s="192"/>
      <c r="CR362" s="192"/>
      <c r="CS362" s="192"/>
      <c r="CT362" s="192"/>
      <c r="CU362" s="192"/>
      <c r="CV362" s="192"/>
      <c r="CW362" s="192"/>
      <c r="CX362" s="192"/>
      <c r="CY362" s="192"/>
      <c r="CZ362" s="192"/>
      <c r="DA362" s="192"/>
      <c r="DB362" s="192"/>
      <c r="DC362" s="192"/>
      <c r="DD362" s="192"/>
      <c r="DE362" s="192"/>
      <c r="DF362" s="192"/>
      <c r="DG362" s="192"/>
      <c r="DH362" s="192"/>
      <c r="DI362" s="192"/>
      <c r="DJ362" s="192"/>
      <c r="DK362" s="192"/>
      <c r="DL362" s="192"/>
      <c r="DM362" s="192"/>
      <c r="DN362" s="192"/>
      <c r="DO362" s="192"/>
      <c r="DP362" s="192"/>
      <c r="DQ362" s="192"/>
      <c r="DR362" s="192"/>
      <c r="DS362" s="192"/>
      <c r="DT362" s="192"/>
      <c r="DU362" s="192"/>
      <c r="DV362" s="192"/>
      <c r="DW362" s="192"/>
      <c r="DX362" s="192"/>
      <c r="DY362" s="192"/>
      <c r="DZ362" s="192"/>
      <c r="EA362" s="192"/>
      <c r="EB362" s="192"/>
      <c r="EC362" s="192"/>
      <c r="ED362" s="192"/>
      <c r="EE362" s="192"/>
      <c r="EF362" s="192"/>
      <c r="EG362" s="192"/>
      <c r="EH362" s="192"/>
      <c r="EI362" s="192"/>
      <c r="EJ362" s="192"/>
      <c r="EK362" s="192"/>
      <c r="EL362" s="192"/>
      <c r="EM362" s="192"/>
      <c r="EN362" s="192"/>
    </row>
    <row r="363" spans="25:144" s="186" customFormat="1" x14ac:dyDescent="0.3">
      <c r="Y363" s="192"/>
      <c r="Z363" s="192"/>
      <c r="AA363" s="192"/>
      <c r="AB363" s="192"/>
      <c r="AC363" s="192"/>
      <c r="AD363" s="192"/>
      <c r="AE363" s="192"/>
      <c r="AF363" s="192"/>
      <c r="AG363" s="192"/>
      <c r="AH363" s="192"/>
      <c r="AI363" s="192"/>
      <c r="AJ363" s="192"/>
      <c r="AK363" s="192"/>
      <c r="AL363" s="192"/>
      <c r="AM363" s="192"/>
      <c r="AN363" s="192"/>
      <c r="AO363" s="192"/>
      <c r="AP363" s="192"/>
      <c r="AQ363" s="192"/>
      <c r="AR363" s="192"/>
      <c r="AS363" s="192"/>
      <c r="AT363" s="192"/>
      <c r="AU363" s="192"/>
      <c r="AV363" s="192"/>
      <c r="AW363" s="192"/>
      <c r="AX363" s="192"/>
      <c r="AY363" s="192"/>
      <c r="AZ363" s="192"/>
      <c r="BA363" s="192"/>
      <c r="BB363" s="192"/>
      <c r="BC363" s="192"/>
      <c r="BD363" s="192"/>
      <c r="BE363" s="192"/>
      <c r="BF363" s="192"/>
      <c r="BG363" s="192"/>
      <c r="BH363" s="192"/>
      <c r="BI363" s="192"/>
      <c r="BJ363" s="192"/>
      <c r="BK363" s="192"/>
      <c r="BL363" s="192"/>
      <c r="BM363" s="192"/>
      <c r="BN363" s="192"/>
      <c r="BO363" s="192"/>
      <c r="BP363" s="192"/>
      <c r="BQ363" s="192"/>
      <c r="BR363" s="192"/>
      <c r="BS363" s="192"/>
      <c r="BT363" s="192"/>
      <c r="BU363" s="192"/>
      <c r="BV363" s="192"/>
      <c r="BW363" s="192"/>
      <c r="BX363" s="192"/>
      <c r="BY363" s="192"/>
      <c r="BZ363" s="192"/>
      <c r="CA363" s="192"/>
      <c r="CB363" s="192"/>
      <c r="CC363" s="192"/>
      <c r="CD363" s="192"/>
      <c r="CE363" s="192"/>
      <c r="CF363" s="192"/>
      <c r="CG363" s="192"/>
      <c r="CH363" s="192"/>
      <c r="CI363" s="192"/>
      <c r="CJ363" s="192"/>
      <c r="CK363" s="192"/>
      <c r="CL363" s="192"/>
      <c r="CM363" s="192"/>
      <c r="CN363" s="192"/>
      <c r="CO363" s="192"/>
      <c r="CP363" s="192"/>
      <c r="CQ363" s="192"/>
      <c r="CR363" s="192"/>
      <c r="CS363" s="192"/>
      <c r="CT363" s="192"/>
      <c r="CU363" s="192"/>
      <c r="CV363" s="192"/>
      <c r="CW363" s="192"/>
      <c r="CX363" s="192"/>
      <c r="CY363" s="192"/>
      <c r="CZ363" s="192"/>
      <c r="DA363" s="192"/>
      <c r="DB363" s="192"/>
      <c r="DC363" s="192"/>
      <c r="DD363" s="192"/>
      <c r="DE363" s="192"/>
      <c r="DF363" s="192"/>
      <c r="DG363" s="192"/>
      <c r="DH363" s="192"/>
      <c r="DI363" s="192"/>
      <c r="DJ363" s="192"/>
      <c r="DK363" s="192"/>
      <c r="DL363" s="192"/>
      <c r="DM363" s="192"/>
      <c r="DN363" s="192"/>
      <c r="DO363" s="192"/>
      <c r="DP363" s="192"/>
      <c r="DQ363" s="192"/>
      <c r="DR363" s="192"/>
      <c r="DS363" s="192"/>
      <c r="DT363" s="192"/>
      <c r="DU363" s="192"/>
      <c r="DV363" s="192"/>
      <c r="DW363" s="192"/>
      <c r="DX363" s="192"/>
      <c r="DY363" s="192"/>
      <c r="DZ363" s="192"/>
      <c r="EA363" s="192"/>
      <c r="EB363" s="192"/>
      <c r="EC363" s="192"/>
      <c r="ED363" s="192"/>
      <c r="EE363" s="192"/>
      <c r="EF363" s="192"/>
      <c r="EG363" s="192"/>
      <c r="EH363" s="192"/>
      <c r="EI363" s="192"/>
      <c r="EJ363" s="192"/>
      <c r="EK363" s="192"/>
      <c r="EL363" s="192"/>
      <c r="EM363" s="192"/>
      <c r="EN363" s="192"/>
    </row>
    <row r="364" spans="25:144" s="186" customFormat="1" x14ac:dyDescent="0.3">
      <c r="Y364" s="192"/>
      <c r="Z364" s="192"/>
      <c r="AA364" s="192"/>
      <c r="AB364" s="192"/>
      <c r="AC364" s="192"/>
      <c r="AD364" s="192"/>
      <c r="AE364" s="192"/>
      <c r="AF364" s="192"/>
      <c r="AG364" s="192"/>
      <c r="AH364" s="192"/>
      <c r="AI364" s="192"/>
      <c r="AJ364" s="192"/>
      <c r="AK364" s="192"/>
      <c r="AL364" s="192"/>
      <c r="AM364" s="192"/>
      <c r="AN364" s="192"/>
      <c r="AO364" s="192"/>
      <c r="AP364" s="192"/>
      <c r="AQ364" s="192"/>
      <c r="AR364" s="192"/>
      <c r="AS364" s="192"/>
      <c r="AT364" s="192"/>
      <c r="AU364" s="192"/>
      <c r="AV364" s="192"/>
      <c r="AW364" s="192"/>
      <c r="AX364" s="192"/>
      <c r="AY364" s="192"/>
      <c r="AZ364" s="192"/>
      <c r="BA364" s="192"/>
      <c r="BB364" s="192"/>
      <c r="BC364" s="192"/>
      <c r="BD364" s="192"/>
      <c r="BE364" s="192"/>
      <c r="BF364" s="192"/>
      <c r="BG364" s="192"/>
      <c r="BH364" s="192"/>
      <c r="BI364" s="192"/>
      <c r="BJ364" s="192"/>
      <c r="BK364" s="192"/>
      <c r="BL364" s="192"/>
      <c r="BM364" s="192"/>
      <c r="BN364" s="192"/>
      <c r="BO364" s="192"/>
      <c r="BP364" s="192"/>
      <c r="BQ364" s="192"/>
      <c r="BR364" s="192"/>
      <c r="BS364" s="192"/>
      <c r="BT364" s="192"/>
      <c r="BU364" s="192"/>
      <c r="BV364" s="192"/>
      <c r="BW364" s="192"/>
      <c r="BX364" s="192"/>
      <c r="BY364" s="192"/>
      <c r="BZ364" s="192"/>
      <c r="CA364" s="192"/>
      <c r="CB364" s="192"/>
      <c r="CC364" s="192"/>
      <c r="CD364" s="192"/>
      <c r="CE364" s="192"/>
      <c r="CF364" s="192"/>
      <c r="CG364" s="192"/>
      <c r="CH364" s="192"/>
      <c r="CI364" s="192"/>
      <c r="CJ364" s="192"/>
      <c r="CK364" s="192"/>
      <c r="CL364" s="192"/>
      <c r="CM364" s="192"/>
      <c r="CN364" s="192"/>
      <c r="CO364" s="192"/>
      <c r="CP364" s="192"/>
      <c r="CQ364" s="192"/>
      <c r="CR364" s="192"/>
      <c r="CS364" s="192"/>
      <c r="CT364" s="192"/>
      <c r="CU364" s="192"/>
      <c r="CV364" s="192"/>
      <c r="CW364" s="192"/>
      <c r="CX364" s="192"/>
      <c r="CY364" s="192"/>
      <c r="CZ364" s="192"/>
      <c r="DA364" s="192"/>
      <c r="DB364" s="192"/>
      <c r="DC364" s="192"/>
      <c r="DD364" s="192"/>
      <c r="DE364" s="192"/>
      <c r="DF364" s="192"/>
      <c r="DG364" s="192"/>
      <c r="DH364" s="192"/>
      <c r="DI364" s="192"/>
      <c r="DJ364" s="192"/>
      <c r="DK364" s="192"/>
      <c r="DL364" s="192"/>
      <c r="DM364" s="192"/>
      <c r="DN364" s="192"/>
      <c r="DO364" s="192"/>
      <c r="DP364" s="192"/>
      <c r="DQ364" s="192"/>
      <c r="DR364" s="192"/>
      <c r="DS364" s="192"/>
      <c r="DT364" s="192"/>
      <c r="DU364" s="192"/>
      <c r="DV364" s="192"/>
      <c r="DW364" s="192"/>
      <c r="DX364" s="192"/>
      <c r="DY364" s="192"/>
      <c r="DZ364" s="192"/>
      <c r="EA364" s="192"/>
      <c r="EB364" s="192"/>
      <c r="EC364" s="192"/>
      <c r="ED364" s="192"/>
      <c r="EE364" s="192"/>
      <c r="EF364" s="192"/>
      <c r="EG364" s="192"/>
      <c r="EH364" s="192"/>
      <c r="EI364" s="192"/>
      <c r="EJ364" s="192"/>
      <c r="EK364" s="192"/>
      <c r="EL364" s="192"/>
      <c r="EM364" s="192"/>
      <c r="EN364" s="192"/>
    </row>
    <row r="365" spans="25:144" s="186" customFormat="1" x14ac:dyDescent="0.3">
      <c r="Y365" s="192"/>
      <c r="Z365" s="192"/>
      <c r="AA365" s="192"/>
      <c r="AB365" s="192"/>
      <c r="AC365" s="192"/>
      <c r="AD365" s="192"/>
      <c r="AE365" s="192"/>
      <c r="AF365" s="192"/>
      <c r="AG365" s="192"/>
      <c r="AH365" s="192"/>
      <c r="AI365" s="192"/>
      <c r="AJ365" s="192"/>
      <c r="AK365" s="192"/>
      <c r="AL365" s="192"/>
      <c r="AM365" s="192"/>
      <c r="AN365" s="192"/>
      <c r="AO365" s="192"/>
      <c r="AP365" s="192"/>
      <c r="AQ365" s="192"/>
      <c r="AR365" s="192"/>
      <c r="AS365" s="192"/>
      <c r="AT365" s="192"/>
      <c r="AU365" s="192"/>
      <c r="AV365" s="192"/>
      <c r="AW365" s="192"/>
      <c r="AX365" s="192"/>
      <c r="AY365" s="192"/>
      <c r="AZ365" s="192"/>
      <c r="BA365" s="192"/>
      <c r="BB365" s="192"/>
      <c r="BC365" s="192"/>
      <c r="BD365" s="192"/>
      <c r="BE365" s="192"/>
      <c r="BF365" s="192"/>
      <c r="BG365" s="192"/>
      <c r="BH365" s="192"/>
      <c r="BI365" s="192"/>
      <c r="BJ365" s="192"/>
      <c r="BK365" s="192"/>
      <c r="BL365" s="192"/>
      <c r="BM365" s="192"/>
      <c r="BN365" s="192"/>
      <c r="BO365" s="192"/>
      <c r="BP365" s="192"/>
      <c r="BQ365" s="192"/>
      <c r="BR365" s="192"/>
      <c r="BS365" s="192"/>
      <c r="BT365" s="192"/>
      <c r="BU365" s="192"/>
      <c r="BV365" s="192"/>
      <c r="BW365" s="192"/>
      <c r="BX365" s="192"/>
      <c r="BY365" s="192"/>
      <c r="BZ365" s="192"/>
      <c r="CA365" s="192"/>
      <c r="CB365" s="192"/>
      <c r="CC365" s="192"/>
      <c r="CD365" s="192"/>
      <c r="CE365" s="192"/>
      <c r="CF365" s="192"/>
      <c r="CG365" s="192"/>
      <c r="CH365" s="192"/>
      <c r="CI365" s="192"/>
      <c r="CJ365" s="192"/>
      <c r="CK365" s="192"/>
      <c r="CL365" s="192"/>
      <c r="CM365" s="192"/>
      <c r="CN365" s="192"/>
      <c r="CO365" s="192"/>
      <c r="CP365" s="192"/>
      <c r="CQ365" s="192"/>
      <c r="CR365" s="192"/>
      <c r="CS365" s="192"/>
      <c r="CT365" s="192"/>
      <c r="CU365" s="192"/>
      <c r="CV365" s="192"/>
      <c r="CW365" s="192"/>
      <c r="CX365" s="192"/>
      <c r="CY365" s="192"/>
      <c r="CZ365" s="192"/>
      <c r="DA365" s="192"/>
      <c r="DB365" s="192"/>
      <c r="DC365" s="192"/>
      <c r="DD365" s="192"/>
      <c r="DE365" s="192"/>
      <c r="DF365" s="192"/>
      <c r="DG365" s="192"/>
      <c r="DH365" s="192"/>
      <c r="DI365" s="192"/>
      <c r="DJ365" s="192"/>
      <c r="DK365" s="192"/>
      <c r="DL365" s="192"/>
      <c r="DM365" s="192"/>
      <c r="DN365" s="192"/>
      <c r="DO365" s="192"/>
      <c r="DP365" s="192"/>
      <c r="DQ365" s="192"/>
      <c r="DR365" s="192"/>
      <c r="DS365" s="192"/>
      <c r="DT365" s="192"/>
      <c r="DU365" s="192"/>
      <c r="DV365" s="192"/>
      <c r="DW365" s="192"/>
      <c r="DX365" s="192"/>
      <c r="DY365" s="192"/>
      <c r="DZ365" s="192"/>
      <c r="EA365" s="192"/>
      <c r="EB365" s="192"/>
      <c r="EC365" s="192"/>
      <c r="ED365" s="192"/>
      <c r="EE365" s="192"/>
      <c r="EF365" s="192"/>
      <c r="EG365" s="192"/>
      <c r="EH365" s="192"/>
      <c r="EI365" s="192"/>
      <c r="EJ365" s="192"/>
      <c r="EK365" s="192"/>
      <c r="EL365" s="192"/>
      <c r="EM365" s="192"/>
      <c r="EN365" s="192"/>
    </row>
    <row r="366" spans="25:144" s="186" customFormat="1" x14ac:dyDescent="0.3">
      <c r="Y366" s="192"/>
      <c r="Z366" s="192"/>
      <c r="AA366" s="192"/>
      <c r="AB366" s="192"/>
      <c r="AC366" s="192"/>
      <c r="AD366" s="192"/>
      <c r="AE366" s="192"/>
      <c r="AF366" s="192"/>
      <c r="AG366" s="192"/>
      <c r="AH366" s="192"/>
      <c r="AI366" s="192"/>
      <c r="AJ366" s="192"/>
      <c r="AK366" s="192"/>
      <c r="AL366" s="192"/>
      <c r="AM366" s="192"/>
      <c r="AN366" s="192"/>
      <c r="AO366" s="192"/>
      <c r="AP366" s="192"/>
      <c r="AQ366" s="192"/>
      <c r="AR366" s="192"/>
      <c r="AS366" s="192"/>
      <c r="AT366" s="192"/>
      <c r="AU366" s="192"/>
      <c r="AV366" s="192"/>
      <c r="AW366" s="192"/>
      <c r="AX366" s="192"/>
      <c r="AY366" s="192"/>
      <c r="AZ366" s="192"/>
      <c r="BA366" s="192"/>
      <c r="BB366" s="192"/>
      <c r="BC366" s="192"/>
      <c r="BD366" s="192"/>
      <c r="BE366" s="192"/>
      <c r="BF366" s="192"/>
      <c r="BG366" s="192"/>
      <c r="BH366" s="192"/>
      <c r="BI366" s="192"/>
      <c r="BJ366" s="192"/>
      <c r="BK366" s="192"/>
      <c r="BL366" s="192"/>
      <c r="BM366" s="192"/>
      <c r="BN366" s="192"/>
      <c r="BO366" s="192"/>
      <c r="BP366" s="192"/>
      <c r="BQ366" s="192"/>
      <c r="BR366" s="192"/>
      <c r="BS366" s="192"/>
      <c r="BT366" s="192"/>
      <c r="BU366" s="192"/>
      <c r="BV366" s="192"/>
      <c r="BW366" s="192"/>
      <c r="BX366" s="192"/>
      <c r="BY366" s="192"/>
      <c r="BZ366" s="192"/>
      <c r="CA366" s="192"/>
      <c r="CB366" s="192"/>
      <c r="CC366" s="192"/>
      <c r="CD366" s="192"/>
      <c r="CE366" s="192"/>
      <c r="CF366" s="192"/>
      <c r="CG366" s="192"/>
      <c r="CH366" s="192"/>
      <c r="CI366" s="192"/>
      <c r="CJ366" s="192"/>
      <c r="CK366" s="192"/>
      <c r="CL366" s="192"/>
      <c r="CM366" s="192"/>
      <c r="CN366" s="192"/>
      <c r="CO366" s="192"/>
      <c r="CP366" s="192"/>
      <c r="CQ366" s="192"/>
      <c r="CR366" s="192"/>
      <c r="CS366" s="192"/>
      <c r="CT366" s="192"/>
      <c r="CU366" s="192"/>
      <c r="CV366" s="192"/>
      <c r="CW366" s="192"/>
      <c r="CX366" s="192"/>
      <c r="CY366" s="192"/>
      <c r="CZ366" s="192"/>
      <c r="DA366" s="192"/>
      <c r="DB366" s="192"/>
      <c r="DC366" s="192"/>
      <c r="DD366" s="192"/>
      <c r="DE366" s="192"/>
      <c r="DF366" s="192"/>
      <c r="DG366" s="192"/>
      <c r="DH366" s="192"/>
      <c r="DI366" s="192"/>
      <c r="DJ366" s="192"/>
      <c r="DK366" s="192"/>
      <c r="DL366" s="192"/>
      <c r="DM366" s="192"/>
      <c r="DN366" s="192"/>
      <c r="DO366" s="192"/>
      <c r="DP366" s="192"/>
      <c r="DQ366" s="192"/>
      <c r="DR366" s="192"/>
      <c r="DS366" s="192"/>
      <c r="DT366" s="192"/>
      <c r="DU366" s="192"/>
      <c r="DV366" s="192"/>
      <c r="DW366" s="192"/>
      <c r="DX366" s="192"/>
      <c r="DY366" s="192"/>
      <c r="DZ366" s="192"/>
      <c r="EA366" s="192"/>
      <c r="EB366" s="192"/>
      <c r="EC366" s="192"/>
      <c r="ED366" s="192"/>
      <c r="EE366" s="192"/>
      <c r="EF366" s="192"/>
      <c r="EG366" s="192"/>
      <c r="EH366" s="192"/>
      <c r="EI366" s="192"/>
      <c r="EJ366" s="192"/>
      <c r="EK366" s="192"/>
      <c r="EL366" s="192"/>
      <c r="EM366" s="192"/>
      <c r="EN366" s="192"/>
    </row>
    <row r="367" spans="25:144" s="186" customFormat="1" x14ac:dyDescent="0.3">
      <c r="Y367" s="192"/>
      <c r="Z367" s="192"/>
      <c r="AA367" s="192"/>
      <c r="AB367" s="192"/>
      <c r="AC367" s="192"/>
      <c r="AD367" s="192"/>
      <c r="AE367" s="192"/>
      <c r="AF367" s="192"/>
      <c r="AG367" s="192"/>
      <c r="AH367" s="192"/>
      <c r="AI367" s="192"/>
      <c r="AJ367" s="192"/>
      <c r="AK367" s="192"/>
      <c r="AL367" s="192"/>
      <c r="AM367" s="192"/>
      <c r="AN367" s="192"/>
      <c r="AO367" s="192"/>
      <c r="AP367" s="192"/>
      <c r="AQ367" s="192"/>
      <c r="AR367" s="192"/>
      <c r="AS367" s="192"/>
      <c r="AT367" s="192"/>
      <c r="AU367" s="192"/>
      <c r="AV367" s="192"/>
      <c r="AW367" s="192"/>
      <c r="AX367" s="192"/>
      <c r="AY367" s="192"/>
      <c r="AZ367" s="192"/>
      <c r="BA367" s="192"/>
      <c r="BB367" s="192"/>
      <c r="BC367" s="192"/>
      <c r="BD367" s="192"/>
      <c r="BE367" s="192"/>
      <c r="BF367" s="192"/>
      <c r="BG367" s="192"/>
      <c r="BH367" s="192"/>
      <c r="BI367" s="192"/>
      <c r="BJ367" s="192"/>
      <c r="BK367" s="192"/>
      <c r="BL367" s="192"/>
      <c r="BM367" s="192"/>
      <c r="BN367" s="192"/>
      <c r="BO367" s="192"/>
      <c r="BP367" s="192"/>
      <c r="BQ367" s="192"/>
      <c r="BR367" s="192"/>
      <c r="BS367" s="192"/>
      <c r="BT367" s="192"/>
      <c r="BU367" s="192"/>
      <c r="BV367" s="192"/>
      <c r="BW367" s="192"/>
      <c r="BX367" s="192"/>
      <c r="BY367" s="192"/>
      <c r="BZ367" s="192"/>
      <c r="CA367" s="192"/>
      <c r="CB367" s="192"/>
      <c r="CC367" s="192"/>
      <c r="CD367" s="192"/>
      <c r="CE367" s="192"/>
      <c r="CF367" s="192"/>
      <c r="CG367" s="192"/>
      <c r="CH367" s="192"/>
      <c r="CI367" s="192"/>
      <c r="CJ367" s="192"/>
      <c r="CK367" s="192"/>
      <c r="CL367" s="192"/>
      <c r="CM367" s="192"/>
      <c r="CN367" s="192"/>
      <c r="CO367" s="192"/>
      <c r="CP367" s="192"/>
      <c r="CQ367" s="192"/>
      <c r="CR367" s="192"/>
      <c r="CS367" s="192"/>
      <c r="CT367" s="192"/>
      <c r="CU367" s="192"/>
      <c r="CV367" s="192"/>
      <c r="CW367" s="192"/>
      <c r="CX367" s="192"/>
      <c r="CY367" s="192"/>
      <c r="CZ367" s="192"/>
      <c r="DA367" s="192"/>
      <c r="DB367" s="192"/>
      <c r="DC367" s="192"/>
      <c r="DD367" s="192"/>
      <c r="DE367" s="192"/>
      <c r="DF367" s="192"/>
      <c r="DG367" s="192"/>
      <c r="DH367" s="192"/>
      <c r="DI367" s="192"/>
      <c r="DJ367" s="192"/>
      <c r="DK367" s="192"/>
      <c r="DL367" s="192"/>
      <c r="DM367" s="192"/>
      <c r="DN367" s="192"/>
      <c r="DO367" s="192"/>
      <c r="DP367" s="192"/>
      <c r="DQ367" s="192"/>
      <c r="DR367" s="192"/>
      <c r="DS367" s="192"/>
      <c r="DT367" s="192"/>
      <c r="DU367" s="192"/>
      <c r="DV367" s="192"/>
      <c r="DW367" s="192"/>
      <c r="DX367" s="192"/>
      <c r="DY367" s="192"/>
      <c r="DZ367" s="192"/>
      <c r="EA367" s="192"/>
      <c r="EB367" s="192"/>
      <c r="EC367" s="192"/>
      <c r="ED367" s="192"/>
      <c r="EE367" s="192"/>
      <c r="EF367" s="192"/>
      <c r="EG367" s="192"/>
      <c r="EH367" s="192"/>
      <c r="EI367" s="192"/>
      <c r="EJ367" s="192"/>
      <c r="EK367" s="192"/>
      <c r="EL367" s="192"/>
      <c r="EM367" s="192"/>
      <c r="EN367" s="192"/>
    </row>
    <row r="368" spans="25:144" s="186" customFormat="1" x14ac:dyDescent="0.3">
      <c r="Y368" s="192"/>
      <c r="Z368" s="192"/>
      <c r="AA368" s="192"/>
      <c r="AB368" s="192"/>
      <c r="AC368" s="192"/>
      <c r="AD368" s="192"/>
      <c r="AE368" s="192"/>
      <c r="AF368" s="192"/>
      <c r="AG368" s="192"/>
      <c r="AH368" s="192"/>
      <c r="AI368" s="192"/>
      <c r="AJ368" s="192"/>
      <c r="AK368" s="192"/>
      <c r="AL368" s="192"/>
      <c r="AM368" s="192"/>
      <c r="AN368" s="192"/>
      <c r="AO368" s="192"/>
      <c r="AP368" s="192"/>
      <c r="AQ368" s="192"/>
      <c r="AR368" s="192"/>
      <c r="AS368" s="192"/>
      <c r="AT368" s="192"/>
      <c r="AU368" s="192"/>
      <c r="AV368" s="192"/>
      <c r="AW368" s="192"/>
      <c r="AX368" s="192"/>
      <c r="AY368" s="192"/>
      <c r="AZ368" s="192"/>
      <c r="BA368" s="192"/>
      <c r="BB368" s="192"/>
      <c r="BC368" s="192"/>
      <c r="BD368" s="192"/>
      <c r="BE368" s="192"/>
      <c r="BF368" s="192"/>
      <c r="BG368" s="192"/>
      <c r="BH368" s="192"/>
      <c r="BI368" s="192"/>
      <c r="BJ368" s="192"/>
      <c r="BK368" s="192"/>
      <c r="BL368" s="192"/>
      <c r="BM368" s="192"/>
      <c r="BN368" s="192"/>
      <c r="BO368" s="192"/>
      <c r="BP368" s="192"/>
      <c r="BQ368" s="192"/>
      <c r="BR368" s="192"/>
      <c r="BS368" s="192"/>
      <c r="BT368" s="192"/>
      <c r="BU368" s="192"/>
      <c r="BV368" s="192"/>
      <c r="BW368" s="192"/>
      <c r="BX368" s="192"/>
      <c r="BY368" s="192"/>
      <c r="BZ368" s="192"/>
      <c r="CA368" s="192"/>
      <c r="CB368" s="192"/>
      <c r="CC368" s="192"/>
      <c r="CD368" s="192"/>
      <c r="CE368" s="192"/>
      <c r="CF368" s="192"/>
      <c r="CG368" s="192"/>
      <c r="CH368" s="192"/>
      <c r="CI368" s="192"/>
      <c r="CJ368" s="192"/>
      <c r="CK368" s="192"/>
      <c r="CL368" s="192"/>
      <c r="CM368" s="192"/>
      <c r="CN368" s="192"/>
      <c r="CO368" s="192"/>
      <c r="CP368" s="192"/>
      <c r="CQ368" s="192"/>
      <c r="CR368" s="192"/>
      <c r="CS368" s="192"/>
      <c r="CT368" s="192"/>
      <c r="CU368" s="192"/>
      <c r="CV368" s="192"/>
      <c r="CW368" s="192"/>
      <c r="CX368" s="192"/>
      <c r="CY368" s="192"/>
      <c r="CZ368" s="192"/>
      <c r="DA368" s="192"/>
      <c r="DB368" s="192"/>
      <c r="DC368" s="192"/>
      <c r="DD368" s="192"/>
      <c r="DE368" s="192"/>
      <c r="DF368" s="192"/>
      <c r="DG368" s="192"/>
      <c r="DH368" s="192"/>
      <c r="DI368" s="192"/>
      <c r="DJ368" s="192"/>
      <c r="DK368" s="192"/>
      <c r="DL368" s="192"/>
      <c r="DM368" s="192"/>
      <c r="DN368" s="192"/>
      <c r="DO368" s="192"/>
      <c r="DP368" s="192"/>
      <c r="DQ368" s="192"/>
      <c r="DR368" s="192"/>
      <c r="DS368" s="192"/>
      <c r="DT368" s="192"/>
      <c r="DU368" s="192"/>
      <c r="DV368" s="192"/>
      <c r="DW368" s="192"/>
      <c r="DX368" s="192"/>
      <c r="DY368" s="192"/>
      <c r="DZ368" s="192"/>
      <c r="EA368" s="192"/>
      <c r="EB368" s="192"/>
      <c r="EC368" s="192"/>
      <c r="ED368" s="192"/>
      <c r="EE368" s="192"/>
      <c r="EF368" s="192"/>
      <c r="EG368" s="192"/>
      <c r="EH368" s="192"/>
      <c r="EI368" s="192"/>
      <c r="EJ368" s="192"/>
      <c r="EK368" s="192"/>
      <c r="EL368" s="192"/>
      <c r="EM368" s="192"/>
      <c r="EN368" s="192"/>
    </row>
    <row r="369" spans="25:144" s="186" customFormat="1" x14ac:dyDescent="0.3">
      <c r="Y369" s="192"/>
      <c r="Z369" s="192"/>
      <c r="AA369" s="192"/>
      <c r="AB369" s="192"/>
      <c r="AC369" s="192"/>
      <c r="AD369" s="192"/>
      <c r="AE369" s="192"/>
      <c r="AF369" s="192"/>
      <c r="AG369" s="192"/>
      <c r="AH369" s="192"/>
      <c r="AI369" s="192"/>
      <c r="AJ369" s="192"/>
      <c r="AK369" s="192"/>
      <c r="AL369" s="192"/>
      <c r="AM369" s="192"/>
      <c r="AN369" s="192"/>
      <c r="AO369" s="192"/>
      <c r="AP369" s="192"/>
      <c r="AQ369" s="192"/>
      <c r="AR369" s="192"/>
      <c r="AS369" s="192"/>
      <c r="AT369" s="192"/>
      <c r="AU369" s="192"/>
      <c r="AV369" s="192"/>
      <c r="AW369" s="192"/>
      <c r="AX369" s="192"/>
      <c r="AY369" s="192"/>
      <c r="AZ369" s="192"/>
      <c r="BA369" s="192"/>
      <c r="BB369" s="192"/>
      <c r="BC369" s="192"/>
      <c r="BD369" s="192"/>
      <c r="BE369" s="192"/>
      <c r="BF369" s="192"/>
      <c r="BG369" s="192"/>
      <c r="BH369" s="192"/>
      <c r="BI369" s="192"/>
      <c r="BJ369" s="192"/>
      <c r="BK369" s="192"/>
      <c r="BL369" s="192"/>
      <c r="BM369" s="192"/>
      <c r="BN369" s="192"/>
      <c r="BO369" s="192"/>
      <c r="BP369" s="192"/>
      <c r="BQ369" s="192"/>
      <c r="BR369" s="192"/>
      <c r="BS369" s="192"/>
      <c r="BT369" s="192"/>
      <c r="BU369" s="192"/>
      <c r="BV369" s="192"/>
      <c r="BW369" s="192"/>
      <c r="BX369" s="192"/>
      <c r="BY369" s="192"/>
      <c r="BZ369" s="192"/>
      <c r="CA369" s="192"/>
      <c r="CB369" s="192"/>
      <c r="CC369" s="192"/>
      <c r="CD369" s="192"/>
      <c r="CE369" s="192"/>
      <c r="CF369" s="192"/>
      <c r="CG369" s="192"/>
      <c r="CH369" s="192"/>
      <c r="CI369" s="192"/>
      <c r="CJ369" s="192"/>
      <c r="CK369" s="192"/>
      <c r="CL369" s="192"/>
      <c r="CM369" s="192"/>
      <c r="CN369" s="192"/>
      <c r="CO369" s="192"/>
      <c r="CP369" s="192"/>
      <c r="CQ369" s="192"/>
      <c r="CR369" s="192"/>
      <c r="CS369" s="192"/>
      <c r="CT369" s="192"/>
      <c r="CU369" s="192"/>
      <c r="CV369" s="192"/>
      <c r="CW369" s="192"/>
      <c r="CX369" s="192"/>
      <c r="CY369" s="192"/>
      <c r="CZ369" s="192"/>
      <c r="DA369" s="192"/>
      <c r="DB369" s="192"/>
      <c r="DC369" s="192"/>
      <c r="DD369" s="192"/>
      <c r="DE369" s="192"/>
      <c r="DF369" s="192"/>
      <c r="DG369" s="192"/>
      <c r="DH369" s="192"/>
      <c r="DI369" s="192"/>
      <c r="DJ369" s="192"/>
      <c r="DK369" s="192"/>
      <c r="DL369" s="192"/>
      <c r="DM369" s="192"/>
      <c r="DN369" s="192"/>
      <c r="DO369" s="192"/>
      <c r="DP369" s="192"/>
      <c r="DQ369" s="192"/>
      <c r="DR369" s="192"/>
      <c r="DS369" s="192"/>
      <c r="DT369" s="192"/>
      <c r="DU369" s="192"/>
      <c r="DV369" s="192"/>
      <c r="DW369" s="192"/>
      <c r="DX369" s="192"/>
      <c r="DY369" s="192"/>
      <c r="DZ369" s="192"/>
      <c r="EA369" s="192"/>
      <c r="EB369" s="192"/>
      <c r="EC369" s="192"/>
      <c r="ED369" s="192"/>
      <c r="EE369" s="192"/>
      <c r="EF369" s="192"/>
      <c r="EG369" s="192"/>
      <c r="EH369" s="192"/>
      <c r="EI369" s="192"/>
      <c r="EJ369" s="192"/>
      <c r="EK369" s="192"/>
      <c r="EL369" s="192"/>
      <c r="EM369" s="192"/>
      <c r="EN369" s="192"/>
    </row>
    <row r="370" spans="25:144" s="186" customFormat="1" x14ac:dyDescent="0.3">
      <c r="Y370" s="192"/>
      <c r="Z370" s="192"/>
      <c r="AA370" s="192"/>
      <c r="AB370" s="192"/>
      <c r="AC370" s="192"/>
      <c r="AD370" s="192"/>
      <c r="AE370" s="192"/>
      <c r="AF370" s="192"/>
      <c r="AG370" s="192"/>
      <c r="AH370" s="192"/>
      <c r="AI370" s="192"/>
      <c r="AJ370" s="192"/>
      <c r="AK370" s="192"/>
      <c r="AL370" s="192"/>
      <c r="AM370" s="192"/>
      <c r="AN370" s="192"/>
      <c r="AO370" s="192"/>
      <c r="AP370" s="192"/>
      <c r="AQ370" s="192"/>
      <c r="AR370" s="192"/>
      <c r="AS370" s="192"/>
      <c r="AT370" s="192"/>
      <c r="AU370" s="192"/>
      <c r="AV370" s="192"/>
      <c r="AW370" s="192"/>
      <c r="AX370" s="192"/>
      <c r="AY370" s="192"/>
      <c r="AZ370" s="192"/>
      <c r="BA370" s="192"/>
      <c r="BB370" s="192"/>
      <c r="BC370" s="192"/>
      <c r="BD370" s="192"/>
      <c r="BE370" s="192"/>
      <c r="BF370" s="192"/>
      <c r="BG370" s="192"/>
      <c r="BH370" s="192"/>
      <c r="BI370" s="192"/>
      <c r="BJ370" s="192"/>
      <c r="BK370" s="192"/>
      <c r="BL370" s="192"/>
      <c r="BM370" s="192"/>
      <c r="BN370" s="192"/>
      <c r="BO370" s="192"/>
      <c r="BP370" s="192"/>
      <c r="BQ370" s="192"/>
      <c r="BR370" s="192"/>
      <c r="BS370" s="192"/>
      <c r="BT370" s="192"/>
      <c r="BU370" s="192"/>
      <c r="BV370" s="192"/>
      <c r="BW370" s="192"/>
      <c r="BX370" s="192"/>
      <c r="BY370" s="192"/>
      <c r="BZ370" s="192"/>
      <c r="CA370" s="192"/>
      <c r="CB370" s="192"/>
      <c r="CC370" s="192"/>
      <c r="CD370" s="192"/>
      <c r="CE370" s="192"/>
      <c r="CF370" s="192"/>
      <c r="CG370" s="192"/>
      <c r="CH370" s="192"/>
      <c r="CI370" s="192"/>
      <c r="CJ370" s="192"/>
      <c r="CK370" s="192"/>
      <c r="CL370" s="192"/>
      <c r="CM370" s="192"/>
      <c r="CN370" s="192"/>
      <c r="CO370" s="192"/>
      <c r="CP370" s="192"/>
      <c r="CQ370" s="192"/>
      <c r="CR370" s="192"/>
      <c r="CS370" s="192"/>
      <c r="CT370" s="192"/>
      <c r="CU370" s="192"/>
      <c r="CV370" s="192"/>
      <c r="CW370" s="192"/>
      <c r="CX370" s="192"/>
      <c r="CY370" s="192"/>
      <c r="CZ370" s="192"/>
      <c r="DA370" s="192"/>
      <c r="DB370" s="192"/>
      <c r="DC370" s="192"/>
      <c r="DD370" s="192"/>
      <c r="DE370" s="192"/>
      <c r="DF370" s="192"/>
      <c r="DG370" s="192"/>
      <c r="DH370" s="192"/>
      <c r="DI370" s="192"/>
      <c r="DJ370" s="192"/>
      <c r="DK370" s="192"/>
      <c r="DL370" s="192"/>
      <c r="DM370" s="192"/>
      <c r="DN370" s="192"/>
      <c r="DO370" s="192"/>
      <c r="DP370" s="192"/>
      <c r="DQ370" s="192"/>
      <c r="DR370" s="192"/>
      <c r="DS370" s="192"/>
      <c r="DT370" s="192"/>
      <c r="DU370" s="192"/>
      <c r="DV370" s="192"/>
      <c r="DW370" s="192"/>
      <c r="DX370" s="192"/>
      <c r="DY370" s="192"/>
      <c r="DZ370" s="192"/>
      <c r="EA370" s="192"/>
      <c r="EB370" s="192"/>
      <c r="EC370" s="192"/>
      <c r="ED370" s="192"/>
      <c r="EE370" s="192"/>
      <c r="EF370" s="192"/>
      <c r="EG370" s="192"/>
      <c r="EH370" s="192"/>
      <c r="EI370" s="192"/>
      <c r="EJ370" s="192"/>
      <c r="EK370" s="192"/>
      <c r="EL370" s="192"/>
      <c r="EM370" s="192"/>
      <c r="EN370" s="192"/>
    </row>
    <row r="371" spans="25:144" s="186" customFormat="1" x14ac:dyDescent="0.3">
      <c r="Y371" s="192"/>
      <c r="Z371" s="192"/>
      <c r="AA371" s="192"/>
      <c r="AB371" s="192"/>
      <c r="AC371" s="192"/>
      <c r="AD371" s="192"/>
      <c r="AE371" s="192"/>
      <c r="AF371" s="192"/>
      <c r="AG371" s="192"/>
      <c r="AH371" s="192"/>
      <c r="AI371" s="192"/>
      <c r="AJ371" s="192"/>
      <c r="AK371" s="192"/>
      <c r="AL371" s="192"/>
      <c r="AM371" s="192"/>
      <c r="AN371" s="192"/>
      <c r="AO371" s="192"/>
      <c r="AP371" s="192"/>
      <c r="AQ371" s="192"/>
      <c r="AR371" s="192"/>
      <c r="AS371" s="192"/>
      <c r="AT371" s="192"/>
      <c r="AU371" s="192"/>
      <c r="AV371" s="192"/>
      <c r="AW371" s="192"/>
      <c r="AX371" s="192"/>
      <c r="AY371" s="192"/>
      <c r="AZ371" s="192"/>
      <c r="BA371" s="192"/>
      <c r="BB371" s="192"/>
      <c r="BC371" s="192"/>
      <c r="BD371" s="192"/>
      <c r="BE371" s="192"/>
      <c r="BF371" s="192"/>
      <c r="BG371" s="192"/>
      <c r="BH371" s="192"/>
      <c r="BI371" s="192"/>
      <c r="BJ371" s="192"/>
      <c r="BK371" s="192"/>
      <c r="BL371" s="192"/>
      <c r="BM371" s="192"/>
      <c r="BN371" s="192"/>
      <c r="BO371" s="192"/>
      <c r="BP371" s="192"/>
      <c r="BQ371" s="192"/>
      <c r="BR371" s="192"/>
      <c r="BS371" s="192"/>
      <c r="BT371" s="192"/>
      <c r="BU371" s="192"/>
      <c r="BV371" s="192"/>
      <c r="BW371" s="192"/>
      <c r="BX371" s="192"/>
      <c r="BY371" s="192"/>
      <c r="BZ371" s="192"/>
      <c r="CA371" s="192"/>
      <c r="CB371" s="192"/>
      <c r="CC371" s="192"/>
      <c r="CD371" s="192"/>
      <c r="CE371" s="192"/>
      <c r="CF371" s="192"/>
      <c r="CG371" s="192"/>
      <c r="CH371" s="192"/>
      <c r="CI371" s="192"/>
      <c r="CJ371" s="192"/>
      <c r="CK371" s="192"/>
      <c r="CL371" s="192"/>
      <c r="CM371" s="192"/>
      <c r="CN371" s="192"/>
      <c r="CO371" s="192"/>
      <c r="CP371" s="192"/>
      <c r="CQ371" s="192"/>
      <c r="CR371" s="192"/>
      <c r="CS371" s="192"/>
      <c r="CT371" s="192"/>
      <c r="CU371" s="192"/>
      <c r="CV371" s="192"/>
      <c r="CW371" s="192"/>
      <c r="CX371" s="192"/>
      <c r="CY371" s="192"/>
      <c r="CZ371" s="192"/>
      <c r="DA371" s="192"/>
      <c r="DB371" s="192"/>
      <c r="DC371" s="192"/>
      <c r="DD371" s="192"/>
      <c r="DE371" s="192"/>
      <c r="DF371" s="192"/>
      <c r="DG371" s="192"/>
      <c r="DH371" s="192"/>
      <c r="DI371" s="192"/>
      <c r="DJ371" s="192"/>
      <c r="DK371" s="192"/>
      <c r="DL371" s="192"/>
      <c r="DM371" s="192"/>
      <c r="DN371" s="192"/>
      <c r="DO371" s="192"/>
      <c r="DP371" s="192"/>
      <c r="DQ371" s="192"/>
      <c r="DR371" s="192"/>
      <c r="DS371" s="192"/>
      <c r="DT371" s="192"/>
      <c r="DU371" s="192"/>
      <c r="DV371" s="192"/>
      <c r="DW371" s="192"/>
      <c r="DX371" s="192"/>
      <c r="DY371" s="192"/>
      <c r="DZ371" s="192"/>
      <c r="EA371" s="192"/>
      <c r="EB371" s="192"/>
      <c r="EC371" s="192"/>
      <c r="ED371" s="192"/>
      <c r="EE371" s="192"/>
      <c r="EF371" s="192"/>
      <c r="EG371" s="192"/>
      <c r="EH371" s="192"/>
      <c r="EI371" s="192"/>
      <c r="EJ371" s="192"/>
      <c r="EK371" s="192"/>
      <c r="EL371" s="192"/>
      <c r="EM371" s="192"/>
      <c r="EN371" s="192"/>
    </row>
    <row r="372" spans="25:144" s="186" customFormat="1" x14ac:dyDescent="0.3">
      <c r="Y372" s="192"/>
      <c r="Z372" s="192"/>
      <c r="AA372" s="192"/>
      <c r="AB372" s="192"/>
      <c r="AC372" s="192"/>
      <c r="AD372" s="192"/>
      <c r="AE372" s="192"/>
      <c r="AF372" s="192"/>
      <c r="AG372" s="192"/>
      <c r="AH372" s="192"/>
      <c r="AI372" s="192"/>
      <c r="AJ372" s="192"/>
      <c r="AK372" s="192"/>
      <c r="AL372" s="192"/>
      <c r="AM372" s="192"/>
      <c r="AN372" s="192"/>
      <c r="AO372" s="192"/>
      <c r="AP372" s="192"/>
      <c r="AQ372" s="192"/>
      <c r="AR372" s="192"/>
      <c r="AS372" s="192"/>
      <c r="AT372" s="192"/>
      <c r="AU372" s="192"/>
      <c r="AV372" s="192"/>
      <c r="AW372" s="192"/>
      <c r="AX372" s="192"/>
      <c r="AY372" s="192"/>
      <c r="AZ372" s="192"/>
      <c r="BA372" s="192"/>
      <c r="BB372" s="192"/>
      <c r="BC372" s="192"/>
      <c r="BD372" s="192"/>
      <c r="BE372" s="192"/>
      <c r="BF372" s="192"/>
      <c r="BG372" s="192"/>
      <c r="BH372" s="192"/>
      <c r="BI372" s="192"/>
      <c r="BJ372" s="192"/>
      <c r="BK372" s="192"/>
      <c r="BL372" s="192"/>
      <c r="BM372" s="192"/>
      <c r="BN372" s="192"/>
      <c r="BO372" s="192"/>
      <c r="BP372" s="192"/>
      <c r="BQ372" s="192"/>
      <c r="BR372" s="192"/>
      <c r="BS372" s="192"/>
      <c r="BT372" s="192"/>
      <c r="BU372" s="192"/>
      <c r="BV372" s="192"/>
      <c r="BW372" s="192"/>
      <c r="BX372" s="192"/>
      <c r="BY372" s="192"/>
      <c r="BZ372" s="192"/>
      <c r="CA372" s="192"/>
      <c r="CB372" s="192"/>
      <c r="CC372" s="192"/>
      <c r="CD372" s="192"/>
      <c r="CE372" s="192"/>
      <c r="CF372" s="192"/>
      <c r="CG372" s="192"/>
      <c r="CH372" s="192"/>
      <c r="CI372" s="192"/>
      <c r="CJ372" s="192"/>
      <c r="CK372" s="192"/>
      <c r="CL372" s="192"/>
      <c r="CM372" s="192"/>
      <c r="CN372" s="192"/>
      <c r="CO372" s="192"/>
      <c r="CP372" s="192"/>
      <c r="CQ372" s="192"/>
      <c r="CR372" s="192"/>
      <c r="CS372" s="192"/>
      <c r="CT372" s="192"/>
      <c r="CU372" s="192"/>
      <c r="CV372" s="192"/>
      <c r="CW372" s="192"/>
      <c r="CX372" s="192"/>
      <c r="CY372" s="192"/>
      <c r="CZ372" s="192"/>
      <c r="DA372" s="192"/>
      <c r="DB372" s="192"/>
      <c r="DC372" s="192"/>
      <c r="DD372" s="192"/>
      <c r="DE372" s="192"/>
      <c r="DF372" s="192"/>
      <c r="DG372" s="192"/>
      <c r="DH372" s="192"/>
      <c r="DI372" s="192"/>
      <c r="DJ372" s="192"/>
      <c r="DK372" s="192"/>
      <c r="DL372" s="192"/>
      <c r="DM372" s="192"/>
      <c r="DN372" s="192"/>
      <c r="DO372" s="192"/>
      <c r="DP372" s="192"/>
      <c r="DQ372" s="192"/>
      <c r="DR372" s="192"/>
      <c r="DS372" s="192"/>
      <c r="DT372" s="192"/>
      <c r="DU372" s="192"/>
      <c r="DV372" s="192"/>
      <c r="DW372" s="192"/>
      <c r="DX372" s="192"/>
      <c r="DY372" s="192"/>
      <c r="DZ372" s="192"/>
      <c r="EA372" s="192"/>
      <c r="EB372" s="192"/>
      <c r="EC372" s="192"/>
      <c r="ED372" s="192"/>
      <c r="EE372" s="192"/>
      <c r="EF372" s="192"/>
      <c r="EG372" s="192"/>
      <c r="EH372" s="192"/>
      <c r="EI372" s="192"/>
      <c r="EJ372" s="192"/>
      <c r="EK372" s="192"/>
      <c r="EL372" s="192"/>
      <c r="EM372" s="192"/>
      <c r="EN372" s="192"/>
    </row>
    <row r="373" spans="25:144" s="186" customFormat="1" x14ac:dyDescent="0.3">
      <c r="Y373" s="192"/>
      <c r="Z373" s="192"/>
      <c r="AA373" s="192"/>
      <c r="AB373" s="192"/>
      <c r="AC373" s="192"/>
      <c r="AD373" s="192"/>
      <c r="AE373" s="192"/>
      <c r="AF373" s="192"/>
      <c r="AG373" s="192"/>
      <c r="AH373" s="192"/>
      <c r="AI373" s="192"/>
      <c r="AJ373" s="192"/>
      <c r="AK373" s="192"/>
      <c r="AL373" s="192"/>
      <c r="AM373" s="192"/>
      <c r="AN373" s="192"/>
      <c r="AO373" s="192"/>
      <c r="AP373" s="192"/>
      <c r="AQ373" s="192"/>
      <c r="AR373" s="192"/>
      <c r="AS373" s="192"/>
      <c r="AT373" s="192"/>
      <c r="AU373" s="192"/>
      <c r="AV373" s="192"/>
      <c r="AW373" s="192"/>
      <c r="AX373" s="192"/>
      <c r="AY373" s="192"/>
      <c r="AZ373" s="192"/>
      <c r="BA373" s="192"/>
      <c r="BB373" s="192"/>
      <c r="BC373" s="192"/>
      <c r="BD373" s="192"/>
      <c r="BE373" s="192"/>
      <c r="BF373" s="192"/>
      <c r="BG373" s="192"/>
      <c r="BH373" s="192"/>
      <c r="BI373" s="192"/>
      <c r="BJ373" s="192"/>
      <c r="BK373" s="192"/>
      <c r="BL373" s="192"/>
      <c r="BM373" s="192"/>
      <c r="BN373" s="192"/>
      <c r="BO373" s="192"/>
      <c r="BP373" s="192"/>
      <c r="BQ373" s="192"/>
      <c r="BR373" s="192"/>
      <c r="BS373" s="192"/>
      <c r="BT373" s="192"/>
      <c r="BU373" s="192"/>
      <c r="BV373" s="192"/>
      <c r="BW373" s="192"/>
      <c r="BX373" s="192"/>
      <c r="BY373" s="192"/>
      <c r="BZ373" s="192"/>
      <c r="CA373" s="192"/>
      <c r="CB373" s="192"/>
      <c r="CC373" s="192"/>
      <c r="CD373" s="192"/>
      <c r="CE373" s="192"/>
      <c r="CF373" s="192"/>
      <c r="CG373" s="192"/>
      <c r="CH373" s="192"/>
      <c r="CI373" s="192"/>
      <c r="CJ373" s="192"/>
      <c r="CK373" s="192"/>
      <c r="CL373" s="192"/>
      <c r="CM373" s="192"/>
      <c r="CN373" s="192"/>
      <c r="CO373" s="192"/>
      <c r="CP373" s="192"/>
      <c r="CQ373" s="192"/>
      <c r="CR373" s="192"/>
      <c r="CS373" s="192"/>
      <c r="CT373" s="192"/>
      <c r="CU373" s="192"/>
      <c r="CV373" s="192"/>
      <c r="CW373" s="192"/>
      <c r="CX373" s="192"/>
      <c r="CY373" s="192"/>
      <c r="CZ373" s="192"/>
      <c r="DA373" s="192"/>
      <c r="DB373" s="192"/>
      <c r="DC373" s="192"/>
      <c r="DD373" s="192"/>
      <c r="DE373" s="192"/>
      <c r="DF373" s="192"/>
      <c r="DG373" s="192"/>
      <c r="DH373" s="192"/>
      <c r="DI373" s="192"/>
      <c r="DJ373" s="192"/>
      <c r="DK373" s="192"/>
      <c r="DL373" s="192"/>
      <c r="DM373" s="192"/>
      <c r="DN373" s="192"/>
      <c r="DO373" s="192"/>
      <c r="DP373" s="192"/>
      <c r="DQ373" s="192"/>
      <c r="DR373" s="192"/>
      <c r="DS373" s="192"/>
      <c r="DT373" s="192"/>
      <c r="DU373" s="192"/>
      <c r="DV373" s="192"/>
      <c r="DW373" s="192"/>
      <c r="DX373" s="192"/>
      <c r="DY373" s="192"/>
      <c r="DZ373" s="192"/>
      <c r="EA373" s="192"/>
      <c r="EB373" s="192"/>
      <c r="EC373" s="192"/>
      <c r="ED373" s="192"/>
      <c r="EE373" s="192"/>
      <c r="EF373" s="192"/>
      <c r="EG373" s="192"/>
      <c r="EH373" s="192"/>
      <c r="EI373" s="192"/>
      <c r="EJ373" s="192"/>
      <c r="EK373" s="192"/>
      <c r="EL373" s="192"/>
      <c r="EM373" s="192"/>
      <c r="EN373" s="192"/>
    </row>
    <row r="374" spans="25:144" s="186" customFormat="1" x14ac:dyDescent="0.3">
      <c r="Y374" s="192"/>
      <c r="Z374" s="192"/>
      <c r="AA374" s="192"/>
      <c r="AB374" s="192"/>
      <c r="AC374" s="192"/>
      <c r="AD374" s="192"/>
      <c r="AE374" s="192"/>
      <c r="AF374" s="192"/>
      <c r="AG374" s="192"/>
      <c r="AH374" s="192"/>
      <c r="AI374" s="192"/>
      <c r="AJ374" s="192"/>
      <c r="AK374" s="192"/>
      <c r="AL374" s="192"/>
      <c r="AM374" s="192"/>
      <c r="AN374" s="192"/>
      <c r="AO374" s="192"/>
      <c r="AP374" s="192"/>
      <c r="AQ374" s="192"/>
      <c r="AR374" s="192"/>
      <c r="AS374" s="192"/>
      <c r="AT374" s="192"/>
      <c r="AU374" s="192"/>
      <c r="AV374" s="192"/>
      <c r="AW374" s="192"/>
      <c r="AX374" s="192"/>
      <c r="AY374" s="192"/>
      <c r="AZ374" s="192"/>
      <c r="BA374" s="192"/>
      <c r="BB374" s="192"/>
      <c r="BC374" s="192"/>
      <c r="BD374" s="192"/>
      <c r="BE374" s="192"/>
      <c r="BF374" s="192"/>
      <c r="BG374" s="192"/>
      <c r="BH374" s="192"/>
      <c r="BI374" s="192"/>
      <c r="BJ374" s="192"/>
      <c r="BK374" s="192"/>
      <c r="BL374" s="192"/>
      <c r="BM374" s="192"/>
      <c r="BN374" s="192"/>
      <c r="BO374" s="192"/>
      <c r="BP374" s="192"/>
      <c r="BQ374" s="192"/>
      <c r="BR374" s="192"/>
      <c r="BS374" s="192"/>
      <c r="BT374" s="192"/>
      <c r="BU374" s="192"/>
      <c r="BV374" s="192"/>
      <c r="BW374" s="192"/>
      <c r="BX374" s="192"/>
      <c r="BY374" s="192"/>
      <c r="BZ374" s="192"/>
      <c r="CA374" s="192"/>
      <c r="CB374" s="192"/>
      <c r="CC374" s="192"/>
      <c r="CD374" s="192"/>
      <c r="CE374" s="192"/>
      <c r="CF374" s="192"/>
      <c r="CG374" s="192"/>
      <c r="CH374" s="192"/>
      <c r="CI374" s="192"/>
      <c r="CJ374" s="192"/>
      <c r="CK374" s="192"/>
      <c r="CL374" s="192"/>
      <c r="CM374" s="192"/>
      <c r="CN374" s="192"/>
      <c r="CO374" s="192"/>
      <c r="CP374" s="192"/>
      <c r="CQ374" s="192"/>
      <c r="CR374" s="192"/>
      <c r="CS374" s="192"/>
      <c r="CT374" s="192"/>
      <c r="CU374" s="192"/>
      <c r="CV374" s="192"/>
      <c r="CW374" s="192"/>
      <c r="CX374" s="192"/>
      <c r="CY374" s="192"/>
      <c r="CZ374" s="192"/>
      <c r="DA374" s="192"/>
      <c r="DB374" s="192"/>
      <c r="DC374" s="192"/>
      <c r="DD374" s="192"/>
      <c r="DE374" s="192"/>
      <c r="DF374" s="192"/>
      <c r="DG374" s="192"/>
      <c r="DH374" s="192"/>
      <c r="DI374" s="192"/>
      <c r="DJ374" s="192"/>
      <c r="DK374" s="192"/>
      <c r="DL374" s="192"/>
      <c r="DM374" s="192"/>
      <c r="DN374" s="192"/>
      <c r="DO374" s="192"/>
      <c r="DP374" s="192"/>
      <c r="DQ374" s="192"/>
      <c r="DR374" s="192"/>
      <c r="DS374" s="192"/>
      <c r="DT374" s="192"/>
      <c r="DU374" s="192"/>
      <c r="DV374" s="192"/>
      <c r="DW374" s="192"/>
      <c r="DX374" s="192"/>
      <c r="DY374" s="192"/>
      <c r="DZ374" s="192"/>
      <c r="EA374" s="192"/>
      <c r="EB374" s="192"/>
      <c r="EC374" s="192"/>
      <c r="ED374" s="192"/>
      <c r="EE374" s="192"/>
      <c r="EF374" s="192"/>
      <c r="EG374" s="192"/>
      <c r="EH374" s="192"/>
      <c r="EI374" s="192"/>
      <c r="EJ374" s="192"/>
      <c r="EK374" s="192"/>
      <c r="EL374" s="192"/>
      <c r="EM374" s="192"/>
      <c r="EN374" s="192"/>
    </row>
    <row r="375" spans="25:144" s="186" customFormat="1" x14ac:dyDescent="0.3">
      <c r="Y375" s="192"/>
      <c r="Z375" s="192"/>
      <c r="AA375" s="192"/>
      <c r="AB375" s="192"/>
      <c r="AC375" s="192"/>
      <c r="AD375" s="192"/>
      <c r="AE375" s="192"/>
      <c r="AF375" s="192"/>
      <c r="AG375" s="192"/>
      <c r="AH375" s="192"/>
      <c r="AI375" s="192"/>
      <c r="AJ375" s="192"/>
      <c r="AK375" s="192"/>
      <c r="AL375" s="192"/>
      <c r="AM375" s="192"/>
      <c r="AN375" s="192"/>
      <c r="AO375" s="192"/>
      <c r="AP375" s="192"/>
      <c r="AQ375" s="192"/>
      <c r="AR375" s="192"/>
      <c r="AS375" s="192"/>
      <c r="AT375" s="192"/>
      <c r="AU375" s="192"/>
      <c r="AV375" s="192"/>
      <c r="AW375" s="192"/>
      <c r="AX375" s="192"/>
      <c r="AY375" s="192"/>
      <c r="AZ375" s="192"/>
      <c r="BA375" s="192"/>
      <c r="BB375" s="192"/>
      <c r="BC375" s="192"/>
      <c r="BD375" s="192"/>
      <c r="BE375" s="192"/>
      <c r="BF375" s="192"/>
      <c r="BG375" s="192"/>
      <c r="BH375" s="192"/>
      <c r="BI375" s="192"/>
      <c r="BJ375" s="192"/>
      <c r="BK375" s="192"/>
      <c r="BL375" s="192"/>
      <c r="BM375" s="192"/>
      <c r="BN375" s="192"/>
      <c r="BO375" s="192"/>
      <c r="BP375" s="192"/>
      <c r="BQ375" s="192"/>
      <c r="BR375" s="192"/>
      <c r="BS375" s="192"/>
      <c r="BT375" s="192"/>
      <c r="BU375" s="192"/>
      <c r="BV375" s="192"/>
      <c r="BW375" s="192"/>
      <c r="BX375" s="192"/>
      <c r="BY375" s="192"/>
      <c r="BZ375" s="192"/>
      <c r="CA375" s="192"/>
      <c r="CB375" s="192"/>
      <c r="CC375" s="192"/>
      <c r="CD375" s="192"/>
      <c r="CE375" s="192"/>
      <c r="CF375" s="192"/>
      <c r="CG375" s="192"/>
      <c r="CH375" s="192"/>
      <c r="CI375" s="192"/>
      <c r="CJ375" s="192"/>
      <c r="CK375" s="192"/>
      <c r="CL375" s="192"/>
      <c r="CM375" s="192"/>
      <c r="CN375" s="192"/>
      <c r="CO375" s="192"/>
      <c r="CP375" s="192"/>
      <c r="CQ375" s="192"/>
      <c r="CR375" s="192"/>
      <c r="CS375" s="192"/>
      <c r="CT375" s="192"/>
      <c r="CU375" s="192"/>
      <c r="CV375" s="192"/>
      <c r="CW375" s="192"/>
      <c r="CX375" s="192"/>
      <c r="CY375" s="192"/>
      <c r="CZ375" s="192"/>
      <c r="DA375" s="192"/>
      <c r="DB375" s="192"/>
      <c r="DC375" s="192"/>
      <c r="DD375" s="192"/>
      <c r="DE375" s="192"/>
      <c r="DF375" s="192"/>
      <c r="DG375" s="192"/>
      <c r="DH375" s="192"/>
      <c r="DI375" s="192"/>
      <c r="DJ375" s="192"/>
      <c r="DK375" s="192"/>
      <c r="DL375" s="192"/>
      <c r="DM375" s="192"/>
      <c r="DN375" s="192"/>
      <c r="DO375" s="192"/>
      <c r="DP375" s="192"/>
      <c r="DQ375" s="192"/>
      <c r="DR375" s="192"/>
      <c r="DS375" s="192"/>
      <c r="DT375" s="192"/>
      <c r="DU375" s="192"/>
      <c r="DV375" s="192"/>
      <c r="DW375" s="192"/>
      <c r="DX375" s="192"/>
      <c r="DY375" s="192"/>
      <c r="DZ375" s="192"/>
      <c r="EA375" s="192"/>
      <c r="EB375" s="192"/>
      <c r="EC375" s="192"/>
      <c r="ED375" s="192"/>
      <c r="EE375" s="192"/>
      <c r="EF375" s="192"/>
      <c r="EG375" s="192"/>
      <c r="EH375" s="192"/>
      <c r="EI375" s="192"/>
      <c r="EJ375" s="192"/>
      <c r="EK375" s="192"/>
      <c r="EL375" s="192"/>
      <c r="EM375" s="192"/>
      <c r="EN375" s="192"/>
    </row>
    <row r="376" spans="25:144" s="186" customFormat="1" x14ac:dyDescent="0.3">
      <c r="Y376" s="192"/>
      <c r="Z376" s="192"/>
      <c r="AA376" s="192"/>
      <c r="AB376" s="192"/>
      <c r="AC376" s="192"/>
      <c r="AD376" s="192"/>
      <c r="AE376" s="192"/>
      <c r="AF376" s="192"/>
      <c r="AG376" s="192"/>
      <c r="AH376" s="192"/>
      <c r="AI376" s="192"/>
      <c r="AJ376" s="192"/>
      <c r="AK376" s="192"/>
      <c r="AL376" s="192"/>
      <c r="AM376" s="192"/>
      <c r="AN376" s="192"/>
      <c r="AO376" s="192"/>
      <c r="AP376" s="192"/>
      <c r="AQ376" s="192"/>
      <c r="AR376" s="192"/>
      <c r="AS376" s="192"/>
      <c r="AT376" s="192"/>
      <c r="AU376" s="192"/>
      <c r="AV376" s="192"/>
      <c r="AW376" s="192"/>
      <c r="AX376" s="192"/>
      <c r="AY376" s="192"/>
      <c r="AZ376" s="192"/>
      <c r="BA376" s="192"/>
      <c r="BB376" s="192"/>
      <c r="BC376" s="192"/>
      <c r="BD376" s="192"/>
      <c r="BE376" s="192"/>
      <c r="BF376" s="192"/>
      <c r="BG376" s="192"/>
      <c r="BH376" s="192"/>
      <c r="BI376" s="192"/>
      <c r="BJ376" s="192"/>
      <c r="BK376" s="192"/>
      <c r="BL376" s="192"/>
      <c r="BM376" s="192"/>
      <c r="BN376" s="192"/>
      <c r="BO376" s="192"/>
      <c r="BP376" s="192"/>
      <c r="BQ376" s="192"/>
      <c r="BR376" s="192"/>
      <c r="BS376" s="192"/>
      <c r="BT376" s="192"/>
      <c r="BU376" s="192"/>
      <c r="BV376" s="192"/>
      <c r="BW376" s="192"/>
      <c r="BX376" s="192"/>
      <c r="BY376" s="192"/>
      <c r="BZ376" s="192"/>
      <c r="CA376" s="192"/>
      <c r="CB376" s="192"/>
      <c r="CC376" s="192"/>
      <c r="CD376" s="192"/>
      <c r="CE376" s="192"/>
      <c r="CF376" s="192"/>
      <c r="CG376" s="192"/>
      <c r="CH376" s="192"/>
      <c r="CI376" s="192"/>
      <c r="CJ376" s="192"/>
      <c r="CK376" s="192"/>
      <c r="CL376" s="192"/>
      <c r="CM376" s="192"/>
      <c r="CN376" s="192"/>
      <c r="CO376" s="192"/>
      <c r="CP376" s="192"/>
      <c r="CQ376" s="192"/>
      <c r="CR376" s="192"/>
      <c r="CS376" s="192"/>
      <c r="CT376" s="192"/>
      <c r="CU376" s="192"/>
      <c r="CV376" s="192"/>
      <c r="CW376" s="192"/>
      <c r="CX376" s="192"/>
      <c r="CY376" s="192"/>
      <c r="CZ376" s="192"/>
      <c r="DA376" s="192"/>
      <c r="DB376" s="192"/>
      <c r="DC376" s="192"/>
      <c r="DD376" s="192"/>
      <c r="DE376" s="192"/>
      <c r="DF376" s="192"/>
      <c r="DG376" s="192"/>
      <c r="DH376" s="192"/>
      <c r="DI376" s="192"/>
      <c r="DJ376" s="192"/>
      <c r="DK376" s="192"/>
      <c r="DL376" s="192"/>
      <c r="DM376" s="192"/>
      <c r="DN376" s="192"/>
      <c r="DO376" s="192"/>
      <c r="DP376" s="192"/>
      <c r="DQ376" s="192"/>
      <c r="DR376" s="192"/>
      <c r="DS376" s="192"/>
      <c r="DT376" s="192"/>
      <c r="DU376" s="192"/>
      <c r="DV376" s="192"/>
      <c r="DW376" s="192"/>
      <c r="DX376" s="192"/>
      <c r="DY376" s="192"/>
      <c r="DZ376" s="192"/>
      <c r="EA376" s="192"/>
      <c r="EB376" s="192"/>
      <c r="EC376" s="192"/>
      <c r="ED376" s="192"/>
      <c r="EE376" s="192"/>
      <c r="EF376" s="192"/>
      <c r="EG376" s="192"/>
      <c r="EH376" s="192"/>
      <c r="EI376" s="192"/>
      <c r="EJ376" s="192"/>
      <c r="EK376" s="192"/>
      <c r="EL376" s="192"/>
      <c r="EM376" s="192"/>
      <c r="EN376" s="192"/>
    </row>
    <row r="377" spans="25:144" s="186" customFormat="1" x14ac:dyDescent="0.3">
      <c r="Y377" s="192"/>
      <c r="Z377" s="192"/>
      <c r="AA377" s="192"/>
      <c r="AB377" s="192"/>
      <c r="AC377" s="192"/>
      <c r="AD377" s="192"/>
      <c r="AE377" s="192"/>
      <c r="AF377" s="192"/>
      <c r="AG377" s="192"/>
      <c r="AH377" s="192"/>
      <c r="AI377" s="192"/>
      <c r="AJ377" s="192"/>
      <c r="AK377" s="192"/>
      <c r="AL377" s="192"/>
      <c r="AM377" s="192"/>
      <c r="AN377" s="192"/>
      <c r="AO377" s="192"/>
      <c r="AP377" s="192"/>
      <c r="AQ377" s="192"/>
      <c r="AR377" s="192"/>
      <c r="AS377" s="192"/>
      <c r="AT377" s="192"/>
      <c r="AU377" s="192"/>
      <c r="AV377" s="192"/>
      <c r="AW377" s="192"/>
      <c r="AX377" s="192"/>
      <c r="AY377" s="192"/>
      <c r="AZ377" s="192"/>
      <c r="BA377" s="192"/>
      <c r="BB377" s="192"/>
      <c r="BC377" s="192"/>
      <c r="BD377" s="192"/>
      <c r="BE377" s="192"/>
      <c r="BF377" s="192"/>
      <c r="BG377" s="192"/>
      <c r="BH377" s="192"/>
      <c r="BI377" s="192"/>
      <c r="BJ377" s="192"/>
      <c r="BK377" s="192"/>
      <c r="BL377" s="192"/>
      <c r="BM377" s="192"/>
      <c r="BN377" s="192"/>
      <c r="BO377" s="192"/>
      <c r="BP377" s="192"/>
      <c r="BQ377" s="192"/>
      <c r="BR377" s="192"/>
      <c r="BS377" s="192"/>
      <c r="BT377" s="192"/>
      <c r="BU377" s="192"/>
      <c r="BV377" s="192"/>
      <c r="BW377" s="192"/>
      <c r="BX377" s="192"/>
      <c r="BY377" s="192"/>
      <c r="BZ377" s="192"/>
      <c r="CA377" s="192"/>
      <c r="CB377" s="192"/>
      <c r="CC377" s="192"/>
      <c r="CD377" s="192"/>
      <c r="CE377" s="192"/>
      <c r="CF377" s="192"/>
      <c r="CG377" s="192"/>
      <c r="CH377" s="192"/>
      <c r="CI377" s="192"/>
      <c r="CJ377" s="192"/>
      <c r="CK377" s="192"/>
      <c r="CL377" s="192"/>
      <c r="CM377" s="192"/>
      <c r="CN377" s="192"/>
      <c r="CO377" s="192"/>
      <c r="CP377" s="192"/>
      <c r="CQ377" s="192"/>
      <c r="CR377" s="192"/>
      <c r="CS377" s="192"/>
      <c r="CT377" s="192"/>
      <c r="CU377" s="192"/>
      <c r="CV377" s="192"/>
      <c r="CW377" s="192"/>
      <c r="CX377" s="192"/>
      <c r="CY377" s="192"/>
      <c r="CZ377" s="192"/>
      <c r="DA377" s="192"/>
      <c r="DB377" s="192"/>
      <c r="DC377" s="192"/>
      <c r="DD377" s="192"/>
      <c r="DE377" s="192"/>
      <c r="DF377" s="192"/>
      <c r="DG377" s="192"/>
      <c r="DH377" s="192"/>
      <c r="DI377" s="192"/>
      <c r="DJ377" s="192"/>
      <c r="DK377" s="192"/>
      <c r="DL377" s="192"/>
      <c r="DM377" s="192"/>
      <c r="DN377" s="192"/>
      <c r="DO377" s="192"/>
      <c r="DP377" s="192"/>
      <c r="DQ377" s="192"/>
      <c r="DR377" s="192"/>
      <c r="DS377" s="192"/>
      <c r="DT377" s="192"/>
      <c r="DU377" s="192"/>
      <c r="DV377" s="192"/>
      <c r="DW377" s="192"/>
      <c r="DX377" s="192"/>
      <c r="DY377" s="192"/>
      <c r="DZ377" s="192"/>
      <c r="EA377" s="192"/>
      <c r="EB377" s="192"/>
      <c r="EC377" s="192"/>
      <c r="ED377" s="192"/>
      <c r="EE377" s="192"/>
      <c r="EF377" s="192"/>
      <c r="EG377" s="192"/>
      <c r="EH377" s="192"/>
      <c r="EI377" s="192"/>
      <c r="EJ377" s="192"/>
      <c r="EK377" s="192"/>
      <c r="EL377" s="192"/>
      <c r="EM377" s="192"/>
      <c r="EN377" s="192"/>
    </row>
    <row r="378" spans="25:144" s="186" customFormat="1" x14ac:dyDescent="0.3">
      <c r="Y378" s="192"/>
      <c r="Z378" s="192"/>
      <c r="AA378" s="192"/>
      <c r="AB378" s="192"/>
      <c r="AC378" s="192"/>
      <c r="AD378" s="192"/>
      <c r="AE378" s="192"/>
      <c r="AF378" s="192"/>
      <c r="AG378" s="192"/>
      <c r="AH378" s="192"/>
      <c r="AI378" s="192"/>
      <c r="AJ378" s="192"/>
      <c r="AK378" s="192"/>
      <c r="AL378" s="192"/>
      <c r="AM378" s="192"/>
      <c r="AN378" s="192"/>
      <c r="AO378" s="192"/>
      <c r="AP378" s="192"/>
      <c r="AQ378" s="192"/>
      <c r="AR378" s="192"/>
      <c r="AS378" s="192"/>
      <c r="AT378" s="192"/>
      <c r="AU378" s="192"/>
      <c r="AV378" s="192"/>
      <c r="AW378" s="192"/>
      <c r="AX378" s="192"/>
      <c r="AY378" s="192"/>
      <c r="AZ378" s="192"/>
      <c r="BA378" s="192"/>
      <c r="BB378" s="192"/>
      <c r="BC378" s="192"/>
      <c r="BD378" s="192"/>
      <c r="BE378" s="192"/>
      <c r="BF378" s="192"/>
      <c r="BG378" s="192"/>
      <c r="BH378" s="192"/>
      <c r="BI378" s="192"/>
      <c r="BJ378" s="192"/>
      <c r="BK378" s="192"/>
      <c r="BL378" s="192"/>
      <c r="BM378" s="192"/>
      <c r="BN378" s="192"/>
      <c r="BO378" s="192"/>
      <c r="BP378" s="192"/>
      <c r="BQ378" s="192"/>
      <c r="BR378" s="192"/>
      <c r="BS378" s="192"/>
      <c r="BT378" s="192"/>
      <c r="BU378" s="192"/>
      <c r="BV378" s="192"/>
      <c r="BW378" s="192"/>
      <c r="BX378" s="192"/>
      <c r="BY378" s="192"/>
      <c r="BZ378" s="192"/>
      <c r="CA378" s="192"/>
      <c r="CB378" s="192"/>
      <c r="CC378" s="192"/>
      <c r="CD378" s="192"/>
      <c r="CE378" s="192"/>
      <c r="CF378" s="192"/>
      <c r="CG378" s="192"/>
      <c r="CH378" s="192"/>
      <c r="CI378" s="192"/>
      <c r="CJ378" s="192"/>
      <c r="CK378" s="192"/>
      <c r="CL378" s="192"/>
      <c r="CM378" s="192"/>
      <c r="CN378" s="192"/>
      <c r="CO378" s="192"/>
      <c r="CP378" s="192"/>
      <c r="CQ378" s="192"/>
      <c r="CR378" s="192"/>
      <c r="CS378" s="192"/>
      <c r="CT378" s="192"/>
      <c r="CU378" s="192"/>
      <c r="CV378" s="192"/>
      <c r="CW378" s="192"/>
      <c r="CX378" s="192"/>
      <c r="CY378" s="192"/>
      <c r="CZ378" s="192"/>
      <c r="DA378" s="192"/>
      <c r="DB378" s="192"/>
      <c r="DC378" s="192"/>
      <c r="DD378" s="192"/>
      <c r="DE378" s="192"/>
      <c r="DF378" s="192"/>
      <c r="DG378" s="192"/>
      <c r="DH378" s="192"/>
      <c r="DI378" s="192"/>
      <c r="DJ378" s="192"/>
      <c r="DK378" s="192"/>
      <c r="DL378" s="192"/>
      <c r="DM378" s="192"/>
      <c r="DN378" s="192"/>
      <c r="DO378" s="192"/>
      <c r="DP378" s="192"/>
      <c r="DQ378" s="192"/>
      <c r="DR378" s="192"/>
      <c r="DS378" s="192"/>
      <c r="DT378" s="192"/>
      <c r="DU378" s="192"/>
      <c r="DV378" s="192"/>
      <c r="DW378" s="192"/>
      <c r="DX378" s="192"/>
      <c r="DY378" s="192"/>
      <c r="DZ378" s="192"/>
      <c r="EA378" s="192"/>
      <c r="EB378" s="192"/>
      <c r="EC378" s="192"/>
      <c r="ED378" s="192"/>
      <c r="EE378" s="192"/>
      <c r="EF378" s="192"/>
      <c r="EG378" s="192"/>
      <c r="EH378" s="192"/>
      <c r="EI378" s="192"/>
      <c r="EJ378" s="192"/>
      <c r="EK378" s="192"/>
      <c r="EL378" s="192"/>
      <c r="EM378" s="192"/>
      <c r="EN378" s="192"/>
    </row>
    <row r="379" spans="25:144" s="186" customFormat="1" x14ac:dyDescent="0.3">
      <c r="Y379" s="192"/>
      <c r="Z379" s="192"/>
      <c r="AA379" s="192"/>
      <c r="AB379" s="192"/>
      <c r="AC379" s="192"/>
      <c r="AD379" s="192"/>
      <c r="AE379" s="192"/>
      <c r="AF379" s="192"/>
      <c r="AG379" s="192"/>
      <c r="AH379" s="192"/>
      <c r="AI379" s="192"/>
      <c r="AJ379" s="192"/>
      <c r="AK379" s="192"/>
      <c r="AL379" s="192"/>
      <c r="AM379" s="192"/>
      <c r="AN379" s="192"/>
      <c r="AO379" s="192"/>
      <c r="AP379" s="192"/>
      <c r="AQ379" s="192"/>
      <c r="AR379" s="192"/>
      <c r="AS379" s="192"/>
      <c r="AT379" s="192"/>
      <c r="AU379" s="192"/>
      <c r="AV379" s="192"/>
      <c r="AW379" s="192"/>
      <c r="AX379" s="192"/>
      <c r="AY379" s="192"/>
      <c r="AZ379" s="192"/>
      <c r="BA379" s="192"/>
      <c r="BB379" s="192"/>
      <c r="BC379" s="192"/>
      <c r="BD379" s="192"/>
      <c r="BE379" s="192"/>
      <c r="BF379" s="192"/>
      <c r="BG379" s="192"/>
      <c r="BH379" s="192"/>
      <c r="BI379" s="192"/>
      <c r="BJ379" s="192"/>
      <c r="BK379" s="192"/>
      <c r="BL379" s="192"/>
      <c r="BM379" s="192"/>
      <c r="BN379" s="192"/>
      <c r="BO379" s="192"/>
      <c r="BP379" s="192"/>
      <c r="BQ379" s="192"/>
      <c r="BR379" s="192"/>
      <c r="BS379" s="192"/>
      <c r="BT379" s="192"/>
      <c r="BU379" s="192"/>
      <c r="BV379" s="192"/>
      <c r="BW379" s="192"/>
      <c r="BX379" s="192"/>
      <c r="BY379" s="192"/>
      <c r="BZ379" s="192"/>
      <c r="CA379" s="192"/>
      <c r="CB379" s="192"/>
      <c r="CC379" s="192"/>
      <c r="CD379" s="192"/>
      <c r="CE379" s="192"/>
      <c r="CF379" s="192"/>
      <c r="CG379" s="192"/>
      <c r="CH379" s="192"/>
      <c r="CI379" s="192"/>
      <c r="CJ379" s="192"/>
      <c r="CK379" s="192"/>
      <c r="CL379" s="192"/>
      <c r="CM379" s="192"/>
      <c r="CN379" s="192"/>
      <c r="CO379" s="192"/>
      <c r="CP379" s="192"/>
      <c r="CQ379" s="192"/>
      <c r="CR379" s="192"/>
      <c r="CS379" s="192"/>
      <c r="CT379" s="192"/>
      <c r="CU379" s="192"/>
      <c r="CV379" s="192"/>
      <c r="CW379" s="192"/>
      <c r="CX379" s="192"/>
      <c r="CY379" s="192"/>
      <c r="CZ379" s="192"/>
      <c r="DA379" s="192"/>
      <c r="DB379" s="192"/>
      <c r="DC379" s="192"/>
      <c r="DD379" s="192"/>
      <c r="DE379" s="192"/>
      <c r="DF379" s="192"/>
      <c r="DG379" s="192"/>
      <c r="DH379" s="192"/>
      <c r="DI379" s="192"/>
      <c r="DJ379" s="192"/>
      <c r="DK379" s="192"/>
      <c r="DL379" s="192"/>
      <c r="DM379" s="192"/>
      <c r="DN379" s="192"/>
      <c r="DO379" s="192"/>
      <c r="DP379" s="192"/>
      <c r="DQ379" s="192"/>
      <c r="DR379" s="192"/>
      <c r="DS379" s="192"/>
      <c r="DT379" s="192"/>
      <c r="DU379" s="192"/>
      <c r="DV379" s="192"/>
      <c r="DW379" s="192"/>
      <c r="DX379" s="192"/>
      <c r="DY379" s="192"/>
      <c r="DZ379" s="192"/>
      <c r="EA379" s="192"/>
      <c r="EB379" s="192"/>
      <c r="EC379" s="192"/>
      <c r="ED379" s="192"/>
      <c r="EE379" s="192"/>
      <c r="EF379" s="192"/>
      <c r="EG379" s="192"/>
      <c r="EH379" s="192"/>
      <c r="EI379" s="192"/>
      <c r="EJ379" s="192"/>
      <c r="EK379" s="192"/>
      <c r="EL379" s="192"/>
      <c r="EM379" s="192"/>
      <c r="EN379" s="192"/>
    </row>
    <row r="380" spans="25:144" s="186" customFormat="1" x14ac:dyDescent="0.3">
      <c r="Y380" s="192"/>
      <c r="Z380" s="192"/>
      <c r="AA380" s="192"/>
      <c r="AB380" s="192"/>
      <c r="AC380" s="192"/>
      <c r="AD380" s="192"/>
      <c r="AE380" s="192"/>
      <c r="AF380" s="192"/>
      <c r="AG380" s="192"/>
      <c r="AH380" s="192"/>
      <c r="AI380" s="192"/>
      <c r="AJ380" s="192"/>
      <c r="AK380" s="192"/>
      <c r="AL380" s="192"/>
      <c r="AM380" s="192"/>
      <c r="AN380" s="192"/>
      <c r="AO380" s="192"/>
      <c r="AP380" s="192"/>
      <c r="AQ380" s="192"/>
      <c r="AR380" s="192"/>
      <c r="AS380" s="192"/>
      <c r="AT380" s="192"/>
      <c r="AU380" s="192"/>
      <c r="AV380" s="192"/>
      <c r="AW380" s="192"/>
      <c r="AX380" s="192"/>
      <c r="AY380" s="192"/>
      <c r="AZ380" s="192"/>
      <c r="BA380" s="192"/>
      <c r="BB380" s="192"/>
      <c r="BC380" s="192"/>
      <c r="BD380" s="192"/>
      <c r="BE380" s="192"/>
      <c r="BF380" s="192"/>
      <c r="BG380" s="192"/>
      <c r="BH380" s="192"/>
      <c r="BI380" s="192"/>
      <c r="BJ380" s="192"/>
      <c r="BK380" s="192"/>
      <c r="BL380" s="192"/>
      <c r="BM380" s="192"/>
      <c r="BN380" s="192"/>
      <c r="BO380" s="192"/>
      <c r="BP380" s="192"/>
      <c r="BQ380" s="192"/>
      <c r="BR380" s="192"/>
      <c r="BS380" s="192"/>
      <c r="BT380" s="192"/>
      <c r="BU380" s="192"/>
      <c r="BV380" s="192"/>
      <c r="BW380" s="192"/>
      <c r="BX380" s="192"/>
      <c r="BY380" s="192"/>
      <c r="BZ380" s="192"/>
      <c r="CA380" s="192"/>
      <c r="CB380" s="192"/>
      <c r="CC380" s="192"/>
      <c r="CD380" s="192"/>
      <c r="CE380" s="192"/>
      <c r="CF380" s="192"/>
      <c r="CG380" s="192"/>
      <c r="CH380" s="192"/>
      <c r="CI380" s="192"/>
      <c r="CJ380" s="192"/>
      <c r="CK380" s="192"/>
      <c r="CL380" s="192"/>
      <c r="CM380" s="192"/>
      <c r="CN380" s="192"/>
      <c r="CO380" s="192"/>
      <c r="CP380" s="192"/>
      <c r="CQ380" s="192"/>
      <c r="CR380" s="192"/>
      <c r="CS380" s="192"/>
      <c r="CT380" s="192"/>
      <c r="CU380" s="192"/>
      <c r="CV380" s="192"/>
      <c r="CW380" s="192"/>
      <c r="CX380" s="192"/>
      <c r="CY380" s="192"/>
      <c r="CZ380" s="192"/>
      <c r="DA380" s="192"/>
      <c r="DB380" s="192"/>
      <c r="DC380" s="192"/>
      <c r="DD380" s="192"/>
      <c r="DE380" s="192"/>
      <c r="DF380" s="192"/>
      <c r="DG380" s="192"/>
      <c r="DH380" s="192"/>
      <c r="DI380" s="192"/>
      <c r="DJ380" s="192"/>
      <c r="DK380" s="192"/>
      <c r="DL380" s="192"/>
      <c r="DM380" s="192"/>
      <c r="DN380" s="192"/>
      <c r="DO380" s="192"/>
      <c r="DP380" s="192"/>
      <c r="DQ380" s="192"/>
      <c r="DR380" s="192"/>
      <c r="DS380" s="192"/>
      <c r="DT380" s="192"/>
      <c r="DU380" s="192"/>
      <c r="DV380" s="192"/>
      <c r="DW380" s="192"/>
      <c r="DX380" s="192"/>
      <c r="DY380" s="192"/>
      <c r="DZ380" s="192"/>
      <c r="EA380" s="192"/>
      <c r="EB380" s="192"/>
      <c r="EC380" s="192"/>
      <c r="ED380" s="192"/>
      <c r="EE380" s="192"/>
      <c r="EF380" s="192"/>
      <c r="EG380" s="192"/>
      <c r="EH380" s="192"/>
      <c r="EI380" s="192"/>
      <c r="EJ380" s="192"/>
      <c r="EK380" s="192"/>
      <c r="EL380" s="192"/>
      <c r="EM380" s="192"/>
      <c r="EN380" s="192"/>
    </row>
    <row r="381" spans="25:144" s="186" customFormat="1" x14ac:dyDescent="0.3">
      <c r="Y381" s="192"/>
      <c r="Z381" s="192"/>
      <c r="AA381" s="192"/>
      <c r="AB381" s="192"/>
      <c r="AC381" s="192"/>
      <c r="AD381" s="192"/>
      <c r="AE381" s="192"/>
      <c r="AF381" s="192"/>
      <c r="AG381" s="192"/>
      <c r="AH381" s="192"/>
      <c r="AI381" s="192"/>
      <c r="AJ381" s="192"/>
      <c r="AK381" s="192"/>
      <c r="AL381" s="192"/>
      <c r="AM381" s="192"/>
      <c r="AN381" s="192"/>
      <c r="AO381" s="192"/>
      <c r="AP381" s="192"/>
      <c r="AQ381" s="192"/>
      <c r="AR381" s="192"/>
      <c r="AS381" s="192"/>
      <c r="AT381" s="192"/>
      <c r="AU381" s="192"/>
      <c r="AV381" s="192"/>
      <c r="AW381" s="192"/>
      <c r="AX381" s="192"/>
      <c r="AY381" s="192"/>
      <c r="AZ381" s="192"/>
      <c r="BA381" s="192"/>
      <c r="BB381" s="192"/>
      <c r="BC381" s="192"/>
      <c r="BD381" s="192"/>
      <c r="BE381" s="192"/>
      <c r="BF381" s="192"/>
      <c r="BG381" s="192"/>
      <c r="BH381" s="192"/>
      <c r="BI381" s="192"/>
      <c r="BJ381" s="192"/>
      <c r="BK381" s="192"/>
      <c r="BL381" s="192"/>
      <c r="BM381" s="192"/>
      <c r="BN381" s="192"/>
      <c r="BO381" s="192"/>
      <c r="BP381" s="192"/>
      <c r="BQ381" s="192"/>
      <c r="BR381" s="192"/>
      <c r="BS381" s="192"/>
      <c r="BT381" s="192"/>
      <c r="BU381" s="192"/>
      <c r="BV381" s="192"/>
      <c r="BW381" s="192"/>
      <c r="BX381" s="192"/>
      <c r="BY381" s="192"/>
      <c r="BZ381" s="192"/>
      <c r="CA381" s="192"/>
      <c r="CB381" s="192"/>
      <c r="CC381" s="192"/>
      <c r="CD381" s="192"/>
      <c r="CE381" s="192"/>
      <c r="CF381" s="192"/>
      <c r="CG381" s="192"/>
      <c r="CH381" s="192"/>
      <c r="CI381" s="192"/>
      <c r="CJ381" s="192"/>
      <c r="CK381" s="192"/>
      <c r="CL381" s="192"/>
      <c r="CM381" s="192"/>
      <c r="CN381" s="192"/>
      <c r="CO381" s="192"/>
      <c r="CP381" s="192"/>
      <c r="CQ381" s="192"/>
      <c r="CR381" s="192"/>
      <c r="CS381" s="192"/>
      <c r="CT381" s="192"/>
      <c r="CU381" s="192"/>
      <c r="CV381" s="192"/>
      <c r="CW381" s="192"/>
      <c r="CX381" s="192"/>
      <c r="CY381" s="192"/>
      <c r="CZ381" s="192"/>
      <c r="DA381" s="192"/>
      <c r="DB381" s="192"/>
      <c r="DC381" s="192"/>
      <c r="DD381" s="192"/>
      <c r="DE381" s="192"/>
      <c r="DF381" s="192"/>
      <c r="DG381" s="192"/>
      <c r="DH381" s="192"/>
      <c r="DI381" s="192"/>
      <c r="DJ381" s="192"/>
      <c r="DK381" s="192"/>
      <c r="DL381" s="192"/>
      <c r="DM381" s="192"/>
      <c r="DN381" s="192"/>
      <c r="DO381" s="192"/>
      <c r="DP381" s="192"/>
      <c r="DQ381" s="192"/>
      <c r="DR381" s="192"/>
      <c r="DS381" s="192"/>
      <c r="DT381" s="192"/>
      <c r="DU381" s="192"/>
      <c r="DV381" s="192"/>
      <c r="DW381" s="192"/>
      <c r="DX381" s="192"/>
      <c r="DY381" s="192"/>
      <c r="DZ381" s="192"/>
      <c r="EA381" s="192"/>
      <c r="EB381" s="192"/>
      <c r="EC381" s="192"/>
      <c r="ED381" s="192"/>
      <c r="EE381" s="192"/>
      <c r="EF381" s="192"/>
      <c r="EG381" s="192"/>
      <c r="EH381" s="192"/>
      <c r="EI381" s="192"/>
      <c r="EJ381" s="192"/>
      <c r="EK381" s="192"/>
      <c r="EL381" s="192"/>
      <c r="EM381" s="192"/>
      <c r="EN381" s="192"/>
    </row>
    <row r="382" spans="25:144" s="186" customFormat="1" x14ac:dyDescent="0.3">
      <c r="Y382" s="192"/>
      <c r="Z382" s="192"/>
      <c r="AA382" s="192"/>
      <c r="AB382" s="192"/>
      <c r="AC382" s="192"/>
      <c r="AD382" s="192"/>
      <c r="AE382" s="192"/>
      <c r="AF382" s="192"/>
      <c r="AG382" s="192"/>
      <c r="AH382" s="192"/>
      <c r="AI382" s="192"/>
      <c r="AJ382" s="192"/>
      <c r="AK382" s="192"/>
      <c r="AL382" s="192"/>
      <c r="AM382" s="192"/>
      <c r="AN382" s="192"/>
      <c r="AO382" s="192"/>
      <c r="AP382" s="192"/>
      <c r="AQ382" s="192"/>
      <c r="AR382" s="192"/>
      <c r="AS382" s="192"/>
      <c r="AT382" s="192"/>
      <c r="AU382" s="192"/>
      <c r="AV382" s="192"/>
      <c r="AW382" s="192"/>
      <c r="AX382" s="192"/>
      <c r="AY382" s="192"/>
      <c r="AZ382" s="192"/>
      <c r="BA382" s="192"/>
      <c r="BB382" s="192"/>
      <c r="BC382" s="192"/>
      <c r="BD382" s="192"/>
      <c r="BE382" s="192"/>
      <c r="BF382" s="192"/>
      <c r="BG382" s="192"/>
      <c r="BH382" s="192"/>
      <c r="BI382" s="192"/>
      <c r="BJ382" s="192"/>
      <c r="BK382" s="192"/>
      <c r="BL382" s="192"/>
      <c r="BM382" s="192"/>
      <c r="BN382" s="192"/>
      <c r="BO382" s="192"/>
      <c r="BP382" s="192"/>
      <c r="BQ382" s="192"/>
      <c r="BR382" s="192"/>
      <c r="BS382" s="192"/>
      <c r="BT382" s="192"/>
      <c r="BU382" s="192"/>
      <c r="BV382" s="192"/>
      <c r="BW382" s="192"/>
      <c r="BX382" s="192"/>
      <c r="BY382" s="192"/>
      <c r="BZ382" s="192"/>
      <c r="CA382" s="192"/>
      <c r="CB382" s="192"/>
      <c r="CC382" s="192"/>
      <c r="CD382" s="192"/>
      <c r="CE382" s="192"/>
      <c r="CF382" s="192"/>
      <c r="CG382" s="192"/>
      <c r="CH382" s="192"/>
      <c r="CI382" s="192"/>
      <c r="CJ382" s="192"/>
      <c r="CK382" s="192"/>
      <c r="CL382" s="192"/>
      <c r="CM382" s="192"/>
      <c r="CN382" s="192"/>
      <c r="CO382" s="192"/>
      <c r="CP382" s="192"/>
      <c r="CQ382" s="192"/>
      <c r="CR382" s="192"/>
      <c r="CS382" s="192"/>
      <c r="CT382" s="192"/>
      <c r="CU382" s="192"/>
      <c r="CV382" s="192"/>
      <c r="CW382" s="192"/>
      <c r="CX382" s="192"/>
      <c r="CY382" s="192"/>
      <c r="CZ382" s="192"/>
      <c r="DA382" s="192"/>
      <c r="DB382" s="192"/>
      <c r="DC382" s="192"/>
      <c r="DD382" s="192"/>
      <c r="DE382" s="192"/>
      <c r="DF382" s="192"/>
      <c r="DG382" s="192"/>
      <c r="DH382" s="192"/>
      <c r="DI382" s="192"/>
      <c r="DJ382" s="192"/>
      <c r="DK382" s="192"/>
      <c r="DL382" s="192"/>
      <c r="DM382" s="192"/>
      <c r="DN382" s="192"/>
      <c r="DO382" s="192"/>
      <c r="DP382" s="192"/>
      <c r="DQ382" s="192"/>
      <c r="DR382" s="192"/>
      <c r="DS382" s="192"/>
      <c r="DT382" s="192"/>
      <c r="DU382" s="192"/>
      <c r="DV382" s="192"/>
      <c r="DW382" s="192"/>
      <c r="DX382" s="192"/>
      <c r="DY382" s="192"/>
      <c r="DZ382" s="192"/>
      <c r="EA382" s="192"/>
      <c r="EB382" s="192"/>
      <c r="EC382" s="192"/>
      <c r="ED382" s="192"/>
      <c r="EE382" s="192"/>
      <c r="EF382" s="192"/>
      <c r="EG382" s="192"/>
      <c r="EH382" s="192"/>
      <c r="EI382" s="192"/>
      <c r="EJ382" s="192"/>
      <c r="EK382" s="192"/>
      <c r="EL382" s="192"/>
      <c r="EM382" s="192"/>
      <c r="EN382" s="192"/>
    </row>
    <row r="383" spans="25:144" s="186" customFormat="1" x14ac:dyDescent="0.3">
      <c r="Y383" s="192"/>
      <c r="Z383" s="192"/>
      <c r="AA383" s="192"/>
      <c r="AB383" s="192"/>
      <c r="AC383" s="192"/>
      <c r="AD383" s="192"/>
      <c r="AE383" s="192"/>
      <c r="AF383" s="192"/>
      <c r="AG383" s="192"/>
      <c r="AH383" s="192"/>
      <c r="AI383" s="192"/>
      <c r="AJ383" s="192"/>
      <c r="AK383" s="192"/>
      <c r="AL383" s="192"/>
      <c r="AM383" s="192"/>
      <c r="AN383" s="192"/>
      <c r="AO383" s="192"/>
      <c r="AP383" s="192"/>
      <c r="AQ383" s="192"/>
      <c r="AR383" s="192"/>
      <c r="AS383" s="192"/>
      <c r="AT383" s="192"/>
      <c r="AU383" s="192"/>
      <c r="AV383" s="192"/>
      <c r="AW383" s="192"/>
      <c r="AX383" s="192"/>
      <c r="AY383" s="192"/>
      <c r="AZ383" s="192"/>
      <c r="BA383" s="192"/>
      <c r="BB383" s="192"/>
      <c r="BC383" s="192"/>
      <c r="BD383" s="192"/>
      <c r="BE383" s="192"/>
      <c r="BF383" s="192"/>
      <c r="BG383" s="192"/>
      <c r="BH383" s="192"/>
      <c r="BI383" s="192"/>
      <c r="BJ383" s="192"/>
      <c r="BK383" s="192"/>
      <c r="BL383" s="192"/>
      <c r="BM383" s="192"/>
      <c r="BN383" s="192"/>
      <c r="BO383" s="192"/>
      <c r="BP383" s="192"/>
      <c r="BQ383" s="192"/>
      <c r="BR383" s="192"/>
      <c r="BS383" s="192"/>
      <c r="BT383" s="192"/>
      <c r="BU383" s="192"/>
      <c r="BV383" s="192"/>
      <c r="BW383" s="192"/>
      <c r="BX383" s="192"/>
      <c r="BY383" s="192"/>
      <c r="BZ383" s="192"/>
      <c r="CA383" s="192"/>
      <c r="CB383" s="192"/>
      <c r="CC383" s="192"/>
      <c r="CD383" s="192"/>
      <c r="CE383" s="192"/>
      <c r="CF383" s="192"/>
      <c r="CG383" s="192"/>
      <c r="CH383" s="192"/>
      <c r="CI383" s="192"/>
      <c r="CJ383" s="192"/>
      <c r="CK383" s="192"/>
      <c r="CL383" s="192"/>
      <c r="CM383" s="192"/>
      <c r="CN383" s="192"/>
      <c r="CO383" s="192"/>
      <c r="CP383" s="192"/>
      <c r="CQ383" s="192"/>
      <c r="CR383" s="192"/>
      <c r="CS383" s="192"/>
      <c r="CT383" s="192"/>
      <c r="CU383" s="192"/>
      <c r="CV383" s="192"/>
      <c r="CW383" s="192"/>
      <c r="CX383" s="192"/>
      <c r="CY383" s="192"/>
      <c r="CZ383" s="192"/>
      <c r="DA383" s="192"/>
      <c r="DB383" s="192"/>
      <c r="DC383" s="192"/>
      <c r="DD383" s="192"/>
      <c r="DE383" s="192"/>
      <c r="DF383" s="192"/>
      <c r="DG383" s="192"/>
      <c r="DH383" s="192"/>
      <c r="DI383" s="192"/>
      <c r="DJ383" s="192"/>
      <c r="DK383" s="192"/>
      <c r="DL383" s="192"/>
      <c r="DM383" s="192"/>
      <c r="DN383" s="192"/>
      <c r="DO383" s="192"/>
      <c r="DP383" s="192"/>
      <c r="DQ383" s="192"/>
      <c r="DR383" s="192"/>
      <c r="DS383" s="192"/>
      <c r="DT383" s="192"/>
      <c r="DU383" s="192"/>
      <c r="DV383" s="192"/>
      <c r="DW383" s="192"/>
      <c r="DX383" s="192"/>
      <c r="DY383" s="192"/>
      <c r="DZ383" s="192"/>
      <c r="EA383" s="192"/>
      <c r="EB383" s="192"/>
      <c r="EC383" s="192"/>
      <c r="ED383" s="192"/>
      <c r="EE383" s="192"/>
      <c r="EF383" s="192"/>
      <c r="EG383" s="192"/>
      <c r="EH383" s="192"/>
      <c r="EI383" s="192"/>
      <c r="EJ383" s="192"/>
      <c r="EK383" s="192"/>
      <c r="EL383" s="192"/>
      <c r="EM383" s="192"/>
      <c r="EN383" s="192"/>
    </row>
    <row r="384" spans="25:144" s="186" customFormat="1" x14ac:dyDescent="0.3">
      <c r="Y384" s="192"/>
      <c r="Z384" s="192"/>
      <c r="AA384" s="192"/>
      <c r="AB384" s="192"/>
      <c r="AC384" s="192"/>
      <c r="AD384" s="192"/>
      <c r="AE384" s="192"/>
      <c r="AF384" s="192"/>
      <c r="AG384" s="192"/>
      <c r="AH384" s="192"/>
      <c r="AI384" s="192"/>
      <c r="AJ384" s="192"/>
      <c r="AK384" s="192"/>
      <c r="AL384" s="192"/>
      <c r="AM384" s="192"/>
      <c r="AN384" s="192"/>
      <c r="AO384" s="192"/>
      <c r="AP384" s="192"/>
      <c r="AQ384" s="192"/>
      <c r="AR384" s="192"/>
      <c r="AS384" s="192"/>
      <c r="AT384" s="192"/>
      <c r="AU384" s="192"/>
      <c r="AV384" s="192"/>
      <c r="AW384" s="192"/>
      <c r="AX384" s="192"/>
      <c r="AY384" s="192"/>
      <c r="AZ384" s="192"/>
      <c r="BA384" s="192"/>
      <c r="BB384" s="192"/>
      <c r="BC384" s="192"/>
      <c r="BD384" s="192"/>
      <c r="BE384" s="192"/>
      <c r="BF384" s="192"/>
      <c r="BG384" s="192"/>
      <c r="BH384" s="192"/>
      <c r="BI384" s="192"/>
      <c r="BJ384" s="192"/>
      <c r="BK384" s="192"/>
      <c r="BL384" s="192"/>
      <c r="BM384" s="192"/>
      <c r="BN384" s="192"/>
      <c r="BO384" s="192"/>
      <c r="BP384" s="192"/>
      <c r="BQ384" s="192"/>
      <c r="BR384" s="192"/>
      <c r="BS384" s="192"/>
      <c r="BT384" s="192"/>
      <c r="BU384" s="192"/>
      <c r="BV384" s="192"/>
      <c r="BW384" s="192"/>
      <c r="BX384" s="192"/>
      <c r="BY384" s="192"/>
      <c r="BZ384" s="192"/>
      <c r="CA384" s="192"/>
      <c r="CB384" s="192"/>
      <c r="CC384" s="192"/>
      <c r="CD384" s="192"/>
      <c r="CE384" s="192"/>
      <c r="CF384" s="192"/>
      <c r="CG384" s="192"/>
      <c r="CH384" s="192"/>
      <c r="CI384" s="192"/>
      <c r="CJ384" s="192"/>
      <c r="CK384" s="192"/>
      <c r="CL384" s="192"/>
      <c r="CM384" s="192"/>
      <c r="CN384" s="192"/>
      <c r="CO384" s="192"/>
      <c r="CP384" s="192"/>
      <c r="CQ384" s="192"/>
      <c r="CR384" s="192"/>
      <c r="CS384" s="192"/>
      <c r="CT384" s="192"/>
      <c r="CU384" s="192"/>
      <c r="CV384" s="192"/>
      <c r="CW384" s="192"/>
      <c r="CX384" s="192"/>
      <c r="CY384" s="192"/>
      <c r="CZ384" s="192"/>
      <c r="DA384" s="192"/>
      <c r="DB384" s="192"/>
      <c r="DC384" s="192"/>
      <c r="DD384" s="192"/>
      <c r="DE384" s="192"/>
      <c r="DF384" s="192"/>
      <c r="DG384" s="192"/>
      <c r="DH384" s="192"/>
      <c r="DI384" s="192"/>
      <c r="DJ384" s="192"/>
      <c r="DK384" s="192"/>
      <c r="DL384" s="192"/>
      <c r="DM384" s="192"/>
      <c r="DN384" s="192"/>
      <c r="DO384" s="192"/>
      <c r="DP384" s="192"/>
      <c r="DQ384" s="192"/>
      <c r="DR384" s="192"/>
      <c r="DS384" s="192"/>
      <c r="DT384" s="192"/>
      <c r="DU384" s="192"/>
      <c r="DV384" s="192"/>
      <c r="DW384" s="192"/>
      <c r="DX384" s="192"/>
      <c r="DY384" s="192"/>
      <c r="DZ384" s="192"/>
      <c r="EA384" s="192"/>
      <c r="EB384" s="192"/>
      <c r="EC384" s="192"/>
      <c r="ED384" s="192"/>
      <c r="EE384" s="192"/>
      <c r="EF384" s="192"/>
      <c r="EG384" s="192"/>
      <c r="EH384" s="192"/>
      <c r="EI384" s="192"/>
      <c r="EJ384" s="192"/>
      <c r="EK384" s="192"/>
      <c r="EL384" s="192"/>
      <c r="EM384" s="192"/>
      <c r="EN384" s="192"/>
    </row>
    <row r="385" spans="25:144" s="186" customFormat="1" x14ac:dyDescent="0.3">
      <c r="Y385" s="192"/>
      <c r="Z385" s="192"/>
      <c r="AA385" s="192"/>
      <c r="AB385" s="192"/>
      <c r="AC385" s="192"/>
      <c r="AD385" s="192"/>
      <c r="AE385" s="192"/>
      <c r="AF385" s="192"/>
      <c r="AG385" s="192"/>
      <c r="AH385" s="192"/>
      <c r="AI385" s="192"/>
      <c r="AJ385" s="192"/>
      <c r="AK385" s="192"/>
      <c r="AL385" s="192"/>
      <c r="AM385" s="192"/>
      <c r="AN385" s="192"/>
      <c r="AO385" s="192"/>
      <c r="AP385" s="192"/>
      <c r="AQ385" s="192"/>
      <c r="AR385" s="192"/>
      <c r="AS385" s="192"/>
      <c r="AT385" s="192"/>
      <c r="AU385" s="192"/>
      <c r="AV385" s="192"/>
      <c r="AW385" s="192"/>
      <c r="AX385" s="192"/>
      <c r="AY385" s="192"/>
      <c r="AZ385" s="192"/>
      <c r="BA385" s="192"/>
      <c r="BB385" s="192"/>
      <c r="BC385" s="192"/>
      <c r="BD385" s="192"/>
      <c r="BE385" s="192"/>
      <c r="BF385" s="192"/>
      <c r="BG385" s="192"/>
      <c r="BH385" s="192"/>
      <c r="BI385" s="192"/>
      <c r="BJ385" s="192"/>
      <c r="BK385" s="192"/>
      <c r="BL385" s="192"/>
      <c r="BM385" s="192"/>
      <c r="BN385" s="192"/>
      <c r="BO385" s="192"/>
      <c r="BP385" s="192"/>
      <c r="BQ385" s="192"/>
      <c r="BR385" s="192"/>
      <c r="BS385" s="192"/>
      <c r="BT385" s="192"/>
      <c r="BU385" s="192"/>
      <c r="BV385" s="192"/>
      <c r="BW385" s="192"/>
      <c r="BX385" s="192"/>
      <c r="BY385" s="192"/>
      <c r="BZ385" s="192"/>
      <c r="CA385" s="192"/>
      <c r="CB385" s="192"/>
      <c r="CC385" s="192"/>
      <c r="CD385" s="192"/>
      <c r="CE385" s="192"/>
      <c r="CF385" s="192"/>
      <c r="CG385" s="192"/>
      <c r="CH385" s="192"/>
      <c r="CI385" s="192"/>
      <c r="CJ385" s="192"/>
      <c r="CK385" s="192"/>
      <c r="CL385" s="192"/>
      <c r="CM385" s="192"/>
      <c r="CN385" s="192"/>
      <c r="CO385" s="192"/>
      <c r="CP385" s="192"/>
      <c r="CQ385" s="192"/>
      <c r="CR385" s="192"/>
      <c r="CS385" s="192"/>
      <c r="CT385" s="192"/>
      <c r="CU385" s="192"/>
      <c r="CV385" s="192"/>
      <c r="CW385" s="192"/>
      <c r="CX385" s="192"/>
      <c r="CY385" s="192"/>
      <c r="CZ385" s="192"/>
      <c r="DA385" s="192"/>
      <c r="DB385" s="192"/>
      <c r="DC385" s="192"/>
      <c r="DD385" s="192"/>
      <c r="DE385" s="192"/>
      <c r="DF385" s="192"/>
      <c r="DG385" s="192"/>
      <c r="DH385" s="192"/>
      <c r="DI385" s="192"/>
      <c r="DJ385" s="192"/>
      <c r="DK385" s="192"/>
      <c r="DL385" s="192"/>
      <c r="DM385" s="192"/>
      <c r="DN385" s="192"/>
      <c r="DO385" s="192"/>
      <c r="DP385" s="192"/>
      <c r="DQ385" s="192"/>
      <c r="DR385" s="192"/>
      <c r="DS385" s="192"/>
      <c r="DT385" s="192"/>
      <c r="DU385" s="192"/>
      <c r="DV385" s="192"/>
      <c r="DW385" s="192"/>
      <c r="DX385" s="192"/>
      <c r="DY385" s="192"/>
      <c r="DZ385" s="192"/>
      <c r="EA385" s="192"/>
      <c r="EB385" s="192"/>
      <c r="EC385" s="192"/>
      <c r="ED385" s="192"/>
      <c r="EE385" s="192"/>
      <c r="EF385" s="192"/>
      <c r="EG385" s="192"/>
      <c r="EH385" s="192"/>
      <c r="EI385" s="192"/>
      <c r="EJ385" s="192"/>
      <c r="EK385" s="192"/>
      <c r="EL385" s="192"/>
      <c r="EM385" s="192"/>
      <c r="EN385" s="192"/>
    </row>
    <row r="386" spans="25:144" s="186" customFormat="1" x14ac:dyDescent="0.3">
      <c r="Y386" s="192"/>
      <c r="Z386" s="192"/>
      <c r="AA386" s="192"/>
      <c r="AB386" s="192"/>
      <c r="AC386" s="192"/>
      <c r="AD386" s="192"/>
      <c r="AE386" s="192"/>
      <c r="AF386" s="192"/>
      <c r="AG386" s="192"/>
      <c r="AH386" s="192"/>
      <c r="AI386" s="192"/>
      <c r="AJ386" s="192"/>
      <c r="AK386" s="192"/>
      <c r="AL386" s="192"/>
      <c r="AM386" s="192"/>
      <c r="AN386" s="192"/>
      <c r="AO386" s="192"/>
      <c r="AP386" s="192"/>
      <c r="AQ386" s="192"/>
      <c r="AR386" s="192"/>
      <c r="AS386" s="192"/>
      <c r="AT386" s="192"/>
      <c r="AU386" s="192"/>
      <c r="AV386" s="192"/>
      <c r="AW386" s="192"/>
      <c r="AX386" s="192"/>
      <c r="AY386" s="192"/>
      <c r="AZ386" s="192"/>
      <c r="BA386" s="192"/>
      <c r="BB386" s="192"/>
      <c r="BC386" s="192"/>
      <c r="BD386" s="192"/>
      <c r="BE386" s="192"/>
      <c r="BF386" s="192"/>
      <c r="BG386" s="192"/>
      <c r="BH386" s="192"/>
      <c r="BI386" s="192"/>
      <c r="BJ386" s="192"/>
      <c r="BK386" s="192"/>
      <c r="BL386" s="192"/>
      <c r="BM386" s="192"/>
      <c r="BN386" s="192"/>
      <c r="BO386" s="192"/>
      <c r="BP386" s="192"/>
      <c r="BQ386" s="192"/>
      <c r="BR386" s="192"/>
      <c r="BS386" s="192"/>
      <c r="BT386" s="192"/>
      <c r="BU386" s="192"/>
      <c r="BV386" s="192"/>
      <c r="BW386" s="192"/>
      <c r="BX386" s="192"/>
      <c r="BY386" s="192"/>
      <c r="BZ386" s="192"/>
      <c r="CA386" s="192"/>
      <c r="CB386" s="192"/>
      <c r="CC386" s="192"/>
      <c r="CD386" s="192"/>
      <c r="CE386" s="192"/>
      <c r="CF386" s="192"/>
      <c r="CG386" s="192"/>
      <c r="CH386" s="192"/>
      <c r="CI386" s="192"/>
      <c r="CJ386" s="192"/>
      <c r="CK386" s="192"/>
      <c r="CL386" s="192"/>
      <c r="CM386" s="192"/>
      <c r="CN386" s="192"/>
      <c r="CO386" s="192"/>
      <c r="CP386" s="192"/>
      <c r="CQ386" s="192"/>
      <c r="CR386" s="192"/>
      <c r="CS386" s="192"/>
      <c r="CT386" s="192"/>
      <c r="CU386" s="192"/>
      <c r="CV386" s="192"/>
      <c r="CW386" s="192"/>
      <c r="CX386" s="192"/>
      <c r="CY386" s="192"/>
      <c r="CZ386" s="192"/>
      <c r="DA386" s="192"/>
      <c r="DB386" s="192"/>
      <c r="DC386" s="192"/>
      <c r="DD386" s="192"/>
      <c r="DE386" s="192"/>
      <c r="DF386" s="192"/>
      <c r="DG386" s="192"/>
      <c r="DH386" s="192"/>
      <c r="DI386" s="192"/>
      <c r="DJ386" s="192"/>
      <c r="DK386" s="192"/>
      <c r="DL386" s="192"/>
      <c r="DM386" s="192"/>
      <c r="DN386" s="192"/>
      <c r="DO386" s="192"/>
      <c r="DP386" s="192"/>
      <c r="DQ386" s="192"/>
      <c r="DR386" s="192"/>
      <c r="DS386" s="192"/>
      <c r="DT386" s="192"/>
      <c r="DU386" s="192"/>
      <c r="DV386" s="192"/>
      <c r="DW386" s="192"/>
      <c r="DX386" s="192"/>
      <c r="DY386" s="192"/>
      <c r="DZ386" s="192"/>
      <c r="EA386" s="192"/>
      <c r="EB386" s="192"/>
      <c r="EC386" s="192"/>
      <c r="ED386" s="192"/>
      <c r="EE386" s="192"/>
      <c r="EF386" s="192"/>
      <c r="EG386" s="192"/>
      <c r="EH386" s="192"/>
      <c r="EI386" s="192"/>
      <c r="EJ386" s="192"/>
      <c r="EK386" s="192"/>
      <c r="EL386" s="192"/>
      <c r="EM386" s="192"/>
      <c r="EN386" s="192"/>
    </row>
    <row r="387" spans="25:144" s="186" customFormat="1" x14ac:dyDescent="0.3">
      <c r="Y387" s="192"/>
      <c r="Z387" s="192"/>
      <c r="AA387" s="192"/>
      <c r="AB387" s="192"/>
      <c r="AC387" s="192"/>
      <c r="AD387" s="192"/>
      <c r="AE387" s="192"/>
      <c r="AF387" s="192"/>
      <c r="AG387" s="192"/>
      <c r="AH387" s="192"/>
      <c r="AI387" s="192"/>
      <c r="AJ387" s="192"/>
      <c r="AK387" s="192"/>
      <c r="AL387" s="192"/>
      <c r="AM387" s="192"/>
      <c r="AN387" s="192"/>
      <c r="AO387" s="192"/>
      <c r="AP387" s="192"/>
      <c r="AQ387" s="192"/>
      <c r="AR387" s="192"/>
      <c r="AS387" s="192"/>
      <c r="AT387" s="192"/>
      <c r="AU387" s="192"/>
      <c r="AV387" s="192"/>
      <c r="AW387" s="192"/>
      <c r="AX387" s="192"/>
      <c r="AY387" s="192"/>
      <c r="AZ387" s="192"/>
      <c r="BA387" s="192"/>
      <c r="BB387" s="192"/>
      <c r="BC387" s="192"/>
      <c r="BD387" s="192"/>
      <c r="BE387" s="192"/>
      <c r="BF387" s="192"/>
      <c r="BG387" s="192"/>
      <c r="BH387" s="192"/>
      <c r="BI387" s="192"/>
      <c r="BJ387" s="192"/>
      <c r="BK387" s="192"/>
      <c r="BL387" s="192"/>
      <c r="BM387" s="192"/>
      <c r="BN387" s="192"/>
      <c r="BO387" s="192"/>
      <c r="BP387" s="192"/>
      <c r="BQ387" s="192"/>
      <c r="BR387" s="192"/>
      <c r="BS387" s="192"/>
      <c r="BT387" s="192"/>
      <c r="BU387" s="192"/>
      <c r="BV387" s="192"/>
      <c r="BW387" s="192"/>
      <c r="BX387" s="192"/>
      <c r="BY387" s="192"/>
      <c r="BZ387" s="192"/>
      <c r="CA387" s="192"/>
      <c r="CB387" s="192"/>
      <c r="CC387" s="192"/>
      <c r="CD387" s="192"/>
      <c r="CE387" s="192"/>
      <c r="CF387" s="192"/>
      <c r="CG387" s="192"/>
      <c r="CH387" s="192"/>
      <c r="CI387" s="192"/>
      <c r="CJ387" s="192"/>
      <c r="CK387" s="192"/>
      <c r="CL387" s="192"/>
      <c r="CM387" s="192"/>
      <c r="CN387" s="192"/>
      <c r="CO387" s="192"/>
      <c r="CP387" s="192"/>
      <c r="CQ387" s="192"/>
      <c r="CR387" s="192"/>
      <c r="CS387" s="192"/>
      <c r="CT387" s="192"/>
      <c r="CU387" s="192"/>
      <c r="CV387" s="192"/>
      <c r="CW387" s="192"/>
      <c r="CX387" s="192"/>
      <c r="CY387" s="192"/>
      <c r="CZ387" s="192"/>
      <c r="DA387" s="192"/>
      <c r="DB387" s="192"/>
      <c r="DC387" s="192"/>
      <c r="DD387" s="192"/>
      <c r="DE387" s="192"/>
      <c r="DF387" s="192"/>
      <c r="DG387" s="192"/>
      <c r="DH387" s="192"/>
      <c r="DI387" s="192"/>
      <c r="DJ387" s="192"/>
      <c r="DK387" s="192"/>
      <c r="DL387" s="192"/>
      <c r="DM387" s="192"/>
      <c r="DN387" s="192"/>
      <c r="DO387" s="192"/>
      <c r="DP387" s="192"/>
      <c r="DQ387" s="192"/>
      <c r="DR387" s="192"/>
      <c r="DS387" s="192"/>
      <c r="DT387" s="192"/>
      <c r="DU387" s="192"/>
      <c r="DV387" s="192"/>
      <c r="DW387" s="192"/>
      <c r="DX387" s="192"/>
      <c r="DY387" s="192"/>
      <c r="DZ387" s="192"/>
      <c r="EA387" s="192"/>
      <c r="EB387" s="192"/>
      <c r="EC387" s="192"/>
      <c r="ED387" s="192"/>
      <c r="EE387" s="192"/>
      <c r="EF387" s="192"/>
      <c r="EG387" s="192"/>
      <c r="EH387" s="192"/>
      <c r="EI387" s="192"/>
      <c r="EJ387" s="192"/>
      <c r="EK387" s="192"/>
      <c r="EL387" s="192"/>
      <c r="EM387" s="192"/>
      <c r="EN387" s="192"/>
    </row>
    <row r="388" spans="25:144" s="186" customFormat="1" x14ac:dyDescent="0.3">
      <c r="Y388" s="192"/>
      <c r="Z388" s="192"/>
      <c r="AA388" s="192"/>
      <c r="AB388" s="192"/>
      <c r="AC388" s="192"/>
      <c r="AD388" s="192"/>
      <c r="AE388" s="192"/>
      <c r="AF388" s="192"/>
      <c r="AG388" s="192"/>
      <c r="AH388" s="192"/>
      <c r="AI388" s="192"/>
      <c r="AJ388" s="192"/>
      <c r="AK388" s="192"/>
      <c r="AL388" s="192"/>
      <c r="AM388" s="192"/>
      <c r="AN388" s="192"/>
      <c r="AO388" s="192"/>
      <c r="AP388" s="192"/>
      <c r="AQ388" s="192"/>
      <c r="AR388" s="192"/>
      <c r="AS388" s="192"/>
      <c r="AT388" s="192"/>
      <c r="AU388" s="192"/>
      <c r="AV388" s="192"/>
      <c r="AW388" s="192"/>
      <c r="AX388" s="192"/>
      <c r="AY388" s="192"/>
      <c r="AZ388" s="192"/>
      <c r="BA388" s="192"/>
      <c r="BB388" s="192"/>
      <c r="BC388" s="192"/>
      <c r="BD388" s="192"/>
      <c r="BE388" s="192"/>
      <c r="BF388" s="192"/>
      <c r="BG388" s="192"/>
      <c r="BH388" s="192"/>
      <c r="BI388" s="192"/>
      <c r="BJ388" s="192"/>
      <c r="BK388" s="192"/>
      <c r="BL388" s="192"/>
      <c r="BM388" s="192"/>
      <c r="BN388" s="192"/>
      <c r="BO388" s="192"/>
      <c r="BP388" s="192"/>
      <c r="BQ388" s="192"/>
      <c r="BR388" s="192"/>
      <c r="BS388" s="192"/>
      <c r="BT388" s="192"/>
      <c r="BU388" s="192"/>
      <c r="BV388" s="192"/>
      <c r="BW388" s="192"/>
      <c r="BX388" s="192"/>
      <c r="BY388" s="192"/>
      <c r="BZ388" s="192"/>
      <c r="CA388" s="192"/>
      <c r="CB388" s="192"/>
      <c r="CC388" s="192"/>
      <c r="CD388" s="192"/>
      <c r="CE388" s="192"/>
      <c r="CF388" s="192"/>
      <c r="CG388" s="192"/>
      <c r="CH388" s="192"/>
      <c r="CI388" s="192"/>
      <c r="CJ388" s="192"/>
      <c r="CK388" s="192"/>
      <c r="CL388" s="192"/>
      <c r="CM388" s="192"/>
      <c r="CN388" s="192"/>
      <c r="CO388" s="192"/>
      <c r="CP388" s="192"/>
      <c r="CQ388" s="192"/>
      <c r="CR388" s="192"/>
      <c r="CS388" s="192"/>
      <c r="CT388" s="192"/>
      <c r="CU388" s="192"/>
      <c r="CV388" s="192"/>
      <c r="CW388" s="192"/>
      <c r="CX388" s="192"/>
      <c r="CY388" s="192"/>
      <c r="CZ388" s="192"/>
      <c r="DA388" s="192"/>
      <c r="DB388" s="192"/>
      <c r="DC388" s="192"/>
      <c r="DD388" s="192"/>
      <c r="DE388" s="192"/>
      <c r="DF388" s="192"/>
      <c r="DG388" s="192"/>
      <c r="DH388" s="192"/>
      <c r="DI388" s="192"/>
      <c r="DJ388" s="192"/>
      <c r="DK388" s="192"/>
      <c r="DL388" s="192"/>
      <c r="DM388" s="192"/>
      <c r="DN388" s="192"/>
      <c r="DO388" s="192"/>
      <c r="DP388" s="192"/>
      <c r="DQ388" s="192"/>
      <c r="DR388" s="192"/>
      <c r="DS388" s="192"/>
      <c r="DT388" s="192"/>
      <c r="DU388" s="192"/>
      <c r="DV388" s="192"/>
      <c r="DW388" s="192"/>
      <c r="DX388" s="192"/>
      <c r="DY388" s="192"/>
      <c r="DZ388" s="192"/>
      <c r="EA388" s="192"/>
      <c r="EB388" s="192"/>
      <c r="EC388" s="192"/>
      <c r="ED388" s="192"/>
      <c r="EE388" s="192"/>
      <c r="EF388" s="192"/>
      <c r="EG388" s="192"/>
      <c r="EH388" s="192"/>
      <c r="EI388" s="192"/>
      <c r="EJ388" s="192"/>
      <c r="EK388" s="192"/>
      <c r="EL388" s="192"/>
      <c r="EM388" s="192"/>
      <c r="EN388" s="192"/>
    </row>
    <row r="389" spans="25:144" s="186" customFormat="1" x14ac:dyDescent="0.3">
      <c r="Y389" s="192"/>
      <c r="Z389" s="192"/>
      <c r="AA389" s="192"/>
      <c r="AB389" s="192"/>
      <c r="AC389" s="192"/>
      <c r="AD389" s="192"/>
      <c r="AE389" s="192"/>
      <c r="AF389" s="192"/>
      <c r="AG389" s="192"/>
      <c r="AH389" s="192"/>
      <c r="AI389" s="192"/>
      <c r="AJ389" s="192"/>
      <c r="AK389" s="192"/>
      <c r="AL389" s="192"/>
      <c r="AM389" s="192"/>
      <c r="AN389" s="192"/>
      <c r="AO389" s="192"/>
      <c r="AP389" s="192"/>
      <c r="AQ389" s="192"/>
      <c r="AR389" s="192"/>
      <c r="AS389" s="192"/>
      <c r="AT389" s="192"/>
      <c r="AU389" s="192"/>
      <c r="AV389" s="192"/>
      <c r="AW389" s="192"/>
      <c r="AX389" s="192"/>
      <c r="AY389" s="192"/>
      <c r="AZ389" s="192"/>
      <c r="BA389" s="192"/>
      <c r="BB389" s="192"/>
      <c r="BC389" s="192"/>
      <c r="BD389" s="192"/>
      <c r="BE389" s="192"/>
      <c r="BF389" s="192"/>
      <c r="BG389" s="192"/>
      <c r="BH389" s="192"/>
      <c r="BI389" s="192"/>
      <c r="BJ389" s="192"/>
      <c r="BK389" s="192"/>
      <c r="BL389" s="192"/>
      <c r="BM389" s="192"/>
      <c r="BN389" s="192"/>
      <c r="BO389" s="192"/>
      <c r="BP389" s="192"/>
      <c r="BQ389" s="192"/>
      <c r="BR389" s="192"/>
      <c r="BS389" s="192"/>
      <c r="BT389" s="192"/>
      <c r="BU389" s="192"/>
      <c r="BV389" s="192"/>
      <c r="BW389" s="192"/>
      <c r="BX389" s="192"/>
      <c r="BY389" s="192"/>
      <c r="BZ389" s="192"/>
      <c r="CA389" s="192"/>
      <c r="CB389" s="192"/>
      <c r="CC389" s="192"/>
      <c r="CD389" s="192"/>
      <c r="CE389" s="192"/>
      <c r="CF389" s="192"/>
      <c r="CG389" s="192"/>
      <c r="CH389" s="192"/>
      <c r="CI389" s="192"/>
      <c r="CJ389" s="192"/>
      <c r="CK389" s="192"/>
      <c r="CL389" s="192"/>
      <c r="CM389" s="192"/>
      <c r="CN389" s="192"/>
      <c r="CO389" s="192"/>
      <c r="CP389" s="192"/>
      <c r="CQ389" s="192"/>
      <c r="CR389" s="192"/>
      <c r="CS389" s="192"/>
      <c r="CT389" s="192"/>
      <c r="CU389" s="192"/>
      <c r="CV389" s="192"/>
      <c r="CW389" s="192"/>
      <c r="CX389" s="192"/>
      <c r="CY389" s="192"/>
      <c r="CZ389" s="192"/>
      <c r="DA389" s="192"/>
      <c r="DB389" s="192"/>
      <c r="DC389" s="192"/>
      <c r="DD389" s="192"/>
      <c r="DE389" s="192"/>
      <c r="DF389" s="192"/>
      <c r="DG389" s="192"/>
      <c r="DH389" s="192"/>
      <c r="DI389" s="192"/>
      <c r="DJ389" s="192"/>
      <c r="DK389" s="192"/>
      <c r="DL389" s="192"/>
      <c r="DM389" s="192"/>
      <c r="DN389" s="192"/>
      <c r="DO389" s="192"/>
      <c r="DP389" s="192"/>
      <c r="DQ389" s="192"/>
      <c r="DR389" s="192"/>
      <c r="DS389" s="192"/>
      <c r="DT389" s="192"/>
      <c r="DU389" s="192"/>
      <c r="DV389" s="192"/>
      <c r="DW389" s="192"/>
      <c r="DX389" s="192"/>
      <c r="DY389" s="192"/>
      <c r="DZ389" s="192"/>
      <c r="EA389" s="192"/>
      <c r="EB389" s="192"/>
      <c r="EC389" s="192"/>
      <c r="ED389" s="192"/>
      <c r="EE389" s="192"/>
      <c r="EF389" s="192"/>
      <c r="EG389" s="192"/>
      <c r="EH389" s="192"/>
      <c r="EI389" s="192"/>
      <c r="EJ389" s="192"/>
      <c r="EK389" s="192"/>
      <c r="EL389" s="192"/>
      <c r="EM389" s="192"/>
      <c r="EN389" s="192"/>
    </row>
    <row r="390" spans="25:144" s="186" customFormat="1" x14ac:dyDescent="0.3">
      <c r="Y390" s="192"/>
      <c r="Z390" s="192"/>
      <c r="AA390" s="192"/>
      <c r="AB390" s="192"/>
      <c r="AC390" s="192"/>
      <c r="AD390" s="192"/>
      <c r="AE390" s="192"/>
      <c r="AF390" s="192"/>
      <c r="AG390" s="192"/>
      <c r="AH390" s="192"/>
      <c r="AI390" s="192"/>
      <c r="AJ390" s="192"/>
      <c r="AK390" s="192"/>
      <c r="AL390" s="192"/>
      <c r="AM390" s="192"/>
      <c r="AN390" s="192"/>
      <c r="AO390" s="192"/>
      <c r="AP390" s="192"/>
      <c r="AQ390" s="192"/>
      <c r="AR390" s="192"/>
      <c r="AS390" s="192"/>
      <c r="AT390" s="192"/>
      <c r="AU390" s="192"/>
      <c r="AV390" s="192"/>
      <c r="AW390" s="192"/>
      <c r="AX390" s="192"/>
      <c r="AY390" s="192"/>
      <c r="AZ390" s="192"/>
      <c r="BA390" s="192"/>
      <c r="BB390" s="192"/>
      <c r="BC390" s="192"/>
      <c r="BD390" s="192"/>
      <c r="BE390" s="192"/>
      <c r="BF390" s="192"/>
      <c r="BG390" s="192"/>
      <c r="BH390" s="192"/>
      <c r="BI390" s="192"/>
      <c r="BJ390" s="192"/>
      <c r="BK390" s="192"/>
      <c r="BL390" s="192"/>
      <c r="BM390" s="192"/>
      <c r="BN390" s="192"/>
      <c r="BO390" s="192"/>
      <c r="BP390" s="192"/>
      <c r="BQ390" s="192"/>
      <c r="BR390" s="192"/>
      <c r="BS390" s="192"/>
      <c r="BT390" s="192"/>
      <c r="BU390" s="192"/>
      <c r="BV390" s="192"/>
      <c r="BW390" s="192"/>
      <c r="BX390" s="192"/>
      <c r="BY390" s="192"/>
      <c r="BZ390" s="192"/>
      <c r="CA390" s="192"/>
      <c r="CB390" s="192"/>
      <c r="CC390" s="192"/>
      <c r="CD390" s="192"/>
      <c r="CE390" s="192"/>
      <c r="CF390" s="192"/>
      <c r="CG390" s="192"/>
      <c r="CH390" s="192"/>
      <c r="CI390" s="192"/>
      <c r="CJ390" s="192"/>
      <c r="CK390" s="192"/>
      <c r="CL390" s="192"/>
      <c r="CM390" s="192"/>
      <c r="CN390" s="192"/>
      <c r="CO390" s="192"/>
      <c r="CP390" s="192"/>
      <c r="CQ390" s="192"/>
      <c r="CR390" s="192"/>
      <c r="CS390" s="192"/>
      <c r="CT390" s="192"/>
      <c r="CU390" s="192"/>
      <c r="CV390" s="192"/>
      <c r="CW390" s="192"/>
      <c r="CX390" s="192"/>
      <c r="CY390" s="192"/>
      <c r="CZ390" s="192"/>
      <c r="DA390" s="192"/>
      <c r="DB390" s="192"/>
      <c r="DC390" s="192"/>
      <c r="DD390" s="192"/>
      <c r="DE390" s="192"/>
      <c r="DF390" s="192"/>
      <c r="DG390" s="192"/>
      <c r="DH390" s="192"/>
      <c r="DI390" s="192"/>
      <c r="DJ390" s="192"/>
      <c r="DK390" s="192"/>
      <c r="DL390" s="192"/>
      <c r="DM390" s="192"/>
      <c r="DN390" s="192"/>
      <c r="DO390" s="192"/>
      <c r="DP390" s="192"/>
      <c r="DQ390" s="192"/>
      <c r="DR390" s="192"/>
      <c r="DS390" s="192"/>
      <c r="DT390" s="192"/>
      <c r="DU390" s="192"/>
      <c r="DV390" s="192"/>
      <c r="DW390" s="192"/>
      <c r="DX390" s="192"/>
      <c r="DY390" s="192"/>
      <c r="DZ390" s="192"/>
      <c r="EA390" s="192"/>
      <c r="EB390" s="192"/>
      <c r="EC390" s="192"/>
      <c r="ED390" s="192"/>
      <c r="EE390" s="192"/>
      <c r="EF390" s="192"/>
      <c r="EG390" s="192"/>
      <c r="EH390" s="192"/>
      <c r="EI390" s="192"/>
      <c r="EJ390" s="192"/>
      <c r="EK390" s="192"/>
      <c r="EL390" s="192"/>
      <c r="EM390" s="192"/>
      <c r="EN390" s="192"/>
    </row>
    <row r="391" spans="25:144" s="186" customFormat="1" x14ac:dyDescent="0.3">
      <c r="Y391" s="192"/>
      <c r="Z391" s="192"/>
      <c r="AA391" s="192"/>
      <c r="AB391" s="192"/>
      <c r="AC391" s="192"/>
      <c r="AD391" s="192"/>
      <c r="AE391" s="192"/>
      <c r="AF391" s="192"/>
      <c r="AG391" s="192"/>
      <c r="AH391" s="192"/>
      <c r="AI391" s="192"/>
      <c r="AJ391" s="192"/>
      <c r="AK391" s="192"/>
      <c r="AL391" s="192"/>
      <c r="AM391" s="192"/>
      <c r="AN391" s="192"/>
      <c r="AO391" s="192"/>
      <c r="AP391" s="192"/>
      <c r="AQ391" s="192"/>
      <c r="AR391" s="192"/>
      <c r="AS391" s="192"/>
      <c r="AT391" s="192"/>
      <c r="AU391" s="192"/>
      <c r="AV391" s="192"/>
      <c r="AW391" s="192"/>
      <c r="AX391" s="192"/>
      <c r="AY391" s="192"/>
      <c r="AZ391" s="192"/>
      <c r="BA391" s="192"/>
      <c r="BB391" s="192"/>
      <c r="BC391" s="192"/>
      <c r="BD391" s="192"/>
      <c r="BE391" s="192"/>
      <c r="BF391" s="192"/>
      <c r="BG391" s="192"/>
      <c r="BH391" s="192"/>
      <c r="BI391" s="192"/>
      <c r="BJ391" s="192"/>
      <c r="BK391" s="192"/>
      <c r="BL391" s="192"/>
      <c r="BM391" s="192"/>
      <c r="BN391" s="192"/>
      <c r="BO391" s="192"/>
      <c r="BP391" s="192"/>
      <c r="BQ391" s="192"/>
      <c r="BR391" s="192"/>
      <c r="BS391" s="192"/>
      <c r="BT391" s="192"/>
      <c r="BU391" s="192"/>
      <c r="BV391" s="192"/>
      <c r="BW391" s="192"/>
      <c r="BX391" s="192"/>
      <c r="BY391" s="192"/>
      <c r="BZ391" s="192"/>
      <c r="CA391" s="192"/>
      <c r="CB391" s="192"/>
      <c r="CC391" s="192"/>
      <c r="CD391" s="192"/>
      <c r="CE391" s="192"/>
      <c r="CF391" s="192"/>
      <c r="CG391" s="192"/>
      <c r="CH391" s="192"/>
      <c r="CI391" s="192"/>
      <c r="CJ391" s="192"/>
      <c r="CK391" s="192"/>
      <c r="CL391" s="192"/>
      <c r="CM391" s="192"/>
      <c r="CN391" s="192"/>
      <c r="CO391" s="192"/>
      <c r="CP391" s="192"/>
      <c r="CQ391" s="192"/>
      <c r="CR391" s="192"/>
      <c r="CS391" s="192"/>
      <c r="CT391" s="192"/>
      <c r="CU391" s="192"/>
      <c r="CV391" s="192"/>
      <c r="CW391" s="192"/>
      <c r="CX391" s="192"/>
      <c r="CY391" s="192"/>
      <c r="CZ391" s="192"/>
      <c r="DA391" s="192"/>
      <c r="DB391" s="192"/>
      <c r="DC391" s="192"/>
      <c r="DD391" s="192"/>
      <c r="DE391" s="192"/>
      <c r="DF391" s="192"/>
      <c r="DG391" s="192"/>
      <c r="DH391" s="192"/>
      <c r="DI391" s="192"/>
      <c r="DJ391" s="192"/>
      <c r="DK391" s="192"/>
      <c r="DL391" s="192"/>
      <c r="DM391" s="192"/>
      <c r="DN391" s="192"/>
      <c r="DO391" s="192"/>
      <c r="DP391" s="192"/>
      <c r="DQ391" s="192"/>
      <c r="DR391" s="192"/>
      <c r="DS391" s="192"/>
      <c r="DT391" s="192"/>
      <c r="DU391" s="192"/>
      <c r="DV391" s="192"/>
      <c r="DW391" s="192"/>
      <c r="DX391" s="192"/>
      <c r="DY391" s="192"/>
      <c r="DZ391" s="192"/>
      <c r="EA391" s="192"/>
      <c r="EB391" s="192"/>
      <c r="EC391" s="192"/>
      <c r="ED391" s="192"/>
      <c r="EE391" s="192"/>
      <c r="EF391" s="192"/>
      <c r="EG391" s="192"/>
      <c r="EH391" s="192"/>
      <c r="EI391" s="192"/>
      <c r="EJ391" s="192"/>
      <c r="EK391" s="192"/>
      <c r="EL391" s="192"/>
      <c r="EM391" s="192"/>
      <c r="EN391" s="192"/>
    </row>
    <row r="392" spans="25:144" s="186" customFormat="1" x14ac:dyDescent="0.3">
      <c r="Y392" s="192"/>
      <c r="Z392" s="192"/>
      <c r="AA392" s="192"/>
      <c r="AB392" s="192"/>
      <c r="AC392" s="192"/>
      <c r="AD392" s="192"/>
      <c r="AE392" s="192"/>
      <c r="AF392" s="192"/>
      <c r="AG392" s="192"/>
      <c r="AH392" s="192"/>
      <c r="AI392" s="192"/>
      <c r="AJ392" s="192"/>
      <c r="AK392" s="192"/>
      <c r="AL392" s="192"/>
      <c r="AM392" s="192"/>
      <c r="AN392" s="192"/>
      <c r="AO392" s="192"/>
      <c r="AP392" s="192"/>
      <c r="AQ392" s="192"/>
      <c r="AR392" s="192"/>
      <c r="AS392" s="192"/>
      <c r="AT392" s="192"/>
      <c r="AU392" s="192"/>
      <c r="AV392" s="192"/>
      <c r="AW392" s="192"/>
      <c r="AX392" s="192"/>
      <c r="AY392" s="192"/>
      <c r="AZ392" s="192"/>
      <c r="BA392" s="192"/>
      <c r="BB392" s="192"/>
      <c r="BC392" s="192"/>
      <c r="BD392" s="192"/>
      <c r="BE392" s="192"/>
      <c r="BF392" s="192"/>
      <c r="BG392" s="192"/>
      <c r="BH392" s="192"/>
      <c r="BI392" s="192"/>
      <c r="BJ392" s="192"/>
      <c r="BK392" s="192"/>
      <c r="BL392" s="192"/>
      <c r="BM392" s="192"/>
      <c r="BN392" s="192"/>
      <c r="BO392" s="192"/>
      <c r="BP392" s="192"/>
      <c r="BQ392" s="192"/>
      <c r="BR392" s="192"/>
      <c r="BS392" s="192"/>
      <c r="BT392" s="192"/>
      <c r="BU392" s="192"/>
      <c r="BV392" s="192"/>
      <c r="BW392" s="192"/>
      <c r="BX392" s="192"/>
      <c r="BY392" s="192"/>
      <c r="BZ392" s="192"/>
      <c r="CA392" s="192"/>
      <c r="CB392" s="192"/>
      <c r="CC392" s="192"/>
      <c r="CD392" s="192"/>
      <c r="CE392" s="192"/>
      <c r="CF392" s="192"/>
      <c r="CG392" s="192"/>
      <c r="CH392" s="192"/>
      <c r="CI392" s="192"/>
      <c r="CJ392" s="192"/>
      <c r="CK392" s="192"/>
      <c r="CL392" s="192"/>
      <c r="CM392" s="192"/>
      <c r="CN392" s="192"/>
      <c r="CO392" s="192"/>
      <c r="CP392" s="192"/>
      <c r="CQ392" s="192"/>
      <c r="CR392" s="192"/>
      <c r="CS392" s="192"/>
      <c r="CT392" s="192"/>
      <c r="CU392" s="192"/>
      <c r="CV392" s="192"/>
      <c r="CW392" s="192"/>
      <c r="CX392" s="192"/>
      <c r="CY392" s="192"/>
      <c r="CZ392" s="192"/>
      <c r="DA392" s="192"/>
      <c r="DB392" s="192"/>
      <c r="DC392" s="192"/>
      <c r="DD392" s="192"/>
      <c r="DE392" s="192"/>
      <c r="DF392" s="192"/>
      <c r="DG392" s="192"/>
      <c r="DH392" s="192"/>
      <c r="DI392" s="192"/>
      <c r="DJ392" s="192"/>
      <c r="DK392" s="192"/>
      <c r="DL392" s="192"/>
      <c r="DM392" s="192"/>
      <c r="DN392" s="192"/>
      <c r="DO392" s="192"/>
      <c r="DP392" s="192"/>
      <c r="DQ392" s="192"/>
      <c r="DR392" s="192"/>
      <c r="DS392" s="192"/>
      <c r="DT392" s="192"/>
      <c r="DU392" s="192"/>
      <c r="DV392" s="192"/>
      <c r="DW392" s="192"/>
      <c r="DX392" s="192"/>
      <c r="DY392" s="192"/>
      <c r="DZ392" s="192"/>
      <c r="EA392" s="192"/>
      <c r="EB392" s="192"/>
      <c r="EC392" s="192"/>
      <c r="ED392" s="192"/>
      <c r="EE392" s="192"/>
      <c r="EF392" s="192"/>
      <c r="EG392" s="192"/>
      <c r="EH392" s="192"/>
      <c r="EI392" s="192"/>
      <c r="EJ392" s="192"/>
      <c r="EK392" s="192"/>
      <c r="EL392" s="192"/>
      <c r="EM392" s="192"/>
      <c r="EN392" s="192"/>
    </row>
    <row r="393" spans="25:144" s="186" customFormat="1" x14ac:dyDescent="0.3">
      <c r="Y393" s="192"/>
      <c r="Z393" s="192"/>
      <c r="AA393" s="192"/>
      <c r="AB393" s="192"/>
      <c r="AC393" s="192"/>
      <c r="AD393" s="192"/>
      <c r="AE393" s="192"/>
      <c r="AF393" s="192"/>
      <c r="AG393" s="192"/>
      <c r="AH393" s="192"/>
      <c r="AI393" s="192"/>
      <c r="AJ393" s="192"/>
      <c r="AK393" s="192"/>
      <c r="AL393" s="192"/>
      <c r="AM393" s="192"/>
      <c r="AN393" s="192"/>
      <c r="AO393" s="192"/>
      <c r="AP393" s="192"/>
      <c r="AQ393" s="192"/>
      <c r="AR393" s="192"/>
      <c r="AS393" s="192"/>
      <c r="AT393" s="192"/>
      <c r="AU393" s="192"/>
      <c r="AV393" s="192"/>
      <c r="AW393" s="192"/>
      <c r="AX393" s="192"/>
      <c r="AY393" s="192"/>
      <c r="AZ393" s="192"/>
      <c r="BA393" s="192"/>
      <c r="BB393" s="192"/>
      <c r="BC393" s="192"/>
      <c r="BD393" s="192"/>
      <c r="BE393" s="192"/>
      <c r="BF393" s="192"/>
      <c r="BG393" s="192"/>
      <c r="BH393" s="192"/>
      <c r="BI393" s="192"/>
      <c r="BJ393" s="192"/>
      <c r="BK393" s="192"/>
      <c r="BL393" s="192"/>
      <c r="BM393" s="192"/>
      <c r="BN393" s="192"/>
      <c r="BO393" s="192"/>
      <c r="BP393" s="192"/>
      <c r="BQ393" s="192"/>
      <c r="BR393" s="192"/>
      <c r="BS393" s="192"/>
      <c r="BT393" s="192"/>
      <c r="BU393" s="192"/>
      <c r="BV393" s="192"/>
      <c r="BW393" s="192"/>
      <c r="BX393" s="192"/>
      <c r="BY393" s="192"/>
      <c r="BZ393" s="192"/>
      <c r="CA393" s="192"/>
      <c r="CB393" s="192"/>
      <c r="CC393" s="192"/>
      <c r="CD393" s="192"/>
      <c r="CE393" s="192"/>
      <c r="CF393" s="192"/>
      <c r="CG393" s="192"/>
      <c r="CH393" s="192"/>
      <c r="CI393" s="192"/>
      <c r="CJ393" s="192"/>
      <c r="CK393" s="192"/>
      <c r="CL393" s="192"/>
      <c r="CM393" s="192"/>
      <c r="CN393" s="192"/>
      <c r="CO393" s="192"/>
      <c r="CP393" s="192"/>
      <c r="CQ393" s="192"/>
      <c r="CR393" s="192"/>
      <c r="CS393" s="192"/>
      <c r="CT393" s="192"/>
      <c r="CU393" s="192"/>
      <c r="CV393" s="192"/>
      <c r="CW393" s="192"/>
      <c r="CX393" s="192"/>
      <c r="CY393" s="192"/>
      <c r="CZ393" s="192"/>
      <c r="DA393" s="192"/>
      <c r="DB393" s="192"/>
      <c r="DC393" s="192"/>
      <c r="DD393" s="192"/>
      <c r="DE393" s="192"/>
      <c r="DF393" s="192"/>
      <c r="DG393" s="192"/>
      <c r="DH393" s="192"/>
      <c r="DI393" s="192"/>
      <c r="DJ393" s="192"/>
      <c r="DK393" s="192"/>
      <c r="DL393" s="192"/>
      <c r="DM393" s="192"/>
      <c r="DN393" s="192"/>
      <c r="DO393" s="192"/>
      <c r="DP393" s="192"/>
      <c r="DQ393" s="192"/>
      <c r="DR393" s="192"/>
      <c r="DS393" s="192"/>
      <c r="DT393" s="192"/>
      <c r="DU393" s="192"/>
      <c r="DV393" s="192"/>
      <c r="DW393" s="192"/>
      <c r="DX393" s="192"/>
      <c r="DY393" s="192"/>
      <c r="DZ393" s="192"/>
      <c r="EA393" s="192"/>
      <c r="EB393" s="192"/>
      <c r="EC393" s="192"/>
      <c r="ED393" s="192"/>
      <c r="EE393" s="192"/>
      <c r="EF393" s="192"/>
      <c r="EG393" s="192"/>
      <c r="EH393" s="192"/>
      <c r="EI393" s="192"/>
      <c r="EJ393" s="192"/>
      <c r="EK393" s="192"/>
      <c r="EL393" s="192"/>
      <c r="EM393" s="192"/>
      <c r="EN393" s="192"/>
    </row>
    <row r="394" spans="25:144" s="186" customFormat="1" x14ac:dyDescent="0.3">
      <c r="Y394" s="192"/>
      <c r="Z394" s="192"/>
      <c r="AA394" s="192"/>
      <c r="AB394" s="192"/>
      <c r="AC394" s="192"/>
      <c r="AD394" s="192"/>
      <c r="AE394" s="192"/>
      <c r="AF394" s="192"/>
      <c r="AG394" s="192"/>
      <c r="AH394" s="192"/>
      <c r="AI394" s="192"/>
      <c r="AJ394" s="192"/>
      <c r="AK394" s="192"/>
      <c r="AL394" s="192"/>
      <c r="AM394" s="192"/>
      <c r="AN394" s="192"/>
      <c r="AO394" s="192"/>
      <c r="AP394" s="192"/>
      <c r="AQ394" s="192"/>
      <c r="AR394" s="192"/>
      <c r="AS394" s="192"/>
      <c r="AT394" s="192"/>
      <c r="AU394" s="192"/>
      <c r="AV394" s="192"/>
      <c r="AW394" s="192"/>
      <c r="AX394" s="192"/>
      <c r="AY394" s="192"/>
      <c r="AZ394" s="192"/>
      <c r="BA394" s="192"/>
      <c r="BB394" s="192"/>
      <c r="BC394" s="192"/>
      <c r="BD394" s="192"/>
      <c r="BE394" s="192"/>
      <c r="BF394" s="192"/>
      <c r="BG394" s="192"/>
      <c r="BH394" s="192"/>
      <c r="BI394" s="192"/>
      <c r="BJ394" s="192"/>
      <c r="BK394" s="192"/>
      <c r="BL394" s="192"/>
      <c r="BM394" s="192"/>
      <c r="BN394" s="192"/>
      <c r="BO394" s="192"/>
      <c r="BP394" s="192"/>
      <c r="BQ394" s="192"/>
      <c r="BR394" s="192"/>
      <c r="BS394" s="192"/>
      <c r="BT394" s="192"/>
      <c r="BU394" s="192"/>
      <c r="BV394" s="192"/>
      <c r="BW394" s="192"/>
      <c r="BX394" s="192"/>
      <c r="BY394" s="192"/>
      <c r="BZ394" s="192"/>
      <c r="CA394" s="192"/>
      <c r="CB394" s="192"/>
      <c r="CC394" s="192"/>
      <c r="CD394" s="192"/>
      <c r="CE394" s="192"/>
      <c r="CF394" s="192"/>
      <c r="CG394" s="192"/>
      <c r="CH394" s="192"/>
      <c r="CI394" s="192"/>
      <c r="CJ394" s="192"/>
      <c r="CK394" s="192"/>
      <c r="CL394" s="192"/>
      <c r="CM394" s="192"/>
      <c r="CN394" s="192"/>
      <c r="CO394" s="192"/>
      <c r="CP394" s="192"/>
      <c r="CQ394" s="192"/>
      <c r="CR394" s="192"/>
      <c r="CS394" s="192"/>
      <c r="CT394" s="192"/>
      <c r="CU394" s="192"/>
      <c r="CV394" s="192"/>
      <c r="CW394" s="192"/>
      <c r="CX394" s="192"/>
      <c r="CY394" s="192"/>
      <c r="CZ394" s="192"/>
      <c r="DA394" s="192"/>
      <c r="DB394" s="192"/>
      <c r="DC394" s="192"/>
      <c r="DD394" s="192"/>
      <c r="DE394" s="192"/>
      <c r="DF394" s="192"/>
      <c r="DG394" s="192"/>
      <c r="DH394" s="192"/>
      <c r="DI394" s="192"/>
      <c r="DJ394" s="192"/>
      <c r="DK394" s="192"/>
      <c r="DL394" s="192"/>
      <c r="DM394" s="192"/>
      <c r="DN394" s="192"/>
      <c r="DO394" s="192"/>
      <c r="DP394" s="192"/>
      <c r="DQ394" s="192"/>
      <c r="DR394" s="192"/>
      <c r="DS394" s="192"/>
      <c r="DT394" s="192"/>
      <c r="DU394" s="192"/>
      <c r="DV394" s="192"/>
      <c r="DW394" s="192"/>
      <c r="DX394" s="192"/>
      <c r="DY394" s="192"/>
      <c r="DZ394" s="192"/>
      <c r="EA394" s="192"/>
      <c r="EB394" s="192"/>
      <c r="EC394" s="192"/>
      <c r="ED394" s="192"/>
      <c r="EE394" s="192"/>
      <c r="EF394" s="192"/>
      <c r="EG394" s="192"/>
      <c r="EH394" s="192"/>
      <c r="EI394" s="192"/>
      <c r="EJ394" s="192"/>
      <c r="EK394" s="192"/>
      <c r="EL394" s="192"/>
      <c r="EM394" s="192"/>
      <c r="EN394" s="192"/>
    </row>
    <row r="395" spans="25:144" s="186" customFormat="1" x14ac:dyDescent="0.3">
      <c r="Y395" s="192"/>
      <c r="Z395" s="192"/>
      <c r="AA395" s="192"/>
      <c r="AB395" s="192"/>
      <c r="AC395" s="192"/>
      <c r="AD395" s="192"/>
      <c r="AE395" s="192"/>
      <c r="AF395" s="192"/>
      <c r="AG395" s="192"/>
      <c r="AH395" s="192"/>
      <c r="AI395" s="192"/>
      <c r="AJ395" s="192"/>
      <c r="AK395" s="192"/>
      <c r="AL395" s="192"/>
      <c r="AM395" s="192"/>
      <c r="AN395" s="192"/>
      <c r="AO395" s="192"/>
      <c r="AP395" s="192"/>
      <c r="AQ395" s="192"/>
      <c r="AR395" s="192"/>
      <c r="AS395" s="192"/>
      <c r="AT395" s="192"/>
      <c r="AU395" s="192"/>
      <c r="AV395" s="192"/>
      <c r="AW395" s="192"/>
      <c r="AX395" s="192"/>
      <c r="AY395" s="192"/>
      <c r="AZ395" s="192"/>
      <c r="BA395" s="192"/>
      <c r="BB395" s="192"/>
      <c r="BC395" s="192"/>
      <c r="BD395" s="192"/>
      <c r="BE395" s="192"/>
      <c r="BF395" s="192"/>
      <c r="BG395" s="192"/>
      <c r="BH395" s="192"/>
      <c r="BI395" s="192"/>
      <c r="BJ395" s="192"/>
      <c r="BK395" s="192"/>
      <c r="BL395" s="192"/>
      <c r="BM395" s="192"/>
      <c r="BN395" s="192"/>
      <c r="BO395" s="192"/>
      <c r="BP395" s="192"/>
      <c r="BQ395" s="192"/>
      <c r="BR395" s="192"/>
      <c r="BS395" s="192"/>
      <c r="BT395" s="192"/>
      <c r="BU395" s="192"/>
      <c r="BV395" s="192"/>
      <c r="BW395" s="192"/>
      <c r="BX395" s="192"/>
      <c r="BY395" s="192"/>
      <c r="BZ395" s="192"/>
      <c r="CA395" s="192"/>
      <c r="CB395" s="192"/>
      <c r="CC395" s="192"/>
      <c r="CD395" s="192"/>
      <c r="CE395" s="192"/>
      <c r="CF395" s="192"/>
      <c r="CG395" s="192"/>
      <c r="CH395" s="192"/>
      <c r="CI395" s="192"/>
      <c r="CJ395" s="192"/>
      <c r="CK395" s="192"/>
      <c r="CL395" s="192"/>
      <c r="CM395" s="192"/>
      <c r="CN395" s="192"/>
      <c r="CO395" s="192"/>
      <c r="CP395" s="192"/>
      <c r="CQ395" s="192"/>
      <c r="CR395" s="192"/>
      <c r="CS395" s="192"/>
      <c r="CT395" s="192"/>
      <c r="CU395" s="192"/>
      <c r="CV395" s="192"/>
      <c r="CW395" s="192"/>
      <c r="CX395" s="192"/>
      <c r="CY395" s="192"/>
      <c r="CZ395" s="192"/>
      <c r="DA395" s="192"/>
      <c r="DB395" s="192"/>
      <c r="DC395" s="192"/>
      <c r="DD395" s="192"/>
      <c r="DE395" s="192"/>
      <c r="DF395" s="192"/>
      <c r="DG395" s="192"/>
      <c r="DH395" s="192"/>
      <c r="DI395" s="192"/>
      <c r="DJ395" s="192"/>
      <c r="DK395" s="192"/>
      <c r="DL395" s="192"/>
      <c r="DM395" s="192"/>
      <c r="DN395" s="192"/>
      <c r="DO395" s="192"/>
      <c r="DP395" s="192"/>
      <c r="DQ395" s="192"/>
      <c r="DR395" s="192"/>
      <c r="DS395" s="192"/>
      <c r="DT395" s="192"/>
      <c r="DU395" s="192"/>
      <c r="DV395" s="192"/>
      <c r="DW395" s="192"/>
      <c r="DX395" s="192"/>
      <c r="DY395" s="192"/>
      <c r="DZ395" s="192"/>
      <c r="EA395" s="192"/>
      <c r="EB395" s="192"/>
      <c r="EC395" s="192"/>
      <c r="ED395" s="192"/>
      <c r="EE395" s="192"/>
      <c r="EF395" s="192"/>
      <c r="EG395" s="192"/>
      <c r="EH395" s="192"/>
      <c r="EI395" s="192"/>
      <c r="EJ395" s="192"/>
      <c r="EK395" s="192"/>
      <c r="EL395" s="192"/>
      <c r="EM395" s="192"/>
      <c r="EN395" s="192"/>
    </row>
    <row r="396" spans="25:144" s="186" customFormat="1" x14ac:dyDescent="0.3">
      <c r="Y396" s="192"/>
      <c r="Z396" s="192"/>
      <c r="AA396" s="192"/>
      <c r="AB396" s="192"/>
      <c r="AC396" s="192"/>
      <c r="AD396" s="192"/>
      <c r="AE396" s="192"/>
      <c r="AF396" s="192"/>
      <c r="AG396" s="192"/>
      <c r="AH396" s="192"/>
      <c r="AI396" s="192"/>
      <c r="AJ396" s="192"/>
      <c r="AK396" s="192"/>
      <c r="AL396" s="192"/>
      <c r="AM396" s="192"/>
      <c r="AN396" s="192"/>
      <c r="AO396" s="192"/>
      <c r="AP396" s="192"/>
      <c r="AQ396" s="192"/>
      <c r="AR396" s="192"/>
      <c r="AS396" s="192"/>
      <c r="AT396" s="192"/>
      <c r="AU396" s="192"/>
      <c r="AV396" s="192"/>
      <c r="AW396" s="192"/>
      <c r="AX396" s="192"/>
      <c r="AY396" s="192"/>
      <c r="AZ396" s="192"/>
      <c r="BA396" s="192"/>
      <c r="BB396" s="192"/>
      <c r="BC396" s="192"/>
      <c r="BD396" s="192"/>
      <c r="BE396" s="192"/>
      <c r="BF396" s="192"/>
      <c r="BG396" s="192"/>
      <c r="BH396" s="192"/>
      <c r="BI396" s="192"/>
      <c r="BJ396" s="192"/>
      <c r="BK396" s="192"/>
      <c r="BL396" s="192"/>
      <c r="BM396" s="192"/>
      <c r="BN396" s="192"/>
      <c r="BO396" s="192"/>
      <c r="BP396" s="192"/>
      <c r="BQ396" s="192"/>
      <c r="BR396" s="192"/>
      <c r="BS396" s="192"/>
      <c r="BT396" s="192"/>
      <c r="BU396" s="192"/>
      <c r="BV396" s="192"/>
      <c r="BW396" s="192"/>
      <c r="BX396" s="192"/>
      <c r="BY396" s="192"/>
      <c r="BZ396" s="192"/>
      <c r="CA396" s="192"/>
      <c r="CB396" s="192"/>
      <c r="CC396" s="192"/>
      <c r="CD396" s="192"/>
      <c r="CE396" s="192"/>
      <c r="CF396" s="192"/>
      <c r="CG396" s="192"/>
      <c r="CH396" s="192"/>
      <c r="CI396" s="192"/>
      <c r="CJ396" s="192"/>
      <c r="CK396" s="192"/>
      <c r="CL396" s="192"/>
      <c r="CM396" s="192"/>
      <c r="CN396" s="192"/>
      <c r="CO396" s="192"/>
      <c r="CP396" s="192"/>
      <c r="CQ396" s="192"/>
      <c r="CR396" s="192"/>
      <c r="CS396" s="192"/>
      <c r="CT396" s="192"/>
      <c r="CU396" s="192"/>
      <c r="CV396" s="192"/>
      <c r="CW396" s="192"/>
      <c r="CX396" s="192"/>
      <c r="CY396" s="192"/>
      <c r="CZ396" s="192"/>
      <c r="DA396" s="192"/>
      <c r="DB396" s="192"/>
      <c r="DC396" s="192"/>
      <c r="DD396" s="192"/>
      <c r="DE396" s="192"/>
      <c r="DF396" s="192"/>
      <c r="DG396" s="192"/>
      <c r="DH396" s="192"/>
      <c r="DI396" s="192"/>
      <c r="DJ396" s="192"/>
      <c r="DK396" s="192"/>
      <c r="DL396" s="192"/>
      <c r="DM396" s="192"/>
      <c r="DN396" s="192"/>
      <c r="DO396" s="192"/>
      <c r="DP396" s="192"/>
      <c r="DQ396" s="192"/>
      <c r="DR396" s="192"/>
      <c r="DS396" s="192"/>
      <c r="DT396" s="192"/>
      <c r="DU396" s="192"/>
      <c r="DV396" s="192"/>
      <c r="DW396" s="192"/>
      <c r="DX396" s="192"/>
      <c r="DY396" s="192"/>
      <c r="DZ396" s="192"/>
      <c r="EA396" s="192"/>
      <c r="EB396" s="192"/>
      <c r="EC396" s="192"/>
      <c r="ED396" s="192"/>
      <c r="EE396" s="192"/>
      <c r="EF396" s="192"/>
      <c r="EG396" s="192"/>
      <c r="EH396" s="192"/>
      <c r="EI396" s="192"/>
      <c r="EJ396" s="192"/>
      <c r="EK396" s="192"/>
      <c r="EL396" s="192"/>
      <c r="EM396" s="192"/>
      <c r="EN396" s="192"/>
    </row>
    <row r="397" spans="25:144" s="186" customFormat="1" x14ac:dyDescent="0.3">
      <c r="Y397" s="192"/>
      <c r="Z397" s="192"/>
      <c r="AA397" s="192"/>
      <c r="AB397" s="192"/>
      <c r="AC397" s="192"/>
      <c r="AD397" s="192"/>
      <c r="AE397" s="192"/>
      <c r="AF397" s="192"/>
      <c r="AG397" s="192"/>
      <c r="AH397" s="192"/>
      <c r="AI397" s="192"/>
      <c r="AJ397" s="192"/>
      <c r="AK397" s="192"/>
      <c r="AL397" s="192"/>
      <c r="AM397" s="192"/>
      <c r="AN397" s="192"/>
      <c r="AO397" s="192"/>
      <c r="AP397" s="192"/>
      <c r="AQ397" s="192"/>
      <c r="AR397" s="192"/>
      <c r="AS397" s="192"/>
      <c r="AT397" s="192"/>
      <c r="AU397" s="192"/>
      <c r="AV397" s="192"/>
      <c r="AW397" s="192"/>
      <c r="AX397" s="192"/>
      <c r="AY397" s="192"/>
      <c r="AZ397" s="192"/>
      <c r="BA397" s="192"/>
      <c r="BB397" s="192"/>
      <c r="BC397" s="192"/>
      <c r="BD397" s="192"/>
      <c r="BE397" s="192"/>
      <c r="BF397" s="192"/>
      <c r="BG397" s="192"/>
      <c r="BH397" s="192"/>
      <c r="BI397" s="192"/>
      <c r="BJ397" s="192"/>
      <c r="BK397" s="192"/>
      <c r="BL397" s="192"/>
      <c r="BM397" s="192"/>
      <c r="BN397" s="192"/>
      <c r="BO397" s="192"/>
      <c r="BP397" s="192"/>
      <c r="BQ397" s="192"/>
      <c r="BR397" s="192"/>
      <c r="BS397" s="192"/>
      <c r="BT397" s="192"/>
      <c r="BU397" s="192"/>
      <c r="BV397" s="192"/>
      <c r="BW397" s="192"/>
      <c r="BX397" s="192"/>
      <c r="BY397" s="192"/>
      <c r="BZ397" s="192"/>
      <c r="CA397" s="192"/>
      <c r="CB397" s="192"/>
      <c r="CC397" s="192"/>
      <c r="CD397" s="192"/>
      <c r="CE397" s="192"/>
      <c r="CF397" s="192"/>
      <c r="CG397" s="192"/>
      <c r="CH397" s="192"/>
      <c r="CI397" s="192"/>
      <c r="CJ397" s="192"/>
      <c r="CK397" s="192"/>
      <c r="CL397" s="192"/>
      <c r="CM397" s="192"/>
      <c r="CN397" s="192"/>
      <c r="CO397" s="192"/>
      <c r="CP397" s="192"/>
      <c r="CQ397" s="192"/>
      <c r="CR397" s="192"/>
      <c r="CS397" s="192"/>
      <c r="CT397" s="192"/>
      <c r="CU397" s="192"/>
      <c r="CV397" s="192"/>
      <c r="CW397" s="192"/>
      <c r="CX397" s="192"/>
      <c r="CY397" s="192"/>
      <c r="CZ397" s="192"/>
      <c r="DA397" s="192"/>
      <c r="DB397" s="192"/>
      <c r="DC397" s="192"/>
      <c r="DD397" s="192"/>
      <c r="DE397" s="192"/>
      <c r="DF397" s="192"/>
      <c r="DG397" s="192"/>
      <c r="DH397" s="192"/>
      <c r="DI397" s="192"/>
      <c r="DJ397" s="192"/>
      <c r="DK397" s="192"/>
      <c r="DL397" s="192"/>
      <c r="DM397" s="192"/>
      <c r="DN397" s="192"/>
      <c r="DO397" s="192"/>
      <c r="DP397" s="192"/>
      <c r="DQ397" s="192"/>
      <c r="DR397" s="192"/>
      <c r="DS397" s="192"/>
      <c r="DT397" s="192"/>
      <c r="DU397" s="192"/>
      <c r="DV397" s="192"/>
      <c r="DW397" s="192"/>
      <c r="DX397" s="192"/>
      <c r="DY397" s="192"/>
      <c r="DZ397" s="192"/>
      <c r="EA397" s="192"/>
      <c r="EB397" s="192"/>
      <c r="EC397" s="192"/>
      <c r="ED397" s="192"/>
      <c r="EE397" s="192"/>
      <c r="EF397" s="192"/>
      <c r="EG397" s="192"/>
      <c r="EH397" s="192"/>
      <c r="EI397" s="192"/>
      <c r="EJ397" s="192"/>
      <c r="EK397" s="192"/>
      <c r="EL397" s="192"/>
      <c r="EM397" s="192"/>
      <c r="EN397" s="192"/>
    </row>
    <row r="398" spans="25:144" s="186" customFormat="1" x14ac:dyDescent="0.3">
      <c r="Y398" s="192"/>
      <c r="Z398" s="192"/>
      <c r="AA398" s="192"/>
      <c r="AB398" s="192"/>
      <c r="AC398" s="192"/>
      <c r="AD398" s="192"/>
      <c r="AE398" s="192"/>
      <c r="AF398" s="192"/>
      <c r="AG398" s="192"/>
      <c r="AH398" s="192"/>
      <c r="AI398" s="192"/>
      <c r="AJ398" s="192"/>
      <c r="AK398" s="192"/>
      <c r="AL398" s="192"/>
      <c r="AM398" s="192"/>
      <c r="AN398" s="192"/>
      <c r="AO398" s="192"/>
      <c r="AP398" s="192"/>
      <c r="AQ398" s="192"/>
      <c r="AR398" s="192"/>
      <c r="AS398" s="192"/>
      <c r="AT398" s="192"/>
      <c r="AU398" s="192"/>
      <c r="AV398" s="192"/>
      <c r="AW398" s="192"/>
      <c r="AX398" s="192"/>
      <c r="AY398" s="192"/>
      <c r="AZ398" s="192"/>
      <c r="BA398" s="192"/>
      <c r="BB398" s="192"/>
      <c r="BC398" s="192"/>
      <c r="BD398" s="192"/>
      <c r="BE398" s="192"/>
      <c r="BF398" s="192"/>
      <c r="BG398" s="192"/>
      <c r="BH398" s="192"/>
      <c r="BI398" s="192"/>
      <c r="BJ398" s="192"/>
      <c r="BK398" s="192"/>
      <c r="BL398" s="192"/>
      <c r="BM398" s="192"/>
      <c r="BN398" s="192"/>
      <c r="BO398" s="192"/>
      <c r="BP398" s="192"/>
      <c r="BQ398" s="192"/>
      <c r="BR398" s="192"/>
      <c r="BS398" s="192"/>
      <c r="BT398" s="192"/>
      <c r="BU398" s="192"/>
      <c r="BV398" s="192"/>
      <c r="BW398" s="192"/>
      <c r="BX398" s="192"/>
      <c r="BY398" s="192"/>
      <c r="BZ398" s="192"/>
      <c r="CA398" s="192"/>
      <c r="CB398" s="192"/>
      <c r="CC398" s="192"/>
      <c r="CD398" s="192"/>
      <c r="CE398" s="192"/>
      <c r="CF398" s="192"/>
      <c r="CG398" s="192"/>
      <c r="CH398" s="192"/>
      <c r="CI398" s="192"/>
      <c r="CJ398" s="192"/>
      <c r="CK398" s="192"/>
      <c r="CL398" s="192"/>
      <c r="CM398" s="192"/>
      <c r="CN398" s="192"/>
      <c r="CO398" s="192"/>
      <c r="CP398" s="192"/>
      <c r="CQ398" s="192"/>
      <c r="CR398" s="192"/>
      <c r="CS398" s="192"/>
      <c r="CT398" s="192"/>
      <c r="CU398" s="192"/>
      <c r="CV398" s="192"/>
      <c r="CW398" s="192"/>
      <c r="CX398" s="192"/>
      <c r="CY398" s="192"/>
      <c r="CZ398" s="192"/>
      <c r="DA398" s="192"/>
      <c r="DB398" s="192"/>
      <c r="DC398" s="192"/>
      <c r="DD398" s="192"/>
      <c r="DE398" s="192"/>
      <c r="DF398" s="192"/>
      <c r="DG398" s="192"/>
      <c r="DH398" s="192"/>
      <c r="DI398" s="192"/>
      <c r="DJ398" s="192"/>
      <c r="DK398" s="192"/>
      <c r="DL398" s="192"/>
      <c r="DM398" s="192"/>
      <c r="DN398" s="192"/>
      <c r="DO398" s="192"/>
      <c r="DP398" s="192"/>
      <c r="DQ398" s="192"/>
      <c r="DR398" s="192"/>
      <c r="DS398" s="192"/>
      <c r="DT398" s="192"/>
      <c r="DU398" s="192"/>
      <c r="DV398" s="192"/>
      <c r="DW398" s="192"/>
      <c r="DX398" s="192"/>
      <c r="DY398" s="192"/>
      <c r="DZ398" s="192"/>
      <c r="EA398" s="192"/>
      <c r="EB398" s="192"/>
      <c r="EC398" s="192"/>
      <c r="ED398" s="192"/>
      <c r="EE398" s="192"/>
      <c r="EF398" s="192"/>
      <c r="EG398" s="192"/>
      <c r="EH398" s="192"/>
      <c r="EI398" s="192"/>
      <c r="EJ398" s="192"/>
      <c r="EK398" s="192"/>
      <c r="EL398" s="192"/>
      <c r="EM398" s="192"/>
      <c r="EN398" s="192"/>
    </row>
    <row r="399" spans="25:144" s="186" customFormat="1" x14ac:dyDescent="0.3">
      <c r="Y399" s="192"/>
      <c r="Z399" s="192"/>
      <c r="AA399" s="192"/>
      <c r="AB399" s="192"/>
      <c r="AC399" s="192"/>
      <c r="AD399" s="192"/>
      <c r="AE399" s="192"/>
      <c r="AF399" s="192"/>
      <c r="AG399" s="192"/>
      <c r="AH399" s="192"/>
      <c r="AI399" s="192"/>
      <c r="AJ399" s="192"/>
      <c r="AK399" s="192"/>
      <c r="AL399" s="192"/>
      <c r="AM399" s="192"/>
      <c r="AN399" s="192"/>
      <c r="AO399" s="192"/>
      <c r="AP399" s="192"/>
      <c r="AQ399" s="192"/>
      <c r="AR399" s="192"/>
      <c r="AS399" s="192"/>
      <c r="AT399" s="192"/>
      <c r="AU399" s="192"/>
      <c r="AV399" s="192"/>
      <c r="AW399" s="192"/>
      <c r="AX399" s="192"/>
      <c r="AY399" s="192"/>
      <c r="AZ399" s="192"/>
      <c r="BA399" s="192"/>
      <c r="BB399" s="192"/>
      <c r="BC399" s="192"/>
      <c r="BD399" s="192"/>
      <c r="BE399" s="192"/>
      <c r="BF399" s="192"/>
      <c r="BG399" s="192"/>
      <c r="BH399" s="192"/>
      <c r="BI399" s="192"/>
      <c r="BJ399" s="192"/>
      <c r="BK399" s="192"/>
      <c r="BL399" s="192"/>
      <c r="BM399" s="192"/>
      <c r="BN399" s="192"/>
      <c r="BO399" s="192"/>
      <c r="BP399" s="192"/>
      <c r="BQ399" s="192"/>
      <c r="BR399" s="192"/>
      <c r="BS399" s="192"/>
      <c r="BT399" s="192"/>
      <c r="BU399" s="192"/>
      <c r="BV399" s="192"/>
      <c r="BW399" s="192"/>
      <c r="BX399" s="192"/>
      <c r="BY399" s="192"/>
      <c r="BZ399" s="192"/>
      <c r="CA399" s="192"/>
      <c r="CB399" s="192"/>
      <c r="CC399" s="192"/>
      <c r="CD399" s="192"/>
      <c r="CE399" s="192"/>
      <c r="CF399" s="192"/>
      <c r="CG399" s="192"/>
      <c r="CH399" s="192"/>
      <c r="CI399" s="192"/>
      <c r="CJ399" s="192"/>
      <c r="CK399" s="192"/>
      <c r="CL399" s="192"/>
      <c r="CM399" s="192"/>
      <c r="CN399" s="192"/>
      <c r="CO399" s="192"/>
      <c r="CP399" s="192"/>
      <c r="CQ399" s="192"/>
      <c r="CR399" s="192"/>
      <c r="CS399" s="192"/>
      <c r="CT399" s="192"/>
      <c r="CU399" s="192"/>
      <c r="CV399" s="192"/>
      <c r="CW399" s="192"/>
      <c r="CX399" s="192"/>
      <c r="CY399" s="192"/>
      <c r="CZ399" s="192"/>
      <c r="DA399" s="192"/>
      <c r="DB399" s="192"/>
      <c r="DC399" s="192"/>
      <c r="DD399" s="192"/>
      <c r="DE399" s="192"/>
      <c r="DF399" s="192"/>
      <c r="DG399" s="192"/>
      <c r="DH399" s="192"/>
      <c r="DI399" s="192"/>
      <c r="DJ399" s="192"/>
      <c r="DK399" s="192"/>
      <c r="DL399" s="192"/>
      <c r="DM399" s="192"/>
      <c r="DN399" s="192"/>
      <c r="DO399" s="192"/>
      <c r="DP399" s="192"/>
      <c r="DQ399" s="192"/>
      <c r="DR399" s="192"/>
      <c r="DS399" s="192"/>
      <c r="DT399" s="192"/>
      <c r="DU399" s="192"/>
      <c r="DV399" s="192"/>
      <c r="DW399" s="192"/>
      <c r="DX399" s="192"/>
      <c r="DY399" s="192"/>
      <c r="DZ399" s="192"/>
      <c r="EA399" s="192"/>
      <c r="EB399" s="192"/>
      <c r="EC399" s="192"/>
      <c r="ED399" s="192"/>
      <c r="EE399" s="192"/>
      <c r="EF399" s="192"/>
      <c r="EG399" s="192"/>
      <c r="EH399" s="192"/>
      <c r="EI399" s="192"/>
      <c r="EJ399" s="192"/>
      <c r="EK399" s="192"/>
      <c r="EL399" s="192"/>
      <c r="EM399" s="192"/>
      <c r="EN399" s="192"/>
    </row>
    <row r="400" spans="25:144" s="186" customFormat="1" x14ac:dyDescent="0.3">
      <c r="Y400" s="192"/>
      <c r="Z400" s="192"/>
      <c r="AA400" s="192"/>
      <c r="AB400" s="192"/>
      <c r="AC400" s="192"/>
      <c r="AD400" s="192"/>
      <c r="AE400" s="192"/>
      <c r="AF400" s="192"/>
      <c r="AG400" s="192"/>
      <c r="AH400" s="192"/>
      <c r="AI400" s="192"/>
      <c r="AJ400" s="192"/>
      <c r="AK400" s="192"/>
      <c r="AL400" s="192"/>
      <c r="AM400" s="192"/>
      <c r="AN400" s="192"/>
      <c r="AO400" s="192"/>
      <c r="AP400" s="192"/>
      <c r="AQ400" s="192"/>
      <c r="AR400" s="192"/>
      <c r="AS400" s="192"/>
      <c r="AT400" s="192"/>
      <c r="AU400" s="192"/>
      <c r="AV400" s="192"/>
      <c r="AW400" s="192"/>
      <c r="AX400" s="192"/>
      <c r="AY400" s="192"/>
      <c r="AZ400" s="192"/>
      <c r="BA400" s="192"/>
      <c r="BB400" s="192"/>
      <c r="BC400" s="192"/>
      <c r="BD400" s="192"/>
      <c r="BE400" s="192"/>
      <c r="BF400" s="192"/>
      <c r="BG400" s="192"/>
      <c r="BH400" s="192"/>
      <c r="BI400" s="192"/>
      <c r="BJ400" s="192"/>
      <c r="BK400" s="192"/>
      <c r="BL400" s="192"/>
      <c r="BM400" s="192"/>
      <c r="BN400" s="192"/>
      <c r="BO400" s="192"/>
      <c r="BP400" s="192"/>
      <c r="BQ400" s="192"/>
      <c r="BR400" s="192"/>
      <c r="BS400" s="192"/>
      <c r="BT400" s="192"/>
      <c r="BU400" s="192"/>
      <c r="BV400" s="192"/>
      <c r="BW400" s="192"/>
      <c r="BX400" s="192"/>
      <c r="BY400" s="192"/>
      <c r="BZ400" s="192"/>
      <c r="CA400" s="192"/>
      <c r="CB400" s="192"/>
      <c r="CC400" s="192"/>
      <c r="CD400" s="192"/>
      <c r="CE400" s="192"/>
      <c r="CF400" s="192"/>
      <c r="CG400" s="192"/>
      <c r="CH400" s="192"/>
      <c r="CI400" s="192"/>
      <c r="CJ400" s="192"/>
      <c r="CK400" s="192"/>
      <c r="CL400" s="192"/>
      <c r="CM400" s="192"/>
      <c r="CN400" s="192"/>
      <c r="CO400" s="192"/>
      <c r="CP400" s="192"/>
      <c r="CQ400" s="192"/>
      <c r="CR400" s="192"/>
      <c r="CS400" s="192"/>
      <c r="CT400" s="192"/>
      <c r="CU400" s="192"/>
      <c r="CV400" s="192"/>
      <c r="CW400" s="192"/>
      <c r="CX400" s="192"/>
      <c r="CY400" s="192"/>
      <c r="CZ400" s="192"/>
      <c r="DA400" s="192"/>
      <c r="DB400" s="192"/>
      <c r="DC400" s="192"/>
      <c r="DD400" s="192"/>
      <c r="DE400" s="192"/>
      <c r="DF400" s="192"/>
      <c r="DG400" s="192"/>
      <c r="DH400" s="192"/>
      <c r="DI400" s="192"/>
      <c r="DJ400" s="192"/>
      <c r="DK400" s="192"/>
      <c r="DL400" s="192"/>
      <c r="DM400" s="192"/>
      <c r="DN400" s="192"/>
      <c r="DO400" s="192"/>
      <c r="DP400" s="192"/>
      <c r="DQ400" s="192"/>
      <c r="DR400" s="192"/>
      <c r="DS400" s="192"/>
      <c r="DT400" s="192"/>
      <c r="DU400" s="192"/>
      <c r="DV400" s="192"/>
      <c r="DW400" s="192"/>
      <c r="DX400" s="192"/>
      <c r="DY400" s="192"/>
      <c r="DZ400" s="192"/>
      <c r="EA400" s="192"/>
      <c r="EB400" s="192"/>
      <c r="EC400" s="192"/>
      <c r="ED400" s="192"/>
      <c r="EE400" s="192"/>
      <c r="EF400" s="192"/>
      <c r="EG400" s="192"/>
      <c r="EH400" s="192"/>
      <c r="EI400" s="192"/>
      <c r="EJ400" s="192"/>
      <c r="EK400" s="192"/>
      <c r="EL400" s="192"/>
      <c r="EM400" s="192"/>
      <c r="EN400" s="192"/>
    </row>
    <row r="401" spans="25:144" s="186" customFormat="1" x14ac:dyDescent="0.3">
      <c r="Y401" s="192"/>
      <c r="Z401" s="192"/>
      <c r="AA401" s="192"/>
      <c r="AB401" s="192"/>
      <c r="AC401" s="192"/>
      <c r="AD401" s="192"/>
      <c r="AE401" s="192"/>
      <c r="AF401" s="192"/>
      <c r="AG401" s="192"/>
      <c r="AH401" s="192"/>
      <c r="AI401" s="192"/>
      <c r="AJ401" s="192"/>
      <c r="AK401" s="192"/>
      <c r="AL401" s="192"/>
      <c r="AM401" s="192"/>
      <c r="AN401" s="192"/>
      <c r="AO401" s="192"/>
      <c r="AP401" s="192"/>
      <c r="AQ401" s="192"/>
      <c r="AR401" s="192"/>
      <c r="AS401" s="192"/>
      <c r="AT401" s="192"/>
      <c r="AU401" s="192"/>
      <c r="AV401" s="192"/>
      <c r="AW401" s="192"/>
      <c r="AX401" s="192"/>
      <c r="AY401" s="192"/>
      <c r="AZ401" s="192"/>
      <c r="BA401" s="192"/>
      <c r="BB401" s="192"/>
      <c r="BC401" s="192"/>
      <c r="BD401" s="192"/>
      <c r="BE401" s="192"/>
      <c r="BF401" s="192"/>
      <c r="BG401" s="192"/>
      <c r="BH401" s="192"/>
      <c r="BI401" s="192"/>
      <c r="BJ401" s="192"/>
      <c r="BK401" s="192"/>
      <c r="BL401" s="192"/>
      <c r="BM401" s="192"/>
      <c r="BN401" s="192"/>
      <c r="BO401" s="192"/>
      <c r="BP401" s="192"/>
      <c r="BQ401" s="192"/>
      <c r="BR401" s="192"/>
      <c r="BS401" s="192"/>
      <c r="BT401" s="192"/>
      <c r="BU401" s="192"/>
      <c r="BV401" s="192"/>
      <c r="BW401" s="192"/>
      <c r="BX401" s="192"/>
      <c r="BY401" s="192"/>
      <c r="BZ401" s="192"/>
      <c r="CA401" s="192"/>
      <c r="CB401" s="192"/>
      <c r="CC401" s="192"/>
      <c r="CD401" s="192"/>
      <c r="CE401" s="192"/>
      <c r="CF401" s="192"/>
      <c r="CG401" s="192"/>
      <c r="CH401" s="192"/>
      <c r="CI401" s="192"/>
      <c r="CJ401" s="192"/>
      <c r="CK401" s="192"/>
      <c r="CL401" s="192"/>
      <c r="CM401" s="192"/>
      <c r="CN401" s="192"/>
      <c r="CO401" s="192"/>
      <c r="CP401" s="192"/>
      <c r="CQ401" s="192"/>
      <c r="CR401" s="192"/>
      <c r="CS401" s="192"/>
      <c r="CT401" s="192"/>
      <c r="CU401" s="192"/>
      <c r="CV401" s="192"/>
      <c r="CW401" s="192"/>
      <c r="CX401" s="192"/>
      <c r="CY401" s="192"/>
      <c r="CZ401" s="192"/>
      <c r="DA401" s="192"/>
      <c r="DB401" s="192"/>
      <c r="DC401" s="192"/>
      <c r="DD401" s="192"/>
      <c r="DE401" s="192"/>
      <c r="DF401" s="192"/>
      <c r="DG401" s="192"/>
      <c r="DH401" s="192"/>
      <c r="DI401" s="192"/>
      <c r="DJ401" s="192"/>
      <c r="DK401" s="192"/>
      <c r="DL401" s="192"/>
      <c r="DM401" s="192"/>
      <c r="DN401" s="192"/>
      <c r="DO401" s="192"/>
      <c r="DP401" s="192"/>
      <c r="DQ401" s="192"/>
      <c r="DR401" s="192"/>
      <c r="DS401" s="192"/>
      <c r="DT401" s="192"/>
      <c r="DU401" s="192"/>
      <c r="DV401" s="192"/>
      <c r="DW401" s="192"/>
      <c r="DX401" s="192"/>
      <c r="DY401" s="192"/>
      <c r="DZ401" s="192"/>
      <c r="EA401" s="192"/>
      <c r="EB401" s="192"/>
      <c r="EC401" s="192"/>
      <c r="ED401" s="192"/>
      <c r="EE401" s="192"/>
      <c r="EF401" s="192"/>
      <c r="EG401" s="192"/>
      <c r="EH401" s="192"/>
      <c r="EI401" s="192"/>
      <c r="EJ401" s="192"/>
      <c r="EK401" s="192"/>
      <c r="EL401" s="192"/>
      <c r="EM401" s="192"/>
      <c r="EN401" s="192"/>
    </row>
    <row r="402" spans="25:144" s="186" customFormat="1" x14ac:dyDescent="0.3">
      <c r="Y402" s="192"/>
      <c r="Z402" s="192"/>
      <c r="AA402" s="192"/>
      <c r="AB402" s="192"/>
      <c r="AC402" s="192"/>
      <c r="AD402" s="192"/>
      <c r="AE402" s="192"/>
      <c r="AF402" s="192"/>
      <c r="AG402" s="192"/>
      <c r="AH402" s="192"/>
      <c r="AI402" s="192"/>
      <c r="AJ402" s="192"/>
      <c r="AK402" s="192"/>
      <c r="AL402" s="192"/>
      <c r="AM402" s="192"/>
      <c r="AN402" s="192"/>
      <c r="AO402" s="192"/>
      <c r="AP402" s="192"/>
      <c r="AQ402" s="192"/>
      <c r="AR402" s="192"/>
      <c r="AS402" s="192"/>
      <c r="AT402" s="192"/>
      <c r="AU402" s="192"/>
      <c r="AV402" s="192"/>
      <c r="AW402" s="192"/>
      <c r="AX402" s="192"/>
      <c r="AY402" s="192"/>
      <c r="AZ402" s="192"/>
      <c r="BA402" s="192"/>
      <c r="BB402" s="192"/>
      <c r="BC402" s="192"/>
      <c r="BD402" s="192"/>
      <c r="BE402" s="192"/>
      <c r="BF402" s="192"/>
      <c r="BG402" s="192"/>
      <c r="BH402" s="192"/>
      <c r="BI402" s="192"/>
      <c r="BJ402" s="192"/>
      <c r="BK402" s="192"/>
      <c r="BL402" s="192"/>
      <c r="BM402" s="192"/>
      <c r="BN402" s="192"/>
      <c r="BO402" s="192"/>
      <c r="BP402" s="192"/>
      <c r="BQ402" s="192"/>
      <c r="BR402" s="192"/>
      <c r="BS402" s="192"/>
      <c r="BT402" s="192"/>
      <c r="BU402" s="192"/>
      <c r="BV402" s="192"/>
      <c r="BW402" s="192"/>
      <c r="BX402" s="192"/>
      <c r="BY402" s="192"/>
      <c r="BZ402" s="192"/>
      <c r="CA402" s="192"/>
      <c r="CB402" s="192"/>
      <c r="CC402" s="192"/>
      <c r="CD402" s="192"/>
      <c r="CE402" s="192"/>
      <c r="CF402" s="192"/>
      <c r="CG402" s="192"/>
      <c r="CH402" s="192"/>
      <c r="CI402" s="192"/>
      <c r="CJ402" s="192"/>
      <c r="CK402" s="192"/>
      <c r="CL402" s="192"/>
      <c r="CM402" s="192"/>
      <c r="CN402" s="192"/>
      <c r="CO402" s="192"/>
      <c r="CP402" s="192"/>
      <c r="CQ402" s="192"/>
      <c r="CR402" s="192"/>
      <c r="CS402" s="192"/>
      <c r="CT402" s="192"/>
      <c r="CU402" s="192"/>
      <c r="CV402" s="192"/>
      <c r="CW402" s="192"/>
      <c r="CX402" s="192"/>
      <c r="CY402" s="192"/>
      <c r="CZ402" s="192"/>
      <c r="DA402" s="192"/>
      <c r="DB402" s="192"/>
      <c r="DC402" s="192"/>
      <c r="DD402" s="192"/>
      <c r="DE402" s="192"/>
      <c r="DF402" s="192"/>
      <c r="DG402" s="192"/>
      <c r="DH402" s="192"/>
      <c r="DI402" s="192"/>
      <c r="DJ402" s="192"/>
      <c r="DK402" s="192"/>
      <c r="DL402" s="192"/>
      <c r="DM402" s="192"/>
      <c r="DN402" s="192"/>
      <c r="DO402" s="192"/>
      <c r="DP402" s="192"/>
      <c r="DQ402" s="192"/>
      <c r="DR402" s="192"/>
      <c r="DS402" s="192"/>
      <c r="DT402" s="192"/>
      <c r="DU402" s="192"/>
      <c r="DV402" s="192"/>
      <c r="DW402" s="192"/>
      <c r="DX402" s="192"/>
      <c r="DY402" s="192"/>
      <c r="DZ402" s="192"/>
      <c r="EA402" s="192"/>
      <c r="EB402" s="192"/>
      <c r="EC402" s="192"/>
      <c r="ED402" s="192"/>
      <c r="EE402" s="192"/>
      <c r="EF402" s="192"/>
      <c r="EG402" s="192"/>
      <c r="EH402" s="192"/>
      <c r="EI402" s="192"/>
      <c r="EJ402" s="192"/>
      <c r="EK402" s="192"/>
      <c r="EL402" s="192"/>
      <c r="EM402" s="192"/>
      <c r="EN402" s="192"/>
    </row>
    <row r="403" spans="25:144" s="186" customFormat="1" x14ac:dyDescent="0.3">
      <c r="Y403" s="192"/>
      <c r="Z403" s="192"/>
      <c r="AA403" s="192"/>
      <c r="AB403" s="192"/>
      <c r="AC403" s="192"/>
      <c r="AD403" s="192"/>
      <c r="AE403" s="192"/>
      <c r="AF403" s="192"/>
      <c r="AG403" s="192"/>
      <c r="AH403" s="192"/>
      <c r="AI403" s="192"/>
      <c r="AJ403" s="192"/>
      <c r="AK403" s="192"/>
      <c r="AL403" s="192"/>
      <c r="AM403" s="192"/>
      <c r="AN403" s="192"/>
      <c r="AO403" s="192"/>
      <c r="AP403" s="192"/>
      <c r="AQ403" s="192"/>
      <c r="AR403" s="192"/>
      <c r="AS403" s="192"/>
      <c r="AT403" s="192"/>
      <c r="AU403" s="192"/>
      <c r="AV403" s="192"/>
      <c r="AW403" s="192"/>
      <c r="AX403" s="192"/>
      <c r="AY403" s="192"/>
      <c r="AZ403" s="192"/>
      <c r="BA403" s="192"/>
      <c r="BB403" s="192"/>
      <c r="BC403" s="192"/>
      <c r="BD403" s="192"/>
      <c r="BE403" s="192"/>
      <c r="BF403" s="192"/>
      <c r="BG403" s="192"/>
      <c r="BH403" s="192"/>
      <c r="BI403" s="192"/>
      <c r="BJ403" s="192"/>
      <c r="BK403" s="192"/>
      <c r="BL403" s="192"/>
      <c r="BM403" s="192"/>
      <c r="BN403" s="192"/>
      <c r="BO403" s="192"/>
      <c r="BP403" s="192"/>
      <c r="BQ403" s="192"/>
      <c r="BR403" s="192"/>
      <c r="BS403" s="192"/>
      <c r="BT403" s="192"/>
      <c r="BU403" s="192"/>
      <c r="BV403" s="192"/>
      <c r="BW403" s="192"/>
      <c r="BX403" s="192"/>
      <c r="BY403" s="192"/>
      <c r="BZ403" s="192"/>
      <c r="CA403" s="192"/>
      <c r="CB403" s="192"/>
      <c r="CC403" s="192"/>
      <c r="CD403" s="192"/>
      <c r="CE403" s="192"/>
      <c r="CF403" s="192"/>
      <c r="CG403" s="192"/>
      <c r="CH403" s="192"/>
      <c r="CI403" s="192"/>
      <c r="CJ403" s="192"/>
      <c r="CK403" s="192"/>
      <c r="CL403" s="192"/>
      <c r="CM403" s="192"/>
      <c r="CN403" s="192"/>
      <c r="CO403" s="192"/>
      <c r="CP403" s="192"/>
      <c r="CQ403" s="192"/>
      <c r="CR403" s="192"/>
      <c r="CS403" s="192"/>
      <c r="CT403" s="192"/>
      <c r="CU403" s="192"/>
      <c r="CV403" s="192"/>
      <c r="CW403" s="192"/>
      <c r="CX403" s="192"/>
      <c r="CY403" s="192"/>
      <c r="CZ403" s="192"/>
      <c r="DA403" s="192"/>
      <c r="DB403" s="192"/>
      <c r="DC403" s="192"/>
      <c r="DD403" s="192"/>
      <c r="DE403" s="192"/>
      <c r="DF403" s="192"/>
      <c r="DG403" s="192"/>
      <c r="DH403" s="192"/>
      <c r="DI403" s="192"/>
      <c r="DJ403" s="192"/>
      <c r="DK403" s="192"/>
      <c r="DL403" s="192"/>
      <c r="DM403" s="192"/>
      <c r="DN403" s="192"/>
      <c r="DO403" s="192"/>
      <c r="DP403" s="192"/>
      <c r="DQ403" s="192"/>
      <c r="DR403" s="192"/>
      <c r="DS403" s="192"/>
      <c r="DT403" s="192"/>
      <c r="DU403" s="192"/>
      <c r="DV403" s="192"/>
      <c r="DW403" s="192"/>
      <c r="DX403" s="192"/>
      <c r="DY403" s="192"/>
      <c r="DZ403" s="192"/>
      <c r="EA403" s="192"/>
      <c r="EB403" s="192"/>
      <c r="EC403" s="192"/>
      <c r="ED403" s="192"/>
      <c r="EE403" s="192"/>
      <c r="EF403" s="192"/>
      <c r="EG403" s="192"/>
      <c r="EH403" s="192"/>
      <c r="EI403" s="192"/>
      <c r="EJ403" s="192"/>
      <c r="EK403" s="192"/>
      <c r="EL403" s="192"/>
      <c r="EM403" s="192"/>
      <c r="EN403" s="192"/>
    </row>
    <row r="404" spans="25:144" s="186" customFormat="1" x14ac:dyDescent="0.3">
      <c r="Y404" s="192"/>
      <c r="Z404" s="192"/>
      <c r="AA404" s="192"/>
      <c r="AB404" s="192"/>
      <c r="AC404" s="192"/>
      <c r="AD404" s="192"/>
      <c r="AE404" s="192"/>
      <c r="AF404" s="192"/>
      <c r="AG404" s="192"/>
      <c r="AH404" s="192"/>
      <c r="AI404" s="192"/>
      <c r="AJ404" s="192"/>
      <c r="AK404" s="192"/>
      <c r="AL404" s="192"/>
      <c r="AM404" s="192"/>
      <c r="AN404" s="192"/>
      <c r="AO404" s="192"/>
      <c r="AP404" s="192"/>
      <c r="AQ404" s="192"/>
      <c r="AR404" s="192"/>
      <c r="AS404" s="192"/>
      <c r="AT404" s="192"/>
      <c r="AU404" s="192"/>
      <c r="AV404" s="192"/>
      <c r="AW404" s="192"/>
      <c r="AX404" s="192"/>
      <c r="AY404" s="192"/>
      <c r="AZ404" s="192"/>
      <c r="BA404" s="192"/>
      <c r="BB404" s="192"/>
      <c r="BC404" s="192"/>
      <c r="BD404" s="192"/>
      <c r="BE404" s="192"/>
      <c r="BF404" s="192"/>
      <c r="BG404" s="192"/>
      <c r="BH404" s="192"/>
      <c r="BI404" s="192"/>
      <c r="BJ404" s="192"/>
      <c r="BK404" s="192"/>
      <c r="BL404" s="192"/>
      <c r="BM404" s="192"/>
      <c r="BN404" s="192"/>
      <c r="BO404" s="192"/>
      <c r="BP404" s="192"/>
      <c r="BQ404" s="192"/>
      <c r="BR404" s="192"/>
      <c r="BS404" s="192"/>
      <c r="BT404" s="192"/>
      <c r="BU404" s="192"/>
      <c r="BV404" s="192"/>
      <c r="BW404" s="192"/>
      <c r="BX404" s="192"/>
      <c r="BY404" s="192"/>
      <c r="BZ404" s="192"/>
      <c r="CA404" s="192"/>
      <c r="CB404" s="192"/>
      <c r="CC404" s="192"/>
      <c r="CD404" s="192"/>
      <c r="CE404" s="192"/>
      <c r="CF404" s="192"/>
      <c r="CG404" s="192"/>
      <c r="CH404" s="192"/>
      <c r="CI404" s="192"/>
      <c r="CJ404" s="192"/>
      <c r="CK404" s="192"/>
      <c r="CL404" s="192"/>
      <c r="CM404" s="192"/>
      <c r="CN404" s="192"/>
      <c r="CO404" s="192"/>
      <c r="CP404" s="192"/>
      <c r="CQ404" s="192"/>
      <c r="CR404" s="192"/>
      <c r="CS404" s="192"/>
      <c r="CT404" s="192"/>
      <c r="CU404" s="192"/>
      <c r="CV404" s="192"/>
      <c r="CW404" s="192"/>
      <c r="CX404" s="192"/>
      <c r="CY404" s="192"/>
      <c r="CZ404" s="192"/>
      <c r="DA404" s="192"/>
      <c r="DB404" s="192"/>
      <c r="DC404" s="192"/>
      <c r="DD404" s="192"/>
      <c r="DE404" s="192"/>
      <c r="DF404" s="192"/>
      <c r="DG404" s="192"/>
      <c r="DH404" s="192"/>
      <c r="DI404" s="192"/>
      <c r="DJ404" s="192"/>
      <c r="DK404" s="192"/>
      <c r="DL404" s="192"/>
      <c r="DM404" s="192"/>
      <c r="DN404" s="192"/>
      <c r="DO404" s="192"/>
      <c r="DP404" s="192"/>
      <c r="DQ404" s="192"/>
      <c r="DR404" s="192"/>
      <c r="DS404" s="192"/>
      <c r="DT404" s="192"/>
      <c r="DU404" s="192"/>
      <c r="DV404" s="192"/>
      <c r="DW404" s="192"/>
      <c r="DX404" s="192"/>
      <c r="DY404" s="192"/>
      <c r="DZ404" s="192"/>
      <c r="EA404" s="192"/>
      <c r="EB404" s="192"/>
      <c r="EC404" s="192"/>
      <c r="ED404" s="192"/>
      <c r="EE404" s="192"/>
      <c r="EF404" s="192"/>
      <c r="EG404" s="192"/>
      <c r="EH404" s="192"/>
      <c r="EI404" s="192"/>
      <c r="EJ404" s="192"/>
      <c r="EK404" s="192"/>
      <c r="EL404" s="192"/>
      <c r="EM404" s="192"/>
      <c r="EN404" s="192"/>
    </row>
    <row r="405" spans="25:144" s="186" customFormat="1" x14ac:dyDescent="0.3">
      <c r="Y405" s="192"/>
      <c r="Z405" s="192"/>
      <c r="AA405" s="192"/>
      <c r="AB405" s="192"/>
      <c r="AC405" s="192"/>
      <c r="AD405" s="192"/>
      <c r="AE405" s="192"/>
      <c r="AF405" s="192"/>
      <c r="AG405" s="192"/>
      <c r="AH405" s="192"/>
      <c r="AI405" s="192"/>
      <c r="AJ405" s="192"/>
      <c r="AK405" s="192"/>
      <c r="AL405" s="192"/>
      <c r="AM405" s="192"/>
      <c r="AN405" s="192"/>
      <c r="AO405" s="192"/>
      <c r="AP405" s="192"/>
      <c r="AQ405" s="192"/>
      <c r="AR405" s="192"/>
      <c r="AS405" s="192"/>
      <c r="AT405" s="192"/>
      <c r="AU405" s="192"/>
      <c r="AV405" s="192"/>
      <c r="AW405" s="192"/>
      <c r="AX405" s="192"/>
      <c r="AY405" s="192"/>
      <c r="AZ405" s="192"/>
      <c r="BA405" s="192"/>
      <c r="BB405" s="192"/>
      <c r="BC405" s="192"/>
      <c r="BD405" s="192"/>
      <c r="BE405" s="192"/>
      <c r="BF405" s="192"/>
      <c r="BG405" s="192"/>
      <c r="BH405" s="192"/>
      <c r="BI405" s="192"/>
      <c r="BJ405" s="192"/>
      <c r="BK405" s="192"/>
      <c r="BL405" s="192"/>
      <c r="BM405" s="192"/>
      <c r="BN405" s="192"/>
      <c r="BO405" s="192"/>
      <c r="BP405" s="192"/>
      <c r="BQ405" s="192"/>
      <c r="BR405" s="192"/>
      <c r="BS405" s="192"/>
      <c r="BT405" s="192"/>
      <c r="BU405" s="192"/>
      <c r="BV405" s="192"/>
      <c r="BW405" s="192"/>
      <c r="BX405" s="192"/>
      <c r="BY405" s="192"/>
      <c r="BZ405" s="192"/>
      <c r="CA405" s="192"/>
      <c r="CB405" s="192"/>
      <c r="CC405" s="192"/>
      <c r="CD405" s="192"/>
      <c r="CE405" s="192"/>
      <c r="CF405" s="192"/>
      <c r="CG405" s="192"/>
      <c r="CH405" s="192"/>
      <c r="CI405" s="192"/>
      <c r="CJ405" s="192"/>
      <c r="CK405" s="192"/>
      <c r="CL405" s="192"/>
      <c r="CM405" s="192"/>
      <c r="CN405" s="192"/>
      <c r="CO405" s="192"/>
      <c r="CP405" s="192"/>
      <c r="CQ405" s="192"/>
      <c r="CR405" s="192"/>
      <c r="CS405" s="192"/>
      <c r="CT405" s="192"/>
      <c r="CU405" s="192"/>
      <c r="CV405" s="192"/>
      <c r="CW405" s="192"/>
      <c r="CX405" s="192"/>
      <c r="CY405" s="192"/>
      <c r="CZ405" s="192"/>
      <c r="DA405" s="192"/>
      <c r="DB405" s="192"/>
      <c r="DC405" s="192"/>
      <c r="DD405" s="192"/>
      <c r="DE405" s="192"/>
      <c r="DF405" s="192"/>
      <c r="DG405" s="192"/>
      <c r="DH405" s="192"/>
      <c r="DI405" s="192"/>
      <c r="DJ405" s="192"/>
      <c r="DK405" s="192"/>
      <c r="DL405" s="192"/>
      <c r="DM405" s="192"/>
      <c r="DN405" s="192"/>
      <c r="DO405" s="192"/>
      <c r="DP405" s="192"/>
      <c r="DQ405" s="192"/>
      <c r="DR405" s="192"/>
      <c r="DS405" s="192"/>
      <c r="DT405" s="192"/>
      <c r="DU405" s="192"/>
      <c r="DV405" s="192"/>
      <c r="DW405" s="192"/>
      <c r="DX405" s="192"/>
      <c r="DY405" s="192"/>
      <c r="DZ405" s="192"/>
      <c r="EA405" s="192"/>
      <c r="EB405" s="192"/>
      <c r="EC405" s="192"/>
      <c r="ED405" s="192"/>
      <c r="EE405" s="192"/>
      <c r="EF405" s="192"/>
      <c r="EG405" s="192"/>
      <c r="EH405" s="192"/>
      <c r="EI405" s="192"/>
      <c r="EJ405" s="192"/>
      <c r="EK405" s="192"/>
      <c r="EL405" s="192"/>
      <c r="EM405" s="192"/>
      <c r="EN405" s="192"/>
    </row>
    <row r="406" spans="25:144" s="186" customFormat="1" x14ac:dyDescent="0.3">
      <c r="Y406" s="192"/>
      <c r="Z406" s="192"/>
      <c r="AA406" s="192"/>
      <c r="AB406" s="192"/>
      <c r="AC406" s="192"/>
      <c r="AD406" s="192"/>
      <c r="AE406" s="192"/>
      <c r="AF406" s="192"/>
      <c r="AG406" s="192"/>
      <c r="AH406" s="192"/>
      <c r="AI406" s="192"/>
      <c r="AJ406" s="192"/>
      <c r="AK406" s="192"/>
      <c r="AL406" s="192"/>
      <c r="AM406" s="192"/>
      <c r="AN406" s="192"/>
      <c r="AO406" s="192"/>
      <c r="AP406" s="192"/>
      <c r="AQ406" s="192"/>
      <c r="AR406" s="192"/>
      <c r="AS406" s="192"/>
      <c r="AT406" s="192"/>
      <c r="AU406" s="192"/>
      <c r="AV406" s="192"/>
      <c r="AW406" s="192"/>
      <c r="AX406" s="192"/>
      <c r="AY406" s="192"/>
      <c r="AZ406" s="192"/>
      <c r="BA406" s="192"/>
      <c r="BB406" s="192"/>
      <c r="BC406" s="192"/>
      <c r="BD406" s="192"/>
      <c r="BE406" s="192"/>
      <c r="BF406" s="192"/>
      <c r="BG406" s="192"/>
      <c r="BH406" s="192"/>
      <c r="BI406" s="192"/>
      <c r="BJ406" s="192"/>
      <c r="BK406" s="192"/>
      <c r="BL406" s="192"/>
      <c r="BM406" s="192"/>
      <c r="BN406" s="192"/>
      <c r="BO406" s="192"/>
      <c r="BP406" s="192"/>
      <c r="BQ406" s="192"/>
      <c r="BR406" s="192"/>
      <c r="BS406" s="192"/>
      <c r="BT406" s="192"/>
      <c r="BU406" s="192"/>
      <c r="BV406" s="192"/>
      <c r="BW406" s="192"/>
      <c r="BX406" s="192"/>
      <c r="BY406" s="192"/>
      <c r="BZ406" s="192"/>
      <c r="CA406" s="192"/>
      <c r="CB406" s="192"/>
      <c r="CC406" s="192"/>
      <c r="CD406" s="192"/>
      <c r="CE406" s="192"/>
      <c r="CF406" s="192"/>
      <c r="CG406" s="192"/>
      <c r="CH406" s="192"/>
      <c r="CI406" s="192"/>
      <c r="CJ406" s="192"/>
      <c r="CK406" s="192"/>
      <c r="CL406" s="192"/>
      <c r="CM406" s="192"/>
      <c r="CN406" s="192"/>
      <c r="CO406" s="192"/>
      <c r="CP406" s="192"/>
      <c r="CQ406" s="192"/>
      <c r="CR406" s="192"/>
      <c r="CS406" s="192"/>
      <c r="CT406" s="192"/>
      <c r="CU406" s="192"/>
      <c r="CV406" s="192"/>
      <c r="CW406" s="192"/>
      <c r="CX406" s="192"/>
      <c r="CY406" s="192"/>
      <c r="CZ406" s="192"/>
      <c r="DA406" s="192"/>
      <c r="DB406" s="192"/>
      <c r="DC406" s="192"/>
      <c r="DD406" s="192"/>
      <c r="DE406" s="192"/>
      <c r="DF406" s="192"/>
      <c r="DG406" s="192"/>
      <c r="DH406" s="192"/>
      <c r="DI406" s="192"/>
      <c r="DJ406" s="192"/>
      <c r="DK406" s="192"/>
      <c r="DL406" s="192"/>
      <c r="DM406" s="192"/>
      <c r="DN406" s="192"/>
      <c r="DO406" s="192"/>
      <c r="DP406" s="192"/>
      <c r="DQ406" s="192"/>
      <c r="DR406" s="192"/>
      <c r="DS406" s="192"/>
      <c r="DT406" s="192"/>
      <c r="DU406" s="192"/>
      <c r="DV406" s="192"/>
      <c r="DW406" s="192"/>
      <c r="DX406" s="192"/>
      <c r="DY406" s="192"/>
      <c r="DZ406" s="192"/>
      <c r="EA406" s="192"/>
      <c r="EB406" s="192"/>
      <c r="EC406" s="192"/>
      <c r="ED406" s="192"/>
      <c r="EE406" s="192"/>
      <c r="EF406" s="192"/>
      <c r="EG406" s="192"/>
      <c r="EH406" s="192"/>
      <c r="EI406" s="192"/>
      <c r="EJ406" s="192"/>
      <c r="EK406" s="192"/>
      <c r="EL406" s="192"/>
      <c r="EM406" s="192"/>
      <c r="EN406" s="192"/>
    </row>
    <row r="407" spans="25:144" s="186" customFormat="1" x14ac:dyDescent="0.3">
      <c r="Y407" s="192"/>
      <c r="Z407" s="192"/>
      <c r="AA407" s="192"/>
      <c r="AB407" s="192"/>
      <c r="AC407" s="192"/>
      <c r="AD407" s="192"/>
      <c r="AE407" s="192"/>
      <c r="AF407" s="192"/>
      <c r="AG407" s="192"/>
      <c r="AH407" s="192"/>
      <c r="AI407" s="192"/>
      <c r="AJ407" s="192"/>
      <c r="AK407" s="192"/>
      <c r="AL407" s="192"/>
      <c r="AM407" s="192"/>
      <c r="AN407" s="192"/>
      <c r="AO407" s="192"/>
      <c r="AP407" s="192"/>
      <c r="AQ407" s="192"/>
      <c r="AR407" s="192"/>
      <c r="AS407" s="192"/>
      <c r="AT407" s="192"/>
      <c r="AU407" s="192"/>
      <c r="AV407" s="192"/>
      <c r="AW407" s="192"/>
      <c r="AX407" s="192"/>
      <c r="AY407" s="192"/>
      <c r="AZ407" s="192"/>
      <c r="BA407" s="192"/>
      <c r="BB407" s="192"/>
      <c r="BC407" s="192"/>
      <c r="BD407" s="192"/>
      <c r="BE407" s="192"/>
      <c r="BF407" s="192"/>
      <c r="BG407" s="192"/>
      <c r="BH407" s="192"/>
      <c r="BI407" s="192"/>
      <c r="BJ407" s="192"/>
      <c r="BK407" s="192"/>
      <c r="BL407" s="192"/>
      <c r="BM407" s="192"/>
      <c r="BN407" s="192"/>
      <c r="BO407" s="192"/>
      <c r="BP407" s="192"/>
      <c r="BQ407" s="192"/>
      <c r="BR407" s="192"/>
      <c r="BS407" s="192"/>
      <c r="BT407" s="192"/>
      <c r="BU407" s="192"/>
      <c r="BV407" s="192"/>
      <c r="BW407" s="192"/>
      <c r="BX407" s="192"/>
      <c r="BY407" s="192"/>
      <c r="BZ407" s="192"/>
      <c r="CA407" s="192"/>
      <c r="CB407" s="192"/>
      <c r="CC407" s="192"/>
      <c r="CD407" s="192"/>
      <c r="CE407" s="192"/>
      <c r="CF407" s="192"/>
      <c r="CG407" s="192"/>
      <c r="CH407" s="192"/>
      <c r="CI407" s="192"/>
      <c r="CJ407" s="192"/>
      <c r="CK407" s="192"/>
      <c r="CL407" s="192"/>
      <c r="CM407" s="192"/>
      <c r="CN407" s="192"/>
      <c r="CO407" s="192"/>
      <c r="CP407" s="192"/>
      <c r="CQ407" s="192"/>
      <c r="CR407" s="192"/>
      <c r="CS407" s="192"/>
      <c r="CT407" s="192"/>
      <c r="CU407" s="192"/>
      <c r="CV407" s="192"/>
      <c r="CW407" s="192"/>
      <c r="CX407" s="192"/>
      <c r="CY407" s="192"/>
      <c r="CZ407" s="192"/>
      <c r="DA407" s="192"/>
      <c r="DB407" s="192"/>
      <c r="DC407" s="192"/>
      <c r="DD407" s="192"/>
      <c r="DE407" s="192"/>
      <c r="DF407" s="192"/>
      <c r="DG407" s="192"/>
      <c r="DH407" s="192"/>
      <c r="DI407" s="192"/>
      <c r="DJ407" s="192"/>
      <c r="DK407" s="192"/>
      <c r="DL407" s="192"/>
      <c r="DM407" s="192"/>
      <c r="DN407" s="192"/>
      <c r="DO407" s="192"/>
      <c r="DP407" s="192"/>
      <c r="DQ407" s="192"/>
      <c r="DR407" s="192"/>
      <c r="DS407" s="192"/>
      <c r="DT407" s="192"/>
      <c r="DU407" s="192"/>
      <c r="DV407" s="192"/>
      <c r="DW407" s="192"/>
      <c r="DX407" s="192"/>
      <c r="DY407" s="192"/>
      <c r="DZ407" s="192"/>
      <c r="EA407" s="192"/>
      <c r="EB407" s="192"/>
      <c r="EC407" s="192"/>
      <c r="ED407" s="192"/>
      <c r="EE407" s="192"/>
      <c r="EF407" s="192"/>
      <c r="EG407" s="192"/>
      <c r="EH407" s="192"/>
      <c r="EI407" s="192"/>
      <c r="EJ407" s="192"/>
      <c r="EK407" s="192"/>
      <c r="EL407" s="192"/>
      <c r="EM407" s="192"/>
      <c r="EN407" s="192"/>
    </row>
    <row r="408" spans="25:144" s="186" customFormat="1" x14ac:dyDescent="0.3">
      <c r="Y408" s="192"/>
      <c r="Z408" s="192"/>
      <c r="AA408" s="192"/>
      <c r="AB408" s="192"/>
      <c r="AC408" s="192"/>
      <c r="AD408" s="192"/>
      <c r="AE408" s="192"/>
      <c r="AF408" s="192"/>
      <c r="AG408" s="192"/>
      <c r="AH408" s="192"/>
      <c r="AI408" s="192"/>
      <c r="AJ408" s="192"/>
      <c r="AK408" s="192"/>
      <c r="AL408" s="192"/>
      <c r="AM408" s="192"/>
      <c r="AN408" s="192"/>
      <c r="AO408" s="192"/>
      <c r="AP408" s="192"/>
      <c r="AQ408" s="192"/>
      <c r="AR408" s="192"/>
      <c r="AS408" s="192"/>
      <c r="AT408" s="192"/>
      <c r="AU408" s="192"/>
      <c r="AV408" s="192"/>
      <c r="AW408" s="192"/>
      <c r="AX408" s="192"/>
      <c r="AY408" s="192"/>
      <c r="AZ408" s="192"/>
      <c r="BA408" s="192"/>
      <c r="BB408" s="192"/>
      <c r="BC408" s="192"/>
      <c r="BD408" s="192"/>
      <c r="BE408" s="192"/>
      <c r="BF408" s="192"/>
      <c r="BG408" s="192"/>
      <c r="BH408" s="192"/>
      <c r="BI408" s="192"/>
      <c r="BJ408" s="192"/>
      <c r="BK408" s="192"/>
      <c r="BL408" s="192"/>
      <c r="BM408" s="192"/>
      <c r="BN408" s="192"/>
      <c r="BO408" s="192"/>
      <c r="BP408" s="192"/>
      <c r="BQ408" s="192"/>
      <c r="BR408" s="192"/>
      <c r="BS408" s="192"/>
      <c r="BT408" s="192"/>
      <c r="BU408" s="192"/>
      <c r="BV408" s="192"/>
      <c r="BW408" s="192"/>
      <c r="BX408" s="192"/>
      <c r="BY408" s="192"/>
      <c r="BZ408" s="192"/>
      <c r="CA408" s="192"/>
      <c r="CB408" s="192"/>
      <c r="CC408" s="192"/>
      <c r="CD408" s="192"/>
      <c r="CE408" s="192"/>
      <c r="CF408" s="192"/>
      <c r="CG408" s="192"/>
      <c r="CH408" s="192"/>
      <c r="CI408" s="192"/>
      <c r="CJ408" s="192"/>
      <c r="CK408" s="192"/>
      <c r="CL408" s="192"/>
      <c r="CM408" s="192"/>
      <c r="CN408" s="192"/>
      <c r="CO408" s="192"/>
      <c r="CP408" s="192"/>
      <c r="CQ408" s="192"/>
      <c r="CR408" s="192"/>
      <c r="CS408" s="192"/>
      <c r="CT408" s="192"/>
      <c r="CU408" s="192"/>
      <c r="CV408" s="192"/>
      <c r="CW408" s="192"/>
      <c r="CX408" s="192"/>
      <c r="CY408" s="192"/>
      <c r="CZ408" s="192"/>
      <c r="DA408" s="192"/>
      <c r="DB408" s="192"/>
      <c r="DC408" s="192"/>
      <c r="DD408" s="192"/>
      <c r="DE408" s="192"/>
      <c r="DF408" s="192"/>
      <c r="DG408" s="192"/>
      <c r="DH408" s="192"/>
      <c r="DI408" s="192"/>
      <c r="DJ408" s="192"/>
      <c r="DK408" s="192"/>
      <c r="DL408" s="192"/>
      <c r="DM408" s="192"/>
      <c r="DN408" s="192"/>
      <c r="DO408" s="192"/>
      <c r="DP408" s="192"/>
      <c r="DQ408" s="192"/>
      <c r="DR408" s="192"/>
      <c r="DS408" s="192"/>
      <c r="DT408" s="192"/>
      <c r="DU408" s="192"/>
      <c r="DV408" s="192"/>
      <c r="DW408" s="192"/>
      <c r="DX408" s="192"/>
      <c r="DY408" s="192"/>
      <c r="DZ408" s="192"/>
      <c r="EA408" s="192"/>
      <c r="EB408" s="192"/>
      <c r="EC408" s="192"/>
      <c r="ED408" s="192"/>
      <c r="EE408" s="192"/>
      <c r="EF408" s="192"/>
      <c r="EG408" s="192"/>
      <c r="EH408" s="192"/>
      <c r="EI408" s="192"/>
      <c r="EJ408" s="192"/>
      <c r="EK408" s="192"/>
      <c r="EL408" s="192"/>
      <c r="EM408" s="192"/>
      <c r="EN408" s="192"/>
    </row>
    <row r="409" spans="25:144" s="186" customFormat="1" x14ac:dyDescent="0.3">
      <c r="Y409" s="192"/>
      <c r="Z409" s="192"/>
      <c r="AA409" s="192"/>
      <c r="AB409" s="192"/>
      <c r="AC409" s="192"/>
      <c r="AD409" s="192"/>
      <c r="AE409" s="192"/>
      <c r="AF409" s="192"/>
      <c r="AG409" s="192"/>
      <c r="AH409" s="192"/>
      <c r="AI409" s="192"/>
      <c r="AJ409" s="192"/>
      <c r="AK409" s="192"/>
      <c r="AL409" s="192"/>
      <c r="AM409" s="192"/>
      <c r="AN409" s="192"/>
      <c r="AO409" s="192"/>
      <c r="AP409" s="192"/>
      <c r="AQ409" s="192"/>
      <c r="AR409" s="192"/>
      <c r="AS409" s="192"/>
      <c r="AT409" s="192"/>
      <c r="AU409" s="192"/>
      <c r="AV409" s="192"/>
      <c r="AW409" s="192"/>
      <c r="AX409" s="192"/>
      <c r="AY409" s="192"/>
      <c r="AZ409" s="192"/>
      <c r="BA409" s="192"/>
      <c r="BB409" s="192"/>
      <c r="BC409" s="192"/>
      <c r="BD409" s="192"/>
      <c r="BE409" s="192"/>
      <c r="BF409" s="192"/>
      <c r="BG409" s="192"/>
      <c r="BH409" s="192"/>
      <c r="BI409" s="192"/>
      <c r="BJ409" s="192"/>
      <c r="BK409" s="192"/>
      <c r="BL409" s="192"/>
      <c r="BM409" s="192"/>
      <c r="BN409" s="192"/>
      <c r="BO409" s="192"/>
      <c r="BP409" s="192"/>
      <c r="BQ409" s="192"/>
      <c r="BR409" s="192"/>
      <c r="BS409" s="192"/>
      <c r="BT409" s="192"/>
      <c r="BU409" s="192"/>
      <c r="BV409" s="192"/>
      <c r="BW409" s="192"/>
      <c r="BX409" s="192"/>
      <c r="BY409" s="192"/>
      <c r="BZ409" s="192"/>
      <c r="CA409" s="192"/>
      <c r="CB409" s="192"/>
      <c r="CC409" s="192"/>
      <c r="CD409" s="192"/>
      <c r="CE409" s="192"/>
      <c r="CF409" s="192"/>
      <c r="CG409" s="192"/>
      <c r="CH409" s="192"/>
      <c r="CI409" s="192"/>
      <c r="CJ409" s="192"/>
      <c r="CK409" s="192"/>
      <c r="CL409" s="192"/>
      <c r="CM409" s="192"/>
      <c r="CN409" s="192"/>
      <c r="CO409" s="192"/>
      <c r="CP409" s="192"/>
      <c r="CQ409" s="192"/>
      <c r="CR409" s="192"/>
      <c r="CS409" s="192"/>
      <c r="CT409" s="192"/>
      <c r="CU409" s="192"/>
      <c r="CV409" s="192"/>
      <c r="CW409" s="192"/>
      <c r="CX409" s="192"/>
      <c r="CY409" s="192"/>
      <c r="CZ409" s="192"/>
      <c r="DA409" s="192"/>
      <c r="DB409" s="192"/>
      <c r="DC409" s="192"/>
      <c r="DD409" s="192"/>
      <c r="DE409" s="192"/>
      <c r="DF409" s="192"/>
      <c r="DG409" s="192"/>
      <c r="DH409" s="192"/>
      <c r="DI409" s="192"/>
      <c r="DJ409" s="192"/>
      <c r="DK409" s="192"/>
      <c r="DL409" s="192"/>
      <c r="DM409" s="192"/>
      <c r="DN409" s="192"/>
      <c r="DO409" s="192"/>
      <c r="DP409" s="192"/>
      <c r="DQ409" s="192"/>
      <c r="DR409" s="192"/>
      <c r="DS409" s="192"/>
      <c r="DT409" s="192"/>
      <c r="DU409" s="192"/>
      <c r="DV409" s="192"/>
      <c r="DW409" s="192"/>
      <c r="DX409" s="192"/>
      <c r="DY409" s="192"/>
      <c r="DZ409" s="192"/>
      <c r="EA409" s="192"/>
      <c r="EB409" s="192"/>
      <c r="EC409" s="192"/>
      <c r="ED409" s="192"/>
      <c r="EE409" s="192"/>
      <c r="EF409" s="192"/>
      <c r="EG409" s="192"/>
      <c r="EH409" s="192"/>
      <c r="EI409" s="192"/>
      <c r="EJ409" s="192"/>
      <c r="EK409" s="192"/>
      <c r="EL409" s="192"/>
      <c r="EM409" s="192"/>
      <c r="EN409" s="192"/>
    </row>
    <row r="410" spans="25:144" s="186" customFormat="1" x14ac:dyDescent="0.3">
      <c r="Y410" s="192"/>
      <c r="Z410" s="192"/>
      <c r="AA410" s="192"/>
      <c r="AB410" s="192"/>
      <c r="AC410" s="192"/>
      <c r="AD410" s="192"/>
      <c r="AE410" s="192"/>
      <c r="AF410" s="192"/>
      <c r="AG410" s="192"/>
      <c r="AH410" s="192"/>
      <c r="AI410" s="192"/>
      <c r="AJ410" s="192"/>
      <c r="AK410" s="192"/>
      <c r="AL410" s="192"/>
      <c r="AM410" s="192"/>
      <c r="AN410" s="192"/>
      <c r="AO410" s="192"/>
      <c r="AP410" s="192"/>
      <c r="AQ410" s="192"/>
      <c r="AR410" s="192"/>
      <c r="AS410" s="192"/>
      <c r="AT410" s="192"/>
      <c r="AU410" s="192"/>
      <c r="AV410" s="192"/>
      <c r="AW410" s="192"/>
      <c r="AX410" s="192"/>
      <c r="AY410" s="192"/>
      <c r="AZ410" s="192"/>
      <c r="BA410" s="192"/>
      <c r="BB410" s="192"/>
      <c r="BC410" s="192"/>
      <c r="BD410" s="192"/>
      <c r="BE410" s="192"/>
      <c r="BF410" s="192"/>
      <c r="BG410" s="192"/>
      <c r="BH410" s="192"/>
      <c r="BI410" s="192"/>
      <c r="BJ410" s="192"/>
      <c r="BK410" s="192"/>
      <c r="BL410" s="192"/>
      <c r="BM410" s="192"/>
      <c r="BN410" s="192"/>
      <c r="BO410" s="192"/>
      <c r="BP410" s="192"/>
      <c r="BQ410" s="192"/>
      <c r="BR410" s="192"/>
      <c r="BS410" s="192"/>
      <c r="BT410" s="192"/>
      <c r="BU410" s="192"/>
      <c r="BV410" s="192"/>
      <c r="BW410" s="192"/>
      <c r="BX410" s="192"/>
      <c r="BY410" s="192"/>
      <c r="BZ410" s="192"/>
      <c r="CA410" s="192"/>
      <c r="CB410" s="192"/>
      <c r="CC410" s="192"/>
      <c r="CD410" s="192"/>
      <c r="CE410" s="192"/>
      <c r="CF410" s="192"/>
      <c r="CG410" s="192"/>
      <c r="CH410" s="192"/>
      <c r="CI410" s="192"/>
      <c r="CJ410" s="192"/>
      <c r="CK410" s="192"/>
      <c r="CL410" s="192"/>
      <c r="CM410" s="192"/>
      <c r="CN410" s="192"/>
      <c r="CO410" s="192"/>
      <c r="CP410" s="192"/>
      <c r="CQ410" s="192"/>
      <c r="CR410" s="192"/>
      <c r="CS410" s="192"/>
      <c r="CT410" s="192"/>
      <c r="CU410" s="192"/>
      <c r="CV410" s="192"/>
      <c r="CW410" s="192"/>
      <c r="CX410" s="192"/>
      <c r="CY410" s="192"/>
      <c r="CZ410" s="192"/>
      <c r="DA410" s="192"/>
      <c r="DB410" s="192"/>
      <c r="DC410" s="192"/>
      <c r="DD410" s="192"/>
      <c r="DE410" s="192"/>
      <c r="DF410" s="192"/>
      <c r="DG410" s="192"/>
      <c r="DH410" s="192"/>
      <c r="DI410" s="192"/>
      <c r="DJ410" s="192"/>
      <c r="DK410" s="192"/>
      <c r="DL410" s="192"/>
      <c r="DM410" s="192"/>
      <c r="DN410" s="192"/>
      <c r="DO410" s="192"/>
      <c r="DP410" s="192"/>
      <c r="DQ410" s="192"/>
      <c r="DR410" s="192"/>
      <c r="DS410" s="192"/>
      <c r="DT410" s="192"/>
      <c r="DU410" s="192"/>
      <c r="DV410" s="192"/>
      <c r="DW410" s="192"/>
      <c r="DX410" s="192"/>
      <c r="DY410" s="192"/>
      <c r="DZ410" s="192"/>
      <c r="EA410" s="192"/>
      <c r="EB410" s="192"/>
      <c r="EC410" s="192"/>
      <c r="ED410" s="192"/>
      <c r="EE410" s="192"/>
      <c r="EF410" s="192"/>
      <c r="EG410" s="192"/>
      <c r="EH410" s="192"/>
      <c r="EI410" s="192"/>
      <c r="EJ410" s="192"/>
      <c r="EK410" s="192"/>
      <c r="EL410" s="192"/>
      <c r="EM410" s="192"/>
      <c r="EN410" s="192"/>
    </row>
    <row r="411" spans="25:144" s="186" customFormat="1" x14ac:dyDescent="0.3">
      <c r="Y411" s="192"/>
      <c r="Z411" s="192"/>
      <c r="AA411" s="192"/>
      <c r="AB411" s="192"/>
      <c r="AC411" s="192"/>
      <c r="AD411" s="192"/>
      <c r="AE411" s="192"/>
      <c r="AF411" s="192"/>
      <c r="AG411" s="192"/>
      <c r="AH411" s="192"/>
      <c r="AI411" s="192"/>
      <c r="AJ411" s="192"/>
      <c r="AK411" s="192"/>
      <c r="AL411" s="192"/>
      <c r="AM411" s="192"/>
      <c r="AN411" s="192"/>
      <c r="AO411" s="192"/>
      <c r="AP411" s="192"/>
      <c r="AQ411" s="192"/>
      <c r="AR411" s="192"/>
      <c r="AS411" s="192"/>
      <c r="AT411" s="192"/>
      <c r="AU411" s="192"/>
      <c r="AV411" s="192"/>
      <c r="AW411" s="192"/>
      <c r="AX411" s="192"/>
      <c r="AY411" s="192"/>
      <c r="AZ411" s="192"/>
      <c r="BA411" s="192"/>
      <c r="BB411" s="192"/>
      <c r="BC411" s="192"/>
      <c r="BD411" s="192"/>
      <c r="BE411" s="192"/>
      <c r="BF411" s="192"/>
      <c r="BG411" s="192"/>
      <c r="BH411" s="192"/>
      <c r="BI411" s="192"/>
      <c r="BJ411" s="192"/>
      <c r="BK411" s="192"/>
      <c r="BL411" s="192"/>
      <c r="BM411" s="192"/>
      <c r="BN411" s="192"/>
      <c r="BO411" s="192"/>
      <c r="BP411" s="192"/>
      <c r="BQ411" s="192"/>
      <c r="BR411" s="192"/>
      <c r="BS411" s="192"/>
      <c r="BT411" s="192"/>
      <c r="BU411" s="192"/>
      <c r="BV411" s="192"/>
      <c r="BW411" s="192"/>
      <c r="BX411" s="192"/>
      <c r="BY411" s="192"/>
      <c r="BZ411" s="192"/>
      <c r="CA411" s="192"/>
      <c r="CB411" s="192"/>
      <c r="CC411" s="192"/>
      <c r="CD411" s="192"/>
      <c r="CE411" s="192"/>
      <c r="CF411" s="192"/>
      <c r="CG411" s="192"/>
      <c r="CH411" s="192"/>
      <c r="CI411" s="192"/>
      <c r="CJ411" s="192"/>
      <c r="CK411" s="192"/>
      <c r="CL411" s="192"/>
      <c r="CM411" s="192"/>
      <c r="CN411" s="192"/>
      <c r="CO411" s="192"/>
      <c r="CP411" s="192"/>
      <c r="CQ411" s="192"/>
      <c r="CR411" s="192"/>
      <c r="CS411" s="192"/>
      <c r="CT411" s="192"/>
      <c r="CU411" s="192"/>
      <c r="CV411" s="192"/>
      <c r="CW411" s="192"/>
      <c r="CX411" s="192"/>
      <c r="CY411" s="192"/>
      <c r="CZ411" s="192"/>
      <c r="DA411" s="192"/>
      <c r="DB411" s="192"/>
      <c r="DC411" s="192"/>
      <c r="DD411" s="192"/>
      <c r="DE411" s="192"/>
      <c r="DF411" s="192"/>
      <c r="DG411" s="192"/>
      <c r="DH411" s="192"/>
      <c r="DI411" s="192"/>
      <c r="DJ411" s="192"/>
      <c r="DK411" s="192"/>
      <c r="DL411" s="192"/>
      <c r="DM411" s="192"/>
      <c r="DN411" s="192"/>
      <c r="DO411" s="192"/>
      <c r="DP411" s="192"/>
      <c r="DQ411" s="192"/>
      <c r="DR411" s="192"/>
      <c r="DS411" s="192"/>
      <c r="DT411" s="192"/>
      <c r="DU411" s="192"/>
      <c r="DV411" s="192"/>
      <c r="DW411" s="192"/>
      <c r="DX411" s="192"/>
      <c r="DY411" s="192"/>
      <c r="DZ411" s="192"/>
      <c r="EA411" s="192"/>
      <c r="EB411" s="192"/>
      <c r="EC411" s="192"/>
      <c r="ED411" s="192"/>
      <c r="EE411" s="192"/>
      <c r="EF411" s="192"/>
      <c r="EG411" s="192"/>
      <c r="EH411" s="192"/>
      <c r="EI411" s="192"/>
      <c r="EJ411" s="192"/>
      <c r="EK411" s="192"/>
      <c r="EL411" s="192"/>
      <c r="EM411" s="192"/>
      <c r="EN411" s="192"/>
    </row>
    <row r="412" spans="25:144" s="186" customFormat="1" x14ac:dyDescent="0.3">
      <c r="Y412" s="192"/>
      <c r="Z412" s="192"/>
      <c r="AA412" s="192"/>
      <c r="AB412" s="192"/>
      <c r="AC412" s="192"/>
      <c r="AD412" s="192"/>
      <c r="AE412" s="192"/>
      <c r="AF412" s="192"/>
      <c r="AG412" s="192"/>
      <c r="AH412" s="192"/>
      <c r="AI412" s="192"/>
      <c r="AJ412" s="192"/>
      <c r="AK412" s="192"/>
      <c r="AL412" s="192"/>
      <c r="AM412" s="192"/>
      <c r="AN412" s="192"/>
      <c r="AO412" s="192"/>
      <c r="AP412" s="192"/>
      <c r="AQ412" s="192"/>
      <c r="AR412" s="192"/>
      <c r="AS412" s="192"/>
      <c r="AT412" s="192"/>
      <c r="AU412" s="192"/>
      <c r="AV412" s="192"/>
      <c r="AW412" s="192"/>
      <c r="AX412" s="192"/>
      <c r="AY412" s="192"/>
      <c r="AZ412" s="192"/>
      <c r="BA412" s="192"/>
      <c r="BB412" s="192"/>
      <c r="BC412" s="192"/>
      <c r="BD412" s="192"/>
      <c r="BE412" s="192"/>
      <c r="BF412" s="192"/>
      <c r="BG412" s="192"/>
      <c r="BH412" s="192"/>
      <c r="BI412" s="192"/>
      <c r="BJ412" s="192"/>
      <c r="BK412" s="192"/>
      <c r="BL412" s="192"/>
      <c r="BM412" s="192"/>
      <c r="BN412" s="192"/>
      <c r="BO412" s="192"/>
      <c r="BP412" s="192"/>
      <c r="BQ412" s="192"/>
      <c r="BR412" s="192"/>
      <c r="BS412" s="192"/>
      <c r="BT412" s="192"/>
      <c r="BU412" s="192"/>
      <c r="BV412" s="192"/>
      <c r="BW412" s="192"/>
      <c r="BX412" s="192"/>
      <c r="BY412" s="192"/>
      <c r="BZ412" s="192"/>
      <c r="CA412" s="192"/>
      <c r="CB412" s="192"/>
      <c r="CC412" s="192"/>
      <c r="CD412" s="192"/>
      <c r="CE412" s="192"/>
      <c r="CF412" s="192"/>
      <c r="CG412" s="192"/>
      <c r="CH412" s="192"/>
      <c r="CI412" s="192"/>
      <c r="CJ412" s="192"/>
      <c r="CK412" s="192"/>
      <c r="CL412" s="192"/>
      <c r="CM412" s="192"/>
      <c r="CN412" s="192"/>
      <c r="CO412" s="192"/>
      <c r="CP412" s="192"/>
      <c r="CQ412" s="192"/>
      <c r="CR412" s="192"/>
      <c r="CS412" s="192"/>
      <c r="CT412" s="192"/>
      <c r="CU412" s="192"/>
      <c r="CV412" s="192"/>
      <c r="CW412" s="192"/>
      <c r="CX412" s="192"/>
      <c r="CY412" s="192"/>
      <c r="CZ412" s="192"/>
      <c r="DA412" s="192"/>
      <c r="DB412" s="192"/>
      <c r="DC412" s="192"/>
      <c r="DD412" s="192"/>
      <c r="DE412" s="192"/>
      <c r="DF412" s="192"/>
      <c r="DG412" s="192"/>
      <c r="DH412" s="192"/>
      <c r="DI412" s="192"/>
      <c r="DJ412" s="192"/>
      <c r="DK412" s="192"/>
      <c r="DL412" s="192"/>
      <c r="DM412" s="192"/>
      <c r="DN412" s="192"/>
      <c r="DO412" s="192"/>
      <c r="DP412" s="192"/>
      <c r="DQ412" s="192"/>
      <c r="DR412" s="192"/>
      <c r="DS412" s="192"/>
      <c r="DT412" s="192"/>
      <c r="DU412" s="192"/>
      <c r="DV412" s="192"/>
      <c r="DW412" s="192"/>
      <c r="DX412" s="192"/>
      <c r="DY412" s="192"/>
      <c r="DZ412" s="192"/>
      <c r="EA412" s="192"/>
      <c r="EB412" s="192"/>
      <c r="EC412" s="192"/>
      <c r="ED412" s="192"/>
      <c r="EE412" s="192"/>
      <c r="EF412" s="192"/>
      <c r="EG412" s="192"/>
      <c r="EH412" s="192"/>
      <c r="EI412" s="192"/>
      <c r="EJ412" s="192"/>
      <c r="EK412" s="192"/>
      <c r="EL412" s="192"/>
      <c r="EM412" s="192"/>
      <c r="EN412" s="192"/>
    </row>
    <row r="413" spans="25:144" s="186" customFormat="1" x14ac:dyDescent="0.3">
      <c r="Y413" s="192"/>
      <c r="Z413" s="192"/>
      <c r="AA413" s="192"/>
      <c r="AB413" s="192"/>
      <c r="AC413" s="192"/>
      <c r="AD413" s="192"/>
      <c r="AE413" s="192"/>
      <c r="AF413" s="192"/>
      <c r="AG413" s="192"/>
      <c r="AH413" s="192"/>
      <c r="AI413" s="192"/>
      <c r="AJ413" s="192"/>
      <c r="AK413" s="192"/>
      <c r="AL413" s="192"/>
      <c r="AM413" s="192"/>
      <c r="AN413" s="192"/>
      <c r="AO413" s="192"/>
      <c r="AP413" s="192"/>
      <c r="AQ413" s="192"/>
      <c r="AR413" s="192"/>
      <c r="AS413" s="192"/>
      <c r="AT413" s="192"/>
      <c r="AU413" s="192"/>
      <c r="AV413" s="192"/>
      <c r="AW413" s="192"/>
      <c r="AX413" s="192"/>
      <c r="AY413" s="192"/>
      <c r="AZ413" s="192"/>
      <c r="BA413" s="192"/>
      <c r="BB413" s="192"/>
      <c r="BC413" s="192"/>
      <c r="BD413" s="192"/>
      <c r="BE413" s="192"/>
      <c r="BF413" s="192"/>
      <c r="BG413" s="192"/>
      <c r="BH413" s="192"/>
      <c r="BI413" s="192"/>
      <c r="BJ413" s="192"/>
      <c r="BK413" s="192"/>
      <c r="BL413" s="192"/>
      <c r="BM413" s="192"/>
      <c r="BN413" s="192"/>
      <c r="BO413" s="192"/>
      <c r="BP413" s="192"/>
      <c r="BQ413" s="192"/>
      <c r="BR413" s="192"/>
      <c r="BS413" s="192"/>
      <c r="BT413" s="192"/>
      <c r="BU413" s="192"/>
      <c r="BV413" s="192"/>
      <c r="BW413" s="192"/>
      <c r="BX413" s="192"/>
      <c r="BY413" s="192"/>
      <c r="BZ413" s="192"/>
      <c r="CA413" s="192"/>
      <c r="CB413" s="192"/>
      <c r="CC413" s="192"/>
      <c r="CD413" s="192"/>
      <c r="CE413" s="192"/>
      <c r="CF413" s="192"/>
      <c r="CG413" s="192"/>
      <c r="CH413" s="192"/>
      <c r="CI413" s="192"/>
      <c r="CJ413" s="192"/>
      <c r="CK413" s="192"/>
      <c r="CL413" s="192"/>
      <c r="CM413" s="192"/>
      <c r="CN413" s="192"/>
      <c r="CO413" s="192"/>
      <c r="CP413" s="192"/>
      <c r="CQ413" s="192"/>
      <c r="CR413" s="192"/>
      <c r="CS413" s="192"/>
      <c r="CT413" s="192"/>
      <c r="CU413" s="192"/>
      <c r="CV413" s="192"/>
      <c r="CW413" s="192"/>
      <c r="CX413" s="192"/>
      <c r="CY413" s="192"/>
      <c r="CZ413" s="192"/>
      <c r="DA413" s="192"/>
      <c r="DB413" s="192"/>
      <c r="DC413" s="192"/>
      <c r="DD413" s="192"/>
      <c r="DE413" s="192"/>
      <c r="DF413" s="192"/>
      <c r="DG413" s="192"/>
      <c r="DH413" s="192"/>
      <c r="DI413" s="192"/>
      <c r="DJ413" s="192"/>
      <c r="DK413" s="192"/>
      <c r="DL413" s="192"/>
      <c r="DM413" s="192"/>
      <c r="DN413" s="192"/>
      <c r="DO413" s="192"/>
      <c r="DP413" s="192"/>
      <c r="DQ413" s="192"/>
      <c r="DR413" s="192"/>
      <c r="DS413" s="192"/>
      <c r="DT413" s="192"/>
      <c r="DU413" s="192"/>
      <c r="DV413" s="192"/>
      <c r="DW413" s="192"/>
      <c r="DX413" s="192"/>
      <c r="DY413" s="192"/>
      <c r="DZ413" s="192"/>
      <c r="EA413" s="192"/>
      <c r="EB413" s="192"/>
      <c r="EC413" s="192"/>
      <c r="ED413" s="192"/>
      <c r="EE413" s="192"/>
      <c r="EF413" s="192"/>
      <c r="EG413" s="192"/>
      <c r="EH413" s="192"/>
      <c r="EI413" s="192"/>
      <c r="EJ413" s="192"/>
      <c r="EK413" s="192"/>
      <c r="EL413" s="192"/>
      <c r="EM413" s="192"/>
      <c r="EN413" s="192"/>
    </row>
    <row r="414" spans="25:144" s="186" customFormat="1" x14ac:dyDescent="0.3">
      <c r="Y414" s="192"/>
      <c r="Z414" s="192"/>
      <c r="AA414" s="192"/>
      <c r="AB414" s="192"/>
      <c r="AC414" s="192"/>
      <c r="AD414" s="192"/>
      <c r="AE414" s="192"/>
      <c r="AF414" s="192"/>
      <c r="AG414" s="192"/>
      <c r="AH414" s="192"/>
      <c r="AI414" s="192"/>
      <c r="AJ414" s="192"/>
      <c r="AK414" s="192"/>
      <c r="AL414" s="192"/>
      <c r="AM414" s="192"/>
      <c r="AN414" s="192"/>
      <c r="AO414" s="192"/>
      <c r="AP414" s="192"/>
      <c r="AQ414" s="192"/>
      <c r="AR414" s="192"/>
      <c r="AS414" s="192"/>
      <c r="AT414" s="192"/>
      <c r="AU414" s="192"/>
      <c r="AV414" s="192"/>
      <c r="AW414" s="192"/>
      <c r="AX414" s="192"/>
      <c r="AY414" s="192"/>
      <c r="AZ414" s="192"/>
      <c r="BA414" s="192"/>
      <c r="BB414" s="192"/>
      <c r="BC414" s="192"/>
      <c r="BD414" s="192"/>
      <c r="BE414" s="192"/>
      <c r="BF414" s="192"/>
      <c r="BG414" s="192"/>
      <c r="BH414" s="192"/>
      <c r="BI414" s="192"/>
      <c r="BJ414" s="192"/>
      <c r="BK414" s="192"/>
      <c r="BL414" s="192"/>
      <c r="BM414" s="192"/>
      <c r="BN414" s="192"/>
      <c r="BO414" s="192"/>
      <c r="BP414" s="192"/>
      <c r="BQ414" s="192"/>
      <c r="BR414" s="192"/>
      <c r="BS414" s="192"/>
      <c r="BT414" s="192"/>
      <c r="BU414" s="192"/>
      <c r="BV414" s="192"/>
      <c r="BW414" s="192"/>
      <c r="BX414" s="192"/>
      <c r="BY414" s="192"/>
      <c r="BZ414" s="192"/>
      <c r="CA414" s="192"/>
      <c r="CB414" s="192"/>
      <c r="CC414" s="192"/>
      <c r="CD414" s="192"/>
      <c r="CE414" s="192"/>
      <c r="CF414" s="192"/>
      <c r="CG414" s="192"/>
      <c r="CH414" s="192"/>
      <c r="CI414" s="192"/>
      <c r="CJ414" s="192"/>
      <c r="CK414" s="192"/>
      <c r="CL414" s="192"/>
      <c r="CM414" s="192"/>
      <c r="CN414" s="192"/>
      <c r="CO414" s="192"/>
      <c r="CP414" s="192"/>
      <c r="CQ414" s="192"/>
      <c r="CR414" s="192"/>
      <c r="CS414" s="192"/>
      <c r="CT414" s="192"/>
      <c r="CU414" s="192"/>
      <c r="CV414" s="192"/>
      <c r="CW414" s="192"/>
      <c r="CX414" s="192"/>
      <c r="CY414" s="192"/>
      <c r="CZ414" s="192"/>
      <c r="DA414" s="192"/>
      <c r="DB414" s="192"/>
      <c r="DC414" s="192"/>
      <c r="DD414" s="192"/>
      <c r="DE414" s="192"/>
      <c r="DF414" s="192"/>
      <c r="DG414" s="192"/>
      <c r="DH414" s="192"/>
      <c r="DI414" s="192"/>
      <c r="DJ414" s="192"/>
      <c r="DK414" s="192"/>
      <c r="DL414" s="192"/>
      <c r="DM414" s="192"/>
      <c r="DN414" s="192"/>
      <c r="DO414" s="192"/>
      <c r="DP414" s="192"/>
      <c r="DQ414" s="192"/>
      <c r="DR414" s="192"/>
      <c r="DS414" s="192"/>
      <c r="DT414" s="192"/>
      <c r="DU414" s="192"/>
      <c r="DV414" s="192"/>
      <c r="DW414" s="192"/>
      <c r="DX414" s="192"/>
      <c r="DY414" s="192"/>
      <c r="DZ414" s="192"/>
      <c r="EA414" s="192"/>
      <c r="EB414" s="192"/>
      <c r="EC414" s="192"/>
      <c r="ED414" s="192"/>
      <c r="EE414" s="192"/>
      <c r="EF414" s="192"/>
      <c r="EG414" s="192"/>
      <c r="EH414" s="192"/>
      <c r="EI414" s="192"/>
      <c r="EJ414" s="192"/>
      <c r="EK414" s="192"/>
      <c r="EL414" s="192"/>
      <c r="EM414" s="192"/>
      <c r="EN414" s="192"/>
    </row>
    <row r="415" spans="25:144" s="186" customFormat="1" x14ac:dyDescent="0.3">
      <c r="Y415" s="192"/>
      <c r="Z415" s="192"/>
      <c r="AA415" s="192"/>
      <c r="AB415" s="192"/>
      <c r="AC415" s="192"/>
      <c r="AD415" s="192"/>
      <c r="AE415" s="192"/>
      <c r="AF415" s="192"/>
      <c r="AG415" s="192"/>
      <c r="AH415" s="192"/>
      <c r="AI415" s="192"/>
      <c r="AJ415" s="192"/>
      <c r="AK415" s="192"/>
      <c r="AL415" s="192"/>
      <c r="AM415" s="192"/>
      <c r="AN415" s="192"/>
      <c r="AO415" s="192"/>
      <c r="AP415" s="192"/>
      <c r="AQ415" s="192"/>
      <c r="AR415" s="192"/>
      <c r="AS415" s="192"/>
      <c r="AT415" s="192"/>
      <c r="AU415" s="192"/>
      <c r="AV415" s="192"/>
      <c r="AW415" s="192"/>
      <c r="AX415" s="192"/>
      <c r="AY415" s="192"/>
      <c r="AZ415" s="192"/>
      <c r="BA415" s="192"/>
      <c r="BB415" s="192"/>
      <c r="BC415" s="192"/>
      <c r="BD415" s="192"/>
      <c r="BE415" s="192"/>
      <c r="BF415" s="192"/>
      <c r="BG415" s="192"/>
      <c r="BH415" s="192"/>
      <c r="BI415" s="192"/>
      <c r="BJ415" s="192"/>
      <c r="BK415" s="192"/>
      <c r="BL415" s="192"/>
      <c r="BM415" s="192"/>
      <c r="BN415" s="192"/>
      <c r="BO415" s="192"/>
      <c r="BP415" s="192"/>
      <c r="BQ415" s="192"/>
      <c r="BR415" s="192"/>
      <c r="BS415" s="192"/>
      <c r="BT415" s="192"/>
      <c r="BU415" s="192"/>
      <c r="BV415" s="192"/>
      <c r="BW415" s="192"/>
      <c r="BX415" s="192"/>
      <c r="BY415" s="192"/>
      <c r="BZ415" s="192"/>
      <c r="CA415" s="192"/>
      <c r="CB415" s="192"/>
      <c r="CC415" s="192"/>
      <c r="CD415" s="192"/>
      <c r="CE415" s="192"/>
      <c r="CF415" s="192"/>
      <c r="CG415" s="192"/>
      <c r="CH415" s="192"/>
      <c r="CI415" s="192"/>
      <c r="CJ415" s="192"/>
      <c r="CK415" s="192"/>
      <c r="CL415" s="192"/>
      <c r="CM415" s="192"/>
      <c r="CN415" s="192"/>
      <c r="CO415" s="192"/>
      <c r="CP415" s="192"/>
      <c r="CQ415" s="192"/>
      <c r="CR415" s="192"/>
      <c r="CS415" s="192"/>
      <c r="CT415" s="192"/>
      <c r="CU415" s="192"/>
      <c r="CV415" s="192"/>
      <c r="CW415" s="192"/>
      <c r="CX415" s="192"/>
      <c r="CY415" s="192"/>
      <c r="CZ415" s="192"/>
      <c r="DA415" s="192"/>
      <c r="DB415" s="192"/>
      <c r="DC415" s="192"/>
      <c r="DD415" s="192"/>
      <c r="DE415" s="192"/>
      <c r="DF415" s="192"/>
      <c r="DG415" s="192"/>
      <c r="DH415" s="192"/>
      <c r="DI415" s="192"/>
      <c r="DJ415" s="192"/>
      <c r="DK415" s="192"/>
      <c r="DL415" s="192"/>
      <c r="DM415" s="192"/>
      <c r="DN415" s="192"/>
      <c r="DO415" s="192"/>
      <c r="DP415" s="192"/>
      <c r="DQ415" s="192"/>
      <c r="DR415" s="192"/>
      <c r="DS415" s="192"/>
      <c r="DT415" s="192"/>
      <c r="DU415" s="192"/>
      <c r="DV415" s="192"/>
      <c r="DW415" s="192"/>
      <c r="DX415" s="192"/>
      <c r="DY415" s="192"/>
      <c r="DZ415" s="192"/>
      <c r="EA415" s="192"/>
      <c r="EB415" s="192"/>
      <c r="EC415" s="192"/>
      <c r="ED415" s="192"/>
      <c r="EE415" s="192"/>
      <c r="EF415" s="192"/>
      <c r="EG415" s="192"/>
      <c r="EH415" s="192"/>
      <c r="EI415" s="192"/>
      <c r="EJ415" s="192"/>
      <c r="EK415" s="192"/>
      <c r="EL415" s="192"/>
      <c r="EM415" s="192"/>
      <c r="EN415" s="192"/>
    </row>
    <row r="416" spans="25:144" s="186" customFormat="1" x14ac:dyDescent="0.3">
      <c r="Y416" s="192"/>
      <c r="Z416" s="192"/>
      <c r="AA416" s="192"/>
      <c r="AB416" s="192"/>
      <c r="AC416" s="192"/>
      <c r="AD416" s="192"/>
      <c r="AE416" s="192"/>
      <c r="AF416" s="192"/>
      <c r="AG416" s="192"/>
      <c r="AH416" s="192"/>
      <c r="AI416" s="192"/>
      <c r="AJ416" s="192"/>
      <c r="AK416" s="192"/>
      <c r="AL416" s="192"/>
      <c r="AM416" s="192"/>
      <c r="AN416" s="192"/>
      <c r="AO416" s="192"/>
      <c r="AP416" s="192"/>
      <c r="AQ416" s="192"/>
      <c r="AR416" s="192"/>
      <c r="AS416" s="192"/>
      <c r="AT416" s="192"/>
      <c r="AU416" s="192"/>
      <c r="AV416" s="192"/>
      <c r="AW416" s="192"/>
      <c r="AX416" s="192"/>
      <c r="AY416" s="192"/>
      <c r="AZ416" s="192"/>
      <c r="BA416" s="192"/>
      <c r="BB416" s="192"/>
      <c r="BC416" s="192"/>
      <c r="BD416" s="192"/>
      <c r="BE416" s="192"/>
      <c r="BF416" s="192"/>
      <c r="BG416" s="192"/>
      <c r="BH416" s="192"/>
      <c r="BI416" s="192"/>
      <c r="BJ416" s="192"/>
      <c r="BK416" s="192"/>
      <c r="BL416" s="192"/>
      <c r="BM416" s="192"/>
      <c r="BN416" s="192"/>
      <c r="BO416" s="192"/>
      <c r="BP416" s="192"/>
      <c r="BQ416" s="192"/>
      <c r="BR416" s="192"/>
      <c r="BS416" s="192"/>
      <c r="BT416" s="192"/>
      <c r="BU416" s="192"/>
      <c r="BV416" s="192"/>
      <c r="BW416" s="192"/>
      <c r="BX416" s="192"/>
      <c r="BY416" s="192"/>
      <c r="BZ416" s="192"/>
      <c r="CA416" s="192"/>
      <c r="CB416" s="192"/>
      <c r="CC416" s="192"/>
      <c r="CD416" s="192"/>
      <c r="CE416" s="192"/>
      <c r="CF416" s="192"/>
      <c r="CG416" s="192"/>
      <c r="CH416" s="192"/>
      <c r="CI416" s="192"/>
      <c r="CJ416" s="192"/>
      <c r="CK416" s="192"/>
      <c r="CL416" s="192"/>
      <c r="CM416" s="192"/>
      <c r="CN416" s="192"/>
      <c r="CO416" s="192"/>
      <c r="CP416" s="192"/>
      <c r="CQ416" s="192"/>
      <c r="CR416" s="192"/>
      <c r="CS416" s="192"/>
      <c r="CT416" s="192"/>
      <c r="CU416" s="192"/>
      <c r="CV416" s="192"/>
      <c r="CW416" s="192"/>
      <c r="CX416" s="192"/>
      <c r="CY416" s="192"/>
      <c r="CZ416" s="192"/>
      <c r="DA416" s="192"/>
      <c r="DB416" s="192"/>
      <c r="DC416" s="192"/>
      <c r="DD416" s="192"/>
      <c r="DE416" s="192"/>
      <c r="DF416" s="192"/>
      <c r="DG416" s="192"/>
      <c r="DH416" s="192"/>
      <c r="DI416" s="192"/>
      <c r="DJ416" s="192"/>
      <c r="DK416" s="192"/>
      <c r="DL416" s="192"/>
      <c r="DM416" s="192"/>
      <c r="DN416" s="192"/>
      <c r="DO416" s="192"/>
      <c r="DP416" s="192"/>
      <c r="DQ416" s="192"/>
      <c r="DR416" s="192"/>
      <c r="DS416" s="192"/>
      <c r="DT416" s="192"/>
      <c r="DU416" s="192"/>
      <c r="DV416" s="192"/>
      <c r="DW416" s="192"/>
      <c r="DX416" s="192"/>
      <c r="DY416" s="192"/>
      <c r="DZ416" s="192"/>
      <c r="EA416" s="192"/>
      <c r="EB416" s="192"/>
      <c r="EC416" s="192"/>
      <c r="ED416" s="192"/>
      <c r="EE416" s="192"/>
      <c r="EF416" s="192"/>
      <c r="EG416" s="192"/>
      <c r="EH416" s="192"/>
      <c r="EI416" s="192"/>
      <c r="EJ416" s="192"/>
      <c r="EK416" s="192"/>
      <c r="EL416" s="192"/>
      <c r="EM416" s="192"/>
      <c r="EN416" s="192"/>
    </row>
    <row r="417" spans="25:144" s="186" customFormat="1" x14ac:dyDescent="0.3">
      <c r="Y417" s="192"/>
      <c r="Z417" s="192"/>
      <c r="AA417" s="192"/>
      <c r="AB417" s="192"/>
      <c r="AC417" s="192"/>
      <c r="AD417" s="192"/>
      <c r="AE417" s="192"/>
      <c r="AF417" s="192"/>
      <c r="AG417" s="192"/>
      <c r="AH417" s="192"/>
      <c r="AI417" s="192"/>
      <c r="AJ417" s="192"/>
      <c r="AK417" s="192"/>
      <c r="AL417" s="192"/>
      <c r="AM417" s="192"/>
      <c r="AN417" s="192"/>
      <c r="AO417" s="192"/>
      <c r="AP417" s="192"/>
      <c r="AQ417" s="192"/>
      <c r="AR417" s="192"/>
      <c r="AS417" s="192"/>
      <c r="AT417" s="192"/>
      <c r="AU417" s="192"/>
      <c r="AV417" s="192"/>
      <c r="AW417" s="192"/>
      <c r="AX417" s="192"/>
      <c r="AY417" s="192"/>
      <c r="AZ417" s="192"/>
      <c r="BA417" s="192"/>
      <c r="BB417" s="192"/>
      <c r="BC417" s="192"/>
      <c r="BD417" s="192"/>
      <c r="BE417" s="192"/>
      <c r="BF417" s="192"/>
      <c r="BG417" s="192"/>
      <c r="BH417" s="192"/>
      <c r="BI417" s="192"/>
      <c r="BJ417" s="192"/>
      <c r="BK417" s="192"/>
      <c r="BL417" s="192"/>
      <c r="BM417" s="192"/>
      <c r="BN417" s="192"/>
      <c r="BO417" s="192"/>
      <c r="BP417" s="192"/>
      <c r="BQ417" s="192"/>
      <c r="BR417" s="192"/>
      <c r="BS417" s="192"/>
      <c r="BT417" s="192"/>
      <c r="BU417" s="192"/>
      <c r="BV417" s="192"/>
      <c r="BW417" s="192"/>
      <c r="BX417" s="192"/>
      <c r="BY417" s="192"/>
      <c r="BZ417" s="192"/>
      <c r="CA417" s="192"/>
      <c r="CB417" s="192"/>
      <c r="CC417" s="192"/>
      <c r="CD417" s="192"/>
      <c r="CE417" s="192"/>
      <c r="CF417" s="192"/>
      <c r="CG417" s="192"/>
      <c r="CH417" s="192"/>
      <c r="CI417" s="192"/>
      <c r="CJ417" s="192"/>
      <c r="CK417" s="192"/>
      <c r="CL417" s="192"/>
      <c r="CM417" s="192"/>
      <c r="CN417" s="192"/>
      <c r="CO417" s="192"/>
      <c r="CP417" s="192"/>
      <c r="CQ417" s="192"/>
      <c r="CR417" s="192"/>
      <c r="CS417" s="192"/>
      <c r="CT417" s="192"/>
      <c r="CU417" s="192"/>
      <c r="CV417" s="192"/>
      <c r="CW417" s="192"/>
      <c r="CX417" s="192"/>
      <c r="CY417" s="192"/>
      <c r="CZ417" s="192"/>
      <c r="DA417" s="192"/>
      <c r="DB417" s="192"/>
      <c r="DC417" s="192"/>
      <c r="DD417" s="192"/>
      <c r="DE417" s="192"/>
      <c r="DF417" s="192"/>
      <c r="DG417" s="192"/>
      <c r="DH417" s="192"/>
      <c r="DI417" s="192"/>
      <c r="DJ417" s="192"/>
      <c r="DK417" s="192"/>
      <c r="DL417" s="192"/>
      <c r="DM417" s="192"/>
      <c r="DN417" s="192"/>
      <c r="DO417" s="192"/>
      <c r="DP417" s="192"/>
      <c r="DQ417" s="192"/>
      <c r="DR417" s="192"/>
      <c r="DS417" s="192"/>
      <c r="DT417" s="192"/>
      <c r="DU417" s="192"/>
      <c r="DV417" s="192"/>
      <c r="DW417" s="192"/>
      <c r="DX417" s="192"/>
      <c r="DY417" s="192"/>
      <c r="DZ417" s="192"/>
      <c r="EA417" s="192"/>
      <c r="EB417" s="192"/>
      <c r="EC417" s="192"/>
      <c r="ED417" s="192"/>
      <c r="EE417" s="192"/>
      <c r="EF417" s="192"/>
      <c r="EG417" s="192"/>
      <c r="EH417" s="192"/>
      <c r="EI417" s="192"/>
      <c r="EJ417" s="192"/>
      <c r="EK417" s="192"/>
      <c r="EL417" s="192"/>
      <c r="EM417" s="192"/>
      <c r="EN417" s="192"/>
    </row>
    <row r="418" spans="25:144" s="186" customFormat="1" x14ac:dyDescent="0.3">
      <c r="Y418" s="192"/>
      <c r="Z418" s="192"/>
      <c r="AA418" s="192"/>
      <c r="AB418" s="192"/>
      <c r="AC418" s="192"/>
      <c r="AD418" s="192"/>
      <c r="AE418" s="192"/>
      <c r="AF418" s="192"/>
      <c r="AG418" s="192"/>
      <c r="AH418" s="192"/>
      <c r="AI418" s="192"/>
      <c r="AJ418" s="192"/>
      <c r="AK418" s="192"/>
      <c r="AL418" s="192"/>
      <c r="AM418" s="192"/>
      <c r="AN418" s="192"/>
      <c r="AO418" s="192"/>
      <c r="AP418" s="192"/>
      <c r="AQ418" s="192"/>
      <c r="AR418" s="192"/>
      <c r="AS418" s="192"/>
      <c r="AT418" s="192"/>
      <c r="AU418" s="192"/>
      <c r="AV418" s="192"/>
      <c r="AW418" s="192"/>
      <c r="AX418" s="192"/>
      <c r="AY418" s="192"/>
      <c r="AZ418" s="192"/>
      <c r="BA418" s="192"/>
      <c r="BB418" s="192"/>
      <c r="BC418" s="192"/>
      <c r="BD418" s="192"/>
      <c r="BE418" s="192"/>
      <c r="BF418" s="192"/>
      <c r="BG418" s="192"/>
      <c r="BH418" s="192"/>
      <c r="BI418" s="192"/>
      <c r="BJ418" s="192"/>
      <c r="BK418" s="192"/>
      <c r="BL418" s="192"/>
      <c r="BM418" s="192"/>
      <c r="BN418" s="192"/>
      <c r="BO418" s="192"/>
      <c r="BP418" s="192"/>
      <c r="BQ418" s="192"/>
      <c r="BR418" s="192"/>
      <c r="BS418" s="192"/>
      <c r="BT418" s="192"/>
      <c r="BU418" s="192"/>
      <c r="BV418" s="192"/>
      <c r="BW418" s="192"/>
      <c r="BX418" s="192"/>
      <c r="BY418" s="192"/>
      <c r="BZ418" s="192"/>
      <c r="CA418" s="192"/>
      <c r="CB418" s="192"/>
      <c r="CC418" s="192"/>
      <c r="CD418" s="192"/>
      <c r="CE418" s="192"/>
      <c r="CF418" s="192"/>
      <c r="CG418" s="192"/>
      <c r="CH418" s="192"/>
      <c r="CI418" s="192"/>
      <c r="CJ418" s="192"/>
      <c r="CK418" s="192"/>
      <c r="CL418" s="192"/>
      <c r="CM418" s="192"/>
      <c r="CN418" s="192"/>
      <c r="CO418" s="192"/>
      <c r="CP418" s="192"/>
      <c r="CQ418" s="192"/>
      <c r="CR418" s="192"/>
      <c r="CS418" s="192"/>
      <c r="CT418" s="192"/>
      <c r="CU418" s="192"/>
      <c r="CV418" s="192"/>
      <c r="CW418" s="192"/>
      <c r="CX418" s="192"/>
      <c r="CY418" s="192"/>
      <c r="CZ418" s="192"/>
      <c r="DA418" s="192"/>
      <c r="DB418" s="192"/>
      <c r="DC418" s="192"/>
      <c r="DD418" s="192"/>
      <c r="DE418" s="192"/>
      <c r="DF418" s="192"/>
      <c r="DG418" s="192"/>
      <c r="DH418" s="192"/>
      <c r="DI418" s="192"/>
      <c r="DJ418" s="192"/>
      <c r="DK418" s="192"/>
      <c r="DL418" s="192"/>
      <c r="DM418" s="192"/>
      <c r="DN418" s="192"/>
      <c r="DO418" s="192"/>
      <c r="DP418" s="192"/>
      <c r="DQ418" s="192"/>
      <c r="DR418" s="192"/>
      <c r="DS418" s="192"/>
      <c r="DT418" s="192"/>
      <c r="DU418" s="192"/>
      <c r="DV418" s="192"/>
      <c r="DW418" s="192"/>
      <c r="DX418" s="192"/>
      <c r="DY418" s="192"/>
      <c r="DZ418" s="192"/>
      <c r="EA418" s="192"/>
      <c r="EB418" s="192"/>
      <c r="EC418" s="192"/>
      <c r="ED418" s="192"/>
      <c r="EE418" s="192"/>
      <c r="EF418" s="192"/>
      <c r="EG418" s="192"/>
      <c r="EH418" s="192"/>
      <c r="EI418" s="192"/>
      <c r="EJ418" s="192"/>
      <c r="EK418" s="192"/>
      <c r="EL418" s="192"/>
      <c r="EM418" s="192"/>
      <c r="EN418" s="192"/>
    </row>
    <row r="419" spans="25:144" s="186" customFormat="1" x14ac:dyDescent="0.3">
      <c r="Y419" s="192"/>
      <c r="Z419" s="192"/>
      <c r="AA419" s="192"/>
      <c r="AB419" s="192"/>
      <c r="AC419" s="192"/>
      <c r="AD419" s="192"/>
      <c r="AE419" s="192"/>
      <c r="AF419" s="192"/>
      <c r="AG419" s="192"/>
      <c r="AH419" s="192"/>
      <c r="AI419" s="192"/>
      <c r="AJ419" s="192"/>
      <c r="AK419" s="192"/>
      <c r="AL419" s="192"/>
      <c r="AM419" s="192"/>
      <c r="AN419" s="192"/>
      <c r="AO419" s="192"/>
      <c r="AP419" s="192"/>
      <c r="AQ419" s="192"/>
      <c r="AR419" s="192"/>
      <c r="AS419" s="192"/>
      <c r="AT419" s="192"/>
      <c r="AU419" s="192"/>
      <c r="AV419" s="192"/>
      <c r="AW419" s="192"/>
      <c r="AX419" s="192"/>
      <c r="AY419" s="192"/>
      <c r="AZ419" s="192"/>
      <c r="BA419" s="192"/>
      <c r="BB419" s="192"/>
      <c r="BC419" s="192"/>
      <c r="BD419" s="192"/>
      <c r="BE419" s="192"/>
      <c r="BF419" s="192"/>
      <c r="BG419" s="192"/>
      <c r="BH419" s="192"/>
      <c r="BI419" s="192"/>
      <c r="BJ419" s="192"/>
      <c r="BK419" s="192"/>
      <c r="BL419" s="192"/>
      <c r="BM419" s="192"/>
      <c r="BN419" s="192"/>
      <c r="BO419" s="192"/>
      <c r="BP419" s="192"/>
      <c r="BQ419" s="192"/>
      <c r="BR419" s="192"/>
      <c r="BS419" s="192"/>
      <c r="BT419" s="192"/>
      <c r="BU419" s="192"/>
      <c r="BV419" s="192"/>
      <c r="BW419" s="192"/>
      <c r="BX419" s="192"/>
      <c r="BY419" s="192"/>
      <c r="BZ419" s="192"/>
      <c r="CA419" s="192"/>
      <c r="CB419" s="192"/>
      <c r="CC419" s="192"/>
      <c r="CD419" s="192"/>
      <c r="CE419" s="192"/>
      <c r="CF419" s="192"/>
      <c r="CG419" s="192"/>
      <c r="CH419" s="192"/>
      <c r="CI419" s="192"/>
      <c r="CJ419" s="192"/>
      <c r="CK419" s="192"/>
      <c r="CL419" s="192"/>
      <c r="CM419" s="192"/>
      <c r="CN419" s="192"/>
      <c r="CO419" s="192"/>
      <c r="CP419" s="192"/>
      <c r="CQ419" s="192"/>
      <c r="CR419" s="192"/>
      <c r="CS419" s="192"/>
      <c r="CT419" s="192"/>
      <c r="CU419" s="192"/>
      <c r="CV419" s="192"/>
      <c r="CW419" s="192"/>
      <c r="CX419" s="192"/>
      <c r="CY419" s="192"/>
      <c r="CZ419" s="192"/>
      <c r="DA419" s="192"/>
      <c r="DB419" s="192"/>
      <c r="DC419" s="192"/>
      <c r="DD419" s="192"/>
      <c r="DE419" s="192"/>
      <c r="DF419" s="192"/>
      <c r="DG419" s="192"/>
      <c r="DH419" s="192"/>
      <c r="DI419" s="192"/>
      <c r="DJ419" s="192"/>
      <c r="DK419" s="192"/>
      <c r="DL419" s="192"/>
      <c r="DM419" s="192"/>
      <c r="DN419" s="192"/>
      <c r="DO419" s="192"/>
      <c r="DP419" s="192"/>
      <c r="DQ419" s="192"/>
      <c r="DR419" s="192"/>
      <c r="DS419" s="192"/>
      <c r="DT419" s="192"/>
      <c r="DU419" s="192"/>
      <c r="DV419" s="192"/>
      <c r="DW419" s="192"/>
      <c r="DX419" s="192"/>
      <c r="DY419" s="192"/>
      <c r="DZ419" s="192"/>
      <c r="EA419" s="192"/>
      <c r="EB419" s="192"/>
      <c r="EC419" s="192"/>
      <c r="ED419" s="192"/>
      <c r="EE419" s="192"/>
      <c r="EF419" s="192"/>
      <c r="EG419" s="192"/>
      <c r="EH419" s="192"/>
      <c r="EI419" s="192"/>
      <c r="EJ419" s="192"/>
      <c r="EK419" s="192"/>
      <c r="EL419" s="192"/>
      <c r="EM419" s="192"/>
      <c r="EN419" s="192"/>
    </row>
    <row r="420" spans="25:144" s="186" customFormat="1" x14ac:dyDescent="0.3">
      <c r="Y420" s="192"/>
      <c r="Z420" s="192"/>
      <c r="AA420" s="192"/>
      <c r="AB420" s="192"/>
      <c r="AC420" s="192"/>
      <c r="AD420" s="192"/>
      <c r="AE420" s="192"/>
      <c r="AF420" s="192"/>
      <c r="AG420" s="192"/>
      <c r="AH420" s="192"/>
      <c r="AI420" s="192"/>
      <c r="AJ420" s="192"/>
      <c r="AK420" s="192"/>
      <c r="AL420" s="192"/>
      <c r="AM420" s="192"/>
      <c r="AN420" s="192"/>
      <c r="AO420" s="192"/>
      <c r="AP420" s="192"/>
      <c r="AQ420" s="192"/>
      <c r="AR420" s="192"/>
      <c r="AS420" s="192"/>
      <c r="AT420" s="192"/>
      <c r="AU420" s="192"/>
      <c r="AV420" s="192"/>
      <c r="AW420" s="192"/>
      <c r="AX420" s="192"/>
      <c r="AY420" s="192"/>
      <c r="AZ420" s="192"/>
      <c r="BA420" s="192"/>
      <c r="BB420" s="192"/>
      <c r="BC420" s="192"/>
      <c r="BD420" s="192"/>
      <c r="BE420" s="192"/>
      <c r="BF420" s="192"/>
      <c r="BG420" s="192"/>
      <c r="BH420" s="192"/>
      <c r="BI420" s="192"/>
      <c r="BJ420" s="192"/>
      <c r="BK420" s="192"/>
      <c r="BL420" s="192"/>
      <c r="BM420" s="192"/>
      <c r="BN420" s="192"/>
      <c r="BO420" s="192"/>
      <c r="BP420" s="192"/>
      <c r="BQ420" s="192"/>
      <c r="BR420" s="192"/>
      <c r="BS420" s="192"/>
      <c r="BT420" s="192"/>
      <c r="BU420" s="192"/>
      <c r="BV420" s="192"/>
      <c r="BW420" s="192"/>
      <c r="BX420" s="192"/>
      <c r="BY420" s="192"/>
      <c r="BZ420" s="192"/>
      <c r="CA420" s="192"/>
      <c r="CB420" s="192"/>
      <c r="CC420" s="192"/>
      <c r="CD420" s="192"/>
      <c r="CE420" s="192"/>
      <c r="CF420" s="192"/>
      <c r="CG420" s="192"/>
      <c r="CH420" s="192"/>
      <c r="CI420" s="192"/>
      <c r="CJ420" s="192"/>
      <c r="CK420" s="192"/>
      <c r="CL420" s="192"/>
      <c r="CM420" s="192"/>
      <c r="CN420" s="192"/>
      <c r="CO420" s="192"/>
      <c r="CP420" s="192"/>
      <c r="CQ420" s="192"/>
      <c r="CR420" s="192"/>
      <c r="CS420" s="192"/>
      <c r="CT420" s="192"/>
      <c r="CU420" s="192"/>
      <c r="CV420" s="192"/>
      <c r="CW420" s="192"/>
      <c r="CX420" s="192"/>
      <c r="CY420" s="192"/>
      <c r="CZ420" s="192"/>
      <c r="DA420" s="192"/>
      <c r="DB420" s="192"/>
      <c r="DC420" s="192"/>
      <c r="DD420" s="192"/>
      <c r="DE420" s="192"/>
      <c r="DF420" s="192"/>
      <c r="DG420" s="192"/>
      <c r="DH420" s="192"/>
      <c r="DI420" s="192"/>
      <c r="DJ420" s="192"/>
      <c r="DK420" s="192"/>
      <c r="DL420" s="192"/>
      <c r="DM420" s="192"/>
      <c r="DN420" s="192"/>
      <c r="DO420" s="192"/>
      <c r="DP420" s="192"/>
      <c r="DQ420" s="192"/>
      <c r="DR420" s="192"/>
      <c r="DS420" s="192"/>
      <c r="DT420" s="192"/>
      <c r="DU420" s="192"/>
      <c r="DV420" s="192"/>
      <c r="DW420" s="192"/>
      <c r="DX420" s="192"/>
      <c r="DY420" s="192"/>
      <c r="DZ420" s="192"/>
      <c r="EA420" s="192"/>
      <c r="EB420" s="192"/>
      <c r="EC420" s="192"/>
      <c r="ED420" s="192"/>
      <c r="EE420" s="192"/>
      <c r="EF420" s="192"/>
      <c r="EG420" s="192"/>
      <c r="EH420" s="192"/>
      <c r="EI420" s="192"/>
      <c r="EJ420" s="192"/>
      <c r="EK420" s="192"/>
      <c r="EL420" s="192"/>
      <c r="EM420" s="192"/>
      <c r="EN420" s="192"/>
    </row>
    <row r="421" spans="25:144" s="186" customFormat="1" x14ac:dyDescent="0.3">
      <c r="Y421" s="192"/>
      <c r="Z421" s="192"/>
      <c r="AA421" s="192"/>
      <c r="AB421" s="192"/>
      <c r="AC421" s="192"/>
      <c r="AD421" s="192"/>
      <c r="AE421" s="192"/>
      <c r="AF421" s="192"/>
      <c r="AG421" s="192"/>
      <c r="AH421" s="192"/>
      <c r="AI421" s="192"/>
      <c r="AJ421" s="192"/>
      <c r="AK421" s="192"/>
      <c r="AL421" s="192"/>
      <c r="AM421" s="192"/>
      <c r="AN421" s="192"/>
      <c r="AO421" s="192"/>
      <c r="AP421" s="192"/>
      <c r="AQ421" s="192"/>
      <c r="AR421" s="192"/>
      <c r="AS421" s="192"/>
      <c r="AT421" s="192"/>
      <c r="AU421" s="192"/>
      <c r="AV421" s="192"/>
      <c r="AW421" s="192"/>
      <c r="AX421" s="192"/>
      <c r="AY421" s="192"/>
      <c r="AZ421" s="192"/>
      <c r="BA421" s="192"/>
      <c r="BB421" s="192"/>
      <c r="BC421" s="192"/>
      <c r="BD421" s="192"/>
      <c r="BE421" s="192"/>
      <c r="BF421" s="192"/>
      <c r="BG421" s="192"/>
      <c r="BH421" s="192"/>
      <c r="BI421" s="192"/>
      <c r="BJ421" s="192"/>
      <c r="BK421" s="192"/>
      <c r="BL421" s="192"/>
      <c r="BM421" s="192"/>
      <c r="BN421" s="192"/>
      <c r="BO421" s="192"/>
      <c r="BP421" s="192"/>
      <c r="BQ421" s="192"/>
      <c r="BR421" s="192"/>
      <c r="BS421" s="192"/>
      <c r="BT421" s="192"/>
      <c r="BU421" s="192"/>
      <c r="BV421" s="192"/>
      <c r="BW421" s="192"/>
      <c r="BX421" s="192"/>
      <c r="BY421" s="192"/>
      <c r="BZ421" s="192"/>
      <c r="CA421" s="192"/>
      <c r="CB421" s="192"/>
      <c r="CC421" s="192"/>
      <c r="CD421" s="192"/>
      <c r="CE421" s="192"/>
      <c r="CF421" s="192"/>
      <c r="CG421" s="192"/>
      <c r="CH421" s="192"/>
      <c r="CI421" s="192"/>
      <c r="CJ421" s="192"/>
      <c r="CK421" s="192"/>
      <c r="CL421" s="192"/>
      <c r="CM421" s="192"/>
      <c r="CN421" s="192"/>
      <c r="CO421" s="192"/>
      <c r="CP421" s="192"/>
      <c r="CQ421" s="192"/>
      <c r="CR421" s="192"/>
      <c r="CS421" s="192"/>
      <c r="CT421" s="192"/>
      <c r="CU421" s="192"/>
      <c r="CV421" s="192"/>
      <c r="CW421" s="192"/>
      <c r="CX421" s="192"/>
      <c r="CY421" s="192"/>
      <c r="CZ421" s="192"/>
      <c r="DA421" s="192"/>
      <c r="DB421" s="192"/>
      <c r="DC421" s="192"/>
      <c r="DD421" s="192"/>
      <c r="DE421" s="192"/>
      <c r="DF421" s="192"/>
      <c r="DG421" s="192"/>
      <c r="DH421" s="192"/>
      <c r="DI421" s="192"/>
      <c r="DJ421" s="192"/>
      <c r="DK421" s="192"/>
      <c r="DL421" s="192"/>
      <c r="DM421" s="192"/>
      <c r="DN421" s="192"/>
      <c r="DO421" s="192"/>
      <c r="DP421" s="192"/>
      <c r="DQ421" s="192"/>
      <c r="DR421" s="192"/>
      <c r="DS421" s="192"/>
      <c r="DT421" s="192"/>
      <c r="DU421" s="192"/>
      <c r="DV421" s="192"/>
      <c r="DW421" s="192"/>
      <c r="DX421" s="192"/>
      <c r="DY421" s="192"/>
      <c r="DZ421" s="192"/>
      <c r="EA421" s="192"/>
      <c r="EB421" s="192"/>
      <c r="EC421" s="192"/>
      <c r="ED421" s="192"/>
      <c r="EE421" s="192"/>
      <c r="EF421" s="192"/>
      <c r="EG421" s="192"/>
      <c r="EH421" s="192"/>
      <c r="EI421" s="192"/>
      <c r="EJ421" s="192"/>
      <c r="EK421" s="192"/>
      <c r="EL421" s="192"/>
      <c r="EM421" s="192"/>
      <c r="EN421" s="192"/>
    </row>
    <row r="422" spans="25:144" s="186" customFormat="1" x14ac:dyDescent="0.3">
      <c r="Y422" s="192"/>
      <c r="Z422" s="192"/>
      <c r="AA422" s="192"/>
      <c r="AB422" s="192"/>
      <c r="AC422" s="192"/>
      <c r="AD422" s="192"/>
      <c r="AE422" s="192"/>
      <c r="AF422" s="192"/>
      <c r="AG422" s="192"/>
      <c r="AH422" s="192"/>
      <c r="AI422" s="192"/>
      <c r="AJ422" s="192"/>
      <c r="AK422" s="192"/>
      <c r="AL422" s="192"/>
      <c r="AM422" s="192"/>
      <c r="AN422" s="192"/>
      <c r="AO422" s="192"/>
      <c r="AP422" s="192"/>
      <c r="AQ422" s="192"/>
      <c r="AR422" s="192"/>
      <c r="AS422" s="192"/>
      <c r="AT422" s="192"/>
      <c r="AU422" s="192"/>
      <c r="AV422" s="192"/>
      <c r="AW422" s="192"/>
      <c r="AX422" s="192"/>
      <c r="AY422" s="192"/>
      <c r="AZ422" s="192"/>
      <c r="BA422" s="192"/>
      <c r="BB422" s="192"/>
      <c r="BC422" s="192"/>
      <c r="BD422" s="192"/>
      <c r="BE422" s="192"/>
      <c r="BF422" s="192"/>
      <c r="BG422" s="192"/>
      <c r="BH422" s="192"/>
      <c r="BI422" s="192"/>
      <c r="BJ422" s="192"/>
      <c r="BK422" s="192"/>
      <c r="BL422" s="192"/>
      <c r="BM422" s="192"/>
      <c r="BN422" s="192"/>
      <c r="BO422" s="192"/>
      <c r="BP422" s="192"/>
      <c r="BQ422" s="192"/>
      <c r="BR422" s="192"/>
      <c r="BS422" s="192"/>
      <c r="BT422" s="192"/>
      <c r="BU422" s="192"/>
      <c r="BV422" s="192"/>
      <c r="BW422" s="192"/>
      <c r="BX422" s="192"/>
      <c r="BY422" s="192"/>
      <c r="BZ422" s="192"/>
      <c r="CA422" s="192"/>
      <c r="CB422" s="192"/>
      <c r="CC422" s="192"/>
      <c r="CD422" s="192"/>
      <c r="CE422" s="192"/>
      <c r="CF422" s="192"/>
      <c r="CG422" s="192"/>
      <c r="CH422" s="192"/>
      <c r="CI422" s="192"/>
      <c r="CJ422" s="192"/>
      <c r="CK422" s="192"/>
      <c r="CL422" s="192"/>
      <c r="CM422" s="192"/>
      <c r="CN422" s="192"/>
      <c r="CO422" s="192"/>
      <c r="CP422" s="192"/>
      <c r="CQ422" s="192"/>
      <c r="CR422" s="192"/>
      <c r="CS422" s="192"/>
      <c r="CT422" s="192"/>
      <c r="CU422" s="192"/>
      <c r="CV422" s="192"/>
      <c r="CW422" s="192"/>
      <c r="CX422" s="192"/>
      <c r="CY422" s="192"/>
      <c r="CZ422" s="192"/>
      <c r="DA422" s="192"/>
      <c r="DB422" s="192"/>
      <c r="DC422" s="192"/>
      <c r="DD422" s="192"/>
      <c r="DE422" s="192"/>
      <c r="DF422" s="192"/>
      <c r="DG422" s="192"/>
      <c r="DH422" s="192"/>
      <c r="DI422" s="192"/>
      <c r="DJ422" s="192"/>
      <c r="DK422" s="192"/>
      <c r="DL422" s="192"/>
      <c r="DM422" s="192"/>
      <c r="DN422" s="192"/>
      <c r="DO422" s="192"/>
      <c r="DP422" s="192"/>
      <c r="DQ422" s="192"/>
      <c r="DR422" s="192"/>
      <c r="DS422" s="192"/>
      <c r="DT422" s="192"/>
      <c r="DU422" s="192"/>
      <c r="DV422" s="192"/>
      <c r="DW422" s="192"/>
      <c r="DX422" s="192"/>
      <c r="DY422" s="192"/>
      <c r="DZ422" s="192"/>
      <c r="EA422" s="192"/>
      <c r="EB422" s="192"/>
      <c r="EC422" s="192"/>
      <c r="ED422" s="192"/>
      <c r="EE422" s="192"/>
      <c r="EF422" s="192"/>
      <c r="EG422" s="192"/>
      <c r="EH422" s="192"/>
      <c r="EI422" s="192"/>
      <c r="EJ422" s="192"/>
      <c r="EK422" s="192"/>
      <c r="EL422" s="192"/>
      <c r="EM422" s="192"/>
      <c r="EN422" s="192"/>
    </row>
    <row r="423" spans="25:144" s="186" customFormat="1" x14ac:dyDescent="0.3">
      <c r="Y423" s="192"/>
      <c r="Z423" s="192"/>
      <c r="AA423" s="192"/>
      <c r="AB423" s="192"/>
      <c r="AC423" s="192"/>
      <c r="AD423" s="192"/>
      <c r="AE423" s="192"/>
      <c r="AF423" s="192"/>
      <c r="AG423" s="192"/>
      <c r="AH423" s="192"/>
      <c r="AI423" s="192"/>
      <c r="AJ423" s="192"/>
      <c r="AK423" s="192"/>
      <c r="AL423" s="192"/>
      <c r="AM423" s="192"/>
      <c r="AN423" s="192"/>
      <c r="AO423" s="192"/>
      <c r="AP423" s="192"/>
      <c r="AQ423" s="192"/>
      <c r="AR423" s="192"/>
      <c r="AS423" s="192"/>
      <c r="AT423" s="192"/>
      <c r="AU423" s="192"/>
      <c r="AV423" s="192"/>
      <c r="AW423" s="192"/>
      <c r="AX423" s="192"/>
      <c r="AY423" s="192"/>
      <c r="AZ423" s="192"/>
      <c r="BA423" s="192"/>
      <c r="BB423" s="192"/>
      <c r="BC423" s="192"/>
      <c r="BD423" s="192"/>
      <c r="BE423" s="192"/>
      <c r="BF423" s="192"/>
      <c r="BG423" s="192"/>
      <c r="BH423" s="192"/>
      <c r="BI423" s="192"/>
      <c r="BJ423" s="192"/>
      <c r="BK423" s="192"/>
      <c r="BL423" s="192"/>
      <c r="BM423" s="192"/>
      <c r="BN423" s="192"/>
      <c r="BO423" s="192"/>
      <c r="BP423" s="192"/>
      <c r="BQ423" s="192"/>
      <c r="BR423" s="192"/>
      <c r="BS423" s="192"/>
      <c r="BT423" s="192"/>
      <c r="BU423" s="192"/>
      <c r="BV423" s="192"/>
      <c r="BW423" s="192"/>
      <c r="BX423" s="192"/>
      <c r="BY423" s="192"/>
      <c r="BZ423" s="192"/>
      <c r="CA423" s="192"/>
      <c r="CB423" s="192"/>
      <c r="CC423" s="192"/>
      <c r="CD423" s="192"/>
      <c r="CE423" s="192"/>
      <c r="CF423" s="192"/>
      <c r="CG423" s="192"/>
      <c r="CH423" s="192"/>
      <c r="CI423" s="192"/>
      <c r="CJ423" s="192"/>
      <c r="CK423" s="192"/>
      <c r="CL423" s="192"/>
      <c r="CM423" s="192"/>
      <c r="CN423" s="192"/>
      <c r="CO423" s="192"/>
      <c r="CP423" s="192"/>
      <c r="CQ423" s="192"/>
      <c r="CR423" s="192"/>
      <c r="CS423" s="192"/>
      <c r="CT423" s="192"/>
      <c r="CU423" s="192"/>
      <c r="CV423" s="192"/>
      <c r="CW423" s="192"/>
      <c r="CX423" s="192"/>
      <c r="CY423" s="192"/>
      <c r="CZ423" s="192"/>
      <c r="DA423" s="192"/>
      <c r="DB423" s="192"/>
      <c r="DC423" s="192"/>
      <c r="DD423" s="192"/>
      <c r="DE423" s="192"/>
      <c r="DF423" s="192"/>
      <c r="DG423" s="192"/>
      <c r="DH423" s="192"/>
      <c r="DI423" s="192"/>
      <c r="DJ423" s="192"/>
      <c r="DK423" s="192"/>
      <c r="DL423" s="192"/>
      <c r="DM423" s="192"/>
      <c r="DN423" s="192"/>
      <c r="DO423" s="192"/>
      <c r="DP423" s="192"/>
      <c r="DQ423" s="192"/>
      <c r="DR423" s="192"/>
      <c r="DS423" s="192"/>
      <c r="DT423" s="192"/>
      <c r="DU423" s="192"/>
      <c r="DV423" s="192"/>
      <c r="DW423" s="192"/>
      <c r="DX423" s="192"/>
      <c r="DY423" s="192"/>
      <c r="DZ423" s="192"/>
      <c r="EA423" s="192"/>
      <c r="EB423" s="192"/>
      <c r="EC423" s="192"/>
      <c r="ED423" s="192"/>
      <c r="EE423" s="192"/>
      <c r="EF423" s="192"/>
      <c r="EG423" s="192"/>
      <c r="EH423" s="192"/>
      <c r="EI423" s="192"/>
      <c r="EJ423" s="192"/>
      <c r="EK423" s="192"/>
      <c r="EL423" s="192"/>
      <c r="EM423" s="192"/>
      <c r="EN423" s="192"/>
    </row>
    <row r="424" spans="25:144" s="186" customFormat="1" x14ac:dyDescent="0.3">
      <c r="Y424" s="192"/>
      <c r="Z424" s="192"/>
      <c r="AA424" s="192"/>
      <c r="AB424" s="192"/>
      <c r="AC424" s="192"/>
      <c r="AD424" s="192"/>
      <c r="AE424" s="192"/>
      <c r="AF424" s="192"/>
      <c r="AG424" s="192"/>
      <c r="AH424" s="192"/>
      <c r="AI424" s="192"/>
      <c r="AJ424" s="192"/>
      <c r="AK424" s="192"/>
      <c r="AL424" s="192"/>
      <c r="AM424" s="192"/>
      <c r="AN424" s="192"/>
      <c r="AO424" s="192"/>
      <c r="AP424" s="192"/>
      <c r="AQ424" s="192"/>
      <c r="AR424" s="192"/>
      <c r="AS424" s="192"/>
      <c r="AT424" s="192"/>
      <c r="AU424" s="192"/>
      <c r="AV424" s="192"/>
      <c r="AW424" s="192"/>
      <c r="AX424" s="192"/>
      <c r="AY424" s="192"/>
      <c r="AZ424" s="192"/>
      <c r="BA424" s="192"/>
      <c r="BB424" s="192"/>
      <c r="BC424" s="192"/>
      <c r="BD424" s="192"/>
      <c r="BE424" s="192"/>
      <c r="BF424" s="192"/>
      <c r="BG424" s="192"/>
      <c r="BH424" s="192"/>
      <c r="BI424" s="192"/>
      <c r="BJ424" s="192"/>
      <c r="BK424" s="192"/>
      <c r="BL424" s="192"/>
      <c r="BM424" s="192"/>
      <c r="BN424" s="192"/>
      <c r="BO424" s="192"/>
      <c r="BP424" s="192"/>
      <c r="BQ424" s="192"/>
      <c r="BR424" s="192"/>
      <c r="BS424" s="192"/>
      <c r="BT424" s="192"/>
      <c r="BU424" s="192"/>
      <c r="BV424" s="192"/>
      <c r="BW424" s="192"/>
      <c r="BX424" s="192"/>
      <c r="BY424" s="192"/>
      <c r="BZ424" s="192"/>
      <c r="CA424" s="192"/>
      <c r="CB424" s="192"/>
      <c r="CC424" s="192"/>
      <c r="CD424" s="192"/>
      <c r="CE424" s="192"/>
      <c r="CF424" s="192"/>
      <c r="CG424" s="192"/>
      <c r="CH424" s="192"/>
      <c r="CI424" s="192"/>
      <c r="CJ424" s="192"/>
      <c r="CK424" s="192"/>
      <c r="CL424" s="192"/>
      <c r="CM424" s="192"/>
      <c r="CN424" s="192"/>
      <c r="CO424" s="192"/>
      <c r="CP424" s="192"/>
      <c r="CQ424" s="192"/>
      <c r="CR424" s="192"/>
      <c r="CS424" s="192"/>
      <c r="CT424" s="192"/>
      <c r="CU424" s="192"/>
      <c r="CV424" s="192"/>
      <c r="CW424" s="192"/>
      <c r="CX424" s="192"/>
      <c r="CY424" s="192"/>
      <c r="CZ424" s="192"/>
      <c r="DA424" s="192"/>
      <c r="DB424" s="192"/>
      <c r="DC424" s="192"/>
      <c r="DD424" s="192"/>
      <c r="DE424" s="192"/>
      <c r="DF424" s="192"/>
      <c r="DG424" s="192"/>
      <c r="DH424" s="192"/>
      <c r="DI424" s="192"/>
      <c r="DJ424" s="192"/>
      <c r="DK424" s="192"/>
      <c r="DL424" s="192"/>
      <c r="DM424" s="192"/>
      <c r="DN424" s="192"/>
      <c r="DO424" s="192"/>
      <c r="DP424" s="192"/>
      <c r="DQ424" s="192"/>
      <c r="DR424" s="192"/>
      <c r="DS424" s="192"/>
      <c r="DT424" s="192"/>
      <c r="DU424" s="192"/>
      <c r="DV424" s="192"/>
      <c r="DW424" s="192"/>
      <c r="DX424" s="192"/>
      <c r="DY424" s="192"/>
      <c r="DZ424" s="192"/>
      <c r="EA424" s="192"/>
      <c r="EB424" s="192"/>
      <c r="EC424" s="192"/>
      <c r="ED424" s="192"/>
      <c r="EE424" s="192"/>
      <c r="EF424" s="192"/>
      <c r="EG424" s="192"/>
      <c r="EH424" s="192"/>
      <c r="EI424" s="192"/>
      <c r="EJ424" s="192"/>
      <c r="EK424" s="192"/>
      <c r="EL424" s="192"/>
      <c r="EM424" s="192"/>
      <c r="EN424" s="192"/>
    </row>
    <row r="425" spans="25:144" s="186" customFormat="1" x14ac:dyDescent="0.3">
      <c r="Y425" s="192"/>
      <c r="Z425" s="192"/>
      <c r="AA425" s="192"/>
      <c r="AB425" s="192"/>
      <c r="AC425" s="192"/>
      <c r="AD425" s="192"/>
      <c r="AE425" s="192"/>
      <c r="AF425" s="192"/>
      <c r="AG425" s="192"/>
      <c r="AH425" s="192"/>
      <c r="AI425" s="192"/>
      <c r="AJ425" s="192"/>
      <c r="AK425" s="192"/>
      <c r="AL425" s="192"/>
      <c r="AM425" s="192"/>
      <c r="AN425" s="192"/>
      <c r="AO425" s="192"/>
      <c r="AP425" s="192"/>
      <c r="AQ425" s="192"/>
      <c r="AR425" s="192"/>
      <c r="AS425" s="192"/>
      <c r="AT425" s="192"/>
      <c r="AU425" s="192"/>
      <c r="AV425" s="192"/>
      <c r="AW425" s="192"/>
      <c r="AX425" s="192"/>
      <c r="AY425" s="192"/>
      <c r="AZ425" s="192"/>
      <c r="BA425" s="192"/>
      <c r="BB425" s="192"/>
      <c r="BC425" s="192"/>
      <c r="BD425" s="192"/>
      <c r="BE425" s="192"/>
      <c r="BF425" s="192"/>
      <c r="BG425" s="192"/>
      <c r="BH425" s="192"/>
      <c r="BI425" s="192"/>
      <c r="BJ425" s="192"/>
      <c r="BK425" s="192"/>
      <c r="BL425" s="192"/>
      <c r="BM425" s="192"/>
      <c r="BN425" s="192"/>
      <c r="BO425" s="192"/>
      <c r="BP425" s="192"/>
      <c r="BQ425" s="192"/>
      <c r="BR425" s="192"/>
      <c r="BS425" s="192"/>
      <c r="BT425" s="192"/>
      <c r="BU425" s="192"/>
      <c r="BV425" s="192"/>
      <c r="BW425" s="192"/>
      <c r="BX425" s="192"/>
      <c r="BY425" s="192"/>
      <c r="BZ425" s="192"/>
      <c r="CA425" s="192"/>
      <c r="CB425" s="192"/>
      <c r="CC425" s="192"/>
      <c r="CD425" s="192"/>
      <c r="CE425" s="192"/>
      <c r="CF425" s="192"/>
      <c r="CG425" s="192"/>
      <c r="CH425" s="192"/>
      <c r="CI425" s="192"/>
      <c r="CJ425" s="192"/>
      <c r="CK425" s="192"/>
      <c r="CL425" s="192"/>
      <c r="CM425" s="192"/>
      <c r="CN425" s="192"/>
      <c r="CO425" s="192"/>
      <c r="CP425" s="192"/>
      <c r="CQ425" s="192"/>
      <c r="CR425" s="192"/>
      <c r="CS425" s="192"/>
      <c r="CT425" s="192"/>
      <c r="CU425" s="192"/>
      <c r="CV425" s="192"/>
      <c r="CW425" s="192"/>
      <c r="CX425" s="192"/>
      <c r="CY425" s="192"/>
      <c r="CZ425" s="192"/>
      <c r="DA425" s="192"/>
      <c r="DB425" s="192"/>
      <c r="DC425" s="192"/>
      <c r="DD425" s="192"/>
      <c r="DE425" s="192"/>
      <c r="DF425" s="192"/>
      <c r="DG425" s="192"/>
      <c r="DH425" s="192"/>
      <c r="DI425" s="192"/>
      <c r="DJ425" s="192"/>
      <c r="DK425" s="192"/>
      <c r="DL425" s="192"/>
      <c r="DM425" s="192"/>
      <c r="DN425" s="192"/>
      <c r="DO425" s="192"/>
      <c r="DP425" s="192"/>
      <c r="DQ425" s="192"/>
      <c r="DR425" s="192"/>
      <c r="DS425" s="192"/>
      <c r="DT425" s="192"/>
      <c r="DU425" s="192"/>
      <c r="DV425" s="192"/>
      <c r="DW425" s="192"/>
      <c r="DX425" s="192"/>
      <c r="DY425" s="192"/>
      <c r="DZ425" s="192"/>
      <c r="EA425" s="192"/>
      <c r="EB425" s="192"/>
      <c r="EC425" s="192"/>
      <c r="ED425" s="192"/>
      <c r="EE425" s="192"/>
      <c r="EF425" s="192"/>
      <c r="EG425" s="192"/>
      <c r="EH425" s="192"/>
      <c r="EI425" s="192"/>
      <c r="EJ425" s="192"/>
      <c r="EK425" s="192"/>
      <c r="EL425" s="192"/>
      <c r="EM425" s="192"/>
      <c r="EN425" s="192"/>
    </row>
    <row r="426" spans="25:144" s="186" customFormat="1" x14ac:dyDescent="0.3">
      <c r="Y426" s="192"/>
      <c r="Z426" s="192"/>
      <c r="AA426" s="192"/>
      <c r="AB426" s="192"/>
      <c r="AC426" s="192"/>
      <c r="AD426" s="192"/>
      <c r="AE426" s="192"/>
      <c r="AF426" s="192"/>
      <c r="AG426" s="192"/>
      <c r="AH426" s="192"/>
      <c r="AI426" s="192"/>
      <c r="AJ426" s="192"/>
      <c r="AK426" s="192"/>
      <c r="AL426" s="192"/>
      <c r="AM426" s="192"/>
      <c r="AN426" s="192"/>
      <c r="AO426" s="192"/>
      <c r="AP426" s="192"/>
      <c r="AQ426" s="192"/>
      <c r="AR426" s="192"/>
      <c r="AS426" s="192"/>
      <c r="AT426" s="192"/>
      <c r="AU426" s="192"/>
      <c r="AV426" s="192"/>
      <c r="AW426" s="192"/>
      <c r="AX426" s="192"/>
      <c r="AY426" s="192"/>
      <c r="AZ426" s="192"/>
      <c r="BA426" s="192"/>
      <c r="BB426" s="192"/>
      <c r="BC426" s="192"/>
      <c r="BD426" s="192"/>
      <c r="BE426" s="192"/>
      <c r="BF426" s="192"/>
      <c r="BG426" s="192"/>
      <c r="BH426" s="192"/>
      <c r="BI426" s="192"/>
      <c r="BJ426" s="192"/>
      <c r="BK426" s="192"/>
      <c r="BL426" s="192"/>
      <c r="BM426" s="192"/>
      <c r="BN426" s="192"/>
      <c r="BO426" s="192"/>
      <c r="BP426" s="192"/>
      <c r="BQ426" s="192"/>
      <c r="BR426" s="192"/>
      <c r="BS426" s="192"/>
      <c r="BT426" s="192"/>
      <c r="BU426" s="192"/>
      <c r="BV426" s="192"/>
      <c r="BW426" s="192"/>
      <c r="BX426" s="192"/>
      <c r="BY426" s="192"/>
      <c r="BZ426" s="192"/>
      <c r="CA426" s="192"/>
      <c r="CB426" s="192"/>
      <c r="CC426" s="192"/>
      <c r="CD426" s="192"/>
      <c r="CE426" s="192"/>
      <c r="CF426" s="192"/>
      <c r="CG426" s="192"/>
      <c r="CH426" s="192"/>
      <c r="CI426" s="192"/>
      <c r="CJ426" s="192"/>
      <c r="CK426" s="192"/>
      <c r="CL426" s="192"/>
      <c r="CM426" s="192"/>
      <c r="CN426" s="192"/>
      <c r="CO426" s="192"/>
      <c r="CP426" s="192"/>
      <c r="CQ426" s="192"/>
      <c r="CR426" s="192"/>
      <c r="CS426" s="192"/>
      <c r="CT426" s="192"/>
      <c r="CU426" s="192"/>
      <c r="CV426" s="192"/>
      <c r="CW426" s="192"/>
      <c r="CX426" s="192"/>
      <c r="CY426" s="192"/>
      <c r="CZ426" s="192"/>
      <c r="DA426" s="192"/>
      <c r="DB426" s="192"/>
      <c r="DC426" s="192"/>
      <c r="DD426" s="192"/>
      <c r="DE426" s="192"/>
      <c r="DF426" s="192"/>
      <c r="DG426" s="192"/>
      <c r="DH426" s="192"/>
      <c r="DI426" s="192"/>
      <c r="DJ426" s="192"/>
      <c r="DK426" s="192"/>
      <c r="DL426" s="192"/>
      <c r="DM426" s="192"/>
      <c r="DN426" s="192"/>
      <c r="DO426" s="192"/>
      <c r="DP426" s="192"/>
      <c r="DQ426" s="192"/>
      <c r="DR426" s="192"/>
      <c r="DS426" s="192"/>
      <c r="DT426" s="192"/>
      <c r="DU426" s="192"/>
      <c r="DV426" s="192"/>
      <c r="DW426" s="192"/>
      <c r="DX426" s="192"/>
      <c r="DY426" s="192"/>
      <c r="DZ426" s="192"/>
      <c r="EA426" s="192"/>
      <c r="EB426" s="192"/>
      <c r="EC426" s="192"/>
      <c r="ED426" s="192"/>
      <c r="EE426" s="192"/>
      <c r="EF426" s="192"/>
      <c r="EG426" s="192"/>
      <c r="EH426" s="192"/>
      <c r="EI426" s="192"/>
      <c r="EJ426" s="192"/>
      <c r="EK426" s="192"/>
      <c r="EL426" s="192"/>
      <c r="EM426" s="192"/>
      <c r="EN426" s="192"/>
    </row>
    <row r="427" spans="25:144" s="186" customFormat="1" x14ac:dyDescent="0.3">
      <c r="Y427" s="192"/>
      <c r="Z427" s="192"/>
      <c r="AA427" s="192"/>
      <c r="AB427" s="192"/>
      <c r="AC427" s="192"/>
      <c r="AD427" s="192"/>
      <c r="AE427" s="192"/>
      <c r="AF427" s="192"/>
      <c r="AG427" s="192"/>
      <c r="AH427" s="192"/>
      <c r="AI427" s="192"/>
      <c r="AJ427" s="192"/>
      <c r="AK427" s="192"/>
      <c r="AL427" s="192"/>
      <c r="AM427" s="192"/>
      <c r="AN427" s="192"/>
      <c r="AO427" s="192"/>
      <c r="AP427" s="192"/>
      <c r="AQ427" s="192"/>
      <c r="AR427" s="192"/>
      <c r="AS427" s="192"/>
      <c r="AT427" s="192"/>
      <c r="AU427" s="192"/>
      <c r="AV427" s="192"/>
      <c r="AW427" s="192"/>
      <c r="AX427" s="192"/>
      <c r="AY427" s="192"/>
      <c r="AZ427" s="192"/>
      <c r="BA427" s="192"/>
      <c r="BB427" s="192"/>
      <c r="BC427" s="192"/>
      <c r="BD427" s="192"/>
      <c r="BE427" s="192"/>
      <c r="BF427" s="192"/>
      <c r="BG427" s="192"/>
      <c r="BH427" s="192"/>
      <c r="BI427" s="192"/>
      <c r="BJ427" s="192"/>
      <c r="BK427" s="192"/>
      <c r="BL427" s="192"/>
      <c r="BM427" s="192"/>
      <c r="BN427" s="192"/>
      <c r="BO427" s="192"/>
      <c r="BP427" s="192"/>
      <c r="BQ427" s="192"/>
      <c r="BR427" s="192"/>
      <c r="BS427" s="192"/>
      <c r="BT427" s="192"/>
      <c r="BU427" s="192"/>
      <c r="BV427" s="192"/>
      <c r="BW427" s="192"/>
      <c r="BX427" s="192"/>
      <c r="BY427" s="192"/>
      <c r="BZ427" s="192"/>
      <c r="CA427" s="192"/>
      <c r="CB427" s="192"/>
      <c r="CC427" s="192"/>
      <c r="CD427" s="192"/>
      <c r="CE427" s="192"/>
      <c r="CF427" s="192"/>
      <c r="CG427" s="192"/>
      <c r="CH427" s="192"/>
      <c r="CI427" s="192"/>
      <c r="CJ427" s="192"/>
      <c r="CK427" s="192"/>
      <c r="CL427" s="192"/>
      <c r="CM427" s="192"/>
      <c r="CN427" s="192"/>
      <c r="CO427" s="192"/>
      <c r="CP427" s="192"/>
      <c r="CQ427" s="192"/>
      <c r="CR427" s="192"/>
      <c r="CS427" s="192"/>
      <c r="CT427" s="192"/>
      <c r="CU427" s="192"/>
      <c r="CV427" s="192"/>
      <c r="CW427" s="192"/>
      <c r="CX427" s="192"/>
      <c r="CY427" s="192"/>
      <c r="CZ427" s="192"/>
      <c r="DA427" s="192"/>
      <c r="DB427" s="192"/>
      <c r="DC427" s="192"/>
      <c r="DD427" s="192"/>
      <c r="DE427" s="192"/>
      <c r="DF427" s="192"/>
      <c r="DG427" s="192"/>
      <c r="DH427" s="192"/>
      <c r="DI427" s="192"/>
      <c r="DJ427" s="192"/>
      <c r="DK427" s="192"/>
      <c r="DL427" s="192"/>
      <c r="DM427" s="192"/>
      <c r="DN427" s="192"/>
      <c r="DO427" s="192"/>
      <c r="DP427" s="192"/>
      <c r="DQ427" s="192"/>
      <c r="DR427" s="192"/>
      <c r="DS427" s="192"/>
      <c r="DT427" s="192"/>
      <c r="DU427" s="192"/>
      <c r="DV427" s="192"/>
      <c r="DW427" s="192"/>
      <c r="DX427" s="192"/>
      <c r="DY427" s="192"/>
      <c r="DZ427" s="192"/>
      <c r="EA427" s="192"/>
      <c r="EB427" s="192"/>
      <c r="EC427" s="192"/>
      <c r="ED427" s="192"/>
      <c r="EE427" s="192"/>
      <c r="EF427" s="192"/>
      <c r="EG427" s="192"/>
      <c r="EH427" s="192"/>
      <c r="EI427" s="192"/>
      <c r="EJ427" s="192"/>
      <c r="EK427" s="192"/>
      <c r="EL427" s="192"/>
      <c r="EM427" s="192"/>
      <c r="EN427" s="192"/>
    </row>
    <row r="428" spans="25:144" s="186" customFormat="1" x14ac:dyDescent="0.3">
      <c r="Y428" s="192"/>
      <c r="Z428" s="192"/>
      <c r="AA428" s="192"/>
      <c r="AB428" s="192"/>
      <c r="AC428" s="192"/>
      <c r="AD428" s="192"/>
      <c r="AE428" s="192"/>
      <c r="AF428" s="192"/>
      <c r="AG428" s="192"/>
      <c r="AH428" s="192"/>
      <c r="AI428" s="192"/>
      <c r="AJ428" s="192"/>
      <c r="AK428" s="192"/>
      <c r="AL428" s="192"/>
      <c r="AM428" s="192"/>
      <c r="AN428" s="192"/>
      <c r="AO428" s="192"/>
      <c r="AP428" s="192"/>
      <c r="AQ428" s="192"/>
      <c r="AR428" s="192"/>
      <c r="AS428" s="192"/>
      <c r="AT428" s="192"/>
      <c r="AU428" s="192"/>
      <c r="AV428" s="192"/>
      <c r="AW428" s="192"/>
      <c r="AX428" s="192"/>
      <c r="AY428" s="192"/>
      <c r="AZ428" s="192"/>
      <c r="BA428" s="192"/>
      <c r="BB428" s="192"/>
      <c r="BC428" s="192"/>
      <c r="BD428" s="192"/>
      <c r="BE428" s="192"/>
      <c r="BF428" s="192"/>
      <c r="BG428" s="192"/>
      <c r="BH428" s="192"/>
      <c r="BI428" s="192"/>
      <c r="BJ428" s="192"/>
      <c r="BK428" s="192"/>
      <c r="BL428" s="192"/>
      <c r="BM428" s="192"/>
      <c r="BN428" s="192"/>
      <c r="BO428" s="192"/>
      <c r="BP428" s="192"/>
      <c r="BQ428" s="192"/>
      <c r="BR428" s="192"/>
      <c r="BS428" s="192"/>
      <c r="BT428" s="192"/>
      <c r="BU428" s="192"/>
      <c r="BV428" s="192"/>
      <c r="BW428" s="192"/>
      <c r="BX428" s="192"/>
      <c r="BY428" s="192"/>
      <c r="BZ428" s="192"/>
      <c r="CA428" s="192"/>
      <c r="CB428" s="192"/>
      <c r="CC428" s="192"/>
      <c r="CD428" s="192"/>
      <c r="CE428" s="192"/>
      <c r="CF428" s="192"/>
      <c r="CG428" s="192"/>
      <c r="CH428" s="192"/>
      <c r="CI428" s="192"/>
      <c r="CJ428" s="192"/>
      <c r="CK428" s="192"/>
      <c r="CL428" s="192"/>
      <c r="CM428" s="192"/>
      <c r="CN428" s="192"/>
      <c r="CO428" s="192"/>
      <c r="CP428" s="192"/>
      <c r="CQ428" s="192"/>
      <c r="CR428" s="192"/>
      <c r="CS428" s="192"/>
      <c r="CT428" s="192"/>
      <c r="CU428" s="192"/>
      <c r="CV428" s="192"/>
      <c r="CW428" s="192"/>
      <c r="CX428" s="192"/>
      <c r="CY428" s="192"/>
      <c r="CZ428" s="192"/>
      <c r="DA428" s="192"/>
      <c r="DB428" s="192"/>
      <c r="DC428" s="192"/>
      <c r="DD428" s="192"/>
      <c r="DE428" s="192"/>
      <c r="DF428" s="192"/>
      <c r="DG428" s="192"/>
      <c r="DH428" s="192"/>
      <c r="DI428" s="192"/>
      <c r="DJ428" s="192"/>
      <c r="DK428" s="192"/>
      <c r="DL428" s="192"/>
      <c r="DM428" s="192"/>
      <c r="DN428" s="192"/>
      <c r="DO428" s="192"/>
      <c r="DP428" s="192"/>
      <c r="DQ428" s="192"/>
      <c r="DR428" s="192"/>
      <c r="DS428" s="192"/>
      <c r="DT428" s="192"/>
      <c r="DU428" s="192"/>
      <c r="DV428" s="192"/>
      <c r="DW428" s="192"/>
      <c r="DX428" s="192"/>
      <c r="DY428" s="192"/>
      <c r="DZ428" s="192"/>
      <c r="EA428" s="192"/>
      <c r="EB428" s="192"/>
      <c r="EC428" s="192"/>
      <c r="ED428" s="192"/>
      <c r="EE428" s="192"/>
      <c r="EF428" s="192"/>
      <c r="EG428" s="192"/>
      <c r="EH428" s="192"/>
      <c r="EI428" s="192"/>
      <c r="EJ428" s="192"/>
      <c r="EK428" s="192"/>
      <c r="EL428" s="192"/>
      <c r="EM428" s="192"/>
      <c r="EN428" s="192"/>
    </row>
    <row r="429" spans="25:144" s="186" customFormat="1" x14ac:dyDescent="0.3">
      <c r="Y429" s="192"/>
      <c r="Z429" s="192"/>
      <c r="AA429" s="192"/>
      <c r="AB429" s="192"/>
      <c r="AC429" s="192"/>
      <c r="AD429" s="192"/>
      <c r="AE429" s="192"/>
      <c r="AF429" s="192"/>
      <c r="AG429" s="192"/>
      <c r="AH429" s="192"/>
      <c r="AI429" s="192"/>
      <c r="AJ429" s="192"/>
      <c r="AK429" s="192"/>
      <c r="AL429" s="192"/>
      <c r="AM429" s="192"/>
      <c r="AN429" s="192"/>
      <c r="AO429" s="192"/>
      <c r="AP429" s="192"/>
      <c r="AQ429" s="192"/>
      <c r="AR429" s="192"/>
      <c r="AS429" s="192"/>
      <c r="AT429" s="192"/>
      <c r="AU429" s="192"/>
      <c r="AV429" s="192"/>
      <c r="AW429" s="192"/>
      <c r="AX429" s="192"/>
      <c r="AY429" s="192"/>
      <c r="AZ429" s="192"/>
      <c r="BA429" s="192"/>
      <c r="BB429" s="192"/>
      <c r="BC429" s="192"/>
      <c r="BD429" s="192"/>
      <c r="BE429" s="192"/>
      <c r="BF429" s="192"/>
      <c r="BG429" s="192"/>
      <c r="BH429" s="192"/>
      <c r="BI429" s="192"/>
      <c r="BJ429" s="192"/>
      <c r="BK429" s="192"/>
      <c r="BL429" s="192"/>
      <c r="BM429" s="192"/>
      <c r="BN429" s="192"/>
      <c r="BO429" s="192"/>
      <c r="BP429" s="192"/>
      <c r="BQ429" s="192"/>
      <c r="BR429" s="192"/>
      <c r="BS429" s="192"/>
      <c r="BT429" s="192"/>
      <c r="BU429" s="192"/>
      <c r="BV429" s="192"/>
      <c r="BW429" s="192"/>
      <c r="BX429" s="192"/>
      <c r="BY429" s="192"/>
      <c r="BZ429" s="192"/>
      <c r="CA429" s="192"/>
      <c r="CB429" s="192"/>
      <c r="CC429" s="192"/>
      <c r="CD429" s="192"/>
      <c r="CE429" s="192"/>
      <c r="CF429" s="192"/>
      <c r="CG429" s="192"/>
      <c r="CH429" s="192"/>
      <c r="CI429" s="192"/>
      <c r="CJ429" s="192"/>
      <c r="CK429" s="192"/>
      <c r="CL429" s="192"/>
      <c r="CM429" s="192"/>
      <c r="CN429" s="192"/>
      <c r="CO429" s="192"/>
      <c r="CP429" s="192"/>
      <c r="CQ429" s="192"/>
      <c r="CR429" s="192"/>
      <c r="CS429" s="192"/>
      <c r="CT429" s="192"/>
      <c r="CU429" s="192"/>
      <c r="CV429" s="192"/>
      <c r="CW429" s="192"/>
      <c r="CX429" s="192"/>
      <c r="CY429" s="192"/>
      <c r="CZ429" s="192"/>
      <c r="DA429" s="192"/>
      <c r="DB429" s="192"/>
      <c r="DC429" s="192"/>
      <c r="DD429" s="192"/>
      <c r="DE429" s="192"/>
      <c r="DF429" s="192"/>
      <c r="DG429" s="192"/>
      <c r="DH429" s="192"/>
      <c r="DI429" s="192"/>
      <c r="DJ429" s="192"/>
      <c r="DK429" s="192"/>
      <c r="DL429" s="192"/>
      <c r="DM429" s="192"/>
      <c r="DN429" s="192"/>
      <c r="DO429" s="192"/>
      <c r="DP429" s="192"/>
      <c r="DQ429" s="192"/>
      <c r="DR429" s="192"/>
      <c r="DS429" s="192"/>
      <c r="DT429" s="192"/>
      <c r="DU429" s="192"/>
      <c r="DV429" s="192"/>
      <c r="DW429" s="192"/>
      <c r="DX429" s="192"/>
      <c r="DY429" s="192"/>
      <c r="DZ429" s="192"/>
      <c r="EA429" s="192"/>
      <c r="EB429" s="192"/>
      <c r="EC429" s="192"/>
      <c r="ED429" s="192"/>
      <c r="EE429" s="192"/>
      <c r="EF429" s="192"/>
      <c r="EG429" s="192"/>
      <c r="EH429" s="192"/>
      <c r="EI429" s="192"/>
      <c r="EJ429" s="192"/>
      <c r="EK429" s="192"/>
      <c r="EL429" s="192"/>
      <c r="EM429" s="192"/>
      <c r="EN429" s="192"/>
    </row>
    <row r="430" spans="25:144" s="186" customFormat="1" x14ac:dyDescent="0.3">
      <c r="Y430" s="192"/>
      <c r="Z430" s="192"/>
      <c r="AA430" s="192"/>
      <c r="AB430" s="192"/>
      <c r="AC430" s="192"/>
      <c r="AD430" s="192"/>
      <c r="AE430" s="192"/>
      <c r="AF430" s="192"/>
      <c r="AG430" s="192"/>
      <c r="AH430" s="192"/>
      <c r="AI430" s="192"/>
      <c r="AJ430" s="192"/>
      <c r="AK430" s="192"/>
      <c r="AL430" s="192"/>
      <c r="AM430" s="192"/>
      <c r="AN430" s="192"/>
      <c r="AO430" s="192"/>
      <c r="AP430" s="192"/>
      <c r="AQ430" s="192"/>
      <c r="AR430" s="192"/>
      <c r="AS430" s="192"/>
      <c r="AT430" s="192"/>
      <c r="AU430" s="192"/>
      <c r="AV430" s="192"/>
      <c r="AW430" s="192"/>
      <c r="AX430" s="192"/>
      <c r="AY430" s="192"/>
      <c r="AZ430" s="192"/>
      <c r="BA430" s="192"/>
      <c r="BB430" s="192"/>
      <c r="BC430" s="192"/>
      <c r="BD430" s="192"/>
      <c r="BE430" s="192"/>
      <c r="BF430" s="192"/>
      <c r="BG430" s="192"/>
      <c r="BH430" s="192"/>
      <c r="BI430" s="192"/>
      <c r="BJ430" s="192"/>
      <c r="BK430" s="192"/>
      <c r="BL430" s="192"/>
      <c r="BM430" s="192"/>
      <c r="BN430" s="192"/>
      <c r="BO430" s="192"/>
      <c r="BP430" s="192"/>
      <c r="BQ430" s="192"/>
      <c r="BR430" s="192"/>
      <c r="BS430" s="192"/>
      <c r="BT430" s="192"/>
      <c r="BU430" s="192"/>
      <c r="BV430" s="192"/>
      <c r="BW430" s="192"/>
      <c r="BX430" s="192"/>
      <c r="BY430" s="192"/>
      <c r="BZ430" s="192"/>
      <c r="CA430" s="192"/>
      <c r="CB430" s="192"/>
      <c r="CC430" s="192"/>
      <c r="CD430" s="192"/>
      <c r="CE430" s="192"/>
      <c r="CF430" s="192"/>
      <c r="CG430" s="192"/>
      <c r="CH430" s="192"/>
      <c r="CI430" s="192"/>
      <c r="CJ430" s="192"/>
      <c r="CK430" s="192"/>
      <c r="CL430" s="192"/>
      <c r="CM430" s="192"/>
      <c r="CN430" s="192"/>
      <c r="CO430" s="192"/>
      <c r="CP430" s="192"/>
      <c r="CQ430" s="192"/>
      <c r="CR430" s="192"/>
      <c r="CS430" s="192"/>
      <c r="CT430" s="192"/>
      <c r="CU430" s="192"/>
      <c r="CV430" s="192"/>
      <c r="CW430" s="192"/>
      <c r="CX430" s="192"/>
      <c r="CY430" s="192"/>
      <c r="CZ430" s="192"/>
      <c r="DA430" s="192"/>
      <c r="DB430" s="192"/>
      <c r="DC430" s="192"/>
      <c r="DD430" s="192"/>
      <c r="DE430" s="192"/>
      <c r="DF430" s="192"/>
      <c r="DG430" s="192"/>
      <c r="DH430" s="192"/>
      <c r="DI430" s="192"/>
      <c r="DJ430" s="192"/>
      <c r="DK430" s="192"/>
      <c r="DL430" s="192"/>
      <c r="DM430" s="192"/>
      <c r="DN430" s="192"/>
      <c r="DO430" s="192"/>
      <c r="DP430" s="192"/>
      <c r="DQ430" s="192"/>
      <c r="DR430" s="192"/>
      <c r="DS430" s="192"/>
      <c r="DT430" s="192"/>
      <c r="DU430" s="192"/>
      <c r="DV430" s="192"/>
      <c r="DW430" s="192"/>
      <c r="DX430" s="192"/>
      <c r="DY430" s="192"/>
      <c r="DZ430" s="192"/>
      <c r="EA430" s="192"/>
      <c r="EB430" s="192"/>
      <c r="EC430" s="192"/>
      <c r="ED430" s="192"/>
      <c r="EE430" s="192"/>
      <c r="EF430" s="192"/>
      <c r="EG430" s="192"/>
      <c r="EH430" s="192"/>
      <c r="EI430" s="192"/>
      <c r="EJ430" s="192"/>
      <c r="EK430" s="192"/>
      <c r="EL430" s="192"/>
      <c r="EM430" s="192"/>
      <c r="EN430" s="192"/>
    </row>
    <row r="431" spans="25:144" s="186" customFormat="1" x14ac:dyDescent="0.3">
      <c r="Y431" s="192"/>
      <c r="Z431" s="192"/>
      <c r="AA431" s="192"/>
      <c r="AB431" s="192"/>
      <c r="AC431" s="192"/>
      <c r="AD431" s="192"/>
      <c r="AE431" s="192"/>
      <c r="AF431" s="192"/>
      <c r="AG431" s="192"/>
      <c r="AH431" s="192"/>
      <c r="AI431" s="192"/>
      <c r="AJ431" s="192"/>
      <c r="AK431" s="192"/>
      <c r="AL431" s="192"/>
      <c r="AM431" s="192"/>
      <c r="AN431" s="192"/>
      <c r="AO431" s="192"/>
      <c r="AP431" s="192"/>
      <c r="AQ431" s="192"/>
      <c r="AR431" s="192"/>
      <c r="AS431" s="192"/>
      <c r="AT431" s="192"/>
      <c r="AU431" s="192"/>
      <c r="AV431" s="192"/>
      <c r="AW431" s="192"/>
      <c r="AX431" s="192"/>
      <c r="AY431" s="192"/>
      <c r="AZ431" s="192"/>
      <c r="BA431" s="192"/>
      <c r="BB431" s="192"/>
      <c r="BC431" s="192"/>
      <c r="BD431" s="192"/>
      <c r="BE431" s="192"/>
      <c r="BF431" s="192"/>
      <c r="BG431" s="192"/>
      <c r="BH431" s="192"/>
      <c r="BI431" s="192"/>
      <c r="BJ431" s="192"/>
      <c r="BK431" s="192"/>
      <c r="BL431" s="192"/>
      <c r="BM431" s="192"/>
      <c r="BN431" s="192"/>
      <c r="BO431" s="192"/>
      <c r="BP431" s="192"/>
      <c r="BQ431" s="192"/>
      <c r="BR431" s="192"/>
      <c r="BS431" s="192"/>
      <c r="BT431" s="192"/>
      <c r="BU431" s="192"/>
      <c r="BV431" s="192"/>
      <c r="BW431" s="192"/>
      <c r="BX431" s="192"/>
      <c r="BY431" s="192"/>
      <c r="BZ431" s="192"/>
      <c r="CA431" s="192"/>
      <c r="CB431" s="192"/>
      <c r="CC431" s="192"/>
      <c r="CD431" s="192"/>
      <c r="CE431" s="192"/>
      <c r="CF431" s="192"/>
      <c r="CG431" s="192"/>
      <c r="CH431" s="192"/>
      <c r="CI431" s="192"/>
      <c r="CJ431" s="192"/>
      <c r="CK431" s="192"/>
      <c r="CL431" s="192"/>
      <c r="CM431" s="192"/>
      <c r="CN431" s="192"/>
      <c r="CO431" s="192"/>
      <c r="CP431" s="192"/>
      <c r="CQ431" s="192"/>
      <c r="CR431" s="192"/>
      <c r="CS431" s="192"/>
      <c r="CT431" s="192"/>
      <c r="CU431" s="192"/>
      <c r="CV431" s="192"/>
      <c r="CW431" s="192"/>
      <c r="CX431" s="192"/>
      <c r="CY431" s="192"/>
      <c r="CZ431" s="192"/>
      <c r="DA431" s="192"/>
      <c r="DB431" s="192"/>
      <c r="DC431" s="192"/>
      <c r="DD431" s="192"/>
      <c r="DE431" s="192"/>
      <c r="DF431" s="192"/>
      <c r="DG431" s="192"/>
      <c r="DH431" s="192"/>
      <c r="DI431" s="192"/>
      <c r="DJ431" s="192"/>
      <c r="DK431" s="192"/>
      <c r="DL431" s="192"/>
      <c r="DM431" s="192"/>
      <c r="DN431" s="192"/>
      <c r="DO431" s="192"/>
      <c r="DP431" s="192"/>
      <c r="DQ431" s="192"/>
      <c r="DR431" s="192"/>
      <c r="DS431" s="192"/>
      <c r="DT431" s="192"/>
      <c r="DU431" s="192"/>
      <c r="DV431" s="192"/>
      <c r="DW431" s="192"/>
      <c r="DX431" s="192"/>
      <c r="DY431" s="192"/>
      <c r="DZ431" s="192"/>
      <c r="EA431" s="192"/>
      <c r="EB431" s="192"/>
      <c r="EC431" s="192"/>
      <c r="ED431" s="192"/>
      <c r="EE431" s="192"/>
      <c r="EF431" s="192"/>
      <c r="EG431" s="192"/>
      <c r="EH431" s="192"/>
      <c r="EI431" s="192"/>
      <c r="EJ431" s="192"/>
      <c r="EK431" s="192"/>
      <c r="EL431" s="192"/>
      <c r="EM431" s="192"/>
      <c r="EN431" s="192"/>
    </row>
    <row r="432" spans="25:144" s="186" customFormat="1" x14ac:dyDescent="0.3">
      <c r="Y432" s="192"/>
      <c r="Z432" s="192"/>
      <c r="AA432" s="192"/>
      <c r="AB432" s="192"/>
      <c r="AC432" s="192"/>
      <c r="AD432" s="192"/>
      <c r="AE432" s="192"/>
      <c r="AF432" s="192"/>
      <c r="AG432" s="192"/>
      <c r="AH432" s="192"/>
      <c r="AI432" s="192"/>
      <c r="AJ432" s="192"/>
      <c r="AK432" s="192"/>
      <c r="AL432" s="192"/>
      <c r="AM432" s="192"/>
      <c r="AN432" s="192"/>
      <c r="AO432" s="192"/>
      <c r="AP432" s="192"/>
      <c r="AQ432" s="192"/>
      <c r="AR432" s="192"/>
      <c r="AS432" s="192"/>
      <c r="AT432" s="192"/>
      <c r="AU432" s="192"/>
      <c r="AV432" s="192"/>
      <c r="AW432" s="192"/>
      <c r="AX432" s="192"/>
      <c r="AY432" s="192"/>
      <c r="AZ432" s="192"/>
      <c r="BA432" s="192"/>
      <c r="BB432" s="192"/>
      <c r="BC432" s="192"/>
      <c r="BD432" s="192"/>
      <c r="BE432" s="192"/>
      <c r="BF432" s="192"/>
      <c r="BG432" s="192"/>
      <c r="BH432" s="192"/>
      <c r="BI432" s="192"/>
      <c r="BJ432" s="192"/>
      <c r="BK432" s="192"/>
      <c r="BL432" s="192"/>
      <c r="BM432" s="192"/>
      <c r="BN432" s="192"/>
      <c r="BO432" s="192"/>
      <c r="BP432" s="192"/>
      <c r="BQ432" s="192"/>
      <c r="BR432" s="192"/>
      <c r="BS432" s="192"/>
      <c r="BT432" s="192"/>
      <c r="BU432" s="192"/>
      <c r="BV432" s="192"/>
      <c r="BW432" s="192"/>
      <c r="BX432" s="192"/>
      <c r="BY432" s="192"/>
      <c r="BZ432" s="192"/>
      <c r="CA432" s="192"/>
      <c r="CB432" s="192"/>
      <c r="CC432" s="192"/>
      <c r="CD432" s="192"/>
      <c r="CE432" s="192"/>
      <c r="CF432" s="192"/>
      <c r="CG432" s="192"/>
      <c r="CH432" s="192"/>
      <c r="CI432" s="192"/>
      <c r="CJ432" s="192"/>
      <c r="CK432" s="192"/>
      <c r="CL432" s="192"/>
      <c r="CM432" s="192"/>
      <c r="CN432" s="192"/>
      <c r="CO432" s="192"/>
      <c r="CP432" s="192"/>
      <c r="CQ432" s="192"/>
      <c r="CR432" s="192"/>
      <c r="CS432" s="192"/>
      <c r="CT432" s="192"/>
      <c r="CU432" s="192"/>
      <c r="CV432" s="192"/>
      <c r="CW432" s="192"/>
      <c r="CX432" s="192"/>
      <c r="CY432" s="192"/>
      <c r="CZ432" s="192"/>
      <c r="DA432" s="192"/>
      <c r="DB432" s="192"/>
      <c r="DC432" s="192"/>
      <c r="DD432" s="192"/>
      <c r="DE432" s="192"/>
      <c r="DF432" s="192"/>
      <c r="DG432" s="192"/>
      <c r="DH432" s="192"/>
      <c r="DI432" s="192"/>
      <c r="DJ432" s="192"/>
      <c r="DK432" s="192"/>
      <c r="DL432" s="192"/>
      <c r="DM432" s="192"/>
      <c r="DN432" s="192"/>
      <c r="DO432" s="192"/>
      <c r="DP432" s="192"/>
      <c r="DQ432" s="192"/>
      <c r="DR432" s="192"/>
      <c r="DS432" s="192"/>
      <c r="DT432" s="192"/>
      <c r="DU432" s="192"/>
      <c r="DV432" s="192"/>
      <c r="DW432" s="192"/>
      <c r="DX432" s="192"/>
      <c r="DY432" s="192"/>
      <c r="DZ432" s="192"/>
      <c r="EA432" s="192"/>
      <c r="EB432" s="192"/>
      <c r="EC432" s="192"/>
      <c r="ED432" s="192"/>
      <c r="EE432" s="192"/>
      <c r="EF432" s="192"/>
      <c r="EG432" s="192"/>
      <c r="EH432" s="192"/>
      <c r="EI432" s="192"/>
      <c r="EJ432" s="192"/>
      <c r="EK432" s="192"/>
      <c r="EL432" s="192"/>
      <c r="EM432" s="192"/>
      <c r="EN432" s="192"/>
    </row>
    <row r="433" spans="25:144" s="186" customFormat="1" x14ac:dyDescent="0.3">
      <c r="Y433" s="192"/>
      <c r="Z433" s="192"/>
      <c r="AA433" s="192"/>
      <c r="AB433" s="192"/>
      <c r="AC433" s="192"/>
      <c r="AD433" s="192"/>
      <c r="AE433" s="192"/>
      <c r="AF433" s="192"/>
      <c r="AG433" s="192"/>
      <c r="AH433" s="192"/>
      <c r="AI433" s="192"/>
      <c r="AJ433" s="192"/>
      <c r="AK433" s="192"/>
      <c r="AL433" s="192"/>
      <c r="AM433" s="192"/>
      <c r="AN433" s="192"/>
      <c r="AO433" s="192"/>
      <c r="AP433" s="192"/>
      <c r="AQ433" s="192"/>
      <c r="AR433" s="192"/>
      <c r="AS433" s="192"/>
      <c r="AT433" s="192"/>
      <c r="AU433" s="192"/>
      <c r="AV433" s="192"/>
      <c r="AW433" s="192"/>
      <c r="AX433" s="192"/>
      <c r="AY433" s="192"/>
      <c r="AZ433" s="192"/>
      <c r="BA433" s="192"/>
      <c r="BB433" s="192"/>
      <c r="BC433" s="192"/>
      <c r="BD433" s="192"/>
      <c r="BE433" s="192"/>
      <c r="BF433" s="192"/>
      <c r="BG433" s="192"/>
      <c r="BH433" s="192"/>
      <c r="BI433" s="192"/>
      <c r="BJ433" s="192"/>
      <c r="BK433" s="192"/>
      <c r="BL433" s="192"/>
      <c r="BM433" s="192"/>
      <c r="BN433" s="192"/>
      <c r="BO433" s="192"/>
      <c r="BP433" s="192"/>
      <c r="BQ433" s="192"/>
      <c r="BR433" s="192"/>
      <c r="BS433" s="192"/>
      <c r="BT433" s="192"/>
      <c r="BU433" s="192"/>
      <c r="BV433" s="192"/>
      <c r="BW433" s="192"/>
      <c r="BX433" s="192"/>
      <c r="BY433" s="192"/>
      <c r="BZ433" s="192"/>
      <c r="CA433" s="192"/>
      <c r="CB433" s="192"/>
      <c r="CC433" s="192"/>
      <c r="CD433" s="192"/>
      <c r="CE433" s="192"/>
      <c r="CF433" s="192"/>
      <c r="CG433" s="192"/>
      <c r="CH433" s="192"/>
      <c r="CI433" s="192"/>
      <c r="CJ433" s="192"/>
      <c r="CK433" s="192"/>
      <c r="CL433" s="192"/>
      <c r="CM433" s="192"/>
      <c r="CN433" s="192"/>
      <c r="CO433" s="192"/>
      <c r="CP433" s="192"/>
      <c r="CQ433" s="192"/>
      <c r="CR433" s="192"/>
      <c r="CS433" s="192"/>
      <c r="CT433" s="192"/>
      <c r="CU433" s="192"/>
      <c r="CV433" s="192"/>
      <c r="CW433" s="192"/>
      <c r="CX433" s="192"/>
      <c r="CY433" s="192"/>
      <c r="CZ433" s="192"/>
      <c r="DA433" s="192"/>
      <c r="DB433" s="192"/>
      <c r="DC433" s="192"/>
      <c r="DD433" s="192"/>
      <c r="DE433" s="192"/>
      <c r="DF433" s="192"/>
      <c r="DG433" s="192"/>
      <c r="DH433" s="192"/>
      <c r="DI433" s="192"/>
      <c r="DJ433" s="192"/>
      <c r="DK433" s="192"/>
      <c r="DL433" s="192"/>
      <c r="DM433" s="192"/>
      <c r="DN433" s="192"/>
      <c r="DO433" s="192"/>
      <c r="DP433" s="192"/>
      <c r="DQ433" s="192"/>
      <c r="DR433" s="192"/>
      <c r="DS433" s="192"/>
      <c r="DT433" s="192"/>
      <c r="DU433" s="192"/>
      <c r="DV433" s="192"/>
      <c r="DW433" s="192"/>
      <c r="DX433" s="192"/>
      <c r="DY433" s="192"/>
      <c r="DZ433" s="192"/>
      <c r="EA433" s="192"/>
      <c r="EB433" s="192"/>
      <c r="EC433" s="192"/>
      <c r="ED433" s="192"/>
      <c r="EE433" s="192"/>
      <c r="EF433" s="192"/>
      <c r="EG433" s="192"/>
      <c r="EH433" s="192"/>
      <c r="EI433" s="192"/>
      <c r="EJ433" s="192"/>
      <c r="EK433" s="192"/>
      <c r="EL433" s="192"/>
      <c r="EM433" s="192"/>
      <c r="EN433" s="192"/>
    </row>
    <row r="434" spans="25:144" s="186" customFormat="1" x14ac:dyDescent="0.3">
      <c r="Y434" s="192"/>
      <c r="Z434" s="192"/>
      <c r="AA434" s="192"/>
      <c r="AB434" s="192"/>
      <c r="AC434" s="192"/>
      <c r="AD434" s="192"/>
      <c r="AE434" s="192"/>
      <c r="AF434" s="192"/>
      <c r="AG434" s="192"/>
      <c r="AH434" s="192"/>
      <c r="AI434" s="192"/>
      <c r="AJ434" s="192"/>
      <c r="AK434" s="192"/>
      <c r="AL434" s="192"/>
      <c r="AM434" s="192"/>
      <c r="AN434" s="192"/>
      <c r="AO434" s="192"/>
      <c r="AP434" s="192"/>
      <c r="AQ434" s="192"/>
      <c r="AR434" s="192"/>
      <c r="AS434" s="192"/>
      <c r="AT434" s="192"/>
      <c r="AU434" s="192"/>
      <c r="AV434" s="192"/>
      <c r="AW434" s="192"/>
      <c r="AX434" s="192"/>
      <c r="AY434" s="192"/>
      <c r="AZ434" s="192"/>
      <c r="BA434" s="192"/>
      <c r="BB434" s="192"/>
      <c r="BC434" s="192"/>
      <c r="BD434" s="192"/>
      <c r="BE434" s="192"/>
      <c r="BF434" s="192"/>
      <c r="BG434" s="192"/>
      <c r="BH434" s="192"/>
      <c r="BI434" s="192"/>
      <c r="BJ434" s="192"/>
      <c r="BK434" s="192"/>
      <c r="BL434" s="192"/>
      <c r="BM434" s="192"/>
      <c r="BN434" s="192"/>
      <c r="BO434" s="192"/>
      <c r="BP434" s="192"/>
      <c r="BQ434" s="192"/>
      <c r="BR434" s="192"/>
      <c r="BS434" s="192"/>
      <c r="BT434" s="192"/>
      <c r="BU434" s="192"/>
      <c r="BV434" s="192"/>
      <c r="BW434" s="192"/>
      <c r="BX434" s="192"/>
      <c r="BY434" s="192"/>
      <c r="BZ434" s="192"/>
      <c r="CA434" s="192"/>
      <c r="CB434" s="192"/>
      <c r="CC434" s="192"/>
      <c r="CD434" s="192"/>
      <c r="CE434" s="192"/>
      <c r="CF434" s="192"/>
      <c r="CG434" s="192"/>
      <c r="CH434" s="192"/>
      <c r="CI434" s="192"/>
      <c r="CJ434" s="192"/>
      <c r="CK434" s="192"/>
      <c r="CL434" s="192"/>
      <c r="CM434" s="192"/>
      <c r="CN434" s="192"/>
      <c r="CO434" s="192"/>
      <c r="CP434" s="192"/>
      <c r="CQ434" s="192"/>
      <c r="CR434" s="192"/>
      <c r="CS434" s="192"/>
      <c r="CT434" s="192"/>
      <c r="CU434" s="192"/>
      <c r="CV434" s="192"/>
      <c r="CW434" s="192"/>
      <c r="CX434" s="192"/>
      <c r="CY434" s="192"/>
      <c r="CZ434" s="192"/>
      <c r="DA434" s="192"/>
      <c r="DB434" s="192"/>
      <c r="DC434" s="192"/>
      <c r="DD434" s="192"/>
      <c r="DE434" s="192"/>
      <c r="DF434" s="192"/>
      <c r="DG434" s="192"/>
      <c r="DH434" s="192"/>
      <c r="DI434" s="192"/>
      <c r="DJ434" s="192"/>
      <c r="DK434" s="192"/>
      <c r="DL434" s="192"/>
      <c r="DM434" s="192"/>
      <c r="DN434" s="192"/>
      <c r="DO434" s="192"/>
      <c r="DP434" s="192"/>
      <c r="DQ434" s="192"/>
      <c r="DR434" s="192"/>
      <c r="DS434" s="192"/>
      <c r="DT434" s="192"/>
      <c r="DU434" s="192"/>
      <c r="DV434" s="192"/>
      <c r="DW434" s="192"/>
      <c r="DX434" s="192"/>
      <c r="DY434" s="192"/>
      <c r="DZ434" s="192"/>
      <c r="EA434" s="192"/>
      <c r="EB434" s="192"/>
      <c r="EC434" s="192"/>
      <c r="ED434" s="192"/>
      <c r="EE434" s="192"/>
      <c r="EF434" s="192"/>
      <c r="EG434" s="192"/>
      <c r="EH434" s="192"/>
      <c r="EI434" s="192"/>
      <c r="EJ434" s="192"/>
      <c r="EK434" s="192"/>
      <c r="EL434" s="192"/>
      <c r="EM434" s="192"/>
      <c r="EN434" s="192"/>
    </row>
    <row r="435" spans="25:144" s="186" customFormat="1" x14ac:dyDescent="0.3">
      <c r="Y435" s="192"/>
      <c r="Z435" s="192"/>
      <c r="AA435" s="192"/>
      <c r="AB435" s="192"/>
      <c r="AC435" s="192"/>
      <c r="AD435" s="192"/>
      <c r="AE435" s="192"/>
      <c r="AF435" s="192"/>
      <c r="AG435" s="192"/>
      <c r="AH435" s="192"/>
      <c r="AI435" s="192"/>
      <c r="AJ435" s="192"/>
      <c r="AK435" s="192"/>
      <c r="AL435" s="192"/>
      <c r="AM435" s="192"/>
      <c r="AN435" s="192"/>
      <c r="AO435" s="192"/>
      <c r="AP435" s="192"/>
      <c r="AQ435" s="192"/>
      <c r="AR435" s="192"/>
      <c r="AS435" s="192"/>
      <c r="AT435" s="192"/>
      <c r="AU435" s="192"/>
      <c r="AV435" s="192"/>
      <c r="AW435" s="192"/>
      <c r="AX435" s="192"/>
      <c r="AY435" s="192"/>
      <c r="AZ435" s="192"/>
      <c r="BA435" s="192"/>
      <c r="BB435" s="192"/>
      <c r="BC435" s="192"/>
      <c r="BD435" s="192"/>
      <c r="BE435" s="192"/>
      <c r="BF435" s="192"/>
      <c r="BG435" s="192"/>
      <c r="BH435" s="192"/>
      <c r="BI435" s="192"/>
      <c r="BJ435" s="192"/>
      <c r="BK435" s="192"/>
      <c r="BL435" s="192"/>
      <c r="BM435" s="192"/>
      <c r="BN435" s="192"/>
      <c r="BO435" s="192"/>
      <c r="BP435" s="192"/>
      <c r="BQ435" s="192"/>
      <c r="BR435" s="192"/>
      <c r="BS435" s="192"/>
      <c r="BT435" s="192"/>
      <c r="BU435" s="192"/>
      <c r="BV435" s="192"/>
      <c r="BW435" s="192"/>
      <c r="BX435" s="192"/>
      <c r="BY435" s="192"/>
      <c r="BZ435" s="192"/>
      <c r="CA435" s="192"/>
      <c r="CB435" s="192"/>
      <c r="CC435" s="192"/>
      <c r="CD435" s="192"/>
      <c r="CE435" s="192"/>
      <c r="CF435" s="192"/>
      <c r="CG435" s="192"/>
      <c r="CH435" s="192"/>
      <c r="CI435" s="192"/>
      <c r="CJ435" s="192"/>
      <c r="CK435" s="192"/>
      <c r="CL435" s="192"/>
      <c r="CM435" s="192"/>
      <c r="CN435" s="192"/>
      <c r="CO435" s="192"/>
      <c r="CP435" s="192"/>
      <c r="CQ435" s="192"/>
      <c r="CR435" s="192"/>
      <c r="CS435" s="192"/>
      <c r="CT435" s="192"/>
      <c r="CU435" s="192"/>
      <c r="CV435" s="192"/>
      <c r="CW435" s="192"/>
      <c r="CX435" s="192"/>
      <c r="CY435" s="192"/>
      <c r="CZ435" s="192"/>
      <c r="DA435" s="192"/>
      <c r="DB435" s="192"/>
      <c r="DC435" s="192"/>
      <c r="DD435" s="192"/>
      <c r="DE435" s="192"/>
      <c r="DF435" s="192"/>
      <c r="DG435" s="192"/>
      <c r="DH435" s="192"/>
      <c r="DI435" s="192"/>
      <c r="DJ435" s="192"/>
      <c r="DK435" s="192"/>
      <c r="DL435" s="192"/>
      <c r="DM435" s="192"/>
      <c r="DN435" s="192"/>
      <c r="DO435" s="192"/>
      <c r="DP435" s="192"/>
      <c r="DQ435" s="192"/>
      <c r="DR435" s="192"/>
      <c r="DS435" s="192"/>
      <c r="DT435" s="192"/>
      <c r="DU435" s="192"/>
      <c r="DV435" s="192"/>
      <c r="DW435" s="192"/>
      <c r="DX435" s="192"/>
      <c r="DY435" s="192"/>
      <c r="DZ435" s="192"/>
      <c r="EA435" s="192"/>
      <c r="EB435" s="192"/>
      <c r="EC435" s="192"/>
      <c r="ED435" s="192"/>
      <c r="EE435" s="192"/>
      <c r="EF435" s="192"/>
      <c r="EG435" s="192"/>
      <c r="EH435" s="192"/>
      <c r="EI435" s="192"/>
      <c r="EJ435" s="192"/>
      <c r="EK435" s="192"/>
      <c r="EL435" s="192"/>
      <c r="EM435" s="192"/>
      <c r="EN435" s="192"/>
    </row>
    <row r="436" spans="25:144" s="186" customFormat="1" x14ac:dyDescent="0.3">
      <c r="Y436" s="192"/>
      <c r="Z436" s="192"/>
      <c r="AA436" s="192"/>
      <c r="AB436" s="192"/>
      <c r="AC436" s="192"/>
      <c r="AD436" s="192"/>
      <c r="AE436" s="192"/>
      <c r="AF436" s="192"/>
      <c r="AG436" s="192"/>
      <c r="AH436" s="192"/>
      <c r="AI436" s="192"/>
      <c r="AJ436" s="192"/>
      <c r="AK436" s="192"/>
      <c r="AL436" s="192"/>
      <c r="AM436" s="192"/>
      <c r="AN436" s="192"/>
      <c r="AO436" s="192"/>
      <c r="AP436" s="192"/>
      <c r="AQ436" s="192"/>
      <c r="AR436" s="192"/>
      <c r="AS436" s="192"/>
      <c r="AT436" s="192"/>
      <c r="AU436" s="192"/>
      <c r="AV436" s="192"/>
      <c r="AW436" s="192"/>
      <c r="AX436" s="192"/>
      <c r="AY436" s="192"/>
      <c r="AZ436" s="192"/>
      <c r="BA436" s="192"/>
      <c r="BB436" s="192"/>
      <c r="BC436" s="192"/>
      <c r="BD436" s="192"/>
      <c r="BE436" s="192"/>
      <c r="BF436" s="192"/>
      <c r="BG436" s="192"/>
      <c r="BH436" s="192"/>
      <c r="BI436" s="192"/>
      <c r="BJ436" s="192"/>
      <c r="BK436" s="192"/>
      <c r="BL436" s="192"/>
      <c r="BM436" s="192"/>
      <c r="BN436" s="192"/>
      <c r="BO436" s="192"/>
      <c r="BP436" s="192"/>
      <c r="BQ436" s="192"/>
      <c r="BR436" s="192"/>
      <c r="BS436" s="192"/>
      <c r="BT436" s="192"/>
      <c r="BU436" s="192"/>
      <c r="BV436" s="192"/>
      <c r="BW436" s="192"/>
      <c r="BX436" s="192"/>
      <c r="BY436" s="192"/>
      <c r="BZ436" s="192"/>
      <c r="CA436" s="192"/>
      <c r="CB436" s="192"/>
      <c r="CC436" s="192"/>
      <c r="CD436" s="192"/>
      <c r="CE436" s="192"/>
      <c r="CF436" s="192"/>
      <c r="CG436" s="192"/>
      <c r="CH436" s="192"/>
      <c r="CI436" s="192"/>
      <c r="CJ436" s="192"/>
      <c r="CK436" s="192"/>
      <c r="CL436" s="192"/>
      <c r="CM436" s="192"/>
      <c r="CN436" s="192"/>
      <c r="CO436" s="192"/>
      <c r="CP436" s="192"/>
      <c r="CQ436" s="192"/>
      <c r="CR436" s="192"/>
      <c r="CS436" s="192"/>
      <c r="CT436" s="192"/>
      <c r="CU436" s="192"/>
      <c r="CV436" s="192"/>
      <c r="CW436" s="192"/>
      <c r="CX436" s="192"/>
      <c r="CY436" s="192"/>
      <c r="CZ436" s="192"/>
      <c r="DA436" s="192"/>
      <c r="DB436" s="192"/>
      <c r="DC436" s="192"/>
      <c r="DD436" s="192"/>
      <c r="DE436" s="192"/>
      <c r="DF436" s="192"/>
      <c r="DG436" s="192"/>
      <c r="DH436" s="192"/>
      <c r="DI436" s="192"/>
      <c r="DJ436" s="192"/>
      <c r="DK436" s="192"/>
      <c r="DL436" s="192"/>
      <c r="DM436" s="192"/>
      <c r="DN436" s="192"/>
      <c r="DO436" s="192"/>
      <c r="DP436" s="192"/>
      <c r="DQ436" s="192"/>
      <c r="DR436" s="192"/>
      <c r="DS436" s="192"/>
      <c r="DT436" s="192"/>
      <c r="DU436" s="192"/>
      <c r="DV436" s="192"/>
      <c r="DW436" s="192"/>
      <c r="DX436" s="192"/>
      <c r="DY436" s="192"/>
      <c r="DZ436" s="192"/>
      <c r="EA436" s="192"/>
      <c r="EB436" s="192"/>
      <c r="EC436" s="192"/>
      <c r="ED436" s="192"/>
      <c r="EE436" s="192"/>
      <c r="EF436" s="192"/>
      <c r="EG436" s="192"/>
      <c r="EH436" s="192"/>
      <c r="EI436" s="192"/>
      <c r="EJ436" s="192"/>
      <c r="EK436" s="192"/>
      <c r="EL436" s="192"/>
      <c r="EM436" s="192"/>
      <c r="EN436" s="192"/>
    </row>
    <row r="437" spans="25:144" s="186" customFormat="1" x14ac:dyDescent="0.3">
      <c r="Y437" s="192"/>
      <c r="Z437" s="192"/>
      <c r="AA437" s="192"/>
      <c r="AB437" s="192"/>
      <c r="AC437" s="192"/>
      <c r="AD437" s="192"/>
      <c r="AE437" s="192"/>
      <c r="AF437" s="192"/>
      <c r="AG437" s="192"/>
      <c r="AH437" s="192"/>
      <c r="AI437" s="192"/>
      <c r="AJ437" s="192"/>
      <c r="AK437" s="192"/>
      <c r="AL437" s="192"/>
      <c r="AM437" s="192"/>
      <c r="AN437" s="192"/>
      <c r="AO437" s="192"/>
      <c r="AP437" s="192"/>
      <c r="AQ437" s="192"/>
      <c r="AR437" s="192"/>
      <c r="AS437" s="192"/>
      <c r="AT437" s="192"/>
      <c r="AU437" s="192"/>
      <c r="AV437" s="192"/>
      <c r="AW437" s="192"/>
      <c r="AX437" s="192"/>
      <c r="AY437" s="192"/>
      <c r="AZ437" s="192"/>
      <c r="BA437" s="192"/>
      <c r="BB437" s="192"/>
      <c r="BC437" s="192"/>
      <c r="BD437" s="192"/>
      <c r="BE437" s="192"/>
      <c r="BF437" s="192"/>
      <c r="BG437" s="192"/>
      <c r="BH437" s="192"/>
      <c r="BI437" s="192"/>
      <c r="BJ437" s="192"/>
      <c r="BK437" s="192"/>
      <c r="BL437" s="192"/>
      <c r="BM437" s="192"/>
      <c r="BN437" s="192"/>
      <c r="BO437" s="192"/>
      <c r="BP437" s="192"/>
      <c r="BQ437" s="192"/>
      <c r="BR437" s="192"/>
      <c r="BS437" s="192"/>
      <c r="BT437" s="192"/>
      <c r="BU437" s="192"/>
      <c r="BV437" s="192"/>
      <c r="BW437" s="192"/>
      <c r="BX437" s="192"/>
      <c r="BY437" s="192"/>
      <c r="BZ437" s="192"/>
      <c r="CA437" s="192"/>
      <c r="CB437" s="192"/>
      <c r="CC437" s="192"/>
      <c r="CD437" s="192"/>
      <c r="CE437" s="192"/>
      <c r="CF437" s="192"/>
      <c r="CG437" s="192"/>
      <c r="CH437" s="192"/>
      <c r="CI437" s="192"/>
      <c r="CJ437" s="192"/>
      <c r="CK437" s="192"/>
      <c r="CL437" s="192"/>
      <c r="CM437" s="192"/>
      <c r="CN437" s="192"/>
      <c r="CO437" s="192"/>
      <c r="CP437" s="192"/>
      <c r="CQ437" s="192"/>
      <c r="CR437" s="192"/>
      <c r="CS437" s="192"/>
      <c r="CT437" s="192"/>
      <c r="CU437" s="192"/>
      <c r="CV437" s="192"/>
      <c r="CW437" s="192"/>
      <c r="CX437" s="192"/>
      <c r="CY437" s="192"/>
      <c r="CZ437" s="192"/>
      <c r="DA437" s="192"/>
      <c r="DB437" s="192"/>
      <c r="DC437" s="192"/>
      <c r="DD437" s="192"/>
      <c r="DE437" s="192"/>
      <c r="DF437" s="192"/>
      <c r="DG437" s="192"/>
      <c r="DH437" s="192"/>
      <c r="DI437" s="192"/>
      <c r="DJ437" s="192"/>
      <c r="DK437" s="192"/>
      <c r="DL437" s="192"/>
      <c r="DM437" s="192"/>
      <c r="DN437" s="192"/>
      <c r="DO437" s="192"/>
      <c r="DP437" s="192"/>
      <c r="DQ437" s="192"/>
      <c r="DR437" s="192"/>
      <c r="DS437" s="192"/>
      <c r="DT437" s="192"/>
      <c r="DU437" s="192"/>
      <c r="DV437" s="192"/>
      <c r="DW437" s="192"/>
      <c r="DX437" s="192"/>
      <c r="DY437" s="192"/>
      <c r="DZ437" s="192"/>
      <c r="EA437" s="192"/>
      <c r="EB437" s="192"/>
      <c r="EC437" s="192"/>
      <c r="ED437" s="192"/>
      <c r="EE437" s="192"/>
      <c r="EF437" s="192"/>
      <c r="EG437" s="192"/>
      <c r="EH437" s="192"/>
      <c r="EI437" s="192"/>
      <c r="EJ437" s="192"/>
      <c r="EK437" s="192"/>
      <c r="EL437" s="192"/>
      <c r="EM437" s="192"/>
      <c r="EN437" s="192"/>
    </row>
    <row r="438" spans="25:144" s="186" customFormat="1" x14ac:dyDescent="0.3">
      <c r="Y438" s="192"/>
      <c r="Z438" s="192"/>
      <c r="AA438" s="192"/>
      <c r="AB438" s="192"/>
      <c r="AC438" s="192"/>
      <c r="AD438" s="192"/>
      <c r="AE438" s="192"/>
      <c r="AF438" s="192"/>
      <c r="AG438" s="192"/>
      <c r="AH438" s="192"/>
      <c r="AI438" s="192"/>
      <c r="AJ438" s="192"/>
      <c r="AK438" s="192"/>
      <c r="AL438" s="192"/>
      <c r="AM438" s="192"/>
      <c r="AN438" s="192"/>
      <c r="AO438" s="192"/>
      <c r="AP438" s="192"/>
      <c r="AQ438" s="192"/>
      <c r="AR438" s="192"/>
      <c r="AS438" s="192"/>
      <c r="AT438" s="192"/>
      <c r="AU438" s="192"/>
      <c r="AV438" s="192"/>
      <c r="AW438" s="192"/>
      <c r="AX438" s="192"/>
      <c r="AY438" s="192"/>
      <c r="AZ438" s="192"/>
      <c r="BA438" s="192"/>
      <c r="BB438" s="192"/>
      <c r="BC438" s="192"/>
      <c r="BD438" s="192"/>
      <c r="BE438" s="192"/>
      <c r="BF438" s="192"/>
      <c r="BG438" s="192"/>
      <c r="BH438" s="192"/>
      <c r="BI438" s="192"/>
      <c r="BJ438" s="192"/>
      <c r="BK438" s="192"/>
      <c r="BL438" s="192"/>
      <c r="BM438" s="192"/>
      <c r="BN438" s="192"/>
      <c r="BO438" s="192"/>
      <c r="BP438" s="192"/>
      <c r="BQ438" s="192"/>
      <c r="BR438" s="192"/>
      <c r="BS438" s="192"/>
      <c r="BT438" s="192"/>
      <c r="BU438" s="192"/>
      <c r="BV438" s="192"/>
      <c r="BW438" s="192"/>
      <c r="BX438" s="192"/>
      <c r="BY438" s="192"/>
      <c r="BZ438" s="192"/>
      <c r="CA438" s="192"/>
      <c r="CB438" s="192"/>
      <c r="CC438" s="192"/>
      <c r="CD438" s="192"/>
      <c r="CE438" s="192"/>
      <c r="CF438" s="192"/>
      <c r="CG438" s="192"/>
      <c r="CH438" s="192"/>
      <c r="CI438" s="192"/>
      <c r="CJ438" s="192"/>
      <c r="CK438" s="192"/>
      <c r="CL438" s="192"/>
      <c r="CM438" s="192"/>
      <c r="CN438" s="192"/>
      <c r="CO438" s="192"/>
      <c r="CP438" s="192"/>
      <c r="CQ438" s="192"/>
      <c r="CR438" s="192"/>
      <c r="CS438" s="192"/>
      <c r="CT438" s="192"/>
      <c r="CU438" s="192"/>
      <c r="CV438" s="192"/>
      <c r="CW438" s="192"/>
      <c r="CX438" s="192"/>
      <c r="CY438" s="192"/>
      <c r="CZ438" s="192"/>
      <c r="DA438" s="192"/>
      <c r="DB438" s="192"/>
      <c r="DC438" s="192"/>
      <c r="DD438" s="192"/>
      <c r="DE438" s="192"/>
      <c r="DF438" s="192"/>
      <c r="DG438" s="192"/>
      <c r="DH438" s="192"/>
      <c r="DI438" s="192"/>
      <c r="DJ438" s="192"/>
      <c r="DK438" s="192"/>
      <c r="DL438" s="192"/>
      <c r="DM438" s="192"/>
      <c r="DN438" s="192"/>
      <c r="DO438" s="192"/>
      <c r="DP438" s="192"/>
      <c r="DQ438" s="192"/>
      <c r="DR438" s="192"/>
      <c r="DS438" s="192"/>
      <c r="DT438" s="192"/>
      <c r="DU438" s="192"/>
      <c r="DV438" s="192"/>
      <c r="DW438" s="192"/>
      <c r="DX438" s="192"/>
      <c r="DY438" s="192"/>
      <c r="DZ438" s="192"/>
      <c r="EA438" s="192"/>
      <c r="EB438" s="192"/>
      <c r="EC438" s="192"/>
      <c r="ED438" s="192"/>
      <c r="EE438" s="192"/>
      <c r="EF438" s="192"/>
      <c r="EG438" s="192"/>
      <c r="EH438" s="192"/>
      <c r="EI438" s="192"/>
      <c r="EJ438" s="192"/>
      <c r="EK438" s="192"/>
      <c r="EL438" s="192"/>
      <c r="EM438" s="192"/>
      <c r="EN438" s="192"/>
    </row>
    <row r="439" spans="25:144" s="186" customFormat="1" x14ac:dyDescent="0.3">
      <c r="Y439" s="192"/>
      <c r="Z439" s="192"/>
      <c r="AA439" s="192"/>
      <c r="AB439" s="192"/>
      <c r="AC439" s="192"/>
      <c r="AD439" s="192"/>
      <c r="AE439" s="192"/>
      <c r="AF439" s="192"/>
      <c r="AG439" s="192"/>
      <c r="AH439" s="192"/>
      <c r="AI439" s="192"/>
      <c r="AJ439" s="192"/>
      <c r="AK439" s="192"/>
      <c r="AL439" s="192"/>
      <c r="AM439" s="192"/>
      <c r="AN439" s="192"/>
      <c r="AO439" s="192"/>
      <c r="AP439" s="192"/>
      <c r="AQ439" s="192"/>
      <c r="AR439" s="192"/>
      <c r="AS439" s="192"/>
      <c r="AT439" s="192"/>
      <c r="AU439" s="192"/>
      <c r="AV439" s="192"/>
      <c r="AW439" s="192"/>
      <c r="AX439" s="192"/>
      <c r="AY439" s="192"/>
      <c r="AZ439" s="192"/>
      <c r="BA439" s="192"/>
      <c r="BB439" s="192"/>
      <c r="BC439" s="192"/>
      <c r="BD439" s="192"/>
      <c r="BE439" s="192"/>
      <c r="BF439" s="192"/>
      <c r="BG439" s="192"/>
      <c r="BH439" s="192"/>
      <c r="BI439" s="192"/>
      <c r="BJ439" s="192"/>
      <c r="BK439" s="192"/>
      <c r="BL439" s="192"/>
      <c r="BM439" s="192"/>
      <c r="BN439" s="192"/>
      <c r="BO439" s="192"/>
      <c r="BP439" s="192"/>
      <c r="BQ439" s="192"/>
      <c r="BR439" s="192"/>
      <c r="BS439" s="192"/>
      <c r="BT439" s="192"/>
      <c r="BU439" s="192"/>
      <c r="BV439" s="192"/>
      <c r="BW439" s="192"/>
      <c r="BX439" s="192"/>
      <c r="BY439" s="192"/>
      <c r="BZ439" s="192"/>
      <c r="CA439" s="192"/>
      <c r="CB439" s="192"/>
      <c r="CC439" s="192"/>
      <c r="CD439" s="192"/>
      <c r="CE439" s="192"/>
      <c r="CF439" s="192"/>
      <c r="CG439" s="192"/>
      <c r="CH439" s="192"/>
      <c r="CI439" s="192"/>
      <c r="CJ439" s="192"/>
      <c r="CK439" s="192"/>
      <c r="CL439" s="192"/>
      <c r="CM439" s="192"/>
      <c r="CN439" s="192"/>
      <c r="CO439" s="192"/>
      <c r="CP439" s="192"/>
      <c r="CQ439" s="192"/>
      <c r="CR439" s="192"/>
      <c r="CS439" s="192"/>
      <c r="CT439" s="192"/>
      <c r="CU439" s="192"/>
      <c r="CV439" s="192"/>
      <c r="CW439" s="192"/>
      <c r="CX439" s="192"/>
      <c r="CY439" s="192"/>
      <c r="CZ439" s="192"/>
      <c r="DA439" s="192"/>
      <c r="DB439" s="192"/>
      <c r="DC439" s="192"/>
      <c r="DD439" s="192"/>
      <c r="DE439" s="192"/>
      <c r="DF439" s="192"/>
      <c r="DG439" s="192"/>
      <c r="DH439" s="192"/>
      <c r="DI439" s="192"/>
      <c r="DJ439" s="192"/>
      <c r="DK439" s="192"/>
      <c r="DL439" s="192"/>
      <c r="DM439" s="192"/>
      <c r="DN439" s="192"/>
      <c r="DO439" s="192"/>
      <c r="DP439" s="192"/>
      <c r="DQ439" s="192"/>
      <c r="DR439" s="192"/>
      <c r="DS439" s="192"/>
      <c r="DT439" s="192"/>
      <c r="DU439" s="192"/>
      <c r="DV439" s="192"/>
      <c r="DW439" s="192"/>
      <c r="DX439" s="192"/>
      <c r="DY439" s="192"/>
      <c r="DZ439" s="192"/>
      <c r="EA439" s="192"/>
      <c r="EB439" s="192"/>
      <c r="EC439" s="192"/>
      <c r="ED439" s="192"/>
      <c r="EE439" s="192"/>
      <c r="EF439" s="192"/>
      <c r="EG439" s="192"/>
      <c r="EH439" s="192"/>
      <c r="EI439" s="192"/>
      <c r="EJ439" s="192"/>
      <c r="EK439" s="192"/>
      <c r="EL439" s="192"/>
      <c r="EM439" s="192"/>
      <c r="EN439" s="192"/>
    </row>
    <row r="440" spans="25:144" s="186" customFormat="1" x14ac:dyDescent="0.3">
      <c r="Y440" s="192"/>
      <c r="Z440" s="192"/>
      <c r="AA440" s="192"/>
      <c r="AB440" s="192"/>
      <c r="AC440" s="192"/>
      <c r="AD440" s="192"/>
      <c r="AE440" s="192"/>
      <c r="AF440" s="192"/>
      <c r="AG440" s="192"/>
      <c r="AH440" s="192"/>
      <c r="AI440" s="192"/>
      <c r="AJ440" s="192"/>
      <c r="AK440" s="192"/>
      <c r="AL440" s="192"/>
      <c r="AM440" s="192"/>
      <c r="AN440" s="192"/>
      <c r="AO440" s="192"/>
      <c r="AP440" s="192"/>
      <c r="AQ440" s="192"/>
      <c r="AR440" s="192"/>
      <c r="AS440" s="192"/>
      <c r="AT440" s="192"/>
      <c r="AU440" s="192"/>
      <c r="AV440" s="192"/>
      <c r="AW440" s="192"/>
      <c r="AX440" s="192"/>
      <c r="AY440" s="192"/>
      <c r="AZ440" s="192"/>
      <c r="BA440" s="192"/>
      <c r="BB440" s="192"/>
      <c r="BC440" s="192"/>
      <c r="BD440" s="192"/>
      <c r="BE440" s="192"/>
      <c r="BF440" s="192"/>
      <c r="BG440" s="192"/>
      <c r="BH440" s="192"/>
      <c r="BI440" s="192"/>
      <c r="BJ440" s="192"/>
      <c r="BK440" s="192"/>
      <c r="BL440" s="192"/>
      <c r="BM440" s="192"/>
      <c r="BN440" s="192"/>
      <c r="BO440" s="192"/>
      <c r="BP440" s="192"/>
      <c r="BQ440" s="192"/>
      <c r="BR440" s="192"/>
      <c r="BS440" s="192"/>
      <c r="BT440" s="192"/>
      <c r="BU440" s="192"/>
      <c r="BV440" s="192"/>
      <c r="BW440" s="192"/>
      <c r="BX440" s="192"/>
      <c r="BY440" s="192"/>
      <c r="BZ440" s="192"/>
      <c r="CA440" s="192"/>
      <c r="CB440" s="192"/>
      <c r="CC440" s="192"/>
      <c r="CD440" s="192"/>
      <c r="CE440" s="192"/>
      <c r="CF440" s="192"/>
      <c r="CG440" s="192"/>
      <c r="CH440" s="192"/>
      <c r="CI440" s="192"/>
      <c r="CJ440" s="192"/>
      <c r="CK440" s="192"/>
      <c r="CL440" s="192"/>
      <c r="CM440" s="192"/>
      <c r="CN440" s="192"/>
      <c r="CO440" s="192"/>
      <c r="CP440" s="192"/>
      <c r="CQ440" s="192"/>
      <c r="CR440" s="192"/>
      <c r="CS440" s="192"/>
      <c r="CT440" s="192"/>
      <c r="CU440" s="192"/>
      <c r="CV440" s="192"/>
      <c r="CW440" s="192"/>
      <c r="CX440" s="192"/>
      <c r="CY440" s="192"/>
      <c r="CZ440" s="192"/>
      <c r="DA440" s="192"/>
      <c r="DB440" s="192"/>
      <c r="DC440" s="192"/>
      <c r="DD440" s="192"/>
      <c r="DE440" s="192"/>
      <c r="DF440" s="192"/>
      <c r="DG440" s="192"/>
      <c r="DH440" s="192"/>
      <c r="DI440" s="192"/>
      <c r="DJ440" s="192"/>
      <c r="DK440" s="192"/>
      <c r="DL440" s="192"/>
      <c r="DM440" s="192"/>
      <c r="DN440" s="192"/>
      <c r="DO440" s="192"/>
      <c r="DP440" s="192"/>
      <c r="DQ440" s="192"/>
      <c r="DR440" s="192"/>
      <c r="DS440" s="192"/>
      <c r="DT440" s="192"/>
      <c r="DU440" s="192"/>
      <c r="DV440" s="192"/>
      <c r="DW440" s="192"/>
      <c r="DX440" s="192"/>
      <c r="DY440" s="192"/>
      <c r="DZ440" s="192"/>
      <c r="EA440" s="192"/>
      <c r="EB440" s="192"/>
      <c r="EC440" s="192"/>
      <c r="ED440" s="192"/>
      <c r="EE440" s="192"/>
      <c r="EF440" s="192"/>
      <c r="EG440" s="192"/>
      <c r="EH440" s="192"/>
      <c r="EI440" s="192"/>
      <c r="EJ440" s="192"/>
      <c r="EK440" s="192"/>
      <c r="EL440" s="192"/>
      <c r="EM440" s="192"/>
      <c r="EN440" s="192"/>
    </row>
    <row r="441" spans="25:144" s="186" customFormat="1" x14ac:dyDescent="0.3">
      <c r="Y441" s="192"/>
      <c r="Z441" s="192"/>
      <c r="AA441" s="192"/>
      <c r="AB441" s="192"/>
      <c r="AC441" s="192"/>
      <c r="AD441" s="192"/>
      <c r="AE441" s="192"/>
      <c r="AF441" s="192"/>
      <c r="AG441" s="192"/>
      <c r="AH441" s="192"/>
      <c r="AI441" s="192"/>
      <c r="AJ441" s="192"/>
      <c r="AK441" s="192"/>
      <c r="AL441" s="192"/>
      <c r="AM441" s="192"/>
      <c r="AN441" s="192"/>
      <c r="AO441" s="192"/>
      <c r="AP441" s="192"/>
      <c r="AQ441" s="192"/>
      <c r="AR441" s="192"/>
      <c r="AS441" s="192"/>
      <c r="AT441" s="192"/>
      <c r="AU441" s="192"/>
      <c r="AV441" s="192"/>
      <c r="AW441" s="192"/>
      <c r="AX441" s="192"/>
      <c r="AY441" s="192"/>
      <c r="AZ441" s="192"/>
      <c r="BA441" s="192"/>
      <c r="BB441" s="192"/>
      <c r="BC441" s="192"/>
      <c r="BD441" s="192"/>
      <c r="BE441" s="192"/>
      <c r="BF441" s="192"/>
      <c r="BG441" s="192"/>
      <c r="BH441" s="192"/>
      <c r="BI441" s="192"/>
      <c r="BJ441" s="192"/>
      <c r="BK441" s="192"/>
      <c r="BL441" s="192"/>
      <c r="BM441" s="192"/>
      <c r="BN441" s="192"/>
      <c r="BO441" s="192"/>
      <c r="BP441" s="192"/>
      <c r="BQ441" s="192"/>
      <c r="BR441" s="192"/>
      <c r="BS441" s="192"/>
      <c r="BT441" s="192"/>
      <c r="BU441" s="192"/>
      <c r="BV441" s="192"/>
      <c r="BW441" s="192"/>
      <c r="BX441" s="192"/>
      <c r="BY441" s="192"/>
      <c r="BZ441" s="192"/>
      <c r="CA441" s="192"/>
      <c r="CB441" s="192"/>
      <c r="CC441" s="192"/>
      <c r="CD441" s="192"/>
      <c r="CE441" s="192"/>
      <c r="CF441" s="192"/>
      <c r="CG441" s="192"/>
      <c r="CH441" s="192"/>
      <c r="CI441" s="192"/>
      <c r="CJ441" s="192"/>
      <c r="CK441" s="192"/>
      <c r="CL441" s="192"/>
      <c r="CM441" s="192"/>
      <c r="CN441" s="192"/>
      <c r="CO441" s="192"/>
      <c r="CP441" s="192"/>
      <c r="CQ441" s="192"/>
      <c r="CR441" s="192"/>
      <c r="CS441" s="192"/>
      <c r="CT441" s="192"/>
      <c r="CU441" s="192"/>
      <c r="CV441" s="192"/>
      <c r="CW441" s="192"/>
      <c r="CX441" s="192"/>
      <c r="CY441" s="192"/>
      <c r="CZ441" s="192"/>
      <c r="DA441" s="192"/>
      <c r="DB441" s="192"/>
      <c r="DC441" s="192"/>
      <c r="DD441" s="192"/>
      <c r="DE441" s="192"/>
      <c r="DF441" s="192"/>
      <c r="DG441" s="192"/>
      <c r="DH441" s="192"/>
      <c r="DI441" s="192"/>
      <c r="DJ441" s="192"/>
      <c r="DK441" s="192"/>
      <c r="DL441" s="192"/>
      <c r="DM441" s="192"/>
      <c r="DN441" s="192"/>
      <c r="DO441" s="192"/>
      <c r="DP441" s="192"/>
      <c r="DQ441" s="192"/>
      <c r="DR441" s="192"/>
      <c r="DS441" s="192"/>
      <c r="DT441" s="192"/>
      <c r="DU441" s="192"/>
      <c r="DV441" s="192"/>
      <c r="DW441" s="192"/>
      <c r="DX441" s="192"/>
      <c r="DY441" s="192"/>
      <c r="DZ441" s="192"/>
      <c r="EA441" s="192"/>
      <c r="EB441" s="192"/>
      <c r="EC441" s="192"/>
      <c r="ED441" s="192"/>
      <c r="EE441" s="192"/>
      <c r="EF441" s="192"/>
      <c r="EG441" s="192"/>
      <c r="EH441" s="192"/>
      <c r="EI441" s="192"/>
      <c r="EJ441" s="192"/>
      <c r="EK441" s="192"/>
      <c r="EL441" s="192"/>
      <c r="EM441" s="192"/>
      <c r="EN441" s="192"/>
    </row>
  </sheetData>
  <sheetProtection algorithmName="SHA-512" hashValue="ClVxnnIauThwHguwJEL/7jlwOI4K/OCdofa3j4SKuXiraaW/7UWuLJiwGVV+zYLXermIReBtI7lgj5C0wSexXw==" saltValue="xFthTyC94/vvyJTKPc0r2w==" spinCount="100000" sheet="1" objects="1" scenarios="1"/>
  <dataValidations count="2">
    <dataValidation type="decimal" showInputMessage="1" showErrorMessage="1" errorTitle="Incorrect entry" error="Enter 1.5 or 3.0 only" sqref="C4" xr:uid="{07387C67-8C3B-D242-8693-92BE73E952A7}">
      <formula1>1.5</formula1>
      <formula2>3</formula2>
    </dataValidation>
    <dataValidation type="whole" showInputMessage="1" showErrorMessage="1" errorTitle="Incorrect number" error="Please enter quarterly consumption between 700-4000kWh" sqref="C5" xr:uid="{65682514-BC62-A24B-B663-BB31844EBB03}">
      <formula1>700</formula1>
      <formula2>4000</formula2>
    </dataValidation>
  </dataValidations>
  <pageMargins left="0.75" right="0.75" top="1" bottom="1" header="0.5" footer="0.5"/>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08A19-867E-0647-AC52-A803DCECF8DB}">
  <sheetPr codeName="Sheet9">
    <tabColor theme="9"/>
  </sheetPr>
  <dimension ref="A1:DU568"/>
  <sheetViews>
    <sheetView workbookViewId="0">
      <selection activeCell="C4" sqref="C4:C5"/>
    </sheetView>
  </sheetViews>
  <sheetFormatPr defaultColWidth="10.84375" defaultRowHeight="14" x14ac:dyDescent="0.3"/>
  <cols>
    <col min="1" max="1" width="23.15234375" style="54" customWidth="1"/>
    <col min="2" max="2" width="26" style="54" customWidth="1"/>
    <col min="3" max="3" width="12.15234375" style="54" customWidth="1"/>
    <col min="4" max="4" width="14.4609375" style="54" customWidth="1"/>
    <col min="5" max="5" width="12.15234375" style="54" customWidth="1"/>
    <col min="6" max="6" width="14.15234375" style="54" customWidth="1"/>
    <col min="7" max="7" width="13.4609375" style="54" customWidth="1"/>
    <col min="8" max="8" width="14" style="54" customWidth="1"/>
    <col min="9" max="9" width="13.84375" style="54" customWidth="1"/>
    <col min="10" max="10" width="12.15234375" style="54" hidden="1" customWidth="1"/>
    <col min="11" max="16" width="12.15234375" style="54" customWidth="1"/>
    <col min="17" max="20" width="12.15234375" style="54" hidden="1" customWidth="1"/>
    <col min="21" max="24" width="12.15234375" style="54" customWidth="1"/>
    <col min="25" max="125" width="10.84375" style="192"/>
    <col min="126" max="16384" width="10.84375" style="54"/>
  </cols>
  <sheetData>
    <row r="1" spans="1:24" s="192" customFormat="1" x14ac:dyDescent="0.3">
      <c r="A1" s="192" t="s">
        <v>364</v>
      </c>
      <c r="J1" s="192">
        <v>3</v>
      </c>
    </row>
    <row r="2" spans="1:24" s="192" customFormat="1" x14ac:dyDescent="0.3">
      <c r="A2" s="194" t="s">
        <v>330</v>
      </c>
    </row>
    <row r="3" spans="1:24" s="192" customFormat="1" x14ac:dyDescent="0.3">
      <c r="F3" s="195"/>
      <c r="G3" s="195"/>
    </row>
    <row r="4" spans="1:24" x14ac:dyDescent="0.3">
      <c r="A4" s="60" t="s">
        <v>365</v>
      </c>
      <c r="B4" s="61"/>
      <c r="C4" s="62">
        <v>3</v>
      </c>
      <c r="D4" s="64" t="s">
        <v>483</v>
      </c>
      <c r="E4" s="73">
        <f>IF(C4&lt;J1,(675),(1350))</f>
        <v>1350</v>
      </c>
      <c r="F4" s="72"/>
      <c r="G4" s="66" t="s">
        <v>484</v>
      </c>
      <c r="H4" s="75" t="s">
        <v>485</v>
      </c>
      <c r="I4" s="96" t="s">
        <v>397</v>
      </c>
      <c r="J4" s="63"/>
      <c r="K4" s="192"/>
      <c r="L4" s="192"/>
      <c r="M4" s="192"/>
      <c r="N4" s="192"/>
      <c r="O4" s="192"/>
      <c r="P4" s="192"/>
      <c r="Q4" s="192"/>
      <c r="R4" s="192"/>
      <c r="S4" s="192"/>
      <c r="T4" s="192"/>
      <c r="U4" s="192"/>
      <c r="V4" s="192"/>
      <c r="W4" s="192"/>
      <c r="X4" s="192"/>
    </row>
    <row r="5" spans="1:24" x14ac:dyDescent="0.3">
      <c r="A5" s="67" t="s">
        <v>486</v>
      </c>
      <c r="B5" s="68"/>
      <c r="C5" s="69">
        <v>1800</v>
      </c>
      <c r="D5" s="70" t="s">
        <v>487</v>
      </c>
      <c r="E5" s="74">
        <f>C5-(E4-E6)</f>
        <v>1193.8499999999999</v>
      </c>
      <c r="F5" s="64" t="s">
        <v>488</v>
      </c>
      <c r="G5" s="79">
        <f>E5*70/100</f>
        <v>835.69500000000005</v>
      </c>
      <c r="H5" s="80">
        <f>E5*30/100</f>
        <v>358.15499999999997</v>
      </c>
      <c r="I5" s="97"/>
      <c r="J5" s="63"/>
      <c r="K5" s="192"/>
      <c r="L5" s="192"/>
      <c r="M5" s="192"/>
      <c r="N5" s="192"/>
      <c r="O5" s="192"/>
      <c r="P5" s="192"/>
      <c r="Q5" s="192"/>
      <c r="R5" s="192"/>
      <c r="S5" s="192"/>
      <c r="T5" s="192"/>
      <c r="U5" s="192"/>
      <c r="V5" s="192"/>
      <c r="W5" s="192"/>
      <c r="X5" s="192"/>
    </row>
    <row r="6" spans="1:24" x14ac:dyDescent="0.3">
      <c r="A6" s="193"/>
      <c r="B6" s="193"/>
      <c r="C6" s="193"/>
      <c r="D6" s="70" t="s">
        <v>489</v>
      </c>
      <c r="E6" s="74">
        <f>IF(C4&lt;J1,(E4*27.3/100),(E4*55.1/100))</f>
        <v>743.85</v>
      </c>
      <c r="F6" s="76" t="s">
        <v>396</v>
      </c>
      <c r="G6" s="77">
        <f>E5*20/100</f>
        <v>238.77</v>
      </c>
      <c r="H6" s="78">
        <f>E5*30/100</f>
        <v>358.15499999999997</v>
      </c>
      <c r="I6" s="98">
        <f>E5*50/100</f>
        <v>596.92499999999995</v>
      </c>
      <c r="J6" s="63"/>
      <c r="K6" s="192"/>
      <c r="L6" s="192"/>
      <c r="M6" s="192"/>
      <c r="N6" s="192"/>
      <c r="O6" s="192"/>
      <c r="P6" s="192"/>
      <c r="Q6" s="192"/>
      <c r="R6" s="192"/>
      <c r="S6" s="192"/>
      <c r="T6" s="192"/>
      <c r="U6" s="192"/>
      <c r="V6" s="192"/>
      <c r="W6" s="192"/>
      <c r="X6" s="192"/>
    </row>
    <row r="7" spans="1:24" s="192" customFormat="1" ht="14.5" thickBot="1" x14ac:dyDescent="0.35">
      <c r="G7" s="196"/>
    </row>
    <row r="8" spans="1:24" x14ac:dyDescent="0.3">
      <c r="A8" s="100" t="s">
        <v>514</v>
      </c>
      <c r="B8" s="101"/>
      <c r="C8" s="101"/>
      <c r="D8" s="101"/>
      <c r="E8" s="101"/>
      <c r="F8" s="101"/>
      <c r="G8" s="101"/>
      <c r="H8" s="101"/>
      <c r="I8" s="101"/>
      <c r="J8" s="101"/>
      <c r="K8" s="101"/>
      <c r="L8" s="101"/>
      <c r="M8" s="101"/>
      <c r="N8" s="101"/>
      <c r="O8" s="101"/>
      <c r="P8" s="101"/>
      <c r="Q8" s="101"/>
      <c r="R8" s="101"/>
      <c r="S8" s="101"/>
      <c r="T8" s="101"/>
      <c r="U8" s="101"/>
      <c r="V8" s="101"/>
      <c r="W8" s="101"/>
      <c r="X8" s="102"/>
    </row>
    <row r="9" spans="1:24" ht="70" x14ac:dyDescent="0.3">
      <c r="A9" s="463" t="s">
        <v>408</v>
      </c>
      <c r="B9" s="464" t="s">
        <v>409</v>
      </c>
      <c r="C9" s="465" t="s">
        <v>410</v>
      </c>
      <c r="D9" s="465" t="s">
        <v>411</v>
      </c>
      <c r="E9" s="465" t="s">
        <v>446</v>
      </c>
      <c r="F9" s="466" t="s">
        <v>447</v>
      </c>
      <c r="G9" s="465" t="s">
        <v>448</v>
      </c>
      <c r="H9" s="467" t="s">
        <v>354</v>
      </c>
      <c r="I9" s="465" t="s">
        <v>222</v>
      </c>
      <c r="J9" s="467" t="s">
        <v>406</v>
      </c>
      <c r="K9" s="468" t="s">
        <v>449</v>
      </c>
      <c r="L9" s="469" t="s">
        <v>398</v>
      </c>
      <c r="M9" s="469" t="s">
        <v>533</v>
      </c>
      <c r="N9" s="469" t="s">
        <v>399</v>
      </c>
      <c r="O9" s="469" t="s">
        <v>552</v>
      </c>
      <c r="P9" s="470" t="s">
        <v>490</v>
      </c>
      <c r="Q9" s="471" t="s">
        <v>102</v>
      </c>
      <c r="R9" s="471" t="s">
        <v>103</v>
      </c>
      <c r="S9" s="471" t="s">
        <v>104</v>
      </c>
      <c r="T9" s="471" t="s">
        <v>105</v>
      </c>
      <c r="U9" s="470" t="s">
        <v>331</v>
      </c>
      <c r="V9" s="470" t="s">
        <v>332</v>
      </c>
      <c r="W9" s="469" t="s">
        <v>400</v>
      </c>
      <c r="X9" s="472" t="s">
        <v>558</v>
      </c>
    </row>
    <row r="10" spans="1:24" x14ac:dyDescent="0.3">
      <c r="A10" s="129" t="str">
        <f>'AG Jul 2018'!K2</f>
        <v>Energy Locals</v>
      </c>
      <c r="B10" s="130" t="str">
        <f>'AG Jul 2018'!L2</f>
        <v>Simple Saver</v>
      </c>
      <c r="C10" s="131">
        <f>91*'AG Jul 2018'!M2/100</f>
        <v>83.72</v>
      </c>
      <c r="D10" s="131">
        <f>$E$5*'AG Jul 2018'!N2/100</f>
        <v>256.55836499999998</v>
      </c>
      <c r="E10" s="150">
        <v>0</v>
      </c>
      <c r="F10" s="131">
        <v>0</v>
      </c>
      <c r="G10" s="131">
        <v>0</v>
      </c>
      <c r="H10" s="131">
        <v>0</v>
      </c>
      <c r="I10" s="131">
        <f t="shared" ref="I10:I24" si="0">SUM(C10:H10)</f>
        <v>340.27836500000001</v>
      </c>
      <c r="J10" s="107">
        <f t="shared" ref="J10:J25" si="1">(I10-C10)*4</f>
        <v>1026.2334599999999</v>
      </c>
      <c r="K10" s="110">
        <f t="shared" ref="K10:K25" si="2">I10*4</f>
        <v>1361.11346</v>
      </c>
      <c r="L10" s="130">
        <f>'AG Jul 2018'!AW2</f>
        <v>0</v>
      </c>
      <c r="M10" s="130">
        <f>'AG Jul 2018'!AX2</f>
        <v>0</v>
      </c>
      <c r="N10" s="130">
        <f>'AG Jul 2018'!AY2</f>
        <v>0</v>
      </c>
      <c r="O10" s="130">
        <f>'AG Jul 2018'!AZ2</f>
        <v>0</v>
      </c>
      <c r="P10" s="132">
        <f>($E$6*'AG Jul 2018'!AT2/100)*4</f>
        <v>267.786</v>
      </c>
      <c r="Q10" s="109">
        <f>K10</f>
        <v>1361.11346</v>
      </c>
      <c r="R10" s="109">
        <f>Q10-(J10*O10/100)</f>
        <v>1361.11346</v>
      </c>
      <c r="S10" s="110">
        <f>Q10-P10</f>
        <v>1093.32746</v>
      </c>
      <c r="T10" s="110">
        <f>R10-P10</f>
        <v>1093.32746</v>
      </c>
      <c r="U10" s="473">
        <f>S10*1.1</f>
        <v>1202.660206</v>
      </c>
      <c r="V10" s="473">
        <f>T10*1.1</f>
        <v>1202.660206</v>
      </c>
      <c r="W10" s="133">
        <f>'AG Jul 2018'!BI2</f>
        <v>0</v>
      </c>
      <c r="X10" s="234" t="str">
        <f>'AG Jul 2018'!BJ2</f>
        <v>n</v>
      </c>
    </row>
    <row r="11" spans="1:24" x14ac:dyDescent="0.3">
      <c r="A11" s="129" t="str">
        <f>'AG Jul 2018'!K3</f>
        <v>AGL</v>
      </c>
      <c r="B11" s="130" t="str">
        <f>'AG Jul 2018'!L3</f>
        <v xml:space="preserve">Solar Savers </v>
      </c>
      <c r="C11" s="131">
        <f>91*'AG Jul 2018'!M3/100</f>
        <v>76.44</v>
      </c>
      <c r="D11" s="131">
        <f>$E$5*'AG Jul 2018'!N3/100</f>
        <v>345.02264999999994</v>
      </c>
      <c r="E11" s="150">
        <v>0</v>
      </c>
      <c r="F11" s="131">
        <v>0</v>
      </c>
      <c r="G11" s="131">
        <v>0</v>
      </c>
      <c r="H11" s="131">
        <v>0</v>
      </c>
      <c r="I11" s="131">
        <f t="shared" si="0"/>
        <v>421.46264999999994</v>
      </c>
      <c r="J11" s="107">
        <f t="shared" si="1"/>
        <v>1380.0905999999998</v>
      </c>
      <c r="K11" s="110">
        <f t="shared" si="2"/>
        <v>1685.8505999999998</v>
      </c>
      <c r="L11" s="130">
        <f>'AG Jul 2018'!AW3</f>
        <v>0</v>
      </c>
      <c r="M11" s="130">
        <f>'AG Jul 2018'!AX3</f>
        <v>0</v>
      </c>
      <c r="N11" s="130">
        <f>'AG Jul 2018'!AY3</f>
        <v>0</v>
      </c>
      <c r="O11" s="130">
        <f>'AG Jul 2018'!AZ3</f>
        <v>0</v>
      </c>
      <c r="P11" s="132">
        <f>($E$6*'AG Jul 2018'!AT3/100)*4</f>
        <v>595.08000000000004</v>
      </c>
      <c r="Q11" s="109">
        <f t="shared" ref="Q11:Q17" si="3">K11</f>
        <v>1685.8505999999998</v>
      </c>
      <c r="R11" s="109">
        <f>Q11-(K11*N11/100)</f>
        <v>1685.8505999999998</v>
      </c>
      <c r="S11" s="110">
        <f t="shared" ref="S11:S25" si="4">Q11-P11</f>
        <v>1090.7705999999998</v>
      </c>
      <c r="T11" s="110">
        <f t="shared" ref="T11:T25" si="5">R11-P11</f>
        <v>1090.7705999999998</v>
      </c>
      <c r="U11" s="473">
        <f t="shared" ref="U11:V25" si="6">S11*1.1</f>
        <v>1199.8476599999999</v>
      </c>
      <c r="V11" s="473">
        <f t="shared" si="6"/>
        <v>1199.8476599999999</v>
      </c>
      <c r="W11" s="133">
        <f>'AG Jul 2018'!BI3</f>
        <v>0</v>
      </c>
      <c r="X11" s="234" t="str">
        <f>'AG Jul 2018'!BJ3</f>
        <v>n</v>
      </c>
    </row>
    <row r="12" spans="1:24" x14ac:dyDescent="0.3">
      <c r="A12" s="129" t="str">
        <f>'AG Jul 2018'!K4</f>
        <v>Alinta Energy</v>
      </c>
      <c r="B12" s="130" t="str">
        <f>'AG Jul 2018'!L4</f>
        <v>Fair Deal</v>
      </c>
      <c r="C12" s="131">
        <f>91*'AG Jul 2018'!M4/100</f>
        <v>76.44</v>
      </c>
      <c r="D12" s="131">
        <f>IF($E$5&gt;='AG Jul 2018'!P4,('AG Jul 2018'!P4*'AG Jul 2018'!N4/100),($E$5*'AG Jul 2018'!N4/100))</f>
        <v>293.39999999999998</v>
      </c>
      <c r="E12" s="150">
        <f>IF($E$5&lt;'AG Jul 2018'!P4,0,IF(($E$5)&gt;'AG Jul 2018'!R4,(('AG Jul 2018'!R4-'AG Jul 2018'!P4)*'AG Jul 2018'!Q4/100),(($E$5-'AG Jul 2018'!P4)*'AG Jul 2018'!Q4/100)))</f>
        <v>56.875589999999974</v>
      </c>
      <c r="F12" s="131">
        <v>0</v>
      </c>
      <c r="G12" s="131">
        <v>0</v>
      </c>
      <c r="H12" s="131">
        <f>IF(($E$5&lt;'AG Jul 2018'!R4),(0),($E$5-'AG Jul 2018'!R4)*'AG Jul 2018'!S4/100)</f>
        <v>0</v>
      </c>
      <c r="I12" s="131">
        <f t="shared" si="0"/>
        <v>426.71558999999996</v>
      </c>
      <c r="J12" s="107">
        <f t="shared" si="1"/>
        <v>1401.1023599999999</v>
      </c>
      <c r="K12" s="110">
        <f t="shared" si="2"/>
        <v>1706.8623599999999</v>
      </c>
      <c r="L12" s="130">
        <f>'AG Jul 2018'!AW4</f>
        <v>0</v>
      </c>
      <c r="M12" s="130">
        <f>'AG Jul 2018'!AX4</f>
        <v>0</v>
      </c>
      <c r="N12" s="130">
        <f>'AG Jul 2018'!AY4</f>
        <v>0</v>
      </c>
      <c r="O12" s="130">
        <f>'AG Jul 2018'!AZ4</f>
        <v>27</v>
      </c>
      <c r="P12" s="132">
        <f>($E$6*'AG Jul 2018'!AT4/100)*4</f>
        <v>223.155</v>
      </c>
      <c r="Q12" s="109">
        <f t="shared" si="3"/>
        <v>1706.8623599999999</v>
      </c>
      <c r="R12" s="109">
        <f>Q12-(J12*O12/100)</f>
        <v>1328.5647227999998</v>
      </c>
      <c r="S12" s="110">
        <f t="shared" si="4"/>
        <v>1483.7073599999999</v>
      </c>
      <c r="T12" s="110">
        <f t="shared" si="5"/>
        <v>1105.4097227999998</v>
      </c>
      <c r="U12" s="473">
        <f t="shared" si="6"/>
        <v>1632.078096</v>
      </c>
      <c r="V12" s="473">
        <f t="shared" si="6"/>
        <v>1215.9506950799998</v>
      </c>
      <c r="W12" s="133">
        <f>'AG Jul 2018'!BI4</f>
        <v>0</v>
      </c>
      <c r="X12" s="234" t="str">
        <f>'AG Jul 2018'!BJ4</f>
        <v>n</v>
      </c>
    </row>
    <row r="13" spans="1:24" x14ac:dyDescent="0.3">
      <c r="A13" s="129" t="str">
        <f>'AG Jul 2018'!K5</f>
        <v>Click Energy</v>
      </c>
      <c r="B13" s="130" t="str">
        <f>'AG Jul 2018'!L5</f>
        <v xml:space="preserve">Solar </v>
      </c>
      <c r="C13" s="131">
        <f>91*'AG Jul 2018'!M5/100</f>
        <v>81.900000000000006</v>
      </c>
      <c r="D13" s="131">
        <f>$E$5*'AG Jul 2018'!N5/100</f>
        <v>457.24454999999995</v>
      </c>
      <c r="E13" s="150">
        <v>0</v>
      </c>
      <c r="F13" s="131">
        <v>0</v>
      </c>
      <c r="G13" s="131">
        <v>0</v>
      </c>
      <c r="H13" s="131">
        <v>0</v>
      </c>
      <c r="I13" s="131">
        <f t="shared" si="0"/>
        <v>539.14454999999998</v>
      </c>
      <c r="J13" s="107">
        <f t="shared" si="1"/>
        <v>1828.9782</v>
      </c>
      <c r="K13" s="110">
        <f t="shared" si="2"/>
        <v>2156.5781999999999</v>
      </c>
      <c r="L13" s="130">
        <f>'AG Jul 2018'!AW5</f>
        <v>0</v>
      </c>
      <c r="M13" s="130">
        <f>'AG Jul 2018'!AX5</f>
        <v>0</v>
      </c>
      <c r="N13" s="130">
        <f>'AG Jul 2018'!AY5</f>
        <v>11</v>
      </c>
      <c r="O13" s="130">
        <f>'AG Jul 2018'!AZ5</f>
        <v>0</v>
      </c>
      <c r="P13" s="132">
        <f>($E$6*'AG Jul 2018'!AT5/100)*4</f>
        <v>505.81800000000004</v>
      </c>
      <c r="Q13" s="109">
        <f t="shared" si="3"/>
        <v>2156.5781999999999</v>
      </c>
      <c r="R13" s="109">
        <f>Q13-(K13*N13/100)</f>
        <v>1919.3545979999999</v>
      </c>
      <c r="S13" s="110">
        <f t="shared" si="4"/>
        <v>1650.7601999999999</v>
      </c>
      <c r="T13" s="110">
        <f t="shared" si="5"/>
        <v>1413.5365979999999</v>
      </c>
      <c r="U13" s="473">
        <f t="shared" si="6"/>
        <v>1815.8362200000001</v>
      </c>
      <c r="V13" s="473">
        <f t="shared" si="6"/>
        <v>1554.8902578</v>
      </c>
      <c r="W13" s="133">
        <f>'AG Jul 2018'!BI5</f>
        <v>0</v>
      </c>
      <c r="X13" s="234" t="str">
        <f>'AG Jul 2018'!BJ5</f>
        <v>n</v>
      </c>
    </row>
    <row r="14" spans="1:24" x14ac:dyDescent="0.3">
      <c r="A14" s="129" t="str">
        <f>'AG Jul 2018'!K6</f>
        <v>Commander</v>
      </c>
      <c r="B14" s="130" t="str">
        <f>'AG Jul 2018'!L6</f>
        <v>Market offer</v>
      </c>
      <c r="C14" s="131">
        <f>91*'AG Jul 2018'!M6/100</f>
        <v>85.694699999999997</v>
      </c>
      <c r="D14" s="131">
        <f>IF($E$5&gt;='AG Jul 2018'!P6,('AG Jul 2018'!P6*'AG Jul 2018'!N6/100),($E$5*'AG Jul 2018'!N6/100))</f>
        <v>324.39999999999998</v>
      </c>
      <c r="E14" s="150">
        <f>IF($E$5&lt;'AG Jul 2018'!P6,0,IF(($E$5)&gt;'AG Jul 2018'!R6,(('AG Jul 2018'!R6-'AG Jul 2018'!P6)*'AG Jul 2018'!Q6/100),(($E$5-'AG Jul 2018'!P6)*'AG Jul 2018'!Q6/100)))</f>
        <v>62.884939999999972</v>
      </c>
      <c r="F14" s="131">
        <v>0</v>
      </c>
      <c r="G14" s="131">
        <v>0</v>
      </c>
      <c r="H14" s="131">
        <f>IF(($E$5&lt;'AG Jul 2018'!R6),(0),($E$5-'AG Jul 2018'!R6)*'AG Jul 2018'!S6/100)</f>
        <v>0</v>
      </c>
      <c r="I14" s="131">
        <f t="shared" si="0"/>
        <v>472.97963999999996</v>
      </c>
      <c r="J14" s="107">
        <f t="shared" si="1"/>
        <v>1549.1397599999998</v>
      </c>
      <c r="K14" s="110">
        <f t="shared" si="2"/>
        <v>1891.9185599999998</v>
      </c>
      <c r="L14" s="130">
        <f>'AG Jul 2018'!AW6</f>
        <v>0</v>
      </c>
      <c r="M14" s="130">
        <f>'AG Jul 2018'!AX6</f>
        <v>0</v>
      </c>
      <c r="N14" s="130">
        <f>'AG Jul 2018'!AY6</f>
        <v>0</v>
      </c>
      <c r="O14" s="130">
        <f>'AG Jul 2018'!AZ6</f>
        <v>20</v>
      </c>
      <c r="P14" s="132">
        <f>($E$6*'AG Jul 2018'!AT6/100)*4</f>
        <v>345.14639999999997</v>
      </c>
      <c r="Q14" s="109">
        <f t="shared" si="3"/>
        <v>1891.9185599999998</v>
      </c>
      <c r="R14" s="109">
        <f>Q14-(J14*O14/100)</f>
        <v>1582.090608</v>
      </c>
      <c r="S14" s="110">
        <f t="shared" si="4"/>
        <v>1546.77216</v>
      </c>
      <c r="T14" s="110">
        <f t="shared" si="5"/>
        <v>1236.9442079999999</v>
      </c>
      <c r="U14" s="473">
        <f t="shared" si="6"/>
        <v>1701.449376</v>
      </c>
      <c r="V14" s="473">
        <f t="shared" si="6"/>
        <v>1360.6386287999999</v>
      </c>
      <c r="W14" s="133">
        <f>'AG Jul 2018'!BI6</f>
        <v>0</v>
      </c>
      <c r="X14" s="234" t="str">
        <f>'AG Jul 2018'!BJ6</f>
        <v>n</v>
      </c>
    </row>
    <row r="15" spans="1:24" x14ac:dyDescent="0.3">
      <c r="A15" s="129" t="str">
        <f>'AG Jul 2018'!K7</f>
        <v>CovaU</v>
      </c>
      <c r="B15" s="130" t="str">
        <f>'AG Jul 2018'!L7</f>
        <v>Freedom Solar</v>
      </c>
      <c r="C15" s="131">
        <f>91*'AG Jul 2018'!M7/100</f>
        <v>100.1</v>
      </c>
      <c r="D15" s="131">
        <f>$E$5*'AG Jul 2018'!N7/100</f>
        <v>346.21649999999994</v>
      </c>
      <c r="E15" s="150">
        <v>0</v>
      </c>
      <c r="F15" s="131">
        <v>0</v>
      </c>
      <c r="G15" s="131">
        <v>0</v>
      </c>
      <c r="H15" s="131">
        <v>0</v>
      </c>
      <c r="I15" s="131">
        <f t="shared" si="0"/>
        <v>446.31649999999991</v>
      </c>
      <c r="J15" s="107">
        <f t="shared" si="1"/>
        <v>1384.8659999999995</v>
      </c>
      <c r="K15" s="110">
        <f t="shared" si="2"/>
        <v>1785.2659999999996</v>
      </c>
      <c r="L15" s="130">
        <f>'AG Jul 2018'!AW7</f>
        <v>0</v>
      </c>
      <c r="M15" s="130">
        <f>'AG Jul 2018'!AX7</f>
        <v>0</v>
      </c>
      <c r="N15" s="130">
        <f>'AG Jul 2018'!AY7</f>
        <v>15</v>
      </c>
      <c r="O15" s="130">
        <f>'AG Jul 2018'!AZ7</f>
        <v>0</v>
      </c>
      <c r="P15" s="132">
        <f>($E$6*'AG Jul 2018'!AT7/100)*4</f>
        <v>252.90900000000002</v>
      </c>
      <c r="Q15" s="109">
        <f t="shared" si="3"/>
        <v>1785.2659999999996</v>
      </c>
      <c r="R15" s="109">
        <f>Q15-(K15*N15/100)</f>
        <v>1517.4760999999996</v>
      </c>
      <c r="S15" s="110">
        <f t="shared" si="4"/>
        <v>1532.3569999999995</v>
      </c>
      <c r="T15" s="110">
        <f t="shared" si="5"/>
        <v>1264.5670999999995</v>
      </c>
      <c r="U15" s="473">
        <f t="shared" si="6"/>
        <v>1685.5926999999997</v>
      </c>
      <c r="V15" s="473">
        <f t="shared" si="6"/>
        <v>1391.0238099999997</v>
      </c>
      <c r="W15" s="133">
        <f>'AG Jul 2018'!BI7</f>
        <v>0</v>
      </c>
      <c r="X15" s="234" t="str">
        <f>'AG Jul 2018'!BJ7</f>
        <v>n</v>
      </c>
    </row>
    <row r="16" spans="1:24" x14ac:dyDescent="0.3">
      <c r="A16" s="129" t="str">
        <f>'AG Jul 2018'!K8</f>
        <v>Diamond Energy</v>
      </c>
      <c r="B16" s="130" t="str">
        <f>'AG Jul 2018'!L8</f>
        <v>Pay on time discount</v>
      </c>
      <c r="C16" s="131">
        <f>91*'AG Jul 2018'!M8/100</f>
        <v>79.625</v>
      </c>
      <c r="D16" s="131">
        <f>IF($E$5&gt;='AG Jul 2018'!P8,('AG Jul 2018'!P8*'AG Jul 2018'!N8/100),($E$5*'AG Jul 2018'!N8/100))</f>
        <v>79.17</v>
      </c>
      <c r="E16" s="150">
        <f>IF($E$5&lt;'AG Jul 2018'!P8,0,IF(($E$5)&gt;'AG Jul 2018'!R8,(('AG Jul 2018'!R8-'AG Jul 2018'!P8)*'AG Jul 2018'!Q8/100),(($E$5-'AG Jul 2018'!P8)*'AG Jul 2018'!Q8/100)))</f>
        <v>205.27200000000002</v>
      </c>
      <c r="F16" s="131">
        <v>0</v>
      </c>
      <c r="G16" s="131">
        <v>0</v>
      </c>
      <c r="H16" s="131">
        <f>IF(($E$5&lt;'AG Jul 2018'!R8),(0),($E$5-'AG Jul 2018'!R8)*'AG Jul 2018'!S8/100)</f>
        <v>55.545074999999969</v>
      </c>
      <c r="I16" s="131">
        <f t="shared" si="0"/>
        <v>419.612075</v>
      </c>
      <c r="J16" s="107">
        <f t="shared" si="1"/>
        <v>1359.9483</v>
      </c>
      <c r="K16" s="110">
        <f t="shared" si="2"/>
        <v>1678.4483</v>
      </c>
      <c r="L16" s="130">
        <f>'AG Jul 2018'!AW8</f>
        <v>0</v>
      </c>
      <c r="M16" s="130">
        <f>'AG Jul 2018'!AX8</f>
        <v>0</v>
      </c>
      <c r="N16" s="130">
        <f>'AG Jul 2018'!AY8</f>
        <v>7</v>
      </c>
      <c r="O16" s="130">
        <f>'AG Jul 2018'!AZ8</f>
        <v>0</v>
      </c>
      <c r="P16" s="132">
        <f>($E$6*'AG Jul 2018'!AT8/100)*4</f>
        <v>357.048</v>
      </c>
      <c r="Q16" s="109">
        <f t="shared" si="3"/>
        <v>1678.4483</v>
      </c>
      <c r="R16" s="109">
        <f>Q16-(K16*N16/100)</f>
        <v>1560.956919</v>
      </c>
      <c r="S16" s="110">
        <f t="shared" si="4"/>
        <v>1321.4003</v>
      </c>
      <c r="T16" s="110">
        <f t="shared" si="5"/>
        <v>1203.908919</v>
      </c>
      <c r="U16" s="473">
        <f t="shared" si="6"/>
        <v>1453.54033</v>
      </c>
      <c r="V16" s="473">
        <f t="shared" si="6"/>
        <v>1324.2998109</v>
      </c>
      <c r="W16" s="133">
        <f>'AG Jul 2018'!BI8</f>
        <v>0</v>
      </c>
      <c r="X16" s="234" t="str">
        <f>'AG Jul 2018'!BJ8</f>
        <v>n</v>
      </c>
    </row>
    <row r="17" spans="1:125" x14ac:dyDescent="0.3">
      <c r="A17" s="129" t="str">
        <f>'AG Jul 2018'!K9</f>
        <v>Dodo Power &amp; Gas</v>
      </c>
      <c r="B17" s="130" t="str">
        <f>'AG Jul 2018'!L9</f>
        <v>Market offer</v>
      </c>
      <c r="C17" s="131">
        <f>91*'AG Jul 2018'!M9/100</f>
        <v>82.400499999999994</v>
      </c>
      <c r="D17" s="131">
        <f>IF($E$5&gt;='AG Jul 2018'!P9,('AG Jul 2018'!P9*'AG Jul 2018'!N9/100),($E$5*'AG Jul 2018'!N9/100))</f>
        <v>311.89999999999998</v>
      </c>
      <c r="E17" s="150">
        <f>IF($E$5&lt;'AG Jul 2018'!P9,0,IF(($E$5)&gt;'AG Jul 2018'!R9,(('AG Jul 2018'!R9-'AG Jul 2018'!P9)*'AG Jul 2018'!Q9/100),(($E$5-'AG Jul 2018'!P9)*'AG Jul 2018'!Q9/100)))</f>
        <v>60.461814999999973</v>
      </c>
      <c r="F17" s="131">
        <v>0</v>
      </c>
      <c r="G17" s="131">
        <v>0</v>
      </c>
      <c r="H17" s="131">
        <f>IF(($E$5&lt;'AG Jul 2018'!R9),(0),($E$5-'AG Jul 2018'!R9)*'AG Jul 2018'!S9/100)</f>
        <v>0</v>
      </c>
      <c r="I17" s="131">
        <f t="shared" si="0"/>
        <v>454.76231499999994</v>
      </c>
      <c r="J17" s="107">
        <f t="shared" si="1"/>
        <v>1489.4472599999999</v>
      </c>
      <c r="K17" s="110">
        <f t="shared" si="2"/>
        <v>1819.0492599999998</v>
      </c>
      <c r="L17" s="130">
        <f>'AG Jul 2018'!AW9</f>
        <v>0</v>
      </c>
      <c r="M17" s="130">
        <f>'AG Jul 2018'!AX9</f>
        <v>0</v>
      </c>
      <c r="N17" s="130">
        <f>'AG Jul 2018'!AY9</f>
        <v>0</v>
      </c>
      <c r="O17" s="130">
        <f>'AG Jul 2018'!AZ9</f>
        <v>0</v>
      </c>
      <c r="P17" s="132">
        <f>($E$6*'AG Jul 2018'!AT9/100)*4</f>
        <v>345.14639999999997</v>
      </c>
      <c r="Q17" s="109">
        <f t="shared" si="3"/>
        <v>1819.0492599999998</v>
      </c>
      <c r="R17" s="109">
        <f>Q17</f>
        <v>1819.0492599999998</v>
      </c>
      <c r="S17" s="110">
        <f t="shared" si="4"/>
        <v>1473.9028599999997</v>
      </c>
      <c r="T17" s="110">
        <f t="shared" si="5"/>
        <v>1473.9028599999997</v>
      </c>
      <c r="U17" s="473">
        <f t="shared" si="6"/>
        <v>1621.2931459999998</v>
      </c>
      <c r="V17" s="473">
        <f t="shared" si="6"/>
        <v>1621.2931459999998</v>
      </c>
      <c r="W17" s="133">
        <f>'AG Jul 2018'!BI9</f>
        <v>0</v>
      </c>
      <c r="X17" s="234" t="str">
        <f>'AG Jul 2018'!BJ9</f>
        <v>n</v>
      </c>
    </row>
    <row r="18" spans="1:125" x14ac:dyDescent="0.3">
      <c r="A18" s="129" t="str">
        <f>'AG Jul 2018'!K10</f>
        <v>EnergyAustralia</v>
      </c>
      <c r="B18" s="130" t="str">
        <f>'AG Jul 2018'!L10</f>
        <v>Anytime Saver</v>
      </c>
      <c r="C18" s="131">
        <f>91*'AG Jul 2018'!M10/100</f>
        <v>76.530999999999992</v>
      </c>
      <c r="D18" s="131">
        <f>$E$5*'AG Jul 2018'!N10/100</f>
        <v>350.39497499999999</v>
      </c>
      <c r="E18" s="150">
        <v>0</v>
      </c>
      <c r="F18" s="131">
        <v>0</v>
      </c>
      <c r="G18" s="131">
        <v>0</v>
      </c>
      <c r="H18" s="131">
        <v>0</v>
      </c>
      <c r="I18" s="131">
        <f t="shared" si="0"/>
        <v>426.92597499999999</v>
      </c>
      <c r="J18" s="107">
        <f t="shared" si="1"/>
        <v>1401.5799</v>
      </c>
      <c r="K18" s="110">
        <f t="shared" si="2"/>
        <v>1707.7039</v>
      </c>
      <c r="L18" s="130">
        <f>'AG Jul 2018'!AW10</f>
        <v>0</v>
      </c>
      <c r="M18" s="130">
        <f>'AG Jul 2018'!AX10</f>
        <v>28</v>
      </c>
      <c r="N18" s="130">
        <f>'AG Jul 2018'!AY10</f>
        <v>0</v>
      </c>
      <c r="O18" s="130">
        <f>'AG Jul 2018'!AZ10</f>
        <v>0</v>
      </c>
      <c r="P18" s="132">
        <f>($E$6*'AG Jul 2018'!AT10/100)*4</f>
        <v>371.92500000000001</v>
      </c>
      <c r="Q18" s="109">
        <f>K18-(J18*M18/100)</f>
        <v>1315.261528</v>
      </c>
      <c r="R18" s="109">
        <f>Q18</f>
        <v>1315.261528</v>
      </c>
      <c r="S18" s="110">
        <f t="shared" si="4"/>
        <v>943.33652800000004</v>
      </c>
      <c r="T18" s="110">
        <f t="shared" si="5"/>
        <v>943.33652800000004</v>
      </c>
      <c r="U18" s="473">
        <f t="shared" si="6"/>
        <v>1037.6701808</v>
      </c>
      <c r="V18" s="473">
        <f t="shared" si="6"/>
        <v>1037.6701808</v>
      </c>
      <c r="W18" s="133">
        <f>'AG Jul 2018'!BI10</f>
        <v>0</v>
      </c>
      <c r="X18" s="234" t="str">
        <f>'AG Jul 2018'!BJ10</f>
        <v>n</v>
      </c>
    </row>
    <row r="19" spans="1:125" x14ac:dyDescent="0.3">
      <c r="A19" s="129" t="str">
        <f>'AG Jul 2018'!K11</f>
        <v>Mojo Power</v>
      </c>
      <c r="B19" s="130" t="str">
        <f>'AG Jul 2018'!L11</f>
        <v>Connect</v>
      </c>
      <c r="C19" s="131">
        <f>91*'AG Jul 2018'!M11/100</f>
        <v>149.0762</v>
      </c>
      <c r="D19" s="131">
        <f>$E$5*'AG Jul 2018'!N11/100</f>
        <v>302.64097500000003</v>
      </c>
      <c r="E19" s="150">
        <v>0</v>
      </c>
      <c r="F19" s="131">
        <v>0</v>
      </c>
      <c r="G19" s="131">
        <v>0</v>
      </c>
      <c r="H19" s="131">
        <v>0</v>
      </c>
      <c r="I19" s="131">
        <f t="shared" si="0"/>
        <v>451.717175</v>
      </c>
      <c r="J19" s="107">
        <f t="shared" si="1"/>
        <v>1210.5639000000001</v>
      </c>
      <c r="K19" s="110">
        <f t="shared" si="2"/>
        <v>1806.8687</v>
      </c>
      <c r="L19" s="130">
        <f>'AG Jul 2018'!AW11</f>
        <v>0</v>
      </c>
      <c r="M19" s="130">
        <f>'AG Jul 2018'!AX11</f>
        <v>0</v>
      </c>
      <c r="N19" s="130">
        <f>'AG Jul 2018'!AY11</f>
        <v>0</v>
      </c>
      <c r="O19" s="130">
        <f>'AG Jul 2018'!AZ11</f>
        <v>0</v>
      </c>
      <c r="P19" s="132">
        <f>($E$6*'AG Jul 2018'!AT11/100)*4</f>
        <v>595.08000000000004</v>
      </c>
      <c r="Q19" s="109">
        <f>K19-(J19*M19/100)</f>
        <v>1806.8687</v>
      </c>
      <c r="R19" s="109">
        <f>Q19</f>
        <v>1806.8687</v>
      </c>
      <c r="S19" s="110">
        <f t="shared" si="4"/>
        <v>1211.7887000000001</v>
      </c>
      <c r="T19" s="110">
        <f t="shared" si="5"/>
        <v>1211.7887000000001</v>
      </c>
      <c r="U19" s="473">
        <f t="shared" si="6"/>
        <v>1332.9675700000003</v>
      </c>
      <c r="V19" s="473">
        <f t="shared" si="6"/>
        <v>1332.9675700000003</v>
      </c>
      <c r="W19" s="133">
        <f>'AG Jul 2018'!BI11</f>
        <v>0</v>
      </c>
      <c r="X19" s="234" t="str">
        <f>'AG Jul 2018'!BJ11</f>
        <v>n</v>
      </c>
    </row>
    <row r="20" spans="1:125" x14ac:dyDescent="0.3">
      <c r="A20" s="129" t="str">
        <f>'AG Jul 2018'!K12</f>
        <v>Momentum Energy</v>
      </c>
      <c r="B20" s="130" t="str">
        <f>'AG Jul 2018'!L12</f>
        <v>SmilePower</v>
      </c>
      <c r="C20" s="131">
        <f>91*'AG Jul 2018'!M12/100</f>
        <v>74.5381</v>
      </c>
      <c r="D20" s="131">
        <f>IF($E$5&gt;='AG Jul 2018'!P12,('AG Jul 2018'!P12*'AG Jul 2018'!N12/100),($E$5*'AG Jul 2018'!N12/100))</f>
        <v>171.3</v>
      </c>
      <c r="E20" s="150">
        <f>IF($E$5&lt;'AG Jul 2018'!P12,0,IF(($E$5)&gt;'AG Jul 2018'!R12,(('AG Jul 2018'!R12-'AG Jul 2018'!P12)*'AG Jul 2018'!Q12/100),(($E$5-'AG Jul 2018'!P12)*'AG Jul 2018'!Q12/100)))</f>
        <v>166.15922999999998</v>
      </c>
      <c r="F20" s="131">
        <v>0</v>
      </c>
      <c r="G20" s="131">
        <v>0</v>
      </c>
      <c r="H20" s="131">
        <f>IF(($E$5&lt;'AG Jul 2018'!R12),(0),($E$5-'AG Jul 2018'!R12)*'AG Jul 2018'!S12/100)</f>
        <v>0</v>
      </c>
      <c r="I20" s="131">
        <f t="shared" si="0"/>
        <v>411.99732999999998</v>
      </c>
      <c r="J20" s="107">
        <f t="shared" si="1"/>
        <v>1349.83692</v>
      </c>
      <c r="K20" s="110">
        <f t="shared" si="2"/>
        <v>1647.9893199999999</v>
      </c>
      <c r="L20" s="130">
        <f>'AG Jul 2018'!AW12</f>
        <v>0</v>
      </c>
      <c r="M20" s="130">
        <f>'AG Jul 2018'!AX12</f>
        <v>0</v>
      </c>
      <c r="N20" s="130">
        <f>'AG Jul 2018'!AY12</f>
        <v>0</v>
      </c>
      <c r="O20" s="130">
        <f>'AG Jul 2018'!AZ12</f>
        <v>0</v>
      </c>
      <c r="P20" s="132">
        <f>($E$6*'AG Jul 2018'!AT12/100)*4</f>
        <v>208.27799999999999</v>
      </c>
      <c r="Q20" s="109">
        <f t="shared" ref="Q20" si="7">K20</f>
        <v>1647.9893199999999</v>
      </c>
      <c r="R20" s="109">
        <f>Q20-(J20*O20/100)</f>
        <v>1647.9893199999999</v>
      </c>
      <c r="S20" s="110">
        <f t="shared" si="4"/>
        <v>1439.7113199999999</v>
      </c>
      <c r="T20" s="110">
        <f t="shared" si="5"/>
        <v>1439.7113199999999</v>
      </c>
      <c r="U20" s="473">
        <f t="shared" si="6"/>
        <v>1583.682452</v>
      </c>
      <c r="V20" s="473">
        <f t="shared" si="6"/>
        <v>1583.682452</v>
      </c>
      <c r="W20" s="133">
        <f>'AG Jul 2018'!BI12</f>
        <v>0</v>
      </c>
      <c r="X20" s="234" t="str">
        <f>'AG Jul 2018'!BJ12</f>
        <v>n</v>
      </c>
    </row>
    <row r="21" spans="1:125" x14ac:dyDescent="0.3">
      <c r="A21" s="129" t="str">
        <f>'AG Jul 2018'!K13</f>
        <v>Origin Energy</v>
      </c>
      <c r="B21" s="130" t="str">
        <f>'AG Jul 2018'!L13</f>
        <v>Solar Boost Plus</v>
      </c>
      <c r="C21" s="131">
        <f>91*'AG Jul 2018'!M13/100</f>
        <v>75.884900000000002</v>
      </c>
      <c r="D21" s="131">
        <f>$E$5*'AG Jul 2018'!N13/100</f>
        <v>340.48602</v>
      </c>
      <c r="E21" s="150">
        <v>0</v>
      </c>
      <c r="F21" s="131">
        <v>0</v>
      </c>
      <c r="G21" s="131">
        <v>0</v>
      </c>
      <c r="H21" s="131">
        <v>0</v>
      </c>
      <c r="I21" s="131">
        <f t="shared" si="0"/>
        <v>416.37092000000001</v>
      </c>
      <c r="J21" s="107">
        <f t="shared" si="1"/>
        <v>1361.94408</v>
      </c>
      <c r="K21" s="110">
        <f t="shared" si="2"/>
        <v>1665.48368</v>
      </c>
      <c r="L21" s="130">
        <f>'AG Jul 2018'!AW13</f>
        <v>0</v>
      </c>
      <c r="M21" s="130">
        <f>'AG Jul 2018'!AX13</f>
        <v>12</v>
      </c>
      <c r="N21" s="130">
        <f>'AG Jul 2018'!AY13</f>
        <v>0</v>
      </c>
      <c r="O21" s="130">
        <f>'AG Jul 2018'!AZ13</f>
        <v>0</v>
      </c>
      <c r="P21" s="132">
        <f>($E$6*'AG Jul 2018'!AT13/100)*4</f>
        <v>505.81800000000004</v>
      </c>
      <c r="Q21" s="109">
        <f>K21-(J21*M21/100)</f>
        <v>1502.0503904</v>
      </c>
      <c r="R21" s="109">
        <f>Q21-(K21*N21/100)</f>
        <v>1502.0503904</v>
      </c>
      <c r="S21" s="110">
        <f t="shared" si="4"/>
        <v>996.23239039999999</v>
      </c>
      <c r="T21" s="110">
        <f t="shared" si="5"/>
        <v>996.23239039999999</v>
      </c>
      <c r="U21" s="473">
        <f t="shared" si="6"/>
        <v>1095.85562944</v>
      </c>
      <c r="V21" s="473">
        <f t="shared" si="6"/>
        <v>1095.85562944</v>
      </c>
      <c r="W21" s="133">
        <f>'AG Jul 2018'!BI13</f>
        <v>0</v>
      </c>
      <c r="X21" s="234" t="str">
        <f>'AG Jul 2018'!BJ13</f>
        <v>n</v>
      </c>
    </row>
    <row r="22" spans="1:125" x14ac:dyDescent="0.3">
      <c r="A22" s="129" t="str">
        <f>'AG Jul 2018'!K14</f>
        <v>Powerdirect</v>
      </c>
      <c r="B22" s="130" t="str">
        <f>'AG Jul 2018'!L14</f>
        <v>Market offer</v>
      </c>
      <c r="C22" s="131">
        <f>91*'AG Jul 2018'!M14/100</f>
        <v>76.44</v>
      </c>
      <c r="D22" s="131">
        <f>$E$5*'AG Jul 2018'!N14/100</f>
        <v>345.02264999999994</v>
      </c>
      <c r="E22" s="150">
        <f>IF($E$5&lt;'AG Jul 2018'!P14,0,IF(($E$5)&gt;'AG Jul 2018'!R14,(('AG Jul 2018'!R14-'AG Jul 2018'!P14)*'AG Jul 2018'!Q14/100),(($E$5-'AG Jul 2018'!P14)*'AG Jul 2018'!Q14/100)))</f>
        <v>0</v>
      </c>
      <c r="F22" s="131">
        <v>0</v>
      </c>
      <c r="G22" s="131">
        <v>0</v>
      </c>
      <c r="H22" s="131">
        <f>IF(($E$5&lt;'AG Jul 2018'!R14),(0),($E$5-'AG Jul 2018'!R14)*'AG Jul 2018'!S14/100)</f>
        <v>0</v>
      </c>
      <c r="I22" s="131">
        <f t="shared" si="0"/>
        <v>421.46264999999994</v>
      </c>
      <c r="J22" s="107">
        <f t="shared" si="1"/>
        <v>1380.0905999999998</v>
      </c>
      <c r="K22" s="110">
        <f t="shared" si="2"/>
        <v>1685.8505999999998</v>
      </c>
      <c r="L22" s="130">
        <f>'AG Jul 2018'!AW14</f>
        <v>0</v>
      </c>
      <c r="M22" s="130">
        <f>'AG Jul 2018'!AX14</f>
        <v>0</v>
      </c>
      <c r="N22" s="130">
        <f>'AG Jul 2018'!AY14</f>
        <v>0</v>
      </c>
      <c r="O22" s="130">
        <f>'AG Jul 2018'!AZ14</f>
        <v>25</v>
      </c>
      <c r="P22" s="132">
        <f>($E$6*'AG Jul 2018'!AT14/100)*4</f>
        <v>330.26940000000002</v>
      </c>
      <c r="Q22" s="109">
        <f t="shared" ref="Q22:Q29" si="8">K22</f>
        <v>1685.8505999999998</v>
      </c>
      <c r="R22" s="109">
        <f>Q22-(J22*O22/100)</f>
        <v>1340.8279499999999</v>
      </c>
      <c r="S22" s="110">
        <f t="shared" si="4"/>
        <v>1355.5811999999996</v>
      </c>
      <c r="T22" s="110">
        <f t="shared" si="5"/>
        <v>1010.5585499999999</v>
      </c>
      <c r="U22" s="473">
        <f t="shared" si="6"/>
        <v>1491.1393199999998</v>
      </c>
      <c r="V22" s="473">
        <f t="shared" si="6"/>
        <v>1111.614405</v>
      </c>
      <c r="W22" s="133">
        <f>'AG Jul 2018'!BI14</f>
        <v>0</v>
      </c>
      <c r="X22" s="234" t="str">
        <f>'AG Jul 2018'!BJ14</f>
        <v>n</v>
      </c>
    </row>
    <row r="23" spans="1:125" x14ac:dyDescent="0.3">
      <c r="A23" s="129" t="str">
        <f>'AG Jul 2018'!K15</f>
        <v>Powershop</v>
      </c>
      <c r="B23" s="130" t="str">
        <f>'AG Jul 2018'!L15</f>
        <v>Power Saver</v>
      </c>
      <c r="C23" s="131">
        <f>91*'AG Jul 2018'!M15/100</f>
        <v>82.691699999999997</v>
      </c>
      <c r="D23" s="131">
        <f>$E$5*'AG Jul 2018'!N15/100</f>
        <v>316.72840500000001</v>
      </c>
      <c r="E23" s="150">
        <f>IF($E$5&lt;'AG Jul 2018'!P15,0,IF(($E$5)&gt;'AG Jul 2018'!R15,(('AG Jul 2018'!R15-'AG Jul 2018'!P15)*'AG Jul 2018'!Q15/100),(($E$5-'AG Jul 2018'!P15)*'AG Jul 2018'!Q15/100)))</f>
        <v>0</v>
      </c>
      <c r="F23" s="131">
        <v>0</v>
      </c>
      <c r="G23" s="131">
        <v>0</v>
      </c>
      <c r="H23" s="131">
        <f>IF(($E$5&lt;'AG Jul 2018'!R15),(0),($E$5-'AG Jul 2018'!R15)*'AG Jul 2018'!S15/100)</f>
        <v>0</v>
      </c>
      <c r="I23" s="131">
        <f t="shared" si="0"/>
        <v>399.42010500000004</v>
      </c>
      <c r="J23" s="107">
        <f t="shared" si="1"/>
        <v>1266.9136200000003</v>
      </c>
      <c r="K23" s="110">
        <f t="shared" si="2"/>
        <v>1597.6804200000001</v>
      </c>
      <c r="L23" s="130">
        <f>'AG Jul 2018'!AW15</f>
        <v>0</v>
      </c>
      <c r="M23" s="130">
        <f>'AG Jul 2018'!AX15</f>
        <v>0</v>
      </c>
      <c r="N23" s="130">
        <f>'AG Jul 2018'!AY15</f>
        <v>12</v>
      </c>
      <c r="O23" s="130">
        <f>'AG Jul 2018'!AZ15</f>
        <v>0</v>
      </c>
      <c r="P23" s="132">
        <f>($E$6*'AG Jul 2018'!AT15/100)*4</f>
        <v>303.49079999999998</v>
      </c>
      <c r="Q23" s="109">
        <f t="shared" si="8"/>
        <v>1597.6804200000001</v>
      </c>
      <c r="R23" s="109">
        <f>Q23-(K23*N23/100)</f>
        <v>1405.9587696000001</v>
      </c>
      <c r="S23" s="110">
        <f t="shared" si="4"/>
        <v>1294.1896200000001</v>
      </c>
      <c r="T23" s="110">
        <f t="shared" si="5"/>
        <v>1102.4679696000001</v>
      </c>
      <c r="U23" s="473">
        <f t="shared" si="6"/>
        <v>1423.6085820000003</v>
      </c>
      <c r="V23" s="473">
        <f t="shared" si="6"/>
        <v>1212.7147665600003</v>
      </c>
      <c r="W23" s="133">
        <f>'AG Jul 2018'!BI15</f>
        <v>0</v>
      </c>
      <c r="X23" s="234" t="str">
        <f>'AG Jul 2018'!BJ15</f>
        <v>n</v>
      </c>
    </row>
    <row r="24" spans="1:125" x14ac:dyDescent="0.3">
      <c r="A24" s="129" t="str">
        <f>'AG Jul 2018'!K16</f>
        <v>Red Energy</v>
      </c>
      <c r="B24" s="130" t="str">
        <f>'AG Jul 2018'!L16</f>
        <v>Living Energy Saver</v>
      </c>
      <c r="C24" s="131">
        <f>91*'AG Jul 2018'!M16/100</f>
        <v>75.53</v>
      </c>
      <c r="D24" s="131">
        <f>IF($E$5&gt;='AG Jul 2018'!P16,('AG Jul 2018'!P16*'AG Jul 2018'!N16/100),($E$5*'AG Jul 2018'!N16/100))</f>
        <v>262</v>
      </c>
      <c r="E24" s="150">
        <f>IF($E$5&lt;'AG Jul 2018'!P16,0,IF(($E$5)&gt;'AG Jul 2018'!R16,(('AG Jul 2018'!R16-'AG Jul 2018'!P16)*'AG Jul 2018'!Q16/100),(($E$5-'AG Jul 2018'!P16)*'AG Jul 2018'!Q16/100)))</f>
        <v>50.207149999999977</v>
      </c>
      <c r="F24" s="131">
        <v>0</v>
      </c>
      <c r="G24" s="131">
        <v>0</v>
      </c>
      <c r="H24" s="131">
        <f>IF(($E$5&lt;'AG Jul 2018'!R16),(0),($E$5-'AG Jul 2018'!R16)*'AG Jul 2018'!S16/100)</f>
        <v>0</v>
      </c>
      <c r="I24" s="131">
        <f t="shared" si="0"/>
        <v>387.73714999999993</v>
      </c>
      <c r="J24" s="107">
        <f t="shared" si="1"/>
        <v>1248.8285999999998</v>
      </c>
      <c r="K24" s="110">
        <f t="shared" si="2"/>
        <v>1550.9485999999997</v>
      </c>
      <c r="L24" s="130">
        <f>'AG Jul 2018'!AW16</f>
        <v>0</v>
      </c>
      <c r="M24" s="130">
        <f>'AG Jul 2018'!AX16</f>
        <v>0</v>
      </c>
      <c r="N24" s="130">
        <f>'AG Jul 2018'!AY16</f>
        <v>10</v>
      </c>
      <c r="O24" s="130">
        <f>'AG Jul 2018'!AZ16</f>
        <v>0</v>
      </c>
      <c r="P24" s="132">
        <f>($E$6*'AG Jul 2018'!AT16/100)*4</f>
        <v>330.26940000000002</v>
      </c>
      <c r="Q24" s="109">
        <f t="shared" si="8"/>
        <v>1550.9485999999997</v>
      </c>
      <c r="R24" s="109">
        <f>Q24-(K24*N24/100)</f>
        <v>1395.8537399999998</v>
      </c>
      <c r="S24" s="110">
        <f t="shared" si="4"/>
        <v>1220.6791999999996</v>
      </c>
      <c r="T24" s="110">
        <f t="shared" si="5"/>
        <v>1065.5843399999999</v>
      </c>
      <c r="U24" s="473">
        <f t="shared" si="6"/>
        <v>1342.7471199999995</v>
      </c>
      <c r="V24" s="473">
        <f t="shared" si="6"/>
        <v>1172.1427739999999</v>
      </c>
      <c r="W24" s="133">
        <f>'AG Jul 2018'!BI16</f>
        <v>0</v>
      </c>
      <c r="X24" s="234" t="str">
        <f>'AG Jul 2018'!BJ16</f>
        <v>n</v>
      </c>
    </row>
    <row r="25" spans="1:125" s="63" customFormat="1" x14ac:dyDescent="0.3">
      <c r="A25" s="129" t="str">
        <f>'AG Jul 2018'!K17</f>
        <v>Simply Energy</v>
      </c>
      <c r="B25" s="130" t="str">
        <f>'AG Jul 2018'!L17</f>
        <v>Plus</v>
      </c>
      <c r="C25" s="131">
        <f>91*'AG Jul 2018'!M17/100</f>
        <v>72.026499999999999</v>
      </c>
      <c r="D25" s="131">
        <f>IF($E$5&gt;='AG Jul 2018'!P17,('AG Jul 2018'!P17*'AG Jul 2018'!N17/100),($E$5*'AG Jul 2018'!N17/100))</f>
        <v>279.7</v>
      </c>
      <c r="E25" s="150">
        <f>IF($E$5&lt;'AG Jul 2018'!P17,0,IF(($E$5)&gt;'AG Jul 2018'!R17,(('AG Jul 2018'!R17-'AG Jul 2018'!P17)*'AG Jul 2018'!Q17/100),(($E$5-'AG Jul 2018'!P17)*'AG Jul 2018'!Q17/100)))</f>
        <v>53.425059999999974</v>
      </c>
      <c r="F25" s="131">
        <v>0</v>
      </c>
      <c r="G25" s="131">
        <v>0</v>
      </c>
      <c r="H25" s="131">
        <f>IF(($E$5&lt;'AG Jul 2018'!R17),(0),($E$5-'AG Jul 2018'!R17)*'AG Jul 2018'!S17/100)</f>
        <v>0</v>
      </c>
      <c r="I25" s="131">
        <f t="shared" ref="I25" si="9">SUM(C25:H25)</f>
        <v>405.15155999999996</v>
      </c>
      <c r="J25" s="107">
        <f t="shared" si="1"/>
        <v>1332.5002399999998</v>
      </c>
      <c r="K25" s="110">
        <f t="shared" si="2"/>
        <v>1620.6062399999998</v>
      </c>
      <c r="L25" s="130">
        <f>'AG Jul 2018'!AW17</f>
        <v>0</v>
      </c>
      <c r="M25" s="130">
        <f>'AG Jul 2018'!AX17</f>
        <v>0</v>
      </c>
      <c r="N25" s="130">
        <f>'AG Jul 2018'!AY17</f>
        <v>0</v>
      </c>
      <c r="O25" s="130">
        <f>'AG Jul 2018'!AZ17</f>
        <v>18</v>
      </c>
      <c r="P25" s="132">
        <f>($E$6*'AG Jul 2018'!AT17/100)*4</f>
        <v>336.22020000000003</v>
      </c>
      <c r="Q25" s="109">
        <f t="shared" si="8"/>
        <v>1620.6062399999998</v>
      </c>
      <c r="R25" s="109">
        <f>Q25-(J25*O25/100)</f>
        <v>1380.7561968</v>
      </c>
      <c r="S25" s="110">
        <f t="shared" si="4"/>
        <v>1284.3860399999999</v>
      </c>
      <c r="T25" s="110">
        <f t="shared" si="5"/>
        <v>1044.5359968</v>
      </c>
      <c r="U25" s="473">
        <f t="shared" si="6"/>
        <v>1412.824644</v>
      </c>
      <c r="V25" s="473">
        <f t="shared" si="6"/>
        <v>1148.98959648</v>
      </c>
      <c r="W25" s="133">
        <f>'AG Jul 2018'!BI17</f>
        <v>0</v>
      </c>
      <c r="X25" s="234" t="str">
        <f>'AG Jul 2018'!BJ17</f>
        <v>n</v>
      </c>
      <c r="Y25" s="192"/>
      <c r="Z25" s="192"/>
      <c r="AA25" s="192"/>
      <c r="AB25" s="192"/>
      <c r="AC25" s="192"/>
      <c r="AD25" s="192"/>
      <c r="AE25" s="192"/>
      <c r="AF25" s="192"/>
      <c r="AG25" s="192"/>
      <c r="AH25" s="192"/>
      <c r="AI25" s="192"/>
      <c r="AJ25" s="192"/>
      <c r="AK25" s="192"/>
      <c r="AL25" s="192"/>
      <c r="AM25" s="192"/>
      <c r="AN25" s="192"/>
      <c r="AO25" s="192"/>
      <c r="AP25" s="192"/>
      <c r="AQ25" s="192"/>
      <c r="AR25" s="192"/>
      <c r="AS25" s="192"/>
      <c r="AT25" s="192"/>
      <c r="AU25" s="192"/>
      <c r="AV25" s="192"/>
      <c r="AW25" s="192"/>
      <c r="AX25" s="192"/>
      <c r="AY25" s="192"/>
      <c r="AZ25" s="192"/>
      <c r="BA25" s="192"/>
      <c r="BB25" s="192"/>
      <c r="BC25" s="192"/>
      <c r="BD25" s="192"/>
      <c r="BE25" s="192"/>
      <c r="BF25" s="192"/>
      <c r="BG25" s="192"/>
      <c r="BH25" s="192"/>
      <c r="BI25" s="192"/>
      <c r="BJ25" s="192"/>
      <c r="BK25" s="192"/>
      <c r="BL25" s="192"/>
      <c r="BM25" s="192"/>
      <c r="BN25" s="192"/>
      <c r="BO25" s="192"/>
      <c r="BP25" s="192"/>
      <c r="BQ25" s="192"/>
      <c r="BR25" s="192"/>
      <c r="BS25" s="192"/>
      <c r="BT25" s="192"/>
      <c r="BU25" s="192"/>
      <c r="BV25" s="192"/>
      <c r="BW25" s="192"/>
      <c r="BX25" s="192"/>
      <c r="BY25" s="192"/>
      <c r="BZ25" s="192"/>
      <c r="CA25" s="192"/>
      <c r="CB25" s="192"/>
      <c r="CC25" s="192"/>
      <c r="CD25" s="192"/>
      <c r="CE25" s="192"/>
      <c r="CF25" s="192"/>
      <c r="CG25" s="192"/>
      <c r="CH25" s="192"/>
      <c r="CI25" s="192"/>
      <c r="CJ25" s="192"/>
      <c r="CK25" s="192"/>
      <c r="CL25" s="192"/>
      <c r="CM25" s="192"/>
      <c r="CN25" s="192"/>
      <c r="CO25" s="192"/>
      <c r="CP25" s="192"/>
      <c r="CQ25" s="192"/>
      <c r="CR25" s="192"/>
      <c r="CS25" s="192"/>
      <c r="CT25" s="192"/>
      <c r="CU25" s="192"/>
      <c r="CV25" s="192"/>
      <c r="CW25" s="192"/>
      <c r="CX25" s="192"/>
      <c r="CY25" s="192"/>
      <c r="CZ25" s="192"/>
      <c r="DA25" s="192"/>
      <c r="DB25" s="192"/>
      <c r="DC25" s="192"/>
      <c r="DD25" s="192"/>
      <c r="DE25" s="192"/>
      <c r="DF25" s="192"/>
      <c r="DG25" s="192"/>
      <c r="DH25" s="192"/>
      <c r="DI25" s="192"/>
      <c r="DJ25" s="192"/>
      <c r="DK25" s="192"/>
      <c r="DL25" s="192"/>
      <c r="DM25" s="192"/>
      <c r="DN25" s="192"/>
      <c r="DO25" s="192"/>
      <c r="DP25" s="192"/>
      <c r="DQ25" s="192"/>
      <c r="DR25" s="192"/>
      <c r="DS25" s="192"/>
      <c r="DT25" s="192"/>
      <c r="DU25" s="192"/>
    </row>
    <row r="26" spans="1:125" s="63" customFormat="1" x14ac:dyDescent="0.3">
      <c r="A26" s="129" t="str">
        <f>'AG Jul 2018'!K18</f>
        <v>Sumo Power</v>
      </c>
      <c r="B26" s="130" t="str">
        <f>'AG Jul 2018'!L18</f>
        <v xml:space="preserve">Pay on time </v>
      </c>
      <c r="C26" s="131">
        <f>91*'AG Jul 2018'!M18/100</f>
        <v>80.625999999999991</v>
      </c>
      <c r="D26" s="131">
        <f>$E$5*'AG Jul 2018'!N18/100</f>
        <v>363.40794</v>
      </c>
      <c r="E26" s="150">
        <f>IF($E$5&lt;'AG Jul 2018'!P18,0,IF(($E$5)&gt;'AG Jul 2018'!R18,(('AG Jul 2018'!R18-'AG Jul 2018'!P18)*'AG Jul 2018'!Q18/100),(($E$5-'AG Jul 2018'!P18)*'AG Jul 2018'!Q18/100)))</f>
        <v>0</v>
      </c>
      <c r="F26" s="131">
        <v>0</v>
      </c>
      <c r="G26" s="131">
        <v>0</v>
      </c>
      <c r="H26" s="131">
        <f>IF(($E$5&lt;'AG Jul 2018'!R18),(0),($E$5-'AG Jul 2018'!R18)*'AG Jul 2018'!S18/100)</f>
        <v>0</v>
      </c>
      <c r="I26" s="131">
        <f t="shared" ref="I26:I29" si="10">SUM(C26:H26)</f>
        <v>444.03393999999997</v>
      </c>
      <c r="J26" s="107">
        <f t="shared" ref="J26:J29" si="11">(I26-C26)*4</f>
        <v>1453.63176</v>
      </c>
      <c r="K26" s="110">
        <f t="shared" ref="K26:K29" si="12">I26*4</f>
        <v>1776.1357599999999</v>
      </c>
      <c r="L26" s="130">
        <f>'AG Jul 2018'!AW18</f>
        <v>0</v>
      </c>
      <c r="M26" s="130">
        <f>'AG Jul 2018'!AX18</f>
        <v>0</v>
      </c>
      <c r="N26" s="130">
        <f>'AG Jul 2018'!AY18</f>
        <v>0</v>
      </c>
      <c r="O26" s="130">
        <f>'AG Jul 2018'!AZ18</f>
        <v>27</v>
      </c>
      <c r="P26" s="132">
        <f>($E$6*'AG Jul 2018'!AT18/100)*4</f>
        <v>330.26940000000002</v>
      </c>
      <c r="Q26" s="109">
        <f t="shared" si="8"/>
        <v>1776.1357599999999</v>
      </c>
      <c r="R26" s="109">
        <f t="shared" ref="R26:R27" si="13">Q26-(J26*O26/100)</f>
        <v>1383.6551847999999</v>
      </c>
      <c r="S26" s="110">
        <f t="shared" ref="S26:S29" si="14">Q26-P26</f>
        <v>1445.86636</v>
      </c>
      <c r="T26" s="110">
        <f t="shared" ref="T26:T29" si="15">R26-P26</f>
        <v>1053.3857847999998</v>
      </c>
      <c r="U26" s="473">
        <f t="shared" ref="U26:U29" si="16">S26*1.1</f>
        <v>1590.4529960000002</v>
      </c>
      <c r="V26" s="473">
        <f t="shared" ref="V26:V29" si="17">T26*1.1</f>
        <v>1158.7243632799998</v>
      </c>
      <c r="W26" s="133">
        <f>'AG Jul 2018'!BI18</f>
        <v>0</v>
      </c>
      <c r="X26" s="234" t="str">
        <f>'AG Jul 2018'!BJ18</f>
        <v>n</v>
      </c>
      <c r="Y26" s="192"/>
      <c r="Z26" s="192"/>
      <c r="AA26" s="192"/>
      <c r="AB26" s="192"/>
      <c r="AC26" s="192"/>
      <c r="AD26" s="192"/>
      <c r="AE26" s="192"/>
      <c r="AF26" s="192"/>
      <c r="AG26" s="192"/>
      <c r="AH26" s="192"/>
      <c r="AI26" s="192"/>
      <c r="AJ26" s="192"/>
      <c r="AK26" s="192"/>
      <c r="AL26" s="192"/>
      <c r="AM26" s="192"/>
      <c r="AN26" s="192"/>
      <c r="AO26" s="192"/>
      <c r="AP26" s="192"/>
      <c r="AQ26" s="192"/>
      <c r="AR26" s="192"/>
      <c r="AS26" s="192"/>
      <c r="AT26" s="192"/>
      <c r="AU26" s="192"/>
      <c r="AV26" s="192"/>
      <c r="AW26" s="192"/>
      <c r="AX26" s="192"/>
      <c r="AY26" s="192"/>
      <c r="AZ26" s="192"/>
      <c r="BA26" s="192"/>
      <c r="BB26" s="192"/>
      <c r="BC26" s="192"/>
      <c r="BD26" s="192"/>
      <c r="BE26" s="192"/>
      <c r="BF26" s="192"/>
      <c r="BG26" s="192"/>
      <c r="BH26" s="192"/>
      <c r="BI26" s="192"/>
      <c r="BJ26" s="192"/>
      <c r="BK26" s="192"/>
      <c r="BL26" s="192"/>
      <c r="BM26" s="192"/>
      <c r="BN26" s="192"/>
      <c r="BO26" s="192"/>
      <c r="BP26" s="192"/>
      <c r="BQ26" s="192"/>
      <c r="BR26" s="192"/>
      <c r="BS26" s="192"/>
      <c r="BT26" s="192"/>
      <c r="BU26" s="192"/>
      <c r="BV26" s="192"/>
      <c r="BW26" s="192"/>
      <c r="BX26" s="192"/>
      <c r="BY26" s="192"/>
      <c r="BZ26" s="192"/>
      <c r="CA26" s="192"/>
      <c r="CB26" s="192"/>
      <c r="CC26" s="192"/>
      <c r="CD26" s="192"/>
      <c r="CE26" s="192"/>
      <c r="CF26" s="192"/>
      <c r="CG26" s="192"/>
      <c r="CH26" s="192"/>
      <c r="CI26" s="192"/>
      <c r="CJ26" s="192"/>
      <c r="CK26" s="192"/>
      <c r="CL26" s="192"/>
      <c r="CM26" s="192"/>
      <c r="CN26" s="192"/>
      <c r="CO26" s="192"/>
      <c r="CP26" s="192"/>
      <c r="CQ26" s="192"/>
      <c r="CR26" s="192"/>
      <c r="CS26" s="192"/>
      <c r="CT26" s="192"/>
      <c r="CU26" s="192"/>
      <c r="CV26" s="192"/>
      <c r="CW26" s="192"/>
      <c r="CX26" s="192"/>
      <c r="CY26" s="192"/>
      <c r="CZ26" s="192"/>
      <c r="DA26" s="192"/>
      <c r="DB26" s="192"/>
      <c r="DC26" s="192"/>
      <c r="DD26" s="192"/>
      <c r="DE26" s="192"/>
      <c r="DF26" s="192"/>
      <c r="DG26" s="192"/>
      <c r="DH26" s="192"/>
      <c r="DI26" s="192"/>
      <c r="DJ26" s="192"/>
      <c r="DK26" s="192"/>
      <c r="DL26" s="192"/>
      <c r="DM26" s="192"/>
      <c r="DN26" s="192"/>
      <c r="DO26" s="192"/>
      <c r="DP26" s="192"/>
      <c r="DQ26" s="192"/>
      <c r="DR26" s="192"/>
      <c r="DS26" s="192"/>
      <c r="DT26" s="192"/>
      <c r="DU26" s="192"/>
    </row>
    <row r="27" spans="1:125" s="63" customFormat="1" x14ac:dyDescent="0.3">
      <c r="A27" s="129" t="str">
        <f>'AG Jul 2018'!K19</f>
        <v>1st Energy</v>
      </c>
      <c r="B27" s="130" t="str">
        <f>'AG Jul 2018'!L19</f>
        <v>Market offer</v>
      </c>
      <c r="C27" s="131">
        <f>91*'AG Jul 2018'!M19/100</f>
        <v>83.410599999999988</v>
      </c>
      <c r="D27" s="131">
        <f>IF($E$5&gt;='AG Jul 2018'!P19,('AG Jul 2018'!P19*'AG Jul 2018'!N19/100),($E$5*'AG Jul 2018'!N19/100))</f>
        <v>312.89999999999998</v>
      </c>
      <c r="E27" s="150">
        <f>IF($E$5&lt;'AG Jul 2018'!P19,0,IF(($E$5)&gt;'AG Jul 2018'!R19,(('AG Jul 2018'!R19-'AG Jul 2018'!P19)*'AG Jul 2018'!Q19/100),(($E$5-'AG Jul 2018'!P19)*'AG Jul 2018'!Q19/100)))</f>
        <v>58.872244999999978</v>
      </c>
      <c r="F27" s="131">
        <v>0</v>
      </c>
      <c r="G27" s="131">
        <v>0</v>
      </c>
      <c r="H27" s="131">
        <f>IF(($E$5&lt;'AG Jul 2018'!R19),(0),($E$5-'AG Jul 2018'!R19)*'AG Jul 2018'!S19/100)</f>
        <v>0</v>
      </c>
      <c r="I27" s="131">
        <f t="shared" si="10"/>
        <v>455.18284499999993</v>
      </c>
      <c r="J27" s="107">
        <f t="shared" si="11"/>
        <v>1487.0889799999998</v>
      </c>
      <c r="K27" s="110">
        <f t="shared" si="12"/>
        <v>1820.7313799999997</v>
      </c>
      <c r="L27" s="130">
        <f>'AG Jul 2018'!AW19</f>
        <v>0</v>
      </c>
      <c r="M27" s="130">
        <f>'AG Jul 2018'!AX19</f>
        <v>0</v>
      </c>
      <c r="N27" s="130">
        <f>'AG Jul 2018'!AY19</f>
        <v>0</v>
      </c>
      <c r="O27" s="130">
        <f>'AG Jul 2018'!AZ19</f>
        <v>22</v>
      </c>
      <c r="P27" s="132">
        <f>($E$6*'AG Jul 2018'!AT19/100)*4</f>
        <v>151.74539999999999</v>
      </c>
      <c r="Q27" s="109">
        <f t="shared" si="8"/>
        <v>1820.7313799999997</v>
      </c>
      <c r="R27" s="109">
        <f t="shared" si="13"/>
        <v>1493.5718043999998</v>
      </c>
      <c r="S27" s="110">
        <f t="shared" si="14"/>
        <v>1668.9859799999997</v>
      </c>
      <c r="T27" s="110">
        <f t="shared" si="15"/>
        <v>1341.8264043999998</v>
      </c>
      <c r="U27" s="473">
        <f t="shared" si="16"/>
        <v>1835.8845779999999</v>
      </c>
      <c r="V27" s="473">
        <f t="shared" si="17"/>
        <v>1476.0090448399999</v>
      </c>
      <c r="W27" s="133">
        <f>'AG Jul 2018'!BI19</f>
        <v>0</v>
      </c>
      <c r="X27" s="234" t="str">
        <f>'AG Jul 2018'!BJ19</f>
        <v>n</v>
      </c>
      <c r="Y27" s="192"/>
      <c r="Z27" s="192"/>
      <c r="AA27" s="192"/>
      <c r="AB27" s="192"/>
      <c r="AC27" s="192"/>
      <c r="AD27" s="192"/>
      <c r="AE27" s="192"/>
      <c r="AF27" s="192"/>
      <c r="AG27" s="192"/>
      <c r="AH27" s="192"/>
      <c r="AI27" s="192"/>
      <c r="AJ27" s="192"/>
      <c r="AK27" s="192"/>
      <c r="AL27" s="192"/>
      <c r="AM27" s="192"/>
      <c r="AN27" s="192"/>
      <c r="AO27" s="192"/>
      <c r="AP27" s="192"/>
      <c r="AQ27" s="192"/>
      <c r="AR27" s="192"/>
      <c r="AS27" s="192"/>
      <c r="AT27" s="192"/>
      <c r="AU27" s="192"/>
      <c r="AV27" s="192"/>
      <c r="AW27" s="192"/>
      <c r="AX27" s="192"/>
      <c r="AY27" s="192"/>
      <c r="AZ27" s="192"/>
      <c r="BA27" s="192"/>
      <c r="BB27" s="192"/>
      <c r="BC27" s="192"/>
      <c r="BD27" s="192"/>
      <c r="BE27" s="192"/>
      <c r="BF27" s="192"/>
      <c r="BG27" s="192"/>
      <c r="BH27" s="192"/>
      <c r="BI27" s="192"/>
      <c r="BJ27" s="192"/>
      <c r="BK27" s="192"/>
      <c r="BL27" s="192"/>
      <c r="BM27" s="192"/>
      <c r="BN27" s="192"/>
      <c r="BO27" s="192"/>
      <c r="BP27" s="192"/>
      <c r="BQ27" s="192"/>
      <c r="BR27" s="192"/>
      <c r="BS27" s="192"/>
      <c r="BT27" s="192"/>
      <c r="BU27" s="192"/>
      <c r="BV27" s="192"/>
      <c r="BW27" s="192"/>
      <c r="BX27" s="192"/>
      <c r="BY27" s="192"/>
      <c r="BZ27" s="192"/>
      <c r="CA27" s="192"/>
      <c r="CB27" s="192"/>
      <c r="CC27" s="192"/>
      <c r="CD27" s="192"/>
      <c r="CE27" s="192"/>
      <c r="CF27" s="192"/>
      <c r="CG27" s="192"/>
      <c r="CH27" s="192"/>
      <c r="CI27" s="192"/>
      <c r="CJ27" s="192"/>
      <c r="CK27" s="192"/>
      <c r="CL27" s="192"/>
      <c r="CM27" s="192"/>
      <c r="CN27" s="192"/>
      <c r="CO27" s="192"/>
      <c r="CP27" s="192"/>
      <c r="CQ27" s="192"/>
      <c r="CR27" s="192"/>
      <c r="CS27" s="192"/>
      <c r="CT27" s="192"/>
      <c r="CU27" s="192"/>
      <c r="CV27" s="192"/>
      <c r="CW27" s="192"/>
      <c r="CX27" s="192"/>
      <c r="CY27" s="192"/>
      <c r="CZ27" s="192"/>
      <c r="DA27" s="192"/>
      <c r="DB27" s="192"/>
      <c r="DC27" s="192"/>
      <c r="DD27" s="192"/>
      <c r="DE27" s="192"/>
      <c r="DF27" s="192"/>
      <c r="DG27" s="192"/>
      <c r="DH27" s="192"/>
      <c r="DI27" s="192"/>
      <c r="DJ27" s="192"/>
      <c r="DK27" s="192"/>
      <c r="DL27" s="192"/>
      <c r="DM27" s="192"/>
      <c r="DN27" s="192"/>
      <c r="DO27" s="192"/>
      <c r="DP27" s="192"/>
      <c r="DQ27" s="192"/>
      <c r="DR27" s="192"/>
      <c r="DS27" s="192"/>
      <c r="DT27" s="192"/>
      <c r="DU27" s="192"/>
    </row>
    <row r="28" spans="1:125" s="63" customFormat="1" x14ac:dyDescent="0.3">
      <c r="A28" s="129" t="str">
        <f>'AG Jul 2018'!K20</f>
        <v>Amaysim</v>
      </c>
      <c r="B28" s="130" t="str">
        <f>'AG Jul 2018'!L20</f>
        <v>Solar 2</v>
      </c>
      <c r="C28" s="131">
        <f>91*'AG Jul 2018'!M20/100</f>
        <v>81.900000000000006</v>
      </c>
      <c r="D28" s="131">
        <f>$E$5*'AG Jul 2018'!N20/100</f>
        <v>457.24454999999995</v>
      </c>
      <c r="E28" s="150">
        <f>IF($E$5&lt;'AG Jul 2018'!P20,0,IF(($E$5)&gt;'AG Jul 2018'!R20,(('AG Jul 2018'!R20-'AG Jul 2018'!P20)*'AG Jul 2018'!Q20/100),(($E$5-'AG Jul 2018'!P20)*'AG Jul 2018'!Q20/100)))</f>
        <v>0</v>
      </c>
      <c r="F28" s="131">
        <v>0</v>
      </c>
      <c r="G28" s="131">
        <v>0</v>
      </c>
      <c r="H28" s="131">
        <f>IF(($E$5&lt;'AG Jul 2018'!R20),(0),($E$5-'AG Jul 2018'!R20)*'AG Jul 2018'!S20/100)</f>
        <v>0</v>
      </c>
      <c r="I28" s="131">
        <f t="shared" si="10"/>
        <v>539.14454999999998</v>
      </c>
      <c r="J28" s="107">
        <f t="shared" si="11"/>
        <v>1828.9782</v>
      </c>
      <c r="K28" s="110">
        <f t="shared" si="12"/>
        <v>2156.5781999999999</v>
      </c>
      <c r="L28" s="130">
        <f>'AG Jul 2018'!AW20</f>
        <v>0</v>
      </c>
      <c r="M28" s="130">
        <f>'AG Jul 2018'!AX20</f>
        <v>0</v>
      </c>
      <c r="N28" s="130">
        <f>'AG Jul 2018'!AY20</f>
        <v>28</v>
      </c>
      <c r="O28" s="130">
        <f>'AG Jul 2018'!AZ20</f>
        <v>0</v>
      </c>
      <c r="P28" s="132">
        <f>($E$6*'AG Jul 2018'!AT20/100)*4</f>
        <v>505.81800000000004</v>
      </c>
      <c r="Q28" s="109">
        <f t="shared" si="8"/>
        <v>2156.5781999999999</v>
      </c>
      <c r="R28" s="109">
        <f>Q28-(K28*N28/100)</f>
        <v>1552.736304</v>
      </c>
      <c r="S28" s="110">
        <f t="shared" si="14"/>
        <v>1650.7601999999999</v>
      </c>
      <c r="T28" s="110">
        <f t="shared" si="15"/>
        <v>1046.918304</v>
      </c>
      <c r="U28" s="473">
        <f t="shared" si="16"/>
        <v>1815.8362200000001</v>
      </c>
      <c r="V28" s="473">
        <f t="shared" si="17"/>
        <v>1151.6101344000001</v>
      </c>
      <c r="W28" s="133">
        <f>'AG Jul 2018'!BI20</f>
        <v>0</v>
      </c>
      <c r="X28" s="234" t="str">
        <f>'AG Jul 2018'!BJ20</f>
        <v>n</v>
      </c>
      <c r="Y28" s="192"/>
      <c r="Z28" s="192"/>
      <c r="AA28" s="192"/>
      <c r="AB28" s="192"/>
      <c r="AC28" s="192"/>
      <c r="AD28" s="192"/>
      <c r="AE28" s="192"/>
      <c r="AF28" s="192"/>
      <c r="AG28" s="192"/>
      <c r="AH28" s="192"/>
      <c r="AI28" s="192"/>
      <c r="AJ28" s="192"/>
      <c r="AK28" s="192"/>
      <c r="AL28" s="192"/>
      <c r="AM28" s="192"/>
      <c r="AN28" s="192"/>
      <c r="AO28" s="192"/>
      <c r="AP28" s="192"/>
      <c r="AQ28" s="192"/>
      <c r="AR28" s="192"/>
      <c r="AS28" s="192"/>
      <c r="AT28" s="192"/>
      <c r="AU28" s="192"/>
      <c r="AV28" s="192"/>
      <c r="AW28" s="192"/>
      <c r="AX28" s="192"/>
      <c r="AY28" s="192"/>
      <c r="AZ28" s="192"/>
      <c r="BA28" s="192"/>
      <c r="BB28" s="192"/>
      <c r="BC28" s="192"/>
      <c r="BD28" s="192"/>
      <c r="BE28" s="192"/>
      <c r="BF28" s="192"/>
      <c r="BG28" s="192"/>
      <c r="BH28" s="192"/>
      <c r="BI28" s="192"/>
      <c r="BJ28" s="192"/>
      <c r="BK28" s="192"/>
      <c r="BL28" s="192"/>
      <c r="BM28" s="192"/>
      <c r="BN28" s="192"/>
      <c r="BO28" s="192"/>
      <c r="BP28" s="192"/>
      <c r="BQ28" s="192"/>
      <c r="BR28" s="192"/>
      <c r="BS28" s="192"/>
      <c r="BT28" s="192"/>
      <c r="BU28" s="192"/>
      <c r="BV28" s="192"/>
      <c r="BW28" s="192"/>
      <c r="BX28" s="192"/>
      <c r="BY28" s="192"/>
      <c r="BZ28" s="192"/>
      <c r="CA28" s="192"/>
      <c r="CB28" s="192"/>
      <c r="CC28" s="192"/>
      <c r="CD28" s="192"/>
      <c r="CE28" s="192"/>
      <c r="CF28" s="192"/>
      <c r="CG28" s="192"/>
      <c r="CH28" s="192"/>
      <c r="CI28" s="192"/>
      <c r="CJ28" s="192"/>
      <c r="CK28" s="192"/>
      <c r="CL28" s="192"/>
      <c r="CM28" s="192"/>
      <c r="CN28" s="192"/>
      <c r="CO28" s="192"/>
      <c r="CP28" s="192"/>
      <c r="CQ28" s="192"/>
      <c r="CR28" s="192"/>
      <c r="CS28" s="192"/>
      <c r="CT28" s="192"/>
      <c r="CU28" s="192"/>
      <c r="CV28" s="192"/>
      <c r="CW28" s="192"/>
      <c r="CX28" s="192"/>
      <c r="CY28" s="192"/>
      <c r="CZ28" s="192"/>
      <c r="DA28" s="192"/>
      <c r="DB28" s="192"/>
      <c r="DC28" s="192"/>
      <c r="DD28" s="192"/>
      <c r="DE28" s="192"/>
      <c r="DF28" s="192"/>
      <c r="DG28" s="192"/>
      <c r="DH28" s="192"/>
      <c r="DI28" s="192"/>
      <c r="DJ28" s="192"/>
      <c r="DK28" s="192"/>
      <c r="DL28" s="192"/>
      <c r="DM28" s="192"/>
      <c r="DN28" s="192"/>
      <c r="DO28" s="192"/>
      <c r="DP28" s="192"/>
      <c r="DQ28" s="192"/>
      <c r="DR28" s="192"/>
      <c r="DS28" s="192"/>
      <c r="DT28" s="192"/>
      <c r="DU28" s="192"/>
    </row>
    <row r="29" spans="1:125" s="63" customFormat="1" ht="14.5" thickBot="1" x14ac:dyDescent="0.35">
      <c r="A29" s="135" t="str">
        <f>'AG Jul 2018'!K21</f>
        <v>Q Energy</v>
      </c>
      <c r="B29" s="136" t="str">
        <f>'AG Jul 2018'!L21</f>
        <v>Flexi Saver Home</v>
      </c>
      <c r="C29" s="137">
        <f>91*'AG Jul 2018'!M21/100</f>
        <v>70.069999999999993</v>
      </c>
      <c r="D29" s="137">
        <f>$E$5*'AG Jul 2018'!N21/100</f>
        <v>248.20141499999997</v>
      </c>
      <c r="E29" s="151">
        <f>IF($E$5&lt;'AG Jul 2018'!P21,0,IF(($E$5)&gt;'AG Jul 2018'!R21,(('AG Jul 2018'!R21-'AG Jul 2018'!P21)*'AG Jul 2018'!Q21/100),(($E$5-'AG Jul 2018'!P21)*'AG Jul 2018'!Q21/100)))</f>
        <v>0</v>
      </c>
      <c r="F29" s="137">
        <v>0</v>
      </c>
      <c r="G29" s="137">
        <v>0</v>
      </c>
      <c r="H29" s="137">
        <f>IF(($E$5&lt;'AG Jul 2018'!R21),(0),($E$5-'AG Jul 2018'!R21)*'AG Jul 2018'!S21/100)</f>
        <v>0</v>
      </c>
      <c r="I29" s="137">
        <f t="shared" si="10"/>
        <v>318.27141499999993</v>
      </c>
      <c r="J29" s="117">
        <f t="shared" si="11"/>
        <v>992.80565999999976</v>
      </c>
      <c r="K29" s="120">
        <f t="shared" si="12"/>
        <v>1273.0856599999997</v>
      </c>
      <c r="L29" s="136">
        <f>'AG Jul 2018'!AW21</f>
        <v>0</v>
      </c>
      <c r="M29" s="136">
        <f>'AG Jul 2018'!AX21</f>
        <v>0</v>
      </c>
      <c r="N29" s="136">
        <f>'AG Jul 2018'!AY21</f>
        <v>0</v>
      </c>
      <c r="O29" s="136">
        <f>'AG Jul 2018'!AZ21</f>
        <v>0</v>
      </c>
      <c r="P29" s="138">
        <f>($E$6*'AG Jul 2018'!AT21/100)*4</f>
        <v>238.03200000000001</v>
      </c>
      <c r="Q29" s="119">
        <f t="shared" si="8"/>
        <v>1273.0856599999997</v>
      </c>
      <c r="R29" s="119">
        <f>Q29</f>
        <v>1273.0856599999997</v>
      </c>
      <c r="S29" s="120">
        <f t="shared" si="14"/>
        <v>1035.0536599999998</v>
      </c>
      <c r="T29" s="120">
        <f t="shared" si="15"/>
        <v>1035.0536599999998</v>
      </c>
      <c r="U29" s="474">
        <f t="shared" si="16"/>
        <v>1138.5590259999999</v>
      </c>
      <c r="V29" s="474">
        <f t="shared" si="17"/>
        <v>1138.5590259999999</v>
      </c>
      <c r="W29" s="139">
        <f>'AG Jul 2018'!BI21</f>
        <v>24</v>
      </c>
      <c r="X29" s="235" t="str">
        <f>'AG Jul 2018'!BJ21</f>
        <v>n</v>
      </c>
      <c r="Y29" s="192"/>
      <c r="Z29" s="192"/>
      <c r="AA29" s="192"/>
      <c r="AB29" s="192"/>
      <c r="AC29" s="192"/>
      <c r="AD29" s="192"/>
      <c r="AE29" s="192"/>
      <c r="AF29" s="192"/>
      <c r="AG29" s="192"/>
      <c r="AH29" s="192"/>
      <c r="AI29" s="192"/>
      <c r="AJ29" s="192"/>
      <c r="AK29" s="192"/>
      <c r="AL29" s="192"/>
      <c r="AM29" s="192"/>
      <c r="AN29" s="192"/>
      <c r="AO29" s="192"/>
      <c r="AP29" s="192"/>
      <c r="AQ29" s="192"/>
      <c r="AR29" s="192"/>
      <c r="AS29" s="192"/>
      <c r="AT29" s="192"/>
      <c r="AU29" s="192"/>
      <c r="AV29" s="192"/>
      <c r="AW29" s="192"/>
      <c r="AX29" s="192"/>
      <c r="AY29" s="192"/>
      <c r="AZ29" s="192"/>
      <c r="BA29" s="192"/>
      <c r="BB29" s="192"/>
      <c r="BC29" s="192"/>
      <c r="BD29" s="192"/>
      <c r="BE29" s="192"/>
      <c r="BF29" s="192"/>
      <c r="BG29" s="192"/>
      <c r="BH29" s="192"/>
      <c r="BI29" s="192"/>
      <c r="BJ29" s="192"/>
      <c r="BK29" s="192"/>
      <c r="BL29" s="192"/>
      <c r="BM29" s="192"/>
      <c r="BN29" s="192"/>
      <c r="BO29" s="192"/>
      <c r="BP29" s="192"/>
      <c r="BQ29" s="192"/>
      <c r="BR29" s="192"/>
      <c r="BS29" s="192"/>
      <c r="BT29" s="192"/>
      <c r="BU29" s="192"/>
      <c r="BV29" s="192"/>
      <c r="BW29" s="192"/>
      <c r="BX29" s="192"/>
      <c r="BY29" s="192"/>
      <c r="BZ29" s="192"/>
      <c r="CA29" s="192"/>
      <c r="CB29" s="192"/>
      <c r="CC29" s="192"/>
      <c r="CD29" s="192"/>
      <c r="CE29" s="192"/>
      <c r="CF29" s="192"/>
      <c r="CG29" s="192"/>
      <c r="CH29" s="192"/>
      <c r="CI29" s="192"/>
      <c r="CJ29" s="192"/>
      <c r="CK29" s="192"/>
      <c r="CL29" s="192"/>
      <c r="CM29" s="192"/>
      <c r="CN29" s="192"/>
      <c r="CO29" s="192"/>
      <c r="CP29" s="192"/>
      <c r="CQ29" s="192"/>
      <c r="CR29" s="192"/>
      <c r="CS29" s="192"/>
      <c r="CT29" s="192"/>
      <c r="CU29" s="192"/>
      <c r="CV29" s="192"/>
      <c r="CW29" s="192"/>
      <c r="CX29" s="192"/>
      <c r="CY29" s="192"/>
      <c r="CZ29" s="192"/>
      <c r="DA29" s="192"/>
      <c r="DB29" s="192"/>
      <c r="DC29" s="192"/>
      <c r="DD29" s="192"/>
      <c r="DE29" s="192"/>
      <c r="DF29" s="192"/>
      <c r="DG29" s="192"/>
      <c r="DH29" s="192"/>
      <c r="DI29" s="192"/>
      <c r="DJ29" s="192"/>
      <c r="DK29" s="192"/>
      <c r="DL29" s="192"/>
      <c r="DM29" s="192"/>
      <c r="DN29" s="192"/>
      <c r="DO29" s="192"/>
      <c r="DP29" s="192"/>
      <c r="DQ29" s="192"/>
      <c r="DR29" s="192"/>
      <c r="DS29" s="192"/>
      <c r="DT29" s="192"/>
      <c r="DU29" s="192"/>
    </row>
    <row r="30" spans="1:125" s="197" customFormat="1" x14ac:dyDescent="0.3"/>
    <row r="31" spans="1:125" s="192" customFormat="1" ht="14.5" thickBot="1" x14ac:dyDescent="0.35"/>
    <row r="32" spans="1:125" x14ac:dyDescent="0.3">
      <c r="A32" s="92" t="s">
        <v>553</v>
      </c>
      <c r="B32" s="101"/>
      <c r="C32" s="101"/>
      <c r="D32" s="101"/>
      <c r="E32" s="101"/>
      <c r="F32" s="101"/>
      <c r="G32" s="101"/>
      <c r="H32" s="101"/>
      <c r="I32" s="101"/>
      <c r="J32" s="101"/>
      <c r="K32" s="101"/>
      <c r="L32" s="101"/>
      <c r="M32" s="101"/>
      <c r="N32" s="101"/>
      <c r="O32" s="101"/>
      <c r="P32" s="101"/>
      <c r="Q32" s="101"/>
      <c r="R32" s="101"/>
      <c r="S32" s="101"/>
      <c r="T32" s="101"/>
      <c r="U32" s="101"/>
      <c r="V32" s="101"/>
      <c r="W32" s="101"/>
      <c r="X32" s="102"/>
    </row>
    <row r="33" spans="1:24" ht="70" x14ac:dyDescent="0.3">
      <c r="A33" s="463" t="s">
        <v>408</v>
      </c>
      <c r="B33" s="464" t="s">
        <v>409</v>
      </c>
      <c r="C33" s="465" t="s">
        <v>410</v>
      </c>
      <c r="D33" s="465" t="s">
        <v>411</v>
      </c>
      <c r="E33" s="465" t="s">
        <v>446</v>
      </c>
      <c r="F33" s="466" t="s">
        <v>447</v>
      </c>
      <c r="G33" s="465" t="s">
        <v>354</v>
      </c>
      <c r="H33" s="467" t="s">
        <v>554</v>
      </c>
      <c r="I33" s="465" t="s">
        <v>222</v>
      </c>
      <c r="J33" s="467" t="s">
        <v>406</v>
      </c>
      <c r="K33" s="468" t="s">
        <v>449</v>
      </c>
      <c r="L33" s="469" t="s">
        <v>398</v>
      </c>
      <c r="M33" s="469" t="s">
        <v>533</v>
      </c>
      <c r="N33" s="469" t="s">
        <v>399</v>
      </c>
      <c r="O33" s="469" t="s">
        <v>552</v>
      </c>
      <c r="P33" s="470" t="s">
        <v>490</v>
      </c>
      <c r="Q33" s="471" t="s">
        <v>102</v>
      </c>
      <c r="R33" s="471" t="s">
        <v>103</v>
      </c>
      <c r="S33" s="471" t="s">
        <v>104</v>
      </c>
      <c r="T33" s="471" t="s">
        <v>105</v>
      </c>
      <c r="U33" s="470" t="s">
        <v>331</v>
      </c>
      <c r="V33" s="470" t="s">
        <v>332</v>
      </c>
      <c r="W33" s="469" t="s">
        <v>400</v>
      </c>
      <c r="X33" s="472" t="s">
        <v>558</v>
      </c>
    </row>
    <row r="34" spans="1:24" x14ac:dyDescent="0.3">
      <c r="A34" s="129" t="str">
        <f>'AG Jul 2018'!K22</f>
        <v>Energy Locals</v>
      </c>
      <c r="B34" s="130" t="str">
        <f>'AG Jul 2018'!L22</f>
        <v>Simple Saver</v>
      </c>
      <c r="C34" s="131">
        <f>91*'AG Jul 2018'!M22/100</f>
        <v>84.63</v>
      </c>
      <c r="D34" s="131">
        <f>$G$5*'AG Jul 2018'!N22/100</f>
        <v>179.5908555</v>
      </c>
      <c r="E34" s="131">
        <v>0</v>
      </c>
      <c r="F34" s="131">
        <v>0</v>
      </c>
      <c r="G34" s="131">
        <v>0</v>
      </c>
      <c r="H34" s="131">
        <f>$H$5*'AG Jul 2018'!AE22/100</f>
        <v>50.105884499999995</v>
      </c>
      <c r="I34" s="131">
        <f t="shared" ref="I34:I49" si="18">SUM(C34:H34)</f>
        <v>314.32673999999997</v>
      </c>
      <c r="J34" s="107">
        <f t="shared" ref="J34:J49" si="19">(I34-C34)*4</f>
        <v>918.78695999999991</v>
      </c>
      <c r="K34" s="110">
        <f t="shared" ref="K34:K49" si="20">I34*4</f>
        <v>1257.3069599999999</v>
      </c>
      <c r="L34" s="141">
        <f>'AG Jul 2018'!AW22</f>
        <v>0</v>
      </c>
      <c r="M34" s="141">
        <f>'AG Jul 2018'!AX22</f>
        <v>0</v>
      </c>
      <c r="N34" s="141">
        <f>'AG Jul 2018'!AY22</f>
        <v>0</v>
      </c>
      <c r="O34" s="141">
        <f>'AG Jul 2018'!AZ22</f>
        <v>0</v>
      </c>
      <c r="P34" s="141">
        <f>($E$6*'AG Jul 2018'!AT22/100)*4</f>
        <v>267.786</v>
      </c>
      <c r="Q34" s="109">
        <f>K34</f>
        <v>1257.3069599999999</v>
      </c>
      <c r="R34" s="109">
        <f>Q34-(J34*O34/100)</f>
        <v>1257.3069599999999</v>
      </c>
      <c r="S34" s="110">
        <f>Q34-P34</f>
        <v>989.52095999999983</v>
      </c>
      <c r="T34" s="110">
        <f>R34-P34</f>
        <v>989.52095999999983</v>
      </c>
      <c r="U34" s="473">
        <f>S34*1.1</f>
        <v>1088.4730559999998</v>
      </c>
      <c r="V34" s="473">
        <f>T34*1.1</f>
        <v>1088.4730559999998</v>
      </c>
      <c r="W34" s="142">
        <f>'AG Jul 2018'!BI22</f>
        <v>0</v>
      </c>
      <c r="X34" s="236" t="str">
        <f>'AG Jul 2018'!BJ22</f>
        <v>n</v>
      </c>
    </row>
    <row r="35" spans="1:24" x14ac:dyDescent="0.3">
      <c r="A35" s="129" t="str">
        <f>'AG Jul 2018'!K23</f>
        <v>AGL</v>
      </c>
      <c r="B35" s="130" t="str">
        <f>'AG Jul 2018'!L23</f>
        <v xml:space="preserve">Solar Savers </v>
      </c>
      <c r="C35" s="131">
        <f>91*'AG Jul 2018'!M23/100</f>
        <v>76.44</v>
      </c>
      <c r="D35" s="131">
        <f>$G$5*'AG Jul 2018'!N23/100</f>
        <v>241.51585500000002</v>
      </c>
      <c r="E35" s="131">
        <v>0</v>
      </c>
      <c r="F35" s="131">
        <v>0</v>
      </c>
      <c r="G35" s="131">
        <v>0</v>
      </c>
      <c r="H35" s="131">
        <f>$H$5*'AG Jul 2018'!AE23/100</f>
        <v>50.034253499999998</v>
      </c>
      <c r="I35" s="131">
        <f t="shared" si="18"/>
        <v>367.99010850000002</v>
      </c>
      <c r="J35" s="107">
        <f t="shared" si="19"/>
        <v>1166.2004340000001</v>
      </c>
      <c r="K35" s="110">
        <f t="shared" si="20"/>
        <v>1471.9604340000001</v>
      </c>
      <c r="L35" s="141">
        <f>'AG Jul 2018'!AW23</f>
        <v>0</v>
      </c>
      <c r="M35" s="141">
        <f>'AG Jul 2018'!AX23</f>
        <v>0</v>
      </c>
      <c r="N35" s="141">
        <f>'AG Jul 2018'!AY23</f>
        <v>0</v>
      </c>
      <c r="O35" s="141">
        <f>'AG Jul 2018'!AZ23</f>
        <v>0</v>
      </c>
      <c r="P35" s="141">
        <f>($E$6*'AG Jul 2018'!AT23/100)*4</f>
        <v>595.08000000000004</v>
      </c>
      <c r="Q35" s="109">
        <f t="shared" ref="Q35:Q41" si="21">K35</f>
        <v>1471.9604340000001</v>
      </c>
      <c r="R35" s="109">
        <f>Q35-(K35*N35/100)</f>
        <v>1471.9604340000001</v>
      </c>
      <c r="S35" s="110">
        <f t="shared" ref="S35:S49" si="22">Q35-P35</f>
        <v>876.88043400000004</v>
      </c>
      <c r="T35" s="110">
        <f t="shared" ref="T35:T49" si="23">R35-P35</f>
        <v>876.88043400000004</v>
      </c>
      <c r="U35" s="473">
        <f t="shared" ref="U35:V49" si="24">S35*1.1</f>
        <v>964.56847740000012</v>
      </c>
      <c r="V35" s="473">
        <f t="shared" si="24"/>
        <v>964.56847740000012</v>
      </c>
      <c r="W35" s="142">
        <f>'AG Jul 2018'!BI23</f>
        <v>0</v>
      </c>
      <c r="X35" s="236" t="str">
        <f>'AG Jul 2018'!BJ23</f>
        <v>n</v>
      </c>
    </row>
    <row r="36" spans="1:24" x14ac:dyDescent="0.3">
      <c r="A36" s="129" t="str">
        <f>'AG Jul 2018'!K24</f>
        <v>Alinta Energy</v>
      </c>
      <c r="B36" s="130" t="str">
        <f>'AG Jul 2018'!L24</f>
        <v>Fair Deal</v>
      </c>
      <c r="C36" s="131">
        <f>91*'AG Jul 2018'!M24/100</f>
        <v>80.08</v>
      </c>
      <c r="D36" s="131">
        <f>IF($G$5&gt;='AG Jul 2018'!P24,('AG Jul 2018'!P24*'AG Jul 2018'!N24/100),(($G$5)*'AG Jul 2018'!N24/100))</f>
        <v>245.192913</v>
      </c>
      <c r="E36" s="131">
        <f>IF($G$5&lt;'AG Jul 2018'!P24,0,IF(($G$5)&gt;'AG Jul 2018'!R24,(('AG Jul 2018'!R24-'AG Jul 2018'!P24)*'AG Jul 2018'!Q24/100),(($G$5-'AG Jul 2018'!P24)*'AG Jul 2018'!Q24/100)))</f>
        <v>0</v>
      </c>
      <c r="F36" s="131">
        <v>0</v>
      </c>
      <c r="G36" s="131">
        <f>IF(($G$5&lt;'AG Jul 2018'!R24),(0),($G$5-'AG Jul 2018'!R24)*'AG Jul 2018'!S24/100)</f>
        <v>0</v>
      </c>
      <c r="H36" s="131">
        <f>$H$5*'AG Jul 2018'!AE24/100</f>
        <v>42.9786</v>
      </c>
      <c r="I36" s="131">
        <f t="shared" si="18"/>
        <v>368.25151300000005</v>
      </c>
      <c r="J36" s="107">
        <f t="shared" si="19"/>
        <v>1152.6860520000002</v>
      </c>
      <c r="K36" s="110">
        <f t="shared" si="20"/>
        <v>1473.0060520000002</v>
      </c>
      <c r="L36" s="141">
        <f>'AG Jul 2018'!AW24</f>
        <v>0</v>
      </c>
      <c r="M36" s="141">
        <f>'AG Jul 2018'!AX24</f>
        <v>0</v>
      </c>
      <c r="N36" s="141">
        <f>'AG Jul 2018'!AY24</f>
        <v>0</v>
      </c>
      <c r="O36" s="141">
        <f>'AG Jul 2018'!AZ24</f>
        <v>27</v>
      </c>
      <c r="P36" s="141">
        <f>($E$6*'AG Jul 2018'!AT24/100)*4</f>
        <v>223.155</v>
      </c>
      <c r="Q36" s="109">
        <f t="shared" si="21"/>
        <v>1473.0060520000002</v>
      </c>
      <c r="R36" s="109">
        <f>Q36-(J36*O36/100)</f>
        <v>1161.7808179600001</v>
      </c>
      <c r="S36" s="110">
        <f t="shared" si="22"/>
        <v>1249.8510520000002</v>
      </c>
      <c r="T36" s="110">
        <f t="shared" si="23"/>
        <v>938.62581796000018</v>
      </c>
      <c r="U36" s="473">
        <f t="shared" si="24"/>
        <v>1374.8361572000003</v>
      </c>
      <c r="V36" s="473">
        <f t="shared" si="24"/>
        <v>1032.4883997560003</v>
      </c>
      <c r="W36" s="142">
        <f>'AG Jul 2018'!BI24</f>
        <v>0</v>
      </c>
      <c r="X36" s="236" t="str">
        <f>'AG Jul 2018'!BJ24</f>
        <v>n</v>
      </c>
    </row>
    <row r="37" spans="1:24" x14ac:dyDescent="0.3">
      <c r="A37" s="129" t="str">
        <f>'AG Jul 2018'!K25</f>
        <v>Click Energy</v>
      </c>
      <c r="B37" s="130" t="str">
        <f>'AG Jul 2018'!L25</f>
        <v xml:space="preserve">Solar </v>
      </c>
      <c r="C37" s="131">
        <f>91*'AG Jul 2018'!M25/100</f>
        <v>85.54</v>
      </c>
      <c r="D37" s="131">
        <f>$G$5*'AG Jul 2018'!N25/100</f>
        <v>320.07118500000001</v>
      </c>
      <c r="E37" s="131">
        <v>0</v>
      </c>
      <c r="F37" s="131">
        <v>0</v>
      </c>
      <c r="G37" s="131">
        <v>0</v>
      </c>
      <c r="H37" s="131">
        <f>$H$5*'AG Jul 2018'!AE25/100</f>
        <v>89.538749999999993</v>
      </c>
      <c r="I37" s="131">
        <f t="shared" si="18"/>
        <v>495.14993500000003</v>
      </c>
      <c r="J37" s="107">
        <f t="shared" si="19"/>
        <v>1638.43974</v>
      </c>
      <c r="K37" s="110">
        <f t="shared" si="20"/>
        <v>1980.5997400000001</v>
      </c>
      <c r="L37" s="141">
        <f>'AG Jul 2018'!AW25</f>
        <v>0</v>
      </c>
      <c r="M37" s="141">
        <f>'AG Jul 2018'!AX25</f>
        <v>0</v>
      </c>
      <c r="N37" s="141">
        <f>'AG Jul 2018'!AY25</f>
        <v>11</v>
      </c>
      <c r="O37" s="141">
        <f>'AG Jul 2018'!AZ25</f>
        <v>0</v>
      </c>
      <c r="P37" s="141">
        <f>($E$6*'AG Jul 2018'!AT25/100)*4</f>
        <v>505.81800000000004</v>
      </c>
      <c r="Q37" s="109">
        <f t="shared" si="21"/>
        <v>1980.5997400000001</v>
      </c>
      <c r="R37" s="109">
        <f>Q37-(K37*N37/100)</f>
        <v>1762.7337686000001</v>
      </c>
      <c r="S37" s="110">
        <f t="shared" si="22"/>
        <v>1474.7817400000001</v>
      </c>
      <c r="T37" s="110">
        <f t="shared" si="23"/>
        <v>1256.9157686000001</v>
      </c>
      <c r="U37" s="473">
        <f t="shared" si="24"/>
        <v>1622.2599140000002</v>
      </c>
      <c r="V37" s="473">
        <f t="shared" si="24"/>
        <v>1382.6073454600003</v>
      </c>
      <c r="W37" s="142">
        <f>'AG Jul 2018'!BI25</f>
        <v>0</v>
      </c>
      <c r="X37" s="236" t="str">
        <f>'AG Jul 2018'!BJ25</f>
        <v>n</v>
      </c>
    </row>
    <row r="38" spans="1:24" x14ac:dyDescent="0.3">
      <c r="A38" s="129" t="str">
        <f>'AG Jul 2018'!K26</f>
        <v>Commander</v>
      </c>
      <c r="B38" s="130" t="str">
        <f>'AG Jul 2018'!L26</f>
        <v>Market offer</v>
      </c>
      <c r="C38" s="131">
        <f>91*'AG Jul 2018'!M26/100</f>
        <v>91.373099999999994</v>
      </c>
      <c r="D38" s="131">
        <f>IF($G$5&gt;='AG Jul 2018'!P26,('AG Jul 2018'!P26*'AG Jul 2018'!N26/100),(($G$5)*'AG Jul 2018'!N26/100))</f>
        <v>271.09945800000003</v>
      </c>
      <c r="E38" s="131">
        <f>IF($G$5&lt;'AG Jul 2018'!P26,0,IF(($G$5)&gt;'AG Jul 2018'!R26,(('AG Jul 2018'!R26-'AG Jul 2018'!P26)*'AG Jul 2018'!Q26/100),(($G$5-'AG Jul 2018'!P26)*'AG Jul 2018'!Q26/100)))</f>
        <v>0</v>
      </c>
      <c r="F38" s="131">
        <v>0</v>
      </c>
      <c r="G38" s="131">
        <f>IF(($G$5&lt;'AG Jul 2018'!R26),(0),($G$5-'AG Jul 2018'!R26)*'AG Jul 2018'!S26/100)</f>
        <v>0</v>
      </c>
      <c r="H38" s="131">
        <f>$H$5*'AG Jul 2018'!AE26/100</f>
        <v>54.439559999999993</v>
      </c>
      <c r="I38" s="131">
        <f t="shared" si="18"/>
        <v>416.91211800000002</v>
      </c>
      <c r="J38" s="107">
        <f t="shared" si="19"/>
        <v>1302.1560720000002</v>
      </c>
      <c r="K38" s="110">
        <f t="shared" si="20"/>
        <v>1667.6484720000001</v>
      </c>
      <c r="L38" s="141">
        <f>'AG Jul 2018'!AW26</f>
        <v>0</v>
      </c>
      <c r="M38" s="141">
        <f>'AG Jul 2018'!AX26</f>
        <v>0</v>
      </c>
      <c r="N38" s="141">
        <f>'AG Jul 2018'!AY26</f>
        <v>0</v>
      </c>
      <c r="O38" s="141">
        <f>'AG Jul 2018'!AZ26</f>
        <v>20</v>
      </c>
      <c r="P38" s="141">
        <f>($E$6*'AG Jul 2018'!AT26/100)*4</f>
        <v>345.14639999999997</v>
      </c>
      <c r="Q38" s="109">
        <f t="shared" si="21"/>
        <v>1667.6484720000001</v>
      </c>
      <c r="R38" s="109">
        <f>Q38-(J38*O38/100)</f>
        <v>1407.2172576</v>
      </c>
      <c r="S38" s="110">
        <f t="shared" si="22"/>
        <v>1322.5020720000002</v>
      </c>
      <c r="T38" s="110">
        <f t="shared" si="23"/>
        <v>1062.0708576000002</v>
      </c>
      <c r="U38" s="473">
        <f t="shared" si="24"/>
        <v>1454.7522792000004</v>
      </c>
      <c r="V38" s="473">
        <f t="shared" si="24"/>
        <v>1168.2779433600003</v>
      </c>
      <c r="W38" s="142">
        <f>'AG Jul 2018'!BI26</f>
        <v>0</v>
      </c>
      <c r="X38" s="236" t="str">
        <f>'AG Jul 2018'!BJ26</f>
        <v>n</v>
      </c>
    </row>
    <row r="39" spans="1:24" x14ac:dyDescent="0.3">
      <c r="A39" s="129" t="str">
        <f>'AG Jul 2018'!K27</f>
        <v>CovaU</v>
      </c>
      <c r="B39" s="130" t="str">
        <f>'AG Jul 2018'!L27</f>
        <v>Freedom Solar</v>
      </c>
      <c r="C39" s="131">
        <f>91*'AG Jul 2018'!M27/100</f>
        <v>100.1</v>
      </c>
      <c r="D39" s="131">
        <f>$G$5*'AG Jul 2018'!N27/100</f>
        <v>242.35155000000003</v>
      </c>
      <c r="E39" s="131">
        <v>0</v>
      </c>
      <c r="F39" s="131">
        <v>0</v>
      </c>
      <c r="G39" s="131">
        <v>0</v>
      </c>
      <c r="H39" s="131">
        <f>$H$5*'AG Jul 2018'!AE27/100</f>
        <v>68.049449999999993</v>
      </c>
      <c r="I39" s="131">
        <f t="shared" si="18"/>
        <v>410.50099999999998</v>
      </c>
      <c r="J39" s="107">
        <f t="shared" si="19"/>
        <v>1241.6039999999998</v>
      </c>
      <c r="K39" s="110">
        <f t="shared" si="20"/>
        <v>1642.0039999999999</v>
      </c>
      <c r="L39" s="141">
        <f>'AG Jul 2018'!AW27</f>
        <v>0</v>
      </c>
      <c r="M39" s="141">
        <f>'AG Jul 2018'!AX27</f>
        <v>0</v>
      </c>
      <c r="N39" s="141">
        <f>'AG Jul 2018'!AY27</f>
        <v>15</v>
      </c>
      <c r="O39" s="141">
        <f>'AG Jul 2018'!AZ27</f>
        <v>0</v>
      </c>
      <c r="P39" s="141">
        <f>($E$6*'AG Jul 2018'!AT27/100)*4</f>
        <v>252.90900000000002</v>
      </c>
      <c r="Q39" s="109">
        <f t="shared" si="21"/>
        <v>1642.0039999999999</v>
      </c>
      <c r="R39" s="109">
        <f>Q39-(K39*N39/100)</f>
        <v>1395.7033999999999</v>
      </c>
      <c r="S39" s="110">
        <f t="shared" si="22"/>
        <v>1389.0949999999998</v>
      </c>
      <c r="T39" s="110">
        <f t="shared" si="23"/>
        <v>1142.7943999999998</v>
      </c>
      <c r="U39" s="473">
        <f t="shared" si="24"/>
        <v>1528.0045</v>
      </c>
      <c r="V39" s="473">
        <f t="shared" si="24"/>
        <v>1257.0738399999998</v>
      </c>
      <c r="W39" s="142">
        <f>'AG Jul 2018'!BI27</f>
        <v>0</v>
      </c>
      <c r="X39" s="236" t="str">
        <f>'AG Jul 2018'!BJ27</f>
        <v>n</v>
      </c>
    </row>
    <row r="40" spans="1:24" x14ac:dyDescent="0.3">
      <c r="A40" s="129" t="str">
        <f>'AG Jul 2018'!K28</f>
        <v>Diamond Energy</v>
      </c>
      <c r="B40" s="130" t="str">
        <f>'AG Jul 2018'!L28</f>
        <v>Pay on time discount</v>
      </c>
      <c r="C40" s="131">
        <f>91*'AG Jul 2018'!M28/100</f>
        <v>83.255899999999997</v>
      </c>
      <c r="D40" s="131">
        <f>IF($G$5&gt;='AG Jul 2018'!P28,('AG Jul 2018'!P28*'AG Jul 2018'!N28/100),(($G$5)*'AG Jul 2018'!N28/100))</f>
        <v>79.17</v>
      </c>
      <c r="E40" s="131">
        <f>IF($G$5&lt;'AG Jul 2018'!P28,0,IF(($G$5)&gt;'AG Jul 2018'!R28,(('AG Jul 2018'!R28-'AG Jul 2018'!P28)*'AG Jul 2018'!Q28/100),(($G$5-'AG Jul 2018'!P28)*'AG Jul 2018'!Q28/100)))</f>
        <v>152.72664450000002</v>
      </c>
      <c r="F40" s="131">
        <v>0</v>
      </c>
      <c r="G40" s="131">
        <f>IF(($G$5&lt;'AG Jul 2018'!R28),(0),($G$5-'AG Jul 2018'!R28)*'AG Jul 2018'!S28/100)</f>
        <v>0</v>
      </c>
      <c r="H40" s="131">
        <f>$H$5*'AG Jul 2018'!AE28/100</f>
        <v>49.962622499999995</v>
      </c>
      <c r="I40" s="131">
        <f t="shared" si="18"/>
        <v>365.11516700000004</v>
      </c>
      <c r="J40" s="107">
        <f t="shared" si="19"/>
        <v>1127.4370680000002</v>
      </c>
      <c r="K40" s="110">
        <f t="shared" si="20"/>
        <v>1460.4606680000002</v>
      </c>
      <c r="L40" s="141">
        <f>'AG Jul 2018'!AW28</f>
        <v>0</v>
      </c>
      <c r="M40" s="141">
        <f>'AG Jul 2018'!AX28</f>
        <v>0</v>
      </c>
      <c r="N40" s="141">
        <f>'AG Jul 2018'!AY28</f>
        <v>7</v>
      </c>
      <c r="O40" s="141">
        <f>'AG Jul 2018'!AZ28</f>
        <v>0</v>
      </c>
      <c r="P40" s="141">
        <f>($E$6*'AG Jul 2018'!AT28/100)*4</f>
        <v>357.048</v>
      </c>
      <c r="Q40" s="109">
        <f t="shared" si="21"/>
        <v>1460.4606680000002</v>
      </c>
      <c r="R40" s="109">
        <f>Q40-(K40*N40/100)</f>
        <v>1358.2284212400002</v>
      </c>
      <c r="S40" s="110">
        <f t="shared" si="22"/>
        <v>1103.4126680000002</v>
      </c>
      <c r="T40" s="110">
        <f t="shared" si="23"/>
        <v>1001.1804212400002</v>
      </c>
      <c r="U40" s="473">
        <f t="shared" si="24"/>
        <v>1213.7539348000003</v>
      </c>
      <c r="V40" s="473">
        <f t="shared" si="24"/>
        <v>1101.2984633640003</v>
      </c>
      <c r="W40" s="142">
        <f>'AG Jul 2018'!BI28</f>
        <v>0</v>
      </c>
      <c r="X40" s="236" t="str">
        <f>'AG Jul 2018'!BJ28</f>
        <v>n</v>
      </c>
    </row>
    <row r="41" spans="1:24" x14ac:dyDescent="0.3">
      <c r="A41" s="129" t="str">
        <f>'AG Jul 2018'!K29</f>
        <v>Dodo Power &amp; Gas</v>
      </c>
      <c r="B41" s="130" t="str">
        <f>'AG Jul 2018'!L29</f>
        <v>Market offer</v>
      </c>
      <c r="C41" s="131">
        <f>91*'AG Jul 2018'!M29/100</f>
        <v>87.860499999999988</v>
      </c>
      <c r="D41" s="131">
        <f>IF($G$5&gt;='AG Jul 2018'!P29,('AG Jul 2018'!P29*'AG Jul 2018'!N29/100),(($G$5)*'AG Jul 2018'!N29/100))</f>
        <v>260.65327050000002</v>
      </c>
      <c r="E41" s="131">
        <f>IF($G$5&lt;'AG Jul 2018'!P29,0,IF(($G$5)&gt;'AG Jul 2018'!R29,(('AG Jul 2018'!R29-'AG Jul 2018'!P29)*'AG Jul 2018'!Q29/100),(($G$5-'AG Jul 2018'!P29)*'AG Jul 2018'!Q29/100)))</f>
        <v>0</v>
      </c>
      <c r="F41" s="131">
        <v>1</v>
      </c>
      <c r="G41" s="131">
        <f>IF(($G$5&lt;'AG Jul 2018'!R29),(0),($G$5-'AG Jul 2018'!R29)*'AG Jul 2018'!S29/100)</f>
        <v>0</v>
      </c>
      <c r="H41" s="131">
        <f>$H$5*'AG Jul 2018'!AE29/100</f>
        <v>52.36226099999999</v>
      </c>
      <c r="I41" s="131">
        <f t="shared" si="18"/>
        <v>401.87603150000001</v>
      </c>
      <c r="J41" s="107">
        <f t="shared" si="19"/>
        <v>1256.062126</v>
      </c>
      <c r="K41" s="110">
        <f t="shared" si="20"/>
        <v>1607.504126</v>
      </c>
      <c r="L41" s="141">
        <f>'AG Jul 2018'!AW29</f>
        <v>0</v>
      </c>
      <c r="M41" s="141">
        <f>'AG Jul 2018'!AX29</f>
        <v>0</v>
      </c>
      <c r="N41" s="141">
        <f>'AG Jul 2018'!AY29</f>
        <v>0</v>
      </c>
      <c r="O41" s="141">
        <f>'AG Jul 2018'!AZ29</f>
        <v>0</v>
      </c>
      <c r="P41" s="141">
        <f>($E$6*'AG Jul 2018'!AT29/100)*4</f>
        <v>345.14639999999997</v>
      </c>
      <c r="Q41" s="109">
        <f t="shared" si="21"/>
        <v>1607.504126</v>
      </c>
      <c r="R41" s="109">
        <f>Q41</f>
        <v>1607.504126</v>
      </c>
      <c r="S41" s="110">
        <f t="shared" si="22"/>
        <v>1262.3577260000002</v>
      </c>
      <c r="T41" s="110">
        <f t="shared" si="23"/>
        <v>1262.3577260000002</v>
      </c>
      <c r="U41" s="473">
        <f t="shared" si="24"/>
        <v>1388.5934986000002</v>
      </c>
      <c r="V41" s="473">
        <f t="shared" si="24"/>
        <v>1388.5934986000002</v>
      </c>
      <c r="W41" s="142">
        <f>'AG Jul 2018'!BI29</f>
        <v>0</v>
      </c>
      <c r="X41" s="236" t="str">
        <f>'AG Jul 2018'!BJ29</f>
        <v>n</v>
      </c>
    </row>
    <row r="42" spans="1:24" x14ac:dyDescent="0.3">
      <c r="A42" s="129" t="str">
        <f>'AG Jul 2018'!K30</f>
        <v>EnergyAustralia</v>
      </c>
      <c r="B42" s="130" t="str">
        <f>'AG Jul 2018'!L30</f>
        <v>Anytime Saver</v>
      </c>
      <c r="C42" s="131">
        <f>91*'AG Jul 2018'!M30/100</f>
        <v>79.807000000000002</v>
      </c>
      <c r="D42" s="131">
        <f>$G$5*'AG Jul 2018'!N30/100</f>
        <v>245.27648250000001</v>
      </c>
      <c r="E42" s="131">
        <v>0</v>
      </c>
      <c r="F42" s="131">
        <v>0</v>
      </c>
      <c r="G42" s="131">
        <v>0</v>
      </c>
      <c r="H42" s="131">
        <f>$H$5*'AG Jul 2018'!AE30/100</f>
        <v>43.193492999999997</v>
      </c>
      <c r="I42" s="131">
        <f t="shared" si="18"/>
        <v>368.27697549999999</v>
      </c>
      <c r="J42" s="107">
        <f t="shared" si="19"/>
        <v>1153.8799019999999</v>
      </c>
      <c r="K42" s="110">
        <f t="shared" si="20"/>
        <v>1473.107902</v>
      </c>
      <c r="L42" s="141">
        <f>'AG Jul 2018'!AW30</f>
        <v>0</v>
      </c>
      <c r="M42" s="141">
        <f>'AG Jul 2018'!AX30</f>
        <v>28</v>
      </c>
      <c r="N42" s="141">
        <f>'AG Jul 2018'!AY30</f>
        <v>0</v>
      </c>
      <c r="O42" s="141">
        <f>'AG Jul 2018'!AZ30</f>
        <v>0</v>
      </c>
      <c r="P42" s="141">
        <f>($E$6*'AG Jul 2018'!AT30/100)*4</f>
        <v>371.92500000000001</v>
      </c>
      <c r="Q42" s="109">
        <f>K42-(J42*M42/100)</f>
        <v>1150.02152944</v>
      </c>
      <c r="R42" s="109">
        <f>Q42</f>
        <v>1150.02152944</v>
      </c>
      <c r="S42" s="110">
        <f t="shared" si="22"/>
        <v>778.09652944000004</v>
      </c>
      <c r="T42" s="110">
        <f t="shared" si="23"/>
        <v>778.09652944000004</v>
      </c>
      <c r="U42" s="473">
        <f t="shared" si="24"/>
        <v>855.90618238400009</v>
      </c>
      <c r="V42" s="473">
        <f t="shared" si="24"/>
        <v>855.90618238400009</v>
      </c>
      <c r="W42" s="142">
        <f>'AG Jul 2018'!BI30</f>
        <v>0</v>
      </c>
      <c r="X42" s="236" t="str">
        <f>'AG Jul 2018'!BJ30</f>
        <v>n</v>
      </c>
    </row>
    <row r="43" spans="1:24" x14ac:dyDescent="0.3">
      <c r="A43" s="129" t="str">
        <f>'AG Jul 2018'!K31</f>
        <v>Mojo Power</v>
      </c>
      <c r="B43" s="130" t="str">
        <f>'AG Jul 2018'!L31</f>
        <v>Connect</v>
      </c>
      <c r="C43" s="131">
        <f>91*'AG Jul 2018'!M31/100</f>
        <v>152.1611</v>
      </c>
      <c r="D43" s="131">
        <f>$G$5*'AG Jul 2018'!N31/100</f>
        <v>211.84868250000002</v>
      </c>
      <c r="E43" s="131">
        <v>0</v>
      </c>
      <c r="F43" s="131">
        <v>0</v>
      </c>
      <c r="G43" s="131">
        <v>0</v>
      </c>
      <c r="H43" s="131">
        <f>$H$5*'AG Jul 2018'!AE31/100</f>
        <v>47.025751499999998</v>
      </c>
      <c r="I43" s="131">
        <f t="shared" si="18"/>
        <v>411.03553400000004</v>
      </c>
      <c r="J43" s="107">
        <f t="shared" si="19"/>
        <v>1035.4977360000003</v>
      </c>
      <c r="K43" s="110">
        <f t="shared" si="20"/>
        <v>1644.1421360000002</v>
      </c>
      <c r="L43" s="141">
        <f>'AG Jul 2018'!AW31</f>
        <v>0</v>
      </c>
      <c r="M43" s="141">
        <f>'AG Jul 2018'!AX31</f>
        <v>0</v>
      </c>
      <c r="N43" s="141">
        <f>'AG Jul 2018'!AY31</f>
        <v>0</v>
      </c>
      <c r="O43" s="141">
        <f>'AG Jul 2018'!AZ31</f>
        <v>0</v>
      </c>
      <c r="P43" s="141">
        <f>($E$6*'AG Jul 2018'!AT31/100)*4</f>
        <v>595.08000000000004</v>
      </c>
      <c r="Q43" s="109">
        <f>K43-(J43*M43/100)</f>
        <v>1644.1421360000002</v>
      </c>
      <c r="R43" s="109">
        <f>Q43</f>
        <v>1644.1421360000002</v>
      </c>
      <c r="S43" s="110">
        <f t="shared" si="22"/>
        <v>1049.062136</v>
      </c>
      <c r="T43" s="110">
        <f t="shared" si="23"/>
        <v>1049.062136</v>
      </c>
      <c r="U43" s="473">
        <f t="shared" si="24"/>
        <v>1153.9683496</v>
      </c>
      <c r="V43" s="473">
        <f t="shared" si="24"/>
        <v>1153.9683496</v>
      </c>
      <c r="W43" s="142">
        <f>'AG Jul 2018'!BI31</f>
        <v>0</v>
      </c>
      <c r="X43" s="236" t="str">
        <f>'AG Jul 2018'!BJ31</f>
        <v>n</v>
      </c>
    </row>
    <row r="44" spans="1:24" x14ac:dyDescent="0.3">
      <c r="A44" s="129" t="str">
        <f>'AG Jul 2018'!K32</f>
        <v>Momentum Energy</v>
      </c>
      <c r="B44" s="130" t="str">
        <f>'AG Jul 2018'!L32</f>
        <v>SmilePower</v>
      </c>
      <c r="C44" s="131">
        <f>91*'AG Jul 2018'!M32/100</f>
        <v>74.5381</v>
      </c>
      <c r="D44" s="131">
        <f>IF($G$5&gt;='AG Jul 2018'!P32,('AG Jul 2018'!P32*'AG Jul 2018'!N32/100),(($G$5)*'AG Jul 2018'!N32/100))</f>
        <v>174.42</v>
      </c>
      <c r="E44" s="131">
        <f>IF($G$5&lt;'AG Jul 2018'!P32,0,IF(($G$5)&gt;'AG Jul 2018'!R32,(('AG Jul 2018'!R32-'AG Jul 2018'!P32)*'AG Jul 2018'!Q32/100),(($G$5-'AG Jul 2018'!P32)*'AG Jul 2018'!Q32/100)))</f>
        <v>67.149505500000018</v>
      </c>
      <c r="F44" s="131">
        <v>0</v>
      </c>
      <c r="G44" s="131">
        <f>IF(($G$5&lt;'AG Jul 2018'!R32),(0),($G$5-'AG Jul 2018'!R32)*'AG Jul 2018'!S32/100)</f>
        <v>0</v>
      </c>
      <c r="H44" s="131">
        <f>$H$5*'AG Jul 2018'!AE32/100</f>
        <v>47.383906499999995</v>
      </c>
      <c r="I44" s="131">
        <f t="shared" si="18"/>
        <v>363.49151200000006</v>
      </c>
      <c r="J44" s="107">
        <f t="shared" si="19"/>
        <v>1155.8136480000003</v>
      </c>
      <c r="K44" s="110">
        <f t="shared" si="20"/>
        <v>1453.9660480000002</v>
      </c>
      <c r="L44" s="141">
        <f>'AG Jul 2018'!AW32</f>
        <v>0</v>
      </c>
      <c r="M44" s="141">
        <f>'AG Jul 2018'!AX32</f>
        <v>0</v>
      </c>
      <c r="N44" s="141">
        <f>'AG Jul 2018'!AY32</f>
        <v>0</v>
      </c>
      <c r="O44" s="141">
        <f>'AG Jul 2018'!AZ32</f>
        <v>0</v>
      </c>
      <c r="P44" s="141">
        <f>($E$6*'AG Jul 2018'!AT32/100)*4</f>
        <v>208.27799999999999</v>
      </c>
      <c r="Q44" s="109">
        <f t="shared" ref="Q44" si="25">K44</f>
        <v>1453.9660480000002</v>
      </c>
      <c r="R44" s="109">
        <f>Q44-(J44*O44/100)</f>
        <v>1453.9660480000002</v>
      </c>
      <c r="S44" s="110">
        <f t="shared" si="22"/>
        <v>1245.6880480000002</v>
      </c>
      <c r="T44" s="110">
        <f t="shared" si="23"/>
        <v>1245.6880480000002</v>
      </c>
      <c r="U44" s="473">
        <f t="shared" si="24"/>
        <v>1370.2568528000004</v>
      </c>
      <c r="V44" s="473">
        <f t="shared" si="24"/>
        <v>1370.2568528000004</v>
      </c>
      <c r="W44" s="142">
        <f>'AG Jul 2018'!BI32</f>
        <v>0</v>
      </c>
      <c r="X44" s="236" t="str">
        <f>'AG Jul 2018'!BJ32</f>
        <v>n</v>
      </c>
    </row>
    <row r="45" spans="1:24" x14ac:dyDescent="0.3">
      <c r="A45" s="129" t="str">
        <f>'AG Jul 2018'!K33</f>
        <v>Origin Energy</v>
      </c>
      <c r="B45" s="130" t="str">
        <f>'AG Jul 2018'!L33</f>
        <v>Solar Boost Plus</v>
      </c>
      <c r="C45" s="131">
        <f>91*'AG Jul 2018'!M33/100</f>
        <v>75.884900000000002</v>
      </c>
      <c r="D45" s="131">
        <f>($G$5)*'AG Jul 2018'!N33/100</f>
        <v>238.340214</v>
      </c>
      <c r="E45" s="131">
        <v>0</v>
      </c>
      <c r="F45" s="131">
        <v>0</v>
      </c>
      <c r="G45" s="131">
        <v>0</v>
      </c>
      <c r="H45" s="131">
        <f>$H$5*'AG Jul 2018'!AE33/100</f>
        <v>44.017249499999998</v>
      </c>
      <c r="I45" s="131">
        <f t="shared" si="18"/>
        <v>358.24236350000001</v>
      </c>
      <c r="J45" s="107">
        <f t="shared" si="19"/>
        <v>1129.429854</v>
      </c>
      <c r="K45" s="110">
        <f t="shared" si="20"/>
        <v>1432.969454</v>
      </c>
      <c r="L45" s="141">
        <f>'AG Jul 2018'!AW33</f>
        <v>0</v>
      </c>
      <c r="M45" s="141">
        <f>'AG Jul 2018'!AX33</f>
        <v>12</v>
      </c>
      <c r="N45" s="141">
        <f>'AG Jul 2018'!AY33</f>
        <v>0</v>
      </c>
      <c r="O45" s="141">
        <f>'AG Jul 2018'!AZ33</f>
        <v>0</v>
      </c>
      <c r="P45" s="141">
        <f>($E$6*'AG Jul 2018'!AT33/100)*4</f>
        <v>505.81800000000004</v>
      </c>
      <c r="Q45" s="109">
        <f>K45-(J45*M45/100)</f>
        <v>1297.43787152</v>
      </c>
      <c r="R45" s="109">
        <f>Q45-(K45*N45/100)</f>
        <v>1297.43787152</v>
      </c>
      <c r="S45" s="110">
        <f t="shared" si="22"/>
        <v>791.61987152000006</v>
      </c>
      <c r="T45" s="110">
        <f t="shared" si="23"/>
        <v>791.61987152000006</v>
      </c>
      <c r="U45" s="473">
        <f t="shared" si="24"/>
        <v>870.78185867200011</v>
      </c>
      <c r="V45" s="473">
        <f t="shared" si="24"/>
        <v>870.78185867200011</v>
      </c>
      <c r="W45" s="142">
        <f>'AG Jul 2018'!BI33</f>
        <v>0</v>
      </c>
      <c r="X45" s="236" t="str">
        <f>'AG Jul 2018'!BJ33</f>
        <v>n</v>
      </c>
    </row>
    <row r="46" spans="1:24" x14ac:dyDescent="0.3">
      <c r="A46" s="129" t="str">
        <f>'AG Jul 2018'!K34</f>
        <v>Powerdirect</v>
      </c>
      <c r="B46" s="130" t="str">
        <f>'AG Jul 2018'!L34</f>
        <v>Market offer</v>
      </c>
      <c r="C46" s="131">
        <f>91*'AG Jul 2018'!M34/100</f>
        <v>76.44</v>
      </c>
      <c r="D46" s="131">
        <f>($G$5)*'AG Jul 2018'!N34/100</f>
        <v>241.51585500000002</v>
      </c>
      <c r="E46" s="131">
        <f>IF($G$5&lt;'AG Jul 2018'!P34,0,IF(($G$5)&gt;'AG Jul 2018'!R34,(('AG Jul 2018'!R34-'AG Jul 2018'!P34)*'AG Jul 2018'!Q34/100),(($G$5-'AG Jul 2018'!P34)*'AG Jul 2018'!Q34/100)))</f>
        <v>0</v>
      </c>
      <c r="F46" s="131">
        <v>0</v>
      </c>
      <c r="G46" s="131">
        <f>IF(($G$5&lt;'AG Jul 2018'!R34),(0),($G$5-'AG Jul 2018'!R34)*'AG Jul 2018'!S34/100)</f>
        <v>0</v>
      </c>
      <c r="H46" s="131">
        <f>$H$5*'AG Jul 2018'!AE34/100</f>
        <v>50.034253499999998</v>
      </c>
      <c r="I46" s="131">
        <f t="shared" si="18"/>
        <v>367.99010850000002</v>
      </c>
      <c r="J46" s="107">
        <f t="shared" si="19"/>
        <v>1166.2004340000001</v>
      </c>
      <c r="K46" s="110">
        <f t="shared" si="20"/>
        <v>1471.9604340000001</v>
      </c>
      <c r="L46" s="141">
        <f>'AG Jul 2018'!AW34</f>
        <v>0</v>
      </c>
      <c r="M46" s="141">
        <f>'AG Jul 2018'!AX34</f>
        <v>0</v>
      </c>
      <c r="N46" s="141">
        <f>'AG Jul 2018'!AY34</f>
        <v>0</v>
      </c>
      <c r="O46" s="141">
        <f>'AG Jul 2018'!AZ34</f>
        <v>25</v>
      </c>
      <c r="P46" s="141">
        <f>($E$6*'AG Jul 2018'!AT34/100)*4</f>
        <v>330.26940000000002</v>
      </c>
      <c r="Q46" s="109">
        <f t="shared" ref="Q46:Q53" si="26">K46</f>
        <v>1471.9604340000001</v>
      </c>
      <c r="R46" s="109">
        <f>Q46-(J46*O46/100)</f>
        <v>1180.4103255</v>
      </c>
      <c r="S46" s="110">
        <f t="shared" si="22"/>
        <v>1141.6910339999999</v>
      </c>
      <c r="T46" s="110">
        <f t="shared" si="23"/>
        <v>850.14092549999998</v>
      </c>
      <c r="U46" s="473">
        <f t="shared" si="24"/>
        <v>1255.8601374</v>
      </c>
      <c r="V46" s="473">
        <f t="shared" si="24"/>
        <v>935.15501805000008</v>
      </c>
      <c r="W46" s="142">
        <f>'AG Jul 2018'!BI34</f>
        <v>0</v>
      </c>
      <c r="X46" s="236" t="str">
        <f>'AG Jul 2018'!BJ34</f>
        <v>n</v>
      </c>
    </row>
    <row r="47" spans="1:24" x14ac:dyDescent="0.3">
      <c r="A47" s="129" t="str">
        <f>'AG Jul 2018'!K35</f>
        <v>Powershop</v>
      </c>
      <c r="B47" s="130" t="str">
        <f>'AG Jul 2018'!L35</f>
        <v>Power Saver</v>
      </c>
      <c r="C47" s="131">
        <f>91*'AG Jul 2018'!M35/100</f>
        <v>86.977800000000002</v>
      </c>
      <c r="D47" s="131">
        <f>($G$5)*'AG Jul 2018'!N35/100</f>
        <v>221.70988350000005</v>
      </c>
      <c r="E47" s="131">
        <f>IF($G$5&lt;'AG Jul 2018'!P35,0,IF(($G$5)&gt;'AG Jul 2018'!R35,(('AG Jul 2018'!R35-'AG Jul 2018'!P35)*'AG Jul 2018'!Q35/100),(($G$5-'AG Jul 2018'!P35)*'AG Jul 2018'!Q35/100)))</f>
        <v>0</v>
      </c>
      <c r="F47" s="131">
        <v>0</v>
      </c>
      <c r="G47" s="131">
        <f>IF(($G$5&lt;'AG Jul 2018'!R35),(0),($G$5-'AG Jul 2018'!R35)*'AG Jul 2018'!S35/100)</f>
        <v>0</v>
      </c>
      <c r="H47" s="131">
        <f>$H$5*'AG Jul 2018'!AE35/100</f>
        <v>57.304799999999993</v>
      </c>
      <c r="I47" s="131">
        <f t="shared" si="18"/>
        <v>365.99248350000005</v>
      </c>
      <c r="J47" s="107">
        <f t="shared" si="19"/>
        <v>1116.0587340000002</v>
      </c>
      <c r="K47" s="110">
        <f t="shared" si="20"/>
        <v>1463.9699340000002</v>
      </c>
      <c r="L47" s="141">
        <f>'AG Jul 2018'!AW35</f>
        <v>0</v>
      </c>
      <c r="M47" s="141">
        <f>'AG Jul 2018'!AX35</f>
        <v>0</v>
      </c>
      <c r="N47" s="141">
        <f>'AG Jul 2018'!AY35</f>
        <v>12</v>
      </c>
      <c r="O47" s="141">
        <f>'AG Jul 2018'!AZ35</f>
        <v>0</v>
      </c>
      <c r="P47" s="141">
        <f>($E$6*'AG Jul 2018'!AT35/100)*4</f>
        <v>303.49079999999998</v>
      </c>
      <c r="Q47" s="109">
        <f t="shared" si="26"/>
        <v>1463.9699340000002</v>
      </c>
      <c r="R47" s="109">
        <f>Q47-(K47*N47/100)</f>
        <v>1288.2935419200003</v>
      </c>
      <c r="S47" s="110">
        <f t="shared" si="22"/>
        <v>1160.4791340000002</v>
      </c>
      <c r="T47" s="110">
        <f t="shared" si="23"/>
        <v>984.80274192000024</v>
      </c>
      <c r="U47" s="473">
        <f t="shared" si="24"/>
        <v>1276.5270474000004</v>
      </c>
      <c r="V47" s="473">
        <f t="shared" si="24"/>
        <v>1083.2830161120003</v>
      </c>
      <c r="W47" s="142">
        <f>'AG Jul 2018'!BI35</f>
        <v>0</v>
      </c>
      <c r="X47" s="236" t="str">
        <f>'AG Jul 2018'!BJ35</f>
        <v>n</v>
      </c>
    </row>
    <row r="48" spans="1:24" x14ac:dyDescent="0.3">
      <c r="A48" s="129" t="str">
        <f>'AG Jul 2018'!K36</f>
        <v>Red Energy</v>
      </c>
      <c r="B48" s="130" t="str">
        <f>'AG Jul 2018'!L36</f>
        <v>Living Energy Saver</v>
      </c>
      <c r="C48" s="131">
        <f>91*'AG Jul 2018'!M36/100</f>
        <v>78.705899999999986</v>
      </c>
      <c r="D48" s="131">
        <f>IF($G$5&gt;='AG Jul 2018'!P36,('AG Jul 2018'!P36*'AG Jul 2018'!N36/100),(($G$5)*'AG Jul 2018'!N36/100))</f>
        <v>218.95209</v>
      </c>
      <c r="E48" s="131">
        <f>IF($G$5&lt;'AG Jul 2018'!P36,0,IF(($G$5)&gt;'AG Jul 2018'!R36,(('AG Jul 2018'!R36-'AG Jul 2018'!P36)*'AG Jul 2018'!Q36/100),(($G$5-'AG Jul 2018'!P36)*'AG Jul 2018'!Q36/100)))</f>
        <v>0</v>
      </c>
      <c r="F48" s="131">
        <v>0</v>
      </c>
      <c r="G48" s="131">
        <f>IF(($G$5&lt;'AG Jul 2018'!R36),(0),($G$5-'AG Jul 2018'!R36)*'AG Jul 2018'!S36/100)</f>
        <v>0</v>
      </c>
      <c r="H48" s="131">
        <f>$H$5*'AG Jul 2018'!AE36/100</f>
        <v>41.008747499999991</v>
      </c>
      <c r="I48" s="131">
        <f t="shared" si="18"/>
        <v>338.66673749999995</v>
      </c>
      <c r="J48" s="107">
        <f t="shared" si="19"/>
        <v>1039.8433499999999</v>
      </c>
      <c r="K48" s="110">
        <f t="shared" si="20"/>
        <v>1354.6669499999998</v>
      </c>
      <c r="L48" s="141">
        <f>'AG Jul 2018'!AW36</f>
        <v>0</v>
      </c>
      <c r="M48" s="141">
        <f>'AG Jul 2018'!AX36</f>
        <v>0</v>
      </c>
      <c r="N48" s="141">
        <f>'AG Jul 2018'!AY36</f>
        <v>10</v>
      </c>
      <c r="O48" s="141">
        <f>'AG Jul 2018'!AZ36</f>
        <v>0</v>
      </c>
      <c r="P48" s="141">
        <f>($E$6*'AG Jul 2018'!AT36/100)*4</f>
        <v>330.26940000000002</v>
      </c>
      <c r="Q48" s="109">
        <f t="shared" si="26"/>
        <v>1354.6669499999998</v>
      </c>
      <c r="R48" s="109">
        <f>Q48-(K48*N48/100)</f>
        <v>1219.2002549999997</v>
      </c>
      <c r="S48" s="110">
        <f t="shared" si="22"/>
        <v>1024.3975499999997</v>
      </c>
      <c r="T48" s="110">
        <f t="shared" si="23"/>
        <v>888.93085499999972</v>
      </c>
      <c r="U48" s="473">
        <f t="shared" si="24"/>
        <v>1126.8373049999998</v>
      </c>
      <c r="V48" s="473">
        <f t="shared" si="24"/>
        <v>977.82394049999982</v>
      </c>
      <c r="W48" s="142">
        <f>'AG Jul 2018'!BI36</f>
        <v>0</v>
      </c>
      <c r="X48" s="236" t="str">
        <f>'AG Jul 2018'!BJ36</f>
        <v>n</v>
      </c>
    </row>
    <row r="49" spans="1:125" s="63" customFormat="1" x14ac:dyDescent="0.3">
      <c r="A49" s="129" t="str">
        <f>'AG Jul 2018'!K37</f>
        <v>Simply Energy</v>
      </c>
      <c r="B49" s="130" t="str">
        <f>'AG Jul 2018'!L37</f>
        <v>Plus</v>
      </c>
      <c r="C49" s="131">
        <f>91*'AG Jul 2018'!M37/100</f>
        <v>75.375299999999996</v>
      </c>
      <c r="D49" s="131">
        <f>IF($G$5&gt;='AG Jul 2018'!P37,('AG Jul 2018'!P37*'AG Jul 2018'!N37/100),(($G$5)*'AG Jul 2018'!N37/100))</f>
        <v>233.74389149999999</v>
      </c>
      <c r="E49" s="131">
        <f>IF($G$5&lt;'AG Jul 2018'!P37,0,IF(($G$5)&gt;'AG Jul 2018'!R37,(('AG Jul 2018'!R37-'AG Jul 2018'!P37)*'AG Jul 2018'!Q37/100),(($G$5-'AG Jul 2018'!P37)*'AG Jul 2018'!Q37/100)))</f>
        <v>0</v>
      </c>
      <c r="F49" s="131">
        <v>0</v>
      </c>
      <c r="G49" s="131">
        <f>IF(($G$5&lt;'AG Jul 2018'!R37),(0),($G$5-'AG Jul 2018'!R37)*'AG Jul 2018'!S37/100)</f>
        <v>0</v>
      </c>
      <c r="H49" s="131">
        <f>$H$5*'AG Jul 2018'!AE37/100</f>
        <v>49.353758999999989</v>
      </c>
      <c r="I49" s="131">
        <f t="shared" si="18"/>
        <v>358.47295049999997</v>
      </c>
      <c r="J49" s="107">
        <f t="shared" si="19"/>
        <v>1132.3906019999999</v>
      </c>
      <c r="K49" s="110">
        <f t="shared" si="20"/>
        <v>1433.8918019999999</v>
      </c>
      <c r="L49" s="141">
        <f>'AG Jul 2018'!AW37</f>
        <v>0</v>
      </c>
      <c r="M49" s="141">
        <f>'AG Jul 2018'!AX37</f>
        <v>0</v>
      </c>
      <c r="N49" s="141">
        <f>'AG Jul 2018'!AY37</f>
        <v>0</v>
      </c>
      <c r="O49" s="141">
        <f>'AG Jul 2018'!AZ37</f>
        <v>18</v>
      </c>
      <c r="P49" s="141">
        <f>($E$6*'AG Jul 2018'!AT37/100)*4</f>
        <v>336.22020000000003</v>
      </c>
      <c r="Q49" s="109">
        <f t="shared" si="26"/>
        <v>1433.8918019999999</v>
      </c>
      <c r="R49" s="109">
        <f>Q49-(J49*O49/100)</f>
        <v>1230.06149364</v>
      </c>
      <c r="S49" s="110">
        <f t="shared" si="22"/>
        <v>1097.6716019999999</v>
      </c>
      <c r="T49" s="110">
        <f t="shared" si="23"/>
        <v>893.84129364</v>
      </c>
      <c r="U49" s="473">
        <f t="shared" si="24"/>
        <v>1207.4387621999999</v>
      </c>
      <c r="V49" s="473">
        <f t="shared" si="24"/>
        <v>983.22542300400005</v>
      </c>
      <c r="W49" s="142">
        <f>'AG Jul 2018'!BI37</f>
        <v>0</v>
      </c>
      <c r="X49" s="236" t="str">
        <f>'AG Jul 2018'!BJ37</f>
        <v>n</v>
      </c>
      <c r="Y49" s="192"/>
      <c r="Z49" s="192"/>
      <c r="AA49" s="192"/>
      <c r="AB49" s="192"/>
      <c r="AC49" s="192"/>
      <c r="AD49" s="192"/>
      <c r="AE49" s="192"/>
      <c r="AF49" s="192"/>
      <c r="AG49" s="192"/>
      <c r="AH49" s="192"/>
      <c r="AI49" s="192"/>
      <c r="AJ49" s="192"/>
      <c r="AK49" s="192"/>
      <c r="AL49" s="192"/>
      <c r="AM49" s="192"/>
      <c r="AN49" s="192"/>
      <c r="AO49" s="192"/>
      <c r="AP49" s="192"/>
      <c r="AQ49" s="192"/>
      <c r="AR49" s="192"/>
      <c r="AS49" s="192"/>
      <c r="AT49" s="192"/>
      <c r="AU49" s="192"/>
      <c r="AV49" s="192"/>
      <c r="AW49" s="192"/>
      <c r="AX49" s="192"/>
      <c r="AY49" s="192"/>
      <c r="AZ49" s="192"/>
      <c r="BA49" s="192"/>
      <c r="BB49" s="192"/>
      <c r="BC49" s="192"/>
      <c r="BD49" s="192"/>
      <c r="BE49" s="192"/>
      <c r="BF49" s="192"/>
      <c r="BG49" s="192"/>
      <c r="BH49" s="192"/>
      <c r="BI49" s="192"/>
      <c r="BJ49" s="192"/>
      <c r="BK49" s="192"/>
      <c r="BL49" s="192"/>
      <c r="BM49" s="192"/>
      <c r="BN49" s="192"/>
      <c r="BO49" s="192"/>
      <c r="BP49" s="192"/>
      <c r="BQ49" s="192"/>
      <c r="BR49" s="192"/>
      <c r="BS49" s="192"/>
      <c r="BT49" s="192"/>
      <c r="BU49" s="192"/>
      <c r="BV49" s="192"/>
      <c r="BW49" s="192"/>
      <c r="BX49" s="192"/>
      <c r="BY49" s="192"/>
      <c r="BZ49" s="192"/>
      <c r="CA49" s="192"/>
      <c r="CB49" s="192"/>
      <c r="CC49" s="192"/>
      <c r="CD49" s="192"/>
      <c r="CE49" s="192"/>
      <c r="CF49" s="192"/>
      <c r="CG49" s="192"/>
      <c r="CH49" s="192"/>
      <c r="CI49" s="192"/>
      <c r="CJ49" s="192"/>
      <c r="CK49" s="192"/>
      <c r="CL49" s="192"/>
      <c r="CM49" s="192"/>
      <c r="CN49" s="192"/>
      <c r="CO49" s="192"/>
      <c r="CP49" s="192"/>
      <c r="CQ49" s="192"/>
      <c r="CR49" s="192"/>
      <c r="CS49" s="192"/>
      <c r="CT49" s="192"/>
      <c r="CU49" s="192"/>
      <c r="CV49" s="192"/>
      <c r="CW49" s="192"/>
      <c r="CX49" s="192"/>
      <c r="CY49" s="192"/>
      <c r="CZ49" s="192"/>
      <c r="DA49" s="192"/>
      <c r="DB49" s="192"/>
      <c r="DC49" s="192"/>
      <c r="DD49" s="192"/>
      <c r="DE49" s="192"/>
      <c r="DF49" s="192"/>
      <c r="DG49" s="192"/>
      <c r="DH49" s="192"/>
      <c r="DI49" s="192"/>
      <c r="DJ49" s="192"/>
      <c r="DK49" s="192"/>
      <c r="DL49" s="192"/>
      <c r="DM49" s="192"/>
      <c r="DN49" s="192"/>
      <c r="DO49" s="192"/>
      <c r="DP49" s="192"/>
      <c r="DQ49" s="192"/>
      <c r="DR49" s="192"/>
      <c r="DS49" s="192"/>
      <c r="DT49" s="192"/>
      <c r="DU49" s="192"/>
    </row>
    <row r="50" spans="1:125" s="63" customFormat="1" x14ac:dyDescent="0.3">
      <c r="A50" s="129" t="str">
        <f>'AG Jul 2018'!K38</f>
        <v>Sumo Power</v>
      </c>
      <c r="B50" s="130" t="str">
        <f>'AG Jul 2018'!L38</f>
        <v xml:space="preserve">Pay on time </v>
      </c>
      <c r="C50" s="131">
        <f>91*'AG Jul 2018'!M38/100</f>
        <v>85.631</v>
      </c>
      <c r="D50" s="131">
        <f>($G$5)*'AG Jul 2018'!N38/100</f>
        <v>254.38555800000003</v>
      </c>
      <c r="E50" s="131">
        <f>IF($G$5&lt;'AG Jul 2018'!P38,0,IF(($G$5)&gt;'AG Jul 2018'!R38,(('AG Jul 2018'!R38-'AG Jul 2018'!P38)*'AG Jul 2018'!Q38/100),(($G$5-'AG Jul 2018'!P38)*'AG Jul 2018'!Q38/100)))</f>
        <v>0</v>
      </c>
      <c r="F50" s="131">
        <v>0</v>
      </c>
      <c r="G50" s="131">
        <f>IF(($G$5&lt;'AG Jul 2018'!R38),(0),($G$5-'AG Jul 2018'!R38)*'AG Jul 2018'!S38/100)</f>
        <v>0</v>
      </c>
      <c r="H50" s="131">
        <f>$H$5*'AG Jul 2018'!AE38/100</f>
        <v>38.859817499999991</v>
      </c>
      <c r="I50" s="131">
        <f t="shared" ref="I50:I53" si="27">SUM(C50:H50)</f>
        <v>378.87637549999999</v>
      </c>
      <c r="J50" s="107">
        <f t="shared" ref="J50:J53" si="28">(I50-C50)*4</f>
        <v>1172.9815020000001</v>
      </c>
      <c r="K50" s="110">
        <f t="shared" ref="K50:K53" si="29">I50*4</f>
        <v>1515.505502</v>
      </c>
      <c r="L50" s="141">
        <f>'AG Jul 2018'!AW38</f>
        <v>0</v>
      </c>
      <c r="M50" s="141">
        <f>'AG Jul 2018'!AX38</f>
        <v>0</v>
      </c>
      <c r="N50" s="141">
        <f>'AG Jul 2018'!AY38</f>
        <v>0</v>
      </c>
      <c r="O50" s="141">
        <f>'AG Jul 2018'!AZ38</f>
        <v>27</v>
      </c>
      <c r="P50" s="141">
        <f>($E$6*'AG Jul 2018'!AT38/100)*4</f>
        <v>330.26940000000002</v>
      </c>
      <c r="Q50" s="109">
        <f t="shared" si="26"/>
        <v>1515.505502</v>
      </c>
      <c r="R50" s="109">
        <f t="shared" ref="R50:R51" si="30">Q50-(J50*O50/100)</f>
        <v>1198.80049646</v>
      </c>
      <c r="S50" s="110">
        <f t="shared" ref="S50:S53" si="31">Q50-P50</f>
        <v>1185.2361019999998</v>
      </c>
      <c r="T50" s="110">
        <f t="shared" ref="T50:T53" si="32">R50-P50</f>
        <v>868.53109645999996</v>
      </c>
      <c r="U50" s="473">
        <f t="shared" ref="U50:U53" si="33">S50*1.1</f>
        <v>1303.7597122</v>
      </c>
      <c r="V50" s="473">
        <f t="shared" ref="V50:V53" si="34">T50*1.1</f>
        <v>955.38420610600008</v>
      </c>
      <c r="W50" s="142">
        <f>'AG Jul 2018'!BI38</f>
        <v>0</v>
      </c>
      <c r="X50" s="236" t="str">
        <f>'AG Jul 2018'!BJ38</f>
        <v>n</v>
      </c>
      <c r="Y50" s="192"/>
      <c r="Z50" s="192"/>
      <c r="AA50" s="192"/>
      <c r="AB50" s="192"/>
      <c r="AC50" s="192"/>
      <c r="AD50" s="192"/>
      <c r="AE50" s="192"/>
      <c r="AF50" s="192"/>
      <c r="AG50" s="192"/>
      <c r="AH50" s="192"/>
      <c r="AI50" s="192"/>
      <c r="AJ50" s="192"/>
      <c r="AK50" s="192"/>
      <c r="AL50" s="192"/>
      <c r="AM50" s="192"/>
      <c r="AN50" s="192"/>
      <c r="AO50" s="192"/>
      <c r="AP50" s="192"/>
      <c r="AQ50" s="192"/>
      <c r="AR50" s="192"/>
      <c r="AS50" s="192"/>
      <c r="AT50" s="192"/>
      <c r="AU50" s="192"/>
      <c r="AV50" s="192"/>
      <c r="AW50" s="192"/>
      <c r="AX50" s="192"/>
      <c r="AY50" s="192"/>
      <c r="AZ50" s="192"/>
      <c r="BA50" s="192"/>
      <c r="BB50" s="192"/>
      <c r="BC50" s="192"/>
      <c r="BD50" s="192"/>
      <c r="BE50" s="192"/>
      <c r="BF50" s="192"/>
      <c r="BG50" s="192"/>
      <c r="BH50" s="192"/>
      <c r="BI50" s="192"/>
      <c r="BJ50" s="192"/>
      <c r="BK50" s="192"/>
      <c r="BL50" s="192"/>
      <c r="BM50" s="192"/>
      <c r="BN50" s="192"/>
      <c r="BO50" s="192"/>
      <c r="BP50" s="192"/>
      <c r="BQ50" s="192"/>
      <c r="BR50" s="192"/>
      <c r="BS50" s="192"/>
      <c r="BT50" s="192"/>
      <c r="BU50" s="192"/>
      <c r="BV50" s="192"/>
      <c r="BW50" s="192"/>
      <c r="BX50" s="192"/>
      <c r="BY50" s="192"/>
      <c r="BZ50" s="192"/>
      <c r="CA50" s="192"/>
      <c r="CB50" s="192"/>
      <c r="CC50" s="192"/>
      <c r="CD50" s="192"/>
      <c r="CE50" s="192"/>
      <c r="CF50" s="192"/>
      <c r="CG50" s="192"/>
      <c r="CH50" s="192"/>
      <c r="CI50" s="192"/>
      <c r="CJ50" s="192"/>
      <c r="CK50" s="192"/>
      <c r="CL50" s="192"/>
      <c r="CM50" s="192"/>
      <c r="CN50" s="192"/>
      <c r="CO50" s="192"/>
      <c r="CP50" s="192"/>
      <c r="CQ50" s="192"/>
      <c r="CR50" s="192"/>
      <c r="CS50" s="192"/>
      <c r="CT50" s="192"/>
      <c r="CU50" s="192"/>
      <c r="CV50" s="192"/>
      <c r="CW50" s="192"/>
      <c r="CX50" s="192"/>
      <c r="CY50" s="192"/>
      <c r="CZ50" s="192"/>
      <c r="DA50" s="192"/>
      <c r="DB50" s="192"/>
      <c r="DC50" s="192"/>
      <c r="DD50" s="192"/>
      <c r="DE50" s="192"/>
      <c r="DF50" s="192"/>
      <c r="DG50" s="192"/>
      <c r="DH50" s="192"/>
      <c r="DI50" s="192"/>
      <c r="DJ50" s="192"/>
      <c r="DK50" s="192"/>
      <c r="DL50" s="192"/>
      <c r="DM50" s="192"/>
      <c r="DN50" s="192"/>
      <c r="DO50" s="192"/>
      <c r="DP50" s="192"/>
      <c r="DQ50" s="192"/>
      <c r="DR50" s="192"/>
      <c r="DS50" s="192"/>
      <c r="DT50" s="192"/>
      <c r="DU50" s="192"/>
    </row>
    <row r="51" spans="1:125" s="63" customFormat="1" x14ac:dyDescent="0.3">
      <c r="A51" s="129" t="str">
        <f>'AG Jul 2018'!K39</f>
        <v>1st Energy</v>
      </c>
      <c r="B51" s="130" t="str">
        <f>'AG Jul 2018'!L39</f>
        <v>Market offer</v>
      </c>
      <c r="C51" s="131">
        <f>91*'AG Jul 2018'!M39/100</f>
        <v>83.410599999999988</v>
      </c>
      <c r="D51" s="131">
        <f>IF($G$5&gt;='AG Jul 2018'!P39,('AG Jul 2018'!P39*'AG Jul 2018'!N39/100),(($G$5)*'AG Jul 2018'!N39/100))</f>
        <v>261.48896550000001</v>
      </c>
      <c r="E51" s="131">
        <f>IF($G$5&lt;'AG Jul 2018'!P39,0,IF(($G$5)&gt;'AG Jul 2018'!R39,(('AG Jul 2018'!R39-'AG Jul 2018'!P39)*'AG Jul 2018'!Q39/100),(($G$5-'AG Jul 2018'!P39)*'AG Jul 2018'!Q39/100)))</f>
        <v>0</v>
      </c>
      <c r="F51" s="131">
        <v>0</v>
      </c>
      <c r="G51" s="131">
        <f>IF(($G$5&lt;'AG Jul 2018'!R39),(0),($G$5-'AG Jul 2018'!R39)*'AG Jul 2018'!S39/100)</f>
        <v>0</v>
      </c>
      <c r="H51" s="131">
        <f>$H$5*'AG Jul 2018'!AE39/100</f>
        <v>45.414053999999993</v>
      </c>
      <c r="I51" s="131">
        <f t="shared" si="27"/>
        <v>390.31361949999996</v>
      </c>
      <c r="J51" s="107">
        <f t="shared" si="28"/>
        <v>1227.6120779999999</v>
      </c>
      <c r="K51" s="110">
        <f t="shared" si="29"/>
        <v>1561.2544779999998</v>
      </c>
      <c r="L51" s="141">
        <f>'AG Jul 2018'!AW39</f>
        <v>0</v>
      </c>
      <c r="M51" s="141">
        <f>'AG Jul 2018'!AX39</f>
        <v>0</v>
      </c>
      <c r="N51" s="141">
        <f>'AG Jul 2018'!AY39</f>
        <v>0</v>
      </c>
      <c r="O51" s="141">
        <f>'AG Jul 2018'!AZ39</f>
        <v>22</v>
      </c>
      <c r="P51" s="141">
        <f>($E$6*'AG Jul 2018'!AT39/100)*4</f>
        <v>151.74539999999999</v>
      </c>
      <c r="Q51" s="109">
        <f t="shared" si="26"/>
        <v>1561.2544779999998</v>
      </c>
      <c r="R51" s="109">
        <f t="shared" si="30"/>
        <v>1291.1798208399998</v>
      </c>
      <c r="S51" s="110">
        <f t="shared" si="31"/>
        <v>1409.5090779999998</v>
      </c>
      <c r="T51" s="110">
        <f t="shared" si="32"/>
        <v>1139.4344208399998</v>
      </c>
      <c r="U51" s="473">
        <f t="shared" si="33"/>
        <v>1550.4599857999999</v>
      </c>
      <c r="V51" s="473">
        <f t="shared" si="34"/>
        <v>1253.3778629239998</v>
      </c>
      <c r="W51" s="142">
        <f>'AG Jul 2018'!BI39</f>
        <v>0</v>
      </c>
      <c r="X51" s="236" t="str">
        <f>'AG Jul 2018'!BJ39</f>
        <v>n</v>
      </c>
      <c r="Y51" s="192"/>
      <c r="Z51" s="192"/>
      <c r="AA51" s="192"/>
      <c r="AB51" s="192"/>
      <c r="AC51" s="192"/>
      <c r="AD51" s="192"/>
      <c r="AE51" s="192"/>
      <c r="AF51" s="192"/>
      <c r="AG51" s="192"/>
      <c r="AH51" s="192"/>
      <c r="AI51" s="192"/>
      <c r="AJ51" s="192"/>
      <c r="AK51" s="192"/>
      <c r="AL51" s="192"/>
      <c r="AM51" s="192"/>
      <c r="AN51" s="192"/>
      <c r="AO51" s="192"/>
      <c r="AP51" s="192"/>
      <c r="AQ51" s="192"/>
      <c r="AR51" s="192"/>
      <c r="AS51" s="192"/>
      <c r="AT51" s="192"/>
      <c r="AU51" s="192"/>
      <c r="AV51" s="192"/>
      <c r="AW51" s="192"/>
      <c r="AX51" s="192"/>
      <c r="AY51" s="192"/>
      <c r="AZ51" s="192"/>
      <c r="BA51" s="192"/>
      <c r="BB51" s="192"/>
      <c r="BC51" s="192"/>
      <c r="BD51" s="192"/>
      <c r="BE51" s="192"/>
      <c r="BF51" s="192"/>
      <c r="BG51" s="192"/>
      <c r="BH51" s="192"/>
      <c r="BI51" s="192"/>
      <c r="BJ51" s="192"/>
      <c r="BK51" s="192"/>
      <c r="BL51" s="192"/>
      <c r="BM51" s="192"/>
      <c r="BN51" s="192"/>
      <c r="BO51" s="192"/>
      <c r="BP51" s="192"/>
      <c r="BQ51" s="192"/>
      <c r="BR51" s="192"/>
      <c r="BS51" s="192"/>
      <c r="BT51" s="192"/>
      <c r="BU51" s="192"/>
      <c r="BV51" s="192"/>
      <c r="BW51" s="192"/>
      <c r="BX51" s="192"/>
      <c r="BY51" s="192"/>
      <c r="BZ51" s="192"/>
      <c r="CA51" s="192"/>
      <c r="CB51" s="192"/>
      <c r="CC51" s="192"/>
      <c r="CD51" s="192"/>
      <c r="CE51" s="192"/>
      <c r="CF51" s="192"/>
      <c r="CG51" s="192"/>
      <c r="CH51" s="192"/>
      <c r="CI51" s="192"/>
      <c r="CJ51" s="192"/>
      <c r="CK51" s="192"/>
      <c r="CL51" s="192"/>
      <c r="CM51" s="192"/>
      <c r="CN51" s="192"/>
      <c r="CO51" s="192"/>
      <c r="CP51" s="192"/>
      <c r="CQ51" s="192"/>
      <c r="CR51" s="192"/>
      <c r="CS51" s="192"/>
      <c r="CT51" s="192"/>
      <c r="CU51" s="192"/>
      <c r="CV51" s="192"/>
      <c r="CW51" s="192"/>
      <c r="CX51" s="192"/>
      <c r="CY51" s="192"/>
      <c r="CZ51" s="192"/>
      <c r="DA51" s="192"/>
      <c r="DB51" s="192"/>
      <c r="DC51" s="192"/>
      <c r="DD51" s="192"/>
      <c r="DE51" s="192"/>
      <c r="DF51" s="192"/>
      <c r="DG51" s="192"/>
      <c r="DH51" s="192"/>
      <c r="DI51" s="192"/>
      <c r="DJ51" s="192"/>
      <c r="DK51" s="192"/>
      <c r="DL51" s="192"/>
      <c r="DM51" s="192"/>
      <c r="DN51" s="192"/>
      <c r="DO51" s="192"/>
      <c r="DP51" s="192"/>
      <c r="DQ51" s="192"/>
      <c r="DR51" s="192"/>
      <c r="DS51" s="192"/>
      <c r="DT51" s="192"/>
      <c r="DU51" s="192"/>
    </row>
    <row r="52" spans="1:125" s="63" customFormat="1" x14ac:dyDescent="0.3">
      <c r="A52" s="129" t="str">
        <f>'AG Jul 2018'!K40</f>
        <v>Amaysim</v>
      </c>
      <c r="B52" s="130" t="str">
        <f>'AG Jul 2018'!L40</f>
        <v>Solar 2</v>
      </c>
      <c r="C52" s="131">
        <f>91*'AG Jul 2018'!M40/100</f>
        <v>85.54</v>
      </c>
      <c r="D52" s="131">
        <f>($G$5)*'AG Jul 2018'!N40/100</f>
        <v>320.07118500000001</v>
      </c>
      <c r="E52" s="131">
        <f>IF($G$5&lt;'AG Jul 2018'!P40,0,IF(($G$5)&gt;'AG Jul 2018'!R40,(('AG Jul 2018'!R40-'AG Jul 2018'!P40)*'AG Jul 2018'!Q40/100),(($G$5-'AG Jul 2018'!P40)*'AG Jul 2018'!Q40/100)))</f>
        <v>0</v>
      </c>
      <c r="F52" s="131">
        <v>0</v>
      </c>
      <c r="G52" s="131">
        <f>IF(($G$5&lt;'AG Jul 2018'!R40),(0),($G$5-'AG Jul 2018'!R40)*'AG Jul 2018'!S40/100)</f>
        <v>0</v>
      </c>
      <c r="H52" s="131">
        <f>$H$5*'AG Jul 2018'!AE40/100</f>
        <v>89.538749999999993</v>
      </c>
      <c r="I52" s="131">
        <f t="shared" si="27"/>
        <v>495.14993500000003</v>
      </c>
      <c r="J52" s="107">
        <f t="shared" si="28"/>
        <v>1638.43974</v>
      </c>
      <c r="K52" s="110">
        <f t="shared" si="29"/>
        <v>1980.5997400000001</v>
      </c>
      <c r="L52" s="141">
        <f>'AG Jul 2018'!AW40</f>
        <v>0</v>
      </c>
      <c r="M52" s="141">
        <f>'AG Jul 2018'!AX40</f>
        <v>0</v>
      </c>
      <c r="N52" s="141">
        <f>'AG Jul 2018'!AY40</f>
        <v>28</v>
      </c>
      <c r="O52" s="141">
        <f>'AG Jul 2018'!AZ40</f>
        <v>0</v>
      </c>
      <c r="P52" s="141">
        <f>($E$6*'AG Jul 2018'!AT40/100)*4</f>
        <v>505.81800000000004</v>
      </c>
      <c r="Q52" s="109">
        <f t="shared" si="26"/>
        <v>1980.5997400000001</v>
      </c>
      <c r="R52" s="109">
        <f>Q52-(K52*N52/100)</f>
        <v>1426.0318127999999</v>
      </c>
      <c r="S52" s="110">
        <f t="shared" si="31"/>
        <v>1474.7817400000001</v>
      </c>
      <c r="T52" s="110">
        <f t="shared" si="32"/>
        <v>920.21381279999991</v>
      </c>
      <c r="U52" s="473">
        <f t="shared" si="33"/>
        <v>1622.2599140000002</v>
      </c>
      <c r="V52" s="473">
        <f t="shared" si="34"/>
        <v>1012.23519408</v>
      </c>
      <c r="W52" s="142">
        <f>'AG Jul 2018'!BI40</f>
        <v>0</v>
      </c>
      <c r="X52" s="236" t="str">
        <f>'AG Jul 2018'!BJ40</f>
        <v>n</v>
      </c>
      <c r="Y52" s="192"/>
      <c r="Z52" s="192"/>
      <c r="AA52" s="192"/>
      <c r="AB52" s="192"/>
      <c r="AC52" s="192"/>
      <c r="AD52" s="192"/>
      <c r="AE52" s="192"/>
      <c r="AF52" s="192"/>
      <c r="AG52" s="192"/>
      <c r="AH52" s="192"/>
      <c r="AI52" s="192"/>
      <c r="AJ52" s="192"/>
      <c r="AK52" s="192"/>
      <c r="AL52" s="192"/>
      <c r="AM52" s="192"/>
      <c r="AN52" s="192"/>
      <c r="AO52" s="192"/>
      <c r="AP52" s="192"/>
      <c r="AQ52" s="192"/>
      <c r="AR52" s="192"/>
      <c r="AS52" s="192"/>
      <c r="AT52" s="192"/>
      <c r="AU52" s="192"/>
      <c r="AV52" s="192"/>
      <c r="AW52" s="192"/>
      <c r="AX52" s="192"/>
      <c r="AY52" s="192"/>
      <c r="AZ52" s="192"/>
      <c r="BA52" s="192"/>
      <c r="BB52" s="192"/>
      <c r="BC52" s="192"/>
      <c r="BD52" s="192"/>
      <c r="BE52" s="192"/>
      <c r="BF52" s="192"/>
      <c r="BG52" s="192"/>
      <c r="BH52" s="192"/>
      <c r="BI52" s="192"/>
      <c r="BJ52" s="192"/>
      <c r="BK52" s="192"/>
      <c r="BL52" s="192"/>
      <c r="BM52" s="192"/>
      <c r="BN52" s="192"/>
      <c r="BO52" s="192"/>
      <c r="BP52" s="192"/>
      <c r="BQ52" s="192"/>
      <c r="BR52" s="192"/>
      <c r="BS52" s="192"/>
      <c r="BT52" s="192"/>
      <c r="BU52" s="192"/>
      <c r="BV52" s="192"/>
      <c r="BW52" s="192"/>
      <c r="BX52" s="192"/>
      <c r="BY52" s="192"/>
      <c r="BZ52" s="192"/>
      <c r="CA52" s="192"/>
      <c r="CB52" s="192"/>
      <c r="CC52" s="192"/>
      <c r="CD52" s="192"/>
      <c r="CE52" s="192"/>
      <c r="CF52" s="192"/>
      <c r="CG52" s="192"/>
      <c r="CH52" s="192"/>
      <c r="CI52" s="192"/>
      <c r="CJ52" s="192"/>
      <c r="CK52" s="192"/>
      <c r="CL52" s="192"/>
      <c r="CM52" s="192"/>
      <c r="CN52" s="192"/>
      <c r="CO52" s="192"/>
      <c r="CP52" s="192"/>
      <c r="CQ52" s="192"/>
      <c r="CR52" s="192"/>
      <c r="CS52" s="192"/>
      <c r="CT52" s="192"/>
      <c r="CU52" s="192"/>
      <c r="CV52" s="192"/>
      <c r="CW52" s="192"/>
      <c r="CX52" s="192"/>
      <c r="CY52" s="192"/>
      <c r="CZ52" s="192"/>
      <c r="DA52" s="192"/>
      <c r="DB52" s="192"/>
      <c r="DC52" s="192"/>
      <c r="DD52" s="192"/>
      <c r="DE52" s="192"/>
      <c r="DF52" s="192"/>
      <c r="DG52" s="192"/>
      <c r="DH52" s="192"/>
      <c r="DI52" s="192"/>
      <c r="DJ52" s="192"/>
      <c r="DK52" s="192"/>
      <c r="DL52" s="192"/>
      <c r="DM52" s="192"/>
      <c r="DN52" s="192"/>
      <c r="DO52" s="192"/>
      <c r="DP52" s="192"/>
      <c r="DQ52" s="192"/>
      <c r="DR52" s="192"/>
      <c r="DS52" s="192"/>
      <c r="DT52" s="192"/>
      <c r="DU52" s="192"/>
    </row>
    <row r="53" spans="1:125" s="63" customFormat="1" ht="14.5" thickBot="1" x14ac:dyDescent="0.35">
      <c r="A53" s="135" t="str">
        <f>'AG Jul 2018'!K41</f>
        <v>Q Energy</v>
      </c>
      <c r="B53" s="136" t="str">
        <f>'AG Jul 2018'!L41</f>
        <v>Flexi Saver Home</v>
      </c>
      <c r="C53" s="137">
        <f>91*'AG Jul 2018'!M41/100</f>
        <v>70.069999999999993</v>
      </c>
      <c r="D53" s="137">
        <f>($G$5)*'AG Jul 2018'!N41/100</f>
        <v>173.74099050000001</v>
      </c>
      <c r="E53" s="137">
        <f>IF($G$5&lt;'AG Jul 2018'!P41,0,IF(($G$5)&gt;'AG Jul 2018'!R41,(('AG Jul 2018'!R41-'AG Jul 2018'!P41)*'AG Jul 2018'!Q41/100),(($G$5-'AG Jul 2018'!P41)*'AG Jul 2018'!Q41/100)))</f>
        <v>0</v>
      </c>
      <c r="F53" s="137">
        <v>1</v>
      </c>
      <c r="G53" s="137">
        <f>IF(($G$5&lt;'AG Jul 2018'!R41),(0),($G$5-'AG Jul 2018'!R41)*'AG Jul 2018'!S41/100)</f>
        <v>0</v>
      </c>
      <c r="H53" s="137">
        <f>$H$5*'AG Jul 2018'!AE41/100</f>
        <v>29.640907799999994</v>
      </c>
      <c r="I53" s="137">
        <f t="shared" si="27"/>
        <v>274.45189829999998</v>
      </c>
      <c r="J53" s="117">
        <f t="shared" si="28"/>
        <v>817.52759319999996</v>
      </c>
      <c r="K53" s="120">
        <f t="shared" si="29"/>
        <v>1097.8075931999999</v>
      </c>
      <c r="L53" s="144">
        <f>'AG Jul 2018'!AW41</f>
        <v>0</v>
      </c>
      <c r="M53" s="144">
        <f>'AG Jul 2018'!AX41</f>
        <v>0</v>
      </c>
      <c r="N53" s="144">
        <f>'AG Jul 2018'!AY41</f>
        <v>0</v>
      </c>
      <c r="O53" s="144">
        <f>'AG Jul 2018'!AZ41</f>
        <v>0</v>
      </c>
      <c r="P53" s="144">
        <f>($E$6*'AG Jul 2018'!AT41/100)*4</f>
        <v>238.03200000000001</v>
      </c>
      <c r="Q53" s="119">
        <f t="shared" si="26"/>
        <v>1097.8075931999999</v>
      </c>
      <c r="R53" s="119">
        <f>Q53</f>
        <v>1097.8075931999999</v>
      </c>
      <c r="S53" s="120">
        <f t="shared" si="31"/>
        <v>859.77559319999989</v>
      </c>
      <c r="T53" s="120">
        <f t="shared" si="32"/>
        <v>859.77559319999989</v>
      </c>
      <c r="U53" s="474">
        <f t="shared" si="33"/>
        <v>945.75315251999996</v>
      </c>
      <c r="V53" s="474">
        <f t="shared" si="34"/>
        <v>945.75315251999996</v>
      </c>
      <c r="W53" s="145">
        <f>'AG Jul 2018'!BI41</f>
        <v>24</v>
      </c>
      <c r="X53" s="237" t="str">
        <f>'AG Jul 2018'!BJ41</f>
        <v>n</v>
      </c>
      <c r="Y53" s="192"/>
      <c r="Z53" s="192"/>
      <c r="AA53" s="192"/>
      <c r="AB53" s="192"/>
      <c r="AC53" s="192"/>
      <c r="AD53" s="192"/>
      <c r="AE53" s="192"/>
      <c r="AF53" s="192"/>
      <c r="AG53" s="192"/>
      <c r="AH53" s="192"/>
      <c r="AI53" s="192"/>
      <c r="AJ53" s="192"/>
      <c r="AK53" s="192"/>
      <c r="AL53" s="192"/>
      <c r="AM53" s="192"/>
      <c r="AN53" s="192"/>
      <c r="AO53" s="192"/>
      <c r="AP53" s="192"/>
      <c r="AQ53" s="192"/>
      <c r="AR53" s="192"/>
      <c r="AS53" s="192"/>
      <c r="AT53" s="192"/>
      <c r="AU53" s="192"/>
      <c r="AV53" s="192"/>
      <c r="AW53" s="192"/>
      <c r="AX53" s="192"/>
      <c r="AY53" s="192"/>
      <c r="AZ53" s="192"/>
      <c r="BA53" s="192"/>
      <c r="BB53" s="192"/>
      <c r="BC53" s="192"/>
      <c r="BD53" s="192"/>
      <c r="BE53" s="192"/>
      <c r="BF53" s="192"/>
      <c r="BG53" s="192"/>
      <c r="BH53" s="192"/>
      <c r="BI53" s="192"/>
      <c r="BJ53" s="192"/>
      <c r="BK53" s="192"/>
      <c r="BL53" s="192"/>
      <c r="BM53" s="192"/>
      <c r="BN53" s="192"/>
      <c r="BO53" s="192"/>
      <c r="BP53" s="192"/>
      <c r="BQ53" s="192"/>
      <c r="BR53" s="192"/>
      <c r="BS53" s="192"/>
      <c r="BT53" s="192"/>
      <c r="BU53" s="192"/>
      <c r="BV53" s="192"/>
      <c r="BW53" s="192"/>
      <c r="BX53" s="192"/>
      <c r="BY53" s="192"/>
      <c r="BZ53" s="192"/>
      <c r="CA53" s="192"/>
      <c r="CB53" s="192"/>
      <c r="CC53" s="192"/>
      <c r="CD53" s="192"/>
      <c r="CE53" s="192"/>
      <c r="CF53" s="192"/>
      <c r="CG53" s="192"/>
      <c r="CH53" s="192"/>
      <c r="CI53" s="192"/>
      <c r="CJ53" s="192"/>
      <c r="CK53" s="192"/>
      <c r="CL53" s="192"/>
      <c r="CM53" s="192"/>
      <c r="CN53" s="192"/>
      <c r="CO53" s="192"/>
      <c r="CP53" s="192"/>
      <c r="CQ53" s="192"/>
      <c r="CR53" s="192"/>
      <c r="CS53" s="192"/>
      <c r="CT53" s="192"/>
      <c r="CU53" s="192"/>
      <c r="CV53" s="192"/>
      <c r="CW53" s="192"/>
      <c r="CX53" s="192"/>
      <c r="CY53" s="192"/>
      <c r="CZ53" s="192"/>
      <c r="DA53" s="192"/>
      <c r="DB53" s="192"/>
      <c r="DC53" s="192"/>
      <c r="DD53" s="192"/>
      <c r="DE53" s="192"/>
      <c r="DF53" s="192"/>
      <c r="DG53" s="192"/>
      <c r="DH53" s="192"/>
      <c r="DI53" s="192"/>
      <c r="DJ53" s="192"/>
      <c r="DK53" s="192"/>
      <c r="DL53" s="192"/>
      <c r="DM53" s="192"/>
      <c r="DN53" s="192"/>
      <c r="DO53" s="192"/>
      <c r="DP53" s="192"/>
      <c r="DQ53" s="192"/>
      <c r="DR53" s="192"/>
      <c r="DS53" s="192"/>
      <c r="DT53" s="192"/>
      <c r="DU53" s="192"/>
    </row>
    <row r="54" spans="1:125" s="197" customFormat="1" x14ac:dyDescent="0.3"/>
    <row r="55" spans="1:125" s="192" customFormat="1" ht="14.5" thickBot="1" x14ac:dyDescent="0.35"/>
    <row r="56" spans="1:125" x14ac:dyDescent="0.3">
      <c r="A56" s="100" t="s">
        <v>534</v>
      </c>
      <c r="B56" s="101"/>
      <c r="C56" s="101"/>
      <c r="D56" s="101"/>
      <c r="E56" s="101"/>
      <c r="F56" s="101"/>
      <c r="G56" s="101"/>
      <c r="H56" s="101"/>
      <c r="I56" s="101"/>
      <c r="J56" s="101"/>
      <c r="K56" s="101"/>
      <c r="L56" s="101"/>
      <c r="M56" s="101"/>
      <c r="N56" s="101"/>
      <c r="O56" s="101"/>
      <c r="P56" s="101"/>
      <c r="Q56" s="101"/>
      <c r="R56" s="101"/>
      <c r="S56" s="101"/>
      <c r="T56" s="101"/>
      <c r="U56" s="101"/>
      <c r="V56" s="101"/>
      <c r="W56" s="101"/>
      <c r="X56" s="102"/>
    </row>
    <row r="57" spans="1:125" ht="70" x14ac:dyDescent="0.3">
      <c r="A57" s="463" t="s">
        <v>408</v>
      </c>
      <c r="B57" s="464" t="s">
        <v>409</v>
      </c>
      <c r="C57" s="465" t="s">
        <v>410</v>
      </c>
      <c r="D57" s="465" t="s">
        <v>555</v>
      </c>
      <c r="E57" s="465" t="s">
        <v>446</v>
      </c>
      <c r="F57" s="467" t="s">
        <v>354</v>
      </c>
      <c r="G57" s="467" t="s">
        <v>556</v>
      </c>
      <c r="H57" s="467" t="s">
        <v>352</v>
      </c>
      <c r="I57" s="465" t="s">
        <v>222</v>
      </c>
      <c r="J57" s="467" t="s">
        <v>406</v>
      </c>
      <c r="K57" s="468" t="s">
        <v>449</v>
      </c>
      <c r="L57" s="469" t="s">
        <v>398</v>
      </c>
      <c r="M57" s="469" t="s">
        <v>533</v>
      </c>
      <c r="N57" s="469" t="s">
        <v>399</v>
      </c>
      <c r="O57" s="469" t="s">
        <v>552</v>
      </c>
      <c r="P57" s="470" t="s">
        <v>490</v>
      </c>
      <c r="Q57" s="471" t="s">
        <v>102</v>
      </c>
      <c r="R57" s="471" t="s">
        <v>103</v>
      </c>
      <c r="S57" s="471" t="s">
        <v>104</v>
      </c>
      <c r="T57" s="471" t="s">
        <v>105</v>
      </c>
      <c r="U57" s="470" t="s">
        <v>331</v>
      </c>
      <c r="V57" s="470" t="s">
        <v>332</v>
      </c>
      <c r="W57" s="469" t="s">
        <v>400</v>
      </c>
      <c r="X57" s="472" t="s">
        <v>558</v>
      </c>
    </row>
    <row r="58" spans="1:125" x14ac:dyDescent="0.3">
      <c r="A58" s="129" t="str">
        <f>'AG Jul 2018'!K42</f>
        <v>Energy Locals</v>
      </c>
      <c r="B58" s="130" t="str">
        <f>'AG Jul 2018'!L42</f>
        <v>Simple Saver</v>
      </c>
      <c r="C58" s="147">
        <f>91*'AG Jul 2018'!M42/100</f>
        <v>88.27</v>
      </c>
      <c r="D58" s="147">
        <f>$G$6*'AG Jul 2018'!N42/100</f>
        <v>87.127172999999999</v>
      </c>
      <c r="E58" s="147">
        <v>0</v>
      </c>
      <c r="F58" s="147">
        <v>0</v>
      </c>
      <c r="G58" s="147">
        <f>$I$6*'AG Jul 2018'!AH42/100</f>
        <v>110.37143249999997</v>
      </c>
      <c r="H58" s="147">
        <f>$H$6*'AG Jul 2018'!W42/100</f>
        <v>51.896659499999998</v>
      </c>
      <c r="I58" s="147">
        <f t="shared" ref="I58:I73" si="35">SUM(C58:H58)</f>
        <v>337.66526499999998</v>
      </c>
      <c r="J58" s="107">
        <f t="shared" ref="J58:J73" si="36">(I58-C58)*4</f>
        <v>997.58105999999998</v>
      </c>
      <c r="K58" s="110">
        <f t="shared" ref="K58:K73" si="37">I58*4</f>
        <v>1350.6610599999999</v>
      </c>
      <c r="L58" s="141">
        <f>'AG Jul 2018'!AW42</f>
        <v>0</v>
      </c>
      <c r="M58" s="141">
        <f>'AG Jul 2018'!AX42</f>
        <v>0</v>
      </c>
      <c r="N58" s="141">
        <f>'AG Jul 2018'!AY42</f>
        <v>0</v>
      </c>
      <c r="O58" s="141">
        <f>'AG Jul 2018'!AZ42</f>
        <v>0</v>
      </c>
      <c r="P58" s="141">
        <f>($E$6*'AG Jul 2018'!AT42/100)*4</f>
        <v>267.786</v>
      </c>
      <c r="Q58" s="109">
        <f>K58</f>
        <v>1350.6610599999999</v>
      </c>
      <c r="R58" s="109">
        <f>Q58-(J58*O58/100)</f>
        <v>1350.6610599999999</v>
      </c>
      <c r="S58" s="110">
        <f>Q58-P58</f>
        <v>1082.8750599999998</v>
      </c>
      <c r="T58" s="110">
        <f>R58-P58</f>
        <v>1082.8750599999998</v>
      </c>
      <c r="U58" s="473">
        <f>S58*1.1</f>
        <v>1191.162566</v>
      </c>
      <c r="V58" s="473">
        <f>T58*1.1</f>
        <v>1191.162566</v>
      </c>
      <c r="W58" s="142">
        <f>'AG Jul 2018'!BI42</f>
        <v>0</v>
      </c>
      <c r="X58" s="236" t="str">
        <f>'AG Jul 2018'!BJ42</f>
        <v>n</v>
      </c>
    </row>
    <row r="59" spans="1:125" x14ac:dyDescent="0.3">
      <c r="A59" s="129" t="str">
        <f>'AG Jul 2018'!K43</f>
        <v>AGL</v>
      </c>
      <c r="B59" s="130" t="str">
        <f>'AG Jul 2018'!L43</f>
        <v xml:space="preserve">Solar Savers </v>
      </c>
      <c r="C59" s="147">
        <f>91*'AG Jul 2018'!M43/100</f>
        <v>87.36</v>
      </c>
      <c r="D59" s="147">
        <f>$G$6*'AG Jul 2018'!N43/100</f>
        <v>128.69702999999998</v>
      </c>
      <c r="E59" s="147">
        <v>0</v>
      </c>
      <c r="F59" s="147">
        <v>0</v>
      </c>
      <c r="G59" s="147">
        <f>$I$6*'AG Jul 2018'!AH43/100</f>
        <v>136.99428749999998</v>
      </c>
      <c r="H59" s="147">
        <f>$H$6*'AG Jul 2018'!W43/100</f>
        <v>53.544172499999995</v>
      </c>
      <c r="I59" s="147">
        <f t="shared" si="35"/>
        <v>406.59548999999998</v>
      </c>
      <c r="J59" s="107">
        <f t="shared" si="36"/>
        <v>1276.9419599999999</v>
      </c>
      <c r="K59" s="110">
        <f t="shared" si="37"/>
        <v>1626.3819599999999</v>
      </c>
      <c r="L59" s="141">
        <f>'AG Jul 2018'!AW43</f>
        <v>0</v>
      </c>
      <c r="M59" s="141">
        <f>'AG Jul 2018'!AX43</f>
        <v>0</v>
      </c>
      <c r="N59" s="141">
        <f>'AG Jul 2018'!AY43</f>
        <v>0</v>
      </c>
      <c r="O59" s="141">
        <f>'AG Jul 2018'!AZ43</f>
        <v>0</v>
      </c>
      <c r="P59" s="141">
        <f>($E$6*'AG Jul 2018'!AT43/100)*4</f>
        <v>595.08000000000004</v>
      </c>
      <c r="Q59" s="109">
        <f t="shared" ref="Q59:Q65" si="38">K59</f>
        <v>1626.3819599999999</v>
      </c>
      <c r="R59" s="109">
        <f>Q59-(K59*N59/100)</f>
        <v>1626.3819599999999</v>
      </c>
      <c r="S59" s="110">
        <f t="shared" ref="S59:S73" si="39">Q59-P59</f>
        <v>1031.3019599999998</v>
      </c>
      <c r="T59" s="110">
        <f t="shared" ref="T59:T73" si="40">R59-P59</f>
        <v>1031.3019599999998</v>
      </c>
      <c r="U59" s="473">
        <f t="shared" ref="U59:V73" si="41">S59*1.1</f>
        <v>1134.4321559999998</v>
      </c>
      <c r="V59" s="473">
        <f t="shared" si="41"/>
        <v>1134.4321559999998</v>
      </c>
      <c r="W59" s="142">
        <f>'AG Jul 2018'!BI43</f>
        <v>0</v>
      </c>
      <c r="X59" s="236" t="str">
        <f>'AG Jul 2018'!BJ43</f>
        <v>n</v>
      </c>
    </row>
    <row r="60" spans="1:125" x14ac:dyDescent="0.3">
      <c r="A60" s="129" t="str">
        <f>'AG Jul 2018'!K44</f>
        <v>Alinta Energy</v>
      </c>
      <c r="B60" s="130" t="str">
        <f>'AG Jul 2018'!L44</f>
        <v>Fair Deal</v>
      </c>
      <c r="C60" s="147">
        <f>91*'AG Jul 2018'!M44/100</f>
        <v>87.36</v>
      </c>
      <c r="D60" s="147">
        <f>$G$6*'AG Jul 2018'!N44/100</f>
        <v>130.79820600000002</v>
      </c>
      <c r="E60" s="147">
        <v>0</v>
      </c>
      <c r="F60" s="147">
        <v>0</v>
      </c>
      <c r="G60" s="147">
        <f>$I$6*'AG Jul 2018'!AH44/100</f>
        <v>137.29274999999998</v>
      </c>
      <c r="H60" s="147">
        <f>$H$6*'AG Jul 2018'!W44/100</f>
        <v>53.72325</v>
      </c>
      <c r="I60" s="147">
        <f t="shared" si="35"/>
        <v>409.17420600000003</v>
      </c>
      <c r="J60" s="107">
        <f t="shared" si="36"/>
        <v>1287.2568240000001</v>
      </c>
      <c r="K60" s="110">
        <f t="shared" si="37"/>
        <v>1636.6968240000001</v>
      </c>
      <c r="L60" s="141">
        <f>'AG Jul 2018'!AW44</f>
        <v>0</v>
      </c>
      <c r="M60" s="141">
        <f>'AG Jul 2018'!AX44</f>
        <v>0</v>
      </c>
      <c r="N60" s="141">
        <f>'AG Jul 2018'!AY44</f>
        <v>0</v>
      </c>
      <c r="O60" s="141">
        <f>'AG Jul 2018'!AZ44</f>
        <v>27</v>
      </c>
      <c r="P60" s="141">
        <f>($E$6*'AG Jul 2018'!AT44/100)*4</f>
        <v>223.155</v>
      </c>
      <c r="Q60" s="109">
        <f t="shared" si="38"/>
        <v>1636.6968240000001</v>
      </c>
      <c r="R60" s="109">
        <f>Q60-(J60*O60/100)</f>
        <v>1289.1374815200002</v>
      </c>
      <c r="S60" s="110">
        <f t="shared" si="39"/>
        <v>1413.5418240000001</v>
      </c>
      <c r="T60" s="110">
        <f t="shared" si="40"/>
        <v>1065.9824815200002</v>
      </c>
      <c r="U60" s="473">
        <f t="shared" si="41"/>
        <v>1554.8960064000003</v>
      </c>
      <c r="V60" s="473">
        <f t="shared" si="41"/>
        <v>1172.5807296720004</v>
      </c>
      <c r="W60" s="142">
        <f>'AG Jul 2018'!BI44</f>
        <v>0</v>
      </c>
      <c r="X60" s="236" t="str">
        <f>'AG Jul 2018'!BJ44</f>
        <v>n</v>
      </c>
    </row>
    <row r="61" spans="1:125" x14ac:dyDescent="0.3">
      <c r="A61" s="129" t="str">
        <f>'AG Jul 2018'!K45</f>
        <v>Click Energy</v>
      </c>
      <c r="B61" s="130" t="str">
        <f>'AG Jul 2018'!L45</f>
        <v xml:space="preserve">Solar </v>
      </c>
      <c r="C61" s="147">
        <f>91*'AG Jul 2018'!M45/100</f>
        <v>91.91</v>
      </c>
      <c r="D61" s="147">
        <f>$G$6*'AG Jul 2018'!N45/100</f>
        <v>140.15799000000001</v>
      </c>
      <c r="E61" s="147">
        <v>0</v>
      </c>
      <c r="F61" s="147">
        <v>0</v>
      </c>
      <c r="G61" s="147">
        <f>$I$6*'AG Jul 2018'!AH45/100</f>
        <v>186.837525</v>
      </c>
      <c r="H61" s="147">
        <f>$H$6*'AG Jul 2018'!W45/100</f>
        <v>99.567089999999993</v>
      </c>
      <c r="I61" s="147">
        <f t="shared" si="35"/>
        <v>518.47260500000004</v>
      </c>
      <c r="J61" s="107">
        <f t="shared" si="36"/>
        <v>1706.2504200000003</v>
      </c>
      <c r="K61" s="110">
        <f t="shared" si="37"/>
        <v>2073.8904200000002</v>
      </c>
      <c r="L61" s="141">
        <f>'AG Jul 2018'!AW45</f>
        <v>0</v>
      </c>
      <c r="M61" s="141">
        <f>'AG Jul 2018'!AX45</f>
        <v>0</v>
      </c>
      <c r="N61" s="141">
        <f>'AG Jul 2018'!AY45</f>
        <v>11</v>
      </c>
      <c r="O61" s="141">
        <f>'AG Jul 2018'!AZ45</f>
        <v>0</v>
      </c>
      <c r="P61" s="141">
        <f>($E$6*'AG Jul 2018'!AT45/100)*4</f>
        <v>505.81800000000004</v>
      </c>
      <c r="Q61" s="109">
        <f t="shared" si="38"/>
        <v>2073.8904200000002</v>
      </c>
      <c r="R61" s="109">
        <f>Q61-(K61*N61/100)</f>
        <v>1845.7624738000002</v>
      </c>
      <c r="S61" s="110">
        <f t="shared" si="39"/>
        <v>1568.0724200000002</v>
      </c>
      <c r="T61" s="110">
        <f t="shared" si="40"/>
        <v>1339.9444738000002</v>
      </c>
      <c r="U61" s="473">
        <f t="shared" si="41"/>
        <v>1724.8796620000003</v>
      </c>
      <c r="V61" s="473">
        <f t="shared" si="41"/>
        <v>1473.9389211800003</v>
      </c>
      <c r="W61" s="142">
        <f>'AG Jul 2018'!BI45</f>
        <v>0</v>
      </c>
      <c r="X61" s="236" t="str">
        <f>'AG Jul 2018'!BJ45</f>
        <v>n</v>
      </c>
    </row>
    <row r="62" spans="1:125" x14ac:dyDescent="0.3">
      <c r="A62" s="129" t="str">
        <f>'AG Jul 2018'!K46</f>
        <v>Commander</v>
      </c>
      <c r="B62" s="130" t="str">
        <f>'AG Jul 2018'!L46</f>
        <v>Market offer</v>
      </c>
      <c r="C62" s="147">
        <f>91*'AG Jul 2018'!M46/100</f>
        <v>95.631900000000002</v>
      </c>
      <c r="D62" s="147">
        <f>$G$6*'AG Jul 2018'!N46/100</f>
        <v>151.284672</v>
      </c>
      <c r="E62" s="147">
        <v>0</v>
      </c>
      <c r="F62" s="147">
        <v>0</v>
      </c>
      <c r="G62" s="147">
        <f>$I$6*'AG Jul 2018'!AH46/100</f>
        <v>160.03559249999998</v>
      </c>
      <c r="H62" s="147">
        <f>$H$6*'AG Jul 2018'!W46/100</f>
        <v>59.238836999999997</v>
      </c>
      <c r="I62" s="147">
        <f t="shared" si="35"/>
        <v>466.19100149999997</v>
      </c>
      <c r="J62" s="107">
        <f t="shared" si="36"/>
        <v>1482.236406</v>
      </c>
      <c r="K62" s="110">
        <f t="shared" si="37"/>
        <v>1864.7640059999999</v>
      </c>
      <c r="L62" s="141">
        <f>'AG Jul 2018'!AW46</f>
        <v>0</v>
      </c>
      <c r="M62" s="141">
        <f>'AG Jul 2018'!AX46</f>
        <v>0</v>
      </c>
      <c r="N62" s="141">
        <f>'AG Jul 2018'!AY46</f>
        <v>0</v>
      </c>
      <c r="O62" s="141">
        <f>'AG Jul 2018'!AZ46</f>
        <v>20</v>
      </c>
      <c r="P62" s="141">
        <f>($E$6*'AG Jul 2018'!AT46/100)*4</f>
        <v>345.14639999999997</v>
      </c>
      <c r="Q62" s="109">
        <f t="shared" si="38"/>
        <v>1864.7640059999999</v>
      </c>
      <c r="R62" s="109">
        <f>Q62-(J62*O62/100)</f>
        <v>1568.3167248</v>
      </c>
      <c r="S62" s="110">
        <f t="shared" si="39"/>
        <v>1519.6176059999998</v>
      </c>
      <c r="T62" s="110">
        <f t="shared" si="40"/>
        <v>1223.1703247999999</v>
      </c>
      <c r="U62" s="473">
        <f t="shared" si="41"/>
        <v>1671.5793666</v>
      </c>
      <c r="V62" s="473">
        <f t="shared" si="41"/>
        <v>1345.48735728</v>
      </c>
      <c r="W62" s="142">
        <f>'AG Jul 2018'!BI46</f>
        <v>0</v>
      </c>
      <c r="X62" s="236" t="str">
        <f>'AG Jul 2018'!BJ46</f>
        <v>n</v>
      </c>
    </row>
    <row r="63" spans="1:125" x14ac:dyDescent="0.3">
      <c r="A63" s="129" t="str">
        <f>'AG Jul 2018'!K47</f>
        <v>CovaU</v>
      </c>
      <c r="B63" s="130" t="str">
        <f>'AG Jul 2018'!L47</f>
        <v>Freedom Solar</v>
      </c>
      <c r="C63" s="147">
        <f>91*'AG Jul 2018'!M47/100</f>
        <v>98.844200000000001</v>
      </c>
      <c r="D63" s="147">
        <f>$G$6*'AG Jul 2018'!N47/100</f>
        <v>125.35425000000001</v>
      </c>
      <c r="E63" s="147">
        <v>0</v>
      </c>
      <c r="F63" s="147">
        <v>0</v>
      </c>
      <c r="G63" s="147">
        <f>$I$6*'AG Jul 2018'!AH47/100</f>
        <v>143.262</v>
      </c>
      <c r="H63" s="147">
        <f>$H$6*'AG Jul 2018'!W47/100</f>
        <v>64.467899999999986</v>
      </c>
      <c r="I63" s="147">
        <f t="shared" si="35"/>
        <v>431.92835000000002</v>
      </c>
      <c r="J63" s="107">
        <f t="shared" si="36"/>
        <v>1332.3366000000001</v>
      </c>
      <c r="K63" s="110">
        <f t="shared" si="37"/>
        <v>1727.7134000000001</v>
      </c>
      <c r="L63" s="141">
        <f>'AG Jul 2018'!AW47</f>
        <v>0</v>
      </c>
      <c r="M63" s="141">
        <f>'AG Jul 2018'!AX47</f>
        <v>0</v>
      </c>
      <c r="N63" s="141">
        <f>'AG Jul 2018'!AY47</f>
        <v>15</v>
      </c>
      <c r="O63" s="141">
        <f>'AG Jul 2018'!AZ47</f>
        <v>0</v>
      </c>
      <c r="P63" s="141">
        <f>($E$6*'AG Jul 2018'!AT47/100)*4</f>
        <v>252.90900000000002</v>
      </c>
      <c r="Q63" s="109">
        <f t="shared" si="38"/>
        <v>1727.7134000000001</v>
      </c>
      <c r="R63" s="109">
        <f>Q63-(K63*N63/100)</f>
        <v>1468.5563900000002</v>
      </c>
      <c r="S63" s="110">
        <f t="shared" si="39"/>
        <v>1474.8044</v>
      </c>
      <c r="T63" s="110">
        <f t="shared" si="40"/>
        <v>1215.6473900000001</v>
      </c>
      <c r="U63" s="473">
        <f t="shared" si="41"/>
        <v>1622.28484</v>
      </c>
      <c r="V63" s="473">
        <f t="shared" si="41"/>
        <v>1337.2121290000002</v>
      </c>
      <c r="W63" s="142">
        <f>'AG Jul 2018'!BI47</f>
        <v>0</v>
      </c>
      <c r="X63" s="236" t="str">
        <f>'AG Jul 2018'!BJ47</f>
        <v>n</v>
      </c>
    </row>
    <row r="64" spans="1:125" x14ac:dyDescent="0.3">
      <c r="A64" s="129" t="str">
        <f>'AG Jul 2018'!K48</f>
        <v>Diamond Energy</v>
      </c>
      <c r="B64" s="130" t="str">
        <f>'AG Jul 2018'!L48</f>
        <v>Pay on time discount</v>
      </c>
      <c r="C64" s="147">
        <f>91*'AG Jul 2018'!M48/100</f>
        <v>90.545000000000002</v>
      </c>
      <c r="D64" s="147">
        <f>IF($G$6&gt;='AG Jul 2018'!P48,('AG Jul 2018'!P48*'AG Jul 2018'!N48/100),(($G$6)*'AG Jul 2018'!N48/100))</f>
        <v>118.19114999999999</v>
      </c>
      <c r="E64" s="147">
        <v>0</v>
      </c>
      <c r="F64" s="147">
        <f>IF(($G$6&lt;'AG Jul 2018'!P48),(0),($G$6-'AG Jul 2018'!P48)*'AG Jul 2018'!Q48/100)</f>
        <v>0</v>
      </c>
      <c r="G64" s="147">
        <f>$I$6*'AG Jul 2018'!AH48/100</f>
        <v>140.15798999999998</v>
      </c>
      <c r="H64" s="147">
        <f>$H$6*'AG Jul 2018'!W48/100</f>
        <v>64.288822499999995</v>
      </c>
      <c r="I64" s="147">
        <f t="shared" si="35"/>
        <v>413.18296249999997</v>
      </c>
      <c r="J64" s="107">
        <f t="shared" si="36"/>
        <v>1290.5518499999998</v>
      </c>
      <c r="K64" s="110">
        <f t="shared" si="37"/>
        <v>1652.7318499999999</v>
      </c>
      <c r="L64" s="141">
        <f>'AG Jul 2018'!AW48</f>
        <v>0</v>
      </c>
      <c r="M64" s="141">
        <f>'AG Jul 2018'!AX48</f>
        <v>0</v>
      </c>
      <c r="N64" s="141">
        <f>'AG Jul 2018'!AY48</f>
        <v>7</v>
      </c>
      <c r="O64" s="141">
        <f>'AG Jul 2018'!AZ48</f>
        <v>0</v>
      </c>
      <c r="P64" s="141">
        <f>($E$6*'AG Jul 2018'!AT48/100)*4</f>
        <v>357.048</v>
      </c>
      <c r="Q64" s="109">
        <f t="shared" si="38"/>
        <v>1652.7318499999999</v>
      </c>
      <c r="R64" s="109">
        <f>Q64-(K64*N64/100)</f>
        <v>1537.0406204999999</v>
      </c>
      <c r="S64" s="110">
        <f t="shared" si="39"/>
        <v>1295.6838499999999</v>
      </c>
      <c r="T64" s="110">
        <f t="shared" si="40"/>
        <v>1179.9926204999999</v>
      </c>
      <c r="U64" s="473">
        <f t="shared" si="41"/>
        <v>1425.2522349999999</v>
      </c>
      <c r="V64" s="473">
        <f t="shared" si="41"/>
        <v>1297.9918825500001</v>
      </c>
      <c r="W64" s="142">
        <f>'AG Jul 2018'!BI48</f>
        <v>0</v>
      </c>
      <c r="X64" s="236" t="str">
        <f>'AG Jul 2018'!BJ48</f>
        <v>n</v>
      </c>
    </row>
    <row r="65" spans="1:125" x14ac:dyDescent="0.3">
      <c r="A65" s="129" t="str">
        <f>'AG Jul 2018'!K49</f>
        <v>Dodo Power &amp; Gas</v>
      </c>
      <c r="B65" s="130" t="str">
        <f>'AG Jul 2018'!L49</f>
        <v>Market offer</v>
      </c>
      <c r="C65" s="147">
        <f>91*'AG Jul 2018'!M49/100</f>
        <v>91.955499999999986</v>
      </c>
      <c r="D65" s="147">
        <f>$G$6*'AG Jul 2018'!N49/100</f>
        <v>145.45868400000001</v>
      </c>
      <c r="E65" s="147">
        <v>0</v>
      </c>
      <c r="F65" s="147">
        <v>0</v>
      </c>
      <c r="G65" s="147">
        <f>$I$6*'AG Jul 2018'!AH49/100</f>
        <v>153.88726499999999</v>
      </c>
      <c r="H65" s="147">
        <f>$H$6*'AG Jul 2018'!W49/100</f>
        <v>56.946644999999997</v>
      </c>
      <c r="I65" s="147">
        <f t="shared" si="35"/>
        <v>448.24809399999992</v>
      </c>
      <c r="J65" s="107">
        <f t="shared" si="36"/>
        <v>1425.1703759999998</v>
      </c>
      <c r="K65" s="110">
        <f t="shared" si="37"/>
        <v>1792.9923759999997</v>
      </c>
      <c r="L65" s="141">
        <f>'AG Jul 2018'!AW49</f>
        <v>0</v>
      </c>
      <c r="M65" s="141">
        <f>'AG Jul 2018'!AX49</f>
        <v>0</v>
      </c>
      <c r="N65" s="141">
        <f>'AG Jul 2018'!AY49</f>
        <v>0</v>
      </c>
      <c r="O65" s="141">
        <f>'AG Jul 2018'!AZ49</f>
        <v>0</v>
      </c>
      <c r="P65" s="141">
        <f>($E$6*'AG Jul 2018'!AT49/100)*4</f>
        <v>345.14639999999997</v>
      </c>
      <c r="Q65" s="109">
        <f t="shared" si="38"/>
        <v>1792.9923759999997</v>
      </c>
      <c r="R65" s="109">
        <f>Q65</f>
        <v>1792.9923759999997</v>
      </c>
      <c r="S65" s="110">
        <f t="shared" si="39"/>
        <v>1447.8459759999996</v>
      </c>
      <c r="T65" s="110">
        <f t="shared" si="40"/>
        <v>1447.8459759999996</v>
      </c>
      <c r="U65" s="473">
        <f t="shared" si="41"/>
        <v>1592.6305735999997</v>
      </c>
      <c r="V65" s="473">
        <f t="shared" si="41"/>
        <v>1592.6305735999997</v>
      </c>
      <c r="W65" s="142">
        <f>'AG Jul 2018'!BI49</f>
        <v>0</v>
      </c>
      <c r="X65" s="236" t="str">
        <f>'AG Jul 2018'!BJ49</f>
        <v>n</v>
      </c>
    </row>
    <row r="66" spans="1:125" x14ac:dyDescent="0.3">
      <c r="A66" s="129" t="str">
        <f>'AG Jul 2018'!K50</f>
        <v>EnergyAustralia</v>
      </c>
      <c r="B66" s="130" t="str">
        <f>'AG Jul 2018'!L50</f>
        <v>Anytime Saver</v>
      </c>
      <c r="C66" s="147">
        <f>91*'AG Jul 2018'!M50/100</f>
        <v>87.72399999999999</v>
      </c>
      <c r="D66" s="147">
        <f>$G$6*'AG Jul 2018'!N50/100</f>
        <v>131.08473000000001</v>
      </c>
      <c r="E66" s="147">
        <v>0</v>
      </c>
      <c r="F66" s="147">
        <v>0</v>
      </c>
      <c r="G66" s="147">
        <f>$I$6*'AG Jul 2018'!AH50/100</f>
        <v>148.99248</v>
      </c>
      <c r="H66" s="147">
        <f>$H$6*'AG Jul 2018'!W50/100</f>
        <v>54.582821999999993</v>
      </c>
      <c r="I66" s="147">
        <f t="shared" si="35"/>
        <v>422.38403199999993</v>
      </c>
      <c r="J66" s="107">
        <f t="shared" si="36"/>
        <v>1338.6401279999998</v>
      </c>
      <c r="K66" s="110">
        <f t="shared" si="37"/>
        <v>1689.5361279999997</v>
      </c>
      <c r="L66" s="141">
        <f>'AG Jul 2018'!AW50</f>
        <v>0</v>
      </c>
      <c r="M66" s="141">
        <f>'AG Jul 2018'!AX50</f>
        <v>28</v>
      </c>
      <c r="N66" s="141">
        <f>'AG Jul 2018'!AY50</f>
        <v>0</v>
      </c>
      <c r="O66" s="141">
        <f>'AG Jul 2018'!AZ50</f>
        <v>0</v>
      </c>
      <c r="P66" s="141">
        <f>($E$6*'AG Jul 2018'!AT50/100)*4</f>
        <v>371.92500000000001</v>
      </c>
      <c r="Q66" s="109">
        <f>K66-(J66*M66/100)</f>
        <v>1314.7168921599998</v>
      </c>
      <c r="R66" s="109">
        <f>Q66</f>
        <v>1314.7168921599998</v>
      </c>
      <c r="S66" s="110">
        <f t="shared" si="39"/>
        <v>942.79189215999986</v>
      </c>
      <c r="T66" s="110">
        <f t="shared" si="40"/>
        <v>942.79189215999986</v>
      </c>
      <c r="U66" s="473">
        <f t="shared" si="41"/>
        <v>1037.0710813759999</v>
      </c>
      <c r="V66" s="473">
        <f t="shared" si="41"/>
        <v>1037.0710813759999</v>
      </c>
      <c r="W66" s="142">
        <f>'AG Jul 2018'!BI50</f>
        <v>0</v>
      </c>
      <c r="X66" s="236" t="str">
        <f>'AG Jul 2018'!BJ50</f>
        <v>n</v>
      </c>
    </row>
    <row r="67" spans="1:125" x14ac:dyDescent="0.3">
      <c r="A67" s="129" t="str">
        <f>'AG Jul 2018'!K51</f>
        <v>Mojo Power</v>
      </c>
      <c r="B67" s="130" t="str">
        <f>'AG Jul 2018'!L51</f>
        <v>Connect</v>
      </c>
      <c r="C67" s="147">
        <f>91*'AG Jul 2018'!M51/100</f>
        <v>161.27929999999998</v>
      </c>
      <c r="D67" s="147">
        <f>$G$6*'AG Jul 2018'!N51/100</f>
        <v>107.06446800000002</v>
      </c>
      <c r="E67" s="147">
        <v>0</v>
      </c>
      <c r="F67" s="147">
        <v>0</v>
      </c>
      <c r="G67" s="147">
        <f>$I$6*'AG Jul 2018'!AH51/100</f>
        <v>123.0262425</v>
      </c>
      <c r="H67" s="147">
        <f>$H$6*'AG Jul 2018'!W51/100</f>
        <v>49.317943499999991</v>
      </c>
      <c r="I67" s="147">
        <f t="shared" si="35"/>
        <v>440.68795400000005</v>
      </c>
      <c r="J67" s="107">
        <f t="shared" si="36"/>
        <v>1117.6346160000003</v>
      </c>
      <c r="K67" s="110">
        <f t="shared" si="37"/>
        <v>1762.7518160000002</v>
      </c>
      <c r="L67" s="141">
        <f>'AG Jul 2018'!AW51</f>
        <v>0</v>
      </c>
      <c r="M67" s="141">
        <f>'AG Jul 2018'!AX51</f>
        <v>0</v>
      </c>
      <c r="N67" s="141">
        <f>'AG Jul 2018'!AY51</f>
        <v>0</v>
      </c>
      <c r="O67" s="141">
        <f>'AG Jul 2018'!AZ51</f>
        <v>0</v>
      </c>
      <c r="P67" s="141">
        <f>($E$6*'AG Jul 2018'!AT51/100)*4</f>
        <v>595.08000000000004</v>
      </c>
      <c r="Q67" s="109">
        <f>K67-(J67*M67/100)</f>
        <v>1762.7518160000002</v>
      </c>
      <c r="R67" s="109">
        <f>Q67</f>
        <v>1762.7518160000002</v>
      </c>
      <c r="S67" s="110">
        <f t="shared" si="39"/>
        <v>1167.671816</v>
      </c>
      <c r="T67" s="110">
        <f t="shared" si="40"/>
        <v>1167.671816</v>
      </c>
      <c r="U67" s="473">
        <f t="shared" si="41"/>
        <v>1284.4389976000002</v>
      </c>
      <c r="V67" s="473">
        <f t="shared" si="41"/>
        <v>1284.4389976000002</v>
      </c>
      <c r="W67" s="142">
        <f>'AG Jul 2018'!BI51</f>
        <v>0</v>
      </c>
      <c r="X67" s="236" t="str">
        <f>'AG Jul 2018'!BJ51</f>
        <v>n</v>
      </c>
    </row>
    <row r="68" spans="1:125" x14ac:dyDescent="0.3">
      <c r="A68" s="129" t="str">
        <f>'AG Jul 2018'!K52</f>
        <v>Momentum Energy</v>
      </c>
      <c r="B68" s="130" t="str">
        <f>'AG Jul 2018'!L52</f>
        <v>SmilePower</v>
      </c>
      <c r="C68" s="147">
        <f>91*'AG Jul 2018'!M52/100</f>
        <v>88.151700000000005</v>
      </c>
      <c r="D68" s="147">
        <f>IF($G$6&gt;='AG Jul 2018'!P52,('AG Jul 2018'!P52*'AG Jul 2018'!N52/100),(($G$6)*'AG Jul 2018'!N52/100))</f>
        <v>69.267177000000004</v>
      </c>
      <c r="E68" s="147">
        <v>0</v>
      </c>
      <c r="F68" s="147">
        <f>IF(($G$6&lt;'AG Jul 2018'!P52),(0),($G$6-'AG Jul 2018'!P52)*'AG Jul 2018'!Q52/100)</f>
        <v>0</v>
      </c>
      <c r="G68" s="147">
        <f>$I$6*'AG Jul 2018'!AH52/100</f>
        <v>173.16794249999998</v>
      </c>
      <c r="H68" s="147">
        <f>$H$6*'AG Jul 2018'!W52/100</f>
        <v>83.485930499999995</v>
      </c>
      <c r="I68" s="147">
        <f t="shared" si="35"/>
        <v>414.07274999999998</v>
      </c>
      <c r="J68" s="107">
        <f t="shared" si="36"/>
        <v>1303.6841999999999</v>
      </c>
      <c r="K68" s="110">
        <f t="shared" si="37"/>
        <v>1656.2909999999999</v>
      </c>
      <c r="L68" s="141">
        <f>'AG Jul 2018'!AW52</f>
        <v>0</v>
      </c>
      <c r="M68" s="141">
        <f>'AG Jul 2018'!AX52</f>
        <v>0</v>
      </c>
      <c r="N68" s="141">
        <f>'AG Jul 2018'!AY52</f>
        <v>0</v>
      </c>
      <c r="O68" s="141">
        <f>'AG Jul 2018'!AZ52</f>
        <v>0</v>
      </c>
      <c r="P68" s="141">
        <f>($E$6*'AG Jul 2018'!AT52/100)*4</f>
        <v>208.27799999999999</v>
      </c>
      <c r="Q68" s="109">
        <f t="shared" ref="Q68" si="42">K68</f>
        <v>1656.2909999999999</v>
      </c>
      <c r="R68" s="109">
        <f>Q68-(J68*O68/100)</f>
        <v>1656.2909999999999</v>
      </c>
      <c r="S68" s="110">
        <f t="shared" si="39"/>
        <v>1448.0129999999999</v>
      </c>
      <c r="T68" s="110">
        <f t="shared" si="40"/>
        <v>1448.0129999999999</v>
      </c>
      <c r="U68" s="473">
        <f t="shared" si="41"/>
        <v>1592.8143</v>
      </c>
      <c r="V68" s="473">
        <f t="shared" si="41"/>
        <v>1592.8143</v>
      </c>
      <c r="W68" s="142">
        <f>'AG Jul 2018'!BI52</f>
        <v>0</v>
      </c>
      <c r="X68" s="236" t="str">
        <f>'AG Jul 2018'!BJ52</f>
        <v>n</v>
      </c>
    </row>
    <row r="69" spans="1:125" x14ac:dyDescent="0.3">
      <c r="A69" s="129" t="str">
        <f>'AG Jul 2018'!K53</f>
        <v>Origin Energy</v>
      </c>
      <c r="B69" s="130" t="str">
        <f>'AG Jul 2018'!L53</f>
        <v>Solar Boost Plus</v>
      </c>
      <c r="C69" s="147">
        <f>91*'AG Jul 2018'!M53/100</f>
        <v>88.133499999999998</v>
      </c>
      <c r="D69" s="147">
        <f>$G$6*'AG Jul 2018'!N53/100</f>
        <v>126.571977</v>
      </c>
      <c r="E69" s="147">
        <v>0</v>
      </c>
      <c r="F69" s="147">
        <v>0</v>
      </c>
      <c r="G69" s="147">
        <f>$I$6*'AG Jul 2018'!AH53/100</f>
        <v>142.00845749999999</v>
      </c>
      <c r="H69" s="147">
        <f>$H$6*'AG Jul 2018'!W53/100</f>
        <v>51.645950999999997</v>
      </c>
      <c r="I69" s="147">
        <f t="shared" si="35"/>
        <v>408.35988550000002</v>
      </c>
      <c r="J69" s="107">
        <f t="shared" si="36"/>
        <v>1280.905542</v>
      </c>
      <c r="K69" s="110">
        <f t="shared" si="37"/>
        <v>1633.4395420000001</v>
      </c>
      <c r="L69" s="141">
        <f>'AG Jul 2018'!AW53</f>
        <v>0</v>
      </c>
      <c r="M69" s="141">
        <f>'AG Jul 2018'!AX53</f>
        <v>12</v>
      </c>
      <c r="N69" s="141">
        <f>'AG Jul 2018'!AY53</f>
        <v>0</v>
      </c>
      <c r="O69" s="141">
        <f>'AG Jul 2018'!AZ53</f>
        <v>0</v>
      </c>
      <c r="P69" s="141">
        <f>($E$6*'AG Jul 2018'!AT53/100)*4</f>
        <v>505.81800000000004</v>
      </c>
      <c r="Q69" s="109">
        <f>K69-(J69*M69/100)</f>
        <v>1479.7308769600002</v>
      </c>
      <c r="R69" s="109">
        <f>Q69-(K69*N69/100)</f>
        <v>1479.7308769600002</v>
      </c>
      <c r="S69" s="110">
        <f t="shared" si="39"/>
        <v>973.91287696000018</v>
      </c>
      <c r="T69" s="110">
        <f t="shared" si="40"/>
        <v>973.91287696000018</v>
      </c>
      <c r="U69" s="473">
        <f t="shared" si="41"/>
        <v>1071.3041646560002</v>
      </c>
      <c r="V69" s="473">
        <f t="shared" si="41"/>
        <v>1071.3041646560002</v>
      </c>
      <c r="W69" s="142">
        <f>'AG Jul 2018'!BI53</f>
        <v>0</v>
      </c>
      <c r="X69" s="236" t="str">
        <f>'AG Jul 2018'!BJ53</f>
        <v>n</v>
      </c>
    </row>
    <row r="70" spans="1:125" x14ac:dyDescent="0.3">
      <c r="A70" s="129" t="str">
        <f>'AG Jul 2018'!K54</f>
        <v>Powerdirect</v>
      </c>
      <c r="B70" s="130" t="str">
        <f>'AG Jul 2018'!L54</f>
        <v>Market offer</v>
      </c>
      <c r="C70" s="147">
        <f>91*'AG Jul 2018'!M54/100</f>
        <v>87.36</v>
      </c>
      <c r="D70" s="147">
        <f>$G$6*'AG Jul 2018'!N54/100</f>
        <v>128.69702999999998</v>
      </c>
      <c r="E70" s="147">
        <v>0</v>
      </c>
      <c r="F70" s="147">
        <v>0</v>
      </c>
      <c r="G70" s="147">
        <f>$I$6*'AG Jul 2018'!AH54/100</f>
        <v>136.99428749999998</v>
      </c>
      <c r="H70" s="147">
        <f>$H$6*'AG Jul 2018'!W54/100</f>
        <v>53.544172499999995</v>
      </c>
      <c r="I70" s="147">
        <f t="shared" si="35"/>
        <v>406.59548999999998</v>
      </c>
      <c r="J70" s="107">
        <f t="shared" si="36"/>
        <v>1276.9419599999999</v>
      </c>
      <c r="K70" s="110">
        <f t="shared" si="37"/>
        <v>1626.3819599999999</v>
      </c>
      <c r="L70" s="141">
        <f>'AG Jul 2018'!AW54</f>
        <v>0</v>
      </c>
      <c r="M70" s="141">
        <f>'AG Jul 2018'!AX54</f>
        <v>0</v>
      </c>
      <c r="N70" s="141">
        <f>'AG Jul 2018'!AY54</f>
        <v>0</v>
      </c>
      <c r="O70" s="141">
        <f>'AG Jul 2018'!AZ54</f>
        <v>25</v>
      </c>
      <c r="P70" s="141">
        <f>($E$6*'AG Jul 2018'!AT54/100)*4</f>
        <v>330.26940000000002</v>
      </c>
      <c r="Q70" s="109">
        <f t="shared" ref="Q70:Q77" si="43">K70</f>
        <v>1626.3819599999999</v>
      </c>
      <c r="R70" s="109">
        <f>Q70-(J70*O70/100)</f>
        <v>1307.1464699999999</v>
      </c>
      <c r="S70" s="110">
        <f t="shared" si="39"/>
        <v>1296.11256</v>
      </c>
      <c r="T70" s="110">
        <f t="shared" si="40"/>
        <v>976.87706999999989</v>
      </c>
      <c r="U70" s="473">
        <f t="shared" si="41"/>
        <v>1425.7238160000002</v>
      </c>
      <c r="V70" s="473">
        <f t="shared" si="41"/>
        <v>1074.564777</v>
      </c>
      <c r="W70" s="142">
        <f>'AG Jul 2018'!BI54</f>
        <v>0</v>
      </c>
      <c r="X70" s="236" t="str">
        <f>'AG Jul 2018'!BJ54</f>
        <v>n</v>
      </c>
    </row>
    <row r="71" spans="1:125" x14ac:dyDescent="0.3">
      <c r="A71" s="129" t="str">
        <f>'AG Jul 2018'!K55</f>
        <v>Powershop</v>
      </c>
      <c r="B71" s="130" t="str">
        <f>'AG Jul 2018'!L55</f>
        <v>Power Saver</v>
      </c>
      <c r="C71" s="147">
        <f>91*'AG Jul 2018'!M55/100</f>
        <v>95.886700000000005</v>
      </c>
      <c r="D71" s="147">
        <f>$G$6*'AG Jul 2018'!N55/100</f>
        <v>101.21460300000001</v>
      </c>
      <c r="E71" s="147">
        <v>0</v>
      </c>
      <c r="F71" s="147">
        <v>0</v>
      </c>
      <c r="G71" s="147">
        <f>$I$6*'AG Jul 2018'!AH55/100</f>
        <v>127.861335</v>
      </c>
      <c r="H71" s="147">
        <f>$H$6*'AG Jul 2018'!W55/100</f>
        <v>62.498047499999991</v>
      </c>
      <c r="I71" s="147">
        <f t="shared" si="35"/>
        <v>387.46068550000001</v>
      </c>
      <c r="J71" s="107">
        <f t="shared" si="36"/>
        <v>1166.295942</v>
      </c>
      <c r="K71" s="110">
        <f t="shared" si="37"/>
        <v>1549.842742</v>
      </c>
      <c r="L71" s="141">
        <f>'AG Jul 2018'!AW55</f>
        <v>0</v>
      </c>
      <c r="M71" s="141">
        <f>'AG Jul 2018'!AX55</f>
        <v>0</v>
      </c>
      <c r="N71" s="141">
        <f>'AG Jul 2018'!AY55</f>
        <v>12</v>
      </c>
      <c r="O71" s="141">
        <f>'AG Jul 2018'!AZ55</f>
        <v>0</v>
      </c>
      <c r="P71" s="141">
        <f>($E$6*'AG Jul 2018'!AT55/100)*4</f>
        <v>303.49079999999998</v>
      </c>
      <c r="Q71" s="109">
        <f t="shared" si="43"/>
        <v>1549.842742</v>
      </c>
      <c r="R71" s="109">
        <f>Q71-(K71*N71/100)</f>
        <v>1363.86161296</v>
      </c>
      <c r="S71" s="110">
        <f t="shared" si="39"/>
        <v>1246.351942</v>
      </c>
      <c r="T71" s="110">
        <f t="shared" si="40"/>
        <v>1060.37081296</v>
      </c>
      <c r="U71" s="473">
        <f t="shared" si="41"/>
        <v>1370.9871362000001</v>
      </c>
      <c r="V71" s="473">
        <f t="shared" si="41"/>
        <v>1166.407894256</v>
      </c>
      <c r="W71" s="142">
        <f>'AG Jul 2018'!BI55</f>
        <v>0</v>
      </c>
      <c r="X71" s="236" t="str">
        <f>'AG Jul 2018'!BJ55</f>
        <v>n</v>
      </c>
    </row>
    <row r="72" spans="1:125" x14ac:dyDescent="0.3">
      <c r="A72" s="129" t="str">
        <f>'AG Jul 2018'!K56</f>
        <v>Red Energy</v>
      </c>
      <c r="B72" s="130" t="str">
        <f>'AG Jul 2018'!L56</f>
        <v>Living Energy Saver</v>
      </c>
      <c r="C72" s="147">
        <f>91*'AG Jul 2018'!M56/100</f>
        <v>81.900000000000006</v>
      </c>
      <c r="D72" s="147">
        <f>$G$6*'AG Jul 2018'!N56/100</f>
        <v>113.41575</v>
      </c>
      <c r="E72" s="147">
        <v>0</v>
      </c>
      <c r="F72" s="147">
        <v>0</v>
      </c>
      <c r="G72" s="147">
        <f>$I$6*'AG Jul 2018'!AH56/100</f>
        <v>131.3235</v>
      </c>
      <c r="H72" s="147">
        <f>$H$6*'AG Jul 2018'!W56/100</f>
        <v>46.560149999999993</v>
      </c>
      <c r="I72" s="147">
        <f t="shared" si="35"/>
        <v>373.19939999999997</v>
      </c>
      <c r="J72" s="107">
        <f t="shared" si="36"/>
        <v>1165.1976</v>
      </c>
      <c r="K72" s="110">
        <f t="shared" si="37"/>
        <v>1492.7975999999999</v>
      </c>
      <c r="L72" s="141">
        <f>'AG Jul 2018'!AW56</f>
        <v>0</v>
      </c>
      <c r="M72" s="141">
        <f>'AG Jul 2018'!AX56</f>
        <v>0</v>
      </c>
      <c r="N72" s="141">
        <f>'AG Jul 2018'!AY56</f>
        <v>10</v>
      </c>
      <c r="O72" s="141">
        <f>'AG Jul 2018'!AZ56</f>
        <v>0</v>
      </c>
      <c r="P72" s="141">
        <f>($E$6*'AG Jul 2018'!AT56/100)*4</f>
        <v>330.26940000000002</v>
      </c>
      <c r="Q72" s="109">
        <f t="shared" si="43"/>
        <v>1492.7975999999999</v>
      </c>
      <c r="R72" s="109">
        <f>Q72-(K72*N72/100)</f>
        <v>1343.51784</v>
      </c>
      <c r="S72" s="110">
        <f t="shared" si="39"/>
        <v>1162.5281999999997</v>
      </c>
      <c r="T72" s="110">
        <f t="shared" si="40"/>
        <v>1013.24844</v>
      </c>
      <c r="U72" s="473">
        <f t="shared" si="41"/>
        <v>1278.7810199999999</v>
      </c>
      <c r="V72" s="473">
        <f t="shared" si="41"/>
        <v>1114.5732840000001</v>
      </c>
      <c r="W72" s="142">
        <f>'AG Jul 2018'!BI56</f>
        <v>0</v>
      </c>
      <c r="X72" s="236" t="str">
        <f>'AG Jul 2018'!BJ56</f>
        <v>n</v>
      </c>
    </row>
    <row r="73" spans="1:125" s="63" customFormat="1" x14ac:dyDescent="0.3">
      <c r="A73" s="129" t="str">
        <f>'AG Jul 2018'!K57</f>
        <v>Simply Energy</v>
      </c>
      <c r="B73" s="130" t="str">
        <f>'AG Jul 2018'!L57</f>
        <v>Plus</v>
      </c>
      <c r="C73" s="147">
        <f>91*'AG Jul 2018'!M57/100</f>
        <v>79.779700000000005</v>
      </c>
      <c r="D73" s="147">
        <f>$G$6*'AG Jul 2018'!N57/100</f>
        <v>126.83462400000001</v>
      </c>
      <c r="E73" s="147">
        <v>0</v>
      </c>
      <c r="F73" s="147">
        <v>0</v>
      </c>
      <c r="G73" s="147">
        <f>$I$6*'AG Jul 2018'!AH57/100</f>
        <v>120.34008</v>
      </c>
      <c r="H73" s="147">
        <f>$H$6*'AG Jul 2018'!W57/100</f>
        <v>48.852342</v>
      </c>
      <c r="I73" s="147">
        <f t="shared" si="35"/>
        <v>375.80674600000003</v>
      </c>
      <c r="J73" s="107">
        <f t="shared" si="36"/>
        <v>1184.1081840000002</v>
      </c>
      <c r="K73" s="110">
        <f t="shared" si="37"/>
        <v>1503.2269840000001</v>
      </c>
      <c r="L73" s="141">
        <f>'AG Jul 2018'!AW57</f>
        <v>0</v>
      </c>
      <c r="M73" s="141">
        <f>'AG Jul 2018'!AX57</f>
        <v>0</v>
      </c>
      <c r="N73" s="141">
        <f>'AG Jul 2018'!AY57</f>
        <v>0</v>
      </c>
      <c r="O73" s="141">
        <f>'AG Jul 2018'!AZ57</f>
        <v>18</v>
      </c>
      <c r="P73" s="141">
        <f>($E$6*'AG Jul 2018'!AT57/100)*4</f>
        <v>238.03200000000001</v>
      </c>
      <c r="Q73" s="109">
        <f t="shared" si="43"/>
        <v>1503.2269840000001</v>
      </c>
      <c r="R73" s="109">
        <f>Q73-(J73*O73/100)</f>
        <v>1290.0875108800001</v>
      </c>
      <c r="S73" s="110">
        <f t="shared" si="39"/>
        <v>1265.1949840000002</v>
      </c>
      <c r="T73" s="110">
        <f t="shared" si="40"/>
        <v>1052.0555108800002</v>
      </c>
      <c r="U73" s="473">
        <f t="shared" si="41"/>
        <v>1391.7144824000004</v>
      </c>
      <c r="V73" s="473">
        <f t="shared" si="41"/>
        <v>1157.2610619680004</v>
      </c>
      <c r="W73" s="142">
        <f>'AG Jul 2018'!BI57</f>
        <v>0</v>
      </c>
      <c r="X73" s="236" t="str">
        <f>'AG Jul 2018'!BJ57</f>
        <v>n</v>
      </c>
      <c r="Y73" s="192"/>
      <c r="Z73" s="192"/>
      <c r="AA73" s="192"/>
      <c r="AB73" s="192"/>
      <c r="AC73" s="192"/>
      <c r="AD73" s="192"/>
      <c r="AE73" s="192"/>
      <c r="AF73" s="192"/>
      <c r="AG73" s="192"/>
      <c r="AH73" s="192"/>
      <c r="AI73" s="192"/>
      <c r="AJ73" s="192"/>
      <c r="AK73" s="192"/>
      <c r="AL73" s="192"/>
      <c r="AM73" s="192"/>
      <c r="AN73" s="192"/>
      <c r="AO73" s="192"/>
      <c r="AP73" s="192"/>
      <c r="AQ73" s="192"/>
      <c r="AR73" s="192"/>
      <c r="AS73" s="192"/>
      <c r="AT73" s="192"/>
      <c r="AU73" s="192"/>
      <c r="AV73" s="192"/>
      <c r="AW73" s="192"/>
      <c r="AX73" s="192"/>
      <c r="AY73" s="192"/>
      <c r="AZ73" s="192"/>
      <c r="BA73" s="192"/>
      <c r="BB73" s="192"/>
      <c r="BC73" s="192"/>
      <c r="BD73" s="192"/>
      <c r="BE73" s="192"/>
      <c r="BF73" s="192"/>
      <c r="BG73" s="192"/>
      <c r="BH73" s="192"/>
      <c r="BI73" s="192"/>
      <c r="BJ73" s="192"/>
      <c r="BK73" s="192"/>
      <c r="BL73" s="192"/>
      <c r="BM73" s="192"/>
      <c r="BN73" s="192"/>
      <c r="BO73" s="192"/>
      <c r="BP73" s="192"/>
      <c r="BQ73" s="192"/>
      <c r="BR73" s="192"/>
      <c r="BS73" s="192"/>
      <c r="BT73" s="192"/>
      <c r="BU73" s="192"/>
      <c r="BV73" s="192"/>
      <c r="BW73" s="192"/>
      <c r="BX73" s="192"/>
      <c r="BY73" s="192"/>
      <c r="BZ73" s="192"/>
      <c r="CA73" s="192"/>
      <c r="CB73" s="192"/>
      <c r="CC73" s="192"/>
      <c r="CD73" s="192"/>
      <c r="CE73" s="192"/>
      <c r="CF73" s="192"/>
      <c r="CG73" s="192"/>
      <c r="CH73" s="192"/>
      <c r="CI73" s="192"/>
      <c r="CJ73" s="192"/>
      <c r="CK73" s="192"/>
      <c r="CL73" s="192"/>
      <c r="CM73" s="192"/>
      <c r="CN73" s="192"/>
      <c r="CO73" s="192"/>
      <c r="CP73" s="192"/>
      <c r="CQ73" s="192"/>
      <c r="CR73" s="192"/>
      <c r="CS73" s="192"/>
      <c r="CT73" s="192"/>
      <c r="CU73" s="192"/>
      <c r="CV73" s="192"/>
      <c r="CW73" s="192"/>
      <c r="CX73" s="192"/>
      <c r="CY73" s="192"/>
      <c r="CZ73" s="192"/>
      <c r="DA73" s="192"/>
      <c r="DB73" s="192"/>
      <c r="DC73" s="192"/>
      <c r="DD73" s="192"/>
      <c r="DE73" s="192"/>
      <c r="DF73" s="192"/>
      <c r="DG73" s="192"/>
      <c r="DH73" s="192"/>
      <c r="DI73" s="192"/>
      <c r="DJ73" s="192"/>
      <c r="DK73" s="192"/>
      <c r="DL73" s="192"/>
      <c r="DM73" s="192"/>
      <c r="DN73" s="192"/>
      <c r="DO73" s="192"/>
      <c r="DP73" s="192"/>
      <c r="DQ73" s="192"/>
      <c r="DR73" s="192"/>
      <c r="DS73" s="192"/>
      <c r="DT73" s="192"/>
      <c r="DU73" s="192"/>
    </row>
    <row r="74" spans="1:125" s="192" customFormat="1" x14ac:dyDescent="0.3">
      <c r="A74" s="129" t="str">
        <f>'AG Jul 2018'!K58</f>
        <v>Sumo Power</v>
      </c>
      <c r="B74" s="130" t="str">
        <f>'AG Jul 2018'!L58</f>
        <v xml:space="preserve">Pay on time </v>
      </c>
      <c r="C74" s="147">
        <f>91*'AG Jul 2018'!M58/100</f>
        <v>95.511780000000002</v>
      </c>
      <c r="D74" s="147">
        <f>$G$6*'AG Jul 2018'!N58/100</f>
        <v>129.22232400000001</v>
      </c>
      <c r="E74" s="147">
        <v>0</v>
      </c>
      <c r="F74" s="147">
        <v>0</v>
      </c>
      <c r="G74" s="147">
        <f>$I$6*'AG Jul 2018'!AH58/100</f>
        <v>134.30812499999999</v>
      </c>
      <c r="H74" s="147">
        <f>$H$6*'AG Jul 2018'!W58/100</f>
        <v>49.42539</v>
      </c>
      <c r="I74" s="147">
        <f t="shared" ref="I74:I77" si="44">SUM(C74:H74)</f>
        <v>408.46761900000001</v>
      </c>
      <c r="J74" s="107">
        <f t="shared" ref="J74:J77" si="45">(I74-C74)*4</f>
        <v>1251.8233560000001</v>
      </c>
      <c r="K74" s="110">
        <f t="shared" ref="K74:K77" si="46">I74*4</f>
        <v>1633.8704760000001</v>
      </c>
      <c r="L74" s="141">
        <f>'AG Jul 2018'!AW58</f>
        <v>0</v>
      </c>
      <c r="M74" s="141">
        <f>'AG Jul 2018'!AX58</f>
        <v>0</v>
      </c>
      <c r="N74" s="141">
        <f>'AG Jul 2018'!AY58</f>
        <v>0</v>
      </c>
      <c r="O74" s="141">
        <f>'AG Jul 2018'!AZ58</f>
        <v>27</v>
      </c>
      <c r="P74" s="141">
        <f>($E$6*'AG Jul 2018'!AT58/100)*4</f>
        <v>330.26940000000002</v>
      </c>
      <c r="Q74" s="109">
        <f t="shared" si="43"/>
        <v>1633.8704760000001</v>
      </c>
      <c r="R74" s="109">
        <f t="shared" ref="R74:R75" si="47">Q74-(J74*O74/100)</f>
        <v>1295.8781698800001</v>
      </c>
      <c r="S74" s="110">
        <f t="shared" ref="S74:S77" si="48">Q74-P74</f>
        <v>1303.6010759999999</v>
      </c>
      <c r="T74" s="110">
        <f t="shared" ref="T74:T77" si="49">R74-P74</f>
        <v>965.60876988000007</v>
      </c>
      <c r="U74" s="473">
        <f t="shared" ref="U74:U77" si="50">S74*1.1</f>
        <v>1433.9611836000001</v>
      </c>
      <c r="V74" s="473">
        <f t="shared" ref="V74:V77" si="51">T74*1.1</f>
        <v>1062.1696468680002</v>
      </c>
      <c r="W74" s="142">
        <f>'AG Jul 2018'!BI58</f>
        <v>0</v>
      </c>
      <c r="X74" s="236" t="str">
        <f>'AG Jul 2018'!BJ58</f>
        <v>n</v>
      </c>
    </row>
    <row r="75" spans="1:125" s="192" customFormat="1" x14ac:dyDescent="0.3">
      <c r="A75" s="129" t="str">
        <f>'AG Jul 2018'!K59</f>
        <v>1st Energy</v>
      </c>
      <c r="B75" s="130" t="str">
        <f>'AG Jul 2018'!L59</f>
        <v>Market offer</v>
      </c>
      <c r="C75" s="147">
        <f>91*'AG Jul 2018'!M59/100</f>
        <v>94.621800000000007</v>
      </c>
      <c r="D75" s="147">
        <f>$G$6*'AG Jul 2018'!N59/100</f>
        <v>152.71729200000001</v>
      </c>
      <c r="E75" s="147">
        <v>0</v>
      </c>
      <c r="F75" s="147">
        <v>0</v>
      </c>
      <c r="G75" s="147">
        <f>$I$6*'AG Jul 2018'!AH59/100</f>
        <v>147.918015</v>
      </c>
      <c r="H75" s="147">
        <f>$H$6*'AG Jul 2018'!W59/100</f>
        <v>53.293463999999993</v>
      </c>
      <c r="I75" s="147">
        <f t="shared" si="44"/>
        <v>448.55057099999999</v>
      </c>
      <c r="J75" s="107">
        <f t="shared" si="45"/>
        <v>1415.7150839999999</v>
      </c>
      <c r="K75" s="110">
        <f t="shared" si="46"/>
        <v>1794.202284</v>
      </c>
      <c r="L75" s="141">
        <f>'AG Jul 2018'!AW59</f>
        <v>0</v>
      </c>
      <c r="M75" s="141">
        <f>'AG Jul 2018'!AX59</f>
        <v>0</v>
      </c>
      <c r="N75" s="141">
        <f>'AG Jul 2018'!AY59</f>
        <v>0</v>
      </c>
      <c r="O75" s="141">
        <f>'AG Jul 2018'!AZ59</f>
        <v>22</v>
      </c>
      <c r="P75" s="141">
        <f>($E$6*'AG Jul 2018'!AT59/100)*4</f>
        <v>151.74539999999999</v>
      </c>
      <c r="Q75" s="109">
        <f t="shared" si="43"/>
        <v>1794.202284</v>
      </c>
      <c r="R75" s="109">
        <f t="shared" si="47"/>
        <v>1482.7449655200001</v>
      </c>
      <c r="S75" s="110">
        <f t="shared" si="48"/>
        <v>1642.4568839999999</v>
      </c>
      <c r="T75" s="110">
        <f t="shared" si="49"/>
        <v>1330.99956552</v>
      </c>
      <c r="U75" s="473">
        <f t="shared" si="50"/>
        <v>1806.7025724</v>
      </c>
      <c r="V75" s="473">
        <f t="shared" si="51"/>
        <v>1464.0995220720001</v>
      </c>
      <c r="W75" s="142">
        <f>'AG Jul 2018'!BI59</f>
        <v>0</v>
      </c>
      <c r="X75" s="236" t="str">
        <f>'AG Jul 2018'!BJ59</f>
        <v>n</v>
      </c>
    </row>
    <row r="76" spans="1:125" s="192" customFormat="1" x14ac:dyDescent="0.3">
      <c r="A76" s="129" t="str">
        <f>'AG Jul 2018'!K60</f>
        <v>Amaysim</v>
      </c>
      <c r="B76" s="130" t="str">
        <f>'AG Jul 2018'!L60</f>
        <v>Solar 2</v>
      </c>
      <c r="C76" s="147">
        <f>91*'AG Jul 2018'!M60/100</f>
        <v>91.91</v>
      </c>
      <c r="D76" s="147">
        <f>$G$6*'AG Jul 2018'!N60/100</f>
        <v>140.15799000000001</v>
      </c>
      <c r="E76" s="147">
        <v>0</v>
      </c>
      <c r="F76" s="147">
        <v>0</v>
      </c>
      <c r="G76" s="147">
        <f>$I$6*'AG Jul 2018'!AH60/100</f>
        <v>186.837525</v>
      </c>
      <c r="H76" s="147">
        <f>$H$6*'AG Jul 2018'!W60/100</f>
        <v>99.567089999999993</v>
      </c>
      <c r="I76" s="147">
        <f t="shared" si="44"/>
        <v>518.47260500000004</v>
      </c>
      <c r="J76" s="107">
        <f t="shared" si="45"/>
        <v>1706.2504200000003</v>
      </c>
      <c r="K76" s="110">
        <f t="shared" si="46"/>
        <v>2073.8904200000002</v>
      </c>
      <c r="L76" s="141">
        <f>'AG Jul 2018'!AW60</f>
        <v>0</v>
      </c>
      <c r="M76" s="141">
        <f>'AG Jul 2018'!AX60</f>
        <v>0</v>
      </c>
      <c r="N76" s="141">
        <f>'AG Jul 2018'!AY60</f>
        <v>28</v>
      </c>
      <c r="O76" s="141">
        <f>'AG Jul 2018'!AZ60</f>
        <v>0</v>
      </c>
      <c r="P76" s="141">
        <f>($E$6*'AG Jul 2018'!AT60/100)*4</f>
        <v>505.81800000000004</v>
      </c>
      <c r="Q76" s="109">
        <f t="shared" si="43"/>
        <v>2073.8904200000002</v>
      </c>
      <c r="R76" s="109">
        <f>Q76-(K76*N76/100)</f>
        <v>1493.2011024000001</v>
      </c>
      <c r="S76" s="110">
        <f t="shared" si="48"/>
        <v>1568.0724200000002</v>
      </c>
      <c r="T76" s="110">
        <f t="shared" si="49"/>
        <v>987.3831024000001</v>
      </c>
      <c r="U76" s="473">
        <f t="shared" si="50"/>
        <v>1724.8796620000003</v>
      </c>
      <c r="V76" s="473">
        <f t="shared" si="51"/>
        <v>1086.1214126400002</v>
      </c>
      <c r="W76" s="142">
        <f>'AG Jul 2018'!BI60</f>
        <v>0</v>
      </c>
      <c r="X76" s="236" t="str">
        <f>'AG Jul 2018'!BJ60</f>
        <v>n</v>
      </c>
    </row>
    <row r="77" spans="1:125" s="192" customFormat="1" ht="14.5" thickBot="1" x14ac:dyDescent="0.35">
      <c r="A77" s="135" t="str">
        <f>'AG Jul 2018'!K61</f>
        <v>Q Energy</v>
      </c>
      <c r="B77" s="136" t="str">
        <f>'AG Jul 2018'!L61</f>
        <v>Flexi Saver Home</v>
      </c>
      <c r="C77" s="148">
        <f>91*'AG Jul 2018'!M61/100</f>
        <v>80.08</v>
      </c>
      <c r="D77" s="148">
        <f>$G$6*'AG Jul 2018'!N61/100</f>
        <v>89.825273999999993</v>
      </c>
      <c r="E77" s="148">
        <v>0</v>
      </c>
      <c r="F77" s="148">
        <v>0</v>
      </c>
      <c r="G77" s="148">
        <f>$I$6*'AG Jul 2018'!AH61/100</f>
        <v>103.41725624999999</v>
      </c>
      <c r="H77" s="148">
        <f>$H$6*'AG Jul 2018'!W61/100</f>
        <v>35.278267499999998</v>
      </c>
      <c r="I77" s="148">
        <f t="shared" si="44"/>
        <v>308.60079774999997</v>
      </c>
      <c r="J77" s="117">
        <f t="shared" si="45"/>
        <v>914.08319099999994</v>
      </c>
      <c r="K77" s="120">
        <f t="shared" si="46"/>
        <v>1234.4031909999999</v>
      </c>
      <c r="L77" s="144">
        <f>'AG Jul 2018'!AW61</f>
        <v>0</v>
      </c>
      <c r="M77" s="144">
        <f>'AG Jul 2018'!AX61</f>
        <v>0</v>
      </c>
      <c r="N77" s="144">
        <f>'AG Jul 2018'!AY61</f>
        <v>0</v>
      </c>
      <c r="O77" s="144">
        <f>'AG Jul 2018'!AZ61</f>
        <v>0</v>
      </c>
      <c r="P77" s="144">
        <f>($E$6*'AG Jul 2018'!AT61/100)*4</f>
        <v>238.03200000000001</v>
      </c>
      <c r="Q77" s="119">
        <f t="shared" si="43"/>
        <v>1234.4031909999999</v>
      </c>
      <c r="R77" s="119">
        <f>Q77</f>
        <v>1234.4031909999999</v>
      </c>
      <c r="S77" s="120">
        <f t="shared" si="48"/>
        <v>996.37119099999984</v>
      </c>
      <c r="T77" s="120">
        <f t="shared" si="49"/>
        <v>996.37119099999984</v>
      </c>
      <c r="U77" s="474">
        <f t="shared" si="50"/>
        <v>1096.0083101</v>
      </c>
      <c r="V77" s="474">
        <f t="shared" si="51"/>
        <v>1096.0083101</v>
      </c>
      <c r="W77" s="145">
        <f>'AG Jul 2018'!BI61</f>
        <v>24</v>
      </c>
      <c r="X77" s="237" t="str">
        <f>'AG Jul 2018'!BJ61</f>
        <v>n</v>
      </c>
    </row>
    <row r="78" spans="1:125" s="192" customFormat="1" x14ac:dyDescent="0.3"/>
    <row r="79" spans="1:125" s="192" customFormat="1" x14ac:dyDescent="0.3"/>
    <row r="80" spans="1:125" s="192" customFormat="1" x14ac:dyDescent="0.3"/>
    <row r="81" s="192" customFormat="1" x14ac:dyDescent="0.3"/>
    <row r="82" s="192" customFormat="1" x14ac:dyDescent="0.3"/>
    <row r="83" s="192" customFormat="1" x14ac:dyDescent="0.3"/>
    <row r="84" s="192" customFormat="1" x14ac:dyDescent="0.3"/>
    <row r="85" s="192" customFormat="1" x14ac:dyDescent="0.3"/>
    <row r="86" s="192" customFormat="1" x14ac:dyDescent="0.3"/>
    <row r="87" s="192" customFormat="1" x14ac:dyDescent="0.3"/>
    <row r="88" s="192" customFormat="1" x14ac:dyDescent="0.3"/>
    <row r="89" s="192" customFormat="1" x14ac:dyDescent="0.3"/>
    <row r="90" s="192" customFormat="1" x14ac:dyDescent="0.3"/>
    <row r="91" s="192" customFormat="1" x14ac:dyDescent="0.3"/>
    <row r="92" s="192" customFormat="1" x14ac:dyDescent="0.3"/>
    <row r="93" s="192" customFormat="1" x14ac:dyDescent="0.3"/>
    <row r="94" s="192" customFormat="1" x14ac:dyDescent="0.3"/>
    <row r="95" s="192" customFormat="1" x14ac:dyDescent="0.3"/>
    <row r="96" s="192" customFormat="1" x14ac:dyDescent="0.3"/>
    <row r="97" s="192" customFormat="1" x14ac:dyDescent="0.3"/>
    <row r="98" s="192" customFormat="1" x14ac:dyDescent="0.3"/>
    <row r="99" s="192" customFormat="1" x14ac:dyDescent="0.3"/>
    <row r="100" s="192" customFormat="1" x14ac:dyDescent="0.3"/>
    <row r="101" s="192" customFormat="1" x14ac:dyDescent="0.3"/>
    <row r="102" s="192" customFormat="1" x14ac:dyDescent="0.3"/>
    <row r="103" s="192" customFormat="1" x14ac:dyDescent="0.3"/>
    <row r="104" s="192" customFormat="1" x14ac:dyDescent="0.3"/>
    <row r="105" s="192" customFormat="1" x14ac:dyDescent="0.3"/>
    <row r="106" s="192" customFormat="1" x14ac:dyDescent="0.3"/>
    <row r="107" s="192" customFormat="1" x14ac:dyDescent="0.3"/>
    <row r="108" s="192" customFormat="1" x14ac:dyDescent="0.3"/>
    <row r="109" s="192" customFormat="1" x14ac:dyDescent="0.3"/>
    <row r="110" s="192" customFormat="1" x14ac:dyDescent="0.3"/>
    <row r="111" s="192" customFormat="1" x14ac:dyDescent="0.3"/>
    <row r="112" s="192" customFormat="1" x14ac:dyDescent="0.3"/>
    <row r="113" s="192" customFormat="1" x14ac:dyDescent="0.3"/>
    <row r="114" s="192" customFormat="1" x14ac:dyDescent="0.3"/>
    <row r="115" s="192" customFormat="1" x14ac:dyDescent="0.3"/>
    <row r="116" s="192" customFormat="1" x14ac:dyDescent="0.3"/>
    <row r="117" s="192" customFormat="1" x14ac:dyDescent="0.3"/>
    <row r="118" s="192" customFormat="1" x14ac:dyDescent="0.3"/>
    <row r="119" s="192" customFormat="1" x14ac:dyDescent="0.3"/>
    <row r="120" s="192" customFormat="1" x14ac:dyDescent="0.3"/>
    <row r="121" s="192" customFormat="1" x14ac:dyDescent="0.3"/>
    <row r="122" s="192" customFormat="1" x14ac:dyDescent="0.3"/>
    <row r="123" s="192" customFormat="1" x14ac:dyDescent="0.3"/>
    <row r="124" s="192" customFormat="1" x14ac:dyDescent="0.3"/>
    <row r="125" s="192" customFormat="1" x14ac:dyDescent="0.3"/>
    <row r="126" s="192" customFormat="1" x14ac:dyDescent="0.3"/>
    <row r="127" s="192" customFormat="1" x14ac:dyDescent="0.3"/>
    <row r="128" s="192" customFormat="1" x14ac:dyDescent="0.3"/>
    <row r="129" s="192" customFormat="1" x14ac:dyDescent="0.3"/>
    <row r="130" s="192" customFormat="1" x14ac:dyDescent="0.3"/>
    <row r="131" s="192" customFormat="1" x14ac:dyDescent="0.3"/>
    <row r="132" s="192" customFormat="1" x14ac:dyDescent="0.3"/>
    <row r="133" s="192" customFormat="1" x14ac:dyDescent="0.3"/>
    <row r="134" s="192" customFormat="1" x14ac:dyDescent="0.3"/>
    <row r="135" s="192" customFormat="1" x14ac:dyDescent="0.3"/>
    <row r="136" s="192" customFormat="1" x14ac:dyDescent="0.3"/>
    <row r="137" s="192" customFormat="1" x14ac:dyDescent="0.3"/>
    <row r="138" s="192" customFormat="1" x14ac:dyDescent="0.3"/>
    <row r="139" s="192" customFormat="1" x14ac:dyDescent="0.3"/>
    <row r="140" s="192" customFormat="1" x14ac:dyDescent="0.3"/>
    <row r="141" s="192" customFormat="1" x14ac:dyDescent="0.3"/>
    <row r="142" s="192" customFormat="1" x14ac:dyDescent="0.3"/>
    <row r="143" s="192" customFormat="1" x14ac:dyDescent="0.3"/>
    <row r="144" s="192" customFormat="1" x14ac:dyDescent="0.3"/>
    <row r="145" s="192" customFormat="1" x14ac:dyDescent="0.3"/>
    <row r="146" s="192" customFormat="1" x14ac:dyDescent="0.3"/>
    <row r="147" s="192" customFormat="1" x14ac:dyDescent="0.3"/>
    <row r="148" s="192" customFormat="1" x14ac:dyDescent="0.3"/>
    <row r="149" s="192" customFormat="1" x14ac:dyDescent="0.3"/>
    <row r="150" s="192" customFormat="1" x14ac:dyDescent="0.3"/>
    <row r="151" s="192" customFormat="1" x14ac:dyDescent="0.3"/>
    <row r="152" s="192" customFormat="1" x14ac:dyDescent="0.3"/>
    <row r="153" s="192" customFormat="1" x14ac:dyDescent="0.3"/>
    <row r="154" s="192" customFormat="1" x14ac:dyDescent="0.3"/>
    <row r="155" s="192" customFormat="1" x14ac:dyDescent="0.3"/>
    <row r="156" s="192" customFormat="1" x14ac:dyDescent="0.3"/>
    <row r="157" s="192" customFormat="1" x14ac:dyDescent="0.3"/>
    <row r="158" s="192" customFormat="1" x14ac:dyDescent="0.3"/>
    <row r="159" s="192" customFormat="1" x14ac:dyDescent="0.3"/>
    <row r="160" s="192" customFormat="1" x14ac:dyDescent="0.3"/>
    <row r="161" s="192" customFormat="1" x14ac:dyDescent="0.3"/>
    <row r="162" s="192" customFormat="1" x14ac:dyDescent="0.3"/>
    <row r="163" s="192" customFormat="1" x14ac:dyDescent="0.3"/>
    <row r="164" s="192" customFormat="1" x14ac:dyDescent="0.3"/>
    <row r="165" s="192" customFormat="1" x14ac:dyDescent="0.3"/>
    <row r="166" s="192" customFormat="1" x14ac:dyDescent="0.3"/>
    <row r="167" s="192" customFormat="1" x14ac:dyDescent="0.3"/>
    <row r="168" s="192" customFormat="1" x14ac:dyDescent="0.3"/>
    <row r="169" s="192" customFormat="1" x14ac:dyDescent="0.3"/>
    <row r="170" s="192" customFormat="1" x14ac:dyDescent="0.3"/>
    <row r="171" s="192" customFormat="1" x14ac:dyDescent="0.3"/>
    <row r="172" s="192" customFormat="1" x14ac:dyDescent="0.3"/>
    <row r="173" s="192" customFormat="1" x14ac:dyDescent="0.3"/>
    <row r="174" s="192" customFormat="1" x14ac:dyDescent="0.3"/>
    <row r="175" s="192" customFormat="1" x14ac:dyDescent="0.3"/>
    <row r="176" s="192" customFormat="1" x14ac:dyDescent="0.3"/>
    <row r="177" s="192" customFormat="1" x14ac:dyDescent="0.3"/>
    <row r="178" s="192" customFormat="1" x14ac:dyDescent="0.3"/>
    <row r="179" s="192" customFormat="1" x14ac:dyDescent="0.3"/>
    <row r="180" s="192" customFormat="1" x14ac:dyDescent="0.3"/>
    <row r="181" s="192" customFormat="1" x14ac:dyDescent="0.3"/>
    <row r="182" s="192" customFormat="1" x14ac:dyDescent="0.3"/>
    <row r="183" s="192" customFormat="1" x14ac:dyDescent="0.3"/>
    <row r="184" s="192" customFormat="1" x14ac:dyDescent="0.3"/>
    <row r="185" s="192" customFormat="1" x14ac:dyDescent="0.3"/>
    <row r="186" s="192" customFormat="1" x14ac:dyDescent="0.3"/>
    <row r="187" s="192" customFormat="1" x14ac:dyDescent="0.3"/>
    <row r="188" s="192" customFormat="1" x14ac:dyDescent="0.3"/>
    <row r="189" s="192" customFormat="1" x14ac:dyDescent="0.3"/>
    <row r="190" s="192" customFormat="1" x14ac:dyDescent="0.3"/>
    <row r="191" s="192" customFormat="1" x14ac:dyDescent="0.3"/>
    <row r="192" s="192" customFormat="1" x14ac:dyDescent="0.3"/>
    <row r="193" s="192" customFormat="1" x14ac:dyDescent="0.3"/>
    <row r="194" s="192" customFormat="1" x14ac:dyDescent="0.3"/>
    <row r="195" s="192" customFormat="1" x14ac:dyDescent="0.3"/>
    <row r="196" s="192" customFormat="1" x14ac:dyDescent="0.3"/>
    <row r="197" s="192" customFormat="1" x14ac:dyDescent="0.3"/>
    <row r="198" s="192" customFormat="1" x14ac:dyDescent="0.3"/>
    <row r="199" s="192" customFormat="1" x14ac:dyDescent="0.3"/>
    <row r="200" s="192" customFormat="1" x14ac:dyDescent="0.3"/>
    <row r="201" s="192" customFormat="1" x14ac:dyDescent="0.3"/>
    <row r="202" s="192" customFormat="1" x14ac:dyDescent="0.3"/>
    <row r="203" s="192" customFormat="1" x14ac:dyDescent="0.3"/>
    <row r="204" s="192" customFormat="1" x14ac:dyDescent="0.3"/>
    <row r="205" s="192" customFormat="1" x14ac:dyDescent="0.3"/>
    <row r="206" s="192" customFormat="1" x14ac:dyDescent="0.3"/>
    <row r="207" s="192" customFormat="1" x14ac:dyDescent="0.3"/>
    <row r="208" s="192" customFormat="1" x14ac:dyDescent="0.3"/>
    <row r="209" s="192" customFormat="1" x14ac:dyDescent="0.3"/>
    <row r="210" s="192" customFormat="1" x14ac:dyDescent="0.3"/>
    <row r="211" s="192" customFormat="1" x14ac:dyDescent="0.3"/>
    <row r="212" s="192" customFormat="1" x14ac:dyDescent="0.3"/>
    <row r="213" s="192" customFormat="1" x14ac:dyDescent="0.3"/>
    <row r="214" s="192" customFormat="1" x14ac:dyDescent="0.3"/>
    <row r="215" s="192" customFormat="1" x14ac:dyDescent="0.3"/>
    <row r="216" s="192" customFormat="1" x14ac:dyDescent="0.3"/>
    <row r="217" s="192" customFormat="1" x14ac:dyDescent="0.3"/>
    <row r="218" s="192" customFormat="1" x14ac:dyDescent="0.3"/>
    <row r="219" s="192" customFormat="1" x14ac:dyDescent="0.3"/>
    <row r="220" s="192" customFormat="1" x14ac:dyDescent="0.3"/>
    <row r="221" s="192" customFormat="1" x14ac:dyDescent="0.3"/>
    <row r="222" s="192" customFormat="1" x14ac:dyDescent="0.3"/>
    <row r="223" s="192" customFormat="1" x14ac:dyDescent="0.3"/>
    <row r="224" s="192" customFormat="1" x14ac:dyDescent="0.3"/>
    <row r="225" s="192" customFormat="1" x14ac:dyDescent="0.3"/>
    <row r="226" s="192" customFormat="1" x14ac:dyDescent="0.3"/>
    <row r="227" s="192" customFormat="1" x14ac:dyDescent="0.3"/>
    <row r="228" s="192" customFormat="1" x14ac:dyDescent="0.3"/>
    <row r="229" s="192" customFormat="1" x14ac:dyDescent="0.3"/>
    <row r="230" s="192" customFormat="1" x14ac:dyDescent="0.3"/>
    <row r="231" s="192" customFormat="1" x14ac:dyDescent="0.3"/>
    <row r="232" s="192" customFormat="1" x14ac:dyDescent="0.3"/>
    <row r="233" s="192" customFormat="1" x14ac:dyDescent="0.3"/>
    <row r="234" s="192" customFormat="1" x14ac:dyDescent="0.3"/>
    <row r="235" s="192" customFormat="1" x14ac:dyDescent="0.3"/>
    <row r="236" s="192" customFormat="1" x14ac:dyDescent="0.3"/>
    <row r="237" s="192" customFormat="1" x14ac:dyDescent="0.3"/>
    <row r="238" s="192" customFormat="1" x14ac:dyDescent="0.3"/>
    <row r="239" s="192" customFormat="1" x14ac:dyDescent="0.3"/>
    <row r="240" s="192" customFormat="1" x14ac:dyDescent="0.3"/>
    <row r="241" s="192" customFormat="1" x14ac:dyDescent="0.3"/>
    <row r="242" s="192" customFormat="1" x14ac:dyDescent="0.3"/>
    <row r="243" s="192" customFormat="1" x14ac:dyDescent="0.3"/>
    <row r="244" s="192" customFormat="1" x14ac:dyDescent="0.3"/>
    <row r="245" s="192" customFormat="1" x14ac:dyDescent="0.3"/>
    <row r="246" s="192" customFormat="1" x14ac:dyDescent="0.3"/>
    <row r="247" s="192" customFormat="1" x14ac:dyDescent="0.3"/>
    <row r="248" s="192" customFormat="1" x14ac:dyDescent="0.3"/>
    <row r="249" s="192" customFormat="1" x14ac:dyDescent="0.3"/>
    <row r="250" s="192" customFormat="1" x14ac:dyDescent="0.3"/>
    <row r="251" s="192" customFormat="1" x14ac:dyDescent="0.3"/>
    <row r="252" s="192" customFormat="1" x14ac:dyDescent="0.3"/>
    <row r="253" s="192" customFormat="1" x14ac:dyDescent="0.3"/>
    <row r="254" s="192" customFormat="1" x14ac:dyDescent="0.3"/>
    <row r="255" s="192" customFormat="1" x14ac:dyDescent="0.3"/>
    <row r="256" s="192" customFormat="1" x14ac:dyDescent="0.3"/>
    <row r="257" s="192" customFormat="1" x14ac:dyDescent="0.3"/>
    <row r="258" s="192" customFormat="1" x14ac:dyDescent="0.3"/>
    <row r="259" s="192" customFormat="1" x14ac:dyDescent="0.3"/>
    <row r="260" s="192" customFormat="1" x14ac:dyDescent="0.3"/>
    <row r="261" s="192" customFormat="1" x14ac:dyDescent="0.3"/>
    <row r="262" s="192" customFormat="1" x14ac:dyDescent="0.3"/>
    <row r="263" s="192" customFormat="1" x14ac:dyDescent="0.3"/>
    <row r="264" s="192" customFormat="1" x14ac:dyDescent="0.3"/>
    <row r="265" s="192" customFormat="1" x14ac:dyDescent="0.3"/>
    <row r="266" s="192" customFormat="1" x14ac:dyDescent="0.3"/>
    <row r="267" s="192" customFormat="1" x14ac:dyDescent="0.3"/>
    <row r="268" s="192" customFormat="1" x14ac:dyDescent="0.3"/>
    <row r="269" s="192" customFormat="1" x14ac:dyDescent="0.3"/>
    <row r="270" s="192" customFormat="1" x14ac:dyDescent="0.3"/>
    <row r="271" s="192" customFormat="1" x14ac:dyDescent="0.3"/>
    <row r="272" s="192" customFormat="1" x14ac:dyDescent="0.3"/>
    <row r="273" s="192" customFormat="1" x14ac:dyDescent="0.3"/>
    <row r="274" s="192" customFormat="1" x14ac:dyDescent="0.3"/>
    <row r="275" s="192" customFormat="1" x14ac:dyDescent="0.3"/>
    <row r="276" s="192" customFormat="1" x14ac:dyDescent="0.3"/>
    <row r="277" s="192" customFormat="1" x14ac:dyDescent="0.3"/>
    <row r="278" s="192" customFormat="1" x14ac:dyDescent="0.3"/>
    <row r="279" s="192" customFormat="1" x14ac:dyDescent="0.3"/>
    <row r="280" s="192" customFormat="1" x14ac:dyDescent="0.3"/>
    <row r="281" s="192" customFormat="1" x14ac:dyDescent="0.3"/>
    <row r="282" s="192" customFormat="1" x14ac:dyDescent="0.3"/>
    <row r="283" s="192" customFormat="1" x14ac:dyDescent="0.3"/>
    <row r="284" s="192" customFormat="1" x14ac:dyDescent="0.3"/>
    <row r="285" s="192" customFormat="1" x14ac:dyDescent="0.3"/>
    <row r="286" s="192" customFormat="1" x14ac:dyDescent="0.3"/>
    <row r="287" s="192" customFormat="1" x14ac:dyDescent="0.3"/>
    <row r="288" s="192" customFormat="1" x14ac:dyDescent="0.3"/>
    <row r="289" s="192" customFormat="1" x14ac:dyDescent="0.3"/>
    <row r="290" s="192" customFormat="1" x14ac:dyDescent="0.3"/>
    <row r="291" s="192" customFormat="1" x14ac:dyDescent="0.3"/>
    <row r="292" s="192" customFormat="1" x14ac:dyDescent="0.3"/>
    <row r="293" s="192" customFormat="1" x14ac:dyDescent="0.3"/>
    <row r="294" s="192" customFormat="1" x14ac:dyDescent="0.3"/>
    <row r="295" s="192" customFormat="1" x14ac:dyDescent="0.3"/>
    <row r="296" s="192" customFormat="1" x14ac:dyDescent="0.3"/>
    <row r="297" s="192" customFormat="1" x14ac:dyDescent="0.3"/>
    <row r="298" s="192" customFormat="1" x14ac:dyDescent="0.3"/>
    <row r="299" s="192" customFormat="1" x14ac:dyDescent="0.3"/>
    <row r="300" s="192" customFormat="1" x14ac:dyDescent="0.3"/>
    <row r="301" s="192" customFormat="1" x14ac:dyDescent="0.3"/>
    <row r="302" s="192" customFormat="1" x14ac:dyDescent="0.3"/>
    <row r="303" s="192" customFormat="1" x14ac:dyDescent="0.3"/>
    <row r="304" s="192" customFormat="1" x14ac:dyDescent="0.3"/>
    <row r="305" s="192" customFormat="1" x14ac:dyDescent="0.3"/>
    <row r="306" s="192" customFormat="1" x14ac:dyDescent="0.3"/>
    <row r="307" s="192" customFormat="1" x14ac:dyDescent="0.3"/>
    <row r="308" s="192" customFormat="1" x14ac:dyDescent="0.3"/>
    <row r="309" s="192" customFormat="1" x14ac:dyDescent="0.3"/>
    <row r="310" s="192" customFormat="1" x14ac:dyDescent="0.3"/>
    <row r="311" s="192" customFormat="1" x14ac:dyDescent="0.3"/>
    <row r="312" s="192" customFormat="1" x14ac:dyDescent="0.3"/>
    <row r="313" s="192" customFormat="1" x14ac:dyDescent="0.3"/>
    <row r="314" s="192" customFormat="1" x14ac:dyDescent="0.3"/>
    <row r="315" s="192" customFormat="1" x14ac:dyDescent="0.3"/>
    <row r="316" s="192" customFormat="1" x14ac:dyDescent="0.3"/>
    <row r="317" s="192" customFormat="1" x14ac:dyDescent="0.3"/>
    <row r="318" s="192" customFormat="1" x14ac:dyDescent="0.3"/>
    <row r="319" s="192" customFormat="1" x14ac:dyDescent="0.3"/>
    <row r="320" s="192" customFormat="1" x14ac:dyDescent="0.3"/>
    <row r="321" s="192" customFormat="1" x14ac:dyDescent="0.3"/>
    <row r="322" s="192" customFormat="1" x14ac:dyDescent="0.3"/>
    <row r="323" s="192" customFormat="1" x14ac:dyDescent="0.3"/>
    <row r="324" s="192" customFormat="1" x14ac:dyDescent="0.3"/>
    <row r="325" s="192" customFormat="1" x14ac:dyDescent="0.3"/>
    <row r="326" s="192" customFormat="1" x14ac:dyDescent="0.3"/>
    <row r="327" s="192" customFormat="1" x14ac:dyDescent="0.3"/>
    <row r="328" s="192" customFormat="1" x14ac:dyDescent="0.3"/>
    <row r="329" s="192" customFormat="1" x14ac:dyDescent="0.3"/>
    <row r="330" s="192" customFormat="1" x14ac:dyDescent="0.3"/>
    <row r="331" s="192" customFormat="1" x14ac:dyDescent="0.3"/>
    <row r="332" s="192" customFormat="1" x14ac:dyDescent="0.3"/>
    <row r="333" s="192" customFormat="1" x14ac:dyDescent="0.3"/>
    <row r="334" s="192" customFormat="1" x14ac:dyDescent="0.3"/>
    <row r="335" s="192" customFormat="1" x14ac:dyDescent="0.3"/>
    <row r="336" s="192" customFormat="1" x14ac:dyDescent="0.3"/>
    <row r="337" s="192" customFormat="1" x14ac:dyDescent="0.3"/>
    <row r="338" s="192" customFormat="1" x14ac:dyDescent="0.3"/>
    <row r="339" s="192" customFormat="1" x14ac:dyDescent="0.3"/>
    <row r="340" s="192" customFormat="1" x14ac:dyDescent="0.3"/>
    <row r="341" s="192" customFormat="1" x14ac:dyDescent="0.3"/>
    <row r="342" s="192" customFormat="1" x14ac:dyDescent="0.3"/>
    <row r="343" s="192" customFormat="1" x14ac:dyDescent="0.3"/>
    <row r="344" s="192" customFormat="1" x14ac:dyDescent="0.3"/>
    <row r="345" s="192" customFormat="1" x14ac:dyDescent="0.3"/>
    <row r="346" s="192" customFormat="1" x14ac:dyDescent="0.3"/>
    <row r="347" s="192" customFormat="1" x14ac:dyDescent="0.3"/>
    <row r="348" s="192" customFormat="1" x14ac:dyDescent="0.3"/>
    <row r="349" s="192" customFormat="1" x14ac:dyDescent="0.3"/>
    <row r="350" s="192" customFormat="1" x14ac:dyDescent="0.3"/>
    <row r="351" s="192" customFormat="1" x14ac:dyDescent="0.3"/>
    <row r="352" s="192" customFormat="1" x14ac:dyDescent="0.3"/>
    <row r="353" s="192" customFormat="1" x14ac:dyDescent="0.3"/>
    <row r="354" s="192" customFormat="1" x14ac:dyDescent="0.3"/>
    <row r="355" s="192" customFormat="1" x14ac:dyDescent="0.3"/>
    <row r="356" s="192" customFormat="1" x14ac:dyDescent="0.3"/>
    <row r="357" s="192" customFormat="1" x14ac:dyDescent="0.3"/>
    <row r="358" s="192" customFormat="1" x14ac:dyDescent="0.3"/>
    <row r="359" s="192" customFormat="1" x14ac:dyDescent="0.3"/>
    <row r="360" s="192" customFormat="1" x14ac:dyDescent="0.3"/>
    <row r="361" s="192" customFormat="1" x14ac:dyDescent="0.3"/>
    <row r="362" s="192" customFormat="1" x14ac:dyDescent="0.3"/>
    <row r="363" s="192" customFormat="1" x14ac:dyDescent="0.3"/>
    <row r="364" s="192" customFormat="1" x14ac:dyDescent="0.3"/>
    <row r="365" s="192" customFormat="1" x14ac:dyDescent="0.3"/>
    <row r="366" s="192" customFormat="1" x14ac:dyDescent="0.3"/>
    <row r="367" s="192" customFormat="1" x14ac:dyDescent="0.3"/>
    <row r="368" s="192" customFormat="1" x14ac:dyDescent="0.3"/>
    <row r="369" s="192" customFormat="1" x14ac:dyDescent="0.3"/>
    <row r="370" s="192" customFormat="1" x14ac:dyDescent="0.3"/>
    <row r="371" s="192" customFormat="1" x14ac:dyDescent="0.3"/>
    <row r="372" s="192" customFormat="1" x14ac:dyDescent="0.3"/>
    <row r="373" s="192" customFormat="1" x14ac:dyDescent="0.3"/>
    <row r="374" s="192" customFormat="1" x14ac:dyDescent="0.3"/>
    <row r="375" s="192" customFormat="1" x14ac:dyDescent="0.3"/>
    <row r="376" s="192" customFormat="1" x14ac:dyDescent="0.3"/>
    <row r="377" s="192" customFormat="1" x14ac:dyDescent="0.3"/>
    <row r="378" s="192" customFormat="1" x14ac:dyDescent="0.3"/>
    <row r="379" s="192" customFormat="1" x14ac:dyDescent="0.3"/>
    <row r="380" s="192" customFormat="1" x14ac:dyDescent="0.3"/>
    <row r="381" s="192" customFormat="1" x14ac:dyDescent="0.3"/>
    <row r="382" s="192" customFormat="1" x14ac:dyDescent="0.3"/>
    <row r="383" s="192" customFormat="1" x14ac:dyDescent="0.3"/>
    <row r="384" s="192" customFormat="1" x14ac:dyDescent="0.3"/>
    <row r="385" s="192" customFormat="1" x14ac:dyDescent="0.3"/>
    <row r="386" s="192" customFormat="1" x14ac:dyDescent="0.3"/>
    <row r="387" s="192" customFormat="1" x14ac:dyDescent="0.3"/>
    <row r="388" s="192" customFormat="1" x14ac:dyDescent="0.3"/>
    <row r="389" s="192" customFormat="1" x14ac:dyDescent="0.3"/>
    <row r="390" s="192" customFormat="1" x14ac:dyDescent="0.3"/>
    <row r="391" s="192" customFormat="1" x14ac:dyDescent="0.3"/>
    <row r="392" s="192" customFormat="1" x14ac:dyDescent="0.3"/>
    <row r="393" s="192" customFormat="1" x14ac:dyDescent="0.3"/>
    <row r="394" s="192" customFormat="1" x14ac:dyDescent="0.3"/>
    <row r="395" s="192" customFormat="1" x14ac:dyDescent="0.3"/>
    <row r="396" s="192" customFormat="1" x14ac:dyDescent="0.3"/>
    <row r="397" s="192" customFormat="1" x14ac:dyDescent="0.3"/>
    <row r="398" s="192" customFormat="1" x14ac:dyDescent="0.3"/>
    <row r="399" s="192" customFormat="1" x14ac:dyDescent="0.3"/>
    <row r="400" s="192" customFormat="1" x14ac:dyDescent="0.3"/>
    <row r="401" s="192" customFormat="1" x14ac:dyDescent="0.3"/>
    <row r="402" s="192" customFormat="1" x14ac:dyDescent="0.3"/>
    <row r="403" s="192" customFormat="1" x14ac:dyDescent="0.3"/>
    <row r="404" s="192" customFormat="1" x14ac:dyDescent="0.3"/>
    <row r="405" s="192" customFormat="1" x14ac:dyDescent="0.3"/>
    <row r="406" s="192" customFormat="1" x14ac:dyDescent="0.3"/>
    <row r="407" s="192" customFormat="1" x14ac:dyDescent="0.3"/>
    <row r="408" s="192" customFormat="1" x14ac:dyDescent="0.3"/>
    <row r="409" s="192" customFormat="1" x14ac:dyDescent="0.3"/>
    <row r="410" s="192" customFormat="1" x14ac:dyDescent="0.3"/>
    <row r="411" s="192" customFormat="1" x14ac:dyDescent="0.3"/>
    <row r="412" s="192" customFormat="1" x14ac:dyDescent="0.3"/>
    <row r="413" s="192" customFormat="1" x14ac:dyDescent="0.3"/>
    <row r="414" s="192" customFormat="1" x14ac:dyDescent="0.3"/>
    <row r="415" s="192" customFormat="1" x14ac:dyDescent="0.3"/>
    <row r="416" s="192" customFormat="1" x14ac:dyDescent="0.3"/>
    <row r="417" s="192" customFormat="1" x14ac:dyDescent="0.3"/>
    <row r="418" s="192" customFormat="1" x14ac:dyDescent="0.3"/>
    <row r="419" s="192" customFormat="1" x14ac:dyDescent="0.3"/>
    <row r="420" s="192" customFormat="1" x14ac:dyDescent="0.3"/>
    <row r="421" s="192" customFormat="1" x14ac:dyDescent="0.3"/>
    <row r="422" s="192" customFormat="1" x14ac:dyDescent="0.3"/>
    <row r="423" s="192" customFormat="1" x14ac:dyDescent="0.3"/>
    <row r="424" s="192" customFormat="1" x14ac:dyDescent="0.3"/>
    <row r="425" s="192" customFormat="1" x14ac:dyDescent="0.3"/>
    <row r="426" s="192" customFormat="1" x14ac:dyDescent="0.3"/>
    <row r="427" s="192" customFormat="1" x14ac:dyDescent="0.3"/>
    <row r="428" s="192" customFormat="1" x14ac:dyDescent="0.3"/>
    <row r="429" s="192" customFormat="1" x14ac:dyDescent="0.3"/>
    <row r="430" s="192" customFormat="1" x14ac:dyDescent="0.3"/>
    <row r="431" s="192" customFormat="1" x14ac:dyDescent="0.3"/>
    <row r="432" s="192" customFormat="1" x14ac:dyDescent="0.3"/>
    <row r="433" s="192" customFormat="1" x14ac:dyDescent="0.3"/>
    <row r="434" s="192" customFormat="1" x14ac:dyDescent="0.3"/>
    <row r="435" s="192" customFormat="1" x14ac:dyDescent="0.3"/>
    <row r="436" s="192" customFormat="1" x14ac:dyDescent="0.3"/>
    <row r="437" s="192" customFormat="1" x14ac:dyDescent="0.3"/>
    <row r="438" s="192" customFormat="1" x14ac:dyDescent="0.3"/>
    <row r="439" s="192" customFormat="1" x14ac:dyDescent="0.3"/>
    <row r="440" s="192" customFormat="1" x14ac:dyDescent="0.3"/>
    <row r="441" s="192" customFormat="1" x14ac:dyDescent="0.3"/>
    <row r="442" s="192" customFormat="1" x14ac:dyDescent="0.3"/>
    <row r="443" s="192" customFormat="1" x14ac:dyDescent="0.3"/>
    <row r="444" s="192" customFormat="1" x14ac:dyDescent="0.3"/>
    <row r="445" s="192" customFormat="1" x14ac:dyDescent="0.3"/>
    <row r="446" s="192" customFormat="1" x14ac:dyDescent="0.3"/>
    <row r="447" s="192" customFormat="1" x14ac:dyDescent="0.3"/>
    <row r="448" s="192" customFormat="1" x14ac:dyDescent="0.3"/>
    <row r="449" s="192" customFormat="1" x14ac:dyDescent="0.3"/>
    <row r="450" s="192" customFormat="1" x14ac:dyDescent="0.3"/>
    <row r="451" s="192" customFormat="1" x14ac:dyDescent="0.3"/>
    <row r="452" s="192" customFormat="1" x14ac:dyDescent="0.3"/>
    <row r="453" s="192" customFormat="1" x14ac:dyDescent="0.3"/>
    <row r="454" s="192" customFormat="1" x14ac:dyDescent="0.3"/>
    <row r="455" s="192" customFormat="1" x14ac:dyDescent="0.3"/>
    <row r="456" s="192" customFormat="1" x14ac:dyDescent="0.3"/>
    <row r="457" s="192" customFormat="1" x14ac:dyDescent="0.3"/>
    <row r="458" s="192" customFormat="1" x14ac:dyDescent="0.3"/>
    <row r="459" s="192" customFormat="1" x14ac:dyDescent="0.3"/>
    <row r="460" s="192" customFormat="1" x14ac:dyDescent="0.3"/>
    <row r="461" s="192" customFormat="1" x14ac:dyDescent="0.3"/>
    <row r="462" s="192" customFormat="1" x14ac:dyDescent="0.3"/>
    <row r="463" s="192" customFormat="1" x14ac:dyDescent="0.3"/>
    <row r="464" s="192" customFormat="1" x14ac:dyDescent="0.3"/>
    <row r="465" s="192" customFormat="1" x14ac:dyDescent="0.3"/>
    <row r="466" s="192" customFormat="1" x14ac:dyDescent="0.3"/>
    <row r="467" s="192" customFormat="1" x14ac:dyDescent="0.3"/>
    <row r="468" s="192" customFormat="1" x14ac:dyDescent="0.3"/>
    <row r="469" s="192" customFormat="1" x14ac:dyDescent="0.3"/>
    <row r="470" s="192" customFormat="1" x14ac:dyDescent="0.3"/>
    <row r="471" s="192" customFormat="1" x14ac:dyDescent="0.3"/>
    <row r="472" s="192" customFormat="1" x14ac:dyDescent="0.3"/>
    <row r="473" s="192" customFormat="1" x14ac:dyDescent="0.3"/>
    <row r="474" s="192" customFormat="1" x14ac:dyDescent="0.3"/>
    <row r="475" s="192" customFormat="1" x14ac:dyDescent="0.3"/>
    <row r="476" s="192" customFormat="1" x14ac:dyDescent="0.3"/>
    <row r="477" s="192" customFormat="1" x14ac:dyDescent="0.3"/>
    <row r="478" s="192" customFormat="1" x14ac:dyDescent="0.3"/>
    <row r="479" s="192" customFormat="1" x14ac:dyDescent="0.3"/>
    <row r="480" s="192" customFormat="1" x14ac:dyDescent="0.3"/>
    <row r="481" s="192" customFormat="1" x14ac:dyDescent="0.3"/>
    <row r="482" s="192" customFormat="1" x14ac:dyDescent="0.3"/>
    <row r="483" s="192" customFormat="1" x14ac:dyDescent="0.3"/>
    <row r="484" s="192" customFormat="1" x14ac:dyDescent="0.3"/>
    <row r="485" s="192" customFormat="1" x14ac:dyDescent="0.3"/>
    <row r="486" s="192" customFormat="1" x14ac:dyDescent="0.3"/>
    <row r="487" s="192" customFormat="1" x14ac:dyDescent="0.3"/>
    <row r="488" s="192" customFormat="1" x14ac:dyDescent="0.3"/>
    <row r="489" s="192" customFormat="1" x14ac:dyDescent="0.3"/>
    <row r="490" s="192" customFormat="1" x14ac:dyDescent="0.3"/>
    <row r="491" s="192" customFormat="1" x14ac:dyDescent="0.3"/>
    <row r="492" s="192" customFormat="1" x14ac:dyDescent="0.3"/>
    <row r="493" s="192" customFormat="1" x14ac:dyDescent="0.3"/>
    <row r="494" s="192" customFormat="1" x14ac:dyDescent="0.3"/>
    <row r="495" s="192" customFormat="1" x14ac:dyDescent="0.3"/>
    <row r="496" s="192" customFormat="1" x14ac:dyDescent="0.3"/>
    <row r="497" s="192" customFormat="1" x14ac:dyDescent="0.3"/>
    <row r="498" s="192" customFormat="1" x14ac:dyDescent="0.3"/>
    <row r="499" s="192" customFormat="1" x14ac:dyDescent="0.3"/>
    <row r="500" s="192" customFormat="1" x14ac:dyDescent="0.3"/>
    <row r="501" s="192" customFormat="1" x14ac:dyDescent="0.3"/>
    <row r="502" s="192" customFormat="1" x14ac:dyDescent="0.3"/>
    <row r="503" s="192" customFormat="1" x14ac:dyDescent="0.3"/>
    <row r="504" s="192" customFormat="1" x14ac:dyDescent="0.3"/>
    <row r="505" s="192" customFormat="1" x14ac:dyDescent="0.3"/>
    <row r="506" s="192" customFormat="1" x14ac:dyDescent="0.3"/>
    <row r="507" s="192" customFormat="1" x14ac:dyDescent="0.3"/>
    <row r="508" s="192" customFormat="1" x14ac:dyDescent="0.3"/>
    <row r="509" s="192" customFormat="1" x14ac:dyDescent="0.3"/>
    <row r="510" s="192" customFormat="1" x14ac:dyDescent="0.3"/>
    <row r="511" s="192" customFormat="1" x14ac:dyDescent="0.3"/>
    <row r="512" s="192" customFormat="1" x14ac:dyDescent="0.3"/>
    <row r="513" s="192" customFormat="1" x14ac:dyDescent="0.3"/>
    <row r="514" s="192" customFormat="1" x14ac:dyDescent="0.3"/>
    <row r="515" s="192" customFormat="1" x14ac:dyDescent="0.3"/>
    <row r="516" s="192" customFormat="1" x14ac:dyDescent="0.3"/>
    <row r="517" s="192" customFormat="1" x14ac:dyDescent="0.3"/>
    <row r="518" s="192" customFormat="1" x14ac:dyDescent="0.3"/>
    <row r="519" s="192" customFormat="1" x14ac:dyDescent="0.3"/>
    <row r="520" s="192" customFormat="1" x14ac:dyDescent="0.3"/>
    <row r="521" s="192" customFormat="1" x14ac:dyDescent="0.3"/>
    <row r="522" s="192" customFormat="1" x14ac:dyDescent="0.3"/>
    <row r="523" s="192" customFormat="1" x14ac:dyDescent="0.3"/>
    <row r="524" s="192" customFormat="1" x14ac:dyDescent="0.3"/>
    <row r="525" s="192" customFormat="1" x14ac:dyDescent="0.3"/>
    <row r="526" s="192" customFormat="1" x14ac:dyDescent="0.3"/>
    <row r="527" s="192" customFormat="1" x14ac:dyDescent="0.3"/>
    <row r="528" s="192" customFormat="1" x14ac:dyDescent="0.3"/>
    <row r="529" s="192" customFormat="1" x14ac:dyDescent="0.3"/>
    <row r="530" s="192" customFormat="1" x14ac:dyDescent="0.3"/>
    <row r="531" s="192" customFormat="1" x14ac:dyDescent="0.3"/>
    <row r="532" s="192" customFormat="1" x14ac:dyDescent="0.3"/>
    <row r="533" s="192" customFormat="1" x14ac:dyDescent="0.3"/>
    <row r="534" s="192" customFormat="1" x14ac:dyDescent="0.3"/>
    <row r="535" s="192" customFormat="1" x14ac:dyDescent="0.3"/>
    <row r="536" s="192" customFormat="1" x14ac:dyDescent="0.3"/>
    <row r="537" s="192" customFormat="1" x14ac:dyDescent="0.3"/>
    <row r="538" s="192" customFormat="1" x14ac:dyDescent="0.3"/>
    <row r="539" s="192" customFormat="1" x14ac:dyDescent="0.3"/>
    <row r="540" s="192" customFormat="1" x14ac:dyDescent="0.3"/>
    <row r="541" s="192" customFormat="1" x14ac:dyDescent="0.3"/>
    <row r="542" s="192" customFormat="1" x14ac:dyDescent="0.3"/>
    <row r="543" s="192" customFormat="1" x14ac:dyDescent="0.3"/>
    <row r="544" s="192" customFormat="1" x14ac:dyDescent="0.3"/>
    <row r="545" s="192" customFormat="1" x14ac:dyDescent="0.3"/>
    <row r="546" s="192" customFormat="1" x14ac:dyDescent="0.3"/>
    <row r="547" s="192" customFormat="1" x14ac:dyDescent="0.3"/>
    <row r="548" s="192" customFormat="1" x14ac:dyDescent="0.3"/>
    <row r="549" s="192" customFormat="1" x14ac:dyDescent="0.3"/>
    <row r="550" s="192" customFormat="1" x14ac:dyDescent="0.3"/>
    <row r="551" s="192" customFormat="1" x14ac:dyDescent="0.3"/>
    <row r="552" s="192" customFormat="1" x14ac:dyDescent="0.3"/>
    <row r="553" s="192" customFormat="1" x14ac:dyDescent="0.3"/>
    <row r="554" s="192" customFormat="1" x14ac:dyDescent="0.3"/>
    <row r="555" s="192" customFormat="1" x14ac:dyDescent="0.3"/>
    <row r="556" s="192" customFormat="1" x14ac:dyDescent="0.3"/>
    <row r="557" s="192" customFormat="1" x14ac:dyDescent="0.3"/>
    <row r="558" s="192" customFormat="1" x14ac:dyDescent="0.3"/>
    <row r="559" s="192" customFormat="1" x14ac:dyDescent="0.3"/>
    <row r="560" s="192" customFormat="1" x14ac:dyDescent="0.3"/>
    <row r="561" s="192" customFormat="1" x14ac:dyDescent="0.3"/>
    <row r="562" s="192" customFormat="1" x14ac:dyDescent="0.3"/>
    <row r="563" s="192" customFormat="1" x14ac:dyDescent="0.3"/>
    <row r="564" s="192" customFormat="1" x14ac:dyDescent="0.3"/>
    <row r="565" s="192" customFormat="1" x14ac:dyDescent="0.3"/>
    <row r="566" s="192" customFormat="1" x14ac:dyDescent="0.3"/>
    <row r="567" s="192" customFormat="1" x14ac:dyDescent="0.3"/>
    <row r="568" s="192" customFormat="1" x14ac:dyDescent="0.3"/>
  </sheetData>
  <sheetProtection algorithmName="SHA-512" hashValue="dqEVCkmyjKe0sjdYHAjIE8wCJPHETwbjxAqr8Drhp7djEQ8mZdqCF46/nANBYluTR1sWH0gro8Yxsix1DSoVCQ==" saltValue="lBGXdbJ9DjJuJKs8inrxVQ==" spinCount="100000" sheet="1" objects="1" scenarios="1"/>
  <dataValidations count="2">
    <dataValidation type="decimal" showInputMessage="1" showErrorMessage="1" errorTitle="Incorrect entry" error="Enter 1.5 or 3.0 only" sqref="C4" xr:uid="{28998628-A42E-5E49-9E70-8DCED3685375}">
      <formula1>1.5</formula1>
      <formula2>3</formula2>
    </dataValidation>
    <dataValidation type="whole" showInputMessage="1" showErrorMessage="1" errorTitle="Incorrect number" error="Please enter quarterly consumption between 700-4000kWh" sqref="C5" xr:uid="{286792C6-873D-4249-8EFA-7F41301A1E71}">
      <formula1>700</formula1>
      <formula2>4000</formula2>
    </dataValidation>
  </dataValidations>
  <pageMargins left="0.75" right="0.75" top="1" bottom="1" header="0.5" footer="0.5"/>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5CE6F-4AD3-BD41-92BA-15BCB2D56654}">
  <sheetPr codeName="Sheet10">
    <tabColor theme="9"/>
  </sheetPr>
  <dimension ref="A1:DM467"/>
  <sheetViews>
    <sheetView workbookViewId="0">
      <selection activeCell="C4" sqref="C4:C5"/>
    </sheetView>
  </sheetViews>
  <sheetFormatPr defaultColWidth="10.84375" defaultRowHeight="13.5" x14ac:dyDescent="0.3"/>
  <cols>
    <col min="1" max="1" width="23" style="4" customWidth="1"/>
    <col min="2" max="2" width="25.69140625" style="4" customWidth="1"/>
    <col min="3" max="3" width="12.15234375" style="4" customWidth="1"/>
    <col min="4" max="4" width="14.3046875" style="4" customWidth="1"/>
    <col min="5" max="5" width="12.15234375" style="4" customWidth="1"/>
    <col min="6" max="6" width="13.3046875" style="4" customWidth="1"/>
    <col min="7" max="7" width="12.69140625" style="4" customWidth="1"/>
    <col min="8" max="8" width="13.84375" style="4" customWidth="1"/>
    <col min="9" max="9" width="13.69140625" style="4" customWidth="1"/>
    <col min="10" max="10" width="12.15234375" style="4" hidden="1" customWidth="1"/>
    <col min="11" max="16" width="12.15234375" style="4" customWidth="1"/>
    <col min="17" max="20" width="12.15234375" style="4" hidden="1" customWidth="1"/>
    <col min="21" max="24" width="12.15234375" style="4" customWidth="1"/>
    <col min="25" max="65" width="10.84375" style="193"/>
    <col min="66" max="117" width="10.84375" style="187"/>
    <col min="118" max="16384" width="10.84375" style="4"/>
  </cols>
  <sheetData>
    <row r="1" spans="1:117" s="193" customFormat="1" ht="14" x14ac:dyDescent="0.3">
      <c r="A1" s="192" t="s">
        <v>364</v>
      </c>
      <c r="B1" s="192"/>
      <c r="C1" s="192"/>
      <c r="D1" s="192"/>
      <c r="E1" s="192"/>
      <c r="F1" s="192"/>
      <c r="G1" s="192"/>
      <c r="H1" s="192"/>
      <c r="I1" s="192"/>
      <c r="J1" s="192">
        <v>3</v>
      </c>
      <c r="L1" s="192"/>
      <c r="M1" s="192"/>
      <c r="N1" s="192"/>
      <c r="O1" s="192"/>
      <c r="P1" s="192"/>
      <c r="Q1" s="192"/>
      <c r="R1" s="192"/>
      <c r="S1" s="192"/>
      <c r="T1" s="192"/>
      <c r="U1" s="192"/>
      <c r="V1" s="192"/>
      <c r="W1" s="192"/>
      <c r="X1" s="192"/>
    </row>
    <row r="2" spans="1:117" s="193" customFormat="1" ht="14" x14ac:dyDescent="0.3">
      <c r="A2" s="194" t="s">
        <v>402</v>
      </c>
      <c r="B2" s="192"/>
      <c r="C2" s="192"/>
      <c r="D2" s="192"/>
      <c r="E2" s="192"/>
      <c r="F2" s="192"/>
      <c r="G2" s="192"/>
      <c r="H2" s="192"/>
      <c r="I2" s="192"/>
      <c r="J2" s="192"/>
      <c r="K2" s="192"/>
      <c r="L2" s="192"/>
      <c r="M2" s="192"/>
      <c r="N2" s="192"/>
      <c r="O2" s="192"/>
      <c r="P2" s="192"/>
      <c r="Q2" s="192"/>
      <c r="R2" s="192"/>
      <c r="S2" s="192"/>
      <c r="T2" s="192"/>
      <c r="U2" s="192"/>
      <c r="V2" s="192"/>
      <c r="W2" s="192"/>
      <c r="X2" s="192"/>
    </row>
    <row r="3" spans="1:117" s="193" customFormat="1" ht="14" x14ac:dyDescent="0.3">
      <c r="A3" s="192"/>
      <c r="B3" s="192"/>
      <c r="C3" s="192"/>
      <c r="D3" s="192"/>
      <c r="E3" s="192"/>
      <c r="F3" s="195"/>
      <c r="G3" s="195"/>
      <c r="H3" s="192"/>
      <c r="I3" s="192"/>
      <c r="J3" s="192"/>
      <c r="K3" s="192"/>
      <c r="L3" s="192"/>
      <c r="M3" s="192"/>
      <c r="N3" s="192"/>
      <c r="O3" s="192"/>
      <c r="P3" s="192"/>
      <c r="Q3" s="192"/>
      <c r="R3" s="192"/>
      <c r="S3" s="192"/>
      <c r="T3" s="192"/>
      <c r="U3" s="192"/>
      <c r="V3" s="192"/>
      <c r="W3" s="192"/>
      <c r="X3" s="192"/>
    </row>
    <row r="4" spans="1:117" ht="14" x14ac:dyDescent="0.3">
      <c r="A4" s="60" t="s">
        <v>365</v>
      </c>
      <c r="B4" s="61"/>
      <c r="C4" s="62">
        <v>3</v>
      </c>
      <c r="D4" s="64" t="s">
        <v>483</v>
      </c>
      <c r="E4" s="73">
        <f>IF(C4&lt;J1,(605),(1210))</f>
        <v>1210</v>
      </c>
      <c r="F4" s="72"/>
      <c r="G4" s="66" t="s">
        <v>484</v>
      </c>
      <c r="H4" s="75" t="s">
        <v>485</v>
      </c>
      <c r="I4" s="96" t="s">
        <v>397</v>
      </c>
      <c r="J4" s="71"/>
      <c r="K4" s="192"/>
      <c r="L4" s="192"/>
      <c r="M4" s="192"/>
      <c r="N4" s="192"/>
      <c r="O4" s="192"/>
      <c r="P4" s="192"/>
      <c r="Q4" s="192"/>
      <c r="R4" s="192"/>
      <c r="S4" s="192"/>
      <c r="T4" s="192"/>
      <c r="U4" s="192"/>
      <c r="V4" s="192"/>
      <c r="W4" s="192"/>
      <c r="X4" s="192"/>
      <c r="BN4" s="193"/>
      <c r="BO4" s="193"/>
      <c r="BP4" s="193"/>
      <c r="BQ4" s="193"/>
      <c r="BR4" s="193"/>
      <c r="BS4" s="193"/>
      <c r="BT4" s="193"/>
      <c r="BU4" s="193"/>
      <c r="BV4" s="193"/>
      <c r="BW4" s="193"/>
      <c r="BX4" s="193"/>
      <c r="BY4" s="193"/>
      <c r="BZ4" s="193"/>
      <c r="CA4" s="193"/>
      <c r="CB4" s="193"/>
      <c r="CC4" s="193"/>
      <c r="CD4" s="193"/>
      <c r="CE4" s="193"/>
      <c r="CF4" s="193"/>
      <c r="CG4" s="193"/>
      <c r="CH4" s="193"/>
      <c r="CI4" s="193"/>
      <c r="CJ4" s="193"/>
      <c r="CK4" s="193"/>
      <c r="CL4" s="193"/>
      <c r="CM4" s="193"/>
      <c r="CN4" s="193"/>
      <c r="CO4" s="193"/>
      <c r="CP4" s="193"/>
      <c r="CQ4" s="193"/>
      <c r="CR4" s="193"/>
      <c r="CS4" s="193"/>
      <c r="CT4" s="193"/>
      <c r="CU4" s="193"/>
      <c r="CV4" s="193"/>
      <c r="CW4" s="193"/>
      <c r="CX4" s="193"/>
      <c r="CY4" s="193"/>
      <c r="CZ4" s="193"/>
      <c r="DA4" s="193"/>
      <c r="DB4" s="193"/>
      <c r="DC4" s="193"/>
      <c r="DD4" s="193"/>
      <c r="DE4" s="193"/>
      <c r="DF4" s="193"/>
      <c r="DG4" s="193"/>
      <c r="DH4" s="193"/>
      <c r="DI4" s="193"/>
      <c r="DJ4" s="193"/>
      <c r="DK4" s="193"/>
      <c r="DL4" s="193"/>
      <c r="DM4" s="193"/>
    </row>
    <row r="5" spans="1:117" ht="14" x14ac:dyDescent="0.3">
      <c r="A5" s="67" t="s">
        <v>486</v>
      </c>
      <c r="B5" s="68"/>
      <c r="C5" s="69">
        <v>1500</v>
      </c>
      <c r="D5" s="70" t="s">
        <v>487</v>
      </c>
      <c r="E5" s="74">
        <f>C5-(E4-E6)</f>
        <v>893.79</v>
      </c>
      <c r="F5" s="64" t="s">
        <v>488</v>
      </c>
      <c r="G5" s="79">
        <f>E5*70/100</f>
        <v>625.65299999999991</v>
      </c>
      <c r="H5" s="80">
        <f>E5*30/100</f>
        <v>268.13699999999994</v>
      </c>
      <c r="I5" s="97"/>
      <c r="J5" s="71"/>
      <c r="K5" s="192"/>
      <c r="L5" s="192"/>
      <c r="M5" s="192"/>
      <c r="N5" s="192"/>
      <c r="O5" s="192"/>
      <c r="P5" s="192"/>
      <c r="Q5" s="192"/>
      <c r="R5" s="192"/>
      <c r="S5" s="192"/>
      <c r="T5" s="192"/>
      <c r="U5" s="192"/>
      <c r="V5" s="192"/>
      <c r="W5" s="192"/>
      <c r="X5" s="192"/>
      <c r="BN5" s="193"/>
      <c r="BO5" s="193"/>
      <c r="BP5" s="193"/>
      <c r="BQ5" s="193"/>
      <c r="BR5" s="193"/>
      <c r="BS5" s="193"/>
      <c r="BT5" s="193"/>
      <c r="BU5" s="193"/>
      <c r="BV5" s="193"/>
      <c r="BW5" s="193"/>
      <c r="BX5" s="193"/>
      <c r="BY5" s="193"/>
      <c r="BZ5" s="193"/>
      <c r="CA5" s="193"/>
      <c r="CB5" s="193"/>
      <c r="CC5" s="193"/>
      <c r="CD5" s="193"/>
      <c r="CE5" s="193"/>
      <c r="CF5" s="193"/>
      <c r="CG5" s="193"/>
      <c r="CH5" s="193"/>
      <c r="CI5" s="193"/>
      <c r="CJ5" s="193"/>
      <c r="CK5" s="193"/>
      <c r="CL5" s="193"/>
      <c r="CM5" s="193"/>
      <c r="CN5" s="193"/>
      <c r="CO5" s="193"/>
      <c r="CP5" s="193"/>
      <c r="CQ5" s="193"/>
      <c r="CR5" s="193"/>
      <c r="CS5" s="193"/>
      <c r="CT5" s="193"/>
      <c r="CU5" s="193"/>
      <c r="CV5" s="193"/>
      <c r="CW5" s="193"/>
      <c r="CX5" s="193"/>
      <c r="CY5" s="193"/>
      <c r="CZ5" s="193"/>
      <c r="DA5" s="193"/>
      <c r="DB5" s="193"/>
      <c r="DC5" s="193"/>
      <c r="DD5" s="193"/>
      <c r="DE5" s="193"/>
      <c r="DF5" s="193"/>
      <c r="DG5" s="193"/>
      <c r="DH5" s="193"/>
      <c r="DI5" s="193"/>
      <c r="DJ5" s="193"/>
      <c r="DK5" s="193"/>
      <c r="DL5" s="193"/>
      <c r="DM5" s="193"/>
    </row>
    <row r="6" spans="1:117" ht="14" x14ac:dyDescent="0.3">
      <c r="A6" s="193"/>
      <c r="B6" s="193"/>
      <c r="C6" s="193"/>
      <c r="D6" s="70" t="s">
        <v>489</v>
      </c>
      <c r="E6" s="74">
        <f>IF(C4&lt;J1,(E4*18.9/100),(E4*49.9/100))</f>
        <v>603.79</v>
      </c>
      <c r="F6" s="76" t="s">
        <v>396</v>
      </c>
      <c r="G6" s="77">
        <f>E5*20/100</f>
        <v>178.75799999999998</v>
      </c>
      <c r="H6" s="78">
        <f>E5*30/100</f>
        <v>268.13699999999994</v>
      </c>
      <c r="I6" s="98">
        <f>E5*50/100</f>
        <v>446.89499999999998</v>
      </c>
      <c r="J6" s="71"/>
      <c r="K6" s="192"/>
      <c r="L6" s="192"/>
      <c r="M6" s="192"/>
      <c r="N6" s="192"/>
      <c r="O6" s="192"/>
      <c r="P6" s="192"/>
      <c r="Q6" s="192"/>
      <c r="R6" s="192"/>
      <c r="S6" s="192"/>
      <c r="T6" s="192"/>
      <c r="U6" s="192"/>
      <c r="V6" s="192"/>
      <c r="W6" s="192"/>
      <c r="X6" s="192"/>
      <c r="BN6" s="193"/>
      <c r="BO6" s="193"/>
      <c r="BP6" s="193"/>
      <c r="BQ6" s="193"/>
      <c r="BR6" s="193"/>
      <c r="BS6" s="193"/>
      <c r="BT6" s="193"/>
      <c r="BU6" s="193"/>
      <c r="BV6" s="193"/>
      <c r="BW6" s="193"/>
      <c r="BX6" s="193"/>
      <c r="BY6" s="193"/>
      <c r="BZ6" s="193"/>
      <c r="CA6" s="193"/>
      <c r="CB6" s="193"/>
      <c r="CC6" s="193"/>
      <c r="CD6" s="193"/>
      <c r="CE6" s="193"/>
      <c r="CF6" s="193"/>
      <c r="CG6" s="193"/>
      <c r="CH6" s="193"/>
      <c r="CI6" s="193"/>
      <c r="CJ6" s="193"/>
      <c r="CK6" s="193"/>
      <c r="CL6" s="193"/>
      <c r="CM6" s="193"/>
      <c r="CN6" s="193"/>
      <c r="CO6" s="193"/>
      <c r="CP6" s="193"/>
      <c r="CQ6" s="193"/>
      <c r="CR6" s="193"/>
      <c r="CS6" s="193"/>
      <c r="CT6" s="193"/>
      <c r="CU6" s="193"/>
      <c r="CV6" s="193"/>
      <c r="CW6" s="193"/>
      <c r="CX6" s="193"/>
      <c r="CY6" s="193"/>
      <c r="CZ6" s="193"/>
      <c r="DA6" s="193"/>
      <c r="DB6" s="193"/>
      <c r="DC6" s="193"/>
      <c r="DD6" s="193"/>
      <c r="DE6" s="193"/>
      <c r="DF6" s="193"/>
      <c r="DG6" s="193"/>
      <c r="DH6" s="193"/>
      <c r="DI6" s="193"/>
      <c r="DJ6" s="193"/>
      <c r="DK6" s="193"/>
      <c r="DL6" s="193"/>
      <c r="DM6" s="193"/>
    </row>
    <row r="7" spans="1:117" s="193" customFormat="1" ht="14.5" thickBot="1" x14ac:dyDescent="0.35">
      <c r="A7" s="192"/>
      <c r="B7" s="192"/>
      <c r="C7" s="192"/>
      <c r="D7" s="192"/>
      <c r="E7" s="192"/>
      <c r="F7" s="192"/>
      <c r="G7" s="196"/>
      <c r="H7" s="192"/>
      <c r="I7" s="192"/>
      <c r="J7" s="192"/>
      <c r="K7" s="192"/>
      <c r="L7" s="192"/>
      <c r="M7" s="192"/>
      <c r="N7" s="192"/>
      <c r="O7" s="192"/>
      <c r="P7" s="192"/>
      <c r="Q7" s="192"/>
      <c r="R7" s="192"/>
      <c r="S7" s="192"/>
      <c r="T7" s="192"/>
      <c r="U7" s="192"/>
      <c r="V7" s="192"/>
      <c r="W7" s="192"/>
      <c r="X7" s="192"/>
    </row>
    <row r="8" spans="1:117" ht="14" x14ac:dyDescent="0.3">
      <c r="A8" s="100" t="s">
        <v>514</v>
      </c>
      <c r="B8" s="101"/>
      <c r="C8" s="101"/>
      <c r="D8" s="101"/>
      <c r="E8" s="101"/>
      <c r="F8" s="101"/>
      <c r="G8" s="101"/>
      <c r="H8" s="101"/>
      <c r="I8" s="101"/>
      <c r="J8" s="101"/>
      <c r="K8" s="101"/>
      <c r="L8" s="101"/>
      <c r="M8" s="101"/>
      <c r="N8" s="101"/>
      <c r="O8" s="101"/>
      <c r="P8" s="101"/>
      <c r="Q8" s="101"/>
      <c r="R8" s="101"/>
      <c r="S8" s="101"/>
      <c r="T8" s="101"/>
      <c r="U8" s="101"/>
      <c r="V8" s="101"/>
      <c r="W8" s="101"/>
      <c r="X8" s="102"/>
    </row>
    <row r="9" spans="1:117" ht="70" x14ac:dyDescent="0.3">
      <c r="A9" s="463" t="s">
        <v>408</v>
      </c>
      <c r="B9" s="464" t="s">
        <v>409</v>
      </c>
      <c r="C9" s="465" t="s">
        <v>410</v>
      </c>
      <c r="D9" s="465" t="s">
        <v>411</v>
      </c>
      <c r="E9" s="465" t="s">
        <v>446</v>
      </c>
      <c r="F9" s="466" t="s">
        <v>447</v>
      </c>
      <c r="G9" s="465" t="s">
        <v>448</v>
      </c>
      <c r="H9" s="467" t="s">
        <v>354</v>
      </c>
      <c r="I9" s="465" t="s">
        <v>222</v>
      </c>
      <c r="J9" s="467" t="s">
        <v>406</v>
      </c>
      <c r="K9" s="468" t="s">
        <v>449</v>
      </c>
      <c r="L9" s="469" t="s">
        <v>398</v>
      </c>
      <c r="M9" s="469" t="s">
        <v>533</v>
      </c>
      <c r="N9" s="469" t="s">
        <v>399</v>
      </c>
      <c r="O9" s="469" t="s">
        <v>552</v>
      </c>
      <c r="P9" s="470" t="s">
        <v>490</v>
      </c>
      <c r="Q9" s="471" t="s">
        <v>102</v>
      </c>
      <c r="R9" s="471" t="s">
        <v>103</v>
      </c>
      <c r="S9" s="471" t="s">
        <v>104</v>
      </c>
      <c r="T9" s="471" t="s">
        <v>105</v>
      </c>
      <c r="U9" s="470" t="s">
        <v>331</v>
      </c>
      <c r="V9" s="470" t="s">
        <v>332</v>
      </c>
      <c r="W9" s="469" t="s">
        <v>400</v>
      </c>
      <c r="X9" s="472" t="s">
        <v>558</v>
      </c>
    </row>
    <row r="10" spans="1:117" ht="14" x14ac:dyDescent="0.3">
      <c r="A10" s="103" t="str">
        <f>'END Jul 2018'!K2</f>
        <v>Energy Locals</v>
      </c>
      <c r="B10" s="104" t="str">
        <f>'END Jul 2018'!L2</f>
        <v>Simple Saver</v>
      </c>
      <c r="C10" s="105">
        <f>91*'END Jul 2018'!M2/100</f>
        <v>79.17</v>
      </c>
      <c r="D10" s="105">
        <f>$E$5*'END Jul 2018'!N2/100</f>
        <v>183.13757099999998</v>
      </c>
      <c r="E10" s="106">
        <v>0</v>
      </c>
      <c r="F10" s="105">
        <v>0</v>
      </c>
      <c r="G10" s="105">
        <v>0</v>
      </c>
      <c r="H10" s="105">
        <v>0</v>
      </c>
      <c r="I10" s="105">
        <f t="shared" ref="I10:I24" si="0">SUM(C10:H10)</f>
        <v>262.307571</v>
      </c>
      <c r="J10" s="107">
        <f t="shared" ref="J10:J25" si="1">(I10-C10)*4</f>
        <v>732.55028399999992</v>
      </c>
      <c r="K10" s="108">
        <f t="shared" ref="K10:K25" si="2">I10*4</f>
        <v>1049.230284</v>
      </c>
      <c r="L10" s="109">
        <f>'END Jul 2018'!AW2</f>
        <v>0</v>
      </c>
      <c r="M10" s="109">
        <f>'END Jul 2018'!AX2</f>
        <v>0</v>
      </c>
      <c r="N10" s="109">
        <f>'END Jul 2018'!AY2</f>
        <v>0</v>
      </c>
      <c r="O10" s="109">
        <f>'END Jul 2018'!AZ2</f>
        <v>0</v>
      </c>
      <c r="P10" s="109">
        <f>($E$6*'END Jul 2018'!AT2/100)*4</f>
        <v>217.36439999999999</v>
      </c>
      <c r="Q10" s="109">
        <f>K10</f>
        <v>1049.230284</v>
      </c>
      <c r="R10" s="109">
        <f>Q10-(J10*O10/100)</f>
        <v>1049.230284</v>
      </c>
      <c r="S10" s="110">
        <f>Q10-P10</f>
        <v>831.86588400000005</v>
      </c>
      <c r="T10" s="110">
        <f>R10-P10</f>
        <v>831.86588400000005</v>
      </c>
      <c r="U10" s="473">
        <f>S10*1.1</f>
        <v>915.05247240000017</v>
      </c>
      <c r="V10" s="473">
        <f>T10*1.1</f>
        <v>915.05247240000017</v>
      </c>
      <c r="W10" s="111">
        <f>'END Jul 2018'!BI2</f>
        <v>0</v>
      </c>
      <c r="X10" s="230" t="str">
        <f>'END Jul 2018'!BJ2</f>
        <v>n</v>
      </c>
    </row>
    <row r="11" spans="1:117" ht="14" x14ac:dyDescent="0.3">
      <c r="A11" s="103" t="str">
        <f>'END Jul 2018'!K3</f>
        <v>AGL</v>
      </c>
      <c r="B11" s="104" t="str">
        <f>'END Jul 2018'!L3</f>
        <v xml:space="preserve">Solar Savers </v>
      </c>
      <c r="C11" s="105">
        <f>91*'END Jul 2018'!M3/100</f>
        <v>76.44</v>
      </c>
      <c r="D11" s="105">
        <f>$E$5*'END Jul 2018'!N3/100</f>
        <v>258.30530999999996</v>
      </c>
      <c r="E11" s="106">
        <v>0</v>
      </c>
      <c r="F11" s="105">
        <v>0</v>
      </c>
      <c r="G11" s="105">
        <v>0</v>
      </c>
      <c r="H11" s="105">
        <v>0</v>
      </c>
      <c r="I11" s="105">
        <f t="shared" si="0"/>
        <v>334.74530999999996</v>
      </c>
      <c r="J11" s="107">
        <f t="shared" si="1"/>
        <v>1033.2212399999999</v>
      </c>
      <c r="K11" s="108">
        <f t="shared" si="2"/>
        <v>1338.9812399999998</v>
      </c>
      <c r="L11" s="109">
        <f>'END Jul 2018'!AW3</f>
        <v>0</v>
      </c>
      <c r="M11" s="109">
        <f>'END Jul 2018'!AX3</f>
        <v>0</v>
      </c>
      <c r="N11" s="109">
        <f>'END Jul 2018'!AY3</f>
        <v>0</v>
      </c>
      <c r="O11" s="109">
        <f>'END Jul 2018'!AZ3</f>
        <v>0</v>
      </c>
      <c r="P11" s="109">
        <f>($E$6*'END Jul 2018'!AT3/100)*4</f>
        <v>483.03199999999998</v>
      </c>
      <c r="Q11" s="109">
        <f t="shared" ref="Q11:Q17" si="3">K11</f>
        <v>1338.9812399999998</v>
      </c>
      <c r="R11" s="109">
        <f>Q11-(K11*N11/100)</f>
        <v>1338.9812399999998</v>
      </c>
      <c r="S11" s="110">
        <f t="shared" ref="S11:S25" si="4">Q11-P11</f>
        <v>855.94923999999992</v>
      </c>
      <c r="T11" s="110">
        <f t="shared" ref="T11:T25" si="5">R11-P11</f>
        <v>855.94923999999992</v>
      </c>
      <c r="U11" s="473">
        <f t="shared" ref="U11:V25" si="6">S11*1.1</f>
        <v>941.54416400000002</v>
      </c>
      <c r="V11" s="473">
        <f t="shared" si="6"/>
        <v>941.54416400000002</v>
      </c>
      <c r="W11" s="111">
        <f>'END Jul 2018'!BI3</f>
        <v>0</v>
      </c>
      <c r="X11" s="230" t="str">
        <f>'END Jul 2018'!BJ3</f>
        <v>n</v>
      </c>
    </row>
    <row r="12" spans="1:117" ht="14" x14ac:dyDescent="0.3">
      <c r="A12" s="103" t="str">
        <f>'END Jul 2018'!K4</f>
        <v>Alinta Energy</v>
      </c>
      <c r="B12" s="104" t="str">
        <f>'END Jul 2018'!L4</f>
        <v>Fair Deal</v>
      </c>
      <c r="C12" s="105">
        <f>91*'END Jul 2018'!M4/100</f>
        <v>75.53</v>
      </c>
      <c r="D12" s="105">
        <f>IF($E$5&gt;='END Jul 2018'!P4,('END Jul 2018'!P4*'END Jul 2018'!N4/100),($E$5*'END Jul 2018'!N4/100))</f>
        <v>250.61871599999998</v>
      </c>
      <c r="E12" s="106">
        <f>IF($E$5&lt;'END Jul 2018'!P4,0,IF(($E$5)&lt;='END Jul 2018'!R4,(($E$5-'END Jul 2018'!P4)*'END Jul 2018'!Q4/100),(('END Jul 2018'!R4-'END Jul 2018'!P4)*'END Jul 2018'!Q4/100)))</f>
        <v>0</v>
      </c>
      <c r="F12" s="105">
        <v>0</v>
      </c>
      <c r="G12" s="105">
        <v>0</v>
      </c>
      <c r="H12" s="105">
        <f>IF(($E$5&lt;'END Jul 2018'!R4),(0),($E$5-'END Jul 2018'!R4)*'END Jul 2018'!S4/100)</f>
        <v>0</v>
      </c>
      <c r="I12" s="105">
        <f t="shared" si="0"/>
        <v>326.14871599999998</v>
      </c>
      <c r="J12" s="107">
        <f t="shared" si="1"/>
        <v>1002.4748639999999</v>
      </c>
      <c r="K12" s="108">
        <f t="shared" si="2"/>
        <v>1304.5948639999999</v>
      </c>
      <c r="L12" s="109">
        <f>'END Jul 2018'!AW4</f>
        <v>0</v>
      </c>
      <c r="M12" s="109">
        <f>'END Jul 2018'!AX4</f>
        <v>0</v>
      </c>
      <c r="N12" s="109">
        <f>'END Jul 2018'!AY4</f>
        <v>0</v>
      </c>
      <c r="O12" s="109">
        <f>'END Jul 2018'!AZ4</f>
        <v>27</v>
      </c>
      <c r="P12" s="109">
        <f>($E$6*'END Jul 2018'!AT4/100)*4</f>
        <v>181.13699999999997</v>
      </c>
      <c r="Q12" s="109">
        <f t="shared" si="3"/>
        <v>1304.5948639999999</v>
      </c>
      <c r="R12" s="109">
        <f>Q12-(J12*O12/100)</f>
        <v>1033.92665072</v>
      </c>
      <c r="S12" s="110">
        <f t="shared" si="4"/>
        <v>1123.457864</v>
      </c>
      <c r="T12" s="110">
        <f t="shared" si="5"/>
        <v>852.78965072000005</v>
      </c>
      <c r="U12" s="473">
        <f t="shared" si="6"/>
        <v>1235.8036504000002</v>
      </c>
      <c r="V12" s="473">
        <f t="shared" si="6"/>
        <v>938.06861579200017</v>
      </c>
      <c r="W12" s="111">
        <f>'END Jul 2018'!BI4</f>
        <v>0</v>
      </c>
      <c r="X12" s="230" t="str">
        <f>'END Jul 2018'!BJ4</f>
        <v>n</v>
      </c>
    </row>
    <row r="13" spans="1:117" ht="14" x14ac:dyDescent="0.3">
      <c r="A13" s="103" t="str">
        <f>'END Jul 2018'!K5</f>
        <v>Click Energy</v>
      </c>
      <c r="B13" s="104" t="str">
        <f>'END Jul 2018'!L5</f>
        <v xml:space="preserve">Solar </v>
      </c>
      <c r="C13" s="105">
        <f>91*'END Jul 2018'!M5/100</f>
        <v>78.260000000000005</v>
      </c>
      <c r="D13" s="105">
        <f>$E$5*'END Jul 2018'!N5/100</f>
        <v>336.95883000000003</v>
      </c>
      <c r="E13" s="106">
        <v>0</v>
      </c>
      <c r="F13" s="105">
        <v>0</v>
      </c>
      <c r="G13" s="105">
        <v>0</v>
      </c>
      <c r="H13" s="105">
        <v>0</v>
      </c>
      <c r="I13" s="105">
        <f t="shared" si="0"/>
        <v>415.21883000000003</v>
      </c>
      <c r="J13" s="107">
        <f t="shared" si="1"/>
        <v>1347.8353200000001</v>
      </c>
      <c r="K13" s="108">
        <f t="shared" si="2"/>
        <v>1660.8753200000001</v>
      </c>
      <c r="L13" s="109">
        <f>'END Jul 2018'!AW5</f>
        <v>0</v>
      </c>
      <c r="M13" s="109">
        <f>'END Jul 2018'!AX5</f>
        <v>0</v>
      </c>
      <c r="N13" s="109">
        <f>'END Jul 2018'!AY5</f>
        <v>11</v>
      </c>
      <c r="O13" s="109">
        <f>'END Jul 2018'!AZ5</f>
        <v>0</v>
      </c>
      <c r="P13" s="109">
        <f>($E$6*'END Jul 2018'!AT5/100)*4</f>
        <v>410.5772</v>
      </c>
      <c r="Q13" s="109">
        <f t="shared" si="3"/>
        <v>1660.8753200000001</v>
      </c>
      <c r="R13" s="109">
        <f>Q13-(K13*N13/100)</f>
        <v>1478.1790348</v>
      </c>
      <c r="S13" s="110">
        <f t="shared" si="4"/>
        <v>1250.2981200000002</v>
      </c>
      <c r="T13" s="110">
        <f t="shared" si="5"/>
        <v>1067.6018348</v>
      </c>
      <c r="U13" s="473">
        <f t="shared" si="6"/>
        <v>1375.3279320000004</v>
      </c>
      <c r="V13" s="473">
        <f t="shared" si="6"/>
        <v>1174.36201828</v>
      </c>
      <c r="W13" s="111">
        <f>'END Jul 2018'!BI5</f>
        <v>0</v>
      </c>
      <c r="X13" s="230" t="str">
        <f>'END Jul 2018'!BJ5</f>
        <v>n</v>
      </c>
    </row>
    <row r="14" spans="1:117" ht="14" x14ac:dyDescent="0.3">
      <c r="A14" s="103" t="str">
        <f>'END Jul 2018'!K6</f>
        <v>Commander</v>
      </c>
      <c r="B14" s="104" t="str">
        <f>'END Jul 2018'!L6</f>
        <v>Market offer</v>
      </c>
      <c r="C14" s="105">
        <f>91*'END Jul 2018'!M6/100</f>
        <v>85.603699999999989</v>
      </c>
      <c r="D14" s="105">
        <f>IF($E$5&gt;='END Jul 2018'!P6,('END Jul 2018'!P6*'END Jul 2018'!N6/100),($E$5*'END Jul 2018'!N6/100))</f>
        <v>283.33143000000001</v>
      </c>
      <c r="E14" s="106">
        <f>IF($E$5&lt;'END Jul 2018'!P6,0,IF(($E$5)&lt;='END Jul 2018'!R6,(($E$5-'END Jul 2018'!P6)*'END Jul 2018'!Q6/100),(('END Jul 2018'!R6-'END Jul 2018'!P6)*'END Jul 2018'!Q6/100)))</f>
        <v>0</v>
      </c>
      <c r="F14" s="105">
        <v>0</v>
      </c>
      <c r="G14" s="105">
        <v>0</v>
      </c>
      <c r="H14" s="105">
        <f>IF(($E$5&lt;'END Jul 2018'!R6),(0),($E$5-'END Jul 2018'!R6)*'END Jul 2018'!S6/100)</f>
        <v>0</v>
      </c>
      <c r="I14" s="105">
        <f t="shared" si="0"/>
        <v>368.93513000000002</v>
      </c>
      <c r="J14" s="107">
        <f t="shared" si="1"/>
        <v>1133.32572</v>
      </c>
      <c r="K14" s="108">
        <f t="shared" si="2"/>
        <v>1475.7405200000001</v>
      </c>
      <c r="L14" s="109">
        <f>'END Jul 2018'!AW6</f>
        <v>0</v>
      </c>
      <c r="M14" s="109">
        <f>'END Jul 2018'!AX6</f>
        <v>0</v>
      </c>
      <c r="N14" s="109">
        <f>'END Jul 2018'!AY6</f>
        <v>0</v>
      </c>
      <c r="O14" s="109">
        <f>'END Jul 2018'!AZ6</f>
        <v>20</v>
      </c>
      <c r="P14" s="109">
        <f>($E$6*'END Jul 2018'!AT6/100)*4</f>
        <v>280.15855999999997</v>
      </c>
      <c r="Q14" s="109">
        <f t="shared" si="3"/>
        <v>1475.7405200000001</v>
      </c>
      <c r="R14" s="109">
        <f>Q14-(J14*O14/100)</f>
        <v>1249.075376</v>
      </c>
      <c r="S14" s="110">
        <f t="shared" si="4"/>
        <v>1195.58196</v>
      </c>
      <c r="T14" s="110">
        <f t="shared" si="5"/>
        <v>968.91681600000004</v>
      </c>
      <c r="U14" s="473">
        <f t="shared" si="6"/>
        <v>1315.1401560000002</v>
      </c>
      <c r="V14" s="473">
        <f t="shared" si="6"/>
        <v>1065.8084976000002</v>
      </c>
      <c r="W14" s="111">
        <f>'END Jul 2018'!BI6</f>
        <v>0</v>
      </c>
      <c r="X14" s="230" t="str">
        <f>'END Jul 2018'!BJ6</f>
        <v>n</v>
      </c>
    </row>
    <row r="15" spans="1:117" ht="14" x14ac:dyDescent="0.3">
      <c r="A15" s="103" t="str">
        <f>'END Jul 2018'!K7</f>
        <v>CovaU</v>
      </c>
      <c r="B15" s="104" t="str">
        <f>'END Jul 2018'!L7</f>
        <v>Freedom Solar</v>
      </c>
      <c r="C15" s="105">
        <f>91*'END Jul 2018'!M7/100</f>
        <v>91</v>
      </c>
      <c r="D15" s="105">
        <f>$E$5*'END Jul 2018'!N7/100</f>
        <v>247.57983000000002</v>
      </c>
      <c r="E15" s="106">
        <v>0</v>
      </c>
      <c r="F15" s="105">
        <v>0</v>
      </c>
      <c r="G15" s="105">
        <v>0</v>
      </c>
      <c r="H15" s="105">
        <v>0</v>
      </c>
      <c r="I15" s="105">
        <f t="shared" si="0"/>
        <v>338.57983000000002</v>
      </c>
      <c r="J15" s="107">
        <f t="shared" si="1"/>
        <v>990.31932000000006</v>
      </c>
      <c r="K15" s="108">
        <f t="shared" si="2"/>
        <v>1354.3193200000001</v>
      </c>
      <c r="L15" s="109">
        <f>'END Jul 2018'!AW7</f>
        <v>0</v>
      </c>
      <c r="M15" s="109">
        <f>'END Jul 2018'!AX7</f>
        <v>0</v>
      </c>
      <c r="N15" s="109">
        <f>'END Jul 2018'!AY7</f>
        <v>15</v>
      </c>
      <c r="O15" s="109">
        <f>'END Jul 2018'!AZ7</f>
        <v>0</v>
      </c>
      <c r="P15" s="109">
        <f>($E$6*'END Jul 2018'!AT7/100)*4</f>
        <v>205.2886</v>
      </c>
      <c r="Q15" s="109">
        <f t="shared" si="3"/>
        <v>1354.3193200000001</v>
      </c>
      <c r="R15" s="109">
        <f>Q15-(K15*N15/100)</f>
        <v>1151.1714220000001</v>
      </c>
      <c r="S15" s="110">
        <f t="shared" si="4"/>
        <v>1149.03072</v>
      </c>
      <c r="T15" s="110">
        <f t="shared" si="5"/>
        <v>945.88282200000015</v>
      </c>
      <c r="U15" s="473">
        <f t="shared" si="6"/>
        <v>1263.933792</v>
      </c>
      <c r="V15" s="473">
        <f t="shared" si="6"/>
        <v>1040.4711042000004</v>
      </c>
      <c r="W15" s="111">
        <f>'END Jul 2018'!BI7</f>
        <v>0</v>
      </c>
      <c r="X15" s="230" t="str">
        <f>'END Jul 2018'!BJ7</f>
        <v>n</v>
      </c>
    </row>
    <row r="16" spans="1:117" ht="14" x14ac:dyDescent="0.3">
      <c r="A16" s="103" t="str">
        <f>'END Jul 2018'!K8</f>
        <v>Diamond Energy</v>
      </c>
      <c r="B16" s="104" t="str">
        <f>'END Jul 2018'!L8</f>
        <v>Pay on time discount</v>
      </c>
      <c r="C16" s="105">
        <f>91*'END Jul 2018'!M8/100</f>
        <v>81.444999999999993</v>
      </c>
      <c r="D16" s="105">
        <f>IF($E$5&gt;='END Jul 2018'!P8,('END Jul 2018'!P8*'END Jul 2018'!N8/100),($E$5*'END Jul 2018'!N8/100))</f>
        <v>76.98</v>
      </c>
      <c r="E16" s="106">
        <f>IF($E$5&lt;'END Jul 2018'!P8,0,IF(($E$5)&lt;='END Jul 2018'!R8,(($E$5-'END Jul 2018'!P8)*'END Jul 2018'!Q8/100),(('END Jul 2018'!R8-'END Jul 2018'!P8)*'END Jul 2018'!Q8/100)))</f>
        <v>160.204542</v>
      </c>
      <c r="F16" s="105">
        <v>0</v>
      </c>
      <c r="G16" s="105">
        <v>0</v>
      </c>
      <c r="H16" s="105">
        <f>IF(($E$5&lt;'END Jul 2018'!R8),(0),($E$5-'END Jul 2018'!R8)*'END Jul 2018'!S8/100)</f>
        <v>0</v>
      </c>
      <c r="I16" s="105">
        <f t="shared" si="0"/>
        <v>318.62954200000001</v>
      </c>
      <c r="J16" s="107">
        <f t="shared" si="1"/>
        <v>948.73816800000009</v>
      </c>
      <c r="K16" s="108">
        <f t="shared" si="2"/>
        <v>1274.5181680000001</v>
      </c>
      <c r="L16" s="109">
        <f>'END Jul 2018'!AW8</f>
        <v>0</v>
      </c>
      <c r="M16" s="109">
        <f>'END Jul 2018'!AX8</f>
        <v>0</v>
      </c>
      <c r="N16" s="109">
        <f>'END Jul 2018'!AY8</f>
        <v>7</v>
      </c>
      <c r="O16" s="109">
        <f>'END Jul 2018'!AZ8</f>
        <v>0</v>
      </c>
      <c r="P16" s="109">
        <f>($E$6*'END Jul 2018'!AT8/100)*4</f>
        <v>289.81919999999997</v>
      </c>
      <c r="Q16" s="109">
        <f t="shared" si="3"/>
        <v>1274.5181680000001</v>
      </c>
      <c r="R16" s="109">
        <f>Q16-(K16*N16/100)</f>
        <v>1185.3018962400001</v>
      </c>
      <c r="S16" s="110">
        <f t="shared" si="4"/>
        <v>984.69896800000015</v>
      </c>
      <c r="T16" s="110">
        <f t="shared" si="5"/>
        <v>895.48269624000022</v>
      </c>
      <c r="U16" s="473">
        <f t="shared" si="6"/>
        <v>1083.1688648000002</v>
      </c>
      <c r="V16" s="473">
        <f t="shared" si="6"/>
        <v>985.03096586400034</v>
      </c>
      <c r="W16" s="111">
        <f>'END Jul 2018'!BI8</f>
        <v>0</v>
      </c>
      <c r="X16" s="230" t="str">
        <f>'END Jul 2018'!BJ8</f>
        <v>n</v>
      </c>
    </row>
    <row r="17" spans="1:117" ht="14" x14ac:dyDescent="0.3">
      <c r="A17" s="103" t="str">
        <f>'END Jul 2018'!K9</f>
        <v>Dodo Power &amp; Gas</v>
      </c>
      <c r="B17" s="104" t="str">
        <f>'END Jul 2018'!L9</f>
        <v>Market offer</v>
      </c>
      <c r="C17" s="105">
        <f>91*'END Jul 2018'!M9/100</f>
        <v>82.309500000000014</v>
      </c>
      <c r="D17" s="105">
        <f>IF($E$5&gt;='END Jul 2018'!P9,('END Jul 2018'!P9*'END Jul 2018'!N9/100),($E$5*'END Jul 2018'!N9/100))</f>
        <v>272.42719199999999</v>
      </c>
      <c r="E17" s="106">
        <f>IF($E$5&lt;'END Jul 2018'!P9,0,IF(($E$5)&lt;='END Jul 2018'!R9,(($E$5-'END Jul 2018'!P9)*'END Jul 2018'!Q9/100),(('END Jul 2018'!R9-'END Jul 2018'!P9)*'END Jul 2018'!Q9/100)))</f>
        <v>0</v>
      </c>
      <c r="F17" s="105">
        <v>0</v>
      </c>
      <c r="G17" s="105">
        <v>0</v>
      </c>
      <c r="H17" s="105">
        <f>IF(($E$5&lt;'END Jul 2018'!R9),(0),($E$5-'END Jul 2018'!R9)*'END Jul 2018'!S9/100)</f>
        <v>0</v>
      </c>
      <c r="I17" s="105">
        <f t="shared" si="0"/>
        <v>354.73669200000001</v>
      </c>
      <c r="J17" s="107">
        <f t="shared" si="1"/>
        <v>1089.708768</v>
      </c>
      <c r="K17" s="108">
        <f t="shared" si="2"/>
        <v>1418.946768</v>
      </c>
      <c r="L17" s="109">
        <f>'END Jul 2018'!AW9</f>
        <v>0</v>
      </c>
      <c r="M17" s="109">
        <f>'END Jul 2018'!AX9</f>
        <v>0</v>
      </c>
      <c r="N17" s="109">
        <f>'END Jul 2018'!AY9</f>
        <v>0</v>
      </c>
      <c r="O17" s="109">
        <f>'END Jul 2018'!AZ9</f>
        <v>0</v>
      </c>
      <c r="P17" s="109">
        <f>($E$6*'END Jul 2018'!AT9/100)*4</f>
        <v>280.15855999999997</v>
      </c>
      <c r="Q17" s="109">
        <f t="shared" si="3"/>
        <v>1418.946768</v>
      </c>
      <c r="R17" s="109">
        <f>Q17</f>
        <v>1418.946768</v>
      </c>
      <c r="S17" s="110">
        <f t="shared" si="4"/>
        <v>1138.7882079999999</v>
      </c>
      <c r="T17" s="110">
        <f t="shared" si="5"/>
        <v>1138.7882079999999</v>
      </c>
      <c r="U17" s="473">
        <f t="shared" si="6"/>
        <v>1252.6670288</v>
      </c>
      <c r="V17" s="473">
        <f t="shared" si="6"/>
        <v>1252.6670288</v>
      </c>
      <c r="W17" s="111">
        <f>'END Jul 2018'!BI9</f>
        <v>0</v>
      </c>
      <c r="X17" s="230" t="str">
        <f>'END Jul 2018'!BJ9</f>
        <v>n</v>
      </c>
    </row>
    <row r="18" spans="1:117" ht="14" x14ac:dyDescent="0.3">
      <c r="A18" s="103" t="str">
        <f>'END Jul 2018'!K10</f>
        <v>EnergyAustralia</v>
      </c>
      <c r="B18" s="104" t="str">
        <f>'END Jul 2018'!L10</f>
        <v>Anytime Saver</v>
      </c>
      <c r="C18" s="105">
        <f>91*'END Jul 2018'!M10/100</f>
        <v>79.442999999999998</v>
      </c>
      <c r="D18" s="105">
        <f>$E$5*'END Jul 2018'!N10/100</f>
        <v>266.17066199999999</v>
      </c>
      <c r="E18" s="106">
        <v>0</v>
      </c>
      <c r="F18" s="105">
        <v>0</v>
      </c>
      <c r="G18" s="105">
        <v>0</v>
      </c>
      <c r="H18" s="105">
        <v>0</v>
      </c>
      <c r="I18" s="105">
        <f t="shared" si="0"/>
        <v>345.61366199999998</v>
      </c>
      <c r="J18" s="107">
        <f t="shared" si="1"/>
        <v>1064.682648</v>
      </c>
      <c r="K18" s="108">
        <f t="shared" si="2"/>
        <v>1382.4546479999999</v>
      </c>
      <c r="L18" s="109">
        <f>'END Jul 2018'!AW10</f>
        <v>0</v>
      </c>
      <c r="M18" s="109">
        <f>'END Jul 2018'!AX10</f>
        <v>28</v>
      </c>
      <c r="N18" s="109">
        <f>'END Jul 2018'!AY10</f>
        <v>0</v>
      </c>
      <c r="O18" s="109">
        <f>'END Jul 2018'!AZ10</f>
        <v>0</v>
      </c>
      <c r="P18" s="109">
        <f>($E$6*'END Jul 2018'!AT10/100)*4</f>
        <v>301.89499999999998</v>
      </c>
      <c r="Q18" s="109">
        <f>K18-(J18*M18/100)</f>
        <v>1084.3435065599999</v>
      </c>
      <c r="R18" s="109">
        <f>Q18</f>
        <v>1084.3435065599999</v>
      </c>
      <c r="S18" s="110">
        <f t="shared" si="4"/>
        <v>782.44850655999994</v>
      </c>
      <c r="T18" s="110">
        <f t="shared" si="5"/>
        <v>782.44850655999994</v>
      </c>
      <c r="U18" s="473">
        <f t="shared" si="6"/>
        <v>860.69335721599998</v>
      </c>
      <c r="V18" s="473">
        <f t="shared" si="6"/>
        <v>860.69335721599998</v>
      </c>
      <c r="W18" s="111">
        <f>'END Jul 2018'!BI10</f>
        <v>0</v>
      </c>
      <c r="X18" s="230" t="str">
        <f>'END Jul 2018'!BJ10</f>
        <v>n</v>
      </c>
    </row>
    <row r="19" spans="1:117" ht="14" x14ac:dyDescent="0.3">
      <c r="A19" s="103" t="str">
        <f>'END Jul 2018'!K11</f>
        <v>Mojo Power</v>
      </c>
      <c r="B19" s="104" t="str">
        <f>'END Jul 2018'!L11</f>
        <v>Connect</v>
      </c>
      <c r="C19" s="105">
        <f>91*'END Jul 2018'!M11/100</f>
        <v>143.74360000000001</v>
      </c>
      <c r="D19" s="105">
        <f>$E$5*'END Jul 2018'!N11/100</f>
        <v>216.65469599999997</v>
      </c>
      <c r="E19" s="106">
        <v>0</v>
      </c>
      <c r="F19" s="105">
        <v>0</v>
      </c>
      <c r="G19" s="105">
        <v>0</v>
      </c>
      <c r="H19" s="105">
        <v>0</v>
      </c>
      <c r="I19" s="105">
        <f t="shared" si="0"/>
        <v>360.39829599999996</v>
      </c>
      <c r="J19" s="107">
        <f t="shared" si="1"/>
        <v>866.61878399999978</v>
      </c>
      <c r="K19" s="108">
        <f t="shared" si="2"/>
        <v>1441.5931839999998</v>
      </c>
      <c r="L19" s="109">
        <f>'END Jul 2018'!AW11</f>
        <v>0</v>
      </c>
      <c r="M19" s="109">
        <f>'END Jul 2018'!AX11</f>
        <v>0</v>
      </c>
      <c r="N19" s="109">
        <f>'END Jul 2018'!AY11</f>
        <v>0</v>
      </c>
      <c r="O19" s="109">
        <f>'END Jul 2018'!AZ11</f>
        <v>0</v>
      </c>
      <c r="P19" s="109">
        <f>($E$6*'END Jul 2018'!AT11/100)*4</f>
        <v>483.03199999999998</v>
      </c>
      <c r="Q19" s="109">
        <f>K19-(J19*M19/100)</f>
        <v>1441.5931839999998</v>
      </c>
      <c r="R19" s="109">
        <f>Q19</f>
        <v>1441.5931839999998</v>
      </c>
      <c r="S19" s="110">
        <f t="shared" si="4"/>
        <v>958.56118399999991</v>
      </c>
      <c r="T19" s="110">
        <f t="shared" si="5"/>
        <v>958.56118399999991</v>
      </c>
      <c r="U19" s="473">
        <f t="shared" si="6"/>
        <v>1054.4173023999999</v>
      </c>
      <c r="V19" s="473">
        <f t="shared" si="6"/>
        <v>1054.4173023999999</v>
      </c>
      <c r="W19" s="111">
        <f>'END Jul 2018'!BI11</f>
        <v>0</v>
      </c>
      <c r="X19" s="230" t="str">
        <f>'END Jul 2018'!BJ11</f>
        <v>n</v>
      </c>
    </row>
    <row r="20" spans="1:117" ht="14" x14ac:dyDescent="0.3">
      <c r="A20" s="103" t="str">
        <f>'END Jul 2018'!K12</f>
        <v>Momentum Energy</v>
      </c>
      <c r="B20" s="104" t="str">
        <f>'END Jul 2018'!L12</f>
        <v>SmilePower</v>
      </c>
      <c r="C20" s="105">
        <f>91*'END Jul 2018'!M12/100</f>
        <v>74.5381</v>
      </c>
      <c r="D20" s="105">
        <f>IF($E$5&gt;='END Jul 2018'!P12,('END Jul 2018'!P12*'END Jul 2018'!N12/100),($E$5*'END Jul 2018'!N12/100))</f>
        <v>164.52</v>
      </c>
      <c r="E20" s="106">
        <f>IF($E$5&lt;'END Jul 2018'!P12,0,IF(($E$5)&lt;='END Jul 2018'!R12,(($E$5-'END Jul 2018'!P12)*'END Jul 2018'!Q12/100),(('END Jul 2018'!R12-'END Jul 2018'!P12)*'END Jul 2018'!Q12/100)))</f>
        <v>0</v>
      </c>
      <c r="F20" s="105">
        <v>0</v>
      </c>
      <c r="G20" s="105">
        <v>0</v>
      </c>
      <c r="H20" s="105">
        <f>IF(($E$5&lt;'END Jul 2018'!R12),(0),($E$5-'END Jul 2018'!R12)*'END Jul 2018'!S12/100)</f>
        <v>78.941372999999999</v>
      </c>
      <c r="I20" s="105">
        <f t="shared" si="0"/>
        <v>317.99947300000002</v>
      </c>
      <c r="J20" s="107">
        <f t="shared" si="1"/>
        <v>973.84549200000015</v>
      </c>
      <c r="K20" s="108">
        <f t="shared" si="2"/>
        <v>1271.9978920000001</v>
      </c>
      <c r="L20" s="109">
        <f>'END Jul 2018'!AW12</f>
        <v>0</v>
      </c>
      <c r="M20" s="109">
        <f>'END Jul 2018'!AX12</f>
        <v>0</v>
      </c>
      <c r="N20" s="109">
        <f>'END Jul 2018'!AY12</f>
        <v>0</v>
      </c>
      <c r="O20" s="109">
        <f>'END Jul 2018'!AZ12</f>
        <v>0</v>
      </c>
      <c r="P20" s="109">
        <f>($E$6*'END Jul 2018'!AT12/100)*4</f>
        <v>169.06119999999999</v>
      </c>
      <c r="Q20" s="109">
        <f t="shared" ref="Q20" si="7">K20</f>
        <v>1271.9978920000001</v>
      </c>
      <c r="R20" s="109">
        <f>Q20-(J20*O20/100)</f>
        <v>1271.9978920000001</v>
      </c>
      <c r="S20" s="110">
        <f t="shared" si="4"/>
        <v>1102.9366920000002</v>
      </c>
      <c r="T20" s="110">
        <f t="shared" si="5"/>
        <v>1102.9366920000002</v>
      </c>
      <c r="U20" s="473">
        <f t="shared" si="6"/>
        <v>1213.2303612000003</v>
      </c>
      <c r="V20" s="473">
        <f t="shared" si="6"/>
        <v>1213.2303612000003</v>
      </c>
      <c r="W20" s="111">
        <f>'END Jul 2018'!BI12</f>
        <v>0</v>
      </c>
      <c r="X20" s="230" t="str">
        <f>'END Jul 2018'!BJ12</f>
        <v>n</v>
      </c>
    </row>
    <row r="21" spans="1:117" ht="14" x14ac:dyDescent="0.3">
      <c r="A21" s="103" t="str">
        <f>'END Jul 2018'!K13</f>
        <v>Origin Energy</v>
      </c>
      <c r="B21" s="104" t="str">
        <f>'END Jul 2018'!L13</f>
        <v>Solar Boost Plus</v>
      </c>
      <c r="C21" s="105">
        <f>91*'END Jul 2018'!M13/100</f>
        <v>75.429900000000004</v>
      </c>
      <c r="D21" s="105">
        <f>$E$5*'END Jul 2018'!N13/100</f>
        <v>242.12771099999998</v>
      </c>
      <c r="E21" s="106">
        <v>0</v>
      </c>
      <c r="F21" s="105">
        <v>0</v>
      </c>
      <c r="G21" s="105">
        <v>0</v>
      </c>
      <c r="H21" s="105">
        <v>0</v>
      </c>
      <c r="I21" s="105">
        <f t="shared" si="0"/>
        <v>317.55761099999995</v>
      </c>
      <c r="J21" s="107">
        <f t="shared" si="1"/>
        <v>968.51084399999979</v>
      </c>
      <c r="K21" s="108">
        <f t="shared" si="2"/>
        <v>1270.2304439999998</v>
      </c>
      <c r="L21" s="109">
        <f>'END Jul 2018'!AW13</f>
        <v>0</v>
      </c>
      <c r="M21" s="109">
        <f>'END Jul 2018'!AX13</f>
        <v>12</v>
      </c>
      <c r="N21" s="109">
        <f>'END Jul 2018'!AY13</f>
        <v>0</v>
      </c>
      <c r="O21" s="109">
        <f>'END Jul 2018'!AZ13</f>
        <v>0</v>
      </c>
      <c r="P21" s="109">
        <f>($E$6*'END Jul 2018'!AT13/100)*4</f>
        <v>410.5772</v>
      </c>
      <c r="Q21" s="109">
        <f>K21-(J21*M21/100)</f>
        <v>1154.0091427199998</v>
      </c>
      <c r="R21" s="109">
        <f>Q21-(K21*N21/100)</f>
        <v>1154.0091427199998</v>
      </c>
      <c r="S21" s="110">
        <f t="shared" si="4"/>
        <v>743.43194271999982</v>
      </c>
      <c r="T21" s="110">
        <f t="shared" si="5"/>
        <v>743.43194271999982</v>
      </c>
      <c r="U21" s="473">
        <f t="shared" si="6"/>
        <v>817.77513699199983</v>
      </c>
      <c r="V21" s="473">
        <f t="shared" si="6"/>
        <v>817.77513699199983</v>
      </c>
      <c r="W21" s="111">
        <f>'END Jul 2018'!BI13</f>
        <v>0</v>
      </c>
      <c r="X21" s="230" t="str">
        <f>'END Jul 2018'!BJ13</f>
        <v>n</v>
      </c>
    </row>
    <row r="22" spans="1:117" ht="14" x14ac:dyDescent="0.3">
      <c r="A22" s="103" t="str">
        <f>'END Jul 2018'!K14</f>
        <v>Powerdirect</v>
      </c>
      <c r="B22" s="104" t="str">
        <f>'END Jul 2018'!L14</f>
        <v>Market offer</v>
      </c>
      <c r="C22" s="105">
        <f>91*'END Jul 2018'!M14/100</f>
        <v>76.44</v>
      </c>
      <c r="D22" s="105">
        <f>$E$5*'END Jul 2018'!N14/100</f>
        <v>258.30530999999996</v>
      </c>
      <c r="E22" s="106">
        <v>0</v>
      </c>
      <c r="F22" s="105">
        <v>0</v>
      </c>
      <c r="G22" s="105">
        <v>0</v>
      </c>
      <c r="H22" s="105">
        <v>0</v>
      </c>
      <c r="I22" s="105">
        <f t="shared" si="0"/>
        <v>334.74530999999996</v>
      </c>
      <c r="J22" s="107">
        <f t="shared" si="1"/>
        <v>1033.2212399999999</v>
      </c>
      <c r="K22" s="108">
        <f t="shared" si="2"/>
        <v>1338.9812399999998</v>
      </c>
      <c r="L22" s="109">
        <f>'END Jul 2018'!AW14</f>
        <v>0</v>
      </c>
      <c r="M22" s="109">
        <f>'END Jul 2018'!AX14</f>
        <v>0</v>
      </c>
      <c r="N22" s="109">
        <f>'END Jul 2018'!AY14</f>
        <v>0</v>
      </c>
      <c r="O22" s="109">
        <f>'END Jul 2018'!AZ14</f>
        <v>25</v>
      </c>
      <c r="P22" s="109">
        <f>($E$6*'END Jul 2018'!AT14/100)*4</f>
        <v>268.08276000000001</v>
      </c>
      <c r="Q22" s="109">
        <f t="shared" ref="Q22:Q29" si="8">K22</f>
        <v>1338.9812399999998</v>
      </c>
      <c r="R22" s="109">
        <f>Q22-(J22*O22/100)</f>
        <v>1080.6759299999999</v>
      </c>
      <c r="S22" s="110">
        <f t="shared" si="4"/>
        <v>1070.8984799999998</v>
      </c>
      <c r="T22" s="110">
        <f t="shared" si="5"/>
        <v>812.59316999999987</v>
      </c>
      <c r="U22" s="473">
        <f t="shared" si="6"/>
        <v>1177.9883279999999</v>
      </c>
      <c r="V22" s="473">
        <f t="shared" si="6"/>
        <v>893.85248699999988</v>
      </c>
      <c r="W22" s="111">
        <f>'END Jul 2018'!BI14</f>
        <v>0</v>
      </c>
      <c r="X22" s="230" t="str">
        <f>'END Jul 2018'!BJ14</f>
        <v>n</v>
      </c>
    </row>
    <row r="23" spans="1:117" ht="14" x14ac:dyDescent="0.3">
      <c r="A23" s="103" t="str">
        <f>'END Jul 2018'!K15</f>
        <v>Powershop</v>
      </c>
      <c r="B23" s="104" t="str">
        <f>'END Jul 2018'!L15</f>
        <v>Power Saver</v>
      </c>
      <c r="C23" s="105">
        <f>91*'END Jul 2018'!M15/100</f>
        <v>84.912100000000009</v>
      </c>
      <c r="D23" s="105">
        <f>$E$5*'END Jul 2018'!N15/100</f>
        <v>223.62625799999998</v>
      </c>
      <c r="E23" s="106">
        <v>0</v>
      </c>
      <c r="F23" s="105">
        <v>0</v>
      </c>
      <c r="G23" s="105">
        <v>0</v>
      </c>
      <c r="H23" s="105">
        <v>0</v>
      </c>
      <c r="I23" s="105">
        <f t="shared" si="0"/>
        <v>308.53835800000002</v>
      </c>
      <c r="J23" s="107">
        <f t="shared" si="1"/>
        <v>894.50503200000003</v>
      </c>
      <c r="K23" s="108">
        <f t="shared" si="2"/>
        <v>1234.1534320000001</v>
      </c>
      <c r="L23" s="109">
        <f>'END Jul 2018'!AW15</f>
        <v>0</v>
      </c>
      <c r="M23" s="109">
        <f>'END Jul 2018'!AX15</f>
        <v>0</v>
      </c>
      <c r="N23" s="109">
        <f>'END Jul 2018'!AY15</f>
        <v>12</v>
      </c>
      <c r="O23" s="109">
        <f>'END Jul 2018'!AZ15</f>
        <v>0</v>
      </c>
      <c r="P23" s="109">
        <f>($E$6*'END Jul 2018'!AT15/100)*4</f>
        <v>246.34631999999999</v>
      </c>
      <c r="Q23" s="109">
        <f t="shared" si="8"/>
        <v>1234.1534320000001</v>
      </c>
      <c r="R23" s="109">
        <f>Q23-(K23*N23/100)</f>
        <v>1086.0550201600001</v>
      </c>
      <c r="S23" s="110">
        <f t="shared" si="4"/>
        <v>987.80711200000007</v>
      </c>
      <c r="T23" s="110">
        <f t="shared" si="5"/>
        <v>839.70870016000015</v>
      </c>
      <c r="U23" s="473">
        <f t="shared" si="6"/>
        <v>1086.5878232000002</v>
      </c>
      <c r="V23" s="473">
        <f t="shared" si="6"/>
        <v>923.6795701760002</v>
      </c>
      <c r="W23" s="111">
        <f>'END Jul 2018'!BI15</f>
        <v>0</v>
      </c>
      <c r="X23" s="230" t="str">
        <f>'END Jul 2018'!BJ15</f>
        <v>n</v>
      </c>
    </row>
    <row r="24" spans="1:117" ht="14" x14ac:dyDescent="0.3">
      <c r="A24" s="103" t="str">
        <f>'END Jul 2018'!K16</f>
        <v>Red Energy</v>
      </c>
      <c r="B24" s="104" t="str">
        <f>'END Jul 2018'!L16</f>
        <v>Living Energy Saver</v>
      </c>
      <c r="C24" s="105">
        <f>91*'END Jul 2018'!M16/100</f>
        <v>73.709999999999994</v>
      </c>
      <c r="D24" s="105">
        <f>IF($E$5&gt;='END Jul 2018'!P16,('END Jul 2018'!P16*'END Jul 2018'!N16/100),($E$5*'END Jul 2018'!N16/100))</f>
        <v>227.91645</v>
      </c>
      <c r="E24" s="106">
        <f>IF($E$5&lt;'END Jul 2018'!P16,0,IF(($E$5)&lt;='END Jul 2018'!R16,(($E$5-'END Jul 2018'!P16)*'END Jul 2018'!Q16/100),(('END Jul 2018'!R16-'END Jul 2018'!P16)*'END Jul 2018'!Q16/100)))</f>
        <v>0</v>
      </c>
      <c r="F24" s="105">
        <v>0</v>
      </c>
      <c r="G24" s="105">
        <v>0</v>
      </c>
      <c r="H24" s="105">
        <f>IF(($E$5&lt;'END Jul 2018'!R16),(0),($E$5-'END Jul 2018'!R16)*'END Jul 2018'!S16/100)</f>
        <v>0</v>
      </c>
      <c r="I24" s="105">
        <f t="shared" si="0"/>
        <v>301.62644999999998</v>
      </c>
      <c r="J24" s="107">
        <f t="shared" si="1"/>
        <v>911.66579999999999</v>
      </c>
      <c r="K24" s="108">
        <f t="shared" si="2"/>
        <v>1206.5057999999999</v>
      </c>
      <c r="L24" s="109">
        <f>'END Jul 2018'!AW16</f>
        <v>0</v>
      </c>
      <c r="M24" s="109">
        <f>'END Jul 2018'!AX16</f>
        <v>0</v>
      </c>
      <c r="N24" s="109">
        <f>'END Jul 2018'!AY16</f>
        <v>10</v>
      </c>
      <c r="O24" s="109">
        <f>'END Jul 2018'!AZ16</f>
        <v>0</v>
      </c>
      <c r="P24" s="109">
        <f>($E$6*'END Jul 2018'!AT16/100)*4</f>
        <v>268.08276000000001</v>
      </c>
      <c r="Q24" s="109">
        <f t="shared" si="8"/>
        <v>1206.5057999999999</v>
      </c>
      <c r="R24" s="109">
        <f>Q24-(K24*N24/100)</f>
        <v>1085.8552199999999</v>
      </c>
      <c r="S24" s="110">
        <f t="shared" si="4"/>
        <v>938.4230399999999</v>
      </c>
      <c r="T24" s="110">
        <f t="shared" si="5"/>
        <v>817.77245999999991</v>
      </c>
      <c r="U24" s="473">
        <f t="shared" si="6"/>
        <v>1032.2653439999999</v>
      </c>
      <c r="V24" s="473">
        <f t="shared" si="6"/>
        <v>899.54970600000001</v>
      </c>
      <c r="W24" s="111">
        <f>'END Jul 2018'!BI16</f>
        <v>0</v>
      </c>
      <c r="X24" s="230" t="str">
        <f>'END Jul 2018'!BJ16</f>
        <v>n</v>
      </c>
    </row>
    <row r="25" spans="1:117" s="71" customFormat="1" ht="14" x14ac:dyDescent="0.3">
      <c r="A25" s="103" t="str">
        <f>'END Jul 2018'!K17</f>
        <v>Simply Energy</v>
      </c>
      <c r="B25" s="104" t="str">
        <f>'END Jul 2018'!L17</f>
        <v>Plus</v>
      </c>
      <c r="C25" s="105">
        <f>91*'END Jul 2018'!M17/100</f>
        <v>71.525999999999996</v>
      </c>
      <c r="D25" s="105">
        <f>IF($E$5&gt;='END Jul 2018'!P17,('END Jul 2018'!P17*'END Jul 2018'!N17/100),($E$5*'END Jul 2018'!N17/100))</f>
        <v>249.903684</v>
      </c>
      <c r="E25" s="106">
        <f>IF($E$5&lt;'END Jul 2018'!P17,0,IF(($E$5)&lt;='END Jul 2018'!R17,(($E$5-'END Jul 2018'!P17)*'END Jul 2018'!Q17/100),(('END Jul 2018'!R17-'END Jul 2018'!P17)*'END Jul 2018'!Q17/100)))</f>
        <v>0</v>
      </c>
      <c r="F25" s="105">
        <v>0</v>
      </c>
      <c r="G25" s="105">
        <v>0</v>
      </c>
      <c r="H25" s="105">
        <f>IF(($E$5&lt;'END Jul 2018'!R17),(0),($E$5-'END Jul 2018'!R17)*'END Jul 2018'!S17/100)</f>
        <v>0</v>
      </c>
      <c r="I25" s="105">
        <f t="shared" ref="I25" si="9">SUM(C25:H25)</f>
        <v>321.42968400000001</v>
      </c>
      <c r="J25" s="107">
        <f t="shared" si="1"/>
        <v>999.61473599999999</v>
      </c>
      <c r="K25" s="108">
        <f t="shared" si="2"/>
        <v>1285.718736</v>
      </c>
      <c r="L25" s="109">
        <f>'END Jul 2018'!AW17</f>
        <v>0</v>
      </c>
      <c r="M25" s="109">
        <f>'END Jul 2018'!AX17</f>
        <v>0</v>
      </c>
      <c r="N25" s="109">
        <f>'END Jul 2018'!AY17</f>
        <v>0</v>
      </c>
      <c r="O25" s="109">
        <f>'END Jul 2018'!AZ17</f>
        <v>18</v>
      </c>
      <c r="P25" s="109">
        <f>($E$6*'END Jul 2018'!AT17/100)*4</f>
        <v>272.91308000000004</v>
      </c>
      <c r="Q25" s="109">
        <f t="shared" si="8"/>
        <v>1285.718736</v>
      </c>
      <c r="R25" s="109">
        <f>Q25-(J25*O25/100)</f>
        <v>1105.7880835200001</v>
      </c>
      <c r="S25" s="110">
        <f t="shared" si="4"/>
        <v>1012.805656</v>
      </c>
      <c r="T25" s="110">
        <f t="shared" si="5"/>
        <v>832.87500352000006</v>
      </c>
      <c r="U25" s="473">
        <f t="shared" si="6"/>
        <v>1114.0862216</v>
      </c>
      <c r="V25" s="473">
        <f t="shared" si="6"/>
        <v>916.16250387200012</v>
      </c>
      <c r="W25" s="111">
        <f>'END Jul 2018'!BI17</f>
        <v>0</v>
      </c>
      <c r="X25" s="230" t="str">
        <f>'END Jul 2018'!BJ17</f>
        <v>n</v>
      </c>
      <c r="Y25" s="193"/>
      <c r="Z25" s="193"/>
      <c r="AA25" s="193"/>
      <c r="AB25" s="193"/>
      <c r="AC25" s="193"/>
      <c r="AD25" s="193"/>
      <c r="AE25" s="193"/>
      <c r="AF25" s="193"/>
      <c r="AG25" s="193"/>
      <c r="AH25" s="193"/>
      <c r="AI25" s="193"/>
      <c r="AJ25" s="193"/>
      <c r="AK25" s="193"/>
      <c r="AL25" s="193"/>
      <c r="AM25" s="193"/>
      <c r="AN25" s="193"/>
      <c r="AO25" s="193"/>
      <c r="AP25" s="193"/>
      <c r="AQ25" s="193"/>
      <c r="AR25" s="193"/>
      <c r="AS25" s="193"/>
      <c r="AT25" s="193"/>
      <c r="AU25" s="193"/>
      <c r="AV25" s="193"/>
      <c r="AW25" s="193"/>
      <c r="AX25" s="193"/>
      <c r="AY25" s="193"/>
      <c r="AZ25" s="193"/>
      <c r="BA25" s="193"/>
      <c r="BB25" s="193"/>
      <c r="BC25" s="193"/>
      <c r="BD25" s="193"/>
      <c r="BE25" s="193"/>
      <c r="BF25" s="193"/>
      <c r="BG25" s="193"/>
      <c r="BH25" s="193"/>
      <c r="BI25" s="193"/>
      <c r="BJ25" s="193"/>
      <c r="BK25" s="193"/>
      <c r="BL25" s="193"/>
      <c r="BM25" s="193"/>
      <c r="BN25" s="187"/>
      <c r="BO25" s="187"/>
      <c r="BP25" s="187"/>
      <c r="BQ25" s="187"/>
      <c r="BR25" s="187"/>
      <c r="BS25" s="187"/>
      <c r="BT25" s="187"/>
      <c r="BU25" s="187"/>
      <c r="BV25" s="187"/>
      <c r="BW25" s="187"/>
      <c r="BX25" s="187"/>
      <c r="BY25" s="187"/>
      <c r="BZ25" s="187"/>
      <c r="CA25" s="187"/>
      <c r="CB25" s="187"/>
      <c r="CC25" s="187"/>
      <c r="CD25" s="187"/>
      <c r="CE25" s="187"/>
      <c r="CF25" s="187"/>
      <c r="CG25" s="187"/>
      <c r="CH25" s="187"/>
      <c r="CI25" s="187"/>
      <c r="CJ25" s="187"/>
      <c r="CK25" s="187"/>
      <c r="CL25" s="187"/>
      <c r="CM25" s="187"/>
      <c r="CN25" s="187"/>
      <c r="CO25" s="187"/>
      <c r="CP25" s="187"/>
      <c r="CQ25" s="187"/>
      <c r="CR25" s="187"/>
      <c r="CS25" s="187"/>
      <c r="CT25" s="187"/>
      <c r="CU25" s="187"/>
      <c r="CV25" s="187"/>
      <c r="CW25" s="187"/>
      <c r="CX25" s="187"/>
      <c r="CY25" s="187"/>
      <c r="CZ25" s="187"/>
      <c r="DA25" s="187"/>
      <c r="DB25" s="187"/>
      <c r="DC25" s="187"/>
      <c r="DD25" s="187"/>
      <c r="DE25" s="187"/>
      <c r="DF25" s="187"/>
      <c r="DG25" s="187"/>
      <c r="DH25" s="187"/>
      <c r="DI25" s="187"/>
      <c r="DJ25" s="187"/>
      <c r="DK25" s="187"/>
      <c r="DL25" s="187"/>
      <c r="DM25" s="187"/>
    </row>
    <row r="26" spans="1:117" s="71" customFormat="1" ht="14" x14ac:dyDescent="0.3">
      <c r="A26" s="103" t="str">
        <f>'END Jul 2018'!K18</f>
        <v>Sumo Power</v>
      </c>
      <c r="B26" s="104" t="str">
        <f>'END Jul 2018'!L18</f>
        <v xml:space="preserve">Pay on time </v>
      </c>
      <c r="C26" s="105">
        <f>91*'END Jul 2018'!M18/100</f>
        <v>88.744110000000006</v>
      </c>
      <c r="D26" s="105">
        <f>IF($E$5&gt;='END Jul 2018'!P18,('END Jul 2018'!P18*'END Jul 2018'!N18/100),($E$5*'END Jul 2018'!N18/100))</f>
        <v>250.2612</v>
      </c>
      <c r="E26" s="106">
        <f>IF($E$5&lt;'END Jul 2018'!P18,0,IF(($E$5)&lt;='END Jul 2018'!R18,(($E$5-'END Jul 2018'!P18)*'END Jul 2018'!Q18/100),(('END Jul 2018'!R18-'END Jul 2018'!P18)*'END Jul 2018'!Q18/100)))</f>
        <v>0</v>
      </c>
      <c r="F26" s="105">
        <v>0</v>
      </c>
      <c r="G26" s="105">
        <v>0</v>
      </c>
      <c r="H26" s="105">
        <f>IF(($E$5&lt;'END Jul 2018'!R18),(0),($E$5-'END Jul 2018'!R18)*'END Jul 2018'!S18/100)</f>
        <v>0</v>
      </c>
      <c r="I26" s="105">
        <f t="shared" ref="I26:I29" si="10">SUM(C26:H26)</f>
        <v>339.00531000000001</v>
      </c>
      <c r="J26" s="107">
        <f t="shared" ref="J26:J29" si="11">(I26-C26)*4</f>
        <v>1001.0448</v>
      </c>
      <c r="K26" s="108">
        <f t="shared" ref="K26:K29" si="12">I26*4</f>
        <v>1356.02124</v>
      </c>
      <c r="L26" s="109">
        <f>'END Jul 2018'!AW18</f>
        <v>0</v>
      </c>
      <c r="M26" s="109">
        <f>'END Jul 2018'!AX18</f>
        <v>0</v>
      </c>
      <c r="N26" s="109">
        <f>'END Jul 2018'!AY18</f>
        <v>0</v>
      </c>
      <c r="O26" s="109">
        <f>'END Jul 2018'!AZ18</f>
        <v>27</v>
      </c>
      <c r="P26" s="109">
        <f>($E$6*'END Jul 2018'!AT18/100)*4</f>
        <v>268.08276000000001</v>
      </c>
      <c r="Q26" s="109">
        <f t="shared" si="8"/>
        <v>1356.02124</v>
      </c>
      <c r="R26" s="109">
        <f t="shared" ref="R26:R27" si="13">Q26-(J26*O26/100)</f>
        <v>1085.7391440000001</v>
      </c>
      <c r="S26" s="110">
        <f t="shared" ref="S26:S29" si="14">Q26-P26</f>
        <v>1087.93848</v>
      </c>
      <c r="T26" s="110">
        <f t="shared" ref="T26:T29" si="15">R26-P26</f>
        <v>817.65638400000012</v>
      </c>
      <c r="U26" s="473">
        <f t="shared" ref="U26:U29" si="16">S26*1.1</f>
        <v>1196.7323280000001</v>
      </c>
      <c r="V26" s="473">
        <f t="shared" ref="V26:V29" si="17">T26*1.1</f>
        <v>899.42202240000017</v>
      </c>
      <c r="W26" s="111">
        <f>'END Jul 2018'!BI18</f>
        <v>0</v>
      </c>
      <c r="X26" s="230" t="str">
        <f>'END Jul 2018'!BJ18</f>
        <v>n</v>
      </c>
      <c r="Y26" s="193"/>
      <c r="Z26" s="193"/>
      <c r="AA26" s="193"/>
      <c r="AB26" s="193"/>
      <c r="AC26" s="193"/>
      <c r="AD26" s="193"/>
      <c r="AE26" s="193"/>
      <c r="AF26" s="193"/>
      <c r="AG26" s="193"/>
      <c r="AH26" s="193"/>
      <c r="AI26" s="193"/>
      <c r="AJ26" s="193"/>
      <c r="AK26" s="193"/>
      <c r="AL26" s="193"/>
      <c r="AM26" s="193"/>
      <c r="AN26" s="193"/>
      <c r="AO26" s="193"/>
      <c r="AP26" s="193"/>
      <c r="AQ26" s="193"/>
      <c r="AR26" s="193"/>
      <c r="AS26" s="193"/>
      <c r="AT26" s="193"/>
      <c r="AU26" s="193"/>
      <c r="AV26" s="193"/>
      <c r="AW26" s="193"/>
      <c r="AX26" s="193"/>
      <c r="AY26" s="193"/>
      <c r="AZ26" s="193"/>
      <c r="BA26" s="193"/>
      <c r="BB26" s="193"/>
      <c r="BC26" s="193"/>
      <c r="BD26" s="193"/>
      <c r="BE26" s="193"/>
      <c r="BF26" s="193"/>
      <c r="BG26" s="193"/>
      <c r="BH26" s="193"/>
      <c r="BI26" s="193"/>
      <c r="BJ26" s="193"/>
      <c r="BK26" s="193"/>
      <c r="BL26" s="193"/>
      <c r="BM26" s="193"/>
      <c r="BN26" s="187"/>
      <c r="BO26" s="187"/>
      <c r="BP26" s="187"/>
      <c r="BQ26" s="187"/>
      <c r="BR26" s="187"/>
      <c r="BS26" s="187"/>
      <c r="BT26" s="187"/>
      <c r="BU26" s="187"/>
      <c r="BV26" s="187"/>
      <c r="BW26" s="187"/>
      <c r="BX26" s="187"/>
      <c r="BY26" s="187"/>
      <c r="BZ26" s="187"/>
      <c r="CA26" s="187"/>
      <c r="CB26" s="187"/>
      <c r="CC26" s="187"/>
      <c r="CD26" s="187"/>
      <c r="CE26" s="187"/>
      <c r="CF26" s="187"/>
      <c r="CG26" s="187"/>
      <c r="CH26" s="187"/>
      <c r="CI26" s="187"/>
      <c r="CJ26" s="187"/>
      <c r="CK26" s="187"/>
      <c r="CL26" s="187"/>
      <c r="CM26" s="187"/>
      <c r="CN26" s="187"/>
      <c r="CO26" s="187"/>
      <c r="CP26" s="187"/>
      <c r="CQ26" s="187"/>
      <c r="CR26" s="187"/>
      <c r="CS26" s="187"/>
      <c r="CT26" s="187"/>
      <c r="CU26" s="187"/>
      <c r="CV26" s="187"/>
      <c r="CW26" s="187"/>
      <c r="CX26" s="187"/>
      <c r="CY26" s="187"/>
      <c r="CZ26" s="187"/>
      <c r="DA26" s="187"/>
      <c r="DB26" s="187"/>
      <c r="DC26" s="187"/>
      <c r="DD26" s="187"/>
      <c r="DE26" s="187"/>
      <c r="DF26" s="187"/>
      <c r="DG26" s="187"/>
      <c r="DH26" s="187"/>
      <c r="DI26" s="187"/>
      <c r="DJ26" s="187"/>
      <c r="DK26" s="187"/>
      <c r="DL26" s="187"/>
      <c r="DM26" s="187"/>
    </row>
    <row r="27" spans="1:117" s="71" customFormat="1" ht="14" x14ac:dyDescent="0.3">
      <c r="A27" s="103" t="str">
        <f>'END Jul 2018'!K19</f>
        <v>1st Energy</v>
      </c>
      <c r="B27" s="104" t="str">
        <f>'END Jul 2018'!L19</f>
        <v>Market offer</v>
      </c>
      <c r="C27" s="105">
        <f>91*'END Jul 2018'!M19/100</f>
        <v>79.188199999999995</v>
      </c>
      <c r="D27" s="105">
        <f>IF($E$5&gt;='END Jul 2018'!P19,('END Jul 2018'!P19*'END Jul 2018'!N19/100),($E$5*'END Jul 2018'!N19/100))</f>
        <v>276.62800499999997</v>
      </c>
      <c r="E27" s="106">
        <f>IF($E$5&lt;'END Jul 2018'!P19,0,IF(($E$5)&lt;='END Jul 2018'!R19,(($E$5-'END Jul 2018'!P19)*'END Jul 2018'!Q19/100),(('END Jul 2018'!R19-'END Jul 2018'!P19)*'END Jul 2018'!Q19/100)))</f>
        <v>0</v>
      </c>
      <c r="F27" s="105">
        <v>0</v>
      </c>
      <c r="G27" s="105">
        <v>0</v>
      </c>
      <c r="H27" s="105">
        <f>IF(($E$5&lt;'END Jul 2018'!R19),(0),($E$5-'END Jul 2018'!R19)*'END Jul 2018'!S19/100)</f>
        <v>0</v>
      </c>
      <c r="I27" s="105">
        <f t="shared" si="10"/>
        <v>355.81620499999997</v>
      </c>
      <c r="J27" s="107">
        <f t="shared" si="11"/>
        <v>1106.5120199999999</v>
      </c>
      <c r="K27" s="108">
        <f t="shared" si="12"/>
        <v>1423.2648199999999</v>
      </c>
      <c r="L27" s="109">
        <f>'END Jul 2018'!AW19</f>
        <v>0</v>
      </c>
      <c r="M27" s="109">
        <f>'END Jul 2018'!AX19</f>
        <v>0</v>
      </c>
      <c r="N27" s="109">
        <f>'END Jul 2018'!AY19</f>
        <v>0</v>
      </c>
      <c r="O27" s="109">
        <f>'END Jul 2018'!AZ19</f>
        <v>22</v>
      </c>
      <c r="P27" s="109">
        <f>($E$6*'END Jul 2018'!AT19/100)*4</f>
        <v>123.17316</v>
      </c>
      <c r="Q27" s="109">
        <f t="shared" si="8"/>
        <v>1423.2648199999999</v>
      </c>
      <c r="R27" s="109">
        <f t="shared" si="13"/>
        <v>1179.8321755999998</v>
      </c>
      <c r="S27" s="110">
        <f t="shared" si="14"/>
        <v>1300.0916599999998</v>
      </c>
      <c r="T27" s="110">
        <f t="shared" si="15"/>
        <v>1056.6590155999997</v>
      </c>
      <c r="U27" s="473">
        <f t="shared" si="16"/>
        <v>1430.1008259999999</v>
      </c>
      <c r="V27" s="473">
        <f t="shared" si="17"/>
        <v>1162.3249171599998</v>
      </c>
      <c r="W27" s="111">
        <f>'END Jul 2018'!BI19</f>
        <v>0</v>
      </c>
      <c r="X27" s="230" t="str">
        <f>'END Jul 2018'!BJ19</f>
        <v>n</v>
      </c>
      <c r="Y27" s="193"/>
      <c r="Z27" s="193"/>
      <c r="AA27" s="193"/>
      <c r="AB27" s="193"/>
      <c r="AC27" s="193"/>
      <c r="AD27" s="193"/>
      <c r="AE27" s="193"/>
      <c r="AF27" s="193"/>
      <c r="AG27" s="193"/>
      <c r="AH27" s="193"/>
      <c r="AI27" s="193"/>
      <c r="AJ27" s="193"/>
      <c r="AK27" s="193"/>
      <c r="AL27" s="193"/>
      <c r="AM27" s="193"/>
      <c r="AN27" s="193"/>
      <c r="AO27" s="193"/>
      <c r="AP27" s="193"/>
      <c r="AQ27" s="193"/>
      <c r="AR27" s="193"/>
      <c r="AS27" s="193"/>
      <c r="AT27" s="193"/>
      <c r="AU27" s="193"/>
      <c r="AV27" s="193"/>
      <c r="AW27" s="193"/>
      <c r="AX27" s="193"/>
      <c r="AY27" s="193"/>
      <c r="AZ27" s="193"/>
      <c r="BA27" s="193"/>
      <c r="BB27" s="193"/>
      <c r="BC27" s="193"/>
      <c r="BD27" s="193"/>
      <c r="BE27" s="193"/>
      <c r="BF27" s="193"/>
      <c r="BG27" s="193"/>
      <c r="BH27" s="193"/>
      <c r="BI27" s="193"/>
      <c r="BJ27" s="193"/>
      <c r="BK27" s="193"/>
      <c r="BL27" s="193"/>
      <c r="BM27" s="193"/>
      <c r="BN27" s="187"/>
      <c r="BO27" s="187"/>
      <c r="BP27" s="187"/>
      <c r="BQ27" s="187"/>
      <c r="BR27" s="187"/>
      <c r="BS27" s="187"/>
      <c r="BT27" s="187"/>
      <c r="BU27" s="187"/>
      <c r="BV27" s="187"/>
      <c r="BW27" s="187"/>
      <c r="BX27" s="187"/>
      <c r="BY27" s="187"/>
      <c r="BZ27" s="187"/>
      <c r="CA27" s="187"/>
      <c r="CB27" s="187"/>
      <c r="CC27" s="187"/>
      <c r="CD27" s="187"/>
      <c r="CE27" s="187"/>
      <c r="CF27" s="187"/>
      <c r="CG27" s="187"/>
      <c r="CH27" s="187"/>
      <c r="CI27" s="187"/>
      <c r="CJ27" s="187"/>
      <c r="CK27" s="187"/>
      <c r="CL27" s="187"/>
      <c r="CM27" s="187"/>
      <c r="CN27" s="187"/>
      <c r="CO27" s="187"/>
      <c r="CP27" s="187"/>
      <c r="CQ27" s="187"/>
      <c r="CR27" s="187"/>
      <c r="CS27" s="187"/>
      <c r="CT27" s="187"/>
      <c r="CU27" s="187"/>
      <c r="CV27" s="187"/>
      <c r="CW27" s="187"/>
      <c r="CX27" s="187"/>
      <c r="CY27" s="187"/>
      <c r="CZ27" s="187"/>
      <c r="DA27" s="187"/>
      <c r="DB27" s="187"/>
      <c r="DC27" s="187"/>
      <c r="DD27" s="187"/>
      <c r="DE27" s="187"/>
      <c r="DF27" s="187"/>
      <c r="DG27" s="187"/>
      <c r="DH27" s="187"/>
      <c r="DI27" s="187"/>
      <c r="DJ27" s="187"/>
      <c r="DK27" s="187"/>
      <c r="DL27" s="187"/>
      <c r="DM27" s="187"/>
    </row>
    <row r="28" spans="1:117" s="71" customFormat="1" ht="14" x14ac:dyDescent="0.3">
      <c r="A28" s="103" t="str">
        <f>'END Jul 2018'!K20</f>
        <v>Amaysim</v>
      </c>
      <c r="B28" s="104" t="str">
        <f>'END Jul 2018'!L20</f>
        <v>Solar 2</v>
      </c>
      <c r="C28" s="105">
        <f>91*'END Jul 2018'!M20/100</f>
        <v>78.260000000000005</v>
      </c>
      <c r="D28" s="105">
        <f>$E$5*'END Jul 2018'!N20/100</f>
        <v>336.95883000000003</v>
      </c>
      <c r="E28" s="106">
        <v>0</v>
      </c>
      <c r="F28" s="105">
        <v>0</v>
      </c>
      <c r="G28" s="105">
        <v>0</v>
      </c>
      <c r="H28" s="105">
        <v>0</v>
      </c>
      <c r="I28" s="105">
        <f t="shared" si="10"/>
        <v>415.21883000000003</v>
      </c>
      <c r="J28" s="107">
        <f t="shared" si="11"/>
        <v>1347.8353200000001</v>
      </c>
      <c r="K28" s="108">
        <f t="shared" si="12"/>
        <v>1660.8753200000001</v>
      </c>
      <c r="L28" s="109">
        <f>'END Jul 2018'!AW20</f>
        <v>0</v>
      </c>
      <c r="M28" s="109">
        <f>'END Jul 2018'!AX20</f>
        <v>0</v>
      </c>
      <c r="N28" s="109">
        <f>'END Jul 2018'!AY20</f>
        <v>28</v>
      </c>
      <c r="O28" s="109">
        <f>'END Jul 2018'!AZ20</f>
        <v>0</v>
      </c>
      <c r="P28" s="109">
        <f>($E$6*'END Jul 2018'!AT20/100)*4</f>
        <v>410.5772</v>
      </c>
      <c r="Q28" s="109">
        <f t="shared" si="8"/>
        <v>1660.8753200000001</v>
      </c>
      <c r="R28" s="109">
        <f>Q28-(K28*N28/100)</f>
        <v>1195.8302304000001</v>
      </c>
      <c r="S28" s="110">
        <f t="shared" si="14"/>
        <v>1250.2981200000002</v>
      </c>
      <c r="T28" s="110">
        <f t="shared" si="15"/>
        <v>785.25303040000017</v>
      </c>
      <c r="U28" s="473">
        <f t="shared" si="16"/>
        <v>1375.3279320000004</v>
      </c>
      <c r="V28" s="473">
        <f t="shared" si="17"/>
        <v>863.77833344000021</v>
      </c>
      <c r="W28" s="111">
        <f>'END Jul 2018'!BI20</f>
        <v>0</v>
      </c>
      <c r="X28" s="230" t="str">
        <f>'END Jul 2018'!BJ20</f>
        <v>n</v>
      </c>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193"/>
      <c r="AW28" s="193"/>
      <c r="AX28" s="193"/>
      <c r="AY28" s="193"/>
      <c r="AZ28" s="193"/>
      <c r="BA28" s="193"/>
      <c r="BB28" s="193"/>
      <c r="BC28" s="193"/>
      <c r="BD28" s="193"/>
      <c r="BE28" s="193"/>
      <c r="BF28" s="193"/>
      <c r="BG28" s="193"/>
      <c r="BH28" s="193"/>
      <c r="BI28" s="193"/>
      <c r="BJ28" s="193"/>
      <c r="BK28" s="193"/>
      <c r="BL28" s="193"/>
      <c r="BM28" s="193"/>
      <c r="BN28" s="187"/>
      <c r="BO28" s="187"/>
      <c r="BP28" s="187"/>
      <c r="BQ28" s="187"/>
      <c r="BR28" s="187"/>
      <c r="BS28" s="187"/>
      <c r="BT28" s="187"/>
      <c r="BU28" s="187"/>
      <c r="BV28" s="187"/>
      <c r="BW28" s="187"/>
      <c r="BX28" s="187"/>
      <c r="BY28" s="187"/>
      <c r="BZ28" s="187"/>
      <c r="CA28" s="187"/>
      <c r="CB28" s="187"/>
      <c r="CC28" s="187"/>
      <c r="CD28" s="187"/>
      <c r="CE28" s="187"/>
      <c r="CF28" s="187"/>
      <c r="CG28" s="187"/>
      <c r="CH28" s="187"/>
      <c r="CI28" s="187"/>
      <c r="CJ28" s="187"/>
      <c r="CK28" s="187"/>
      <c r="CL28" s="187"/>
      <c r="CM28" s="187"/>
      <c r="CN28" s="187"/>
      <c r="CO28" s="187"/>
      <c r="CP28" s="187"/>
      <c r="CQ28" s="187"/>
      <c r="CR28" s="187"/>
      <c r="CS28" s="187"/>
      <c r="CT28" s="187"/>
      <c r="CU28" s="187"/>
      <c r="CV28" s="187"/>
      <c r="CW28" s="187"/>
      <c r="CX28" s="187"/>
      <c r="CY28" s="187"/>
      <c r="CZ28" s="187"/>
      <c r="DA28" s="187"/>
      <c r="DB28" s="187"/>
      <c r="DC28" s="187"/>
      <c r="DD28" s="187"/>
      <c r="DE28" s="187"/>
      <c r="DF28" s="187"/>
      <c r="DG28" s="187"/>
      <c r="DH28" s="187"/>
      <c r="DI28" s="187"/>
      <c r="DJ28" s="187"/>
      <c r="DK28" s="187"/>
      <c r="DL28" s="187"/>
      <c r="DM28" s="187"/>
    </row>
    <row r="29" spans="1:117" s="71" customFormat="1" ht="14.5" thickBot="1" x14ac:dyDescent="0.35">
      <c r="A29" s="113" t="str">
        <f>'END Jul 2018'!K21</f>
        <v>Q Energy</v>
      </c>
      <c r="B29" s="114" t="str">
        <f>'END Jul 2018'!L21</f>
        <v>Flexi Saver Home</v>
      </c>
      <c r="C29" s="115">
        <f>91*'END Jul 2018'!M21/100</f>
        <v>75.53</v>
      </c>
      <c r="D29" s="115">
        <f>$E$5*'END Jul 2018'!N21/100</f>
        <v>179.62497630000001</v>
      </c>
      <c r="E29" s="116">
        <v>0</v>
      </c>
      <c r="F29" s="115">
        <v>0</v>
      </c>
      <c r="G29" s="115">
        <v>0</v>
      </c>
      <c r="H29" s="115">
        <v>0</v>
      </c>
      <c r="I29" s="115">
        <f t="shared" si="10"/>
        <v>255.15497630000002</v>
      </c>
      <c r="J29" s="117">
        <f t="shared" si="11"/>
        <v>718.49990520000006</v>
      </c>
      <c r="K29" s="118">
        <f t="shared" si="12"/>
        <v>1020.6199052000001</v>
      </c>
      <c r="L29" s="119">
        <f>'END Jul 2018'!AW21</f>
        <v>0</v>
      </c>
      <c r="M29" s="119">
        <f>'END Jul 2018'!AX21</f>
        <v>0</v>
      </c>
      <c r="N29" s="119">
        <f>'END Jul 2018'!AY21</f>
        <v>0</v>
      </c>
      <c r="O29" s="119">
        <f>'END Jul 2018'!AZ21</f>
        <v>0</v>
      </c>
      <c r="P29" s="119">
        <f>($E$6*'END Jul 2018'!AT21/100)*4</f>
        <v>193.21279999999999</v>
      </c>
      <c r="Q29" s="119">
        <f t="shared" si="8"/>
        <v>1020.6199052000001</v>
      </c>
      <c r="R29" s="119">
        <f>Q29</f>
        <v>1020.6199052000001</v>
      </c>
      <c r="S29" s="120">
        <f t="shared" si="14"/>
        <v>827.40710520000005</v>
      </c>
      <c r="T29" s="120">
        <f t="shared" si="15"/>
        <v>827.40710520000005</v>
      </c>
      <c r="U29" s="474">
        <f t="shared" si="16"/>
        <v>910.14781572000015</v>
      </c>
      <c r="V29" s="474">
        <f t="shared" si="17"/>
        <v>910.14781572000015</v>
      </c>
      <c r="W29" s="121">
        <f>'END Jul 2018'!BI21</f>
        <v>24</v>
      </c>
      <c r="X29" s="231" t="str">
        <f>'END Jul 2018'!BJ21</f>
        <v>n</v>
      </c>
      <c r="Y29" s="193"/>
      <c r="Z29" s="193"/>
      <c r="AA29" s="193"/>
      <c r="AB29" s="193"/>
      <c r="AC29" s="193"/>
      <c r="AD29" s="193"/>
      <c r="AE29" s="193"/>
      <c r="AF29" s="193"/>
      <c r="AG29" s="193"/>
      <c r="AH29" s="193"/>
      <c r="AI29" s="193"/>
      <c r="AJ29" s="193"/>
      <c r="AK29" s="193"/>
      <c r="AL29" s="193"/>
      <c r="AM29" s="193"/>
      <c r="AN29" s="193"/>
      <c r="AO29" s="193"/>
      <c r="AP29" s="193"/>
      <c r="AQ29" s="193"/>
      <c r="AR29" s="193"/>
      <c r="AS29" s="193"/>
      <c r="AT29" s="193"/>
      <c r="AU29" s="193"/>
      <c r="AV29" s="193"/>
      <c r="AW29" s="193"/>
      <c r="AX29" s="193"/>
      <c r="AY29" s="193"/>
      <c r="AZ29" s="193"/>
      <c r="BA29" s="193"/>
      <c r="BB29" s="193"/>
      <c r="BC29" s="193"/>
      <c r="BD29" s="193"/>
      <c r="BE29" s="193"/>
      <c r="BF29" s="193"/>
      <c r="BG29" s="193"/>
      <c r="BH29" s="193"/>
      <c r="BI29" s="193"/>
      <c r="BJ29" s="193"/>
      <c r="BK29" s="193"/>
      <c r="BL29" s="193"/>
      <c r="BM29" s="193"/>
      <c r="BN29" s="187"/>
      <c r="BO29" s="187"/>
      <c r="BP29" s="187"/>
      <c r="BQ29" s="187"/>
      <c r="BR29" s="187"/>
      <c r="BS29" s="187"/>
      <c r="BT29" s="187"/>
      <c r="BU29" s="187"/>
      <c r="BV29" s="187"/>
      <c r="BW29" s="187"/>
      <c r="BX29" s="187"/>
      <c r="BY29" s="187"/>
      <c r="BZ29" s="187"/>
      <c r="CA29" s="187"/>
      <c r="CB29" s="187"/>
      <c r="CC29" s="187"/>
      <c r="CD29" s="187"/>
      <c r="CE29" s="187"/>
      <c r="CF29" s="187"/>
      <c r="CG29" s="187"/>
      <c r="CH29" s="187"/>
      <c r="CI29" s="187"/>
      <c r="CJ29" s="187"/>
      <c r="CK29" s="187"/>
      <c r="CL29" s="187"/>
      <c r="CM29" s="187"/>
      <c r="CN29" s="187"/>
      <c r="CO29" s="187"/>
      <c r="CP29" s="187"/>
      <c r="CQ29" s="187"/>
      <c r="CR29" s="187"/>
      <c r="CS29" s="187"/>
      <c r="CT29" s="187"/>
      <c r="CU29" s="187"/>
      <c r="CV29" s="187"/>
      <c r="CW29" s="187"/>
      <c r="CX29" s="187"/>
      <c r="CY29" s="187"/>
      <c r="CZ29" s="187"/>
      <c r="DA29" s="187"/>
      <c r="DB29" s="187"/>
      <c r="DC29" s="187"/>
      <c r="DD29" s="187"/>
      <c r="DE29" s="187"/>
      <c r="DF29" s="187"/>
      <c r="DG29" s="187"/>
      <c r="DH29" s="187"/>
      <c r="DI29" s="187"/>
      <c r="DJ29" s="187"/>
      <c r="DK29" s="187"/>
      <c r="DL29" s="187"/>
      <c r="DM29" s="187"/>
    </row>
    <row r="30" spans="1:117" s="229" customFormat="1" x14ac:dyDescent="0.3"/>
    <row r="31" spans="1:117" s="193" customFormat="1" ht="14" thickBot="1" x14ac:dyDescent="0.35"/>
    <row r="32" spans="1:117" ht="14" x14ac:dyDescent="0.3">
      <c r="A32" s="92" t="s">
        <v>553</v>
      </c>
      <c r="B32" s="93"/>
      <c r="C32" s="93"/>
      <c r="D32" s="93"/>
      <c r="E32" s="93"/>
      <c r="F32" s="93"/>
      <c r="G32" s="93"/>
      <c r="H32" s="93"/>
      <c r="I32" s="93"/>
      <c r="J32" s="93"/>
      <c r="K32" s="93"/>
      <c r="L32" s="93"/>
      <c r="M32" s="93"/>
      <c r="N32" s="93"/>
      <c r="O32" s="93"/>
      <c r="P32" s="93"/>
      <c r="Q32" s="93"/>
      <c r="R32" s="93"/>
      <c r="S32" s="93"/>
      <c r="T32" s="93"/>
      <c r="U32" s="93"/>
      <c r="V32" s="93"/>
      <c r="W32" s="93"/>
      <c r="X32" s="123"/>
    </row>
    <row r="33" spans="1:24" ht="70" x14ac:dyDescent="0.3">
      <c r="A33" s="463" t="s">
        <v>408</v>
      </c>
      <c r="B33" s="464" t="s">
        <v>409</v>
      </c>
      <c r="C33" s="465" t="s">
        <v>410</v>
      </c>
      <c r="D33" s="465" t="s">
        <v>411</v>
      </c>
      <c r="E33" s="465" t="s">
        <v>446</v>
      </c>
      <c r="F33" s="466" t="s">
        <v>447</v>
      </c>
      <c r="G33" s="465" t="s">
        <v>354</v>
      </c>
      <c r="H33" s="467" t="s">
        <v>554</v>
      </c>
      <c r="I33" s="465" t="s">
        <v>222</v>
      </c>
      <c r="J33" s="467" t="s">
        <v>406</v>
      </c>
      <c r="K33" s="468" t="s">
        <v>449</v>
      </c>
      <c r="L33" s="469" t="s">
        <v>398</v>
      </c>
      <c r="M33" s="469" t="s">
        <v>533</v>
      </c>
      <c r="N33" s="469" t="s">
        <v>399</v>
      </c>
      <c r="O33" s="469" t="s">
        <v>552</v>
      </c>
      <c r="P33" s="470" t="s">
        <v>490</v>
      </c>
      <c r="Q33" s="471" t="s">
        <v>102</v>
      </c>
      <c r="R33" s="471" t="s">
        <v>103</v>
      </c>
      <c r="S33" s="471" t="s">
        <v>104</v>
      </c>
      <c r="T33" s="471" t="s">
        <v>105</v>
      </c>
      <c r="U33" s="470" t="s">
        <v>331</v>
      </c>
      <c r="V33" s="470" t="s">
        <v>332</v>
      </c>
      <c r="W33" s="469" t="s">
        <v>400</v>
      </c>
      <c r="X33" s="472" t="s">
        <v>558</v>
      </c>
    </row>
    <row r="34" spans="1:24" ht="14" x14ac:dyDescent="0.3">
      <c r="A34" s="103" t="str">
        <f>'END Jul 2018'!K22</f>
        <v>Energy Locals</v>
      </c>
      <c r="B34" s="104" t="str">
        <f>'END Jul 2018'!L22</f>
        <v>Simple Saver</v>
      </c>
      <c r="C34" s="105">
        <f>91*'END Jul 2018'!M22/100</f>
        <v>81.900000000000006</v>
      </c>
      <c r="D34" s="105">
        <f>$G$5*'END Jul 2018'!N22/100</f>
        <v>128.19629969999997</v>
      </c>
      <c r="E34" s="106">
        <v>0</v>
      </c>
      <c r="F34" s="105">
        <v>0</v>
      </c>
      <c r="G34" s="105">
        <v>0</v>
      </c>
      <c r="H34" s="105">
        <f>$H$5*'END Jul 2018'!AE22/100</f>
        <v>33.490311299999995</v>
      </c>
      <c r="I34" s="105">
        <f t="shared" ref="I34:I49" si="18">SUM(C34:H34)</f>
        <v>243.58661099999998</v>
      </c>
      <c r="J34" s="107">
        <f t="shared" ref="J34:J49" si="19">(I34-C34)*4</f>
        <v>646.74644399999988</v>
      </c>
      <c r="K34" s="108">
        <f t="shared" ref="K34:K49" si="20">I34*4</f>
        <v>974.34644399999991</v>
      </c>
      <c r="L34" s="109">
        <f>'END Jul 2018'!AW22</f>
        <v>0</v>
      </c>
      <c r="M34" s="109">
        <f>'END Jul 2018'!AX22</f>
        <v>0</v>
      </c>
      <c r="N34" s="109">
        <f>'END Jul 2018'!AY22</f>
        <v>0</v>
      </c>
      <c r="O34" s="109">
        <f>'END Jul 2018'!AZ22</f>
        <v>0</v>
      </c>
      <c r="P34" s="109">
        <f>($E$6*'END Jul 2018'!AT22/100)*4</f>
        <v>217.36439999999999</v>
      </c>
      <c r="Q34" s="109">
        <f>K34</f>
        <v>974.34644399999991</v>
      </c>
      <c r="R34" s="109">
        <f>Q34-(J34*O34/100)</f>
        <v>974.34644399999991</v>
      </c>
      <c r="S34" s="110">
        <f>Q34-P34</f>
        <v>756.98204399999986</v>
      </c>
      <c r="T34" s="110">
        <f>R34-P34</f>
        <v>756.98204399999986</v>
      </c>
      <c r="U34" s="473">
        <f>S34*1.1</f>
        <v>832.68024839999987</v>
      </c>
      <c r="V34" s="473">
        <f>T34*1.1</f>
        <v>832.68024839999987</v>
      </c>
      <c r="W34" s="124">
        <f>'END Jul 2018'!BI22</f>
        <v>0</v>
      </c>
      <c r="X34" s="232" t="str">
        <f>'END Jul 2018'!BJ22</f>
        <v>n</v>
      </c>
    </row>
    <row r="35" spans="1:24" ht="14" x14ac:dyDescent="0.3">
      <c r="A35" s="103" t="str">
        <f>'END Jul 2018'!K23</f>
        <v>AGL</v>
      </c>
      <c r="B35" s="104" t="str">
        <f>'END Jul 2018'!L23</f>
        <v xml:space="preserve">Solar Savers </v>
      </c>
      <c r="C35" s="105">
        <f>91*'END Jul 2018'!M23/100</f>
        <v>81.900000000000006</v>
      </c>
      <c r="D35" s="105">
        <f>$G$5*'END Jul 2018'!N23/100</f>
        <v>180.81371699999997</v>
      </c>
      <c r="E35" s="106">
        <v>0</v>
      </c>
      <c r="F35" s="105">
        <v>0</v>
      </c>
      <c r="G35" s="105">
        <v>0</v>
      </c>
      <c r="H35" s="105">
        <f>$H$5*'END Jul 2018'!AE23/100</f>
        <v>31.291587899999996</v>
      </c>
      <c r="I35" s="105">
        <f t="shared" si="18"/>
        <v>294.00530489999994</v>
      </c>
      <c r="J35" s="107">
        <f t="shared" si="19"/>
        <v>848.42121959999974</v>
      </c>
      <c r="K35" s="108">
        <f t="shared" si="20"/>
        <v>1176.0212195999998</v>
      </c>
      <c r="L35" s="109">
        <f>'END Jul 2018'!AW23</f>
        <v>0</v>
      </c>
      <c r="M35" s="109">
        <f>'END Jul 2018'!AX23</f>
        <v>0</v>
      </c>
      <c r="N35" s="109">
        <f>'END Jul 2018'!AY23</f>
        <v>0</v>
      </c>
      <c r="O35" s="109">
        <f>'END Jul 2018'!AZ23</f>
        <v>0</v>
      </c>
      <c r="P35" s="109">
        <f>($E$6*'END Jul 2018'!AT23/100)*4</f>
        <v>483.03199999999998</v>
      </c>
      <c r="Q35" s="109">
        <f t="shared" ref="Q35:Q41" si="21">K35</f>
        <v>1176.0212195999998</v>
      </c>
      <c r="R35" s="109">
        <f>Q35-(K35*N35/100)</f>
        <v>1176.0212195999998</v>
      </c>
      <c r="S35" s="110">
        <f t="shared" ref="S35:S49" si="22">Q35-P35</f>
        <v>692.98921959999984</v>
      </c>
      <c r="T35" s="110">
        <f t="shared" ref="T35:T49" si="23">R35-P35</f>
        <v>692.98921959999984</v>
      </c>
      <c r="U35" s="473">
        <f t="shared" ref="U35:V49" si="24">S35*1.1</f>
        <v>762.28814155999987</v>
      </c>
      <c r="V35" s="473">
        <f t="shared" si="24"/>
        <v>762.28814155999987</v>
      </c>
      <c r="W35" s="124">
        <f>'END Jul 2018'!BI23</f>
        <v>0</v>
      </c>
      <c r="X35" s="232" t="str">
        <f>'END Jul 2018'!BJ23</f>
        <v>n</v>
      </c>
    </row>
    <row r="36" spans="1:24" ht="14" x14ac:dyDescent="0.3">
      <c r="A36" s="103" t="str">
        <f>'END Jul 2018'!K24</f>
        <v>Alinta Energy</v>
      </c>
      <c r="B36" s="104" t="str">
        <f>'END Jul 2018'!L24</f>
        <v>Fair Deal</v>
      </c>
      <c r="C36" s="105">
        <f>91*'END Jul 2018'!M24/100</f>
        <v>81.117400000000004</v>
      </c>
      <c r="D36" s="105">
        <f>IF($G$5&gt;='END Jul 2018'!P24,('END Jul 2018'!P24*'END Jul 2018'!N24/100),(($G$5)*'END Jul 2018'!N24/100))</f>
        <v>175.43310119999998</v>
      </c>
      <c r="E36" s="106">
        <f>IF($G$5&lt;'END Jul 2018'!P24,0,IF(($G$5)&lt;='END Jul 2018'!R24,(($G$5-'END Jul 2018'!P24)*'END Jul 2018'!Q24/100),(('END Jul 2018'!R24-'END Jul 2018'!P24)*'END Jul 2018'!Q24/100)))</f>
        <v>0</v>
      </c>
      <c r="F36" s="105">
        <v>0</v>
      </c>
      <c r="G36" s="105">
        <f>IF(($G$5&lt;'END Jul 2018'!R24),(0),($G$5-'END Jul 2018'!R24)*'END Jul 2018'!S24/100)</f>
        <v>0</v>
      </c>
      <c r="H36" s="105">
        <f>$H$5*'END Jul 2018'!AE24/100</f>
        <v>28.556590499999992</v>
      </c>
      <c r="I36" s="105">
        <f t="shared" si="18"/>
        <v>285.10709169999996</v>
      </c>
      <c r="J36" s="107">
        <f t="shared" si="19"/>
        <v>815.95876679999981</v>
      </c>
      <c r="K36" s="108">
        <f t="shared" si="20"/>
        <v>1140.4283667999998</v>
      </c>
      <c r="L36" s="109">
        <f>'END Jul 2018'!AW24</f>
        <v>0</v>
      </c>
      <c r="M36" s="109">
        <f>'END Jul 2018'!AX24</f>
        <v>0</v>
      </c>
      <c r="N36" s="109">
        <f>'END Jul 2018'!AY24</f>
        <v>0</v>
      </c>
      <c r="O36" s="109">
        <f>'END Jul 2018'!AZ24</f>
        <v>27</v>
      </c>
      <c r="P36" s="109">
        <f>($E$6*'END Jul 2018'!AT24/100)*4</f>
        <v>181.13699999999997</v>
      </c>
      <c r="Q36" s="109">
        <f t="shared" si="21"/>
        <v>1140.4283667999998</v>
      </c>
      <c r="R36" s="109">
        <f>Q36-(J36*O36/100)</f>
        <v>920.1194997639999</v>
      </c>
      <c r="S36" s="110">
        <f t="shared" si="22"/>
        <v>959.29136679999988</v>
      </c>
      <c r="T36" s="110">
        <f t="shared" si="23"/>
        <v>738.98249976399995</v>
      </c>
      <c r="U36" s="473">
        <f t="shared" si="24"/>
        <v>1055.2205034799999</v>
      </c>
      <c r="V36" s="473">
        <f t="shared" si="24"/>
        <v>812.88074974040001</v>
      </c>
      <c r="W36" s="124">
        <f>'END Jul 2018'!BI24</f>
        <v>0</v>
      </c>
      <c r="X36" s="232" t="str">
        <f>'END Jul 2018'!BJ24</f>
        <v>n</v>
      </c>
    </row>
    <row r="37" spans="1:24" ht="14" x14ac:dyDescent="0.3">
      <c r="A37" s="103" t="str">
        <f>'END Jul 2018'!K25</f>
        <v>Click Energy</v>
      </c>
      <c r="B37" s="104" t="str">
        <f>'END Jul 2018'!L25</f>
        <v xml:space="preserve">Solar </v>
      </c>
      <c r="C37" s="105">
        <f>91*'END Jul 2018'!M25/100</f>
        <v>83.72</v>
      </c>
      <c r="D37" s="105">
        <f>$G$5*'END Jul 2018'!N25/100</f>
        <v>235.87118100000001</v>
      </c>
      <c r="E37" s="106">
        <v>0</v>
      </c>
      <c r="F37" s="105">
        <v>0</v>
      </c>
      <c r="G37" s="105">
        <v>0</v>
      </c>
      <c r="H37" s="105">
        <f>$H$5*'END Jul 2018'!AE25/100</f>
        <v>63.280331999999987</v>
      </c>
      <c r="I37" s="105">
        <f t="shared" si="18"/>
        <v>382.87151299999999</v>
      </c>
      <c r="J37" s="107">
        <f t="shared" si="19"/>
        <v>1196.6060520000001</v>
      </c>
      <c r="K37" s="108">
        <f t="shared" si="20"/>
        <v>1531.486052</v>
      </c>
      <c r="L37" s="109">
        <f>'END Jul 2018'!AW25</f>
        <v>0</v>
      </c>
      <c r="M37" s="109">
        <f>'END Jul 2018'!AX25</f>
        <v>0</v>
      </c>
      <c r="N37" s="109">
        <f>'END Jul 2018'!AY25</f>
        <v>11</v>
      </c>
      <c r="O37" s="109">
        <f>'END Jul 2018'!AZ25</f>
        <v>0</v>
      </c>
      <c r="P37" s="109">
        <f>($E$6*'END Jul 2018'!AT25/100)*4</f>
        <v>410.5772</v>
      </c>
      <c r="Q37" s="109">
        <f t="shared" si="21"/>
        <v>1531.486052</v>
      </c>
      <c r="R37" s="109">
        <f>Q37-(K37*N37/100)</f>
        <v>1363.02258628</v>
      </c>
      <c r="S37" s="110">
        <f t="shared" si="22"/>
        <v>1120.908852</v>
      </c>
      <c r="T37" s="110">
        <f t="shared" si="23"/>
        <v>952.44538628000009</v>
      </c>
      <c r="U37" s="473">
        <f t="shared" si="24"/>
        <v>1232.9997372</v>
      </c>
      <c r="V37" s="473">
        <f t="shared" si="24"/>
        <v>1047.6899249080002</v>
      </c>
      <c r="W37" s="124">
        <f>'END Jul 2018'!BI25</f>
        <v>0</v>
      </c>
      <c r="X37" s="232" t="str">
        <f>'END Jul 2018'!BJ25</f>
        <v>n</v>
      </c>
    </row>
    <row r="38" spans="1:24" ht="14" x14ac:dyDescent="0.3">
      <c r="A38" s="103" t="str">
        <f>'END Jul 2018'!K26</f>
        <v>Commander</v>
      </c>
      <c r="B38" s="104" t="str">
        <f>'END Jul 2018'!L26</f>
        <v>Market offer</v>
      </c>
      <c r="C38" s="105">
        <f>91*'END Jul 2018'!M26/100</f>
        <v>90.335700000000003</v>
      </c>
      <c r="D38" s="105">
        <f>IF($G$5&gt;='END Jul 2018'!P26,('END Jul 2018'!P26*'END Jul 2018'!N26/100),(($G$5)*'END Jul 2018'!N26/100))</f>
        <v>198.33200099999999</v>
      </c>
      <c r="E38" s="106">
        <f>IF($G$5&lt;'END Jul 2018'!P26,0,IF(($G$5)&lt;='END Jul 2018'!R26,(($G$5-'END Jul 2018'!P26)*'END Jul 2018'!Q26/100),(('END Jul 2018'!R26-'END Jul 2018'!P26)*'END Jul 2018'!Q26/100)))</f>
        <v>0</v>
      </c>
      <c r="F38" s="105">
        <v>0</v>
      </c>
      <c r="G38" s="105">
        <f>IF(($G$5&lt;'END Jul 2018'!R26),(0),($G$5-'END Jul 2018'!R26)*'END Jul 2018'!S26/100)</f>
        <v>0</v>
      </c>
      <c r="H38" s="105">
        <f>$H$5*'END Jul 2018'!AE26/100</f>
        <v>37.378297799999991</v>
      </c>
      <c r="I38" s="105">
        <f t="shared" si="18"/>
        <v>326.04599879999995</v>
      </c>
      <c r="J38" s="107">
        <f t="shared" si="19"/>
        <v>942.84119519999979</v>
      </c>
      <c r="K38" s="108">
        <f t="shared" si="20"/>
        <v>1304.1839951999998</v>
      </c>
      <c r="L38" s="109">
        <f>'END Jul 2018'!AW26</f>
        <v>0</v>
      </c>
      <c r="M38" s="109">
        <f>'END Jul 2018'!AX26</f>
        <v>0</v>
      </c>
      <c r="N38" s="109">
        <f>'END Jul 2018'!AY26</f>
        <v>0</v>
      </c>
      <c r="O38" s="109">
        <f>'END Jul 2018'!AZ26</f>
        <v>20</v>
      </c>
      <c r="P38" s="109">
        <f>($E$6*'END Jul 2018'!AT26/100)*4</f>
        <v>280.15855999999997</v>
      </c>
      <c r="Q38" s="109">
        <f t="shared" si="21"/>
        <v>1304.1839951999998</v>
      </c>
      <c r="R38" s="109">
        <f>Q38-(J38*O38/100)</f>
        <v>1115.6157561599998</v>
      </c>
      <c r="S38" s="110">
        <f t="shared" si="22"/>
        <v>1024.0254351999997</v>
      </c>
      <c r="T38" s="110">
        <f t="shared" si="23"/>
        <v>835.45719615999985</v>
      </c>
      <c r="U38" s="473">
        <f t="shared" si="24"/>
        <v>1126.4279787199998</v>
      </c>
      <c r="V38" s="473">
        <f t="shared" si="24"/>
        <v>919.0029157759999</v>
      </c>
      <c r="W38" s="124">
        <f>'END Jul 2018'!BI26</f>
        <v>0</v>
      </c>
      <c r="X38" s="232" t="str">
        <f>'END Jul 2018'!BJ26</f>
        <v>n</v>
      </c>
    </row>
    <row r="39" spans="1:24" ht="14" x14ac:dyDescent="0.3">
      <c r="A39" s="103" t="str">
        <f>'END Jul 2018'!K27</f>
        <v>CovaU</v>
      </c>
      <c r="B39" s="104" t="str">
        <f>'END Jul 2018'!L27</f>
        <v>Freedom Solar</v>
      </c>
      <c r="C39" s="105">
        <f>91*'END Jul 2018'!M27/100</f>
        <v>96.004999999999995</v>
      </c>
      <c r="D39" s="105">
        <f>$G$5*'END Jul 2018'!N27/100</f>
        <v>173.30588099999997</v>
      </c>
      <c r="E39" s="106">
        <v>0</v>
      </c>
      <c r="F39" s="105">
        <v>0</v>
      </c>
      <c r="G39" s="105">
        <v>0</v>
      </c>
      <c r="H39" s="105">
        <f>$H$5*'END Jul 2018'!AE27/100</f>
        <v>46.655837999999989</v>
      </c>
      <c r="I39" s="105">
        <f t="shared" si="18"/>
        <v>315.96671900000001</v>
      </c>
      <c r="J39" s="107">
        <f t="shared" si="19"/>
        <v>879.84687600000007</v>
      </c>
      <c r="K39" s="108">
        <f t="shared" si="20"/>
        <v>1263.866876</v>
      </c>
      <c r="L39" s="109">
        <f>'END Jul 2018'!AW27</f>
        <v>0</v>
      </c>
      <c r="M39" s="109">
        <f>'END Jul 2018'!AX27</f>
        <v>0</v>
      </c>
      <c r="N39" s="109">
        <f>'END Jul 2018'!AY27</f>
        <v>15</v>
      </c>
      <c r="O39" s="109">
        <f>'END Jul 2018'!AZ27</f>
        <v>0</v>
      </c>
      <c r="P39" s="109">
        <f>($E$6*'END Jul 2018'!AT27/100)*4</f>
        <v>205.2886</v>
      </c>
      <c r="Q39" s="109">
        <f t="shared" si="21"/>
        <v>1263.866876</v>
      </c>
      <c r="R39" s="109">
        <f>Q39-(K39*N39/100)</f>
        <v>1074.2868446</v>
      </c>
      <c r="S39" s="110">
        <f t="shared" si="22"/>
        <v>1058.578276</v>
      </c>
      <c r="T39" s="110">
        <f t="shared" si="23"/>
        <v>868.99824460000002</v>
      </c>
      <c r="U39" s="473">
        <f t="shared" si="24"/>
        <v>1164.4361036</v>
      </c>
      <c r="V39" s="473">
        <f t="shared" si="24"/>
        <v>955.89806906000013</v>
      </c>
      <c r="W39" s="124">
        <f>'END Jul 2018'!BI27</f>
        <v>0</v>
      </c>
      <c r="X39" s="232" t="str">
        <f>'END Jul 2018'!BJ27</f>
        <v>n</v>
      </c>
    </row>
    <row r="40" spans="1:24" ht="14" x14ac:dyDescent="0.3">
      <c r="A40" s="103" t="str">
        <f>'END Jul 2018'!K28</f>
        <v>Diamond Energy</v>
      </c>
      <c r="B40" s="104" t="str">
        <f>'END Jul 2018'!L28</f>
        <v>Pay on time discount</v>
      </c>
      <c r="C40" s="105">
        <f>91*'END Jul 2018'!M28/100</f>
        <v>89.635000000000005</v>
      </c>
      <c r="D40" s="105">
        <f>IF($G$5&gt;='END Jul 2018'!P28,('END Jul 2018'!P28*'END Jul 2018'!N28/100),(($G$5)*'END Jul 2018'!N28/100))</f>
        <v>76.98</v>
      </c>
      <c r="E40" s="106">
        <f>IF($G$5&lt;'END Jul 2018'!P28,0,IF(($G$5)&lt;='END Jul 2018'!R28,(($G$5-'END Jul 2018'!P28)*'END Jul 2018'!Q28/100),(('END Jul 2018'!R28-'END Jul 2018'!P28)*'END Jul 2018'!Q28/100)))</f>
        <v>87.861179399999983</v>
      </c>
      <c r="F40" s="105">
        <v>0</v>
      </c>
      <c r="G40" s="105">
        <f>IF(($G$5&lt;'END Jul 2018'!R28),(0),($G$5-'END Jul 2018'!R28)*'END Jul 2018'!S28/100)</f>
        <v>0</v>
      </c>
      <c r="H40" s="105">
        <f>$H$5*'END Jul 2018'!AE28/100</f>
        <v>34.187467499999997</v>
      </c>
      <c r="I40" s="105">
        <f t="shared" si="18"/>
        <v>288.6636469</v>
      </c>
      <c r="J40" s="107">
        <f t="shared" si="19"/>
        <v>796.11458760000005</v>
      </c>
      <c r="K40" s="108">
        <f t="shared" si="20"/>
        <v>1154.6545876</v>
      </c>
      <c r="L40" s="109">
        <f>'END Jul 2018'!AW28</f>
        <v>0</v>
      </c>
      <c r="M40" s="109">
        <f>'END Jul 2018'!AX28</f>
        <v>0</v>
      </c>
      <c r="N40" s="109">
        <f>'END Jul 2018'!AY28</f>
        <v>7</v>
      </c>
      <c r="O40" s="109">
        <f>'END Jul 2018'!AZ28</f>
        <v>0</v>
      </c>
      <c r="P40" s="109">
        <f>($E$6*'END Jul 2018'!AT28/100)*4</f>
        <v>289.81919999999997</v>
      </c>
      <c r="Q40" s="109">
        <f t="shared" si="21"/>
        <v>1154.6545876</v>
      </c>
      <c r="R40" s="109">
        <f>Q40-(K40*N40/100)</f>
        <v>1073.8287664679999</v>
      </c>
      <c r="S40" s="110">
        <f t="shared" si="22"/>
        <v>864.8353876000001</v>
      </c>
      <c r="T40" s="110">
        <f t="shared" si="23"/>
        <v>784.009566468</v>
      </c>
      <c r="U40" s="473">
        <f t="shared" si="24"/>
        <v>951.31892636000021</v>
      </c>
      <c r="V40" s="473">
        <f t="shared" si="24"/>
        <v>862.41052311480007</v>
      </c>
      <c r="W40" s="124">
        <f>'END Jul 2018'!BI28</f>
        <v>0</v>
      </c>
      <c r="X40" s="232" t="str">
        <f>'END Jul 2018'!BJ28</f>
        <v>n</v>
      </c>
    </row>
    <row r="41" spans="1:24" ht="14" x14ac:dyDescent="0.3">
      <c r="A41" s="103" t="str">
        <f>'END Jul 2018'!K29</f>
        <v>Dodo Power &amp; Gas</v>
      </c>
      <c r="B41" s="104" t="str">
        <f>'END Jul 2018'!L29</f>
        <v>Market offer</v>
      </c>
      <c r="C41" s="105">
        <f>91*'END Jul 2018'!M29/100</f>
        <v>86.859500000000011</v>
      </c>
      <c r="D41" s="105">
        <f>IF($G$5&gt;='END Jul 2018'!P29,('END Jul 2018'!P29*'END Jul 2018'!N29/100),(($G$5)*'END Jul 2018'!N29/100))</f>
        <v>190.69903439999999</v>
      </c>
      <c r="E41" s="106">
        <f>IF($G$5&lt;'END Jul 2018'!P29,0,IF(($G$5)&lt;='END Jul 2018'!R29,(($G$5-'END Jul 2018'!P29)*'END Jul 2018'!Q29/100),(('END Jul 2018'!R29-'END Jul 2018'!P29)*'END Jul 2018'!Q29/100)))</f>
        <v>0</v>
      </c>
      <c r="F41" s="105">
        <v>1</v>
      </c>
      <c r="G41" s="105">
        <f>IF(($G$5&lt;'END Jul 2018'!R29),(0),($G$5-'END Jul 2018'!R29)*'END Jul 2018'!S29/100)</f>
        <v>0</v>
      </c>
      <c r="H41" s="105">
        <f>$H$5*'END Jul 2018'!AE29/100</f>
        <v>35.930357999999991</v>
      </c>
      <c r="I41" s="105">
        <f t="shared" si="18"/>
        <v>314.4888924</v>
      </c>
      <c r="J41" s="107">
        <f t="shared" si="19"/>
        <v>910.51756959999989</v>
      </c>
      <c r="K41" s="108">
        <f t="shared" si="20"/>
        <v>1257.9555696</v>
      </c>
      <c r="L41" s="109">
        <f>'END Jul 2018'!AW29</f>
        <v>0</v>
      </c>
      <c r="M41" s="109">
        <f>'END Jul 2018'!AX29</f>
        <v>0</v>
      </c>
      <c r="N41" s="109">
        <f>'END Jul 2018'!AY29</f>
        <v>0</v>
      </c>
      <c r="O41" s="109">
        <f>'END Jul 2018'!AZ29</f>
        <v>0</v>
      </c>
      <c r="P41" s="109">
        <f>($E$6*'END Jul 2018'!AT29/100)*4</f>
        <v>280.15855999999997</v>
      </c>
      <c r="Q41" s="109">
        <f t="shared" si="21"/>
        <v>1257.9555696</v>
      </c>
      <c r="R41" s="109">
        <f>Q41</f>
        <v>1257.9555696</v>
      </c>
      <c r="S41" s="110">
        <f t="shared" si="22"/>
        <v>977.79700960000002</v>
      </c>
      <c r="T41" s="110">
        <f t="shared" si="23"/>
        <v>977.79700960000002</v>
      </c>
      <c r="U41" s="473">
        <f t="shared" si="24"/>
        <v>1075.57671056</v>
      </c>
      <c r="V41" s="473">
        <f t="shared" si="24"/>
        <v>1075.57671056</v>
      </c>
      <c r="W41" s="124">
        <f>'END Jul 2018'!BI29</f>
        <v>0</v>
      </c>
      <c r="X41" s="232" t="str">
        <f>'END Jul 2018'!BJ29</f>
        <v>n</v>
      </c>
    </row>
    <row r="42" spans="1:24" ht="14" x14ac:dyDescent="0.3">
      <c r="A42" s="103" t="str">
        <f>'END Jul 2018'!K30</f>
        <v>EnergyAustralia</v>
      </c>
      <c r="B42" s="104" t="str">
        <f>'END Jul 2018'!L30</f>
        <v>Anytime Saver</v>
      </c>
      <c r="C42" s="105">
        <f>91*'END Jul 2018'!M30/100</f>
        <v>83.537999999999997</v>
      </c>
      <c r="D42" s="105">
        <f>$G$5*'END Jul 2018'!N30/100</f>
        <v>186.31946339999999</v>
      </c>
      <c r="E42" s="106">
        <v>0</v>
      </c>
      <c r="F42" s="105">
        <v>0</v>
      </c>
      <c r="G42" s="105">
        <v>0</v>
      </c>
      <c r="H42" s="105">
        <f>$H$5*'END Jul 2018'!AE30/100</f>
        <v>32.122812599999996</v>
      </c>
      <c r="I42" s="105">
        <f t="shared" si="18"/>
        <v>301.98027599999995</v>
      </c>
      <c r="J42" s="107">
        <f t="shared" si="19"/>
        <v>873.76910399999974</v>
      </c>
      <c r="K42" s="108">
        <f t="shared" si="20"/>
        <v>1207.9211039999998</v>
      </c>
      <c r="L42" s="109">
        <f>'END Jul 2018'!AW30</f>
        <v>0</v>
      </c>
      <c r="M42" s="109">
        <f>'END Jul 2018'!AX30</f>
        <v>28</v>
      </c>
      <c r="N42" s="109">
        <f>'END Jul 2018'!AY30</f>
        <v>0</v>
      </c>
      <c r="O42" s="109">
        <f>'END Jul 2018'!AZ30</f>
        <v>0</v>
      </c>
      <c r="P42" s="109">
        <f>($E$6*'END Jul 2018'!AT30/100)*4</f>
        <v>301.89499999999998</v>
      </c>
      <c r="Q42" s="109">
        <f>K42-(J42*M42/100)</f>
        <v>963.2657548799998</v>
      </c>
      <c r="R42" s="109">
        <f>Q42</f>
        <v>963.2657548799998</v>
      </c>
      <c r="S42" s="110">
        <f t="shared" si="22"/>
        <v>661.37075487999982</v>
      </c>
      <c r="T42" s="110">
        <f t="shared" si="23"/>
        <v>661.37075487999982</v>
      </c>
      <c r="U42" s="473">
        <f t="shared" si="24"/>
        <v>727.50783036799987</v>
      </c>
      <c r="V42" s="473">
        <f t="shared" si="24"/>
        <v>727.50783036799987</v>
      </c>
      <c r="W42" s="124">
        <f>'END Jul 2018'!BI30</f>
        <v>0</v>
      </c>
      <c r="X42" s="232" t="str">
        <f>'END Jul 2018'!BJ30</f>
        <v>n</v>
      </c>
    </row>
    <row r="43" spans="1:24" ht="14" x14ac:dyDescent="0.3">
      <c r="A43" s="103" t="str">
        <f>'END Jul 2018'!K31</f>
        <v>Mojo Power</v>
      </c>
      <c r="B43" s="104" t="str">
        <f>'END Jul 2018'!L31</f>
        <v>Connect</v>
      </c>
      <c r="C43" s="105">
        <f>91*'END Jul 2018'!M31/100</f>
        <v>147.56559999999999</v>
      </c>
      <c r="D43" s="105">
        <f>$G$5*'END Jul 2018'!N31/100</f>
        <v>151.65828719999996</v>
      </c>
      <c r="E43" s="106">
        <v>0</v>
      </c>
      <c r="F43" s="105">
        <v>0</v>
      </c>
      <c r="G43" s="105">
        <v>0</v>
      </c>
      <c r="H43" s="105">
        <f>$H$5*'END Jul 2018'!AE31/100</f>
        <v>31.103891999999991</v>
      </c>
      <c r="I43" s="105">
        <f t="shared" si="18"/>
        <v>330.3277791999999</v>
      </c>
      <c r="J43" s="107">
        <f t="shared" si="19"/>
        <v>731.04871679999962</v>
      </c>
      <c r="K43" s="108">
        <f t="shared" si="20"/>
        <v>1321.3111167999996</v>
      </c>
      <c r="L43" s="109">
        <f>'END Jul 2018'!AW31</f>
        <v>0</v>
      </c>
      <c r="M43" s="109">
        <f>'END Jul 2018'!AX31</f>
        <v>0</v>
      </c>
      <c r="N43" s="109">
        <f>'END Jul 2018'!AY31</f>
        <v>0</v>
      </c>
      <c r="O43" s="109">
        <f>'END Jul 2018'!AZ31</f>
        <v>0</v>
      </c>
      <c r="P43" s="109">
        <f>($E$6*'END Jul 2018'!AT31/100)*4</f>
        <v>483.03199999999998</v>
      </c>
      <c r="Q43" s="109">
        <f>K43-(J43*M43/100)</f>
        <v>1321.3111167999996</v>
      </c>
      <c r="R43" s="109">
        <f>Q43</f>
        <v>1321.3111167999996</v>
      </c>
      <c r="S43" s="110">
        <f t="shared" si="22"/>
        <v>838.27911679999966</v>
      </c>
      <c r="T43" s="110">
        <f t="shared" si="23"/>
        <v>838.27911679999966</v>
      </c>
      <c r="U43" s="473">
        <f t="shared" si="24"/>
        <v>922.10702847999971</v>
      </c>
      <c r="V43" s="473">
        <f t="shared" si="24"/>
        <v>922.10702847999971</v>
      </c>
      <c r="W43" s="124">
        <f>'END Jul 2018'!BI31</f>
        <v>0</v>
      </c>
      <c r="X43" s="232" t="str">
        <f>'END Jul 2018'!BJ31</f>
        <v>n</v>
      </c>
    </row>
    <row r="44" spans="1:24" ht="14" x14ac:dyDescent="0.3">
      <c r="A44" s="103" t="str">
        <f>'END Jul 2018'!K32</f>
        <v>Momentum Energy</v>
      </c>
      <c r="B44" s="104" t="str">
        <f>'END Jul 2018'!L32</f>
        <v>SmilePower</v>
      </c>
      <c r="C44" s="105">
        <f>91*'END Jul 2018'!M32/100</f>
        <v>79.86160000000001</v>
      </c>
      <c r="D44" s="105">
        <f>IF($G$5&gt;='END Jul 2018'!P32,('END Jul 2018'!P32*'END Jul 2018'!N32/100),(($G$5)*'END Jul 2018'!N32/100))</f>
        <v>165.12</v>
      </c>
      <c r="E44" s="106">
        <f>IF($G$5&lt;'END Jul 2018'!P32,0,IF(($G$5)&lt;='END Jul 2018'!R32,(($G$5-'END Jul 2018'!P32)*'END Jul 2018'!Q32/100),(('END Jul 2018'!R32-'END Jul 2018'!P32)*'END Jul 2018'!Q32/100)))</f>
        <v>0</v>
      </c>
      <c r="F44" s="105">
        <v>0</v>
      </c>
      <c r="G44" s="105">
        <f>IF(($G$5&lt;'END Jul 2018'!R32),(0),($G$5-'END Jul 2018'!R32)*'END Jul 2018'!S32/100)</f>
        <v>6.9186140999999743</v>
      </c>
      <c r="H44" s="105">
        <f>$H$5*'END Jul 2018'!AE32/100</f>
        <v>30.406735799999993</v>
      </c>
      <c r="I44" s="105">
        <f t="shared" si="18"/>
        <v>282.30694990000001</v>
      </c>
      <c r="J44" s="107">
        <f t="shared" si="19"/>
        <v>809.78139959999999</v>
      </c>
      <c r="K44" s="108">
        <f t="shared" si="20"/>
        <v>1129.2277996</v>
      </c>
      <c r="L44" s="109">
        <f>'END Jul 2018'!AW32</f>
        <v>0</v>
      </c>
      <c r="M44" s="109">
        <f>'END Jul 2018'!AX32</f>
        <v>0</v>
      </c>
      <c r="N44" s="109">
        <f>'END Jul 2018'!AY32</f>
        <v>0</v>
      </c>
      <c r="O44" s="109">
        <f>'END Jul 2018'!AZ32</f>
        <v>0</v>
      </c>
      <c r="P44" s="109">
        <f>($E$6*'END Jul 2018'!AT32/100)*4</f>
        <v>169.06119999999999</v>
      </c>
      <c r="Q44" s="109">
        <f t="shared" ref="Q44" si="25">K44</f>
        <v>1129.2277996</v>
      </c>
      <c r="R44" s="109">
        <f>Q44-(J44*O44/100)</f>
        <v>1129.2277996</v>
      </c>
      <c r="S44" s="110">
        <f t="shared" si="22"/>
        <v>960.16659960000004</v>
      </c>
      <c r="T44" s="110">
        <f t="shared" si="23"/>
        <v>960.16659960000004</v>
      </c>
      <c r="U44" s="473">
        <f t="shared" si="24"/>
        <v>1056.1832595600001</v>
      </c>
      <c r="V44" s="473">
        <f t="shared" si="24"/>
        <v>1056.1832595600001</v>
      </c>
      <c r="W44" s="124">
        <f>'END Jul 2018'!BI32</f>
        <v>0</v>
      </c>
      <c r="X44" s="232" t="str">
        <f>'END Jul 2018'!BJ32</f>
        <v>n</v>
      </c>
    </row>
    <row r="45" spans="1:24" ht="14" x14ac:dyDescent="0.3">
      <c r="A45" s="103" t="str">
        <f>'END Jul 2018'!K33</f>
        <v>Origin Energy</v>
      </c>
      <c r="B45" s="104" t="str">
        <f>'END Jul 2018'!L33</f>
        <v>Solar Boost Plus</v>
      </c>
      <c r="C45" s="105">
        <f>91*'END Jul 2018'!M33/100</f>
        <v>81.171999999999997</v>
      </c>
      <c r="D45" s="105">
        <f>$G$5*'END Jul 2018'!N33/100</f>
        <v>169.48939769999998</v>
      </c>
      <c r="E45" s="106">
        <v>0</v>
      </c>
      <c r="F45" s="105">
        <v>0</v>
      </c>
      <c r="G45" s="105">
        <v>0</v>
      </c>
      <c r="H45" s="105">
        <f>$H$5*'END Jul 2018'!AE33/100</f>
        <v>28.020316499999993</v>
      </c>
      <c r="I45" s="105">
        <f t="shared" si="18"/>
        <v>278.68171419999999</v>
      </c>
      <c r="J45" s="107">
        <f t="shared" si="19"/>
        <v>790.03885679999996</v>
      </c>
      <c r="K45" s="108">
        <f t="shared" si="20"/>
        <v>1114.7268568</v>
      </c>
      <c r="L45" s="109">
        <f>'END Jul 2018'!AW33</f>
        <v>0</v>
      </c>
      <c r="M45" s="109">
        <f>'END Jul 2018'!AX33</f>
        <v>12</v>
      </c>
      <c r="N45" s="109">
        <f>'END Jul 2018'!AY33</f>
        <v>0</v>
      </c>
      <c r="O45" s="109">
        <f>'END Jul 2018'!AZ33</f>
        <v>0</v>
      </c>
      <c r="P45" s="109">
        <f>($E$6*'END Jul 2018'!AT33/100)*4</f>
        <v>410.5772</v>
      </c>
      <c r="Q45" s="109">
        <f>K45-(J45*M45/100)</f>
        <v>1019.9221939839999</v>
      </c>
      <c r="R45" s="109">
        <f>Q45-(K45*N45/100)</f>
        <v>1019.9221939839999</v>
      </c>
      <c r="S45" s="110">
        <f t="shared" si="22"/>
        <v>609.34499398399998</v>
      </c>
      <c r="T45" s="110">
        <f t="shared" si="23"/>
        <v>609.34499398399998</v>
      </c>
      <c r="U45" s="473">
        <f t="shared" si="24"/>
        <v>670.27949338240001</v>
      </c>
      <c r="V45" s="473">
        <f t="shared" si="24"/>
        <v>670.27949338240001</v>
      </c>
      <c r="W45" s="124">
        <f>'END Jul 2018'!BI33</f>
        <v>0</v>
      </c>
      <c r="X45" s="232" t="str">
        <f>'END Jul 2018'!BJ33</f>
        <v>n</v>
      </c>
    </row>
    <row r="46" spans="1:24" ht="14" x14ac:dyDescent="0.3">
      <c r="A46" s="103" t="str">
        <f>'END Jul 2018'!K34</f>
        <v>Powerdirect</v>
      </c>
      <c r="B46" s="104" t="str">
        <f>'END Jul 2018'!L34</f>
        <v>Market offer</v>
      </c>
      <c r="C46" s="105">
        <f>91*'END Jul 2018'!M34/100</f>
        <v>81.900000000000006</v>
      </c>
      <c r="D46" s="105">
        <f>$G$5*'END Jul 2018'!N34/100</f>
        <v>180.81371699999997</v>
      </c>
      <c r="E46" s="106">
        <v>0</v>
      </c>
      <c r="F46" s="105">
        <v>0</v>
      </c>
      <c r="G46" s="105">
        <v>0</v>
      </c>
      <c r="H46" s="105">
        <f>$H$5*'END Jul 2018'!AE34/100</f>
        <v>32.095998899999998</v>
      </c>
      <c r="I46" s="105">
        <f t="shared" si="18"/>
        <v>294.80971589999996</v>
      </c>
      <c r="J46" s="107">
        <f t="shared" si="19"/>
        <v>851.63886359999981</v>
      </c>
      <c r="K46" s="108">
        <f t="shared" si="20"/>
        <v>1179.2388635999998</v>
      </c>
      <c r="L46" s="109">
        <f>'END Jul 2018'!AW34</f>
        <v>0</v>
      </c>
      <c r="M46" s="109">
        <f>'END Jul 2018'!AX34</f>
        <v>0</v>
      </c>
      <c r="N46" s="109">
        <f>'END Jul 2018'!AY34</f>
        <v>0</v>
      </c>
      <c r="O46" s="109">
        <f>'END Jul 2018'!AZ34</f>
        <v>25</v>
      </c>
      <c r="P46" s="109">
        <f>($E$6*'END Jul 2018'!AT34/100)*4</f>
        <v>268.08276000000001</v>
      </c>
      <c r="Q46" s="109">
        <f t="shared" ref="Q46:Q53" si="26">K46</f>
        <v>1179.2388635999998</v>
      </c>
      <c r="R46" s="109">
        <f>Q46-(J46*O46/100)</f>
        <v>966.32914769999991</v>
      </c>
      <c r="S46" s="110">
        <f t="shared" si="22"/>
        <v>911.15610359999982</v>
      </c>
      <c r="T46" s="110">
        <f t="shared" si="23"/>
        <v>698.2463876999999</v>
      </c>
      <c r="U46" s="473">
        <f t="shared" si="24"/>
        <v>1002.2717139599999</v>
      </c>
      <c r="V46" s="473">
        <f t="shared" si="24"/>
        <v>768.07102646999999</v>
      </c>
      <c r="W46" s="124">
        <f>'END Jul 2018'!BI34</f>
        <v>0</v>
      </c>
      <c r="X46" s="232" t="str">
        <f>'END Jul 2018'!BJ34</f>
        <v>n</v>
      </c>
    </row>
    <row r="47" spans="1:24" ht="14" x14ac:dyDescent="0.3">
      <c r="A47" s="103" t="str">
        <f>'END Jul 2018'!K35</f>
        <v>Powershop</v>
      </c>
      <c r="B47" s="104" t="str">
        <f>'END Jul 2018'!L35</f>
        <v>Power Saver</v>
      </c>
      <c r="C47" s="105">
        <f>91*'END Jul 2018'!M35/100</f>
        <v>89.543999999999997</v>
      </c>
      <c r="D47" s="105">
        <f>$G$5*'END Jul 2018'!N35/100</f>
        <v>156.53838059999998</v>
      </c>
      <c r="E47" s="106">
        <v>0</v>
      </c>
      <c r="F47" s="105">
        <v>0</v>
      </c>
      <c r="G47" s="105">
        <v>0</v>
      </c>
      <c r="H47" s="105">
        <f>$H$5*'END Jul 2018'!AE35/100</f>
        <v>39.255256799999991</v>
      </c>
      <c r="I47" s="105">
        <f t="shared" si="18"/>
        <v>285.33763739999995</v>
      </c>
      <c r="J47" s="107">
        <f t="shared" si="19"/>
        <v>783.17454959999986</v>
      </c>
      <c r="K47" s="108">
        <f t="shared" si="20"/>
        <v>1141.3505495999998</v>
      </c>
      <c r="L47" s="109">
        <f>'END Jul 2018'!AW35</f>
        <v>0</v>
      </c>
      <c r="M47" s="109">
        <f>'END Jul 2018'!AX35</f>
        <v>0</v>
      </c>
      <c r="N47" s="109">
        <f>'END Jul 2018'!AY35</f>
        <v>12</v>
      </c>
      <c r="O47" s="109">
        <f>'END Jul 2018'!AZ35</f>
        <v>0</v>
      </c>
      <c r="P47" s="109">
        <f>($E$6*'END Jul 2018'!AT35/100)*4</f>
        <v>246.34631999999999</v>
      </c>
      <c r="Q47" s="109">
        <f t="shared" si="26"/>
        <v>1141.3505495999998</v>
      </c>
      <c r="R47" s="109">
        <f>Q47-(K47*N47/100)</f>
        <v>1004.3884836479998</v>
      </c>
      <c r="S47" s="110">
        <f t="shared" si="22"/>
        <v>895.0042295999998</v>
      </c>
      <c r="T47" s="110">
        <f t="shared" si="23"/>
        <v>758.04216364799981</v>
      </c>
      <c r="U47" s="473">
        <f t="shared" si="24"/>
        <v>984.50465255999984</v>
      </c>
      <c r="V47" s="473">
        <f t="shared" si="24"/>
        <v>833.84638001279984</v>
      </c>
      <c r="W47" s="124">
        <f>'END Jul 2018'!BI35</f>
        <v>0</v>
      </c>
      <c r="X47" s="232" t="str">
        <f>'END Jul 2018'!BJ35</f>
        <v>n</v>
      </c>
    </row>
    <row r="48" spans="1:24" ht="14" x14ac:dyDescent="0.3">
      <c r="A48" s="103" t="str">
        <f>'END Jul 2018'!K36</f>
        <v>Red Energy</v>
      </c>
      <c r="B48" s="104" t="str">
        <f>'END Jul 2018'!L36</f>
        <v>Living Energy Saver</v>
      </c>
      <c r="C48" s="105">
        <f>91*'END Jul 2018'!M36/100</f>
        <v>78.715000000000003</v>
      </c>
      <c r="D48" s="105">
        <f>IF($G$5&gt;='END Jul 2018'!P36,('END Jul 2018'!P36*'END Jul 2018'!N36/100),(($G$5)*'END Jul 2018'!N36/100))</f>
        <v>159.54151499999998</v>
      </c>
      <c r="E48" s="106">
        <f>IF($G$5&lt;'END Jul 2018'!P36,0,IF(($G$5)&lt;='END Jul 2018'!R36,(($G$5-'END Jul 2018'!P36)*'END Jul 2018'!Q36/100),(('END Jul 2018'!R36-'END Jul 2018'!P36)*'END Jul 2018'!Q36/100)))</f>
        <v>0</v>
      </c>
      <c r="F48" s="105">
        <v>0</v>
      </c>
      <c r="G48" s="105">
        <f>IF(($G$5&lt;'END Jul 2018'!R36),(0),($G$5-'END Jul 2018'!R36)*'END Jul 2018'!S36/100)</f>
        <v>0</v>
      </c>
      <c r="H48" s="105">
        <f>$H$5*'END Jul 2018'!AE36/100</f>
        <v>27.859434299999993</v>
      </c>
      <c r="I48" s="105">
        <f t="shared" si="18"/>
        <v>266.11594929999995</v>
      </c>
      <c r="J48" s="107">
        <f t="shared" si="19"/>
        <v>749.6037971999998</v>
      </c>
      <c r="K48" s="108">
        <f t="shared" si="20"/>
        <v>1064.4637971999998</v>
      </c>
      <c r="L48" s="109">
        <f>'END Jul 2018'!AW36</f>
        <v>0</v>
      </c>
      <c r="M48" s="109">
        <f>'END Jul 2018'!AX36</f>
        <v>0</v>
      </c>
      <c r="N48" s="109">
        <f>'END Jul 2018'!AY36</f>
        <v>10</v>
      </c>
      <c r="O48" s="109">
        <f>'END Jul 2018'!AZ36</f>
        <v>0</v>
      </c>
      <c r="P48" s="109">
        <f>($E$6*'END Jul 2018'!AT36/100)*4</f>
        <v>268.08276000000001</v>
      </c>
      <c r="Q48" s="109">
        <f t="shared" si="26"/>
        <v>1064.4637971999998</v>
      </c>
      <c r="R48" s="109">
        <f>Q48-(K48*N48/100)</f>
        <v>958.01741747999984</v>
      </c>
      <c r="S48" s="110">
        <f t="shared" si="22"/>
        <v>796.38103719999981</v>
      </c>
      <c r="T48" s="110">
        <f t="shared" si="23"/>
        <v>689.93465747999983</v>
      </c>
      <c r="U48" s="473">
        <f t="shared" si="24"/>
        <v>876.01914091999981</v>
      </c>
      <c r="V48" s="473">
        <f t="shared" si="24"/>
        <v>758.92812322799989</v>
      </c>
      <c r="W48" s="124">
        <f>'END Jul 2018'!BI36</f>
        <v>0</v>
      </c>
      <c r="X48" s="232" t="str">
        <f>'END Jul 2018'!BJ36</f>
        <v>n</v>
      </c>
    </row>
    <row r="49" spans="1:117" s="71" customFormat="1" ht="14" x14ac:dyDescent="0.3">
      <c r="A49" s="103" t="str">
        <f>'END Jul 2018'!K37</f>
        <v>Simply Energy</v>
      </c>
      <c r="B49" s="104" t="str">
        <f>'END Jul 2018'!L37</f>
        <v>Plus</v>
      </c>
      <c r="C49" s="105">
        <f>91*'END Jul 2018'!M37/100</f>
        <v>75.675599999999989</v>
      </c>
      <c r="D49" s="105">
        <f>IF($G$5&gt;='END Jul 2018'!P37,('END Jul 2018'!P37*'END Jul 2018'!N37/100),(($G$5)*'END Jul 2018'!N37/100))</f>
        <v>174.93257879999999</v>
      </c>
      <c r="E49" s="106">
        <f>IF($G$5&lt;'END Jul 2018'!P37,0,IF(($G$5)&lt;='END Jul 2018'!R37,(($G$5-'END Jul 2018'!P37)*'END Jul 2018'!Q37/100),(('END Jul 2018'!R37-'END Jul 2018'!P37)*'END Jul 2018'!Q37/100)))</f>
        <v>0</v>
      </c>
      <c r="F49" s="105">
        <v>1</v>
      </c>
      <c r="G49" s="105">
        <f>IF(($G$5&lt;'END Jul 2018'!R37),(0),($G$5-'END Jul 2018'!R37)*'END Jul 2018'!S37/100)</f>
        <v>0</v>
      </c>
      <c r="H49" s="105">
        <f>$H$5*'END Jul 2018'!AE37/100</f>
        <v>34.91143739999999</v>
      </c>
      <c r="I49" s="105">
        <f t="shared" si="18"/>
        <v>286.51961619999997</v>
      </c>
      <c r="J49" s="107">
        <f t="shared" si="19"/>
        <v>843.37606479999999</v>
      </c>
      <c r="K49" s="108">
        <f t="shared" si="20"/>
        <v>1146.0784647999999</v>
      </c>
      <c r="L49" s="109">
        <f>'END Jul 2018'!AW37</f>
        <v>0</v>
      </c>
      <c r="M49" s="109">
        <f>'END Jul 2018'!AX37</f>
        <v>0</v>
      </c>
      <c r="N49" s="109">
        <f>'END Jul 2018'!AY37</f>
        <v>0</v>
      </c>
      <c r="O49" s="109">
        <f>'END Jul 2018'!AZ37</f>
        <v>18</v>
      </c>
      <c r="P49" s="109">
        <f>($E$6*'END Jul 2018'!AT37/100)*4</f>
        <v>272.91308000000004</v>
      </c>
      <c r="Q49" s="109">
        <f t="shared" si="26"/>
        <v>1146.0784647999999</v>
      </c>
      <c r="R49" s="109">
        <f>Q49-(J49*O49/100)</f>
        <v>994.27077313599989</v>
      </c>
      <c r="S49" s="110">
        <f t="shared" si="22"/>
        <v>873.16538479999986</v>
      </c>
      <c r="T49" s="110">
        <f t="shared" si="23"/>
        <v>721.35769313599985</v>
      </c>
      <c r="U49" s="473">
        <f t="shared" si="24"/>
        <v>960.48192327999993</v>
      </c>
      <c r="V49" s="473">
        <f t="shared" si="24"/>
        <v>793.49346244959986</v>
      </c>
      <c r="W49" s="124">
        <f>'END Jul 2018'!BI37</f>
        <v>0</v>
      </c>
      <c r="X49" s="232" t="str">
        <f>'END Jul 2018'!BJ37</f>
        <v>n</v>
      </c>
      <c r="Y49" s="193"/>
      <c r="Z49" s="193"/>
      <c r="AA49" s="193"/>
      <c r="AB49" s="193"/>
      <c r="AC49" s="193"/>
      <c r="AD49" s="193"/>
      <c r="AE49" s="193"/>
      <c r="AF49" s="193"/>
      <c r="AG49" s="193"/>
      <c r="AH49" s="193"/>
      <c r="AI49" s="193"/>
      <c r="AJ49" s="193"/>
      <c r="AK49" s="193"/>
      <c r="AL49" s="193"/>
      <c r="AM49" s="193"/>
      <c r="AN49" s="193"/>
      <c r="AO49" s="193"/>
      <c r="AP49" s="193"/>
      <c r="AQ49" s="193"/>
      <c r="AR49" s="193"/>
      <c r="AS49" s="193"/>
      <c r="AT49" s="193"/>
      <c r="AU49" s="193"/>
      <c r="AV49" s="193"/>
      <c r="AW49" s="193"/>
      <c r="AX49" s="193"/>
      <c r="AY49" s="193"/>
      <c r="AZ49" s="193"/>
      <c r="BA49" s="193"/>
      <c r="BB49" s="193"/>
      <c r="BC49" s="193"/>
      <c r="BD49" s="193"/>
      <c r="BE49" s="193"/>
      <c r="BF49" s="193"/>
      <c r="BG49" s="193"/>
      <c r="BH49" s="193"/>
      <c r="BI49" s="193"/>
      <c r="BJ49" s="193"/>
      <c r="BK49" s="193"/>
      <c r="BL49" s="193"/>
      <c r="BM49" s="193"/>
      <c r="BN49" s="187"/>
      <c r="BO49" s="187"/>
      <c r="BP49" s="187"/>
      <c r="BQ49" s="187"/>
      <c r="BR49" s="187"/>
      <c r="BS49" s="187"/>
      <c r="BT49" s="187"/>
      <c r="BU49" s="187"/>
      <c r="BV49" s="187"/>
      <c r="BW49" s="187"/>
      <c r="BX49" s="187"/>
      <c r="BY49" s="187"/>
      <c r="BZ49" s="187"/>
      <c r="CA49" s="187"/>
      <c r="CB49" s="187"/>
      <c r="CC49" s="187"/>
      <c r="CD49" s="187"/>
      <c r="CE49" s="187"/>
      <c r="CF49" s="187"/>
      <c r="CG49" s="187"/>
      <c r="CH49" s="187"/>
      <c r="CI49" s="187"/>
      <c r="CJ49" s="187"/>
      <c r="CK49" s="187"/>
      <c r="CL49" s="187"/>
      <c r="CM49" s="187"/>
      <c r="CN49" s="187"/>
      <c r="CO49" s="187"/>
      <c r="CP49" s="187"/>
      <c r="CQ49" s="187"/>
      <c r="CR49" s="187"/>
      <c r="CS49" s="187"/>
      <c r="CT49" s="187"/>
      <c r="CU49" s="187"/>
      <c r="CV49" s="187"/>
      <c r="CW49" s="187"/>
      <c r="CX49" s="187"/>
      <c r="CY49" s="187"/>
      <c r="CZ49" s="187"/>
      <c r="DA49" s="187"/>
      <c r="DB49" s="187"/>
      <c r="DC49" s="187"/>
      <c r="DD49" s="187"/>
      <c r="DE49" s="187"/>
      <c r="DF49" s="187"/>
      <c r="DG49" s="187"/>
      <c r="DH49" s="187"/>
      <c r="DI49" s="187"/>
      <c r="DJ49" s="187"/>
      <c r="DK49" s="187"/>
      <c r="DL49" s="187"/>
      <c r="DM49" s="187"/>
    </row>
    <row r="50" spans="1:117" s="71" customFormat="1" ht="14" x14ac:dyDescent="0.3">
      <c r="A50" s="103" t="str">
        <f>'END Jul 2018'!K38</f>
        <v>Sumo Power</v>
      </c>
      <c r="B50" s="104" t="str">
        <f>'END Jul 2018'!L38</f>
        <v xml:space="preserve">Pay on time </v>
      </c>
      <c r="C50" s="105">
        <f>91*'END Jul 2018'!M38/100</f>
        <v>94.203199999999995</v>
      </c>
      <c r="D50" s="105">
        <f>IF($G$5&gt;='END Jul 2018'!P38,('END Jul 2018'!P38*'END Jul 2018'!N38/100),(($G$5)*'END Jul 2018'!N38/100))</f>
        <v>175.18283999999997</v>
      </c>
      <c r="E50" s="106">
        <f>IF($G$5&lt;'END Jul 2018'!P38,0,IF(($G$5)&lt;='END Jul 2018'!R38,(($G$5-'END Jul 2018'!P38)*'END Jul 2018'!Q38/100),(('END Jul 2018'!R38-'END Jul 2018'!P38)*'END Jul 2018'!Q38/100)))</f>
        <v>0</v>
      </c>
      <c r="F50" s="105">
        <v>2</v>
      </c>
      <c r="G50" s="105">
        <f>IF(($G$5&lt;'END Jul 2018'!R38),(0),($G$5-'END Jul 2018'!R38)*'END Jul 2018'!S38/100)</f>
        <v>0</v>
      </c>
      <c r="H50" s="105">
        <f>$H$5*'END Jul 2018'!AE38/100</f>
        <v>25.473014999999997</v>
      </c>
      <c r="I50" s="105">
        <f t="shared" ref="I50:I53" si="27">SUM(C50:H50)</f>
        <v>296.85905499999996</v>
      </c>
      <c r="J50" s="107">
        <f t="shared" ref="J50:J53" si="28">(I50-C50)*4</f>
        <v>810.6234199999999</v>
      </c>
      <c r="K50" s="108">
        <f t="shared" ref="K50:K53" si="29">I50*4</f>
        <v>1187.4362199999998</v>
      </c>
      <c r="L50" s="109">
        <f>'END Jul 2018'!AW38</f>
        <v>0</v>
      </c>
      <c r="M50" s="109">
        <f>'END Jul 2018'!AX38</f>
        <v>0</v>
      </c>
      <c r="N50" s="109">
        <f>'END Jul 2018'!AY38</f>
        <v>0</v>
      </c>
      <c r="O50" s="109">
        <f>'END Jul 2018'!AZ38</f>
        <v>27</v>
      </c>
      <c r="P50" s="109">
        <f>($E$6*'END Jul 2018'!AT38/100)*4</f>
        <v>268.08276000000001</v>
      </c>
      <c r="Q50" s="109">
        <f t="shared" si="26"/>
        <v>1187.4362199999998</v>
      </c>
      <c r="R50" s="109">
        <f t="shared" ref="R50:R51" si="30">Q50-(J50*O50/100)</f>
        <v>968.56789659999981</v>
      </c>
      <c r="S50" s="110">
        <f t="shared" ref="S50:S53" si="31">Q50-P50</f>
        <v>919.35345999999981</v>
      </c>
      <c r="T50" s="110">
        <f t="shared" ref="T50:T53" si="32">R50-P50</f>
        <v>700.48513659999981</v>
      </c>
      <c r="U50" s="473">
        <f t="shared" ref="U50:U53" si="33">S50*1.1</f>
        <v>1011.2888059999999</v>
      </c>
      <c r="V50" s="473">
        <f t="shared" ref="V50:V53" si="34">T50*1.1</f>
        <v>770.53365025999983</v>
      </c>
      <c r="W50" s="124">
        <f>'END Jul 2018'!BI38</f>
        <v>0</v>
      </c>
      <c r="X50" s="232" t="str">
        <f>'END Jul 2018'!BJ38</f>
        <v>n</v>
      </c>
      <c r="Y50" s="193"/>
      <c r="Z50" s="193"/>
      <c r="AA50" s="193"/>
      <c r="AB50" s="193"/>
      <c r="AC50" s="193"/>
      <c r="AD50" s="193"/>
      <c r="AE50" s="193"/>
      <c r="AF50" s="193"/>
      <c r="AG50" s="193"/>
      <c r="AH50" s="193"/>
      <c r="AI50" s="193"/>
      <c r="AJ50" s="193"/>
      <c r="AK50" s="193"/>
      <c r="AL50" s="193"/>
      <c r="AM50" s="193"/>
      <c r="AN50" s="193"/>
      <c r="AO50" s="193"/>
      <c r="AP50" s="193"/>
      <c r="AQ50" s="193"/>
      <c r="AR50" s="193"/>
      <c r="AS50" s="193"/>
      <c r="AT50" s="193"/>
      <c r="AU50" s="193"/>
      <c r="AV50" s="193"/>
      <c r="AW50" s="193"/>
      <c r="AX50" s="193"/>
      <c r="AY50" s="193"/>
      <c r="AZ50" s="193"/>
      <c r="BA50" s="193"/>
      <c r="BB50" s="193"/>
      <c r="BC50" s="193"/>
      <c r="BD50" s="193"/>
      <c r="BE50" s="193"/>
      <c r="BF50" s="193"/>
      <c r="BG50" s="193"/>
      <c r="BH50" s="193"/>
      <c r="BI50" s="193"/>
      <c r="BJ50" s="193"/>
      <c r="BK50" s="193"/>
      <c r="BL50" s="193"/>
      <c r="BM50" s="193"/>
      <c r="BN50" s="187"/>
      <c r="BO50" s="187"/>
      <c r="BP50" s="187"/>
      <c r="BQ50" s="187"/>
      <c r="BR50" s="187"/>
      <c r="BS50" s="187"/>
      <c r="BT50" s="187"/>
      <c r="BU50" s="187"/>
      <c r="BV50" s="187"/>
      <c r="BW50" s="187"/>
      <c r="BX50" s="187"/>
      <c r="BY50" s="187"/>
      <c r="BZ50" s="187"/>
      <c r="CA50" s="187"/>
      <c r="CB50" s="187"/>
      <c r="CC50" s="187"/>
      <c r="CD50" s="187"/>
      <c r="CE50" s="187"/>
      <c r="CF50" s="187"/>
      <c r="CG50" s="187"/>
      <c r="CH50" s="187"/>
      <c r="CI50" s="187"/>
      <c r="CJ50" s="187"/>
      <c r="CK50" s="187"/>
      <c r="CL50" s="187"/>
      <c r="CM50" s="187"/>
      <c r="CN50" s="187"/>
      <c r="CO50" s="187"/>
      <c r="CP50" s="187"/>
      <c r="CQ50" s="187"/>
      <c r="CR50" s="187"/>
      <c r="CS50" s="187"/>
      <c r="CT50" s="187"/>
      <c r="CU50" s="187"/>
      <c r="CV50" s="187"/>
      <c r="CW50" s="187"/>
      <c r="CX50" s="187"/>
      <c r="CY50" s="187"/>
      <c r="CZ50" s="187"/>
      <c r="DA50" s="187"/>
      <c r="DB50" s="187"/>
      <c r="DC50" s="187"/>
      <c r="DD50" s="187"/>
      <c r="DE50" s="187"/>
      <c r="DF50" s="187"/>
      <c r="DG50" s="187"/>
      <c r="DH50" s="187"/>
      <c r="DI50" s="187"/>
      <c r="DJ50" s="187"/>
      <c r="DK50" s="187"/>
      <c r="DL50" s="187"/>
      <c r="DM50" s="187"/>
    </row>
    <row r="51" spans="1:117" s="71" customFormat="1" ht="14" x14ac:dyDescent="0.3">
      <c r="A51" s="103" t="str">
        <f>'END Jul 2018'!K39</f>
        <v>1st Energy</v>
      </c>
      <c r="B51" s="104" t="str">
        <f>'END Jul 2018'!L39</f>
        <v>Market offer</v>
      </c>
      <c r="C51" s="105">
        <f>91*'END Jul 2018'!M39/100</f>
        <v>85.430800000000005</v>
      </c>
      <c r="D51" s="105">
        <f>IF($G$5&gt;='END Jul 2018'!P39,('END Jul 2018'!P39*'END Jul 2018'!N39/100),(($G$5)*'END Jul 2018'!N39/100))</f>
        <v>193.63960349999996</v>
      </c>
      <c r="E51" s="106">
        <f>IF($G$5&lt;'END Jul 2018'!P39,0,IF(($G$5)&lt;='END Jul 2018'!R39,(($G$5-'END Jul 2018'!P39)*'END Jul 2018'!Q39/100),(('END Jul 2018'!R39-'END Jul 2018'!P39)*'END Jul 2018'!Q39/100)))</f>
        <v>0</v>
      </c>
      <c r="F51" s="105">
        <v>3</v>
      </c>
      <c r="G51" s="105">
        <f>IF(($G$5&lt;'END Jul 2018'!R39),(0),($G$5-'END Jul 2018'!R39)*'END Jul 2018'!S39/100)</f>
        <v>0</v>
      </c>
      <c r="H51" s="105">
        <f>$H$5*'END Jul 2018'!AE39/100</f>
        <v>29.870461799999994</v>
      </c>
      <c r="I51" s="105">
        <f t="shared" si="27"/>
        <v>311.94086529999998</v>
      </c>
      <c r="J51" s="107">
        <f t="shared" si="28"/>
        <v>906.04026119999992</v>
      </c>
      <c r="K51" s="108">
        <f t="shared" si="29"/>
        <v>1247.7634611999999</v>
      </c>
      <c r="L51" s="109">
        <f>'END Jul 2018'!AW39</f>
        <v>0</v>
      </c>
      <c r="M51" s="109">
        <f>'END Jul 2018'!AX39</f>
        <v>0</v>
      </c>
      <c r="N51" s="109">
        <f>'END Jul 2018'!AY39</f>
        <v>0</v>
      </c>
      <c r="O51" s="109">
        <f>'END Jul 2018'!AZ39</f>
        <v>22</v>
      </c>
      <c r="P51" s="109">
        <f>($E$6*'END Jul 2018'!AT39/100)*4</f>
        <v>123.17316</v>
      </c>
      <c r="Q51" s="109">
        <f t="shared" si="26"/>
        <v>1247.7634611999999</v>
      </c>
      <c r="R51" s="109">
        <f t="shared" si="30"/>
        <v>1048.4346037359999</v>
      </c>
      <c r="S51" s="110">
        <f t="shared" si="31"/>
        <v>1124.5903011999999</v>
      </c>
      <c r="T51" s="110">
        <f t="shared" si="32"/>
        <v>925.26144373599982</v>
      </c>
      <c r="U51" s="473">
        <f t="shared" si="33"/>
        <v>1237.04933132</v>
      </c>
      <c r="V51" s="473">
        <f t="shared" si="34"/>
        <v>1017.7875881095999</v>
      </c>
      <c r="W51" s="124">
        <f>'END Jul 2018'!BI39</f>
        <v>0</v>
      </c>
      <c r="X51" s="232" t="str">
        <f>'END Jul 2018'!BJ39</f>
        <v>n</v>
      </c>
      <c r="Y51" s="193"/>
      <c r="Z51" s="193"/>
      <c r="AA51" s="193"/>
      <c r="AB51" s="193"/>
      <c r="AC51" s="193"/>
      <c r="AD51" s="193"/>
      <c r="AE51" s="193"/>
      <c r="AF51" s="193"/>
      <c r="AG51" s="193"/>
      <c r="AH51" s="193"/>
      <c r="AI51" s="193"/>
      <c r="AJ51" s="193"/>
      <c r="AK51" s="193"/>
      <c r="AL51" s="193"/>
      <c r="AM51" s="193"/>
      <c r="AN51" s="193"/>
      <c r="AO51" s="193"/>
      <c r="AP51" s="193"/>
      <c r="AQ51" s="193"/>
      <c r="AR51" s="193"/>
      <c r="AS51" s="193"/>
      <c r="AT51" s="193"/>
      <c r="AU51" s="193"/>
      <c r="AV51" s="193"/>
      <c r="AW51" s="193"/>
      <c r="AX51" s="193"/>
      <c r="AY51" s="193"/>
      <c r="AZ51" s="193"/>
      <c r="BA51" s="193"/>
      <c r="BB51" s="193"/>
      <c r="BC51" s="193"/>
      <c r="BD51" s="193"/>
      <c r="BE51" s="193"/>
      <c r="BF51" s="193"/>
      <c r="BG51" s="193"/>
      <c r="BH51" s="193"/>
      <c r="BI51" s="193"/>
      <c r="BJ51" s="193"/>
      <c r="BK51" s="193"/>
      <c r="BL51" s="193"/>
      <c r="BM51" s="193"/>
      <c r="BN51" s="187"/>
      <c r="BO51" s="187"/>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c r="CL51" s="187"/>
      <c r="CM51" s="187"/>
      <c r="CN51" s="187"/>
      <c r="CO51" s="187"/>
      <c r="CP51" s="187"/>
      <c r="CQ51" s="187"/>
      <c r="CR51" s="187"/>
      <c r="CS51" s="187"/>
      <c r="CT51" s="187"/>
      <c r="CU51" s="187"/>
      <c r="CV51" s="187"/>
      <c r="CW51" s="187"/>
      <c r="CX51" s="187"/>
      <c r="CY51" s="187"/>
      <c r="CZ51" s="187"/>
      <c r="DA51" s="187"/>
      <c r="DB51" s="187"/>
      <c r="DC51" s="187"/>
      <c r="DD51" s="187"/>
      <c r="DE51" s="187"/>
      <c r="DF51" s="187"/>
      <c r="DG51" s="187"/>
      <c r="DH51" s="187"/>
      <c r="DI51" s="187"/>
      <c r="DJ51" s="187"/>
      <c r="DK51" s="187"/>
      <c r="DL51" s="187"/>
      <c r="DM51" s="187"/>
    </row>
    <row r="52" spans="1:117" s="71" customFormat="1" ht="14" x14ac:dyDescent="0.3">
      <c r="A52" s="103" t="str">
        <f>'END Jul 2018'!K40</f>
        <v>Amaysim</v>
      </c>
      <c r="B52" s="104" t="str">
        <f>'END Jul 2018'!L40</f>
        <v>Solar 2</v>
      </c>
      <c r="C52" s="105">
        <f>91*'END Jul 2018'!M40/100</f>
        <v>83.72</v>
      </c>
      <c r="D52" s="105">
        <f>$G$5*'END Jul 2018'!N40/100</f>
        <v>235.87118100000001</v>
      </c>
      <c r="E52" s="106">
        <v>0</v>
      </c>
      <c r="F52" s="105">
        <v>0</v>
      </c>
      <c r="G52" s="105">
        <v>0</v>
      </c>
      <c r="H52" s="105">
        <f>$H$5*'END Jul 2018'!AE40/100</f>
        <v>63.280331999999987</v>
      </c>
      <c r="I52" s="105">
        <f t="shared" si="27"/>
        <v>382.87151299999999</v>
      </c>
      <c r="J52" s="107">
        <f t="shared" si="28"/>
        <v>1196.6060520000001</v>
      </c>
      <c r="K52" s="108">
        <f t="shared" si="29"/>
        <v>1531.486052</v>
      </c>
      <c r="L52" s="109">
        <f>'END Jul 2018'!AW40</f>
        <v>0</v>
      </c>
      <c r="M52" s="109">
        <f>'END Jul 2018'!AX40</f>
        <v>0</v>
      </c>
      <c r="N52" s="109">
        <f>'END Jul 2018'!AY40</f>
        <v>28</v>
      </c>
      <c r="O52" s="109">
        <f>'END Jul 2018'!AZ40</f>
        <v>0</v>
      </c>
      <c r="P52" s="109">
        <f>($E$6*'END Jul 2018'!AT40/100)*4</f>
        <v>410.5772</v>
      </c>
      <c r="Q52" s="109">
        <f t="shared" si="26"/>
        <v>1531.486052</v>
      </c>
      <c r="R52" s="109">
        <f>Q52-(K52*N52/100)</f>
        <v>1102.66995744</v>
      </c>
      <c r="S52" s="110">
        <f t="shared" si="31"/>
        <v>1120.908852</v>
      </c>
      <c r="T52" s="110">
        <f t="shared" si="32"/>
        <v>692.09275744000001</v>
      </c>
      <c r="U52" s="473">
        <f t="shared" si="33"/>
        <v>1232.9997372</v>
      </c>
      <c r="V52" s="473">
        <f t="shared" si="34"/>
        <v>761.30203318400004</v>
      </c>
      <c r="W52" s="124">
        <f>'END Jul 2018'!BI40</f>
        <v>0</v>
      </c>
      <c r="X52" s="232" t="str">
        <f>'END Jul 2018'!BJ40</f>
        <v>n</v>
      </c>
      <c r="Y52" s="193"/>
      <c r="Z52" s="193"/>
      <c r="AA52" s="193"/>
      <c r="AB52" s="193"/>
      <c r="AC52" s="193"/>
      <c r="AD52" s="193"/>
      <c r="AE52" s="193"/>
      <c r="AF52" s="193"/>
      <c r="AG52" s="193"/>
      <c r="AH52" s="193"/>
      <c r="AI52" s="193"/>
      <c r="AJ52" s="193"/>
      <c r="AK52" s="193"/>
      <c r="AL52" s="193"/>
      <c r="AM52" s="193"/>
      <c r="AN52" s="193"/>
      <c r="AO52" s="193"/>
      <c r="AP52" s="193"/>
      <c r="AQ52" s="193"/>
      <c r="AR52" s="193"/>
      <c r="AS52" s="193"/>
      <c r="AT52" s="193"/>
      <c r="AU52" s="193"/>
      <c r="AV52" s="193"/>
      <c r="AW52" s="193"/>
      <c r="AX52" s="193"/>
      <c r="AY52" s="193"/>
      <c r="AZ52" s="193"/>
      <c r="BA52" s="193"/>
      <c r="BB52" s="193"/>
      <c r="BC52" s="193"/>
      <c r="BD52" s="193"/>
      <c r="BE52" s="193"/>
      <c r="BF52" s="193"/>
      <c r="BG52" s="193"/>
      <c r="BH52" s="193"/>
      <c r="BI52" s="193"/>
      <c r="BJ52" s="193"/>
      <c r="BK52" s="193"/>
      <c r="BL52" s="193"/>
      <c r="BM52" s="193"/>
      <c r="BN52" s="187"/>
      <c r="BO52" s="187"/>
      <c r="BP52" s="187"/>
      <c r="BQ52" s="187"/>
      <c r="BR52" s="187"/>
      <c r="BS52" s="187"/>
      <c r="BT52" s="187"/>
      <c r="BU52" s="187"/>
      <c r="BV52" s="187"/>
      <c r="BW52" s="187"/>
      <c r="BX52" s="187"/>
      <c r="BY52" s="187"/>
      <c r="BZ52" s="187"/>
      <c r="CA52" s="187"/>
      <c r="CB52" s="187"/>
      <c r="CC52" s="187"/>
      <c r="CD52" s="187"/>
      <c r="CE52" s="187"/>
      <c r="CF52" s="187"/>
      <c r="CG52" s="187"/>
      <c r="CH52" s="187"/>
      <c r="CI52" s="187"/>
      <c r="CJ52" s="187"/>
      <c r="CK52" s="187"/>
      <c r="CL52" s="187"/>
      <c r="CM52" s="187"/>
      <c r="CN52" s="187"/>
      <c r="CO52" s="187"/>
      <c r="CP52" s="187"/>
      <c r="CQ52" s="187"/>
      <c r="CR52" s="187"/>
      <c r="CS52" s="187"/>
      <c r="CT52" s="187"/>
      <c r="CU52" s="187"/>
      <c r="CV52" s="187"/>
      <c r="CW52" s="187"/>
      <c r="CX52" s="187"/>
      <c r="CY52" s="187"/>
      <c r="CZ52" s="187"/>
      <c r="DA52" s="187"/>
      <c r="DB52" s="187"/>
      <c r="DC52" s="187"/>
      <c r="DD52" s="187"/>
      <c r="DE52" s="187"/>
      <c r="DF52" s="187"/>
      <c r="DG52" s="187"/>
      <c r="DH52" s="187"/>
      <c r="DI52" s="187"/>
      <c r="DJ52" s="187"/>
      <c r="DK52" s="187"/>
      <c r="DL52" s="187"/>
      <c r="DM52" s="187"/>
    </row>
    <row r="53" spans="1:117" s="71" customFormat="1" ht="14.5" thickBot="1" x14ac:dyDescent="0.35">
      <c r="A53" s="113" t="str">
        <f>'END Jul 2018'!K41</f>
        <v>Q Energy</v>
      </c>
      <c r="B53" s="114" t="str">
        <f>'END Jul 2018'!L41</f>
        <v>Flexi Saver Home</v>
      </c>
      <c r="C53" s="115">
        <f>91*'END Jul 2018'!M41/100</f>
        <v>75.53</v>
      </c>
      <c r="D53" s="115">
        <f>$G$5*'END Jul 2018'!N41/100</f>
        <v>125.73748340999998</v>
      </c>
      <c r="E53" s="116">
        <v>0</v>
      </c>
      <c r="F53" s="115">
        <v>0</v>
      </c>
      <c r="G53" s="115">
        <v>0</v>
      </c>
      <c r="H53" s="115">
        <f>$H$5*'END Jul 2018'!AE41/100</f>
        <v>18.740094929999994</v>
      </c>
      <c r="I53" s="115">
        <f t="shared" si="27"/>
        <v>220.00757833999998</v>
      </c>
      <c r="J53" s="117">
        <f t="shared" si="28"/>
        <v>577.91031335999992</v>
      </c>
      <c r="K53" s="118">
        <f t="shared" si="29"/>
        <v>880.03031335999992</v>
      </c>
      <c r="L53" s="119">
        <f>'END Jul 2018'!AW41</f>
        <v>0</v>
      </c>
      <c r="M53" s="119">
        <f>'END Jul 2018'!AX41</f>
        <v>0</v>
      </c>
      <c r="N53" s="119">
        <f>'END Jul 2018'!AY41</f>
        <v>0</v>
      </c>
      <c r="O53" s="119">
        <f>'END Jul 2018'!AZ41</f>
        <v>0</v>
      </c>
      <c r="P53" s="119">
        <f>($E$6*'END Jul 2018'!AT41/100)*4</f>
        <v>193.21279999999999</v>
      </c>
      <c r="Q53" s="119">
        <f t="shared" si="26"/>
        <v>880.03031335999992</v>
      </c>
      <c r="R53" s="119">
        <f>Q53</f>
        <v>880.03031335999992</v>
      </c>
      <c r="S53" s="120">
        <f t="shared" si="31"/>
        <v>686.81751335999991</v>
      </c>
      <c r="T53" s="120">
        <f t="shared" si="32"/>
        <v>686.81751335999991</v>
      </c>
      <c r="U53" s="474">
        <f t="shared" si="33"/>
        <v>755.49926469599995</v>
      </c>
      <c r="V53" s="474">
        <f t="shared" si="34"/>
        <v>755.49926469599995</v>
      </c>
      <c r="W53" s="126">
        <f>'END Jul 2018'!BI41</f>
        <v>24</v>
      </c>
      <c r="X53" s="233" t="str">
        <f>'END Jul 2018'!BJ41</f>
        <v>n</v>
      </c>
      <c r="Y53" s="193"/>
      <c r="Z53" s="193"/>
      <c r="AA53" s="193"/>
      <c r="AB53" s="193"/>
      <c r="AC53" s="193"/>
      <c r="AD53" s="193"/>
      <c r="AE53" s="193"/>
      <c r="AF53" s="193"/>
      <c r="AG53" s="193"/>
      <c r="AH53" s="193"/>
      <c r="AI53" s="193"/>
      <c r="AJ53" s="193"/>
      <c r="AK53" s="193"/>
      <c r="AL53" s="193"/>
      <c r="AM53" s="193"/>
      <c r="AN53" s="193"/>
      <c r="AO53" s="193"/>
      <c r="AP53" s="193"/>
      <c r="AQ53" s="193"/>
      <c r="AR53" s="193"/>
      <c r="AS53" s="193"/>
      <c r="AT53" s="193"/>
      <c r="AU53" s="193"/>
      <c r="AV53" s="193"/>
      <c r="AW53" s="193"/>
      <c r="AX53" s="193"/>
      <c r="AY53" s="193"/>
      <c r="AZ53" s="193"/>
      <c r="BA53" s="193"/>
      <c r="BB53" s="193"/>
      <c r="BC53" s="193"/>
      <c r="BD53" s="193"/>
      <c r="BE53" s="193"/>
      <c r="BF53" s="193"/>
      <c r="BG53" s="193"/>
      <c r="BH53" s="193"/>
      <c r="BI53" s="193"/>
      <c r="BJ53" s="193"/>
      <c r="BK53" s="193"/>
      <c r="BL53" s="193"/>
      <c r="BM53" s="193"/>
      <c r="BN53" s="187"/>
      <c r="BO53" s="187"/>
      <c r="BP53" s="187"/>
      <c r="BQ53" s="187"/>
      <c r="BR53" s="187"/>
      <c r="BS53" s="187"/>
      <c r="BT53" s="187"/>
      <c r="BU53" s="187"/>
      <c r="BV53" s="187"/>
      <c r="BW53" s="187"/>
      <c r="BX53" s="187"/>
      <c r="BY53" s="187"/>
      <c r="BZ53" s="187"/>
      <c r="CA53" s="187"/>
      <c r="CB53" s="187"/>
      <c r="CC53" s="187"/>
      <c r="CD53" s="187"/>
      <c r="CE53" s="187"/>
      <c r="CF53" s="187"/>
      <c r="CG53" s="187"/>
      <c r="CH53" s="187"/>
      <c r="CI53" s="187"/>
      <c r="CJ53" s="187"/>
      <c r="CK53" s="187"/>
      <c r="CL53" s="187"/>
      <c r="CM53" s="187"/>
      <c r="CN53" s="187"/>
      <c r="CO53" s="187"/>
      <c r="CP53" s="187"/>
      <c r="CQ53" s="187"/>
      <c r="CR53" s="187"/>
      <c r="CS53" s="187"/>
      <c r="CT53" s="187"/>
      <c r="CU53" s="187"/>
      <c r="CV53" s="187"/>
      <c r="CW53" s="187"/>
      <c r="CX53" s="187"/>
      <c r="CY53" s="187"/>
      <c r="CZ53" s="187"/>
      <c r="DA53" s="187"/>
      <c r="DB53" s="187"/>
      <c r="DC53" s="187"/>
      <c r="DD53" s="187"/>
      <c r="DE53" s="187"/>
      <c r="DF53" s="187"/>
      <c r="DG53" s="187"/>
      <c r="DH53" s="187"/>
      <c r="DI53" s="187"/>
      <c r="DJ53" s="187"/>
      <c r="DK53" s="187"/>
      <c r="DL53" s="187"/>
      <c r="DM53" s="187"/>
    </row>
    <row r="54" spans="1:117" s="229" customFormat="1" x14ac:dyDescent="0.3"/>
    <row r="55" spans="1:117" s="193" customFormat="1" ht="14" thickBot="1" x14ac:dyDescent="0.35"/>
    <row r="56" spans="1:117" ht="14" x14ac:dyDescent="0.3">
      <c r="A56" s="100" t="s">
        <v>534</v>
      </c>
      <c r="B56" s="101"/>
      <c r="C56" s="101"/>
      <c r="D56" s="93"/>
      <c r="E56" s="93"/>
      <c r="F56" s="93"/>
      <c r="G56" s="93"/>
      <c r="H56" s="93"/>
      <c r="I56" s="93"/>
      <c r="J56" s="93"/>
      <c r="K56" s="93"/>
      <c r="L56" s="93"/>
      <c r="M56" s="93"/>
      <c r="N56" s="93"/>
      <c r="O56" s="93"/>
      <c r="P56" s="93"/>
      <c r="Q56" s="93"/>
      <c r="R56" s="93"/>
      <c r="S56" s="93"/>
      <c r="T56" s="93"/>
      <c r="U56" s="93"/>
      <c r="V56" s="93"/>
      <c r="W56" s="93"/>
      <c r="X56" s="123"/>
    </row>
    <row r="57" spans="1:117" ht="70" x14ac:dyDescent="0.3">
      <c r="A57" s="463" t="s">
        <v>408</v>
      </c>
      <c r="B57" s="464" t="s">
        <v>409</v>
      </c>
      <c r="C57" s="465" t="s">
        <v>410</v>
      </c>
      <c r="D57" s="465" t="s">
        <v>555</v>
      </c>
      <c r="E57" s="465" t="s">
        <v>446</v>
      </c>
      <c r="F57" s="467" t="s">
        <v>354</v>
      </c>
      <c r="G57" s="467" t="s">
        <v>556</v>
      </c>
      <c r="H57" s="467" t="s">
        <v>352</v>
      </c>
      <c r="I57" s="465" t="s">
        <v>222</v>
      </c>
      <c r="J57" s="467" t="s">
        <v>406</v>
      </c>
      <c r="K57" s="468" t="s">
        <v>449</v>
      </c>
      <c r="L57" s="469" t="s">
        <v>398</v>
      </c>
      <c r="M57" s="469" t="s">
        <v>533</v>
      </c>
      <c r="N57" s="469" t="s">
        <v>399</v>
      </c>
      <c r="O57" s="469" t="s">
        <v>552</v>
      </c>
      <c r="P57" s="470" t="s">
        <v>490</v>
      </c>
      <c r="Q57" s="471" t="s">
        <v>102</v>
      </c>
      <c r="R57" s="471" t="s">
        <v>103</v>
      </c>
      <c r="S57" s="471" t="s">
        <v>104</v>
      </c>
      <c r="T57" s="471" t="s">
        <v>105</v>
      </c>
      <c r="U57" s="470" t="s">
        <v>331</v>
      </c>
      <c r="V57" s="470" t="s">
        <v>332</v>
      </c>
      <c r="W57" s="469" t="s">
        <v>400</v>
      </c>
      <c r="X57" s="472" t="s">
        <v>558</v>
      </c>
    </row>
    <row r="58" spans="1:117" ht="14" x14ac:dyDescent="0.3">
      <c r="A58" s="103" t="str">
        <f>'END Jul 2018'!K42</f>
        <v>Energy Locals</v>
      </c>
      <c r="B58" s="104" t="str">
        <f>'END Jul 2018'!L42</f>
        <v>Simple Saver</v>
      </c>
      <c r="C58" s="105">
        <f>91*'END Jul 2018'!M42/100</f>
        <v>109.2</v>
      </c>
      <c r="D58" s="105">
        <f>$G$6*'END Jul 2018'!N42/100</f>
        <v>38.415094199999992</v>
      </c>
      <c r="E58" s="105">
        <v>0</v>
      </c>
      <c r="F58" s="105">
        <v>0</v>
      </c>
      <c r="G58" s="105">
        <f>$I$6*'END Jul 2018'!AH42/100</f>
        <v>91.56878549999999</v>
      </c>
      <c r="H58" s="105">
        <f>$H$6*'END Jul 2018'!W42/100</f>
        <v>52.259901299999981</v>
      </c>
      <c r="I58" s="105">
        <f t="shared" ref="I58:I73" si="35">SUM(C58:H58)</f>
        <v>291.44378099999994</v>
      </c>
      <c r="J58" s="107">
        <f t="shared" ref="J58:J73" si="36">(I58-C58)*4</f>
        <v>728.97512399999982</v>
      </c>
      <c r="K58" s="108">
        <f t="shared" ref="K58:K73" si="37">I58*4</f>
        <v>1165.7751239999998</v>
      </c>
      <c r="L58" s="109">
        <f>'END Jul 2018'!AW42</f>
        <v>0</v>
      </c>
      <c r="M58" s="109">
        <f>'END Jul 2018'!AX42</f>
        <v>0</v>
      </c>
      <c r="N58" s="109">
        <f>'END Jul 2018'!AY42</f>
        <v>0</v>
      </c>
      <c r="O58" s="109">
        <f>'END Jul 2018'!AZ42</f>
        <v>0</v>
      </c>
      <c r="P58" s="109">
        <f>($E$6*'END Jul 2018'!AT42/100)*4</f>
        <v>217.36439999999999</v>
      </c>
      <c r="Q58" s="109">
        <f>K58</f>
        <v>1165.7751239999998</v>
      </c>
      <c r="R58" s="109">
        <f>Q58-(J58*O58/100)</f>
        <v>1165.7751239999998</v>
      </c>
      <c r="S58" s="110">
        <f>Q58-P58</f>
        <v>948.41072399999985</v>
      </c>
      <c r="T58" s="110">
        <f>R58-P58</f>
        <v>948.41072399999985</v>
      </c>
      <c r="U58" s="473">
        <f>S58*1.1</f>
        <v>1043.2517963999999</v>
      </c>
      <c r="V58" s="473">
        <f>T58*1.1</f>
        <v>1043.2517963999999</v>
      </c>
      <c r="W58" s="124">
        <f>'END Jul 2018'!BI42</f>
        <v>0</v>
      </c>
      <c r="X58" s="232" t="str">
        <f>'END Jul 2018'!BJ42</f>
        <v>n</v>
      </c>
    </row>
    <row r="59" spans="1:117" ht="14" x14ac:dyDescent="0.3">
      <c r="A59" s="103" t="str">
        <f>'END Jul 2018'!K43</f>
        <v>AGL</v>
      </c>
      <c r="B59" s="104" t="str">
        <f>'END Jul 2018'!L43</f>
        <v xml:space="preserve">Solar Savers </v>
      </c>
      <c r="C59" s="105">
        <f>91*'END Jul 2018'!M43/100</f>
        <v>80.989999999999995</v>
      </c>
      <c r="D59" s="105">
        <f>$G$6*'END Jul 2018'!N43/100</f>
        <v>67.785033599999991</v>
      </c>
      <c r="E59" s="105">
        <v>0</v>
      </c>
      <c r="F59" s="105">
        <v>0</v>
      </c>
      <c r="G59" s="105">
        <f>$I$6*'END Jul 2018'!AH43/100</f>
        <v>142.73826300000002</v>
      </c>
      <c r="H59" s="105">
        <f>$H$6*'END Jul 2018'!W43/100</f>
        <v>42.821478899999995</v>
      </c>
      <c r="I59" s="105">
        <f t="shared" si="35"/>
        <v>334.33477549999998</v>
      </c>
      <c r="J59" s="107">
        <f t="shared" si="36"/>
        <v>1013.3791019999999</v>
      </c>
      <c r="K59" s="108">
        <f t="shared" si="37"/>
        <v>1337.3391019999999</v>
      </c>
      <c r="L59" s="109">
        <f>'END Jul 2018'!AW43</f>
        <v>0</v>
      </c>
      <c r="M59" s="109">
        <f>'END Jul 2018'!AX43</f>
        <v>0</v>
      </c>
      <c r="N59" s="109">
        <f>'END Jul 2018'!AY43</f>
        <v>0</v>
      </c>
      <c r="O59" s="109">
        <f>'END Jul 2018'!AZ43</f>
        <v>0</v>
      </c>
      <c r="P59" s="109">
        <f>($E$6*'END Jul 2018'!AT43/100)*4</f>
        <v>483.03199999999998</v>
      </c>
      <c r="Q59" s="109">
        <f t="shared" ref="Q59:Q65" si="38">K59</f>
        <v>1337.3391019999999</v>
      </c>
      <c r="R59" s="109">
        <f>Q59-(K59*N59/100)</f>
        <v>1337.3391019999999</v>
      </c>
      <c r="S59" s="110">
        <f t="shared" ref="S59:S73" si="39">Q59-P59</f>
        <v>854.30710199999999</v>
      </c>
      <c r="T59" s="110">
        <f t="shared" ref="T59:T73" si="40">R59-P59</f>
        <v>854.30710199999999</v>
      </c>
      <c r="U59" s="473">
        <f t="shared" ref="U59:V73" si="41">S59*1.1</f>
        <v>939.73781220000001</v>
      </c>
      <c r="V59" s="473">
        <f t="shared" si="41"/>
        <v>939.73781220000001</v>
      </c>
      <c r="W59" s="124">
        <f>'END Jul 2018'!BI43</f>
        <v>0</v>
      </c>
      <c r="X59" s="232" t="str">
        <f>'END Jul 2018'!BJ43</f>
        <v>n</v>
      </c>
    </row>
    <row r="60" spans="1:117" ht="14" x14ac:dyDescent="0.3">
      <c r="A60" s="103" t="str">
        <f>'END Jul 2018'!K44</f>
        <v>Alinta Energy</v>
      </c>
      <c r="B60" s="104" t="str">
        <f>'END Jul 2018'!L44</f>
        <v>Fair Deal</v>
      </c>
      <c r="C60" s="105">
        <f>91*'END Jul 2018'!M44/100</f>
        <v>87.36</v>
      </c>
      <c r="D60" s="105">
        <f>$G$6*'END Jul 2018'!N44/100</f>
        <v>70.609409999999983</v>
      </c>
      <c r="E60" s="105">
        <v>0</v>
      </c>
      <c r="F60" s="105">
        <v>0</v>
      </c>
      <c r="G60" s="105">
        <f>$I$6*'END Jul 2018'!AH44/100</f>
        <v>149.709825</v>
      </c>
      <c r="H60" s="105">
        <f>$H$6*'END Jul 2018'!W44/100</f>
        <v>47.728385999999993</v>
      </c>
      <c r="I60" s="105">
        <f t="shared" si="35"/>
        <v>355.40762099999995</v>
      </c>
      <c r="J60" s="107">
        <f t="shared" si="36"/>
        <v>1072.1904839999997</v>
      </c>
      <c r="K60" s="108">
        <f t="shared" si="37"/>
        <v>1421.6304839999998</v>
      </c>
      <c r="L60" s="109">
        <f>'END Jul 2018'!AW44</f>
        <v>0</v>
      </c>
      <c r="M60" s="109">
        <f>'END Jul 2018'!AX44</f>
        <v>0</v>
      </c>
      <c r="N60" s="109">
        <f>'END Jul 2018'!AY44</f>
        <v>0</v>
      </c>
      <c r="O60" s="109">
        <f>'END Jul 2018'!AZ44</f>
        <v>27</v>
      </c>
      <c r="P60" s="109">
        <f>($E$6*'END Jul 2018'!AT44/100)*4</f>
        <v>181.13699999999997</v>
      </c>
      <c r="Q60" s="109">
        <f t="shared" si="38"/>
        <v>1421.6304839999998</v>
      </c>
      <c r="R60" s="109">
        <f>Q60-(J60*O60/100)</f>
        <v>1132.1390533199999</v>
      </c>
      <c r="S60" s="110">
        <f t="shared" si="39"/>
        <v>1240.4934839999999</v>
      </c>
      <c r="T60" s="110">
        <f t="shared" si="40"/>
        <v>951.00205331999996</v>
      </c>
      <c r="U60" s="473">
        <f t="shared" si="41"/>
        <v>1364.5428324</v>
      </c>
      <c r="V60" s="473">
        <f t="shared" si="41"/>
        <v>1046.102258652</v>
      </c>
      <c r="W60" s="124">
        <f>'END Jul 2018'!BI44</f>
        <v>0</v>
      </c>
      <c r="X60" s="232" t="str">
        <f>'END Jul 2018'!BJ44</f>
        <v>n</v>
      </c>
    </row>
    <row r="61" spans="1:117" ht="14" x14ac:dyDescent="0.3">
      <c r="A61" s="103" t="str">
        <f>'END Jul 2018'!K45</f>
        <v>Click Energy</v>
      </c>
      <c r="B61" s="104" t="str">
        <f>'END Jul 2018'!L45</f>
        <v xml:space="preserve">Solar </v>
      </c>
      <c r="C61" s="105">
        <f>91*'END Jul 2018'!M45/100</f>
        <v>85.54</v>
      </c>
      <c r="D61" s="105">
        <f>$G$6*'END Jul 2018'!N45/100</f>
        <v>83.122469999999993</v>
      </c>
      <c r="E61" s="105">
        <v>0</v>
      </c>
      <c r="F61" s="105">
        <v>0</v>
      </c>
      <c r="G61" s="105">
        <f>$I$6*'END Jul 2018'!AH45/100</f>
        <v>179.20489499999999</v>
      </c>
      <c r="H61" s="105">
        <f>$H$6*'END Jul 2018'!W45/100</f>
        <v>85.80383999999998</v>
      </c>
      <c r="I61" s="105">
        <f t="shared" si="35"/>
        <v>433.67120499999993</v>
      </c>
      <c r="J61" s="107">
        <f t="shared" si="36"/>
        <v>1392.5248199999996</v>
      </c>
      <c r="K61" s="108">
        <f t="shared" si="37"/>
        <v>1734.6848199999997</v>
      </c>
      <c r="L61" s="109">
        <f>'END Jul 2018'!AW45</f>
        <v>0</v>
      </c>
      <c r="M61" s="109">
        <f>'END Jul 2018'!AX45</f>
        <v>0</v>
      </c>
      <c r="N61" s="109">
        <f>'END Jul 2018'!AY45</f>
        <v>11</v>
      </c>
      <c r="O61" s="109">
        <f>'END Jul 2018'!AZ45</f>
        <v>0</v>
      </c>
      <c r="P61" s="109">
        <f>($E$6*'END Jul 2018'!AT45/100)*4</f>
        <v>410.5772</v>
      </c>
      <c r="Q61" s="109">
        <f t="shared" si="38"/>
        <v>1734.6848199999997</v>
      </c>
      <c r="R61" s="109">
        <f>Q61-(K61*N61/100)</f>
        <v>1543.8694897999999</v>
      </c>
      <c r="S61" s="110">
        <f t="shared" si="39"/>
        <v>1324.1076199999998</v>
      </c>
      <c r="T61" s="110">
        <f t="shared" si="40"/>
        <v>1133.2922897999999</v>
      </c>
      <c r="U61" s="473">
        <f t="shared" si="41"/>
        <v>1456.518382</v>
      </c>
      <c r="V61" s="473">
        <f t="shared" si="41"/>
        <v>1246.6215187800001</v>
      </c>
      <c r="W61" s="124">
        <f>'END Jul 2018'!BI45</f>
        <v>0</v>
      </c>
      <c r="X61" s="232" t="str">
        <f>'END Jul 2018'!BJ45</f>
        <v>n</v>
      </c>
    </row>
    <row r="62" spans="1:117" ht="14" x14ac:dyDescent="0.3">
      <c r="A62" s="103" t="str">
        <f>'END Jul 2018'!K46</f>
        <v>Commander</v>
      </c>
      <c r="B62" s="104" t="str">
        <f>'END Jul 2018'!L46</f>
        <v>Market offer</v>
      </c>
      <c r="C62" s="105">
        <f>91*'END Jul 2018'!M46/100</f>
        <v>105.9058</v>
      </c>
      <c r="D62" s="105">
        <f>$G$6*'END Jul 2018'!N46/100</f>
        <v>79.475806799999987</v>
      </c>
      <c r="E62" s="105">
        <v>0</v>
      </c>
      <c r="F62" s="105">
        <v>0</v>
      </c>
      <c r="G62" s="105">
        <f>$I$6*'END Jul 2018'!AH46/100</f>
        <v>145.01742750000003</v>
      </c>
      <c r="H62" s="105">
        <f>$H$6*'END Jul 2018'!W46/100</f>
        <v>52.152646499999989</v>
      </c>
      <c r="I62" s="105">
        <f t="shared" si="35"/>
        <v>382.55168080000004</v>
      </c>
      <c r="J62" s="107">
        <f t="shared" si="36"/>
        <v>1106.5835232000002</v>
      </c>
      <c r="K62" s="108">
        <f t="shared" si="37"/>
        <v>1530.2067232000002</v>
      </c>
      <c r="L62" s="109">
        <f>'END Jul 2018'!AW46</f>
        <v>0</v>
      </c>
      <c r="M62" s="109">
        <f>'END Jul 2018'!AX46</f>
        <v>0</v>
      </c>
      <c r="N62" s="109">
        <f>'END Jul 2018'!AY46</f>
        <v>0</v>
      </c>
      <c r="O62" s="109">
        <f>'END Jul 2018'!AZ46</f>
        <v>20</v>
      </c>
      <c r="P62" s="109">
        <f>($E$6*'END Jul 2018'!AT46/100)*4</f>
        <v>280.15855999999997</v>
      </c>
      <c r="Q62" s="109">
        <f t="shared" si="38"/>
        <v>1530.2067232000002</v>
      </c>
      <c r="R62" s="109">
        <f>Q62-(J62*O62/100)</f>
        <v>1308.89001856</v>
      </c>
      <c r="S62" s="110">
        <f t="shared" si="39"/>
        <v>1250.0481632000001</v>
      </c>
      <c r="T62" s="110">
        <f t="shared" si="40"/>
        <v>1028.7314585600002</v>
      </c>
      <c r="U62" s="473">
        <f t="shared" si="41"/>
        <v>1375.0529795200002</v>
      </c>
      <c r="V62" s="473">
        <f t="shared" si="41"/>
        <v>1131.6046044160003</v>
      </c>
      <c r="W62" s="124">
        <f>'END Jul 2018'!BI46</f>
        <v>0</v>
      </c>
      <c r="X62" s="232" t="str">
        <f>'END Jul 2018'!BJ46</f>
        <v>n</v>
      </c>
    </row>
    <row r="63" spans="1:117" ht="14" x14ac:dyDescent="0.3">
      <c r="A63" s="103" t="str">
        <f>'END Jul 2018'!K47</f>
        <v>CovaU</v>
      </c>
      <c r="B63" s="104" t="str">
        <f>'END Jul 2018'!L47</f>
        <v>Freedom Solar</v>
      </c>
      <c r="C63" s="105">
        <f>91*'END Jul 2018'!M47/100</f>
        <v>113.75</v>
      </c>
      <c r="D63" s="105">
        <f>$G$6*'END Jul 2018'!N47/100</f>
        <v>64.352879999999999</v>
      </c>
      <c r="E63" s="105">
        <v>0</v>
      </c>
      <c r="F63" s="105">
        <v>0</v>
      </c>
      <c r="G63" s="105">
        <f>$I$6*'END Jul 2018'!AH47/100</f>
        <v>129.59954999999999</v>
      </c>
      <c r="H63" s="105">
        <f>$H$6*'END Jul 2018'!W47/100</f>
        <v>65.693564999999992</v>
      </c>
      <c r="I63" s="105">
        <f t="shared" si="35"/>
        <v>373.39599499999997</v>
      </c>
      <c r="J63" s="107">
        <f t="shared" si="36"/>
        <v>1038.5839799999999</v>
      </c>
      <c r="K63" s="108">
        <f t="shared" si="37"/>
        <v>1493.5839799999999</v>
      </c>
      <c r="L63" s="109">
        <f>'END Jul 2018'!AW47</f>
        <v>0</v>
      </c>
      <c r="M63" s="109">
        <f>'END Jul 2018'!AX47</f>
        <v>0</v>
      </c>
      <c r="N63" s="109">
        <f>'END Jul 2018'!AY47</f>
        <v>15</v>
      </c>
      <c r="O63" s="109">
        <f>'END Jul 2018'!AZ47</f>
        <v>0</v>
      </c>
      <c r="P63" s="109">
        <f>($E$6*'END Jul 2018'!AT47/100)*4</f>
        <v>205.2886</v>
      </c>
      <c r="Q63" s="109">
        <f t="shared" si="38"/>
        <v>1493.5839799999999</v>
      </c>
      <c r="R63" s="109">
        <f>Q63-(K63*N63/100)</f>
        <v>1269.5463829999999</v>
      </c>
      <c r="S63" s="110">
        <f t="shared" si="39"/>
        <v>1288.2953799999998</v>
      </c>
      <c r="T63" s="110">
        <f t="shared" si="40"/>
        <v>1064.2577829999998</v>
      </c>
      <c r="U63" s="473">
        <f t="shared" si="41"/>
        <v>1417.124918</v>
      </c>
      <c r="V63" s="473">
        <f t="shared" si="41"/>
        <v>1170.6835612999998</v>
      </c>
      <c r="W63" s="124">
        <f>'END Jul 2018'!BI47</f>
        <v>0</v>
      </c>
      <c r="X63" s="232" t="str">
        <f>'END Jul 2018'!BJ47</f>
        <v>n</v>
      </c>
    </row>
    <row r="64" spans="1:117" ht="14" x14ac:dyDescent="0.3">
      <c r="A64" s="103" t="str">
        <f>'END Jul 2018'!K48</f>
        <v>Diamond Energy</v>
      </c>
      <c r="B64" s="104" t="str">
        <f>'END Jul 2018'!L48</f>
        <v>Pay on time discount</v>
      </c>
      <c r="C64" s="105">
        <f>91*'END Jul 2018'!M48/100</f>
        <v>95.504500000000007</v>
      </c>
      <c r="D64" s="105">
        <f>IF($G$6&gt;='END Jul 2018'!P48,('END Jul 2018'!P48*'END Jul 2018'!N48/100),(($G$6)*'END Jul 2018'!N48/100))</f>
        <v>62.386541999999992</v>
      </c>
      <c r="E64" s="105">
        <v>0</v>
      </c>
      <c r="F64" s="105">
        <f>IF(($G$6&lt;'END Jul 2018'!P48),(0),($G$6-'END Jul 2018'!P48)*'END Jul 2018'!Q48/100)</f>
        <v>0</v>
      </c>
      <c r="G64" s="105">
        <f>$I$6*'END Jul 2018'!AH48/100</f>
        <v>124.99653149999999</v>
      </c>
      <c r="H64" s="105">
        <f>$H$6*'END Jul 2018'!W48/100</f>
        <v>47.996522999999989</v>
      </c>
      <c r="I64" s="105">
        <f t="shared" si="35"/>
        <v>330.88409649999994</v>
      </c>
      <c r="J64" s="107">
        <f t="shared" si="36"/>
        <v>941.51838599999974</v>
      </c>
      <c r="K64" s="108">
        <f t="shared" si="37"/>
        <v>1323.5363859999998</v>
      </c>
      <c r="L64" s="109">
        <f>'END Jul 2018'!AW48</f>
        <v>0</v>
      </c>
      <c r="M64" s="109">
        <f>'END Jul 2018'!AX48</f>
        <v>0</v>
      </c>
      <c r="N64" s="109">
        <f>'END Jul 2018'!AY48</f>
        <v>7</v>
      </c>
      <c r="O64" s="109">
        <f>'END Jul 2018'!AZ48</f>
        <v>0</v>
      </c>
      <c r="P64" s="109">
        <f>($E$6*'END Jul 2018'!AT48/100)*4</f>
        <v>289.81919999999997</v>
      </c>
      <c r="Q64" s="109">
        <f t="shared" si="38"/>
        <v>1323.5363859999998</v>
      </c>
      <c r="R64" s="109">
        <f>Q64-(K64*N64/100)</f>
        <v>1230.8888389799997</v>
      </c>
      <c r="S64" s="110">
        <f t="shared" si="39"/>
        <v>1033.7171859999999</v>
      </c>
      <c r="T64" s="110">
        <f t="shared" si="40"/>
        <v>941.06963897999981</v>
      </c>
      <c r="U64" s="473">
        <f t="shared" si="41"/>
        <v>1137.0889046</v>
      </c>
      <c r="V64" s="473">
        <f t="shared" si="41"/>
        <v>1035.1766028779998</v>
      </c>
      <c r="W64" s="124">
        <f>'END Jul 2018'!BI48</f>
        <v>0</v>
      </c>
      <c r="X64" s="232" t="str">
        <f>'END Jul 2018'!BJ48</f>
        <v>n</v>
      </c>
    </row>
    <row r="65" spans="1:117" ht="14" x14ac:dyDescent="0.3">
      <c r="A65" s="103" t="str">
        <f>'END Jul 2018'!K49</f>
        <v>Dodo Power &amp; Gas</v>
      </c>
      <c r="B65" s="104" t="str">
        <f>'END Jul 2018'!L49</f>
        <v>Market offer</v>
      </c>
      <c r="C65" s="105">
        <f>91*'END Jul 2018'!M49/100</f>
        <v>101.82899999999999</v>
      </c>
      <c r="D65" s="105">
        <f>$G$6*'END Jul 2018'!N49/100</f>
        <v>76.419044999999997</v>
      </c>
      <c r="E65" s="105">
        <v>0</v>
      </c>
      <c r="F65" s="105">
        <v>0</v>
      </c>
      <c r="G65" s="105">
        <f>$I$6*'END Jul 2018'!AH49/100</f>
        <v>139.43124</v>
      </c>
      <c r="H65" s="105">
        <f>$H$6*'END Jul 2018'!W49/100</f>
        <v>50.141618999999992</v>
      </c>
      <c r="I65" s="105">
        <f t="shared" si="35"/>
        <v>367.82090399999998</v>
      </c>
      <c r="J65" s="107">
        <f t="shared" si="36"/>
        <v>1063.9676159999999</v>
      </c>
      <c r="K65" s="108">
        <f t="shared" si="37"/>
        <v>1471.2836159999999</v>
      </c>
      <c r="L65" s="109">
        <f>'END Jul 2018'!AW49</f>
        <v>0</v>
      </c>
      <c r="M65" s="109">
        <f>'END Jul 2018'!AX49</f>
        <v>0</v>
      </c>
      <c r="N65" s="109">
        <f>'END Jul 2018'!AY49</f>
        <v>0</v>
      </c>
      <c r="O65" s="109">
        <f>'END Jul 2018'!AZ49</f>
        <v>0</v>
      </c>
      <c r="P65" s="109">
        <f>($E$6*'END Jul 2018'!AT49/100)*4</f>
        <v>280.15855999999997</v>
      </c>
      <c r="Q65" s="109">
        <f t="shared" si="38"/>
        <v>1471.2836159999999</v>
      </c>
      <c r="R65" s="109">
        <f>Q65</f>
        <v>1471.2836159999999</v>
      </c>
      <c r="S65" s="110">
        <f t="shared" si="39"/>
        <v>1191.1250559999999</v>
      </c>
      <c r="T65" s="110">
        <f t="shared" si="40"/>
        <v>1191.1250559999999</v>
      </c>
      <c r="U65" s="473">
        <f t="shared" si="41"/>
        <v>1310.2375615999999</v>
      </c>
      <c r="V65" s="473">
        <f t="shared" si="41"/>
        <v>1310.2375615999999</v>
      </c>
      <c r="W65" s="124">
        <f>'END Jul 2018'!BI49</f>
        <v>0</v>
      </c>
      <c r="X65" s="232" t="str">
        <f>'END Jul 2018'!BJ49</f>
        <v>n</v>
      </c>
    </row>
    <row r="66" spans="1:117" ht="14" x14ac:dyDescent="0.3">
      <c r="A66" s="103" t="str">
        <f>'END Jul 2018'!K50</f>
        <v>EnergyAustralia</v>
      </c>
      <c r="B66" s="104" t="str">
        <f>'END Jul 2018'!L50</f>
        <v>Anytime Saver</v>
      </c>
      <c r="C66" s="105">
        <f>91*'END Jul 2018'!M50/100</f>
        <v>88.452000000000012</v>
      </c>
      <c r="D66" s="105">
        <f>$G$6*'END Jul 2018'!N50/100</f>
        <v>75.167738999999983</v>
      </c>
      <c r="E66" s="105">
        <v>0</v>
      </c>
      <c r="F66" s="105">
        <v>0</v>
      </c>
      <c r="G66" s="105">
        <f>$I$6*'END Jul 2018'!AH50/100</f>
        <v>144.25770599999998</v>
      </c>
      <c r="H66" s="105">
        <f>$H$6*'END Jul 2018'!W50/100</f>
        <v>47.594317499999988</v>
      </c>
      <c r="I66" s="105">
        <f t="shared" si="35"/>
        <v>355.47176249999995</v>
      </c>
      <c r="J66" s="107">
        <f t="shared" si="36"/>
        <v>1068.0790499999998</v>
      </c>
      <c r="K66" s="108">
        <f t="shared" si="37"/>
        <v>1421.8870499999998</v>
      </c>
      <c r="L66" s="109">
        <f>'END Jul 2018'!AW50</f>
        <v>0</v>
      </c>
      <c r="M66" s="109">
        <f>'END Jul 2018'!AX50</f>
        <v>28</v>
      </c>
      <c r="N66" s="109">
        <f>'END Jul 2018'!AY50</f>
        <v>0</v>
      </c>
      <c r="O66" s="109">
        <f>'END Jul 2018'!AZ50</f>
        <v>0</v>
      </c>
      <c r="P66" s="109">
        <f>($E$6*'END Jul 2018'!AT50/100)*4</f>
        <v>301.89499999999998</v>
      </c>
      <c r="Q66" s="109">
        <f>K66-(J66*M66/100)</f>
        <v>1122.8249159999998</v>
      </c>
      <c r="R66" s="109">
        <f>Q66</f>
        <v>1122.8249159999998</v>
      </c>
      <c r="S66" s="110">
        <f t="shared" si="39"/>
        <v>820.92991599999982</v>
      </c>
      <c r="T66" s="110">
        <f t="shared" si="40"/>
        <v>820.92991599999982</v>
      </c>
      <c r="U66" s="473">
        <f t="shared" si="41"/>
        <v>903.02290759999983</v>
      </c>
      <c r="V66" s="473">
        <f t="shared" si="41"/>
        <v>903.02290759999983</v>
      </c>
      <c r="W66" s="124">
        <f>'END Jul 2018'!BI50</f>
        <v>0</v>
      </c>
      <c r="X66" s="232" t="str">
        <f>'END Jul 2018'!BJ50</f>
        <v>n</v>
      </c>
    </row>
    <row r="67" spans="1:117" ht="14" x14ac:dyDescent="0.3">
      <c r="A67" s="103" t="str">
        <f>'END Jul 2018'!K51</f>
        <v>Mojo Power</v>
      </c>
      <c r="B67" s="104" t="str">
        <f>'END Jul 2018'!L51</f>
        <v>Connect</v>
      </c>
      <c r="C67" s="105">
        <f>91*'END Jul 2018'!M51/100</f>
        <v>152.55239999999998</v>
      </c>
      <c r="D67" s="105">
        <f>$G$6*'END Jul 2018'!N51/100</f>
        <v>60.920726399999992</v>
      </c>
      <c r="E67" s="105">
        <v>0</v>
      </c>
      <c r="F67" s="105">
        <v>0</v>
      </c>
      <c r="G67" s="105">
        <f>$I$6*'END Jul 2018'!AH51/100</f>
        <v>113.958225</v>
      </c>
      <c r="H67" s="105">
        <f>$H$6*'END Jul 2018'!W51/100</f>
        <v>44.591183099999988</v>
      </c>
      <c r="I67" s="105">
        <f t="shared" si="35"/>
        <v>372.02253449999989</v>
      </c>
      <c r="J67" s="107">
        <f t="shared" si="36"/>
        <v>877.88053799999966</v>
      </c>
      <c r="K67" s="108">
        <f t="shared" si="37"/>
        <v>1488.0901379999996</v>
      </c>
      <c r="L67" s="109">
        <f>'END Jul 2018'!AW51</f>
        <v>0</v>
      </c>
      <c r="M67" s="109">
        <f>'END Jul 2018'!AX51</f>
        <v>0</v>
      </c>
      <c r="N67" s="109">
        <f>'END Jul 2018'!AY51</f>
        <v>0</v>
      </c>
      <c r="O67" s="109">
        <f>'END Jul 2018'!AZ51</f>
        <v>0</v>
      </c>
      <c r="P67" s="109">
        <f>($E$6*'END Jul 2018'!AT51/100)*4</f>
        <v>483.03199999999998</v>
      </c>
      <c r="Q67" s="109">
        <f>K67-(J67*M67/100)</f>
        <v>1488.0901379999996</v>
      </c>
      <c r="R67" s="109">
        <f>Q67</f>
        <v>1488.0901379999996</v>
      </c>
      <c r="S67" s="110">
        <f t="shared" si="39"/>
        <v>1005.0581379999996</v>
      </c>
      <c r="T67" s="110">
        <f t="shared" si="40"/>
        <v>1005.0581379999996</v>
      </c>
      <c r="U67" s="473">
        <f t="shared" si="41"/>
        <v>1105.5639517999996</v>
      </c>
      <c r="V67" s="473">
        <f t="shared" si="41"/>
        <v>1105.5639517999996</v>
      </c>
      <c r="W67" s="124">
        <f>'END Jul 2018'!BI51</f>
        <v>0</v>
      </c>
      <c r="X67" s="232" t="str">
        <f>'END Jul 2018'!BJ51</f>
        <v>n</v>
      </c>
    </row>
    <row r="68" spans="1:117" ht="14" x14ac:dyDescent="0.3">
      <c r="A68" s="103" t="str">
        <f>'END Jul 2018'!K52</f>
        <v>Momentum Energy</v>
      </c>
      <c r="B68" s="104" t="str">
        <f>'END Jul 2018'!L52</f>
        <v>SmilePower</v>
      </c>
      <c r="C68" s="105">
        <f>91*'END Jul 2018'!M52/100</f>
        <v>88.515699999999995</v>
      </c>
      <c r="D68" s="105">
        <f>IF($G$6&gt;='END Jul 2018'!P52,('END Jul 2018'!P52*'END Jul 2018'!N52/100),(($G$6)*'END Jul 2018'!N52/100))</f>
        <v>71.27081459999998</v>
      </c>
      <c r="E68" s="105">
        <v>0</v>
      </c>
      <c r="F68" s="105">
        <f>IF(($G$6&lt;'END Jul 2018'!P52),(0),($G$6-'END Jul 2018'!P52)*'END Jul 2018'!Q52/100)</f>
        <v>0</v>
      </c>
      <c r="G68" s="105">
        <f>$I$6*'END Jul 2018'!AH52/100</f>
        <v>141.44226749999999</v>
      </c>
      <c r="H68" s="105">
        <f>$H$6*'END Jul 2018'!W52/100</f>
        <v>45.315152999999988</v>
      </c>
      <c r="I68" s="105">
        <f t="shared" si="35"/>
        <v>346.5439351</v>
      </c>
      <c r="J68" s="107">
        <f t="shared" si="36"/>
        <v>1032.1129404000001</v>
      </c>
      <c r="K68" s="108">
        <f t="shared" si="37"/>
        <v>1386.1757404</v>
      </c>
      <c r="L68" s="109">
        <f>'END Jul 2018'!AW52</f>
        <v>0</v>
      </c>
      <c r="M68" s="109">
        <f>'END Jul 2018'!AX52</f>
        <v>0</v>
      </c>
      <c r="N68" s="109">
        <f>'END Jul 2018'!AY52</f>
        <v>0</v>
      </c>
      <c r="O68" s="109">
        <f>'END Jul 2018'!AZ52</f>
        <v>0</v>
      </c>
      <c r="P68" s="109">
        <f>($E$6*'END Jul 2018'!AT52/100)*4</f>
        <v>169.06119999999999</v>
      </c>
      <c r="Q68" s="109">
        <f t="shared" ref="Q68" si="42">K68</f>
        <v>1386.1757404</v>
      </c>
      <c r="R68" s="109">
        <f>Q68-(J68*O68/100)</f>
        <v>1386.1757404</v>
      </c>
      <c r="S68" s="110">
        <f t="shared" si="39"/>
        <v>1217.1145403999999</v>
      </c>
      <c r="T68" s="110">
        <f t="shared" si="40"/>
        <v>1217.1145403999999</v>
      </c>
      <c r="U68" s="473">
        <f t="shared" si="41"/>
        <v>1338.8259944399999</v>
      </c>
      <c r="V68" s="473">
        <f t="shared" si="41"/>
        <v>1338.8259944399999</v>
      </c>
      <c r="W68" s="124">
        <f>'END Jul 2018'!BI52</f>
        <v>0</v>
      </c>
      <c r="X68" s="232" t="str">
        <f>'END Jul 2018'!BJ52</f>
        <v>n</v>
      </c>
    </row>
    <row r="69" spans="1:117" ht="14" x14ac:dyDescent="0.3">
      <c r="A69" s="103" t="str">
        <f>'END Jul 2018'!K53</f>
        <v>Origin Energy</v>
      </c>
      <c r="B69" s="104" t="str">
        <f>'END Jul 2018'!L53</f>
        <v>Solar Boost Plus</v>
      </c>
      <c r="C69" s="105">
        <f>91*'END Jul 2018'!M53/100</f>
        <v>90.772499999999994</v>
      </c>
      <c r="D69" s="105">
        <f>$G$6*'END Jul 2018'!N53/100</f>
        <v>73.255028399999986</v>
      </c>
      <c r="E69" s="105">
        <v>0</v>
      </c>
      <c r="F69" s="105">
        <v>0</v>
      </c>
      <c r="G69" s="105">
        <f>$I$6*'END Jul 2018'!AH53/100</f>
        <v>149.66513549999999</v>
      </c>
      <c r="H69" s="105">
        <f>$H$6*'END Jul 2018'!W53/100</f>
        <v>47.942895599999986</v>
      </c>
      <c r="I69" s="105">
        <f t="shared" si="35"/>
        <v>361.63555949999994</v>
      </c>
      <c r="J69" s="107">
        <f t="shared" si="36"/>
        <v>1083.4522379999999</v>
      </c>
      <c r="K69" s="108">
        <f t="shared" si="37"/>
        <v>1446.5422379999998</v>
      </c>
      <c r="L69" s="109">
        <f>'END Jul 2018'!AW53</f>
        <v>0</v>
      </c>
      <c r="M69" s="109">
        <f>'END Jul 2018'!AX53</f>
        <v>12</v>
      </c>
      <c r="N69" s="109">
        <f>'END Jul 2018'!AY53</f>
        <v>0</v>
      </c>
      <c r="O69" s="109">
        <f>'END Jul 2018'!AZ53</f>
        <v>0</v>
      </c>
      <c r="P69" s="109">
        <f>($E$6*'END Jul 2018'!AT53/100)*4</f>
        <v>410.5772</v>
      </c>
      <c r="Q69" s="109">
        <f>K69-(J69*M69/100)</f>
        <v>1316.5279694399999</v>
      </c>
      <c r="R69" s="109">
        <f>Q69-(K69*N69/100)</f>
        <v>1316.5279694399999</v>
      </c>
      <c r="S69" s="110">
        <f t="shared" si="39"/>
        <v>905.95076943999993</v>
      </c>
      <c r="T69" s="110">
        <f t="shared" si="40"/>
        <v>905.95076943999993</v>
      </c>
      <c r="U69" s="473">
        <f t="shared" si="41"/>
        <v>996.54584638400001</v>
      </c>
      <c r="V69" s="473">
        <f t="shared" si="41"/>
        <v>996.54584638400001</v>
      </c>
      <c r="W69" s="124">
        <f>'END Jul 2018'!BI53</f>
        <v>0</v>
      </c>
      <c r="X69" s="232" t="str">
        <f>'END Jul 2018'!BJ53</f>
        <v>n</v>
      </c>
    </row>
    <row r="70" spans="1:117" ht="14" x14ac:dyDescent="0.3">
      <c r="A70" s="103" t="str">
        <f>'END Jul 2018'!K54</f>
        <v>Powerdirect</v>
      </c>
      <c r="B70" s="104" t="str">
        <f>'END Jul 2018'!L54</f>
        <v>Market offer</v>
      </c>
      <c r="C70" s="105">
        <f>91*'END Jul 2018'!M54/100</f>
        <v>80.989999999999995</v>
      </c>
      <c r="D70" s="105">
        <f>$G$6*'END Jul 2018'!N54/100</f>
        <v>67.785033599999991</v>
      </c>
      <c r="E70" s="105">
        <v>0</v>
      </c>
      <c r="F70" s="105">
        <v>0</v>
      </c>
      <c r="G70" s="105">
        <f>$I$6*'END Jul 2018'!AH54/100</f>
        <v>142.73826300000002</v>
      </c>
      <c r="H70" s="105">
        <f>$H$6*'END Jul 2018'!W54/100</f>
        <v>42.821478899999995</v>
      </c>
      <c r="I70" s="105">
        <f t="shared" si="35"/>
        <v>334.33477549999998</v>
      </c>
      <c r="J70" s="107">
        <f t="shared" si="36"/>
        <v>1013.3791019999999</v>
      </c>
      <c r="K70" s="108">
        <f t="shared" si="37"/>
        <v>1337.3391019999999</v>
      </c>
      <c r="L70" s="109">
        <f>'END Jul 2018'!AW54</f>
        <v>0</v>
      </c>
      <c r="M70" s="109">
        <f>'END Jul 2018'!AX54</f>
        <v>0</v>
      </c>
      <c r="N70" s="109">
        <f>'END Jul 2018'!AY54</f>
        <v>0</v>
      </c>
      <c r="O70" s="109">
        <f>'END Jul 2018'!AZ54</f>
        <v>25</v>
      </c>
      <c r="P70" s="109">
        <f>($E$6*'END Jul 2018'!AT54/100)*4</f>
        <v>268.08276000000001</v>
      </c>
      <c r="Q70" s="109">
        <f t="shared" ref="Q70:Q77" si="43">K70</f>
        <v>1337.3391019999999</v>
      </c>
      <c r="R70" s="109">
        <f>Q70-(J70*O70/100)</f>
        <v>1083.9943264999999</v>
      </c>
      <c r="S70" s="110">
        <f t="shared" si="39"/>
        <v>1069.2563419999999</v>
      </c>
      <c r="T70" s="110">
        <f t="shared" si="40"/>
        <v>815.91156649999994</v>
      </c>
      <c r="U70" s="473">
        <f t="shared" si="41"/>
        <v>1176.1819762</v>
      </c>
      <c r="V70" s="473">
        <f t="shared" si="41"/>
        <v>897.50272314999995</v>
      </c>
      <c r="W70" s="124">
        <f>'END Jul 2018'!BI54</f>
        <v>0</v>
      </c>
      <c r="X70" s="232" t="str">
        <f>'END Jul 2018'!BJ54</f>
        <v>n</v>
      </c>
    </row>
    <row r="71" spans="1:117" ht="14" x14ac:dyDescent="0.3">
      <c r="A71" s="103" t="str">
        <f>'END Jul 2018'!K55</f>
        <v>Powershop</v>
      </c>
      <c r="B71" s="104" t="str">
        <f>'END Jul 2018'!L55</f>
        <v>Power Saver</v>
      </c>
      <c r="C71" s="105">
        <f>91*'END Jul 2018'!M55/100</f>
        <v>95.677399999999992</v>
      </c>
      <c r="D71" s="105">
        <f>$G$6*'END Jul 2018'!N55/100</f>
        <v>53.37713879999999</v>
      </c>
      <c r="E71" s="105">
        <v>0</v>
      </c>
      <c r="F71" s="105">
        <v>0</v>
      </c>
      <c r="G71" s="105">
        <f>$I$6*'END Jul 2018'!AH55/100</f>
        <v>114.44980949999999</v>
      </c>
      <c r="H71" s="105">
        <f>$H$6*'END Jul 2018'!W55/100</f>
        <v>60.06268799999998</v>
      </c>
      <c r="I71" s="105">
        <f t="shared" si="35"/>
        <v>323.56703629999993</v>
      </c>
      <c r="J71" s="107">
        <f t="shared" si="36"/>
        <v>911.5585451999998</v>
      </c>
      <c r="K71" s="108">
        <f t="shared" si="37"/>
        <v>1294.2681451999997</v>
      </c>
      <c r="L71" s="109">
        <f>'END Jul 2018'!AW55</f>
        <v>0</v>
      </c>
      <c r="M71" s="109">
        <f>'END Jul 2018'!AX55</f>
        <v>0</v>
      </c>
      <c r="N71" s="109">
        <f>'END Jul 2018'!AY55</f>
        <v>12</v>
      </c>
      <c r="O71" s="109">
        <f>'END Jul 2018'!AZ55</f>
        <v>0</v>
      </c>
      <c r="P71" s="109">
        <f>($E$6*'END Jul 2018'!AT55/100)*4</f>
        <v>246.34631999999999</v>
      </c>
      <c r="Q71" s="109">
        <f t="shared" si="43"/>
        <v>1294.2681451999997</v>
      </c>
      <c r="R71" s="109">
        <f>Q71-(K71*N71/100)</f>
        <v>1138.9559677759999</v>
      </c>
      <c r="S71" s="110">
        <f t="shared" si="39"/>
        <v>1047.9218251999996</v>
      </c>
      <c r="T71" s="110">
        <f t="shared" si="40"/>
        <v>892.60964777599986</v>
      </c>
      <c r="U71" s="473">
        <f t="shared" si="41"/>
        <v>1152.7140077199997</v>
      </c>
      <c r="V71" s="473">
        <f t="shared" si="41"/>
        <v>981.87061255359993</v>
      </c>
      <c r="W71" s="124">
        <f>'END Jul 2018'!BI55</f>
        <v>0</v>
      </c>
      <c r="X71" s="232" t="str">
        <f>'END Jul 2018'!BJ55</f>
        <v>n</v>
      </c>
    </row>
    <row r="72" spans="1:117" ht="14" x14ac:dyDescent="0.3">
      <c r="A72" s="103" t="str">
        <f>'END Jul 2018'!K56</f>
        <v>Red Energy</v>
      </c>
      <c r="B72" s="104" t="str">
        <f>'END Jul 2018'!L56</f>
        <v>Living Energy Saver</v>
      </c>
      <c r="C72" s="105">
        <f>91*'END Jul 2018'!M56/100</f>
        <v>86.45</v>
      </c>
      <c r="D72" s="105">
        <f>$G$6*'END Jul 2018'!N56/100</f>
        <v>64.352879999999999</v>
      </c>
      <c r="E72" s="105">
        <v>0</v>
      </c>
      <c r="F72" s="105">
        <v>0</v>
      </c>
      <c r="G72" s="105">
        <f>$I$6*'END Jul 2018'!AH56/100</f>
        <v>131.834025</v>
      </c>
      <c r="H72" s="105">
        <f>$H$6*'END Jul 2018'!W56/100</f>
        <v>42.90191999999999</v>
      </c>
      <c r="I72" s="105">
        <f t="shared" si="35"/>
        <v>325.53882499999997</v>
      </c>
      <c r="J72" s="107">
        <f t="shared" si="36"/>
        <v>956.35529999999994</v>
      </c>
      <c r="K72" s="108">
        <f t="shared" si="37"/>
        <v>1302.1552999999999</v>
      </c>
      <c r="L72" s="109">
        <f>'END Jul 2018'!AW56</f>
        <v>0</v>
      </c>
      <c r="M72" s="109">
        <f>'END Jul 2018'!AX56</f>
        <v>0</v>
      </c>
      <c r="N72" s="109">
        <f>'END Jul 2018'!AY56</f>
        <v>10</v>
      </c>
      <c r="O72" s="109">
        <f>'END Jul 2018'!AZ56</f>
        <v>0</v>
      </c>
      <c r="P72" s="109">
        <f>($E$6*'END Jul 2018'!AT56/100)*4</f>
        <v>268.08276000000001</v>
      </c>
      <c r="Q72" s="109">
        <f t="shared" si="43"/>
        <v>1302.1552999999999</v>
      </c>
      <c r="R72" s="109">
        <f>Q72-(K72*N72/100)</f>
        <v>1171.93977</v>
      </c>
      <c r="S72" s="110">
        <f t="shared" si="39"/>
        <v>1034.0725399999999</v>
      </c>
      <c r="T72" s="110">
        <f t="shared" si="40"/>
        <v>903.85700999999995</v>
      </c>
      <c r="U72" s="473">
        <f t="shared" si="41"/>
        <v>1137.4797940000001</v>
      </c>
      <c r="V72" s="473">
        <f t="shared" si="41"/>
        <v>994.24271099999999</v>
      </c>
      <c r="W72" s="124">
        <f>'END Jul 2018'!BI56</f>
        <v>0</v>
      </c>
      <c r="X72" s="232" t="str">
        <f>'END Jul 2018'!BJ56</f>
        <v>n</v>
      </c>
    </row>
    <row r="73" spans="1:117" s="71" customFormat="1" ht="14" x14ac:dyDescent="0.3">
      <c r="A73" s="103" t="str">
        <f>'END Jul 2018'!K57</f>
        <v>Simply Energy</v>
      </c>
      <c r="B73" s="104" t="str">
        <f>'END Jul 2018'!L57</f>
        <v>Plus</v>
      </c>
      <c r="C73" s="105">
        <f>91*'END Jul 2018'!M57/100</f>
        <v>81.226600000000005</v>
      </c>
      <c r="D73" s="105">
        <f>$G$6*'END Jul 2018'!N57/100</f>
        <v>69.501110400000002</v>
      </c>
      <c r="E73" s="105">
        <v>0</v>
      </c>
      <c r="F73" s="105">
        <v>0</v>
      </c>
      <c r="G73" s="105">
        <f>$I$6*'END Jul 2018'!AH57/100</f>
        <v>126.91817999999999</v>
      </c>
      <c r="H73" s="105">
        <f>$H$6*'END Jul 2018'!W57/100</f>
        <v>49.12269839999999</v>
      </c>
      <c r="I73" s="105">
        <f t="shared" si="35"/>
        <v>326.76858879999997</v>
      </c>
      <c r="J73" s="107">
        <f t="shared" si="36"/>
        <v>982.16795519999982</v>
      </c>
      <c r="K73" s="108">
        <f t="shared" si="37"/>
        <v>1307.0743551999999</v>
      </c>
      <c r="L73" s="109">
        <f>'END Jul 2018'!AW57</f>
        <v>0</v>
      </c>
      <c r="M73" s="109">
        <f>'END Jul 2018'!AX57</f>
        <v>0</v>
      </c>
      <c r="N73" s="109">
        <f>'END Jul 2018'!AY57</f>
        <v>0</v>
      </c>
      <c r="O73" s="109">
        <f>'END Jul 2018'!AZ57</f>
        <v>18</v>
      </c>
      <c r="P73" s="109">
        <f>($E$6*'END Jul 2018'!AT57/100)*4</f>
        <v>272.91308000000004</v>
      </c>
      <c r="Q73" s="109">
        <f t="shared" si="43"/>
        <v>1307.0743551999999</v>
      </c>
      <c r="R73" s="109">
        <f>Q73-(J73*O73/100)</f>
        <v>1130.2841232639998</v>
      </c>
      <c r="S73" s="110">
        <f t="shared" si="39"/>
        <v>1034.1612751999999</v>
      </c>
      <c r="T73" s="110">
        <f t="shared" si="40"/>
        <v>857.37104326399981</v>
      </c>
      <c r="U73" s="473">
        <f t="shared" si="41"/>
        <v>1137.57740272</v>
      </c>
      <c r="V73" s="473">
        <f t="shared" si="41"/>
        <v>943.10814759039988</v>
      </c>
      <c r="W73" s="124">
        <f>'END Jul 2018'!BI57</f>
        <v>0</v>
      </c>
      <c r="X73" s="232" t="str">
        <f>'END Jul 2018'!BJ57</f>
        <v>n</v>
      </c>
      <c r="Y73" s="193"/>
      <c r="Z73" s="193"/>
      <c r="AA73" s="193"/>
      <c r="AB73" s="193"/>
      <c r="AC73" s="193"/>
      <c r="AD73" s="193"/>
      <c r="AE73" s="193"/>
      <c r="AF73" s="193"/>
      <c r="AG73" s="193"/>
      <c r="AH73" s="193"/>
      <c r="AI73" s="193"/>
      <c r="AJ73" s="193"/>
      <c r="AK73" s="193"/>
      <c r="AL73" s="193"/>
      <c r="AM73" s="193"/>
      <c r="AN73" s="193"/>
      <c r="AO73" s="193"/>
      <c r="AP73" s="193"/>
      <c r="AQ73" s="193"/>
      <c r="AR73" s="193"/>
      <c r="AS73" s="193"/>
      <c r="AT73" s="193"/>
      <c r="AU73" s="193"/>
      <c r="AV73" s="193"/>
      <c r="AW73" s="193"/>
      <c r="AX73" s="193"/>
      <c r="AY73" s="193"/>
      <c r="AZ73" s="193"/>
      <c r="BA73" s="193"/>
      <c r="BB73" s="193"/>
      <c r="BC73" s="193"/>
      <c r="BD73" s="193"/>
      <c r="BE73" s="193"/>
      <c r="BF73" s="193"/>
      <c r="BG73" s="193"/>
      <c r="BH73" s="193"/>
      <c r="BI73" s="193"/>
      <c r="BJ73" s="193"/>
      <c r="BK73" s="193"/>
      <c r="BL73" s="193"/>
      <c r="BM73" s="193"/>
      <c r="BN73" s="187"/>
      <c r="BO73" s="187"/>
      <c r="BP73" s="187"/>
      <c r="BQ73" s="187"/>
      <c r="BR73" s="187"/>
      <c r="BS73" s="187"/>
      <c r="BT73" s="187"/>
      <c r="BU73" s="187"/>
      <c r="BV73" s="187"/>
      <c r="BW73" s="187"/>
      <c r="BX73" s="187"/>
      <c r="BY73" s="187"/>
      <c r="BZ73" s="187"/>
      <c r="CA73" s="187"/>
      <c r="CB73" s="187"/>
      <c r="CC73" s="187"/>
      <c r="CD73" s="187"/>
      <c r="CE73" s="187"/>
      <c r="CF73" s="187"/>
      <c r="CG73" s="187"/>
      <c r="CH73" s="187"/>
      <c r="CI73" s="187"/>
      <c r="CJ73" s="187"/>
      <c r="CK73" s="187"/>
      <c r="CL73" s="187"/>
      <c r="CM73" s="187"/>
      <c r="CN73" s="187"/>
      <c r="CO73" s="187"/>
      <c r="CP73" s="187"/>
      <c r="CQ73" s="187"/>
      <c r="CR73" s="187"/>
      <c r="CS73" s="187"/>
      <c r="CT73" s="187"/>
      <c r="CU73" s="187"/>
      <c r="CV73" s="187"/>
      <c r="CW73" s="187"/>
      <c r="CX73" s="187"/>
      <c r="CY73" s="187"/>
      <c r="CZ73" s="187"/>
      <c r="DA73" s="187"/>
      <c r="DB73" s="187"/>
      <c r="DC73" s="187"/>
      <c r="DD73" s="187"/>
      <c r="DE73" s="187"/>
      <c r="DF73" s="187"/>
      <c r="DG73" s="187"/>
      <c r="DH73" s="187"/>
      <c r="DI73" s="187"/>
      <c r="DJ73" s="187"/>
      <c r="DK73" s="187"/>
      <c r="DL73" s="187"/>
      <c r="DM73" s="187"/>
    </row>
    <row r="74" spans="1:117" s="229" customFormat="1" ht="14" x14ac:dyDescent="0.3">
      <c r="A74" s="103" t="str">
        <f>'END Jul 2018'!K58</f>
        <v>Sumo Power</v>
      </c>
      <c r="B74" s="104" t="str">
        <f>'END Jul 2018'!L58</f>
        <v xml:space="preserve">Pay on time </v>
      </c>
      <c r="C74" s="105">
        <f>91*'END Jul 2018'!M58/100</f>
        <v>115.52632</v>
      </c>
      <c r="D74" s="105">
        <f>$G$6*'END Jul 2018'!N58/100</f>
        <v>66.319217999999992</v>
      </c>
      <c r="E74" s="105">
        <v>0</v>
      </c>
      <c r="F74" s="105">
        <v>0</v>
      </c>
      <c r="G74" s="105">
        <f>$I$6*'END Jul 2018'!AH58/100</f>
        <v>134.96229</v>
      </c>
      <c r="H74" s="105">
        <f>$H$6*'END Jul 2018'!W58/100</f>
        <v>40.890892499999993</v>
      </c>
      <c r="I74" s="105">
        <f t="shared" ref="I74:I77" si="44">SUM(C74:H74)</f>
        <v>357.69872049999998</v>
      </c>
      <c r="J74" s="107">
        <f t="shared" ref="J74:J77" si="45">(I74-C74)*4</f>
        <v>968.68960199999992</v>
      </c>
      <c r="K74" s="108">
        <f t="shared" ref="K74:K77" si="46">I74*4</f>
        <v>1430.7948819999999</v>
      </c>
      <c r="L74" s="109">
        <f>'END Jul 2018'!AW58</f>
        <v>0</v>
      </c>
      <c r="M74" s="109">
        <f>'END Jul 2018'!AX58</f>
        <v>0</v>
      </c>
      <c r="N74" s="109">
        <f>'END Jul 2018'!AY58</f>
        <v>0</v>
      </c>
      <c r="O74" s="109">
        <f>'END Jul 2018'!AZ58</f>
        <v>27</v>
      </c>
      <c r="P74" s="109">
        <f>($E$6*'END Jul 2018'!AT58/100)*4</f>
        <v>268.08276000000001</v>
      </c>
      <c r="Q74" s="109">
        <f t="shared" si="43"/>
        <v>1430.7948819999999</v>
      </c>
      <c r="R74" s="109">
        <f t="shared" ref="R74:R75" si="47">Q74-(J74*O74/100)</f>
        <v>1169.2486894599999</v>
      </c>
      <c r="S74" s="110">
        <f t="shared" ref="S74:S77" si="48">Q74-P74</f>
        <v>1162.7121219999999</v>
      </c>
      <c r="T74" s="110">
        <f t="shared" ref="T74:T77" si="49">R74-P74</f>
        <v>901.16592945999992</v>
      </c>
      <c r="U74" s="473">
        <f t="shared" ref="U74:U77" si="50">S74*1.1</f>
        <v>1278.9833341999999</v>
      </c>
      <c r="V74" s="473">
        <f t="shared" ref="V74:V77" si="51">T74*1.1</f>
        <v>991.282522406</v>
      </c>
      <c r="W74" s="124">
        <f>'END Jul 2018'!BI58</f>
        <v>0</v>
      </c>
      <c r="X74" s="232" t="str">
        <f>'END Jul 2018'!BJ58</f>
        <v>n</v>
      </c>
    </row>
    <row r="75" spans="1:117" s="193" customFormat="1" ht="14" x14ac:dyDescent="0.3">
      <c r="A75" s="103" t="str">
        <f>'END Jul 2018'!K59</f>
        <v>1st Energy</v>
      </c>
      <c r="B75" s="104" t="str">
        <f>'END Jul 2018'!L59</f>
        <v>Market offer</v>
      </c>
      <c r="C75" s="105">
        <f>91*'END Jul 2018'!M59/100</f>
        <v>101.6925</v>
      </c>
      <c r="D75" s="105">
        <f>$G$6*'END Jul 2018'!N59/100</f>
        <v>73.398034799999991</v>
      </c>
      <c r="E75" s="105">
        <v>0</v>
      </c>
      <c r="F75" s="105">
        <v>0</v>
      </c>
      <c r="G75" s="105">
        <f>$I$6*'END Jul 2018'!AH59/100</f>
        <v>150.3801675</v>
      </c>
      <c r="H75" s="105">
        <f>$H$6*'END Jul 2018'!W59/100</f>
        <v>43.920840599999991</v>
      </c>
      <c r="I75" s="105">
        <f t="shared" si="44"/>
        <v>369.39154289999999</v>
      </c>
      <c r="J75" s="107">
        <f t="shared" si="45"/>
        <v>1070.7961716</v>
      </c>
      <c r="K75" s="108">
        <f t="shared" si="46"/>
        <v>1477.5661716</v>
      </c>
      <c r="L75" s="109">
        <f>'END Jul 2018'!AW59</f>
        <v>0</v>
      </c>
      <c r="M75" s="109">
        <f>'END Jul 2018'!AX59</f>
        <v>0</v>
      </c>
      <c r="N75" s="109">
        <f>'END Jul 2018'!AY59</f>
        <v>0</v>
      </c>
      <c r="O75" s="109">
        <f>'END Jul 2018'!AZ59</f>
        <v>22</v>
      </c>
      <c r="P75" s="109">
        <f>($E$6*'END Jul 2018'!AT59/100)*4</f>
        <v>123.17316</v>
      </c>
      <c r="Q75" s="109">
        <f t="shared" si="43"/>
        <v>1477.5661716</v>
      </c>
      <c r="R75" s="109">
        <f t="shared" si="47"/>
        <v>1241.991013848</v>
      </c>
      <c r="S75" s="110">
        <f t="shared" si="48"/>
        <v>1354.3930115999999</v>
      </c>
      <c r="T75" s="110">
        <f t="shared" si="49"/>
        <v>1118.8178538479999</v>
      </c>
      <c r="U75" s="473">
        <f t="shared" si="50"/>
        <v>1489.8323127599999</v>
      </c>
      <c r="V75" s="473">
        <f t="shared" si="51"/>
        <v>1230.6996392328001</v>
      </c>
      <c r="W75" s="124">
        <f>'END Jul 2018'!BI59</f>
        <v>0</v>
      </c>
      <c r="X75" s="232" t="str">
        <f>'END Jul 2018'!BJ59</f>
        <v>n</v>
      </c>
    </row>
    <row r="76" spans="1:117" s="193" customFormat="1" ht="14" x14ac:dyDescent="0.3">
      <c r="A76" s="103" t="str">
        <f>'END Jul 2018'!K60</f>
        <v>Amaysim</v>
      </c>
      <c r="B76" s="104" t="str">
        <f>'END Jul 2018'!L60</f>
        <v>Solar 2</v>
      </c>
      <c r="C76" s="105">
        <f>91*'END Jul 2018'!M60/100</f>
        <v>85.54</v>
      </c>
      <c r="D76" s="105">
        <f>$G$6*'END Jul 2018'!N60/100</f>
        <v>83.122469999999993</v>
      </c>
      <c r="E76" s="105">
        <v>0</v>
      </c>
      <c r="F76" s="105">
        <v>0</v>
      </c>
      <c r="G76" s="105">
        <f>$I$6*'END Jul 2018'!AH60/100</f>
        <v>179.20489499999999</v>
      </c>
      <c r="H76" s="105">
        <f>$H$6*'END Jul 2018'!W60/100</f>
        <v>85.80383999999998</v>
      </c>
      <c r="I76" s="105">
        <f t="shared" si="44"/>
        <v>433.67120499999993</v>
      </c>
      <c r="J76" s="107">
        <f t="shared" si="45"/>
        <v>1392.5248199999996</v>
      </c>
      <c r="K76" s="108">
        <f t="shared" si="46"/>
        <v>1734.6848199999997</v>
      </c>
      <c r="L76" s="109">
        <f>'END Jul 2018'!AW60</f>
        <v>0</v>
      </c>
      <c r="M76" s="109">
        <f>'END Jul 2018'!AX60</f>
        <v>0</v>
      </c>
      <c r="N76" s="109">
        <f>'END Jul 2018'!AY60</f>
        <v>28</v>
      </c>
      <c r="O76" s="109">
        <f>'END Jul 2018'!AZ60</f>
        <v>0</v>
      </c>
      <c r="P76" s="109">
        <f>($E$6*'END Jul 2018'!AT60/100)*4</f>
        <v>410.5772</v>
      </c>
      <c r="Q76" s="109">
        <f t="shared" si="43"/>
        <v>1734.6848199999997</v>
      </c>
      <c r="R76" s="109">
        <f>Q76-(K76*N76/100)</f>
        <v>1248.9730703999999</v>
      </c>
      <c r="S76" s="110">
        <f t="shared" si="48"/>
        <v>1324.1076199999998</v>
      </c>
      <c r="T76" s="110">
        <f t="shared" si="49"/>
        <v>838.39587039999992</v>
      </c>
      <c r="U76" s="473">
        <f t="shared" si="50"/>
        <v>1456.518382</v>
      </c>
      <c r="V76" s="473">
        <f t="shared" si="51"/>
        <v>922.23545744</v>
      </c>
      <c r="W76" s="124">
        <f>'END Jul 2018'!BI60</f>
        <v>0</v>
      </c>
      <c r="X76" s="232" t="str">
        <f>'END Jul 2018'!BJ60</f>
        <v>n</v>
      </c>
    </row>
    <row r="77" spans="1:117" s="193" customFormat="1" ht="14.5" thickBot="1" x14ac:dyDescent="0.35">
      <c r="A77" s="113" t="str">
        <f>'END Jul 2018'!K61</f>
        <v>Q Energy</v>
      </c>
      <c r="B77" s="114" t="str">
        <f>'END Jul 2018'!L61</f>
        <v>Flexi Saver Home</v>
      </c>
      <c r="C77" s="115">
        <f>91*'END Jul 2018'!M61/100</f>
        <v>80.534999999999997</v>
      </c>
      <c r="D77" s="115">
        <f>$G$6*'END Jul 2018'!N61/100</f>
        <v>52.454747519999998</v>
      </c>
      <c r="E77" s="115">
        <v>0</v>
      </c>
      <c r="F77" s="115">
        <v>0</v>
      </c>
      <c r="G77" s="115">
        <f>$I$6*'END Jul 2018'!AH61/100</f>
        <v>110.42775449999999</v>
      </c>
      <c r="H77" s="115">
        <f>$H$6*'END Jul 2018'!W61/100</f>
        <v>33.128326349999995</v>
      </c>
      <c r="I77" s="115">
        <f t="shared" si="44"/>
        <v>276.54582836999998</v>
      </c>
      <c r="J77" s="117">
        <f t="shared" si="45"/>
        <v>784.04331347999994</v>
      </c>
      <c r="K77" s="118">
        <f t="shared" si="46"/>
        <v>1106.1833134799999</v>
      </c>
      <c r="L77" s="119">
        <f>'END Jul 2018'!AW61</f>
        <v>0</v>
      </c>
      <c r="M77" s="119">
        <f>'END Jul 2018'!AX61</f>
        <v>0</v>
      </c>
      <c r="N77" s="119">
        <f>'END Jul 2018'!AY61</f>
        <v>0</v>
      </c>
      <c r="O77" s="119">
        <f>'END Jul 2018'!AZ61</f>
        <v>0</v>
      </c>
      <c r="P77" s="119">
        <f>($E$6*'END Jul 2018'!AT61/100)*4</f>
        <v>193.21279999999999</v>
      </c>
      <c r="Q77" s="119">
        <f t="shared" si="43"/>
        <v>1106.1833134799999</v>
      </c>
      <c r="R77" s="119">
        <f>Q77</f>
        <v>1106.1833134799999</v>
      </c>
      <c r="S77" s="120">
        <f t="shared" si="48"/>
        <v>912.97051347999991</v>
      </c>
      <c r="T77" s="120">
        <f t="shared" si="49"/>
        <v>912.97051347999991</v>
      </c>
      <c r="U77" s="474">
        <f t="shared" si="50"/>
        <v>1004.267564828</v>
      </c>
      <c r="V77" s="474">
        <f t="shared" si="51"/>
        <v>1004.267564828</v>
      </c>
      <c r="W77" s="126">
        <f>'END Jul 2018'!BI61</f>
        <v>24</v>
      </c>
      <c r="X77" s="233" t="str">
        <f>'END Jul 2018'!BJ61</f>
        <v>n</v>
      </c>
    </row>
    <row r="78" spans="1:117" s="193" customFormat="1" x14ac:dyDescent="0.3"/>
    <row r="79" spans="1:117" s="193" customFormat="1" x14ac:dyDescent="0.3"/>
    <row r="80" spans="1:117" s="193" customFormat="1" x14ac:dyDescent="0.3"/>
    <row r="81" s="193" customFormat="1" x14ac:dyDescent="0.3"/>
    <row r="82" s="193" customFormat="1" x14ac:dyDescent="0.3"/>
    <row r="83" s="193" customFormat="1" x14ac:dyDescent="0.3"/>
    <row r="84" s="193" customFormat="1" x14ac:dyDescent="0.3"/>
    <row r="85" s="193" customFormat="1" x14ac:dyDescent="0.3"/>
    <row r="86" s="193" customFormat="1" x14ac:dyDescent="0.3"/>
    <row r="87" s="193" customFormat="1" x14ac:dyDescent="0.3"/>
    <row r="88" s="193" customFormat="1" x14ac:dyDescent="0.3"/>
    <row r="89" s="193" customFormat="1" x14ac:dyDescent="0.3"/>
    <row r="90" s="193" customFormat="1" x14ac:dyDescent="0.3"/>
    <row r="91" s="193" customFormat="1" x14ac:dyDescent="0.3"/>
    <row r="92" s="193" customFormat="1" x14ac:dyDescent="0.3"/>
    <row r="93" s="193" customFormat="1" x14ac:dyDescent="0.3"/>
    <row r="94" s="193" customFormat="1" x14ac:dyDescent="0.3"/>
    <row r="95" s="193" customFormat="1" x14ac:dyDescent="0.3"/>
    <row r="96" s="193" customFormat="1" x14ac:dyDescent="0.3"/>
    <row r="97" s="193" customFormat="1" x14ac:dyDescent="0.3"/>
    <row r="98" s="193" customFormat="1" x14ac:dyDescent="0.3"/>
    <row r="99" s="193" customFormat="1" x14ac:dyDescent="0.3"/>
    <row r="100" s="193" customFormat="1" x14ac:dyDescent="0.3"/>
    <row r="101" s="193" customFormat="1" x14ac:dyDescent="0.3"/>
    <row r="102" s="193" customFormat="1" x14ac:dyDescent="0.3"/>
    <row r="103" s="193" customFormat="1" x14ac:dyDescent="0.3"/>
    <row r="104" s="193" customFormat="1" x14ac:dyDescent="0.3"/>
    <row r="105" s="193" customFormat="1" x14ac:dyDescent="0.3"/>
    <row r="106" s="193" customFormat="1" x14ac:dyDescent="0.3"/>
    <row r="107" s="193" customFormat="1" x14ac:dyDescent="0.3"/>
    <row r="108" s="193" customFormat="1" x14ac:dyDescent="0.3"/>
    <row r="109" s="193" customFormat="1" x14ac:dyDescent="0.3"/>
    <row r="110" s="193" customFormat="1" x14ac:dyDescent="0.3"/>
    <row r="111" s="193" customFormat="1" x14ac:dyDescent="0.3"/>
    <row r="112" s="193" customFormat="1" x14ac:dyDescent="0.3"/>
    <row r="113" s="193" customFormat="1" x14ac:dyDescent="0.3"/>
    <row r="114" s="193" customFormat="1" x14ac:dyDescent="0.3"/>
    <row r="115" s="193" customFormat="1" x14ac:dyDescent="0.3"/>
    <row r="116" s="193" customFormat="1" x14ac:dyDescent="0.3"/>
    <row r="117" s="193" customFormat="1" x14ac:dyDescent="0.3"/>
    <row r="118" s="193" customFormat="1" x14ac:dyDescent="0.3"/>
    <row r="119" s="193" customFormat="1" x14ac:dyDescent="0.3"/>
    <row r="120" s="193" customFormat="1" x14ac:dyDescent="0.3"/>
    <row r="121" s="193" customFormat="1" x14ac:dyDescent="0.3"/>
    <row r="122" s="193" customFormat="1" x14ac:dyDescent="0.3"/>
    <row r="123" s="193" customFormat="1" x14ac:dyDescent="0.3"/>
    <row r="124" s="193" customFormat="1" x14ac:dyDescent="0.3"/>
    <row r="125" s="193" customFormat="1" x14ac:dyDescent="0.3"/>
    <row r="126" s="193" customFormat="1" x14ac:dyDescent="0.3"/>
    <row r="127" s="193" customFormat="1" x14ac:dyDescent="0.3"/>
    <row r="128" s="193" customFormat="1" x14ac:dyDescent="0.3"/>
    <row r="129" s="193" customFormat="1" x14ac:dyDescent="0.3"/>
    <row r="130" s="193" customFormat="1" x14ac:dyDescent="0.3"/>
    <row r="131" s="193" customFormat="1" x14ac:dyDescent="0.3"/>
    <row r="132" s="193" customFormat="1" x14ac:dyDescent="0.3"/>
    <row r="133" s="193" customFormat="1" x14ac:dyDescent="0.3"/>
    <row r="134" s="193" customFormat="1" x14ac:dyDescent="0.3"/>
    <row r="135" s="193" customFormat="1" x14ac:dyDescent="0.3"/>
    <row r="136" s="193" customFormat="1" x14ac:dyDescent="0.3"/>
    <row r="137" s="193" customFormat="1" x14ac:dyDescent="0.3"/>
    <row r="138" s="193" customFormat="1" x14ac:dyDescent="0.3"/>
    <row r="139" s="193" customFormat="1" x14ac:dyDescent="0.3"/>
    <row r="140" s="193" customFormat="1" x14ac:dyDescent="0.3"/>
    <row r="141" s="193" customFormat="1" x14ac:dyDescent="0.3"/>
    <row r="142" s="193" customFormat="1" x14ac:dyDescent="0.3"/>
    <row r="143" s="193" customFormat="1" x14ac:dyDescent="0.3"/>
    <row r="144" s="193" customFormat="1" x14ac:dyDescent="0.3"/>
    <row r="145" s="193" customFormat="1" x14ac:dyDescent="0.3"/>
    <row r="146" s="193" customFormat="1" x14ac:dyDescent="0.3"/>
    <row r="147" s="193" customFormat="1" x14ac:dyDescent="0.3"/>
    <row r="148" s="193" customFormat="1" x14ac:dyDescent="0.3"/>
    <row r="149" s="193" customFormat="1" x14ac:dyDescent="0.3"/>
    <row r="150" s="193" customFormat="1" x14ac:dyDescent="0.3"/>
    <row r="151" s="193" customFormat="1" x14ac:dyDescent="0.3"/>
    <row r="152" s="193" customFormat="1" x14ac:dyDescent="0.3"/>
    <row r="153" s="193" customFormat="1" x14ac:dyDescent="0.3"/>
    <row r="154" s="193" customFormat="1" x14ac:dyDescent="0.3"/>
    <row r="155" s="193" customFormat="1" x14ac:dyDescent="0.3"/>
    <row r="156" s="193" customFormat="1" x14ac:dyDescent="0.3"/>
    <row r="157" s="193" customFormat="1" x14ac:dyDescent="0.3"/>
    <row r="158" s="193" customFormat="1" x14ac:dyDescent="0.3"/>
    <row r="159" s="193" customFormat="1" x14ac:dyDescent="0.3"/>
    <row r="160" s="193" customFormat="1" x14ac:dyDescent="0.3"/>
    <row r="161" s="193" customFormat="1" x14ac:dyDescent="0.3"/>
    <row r="162" s="193" customFormat="1" x14ac:dyDescent="0.3"/>
    <row r="163" s="193" customFormat="1" x14ac:dyDescent="0.3"/>
    <row r="164" s="193" customFormat="1" x14ac:dyDescent="0.3"/>
    <row r="165" s="193" customFormat="1" x14ac:dyDescent="0.3"/>
    <row r="166" s="193" customFormat="1" x14ac:dyDescent="0.3"/>
    <row r="167" s="193" customFormat="1" x14ac:dyDescent="0.3"/>
    <row r="168" s="193" customFormat="1" x14ac:dyDescent="0.3"/>
    <row r="169" s="193" customFormat="1" x14ac:dyDescent="0.3"/>
    <row r="170" s="193" customFormat="1" x14ac:dyDescent="0.3"/>
    <row r="171" s="193" customFormat="1" x14ac:dyDescent="0.3"/>
    <row r="172" s="193" customFormat="1" x14ac:dyDescent="0.3"/>
    <row r="173" s="193" customFormat="1" x14ac:dyDescent="0.3"/>
    <row r="174" s="193" customFormat="1" x14ac:dyDescent="0.3"/>
    <row r="175" s="193" customFormat="1" x14ac:dyDescent="0.3"/>
    <row r="176" s="193" customFormat="1" x14ac:dyDescent="0.3"/>
    <row r="177" s="193" customFormat="1" x14ac:dyDescent="0.3"/>
    <row r="178" s="193" customFormat="1" x14ac:dyDescent="0.3"/>
    <row r="179" s="193" customFormat="1" x14ac:dyDescent="0.3"/>
    <row r="180" s="193" customFormat="1" x14ac:dyDescent="0.3"/>
    <row r="181" s="193" customFormat="1" x14ac:dyDescent="0.3"/>
    <row r="182" s="193" customFormat="1" x14ac:dyDescent="0.3"/>
    <row r="183" s="193" customFormat="1" x14ac:dyDescent="0.3"/>
    <row r="184" s="193" customFormat="1" x14ac:dyDescent="0.3"/>
    <row r="185" s="193" customFormat="1" x14ac:dyDescent="0.3"/>
    <row r="186" s="193" customFormat="1" x14ac:dyDescent="0.3"/>
    <row r="187" s="193" customFormat="1" x14ac:dyDescent="0.3"/>
    <row r="188" s="193" customFormat="1" x14ac:dyDescent="0.3"/>
    <row r="189" s="193" customFormat="1" x14ac:dyDescent="0.3"/>
    <row r="190" s="193" customFormat="1" x14ac:dyDescent="0.3"/>
    <row r="191" s="193" customFormat="1" x14ac:dyDescent="0.3"/>
    <row r="192" s="193" customFormat="1" x14ac:dyDescent="0.3"/>
    <row r="193" s="193" customFormat="1" x14ac:dyDescent="0.3"/>
    <row r="194" s="193" customFormat="1" x14ac:dyDescent="0.3"/>
    <row r="195" s="193" customFormat="1" x14ac:dyDescent="0.3"/>
    <row r="196" s="193" customFormat="1" x14ac:dyDescent="0.3"/>
    <row r="197" s="193" customFormat="1" x14ac:dyDescent="0.3"/>
    <row r="198" s="193" customFormat="1" x14ac:dyDescent="0.3"/>
    <row r="199" s="193" customFormat="1" x14ac:dyDescent="0.3"/>
    <row r="200" s="193" customFormat="1" x14ac:dyDescent="0.3"/>
    <row r="201" s="193" customFormat="1" x14ac:dyDescent="0.3"/>
    <row r="202" s="193" customFormat="1" x14ac:dyDescent="0.3"/>
    <row r="203" s="193" customFormat="1" x14ac:dyDescent="0.3"/>
    <row r="204" s="193" customFormat="1" x14ac:dyDescent="0.3"/>
    <row r="205" s="193" customFormat="1" x14ac:dyDescent="0.3"/>
    <row r="206" s="193" customFormat="1" x14ac:dyDescent="0.3"/>
    <row r="207" s="193" customFormat="1" x14ac:dyDescent="0.3"/>
    <row r="208" s="193" customFormat="1" x14ac:dyDescent="0.3"/>
    <row r="209" s="193" customFormat="1" x14ac:dyDescent="0.3"/>
    <row r="210" s="193" customFormat="1" x14ac:dyDescent="0.3"/>
    <row r="211" s="193" customFormat="1" x14ac:dyDescent="0.3"/>
    <row r="212" s="193" customFormat="1" x14ac:dyDescent="0.3"/>
    <row r="213" s="193" customFormat="1" x14ac:dyDescent="0.3"/>
    <row r="214" s="193" customFormat="1" x14ac:dyDescent="0.3"/>
    <row r="215" s="193" customFormat="1" x14ac:dyDescent="0.3"/>
    <row r="216" s="193" customFormat="1" x14ac:dyDescent="0.3"/>
    <row r="217" s="193" customFormat="1" x14ac:dyDescent="0.3"/>
    <row r="218" s="193" customFormat="1" x14ac:dyDescent="0.3"/>
    <row r="219" s="193" customFormat="1" x14ac:dyDescent="0.3"/>
    <row r="220" s="193" customFormat="1" x14ac:dyDescent="0.3"/>
    <row r="221" s="193" customFormat="1" x14ac:dyDescent="0.3"/>
    <row r="222" s="193" customFormat="1" x14ac:dyDescent="0.3"/>
    <row r="223" s="193" customFormat="1" x14ac:dyDescent="0.3"/>
    <row r="224" s="193" customFormat="1" x14ac:dyDescent="0.3"/>
    <row r="225" s="193" customFormat="1" x14ac:dyDescent="0.3"/>
    <row r="226" s="193" customFormat="1" x14ac:dyDescent="0.3"/>
    <row r="227" s="193" customFormat="1" x14ac:dyDescent="0.3"/>
    <row r="228" s="193" customFormat="1" x14ac:dyDescent="0.3"/>
    <row r="229" s="193" customFormat="1" x14ac:dyDescent="0.3"/>
    <row r="230" s="193" customFormat="1" x14ac:dyDescent="0.3"/>
    <row r="231" s="193" customFormat="1" x14ac:dyDescent="0.3"/>
    <row r="232" s="193" customFormat="1" x14ac:dyDescent="0.3"/>
    <row r="233" s="193" customFormat="1" x14ac:dyDescent="0.3"/>
    <row r="234" s="193" customFormat="1" x14ac:dyDescent="0.3"/>
    <row r="235" s="193" customFormat="1" x14ac:dyDescent="0.3"/>
    <row r="236" s="193" customFormat="1" x14ac:dyDescent="0.3"/>
    <row r="237" s="193" customFormat="1" x14ac:dyDescent="0.3"/>
    <row r="238" s="193" customFormat="1" x14ac:dyDescent="0.3"/>
    <row r="239" s="193" customFormat="1" x14ac:dyDescent="0.3"/>
    <row r="240" s="193" customFormat="1" x14ac:dyDescent="0.3"/>
    <row r="241" s="193" customFormat="1" x14ac:dyDescent="0.3"/>
    <row r="242" s="193" customFormat="1" x14ac:dyDescent="0.3"/>
    <row r="243" s="193" customFormat="1" x14ac:dyDescent="0.3"/>
    <row r="244" s="193" customFormat="1" x14ac:dyDescent="0.3"/>
    <row r="245" s="193" customFormat="1" x14ac:dyDescent="0.3"/>
    <row r="246" s="193" customFormat="1" x14ac:dyDescent="0.3"/>
    <row r="247" s="193" customFormat="1" x14ac:dyDescent="0.3"/>
    <row r="248" s="193" customFormat="1" x14ac:dyDescent="0.3"/>
    <row r="249" s="193" customFormat="1" x14ac:dyDescent="0.3"/>
    <row r="250" s="193" customFormat="1" x14ac:dyDescent="0.3"/>
    <row r="251" s="193" customFormat="1" x14ac:dyDescent="0.3"/>
    <row r="252" s="193" customFormat="1" x14ac:dyDescent="0.3"/>
    <row r="253" s="193" customFormat="1" x14ac:dyDescent="0.3"/>
    <row r="254" s="193" customFormat="1" x14ac:dyDescent="0.3"/>
    <row r="255" s="193" customFormat="1" x14ac:dyDescent="0.3"/>
    <row r="256" s="193" customFormat="1" x14ac:dyDescent="0.3"/>
    <row r="257" s="193" customFormat="1" x14ac:dyDescent="0.3"/>
    <row r="258" s="193" customFormat="1" x14ac:dyDescent="0.3"/>
    <row r="259" s="193" customFormat="1" x14ac:dyDescent="0.3"/>
    <row r="260" s="193" customFormat="1" x14ac:dyDescent="0.3"/>
    <row r="261" s="193" customFormat="1" x14ac:dyDescent="0.3"/>
    <row r="262" s="193" customFormat="1" x14ac:dyDescent="0.3"/>
    <row r="263" s="193" customFormat="1" x14ac:dyDescent="0.3"/>
    <row r="264" s="193" customFormat="1" x14ac:dyDescent="0.3"/>
    <row r="265" s="193" customFormat="1" x14ac:dyDescent="0.3"/>
    <row r="266" s="193" customFormat="1" x14ac:dyDescent="0.3"/>
    <row r="267" s="193" customFormat="1" x14ac:dyDescent="0.3"/>
    <row r="268" s="193" customFormat="1" x14ac:dyDescent="0.3"/>
    <row r="269" s="193" customFormat="1" x14ac:dyDescent="0.3"/>
    <row r="270" s="193" customFormat="1" x14ac:dyDescent="0.3"/>
    <row r="271" s="193" customFormat="1" x14ac:dyDescent="0.3"/>
    <row r="272" s="193" customFormat="1" x14ac:dyDescent="0.3"/>
    <row r="273" s="193" customFormat="1" x14ac:dyDescent="0.3"/>
    <row r="274" s="193" customFormat="1" x14ac:dyDescent="0.3"/>
    <row r="275" s="193" customFormat="1" x14ac:dyDescent="0.3"/>
    <row r="276" s="193" customFormat="1" x14ac:dyDescent="0.3"/>
    <row r="277" s="193" customFormat="1" x14ac:dyDescent="0.3"/>
    <row r="278" s="193" customFormat="1" x14ac:dyDescent="0.3"/>
    <row r="279" s="193" customFormat="1" x14ac:dyDescent="0.3"/>
    <row r="280" s="193" customFormat="1" x14ac:dyDescent="0.3"/>
    <row r="281" s="193" customFormat="1" x14ac:dyDescent="0.3"/>
    <row r="282" s="193" customFormat="1" x14ac:dyDescent="0.3"/>
    <row r="283" s="193" customFormat="1" x14ac:dyDescent="0.3"/>
    <row r="284" s="193" customFormat="1" x14ac:dyDescent="0.3"/>
    <row r="285" s="193" customFormat="1" x14ac:dyDescent="0.3"/>
    <row r="286" s="193" customFormat="1" x14ac:dyDescent="0.3"/>
    <row r="287" s="193" customFormat="1" x14ac:dyDescent="0.3"/>
    <row r="288" s="193" customFormat="1" x14ac:dyDescent="0.3"/>
    <row r="289" s="193" customFormat="1" x14ac:dyDescent="0.3"/>
    <row r="290" s="193" customFormat="1" x14ac:dyDescent="0.3"/>
    <row r="291" s="193" customFormat="1" x14ac:dyDescent="0.3"/>
    <row r="292" s="193" customFormat="1" x14ac:dyDescent="0.3"/>
    <row r="293" s="193" customFormat="1" x14ac:dyDescent="0.3"/>
    <row r="294" s="193" customFormat="1" x14ac:dyDescent="0.3"/>
    <row r="295" s="193" customFormat="1" x14ac:dyDescent="0.3"/>
    <row r="296" s="193" customFormat="1" x14ac:dyDescent="0.3"/>
    <row r="297" s="193" customFormat="1" x14ac:dyDescent="0.3"/>
    <row r="298" s="193" customFormat="1" x14ac:dyDescent="0.3"/>
    <row r="299" s="193" customFormat="1" x14ac:dyDescent="0.3"/>
    <row r="300" s="193" customFormat="1" x14ac:dyDescent="0.3"/>
    <row r="301" s="193" customFormat="1" x14ac:dyDescent="0.3"/>
    <row r="302" s="193" customFormat="1" x14ac:dyDescent="0.3"/>
    <row r="303" s="193" customFormat="1" x14ac:dyDescent="0.3"/>
    <row r="304" s="193" customFormat="1" x14ac:dyDescent="0.3"/>
    <row r="305" s="193" customFormat="1" x14ac:dyDescent="0.3"/>
    <row r="306" s="193" customFormat="1" x14ac:dyDescent="0.3"/>
    <row r="307" s="193" customFormat="1" x14ac:dyDescent="0.3"/>
    <row r="308" s="193" customFormat="1" x14ac:dyDescent="0.3"/>
    <row r="309" s="193" customFormat="1" x14ac:dyDescent="0.3"/>
    <row r="310" s="193" customFormat="1" x14ac:dyDescent="0.3"/>
    <row r="311" s="193" customFormat="1" x14ac:dyDescent="0.3"/>
    <row r="312" s="193" customFormat="1" x14ac:dyDescent="0.3"/>
    <row r="313" s="193" customFormat="1" x14ac:dyDescent="0.3"/>
    <row r="314" s="193" customFormat="1" x14ac:dyDescent="0.3"/>
    <row r="315" s="193" customFormat="1" x14ac:dyDescent="0.3"/>
    <row r="316" s="193" customFormat="1" x14ac:dyDescent="0.3"/>
    <row r="317" s="193" customFormat="1" x14ac:dyDescent="0.3"/>
    <row r="318" s="193" customFormat="1" x14ac:dyDescent="0.3"/>
    <row r="319" s="193" customFormat="1" x14ac:dyDescent="0.3"/>
    <row r="320" s="193" customFormat="1" x14ac:dyDescent="0.3"/>
    <row r="321" s="193" customFormat="1" x14ac:dyDescent="0.3"/>
    <row r="322" s="193" customFormat="1" x14ac:dyDescent="0.3"/>
    <row r="323" s="193" customFormat="1" x14ac:dyDescent="0.3"/>
    <row r="324" s="193" customFormat="1" x14ac:dyDescent="0.3"/>
    <row r="325" s="193" customFormat="1" x14ac:dyDescent="0.3"/>
    <row r="326" s="193" customFormat="1" x14ac:dyDescent="0.3"/>
    <row r="327" s="193" customFormat="1" x14ac:dyDescent="0.3"/>
    <row r="328" s="193" customFormat="1" x14ac:dyDescent="0.3"/>
    <row r="329" s="193" customFormat="1" x14ac:dyDescent="0.3"/>
    <row r="330" s="193" customFormat="1" x14ac:dyDescent="0.3"/>
    <row r="331" s="193" customFormat="1" x14ac:dyDescent="0.3"/>
    <row r="332" s="193" customFormat="1" x14ac:dyDescent="0.3"/>
    <row r="333" s="193" customFormat="1" x14ac:dyDescent="0.3"/>
    <row r="334" s="193" customFormat="1" x14ac:dyDescent="0.3"/>
    <row r="335" s="193" customFormat="1" x14ac:dyDescent="0.3"/>
    <row r="336" s="193" customFormat="1" x14ac:dyDescent="0.3"/>
    <row r="337" spans="25:65" s="193" customFormat="1" x14ac:dyDescent="0.3"/>
    <row r="338" spans="25:65" s="193" customFormat="1" x14ac:dyDescent="0.3"/>
    <row r="339" spans="25:65" s="193" customFormat="1" x14ac:dyDescent="0.3"/>
    <row r="340" spans="25:65" s="193" customFormat="1" x14ac:dyDescent="0.3"/>
    <row r="341" spans="25:65" s="193" customFormat="1" x14ac:dyDescent="0.3"/>
    <row r="342" spans="25:65" s="193" customFormat="1" x14ac:dyDescent="0.3"/>
    <row r="343" spans="25:65" s="193" customFormat="1" x14ac:dyDescent="0.3"/>
    <row r="344" spans="25:65" s="193" customFormat="1" x14ac:dyDescent="0.3"/>
    <row r="345" spans="25:65" s="193" customFormat="1" x14ac:dyDescent="0.3"/>
    <row r="346" spans="25:65" s="193" customFormat="1" x14ac:dyDescent="0.3"/>
    <row r="347" spans="25:65" s="193" customFormat="1" x14ac:dyDescent="0.3"/>
    <row r="348" spans="25:65" s="193" customFormat="1" x14ac:dyDescent="0.3"/>
    <row r="349" spans="25:65" s="193" customFormat="1" x14ac:dyDescent="0.3"/>
    <row r="350" spans="25:65" s="193" customFormat="1" x14ac:dyDescent="0.3"/>
    <row r="351" spans="25:65" s="193" customFormat="1" x14ac:dyDescent="0.3"/>
    <row r="352" spans="25:65" s="187" customFormat="1" x14ac:dyDescent="0.3">
      <c r="Y352" s="193"/>
      <c r="Z352" s="193"/>
      <c r="AA352" s="193"/>
      <c r="AB352" s="193"/>
      <c r="AC352" s="193"/>
      <c r="AD352" s="193"/>
      <c r="AE352" s="193"/>
      <c r="AF352" s="193"/>
      <c r="AG352" s="193"/>
      <c r="AH352" s="193"/>
      <c r="AI352" s="193"/>
      <c r="AJ352" s="193"/>
      <c r="AK352" s="193"/>
      <c r="AL352" s="193"/>
      <c r="AM352" s="193"/>
      <c r="AN352" s="193"/>
      <c r="AO352" s="193"/>
      <c r="AP352" s="193"/>
      <c r="AQ352" s="193"/>
      <c r="AR352" s="193"/>
      <c r="AS352" s="193"/>
      <c r="AT352" s="193"/>
      <c r="AU352" s="193"/>
      <c r="AV352" s="193"/>
      <c r="AW352" s="193"/>
      <c r="AX352" s="193"/>
      <c r="AY352" s="193"/>
      <c r="AZ352" s="193"/>
      <c r="BA352" s="193"/>
      <c r="BB352" s="193"/>
      <c r="BC352" s="193"/>
      <c r="BD352" s="193"/>
      <c r="BE352" s="193"/>
      <c r="BF352" s="193"/>
      <c r="BG352" s="193"/>
      <c r="BH352" s="193"/>
      <c r="BI352" s="193"/>
      <c r="BJ352" s="193"/>
      <c r="BK352" s="193"/>
      <c r="BL352" s="193"/>
      <c r="BM352" s="193"/>
    </row>
    <row r="353" spans="25:65" s="187" customFormat="1" x14ac:dyDescent="0.3">
      <c r="Y353" s="193"/>
      <c r="Z353" s="193"/>
      <c r="AA353" s="193"/>
      <c r="AB353" s="193"/>
      <c r="AC353" s="193"/>
      <c r="AD353" s="193"/>
      <c r="AE353" s="193"/>
      <c r="AF353" s="193"/>
      <c r="AG353" s="193"/>
      <c r="AH353" s="193"/>
      <c r="AI353" s="193"/>
      <c r="AJ353" s="193"/>
      <c r="AK353" s="193"/>
      <c r="AL353" s="193"/>
      <c r="AM353" s="193"/>
      <c r="AN353" s="193"/>
      <c r="AO353" s="193"/>
      <c r="AP353" s="193"/>
      <c r="AQ353" s="193"/>
      <c r="AR353" s="193"/>
      <c r="AS353" s="193"/>
      <c r="AT353" s="193"/>
      <c r="AU353" s="193"/>
      <c r="AV353" s="193"/>
      <c r="AW353" s="193"/>
      <c r="AX353" s="193"/>
      <c r="AY353" s="193"/>
      <c r="AZ353" s="193"/>
      <c r="BA353" s="193"/>
      <c r="BB353" s="193"/>
      <c r="BC353" s="193"/>
      <c r="BD353" s="193"/>
      <c r="BE353" s="193"/>
      <c r="BF353" s="193"/>
      <c r="BG353" s="193"/>
      <c r="BH353" s="193"/>
      <c r="BI353" s="193"/>
      <c r="BJ353" s="193"/>
      <c r="BK353" s="193"/>
      <c r="BL353" s="193"/>
      <c r="BM353" s="193"/>
    </row>
    <row r="354" spans="25:65" s="187" customFormat="1" x14ac:dyDescent="0.3">
      <c r="Y354" s="193"/>
      <c r="Z354" s="193"/>
      <c r="AA354" s="193"/>
      <c r="AB354" s="193"/>
      <c r="AC354" s="193"/>
      <c r="AD354" s="193"/>
      <c r="AE354" s="193"/>
      <c r="AF354" s="193"/>
      <c r="AG354" s="193"/>
      <c r="AH354" s="193"/>
      <c r="AI354" s="193"/>
      <c r="AJ354" s="193"/>
      <c r="AK354" s="193"/>
      <c r="AL354" s="193"/>
      <c r="AM354" s="193"/>
      <c r="AN354" s="193"/>
      <c r="AO354" s="193"/>
      <c r="AP354" s="193"/>
      <c r="AQ354" s="193"/>
      <c r="AR354" s="193"/>
      <c r="AS354" s="193"/>
      <c r="AT354" s="193"/>
      <c r="AU354" s="193"/>
      <c r="AV354" s="193"/>
      <c r="AW354" s="193"/>
      <c r="AX354" s="193"/>
      <c r="AY354" s="193"/>
      <c r="AZ354" s="193"/>
      <c r="BA354" s="193"/>
      <c r="BB354" s="193"/>
      <c r="BC354" s="193"/>
      <c r="BD354" s="193"/>
      <c r="BE354" s="193"/>
      <c r="BF354" s="193"/>
      <c r="BG354" s="193"/>
      <c r="BH354" s="193"/>
      <c r="BI354" s="193"/>
      <c r="BJ354" s="193"/>
      <c r="BK354" s="193"/>
      <c r="BL354" s="193"/>
      <c r="BM354" s="193"/>
    </row>
    <row r="355" spans="25:65" s="187" customFormat="1" x14ac:dyDescent="0.3">
      <c r="Y355" s="193"/>
      <c r="Z355" s="193"/>
      <c r="AA355" s="193"/>
      <c r="AB355" s="193"/>
      <c r="AC355" s="193"/>
      <c r="AD355" s="193"/>
      <c r="AE355" s="193"/>
      <c r="AF355" s="193"/>
      <c r="AG355" s="193"/>
      <c r="AH355" s="193"/>
      <c r="AI355" s="193"/>
      <c r="AJ355" s="193"/>
      <c r="AK355" s="193"/>
      <c r="AL355" s="193"/>
      <c r="AM355" s="193"/>
      <c r="AN355" s="193"/>
      <c r="AO355" s="193"/>
      <c r="AP355" s="193"/>
      <c r="AQ355" s="193"/>
      <c r="AR355" s="193"/>
      <c r="AS355" s="193"/>
      <c r="AT355" s="193"/>
      <c r="AU355" s="193"/>
      <c r="AV355" s="193"/>
      <c r="AW355" s="193"/>
      <c r="AX355" s="193"/>
      <c r="AY355" s="193"/>
      <c r="AZ355" s="193"/>
      <c r="BA355" s="193"/>
      <c r="BB355" s="193"/>
      <c r="BC355" s="193"/>
      <c r="BD355" s="193"/>
      <c r="BE355" s="193"/>
      <c r="BF355" s="193"/>
      <c r="BG355" s="193"/>
      <c r="BH355" s="193"/>
      <c r="BI355" s="193"/>
      <c r="BJ355" s="193"/>
      <c r="BK355" s="193"/>
      <c r="BL355" s="193"/>
      <c r="BM355" s="193"/>
    </row>
    <row r="356" spans="25:65" s="187" customFormat="1" x14ac:dyDescent="0.3">
      <c r="Y356" s="193"/>
      <c r="Z356" s="193"/>
      <c r="AA356" s="193"/>
      <c r="AB356" s="193"/>
      <c r="AC356" s="193"/>
      <c r="AD356" s="193"/>
      <c r="AE356" s="193"/>
      <c r="AF356" s="193"/>
      <c r="AG356" s="193"/>
      <c r="AH356" s="193"/>
      <c r="AI356" s="193"/>
      <c r="AJ356" s="193"/>
      <c r="AK356" s="193"/>
      <c r="AL356" s="193"/>
      <c r="AM356" s="193"/>
      <c r="AN356" s="193"/>
      <c r="AO356" s="193"/>
      <c r="AP356" s="193"/>
      <c r="AQ356" s="193"/>
      <c r="AR356" s="193"/>
      <c r="AS356" s="193"/>
      <c r="AT356" s="193"/>
      <c r="AU356" s="193"/>
      <c r="AV356" s="193"/>
      <c r="AW356" s="193"/>
      <c r="AX356" s="193"/>
      <c r="AY356" s="193"/>
      <c r="AZ356" s="193"/>
      <c r="BA356" s="193"/>
      <c r="BB356" s="193"/>
      <c r="BC356" s="193"/>
      <c r="BD356" s="193"/>
      <c r="BE356" s="193"/>
      <c r="BF356" s="193"/>
      <c r="BG356" s="193"/>
      <c r="BH356" s="193"/>
      <c r="BI356" s="193"/>
      <c r="BJ356" s="193"/>
      <c r="BK356" s="193"/>
      <c r="BL356" s="193"/>
      <c r="BM356" s="193"/>
    </row>
    <row r="357" spans="25:65" s="187" customFormat="1" x14ac:dyDescent="0.3">
      <c r="Y357" s="193"/>
      <c r="Z357" s="193"/>
      <c r="AA357" s="193"/>
      <c r="AB357" s="193"/>
      <c r="AC357" s="193"/>
      <c r="AD357" s="193"/>
      <c r="AE357" s="193"/>
      <c r="AF357" s="193"/>
      <c r="AG357" s="193"/>
      <c r="AH357" s="193"/>
      <c r="AI357" s="193"/>
      <c r="AJ357" s="193"/>
      <c r="AK357" s="193"/>
      <c r="AL357" s="193"/>
      <c r="AM357" s="193"/>
      <c r="AN357" s="193"/>
      <c r="AO357" s="193"/>
      <c r="AP357" s="193"/>
      <c r="AQ357" s="193"/>
      <c r="AR357" s="193"/>
      <c r="AS357" s="193"/>
      <c r="AT357" s="193"/>
      <c r="AU357" s="193"/>
      <c r="AV357" s="193"/>
      <c r="AW357" s="193"/>
      <c r="AX357" s="193"/>
      <c r="AY357" s="193"/>
      <c r="AZ357" s="193"/>
      <c r="BA357" s="193"/>
      <c r="BB357" s="193"/>
      <c r="BC357" s="193"/>
      <c r="BD357" s="193"/>
      <c r="BE357" s="193"/>
      <c r="BF357" s="193"/>
      <c r="BG357" s="193"/>
      <c r="BH357" s="193"/>
      <c r="BI357" s="193"/>
      <c r="BJ357" s="193"/>
      <c r="BK357" s="193"/>
      <c r="BL357" s="193"/>
      <c r="BM357" s="193"/>
    </row>
    <row r="358" spans="25:65" s="187" customFormat="1" x14ac:dyDescent="0.3">
      <c r="Y358" s="193"/>
      <c r="Z358" s="193"/>
      <c r="AA358" s="193"/>
      <c r="AB358" s="193"/>
      <c r="AC358" s="193"/>
      <c r="AD358" s="193"/>
      <c r="AE358" s="193"/>
      <c r="AF358" s="193"/>
      <c r="AG358" s="193"/>
      <c r="AH358" s="193"/>
      <c r="AI358" s="193"/>
      <c r="AJ358" s="193"/>
      <c r="AK358" s="193"/>
      <c r="AL358" s="193"/>
      <c r="AM358" s="193"/>
      <c r="AN358" s="193"/>
      <c r="AO358" s="193"/>
      <c r="AP358" s="193"/>
      <c r="AQ358" s="193"/>
      <c r="AR358" s="193"/>
      <c r="AS358" s="193"/>
      <c r="AT358" s="193"/>
      <c r="AU358" s="193"/>
      <c r="AV358" s="193"/>
      <c r="AW358" s="193"/>
      <c r="AX358" s="193"/>
      <c r="AY358" s="193"/>
      <c r="AZ358" s="193"/>
      <c r="BA358" s="193"/>
      <c r="BB358" s="193"/>
      <c r="BC358" s="193"/>
      <c r="BD358" s="193"/>
      <c r="BE358" s="193"/>
      <c r="BF358" s="193"/>
      <c r="BG358" s="193"/>
      <c r="BH358" s="193"/>
      <c r="BI358" s="193"/>
      <c r="BJ358" s="193"/>
      <c r="BK358" s="193"/>
      <c r="BL358" s="193"/>
      <c r="BM358" s="193"/>
    </row>
    <row r="359" spans="25:65" s="187" customFormat="1" x14ac:dyDescent="0.3">
      <c r="Y359" s="193"/>
      <c r="Z359" s="193"/>
      <c r="AA359" s="193"/>
      <c r="AB359" s="193"/>
      <c r="AC359" s="193"/>
      <c r="AD359" s="193"/>
      <c r="AE359" s="193"/>
      <c r="AF359" s="193"/>
      <c r="AG359" s="193"/>
      <c r="AH359" s="193"/>
      <c r="AI359" s="193"/>
      <c r="AJ359" s="193"/>
      <c r="AK359" s="193"/>
      <c r="AL359" s="193"/>
      <c r="AM359" s="193"/>
      <c r="AN359" s="193"/>
      <c r="AO359" s="193"/>
      <c r="AP359" s="193"/>
      <c r="AQ359" s="193"/>
      <c r="AR359" s="193"/>
      <c r="AS359" s="193"/>
      <c r="AT359" s="193"/>
      <c r="AU359" s="193"/>
      <c r="AV359" s="193"/>
      <c r="AW359" s="193"/>
      <c r="AX359" s="193"/>
      <c r="AY359" s="193"/>
      <c r="AZ359" s="193"/>
      <c r="BA359" s="193"/>
      <c r="BB359" s="193"/>
      <c r="BC359" s="193"/>
      <c r="BD359" s="193"/>
      <c r="BE359" s="193"/>
      <c r="BF359" s="193"/>
      <c r="BG359" s="193"/>
      <c r="BH359" s="193"/>
      <c r="BI359" s="193"/>
      <c r="BJ359" s="193"/>
      <c r="BK359" s="193"/>
      <c r="BL359" s="193"/>
      <c r="BM359" s="193"/>
    </row>
    <row r="360" spans="25:65" s="187" customFormat="1" x14ac:dyDescent="0.3">
      <c r="Y360" s="193"/>
      <c r="Z360" s="193"/>
      <c r="AA360" s="193"/>
      <c r="AB360" s="193"/>
      <c r="AC360" s="193"/>
      <c r="AD360" s="193"/>
      <c r="AE360" s="193"/>
      <c r="AF360" s="193"/>
      <c r="AG360" s="193"/>
      <c r="AH360" s="193"/>
      <c r="AI360" s="193"/>
      <c r="AJ360" s="193"/>
      <c r="AK360" s="193"/>
      <c r="AL360" s="193"/>
      <c r="AM360" s="193"/>
      <c r="AN360" s="193"/>
      <c r="AO360" s="193"/>
      <c r="AP360" s="193"/>
      <c r="AQ360" s="193"/>
      <c r="AR360" s="193"/>
      <c r="AS360" s="193"/>
      <c r="AT360" s="193"/>
      <c r="AU360" s="193"/>
      <c r="AV360" s="193"/>
      <c r="AW360" s="193"/>
      <c r="AX360" s="193"/>
      <c r="AY360" s="193"/>
      <c r="AZ360" s="193"/>
      <c r="BA360" s="193"/>
      <c r="BB360" s="193"/>
      <c r="BC360" s="193"/>
      <c r="BD360" s="193"/>
      <c r="BE360" s="193"/>
      <c r="BF360" s="193"/>
      <c r="BG360" s="193"/>
      <c r="BH360" s="193"/>
      <c r="BI360" s="193"/>
      <c r="BJ360" s="193"/>
      <c r="BK360" s="193"/>
      <c r="BL360" s="193"/>
      <c r="BM360" s="193"/>
    </row>
    <row r="361" spans="25:65" s="187" customFormat="1" x14ac:dyDescent="0.3">
      <c r="Y361" s="193"/>
      <c r="Z361" s="193"/>
      <c r="AA361" s="193"/>
      <c r="AB361" s="193"/>
      <c r="AC361" s="193"/>
      <c r="AD361" s="193"/>
      <c r="AE361" s="193"/>
      <c r="AF361" s="193"/>
      <c r="AG361" s="193"/>
      <c r="AH361" s="193"/>
      <c r="AI361" s="193"/>
      <c r="AJ361" s="193"/>
      <c r="AK361" s="193"/>
      <c r="AL361" s="193"/>
      <c r="AM361" s="193"/>
      <c r="AN361" s="193"/>
      <c r="AO361" s="193"/>
      <c r="AP361" s="193"/>
      <c r="AQ361" s="193"/>
      <c r="AR361" s="193"/>
      <c r="AS361" s="193"/>
      <c r="AT361" s="193"/>
      <c r="AU361" s="193"/>
      <c r="AV361" s="193"/>
      <c r="AW361" s="193"/>
      <c r="AX361" s="193"/>
      <c r="AY361" s="193"/>
      <c r="AZ361" s="193"/>
      <c r="BA361" s="193"/>
      <c r="BB361" s="193"/>
      <c r="BC361" s="193"/>
      <c r="BD361" s="193"/>
      <c r="BE361" s="193"/>
      <c r="BF361" s="193"/>
      <c r="BG361" s="193"/>
      <c r="BH361" s="193"/>
      <c r="BI361" s="193"/>
      <c r="BJ361" s="193"/>
      <c r="BK361" s="193"/>
      <c r="BL361" s="193"/>
      <c r="BM361" s="193"/>
    </row>
    <row r="362" spans="25:65" s="187" customFormat="1" x14ac:dyDescent="0.3">
      <c r="Y362" s="193"/>
      <c r="Z362" s="193"/>
      <c r="AA362" s="193"/>
      <c r="AB362" s="193"/>
      <c r="AC362" s="193"/>
      <c r="AD362" s="193"/>
      <c r="AE362" s="193"/>
      <c r="AF362" s="193"/>
      <c r="AG362" s="193"/>
      <c r="AH362" s="193"/>
      <c r="AI362" s="193"/>
      <c r="AJ362" s="193"/>
      <c r="AK362" s="193"/>
      <c r="AL362" s="193"/>
      <c r="AM362" s="193"/>
      <c r="AN362" s="193"/>
      <c r="AO362" s="193"/>
      <c r="AP362" s="193"/>
      <c r="AQ362" s="193"/>
      <c r="AR362" s="193"/>
      <c r="AS362" s="193"/>
      <c r="AT362" s="193"/>
      <c r="AU362" s="193"/>
      <c r="AV362" s="193"/>
      <c r="AW362" s="193"/>
      <c r="AX362" s="193"/>
      <c r="AY362" s="193"/>
      <c r="AZ362" s="193"/>
      <c r="BA362" s="193"/>
      <c r="BB362" s="193"/>
      <c r="BC362" s="193"/>
      <c r="BD362" s="193"/>
      <c r="BE362" s="193"/>
      <c r="BF362" s="193"/>
      <c r="BG362" s="193"/>
      <c r="BH362" s="193"/>
      <c r="BI362" s="193"/>
      <c r="BJ362" s="193"/>
      <c r="BK362" s="193"/>
      <c r="BL362" s="193"/>
      <c r="BM362" s="193"/>
    </row>
    <row r="363" spans="25:65" s="187" customFormat="1" x14ac:dyDescent="0.3">
      <c r="Y363" s="193"/>
      <c r="Z363" s="193"/>
      <c r="AA363" s="193"/>
      <c r="AB363" s="193"/>
      <c r="AC363" s="193"/>
      <c r="AD363" s="193"/>
      <c r="AE363" s="193"/>
      <c r="AF363" s="193"/>
      <c r="AG363" s="193"/>
      <c r="AH363" s="193"/>
      <c r="AI363" s="193"/>
      <c r="AJ363" s="193"/>
      <c r="AK363" s="193"/>
      <c r="AL363" s="193"/>
      <c r="AM363" s="193"/>
      <c r="AN363" s="193"/>
      <c r="AO363" s="193"/>
      <c r="AP363" s="193"/>
      <c r="AQ363" s="193"/>
      <c r="AR363" s="193"/>
      <c r="AS363" s="193"/>
      <c r="AT363" s="193"/>
      <c r="AU363" s="193"/>
      <c r="AV363" s="193"/>
      <c r="AW363" s="193"/>
      <c r="AX363" s="193"/>
      <c r="AY363" s="193"/>
      <c r="AZ363" s="193"/>
      <c r="BA363" s="193"/>
      <c r="BB363" s="193"/>
      <c r="BC363" s="193"/>
      <c r="BD363" s="193"/>
      <c r="BE363" s="193"/>
      <c r="BF363" s="193"/>
      <c r="BG363" s="193"/>
      <c r="BH363" s="193"/>
      <c r="BI363" s="193"/>
      <c r="BJ363" s="193"/>
      <c r="BK363" s="193"/>
      <c r="BL363" s="193"/>
      <c r="BM363" s="193"/>
    </row>
    <row r="364" spans="25:65" s="187" customFormat="1" x14ac:dyDescent="0.3">
      <c r="Y364" s="193"/>
      <c r="Z364" s="193"/>
      <c r="AA364" s="193"/>
      <c r="AB364" s="193"/>
      <c r="AC364" s="193"/>
      <c r="AD364" s="193"/>
      <c r="AE364" s="193"/>
      <c r="AF364" s="193"/>
      <c r="AG364" s="193"/>
      <c r="AH364" s="193"/>
      <c r="AI364" s="193"/>
      <c r="AJ364" s="193"/>
      <c r="AK364" s="193"/>
      <c r="AL364" s="193"/>
      <c r="AM364" s="193"/>
      <c r="AN364" s="193"/>
      <c r="AO364" s="193"/>
      <c r="AP364" s="193"/>
      <c r="AQ364" s="193"/>
      <c r="AR364" s="193"/>
      <c r="AS364" s="193"/>
      <c r="AT364" s="193"/>
      <c r="AU364" s="193"/>
      <c r="AV364" s="193"/>
      <c r="AW364" s="193"/>
      <c r="AX364" s="193"/>
      <c r="AY364" s="193"/>
      <c r="AZ364" s="193"/>
      <c r="BA364" s="193"/>
      <c r="BB364" s="193"/>
      <c r="BC364" s="193"/>
      <c r="BD364" s="193"/>
      <c r="BE364" s="193"/>
      <c r="BF364" s="193"/>
      <c r="BG364" s="193"/>
      <c r="BH364" s="193"/>
      <c r="BI364" s="193"/>
      <c r="BJ364" s="193"/>
      <c r="BK364" s="193"/>
      <c r="BL364" s="193"/>
      <c r="BM364" s="193"/>
    </row>
    <row r="365" spans="25:65" s="187" customFormat="1" x14ac:dyDescent="0.3">
      <c r="Y365" s="193"/>
      <c r="Z365" s="193"/>
      <c r="AA365" s="193"/>
      <c r="AB365" s="193"/>
      <c r="AC365" s="193"/>
      <c r="AD365" s="193"/>
      <c r="AE365" s="193"/>
      <c r="AF365" s="193"/>
      <c r="AG365" s="193"/>
      <c r="AH365" s="193"/>
      <c r="AI365" s="193"/>
      <c r="AJ365" s="193"/>
      <c r="AK365" s="193"/>
      <c r="AL365" s="193"/>
      <c r="AM365" s="193"/>
      <c r="AN365" s="193"/>
      <c r="AO365" s="193"/>
      <c r="AP365" s="193"/>
      <c r="AQ365" s="193"/>
      <c r="AR365" s="193"/>
      <c r="AS365" s="193"/>
      <c r="AT365" s="193"/>
      <c r="AU365" s="193"/>
      <c r="AV365" s="193"/>
      <c r="AW365" s="193"/>
      <c r="AX365" s="193"/>
      <c r="AY365" s="193"/>
      <c r="AZ365" s="193"/>
      <c r="BA365" s="193"/>
      <c r="BB365" s="193"/>
      <c r="BC365" s="193"/>
      <c r="BD365" s="193"/>
      <c r="BE365" s="193"/>
      <c r="BF365" s="193"/>
      <c r="BG365" s="193"/>
      <c r="BH365" s="193"/>
      <c r="BI365" s="193"/>
      <c r="BJ365" s="193"/>
      <c r="BK365" s="193"/>
      <c r="BL365" s="193"/>
      <c r="BM365" s="193"/>
    </row>
    <row r="366" spans="25:65" s="187" customFormat="1" x14ac:dyDescent="0.3">
      <c r="Y366" s="193"/>
      <c r="Z366" s="193"/>
      <c r="AA366" s="193"/>
      <c r="AB366" s="193"/>
      <c r="AC366" s="193"/>
      <c r="AD366" s="193"/>
      <c r="AE366" s="193"/>
      <c r="AF366" s="193"/>
      <c r="AG366" s="193"/>
      <c r="AH366" s="193"/>
      <c r="AI366" s="193"/>
      <c r="AJ366" s="193"/>
      <c r="AK366" s="193"/>
      <c r="AL366" s="193"/>
      <c r="AM366" s="193"/>
      <c r="AN366" s="193"/>
      <c r="AO366" s="193"/>
      <c r="AP366" s="193"/>
      <c r="AQ366" s="193"/>
      <c r="AR366" s="193"/>
      <c r="AS366" s="193"/>
      <c r="AT366" s="193"/>
      <c r="AU366" s="193"/>
      <c r="AV366" s="193"/>
      <c r="AW366" s="193"/>
      <c r="AX366" s="193"/>
      <c r="AY366" s="193"/>
      <c r="AZ366" s="193"/>
      <c r="BA366" s="193"/>
      <c r="BB366" s="193"/>
      <c r="BC366" s="193"/>
      <c r="BD366" s="193"/>
      <c r="BE366" s="193"/>
      <c r="BF366" s="193"/>
      <c r="BG366" s="193"/>
      <c r="BH366" s="193"/>
      <c r="BI366" s="193"/>
      <c r="BJ366" s="193"/>
      <c r="BK366" s="193"/>
      <c r="BL366" s="193"/>
      <c r="BM366" s="193"/>
    </row>
    <row r="367" spans="25:65" s="187" customFormat="1" x14ac:dyDescent="0.3">
      <c r="Y367" s="193"/>
      <c r="Z367" s="193"/>
      <c r="AA367" s="193"/>
      <c r="AB367" s="193"/>
      <c r="AC367" s="193"/>
      <c r="AD367" s="193"/>
      <c r="AE367" s="193"/>
      <c r="AF367" s="193"/>
      <c r="AG367" s="193"/>
      <c r="AH367" s="193"/>
      <c r="AI367" s="193"/>
      <c r="AJ367" s="193"/>
      <c r="AK367" s="193"/>
      <c r="AL367" s="193"/>
      <c r="AM367" s="193"/>
      <c r="AN367" s="193"/>
      <c r="AO367" s="193"/>
      <c r="AP367" s="193"/>
      <c r="AQ367" s="193"/>
      <c r="AR367" s="193"/>
      <c r="AS367" s="193"/>
      <c r="AT367" s="193"/>
      <c r="AU367" s="193"/>
      <c r="AV367" s="193"/>
      <c r="AW367" s="193"/>
      <c r="AX367" s="193"/>
      <c r="AY367" s="193"/>
      <c r="AZ367" s="193"/>
      <c r="BA367" s="193"/>
      <c r="BB367" s="193"/>
      <c r="BC367" s="193"/>
      <c r="BD367" s="193"/>
      <c r="BE367" s="193"/>
      <c r="BF367" s="193"/>
      <c r="BG367" s="193"/>
      <c r="BH367" s="193"/>
      <c r="BI367" s="193"/>
      <c r="BJ367" s="193"/>
      <c r="BK367" s="193"/>
      <c r="BL367" s="193"/>
      <c r="BM367" s="193"/>
    </row>
    <row r="368" spans="25:65" s="187" customFormat="1" x14ac:dyDescent="0.3">
      <c r="Y368" s="193"/>
      <c r="Z368" s="193"/>
      <c r="AA368" s="193"/>
      <c r="AB368" s="193"/>
      <c r="AC368" s="193"/>
      <c r="AD368" s="193"/>
      <c r="AE368" s="193"/>
      <c r="AF368" s="193"/>
      <c r="AG368" s="193"/>
      <c r="AH368" s="193"/>
      <c r="AI368" s="193"/>
      <c r="AJ368" s="193"/>
      <c r="AK368" s="193"/>
      <c r="AL368" s="193"/>
      <c r="AM368" s="193"/>
      <c r="AN368" s="193"/>
      <c r="AO368" s="193"/>
      <c r="AP368" s="193"/>
      <c r="AQ368" s="193"/>
      <c r="AR368" s="193"/>
      <c r="AS368" s="193"/>
      <c r="AT368" s="193"/>
      <c r="AU368" s="193"/>
      <c r="AV368" s="193"/>
      <c r="AW368" s="193"/>
      <c r="AX368" s="193"/>
      <c r="AY368" s="193"/>
      <c r="AZ368" s="193"/>
      <c r="BA368" s="193"/>
      <c r="BB368" s="193"/>
      <c r="BC368" s="193"/>
      <c r="BD368" s="193"/>
      <c r="BE368" s="193"/>
      <c r="BF368" s="193"/>
      <c r="BG368" s="193"/>
      <c r="BH368" s="193"/>
      <c r="BI368" s="193"/>
      <c r="BJ368" s="193"/>
      <c r="BK368" s="193"/>
      <c r="BL368" s="193"/>
      <c r="BM368" s="193"/>
    </row>
    <row r="369" spans="25:65" s="187" customFormat="1" x14ac:dyDescent="0.3">
      <c r="Y369" s="193"/>
      <c r="Z369" s="193"/>
      <c r="AA369" s="193"/>
      <c r="AB369" s="193"/>
      <c r="AC369" s="193"/>
      <c r="AD369" s="193"/>
      <c r="AE369" s="193"/>
      <c r="AF369" s="193"/>
      <c r="AG369" s="193"/>
      <c r="AH369" s="193"/>
      <c r="AI369" s="193"/>
      <c r="AJ369" s="193"/>
      <c r="AK369" s="193"/>
      <c r="AL369" s="193"/>
      <c r="AM369" s="193"/>
      <c r="AN369" s="193"/>
      <c r="AO369" s="193"/>
      <c r="AP369" s="193"/>
      <c r="AQ369" s="193"/>
      <c r="AR369" s="193"/>
      <c r="AS369" s="193"/>
      <c r="AT369" s="193"/>
      <c r="AU369" s="193"/>
      <c r="AV369" s="193"/>
      <c r="AW369" s="193"/>
      <c r="AX369" s="193"/>
      <c r="AY369" s="193"/>
      <c r="AZ369" s="193"/>
      <c r="BA369" s="193"/>
      <c r="BB369" s="193"/>
      <c r="BC369" s="193"/>
      <c r="BD369" s="193"/>
      <c r="BE369" s="193"/>
      <c r="BF369" s="193"/>
      <c r="BG369" s="193"/>
      <c r="BH369" s="193"/>
      <c r="BI369" s="193"/>
      <c r="BJ369" s="193"/>
      <c r="BK369" s="193"/>
      <c r="BL369" s="193"/>
      <c r="BM369" s="193"/>
    </row>
    <row r="370" spans="25:65" s="187" customFormat="1" x14ac:dyDescent="0.3">
      <c r="Y370" s="193"/>
      <c r="Z370" s="193"/>
      <c r="AA370" s="193"/>
      <c r="AB370" s="193"/>
      <c r="AC370" s="193"/>
      <c r="AD370" s="193"/>
      <c r="AE370" s="193"/>
      <c r="AF370" s="193"/>
      <c r="AG370" s="193"/>
      <c r="AH370" s="193"/>
      <c r="AI370" s="193"/>
      <c r="AJ370" s="193"/>
      <c r="AK370" s="193"/>
      <c r="AL370" s="193"/>
      <c r="AM370" s="193"/>
      <c r="AN370" s="193"/>
      <c r="AO370" s="193"/>
      <c r="AP370" s="193"/>
      <c r="AQ370" s="193"/>
      <c r="AR370" s="193"/>
      <c r="AS370" s="193"/>
      <c r="AT370" s="193"/>
      <c r="AU370" s="193"/>
      <c r="AV370" s="193"/>
      <c r="AW370" s="193"/>
      <c r="AX370" s="193"/>
      <c r="AY370" s="193"/>
      <c r="AZ370" s="193"/>
      <c r="BA370" s="193"/>
      <c r="BB370" s="193"/>
      <c r="BC370" s="193"/>
      <c r="BD370" s="193"/>
      <c r="BE370" s="193"/>
      <c r="BF370" s="193"/>
      <c r="BG370" s="193"/>
      <c r="BH370" s="193"/>
      <c r="BI370" s="193"/>
      <c r="BJ370" s="193"/>
      <c r="BK370" s="193"/>
      <c r="BL370" s="193"/>
      <c r="BM370" s="193"/>
    </row>
    <row r="371" spans="25:65" s="187" customFormat="1" x14ac:dyDescent="0.3">
      <c r="Y371" s="193"/>
      <c r="Z371" s="193"/>
      <c r="AA371" s="193"/>
      <c r="AB371" s="193"/>
      <c r="AC371" s="193"/>
      <c r="AD371" s="193"/>
      <c r="AE371" s="193"/>
      <c r="AF371" s="193"/>
      <c r="AG371" s="193"/>
      <c r="AH371" s="193"/>
      <c r="AI371" s="193"/>
      <c r="AJ371" s="193"/>
      <c r="AK371" s="193"/>
      <c r="AL371" s="193"/>
      <c r="AM371" s="193"/>
      <c r="AN371" s="193"/>
      <c r="AO371" s="193"/>
      <c r="AP371" s="193"/>
      <c r="AQ371" s="193"/>
      <c r="AR371" s="193"/>
      <c r="AS371" s="193"/>
      <c r="AT371" s="193"/>
      <c r="AU371" s="193"/>
      <c r="AV371" s="193"/>
      <c r="AW371" s="193"/>
      <c r="AX371" s="193"/>
      <c r="AY371" s="193"/>
      <c r="AZ371" s="193"/>
      <c r="BA371" s="193"/>
      <c r="BB371" s="193"/>
      <c r="BC371" s="193"/>
      <c r="BD371" s="193"/>
      <c r="BE371" s="193"/>
      <c r="BF371" s="193"/>
      <c r="BG371" s="193"/>
      <c r="BH371" s="193"/>
      <c r="BI371" s="193"/>
      <c r="BJ371" s="193"/>
      <c r="BK371" s="193"/>
      <c r="BL371" s="193"/>
      <c r="BM371" s="193"/>
    </row>
    <row r="372" spans="25:65" s="187" customFormat="1" x14ac:dyDescent="0.3">
      <c r="Y372" s="193"/>
      <c r="Z372" s="193"/>
      <c r="AA372" s="193"/>
      <c r="AB372" s="193"/>
      <c r="AC372" s="193"/>
      <c r="AD372" s="193"/>
      <c r="AE372" s="193"/>
      <c r="AF372" s="193"/>
      <c r="AG372" s="193"/>
      <c r="AH372" s="193"/>
      <c r="AI372" s="193"/>
      <c r="AJ372" s="193"/>
      <c r="AK372" s="193"/>
      <c r="AL372" s="193"/>
      <c r="AM372" s="193"/>
      <c r="AN372" s="193"/>
      <c r="AO372" s="193"/>
      <c r="AP372" s="193"/>
      <c r="AQ372" s="193"/>
      <c r="AR372" s="193"/>
      <c r="AS372" s="193"/>
      <c r="AT372" s="193"/>
      <c r="AU372" s="193"/>
      <c r="AV372" s="193"/>
      <c r="AW372" s="193"/>
      <c r="AX372" s="193"/>
      <c r="AY372" s="193"/>
      <c r="AZ372" s="193"/>
      <c r="BA372" s="193"/>
      <c r="BB372" s="193"/>
      <c r="BC372" s="193"/>
      <c r="BD372" s="193"/>
      <c r="BE372" s="193"/>
      <c r="BF372" s="193"/>
      <c r="BG372" s="193"/>
      <c r="BH372" s="193"/>
      <c r="BI372" s="193"/>
      <c r="BJ372" s="193"/>
      <c r="BK372" s="193"/>
      <c r="BL372" s="193"/>
      <c r="BM372" s="193"/>
    </row>
    <row r="373" spans="25:65" s="187" customFormat="1" x14ac:dyDescent="0.3">
      <c r="Y373" s="193"/>
      <c r="Z373" s="193"/>
      <c r="AA373" s="193"/>
      <c r="AB373" s="193"/>
      <c r="AC373" s="193"/>
      <c r="AD373" s="193"/>
      <c r="AE373" s="193"/>
      <c r="AF373" s="193"/>
      <c r="AG373" s="193"/>
      <c r="AH373" s="193"/>
      <c r="AI373" s="193"/>
      <c r="AJ373" s="193"/>
      <c r="AK373" s="193"/>
      <c r="AL373" s="193"/>
      <c r="AM373" s="193"/>
      <c r="AN373" s="193"/>
      <c r="AO373" s="193"/>
      <c r="AP373" s="193"/>
      <c r="AQ373" s="193"/>
      <c r="AR373" s="193"/>
      <c r="AS373" s="193"/>
      <c r="AT373" s="193"/>
      <c r="AU373" s="193"/>
      <c r="AV373" s="193"/>
      <c r="AW373" s="193"/>
      <c r="AX373" s="193"/>
      <c r="AY373" s="193"/>
      <c r="AZ373" s="193"/>
      <c r="BA373" s="193"/>
      <c r="BB373" s="193"/>
      <c r="BC373" s="193"/>
      <c r="BD373" s="193"/>
      <c r="BE373" s="193"/>
      <c r="BF373" s="193"/>
      <c r="BG373" s="193"/>
      <c r="BH373" s="193"/>
      <c r="BI373" s="193"/>
      <c r="BJ373" s="193"/>
      <c r="BK373" s="193"/>
      <c r="BL373" s="193"/>
      <c r="BM373" s="193"/>
    </row>
    <row r="374" spans="25:65" s="187" customFormat="1" x14ac:dyDescent="0.3">
      <c r="Y374" s="193"/>
      <c r="Z374" s="193"/>
      <c r="AA374" s="193"/>
      <c r="AB374" s="193"/>
      <c r="AC374" s="193"/>
      <c r="AD374" s="193"/>
      <c r="AE374" s="193"/>
      <c r="AF374" s="193"/>
      <c r="AG374" s="193"/>
      <c r="AH374" s="193"/>
      <c r="AI374" s="193"/>
      <c r="AJ374" s="193"/>
      <c r="AK374" s="193"/>
      <c r="AL374" s="193"/>
      <c r="AM374" s="193"/>
      <c r="AN374" s="193"/>
      <c r="AO374" s="193"/>
      <c r="AP374" s="193"/>
      <c r="AQ374" s="193"/>
      <c r="AR374" s="193"/>
      <c r="AS374" s="193"/>
      <c r="AT374" s="193"/>
      <c r="AU374" s="193"/>
      <c r="AV374" s="193"/>
      <c r="AW374" s="193"/>
      <c r="AX374" s="193"/>
      <c r="AY374" s="193"/>
      <c r="AZ374" s="193"/>
      <c r="BA374" s="193"/>
      <c r="BB374" s="193"/>
      <c r="BC374" s="193"/>
      <c r="BD374" s="193"/>
      <c r="BE374" s="193"/>
      <c r="BF374" s="193"/>
      <c r="BG374" s="193"/>
      <c r="BH374" s="193"/>
      <c r="BI374" s="193"/>
      <c r="BJ374" s="193"/>
      <c r="BK374" s="193"/>
      <c r="BL374" s="193"/>
      <c r="BM374" s="193"/>
    </row>
    <row r="375" spans="25:65" s="187" customFormat="1" x14ac:dyDescent="0.3">
      <c r="Y375" s="193"/>
      <c r="Z375" s="193"/>
      <c r="AA375" s="193"/>
      <c r="AB375" s="193"/>
      <c r="AC375" s="193"/>
      <c r="AD375" s="193"/>
      <c r="AE375" s="193"/>
      <c r="AF375" s="193"/>
      <c r="AG375" s="193"/>
      <c r="AH375" s="193"/>
      <c r="AI375" s="193"/>
      <c r="AJ375" s="193"/>
      <c r="AK375" s="193"/>
      <c r="AL375" s="193"/>
      <c r="AM375" s="193"/>
      <c r="AN375" s="193"/>
      <c r="AO375" s="193"/>
      <c r="AP375" s="193"/>
      <c r="AQ375" s="193"/>
      <c r="AR375" s="193"/>
      <c r="AS375" s="193"/>
      <c r="AT375" s="193"/>
      <c r="AU375" s="193"/>
      <c r="AV375" s="193"/>
      <c r="AW375" s="193"/>
      <c r="AX375" s="193"/>
      <c r="AY375" s="193"/>
      <c r="AZ375" s="193"/>
      <c r="BA375" s="193"/>
      <c r="BB375" s="193"/>
      <c r="BC375" s="193"/>
      <c r="BD375" s="193"/>
      <c r="BE375" s="193"/>
      <c r="BF375" s="193"/>
      <c r="BG375" s="193"/>
      <c r="BH375" s="193"/>
      <c r="BI375" s="193"/>
      <c r="BJ375" s="193"/>
      <c r="BK375" s="193"/>
      <c r="BL375" s="193"/>
      <c r="BM375" s="193"/>
    </row>
    <row r="376" spans="25:65" s="187" customFormat="1" x14ac:dyDescent="0.3">
      <c r="Y376" s="193"/>
      <c r="Z376" s="193"/>
      <c r="AA376" s="193"/>
      <c r="AB376" s="193"/>
      <c r="AC376" s="193"/>
      <c r="AD376" s="193"/>
      <c r="AE376" s="193"/>
      <c r="AF376" s="193"/>
      <c r="AG376" s="193"/>
      <c r="AH376" s="193"/>
      <c r="AI376" s="193"/>
      <c r="AJ376" s="193"/>
      <c r="AK376" s="193"/>
      <c r="AL376" s="193"/>
      <c r="AM376" s="193"/>
      <c r="AN376" s="193"/>
      <c r="AO376" s="193"/>
      <c r="AP376" s="193"/>
      <c r="AQ376" s="193"/>
      <c r="AR376" s="193"/>
      <c r="AS376" s="193"/>
      <c r="AT376" s="193"/>
      <c r="AU376" s="193"/>
      <c r="AV376" s="193"/>
      <c r="AW376" s="193"/>
      <c r="AX376" s="193"/>
      <c r="AY376" s="193"/>
      <c r="AZ376" s="193"/>
      <c r="BA376" s="193"/>
      <c r="BB376" s="193"/>
      <c r="BC376" s="193"/>
      <c r="BD376" s="193"/>
      <c r="BE376" s="193"/>
      <c r="BF376" s="193"/>
      <c r="BG376" s="193"/>
      <c r="BH376" s="193"/>
      <c r="BI376" s="193"/>
      <c r="BJ376" s="193"/>
      <c r="BK376" s="193"/>
      <c r="BL376" s="193"/>
      <c r="BM376" s="193"/>
    </row>
    <row r="377" spans="25:65" s="187" customFormat="1" x14ac:dyDescent="0.3">
      <c r="Y377" s="193"/>
      <c r="Z377" s="193"/>
      <c r="AA377" s="193"/>
      <c r="AB377" s="193"/>
      <c r="AC377" s="193"/>
      <c r="AD377" s="193"/>
      <c r="AE377" s="193"/>
      <c r="AF377" s="193"/>
      <c r="AG377" s="193"/>
      <c r="AH377" s="193"/>
      <c r="AI377" s="193"/>
      <c r="AJ377" s="193"/>
      <c r="AK377" s="193"/>
      <c r="AL377" s="193"/>
      <c r="AM377" s="193"/>
      <c r="AN377" s="193"/>
      <c r="AO377" s="193"/>
      <c r="AP377" s="193"/>
      <c r="AQ377" s="193"/>
      <c r="AR377" s="193"/>
      <c r="AS377" s="193"/>
      <c r="AT377" s="193"/>
      <c r="AU377" s="193"/>
      <c r="AV377" s="193"/>
      <c r="AW377" s="193"/>
      <c r="AX377" s="193"/>
      <c r="AY377" s="193"/>
      <c r="AZ377" s="193"/>
      <c r="BA377" s="193"/>
      <c r="BB377" s="193"/>
      <c r="BC377" s="193"/>
      <c r="BD377" s="193"/>
      <c r="BE377" s="193"/>
      <c r="BF377" s="193"/>
      <c r="BG377" s="193"/>
      <c r="BH377" s="193"/>
      <c r="BI377" s="193"/>
      <c r="BJ377" s="193"/>
      <c r="BK377" s="193"/>
      <c r="BL377" s="193"/>
      <c r="BM377" s="193"/>
    </row>
    <row r="378" spans="25:65" s="187" customFormat="1" x14ac:dyDescent="0.3">
      <c r="Y378" s="193"/>
      <c r="Z378" s="193"/>
      <c r="AA378" s="193"/>
      <c r="AB378" s="193"/>
      <c r="AC378" s="193"/>
      <c r="AD378" s="193"/>
      <c r="AE378" s="193"/>
      <c r="AF378" s="193"/>
      <c r="AG378" s="193"/>
      <c r="AH378" s="193"/>
      <c r="AI378" s="193"/>
      <c r="AJ378" s="193"/>
      <c r="AK378" s="193"/>
      <c r="AL378" s="193"/>
      <c r="AM378" s="193"/>
      <c r="AN378" s="193"/>
      <c r="AO378" s="193"/>
      <c r="AP378" s="193"/>
      <c r="AQ378" s="193"/>
      <c r="AR378" s="193"/>
      <c r="AS378" s="193"/>
      <c r="AT378" s="193"/>
      <c r="AU378" s="193"/>
      <c r="AV378" s="193"/>
      <c r="AW378" s="193"/>
      <c r="AX378" s="193"/>
      <c r="AY378" s="193"/>
      <c r="AZ378" s="193"/>
      <c r="BA378" s="193"/>
      <c r="BB378" s="193"/>
      <c r="BC378" s="193"/>
      <c r="BD378" s="193"/>
      <c r="BE378" s="193"/>
      <c r="BF378" s="193"/>
      <c r="BG378" s="193"/>
      <c r="BH378" s="193"/>
      <c r="BI378" s="193"/>
      <c r="BJ378" s="193"/>
      <c r="BK378" s="193"/>
      <c r="BL378" s="193"/>
      <c r="BM378" s="193"/>
    </row>
    <row r="379" spans="25:65" s="187" customFormat="1" x14ac:dyDescent="0.3">
      <c r="Y379" s="193"/>
      <c r="Z379" s="193"/>
      <c r="AA379" s="193"/>
      <c r="AB379" s="193"/>
      <c r="AC379" s="193"/>
      <c r="AD379" s="193"/>
      <c r="AE379" s="193"/>
      <c r="AF379" s="193"/>
      <c r="AG379" s="193"/>
      <c r="AH379" s="193"/>
      <c r="AI379" s="193"/>
      <c r="AJ379" s="193"/>
      <c r="AK379" s="193"/>
      <c r="AL379" s="193"/>
      <c r="AM379" s="193"/>
      <c r="AN379" s="193"/>
      <c r="AO379" s="193"/>
      <c r="AP379" s="193"/>
      <c r="AQ379" s="193"/>
      <c r="AR379" s="193"/>
      <c r="AS379" s="193"/>
      <c r="AT379" s="193"/>
      <c r="AU379" s="193"/>
      <c r="AV379" s="193"/>
      <c r="AW379" s="193"/>
      <c r="AX379" s="193"/>
      <c r="AY379" s="193"/>
      <c r="AZ379" s="193"/>
      <c r="BA379" s="193"/>
      <c r="BB379" s="193"/>
      <c r="BC379" s="193"/>
      <c r="BD379" s="193"/>
      <c r="BE379" s="193"/>
      <c r="BF379" s="193"/>
      <c r="BG379" s="193"/>
      <c r="BH379" s="193"/>
      <c r="BI379" s="193"/>
      <c r="BJ379" s="193"/>
      <c r="BK379" s="193"/>
      <c r="BL379" s="193"/>
      <c r="BM379" s="193"/>
    </row>
    <row r="380" spans="25:65" s="187" customFormat="1" x14ac:dyDescent="0.3">
      <c r="Y380" s="193"/>
      <c r="Z380" s="193"/>
      <c r="AA380" s="193"/>
      <c r="AB380" s="193"/>
      <c r="AC380" s="193"/>
      <c r="AD380" s="193"/>
      <c r="AE380" s="193"/>
      <c r="AF380" s="193"/>
      <c r="AG380" s="193"/>
      <c r="AH380" s="193"/>
      <c r="AI380" s="193"/>
      <c r="AJ380" s="193"/>
      <c r="AK380" s="193"/>
      <c r="AL380" s="193"/>
      <c r="AM380" s="193"/>
      <c r="AN380" s="193"/>
      <c r="AO380" s="193"/>
      <c r="AP380" s="193"/>
      <c r="AQ380" s="193"/>
      <c r="AR380" s="193"/>
      <c r="AS380" s="193"/>
      <c r="AT380" s="193"/>
      <c r="AU380" s="193"/>
      <c r="AV380" s="193"/>
      <c r="AW380" s="193"/>
      <c r="AX380" s="193"/>
      <c r="AY380" s="193"/>
      <c r="AZ380" s="193"/>
      <c r="BA380" s="193"/>
      <c r="BB380" s="193"/>
      <c r="BC380" s="193"/>
      <c r="BD380" s="193"/>
      <c r="BE380" s="193"/>
      <c r="BF380" s="193"/>
      <c r="BG380" s="193"/>
      <c r="BH380" s="193"/>
      <c r="BI380" s="193"/>
      <c r="BJ380" s="193"/>
      <c r="BK380" s="193"/>
      <c r="BL380" s="193"/>
      <c r="BM380" s="193"/>
    </row>
    <row r="381" spans="25:65" s="187" customFormat="1" x14ac:dyDescent="0.3">
      <c r="Y381" s="193"/>
      <c r="Z381" s="193"/>
      <c r="AA381" s="193"/>
      <c r="AB381" s="193"/>
      <c r="AC381" s="193"/>
      <c r="AD381" s="193"/>
      <c r="AE381" s="193"/>
      <c r="AF381" s="193"/>
      <c r="AG381" s="193"/>
      <c r="AH381" s="193"/>
      <c r="AI381" s="193"/>
      <c r="AJ381" s="193"/>
      <c r="AK381" s="193"/>
      <c r="AL381" s="193"/>
      <c r="AM381" s="193"/>
      <c r="AN381" s="193"/>
      <c r="AO381" s="193"/>
      <c r="AP381" s="193"/>
      <c r="AQ381" s="193"/>
      <c r="AR381" s="193"/>
      <c r="AS381" s="193"/>
      <c r="AT381" s="193"/>
      <c r="AU381" s="193"/>
      <c r="AV381" s="193"/>
      <c r="AW381" s="193"/>
      <c r="AX381" s="193"/>
      <c r="AY381" s="193"/>
      <c r="AZ381" s="193"/>
      <c r="BA381" s="193"/>
      <c r="BB381" s="193"/>
      <c r="BC381" s="193"/>
      <c r="BD381" s="193"/>
      <c r="BE381" s="193"/>
      <c r="BF381" s="193"/>
      <c r="BG381" s="193"/>
      <c r="BH381" s="193"/>
      <c r="BI381" s="193"/>
      <c r="BJ381" s="193"/>
      <c r="BK381" s="193"/>
      <c r="BL381" s="193"/>
      <c r="BM381" s="193"/>
    </row>
    <row r="382" spans="25:65" s="187" customFormat="1" x14ac:dyDescent="0.3">
      <c r="Y382" s="193"/>
      <c r="Z382" s="193"/>
      <c r="AA382" s="193"/>
      <c r="AB382" s="193"/>
      <c r="AC382" s="193"/>
      <c r="AD382" s="193"/>
      <c r="AE382" s="193"/>
      <c r="AF382" s="193"/>
      <c r="AG382" s="193"/>
      <c r="AH382" s="193"/>
      <c r="AI382" s="193"/>
      <c r="AJ382" s="193"/>
      <c r="AK382" s="193"/>
      <c r="AL382" s="193"/>
      <c r="AM382" s="193"/>
      <c r="AN382" s="193"/>
      <c r="AO382" s="193"/>
      <c r="AP382" s="193"/>
      <c r="AQ382" s="193"/>
      <c r="AR382" s="193"/>
      <c r="AS382" s="193"/>
      <c r="AT382" s="193"/>
      <c r="AU382" s="193"/>
      <c r="AV382" s="193"/>
      <c r="AW382" s="193"/>
      <c r="AX382" s="193"/>
      <c r="AY382" s="193"/>
      <c r="AZ382" s="193"/>
      <c r="BA382" s="193"/>
      <c r="BB382" s="193"/>
      <c r="BC382" s="193"/>
      <c r="BD382" s="193"/>
      <c r="BE382" s="193"/>
      <c r="BF382" s="193"/>
      <c r="BG382" s="193"/>
      <c r="BH382" s="193"/>
      <c r="BI382" s="193"/>
      <c r="BJ382" s="193"/>
      <c r="BK382" s="193"/>
      <c r="BL382" s="193"/>
      <c r="BM382" s="193"/>
    </row>
    <row r="383" spans="25:65" s="187" customFormat="1" x14ac:dyDescent="0.3">
      <c r="Y383" s="193"/>
      <c r="Z383" s="193"/>
      <c r="AA383" s="193"/>
      <c r="AB383" s="193"/>
      <c r="AC383" s="193"/>
      <c r="AD383" s="193"/>
      <c r="AE383" s="193"/>
      <c r="AF383" s="193"/>
      <c r="AG383" s="193"/>
      <c r="AH383" s="193"/>
      <c r="AI383" s="193"/>
      <c r="AJ383" s="193"/>
      <c r="AK383" s="193"/>
      <c r="AL383" s="193"/>
      <c r="AM383" s="193"/>
      <c r="AN383" s="193"/>
      <c r="AO383" s="193"/>
      <c r="AP383" s="193"/>
      <c r="AQ383" s="193"/>
      <c r="AR383" s="193"/>
      <c r="AS383" s="193"/>
      <c r="AT383" s="193"/>
      <c r="AU383" s="193"/>
      <c r="AV383" s="193"/>
      <c r="AW383" s="193"/>
      <c r="AX383" s="193"/>
      <c r="AY383" s="193"/>
      <c r="AZ383" s="193"/>
      <c r="BA383" s="193"/>
      <c r="BB383" s="193"/>
      <c r="BC383" s="193"/>
      <c r="BD383" s="193"/>
      <c r="BE383" s="193"/>
      <c r="BF383" s="193"/>
      <c r="BG383" s="193"/>
      <c r="BH383" s="193"/>
      <c r="BI383" s="193"/>
      <c r="BJ383" s="193"/>
      <c r="BK383" s="193"/>
      <c r="BL383" s="193"/>
      <c r="BM383" s="193"/>
    </row>
    <row r="384" spans="25:65" s="187" customFormat="1" x14ac:dyDescent="0.3">
      <c r="Y384" s="193"/>
      <c r="Z384" s="193"/>
      <c r="AA384" s="193"/>
      <c r="AB384" s="193"/>
      <c r="AC384" s="193"/>
      <c r="AD384" s="193"/>
      <c r="AE384" s="193"/>
      <c r="AF384" s="193"/>
      <c r="AG384" s="193"/>
      <c r="AH384" s="193"/>
      <c r="AI384" s="193"/>
      <c r="AJ384" s="193"/>
      <c r="AK384" s="193"/>
      <c r="AL384" s="193"/>
      <c r="AM384" s="193"/>
      <c r="AN384" s="193"/>
      <c r="AO384" s="193"/>
      <c r="AP384" s="193"/>
      <c r="AQ384" s="193"/>
      <c r="AR384" s="193"/>
      <c r="AS384" s="193"/>
      <c r="AT384" s="193"/>
      <c r="AU384" s="193"/>
      <c r="AV384" s="193"/>
      <c r="AW384" s="193"/>
      <c r="AX384" s="193"/>
      <c r="AY384" s="193"/>
      <c r="AZ384" s="193"/>
      <c r="BA384" s="193"/>
      <c r="BB384" s="193"/>
      <c r="BC384" s="193"/>
      <c r="BD384" s="193"/>
      <c r="BE384" s="193"/>
      <c r="BF384" s="193"/>
      <c r="BG384" s="193"/>
      <c r="BH384" s="193"/>
      <c r="BI384" s="193"/>
      <c r="BJ384" s="193"/>
      <c r="BK384" s="193"/>
      <c r="BL384" s="193"/>
      <c r="BM384" s="193"/>
    </row>
    <row r="385" spans="25:65" s="187" customFormat="1" x14ac:dyDescent="0.3">
      <c r="Y385" s="193"/>
      <c r="Z385" s="193"/>
      <c r="AA385" s="193"/>
      <c r="AB385" s="193"/>
      <c r="AC385" s="193"/>
      <c r="AD385" s="193"/>
      <c r="AE385" s="193"/>
      <c r="AF385" s="193"/>
      <c r="AG385" s="193"/>
      <c r="AH385" s="193"/>
      <c r="AI385" s="193"/>
      <c r="AJ385" s="193"/>
      <c r="AK385" s="193"/>
      <c r="AL385" s="193"/>
      <c r="AM385" s="193"/>
      <c r="AN385" s="193"/>
      <c r="AO385" s="193"/>
      <c r="AP385" s="193"/>
      <c r="AQ385" s="193"/>
      <c r="AR385" s="193"/>
      <c r="AS385" s="193"/>
      <c r="AT385" s="193"/>
      <c r="AU385" s="193"/>
      <c r="AV385" s="193"/>
      <c r="AW385" s="193"/>
      <c r="AX385" s="193"/>
      <c r="AY385" s="193"/>
      <c r="AZ385" s="193"/>
      <c r="BA385" s="193"/>
      <c r="BB385" s="193"/>
      <c r="BC385" s="193"/>
      <c r="BD385" s="193"/>
      <c r="BE385" s="193"/>
      <c r="BF385" s="193"/>
      <c r="BG385" s="193"/>
      <c r="BH385" s="193"/>
      <c r="BI385" s="193"/>
      <c r="BJ385" s="193"/>
      <c r="BK385" s="193"/>
      <c r="BL385" s="193"/>
      <c r="BM385" s="193"/>
    </row>
    <row r="386" spans="25:65" s="187" customFormat="1" x14ac:dyDescent="0.3">
      <c r="Y386" s="193"/>
      <c r="Z386" s="193"/>
      <c r="AA386" s="193"/>
      <c r="AB386" s="193"/>
      <c r="AC386" s="193"/>
      <c r="AD386" s="193"/>
      <c r="AE386" s="193"/>
      <c r="AF386" s="193"/>
      <c r="AG386" s="193"/>
      <c r="AH386" s="193"/>
      <c r="AI386" s="193"/>
      <c r="AJ386" s="193"/>
      <c r="AK386" s="193"/>
      <c r="AL386" s="193"/>
      <c r="AM386" s="193"/>
      <c r="AN386" s="193"/>
      <c r="AO386" s="193"/>
      <c r="AP386" s="193"/>
      <c r="AQ386" s="193"/>
      <c r="AR386" s="193"/>
      <c r="AS386" s="193"/>
      <c r="AT386" s="193"/>
      <c r="AU386" s="193"/>
      <c r="AV386" s="193"/>
      <c r="AW386" s="193"/>
      <c r="AX386" s="193"/>
      <c r="AY386" s="193"/>
      <c r="AZ386" s="193"/>
      <c r="BA386" s="193"/>
      <c r="BB386" s="193"/>
      <c r="BC386" s="193"/>
      <c r="BD386" s="193"/>
      <c r="BE386" s="193"/>
      <c r="BF386" s="193"/>
      <c r="BG386" s="193"/>
      <c r="BH386" s="193"/>
      <c r="BI386" s="193"/>
      <c r="BJ386" s="193"/>
      <c r="BK386" s="193"/>
      <c r="BL386" s="193"/>
      <c r="BM386" s="193"/>
    </row>
    <row r="387" spans="25:65" s="187" customFormat="1" x14ac:dyDescent="0.3">
      <c r="Y387" s="193"/>
      <c r="Z387" s="193"/>
      <c r="AA387" s="193"/>
      <c r="AB387" s="193"/>
      <c r="AC387" s="193"/>
      <c r="AD387" s="193"/>
      <c r="AE387" s="193"/>
      <c r="AF387" s="193"/>
      <c r="AG387" s="193"/>
      <c r="AH387" s="193"/>
      <c r="AI387" s="193"/>
      <c r="AJ387" s="193"/>
      <c r="AK387" s="193"/>
      <c r="AL387" s="193"/>
      <c r="AM387" s="193"/>
      <c r="AN387" s="193"/>
      <c r="AO387" s="193"/>
      <c r="AP387" s="193"/>
      <c r="AQ387" s="193"/>
      <c r="AR387" s="193"/>
      <c r="AS387" s="193"/>
      <c r="AT387" s="193"/>
      <c r="AU387" s="193"/>
      <c r="AV387" s="193"/>
      <c r="AW387" s="193"/>
      <c r="AX387" s="193"/>
      <c r="AY387" s="193"/>
      <c r="AZ387" s="193"/>
      <c r="BA387" s="193"/>
      <c r="BB387" s="193"/>
      <c r="BC387" s="193"/>
      <c r="BD387" s="193"/>
      <c r="BE387" s="193"/>
      <c r="BF387" s="193"/>
      <c r="BG387" s="193"/>
      <c r="BH387" s="193"/>
      <c r="BI387" s="193"/>
      <c r="BJ387" s="193"/>
      <c r="BK387" s="193"/>
      <c r="BL387" s="193"/>
      <c r="BM387" s="193"/>
    </row>
    <row r="388" spans="25:65" s="187" customFormat="1" x14ac:dyDescent="0.3">
      <c r="Y388" s="193"/>
      <c r="Z388" s="193"/>
      <c r="AA388" s="193"/>
      <c r="AB388" s="193"/>
      <c r="AC388" s="193"/>
      <c r="AD388" s="193"/>
      <c r="AE388" s="193"/>
      <c r="AF388" s="193"/>
      <c r="AG388" s="193"/>
      <c r="AH388" s="193"/>
      <c r="AI388" s="193"/>
      <c r="AJ388" s="193"/>
      <c r="AK388" s="193"/>
      <c r="AL388" s="193"/>
      <c r="AM388" s="193"/>
      <c r="AN388" s="193"/>
      <c r="AO388" s="193"/>
      <c r="AP388" s="193"/>
      <c r="AQ388" s="193"/>
      <c r="AR388" s="193"/>
      <c r="AS388" s="193"/>
      <c r="AT388" s="193"/>
      <c r="AU388" s="193"/>
      <c r="AV388" s="193"/>
      <c r="AW388" s="193"/>
      <c r="AX388" s="193"/>
      <c r="AY388" s="193"/>
      <c r="AZ388" s="193"/>
      <c r="BA388" s="193"/>
      <c r="BB388" s="193"/>
      <c r="BC388" s="193"/>
      <c r="BD388" s="193"/>
      <c r="BE388" s="193"/>
      <c r="BF388" s="193"/>
      <c r="BG388" s="193"/>
      <c r="BH388" s="193"/>
      <c r="BI388" s="193"/>
      <c r="BJ388" s="193"/>
      <c r="BK388" s="193"/>
      <c r="BL388" s="193"/>
      <c r="BM388" s="193"/>
    </row>
    <row r="389" spans="25:65" s="187" customFormat="1" x14ac:dyDescent="0.3">
      <c r="Y389" s="193"/>
      <c r="Z389" s="193"/>
      <c r="AA389" s="193"/>
      <c r="AB389" s="193"/>
      <c r="AC389" s="193"/>
      <c r="AD389" s="193"/>
      <c r="AE389" s="193"/>
      <c r="AF389" s="193"/>
      <c r="AG389" s="193"/>
      <c r="AH389" s="193"/>
      <c r="AI389" s="193"/>
      <c r="AJ389" s="193"/>
      <c r="AK389" s="193"/>
      <c r="AL389" s="193"/>
      <c r="AM389" s="193"/>
      <c r="AN389" s="193"/>
      <c r="AO389" s="193"/>
      <c r="AP389" s="193"/>
      <c r="AQ389" s="193"/>
      <c r="AR389" s="193"/>
      <c r="AS389" s="193"/>
      <c r="AT389" s="193"/>
      <c r="AU389" s="193"/>
      <c r="AV389" s="193"/>
      <c r="AW389" s="193"/>
      <c r="AX389" s="193"/>
      <c r="AY389" s="193"/>
      <c r="AZ389" s="193"/>
      <c r="BA389" s="193"/>
      <c r="BB389" s="193"/>
      <c r="BC389" s="193"/>
      <c r="BD389" s="193"/>
      <c r="BE389" s="193"/>
      <c r="BF389" s="193"/>
      <c r="BG389" s="193"/>
      <c r="BH389" s="193"/>
      <c r="BI389" s="193"/>
      <c r="BJ389" s="193"/>
      <c r="BK389" s="193"/>
      <c r="BL389" s="193"/>
      <c r="BM389" s="193"/>
    </row>
    <row r="390" spans="25:65" s="187" customFormat="1" x14ac:dyDescent="0.3">
      <c r="Y390" s="193"/>
      <c r="Z390" s="193"/>
      <c r="AA390" s="193"/>
      <c r="AB390" s="193"/>
      <c r="AC390" s="193"/>
      <c r="AD390" s="193"/>
      <c r="AE390" s="193"/>
      <c r="AF390" s="193"/>
      <c r="AG390" s="193"/>
      <c r="AH390" s="193"/>
      <c r="AI390" s="193"/>
      <c r="AJ390" s="193"/>
      <c r="AK390" s="193"/>
      <c r="AL390" s="193"/>
      <c r="AM390" s="193"/>
      <c r="AN390" s="193"/>
      <c r="AO390" s="193"/>
      <c r="AP390" s="193"/>
      <c r="AQ390" s="193"/>
      <c r="AR390" s="193"/>
      <c r="AS390" s="193"/>
      <c r="AT390" s="193"/>
      <c r="AU390" s="193"/>
      <c r="AV390" s="193"/>
      <c r="AW390" s="193"/>
      <c r="AX390" s="193"/>
      <c r="AY390" s="193"/>
      <c r="AZ390" s="193"/>
      <c r="BA390" s="193"/>
      <c r="BB390" s="193"/>
      <c r="BC390" s="193"/>
      <c r="BD390" s="193"/>
      <c r="BE390" s="193"/>
      <c r="BF390" s="193"/>
      <c r="BG390" s="193"/>
      <c r="BH390" s="193"/>
      <c r="BI390" s="193"/>
      <c r="BJ390" s="193"/>
      <c r="BK390" s="193"/>
      <c r="BL390" s="193"/>
      <c r="BM390" s="193"/>
    </row>
    <row r="391" spans="25:65" s="187" customFormat="1" x14ac:dyDescent="0.3">
      <c r="Y391" s="193"/>
      <c r="Z391" s="193"/>
      <c r="AA391" s="193"/>
      <c r="AB391" s="193"/>
      <c r="AC391" s="193"/>
      <c r="AD391" s="193"/>
      <c r="AE391" s="193"/>
      <c r="AF391" s="193"/>
      <c r="AG391" s="193"/>
      <c r="AH391" s="193"/>
      <c r="AI391" s="193"/>
      <c r="AJ391" s="193"/>
      <c r="AK391" s="193"/>
      <c r="AL391" s="193"/>
      <c r="AM391" s="193"/>
      <c r="AN391" s="193"/>
      <c r="AO391" s="193"/>
      <c r="AP391" s="193"/>
      <c r="AQ391" s="193"/>
      <c r="AR391" s="193"/>
      <c r="AS391" s="193"/>
      <c r="AT391" s="193"/>
      <c r="AU391" s="193"/>
      <c r="AV391" s="193"/>
      <c r="AW391" s="193"/>
      <c r="AX391" s="193"/>
      <c r="AY391" s="193"/>
      <c r="AZ391" s="193"/>
      <c r="BA391" s="193"/>
      <c r="BB391" s="193"/>
      <c r="BC391" s="193"/>
      <c r="BD391" s="193"/>
      <c r="BE391" s="193"/>
      <c r="BF391" s="193"/>
      <c r="BG391" s="193"/>
      <c r="BH391" s="193"/>
      <c r="BI391" s="193"/>
      <c r="BJ391" s="193"/>
      <c r="BK391" s="193"/>
      <c r="BL391" s="193"/>
      <c r="BM391" s="193"/>
    </row>
    <row r="392" spans="25:65" s="187" customFormat="1" x14ac:dyDescent="0.3">
      <c r="Y392" s="193"/>
      <c r="Z392" s="193"/>
      <c r="AA392" s="193"/>
      <c r="AB392" s="193"/>
      <c r="AC392" s="193"/>
      <c r="AD392" s="193"/>
      <c r="AE392" s="193"/>
      <c r="AF392" s="193"/>
      <c r="AG392" s="193"/>
      <c r="AH392" s="193"/>
      <c r="AI392" s="193"/>
      <c r="AJ392" s="193"/>
      <c r="AK392" s="193"/>
      <c r="AL392" s="193"/>
      <c r="AM392" s="193"/>
      <c r="AN392" s="193"/>
      <c r="AO392" s="193"/>
      <c r="AP392" s="193"/>
      <c r="AQ392" s="193"/>
      <c r="AR392" s="193"/>
      <c r="AS392" s="193"/>
      <c r="AT392" s="193"/>
      <c r="AU392" s="193"/>
      <c r="AV392" s="193"/>
      <c r="AW392" s="193"/>
      <c r="AX392" s="193"/>
      <c r="AY392" s="193"/>
      <c r="AZ392" s="193"/>
      <c r="BA392" s="193"/>
      <c r="BB392" s="193"/>
      <c r="BC392" s="193"/>
      <c r="BD392" s="193"/>
      <c r="BE392" s="193"/>
      <c r="BF392" s="193"/>
      <c r="BG392" s="193"/>
      <c r="BH392" s="193"/>
      <c r="BI392" s="193"/>
      <c r="BJ392" s="193"/>
      <c r="BK392" s="193"/>
      <c r="BL392" s="193"/>
      <c r="BM392" s="193"/>
    </row>
    <row r="393" spans="25:65" s="187" customFormat="1" x14ac:dyDescent="0.3">
      <c r="Y393" s="193"/>
      <c r="Z393" s="193"/>
      <c r="AA393" s="193"/>
      <c r="AB393" s="193"/>
      <c r="AC393" s="193"/>
      <c r="AD393" s="193"/>
      <c r="AE393" s="193"/>
      <c r="AF393" s="193"/>
      <c r="AG393" s="193"/>
      <c r="AH393" s="193"/>
      <c r="AI393" s="193"/>
      <c r="AJ393" s="193"/>
      <c r="AK393" s="193"/>
      <c r="AL393" s="193"/>
      <c r="AM393" s="193"/>
      <c r="AN393" s="193"/>
      <c r="AO393" s="193"/>
      <c r="AP393" s="193"/>
      <c r="AQ393" s="193"/>
      <c r="AR393" s="193"/>
      <c r="AS393" s="193"/>
      <c r="AT393" s="193"/>
      <c r="AU393" s="193"/>
      <c r="AV393" s="193"/>
      <c r="AW393" s="193"/>
      <c r="AX393" s="193"/>
      <c r="AY393" s="193"/>
      <c r="AZ393" s="193"/>
      <c r="BA393" s="193"/>
      <c r="BB393" s="193"/>
      <c r="BC393" s="193"/>
      <c r="BD393" s="193"/>
      <c r="BE393" s="193"/>
      <c r="BF393" s="193"/>
      <c r="BG393" s="193"/>
      <c r="BH393" s="193"/>
      <c r="BI393" s="193"/>
      <c r="BJ393" s="193"/>
      <c r="BK393" s="193"/>
      <c r="BL393" s="193"/>
      <c r="BM393" s="193"/>
    </row>
    <row r="394" spans="25:65" s="187" customFormat="1" x14ac:dyDescent="0.3">
      <c r="Y394" s="193"/>
      <c r="Z394" s="193"/>
      <c r="AA394" s="193"/>
      <c r="AB394" s="193"/>
      <c r="AC394" s="193"/>
      <c r="AD394" s="193"/>
      <c r="AE394" s="193"/>
      <c r="AF394" s="193"/>
      <c r="AG394" s="193"/>
      <c r="AH394" s="193"/>
      <c r="AI394" s="193"/>
      <c r="AJ394" s="193"/>
      <c r="AK394" s="193"/>
      <c r="AL394" s="193"/>
      <c r="AM394" s="193"/>
      <c r="AN394" s="193"/>
      <c r="AO394" s="193"/>
      <c r="AP394" s="193"/>
      <c r="AQ394" s="193"/>
      <c r="AR394" s="193"/>
      <c r="AS394" s="193"/>
      <c r="AT394" s="193"/>
      <c r="AU394" s="193"/>
      <c r="AV394" s="193"/>
      <c r="AW394" s="193"/>
      <c r="AX394" s="193"/>
      <c r="AY394" s="193"/>
      <c r="AZ394" s="193"/>
      <c r="BA394" s="193"/>
      <c r="BB394" s="193"/>
      <c r="BC394" s="193"/>
      <c r="BD394" s="193"/>
      <c r="BE394" s="193"/>
      <c r="BF394" s="193"/>
      <c r="BG394" s="193"/>
      <c r="BH394" s="193"/>
      <c r="BI394" s="193"/>
      <c r="BJ394" s="193"/>
      <c r="BK394" s="193"/>
      <c r="BL394" s="193"/>
      <c r="BM394" s="193"/>
    </row>
    <row r="395" spans="25:65" s="187" customFormat="1" x14ac:dyDescent="0.3">
      <c r="Y395" s="193"/>
      <c r="Z395" s="193"/>
      <c r="AA395" s="193"/>
      <c r="AB395" s="193"/>
      <c r="AC395" s="193"/>
      <c r="AD395" s="193"/>
      <c r="AE395" s="193"/>
      <c r="AF395" s="193"/>
      <c r="AG395" s="193"/>
      <c r="AH395" s="193"/>
      <c r="AI395" s="193"/>
      <c r="AJ395" s="193"/>
      <c r="AK395" s="193"/>
      <c r="AL395" s="193"/>
      <c r="AM395" s="193"/>
      <c r="AN395" s="193"/>
      <c r="AO395" s="193"/>
      <c r="AP395" s="193"/>
      <c r="AQ395" s="193"/>
      <c r="AR395" s="193"/>
      <c r="AS395" s="193"/>
      <c r="AT395" s="193"/>
      <c r="AU395" s="193"/>
      <c r="AV395" s="193"/>
      <c r="AW395" s="193"/>
      <c r="AX395" s="193"/>
      <c r="AY395" s="193"/>
      <c r="AZ395" s="193"/>
      <c r="BA395" s="193"/>
      <c r="BB395" s="193"/>
      <c r="BC395" s="193"/>
      <c r="BD395" s="193"/>
      <c r="BE395" s="193"/>
      <c r="BF395" s="193"/>
      <c r="BG395" s="193"/>
      <c r="BH395" s="193"/>
      <c r="BI395" s="193"/>
      <c r="BJ395" s="193"/>
      <c r="BK395" s="193"/>
      <c r="BL395" s="193"/>
      <c r="BM395" s="193"/>
    </row>
    <row r="396" spans="25:65" s="187" customFormat="1" x14ac:dyDescent="0.3">
      <c r="Y396" s="193"/>
      <c r="Z396" s="193"/>
      <c r="AA396" s="193"/>
      <c r="AB396" s="193"/>
      <c r="AC396" s="193"/>
      <c r="AD396" s="193"/>
      <c r="AE396" s="193"/>
      <c r="AF396" s="193"/>
      <c r="AG396" s="193"/>
      <c r="AH396" s="193"/>
      <c r="AI396" s="193"/>
      <c r="AJ396" s="193"/>
      <c r="AK396" s="193"/>
      <c r="AL396" s="193"/>
      <c r="AM396" s="193"/>
      <c r="AN396" s="193"/>
      <c r="AO396" s="193"/>
      <c r="AP396" s="193"/>
      <c r="AQ396" s="193"/>
      <c r="AR396" s="193"/>
      <c r="AS396" s="193"/>
      <c r="AT396" s="193"/>
      <c r="AU396" s="193"/>
      <c r="AV396" s="193"/>
      <c r="AW396" s="193"/>
      <c r="AX396" s="193"/>
      <c r="AY396" s="193"/>
      <c r="AZ396" s="193"/>
      <c r="BA396" s="193"/>
      <c r="BB396" s="193"/>
      <c r="BC396" s="193"/>
      <c r="BD396" s="193"/>
      <c r="BE396" s="193"/>
      <c r="BF396" s="193"/>
      <c r="BG396" s="193"/>
      <c r="BH396" s="193"/>
      <c r="BI396" s="193"/>
      <c r="BJ396" s="193"/>
      <c r="BK396" s="193"/>
      <c r="BL396" s="193"/>
      <c r="BM396" s="193"/>
    </row>
    <row r="397" spans="25:65" s="187" customFormat="1" x14ac:dyDescent="0.3">
      <c r="Y397" s="193"/>
      <c r="Z397" s="193"/>
      <c r="AA397" s="193"/>
      <c r="AB397" s="193"/>
      <c r="AC397" s="193"/>
      <c r="AD397" s="193"/>
      <c r="AE397" s="193"/>
      <c r="AF397" s="193"/>
      <c r="AG397" s="193"/>
      <c r="AH397" s="193"/>
      <c r="AI397" s="193"/>
      <c r="AJ397" s="193"/>
      <c r="AK397" s="193"/>
      <c r="AL397" s="193"/>
      <c r="AM397" s="193"/>
      <c r="AN397" s="193"/>
      <c r="AO397" s="193"/>
      <c r="AP397" s="193"/>
      <c r="AQ397" s="193"/>
      <c r="AR397" s="193"/>
      <c r="AS397" s="193"/>
      <c r="AT397" s="193"/>
      <c r="AU397" s="193"/>
      <c r="AV397" s="193"/>
      <c r="AW397" s="193"/>
      <c r="AX397" s="193"/>
      <c r="AY397" s="193"/>
      <c r="AZ397" s="193"/>
      <c r="BA397" s="193"/>
      <c r="BB397" s="193"/>
      <c r="BC397" s="193"/>
      <c r="BD397" s="193"/>
      <c r="BE397" s="193"/>
      <c r="BF397" s="193"/>
      <c r="BG397" s="193"/>
      <c r="BH397" s="193"/>
      <c r="BI397" s="193"/>
      <c r="BJ397" s="193"/>
      <c r="BK397" s="193"/>
      <c r="BL397" s="193"/>
      <c r="BM397" s="193"/>
    </row>
    <row r="398" spans="25:65" s="187" customFormat="1" x14ac:dyDescent="0.3">
      <c r="Y398" s="193"/>
      <c r="Z398" s="193"/>
      <c r="AA398" s="193"/>
      <c r="AB398" s="193"/>
      <c r="AC398" s="193"/>
      <c r="AD398" s="193"/>
      <c r="AE398" s="193"/>
      <c r="AF398" s="193"/>
      <c r="AG398" s="193"/>
      <c r="AH398" s="193"/>
      <c r="AI398" s="193"/>
      <c r="AJ398" s="193"/>
      <c r="AK398" s="193"/>
      <c r="AL398" s="193"/>
      <c r="AM398" s="193"/>
      <c r="AN398" s="193"/>
      <c r="AO398" s="193"/>
      <c r="AP398" s="193"/>
      <c r="AQ398" s="193"/>
      <c r="AR398" s="193"/>
      <c r="AS398" s="193"/>
      <c r="AT398" s="193"/>
      <c r="AU398" s="193"/>
      <c r="AV398" s="193"/>
      <c r="AW398" s="193"/>
      <c r="AX398" s="193"/>
      <c r="AY398" s="193"/>
      <c r="AZ398" s="193"/>
      <c r="BA398" s="193"/>
      <c r="BB398" s="193"/>
      <c r="BC398" s="193"/>
      <c r="BD398" s="193"/>
      <c r="BE398" s="193"/>
      <c r="BF398" s="193"/>
      <c r="BG398" s="193"/>
      <c r="BH398" s="193"/>
      <c r="BI398" s="193"/>
      <c r="BJ398" s="193"/>
      <c r="BK398" s="193"/>
      <c r="BL398" s="193"/>
      <c r="BM398" s="193"/>
    </row>
    <row r="399" spans="25:65" s="187" customFormat="1" x14ac:dyDescent="0.3">
      <c r="Y399" s="193"/>
      <c r="Z399" s="193"/>
      <c r="AA399" s="193"/>
      <c r="AB399" s="193"/>
      <c r="AC399" s="193"/>
      <c r="AD399" s="193"/>
      <c r="AE399" s="193"/>
      <c r="AF399" s="193"/>
      <c r="AG399" s="193"/>
      <c r="AH399" s="193"/>
      <c r="AI399" s="193"/>
      <c r="AJ399" s="193"/>
      <c r="AK399" s="193"/>
      <c r="AL399" s="193"/>
      <c r="AM399" s="193"/>
      <c r="AN399" s="193"/>
      <c r="AO399" s="193"/>
      <c r="AP399" s="193"/>
      <c r="AQ399" s="193"/>
      <c r="AR399" s="193"/>
      <c r="AS399" s="193"/>
      <c r="AT399" s="193"/>
      <c r="AU399" s="193"/>
      <c r="AV399" s="193"/>
      <c r="AW399" s="193"/>
      <c r="AX399" s="193"/>
      <c r="AY399" s="193"/>
      <c r="AZ399" s="193"/>
      <c r="BA399" s="193"/>
      <c r="BB399" s="193"/>
      <c r="BC399" s="193"/>
      <c r="BD399" s="193"/>
      <c r="BE399" s="193"/>
      <c r="BF399" s="193"/>
      <c r="BG399" s="193"/>
      <c r="BH399" s="193"/>
      <c r="BI399" s="193"/>
      <c r="BJ399" s="193"/>
      <c r="BK399" s="193"/>
      <c r="BL399" s="193"/>
      <c r="BM399" s="193"/>
    </row>
    <row r="400" spans="25:65" s="187" customFormat="1" x14ac:dyDescent="0.3">
      <c r="Y400" s="193"/>
      <c r="Z400" s="193"/>
      <c r="AA400" s="193"/>
      <c r="AB400" s="193"/>
      <c r="AC400" s="193"/>
      <c r="AD400" s="193"/>
      <c r="AE400" s="193"/>
      <c r="AF400" s="193"/>
      <c r="AG400" s="193"/>
      <c r="AH400" s="193"/>
      <c r="AI400" s="193"/>
      <c r="AJ400" s="193"/>
      <c r="AK400" s="193"/>
      <c r="AL400" s="193"/>
      <c r="AM400" s="193"/>
      <c r="AN400" s="193"/>
      <c r="AO400" s="193"/>
      <c r="AP400" s="193"/>
      <c r="AQ400" s="193"/>
      <c r="AR400" s="193"/>
      <c r="AS400" s="193"/>
      <c r="AT400" s="193"/>
      <c r="AU400" s="193"/>
      <c r="AV400" s="193"/>
      <c r="AW400" s="193"/>
      <c r="AX400" s="193"/>
      <c r="AY400" s="193"/>
      <c r="AZ400" s="193"/>
      <c r="BA400" s="193"/>
      <c r="BB400" s="193"/>
      <c r="BC400" s="193"/>
      <c r="BD400" s="193"/>
      <c r="BE400" s="193"/>
      <c r="BF400" s="193"/>
      <c r="BG400" s="193"/>
      <c r="BH400" s="193"/>
      <c r="BI400" s="193"/>
      <c r="BJ400" s="193"/>
      <c r="BK400" s="193"/>
      <c r="BL400" s="193"/>
      <c r="BM400" s="193"/>
    </row>
    <row r="401" spans="25:65" s="187" customFormat="1" x14ac:dyDescent="0.3">
      <c r="Y401" s="193"/>
      <c r="Z401" s="193"/>
      <c r="AA401" s="193"/>
      <c r="AB401" s="193"/>
      <c r="AC401" s="193"/>
      <c r="AD401" s="193"/>
      <c r="AE401" s="193"/>
      <c r="AF401" s="193"/>
      <c r="AG401" s="193"/>
      <c r="AH401" s="193"/>
      <c r="AI401" s="193"/>
      <c r="AJ401" s="193"/>
      <c r="AK401" s="193"/>
      <c r="AL401" s="193"/>
      <c r="AM401" s="193"/>
      <c r="AN401" s="193"/>
      <c r="AO401" s="193"/>
      <c r="AP401" s="193"/>
      <c r="AQ401" s="193"/>
      <c r="AR401" s="193"/>
      <c r="AS401" s="193"/>
      <c r="AT401" s="193"/>
      <c r="AU401" s="193"/>
      <c r="AV401" s="193"/>
      <c r="AW401" s="193"/>
      <c r="AX401" s="193"/>
      <c r="AY401" s="193"/>
      <c r="AZ401" s="193"/>
      <c r="BA401" s="193"/>
      <c r="BB401" s="193"/>
      <c r="BC401" s="193"/>
      <c r="BD401" s="193"/>
      <c r="BE401" s="193"/>
      <c r="BF401" s="193"/>
      <c r="BG401" s="193"/>
      <c r="BH401" s="193"/>
      <c r="BI401" s="193"/>
      <c r="BJ401" s="193"/>
      <c r="BK401" s="193"/>
      <c r="BL401" s="193"/>
      <c r="BM401" s="193"/>
    </row>
    <row r="402" spans="25:65" s="187" customFormat="1" x14ac:dyDescent="0.3">
      <c r="Y402" s="193"/>
      <c r="Z402" s="193"/>
      <c r="AA402" s="193"/>
      <c r="AB402" s="193"/>
      <c r="AC402" s="193"/>
      <c r="AD402" s="193"/>
      <c r="AE402" s="193"/>
      <c r="AF402" s="193"/>
      <c r="AG402" s="193"/>
      <c r="AH402" s="193"/>
      <c r="AI402" s="193"/>
      <c r="AJ402" s="193"/>
      <c r="AK402" s="193"/>
      <c r="AL402" s="193"/>
      <c r="AM402" s="193"/>
      <c r="AN402" s="193"/>
      <c r="AO402" s="193"/>
      <c r="AP402" s="193"/>
      <c r="AQ402" s="193"/>
      <c r="AR402" s="193"/>
      <c r="AS402" s="193"/>
      <c r="AT402" s="193"/>
      <c r="AU402" s="193"/>
      <c r="AV402" s="193"/>
      <c r="AW402" s="193"/>
      <c r="AX402" s="193"/>
      <c r="AY402" s="193"/>
      <c r="AZ402" s="193"/>
      <c r="BA402" s="193"/>
      <c r="BB402" s="193"/>
      <c r="BC402" s="193"/>
      <c r="BD402" s="193"/>
      <c r="BE402" s="193"/>
      <c r="BF402" s="193"/>
      <c r="BG402" s="193"/>
      <c r="BH402" s="193"/>
      <c r="BI402" s="193"/>
      <c r="BJ402" s="193"/>
      <c r="BK402" s="193"/>
      <c r="BL402" s="193"/>
      <c r="BM402" s="193"/>
    </row>
    <row r="403" spans="25:65" s="187" customFormat="1" x14ac:dyDescent="0.3">
      <c r="Y403" s="193"/>
      <c r="Z403" s="193"/>
      <c r="AA403" s="193"/>
      <c r="AB403" s="193"/>
      <c r="AC403" s="193"/>
      <c r="AD403" s="193"/>
      <c r="AE403" s="193"/>
      <c r="AF403" s="193"/>
      <c r="AG403" s="193"/>
      <c r="AH403" s="193"/>
      <c r="AI403" s="193"/>
      <c r="AJ403" s="193"/>
      <c r="AK403" s="193"/>
      <c r="AL403" s="193"/>
      <c r="AM403" s="193"/>
      <c r="AN403" s="193"/>
      <c r="AO403" s="193"/>
      <c r="AP403" s="193"/>
      <c r="AQ403" s="193"/>
      <c r="AR403" s="193"/>
      <c r="AS403" s="193"/>
      <c r="AT403" s="193"/>
      <c r="AU403" s="193"/>
      <c r="AV403" s="193"/>
      <c r="AW403" s="193"/>
      <c r="AX403" s="193"/>
      <c r="AY403" s="193"/>
      <c r="AZ403" s="193"/>
      <c r="BA403" s="193"/>
      <c r="BB403" s="193"/>
      <c r="BC403" s="193"/>
      <c r="BD403" s="193"/>
      <c r="BE403" s="193"/>
      <c r="BF403" s="193"/>
      <c r="BG403" s="193"/>
      <c r="BH403" s="193"/>
      <c r="BI403" s="193"/>
      <c r="BJ403" s="193"/>
      <c r="BK403" s="193"/>
      <c r="BL403" s="193"/>
      <c r="BM403" s="193"/>
    </row>
    <row r="404" spans="25:65" s="187" customFormat="1" x14ac:dyDescent="0.3">
      <c r="Y404" s="193"/>
      <c r="Z404" s="193"/>
      <c r="AA404" s="193"/>
      <c r="AB404" s="193"/>
      <c r="AC404" s="193"/>
      <c r="AD404" s="193"/>
      <c r="AE404" s="193"/>
      <c r="AF404" s="193"/>
      <c r="AG404" s="193"/>
      <c r="AH404" s="193"/>
      <c r="AI404" s="193"/>
      <c r="AJ404" s="193"/>
      <c r="AK404" s="193"/>
      <c r="AL404" s="193"/>
      <c r="AM404" s="193"/>
      <c r="AN404" s="193"/>
      <c r="AO404" s="193"/>
      <c r="AP404" s="193"/>
      <c r="AQ404" s="193"/>
      <c r="AR404" s="193"/>
      <c r="AS404" s="193"/>
      <c r="AT404" s="193"/>
      <c r="AU404" s="193"/>
      <c r="AV404" s="193"/>
      <c r="AW404" s="193"/>
      <c r="AX404" s="193"/>
      <c r="AY404" s="193"/>
      <c r="AZ404" s="193"/>
      <c r="BA404" s="193"/>
      <c r="BB404" s="193"/>
      <c r="BC404" s="193"/>
      <c r="BD404" s="193"/>
      <c r="BE404" s="193"/>
      <c r="BF404" s="193"/>
      <c r="BG404" s="193"/>
      <c r="BH404" s="193"/>
      <c r="BI404" s="193"/>
      <c r="BJ404" s="193"/>
      <c r="BK404" s="193"/>
      <c r="BL404" s="193"/>
      <c r="BM404" s="193"/>
    </row>
    <row r="405" spans="25:65" s="187" customFormat="1" x14ac:dyDescent="0.3">
      <c r="Y405" s="193"/>
      <c r="Z405" s="193"/>
      <c r="AA405" s="193"/>
      <c r="AB405" s="193"/>
      <c r="AC405" s="193"/>
      <c r="AD405" s="193"/>
      <c r="AE405" s="193"/>
      <c r="AF405" s="193"/>
      <c r="AG405" s="193"/>
      <c r="AH405" s="193"/>
      <c r="AI405" s="193"/>
      <c r="AJ405" s="193"/>
      <c r="AK405" s="193"/>
      <c r="AL405" s="193"/>
      <c r="AM405" s="193"/>
      <c r="AN405" s="193"/>
      <c r="AO405" s="193"/>
      <c r="AP405" s="193"/>
      <c r="AQ405" s="193"/>
      <c r="AR405" s="193"/>
      <c r="AS405" s="193"/>
      <c r="AT405" s="193"/>
      <c r="AU405" s="193"/>
      <c r="AV405" s="193"/>
      <c r="AW405" s="193"/>
      <c r="AX405" s="193"/>
      <c r="AY405" s="193"/>
      <c r="AZ405" s="193"/>
      <c r="BA405" s="193"/>
      <c r="BB405" s="193"/>
      <c r="BC405" s="193"/>
      <c r="BD405" s="193"/>
      <c r="BE405" s="193"/>
      <c r="BF405" s="193"/>
      <c r="BG405" s="193"/>
      <c r="BH405" s="193"/>
      <c r="BI405" s="193"/>
      <c r="BJ405" s="193"/>
      <c r="BK405" s="193"/>
      <c r="BL405" s="193"/>
      <c r="BM405" s="193"/>
    </row>
    <row r="406" spans="25:65" s="187" customFormat="1" x14ac:dyDescent="0.3">
      <c r="Y406" s="193"/>
      <c r="Z406" s="193"/>
      <c r="AA406" s="193"/>
      <c r="AB406" s="193"/>
      <c r="AC406" s="193"/>
      <c r="AD406" s="193"/>
      <c r="AE406" s="193"/>
      <c r="AF406" s="193"/>
      <c r="AG406" s="193"/>
      <c r="AH406" s="193"/>
      <c r="AI406" s="193"/>
      <c r="AJ406" s="193"/>
      <c r="AK406" s="193"/>
      <c r="AL406" s="193"/>
      <c r="AM406" s="193"/>
      <c r="AN406" s="193"/>
      <c r="AO406" s="193"/>
      <c r="AP406" s="193"/>
      <c r="AQ406" s="193"/>
      <c r="AR406" s="193"/>
      <c r="AS406" s="193"/>
      <c r="AT406" s="193"/>
      <c r="AU406" s="193"/>
      <c r="AV406" s="193"/>
      <c r="AW406" s="193"/>
      <c r="AX406" s="193"/>
      <c r="AY406" s="193"/>
      <c r="AZ406" s="193"/>
      <c r="BA406" s="193"/>
      <c r="BB406" s="193"/>
      <c r="BC406" s="193"/>
      <c r="BD406" s="193"/>
      <c r="BE406" s="193"/>
      <c r="BF406" s="193"/>
      <c r="BG406" s="193"/>
      <c r="BH406" s="193"/>
      <c r="BI406" s="193"/>
      <c r="BJ406" s="193"/>
      <c r="BK406" s="193"/>
      <c r="BL406" s="193"/>
      <c r="BM406" s="193"/>
    </row>
    <row r="407" spans="25:65" s="187" customFormat="1" x14ac:dyDescent="0.3">
      <c r="Y407" s="193"/>
      <c r="Z407" s="193"/>
      <c r="AA407" s="193"/>
      <c r="AB407" s="193"/>
      <c r="AC407" s="193"/>
      <c r="AD407" s="193"/>
      <c r="AE407" s="193"/>
      <c r="AF407" s="193"/>
      <c r="AG407" s="193"/>
      <c r="AH407" s="193"/>
      <c r="AI407" s="193"/>
      <c r="AJ407" s="193"/>
      <c r="AK407" s="193"/>
      <c r="AL407" s="193"/>
      <c r="AM407" s="193"/>
      <c r="AN407" s="193"/>
      <c r="AO407" s="193"/>
      <c r="AP407" s="193"/>
      <c r="AQ407" s="193"/>
      <c r="AR407" s="193"/>
      <c r="AS407" s="193"/>
      <c r="AT407" s="193"/>
      <c r="AU407" s="193"/>
      <c r="AV407" s="193"/>
      <c r="AW407" s="193"/>
      <c r="AX407" s="193"/>
      <c r="AY407" s="193"/>
      <c r="AZ407" s="193"/>
      <c r="BA407" s="193"/>
      <c r="BB407" s="193"/>
      <c r="BC407" s="193"/>
      <c r="BD407" s="193"/>
      <c r="BE407" s="193"/>
      <c r="BF407" s="193"/>
      <c r="BG407" s="193"/>
      <c r="BH407" s="193"/>
      <c r="BI407" s="193"/>
      <c r="BJ407" s="193"/>
      <c r="BK407" s="193"/>
      <c r="BL407" s="193"/>
      <c r="BM407" s="193"/>
    </row>
    <row r="408" spans="25:65" s="187" customFormat="1" x14ac:dyDescent="0.3">
      <c r="Y408" s="193"/>
      <c r="Z408" s="193"/>
      <c r="AA408" s="193"/>
      <c r="AB408" s="193"/>
      <c r="AC408" s="193"/>
      <c r="AD408" s="193"/>
      <c r="AE408" s="193"/>
      <c r="AF408" s="193"/>
      <c r="AG408" s="193"/>
      <c r="AH408" s="193"/>
      <c r="AI408" s="193"/>
      <c r="AJ408" s="193"/>
      <c r="AK408" s="193"/>
      <c r="AL408" s="193"/>
      <c r="AM408" s="193"/>
      <c r="AN408" s="193"/>
      <c r="AO408" s="193"/>
      <c r="AP408" s="193"/>
      <c r="AQ408" s="193"/>
      <c r="AR408" s="193"/>
      <c r="AS408" s="193"/>
      <c r="AT408" s="193"/>
      <c r="AU408" s="193"/>
      <c r="AV408" s="193"/>
      <c r="AW408" s="193"/>
      <c r="AX408" s="193"/>
      <c r="AY408" s="193"/>
      <c r="AZ408" s="193"/>
      <c r="BA408" s="193"/>
      <c r="BB408" s="193"/>
      <c r="BC408" s="193"/>
      <c r="BD408" s="193"/>
      <c r="BE408" s="193"/>
      <c r="BF408" s="193"/>
      <c r="BG408" s="193"/>
      <c r="BH408" s="193"/>
      <c r="BI408" s="193"/>
      <c r="BJ408" s="193"/>
      <c r="BK408" s="193"/>
      <c r="BL408" s="193"/>
      <c r="BM408" s="193"/>
    </row>
    <row r="409" spans="25:65" s="187" customFormat="1" x14ac:dyDescent="0.3">
      <c r="Y409" s="193"/>
      <c r="Z409" s="193"/>
      <c r="AA409" s="193"/>
      <c r="AB409" s="193"/>
      <c r="AC409" s="193"/>
      <c r="AD409" s="193"/>
      <c r="AE409" s="193"/>
      <c r="AF409" s="193"/>
      <c r="AG409" s="193"/>
      <c r="AH409" s="193"/>
      <c r="AI409" s="193"/>
      <c r="AJ409" s="193"/>
      <c r="AK409" s="193"/>
      <c r="AL409" s="193"/>
      <c r="AM409" s="193"/>
      <c r="AN409" s="193"/>
      <c r="AO409" s="193"/>
      <c r="AP409" s="193"/>
      <c r="AQ409" s="193"/>
      <c r="AR409" s="193"/>
      <c r="AS409" s="193"/>
      <c r="AT409" s="193"/>
      <c r="AU409" s="193"/>
      <c r="AV409" s="193"/>
      <c r="AW409" s="193"/>
      <c r="AX409" s="193"/>
      <c r="AY409" s="193"/>
      <c r="AZ409" s="193"/>
      <c r="BA409" s="193"/>
      <c r="BB409" s="193"/>
      <c r="BC409" s="193"/>
      <c r="BD409" s="193"/>
      <c r="BE409" s="193"/>
      <c r="BF409" s="193"/>
      <c r="BG409" s="193"/>
      <c r="BH409" s="193"/>
      <c r="BI409" s="193"/>
      <c r="BJ409" s="193"/>
      <c r="BK409" s="193"/>
      <c r="BL409" s="193"/>
      <c r="BM409" s="193"/>
    </row>
    <row r="410" spans="25:65" s="187" customFormat="1" x14ac:dyDescent="0.3">
      <c r="Y410" s="193"/>
      <c r="Z410" s="193"/>
      <c r="AA410" s="193"/>
      <c r="AB410" s="193"/>
      <c r="AC410" s="193"/>
      <c r="AD410" s="193"/>
      <c r="AE410" s="193"/>
      <c r="AF410" s="193"/>
      <c r="AG410" s="193"/>
      <c r="AH410" s="193"/>
      <c r="AI410" s="193"/>
      <c r="AJ410" s="193"/>
      <c r="AK410" s="193"/>
      <c r="AL410" s="193"/>
      <c r="AM410" s="193"/>
      <c r="AN410" s="193"/>
      <c r="AO410" s="193"/>
      <c r="AP410" s="193"/>
      <c r="AQ410" s="193"/>
      <c r="AR410" s="193"/>
      <c r="AS410" s="193"/>
      <c r="AT410" s="193"/>
      <c r="AU410" s="193"/>
      <c r="AV410" s="193"/>
      <c r="AW410" s="193"/>
      <c r="AX410" s="193"/>
      <c r="AY410" s="193"/>
      <c r="AZ410" s="193"/>
      <c r="BA410" s="193"/>
      <c r="BB410" s="193"/>
      <c r="BC410" s="193"/>
      <c r="BD410" s="193"/>
      <c r="BE410" s="193"/>
      <c r="BF410" s="193"/>
      <c r="BG410" s="193"/>
      <c r="BH410" s="193"/>
      <c r="BI410" s="193"/>
      <c r="BJ410" s="193"/>
      <c r="BK410" s="193"/>
      <c r="BL410" s="193"/>
      <c r="BM410" s="193"/>
    </row>
    <row r="411" spans="25:65" s="187" customFormat="1" x14ac:dyDescent="0.3">
      <c r="Y411" s="193"/>
      <c r="Z411" s="193"/>
      <c r="AA411" s="193"/>
      <c r="AB411" s="193"/>
      <c r="AC411" s="193"/>
      <c r="AD411" s="193"/>
      <c r="AE411" s="193"/>
      <c r="AF411" s="193"/>
      <c r="AG411" s="193"/>
      <c r="AH411" s="193"/>
      <c r="AI411" s="193"/>
      <c r="AJ411" s="193"/>
      <c r="AK411" s="193"/>
      <c r="AL411" s="193"/>
      <c r="AM411" s="193"/>
      <c r="AN411" s="193"/>
      <c r="AO411" s="193"/>
      <c r="AP411" s="193"/>
      <c r="AQ411" s="193"/>
      <c r="AR411" s="193"/>
      <c r="AS411" s="193"/>
      <c r="AT411" s="193"/>
      <c r="AU411" s="193"/>
      <c r="AV411" s="193"/>
      <c r="AW411" s="193"/>
      <c r="AX411" s="193"/>
      <c r="AY411" s="193"/>
      <c r="AZ411" s="193"/>
      <c r="BA411" s="193"/>
      <c r="BB411" s="193"/>
      <c r="BC411" s="193"/>
      <c r="BD411" s="193"/>
      <c r="BE411" s="193"/>
      <c r="BF411" s="193"/>
      <c r="BG411" s="193"/>
      <c r="BH411" s="193"/>
      <c r="BI411" s="193"/>
      <c r="BJ411" s="193"/>
      <c r="BK411" s="193"/>
      <c r="BL411" s="193"/>
      <c r="BM411" s="193"/>
    </row>
    <row r="412" spans="25:65" s="187" customFormat="1" x14ac:dyDescent="0.3">
      <c r="Y412" s="193"/>
      <c r="Z412" s="193"/>
      <c r="AA412" s="193"/>
      <c r="AB412" s="193"/>
      <c r="AC412" s="193"/>
      <c r="AD412" s="193"/>
      <c r="AE412" s="193"/>
      <c r="AF412" s="193"/>
      <c r="AG412" s="193"/>
      <c r="AH412" s="193"/>
      <c r="AI412" s="193"/>
      <c r="AJ412" s="193"/>
      <c r="AK412" s="193"/>
      <c r="AL412" s="193"/>
      <c r="AM412" s="193"/>
      <c r="AN412" s="193"/>
      <c r="AO412" s="193"/>
      <c r="AP412" s="193"/>
      <c r="AQ412" s="193"/>
      <c r="AR412" s="193"/>
      <c r="AS412" s="193"/>
      <c r="AT412" s="193"/>
      <c r="AU412" s="193"/>
      <c r="AV412" s="193"/>
      <c r="AW412" s="193"/>
      <c r="AX412" s="193"/>
      <c r="AY412" s="193"/>
      <c r="AZ412" s="193"/>
      <c r="BA412" s="193"/>
      <c r="BB412" s="193"/>
      <c r="BC412" s="193"/>
      <c r="BD412" s="193"/>
      <c r="BE412" s="193"/>
      <c r="BF412" s="193"/>
      <c r="BG412" s="193"/>
      <c r="BH412" s="193"/>
      <c r="BI412" s="193"/>
      <c r="BJ412" s="193"/>
      <c r="BK412" s="193"/>
      <c r="BL412" s="193"/>
      <c r="BM412" s="193"/>
    </row>
    <row r="413" spans="25:65" s="187" customFormat="1" x14ac:dyDescent="0.3">
      <c r="Y413" s="193"/>
      <c r="Z413" s="193"/>
      <c r="AA413" s="193"/>
      <c r="AB413" s="193"/>
      <c r="AC413" s="193"/>
      <c r="AD413" s="193"/>
      <c r="AE413" s="193"/>
      <c r="AF413" s="193"/>
      <c r="AG413" s="193"/>
      <c r="AH413" s="193"/>
      <c r="AI413" s="193"/>
      <c r="AJ413" s="193"/>
      <c r="AK413" s="193"/>
      <c r="AL413" s="193"/>
      <c r="AM413" s="193"/>
      <c r="AN413" s="193"/>
      <c r="AO413" s="193"/>
      <c r="AP413" s="193"/>
      <c r="AQ413" s="193"/>
      <c r="AR413" s="193"/>
      <c r="AS413" s="193"/>
      <c r="AT413" s="193"/>
      <c r="AU413" s="193"/>
      <c r="AV413" s="193"/>
      <c r="AW413" s="193"/>
      <c r="AX413" s="193"/>
      <c r="AY413" s="193"/>
      <c r="AZ413" s="193"/>
      <c r="BA413" s="193"/>
      <c r="BB413" s="193"/>
      <c r="BC413" s="193"/>
      <c r="BD413" s="193"/>
      <c r="BE413" s="193"/>
      <c r="BF413" s="193"/>
      <c r="BG413" s="193"/>
      <c r="BH413" s="193"/>
      <c r="BI413" s="193"/>
      <c r="BJ413" s="193"/>
      <c r="BK413" s="193"/>
      <c r="BL413" s="193"/>
      <c r="BM413" s="193"/>
    </row>
    <row r="414" spans="25:65" s="187" customFormat="1" x14ac:dyDescent="0.3">
      <c r="Y414" s="193"/>
      <c r="Z414" s="193"/>
      <c r="AA414" s="193"/>
      <c r="AB414" s="193"/>
      <c r="AC414" s="193"/>
      <c r="AD414" s="193"/>
      <c r="AE414" s="193"/>
      <c r="AF414" s="193"/>
      <c r="AG414" s="193"/>
      <c r="AH414" s="193"/>
      <c r="AI414" s="193"/>
      <c r="AJ414" s="193"/>
      <c r="AK414" s="193"/>
      <c r="AL414" s="193"/>
      <c r="AM414" s="193"/>
      <c r="AN414" s="193"/>
      <c r="AO414" s="193"/>
      <c r="AP414" s="193"/>
      <c r="AQ414" s="193"/>
      <c r="AR414" s="193"/>
      <c r="AS414" s="193"/>
      <c r="AT414" s="193"/>
      <c r="AU414" s="193"/>
      <c r="AV414" s="193"/>
      <c r="AW414" s="193"/>
      <c r="AX414" s="193"/>
      <c r="AY414" s="193"/>
      <c r="AZ414" s="193"/>
      <c r="BA414" s="193"/>
      <c r="BB414" s="193"/>
      <c r="BC414" s="193"/>
      <c r="BD414" s="193"/>
      <c r="BE414" s="193"/>
      <c r="BF414" s="193"/>
      <c r="BG414" s="193"/>
      <c r="BH414" s="193"/>
      <c r="BI414" s="193"/>
      <c r="BJ414" s="193"/>
      <c r="BK414" s="193"/>
      <c r="BL414" s="193"/>
      <c r="BM414" s="193"/>
    </row>
    <row r="415" spans="25:65" s="187" customFormat="1" x14ac:dyDescent="0.3">
      <c r="Y415" s="193"/>
      <c r="Z415" s="193"/>
      <c r="AA415" s="193"/>
      <c r="AB415" s="193"/>
      <c r="AC415" s="193"/>
      <c r="AD415" s="193"/>
      <c r="AE415" s="193"/>
      <c r="AF415" s="193"/>
      <c r="AG415" s="193"/>
      <c r="AH415" s="193"/>
      <c r="AI415" s="193"/>
      <c r="AJ415" s="193"/>
      <c r="AK415" s="193"/>
      <c r="AL415" s="193"/>
      <c r="AM415" s="193"/>
      <c r="AN415" s="193"/>
      <c r="AO415" s="193"/>
      <c r="AP415" s="193"/>
      <c r="AQ415" s="193"/>
      <c r="AR415" s="193"/>
      <c r="AS415" s="193"/>
      <c r="AT415" s="193"/>
      <c r="AU415" s="193"/>
      <c r="AV415" s="193"/>
      <c r="AW415" s="193"/>
      <c r="AX415" s="193"/>
      <c r="AY415" s="193"/>
      <c r="AZ415" s="193"/>
      <c r="BA415" s="193"/>
      <c r="BB415" s="193"/>
      <c r="BC415" s="193"/>
      <c r="BD415" s="193"/>
      <c r="BE415" s="193"/>
      <c r="BF415" s="193"/>
      <c r="BG415" s="193"/>
      <c r="BH415" s="193"/>
      <c r="BI415" s="193"/>
      <c r="BJ415" s="193"/>
      <c r="BK415" s="193"/>
      <c r="BL415" s="193"/>
      <c r="BM415" s="193"/>
    </row>
    <row r="416" spans="25:65" s="187" customFormat="1" x14ac:dyDescent="0.3">
      <c r="Y416" s="193"/>
      <c r="Z416" s="193"/>
      <c r="AA416" s="193"/>
      <c r="AB416" s="193"/>
      <c r="AC416" s="193"/>
      <c r="AD416" s="193"/>
      <c r="AE416" s="193"/>
      <c r="AF416" s="193"/>
      <c r="AG416" s="193"/>
      <c r="AH416" s="193"/>
      <c r="AI416" s="193"/>
      <c r="AJ416" s="193"/>
      <c r="AK416" s="193"/>
      <c r="AL416" s="193"/>
      <c r="AM416" s="193"/>
      <c r="AN416" s="193"/>
      <c r="AO416" s="193"/>
      <c r="AP416" s="193"/>
      <c r="AQ416" s="193"/>
      <c r="AR416" s="193"/>
      <c r="AS416" s="193"/>
      <c r="AT416" s="193"/>
      <c r="AU416" s="193"/>
      <c r="AV416" s="193"/>
      <c r="AW416" s="193"/>
      <c r="AX416" s="193"/>
      <c r="AY416" s="193"/>
      <c r="AZ416" s="193"/>
      <c r="BA416" s="193"/>
      <c r="BB416" s="193"/>
      <c r="BC416" s="193"/>
      <c r="BD416" s="193"/>
      <c r="BE416" s="193"/>
      <c r="BF416" s="193"/>
      <c r="BG416" s="193"/>
      <c r="BH416" s="193"/>
      <c r="BI416" s="193"/>
      <c r="BJ416" s="193"/>
      <c r="BK416" s="193"/>
      <c r="BL416" s="193"/>
      <c r="BM416" s="193"/>
    </row>
    <row r="417" spans="25:65" s="187" customFormat="1" x14ac:dyDescent="0.3">
      <c r="Y417" s="193"/>
      <c r="Z417" s="193"/>
      <c r="AA417" s="193"/>
      <c r="AB417" s="193"/>
      <c r="AC417" s="193"/>
      <c r="AD417" s="193"/>
      <c r="AE417" s="193"/>
      <c r="AF417" s="193"/>
      <c r="AG417" s="193"/>
      <c r="AH417" s="193"/>
      <c r="AI417" s="193"/>
      <c r="AJ417" s="193"/>
      <c r="AK417" s="193"/>
      <c r="AL417" s="193"/>
      <c r="AM417" s="193"/>
      <c r="AN417" s="193"/>
      <c r="AO417" s="193"/>
      <c r="AP417" s="193"/>
      <c r="AQ417" s="193"/>
      <c r="AR417" s="193"/>
      <c r="AS417" s="193"/>
      <c r="AT417" s="193"/>
      <c r="AU417" s="193"/>
      <c r="AV417" s="193"/>
      <c r="AW417" s="193"/>
      <c r="AX417" s="193"/>
      <c r="AY417" s="193"/>
      <c r="AZ417" s="193"/>
      <c r="BA417" s="193"/>
      <c r="BB417" s="193"/>
      <c r="BC417" s="193"/>
      <c r="BD417" s="193"/>
      <c r="BE417" s="193"/>
      <c r="BF417" s="193"/>
      <c r="BG417" s="193"/>
      <c r="BH417" s="193"/>
      <c r="BI417" s="193"/>
      <c r="BJ417" s="193"/>
      <c r="BK417" s="193"/>
      <c r="BL417" s="193"/>
      <c r="BM417" s="193"/>
    </row>
    <row r="418" spans="25:65" s="187" customFormat="1" x14ac:dyDescent="0.3">
      <c r="Y418" s="193"/>
      <c r="Z418" s="193"/>
      <c r="AA418" s="193"/>
      <c r="AB418" s="193"/>
      <c r="AC418" s="193"/>
      <c r="AD418" s="193"/>
      <c r="AE418" s="193"/>
      <c r="AF418" s="193"/>
      <c r="AG418" s="193"/>
      <c r="AH418" s="193"/>
      <c r="AI418" s="193"/>
      <c r="AJ418" s="193"/>
      <c r="AK418" s="193"/>
      <c r="AL418" s="193"/>
      <c r="AM418" s="193"/>
      <c r="AN418" s="193"/>
      <c r="AO418" s="193"/>
      <c r="AP418" s="193"/>
      <c r="AQ418" s="193"/>
      <c r="AR418" s="193"/>
      <c r="AS418" s="193"/>
      <c r="AT418" s="193"/>
      <c r="AU418" s="193"/>
      <c r="AV418" s="193"/>
      <c r="AW418" s="193"/>
      <c r="AX418" s="193"/>
      <c r="AY418" s="193"/>
      <c r="AZ418" s="193"/>
      <c r="BA418" s="193"/>
      <c r="BB418" s="193"/>
      <c r="BC418" s="193"/>
      <c r="BD418" s="193"/>
      <c r="BE418" s="193"/>
      <c r="BF418" s="193"/>
      <c r="BG418" s="193"/>
      <c r="BH418" s="193"/>
      <c r="BI418" s="193"/>
      <c r="BJ418" s="193"/>
      <c r="BK418" s="193"/>
      <c r="BL418" s="193"/>
      <c r="BM418" s="193"/>
    </row>
    <row r="419" spans="25:65" s="187" customFormat="1" x14ac:dyDescent="0.3">
      <c r="Y419" s="193"/>
      <c r="Z419" s="193"/>
      <c r="AA419" s="193"/>
      <c r="AB419" s="193"/>
      <c r="AC419" s="193"/>
      <c r="AD419" s="193"/>
      <c r="AE419" s="193"/>
      <c r="AF419" s="193"/>
      <c r="AG419" s="193"/>
      <c r="AH419" s="193"/>
      <c r="AI419" s="193"/>
      <c r="AJ419" s="193"/>
      <c r="AK419" s="193"/>
      <c r="AL419" s="193"/>
      <c r="AM419" s="193"/>
      <c r="AN419" s="193"/>
      <c r="AO419" s="193"/>
      <c r="AP419" s="193"/>
      <c r="AQ419" s="193"/>
      <c r="AR419" s="193"/>
      <c r="AS419" s="193"/>
      <c r="AT419" s="193"/>
      <c r="AU419" s="193"/>
      <c r="AV419" s="193"/>
      <c r="AW419" s="193"/>
      <c r="AX419" s="193"/>
      <c r="AY419" s="193"/>
      <c r="AZ419" s="193"/>
      <c r="BA419" s="193"/>
      <c r="BB419" s="193"/>
      <c r="BC419" s="193"/>
      <c r="BD419" s="193"/>
      <c r="BE419" s="193"/>
      <c r="BF419" s="193"/>
      <c r="BG419" s="193"/>
      <c r="BH419" s="193"/>
      <c r="BI419" s="193"/>
      <c r="BJ419" s="193"/>
      <c r="BK419" s="193"/>
      <c r="BL419" s="193"/>
      <c r="BM419" s="193"/>
    </row>
    <row r="420" spans="25:65" s="187" customFormat="1" x14ac:dyDescent="0.3">
      <c r="Y420" s="193"/>
      <c r="Z420" s="193"/>
      <c r="AA420" s="193"/>
      <c r="AB420" s="193"/>
      <c r="AC420" s="193"/>
      <c r="AD420" s="193"/>
      <c r="AE420" s="193"/>
      <c r="AF420" s="193"/>
      <c r="AG420" s="193"/>
      <c r="AH420" s="193"/>
      <c r="AI420" s="193"/>
      <c r="AJ420" s="193"/>
      <c r="AK420" s="193"/>
      <c r="AL420" s="193"/>
      <c r="AM420" s="193"/>
      <c r="AN420" s="193"/>
      <c r="AO420" s="193"/>
      <c r="AP420" s="193"/>
      <c r="AQ420" s="193"/>
      <c r="AR420" s="193"/>
      <c r="AS420" s="193"/>
      <c r="AT420" s="193"/>
      <c r="AU420" s="193"/>
      <c r="AV420" s="193"/>
      <c r="AW420" s="193"/>
      <c r="AX420" s="193"/>
      <c r="AY420" s="193"/>
      <c r="AZ420" s="193"/>
      <c r="BA420" s="193"/>
      <c r="BB420" s="193"/>
      <c r="BC420" s="193"/>
      <c r="BD420" s="193"/>
      <c r="BE420" s="193"/>
      <c r="BF420" s="193"/>
      <c r="BG420" s="193"/>
      <c r="BH420" s="193"/>
      <c r="BI420" s="193"/>
      <c r="BJ420" s="193"/>
      <c r="BK420" s="193"/>
      <c r="BL420" s="193"/>
      <c r="BM420" s="193"/>
    </row>
    <row r="421" spans="25:65" s="187" customFormat="1" x14ac:dyDescent="0.3">
      <c r="Y421" s="193"/>
      <c r="Z421" s="193"/>
      <c r="AA421" s="193"/>
      <c r="AB421" s="193"/>
      <c r="AC421" s="193"/>
      <c r="AD421" s="193"/>
      <c r="AE421" s="193"/>
      <c r="AF421" s="193"/>
      <c r="AG421" s="193"/>
      <c r="AH421" s="193"/>
      <c r="AI421" s="193"/>
      <c r="AJ421" s="193"/>
      <c r="AK421" s="193"/>
      <c r="AL421" s="193"/>
      <c r="AM421" s="193"/>
      <c r="AN421" s="193"/>
      <c r="AO421" s="193"/>
      <c r="AP421" s="193"/>
      <c r="AQ421" s="193"/>
      <c r="AR421" s="193"/>
      <c r="AS421" s="193"/>
      <c r="AT421" s="193"/>
      <c r="AU421" s="193"/>
      <c r="AV421" s="193"/>
      <c r="AW421" s="193"/>
      <c r="AX421" s="193"/>
      <c r="AY421" s="193"/>
      <c r="AZ421" s="193"/>
      <c r="BA421" s="193"/>
      <c r="BB421" s="193"/>
      <c r="BC421" s="193"/>
      <c r="BD421" s="193"/>
      <c r="BE421" s="193"/>
      <c r="BF421" s="193"/>
      <c r="BG421" s="193"/>
      <c r="BH421" s="193"/>
      <c r="BI421" s="193"/>
      <c r="BJ421" s="193"/>
      <c r="BK421" s="193"/>
      <c r="BL421" s="193"/>
      <c r="BM421" s="193"/>
    </row>
    <row r="422" spans="25:65" s="187" customFormat="1" x14ac:dyDescent="0.3">
      <c r="Y422" s="193"/>
      <c r="Z422" s="193"/>
      <c r="AA422" s="193"/>
      <c r="AB422" s="193"/>
      <c r="AC422" s="193"/>
      <c r="AD422" s="193"/>
      <c r="AE422" s="193"/>
      <c r="AF422" s="193"/>
      <c r="AG422" s="193"/>
      <c r="AH422" s="193"/>
      <c r="AI422" s="193"/>
      <c r="AJ422" s="193"/>
      <c r="AK422" s="193"/>
      <c r="AL422" s="193"/>
      <c r="AM422" s="193"/>
      <c r="AN422" s="193"/>
      <c r="AO422" s="193"/>
      <c r="AP422" s="193"/>
      <c r="AQ422" s="193"/>
      <c r="AR422" s="193"/>
      <c r="AS422" s="193"/>
      <c r="AT422" s="193"/>
      <c r="AU422" s="193"/>
      <c r="AV422" s="193"/>
      <c r="AW422" s="193"/>
      <c r="AX422" s="193"/>
      <c r="AY422" s="193"/>
      <c r="AZ422" s="193"/>
      <c r="BA422" s="193"/>
      <c r="BB422" s="193"/>
      <c r="BC422" s="193"/>
      <c r="BD422" s="193"/>
      <c r="BE422" s="193"/>
      <c r="BF422" s="193"/>
      <c r="BG422" s="193"/>
      <c r="BH422" s="193"/>
      <c r="BI422" s="193"/>
      <c r="BJ422" s="193"/>
      <c r="BK422" s="193"/>
      <c r="BL422" s="193"/>
      <c r="BM422" s="193"/>
    </row>
    <row r="423" spans="25:65" s="187" customFormat="1" x14ac:dyDescent="0.3">
      <c r="Y423" s="193"/>
      <c r="Z423" s="193"/>
      <c r="AA423" s="193"/>
      <c r="AB423" s="193"/>
      <c r="AC423" s="193"/>
      <c r="AD423" s="193"/>
      <c r="AE423" s="193"/>
      <c r="AF423" s="193"/>
      <c r="AG423" s="193"/>
      <c r="AH423" s="193"/>
      <c r="AI423" s="193"/>
      <c r="AJ423" s="193"/>
      <c r="AK423" s="193"/>
      <c r="AL423" s="193"/>
      <c r="AM423" s="193"/>
      <c r="AN423" s="193"/>
      <c r="AO423" s="193"/>
      <c r="AP423" s="193"/>
      <c r="AQ423" s="193"/>
      <c r="AR423" s="193"/>
      <c r="AS423" s="193"/>
      <c r="AT423" s="193"/>
      <c r="AU423" s="193"/>
      <c r="AV423" s="193"/>
      <c r="AW423" s="193"/>
      <c r="AX423" s="193"/>
      <c r="AY423" s="193"/>
      <c r="AZ423" s="193"/>
      <c r="BA423" s="193"/>
      <c r="BB423" s="193"/>
      <c r="BC423" s="193"/>
      <c r="BD423" s="193"/>
      <c r="BE423" s="193"/>
      <c r="BF423" s="193"/>
      <c r="BG423" s="193"/>
      <c r="BH423" s="193"/>
      <c r="BI423" s="193"/>
      <c r="BJ423" s="193"/>
      <c r="BK423" s="193"/>
      <c r="BL423" s="193"/>
      <c r="BM423" s="193"/>
    </row>
    <row r="424" spans="25:65" s="187" customFormat="1" x14ac:dyDescent="0.3">
      <c r="Y424" s="193"/>
      <c r="Z424" s="193"/>
      <c r="AA424" s="193"/>
      <c r="AB424" s="193"/>
      <c r="AC424" s="193"/>
      <c r="AD424" s="193"/>
      <c r="AE424" s="193"/>
      <c r="AF424" s="193"/>
      <c r="AG424" s="193"/>
      <c r="AH424" s="193"/>
      <c r="AI424" s="193"/>
      <c r="AJ424" s="193"/>
      <c r="AK424" s="193"/>
      <c r="AL424" s="193"/>
      <c r="AM424" s="193"/>
      <c r="AN424" s="193"/>
      <c r="AO424" s="193"/>
      <c r="AP424" s="193"/>
      <c r="AQ424" s="193"/>
      <c r="AR424" s="193"/>
      <c r="AS424" s="193"/>
      <c r="AT424" s="193"/>
      <c r="AU424" s="193"/>
      <c r="AV424" s="193"/>
      <c r="AW424" s="193"/>
      <c r="AX424" s="193"/>
      <c r="AY424" s="193"/>
      <c r="AZ424" s="193"/>
      <c r="BA424" s="193"/>
      <c r="BB424" s="193"/>
      <c r="BC424" s="193"/>
      <c r="BD424" s="193"/>
      <c r="BE424" s="193"/>
      <c r="BF424" s="193"/>
      <c r="BG424" s="193"/>
      <c r="BH424" s="193"/>
      <c r="BI424" s="193"/>
      <c r="BJ424" s="193"/>
      <c r="BK424" s="193"/>
      <c r="BL424" s="193"/>
      <c r="BM424" s="193"/>
    </row>
    <row r="425" spans="25:65" s="187" customFormat="1" x14ac:dyDescent="0.3">
      <c r="Y425" s="193"/>
      <c r="Z425" s="193"/>
      <c r="AA425" s="193"/>
      <c r="AB425" s="193"/>
      <c r="AC425" s="193"/>
      <c r="AD425" s="193"/>
      <c r="AE425" s="193"/>
      <c r="AF425" s="193"/>
      <c r="AG425" s="193"/>
      <c r="AH425" s="193"/>
      <c r="AI425" s="193"/>
      <c r="AJ425" s="193"/>
      <c r="AK425" s="193"/>
      <c r="AL425" s="193"/>
      <c r="AM425" s="193"/>
      <c r="AN425" s="193"/>
      <c r="AO425" s="193"/>
      <c r="AP425" s="193"/>
      <c r="AQ425" s="193"/>
      <c r="AR425" s="193"/>
      <c r="AS425" s="193"/>
      <c r="AT425" s="193"/>
      <c r="AU425" s="193"/>
      <c r="AV425" s="193"/>
      <c r="AW425" s="193"/>
      <c r="AX425" s="193"/>
      <c r="AY425" s="193"/>
      <c r="AZ425" s="193"/>
      <c r="BA425" s="193"/>
      <c r="BB425" s="193"/>
      <c r="BC425" s="193"/>
      <c r="BD425" s="193"/>
      <c r="BE425" s="193"/>
      <c r="BF425" s="193"/>
      <c r="BG425" s="193"/>
      <c r="BH425" s="193"/>
      <c r="BI425" s="193"/>
      <c r="BJ425" s="193"/>
      <c r="BK425" s="193"/>
      <c r="BL425" s="193"/>
      <c r="BM425" s="193"/>
    </row>
    <row r="426" spans="25:65" s="187" customFormat="1" x14ac:dyDescent="0.3">
      <c r="Y426" s="193"/>
      <c r="Z426" s="193"/>
      <c r="AA426" s="193"/>
      <c r="AB426" s="193"/>
      <c r="AC426" s="193"/>
      <c r="AD426" s="193"/>
      <c r="AE426" s="193"/>
      <c r="AF426" s="193"/>
      <c r="AG426" s="193"/>
      <c r="AH426" s="193"/>
      <c r="AI426" s="193"/>
      <c r="AJ426" s="193"/>
      <c r="AK426" s="193"/>
      <c r="AL426" s="193"/>
      <c r="AM426" s="193"/>
      <c r="AN426" s="193"/>
      <c r="AO426" s="193"/>
      <c r="AP426" s="193"/>
      <c r="AQ426" s="193"/>
      <c r="AR426" s="193"/>
      <c r="AS426" s="193"/>
      <c r="AT426" s="193"/>
      <c r="AU426" s="193"/>
      <c r="AV426" s="193"/>
      <c r="AW426" s="193"/>
      <c r="AX426" s="193"/>
      <c r="AY426" s="193"/>
      <c r="AZ426" s="193"/>
      <c r="BA426" s="193"/>
      <c r="BB426" s="193"/>
      <c r="BC426" s="193"/>
      <c r="BD426" s="193"/>
      <c r="BE426" s="193"/>
      <c r="BF426" s="193"/>
      <c r="BG426" s="193"/>
      <c r="BH426" s="193"/>
      <c r="BI426" s="193"/>
      <c r="BJ426" s="193"/>
      <c r="BK426" s="193"/>
      <c r="BL426" s="193"/>
      <c r="BM426" s="193"/>
    </row>
    <row r="427" spans="25:65" s="187" customFormat="1" x14ac:dyDescent="0.3">
      <c r="Y427" s="193"/>
      <c r="Z427" s="193"/>
      <c r="AA427" s="193"/>
      <c r="AB427" s="193"/>
      <c r="AC427" s="193"/>
      <c r="AD427" s="193"/>
      <c r="AE427" s="193"/>
      <c r="AF427" s="193"/>
      <c r="AG427" s="193"/>
      <c r="AH427" s="193"/>
      <c r="AI427" s="193"/>
      <c r="AJ427" s="193"/>
      <c r="AK427" s="193"/>
      <c r="AL427" s="193"/>
      <c r="AM427" s="193"/>
      <c r="AN427" s="193"/>
      <c r="AO427" s="193"/>
      <c r="AP427" s="193"/>
      <c r="AQ427" s="193"/>
      <c r="AR427" s="193"/>
      <c r="AS427" s="193"/>
      <c r="AT427" s="193"/>
      <c r="AU427" s="193"/>
      <c r="AV427" s="193"/>
      <c r="AW427" s="193"/>
      <c r="AX427" s="193"/>
      <c r="AY427" s="193"/>
      <c r="AZ427" s="193"/>
      <c r="BA427" s="193"/>
      <c r="BB427" s="193"/>
      <c r="BC427" s="193"/>
      <c r="BD427" s="193"/>
      <c r="BE427" s="193"/>
      <c r="BF427" s="193"/>
      <c r="BG427" s="193"/>
      <c r="BH427" s="193"/>
      <c r="BI427" s="193"/>
      <c r="BJ427" s="193"/>
      <c r="BK427" s="193"/>
      <c r="BL427" s="193"/>
      <c r="BM427" s="193"/>
    </row>
    <row r="428" spans="25:65" s="187" customFormat="1" x14ac:dyDescent="0.3">
      <c r="Y428" s="193"/>
      <c r="Z428" s="193"/>
      <c r="AA428" s="193"/>
      <c r="AB428" s="193"/>
      <c r="AC428" s="193"/>
      <c r="AD428" s="193"/>
      <c r="AE428" s="193"/>
      <c r="AF428" s="193"/>
      <c r="AG428" s="193"/>
      <c r="AH428" s="193"/>
      <c r="AI428" s="193"/>
      <c r="AJ428" s="193"/>
      <c r="AK428" s="193"/>
      <c r="AL428" s="193"/>
      <c r="AM428" s="193"/>
      <c r="AN428" s="193"/>
      <c r="AO428" s="193"/>
      <c r="AP428" s="193"/>
      <c r="AQ428" s="193"/>
      <c r="AR428" s="193"/>
      <c r="AS428" s="193"/>
      <c r="AT428" s="193"/>
      <c r="AU428" s="193"/>
      <c r="AV428" s="193"/>
      <c r="AW428" s="193"/>
      <c r="AX428" s="193"/>
      <c r="AY428" s="193"/>
      <c r="AZ428" s="193"/>
      <c r="BA428" s="193"/>
      <c r="BB428" s="193"/>
      <c r="BC428" s="193"/>
      <c r="BD428" s="193"/>
      <c r="BE428" s="193"/>
      <c r="BF428" s="193"/>
      <c r="BG428" s="193"/>
      <c r="BH428" s="193"/>
      <c r="BI428" s="193"/>
      <c r="BJ428" s="193"/>
      <c r="BK428" s="193"/>
      <c r="BL428" s="193"/>
      <c r="BM428" s="193"/>
    </row>
    <row r="429" spans="25:65" s="187" customFormat="1" x14ac:dyDescent="0.3">
      <c r="Y429" s="193"/>
      <c r="Z429" s="193"/>
      <c r="AA429" s="193"/>
      <c r="AB429" s="193"/>
      <c r="AC429" s="193"/>
      <c r="AD429" s="193"/>
      <c r="AE429" s="193"/>
      <c r="AF429" s="193"/>
      <c r="AG429" s="193"/>
      <c r="AH429" s="193"/>
      <c r="AI429" s="193"/>
      <c r="AJ429" s="193"/>
      <c r="AK429" s="193"/>
      <c r="AL429" s="193"/>
      <c r="AM429" s="193"/>
      <c r="AN429" s="193"/>
      <c r="AO429" s="193"/>
      <c r="AP429" s="193"/>
      <c r="AQ429" s="193"/>
      <c r="AR429" s="193"/>
      <c r="AS429" s="193"/>
      <c r="AT429" s="193"/>
      <c r="AU429" s="193"/>
      <c r="AV429" s="193"/>
      <c r="AW429" s="193"/>
      <c r="AX429" s="193"/>
      <c r="AY429" s="193"/>
      <c r="AZ429" s="193"/>
      <c r="BA429" s="193"/>
      <c r="BB429" s="193"/>
      <c r="BC429" s="193"/>
      <c r="BD429" s="193"/>
      <c r="BE429" s="193"/>
      <c r="BF429" s="193"/>
      <c r="BG429" s="193"/>
      <c r="BH429" s="193"/>
      <c r="BI429" s="193"/>
      <c r="BJ429" s="193"/>
      <c r="BK429" s="193"/>
      <c r="BL429" s="193"/>
      <c r="BM429" s="193"/>
    </row>
    <row r="430" spans="25:65" s="187" customFormat="1" x14ac:dyDescent="0.3">
      <c r="Y430" s="193"/>
      <c r="Z430" s="193"/>
      <c r="AA430" s="193"/>
      <c r="AB430" s="193"/>
      <c r="AC430" s="193"/>
      <c r="AD430" s="193"/>
      <c r="AE430" s="193"/>
      <c r="AF430" s="193"/>
      <c r="AG430" s="193"/>
      <c r="AH430" s="193"/>
      <c r="AI430" s="193"/>
      <c r="AJ430" s="193"/>
      <c r="AK430" s="193"/>
      <c r="AL430" s="193"/>
      <c r="AM430" s="193"/>
      <c r="AN430" s="193"/>
      <c r="AO430" s="193"/>
      <c r="AP430" s="193"/>
      <c r="AQ430" s="193"/>
      <c r="AR430" s="193"/>
      <c r="AS430" s="193"/>
      <c r="AT430" s="193"/>
      <c r="AU430" s="193"/>
      <c r="AV430" s="193"/>
      <c r="AW430" s="193"/>
      <c r="AX430" s="193"/>
      <c r="AY430" s="193"/>
      <c r="AZ430" s="193"/>
      <c r="BA430" s="193"/>
      <c r="BB430" s="193"/>
      <c r="BC430" s="193"/>
      <c r="BD430" s="193"/>
      <c r="BE430" s="193"/>
      <c r="BF430" s="193"/>
      <c r="BG430" s="193"/>
      <c r="BH430" s="193"/>
      <c r="BI430" s="193"/>
      <c r="BJ430" s="193"/>
      <c r="BK430" s="193"/>
      <c r="BL430" s="193"/>
      <c r="BM430" s="193"/>
    </row>
    <row r="431" spans="25:65" s="187" customFormat="1" x14ac:dyDescent="0.3">
      <c r="Y431" s="193"/>
      <c r="Z431" s="193"/>
      <c r="AA431" s="193"/>
      <c r="AB431" s="193"/>
      <c r="AC431" s="193"/>
      <c r="AD431" s="193"/>
      <c r="AE431" s="193"/>
      <c r="AF431" s="193"/>
      <c r="AG431" s="193"/>
      <c r="AH431" s="193"/>
      <c r="AI431" s="193"/>
      <c r="AJ431" s="193"/>
      <c r="AK431" s="193"/>
      <c r="AL431" s="193"/>
      <c r="AM431" s="193"/>
      <c r="AN431" s="193"/>
      <c r="AO431" s="193"/>
      <c r="AP431" s="193"/>
      <c r="AQ431" s="193"/>
      <c r="AR431" s="193"/>
      <c r="AS431" s="193"/>
      <c r="AT431" s="193"/>
      <c r="AU431" s="193"/>
      <c r="AV431" s="193"/>
      <c r="AW431" s="193"/>
      <c r="AX431" s="193"/>
      <c r="AY431" s="193"/>
      <c r="AZ431" s="193"/>
      <c r="BA431" s="193"/>
      <c r="BB431" s="193"/>
      <c r="BC431" s="193"/>
      <c r="BD431" s="193"/>
      <c r="BE431" s="193"/>
      <c r="BF431" s="193"/>
      <c r="BG431" s="193"/>
      <c r="BH431" s="193"/>
      <c r="BI431" s="193"/>
      <c r="BJ431" s="193"/>
      <c r="BK431" s="193"/>
      <c r="BL431" s="193"/>
      <c r="BM431" s="193"/>
    </row>
    <row r="432" spans="25:65" s="187" customFormat="1" x14ac:dyDescent="0.3">
      <c r="Y432" s="193"/>
      <c r="Z432" s="193"/>
      <c r="AA432" s="193"/>
      <c r="AB432" s="193"/>
      <c r="AC432" s="193"/>
      <c r="AD432" s="193"/>
      <c r="AE432" s="193"/>
      <c r="AF432" s="193"/>
      <c r="AG432" s="193"/>
      <c r="AH432" s="193"/>
      <c r="AI432" s="193"/>
      <c r="AJ432" s="193"/>
      <c r="AK432" s="193"/>
      <c r="AL432" s="193"/>
      <c r="AM432" s="193"/>
      <c r="AN432" s="193"/>
      <c r="AO432" s="193"/>
      <c r="AP432" s="193"/>
      <c r="AQ432" s="193"/>
      <c r="AR432" s="193"/>
      <c r="AS432" s="193"/>
      <c r="AT432" s="193"/>
      <c r="AU432" s="193"/>
      <c r="AV432" s="193"/>
      <c r="AW432" s="193"/>
      <c r="AX432" s="193"/>
      <c r="AY432" s="193"/>
      <c r="AZ432" s="193"/>
      <c r="BA432" s="193"/>
      <c r="BB432" s="193"/>
      <c r="BC432" s="193"/>
      <c r="BD432" s="193"/>
      <c r="BE432" s="193"/>
      <c r="BF432" s="193"/>
      <c r="BG432" s="193"/>
      <c r="BH432" s="193"/>
      <c r="BI432" s="193"/>
      <c r="BJ432" s="193"/>
      <c r="BK432" s="193"/>
      <c r="BL432" s="193"/>
      <c r="BM432" s="193"/>
    </row>
    <row r="433" spans="25:65" s="187" customFormat="1" x14ac:dyDescent="0.3">
      <c r="Y433" s="193"/>
      <c r="Z433" s="193"/>
      <c r="AA433" s="193"/>
      <c r="AB433" s="193"/>
      <c r="AC433" s="193"/>
      <c r="AD433" s="193"/>
      <c r="AE433" s="193"/>
      <c r="AF433" s="193"/>
      <c r="AG433" s="193"/>
      <c r="AH433" s="193"/>
      <c r="AI433" s="193"/>
      <c r="AJ433" s="193"/>
      <c r="AK433" s="193"/>
      <c r="AL433" s="193"/>
      <c r="AM433" s="193"/>
      <c r="AN433" s="193"/>
      <c r="AO433" s="193"/>
      <c r="AP433" s="193"/>
      <c r="AQ433" s="193"/>
      <c r="AR433" s="193"/>
      <c r="AS433" s="193"/>
      <c r="AT433" s="193"/>
      <c r="AU433" s="193"/>
      <c r="AV433" s="193"/>
      <c r="AW433" s="193"/>
      <c r="AX433" s="193"/>
      <c r="AY433" s="193"/>
      <c r="AZ433" s="193"/>
      <c r="BA433" s="193"/>
      <c r="BB433" s="193"/>
      <c r="BC433" s="193"/>
      <c r="BD433" s="193"/>
      <c r="BE433" s="193"/>
      <c r="BF433" s="193"/>
      <c r="BG433" s="193"/>
      <c r="BH433" s="193"/>
      <c r="BI433" s="193"/>
      <c r="BJ433" s="193"/>
      <c r="BK433" s="193"/>
      <c r="BL433" s="193"/>
      <c r="BM433" s="193"/>
    </row>
    <row r="434" spans="25:65" s="187" customFormat="1" x14ac:dyDescent="0.3">
      <c r="Y434" s="193"/>
      <c r="Z434" s="193"/>
      <c r="AA434" s="193"/>
      <c r="AB434" s="193"/>
      <c r="AC434" s="193"/>
      <c r="AD434" s="193"/>
      <c r="AE434" s="193"/>
      <c r="AF434" s="193"/>
      <c r="AG434" s="193"/>
      <c r="AH434" s="193"/>
      <c r="AI434" s="193"/>
      <c r="AJ434" s="193"/>
      <c r="AK434" s="193"/>
      <c r="AL434" s="193"/>
      <c r="AM434" s="193"/>
      <c r="AN434" s="193"/>
      <c r="AO434" s="193"/>
      <c r="AP434" s="193"/>
      <c r="AQ434" s="193"/>
      <c r="AR434" s="193"/>
      <c r="AS434" s="193"/>
      <c r="AT434" s="193"/>
      <c r="AU434" s="193"/>
      <c r="AV434" s="193"/>
      <c r="AW434" s="193"/>
      <c r="AX434" s="193"/>
      <c r="AY434" s="193"/>
      <c r="AZ434" s="193"/>
      <c r="BA434" s="193"/>
      <c r="BB434" s="193"/>
      <c r="BC434" s="193"/>
      <c r="BD434" s="193"/>
      <c r="BE434" s="193"/>
      <c r="BF434" s="193"/>
      <c r="BG434" s="193"/>
      <c r="BH434" s="193"/>
      <c r="BI434" s="193"/>
      <c r="BJ434" s="193"/>
      <c r="BK434" s="193"/>
      <c r="BL434" s="193"/>
      <c r="BM434" s="193"/>
    </row>
    <row r="435" spans="25:65" s="187" customFormat="1" x14ac:dyDescent="0.3">
      <c r="Y435" s="193"/>
      <c r="Z435" s="193"/>
      <c r="AA435" s="193"/>
      <c r="AB435" s="193"/>
      <c r="AC435" s="193"/>
      <c r="AD435" s="193"/>
      <c r="AE435" s="193"/>
      <c r="AF435" s="193"/>
      <c r="AG435" s="193"/>
      <c r="AH435" s="193"/>
      <c r="AI435" s="193"/>
      <c r="AJ435" s="193"/>
      <c r="AK435" s="193"/>
      <c r="AL435" s="193"/>
      <c r="AM435" s="193"/>
      <c r="AN435" s="193"/>
      <c r="AO435" s="193"/>
      <c r="AP435" s="193"/>
      <c r="AQ435" s="193"/>
      <c r="AR435" s="193"/>
      <c r="AS435" s="193"/>
      <c r="AT435" s="193"/>
      <c r="AU435" s="193"/>
      <c r="AV435" s="193"/>
      <c r="AW435" s="193"/>
      <c r="AX435" s="193"/>
      <c r="AY435" s="193"/>
      <c r="AZ435" s="193"/>
      <c r="BA435" s="193"/>
      <c r="BB435" s="193"/>
      <c r="BC435" s="193"/>
      <c r="BD435" s="193"/>
      <c r="BE435" s="193"/>
      <c r="BF435" s="193"/>
      <c r="BG435" s="193"/>
      <c r="BH435" s="193"/>
      <c r="BI435" s="193"/>
      <c r="BJ435" s="193"/>
      <c r="BK435" s="193"/>
      <c r="BL435" s="193"/>
      <c r="BM435" s="193"/>
    </row>
    <row r="436" spans="25:65" s="187" customFormat="1" x14ac:dyDescent="0.3">
      <c r="Y436" s="193"/>
      <c r="Z436" s="193"/>
      <c r="AA436" s="193"/>
      <c r="AB436" s="193"/>
      <c r="AC436" s="193"/>
      <c r="AD436" s="193"/>
      <c r="AE436" s="193"/>
      <c r="AF436" s="193"/>
      <c r="AG436" s="193"/>
      <c r="AH436" s="193"/>
      <c r="AI436" s="193"/>
      <c r="AJ436" s="193"/>
      <c r="AK436" s="193"/>
      <c r="AL436" s="193"/>
      <c r="AM436" s="193"/>
      <c r="AN436" s="193"/>
      <c r="AO436" s="193"/>
      <c r="AP436" s="193"/>
      <c r="AQ436" s="193"/>
      <c r="AR436" s="193"/>
      <c r="AS436" s="193"/>
      <c r="AT436" s="193"/>
      <c r="AU436" s="193"/>
      <c r="AV436" s="193"/>
      <c r="AW436" s="193"/>
      <c r="AX436" s="193"/>
      <c r="AY436" s="193"/>
      <c r="AZ436" s="193"/>
      <c r="BA436" s="193"/>
      <c r="BB436" s="193"/>
      <c r="BC436" s="193"/>
      <c r="BD436" s="193"/>
      <c r="BE436" s="193"/>
      <c r="BF436" s="193"/>
      <c r="BG436" s="193"/>
      <c r="BH436" s="193"/>
      <c r="BI436" s="193"/>
      <c r="BJ436" s="193"/>
      <c r="BK436" s="193"/>
      <c r="BL436" s="193"/>
      <c r="BM436" s="193"/>
    </row>
    <row r="437" spans="25:65" s="187" customFormat="1" x14ac:dyDescent="0.3">
      <c r="Y437" s="193"/>
      <c r="Z437" s="193"/>
      <c r="AA437" s="193"/>
      <c r="AB437" s="193"/>
      <c r="AC437" s="193"/>
      <c r="AD437" s="193"/>
      <c r="AE437" s="193"/>
      <c r="AF437" s="193"/>
      <c r="AG437" s="193"/>
      <c r="AH437" s="193"/>
      <c r="AI437" s="193"/>
      <c r="AJ437" s="193"/>
      <c r="AK437" s="193"/>
      <c r="AL437" s="193"/>
      <c r="AM437" s="193"/>
      <c r="AN437" s="193"/>
      <c r="AO437" s="193"/>
      <c r="AP437" s="193"/>
      <c r="AQ437" s="193"/>
      <c r="AR437" s="193"/>
      <c r="AS437" s="193"/>
      <c r="AT437" s="193"/>
      <c r="AU437" s="193"/>
      <c r="AV437" s="193"/>
      <c r="AW437" s="193"/>
      <c r="AX437" s="193"/>
      <c r="AY437" s="193"/>
      <c r="AZ437" s="193"/>
      <c r="BA437" s="193"/>
      <c r="BB437" s="193"/>
      <c r="BC437" s="193"/>
      <c r="BD437" s="193"/>
      <c r="BE437" s="193"/>
      <c r="BF437" s="193"/>
      <c r="BG437" s="193"/>
      <c r="BH437" s="193"/>
      <c r="BI437" s="193"/>
      <c r="BJ437" s="193"/>
      <c r="BK437" s="193"/>
      <c r="BL437" s="193"/>
      <c r="BM437" s="193"/>
    </row>
    <row r="438" spans="25:65" s="187" customFormat="1" x14ac:dyDescent="0.3">
      <c r="Y438" s="193"/>
      <c r="Z438" s="193"/>
      <c r="AA438" s="193"/>
      <c r="AB438" s="193"/>
      <c r="AC438" s="193"/>
      <c r="AD438" s="193"/>
      <c r="AE438" s="193"/>
      <c r="AF438" s="193"/>
      <c r="AG438" s="193"/>
      <c r="AH438" s="193"/>
      <c r="AI438" s="193"/>
      <c r="AJ438" s="193"/>
      <c r="AK438" s="193"/>
      <c r="AL438" s="193"/>
      <c r="AM438" s="193"/>
      <c r="AN438" s="193"/>
      <c r="AO438" s="193"/>
      <c r="AP438" s="193"/>
      <c r="AQ438" s="193"/>
      <c r="AR438" s="193"/>
      <c r="AS438" s="193"/>
      <c r="AT438" s="193"/>
      <c r="AU438" s="193"/>
      <c r="AV438" s="193"/>
      <c r="AW438" s="193"/>
      <c r="AX438" s="193"/>
      <c r="AY438" s="193"/>
      <c r="AZ438" s="193"/>
      <c r="BA438" s="193"/>
      <c r="BB438" s="193"/>
      <c r="BC438" s="193"/>
      <c r="BD438" s="193"/>
      <c r="BE438" s="193"/>
      <c r="BF438" s="193"/>
      <c r="BG438" s="193"/>
      <c r="BH438" s="193"/>
      <c r="BI438" s="193"/>
      <c r="BJ438" s="193"/>
      <c r="BK438" s="193"/>
      <c r="BL438" s="193"/>
      <c r="BM438" s="193"/>
    </row>
    <row r="439" spans="25:65" s="187" customFormat="1" x14ac:dyDescent="0.3">
      <c r="Y439" s="193"/>
      <c r="Z439" s="193"/>
      <c r="AA439" s="193"/>
      <c r="AB439" s="193"/>
      <c r="AC439" s="193"/>
      <c r="AD439" s="193"/>
      <c r="AE439" s="193"/>
      <c r="AF439" s="193"/>
      <c r="AG439" s="193"/>
      <c r="AH439" s="193"/>
      <c r="AI439" s="193"/>
      <c r="AJ439" s="193"/>
      <c r="AK439" s="193"/>
      <c r="AL439" s="193"/>
      <c r="AM439" s="193"/>
      <c r="AN439" s="193"/>
      <c r="AO439" s="193"/>
      <c r="AP439" s="193"/>
      <c r="AQ439" s="193"/>
      <c r="AR439" s="193"/>
      <c r="AS439" s="193"/>
      <c r="AT439" s="193"/>
      <c r="AU439" s="193"/>
      <c r="AV439" s="193"/>
      <c r="AW439" s="193"/>
      <c r="AX439" s="193"/>
      <c r="AY439" s="193"/>
      <c r="AZ439" s="193"/>
      <c r="BA439" s="193"/>
      <c r="BB439" s="193"/>
      <c r="BC439" s="193"/>
      <c r="BD439" s="193"/>
      <c r="BE439" s="193"/>
      <c r="BF439" s="193"/>
      <c r="BG439" s="193"/>
      <c r="BH439" s="193"/>
      <c r="BI439" s="193"/>
      <c r="BJ439" s="193"/>
      <c r="BK439" s="193"/>
      <c r="BL439" s="193"/>
      <c r="BM439" s="193"/>
    </row>
    <row r="440" spans="25:65" s="187" customFormat="1" x14ac:dyDescent="0.3">
      <c r="Y440" s="193"/>
      <c r="Z440" s="193"/>
      <c r="AA440" s="193"/>
      <c r="AB440" s="193"/>
      <c r="AC440" s="193"/>
      <c r="AD440" s="193"/>
      <c r="AE440" s="193"/>
      <c r="AF440" s="193"/>
      <c r="AG440" s="193"/>
      <c r="AH440" s="193"/>
      <c r="AI440" s="193"/>
      <c r="AJ440" s="193"/>
      <c r="AK440" s="193"/>
      <c r="AL440" s="193"/>
      <c r="AM440" s="193"/>
      <c r="AN440" s="193"/>
      <c r="AO440" s="193"/>
      <c r="AP440" s="193"/>
      <c r="AQ440" s="193"/>
      <c r="AR440" s="193"/>
      <c r="AS440" s="193"/>
      <c r="AT440" s="193"/>
      <c r="AU440" s="193"/>
      <c r="AV440" s="193"/>
      <c r="AW440" s="193"/>
      <c r="AX440" s="193"/>
      <c r="AY440" s="193"/>
      <c r="AZ440" s="193"/>
      <c r="BA440" s="193"/>
      <c r="BB440" s="193"/>
      <c r="BC440" s="193"/>
      <c r="BD440" s="193"/>
      <c r="BE440" s="193"/>
      <c r="BF440" s="193"/>
      <c r="BG440" s="193"/>
      <c r="BH440" s="193"/>
      <c r="BI440" s="193"/>
      <c r="BJ440" s="193"/>
      <c r="BK440" s="193"/>
      <c r="BL440" s="193"/>
      <c r="BM440" s="193"/>
    </row>
    <row r="441" spans="25:65" s="187" customFormat="1" x14ac:dyDescent="0.3">
      <c r="Y441" s="193"/>
      <c r="Z441" s="193"/>
      <c r="AA441" s="193"/>
      <c r="AB441" s="193"/>
      <c r="AC441" s="193"/>
      <c r="AD441" s="193"/>
      <c r="AE441" s="193"/>
      <c r="AF441" s="193"/>
      <c r="AG441" s="193"/>
      <c r="AH441" s="193"/>
      <c r="AI441" s="193"/>
      <c r="AJ441" s="193"/>
      <c r="AK441" s="193"/>
      <c r="AL441" s="193"/>
      <c r="AM441" s="193"/>
      <c r="AN441" s="193"/>
      <c r="AO441" s="193"/>
      <c r="AP441" s="193"/>
      <c r="AQ441" s="193"/>
      <c r="AR441" s="193"/>
      <c r="AS441" s="193"/>
      <c r="AT441" s="193"/>
      <c r="AU441" s="193"/>
      <c r="AV441" s="193"/>
      <c r="AW441" s="193"/>
      <c r="AX441" s="193"/>
      <c r="AY441" s="193"/>
      <c r="AZ441" s="193"/>
      <c r="BA441" s="193"/>
      <c r="BB441" s="193"/>
      <c r="BC441" s="193"/>
      <c r="BD441" s="193"/>
      <c r="BE441" s="193"/>
      <c r="BF441" s="193"/>
      <c r="BG441" s="193"/>
      <c r="BH441" s="193"/>
      <c r="BI441" s="193"/>
      <c r="BJ441" s="193"/>
      <c r="BK441" s="193"/>
      <c r="BL441" s="193"/>
      <c r="BM441" s="193"/>
    </row>
    <row r="442" spans="25:65" s="187" customFormat="1" x14ac:dyDescent="0.3">
      <c r="Y442" s="193"/>
      <c r="Z442" s="193"/>
      <c r="AA442" s="193"/>
      <c r="AB442" s="193"/>
      <c r="AC442" s="193"/>
      <c r="AD442" s="193"/>
      <c r="AE442" s="193"/>
      <c r="AF442" s="193"/>
      <c r="AG442" s="193"/>
      <c r="AH442" s="193"/>
      <c r="AI442" s="193"/>
      <c r="AJ442" s="193"/>
      <c r="AK442" s="193"/>
      <c r="AL442" s="193"/>
      <c r="AM442" s="193"/>
      <c r="AN442" s="193"/>
      <c r="AO442" s="193"/>
      <c r="AP442" s="193"/>
      <c r="AQ442" s="193"/>
      <c r="AR442" s="193"/>
      <c r="AS442" s="193"/>
      <c r="AT442" s="193"/>
      <c r="AU442" s="193"/>
      <c r="AV442" s="193"/>
      <c r="AW442" s="193"/>
      <c r="AX442" s="193"/>
      <c r="AY442" s="193"/>
      <c r="AZ442" s="193"/>
      <c r="BA442" s="193"/>
      <c r="BB442" s="193"/>
      <c r="BC442" s="193"/>
      <c r="BD442" s="193"/>
      <c r="BE442" s="193"/>
      <c r="BF442" s="193"/>
      <c r="BG442" s="193"/>
      <c r="BH442" s="193"/>
      <c r="BI442" s="193"/>
      <c r="BJ442" s="193"/>
      <c r="BK442" s="193"/>
      <c r="BL442" s="193"/>
      <c r="BM442" s="193"/>
    </row>
    <row r="443" spans="25:65" s="187" customFormat="1" x14ac:dyDescent="0.3">
      <c r="Y443" s="193"/>
      <c r="Z443" s="193"/>
      <c r="AA443" s="193"/>
      <c r="AB443" s="193"/>
      <c r="AC443" s="193"/>
      <c r="AD443" s="193"/>
      <c r="AE443" s="193"/>
      <c r="AF443" s="193"/>
      <c r="AG443" s="193"/>
      <c r="AH443" s="193"/>
      <c r="AI443" s="193"/>
      <c r="AJ443" s="193"/>
      <c r="AK443" s="193"/>
      <c r="AL443" s="193"/>
      <c r="AM443" s="193"/>
      <c r="AN443" s="193"/>
      <c r="AO443" s="193"/>
      <c r="AP443" s="193"/>
      <c r="AQ443" s="193"/>
      <c r="AR443" s="193"/>
      <c r="AS443" s="193"/>
      <c r="AT443" s="193"/>
      <c r="AU443" s="193"/>
      <c r="AV443" s="193"/>
      <c r="AW443" s="193"/>
      <c r="AX443" s="193"/>
      <c r="AY443" s="193"/>
      <c r="AZ443" s="193"/>
      <c r="BA443" s="193"/>
      <c r="BB443" s="193"/>
      <c r="BC443" s="193"/>
      <c r="BD443" s="193"/>
      <c r="BE443" s="193"/>
      <c r="BF443" s="193"/>
      <c r="BG443" s="193"/>
      <c r="BH443" s="193"/>
      <c r="BI443" s="193"/>
      <c r="BJ443" s="193"/>
      <c r="BK443" s="193"/>
      <c r="BL443" s="193"/>
      <c r="BM443" s="193"/>
    </row>
    <row r="444" spans="25:65" s="187" customFormat="1" x14ac:dyDescent="0.3">
      <c r="Y444" s="193"/>
      <c r="Z444" s="193"/>
      <c r="AA444" s="193"/>
      <c r="AB444" s="193"/>
      <c r="AC444" s="193"/>
      <c r="AD444" s="193"/>
      <c r="AE444" s="193"/>
      <c r="AF444" s="193"/>
      <c r="AG444" s="193"/>
      <c r="AH444" s="193"/>
      <c r="AI444" s="193"/>
      <c r="AJ444" s="193"/>
      <c r="AK444" s="193"/>
      <c r="AL444" s="193"/>
      <c r="AM444" s="193"/>
      <c r="AN444" s="193"/>
      <c r="AO444" s="193"/>
      <c r="AP444" s="193"/>
      <c r="AQ444" s="193"/>
      <c r="AR444" s="193"/>
      <c r="AS444" s="193"/>
      <c r="AT444" s="193"/>
      <c r="AU444" s="193"/>
      <c r="AV444" s="193"/>
      <c r="AW444" s="193"/>
      <c r="AX444" s="193"/>
      <c r="AY444" s="193"/>
      <c r="AZ444" s="193"/>
      <c r="BA444" s="193"/>
      <c r="BB444" s="193"/>
      <c r="BC444" s="193"/>
      <c r="BD444" s="193"/>
      <c r="BE444" s="193"/>
      <c r="BF444" s="193"/>
      <c r="BG444" s="193"/>
      <c r="BH444" s="193"/>
      <c r="BI444" s="193"/>
      <c r="BJ444" s="193"/>
      <c r="BK444" s="193"/>
      <c r="BL444" s="193"/>
      <c r="BM444" s="193"/>
    </row>
    <row r="445" spans="25:65" s="187" customFormat="1" x14ac:dyDescent="0.3">
      <c r="Y445" s="193"/>
      <c r="Z445" s="193"/>
      <c r="AA445" s="193"/>
      <c r="AB445" s="193"/>
      <c r="AC445" s="193"/>
      <c r="AD445" s="193"/>
      <c r="AE445" s="193"/>
      <c r="AF445" s="193"/>
      <c r="AG445" s="193"/>
      <c r="AH445" s="193"/>
      <c r="AI445" s="193"/>
      <c r="AJ445" s="193"/>
      <c r="AK445" s="193"/>
      <c r="AL445" s="193"/>
      <c r="AM445" s="193"/>
      <c r="AN445" s="193"/>
      <c r="AO445" s="193"/>
      <c r="AP445" s="193"/>
      <c r="AQ445" s="193"/>
      <c r="AR445" s="193"/>
      <c r="AS445" s="193"/>
      <c r="AT445" s="193"/>
      <c r="AU445" s="193"/>
      <c r="AV445" s="193"/>
      <c r="AW445" s="193"/>
      <c r="AX445" s="193"/>
      <c r="AY445" s="193"/>
      <c r="AZ445" s="193"/>
      <c r="BA445" s="193"/>
      <c r="BB445" s="193"/>
      <c r="BC445" s="193"/>
      <c r="BD445" s="193"/>
      <c r="BE445" s="193"/>
      <c r="BF445" s="193"/>
      <c r="BG445" s="193"/>
      <c r="BH445" s="193"/>
      <c r="BI445" s="193"/>
      <c r="BJ445" s="193"/>
      <c r="BK445" s="193"/>
      <c r="BL445" s="193"/>
      <c r="BM445" s="193"/>
    </row>
    <row r="446" spans="25:65" s="187" customFormat="1" x14ac:dyDescent="0.3">
      <c r="Y446" s="193"/>
      <c r="Z446" s="193"/>
      <c r="AA446" s="193"/>
      <c r="AB446" s="193"/>
      <c r="AC446" s="193"/>
      <c r="AD446" s="193"/>
      <c r="AE446" s="193"/>
      <c r="AF446" s="193"/>
      <c r="AG446" s="193"/>
      <c r="AH446" s="193"/>
      <c r="AI446" s="193"/>
      <c r="AJ446" s="193"/>
      <c r="AK446" s="193"/>
      <c r="AL446" s="193"/>
      <c r="AM446" s="193"/>
      <c r="AN446" s="193"/>
      <c r="AO446" s="193"/>
      <c r="AP446" s="193"/>
      <c r="AQ446" s="193"/>
      <c r="AR446" s="193"/>
      <c r="AS446" s="193"/>
      <c r="AT446" s="193"/>
      <c r="AU446" s="193"/>
      <c r="AV446" s="193"/>
      <c r="AW446" s="193"/>
      <c r="AX446" s="193"/>
      <c r="AY446" s="193"/>
      <c r="AZ446" s="193"/>
      <c r="BA446" s="193"/>
      <c r="BB446" s="193"/>
      <c r="BC446" s="193"/>
      <c r="BD446" s="193"/>
      <c r="BE446" s="193"/>
      <c r="BF446" s="193"/>
      <c r="BG446" s="193"/>
      <c r="BH446" s="193"/>
      <c r="BI446" s="193"/>
      <c r="BJ446" s="193"/>
      <c r="BK446" s="193"/>
      <c r="BL446" s="193"/>
      <c r="BM446" s="193"/>
    </row>
    <row r="447" spans="25:65" s="187" customFormat="1" x14ac:dyDescent="0.3">
      <c r="Y447" s="193"/>
      <c r="Z447" s="193"/>
      <c r="AA447" s="193"/>
      <c r="AB447" s="193"/>
      <c r="AC447" s="193"/>
      <c r="AD447" s="193"/>
      <c r="AE447" s="193"/>
      <c r="AF447" s="193"/>
      <c r="AG447" s="193"/>
      <c r="AH447" s="193"/>
      <c r="AI447" s="193"/>
      <c r="AJ447" s="193"/>
      <c r="AK447" s="193"/>
      <c r="AL447" s="193"/>
      <c r="AM447" s="193"/>
      <c r="AN447" s="193"/>
      <c r="AO447" s="193"/>
      <c r="AP447" s="193"/>
      <c r="AQ447" s="193"/>
      <c r="AR447" s="193"/>
      <c r="AS447" s="193"/>
      <c r="AT447" s="193"/>
      <c r="AU447" s="193"/>
      <c r="AV447" s="193"/>
      <c r="AW447" s="193"/>
      <c r="AX447" s="193"/>
      <c r="AY447" s="193"/>
      <c r="AZ447" s="193"/>
      <c r="BA447" s="193"/>
      <c r="BB447" s="193"/>
      <c r="BC447" s="193"/>
      <c r="BD447" s="193"/>
      <c r="BE447" s="193"/>
      <c r="BF447" s="193"/>
      <c r="BG447" s="193"/>
      <c r="BH447" s="193"/>
      <c r="BI447" s="193"/>
      <c r="BJ447" s="193"/>
      <c r="BK447" s="193"/>
      <c r="BL447" s="193"/>
      <c r="BM447" s="193"/>
    </row>
    <row r="448" spans="25:65" s="187" customFormat="1" x14ac:dyDescent="0.3">
      <c r="Y448" s="193"/>
      <c r="Z448" s="193"/>
      <c r="AA448" s="193"/>
      <c r="AB448" s="193"/>
      <c r="AC448" s="193"/>
      <c r="AD448" s="193"/>
      <c r="AE448" s="193"/>
      <c r="AF448" s="193"/>
      <c r="AG448" s="193"/>
      <c r="AH448" s="193"/>
      <c r="AI448" s="193"/>
      <c r="AJ448" s="193"/>
      <c r="AK448" s="193"/>
      <c r="AL448" s="193"/>
      <c r="AM448" s="193"/>
      <c r="AN448" s="193"/>
      <c r="AO448" s="193"/>
      <c r="AP448" s="193"/>
      <c r="AQ448" s="193"/>
      <c r="AR448" s="193"/>
      <c r="AS448" s="193"/>
      <c r="AT448" s="193"/>
      <c r="AU448" s="193"/>
      <c r="AV448" s="193"/>
      <c r="AW448" s="193"/>
      <c r="AX448" s="193"/>
      <c r="AY448" s="193"/>
      <c r="AZ448" s="193"/>
      <c r="BA448" s="193"/>
      <c r="BB448" s="193"/>
      <c r="BC448" s="193"/>
      <c r="BD448" s="193"/>
      <c r="BE448" s="193"/>
      <c r="BF448" s="193"/>
      <c r="BG448" s="193"/>
      <c r="BH448" s="193"/>
      <c r="BI448" s="193"/>
      <c r="BJ448" s="193"/>
      <c r="BK448" s="193"/>
      <c r="BL448" s="193"/>
      <c r="BM448" s="193"/>
    </row>
    <row r="449" spans="25:65" s="187" customFormat="1" x14ac:dyDescent="0.3">
      <c r="Y449" s="193"/>
      <c r="Z449" s="193"/>
      <c r="AA449" s="193"/>
      <c r="AB449" s="193"/>
      <c r="AC449" s="193"/>
      <c r="AD449" s="193"/>
      <c r="AE449" s="193"/>
      <c r="AF449" s="193"/>
      <c r="AG449" s="193"/>
      <c r="AH449" s="193"/>
      <c r="AI449" s="193"/>
      <c r="AJ449" s="193"/>
      <c r="AK449" s="193"/>
      <c r="AL449" s="193"/>
      <c r="AM449" s="193"/>
      <c r="AN449" s="193"/>
      <c r="AO449" s="193"/>
      <c r="AP449" s="193"/>
      <c r="AQ449" s="193"/>
      <c r="AR449" s="193"/>
      <c r="AS449" s="193"/>
      <c r="AT449" s="193"/>
      <c r="AU449" s="193"/>
      <c r="AV449" s="193"/>
      <c r="AW449" s="193"/>
      <c r="AX449" s="193"/>
      <c r="AY449" s="193"/>
      <c r="AZ449" s="193"/>
      <c r="BA449" s="193"/>
      <c r="BB449" s="193"/>
      <c r="BC449" s="193"/>
      <c r="BD449" s="193"/>
      <c r="BE449" s="193"/>
      <c r="BF449" s="193"/>
      <c r="BG449" s="193"/>
      <c r="BH449" s="193"/>
      <c r="BI449" s="193"/>
      <c r="BJ449" s="193"/>
      <c r="BK449" s="193"/>
      <c r="BL449" s="193"/>
      <c r="BM449" s="193"/>
    </row>
    <row r="450" spans="25:65" s="187" customFormat="1" x14ac:dyDescent="0.3">
      <c r="Y450" s="193"/>
      <c r="Z450" s="193"/>
      <c r="AA450" s="193"/>
      <c r="AB450" s="193"/>
      <c r="AC450" s="193"/>
      <c r="AD450" s="193"/>
      <c r="AE450" s="193"/>
      <c r="AF450" s="193"/>
      <c r="AG450" s="193"/>
      <c r="AH450" s="193"/>
      <c r="AI450" s="193"/>
      <c r="AJ450" s="193"/>
      <c r="AK450" s="193"/>
      <c r="AL450" s="193"/>
      <c r="AM450" s="193"/>
      <c r="AN450" s="193"/>
      <c r="AO450" s="193"/>
      <c r="AP450" s="193"/>
      <c r="AQ450" s="193"/>
      <c r="AR450" s="193"/>
      <c r="AS450" s="193"/>
      <c r="AT450" s="193"/>
      <c r="AU450" s="193"/>
      <c r="AV450" s="193"/>
      <c r="AW450" s="193"/>
      <c r="AX450" s="193"/>
      <c r="AY450" s="193"/>
      <c r="AZ450" s="193"/>
      <c r="BA450" s="193"/>
      <c r="BB450" s="193"/>
      <c r="BC450" s="193"/>
      <c r="BD450" s="193"/>
      <c r="BE450" s="193"/>
      <c r="BF450" s="193"/>
      <c r="BG450" s="193"/>
      <c r="BH450" s="193"/>
      <c r="BI450" s="193"/>
      <c r="BJ450" s="193"/>
      <c r="BK450" s="193"/>
      <c r="BL450" s="193"/>
      <c r="BM450" s="193"/>
    </row>
    <row r="451" spans="25:65" s="187" customFormat="1" x14ac:dyDescent="0.3">
      <c r="Y451" s="193"/>
      <c r="Z451" s="193"/>
      <c r="AA451" s="193"/>
      <c r="AB451" s="193"/>
      <c r="AC451" s="193"/>
      <c r="AD451" s="193"/>
      <c r="AE451" s="193"/>
      <c r="AF451" s="193"/>
      <c r="AG451" s="193"/>
      <c r="AH451" s="193"/>
      <c r="AI451" s="193"/>
      <c r="AJ451" s="193"/>
      <c r="AK451" s="193"/>
      <c r="AL451" s="193"/>
      <c r="AM451" s="193"/>
      <c r="AN451" s="193"/>
      <c r="AO451" s="193"/>
      <c r="AP451" s="193"/>
      <c r="AQ451" s="193"/>
      <c r="AR451" s="193"/>
      <c r="AS451" s="193"/>
      <c r="AT451" s="193"/>
      <c r="AU451" s="193"/>
      <c r="AV451" s="193"/>
      <c r="AW451" s="193"/>
      <c r="AX451" s="193"/>
      <c r="AY451" s="193"/>
      <c r="AZ451" s="193"/>
      <c r="BA451" s="193"/>
      <c r="BB451" s="193"/>
      <c r="BC451" s="193"/>
      <c r="BD451" s="193"/>
      <c r="BE451" s="193"/>
      <c r="BF451" s="193"/>
      <c r="BG451" s="193"/>
      <c r="BH451" s="193"/>
      <c r="BI451" s="193"/>
      <c r="BJ451" s="193"/>
      <c r="BK451" s="193"/>
      <c r="BL451" s="193"/>
      <c r="BM451" s="193"/>
    </row>
    <row r="452" spans="25:65" s="187" customFormat="1" x14ac:dyDescent="0.3">
      <c r="Y452" s="193"/>
      <c r="Z452" s="193"/>
      <c r="AA452" s="193"/>
      <c r="AB452" s="193"/>
      <c r="AC452" s="193"/>
      <c r="AD452" s="193"/>
      <c r="AE452" s="193"/>
      <c r="AF452" s="193"/>
      <c r="AG452" s="193"/>
      <c r="AH452" s="193"/>
      <c r="AI452" s="193"/>
      <c r="AJ452" s="193"/>
      <c r="AK452" s="193"/>
      <c r="AL452" s="193"/>
      <c r="AM452" s="193"/>
      <c r="AN452" s="193"/>
      <c r="AO452" s="193"/>
      <c r="AP452" s="193"/>
      <c r="AQ452" s="193"/>
      <c r="AR452" s="193"/>
      <c r="AS452" s="193"/>
      <c r="AT452" s="193"/>
      <c r="AU452" s="193"/>
      <c r="AV452" s="193"/>
      <c r="AW452" s="193"/>
      <c r="AX452" s="193"/>
      <c r="AY452" s="193"/>
      <c r="AZ452" s="193"/>
      <c r="BA452" s="193"/>
      <c r="BB452" s="193"/>
      <c r="BC452" s="193"/>
      <c r="BD452" s="193"/>
      <c r="BE452" s="193"/>
      <c r="BF452" s="193"/>
      <c r="BG452" s="193"/>
      <c r="BH452" s="193"/>
      <c r="BI452" s="193"/>
      <c r="BJ452" s="193"/>
      <c r="BK452" s="193"/>
      <c r="BL452" s="193"/>
      <c r="BM452" s="193"/>
    </row>
    <row r="453" spans="25:65" s="187" customFormat="1" x14ac:dyDescent="0.3">
      <c r="Y453" s="193"/>
      <c r="Z453" s="193"/>
      <c r="AA453" s="193"/>
      <c r="AB453" s="193"/>
      <c r="AC453" s="193"/>
      <c r="AD453" s="193"/>
      <c r="AE453" s="193"/>
      <c r="AF453" s="193"/>
      <c r="AG453" s="193"/>
      <c r="AH453" s="193"/>
      <c r="AI453" s="193"/>
      <c r="AJ453" s="193"/>
      <c r="AK453" s="193"/>
      <c r="AL453" s="193"/>
      <c r="AM453" s="193"/>
      <c r="AN453" s="193"/>
      <c r="AO453" s="193"/>
      <c r="AP453" s="193"/>
      <c r="AQ453" s="193"/>
      <c r="AR453" s="193"/>
      <c r="AS453" s="193"/>
      <c r="AT453" s="193"/>
      <c r="AU453" s="193"/>
      <c r="AV453" s="193"/>
      <c r="AW453" s="193"/>
      <c r="AX453" s="193"/>
      <c r="AY453" s="193"/>
      <c r="AZ453" s="193"/>
      <c r="BA453" s="193"/>
      <c r="BB453" s="193"/>
      <c r="BC453" s="193"/>
      <c r="BD453" s="193"/>
      <c r="BE453" s="193"/>
      <c r="BF453" s="193"/>
      <c r="BG453" s="193"/>
      <c r="BH453" s="193"/>
      <c r="BI453" s="193"/>
      <c r="BJ453" s="193"/>
      <c r="BK453" s="193"/>
      <c r="BL453" s="193"/>
      <c r="BM453" s="193"/>
    </row>
    <row r="454" spans="25:65" s="187" customFormat="1" x14ac:dyDescent="0.3">
      <c r="Y454" s="193"/>
      <c r="Z454" s="193"/>
      <c r="AA454" s="193"/>
      <c r="AB454" s="193"/>
      <c r="AC454" s="193"/>
      <c r="AD454" s="193"/>
      <c r="AE454" s="193"/>
      <c r="AF454" s="193"/>
      <c r="AG454" s="193"/>
      <c r="AH454" s="193"/>
      <c r="AI454" s="193"/>
      <c r="AJ454" s="193"/>
      <c r="AK454" s="193"/>
      <c r="AL454" s="193"/>
      <c r="AM454" s="193"/>
      <c r="AN454" s="193"/>
      <c r="AO454" s="193"/>
      <c r="AP454" s="193"/>
      <c r="AQ454" s="193"/>
      <c r="AR454" s="193"/>
      <c r="AS454" s="193"/>
      <c r="AT454" s="193"/>
      <c r="AU454" s="193"/>
      <c r="AV454" s="193"/>
      <c r="AW454" s="193"/>
      <c r="AX454" s="193"/>
      <c r="AY454" s="193"/>
      <c r="AZ454" s="193"/>
      <c r="BA454" s="193"/>
      <c r="BB454" s="193"/>
      <c r="BC454" s="193"/>
      <c r="BD454" s="193"/>
      <c r="BE454" s="193"/>
      <c r="BF454" s="193"/>
      <c r="BG454" s="193"/>
      <c r="BH454" s="193"/>
      <c r="BI454" s="193"/>
      <c r="BJ454" s="193"/>
      <c r="BK454" s="193"/>
      <c r="BL454" s="193"/>
      <c r="BM454" s="193"/>
    </row>
    <row r="455" spans="25:65" s="187" customFormat="1" x14ac:dyDescent="0.3">
      <c r="Y455" s="193"/>
      <c r="Z455" s="193"/>
      <c r="AA455" s="193"/>
      <c r="AB455" s="193"/>
      <c r="AC455" s="193"/>
      <c r="AD455" s="193"/>
      <c r="AE455" s="193"/>
      <c r="AF455" s="193"/>
      <c r="AG455" s="193"/>
      <c r="AH455" s="193"/>
      <c r="AI455" s="193"/>
      <c r="AJ455" s="193"/>
      <c r="AK455" s="193"/>
      <c r="AL455" s="193"/>
      <c r="AM455" s="193"/>
      <c r="AN455" s="193"/>
      <c r="AO455" s="193"/>
      <c r="AP455" s="193"/>
      <c r="AQ455" s="193"/>
      <c r="AR455" s="193"/>
      <c r="AS455" s="193"/>
      <c r="AT455" s="193"/>
      <c r="AU455" s="193"/>
      <c r="AV455" s="193"/>
      <c r="AW455" s="193"/>
      <c r="AX455" s="193"/>
      <c r="AY455" s="193"/>
      <c r="AZ455" s="193"/>
      <c r="BA455" s="193"/>
      <c r="BB455" s="193"/>
      <c r="BC455" s="193"/>
      <c r="BD455" s="193"/>
      <c r="BE455" s="193"/>
      <c r="BF455" s="193"/>
      <c r="BG455" s="193"/>
      <c r="BH455" s="193"/>
      <c r="BI455" s="193"/>
      <c r="BJ455" s="193"/>
      <c r="BK455" s="193"/>
      <c r="BL455" s="193"/>
      <c r="BM455" s="193"/>
    </row>
    <row r="456" spans="25:65" s="187" customFormat="1" x14ac:dyDescent="0.3">
      <c r="Y456" s="193"/>
      <c r="Z456" s="193"/>
      <c r="AA456" s="193"/>
      <c r="AB456" s="193"/>
      <c r="AC456" s="193"/>
      <c r="AD456" s="193"/>
      <c r="AE456" s="193"/>
      <c r="AF456" s="193"/>
      <c r="AG456" s="193"/>
      <c r="AH456" s="193"/>
      <c r="AI456" s="193"/>
      <c r="AJ456" s="193"/>
      <c r="AK456" s="193"/>
      <c r="AL456" s="193"/>
      <c r="AM456" s="193"/>
      <c r="AN456" s="193"/>
      <c r="AO456" s="193"/>
      <c r="AP456" s="193"/>
      <c r="AQ456" s="193"/>
      <c r="AR456" s="193"/>
      <c r="AS456" s="193"/>
      <c r="AT456" s="193"/>
      <c r="AU456" s="193"/>
      <c r="AV456" s="193"/>
      <c r="AW456" s="193"/>
      <c r="AX456" s="193"/>
      <c r="AY456" s="193"/>
      <c r="AZ456" s="193"/>
      <c r="BA456" s="193"/>
      <c r="BB456" s="193"/>
      <c r="BC456" s="193"/>
      <c r="BD456" s="193"/>
      <c r="BE456" s="193"/>
      <c r="BF456" s="193"/>
      <c r="BG456" s="193"/>
      <c r="BH456" s="193"/>
      <c r="BI456" s="193"/>
      <c r="BJ456" s="193"/>
      <c r="BK456" s="193"/>
      <c r="BL456" s="193"/>
      <c r="BM456" s="193"/>
    </row>
    <row r="457" spans="25:65" s="187" customFormat="1" x14ac:dyDescent="0.3">
      <c r="Y457" s="193"/>
      <c r="Z457" s="193"/>
      <c r="AA457" s="193"/>
      <c r="AB457" s="193"/>
      <c r="AC457" s="193"/>
      <c r="AD457" s="193"/>
      <c r="AE457" s="193"/>
      <c r="AF457" s="193"/>
      <c r="AG457" s="193"/>
      <c r="AH457" s="193"/>
      <c r="AI457" s="193"/>
      <c r="AJ457" s="193"/>
      <c r="AK457" s="193"/>
      <c r="AL457" s="193"/>
      <c r="AM457" s="193"/>
      <c r="AN457" s="193"/>
      <c r="AO457" s="193"/>
      <c r="AP457" s="193"/>
      <c r="AQ457" s="193"/>
      <c r="AR457" s="193"/>
      <c r="AS457" s="193"/>
      <c r="AT457" s="193"/>
      <c r="AU457" s="193"/>
      <c r="AV457" s="193"/>
      <c r="AW457" s="193"/>
      <c r="AX457" s="193"/>
      <c r="AY457" s="193"/>
      <c r="AZ457" s="193"/>
      <c r="BA457" s="193"/>
      <c r="BB457" s="193"/>
      <c r="BC457" s="193"/>
      <c r="BD457" s="193"/>
      <c r="BE457" s="193"/>
      <c r="BF457" s="193"/>
      <c r="BG457" s="193"/>
      <c r="BH457" s="193"/>
      <c r="BI457" s="193"/>
      <c r="BJ457" s="193"/>
      <c r="BK457" s="193"/>
      <c r="BL457" s="193"/>
      <c r="BM457" s="193"/>
    </row>
    <row r="458" spans="25:65" s="187" customFormat="1" x14ac:dyDescent="0.3">
      <c r="Y458" s="193"/>
      <c r="Z458" s="193"/>
      <c r="AA458" s="193"/>
      <c r="AB458" s="193"/>
      <c r="AC458" s="193"/>
      <c r="AD458" s="193"/>
      <c r="AE458" s="193"/>
      <c r="AF458" s="193"/>
      <c r="AG458" s="193"/>
      <c r="AH458" s="193"/>
      <c r="AI458" s="193"/>
      <c r="AJ458" s="193"/>
      <c r="AK458" s="193"/>
      <c r="AL458" s="193"/>
      <c r="AM458" s="193"/>
      <c r="AN458" s="193"/>
      <c r="AO458" s="193"/>
      <c r="AP458" s="193"/>
      <c r="AQ458" s="193"/>
      <c r="AR458" s="193"/>
      <c r="AS458" s="193"/>
      <c r="AT458" s="193"/>
      <c r="AU458" s="193"/>
      <c r="AV458" s="193"/>
      <c r="AW458" s="193"/>
      <c r="AX458" s="193"/>
      <c r="AY458" s="193"/>
      <c r="AZ458" s="193"/>
      <c r="BA458" s="193"/>
      <c r="BB458" s="193"/>
      <c r="BC458" s="193"/>
      <c r="BD458" s="193"/>
      <c r="BE458" s="193"/>
      <c r="BF458" s="193"/>
      <c r="BG458" s="193"/>
      <c r="BH458" s="193"/>
      <c r="BI458" s="193"/>
      <c r="BJ458" s="193"/>
      <c r="BK458" s="193"/>
      <c r="BL458" s="193"/>
      <c r="BM458" s="193"/>
    </row>
    <row r="459" spans="25:65" s="187" customFormat="1" x14ac:dyDescent="0.3">
      <c r="Y459" s="193"/>
      <c r="Z459" s="193"/>
      <c r="AA459" s="193"/>
      <c r="AB459" s="193"/>
      <c r="AC459" s="193"/>
      <c r="AD459" s="193"/>
      <c r="AE459" s="193"/>
      <c r="AF459" s="193"/>
      <c r="AG459" s="193"/>
      <c r="AH459" s="193"/>
      <c r="AI459" s="193"/>
      <c r="AJ459" s="193"/>
      <c r="AK459" s="193"/>
      <c r="AL459" s="193"/>
      <c r="AM459" s="193"/>
      <c r="AN459" s="193"/>
      <c r="AO459" s="193"/>
      <c r="AP459" s="193"/>
      <c r="AQ459" s="193"/>
      <c r="AR459" s="193"/>
      <c r="AS459" s="193"/>
      <c r="AT459" s="193"/>
      <c r="AU459" s="193"/>
      <c r="AV459" s="193"/>
      <c r="AW459" s="193"/>
      <c r="AX459" s="193"/>
      <c r="AY459" s="193"/>
      <c r="AZ459" s="193"/>
      <c r="BA459" s="193"/>
      <c r="BB459" s="193"/>
      <c r="BC459" s="193"/>
      <c r="BD459" s="193"/>
      <c r="BE459" s="193"/>
      <c r="BF459" s="193"/>
      <c r="BG459" s="193"/>
      <c r="BH459" s="193"/>
      <c r="BI459" s="193"/>
      <c r="BJ459" s="193"/>
      <c r="BK459" s="193"/>
      <c r="BL459" s="193"/>
      <c r="BM459" s="193"/>
    </row>
    <row r="460" spans="25:65" s="187" customFormat="1" x14ac:dyDescent="0.3">
      <c r="Y460" s="193"/>
      <c r="Z460" s="193"/>
      <c r="AA460" s="193"/>
      <c r="AB460" s="193"/>
      <c r="AC460" s="193"/>
      <c r="AD460" s="193"/>
      <c r="AE460" s="193"/>
      <c r="AF460" s="193"/>
      <c r="AG460" s="193"/>
      <c r="AH460" s="193"/>
      <c r="AI460" s="193"/>
      <c r="AJ460" s="193"/>
      <c r="AK460" s="193"/>
      <c r="AL460" s="193"/>
      <c r="AM460" s="193"/>
      <c r="AN460" s="193"/>
      <c r="AO460" s="193"/>
      <c r="AP460" s="193"/>
      <c r="AQ460" s="193"/>
      <c r="AR460" s="193"/>
      <c r="AS460" s="193"/>
      <c r="AT460" s="193"/>
      <c r="AU460" s="193"/>
      <c r="AV460" s="193"/>
      <c r="AW460" s="193"/>
      <c r="AX460" s="193"/>
      <c r="AY460" s="193"/>
      <c r="AZ460" s="193"/>
      <c r="BA460" s="193"/>
      <c r="BB460" s="193"/>
      <c r="BC460" s="193"/>
      <c r="BD460" s="193"/>
      <c r="BE460" s="193"/>
      <c r="BF460" s="193"/>
      <c r="BG460" s="193"/>
      <c r="BH460" s="193"/>
      <c r="BI460" s="193"/>
      <c r="BJ460" s="193"/>
      <c r="BK460" s="193"/>
      <c r="BL460" s="193"/>
      <c r="BM460" s="193"/>
    </row>
    <row r="461" spans="25:65" s="187" customFormat="1" x14ac:dyDescent="0.3">
      <c r="Y461" s="193"/>
      <c r="Z461" s="193"/>
      <c r="AA461" s="193"/>
      <c r="AB461" s="193"/>
      <c r="AC461" s="193"/>
      <c r="AD461" s="193"/>
      <c r="AE461" s="193"/>
      <c r="AF461" s="193"/>
      <c r="AG461" s="193"/>
      <c r="AH461" s="193"/>
      <c r="AI461" s="193"/>
      <c r="AJ461" s="193"/>
      <c r="AK461" s="193"/>
      <c r="AL461" s="193"/>
      <c r="AM461" s="193"/>
      <c r="AN461" s="193"/>
      <c r="AO461" s="193"/>
      <c r="AP461" s="193"/>
      <c r="AQ461" s="193"/>
      <c r="AR461" s="193"/>
      <c r="AS461" s="193"/>
      <c r="AT461" s="193"/>
      <c r="AU461" s="193"/>
      <c r="AV461" s="193"/>
      <c r="AW461" s="193"/>
      <c r="AX461" s="193"/>
      <c r="AY461" s="193"/>
      <c r="AZ461" s="193"/>
      <c r="BA461" s="193"/>
      <c r="BB461" s="193"/>
      <c r="BC461" s="193"/>
      <c r="BD461" s="193"/>
      <c r="BE461" s="193"/>
      <c r="BF461" s="193"/>
      <c r="BG461" s="193"/>
      <c r="BH461" s="193"/>
      <c r="BI461" s="193"/>
      <c r="BJ461" s="193"/>
      <c r="BK461" s="193"/>
      <c r="BL461" s="193"/>
      <c r="BM461" s="193"/>
    </row>
    <row r="462" spans="25:65" s="187" customFormat="1" x14ac:dyDescent="0.3">
      <c r="Y462" s="193"/>
      <c r="Z462" s="193"/>
      <c r="AA462" s="193"/>
      <c r="AB462" s="193"/>
      <c r="AC462" s="193"/>
      <c r="AD462" s="193"/>
      <c r="AE462" s="193"/>
      <c r="AF462" s="193"/>
      <c r="AG462" s="193"/>
      <c r="AH462" s="193"/>
      <c r="AI462" s="193"/>
      <c r="AJ462" s="193"/>
      <c r="AK462" s="193"/>
      <c r="AL462" s="193"/>
      <c r="AM462" s="193"/>
      <c r="AN462" s="193"/>
      <c r="AO462" s="193"/>
      <c r="AP462" s="193"/>
      <c r="AQ462" s="193"/>
      <c r="AR462" s="193"/>
      <c r="AS462" s="193"/>
      <c r="AT462" s="193"/>
      <c r="AU462" s="193"/>
      <c r="AV462" s="193"/>
      <c r="AW462" s="193"/>
      <c r="AX462" s="193"/>
      <c r="AY462" s="193"/>
      <c r="AZ462" s="193"/>
      <c r="BA462" s="193"/>
      <c r="BB462" s="193"/>
      <c r="BC462" s="193"/>
      <c r="BD462" s="193"/>
      <c r="BE462" s="193"/>
      <c r="BF462" s="193"/>
      <c r="BG462" s="193"/>
      <c r="BH462" s="193"/>
      <c r="BI462" s="193"/>
      <c r="BJ462" s="193"/>
      <c r="BK462" s="193"/>
      <c r="BL462" s="193"/>
      <c r="BM462" s="193"/>
    </row>
    <row r="463" spans="25:65" s="187" customFormat="1" x14ac:dyDescent="0.3">
      <c r="Y463" s="193"/>
      <c r="Z463" s="193"/>
      <c r="AA463" s="193"/>
      <c r="AB463" s="193"/>
      <c r="AC463" s="193"/>
      <c r="AD463" s="193"/>
      <c r="AE463" s="193"/>
      <c r="AF463" s="193"/>
      <c r="AG463" s="193"/>
      <c r="AH463" s="193"/>
      <c r="AI463" s="193"/>
      <c r="AJ463" s="193"/>
      <c r="AK463" s="193"/>
      <c r="AL463" s="193"/>
      <c r="AM463" s="193"/>
      <c r="AN463" s="193"/>
      <c r="AO463" s="193"/>
      <c r="AP463" s="193"/>
      <c r="AQ463" s="193"/>
      <c r="AR463" s="193"/>
      <c r="AS463" s="193"/>
      <c r="AT463" s="193"/>
      <c r="AU463" s="193"/>
      <c r="AV463" s="193"/>
      <c r="AW463" s="193"/>
      <c r="AX463" s="193"/>
      <c r="AY463" s="193"/>
      <c r="AZ463" s="193"/>
      <c r="BA463" s="193"/>
      <c r="BB463" s="193"/>
      <c r="BC463" s="193"/>
      <c r="BD463" s="193"/>
      <c r="BE463" s="193"/>
      <c r="BF463" s="193"/>
      <c r="BG463" s="193"/>
      <c r="BH463" s="193"/>
      <c r="BI463" s="193"/>
      <c r="BJ463" s="193"/>
      <c r="BK463" s="193"/>
      <c r="BL463" s="193"/>
      <c r="BM463" s="193"/>
    </row>
    <row r="464" spans="25:65" s="187" customFormat="1" x14ac:dyDescent="0.3">
      <c r="Y464" s="193"/>
      <c r="Z464" s="193"/>
      <c r="AA464" s="193"/>
      <c r="AB464" s="193"/>
      <c r="AC464" s="193"/>
      <c r="AD464" s="193"/>
      <c r="AE464" s="193"/>
      <c r="AF464" s="193"/>
      <c r="AG464" s="193"/>
      <c r="AH464" s="193"/>
      <c r="AI464" s="193"/>
      <c r="AJ464" s="193"/>
      <c r="AK464" s="193"/>
      <c r="AL464" s="193"/>
      <c r="AM464" s="193"/>
      <c r="AN464" s="193"/>
      <c r="AO464" s="193"/>
      <c r="AP464" s="193"/>
      <c r="AQ464" s="193"/>
      <c r="AR464" s="193"/>
      <c r="AS464" s="193"/>
      <c r="AT464" s="193"/>
      <c r="AU464" s="193"/>
      <c r="AV464" s="193"/>
      <c r="AW464" s="193"/>
      <c r="AX464" s="193"/>
      <c r="AY464" s="193"/>
      <c r="AZ464" s="193"/>
      <c r="BA464" s="193"/>
      <c r="BB464" s="193"/>
      <c r="BC464" s="193"/>
      <c r="BD464" s="193"/>
      <c r="BE464" s="193"/>
      <c r="BF464" s="193"/>
      <c r="BG464" s="193"/>
      <c r="BH464" s="193"/>
      <c r="BI464" s="193"/>
      <c r="BJ464" s="193"/>
      <c r="BK464" s="193"/>
      <c r="BL464" s="193"/>
      <c r="BM464" s="193"/>
    </row>
    <row r="465" spans="25:65" s="187" customFormat="1" x14ac:dyDescent="0.3">
      <c r="Y465" s="193"/>
      <c r="Z465" s="193"/>
      <c r="AA465" s="193"/>
      <c r="AB465" s="193"/>
      <c r="AC465" s="193"/>
      <c r="AD465" s="193"/>
      <c r="AE465" s="193"/>
      <c r="AF465" s="193"/>
      <c r="AG465" s="193"/>
      <c r="AH465" s="193"/>
      <c r="AI465" s="193"/>
      <c r="AJ465" s="193"/>
      <c r="AK465" s="193"/>
      <c r="AL465" s="193"/>
      <c r="AM465" s="193"/>
      <c r="AN465" s="193"/>
      <c r="AO465" s="193"/>
      <c r="AP465" s="193"/>
      <c r="AQ465" s="193"/>
      <c r="AR465" s="193"/>
      <c r="AS465" s="193"/>
      <c r="AT465" s="193"/>
      <c r="AU465" s="193"/>
      <c r="AV465" s="193"/>
      <c r="AW465" s="193"/>
      <c r="AX465" s="193"/>
      <c r="AY465" s="193"/>
      <c r="AZ465" s="193"/>
      <c r="BA465" s="193"/>
      <c r="BB465" s="193"/>
      <c r="BC465" s="193"/>
      <c r="BD465" s="193"/>
      <c r="BE465" s="193"/>
      <c r="BF465" s="193"/>
      <c r="BG465" s="193"/>
      <c r="BH465" s="193"/>
      <c r="BI465" s="193"/>
      <c r="BJ465" s="193"/>
      <c r="BK465" s="193"/>
      <c r="BL465" s="193"/>
      <c r="BM465" s="193"/>
    </row>
    <row r="466" spans="25:65" s="187" customFormat="1" x14ac:dyDescent="0.3">
      <c r="Y466" s="193"/>
      <c r="Z466" s="193"/>
      <c r="AA466" s="193"/>
      <c r="AB466" s="193"/>
      <c r="AC466" s="193"/>
      <c r="AD466" s="193"/>
      <c r="AE466" s="193"/>
      <c r="AF466" s="193"/>
      <c r="AG466" s="193"/>
      <c r="AH466" s="193"/>
      <c r="AI466" s="193"/>
      <c r="AJ466" s="193"/>
      <c r="AK466" s="193"/>
      <c r="AL466" s="193"/>
      <c r="AM466" s="193"/>
      <c r="AN466" s="193"/>
      <c r="AO466" s="193"/>
      <c r="AP466" s="193"/>
      <c r="AQ466" s="193"/>
      <c r="AR466" s="193"/>
      <c r="AS466" s="193"/>
      <c r="AT466" s="193"/>
      <c r="AU466" s="193"/>
      <c r="AV466" s="193"/>
      <c r="AW466" s="193"/>
      <c r="AX466" s="193"/>
      <c r="AY466" s="193"/>
      <c r="AZ466" s="193"/>
      <c r="BA466" s="193"/>
      <c r="BB466" s="193"/>
      <c r="BC466" s="193"/>
      <c r="BD466" s="193"/>
      <c r="BE466" s="193"/>
      <c r="BF466" s="193"/>
      <c r="BG466" s="193"/>
      <c r="BH466" s="193"/>
      <c r="BI466" s="193"/>
      <c r="BJ466" s="193"/>
      <c r="BK466" s="193"/>
      <c r="BL466" s="193"/>
      <c r="BM466" s="193"/>
    </row>
    <row r="467" spans="25:65" s="187" customFormat="1" x14ac:dyDescent="0.3">
      <c r="Y467" s="193"/>
      <c r="Z467" s="193"/>
      <c r="AA467" s="193"/>
      <c r="AB467" s="193"/>
      <c r="AC467" s="193"/>
      <c r="AD467" s="193"/>
      <c r="AE467" s="193"/>
      <c r="AF467" s="193"/>
      <c r="AG467" s="193"/>
      <c r="AH467" s="193"/>
      <c r="AI467" s="193"/>
      <c r="AJ467" s="193"/>
      <c r="AK467" s="193"/>
      <c r="AL467" s="193"/>
      <c r="AM467" s="193"/>
      <c r="AN467" s="193"/>
      <c r="AO467" s="193"/>
      <c r="AP467" s="193"/>
      <c r="AQ467" s="193"/>
      <c r="AR467" s="193"/>
      <c r="AS467" s="193"/>
      <c r="AT467" s="193"/>
      <c r="AU467" s="193"/>
      <c r="AV467" s="193"/>
      <c r="AW467" s="193"/>
      <c r="AX467" s="193"/>
      <c r="AY467" s="193"/>
      <c r="AZ467" s="193"/>
      <c r="BA467" s="193"/>
      <c r="BB467" s="193"/>
      <c r="BC467" s="193"/>
      <c r="BD467" s="193"/>
      <c r="BE467" s="193"/>
      <c r="BF467" s="193"/>
      <c r="BG467" s="193"/>
      <c r="BH467" s="193"/>
      <c r="BI467" s="193"/>
      <c r="BJ467" s="193"/>
      <c r="BK467" s="193"/>
      <c r="BL467" s="193"/>
      <c r="BM467" s="193"/>
    </row>
  </sheetData>
  <sheetProtection algorithmName="SHA-512" hashValue="yvDU7clwuhEj/zBdZvn6pdMcn/q6CG2y7bl+tj3hukK8MbJbTPkTC/sUmem+sCsJK7NE7wlBNrXq0qtM/lu/5w==" saltValue="yChrqbpiPP9CTV655ryJHg==" spinCount="100000" sheet="1" objects="1" scenarios="1"/>
  <dataValidations count="2">
    <dataValidation type="decimal" showInputMessage="1" showErrorMessage="1" errorTitle="Incorrect entry" error="Enter 1.5 or 3.0 only" sqref="C4" xr:uid="{9A33E8C9-B386-C141-97E4-91AB1A462771}">
      <formula1>1.5</formula1>
      <formula2>3</formula2>
    </dataValidation>
    <dataValidation type="whole" showInputMessage="1" showErrorMessage="1" errorTitle="Incorrect number" error="Please enter quarterly consumption between 700-4000kWh" sqref="C5" xr:uid="{4BFA8EC6-FB95-DC48-90B3-F4368FDDEE24}">
      <formula1>700</formula1>
      <formula2>4000</formula2>
    </dataValidation>
  </dataValidations>
  <pageMargins left="0.75" right="0.75" top="1" bottom="1" header="0.5" footer="0.5"/>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933C6-8C5F-8F4B-B087-F549007D94CD}">
  <sheetPr codeName="Sheet11">
    <tabColor theme="9"/>
  </sheetPr>
  <dimension ref="A1:FC730"/>
  <sheetViews>
    <sheetView workbookViewId="0">
      <selection activeCell="C4" sqref="C4:C5"/>
    </sheetView>
  </sheetViews>
  <sheetFormatPr defaultColWidth="10.84375" defaultRowHeight="13.5" x14ac:dyDescent="0.3"/>
  <cols>
    <col min="1" max="1" width="25.3046875" style="4" customWidth="1"/>
    <col min="2" max="2" width="23.84375" style="4" customWidth="1"/>
    <col min="3" max="3" width="12.15234375" style="4" customWidth="1"/>
    <col min="4" max="4" width="14.4609375" style="4" customWidth="1"/>
    <col min="5" max="5" width="12.15234375" style="4" customWidth="1"/>
    <col min="6" max="6" width="13.3046875" style="4" customWidth="1"/>
    <col min="7" max="7" width="13" style="4" customWidth="1"/>
    <col min="8" max="8" width="13.84375" style="4" customWidth="1"/>
    <col min="9" max="9" width="14.84375" style="4" customWidth="1"/>
    <col min="10" max="10" width="12.15234375" style="4" hidden="1" customWidth="1"/>
    <col min="11" max="16" width="12.15234375" style="4" customWidth="1"/>
    <col min="17" max="20" width="12.15234375" style="4" hidden="1" customWidth="1"/>
    <col min="21" max="24" width="12.15234375" style="4" customWidth="1"/>
    <col min="25" max="136" width="10.84375" style="193"/>
    <col min="137" max="16384" width="10.84375" style="4"/>
  </cols>
  <sheetData>
    <row r="1" spans="1:159" s="193" customFormat="1" ht="14" x14ac:dyDescent="0.3">
      <c r="A1" s="192" t="s">
        <v>364</v>
      </c>
      <c r="B1" s="192"/>
      <c r="C1" s="192"/>
      <c r="D1" s="192"/>
      <c r="E1" s="192"/>
      <c r="F1" s="192"/>
      <c r="G1" s="192"/>
      <c r="H1" s="192"/>
      <c r="I1" s="192"/>
      <c r="J1" s="192">
        <v>3</v>
      </c>
      <c r="L1" s="192"/>
      <c r="M1" s="192"/>
      <c r="N1" s="192"/>
      <c r="O1" s="192"/>
      <c r="P1" s="192"/>
      <c r="Q1" s="192"/>
      <c r="R1" s="192"/>
      <c r="S1" s="192"/>
      <c r="T1" s="192"/>
      <c r="U1" s="192"/>
      <c r="V1" s="192"/>
      <c r="W1" s="192"/>
      <c r="X1" s="192"/>
    </row>
    <row r="2" spans="1:159" s="193" customFormat="1" ht="14" x14ac:dyDescent="0.3">
      <c r="A2" s="194" t="s">
        <v>333</v>
      </c>
      <c r="B2" s="192"/>
      <c r="C2" s="192"/>
      <c r="D2" s="192"/>
      <c r="E2" s="192"/>
      <c r="F2" s="192"/>
      <c r="G2" s="192"/>
      <c r="H2" s="192"/>
      <c r="I2" s="192"/>
      <c r="J2" s="192"/>
      <c r="K2" s="192"/>
      <c r="L2" s="192"/>
      <c r="M2" s="192"/>
      <c r="N2" s="192"/>
      <c r="O2" s="192"/>
      <c r="P2" s="192"/>
      <c r="Q2" s="192"/>
      <c r="R2" s="192"/>
      <c r="S2" s="192"/>
      <c r="T2" s="192"/>
      <c r="U2" s="192"/>
      <c r="V2" s="192"/>
      <c r="W2" s="192"/>
      <c r="X2" s="192"/>
    </row>
    <row r="3" spans="1:159" s="193" customFormat="1" ht="14" x14ac:dyDescent="0.3">
      <c r="A3" s="192"/>
      <c r="B3" s="192"/>
      <c r="C3" s="192"/>
      <c r="D3" s="192"/>
      <c r="E3" s="192"/>
      <c r="F3" s="195"/>
      <c r="G3" s="195"/>
      <c r="H3" s="192"/>
      <c r="I3" s="192"/>
      <c r="J3" s="192"/>
      <c r="K3" s="192"/>
      <c r="L3" s="192"/>
      <c r="M3" s="192"/>
      <c r="N3" s="192"/>
      <c r="O3" s="192"/>
      <c r="P3" s="192"/>
      <c r="Q3" s="192"/>
      <c r="R3" s="192"/>
      <c r="S3" s="192"/>
      <c r="T3" s="192"/>
      <c r="U3" s="192"/>
      <c r="V3" s="192"/>
      <c r="W3" s="192"/>
      <c r="X3" s="192"/>
    </row>
    <row r="4" spans="1:159" ht="14" x14ac:dyDescent="0.3">
      <c r="A4" s="60" t="s">
        <v>365</v>
      </c>
      <c r="B4" s="61"/>
      <c r="C4" s="62">
        <v>1.5</v>
      </c>
      <c r="D4" s="64" t="s">
        <v>483</v>
      </c>
      <c r="E4" s="73">
        <f>IF(C4&lt;J1,(675),(1350))</f>
        <v>675</v>
      </c>
      <c r="F4" s="72"/>
      <c r="G4" s="66" t="s">
        <v>484</v>
      </c>
      <c r="H4" s="75" t="s">
        <v>485</v>
      </c>
      <c r="I4" s="96" t="s">
        <v>397</v>
      </c>
      <c r="J4" s="71"/>
      <c r="K4" s="192"/>
      <c r="L4" s="192"/>
      <c r="M4" s="192"/>
      <c r="N4" s="192"/>
      <c r="O4" s="192"/>
      <c r="P4" s="192"/>
      <c r="Q4" s="192"/>
      <c r="R4" s="192"/>
      <c r="S4" s="192"/>
      <c r="T4" s="192"/>
      <c r="U4" s="192"/>
      <c r="V4" s="192"/>
      <c r="W4" s="192"/>
      <c r="X4" s="192"/>
      <c r="EG4" s="193"/>
      <c r="EH4" s="193"/>
      <c r="EI4" s="193"/>
      <c r="EJ4" s="193"/>
      <c r="EK4" s="193"/>
      <c r="EL4" s="193"/>
      <c r="EM4" s="193"/>
      <c r="EN4" s="193"/>
      <c r="EO4" s="193"/>
      <c r="EP4" s="193"/>
      <c r="EQ4" s="193"/>
      <c r="ER4" s="193"/>
      <c r="ES4" s="193"/>
      <c r="ET4" s="193"/>
      <c r="EU4" s="193"/>
      <c r="EV4" s="193"/>
      <c r="EW4" s="193"/>
      <c r="EX4" s="193"/>
      <c r="EY4" s="193"/>
      <c r="EZ4" s="193"/>
      <c r="FA4" s="193"/>
      <c r="FB4" s="193"/>
      <c r="FC4" s="193"/>
    </row>
    <row r="5" spans="1:159" ht="14" x14ac:dyDescent="0.3">
      <c r="A5" s="67" t="s">
        <v>486</v>
      </c>
      <c r="B5" s="68"/>
      <c r="C5" s="69">
        <v>1800</v>
      </c>
      <c r="D5" s="70" t="s">
        <v>487</v>
      </c>
      <c r="E5" s="74">
        <f>C5-(E4-E6)</f>
        <v>1309.2750000000001</v>
      </c>
      <c r="F5" s="64" t="s">
        <v>488</v>
      </c>
      <c r="G5" s="79">
        <f>E5*70/100</f>
        <v>916.49249999999995</v>
      </c>
      <c r="H5" s="80">
        <f>E5*30/100</f>
        <v>392.78250000000003</v>
      </c>
      <c r="I5" s="97"/>
      <c r="J5" s="71"/>
      <c r="K5" s="192"/>
      <c r="L5" s="192"/>
      <c r="M5" s="192"/>
      <c r="N5" s="192"/>
      <c r="O5" s="192"/>
      <c r="P5" s="192"/>
      <c r="Q5" s="192"/>
      <c r="R5" s="192"/>
      <c r="S5" s="192"/>
      <c r="T5" s="192"/>
      <c r="U5" s="192"/>
      <c r="V5" s="192"/>
      <c r="W5" s="192"/>
      <c r="X5" s="192"/>
      <c r="EG5" s="193"/>
      <c r="EH5" s="193"/>
      <c r="EI5" s="193"/>
      <c r="EJ5" s="193"/>
      <c r="EK5" s="193"/>
      <c r="EL5" s="193"/>
      <c r="EM5" s="193"/>
      <c r="EN5" s="193"/>
      <c r="EO5" s="193"/>
      <c r="EP5" s="193"/>
      <c r="EQ5" s="193"/>
      <c r="ER5" s="193"/>
      <c r="ES5" s="193"/>
      <c r="ET5" s="193"/>
      <c r="EU5" s="193"/>
      <c r="EV5" s="193"/>
      <c r="EW5" s="193"/>
      <c r="EX5" s="193"/>
      <c r="EY5" s="193"/>
      <c r="EZ5" s="193"/>
      <c r="FA5" s="193"/>
      <c r="FB5" s="193"/>
      <c r="FC5" s="193"/>
    </row>
    <row r="6" spans="1:159" ht="14" x14ac:dyDescent="0.3">
      <c r="A6" s="193"/>
      <c r="B6" s="193"/>
      <c r="C6" s="193"/>
      <c r="D6" s="70" t="s">
        <v>489</v>
      </c>
      <c r="E6" s="74">
        <f>IF(C4&lt;J1,(E4*27.3/100),(E4*55.1/100))</f>
        <v>184.27500000000001</v>
      </c>
      <c r="F6" s="76" t="s">
        <v>396</v>
      </c>
      <c r="G6" s="77">
        <f>E5*20/100</f>
        <v>261.85500000000002</v>
      </c>
      <c r="H6" s="78">
        <f>E5*30/100</f>
        <v>392.78250000000003</v>
      </c>
      <c r="I6" s="98">
        <f>E5*50/100</f>
        <v>654.63750000000005</v>
      </c>
      <c r="J6" s="71"/>
      <c r="K6" s="192"/>
      <c r="L6" s="192"/>
      <c r="M6" s="192"/>
      <c r="N6" s="192"/>
      <c r="O6" s="192"/>
      <c r="P6" s="192"/>
      <c r="Q6" s="192"/>
      <c r="R6" s="192"/>
      <c r="S6" s="192"/>
      <c r="T6" s="192"/>
      <c r="U6" s="192"/>
      <c r="V6" s="192"/>
      <c r="W6" s="192"/>
      <c r="X6" s="192"/>
      <c r="EG6" s="193"/>
      <c r="EH6" s="193"/>
      <c r="EI6" s="193"/>
      <c r="EJ6" s="193"/>
      <c r="EK6" s="193"/>
      <c r="EL6" s="193"/>
      <c r="EM6" s="193"/>
      <c r="EN6" s="193"/>
      <c r="EO6" s="193"/>
      <c r="EP6" s="193"/>
      <c r="EQ6" s="193"/>
      <c r="ER6" s="193"/>
      <c r="ES6" s="193"/>
      <c r="ET6" s="193"/>
      <c r="EU6" s="193"/>
      <c r="EV6" s="193"/>
      <c r="EW6" s="193"/>
      <c r="EX6" s="193"/>
      <c r="EY6" s="193"/>
      <c r="EZ6" s="193"/>
      <c r="FA6" s="193"/>
      <c r="FB6" s="193"/>
      <c r="FC6" s="193"/>
    </row>
    <row r="7" spans="1:159" s="193" customFormat="1" ht="14.5" thickBot="1" x14ac:dyDescent="0.35">
      <c r="A7" s="192"/>
      <c r="B7" s="192"/>
      <c r="C7" s="192"/>
      <c r="D7" s="192"/>
      <c r="E7" s="192"/>
      <c r="F7" s="192"/>
      <c r="G7" s="196"/>
      <c r="H7" s="192"/>
      <c r="I7" s="192"/>
      <c r="J7" s="192"/>
      <c r="K7" s="192"/>
      <c r="L7" s="192"/>
      <c r="M7" s="192"/>
      <c r="N7" s="192"/>
      <c r="O7" s="192"/>
      <c r="P7" s="192"/>
      <c r="Q7" s="192"/>
      <c r="R7" s="192"/>
      <c r="S7" s="192"/>
      <c r="T7" s="192"/>
      <c r="U7" s="192"/>
      <c r="V7" s="192"/>
      <c r="W7" s="192"/>
      <c r="X7" s="192"/>
    </row>
    <row r="8" spans="1:159" ht="14" x14ac:dyDescent="0.3">
      <c r="A8" s="100" t="s">
        <v>514</v>
      </c>
      <c r="B8" s="101"/>
      <c r="C8" s="101"/>
      <c r="D8" s="101"/>
      <c r="E8" s="101"/>
      <c r="F8" s="101"/>
      <c r="G8" s="101"/>
      <c r="H8" s="101"/>
      <c r="I8" s="101"/>
      <c r="J8" s="101"/>
      <c r="K8" s="101"/>
      <c r="L8" s="101"/>
      <c r="M8" s="101"/>
      <c r="N8" s="101"/>
      <c r="O8" s="101"/>
      <c r="P8" s="101"/>
      <c r="Q8" s="101"/>
      <c r="R8" s="101"/>
      <c r="S8" s="101"/>
      <c r="T8" s="101"/>
      <c r="U8" s="101"/>
      <c r="V8" s="101"/>
      <c r="W8" s="101"/>
      <c r="X8" s="102"/>
    </row>
    <row r="9" spans="1:159" ht="70" x14ac:dyDescent="0.3">
      <c r="A9" s="463" t="s">
        <v>408</v>
      </c>
      <c r="B9" s="464" t="s">
        <v>409</v>
      </c>
      <c r="C9" s="465" t="s">
        <v>410</v>
      </c>
      <c r="D9" s="465" t="s">
        <v>411</v>
      </c>
      <c r="E9" s="465" t="s">
        <v>446</v>
      </c>
      <c r="F9" s="466" t="s">
        <v>447</v>
      </c>
      <c r="G9" s="465" t="s">
        <v>448</v>
      </c>
      <c r="H9" s="467" t="s">
        <v>354</v>
      </c>
      <c r="I9" s="465" t="s">
        <v>222</v>
      </c>
      <c r="J9" s="467" t="s">
        <v>406</v>
      </c>
      <c r="K9" s="468" t="s">
        <v>449</v>
      </c>
      <c r="L9" s="469" t="s">
        <v>398</v>
      </c>
      <c r="M9" s="469" t="s">
        <v>533</v>
      </c>
      <c r="N9" s="469" t="s">
        <v>399</v>
      </c>
      <c r="O9" s="469" t="s">
        <v>552</v>
      </c>
      <c r="P9" s="470" t="s">
        <v>490</v>
      </c>
      <c r="Q9" s="471" t="s">
        <v>102</v>
      </c>
      <c r="R9" s="471" t="s">
        <v>103</v>
      </c>
      <c r="S9" s="471" t="s">
        <v>104</v>
      </c>
      <c r="T9" s="471" t="s">
        <v>105</v>
      </c>
      <c r="U9" s="470" t="s">
        <v>331</v>
      </c>
      <c r="V9" s="470" t="s">
        <v>332</v>
      </c>
      <c r="W9" s="469" t="s">
        <v>400</v>
      </c>
      <c r="X9" s="472" t="s">
        <v>558</v>
      </c>
    </row>
    <row r="10" spans="1:159" ht="14" x14ac:dyDescent="0.3">
      <c r="A10" s="103" t="str">
        <f>'END Jul 2018'!K2</f>
        <v>Energy Locals</v>
      </c>
      <c r="B10" s="104" t="str">
        <f>'END Jul 2018'!L2</f>
        <v>Simple Saver</v>
      </c>
      <c r="C10" s="105">
        <f>91*'END Jul 2018'!M2/100</f>
        <v>79.17</v>
      </c>
      <c r="D10" s="105">
        <f>$E$5*'END Jul 2018'!N2/100</f>
        <v>268.27044749999999</v>
      </c>
      <c r="E10" s="106">
        <v>0</v>
      </c>
      <c r="F10" s="105">
        <v>0</v>
      </c>
      <c r="G10" s="105">
        <v>0</v>
      </c>
      <c r="H10" s="105">
        <v>0</v>
      </c>
      <c r="I10" s="105">
        <f t="shared" ref="I10:I24" si="0">SUM(C10:H10)</f>
        <v>347.4404475</v>
      </c>
      <c r="J10" s="107">
        <f t="shared" ref="J10:J25" si="1">(I10-C10)*4</f>
        <v>1073.08179</v>
      </c>
      <c r="K10" s="108">
        <f t="shared" ref="K10:K25" si="2">I10*4</f>
        <v>1389.76179</v>
      </c>
      <c r="L10" s="109">
        <f>'END Jul 2018'!AW2</f>
        <v>0</v>
      </c>
      <c r="M10" s="109">
        <f>'END Jul 2018'!AX2</f>
        <v>0</v>
      </c>
      <c r="N10" s="109">
        <f>'END Jul 2018'!AY2</f>
        <v>0</v>
      </c>
      <c r="O10" s="109">
        <f>'END Jul 2018'!AZ2</f>
        <v>0</v>
      </c>
      <c r="P10" s="109">
        <f>($E$6*'END Jul 2018'!AT2/100)*4</f>
        <v>66.338999999999999</v>
      </c>
      <c r="Q10" s="109">
        <f>K10</f>
        <v>1389.76179</v>
      </c>
      <c r="R10" s="109">
        <f>Q10-(J10*O10/100)</f>
        <v>1389.76179</v>
      </c>
      <c r="S10" s="110">
        <f>Q10-P10</f>
        <v>1323.4227900000001</v>
      </c>
      <c r="T10" s="110">
        <f>R10-P10</f>
        <v>1323.4227900000001</v>
      </c>
      <c r="U10" s="473">
        <f>S10*1.1</f>
        <v>1455.7650690000003</v>
      </c>
      <c r="V10" s="473">
        <f>T10*1.1</f>
        <v>1455.7650690000003</v>
      </c>
      <c r="W10" s="111">
        <f>'END Jul 2018'!BI2</f>
        <v>0</v>
      </c>
      <c r="X10" s="230" t="str">
        <f>'END Jul 2018'!BJ2</f>
        <v>n</v>
      </c>
    </row>
    <row r="11" spans="1:159" ht="14" x14ac:dyDescent="0.3">
      <c r="A11" s="103" t="str">
        <f>'END Jul 2018'!K3</f>
        <v>AGL</v>
      </c>
      <c r="B11" s="104" t="str">
        <f>'END Jul 2018'!L3</f>
        <v xml:space="preserve">Solar Savers </v>
      </c>
      <c r="C11" s="105">
        <f>91*'END Jul 2018'!M3/100</f>
        <v>76.44</v>
      </c>
      <c r="D11" s="105">
        <f>$E$5*'END Jul 2018'!N3/100</f>
        <v>378.38047499999999</v>
      </c>
      <c r="E11" s="106">
        <v>0</v>
      </c>
      <c r="F11" s="105">
        <v>0</v>
      </c>
      <c r="G11" s="105">
        <v>0</v>
      </c>
      <c r="H11" s="105">
        <v>0</v>
      </c>
      <c r="I11" s="105">
        <f t="shared" si="0"/>
        <v>454.82047499999999</v>
      </c>
      <c r="J11" s="107">
        <f t="shared" si="1"/>
        <v>1513.5219</v>
      </c>
      <c r="K11" s="108">
        <f t="shared" si="2"/>
        <v>1819.2819</v>
      </c>
      <c r="L11" s="109">
        <f>'END Jul 2018'!AW3</f>
        <v>0</v>
      </c>
      <c r="M11" s="109">
        <f>'END Jul 2018'!AX3</f>
        <v>0</v>
      </c>
      <c r="N11" s="109">
        <f>'END Jul 2018'!AY3</f>
        <v>0</v>
      </c>
      <c r="O11" s="109">
        <f>'END Jul 2018'!AZ3</f>
        <v>0</v>
      </c>
      <c r="P11" s="109">
        <f>($E$6*'END Jul 2018'!AT3/100)*4</f>
        <v>147.41999999999999</v>
      </c>
      <c r="Q11" s="109">
        <f t="shared" ref="Q11:Q17" si="3">K11</f>
        <v>1819.2819</v>
      </c>
      <c r="R11" s="109">
        <f>Q11-(K11*N11/100)</f>
        <v>1819.2819</v>
      </c>
      <c r="S11" s="110">
        <f t="shared" ref="S11:S25" si="4">Q11-P11</f>
        <v>1671.8618999999999</v>
      </c>
      <c r="T11" s="110">
        <f t="shared" ref="T11:T25" si="5">R11-P11</f>
        <v>1671.8618999999999</v>
      </c>
      <c r="U11" s="473">
        <f t="shared" ref="U11:V25" si="6">S11*1.1</f>
        <v>1839.04809</v>
      </c>
      <c r="V11" s="473">
        <f t="shared" si="6"/>
        <v>1839.04809</v>
      </c>
      <c r="W11" s="111">
        <f>'END Jul 2018'!BI3</f>
        <v>0</v>
      </c>
      <c r="X11" s="230" t="str">
        <f>'END Jul 2018'!BJ3</f>
        <v>n</v>
      </c>
    </row>
    <row r="12" spans="1:159" ht="14" x14ac:dyDescent="0.3">
      <c r="A12" s="103" t="str">
        <f>'END Jul 2018'!K4</f>
        <v>Alinta Energy</v>
      </c>
      <c r="B12" s="104" t="str">
        <f>'END Jul 2018'!L4</f>
        <v>Fair Deal</v>
      </c>
      <c r="C12" s="105">
        <f>91*'END Jul 2018'!M4/100</f>
        <v>75.53</v>
      </c>
      <c r="D12" s="105">
        <f>IF($E$5&gt;='END Jul 2018'!P4,('END Jul 2018'!P4*'END Jul 2018'!N4/100),($E$5*'END Jul 2018'!N4/100))</f>
        <v>280.39999999999998</v>
      </c>
      <c r="E12" s="106">
        <f>IF($E$5&lt;'END Jul 2018'!P4,0,IF(($E$5)&lt;='END Jul 2018'!R4,(($E$5-'END Jul 2018'!P4)*'END Jul 2018'!Q4/100),(('END Jul 2018'!R4-'END Jul 2018'!P4)*'END Jul 2018'!Q4/100)))</f>
        <v>86.720710000000011</v>
      </c>
      <c r="F12" s="105">
        <v>0</v>
      </c>
      <c r="G12" s="105">
        <v>0</v>
      </c>
      <c r="H12" s="105">
        <f>IF(($E$5&lt;'END Jul 2018'!R4),(0),($E$5-'END Jul 2018'!R4)*'END Jul 2018'!S4/100)</f>
        <v>0</v>
      </c>
      <c r="I12" s="105">
        <f t="shared" si="0"/>
        <v>442.65070999999995</v>
      </c>
      <c r="J12" s="107">
        <f t="shared" si="1"/>
        <v>1468.4828399999997</v>
      </c>
      <c r="K12" s="108">
        <f t="shared" si="2"/>
        <v>1770.6028399999998</v>
      </c>
      <c r="L12" s="109">
        <f>'END Jul 2018'!AW4</f>
        <v>0</v>
      </c>
      <c r="M12" s="109">
        <f>'END Jul 2018'!AX4</f>
        <v>0</v>
      </c>
      <c r="N12" s="109">
        <f>'END Jul 2018'!AY4</f>
        <v>0</v>
      </c>
      <c r="O12" s="109">
        <f>'END Jul 2018'!AZ4</f>
        <v>27</v>
      </c>
      <c r="P12" s="109">
        <f>($E$6*'END Jul 2018'!AT4/100)*4</f>
        <v>55.282499999999999</v>
      </c>
      <c r="Q12" s="109">
        <f t="shared" si="3"/>
        <v>1770.6028399999998</v>
      </c>
      <c r="R12" s="109">
        <f>Q12-(J12*O12/100)</f>
        <v>1374.1124731999998</v>
      </c>
      <c r="S12" s="110">
        <f t="shared" si="4"/>
        <v>1715.3203399999998</v>
      </c>
      <c r="T12" s="110">
        <f t="shared" si="5"/>
        <v>1318.8299731999998</v>
      </c>
      <c r="U12" s="473">
        <f t="shared" si="6"/>
        <v>1886.8523739999998</v>
      </c>
      <c r="V12" s="473">
        <f t="shared" si="6"/>
        <v>1450.71297052</v>
      </c>
      <c r="W12" s="111">
        <f>'END Jul 2018'!BI4</f>
        <v>0</v>
      </c>
      <c r="X12" s="230" t="str">
        <f>'END Jul 2018'!BJ4</f>
        <v>n</v>
      </c>
    </row>
    <row r="13" spans="1:159" ht="14" x14ac:dyDescent="0.3">
      <c r="A13" s="103" t="str">
        <f>'END Jul 2018'!K5</f>
        <v>Click Energy</v>
      </c>
      <c r="B13" s="104" t="str">
        <f>'END Jul 2018'!L5</f>
        <v xml:space="preserve">Solar </v>
      </c>
      <c r="C13" s="105">
        <f>91*'END Jul 2018'!M5/100</f>
        <v>78.260000000000005</v>
      </c>
      <c r="D13" s="105">
        <f>$E$5*'END Jul 2018'!N5/100</f>
        <v>493.59667500000012</v>
      </c>
      <c r="E13" s="106">
        <v>0</v>
      </c>
      <c r="F13" s="105">
        <v>0</v>
      </c>
      <c r="G13" s="105">
        <v>0</v>
      </c>
      <c r="H13" s="105">
        <v>0</v>
      </c>
      <c r="I13" s="105">
        <f t="shared" si="0"/>
        <v>571.85667500000011</v>
      </c>
      <c r="J13" s="107">
        <f t="shared" si="1"/>
        <v>1974.3867000000005</v>
      </c>
      <c r="K13" s="108">
        <f t="shared" si="2"/>
        <v>2287.4267000000004</v>
      </c>
      <c r="L13" s="109">
        <f>'END Jul 2018'!AW5</f>
        <v>0</v>
      </c>
      <c r="M13" s="109">
        <f>'END Jul 2018'!AX5</f>
        <v>0</v>
      </c>
      <c r="N13" s="109">
        <f>'END Jul 2018'!AY5</f>
        <v>11</v>
      </c>
      <c r="O13" s="109">
        <f>'END Jul 2018'!AZ5</f>
        <v>0</v>
      </c>
      <c r="P13" s="109">
        <f>($E$6*'END Jul 2018'!AT5/100)*4</f>
        <v>125.307</v>
      </c>
      <c r="Q13" s="109">
        <f t="shared" si="3"/>
        <v>2287.4267000000004</v>
      </c>
      <c r="R13" s="109">
        <f>Q13-(K13*N13/100)</f>
        <v>2035.8097630000004</v>
      </c>
      <c r="S13" s="110">
        <f t="shared" si="4"/>
        <v>2162.1197000000006</v>
      </c>
      <c r="T13" s="110">
        <f t="shared" si="5"/>
        <v>1910.5027630000004</v>
      </c>
      <c r="U13" s="473">
        <f t="shared" si="6"/>
        <v>2378.3316700000009</v>
      </c>
      <c r="V13" s="473">
        <f t="shared" si="6"/>
        <v>2101.5530393000008</v>
      </c>
      <c r="W13" s="111">
        <f>'END Jul 2018'!BI5</f>
        <v>0</v>
      </c>
      <c r="X13" s="230" t="str">
        <f>'END Jul 2018'!BJ5</f>
        <v>n</v>
      </c>
    </row>
    <row r="14" spans="1:159" ht="14" x14ac:dyDescent="0.3">
      <c r="A14" s="103" t="str">
        <f>'END Jul 2018'!K6</f>
        <v>Commander</v>
      </c>
      <c r="B14" s="104" t="str">
        <f>'END Jul 2018'!L6</f>
        <v>Market offer</v>
      </c>
      <c r="C14" s="105">
        <f>91*'END Jul 2018'!M6/100</f>
        <v>85.603699999999989</v>
      </c>
      <c r="D14" s="105">
        <f>IF($E$5&gt;='END Jul 2018'!P6,('END Jul 2018'!P6*'END Jul 2018'!N6/100),($E$5*'END Jul 2018'!N6/100))</f>
        <v>415.04017500000003</v>
      </c>
      <c r="E14" s="106">
        <f>IF($E$5&lt;'END Jul 2018'!P6,0,IF(($E$5)&lt;='END Jul 2018'!R6,(($E$5-'END Jul 2018'!P6)*'END Jul 2018'!Q6/100),(('END Jul 2018'!R6-'END Jul 2018'!P6)*'END Jul 2018'!Q6/100)))</f>
        <v>0</v>
      </c>
      <c r="F14" s="105">
        <v>0</v>
      </c>
      <c r="G14" s="105">
        <v>0</v>
      </c>
      <c r="H14" s="105">
        <f>IF(($E$5&lt;'END Jul 2018'!R6),(0),($E$5-'END Jul 2018'!R6)*'END Jul 2018'!S6/100)</f>
        <v>0</v>
      </c>
      <c r="I14" s="105">
        <f t="shared" si="0"/>
        <v>500.64387500000004</v>
      </c>
      <c r="J14" s="107">
        <f t="shared" si="1"/>
        <v>1660.1607000000001</v>
      </c>
      <c r="K14" s="108">
        <f t="shared" si="2"/>
        <v>2002.5755000000001</v>
      </c>
      <c r="L14" s="109">
        <f>'END Jul 2018'!AW6</f>
        <v>0</v>
      </c>
      <c r="M14" s="109">
        <f>'END Jul 2018'!AX6</f>
        <v>0</v>
      </c>
      <c r="N14" s="109">
        <f>'END Jul 2018'!AY6</f>
        <v>0</v>
      </c>
      <c r="O14" s="109">
        <f>'END Jul 2018'!AZ6</f>
        <v>20</v>
      </c>
      <c r="P14" s="109">
        <f>($E$6*'END Jul 2018'!AT6/100)*4</f>
        <v>85.503600000000006</v>
      </c>
      <c r="Q14" s="109">
        <f t="shared" si="3"/>
        <v>2002.5755000000001</v>
      </c>
      <c r="R14" s="109">
        <f>Q14-(J14*O14/100)</f>
        <v>1670.5433600000001</v>
      </c>
      <c r="S14" s="110">
        <f t="shared" si="4"/>
        <v>1917.0719000000001</v>
      </c>
      <c r="T14" s="110">
        <f t="shared" si="5"/>
        <v>1585.0397600000001</v>
      </c>
      <c r="U14" s="473">
        <f t="shared" si="6"/>
        <v>2108.7790900000005</v>
      </c>
      <c r="V14" s="473">
        <f t="shared" si="6"/>
        <v>1743.5437360000003</v>
      </c>
      <c r="W14" s="111">
        <f>'END Jul 2018'!BI6</f>
        <v>0</v>
      </c>
      <c r="X14" s="230" t="str">
        <f>'END Jul 2018'!BJ6</f>
        <v>n</v>
      </c>
    </row>
    <row r="15" spans="1:159" ht="14" x14ac:dyDescent="0.3">
      <c r="A15" s="103" t="str">
        <f>'END Jul 2018'!K7</f>
        <v>CovaU</v>
      </c>
      <c r="B15" s="104" t="str">
        <f>'END Jul 2018'!L7</f>
        <v>Freedom Solar</v>
      </c>
      <c r="C15" s="105">
        <f>91*'END Jul 2018'!M7/100</f>
        <v>91</v>
      </c>
      <c r="D15" s="105">
        <f>$E$5*'END Jul 2018'!N7/100</f>
        <v>362.66917500000005</v>
      </c>
      <c r="E15" s="106">
        <v>0</v>
      </c>
      <c r="F15" s="105">
        <v>0</v>
      </c>
      <c r="G15" s="105">
        <v>0</v>
      </c>
      <c r="H15" s="105">
        <v>0</v>
      </c>
      <c r="I15" s="105">
        <f t="shared" si="0"/>
        <v>453.66917500000005</v>
      </c>
      <c r="J15" s="107">
        <f t="shared" si="1"/>
        <v>1450.6767000000002</v>
      </c>
      <c r="K15" s="108">
        <f t="shared" si="2"/>
        <v>1814.6767000000002</v>
      </c>
      <c r="L15" s="109">
        <f>'END Jul 2018'!AW7</f>
        <v>0</v>
      </c>
      <c r="M15" s="109">
        <f>'END Jul 2018'!AX7</f>
        <v>0</v>
      </c>
      <c r="N15" s="109">
        <f>'END Jul 2018'!AY7</f>
        <v>15</v>
      </c>
      <c r="O15" s="109">
        <f>'END Jul 2018'!AZ7</f>
        <v>0</v>
      </c>
      <c r="P15" s="109">
        <f>($E$6*'END Jul 2018'!AT7/100)*4</f>
        <v>62.653500000000001</v>
      </c>
      <c r="Q15" s="109">
        <f t="shared" si="3"/>
        <v>1814.6767000000002</v>
      </c>
      <c r="R15" s="109">
        <f>Q15-(K15*N15/100)</f>
        <v>1542.4751950000002</v>
      </c>
      <c r="S15" s="110">
        <f t="shared" si="4"/>
        <v>1752.0232000000003</v>
      </c>
      <c r="T15" s="110">
        <f t="shared" si="5"/>
        <v>1479.8216950000003</v>
      </c>
      <c r="U15" s="473">
        <f t="shared" si="6"/>
        <v>1927.2255200000004</v>
      </c>
      <c r="V15" s="473">
        <f t="shared" si="6"/>
        <v>1627.8038645000004</v>
      </c>
      <c r="W15" s="111">
        <f>'END Jul 2018'!BI7</f>
        <v>0</v>
      </c>
      <c r="X15" s="230" t="str">
        <f>'END Jul 2018'!BJ7</f>
        <v>n</v>
      </c>
    </row>
    <row r="16" spans="1:159" ht="14" x14ac:dyDescent="0.3">
      <c r="A16" s="103" t="str">
        <f>'END Jul 2018'!K8</f>
        <v>Diamond Energy</v>
      </c>
      <c r="B16" s="104" t="str">
        <f>'END Jul 2018'!L8</f>
        <v>Pay on time discount</v>
      </c>
      <c r="C16" s="105">
        <f>91*'END Jul 2018'!M8/100</f>
        <v>81.444999999999993</v>
      </c>
      <c r="D16" s="105">
        <f>IF($E$5&gt;='END Jul 2018'!P8,('END Jul 2018'!P8*'END Jul 2018'!N8/100),($E$5*'END Jul 2018'!N8/100))</f>
        <v>76.98</v>
      </c>
      <c r="E16" s="106">
        <f>IF($E$5&lt;'END Jul 2018'!P8,0,IF(($E$5)&lt;='END Jul 2018'!R8,(($E$5-'END Jul 2018'!P8)*'END Jul 2018'!Q8/100),(('END Jul 2018'!R8-'END Jul 2018'!P8)*'END Jul 2018'!Q8/100)))</f>
        <v>194.25599999999997</v>
      </c>
      <c r="F16" s="105">
        <v>0</v>
      </c>
      <c r="G16" s="105">
        <v>0</v>
      </c>
      <c r="H16" s="105">
        <f>IF(($E$5&lt;'END Jul 2018'!R8),(0),($E$5-'END Jul 2018'!R8)*'END Jul 2018'!S8/100)</f>
        <v>82.414447500000023</v>
      </c>
      <c r="I16" s="105">
        <f t="shared" si="0"/>
        <v>435.09544749999998</v>
      </c>
      <c r="J16" s="107">
        <f t="shared" si="1"/>
        <v>1414.6017899999999</v>
      </c>
      <c r="K16" s="108">
        <f t="shared" si="2"/>
        <v>1740.3817899999999</v>
      </c>
      <c r="L16" s="109">
        <f>'END Jul 2018'!AW8</f>
        <v>0</v>
      </c>
      <c r="M16" s="109">
        <f>'END Jul 2018'!AX8</f>
        <v>0</v>
      </c>
      <c r="N16" s="109">
        <f>'END Jul 2018'!AY8</f>
        <v>7</v>
      </c>
      <c r="O16" s="109">
        <f>'END Jul 2018'!AZ8</f>
        <v>0</v>
      </c>
      <c r="P16" s="109">
        <f>($E$6*'END Jul 2018'!AT8/100)*4</f>
        <v>88.452000000000012</v>
      </c>
      <c r="Q16" s="109">
        <f t="shared" si="3"/>
        <v>1740.3817899999999</v>
      </c>
      <c r="R16" s="109">
        <f>Q16-(K16*N16/100)</f>
        <v>1618.5550647</v>
      </c>
      <c r="S16" s="110">
        <f t="shared" si="4"/>
        <v>1651.9297899999999</v>
      </c>
      <c r="T16" s="110">
        <f t="shared" si="5"/>
        <v>1530.1030647</v>
      </c>
      <c r="U16" s="473">
        <f t="shared" si="6"/>
        <v>1817.1227690000001</v>
      </c>
      <c r="V16" s="473">
        <f t="shared" si="6"/>
        <v>1683.1133711700002</v>
      </c>
      <c r="W16" s="111">
        <f>'END Jul 2018'!BI8</f>
        <v>0</v>
      </c>
      <c r="X16" s="230" t="str">
        <f>'END Jul 2018'!BJ8</f>
        <v>n</v>
      </c>
    </row>
    <row r="17" spans="1:136" ht="14" x14ac:dyDescent="0.3">
      <c r="A17" s="103" t="str">
        <f>'END Jul 2018'!K9</f>
        <v>Dodo Power &amp; Gas</v>
      </c>
      <c r="B17" s="104" t="str">
        <f>'END Jul 2018'!L9</f>
        <v>Market offer</v>
      </c>
      <c r="C17" s="105">
        <f>91*'END Jul 2018'!M9/100</f>
        <v>82.309500000000014</v>
      </c>
      <c r="D17" s="105">
        <f>IF($E$5&gt;='END Jul 2018'!P9,('END Jul 2018'!P9*'END Jul 2018'!N9/100),($E$5*'END Jul 2018'!N9/100))</f>
        <v>399.06702000000007</v>
      </c>
      <c r="E17" s="106">
        <f>IF($E$5&lt;'END Jul 2018'!P9,0,IF(($E$5)&lt;='END Jul 2018'!R9,(($E$5-'END Jul 2018'!P9)*'END Jul 2018'!Q9/100),(('END Jul 2018'!R9-'END Jul 2018'!P9)*'END Jul 2018'!Q9/100)))</f>
        <v>0</v>
      </c>
      <c r="F17" s="105">
        <v>0</v>
      </c>
      <c r="G17" s="105">
        <v>0</v>
      </c>
      <c r="H17" s="105">
        <f>IF(($E$5&lt;'END Jul 2018'!R9),(0),($E$5-'END Jul 2018'!R9)*'END Jul 2018'!S9/100)</f>
        <v>0</v>
      </c>
      <c r="I17" s="105">
        <f t="shared" si="0"/>
        <v>481.37652000000008</v>
      </c>
      <c r="J17" s="107">
        <f t="shared" si="1"/>
        <v>1596.2680800000003</v>
      </c>
      <c r="K17" s="108">
        <f t="shared" si="2"/>
        <v>1925.5060800000003</v>
      </c>
      <c r="L17" s="109">
        <f>'END Jul 2018'!AW9</f>
        <v>0</v>
      </c>
      <c r="M17" s="109">
        <f>'END Jul 2018'!AX9</f>
        <v>0</v>
      </c>
      <c r="N17" s="109">
        <f>'END Jul 2018'!AY9</f>
        <v>0</v>
      </c>
      <c r="O17" s="109">
        <f>'END Jul 2018'!AZ9</f>
        <v>0</v>
      </c>
      <c r="P17" s="109">
        <f>($E$6*'END Jul 2018'!AT9/100)*4</f>
        <v>85.503600000000006</v>
      </c>
      <c r="Q17" s="109">
        <f t="shared" si="3"/>
        <v>1925.5060800000003</v>
      </c>
      <c r="R17" s="109">
        <f>Q17</f>
        <v>1925.5060800000003</v>
      </c>
      <c r="S17" s="110">
        <f t="shared" si="4"/>
        <v>1840.0024800000003</v>
      </c>
      <c r="T17" s="110">
        <f t="shared" si="5"/>
        <v>1840.0024800000003</v>
      </c>
      <c r="U17" s="473">
        <f t="shared" si="6"/>
        <v>2024.0027280000006</v>
      </c>
      <c r="V17" s="473">
        <f t="shared" si="6"/>
        <v>2024.0027280000006</v>
      </c>
      <c r="W17" s="111">
        <f>'END Jul 2018'!BI9</f>
        <v>0</v>
      </c>
      <c r="X17" s="230" t="str">
        <f>'END Jul 2018'!BJ9</f>
        <v>n</v>
      </c>
    </row>
    <row r="18" spans="1:136" ht="14" x14ac:dyDescent="0.3">
      <c r="A18" s="103" t="str">
        <f>'END Jul 2018'!K10</f>
        <v>EnergyAustralia</v>
      </c>
      <c r="B18" s="104" t="str">
        <f>'END Jul 2018'!L10</f>
        <v>Anytime Saver</v>
      </c>
      <c r="C18" s="105">
        <f>91*'END Jul 2018'!M10/100</f>
        <v>79.442999999999998</v>
      </c>
      <c r="D18" s="105">
        <f>$E$5*'END Jul 2018'!N10/100</f>
        <v>389.90209500000003</v>
      </c>
      <c r="E18" s="106">
        <v>0</v>
      </c>
      <c r="F18" s="105">
        <v>0</v>
      </c>
      <c r="G18" s="105">
        <v>0</v>
      </c>
      <c r="H18" s="105">
        <v>0</v>
      </c>
      <c r="I18" s="105">
        <f t="shared" si="0"/>
        <v>469.34509500000001</v>
      </c>
      <c r="J18" s="107">
        <f t="shared" si="1"/>
        <v>1559.6083800000001</v>
      </c>
      <c r="K18" s="108">
        <f t="shared" si="2"/>
        <v>1877.3803800000001</v>
      </c>
      <c r="L18" s="109">
        <f>'END Jul 2018'!AW10</f>
        <v>0</v>
      </c>
      <c r="M18" s="109">
        <f>'END Jul 2018'!AX10</f>
        <v>28</v>
      </c>
      <c r="N18" s="109">
        <f>'END Jul 2018'!AY10</f>
        <v>0</v>
      </c>
      <c r="O18" s="109">
        <f>'END Jul 2018'!AZ10</f>
        <v>0</v>
      </c>
      <c r="P18" s="109">
        <f>($E$6*'END Jul 2018'!AT10/100)*4</f>
        <v>92.137500000000003</v>
      </c>
      <c r="Q18" s="109">
        <f>K18-(J18*M18/100)</f>
        <v>1440.6900335999999</v>
      </c>
      <c r="R18" s="109">
        <f>Q18</f>
        <v>1440.6900335999999</v>
      </c>
      <c r="S18" s="110">
        <f t="shared" si="4"/>
        <v>1348.5525335999998</v>
      </c>
      <c r="T18" s="110">
        <f t="shared" si="5"/>
        <v>1348.5525335999998</v>
      </c>
      <c r="U18" s="473">
        <f t="shared" si="6"/>
        <v>1483.4077869599998</v>
      </c>
      <c r="V18" s="473">
        <f t="shared" si="6"/>
        <v>1483.4077869599998</v>
      </c>
      <c r="W18" s="111">
        <f>'END Jul 2018'!BI10</f>
        <v>0</v>
      </c>
      <c r="X18" s="230" t="str">
        <f>'END Jul 2018'!BJ10</f>
        <v>n</v>
      </c>
    </row>
    <row r="19" spans="1:136" ht="14" x14ac:dyDescent="0.3">
      <c r="A19" s="103" t="str">
        <f>'END Jul 2018'!K11</f>
        <v>Mojo Power</v>
      </c>
      <c r="B19" s="104" t="str">
        <f>'END Jul 2018'!L11</f>
        <v>Connect</v>
      </c>
      <c r="C19" s="105">
        <f>91*'END Jul 2018'!M11/100</f>
        <v>143.74360000000001</v>
      </c>
      <c r="D19" s="105">
        <f>$E$5*'END Jul 2018'!N11/100</f>
        <v>317.36826000000002</v>
      </c>
      <c r="E19" s="106">
        <v>0</v>
      </c>
      <c r="F19" s="105">
        <v>0</v>
      </c>
      <c r="G19" s="105">
        <v>0</v>
      </c>
      <c r="H19" s="105">
        <v>0</v>
      </c>
      <c r="I19" s="105">
        <f t="shared" si="0"/>
        <v>461.11186000000004</v>
      </c>
      <c r="J19" s="107">
        <f t="shared" si="1"/>
        <v>1269.4730400000001</v>
      </c>
      <c r="K19" s="108">
        <f t="shared" si="2"/>
        <v>1844.4474400000001</v>
      </c>
      <c r="L19" s="109">
        <f>'END Jul 2018'!AW11</f>
        <v>0</v>
      </c>
      <c r="M19" s="109">
        <f>'END Jul 2018'!AX11</f>
        <v>0</v>
      </c>
      <c r="N19" s="109">
        <f>'END Jul 2018'!AY11</f>
        <v>0</v>
      </c>
      <c r="O19" s="109">
        <f>'END Jul 2018'!AZ11</f>
        <v>0</v>
      </c>
      <c r="P19" s="109">
        <f>($E$6*'END Jul 2018'!AT11/100)*4</f>
        <v>147.41999999999999</v>
      </c>
      <c r="Q19" s="109">
        <f>K19-(J19*M19/100)</f>
        <v>1844.4474400000001</v>
      </c>
      <c r="R19" s="109">
        <f>Q19</f>
        <v>1844.4474400000001</v>
      </c>
      <c r="S19" s="110">
        <f t="shared" si="4"/>
        <v>1697.0274400000001</v>
      </c>
      <c r="T19" s="110">
        <f t="shared" si="5"/>
        <v>1697.0274400000001</v>
      </c>
      <c r="U19" s="473">
        <f t="shared" si="6"/>
        <v>1866.7301840000002</v>
      </c>
      <c r="V19" s="473">
        <f t="shared" si="6"/>
        <v>1866.7301840000002</v>
      </c>
      <c r="W19" s="111">
        <f>'END Jul 2018'!BI11</f>
        <v>0</v>
      </c>
      <c r="X19" s="230" t="str">
        <f>'END Jul 2018'!BJ11</f>
        <v>n</v>
      </c>
    </row>
    <row r="20" spans="1:136" ht="14" x14ac:dyDescent="0.3">
      <c r="A20" s="103" t="str">
        <f>'END Jul 2018'!K12</f>
        <v>Momentum Energy</v>
      </c>
      <c r="B20" s="104" t="str">
        <f>'END Jul 2018'!L12</f>
        <v>SmilePower</v>
      </c>
      <c r="C20" s="105">
        <f>91*'END Jul 2018'!M12/100</f>
        <v>74.5381</v>
      </c>
      <c r="D20" s="105">
        <f>IF($E$5&gt;='END Jul 2018'!P12,('END Jul 2018'!P12*'END Jul 2018'!N12/100),($E$5*'END Jul 2018'!N12/100))</f>
        <v>164.52</v>
      </c>
      <c r="E20" s="106">
        <f>IF($E$5&lt;'END Jul 2018'!P12,0,IF(($E$5)&lt;='END Jul 2018'!R12,(($E$5-'END Jul 2018'!P12)*'END Jul 2018'!Q12/100),(('END Jul 2018'!R12-'END Jul 2018'!P12)*'END Jul 2018'!Q12/100)))</f>
        <v>0</v>
      </c>
      <c r="F20" s="105">
        <v>0</v>
      </c>
      <c r="G20" s="105">
        <v>0</v>
      </c>
      <c r="H20" s="105">
        <f>IF(($E$5&lt;'END Jul 2018'!R12),(0),($E$5-'END Jul 2018'!R12)*'END Jul 2018'!S12/100)</f>
        <v>190.58219250000002</v>
      </c>
      <c r="I20" s="105">
        <f t="shared" si="0"/>
        <v>429.64029250000004</v>
      </c>
      <c r="J20" s="107">
        <f t="shared" si="1"/>
        <v>1420.4087700000002</v>
      </c>
      <c r="K20" s="108">
        <f t="shared" si="2"/>
        <v>1718.5611700000002</v>
      </c>
      <c r="L20" s="109">
        <f>'END Jul 2018'!AW12</f>
        <v>0</v>
      </c>
      <c r="M20" s="109">
        <f>'END Jul 2018'!AX12</f>
        <v>0</v>
      </c>
      <c r="N20" s="109">
        <f>'END Jul 2018'!AY12</f>
        <v>0</v>
      </c>
      <c r="O20" s="109">
        <f>'END Jul 2018'!AZ12</f>
        <v>0</v>
      </c>
      <c r="P20" s="109">
        <f>($E$6*'END Jul 2018'!AT12/100)*4</f>
        <v>51.597000000000001</v>
      </c>
      <c r="Q20" s="109">
        <f t="shared" ref="Q20" si="7">K20</f>
        <v>1718.5611700000002</v>
      </c>
      <c r="R20" s="109">
        <f>Q20-(J20*O20/100)</f>
        <v>1718.5611700000002</v>
      </c>
      <c r="S20" s="110">
        <f t="shared" si="4"/>
        <v>1666.9641700000002</v>
      </c>
      <c r="T20" s="110">
        <f t="shared" si="5"/>
        <v>1666.9641700000002</v>
      </c>
      <c r="U20" s="473">
        <f t="shared" si="6"/>
        <v>1833.6605870000003</v>
      </c>
      <c r="V20" s="473">
        <f t="shared" si="6"/>
        <v>1833.6605870000003</v>
      </c>
      <c r="W20" s="111">
        <f>'END Jul 2018'!BI12</f>
        <v>0</v>
      </c>
      <c r="X20" s="230" t="str">
        <f>'END Jul 2018'!BJ12</f>
        <v>n</v>
      </c>
    </row>
    <row r="21" spans="1:136" ht="14" x14ac:dyDescent="0.3">
      <c r="A21" s="103" t="str">
        <f>'END Jul 2018'!K13</f>
        <v>Origin Energy</v>
      </c>
      <c r="B21" s="104" t="str">
        <f>'END Jul 2018'!L13</f>
        <v>Solar Boost Plus</v>
      </c>
      <c r="C21" s="105">
        <f>91*'END Jul 2018'!M13/100</f>
        <v>75.429900000000004</v>
      </c>
      <c r="D21" s="105">
        <f>$E$5*'END Jul 2018'!N13/100</f>
        <v>354.68259750000004</v>
      </c>
      <c r="E21" s="106">
        <v>0</v>
      </c>
      <c r="F21" s="105">
        <v>0</v>
      </c>
      <c r="G21" s="105">
        <v>0</v>
      </c>
      <c r="H21" s="105">
        <v>0</v>
      </c>
      <c r="I21" s="105">
        <f t="shared" si="0"/>
        <v>430.11249750000002</v>
      </c>
      <c r="J21" s="107">
        <f t="shared" si="1"/>
        <v>1418.7303900000002</v>
      </c>
      <c r="K21" s="108">
        <f t="shared" si="2"/>
        <v>1720.4499900000001</v>
      </c>
      <c r="L21" s="109">
        <f>'END Jul 2018'!AW13</f>
        <v>0</v>
      </c>
      <c r="M21" s="109">
        <f>'END Jul 2018'!AX13</f>
        <v>12</v>
      </c>
      <c r="N21" s="109">
        <f>'END Jul 2018'!AY13</f>
        <v>0</v>
      </c>
      <c r="O21" s="109">
        <f>'END Jul 2018'!AZ13</f>
        <v>0</v>
      </c>
      <c r="P21" s="109">
        <f>($E$6*'END Jul 2018'!AT13/100)*4</f>
        <v>125.307</v>
      </c>
      <c r="Q21" s="109">
        <f>K21-(J21*M21/100)</f>
        <v>1550.2023432000001</v>
      </c>
      <c r="R21" s="109">
        <f>Q21-(K21*N21/100)</f>
        <v>1550.2023432000001</v>
      </c>
      <c r="S21" s="110">
        <f t="shared" si="4"/>
        <v>1424.8953432000001</v>
      </c>
      <c r="T21" s="110">
        <f t="shared" si="5"/>
        <v>1424.8953432000001</v>
      </c>
      <c r="U21" s="473">
        <f t="shared" si="6"/>
        <v>1567.3848775200001</v>
      </c>
      <c r="V21" s="473">
        <f t="shared" si="6"/>
        <v>1567.3848775200001</v>
      </c>
      <c r="W21" s="111">
        <f>'END Jul 2018'!BI13</f>
        <v>0</v>
      </c>
      <c r="X21" s="230" t="str">
        <f>'END Jul 2018'!BJ13</f>
        <v>n</v>
      </c>
    </row>
    <row r="22" spans="1:136" ht="14" x14ac:dyDescent="0.3">
      <c r="A22" s="103" t="str">
        <f>'END Jul 2018'!K14</f>
        <v>Powerdirect</v>
      </c>
      <c r="B22" s="104" t="str">
        <f>'END Jul 2018'!L14</f>
        <v>Market offer</v>
      </c>
      <c r="C22" s="105">
        <f>91*'END Jul 2018'!M14/100</f>
        <v>76.44</v>
      </c>
      <c r="D22" s="105">
        <f>$E$5*'END Jul 2018'!N14/100</f>
        <v>378.38047499999999</v>
      </c>
      <c r="E22" s="106">
        <v>0</v>
      </c>
      <c r="F22" s="105">
        <v>0</v>
      </c>
      <c r="G22" s="105">
        <v>0</v>
      </c>
      <c r="H22" s="105">
        <v>0</v>
      </c>
      <c r="I22" s="105">
        <f t="shared" si="0"/>
        <v>454.82047499999999</v>
      </c>
      <c r="J22" s="107">
        <f t="shared" si="1"/>
        <v>1513.5219</v>
      </c>
      <c r="K22" s="108">
        <f t="shared" si="2"/>
        <v>1819.2819</v>
      </c>
      <c r="L22" s="109">
        <f>'END Jul 2018'!AW14</f>
        <v>0</v>
      </c>
      <c r="M22" s="109">
        <f>'END Jul 2018'!AX14</f>
        <v>0</v>
      </c>
      <c r="N22" s="109">
        <f>'END Jul 2018'!AY14</f>
        <v>0</v>
      </c>
      <c r="O22" s="109">
        <f>'END Jul 2018'!AZ14</f>
        <v>25</v>
      </c>
      <c r="P22" s="109">
        <f>($E$6*'END Jul 2018'!AT14/100)*4</f>
        <v>81.818100000000001</v>
      </c>
      <c r="Q22" s="109">
        <f t="shared" ref="Q22:Q29" si="8">K22</f>
        <v>1819.2819</v>
      </c>
      <c r="R22" s="109">
        <f>Q22-(J22*O22/100)</f>
        <v>1440.901425</v>
      </c>
      <c r="S22" s="110">
        <f t="shared" si="4"/>
        <v>1737.4638</v>
      </c>
      <c r="T22" s="110">
        <f t="shared" si="5"/>
        <v>1359.0833250000001</v>
      </c>
      <c r="U22" s="473">
        <f t="shared" si="6"/>
        <v>1911.21018</v>
      </c>
      <c r="V22" s="473">
        <f t="shared" si="6"/>
        <v>1494.9916575000002</v>
      </c>
      <c r="W22" s="111">
        <f>'END Jul 2018'!BI14</f>
        <v>0</v>
      </c>
      <c r="X22" s="230" t="str">
        <f>'END Jul 2018'!BJ14</f>
        <v>n</v>
      </c>
    </row>
    <row r="23" spans="1:136" ht="14" x14ac:dyDescent="0.3">
      <c r="A23" s="103" t="str">
        <f>'END Jul 2018'!K15</f>
        <v>Powershop</v>
      </c>
      <c r="B23" s="104" t="str">
        <f>'END Jul 2018'!L15</f>
        <v>Power Saver</v>
      </c>
      <c r="C23" s="105">
        <f>91*'END Jul 2018'!M15/100</f>
        <v>84.912100000000009</v>
      </c>
      <c r="D23" s="105">
        <f>$E$5*'END Jul 2018'!N15/100</f>
        <v>327.58060500000005</v>
      </c>
      <c r="E23" s="106">
        <v>0</v>
      </c>
      <c r="F23" s="105">
        <v>0</v>
      </c>
      <c r="G23" s="105">
        <v>0</v>
      </c>
      <c r="H23" s="105">
        <v>0</v>
      </c>
      <c r="I23" s="105">
        <f t="shared" si="0"/>
        <v>412.49270500000006</v>
      </c>
      <c r="J23" s="107">
        <f t="shared" si="1"/>
        <v>1310.3224200000002</v>
      </c>
      <c r="K23" s="108">
        <f t="shared" si="2"/>
        <v>1649.9708200000002</v>
      </c>
      <c r="L23" s="109">
        <f>'END Jul 2018'!AW15</f>
        <v>0</v>
      </c>
      <c r="M23" s="109">
        <f>'END Jul 2018'!AX15</f>
        <v>0</v>
      </c>
      <c r="N23" s="109">
        <f>'END Jul 2018'!AY15</f>
        <v>12</v>
      </c>
      <c r="O23" s="109">
        <f>'END Jul 2018'!AZ15</f>
        <v>0</v>
      </c>
      <c r="P23" s="109">
        <f>($E$6*'END Jul 2018'!AT15/100)*4</f>
        <v>75.184200000000004</v>
      </c>
      <c r="Q23" s="109">
        <f t="shared" si="8"/>
        <v>1649.9708200000002</v>
      </c>
      <c r="R23" s="109">
        <f>Q23-(K23*N23/100)</f>
        <v>1451.9743216000002</v>
      </c>
      <c r="S23" s="110">
        <f t="shared" si="4"/>
        <v>1574.7866200000003</v>
      </c>
      <c r="T23" s="110">
        <f t="shared" si="5"/>
        <v>1376.7901216000002</v>
      </c>
      <c r="U23" s="473">
        <f t="shared" si="6"/>
        <v>1732.2652820000005</v>
      </c>
      <c r="V23" s="473">
        <f t="shared" si="6"/>
        <v>1514.4691337600004</v>
      </c>
      <c r="W23" s="111">
        <f>'END Jul 2018'!BI15</f>
        <v>0</v>
      </c>
      <c r="X23" s="230" t="str">
        <f>'END Jul 2018'!BJ15</f>
        <v>n</v>
      </c>
    </row>
    <row r="24" spans="1:136" ht="14" x14ac:dyDescent="0.3">
      <c r="A24" s="103" t="str">
        <f>'END Jul 2018'!K16</f>
        <v>Red Energy</v>
      </c>
      <c r="B24" s="104" t="str">
        <f>'END Jul 2018'!L16</f>
        <v>Living Energy Saver</v>
      </c>
      <c r="C24" s="105">
        <f>91*'END Jul 2018'!M16/100</f>
        <v>73.709999999999994</v>
      </c>
      <c r="D24" s="105">
        <f>IF($E$5&gt;='END Jul 2018'!P16,('END Jul 2018'!P16*'END Jul 2018'!N16/100),($E$5*'END Jul 2018'!N16/100))</f>
        <v>255</v>
      </c>
      <c r="E24" s="106">
        <f>IF($E$5&lt;'END Jul 2018'!P16,0,IF(($E$5)&lt;='END Jul 2018'!R16,(($E$5-'END Jul 2018'!P16)*'END Jul 2018'!Q16/100),(('END Jul 2018'!R16-'END Jul 2018'!P16)*'END Jul 2018'!Q16/100)))</f>
        <v>78.091937500000029</v>
      </c>
      <c r="F24" s="105">
        <v>0</v>
      </c>
      <c r="G24" s="105">
        <v>0</v>
      </c>
      <c r="H24" s="105">
        <f>IF(($E$5&lt;'END Jul 2018'!R16),(0),($E$5-'END Jul 2018'!R16)*'END Jul 2018'!S16/100)</f>
        <v>0</v>
      </c>
      <c r="I24" s="105">
        <f t="shared" si="0"/>
        <v>406.80193750000001</v>
      </c>
      <c r="J24" s="107">
        <f t="shared" si="1"/>
        <v>1332.3677500000001</v>
      </c>
      <c r="K24" s="108">
        <f t="shared" si="2"/>
        <v>1627.20775</v>
      </c>
      <c r="L24" s="109">
        <f>'END Jul 2018'!AW16</f>
        <v>0</v>
      </c>
      <c r="M24" s="109">
        <f>'END Jul 2018'!AX16</f>
        <v>0</v>
      </c>
      <c r="N24" s="109">
        <f>'END Jul 2018'!AY16</f>
        <v>10</v>
      </c>
      <c r="O24" s="109">
        <f>'END Jul 2018'!AZ16</f>
        <v>0</v>
      </c>
      <c r="P24" s="109">
        <f>($E$6*'END Jul 2018'!AT16/100)*4</f>
        <v>81.818100000000001</v>
      </c>
      <c r="Q24" s="109">
        <f t="shared" si="8"/>
        <v>1627.20775</v>
      </c>
      <c r="R24" s="109">
        <f>Q24-(K24*N24/100)</f>
        <v>1464.486975</v>
      </c>
      <c r="S24" s="110">
        <f t="shared" si="4"/>
        <v>1545.3896500000001</v>
      </c>
      <c r="T24" s="110">
        <f t="shared" si="5"/>
        <v>1382.6688750000001</v>
      </c>
      <c r="U24" s="473">
        <f t="shared" si="6"/>
        <v>1699.9286150000003</v>
      </c>
      <c r="V24" s="473">
        <f t="shared" si="6"/>
        <v>1520.9357625000002</v>
      </c>
      <c r="W24" s="111">
        <f>'END Jul 2018'!BI16</f>
        <v>0</v>
      </c>
      <c r="X24" s="230" t="str">
        <f>'END Jul 2018'!BJ16</f>
        <v>n</v>
      </c>
    </row>
    <row r="25" spans="1:136" s="71" customFormat="1" ht="14" x14ac:dyDescent="0.3">
      <c r="A25" s="103" t="str">
        <f>'END Jul 2018'!K17</f>
        <v>Simply Energy</v>
      </c>
      <c r="B25" s="104" t="str">
        <f>'END Jul 2018'!L17</f>
        <v>Plus</v>
      </c>
      <c r="C25" s="105">
        <f>91*'END Jul 2018'!M17/100</f>
        <v>71.525999999999996</v>
      </c>
      <c r="D25" s="105">
        <f>IF($E$5&gt;='END Jul 2018'!P17,('END Jul 2018'!P17*'END Jul 2018'!N17/100),($E$5*'END Jul 2018'!N17/100))</f>
        <v>279.60000000000002</v>
      </c>
      <c r="E25" s="106">
        <f>IF($E$5&lt;'END Jul 2018'!P17,0,IF(($E$5)&lt;='END Jul 2018'!R17,(($E$5-'END Jul 2018'!P17)*'END Jul 2018'!Q17/100),(('END Jul 2018'!R17-'END Jul 2018'!P17)*'END Jul 2018'!Q17/100)))</f>
        <v>83.65888750000002</v>
      </c>
      <c r="F25" s="105">
        <v>0</v>
      </c>
      <c r="G25" s="105">
        <v>0</v>
      </c>
      <c r="H25" s="105">
        <f>IF(($E$5&lt;'END Jul 2018'!R17),(0),($E$5-'END Jul 2018'!R17)*'END Jul 2018'!S17/100)</f>
        <v>0</v>
      </c>
      <c r="I25" s="105">
        <f t="shared" ref="I25" si="9">SUM(C25:H25)</f>
        <v>434.78488750000008</v>
      </c>
      <c r="J25" s="107">
        <f t="shared" si="1"/>
        <v>1453.0355500000003</v>
      </c>
      <c r="K25" s="108">
        <f t="shared" si="2"/>
        <v>1739.1395500000003</v>
      </c>
      <c r="L25" s="109">
        <f>'END Jul 2018'!AW17</f>
        <v>0</v>
      </c>
      <c r="M25" s="109">
        <f>'END Jul 2018'!AX17</f>
        <v>0</v>
      </c>
      <c r="N25" s="109">
        <f>'END Jul 2018'!AY17</f>
        <v>0</v>
      </c>
      <c r="O25" s="109">
        <f>'END Jul 2018'!AZ17</f>
        <v>18</v>
      </c>
      <c r="P25" s="109">
        <f>($E$6*'END Jul 2018'!AT17/100)*4</f>
        <v>83.292300000000012</v>
      </c>
      <c r="Q25" s="109">
        <f t="shared" si="8"/>
        <v>1739.1395500000003</v>
      </c>
      <c r="R25" s="109">
        <f>Q25-(J25*O25/100)</f>
        <v>1477.5931510000003</v>
      </c>
      <c r="S25" s="110">
        <f t="shared" si="4"/>
        <v>1655.8472500000003</v>
      </c>
      <c r="T25" s="110">
        <f t="shared" si="5"/>
        <v>1394.3008510000002</v>
      </c>
      <c r="U25" s="473">
        <f t="shared" si="6"/>
        <v>1821.4319750000004</v>
      </c>
      <c r="V25" s="473">
        <f t="shared" si="6"/>
        <v>1533.7309361000002</v>
      </c>
      <c r="W25" s="111">
        <f>'END Jul 2018'!BI17</f>
        <v>0</v>
      </c>
      <c r="X25" s="230" t="str">
        <f>'END Jul 2018'!BJ17</f>
        <v>n</v>
      </c>
      <c r="Y25" s="193"/>
      <c r="Z25" s="193"/>
      <c r="AA25" s="193"/>
      <c r="AB25" s="193"/>
      <c r="AC25" s="193"/>
      <c r="AD25" s="193"/>
      <c r="AE25" s="193"/>
      <c r="AF25" s="193"/>
      <c r="AG25" s="193"/>
      <c r="AH25" s="193"/>
      <c r="AI25" s="193"/>
      <c r="AJ25" s="193"/>
      <c r="AK25" s="193"/>
      <c r="AL25" s="193"/>
      <c r="AM25" s="193"/>
      <c r="AN25" s="193"/>
      <c r="AO25" s="193"/>
      <c r="AP25" s="193"/>
      <c r="AQ25" s="193"/>
      <c r="AR25" s="193"/>
      <c r="AS25" s="193"/>
      <c r="AT25" s="193"/>
      <c r="AU25" s="193"/>
      <c r="AV25" s="193"/>
      <c r="AW25" s="193"/>
      <c r="AX25" s="193"/>
      <c r="AY25" s="193"/>
      <c r="AZ25" s="193"/>
      <c r="BA25" s="193"/>
      <c r="BB25" s="193"/>
      <c r="BC25" s="193"/>
      <c r="BD25" s="193"/>
      <c r="BE25" s="193"/>
      <c r="BF25" s="193"/>
      <c r="BG25" s="193"/>
      <c r="BH25" s="193"/>
      <c r="BI25" s="193"/>
      <c r="BJ25" s="193"/>
      <c r="BK25" s="193"/>
      <c r="BL25" s="193"/>
      <c r="BM25" s="193"/>
      <c r="BN25" s="193"/>
      <c r="BO25" s="193"/>
      <c r="BP25" s="193"/>
      <c r="BQ25" s="193"/>
      <c r="BR25" s="193"/>
      <c r="BS25" s="193"/>
      <c r="BT25" s="193"/>
      <c r="BU25" s="193"/>
      <c r="BV25" s="193"/>
      <c r="BW25" s="193"/>
      <c r="BX25" s="193"/>
      <c r="BY25" s="193"/>
      <c r="BZ25" s="193"/>
      <c r="CA25" s="193"/>
      <c r="CB25" s="193"/>
      <c r="CC25" s="193"/>
      <c r="CD25" s="193"/>
      <c r="CE25" s="193"/>
      <c r="CF25" s="193"/>
      <c r="CG25" s="193"/>
      <c r="CH25" s="193"/>
      <c r="CI25" s="193"/>
      <c r="CJ25" s="193"/>
      <c r="CK25" s="193"/>
      <c r="CL25" s="193"/>
      <c r="CM25" s="193"/>
      <c r="CN25" s="193"/>
      <c r="CO25" s="193"/>
      <c r="CP25" s="193"/>
      <c r="CQ25" s="193"/>
      <c r="CR25" s="193"/>
      <c r="CS25" s="193"/>
      <c r="CT25" s="193"/>
      <c r="CU25" s="193"/>
      <c r="CV25" s="193"/>
      <c r="CW25" s="193"/>
      <c r="CX25" s="193"/>
      <c r="CY25" s="193"/>
      <c r="CZ25" s="193"/>
      <c r="DA25" s="193"/>
      <c r="DB25" s="193"/>
      <c r="DC25" s="193"/>
      <c r="DD25" s="193"/>
      <c r="DE25" s="193"/>
      <c r="DF25" s="193"/>
      <c r="DG25" s="193"/>
      <c r="DH25" s="193"/>
      <c r="DI25" s="193"/>
      <c r="DJ25" s="193"/>
      <c r="DK25" s="193"/>
      <c r="DL25" s="193"/>
      <c r="DM25" s="193"/>
      <c r="DN25" s="193"/>
      <c r="DO25" s="193"/>
      <c r="DP25" s="193"/>
      <c r="DQ25" s="193"/>
      <c r="DR25" s="193"/>
      <c r="DS25" s="193"/>
      <c r="DT25" s="193"/>
      <c r="DU25" s="193"/>
      <c r="DV25" s="193"/>
      <c r="DW25" s="193"/>
      <c r="DX25" s="193"/>
      <c r="DY25" s="193"/>
      <c r="DZ25" s="193"/>
      <c r="EA25" s="193"/>
      <c r="EB25" s="193"/>
      <c r="EC25" s="193"/>
      <c r="ED25" s="193"/>
      <c r="EE25" s="193"/>
      <c r="EF25" s="193"/>
    </row>
    <row r="26" spans="1:136" s="71" customFormat="1" ht="14" x14ac:dyDescent="0.3">
      <c r="A26" s="103" t="str">
        <f>'END Jul 2018'!K18</f>
        <v>Sumo Power</v>
      </c>
      <c r="B26" s="104" t="str">
        <f>'END Jul 2018'!L18</f>
        <v xml:space="preserve">Pay on time </v>
      </c>
      <c r="C26" s="105">
        <f>91*'END Jul 2018'!M18/100</f>
        <v>88.744110000000006</v>
      </c>
      <c r="D26" s="105">
        <f>IF($E$5&gt;='END Jul 2018'!P18,('END Jul 2018'!P18*'END Jul 2018'!N18/100),($E$5*'END Jul 2018'!N18/100))</f>
        <v>280</v>
      </c>
      <c r="E26" s="106">
        <f>IF($E$5&lt;'END Jul 2018'!P18,0,IF(($E$5)&lt;='END Jul 2018'!R18,(($E$5-'END Jul 2018'!P18)*'END Jul 2018'!Q18/100),(('END Jul 2018'!R18-'END Jul 2018'!P18)*'END Jul 2018'!Q18/100)))</f>
        <v>83.504250000000027</v>
      </c>
      <c r="F26" s="105">
        <v>0</v>
      </c>
      <c r="G26" s="105">
        <v>0</v>
      </c>
      <c r="H26" s="105">
        <f>IF(($E$5&lt;'END Jul 2018'!R18),(0),($E$5-'END Jul 2018'!R18)*'END Jul 2018'!S18/100)</f>
        <v>0</v>
      </c>
      <c r="I26" s="105">
        <f t="shared" ref="I26:I29" si="10">SUM(C26:H26)</f>
        <v>452.24835999999999</v>
      </c>
      <c r="J26" s="107">
        <f t="shared" ref="J26:J29" si="11">(I26-C26)*4</f>
        <v>1454.0169999999998</v>
      </c>
      <c r="K26" s="108">
        <f t="shared" ref="K26:K29" si="12">I26*4</f>
        <v>1808.99344</v>
      </c>
      <c r="L26" s="109">
        <f>'END Jul 2018'!AW18</f>
        <v>0</v>
      </c>
      <c r="M26" s="109">
        <f>'END Jul 2018'!AX18</f>
        <v>0</v>
      </c>
      <c r="N26" s="109">
        <f>'END Jul 2018'!AY18</f>
        <v>0</v>
      </c>
      <c r="O26" s="109">
        <f>'END Jul 2018'!AZ18</f>
        <v>27</v>
      </c>
      <c r="P26" s="109">
        <f>($E$6*'END Jul 2018'!AT18/100)*4</f>
        <v>81.818100000000001</v>
      </c>
      <c r="Q26" s="109">
        <f t="shared" si="8"/>
        <v>1808.99344</v>
      </c>
      <c r="R26" s="109">
        <f t="shared" ref="R26:R27" si="13">Q26-(J26*O26/100)</f>
        <v>1416.40885</v>
      </c>
      <c r="S26" s="110">
        <f t="shared" ref="S26:S29" si="14">Q26-P26</f>
        <v>1727.17534</v>
      </c>
      <c r="T26" s="110">
        <f t="shared" ref="T26:T29" si="15">R26-P26</f>
        <v>1334.5907500000001</v>
      </c>
      <c r="U26" s="473">
        <f t="shared" ref="U26:U29" si="16">S26*1.1</f>
        <v>1899.8928740000001</v>
      </c>
      <c r="V26" s="473">
        <f t="shared" ref="V26:V29" si="17">T26*1.1</f>
        <v>1468.0498250000003</v>
      </c>
      <c r="W26" s="111">
        <f>'END Jul 2018'!BI18</f>
        <v>0</v>
      </c>
      <c r="X26" s="230" t="str">
        <f>'END Jul 2018'!BJ18</f>
        <v>n</v>
      </c>
      <c r="Y26" s="193"/>
      <c r="Z26" s="193"/>
      <c r="AA26" s="193"/>
      <c r="AB26" s="193"/>
      <c r="AC26" s="193"/>
      <c r="AD26" s="193"/>
      <c r="AE26" s="193"/>
      <c r="AF26" s="193"/>
      <c r="AG26" s="193"/>
      <c r="AH26" s="193"/>
      <c r="AI26" s="193"/>
      <c r="AJ26" s="193"/>
      <c r="AK26" s="193"/>
      <c r="AL26" s="193"/>
      <c r="AM26" s="193"/>
      <c r="AN26" s="193"/>
      <c r="AO26" s="193"/>
      <c r="AP26" s="193"/>
      <c r="AQ26" s="193"/>
      <c r="AR26" s="193"/>
      <c r="AS26" s="193"/>
      <c r="AT26" s="193"/>
      <c r="AU26" s="193"/>
      <c r="AV26" s="193"/>
      <c r="AW26" s="193"/>
      <c r="AX26" s="193"/>
      <c r="AY26" s="193"/>
      <c r="AZ26" s="193"/>
      <c r="BA26" s="193"/>
      <c r="BB26" s="193"/>
      <c r="BC26" s="193"/>
      <c r="BD26" s="193"/>
      <c r="BE26" s="193"/>
      <c r="BF26" s="193"/>
      <c r="BG26" s="193"/>
      <c r="BH26" s="193"/>
      <c r="BI26" s="193"/>
      <c r="BJ26" s="193"/>
      <c r="BK26" s="193"/>
      <c r="BL26" s="193"/>
      <c r="BM26" s="193"/>
      <c r="BN26" s="193"/>
      <c r="BO26" s="193"/>
      <c r="BP26" s="193"/>
      <c r="BQ26" s="193"/>
      <c r="BR26" s="193"/>
      <c r="BS26" s="193"/>
      <c r="BT26" s="193"/>
      <c r="BU26" s="193"/>
      <c r="BV26" s="193"/>
      <c r="BW26" s="193"/>
      <c r="BX26" s="193"/>
      <c r="BY26" s="193"/>
      <c r="BZ26" s="193"/>
      <c r="CA26" s="193"/>
      <c r="CB26" s="193"/>
      <c r="CC26" s="193"/>
      <c r="CD26" s="193"/>
      <c r="CE26" s="193"/>
      <c r="CF26" s="193"/>
      <c r="CG26" s="193"/>
      <c r="CH26" s="193"/>
      <c r="CI26" s="193"/>
      <c r="CJ26" s="193"/>
      <c r="CK26" s="193"/>
      <c r="CL26" s="193"/>
      <c r="CM26" s="193"/>
      <c r="CN26" s="193"/>
      <c r="CO26" s="193"/>
      <c r="CP26" s="193"/>
      <c r="CQ26" s="193"/>
      <c r="CR26" s="193"/>
      <c r="CS26" s="193"/>
      <c r="CT26" s="193"/>
      <c r="CU26" s="193"/>
      <c r="CV26" s="193"/>
      <c r="CW26" s="193"/>
      <c r="CX26" s="193"/>
      <c r="CY26" s="193"/>
      <c r="CZ26" s="193"/>
      <c r="DA26" s="193"/>
      <c r="DB26" s="193"/>
      <c r="DC26" s="193"/>
      <c r="DD26" s="193"/>
      <c r="DE26" s="193"/>
      <c r="DF26" s="193"/>
      <c r="DG26" s="193"/>
      <c r="DH26" s="193"/>
      <c r="DI26" s="193"/>
      <c r="DJ26" s="193"/>
      <c r="DK26" s="193"/>
      <c r="DL26" s="193"/>
      <c r="DM26" s="193"/>
      <c r="DN26" s="193"/>
      <c r="DO26" s="193"/>
      <c r="DP26" s="193"/>
      <c r="DQ26" s="193"/>
      <c r="DR26" s="193"/>
      <c r="DS26" s="193"/>
      <c r="DT26" s="193"/>
      <c r="DU26" s="193"/>
      <c r="DV26" s="193"/>
      <c r="DW26" s="193"/>
      <c r="DX26" s="193"/>
      <c r="DY26" s="193"/>
      <c r="DZ26" s="193"/>
      <c r="EA26" s="193"/>
      <c r="EB26" s="193"/>
      <c r="EC26" s="193"/>
      <c r="ED26" s="193"/>
      <c r="EE26" s="193"/>
      <c r="EF26" s="193"/>
    </row>
    <row r="27" spans="1:136" s="71" customFormat="1" ht="14" x14ac:dyDescent="0.3">
      <c r="A27" s="103" t="str">
        <f>'END Jul 2018'!K19</f>
        <v>1st Energy</v>
      </c>
      <c r="B27" s="104" t="str">
        <f>'END Jul 2018'!L19</f>
        <v>Market offer</v>
      </c>
      <c r="C27" s="105">
        <f>91*'END Jul 2018'!M19/100</f>
        <v>79.188199999999995</v>
      </c>
      <c r="D27" s="105">
        <f>IF($E$5&gt;='END Jul 2018'!P19,('END Jul 2018'!P19*'END Jul 2018'!N19/100),($E$5*'END Jul 2018'!N19/100))</f>
        <v>309.5</v>
      </c>
      <c r="E27" s="106">
        <f>IF($E$5&lt;'END Jul 2018'!P19,0,IF(($E$5)&lt;='END Jul 2018'!R19,(($E$5-'END Jul 2018'!P19)*'END Jul 2018'!Q19/100),(('END Jul 2018'!R19-'END Jul 2018'!P19)*'END Jul 2018'!Q19/100)))</f>
        <v>94.297947500000021</v>
      </c>
      <c r="F27" s="105">
        <v>0</v>
      </c>
      <c r="G27" s="105">
        <v>0</v>
      </c>
      <c r="H27" s="105">
        <f>IF(($E$5&lt;'END Jul 2018'!R19),(0),($E$5-'END Jul 2018'!R19)*'END Jul 2018'!S19/100)</f>
        <v>0</v>
      </c>
      <c r="I27" s="105">
        <f t="shared" si="10"/>
        <v>482.98614750000002</v>
      </c>
      <c r="J27" s="107">
        <f t="shared" si="11"/>
        <v>1615.1917900000001</v>
      </c>
      <c r="K27" s="108">
        <f t="shared" si="12"/>
        <v>1931.9445900000001</v>
      </c>
      <c r="L27" s="109">
        <f>'END Jul 2018'!AW19</f>
        <v>0</v>
      </c>
      <c r="M27" s="109">
        <f>'END Jul 2018'!AX19</f>
        <v>0</v>
      </c>
      <c r="N27" s="109">
        <f>'END Jul 2018'!AY19</f>
        <v>0</v>
      </c>
      <c r="O27" s="109">
        <f>'END Jul 2018'!AZ19</f>
        <v>22</v>
      </c>
      <c r="P27" s="109">
        <f>($E$6*'END Jul 2018'!AT19/100)*4</f>
        <v>37.592100000000002</v>
      </c>
      <c r="Q27" s="109">
        <f t="shared" si="8"/>
        <v>1931.9445900000001</v>
      </c>
      <c r="R27" s="109">
        <f t="shared" si="13"/>
        <v>1576.6023961999999</v>
      </c>
      <c r="S27" s="110">
        <f t="shared" si="14"/>
        <v>1894.35249</v>
      </c>
      <c r="T27" s="110">
        <f t="shared" si="15"/>
        <v>1539.0102961999999</v>
      </c>
      <c r="U27" s="473">
        <f t="shared" si="16"/>
        <v>2083.7877390000003</v>
      </c>
      <c r="V27" s="473">
        <f t="shared" si="17"/>
        <v>1692.91132582</v>
      </c>
      <c r="W27" s="111">
        <f>'END Jul 2018'!BI19</f>
        <v>0</v>
      </c>
      <c r="X27" s="230" t="str">
        <f>'END Jul 2018'!BJ19</f>
        <v>n</v>
      </c>
      <c r="Y27" s="193"/>
      <c r="Z27" s="193"/>
      <c r="AA27" s="193"/>
      <c r="AB27" s="193"/>
      <c r="AC27" s="193"/>
      <c r="AD27" s="193"/>
      <c r="AE27" s="193"/>
      <c r="AF27" s="193"/>
      <c r="AG27" s="193"/>
      <c r="AH27" s="193"/>
      <c r="AI27" s="193"/>
      <c r="AJ27" s="193"/>
      <c r="AK27" s="193"/>
      <c r="AL27" s="193"/>
      <c r="AM27" s="193"/>
      <c r="AN27" s="193"/>
      <c r="AO27" s="193"/>
      <c r="AP27" s="193"/>
      <c r="AQ27" s="193"/>
      <c r="AR27" s="193"/>
      <c r="AS27" s="193"/>
      <c r="AT27" s="193"/>
      <c r="AU27" s="193"/>
      <c r="AV27" s="193"/>
      <c r="AW27" s="193"/>
      <c r="AX27" s="193"/>
      <c r="AY27" s="193"/>
      <c r="AZ27" s="193"/>
      <c r="BA27" s="193"/>
      <c r="BB27" s="193"/>
      <c r="BC27" s="193"/>
      <c r="BD27" s="193"/>
      <c r="BE27" s="193"/>
      <c r="BF27" s="193"/>
      <c r="BG27" s="193"/>
      <c r="BH27" s="193"/>
      <c r="BI27" s="193"/>
      <c r="BJ27" s="193"/>
      <c r="BK27" s="193"/>
      <c r="BL27" s="193"/>
      <c r="BM27" s="193"/>
      <c r="BN27" s="193"/>
      <c r="BO27" s="193"/>
      <c r="BP27" s="193"/>
      <c r="BQ27" s="193"/>
      <c r="BR27" s="193"/>
      <c r="BS27" s="193"/>
      <c r="BT27" s="193"/>
      <c r="BU27" s="193"/>
      <c r="BV27" s="193"/>
      <c r="BW27" s="193"/>
      <c r="BX27" s="193"/>
      <c r="BY27" s="193"/>
      <c r="BZ27" s="193"/>
      <c r="CA27" s="193"/>
      <c r="CB27" s="193"/>
      <c r="CC27" s="193"/>
      <c r="CD27" s="193"/>
      <c r="CE27" s="193"/>
      <c r="CF27" s="193"/>
      <c r="CG27" s="193"/>
      <c r="CH27" s="193"/>
      <c r="CI27" s="193"/>
      <c r="CJ27" s="193"/>
      <c r="CK27" s="193"/>
      <c r="CL27" s="193"/>
      <c r="CM27" s="193"/>
      <c r="CN27" s="193"/>
      <c r="CO27" s="193"/>
      <c r="CP27" s="193"/>
      <c r="CQ27" s="193"/>
      <c r="CR27" s="193"/>
      <c r="CS27" s="193"/>
      <c r="CT27" s="193"/>
      <c r="CU27" s="193"/>
      <c r="CV27" s="193"/>
      <c r="CW27" s="193"/>
      <c r="CX27" s="193"/>
      <c r="CY27" s="193"/>
      <c r="CZ27" s="193"/>
      <c r="DA27" s="193"/>
      <c r="DB27" s="193"/>
      <c r="DC27" s="193"/>
      <c r="DD27" s="193"/>
      <c r="DE27" s="193"/>
      <c r="DF27" s="193"/>
      <c r="DG27" s="193"/>
      <c r="DH27" s="193"/>
      <c r="DI27" s="193"/>
      <c r="DJ27" s="193"/>
      <c r="DK27" s="193"/>
      <c r="DL27" s="193"/>
      <c r="DM27" s="193"/>
      <c r="DN27" s="193"/>
      <c r="DO27" s="193"/>
      <c r="DP27" s="193"/>
      <c r="DQ27" s="193"/>
      <c r="DR27" s="193"/>
      <c r="DS27" s="193"/>
      <c r="DT27" s="193"/>
      <c r="DU27" s="193"/>
      <c r="DV27" s="193"/>
      <c r="DW27" s="193"/>
      <c r="DX27" s="193"/>
      <c r="DY27" s="193"/>
      <c r="DZ27" s="193"/>
      <c r="EA27" s="193"/>
      <c r="EB27" s="193"/>
      <c r="EC27" s="193"/>
      <c r="ED27" s="193"/>
      <c r="EE27" s="193"/>
      <c r="EF27" s="193"/>
    </row>
    <row r="28" spans="1:136" s="71" customFormat="1" ht="14" x14ac:dyDescent="0.3">
      <c r="A28" s="103" t="str">
        <f>'END Jul 2018'!K20</f>
        <v>Amaysim</v>
      </c>
      <c r="B28" s="104" t="str">
        <f>'END Jul 2018'!L20</f>
        <v>Solar 2</v>
      </c>
      <c r="C28" s="105">
        <f>91*'END Jul 2018'!M20/100</f>
        <v>78.260000000000005</v>
      </c>
      <c r="D28" s="105">
        <f>$E$5*'END Jul 2018'!N20/100</f>
        <v>493.59667500000012</v>
      </c>
      <c r="E28" s="106">
        <v>0</v>
      </c>
      <c r="F28" s="105">
        <v>0</v>
      </c>
      <c r="G28" s="105">
        <v>0</v>
      </c>
      <c r="H28" s="105">
        <v>0</v>
      </c>
      <c r="I28" s="105">
        <f t="shared" si="10"/>
        <v>571.85667500000011</v>
      </c>
      <c r="J28" s="107">
        <f t="shared" si="11"/>
        <v>1974.3867000000005</v>
      </c>
      <c r="K28" s="108">
        <f t="shared" si="12"/>
        <v>2287.4267000000004</v>
      </c>
      <c r="L28" s="109">
        <f>'END Jul 2018'!AW20</f>
        <v>0</v>
      </c>
      <c r="M28" s="109">
        <f>'END Jul 2018'!AX20</f>
        <v>0</v>
      </c>
      <c r="N28" s="109">
        <f>'END Jul 2018'!AY20</f>
        <v>28</v>
      </c>
      <c r="O28" s="109">
        <f>'END Jul 2018'!AZ20</f>
        <v>0</v>
      </c>
      <c r="P28" s="109">
        <f>($E$6*'END Jul 2018'!AT20/100)*4</f>
        <v>125.307</v>
      </c>
      <c r="Q28" s="109">
        <f t="shared" si="8"/>
        <v>2287.4267000000004</v>
      </c>
      <c r="R28" s="109">
        <f>Q28-(K28*N28/100)</f>
        <v>1646.9472240000005</v>
      </c>
      <c r="S28" s="110">
        <f t="shared" si="14"/>
        <v>2162.1197000000006</v>
      </c>
      <c r="T28" s="110">
        <f t="shared" si="15"/>
        <v>1521.6402240000004</v>
      </c>
      <c r="U28" s="473">
        <f t="shared" si="16"/>
        <v>2378.3316700000009</v>
      </c>
      <c r="V28" s="473">
        <f t="shared" si="17"/>
        <v>1673.8042464000007</v>
      </c>
      <c r="W28" s="111">
        <f>'END Jul 2018'!BI20</f>
        <v>0</v>
      </c>
      <c r="X28" s="230" t="str">
        <f>'END Jul 2018'!BJ20</f>
        <v>n</v>
      </c>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193"/>
      <c r="AW28" s="193"/>
      <c r="AX28" s="193"/>
      <c r="AY28" s="193"/>
      <c r="AZ28" s="193"/>
      <c r="BA28" s="193"/>
      <c r="BB28" s="193"/>
      <c r="BC28" s="193"/>
      <c r="BD28" s="193"/>
      <c r="BE28" s="193"/>
      <c r="BF28" s="193"/>
      <c r="BG28" s="193"/>
      <c r="BH28" s="193"/>
      <c r="BI28" s="193"/>
      <c r="BJ28" s="193"/>
      <c r="BK28" s="193"/>
      <c r="BL28" s="193"/>
      <c r="BM28" s="193"/>
      <c r="BN28" s="193"/>
      <c r="BO28" s="193"/>
      <c r="BP28" s="193"/>
      <c r="BQ28" s="193"/>
      <c r="BR28" s="193"/>
      <c r="BS28" s="193"/>
      <c r="BT28" s="193"/>
      <c r="BU28" s="193"/>
      <c r="BV28" s="193"/>
      <c r="BW28" s="193"/>
      <c r="BX28" s="193"/>
      <c r="BY28" s="193"/>
      <c r="BZ28" s="193"/>
      <c r="CA28" s="193"/>
      <c r="CB28" s="193"/>
      <c r="CC28" s="193"/>
      <c r="CD28" s="193"/>
      <c r="CE28" s="193"/>
      <c r="CF28" s="193"/>
      <c r="CG28" s="193"/>
      <c r="CH28" s="193"/>
      <c r="CI28" s="193"/>
      <c r="CJ28" s="193"/>
      <c r="CK28" s="193"/>
      <c r="CL28" s="193"/>
      <c r="CM28" s="193"/>
      <c r="CN28" s="193"/>
      <c r="CO28" s="193"/>
      <c r="CP28" s="193"/>
      <c r="CQ28" s="193"/>
      <c r="CR28" s="193"/>
      <c r="CS28" s="193"/>
      <c r="CT28" s="193"/>
      <c r="CU28" s="193"/>
      <c r="CV28" s="193"/>
      <c r="CW28" s="193"/>
      <c r="CX28" s="193"/>
      <c r="CY28" s="193"/>
      <c r="CZ28" s="193"/>
      <c r="DA28" s="193"/>
      <c r="DB28" s="193"/>
      <c r="DC28" s="193"/>
      <c r="DD28" s="193"/>
      <c r="DE28" s="193"/>
      <c r="DF28" s="193"/>
      <c r="DG28" s="193"/>
      <c r="DH28" s="193"/>
      <c r="DI28" s="193"/>
      <c r="DJ28" s="193"/>
      <c r="DK28" s="193"/>
      <c r="DL28" s="193"/>
      <c r="DM28" s="193"/>
      <c r="DN28" s="193"/>
      <c r="DO28" s="193"/>
      <c r="DP28" s="193"/>
      <c r="DQ28" s="193"/>
      <c r="DR28" s="193"/>
      <c r="DS28" s="193"/>
      <c r="DT28" s="193"/>
      <c r="DU28" s="193"/>
      <c r="DV28" s="193"/>
      <c r="DW28" s="193"/>
      <c r="DX28" s="193"/>
      <c r="DY28" s="193"/>
      <c r="DZ28" s="193"/>
      <c r="EA28" s="193"/>
      <c r="EB28" s="193"/>
      <c r="EC28" s="193"/>
      <c r="ED28" s="193"/>
      <c r="EE28" s="193"/>
      <c r="EF28" s="193"/>
    </row>
    <row r="29" spans="1:136" s="71" customFormat="1" ht="14.5" thickBot="1" x14ac:dyDescent="0.35">
      <c r="A29" s="113" t="str">
        <f>'END Jul 2018'!K21</f>
        <v>Q Energy</v>
      </c>
      <c r="B29" s="114" t="str">
        <f>'END Jul 2018'!L21</f>
        <v>Flexi Saver Home</v>
      </c>
      <c r="C29" s="115">
        <f>91*'END Jul 2018'!M21/100</f>
        <v>75.53</v>
      </c>
      <c r="D29" s="115">
        <f>$E$5*'END Jul 2018'!N21/100</f>
        <v>263.12499675000004</v>
      </c>
      <c r="E29" s="116">
        <v>0</v>
      </c>
      <c r="F29" s="115">
        <v>0</v>
      </c>
      <c r="G29" s="115">
        <v>0</v>
      </c>
      <c r="H29" s="115">
        <v>0</v>
      </c>
      <c r="I29" s="115">
        <f t="shared" si="10"/>
        <v>338.65499675000001</v>
      </c>
      <c r="J29" s="117">
        <f t="shared" si="11"/>
        <v>1052.4999870000001</v>
      </c>
      <c r="K29" s="118">
        <f t="shared" si="12"/>
        <v>1354.619987</v>
      </c>
      <c r="L29" s="119">
        <f>'END Jul 2018'!AW21</f>
        <v>0</v>
      </c>
      <c r="M29" s="119">
        <f>'END Jul 2018'!AX21</f>
        <v>0</v>
      </c>
      <c r="N29" s="119">
        <f>'END Jul 2018'!AY21</f>
        <v>0</v>
      </c>
      <c r="O29" s="119">
        <f>'END Jul 2018'!AZ21</f>
        <v>0</v>
      </c>
      <c r="P29" s="119">
        <f>($E$6*'END Jul 2018'!AT21/100)*4</f>
        <v>58.968000000000004</v>
      </c>
      <c r="Q29" s="119">
        <f t="shared" si="8"/>
        <v>1354.619987</v>
      </c>
      <c r="R29" s="119">
        <f>Q29</f>
        <v>1354.619987</v>
      </c>
      <c r="S29" s="120">
        <f t="shared" si="14"/>
        <v>1295.651987</v>
      </c>
      <c r="T29" s="120">
        <f t="shared" si="15"/>
        <v>1295.651987</v>
      </c>
      <c r="U29" s="474">
        <f t="shared" si="16"/>
        <v>1425.2171857000001</v>
      </c>
      <c r="V29" s="474">
        <f t="shared" si="17"/>
        <v>1425.2171857000001</v>
      </c>
      <c r="W29" s="121">
        <f>'END Jul 2018'!BI21</f>
        <v>24</v>
      </c>
      <c r="X29" s="231" t="str">
        <f>'END Jul 2018'!BJ21</f>
        <v>n</v>
      </c>
      <c r="Y29" s="193"/>
      <c r="Z29" s="193"/>
      <c r="AA29" s="193"/>
      <c r="AB29" s="193"/>
      <c r="AC29" s="193"/>
      <c r="AD29" s="193"/>
      <c r="AE29" s="193"/>
      <c r="AF29" s="193"/>
      <c r="AG29" s="193"/>
      <c r="AH29" s="193"/>
      <c r="AI29" s="193"/>
      <c r="AJ29" s="193"/>
      <c r="AK29" s="193"/>
      <c r="AL29" s="193"/>
      <c r="AM29" s="193"/>
      <c r="AN29" s="193"/>
      <c r="AO29" s="193"/>
      <c r="AP29" s="193"/>
      <c r="AQ29" s="193"/>
      <c r="AR29" s="193"/>
      <c r="AS29" s="193"/>
      <c r="AT29" s="193"/>
      <c r="AU29" s="193"/>
      <c r="AV29" s="193"/>
      <c r="AW29" s="193"/>
      <c r="AX29" s="193"/>
      <c r="AY29" s="193"/>
      <c r="AZ29" s="193"/>
      <c r="BA29" s="193"/>
      <c r="BB29" s="193"/>
      <c r="BC29" s="193"/>
      <c r="BD29" s="193"/>
      <c r="BE29" s="193"/>
      <c r="BF29" s="193"/>
      <c r="BG29" s="193"/>
      <c r="BH29" s="193"/>
      <c r="BI29" s="193"/>
      <c r="BJ29" s="193"/>
      <c r="BK29" s="193"/>
      <c r="BL29" s="193"/>
      <c r="BM29" s="193"/>
      <c r="BN29" s="193"/>
      <c r="BO29" s="193"/>
      <c r="BP29" s="193"/>
      <c r="BQ29" s="193"/>
      <c r="BR29" s="193"/>
      <c r="BS29" s="193"/>
      <c r="BT29" s="193"/>
      <c r="BU29" s="193"/>
      <c r="BV29" s="193"/>
      <c r="BW29" s="193"/>
      <c r="BX29" s="193"/>
      <c r="BY29" s="193"/>
      <c r="BZ29" s="193"/>
      <c r="CA29" s="193"/>
      <c r="CB29" s="193"/>
      <c r="CC29" s="193"/>
      <c r="CD29" s="193"/>
      <c r="CE29" s="193"/>
      <c r="CF29" s="193"/>
      <c r="CG29" s="193"/>
      <c r="CH29" s="193"/>
      <c r="CI29" s="193"/>
      <c r="CJ29" s="193"/>
      <c r="CK29" s="193"/>
      <c r="CL29" s="193"/>
      <c r="CM29" s="193"/>
      <c r="CN29" s="193"/>
      <c r="CO29" s="193"/>
      <c r="CP29" s="193"/>
      <c r="CQ29" s="193"/>
      <c r="CR29" s="193"/>
      <c r="CS29" s="193"/>
      <c r="CT29" s="193"/>
      <c r="CU29" s="193"/>
      <c r="CV29" s="193"/>
      <c r="CW29" s="193"/>
      <c r="CX29" s="193"/>
      <c r="CY29" s="193"/>
      <c r="CZ29" s="193"/>
      <c r="DA29" s="193"/>
      <c r="DB29" s="193"/>
      <c r="DC29" s="193"/>
      <c r="DD29" s="193"/>
      <c r="DE29" s="193"/>
      <c r="DF29" s="193"/>
      <c r="DG29" s="193"/>
      <c r="DH29" s="193"/>
      <c r="DI29" s="193"/>
      <c r="DJ29" s="193"/>
      <c r="DK29" s="193"/>
      <c r="DL29" s="193"/>
      <c r="DM29" s="193"/>
      <c r="DN29" s="193"/>
      <c r="DO29" s="193"/>
      <c r="DP29" s="193"/>
      <c r="DQ29" s="193"/>
      <c r="DR29" s="193"/>
      <c r="DS29" s="193"/>
      <c r="DT29" s="193"/>
      <c r="DU29" s="193"/>
      <c r="DV29" s="193"/>
      <c r="DW29" s="193"/>
      <c r="DX29" s="193"/>
      <c r="DY29" s="193"/>
      <c r="DZ29" s="193"/>
      <c r="EA29" s="193"/>
      <c r="EB29" s="193"/>
      <c r="EC29" s="193"/>
      <c r="ED29" s="193"/>
      <c r="EE29" s="193"/>
      <c r="EF29" s="193"/>
    </row>
    <row r="30" spans="1:136" s="229" customFormat="1" x14ac:dyDescent="0.3"/>
    <row r="31" spans="1:136" s="193" customFormat="1" ht="14" thickBot="1" x14ac:dyDescent="0.35"/>
    <row r="32" spans="1:136" ht="14" x14ac:dyDescent="0.3">
      <c r="A32" s="92" t="s">
        <v>553</v>
      </c>
      <c r="B32" s="101"/>
      <c r="C32" s="101"/>
      <c r="D32" s="101"/>
      <c r="E32" s="101"/>
      <c r="F32" s="101"/>
      <c r="G32" s="101"/>
      <c r="H32" s="101"/>
      <c r="I32" s="101"/>
      <c r="J32" s="101"/>
      <c r="K32" s="101"/>
      <c r="L32" s="101"/>
      <c r="M32" s="101"/>
      <c r="N32" s="101"/>
      <c r="O32" s="101"/>
      <c r="P32" s="101"/>
      <c r="Q32" s="101"/>
      <c r="R32" s="101"/>
      <c r="S32" s="101"/>
      <c r="T32" s="101"/>
      <c r="U32" s="101"/>
      <c r="V32" s="101"/>
      <c r="W32" s="101"/>
      <c r="X32" s="102"/>
    </row>
    <row r="33" spans="1:24" ht="70" x14ac:dyDescent="0.3">
      <c r="A33" s="463" t="s">
        <v>408</v>
      </c>
      <c r="B33" s="464" t="s">
        <v>409</v>
      </c>
      <c r="C33" s="465" t="s">
        <v>410</v>
      </c>
      <c r="D33" s="465" t="s">
        <v>411</v>
      </c>
      <c r="E33" s="465" t="s">
        <v>446</v>
      </c>
      <c r="F33" s="465" t="s">
        <v>447</v>
      </c>
      <c r="G33" s="467" t="s">
        <v>354</v>
      </c>
      <c r="H33" s="467" t="s">
        <v>554</v>
      </c>
      <c r="I33" s="465" t="s">
        <v>222</v>
      </c>
      <c r="J33" s="467" t="s">
        <v>406</v>
      </c>
      <c r="K33" s="468" t="s">
        <v>449</v>
      </c>
      <c r="L33" s="469" t="s">
        <v>398</v>
      </c>
      <c r="M33" s="469" t="s">
        <v>533</v>
      </c>
      <c r="N33" s="469" t="s">
        <v>399</v>
      </c>
      <c r="O33" s="469" t="s">
        <v>552</v>
      </c>
      <c r="P33" s="470" t="s">
        <v>490</v>
      </c>
      <c r="Q33" s="471" t="s">
        <v>102</v>
      </c>
      <c r="R33" s="471" t="s">
        <v>103</v>
      </c>
      <c r="S33" s="471" t="s">
        <v>104</v>
      </c>
      <c r="T33" s="471" t="s">
        <v>105</v>
      </c>
      <c r="U33" s="470" t="s">
        <v>331</v>
      </c>
      <c r="V33" s="470" t="s">
        <v>332</v>
      </c>
      <c r="W33" s="469" t="s">
        <v>400</v>
      </c>
      <c r="X33" s="472" t="s">
        <v>558</v>
      </c>
    </row>
    <row r="34" spans="1:24" ht="14" x14ac:dyDescent="0.3">
      <c r="A34" s="103" t="str">
        <f>'END Jul 2018'!K22</f>
        <v>Energy Locals</v>
      </c>
      <c r="B34" s="104" t="str">
        <f>'END Jul 2018'!L22</f>
        <v>Simple Saver</v>
      </c>
      <c r="C34" s="105">
        <f>91*'END Jul 2018'!M22/100</f>
        <v>81.900000000000006</v>
      </c>
      <c r="D34" s="105">
        <f>$G$5*'END Jul 2018'!N22/100</f>
        <v>187.78931324999996</v>
      </c>
      <c r="E34" s="106">
        <v>0</v>
      </c>
      <c r="F34" s="105">
        <v>0</v>
      </c>
      <c r="G34" s="105">
        <v>0</v>
      </c>
      <c r="H34" s="105">
        <f>$H$5*'END Jul 2018'!AE22/100</f>
        <v>49.058534250000001</v>
      </c>
      <c r="I34" s="105">
        <f t="shared" ref="I34:I49" si="18">SUM(C34:H34)</f>
        <v>318.74784749999992</v>
      </c>
      <c r="J34" s="107">
        <f t="shared" ref="J34:J49" si="19">(I34-C34)*4</f>
        <v>947.39138999999966</v>
      </c>
      <c r="K34" s="108">
        <f t="shared" ref="K34:K49" si="20">I34*4</f>
        <v>1274.9913899999997</v>
      </c>
      <c r="L34" s="109">
        <f>'END Jul 2018'!AW22</f>
        <v>0</v>
      </c>
      <c r="M34" s="109">
        <f>'END Jul 2018'!AX22</f>
        <v>0</v>
      </c>
      <c r="N34" s="109">
        <f>'END Jul 2018'!AY22</f>
        <v>0</v>
      </c>
      <c r="O34" s="109">
        <f>'END Jul 2018'!AZ22</f>
        <v>0</v>
      </c>
      <c r="P34" s="109">
        <f>($E$6*'END Jul 2018'!AT22/100)*4</f>
        <v>66.338999999999999</v>
      </c>
      <c r="Q34" s="109">
        <f>K34</f>
        <v>1274.9913899999997</v>
      </c>
      <c r="R34" s="109">
        <f>Q34-(J34*O34/100)</f>
        <v>1274.9913899999997</v>
      </c>
      <c r="S34" s="110">
        <f>Q34-P34</f>
        <v>1208.6523899999997</v>
      </c>
      <c r="T34" s="110">
        <f>R34-P34</f>
        <v>1208.6523899999997</v>
      </c>
      <c r="U34" s="473">
        <f>S34*1.1</f>
        <v>1329.5176289999997</v>
      </c>
      <c r="V34" s="473">
        <f>T34*1.1</f>
        <v>1329.5176289999997</v>
      </c>
      <c r="W34" s="124">
        <f>'END Jul 2018'!BI22</f>
        <v>0</v>
      </c>
      <c r="X34" s="232" t="str">
        <f>'END Jul 2018'!BJ22</f>
        <v>n</v>
      </c>
    </row>
    <row r="35" spans="1:24" ht="14" x14ac:dyDescent="0.3">
      <c r="A35" s="103" t="str">
        <f>'END Jul 2018'!K23</f>
        <v>AGL</v>
      </c>
      <c r="B35" s="104" t="str">
        <f>'END Jul 2018'!L23</f>
        <v xml:space="preserve">Solar Savers </v>
      </c>
      <c r="C35" s="105">
        <f>91*'END Jul 2018'!M23/100</f>
        <v>81.900000000000006</v>
      </c>
      <c r="D35" s="105">
        <f>$G$5*'END Jul 2018'!N23/100</f>
        <v>264.8663325</v>
      </c>
      <c r="E35" s="106">
        <v>0</v>
      </c>
      <c r="F35" s="105">
        <v>0</v>
      </c>
      <c r="G35" s="105">
        <v>0</v>
      </c>
      <c r="H35" s="105">
        <f>$H$5*'END Jul 2018'!AE23/100</f>
        <v>45.837717750000003</v>
      </c>
      <c r="I35" s="105">
        <f t="shared" si="18"/>
        <v>392.60405025</v>
      </c>
      <c r="J35" s="107">
        <f t="shared" si="19"/>
        <v>1242.8162010000001</v>
      </c>
      <c r="K35" s="108">
        <f t="shared" si="20"/>
        <v>1570.416201</v>
      </c>
      <c r="L35" s="109">
        <f>'END Jul 2018'!AW23</f>
        <v>0</v>
      </c>
      <c r="M35" s="109">
        <f>'END Jul 2018'!AX23</f>
        <v>0</v>
      </c>
      <c r="N35" s="109">
        <f>'END Jul 2018'!AY23</f>
        <v>0</v>
      </c>
      <c r="O35" s="109">
        <f>'END Jul 2018'!AZ23</f>
        <v>0</v>
      </c>
      <c r="P35" s="109">
        <f>($E$6*'END Jul 2018'!AT23/100)*4</f>
        <v>147.41999999999999</v>
      </c>
      <c r="Q35" s="109">
        <f t="shared" ref="Q35:Q41" si="21">K35</f>
        <v>1570.416201</v>
      </c>
      <c r="R35" s="109">
        <f>Q35-(K35*N35/100)</f>
        <v>1570.416201</v>
      </c>
      <c r="S35" s="110">
        <f t="shared" ref="S35:S49" si="22">Q35-P35</f>
        <v>1422.9962009999999</v>
      </c>
      <c r="T35" s="110">
        <f t="shared" ref="T35:T49" si="23">R35-P35</f>
        <v>1422.9962009999999</v>
      </c>
      <c r="U35" s="473">
        <f t="shared" ref="U35:V49" si="24">S35*1.1</f>
        <v>1565.2958211</v>
      </c>
      <c r="V35" s="473">
        <f t="shared" si="24"/>
        <v>1565.2958211</v>
      </c>
      <c r="W35" s="124">
        <f>'END Jul 2018'!BI23</f>
        <v>0</v>
      </c>
      <c r="X35" s="232" t="str">
        <f>'END Jul 2018'!BJ23</f>
        <v>n</v>
      </c>
    </row>
    <row r="36" spans="1:24" ht="14" x14ac:dyDescent="0.3">
      <c r="A36" s="103" t="str">
        <f>'END Jul 2018'!K24</f>
        <v>Alinta Energy</v>
      </c>
      <c r="B36" s="104" t="str">
        <f>'END Jul 2018'!L24</f>
        <v>Fair Deal</v>
      </c>
      <c r="C36" s="105">
        <f>91*'END Jul 2018'!M24/100</f>
        <v>81.117400000000004</v>
      </c>
      <c r="D36" s="105">
        <f>IF($G$5&gt;='END Jul 2018'!P24,('END Jul 2018'!P24*'END Jul 2018'!N24/100),(($G$5)*'END Jul 2018'!N24/100))</f>
        <v>256.98449699999998</v>
      </c>
      <c r="E36" s="106">
        <f>IF($G$5&lt;'END Jul 2018'!P24,0,IF(($G$5)&lt;='END Jul 2018'!R24,(($G$5-'END Jul 2018'!P24)*'END Jul 2018'!Q24/100),(('END Jul 2018'!R24-'END Jul 2018'!P24)*'END Jul 2018'!Q24/100)))</f>
        <v>0</v>
      </c>
      <c r="F36" s="105">
        <v>0</v>
      </c>
      <c r="G36" s="105">
        <f>IF(($G$5&lt;'END Jul 2018'!R24),(0),($G$5-'END Jul 2018'!R24)*'END Jul 2018'!S24/100)</f>
        <v>0</v>
      </c>
      <c r="H36" s="105">
        <f>$H$5*'END Jul 2018'!AE24/100</f>
        <v>41.831336250000007</v>
      </c>
      <c r="I36" s="105">
        <f t="shared" si="18"/>
        <v>379.93323325</v>
      </c>
      <c r="J36" s="107">
        <f t="shared" si="19"/>
        <v>1195.2633329999999</v>
      </c>
      <c r="K36" s="108">
        <f t="shared" si="20"/>
        <v>1519.732933</v>
      </c>
      <c r="L36" s="109">
        <f>'END Jul 2018'!AW24</f>
        <v>0</v>
      </c>
      <c r="M36" s="109">
        <f>'END Jul 2018'!AX24</f>
        <v>0</v>
      </c>
      <c r="N36" s="109">
        <f>'END Jul 2018'!AY24</f>
        <v>0</v>
      </c>
      <c r="O36" s="109">
        <f>'END Jul 2018'!AZ24</f>
        <v>27</v>
      </c>
      <c r="P36" s="109">
        <f>($E$6*'END Jul 2018'!AT24/100)*4</f>
        <v>55.282499999999999</v>
      </c>
      <c r="Q36" s="109">
        <f t="shared" si="21"/>
        <v>1519.732933</v>
      </c>
      <c r="R36" s="109">
        <f>Q36-(J36*O36/100)</f>
        <v>1197.01183309</v>
      </c>
      <c r="S36" s="110">
        <f t="shared" si="22"/>
        <v>1464.450433</v>
      </c>
      <c r="T36" s="110">
        <f t="shared" si="23"/>
        <v>1141.72933309</v>
      </c>
      <c r="U36" s="473">
        <f t="shared" si="24"/>
        <v>1610.8954763000002</v>
      </c>
      <c r="V36" s="473">
        <f t="shared" si="24"/>
        <v>1255.9022663990002</v>
      </c>
      <c r="W36" s="124">
        <f>'END Jul 2018'!BI24</f>
        <v>0</v>
      </c>
      <c r="X36" s="232" t="str">
        <f>'END Jul 2018'!BJ24</f>
        <v>n</v>
      </c>
    </row>
    <row r="37" spans="1:24" ht="14" x14ac:dyDescent="0.3">
      <c r="A37" s="103" t="str">
        <f>'END Jul 2018'!K25</f>
        <v>Click Energy</v>
      </c>
      <c r="B37" s="104" t="str">
        <f>'END Jul 2018'!L25</f>
        <v xml:space="preserve">Solar </v>
      </c>
      <c r="C37" s="105">
        <f>91*'END Jul 2018'!M25/100</f>
        <v>83.72</v>
      </c>
      <c r="D37" s="105">
        <f>$G$5*'END Jul 2018'!N25/100</f>
        <v>345.51767249999995</v>
      </c>
      <c r="E37" s="106">
        <v>0</v>
      </c>
      <c r="F37" s="105">
        <v>0</v>
      </c>
      <c r="G37" s="105">
        <v>0</v>
      </c>
      <c r="H37" s="105">
        <f>$H$5*'END Jul 2018'!AE25/100</f>
        <v>92.696670000000012</v>
      </c>
      <c r="I37" s="105">
        <f t="shared" si="18"/>
        <v>521.93434249999996</v>
      </c>
      <c r="J37" s="107">
        <f t="shared" si="19"/>
        <v>1752.8573699999997</v>
      </c>
      <c r="K37" s="108">
        <f t="shared" si="20"/>
        <v>2087.7373699999998</v>
      </c>
      <c r="L37" s="109">
        <f>'END Jul 2018'!AW25</f>
        <v>0</v>
      </c>
      <c r="M37" s="109">
        <f>'END Jul 2018'!AX25</f>
        <v>0</v>
      </c>
      <c r="N37" s="109">
        <f>'END Jul 2018'!AY25</f>
        <v>11</v>
      </c>
      <c r="O37" s="109">
        <f>'END Jul 2018'!AZ25</f>
        <v>0</v>
      </c>
      <c r="P37" s="109">
        <f>($E$6*'END Jul 2018'!AT25/100)*4</f>
        <v>125.307</v>
      </c>
      <c r="Q37" s="109">
        <f t="shared" si="21"/>
        <v>2087.7373699999998</v>
      </c>
      <c r="R37" s="109">
        <f>Q37-(K37*N37/100)</f>
        <v>1858.0862592999997</v>
      </c>
      <c r="S37" s="110">
        <f t="shared" si="22"/>
        <v>1962.4303699999998</v>
      </c>
      <c r="T37" s="110">
        <f t="shared" si="23"/>
        <v>1732.7792592999997</v>
      </c>
      <c r="U37" s="473">
        <f t="shared" si="24"/>
        <v>2158.6734069999998</v>
      </c>
      <c r="V37" s="473">
        <f t="shared" si="24"/>
        <v>1906.0571852299997</v>
      </c>
      <c r="W37" s="124">
        <f>'END Jul 2018'!BI25</f>
        <v>0</v>
      </c>
      <c r="X37" s="232" t="str">
        <f>'END Jul 2018'!BJ25</f>
        <v>n</v>
      </c>
    </row>
    <row r="38" spans="1:24" ht="14" x14ac:dyDescent="0.3">
      <c r="A38" s="103" t="str">
        <f>'END Jul 2018'!K26</f>
        <v>Commander</v>
      </c>
      <c r="B38" s="104" t="str">
        <f>'END Jul 2018'!L26</f>
        <v>Market offer</v>
      </c>
      <c r="C38" s="105">
        <f>91*'END Jul 2018'!M26/100</f>
        <v>90.335700000000003</v>
      </c>
      <c r="D38" s="105">
        <f>IF($G$5&gt;='END Jul 2018'!P26,('END Jul 2018'!P26*'END Jul 2018'!N26/100),(($G$5)*'END Jul 2018'!N26/100))</f>
        <v>290.52812249999999</v>
      </c>
      <c r="E38" s="106">
        <f>IF($G$5&lt;'END Jul 2018'!P26,0,IF(($G$5)&lt;='END Jul 2018'!R26,(($G$5-'END Jul 2018'!P26)*'END Jul 2018'!Q26/100),(('END Jul 2018'!R26-'END Jul 2018'!P26)*'END Jul 2018'!Q26/100)))</f>
        <v>0</v>
      </c>
      <c r="F38" s="105">
        <v>0</v>
      </c>
      <c r="G38" s="105">
        <f>IF(($G$5&lt;'END Jul 2018'!R26),(0),($G$5-'END Jul 2018'!R26)*'END Jul 2018'!S26/100)</f>
        <v>0</v>
      </c>
      <c r="H38" s="105">
        <f>$H$5*'END Jul 2018'!AE26/100</f>
        <v>54.753880500000008</v>
      </c>
      <c r="I38" s="105">
        <f t="shared" si="18"/>
        <v>435.61770300000001</v>
      </c>
      <c r="J38" s="107">
        <f t="shared" si="19"/>
        <v>1381.1280120000001</v>
      </c>
      <c r="K38" s="108">
        <f t="shared" si="20"/>
        <v>1742.470812</v>
      </c>
      <c r="L38" s="109">
        <f>'END Jul 2018'!AW26</f>
        <v>0</v>
      </c>
      <c r="M38" s="109">
        <f>'END Jul 2018'!AX26</f>
        <v>0</v>
      </c>
      <c r="N38" s="109">
        <f>'END Jul 2018'!AY26</f>
        <v>0</v>
      </c>
      <c r="O38" s="109">
        <f>'END Jul 2018'!AZ26</f>
        <v>20</v>
      </c>
      <c r="P38" s="109">
        <f>($E$6*'END Jul 2018'!AT26/100)*4</f>
        <v>85.503600000000006</v>
      </c>
      <c r="Q38" s="109">
        <f t="shared" si="21"/>
        <v>1742.470812</v>
      </c>
      <c r="R38" s="109">
        <f>Q38-(J38*O38/100)</f>
        <v>1466.2452096</v>
      </c>
      <c r="S38" s="110">
        <f t="shared" si="22"/>
        <v>1656.967212</v>
      </c>
      <c r="T38" s="110">
        <f t="shared" si="23"/>
        <v>1380.7416095999999</v>
      </c>
      <c r="U38" s="473">
        <f t="shared" si="24"/>
        <v>1822.6639332000002</v>
      </c>
      <c r="V38" s="473">
        <f t="shared" si="24"/>
        <v>1518.8157705600001</v>
      </c>
      <c r="W38" s="124">
        <f>'END Jul 2018'!BI26</f>
        <v>0</v>
      </c>
      <c r="X38" s="232" t="str">
        <f>'END Jul 2018'!BJ26</f>
        <v>n</v>
      </c>
    </row>
    <row r="39" spans="1:24" ht="14" x14ac:dyDescent="0.3">
      <c r="A39" s="103" t="str">
        <f>'END Jul 2018'!K27</f>
        <v>CovaU</v>
      </c>
      <c r="B39" s="104" t="str">
        <f>'END Jul 2018'!L27</f>
        <v>Freedom Solar</v>
      </c>
      <c r="C39" s="105">
        <f>91*'END Jul 2018'!M27/100</f>
        <v>96.004999999999995</v>
      </c>
      <c r="D39" s="105">
        <f>$G$5*'END Jul 2018'!N27/100</f>
        <v>253.86842249999998</v>
      </c>
      <c r="E39" s="106">
        <v>0</v>
      </c>
      <c r="F39" s="105">
        <v>0</v>
      </c>
      <c r="G39" s="105">
        <v>0</v>
      </c>
      <c r="H39" s="105">
        <f>$H$5*'END Jul 2018'!AE27/100</f>
        <v>68.344155000000001</v>
      </c>
      <c r="I39" s="105">
        <f t="shared" si="18"/>
        <v>418.21757749999995</v>
      </c>
      <c r="J39" s="107">
        <f t="shared" si="19"/>
        <v>1288.8503099999998</v>
      </c>
      <c r="K39" s="108">
        <f t="shared" si="20"/>
        <v>1672.8703099999998</v>
      </c>
      <c r="L39" s="109">
        <f>'END Jul 2018'!AW27</f>
        <v>0</v>
      </c>
      <c r="M39" s="109">
        <f>'END Jul 2018'!AX27</f>
        <v>0</v>
      </c>
      <c r="N39" s="109">
        <f>'END Jul 2018'!AY27</f>
        <v>15</v>
      </c>
      <c r="O39" s="109">
        <f>'END Jul 2018'!AZ27</f>
        <v>0</v>
      </c>
      <c r="P39" s="109">
        <f>($E$6*'END Jul 2018'!AT27/100)*4</f>
        <v>62.653500000000001</v>
      </c>
      <c r="Q39" s="109">
        <f t="shared" si="21"/>
        <v>1672.8703099999998</v>
      </c>
      <c r="R39" s="109">
        <f>Q39-(K39*N39/100)</f>
        <v>1421.9397634999998</v>
      </c>
      <c r="S39" s="110">
        <f t="shared" si="22"/>
        <v>1610.2168099999999</v>
      </c>
      <c r="T39" s="110">
        <f t="shared" si="23"/>
        <v>1359.2862634999999</v>
      </c>
      <c r="U39" s="473">
        <f t="shared" si="24"/>
        <v>1771.2384910000001</v>
      </c>
      <c r="V39" s="473">
        <f t="shared" si="24"/>
        <v>1495.21488985</v>
      </c>
      <c r="W39" s="124">
        <f>'END Jul 2018'!BI27</f>
        <v>0</v>
      </c>
      <c r="X39" s="232" t="str">
        <f>'END Jul 2018'!BJ27</f>
        <v>n</v>
      </c>
    </row>
    <row r="40" spans="1:24" ht="14" x14ac:dyDescent="0.3">
      <c r="A40" s="103" t="str">
        <f>'END Jul 2018'!K28</f>
        <v>Diamond Energy</v>
      </c>
      <c r="B40" s="104" t="str">
        <f>'END Jul 2018'!L28</f>
        <v>Pay on time discount</v>
      </c>
      <c r="C40" s="105">
        <f>91*'END Jul 2018'!M28/100</f>
        <v>89.635000000000005</v>
      </c>
      <c r="D40" s="105">
        <f>IF($G$5&gt;='END Jul 2018'!P28,('END Jul 2018'!P28*'END Jul 2018'!N28/100),(($G$5)*'END Jul 2018'!N28/100))</f>
        <v>76.98</v>
      </c>
      <c r="E40" s="106">
        <f>IF($G$5&lt;'END Jul 2018'!P28,0,IF(($G$5)&lt;='END Jul 2018'!R28,(($G$5-'END Jul 2018'!P28)*'END Jul 2018'!Q28/100),(('END Jul 2018'!R28-'END Jul 2018'!P28)*'END Jul 2018'!Q28/100)))</f>
        <v>166.32967649999998</v>
      </c>
      <c r="F40" s="105">
        <v>0</v>
      </c>
      <c r="G40" s="105">
        <f>IF(($G$5&lt;'END Jul 2018'!R28),(0),($G$5-'END Jul 2018'!R28)*'END Jul 2018'!S28/100)</f>
        <v>0</v>
      </c>
      <c r="H40" s="105">
        <f>$H$5*'END Jul 2018'!AE28/100</f>
        <v>50.079768749999999</v>
      </c>
      <c r="I40" s="105">
        <f t="shared" si="18"/>
        <v>383.02444524999999</v>
      </c>
      <c r="J40" s="107">
        <f t="shared" si="19"/>
        <v>1173.557781</v>
      </c>
      <c r="K40" s="108">
        <f t="shared" si="20"/>
        <v>1532.0977809999999</v>
      </c>
      <c r="L40" s="109">
        <f>'END Jul 2018'!AW28</f>
        <v>0</v>
      </c>
      <c r="M40" s="109">
        <f>'END Jul 2018'!AX28</f>
        <v>0</v>
      </c>
      <c r="N40" s="109">
        <f>'END Jul 2018'!AY28</f>
        <v>7</v>
      </c>
      <c r="O40" s="109">
        <f>'END Jul 2018'!AZ28</f>
        <v>0</v>
      </c>
      <c r="P40" s="109">
        <f>($E$6*'END Jul 2018'!AT28/100)*4</f>
        <v>88.452000000000012</v>
      </c>
      <c r="Q40" s="109">
        <f t="shared" si="21"/>
        <v>1532.0977809999999</v>
      </c>
      <c r="R40" s="109">
        <f>Q40-(K40*N40/100)</f>
        <v>1424.85093633</v>
      </c>
      <c r="S40" s="110">
        <f t="shared" si="22"/>
        <v>1443.6457809999999</v>
      </c>
      <c r="T40" s="110">
        <f t="shared" si="23"/>
        <v>1336.39893633</v>
      </c>
      <c r="U40" s="473">
        <f t="shared" si="24"/>
        <v>1588.0103591</v>
      </c>
      <c r="V40" s="473">
        <f t="shared" si="24"/>
        <v>1470.0388299630001</v>
      </c>
      <c r="W40" s="124">
        <f>'END Jul 2018'!BI28</f>
        <v>0</v>
      </c>
      <c r="X40" s="232" t="str">
        <f>'END Jul 2018'!BJ28</f>
        <v>n</v>
      </c>
    </row>
    <row r="41" spans="1:24" ht="14" x14ac:dyDescent="0.3">
      <c r="A41" s="103" t="str">
        <f>'END Jul 2018'!K29</f>
        <v>Dodo Power &amp; Gas</v>
      </c>
      <c r="B41" s="104" t="str">
        <f>'END Jul 2018'!L29</f>
        <v>Market offer</v>
      </c>
      <c r="C41" s="105">
        <f>91*'END Jul 2018'!M29/100</f>
        <v>86.859500000000011</v>
      </c>
      <c r="D41" s="105">
        <f>IF($G$5&gt;='END Jul 2018'!P29,('END Jul 2018'!P29*'END Jul 2018'!N29/100),(($G$5)*'END Jul 2018'!N29/100))</f>
        <v>279.34691399999997</v>
      </c>
      <c r="E41" s="106">
        <f>IF($G$5&lt;'END Jul 2018'!P29,0,IF(($G$5)&lt;='END Jul 2018'!R29,(($G$5-'END Jul 2018'!P29)*'END Jul 2018'!Q29/100),(('END Jul 2018'!R29-'END Jul 2018'!P29)*'END Jul 2018'!Q29/100)))</f>
        <v>0</v>
      </c>
      <c r="F41" s="105">
        <v>1</v>
      </c>
      <c r="G41" s="105">
        <f>IF(($G$5&lt;'END Jul 2018'!R29),(0),($G$5-'END Jul 2018'!R29)*'END Jul 2018'!S29/100)</f>
        <v>0</v>
      </c>
      <c r="H41" s="105">
        <f>$H$5*'END Jul 2018'!AE29/100</f>
        <v>52.632855000000006</v>
      </c>
      <c r="I41" s="105">
        <f t="shared" si="18"/>
        <v>419.839269</v>
      </c>
      <c r="J41" s="107">
        <f t="shared" si="19"/>
        <v>1331.9190759999999</v>
      </c>
      <c r="K41" s="108">
        <f t="shared" si="20"/>
        <v>1679.357076</v>
      </c>
      <c r="L41" s="109">
        <f>'END Jul 2018'!AW29</f>
        <v>0</v>
      </c>
      <c r="M41" s="109">
        <f>'END Jul 2018'!AX29</f>
        <v>0</v>
      </c>
      <c r="N41" s="109">
        <f>'END Jul 2018'!AY29</f>
        <v>0</v>
      </c>
      <c r="O41" s="109">
        <f>'END Jul 2018'!AZ29</f>
        <v>0</v>
      </c>
      <c r="P41" s="109">
        <f>($E$6*'END Jul 2018'!AT29/100)*4</f>
        <v>85.503600000000006</v>
      </c>
      <c r="Q41" s="109">
        <f t="shared" si="21"/>
        <v>1679.357076</v>
      </c>
      <c r="R41" s="109">
        <f>Q41</f>
        <v>1679.357076</v>
      </c>
      <c r="S41" s="110">
        <f t="shared" si="22"/>
        <v>1593.853476</v>
      </c>
      <c r="T41" s="110">
        <f t="shared" si="23"/>
        <v>1593.853476</v>
      </c>
      <c r="U41" s="473">
        <f t="shared" si="24"/>
        <v>1753.2388236000002</v>
      </c>
      <c r="V41" s="473">
        <f t="shared" si="24"/>
        <v>1753.2388236000002</v>
      </c>
      <c r="W41" s="124">
        <f>'END Jul 2018'!BI29</f>
        <v>0</v>
      </c>
      <c r="X41" s="232" t="str">
        <f>'END Jul 2018'!BJ29</f>
        <v>n</v>
      </c>
    </row>
    <row r="42" spans="1:24" ht="14" x14ac:dyDescent="0.3">
      <c r="A42" s="103" t="str">
        <f>'END Jul 2018'!K30</f>
        <v>EnergyAustralia</v>
      </c>
      <c r="B42" s="104" t="str">
        <f>'END Jul 2018'!L30</f>
        <v>Anytime Saver</v>
      </c>
      <c r="C42" s="105">
        <f>91*'END Jul 2018'!M30/100</f>
        <v>83.537999999999997</v>
      </c>
      <c r="D42" s="105">
        <f>$G$5*'END Jul 2018'!N30/100</f>
        <v>272.9314665</v>
      </c>
      <c r="E42" s="106">
        <v>0</v>
      </c>
      <c r="F42" s="105">
        <v>0</v>
      </c>
      <c r="G42" s="105">
        <v>0</v>
      </c>
      <c r="H42" s="105">
        <f>$H$5*'END Jul 2018'!AE30/100</f>
        <v>47.055343500000006</v>
      </c>
      <c r="I42" s="105">
        <f t="shared" si="18"/>
        <v>403.52481</v>
      </c>
      <c r="J42" s="107">
        <f t="shared" si="19"/>
        <v>1279.94724</v>
      </c>
      <c r="K42" s="108">
        <f t="shared" si="20"/>
        <v>1614.09924</v>
      </c>
      <c r="L42" s="109">
        <f>'END Jul 2018'!AW30</f>
        <v>0</v>
      </c>
      <c r="M42" s="109">
        <f>'END Jul 2018'!AX30</f>
        <v>28</v>
      </c>
      <c r="N42" s="109">
        <f>'END Jul 2018'!AY30</f>
        <v>0</v>
      </c>
      <c r="O42" s="109">
        <f>'END Jul 2018'!AZ30</f>
        <v>0</v>
      </c>
      <c r="P42" s="109">
        <f>($E$6*'END Jul 2018'!AT30/100)*4</f>
        <v>92.137500000000003</v>
      </c>
      <c r="Q42" s="109">
        <f>K42-(J42*M42/100)</f>
        <v>1255.7140128000001</v>
      </c>
      <c r="R42" s="109">
        <f>Q42</f>
        <v>1255.7140128000001</v>
      </c>
      <c r="S42" s="110">
        <f t="shared" si="22"/>
        <v>1163.5765128</v>
      </c>
      <c r="T42" s="110">
        <f t="shared" si="23"/>
        <v>1163.5765128</v>
      </c>
      <c r="U42" s="473">
        <f t="shared" si="24"/>
        <v>1279.9341640800001</v>
      </c>
      <c r="V42" s="473">
        <f t="shared" si="24"/>
        <v>1279.9341640800001</v>
      </c>
      <c r="W42" s="124">
        <f>'END Jul 2018'!BI30</f>
        <v>0</v>
      </c>
      <c r="X42" s="232" t="str">
        <f>'END Jul 2018'!BJ30</f>
        <v>n</v>
      </c>
    </row>
    <row r="43" spans="1:24" ht="14" x14ac:dyDescent="0.3">
      <c r="A43" s="103" t="str">
        <f>'END Jul 2018'!K31</f>
        <v>Mojo Power</v>
      </c>
      <c r="B43" s="104" t="str">
        <f>'END Jul 2018'!L31</f>
        <v>Connect</v>
      </c>
      <c r="C43" s="105">
        <f>91*'END Jul 2018'!M31/100</f>
        <v>147.56559999999999</v>
      </c>
      <c r="D43" s="105">
        <f>$G$5*'END Jul 2018'!N31/100</f>
        <v>222.15778199999997</v>
      </c>
      <c r="E43" s="106">
        <v>0</v>
      </c>
      <c r="F43" s="105">
        <v>0</v>
      </c>
      <c r="G43" s="105">
        <v>0</v>
      </c>
      <c r="H43" s="105">
        <f>$H$5*'END Jul 2018'!AE31/100</f>
        <v>45.56277</v>
      </c>
      <c r="I43" s="105">
        <f t="shared" si="18"/>
        <v>415.28615199999996</v>
      </c>
      <c r="J43" s="107">
        <f t="shared" si="19"/>
        <v>1070.882208</v>
      </c>
      <c r="K43" s="108">
        <f t="shared" si="20"/>
        <v>1661.1446079999998</v>
      </c>
      <c r="L43" s="109">
        <f>'END Jul 2018'!AW31</f>
        <v>0</v>
      </c>
      <c r="M43" s="109">
        <f>'END Jul 2018'!AX31</f>
        <v>0</v>
      </c>
      <c r="N43" s="109">
        <f>'END Jul 2018'!AY31</f>
        <v>0</v>
      </c>
      <c r="O43" s="109">
        <f>'END Jul 2018'!AZ31</f>
        <v>0</v>
      </c>
      <c r="P43" s="109">
        <f>($E$6*'END Jul 2018'!AT31/100)*4</f>
        <v>147.41999999999999</v>
      </c>
      <c r="Q43" s="109">
        <f>K43-(J43*M43/100)</f>
        <v>1661.1446079999998</v>
      </c>
      <c r="R43" s="109">
        <f>Q43</f>
        <v>1661.1446079999998</v>
      </c>
      <c r="S43" s="110">
        <f t="shared" si="22"/>
        <v>1513.7246079999998</v>
      </c>
      <c r="T43" s="110">
        <f t="shared" si="23"/>
        <v>1513.7246079999998</v>
      </c>
      <c r="U43" s="473">
        <f t="shared" si="24"/>
        <v>1665.0970687999998</v>
      </c>
      <c r="V43" s="473">
        <f t="shared" si="24"/>
        <v>1665.0970687999998</v>
      </c>
      <c r="W43" s="124">
        <f>'END Jul 2018'!BI31</f>
        <v>0</v>
      </c>
      <c r="X43" s="232" t="str">
        <f>'END Jul 2018'!BJ31</f>
        <v>n</v>
      </c>
    </row>
    <row r="44" spans="1:24" ht="14" x14ac:dyDescent="0.3">
      <c r="A44" s="103" t="str">
        <f>'END Jul 2018'!K32</f>
        <v>Momentum Energy</v>
      </c>
      <c r="B44" s="104" t="str">
        <f>'END Jul 2018'!L32</f>
        <v>SmilePower</v>
      </c>
      <c r="C44" s="105">
        <f>91*'END Jul 2018'!M32/100</f>
        <v>79.86160000000001</v>
      </c>
      <c r="D44" s="105">
        <f>IF($G$5&gt;='END Jul 2018'!P32,('END Jul 2018'!P32*'END Jul 2018'!N32/100),(($G$5)*'END Jul 2018'!N32/100))</f>
        <v>165.12</v>
      </c>
      <c r="E44" s="106">
        <f>IF($G$5&lt;'END Jul 2018'!P32,0,IF(($G$5)&lt;='END Jul 2018'!R32,(($G$5-'END Jul 2018'!P32)*'END Jul 2018'!Q32/100),(('END Jul 2018'!R32-'END Jul 2018'!P32)*'END Jul 2018'!Q32/100)))</f>
        <v>0</v>
      </c>
      <c r="F44" s="105">
        <v>0</v>
      </c>
      <c r="G44" s="105">
        <f>IF(($G$5&lt;'END Jul 2018'!R32),(0),($G$5-'END Jul 2018'!R32)*'END Jul 2018'!S32/100)</f>
        <v>85.358027249999978</v>
      </c>
      <c r="H44" s="105">
        <f>$H$5*'END Jul 2018'!AE32/100</f>
        <v>44.541535500000002</v>
      </c>
      <c r="I44" s="105">
        <f t="shared" si="18"/>
        <v>374.88116274999999</v>
      </c>
      <c r="J44" s="107">
        <f t="shared" si="19"/>
        <v>1180.0782509999999</v>
      </c>
      <c r="K44" s="108">
        <f t="shared" si="20"/>
        <v>1499.5246509999999</v>
      </c>
      <c r="L44" s="109">
        <f>'END Jul 2018'!AW32</f>
        <v>0</v>
      </c>
      <c r="M44" s="109">
        <f>'END Jul 2018'!AX32</f>
        <v>0</v>
      </c>
      <c r="N44" s="109">
        <f>'END Jul 2018'!AY32</f>
        <v>0</v>
      </c>
      <c r="O44" s="109">
        <f>'END Jul 2018'!AZ32</f>
        <v>0</v>
      </c>
      <c r="P44" s="109">
        <f>($E$6*'END Jul 2018'!AT32/100)*4</f>
        <v>51.597000000000001</v>
      </c>
      <c r="Q44" s="109">
        <f t="shared" ref="Q44" si="25">K44</f>
        <v>1499.5246509999999</v>
      </c>
      <c r="R44" s="109">
        <f>Q44-(J44*O44/100)</f>
        <v>1499.5246509999999</v>
      </c>
      <c r="S44" s="110">
        <f t="shared" si="22"/>
        <v>1447.927651</v>
      </c>
      <c r="T44" s="110">
        <f t="shared" si="23"/>
        <v>1447.927651</v>
      </c>
      <c r="U44" s="473">
        <f t="shared" si="24"/>
        <v>1592.7204161000002</v>
      </c>
      <c r="V44" s="473">
        <f t="shared" si="24"/>
        <v>1592.7204161000002</v>
      </c>
      <c r="W44" s="124">
        <f>'END Jul 2018'!BI32</f>
        <v>0</v>
      </c>
      <c r="X44" s="232" t="str">
        <f>'END Jul 2018'!BJ32</f>
        <v>n</v>
      </c>
    </row>
    <row r="45" spans="1:24" ht="14" x14ac:dyDescent="0.3">
      <c r="A45" s="103" t="str">
        <f>'END Jul 2018'!K33</f>
        <v>Origin Energy</v>
      </c>
      <c r="B45" s="104" t="str">
        <f>'END Jul 2018'!L33</f>
        <v>Solar Boost Plus</v>
      </c>
      <c r="C45" s="105">
        <f>91*'END Jul 2018'!M33/100</f>
        <v>81.171999999999997</v>
      </c>
      <c r="D45" s="105">
        <f>$G$5*'END Jul 2018'!N33/100</f>
        <v>248.27781825</v>
      </c>
      <c r="E45" s="106">
        <v>0</v>
      </c>
      <c r="F45" s="105">
        <v>0</v>
      </c>
      <c r="G45" s="105">
        <v>0</v>
      </c>
      <c r="H45" s="105">
        <f>$H$5*'END Jul 2018'!AE33/100</f>
        <v>41.045771250000001</v>
      </c>
      <c r="I45" s="105">
        <f t="shared" si="18"/>
        <v>370.49558950000005</v>
      </c>
      <c r="J45" s="107">
        <f t="shared" si="19"/>
        <v>1157.2943580000001</v>
      </c>
      <c r="K45" s="108">
        <f t="shared" si="20"/>
        <v>1481.9823580000002</v>
      </c>
      <c r="L45" s="109">
        <f>'END Jul 2018'!AW33</f>
        <v>0</v>
      </c>
      <c r="M45" s="109">
        <f>'END Jul 2018'!AX33</f>
        <v>12</v>
      </c>
      <c r="N45" s="109">
        <f>'END Jul 2018'!AY33</f>
        <v>0</v>
      </c>
      <c r="O45" s="109">
        <f>'END Jul 2018'!AZ33</f>
        <v>0</v>
      </c>
      <c r="P45" s="109">
        <f>($E$6*'END Jul 2018'!AT33/100)*4</f>
        <v>125.307</v>
      </c>
      <c r="Q45" s="109">
        <f>K45-(J45*M45/100)</f>
        <v>1343.1070350400003</v>
      </c>
      <c r="R45" s="109">
        <f>Q45-(K45*N45/100)</f>
        <v>1343.1070350400003</v>
      </c>
      <c r="S45" s="110">
        <f t="shared" si="22"/>
        <v>1217.8000350400002</v>
      </c>
      <c r="T45" s="110">
        <f t="shared" si="23"/>
        <v>1217.8000350400002</v>
      </c>
      <c r="U45" s="473">
        <f t="shared" si="24"/>
        <v>1339.5800385440004</v>
      </c>
      <c r="V45" s="473">
        <f t="shared" si="24"/>
        <v>1339.5800385440004</v>
      </c>
      <c r="W45" s="124">
        <f>'END Jul 2018'!BI33</f>
        <v>0</v>
      </c>
      <c r="X45" s="232" t="str">
        <f>'END Jul 2018'!BJ33</f>
        <v>n</v>
      </c>
    </row>
    <row r="46" spans="1:24" ht="14" x14ac:dyDescent="0.3">
      <c r="A46" s="103" t="str">
        <f>'END Jul 2018'!K34</f>
        <v>Powerdirect</v>
      </c>
      <c r="B46" s="104" t="str">
        <f>'END Jul 2018'!L34</f>
        <v>Market offer</v>
      </c>
      <c r="C46" s="105">
        <f>91*'END Jul 2018'!M34/100</f>
        <v>81.900000000000006</v>
      </c>
      <c r="D46" s="105">
        <f>$G$5*'END Jul 2018'!N34/100</f>
        <v>264.8663325</v>
      </c>
      <c r="E46" s="106">
        <v>0</v>
      </c>
      <c r="F46" s="105">
        <v>0</v>
      </c>
      <c r="G46" s="105">
        <v>0</v>
      </c>
      <c r="H46" s="105">
        <f>$H$5*'END Jul 2018'!AE34/100</f>
        <v>47.016065250000004</v>
      </c>
      <c r="I46" s="105">
        <f t="shared" si="18"/>
        <v>393.78239774999997</v>
      </c>
      <c r="J46" s="107">
        <f t="shared" si="19"/>
        <v>1247.529591</v>
      </c>
      <c r="K46" s="108">
        <f t="shared" si="20"/>
        <v>1575.1295909999999</v>
      </c>
      <c r="L46" s="109">
        <f>'END Jul 2018'!AW34</f>
        <v>0</v>
      </c>
      <c r="M46" s="109">
        <f>'END Jul 2018'!AX34</f>
        <v>0</v>
      </c>
      <c r="N46" s="109">
        <f>'END Jul 2018'!AY34</f>
        <v>0</v>
      </c>
      <c r="O46" s="109">
        <f>'END Jul 2018'!AZ34</f>
        <v>25</v>
      </c>
      <c r="P46" s="109">
        <f>($E$6*'END Jul 2018'!AT34/100)*4</f>
        <v>81.818100000000001</v>
      </c>
      <c r="Q46" s="109">
        <f t="shared" ref="Q46:Q53" si="26">K46</f>
        <v>1575.1295909999999</v>
      </c>
      <c r="R46" s="109">
        <f>Q46-(J46*O46/100)</f>
        <v>1263.2471932499998</v>
      </c>
      <c r="S46" s="110">
        <f t="shared" si="22"/>
        <v>1493.3114909999999</v>
      </c>
      <c r="T46" s="110">
        <f t="shared" si="23"/>
        <v>1181.4290932499998</v>
      </c>
      <c r="U46" s="473">
        <f t="shared" si="24"/>
        <v>1642.6426401000001</v>
      </c>
      <c r="V46" s="473">
        <f t="shared" si="24"/>
        <v>1299.5720025749999</v>
      </c>
      <c r="W46" s="124">
        <f>'END Jul 2018'!BI34</f>
        <v>0</v>
      </c>
      <c r="X46" s="232" t="str">
        <f>'END Jul 2018'!BJ34</f>
        <v>n</v>
      </c>
    </row>
    <row r="47" spans="1:24" ht="14" x14ac:dyDescent="0.3">
      <c r="A47" s="103" t="str">
        <f>'END Jul 2018'!K35</f>
        <v>Powershop</v>
      </c>
      <c r="B47" s="104" t="str">
        <f>'END Jul 2018'!L35</f>
        <v>Power Saver</v>
      </c>
      <c r="C47" s="105">
        <f>91*'END Jul 2018'!M35/100</f>
        <v>89.543999999999997</v>
      </c>
      <c r="D47" s="105">
        <f>$G$5*'END Jul 2018'!N35/100</f>
        <v>229.30642349999999</v>
      </c>
      <c r="E47" s="106">
        <v>0</v>
      </c>
      <c r="F47" s="105">
        <v>0</v>
      </c>
      <c r="G47" s="105">
        <v>0</v>
      </c>
      <c r="H47" s="105">
        <f>$H$5*'END Jul 2018'!AE35/100</f>
        <v>57.503358000000006</v>
      </c>
      <c r="I47" s="105">
        <f t="shared" si="18"/>
        <v>376.35378149999997</v>
      </c>
      <c r="J47" s="107">
        <f t="shared" si="19"/>
        <v>1147.2391259999999</v>
      </c>
      <c r="K47" s="108">
        <f t="shared" si="20"/>
        <v>1505.4151259999999</v>
      </c>
      <c r="L47" s="109">
        <f>'END Jul 2018'!AW35</f>
        <v>0</v>
      </c>
      <c r="M47" s="109">
        <f>'END Jul 2018'!AX35</f>
        <v>0</v>
      </c>
      <c r="N47" s="109">
        <f>'END Jul 2018'!AY35</f>
        <v>12</v>
      </c>
      <c r="O47" s="109">
        <f>'END Jul 2018'!AZ35</f>
        <v>0</v>
      </c>
      <c r="P47" s="109">
        <f>($E$6*'END Jul 2018'!AT35/100)*4</f>
        <v>75.184200000000004</v>
      </c>
      <c r="Q47" s="109">
        <f t="shared" si="26"/>
        <v>1505.4151259999999</v>
      </c>
      <c r="R47" s="109">
        <f>Q47-(K47*N47/100)</f>
        <v>1324.76531088</v>
      </c>
      <c r="S47" s="110">
        <f t="shared" si="22"/>
        <v>1430.230926</v>
      </c>
      <c r="T47" s="110">
        <f t="shared" si="23"/>
        <v>1249.5811108800001</v>
      </c>
      <c r="U47" s="473">
        <f t="shared" si="24"/>
        <v>1573.2540186000001</v>
      </c>
      <c r="V47" s="473">
        <f t="shared" si="24"/>
        <v>1374.5392219680002</v>
      </c>
      <c r="W47" s="124">
        <f>'END Jul 2018'!BI35</f>
        <v>0</v>
      </c>
      <c r="X47" s="232" t="str">
        <f>'END Jul 2018'!BJ35</f>
        <v>n</v>
      </c>
    </row>
    <row r="48" spans="1:24" ht="14" x14ac:dyDescent="0.3">
      <c r="A48" s="103" t="str">
        <f>'END Jul 2018'!K36</f>
        <v>Red Energy</v>
      </c>
      <c r="B48" s="104" t="str">
        <f>'END Jul 2018'!L36</f>
        <v>Living Energy Saver</v>
      </c>
      <c r="C48" s="105">
        <f>91*'END Jul 2018'!M36/100</f>
        <v>78.715000000000003</v>
      </c>
      <c r="D48" s="105">
        <f>IF($G$5&gt;='END Jul 2018'!P36,('END Jul 2018'!P36*'END Jul 2018'!N36/100),(($G$5)*'END Jul 2018'!N36/100))</f>
        <v>233.70558750000001</v>
      </c>
      <c r="E48" s="106">
        <f>IF($G$5&lt;'END Jul 2018'!P36,0,IF(($G$5)&lt;='END Jul 2018'!R36,(($G$5-'END Jul 2018'!P36)*'END Jul 2018'!Q36/100),(('END Jul 2018'!R36-'END Jul 2018'!P36)*'END Jul 2018'!Q36/100)))</f>
        <v>0</v>
      </c>
      <c r="F48" s="105">
        <v>0</v>
      </c>
      <c r="G48" s="105">
        <f>IF(($G$5&lt;'END Jul 2018'!R36),(0),($G$5-'END Jul 2018'!R36)*'END Jul 2018'!S36/100)</f>
        <v>0</v>
      </c>
      <c r="H48" s="105">
        <f>$H$5*'END Jul 2018'!AE36/100</f>
        <v>40.810101750000001</v>
      </c>
      <c r="I48" s="105">
        <f t="shared" si="18"/>
        <v>353.23068925000001</v>
      </c>
      <c r="J48" s="107">
        <f t="shared" si="19"/>
        <v>1098.0627570000001</v>
      </c>
      <c r="K48" s="108">
        <f t="shared" si="20"/>
        <v>1412.922757</v>
      </c>
      <c r="L48" s="109">
        <f>'END Jul 2018'!AW36</f>
        <v>0</v>
      </c>
      <c r="M48" s="109">
        <f>'END Jul 2018'!AX36</f>
        <v>0</v>
      </c>
      <c r="N48" s="109">
        <f>'END Jul 2018'!AY36</f>
        <v>10</v>
      </c>
      <c r="O48" s="109">
        <f>'END Jul 2018'!AZ36</f>
        <v>0</v>
      </c>
      <c r="P48" s="109">
        <f>($E$6*'END Jul 2018'!AT36/100)*4</f>
        <v>81.818100000000001</v>
      </c>
      <c r="Q48" s="109">
        <f t="shared" si="26"/>
        <v>1412.922757</v>
      </c>
      <c r="R48" s="109">
        <f>Q48-(K48*N48/100)</f>
        <v>1271.6304813000002</v>
      </c>
      <c r="S48" s="110">
        <f t="shared" si="22"/>
        <v>1331.1046570000001</v>
      </c>
      <c r="T48" s="110">
        <f t="shared" si="23"/>
        <v>1189.8123813000002</v>
      </c>
      <c r="U48" s="473">
        <f t="shared" si="24"/>
        <v>1464.2151227000002</v>
      </c>
      <c r="V48" s="473">
        <f t="shared" si="24"/>
        <v>1308.7936194300003</v>
      </c>
      <c r="W48" s="124">
        <f>'END Jul 2018'!BI36</f>
        <v>0</v>
      </c>
      <c r="X48" s="232" t="str">
        <f>'END Jul 2018'!BJ36</f>
        <v>n</v>
      </c>
    </row>
    <row r="49" spans="1:136" s="71" customFormat="1" ht="14" x14ac:dyDescent="0.3">
      <c r="A49" s="103" t="str">
        <f>'END Jul 2018'!K37</f>
        <v>Simply Energy</v>
      </c>
      <c r="B49" s="104" t="str">
        <f>'END Jul 2018'!L37</f>
        <v>Plus</v>
      </c>
      <c r="C49" s="105">
        <f>91*'END Jul 2018'!M37/100</f>
        <v>75.675599999999989</v>
      </c>
      <c r="D49" s="105">
        <f>IF($G$5&gt;='END Jul 2018'!P37,('END Jul 2018'!P37*'END Jul 2018'!N37/100),(($G$5)*'END Jul 2018'!N37/100))</f>
        <v>256.25130300000001</v>
      </c>
      <c r="E49" s="106">
        <f>IF($G$5&lt;'END Jul 2018'!P37,0,IF(($G$5)&lt;='END Jul 2018'!R37,(($G$5-'END Jul 2018'!P37)*'END Jul 2018'!Q37/100),(('END Jul 2018'!R37-'END Jul 2018'!P37)*'END Jul 2018'!Q37/100)))</f>
        <v>0</v>
      </c>
      <c r="F49" s="105">
        <v>1</v>
      </c>
      <c r="G49" s="105">
        <f>IF(($G$5&lt;'END Jul 2018'!R37),(0),($G$5-'END Jul 2018'!R37)*'END Jul 2018'!S37/100)</f>
        <v>0</v>
      </c>
      <c r="H49" s="105">
        <f>$H$5*'END Jul 2018'!AE37/100</f>
        <v>51.1402815</v>
      </c>
      <c r="I49" s="105">
        <f t="shared" si="18"/>
        <v>384.0671845</v>
      </c>
      <c r="J49" s="107">
        <f t="shared" si="19"/>
        <v>1233.5663380000001</v>
      </c>
      <c r="K49" s="108">
        <f t="shared" si="20"/>
        <v>1536.268738</v>
      </c>
      <c r="L49" s="109">
        <f>'END Jul 2018'!AW37</f>
        <v>0</v>
      </c>
      <c r="M49" s="109">
        <f>'END Jul 2018'!AX37</f>
        <v>0</v>
      </c>
      <c r="N49" s="109">
        <f>'END Jul 2018'!AY37</f>
        <v>0</v>
      </c>
      <c r="O49" s="109">
        <f>'END Jul 2018'!AZ37</f>
        <v>18</v>
      </c>
      <c r="P49" s="109">
        <f>($E$6*'END Jul 2018'!AT37/100)*4</f>
        <v>83.292300000000012</v>
      </c>
      <c r="Q49" s="109">
        <f t="shared" si="26"/>
        <v>1536.268738</v>
      </c>
      <c r="R49" s="109">
        <f>Q49-(J49*O49/100)</f>
        <v>1314.2267971599999</v>
      </c>
      <c r="S49" s="110">
        <f t="shared" si="22"/>
        <v>1452.9764379999999</v>
      </c>
      <c r="T49" s="110">
        <f t="shared" si="23"/>
        <v>1230.9344971599999</v>
      </c>
      <c r="U49" s="473">
        <f t="shared" si="24"/>
        <v>1598.2740818</v>
      </c>
      <c r="V49" s="473">
        <f t="shared" si="24"/>
        <v>1354.027946876</v>
      </c>
      <c r="W49" s="124">
        <f>'END Jul 2018'!BI37</f>
        <v>0</v>
      </c>
      <c r="X49" s="232" t="str">
        <f>'END Jul 2018'!BJ37</f>
        <v>n</v>
      </c>
      <c r="Y49" s="193"/>
      <c r="Z49" s="193"/>
      <c r="AA49" s="193"/>
      <c r="AB49" s="193"/>
      <c r="AC49" s="193"/>
      <c r="AD49" s="193"/>
      <c r="AE49" s="193"/>
      <c r="AF49" s="193"/>
      <c r="AG49" s="193"/>
      <c r="AH49" s="193"/>
      <c r="AI49" s="193"/>
      <c r="AJ49" s="193"/>
      <c r="AK49" s="193"/>
      <c r="AL49" s="193"/>
      <c r="AM49" s="193"/>
      <c r="AN49" s="193"/>
      <c r="AO49" s="193"/>
      <c r="AP49" s="193"/>
      <c r="AQ49" s="193"/>
      <c r="AR49" s="193"/>
      <c r="AS49" s="193"/>
      <c r="AT49" s="193"/>
      <c r="AU49" s="193"/>
      <c r="AV49" s="193"/>
      <c r="AW49" s="193"/>
      <c r="AX49" s="193"/>
      <c r="AY49" s="193"/>
      <c r="AZ49" s="193"/>
      <c r="BA49" s="193"/>
      <c r="BB49" s="193"/>
      <c r="BC49" s="193"/>
      <c r="BD49" s="193"/>
      <c r="BE49" s="193"/>
      <c r="BF49" s="193"/>
      <c r="BG49" s="193"/>
      <c r="BH49" s="193"/>
      <c r="BI49" s="193"/>
      <c r="BJ49" s="193"/>
      <c r="BK49" s="193"/>
      <c r="BL49" s="193"/>
      <c r="BM49" s="193"/>
      <c r="BN49" s="193"/>
      <c r="BO49" s="193"/>
      <c r="BP49" s="193"/>
      <c r="BQ49" s="193"/>
      <c r="BR49" s="193"/>
      <c r="BS49" s="193"/>
      <c r="BT49" s="193"/>
      <c r="BU49" s="193"/>
      <c r="BV49" s="193"/>
      <c r="BW49" s="193"/>
      <c r="BX49" s="193"/>
      <c r="BY49" s="193"/>
      <c r="BZ49" s="193"/>
      <c r="CA49" s="193"/>
      <c r="CB49" s="193"/>
      <c r="CC49" s="193"/>
      <c r="CD49" s="193"/>
      <c r="CE49" s="193"/>
      <c r="CF49" s="193"/>
      <c r="CG49" s="193"/>
      <c r="CH49" s="193"/>
      <c r="CI49" s="193"/>
      <c r="CJ49" s="193"/>
      <c r="CK49" s="193"/>
      <c r="CL49" s="193"/>
      <c r="CM49" s="193"/>
      <c r="CN49" s="193"/>
      <c r="CO49" s="193"/>
      <c r="CP49" s="193"/>
      <c r="CQ49" s="193"/>
      <c r="CR49" s="193"/>
      <c r="CS49" s="193"/>
      <c r="CT49" s="193"/>
      <c r="CU49" s="193"/>
      <c r="CV49" s="193"/>
      <c r="CW49" s="193"/>
      <c r="CX49" s="193"/>
      <c r="CY49" s="193"/>
      <c r="CZ49" s="193"/>
      <c r="DA49" s="193"/>
      <c r="DB49" s="193"/>
      <c r="DC49" s="193"/>
      <c r="DD49" s="193"/>
      <c r="DE49" s="193"/>
      <c r="DF49" s="193"/>
      <c r="DG49" s="193"/>
      <c r="DH49" s="193"/>
      <c r="DI49" s="193"/>
      <c r="DJ49" s="193"/>
      <c r="DK49" s="193"/>
      <c r="DL49" s="193"/>
      <c r="DM49" s="193"/>
      <c r="DN49" s="193"/>
      <c r="DO49" s="193"/>
      <c r="DP49" s="193"/>
      <c r="DQ49" s="193"/>
      <c r="DR49" s="193"/>
      <c r="DS49" s="193"/>
      <c r="DT49" s="193"/>
      <c r="DU49" s="193"/>
      <c r="DV49" s="193"/>
      <c r="DW49" s="193"/>
      <c r="DX49" s="193"/>
      <c r="DY49" s="193"/>
      <c r="DZ49" s="193"/>
      <c r="EA49" s="193"/>
      <c r="EB49" s="193"/>
      <c r="EC49" s="193"/>
      <c r="ED49" s="193"/>
      <c r="EE49" s="193"/>
      <c r="EF49" s="193"/>
    </row>
    <row r="50" spans="1:136" s="71" customFormat="1" ht="14" x14ac:dyDescent="0.3">
      <c r="A50" s="103" t="str">
        <f>'END Jul 2018'!K38</f>
        <v>Sumo Power</v>
      </c>
      <c r="B50" s="104" t="str">
        <f>'END Jul 2018'!L38</f>
        <v xml:space="preserve">Pay on time </v>
      </c>
      <c r="C50" s="105">
        <f>91*'END Jul 2018'!M38/100</f>
        <v>94.203199999999995</v>
      </c>
      <c r="D50" s="105">
        <f>IF($G$5&gt;='END Jul 2018'!P38,('END Jul 2018'!P38*'END Jul 2018'!N38/100),(($G$5)*'END Jul 2018'!N38/100))</f>
        <v>256.61789999999996</v>
      </c>
      <c r="E50" s="106">
        <f>IF($G$5&lt;'END Jul 2018'!P38,0,IF(($G$5)&lt;='END Jul 2018'!R38,(($G$5-'END Jul 2018'!P38)*'END Jul 2018'!Q38/100),(('END Jul 2018'!R38-'END Jul 2018'!P38)*'END Jul 2018'!Q38/100)))</f>
        <v>0</v>
      </c>
      <c r="F50" s="105">
        <v>2</v>
      </c>
      <c r="G50" s="105">
        <f>IF(($G$5&lt;'END Jul 2018'!R38),(0),($G$5-'END Jul 2018'!R38)*'END Jul 2018'!S38/100)</f>
        <v>0</v>
      </c>
      <c r="H50" s="105">
        <f>$H$5*'END Jul 2018'!AE38/100</f>
        <v>37.314337500000001</v>
      </c>
      <c r="I50" s="105">
        <f t="shared" ref="I50:I53" si="27">SUM(C50:H50)</f>
        <v>390.13543749999997</v>
      </c>
      <c r="J50" s="107">
        <f t="shared" ref="J50:J53" si="28">(I50-C50)*4</f>
        <v>1183.7289499999999</v>
      </c>
      <c r="K50" s="108">
        <f t="shared" ref="K50:K53" si="29">I50*4</f>
        <v>1560.5417499999999</v>
      </c>
      <c r="L50" s="109">
        <f>'END Jul 2018'!AW38</f>
        <v>0</v>
      </c>
      <c r="M50" s="109">
        <f>'END Jul 2018'!AX38</f>
        <v>0</v>
      </c>
      <c r="N50" s="109">
        <f>'END Jul 2018'!AY38</f>
        <v>0</v>
      </c>
      <c r="O50" s="109">
        <f>'END Jul 2018'!AZ38</f>
        <v>27</v>
      </c>
      <c r="P50" s="109">
        <f>($E$6*'END Jul 2018'!AT38/100)*4</f>
        <v>81.818100000000001</v>
      </c>
      <c r="Q50" s="109">
        <f t="shared" si="26"/>
        <v>1560.5417499999999</v>
      </c>
      <c r="R50" s="109">
        <f t="shared" ref="R50:R51" si="30">Q50-(J50*O50/100)</f>
        <v>1240.9349334999999</v>
      </c>
      <c r="S50" s="110">
        <f t="shared" ref="S50:S53" si="31">Q50-P50</f>
        <v>1478.7236499999999</v>
      </c>
      <c r="T50" s="110">
        <f t="shared" ref="T50:T53" si="32">R50-P50</f>
        <v>1159.1168335</v>
      </c>
      <c r="U50" s="473">
        <f t="shared" ref="U50:U53" si="33">S50*1.1</f>
        <v>1626.5960150000001</v>
      </c>
      <c r="V50" s="473">
        <f t="shared" ref="V50:V53" si="34">T50*1.1</f>
        <v>1275.0285168500002</v>
      </c>
      <c r="W50" s="124">
        <f>'END Jul 2018'!BI38</f>
        <v>0</v>
      </c>
      <c r="X50" s="232" t="str">
        <f>'END Jul 2018'!BJ38</f>
        <v>n</v>
      </c>
      <c r="Y50" s="193"/>
      <c r="Z50" s="193"/>
      <c r="AA50" s="193"/>
      <c r="AB50" s="193"/>
      <c r="AC50" s="193"/>
      <c r="AD50" s="193"/>
      <c r="AE50" s="193"/>
      <c r="AF50" s="193"/>
      <c r="AG50" s="193"/>
      <c r="AH50" s="193"/>
      <c r="AI50" s="193"/>
      <c r="AJ50" s="193"/>
      <c r="AK50" s="193"/>
      <c r="AL50" s="193"/>
      <c r="AM50" s="193"/>
      <c r="AN50" s="193"/>
      <c r="AO50" s="193"/>
      <c r="AP50" s="193"/>
      <c r="AQ50" s="193"/>
      <c r="AR50" s="193"/>
      <c r="AS50" s="193"/>
      <c r="AT50" s="193"/>
      <c r="AU50" s="193"/>
      <c r="AV50" s="193"/>
      <c r="AW50" s="193"/>
      <c r="AX50" s="193"/>
      <c r="AY50" s="193"/>
      <c r="AZ50" s="193"/>
      <c r="BA50" s="193"/>
      <c r="BB50" s="193"/>
      <c r="BC50" s="193"/>
      <c r="BD50" s="193"/>
      <c r="BE50" s="193"/>
      <c r="BF50" s="193"/>
      <c r="BG50" s="193"/>
      <c r="BH50" s="193"/>
      <c r="BI50" s="193"/>
      <c r="BJ50" s="193"/>
      <c r="BK50" s="193"/>
      <c r="BL50" s="193"/>
      <c r="BM50" s="193"/>
      <c r="BN50" s="193"/>
      <c r="BO50" s="193"/>
      <c r="BP50" s="193"/>
      <c r="BQ50" s="193"/>
      <c r="BR50" s="193"/>
      <c r="BS50" s="193"/>
      <c r="BT50" s="193"/>
      <c r="BU50" s="193"/>
      <c r="BV50" s="193"/>
      <c r="BW50" s="193"/>
      <c r="BX50" s="193"/>
      <c r="BY50" s="193"/>
      <c r="BZ50" s="193"/>
      <c r="CA50" s="193"/>
      <c r="CB50" s="193"/>
      <c r="CC50" s="193"/>
      <c r="CD50" s="193"/>
      <c r="CE50" s="193"/>
      <c r="CF50" s="193"/>
      <c r="CG50" s="193"/>
      <c r="CH50" s="193"/>
      <c r="CI50" s="193"/>
      <c r="CJ50" s="193"/>
      <c r="CK50" s="193"/>
      <c r="CL50" s="193"/>
      <c r="CM50" s="193"/>
      <c r="CN50" s="193"/>
      <c r="CO50" s="193"/>
      <c r="CP50" s="193"/>
      <c r="CQ50" s="193"/>
      <c r="CR50" s="193"/>
      <c r="CS50" s="193"/>
      <c r="CT50" s="193"/>
      <c r="CU50" s="193"/>
      <c r="CV50" s="193"/>
      <c r="CW50" s="193"/>
      <c r="CX50" s="193"/>
      <c r="CY50" s="193"/>
      <c r="CZ50" s="193"/>
      <c r="DA50" s="193"/>
      <c r="DB50" s="193"/>
      <c r="DC50" s="193"/>
      <c r="DD50" s="193"/>
      <c r="DE50" s="193"/>
      <c r="DF50" s="193"/>
      <c r="DG50" s="193"/>
      <c r="DH50" s="193"/>
      <c r="DI50" s="193"/>
      <c r="DJ50" s="193"/>
      <c r="DK50" s="193"/>
      <c r="DL50" s="193"/>
      <c r="DM50" s="193"/>
      <c r="DN50" s="193"/>
      <c r="DO50" s="193"/>
      <c r="DP50" s="193"/>
      <c r="DQ50" s="193"/>
      <c r="DR50" s="193"/>
      <c r="DS50" s="193"/>
      <c r="DT50" s="193"/>
      <c r="DU50" s="193"/>
      <c r="DV50" s="193"/>
      <c r="DW50" s="193"/>
      <c r="DX50" s="193"/>
      <c r="DY50" s="193"/>
      <c r="DZ50" s="193"/>
      <c r="EA50" s="193"/>
      <c r="EB50" s="193"/>
      <c r="EC50" s="193"/>
      <c r="ED50" s="193"/>
      <c r="EE50" s="193"/>
      <c r="EF50" s="193"/>
    </row>
    <row r="51" spans="1:136" s="71" customFormat="1" ht="14" x14ac:dyDescent="0.3">
      <c r="A51" s="103" t="str">
        <f>'END Jul 2018'!K39</f>
        <v>1st Energy</v>
      </c>
      <c r="B51" s="104" t="str">
        <f>'END Jul 2018'!L39</f>
        <v>Market offer</v>
      </c>
      <c r="C51" s="105">
        <f>91*'END Jul 2018'!M39/100</f>
        <v>85.430800000000005</v>
      </c>
      <c r="D51" s="105">
        <f>IF($G$5&gt;='END Jul 2018'!P39,('END Jul 2018'!P39*'END Jul 2018'!N39/100),(($G$5)*'END Jul 2018'!N39/100))</f>
        <v>283.65442874999997</v>
      </c>
      <c r="E51" s="106">
        <f>IF($G$5&lt;'END Jul 2018'!P39,0,IF(($G$5)&lt;='END Jul 2018'!R39,(($G$5-'END Jul 2018'!P39)*'END Jul 2018'!Q39/100),(('END Jul 2018'!R39-'END Jul 2018'!P39)*'END Jul 2018'!Q39/100)))</f>
        <v>0</v>
      </c>
      <c r="F51" s="105">
        <v>3</v>
      </c>
      <c r="G51" s="105">
        <f>IF(($G$5&lt;'END Jul 2018'!R39),(0),($G$5-'END Jul 2018'!R39)*'END Jul 2018'!S39/100)</f>
        <v>0</v>
      </c>
      <c r="H51" s="105">
        <f>$H$5*'END Jul 2018'!AE39/100</f>
        <v>43.755970500000004</v>
      </c>
      <c r="I51" s="105">
        <f t="shared" si="27"/>
        <v>415.84119924999993</v>
      </c>
      <c r="J51" s="107">
        <f t="shared" si="28"/>
        <v>1321.6415969999998</v>
      </c>
      <c r="K51" s="108">
        <f t="shared" si="29"/>
        <v>1663.3647969999997</v>
      </c>
      <c r="L51" s="109">
        <f>'END Jul 2018'!AW39</f>
        <v>0</v>
      </c>
      <c r="M51" s="109">
        <f>'END Jul 2018'!AX39</f>
        <v>0</v>
      </c>
      <c r="N51" s="109">
        <f>'END Jul 2018'!AY39</f>
        <v>0</v>
      </c>
      <c r="O51" s="109">
        <f>'END Jul 2018'!AZ39</f>
        <v>22</v>
      </c>
      <c r="P51" s="109">
        <f>($E$6*'END Jul 2018'!AT39/100)*4</f>
        <v>37.592100000000002</v>
      </c>
      <c r="Q51" s="109">
        <f t="shared" si="26"/>
        <v>1663.3647969999997</v>
      </c>
      <c r="R51" s="109">
        <f t="shared" si="30"/>
        <v>1372.6036456599998</v>
      </c>
      <c r="S51" s="110">
        <f t="shared" si="31"/>
        <v>1625.7726969999997</v>
      </c>
      <c r="T51" s="110">
        <f t="shared" si="32"/>
        <v>1335.0115456599997</v>
      </c>
      <c r="U51" s="473">
        <f t="shared" si="33"/>
        <v>1788.3499666999999</v>
      </c>
      <c r="V51" s="473">
        <f t="shared" si="34"/>
        <v>1468.5127002259999</v>
      </c>
      <c r="W51" s="124">
        <f>'END Jul 2018'!BI39</f>
        <v>0</v>
      </c>
      <c r="X51" s="232" t="str">
        <f>'END Jul 2018'!BJ39</f>
        <v>n</v>
      </c>
      <c r="Y51" s="193"/>
      <c r="Z51" s="193"/>
      <c r="AA51" s="193"/>
      <c r="AB51" s="193"/>
      <c r="AC51" s="193"/>
      <c r="AD51" s="193"/>
      <c r="AE51" s="193"/>
      <c r="AF51" s="193"/>
      <c r="AG51" s="193"/>
      <c r="AH51" s="193"/>
      <c r="AI51" s="193"/>
      <c r="AJ51" s="193"/>
      <c r="AK51" s="193"/>
      <c r="AL51" s="193"/>
      <c r="AM51" s="193"/>
      <c r="AN51" s="193"/>
      <c r="AO51" s="193"/>
      <c r="AP51" s="193"/>
      <c r="AQ51" s="193"/>
      <c r="AR51" s="193"/>
      <c r="AS51" s="193"/>
      <c r="AT51" s="193"/>
      <c r="AU51" s="193"/>
      <c r="AV51" s="193"/>
      <c r="AW51" s="193"/>
      <c r="AX51" s="193"/>
      <c r="AY51" s="193"/>
      <c r="AZ51" s="193"/>
      <c r="BA51" s="193"/>
      <c r="BB51" s="193"/>
      <c r="BC51" s="193"/>
      <c r="BD51" s="193"/>
      <c r="BE51" s="193"/>
      <c r="BF51" s="193"/>
      <c r="BG51" s="193"/>
      <c r="BH51" s="193"/>
      <c r="BI51" s="193"/>
      <c r="BJ51" s="193"/>
      <c r="BK51" s="193"/>
      <c r="BL51" s="193"/>
      <c r="BM51" s="193"/>
      <c r="BN51" s="193"/>
      <c r="BO51" s="193"/>
      <c r="BP51" s="193"/>
      <c r="BQ51" s="193"/>
      <c r="BR51" s="193"/>
      <c r="BS51" s="193"/>
      <c r="BT51" s="193"/>
      <c r="BU51" s="193"/>
      <c r="BV51" s="193"/>
      <c r="BW51" s="193"/>
      <c r="BX51" s="193"/>
      <c r="BY51" s="193"/>
      <c r="BZ51" s="193"/>
      <c r="CA51" s="193"/>
      <c r="CB51" s="193"/>
      <c r="CC51" s="193"/>
      <c r="CD51" s="193"/>
      <c r="CE51" s="193"/>
      <c r="CF51" s="193"/>
      <c r="CG51" s="193"/>
      <c r="CH51" s="193"/>
      <c r="CI51" s="193"/>
      <c r="CJ51" s="193"/>
      <c r="CK51" s="193"/>
      <c r="CL51" s="193"/>
      <c r="CM51" s="193"/>
      <c r="CN51" s="193"/>
      <c r="CO51" s="193"/>
      <c r="CP51" s="193"/>
      <c r="CQ51" s="193"/>
      <c r="CR51" s="193"/>
      <c r="CS51" s="193"/>
      <c r="CT51" s="193"/>
      <c r="CU51" s="193"/>
      <c r="CV51" s="193"/>
      <c r="CW51" s="193"/>
      <c r="CX51" s="193"/>
      <c r="CY51" s="193"/>
      <c r="CZ51" s="193"/>
      <c r="DA51" s="193"/>
      <c r="DB51" s="193"/>
      <c r="DC51" s="193"/>
      <c r="DD51" s="193"/>
      <c r="DE51" s="193"/>
      <c r="DF51" s="193"/>
      <c r="DG51" s="193"/>
      <c r="DH51" s="193"/>
      <c r="DI51" s="193"/>
      <c r="DJ51" s="193"/>
      <c r="DK51" s="193"/>
      <c r="DL51" s="193"/>
      <c r="DM51" s="193"/>
      <c r="DN51" s="193"/>
      <c r="DO51" s="193"/>
      <c r="DP51" s="193"/>
      <c r="DQ51" s="193"/>
      <c r="DR51" s="193"/>
      <c r="DS51" s="193"/>
      <c r="DT51" s="193"/>
      <c r="DU51" s="193"/>
      <c r="DV51" s="193"/>
      <c r="DW51" s="193"/>
      <c r="DX51" s="193"/>
      <c r="DY51" s="193"/>
      <c r="DZ51" s="193"/>
      <c r="EA51" s="193"/>
      <c r="EB51" s="193"/>
      <c r="EC51" s="193"/>
      <c r="ED51" s="193"/>
      <c r="EE51" s="193"/>
      <c r="EF51" s="193"/>
    </row>
    <row r="52" spans="1:136" s="71" customFormat="1" ht="14" x14ac:dyDescent="0.3">
      <c r="A52" s="103" t="str">
        <f>'END Jul 2018'!K40</f>
        <v>Amaysim</v>
      </c>
      <c r="B52" s="104" t="str">
        <f>'END Jul 2018'!L40</f>
        <v>Solar 2</v>
      </c>
      <c r="C52" s="105">
        <f>91*'END Jul 2018'!M40/100</f>
        <v>83.72</v>
      </c>
      <c r="D52" s="105">
        <f>$G$5*'END Jul 2018'!N40/100</f>
        <v>345.51767249999995</v>
      </c>
      <c r="E52" s="106">
        <v>0</v>
      </c>
      <c r="F52" s="105">
        <v>0</v>
      </c>
      <c r="G52" s="105">
        <v>0</v>
      </c>
      <c r="H52" s="105">
        <f>$H$5*'END Jul 2018'!AE40/100</f>
        <v>92.696670000000012</v>
      </c>
      <c r="I52" s="105">
        <f t="shared" si="27"/>
        <v>521.93434249999996</v>
      </c>
      <c r="J52" s="107">
        <f t="shared" si="28"/>
        <v>1752.8573699999997</v>
      </c>
      <c r="K52" s="108">
        <f t="shared" si="29"/>
        <v>2087.7373699999998</v>
      </c>
      <c r="L52" s="109">
        <f>'END Jul 2018'!AW40</f>
        <v>0</v>
      </c>
      <c r="M52" s="109">
        <f>'END Jul 2018'!AX40</f>
        <v>0</v>
      </c>
      <c r="N52" s="109">
        <f>'END Jul 2018'!AY40</f>
        <v>28</v>
      </c>
      <c r="O52" s="109">
        <f>'END Jul 2018'!AZ40</f>
        <v>0</v>
      </c>
      <c r="P52" s="109">
        <f>($E$6*'END Jul 2018'!AT40/100)*4</f>
        <v>125.307</v>
      </c>
      <c r="Q52" s="109">
        <f t="shared" si="26"/>
        <v>2087.7373699999998</v>
      </c>
      <c r="R52" s="109">
        <f>Q52-(K52*N52/100)</f>
        <v>1503.1709063999997</v>
      </c>
      <c r="S52" s="110">
        <f t="shared" si="31"/>
        <v>1962.4303699999998</v>
      </c>
      <c r="T52" s="110">
        <f t="shared" si="32"/>
        <v>1377.8639063999997</v>
      </c>
      <c r="U52" s="473">
        <f t="shared" si="33"/>
        <v>2158.6734069999998</v>
      </c>
      <c r="V52" s="473">
        <f t="shared" si="34"/>
        <v>1515.6502970399997</v>
      </c>
      <c r="W52" s="124">
        <f>'END Jul 2018'!BI40</f>
        <v>0</v>
      </c>
      <c r="X52" s="232" t="str">
        <f>'END Jul 2018'!BJ40</f>
        <v>n</v>
      </c>
      <c r="Y52" s="193"/>
      <c r="Z52" s="193"/>
      <c r="AA52" s="193"/>
      <c r="AB52" s="193"/>
      <c r="AC52" s="193"/>
      <c r="AD52" s="193"/>
      <c r="AE52" s="193"/>
      <c r="AF52" s="193"/>
      <c r="AG52" s="193"/>
      <c r="AH52" s="193"/>
      <c r="AI52" s="193"/>
      <c r="AJ52" s="193"/>
      <c r="AK52" s="193"/>
      <c r="AL52" s="193"/>
      <c r="AM52" s="193"/>
      <c r="AN52" s="193"/>
      <c r="AO52" s="193"/>
      <c r="AP52" s="193"/>
      <c r="AQ52" s="193"/>
      <c r="AR52" s="193"/>
      <c r="AS52" s="193"/>
      <c r="AT52" s="193"/>
      <c r="AU52" s="193"/>
      <c r="AV52" s="193"/>
      <c r="AW52" s="193"/>
      <c r="AX52" s="193"/>
      <c r="AY52" s="193"/>
      <c r="AZ52" s="193"/>
      <c r="BA52" s="193"/>
      <c r="BB52" s="193"/>
      <c r="BC52" s="193"/>
      <c r="BD52" s="193"/>
      <c r="BE52" s="193"/>
      <c r="BF52" s="193"/>
      <c r="BG52" s="193"/>
      <c r="BH52" s="193"/>
      <c r="BI52" s="193"/>
      <c r="BJ52" s="193"/>
      <c r="BK52" s="193"/>
      <c r="BL52" s="193"/>
      <c r="BM52" s="193"/>
      <c r="BN52" s="193"/>
      <c r="BO52" s="193"/>
      <c r="BP52" s="193"/>
      <c r="BQ52" s="193"/>
      <c r="BR52" s="193"/>
      <c r="BS52" s="193"/>
      <c r="BT52" s="193"/>
      <c r="BU52" s="193"/>
      <c r="BV52" s="193"/>
      <c r="BW52" s="193"/>
      <c r="BX52" s="193"/>
      <c r="BY52" s="193"/>
      <c r="BZ52" s="193"/>
      <c r="CA52" s="193"/>
      <c r="CB52" s="193"/>
      <c r="CC52" s="193"/>
      <c r="CD52" s="193"/>
      <c r="CE52" s="193"/>
      <c r="CF52" s="193"/>
      <c r="CG52" s="193"/>
      <c r="CH52" s="193"/>
      <c r="CI52" s="193"/>
      <c r="CJ52" s="193"/>
      <c r="CK52" s="193"/>
      <c r="CL52" s="193"/>
      <c r="CM52" s="193"/>
      <c r="CN52" s="193"/>
      <c r="CO52" s="193"/>
      <c r="CP52" s="193"/>
      <c r="CQ52" s="193"/>
      <c r="CR52" s="193"/>
      <c r="CS52" s="193"/>
      <c r="CT52" s="193"/>
      <c r="CU52" s="193"/>
      <c r="CV52" s="193"/>
      <c r="CW52" s="193"/>
      <c r="CX52" s="193"/>
      <c r="CY52" s="193"/>
      <c r="CZ52" s="193"/>
      <c r="DA52" s="193"/>
      <c r="DB52" s="193"/>
      <c r="DC52" s="193"/>
      <c r="DD52" s="193"/>
      <c r="DE52" s="193"/>
      <c r="DF52" s="193"/>
      <c r="DG52" s="193"/>
      <c r="DH52" s="193"/>
      <c r="DI52" s="193"/>
      <c r="DJ52" s="193"/>
      <c r="DK52" s="193"/>
      <c r="DL52" s="193"/>
      <c r="DM52" s="193"/>
      <c r="DN52" s="193"/>
      <c r="DO52" s="193"/>
      <c r="DP52" s="193"/>
      <c r="DQ52" s="193"/>
      <c r="DR52" s="193"/>
      <c r="DS52" s="193"/>
      <c r="DT52" s="193"/>
      <c r="DU52" s="193"/>
      <c r="DV52" s="193"/>
      <c r="DW52" s="193"/>
      <c r="DX52" s="193"/>
      <c r="DY52" s="193"/>
      <c r="DZ52" s="193"/>
      <c r="EA52" s="193"/>
      <c r="EB52" s="193"/>
      <c r="EC52" s="193"/>
      <c r="ED52" s="193"/>
      <c r="EE52" s="193"/>
      <c r="EF52" s="193"/>
    </row>
    <row r="53" spans="1:136" s="71" customFormat="1" ht="14.5" thickBot="1" x14ac:dyDescent="0.35">
      <c r="A53" s="113" t="str">
        <f>'END Jul 2018'!K41</f>
        <v>Q Energy</v>
      </c>
      <c r="B53" s="114" t="str">
        <f>'END Jul 2018'!L41</f>
        <v>Flexi Saver Home</v>
      </c>
      <c r="C53" s="115">
        <f>91*'END Jul 2018'!M41/100</f>
        <v>75.53</v>
      </c>
      <c r="D53" s="115">
        <f>$G$5*'END Jul 2018'!N41/100</f>
        <v>184.18749772499999</v>
      </c>
      <c r="E53" s="116">
        <v>0</v>
      </c>
      <c r="F53" s="115">
        <v>0</v>
      </c>
      <c r="G53" s="115">
        <v>0</v>
      </c>
      <c r="H53" s="115">
        <f>$H$5*'END Jul 2018'!AE41/100</f>
        <v>27.451568925</v>
      </c>
      <c r="I53" s="115">
        <f t="shared" si="27"/>
        <v>287.16906664999999</v>
      </c>
      <c r="J53" s="117">
        <f t="shared" si="28"/>
        <v>846.55626659999996</v>
      </c>
      <c r="K53" s="118">
        <f t="shared" si="29"/>
        <v>1148.6762666</v>
      </c>
      <c r="L53" s="119">
        <f>'END Jul 2018'!AW41</f>
        <v>0</v>
      </c>
      <c r="M53" s="119">
        <f>'END Jul 2018'!AX41</f>
        <v>0</v>
      </c>
      <c r="N53" s="119">
        <f>'END Jul 2018'!AY41</f>
        <v>0</v>
      </c>
      <c r="O53" s="119">
        <f>'END Jul 2018'!AZ41</f>
        <v>0</v>
      </c>
      <c r="P53" s="119">
        <f>($E$6*'END Jul 2018'!AT41/100)*4</f>
        <v>58.968000000000004</v>
      </c>
      <c r="Q53" s="119">
        <f t="shared" si="26"/>
        <v>1148.6762666</v>
      </c>
      <c r="R53" s="119">
        <f>Q53</f>
        <v>1148.6762666</v>
      </c>
      <c r="S53" s="120">
        <f t="shared" si="31"/>
        <v>1089.7082665999999</v>
      </c>
      <c r="T53" s="120">
        <f t="shared" si="32"/>
        <v>1089.7082665999999</v>
      </c>
      <c r="U53" s="474">
        <f t="shared" si="33"/>
        <v>1198.6790932599999</v>
      </c>
      <c r="V53" s="474">
        <f t="shared" si="34"/>
        <v>1198.6790932599999</v>
      </c>
      <c r="W53" s="126">
        <f>'END Jul 2018'!BI41</f>
        <v>24</v>
      </c>
      <c r="X53" s="233" t="str">
        <f>'END Jul 2018'!BJ41</f>
        <v>n</v>
      </c>
      <c r="Y53" s="193"/>
      <c r="Z53" s="193"/>
      <c r="AA53" s="193"/>
      <c r="AB53" s="193"/>
      <c r="AC53" s="193"/>
      <c r="AD53" s="193"/>
      <c r="AE53" s="193"/>
      <c r="AF53" s="193"/>
      <c r="AG53" s="193"/>
      <c r="AH53" s="193"/>
      <c r="AI53" s="193"/>
      <c r="AJ53" s="193"/>
      <c r="AK53" s="193"/>
      <c r="AL53" s="193"/>
      <c r="AM53" s="193"/>
      <c r="AN53" s="193"/>
      <c r="AO53" s="193"/>
      <c r="AP53" s="193"/>
      <c r="AQ53" s="193"/>
      <c r="AR53" s="193"/>
      <c r="AS53" s="193"/>
      <c r="AT53" s="193"/>
      <c r="AU53" s="193"/>
      <c r="AV53" s="193"/>
      <c r="AW53" s="193"/>
      <c r="AX53" s="193"/>
      <c r="AY53" s="193"/>
      <c r="AZ53" s="193"/>
      <c r="BA53" s="193"/>
      <c r="BB53" s="193"/>
      <c r="BC53" s="193"/>
      <c r="BD53" s="193"/>
      <c r="BE53" s="193"/>
      <c r="BF53" s="193"/>
      <c r="BG53" s="193"/>
      <c r="BH53" s="193"/>
      <c r="BI53" s="193"/>
      <c r="BJ53" s="193"/>
      <c r="BK53" s="193"/>
      <c r="BL53" s="193"/>
      <c r="BM53" s="193"/>
      <c r="BN53" s="193"/>
      <c r="BO53" s="193"/>
      <c r="BP53" s="193"/>
      <c r="BQ53" s="193"/>
      <c r="BR53" s="193"/>
      <c r="BS53" s="193"/>
      <c r="BT53" s="193"/>
      <c r="BU53" s="193"/>
      <c r="BV53" s="193"/>
      <c r="BW53" s="193"/>
      <c r="BX53" s="193"/>
      <c r="BY53" s="193"/>
      <c r="BZ53" s="193"/>
      <c r="CA53" s="193"/>
      <c r="CB53" s="193"/>
      <c r="CC53" s="193"/>
      <c r="CD53" s="193"/>
      <c r="CE53" s="193"/>
      <c r="CF53" s="193"/>
      <c r="CG53" s="193"/>
      <c r="CH53" s="193"/>
      <c r="CI53" s="193"/>
      <c r="CJ53" s="193"/>
      <c r="CK53" s="193"/>
      <c r="CL53" s="193"/>
      <c r="CM53" s="193"/>
      <c r="CN53" s="193"/>
      <c r="CO53" s="193"/>
      <c r="CP53" s="193"/>
      <c r="CQ53" s="193"/>
      <c r="CR53" s="193"/>
      <c r="CS53" s="193"/>
      <c r="CT53" s="193"/>
      <c r="CU53" s="193"/>
      <c r="CV53" s="193"/>
      <c r="CW53" s="193"/>
      <c r="CX53" s="193"/>
      <c r="CY53" s="193"/>
      <c r="CZ53" s="193"/>
      <c r="DA53" s="193"/>
      <c r="DB53" s="193"/>
      <c r="DC53" s="193"/>
      <c r="DD53" s="193"/>
      <c r="DE53" s="193"/>
      <c r="DF53" s="193"/>
      <c r="DG53" s="193"/>
      <c r="DH53" s="193"/>
      <c r="DI53" s="193"/>
      <c r="DJ53" s="193"/>
      <c r="DK53" s="193"/>
      <c r="DL53" s="193"/>
      <c r="DM53" s="193"/>
      <c r="DN53" s="193"/>
      <c r="DO53" s="193"/>
      <c r="DP53" s="193"/>
      <c r="DQ53" s="193"/>
      <c r="DR53" s="193"/>
      <c r="DS53" s="193"/>
      <c r="DT53" s="193"/>
      <c r="DU53" s="193"/>
      <c r="DV53" s="193"/>
      <c r="DW53" s="193"/>
      <c r="DX53" s="193"/>
      <c r="DY53" s="193"/>
      <c r="DZ53" s="193"/>
      <c r="EA53" s="193"/>
      <c r="EB53" s="193"/>
      <c r="EC53" s="193"/>
      <c r="ED53" s="193"/>
      <c r="EE53" s="193"/>
      <c r="EF53" s="193"/>
    </row>
    <row r="54" spans="1:136" s="229" customFormat="1" x14ac:dyDescent="0.3"/>
    <row r="55" spans="1:136" s="193" customFormat="1" ht="14" thickBot="1" x14ac:dyDescent="0.35"/>
    <row r="56" spans="1:136" ht="14" x14ac:dyDescent="0.3">
      <c r="A56" s="100" t="s">
        <v>534</v>
      </c>
      <c r="B56" s="101"/>
      <c r="C56" s="101"/>
      <c r="D56" s="101"/>
      <c r="E56" s="101"/>
      <c r="F56" s="101"/>
      <c r="G56" s="101"/>
      <c r="H56" s="101"/>
      <c r="I56" s="101"/>
      <c r="J56" s="101"/>
      <c r="K56" s="101"/>
      <c r="L56" s="101"/>
      <c r="M56" s="101"/>
      <c r="N56" s="101"/>
      <c r="O56" s="101"/>
      <c r="P56" s="101"/>
      <c r="Q56" s="101"/>
      <c r="R56" s="101"/>
      <c r="S56" s="101"/>
      <c r="T56" s="101"/>
      <c r="U56" s="101"/>
      <c r="V56" s="101"/>
      <c r="W56" s="101"/>
      <c r="X56" s="102"/>
    </row>
    <row r="57" spans="1:136" ht="70" x14ac:dyDescent="0.3">
      <c r="A57" s="463" t="s">
        <v>408</v>
      </c>
      <c r="B57" s="464" t="s">
        <v>409</v>
      </c>
      <c r="C57" s="465" t="s">
        <v>410</v>
      </c>
      <c r="D57" s="465" t="s">
        <v>555</v>
      </c>
      <c r="E57" s="465" t="s">
        <v>446</v>
      </c>
      <c r="F57" s="467" t="s">
        <v>354</v>
      </c>
      <c r="G57" s="467" t="s">
        <v>556</v>
      </c>
      <c r="H57" s="467" t="s">
        <v>352</v>
      </c>
      <c r="I57" s="465" t="s">
        <v>222</v>
      </c>
      <c r="J57" s="467" t="s">
        <v>406</v>
      </c>
      <c r="K57" s="468" t="s">
        <v>449</v>
      </c>
      <c r="L57" s="469" t="s">
        <v>398</v>
      </c>
      <c r="M57" s="469" t="s">
        <v>533</v>
      </c>
      <c r="N57" s="469" t="s">
        <v>399</v>
      </c>
      <c r="O57" s="469" t="s">
        <v>552</v>
      </c>
      <c r="P57" s="470" t="s">
        <v>490</v>
      </c>
      <c r="Q57" s="471" t="s">
        <v>102</v>
      </c>
      <c r="R57" s="471" t="s">
        <v>103</v>
      </c>
      <c r="S57" s="471" t="s">
        <v>104</v>
      </c>
      <c r="T57" s="471" t="s">
        <v>105</v>
      </c>
      <c r="U57" s="470" t="s">
        <v>331</v>
      </c>
      <c r="V57" s="470" t="s">
        <v>332</v>
      </c>
      <c r="W57" s="469" t="s">
        <v>400</v>
      </c>
      <c r="X57" s="472" t="s">
        <v>558</v>
      </c>
    </row>
    <row r="58" spans="1:136" ht="14" x14ac:dyDescent="0.3">
      <c r="A58" s="103" t="str">
        <f>'END Jul 2018'!K42</f>
        <v>Energy Locals</v>
      </c>
      <c r="B58" s="104" t="str">
        <f>'END Jul 2018'!L42</f>
        <v>Simple Saver</v>
      </c>
      <c r="C58" s="105">
        <f>91*'END Jul 2018'!M42/100</f>
        <v>109.2</v>
      </c>
      <c r="D58" s="105">
        <f>$G$6*'END Jul 2018'!N42/100</f>
        <v>56.272639499999997</v>
      </c>
      <c r="E58" s="105">
        <v>0</v>
      </c>
      <c r="F58" s="105">
        <v>0</v>
      </c>
      <c r="G58" s="105">
        <f>$I$6*'END Jul 2018'!AH42/100</f>
        <v>134.13522374999999</v>
      </c>
      <c r="H58" s="105">
        <f>$H$6*'END Jul 2018'!W42/100</f>
        <v>76.553309249999998</v>
      </c>
      <c r="I58" s="105">
        <f t="shared" ref="I58:I73" si="35">SUM(C58:H58)</f>
        <v>376.16117250000002</v>
      </c>
      <c r="J58" s="107">
        <f t="shared" ref="J58:J73" si="36">(I58-C58)*4</f>
        <v>1067.8446900000001</v>
      </c>
      <c r="K58" s="108">
        <f t="shared" ref="K58:K73" si="37">I58*4</f>
        <v>1504.6446900000001</v>
      </c>
      <c r="L58" s="109">
        <f>'END Jul 2018'!AW42</f>
        <v>0</v>
      </c>
      <c r="M58" s="109">
        <f>'END Jul 2018'!AX42</f>
        <v>0</v>
      </c>
      <c r="N58" s="109">
        <f>'END Jul 2018'!AY42</f>
        <v>0</v>
      </c>
      <c r="O58" s="109">
        <f>'END Jul 2018'!AZ42</f>
        <v>0</v>
      </c>
      <c r="P58" s="109">
        <f>($E$6*'END Jul 2018'!AT42/100)*4</f>
        <v>66.338999999999999</v>
      </c>
      <c r="Q58" s="109">
        <f>K58</f>
        <v>1504.6446900000001</v>
      </c>
      <c r="R58" s="109">
        <f>Q58-(J58*O58/100)</f>
        <v>1504.6446900000001</v>
      </c>
      <c r="S58" s="110">
        <f>Q58-P58</f>
        <v>1438.3056900000001</v>
      </c>
      <c r="T58" s="110">
        <f>R58-P58</f>
        <v>1438.3056900000001</v>
      </c>
      <c r="U58" s="473">
        <f>S58*1.1</f>
        <v>1582.1362590000003</v>
      </c>
      <c r="V58" s="473">
        <f>T58*1.1</f>
        <v>1582.1362590000003</v>
      </c>
      <c r="W58" s="124">
        <f>'END Jul 2018'!BI42</f>
        <v>0</v>
      </c>
      <c r="X58" s="232" t="str">
        <f>'END Jul 2018'!BJ42</f>
        <v>n</v>
      </c>
    </row>
    <row r="59" spans="1:136" ht="14" x14ac:dyDescent="0.3">
      <c r="A59" s="103" t="str">
        <f>'END Jul 2018'!K43</f>
        <v>AGL</v>
      </c>
      <c r="B59" s="104" t="str">
        <f>'END Jul 2018'!L43</f>
        <v xml:space="preserve">Solar Savers </v>
      </c>
      <c r="C59" s="105">
        <f>91*'END Jul 2018'!M43/100</f>
        <v>80.989999999999995</v>
      </c>
      <c r="D59" s="105">
        <f>$G$6*'END Jul 2018'!N43/100</f>
        <v>99.295416000000003</v>
      </c>
      <c r="E59" s="105">
        <v>0</v>
      </c>
      <c r="F59" s="105">
        <v>0</v>
      </c>
      <c r="G59" s="105">
        <f>$I$6*'END Jul 2018'!AH43/100</f>
        <v>209.09121750000003</v>
      </c>
      <c r="H59" s="105">
        <f>$H$6*'END Jul 2018'!W43/100</f>
        <v>62.727365250000005</v>
      </c>
      <c r="I59" s="105">
        <f t="shared" si="35"/>
        <v>452.10399875000002</v>
      </c>
      <c r="J59" s="107">
        <f t="shared" si="36"/>
        <v>1484.455995</v>
      </c>
      <c r="K59" s="108">
        <f t="shared" si="37"/>
        <v>1808.4159950000001</v>
      </c>
      <c r="L59" s="109">
        <f>'END Jul 2018'!AW43</f>
        <v>0</v>
      </c>
      <c r="M59" s="109">
        <f>'END Jul 2018'!AX43</f>
        <v>0</v>
      </c>
      <c r="N59" s="109">
        <f>'END Jul 2018'!AY43</f>
        <v>0</v>
      </c>
      <c r="O59" s="109">
        <f>'END Jul 2018'!AZ43</f>
        <v>0</v>
      </c>
      <c r="P59" s="109">
        <f>($E$6*'END Jul 2018'!AT43/100)*4</f>
        <v>147.41999999999999</v>
      </c>
      <c r="Q59" s="109">
        <f t="shared" ref="Q59:Q68" si="38">K59</f>
        <v>1808.4159950000001</v>
      </c>
      <c r="R59" s="109">
        <f>Q59-(K59*N59/100)</f>
        <v>1808.4159950000001</v>
      </c>
      <c r="S59" s="110">
        <f t="shared" ref="S59:S73" si="39">Q59-P59</f>
        <v>1660.995995</v>
      </c>
      <c r="T59" s="110">
        <f t="shared" ref="T59:T73" si="40">R59-P59</f>
        <v>1660.995995</v>
      </c>
      <c r="U59" s="473">
        <f t="shared" ref="U59:V73" si="41">S59*1.1</f>
        <v>1827.0955945000001</v>
      </c>
      <c r="V59" s="473">
        <f t="shared" si="41"/>
        <v>1827.0955945000001</v>
      </c>
      <c r="W59" s="124">
        <f>'END Jul 2018'!BI43</f>
        <v>0</v>
      </c>
      <c r="X59" s="232" t="str">
        <f>'END Jul 2018'!BJ43</f>
        <v>n</v>
      </c>
    </row>
    <row r="60" spans="1:136" ht="14" x14ac:dyDescent="0.3">
      <c r="A60" s="103" t="str">
        <f>'END Jul 2018'!K44</f>
        <v>Alinta Energy</v>
      </c>
      <c r="B60" s="104" t="str">
        <f>'END Jul 2018'!L44</f>
        <v>Fair Deal</v>
      </c>
      <c r="C60" s="105">
        <f>91*'END Jul 2018'!M44/100</f>
        <v>87.36</v>
      </c>
      <c r="D60" s="105">
        <f>$G$6*'END Jul 2018'!N44/100</f>
        <v>103.432725</v>
      </c>
      <c r="E60" s="105">
        <v>0</v>
      </c>
      <c r="F60" s="105">
        <v>0</v>
      </c>
      <c r="G60" s="105">
        <f>$I$6*'END Jul 2018'!AH44/100</f>
        <v>219.3035625</v>
      </c>
      <c r="H60" s="105">
        <f>$H$6*'END Jul 2018'!W44/100</f>
        <v>69.915284999999997</v>
      </c>
      <c r="I60" s="105">
        <f t="shared" si="35"/>
        <v>480.0115725</v>
      </c>
      <c r="J60" s="107">
        <f t="shared" si="36"/>
        <v>1570.6062899999999</v>
      </c>
      <c r="K60" s="108">
        <f t="shared" si="37"/>
        <v>1920.04629</v>
      </c>
      <c r="L60" s="109">
        <f>'END Jul 2018'!AW44</f>
        <v>0</v>
      </c>
      <c r="M60" s="109">
        <f>'END Jul 2018'!AX44</f>
        <v>0</v>
      </c>
      <c r="N60" s="109">
        <f>'END Jul 2018'!AY44</f>
        <v>0</v>
      </c>
      <c r="O60" s="109">
        <f>'END Jul 2018'!AZ44</f>
        <v>27</v>
      </c>
      <c r="P60" s="109">
        <f>($E$6*'END Jul 2018'!AT44/100)*4</f>
        <v>55.282499999999999</v>
      </c>
      <c r="Q60" s="109">
        <f t="shared" si="38"/>
        <v>1920.04629</v>
      </c>
      <c r="R60" s="109">
        <f>Q60-(J60*O60/100)</f>
        <v>1495.9825917000001</v>
      </c>
      <c r="S60" s="110">
        <f t="shared" si="39"/>
        <v>1864.76379</v>
      </c>
      <c r="T60" s="110">
        <f t="shared" si="40"/>
        <v>1440.7000917</v>
      </c>
      <c r="U60" s="473">
        <f t="shared" si="41"/>
        <v>2051.2401690000002</v>
      </c>
      <c r="V60" s="473">
        <f t="shared" si="41"/>
        <v>1584.7701008700001</v>
      </c>
      <c r="W60" s="124">
        <f>'END Jul 2018'!BI44</f>
        <v>0</v>
      </c>
      <c r="X60" s="232" t="str">
        <f>'END Jul 2018'!BJ44</f>
        <v>n</v>
      </c>
    </row>
    <row r="61" spans="1:136" ht="14" x14ac:dyDescent="0.3">
      <c r="A61" s="103" t="str">
        <f>'END Jul 2018'!K45</f>
        <v>Click Energy</v>
      </c>
      <c r="B61" s="104" t="str">
        <f>'END Jul 2018'!L45</f>
        <v xml:space="preserve">Solar </v>
      </c>
      <c r="C61" s="105">
        <f>91*'END Jul 2018'!M45/100</f>
        <v>85.54</v>
      </c>
      <c r="D61" s="105">
        <f>$G$6*'END Jul 2018'!N45/100</f>
        <v>121.76257500000001</v>
      </c>
      <c r="E61" s="105">
        <v>0</v>
      </c>
      <c r="F61" s="105">
        <v>0</v>
      </c>
      <c r="G61" s="105">
        <f>$I$6*'END Jul 2018'!AH45/100</f>
        <v>262.50963750000005</v>
      </c>
      <c r="H61" s="105">
        <f>$H$6*'END Jul 2018'!W45/100</f>
        <v>125.69040000000001</v>
      </c>
      <c r="I61" s="105">
        <f t="shared" si="35"/>
        <v>595.50261250000017</v>
      </c>
      <c r="J61" s="107">
        <f t="shared" si="36"/>
        <v>2039.8504500000006</v>
      </c>
      <c r="K61" s="108">
        <f t="shared" si="37"/>
        <v>2382.0104500000007</v>
      </c>
      <c r="L61" s="109">
        <f>'END Jul 2018'!AW45</f>
        <v>0</v>
      </c>
      <c r="M61" s="109">
        <f>'END Jul 2018'!AX45</f>
        <v>0</v>
      </c>
      <c r="N61" s="109">
        <f>'END Jul 2018'!AY45</f>
        <v>11</v>
      </c>
      <c r="O61" s="109">
        <f>'END Jul 2018'!AZ45</f>
        <v>0</v>
      </c>
      <c r="P61" s="109">
        <f>($E$6*'END Jul 2018'!AT45/100)*4</f>
        <v>125.307</v>
      </c>
      <c r="Q61" s="109">
        <f t="shared" si="38"/>
        <v>2382.0104500000007</v>
      </c>
      <c r="R61" s="109">
        <f>Q61-(K61*N61/100)</f>
        <v>2119.9893005000004</v>
      </c>
      <c r="S61" s="110">
        <f t="shared" si="39"/>
        <v>2256.7034500000009</v>
      </c>
      <c r="T61" s="110">
        <f t="shared" si="40"/>
        <v>1994.6823005000003</v>
      </c>
      <c r="U61" s="473">
        <f t="shared" si="41"/>
        <v>2482.3737950000013</v>
      </c>
      <c r="V61" s="473">
        <f t="shared" si="41"/>
        <v>2194.1505305500004</v>
      </c>
      <c r="W61" s="124">
        <f>'END Jul 2018'!BI45</f>
        <v>0</v>
      </c>
      <c r="X61" s="232" t="str">
        <f>'END Jul 2018'!BJ45</f>
        <v>n</v>
      </c>
    </row>
    <row r="62" spans="1:136" ht="14" x14ac:dyDescent="0.3">
      <c r="A62" s="103" t="str">
        <f>'END Jul 2018'!K46</f>
        <v>Commander</v>
      </c>
      <c r="B62" s="104" t="str">
        <f>'END Jul 2018'!L46</f>
        <v>Market offer</v>
      </c>
      <c r="C62" s="105">
        <f>91*'END Jul 2018'!M46/100</f>
        <v>105.9058</v>
      </c>
      <c r="D62" s="105">
        <f>$G$6*'END Jul 2018'!N46/100</f>
        <v>116.42073300000001</v>
      </c>
      <c r="E62" s="105">
        <v>0</v>
      </c>
      <c r="F62" s="105">
        <v>0</v>
      </c>
      <c r="G62" s="105">
        <f>$I$6*'END Jul 2018'!AH46/100</f>
        <v>212.42986875000003</v>
      </c>
      <c r="H62" s="105">
        <f>$H$6*'END Jul 2018'!W46/100</f>
        <v>76.396196250000003</v>
      </c>
      <c r="I62" s="105">
        <f t="shared" si="35"/>
        <v>511.15259800000001</v>
      </c>
      <c r="J62" s="107">
        <f t="shared" si="36"/>
        <v>1620.9871920000001</v>
      </c>
      <c r="K62" s="108">
        <f t="shared" si="37"/>
        <v>2044.610392</v>
      </c>
      <c r="L62" s="109">
        <f>'END Jul 2018'!AW46</f>
        <v>0</v>
      </c>
      <c r="M62" s="109">
        <f>'END Jul 2018'!AX46</f>
        <v>0</v>
      </c>
      <c r="N62" s="109">
        <f>'END Jul 2018'!AY46</f>
        <v>0</v>
      </c>
      <c r="O62" s="109">
        <f>'END Jul 2018'!AZ46</f>
        <v>20</v>
      </c>
      <c r="P62" s="109">
        <f>($E$6*'END Jul 2018'!AT46/100)*4</f>
        <v>85.503600000000006</v>
      </c>
      <c r="Q62" s="109">
        <f t="shared" si="38"/>
        <v>2044.610392</v>
      </c>
      <c r="R62" s="109">
        <f>Q62-(K62*N62/100)</f>
        <v>2044.610392</v>
      </c>
      <c r="S62" s="110">
        <f t="shared" si="39"/>
        <v>1959.106792</v>
      </c>
      <c r="T62" s="110">
        <f t="shared" si="40"/>
        <v>1959.106792</v>
      </c>
      <c r="U62" s="473">
        <f t="shared" si="41"/>
        <v>2155.0174712000003</v>
      </c>
      <c r="V62" s="473">
        <f t="shared" si="41"/>
        <v>2155.0174712000003</v>
      </c>
      <c r="W62" s="124">
        <f>'END Jul 2018'!BI46</f>
        <v>0</v>
      </c>
      <c r="X62" s="232" t="str">
        <f>'END Jul 2018'!BJ46</f>
        <v>n</v>
      </c>
    </row>
    <row r="63" spans="1:136" ht="14" x14ac:dyDescent="0.3">
      <c r="A63" s="103" t="str">
        <f>'END Jul 2018'!K47</f>
        <v>CovaU</v>
      </c>
      <c r="B63" s="104" t="str">
        <f>'END Jul 2018'!L47</f>
        <v>Freedom Solar</v>
      </c>
      <c r="C63" s="105">
        <f>91*'END Jul 2018'!M47/100</f>
        <v>113.75</v>
      </c>
      <c r="D63" s="105">
        <f>$G$6*'END Jul 2018'!N47/100</f>
        <v>94.267800000000008</v>
      </c>
      <c r="E63" s="105">
        <v>0</v>
      </c>
      <c r="F63" s="105">
        <v>0</v>
      </c>
      <c r="G63" s="105">
        <f>$I$6*'END Jul 2018'!AH47/100</f>
        <v>189.84487500000003</v>
      </c>
      <c r="H63" s="105">
        <f>$H$6*'END Jul 2018'!W47/100</f>
        <v>96.231712500000015</v>
      </c>
      <c r="I63" s="105">
        <f t="shared" si="35"/>
        <v>494.0943875000001</v>
      </c>
      <c r="J63" s="107">
        <f t="shared" si="36"/>
        <v>1521.3775500000004</v>
      </c>
      <c r="K63" s="108">
        <f t="shared" si="37"/>
        <v>1976.3775500000004</v>
      </c>
      <c r="L63" s="109">
        <f>'END Jul 2018'!AW47</f>
        <v>0</v>
      </c>
      <c r="M63" s="109">
        <f>'END Jul 2018'!AX47</f>
        <v>0</v>
      </c>
      <c r="N63" s="109">
        <f>'END Jul 2018'!AY47</f>
        <v>15</v>
      </c>
      <c r="O63" s="109">
        <f>'END Jul 2018'!AZ47</f>
        <v>0</v>
      </c>
      <c r="P63" s="109">
        <f>($E$6*'END Jul 2018'!AT47/100)*4</f>
        <v>62.653500000000001</v>
      </c>
      <c r="Q63" s="109">
        <f t="shared" si="38"/>
        <v>1976.3775500000004</v>
      </c>
      <c r="R63" s="109">
        <f>Q63-(J63*O63/100)</f>
        <v>1976.3775500000004</v>
      </c>
      <c r="S63" s="110">
        <f t="shared" si="39"/>
        <v>1913.7240500000005</v>
      </c>
      <c r="T63" s="110">
        <f t="shared" si="40"/>
        <v>1913.7240500000005</v>
      </c>
      <c r="U63" s="473">
        <f t="shared" si="41"/>
        <v>2105.0964550000008</v>
      </c>
      <c r="V63" s="473">
        <f t="shared" si="41"/>
        <v>2105.0964550000008</v>
      </c>
      <c r="W63" s="124">
        <f>'END Jul 2018'!BI47</f>
        <v>0</v>
      </c>
      <c r="X63" s="232" t="str">
        <f>'END Jul 2018'!BJ47</f>
        <v>n</v>
      </c>
    </row>
    <row r="64" spans="1:136" ht="14" x14ac:dyDescent="0.3">
      <c r="A64" s="103" t="str">
        <f>'END Jul 2018'!K48</f>
        <v>Diamond Energy</v>
      </c>
      <c r="B64" s="104" t="str">
        <f>'END Jul 2018'!L48</f>
        <v>Pay on time discount</v>
      </c>
      <c r="C64" s="105">
        <f>91*'END Jul 2018'!M48/100</f>
        <v>95.504500000000007</v>
      </c>
      <c r="D64" s="105">
        <f>IF($G$6&gt;='END Jul 2018'!P48,('END Jul 2018'!P48*'END Jul 2018'!N48/100),(($G$6)*'END Jul 2018'!N48/100))</f>
        <v>91.387394999999998</v>
      </c>
      <c r="E64" s="105">
        <v>0</v>
      </c>
      <c r="F64" s="105">
        <f>IF(($G$6&lt;'END Jul 2018'!P48),(0),($G$6-'END Jul 2018'!P48)*'END Jul 2018'!Q48/100)</f>
        <v>0</v>
      </c>
      <c r="G64" s="105">
        <f>$I$6*'END Jul 2018'!AH48/100</f>
        <v>183.10210875000001</v>
      </c>
      <c r="H64" s="105">
        <f>$H$6*'END Jul 2018'!W48/100</f>
        <v>70.308067499999993</v>
      </c>
      <c r="I64" s="105">
        <f t="shared" si="35"/>
        <v>440.30207125000004</v>
      </c>
      <c r="J64" s="107">
        <f t="shared" si="36"/>
        <v>1379.1902850000001</v>
      </c>
      <c r="K64" s="108">
        <f t="shared" si="37"/>
        <v>1761.2082850000002</v>
      </c>
      <c r="L64" s="109">
        <f>'END Jul 2018'!AW48</f>
        <v>0</v>
      </c>
      <c r="M64" s="109">
        <f>'END Jul 2018'!AX48</f>
        <v>0</v>
      </c>
      <c r="N64" s="109">
        <f>'END Jul 2018'!AY48</f>
        <v>7</v>
      </c>
      <c r="O64" s="109">
        <f>'END Jul 2018'!AZ48</f>
        <v>0</v>
      </c>
      <c r="P64" s="109">
        <f>($E$6*'END Jul 2018'!AT48/100)*4</f>
        <v>88.452000000000012</v>
      </c>
      <c r="Q64" s="109">
        <f t="shared" si="38"/>
        <v>1761.2082850000002</v>
      </c>
      <c r="R64" s="109">
        <f>Q64-(J64*O64/100)</f>
        <v>1761.2082850000002</v>
      </c>
      <c r="S64" s="110">
        <f t="shared" si="39"/>
        <v>1672.7562850000002</v>
      </c>
      <c r="T64" s="110">
        <f t="shared" si="40"/>
        <v>1672.7562850000002</v>
      </c>
      <c r="U64" s="473">
        <f t="shared" si="41"/>
        <v>1840.0319135000004</v>
      </c>
      <c r="V64" s="473">
        <f t="shared" si="41"/>
        <v>1840.0319135000004</v>
      </c>
      <c r="W64" s="124">
        <f>'END Jul 2018'!BI48</f>
        <v>0</v>
      </c>
      <c r="X64" s="232" t="str">
        <f>'END Jul 2018'!BJ48</f>
        <v>n</v>
      </c>
    </row>
    <row r="65" spans="1:136" ht="14" x14ac:dyDescent="0.3">
      <c r="A65" s="103" t="str">
        <f>'END Jul 2018'!K49</f>
        <v>Dodo Power &amp; Gas</v>
      </c>
      <c r="B65" s="104" t="str">
        <f>'END Jul 2018'!L49</f>
        <v>Market offer</v>
      </c>
      <c r="C65" s="105">
        <f>91*'END Jul 2018'!M49/100</f>
        <v>101.82899999999999</v>
      </c>
      <c r="D65" s="105">
        <f>$G$6*'END Jul 2018'!N49/100</f>
        <v>111.94301250000001</v>
      </c>
      <c r="E65" s="105">
        <v>0</v>
      </c>
      <c r="F65" s="105">
        <v>0</v>
      </c>
      <c r="G65" s="105">
        <f>$I$6*'END Jul 2018'!AH49/100</f>
        <v>204.24690000000001</v>
      </c>
      <c r="H65" s="105">
        <f>$H$6*'END Jul 2018'!W49/100</f>
        <v>73.4503275</v>
      </c>
      <c r="I65" s="105">
        <f t="shared" si="35"/>
        <v>491.46924000000007</v>
      </c>
      <c r="J65" s="107">
        <f t="shared" si="36"/>
        <v>1558.5609600000003</v>
      </c>
      <c r="K65" s="108">
        <f t="shared" si="37"/>
        <v>1965.8769600000003</v>
      </c>
      <c r="L65" s="109">
        <f>'END Jul 2018'!AW49</f>
        <v>0</v>
      </c>
      <c r="M65" s="109">
        <f>'END Jul 2018'!AX49</f>
        <v>0</v>
      </c>
      <c r="N65" s="109">
        <f>'END Jul 2018'!AY49</f>
        <v>0</v>
      </c>
      <c r="O65" s="109">
        <f>'END Jul 2018'!AZ49</f>
        <v>0</v>
      </c>
      <c r="P65" s="109">
        <f>($E$6*'END Jul 2018'!AT49/100)*4</f>
        <v>85.503600000000006</v>
      </c>
      <c r="Q65" s="109">
        <f t="shared" si="38"/>
        <v>1965.8769600000003</v>
      </c>
      <c r="R65" s="109">
        <f>Q65</f>
        <v>1965.8769600000003</v>
      </c>
      <c r="S65" s="110">
        <f t="shared" si="39"/>
        <v>1880.3733600000003</v>
      </c>
      <c r="T65" s="110">
        <f t="shared" si="40"/>
        <v>1880.3733600000003</v>
      </c>
      <c r="U65" s="473">
        <f t="shared" si="41"/>
        <v>2068.4106960000004</v>
      </c>
      <c r="V65" s="473">
        <f t="shared" si="41"/>
        <v>2068.4106960000004</v>
      </c>
      <c r="W65" s="124">
        <f>'END Jul 2018'!BI49</f>
        <v>0</v>
      </c>
      <c r="X65" s="232" t="str">
        <f>'END Jul 2018'!BJ49</f>
        <v>n</v>
      </c>
    </row>
    <row r="66" spans="1:136" ht="14" x14ac:dyDescent="0.3">
      <c r="A66" s="103" t="str">
        <f>'END Jul 2018'!K50</f>
        <v>EnergyAustralia</v>
      </c>
      <c r="B66" s="104" t="str">
        <f>'END Jul 2018'!L50</f>
        <v>Anytime Saver</v>
      </c>
      <c r="C66" s="105">
        <f>91*'END Jul 2018'!M50/100</f>
        <v>88.452000000000012</v>
      </c>
      <c r="D66" s="105">
        <f>$G$6*'END Jul 2018'!N50/100</f>
        <v>110.1100275</v>
      </c>
      <c r="E66" s="105">
        <v>0</v>
      </c>
      <c r="F66" s="105">
        <v>0</v>
      </c>
      <c r="G66" s="105">
        <f>$I$6*'END Jul 2018'!AH50/100</f>
        <v>211.31698500000002</v>
      </c>
      <c r="H66" s="105">
        <f>$H$6*'END Jul 2018'!W50/100</f>
        <v>69.718893750000007</v>
      </c>
      <c r="I66" s="105">
        <f t="shared" si="35"/>
        <v>479.59790625000005</v>
      </c>
      <c r="J66" s="107">
        <f t="shared" si="36"/>
        <v>1564.5836250000002</v>
      </c>
      <c r="K66" s="108">
        <f t="shared" si="37"/>
        <v>1918.3916250000002</v>
      </c>
      <c r="L66" s="109">
        <f>'END Jul 2018'!AW50</f>
        <v>0</v>
      </c>
      <c r="M66" s="109">
        <f>'END Jul 2018'!AX50</f>
        <v>28</v>
      </c>
      <c r="N66" s="109">
        <f>'END Jul 2018'!AY50</f>
        <v>0</v>
      </c>
      <c r="O66" s="109">
        <f>'END Jul 2018'!AZ50</f>
        <v>0</v>
      </c>
      <c r="P66" s="109">
        <f>($E$6*'END Jul 2018'!AT50/100)*4</f>
        <v>92.137500000000003</v>
      </c>
      <c r="Q66" s="109">
        <f t="shared" si="38"/>
        <v>1918.3916250000002</v>
      </c>
      <c r="R66" s="109">
        <f>Q66</f>
        <v>1918.3916250000002</v>
      </c>
      <c r="S66" s="110">
        <f t="shared" si="39"/>
        <v>1826.2541250000002</v>
      </c>
      <c r="T66" s="110">
        <f t="shared" si="40"/>
        <v>1826.2541250000002</v>
      </c>
      <c r="U66" s="473">
        <f t="shared" si="41"/>
        <v>2008.8795375000004</v>
      </c>
      <c r="V66" s="473">
        <f t="shared" si="41"/>
        <v>2008.8795375000004</v>
      </c>
      <c r="W66" s="124">
        <f>'END Jul 2018'!BI50</f>
        <v>0</v>
      </c>
      <c r="X66" s="232" t="str">
        <f>'END Jul 2018'!BJ50</f>
        <v>n</v>
      </c>
    </row>
    <row r="67" spans="1:136" ht="14" x14ac:dyDescent="0.3">
      <c r="A67" s="103" t="str">
        <f>'END Jul 2018'!K51</f>
        <v>Mojo Power</v>
      </c>
      <c r="B67" s="104" t="str">
        <f>'END Jul 2018'!L51</f>
        <v>Connect</v>
      </c>
      <c r="C67" s="105">
        <f>91*'END Jul 2018'!M51/100</f>
        <v>152.55239999999998</v>
      </c>
      <c r="D67" s="105">
        <f>$G$6*'END Jul 2018'!N51/100</f>
        <v>89.240184000000013</v>
      </c>
      <c r="E67" s="105">
        <v>0</v>
      </c>
      <c r="F67" s="105">
        <v>0</v>
      </c>
      <c r="G67" s="105">
        <f>$I$6*'END Jul 2018'!AH51/100</f>
        <v>166.93256250000002</v>
      </c>
      <c r="H67" s="105">
        <f>$H$6*'END Jul 2018'!W51/100</f>
        <v>65.319729749999993</v>
      </c>
      <c r="I67" s="105">
        <f t="shared" si="35"/>
        <v>474.04487625000002</v>
      </c>
      <c r="J67" s="107">
        <f t="shared" si="36"/>
        <v>1285.9699050000002</v>
      </c>
      <c r="K67" s="108">
        <f t="shared" si="37"/>
        <v>1896.1795050000001</v>
      </c>
      <c r="L67" s="109">
        <f>'END Jul 2018'!AW51</f>
        <v>0</v>
      </c>
      <c r="M67" s="109">
        <f>'END Jul 2018'!AX51</f>
        <v>0</v>
      </c>
      <c r="N67" s="109">
        <f>'END Jul 2018'!AY51</f>
        <v>0</v>
      </c>
      <c r="O67" s="109">
        <f>'END Jul 2018'!AZ51</f>
        <v>0</v>
      </c>
      <c r="P67" s="109">
        <f>($E$6*'END Jul 2018'!AT51/100)*4</f>
        <v>147.41999999999999</v>
      </c>
      <c r="Q67" s="109">
        <f>K67-(J67*M67/100)</f>
        <v>1896.1795050000001</v>
      </c>
      <c r="R67" s="109">
        <f>Q67</f>
        <v>1896.1795050000001</v>
      </c>
      <c r="S67" s="110">
        <f t="shared" si="39"/>
        <v>1748.759505</v>
      </c>
      <c r="T67" s="110">
        <f t="shared" si="40"/>
        <v>1748.759505</v>
      </c>
      <c r="U67" s="473">
        <f t="shared" si="41"/>
        <v>1923.6354555</v>
      </c>
      <c r="V67" s="473">
        <f t="shared" si="41"/>
        <v>1923.6354555</v>
      </c>
      <c r="W67" s="124">
        <f>'END Jul 2018'!BI51</f>
        <v>0</v>
      </c>
      <c r="X67" s="232" t="str">
        <f>'END Jul 2018'!BJ51</f>
        <v>n</v>
      </c>
    </row>
    <row r="68" spans="1:136" ht="14" x14ac:dyDescent="0.3">
      <c r="A68" s="103" t="str">
        <f>'END Jul 2018'!K52</f>
        <v>Momentum Energy</v>
      </c>
      <c r="B68" s="104" t="str">
        <f>'END Jul 2018'!L52</f>
        <v>SmilePower</v>
      </c>
      <c r="C68" s="105">
        <f>91*'END Jul 2018'!M52/100</f>
        <v>88.515699999999995</v>
      </c>
      <c r="D68" s="105">
        <f>IF($G$6&gt;='END Jul 2018'!P52,('END Jul 2018'!P52*'END Jul 2018'!N52/100),(($G$6)*'END Jul 2018'!N52/100))</f>
        <v>104.4015885</v>
      </c>
      <c r="E68" s="105">
        <v>0</v>
      </c>
      <c r="F68" s="105">
        <f>IF(($G$6&lt;'END Jul 2018'!P52),(0),($G$6-'END Jul 2018'!P52)*'END Jul 2018'!Q52/100)</f>
        <v>0</v>
      </c>
      <c r="G68" s="105">
        <f>$I$6*'END Jul 2018'!AH52/100</f>
        <v>207.19276875</v>
      </c>
      <c r="H68" s="105">
        <f>$H$6*'END Jul 2018'!W52/100</f>
        <v>66.380242499999994</v>
      </c>
      <c r="I68" s="105">
        <f t="shared" si="35"/>
        <v>466.49029974999996</v>
      </c>
      <c r="J68" s="107">
        <f t="shared" si="36"/>
        <v>1511.8983989999999</v>
      </c>
      <c r="K68" s="108">
        <f t="shared" si="37"/>
        <v>1865.9611989999999</v>
      </c>
      <c r="L68" s="109">
        <f>'END Jul 2018'!AW52</f>
        <v>0</v>
      </c>
      <c r="M68" s="109">
        <f>'END Jul 2018'!AX52</f>
        <v>0</v>
      </c>
      <c r="N68" s="109">
        <f>'END Jul 2018'!AY52</f>
        <v>0</v>
      </c>
      <c r="O68" s="109">
        <f>'END Jul 2018'!AZ52</f>
        <v>0</v>
      </c>
      <c r="P68" s="109">
        <f>($E$6*'END Jul 2018'!AT52/100)*4</f>
        <v>51.597000000000001</v>
      </c>
      <c r="Q68" s="109">
        <f t="shared" si="38"/>
        <v>1865.9611989999999</v>
      </c>
      <c r="R68" s="109">
        <f>Q68-(J68*O68/100)</f>
        <v>1865.9611989999999</v>
      </c>
      <c r="S68" s="110">
        <f t="shared" si="39"/>
        <v>1814.3641989999999</v>
      </c>
      <c r="T68" s="110">
        <f t="shared" si="40"/>
        <v>1814.3641989999999</v>
      </c>
      <c r="U68" s="473">
        <f t="shared" si="41"/>
        <v>1995.8006189</v>
      </c>
      <c r="V68" s="473">
        <f t="shared" si="41"/>
        <v>1995.8006189</v>
      </c>
      <c r="W68" s="124">
        <f>'END Jul 2018'!BI52</f>
        <v>0</v>
      </c>
      <c r="X68" s="232" t="str">
        <f>'END Jul 2018'!BJ52</f>
        <v>n</v>
      </c>
    </row>
    <row r="69" spans="1:136" ht="14" x14ac:dyDescent="0.3">
      <c r="A69" s="103" t="str">
        <f>'END Jul 2018'!K53</f>
        <v>Origin Energy</v>
      </c>
      <c r="B69" s="104" t="str">
        <f>'END Jul 2018'!L53</f>
        <v>Solar Boost Plus</v>
      </c>
      <c r="C69" s="105">
        <f>91*'END Jul 2018'!M53/100</f>
        <v>90.772499999999994</v>
      </c>
      <c r="D69" s="105">
        <f>$G$6*'END Jul 2018'!N53/100</f>
        <v>107.308179</v>
      </c>
      <c r="E69" s="105">
        <v>0</v>
      </c>
      <c r="F69" s="105">
        <v>0</v>
      </c>
      <c r="G69" s="105">
        <f>$I$6*'END Jul 2018'!AH53/100</f>
        <v>219.23809875000003</v>
      </c>
      <c r="H69" s="105">
        <f>$H$6*'END Jul 2018'!W53/100</f>
        <v>70.229511000000002</v>
      </c>
      <c r="I69" s="105">
        <f t="shared" si="35"/>
        <v>487.54828874999998</v>
      </c>
      <c r="J69" s="107">
        <f t="shared" si="36"/>
        <v>1587.103155</v>
      </c>
      <c r="K69" s="108">
        <f t="shared" si="37"/>
        <v>1950.1931549999999</v>
      </c>
      <c r="L69" s="109">
        <f>'END Jul 2018'!AW53</f>
        <v>0</v>
      </c>
      <c r="M69" s="109">
        <f>'END Jul 2018'!AX53</f>
        <v>12</v>
      </c>
      <c r="N69" s="109">
        <f>'END Jul 2018'!AY53</f>
        <v>0</v>
      </c>
      <c r="O69" s="109">
        <f>'END Jul 2018'!AZ53</f>
        <v>0</v>
      </c>
      <c r="P69" s="109">
        <f>($E$6*'END Jul 2018'!AT53/100)*4</f>
        <v>125.307</v>
      </c>
      <c r="Q69" s="109">
        <f>K69-(K69*L69/100)</f>
        <v>1950.1931549999999</v>
      </c>
      <c r="R69" s="109">
        <f>Q69-(K69*N69/100)</f>
        <v>1950.1931549999999</v>
      </c>
      <c r="S69" s="110">
        <f t="shared" si="39"/>
        <v>1824.8861549999999</v>
      </c>
      <c r="T69" s="110">
        <f t="shared" si="40"/>
        <v>1824.8861549999999</v>
      </c>
      <c r="U69" s="473">
        <f t="shared" si="41"/>
        <v>2007.3747705000001</v>
      </c>
      <c r="V69" s="473">
        <f t="shared" si="41"/>
        <v>2007.3747705000001</v>
      </c>
      <c r="W69" s="124">
        <f>'END Jul 2018'!BI53</f>
        <v>0</v>
      </c>
      <c r="X69" s="232" t="str">
        <f>'END Jul 2018'!BJ53</f>
        <v>n</v>
      </c>
    </row>
    <row r="70" spans="1:136" ht="14" x14ac:dyDescent="0.3">
      <c r="A70" s="103" t="str">
        <f>'END Jul 2018'!K54</f>
        <v>Powerdirect</v>
      </c>
      <c r="B70" s="104" t="str">
        <f>'END Jul 2018'!L54</f>
        <v>Market offer</v>
      </c>
      <c r="C70" s="105">
        <f>91*'END Jul 2018'!M54/100</f>
        <v>80.989999999999995</v>
      </c>
      <c r="D70" s="105">
        <f>$G$6*'END Jul 2018'!N54/100</f>
        <v>99.295416000000003</v>
      </c>
      <c r="E70" s="105">
        <v>0</v>
      </c>
      <c r="F70" s="105">
        <v>0</v>
      </c>
      <c r="G70" s="105">
        <f>$I$6*'END Jul 2018'!AH54/100</f>
        <v>209.09121750000003</v>
      </c>
      <c r="H70" s="105">
        <f>$H$6*'END Jul 2018'!W54/100</f>
        <v>62.727365250000005</v>
      </c>
      <c r="I70" s="105">
        <f t="shared" si="35"/>
        <v>452.10399875000002</v>
      </c>
      <c r="J70" s="107">
        <f t="shared" si="36"/>
        <v>1484.455995</v>
      </c>
      <c r="K70" s="108">
        <f t="shared" si="37"/>
        <v>1808.4159950000001</v>
      </c>
      <c r="L70" s="109">
        <f>'END Jul 2018'!AW54</f>
        <v>0</v>
      </c>
      <c r="M70" s="109">
        <f>'END Jul 2018'!AX54</f>
        <v>0</v>
      </c>
      <c r="N70" s="109">
        <f>'END Jul 2018'!AY54</f>
        <v>0</v>
      </c>
      <c r="O70" s="109">
        <f>'END Jul 2018'!AZ54</f>
        <v>25</v>
      </c>
      <c r="P70" s="109">
        <f>($E$6*'END Jul 2018'!AT54/100)*4</f>
        <v>81.818100000000001</v>
      </c>
      <c r="Q70" s="109">
        <f t="shared" ref="Q70:Q73" si="42">K70</f>
        <v>1808.4159950000001</v>
      </c>
      <c r="R70" s="109">
        <f>Q70-(K70*N70/100)</f>
        <v>1808.4159950000001</v>
      </c>
      <c r="S70" s="110">
        <f t="shared" si="39"/>
        <v>1726.5978950000001</v>
      </c>
      <c r="T70" s="110">
        <f t="shared" si="40"/>
        <v>1726.5978950000001</v>
      </c>
      <c r="U70" s="473">
        <f t="shared" si="41"/>
        <v>1899.2576845000003</v>
      </c>
      <c r="V70" s="473">
        <f t="shared" si="41"/>
        <v>1899.2576845000003</v>
      </c>
      <c r="W70" s="124">
        <f>'END Jul 2018'!BI54</f>
        <v>0</v>
      </c>
      <c r="X70" s="232" t="str">
        <f>'END Jul 2018'!BJ54</f>
        <v>n</v>
      </c>
    </row>
    <row r="71" spans="1:136" ht="14" x14ac:dyDescent="0.3">
      <c r="A71" s="103" t="str">
        <f>'END Jul 2018'!K55</f>
        <v>Powershop</v>
      </c>
      <c r="B71" s="104" t="str">
        <f>'END Jul 2018'!L55</f>
        <v>Power Saver</v>
      </c>
      <c r="C71" s="105">
        <f>91*'END Jul 2018'!M55/100</f>
        <v>95.677399999999992</v>
      </c>
      <c r="D71" s="105">
        <f>$G$6*'END Jul 2018'!N55/100</f>
        <v>78.189903000000001</v>
      </c>
      <c r="E71" s="105">
        <v>0</v>
      </c>
      <c r="F71" s="105">
        <v>0</v>
      </c>
      <c r="G71" s="105">
        <f>$I$6*'END Jul 2018'!AH55/100</f>
        <v>167.65266374999999</v>
      </c>
      <c r="H71" s="105">
        <f>$H$6*'END Jul 2018'!W55/100</f>
        <v>87.983279999999993</v>
      </c>
      <c r="I71" s="105">
        <f t="shared" si="35"/>
        <v>429.50324674999996</v>
      </c>
      <c r="J71" s="107">
        <f t="shared" si="36"/>
        <v>1335.3033869999999</v>
      </c>
      <c r="K71" s="108">
        <f t="shared" si="37"/>
        <v>1718.0129869999998</v>
      </c>
      <c r="L71" s="109">
        <f>'END Jul 2018'!AW55</f>
        <v>0</v>
      </c>
      <c r="M71" s="109">
        <f>'END Jul 2018'!AX55</f>
        <v>0</v>
      </c>
      <c r="N71" s="109">
        <f>'END Jul 2018'!AY55</f>
        <v>12</v>
      </c>
      <c r="O71" s="109">
        <f>'END Jul 2018'!AZ55</f>
        <v>0</v>
      </c>
      <c r="P71" s="109">
        <f>($E$6*'END Jul 2018'!AT55/100)*4</f>
        <v>75.184200000000004</v>
      </c>
      <c r="Q71" s="109">
        <f t="shared" si="42"/>
        <v>1718.0129869999998</v>
      </c>
      <c r="R71" s="109">
        <f>Q71-(J71*O71/100)</f>
        <v>1718.0129869999998</v>
      </c>
      <c r="S71" s="110">
        <f t="shared" si="39"/>
        <v>1642.8287869999999</v>
      </c>
      <c r="T71" s="110">
        <f t="shared" si="40"/>
        <v>1642.8287869999999</v>
      </c>
      <c r="U71" s="473">
        <f t="shared" si="41"/>
        <v>1807.1116657</v>
      </c>
      <c r="V71" s="473">
        <f t="shared" si="41"/>
        <v>1807.1116657</v>
      </c>
      <c r="W71" s="124">
        <f>'END Jul 2018'!BI55</f>
        <v>0</v>
      </c>
      <c r="X71" s="232" t="str">
        <f>'END Jul 2018'!BJ55</f>
        <v>n</v>
      </c>
    </row>
    <row r="72" spans="1:136" ht="14" x14ac:dyDescent="0.3">
      <c r="A72" s="103" t="str">
        <f>'END Jul 2018'!K56</f>
        <v>Red Energy</v>
      </c>
      <c r="B72" s="104" t="str">
        <f>'END Jul 2018'!L56</f>
        <v>Living Energy Saver</v>
      </c>
      <c r="C72" s="105">
        <f>91*'END Jul 2018'!M56/100</f>
        <v>86.45</v>
      </c>
      <c r="D72" s="105">
        <f>$G$6*'END Jul 2018'!N56/100</f>
        <v>94.267800000000008</v>
      </c>
      <c r="E72" s="105">
        <v>0</v>
      </c>
      <c r="F72" s="105">
        <v>0</v>
      </c>
      <c r="G72" s="105">
        <f>$I$6*'END Jul 2018'!AH56/100</f>
        <v>193.11806250000001</v>
      </c>
      <c r="H72" s="105">
        <f>$H$6*'END Jul 2018'!W56/100</f>
        <v>62.845200000000006</v>
      </c>
      <c r="I72" s="105">
        <f t="shared" si="35"/>
        <v>436.68106250000005</v>
      </c>
      <c r="J72" s="107">
        <f t="shared" si="36"/>
        <v>1400.9242500000003</v>
      </c>
      <c r="K72" s="108">
        <f t="shared" si="37"/>
        <v>1746.7242500000002</v>
      </c>
      <c r="L72" s="109">
        <f>'END Jul 2018'!AW56</f>
        <v>0</v>
      </c>
      <c r="M72" s="109">
        <f>'END Jul 2018'!AX56</f>
        <v>0</v>
      </c>
      <c r="N72" s="109">
        <f>'END Jul 2018'!AY56</f>
        <v>10</v>
      </c>
      <c r="O72" s="109">
        <f>'END Jul 2018'!AZ56</f>
        <v>0</v>
      </c>
      <c r="P72" s="109">
        <f>($E$6*'END Jul 2018'!AT56/100)*4</f>
        <v>81.818100000000001</v>
      </c>
      <c r="Q72" s="109">
        <f t="shared" si="42"/>
        <v>1746.7242500000002</v>
      </c>
      <c r="R72" s="109">
        <f>Q72-(J72*O72/100)</f>
        <v>1746.7242500000002</v>
      </c>
      <c r="S72" s="110">
        <f t="shared" si="39"/>
        <v>1664.9061500000003</v>
      </c>
      <c r="T72" s="110">
        <f t="shared" si="40"/>
        <v>1664.9061500000003</v>
      </c>
      <c r="U72" s="473">
        <f t="shared" si="41"/>
        <v>1831.3967650000004</v>
      </c>
      <c r="V72" s="473">
        <f t="shared" si="41"/>
        <v>1831.3967650000004</v>
      </c>
      <c r="W72" s="124">
        <f>'END Jul 2018'!BI56</f>
        <v>0</v>
      </c>
      <c r="X72" s="232" t="str">
        <f>'END Jul 2018'!BJ56</f>
        <v>n</v>
      </c>
    </row>
    <row r="73" spans="1:136" s="71" customFormat="1" ht="14" x14ac:dyDescent="0.3">
      <c r="A73" s="103" t="str">
        <f>'END Jul 2018'!K57</f>
        <v>Simply Energy</v>
      </c>
      <c r="B73" s="104" t="str">
        <f>'END Jul 2018'!L57</f>
        <v>Plus</v>
      </c>
      <c r="C73" s="105">
        <f>91*'END Jul 2018'!M57/100</f>
        <v>81.226600000000005</v>
      </c>
      <c r="D73" s="105">
        <f>$G$6*'END Jul 2018'!N57/100</f>
        <v>101.80922400000001</v>
      </c>
      <c r="E73" s="105">
        <v>0</v>
      </c>
      <c r="F73" s="105">
        <v>0</v>
      </c>
      <c r="G73" s="105">
        <f>$I$6*'END Jul 2018'!AH57/100</f>
        <v>185.91705000000002</v>
      </c>
      <c r="H73" s="105">
        <f>$H$6*'END Jul 2018'!W57/100</f>
        <v>71.957754000000008</v>
      </c>
      <c r="I73" s="105">
        <f t="shared" si="35"/>
        <v>440.91062800000009</v>
      </c>
      <c r="J73" s="107">
        <f t="shared" si="36"/>
        <v>1438.7361120000003</v>
      </c>
      <c r="K73" s="108">
        <f t="shared" si="37"/>
        <v>1763.6425120000004</v>
      </c>
      <c r="L73" s="109">
        <f>'END Jul 2018'!AW57</f>
        <v>0</v>
      </c>
      <c r="M73" s="109">
        <f>'END Jul 2018'!AX57</f>
        <v>0</v>
      </c>
      <c r="N73" s="109">
        <f>'END Jul 2018'!AY57</f>
        <v>0</v>
      </c>
      <c r="O73" s="109">
        <f>'END Jul 2018'!AZ57</f>
        <v>18</v>
      </c>
      <c r="P73" s="109">
        <f>($E$6*'END Jul 2018'!AT57/100)*4</f>
        <v>83.292300000000012</v>
      </c>
      <c r="Q73" s="109">
        <f t="shared" si="42"/>
        <v>1763.6425120000004</v>
      </c>
      <c r="R73" s="109">
        <f>Q73-(J73*O73/100)</f>
        <v>1504.6700118400004</v>
      </c>
      <c r="S73" s="110">
        <f t="shared" si="39"/>
        <v>1680.3502120000003</v>
      </c>
      <c r="T73" s="110">
        <f t="shared" si="40"/>
        <v>1421.3777118400003</v>
      </c>
      <c r="U73" s="473">
        <f t="shared" si="41"/>
        <v>1848.3852332000004</v>
      </c>
      <c r="V73" s="473">
        <f t="shared" si="41"/>
        <v>1563.5154830240006</v>
      </c>
      <c r="W73" s="124">
        <f>'END Jul 2018'!BI57</f>
        <v>0</v>
      </c>
      <c r="X73" s="232" t="str">
        <f>'END Jul 2018'!BJ57</f>
        <v>n</v>
      </c>
      <c r="Y73" s="193"/>
      <c r="Z73" s="193"/>
      <c r="AA73" s="193"/>
      <c r="AB73" s="193"/>
      <c r="AC73" s="193"/>
      <c r="AD73" s="193"/>
      <c r="AE73" s="193"/>
      <c r="AF73" s="193"/>
      <c r="AG73" s="193"/>
      <c r="AH73" s="193"/>
      <c r="AI73" s="193"/>
      <c r="AJ73" s="193"/>
      <c r="AK73" s="193"/>
      <c r="AL73" s="193"/>
      <c r="AM73" s="193"/>
      <c r="AN73" s="193"/>
      <c r="AO73" s="193"/>
      <c r="AP73" s="193"/>
      <c r="AQ73" s="193"/>
      <c r="AR73" s="193"/>
      <c r="AS73" s="193"/>
      <c r="AT73" s="193"/>
      <c r="AU73" s="193"/>
      <c r="AV73" s="193"/>
      <c r="AW73" s="193"/>
      <c r="AX73" s="193"/>
      <c r="AY73" s="193"/>
      <c r="AZ73" s="193"/>
      <c r="BA73" s="193"/>
      <c r="BB73" s="193"/>
      <c r="BC73" s="193"/>
      <c r="BD73" s="193"/>
      <c r="BE73" s="193"/>
      <c r="BF73" s="193"/>
      <c r="BG73" s="193"/>
      <c r="BH73" s="193"/>
      <c r="BI73" s="193"/>
      <c r="BJ73" s="193"/>
      <c r="BK73" s="193"/>
      <c r="BL73" s="193"/>
      <c r="BM73" s="193"/>
      <c r="BN73" s="193"/>
      <c r="BO73" s="193"/>
      <c r="BP73" s="193"/>
      <c r="BQ73" s="193"/>
      <c r="BR73" s="193"/>
      <c r="BS73" s="193"/>
      <c r="BT73" s="193"/>
      <c r="BU73" s="193"/>
      <c r="BV73" s="193"/>
      <c r="BW73" s="193"/>
      <c r="BX73" s="193"/>
      <c r="BY73" s="193"/>
      <c r="BZ73" s="193"/>
      <c r="CA73" s="193"/>
      <c r="CB73" s="193"/>
      <c r="CC73" s="193"/>
      <c r="CD73" s="193"/>
      <c r="CE73" s="193"/>
      <c r="CF73" s="193"/>
      <c r="CG73" s="193"/>
      <c r="CH73" s="193"/>
      <c r="CI73" s="193"/>
      <c r="CJ73" s="193"/>
      <c r="CK73" s="193"/>
      <c r="CL73" s="193"/>
      <c r="CM73" s="193"/>
      <c r="CN73" s="193"/>
      <c r="CO73" s="193"/>
      <c r="CP73" s="193"/>
      <c r="CQ73" s="193"/>
      <c r="CR73" s="193"/>
      <c r="CS73" s="193"/>
      <c r="CT73" s="193"/>
      <c r="CU73" s="193"/>
      <c r="CV73" s="193"/>
      <c r="CW73" s="193"/>
      <c r="CX73" s="193"/>
      <c r="CY73" s="193"/>
      <c r="CZ73" s="193"/>
      <c r="DA73" s="193"/>
      <c r="DB73" s="193"/>
      <c r="DC73" s="193"/>
      <c r="DD73" s="193"/>
      <c r="DE73" s="193"/>
      <c r="DF73" s="193"/>
      <c r="DG73" s="193"/>
      <c r="DH73" s="193"/>
      <c r="DI73" s="193"/>
      <c r="DJ73" s="193"/>
      <c r="DK73" s="193"/>
      <c r="DL73" s="193"/>
      <c r="DM73" s="193"/>
      <c r="DN73" s="193"/>
      <c r="DO73" s="193"/>
      <c r="DP73" s="193"/>
      <c r="DQ73" s="193"/>
      <c r="DR73" s="193"/>
      <c r="DS73" s="193"/>
      <c r="DT73" s="193"/>
      <c r="DU73" s="193"/>
      <c r="DV73" s="193"/>
      <c r="DW73" s="193"/>
      <c r="DX73" s="193"/>
      <c r="DY73" s="193"/>
      <c r="DZ73" s="193"/>
      <c r="EA73" s="193"/>
      <c r="EB73" s="193"/>
      <c r="EC73" s="193"/>
      <c r="ED73" s="193"/>
      <c r="EE73" s="193"/>
      <c r="EF73" s="193"/>
    </row>
    <row r="74" spans="1:136" s="229" customFormat="1" ht="14" x14ac:dyDescent="0.3">
      <c r="A74" s="103" t="str">
        <f>'END Jul 2018'!K58</f>
        <v>Sumo Power</v>
      </c>
      <c r="B74" s="104" t="str">
        <f>'END Jul 2018'!L58</f>
        <v xml:space="preserve">Pay on time </v>
      </c>
      <c r="C74" s="105">
        <f>91*'END Jul 2018'!M58/100</f>
        <v>115.52632</v>
      </c>
      <c r="D74" s="105">
        <f>$G$6*'END Jul 2018'!N58/100</f>
        <v>97.148205000000019</v>
      </c>
      <c r="E74" s="105">
        <v>0</v>
      </c>
      <c r="F74" s="105">
        <v>0</v>
      </c>
      <c r="G74" s="105">
        <f>$I$6*'END Jul 2018'!AH58/100</f>
        <v>197.70052500000003</v>
      </c>
      <c r="H74" s="105">
        <f>$H$6*'END Jul 2018'!W58/100</f>
        <v>59.899331250000003</v>
      </c>
      <c r="I74" s="105">
        <f t="shared" ref="I74:I77" si="43">SUM(C74:H74)</f>
        <v>470.27438125000003</v>
      </c>
      <c r="J74" s="107">
        <f t="shared" ref="J74:J77" si="44">(I74-C74)*4</f>
        <v>1418.9922450000001</v>
      </c>
      <c r="K74" s="108">
        <f t="shared" ref="K74:K77" si="45">I74*4</f>
        <v>1881.0975250000001</v>
      </c>
      <c r="L74" s="109">
        <f>'END Jul 2018'!AW58</f>
        <v>0</v>
      </c>
      <c r="M74" s="109">
        <f>'END Jul 2018'!AX58</f>
        <v>0</v>
      </c>
      <c r="N74" s="109">
        <f>'END Jul 2018'!AY58</f>
        <v>0</v>
      </c>
      <c r="O74" s="109">
        <f>'END Jul 2018'!AZ58</f>
        <v>27</v>
      </c>
      <c r="P74" s="109">
        <f>($E$6*'END Jul 2018'!AT58/100)*4</f>
        <v>81.818100000000001</v>
      </c>
      <c r="Q74" s="109">
        <f t="shared" ref="Q74:Q77" si="46">K74</f>
        <v>1881.0975250000001</v>
      </c>
      <c r="R74" s="109">
        <f t="shared" ref="R74:R77" si="47">Q74-(J74*O74/100)</f>
        <v>1497.9696188500002</v>
      </c>
      <c r="S74" s="110">
        <f t="shared" ref="S74:S77" si="48">Q74-P74</f>
        <v>1799.2794250000002</v>
      </c>
      <c r="T74" s="110">
        <f t="shared" ref="T74:T77" si="49">R74-P74</f>
        <v>1416.1515188500002</v>
      </c>
      <c r="U74" s="473">
        <f t="shared" ref="U74:U77" si="50">S74*1.1</f>
        <v>1979.2073675000004</v>
      </c>
      <c r="V74" s="473">
        <f t="shared" ref="V74:V77" si="51">T74*1.1</f>
        <v>1557.7666707350004</v>
      </c>
      <c r="W74" s="124">
        <f>'END Jul 2018'!BI58</f>
        <v>0</v>
      </c>
      <c r="X74" s="232" t="str">
        <f>'END Jul 2018'!BJ58</f>
        <v>n</v>
      </c>
    </row>
    <row r="75" spans="1:136" s="193" customFormat="1" ht="14" x14ac:dyDescent="0.3">
      <c r="A75" s="103" t="str">
        <f>'END Jul 2018'!K59</f>
        <v>1st Energy</v>
      </c>
      <c r="B75" s="104" t="str">
        <f>'END Jul 2018'!L59</f>
        <v>Market offer</v>
      </c>
      <c r="C75" s="105">
        <f>91*'END Jul 2018'!M59/100</f>
        <v>101.6925</v>
      </c>
      <c r="D75" s="105">
        <f>$G$6*'END Jul 2018'!N59/100</f>
        <v>107.51766300000001</v>
      </c>
      <c r="E75" s="105">
        <v>0</v>
      </c>
      <c r="F75" s="105">
        <v>0</v>
      </c>
      <c r="G75" s="105">
        <f>$I$6*'END Jul 2018'!AH59/100</f>
        <v>220.28551875000002</v>
      </c>
      <c r="H75" s="105">
        <f>$H$6*'END Jul 2018'!W59/100</f>
        <v>64.337773499999997</v>
      </c>
      <c r="I75" s="105">
        <f t="shared" si="43"/>
        <v>493.83345525000004</v>
      </c>
      <c r="J75" s="107">
        <f t="shared" si="44"/>
        <v>1568.5638210000002</v>
      </c>
      <c r="K75" s="108">
        <f t="shared" si="45"/>
        <v>1975.3338210000002</v>
      </c>
      <c r="L75" s="109">
        <f>'END Jul 2018'!AW59</f>
        <v>0</v>
      </c>
      <c r="M75" s="109">
        <f>'END Jul 2018'!AX59</f>
        <v>0</v>
      </c>
      <c r="N75" s="109">
        <f>'END Jul 2018'!AY59</f>
        <v>0</v>
      </c>
      <c r="O75" s="109">
        <f>'END Jul 2018'!AZ59</f>
        <v>22</v>
      </c>
      <c r="P75" s="109">
        <f>($E$6*'END Jul 2018'!AT59/100)*4</f>
        <v>37.592100000000002</v>
      </c>
      <c r="Q75" s="109">
        <f t="shared" si="46"/>
        <v>1975.3338210000002</v>
      </c>
      <c r="R75" s="109">
        <f t="shared" si="47"/>
        <v>1630.2497803800002</v>
      </c>
      <c r="S75" s="110">
        <f t="shared" si="48"/>
        <v>1937.7417210000001</v>
      </c>
      <c r="T75" s="110">
        <f t="shared" si="49"/>
        <v>1592.6576803800001</v>
      </c>
      <c r="U75" s="473">
        <f t="shared" si="50"/>
        <v>2131.5158931000001</v>
      </c>
      <c r="V75" s="473">
        <f t="shared" si="51"/>
        <v>1751.9234484180004</v>
      </c>
      <c r="W75" s="124">
        <f>'END Jul 2018'!BI59</f>
        <v>0</v>
      </c>
      <c r="X75" s="232" t="str">
        <f>'END Jul 2018'!BJ59</f>
        <v>n</v>
      </c>
    </row>
    <row r="76" spans="1:136" s="193" customFormat="1" ht="14" x14ac:dyDescent="0.3">
      <c r="A76" s="103" t="str">
        <f>'END Jul 2018'!K60</f>
        <v>Amaysim</v>
      </c>
      <c r="B76" s="104" t="str">
        <f>'END Jul 2018'!L60</f>
        <v>Solar 2</v>
      </c>
      <c r="C76" s="105">
        <f>91*'END Jul 2018'!M60/100</f>
        <v>85.54</v>
      </c>
      <c r="D76" s="105">
        <f>$G$6*'END Jul 2018'!N60/100</f>
        <v>121.76257500000001</v>
      </c>
      <c r="E76" s="105">
        <v>0</v>
      </c>
      <c r="F76" s="105">
        <v>0</v>
      </c>
      <c r="G76" s="105">
        <f>$I$6*'END Jul 2018'!AH60/100</f>
        <v>262.50963750000005</v>
      </c>
      <c r="H76" s="105">
        <f>$H$6*'END Jul 2018'!W60/100</f>
        <v>125.69040000000001</v>
      </c>
      <c r="I76" s="105">
        <f t="shared" si="43"/>
        <v>595.50261250000017</v>
      </c>
      <c r="J76" s="107">
        <f t="shared" si="44"/>
        <v>2039.8504500000006</v>
      </c>
      <c r="K76" s="108">
        <f t="shared" si="45"/>
        <v>2382.0104500000007</v>
      </c>
      <c r="L76" s="109">
        <f>'END Jul 2018'!AW60</f>
        <v>0</v>
      </c>
      <c r="M76" s="109">
        <f>'END Jul 2018'!AX60</f>
        <v>0</v>
      </c>
      <c r="N76" s="109">
        <f>'END Jul 2018'!AY60</f>
        <v>28</v>
      </c>
      <c r="O76" s="109">
        <f>'END Jul 2018'!AZ60</f>
        <v>0</v>
      </c>
      <c r="P76" s="109">
        <f>($E$6*'END Jul 2018'!AT60/100)*4</f>
        <v>125.307</v>
      </c>
      <c r="Q76" s="109">
        <f t="shared" si="46"/>
        <v>2382.0104500000007</v>
      </c>
      <c r="R76" s="109">
        <f t="shared" si="47"/>
        <v>2382.0104500000007</v>
      </c>
      <c r="S76" s="110">
        <f t="shared" si="48"/>
        <v>2256.7034500000009</v>
      </c>
      <c r="T76" s="110">
        <f t="shared" si="49"/>
        <v>2256.7034500000009</v>
      </c>
      <c r="U76" s="473">
        <f t="shared" si="50"/>
        <v>2482.3737950000013</v>
      </c>
      <c r="V76" s="473">
        <f t="shared" si="51"/>
        <v>2482.3737950000013</v>
      </c>
      <c r="W76" s="124">
        <f>'END Jul 2018'!BI60</f>
        <v>0</v>
      </c>
      <c r="X76" s="232" t="str">
        <f>'END Jul 2018'!BJ60</f>
        <v>n</v>
      </c>
    </row>
    <row r="77" spans="1:136" s="193" customFormat="1" ht="14.5" thickBot="1" x14ac:dyDescent="0.35">
      <c r="A77" s="113" t="str">
        <f>'END Jul 2018'!K61</f>
        <v>Q Energy</v>
      </c>
      <c r="B77" s="114" t="str">
        <f>'END Jul 2018'!L61</f>
        <v>Flexi Saver Home</v>
      </c>
      <c r="C77" s="115">
        <f>91*'END Jul 2018'!M61/100</f>
        <v>80.534999999999997</v>
      </c>
      <c r="D77" s="115">
        <f>$G$6*'END Jul 2018'!N61/100</f>
        <v>76.838731200000012</v>
      </c>
      <c r="E77" s="115">
        <v>0</v>
      </c>
      <c r="F77" s="115">
        <v>0</v>
      </c>
      <c r="G77" s="115">
        <f>$I$6*'END Jul 2018'!AH61/100</f>
        <v>161.76092625000001</v>
      </c>
      <c r="H77" s="115">
        <f>$H$6*'END Jul 2018'!W61/100</f>
        <v>48.528277875000001</v>
      </c>
      <c r="I77" s="115">
        <f t="shared" si="43"/>
        <v>367.66293532500003</v>
      </c>
      <c r="J77" s="117">
        <f t="shared" si="44"/>
        <v>1148.5117413000003</v>
      </c>
      <c r="K77" s="118">
        <f t="shared" si="45"/>
        <v>1470.6517413000001</v>
      </c>
      <c r="L77" s="119">
        <f>'END Jul 2018'!AW61</f>
        <v>0</v>
      </c>
      <c r="M77" s="119">
        <f>'END Jul 2018'!AX61</f>
        <v>0</v>
      </c>
      <c r="N77" s="119">
        <f>'END Jul 2018'!AY61</f>
        <v>0</v>
      </c>
      <c r="O77" s="119">
        <f>'END Jul 2018'!AZ61</f>
        <v>0</v>
      </c>
      <c r="P77" s="119">
        <f>($E$6*'END Jul 2018'!AT61/100)*4</f>
        <v>58.968000000000004</v>
      </c>
      <c r="Q77" s="119">
        <f t="shared" si="46"/>
        <v>1470.6517413000001</v>
      </c>
      <c r="R77" s="119">
        <f t="shared" si="47"/>
        <v>1470.6517413000001</v>
      </c>
      <c r="S77" s="120">
        <f t="shared" si="48"/>
        <v>1411.6837413000001</v>
      </c>
      <c r="T77" s="120">
        <f t="shared" si="49"/>
        <v>1411.6837413000001</v>
      </c>
      <c r="U77" s="474">
        <f t="shared" si="50"/>
        <v>1552.8521154300001</v>
      </c>
      <c r="V77" s="474">
        <f t="shared" si="51"/>
        <v>1552.8521154300001</v>
      </c>
      <c r="W77" s="126">
        <f>'END Jul 2018'!BI61</f>
        <v>24</v>
      </c>
      <c r="X77" s="233" t="str">
        <f>'END Jul 2018'!BJ61</f>
        <v>n</v>
      </c>
    </row>
    <row r="78" spans="1:136" s="193" customFormat="1" x14ac:dyDescent="0.3"/>
    <row r="79" spans="1:136" s="193" customFormat="1" x14ac:dyDescent="0.3"/>
    <row r="80" spans="1:136" s="193" customFormat="1" x14ac:dyDescent="0.3"/>
    <row r="81" s="193" customFormat="1" x14ac:dyDescent="0.3"/>
    <row r="82" s="193" customFormat="1" x14ac:dyDescent="0.3"/>
    <row r="83" s="193" customFormat="1" x14ac:dyDescent="0.3"/>
    <row r="84" s="193" customFormat="1" x14ac:dyDescent="0.3"/>
    <row r="85" s="193" customFormat="1" x14ac:dyDescent="0.3"/>
    <row r="86" s="193" customFormat="1" x14ac:dyDescent="0.3"/>
    <row r="87" s="193" customFormat="1" x14ac:dyDescent="0.3"/>
    <row r="88" s="193" customFormat="1" x14ac:dyDescent="0.3"/>
    <row r="89" s="193" customFormat="1" x14ac:dyDescent="0.3"/>
    <row r="90" s="193" customFormat="1" x14ac:dyDescent="0.3"/>
    <row r="91" s="193" customFormat="1" x14ac:dyDescent="0.3"/>
    <row r="92" s="193" customFormat="1" x14ac:dyDescent="0.3"/>
    <row r="93" s="193" customFormat="1" x14ac:dyDescent="0.3"/>
    <row r="94" s="193" customFormat="1" x14ac:dyDescent="0.3"/>
    <row r="95" s="193" customFormat="1" x14ac:dyDescent="0.3"/>
    <row r="96" s="193" customFormat="1" x14ac:dyDescent="0.3"/>
    <row r="97" s="193" customFormat="1" x14ac:dyDescent="0.3"/>
    <row r="98" s="193" customFormat="1" x14ac:dyDescent="0.3"/>
    <row r="99" s="193" customFormat="1" x14ac:dyDescent="0.3"/>
    <row r="100" s="193" customFormat="1" x14ac:dyDescent="0.3"/>
    <row r="101" s="193" customFormat="1" x14ac:dyDescent="0.3"/>
    <row r="102" s="193" customFormat="1" x14ac:dyDescent="0.3"/>
    <row r="103" s="193" customFormat="1" x14ac:dyDescent="0.3"/>
    <row r="104" s="193" customFormat="1" x14ac:dyDescent="0.3"/>
    <row r="105" s="193" customFormat="1" x14ac:dyDescent="0.3"/>
    <row r="106" s="193" customFormat="1" x14ac:dyDescent="0.3"/>
    <row r="107" s="193" customFormat="1" x14ac:dyDescent="0.3"/>
    <row r="108" s="193" customFormat="1" x14ac:dyDescent="0.3"/>
    <row r="109" s="193" customFormat="1" x14ac:dyDescent="0.3"/>
    <row r="110" s="193" customFormat="1" x14ac:dyDescent="0.3"/>
    <row r="111" s="193" customFormat="1" x14ac:dyDescent="0.3"/>
    <row r="112" s="193" customFormat="1" x14ac:dyDescent="0.3"/>
    <row r="113" s="193" customFormat="1" x14ac:dyDescent="0.3"/>
    <row r="114" s="193" customFormat="1" x14ac:dyDescent="0.3"/>
    <row r="115" s="193" customFormat="1" x14ac:dyDescent="0.3"/>
    <row r="116" s="193" customFormat="1" x14ac:dyDescent="0.3"/>
    <row r="117" s="193" customFormat="1" x14ac:dyDescent="0.3"/>
    <row r="118" s="193" customFormat="1" x14ac:dyDescent="0.3"/>
    <row r="119" s="193" customFormat="1" x14ac:dyDescent="0.3"/>
    <row r="120" s="193" customFormat="1" x14ac:dyDescent="0.3"/>
    <row r="121" s="193" customFormat="1" x14ac:dyDescent="0.3"/>
    <row r="122" s="193" customFormat="1" x14ac:dyDescent="0.3"/>
    <row r="123" s="193" customFormat="1" x14ac:dyDescent="0.3"/>
    <row r="124" s="193" customFormat="1" x14ac:dyDescent="0.3"/>
    <row r="125" s="193" customFormat="1" x14ac:dyDescent="0.3"/>
    <row r="126" s="193" customFormat="1" x14ac:dyDescent="0.3"/>
    <row r="127" s="193" customFormat="1" x14ac:dyDescent="0.3"/>
    <row r="128" s="193" customFormat="1" x14ac:dyDescent="0.3"/>
    <row r="129" s="193" customFormat="1" x14ac:dyDescent="0.3"/>
    <row r="130" s="193" customFormat="1" x14ac:dyDescent="0.3"/>
    <row r="131" s="193" customFormat="1" x14ac:dyDescent="0.3"/>
    <row r="132" s="193" customFormat="1" x14ac:dyDescent="0.3"/>
    <row r="133" s="193" customFormat="1" x14ac:dyDescent="0.3"/>
    <row r="134" s="193" customFormat="1" x14ac:dyDescent="0.3"/>
    <row r="135" s="193" customFormat="1" x14ac:dyDescent="0.3"/>
    <row r="136" s="193" customFormat="1" x14ac:dyDescent="0.3"/>
    <row r="137" s="193" customFormat="1" x14ac:dyDescent="0.3"/>
    <row r="138" s="193" customFormat="1" x14ac:dyDescent="0.3"/>
    <row r="139" s="193" customFormat="1" x14ac:dyDescent="0.3"/>
    <row r="140" s="193" customFormat="1" x14ac:dyDescent="0.3"/>
    <row r="141" s="193" customFormat="1" x14ac:dyDescent="0.3"/>
    <row r="142" s="193" customFormat="1" x14ac:dyDescent="0.3"/>
    <row r="143" s="193" customFormat="1" x14ac:dyDescent="0.3"/>
    <row r="144" s="193" customFormat="1" x14ac:dyDescent="0.3"/>
    <row r="145" s="193" customFormat="1" x14ac:dyDescent="0.3"/>
    <row r="146" s="193" customFormat="1" x14ac:dyDescent="0.3"/>
    <row r="147" s="193" customFormat="1" x14ac:dyDescent="0.3"/>
    <row r="148" s="193" customFormat="1" x14ac:dyDescent="0.3"/>
    <row r="149" s="193" customFormat="1" x14ac:dyDescent="0.3"/>
    <row r="150" s="193" customFormat="1" x14ac:dyDescent="0.3"/>
    <row r="151" s="193" customFormat="1" x14ac:dyDescent="0.3"/>
    <row r="152" s="193" customFormat="1" x14ac:dyDescent="0.3"/>
    <row r="153" s="193" customFormat="1" x14ac:dyDescent="0.3"/>
    <row r="154" s="193" customFormat="1" x14ac:dyDescent="0.3"/>
    <row r="155" s="193" customFormat="1" x14ac:dyDescent="0.3"/>
    <row r="156" s="193" customFormat="1" x14ac:dyDescent="0.3"/>
    <row r="157" s="193" customFormat="1" x14ac:dyDescent="0.3"/>
    <row r="158" s="193" customFormat="1" x14ac:dyDescent="0.3"/>
    <row r="159" s="193" customFormat="1" x14ac:dyDescent="0.3"/>
    <row r="160" s="193" customFormat="1" x14ac:dyDescent="0.3"/>
    <row r="161" s="193" customFormat="1" x14ac:dyDescent="0.3"/>
    <row r="162" s="193" customFormat="1" x14ac:dyDescent="0.3"/>
    <row r="163" s="193" customFormat="1" x14ac:dyDescent="0.3"/>
    <row r="164" s="193" customFormat="1" x14ac:dyDescent="0.3"/>
    <row r="165" s="193" customFormat="1" x14ac:dyDescent="0.3"/>
    <row r="166" s="193" customFormat="1" x14ac:dyDescent="0.3"/>
    <row r="167" s="193" customFormat="1" x14ac:dyDescent="0.3"/>
    <row r="168" s="193" customFormat="1" x14ac:dyDescent="0.3"/>
    <row r="169" s="193" customFormat="1" x14ac:dyDescent="0.3"/>
    <row r="170" s="193" customFormat="1" x14ac:dyDescent="0.3"/>
    <row r="171" s="193" customFormat="1" x14ac:dyDescent="0.3"/>
    <row r="172" s="193" customFormat="1" x14ac:dyDescent="0.3"/>
    <row r="173" s="193" customFormat="1" x14ac:dyDescent="0.3"/>
    <row r="174" s="193" customFormat="1" x14ac:dyDescent="0.3"/>
    <row r="175" s="193" customFormat="1" x14ac:dyDescent="0.3"/>
    <row r="176" s="193" customFormat="1" x14ac:dyDescent="0.3"/>
    <row r="177" s="193" customFormat="1" x14ac:dyDescent="0.3"/>
    <row r="178" s="193" customFormat="1" x14ac:dyDescent="0.3"/>
    <row r="179" s="193" customFormat="1" x14ac:dyDescent="0.3"/>
    <row r="180" s="193" customFormat="1" x14ac:dyDescent="0.3"/>
    <row r="181" s="193" customFormat="1" x14ac:dyDescent="0.3"/>
    <row r="182" s="193" customFormat="1" x14ac:dyDescent="0.3"/>
    <row r="183" s="193" customFormat="1" x14ac:dyDescent="0.3"/>
    <row r="184" s="193" customFormat="1" x14ac:dyDescent="0.3"/>
    <row r="185" s="193" customFormat="1" x14ac:dyDescent="0.3"/>
    <row r="186" s="193" customFormat="1" x14ac:dyDescent="0.3"/>
    <row r="187" s="193" customFormat="1" x14ac:dyDescent="0.3"/>
    <row r="188" s="193" customFormat="1" x14ac:dyDescent="0.3"/>
    <row r="189" s="193" customFormat="1" x14ac:dyDescent="0.3"/>
    <row r="190" s="193" customFormat="1" x14ac:dyDescent="0.3"/>
    <row r="191" s="193" customFormat="1" x14ac:dyDescent="0.3"/>
    <row r="192" s="193" customFormat="1" x14ac:dyDescent="0.3"/>
    <row r="193" s="193" customFormat="1" x14ac:dyDescent="0.3"/>
    <row r="194" s="193" customFormat="1" x14ac:dyDescent="0.3"/>
    <row r="195" s="193" customFormat="1" x14ac:dyDescent="0.3"/>
    <row r="196" s="193" customFormat="1" x14ac:dyDescent="0.3"/>
    <row r="197" s="193" customFormat="1" x14ac:dyDescent="0.3"/>
    <row r="198" s="193" customFormat="1" x14ac:dyDescent="0.3"/>
    <row r="199" s="193" customFormat="1" x14ac:dyDescent="0.3"/>
    <row r="200" s="193" customFormat="1" x14ac:dyDescent="0.3"/>
    <row r="201" s="193" customFormat="1" x14ac:dyDescent="0.3"/>
    <row r="202" s="193" customFormat="1" x14ac:dyDescent="0.3"/>
    <row r="203" s="193" customFormat="1" x14ac:dyDescent="0.3"/>
    <row r="204" s="193" customFormat="1" x14ac:dyDescent="0.3"/>
    <row r="205" s="193" customFormat="1" x14ac:dyDescent="0.3"/>
    <row r="206" s="193" customFormat="1" x14ac:dyDescent="0.3"/>
    <row r="207" s="193" customFormat="1" x14ac:dyDescent="0.3"/>
    <row r="208" s="193" customFormat="1" x14ac:dyDescent="0.3"/>
    <row r="209" s="193" customFormat="1" x14ac:dyDescent="0.3"/>
    <row r="210" s="193" customFormat="1" x14ac:dyDescent="0.3"/>
    <row r="211" s="193" customFormat="1" x14ac:dyDescent="0.3"/>
    <row r="212" s="193" customFormat="1" x14ac:dyDescent="0.3"/>
    <row r="213" s="193" customFormat="1" x14ac:dyDescent="0.3"/>
    <row r="214" s="193" customFormat="1" x14ac:dyDescent="0.3"/>
    <row r="215" s="193" customFormat="1" x14ac:dyDescent="0.3"/>
    <row r="216" s="193" customFormat="1" x14ac:dyDescent="0.3"/>
    <row r="217" s="193" customFormat="1" x14ac:dyDescent="0.3"/>
    <row r="218" s="193" customFormat="1" x14ac:dyDescent="0.3"/>
    <row r="219" s="193" customFormat="1" x14ac:dyDescent="0.3"/>
    <row r="220" s="193" customFormat="1" x14ac:dyDescent="0.3"/>
    <row r="221" s="193" customFormat="1" x14ac:dyDescent="0.3"/>
    <row r="222" s="193" customFormat="1" x14ac:dyDescent="0.3"/>
    <row r="223" s="193" customFormat="1" x14ac:dyDescent="0.3"/>
    <row r="224" s="193" customFormat="1" x14ac:dyDescent="0.3"/>
    <row r="225" s="193" customFormat="1" x14ac:dyDescent="0.3"/>
    <row r="226" s="193" customFormat="1" x14ac:dyDescent="0.3"/>
    <row r="227" s="193" customFormat="1" x14ac:dyDescent="0.3"/>
    <row r="228" s="193" customFormat="1" x14ac:dyDescent="0.3"/>
    <row r="229" s="193" customFormat="1" x14ac:dyDescent="0.3"/>
    <row r="230" s="193" customFormat="1" x14ac:dyDescent="0.3"/>
    <row r="231" s="193" customFormat="1" x14ac:dyDescent="0.3"/>
    <row r="232" s="193" customFormat="1" x14ac:dyDescent="0.3"/>
    <row r="233" s="193" customFormat="1" x14ac:dyDescent="0.3"/>
    <row r="234" s="193" customFormat="1" x14ac:dyDescent="0.3"/>
    <row r="235" s="193" customFormat="1" x14ac:dyDescent="0.3"/>
    <row r="236" s="193" customFormat="1" x14ac:dyDescent="0.3"/>
    <row r="237" s="193" customFormat="1" x14ac:dyDescent="0.3"/>
    <row r="238" s="193" customFormat="1" x14ac:dyDescent="0.3"/>
    <row r="239" s="193" customFormat="1" x14ac:dyDescent="0.3"/>
    <row r="240" s="193" customFormat="1" x14ac:dyDescent="0.3"/>
    <row r="241" s="193" customFormat="1" x14ac:dyDescent="0.3"/>
    <row r="242" s="193" customFormat="1" x14ac:dyDescent="0.3"/>
    <row r="243" s="193" customFormat="1" x14ac:dyDescent="0.3"/>
    <row r="244" s="193" customFormat="1" x14ac:dyDescent="0.3"/>
    <row r="245" s="193" customFormat="1" x14ac:dyDescent="0.3"/>
    <row r="246" s="193" customFormat="1" x14ac:dyDescent="0.3"/>
    <row r="247" s="193" customFormat="1" x14ac:dyDescent="0.3"/>
    <row r="248" s="193" customFormat="1" x14ac:dyDescent="0.3"/>
    <row r="249" s="193" customFormat="1" x14ac:dyDescent="0.3"/>
    <row r="250" s="193" customFormat="1" x14ac:dyDescent="0.3"/>
    <row r="251" s="193" customFormat="1" x14ac:dyDescent="0.3"/>
    <row r="252" s="193" customFormat="1" x14ac:dyDescent="0.3"/>
    <row r="253" s="193" customFormat="1" x14ac:dyDescent="0.3"/>
    <row r="254" s="193" customFormat="1" x14ac:dyDescent="0.3"/>
    <row r="255" s="193" customFormat="1" x14ac:dyDescent="0.3"/>
    <row r="256" s="193" customFormat="1" x14ac:dyDescent="0.3"/>
    <row r="257" s="193" customFormat="1" x14ac:dyDescent="0.3"/>
    <row r="258" s="193" customFormat="1" x14ac:dyDescent="0.3"/>
    <row r="259" s="193" customFormat="1" x14ac:dyDescent="0.3"/>
    <row r="260" s="193" customFormat="1" x14ac:dyDescent="0.3"/>
    <row r="261" s="193" customFormat="1" x14ac:dyDescent="0.3"/>
    <row r="262" s="193" customFormat="1" x14ac:dyDescent="0.3"/>
    <row r="263" s="193" customFormat="1" x14ac:dyDescent="0.3"/>
    <row r="264" s="193" customFormat="1" x14ac:dyDescent="0.3"/>
    <row r="265" s="193" customFormat="1" x14ac:dyDescent="0.3"/>
    <row r="266" s="193" customFormat="1" x14ac:dyDescent="0.3"/>
    <row r="267" s="193" customFormat="1" x14ac:dyDescent="0.3"/>
    <row r="268" s="193" customFormat="1" x14ac:dyDescent="0.3"/>
    <row r="269" s="193" customFormat="1" x14ac:dyDescent="0.3"/>
    <row r="270" s="193" customFormat="1" x14ac:dyDescent="0.3"/>
    <row r="271" s="193" customFormat="1" x14ac:dyDescent="0.3"/>
    <row r="272" s="193" customFormat="1" x14ac:dyDescent="0.3"/>
    <row r="273" s="193" customFormat="1" x14ac:dyDescent="0.3"/>
    <row r="274" s="193" customFormat="1" x14ac:dyDescent="0.3"/>
    <row r="275" s="193" customFormat="1" x14ac:dyDescent="0.3"/>
    <row r="276" s="193" customFormat="1" x14ac:dyDescent="0.3"/>
    <row r="277" s="193" customFormat="1" x14ac:dyDescent="0.3"/>
    <row r="278" s="193" customFormat="1" x14ac:dyDescent="0.3"/>
    <row r="279" s="193" customFormat="1" x14ac:dyDescent="0.3"/>
    <row r="280" s="193" customFormat="1" x14ac:dyDescent="0.3"/>
    <row r="281" s="193" customFormat="1" x14ac:dyDescent="0.3"/>
    <row r="282" s="193" customFormat="1" x14ac:dyDescent="0.3"/>
    <row r="283" s="193" customFormat="1" x14ac:dyDescent="0.3"/>
    <row r="284" s="193" customFormat="1" x14ac:dyDescent="0.3"/>
    <row r="285" s="193" customFormat="1" x14ac:dyDescent="0.3"/>
    <row r="286" s="193" customFormat="1" x14ac:dyDescent="0.3"/>
    <row r="287" s="193" customFormat="1" x14ac:dyDescent="0.3"/>
    <row r="288" s="193" customFormat="1" x14ac:dyDescent="0.3"/>
    <row r="289" s="193" customFormat="1" x14ac:dyDescent="0.3"/>
    <row r="290" s="193" customFormat="1" x14ac:dyDescent="0.3"/>
    <row r="291" s="193" customFormat="1" x14ac:dyDescent="0.3"/>
    <row r="292" s="193" customFormat="1" x14ac:dyDescent="0.3"/>
    <row r="293" s="193" customFormat="1" x14ac:dyDescent="0.3"/>
    <row r="294" s="193" customFormat="1" x14ac:dyDescent="0.3"/>
    <row r="295" s="193" customFormat="1" x14ac:dyDescent="0.3"/>
    <row r="296" s="193" customFormat="1" x14ac:dyDescent="0.3"/>
    <row r="297" s="193" customFormat="1" x14ac:dyDescent="0.3"/>
    <row r="298" s="193" customFormat="1" x14ac:dyDescent="0.3"/>
    <row r="299" s="193" customFormat="1" x14ac:dyDescent="0.3"/>
    <row r="300" s="193" customFormat="1" x14ac:dyDescent="0.3"/>
    <row r="301" s="193" customFormat="1" x14ac:dyDescent="0.3"/>
    <row r="302" s="193" customFormat="1" x14ac:dyDescent="0.3"/>
    <row r="303" s="193" customFormat="1" x14ac:dyDescent="0.3"/>
    <row r="304" s="193" customFormat="1" x14ac:dyDescent="0.3"/>
    <row r="305" s="193" customFormat="1" x14ac:dyDescent="0.3"/>
    <row r="306" s="193" customFormat="1" x14ac:dyDescent="0.3"/>
    <row r="307" s="193" customFormat="1" x14ac:dyDescent="0.3"/>
    <row r="308" s="193" customFormat="1" x14ac:dyDescent="0.3"/>
    <row r="309" s="193" customFormat="1" x14ac:dyDescent="0.3"/>
    <row r="310" s="193" customFormat="1" x14ac:dyDescent="0.3"/>
    <row r="311" s="193" customFormat="1" x14ac:dyDescent="0.3"/>
    <row r="312" s="193" customFormat="1" x14ac:dyDescent="0.3"/>
    <row r="313" s="193" customFormat="1" x14ac:dyDescent="0.3"/>
    <row r="314" s="193" customFormat="1" x14ac:dyDescent="0.3"/>
    <row r="315" s="193" customFormat="1" x14ac:dyDescent="0.3"/>
    <row r="316" s="193" customFormat="1" x14ac:dyDescent="0.3"/>
    <row r="317" s="193" customFormat="1" x14ac:dyDescent="0.3"/>
    <row r="318" s="193" customFormat="1" x14ac:dyDescent="0.3"/>
    <row r="319" s="193" customFormat="1" x14ac:dyDescent="0.3"/>
    <row r="320" s="193" customFormat="1" x14ac:dyDescent="0.3"/>
    <row r="321" s="193" customFormat="1" x14ac:dyDescent="0.3"/>
    <row r="322" s="193" customFormat="1" x14ac:dyDescent="0.3"/>
    <row r="323" s="193" customFormat="1" x14ac:dyDescent="0.3"/>
    <row r="324" s="193" customFormat="1" x14ac:dyDescent="0.3"/>
    <row r="325" s="193" customFormat="1" x14ac:dyDescent="0.3"/>
    <row r="326" s="193" customFormat="1" x14ac:dyDescent="0.3"/>
    <row r="327" s="193" customFormat="1" x14ac:dyDescent="0.3"/>
    <row r="328" s="193" customFormat="1" x14ac:dyDescent="0.3"/>
    <row r="329" s="193" customFormat="1" x14ac:dyDescent="0.3"/>
    <row r="330" s="193" customFormat="1" x14ac:dyDescent="0.3"/>
    <row r="331" s="193" customFormat="1" x14ac:dyDescent="0.3"/>
    <row r="332" s="193" customFormat="1" x14ac:dyDescent="0.3"/>
    <row r="333" s="193" customFormat="1" x14ac:dyDescent="0.3"/>
    <row r="334" s="193" customFormat="1" x14ac:dyDescent="0.3"/>
    <row r="335" s="193" customFormat="1" x14ac:dyDescent="0.3"/>
    <row r="336" s="193" customFormat="1" x14ac:dyDescent="0.3"/>
    <row r="337" s="193" customFormat="1" x14ac:dyDescent="0.3"/>
    <row r="338" s="193" customFormat="1" x14ac:dyDescent="0.3"/>
    <row r="339" s="193" customFormat="1" x14ac:dyDescent="0.3"/>
    <row r="340" s="193" customFormat="1" x14ac:dyDescent="0.3"/>
    <row r="341" s="193" customFormat="1" x14ac:dyDescent="0.3"/>
    <row r="342" s="193" customFormat="1" x14ac:dyDescent="0.3"/>
    <row r="343" s="193" customFormat="1" x14ac:dyDescent="0.3"/>
    <row r="344" s="193" customFormat="1" x14ac:dyDescent="0.3"/>
    <row r="345" s="193" customFormat="1" x14ac:dyDescent="0.3"/>
    <row r="346" s="193" customFormat="1" x14ac:dyDescent="0.3"/>
    <row r="347" s="193" customFormat="1" x14ac:dyDescent="0.3"/>
    <row r="348" s="193" customFormat="1" x14ac:dyDescent="0.3"/>
    <row r="349" s="193" customFormat="1" x14ac:dyDescent="0.3"/>
    <row r="350" s="193" customFormat="1" x14ac:dyDescent="0.3"/>
    <row r="351" s="193" customFormat="1" x14ac:dyDescent="0.3"/>
    <row r="352" s="193" customFormat="1" x14ac:dyDescent="0.3"/>
    <row r="353" s="193" customFormat="1" x14ac:dyDescent="0.3"/>
    <row r="354" s="193" customFormat="1" x14ac:dyDescent="0.3"/>
    <row r="355" s="193" customFormat="1" x14ac:dyDescent="0.3"/>
    <row r="356" s="193" customFormat="1" x14ac:dyDescent="0.3"/>
    <row r="357" s="193" customFormat="1" x14ac:dyDescent="0.3"/>
    <row r="358" s="193" customFormat="1" x14ac:dyDescent="0.3"/>
    <row r="359" s="193" customFormat="1" x14ac:dyDescent="0.3"/>
    <row r="360" s="193" customFormat="1" x14ac:dyDescent="0.3"/>
    <row r="361" s="193" customFormat="1" x14ac:dyDescent="0.3"/>
    <row r="362" s="193" customFormat="1" x14ac:dyDescent="0.3"/>
    <row r="363" s="193" customFormat="1" x14ac:dyDescent="0.3"/>
    <row r="364" s="193" customFormat="1" x14ac:dyDescent="0.3"/>
    <row r="365" s="193" customFormat="1" x14ac:dyDescent="0.3"/>
    <row r="366" s="193" customFormat="1" x14ac:dyDescent="0.3"/>
    <row r="367" s="193" customFormat="1" x14ac:dyDescent="0.3"/>
    <row r="368" s="193" customFormat="1" x14ac:dyDescent="0.3"/>
    <row r="369" s="193" customFormat="1" x14ac:dyDescent="0.3"/>
    <row r="370" s="193" customFormat="1" x14ac:dyDescent="0.3"/>
    <row r="371" s="193" customFormat="1" x14ac:dyDescent="0.3"/>
    <row r="372" s="193" customFormat="1" x14ac:dyDescent="0.3"/>
    <row r="373" s="193" customFormat="1" x14ac:dyDescent="0.3"/>
    <row r="374" s="193" customFormat="1" x14ac:dyDescent="0.3"/>
    <row r="375" s="193" customFormat="1" x14ac:dyDescent="0.3"/>
    <row r="376" s="193" customFormat="1" x14ac:dyDescent="0.3"/>
    <row r="377" s="193" customFormat="1" x14ac:dyDescent="0.3"/>
    <row r="378" s="193" customFormat="1" x14ac:dyDescent="0.3"/>
    <row r="379" s="193" customFormat="1" x14ac:dyDescent="0.3"/>
    <row r="380" s="193" customFormat="1" x14ac:dyDescent="0.3"/>
    <row r="381" s="193" customFormat="1" x14ac:dyDescent="0.3"/>
    <row r="382" s="193" customFormat="1" x14ac:dyDescent="0.3"/>
    <row r="383" s="193" customFormat="1" x14ac:dyDescent="0.3"/>
    <row r="384" s="193" customFormat="1" x14ac:dyDescent="0.3"/>
    <row r="385" s="193" customFormat="1" x14ac:dyDescent="0.3"/>
    <row r="386" s="193" customFormat="1" x14ac:dyDescent="0.3"/>
    <row r="387" s="193" customFormat="1" x14ac:dyDescent="0.3"/>
    <row r="388" s="193" customFormat="1" x14ac:dyDescent="0.3"/>
    <row r="389" s="193" customFormat="1" x14ac:dyDescent="0.3"/>
    <row r="390" s="193" customFormat="1" x14ac:dyDescent="0.3"/>
    <row r="391" s="193" customFormat="1" x14ac:dyDescent="0.3"/>
    <row r="392" s="193" customFormat="1" x14ac:dyDescent="0.3"/>
    <row r="393" s="193" customFormat="1" x14ac:dyDescent="0.3"/>
    <row r="394" s="193" customFormat="1" x14ac:dyDescent="0.3"/>
    <row r="395" s="193" customFormat="1" x14ac:dyDescent="0.3"/>
    <row r="396" s="193" customFormat="1" x14ac:dyDescent="0.3"/>
    <row r="397" s="193" customFormat="1" x14ac:dyDescent="0.3"/>
    <row r="398" s="193" customFormat="1" x14ac:dyDescent="0.3"/>
    <row r="399" s="193" customFormat="1" x14ac:dyDescent="0.3"/>
    <row r="400" s="193" customFormat="1" x14ac:dyDescent="0.3"/>
    <row r="401" s="193" customFormat="1" x14ac:dyDescent="0.3"/>
    <row r="402" s="193" customFormat="1" x14ac:dyDescent="0.3"/>
    <row r="403" s="193" customFormat="1" x14ac:dyDescent="0.3"/>
    <row r="404" s="193" customFormat="1" x14ac:dyDescent="0.3"/>
    <row r="405" s="193" customFormat="1" x14ac:dyDescent="0.3"/>
    <row r="406" s="193" customFormat="1" x14ac:dyDescent="0.3"/>
    <row r="407" s="193" customFormat="1" x14ac:dyDescent="0.3"/>
    <row r="408" s="193" customFormat="1" x14ac:dyDescent="0.3"/>
    <row r="409" s="193" customFormat="1" x14ac:dyDescent="0.3"/>
    <row r="410" s="193" customFormat="1" x14ac:dyDescent="0.3"/>
    <row r="411" s="193" customFormat="1" x14ac:dyDescent="0.3"/>
    <row r="412" s="193" customFormat="1" x14ac:dyDescent="0.3"/>
    <row r="413" s="193" customFormat="1" x14ac:dyDescent="0.3"/>
    <row r="414" s="193" customFormat="1" x14ac:dyDescent="0.3"/>
    <row r="415" s="193" customFormat="1" x14ac:dyDescent="0.3"/>
    <row r="416" s="193" customFormat="1" x14ac:dyDescent="0.3"/>
    <row r="417" s="193" customFormat="1" x14ac:dyDescent="0.3"/>
    <row r="418" s="193" customFormat="1" x14ac:dyDescent="0.3"/>
    <row r="419" s="193" customFormat="1" x14ac:dyDescent="0.3"/>
    <row r="420" s="193" customFormat="1" x14ac:dyDescent="0.3"/>
    <row r="421" s="193" customFormat="1" x14ac:dyDescent="0.3"/>
    <row r="422" s="193" customFormat="1" x14ac:dyDescent="0.3"/>
    <row r="423" s="193" customFormat="1" x14ac:dyDescent="0.3"/>
    <row r="424" s="193" customFormat="1" x14ac:dyDescent="0.3"/>
    <row r="425" s="193" customFormat="1" x14ac:dyDescent="0.3"/>
    <row r="426" s="193" customFormat="1" x14ac:dyDescent="0.3"/>
    <row r="427" s="193" customFormat="1" x14ac:dyDescent="0.3"/>
    <row r="428" s="193" customFormat="1" x14ac:dyDescent="0.3"/>
    <row r="429" s="193" customFormat="1" x14ac:dyDescent="0.3"/>
    <row r="430" s="193" customFormat="1" x14ac:dyDescent="0.3"/>
    <row r="431" s="193" customFormat="1" x14ac:dyDescent="0.3"/>
    <row r="432" s="193" customFormat="1" x14ac:dyDescent="0.3"/>
    <row r="433" s="193" customFormat="1" x14ac:dyDescent="0.3"/>
    <row r="434" s="193" customFormat="1" x14ac:dyDescent="0.3"/>
    <row r="435" s="193" customFormat="1" x14ac:dyDescent="0.3"/>
    <row r="436" s="193" customFormat="1" x14ac:dyDescent="0.3"/>
    <row r="437" s="193" customFormat="1" x14ac:dyDescent="0.3"/>
    <row r="438" s="193" customFormat="1" x14ac:dyDescent="0.3"/>
    <row r="439" s="193" customFormat="1" x14ac:dyDescent="0.3"/>
    <row r="440" s="193" customFormat="1" x14ac:dyDescent="0.3"/>
    <row r="441" s="193" customFormat="1" x14ac:dyDescent="0.3"/>
    <row r="442" s="193" customFormat="1" x14ac:dyDescent="0.3"/>
    <row r="443" s="193" customFormat="1" x14ac:dyDescent="0.3"/>
    <row r="444" s="193" customFormat="1" x14ac:dyDescent="0.3"/>
    <row r="445" s="193" customFormat="1" x14ac:dyDescent="0.3"/>
    <row r="446" s="193" customFormat="1" x14ac:dyDescent="0.3"/>
    <row r="447" s="193" customFormat="1" x14ac:dyDescent="0.3"/>
    <row r="448" s="193" customFormat="1" x14ac:dyDescent="0.3"/>
    <row r="449" s="193" customFormat="1" x14ac:dyDescent="0.3"/>
    <row r="450" s="193" customFormat="1" x14ac:dyDescent="0.3"/>
    <row r="451" s="193" customFormat="1" x14ac:dyDescent="0.3"/>
    <row r="452" s="193" customFormat="1" x14ac:dyDescent="0.3"/>
    <row r="453" s="193" customFormat="1" x14ac:dyDescent="0.3"/>
    <row r="454" s="193" customFormat="1" x14ac:dyDescent="0.3"/>
    <row r="455" s="193" customFormat="1" x14ac:dyDescent="0.3"/>
    <row r="456" s="193" customFormat="1" x14ac:dyDescent="0.3"/>
    <row r="457" s="193" customFormat="1" x14ac:dyDescent="0.3"/>
    <row r="458" s="193" customFormat="1" x14ac:dyDescent="0.3"/>
    <row r="459" s="193" customFormat="1" x14ac:dyDescent="0.3"/>
    <row r="460" s="193" customFormat="1" x14ac:dyDescent="0.3"/>
    <row r="461" s="193" customFormat="1" x14ac:dyDescent="0.3"/>
    <row r="462" s="193" customFormat="1" x14ac:dyDescent="0.3"/>
    <row r="463" s="193" customFormat="1" x14ac:dyDescent="0.3"/>
    <row r="464" s="193" customFormat="1" x14ac:dyDescent="0.3"/>
    <row r="465" s="193" customFormat="1" x14ac:dyDescent="0.3"/>
    <row r="466" s="193" customFormat="1" x14ac:dyDescent="0.3"/>
    <row r="467" s="193" customFormat="1" x14ac:dyDescent="0.3"/>
    <row r="468" s="193" customFormat="1" x14ac:dyDescent="0.3"/>
    <row r="469" s="193" customFormat="1" x14ac:dyDescent="0.3"/>
    <row r="470" s="193" customFormat="1" x14ac:dyDescent="0.3"/>
    <row r="471" s="193" customFormat="1" x14ac:dyDescent="0.3"/>
    <row r="472" s="193" customFormat="1" x14ac:dyDescent="0.3"/>
    <row r="473" s="193" customFormat="1" x14ac:dyDescent="0.3"/>
    <row r="474" s="193" customFormat="1" x14ac:dyDescent="0.3"/>
    <row r="475" s="193" customFormat="1" x14ac:dyDescent="0.3"/>
    <row r="476" s="193" customFormat="1" x14ac:dyDescent="0.3"/>
    <row r="477" s="193" customFormat="1" x14ac:dyDescent="0.3"/>
    <row r="478" s="193" customFormat="1" x14ac:dyDescent="0.3"/>
    <row r="479" s="193" customFormat="1" x14ac:dyDescent="0.3"/>
    <row r="480" s="193" customFormat="1" x14ac:dyDescent="0.3"/>
    <row r="481" s="193" customFormat="1" x14ac:dyDescent="0.3"/>
    <row r="482" s="193" customFormat="1" x14ac:dyDescent="0.3"/>
    <row r="483" s="193" customFormat="1" x14ac:dyDescent="0.3"/>
    <row r="484" s="193" customFormat="1" x14ac:dyDescent="0.3"/>
    <row r="485" s="193" customFormat="1" x14ac:dyDescent="0.3"/>
    <row r="486" s="193" customFormat="1" x14ac:dyDescent="0.3"/>
    <row r="487" s="193" customFormat="1" x14ac:dyDescent="0.3"/>
    <row r="488" s="193" customFormat="1" x14ac:dyDescent="0.3"/>
    <row r="489" s="193" customFormat="1" x14ac:dyDescent="0.3"/>
    <row r="490" s="193" customFormat="1" x14ac:dyDescent="0.3"/>
    <row r="491" s="193" customFormat="1" x14ac:dyDescent="0.3"/>
    <row r="492" s="193" customFormat="1" x14ac:dyDescent="0.3"/>
    <row r="493" s="193" customFormat="1" x14ac:dyDescent="0.3"/>
    <row r="494" s="193" customFormat="1" x14ac:dyDescent="0.3"/>
    <row r="495" s="193" customFormat="1" x14ac:dyDescent="0.3"/>
    <row r="496" s="193" customFormat="1" x14ac:dyDescent="0.3"/>
    <row r="497" s="193" customFormat="1" x14ac:dyDescent="0.3"/>
    <row r="498" s="193" customFormat="1" x14ac:dyDescent="0.3"/>
    <row r="499" s="193" customFormat="1" x14ac:dyDescent="0.3"/>
    <row r="500" s="193" customFormat="1" x14ac:dyDescent="0.3"/>
    <row r="501" s="193" customFormat="1" x14ac:dyDescent="0.3"/>
    <row r="502" s="193" customFormat="1" x14ac:dyDescent="0.3"/>
    <row r="503" s="193" customFormat="1" x14ac:dyDescent="0.3"/>
    <row r="504" s="193" customFormat="1" x14ac:dyDescent="0.3"/>
    <row r="505" s="193" customFormat="1" x14ac:dyDescent="0.3"/>
    <row r="506" s="193" customFormat="1" x14ac:dyDescent="0.3"/>
    <row r="507" s="193" customFormat="1" x14ac:dyDescent="0.3"/>
    <row r="508" s="193" customFormat="1" x14ac:dyDescent="0.3"/>
    <row r="509" s="193" customFormat="1" x14ac:dyDescent="0.3"/>
    <row r="510" s="193" customFormat="1" x14ac:dyDescent="0.3"/>
    <row r="511" s="193" customFormat="1" x14ac:dyDescent="0.3"/>
    <row r="512" s="193" customFormat="1" x14ac:dyDescent="0.3"/>
    <row r="513" s="193" customFormat="1" x14ac:dyDescent="0.3"/>
    <row r="514" s="193" customFormat="1" x14ac:dyDescent="0.3"/>
    <row r="515" s="193" customFormat="1" x14ac:dyDescent="0.3"/>
    <row r="516" s="193" customFormat="1" x14ac:dyDescent="0.3"/>
    <row r="517" s="193" customFormat="1" x14ac:dyDescent="0.3"/>
    <row r="518" s="193" customFormat="1" x14ac:dyDescent="0.3"/>
    <row r="519" s="193" customFormat="1" x14ac:dyDescent="0.3"/>
    <row r="520" s="193" customFormat="1" x14ac:dyDescent="0.3"/>
    <row r="521" s="193" customFormat="1" x14ac:dyDescent="0.3"/>
    <row r="522" s="193" customFormat="1" x14ac:dyDescent="0.3"/>
    <row r="523" s="193" customFormat="1" x14ac:dyDescent="0.3"/>
    <row r="524" s="193" customFormat="1" x14ac:dyDescent="0.3"/>
    <row r="525" s="193" customFormat="1" x14ac:dyDescent="0.3"/>
    <row r="526" s="193" customFormat="1" x14ac:dyDescent="0.3"/>
    <row r="527" s="193" customFormat="1" x14ac:dyDescent="0.3"/>
    <row r="528" s="193" customFormat="1" x14ac:dyDescent="0.3"/>
    <row r="529" s="193" customFormat="1" x14ac:dyDescent="0.3"/>
    <row r="530" s="193" customFormat="1" x14ac:dyDescent="0.3"/>
    <row r="531" s="193" customFormat="1" x14ac:dyDescent="0.3"/>
    <row r="532" s="193" customFormat="1" x14ac:dyDescent="0.3"/>
    <row r="533" s="193" customFormat="1" x14ac:dyDescent="0.3"/>
    <row r="534" s="193" customFormat="1" x14ac:dyDescent="0.3"/>
    <row r="535" s="193" customFormat="1" x14ac:dyDescent="0.3"/>
    <row r="536" s="193" customFormat="1" x14ac:dyDescent="0.3"/>
    <row r="537" s="193" customFormat="1" x14ac:dyDescent="0.3"/>
    <row r="538" s="193" customFormat="1" x14ac:dyDescent="0.3"/>
    <row r="539" s="193" customFormat="1" x14ac:dyDescent="0.3"/>
    <row r="540" s="193" customFormat="1" x14ac:dyDescent="0.3"/>
    <row r="541" s="193" customFormat="1" x14ac:dyDescent="0.3"/>
    <row r="542" s="193" customFormat="1" x14ac:dyDescent="0.3"/>
    <row r="543" s="193" customFormat="1" x14ac:dyDescent="0.3"/>
    <row r="544" s="193" customFormat="1" x14ac:dyDescent="0.3"/>
    <row r="545" s="193" customFormat="1" x14ac:dyDescent="0.3"/>
    <row r="546" s="193" customFormat="1" x14ac:dyDescent="0.3"/>
    <row r="547" s="193" customFormat="1" x14ac:dyDescent="0.3"/>
    <row r="548" s="193" customFormat="1" x14ac:dyDescent="0.3"/>
    <row r="549" s="193" customFormat="1" x14ac:dyDescent="0.3"/>
    <row r="550" s="193" customFormat="1" x14ac:dyDescent="0.3"/>
    <row r="551" s="193" customFormat="1" x14ac:dyDescent="0.3"/>
    <row r="552" s="193" customFormat="1" x14ac:dyDescent="0.3"/>
    <row r="553" s="193" customFormat="1" x14ac:dyDescent="0.3"/>
    <row r="554" s="193" customFormat="1" x14ac:dyDescent="0.3"/>
    <row r="555" s="193" customFormat="1" x14ac:dyDescent="0.3"/>
    <row r="556" s="193" customFormat="1" x14ac:dyDescent="0.3"/>
    <row r="557" s="193" customFormat="1" x14ac:dyDescent="0.3"/>
    <row r="558" s="193" customFormat="1" x14ac:dyDescent="0.3"/>
    <row r="559" s="193" customFormat="1" x14ac:dyDescent="0.3"/>
    <row r="560" s="193" customFormat="1" x14ac:dyDescent="0.3"/>
    <row r="561" s="193" customFormat="1" x14ac:dyDescent="0.3"/>
    <row r="562" s="193" customFormat="1" x14ac:dyDescent="0.3"/>
    <row r="563" s="193" customFormat="1" x14ac:dyDescent="0.3"/>
    <row r="564" s="193" customFormat="1" x14ac:dyDescent="0.3"/>
    <row r="565" s="193" customFormat="1" x14ac:dyDescent="0.3"/>
    <row r="566" s="193" customFormat="1" x14ac:dyDescent="0.3"/>
    <row r="567" s="193" customFormat="1" x14ac:dyDescent="0.3"/>
    <row r="568" s="193" customFormat="1" x14ac:dyDescent="0.3"/>
    <row r="569" s="193" customFormat="1" x14ac:dyDescent="0.3"/>
    <row r="570" s="193" customFormat="1" x14ac:dyDescent="0.3"/>
    <row r="571" s="193" customFormat="1" x14ac:dyDescent="0.3"/>
    <row r="572" s="193" customFormat="1" x14ac:dyDescent="0.3"/>
    <row r="573" s="193" customFormat="1" x14ac:dyDescent="0.3"/>
    <row r="574" s="193" customFormat="1" x14ac:dyDescent="0.3"/>
    <row r="575" s="193" customFormat="1" x14ac:dyDescent="0.3"/>
    <row r="576" s="193" customFormat="1" x14ac:dyDescent="0.3"/>
    <row r="577" s="193" customFormat="1" x14ac:dyDescent="0.3"/>
    <row r="578" s="193" customFormat="1" x14ac:dyDescent="0.3"/>
    <row r="579" s="193" customFormat="1" x14ac:dyDescent="0.3"/>
    <row r="580" s="193" customFormat="1" x14ac:dyDescent="0.3"/>
    <row r="581" s="193" customFormat="1" x14ac:dyDescent="0.3"/>
    <row r="582" s="193" customFormat="1" x14ac:dyDescent="0.3"/>
    <row r="583" s="193" customFormat="1" x14ac:dyDescent="0.3"/>
    <row r="584" s="193" customFormat="1" x14ac:dyDescent="0.3"/>
    <row r="585" s="193" customFormat="1" x14ac:dyDescent="0.3"/>
    <row r="586" s="193" customFormat="1" x14ac:dyDescent="0.3"/>
    <row r="587" s="193" customFormat="1" x14ac:dyDescent="0.3"/>
    <row r="588" s="193" customFormat="1" x14ac:dyDescent="0.3"/>
    <row r="589" s="193" customFormat="1" x14ac:dyDescent="0.3"/>
    <row r="590" s="193" customFormat="1" x14ac:dyDescent="0.3"/>
    <row r="591" s="193" customFormat="1" x14ac:dyDescent="0.3"/>
    <row r="592" s="193" customFormat="1" x14ac:dyDescent="0.3"/>
    <row r="593" s="193" customFormat="1" x14ac:dyDescent="0.3"/>
    <row r="594" s="193" customFormat="1" x14ac:dyDescent="0.3"/>
    <row r="595" s="193" customFormat="1" x14ac:dyDescent="0.3"/>
    <row r="596" s="193" customFormat="1" x14ac:dyDescent="0.3"/>
    <row r="597" s="193" customFormat="1" x14ac:dyDescent="0.3"/>
    <row r="598" s="193" customFormat="1" x14ac:dyDescent="0.3"/>
    <row r="599" s="193" customFormat="1" x14ac:dyDescent="0.3"/>
    <row r="600" s="193" customFormat="1" x14ac:dyDescent="0.3"/>
    <row r="601" s="193" customFormat="1" x14ac:dyDescent="0.3"/>
    <row r="602" s="193" customFormat="1" x14ac:dyDescent="0.3"/>
    <row r="603" s="193" customFormat="1" x14ac:dyDescent="0.3"/>
    <row r="604" s="193" customFormat="1" x14ac:dyDescent="0.3"/>
    <row r="605" s="193" customFormat="1" x14ac:dyDescent="0.3"/>
    <row r="606" s="193" customFormat="1" x14ac:dyDescent="0.3"/>
    <row r="607" s="193" customFormat="1" x14ac:dyDescent="0.3"/>
    <row r="608" s="193" customFormat="1" x14ac:dyDescent="0.3"/>
    <row r="609" s="193" customFormat="1" x14ac:dyDescent="0.3"/>
    <row r="610" s="193" customFormat="1" x14ac:dyDescent="0.3"/>
    <row r="611" s="193" customFormat="1" x14ac:dyDescent="0.3"/>
    <row r="612" s="193" customFormat="1" x14ac:dyDescent="0.3"/>
    <row r="613" s="193" customFormat="1" x14ac:dyDescent="0.3"/>
    <row r="614" s="193" customFormat="1" x14ac:dyDescent="0.3"/>
    <row r="615" s="193" customFormat="1" x14ac:dyDescent="0.3"/>
    <row r="616" s="193" customFormat="1" x14ac:dyDescent="0.3"/>
    <row r="617" s="193" customFormat="1" x14ac:dyDescent="0.3"/>
    <row r="618" s="193" customFormat="1" x14ac:dyDescent="0.3"/>
    <row r="619" s="193" customFormat="1" x14ac:dyDescent="0.3"/>
    <row r="620" s="193" customFormat="1" x14ac:dyDescent="0.3"/>
    <row r="621" s="193" customFormat="1" x14ac:dyDescent="0.3"/>
    <row r="622" s="193" customFormat="1" x14ac:dyDescent="0.3"/>
    <row r="623" s="193" customFormat="1" x14ac:dyDescent="0.3"/>
    <row r="624" s="193" customFormat="1" x14ac:dyDescent="0.3"/>
    <row r="625" s="193" customFormat="1" x14ac:dyDescent="0.3"/>
    <row r="626" s="193" customFormat="1" x14ac:dyDescent="0.3"/>
    <row r="627" s="193" customFormat="1" x14ac:dyDescent="0.3"/>
    <row r="628" s="193" customFormat="1" x14ac:dyDescent="0.3"/>
    <row r="629" s="193" customFormat="1" x14ac:dyDescent="0.3"/>
    <row r="630" s="193" customFormat="1" x14ac:dyDescent="0.3"/>
    <row r="631" s="193" customFormat="1" x14ac:dyDescent="0.3"/>
    <row r="632" s="193" customFormat="1" x14ac:dyDescent="0.3"/>
    <row r="633" s="193" customFormat="1" x14ac:dyDescent="0.3"/>
    <row r="634" s="193" customFormat="1" x14ac:dyDescent="0.3"/>
    <row r="635" s="193" customFormat="1" x14ac:dyDescent="0.3"/>
    <row r="636" s="193" customFormat="1" x14ac:dyDescent="0.3"/>
    <row r="637" s="193" customFormat="1" x14ac:dyDescent="0.3"/>
    <row r="638" s="193" customFormat="1" x14ac:dyDescent="0.3"/>
    <row r="639" s="193" customFormat="1" x14ac:dyDescent="0.3"/>
    <row r="640" s="193" customFormat="1" x14ac:dyDescent="0.3"/>
    <row r="641" s="193" customFormat="1" x14ac:dyDescent="0.3"/>
    <row r="642" s="193" customFormat="1" x14ac:dyDescent="0.3"/>
    <row r="643" s="193" customFormat="1" x14ac:dyDescent="0.3"/>
    <row r="644" s="193" customFormat="1" x14ac:dyDescent="0.3"/>
    <row r="645" s="193" customFormat="1" x14ac:dyDescent="0.3"/>
    <row r="646" s="193" customFormat="1" x14ac:dyDescent="0.3"/>
    <row r="647" s="193" customFormat="1" x14ac:dyDescent="0.3"/>
    <row r="648" s="193" customFormat="1" x14ac:dyDescent="0.3"/>
    <row r="649" s="193" customFormat="1" x14ac:dyDescent="0.3"/>
    <row r="650" s="193" customFormat="1" x14ac:dyDescent="0.3"/>
    <row r="651" s="193" customFormat="1" x14ac:dyDescent="0.3"/>
    <row r="652" s="193" customFormat="1" x14ac:dyDescent="0.3"/>
    <row r="653" s="193" customFormat="1" x14ac:dyDescent="0.3"/>
    <row r="654" s="193" customFormat="1" x14ac:dyDescent="0.3"/>
    <row r="655" s="193" customFormat="1" x14ac:dyDescent="0.3"/>
    <row r="656" s="193" customFormat="1" x14ac:dyDescent="0.3"/>
    <row r="657" s="193" customFormat="1" x14ac:dyDescent="0.3"/>
    <row r="658" s="193" customFormat="1" x14ac:dyDescent="0.3"/>
    <row r="659" s="193" customFormat="1" x14ac:dyDescent="0.3"/>
    <row r="660" s="193" customFormat="1" x14ac:dyDescent="0.3"/>
    <row r="661" s="193" customFormat="1" x14ac:dyDescent="0.3"/>
    <row r="662" s="193" customFormat="1" x14ac:dyDescent="0.3"/>
    <row r="663" s="193" customFormat="1" x14ac:dyDescent="0.3"/>
    <row r="664" s="193" customFormat="1" x14ac:dyDescent="0.3"/>
    <row r="665" s="193" customFormat="1" x14ac:dyDescent="0.3"/>
    <row r="666" s="193" customFormat="1" x14ac:dyDescent="0.3"/>
    <row r="667" s="193" customFormat="1" x14ac:dyDescent="0.3"/>
    <row r="668" s="193" customFormat="1" x14ac:dyDescent="0.3"/>
    <row r="669" s="193" customFormat="1" x14ac:dyDescent="0.3"/>
    <row r="670" s="193" customFormat="1" x14ac:dyDescent="0.3"/>
    <row r="671" s="193" customFormat="1" x14ac:dyDescent="0.3"/>
    <row r="672" s="193" customFormat="1" x14ac:dyDescent="0.3"/>
    <row r="673" s="193" customFormat="1" x14ac:dyDescent="0.3"/>
    <row r="674" s="193" customFormat="1" x14ac:dyDescent="0.3"/>
    <row r="675" s="193" customFormat="1" x14ac:dyDescent="0.3"/>
    <row r="676" s="193" customFormat="1" x14ac:dyDescent="0.3"/>
    <row r="677" s="193" customFormat="1" x14ac:dyDescent="0.3"/>
    <row r="678" s="193" customFormat="1" x14ac:dyDescent="0.3"/>
    <row r="679" s="193" customFormat="1" x14ac:dyDescent="0.3"/>
    <row r="680" s="193" customFormat="1" x14ac:dyDescent="0.3"/>
    <row r="681" s="193" customFormat="1" x14ac:dyDescent="0.3"/>
    <row r="682" s="193" customFormat="1" x14ac:dyDescent="0.3"/>
    <row r="683" s="193" customFormat="1" x14ac:dyDescent="0.3"/>
    <row r="684" s="193" customFormat="1" x14ac:dyDescent="0.3"/>
    <row r="685" s="193" customFormat="1" x14ac:dyDescent="0.3"/>
    <row r="686" s="193" customFormat="1" x14ac:dyDescent="0.3"/>
    <row r="687" s="193" customFormat="1" x14ac:dyDescent="0.3"/>
    <row r="688" s="193" customFormat="1" x14ac:dyDescent="0.3"/>
    <row r="689" s="193" customFormat="1" x14ac:dyDescent="0.3"/>
    <row r="690" s="193" customFormat="1" x14ac:dyDescent="0.3"/>
    <row r="691" s="193" customFormat="1" x14ac:dyDescent="0.3"/>
    <row r="692" s="193" customFormat="1" x14ac:dyDescent="0.3"/>
    <row r="693" s="193" customFormat="1" x14ac:dyDescent="0.3"/>
    <row r="694" s="193" customFormat="1" x14ac:dyDescent="0.3"/>
    <row r="695" s="193" customFormat="1" x14ac:dyDescent="0.3"/>
    <row r="696" s="193" customFormat="1" x14ac:dyDescent="0.3"/>
    <row r="697" s="193" customFormat="1" x14ac:dyDescent="0.3"/>
    <row r="698" s="193" customFormat="1" x14ac:dyDescent="0.3"/>
    <row r="699" s="193" customFormat="1" x14ac:dyDescent="0.3"/>
    <row r="700" s="193" customFormat="1" x14ac:dyDescent="0.3"/>
    <row r="701" s="193" customFormat="1" x14ac:dyDescent="0.3"/>
    <row r="702" s="193" customFormat="1" x14ac:dyDescent="0.3"/>
    <row r="703" s="193" customFormat="1" x14ac:dyDescent="0.3"/>
    <row r="704" s="193" customFormat="1" x14ac:dyDescent="0.3"/>
    <row r="705" s="193" customFormat="1" x14ac:dyDescent="0.3"/>
    <row r="706" s="193" customFormat="1" x14ac:dyDescent="0.3"/>
    <row r="707" s="193" customFormat="1" x14ac:dyDescent="0.3"/>
    <row r="708" s="193" customFormat="1" x14ac:dyDescent="0.3"/>
    <row r="709" s="193" customFormat="1" x14ac:dyDescent="0.3"/>
    <row r="710" s="193" customFormat="1" x14ac:dyDescent="0.3"/>
    <row r="711" s="193" customFormat="1" x14ac:dyDescent="0.3"/>
    <row r="712" s="193" customFormat="1" x14ac:dyDescent="0.3"/>
    <row r="713" s="193" customFormat="1" x14ac:dyDescent="0.3"/>
    <row r="714" s="193" customFormat="1" x14ac:dyDescent="0.3"/>
    <row r="715" s="193" customFormat="1" x14ac:dyDescent="0.3"/>
    <row r="716" s="193" customFormat="1" x14ac:dyDescent="0.3"/>
    <row r="717" s="193" customFormat="1" x14ac:dyDescent="0.3"/>
    <row r="718" s="193" customFormat="1" x14ac:dyDescent="0.3"/>
    <row r="719" s="193" customFormat="1" x14ac:dyDescent="0.3"/>
    <row r="720" s="193" customFormat="1" x14ac:dyDescent="0.3"/>
    <row r="721" s="193" customFormat="1" x14ac:dyDescent="0.3"/>
    <row r="722" s="193" customFormat="1" x14ac:dyDescent="0.3"/>
    <row r="723" s="193" customFormat="1" x14ac:dyDescent="0.3"/>
    <row r="724" s="193" customFormat="1" x14ac:dyDescent="0.3"/>
    <row r="725" s="193" customFormat="1" x14ac:dyDescent="0.3"/>
    <row r="726" s="193" customFormat="1" x14ac:dyDescent="0.3"/>
    <row r="727" s="193" customFormat="1" x14ac:dyDescent="0.3"/>
    <row r="728" s="193" customFormat="1" x14ac:dyDescent="0.3"/>
    <row r="729" s="193" customFormat="1" x14ac:dyDescent="0.3"/>
    <row r="730" s="193" customFormat="1" x14ac:dyDescent="0.3"/>
  </sheetData>
  <sheetProtection algorithmName="SHA-512" hashValue="VrM0Ci1ZT0szQRLMSdGIJwVHcu7+Mhftaf+OmIoUJYvVMgG5PzhE2DQgZbYpkpdI6j0WL+gRaJ+dmqUInlONug==" saltValue="N9w/hd6gRg1dtntuo/OaRw==" spinCount="100000" sheet="1" objects="1" scenarios="1"/>
  <dataValidations count="2">
    <dataValidation type="decimal" showInputMessage="1" showErrorMessage="1" errorTitle="Incorrect entry" error="Enter 1.5 or 3.0 only" sqref="C4" xr:uid="{1B60C1BA-32FA-5B4F-B9AC-E30BC8E19385}">
      <formula1>1.5</formula1>
      <formula2>3</formula2>
    </dataValidation>
    <dataValidation type="whole" showInputMessage="1" showErrorMessage="1" errorTitle="Incorrect number" error="Please enter quarterly consumption between 700-4000kWh" sqref="C5" xr:uid="{4531392F-670D-E941-B523-2EE8EFD660E6}">
      <formula1>700</formula1>
      <formula2>4000</formula2>
    </dataValidation>
  </dataValidations>
  <pageMargins left="0.75" right="0.75" top="1" bottom="1" header="0.5" footer="0.5"/>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2"/>
  <dimension ref="A1:CG331"/>
  <sheetViews>
    <sheetView workbookViewId="0">
      <selection activeCell="C4" sqref="C4:C5"/>
    </sheetView>
  </sheetViews>
  <sheetFormatPr defaultColWidth="10.84375" defaultRowHeight="13.5" x14ac:dyDescent="0.3"/>
  <cols>
    <col min="1" max="1" width="24.84375" style="4" customWidth="1"/>
    <col min="2" max="2" width="24.4609375" style="4" customWidth="1"/>
    <col min="3" max="3" width="12.15234375" style="4" customWidth="1"/>
    <col min="4" max="4" width="13.84375" style="4" customWidth="1"/>
    <col min="5" max="5" width="12.15234375" style="4" customWidth="1"/>
    <col min="6" max="6" width="13.4609375" style="4" customWidth="1"/>
    <col min="7" max="7" width="13.84375" style="4" customWidth="1"/>
    <col min="8" max="8" width="14" style="4" customWidth="1"/>
    <col min="9" max="9" width="13.4609375" style="4" customWidth="1"/>
    <col min="10" max="10" width="12.15234375" style="4" hidden="1" customWidth="1"/>
    <col min="11" max="16" width="12.15234375" style="4" customWidth="1"/>
    <col min="17" max="20" width="12.15234375" style="4" hidden="1" customWidth="1"/>
    <col min="21" max="24" width="12.15234375" style="4" customWidth="1"/>
    <col min="25" max="85" width="10.84375" style="187"/>
    <col min="86" max="16384" width="10.84375" style="4"/>
  </cols>
  <sheetData>
    <row r="1" spans="1:24" s="187" customFormat="1" ht="14" x14ac:dyDescent="0.3">
      <c r="A1" s="186" t="s">
        <v>364</v>
      </c>
      <c r="B1" s="186"/>
      <c r="C1" s="186"/>
      <c r="D1" s="186"/>
      <c r="E1" s="186"/>
      <c r="F1" s="186"/>
      <c r="G1" s="186"/>
      <c r="H1" s="186"/>
      <c r="I1" s="186"/>
      <c r="J1" s="186">
        <v>3</v>
      </c>
      <c r="L1" s="186"/>
      <c r="M1" s="186"/>
      <c r="N1" s="186"/>
      <c r="O1" s="186"/>
      <c r="P1" s="186"/>
      <c r="Q1" s="186"/>
      <c r="R1" s="186"/>
      <c r="S1" s="186"/>
      <c r="T1" s="186"/>
      <c r="U1" s="186"/>
      <c r="V1" s="186"/>
      <c r="W1" s="186"/>
      <c r="X1" s="186"/>
    </row>
    <row r="2" spans="1:24" s="187" customFormat="1" ht="14" x14ac:dyDescent="0.3">
      <c r="A2" s="188" t="s">
        <v>559</v>
      </c>
      <c r="B2" s="186"/>
      <c r="C2" s="186"/>
      <c r="D2" s="186"/>
      <c r="E2" s="186"/>
      <c r="F2" s="186"/>
      <c r="G2" s="186"/>
      <c r="H2" s="186"/>
      <c r="I2" s="186"/>
      <c r="J2" s="186"/>
      <c r="K2" s="186"/>
      <c r="L2" s="186"/>
      <c r="M2" s="186"/>
      <c r="N2" s="186"/>
      <c r="O2" s="186"/>
      <c r="P2" s="186"/>
      <c r="Q2" s="186"/>
      <c r="R2" s="186"/>
      <c r="S2" s="186"/>
      <c r="T2" s="186"/>
      <c r="U2" s="186"/>
      <c r="V2" s="186"/>
      <c r="W2" s="186"/>
      <c r="X2" s="186"/>
    </row>
    <row r="3" spans="1:24" s="187" customFormat="1" ht="14" x14ac:dyDescent="0.3">
      <c r="A3" s="186"/>
      <c r="B3" s="186"/>
      <c r="C3" s="186"/>
      <c r="D3" s="186"/>
      <c r="E3" s="186"/>
      <c r="F3" s="186"/>
      <c r="G3" s="191"/>
      <c r="H3" s="186"/>
      <c r="I3" s="186"/>
      <c r="J3" s="186"/>
      <c r="K3" s="186"/>
      <c r="L3" s="186"/>
      <c r="M3" s="186"/>
      <c r="N3" s="186"/>
      <c r="O3" s="186"/>
      <c r="P3" s="186"/>
      <c r="Q3" s="186"/>
      <c r="R3" s="186"/>
      <c r="S3" s="186"/>
      <c r="T3" s="186"/>
      <c r="U3" s="186"/>
      <c r="V3" s="186"/>
      <c r="W3" s="186"/>
      <c r="X3" s="186"/>
    </row>
    <row r="4" spans="1:24" ht="14" x14ac:dyDescent="0.3">
      <c r="A4" s="60" t="s">
        <v>365</v>
      </c>
      <c r="B4" s="61"/>
      <c r="C4" s="62">
        <v>3</v>
      </c>
      <c r="D4" s="64" t="s">
        <v>483</v>
      </c>
      <c r="E4" s="73">
        <f>IF(C4&lt;J1,(675),(1350))</f>
        <v>1350</v>
      </c>
      <c r="F4" s="65"/>
      <c r="G4" s="66" t="s">
        <v>484</v>
      </c>
      <c r="H4" s="75" t="s">
        <v>485</v>
      </c>
      <c r="I4" s="96" t="s">
        <v>397</v>
      </c>
      <c r="J4" s="71"/>
      <c r="K4" s="186"/>
      <c r="L4" s="186"/>
      <c r="M4" s="186"/>
      <c r="N4" s="186"/>
      <c r="O4" s="186"/>
      <c r="P4" s="186"/>
      <c r="Q4" s="186"/>
      <c r="R4" s="186"/>
      <c r="S4" s="186"/>
      <c r="T4" s="186"/>
      <c r="U4" s="186"/>
      <c r="V4" s="186"/>
      <c r="W4" s="186"/>
      <c r="X4" s="186"/>
    </row>
    <row r="5" spans="1:24" ht="14" x14ac:dyDescent="0.3">
      <c r="A5" s="67" t="s">
        <v>486</v>
      </c>
      <c r="B5" s="68"/>
      <c r="C5" s="69">
        <v>1800</v>
      </c>
      <c r="D5" s="70" t="s">
        <v>487</v>
      </c>
      <c r="E5" s="74">
        <f>C5-(E4-E6)</f>
        <v>1193.8499999999999</v>
      </c>
      <c r="F5" s="64" t="s">
        <v>488</v>
      </c>
      <c r="G5" s="79">
        <f>E5*70/100</f>
        <v>835.69500000000005</v>
      </c>
      <c r="H5" s="80">
        <f>E5*30/100</f>
        <v>358.15499999999997</v>
      </c>
      <c r="I5" s="97"/>
      <c r="J5" s="71"/>
      <c r="K5" s="186"/>
      <c r="L5" s="186"/>
      <c r="M5" s="186"/>
      <c r="N5" s="186"/>
      <c r="O5" s="186"/>
      <c r="P5" s="186"/>
      <c r="Q5" s="186"/>
      <c r="R5" s="186"/>
      <c r="S5" s="186"/>
      <c r="T5" s="186"/>
      <c r="U5" s="186"/>
      <c r="V5" s="186"/>
      <c r="W5" s="186"/>
      <c r="X5" s="186"/>
    </row>
    <row r="6" spans="1:24" ht="14" x14ac:dyDescent="0.3">
      <c r="A6" s="187"/>
      <c r="B6" s="187"/>
      <c r="C6" s="187"/>
      <c r="D6" s="70" t="s">
        <v>489</v>
      </c>
      <c r="E6" s="74">
        <f>IF(C4&lt;J1,(E4*27.3/100),(E4*55.1/100))</f>
        <v>743.85</v>
      </c>
      <c r="F6" s="76" t="s">
        <v>396</v>
      </c>
      <c r="G6" s="77">
        <f>E5*20/100</f>
        <v>238.77</v>
      </c>
      <c r="H6" s="78">
        <f>E5*30/100</f>
        <v>358.15499999999997</v>
      </c>
      <c r="I6" s="98">
        <f>E5*50/100</f>
        <v>596.92499999999995</v>
      </c>
      <c r="J6" s="71"/>
      <c r="K6" s="186"/>
      <c r="L6" s="186"/>
      <c r="M6" s="186"/>
      <c r="N6" s="186"/>
      <c r="O6" s="186"/>
      <c r="P6" s="186"/>
      <c r="Q6" s="186"/>
      <c r="R6" s="186"/>
      <c r="S6" s="186"/>
      <c r="T6" s="186"/>
      <c r="U6" s="186"/>
      <c r="V6" s="186"/>
      <c r="W6" s="186"/>
      <c r="X6" s="186"/>
    </row>
    <row r="7" spans="1:24" s="187" customFormat="1" ht="14.5" thickBot="1" x14ac:dyDescent="0.35">
      <c r="A7" s="186"/>
      <c r="B7" s="186"/>
      <c r="C7" s="186"/>
      <c r="D7" s="186"/>
      <c r="E7" s="186"/>
      <c r="F7" s="186"/>
      <c r="G7" s="190"/>
      <c r="H7" s="186"/>
      <c r="I7" s="186"/>
      <c r="J7" s="186"/>
      <c r="K7" s="186"/>
      <c r="L7" s="186"/>
      <c r="M7" s="186"/>
      <c r="N7" s="186"/>
      <c r="O7" s="186"/>
      <c r="P7" s="186"/>
      <c r="Q7" s="186"/>
      <c r="R7" s="186"/>
      <c r="S7" s="186"/>
      <c r="T7" s="186"/>
      <c r="U7" s="186"/>
      <c r="V7" s="186"/>
      <c r="W7" s="186"/>
      <c r="X7" s="186"/>
    </row>
    <row r="8" spans="1:24" ht="14" x14ac:dyDescent="0.3">
      <c r="A8" s="100" t="s">
        <v>514</v>
      </c>
      <c r="B8" s="101"/>
      <c r="C8" s="101"/>
      <c r="D8" s="101"/>
      <c r="E8" s="101"/>
      <c r="F8" s="101"/>
      <c r="G8" s="101"/>
      <c r="H8" s="101"/>
      <c r="I8" s="101"/>
      <c r="J8" s="101"/>
      <c r="K8" s="101"/>
      <c r="L8" s="101"/>
      <c r="M8" s="101"/>
      <c r="N8" s="101"/>
      <c r="O8" s="101"/>
      <c r="P8" s="101"/>
      <c r="Q8" s="101"/>
      <c r="R8" s="101"/>
      <c r="S8" s="101"/>
      <c r="T8" s="101"/>
      <c r="U8" s="101"/>
      <c r="V8" s="101"/>
      <c r="W8" s="101"/>
      <c r="X8" s="102"/>
    </row>
    <row r="9" spans="1:24" ht="70" x14ac:dyDescent="0.3">
      <c r="A9" s="463" t="s">
        <v>408</v>
      </c>
      <c r="B9" s="464" t="s">
        <v>409</v>
      </c>
      <c r="C9" s="465" t="s">
        <v>410</v>
      </c>
      <c r="D9" s="465" t="s">
        <v>411</v>
      </c>
      <c r="E9" s="465" t="s">
        <v>446</v>
      </c>
      <c r="F9" s="466" t="s">
        <v>447</v>
      </c>
      <c r="G9" s="465" t="s">
        <v>448</v>
      </c>
      <c r="H9" s="467" t="s">
        <v>354</v>
      </c>
      <c r="I9" s="465" t="s">
        <v>222</v>
      </c>
      <c r="J9" s="467" t="s">
        <v>406</v>
      </c>
      <c r="K9" s="468" t="s">
        <v>449</v>
      </c>
      <c r="L9" s="469" t="s">
        <v>398</v>
      </c>
      <c r="M9" s="469" t="s">
        <v>533</v>
      </c>
      <c r="N9" s="469" t="s">
        <v>399</v>
      </c>
      <c r="O9" s="469" t="s">
        <v>552</v>
      </c>
      <c r="P9" s="470" t="s">
        <v>490</v>
      </c>
      <c r="Q9" s="471" t="s">
        <v>102</v>
      </c>
      <c r="R9" s="471" t="s">
        <v>103</v>
      </c>
      <c r="S9" s="471" t="s">
        <v>104</v>
      </c>
      <c r="T9" s="471" t="s">
        <v>105</v>
      </c>
      <c r="U9" s="470" t="s">
        <v>331</v>
      </c>
      <c r="V9" s="470" t="s">
        <v>332</v>
      </c>
      <c r="W9" s="469" t="s">
        <v>400</v>
      </c>
      <c r="X9" s="472" t="s">
        <v>558</v>
      </c>
    </row>
    <row r="10" spans="1:24" ht="14" x14ac:dyDescent="0.3">
      <c r="A10" s="103" t="str">
        <f>'ESS Jul 2017'!K2</f>
        <v>AGL</v>
      </c>
      <c r="B10" s="104" t="str">
        <f>'ESS Jul 2017'!L2</f>
        <v xml:space="preserve">Savers </v>
      </c>
      <c r="C10" s="105">
        <f>91*'ESS Jul 2017'!M2/100</f>
        <v>129.22</v>
      </c>
      <c r="D10" s="105">
        <f>$E$5*'ESS Jul 2017'!N2/100</f>
        <v>346.21649999999994</v>
      </c>
      <c r="E10" s="106">
        <v>0</v>
      </c>
      <c r="F10" s="105">
        <v>0</v>
      </c>
      <c r="G10" s="105">
        <v>0</v>
      </c>
      <c r="H10" s="105">
        <v>0</v>
      </c>
      <c r="I10" s="105">
        <f t="shared" ref="I10:I24" si="0">SUM(C10:H10)</f>
        <v>475.43649999999991</v>
      </c>
      <c r="J10" s="107">
        <f t="shared" ref="J10:J24" si="1">(I10-C10)*4</f>
        <v>1384.8659999999995</v>
      </c>
      <c r="K10" s="108">
        <f t="shared" ref="K10:K24" si="2">I10*4</f>
        <v>1901.7459999999996</v>
      </c>
      <c r="L10" s="109">
        <f>'ESS Jul 2017'!AT2</f>
        <v>0</v>
      </c>
      <c r="M10" s="109">
        <f>'ESS Jul 2017'!AU2</f>
        <v>0</v>
      </c>
      <c r="N10" s="109">
        <f>'ESS Jul 2017'!AV2</f>
        <v>0</v>
      </c>
      <c r="O10" s="109">
        <f>'ESS Jul 2017'!AW2</f>
        <v>22</v>
      </c>
      <c r="P10" s="109">
        <f>($E$6*'ESS Jul 2017'!AQ2/100)*4</f>
        <v>330.26940000000002</v>
      </c>
      <c r="Q10" s="109">
        <f>K10</f>
        <v>1901.7459999999996</v>
      </c>
      <c r="R10" s="109">
        <f>Q10-(J10*O10/100)</f>
        <v>1597.0754799999997</v>
      </c>
      <c r="S10" s="110">
        <f>Q10-P10</f>
        <v>1571.4765999999995</v>
      </c>
      <c r="T10" s="110">
        <f>R10-P10</f>
        <v>1266.8060799999998</v>
      </c>
      <c r="U10" s="473">
        <f>S10*1.1</f>
        <v>1728.6242599999996</v>
      </c>
      <c r="V10" s="473">
        <f>T10*1.1</f>
        <v>1393.486688</v>
      </c>
      <c r="W10" s="124">
        <f>'ESS Jul 2017'!BD2</f>
        <v>0</v>
      </c>
      <c r="X10" s="232" t="str">
        <f>'ESS Jul 2017'!BE2</f>
        <v>n</v>
      </c>
    </row>
    <row r="11" spans="1:24" ht="14" x14ac:dyDescent="0.3">
      <c r="A11" s="103" t="str">
        <f>'ESS Jul 2017'!K3</f>
        <v>Click Energy</v>
      </c>
      <c r="B11" s="104" t="str">
        <f>'ESS Jul 2017'!L3</f>
        <v>Shine</v>
      </c>
      <c r="C11" s="105">
        <f>91*'ESS Jul 2017'!M3/100</f>
        <v>125.74380000000001</v>
      </c>
      <c r="D11" s="105">
        <f>$E$5*'ESS Jul 2017'!N3/100</f>
        <v>445.52094299999999</v>
      </c>
      <c r="E11" s="106">
        <v>0</v>
      </c>
      <c r="F11" s="105">
        <v>0</v>
      </c>
      <c r="G11" s="105">
        <v>0</v>
      </c>
      <c r="H11" s="105">
        <v>0</v>
      </c>
      <c r="I11" s="105">
        <f t="shared" si="0"/>
        <v>571.26474299999995</v>
      </c>
      <c r="J11" s="107">
        <f t="shared" si="1"/>
        <v>1782.0837719999997</v>
      </c>
      <c r="K11" s="108">
        <f t="shared" si="2"/>
        <v>2285.0589719999998</v>
      </c>
      <c r="L11" s="109">
        <f>'ESS Jul 2017'!AT3</f>
        <v>0</v>
      </c>
      <c r="M11" s="109">
        <f>'ESS Jul 2017'!AU3</f>
        <v>0</v>
      </c>
      <c r="N11" s="109">
        <f>'ESS Jul 2017'!AV3</f>
        <v>7</v>
      </c>
      <c r="O11" s="109">
        <f>'ESS Jul 2017'!AW3</f>
        <v>0</v>
      </c>
      <c r="P11" s="109">
        <f>($E$6*'ESS Jul 2017'!AQ3/100)*4</f>
        <v>505.81800000000004</v>
      </c>
      <c r="Q11" s="109">
        <f t="shared" ref="Q11:Q20" si="3">K11</f>
        <v>2285.0589719999998</v>
      </c>
      <c r="R11" s="109">
        <f>Q11-(K11*N11/100)</f>
        <v>2125.1048439599999</v>
      </c>
      <c r="S11" s="110">
        <f t="shared" ref="S11:S24" si="4">Q11-P11</f>
        <v>1779.2409719999998</v>
      </c>
      <c r="T11" s="110">
        <f t="shared" ref="T11:T24" si="5">R11-P11</f>
        <v>1619.2868439599999</v>
      </c>
      <c r="U11" s="473">
        <f t="shared" ref="U11:V24" si="6">S11*1.1</f>
        <v>1957.1650692000001</v>
      </c>
      <c r="V11" s="473">
        <f t="shared" si="6"/>
        <v>1781.215528356</v>
      </c>
      <c r="W11" s="124">
        <f>'ESS Jul 2017'!BD3</f>
        <v>0</v>
      </c>
      <c r="X11" s="232" t="str">
        <f>'ESS Jul 2017'!BE3</f>
        <v>n</v>
      </c>
    </row>
    <row r="12" spans="1:24" ht="14" x14ac:dyDescent="0.3">
      <c r="A12" s="103" t="str">
        <f>'ESS Jul 2017'!K4</f>
        <v>Commander</v>
      </c>
      <c r="B12" s="104" t="str">
        <f>'ESS Jul 2017'!L4</f>
        <v>Market offer</v>
      </c>
      <c r="C12" s="105">
        <f>91*'ESS Jul 2017'!M4/100</f>
        <v>129.89340000000001</v>
      </c>
      <c r="D12" s="105">
        <f>IF($E$5&gt;='ESS Jul 2017'!P4,('ESS Jul 2017'!P4*'ESS Jul 2017'!N4/100),($E$5*'ESS Jul 2017'!N4/100))</f>
        <v>361.85593499999993</v>
      </c>
      <c r="E12" s="106">
        <f>IF($E$5&lt;'ESS Jul 2017'!P4,0,IF(($E$5)&lt;='ESS Jul 2017'!R4,(($E$5-'ESS Jul 2017'!P4)*'ESS Jul 2017'!Q4/100),(('ESS Jul 2017'!R4-'ESS Jul 2017'!P4)*'ESS Jul 2017'!Q4/100)))</f>
        <v>0</v>
      </c>
      <c r="F12" s="105">
        <v>0</v>
      </c>
      <c r="G12" s="105">
        <v>0</v>
      </c>
      <c r="H12" s="105">
        <f>IF(($E$5&lt;'ESS Jul 2017'!R4),(0),($E$5-'ESS Jul 2017'!R4)*'ESS Jul 2017'!S4/100)</f>
        <v>0</v>
      </c>
      <c r="I12" s="105">
        <f t="shared" si="0"/>
        <v>491.74933499999997</v>
      </c>
      <c r="J12" s="107">
        <f t="shared" si="1"/>
        <v>1447.4237399999997</v>
      </c>
      <c r="K12" s="108">
        <f t="shared" si="2"/>
        <v>1966.9973399999999</v>
      </c>
      <c r="L12" s="109">
        <f>'ESS Jul 2017'!AT4</f>
        <v>0</v>
      </c>
      <c r="M12" s="109">
        <f>'ESS Jul 2017'!AU4</f>
        <v>0</v>
      </c>
      <c r="N12" s="109">
        <f>'ESS Jul 2017'!AV4</f>
        <v>0</v>
      </c>
      <c r="O12" s="109">
        <f>'ESS Jul 2017'!AW4</f>
        <v>20</v>
      </c>
      <c r="P12" s="109">
        <f>($E$6*'ESS Jul 2017'!AQ4/100)*4</f>
        <v>345.14639999999997</v>
      </c>
      <c r="Q12" s="109">
        <f t="shared" si="3"/>
        <v>1966.9973399999999</v>
      </c>
      <c r="R12" s="109">
        <f>Q12-(J12*O12/100)</f>
        <v>1677.512592</v>
      </c>
      <c r="S12" s="110">
        <f>Q12-P12</f>
        <v>1621.8509399999998</v>
      </c>
      <c r="T12" s="110">
        <f t="shared" si="5"/>
        <v>1332.366192</v>
      </c>
      <c r="U12" s="473">
        <f t="shared" si="6"/>
        <v>1784.036034</v>
      </c>
      <c r="V12" s="473">
        <f t="shared" si="6"/>
        <v>1465.6028112000001</v>
      </c>
      <c r="W12" s="124">
        <f>'ESS Jul 2017'!BD4</f>
        <v>0</v>
      </c>
      <c r="X12" s="232" t="str">
        <f>'ESS Jul 2017'!BE4</f>
        <v>n</v>
      </c>
    </row>
    <row r="13" spans="1:24" ht="14" x14ac:dyDescent="0.3">
      <c r="A13" s="103" t="str">
        <f>'ESS Jul 2017'!K5</f>
        <v>CovaU</v>
      </c>
      <c r="B13" s="104" t="str">
        <f>'ESS Jul 2017'!L5</f>
        <v>Freedom</v>
      </c>
      <c r="C13" s="105">
        <f>91*'ESS Jul 2017'!M5/100</f>
        <v>154.70910000000001</v>
      </c>
      <c r="D13" s="105">
        <f>$E$5*'ESS Jul 2017'!N5/100</f>
        <v>346.21649999999994</v>
      </c>
      <c r="E13" s="106">
        <v>0</v>
      </c>
      <c r="F13" s="105">
        <v>0</v>
      </c>
      <c r="G13" s="105">
        <v>0</v>
      </c>
      <c r="H13" s="105">
        <v>0</v>
      </c>
      <c r="I13" s="105">
        <f t="shared" si="0"/>
        <v>500.92559999999992</v>
      </c>
      <c r="J13" s="107">
        <f t="shared" si="1"/>
        <v>1384.8659999999995</v>
      </c>
      <c r="K13" s="108">
        <f t="shared" si="2"/>
        <v>2003.7023999999997</v>
      </c>
      <c r="L13" s="109">
        <f>'ESS Jul 2017'!AT5</f>
        <v>0</v>
      </c>
      <c r="M13" s="109">
        <f>'ESS Jul 2017'!AU5</f>
        <v>0</v>
      </c>
      <c r="N13" s="109">
        <f>'ESS Jul 2017'!AV5</f>
        <v>20</v>
      </c>
      <c r="O13" s="109">
        <f>'ESS Jul 2017'!AW5</f>
        <v>0</v>
      </c>
      <c r="P13" s="109">
        <f>($E$6*'ESS Jul 2017'!AQ5/100)*4</f>
        <v>0</v>
      </c>
      <c r="Q13" s="109">
        <f t="shared" si="3"/>
        <v>2003.7023999999997</v>
      </c>
      <c r="R13" s="109">
        <f>Q13-(K13*N13/100)</f>
        <v>1602.9619199999997</v>
      </c>
      <c r="S13" s="110">
        <f t="shared" si="4"/>
        <v>2003.7023999999997</v>
      </c>
      <c r="T13" s="110">
        <f t="shared" si="5"/>
        <v>1602.9619199999997</v>
      </c>
      <c r="U13" s="473">
        <f t="shared" si="6"/>
        <v>2204.0726399999999</v>
      </c>
      <c r="V13" s="473">
        <f t="shared" si="6"/>
        <v>1763.2581119999998</v>
      </c>
      <c r="W13" s="124">
        <f>'ESS Jul 2017'!BD5</f>
        <v>12</v>
      </c>
      <c r="X13" s="232" t="str">
        <f>'ESS Jul 2017'!BE5</f>
        <v>y</v>
      </c>
    </row>
    <row r="14" spans="1:24" ht="14" x14ac:dyDescent="0.3">
      <c r="A14" s="103" t="str">
        <f>'ESS Jul 2017'!K6</f>
        <v>Diamond Energy</v>
      </c>
      <c r="B14" s="104" t="str">
        <f>'ESS Jul 2017'!L6</f>
        <v>Pay on time discount</v>
      </c>
      <c r="C14" s="105">
        <f>91*'ESS Jul 2017'!M6/100</f>
        <v>136.04499999999999</v>
      </c>
      <c r="D14" s="105">
        <f>IF($E$5&gt;='ESS Jul 2017'!P6,('ESS Jul 2017'!P6*'ESS Jul 2017'!N6/100),($E$5*'ESS Jul 2017'!N6/100))</f>
        <v>77.91</v>
      </c>
      <c r="E14" s="106">
        <f>IF($E$5&lt;'ESS Jul 2017'!P6,0,IF(($E$5)&lt;='ESS Jul 2017'!R6,(($E$5-'ESS Jul 2017'!P6)*'ESS Jul 2017'!Q6/100),(('ESS Jul 2017'!R6-'ESS Jul 2017'!P6)*'ESS Jul 2017'!Q6/100)))</f>
        <v>201.31200000000001</v>
      </c>
      <c r="F14" s="105">
        <v>0</v>
      </c>
      <c r="G14" s="105">
        <v>0</v>
      </c>
      <c r="H14" s="105">
        <f>IF(($E$5&lt;'ESS Jul 2017'!R6),(0),($E$5-'ESS Jul 2017'!R6)*'ESS Jul 2017'!S6/100)</f>
        <v>53.702264999999969</v>
      </c>
      <c r="I14" s="105">
        <f t="shared" si="0"/>
        <v>468.96926499999995</v>
      </c>
      <c r="J14" s="107">
        <f t="shared" si="1"/>
        <v>1331.69706</v>
      </c>
      <c r="K14" s="108">
        <f t="shared" si="2"/>
        <v>1875.8770599999998</v>
      </c>
      <c r="L14" s="109">
        <f>'ESS Jul 2017'!AT6</f>
        <v>0</v>
      </c>
      <c r="M14" s="109">
        <f>'ESS Jul 2017'!AU6</f>
        <v>0</v>
      </c>
      <c r="N14" s="109">
        <f>'ESS Jul 2017'!AV6</f>
        <v>7</v>
      </c>
      <c r="O14" s="109">
        <f>'ESS Jul 2017'!AW6</f>
        <v>0</v>
      </c>
      <c r="P14" s="109">
        <f>($E$6*'ESS Jul 2017'!AQ6/100)*4</f>
        <v>357.048</v>
      </c>
      <c r="Q14" s="109">
        <f t="shared" si="3"/>
        <v>1875.8770599999998</v>
      </c>
      <c r="R14" s="109">
        <f>Q14-(K14*N14/100)</f>
        <v>1744.5656657999998</v>
      </c>
      <c r="S14" s="110">
        <f t="shared" si="4"/>
        <v>1518.8290599999998</v>
      </c>
      <c r="T14" s="110">
        <f t="shared" si="5"/>
        <v>1387.5176657999998</v>
      </c>
      <c r="U14" s="473">
        <f t="shared" si="6"/>
        <v>1670.7119659999998</v>
      </c>
      <c r="V14" s="473">
        <f t="shared" si="6"/>
        <v>1526.2694323799999</v>
      </c>
      <c r="W14" s="124">
        <f>'ESS Jul 2017'!BD6</f>
        <v>24</v>
      </c>
      <c r="X14" s="232" t="str">
        <f>'ESS Jul 2017'!BE6</f>
        <v>y</v>
      </c>
    </row>
    <row r="15" spans="1:24" ht="14" x14ac:dyDescent="0.3">
      <c r="A15" s="103" t="str">
        <f>'ESS Jul 2017'!K7</f>
        <v>Dodo Power &amp; Gas</v>
      </c>
      <c r="B15" s="104" t="str">
        <f>'ESS Jul 2017'!L7</f>
        <v>Market offer</v>
      </c>
      <c r="C15" s="105">
        <f>91*'ESS Jul 2017'!M7/100</f>
        <v>127.80949999999999</v>
      </c>
      <c r="D15" s="105">
        <f>IF($E$5&gt;='ESS Jul 2017'!P7,('ESS Jul 2017'!P7*'ESS Jul 2017'!N7/100),($E$5*'ESS Jul 2017'!N7/100))</f>
        <v>338.33708999999993</v>
      </c>
      <c r="E15" s="106">
        <f>IF($E$5&lt;'ESS Jul 2017'!P7,0,IF(($E$5)&lt;='ESS Jul 2017'!R7,(($E$5-'ESS Jul 2017'!P7)*'ESS Jul 2017'!Q7/100),(('ESS Jul 2017'!R7-'ESS Jul 2017'!P7)*'ESS Jul 2017'!Q7/100)))</f>
        <v>0</v>
      </c>
      <c r="F15" s="105">
        <v>0</v>
      </c>
      <c r="G15" s="105">
        <v>0</v>
      </c>
      <c r="H15" s="105">
        <f>IF(($E$5&lt;'ESS Jul 2017'!R7),(0),($E$5-'ESS Jul 2017'!R7)*'ESS Jul 2017'!S7/100)</f>
        <v>0</v>
      </c>
      <c r="I15" s="105">
        <f t="shared" si="0"/>
        <v>466.14658999999995</v>
      </c>
      <c r="J15" s="107">
        <f t="shared" si="1"/>
        <v>1353.34836</v>
      </c>
      <c r="K15" s="108">
        <f t="shared" si="2"/>
        <v>1864.5863599999998</v>
      </c>
      <c r="L15" s="109">
        <f>'ESS Jul 2017'!AT7</f>
        <v>0</v>
      </c>
      <c r="M15" s="109">
        <f>'ESS Jul 2017'!AU7</f>
        <v>0</v>
      </c>
      <c r="N15" s="109">
        <f>'ESS Jul 2017'!AV7</f>
        <v>0</v>
      </c>
      <c r="O15" s="109">
        <f>'ESS Jul 2017'!AW7</f>
        <v>0</v>
      </c>
      <c r="P15" s="109">
        <f>($E$6*'ESS Jul 2017'!AQ7/100)*4</f>
        <v>345.14639999999997</v>
      </c>
      <c r="Q15" s="109">
        <f t="shared" si="3"/>
        <v>1864.5863599999998</v>
      </c>
      <c r="R15" s="109">
        <f>Q15-(J15*O15/100)</f>
        <v>1864.5863599999998</v>
      </c>
      <c r="S15" s="110">
        <f t="shared" si="4"/>
        <v>1519.4399599999997</v>
      </c>
      <c r="T15" s="110">
        <f t="shared" si="5"/>
        <v>1519.4399599999997</v>
      </c>
      <c r="U15" s="473">
        <f t="shared" si="6"/>
        <v>1671.3839559999999</v>
      </c>
      <c r="V15" s="473">
        <f t="shared" si="6"/>
        <v>1671.3839559999999</v>
      </c>
      <c r="W15" s="124">
        <f>'ESS Jul 2017'!BD7</f>
        <v>0</v>
      </c>
      <c r="X15" s="232" t="str">
        <f>'ESS Jul 2017'!BE7</f>
        <v>n</v>
      </c>
    </row>
    <row r="16" spans="1:24" ht="14" x14ac:dyDescent="0.3">
      <c r="A16" s="103" t="str">
        <f>'ESS Jul 2017'!K8</f>
        <v>EnergyAustralia</v>
      </c>
      <c r="B16" s="104" t="str">
        <f>'ESS Jul 2017'!L8</f>
        <v xml:space="preserve">Flexi Saver </v>
      </c>
      <c r="C16" s="105">
        <f>91*'ESS Jul 2017'!M8/100</f>
        <v>131.31300000000002</v>
      </c>
      <c r="D16" s="105">
        <f>$E$5*'ESS Jul 2017'!N8/100</f>
        <v>378.56983499999996</v>
      </c>
      <c r="E16" s="106">
        <v>0</v>
      </c>
      <c r="F16" s="105">
        <v>0</v>
      </c>
      <c r="G16" s="105">
        <v>0</v>
      </c>
      <c r="H16" s="105">
        <v>0</v>
      </c>
      <c r="I16" s="105">
        <f t="shared" si="0"/>
        <v>509.882835</v>
      </c>
      <c r="J16" s="107">
        <f t="shared" si="1"/>
        <v>1514.27934</v>
      </c>
      <c r="K16" s="108">
        <f t="shared" si="2"/>
        <v>2039.53134</v>
      </c>
      <c r="L16" s="109">
        <f>'ESS Jul 2017'!AT8</f>
        <v>0</v>
      </c>
      <c r="M16" s="109">
        <f>'ESS Jul 2017'!AU8</f>
        <v>0</v>
      </c>
      <c r="N16" s="109">
        <f>'ESS Jul 2017'!AV8</f>
        <v>0</v>
      </c>
      <c r="O16" s="109">
        <f>'ESS Jul 2017'!AW8</f>
        <v>22</v>
      </c>
      <c r="P16" s="109">
        <f>($E$6*'ESS Jul 2017'!AQ8/100)*4</f>
        <v>371.92500000000001</v>
      </c>
      <c r="Q16" s="109">
        <f t="shared" si="3"/>
        <v>2039.53134</v>
      </c>
      <c r="R16" s="109">
        <f>Q16-(J16*O16/100)</f>
        <v>1706.3898852</v>
      </c>
      <c r="S16" s="110">
        <f t="shared" si="4"/>
        <v>1667.60634</v>
      </c>
      <c r="T16" s="110">
        <f t="shared" si="5"/>
        <v>1334.4648852</v>
      </c>
      <c r="U16" s="473">
        <f t="shared" si="6"/>
        <v>1834.3669740000003</v>
      </c>
      <c r="V16" s="473">
        <f t="shared" si="6"/>
        <v>1467.9113737200003</v>
      </c>
      <c r="W16" s="124">
        <f>'ESS Jul 2017'!BD8</f>
        <v>0</v>
      </c>
      <c r="X16" s="232" t="str">
        <f>'ESS Jul 2017'!BE8</f>
        <v>n</v>
      </c>
    </row>
    <row r="17" spans="1:85" ht="14" x14ac:dyDescent="0.3">
      <c r="A17" s="103" t="str">
        <f>'ESS Jul 2017'!K9</f>
        <v>Mojo Power</v>
      </c>
      <c r="B17" s="104" t="str">
        <f>'ESS Jul 2017'!L9</f>
        <v>Basic Energy Pass</v>
      </c>
      <c r="C17" s="105">
        <f>(91*'ESS Jul 2017'!M9/100)+('ESS Jul 2017'!BH9*3)</f>
        <v>184.24279999999999</v>
      </c>
      <c r="D17" s="105">
        <f>$E$5*'ESS Jul 2017'!N9/100</f>
        <v>303.35728499999999</v>
      </c>
      <c r="E17" s="106">
        <v>0</v>
      </c>
      <c r="F17" s="105">
        <v>0</v>
      </c>
      <c r="G17" s="105">
        <v>0</v>
      </c>
      <c r="H17" s="105">
        <v>0</v>
      </c>
      <c r="I17" s="105">
        <f t="shared" si="0"/>
        <v>487.60008499999998</v>
      </c>
      <c r="J17" s="107">
        <f t="shared" si="1"/>
        <v>1213.42914</v>
      </c>
      <c r="K17" s="108">
        <f t="shared" si="2"/>
        <v>1950.4003399999999</v>
      </c>
      <c r="L17" s="109">
        <f>'ESS Jul 2017'!AT9</f>
        <v>0</v>
      </c>
      <c r="M17" s="109">
        <f>'ESS Jul 2017'!AU9</f>
        <v>0</v>
      </c>
      <c r="N17" s="109">
        <f>'ESS Jul 2017'!AV9</f>
        <v>0</v>
      </c>
      <c r="O17" s="109">
        <f>'ESS Jul 2017'!AW9</f>
        <v>0</v>
      </c>
      <c r="P17" s="109">
        <f>($E$6*'ESS Jul 2017'!AQ9/100)*4</f>
        <v>297.54000000000002</v>
      </c>
      <c r="Q17" s="109">
        <f t="shared" si="3"/>
        <v>1950.4003399999999</v>
      </c>
      <c r="R17" s="109">
        <f>Q17</f>
        <v>1950.4003399999999</v>
      </c>
      <c r="S17" s="110">
        <f t="shared" si="4"/>
        <v>1652.86034</v>
      </c>
      <c r="T17" s="110">
        <f t="shared" si="5"/>
        <v>1652.86034</v>
      </c>
      <c r="U17" s="473">
        <f t="shared" si="6"/>
        <v>1818.1463740000002</v>
      </c>
      <c r="V17" s="473">
        <f t="shared" si="6"/>
        <v>1818.1463740000002</v>
      </c>
      <c r="W17" s="124">
        <f>'ESS Jul 2017'!BD9</f>
        <v>0</v>
      </c>
      <c r="X17" s="232" t="str">
        <f>'ESS Jul 2017'!BE9</f>
        <v>n</v>
      </c>
    </row>
    <row r="18" spans="1:85" ht="14" x14ac:dyDescent="0.3">
      <c r="A18" s="103" t="str">
        <f>'ESS Jul 2017'!K10</f>
        <v>Momentum Energy</v>
      </c>
      <c r="B18" s="104" t="str">
        <f>'ESS Jul 2017'!L10</f>
        <v>SmilePower</v>
      </c>
      <c r="C18" s="105">
        <f>91*'ESS Jul 2017'!M10/100</f>
        <v>127.65479999999999</v>
      </c>
      <c r="D18" s="105">
        <f>IF($E$5&gt;='ESS Jul 2017'!P10,('ESS Jul 2017'!P10*'ESS Jul 2017'!N10/100),($E$5*'ESS Jul 2017'!N10/100))</f>
        <v>141.30000000000001</v>
      </c>
      <c r="E18" s="106">
        <f>IF($E$5&lt;'ESS Jul 2017'!P10,0,IF(($E$5)&lt;='ESS Jul 2017'!R10,(($E$5-'ESS Jul 2017'!P10)*'ESS Jul 2017'!Q10/100),(('ESS Jul 2017'!R10-'ESS Jul 2017'!P10)*'ESS Jul 2017'!Q10/100)))</f>
        <v>0</v>
      </c>
      <c r="F18" s="105">
        <v>0</v>
      </c>
      <c r="G18" s="105">
        <v>0</v>
      </c>
      <c r="H18" s="105">
        <f>IF(($E$5&lt;'ESS Jul 2017'!R10),(0),($E$5-'ESS Jul 2017'!R10)*'ESS Jul 2017'!S10/100)</f>
        <v>163.961985</v>
      </c>
      <c r="I18" s="105">
        <f t="shared" si="0"/>
        <v>432.916785</v>
      </c>
      <c r="J18" s="107">
        <f t="shared" si="1"/>
        <v>1221.0479399999999</v>
      </c>
      <c r="K18" s="108">
        <f t="shared" si="2"/>
        <v>1731.66714</v>
      </c>
      <c r="L18" s="109">
        <f>'ESS Jul 2017'!AT10</f>
        <v>0</v>
      </c>
      <c r="M18" s="109">
        <f>'ESS Jul 2017'!AU10</f>
        <v>0</v>
      </c>
      <c r="N18" s="109">
        <f>'ESS Jul 2017'!AV10</f>
        <v>0</v>
      </c>
      <c r="O18" s="109">
        <f>'ESS Jul 2017'!AW10</f>
        <v>0</v>
      </c>
      <c r="P18" s="109">
        <f>($E$6*'ESS Jul 2017'!AQ10/100)*4</f>
        <v>208.27799999999999</v>
      </c>
      <c r="Q18" s="109">
        <f t="shared" si="3"/>
        <v>1731.66714</v>
      </c>
      <c r="R18" s="109">
        <f>Q18</f>
        <v>1731.66714</v>
      </c>
      <c r="S18" s="110">
        <f t="shared" si="4"/>
        <v>1523.38914</v>
      </c>
      <c r="T18" s="110">
        <f t="shared" si="5"/>
        <v>1523.38914</v>
      </c>
      <c r="U18" s="473">
        <f t="shared" si="6"/>
        <v>1675.7280540000002</v>
      </c>
      <c r="V18" s="473">
        <f t="shared" si="6"/>
        <v>1675.7280540000002</v>
      </c>
      <c r="W18" s="124">
        <f>'ESS Jul 2017'!BD10</f>
        <v>12</v>
      </c>
      <c r="X18" s="232" t="str">
        <f>'ESS Jul 2017'!BE10</f>
        <v>y</v>
      </c>
    </row>
    <row r="19" spans="1:85" ht="14" x14ac:dyDescent="0.3">
      <c r="A19" s="103" t="str">
        <f>'ESS Jul 2017'!K11</f>
        <v>Origin Energy</v>
      </c>
      <c r="B19" s="104" t="str">
        <f>'ESS Jul 2017'!L11</f>
        <v>Solar Boost Plus</v>
      </c>
      <c r="C19" s="105">
        <f>91*'ESS Jul 2017'!M11/100</f>
        <v>128.31909999999999</v>
      </c>
      <c r="D19" s="105">
        <f>$E$5*'ESS Jul 2017'!N11/100</f>
        <v>339.88909499999994</v>
      </c>
      <c r="E19" s="106">
        <v>0</v>
      </c>
      <c r="F19" s="105">
        <v>0</v>
      </c>
      <c r="G19" s="105">
        <v>0</v>
      </c>
      <c r="H19" s="105">
        <v>0</v>
      </c>
      <c r="I19" s="105">
        <f t="shared" si="0"/>
        <v>468.20819499999993</v>
      </c>
      <c r="J19" s="107">
        <f t="shared" si="1"/>
        <v>1359.5563799999998</v>
      </c>
      <c r="K19" s="108">
        <f t="shared" si="2"/>
        <v>1872.8327799999997</v>
      </c>
      <c r="L19" s="109">
        <f>'ESS Jul 2017'!AT11</f>
        <v>0</v>
      </c>
      <c r="M19" s="109">
        <f>'ESS Jul 2017'!AU11</f>
        <v>12</v>
      </c>
      <c r="N19" s="109">
        <f>'ESS Jul 2017'!AV11</f>
        <v>0</v>
      </c>
      <c r="O19" s="109">
        <f>'ESS Jul 2017'!AW11</f>
        <v>0</v>
      </c>
      <c r="P19" s="109">
        <f>($E$6*'ESS Jul 2017'!AQ11/100)*4</f>
        <v>505.81800000000004</v>
      </c>
      <c r="Q19" s="109">
        <f>K19-(J19*M19/100)</f>
        <v>1709.6860143999997</v>
      </c>
      <c r="R19" s="109">
        <f>Q19</f>
        <v>1709.6860143999997</v>
      </c>
      <c r="S19" s="110">
        <f t="shared" si="4"/>
        <v>1203.8680143999998</v>
      </c>
      <c r="T19" s="110">
        <f t="shared" si="5"/>
        <v>1203.8680143999998</v>
      </c>
      <c r="U19" s="473">
        <f t="shared" si="6"/>
        <v>1324.2548158399998</v>
      </c>
      <c r="V19" s="473">
        <f t="shared" si="6"/>
        <v>1324.2548158399998</v>
      </c>
      <c r="W19" s="124">
        <f>'ESS Jul 2017'!BD11</f>
        <v>0</v>
      </c>
      <c r="X19" s="232" t="str">
        <f>'ESS Jul 2017'!BE11</f>
        <v>n</v>
      </c>
    </row>
    <row r="20" spans="1:85" ht="14" x14ac:dyDescent="0.3">
      <c r="A20" s="103" t="str">
        <f>'ESS Jul 2017'!K12</f>
        <v>Powerdirect</v>
      </c>
      <c r="B20" s="104" t="str">
        <f>'ESS Jul 2017'!L12</f>
        <v>Market offer</v>
      </c>
      <c r="C20" s="105">
        <f>91*'ESS Jul 2017'!M12/100</f>
        <v>129.22</v>
      </c>
      <c r="D20" s="105">
        <f>$E$5*'ESS Jul 2017'!N12/100</f>
        <v>346.21649999999994</v>
      </c>
      <c r="E20" s="106">
        <v>0</v>
      </c>
      <c r="F20" s="105">
        <v>0</v>
      </c>
      <c r="G20" s="105">
        <v>0</v>
      </c>
      <c r="H20" s="105">
        <v>0</v>
      </c>
      <c r="I20" s="105">
        <f t="shared" si="0"/>
        <v>475.43649999999991</v>
      </c>
      <c r="J20" s="107">
        <f t="shared" si="1"/>
        <v>1384.8659999999995</v>
      </c>
      <c r="K20" s="108">
        <f t="shared" si="2"/>
        <v>1901.7459999999996</v>
      </c>
      <c r="L20" s="109">
        <f>'ESS Jul 2017'!AT12</f>
        <v>0</v>
      </c>
      <c r="M20" s="109">
        <f>'ESS Jul 2017'!AU12</f>
        <v>0</v>
      </c>
      <c r="N20" s="109">
        <f>'ESS Jul 2017'!AV12</f>
        <v>0</v>
      </c>
      <c r="O20" s="109">
        <f>'ESS Jul 2017'!AW12</f>
        <v>22</v>
      </c>
      <c r="P20" s="109">
        <f>($E$6*'ESS Jul 2017'!AQ12/100)*4</f>
        <v>330.26940000000002</v>
      </c>
      <c r="Q20" s="109">
        <f t="shared" si="3"/>
        <v>1901.7459999999996</v>
      </c>
      <c r="R20" s="109">
        <f>Q20-(J20*O20/100)</f>
        <v>1597.0754799999997</v>
      </c>
      <c r="S20" s="110">
        <f t="shared" si="4"/>
        <v>1571.4765999999995</v>
      </c>
      <c r="T20" s="110">
        <f t="shared" si="5"/>
        <v>1266.8060799999998</v>
      </c>
      <c r="U20" s="473">
        <f t="shared" si="6"/>
        <v>1728.6242599999996</v>
      </c>
      <c r="V20" s="473">
        <f t="shared" si="6"/>
        <v>1393.486688</v>
      </c>
      <c r="W20" s="124">
        <f>'ESS Jul 2017'!BD12</f>
        <v>0</v>
      </c>
      <c r="X20" s="232" t="str">
        <f>'ESS Jul 2017'!BE12</f>
        <v>n</v>
      </c>
    </row>
    <row r="21" spans="1:85" ht="14" x14ac:dyDescent="0.3">
      <c r="A21" s="103" t="str">
        <f>'ESS Jul 2017'!K13</f>
        <v>Powershop</v>
      </c>
      <c r="B21" s="104" t="str">
        <f>'ESS Jul 2017'!L13</f>
        <v>Standard Saver</v>
      </c>
      <c r="C21" s="105">
        <f>91*'ESS Jul 2017'!M13/100</f>
        <v>141.232</v>
      </c>
      <c r="D21" s="105">
        <f>E5*'ESS Jul 2017'!N13/100</f>
        <v>346.93280999999996</v>
      </c>
      <c r="E21" s="106">
        <v>0</v>
      </c>
      <c r="F21" s="105">
        <v>0</v>
      </c>
      <c r="G21" s="105">
        <v>0</v>
      </c>
      <c r="H21" s="105">
        <v>0</v>
      </c>
      <c r="I21" s="105">
        <f t="shared" si="0"/>
        <v>488.16480999999999</v>
      </c>
      <c r="J21" s="107">
        <f t="shared" si="1"/>
        <v>1387.7312400000001</v>
      </c>
      <c r="K21" s="108">
        <f t="shared" si="2"/>
        <v>1952.65924</v>
      </c>
      <c r="L21" s="109">
        <f>'ESS Jul 2017'!AT13</f>
        <v>4</v>
      </c>
      <c r="M21" s="109">
        <f>'ESS Jul 2017'!AU13</f>
        <v>0</v>
      </c>
      <c r="N21" s="109">
        <f>'ESS Jul 2017'!AV13</f>
        <v>14</v>
      </c>
      <c r="O21" s="109">
        <f>'ESS Jul 2017'!AW13</f>
        <v>0</v>
      </c>
      <c r="P21" s="109">
        <f>($E$6*'ESS Jul 2017'!AQ13/100)*4</f>
        <v>380.85120000000001</v>
      </c>
      <c r="Q21" s="109">
        <f>K21-(K21*L21/100)</f>
        <v>1874.5528703999998</v>
      </c>
      <c r="R21" s="109">
        <f>Q21-(K21*N21/100)</f>
        <v>1601.1805767999999</v>
      </c>
      <c r="S21" s="110">
        <f t="shared" si="4"/>
        <v>1493.7016703999998</v>
      </c>
      <c r="T21" s="110">
        <f t="shared" si="5"/>
        <v>1220.3293767999999</v>
      </c>
      <c r="U21" s="473">
        <f t="shared" si="6"/>
        <v>1643.0718374399999</v>
      </c>
      <c r="V21" s="473">
        <f t="shared" si="6"/>
        <v>1342.3623144799999</v>
      </c>
      <c r="W21" s="124">
        <f>'ESS Jul 2017'!BD13</f>
        <v>0</v>
      </c>
      <c r="X21" s="232" t="str">
        <f>'ESS Jul 2017'!BE13</f>
        <v>n</v>
      </c>
    </row>
    <row r="22" spans="1:85" ht="14" x14ac:dyDescent="0.3">
      <c r="A22" s="103" t="str">
        <f>'ESS Jul 2017'!K14</f>
        <v>Red Energy</v>
      </c>
      <c r="B22" s="104" t="str">
        <f>'ESS Jul 2017'!L14</f>
        <v>Living Energy Saver</v>
      </c>
      <c r="C22" s="105">
        <f>91*'ESS Jul 2017'!M14/100</f>
        <v>127.4</v>
      </c>
      <c r="D22" s="105">
        <f>IF($E$5&gt;='ESS Jul 2017'!P14,('ESS Jul 2017'!P14*'ESS Jul 2017'!N14/100),($E$5*'ESS Jul 2017'!N14/100))</f>
        <v>260</v>
      </c>
      <c r="E22" s="106">
        <f>IF($E$5&lt;'ESS Jul 2017'!P14,0,IF(($E$5)&lt;='ESS Jul 2017'!R14,(($E$5-'ESS Jul 2017'!P14)*'ESS Jul 2017'!Q14/100),(('ESS Jul 2017'!R14-'ESS Jul 2017'!P14)*'ESS Jul 2017'!Q14/100)))</f>
        <v>49.916374999999981</v>
      </c>
      <c r="F22" s="105">
        <v>0</v>
      </c>
      <c r="G22" s="105">
        <v>0</v>
      </c>
      <c r="H22" s="105">
        <f>IF(($E$5&lt;'ESS Jul 2017'!R14),(0),($E$5-'ESS Jul 2017'!R14)*'ESS Jul 2017'!S14/100)</f>
        <v>0</v>
      </c>
      <c r="I22" s="105">
        <f t="shared" si="0"/>
        <v>437.31637499999994</v>
      </c>
      <c r="J22" s="107">
        <f t="shared" si="1"/>
        <v>1239.6654999999996</v>
      </c>
      <c r="K22" s="108">
        <f t="shared" si="2"/>
        <v>1749.2654999999997</v>
      </c>
      <c r="L22" s="109">
        <f>'ESS Jul 2017'!AT14</f>
        <v>0</v>
      </c>
      <c r="M22" s="109">
        <f>'ESS Jul 2017'!AU14</f>
        <v>0</v>
      </c>
      <c r="N22" s="109">
        <f>'ESS Jul 2017'!AV14</f>
        <v>10</v>
      </c>
      <c r="O22" s="109">
        <f>'ESS Jul 2017'!AW14</f>
        <v>0</v>
      </c>
      <c r="P22" s="109">
        <f>($E$6*'ESS Jul 2017'!AQ14/100)*4</f>
        <v>330.26940000000002</v>
      </c>
      <c r="Q22" s="109">
        <f t="shared" ref="Q22:Q24" si="7">K22</f>
        <v>1749.2654999999997</v>
      </c>
      <c r="R22" s="109">
        <f>Q22-(K22*N22/100)</f>
        <v>1574.3389499999998</v>
      </c>
      <c r="S22" s="110">
        <f t="shared" si="4"/>
        <v>1418.9960999999998</v>
      </c>
      <c r="T22" s="110">
        <f t="shared" si="5"/>
        <v>1244.0695499999997</v>
      </c>
      <c r="U22" s="473">
        <f t="shared" si="6"/>
        <v>1560.89571</v>
      </c>
      <c r="V22" s="473">
        <f t="shared" si="6"/>
        <v>1368.4765049999999</v>
      </c>
      <c r="W22" s="124">
        <f>'ESS Jul 2017'!BD14</f>
        <v>0</v>
      </c>
      <c r="X22" s="232" t="str">
        <f>'ESS Jul 2017'!BE14</f>
        <v>n</v>
      </c>
    </row>
    <row r="23" spans="1:85" ht="14" x14ac:dyDescent="0.3">
      <c r="A23" s="103" t="str">
        <f>'ESS Jul 2017'!K15</f>
        <v>Simply Energy</v>
      </c>
      <c r="B23" s="104" t="str">
        <f>'ESS Jul 2017'!L15</f>
        <v>Plus</v>
      </c>
      <c r="C23" s="105">
        <f>91*'ESS Jul 2017'!M15/100</f>
        <v>104.92299999999999</v>
      </c>
      <c r="D23" s="105">
        <f>IF($E$5&gt;='ESS Jul 2017'!P15,('ESS Jul 2017'!P15*'ESS Jul 2017'!N15/100),($E$5*'ESS Jul 2017'!N15/100))</f>
        <v>257</v>
      </c>
      <c r="E23" s="106">
        <f>IF($E$5&lt;'ESS Jul 2017'!P15,0,IF(($E$5)&lt;='ESS Jul 2017'!R15,(($E$5-'ESS Jul 2017'!P15)*'ESS Jul 2017'!Q15/100),(('ESS Jul 2017'!R15-'ESS Jul 2017'!P15)*'ESS Jul 2017'!Q15/100)))</f>
        <v>48.811429999999973</v>
      </c>
      <c r="F23" s="105">
        <v>0</v>
      </c>
      <c r="G23" s="105">
        <v>0</v>
      </c>
      <c r="H23" s="105">
        <f>IF(($E$5&lt;'ESS Jul 2017'!R15),(0),($E$5-'ESS Jul 2017'!R15)*'ESS Jul 2017'!S15/100)</f>
        <v>0</v>
      </c>
      <c r="I23" s="105">
        <f t="shared" si="0"/>
        <v>410.73442999999997</v>
      </c>
      <c r="J23" s="107">
        <f t="shared" si="1"/>
        <v>1223.2457199999999</v>
      </c>
      <c r="K23" s="108">
        <f t="shared" si="2"/>
        <v>1642.9377199999999</v>
      </c>
      <c r="L23" s="109">
        <f>'ESS Jul 2017'!AT15</f>
        <v>0</v>
      </c>
      <c r="M23" s="109">
        <f>'ESS Jul 2017'!AU15</f>
        <v>0</v>
      </c>
      <c r="N23" s="109">
        <f>'ESS Jul 2017'!AV15</f>
        <v>0</v>
      </c>
      <c r="O23" s="109">
        <f>'ESS Jul 2017'!AW15</f>
        <v>15</v>
      </c>
      <c r="P23" s="109">
        <f>($E$6*'ESS Jul 2017'!AQ15/100)*4</f>
        <v>193.40100000000001</v>
      </c>
      <c r="Q23" s="109">
        <f t="shared" si="7"/>
        <v>1642.9377199999999</v>
      </c>
      <c r="R23" s="109">
        <f>Q23-(J23*O23/100)</f>
        <v>1459.4508619999999</v>
      </c>
      <c r="S23" s="110">
        <f t="shared" si="4"/>
        <v>1449.5367199999998</v>
      </c>
      <c r="T23" s="110">
        <f t="shared" si="5"/>
        <v>1266.0498619999998</v>
      </c>
      <c r="U23" s="473">
        <f t="shared" si="6"/>
        <v>1594.4903919999999</v>
      </c>
      <c r="V23" s="473">
        <f t="shared" si="6"/>
        <v>1392.6548481999998</v>
      </c>
      <c r="W23" s="124">
        <f>'ESS Jul 2017'!BD15</f>
        <v>24</v>
      </c>
      <c r="X23" s="232" t="str">
        <f>'ESS Jul 2017'!BE15</f>
        <v>y</v>
      </c>
    </row>
    <row r="24" spans="1:85" ht="14" x14ac:dyDescent="0.3">
      <c r="A24" s="103" t="str">
        <f>'ESS Jul 2017'!K16</f>
        <v>Energy Locals</v>
      </c>
      <c r="B24" s="104" t="str">
        <f>'ESS Jul 2017'!L16</f>
        <v>Market offer</v>
      </c>
      <c r="C24" s="105">
        <f>91*'ESS Jul 2017'!M16/100</f>
        <v>124.67</v>
      </c>
      <c r="D24" s="105">
        <f>$E$5*'ESS Jul 2017'!N16/100</f>
        <v>274.58549999999997</v>
      </c>
      <c r="E24" s="106">
        <v>0</v>
      </c>
      <c r="F24" s="105">
        <v>0</v>
      </c>
      <c r="G24" s="105">
        <v>0</v>
      </c>
      <c r="H24" s="105">
        <v>0</v>
      </c>
      <c r="I24" s="105">
        <f t="shared" si="0"/>
        <v>399.25549999999998</v>
      </c>
      <c r="J24" s="107">
        <f t="shared" si="1"/>
        <v>1098.3419999999999</v>
      </c>
      <c r="K24" s="108">
        <f t="shared" si="2"/>
        <v>1597.0219999999999</v>
      </c>
      <c r="L24" s="109">
        <f>'ESS Jul 2017'!AT16</f>
        <v>0</v>
      </c>
      <c r="M24" s="109">
        <f>'ESS Jul 2017'!AU16</f>
        <v>0</v>
      </c>
      <c r="N24" s="109">
        <f>'ESS Jul 2017'!AV16</f>
        <v>0</v>
      </c>
      <c r="O24" s="109">
        <f>'ESS Jul 2017'!AW16</f>
        <v>0</v>
      </c>
      <c r="P24" s="109">
        <f>($E$6*'ESS Jul 2017'!AQ16/100)*4</f>
        <v>348.12180000000001</v>
      </c>
      <c r="Q24" s="109">
        <f t="shared" si="7"/>
        <v>1597.0219999999999</v>
      </c>
      <c r="R24" s="109">
        <f>Q24-(J24*O24/100)</f>
        <v>1597.0219999999999</v>
      </c>
      <c r="S24" s="110">
        <f t="shared" si="4"/>
        <v>1248.9002</v>
      </c>
      <c r="T24" s="110">
        <f t="shared" si="5"/>
        <v>1248.9002</v>
      </c>
      <c r="U24" s="473">
        <f t="shared" si="6"/>
        <v>1373.7902200000001</v>
      </c>
      <c r="V24" s="473">
        <f t="shared" si="6"/>
        <v>1373.7902200000001</v>
      </c>
      <c r="W24" s="124">
        <f>'ESS Jul 2017'!BD16</f>
        <v>0</v>
      </c>
      <c r="X24" s="232" t="str">
        <f>'ESS Jul 2017'!BE16</f>
        <v>n</v>
      </c>
    </row>
    <row r="25" spans="1:85" s="71" customFormat="1" ht="14.5" thickBot="1" x14ac:dyDescent="0.35">
      <c r="A25" s="113" t="str">
        <f>'ESS Jul 2017'!K17</f>
        <v>Alinta Energy</v>
      </c>
      <c r="B25" s="114" t="str">
        <f>'ESS Jul 2017'!L17</f>
        <v>Fair Deal</v>
      </c>
      <c r="C25" s="115">
        <f>91*'ESS Jul 2017'!M17/100</f>
        <v>150.47760000000002</v>
      </c>
      <c r="D25" s="115">
        <f>IF($E$5&gt;='ESS Jul 2017'!P17,('ESS Jul 2017'!P17*'ESS Jul 2017'!N17/100),($E$5*'ESS Jul 2017'!N17/100))</f>
        <v>279.2</v>
      </c>
      <c r="E25" s="116">
        <f>IF($E$5&lt;'ESS Jul 2017'!P17,0,IF(($E$5)&lt;='ESS Jul 2017'!R17,(($E$5-'ESS Jul 2017'!P17)*'ESS Jul 2017'!Q17/100),(('ESS Jul 2017'!R17-'ESS Jul 2017'!P17)*'ESS Jul 2017'!Q17/100)))</f>
        <v>53.347519999999975</v>
      </c>
      <c r="F25" s="115">
        <v>0</v>
      </c>
      <c r="G25" s="115">
        <v>0</v>
      </c>
      <c r="H25" s="115">
        <f>IF(($E$5&lt;'ESS Jul 2017'!R17),(0),($E$5-'ESS Jul 2017'!R17)*'ESS Jul 2017'!S17/100)</f>
        <v>0</v>
      </c>
      <c r="I25" s="115">
        <f t="shared" ref="I25" si="8">SUM(C25:H25)</f>
        <v>483.02511999999996</v>
      </c>
      <c r="J25" s="117">
        <f t="shared" ref="J25" si="9">(I25-C25)*4</f>
        <v>1330.1900799999999</v>
      </c>
      <c r="K25" s="118">
        <f t="shared" ref="K25" si="10">I25*4</f>
        <v>1932.1004799999998</v>
      </c>
      <c r="L25" s="119">
        <f>'ESS Jul 2017'!AT17</f>
        <v>0</v>
      </c>
      <c r="M25" s="119">
        <f>'ESS Jul 2017'!AU17</f>
        <v>0</v>
      </c>
      <c r="N25" s="119">
        <f>'ESS Jul 2017'!AV17</f>
        <v>0</v>
      </c>
      <c r="O25" s="119">
        <f>'ESS Jul 2017'!AW17</f>
        <v>23</v>
      </c>
      <c r="P25" s="119">
        <f>($E$6*'ESS Jul 2017'!AQ17/100)*4</f>
        <v>181.49939999999998</v>
      </c>
      <c r="Q25" s="119">
        <f t="shared" ref="Q25" si="11">K25</f>
        <v>1932.1004799999998</v>
      </c>
      <c r="R25" s="119">
        <f>Q25-(J25*O25/100)</f>
        <v>1626.1567615999998</v>
      </c>
      <c r="S25" s="120">
        <f t="shared" ref="S25" si="12">Q25-P25</f>
        <v>1750.6010799999999</v>
      </c>
      <c r="T25" s="120">
        <f t="shared" ref="T25" si="13">R25-P25</f>
        <v>1444.6573615999998</v>
      </c>
      <c r="U25" s="474">
        <f t="shared" ref="U25" si="14">S25*1.1</f>
        <v>1925.661188</v>
      </c>
      <c r="V25" s="474">
        <f t="shared" ref="V25" si="15">T25*1.1</f>
        <v>1589.1230977599998</v>
      </c>
      <c r="W25" s="126">
        <f>'ESS Jul 2017'!BD17</f>
        <v>0</v>
      </c>
      <c r="X25" s="233" t="str">
        <f>'ESS Jul 2017'!BE17</f>
        <v>n</v>
      </c>
      <c r="Y25" s="187"/>
      <c r="Z25" s="187"/>
      <c r="AA25" s="187"/>
      <c r="AB25" s="187"/>
      <c r="AC25" s="187"/>
      <c r="AD25" s="187"/>
      <c r="AE25" s="187"/>
      <c r="AF25" s="187"/>
      <c r="AG25" s="187"/>
      <c r="AH25" s="187"/>
      <c r="AI25" s="187"/>
      <c r="AJ25" s="187"/>
      <c r="AK25" s="187"/>
      <c r="AL25" s="187"/>
      <c r="AM25" s="187"/>
      <c r="AN25" s="187"/>
      <c r="AO25" s="187"/>
      <c r="AP25" s="187"/>
      <c r="AQ25" s="187"/>
      <c r="AR25" s="187"/>
      <c r="AS25" s="187"/>
      <c r="AT25" s="187"/>
      <c r="AU25" s="187"/>
      <c r="AV25" s="187"/>
      <c r="AW25" s="187"/>
      <c r="AX25" s="187"/>
      <c r="AY25" s="187"/>
      <c r="AZ25" s="187"/>
      <c r="BA25" s="187"/>
      <c r="BB25" s="187"/>
      <c r="BC25" s="187"/>
      <c r="BD25" s="187"/>
      <c r="BE25" s="187"/>
      <c r="BF25" s="187"/>
      <c r="BG25" s="187"/>
      <c r="BH25" s="187"/>
      <c r="BI25" s="187"/>
      <c r="BJ25" s="187"/>
      <c r="BK25" s="187"/>
      <c r="BL25" s="187"/>
      <c r="BM25" s="187"/>
      <c r="BN25" s="187"/>
      <c r="BO25" s="187"/>
      <c r="BP25" s="187"/>
      <c r="BQ25" s="187"/>
      <c r="BR25" s="187"/>
      <c r="BS25" s="187"/>
      <c r="BT25" s="187"/>
      <c r="BU25" s="187"/>
      <c r="BV25" s="187"/>
      <c r="BW25" s="187"/>
      <c r="BX25" s="187"/>
      <c r="BY25" s="187"/>
      <c r="BZ25" s="187"/>
      <c r="CA25" s="187"/>
      <c r="CB25" s="187"/>
      <c r="CC25" s="187"/>
      <c r="CD25" s="187"/>
      <c r="CE25" s="187"/>
      <c r="CF25" s="187"/>
      <c r="CG25" s="187"/>
    </row>
    <row r="26" spans="1:85" s="187" customFormat="1" x14ac:dyDescent="0.3"/>
    <row r="27" spans="1:85" s="187" customFormat="1" ht="14" thickBot="1" x14ac:dyDescent="0.35"/>
    <row r="28" spans="1:85" ht="14" x14ac:dyDescent="0.3">
      <c r="A28" s="92" t="s">
        <v>553</v>
      </c>
      <c r="B28" s="101"/>
      <c r="C28" s="101"/>
      <c r="D28" s="101"/>
      <c r="E28" s="101"/>
      <c r="F28" s="101"/>
      <c r="G28" s="101"/>
      <c r="H28" s="101"/>
      <c r="I28" s="101"/>
      <c r="J28" s="101"/>
      <c r="K28" s="101"/>
      <c r="L28" s="101"/>
      <c r="M28" s="101"/>
      <c r="N28" s="101"/>
      <c r="O28" s="101"/>
      <c r="P28" s="101"/>
      <c r="Q28" s="101"/>
      <c r="R28" s="101"/>
      <c r="S28" s="101"/>
      <c r="T28" s="101"/>
      <c r="U28" s="101"/>
      <c r="V28" s="101"/>
      <c r="W28" s="101"/>
      <c r="X28" s="102"/>
    </row>
    <row r="29" spans="1:85" ht="70" x14ac:dyDescent="0.3">
      <c r="A29" s="463" t="s">
        <v>408</v>
      </c>
      <c r="B29" s="464" t="s">
        <v>409</v>
      </c>
      <c r="C29" s="465" t="s">
        <v>410</v>
      </c>
      <c r="D29" s="465" t="s">
        <v>411</v>
      </c>
      <c r="E29" s="465" t="s">
        <v>446</v>
      </c>
      <c r="F29" s="466" t="s">
        <v>447</v>
      </c>
      <c r="G29" s="467" t="s">
        <v>354</v>
      </c>
      <c r="H29" s="467" t="s">
        <v>554</v>
      </c>
      <c r="I29" s="465" t="s">
        <v>222</v>
      </c>
      <c r="J29" s="467" t="s">
        <v>406</v>
      </c>
      <c r="K29" s="468" t="s">
        <v>449</v>
      </c>
      <c r="L29" s="469" t="s">
        <v>398</v>
      </c>
      <c r="M29" s="469" t="s">
        <v>533</v>
      </c>
      <c r="N29" s="469" t="s">
        <v>399</v>
      </c>
      <c r="O29" s="469" t="s">
        <v>552</v>
      </c>
      <c r="P29" s="470" t="s">
        <v>490</v>
      </c>
      <c r="Q29" s="471" t="s">
        <v>102</v>
      </c>
      <c r="R29" s="471" t="s">
        <v>103</v>
      </c>
      <c r="S29" s="471" t="s">
        <v>104</v>
      </c>
      <c r="T29" s="471" t="s">
        <v>105</v>
      </c>
      <c r="U29" s="470" t="s">
        <v>331</v>
      </c>
      <c r="V29" s="470" t="s">
        <v>332</v>
      </c>
      <c r="W29" s="469" t="s">
        <v>400</v>
      </c>
      <c r="X29" s="472" t="s">
        <v>558</v>
      </c>
    </row>
    <row r="30" spans="1:85" ht="14" x14ac:dyDescent="0.3">
      <c r="A30" s="103" t="str">
        <f>'ESS Jul 2017'!K18</f>
        <v>AGL</v>
      </c>
      <c r="B30" s="104" t="str">
        <f>'ESS Jul 2017'!L18</f>
        <v xml:space="preserve">Savers </v>
      </c>
      <c r="C30" s="105">
        <f>91*'ESS Jul 2017'!M18/100</f>
        <v>141.05000000000001</v>
      </c>
      <c r="D30" s="105">
        <f>$G$5*'ESS Jul 2017'!N18/100</f>
        <v>242.35155000000003</v>
      </c>
      <c r="E30" s="106">
        <v>0</v>
      </c>
      <c r="F30" s="105">
        <v>0</v>
      </c>
      <c r="G30" s="105">
        <v>0</v>
      </c>
      <c r="H30" s="105">
        <f>$H$5*'ESS Jul 2017'!AE18/100</f>
        <v>57.304799999999993</v>
      </c>
      <c r="I30" s="105">
        <f t="shared" ref="I30:I44" si="16">SUM(C30:H30)</f>
        <v>440.70635000000004</v>
      </c>
      <c r="J30" s="107">
        <f t="shared" ref="J30:J44" si="17">(I30-C30)*4</f>
        <v>1198.6254000000001</v>
      </c>
      <c r="K30" s="108">
        <f t="shared" ref="K30:K44" si="18">I30*4</f>
        <v>1762.8254000000002</v>
      </c>
      <c r="L30" s="109">
        <f>'ESS Jul 2017'!AT18</f>
        <v>0</v>
      </c>
      <c r="M30" s="109">
        <f>'ESS Jul 2017'!AU18</f>
        <v>0</v>
      </c>
      <c r="N30" s="109">
        <f>'ESS Jul 2017'!AV18</f>
        <v>0</v>
      </c>
      <c r="O30" s="109">
        <f>'ESS Jul 2017'!AW18</f>
        <v>22</v>
      </c>
      <c r="P30" s="109">
        <f>($E$6*'ESS Jul 2017'!AQ18/100)*4</f>
        <v>330.26940000000002</v>
      </c>
      <c r="Q30" s="109">
        <f>K30</f>
        <v>1762.8254000000002</v>
      </c>
      <c r="R30" s="109">
        <f>Q30-(J30*O30/100)</f>
        <v>1499.1278120000002</v>
      </c>
      <c r="S30" s="110">
        <f>Q30-P30</f>
        <v>1432.556</v>
      </c>
      <c r="T30" s="110">
        <f>R30-P30</f>
        <v>1168.858412</v>
      </c>
      <c r="U30" s="473">
        <f>S30*1.1</f>
        <v>1575.8116000000002</v>
      </c>
      <c r="V30" s="473">
        <f>T30*1.1</f>
        <v>1285.7442532000002</v>
      </c>
      <c r="W30" s="124">
        <f>'ESS Jul 2017'!BD18</f>
        <v>0</v>
      </c>
      <c r="X30" s="232" t="str">
        <f>'ESS Jul 2017'!BE18</f>
        <v>n</v>
      </c>
    </row>
    <row r="31" spans="1:85" ht="14" x14ac:dyDescent="0.3">
      <c r="A31" s="103" t="str">
        <f>'ESS Jul 2017'!K19</f>
        <v>Click Energy</v>
      </c>
      <c r="B31" s="104" t="str">
        <f>'ESS Jul 2017'!L19</f>
        <v>Shine</v>
      </c>
      <c r="C31" s="105">
        <f>91*'ESS Jul 2017'!M19/100</f>
        <v>138.57479999999998</v>
      </c>
      <c r="D31" s="105">
        <f>$G$5*'ESS Jul 2017'!N19/100</f>
        <v>311.86466009999998</v>
      </c>
      <c r="E31" s="106">
        <v>0</v>
      </c>
      <c r="F31" s="105">
        <v>0</v>
      </c>
      <c r="G31" s="105">
        <v>0</v>
      </c>
      <c r="H31" s="105">
        <f>$H$5*'ESS Jul 2017'!AE19/100</f>
        <v>88.5430791</v>
      </c>
      <c r="I31" s="105">
        <f t="shared" si="16"/>
        <v>538.98253920000002</v>
      </c>
      <c r="J31" s="107">
        <f t="shared" si="17"/>
        <v>1601.6309568000001</v>
      </c>
      <c r="K31" s="108">
        <f t="shared" si="18"/>
        <v>2155.9301568000001</v>
      </c>
      <c r="L31" s="109">
        <f>'ESS Jul 2017'!AT19</f>
        <v>0</v>
      </c>
      <c r="M31" s="109">
        <f>'ESS Jul 2017'!AU19</f>
        <v>0</v>
      </c>
      <c r="N31" s="109">
        <f>'ESS Jul 2017'!AV19</f>
        <v>7</v>
      </c>
      <c r="O31" s="109">
        <f>'ESS Jul 2017'!AW19</f>
        <v>0</v>
      </c>
      <c r="P31" s="109">
        <f>($E$6*'ESS Jul 2017'!AQ19/100)*4</f>
        <v>505.81800000000004</v>
      </c>
      <c r="Q31" s="109">
        <f t="shared" ref="Q31:Q38" si="19">K31</f>
        <v>2155.9301568000001</v>
      </c>
      <c r="R31" s="109">
        <f>Q31-(K31*N31/100)</f>
        <v>2005.015045824</v>
      </c>
      <c r="S31" s="110">
        <f t="shared" ref="S31:S44" si="20">Q31-P31</f>
        <v>1650.1121568000001</v>
      </c>
      <c r="T31" s="110">
        <f t="shared" ref="T31:T44" si="21">R31-P31</f>
        <v>1499.197045824</v>
      </c>
      <c r="U31" s="473">
        <f t="shared" ref="U31:V44" si="22">S31*1.1</f>
        <v>1815.1233724800002</v>
      </c>
      <c r="V31" s="473">
        <f t="shared" si="22"/>
        <v>1649.1167504064001</v>
      </c>
      <c r="W31" s="124">
        <f>'ESS Jul 2017'!BD19</f>
        <v>0</v>
      </c>
      <c r="X31" s="232" t="str">
        <f>'ESS Jul 2017'!BE19</f>
        <v>n</v>
      </c>
    </row>
    <row r="32" spans="1:85" ht="14" x14ac:dyDescent="0.3">
      <c r="A32" s="103" t="str">
        <f>'ESS Jul 2017'!K20</f>
        <v>Commander</v>
      </c>
      <c r="B32" s="104" t="str">
        <f>'ESS Jul 2017'!L20</f>
        <v>Market offer</v>
      </c>
      <c r="C32" s="105">
        <f>91*'ESS Jul 2017'!M20/100</f>
        <v>142.63339999999999</v>
      </c>
      <c r="D32" s="105">
        <f>IF($G$5&gt;='ESS Jul 2017'!P20,('ESS Jul 2017'!P20*'ESS Jul 2017'!N20/100),(($G$5)*'ESS Jul 2017'!N20/100))</f>
        <v>253.29915450000001</v>
      </c>
      <c r="E32" s="106">
        <f>IF($G$5&lt;'ESS Jul 2017'!P20,0,IF(($G$5)&lt;='ESS Jul 2017'!R20,(($G$5-'ESS Jul 2017'!P20)*'ESS Jul 2017'!Q20/100),(('ESS Jul 2017'!R20-'ESS Jul 2017'!P20)*'ESS Jul 2017'!Q20/100)))</f>
        <v>0</v>
      </c>
      <c r="F32" s="105">
        <v>0</v>
      </c>
      <c r="G32" s="105">
        <f>IF(($G$5&lt;'ESS Jul 2017'!R20),(0),($G$5-'ESS Jul 2017'!R20)*'ESS Jul 2017'!S20/100)</f>
        <v>0</v>
      </c>
      <c r="H32" s="105">
        <f>$H$5*'ESS Jul 2017'!AE20/100</f>
        <v>51.037087499999998</v>
      </c>
      <c r="I32" s="105">
        <f t="shared" si="16"/>
        <v>446.96964200000002</v>
      </c>
      <c r="J32" s="107">
        <f t="shared" si="17"/>
        <v>1217.3449680000001</v>
      </c>
      <c r="K32" s="108">
        <f t="shared" si="18"/>
        <v>1787.8785680000001</v>
      </c>
      <c r="L32" s="109">
        <f>'ESS Jul 2017'!AT20</f>
        <v>0</v>
      </c>
      <c r="M32" s="109">
        <f>'ESS Jul 2017'!AU20</f>
        <v>0</v>
      </c>
      <c r="N32" s="109">
        <f>'ESS Jul 2017'!AV20</f>
        <v>0</v>
      </c>
      <c r="O32" s="109">
        <f>'ESS Jul 2017'!AW20</f>
        <v>20</v>
      </c>
      <c r="P32" s="109">
        <f>($E$6*'ESS Jul 2017'!AQ20/100)*4</f>
        <v>345.14639999999997</v>
      </c>
      <c r="Q32" s="109">
        <f t="shared" si="19"/>
        <v>1787.8785680000001</v>
      </c>
      <c r="R32" s="109">
        <f>Q32-(J32*O32/100)</f>
        <v>1544.4095744000001</v>
      </c>
      <c r="S32" s="110">
        <f t="shared" si="20"/>
        <v>1442.732168</v>
      </c>
      <c r="T32" s="110">
        <f t="shared" si="21"/>
        <v>1199.2631744</v>
      </c>
      <c r="U32" s="473">
        <f t="shared" si="22"/>
        <v>1587.0053848000002</v>
      </c>
      <c r="V32" s="473">
        <f t="shared" si="22"/>
        <v>1319.1894918400001</v>
      </c>
      <c r="W32" s="124">
        <f>'ESS Jul 2017'!BD20</f>
        <v>0</v>
      </c>
      <c r="X32" s="232" t="str">
        <f>'ESS Jul 2017'!BE20</f>
        <v>n</v>
      </c>
    </row>
    <row r="33" spans="1:85" ht="14" x14ac:dyDescent="0.3">
      <c r="A33" s="103" t="str">
        <f>'ESS Jul 2017'!K21</f>
        <v>CovaU</v>
      </c>
      <c r="B33" s="104" t="str">
        <f>'ESS Jul 2017'!L21</f>
        <v>Freedom</v>
      </c>
      <c r="C33" s="105">
        <f>91*'ESS Jul 2017'!M21/100</f>
        <v>165.24689999999998</v>
      </c>
      <c r="D33" s="105">
        <f>$G$5*'ESS Jul 2017'!N21/100</f>
        <v>242.35155000000003</v>
      </c>
      <c r="E33" s="106">
        <v>0</v>
      </c>
      <c r="F33" s="105">
        <v>0</v>
      </c>
      <c r="G33" s="105">
        <v>0</v>
      </c>
      <c r="H33" s="105">
        <f>$H$5*'ESS Jul 2017'!AE21/100</f>
        <v>69.302992500000002</v>
      </c>
      <c r="I33" s="105">
        <f t="shared" si="16"/>
        <v>476.90144250000003</v>
      </c>
      <c r="J33" s="107">
        <f t="shared" si="17"/>
        <v>1246.6181700000002</v>
      </c>
      <c r="K33" s="108">
        <f t="shared" si="18"/>
        <v>1907.6057700000001</v>
      </c>
      <c r="L33" s="109">
        <f>'ESS Jul 2017'!AT21</f>
        <v>0</v>
      </c>
      <c r="M33" s="109">
        <f>'ESS Jul 2017'!AU21</f>
        <v>0</v>
      </c>
      <c r="N33" s="109">
        <f>'ESS Jul 2017'!AV21</f>
        <v>20</v>
      </c>
      <c r="O33" s="109">
        <f>'ESS Jul 2017'!AW21</f>
        <v>0</v>
      </c>
      <c r="P33" s="109">
        <f>($E$6*'ESS Jul 2017'!AQ21/100)*4</f>
        <v>0</v>
      </c>
      <c r="Q33" s="109">
        <f t="shared" si="19"/>
        <v>1907.6057700000001</v>
      </c>
      <c r="R33" s="109">
        <f>Q33-(K33*N33/100)</f>
        <v>1526.0846160000001</v>
      </c>
      <c r="S33" s="110">
        <f t="shared" si="20"/>
        <v>1907.6057700000001</v>
      </c>
      <c r="T33" s="110">
        <f t="shared" si="21"/>
        <v>1526.0846160000001</v>
      </c>
      <c r="U33" s="473">
        <f t="shared" si="22"/>
        <v>2098.3663470000001</v>
      </c>
      <c r="V33" s="473">
        <f t="shared" si="22"/>
        <v>1678.6930776000002</v>
      </c>
      <c r="W33" s="124">
        <f>'ESS Jul 2017'!BD21</f>
        <v>12</v>
      </c>
      <c r="X33" s="232" t="str">
        <f>'ESS Jul 2017'!BE21</f>
        <v>y</v>
      </c>
    </row>
    <row r="34" spans="1:85" ht="14" x14ac:dyDescent="0.3">
      <c r="A34" s="103" t="str">
        <f>'ESS Jul 2017'!K22</f>
        <v>Diamond Energy</v>
      </c>
      <c r="B34" s="104" t="str">
        <f>'ESS Jul 2017'!L22</f>
        <v>Pay on time discount</v>
      </c>
      <c r="C34" s="105">
        <f>91*'ESS Jul 2017'!M22/100</f>
        <v>149.60399999999998</v>
      </c>
      <c r="D34" s="105">
        <f>IF($G$5&gt;='ESS Jul 2017'!P22,('ESS Jul 2017'!P22*'ESS Jul 2017'!N22/100),(($G$5)*'ESS Jul 2017'!N22/100))</f>
        <v>77.91</v>
      </c>
      <c r="E34" s="106">
        <f>IF($G$5&lt;'ESS Jul 2017'!P22,0,IF(($G$5)&lt;='ESS Jul 2017'!R22,(($G$5-'ESS Jul 2017'!P22)*'ESS Jul 2017'!Q22/100),(('ESS Jul 2017'!R22-'ESS Jul 2017'!P22)*'ESS Jul 2017'!Q22/100)))</f>
        <v>149.78032200000001</v>
      </c>
      <c r="F34" s="105">
        <v>0</v>
      </c>
      <c r="G34" s="105">
        <f>IF(($G$5&lt;'ESS Jul 2017'!R22),(0),($G$5-'ESS Jul 2017'!R22)*'ESS Jul 2017'!S22/100)</f>
        <v>0</v>
      </c>
      <c r="H34" s="105">
        <f>$H$5*'ESS Jul 2017'!AE22/100</f>
        <v>55.87218</v>
      </c>
      <c r="I34" s="105">
        <f t="shared" si="16"/>
        <v>433.16650199999998</v>
      </c>
      <c r="J34" s="107">
        <f t="shared" si="17"/>
        <v>1134.250008</v>
      </c>
      <c r="K34" s="108">
        <f t="shared" si="18"/>
        <v>1732.6660079999999</v>
      </c>
      <c r="L34" s="109">
        <f>'ESS Jul 2017'!AT22</f>
        <v>0</v>
      </c>
      <c r="M34" s="109">
        <f>'ESS Jul 2017'!AU22</f>
        <v>0</v>
      </c>
      <c r="N34" s="109">
        <f>'ESS Jul 2017'!AV22</f>
        <v>7</v>
      </c>
      <c r="O34" s="109">
        <f>'ESS Jul 2017'!AW22</f>
        <v>0</v>
      </c>
      <c r="P34" s="109">
        <f>($E$6*'ESS Jul 2017'!AQ22/100)*4</f>
        <v>357.048</v>
      </c>
      <c r="Q34" s="109">
        <f t="shared" si="19"/>
        <v>1732.6660079999999</v>
      </c>
      <c r="R34" s="109">
        <f>Q34-(K34*N34/100)</f>
        <v>1611.3793874399998</v>
      </c>
      <c r="S34" s="110">
        <f t="shared" si="20"/>
        <v>1375.6180079999999</v>
      </c>
      <c r="T34" s="110">
        <f t="shared" si="21"/>
        <v>1254.3313874399998</v>
      </c>
      <c r="U34" s="473">
        <f t="shared" si="22"/>
        <v>1513.1798088</v>
      </c>
      <c r="V34" s="473">
        <f t="shared" si="22"/>
        <v>1379.764526184</v>
      </c>
      <c r="W34" s="124">
        <f>'ESS Jul 2017'!BD22</f>
        <v>24</v>
      </c>
      <c r="X34" s="232" t="str">
        <f>'ESS Jul 2017'!BE22</f>
        <v>y</v>
      </c>
    </row>
    <row r="35" spans="1:85" ht="14" x14ac:dyDescent="0.3">
      <c r="A35" s="103" t="str">
        <f>'ESS Jul 2017'!K23</f>
        <v>Dodo Power &amp; Gas</v>
      </c>
      <c r="B35" s="104" t="str">
        <f>'ESS Jul 2017'!L23</f>
        <v>Market offer</v>
      </c>
      <c r="C35" s="105">
        <f>91*'ESS Jul 2017'!M23/100</f>
        <v>140.54949999999999</v>
      </c>
      <c r="D35" s="105">
        <f>IF($G$5&gt;='ESS Jul 2017'!P23,('ESS Jul 2017'!P23*'ESS Jul 2017'!N23/100),(($G$5)*'ESS Jul 2017'!N23/100))</f>
        <v>236.83596300000002</v>
      </c>
      <c r="E35" s="106">
        <f>IF($G$5&lt;'ESS Jul 2017'!P23,0,IF(($G$5)&lt;='ESS Jul 2017'!R23,(($G$5-'ESS Jul 2017'!P23)*'ESS Jul 2017'!Q23/100),(('ESS Jul 2017'!R23-'ESS Jul 2017'!P23)*'ESS Jul 2017'!Q23/100)))</f>
        <v>0</v>
      </c>
      <c r="F35" s="105">
        <v>0</v>
      </c>
      <c r="G35" s="105">
        <f>IF(($G$5&lt;'ESS Jul 2017'!R23),(0),($G$5-'ESS Jul 2017'!R23)*'ESS Jul 2017'!S23/100)</f>
        <v>0</v>
      </c>
      <c r="H35" s="105">
        <f>$H$5*'ESS Jul 2017'!AE23/100</f>
        <v>49.962622499999995</v>
      </c>
      <c r="I35" s="105">
        <f t="shared" si="16"/>
        <v>427.34808550000002</v>
      </c>
      <c r="J35" s="107">
        <f t="shared" si="17"/>
        <v>1147.1943420000002</v>
      </c>
      <c r="K35" s="108">
        <f t="shared" si="18"/>
        <v>1709.3923420000001</v>
      </c>
      <c r="L35" s="109">
        <f>'ESS Jul 2017'!AT23</f>
        <v>0</v>
      </c>
      <c r="M35" s="109">
        <f>'ESS Jul 2017'!AU23</f>
        <v>0</v>
      </c>
      <c r="N35" s="109">
        <f>'ESS Jul 2017'!AV23</f>
        <v>0</v>
      </c>
      <c r="O35" s="109">
        <f>'ESS Jul 2017'!AW23</f>
        <v>0</v>
      </c>
      <c r="P35" s="109">
        <f>($E$6*'ESS Jul 2017'!AQ23/100)*4</f>
        <v>345.14639999999997</v>
      </c>
      <c r="Q35" s="109">
        <f t="shared" si="19"/>
        <v>1709.3923420000001</v>
      </c>
      <c r="R35" s="109">
        <f>Q35-(J35*O35/100)</f>
        <v>1709.3923420000001</v>
      </c>
      <c r="S35" s="110">
        <f t="shared" si="20"/>
        <v>1364.245942</v>
      </c>
      <c r="T35" s="110">
        <f t="shared" si="21"/>
        <v>1364.245942</v>
      </c>
      <c r="U35" s="473">
        <f t="shared" si="22"/>
        <v>1500.6705362000002</v>
      </c>
      <c r="V35" s="473">
        <f t="shared" si="22"/>
        <v>1500.6705362000002</v>
      </c>
      <c r="W35" s="124">
        <f>'ESS Jul 2017'!BD23</f>
        <v>0</v>
      </c>
      <c r="X35" s="232" t="str">
        <f>'ESS Jul 2017'!BE23</f>
        <v>n</v>
      </c>
    </row>
    <row r="36" spans="1:85" ht="14" x14ac:dyDescent="0.3">
      <c r="A36" s="103" t="str">
        <f>'ESS Jul 2017'!K24</f>
        <v>EnergyAustralia</v>
      </c>
      <c r="B36" s="104" t="str">
        <f>'ESS Jul 2017'!L24</f>
        <v xml:space="preserve">Flexi Saver </v>
      </c>
      <c r="C36" s="105">
        <f>91*'ESS Jul 2017'!M24/100</f>
        <v>142.87</v>
      </c>
      <c r="D36" s="105">
        <f>$G$5*'ESS Jul 2017'!N24/100</f>
        <v>264.99888450000003</v>
      </c>
      <c r="E36" s="106">
        <v>0</v>
      </c>
      <c r="F36" s="105">
        <v>0</v>
      </c>
      <c r="G36" s="105">
        <v>0</v>
      </c>
      <c r="H36" s="105">
        <f>$H$5*'ESS Jul 2017'!AE24/100</f>
        <v>45.199160999999997</v>
      </c>
      <c r="I36" s="105">
        <f t="shared" si="16"/>
        <v>453.06804550000004</v>
      </c>
      <c r="J36" s="107">
        <f t="shared" si="17"/>
        <v>1240.7921820000001</v>
      </c>
      <c r="K36" s="108">
        <f t="shared" si="18"/>
        <v>1812.2721820000002</v>
      </c>
      <c r="L36" s="109">
        <f>'ESS Jul 2017'!AT24</f>
        <v>0</v>
      </c>
      <c r="M36" s="109">
        <f>'ESS Jul 2017'!AU24</f>
        <v>0</v>
      </c>
      <c r="N36" s="109">
        <f>'ESS Jul 2017'!AV24</f>
        <v>0</v>
      </c>
      <c r="O36" s="109">
        <f>'ESS Jul 2017'!AW24</f>
        <v>22</v>
      </c>
      <c r="P36" s="109">
        <f>($E$6*'ESS Jul 2017'!AQ24/100)*4</f>
        <v>371.92500000000001</v>
      </c>
      <c r="Q36" s="109">
        <f t="shared" si="19"/>
        <v>1812.2721820000002</v>
      </c>
      <c r="R36" s="109">
        <f>Q36-(J36*O36/100)</f>
        <v>1539.2979019600002</v>
      </c>
      <c r="S36" s="110">
        <f t="shared" si="20"/>
        <v>1440.3471820000002</v>
      </c>
      <c r="T36" s="110">
        <f t="shared" si="21"/>
        <v>1167.3729019600003</v>
      </c>
      <c r="U36" s="473">
        <f t="shared" si="22"/>
        <v>1584.3819002000002</v>
      </c>
      <c r="V36" s="473">
        <f t="shared" si="22"/>
        <v>1284.1101921560005</v>
      </c>
      <c r="W36" s="124">
        <f>'ESS Jul 2017'!BD24</f>
        <v>0</v>
      </c>
      <c r="X36" s="232" t="str">
        <f>'ESS Jul 2017'!BE24</f>
        <v>n</v>
      </c>
    </row>
    <row r="37" spans="1:85" ht="14" x14ac:dyDescent="0.3">
      <c r="A37" s="103" t="str">
        <f>'ESS Jul 2017'!K25</f>
        <v>Mojo Power</v>
      </c>
      <c r="B37" s="104" t="str">
        <f>'ESS Jul 2017'!L25</f>
        <v>Basic Energy Pass</v>
      </c>
      <c r="C37" s="105">
        <f>(91*'ESS Jul 2017'!M25/100)+('ESS Jul 2017'!BH25*3)</f>
        <v>195.06270000000001</v>
      </c>
      <c r="D37" s="105">
        <f>$G$5*'ESS Jul 2017'!N25/100</f>
        <v>212.3500995</v>
      </c>
      <c r="E37" s="106">
        <v>0</v>
      </c>
      <c r="F37" s="105">
        <v>0</v>
      </c>
      <c r="G37" s="105">
        <v>0</v>
      </c>
      <c r="H37" s="105">
        <f>$H$5*'ESS Jul 2017'!AE25/100</f>
        <v>52.756231499999991</v>
      </c>
      <c r="I37" s="105">
        <f t="shared" si="16"/>
        <v>460.16903100000002</v>
      </c>
      <c r="J37" s="107">
        <f t="shared" si="17"/>
        <v>1060.425324</v>
      </c>
      <c r="K37" s="108">
        <f t="shared" si="18"/>
        <v>1840.6761240000001</v>
      </c>
      <c r="L37" s="109">
        <f>'ESS Jul 2017'!AT25</f>
        <v>0</v>
      </c>
      <c r="M37" s="109">
        <f>'ESS Jul 2017'!AU25</f>
        <v>0</v>
      </c>
      <c r="N37" s="109">
        <f>'ESS Jul 2017'!AV25</f>
        <v>0</v>
      </c>
      <c r="O37" s="109">
        <f>'ESS Jul 2017'!AW25</f>
        <v>0</v>
      </c>
      <c r="P37" s="109">
        <f>($E$6*'ESS Jul 2017'!AQ25/100)*4</f>
        <v>297.54000000000002</v>
      </c>
      <c r="Q37" s="109">
        <f t="shared" si="19"/>
        <v>1840.6761240000001</v>
      </c>
      <c r="R37" s="109">
        <f>Q37</f>
        <v>1840.6761240000001</v>
      </c>
      <c r="S37" s="110">
        <f t="shared" si="20"/>
        <v>1543.1361240000001</v>
      </c>
      <c r="T37" s="110">
        <f t="shared" si="21"/>
        <v>1543.1361240000001</v>
      </c>
      <c r="U37" s="473">
        <f t="shared" si="22"/>
        <v>1697.4497364000003</v>
      </c>
      <c r="V37" s="473">
        <f t="shared" si="22"/>
        <v>1697.4497364000003</v>
      </c>
      <c r="W37" s="124">
        <f>'ESS Jul 2017'!BD25</f>
        <v>0</v>
      </c>
      <c r="X37" s="232" t="str">
        <f>'ESS Jul 2017'!BE25</f>
        <v>n</v>
      </c>
    </row>
    <row r="38" spans="1:85" ht="14" x14ac:dyDescent="0.3">
      <c r="A38" s="103" t="str">
        <f>'ESS Jul 2017'!K26</f>
        <v>Momentum Energy</v>
      </c>
      <c r="B38" s="104" t="str">
        <f>'ESS Jul 2017'!L26</f>
        <v>SmilePower</v>
      </c>
      <c r="C38" s="105">
        <f>91*'ESS Jul 2017'!M26/100</f>
        <v>127.65479999999999</v>
      </c>
      <c r="D38" s="105">
        <f>IF($G$5&gt;='ESS Jul 2017'!P26,('ESS Jul 2017'!P26*'ESS Jul 2017'!N26/100),(($G$5)*'ESS Jul 2017'!N26/100))</f>
        <v>141.30000000000001</v>
      </c>
      <c r="E38" s="106">
        <f>IF($G$5&lt;'ESS Jul 2017'!P26,0,IF(($G$5)&lt;='ESS Jul 2017'!R26,(($G$5-'ESS Jul 2017'!P26)*'ESS Jul 2017'!Q26/100),(('ESS Jul 2017'!R26-'ESS Jul 2017'!P26)*'ESS Jul 2017'!Q26/100)))</f>
        <v>0</v>
      </c>
      <c r="F38" s="105">
        <v>0</v>
      </c>
      <c r="G38" s="106">
        <f>IF(($G$5&lt;'ESS Jul 2017'!R26),(0),($G$5-'ESS Jul 2017'!R26)*'ESS Jul 2017'!S26/100)</f>
        <v>65.075389500000014</v>
      </c>
      <c r="H38" s="105">
        <f>$H$5*'ESS Jul 2017'!AE26/100</f>
        <v>51.323611499999998</v>
      </c>
      <c r="I38" s="105">
        <f t="shared" si="16"/>
        <v>385.35380099999998</v>
      </c>
      <c r="J38" s="107">
        <f t="shared" si="17"/>
        <v>1030.7960039999998</v>
      </c>
      <c r="K38" s="108">
        <f t="shared" si="18"/>
        <v>1541.4152039999999</v>
      </c>
      <c r="L38" s="109">
        <f>'ESS Jul 2017'!AT26</f>
        <v>0</v>
      </c>
      <c r="M38" s="109">
        <f>'ESS Jul 2017'!AU26</f>
        <v>0</v>
      </c>
      <c r="N38" s="109">
        <f>'ESS Jul 2017'!AV26</f>
        <v>0</v>
      </c>
      <c r="O38" s="109">
        <f>'ESS Jul 2017'!AW26</f>
        <v>0</v>
      </c>
      <c r="P38" s="109">
        <f>($E$6*'ESS Jul 2017'!AQ26/100)*4</f>
        <v>208.27799999999999</v>
      </c>
      <c r="Q38" s="109">
        <f t="shared" si="19"/>
        <v>1541.4152039999999</v>
      </c>
      <c r="R38" s="109">
        <f>Q38</f>
        <v>1541.4152039999999</v>
      </c>
      <c r="S38" s="110">
        <f t="shared" si="20"/>
        <v>1333.1372039999999</v>
      </c>
      <c r="T38" s="110">
        <f t="shared" si="21"/>
        <v>1333.1372039999999</v>
      </c>
      <c r="U38" s="473">
        <f t="shared" si="22"/>
        <v>1466.4509244000001</v>
      </c>
      <c r="V38" s="473">
        <f t="shared" si="22"/>
        <v>1466.4509244000001</v>
      </c>
      <c r="W38" s="124">
        <f>'ESS Jul 2017'!BD26</f>
        <v>12</v>
      </c>
      <c r="X38" s="232" t="str">
        <f>'ESS Jul 2017'!BE26</f>
        <v>y</v>
      </c>
    </row>
    <row r="39" spans="1:85" ht="14" x14ac:dyDescent="0.3">
      <c r="A39" s="103" t="str">
        <f>'ESS Jul 2017'!K27</f>
        <v>Origin Energy</v>
      </c>
      <c r="B39" s="104" t="str">
        <f>'ESS Jul 2017'!L27</f>
        <v>Solar Boost Plus</v>
      </c>
      <c r="C39" s="105">
        <f>91*'ESS Jul 2017'!M27/100</f>
        <v>140.60409999999999</v>
      </c>
      <c r="D39" s="105">
        <f>$G$5*'ESS Jul 2017'!N27/100</f>
        <v>237.92236649999998</v>
      </c>
      <c r="E39" s="106">
        <v>0</v>
      </c>
      <c r="F39" s="105">
        <v>0</v>
      </c>
      <c r="G39" s="105">
        <v>0</v>
      </c>
      <c r="H39" s="105">
        <f>$H$5*'ESS Jul 2017'!AE27/100</f>
        <v>54.081404999999997</v>
      </c>
      <c r="I39" s="105">
        <f t="shared" si="16"/>
        <v>432.60787149999999</v>
      </c>
      <c r="J39" s="107">
        <f t="shared" si="17"/>
        <v>1168.0150859999999</v>
      </c>
      <c r="K39" s="108">
        <f t="shared" si="18"/>
        <v>1730.4314859999999</v>
      </c>
      <c r="L39" s="109">
        <f>'ESS Jul 2017'!AT27</f>
        <v>0</v>
      </c>
      <c r="M39" s="109">
        <f>'ESS Jul 2017'!AU27</f>
        <v>12</v>
      </c>
      <c r="N39" s="109">
        <f>'ESS Jul 2017'!AV27</f>
        <v>0</v>
      </c>
      <c r="O39" s="109">
        <f>'ESS Jul 2017'!AW27</f>
        <v>0</v>
      </c>
      <c r="P39" s="109">
        <f>($E$6*'ESS Jul 2017'!AQ27/100)*4</f>
        <v>505.81800000000004</v>
      </c>
      <c r="Q39" s="109">
        <f>K39-(J39*M39/100)</f>
        <v>1590.2696756800001</v>
      </c>
      <c r="R39" s="109">
        <f>Q39</f>
        <v>1590.2696756800001</v>
      </c>
      <c r="S39" s="110">
        <f t="shared" si="20"/>
        <v>1084.4516756800001</v>
      </c>
      <c r="T39" s="110">
        <f t="shared" si="21"/>
        <v>1084.4516756800001</v>
      </c>
      <c r="U39" s="473">
        <f t="shared" si="22"/>
        <v>1192.8968432480003</v>
      </c>
      <c r="V39" s="473">
        <f t="shared" si="22"/>
        <v>1192.8968432480003</v>
      </c>
      <c r="W39" s="124">
        <f>'ESS Jul 2017'!BD27</f>
        <v>0</v>
      </c>
      <c r="X39" s="232" t="str">
        <f>'ESS Jul 2017'!BE27</f>
        <v>n</v>
      </c>
    </row>
    <row r="40" spans="1:85" ht="14" x14ac:dyDescent="0.3">
      <c r="A40" s="103" t="str">
        <f>'ESS Jul 2017'!K28</f>
        <v>Powerdirect</v>
      </c>
      <c r="B40" s="104" t="str">
        <f>'ESS Jul 2017'!L28</f>
        <v>Market offer</v>
      </c>
      <c r="C40" s="105">
        <f>91*'ESS Jul 2017'!M28/100</f>
        <v>141.05000000000001</v>
      </c>
      <c r="D40" s="105">
        <f>$G$5*'ESS Jul 2017'!N28/100</f>
        <v>242.35155000000003</v>
      </c>
      <c r="E40" s="106">
        <v>0</v>
      </c>
      <c r="F40" s="105">
        <v>0</v>
      </c>
      <c r="G40" s="105">
        <v>0</v>
      </c>
      <c r="H40" s="105">
        <f>$H$5*'ESS Jul 2017'!AE28/100</f>
        <v>57.304799999999993</v>
      </c>
      <c r="I40" s="105">
        <f t="shared" si="16"/>
        <v>440.70635000000004</v>
      </c>
      <c r="J40" s="107">
        <f t="shared" si="17"/>
        <v>1198.6254000000001</v>
      </c>
      <c r="K40" s="108">
        <f t="shared" si="18"/>
        <v>1762.8254000000002</v>
      </c>
      <c r="L40" s="109">
        <f>'ESS Jul 2017'!AT28</f>
        <v>0</v>
      </c>
      <c r="M40" s="109">
        <f>'ESS Jul 2017'!AU28</f>
        <v>0</v>
      </c>
      <c r="N40" s="109">
        <f>'ESS Jul 2017'!AV28</f>
        <v>0</v>
      </c>
      <c r="O40" s="109">
        <f>'ESS Jul 2017'!AW28</f>
        <v>22</v>
      </c>
      <c r="P40" s="109">
        <f>($E$6*'ESS Jul 2017'!AQ28/100)*4</f>
        <v>330.26940000000002</v>
      </c>
      <c r="Q40" s="109">
        <f t="shared" ref="Q40" si="23">K40</f>
        <v>1762.8254000000002</v>
      </c>
      <c r="R40" s="109">
        <f>Q40-(J40*O40/100)</f>
        <v>1499.1278120000002</v>
      </c>
      <c r="S40" s="110">
        <f t="shared" si="20"/>
        <v>1432.556</v>
      </c>
      <c r="T40" s="110">
        <f t="shared" si="21"/>
        <v>1168.858412</v>
      </c>
      <c r="U40" s="473">
        <f t="shared" si="22"/>
        <v>1575.8116000000002</v>
      </c>
      <c r="V40" s="473">
        <f t="shared" si="22"/>
        <v>1285.7442532000002</v>
      </c>
      <c r="W40" s="124">
        <f>'ESS Jul 2017'!BD28</f>
        <v>0</v>
      </c>
      <c r="X40" s="232" t="str">
        <f>'ESS Jul 2017'!BE28</f>
        <v>n</v>
      </c>
    </row>
    <row r="41" spans="1:85" ht="14" x14ac:dyDescent="0.3">
      <c r="A41" s="103" t="str">
        <f>'ESS Jul 2017'!K29</f>
        <v>Powershop</v>
      </c>
      <c r="B41" s="104" t="str">
        <f>'ESS Jul 2017'!L29</f>
        <v>Standard Saver</v>
      </c>
      <c r="C41" s="105">
        <f>91*'ESS Jul 2017'!M29/100</f>
        <v>154.245</v>
      </c>
      <c r="D41" s="105">
        <f>($G$5)*'ESS Jul 2017'!N29/100</f>
        <v>242.85296699999998</v>
      </c>
      <c r="E41" s="106">
        <v>0</v>
      </c>
      <c r="F41" s="105">
        <v>0</v>
      </c>
      <c r="G41" s="105">
        <v>0</v>
      </c>
      <c r="H41" s="105">
        <f>$H$5*'ESS Jul 2017'!AE29/100</f>
        <v>64.933501499999991</v>
      </c>
      <c r="I41" s="105">
        <f t="shared" si="16"/>
        <v>462.03146849999996</v>
      </c>
      <c r="J41" s="107">
        <f t="shared" si="17"/>
        <v>1231.1458739999998</v>
      </c>
      <c r="K41" s="108">
        <f t="shared" si="18"/>
        <v>1848.1258739999998</v>
      </c>
      <c r="L41" s="109">
        <f>'ESS Jul 2017'!AT29</f>
        <v>4</v>
      </c>
      <c r="M41" s="109">
        <f>'ESS Jul 2017'!AU29</f>
        <v>0</v>
      </c>
      <c r="N41" s="109">
        <f>'ESS Jul 2017'!AV29</f>
        <v>14</v>
      </c>
      <c r="O41" s="109">
        <f>'ESS Jul 2017'!AW29</f>
        <v>0</v>
      </c>
      <c r="P41" s="109">
        <f>($E$6*'ESS Jul 2017'!AQ29/100)*4</f>
        <v>380.85120000000001</v>
      </c>
      <c r="Q41" s="109">
        <f>K41-(K41*L41/100)</f>
        <v>1774.2008390399999</v>
      </c>
      <c r="R41" s="109">
        <f>Q41-(K41*N41/100)</f>
        <v>1515.46321668</v>
      </c>
      <c r="S41" s="110">
        <f t="shared" si="20"/>
        <v>1393.3496390399998</v>
      </c>
      <c r="T41" s="110">
        <f t="shared" si="21"/>
        <v>1134.6120166799999</v>
      </c>
      <c r="U41" s="473">
        <f t="shared" si="22"/>
        <v>1532.6846029439998</v>
      </c>
      <c r="V41" s="473">
        <f t="shared" si="22"/>
        <v>1248.073218348</v>
      </c>
      <c r="W41" s="124">
        <f>'ESS Jul 2017'!BD29</f>
        <v>0</v>
      </c>
      <c r="X41" s="232" t="str">
        <f>'ESS Jul 2017'!BE29</f>
        <v>n</v>
      </c>
    </row>
    <row r="42" spans="1:85" ht="14" x14ac:dyDescent="0.3">
      <c r="A42" s="103" t="str">
        <f>'ESS Jul 2017'!K30</f>
        <v>Red Energy</v>
      </c>
      <c r="B42" s="104" t="str">
        <f>'ESS Jul 2017'!L30</f>
        <v>Living Energy Saver</v>
      </c>
      <c r="C42" s="105">
        <f>91*'ESS Jul 2017'!M30/100</f>
        <v>138.63849999999999</v>
      </c>
      <c r="D42" s="105">
        <f>IF($G$5&gt;='ESS Jul 2017'!P30,('ESS Jul 2017'!P30*'ESS Jul 2017'!N30/100),(($G$5)*'ESS Jul 2017'!N30/100))</f>
        <v>217.2807</v>
      </c>
      <c r="E42" s="106">
        <f>IF($G$5&lt;'ESS Jul 2017'!P30,0,IF(($G$5)&lt;='ESS Jul 2017'!R30,(($G$5-'ESS Jul 2017'!P30)*'ESS Jul 2017'!Q30/100),(('ESS Jul 2017'!R30-'ESS Jul 2017'!P30)*'ESS Jul 2017'!Q30/100)))</f>
        <v>0</v>
      </c>
      <c r="F42" s="105">
        <v>0</v>
      </c>
      <c r="G42" s="105">
        <f>IF(($G$5&lt;'ESS Jul 2017'!R30),(0),($G$5-'ESS Jul 2017'!R30)*'ESS Jul 2017'!S30/100)</f>
        <v>0</v>
      </c>
      <c r="H42" s="105">
        <f>$H$5*'ESS Jul 2017'!AE30/100</f>
        <v>47.598799499999998</v>
      </c>
      <c r="I42" s="105">
        <f t="shared" si="16"/>
        <v>403.51799949999997</v>
      </c>
      <c r="J42" s="107">
        <f t="shared" si="17"/>
        <v>1059.5179979999998</v>
      </c>
      <c r="K42" s="108">
        <f t="shared" si="18"/>
        <v>1614.0719979999999</v>
      </c>
      <c r="L42" s="109">
        <f>'ESS Jul 2017'!AT30</f>
        <v>0</v>
      </c>
      <c r="M42" s="109">
        <f>'ESS Jul 2017'!AU30</f>
        <v>0</v>
      </c>
      <c r="N42" s="109">
        <f>'ESS Jul 2017'!AV30</f>
        <v>10</v>
      </c>
      <c r="O42" s="109">
        <f>'ESS Jul 2017'!AW30</f>
        <v>0</v>
      </c>
      <c r="P42" s="109">
        <f>($E$6*'ESS Jul 2017'!AQ30/100)*4</f>
        <v>330.26940000000002</v>
      </c>
      <c r="Q42" s="109">
        <f t="shared" ref="Q42:Q44" si="24">K42</f>
        <v>1614.0719979999999</v>
      </c>
      <c r="R42" s="109">
        <f>Q42-(K42*N42/100)</f>
        <v>1452.6647982</v>
      </c>
      <c r="S42" s="110">
        <f t="shared" si="20"/>
        <v>1283.8025979999998</v>
      </c>
      <c r="T42" s="110">
        <f t="shared" si="21"/>
        <v>1122.3953981999998</v>
      </c>
      <c r="U42" s="473">
        <f t="shared" si="22"/>
        <v>1412.1828578</v>
      </c>
      <c r="V42" s="473">
        <f t="shared" si="22"/>
        <v>1234.6349380199999</v>
      </c>
      <c r="W42" s="124">
        <f>'ESS Jul 2017'!BD30</f>
        <v>0</v>
      </c>
      <c r="X42" s="232" t="str">
        <f>'ESS Jul 2017'!BE30</f>
        <v>n</v>
      </c>
    </row>
    <row r="43" spans="1:85" ht="14" x14ac:dyDescent="0.3">
      <c r="A43" s="103" t="str">
        <f>'ESS Jul 2017'!K31</f>
        <v>Simply Energy</v>
      </c>
      <c r="B43" s="104" t="str">
        <f>'ESS Jul 2017'!L31</f>
        <v>Plus</v>
      </c>
      <c r="C43" s="105">
        <f>91*'ESS Jul 2017'!M31/100</f>
        <v>116.3708</v>
      </c>
      <c r="D43" s="105">
        <f>IF($G$5&gt;='ESS Jul 2017'!P31,('ESS Jul 2017'!P31*'ESS Jul 2017'!N31/100),(($G$5)*'ESS Jul 2017'!N31/100))</f>
        <v>214.77361499999998</v>
      </c>
      <c r="E43" s="106">
        <f>IF($G$5&lt;'ESS Jul 2017'!P31,0,IF(($G$5)&lt;='ESS Jul 2017'!R31,(($G$5-'ESS Jul 2017'!P31)*'ESS Jul 2017'!Q31/100),(('ESS Jul 2017'!R31-'ESS Jul 2017'!P31)*'ESS Jul 2017'!Q31/100)))</f>
        <v>0</v>
      </c>
      <c r="F43" s="105">
        <v>0</v>
      </c>
      <c r="G43" s="105">
        <f>IF(($G$5&lt;'ESS Jul 2017'!R31),(0),($G$5-'ESS Jul 2017'!R31)*'ESS Jul 2017'!S31/100)</f>
        <v>0</v>
      </c>
      <c r="H43" s="105">
        <f>$H$5*'ESS Jul 2017'!AE31/100</f>
        <v>37.96443</v>
      </c>
      <c r="I43" s="105">
        <f t="shared" si="16"/>
        <v>369.10884499999997</v>
      </c>
      <c r="J43" s="107">
        <f t="shared" si="17"/>
        <v>1010.9521799999999</v>
      </c>
      <c r="K43" s="108">
        <f t="shared" si="18"/>
        <v>1476.4353799999999</v>
      </c>
      <c r="L43" s="109">
        <f>'ESS Jul 2017'!AT31</f>
        <v>0</v>
      </c>
      <c r="M43" s="109">
        <f>'ESS Jul 2017'!AU31</f>
        <v>0</v>
      </c>
      <c r="N43" s="109">
        <f>'ESS Jul 2017'!AV31</f>
        <v>0</v>
      </c>
      <c r="O43" s="109">
        <f>'ESS Jul 2017'!AW31</f>
        <v>15</v>
      </c>
      <c r="P43" s="109">
        <f>($E$6*'ESS Jul 2017'!AQ31/100)*4</f>
        <v>193.40100000000001</v>
      </c>
      <c r="Q43" s="109">
        <f t="shared" si="24"/>
        <v>1476.4353799999999</v>
      </c>
      <c r="R43" s="109">
        <f>Q43-(J43*O43/100)</f>
        <v>1324.792553</v>
      </c>
      <c r="S43" s="110">
        <f t="shared" si="20"/>
        <v>1283.0343799999998</v>
      </c>
      <c r="T43" s="110">
        <f t="shared" si="21"/>
        <v>1131.3915529999999</v>
      </c>
      <c r="U43" s="473">
        <f t="shared" si="22"/>
        <v>1411.337818</v>
      </c>
      <c r="V43" s="473">
        <f t="shared" si="22"/>
        <v>1244.5307083</v>
      </c>
      <c r="W43" s="124">
        <f>'ESS Jul 2017'!BD31</f>
        <v>24</v>
      </c>
      <c r="X43" s="232" t="str">
        <f>'ESS Jul 2017'!BE31</f>
        <v>y</v>
      </c>
    </row>
    <row r="44" spans="1:85" ht="14" x14ac:dyDescent="0.3">
      <c r="A44" s="103" t="str">
        <f>'ESS Jul 2017'!K32</f>
        <v>Energy Locals</v>
      </c>
      <c r="B44" s="104" t="str">
        <f>'ESS Jul 2017'!L32</f>
        <v>Market offer</v>
      </c>
      <c r="C44" s="105">
        <f>91*'ESS Jul 2017'!M32/100</f>
        <v>134.68</v>
      </c>
      <c r="D44" s="105">
        <f>$G$5*'ESS Jul 2017'!N32/100</f>
        <v>192.20985000000002</v>
      </c>
      <c r="E44" s="106">
        <v>0</v>
      </c>
      <c r="F44" s="105">
        <v>0</v>
      </c>
      <c r="G44" s="105">
        <v>0</v>
      </c>
      <c r="H44" s="105">
        <f>$H$5*'ESS Jul 2017'!AE32/100</f>
        <v>53.72325</v>
      </c>
      <c r="I44" s="105">
        <f t="shared" si="16"/>
        <v>380.61310000000003</v>
      </c>
      <c r="J44" s="107">
        <f t="shared" si="17"/>
        <v>983.7324000000001</v>
      </c>
      <c r="K44" s="108">
        <f t="shared" si="18"/>
        <v>1522.4524000000001</v>
      </c>
      <c r="L44" s="109">
        <f>'ESS Jul 2017'!AT32</f>
        <v>0</v>
      </c>
      <c r="M44" s="109">
        <f>'ESS Jul 2017'!AU32</f>
        <v>0</v>
      </c>
      <c r="N44" s="109">
        <f>'ESS Jul 2017'!AV32</f>
        <v>0</v>
      </c>
      <c r="O44" s="109">
        <f>'ESS Jul 2017'!AW32</f>
        <v>0</v>
      </c>
      <c r="P44" s="109">
        <f>($E$6*'ESS Jul 2017'!AQ32/100)*4</f>
        <v>348.12180000000001</v>
      </c>
      <c r="Q44" s="109">
        <f t="shared" si="24"/>
        <v>1522.4524000000001</v>
      </c>
      <c r="R44" s="109">
        <f>Q44-(J44*O44/100)</f>
        <v>1522.4524000000001</v>
      </c>
      <c r="S44" s="110">
        <f t="shared" si="20"/>
        <v>1174.3306000000002</v>
      </c>
      <c r="T44" s="110">
        <f t="shared" si="21"/>
        <v>1174.3306000000002</v>
      </c>
      <c r="U44" s="473">
        <f t="shared" si="22"/>
        <v>1291.7636600000003</v>
      </c>
      <c r="V44" s="473">
        <f t="shared" si="22"/>
        <v>1291.7636600000003</v>
      </c>
      <c r="W44" s="124">
        <f>'ESS Jul 2017'!BD32</f>
        <v>0</v>
      </c>
      <c r="X44" s="232" t="str">
        <f>'ESS Jul 2017'!BE32</f>
        <v>n</v>
      </c>
    </row>
    <row r="45" spans="1:85" s="71" customFormat="1" ht="14.5" thickBot="1" x14ac:dyDescent="0.35">
      <c r="A45" s="113" t="str">
        <f>'ESS Jul 2017'!K33</f>
        <v>Alinta Energy</v>
      </c>
      <c r="B45" s="114" t="str">
        <f>'ESS Jul 2017'!L33</f>
        <v>Fair Deal</v>
      </c>
      <c r="C45" s="115">
        <f>91*'ESS Jul 2017'!M33/100</f>
        <v>165.00119999999998</v>
      </c>
      <c r="D45" s="115">
        <f>IF($G$5&gt;='ESS Jul 2017'!P33,('ESS Jul 2017'!P33*'ESS Jul 2017'!N33/100),(($G$5)*'ESS Jul 2017'!N33/100))</f>
        <v>233.32604400000002</v>
      </c>
      <c r="E45" s="116">
        <f>IF($G$5&lt;'ESS Jul 2017'!P33,0,IF(($G$5)&lt;='ESS Jul 2017'!R33,(($G$5-'ESS Jul 2017'!P33)*'ESS Jul 2017'!Q33/100),(('ESS Jul 2017'!R33-'ESS Jul 2017'!P33)*'ESS Jul 2017'!Q33/100)))</f>
        <v>0</v>
      </c>
      <c r="F45" s="115">
        <v>0</v>
      </c>
      <c r="G45" s="115">
        <f>IF(($G$5&lt;'ESS Jul 2017'!R33),(0),($G$5-'ESS Jul 2017'!R33)*'ESS Jul 2017'!S33/100)</f>
        <v>0</v>
      </c>
      <c r="H45" s="115">
        <f>$H$5*'ESS Jul 2017'!AE33/100</f>
        <v>48.279294</v>
      </c>
      <c r="I45" s="115">
        <f t="shared" ref="I45" si="25">SUM(C45:H45)</f>
        <v>446.606538</v>
      </c>
      <c r="J45" s="117">
        <f t="shared" ref="J45" si="26">(I45-C45)*4</f>
        <v>1126.4213520000001</v>
      </c>
      <c r="K45" s="118">
        <f t="shared" ref="K45" si="27">I45*4</f>
        <v>1786.426152</v>
      </c>
      <c r="L45" s="119">
        <f>'ESS Jul 2017'!AT33</f>
        <v>0</v>
      </c>
      <c r="M45" s="119">
        <f>'ESS Jul 2017'!AU33</f>
        <v>0</v>
      </c>
      <c r="N45" s="119">
        <f>'ESS Jul 2017'!AV33</f>
        <v>0</v>
      </c>
      <c r="O45" s="119">
        <f>'ESS Jul 2017'!AW33</f>
        <v>23</v>
      </c>
      <c r="P45" s="119">
        <f>($E$6*'ESS Jul 2017'!AQ33/100)*4</f>
        <v>181.49939999999998</v>
      </c>
      <c r="Q45" s="119">
        <f t="shared" ref="Q45" si="28">K45</f>
        <v>1786.426152</v>
      </c>
      <c r="R45" s="119">
        <f>Q45-(J45*O45/100)</f>
        <v>1527.3492410399999</v>
      </c>
      <c r="S45" s="120">
        <f t="shared" ref="S45" si="29">Q45-P45</f>
        <v>1604.9267520000001</v>
      </c>
      <c r="T45" s="120">
        <f t="shared" ref="T45" si="30">R45-P45</f>
        <v>1345.84984104</v>
      </c>
      <c r="U45" s="474">
        <f t="shared" ref="U45" si="31">S45*1.1</f>
        <v>1765.4194272000002</v>
      </c>
      <c r="V45" s="474">
        <f t="shared" ref="V45" si="32">T45*1.1</f>
        <v>1480.4348251440001</v>
      </c>
      <c r="W45" s="126">
        <f>'ESS Jul 2017'!BD33</f>
        <v>0</v>
      </c>
      <c r="X45" s="233" t="str">
        <f>'ESS Jul 2017'!BE33</f>
        <v>n</v>
      </c>
      <c r="Y45" s="187"/>
      <c r="Z45" s="187"/>
      <c r="AA45" s="187"/>
      <c r="AB45" s="187"/>
      <c r="AC45" s="187"/>
      <c r="AD45" s="187"/>
      <c r="AE45" s="187"/>
      <c r="AF45" s="187"/>
      <c r="AG45" s="187"/>
      <c r="AH45" s="187"/>
      <c r="AI45" s="187"/>
      <c r="AJ45" s="187"/>
      <c r="AK45" s="187"/>
      <c r="AL45" s="187"/>
      <c r="AM45" s="187"/>
      <c r="AN45" s="187"/>
      <c r="AO45" s="187"/>
      <c r="AP45" s="187"/>
      <c r="AQ45" s="187"/>
      <c r="AR45" s="187"/>
      <c r="AS45" s="187"/>
      <c r="AT45" s="187"/>
      <c r="AU45" s="187"/>
      <c r="AV45" s="187"/>
      <c r="AW45" s="187"/>
      <c r="AX45" s="187"/>
      <c r="AY45" s="187"/>
      <c r="AZ45" s="187"/>
      <c r="BA45" s="187"/>
      <c r="BB45" s="187"/>
      <c r="BC45" s="187"/>
      <c r="BD45" s="187"/>
      <c r="BE45" s="187"/>
      <c r="BF45" s="187"/>
      <c r="BG45" s="187"/>
      <c r="BH45" s="187"/>
      <c r="BI45" s="187"/>
      <c r="BJ45" s="187"/>
      <c r="BK45" s="187"/>
      <c r="BL45" s="187"/>
      <c r="BM45" s="187"/>
      <c r="BN45" s="187"/>
      <c r="BO45" s="187"/>
      <c r="BP45" s="187"/>
      <c r="BQ45" s="187"/>
      <c r="BR45" s="187"/>
      <c r="BS45" s="187"/>
      <c r="BT45" s="187"/>
      <c r="BU45" s="187"/>
      <c r="BV45" s="187"/>
      <c r="BW45" s="187"/>
      <c r="BX45" s="187"/>
      <c r="BY45" s="187"/>
      <c r="BZ45" s="187"/>
      <c r="CA45" s="187"/>
      <c r="CB45" s="187"/>
      <c r="CC45" s="187"/>
      <c r="CD45" s="187"/>
      <c r="CE45" s="187"/>
      <c r="CF45" s="187"/>
      <c r="CG45" s="187"/>
    </row>
    <row r="46" spans="1:85" s="187" customFormat="1" x14ac:dyDescent="0.3"/>
    <row r="47" spans="1:85" s="187" customFormat="1" ht="14" thickBot="1" x14ac:dyDescent="0.35"/>
    <row r="48" spans="1:85" ht="14" x14ac:dyDescent="0.3">
      <c r="A48" s="100" t="s">
        <v>534</v>
      </c>
      <c r="B48" s="101"/>
      <c r="C48" s="101"/>
      <c r="D48" s="101"/>
      <c r="E48" s="101"/>
      <c r="F48" s="101"/>
      <c r="G48" s="101"/>
      <c r="H48" s="101"/>
      <c r="I48" s="101"/>
      <c r="J48" s="101"/>
      <c r="K48" s="101"/>
      <c r="L48" s="101"/>
      <c r="M48" s="101"/>
      <c r="N48" s="101"/>
      <c r="O48" s="101"/>
      <c r="P48" s="101"/>
      <c r="Q48" s="101"/>
      <c r="R48" s="101"/>
      <c r="S48" s="101"/>
      <c r="T48" s="101"/>
      <c r="U48" s="101"/>
      <c r="V48" s="101"/>
      <c r="W48" s="101"/>
      <c r="X48" s="102"/>
    </row>
    <row r="49" spans="1:24" ht="70" x14ac:dyDescent="0.3">
      <c r="A49" s="463" t="s">
        <v>408</v>
      </c>
      <c r="B49" s="464" t="s">
        <v>409</v>
      </c>
      <c r="C49" s="465" t="s">
        <v>410</v>
      </c>
      <c r="D49" s="465" t="s">
        <v>555</v>
      </c>
      <c r="E49" s="465" t="s">
        <v>446</v>
      </c>
      <c r="F49" s="467" t="s">
        <v>354</v>
      </c>
      <c r="G49" s="467" t="s">
        <v>556</v>
      </c>
      <c r="H49" s="467" t="s">
        <v>352</v>
      </c>
      <c r="I49" s="465" t="s">
        <v>222</v>
      </c>
      <c r="J49" s="467" t="s">
        <v>406</v>
      </c>
      <c r="K49" s="468" t="s">
        <v>449</v>
      </c>
      <c r="L49" s="469" t="s">
        <v>398</v>
      </c>
      <c r="M49" s="469" t="s">
        <v>533</v>
      </c>
      <c r="N49" s="469" t="s">
        <v>399</v>
      </c>
      <c r="O49" s="469" t="s">
        <v>552</v>
      </c>
      <c r="P49" s="470" t="s">
        <v>490</v>
      </c>
      <c r="Q49" s="471" t="s">
        <v>102</v>
      </c>
      <c r="R49" s="471" t="s">
        <v>103</v>
      </c>
      <c r="S49" s="471" t="s">
        <v>104</v>
      </c>
      <c r="T49" s="471" t="s">
        <v>105</v>
      </c>
      <c r="U49" s="470" t="s">
        <v>331</v>
      </c>
      <c r="V49" s="470" t="s">
        <v>332</v>
      </c>
      <c r="W49" s="469" t="s">
        <v>400</v>
      </c>
      <c r="X49" s="472" t="s">
        <v>558</v>
      </c>
    </row>
    <row r="50" spans="1:24" ht="14" x14ac:dyDescent="0.3">
      <c r="A50" s="103" t="str">
        <f>'ESS Jul 2017'!K34</f>
        <v>AGL</v>
      </c>
      <c r="B50" s="104" t="str">
        <f>'ESS Jul 2017'!L34</f>
        <v xml:space="preserve">Savers </v>
      </c>
      <c r="C50" s="105">
        <f>91*'ESS Jul 2017'!M34/100</f>
        <v>129.22</v>
      </c>
      <c r="D50" s="105">
        <f>$G$6*'ESS Jul 2017'!N34/100</f>
        <v>85.957200000000014</v>
      </c>
      <c r="E50" s="105">
        <v>0</v>
      </c>
      <c r="F50" s="105">
        <v>0</v>
      </c>
      <c r="G50" s="105">
        <f>$I$6*'ESS Jul 2017'!AH34/100</f>
        <v>208.92375000000001</v>
      </c>
      <c r="H50" s="105">
        <f>$H$6*'ESS Jul 2017'!W34/100</f>
        <v>68.049449999999993</v>
      </c>
      <c r="I50" s="105">
        <f t="shared" ref="I50:I64" si="33">SUM(C50:H50)</f>
        <v>492.15039999999999</v>
      </c>
      <c r="J50" s="107">
        <f t="shared" ref="J50:J64" si="34">(I50-C50)*4</f>
        <v>1451.7215999999999</v>
      </c>
      <c r="K50" s="108">
        <f t="shared" ref="K50:K64" si="35">I50*4</f>
        <v>1968.6016</v>
      </c>
      <c r="L50" s="109">
        <f>'ESS Jul 2017'!AT34</f>
        <v>0</v>
      </c>
      <c r="M50" s="109">
        <f>'ESS Jul 2017'!AU34</f>
        <v>0</v>
      </c>
      <c r="N50" s="109">
        <f>'ESS Jul 2017'!AV34</f>
        <v>0</v>
      </c>
      <c r="O50" s="109">
        <f>'ESS Jul 2017'!AW34</f>
        <v>22</v>
      </c>
      <c r="P50" s="109">
        <f>($E$6*'ESS Jul 2017'!AQ34/100)*4</f>
        <v>330.26940000000002</v>
      </c>
      <c r="Q50" s="109">
        <f>K50</f>
        <v>1968.6016</v>
      </c>
      <c r="R50" s="109">
        <f>Q50-(J50*O50/100)</f>
        <v>1649.2228479999999</v>
      </c>
      <c r="S50" s="110">
        <f>Q50-P50</f>
        <v>1638.3321999999998</v>
      </c>
      <c r="T50" s="110">
        <f>R50-P50</f>
        <v>1318.9534479999998</v>
      </c>
      <c r="U50" s="473">
        <f>S50*1.1</f>
        <v>1802.16542</v>
      </c>
      <c r="V50" s="473">
        <f>T50*1.1</f>
        <v>1450.8487928</v>
      </c>
      <c r="W50" s="124">
        <f>'ESS Jul 2017'!BD34</f>
        <v>0</v>
      </c>
      <c r="X50" s="232" t="str">
        <f>'ESS Jul 2017'!BE34</f>
        <v>n</v>
      </c>
    </row>
    <row r="51" spans="1:24" ht="14" x14ac:dyDescent="0.3">
      <c r="A51" s="103" t="str">
        <f>'ESS Jul 2017'!K35</f>
        <v>Click Energy</v>
      </c>
      <c r="B51" s="104" t="str">
        <f>'ESS Jul 2017'!L35</f>
        <v>Shine</v>
      </c>
      <c r="C51" s="105">
        <f>91*'ESS Jul 2017'!M35/100</f>
        <v>125.74380000000001</v>
      </c>
      <c r="D51" s="105">
        <f>$G$6*'ESS Jul 2017'!N35/100</f>
        <v>96.735277800000006</v>
      </c>
      <c r="E51" s="105">
        <v>0</v>
      </c>
      <c r="F51" s="105">
        <v>0</v>
      </c>
      <c r="G51" s="105">
        <f>$I$6*'ESS Jul 2017'!AH35/100</f>
        <v>232.86044249999995</v>
      </c>
      <c r="H51" s="105">
        <f>$H$6*'ESS Jul 2017'!W35/100</f>
        <v>100.355031</v>
      </c>
      <c r="I51" s="105">
        <f t="shared" si="33"/>
        <v>555.69455130000006</v>
      </c>
      <c r="J51" s="107">
        <f t="shared" si="34"/>
        <v>1719.8030052000001</v>
      </c>
      <c r="K51" s="108">
        <f t="shared" si="35"/>
        <v>2222.7782052000002</v>
      </c>
      <c r="L51" s="109">
        <f>'ESS Jul 2017'!AT35</f>
        <v>0</v>
      </c>
      <c r="M51" s="109">
        <f>'ESS Jul 2017'!AU35</f>
        <v>0</v>
      </c>
      <c r="N51" s="109">
        <f>'ESS Jul 2017'!AV35</f>
        <v>7</v>
      </c>
      <c r="O51" s="109">
        <f>'ESS Jul 2017'!AW35</f>
        <v>0</v>
      </c>
      <c r="P51" s="109">
        <f>($E$6*'ESS Jul 2017'!AQ35/100)*4</f>
        <v>505.81800000000004</v>
      </c>
      <c r="Q51" s="109">
        <f t="shared" ref="Q51:Q58" si="36">K51</f>
        <v>2222.7782052000002</v>
      </c>
      <c r="R51" s="109">
        <f>Q51-(K51*N51/100)</f>
        <v>2067.183730836</v>
      </c>
      <c r="S51" s="110">
        <f t="shared" ref="S51:S64" si="37">Q51-P51</f>
        <v>1716.9602052000002</v>
      </c>
      <c r="T51" s="110">
        <f t="shared" ref="T51:T64" si="38">R51-P51</f>
        <v>1561.365730836</v>
      </c>
      <c r="U51" s="473">
        <f t="shared" ref="U51:V64" si="39">S51*1.1</f>
        <v>1888.6562257200005</v>
      </c>
      <c r="V51" s="473">
        <f t="shared" si="39"/>
        <v>1717.5023039196001</v>
      </c>
      <c r="W51" s="124">
        <f>'ESS Jul 2017'!BD35</f>
        <v>0</v>
      </c>
      <c r="X51" s="232" t="str">
        <f>'ESS Jul 2017'!BE35</f>
        <v>n</v>
      </c>
    </row>
    <row r="52" spans="1:24" ht="14" x14ac:dyDescent="0.3">
      <c r="A52" s="103" t="str">
        <f>'ESS Jul 2017'!K36</f>
        <v>Commander</v>
      </c>
      <c r="B52" s="104" t="str">
        <f>'ESS Jul 2017'!L36</f>
        <v>Market offer</v>
      </c>
      <c r="C52" s="105">
        <f>91*'ESS Jul 2017'!M36/100</f>
        <v>129.89340000000001</v>
      </c>
      <c r="D52" s="105">
        <f>$G$6*'ESS Jul 2017'!N36/100</f>
        <v>86.769018000000017</v>
      </c>
      <c r="E52" s="105">
        <v>0</v>
      </c>
      <c r="F52" s="105">
        <v>0</v>
      </c>
      <c r="G52" s="105">
        <f>$I$6*'ESS Jul 2017'!AH36/100</f>
        <v>216.92254499999999</v>
      </c>
      <c r="H52" s="105">
        <f>$H$6*'ESS Jul 2017'!W36/100</f>
        <v>69.84022499999999</v>
      </c>
      <c r="I52" s="105">
        <f t="shared" si="33"/>
        <v>503.42518799999999</v>
      </c>
      <c r="J52" s="107">
        <f t="shared" si="34"/>
        <v>1494.127152</v>
      </c>
      <c r="K52" s="108">
        <f t="shared" si="35"/>
        <v>2013.700752</v>
      </c>
      <c r="L52" s="109">
        <f>'ESS Jul 2017'!AT36</f>
        <v>0</v>
      </c>
      <c r="M52" s="109">
        <f>'ESS Jul 2017'!AU36</f>
        <v>0</v>
      </c>
      <c r="N52" s="109">
        <f>'ESS Jul 2017'!AV36</f>
        <v>0</v>
      </c>
      <c r="O52" s="109">
        <f>'ESS Jul 2017'!AW36</f>
        <v>20</v>
      </c>
      <c r="P52" s="109">
        <f>($E$6*'ESS Jul 2017'!AQ36/100)*4</f>
        <v>345.14639999999997</v>
      </c>
      <c r="Q52" s="109">
        <f t="shared" si="36"/>
        <v>2013.700752</v>
      </c>
      <c r="R52" s="109">
        <f>Q52-(J52*O52/100)</f>
        <v>1714.8753216</v>
      </c>
      <c r="S52" s="110">
        <f t="shared" si="37"/>
        <v>1668.5543520000001</v>
      </c>
      <c r="T52" s="110">
        <f t="shared" si="38"/>
        <v>1369.7289215999999</v>
      </c>
      <c r="U52" s="473">
        <f t="shared" si="39"/>
        <v>1835.4097872000002</v>
      </c>
      <c r="V52" s="473">
        <f t="shared" si="39"/>
        <v>1506.7018137600001</v>
      </c>
      <c r="W52" s="124">
        <f>'ESS Jul 2017'!BD36</f>
        <v>0</v>
      </c>
      <c r="X52" s="232" t="str">
        <f>'ESS Jul 2017'!BE36</f>
        <v>n</v>
      </c>
    </row>
    <row r="53" spans="1:24" ht="14" x14ac:dyDescent="0.3">
      <c r="A53" s="103" t="str">
        <f>'ESS Jul 2017'!K37</f>
        <v>CovaU</v>
      </c>
      <c r="B53" s="104" t="str">
        <f>'ESS Jul 2017'!L37</f>
        <v>Freedom</v>
      </c>
      <c r="C53" s="105">
        <f>91*'ESS Jul 2017'!M37/100</f>
        <v>154.70910000000001</v>
      </c>
      <c r="D53" s="105">
        <f>$G$6*'ESS Jul 2017'!N37/100</f>
        <v>83.808270000000007</v>
      </c>
      <c r="E53" s="105">
        <v>0</v>
      </c>
      <c r="F53" s="105">
        <v>0</v>
      </c>
      <c r="G53" s="105">
        <f>$I$6*'ESS Jul 2017'!AH37/100</f>
        <v>204.14834999999999</v>
      </c>
      <c r="H53" s="105">
        <f>$H$6*'ESS Jul 2017'!W37/100</f>
        <v>70.556534999999997</v>
      </c>
      <c r="I53" s="105">
        <f t="shared" si="33"/>
        <v>513.22225500000002</v>
      </c>
      <c r="J53" s="107">
        <f t="shared" si="34"/>
        <v>1434.0526199999999</v>
      </c>
      <c r="K53" s="108">
        <f t="shared" si="35"/>
        <v>2052.8890200000001</v>
      </c>
      <c r="L53" s="109">
        <f>'ESS Jul 2017'!AT37</f>
        <v>0</v>
      </c>
      <c r="M53" s="109">
        <f>'ESS Jul 2017'!AU37</f>
        <v>0</v>
      </c>
      <c r="N53" s="109">
        <f>'ESS Jul 2017'!AV37</f>
        <v>20</v>
      </c>
      <c r="O53" s="109">
        <f>'ESS Jul 2017'!AW37</f>
        <v>0</v>
      </c>
      <c r="P53" s="109">
        <f>($E$6*'ESS Jul 2017'!AQ37/100)*4</f>
        <v>0</v>
      </c>
      <c r="Q53" s="109">
        <f t="shared" si="36"/>
        <v>2052.8890200000001</v>
      </c>
      <c r="R53" s="109">
        <f>Q53-(K53*N53/100)</f>
        <v>1642.3112160000001</v>
      </c>
      <c r="S53" s="110">
        <f t="shared" si="37"/>
        <v>2052.8890200000001</v>
      </c>
      <c r="T53" s="110">
        <f t="shared" si="38"/>
        <v>1642.3112160000001</v>
      </c>
      <c r="U53" s="473">
        <f t="shared" si="39"/>
        <v>2258.1779220000003</v>
      </c>
      <c r="V53" s="473">
        <f t="shared" si="39"/>
        <v>1806.5423376000001</v>
      </c>
      <c r="W53" s="124">
        <f>'ESS Jul 2017'!BD37</f>
        <v>12</v>
      </c>
      <c r="X53" s="232" t="str">
        <f>'ESS Jul 2017'!BE37</f>
        <v>y</v>
      </c>
    </row>
    <row r="54" spans="1:24" ht="14" x14ac:dyDescent="0.3">
      <c r="A54" s="103" t="str">
        <f>'ESS Jul 2017'!K38</f>
        <v>Diamond Energy</v>
      </c>
      <c r="B54" s="104" t="str">
        <f>'ESS Jul 2017'!L38</f>
        <v>Pay on time discount</v>
      </c>
      <c r="C54" s="105">
        <f>91*'ESS Jul 2017'!M38/100</f>
        <v>136.40899999999999</v>
      </c>
      <c r="D54" s="105">
        <f>IF($G$6&gt;='ESS Jul 2017'!P38,('ESS Jul 2017'!P38*'ESS Jul 2017'!N38/100),(($G$6)*'ESS Jul 2017'!N38/100))</f>
        <v>76.979448000000005</v>
      </c>
      <c r="E54" s="106">
        <f>IF($G$6&lt;'ESS Jul 2017'!P38,0,IF(($G$6)&lt;='ESS Jul 2017'!R38,(($G$6-'ESS Jul 2017'!P38)*'ESS Jul 2017'!Q38/100),(('ESS Jul 2017'!R38-'ESS Jul 2017'!P38)*'ESS Jul 2017'!Q38/100)))</f>
        <v>0</v>
      </c>
      <c r="F54" s="105">
        <f>IF(($G$6&lt;'ESS Jul 2017'!P38),0,($G$6-'ESS Jul 2017'!P38)*'ESS Jul 2017'!Q38/100)</f>
        <v>0</v>
      </c>
      <c r="G54" s="105">
        <f>$I$6*'ESS Jul 2017'!AH38/100</f>
        <v>189.34460999999999</v>
      </c>
      <c r="H54" s="105">
        <f>$H$6*'ESS Jul 2017'!W38/100</f>
        <v>69.446254499999995</v>
      </c>
      <c r="I54" s="105">
        <f t="shared" si="33"/>
        <v>472.17931249999998</v>
      </c>
      <c r="J54" s="107">
        <f t="shared" si="34"/>
        <v>1343.08125</v>
      </c>
      <c r="K54" s="108">
        <f t="shared" si="35"/>
        <v>1888.7172499999999</v>
      </c>
      <c r="L54" s="109">
        <f>'ESS Jul 2017'!AT38</f>
        <v>0</v>
      </c>
      <c r="M54" s="109">
        <f>'ESS Jul 2017'!AU38</f>
        <v>0</v>
      </c>
      <c r="N54" s="109">
        <f>'ESS Jul 2017'!AV38</f>
        <v>7</v>
      </c>
      <c r="O54" s="109">
        <f>'ESS Jul 2017'!AW38</f>
        <v>0</v>
      </c>
      <c r="P54" s="109">
        <f>($E$6*'ESS Jul 2017'!AQ38/100)*4</f>
        <v>357.048</v>
      </c>
      <c r="Q54" s="109">
        <f t="shared" si="36"/>
        <v>1888.7172499999999</v>
      </c>
      <c r="R54" s="109">
        <f>Q54-(K54*N54/100)</f>
        <v>1756.5070424999999</v>
      </c>
      <c r="S54" s="110">
        <f t="shared" si="37"/>
        <v>1531.6692499999999</v>
      </c>
      <c r="T54" s="110">
        <f t="shared" si="38"/>
        <v>1399.4590424999999</v>
      </c>
      <c r="U54" s="473">
        <f t="shared" si="39"/>
        <v>1684.8361750000001</v>
      </c>
      <c r="V54" s="473">
        <f t="shared" si="39"/>
        <v>1539.4049467499999</v>
      </c>
      <c r="W54" s="124">
        <f>'ESS Jul 2017'!BD38</f>
        <v>24</v>
      </c>
      <c r="X54" s="232" t="str">
        <f>'ESS Jul 2017'!BE38</f>
        <v>y</v>
      </c>
    </row>
    <row r="55" spans="1:24" ht="14" x14ac:dyDescent="0.3">
      <c r="A55" s="103" t="str">
        <f>'ESS Jul 2017'!K39</f>
        <v>Dodo Power &amp; Gas</v>
      </c>
      <c r="B55" s="104" t="str">
        <f>'ESS Jul 2017'!L39</f>
        <v>Market offer</v>
      </c>
      <c r="C55" s="105">
        <f>91*'ESS Jul 2017'!M39/100</f>
        <v>127.80949999999999</v>
      </c>
      <c r="D55" s="105">
        <f>$G$6*'ESS Jul 2017'!N39/100</f>
        <v>82.208511000000001</v>
      </c>
      <c r="E55" s="105">
        <v>0</v>
      </c>
      <c r="F55" s="105">
        <v>0</v>
      </c>
      <c r="G55" s="105">
        <f>$I$6*'ESS Jul 2017'!AH39/100</f>
        <v>205.5212775</v>
      </c>
      <c r="H55" s="105">
        <f>$H$6*'ESS Jul 2017'!W39/100</f>
        <v>64.288822499999995</v>
      </c>
      <c r="I55" s="105">
        <f t="shared" si="33"/>
        <v>479.82811099999998</v>
      </c>
      <c r="J55" s="107">
        <f t="shared" si="34"/>
        <v>1408.0744439999999</v>
      </c>
      <c r="K55" s="108">
        <f t="shared" si="35"/>
        <v>1919.3124439999999</v>
      </c>
      <c r="L55" s="109">
        <f>'ESS Jul 2017'!AT39</f>
        <v>0</v>
      </c>
      <c r="M55" s="109">
        <f>'ESS Jul 2017'!AU39</f>
        <v>0</v>
      </c>
      <c r="N55" s="109">
        <f>'ESS Jul 2017'!AV39</f>
        <v>0</v>
      </c>
      <c r="O55" s="109">
        <f>'ESS Jul 2017'!AW39</f>
        <v>0</v>
      </c>
      <c r="P55" s="109">
        <f>($E$6*'ESS Jul 2017'!AQ39/100)*4</f>
        <v>345.14639999999997</v>
      </c>
      <c r="Q55" s="109">
        <f t="shared" si="36"/>
        <v>1919.3124439999999</v>
      </c>
      <c r="R55" s="109">
        <f>Q55-(J55*O55/100)</f>
        <v>1919.3124439999999</v>
      </c>
      <c r="S55" s="110">
        <f t="shared" si="37"/>
        <v>1574.1660440000001</v>
      </c>
      <c r="T55" s="110">
        <f t="shared" si="38"/>
        <v>1574.1660440000001</v>
      </c>
      <c r="U55" s="473">
        <f t="shared" si="39"/>
        <v>1731.5826484000002</v>
      </c>
      <c r="V55" s="473">
        <f t="shared" si="39"/>
        <v>1731.5826484000002</v>
      </c>
      <c r="W55" s="124">
        <f>'ESS Jul 2017'!BD39</f>
        <v>0</v>
      </c>
      <c r="X55" s="232" t="str">
        <f>'ESS Jul 2017'!BE39</f>
        <v>n</v>
      </c>
    </row>
    <row r="56" spans="1:24" ht="14" x14ac:dyDescent="0.3">
      <c r="A56" s="103" t="str">
        <f>'ESS Jul 2017'!K40</f>
        <v>EnergyAustralia</v>
      </c>
      <c r="B56" s="104" t="str">
        <f>'ESS Jul 2017'!L40</f>
        <v xml:space="preserve">Flexi Saver </v>
      </c>
      <c r="C56" s="105">
        <f>91*'ESS Jul 2017'!M40/100</f>
        <v>131.768</v>
      </c>
      <c r="D56" s="105">
        <f>$G$6*'ESS Jul 2017'!N40/100</f>
        <v>86.124339000000006</v>
      </c>
      <c r="E56" s="105">
        <v>0</v>
      </c>
      <c r="F56" s="105">
        <v>0</v>
      </c>
      <c r="G56" s="105">
        <f>$I$6*'ESS Jul 2017'!AH40/100</f>
        <v>201.99941999999999</v>
      </c>
      <c r="H56" s="105">
        <f>$H$6*'ESS Jul 2017'!W40/100</f>
        <v>66.688461000000004</v>
      </c>
      <c r="I56" s="105">
        <f t="shared" si="33"/>
        <v>486.58022</v>
      </c>
      <c r="J56" s="107">
        <f t="shared" si="34"/>
        <v>1419.2488800000001</v>
      </c>
      <c r="K56" s="108">
        <f t="shared" si="35"/>
        <v>1946.32088</v>
      </c>
      <c r="L56" s="109">
        <f>'ESS Jul 2017'!AT40</f>
        <v>0</v>
      </c>
      <c r="M56" s="109">
        <f>'ESS Jul 2017'!AU40</f>
        <v>0</v>
      </c>
      <c r="N56" s="109">
        <f>'ESS Jul 2017'!AV40</f>
        <v>0</v>
      </c>
      <c r="O56" s="109">
        <f>'ESS Jul 2017'!AW40</f>
        <v>22</v>
      </c>
      <c r="P56" s="109">
        <f>($E$6*'ESS Jul 2017'!AQ40/100)*4</f>
        <v>371.92500000000001</v>
      </c>
      <c r="Q56" s="109">
        <f t="shared" si="36"/>
        <v>1946.32088</v>
      </c>
      <c r="R56" s="109">
        <f>Q56-(J56*O56/100)</f>
        <v>1634.0861264</v>
      </c>
      <c r="S56" s="110">
        <f t="shared" si="37"/>
        <v>1574.39588</v>
      </c>
      <c r="T56" s="110">
        <f t="shared" si="38"/>
        <v>1262.1611264000001</v>
      </c>
      <c r="U56" s="473">
        <f t="shared" si="39"/>
        <v>1731.8354680000002</v>
      </c>
      <c r="V56" s="473">
        <f t="shared" si="39"/>
        <v>1388.3772390400002</v>
      </c>
      <c r="W56" s="124">
        <f>'ESS Jul 2017'!BD40</f>
        <v>0</v>
      </c>
      <c r="X56" s="232" t="str">
        <f>'ESS Jul 2017'!BE40</f>
        <v>n</v>
      </c>
    </row>
    <row r="57" spans="1:24" ht="14" x14ac:dyDescent="0.3">
      <c r="A57" s="103" t="str">
        <f>'ESS Jul 2017'!K41</f>
        <v>Mojo Power</v>
      </c>
      <c r="B57" s="104" t="str">
        <f>'ESS Jul 2017'!L41</f>
        <v>Basic Energy Pass</v>
      </c>
      <c r="C57" s="105">
        <f>(91*'ESS Jul 2017'!M41/100)+('ESS Jul 2017'!BH41*3)</f>
        <v>186.4177</v>
      </c>
      <c r="D57" s="105">
        <f>$G$6*'ESS Jul 2017'!N41/100</f>
        <v>76.215384</v>
      </c>
      <c r="E57" s="105">
        <v>0</v>
      </c>
      <c r="F57" s="105">
        <v>0</v>
      </c>
      <c r="G57" s="105">
        <f>$I$6*'ESS Jul 2017'!AH41/100</f>
        <v>174.48117749999997</v>
      </c>
      <c r="H57" s="105">
        <f>$H$6*'ESS Jul 2017'!W41/100</f>
        <v>60.456563999999986</v>
      </c>
      <c r="I57" s="105">
        <f t="shared" si="33"/>
        <v>497.57082549999996</v>
      </c>
      <c r="J57" s="107">
        <f t="shared" si="34"/>
        <v>1244.6125019999999</v>
      </c>
      <c r="K57" s="108">
        <f t="shared" si="35"/>
        <v>1990.2833019999998</v>
      </c>
      <c r="L57" s="109">
        <f>'ESS Jul 2017'!AT41</f>
        <v>0</v>
      </c>
      <c r="M57" s="109">
        <f>'ESS Jul 2017'!AU41</f>
        <v>0</v>
      </c>
      <c r="N57" s="109">
        <f>'ESS Jul 2017'!AV41</f>
        <v>0</v>
      </c>
      <c r="O57" s="109">
        <f>'ESS Jul 2017'!AW41</f>
        <v>0</v>
      </c>
      <c r="P57" s="109">
        <f>($E$6*'ESS Jul 2017'!AQ41/100)*4</f>
        <v>297.54000000000002</v>
      </c>
      <c r="Q57" s="109">
        <f t="shared" si="36"/>
        <v>1990.2833019999998</v>
      </c>
      <c r="R57" s="109">
        <f>Q57</f>
        <v>1990.2833019999998</v>
      </c>
      <c r="S57" s="110">
        <f t="shared" si="37"/>
        <v>1692.7433019999999</v>
      </c>
      <c r="T57" s="110">
        <f t="shared" si="38"/>
        <v>1692.7433019999999</v>
      </c>
      <c r="U57" s="473">
        <f t="shared" si="39"/>
        <v>1862.0176322</v>
      </c>
      <c r="V57" s="473">
        <f t="shared" si="39"/>
        <v>1862.0176322</v>
      </c>
      <c r="W57" s="124">
        <f>'ESS Jul 2017'!BD41</f>
        <v>0</v>
      </c>
      <c r="X57" s="232" t="str">
        <f>'ESS Jul 2017'!BE41</f>
        <v>n</v>
      </c>
    </row>
    <row r="58" spans="1:24" ht="14" x14ac:dyDescent="0.3">
      <c r="A58" s="103" t="str">
        <f>'ESS Jul 2017'!K42</f>
        <v>Momentum Energy</v>
      </c>
      <c r="B58" s="104" t="str">
        <f>'ESS Jul 2017'!L42</f>
        <v>SmilePower</v>
      </c>
      <c r="C58" s="105">
        <f>91*'ESS Jul 2017'!M42/100</f>
        <v>120.9208</v>
      </c>
      <c r="D58" s="105">
        <f>IF($G$6&gt;='ESS Jul 2017'!P42,('ESS Jul 2017'!P42*'ESS Jul 2017'!N42/100),(($G$6)*'ESS Jul 2017'!N42/100))</f>
        <v>65.733381000000008</v>
      </c>
      <c r="E58" s="105">
        <v>0</v>
      </c>
      <c r="F58" s="105">
        <f>IF(($G$6&lt;'ESS Jul 2017'!P42),0,($G$6-'ESS Jul 2017'!P42)*'ESS Jul 2017'!Q42/100)</f>
        <v>0</v>
      </c>
      <c r="G58" s="105">
        <f>$I$6*'ESS Jul 2017'!AH42/100</f>
        <v>191.67261749999997</v>
      </c>
      <c r="H58" s="105">
        <f>$H$6*'ESS Jul 2017'!W42/100</f>
        <v>57.268984499999995</v>
      </c>
      <c r="I58" s="105">
        <f t="shared" si="33"/>
        <v>435.59578299999998</v>
      </c>
      <c r="J58" s="107">
        <f t="shared" si="34"/>
        <v>1258.699932</v>
      </c>
      <c r="K58" s="108">
        <f t="shared" si="35"/>
        <v>1742.3831319999999</v>
      </c>
      <c r="L58" s="109">
        <f>'ESS Jul 2017'!AT42</f>
        <v>0</v>
      </c>
      <c r="M58" s="109">
        <f>'ESS Jul 2017'!AU42</f>
        <v>0</v>
      </c>
      <c r="N58" s="109">
        <f>'ESS Jul 2017'!AV42</f>
        <v>0</v>
      </c>
      <c r="O58" s="109">
        <f>'ESS Jul 2017'!AW42</f>
        <v>0</v>
      </c>
      <c r="P58" s="109">
        <f>($E$6*'ESS Jul 2017'!AQ42/100)*4</f>
        <v>208.27799999999999</v>
      </c>
      <c r="Q58" s="109">
        <f t="shared" si="36"/>
        <v>1742.3831319999999</v>
      </c>
      <c r="R58" s="109">
        <f>Q58</f>
        <v>1742.3831319999999</v>
      </c>
      <c r="S58" s="110">
        <f t="shared" si="37"/>
        <v>1534.1051319999999</v>
      </c>
      <c r="T58" s="110">
        <f t="shared" si="38"/>
        <v>1534.1051319999999</v>
      </c>
      <c r="U58" s="473">
        <f t="shared" si="39"/>
        <v>1687.5156452000001</v>
      </c>
      <c r="V58" s="473">
        <f t="shared" si="39"/>
        <v>1687.5156452000001</v>
      </c>
      <c r="W58" s="124">
        <f>'ESS Jul 2017'!BD42</f>
        <v>12</v>
      </c>
      <c r="X58" s="232" t="str">
        <f>'ESS Jul 2017'!BE42</f>
        <v>y</v>
      </c>
    </row>
    <row r="59" spans="1:24" ht="14" x14ac:dyDescent="0.3">
      <c r="A59" s="103" t="str">
        <f>'ESS Jul 2017'!K43</f>
        <v>Origin Energy</v>
      </c>
      <c r="B59" s="104" t="str">
        <f>'ESS Jul 2017'!L43</f>
        <v>Solar Boost Plus</v>
      </c>
      <c r="C59" s="105">
        <f>91*'ESS Jul 2017'!M43/100</f>
        <v>128.31909999999999</v>
      </c>
      <c r="D59" s="105">
        <f>$G$6*'ESS Jul 2017'!N43/100</f>
        <v>83.76051600000001</v>
      </c>
      <c r="E59" s="105">
        <v>0</v>
      </c>
      <c r="F59" s="105">
        <v>0</v>
      </c>
      <c r="G59" s="105">
        <f>$I$6*'ESS Jul 2017'!AH43/100</f>
        <v>201.58157249999999</v>
      </c>
      <c r="H59" s="105">
        <f>$H$6*'ESS Jul 2017'!W43/100</f>
        <v>69.482069999999979</v>
      </c>
      <c r="I59" s="105">
        <f t="shared" si="33"/>
        <v>483.14325849999994</v>
      </c>
      <c r="J59" s="107">
        <f t="shared" si="34"/>
        <v>1419.2966339999998</v>
      </c>
      <c r="K59" s="108">
        <f t="shared" si="35"/>
        <v>1932.5730339999998</v>
      </c>
      <c r="L59" s="109">
        <f>'ESS Jul 2017'!AT43</f>
        <v>0</v>
      </c>
      <c r="M59" s="109">
        <f>'ESS Jul 2017'!AU43</f>
        <v>12</v>
      </c>
      <c r="N59" s="109">
        <f>'ESS Jul 2017'!AV43</f>
        <v>0</v>
      </c>
      <c r="O59" s="109">
        <f>'ESS Jul 2017'!AW43</f>
        <v>0</v>
      </c>
      <c r="P59" s="109">
        <f>($E$6*'ESS Jul 2017'!AQ43/100)*4</f>
        <v>505.81800000000004</v>
      </c>
      <c r="Q59" s="109">
        <f>K59-(J59*M59/100)</f>
        <v>1762.2574379199998</v>
      </c>
      <c r="R59" s="109">
        <f>Q59</f>
        <v>1762.2574379199998</v>
      </c>
      <c r="S59" s="110">
        <f t="shared" si="37"/>
        <v>1256.4394379199998</v>
      </c>
      <c r="T59" s="110">
        <f t="shared" si="38"/>
        <v>1256.4394379199998</v>
      </c>
      <c r="U59" s="473">
        <f t="shared" si="39"/>
        <v>1382.0833817119999</v>
      </c>
      <c r="V59" s="473">
        <f t="shared" si="39"/>
        <v>1382.0833817119999</v>
      </c>
      <c r="W59" s="124">
        <f>'ESS Jul 2017'!BD43</f>
        <v>0</v>
      </c>
      <c r="X59" s="232" t="str">
        <f>'ESS Jul 2017'!BE43</f>
        <v>n</v>
      </c>
    </row>
    <row r="60" spans="1:24" ht="14" x14ac:dyDescent="0.3">
      <c r="A60" s="103" t="str">
        <f>'ESS Jul 2017'!K44</f>
        <v>Powerdirect</v>
      </c>
      <c r="B60" s="104" t="str">
        <f>'ESS Jul 2017'!L44</f>
        <v>Market offer</v>
      </c>
      <c r="C60" s="105">
        <f>91*'ESS Jul 2017'!M44/100</f>
        <v>129.22</v>
      </c>
      <c r="D60" s="105">
        <f>$G$6*'ESS Jul 2017'!N44/100</f>
        <v>85.957200000000014</v>
      </c>
      <c r="E60" s="105">
        <v>0</v>
      </c>
      <c r="F60" s="105">
        <v>0</v>
      </c>
      <c r="G60" s="105">
        <f>$I$6*'ESS Jul 2017'!AH44/100</f>
        <v>208.92375000000001</v>
      </c>
      <c r="H60" s="105">
        <f>$H$6*'ESS Jul 2017'!W44/100</f>
        <v>68.049449999999993</v>
      </c>
      <c r="I60" s="105">
        <f t="shared" si="33"/>
        <v>492.15039999999999</v>
      </c>
      <c r="J60" s="107">
        <f t="shared" si="34"/>
        <v>1451.7215999999999</v>
      </c>
      <c r="K60" s="108">
        <f t="shared" si="35"/>
        <v>1968.6016</v>
      </c>
      <c r="L60" s="109">
        <f>'ESS Jul 2017'!AT44</f>
        <v>0</v>
      </c>
      <c r="M60" s="109">
        <f>'ESS Jul 2017'!AU44</f>
        <v>0</v>
      </c>
      <c r="N60" s="109">
        <f>'ESS Jul 2017'!AV44</f>
        <v>0</v>
      </c>
      <c r="O60" s="109">
        <f>'ESS Jul 2017'!AW44</f>
        <v>22</v>
      </c>
      <c r="P60" s="109">
        <f>($E$6*'ESS Jul 2017'!AQ44/100)*4</f>
        <v>330.26940000000002</v>
      </c>
      <c r="Q60" s="109">
        <f t="shared" ref="Q60" si="40">K60</f>
        <v>1968.6016</v>
      </c>
      <c r="R60" s="109">
        <f>Q60-(J60*O60/100)</f>
        <v>1649.2228479999999</v>
      </c>
      <c r="S60" s="110">
        <f t="shared" si="37"/>
        <v>1638.3321999999998</v>
      </c>
      <c r="T60" s="110">
        <f t="shared" si="38"/>
        <v>1318.9534479999998</v>
      </c>
      <c r="U60" s="473">
        <f t="shared" si="39"/>
        <v>1802.16542</v>
      </c>
      <c r="V60" s="473">
        <f t="shared" si="39"/>
        <v>1450.8487928</v>
      </c>
      <c r="W60" s="124">
        <f>'ESS Jul 2017'!BD44</f>
        <v>0</v>
      </c>
      <c r="X60" s="232" t="str">
        <f>'ESS Jul 2017'!BE44</f>
        <v>n</v>
      </c>
    </row>
    <row r="61" spans="1:24" ht="14" x14ac:dyDescent="0.3">
      <c r="A61" s="103" t="str">
        <f>'ESS Jul 2017'!K45</f>
        <v>Powershop</v>
      </c>
      <c r="B61" s="104" t="str">
        <f>'ESS Jul 2017'!L45</f>
        <v>Standard Saver</v>
      </c>
      <c r="C61" s="105">
        <f>91*'ESS Jul 2017'!M45/100</f>
        <v>143.55250000000001</v>
      </c>
      <c r="D61" s="105">
        <f>$G$6*'ESS Jul 2017'!N45/100</f>
        <v>77.242095000000006</v>
      </c>
      <c r="E61" s="105">
        <v>0</v>
      </c>
      <c r="F61" s="105">
        <v>0</v>
      </c>
      <c r="G61" s="105">
        <f>$I$6*'ESS Jul 2017'!AH45/100</f>
        <v>185.10644250000001</v>
      </c>
      <c r="H61" s="105">
        <f>$H$6*'ESS Jul 2017'!W45/100</f>
        <v>82.912882499999995</v>
      </c>
      <c r="I61" s="105">
        <f t="shared" si="33"/>
        <v>488.81392000000005</v>
      </c>
      <c r="J61" s="107">
        <f t="shared" si="34"/>
        <v>1381.0456800000002</v>
      </c>
      <c r="K61" s="108">
        <f t="shared" si="35"/>
        <v>1955.2556800000002</v>
      </c>
      <c r="L61" s="109">
        <f>'ESS Jul 2017'!AT45</f>
        <v>4</v>
      </c>
      <c r="M61" s="109">
        <f>'ESS Jul 2017'!AU45</f>
        <v>0</v>
      </c>
      <c r="N61" s="109">
        <f>'ESS Jul 2017'!AV45</f>
        <v>14</v>
      </c>
      <c r="O61" s="109">
        <f>'ESS Jul 2017'!AW45</f>
        <v>0</v>
      </c>
      <c r="P61" s="109">
        <f>($E$6*'ESS Jul 2017'!AQ45/100)*4</f>
        <v>380.85120000000001</v>
      </c>
      <c r="Q61" s="109">
        <f>K61-(K61*L61/100)</f>
        <v>1877.0454528000002</v>
      </c>
      <c r="R61" s="109">
        <f>Q61-(K61*N61/100)</f>
        <v>1603.3096576000003</v>
      </c>
      <c r="S61" s="110">
        <f t="shared" si="37"/>
        <v>1496.1942528000002</v>
      </c>
      <c r="T61" s="110">
        <f t="shared" si="38"/>
        <v>1222.4584576000002</v>
      </c>
      <c r="U61" s="473">
        <f t="shared" si="39"/>
        <v>1645.8136780800003</v>
      </c>
      <c r="V61" s="473">
        <f t="shared" si="39"/>
        <v>1344.7043033600003</v>
      </c>
      <c r="W61" s="124">
        <f>'ESS Jul 2017'!BD45</f>
        <v>0</v>
      </c>
      <c r="X61" s="232" t="str">
        <f>'ESS Jul 2017'!BE45</f>
        <v>n</v>
      </c>
    </row>
    <row r="62" spans="1:24" ht="14" x14ac:dyDescent="0.3">
      <c r="A62" s="103" t="str">
        <f>'ESS Jul 2017'!K46</f>
        <v>Red Energy</v>
      </c>
      <c r="B62" s="104" t="str">
        <f>'ESS Jul 2017'!L46</f>
        <v>Living Energy Saver</v>
      </c>
      <c r="C62" s="105">
        <f>91*'ESS Jul 2017'!M46/100</f>
        <v>127.4</v>
      </c>
      <c r="D62" s="105">
        <f>$G$6*'ESS Jul 2017'!N46/100</f>
        <v>74.018699999999995</v>
      </c>
      <c r="E62" s="105">
        <v>0</v>
      </c>
      <c r="F62" s="105">
        <v>0</v>
      </c>
      <c r="G62" s="105">
        <f>$I$6*'ESS Jul 2017'!AH46/100</f>
        <v>181.8830475</v>
      </c>
      <c r="H62" s="105">
        <f>$H$6*'ESS Jul 2017'!W46/100</f>
        <v>60.886349999999993</v>
      </c>
      <c r="I62" s="105">
        <f t="shared" si="33"/>
        <v>444.18809750000003</v>
      </c>
      <c r="J62" s="107">
        <f t="shared" si="34"/>
        <v>1267.1523900000002</v>
      </c>
      <c r="K62" s="108">
        <f t="shared" si="35"/>
        <v>1776.7523900000001</v>
      </c>
      <c r="L62" s="109">
        <f>'ESS Jul 2017'!AT46</f>
        <v>0</v>
      </c>
      <c r="M62" s="109">
        <f>'ESS Jul 2017'!AU46</f>
        <v>0</v>
      </c>
      <c r="N62" s="109">
        <f>'ESS Jul 2017'!AV46</f>
        <v>10</v>
      </c>
      <c r="O62" s="109">
        <f>'ESS Jul 2017'!AW46</f>
        <v>0</v>
      </c>
      <c r="P62" s="109">
        <f>($E$6*'ESS Jul 2017'!AQ46/100)*4</f>
        <v>330.26940000000002</v>
      </c>
      <c r="Q62" s="109">
        <f t="shared" ref="Q62:Q64" si="41">K62</f>
        <v>1776.7523900000001</v>
      </c>
      <c r="R62" s="109">
        <f>Q62-(K62*N62/100)</f>
        <v>1599.0771510000002</v>
      </c>
      <c r="S62" s="110">
        <f t="shared" si="37"/>
        <v>1446.48299</v>
      </c>
      <c r="T62" s="110">
        <f t="shared" si="38"/>
        <v>1268.8077510000003</v>
      </c>
      <c r="U62" s="473">
        <f t="shared" si="39"/>
        <v>1591.1312890000002</v>
      </c>
      <c r="V62" s="473">
        <f t="shared" si="39"/>
        <v>1395.6885261000004</v>
      </c>
      <c r="W62" s="124">
        <f>'ESS Jul 2017'!BD46</f>
        <v>0</v>
      </c>
      <c r="X62" s="232" t="str">
        <f>'ESS Jul 2017'!BE46</f>
        <v>n</v>
      </c>
    </row>
    <row r="63" spans="1:24" ht="14" x14ac:dyDescent="0.3">
      <c r="A63" s="103" t="str">
        <f>'ESS Jul 2017'!K47</f>
        <v>Simply Energy</v>
      </c>
      <c r="B63" s="104" t="str">
        <f>'ESS Jul 2017'!L47</f>
        <v>Plus</v>
      </c>
      <c r="C63" s="105">
        <f>91*'ESS Jul 2017'!M47/100</f>
        <v>104.9776</v>
      </c>
      <c r="D63" s="105">
        <f>$G$6*'ESS Jul 2017'!N47/100</f>
        <v>73.636668</v>
      </c>
      <c r="E63" s="105">
        <v>0</v>
      </c>
      <c r="F63" s="105">
        <v>0</v>
      </c>
      <c r="G63" s="105">
        <f>$I$6*'ESS Jul 2017'!AH47/100</f>
        <v>172.92917249999999</v>
      </c>
      <c r="H63" s="105">
        <f>$H$6*'ESS Jul 2017'!W47/100</f>
        <v>59.131390499999995</v>
      </c>
      <c r="I63" s="105">
        <f t="shared" si="33"/>
        <v>410.67483099999998</v>
      </c>
      <c r="J63" s="107">
        <f t="shared" si="34"/>
        <v>1222.788924</v>
      </c>
      <c r="K63" s="108">
        <f t="shared" si="35"/>
        <v>1642.6993239999999</v>
      </c>
      <c r="L63" s="109">
        <f>'ESS Jul 2017'!AT47</f>
        <v>0</v>
      </c>
      <c r="M63" s="109">
        <f>'ESS Jul 2017'!AU47</f>
        <v>0</v>
      </c>
      <c r="N63" s="109">
        <f>'ESS Jul 2017'!AV47</f>
        <v>0</v>
      </c>
      <c r="O63" s="109">
        <f>'ESS Jul 2017'!AW47</f>
        <v>15</v>
      </c>
      <c r="P63" s="109">
        <f>($E$6*'ESS Jul 2017'!AQ47/100)*4</f>
        <v>193.40100000000001</v>
      </c>
      <c r="Q63" s="109">
        <f t="shared" si="41"/>
        <v>1642.6993239999999</v>
      </c>
      <c r="R63" s="109">
        <f>Q63-(J63*O63/100)</f>
        <v>1459.2809854</v>
      </c>
      <c r="S63" s="110">
        <f t="shared" si="37"/>
        <v>1449.2983239999999</v>
      </c>
      <c r="T63" s="110">
        <f t="shared" si="38"/>
        <v>1265.8799853999999</v>
      </c>
      <c r="U63" s="473">
        <f t="shared" si="39"/>
        <v>1594.2281564</v>
      </c>
      <c r="V63" s="473">
        <f t="shared" si="39"/>
        <v>1392.4679839400001</v>
      </c>
      <c r="W63" s="124">
        <f>'ESS Jul 2017'!BD47</f>
        <v>24</v>
      </c>
      <c r="X63" s="232" t="str">
        <f>'ESS Jul 2017'!BE47</f>
        <v>y</v>
      </c>
    </row>
    <row r="64" spans="1:24" ht="14" x14ac:dyDescent="0.3">
      <c r="A64" s="103" t="str">
        <f>'ESS Jul 2017'!K48</f>
        <v>Energy Locals</v>
      </c>
      <c r="B64" s="104" t="str">
        <f>'ESS Jul 2017'!L48</f>
        <v>Market offer</v>
      </c>
      <c r="C64" s="105">
        <f>91*'ESS Jul 2017'!M48/100</f>
        <v>122.85</v>
      </c>
      <c r="D64" s="105">
        <f>$G$6*'ESS Jul 2017'!N48/100</f>
        <v>62.080200000000005</v>
      </c>
      <c r="E64" s="105">
        <v>0</v>
      </c>
      <c r="F64" s="105">
        <v>0</v>
      </c>
      <c r="G64" s="105">
        <f>$I$6*'ESS Jul 2017'!AH48/100</f>
        <v>149.23124999999999</v>
      </c>
      <c r="H64" s="105">
        <f>$H$6*'ESS Jul 2017'!W48/100</f>
        <v>60.886349999999993</v>
      </c>
      <c r="I64" s="105">
        <f t="shared" si="33"/>
        <v>395.0478</v>
      </c>
      <c r="J64" s="107">
        <f t="shared" si="34"/>
        <v>1088.7912000000001</v>
      </c>
      <c r="K64" s="108">
        <f t="shared" si="35"/>
        <v>1580.1912</v>
      </c>
      <c r="L64" s="109">
        <f>'ESS Jul 2017'!AT48</f>
        <v>0</v>
      </c>
      <c r="M64" s="109">
        <f>'ESS Jul 2017'!AU48</f>
        <v>0</v>
      </c>
      <c r="N64" s="109">
        <f>'ESS Jul 2017'!AV48</f>
        <v>0</v>
      </c>
      <c r="O64" s="109">
        <f>'ESS Jul 2017'!AW48</f>
        <v>0</v>
      </c>
      <c r="P64" s="109">
        <f>($E$6*'ESS Jul 2017'!AQ48/100)*4</f>
        <v>348.12180000000001</v>
      </c>
      <c r="Q64" s="109">
        <f t="shared" si="41"/>
        <v>1580.1912</v>
      </c>
      <c r="R64" s="109">
        <f>Q64-(J64*O64/100)</f>
        <v>1580.1912</v>
      </c>
      <c r="S64" s="110">
        <f t="shared" si="37"/>
        <v>1232.0693999999999</v>
      </c>
      <c r="T64" s="110">
        <f t="shared" si="38"/>
        <v>1232.0693999999999</v>
      </c>
      <c r="U64" s="473">
        <f t="shared" si="39"/>
        <v>1355.2763399999999</v>
      </c>
      <c r="V64" s="473">
        <f t="shared" si="39"/>
        <v>1355.2763399999999</v>
      </c>
      <c r="W64" s="124">
        <f>'ESS Jul 2017'!BD48</f>
        <v>0</v>
      </c>
      <c r="X64" s="232" t="str">
        <f>'ESS Jul 2017'!BE48</f>
        <v>n</v>
      </c>
    </row>
    <row r="65" spans="1:85" s="71" customFormat="1" ht="14.5" thickBot="1" x14ac:dyDescent="0.35">
      <c r="A65" s="113" t="str">
        <f>'ESS Jul 2017'!K49</f>
        <v>Alinta Energy</v>
      </c>
      <c r="B65" s="114" t="str">
        <f>'ESS Jul 2017'!L49</f>
        <v>Fair Deal</v>
      </c>
      <c r="C65" s="115">
        <f>91*'ESS Jul 2017'!M49/100</f>
        <v>148.45739999999998</v>
      </c>
      <c r="D65" s="115">
        <f>$G$6*'ESS Jul 2017'!N49/100</f>
        <v>79.916319000000001</v>
      </c>
      <c r="E65" s="115">
        <v>0</v>
      </c>
      <c r="F65" s="115">
        <v>0</v>
      </c>
      <c r="G65" s="115">
        <f>$I$6*'ESS Jul 2017'!AH49/100</f>
        <v>199.79079749999997</v>
      </c>
      <c r="H65" s="115">
        <f>$H$6*'ESS Jul 2017'!W49/100</f>
        <v>64.790239499999998</v>
      </c>
      <c r="I65" s="115">
        <f t="shared" ref="I65" si="42">SUM(C65:H65)</f>
        <v>492.95475599999997</v>
      </c>
      <c r="J65" s="117">
        <f t="shared" ref="J65" si="43">(I65-C65)*4</f>
        <v>1377.9894239999999</v>
      </c>
      <c r="K65" s="118">
        <f t="shared" ref="K65" si="44">I65*4</f>
        <v>1971.8190239999999</v>
      </c>
      <c r="L65" s="119">
        <f>'ESS Jul 2017'!AT49</f>
        <v>0</v>
      </c>
      <c r="M65" s="119">
        <f>'ESS Jul 2017'!AU49</f>
        <v>0</v>
      </c>
      <c r="N65" s="119">
        <f>'ESS Jul 2017'!AV49</f>
        <v>0</v>
      </c>
      <c r="O65" s="119">
        <f>'ESS Jul 2017'!AW49</f>
        <v>23</v>
      </c>
      <c r="P65" s="119">
        <f>($E$6*'ESS Jul 2017'!AQ49/100)*4</f>
        <v>181.49939999999998</v>
      </c>
      <c r="Q65" s="119">
        <f t="shared" ref="Q65" si="45">K65</f>
        <v>1971.8190239999999</v>
      </c>
      <c r="R65" s="119">
        <f>Q65-(J65*O65/100)</f>
        <v>1654.88145648</v>
      </c>
      <c r="S65" s="120">
        <f t="shared" ref="S65" si="46">Q65-P65</f>
        <v>1790.319624</v>
      </c>
      <c r="T65" s="120">
        <f t="shared" ref="T65" si="47">R65-P65</f>
        <v>1473.3820564800001</v>
      </c>
      <c r="U65" s="474">
        <f t="shared" ref="U65" si="48">S65*1.1</f>
        <v>1969.3515864000001</v>
      </c>
      <c r="V65" s="474">
        <f t="shared" ref="V65" si="49">T65*1.1</f>
        <v>1620.7202621280003</v>
      </c>
      <c r="W65" s="126">
        <f>'ESS Jul 2017'!BD49</f>
        <v>0</v>
      </c>
      <c r="X65" s="233" t="str">
        <f>'ESS Jul 2017'!BE49</f>
        <v>n</v>
      </c>
      <c r="Y65" s="187"/>
      <c r="Z65" s="187"/>
      <c r="AA65" s="187"/>
      <c r="AB65" s="187"/>
      <c r="AC65" s="187"/>
      <c r="AD65" s="187"/>
      <c r="AE65" s="187"/>
      <c r="AF65" s="187"/>
      <c r="AG65" s="187"/>
      <c r="AH65" s="187"/>
      <c r="AI65" s="187"/>
      <c r="AJ65" s="187"/>
      <c r="AK65" s="187"/>
      <c r="AL65" s="187"/>
      <c r="AM65" s="187"/>
      <c r="AN65" s="187"/>
      <c r="AO65" s="187"/>
      <c r="AP65" s="187"/>
      <c r="AQ65" s="187"/>
      <c r="AR65" s="187"/>
      <c r="AS65" s="187"/>
      <c r="AT65" s="187"/>
      <c r="AU65" s="187"/>
      <c r="AV65" s="187"/>
      <c r="AW65" s="187"/>
      <c r="AX65" s="187"/>
      <c r="AY65" s="187"/>
      <c r="AZ65" s="187"/>
      <c r="BA65" s="187"/>
      <c r="BB65" s="187"/>
      <c r="BC65" s="187"/>
      <c r="BD65" s="187"/>
      <c r="BE65" s="187"/>
      <c r="BF65" s="187"/>
      <c r="BG65" s="187"/>
      <c r="BH65" s="187"/>
      <c r="BI65" s="187"/>
      <c r="BJ65" s="187"/>
      <c r="BK65" s="187"/>
      <c r="BL65" s="187"/>
      <c r="BM65" s="187"/>
      <c r="BN65" s="187"/>
      <c r="BO65" s="187"/>
      <c r="BP65" s="187"/>
      <c r="BQ65" s="187"/>
      <c r="BR65" s="187"/>
      <c r="BS65" s="187"/>
      <c r="BT65" s="187"/>
      <c r="BU65" s="187"/>
      <c r="BV65" s="187"/>
      <c r="BW65" s="187"/>
      <c r="BX65" s="187"/>
      <c r="BY65" s="187"/>
      <c r="BZ65" s="187"/>
      <c r="CA65" s="187"/>
      <c r="CB65" s="187"/>
      <c r="CC65" s="187"/>
      <c r="CD65" s="187"/>
      <c r="CE65" s="187"/>
      <c r="CF65" s="187"/>
      <c r="CG65" s="187"/>
    </row>
    <row r="66" spans="1:85" s="187" customFormat="1" x14ac:dyDescent="0.3"/>
    <row r="67" spans="1:85" s="187" customFormat="1" x14ac:dyDescent="0.3"/>
    <row r="68" spans="1:85" s="187" customFormat="1" x14ac:dyDescent="0.3"/>
    <row r="69" spans="1:85" s="187" customFormat="1" x14ac:dyDescent="0.3"/>
    <row r="70" spans="1:85" s="187" customFormat="1" x14ac:dyDescent="0.3"/>
    <row r="71" spans="1:85" s="187" customFormat="1" x14ac:dyDescent="0.3"/>
    <row r="72" spans="1:85" s="187" customFormat="1" x14ac:dyDescent="0.3"/>
    <row r="73" spans="1:85" s="187" customFormat="1" x14ac:dyDescent="0.3"/>
    <row r="74" spans="1:85" s="187" customFormat="1" x14ac:dyDescent="0.3"/>
    <row r="75" spans="1:85" s="187" customFormat="1" x14ac:dyDescent="0.3"/>
    <row r="76" spans="1:85" s="187" customFormat="1" x14ac:dyDescent="0.3"/>
    <row r="77" spans="1:85" s="187" customFormat="1" x14ac:dyDescent="0.3"/>
    <row r="78" spans="1:85" s="187" customFormat="1" x14ac:dyDescent="0.3"/>
    <row r="79" spans="1:85" s="187" customFormat="1" x14ac:dyDescent="0.3"/>
    <row r="80" spans="1:85" s="187" customFormat="1" x14ac:dyDescent="0.3"/>
    <row r="81" s="187" customFormat="1" x14ac:dyDescent="0.3"/>
    <row r="82" s="187" customFormat="1" x14ac:dyDescent="0.3"/>
    <row r="83" s="187" customFormat="1" x14ac:dyDescent="0.3"/>
    <row r="84" s="187" customFormat="1" x14ac:dyDescent="0.3"/>
    <row r="85" s="187" customFormat="1" x14ac:dyDescent="0.3"/>
    <row r="86" s="187" customFormat="1" x14ac:dyDescent="0.3"/>
    <row r="87" s="187" customFormat="1" x14ac:dyDescent="0.3"/>
    <row r="88" s="187" customFormat="1" x14ac:dyDescent="0.3"/>
    <row r="89" s="187" customFormat="1" x14ac:dyDescent="0.3"/>
    <row r="90" s="187" customFormat="1" x14ac:dyDescent="0.3"/>
    <row r="91" s="187" customFormat="1" x14ac:dyDescent="0.3"/>
    <row r="92" s="187" customFormat="1" x14ac:dyDescent="0.3"/>
    <row r="93" s="187" customFormat="1" x14ac:dyDescent="0.3"/>
    <row r="94" s="187" customFormat="1" x14ac:dyDescent="0.3"/>
    <row r="95" s="187" customFormat="1" x14ac:dyDescent="0.3"/>
    <row r="96" s="187" customFormat="1" x14ac:dyDescent="0.3"/>
    <row r="97" s="187" customFormat="1" x14ac:dyDescent="0.3"/>
    <row r="98" s="187" customFormat="1" x14ac:dyDescent="0.3"/>
    <row r="99" s="187" customFormat="1" x14ac:dyDescent="0.3"/>
    <row r="100" s="187" customFormat="1" x14ac:dyDescent="0.3"/>
    <row r="101" s="187" customFormat="1" x14ac:dyDescent="0.3"/>
    <row r="102" s="187" customFormat="1" x14ac:dyDescent="0.3"/>
    <row r="103" s="187" customFormat="1" x14ac:dyDescent="0.3"/>
    <row r="104" s="187" customFormat="1" x14ac:dyDescent="0.3"/>
    <row r="105" s="187" customFormat="1" x14ac:dyDescent="0.3"/>
    <row r="106" s="187" customFormat="1" x14ac:dyDescent="0.3"/>
    <row r="107" s="187" customFormat="1" x14ac:dyDescent="0.3"/>
    <row r="108" s="187" customFormat="1" x14ac:dyDescent="0.3"/>
    <row r="109" s="187" customFormat="1" x14ac:dyDescent="0.3"/>
    <row r="110" s="187" customFormat="1" x14ac:dyDescent="0.3"/>
    <row r="111" s="187" customFormat="1" x14ac:dyDescent="0.3"/>
    <row r="112" s="187" customFormat="1" x14ac:dyDescent="0.3"/>
    <row r="113" s="187" customFormat="1" x14ac:dyDescent="0.3"/>
    <row r="114" s="187" customFormat="1" x14ac:dyDescent="0.3"/>
    <row r="115" s="187" customFormat="1" x14ac:dyDescent="0.3"/>
    <row r="116" s="187" customFormat="1" x14ac:dyDescent="0.3"/>
    <row r="117" s="187" customFormat="1" x14ac:dyDescent="0.3"/>
    <row r="118" s="187" customFormat="1" x14ac:dyDescent="0.3"/>
    <row r="119" s="187" customFormat="1" x14ac:dyDescent="0.3"/>
    <row r="120" s="187" customFormat="1" x14ac:dyDescent="0.3"/>
    <row r="121" s="187" customFormat="1" x14ac:dyDescent="0.3"/>
    <row r="122" s="187" customFormat="1" x14ac:dyDescent="0.3"/>
    <row r="123" s="187" customFormat="1" x14ac:dyDescent="0.3"/>
    <row r="124" s="187" customFormat="1" x14ac:dyDescent="0.3"/>
    <row r="125" s="187" customFormat="1" x14ac:dyDescent="0.3"/>
    <row r="126" s="187" customFormat="1" x14ac:dyDescent="0.3"/>
    <row r="127" s="187" customFormat="1" x14ac:dyDescent="0.3"/>
    <row r="128" s="187" customFormat="1" x14ac:dyDescent="0.3"/>
    <row r="129" s="187" customFormat="1" x14ac:dyDescent="0.3"/>
    <row r="130" s="187" customFormat="1" x14ac:dyDescent="0.3"/>
    <row r="131" s="187" customFormat="1" x14ac:dyDescent="0.3"/>
    <row r="132" s="187" customFormat="1" x14ac:dyDescent="0.3"/>
    <row r="133" s="187" customFormat="1" x14ac:dyDescent="0.3"/>
    <row r="134" s="187" customFormat="1" x14ac:dyDescent="0.3"/>
    <row r="135" s="187" customFormat="1" x14ac:dyDescent="0.3"/>
    <row r="136" s="187" customFormat="1" x14ac:dyDescent="0.3"/>
    <row r="137" s="187" customFormat="1" x14ac:dyDescent="0.3"/>
    <row r="138" s="187" customFormat="1" x14ac:dyDescent="0.3"/>
    <row r="139" s="187" customFormat="1" x14ac:dyDescent="0.3"/>
    <row r="140" s="187" customFormat="1" x14ac:dyDescent="0.3"/>
    <row r="141" s="187" customFormat="1" x14ac:dyDescent="0.3"/>
    <row r="142" s="187" customFormat="1" x14ac:dyDescent="0.3"/>
    <row r="143" s="187" customFormat="1" x14ac:dyDescent="0.3"/>
    <row r="144" s="187" customFormat="1" x14ac:dyDescent="0.3"/>
    <row r="145" s="187" customFormat="1" x14ac:dyDescent="0.3"/>
    <row r="146" s="187" customFormat="1" x14ac:dyDescent="0.3"/>
    <row r="147" s="187" customFormat="1" x14ac:dyDescent="0.3"/>
    <row r="148" s="187" customFormat="1" x14ac:dyDescent="0.3"/>
    <row r="149" s="187" customFormat="1" x14ac:dyDescent="0.3"/>
    <row r="150" s="187" customFormat="1" x14ac:dyDescent="0.3"/>
    <row r="151" s="187" customFormat="1" x14ac:dyDescent="0.3"/>
    <row r="152" s="187" customFormat="1" x14ac:dyDescent="0.3"/>
    <row r="153" s="187" customFormat="1" x14ac:dyDescent="0.3"/>
    <row r="154" s="187" customFormat="1" x14ac:dyDescent="0.3"/>
    <row r="155" s="187" customFormat="1" x14ac:dyDescent="0.3"/>
    <row r="156" s="187" customFormat="1" x14ac:dyDescent="0.3"/>
    <row r="157" s="187" customFormat="1" x14ac:dyDescent="0.3"/>
    <row r="158" s="187" customFormat="1" x14ac:dyDescent="0.3"/>
    <row r="159" s="187" customFormat="1" x14ac:dyDescent="0.3"/>
    <row r="160" s="187" customFormat="1" x14ac:dyDescent="0.3"/>
    <row r="161" s="187" customFormat="1" x14ac:dyDescent="0.3"/>
    <row r="162" s="187" customFormat="1" x14ac:dyDescent="0.3"/>
    <row r="163" s="187" customFormat="1" x14ac:dyDescent="0.3"/>
    <row r="164" s="187" customFormat="1" x14ac:dyDescent="0.3"/>
    <row r="165" s="187" customFormat="1" x14ac:dyDescent="0.3"/>
    <row r="166" s="187" customFormat="1" x14ac:dyDescent="0.3"/>
    <row r="167" s="187" customFormat="1" x14ac:dyDescent="0.3"/>
    <row r="168" s="187" customFormat="1" x14ac:dyDescent="0.3"/>
    <row r="169" s="187" customFormat="1" x14ac:dyDescent="0.3"/>
    <row r="170" s="187" customFormat="1" x14ac:dyDescent="0.3"/>
    <row r="171" s="187" customFormat="1" x14ac:dyDescent="0.3"/>
    <row r="172" s="187" customFormat="1" x14ac:dyDescent="0.3"/>
    <row r="173" s="187" customFormat="1" x14ac:dyDescent="0.3"/>
    <row r="174" s="187" customFormat="1" x14ac:dyDescent="0.3"/>
    <row r="175" s="187" customFormat="1" x14ac:dyDescent="0.3"/>
    <row r="176" s="187" customFormat="1" x14ac:dyDescent="0.3"/>
    <row r="177" s="187" customFormat="1" x14ac:dyDescent="0.3"/>
    <row r="178" s="187" customFormat="1" x14ac:dyDescent="0.3"/>
    <row r="179" s="187" customFormat="1" x14ac:dyDescent="0.3"/>
    <row r="180" s="187" customFormat="1" x14ac:dyDescent="0.3"/>
    <row r="181" s="187" customFormat="1" x14ac:dyDescent="0.3"/>
    <row r="182" s="187" customFormat="1" x14ac:dyDescent="0.3"/>
    <row r="183" s="187" customFormat="1" x14ac:dyDescent="0.3"/>
    <row r="184" s="187" customFormat="1" x14ac:dyDescent="0.3"/>
    <row r="185" s="187" customFormat="1" x14ac:dyDescent="0.3"/>
    <row r="186" s="187" customFormat="1" x14ac:dyDescent="0.3"/>
    <row r="187" s="187" customFormat="1" x14ac:dyDescent="0.3"/>
    <row r="188" s="187" customFormat="1" x14ac:dyDescent="0.3"/>
    <row r="189" s="187" customFormat="1" x14ac:dyDescent="0.3"/>
    <row r="190" s="187" customFormat="1" x14ac:dyDescent="0.3"/>
    <row r="191" s="187" customFormat="1" x14ac:dyDescent="0.3"/>
    <row r="192" s="187" customFormat="1" x14ac:dyDescent="0.3"/>
    <row r="193" s="187" customFormat="1" x14ac:dyDescent="0.3"/>
    <row r="194" s="187" customFormat="1" x14ac:dyDescent="0.3"/>
    <row r="195" s="187" customFormat="1" x14ac:dyDescent="0.3"/>
    <row r="196" s="187" customFormat="1" x14ac:dyDescent="0.3"/>
    <row r="197" s="187" customFormat="1" x14ac:dyDescent="0.3"/>
    <row r="198" s="187" customFormat="1" x14ac:dyDescent="0.3"/>
    <row r="199" s="187" customFormat="1" x14ac:dyDescent="0.3"/>
    <row r="200" s="187" customFormat="1" x14ac:dyDescent="0.3"/>
    <row r="201" s="187" customFormat="1" x14ac:dyDescent="0.3"/>
    <row r="202" s="187" customFormat="1" x14ac:dyDescent="0.3"/>
    <row r="203" s="187" customFormat="1" x14ac:dyDescent="0.3"/>
    <row r="204" s="187" customFormat="1" x14ac:dyDescent="0.3"/>
    <row r="205" s="187" customFormat="1" x14ac:dyDescent="0.3"/>
    <row r="206" s="187" customFormat="1" x14ac:dyDescent="0.3"/>
    <row r="207" s="187" customFormat="1" x14ac:dyDescent="0.3"/>
    <row r="208" s="187" customFormat="1" x14ac:dyDescent="0.3"/>
    <row r="209" s="187" customFormat="1" x14ac:dyDescent="0.3"/>
    <row r="210" s="187" customFormat="1" x14ac:dyDescent="0.3"/>
    <row r="211" s="187" customFormat="1" x14ac:dyDescent="0.3"/>
    <row r="212" s="187" customFormat="1" x14ac:dyDescent="0.3"/>
    <row r="213" s="187" customFormat="1" x14ac:dyDescent="0.3"/>
    <row r="214" s="187" customFormat="1" x14ac:dyDescent="0.3"/>
    <row r="215" s="187" customFormat="1" x14ac:dyDescent="0.3"/>
    <row r="216" s="187" customFormat="1" x14ac:dyDescent="0.3"/>
    <row r="217" s="187" customFormat="1" x14ac:dyDescent="0.3"/>
    <row r="218" s="187" customFormat="1" x14ac:dyDescent="0.3"/>
    <row r="219" s="187" customFormat="1" x14ac:dyDescent="0.3"/>
    <row r="220" s="187" customFormat="1" x14ac:dyDescent="0.3"/>
    <row r="221" s="187" customFormat="1" x14ac:dyDescent="0.3"/>
    <row r="222" s="187" customFormat="1" x14ac:dyDescent="0.3"/>
    <row r="223" s="187" customFormat="1" x14ac:dyDescent="0.3"/>
    <row r="224" s="187" customFormat="1" x14ac:dyDescent="0.3"/>
    <row r="225" s="187" customFormat="1" x14ac:dyDescent="0.3"/>
    <row r="226" s="187" customFormat="1" x14ac:dyDescent="0.3"/>
    <row r="227" s="187" customFormat="1" x14ac:dyDescent="0.3"/>
    <row r="228" s="187" customFormat="1" x14ac:dyDescent="0.3"/>
    <row r="229" s="187" customFormat="1" x14ac:dyDescent="0.3"/>
    <row r="230" s="187" customFormat="1" x14ac:dyDescent="0.3"/>
    <row r="231" s="187" customFormat="1" x14ac:dyDescent="0.3"/>
    <row r="232" s="187" customFormat="1" x14ac:dyDescent="0.3"/>
    <row r="233" s="187" customFormat="1" x14ac:dyDescent="0.3"/>
    <row r="234" s="187" customFormat="1" x14ac:dyDescent="0.3"/>
    <row r="235" s="187" customFormat="1" x14ac:dyDescent="0.3"/>
    <row r="236" s="187" customFormat="1" x14ac:dyDescent="0.3"/>
    <row r="237" s="187" customFormat="1" x14ac:dyDescent="0.3"/>
    <row r="238" s="187" customFormat="1" x14ac:dyDescent="0.3"/>
    <row r="239" s="187" customFormat="1" x14ac:dyDescent="0.3"/>
    <row r="240" s="187" customFormat="1" x14ac:dyDescent="0.3"/>
    <row r="241" s="187" customFormat="1" x14ac:dyDescent="0.3"/>
    <row r="242" s="187" customFormat="1" x14ac:dyDescent="0.3"/>
    <row r="243" s="187" customFormat="1" x14ac:dyDescent="0.3"/>
    <row r="244" s="187" customFormat="1" x14ac:dyDescent="0.3"/>
    <row r="245" s="187" customFormat="1" x14ac:dyDescent="0.3"/>
    <row r="246" s="187" customFormat="1" x14ac:dyDescent="0.3"/>
    <row r="247" s="187" customFormat="1" x14ac:dyDescent="0.3"/>
    <row r="248" s="187" customFormat="1" x14ac:dyDescent="0.3"/>
    <row r="249" s="187" customFormat="1" x14ac:dyDescent="0.3"/>
    <row r="250" s="187" customFormat="1" x14ac:dyDescent="0.3"/>
    <row r="251" s="187" customFormat="1" x14ac:dyDescent="0.3"/>
    <row r="252" s="187" customFormat="1" x14ac:dyDescent="0.3"/>
    <row r="253" s="187" customFormat="1" x14ac:dyDescent="0.3"/>
    <row r="254" s="187" customFormat="1" x14ac:dyDescent="0.3"/>
    <row r="255" s="187" customFormat="1" x14ac:dyDescent="0.3"/>
    <row r="256" s="187" customFormat="1" x14ac:dyDescent="0.3"/>
    <row r="257" s="187" customFormat="1" x14ac:dyDescent="0.3"/>
    <row r="258" s="187" customFormat="1" x14ac:dyDescent="0.3"/>
    <row r="259" s="187" customFormat="1" x14ac:dyDescent="0.3"/>
    <row r="260" s="187" customFormat="1" x14ac:dyDescent="0.3"/>
    <row r="261" s="187" customFormat="1" x14ac:dyDescent="0.3"/>
    <row r="262" s="187" customFormat="1" x14ac:dyDescent="0.3"/>
    <row r="263" s="187" customFormat="1" x14ac:dyDescent="0.3"/>
    <row r="264" s="187" customFormat="1" x14ac:dyDescent="0.3"/>
    <row r="265" s="187" customFormat="1" x14ac:dyDescent="0.3"/>
    <row r="266" s="187" customFormat="1" x14ac:dyDescent="0.3"/>
    <row r="267" s="187" customFormat="1" x14ac:dyDescent="0.3"/>
    <row r="268" s="187" customFormat="1" x14ac:dyDescent="0.3"/>
    <row r="269" s="187" customFormat="1" x14ac:dyDescent="0.3"/>
    <row r="270" s="187" customFormat="1" x14ac:dyDescent="0.3"/>
    <row r="271" s="187" customFormat="1" x14ac:dyDescent="0.3"/>
    <row r="272" s="187" customFormat="1" x14ac:dyDescent="0.3"/>
    <row r="273" s="187" customFormat="1" x14ac:dyDescent="0.3"/>
    <row r="274" s="187" customFormat="1" x14ac:dyDescent="0.3"/>
    <row r="275" s="187" customFormat="1" x14ac:dyDescent="0.3"/>
    <row r="276" s="187" customFormat="1" x14ac:dyDescent="0.3"/>
    <row r="277" s="187" customFormat="1" x14ac:dyDescent="0.3"/>
    <row r="278" s="187" customFormat="1" x14ac:dyDescent="0.3"/>
    <row r="279" s="187" customFormat="1" x14ac:dyDescent="0.3"/>
    <row r="280" s="187" customFormat="1" x14ac:dyDescent="0.3"/>
    <row r="281" s="187" customFormat="1" x14ac:dyDescent="0.3"/>
    <row r="282" s="187" customFormat="1" x14ac:dyDescent="0.3"/>
    <row r="283" s="187" customFormat="1" x14ac:dyDescent="0.3"/>
    <row r="284" s="187" customFormat="1" x14ac:dyDescent="0.3"/>
    <row r="285" s="187" customFormat="1" x14ac:dyDescent="0.3"/>
    <row r="286" s="187" customFormat="1" x14ac:dyDescent="0.3"/>
    <row r="287" s="187" customFormat="1" x14ac:dyDescent="0.3"/>
    <row r="288" s="187" customFormat="1" x14ac:dyDescent="0.3"/>
    <row r="289" s="187" customFormat="1" x14ac:dyDescent="0.3"/>
    <row r="290" s="187" customFormat="1" x14ac:dyDescent="0.3"/>
    <row r="291" s="187" customFormat="1" x14ac:dyDescent="0.3"/>
    <row r="292" s="187" customFormat="1" x14ac:dyDescent="0.3"/>
    <row r="293" s="187" customFormat="1" x14ac:dyDescent="0.3"/>
    <row r="294" s="187" customFormat="1" x14ac:dyDescent="0.3"/>
    <row r="295" s="187" customFormat="1" x14ac:dyDescent="0.3"/>
    <row r="296" s="187" customFormat="1" x14ac:dyDescent="0.3"/>
    <row r="297" s="187" customFormat="1" x14ac:dyDescent="0.3"/>
    <row r="298" s="187" customFormat="1" x14ac:dyDescent="0.3"/>
    <row r="299" s="187" customFormat="1" x14ac:dyDescent="0.3"/>
    <row r="300" s="187" customFormat="1" x14ac:dyDescent="0.3"/>
    <row r="301" s="187" customFormat="1" x14ac:dyDescent="0.3"/>
    <row r="302" s="187" customFormat="1" x14ac:dyDescent="0.3"/>
    <row r="303" s="187" customFormat="1" x14ac:dyDescent="0.3"/>
    <row r="304" s="187" customFormat="1" x14ac:dyDescent="0.3"/>
    <row r="305" s="187" customFormat="1" x14ac:dyDescent="0.3"/>
    <row r="306" s="187" customFormat="1" x14ac:dyDescent="0.3"/>
    <row r="307" s="187" customFormat="1" x14ac:dyDescent="0.3"/>
    <row r="308" s="187" customFormat="1" x14ac:dyDescent="0.3"/>
    <row r="309" s="187" customFormat="1" x14ac:dyDescent="0.3"/>
    <row r="310" s="187" customFormat="1" x14ac:dyDescent="0.3"/>
    <row r="311" s="187" customFormat="1" x14ac:dyDescent="0.3"/>
    <row r="312" s="187" customFormat="1" x14ac:dyDescent="0.3"/>
    <row r="313" s="187" customFormat="1" x14ac:dyDescent="0.3"/>
    <row r="314" s="187" customFormat="1" x14ac:dyDescent="0.3"/>
    <row r="315" s="187" customFormat="1" x14ac:dyDescent="0.3"/>
    <row r="316" s="187" customFormat="1" x14ac:dyDescent="0.3"/>
    <row r="317" s="187" customFormat="1" x14ac:dyDescent="0.3"/>
    <row r="318" s="187" customFormat="1" x14ac:dyDescent="0.3"/>
    <row r="319" s="187" customFormat="1" x14ac:dyDescent="0.3"/>
    <row r="320" s="187" customFormat="1" x14ac:dyDescent="0.3"/>
    <row r="321" s="187" customFormat="1" x14ac:dyDescent="0.3"/>
    <row r="322" s="187" customFormat="1" x14ac:dyDescent="0.3"/>
    <row r="323" s="187" customFormat="1" x14ac:dyDescent="0.3"/>
    <row r="324" s="187" customFormat="1" x14ac:dyDescent="0.3"/>
    <row r="325" s="187" customFormat="1" x14ac:dyDescent="0.3"/>
    <row r="326" s="187" customFormat="1" x14ac:dyDescent="0.3"/>
    <row r="327" s="187" customFormat="1" x14ac:dyDescent="0.3"/>
    <row r="328" s="187" customFormat="1" x14ac:dyDescent="0.3"/>
    <row r="329" s="187" customFormat="1" x14ac:dyDescent="0.3"/>
    <row r="330" s="187" customFormat="1" x14ac:dyDescent="0.3"/>
    <row r="331" s="187" customFormat="1" x14ac:dyDescent="0.3"/>
  </sheetData>
  <sheetProtection algorithmName="SHA-512" hashValue="I3dItjHbpnwElYCmil0ZO8AU9OJ56TDPndnuMR6kcOWM7D7XfKqWlSajdIjcq1cWn8wpZKzpB4xQ47dlhd72gw==" saltValue="ivNAMd7sZCJXoVl1HNoXxQ==" spinCount="100000" sheet="1" objects="1" scenarios="1"/>
  <dataValidations count="2">
    <dataValidation type="whole" showInputMessage="1" showErrorMessage="1" errorTitle="Incorrect number" error="Please enter quarterly consumption between 700-4000kWh" sqref="C5" xr:uid="{00000000-0002-0000-0100-000000000000}">
      <formula1>700</formula1>
      <formula2>4000</formula2>
    </dataValidation>
    <dataValidation type="decimal" showInputMessage="1" showErrorMessage="1" errorTitle="Incorrect entry" error="Enter 1.5 or 3.0 only" sqref="C4" xr:uid="{00000000-0002-0000-0100-000001000000}">
      <formula1>1.5</formula1>
      <formula2>3</formula2>
    </dataValidation>
  </dataValidations>
  <pageMargins left="0.75" right="0.75" top="1" bottom="1" header="0.5" footer="0.5"/>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3"/>
  <dimension ref="A1:DY433"/>
  <sheetViews>
    <sheetView workbookViewId="0">
      <selection activeCell="C4" sqref="C4:C5"/>
    </sheetView>
  </sheetViews>
  <sheetFormatPr defaultColWidth="10.84375" defaultRowHeight="14" x14ac:dyDescent="0.3"/>
  <cols>
    <col min="1" max="1" width="24.69140625" style="54" customWidth="1"/>
    <col min="2" max="2" width="24" style="54" customWidth="1"/>
    <col min="3" max="3" width="12.15234375" style="54" customWidth="1"/>
    <col min="4" max="4" width="14" style="54" customWidth="1"/>
    <col min="5" max="5" width="12.15234375" style="54" customWidth="1"/>
    <col min="6" max="6" width="13.4609375" style="54" customWidth="1"/>
    <col min="7" max="7" width="13.15234375" style="54" customWidth="1"/>
    <col min="8" max="8" width="13.69140625" style="54" customWidth="1"/>
    <col min="9" max="9" width="13.84375" style="54" customWidth="1"/>
    <col min="10" max="10" width="12.15234375" style="54" hidden="1" customWidth="1"/>
    <col min="11" max="16" width="12.15234375" style="54" customWidth="1"/>
    <col min="17" max="20" width="12.15234375" style="54" hidden="1" customWidth="1"/>
    <col min="21" max="24" width="12.15234375" style="54" customWidth="1"/>
    <col min="25" max="129" width="10.84375" style="186"/>
    <col min="130" max="16384" width="10.84375" style="54"/>
  </cols>
  <sheetData>
    <row r="1" spans="1:24" s="186" customFormat="1" x14ac:dyDescent="0.3">
      <c r="A1" s="186" t="s">
        <v>364</v>
      </c>
      <c r="J1" s="186">
        <v>3</v>
      </c>
    </row>
    <row r="2" spans="1:24" s="186" customFormat="1" x14ac:dyDescent="0.3">
      <c r="A2" s="188" t="s">
        <v>334</v>
      </c>
    </row>
    <row r="3" spans="1:24" s="186" customFormat="1" x14ac:dyDescent="0.3">
      <c r="F3" s="189"/>
      <c r="G3" s="189"/>
    </row>
    <row r="4" spans="1:24" x14ac:dyDescent="0.3">
      <c r="A4" s="60" t="s">
        <v>365</v>
      </c>
      <c r="B4" s="61"/>
      <c r="C4" s="62">
        <v>3</v>
      </c>
      <c r="D4" s="64" t="s">
        <v>483</v>
      </c>
      <c r="E4" s="73">
        <f>IF(C4&lt;J1,(605),(1210))</f>
        <v>1210</v>
      </c>
      <c r="F4" s="72"/>
      <c r="G4" s="66" t="s">
        <v>484</v>
      </c>
      <c r="H4" s="75" t="s">
        <v>485</v>
      </c>
      <c r="I4" s="96" t="s">
        <v>397</v>
      </c>
      <c r="J4" s="63"/>
      <c r="K4" s="186"/>
      <c r="L4" s="186"/>
      <c r="M4" s="186"/>
      <c r="N4" s="186"/>
      <c r="O4" s="186"/>
      <c r="P4" s="186"/>
      <c r="Q4" s="186"/>
      <c r="R4" s="186"/>
      <c r="S4" s="186"/>
      <c r="T4" s="186"/>
      <c r="U4" s="186"/>
      <c r="V4" s="186"/>
      <c r="W4" s="186"/>
      <c r="X4" s="186"/>
    </row>
    <row r="5" spans="1:24" x14ac:dyDescent="0.3">
      <c r="A5" s="67" t="s">
        <v>486</v>
      </c>
      <c r="B5" s="68"/>
      <c r="C5" s="69">
        <v>1500</v>
      </c>
      <c r="D5" s="70" t="s">
        <v>487</v>
      </c>
      <c r="E5" s="74">
        <f>C5-(E4-E6)</f>
        <v>893.79</v>
      </c>
      <c r="F5" s="64" t="s">
        <v>488</v>
      </c>
      <c r="G5" s="79">
        <f>E5*70/100</f>
        <v>625.65299999999991</v>
      </c>
      <c r="H5" s="80">
        <f>E5*30/100</f>
        <v>268.13699999999994</v>
      </c>
      <c r="I5" s="97"/>
      <c r="J5" s="63"/>
      <c r="K5" s="186"/>
      <c r="L5" s="186"/>
      <c r="M5" s="186"/>
      <c r="N5" s="186"/>
      <c r="O5" s="186"/>
      <c r="P5" s="186"/>
      <c r="Q5" s="186"/>
      <c r="R5" s="186"/>
      <c r="S5" s="186"/>
      <c r="T5" s="186"/>
      <c r="U5" s="186"/>
      <c r="V5" s="186"/>
      <c r="W5" s="186"/>
      <c r="X5" s="186"/>
    </row>
    <row r="6" spans="1:24" x14ac:dyDescent="0.3">
      <c r="A6" s="187"/>
      <c r="B6" s="187"/>
      <c r="C6" s="187"/>
      <c r="D6" s="70" t="s">
        <v>489</v>
      </c>
      <c r="E6" s="74">
        <f>IF(C4&lt;J1,(E4*18.9/100),(E4*49.9/100))</f>
        <v>603.79</v>
      </c>
      <c r="F6" s="76" t="s">
        <v>396</v>
      </c>
      <c r="G6" s="77">
        <f>E5*20/100</f>
        <v>178.75799999999998</v>
      </c>
      <c r="H6" s="78">
        <f>E5*30/100</f>
        <v>268.13699999999994</v>
      </c>
      <c r="I6" s="98">
        <f>E5*50/100</f>
        <v>446.89499999999998</v>
      </c>
      <c r="J6" s="63"/>
      <c r="K6" s="186"/>
      <c r="L6" s="186"/>
      <c r="M6" s="186"/>
      <c r="N6" s="186"/>
      <c r="O6" s="186"/>
      <c r="P6" s="186"/>
      <c r="Q6" s="186"/>
      <c r="R6" s="186"/>
      <c r="S6" s="186"/>
      <c r="T6" s="186"/>
      <c r="U6" s="186"/>
      <c r="V6" s="186"/>
      <c r="W6" s="186"/>
      <c r="X6" s="186"/>
    </row>
    <row r="7" spans="1:24" s="186" customFormat="1" ht="14.5" thickBot="1" x14ac:dyDescent="0.35">
      <c r="G7" s="190"/>
    </row>
    <row r="8" spans="1:24" x14ac:dyDescent="0.3">
      <c r="A8" s="100" t="s">
        <v>514</v>
      </c>
      <c r="B8" s="101"/>
      <c r="C8" s="101"/>
      <c r="D8" s="101"/>
      <c r="E8" s="101"/>
      <c r="F8" s="101"/>
      <c r="G8" s="101"/>
      <c r="H8" s="101"/>
      <c r="I8" s="101"/>
      <c r="J8" s="101"/>
      <c r="K8" s="101"/>
      <c r="L8" s="101"/>
      <c r="M8" s="101"/>
      <c r="N8" s="101"/>
      <c r="O8" s="101"/>
      <c r="P8" s="101"/>
      <c r="Q8" s="101"/>
      <c r="R8" s="101"/>
      <c r="S8" s="101"/>
      <c r="T8" s="101"/>
      <c r="U8" s="101"/>
      <c r="V8" s="101"/>
      <c r="W8" s="101"/>
      <c r="X8" s="102"/>
    </row>
    <row r="9" spans="1:24" ht="70" x14ac:dyDescent="0.3">
      <c r="A9" s="463" t="s">
        <v>408</v>
      </c>
      <c r="B9" s="464" t="s">
        <v>409</v>
      </c>
      <c r="C9" s="465" t="s">
        <v>410</v>
      </c>
      <c r="D9" s="465" t="s">
        <v>411</v>
      </c>
      <c r="E9" s="465" t="s">
        <v>446</v>
      </c>
      <c r="F9" s="466" t="s">
        <v>447</v>
      </c>
      <c r="G9" s="465" t="s">
        <v>448</v>
      </c>
      <c r="H9" s="467" t="s">
        <v>354</v>
      </c>
      <c r="I9" s="465" t="s">
        <v>222</v>
      </c>
      <c r="J9" s="467" t="s">
        <v>406</v>
      </c>
      <c r="K9" s="468" t="s">
        <v>449</v>
      </c>
      <c r="L9" s="469" t="s">
        <v>398</v>
      </c>
      <c r="M9" s="469" t="s">
        <v>533</v>
      </c>
      <c r="N9" s="469" t="s">
        <v>399</v>
      </c>
      <c r="O9" s="469" t="s">
        <v>552</v>
      </c>
      <c r="P9" s="470" t="s">
        <v>490</v>
      </c>
      <c r="Q9" s="471" t="s">
        <v>102</v>
      </c>
      <c r="R9" s="471" t="s">
        <v>103</v>
      </c>
      <c r="S9" s="471" t="s">
        <v>104</v>
      </c>
      <c r="T9" s="471" t="s">
        <v>105</v>
      </c>
      <c r="U9" s="470" t="s">
        <v>331</v>
      </c>
      <c r="V9" s="470" t="s">
        <v>332</v>
      </c>
      <c r="W9" s="469" t="s">
        <v>400</v>
      </c>
      <c r="X9" s="472" t="s">
        <v>558</v>
      </c>
    </row>
    <row r="10" spans="1:24" x14ac:dyDescent="0.3">
      <c r="A10" s="129" t="str">
        <f>'AG Jul 2017'!K2</f>
        <v>AGL</v>
      </c>
      <c r="B10" s="130" t="str">
        <f>'AG Jul 2017'!L2</f>
        <v xml:space="preserve">Savers </v>
      </c>
      <c r="C10" s="131">
        <f>91*'AG Jul 2017'!M2/100</f>
        <v>76.44</v>
      </c>
      <c r="D10" s="131">
        <f>$E$5*'AG Jul 2017'!N2/100</f>
        <v>259.19909999999999</v>
      </c>
      <c r="E10" s="150">
        <v>0</v>
      </c>
      <c r="F10" s="131">
        <v>0</v>
      </c>
      <c r="G10" s="131">
        <v>0</v>
      </c>
      <c r="H10" s="131">
        <v>0</v>
      </c>
      <c r="I10" s="131">
        <f t="shared" ref="I10:I24" si="0">SUM(C10:H10)</f>
        <v>335.63909999999998</v>
      </c>
      <c r="J10" s="107">
        <f t="shared" ref="J10:J24" si="1">(I10-C10)*4</f>
        <v>1036.7963999999999</v>
      </c>
      <c r="K10" s="110">
        <f t="shared" ref="K10:K24" si="2">I10*4</f>
        <v>1342.5563999999999</v>
      </c>
      <c r="L10" s="130">
        <f>'AG Jul 2017'!AT2</f>
        <v>0</v>
      </c>
      <c r="M10" s="130">
        <f>'AG Jul 2017'!AU2</f>
        <v>0</v>
      </c>
      <c r="N10" s="130">
        <f>'AG Jul 2017'!AV2</f>
        <v>0</v>
      </c>
      <c r="O10" s="130">
        <f>'AG Jul 2017'!AW2</f>
        <v>22</v>
      </c>
      <c r="P10" s="132">
        <f>($E$6*'AG Jul 2017'!AQ2/100)*4</f>
        <v>268.08276000000001</v>
      </c>
      <c r="Q10" s="109">
        <f>K10</f>
        <v>1342.5563999999999</v>
      </c>
      <c r="R10" s="109">
        <f>Q10-(J10*O10/100)</f>
        <v>1114.461192</v>
      </c>
      <c r="S10" s="110">
        <f>Q10-P10</f>
        <v>1074.4736399999999</v>
      </c>
      <c r="T10" s="110">
        <f>R10-P10</f>
        <v>846.37843199999998</v>
      </c>
      <c r="U10" s="473">
        <f>S10*1.1</f>
        <v>1181.921004</v>
      </c>
      <c r="V10" s="473">
        <f>T10*1.1</f>
        <v>931.0162752</v>
      </c>
      <c r="W10" s="133">
        <f>'AG Jul 2017'!BD2</f>
        <v>0</v>
      </c>
      <c r="X10" s="134" t="str">
        <f>'AG Jul 2017'!BE2</f>
        <v>n</v>
      </c>
    </row>
    <row r="11" spans="1:24" x14ac:dyDescent="0.3">
      <c r="A11" s="129" t="str">
        <f>'AG Jul 2017'!K3</f>
        <v>Click Energy</v>
      </c>
      <c r="B11" s="130" t="str">
        <f>'AG Jul 2017'!L3</f>
        <v>Shine</v>
      </c>
      <c r="C11" s="131">
        <f>91*'AG Jul 2017'!M3/100</f>
        <v>76.98599999999999</v>
      </c>
      <c r="D11" s="131">
        <f>$E$5*'AG Jul 2017'!N3/100</f>
        <v>321.78227580000004</v>
      </c>
      <c r="E11" s="150">
        <v>0</v>
      </c>
      <c r="F11" s="131">
        <v>0</v>
      </c>
      <c r="G11" s="131">
        <v>0</v>
      </c>
      <c r="H11" s="131">
        <v>0</v>
      </c>
      <c r="I11" s="131">
        <f t="shared" si="0"/>
        <v>398.76827580000003</v>
      </c>
      <c r="J11" s="107">
        <f t="shared" si="1"/>
        <v>1287.1291032000001</v>
      </c>
      <c r="K11" s="110">
        <f t="shared" si="2"/>
        <v>1595.0731032000001</v>
      </c>
      <c r="L11" s="130">
        <f>'AG Jul 2017'!AT3</f>
        <v>0</v>
      </c>
      <c r="M11" s="130">
        <f>'AG Jul 2017'!AU3</f>
        <v>0</v>
      </c>
      <c r="N11" s="130">
        <f>'AG Jul 2017'!AV3</f>
        <v>7</v>
      </c>
      <c r="O11" s="130">
        <f>'AG Jul 2017'!AW3</f>
        <v>0</v>
      </c>
      <c r="P11" s="132">
        <f>($E$6*'AG Jul 2017'!AQ3/100)*4</f>
        <v>410.5772</v>
      </c>
      <c r="Q11" s="109">
        <f t="shared" ref="Q11:Q20" si="3">K11</f>
        <v>1595.0731032000001</v>
      </c>
      <c r="R11" s="109">
        <f>Q11-(K11*N11/100)</f>
        <v>1483.4179859760002</v>
      </c>
      <c r="S11" s="110">
        <f t="shared" ref="S11:S24" si="4">Q11-P11</f>
        <v>1184.4959032000002</v>
      </c>
      <c r="T11" s="110">
        <f t="shared" ref="T11:T24" si="5">R11-P11</f>
        <v>1072.8407859760002</v>
      </c>
      <c r="U11" s="473">
        <f t="shared" ref="U11:V24" si="6">S11*1.1</f>
        <v>1302.9454935200004</v>
      </c>
      <c r="V11" s="473">
        <f t="shared" si="6"/>
        <v>1180.1248645736005</v>
      </c>
      <c r="W11" s="133">
        <f>'AG Jul 2017'!BD3</f>
        <v>0</v>
      </c>
      <c r="X11" s="134" t="str">
        <f>'AG Jul 2017'!BE3</f>
        <v>n</v>
      </c>
    </row>
    <row r="12" spans="1:24" x14ac:dyDescent="0.3">
      <c r="A12" s="129" t="str">
        <f>'AG Jul 2017'!K4</f>
        <v>Commander</v>
      </c>
      <c r="B12" s="130" t="str">
        <f>'AG Jul 2017'!L4</f>
        <v>Market offer</v>
      </c>
      <c r="C12" s="131">
        <f>91*'AG Jul 2017'!M4/100</f>
        <v>75.948599999999999</v>
      </c>
      <c r="D12" s="131">
        <f>IF($E$5&gt;='AG Jul 2017'!P4,('AG Jul 2017'!P4*'AG Jul 2017'!N4/100),($E$5*'AG Jul 2017'!N4/100))</f>
        <v>247.13293499999997</v>
      </c>
      <c r="E12" s="150">
        <f>IF($E$5&lt;'AG Jul 2017'!P4,0,IF(($E$5)&gt;'AG Jul 2017'!R4,(('AG Jul 2017'!R4-'AG Jul 2017'!P4)*'AG Jul 2017'!Q4/100),(($E$5-'AG Jul 2017'!P4)*'AG Jul 2017'!Q4/100)))</f>
        <v>0</v>
      </c>
      <c r="F12" s="131">
        <v>0</v>
      </c>
      <c r="G12" s="131">
        <v>0</v>
      </c>
      <c r="H12" s="131">
        <f>IF(($E$5&lt;'AG Jul 2017'!R4),(0),($E$5-'AG Jul 2017'!R4)*'AG Jul 2017'!S4/100)</f>
        <v>0</v>
      </c>
      <c r="I12" s="131">
        <f t="shared" si="0"/>
        <v>323.08153499999997</v>
      </c>
      <c r="J12" s="107">
        <f t="shared" si="1"/>
        <v>988.5317399999999</v>
      </c>
      <c r="K12" s="110">
        <f t="shared" si="2"/>
        <v>1292.3261399999999</v>
      </c>
      <c r="L12" s="130">
        <f>'AG Jul 2017'!AT4</f>
        <v>0</v>
      </c>
      <c r="M12" s="130">
        <f>'AG Jul 2017'!AU4</f>
        <v>0</v>
      </c>
      <c r="N12" s="130">
        <f>'AG Jul 2017'!AV4</f>
        <v>0</v>
      </c>
      <c r="O12" s="130">
        <f>'AG Jul 2017'!AW4</f>
        <v>20</v>
      </c>
      <c r="P12" s="132">
        <f>($E$6*'AG Jul 2017'!AQ4/100)*4</f>
        <v>280.15855999999997</v>
      </c>
      <c r="Q12" s="109">
        <f t="shared" si="3"/>
        <v>1292.3261399999999</v>
      </c>
      <c r="R12" s="109">
        <f>Q12-(J12*O12/100)</f>
        <v>1094.619792</v>
      </c>
      <c r="S12" s="110">
        <f t="shared" si="4"/>
        <v>1012.1675799999999</v>
      </c>
      <c r="T12" s="110">
        <f t="shared" si="5"/>
        <v>814.461232</v>
      </c>
      <c r="U12" s="473">
        <f t="shared" si="6"/>
        <v>1113.3843380000001</v>
      </c>
      <c r="V12" s="473">
        <f t="shared" si="6"/>
        <v>895.9073552000001</v>
      </c>
      <c r="W12" s="133">
        <f>'AG Jul 2017'!BD4</f>
        <v>0</v>
      </c>
      <c r="X12" s="134" t="str">
        <f>'AG Jul 2017'!BE4</f>
        <v>n</v>
      </c>
    </row>
    <row r="13" spans="1:24" x14ac:dyDescent="0.3">
      <c r="A13" s="129" t="str">
        <f>'AG Jul 2017'!K5</f>
        <v>CovaU</v>
      </c>
      <c r="B13" s="130" t="str">
        <f>'AG Jul 2017'!L5</f>
        <v>Freedom</v>
      </c>
      <c r="C13" s="131">
        <f>91*'AG Jul 2017'!M5/100</f>
        <v>100.1</v>
      </c>
      <c r="D13" s="131">
        <f>$E$5*'AG Jul 2017'!N5/100</f>
        <v>259.19909999999999</v>
      </c>
      <c r="E13" s="150">
        <v>0</v>
      </c>
      <c r="F13" s="131">
        <v>0</v>
      </c>
      <c r="G13" s="131">
        <v>0</v>
      </c>
      <c r="H13" s="131">
        <v>0</v>
      </c>
      <c r="I13" s="131">
        <f t="shared" si="0"/>
        <v>359.29909999999995</v>
      </c>
      <c r="J13" s="107">
        <f t="shared" si="1"/>
        <v>1036.7963999999997</v>
      </c>
      <c r="K13" s="110">
        <f t="shared" si="2"/>
        <v>1437.1963999999998</v>
      </c>
      <c r="L13" s="130">
        <f>'AG Jul 2017'!AT5</f>
        <v>0</v>
      </c>
      <c r="M13" s="130">
        <f>'AG Jul 2017'!AU5</f>
        <v>0</v>
      </c>
      <c r="N13" s="130">
        <f>'AG Jul 2017'!AV5</f>
        <v>20</v>
      </c>
      <c r="O13" s="130">
        <f>'AG Jul 2017'!AW5</f>
        <v>0</v>
      </c>
      <c r="P13" s="132">
        <f>($E$6*'AG Jul 2017'!AQ5/100)*4</f>
        <v>0</v>
      </c>
      <c r="Q13" s="109">
        <f t="shared" si="3"/>
        <v>1437.1963999999998</v>
      </c>
      <c r="R13" s="109">
        <f>Q13-(K13*N13/100)</f>
        <v>1149.7571199999998</v>
      </c>
      <c r="S13" s="110">
        <f t="shared" si="4"/>
        <v>1437.1963999999998</v>
      </c>
      <c r="T13" s="110">
        <f t="shared" si="5"/>
        <v>1149.7571199999998</v>
      </c>
      <c r="U13" s="473">
        <f t="shared" si="6"/>
        <v>1580.9160399999998</v>
      </c>
      <c r="V13" s="473">
        <f t="shared" si="6"/>
        <v>1264.7328319999999</v>
      </c>
      <c r="W13" s="133">
        <f>'AG Jul 2017'!BD5</f>
        <v>12</v>
      </c>
      <c r="X13" s="134" t="str">
        <f>'AG Jul 2017'!BE5</f>
        <v>y</v>
      </c>
    </row>
    <row r="14" spans="1:24" x14ac:dyDescent="0.3">
      <c r="A14" s="129" t="str">
        <f>'AG Jul 2017'!K6</f>
        <v>Diamond Energy</v>
      </c>
      <c r="B14" s="130" t="str">
        <f>'AG Jul 2017'!L6</f>
        <v>Pay on time discount</v>
      </c>
      <c r="C14" s="131">
        <f>91*'AG Jul 2017'!M6/100</f>
        <v>79.625</v>
      </c>
      <c r="D14" s="131">
        <f>IF($E$5&gt;='AG Jul 2017'!P6,('AG Jul 2017'!P6*'AG Jul 2017'!N6/100),($E$5*'AG Jul 2017'!N6/100))</f>
        <v>79.17</v>
      </c>
      <c r="E14" s="150">
        <f>IF($E$5&lt;'AG Jul 2017'!P6,0,IF(($E$5)&gt;'AG Jul 2017'!R6,(('AG Jul 2017'!R6-'AG Jul 2017'!P6)*'AG Jul 2017'!Q6/100),(($E$5-'AG Jul 2017'!P6)*'AG Jul 2017'!Q6/100)))</f>
        <v>169.28952900000002</v>
      </c>
      <c r="F14" s="131">
        <v>0</v>
      </c>
      <c r="G14" s="131">
        <v>0</v>
      </c>
      <c r="H14" s="131">
        <f>IF(($E$5&lt;'AG Jul 2017'!R6),(0),($E$5-'AG Jul 2017'!R6)*'AG Jul 2017'!S6/100)</f>
        <v>0</v>
      </c>
      <c r="I14" s="131">
        <f t="shared" si="0"/>
        <v>328.08452900000003</v>
      </c>
      <c r="J14" s="107">
        <f t="shared" si="1"/>
        <v>993.83811600000013</v>
      </c>
      <c r="K14" s="110">
        <f t="shared" si="2"/>
        <v>1312.3381160000001</v>
      </c>
      <c r="L14" s="130">
        <f>'AG Jul 2017'!AT6</f>
        <v>0</v>
      </c>
      <c r="M14" s="130">
        <f>'AG Jul 2017'!AU6</f>
        <v>0</v>
      </c>
      <c r="N14" s="130">
        <f>'AG Jul 2017'!AV6</f>
        <v>7</v>
      </c>
      <c r="O14" s="130">
        <f>'AG Jul 2017'!AW6</f>
        <v>0</v>
      </c>
      <c r="P14" s="132">
        <f>($E$6*'AG Jul 2017'!AQ6/100)*4</f>
        <v>289.81919999999997</v>
      </c>
      <c r="Q14" s="109">
        <f t="shared" si="3"/>
        <v>1312.3381160000001</v>
      </c>
      <c r="R14" s="109">
        <f>Q14-(K14*N14/100)</f>
        <v>1220.4744478800001</v>
      </c>
      <c r="S14" s="110">
        <f t="shared" si="4"/>
        <v>1022.5189160000002</v>
      </c>
      <c r="T14" s="110">
        <f t="shared" si="5"/>
        <v>930.65524788000016</v>
      </c>
      <c r="U14" s="473">
        <f t="shared" si="6"/>
        <v>1124.7708076000004</v>
      </c>
      <c r="V14" s="473">
        <f t="shared" si="6"/>
        <v>1023.7207726680002</v>
      </c>
      <c r="W14" s="133">
        <f>'AG Jul 2017'!BD6</f>
        <v>24</v>
      </c>
      <c r="X14" s="134" t="str">
        <f>'AG Jul 2017'!BE6</f>
        <v>y</v>
      </c>
    </row>
    <row r="15" spans="1:24" x14ac:dyDescent="0.3">
      <c r="A15" s="129" t="str">
        <f>'AG Jul 2017'!K7</f>
        <v>Dodo Power &amp; Gas</v>
      </c>
      <c r="B15" s="130" t="str">
        <f>'AG Jul 2017'!L7</f>
        <v>Market offer</v>
      </c>
      <c r="C15" s="131">
        <f>91*'AG Jul 2017'!M7/100</f>
        <v>74.665500000000009</v>
      </c>
      <c r="D15" s="131">
        <f>IF($E$5&gt;='AG Jul 2017'!P7,('AG Jul 2017'!P7*'AG Jul 2017'!N7/100),($E$5*'AG Jul 2017'!N7/100))</f>
        <v>239.26758299999997</v>
      </c>
      <c r="E15" s="150">
        <f>IF($E$5&lt;'AG Jul 2017'!P7,0,IF(($E$5)&gt;'AG Jul 2017'!R7,(('AG Jul 2017'!R7-'AG Jul 2017'!P7)*'AG Jul 2017'!Q7/100),(($E$5-'AG Jul 2017'!P7)*'AG Jul 2017'!Q7/100)))</f>
        <v>0</v>
      </c>
      <c r="F15" s="131">
        <v>0</v>
      </c>
      <c r="G15" s="131">
        <v>0</v>
      </c>
      <c r="H15" s="131">
        <f>IF(($E$5&lt;'AG Jul 2017'!R7),(0),($E$5-'AG Jul 2017'!R7)*'AG Jul 2017'!S7/100)</f>
        <v>0</v>
      </c>
      <c r="I15" s="131">
        <f t="shared" si="0"/>
        <v>313.93308300000001</v>
      </c>
      <c r="J15" s="107">
        <f t="shared" si="1"/>
        <v>957.07033200000001</v>
      </c>
      <c r="K15" s="110">
        <f t="shared" si="2"/>
        <v>1255.732332</v>
      </c>
      <c r="L15" s="130">
        <f>'AG Jul 2017'!AT7</f>
        <v>0</v>
      </c>
      <c r="M15" s="130">
        <f>'AG Jul 2017'!AU7</f>
        <v>0</v>
      </c>
      <c r="N15" s="130">
        <f>'AG Jul 2017'!AV7</f>
        <v>0</v>
      </c>
      <c r="O15" s="130">
        <f>'AG Jul 2017'!AW7</f>
        <v>0</v>
      </c>
      <c r="P15" s="132">
        <f>($E$6*'AG Jul 2017'!AQ7/100)*4</f>
        <v>280.15855999999997</v>
      </c>
      <c r="Q15" s="109">
        <f t="shared" si="3"/>
        <v>1255.732332</v>
      </c>
      <c r="R15" s="109">
        <f>Q15-(J15*O15/100)</f>
        <v>1255.732332</v>
      </c>
      <c r="S15" s="110">
        <f t="shared" si="4"/>
        <v>975.57377200000008</v>
      </c>
      <c r="T15" s="110">
        <f t="shared" si="5"/>
        <v>975.57377200000008</v>
      </c>
      <c r="U15" s="473">
        <f t="shared" si="6"/>
        <v>1073.1311492000002</v>
      </c>
      <c r="V15" s="473">
        <f t="shared" si="6"/>
        <v>1073.1311492000002</v>
      </c>
      <c r="W15" s="133">
        <f>'AG Jul 2017'!BD7</f>
        <v>0</v>
      </c>
      <c r="X15" s="134" t="str">
        <f>'AG Jul 2017'!BE7</f>
        <v>n</v>
      </c>
    </row>
    <row r="16" spans="1:24" x14ac:dyDescent="0.3">
      <c r="A16" s="129" t="str">
        <f>'AG Jul 2017'!K8</f>
        <v>EnergyAustralia</v>
      </c>
      <c r="B16" s="130" t="str">
        <f>'AG Jul 2017'!L8</f>
        <v>Flexi Saver</v>
      </c>
      <c r="C16" s="131">
        <f>91*'AG Jul 2017'!M8/100</f>
        <v>76.530999999999992</v>
      </c>
      <c r="D16" s="131">
        <f>$E$5*'AG Jul 2017'!N8/100</f>
        <v>262.32736499999999</v>
      </c>
      <c r="E16" s="150">
        <v>0</v>
      </c>
      <c r="F16" s="131">
        <v>0</v>
      </c>
      <c r="G16" s="131">
        <v>0</v>
      </c>
      <c r="H16" s="131">
        <v>0</v>
      </c>
      <c r="I16" s="131">
        <f t="shared" si="0"/>
        <v>338.85836499999999</v>
      </c>
      <c r="J16" s="107">
        <f t="shared" si="1"/>
        <v>1049.3094599999999</v>
      </c>
      <c r="K16" s="110">
        <f t="shared" si="2"/>
        <v>1355.43346</v>
      </c>
      <c r="L16" s="130">
        <f>'AG Jul 2017'!AT8</f>
        <v>0</v>
      </c>
      <c r="M16" s="130">
        <f>'AG Jul 2017'!AU8</f>
        <v>0</v>
      </c>
      <c r="N16" s="130">
        <f>'AG Jul 2017'!AV8</f>
        <v>0</v>
      </c>
      <c r="O16" s="130">
        <f>'AG Jul 2017'!AW8</f>
        <v>22</v>
      </c>
      <c r="P16" s="132">
        <f>($E$6*'AG Jul 2017'!AQ8/100)*4</f>
        <v>301.89499999999998</v>
      </c>
      <c r="Q16" s="109">
        <f t="shared" si="3"/>
        <v>1355.43346</v>
      </c>
      <c r="R16" s="109">
        <f>Q16-(J16*O16/100)</f>
        <v>1124.5853787999999</v>
      </c>
      <c r="S16" s="110">
        <f t="shared" si="4"/>
        <v>1053.53846</v>
      </c>
      <c r="T16" s="110">
        <f t="shared" si="5"/>
        <v>822.69037879999996</v>
      </c>
      <c r="U16" s="473">
        <f t="shared" si="6"/>
        <v>1158.8923060000002</v>
      </c>
      <c r="V16" s="473">
        <f t="shared" si="6"/>
        <v>904.95941668</v>
      </c>
      <c r="W16" s="133">
        <f>'AG Jul 2017'!BD8</f>
        <v>0</v>
      </c>
      <c r="X16" s="134" t="str">
        <f>'AG Jul 2017'!BE8</f>
        <v>n</v>
      </c>
    </row>
    <row r="17" spans="1:129" x14ac:dyDescent="0.3">
      <c r="A17" s="129" t="str">
        <f>'AG Jul 2017'!K9</f>
        <v>Mojo Power</v>
      </c>
      <c r="B17" s="130" t="str">
        <f>'AG Jul 2017'!L9</f>
        <v>Basic Energy Pass</v>
      </c>
      <c r="C17" s="131">
        <f>(91*'AG Jul 2017'!M9/100)+('AG Jul 2017'!BH9*3)</f>
        <v>144.87619999999998</v>
      </c>
      <c r="D17" s="131">
        <f>$E$5*'AG Jul 2017'!N9/100</f>
        <v>226.57576499999999</v>
      </c>
      <c r="E17" s="150">
        <v>0</v>
      </c>
      <c r="F17" s="131">
        <v>0</v>
      </c>
      <c r="G17" s="131">
        <v>0</v>
      </c>
      <c r="H17" s="131">
        <v>0</v>
      </c>
      <c r="I17" s="131">
        <f t="shared" si="0"/>
        <v>371.45196499999997</v>
      </c>
      <c r="J17" s="107">
        <f t="shared" si="1"/>
        <v>906.30305999999996</v>
      </c>
      <c r="K17" s="110">
        <f t="shared" si="2"/>
        <v>1485.8078599999999</v>
      </c>
      <c r="L17" s="130">
        <f>'AG Jul 2017'!AT9</f>
        <v>0</v>
      </c>
      <c r="M17" s="130">
        <f>'AG Jul 2017'!AU9</f>
        <v>0</v>
      </c>
      <c r="N17" s="130">
        <f>'AG Jul 2017'!AV9</f>
        <v>0</v>
      </c>
      <c r="O17" s="130">
        <f>'AG Jul 2017'!AW9</f>
        <v>0</v>
      </c>
      <c r="P17" s="132">
        <f>($E$6*'AG Jul 2017'!AQ9/100)*4</f>
        <v>241.51599999999999</v>
      </c>
      <c r="Q17" s="109">
        <f t="shared" si="3"/>
        <v>1485.8078599999999</v>
      </c>
      <c r="R17" s="109">
        <f>Q17</f>
        <v>1485.8078599999999</v>
      </c>
      <c r="S17" s="110">
        <f t="shared" si="4"/>
        <v>1244.2918599999998</v>
      </c>
      <c r="T17" s="110">
        <f t="shared" si="5"/>
        <v>1244.2918599999998</v>
      </c>
      <c r="U17" s="473">
        <f t="shared" si="6"/>
        <v>1368.7210459999999</v>
      </c>
      <c r="V17" s="473">
        <f t="shared" si="6"/>
        <v>1368.7210459999999</v>
      </c>
      <c r="W17" s="133">
        <f>'AG Jul 2017'!BD9</f>
        <v>0</v>
      </c>
      <c r="X17" s="134" t="str">
        <f>'AG Jul 2017'!BE9</f>
        <v>n</v>
      </c>
    </row>
    <row r="18" spans="1:129" x14ac:dyDescent="0.3">
      <c r="A18" s="129" t="str">
        <f>'AG Jul 2017'!K10</f>
        <v>Momentum Energy</v>
      </c>
      <c r="B18" s="130" t="str">
        <f>'AG Jul 2017'!L10</f>
        <v>SmilePower</v>
      </c>
      <c r="C18" s="131">
        <f>91*'AG Jul 2017'!M10/100</f>
        <v>72.554299999999998</v>
      </c>
      <c r="D18" s="131">
        <f>IF($E$5&gt;='AG Jul 2017'!P10,('AG Jul 2017'!P10*'AG Jul 2017'!N10/100),($E$5*'AG Jul 2017'!N10/100))</f>
        <v>158.4</v>
      </c>
      <c r="E18" s="150">
        <f>IF($E$5&lt;'AG Jul 2017'!P10,0,IF(($E$5)&gt;'AG Jul 2017'!R10,(('AG Jul 2017'!R10-'AG Jul 2017'!P10)*'AG Jul 2017'!Q10/100),(($E$5-'AG Jul 2017'!P10)*'AG Jul 2017'!Q10/100)))</f>
        <v>73.006815000000003</v>
      </c>
      <c r="F18" s="131">
        <v>0</v>
      </c>
      <c r="G18" s="131">
        <v>0</v>
      </c>
      <c r="H18" s="131">
        <f>IF(($E$5&lt;'AG Jul 2017'!R10),(0),($E$5-'AG Jul 2017'!R10)*'AG Jul 2017'!S10/100)</f>
        <v>0</v>
      </c>
      <c r="I18" s="131">
        <f t="shared" si="0"/>
        <v>303.96111500000001</v>
      </c>
      <c r="J18" s="107">
        <f t="shared" si="1"/>
        <v>925.62725999999998</v>
      </c>
      <c r="K18" s="110">
        <f t="shared" si="2"/>
        <v>1215.84446</v>
      </c>
      <c r="L18" s="130">
        <f>'AG Jul 2017'!AT10</f>
        <v>0</v>
      </c>
      <c r="M18" s="130">
        <f>'AG Jul 2017'!AU10</f>
        <v>0</v>
      </c>
      <c r="N18" s="130">
        <f>'AG Jul 2017'!AV10</f>
        <v>0</v>
      </c>
      <c r="O18" s="130">
        <f>'AG Jul 2017'!AW10</f>
        <v>0</v>
      </c>
      <c r="P18" s="132">
        <f>($E$6*'AG Jul 2017'!AQ10/100)*4</f>
        <v>169.06119999999999</v>
      </c>
      <c r="Q18" s="109">
        <f t="shared" si="3"/>
        <v>1215.84446</v>
      </c>
      <c r="R18" s="109">
        <f>Q18</f>
        <v>1215.84446</v>
      </c>
      <c r="S18" s="110">
        <f t="shared" si="4"/>
        <v>1046.7832600000002</v>
      </c>
      <c r="T18" s="110">
        <f t="shared" si="5"/>
        <v>1046.7832600000002</v>
      </c>
      <c r="U18" s="473">
        <f t="shared" si="6"/>
        <v>1151.4615860000004</v>
      </c>
      <c r="V18" s="473">
        <f t="shared" si="6"/>
        <v>1151.4615860000004</v>
      </c>
      <c r="W18" s="133">
        <f>'AG Jul 2017'!BD10</f>
        <v>12</v>
      </c>
      <c r="X18" s="134" t="str">
        <f>'AG Jul 2017'!BE10</f>
        <v>y</v>
      </c>
    </row>
    <row r="19" spans="1:129" x14ac:dyDescent="0.3">
      <c r="A19" s="129" t="str">
        <f>'AG Jul 2017'!K11</f>
        <v>Origin Energy</v>
      </c>
      <c r="B19" s="130" t="str">
        <f>'AG Jul 2017'!L11</f>
        <v>Solar Boost Plus</v>
      </c>
      <c r="C19" s="131">
        <f>91*'AG Jul 2017'!M11/100</f>
        <v>75.884900000000002</v>
      </c>
      <c r="D19" s="131">
        <f>$E$5*'AG Jul 2017'!N11/100</f>
        <v>254.90890799999997</v>
      </c>
      <c r="E19" s="150">
        <v>0</v>
      </c>
      <c r="F19" s="131">
        <v>0</v>
      </c>
      <c r="G19" s="131">
        <v>0</v>
      </c>
      <c r="H19" s="131">
        <v>0</v>
      </c>
      <c r="I19" s="131">
        <f t="shared" si="0"/>
        <v>330.79380799999996</v>
      </c>
      <c r="J19" s="107">
        <f t="shared" si="1"/>
        <v>1019.6356319999998</v>
      </c>
      <c r="K19" s="110">
        <f t="shared" si="2"/>
        <v>1323.1752319999998</v>
      </c>
      <c r="L19" s="130">
        <f>'AG Jul 2017'!AT11</f>
        <v>0</v>
      </c>
      <c r="M19" s="130">
        <f>'AG Jul 2017'!AU11</f>
        <v>12</v>
      </c>
      <c r="N19" s="130">
        <f>'AG Jul 2017'!AV11</f>
        <v>0</v>
      </c>
      <c r="O19" s="130">
        <f>'AG Jul 2017'!AW11</f>
        <v>0</v>
      </c>
      <c r="P19" s="132">
        <f>($E$6*'AG Jul 2017'!AQ11/100)*4</f>
        <v>410.5772</v>
      </c>
      <c r="Q19" s="109">
        <f>K19-(J19*M19/100)</f>
        <v>1200.8189561599997</v>
      </c>
      <c r="R19" s="109">
        <f>Q19</f>
        <v>1200.8189561599997</v>
      </c>
      <c r="S19" s="110">
        <f t="shared" si="4"/>
        <v>790.2417561599998</v>
      </c>
      <c r="T19" s="110">
        <f t="shared" si="5"/>
        <v>790.2417561599998</v>
      </c>
      <c r="U19" s="473">
        <f t="shared" si="6"/>
        <v>869.26593177599989</v>
      </c>
      <c r="V19" s="473">
        <f t="shared" si="6"/>
        <v>869.26593177599989</v>
      </c>
      <c r="W19" s="133">
        <f>'AG Jul 2017'!BD11</f>
        <v>0</v>
      </c>
      <c r="X19" s="134" t="str">
        <f>'AG Jul 2017'!BE11</f>
        <v>n</v>
      </c>
    </row>
    <row r="20" spans="1:129" x14ac:dyDescent="0.3">
      <c r="A20" s="129" t="str">
        <f>'AG Jul 2017'!K12</f>
        <v>Powerdirect</v>
      </c>
      <c r="B20" s="130" t="str">
        <f>'AG Jul 2017'!L12</f>
        <v>Market offer</v>
      </c>
      <c r="C20" s="131">
        <f>91*'AG Jul 2017'!M12/100</f>
        <v>76.44</v>
      </c>
      <c r="D20" s="131">
        <f>$E$5*'AG Jul 2017'!N12/100</f>
        <v>259.19909999999999</v>
      </c>
      <c r="E20" s="150">
        <v>0</v>
      </c>
      <c r="F20" s="131">
        <v>0</v>
      </c>
      <c r="G20" s="131">
        <v>0</v>
      </c>
      <c r="H20" s="131">
        <v>0</v>
      </c>
      <c r="I20" s="131">
        <f t="shared" si="0"/>
        <v>335.63909999999998</v>
      </c>
      <c r="J20" s="107">
        <f t="shared" si="1"/>
        <v>1036.7963999999999</v>
      </c>
      <c r="K20" s="110">
        <f t="shared" si="2"/>
        <v>1342.5563999999999</v>
      </c>
      <c r="L20" s="130">
        <f>'AG Jul 2017'!AT12</f>
        <v>0</v>
      </c>
      <c r="M20" s="130">
        <f>'AG Jul 2017'!AU12</f>
        <v>0</v>
      </c>
      <c r="N20" s="130">
        <f>'AG Jul 2017'!AV12</f>
        <v>0</v>
      </c>
      <c r="O20" s="130">
        <f>'AG Jul 2017'!AW12</f>
        <v>22</v>
      </c>
      <c r="P20" s="132">
        <f>($E$6*'AG Jul 2017'!AQ12/100)*4</f>
        <v>268.08276000000001</v>
      </c>
      <c r="Q20" s="109">
        <f t="shared" si="3"/>
        <v>1342.5563999999999</v>
      </c>
      <c r="R20" s="109">
        <f>Q20-(J20*O20/100)</f>
        <v>1114.461192</v>
      </c>
      <c r="S20" s="110">
        <f t="shared" si="4"/>
        <v>1074.4736399999999</v>
      </c>
      <c r="T20" s="110">
        <f t="shared" si="5"/>
        <v>846.37843199999998</v>
      </c>
      <c r="U20" s="473">
        <f t="shared" si="6"/>
        <v>1181.921004</v>
      </c>
      <c r="V20" s="473">
        <f t="shared" si="6"/>
        <v>931.0162752</v>
      </c>
      <c r="W20" s="133">
        <f>'AG Jul 2017'!BD12</f>
        <v>0</v>
      </c>
      <c r="X20" s="134" t="str">
        <f>'AG Jul 2017'!BE12</f>
        <v>n</v>
      </c>
    </row>
    <row r="21" spans="1:129" x14ac:dyDescent="0.3">
      <c r="A21" s="129" t="str">
        <f>'AG Jul 2017'!K13</f>
        <v>Powershop</v>
      </c>
      <c r="B21" s="130" t="str">
        <f>'AG Jul 2017'!L13</f>
        <v>Standard Saver</v>
      </c>
      <c r="C21" s="131">
        <f>91*'AG Jul 2017'!M13/100</f>
        <v>84.402500000000003</v>
      </c>
      <c r="D21" s="131">
        <f>E5*'AG Jul 2017'!N13/100</f>
        <v>266.97507300000001</v>
      </c>
      <c r="E21" s="150">
        <v>0</v>
      </c>
      <c r="F21" s="131">
        <v>0</v>
      </c>
      <c r="G21" s="131">
        <v>0</v>
      </c>
      <c r="H21" s="131">
        <v>0</v>
      </c>
      <c r="I21" s="131">
        <f t="shared" si="0"/>
        <v>351.37757299999998</v>
      </c>
      <c r="J21" s="107">
        <f t="shared" si="1"/>
        <v>1067.9002919999998</v>
      </c>
      <c r="K21" s="110">
        <f t="shared" si="2"/>
        <v>1405.5102919999999</v>
      </c>
      <c r="L21" s="130">
        <f>'AG Jul 2017'!AT13</f>
        <v>4</v>
      </c>
      <c r="M21" s="130">
        <f>'AG Jul 2017'!AU13</f>
        <v>0</v>
      </c>
      <c r="N21" s="130">
        <f>'AG Jul 2017'!AV13</f>
        <v>14</v>
      </c>
      <c r="O21" s="130">
        <f>'AG Jul 2017'!AW13</f>
        <v>0</v>
      </c>
      <c r="P21" s="132">
        <f>($E$6*'AG Jul 2017'!AQ13/100)*4</f>
        <v>309.14047999999997</v>
      </c>
      <c r="Q21" s="109">
        <f>K21-(K21*L21/100)</f>
        <v>1349.2898803199998</v>
      </c>
      <c r="R21" s="109">
        <f>Q21-(K21*N21/100)</f>
        <v>1152.5184394399998</v>
      </c>
      <c r="S21" s="110">
        <f t="shared" si="4"/>
        <v>1040.1494003199998</v>
      </c>
      <c r="T21" s="110">
        <f t="shared" si="5"/>
        <v>843.37795943999981</v>
      </c>
      <c r="U21" s="473">
        <f t="shared" si="6"/>
        <v>1144.164340352</v>
      </c>
      <c r="V21" s="473">
        <f t="shared" si="6"/>
        <v>927.71575538399986</v>
      </c>
      <c r="W21" s="133">
        <f>'AG Jul 2017'!BD13</f>
        <v>0</v>
      </c>
      <c r="X21" s="134" t="str">
        <f>'AG Jul 2017'!BE13</f>
        <v>n</v>
      </c>
    </row>
    <row r="22" spans="1:129" x14ac:dyDescent="0.3">
      <c r="A22" s="129" t="str">
        <f>'AG Jul 2017'!K14</f>
        <v>Red Energy</v>
      </c>
      <c r="B22" s="130" t="str">
        <f>'AG Jul 2017'!L14</f>
        <v>Living Energy Saver</v>
      </c>
      <c r="C22" s="131">
        <f>91*'AG Jul 2017'!M14/100</f>
        <v>75.53</v>
      </c>
      <c r="D22" s="131">
        <f>IF($E$5&gt;='AG Jul 2017'!P14,('AG Jul 2017'!P14*'AG Jul 2017'!N14/100),($E$5*'AG Jul 2017'!N14/100))</f>
        <v>234.17298</v>
      </c>
      <c r="E22" s="150">
        <f>IF($E$5&lt;'AG Jul 2017'!P14,0,IF(($E$5)&gt;'AG Jul 2017'!R14,(('AG Jul 2017'!R14-'AG Jul 2017'!P14)*'AG Jul 2017'!Q14/100),(($E$5-'AG Jul 2017'!P14)*'AG Jul 2017'!Q14/100)))</f>
        <v>0</v>
      </c>
      <c r="F22" s="131">
        <v>0</v>
      </c>
      <c r="G22" s="131">
        <v>0</v>
      </c>
      <c r="H22" s="131">
        <f>IF(($E$5&lt;'AG Jul 2017'!R14),(0),($E$5-'AG Jul 2017'!R14)*'AG Jul 2017'!S14/100)</f>
        <v>0</v>
      </c>
      <c r="I22" s="131">
        <f t="shared" si="0"/>
        <v>309.70298000000003</v>
      </c>
      <c r="J22" s="107">
        <f t="shared" si="1"/>
        <v>936.6919200000001</v>
      </c>
      <c r="K22" s="110">
        <f t="shared" si="2"/>
        <v>1238.8119200000001</v>
      </c>
      <c r="L22" s="130">
        <f>'AG Jul 2017'!AT14</f>
        <v>0</v>
      </c>
      <c r="M22" s="130">
        <f>'AG Jul 2017'!AU14</f>
        <v>0</v>
      </c>
      <c r="N22" s="130">
        <f>'AG Jul 2017'!AV14</f>
        <v>10</v>
      </c>
      <c r="O22" s="130">
        <f>'AG Jul 2017'!AW14</f>
        <v>0</v>
      </c>
      <c r="P22" s="132">
        <f>($E$6*'AG Jul 2017'!AQ14/100)*4</f>
        <v>268.08276000000001</v>
      </c>
      <c r="Q22" s="109">
        <f t="shared" ref="Q22:Q24" si="7">K22</f>
        <v>1238.8119200000001</v>
      </c>
      <c r="R22" s="109">
        <f>Q22-(K22*N22/100)</f>
        <v>1114.930728</v>
      </c>
      <c r="S22" s="110">
        <f t="shared" si="4"/>
        <v>970.72916000000009</v>
      </c>
      <c r="T22" s="110">
        <f t="shared" si="5"/>
        <v>846.84796800000004</v>
      </c>
      <c r="U22" s="473">
        <f t="shared" si="6"/>
        <v>1067.8020760000002</v>
      </c>
      <c r="V22" s="473">
        <f t="shared" si="6"/>
        <v>931.53276480000011</v>
      </c>
      <c r="W22" s="133">
        <f>'AG Jul 2017'!BD14</f>
        <v>0</v>
      </c>
      <c r="X22" s="134" t="str">
        <f>'AG Jul 2017'!BE14</f>
        <v>n</v>
      </c>
    </row>
    <row r="23" spans="1:129" x14ac:dyDescent="0.3">
      <c r="A23" s="129" t="str">
        <f>'AG Jul 2017'!K15</f>
        <v>Simply Energy</v>
      </c>
      <c r="B23" s="130" t="str">
        <f>'AG Jul 2017'!L15</f>
        <v>Plus</v>
      </c>
      <c r="C23" s="131">
        <f>91*'AG Jul 2017'!M15/100</f>
        <v>62.32589999999999</v>
      </c>
      <c r="D23" s="131">
        <f>IF($E$5&gt;='AG Jul 2017'!P15,('AG Jul 2017'!P15*'AG Jul 2017'!N15/100),($E$5*'AG Jul 2017'!N15/100))</f>
        <v>221.48116200000001</v>
      </c>
      <c r="E23" s="150">
        <f>IF($E$5&lt;'AG Jul 2017'!P15,0,IF(($E$5)&gt;'AG Jul 2017'!R15,(('AG Jul 2017'!R15-'AG Jul 2017'!P15)*'AG Jul 2017'!Q15/100),(($E$5-'AG Jul 2017'!P15)*'AG Jul 2017'!Q15/100)))</f>
        <v>0</v>
      </c>
      <c r="F23" s="131">
        <v>0</v>
      </c>
      <c r="G23" s="131">
        <v>0</v>
      </c>
      <c r="H23" s="131">
        <f>IF(($E$5&lt;'AG Jul 2017'!R15),(0),($E$5-'AG Jul 2017'!R15)*'AG Jul 2017'!S15/100)</f>
        <v>0</v>
      </c>
      <c r="I23" s="131">
        <f t="shared" si="0"/>
        <v>283.80706199999997</v>
      </c>
      <c r="J23" s="107">
        <f t="shared" si="1"/>
        <v>885.92464799999993</v>
      </c>
      <c r="K23" s="110">
        <f t="shared" si="2"/>
        <v>1135.2282479999999</v>
      </c>
      <c r="L23" s="130">
        <f>'AG Jul 2017'!AT15</f>
        <v>0</v>
      </c>
      <c r="M23" s="130">
        <f>'AG Jul 2017'!AU15</f>
        <v>0</v>
      </c>
      <c r="N23" s="130">
        <f>'AG Jul 2017'!AV15</f>
        <v>0</v>
      </c>
      <c r="O23" s="130">
        <f>'AG Jul 2017'!AW15</f>
        <v>15</v>
      </c>
      <c r="P23" s="132">
        <f>($E$6*'AG Jul 2017'!AQ15/100)*4</f>
        <v>156.9854</v>
      </c>
      <c r="Q23" s="109">
        <f t="shared" si="7"/>
        <v>1135.2282479999999</v>
      </c>
      <c r="R23" s="109">
        <f>Q23-(J23*O23/100)</f>
        <v>1002.3395507999999</v>
      </c>
      <c r="S23" s="110">
        <f t="shared" si="4"/>
        <v>978.24284799999987</v>
      </c>
      <c r="T23" s="110">
        <f t="shared" si="5"/>
        <v>845.35415079999984</v>
      </c>
      <c r="U23" s="473">
        <f t="shared" si="6"/>
        <v>1076.0671327999999</v>
      </c>
      <c r="V23" s="473">
        <f t="shared" si="6"/>
        <v>929.88956587999985</v>
      </c>
      <c r="W23" s="133">
        <f>'AG Jul 2017'!BD15</f>
        <v>24</v>
      </c>
      <c r="X23" s="134" t="str">
        <f>'AG Jul 2017'!BE15</f>
        <v>y</v>
      </c>
    </row>
    <row r="24" spans="1:129" x14ac:dyDescent="0.3">
      <c r="A24" s="129" t="str">
        <f>'AG Jul 2017'!K16</f>
        <v>Energy Locals</v>
      </c>
      <c r="B24" s="130" t="str">
        <f>'AG Jul 2017'!L16</f>
        <v>Market offer</v>
      </c>
      <c r="C24" s="131">
        <f>91*'AG Jul 2017'!M16/100</f>
        <v>81.900000000000006</v>
      </c>
      <c r="D24" s="131">
        <f>$E$5*'AG Jul 2017'!N16/100</f>
        <v>205.57169999999999</v>
      </c>
      <c r="E24" s="150">
        <v>0</v>
      </c>
      <c r="F24" s="131">
        <v>0</v>
      </c>
      <c r="G24" s="131">
        <v>0</v>
      </c>
      <c r="H24" s="131">
        <v>0</v>
      </c>
      <c r="I24" s="131">
        <f t="shared" si="0"/>
        <v>287.4717</v>
      </c>
      <c r="J24" s="107">
        <f t="shared" si="1"/>
        <v>822.28679999999997</v>
      </c>
      <c r="K24" s="110">
        <f t="shared" si="2"/>
        <v>1149.8868</v>
      </c>
      <c r="L24" s="130">
        <f>'AG Jul 2017'!AT16</f>
        <v>0</v>
      </c>
      <c r="M24" s="130">
        <f>'AG Jul 2017'!AU16</f>
        <v>0</v>
      </c>
      <c r="N24" s="130">
        <f>'AG Jul 2017'!AV16</f>
        <v>0</v>
      </c>
      <c r="O24" s="130">
        <f>'AG Jul 2017'!AW16</f>
        <v>0</v>
      </c>
      <c r="P24" s="132">
        <f>($E$6*'AG Jul 2017'!AQ16/100)*4</f>
        <v>282.57371999999998</v>
      </c>
      <c r="Q24" s="109">
        <f t="shared" si="7"/>
        <v>1149.8868</v>
      </c>
      <c r="R24" s="109">
        <f>Q24-(J24*O24/100)</f>
        <v>1149.8868</v>
      </c>
      <c r="S24" s="110">
        <f t="shared" si="4"/>
        <v>867.31308000000001</v>
      </c>
      <c r="T24" s="110">
        <f t="shared" si="5"/>
        <v>867.31308000000001</v>
      </c>
      <c r="U24" s="473">
        <f t="shared" si="6"/>
        <v>954.04438800000014</v>
      </c>
      <c r="V24" s="473">
        <f t="shared" si="6"/>
        <v>954.04438800000014</v>
      </c>
      <c r="W24" s="133">
        <f>'AG Jul 2017'!BD16</f>
        <v>0</v>
      </c>
      <c r="X24" s="134" t="str">
        <f>'AG Jul 2017'!BE16</f>
        <v>n</v>
      </c>
    </row>
    <row r="25" spans="1:129" s="63" customFormat="1" ht="14.5" thickBot="1" x14ac:dyDescent="0.35">
      <c r="A25" s="135" t="str">
        <f>'AG Jul 2017'!K17</f>
        <v>Alinta Energy</v>
      </c>
      <c r="B25" s="136" t="str">
        <f>'AG Jul 2017'!L17</f>
        <v>Fair Deal</v>
      </c>
      <c r="C25" s="137">
        <f>91*'AG Jul 2017'!M17/100</f>
        <v>79.770600000000002</v>
      </c>
      <c r="D25" s="137">
        <f>IF($E$5&gt;='AG Jul 2017'!P17,('AG Jul 2017'!P17*'AG Jul 2017'!N17/100),($E$5*'AG Jul 2017'!N17/100))</f>
        <v>260.89730100000003</v>
      </c>
      <c r="E25" s="151">
        <f>IF($E$5&lt;'AG Jul 2017'!P17,0,IF(($E$5)&gt;'AG Jul 2017'!R17,(('AG Jul 2017'!R17-'AG Jul 2017'!P17)*'AG Jul 2017'!Q17/100),(($E$5-'AG Jul 2017'!P17)*'AG Jul 2017'!Q17/100)))</f>
        <v>0</v>
      </c>
      <c r="F25" s="137">
        <v>0</v>
      </c>
      <c r="G25" s="137">
        <v>0</v>
      </c>
      <c r="H25" s="137">
        <f>IF(($E$5&lt;'AG Jul 2017'!R17),(0),($E$5-'AG Jul 2017'!R17)*'AG Jul 2017'!S17/100)</f>
        <v>0</v>
      </c>
      <c r="I25" s="137">
        <f t="shared" ref="I25" si="8">SUM(C25:H25)</f>
        <v>340.66790100000003</v>
      </c>
      <c r="J25" s="117">
        <f t="shared" ref="J25" si="9">(I25-C25)*4</f>
        <v>1043.5892040000001</v>
      </c>
      <c r="K25" s="120">
        <f t="shared" ref="K25" si="10">I25*4</f>
        <v>1362.6716040000001</v>
      </c>
      <c r="L25" s="136">
        <f>'AG Jul 2017'!AT17</f>
        <v>0</v>
      </c>
      <c r="M25" s="136">
        <f>'AG Jul 2017'!AU17</f>
        <v>0</v>
      </c>
      <c r="N25" s="136">
        <f>'AG Jul 2017'!AV17</f>
        <v>0</v>
      </c>
      <c r="O25" s="136">
        <f>'AG Jul 2017'!AW17</f>
        <v>23</v>
      </c>
      <c r="P25" s="138">
        <f>($E$6*'AG Jul 2017'!AQ17/100)*4</f>
        <v>147.32476</v>
      </c>
      <c r="Q25" s="119">
        <f t="shared" ref="Q25" si="11">K25</f>
        <v>1362.6716040000001</v>
      </c>
      <c r="R25" s="119">
        <f>Q25-(J25*O25/100)</f>
        <v>1122.6460870800001</v>
      </c>
      <c r="S25" s="120">
        <f t="shared" ref="S25" si="12">Q25-P25</f>
        <v>1215.3468440000001</v>
      </c>
      <c r="T25" s="120">
        <f t="shared" ref="T25" si="13">R25-P25</f>
        <v>975.32132708000017</v>
      </c>
      <c r="U25" s="474">
        <f t="shared" ref="U25" si="14">S25*1.1</f>
        <v>1336.8815284000002</v>
      </c>
      <c r="V25" s="474">
        <f t="shared" ref="V25" si="15">T25*1.1</f>
        <v>1072.8534597880002</v>
      </c>
      <c r="W25" s="139">
        <f>'AG Jul 2017'!BD17</f>
        <v>0</v>
      </c>
      <c r="X25" s="140" t="str">
        <f>'AG Jul 2017'!BE17</f>
        <v>n</v>
      </c>
      <c r="Y25" s="186"/>
      <c r="Z25" s="186"/>
      <c r="AA25" s="186"/>
      <c r="AB25" s="186"/>
      <c r="AC25" s="186"/>
      <c r="AD25" s="186"/>
      <c r="AE25" s="186"/>
      <c r="AF25" s="186"/>
      <c r="AG25" s="186"/>
      <c r="AH25" s="186"/>
      <c r="AI25" s="186"/>
      <c r="AJ25" s="186"/>
      <c r="AK25" s="186"/>
      <c r="AL25" s="186"/>
      <c r="AM25" s="186"/>
      <c r="AN25" s="186"/>
      <c r="AO25" s="186"/>
      <c r="AP25" s="186"/>
      <c r="AQ25" s="186"/>
      <c r="AR25" s="186"/>
      <c r="AS25" s="186"/>
      <c r="AT25" s="186"/>
      <c r="AU25" s="186"/>
      <c r="AV25" s="186"/>
      <c r="AW25" s="186"/>
      <c r="AX25" s="186"/>
      <c r="AY25" s="186"/>
      <c r="AZ25" s="186"/>
      <c r="BA25" s="186"/>
      <c r="BB25" s="186"/>
      <c r="BC25" s="186"/>
      <c r="BD25" s="186"/>
      <c r="BE25" s="186"/>
      <c r="BF25" s="186"/>
      <c r="BG25" s="186"/>
      <c r="BH25" s="186"/>
      <c r="BI25" s="186"/>
      <c r="BJ25" s="186"/>
      <c r="BK25" s="186"/>
      <c r="BL25" s="186"/>
      <c r="BM25" s="186"/>
      <c r="BN25" s="186"/>
      <c r="BO25" s="186"/>
      <c r="BP25" s="186"/>
      <c r="BQ25" s="186"/>
      <c r="BR25" s="186"/>
      <c r="BS25" s="186"/>
      <c r="BT25" s="186"/>
      <c r="BU25" s="186"/>
      <c r="BV25" s="186"/>
      <c r="BW25" s="186"/>
      <c r="BX25" s="186"/>
      <c r="BY25" s="186"/>
      <c r="BZ25" s="186"/>
      <c r="CA25" s="186"/>
      <c r="CB25" s="186"/>
      <c r="CC25" s="186"/>
      <c r="CD25" s="186"/>
      <c r="CE25" s="186"/>
      <c r="CF25" s="186"/>
      <c r="CG25" s="186"/>
      <c r="CH25" s="186"/>
      <c r="CI25" s="186"/>
      <c r="CJ25" s="186"/>
      <c r="CK25" s="186"/>
      <c r="CL25" s="186"/>
      <c r="CM25" s="186"/>
      <c r="CN25" s="186"/>
      <c r="CO25" s="186"/>
      <c r="CP25" s="186"/>
      <c r="CQ25" s="186"/>
      <c r="CR25" s="186"/>
      <c r="CS25" s="186"/>
      <c r="CT25" s="186"/>
      <c r="CU25" s="186"/>
      <c r="CV25" s="186"/>
      <c r="CW25" s="186"/>
      <c r="CX25" s="186"/>
      <c r="CY25" s="186"/>
      <c r="CZ25" s="186"/>
      <c r="DA25" s="186"/>
      <c r="DB25" s="186"/>
      <c r="DC25" s="186"/>
      <c r="DD25" s="186"/>
      <c r="DE25" s="186"/>
      <c r="DF25" s="186"/>
      <c r="DG25" s="186"/>
      <c r="DH25" s="186"/>
      <c r="DI25" s="186"/>
      <c r="DJ25" s="186"/>
      <c r="DK25" s="186"/>
      <c r="DL25" s="186"/>
      <c r="DM25" s="186"/>
      <c r="DN25" s="186"/>
      <c r="DO25" s="186"/>
      <c r="DP25" s="186"/>
      <c r="DQ25" s="186"/>
      <c r="DR25" s="186"/>
      <c r="DS25" s="186"/>
      <c r="DT25" s="186"/>
      <c r="DU25" s="186"/>
      <c r="DV25" s="186"/>
      <c r="DW25" s="186"/>
      <c r="DX25" s="186"/>
      <c r="DY25" s="186"/>
    </row>
    <row r="26" spans="1:129" s="186" customFormat="1" x14ac:dyDescent="0.3"/>
    <row r="27" spans="1:129" s="186" customFormat="1" ht="14.5" thickBot="1" x14ac:dyDescent="0.35"/>
    <row r="28" spans="1:129" x14ac:dyDescent="0.3">
      <c r="A28" s="92" t="s">
        <v>553</v>
      </c>
      <c r="B28" s="101"/>
      <c r="C28" s="101"/>
      <c r="D28" s="101"/>
      <c r="E28" s="101"/>
      <c r="F28" s="101"/>
      <c r="G28" s="101"/>
      <c r="H28" s="101"/>
      <c r="I28" s="101"/>
      <c r="J28" s="101"/>
      <c r="K28" s="101"/>
      <c r="L28" s="101"/>
      <c r="M28" s="101"/>
      <c r="N28" s="101"/>
      <c r="O28" s="101"/>
      <c r="P28" s="101"/>
      <c r="Q28" s="101"/>
      <c r="R28" s="101"/>
      <c r="S28" s="101"/>
      <c r="T28" s="101"/>
      <c r="U28" s="101"/>
      <c r="V28" s="101"/>
      <c r="W28" s="101"/>
      <c r="X28" s="102"/>
    </row>
    <row r="29" spans="1:129" ht="70" x14ac:dyDescent="0.3">
      <c r="A29" s="463" t="s">
        <v>408</v>
      </c>
      <c r="B29" s="464" t="s">
        <v>409</v>
      </c>
      <c r="C29" s="465" t="s">
        <v>410</v>
      </c>
      <c r="D29" s="465" t="s">
        <v>411</v>
      </c>
      <c r="E29" s="465" t="s">
        <v>446</v>
      </c>
      <c r="F29" s="466" t="s">
        <v>447</v>
      </c>
      <c r="G29" s="467" t="s">
        <v>354</v>
      </c>
      <c r="H29" s="467" t="s">
        <v>554</v>
      </c>
      <c r="I29" s="465" t="s">
        <v>222</v>
      </c>
      <c r="J29" s="467" t="s">
        <v>406</v>
      </c>
      <c r="K29" s="468" t="s">
        <v>449</v>
      </c>
      <c r="L29" s="469" t="s">
        <v>398</v>
      </c>
      <c r="M29" s="469" t="s">
        <v>533</v>
      </c>
      <c r="N29" s="469" t="s">
        <v>399</v>
      </c>
      <c r="O29" s="469" t="s">
        <v>552</v>
      </c>
      <c r="P29" s="470" t="s">
        <v>490</v>
      </c>
      <c r="Q29" s="471" t="s">
        <v>102</v>
      </c>
      <c r="R29" s="471" t="s">
        <v>103</v>
      </c>
      <c r="S29" s="471" t="s">
        <v>104</v>
      </c>
      <c r="T29" s="471" t="s">
        <v>105</v>
      </c>
      <c r="U29" s="470" t="s">
        <v>331</v>
      </c>
      <c r="V29" s="470" t="s">
        <v>332</v>
      </c>
      <c r="W29" s="469" t="s">
        <v>400</v>
      </c>
      <c r="X29" s="472" t="s">
        <v>558</v>
      </c>
    </row>
    <row r="30" spans="1:129" x14ac:dyDescent="0.3">
      <c r="A30" s="129" t="str">
        <f>'AG Jul 2017'!K18</f>
        <v>AGL</v>
      </c>
      <c r="B30" s="130" t="str">
        <f>'AG Jul 2017'!L18</f>
        <v xml:space="preserve">Savers </v>
      </c>
      <c r="C30" s="131">
        <f>91*'AG Jul 2017'!M18/100</f>
        <v>76.44</v>
      </c>
      <c r="D30" s="131">
        <f>$G$5*'AG Jul 2017'!N18/100</f>
        <v>181.43936999999997</v>
      </c>
      <c r="E30" s="131">
        <v>0</v>
      </c>
      <c r="F30" s="131">
        <v>0</v>
      </c>
      <c r="G30" s="131">
        <v>0</v>
      </c>
      <c r="H30" s="131">
        <f>$H$5*'AG Jul 2017'!AE18/100</f>
        <v>37.539179999999995</v>
      </c>
      <c r="I30" s="131">
        <f t="shared" ref="I30:I44" si="16">SUM(C30:H30)</f>
        <v>295.41854999999998</v>
      </c>
      <c r="J30" s="107">
        <f t="shared" ref="J30:J44" si="17">(I30-C30)*4</f>
        <v>875.91419999999994</v>
      </c>
      <c r="K30" s="110">
        <f t="shared" ref="K30:K44" si="18">I30*4</f>
        <v>1181.6741999999999</v>
      </c>
      <c r="L30" s="141">
        <f>'AG Jul 2017'!AT18</f>
        <v>0</v>
      </c>
      <c r="M30" s="141">
        <f>'AG Jul 2017'!AU18</f>
        <v>0</v>
      </c>
      <c r="N30" s="141">
        <f>'AG Jul 2017'!AV18</f>
        <v>0</v>
      </c>
      <c r="O30" s="141">
        <f>'AG Jul 2017'!AW18</f>
        <v>22</v>
      </c>
      <c r="P30" s="141">
        <f>($E$6*'AG Jul 2017'!AQ18/100)*4</f>
        <v>268.08276000000001</v>
      </c>
      <c r="Q30" s="109">
        <f>K30</f>
        <v>1181.6741999999999</v>
      </c>
      <c r="R30" s="109">
        <f>Q30-(J30*O30/100)</f>
        <v>988.97307599999999</v>
      </c>
      <c r="S30" s="110">
        <f>Q30-P30</f>
        <v>913.59143999999992</v>
      </c>
      <c r="T30" s="110">
        <f>R30-P30</f>
        <v>720.89031599999998</v>
      </c>
      <c r="U30" s="473">
        <f>S30*1.1</f>
        <v>1004.950584</v>
      </c>
      <c r="V30" s="473">
        <f>T30*1.1</f>
        <v>792.9793476000001</v>
      </c>
      <c r="W30" s="142">
        <f>'AG Jul 2017'!BD18</f>
        <v>0</v>
      </c>
      <c r="X30" s="143" t="str">
        <f>'AG Jul 2017'!BE18</f>
        <v>n</v>
      </c>
    </row>
    <row r="31" spans="1:129" x14ac:dyDescent="0.3">
      <c r="A31" s="129" t="str">
        <f>'AG Jul 2017'!K19</f>
        <v>Click Energy</v>
      </c>
      <c r="B31" s="130" t="str">
        <f>'AG Jul 2017'!L19</f>
        <v>Shine</v>
      </c>
      <c r="C31" s="131">
        <f>91*'AG Jul 2017'!M19/100</f>
        <v>80.407600000000002</v>
      </c>
      <c r="D31" s="131">
        <f>$G$5*'AG Jul 2017'!N19/100</f>
        <v>225.24759305999999</v>
      </c>
      <c r="E31" s="131">
        <v>0</v>
      </c>
      <c r="F31" s="131">
        <v>0</v>
      </c>
      <c r="G31" s="131">
        <v>0</v>
      </c>
      <c r="H31" s="131">
        <f>$H$5*'AG Jul 2017'!AE19/100</f>
        <v>63.012194999999984</v>
      </c>
      <c r="I31" s="131">
        <f t="shared" si="16"/>
        <v>368.66738805999995</v>
      </c>
      <c r="J31" s="107">
        <f t="shared" si="17"/>
        <v>1153.0391522399998</v>
      </c>
      <c r="K31" s="110">
        <f t="shared" si="18"/>
        <v>1474.6695522399998</v>
      </c>
      <c r="L31" s="141">
        <f>'AG Jul 2017'!AT19</f>
        <v>0</v>
      </c>
      <c r="M31" s="141">
        <f>'AG Jul 2017'!AU19</f>
        <v>0</v>
      </c>
      <c r="N31" s="141">
        <f>'AG Jul 2017'!AV19</f>
        <v>7</v>
      </c>
      <c r="O31" s="141">
        <f>'AG Jul 2017'!AW19</f>
        <v>0</v>
      </c>
      <c r="P31" s="141">
        <f>($E$6*'AG Jul 2017'!AQ19/100)*4</f>
        <v>410.5772</v>
      </c>
      <c r="Q31" s="109">
        <f t="shared" ref="Q31:Q40" si="19">K31</f>
        <v>1474.6695522399998</v>
      </c>
      <c r="R31" s="109">
        <f>Q31-(K31*N31/100)</f>
        <v>1371.4426835831998</v>
      </c>
      <c r="S31" s="110">
        <f t="shared" ref="S31:S44" si="20">Q31-P31</f>
        <v>1064.0923522399999</v>
      </c>
      <c r="T31" s="110">
        <f t="shared" ref="T31:T44" si="21">R31-P31</f>
        <v>960.86548358319988</v>
      </c>
      <c r="U31" s="473">
        <f t="shared" ref="U31:V44" si="22">S31*1.1</f>
        <v>1170.5015874639998</v>
      </c>
      <c r="V31" s="473">
        <f t="shared" si="22"/>
        <v>1056.9520319415199</v>
      </c>
      <c r="W31" s="142">
        <f>'AG Jul 2017'!BD19</f>
        <v>0</v>
      </c>
      <c r="X31" s="143" t="str">
        <f>'AG Jul 2017'!BE19</f>
        <v>n</v>
      </c>
    </row>
    <row r="32" spans="1:129" x14ac:dyDescent="0.3">
      <c r="A32" s="129" t="str">
        <f>'AG Jul 2017'!K20</f>
        <v>Commander</v>
      </c>
      <c r="B32" s="130" t="str">
        <f>'AG Jul 2017'!L20</f>
        <v>Market offer</v>
      </c>
      <c r="C32" s="131">
        <f>91*'AG Jul 2017'!M20/100</f>
        <v>75.948599999999999</v>
      </c>
      <c r="D32" s="131">
        <f>IF($G$5&gt;='AG Jul 2017'!P20,('AG Jul 2017'!P20*'AG Jul 2017'!N20/100),(($G$5)*'AG Jul 2017'!N20/100))</f>
        <v>172.99305449999997</v>
      </c>
      <c r="E32" s="131">
        <f>IF($G$5&lt;'AG Jul 2017'!P20,0,IF(($G$5)&gt;'AG Jul 2017'!R20,(('AG Jul 2017'!R20-'AG Jul 2017'!P20)*'AG Jul 2017'!Q20/100),(($G$5-'AG Jul 2017'!P20)*'AG Jul 2017'!Q20/100)))</f>
        <v>0</v>
      </c>
      <c r="F32" s="131">
        <v>0</v>
      </c>
      <c r="G32" s="131">
        <f>IF(($G$5&lt;'AG Jul 2017'!R20),(0),($G$5-'AG Jul 2017'!R20)*'AG Jul 2017'!S20/100)</f>
        <v>0</v>
      </c>
      <c r="H32" s="131">
        <f>$H$5*'AG Jul 2017'!AE20/100</f>
        <v>34.321535999999995</v>
      </c>
      <c r="I32" s="131">
        <f t="shared" si="16"/>
        <v>283.26319049999995</v>
      </c>
      <c r="J32" s="107">
        <f t="shared" si="17"/>
        <v>829.25836199999981</v>
      </c>
      <c r="K32" s="110">
        <f t="shared" si="18"/>
        <v>1133.0527619999998</v>
      </c>
      <c r="L32" s="141">
        <f>'AG Jul 2017'!AT20</f>
        <v>0</v>
      </c>
      <c r="M32" s="141">
        <f>'AG Jul 2017'!AU20</f>
        <v>0</v>
      </c>
      <c r="N32" s="141">
        <f>'AG Jul 2017'!AV20</f>
        <v>0</v>
      </c>
      <c r="O32" s="141">
        <f>'AG Jul 2017'!AW20</f>
        <v>20</v>
      </c>
      <c r="P32" s="141">
        <f>($E$6*'AG Jul 2017'!AQ20/100)*4</f>
        <v>280.15855999999997</v>
      </c>
      <c r="Q32" s="109">
        <f t="shared" si="19"/>
        <v>1133.0527619999998</v>
      </c>
      <c r="R32" s="109">
        <f>Q32-(J32*O32/100)</f>
        <v>967.20108959999982</v>
      </c>
      <c r="S32" s="110">
        <f t="shared" si="20"/>
        <v>852.89420199999984</v>
      </c>
      <c r="T32" s="110">
        <f t="shared" si="21"/>
        <v>687.04252959999985</v>
      </c>
      <c r="U32" s="473">
        <f t="shared" si="22"/>
        <v>938.18362219999995</v>
      </c>
      <c r="V32" s="473">
        <f t="shared" si="22"/>
        <v>755.74678255999993</v>
      </c>
      <c r="W32" s="142">
        <f>'AG Jul 2017'!BD20</f>
        <v>0</v>
      </c>
      <c r="X32" s="143" t="str">
        <f>'AG Jul 2017'!BE20</f>
        <v>n</v>
      </c>
    </row>
    <row r="33" spans="1:129" x14ac:dyDescent="0.3">
      <c r="A33" s="129" t="str">
        <f>'AG Jul 2017'!K21</f>
        <v>CovaU</v>
      </c>
      <c r="B33" s="130" t="str">
        <f>'AG Jul 2017'!L21</f>
        <v>Freedom</v>
      </c>
      <c r="C33" s="131">
        <f>91*'AG Jul 2017'!M21/100</f>
        <v>100.1</v>
      </c>
      <c r="D33" s="131">
        <f>$G$5*'AG Jul 2017'!N21/100</f>
        <v>181.43936999999997</v>
      </c>
      <c r="E33" s="131">
        <v>0</v>
      </c>
      <c r="F33" s="131">
        <v>0</v>
      </c>
      <c r="G33" s="131">
        <v>0</v>
      </c>
      <c r="H33" s="131">
        <f>$H$5*'AG Jul 2017'!AE21/100</f>
        <v>50.946029999999993</v>
      </c>
      <c r="I33" s="131">
        <f t="shared" si="16"/>
        <v>332.48539999999997</v>
      </c>
      <c r="J33" s="107">
        <f t="shared" si="17"/>
        <v>929.5415999999999</v>
      </c>
      <c r="K33" s="110">
        <f t="shared" si="18"/>
        <v>1329.9415999999999</v>
      </c>
      <c r="L33" s="141">
        <f>'AG Jul 2017'!AT21</f>
        <v>0</v>
      </c>
      <c r="M33" s="141">
        <f>'AG Jul 2017'!AU21</f>
        <v>0</v>
      </c>
      <c r="N33" s="141">
        <f>'AG Jul 2017'!AV21</f>
        <v>20</v>
      </c>
      <c r="O33" s="141">
        <f>'AG Jul 2017'!AW21</f>
        <v>0</v>
      </c>
      <c r="P33" s="141">
        <f>($E$6*'AG Jul 2017'!AQ21/100)*4</f>
        <v>0</v>
      </c>
      <c r="Q33" s="109">
        <f t="shared" si="19"/>
        <v>1329.9415999999999</v>
      </c>
      <c r="R33" s="109">
        <f>Q33-(K33*N33/100)</f>
        <v>1063.9532799999999</v>
      </c>
      <c r="S33" s="110">
        <f t="shared" si="20"/>
        <v>1329.9415999999999</v>
      </c>
      <c r="T33" s="110">
        <f t="shared" si="21"/>
        <v>1063.9532799999999</v>
      </c>
      <c r="U33" s="473">
        <f t="shared" si="22"/>
        <v>1462.9357600000001</v>
      </c>
      <c r="V33" s="473">
        <f t="shared" si="22"/>
        <v>1170.348608</v>
      </c>
      <c r="W33" s="142">
        <f>'AG Jul 2017'!BD21</f>
        <v>12</v>
      </c>
      <c r="X33" s="143" t="str">
        <f>'AG Jul 2017'!BE21</f>
        <v>y</v>
      </c>
    </row>
    <row r="34" spans="1:129" x14ac:dyDescent="0.3">
      <c r="A34" s="129" t="str">
        <f>'AG Jul 2017'!K22</f>
        <v>Diamond Energy</v>
      </c>
      <c r="B34" s="130" t="str">
        <f>'AG Jul 2017'!L22</f>
        <v>Pay on time discount</v>
      </c>
      <c r="C34" s="131">
        <f>91*'AG Jul 2017'!M22/100</f>
        <v>83.255899999999997</v>
      </c>
      <c r="D34" s="131">
        <f>IF($G$5&gt;='AG Jul 2017'!P22,('AG Jul 2017'!P22*'AG Jul 2017'!N22/100),(($G$5)*'AG Jul 2017'!N22/100))</f>
        <v>79.17</v>
      </c>
      <c r="E34" s="131">
        <f>IF($G$5&lt;'AG Jul 2017'!P22,0,IF(($G$5)&gt;'AG Jul 2017'!R22,(('AG Jul 2017'!R22-'AG Jul 2017'!P22)*'AG Jul 2017'!Q22/100),(($G$5-'AG Jul 2017'!P22)*'AG Jul 2017'!Q22/100)))</f>
        <v>92.843670299999971</v>
      </c>
      <c r="F34" s="131">
        <v>0</v>
      </c>
      <c r="G34" s="131">
        <f>IF(($G$5&lt;'AG Jul 2017'!R22),(0),($G$5-'AG Jul 2017'!R22)*'AG Jul 2017'!S22/100)</f>
        <v>0</v>
      </c>
      <c r="H34" s="131">
        <f>$H$5*'AG Jul 2017'!AE22/100</f>
        <v>37.40511149999999</v>
      </c>
      <c r="I34" s="131">
        <f t="shared" si="16"/>
        <v>292.67468179999997</v>
      </c>
      <c r="J34" s="107">
        <f t="shared" si="17"/>
        <v>837.67512719999991</v>
      </c>
      <c r="K34" s="110">
        <f t="shared" si="18"/>
        <v>1170.6987271999999</v>
      </c>
      <c r="L34" s="141">
        <f>'AG Jul 2017'!AT22</f>
        <v>0</v>
      </c>
      <c r="M34" s="141">
        <f>'AG Jul 2017'!AU22</f>
        <v>0</v>
      </c>
      <c r="N34" s="141">
        <f>'AG Jul 2017'!AV22</f>
        <v>7</v>
      </c>
      <c r="O34" s="141">
        <f>'AG Jul 2017'!AW22</f>
        <v>0</v>
      </c>
      <c r="P34" s="141">
        <f>($E$6*'AG Jul 2017'!AQ22/100)*4</f>
        <v>289.81919999999997</v>
      </c>
      <c r="Q34" s="109">
        <f t="shared" si="19"/>
        <v>1170.6987271999999</v>
      </c>
      <c r="R34" s="109">
        <f>Q34-(K34*N34/100)</f>
        <v>1088.7498162959998</v>
      </c>
      <c r="S34" s="110">
        <f t="shared" si="20"/>
        <v>880.87952719999998</v>
      </c>
      <c r="T34" s="110">
        <f t="shared" si="21"/>
        <v>798.93061629599993</v>
      </c>
      <c r="U34" s="473">
        <f t="shared" si="22"/>
        <v>968.96747992000007</v>
      </c>
      <c r="V34" s="473">
        <f t="shared" si="22"/>
        <v>878.82367792560001</v>
      </c>
      <c r="W34" s="142">
        <f>'AG Jul 2017'!BD22</f>
        <v>24</v>
      </c>
      <c r="X34" s="143" t="str">
        <f>'AG Jul 2017'!BE22</f>
        <v>y</v>
      </c>
    </row>
    <row r="35" spans="1:129" x14ac:dyDescent="0.3">
      <c r="A35" s="129" t="str">
        <f>'AG Jul 2017'!K23</f>
        <v>Dodo Power &amp; Gas</v>
      </c>
      <c r="B35" s="130" t="str">
        <f>'AG Jul 2017'!L23</f>
        <v>Market offer</v>
      </c>
      <c r="C35" s="131">
        <f>91*'AG Jul 2017'!M23/100</f>
        <v>74.665500000000009</v>
      </c>
      <c r="D35" s="131">
        <f>IF($G$5&gt;='AG Jul 2017'!P23,('AG Jul 2017'!P23*'AG Jul 2017'!N23/100),(($G$5)*'AG Jul 2017'!N23/100))</f>
        <v>167.48730809999998</v>
      </c>
      <c r="E35" s="131">
        <f>IF($G$5&lt;'AG Jul 2017'!P23,0,IF(($G$5)&gt;'AG Jul 2017'!R23,(('AG Jul 2017'!R23-'AG Jul 2017'!P23)*'AG Jul 2017'!Q23/100),(($G$5-'AG Jul 2017'!P23)*'AG Jul 2017'!Q23/100)))</f>
        <v>0</v>
      </c>
      <c r="F35" s="131">
        <v>0</v>
      </c>
      <c r="G35" s="131">
        <f>IF(($G$5&lt;'AG Jul 2017'!R23),(0),($G$5-'AG Jul 2017'!R23)*'AG Jul 2017'!S23/100)</f>
        <v>0</v>
      </c>
      <c r="H35" s="131">
        <f>$H$5*'AG Jul 2017'!AE23/100</f>
        <v>33.651193499999998</v>
      </c>
      <c r="I35" s="131">
        <f t="shared" si="16"/>
        <v>275.80400159999999</v>
      </c>
      <c r="J35" s="107">
        <f t="shared" si="17"/>
        <v>804.55400639999993</v>
      </c>
      <c r="K35" s="110">
        <f t="shared" si="18"/>
        <v>1103.2160064</v>
      </c>
      <c r="L35" s="141">
        <f>'AG Jul 2017'!AT23</f>
        <v>0</v>
      </c>
      <c r="M35" s="141">
        <f>'AG Jul 2017'!AU23</f>
        <v>0</v>
      </c>
      <c r="N35" s="141">
        <f>'AG Jul 2017'!AV23</f>
        <v>0</v>
      </c>
      <c r="O35" s="141">
        <f>'AG Jul 2017'!AW23</f>
        <v>0</v>
      </c>
      <c r="P35" s="141">
        <f>($E$6*'AG Jul 2017'!AQ23/100)*4</f>
        <v>280.15855999999997</v>
      </c>
      <c r="Q35" s="109">
        <f t="shared" si="19"/>
        <v>1103.2160064</v>
      </c>
      <c r="R35" s="109">
        <f>Q35-(J35*O35/100)</f>
        <v>1103.2160064</v>
      </c>
      <c r="S35" s="110">
        <f t="shared" si="20"/>
        <v>823.0574464</v>
      </c>
      <c r="T35" s="110">
        <f t="shared" si="21"/>
        <v>823.0574464</v>
      </c>
      <c r="U35" s="473">
        <f t="shared" si="22"/>
        <v>905.36319104000006</v>
      </c>
      <c r="V35" s="473">
        <f t="shared" si="22"/>
        <v>905.36319104000006</v>
      </c>
      <c r="W35" s="142">
        <f>'AG Jul 2017'!BD23</f>
        <v>0</v>
      </c>
      <c r="X35" s="143" t="str">
        <f>'AG Jul 2017'!BE23</f>
        <v>n</v>
      </c>
    </row>
    <row r="36" spans="1:129" x14ac:dyDescent="0.3">
      <c r="A36" s="129" t="str">
        <f>'AG Jul 2017'!K24</f>
        <v>EnergyAustralia</v>
      </c>
      <c r="B36" s="130" t="str">
        <f>'AG Jul 2017'!L24</f>
        <v>Flexi Saver</v>
      </c>
      <c r="C36" s="131">
        <f>91*'AG Jul 2017'!M24/100</f>
        <v>79.807000000000002</v>
      </c>
      <c r="D36" s="131">
        <f>$G$5*'AG Jul 2017'!N24/100</f>
        <v>183.62915549999997</v>
      </c>
      <c r="E36" s="131">
        <v>0</v>
      </c>
      <c r="F36" s="131">
        <v>0</v>
      </c>
      <c r="G36" s="131">
        <v>0</v>
      </c>
      <c r="H36" s="131">
        <f>$H$5*'AG Jul 2017'!AE24/100</f>
        <v>32.337322199999996</v>
      </c>
      <c r="I36" s="131">
        <f t="shared" si="16"/>
        <v>295.7734777</v>
      </c>
      <c r="J36" s="107">
        <f t="shared" si="17"/>
        <v>863.86591079999994</v>
      </c>
      <c r="K36" s="110">
        <f t="shared" si="18"/>
        <v>1183.0939108</v>
      </c>
      <c r="L36" s="141">
        <f>'AG Jul 2017'!AT24</f>
        <v>0</v>
      </c>
      <c r="M36" s="141">
        <f>'AG Jul 2017'!AU24</f>
        <v>0</v>
      </c>
      <c r="N36" s="141">
        <f>'AG Jul 2017'!AV24</f>
        <v>0</v>
      </c>
      <c r="O36" s="141">
        <f>'AG Jul 2017'!AW24</f>
        <v>22</v>
      </c>
      <c r="P36" s="141">
        <f>($E$6*'AG Jul 2017'!AQ24/100)*4</f>
        <v>301.89499999999998</v>
      </c>
      <c r="Q36" s="109">
        <f t="shared" si="19"/>
        <v>1183.0939108</v>
      </c>
      <c r="R36" s="109">
        <f>Q36-(J36*O36/100)</f>
        <v>993.04341042400006</v>
      </c>
      <c r="S36" s="110">
        <f t="shared" si="20"/>
        <v>881.19891080000002</v>
      </c>
      <c r="T36" s="110">
        <f t="shared" si="21"/>
        <v>691.14841042400008</v>
      </c>
      <c r="U36" s="473">
        <f t="shared" si="22"/>
        <v>969.31880188000014</v>
      </c>
      <c r="V36" s="473">
        <f t="shared" si="22"/>
        <v>760.26325146640011</v>
      </c>
      <c r="W36" s="142">
        <f>'AG Jul 2017'!BD24</f>
        <v>0</v>
      </c>
      <c r="X36" s="143" t="str">
        <f>'AG Jul 2017'!BE24</f>
        <v>n</v>
      </c>
    </row>
    <row r="37" spans="1:129" x14ac:dyDescent="0.3">
      <c r="A37" s="129" t="str">
        <f>'AG Jul 2017'!K25</f>
        <v>Mojo Power</v>
      </c>
      <c r="B37" s="130" t="str">
        <f>'AG Jul 2017'!L25</f>
        <v>Basic Energy Pass</v>
      </c>
      <c r="C37" s="131">
        <f>(91*'AG Jul 2017'!M25/100)+('AG Jul 2017'!BH25*3)</f>
        <v>147.96109999999999</v>
      </c>
      <c r="D37" s="131">
        <f>$G$5*'AG Jul 2017'!N25/100</f>
        <v>158.60303549999998</v>
      </c>
      <c r="E37" s="131">
        <v>0</v>
      </c>
      <c r="F37" s="131">
        <v>0</v>
      </c>
      <c r="G37" s="131">
        <v>0</v>
      </c>
      <c r="H37" s="131">
        <f>$H$5*'AG Jul 2017'!AE25/100</f>
        <v>35.206388099999998</v>
      </c>
      <c r="I37" s="131">
        <f t="shared" si="16"/>
        <v>341.77052359999993</v>
      </c>
      <c r="J37" s="107">
        <f t="shared" si="17"/>
        <v>775.23769439999978</v>
      </c>
      <c r="K37" s="110">
        <f t="shared" si="18"/>
        <v>1367.0820943999997</v>
      </c>
      <c r="L37" s="141">
        <f>'AG Jul 2017'!AT25</f>
        <v>0</v>
      </c>
      <c r="M37" s="141">
        <f>'AG Jul 2017'!AU25</f>
        <v>0</v>
      </c>
      <c r="N37" s="141">
        <f>'AG Jul 2017'!AV25</f>
        <v>0</v>
      </c>
      <c r="O37" s="141">
        <f>'AG Jul 2017'!AW25</f>
        <v>0</v>
      </c>
      <c r="P37" s="141">
        <f>($E$6*'AG Jul 2017'!AQ25/100)*4</f>
        <v>241.51599999999999</v>
      </c>
      <c r="Q37" s="109">
        <f t="shared" si="19"/>
        <v>1367.0820943999997</v>
      </c>
      <c r="R37" s="109">
        <f>Q37</f>
        <v>1367.0820943999997</v>
      </c>
      <c r="S37" s="110">
        <f t="shared" si="20"/>
        <v>1125.5660943999997</v>
      </c>
      <c r="T37" s="110">
        <f t="shared" si="21"/>
        <v>1125.5660943999997</v>
      </c>
      <c r="U37" s="473">
        <f t="shared" si="22"/>
        <v>1238.1227038399998</v>
      </c>
      <c r="V37" s="473">
        <f t="shared" si="22"/>
        <v>1238.1227038399998</v>
      </c>
      <c r="W37" s="142">
        <f>'AG Jul 2017'!BD25</f>
        <v>0</v>
      </c>
      <c r="X37" s="143" t="str">
        <f>'AG Jul 2017'!BE25</f>
        <v>n</v>
      </c>
    </row>
    <row r="38" spans="1:129" x14ac:dyDescent="0.3">
      <c r="A38" s="129" t="str">
        <f>'AG Jul 2017'!K26</f>
        <v>Momentum Energy</v>
      </c>
      <c r="B38" s="130" t="str">
        <f>'AG Jul 2017'!L26</f>
        <v>SmilePower</v>
      </c>
      <c r="C38" s="131">
        <f>91*'AG Jul 2017'!M26/100</f>
        <v>72.554299999999998</v>
      </c>
      <c r="D38" s="131">
        <f>IF($G$5&gt;='AG Jul 2017'!P26,('AG Jul 2017'!P26*'AG Jul 2017'!N26/100),(($G$5)*'AG Jul 2017'!N26/100))</f>
        <v>158.4</v>
      </c>
      <c r="E38" s="131">
        <f>IF($G$5&lt;'AG Jul 2017'!P26,0,IF(($G$5)&gt;'AG Jul 2017'!R26,(('AG Jul 2017'!R26-'AG Jul 2017'!P26)*'AG Jul 2017'!Q26/100),(($G$5-'AG Jul 2017'!P26)*'AG Jul 2017'!Q26/100)))</f>
        <v>6.3747704999999772</v>
      </c>
      <c r="F38" s="131">
        <v>0</v>
      </c>
      <c r="G38" s="131">
        <f>IF(($G$5&lt;'AG Jul 2017'!R26),(0),($G$5-'AG Jul 2017'!R26)*'AG Jul 2017'!S26/100)</f>
        <v>0</v>
      </c>
      <c r="H38" s="131">
        <f>$H$5*'AG Jul 2017'!AE26/100</f>
        <v>37.726875899999989</v>
      </c>
      <c r="I38" s="131">
        <f t="shared" si="16"/>
        <v>275.05594639999998</v>
      </c>
      <c r="J38" s="107">
        <f t="shared" si="17"/>
        <v>810.00658559999988</v>
      </c>
      <c r="K38" s="110">
        <f t="shared" si="18"/>
        <v>1100.2237855999999</v>
      </c>
      <c r="L38" s="141">
        <f>'AG Jul 2017'!AT26</f>
        <v>0</v>
      </c>
      <c r="M38" s="141">
        <f>'AG Jul 2017'!AU26</f>
        <v>0</v>
      </c>
      <c r="N38" s="141">
        <f>'AG Jul 2017'!AV26</f>
        <v>0</v>
      </c>
      <c r="O38" s="141">
        <f>'AG Jul 2017'!AW26</f>
        <v>0</v>
      </c>
      <c r="P38" s="141">
        <f>($E$6*'AG Jul 2017'!AQ26/100)*4</f>
        <v>169.06119999999999</v>
      </c>
      <c r="Q38" s="109">
        <f t="shared" si="19"/>
        <v>1100.2237855999999</v>
      </c>
      <c r="R38" s="109">
        <f>Q38</f>
        <v>1100.2237855999999</v>
      </c>
      <c r="S38" s="110">
        <f t="shared" si="20"/>
        <v>931.16258559999994</v>
      </c>
      <c r="T38" s="110">
        <f t="shared" si="21"/>
        <v>931.16258559999994</v>
      </c>
      <c r="U38" s="473">
        <f t="shared" si="22"/>
        <v>1024.2788441600001</v>
      </c>
      <c r="V38" s="473">
        <f t="shared" si="22"/>
        <v>1024.2788441600001</v>
      </c>
      <c r="W38" s="142">
        <f>'AG Jul 2017'!BD26</f>
        <v>12</v>
      </c>
      <c r="X38" s="143" t="str">
        <f>'AG Jul 2017'!BE26</f>
        <v>y</v>
      </c>
    </row>
    <row r="39" spans="1:129" x14ac:dyDescent="0.3">
      <c r="A39" s="129" t="str">
        <f>'AG Jul 2017'!K27</f>
        <v>Origin Energy</v>
      </c>
      <c r="B39" s="130" t="str">
        <f>'AG Jul 2017'!L27</f>
        <v>Solar Boost Plus</v>
      </c>
      <c r="C39" s="131">
        <f>91*'AG Jul 2017'!M27/100</f>
        <v>75.884900000000002</v>
      </c>
      <c r="D39" s="131">
        <f>$G$5*'AG Jul 2017'!N27/100</f>
        <v>178.43623559999997</v>
      </c>
      <c r="E39" s="131">
        <v>0</v>
      </c>
      <c r="F39" s="131">
        <v>0</v>
      </c>
      <c r="G39" s="131">
        <v>0</v>
      </c>
      <c r="H39" s="131">
        <f>$H$5*'AG Jul 2017'!AE27/100</f>
        <v>32.954037299999989</v>
      </c>
      <c r="I39" s="131">
        <f t="shared" si="16"/>
        <v>287.27517289999997</v>
      </c>
      <c r="J39" s="107">
        <f t="shared" si="17"/>
        <v>845.56109159999983</v>
      </c>
      <c r="K39" s="110">
        <f t="shared" si="18"/>
        <v>1149.1006915999999</v>
      </c>
      <c r="L39" s="141">
        <f>'AG Jul 2017'!AT27</f>
        <v>0</v>
      </c>
      <c r="M39" s="141">
        <f>'AG Jul 2017'!AU27</f>
        <v>12</v>
      </c>
      <c r="N39" s="141">
        <f>'AG Jul 2017'!AV27</f>
        <v>0</v>
      </c>
      <c r="O39" s="141">
        <f>'AG Jul 2017'!AW27</f>
        <v>0</v>
      </c>
      <c r="P39" s="141">
        <f>($E$6*'AG Jul 2017'!AQ27/100)*4</f>
        <v>410.5772</v>
      </c>
      <c r="Q39" s="109">
        <f>K39-(J39*M39/100)</f>
        <v>1047.633360608</v>
      </c>
      <c r="R39" s="109">
        <f>Q39</f>
        <v>1047.633360608</v>
      </c>
      <c r="S39" s="110">
        <f t="shared" si="20"/>
        <v>637.05616060800003</v>
      </c>
      <c r="T39" s="110">
        <f t="shared" si="21"/>
        <v>637.05616060800003</v>
      </c>
      <c r="U39" s="473">
        <f t="shared" si="22"/>
        <v>700.76177666880005</v>
      </c>
      <c r="V39" s="473">
        <f t="shared" si="22"/>
        <v>700.76177666880005</v>
      </c>
      <c r="W39" s="142">
        <f>'AG Jul 2017'!BD27</f>
        <v>0</v>
      </c>
      <c r="X39" s="143" t="str">
        <f>'AG Jul 2017'!BE27</f>
        <v>n</v>
      </c>
    </row>
    <row r="40" spans="1:129" x14ac:dyDescent="0.3">
      <c r="A40" s="129" t="str">
        <f>'AG Jul 2017'!K28</f>
        <v>Powerdirect</v>
      </c>
      <c r="B40" s="130" t="str">
        <f>'AG Jul 2017'!L28</f>
        <v>Market offer</v>
      </c>
      <c r="C40" s="131">
        <f>91*'AG Jul 2017'!M28/100</f>
        <v>76.44</v>
      </c>
      <c r="D40" s="131">
        <f>$G$5*'AG Jul 2017'!N28/100</f>
        <v>181.43936999999997</v>
      </c>
      <c r="E40" s="131">
        <v>0</v>
      </c>
      <c r="F40" s="131">
        <v>0</v>
      </c>
      <c r="G40" s="131">
        <v>0</v>
      </c>
      <c r="H40" s="131">
        <f>$H$5*'AG Jul 2017'!AE28/100</f>
        <v>37.539179999999995</v>
      </c>
      <c r="I40" s="131">
        <f t="shared" si="16"/>
        <v>295.41854999999998</v>
      </c>
      <c r="J40" s="107">
        <f t="shared" si="17"/>
        <v>875.91419999999994</v>
      </c>
      <c r="K40" s="110">
        <f t="shared" si="18"/>
        <v>1181.6741999999999</v>
      </c>
      <c r="L40" s="141">
        <f>'AG Jul 2017'!AT28</f>
        <v>0</v>
      </c>
      <c r="M40" s="141">
        <f>'AG Jul 2017'!AU28</f>
        <v>0</v>
      </c>
      <c r="N40" s="141">
        <f>'AG Jul 2017'!AV28</f>
        <v>0</v>
      </c>
      <c r="O40" s="141">
        <f>'AG Jul 2017'!AW28</f>
        <v>22</v>
      </c>
      <c r="P40" s="141">
        <f>($E$6*'AG Jul 2017'!AQ28/100)*4</f>
        <v>268.08276000000001</v>
      </c>
      <c r="Q40" s="109">
        <f t="shared" si="19"/>
        <v>1181.6741999999999</v>
      </c>
      <c r="R40" s="109">
        <f>Q40-(J40*O40/100)</f>
        <v>988.97307599999999</v>
      </c>
      <c r="S40" s="110">
        <f t="shared" si="20"/>
        <v>913.59143999999992</v>
      </c>
      <c r="T40" s="110">
        <f t="shared" si="21"/>
        <v>720.89031599999998</v>
      </c>
      <c r="U40" s="473">
        <f t="shared" si="22"/>
        <v>1004.950584</v>
      </c>
      <c r="V40" s="473">
        <f t="shared" si="22"/>
        <v>792.9793476000001</v>
      </c>
      <c r="W40" s="142">
        <f>'AG Jul 2017'!BD28</f>
        <v>0</v>
      </c>
      <c r="X40" s="143" t="str">
        <f>'AG Jul 2017'!BE28</f>
        <v>n</v>
      </c>
    </row>
    <row r="41" spans="1:129" x14ac:dyDescent="0.3">
      <c r="A41" s="129" t="str">
        <f>'AG Jul 2017'!K29</f>
        <v>Powershop</v>
      </c>
      <c r="B41" s="130" t="str">
        <f>'AG Jul 2017'!L29</f>
        <v>Standard Saver</v>
      </c>
      <c r="C41" s="131">
        <f>91*'AG Jul 2017'!M29/100</f>
        <v>88.497500000000002</v>
      </c>
      <c r="D41" s="131">
        <f>(G5)*'AG Jul 2017'!N29/100</f>
        <v>186.88255109999997</v>
      </c>
      <c r="E41" s="131">
        <v>0</v>
      </c>
      <c r="F41" s="131">
        <v>0</v>
      </c>
      <c r="G41" s="131">
        <v>0</v>
      </c>
      <c r="H41" s="131">
        <f>$H$5*'AG Jul 2017'!AE29/100</f>
        <v>52.983871199999996</v>
      </c>
      <c r="I41" s="131">
        <f t="shared" si="16"/>
        <v>328.36392229999996</v>
      </c>
      <c r="J41" s="107">
        <f t="shared" si="17"/>
        <v>959.46568919999982</v>
      </c>
      <c r="K41" s="110">
        <f t="shared" si="18"/>
        <v>1313.4556891999998</v>
      </c>
      <c r="L41" s="141">
        <f>'AG Jul 2017'!AT29</f>
        <v>4</v>
      </c>
      <c r="M41" s="141">
        <f>'AG Jul 2017'!AU29</f>
        <v>0</v>
      </c>
      <c r="N41" s="141">
        <f>'AG Jul 2017'!AV29</f>
        <v>14</v>
      </c>
      <c r="O41" s="141">
        <f>'AG Jul 2017'!AW29</f>
        <v>0</v>
      </c>
      <c r="P41" s="141">
        <f>($E$6*'AG Jul 2017'!AQ29/100)*4</f>
        <v>309.14047999999997</v>
      </c>
      <c r="Q41" s="109">
        <f>K41-(K41*L41/100)</f>
        <v>1260.9174616319999</v>
      </c>
      <c r="R41" s="109">
        <f>Q41-(K41*N41/100)</f>
        <v>1077.033665144</v>
      </c>
      <c r="S41" s="110">
        <f t="shared" si="20"/>
        <v>951.77698163199989</v>
      </c>
      <c r="T41" s="110">
        <f t="shared" si="21"/>
        <v>767.89318514399997</v>
      </c>
      <c r="U41" s="473">
        <f t="shared" si="22"/>
        <v>1046.9546797952</v>
      </c>
      <c r="V41" s="473">
        <f t="shared" si="22"/>
        <v>844.68250365840004</v>
      </c>
      <c r="W41" s="142">
        <f>'AG Jul 2017'!BD29</f>
        <v>0</v>
      </c>
      <c r="X41" s="143" t="str">
        <f>'AG Jul 2017'!BE29</f>
        <v>n</v>
      </c>
    </row>
    <row r="42" spans="1:129" x14ac:dyDescent="0.3">
      <c r="A42" s="129" t="str">
        <f>'AG Jul 2017'!K30</f>
        <v>Red Energy</v>
      </c>
      <c r="B42" s="130" t="str">
        <f>'AG Jul 2017'!L30</f>
        <v>Living Energy Saver</v>
      </c>
      <c r="C42" s="131">
        <f>91*'AG Jul 2017'!M30/100</f>
        <v>78.705899999999986</v>
      </c>
      <c r="D42" s="131">
        <f>IF($G$5&gt;='AG Jul 2017'!P30,('AG Jul 2017'!P30*'AG Jul 2017'!N30/100),(($G$5)*'AG Jul 2017'!N30/100))</f>
        <v>163.92108599999995</v>
      </c>
      <c r="E42" s="131">
        <f>IF($G$5&lt;'AG Jul 2017'!P30,0,IF(($G$5)&gt;'AG Jul 2017'!R30,(('AG Jul 2017'!R30-'AG Jul 2017'!P30)*'AG Jul 2017'!Q30/100),(($G$5-'AG Jul 2017'!P30)*'AG Jul 2017'!Q30/100)))</f>
        <v>0</v>
      </c>
      <c r="F42" s="131">
        <v>0</v>
      </c>
      <c r="G42" s="131">
        <f>IF(($G$5&lt;'AG Jul 2017'!R30),(0),($G$5-'AG Jul 2017'!R30)*'AG Jul 2017'!S30/100)</f>
        <v>0</v>
      </c>
      <c r="H42" s="131">
        <f>$H$5*'AG Jul 2017'!AE30/100</f>
        <v>30.70168649999999</v>
      </c>
      <c r="I42" s="131">
        <f t="shared" si="16"/>
        <v>273.32867249999993</v>
      </c>
      <c r="J42" s="107">
        <f t="shared" si="17"/>
        <v>778.49108999999976</v>
      </c>
      <c r="K42" s="110">
        <f t="shared" si="18"/>
        <v>1093.3146899999997</v>
      </c>
      <c r="L42" s="141">
        <f>'AG Jul 2017'!AT30</f>
        <v>0</v>
      </c>
      <c r="M42" s="141">
        <f>'AG Jul 2017'!AU30</f>
        <v>0</v>
      </c>
      <c r="N42" s="141">
        <f>'AG Jul 2017'!AV30</f>
        <v>10</v>
      </c>
      <c r="O42" s="141">
        <f>'AG Jul 2017'!AW30</f>
        <v>0</v>
      </c>
      <c r="P42" s="141">
        <f>($E$6*'AG Jul 2017'!AQ30/100)*4</f>
        <v>268.08276000000001</v>
      </c>
      <c r="Q42" s="109">
        <f t="shared" ref="Q42:Q44" si="23">K42</f>
        <v>1093.3146899999997</v>
      </c>
      <c r="R42" s="109">
        <f>Q42-(K42*N42/100)</f>
        <v>983.98322099999973</v>
      </c>
      <c r="S42" s="110">
        <f t="shared" si="20"/>
        <v>825.23192999999969</v>
      </c>
      <c r="T42" s="110">
        <f t="shared" si="21"/>
        <v>715.90046099999972</v>
      </c>
      <c r="U42" s="473">
        <f t="shared" si="22"/>
        <v>907.75512299999968</v>
      </c>
      <c r="V42" s="473">
        <f t="shared" si="22"/>
        <v>787.49050709999972</v>
      </c>
      <c r="W42" s="142">
        <f>'AG Jul 2017'!BD30</f>
        <v>0</v>
      </c>
      <c r="X42" s="143" t="str">
        <f>'AG Jul 2017'!BE30</f>
        <v>n</v>
      </c>
    </row>
    <row r="43" spans="1:129" x14ac:dyDescent="0.3">
      <c r="A43" s="129" t="str">
        <f>'AG Jul 2017'!K31</f>
        <v>Simply Energy</v>
      </c>
      <c r="B43" s="130" t="str">
        <f>'AG Jul 2017'!L31</f>
        <v>Plus</v>
      </c>
      <c r="C43" s="131">
        <f>91*'AG Jul 2017'!M31/100</f>
        <v>65.683800000000005</v>
      </c>
      <c r="D43" s="131">
        <f>IF($G$5&gt;='AG Jul 2017'!P31,('AG Jul 2017'!P31*'AG Jul 2017'!N31/100),(($G$5)*'AG Jul 2017'!N31/100))</f>
        <v>155.0368134</v>
      </c>
      <c r="E43" s="131">
        <f>IF($G$5&lt;'AG Jul 2017'!P31,0,IF(($G$5)&gt;'AG Jul 2017'!R31,(('AG Jul 2017'!R31-'AG Jul 2017'!P31)*'AG Jul 2017'!Q31/100),(($G$5-'AG Jul 2017'!P31)*'AG Jul 2017'!Q31/100)))</f>
        <v>0</v>
      </c>
      <c r="F43" s="131">
        <v>0</v>
      </c>
      <c r="G43" s="131">
        <f>IF(($G$5&lt;'AG Jul 2017'!R31),(0),($G$5-'AG Jul 2017'!R31)*'AG Jul 2017'!S31/100)</f>
        <v>0</v>
      </c>
      <c r="H43" s="131">
        <f>$H$5*'AG Jul 2017'!AE31/100</f>
        <v>26.545562999999998</v>
      </c>
      <c r="I43" s="131">
        <f t="shared" si="16"/>
        <v>247.26617639999998</v>
      </c>
      <c r="J43" s="107">
        <f t="shared" si="17"/>
        <v>726.32950559999995</v>
      </c>
      <c r="K43" s="110">
        <f t="shared" si="18"/>
        <v>989.06470559999991</v>
      </c>
      <c r="L43" s="141">
        <f>'AG Jul 2017'!AT31</f>
        <v>0</v>
      </c>
      <c r="M43" s="141">
        <f>'AG Jul 2017'!AU31</f>
        <v>0</v>
      </c>
      <c r="N43" s="141">
        <f>'AG Jul 2017'!AV31</f>
        <v>0</v>
      </c>
      <c r="O43" s="141">
        <f>'AG Jul 2017'!AW31</f>
        <v>15</v>
      </c>
      <c r="P43" s="141">
        <f>($E$6*'AG Jul 2017'!AQ31/100)*4</f>
        <v>156.9854</v>
      </c>
      <c r="Q43" s="109">
        <f t="shared" si="23"/>
        <v>989.06470559999991</v>
      </c>
      <c r="R43" s="109">
        <f>Q43-(J43*O43/100)</f>
        <v>880.11527975999991</v>
      </c>
      <c r="S43" s="110">
        <f t="shared" si="20"/>
        <v>832.07930559999988</v>
      </c>
      <c r="T43" s="110">
        <f t="shared" si="21"/>
        <v>723.12987975999988</v>
      </c>
      <c r="U43" s="473">
        <f t="shared" si="22"/>
        <v>915.28723615999991</v>
      </c>
      <c r="V43" s="473">
        <f t="shared" si="22"/>
        <v>795.44286773599993</v>
      </c>
      <c r="W43" s="142">
        <f>'AG Jul 2017'!BD31</f>
        <v>24</v>
      </c>
      <c r="X43" s="143" t="str">
        <f>'AG Jul 2017'!BE31</f>
        <v>y</v>
      </c>
    </row>
    <row r="44" spans="1:129" x14ac:dyDescent="0.3">
      <c r="A44" s="129" t="str">
        <f>'AG Jul 2017'!K32</f>
        <v>Energy Locals</v>
      </c>
      <c r="B44" s="130" t="str">
        <f>'AG Jul 2017'!L32</f>
        <v>Market offer</v>
      </c>
      <c r="C44" s="131">
        <f>91*'AG Jul 2017'!M32/100</f>
        <v>81.900000000000006</v>
      </c>
      <c r="D44" s="131">
        <f>$G$5*'AG Jul 2017'!N32/100</f>
        <v>143.90018999999998</v>
      </c>
      <c r="E44" s="131">
        <v>0</v>
      </c>
      <c r="F44" s="131">
        <v>0</v>
      </c>
      <c r="G44" s="131">
        <v>0</v>
      </c>
      <c r="H44" s="131">
        <f>$H$5*'AG Jul 2017'!AE32/100</f>
        <v>37.539179999999995</v>
      </c>
      <c r="I44" s="131">
        <f t="shared" si="16"/>
        <v>263.33936999999997</v>
      </c>
      <c r="J44" s="107">
        <f t="shared" si="17"/>
        <v>725.75747999999987</v>
      </c>
      <c r="K44" s="110">
        <f t="shared" si="18"/>
        <v>1053.3574799999999</v>
      </c>
      <c r="L44" s="141">
        <f>'AG Jul 2017'!AT32</f>
        <v>0</v>
      </c>
      <c r="M44" s="141">
        <f>'AG Jul 2017'!AU32</f>
        <v>0</v>
      </c>
      <c r="N44" s="141">
        <f>'AG Jul 2017'!AV32</f>
        <v>0</v>
      </c>
      <c r="O44" s="141">
        <f>'AG Jul 2017'!AW32</f>
        <v>0</v>
      </c>
      <c r="P44" s="141">
        <f>($E$6*'AG Jul 2017'!AQ32/100)*4</f>
        <v>282.57371999999998</v>
      </c>
      <c r="Q44" s="109">
        <f t="shared" si="23"/>
        <v>1053.3574799999999</v>
      </c>
      <c r="R44" s="109">
        <f>Q44-(J44*O44/100)</f>
        <v>1053.3574799999999</v>
      </c>
      <c r="S44" s="110">
        <f t="shared" si="20"/>
        <v>770.78375999999992</v>
      </c>
      <c r="T44" s="110">
        <f t="shared" si="21"/>
        <v>770.78375999999992</v>
      </c>
      <c r="U44" s="473">
        <f t="shared" si="22"/>
        <v>847.86213599999996</v>
      </c>
      <c r="V44" s="473">
        <f t="shared" si="22"/>
        <v>847.86213599999996</v>
      </c>
      <c r="W44" s="142">
        <f>'AG Jul 2017'!BD32</f>
        <v>0</v>
      </c>
      <c r="X44" s="143" t="str">
        <f>'AG Jul 2017'!BE32</f>
        <v>n</v>
      </c>
    </row>
    <row r="45" spans="1:129" s="63" customFormat="1" ht="14.5" thickBot="1" x14ac:dyDescent="0.35">
      <c r="A45" s="135" t="str">
        <f>'AG Jul 2017'!K33</f>
        <v>Alinta Energy</v>
      </c>
      <c r="B45" s="136" t="str">
        <f>'AG Jul 2017'!L33</f>
        <v>Fair Deal</v>
      </c>
      <c r="C45" s="137">
        <f>91*'AG Jul 2017'!M33/100</f>
        <v>84.730100000000007</v>
      </c>
      <c r="D45" s="137">
        <f>IF($G$5&gt;='AG Jul 2017'!P33,('AG Jul 2017'!P33*'AG Jul 2017'!N33/100),(($G$5)*'AG Jul 2017'!N33/100))</f>
        <v>182.62811070000001</v>
      </c>
      <c r="E45" s="137">
        <f>IF($G$5&lt;'AG Jul 2017'!P33,0,IF(($G$5)&gt;'AG Jul 2017'!R33,(('AG Jul 2017'!R33-'AG Jul 2017'!P33)*'AG Jul 2017'!Q33/100),(($G$5-'AG Jul 2017'!P33)*'AG Jul 2017'!Q33/100)))</f>
        <v>0</v>
      </c>
      <c r="F45" s="137">
        <v>0</v>
      </c>
      <c r="G45" s="137">
        <f>IF(($G$5&lt;'AG Jul 2017'!R33),(0),($G$5-'AG Jul 2017'!R33)*'AG Jul 2017'!S33/100)</f>
        <v>0</v>
      </c>
      <c r="H45" s="137">
        <f>$H$5*'AG Jul 2017'!AE33/100</f>
        <v>29.119678199999996</v>
      </c>
      <c r="I45" s="137">
        <f t="shared" ref="I45" si="24">SUM(C45:H45)</f>
        <v>296.47788890000004</v>
      </c>
      <c r="J45" s="117">
        <f t="shared" ref="J45" si="25">(I45-C45)*4</f>
        <v>846.99115560000018</v>
      </c>
      <c r="K45" s="120">
        <f t="shared" ref="K45" si="26">I45*4</f>
        <v>1185.9115556000002</v>
      </c>
      <c r="L45" s="144">
        <f>'AG Jul 2017'!AT33</f>
        <v>0</v>
      </c>
      <c r="M45" s="144">
        <f>'AG Jul 2017'!AU33</f>
        <v>0</v>
      </c>
      <c r="N45" s="144">
        <f>'AG Jul 2017'!AV33</f>
        <v>0</v>
      </c>
      <c r="O45" s="144">
        <f>'AG Jul 2017'!AW33</f>
        <v>23</v>
      </c>
      <c r="P45" s="144">
        <f>($E$6*'AG Jul 2017'!AQ33/100)*4</f>
        <v>147.32476</v>
      </c>
      <c r="Q45" s="119">
        <f t="shared" ref="Q45" si="27">K45</f>
        <v>1185.9115556000002</v>
      </c>
      <c r="R45" s="119">
        <f>Q45-(J45*O45/100)</f>
        <v>991.10358981200011</v>
      </c>
      <c r="S45" s="120">
        <f t="shared" ref="S45" si="28">Q45-P45</f>
        <v>1038.5867956000002</v>
      </c>
      <c r="T45" s="120">
        <f t="shared" ref="T45" si="29">R45-P45</f>
        <v>843.77882981200014</v>
      </c>
      <c r="U45" s="474">
        <f t="shared" ref="U45" si="30">S45*1.1</f>
        <v>1142.4454751600003</v>
      </c>
      <c r="V45" s="474">
        <f t="shared" ref="V45" si="31">T45*1.1</f>
        <v>928.1567127932002</v>
      </c>
      <c r="W45" s="145">
        <f>'AG Jul 2017'!BD33</f>
        <v>0</v>
      </c>
      <c r="X45" s="146" t="str">
        <f>'AG Jul 2017'!BE33</f>
        <v>n</v>
      </c>
      <c r="Y45" s="186"/>
      <c r="Z45" s="186"/>
      <c r="AA45" s="186"/>
      <c r="AB45" s="186"/>
      <c r="AC45" s="186"/>
      <c r="AD45" s="186"/>
      <c r="AE45" s="186"/>
      <c r="AF45" s="186"/>
      <c r="AG45" s="186"/>
      <c r="AH45" s="186"/>
      <c r="AI45" s="186"/>
      <c r="AJ45" s="186"/>
      <c r="AK45" s="186"/>
      <c r="AL45" s="186"/>
      <c r="AM45" s="186"/>
      <c r="AN45" s="186"/>
      <c r="AO45" s="186"/>
      <c r="AP45" s="186"/>
      <c r="AQ45" s="186"/>
      <c r="AR45" s="186"/>
      <c r="AS45" s="186"/>
      <c r="AT45" s="186"/>
      <c r="AU45" s="186"/>
      <c r="AV45" s="186"/>
      <c r="AW45" s="186"/>
      <c r="AX45" s="186"/>
      <c r="AY45" s="186"/>
      <c r="AZ45" s="186"/>
      <c r="BA45" s="186"/>
      <c r="BB45" s="186"/>
      <c r="BC45" s="186"/>
      <c r="BD45" s="186"/>
      <c r="BE45" s="186"/>
      <c r="BF45" s="186"/>
      <c r="BG45" s="186"/>
      <c r="BH45" s="186"/>
      <c r="BI45" s="186"/>
      <c r="BJ45" s="186"/>
      <c r="BK45" s="186"/>
      <c r="BL45" s="186"/>
      <c r="BM45" s="186"/>
      <c r="BN45" s="186"/>
      <c r="BO45" s="186"/>
      <c r="BP45" s="186"/>
      <c r="BQ45" s="186"/>
      <c r="BR45" s="186"/>
      <c r="BS45" s="186"/>
      <c r="BT45" s="186"/>
      <c r="BU45" s="186"/>
      <c r="BV45" s="186"/>
      <c r="BW45" s="186"/>
      <c r="BX45" s="186"/>
      <c r="BY45" s="186"/>
      <c r="BZ45" s="186"/>
      <c r="CA45" s="186"/>
      <c r="CB45" s="186"/>
      <c r="CC45" s="186"/>
      <c r="CD45" s="186"/>
      <c r="CE45" s="186"/>
      <c r="CF45" s="186"/>
      <c r="CG45" s="186"/>
      <c r="CH45" s="186"/>
      <c r="CI45" s="186"/>
      <c r="CJ45" s="186"/>
      <c r="CK45" s="186"/>
      <c r="CL45" s="186"/>
      <c r="CM45" s="186"/>
      <c r="CN45" s="186"/>
      <c r="CO45" s="186"/>
      <c r="CP45" s="186"/>
      <c r="CQ45" s="186"/>
      <c r="CR45" s="186"/>
      <c r="CS45" s="186"/>
      <c r="CT45" s="186"/>
      <c r="CU45" s="186"/>
      <c r="CV45" s="186"/>
      <c r="CW45" s="186"/>
      <c r="CX45" s="186"/>
      <c r="CY45" s="186"/>
      <c r="CZ45" s="186"/>
      <c r="DA45" s="186"/>
      <c r="DB45" s="186"/>
      <c r="DC45" s="186"/>
      <c r="DD45" s="186"/>
      <c r="DE45" s="186"/>
      <c r="DF45" s="186"/>
      <c r="DG45" s="186"/>
      <c r="DH45" s="186"/>
      <c r="DI45" s="186"/>
      <c r="DJ45" s="186"/>
      <c r="DK45" s="186"/>
      <c r="DL45" s="186"/>
      <c r="DM45" s="186"/>
      <c r="DN45" s="186"/>
      <c r="DO45" s="186"/>
      <c r="DP45" s="186"/>
      <c r="DQ45" s="186"/>
      <c r="DR45" s="186"/>
      <c r="DS45" s="186"/>
      <c r="DT45" s="186"/>
      <c r="DU45" s="186"/>
      <c r="DV45" s="186"/>
      <c r="DW45" s="186"/>
      <c r="DX45" s="186"/>
      <c r="DY45" s="186"/>
    </row>
    <row r="46" spans="1:129" s="186" customFormat="1" x14ac:dyDescent="0.3"/>
    <row r="47" spans="1:129" s="186" customFormat="1" ht="14.5" thickBot="1" x14ac:dyDescent="0.35"/>
    <row r="48" spans="1:129" x14ac:dyDescent="0.3">
      <c r="A48" s="100" t="s">
        <v>534</v>
      </c>
      <c r="B48" s="101"/>
      <c r="C48" s="101"/>
      <c r="D48" s="101"/>
      <c r="E48" s="101"/>
      <c r="F48" s="101"/>
      <c r="G48" s="101"/>
      <c r="H48" s="101"/>
      <c r="I48" s="101"/>
      <c r="J48" s="101"/>
      <c r="K48" s="101"/>
      <c r="L48" s="101"/>
      <c r="M48" s="101"/>
      <c r="N48" s="101"/>
      <c r="O48" s="101"/>
      <c r="P48" s="101"/>
      <c r="Q48" s="101"/>
      <c r="R48" s="101"/>
      <c r="S48" s="101"/>
      <c r="T48" s="101"/>
      <c r="U48" s="101"/>
      <c r="V48" s="101"/>
      <c r="W48" s="101"/>
      <c r="X48" s="102"/>
    </row>
    <row r="49" spans="1:24" ht="70" x14ac:dyDescent="0.3">
      <c r="A49" s="463" t="s">
        <v>408</v>
      </c>
      <c r="B49" s="464" t="s">
        <v>409</v>
      </c>
      <c r="C49" s="465" t="s">
        <v>410</v>
      </c>
      <c r="D49" s="465" t="s">
        <v>555</v>
      </c>
      <c r="E49" s="465" t="s">
        <v>446</v>
      </c>
      <c r="F49" s="467" t="s">
        <v>354</v>
      </c>
      <c r="G49" s="467" t="s">
        <v>556</v>
      </c>
      <c r="H49" s="467" t="s">
        <v>352</v>
      </c>
      <c r="I49" s="465" t="s">
        <v>222</v>
      </c>
      <c r="J49" s="467" t="s">
        <v>406</v>
      </c>
      <c r="K49" s="468" t="s">
        <v>449</v>
      </c>
      <c r="L49" s="469" t="s">
        <v>398</v>
      </c>
      <c r="M49" s="469" t="s">
        <v>533</v>
      </c>
      <c r="N49" s="469" t="s">
        <v>399</v>
      </c>
      <c r="O49" s="469" t="s">
        <v>552</v>
      </c>
      <c r="P49" s="470" t="s">
        <v>490</v>
      </c>
      <c r="Q49" s="471" t="s">
        <v>102</v>
      </c>
      <c r="R49" s="471" t="s">
        <v>103</v>
      </c>
      <c r="S49" s="471" t="s">
        <v>104</v>
      </c>
      <c r="T49" s="471" t="s">
        <v>105</v>
      </c>
      <c r="U49" s="470" t="s">
        <v>331</v>
      </c>
      <c r="V49" s="470" t="s">
        <v>332</v>
      </c>
      <c r="W49" s="469" t="s">
        <v>400</v>
      </c>
      <c r="X49" s="472" t="s">
        <v>558</v>
      </c>
    </row>
    <row r="50" spans="1:24" x14ac:dyDescent="0.3">
      <c r="A50" s="129" t="str">
        <f>'AG Jul 2017'!K34</f>
        <v>AGL</v>
      </c>
      <c r="B50" s="130" t="str">
        <f>'AG Jul 2017'!L34</f>
        <v xml:space="preserve">Savers </v>
      </c>
      <c r="C50" s="147">
        <f>91*'AG Jul 2017'!M34/100</f>
        <v>87.36</v>
      </c>
      <c r="D50" s="147">
        <f>$G$6*'AG Jul 2017'!N34/100</f>
        <v>96.529319999999984</v>
      </c>
      <c r="E50" s="147">
        <v>0</v>
      </c>
      <c r="F50" s="147">
        <v>0</v>
      </c>
      <c r="G50" s="147">
        <f>$I$6*'AG Jul 2017'!AH34/100</f>
        <v>102.78585</v>
      </c>
      <c r="H50" s="147">
        <f>$H$6*'AG Jul 2017'!W34/100</f>
        <v>40.220549999999996</v>
      </c>
      <c r="I50" s="147">
        <f t="shared" ref="I50:I64" si="32">SUM(C50:H50)</f>
        <v>326.89571999999998</v>
      </c>
      <c r="J50" s="107">
        <f t="shared" ref="J50:J64" si="33">(I50-C50)*4</f>
        <v>958.14287999999988</v>
      </c>
      <c r="K50" s="110">
        <f t="shared" ref="K50:K64" si="34">I50*4</f>
        <v>1307.5828799999999</v>
      </c>
      <c r="L50" s="141">
        <f>'AG Jul 2017'!AT34</f>
        <v>0</v>
      </c>
      <c r="M50" s="141">
        <f>'AG Jul 2017'!AU34</f>
        <v>0</v>
      </c>
      <c r="N50" s="141">
        <f>'AG Jul 2017'!AV34</f>
        <v>0</v>
      </c>
      <c r="O50" s="141">
        <f>'AG Jul 2017'!AW34</f>
        <v>22</v>
      </c>
      <c r="P50" s="141">
        <f>($E$6*'AG Jul 2017'!AQ34/100)*4</f>
        <v>268.08276000000001</v>
      </c>
      <c r="Q50" s="109">
        <f>K50</f>
        <v>1307.5828799999999</v>
      </c>
      <c r="R50" s="109">
        <f>Q50-(J50*O50/100)</f>
        <v>1096.7914464</v>
      </c>
      <c r="S50" s="110">
        <f>Q50-P50</f>
        <v>1039.5001199999999</v>
      </c>
      <c r="T50" s="110">
        <f>R50-P50</f>
        <v>828.70868640000003</v>
      </c>
      <c r="U50" s="473">
        <f>S50*1.1</f>
        <v>1143.4501319999999</v>
      </c>
      <c r="V50" s="473">
        <f>T50*1.1</f>
        <v>911.57955504000006</v>
      </c>
      <c r="W50" s="142">
        <f>'AG Jul 2017'!BD34</f>
        <v>0</v>
      </c>
      <c r="X50" s="143" t="str">
        <f>'AG Jul 2017'!BE34</f>
        <v>n</v>
      </c>
    </row>
    <row r="51" spans="1:24" x14ac:dyDescent="0.3">
      <c r="A51" s="129" t="str">
        <f>'AG Jul 2017'!K35</f>
        <v>Click Energy</v>
      </c>
      <c r="B51" s="130" t="str">
        <f>'AG Jul 2017'!L35</f>
        <v>Shine</v>
      </c>
      <c r="C51" s="147">
        <f>91*'AG Jul 2017'!M35/100</f>
        <v>86.395399999999995</v>
      </c>
      <c r="D51" s="147">
        <f>$G$6*'AG Jul 2017'!N35/100</f>
        <v>98.635089239999985</v>
      </c>
      <c r="E51" s="147">
        <v>0</v>
      </c>
      <c r="F51" s="147">
        <v>0</v>
      </c>
      <c r="G51" s="147">
        <f>$I$6*'AG Jul 2017'!AH35/100</f>
        <v>131.4854469</v>
      </c>
      <c r="H51" s="147">
        <f>$H$6*'AG Jul 2017'!W35/100</f>
        <v>70.06956083999998</v>
      </c>
      <c r="I51" s="147">
        <f t="shared" si="32"/>
        <v>386.58549698000002</v>
      </c>
      <c r="J51" s="107">
        <f t="shared" si="33"/>
        <v>1200.7603879200001</v>
      </c>
      <c r="K51" s="110">
        <f t="shared" si="34"/>
        <v>1546.3419879200001</v>
      </c>
      <c r="L51" s="141">
        <f>'AG Jul 2017'!AT35</f>
        <v>0</v>
      </c>
      <c r="M51" s="141">
        <f>'AG Jul 2017'!AU35</f>
        <v>0</v>
      </c>
      <c r="N51" s="141">
        <f>'AG Jul 2017'!AV35</f>
        <v>7</v>
      </c>
      <c r="O51" s="141">
        <f>'AG Jul 2017'!AW35</f>
        <v>0</v>
      </c>
      <c r="P51" s="141">
        <f>($E$6*'AG Jul 2017'!AQ35/100)*4</f>
        <v>410.5772</v>
      </c>
      <c r="Q51" s="109">
        <f t="shared" ref="Q51:Q60" si="35">K51</f>
        <v>1546.3419879200001</v>
      </c>
      <c r="R51" s="109">
        <f>Q51-(K51*N51/100)</f>
        <v>1438.0980487656</v>
      </c>
      <c r="S51" s="110">
        <f t="shared" ref="S51:S64" si="36">Q51-P51</f>
        <v>1135.7647879200001</v>
      </c>
      <c r="T51" s="110">
        <f t="shared" ref="T51:T64" si="37">R51-P51</f>
        <v>1027.5208487656</v>
      </c>
      <c r="U51" s="473">
        <f t="shared" ref="U51:V64" si="38">S51*1.1</f>
        <v>1249.3412667120003</v>
      </c>
      <c r="V51" s="473">
        <f t="shared" si="38"/>
        <v>1130.2729336421601</v>
      </c>
      <c r="W51" s="142">
        <f>'AG Jul 2017'!BD35</f>
        <v>0</v>
      </c>
      <c r="X51" s="143" t="str">
        <f>'AG Jul 2017'!BE35</f>
        <v>n</v>
      </c>
    </row>
    <row r="52" spans="1:24" x14ac:dyDescent="0.3">
      <c r="A52" s="129" t="str">
        <f>'AG Jul 2017'!K36</f>
        <v>Commander</v>
      </c>
      <c r="B52" s="130" t="str">
        <f>'AG Jul 2017'!L36</f>
        <v>Market offer</v>
      </c>
      <c r="C52" s="147">
        <f>91*'AG Jul 2017'!M36/100</f>
        <v>84.611800000000002</v>
      </c>
      <c r="D52" s="147">
        <f>$G$6*'AG Jul 2017'!N36/100</f>
        <v>96.332686199999984</v>
      </c>
      <c r="E52" s="147">
        <v>0</v>
      </c>
      <c r="F52" s="147">
        <v>0</v>
      </c>
      <c r="G52" s="147">
        <f>$I$6*'AG Jul 2017'!AH36/100</f>
        <v>102.875229</v>
      </c>
      <c r="H52" s="147">
        <f>$H$6*'AG Jul 2017'!W36/100</f>
        <v>37.40511149999999</v>
      </c>
      <c r="I52" s="147">
        <f t="shared" si="32"/>
        <v>321.22482669999994</v>
      </c>
      <c r="J52" s="107">
        <f t="shared" si="33"/>
        <v>946.45210679999968</v>
      </c>
      <c r="K52" s="110">
        <f t="shared" si="34"/>
        <v>1284.8993067999997</v>
      </c>
      <c r="L52" s="141">
        <f>'AG Jul 2017'!AT36</f>
        <v>0</v>
      </c>
      <c r="M52" s="141">
        <f>'AG Jul 2017'!AU36</f>
        <v>0</v>
      </c>
      <c r="N52" s="141">
        <f>'AG Jul 2017'!AV36</f>
        <v>0</v>
      </c>
      <c r="O52" s="141">
        <f>'AG Jul 2017'!AW36</f>
        <v>20</v>
      </c>
      <c r="P52" s="141">
        <f>($E$6*'AG Jul 2017'!AQ36/100)*4</f>
        <v>280.15855999999997</v>
      </c>
      <c r="Q52" s="109">
        <f t="shared" si="35"/>
        <v>1284.8993067999997</v>
      </c>
      <c r="R52" s="109">
        <f>Q52-(J52*O52/100)</f>
        <v>1095.6088854399998</v>
      </c>
      <c r="S52" s="110">
        <f t="shared" si="36"/>
        <v>1004.7407467999998</v>
      </c>
      <c r="T52" s="110">
        <f t="shared" si="37"/>
        <v>815.4503254399998</v>
      </c>
      <c r="U52" s="473">
        <f t="shared" si="38"/>
        <v>1105.21482148</v>
      </c>
      <c r="V52" s="473">
        <f t="shared" si="38"/>
        <v>896.99535798399984</v>
      </c>
      <c r="W52" s="142">
        <f>'AG Jul 2017'!BD36</f>
        <v>0</v>
      </c>
      <c r="X52" s="143" t="str">
        <f>'AG Jul 2017'!BE36</f>
        <v>n</v>
      </c>
    </row>
    <row r="53" spans="1:24" x14ac:dyDescent="0.3">
      <c r="A53" s="129" t="str">
        <f>'AG Jul 2017'!K37</f>
        <v>CovaU</v>
      </c>
      <c r="B53" s="130" t="str">
        <f>'AG Jul 2017'!L37</f>
        <v>Freedom</v>
      </c>
      <c r="C53" s="147">
        <f>91*'AG Jul 2017'!M37/100</f>
        <v>98.844200000000001</v>
      </c>
      <c r="D53" s="147">
        <f>$G$6*'AG Jul 2017'!N37/100</f>
        <v>94.741739999999993</v>
      </c>
      <c r="E53" s="147">
        <v>0</v>
      </c>
      <c r="F53" s="147">
        <v>0</v>
      </c>
      <c r="G53" s="147">
        <f>$I$6*'AG Jul 2017'!AH37/100</f>
        <v>101.89206</v>
      </c>
      <c r="H53" s="147">
        <f>$H$6*'AG Jul 2017'!W37/100</f>
        <v>46.923974999999992</v>
      </c>
      <c r="I53" s="147">
        <f t="shared" si="32"/>
        <v>342.40197499999999</v>
      </c>
      <c r="J53" s="107">
        <f t="shared" si="33"/>
        <v>974.23109999999997</v>
      </c>
      <c r="K53" s="110">
        <f t="shared" si="34"/>
        <v>1369.6079</v>
      </c>
      <c r="L53" s="141">
        <f>'AG Jul 2017'!AT37</f>
        <v>0</v>
      </c>
      <c r="M53" s="141">
        <f>'AG Jul 2017'!AU37</f>
        <v>0</v>
      </c>
      <c r="N53" s="141">
        <f>'AG Jul 2017'!AV37</f>
        <v>20</v>
      </c>
      <c r="O53" s="141">
        <f>'AG Jul 2017'!AW37</f>
        <v>0</v>
      </c>
      <c r="P53" s="141">
        <f>($E$6*'AG Jul 2017'!AQ37/100)*4</f>
        <v>0</v>
      </c>
      <c r="Q53" s="109">
        <f t="shared" si="35"/>
        <v>1369.6079</v>
      </c>
      <c r="R53" s="109">
        <f>Q53-(K53*N53/100)</f>
        <v>1095.68632</v>
      </c>
      <c r="S53" s="110">
        <f t="shared" si="36"/>
        <v>1369.6079</v>
      </c>
      <c r="T53" s="110">
        <f t="shared" si="37"/>
        <v>1095.68632</v>
      </c>
      <c r="U53" s="473">
        <f t="shared" si="38"/>
        <v>1506.5686900000001</v>
      </c>
      <c r="V53" s="473">
        <f t="shared" si="38"/>
        <v>1205.2549520000002</v>
      </c>
      <c r="W53" s="142">
        <f>'AG Jul 2017'!BD37</f>
        <v>12</v>
      </c>
      <c r="X53" s="143" t="str">
        <f>'AG Jul 2017'!BE37</f>
        <v>y</v>
      </c>
    </row>
    <row r="54" spans="1:24" x14ac:dyDescent="0.3">
      <c r="A54" s="129" t="str">
        <f>'AG Jul 2017'!K38</f>
        <v>Diamond Energy</v>
      </c>
      <c r="B54" s="130" t="str">
        <f>'AG Jul 2017'!L38</f>
        <v>Pay on time discount</v>
      </c>
      <c r="C54" s="147">
        <f>91*'AG Jul 2017'!M38/100</f>
        <v>90.545000000000002</v>
      </c>
      <c r="D54" s="147">
        <f>IF($G$6&gt;='AG Jul 2017'!P38,('AG Jul 2017'!P38*'AG Jul 2017'!N38/100),(($G$6)*'AG Jul 2017'!N38/100))</f>
        <v>88.485209999999995</v>
      </c>
      <c r="E54" s="147">
        <v>0</v>
      </c>
      <c r="F54" s="147">
        <f>IF(($G$6&lt;'AG Jul 2017'!P38),(0),($G$6-'AG Jul 2017'!P38)*'AG Jul 2017'!Q38/100)</f>
        <v>0</v>
      </c>
      <c r="G54" s="147">
        <f>$I$6*'AG Jul 2017'!AH38/100</f>
        <v>104.93094600000001</v>
      </c>
      <c r="H54" s="147">
        <f>$H$6*'AG Jul 2017'!W38/100</f>
        <v>48.130591499999994</v>
      </c>
      <c r="I54" s="147">
        <f t="shared" si="32"/>
        <v>332.0917475</v>
      </c>
      <c r="J54" s="107">
        <f t="shared" si="33"/>
        <v>966.18698999999992</v>
      </c>
      <c r="K54" s="110">
        <f t="shared" si="34"/>
        <v>1328.36699</v>
      </c>
      <c r="L54" s="141">
        <f>'AG Jul 2017'!AT38</f>
        <v>0</v>
      </c>
      <c r="M54" s="141">
        <f>'AG Jul 2017'!AU38</f>
        <v>0</v>
      </c>
      <c r="N54" s="141">
        <f>'AG Jul 2017'!AV38</f>
        <v>7</v>
      </c>
      <c r="O54" s="141">
        <f>'AG Jul 2017'!AW38</f>
        <v>0</v>
      </c>
      <c r="P54" s="141">
        <f>($E$6*'AG Jul 2017'!AQ38/100)*4</f>
        <v>289.81919999999997</v>
      </c>
      <c r="Q54" s="109">
        <f t="shared" si="35"/>
        <v>1328.36699</v>
      </c>
      <c r="R54" s="109">
        <f>Q54-(K54*N54/100)</f>
        <v>1235.3813006999999</v>
      </c>
      <c r="S54" s="110">
        <f t="shared" si="36"/>
        <v>1038.5477900000001</v>
      </c>
      <c r="T54" s="110">
        <f t="shared" si="37"/>
        <v>945.56210069999997</v>
      </c>
      <c r="U54" s="473">
        <f t="shared" si="38"/>
        <v>1142.4025690000001</v>
      </c>
      <c r="V54" s="473">
        <f t="shared" si="38"/>
        <v>1040.1183107700001</v>
      </c>
      <c r="W54" s="142">
        <f>'AG Jul 2017'!BD38</f>
        <v>24</v>
      </c>
      <c r="X54" s="143" t="str">
        <f>'AG Jul 2017'!BE38</f>
        <v>y</v>
      </c>
    </row>
    <row r="55" spans="1:24" x14ac:dyDescent="0.3">
      <c r="A55" s="129" t="str">
        <f>'AG Jul 2017'!K39</f>
        <v>Dodo Power &amp; Gas</v>
      </c>
      <c r="B55" s="130" t="str">
        <f>'AG Jul 2017'!L39</f>
        <v>Market offer</v>
      </c>
      <c r="C55" s="147">
        <f>91*'AG Jul 2017'!M39/100</f>
        <v>83.665399999999991</v>
      </c>
      <c r="D55" s="147">
        <f>$G$6*'AG Jul 2017'!N39/100</f>
        <v>93.47255819999998</v>
      </c>
      <c r="E55" s="147">
        <v>0</v>
      </c>
      <c r="F55" s="147">
        <v>0</v>
      </c>
      <c r="G55" s="147">
        <f>$I$6*'AG Jul 2017'!AH39/100</f>
        <v>98.897863499999985</v>
      </c>
      <c r="H55" s="147">
        <f>$H$6*'AG Jul 2017'!W39/100</f>
        <v>36.600700499999995</v>
      </c>
      <c r="I55" s="147">
        <f t="shared" si="32"/>
        <v>312.63652219999994</v>
      </c>
      <c r="J55" s="107">
        <f t="shared" si="33"/>
        <v>915.88448879999987</v>
      </c>
      <c r="K55" s="110">
        <f t="shared" si="34"/>
        <v>1250.5460887999998</v>
      </c>
      <c r="L55" s="141">
        <f>'AG Jul 2017'!AT39</f>
        <v>0</v>
      </c>
      <c r="M55" s="141">
        <f>'AG Jul 2017'!AU39</f>
        <v>0</v>
      </c>
      <c r="N55" s="141">
        <f>'AG Jul 2017'!AV39</f>
        <v>0</v>
      </c>
      <c r="O55" s="141">
        <f>'AG Jul 2017'!AW39</f>
        <v>0</v>
      </c>
      <c r="P55" s="141">
        <f>($E$6*'AG Jul 2017'!AQ39/100)*4</f>
        <v>280.15855999999997</v>
      </c>
      <c r="Q55" s="109">
        <f t="shared" si="35"/>
        <v>1250.5460887999998</v>
      </c>
      <c r="R55" s="109">
        <f>Q55-(J55*O55/100)</f>
        <v>1250.5460887999998</v>
      </c>
      <c r="S55" s="110">
        <f t="shared" si="36"/>
        <v>970.38752879999981</v>
      </c>
      <c r="T55" s="110">
        <f t="shared" si="37"/>
        <v>970.38752879999981</v>
      </c>
      <c r="U55" s="473">
        <f t="shared" si="38"/>
        <v>1067.4262816799999</v>
      </c>
      <c r="V55" s="473">
        <f t="shared" si="38"/>
        <v>1067.4262816799999</v>
      </c>
      <c r="W55" s="142">
        <f>'AG Jul 2017'!BD39</f>
        <v>0</v>
      </c>
      <c r="X55" s="143" t="str">
        <f>'AG Jul 2017'!BE39</f>
        <v>n</v>
      </c>
    </row>
    <row r="56" spans="1:24" x14ac:dyDescent="0.3">
      <c r="A56" s="129" t="str">
        <f>'AG Jul 2017'!K40</f>
        <v>EnergyAustralia</v>
      </c>
      <c r="B56" s="130" t="str">
        <f>'AG Jul 2017'!L40</f>
        <v>Flexi Saver</v>
      </c>
      <c r="C56" s="147">
        <f>91*'AG Jul 2017'!M40/100</f>
        <v>87.72399999999999</v>
      </c>
      <c r="D56" s="147">
        <f>$G$6*'AG Jul 2017'!N40/100</f>
        <v>98.138141999999988</v>
      </c>
      <c r="E56" s="147">
        <v>0</v>
      </c>
      <c r="F56" s="147">
        <v>0</v>
      </c>
      <c r="G56" s="147">
        <f>$I$6*'AG Jul 2017'!AH40/100</f>
        <v>111.54499200000001</v>
      </c>
      <c r="H56" s="147">
        <f>$H$6*'AG Jul 2017'!W40/100</f>
        <v>40.864078799999994</v>
      </c>
      <c r="I56" s="147">
        <f t="shared" si="32"/>
        <v>338.2712128</v>
      </c>
      <c r="J56" s="107">
        <f t="shared" si="33"/>
        <v>1002.1888512</v>
      </c>
      <c r="K56" s="110">
        <f t="shared" si="34"/>
        <v>1353.0848512</v>
      </c>
      <c r="L56" s="141">
        <f>'AG Jul 2017'!AT40</f>
        <v>0</v>
      </c>
      <c r="M56" s="141">
        <f>'AG Jul 2017'!AU40</f>
        <v>0</v>
      </c>
      <c r="N56" s="141">
        <f>'AG Jul 2017'!AV40</f>
        <v>0</v>
      </c>
      <c r="O56" s="141">
        <f>'AG Jul 2017'!AW40</f>
        <v>22</v>
      </c>
      <c r="P56" s="141">
        <f>($E$6*'AG Jul 2017'!AQ40/100)*4</f>
        <v>301.89499999999998</v>
      </c>
      <c r="Q56" s="109">
        <f t="shared" si="35"/>
        <v>1353.0848512</v>
      </c>
      <c r="R56" s="109">
        <f>Q56-(J56*O56/100)</f>
        <v>1132.603303936</v>
      </c>
      <c r="S56" s="110">
        <f t="shared" si="36"/>
        <v>1051.1898512</v>
      </c>
      <c r="T56" s="110">
        <f t="shared" si="37"/>
        <v>830.70830393599999</v>
      </c>
      <c r="U56" s="473">
        <f t="shared" si="38"/>
        <v>1156.3088363200002</v>
      </c>
      <c r="V56" s="473">
        <f t="shared" si="38"/>
        <v>913.77913432960008</v>
      </c>
      <c r="W56" s="142">
        <f>'AG Jul 2017'!BD40</f>
        <v>0</v>
      </c>
      <c r="X56" s="143" t="str">
        <f>'AG Jul 2017'!BE40</f>
        <v>n</v>
      </c>
    </row>
    <row r="57" spans="1:24" x14ac:dyDescent="0.3">
      <c r="A57" s="129" t="str">
        <f>'AG Jul 2017'!K41</f>
        <v>Mojo Power</v>
      </c>
      <c r="B57" s="130" t="str">
        <f>'AG Jul 2017'!L41</f>
        <v>Basic Energy Pass</v>
      </c>
      <c r="C57" s="147">
        <f>(91*'AG Jul 2017'!M41/100)+('AG Jul 2017'!BH41*3)</f>
        <v>157.07929999999999</v>
      </c>
      <c r="D57" s="147">
        <f>$G$6*'AG Jul 2017'!N41/100</f>
        <v>80.155087199999997</v>
      </c>
      <c r="E57" s="147">
        <v>0</v>
      </c>
      <c r="F57" s="147">
        <v>0</v>
      </c>
      <c r="G57" s="147">
        <f>$I$6*'AG Jul 2017'!AH41/100</f>
        <v>92.105059499999982</v>
      </c>
      <c r="H57" s="147">
        <f>$H$6*'AG Jul 2017'!W41/100</f>
        <v>36.922464899999994</v>
      </c>
      <c r="I57" s="147">
        <f t="shared" si="32"/>
        <v>366.26191159999996</v>
      </c>
      <c r="J57" s="107">
        <f t="shared" si="33"/>
        <v>836.73044639999989</v>
      </c>
      <c r="K57" s="110">
        <f t="shared" si="34"/>
        <v>1465.0476463999998</v>
      </c>
      <c r="L57" s="141">
        <f>'AG Jul 2017'!AT41</f>
        <v>0</v>
      </c>
      <c r="M57" s="141">
        <f>'AG Jul 2017'!AU41</f>
        <v>0</v>
      </c>
      <c r="N57" s="141">
        <f>'AG Jul 2017'!AV41</f>
        <v>0</v>
      </c>
      <c r="O57" s="141">
        <f>'AG Jul 2017'!AW41</f>
        <v>0</v>
      </c>
      <c r="P57" s="141">
        <f>($E$6*'AG Jul 2017'!AQ41/100)*4</f>
        <v>241.51599999999999</v>
      </c>
      <c r="Q57" s="109">
        <f t="shared" si="35"/>
        <v>1465.0476463999998</v>
      </c>
      <c r="R57" s="109">
        <f>Q57</f>
        <v>1465.0476463999998</v>
      </c>
      <c r="S57" s="110">
        <f t="shared" si="36"/>
        <v>1223.5316463999998</v>
      </c>
      <c r="T57" s="110">
        <f t="shared" si="37"/>
        <v>1223.5316463999998</v>
      </c>
      <c r="U57" s="473">
        <f t="shared" si="38"/>
        <v>1345.8848110399999</v>
      </c>
      <c r="V57" s="473">
        <f t="shared" si="38"/>
        <v>1345.8848110399999</v>
      </c>
      <c r="W57" s="142">
        <f>'AG Jul 2017'!BD41</f>
        <v>0</v>
      </c>
      <c r="X57" s="143" t="str">
        <f>'AG Jul 2017'!BE41</f>
        <v>n</v>
      </c>
    </row>
    <row r="58" spans="1:24" x14ac:dyDescent="0.3">
      <c r="A58" s="129" t="str">
        <f>'AG Jul 2017'!K42</f>
        <v>Momentum Energy</v>
      </c>
      <c r="B58" s="130" t="str">
        <f>'AG Jul 2017'!L42</f>
        <v>SmilePower</v>
      </c>
      <c r="C58" s="147">
        <f>91*'AG Jul 2017'!M42/100</f>
        <v>79.534000000000006</v>
      </c>
      <c r="D58" s="147">
        <f>IF($G$6&gt;='AG Jul 2017'!P42,('AG Jul 2017'!P42*'AG Jul 2017'!N42/100),(($G$6)*'AG Jul 2017'!N42/100))</f>
        <v>78.331755599999994</v>
      </c>
      <c r="E58" s="147">
        <v>0</v>
      </c>
      <c r="F58" s="147">
        <f>IF(($G$6&lt;'AG Jul 2017'!P42),(0),($G$6-'AG Jul 2017'!P42)*'AG Jul 2017'!Q42/100)</f>
        <v>0</v>
      </c>
      <c r="G58" s="147">
        <f>$I$6*'AG Jul 2017'!AH42/100</f>
        <v>89.200242000000003</v>
      </c>
      <c r="H58" s="147">
        <f>$H$6*'AG Jul 2017'!W42/100</f>
        <v>38.987119799999988</v>
      </c>
      <c r="I58" s="147">
        <f t="shared" si="32"/>
        <v>286.05311740000002</v>
      </c>
      <c r="J58" s="107">
        <f t="shared" si="33"/>
        <v>826.07646960000011</v>
      </c>
      <c r="K58" s="110">
        <f t="shared" si="34"/>
        <v>1144.2124696000001</v>
      </c>
      <c r="L58" s="141">
        <f>'AG Jul 2017'!AT42</f>
        <v>0</v>
      </c>
      <c r="M58" s="141">
        <f>'AG Jul 2017'!AU42</f>
        <v>0</v>
      </c>
      <c r="N58" s="141">
        <f>'AG Jul 2017'!AV42</f>
        <v>0</v>
      </c>
      <c r="O58" s="141">
        <f>'AG Jul 2017'!AW42</f>
        <v>0</v>
      </c>
      <c r="P58" s="141">
        <f>($E$6*'AG Jul 2017'!AQ42/100)*4</f>
        <v>169.06119999999999</v>
      </c>
      <c r="Q58" s="109">
        <f t="shared" si="35"/>
        <v>1144.2124696000001</v>
      </c>
      <c r="R58" s="109">
        <f>Q58</f>
        <v>1144.2124696000001</v>
      </c>
      <c r="S58" s="110">
        <f t="shared" si="36"/>
        <v>975.15126960000009</v>
      </c>
      <c r="T58" s="110">
        <f t="shared" si="37"/>
        <v>975.15126960000009</v>
      </c>
      <c r="U58" s="473">
        <f t="shared" si="38"/>
        <v>1072.6663965600003</v>
      </c>
      <c r="V58" s="473">
        <f t="shared" si="38"/>
        <v>1072.6663965600003</v>
      </c>
      <c r="W58" s="142">
        <f>'AG Jul 2017'!BD42</f>
        <v>12</v>
      </c>
      <c r="X58" s="143" t="str">
        <f>'AG Jul 2017'!BE42</f>
        <v>y</v>
      </c>
    </row>
    <row r="59" spans="1:24" x14ac:dyDescent="0.3">
      <c r="A59" s="129" t="str">
        <f>'AG Jul 2017'!K43</f>
        <v>Origin Energy</v>
      </c>
      <c r="B59" s="130" t="str">
        <f>'AG Jul 2017'!L43</f>
        <v>Solar Boost Plus</v>
      </c>
      <c r="C59" s="147">
        <f>91*'AG Jul 2017'!M43/100</f>
        <v>88.133499999999998</v>
      </c>
      <c r="D59" s="147">
        <f>$G$6*'AG Jul 2017'!N43/100</f>
        <v>94.759615799999992</v>
      </c>
      <c r="E59" s="147">
        <v>0</v>
      </c>
      <c r="F59" s="147">
        <v>0</v>
      </c>
      <c r="G59" s="147">
        <f>$I$6*'AG Jul 2017'!AH43/100</f>
        <v>106.31632049999999</v>
      </c>
      <c r="H59" s="147">
        <f>$H$6*'AG Jul 2017'!W43/100</f>
        <v>38.665355399999989</v>
      </c>
      <c r="I59" s="147">
        <f t="shared" si="32"/>
        <v>327.8747917</v>
      </c>
      <c r="J59" s="107">
        <f t="shared" si="33"/>
        <v>958.96516680000002</v>
      </c>
      <c r="K59" s="110">
        <f t="shared" si="34"/>
        <v>1311.4991668</v>
      </c>
      <c r="L59" s="141">
        <f>'AG Jul 2017'!AT43</f>
        <v>0</v>
      </c>
      <c r="M59" s="141">
        <f>'AG Jul 2017'!AU43</f>
        <v>12</v>
      </c>
      <c r="N59" s="141">
        <f>'AG Jul 2017'!AV43</f>
        <v>0</v>
      </c>
      <c r="O59" s="141">
        <f>'AG Jul 2017'!AW43</f>
        <v>0</v>
      </c>
      <c r="P59" s="141">
        <f>($E$6*'AG Jul 2017'!AQ43/100)*4</f>
        <v>410.5772</v>
      </c>
      <c r="Q59" s="109">
        <f>K59-(J59*M59/100)</f>
        <v>1196.4233467839999</v>
      </c>
      <c r="R59" s="109">
        <f>Q59</f>
        <v>1196.4233467839999</v>
      </c>
      <c r="S59" s="110">
        <f t="shared" si="36"/>
        <v>785.84614678399998</v>
      </c>
      <c r="T59" s="110">
        <f t="shared" si="37"/>
        <v>785.84614678399998</v>
      </c>
      <c r="U59" s="473">
        <f t="shared" si="38"/>
        <v>864.43076146240003</v>
      </c>
      <c r="V59" s="473">
        <f t="shared" si="38"/>
        <v>864.43076146240003</v>
      </c>
      <c r="W59" s="142">
        <f>'AG Jul 2017'!BD43</f>
        <v>0</v>
      </c>
      <c r="X59" s="143" t="str">
        <f>'AG Jul 2017'!BE43</f>
        <v>n</v>
      </c>
    </row>
    <row r="60" spans="1:24" x14ac:dyDescent="0.3">
      <c r="A60" s="129" t="str">
        <f>'AG Jul 2017'!K44</f>
        <v>Powerdirect</v>
      </c>
      <c r="B60" s="130" t="str">
        <f>'AG Jul 2017'!L44</f>
        <v>Market offer</v>
      </c>
      <c r="C60" s="147">
        <f>91*'AG Jul 2017'!M44/100</f>
        <v>87.36</v>
      </c>
      <c r="D60" s="147">
        <f>$G$6*'AG Jul 2017'!N44/100</f>
        <v>96.529319999999984</v>
      </c>
      <c r="E60" s="147">
        <v>0</v>
      </c>
      <c r="F60" s="147">
        <v>0</v>
      </c>
      <c r="G60" s="147">
        <f>$I$6*'AG Jul 2017'!AH44/100</f>
        <v>102.78585</v>
      </c>
      <c r="H60" s="147">
        <f>$H$6*'AG Jul 2017'!W44/100</f>
        <v>40.220549999999996</v>
      </c>
      <c r="I60" s="147">
        <f t="shared" si="32"/>
        <v>326.89571999999998</v>
      </c>
      <c r="J60" s="107">
        <f t="shared" si="33"/>
        <v>958.14287999999988</v>
      </c>
      <c r="K60" s="110">
        <f t="shared" si="34"/>
        <v>1307.5828799999999</v>
      </c>
      <c r="L60" s="141">
        <f>'AG Jul 2017'!AT44</f>
        <v>0</v>
      </c>
      <c r="M60" s="141">
        <f>'AG Jul 2017'!AU44</f>
        <v>0</v>
      </c>
      <c r="N60" s="141">
        <f>'AG Jul 2017'!AV44</f>
        <v>0</v>
      </c>
      <c r="O60" s="141">
        <f>'AG Jul 2017'!AW44</f>
        <v>22</v>
      </c>
      <c r="P60" s="141">
        <f>($E$6*'AG Jul 2017'!AQ44/100)*4</f>
        <v>268.08276000000001</v>
      </c>
      <c r="Q60" s="109">
        <f t="shared" si="35"/>
        <v>1307.5828799999999</v>
      </c>
      <c r="R60" s="109">
        <f>Q60-(J60*O60/100)</f>
        <v>1096.7914464</v>
      </c>
      <c r="S60" s="110">
        <f t="shared" si="36"/>
        <v>1039.5001199999999</v>
      </c>
      <c r="T60" s="110">
        <f t="shared" si="37"/>
        <v>828.70868640000003</v>
      </c>
      <c r="U60" s="473">
        <f t="shared" si="38"/>
        <v>1143.4501319999999</v>
      </c>
      <c r="V60" s="473">
        <f t="shared" si="38"/>
        <v>911.57955504000006</v>
      </c>
      <c r="W60" s="142">
        <f>'AG Jul 2017'!BD44</f>
        <v>0</v>
      </c>
      <c r="X60" s="143" t="str">
        <f>'AG Jul 2017'!BE44</f>
        <v>n</v>
      </c>
    </row>
    <row r="61" spans="1:24" x14ac:dyDescent="0.3">
      <c r="A61" s="129" t="str">
        <f>'AG Jul 2017'!K45</f>
        <v>Powershop</v>
      </c>
      <c r="B61" s="130" t="str">
        <f>'AG Jul 2017'!L45</f>
        <v>Standard Saver</v>
      </c>
      <c r="C61" s="147">
        <f>91*'AG Jul 2017'!M45/100</f>
        <v>98.734999999999999</v>
      </c>
      <c r="D61" s="147">
        <f>$G$6*'AG Jul 2017'!N45/100</f>
        <v>83.033090999999999</v>
      </c>
      <c r="E61" s="147">
        <v>0</v>
      </c>
      <c r="F61" s="147">
        <v>0</v>
      </c>
      <c r="G61" s="147">
        <f>$I$6*'AG Jul 2017'!AH45/100</f>
        <v>100.99826999999999</v>
      </c>
      <c r="H61" s="147">
        <f>$H$6*'AG Jul 2017'!W45/100</f>
        <v>55.289849399999994</v>
      </c>
      <c r="I61" s="147">
        <f t="shared" si="32"/>
        <v>338.05621039999994</v>
      </c>
      <c r="J61" s="107">
        <f t="shared" si="33"/>
        <v>957.28484159999971</v>
      </c>
      <c r="K61" s="110">
        <f t="shared" si="34"/>
        <v>1352.2248415999998</v>
      </c>
      <c r="L61" s="141">
        <f>'AG Jul 2017'!AT45</f>
        <v>4</v>
      </c>
      <c r="M61" s="141">
        <f>'AG Jul 2017'!AU45</f>
        <v>0</v>
      </c>
      <c r="N61" s="141">
        <f>'AG Jul 2017'!AV45</f>
        <v>14</v>
      </c>
      <c r="O61" s="141">
        <f>'AG Jul 2017'!AW45</f>
        <v>0</v>
      </c>
      <c r="P61" s="141">
        <f>($E$6*'AG Jul 2017'!AQ45/100)*4</f>
        <v>309.14047999999997</v>
      </c>
      <c r="Q61" s="109">
        <f>K61-(K61*L61/100)</f>
        <v>1298.1358479359997</v>
      </c>
      <c r="R61" s="109">
        <f>Q61-(K61*N61/100)</f>
        <v>1108.8243701119998</v>
      </c>
      <c r="S61" s="110">
        <f t="shared" si="36"/>
        <v>988.99536793599964</v>
      </c>
      <c r="T61" s="110">
        <f t="shared" si="37"/>
        <v>799.68389011199974</v>
      </c>
      <c r="U61" s="473">
        <f t="shared" si="38"/>
        <v>1087.8949047295996</v>
      </c>
      <c r="V61" s="473">
        <f t="shared" si="38"/>
        <v>879.65227912319983</v>
      </c>
      <c r="W61" s="142">
        <f>'AG Jul 2017'!BD45</f>
        <v>0</v>
      </c>
      <c r="X61" s="143" t="str">
        <f>'AG Jul 2017'!BE45</f>
        <v>n</v>
      </c>
    </row>
    <row r="62" spans="1:24" x14ac:dyDescent="0.3">
      <c r="A62" s="129" t="str">
        <f>'AG Jul 2017'!K46</f>
        <v>Red Energy</v>
      </c>
      <c r="B62" s="130" t="str">
        <f>'AG Jul 2017'!L46</f>
        <v>Living Energy Saver</v>
      </c>
      <c r="C62" s="147">
        <f>91*'AG Jul 2017'!M46/100</f>
        <v>81.900000000000006</v>
      </c>
      <c r="D62" s="147">
        <f>$G$6*'AG Jul 2017'!N46/100</f>
        <v>84.910049999999998</v>
      </c>
      <c r="E62" s="147">
        <v>0</v>
      </c>
      <c r="F62" s="147">
        <v>0</v>
      </c>
      <c r="G62" s="147">
        <f>$I$6*'AG Jul 2017'!AH46/100</f>
        <v>98.31689999999999</v>
      </c>
      <c r="H62" s="147">
        <f>$H$6*'AG Jul 2017'!W46/100</f>
        <v>34.857809999999994</v>
      </c>
      <c r="I62" s="147">
        <f t="shared" si="32"/>
        <v>299.98475999999994</v>
      </c>
      <c r="J62" s="107">
        <f t="shared" si="33"/>
        <v>872.33903999999973</v>
      </c>
      <c r="K62" s="110">
        <f t="shared" si="34"/>
        <v>1199.9390399999997</v>
      </c>
      <c r="L62" s="141">
        <f>'AG Jul 2017'!AT46</f>
        <v>0</v>
      </c>
      <c r="M62" s="141">
        <f>'AG Jul 2017'!AU46</f>
        <v>0</v>
      </c>
      <c r="N62" s="141">
        <f>'AG Jul 2017'!AV46</f>
        <v>10</v>
      </c>
      <c r="O62" s="141">
        <f>'AG Jul 2017'!AW46</f>
        <v>0</v>
      </c>
      <c r="P62" s="141">
        <f>($E$6*'AG Jul 2017'!AQ46/100)*4</f>
        <v>268.08276000000001</v>
      </c>
      <c r="Q62" s="109">
        <f t="shared" ref="Q62:Q64" si="39">K62</f>
        <v>1199.9390399999997</v>
      </c>
      <c r="R62" s="109">
        <f>Q62-(K62*N62/100)</f>
        <v>1079.9451359999998</v>
      </c>
      <c r="S62" s="110">
        <f t="shared" si="36"/>
        <v>931.85627999999974</v>
      </c>
      <c r="T62" s="110">
        <f t="shared" si="37"/>
        <v>811.86237599999981</v>
      </c>
      <c r="U62" s="473">
        <f t="shared" si="38"/>
        <v>1025.0419079999997</v>
      </c>
      <c r="V62" s="473">
        <f t="shared" si="38"/>
        <v>893.04861359999984</v>
      </c>
      <c r="W62" s="142">
        <f>'AG Jul 2017'!BD46</f>
        <v>0</v>
      </c>
      <c r="X62" s="143" t="str">
        <f>'AG Jul 2017'!BE46</f>
        <v>n</v>
      </c>
    </row>
    <row r="63" spans="1:24" x14ac:dyDescent="0.3">
      <c r="A63" s="129" t="str">
        <f>'AG Jul 2017'!K47</f>
        <v>Simply Energy</v>
      </c>
      <c r="B63" s="130" t="str">
        <f>'AG Jul 2017'!L47</f>
        <v>Plus</v>
      </c>
      <c r="C63" s="147">
        <f>91*'AG Jul 2017'!M47/100</f>
        <v>74.720100000000002</v>
      </c>
      <c r="D63" s="147">
        <f>$G$6*'AG Jul 2017'!N47/100</f>
        <v>83.980508399999977</v>
      </c>
      <c r="E63" s="147">
        <v>0</v>
      </c>
      <c r="F63" s="147">
        <v>0</v>
      </c>
      <c r="G63" s="147">
        <f>$I$6*'AG Jul 2017'!AH47/100</f>
        <v>79.681378499999994</v>
      </c>
      <c r="H63" s="147">
        <f>$H$6*'AG Jul 2017'!W47/100</f>
        <v>32.337322199999996</v>
      </c>
      <c r="I63" s="147">
        <f t="shared" si="32"/>
        <v>270.71930909999998</v>
      </c>
      <c r="J63" s="107">
        <f t="shared" si="33"/>
        <v>783.99683639999989</v>
      </c>
      <c r="K63" s="110">
        <f t="shared" si="34"/>
        <v>1082.8772363999999</v>
      </c>
      <c r="L63" s="141">
        <f>'AG Jul 2017'!AT47</f>
        <v>0</v>
      </c>
      <c r="M63" s="141">
        <f>'AG Jul 2017'!AU47</f>
        <v>0</v>
      </c>
      <c r="N63" s="141">
        <f>'AG Jul 2017'!AV47</f>
        <v>0</v>
      </c>
      <c r="O63" s="141">
        <f>'AG Jul 2017'!AW47</f>
        <v>15</v>
      </c>
      <c r="P63" s="141">
        <f>($E$6*'AG Jul 2017'!AQ47/100)*4</f>
        <v>156.9854</v>
      </c>
      <c r="Q63" s="109">
        <f t="shared" si="39"/>
        <v>1082.8772363999999</v>
      </c>
      <c r="R63" s="109">
        <f>Q63-(J63*O63/100)</f>
        <v>965.27771093999991</v>
      </c>
      <c r="S63" s="110">
        <f t="shared" si="36"/>
        <v>925.89183639999987</v>
      </c>
      <c r="T63" s="110">
        <f t="shared" si="37"/>
        <v>808.29231093999988</v>
      </c>
      <c r="U63" s="473">
        <f t="shared" si="38"/>
        <v>1018.48102004</v>
      </c>
      <c r="V63" s="473">
        <f t="shared" si="38"/>
        <v>889.12154203399996</v>
      </c>
      <c r="W63" s="142">
        <f>'AG Jul 2017'!BD47</f>
        <v>24</v>
      </c>
      <c r="X63" s="143" t="str">
        <f>'AG Jul 2017'!BE47</f>
        <v>y</v>
      </c>
    </row>
    <row r="64" spans="1:24" x14ac:dyDescent="0.3">
      <c r="A64" s="129" t="str">
        <f>'AG Jul 2017'!K48</f>
        <v>Energy Locals</v>
      </c>
      <c r="B64" s="130" t="str">
        <f>'AG Jul 2017'!L48</f>
        <v>Market offer</v>
      </c>
      <c r="C64" s="147">
        <f>91*'AG Jul 2017'!M48/100</f>
        <v>91</v>
      </c>
      <c r="D64" s="147">
        <f>$G$6*'AG Jul 2017'!N48/100</f>
        <v>67.928039999999996</v>
      </c>
      <c r="E64" s="147">
        <v>0</v>
      </c>
      <c r="F64" s="147">
        <v>0</v>
      </c>
      <c r="G64" s="147">
        <f>$I$6*'AG Jul 2017'!AH48/100</f>
        <v>80.441099999999992</v>
      </c>
      <c r="H64" s="147">
        <f>$H$6*'AG Jul 2017'!W48/100</f>
        <v>40.220549999999996</v>
      </c>
      <c r="I64" s="147">
        <f t="shared" si="32"/>
        <v>279.58969000000002</v>
      </c>
      <c r="J64" s="107">
        <f t="shared" si="33"/>
        <v>754.35876000000007</v>
      </c>
      <c r="K64" s="110">
        <f t="shared" si="34"/>
        <v>1118.3587600000001</v>
      </c>
      <c r="L64" s="141">
        <f>'AG Jul 2017'!AT48</f>
        <v>0</v>
      </c>
      <c r="M64" s="141">
        <f>'AG Jul 2017'!AU48</f>
        <v>0</v>
      </c>
      <c r="N64" s="141">
        <f>'AG Jul 2017'!AV48</f>
        <v>0</v>
      </c>
      <c r="O64" s="141">
        <f>'AG Jul 2017'!AW48</f>
        <v>0</v>
      </c>
      <c r="P64" s="141">
        <f>($E$6*'AG Jul 2017'!AQ48/100)*4</f>
        <v>282.57371999999998</v>
      </c>
      <c r="Q64" s="109">
        <f t="shared" si="39"/>
        <v>1118.3587600000001</v>
      </c>
      <c r="R64" s="109">
        <f>Q64-(J64*O64/100)</f>
        <v>1118.3587600000001</v>
      </c>
      <c r="S64" s="110">
        <f t="shared" si="36"/>
        <v>835.78504000000009</v>
      </c>
      <c r="T64" s="110">
        <f t="shared" si="37"/>
        <v>835.78504000000009</v>
      </c>
      <c r="U64" s="473">
        <f t="shared" si="38"/>
        <v>919.36354400000016</v>
      </c>
      <c r="V64" s="473">
        <f t="shared" si="38"/>
        <v>919.36354400000016</v>
      </c>
      <c r="W64" s="142">
        <f>'AG Jul 2017'!BD48</f>
        <v>0</v>
      </c>
      <c r="X64" s="143" t="str">
        <f>'AG Jul 2017'!BE48</f>
        <v>n</v>
      </c>
    </row>
    <row r="65" spans="1:129" s="63" customFormat="1" ht="14.5" thickBot="1" x14ac:dyDescent="0.35">
      <c r="A65" s="135" t="str">
        <f>'AG Jul 2017'!K49</f>
        <v>Alinta Energy</v>
      </c>
      <c r="B65" s="136" t="str">
        <f>'AG Jul 2017'!L49</f>
        <v>Fair Deal</v>
      </c>
      <c r="C65" s="148">
        <f>91*'AG Jul 2017'!M49/100</f>
        <v>93.311400000000006</v>
      </c>
      <c r="D65" s="148">
        <f>$G$6*'AG Jul 2017'!N49/100</f>
        <v>99.067683599999995</v>
      </c>
      <c r="E65" s="148">
        <v>0</v>
      </c>
      <c r="F65" s="148">
        <v>0</v>
      </c>
      <c r="G65" s="148">
        <f>$I$6*'AG Jul 2017'!AH49/100</f>
        <v>103.72432950000001</v>
      </c>
      <c r="H65" s="148">
        <f>$H$6*'AG Jul 2017'!W49/100</f>
        <v>35.072319599999993</v>
      </c>
      <c r="I65" s="148">
        <f t="shared" ref="I65" si="40">SUM(C65:H65)</f>
        <v>331.17573270000003</v>
      </c>
      <c r="J65" s="117">
        <f t="shared" ref="J65" si="41">(I65-C65)*4</f>
        <v>951.45733080000014</v>
      </c>
      <c r="K65" s="120">
        <f t="shared" ref="K65" si="42">I65*4</f>
        <v>1324.7029308000001</v>
      </c>
      <c r="L65" s="144">
        <f>'AG Jul 2017'!AT49</f>
        <v>0</v>
      </c>
      <c r="M65" s="144">
        <f>'AG Jul 2017'!AU49</f>
        <v>0</v>
      </c>
      <c r="N65" s="144">
        <f>'AG Jul 2017'!AV49</f>
        <v>0</v>
      </c>
      <c r="O65" s="144">
        <f>'AG Jul 2017'!AW49</f>
        <v>23</v>
      </c>
      <c r="P65" s="144">
        <f>($E$6*'AG Jul 2017'!AQ49/100)*4</f>
        <v>147.32476</v>
      </c>
      <c r="Q65" s="119">
        <f t="shared" ref="Q65" si="43">K65</f>
        <v>1324.7029308000001</v>
      </c>
      <c r="R65" s="119">
        <f>Q65-(J65*O65/100)</f>
        <v>1105.8677447160001</v>
      </c>
      <c r="S65" s="120">
        <f t="shared" ref="S65" si="44">Q65-P65</f>
        <v>1177.3781708000001</v>
      </c>
      <c r="T65" s="120">
        <f t="shared" ref="T65" si="45">R65-P65</f>
        <v>958.54298471600009</v>
      </c>
      <c r="U65" s="474">
        <f t="shared" ref="U65" si="46">S65*1.1</f>
        <v>1295.1159878800001</v>
      </c>
      <c r="V65" s="474">
        <f t="shared" ref="V65" si="47">T65*1.1</f>
        <v>1054.3972831876001</v>
      </c>
      <c r="W65" s="145">
        <f>'AG Jul 2017'!BD49</f>
        <v>0</v>
      </c>
      <c r="X65" s="146" t="str">
        <f>'AG Jul 2017'!BE49</f>
        <v>n</v>
      </c>
      <c r="Y65" s="186"/>
      <c r="Z65" s="186"/>
      <c r="AA65" s="186"/>
      <c r="AB65" s="186"/>
      <c r="AC65" s="186"/>
      <c r="AD65" s="186"/>
      <c r="AE65" s="186"/>
      <c r="AF65" s="186"/>
      <c r="AG65" s="186"/>
      <c r="AH65" s="186"/>
      <c r="AI65" s="186"/>
      <c r="AJ65" s="186"/>
      <c r="AK65" s="186"/>
      <c r="AL65" s="186"/>
      <c r="AM65" s="186"/>
      <c r="AN65" s="186"/>
      <c r="AO65" s="186"/>
      <c r="AP65" s="186"/>
      <c r="AQ65" s="186"/>
      <c r="AR65" s="186"/>
      <c r="AS65" s="186"/>
      <c r="AT65" s="186"/>
      <c r="AU65" s="186"/>
      <c r="AV65" s="186"/>
      <c r="AW65" s="186"/>
      <c r="AX65" s="186"/>
      <c r="AY65" s="186"/>
      <c r="AZ65" s="186"/>
      <c r="BA65" s="186"/>
      <c r="BB65" s="186"/>
      <c r="BC65" s="186"/>
      <c r="BD65" s="186"/>
      <c r="BE65" s="186"/>
      <c r="BF65" s="186"/>
      <c r="BG65" s="186"/>
      <c r="BH65" s="186"/>
      <c r="BI65" s="186"/>
      <c r="BJ65" s="186"/>
      <c r="BK65" s="186"/>
      <c r="BL65" s="186"/>
      <c r="BM65" s="186"/>
      <c r="BN65" s="186"/>
      <c r="BO65" s="186"/>
      <c r="BP65" s="186"/>
      <c r="BQ65" s="186"/>
      <c r="BR65" s="186"/>
      <c r="BS65" s="186"/>
      <c r="BT65" s="186"/>
      <c r="BU65" s="186"/>
      <c r="BV65" s="186"/>
      <c r="BW65" s="186"/>
      <c r="BX65" s="186"/>
      <c r="BY65" s="186"/>
      <c r="BZ65" s="186"/>
      <c r="CA65" s="186"/>
      <c r="CB65" s="186"/>
      <c r="CC65" s="186"/>
      <c r="CD65" s="186"/>
      <c r="CE65" s="186"/>
      <c r="CF65" s="186"/>
      <c r="CG65" s="186"/>
      <c r="CH65" s="186"/>
      <c r="CI65" s="186"/>
      <c r="CJ65" s="186"/>
      <c r="CK65" s="186"/>
      <c r="CL65" s="186"/>
      <c r="CM65" s="186"/>
      <c r="CN65" s="186"/>
      <c r="CO65" s="186"/>
      <c r="CP65" s="186"/>
      <c r="CQ65" s="186"/>
      <c r="CR65" s="186"/>
      <c r="CS65" s="186"/>
      <c r="CT65" s="186"/>
      <c r="CU65" s="186"/>
      <c r="CV65" s="186"/>
      <c r="CW65" s="186"/>
      <c r="CX65" s="186"/>
      <c r="CY65" s="186"/>
      <c r="CZ65" s="186"/>
      <c r="DA65" s="186"/>
      <c r="DB65" s="186"/>
      <c r="DC65" s="186"/>
      <c r="DD65" s="186"/>
      <c r="DE65" s="186"/>
      <c r="DF65" s="186"/>
      <c r="DG65" s="186"/>
      <c r="DH65" s="186"/>
      <c r="DI65" s="186"/>
      <c r="DJ65" s="186"/>
      <c r="DK65" s="186"/>
      <c r="DL65" s="186"/>
      <c r="DM65" s="186"/>
      <c r="DN65" s="186"/>
      <c r="DO65" s="186"/>
      <c r="DP65" s="186"/>
      <c r="DQ65" s="186"/>
      <c r="DR65" s="186"/>
      <c r="DS65" s="186"/>
      <c r="DT65" s="186"/>
      <c r="DU65" s="186"/>
      <c r="DV65" s="186"/>
      <c r="DW65" s="186"/>
      <c r="DX65" s="186"/>
      <c r="DY65" s="186"/>
    </row>
    <row r="66" spans="1:129" s="186" customFormat="1" x14ac:dyDescent="0.3"/>
    <row r="67" spans="1:129" s="186" customFormat="1" x14ac:dyDescent="0.3"/>
    <row r="68" spans="1:129" s="186" customFormat="1" x14ac:dyDescent="0.3"/>
    <row r="69" spans="1:129" s="186" customFormat="1" x14ac:dyDescent="0.3"/>
    <row r="70" spans="1:129" s="186" customFormat="1" x14ac:dyDescent="0.3"/>
    <row r="71" spans="1:129" s="186" customFormat="1" x14ac:dyDescent="0.3"/>
    <row r="72" spans="1:129" s="186" customFormat="1" x14ac:dyDescent="0.3"/>
    <row r="73" spans="1:129" s="186" customFormat="1" x14ac:dyDescent="0.3"/>
    <row r="74" spans="1:129" s="186" customFormat="1" x14ac:dyDescent="0.3"/>
    <row r="75" spans="1:129" s="186" customFormat="1" x14ac:dyDescent="0.3"/>
    <row r="76" spans="1:129" s="186" customFormat="1" x14ac:dyDescent="0.3"/>
    <row r="77" spans="1:129" s="186" customFormat="1" x14ac:dyDescent="0.3"/>
    <row r="78" spans="1:129" s="186" customFormat="1" x14ac:dyDescent="0.3"/>
    <row r="79" spans="1:129" s="186" customFormat="1" x14ac:dyDescent="0.3"/>
    <row r="80" spans="1:129" s="186" customFormat="1" x14ac:dyDescent="0.3"/>
    <row r="81" s="186" customFormat="1" x14ac:dyDescent="0.3"/>
    <row r="82" s="186" customFormat="1" x14ac:dyDescent="0.3"/>
    <row r="83" s="186" customFormat="1" x14ac:dyDescent="0.3"/>
    <row r="84" s="186" customFormat="1" x14ac:dyDescent="0.3"/>
    <row r="85" s="186" customFormat="1" x14ac:dyDescent="0.3"/>
    <row r="86" s="186" customFormat="1" x14ac:dyDescent="0.3"/>
    <row r="87" s="186" customFormat="1" x14ac:dyDescent="0.3"/>
    <row r="88" s="186" customFormat="1" x14ac:dyDescent="0.3"/>
    <row r="89" s="186" customFormat="1" x14ac:dyDescent="0.3"/>
    <row r="90" s="186" customFormat="1" x14ac:dyDescent="0.3"/>
    <row r="91" s="186" customFormat="1" x14ac:dyDescent="0.3"/>
    <row r="92" s="186" customFormat="1" x14ac:dyDescent="0.3"/>
    <row r="93" s="186" customFormat="1" x14ac:dyDescent="0.3"/>
    <row r="94" s="186" customFormat="1" x14ac:dyDescent="0.3"/>
    <row r="95" s="186" customFormat="1" x14ac:dyDescent="0.3"/>
    <row r="96" s="186" customFormat="1" x14ac:dyDescent="0.3"/>
    <row r="97" s="186" customFormat="1" x14ac:dyDescent="0.3"/>
    <row r="98" s="186" customFormat="1" x14ac:dyDescent="0.3"/>
    <row r="99" s="186" customFormat="1" x14ac:dyDescent="0.3"/>
    <row r="100" s="186" customFormat="1" x14ac:dyDescent="0.3"/>
    <row r="101" s="186" customFormat="1" x14ac:dyDescent="0.3"/>
    <row r="102" s="186" customFormat="1" x14ac:dyDescent="0.3"/>
    <row r="103" s="186" customFormat="1" x14ac:dyDescent="0.3"/>
    <row r="104" s="186" customFormat="1" x14ac:dyDescent="0.3"/>
    <row r="105" s="186" customFormat="1" x14ac:dyDescent="0.3"/>
    <row r="106" s="186" customFormat="1" x14ac:dyDescent="0.3"/>
    <row r="107" s="186" customFormat="1" x14ac:dyDescent="0.3"/>
    <row r="108" s="186" customFormat="1" x14ac:dyDescent="0.3"/>
    <row r="109" s="186" customFormat="1" x14ac:dyDescent="0.3"/>
    <row r="110" s="186" customFormat="1" x14ac:dyDescent="0.3"/>
    <row r="111" s="186" customFormat="1" x14ac:dyDescent="0.3"/>
    <row r="112" s="186" customFormat="1" x14ac:dyDescent="0.3"/>
    <row r="113" s="186" customFormat="1" x14ac:dyDescent="0.3"/>
    <row r="114" s="186" customFormat="1" x14ac:dyDescent="0.3"/>
    <row r="115" s="186" customFormat="1" x14ac:dyDescent="0.3"/>
    <row r="116" s="186" customFormat="1" x14ac:dyDescent="0.3"/>
    <row r="117" s="186" customFormat="1" x14ac:dyDescent="0.3"/>
    <row r="118" s="186" customFormat="1" x14ac:dyDescent="0.3"/>
    <row r="119" s="186" customFormat="1" x14ac:dyDescent="0.3"/>
    <row r="120" s="186" customFormat="1" x14ac:dyDescent="0.3"/>
    <row r="121" s="186" customFormat="1" x14ac:dyDescent="0.3"/>
    <row r="122" s="186" customFormat="1" x14ac:dyDescent="0.3"/>
    <row r="123" s="186" customFormat="1" x14ac:dyDescent="0.3"/>
    <row r="124" s="186" customFormat="1" x14ac:dyDescent="0.3"/>
    <row r="125" s="186" customFormat="1" x14ac:dyDescent="0.3"/>
    <row r="126" s="186" customFormat="1" x14ac:dyDescent="0.3"/>
    <row r="127" s="186" customFormat="1" x14ac:dyDescent="0.3"/>
    <row r="128" s="186" customFormat="1" x14ac:dyDescent="0.3"/>
    <row r="129" s="186" customFormat="1" x14ac:dyDescent="0.3"/>
    <row r="130" s="186" customFormat="1" x14ac:dyDescent="0.3"/>
    <row r="131" s="186" customFormat="1" x14ac:dyDescent="0.3"/>
    <row r="132" s="186" customFormat="1" x14ac:dyDescent="0.3"/>
    <row r="133" s="186" customFormat="1" x14ac:dyDescent="0.3"/>
    <row r="134" s="186" customFormat="1" x14ac:dyDescent="0.3"/>
    <row r="135" s="186" customFormat="1" x14ac:dyDescent="0.3"/>
    <row r="136" s="186" customFormat="1" x14ac:dyDescent="0.3"/>
    <row r="137" s="186" customFormat="1" x14ac:dyDescent="0.3"/>
    <row r="138" s="186" customFormat="1" x14ac:dyDescent="0.3"/>
    <row r="139" s="186" customFormat="1" x14ac:dyDescent="0.3"/>
    <row r="140" s="186" customFormat="1" x14ac:dyDescent="0.3"/>
    <row r="141" s="186" customFormat="1" x14ac:dyDescent="0.3"/>
    <row r="142" s="186" customFormat="1" x14ac:dyDescent="0.3"/>
    <row r="143" s="186" customFormat="1" x14ac:dyDescent="0.3"/>
    <row r="144" s="186" customFormat="1" x14ac:dyDescent="0.3"/>
    <row r="145" s="186" customFormat="1" x14ac:dyDescent="0.3"/>
    <row r="146" s="186" customFormat="1" x14ac:dyDescent="0.3"/>
    <row r="147" s="186" customFormat="1" x14ac:dyDescent="0.3"/>
    <row r="148" s="186" customFormat="1" x14ac:dyDescent="0.3"/>
    <row r="149" s="186" customFormat="1" x14ac:dyDescent="0.3"/>
    <row r="150" s="186" customFormat="1" x14ac:dyDescent="0.3"/>
    <row r="151" s="186" customFormat="1" x14ac:dyDescent="0.3"/>
    <row r="152" s="186" customFormat="1" x14ac:dyDescent="0.3"/>
    <row r="153" s="186" customFormat="1" x14ac:dyDescent="0.3"/>
    <row r="154" s="186" customFormat="1" x14ac:dyDescent="0.3"/>
    <row r="155" s="186" customFormat="1" x14ac:dyDescent="0.3"/>
    <row r="156" s="186" customFormat="1" x14ac:dyDescent="0.3"/>
    <row r="157" s="186" customFormat="1" x14ac:dyDescent="0.3"/>
    <row r="158" s="186" customFormat="1" x14ac:dyDescent="0.3"/>
    <row r="159" s="186" customFormat="1" x14ac:dyDescent="0.3"/>
    <row r="160" s="186" customFormat="1" x14ac:dyDescent="0.3"/>
    <row r="161" s="186" customFormat="1" x14ac:dyDescent="0.3"/>
    <row r="162" s="186" customFormat="1" x14ac:dyDescent="0.3"/>
    <row r="163" s="186" customFormat="1" x14ac:dyDescent="0.3"/>
    <row r="164" s="186" customFormat="1" x14ac:dyDescent="0.3"/>
    <row r="165" s="186" customFormat="1" x14ac:dyDescent="0.3"/>
    <row r="166" s="186" customFormat="1" x14ac:dyDescent="0.3"/>
    <row r="167" s="186" customFormat="1" x14ac:dyDescent="0.3"/>
    <row r="168" s="186" customFormat="1" x14ac:dyDescent="0.3"/>
    <row r="169" s="186" customFormat="1" x14ac:dyDescent="0.3"/>
    <row r="170" s="186" customFormat="1" x14ac:dyDescent="0.3"/>
    <row r="171" s="186" customFormat="1" x14ac:dyDescent="0.3"/>
    <row r="172" s="186" customFormat="1" x14ac:dyDescent="0.3"/>
    <row r="173" s="186" customFormat="1" x14ac:dyDescent="0.3"/>
    <row r="174" s="186" customFormat="1" x14ac:dyDescent="0.3"/>
    <row r="175" s="186" customFormat="1" x14ac:dyDescent="0.3"/>
    <row r="176" s="186" customFormat="1" x14ac:dyDescent="0.3"/>
    <row r="177" s="186" customFormat="1" x14ac:dyDescent="0.3"/>
    <row r="178" s="186" customFormat="1" x14ac:dyDescent="0.3"/>
    <row r="179" s="186" customFormat="1" x14ac:dyDescent="0.3"/>
    <row r="180" s="186" customFormat="1" x14ac:dyDescent="0.3"/>
    <row r="181" s="186" customFormat="1" x14ac:dyDescent="0.3"/>
    <row r="182" s="186" customFormat="1" x14ac:dyDescent="0.3"/>
    <row r="183" s="186" customFormat="1" x14ac:dyDescent="0.3"/>
    <row r="184" s="186" customFormat="1" x14ac:dyDescent="0.3"/>
    <row r="185" s="186" customFormat="1" x14ac:dyDescent="0.3"/>
    <row r="186" s="186" customFormat="1" x14ac:dyDescent="0.3"/>
    <row r="187" s="186" customFormat="1" x14ac:dyDescent="0.3"/>
    <row r="188" s="186" customFormat="1" x14ac:dyDescent="0.3"/>
    <row r="189" s="186" customFormat="1" x14ac:dyDescent="0.3"/>
    <row r="190" s="186" customFormat="1" x14ac:dyDescent="0.3"/>
    <row r="191" s="186" customFormat="1" x14ac:dyDescent="0.3"/>
    <row r="192" s="186" customFormat="1" x14ac:dyDescent="0.3"/>
    <row r="193" s="186" customFormat="1" x14ac:dyDescent="0.3"/>
    <row r="194" s="186" customFormat="1" x14ac:dyDescent="0.3"/>
    <row r="195" s="186" customFormat="1" x14ac:dyDescent="0.3"/>
    <row r="196" s="186" customFormat="1" x14ac:dyDescent="0.3"/>
    <row r="197" s="186" customFormat="1" x14ac:dyDescent="0.3"/>
    <row r="198" s="186" customFormat="1" x14ac:dyDescent="0.3"/>
    <row r="199" s="186" customFormat="1" x14ac:dyDescent="0.3"/>
    <row r="200" s="186" customFormat="1" x14ac:dyDescent="0.3"/>
    <row r="201" s="186" customFormat="1" x14ac:dyDescent="0.3"/>
    <row r="202" s="186" customFormat="1" x14ac:dyDescent="0.3"/>
    <row r="203" s="186" customFormat="1" x14ac:dyDescent="0.3"/>
    <row r="204" s="186" customFormat="1" x14ac:dyDescent="0.3"/>
    <row r="205" s="186" customFormat="1" x14ac:dyDescent="0.3"/>
    <row r="206" s="186" customFormat="1" x14ac:dyDescent="0.3"/>
    <row r="207" s="186" customFormat="1" x14ac:dyDescent="0.3"/>
    <row r="208" s="186" customFormat="1" x14ac:dyDescent="0.3"/>
    <row r="209" s="186" customFormat="1" x14ac:dyDescent="0.3"/>
    <row r="210" s="186" customFormat="1" x14ac:dyDescent="0.3"/>
    <row r="211" s="186" customFormat="1" x14ac:dyDescent="0.3"/>
    <row r="212" s="186" customFormat="1" x14ac:dyDescent="0.3"/>
    <row r="213" s="186" customFormat="1" x14ac:dyDescent="0.3"/>
    <row r="214" s="186" customFormat="1" x14ac:dyDescent="0.3"/>
    <row r="215" s="186" customFormat="1" x14ac:dyDescent="0.3"/>
    <row r="216" s="186" customFormat="1" x14ac:dyDescent="0.3"/>
    <row r="217" s="186" customFormat="1" x14ac:dyDescent="0.3"/>
    <row r="218" s="186" customFormat="1" x14ac:dyDescent="0.3"/>
    <row r="219" s="186" customFormat="1" x14ac:dyDescent="0.3"/>
    <row r="220" s="186" customFormat="1" x14ac:dyDescent="0.3"/>
    <row r="221" s="186" customFormat="1" x14ac:dyDescent="0.3"/>
    <row r="222" s="186" customFormat="1" x14ac:dyDescent="0.3"/>
    <row r="223" s="186" customFormat="1" x14ac:dyDescent="0.3"/>
    <row r="224" s="186" customFormat="1" x14ac:dyDescent="0.3"/>
    <row r="225" s="186" customFormat="1" x14ac:dyDescent="0.3"/>
    <row r="226" s="186" customFormat="1" x14ac:dyDescent="0.3"/>
    <row r="227" s="186" customFormat="1" x14ac:dyDescent="0.3"/>
    <row r="228" s="186" customFormat="1" x14ac:dyDescent="0.3"/>
    <row r="229" s="186" customFormat="1" x14ac:dyDescent="0.3"/>
    <row r="230" s="186" customFormat="1" x14ac:dyDescent="0.3"/>
    <row r="231" s="186" customFormat="1" x14ac:dyDescent="0.3"/>
    <row r="232" s="186" customFormat="1" x14ac:dyDescent="0.3"/>
    <row r="233" s="186" customFormat="1" x14ac:dyDescent="0.3"/>
    <row r="234" s="186" customFormat="1" x14ac:dyDescent="0.3"/>
    <row r="235" s="186" customFormat="1" x14ac:dyDescent="0.3"/>
    <row r="236" s="186" customFormat="1" x14ac:dyDescent="0.3"/>
    <row r="237" s="186" customFormat="1" x14ac:dyDescent="0.3"/>
    <row r="238" s="186" customFormat="1" x14ac:dyDescent="0.3"/>
    <row r="239" s="186" customFormat="1" x14ac:dyDescent="0.3"/>
    <row r="240" s="186" customFormat="1" x14ac:dyDescent="0.3"/>
    <row r="241" s="186" customFormat="1" x14ac:dyDescent="0.3"/>
    <row r="242" s="186" customFormat="1" x14ac:dyDescent="0.3"/>
    <row r="243" s="186" customFormat="1" x14ac:dyDescent="0.3"/>
    <row r="244" s="186" customFormat="1" x14ac:dyDescent="0.3"/>
    <row r="245" s="186" customFormat="1" x14ac:dyDescent="0.3"/>
    <row r="246" s="186" customFormat="1" x14ac:dyDescent="0.3"/>
    <row r="247" s="186" customFormat="1" x14ac:dyDescent="0.3"/>
    <row r="248" s="186" customFormat="1" x14ac:dyDescent="0.3"/>
    <row r="249" s="186" customFormat="1" x14ac:dyDescent="0.3"/>
    <row r="250" s="186" customFormat="1" x14ac:dyDescent="0.3"/>
    <row r="251" s="186" customFormat="1" x14ac:dyDescent="0.3"/>
    <row r="252" s="186" customFormat="1" x14ac:dyDescent="0.3"/>
    <row r="253" s="186" customFormat="1" x14ac:dyDescent="0.3"/>
    <row r="254" s="186" customFormat="1" x14ac:dyDescent="0.3"/>
    <row r="255" s="186" customFormat="1" x14ac:dyDescent="0.3"/>
    <row r="256" s="186" customFormat="1" x14ac:dyDescent="0.3"/>
    <row r="257" s="186" customFormat="1" x14ac:dyDescent="0.3"/>
    <row r="258" s="186" customFormat="1" x14ac:dyDescent="0.3"/>
    <row r="259" s="186" customFormat="1" x14ac:dyDescent="0.3"/>
    <row r="260" s="186" customFormat="1" x14ac:dyDescent="0.3"/>
    <row r="261" s="186" customFormat="1" x14ac:dyDescent="0.3"/>
    <row r="262" s="186" customFormat="1" x14ac:dyDescent="0.3"/>
    <row r="263" s="186" customFormat="1" x14ac:dyDescent="0.3"/>
    <row r="264" s="186" customFormat="1" x14ac:dyDescent="0.3"/>
    <row r="265" s="186" customFormat="1" x14ac:dyDescent="0.3"/>
    <row r="266" s="186" customFormat="1" x14ac:dyDescent="0.3"/>
    <row r="267" s="186" customFormat="1" x14ac:dyDescent="0.3"/>
    <row r="268" s="186" customFormat="1" x14ac:dyDescent="0.3"/>
    <row r="269" s="186" customFormat="1" x14ac:dyDescent="0.3"/>
    <row r="270" s="186" customFormat="1" x14ac:dyDescent="0.3"/>
    <row r="271" s="186" customFormat="1" x14ac:dyDescent="0.3"/>
    <row r="272" s="186" customFormat="1" x14ac:dyDescent="0.3"/>
    <row r="273" s="186" customFormat="1" x14ac:dyDescent="0.3"/>
    <row r="274" s="186" customFormat="1" x14ac:dyDescent="0.3"/>
    <row r="275" s="186" customFormat="1" x14ac:dyDescent="0.3"/>
    <row r="276" s="186" customFormat="1" x14ac:dyDescent="0.3"/>
    <row r="277" s="186" customFormat="1" x14ac:dyDescent="0.3"/>
    <row r="278" s="186" customFormat="1" x14ac:dyDescent="0.3"/>
    <row r="279" s="186" customFormat="1" x14ac:dyDescent="0.3"/>
    <row r="280" s="186" customFormat="1" x14ac:dyDescent="0.3"/>
    <row r="281" s="186" customFormat="1" x14ac:dyDescent="0.3"/>
    <row r="282" s="186" customFormat="1" x14ac:dyDescent="0.3"/>
    <row r="283" s="186" customFormat="1" x14ac:dyDescent="0.3"/>
    <row r="284" s="186" customFormat="1" x14ac:dyDescent="0.3"/>
    <row r="285" s="186" customFormat="1" x14ac:dyDescent="0.3"/>
    <row r="286" s="186" customFormat="1" x14ac:dyDescent="0.3"/>
    <row r="287" s="186" customFormat="1" x14ac:dyDescent="0.3"/>
    <row r="288" s="186" customFormat="1" x14ac:dyDescent="0.3"/>
    <row r="289" s="186" customFormat="1" x14ac:dyDescent="0.3"/>
    <row r="290" s="186" customFormat="1" x14ac:dyDescent="0.3"/>
    <row r="291" s="186" customFormat="1" x14ac:dyDescent="0.3"/>
    <row r="292" s="186" customFormat="1" x14ac:dyDescent="0.3"/>
    <row r="293" s="186" customFormat="1" x14ac:dyDescent="0.3"/>
    <row r="294" s="186" customFormat="1" x14ac:dyDescent="0.3"/>
    <row r="295" s="186" customFormat="1" x14ac:dyDescent="0.3"/>
    <row r="296" s="186" customFormat="1" x14ac:dyDescent="0.3"/>
    <row r="297" s="186" customFormat="1" x14ac:dyDescent="0.3"/>
    <row r="298" s="186" customFormat="1" x14ac:dyDescent="0.3"/>
    <row r="299" s="186" customFormat="1" x14ac:dyDescent="0.3"/>
    <row r="300" s="186" customFormat="1" x14ac:dyDescent="0.3"/>
    <row r="301" s="186" customFormat="1" x14ac:dyDescent="0.3"/>
    <row r="302" s="186" customFormat="1" x14ac:dyDescent="0.3"/>
    <row r="303" s="186" customFormat="1" x14ac:dyDescent="0.3"/>
    <row r="304" s="186" customFormat="1" x14ac:dyDescent="0.3"/>
    <row r="305" s="186" customFormat="1" x14ac:dyDescent="0.3"/>
    <row r="306" s="186" customFormat="1" x14ac:dyDescent="0.3"/>
    <row r="307" s="186" customFormat="1" x14ac:dyDescent="0.3"/>
    <row r="308" s="186" customFormat="1" x14ac:dyDescent="0.3"/>
    <row r="309" s="186" customFormat="1" x14ac:dyDescent="0.3"/>
    <row r="310" s="186" customFormat="1" x14ac:dyDescent="0.3"/>
    <row r="311" s="186" customFormat="1" x14ac:dyDescent="0.3"/>
    <row r="312" s="186" customFormat="1" x14ac:dyDescent="0.3"/>
    <row r="313" s="186" customFormat="1" x14ac:dyDescent="0.3"/>
    <row r="314" s="186" customFormat="1" x14ac:dyDescent="0.3"/>
    <row r="315" s="186" customFormat="1" x14ac:dyDescent="0.3"/>
    <row r="316" s="186" customFormat="1" x14ac:dyDescent="0.3"/>
    <row r="317" s="186" customFormat="1" x14ac:dyDescent="0.3"/>
    <row r="318" s="186" customFormat="1" x14ac:dyDescent="0.3"/>
    <row r="319" s="186" customFormat="1" x14ac:dyDescent="0.3"/>
    <row r="320" s="186" customFormat="1" x14ac:dyDescent="0.3"/>
    <row r="321" s="186" customFormat="1" x14ac:dyDescent="0.3"/>
    <row r="322" s="186" customFormat="1" x14ac:dyDescent="0.3"/>
    <row r="323" s="186" customFormat="1" x14ac:dyDescent="0.3"/>
    <row r="324" s="186" customFormat="1" x14ac:dyDescent="0.3"/>
    <row r="325" s="186" customFormat="1" x14ac:dyDescent="0.3"/>
    <row r="326" s="186" customFormat="1" x14ac:dyDescent="0.3"/>
    <row r="327" s="186" customFormat="1" x14ac:dyDescent="0.3"/>
    <row r="328" s="186" customFormat="1" x14ac:dyDescent="0.3"/>
    <row r="329" s="186" customFormat="1" x14ac:dyDescent="0.3"/>
    <row r="330" s="186" customFormat="1" x14ac:dyDescent="0.3"/>
    <row r="331" s="186" customFormat="1" x14ac:dyDescent="0.3"/>
    <row r="332" s="186" customFormat="1" x14ac:dyDescent="0.3"/>
    <row r="333" s="186" customFormat="1" x14ac:dyDescent="0.3"/>
    <row r="334" s="186" customFormat="1" x14ac:dyDescent="0.3"/>
    <row r="335" s="186" customFormat="1" x14ac:dyDescent="0.3"/>
    <row r="336" s="186" customFormat="1" x14ac:dyDescent="0.3"/>
    <row r="337" s="186" customFormat="1" x14ac:dyDescent="0.3"/>
    <row r="338" s="186" customFormat="1" x14ac:dyDescent="0.3"/>
    <row r="339" s="186" customFormat="1" x14ac:dyDescent="0.3"/>
    <row r="340" s="186" customFormat="1" x14ac:dyDescent="0.3"/>
    <row r="341" s="186" customFormat="1" x14ac:dyDescent="0.3"/>
    <row r="342" s="186" customFormat="1" x14ac:dyDescent="0.3"/>
    <row r="343" s="186" customFormat="1" x14ac:dyDescent="0.3"/>
    <row r="344" s="186" customFormat="1" x14ac:dyDescent="0.3"/>
    <row r="345" s="186" customFormat="1" x14ac:dyDescent="0.3"/>
    <row r="346" s="186" customFormat="1" x14ac:dyDescent="0.3"/>
    <row r="347" s="186" customFormat="1" x14ac:dyDescent="0.3"/>
    <row r="348" s="186" customFormat="1" x14ac:dyDescent="0.3"/>
    <row r="349" s="186" customFormat="1" x14ac:dyDescent="0.3"/>
    <row r="350" s="186" customFormat="1" x14ac:dyDescent="0.3"/>
    <row r="351" s="186" customFormat="1" x14ac:dyDescent="0.3"/>
    <row r="352" s="186" customFormat="1" x14ac:dyDescent="0.3"/>
    <row r="353" s="186" customFormat="1" x14ac:dyDescent="0.3"/>
    <row r="354" s="186" customFormat="1" x14ac:dyDescent="0.3"/>
    <row r="355" s="186" customFormat="1" x14ac:dyDescent="0.3"/>
    <row r="356" s="186" customFormat="1" x14ac:dyDescent="0.3"/>
    <row r="357" s="186" customFormat="1" x14ac:dyDescent="0.3"/>
    <row r="358" s="186" customFormat="1" x14ac:dyDescent="0.3"/>
    <row r="359" s="186" customFormat="1" x14ac:dyDescent="0.3"/>
    <row r="360" s="186" customFormat="1" x14ac:dyDescent="0.3"/>
    <row r="361" s="186" customFormat="1" x14ac:dyDescent="0.3"/>
    <row r="362" s="186" customFormat="1" x14ac:dyDescent="0.3"/>
    <row r="363" s="186" customFormat="1" x14ac:dyDescent="0.3"/>
    <row r="364" s="186" customFormat="1" x14ac:dyDescent="0.3"/>
    <row r="365" s="186" customFormat="1" x14ac:dyDescent="0.3"/>
    <row r="366" s="186" customFormat="1" x14ac:dyDescent="0.3"/>
    <row r="367" s="186" customFormat="1" x14ac:dyDescent="0.3"/>
    <row r="368" s="186" customFormat="1" x14ac:dyDescent="0.3"/>
    <row r="369" s="186" customFormat="1" x14ac:dyDescent="0.3"/>
    <row r="370" s="186" customFormat="1" x14ac:dyDescent="0.3"/>
    <row r="371" s="186" customFormat="1" x14ac:dyDescent="0.3"/>
    <row r="372" s="186" customFormat="1" x14ac:dyDescent="0.3"/>
    <row r="373" s="186" customFormat="1" x14ac:dyDescent="0.3"/>
    <row r="374" s="186" customFormat="1" x14ac:dyDescent="0.3"/>
    <row r="375" s="186" customFormat="1" x14ac:dyDescent="0.3"/>
    <row r="376" s="186" customFormat="1" x14ac:dyDescent="0.3"/>
    <row r="377" s="186" customFormat="1" x14ac:dyDescent="0.3"/>
    <row r="378" s="186" customFormat="1" x14ac:dyDescent="0.3"/>
    <row r="379" s="186" customFormat="1" x14ac:dyDescent="0.3"/>
    <row r="380" s="186" customFormat="1" x14ac:dyDescent="0.3"/>
    <row r="381" s="186" customFormat="1" x14ac:dyDescent="0.3"/>
    <row r="382" s="186" customFormat="1" x14ac:dyDescent="0.3"/>
    <row r="383" s="186" customFormat="1" x14ac:dyDescent="0.3"/>
    <row r="384" s="186" customFormat="1" x14ac:dyDescent="0.3"/>
    <row r="385" s="186" customFormat="1" x14ac:dyDescent="0.3"/>
    <row r="386" s="186" customFormat="1" x14ac:dyDescent="0.3"/>
    <row r="387" s="186" customFormat="1" x14ac:dyDescent="0.3"/>
    <row r="388" s="186" customFormat="1" x14ac:dyDescent="0.3"/>
    <row r="389" s="186" customFormat="1" x14ac:dyDescent="0.3"/>
    <row r="390" s="186" customFormat="1" x14ac:dyDescent="0.3"/>
    <row r="391" s="186" customFormat="1" x14ac:dyDescent="0.3"/>
    <row r="392" s="186" customFormat="1" x14ac:dyDescent="0.3"/>
    <row r="393" s="186" customFormat="1" x14ac:dyDescent="0.3"/>
    <row r="394" s="186" customFormat="1" x14ac:dyDescent="0.3"/>
    <row r="395" s="186" customFormat="1" x14ac:dyDescent="0.3"/>
    <row r="396" s="186" customFormat="1" x14ac:dyDescent="0.3"/>
    <row r="397" s="186" customFormat="1" x14ac:dyDescent="0.3"/>
    <row r="398" s="186" customFormat="1" x14ac:dyDescent="0.3"/>
    <row r="399" s="186" customFormat="1" x14ac:dyDescent="0.3"/>
    <row r="400" s="186" customFormat="1" x14ac:dyDescent="0.3"/>
    <row r="401" s="186" customFormat="1" x14ac:dyDescent="0.3"/>
    <row r="402" s="186" customFormat="1" x14ac:dyDescent="0.3"/>
    <row r="403" s="186" customFormat="1" x14ac:dyDescent="0.3"/>
    <row r="404" s="186" customFormat="1" x14ac:dyDescent="0.3"/>
    <row r="405" s="186" customFormat="1" x14ac:dyDescent="0.3"/>
    <row r="406" s="186" customFormat="1" x14ac:dyDescent="0.3"/>
    <row r="407" s="186" customFormat="1" x14ac:dyDescent="0.3"/>
    <row r="408" s="186" customFormat="1" x14ac:dyDescent="0.3"/>
    <row r="409" s="186" customFormat="1" x14ac:dyDescent="0.3"/>
    <row r="410" s="186" customFormat="1" x14ac:dyDescent="0.3"/>
    <row r="411" s="186" customFormat="1" x14ac:dyDescent="0.3"/>
    <row r="412" s="186" customFormat="1" x14ac:dyDescent="0.3"/>
    <row r="413" s="186" customFormat="1" x14ac:dyDescent="0.3"/>
    <row r="414" s="186" customFormat="1" x14ac:dyDescent="0.3"/>
    <row r="415" s="186" customFormat="1" x14ac:dyDescent="0.3"/>
    <row r="416" s="186" customFormat="1" x14ac:dyDescent="0.3"/>
    <row r="417" s="186" customFormat="1" x14ac:dyDescent="0.3"/>
    <row r="418" s="186" customFormat="1" x14ac:dyDescent="0.3"/>
    <row r="419" s="186" customFormat="1" x14ac:dyDescent="0.3"/>
    <row r="420" s="186" customFormat="1" x14ac:dyDescent="0.3"/>
    <row r="421" s="186" customFormat="1" x14ac:dyDescent="0.3"/>
    <row r="422" s="186" customFormat="1" x14ac:dyDescent="0.3"/>
    <row r="423" s="186" customFormat="1" x14ac:dyDescent="0.3"/>
    <row r="424" s="186" customFormat="1" x14ac:dyDescent="0.3"/>
    <row r="425" s="186" customFormat="1" x14ac:dyDescent="0.3"/>
    <row r="426" s="186" customFormat="1" x14ac:dyDescent="0.3"/>
    <row r="427" s="186" customFormat="1" x14ac:dyDescent="0.3"/>
    <row r="428" s="186" customFormat="1" x14ac:dyDescent="0.3"/>
    <row r="429" s="186" customFormat="1" x14ac:dyDescent="0.3"/>
    <row r="430" s="186" customFormat="1" x14ac:dyDescent="0.3"/>
    <row r="431" s="186" customFormat="1" x14ac:dyDescent="0.3"/>
    <row r="432" s="186" customFormat="1" x14ac:dyDescent="0.3"/>
    <row r="433" s="186" customFormat="1" x14ac:dyDescent="0.3"/>
  </sheetData>
  <sheetProtection algorithmName="SHA-512" hashValue="1nV/ookzaaGrNbyHr2WpmptF8K+hqLPQzdZ9BJ5wwSIRBLB9BNxVbei4gi3xQ731gDaVbPA4aRaom3oV5riyNQ==" saltValue="GmRPVlysbPJSu3uyDNTKZA==" spinCount="100000" sheet="1" objects="1" scenarios="1"/>
  <dataValidations count="2">
    <dataValidation type="whole" showInputMessage="1" showErrorMessage="1" errorTitle="Incorrect number" error="Please enter quarterly consumption between 700-4000kWh" sqref="C5" xr:uid="{00000000-0002-0000-0200-000000000000}">
      <formula1>700</formula1>
      <formula2>4000</formula2>
    </dataValidation>
    <dataValidation type="decimal" showInputMessage="1" showErrorMessage="1" errorTitle="Incorrect entry" error="Enter 1.5 or 3.0 only" sqref="C4" xr:uid="{00000000-0002-0000-0200-000001000000}">
      <formula1>1.5</formula1>
      <formula2>3</formula2>
    </dataValidation>
  </dataValidations>
  <pageMargins left="0.75" right="0.75" top="1" bottom="1" header="0.5" footer="0.5"/>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4"/>
  <dimension ref="A1:DM202"/>
  <sheetViews>
    <sheetView workbookViewId="0">
      <selection activeCell="C4" sqref="C4:C5"/>
    </sheetView>
  </sheetViews>
  <sheetFormatPr defaultColWidth="10.84375" defaultRowHeight="14" x14ac:dyDescent="0.3"/>
  <cols>
    <col min="1" max="1" width="23.15234375" style="54" customWidth="1"/>
    <col min="2" max="2" width="26" style="54" customWidth="1"/>
    <col min="3" max="3" width="12.15234375" style="54" customWidth="1"/>
    <col min="4" max="4" width="14.4609375" style="54" customWidth="1"/>
    <col min="5" max="5" width="12.15234375" style="54" customWidth="1"/>
    <col min="6" max="6" width="14.15234375" style="54" customWidth="1"/>
    <col min="7" max="7" width="13.4609375" style="54" customWidth="1"/>
    <col min="8" max="8" width="14" style="54" customWidth="1"/>
    <col min="9" max="9" width="13.84375" style="54" customWidth="1"/>
    <col min="10" max="10" width="12.15234375" style="54" hidden="1" customWidth="1"/>
    <col min="11" max="16" width="12.15234375" style="54" customWidth="1"/>
    <col min="17" max="20" width="12.15234375" style="54" hidden="1" customWidth="1"/>
    <col min="21" max="24" width="12.15234375" style="54" customWidth="1"/>
    <col min="25" max="117" width="10.84375" style="186"/>
    <col min="118" max="16384" width="10.84375" style="54"/>
  </cols>
  <sheetData>
    <row r="1" spans="1:24" s="186" customFormat="1" x14ac:dyDescent="0.3">
      <c r="A1" s="186" t="s">
        <v>364</v>
      </c>
      <c r="J1" s="186">
        <v>3</v>
      </c>
    </row>
    <row r="2" spans="1:24" s="186" customFormat="1" x14ac:dyDescent="0.3">
      <c r="A2" s="188" t="s">
        <v>330</v>
      </c>
    </row>
    <row r="3" spans="1:24" s="186" customFormat="1" x14ac:dyDescent="0.3">
      <c r="F3" s="189"/>
      <c r="G3" s="189"/>
    </row>
    <row r="4" spans="1:24" x14ac:dyDescent="0.3">
      <c r="A4" s="60" t="s">
        <v>365</v>
      </c>
      <c r="B4" s="61"/>
      <c r="C4" s="62">
        <v>3</v>
      </c>
      <c r="D4" s="64" t="s">
        <v>483</v>
      </c>
      <c r="E4" s="73">
        <f>IF(C4&lt;J1,(675),(1350))</f>
        <v>1350</v>
      </c>
      <c r="F4" s="72"/>
      <c r="G4" s="66" t="s">
        <v>484</v>
      </c>
      <c r="H4" s="75" t="s">
        <v>485</v>
      </c>
      <c r="I4" s="96" t="s">
        <v>397</v>
      </c>
      <c r="J4" s="63"/>
      <c r="K4" s="186"/>
      <c r="L4" s="186"/>
      <c r="M4" s="186"/>
      <c r="N4" s="186"/>
      <c r="O4" s="186"/>
      <c r="P4" s="186"/>
      <c r="Q4" s="186"/>
      <c r="R4" s="186"/>
      <c r="S4" s="186"/>
      <c r="T4" s="186"/>
      <c r="U4" s="186"/>
      <c r="V4" s="186"/>
      <c r="W4" s="186"/>
      <c r="X4" s="186"/>
    </row>
    <row r="5" spans="1:24" x14ac:dyDescent="0.3">
      <c r="A5" s="67" t="s">
        <v>486</v>
      </c>
      <c r="B5" s="68"/>
      <c r="C5" s="69">
        <v>1500</v>
      </c>
      <c r="D5" s="70" t="s">
        <v>487</v>
      </c>
      <c r="E5" s="74">
        <f>C5-(E4-E6)</f>
        <v>893.85</v>
      </c>
      <c r="F5" s="64" t="s">
        <v>488</v>
      </c>
      <c r="G5" s="79">
        <f>E5*70/100</f>
        <v>625.69500000000005</v>
      </c>
      <c r="H5" s="80">
        <f>E5*30/100</f>
        <v>268.15499999999997</v>
      </c>
      <c r="I5" s="97"/>
      <c r="J5" s="63"/>
      <c r="K5" s="186"/>
      <c r="L5" s="186"/>
      <c r="M5" s="186"/>
      <c r="N5" s="186"/>
      <c r="O5" s="186"/>
      <c r="P5" s="186"/>
      <c r="Q5" s="186"/>
      <c r="R5" s="186"/>
      <c r="S5" s="186"/>
      <c r="T5" s="186"/>
      <c r="U5" s="186"/>
      <c r="V5" s="186"/>
      <c r="W5" s="186"/>
      <c r="X5" s="186"/>
    </row>
    <row r="6" spans="1:24" x14ac:dyDescent="0.3">
      <c r="A6" s="187"/>
      <c r="B6" s="187"/>
      <c r="C6" s="187"/>
      <c r="D6" s="70" t="s">
        <v>489</v>
      </c>
      <c r="E6" s="74">
        <f>IF(C4&lt;J1,(E4*27.3/100),(E4*55.1/100))</f>
        <v>743.85</v>
      </c>
      <c r="F6" s="76" t="s">
        <v>396</v>
      </c>
      <c r="G6" s="77">
        <f>E5*20/100</f>
        <v>178.77</v>
      </c>
      <c r="H6" s="78">
        <f>E5*30/100</f>
        <v>268.15499999999997</v>
      </c>
      <c r="I6" s="98">
        <f>E5*50/100</f>
        <v>446.92500000000001</v>
      </c>
      <c r="J6" s="63"/>
      <c r="K6" s="186"/>
      <c r="L6" s="186"/>
      <c r="M6" s="186"/>
      <c r="N6" s="186"/>
      <c r="O6" s="186"/>
      <c r="P6" s="186"/>
      <c r="Q6" s="186"/>
      <c r="R6" s="186"/>
      <c r="S6" s="186"/>
      <c r="T6" s="186"/>
      <c r="U6" s="186"/>
      <c r="V6" s="186"/>
      <c r="W6" s="186"/>
      <c r="X6" s="186"/>
    </row>
    <row r="7" spans="1:24" s="186" customFormat="1" ht="14.5" thickBot="1" x14ac:dyDescent="0.35">
      <c r="G7" s="190"/>
    </row>
    <row r="8" spans="1:24" x14ac:dyDescent="0.3">
      <c r="A8" s="100" t="s">
        <v>514</v>
      </c>
      <c r="B8" s="101"/>
      <c r="C8" s="101"/>
      <c r="D8" s="101"/>
      <c r="E8" s="101"/>
      <c r="F8" s="101"/>
      <c r="G8" s="101"/>
      <c r="H8" s="101"/>
      <c r="I8" s="101"/>
      <c r="J8" s="101"/>
      <c r="K8" s="101"/>
      <c r="L8" s="101"/>
      <c r="M8" s="101"/>
      <c r="N8" s="101"/>
      <c r="O8" s="101"/>
      <c r="P8" s="101"/>
      <c r="Q8" s="101"/>
      <c r="R8" s="101"/>
      <c r="S8" s="101"/>
      <c r="T8" s="101"/>
      <c r="U8" s="101"/>
      <c r="V8" s="101"/>
      <c r="W8" s="101"/>
      <c r="X8" s="102"/>
    </row>
    <row r="9" spans="1:24" ht="70" x14ac:dyDescent="0.3">
      <c r="A9" s="463" t="s">
        <v>408</v>
      </c>
      <c r="B9" s="464" t="s">
        <v>409</v>
      </c>
      <c r="C9" s="465" t="s">
        <v>410</v>
      </c>
      <c r="D9" s="465" t="s">
        <v>411</v>
      </c>
      <c r="E9" s="465" t="s">
        <v>446</v>
      </c>
      <c r="F9" s="466" t="s">
        <v>447</v>
      </c>
      <c r="G9" s="465" t="s">
        <v>448</v>
      </c>
      <c r="H9" s="467" t="s">
        <v>354</v>
      </c>
      <c r="I9" s="465" t="s">
        <v>222</v>
      </c>
      <c r="J9" s="467" t="s">
        <v>406</v>
      </c>
      <c r="K9" s="468" t="s">
        <v>449</v>
      </c>
      <c r="L9" s="469" t="s">
        <v>398</v>
      </c>
      <c r="M9" s="469" t="s">
        <v>533</v>
      </c>
      <c r="N9" s="469" t="s">
        <v>399</v>
      </c>
      <c r="O9" s="469" t="s">
        <v>552</v>
      </c>
      <c r="P9" s="470" t="s">
        <v>490</v>
      </c>
      <c r="Q9" s="471" t="s">
        <v>102</v>
      </c>
      <c r="R9" s="471" t="s">
        <v>103</v>
      </c>
      <c r="S9" s="471" t="s">
        <v>104</v>
      </c>
      <c r="T9" s="471" t="s">
        <v>105</v>
      </c>
      <c r="U9" s="470" t="s">
        <v>331</v>
      </c>
      <c r="V9" s="470" t="s">
        <v>332</v>
      </c>
      <c r="W9" s="469" t="s">
        <v>400</v>
      </c>
      <c r="X9" s="472" t="s">
        <v>558</v>
      </c>
    </row>
    <row r="10" spans="1:24" x14ac:dyDescent="0.3">
      <c r="A10" s="129" t="str">
        <f>'AG Jul 2017'!K2</f>
        <v>AGL</v>
      </c>
      <c r="B10" s="130" t="str">
        <f>'AG Jul 2017'!L2</f>
        <v xml:space="preserve">Savers </v>
      </c>
      <c r="C10" s="131">
        <f>91*'AG Jul 2017'!M2/100</f>
        <v>76.44</v>
      </c>
      <c r="D10" s="131">
        <f>$E$5*'AG Jul 2017'!N2/100</f>
        <v>259.2165</v>
      </c>
      <c r="E10" s="150">
        <v>0</v>
      </c>
      <c r="F10" s="131">
        <v>0</v>
      </c>
      <c r="G10" s="131">
        <v>0</v>
      </c>
      <c r="H10" s="131">
        <v>0</v>
      </c>
      <c r="I10" s="131">
        <f t="shared" ref="I10:I24" si="0">SUM(C10:H10)</f>
        <v>335.65649999999999</v>
      </c>
      <c r="J10" s="107">
        <f t="shared" ref="J10:J24" si="1">(I10-C10)*4</f>
        <v>1036.866</v>
      </c>
      <c r="K10" s="110">
        <f t="shared" ref="K10:K24" si="2">I10*4</f>
        <v>1342.626</v>
      </c>
      <c r="L10" s="130">
        <f>'AG Jul 2017'!AT2</f>
        <v>0</v>
      </c>
      <c r="M10" s="130">
        <f>'AG Jul 2017'!AU2</f>
        <v>0</v>
      </c>
      <c r="N10" s="130">
        <f>'AG Jul 2017'!AV2</f>
        <v>0</v>
      </c>
      <c r="O10" s="130">
        <f>'AG Jul 2017'!AW2</f>
        <v>22</v>
      </c>
      <c r="P10" s="132">
        <f>($E$6*'AG Jul 2017'!AQ2/100)*4</f>
        <v>330.26940000000002</v>
      </c>
      <c r="Q10" s="109">
        <f>K10</f>
        <v>1342.626</v>
      </c>
      <c r="R10" s="109">
        <f>Q10-(J10*O10/100)</f>
        <v>1114.51548</v>
      </c>
      <c r="S10" s="110">
        <f>Q10-P10</f>
        <v>1012.3566</v>
      </c>
      <c r="T10" s="110">
        <f>R10-P10</f>
        <v>784.24608000000001</v>
      </c>
      <c r="U10" s="473">
        <f>S10*1.1</f>
        <v>1113.5922600000001</v>
      </c>
      <c r="V10" s="473">
        <f>T10*1.1</f>
        <v>862.67068800000004</v>
      </c>
      <c r="W10" s="133">
        <f>'AG Jul 2017'!BD2</f>
        <v>0</v>
      </c>
      <c r="X10" s="234" t="str">
        <f>'AG Jul 2017'!BE2</f>
        <v>n</v>
      </c>
    </row>
    <row r="11" spans="1:24" x14ac:dyDescent="0.3">
      <c r="A11" s="129" t="str">
        <f>'AG Jul 2017'!K3</f>
        <v>Click Energy</v>
      </c>
      <c r="B11" s="130" t="str">
        <f>'AG Jul 2017'!L3</f>
        <v>Shine</v>
      </c>
      <c r="C11" s="131">
        <f>91*'AG Jul 2017'!M3/100</f>
        <v>76.98599999999999</v>
      </c>
      <c r="D11" s="131">
        <f>$E$5*'AG Jul 2017'!N3/100</f>
        <v>321.80387700000006</v>
      </c>
      <c r="E11" s="150">
        <v>0</v>
      </c>
      <c r="F11" s="131">
        <v>0</v>
      </c>
      <c r="G11" s="131">
        <v>0</v>
      </c>
      <c r="H11" s="131">
        <v>0</v>
      </c>
      <c r="I11" s="131">
        <f t="shared" si="0"/>
        <v>398.78987700000005</v>
      </c>
      <c r="J11" s="107">
        <f t="shared" si="1"/>
        <v>1287.2155080000002</v>
      </c>
      <c r="K11" s="110">
        <f t="shared" si="2"/>
        <v>1595.1595080000002</v>
      </c>
      <c r="L11" s="130">
        <f>'AG Jul 2017'!AT3</f>
        <v>0</v>
      </c>
      <c r="M11" s="130">
        <f>'AG Jul 2017'!AU3</f>
        <v>0</v>
      </c>
      <c r="N11" s="130">
        <f>'AG Jul 2017'!AV3</f>
        <v>7</v>
      </c>
      <c r="O11" s="130">
        <f>'AG Jul 2017'!AW3</f>
        <v>0</v>
      </c>
      <c r="P11" s="132">
        <f>($E$6*'AG Jul 2017'!AQ3/100)*4</f>
        <v>505.81800000000004</v>
      </c>
      <c r="Q11" s="109">
        <f t="shared" ref="Q11:Q20" si="3">K11</f>
        <v>1595.1595080000002</v>
      </c>
      <c r="R11" s="109">
        <f>Q11-(K11*N11/100)</f>
        <v>1483.4983424400002</v>
      </c>
      <c r="S11" s="110">
        <f t="shared" ref="S11:S24" si="4">Q11-P11</f>
        <v>1089.3415080000002</v>
      </c>
      <c r="T11" s="110">
        <f t="shared" ref="T11:T24" si="5">R11-P11</f>
        <v>977.68034244000023</v>
      </c>
      <c r="U11" s="473">
        <f t="shared" ref="U11:V24" si="6">S11*1.1</f>
        <v>1198.2756588000004</v>
      </c>
      <c r="V11" s="473">
        <f t="shared" si="6"/>
        <v>1075.4483766840003</v>
      </c>
      <c r="W11" s="133">
        <f>'AG Jul 2017'!BD3</f>
        <v>0</v>
      </c>
      <c r="X11" s="234" t="str">
        <f>'AG Jul 2017'!BE3</f>
        <v>n</v>
      </c>
    </row>
    <row r="12" spans="1:24" x14ac:dyDescent="0.3">
      <c r="A12" s="129" t="str">
        <f>'AG Jul 2017'!K4</f>
        <v>Commander</v>
      </c>
      <c r="B12" s="130" t="str">
        <f>'AG Jul 2017'!L4</f>
        <v>Market offer</v>
      </c>
      <c r="C12" s="131">
        <f>91*'AG Jul 2017'!M4/100</f>
        <v>75.948599999999999</v>
      </c>
      <c r="D12" s="131">
        <f>IF($E$5&gt;='AG Jul 2017'!P4,('AG Jul 2017'!P4*'AG Jul 2017'!N4/100),($E$5*'AG Jul 2017'!N4/100))</f>
        <v>247.14952499999998</v>
      </c>
      <c r="E12" s="150">
        <f>IF($E$5&lt;'AG Jul 2017'!P4,0,IF(($E$5)&gt;'AG Jul 2017'!R4,(('AG Jul 2017'!R4-'AG Jul 2017'!P4)*'AG Jul 2017'!Q4/100),(($E$5-'AG Jul 2017'!P4)*'AG Jul 2017'!Q4/100)))</f>
        <v>0</v>
      </c>
      <c r="F12" s="131">
        <v>0</v>
      </c>
      <c r="G12" s="131">
        <v>0</v>
      </c>
      <c r="H12" s="131">
        <f>IF(($E$5&lt;'AG Jul 2017'!R4),(0),($E$5-'AG Jul 2017'!R4)*'AG Jul 2017'!S4/100)</f>
        <v>0</v>
      </c>
      <c r="I12" s="131">
        <f t="shared" si="0"/>
        <v>323.09812499999998</v>
      </c>
      <c r="J12" s="107">
        <f t="shared" si="1"/>
        <v>988.59809999999993</v>
      </c>
      <c r="K12" s="110">
        <f t="shared" si="2"/>
        <v>1292.3924999999999</v>
      </c>
      <c r="L12" s="130">
        <f>'AG Jul 2017'!AT4</f>
        <v>0</v>
      </c>
      <c r="M12" s="130">
        <f>'AG Jul 2017'!AU4</f>
        <v>0</v>
      </c>
      <c r="N12" s="130">
        <f>'AG Jul 2017'!AV4</f>
        <v>0</v>
      </c>
      <c r="O12" s="130">
        <f>'AG Jul 2017'!AW4</f>
        <v>20</v>
      </c>
      <c r="P12" s="132">
        <f>($E$6*'AG Jul 2017'!AQ4/100)*4</f>
        <v>345.14639999999997</v>
      </c>
      <c r="Q12" s="109">
        <f t="shared" si="3"/>
        <v>1292.3924999999999</v>
      </c>
      <c r="R12" s="109">
        <f>Q12-(J12*O12/100)</f>
        <v>1094.6728799999999</v>
      </c>
      <c r="S12" s="110">
        <f t="shared" si="4"/>
        <v>947.24609999999996</v>
      </c>
      <c r="T12" s="110">
        <f t="shared" si="5"/>
        <v>749.52647999999988</v>
      </c>
      <c r="U12" s="473">
        <f t="shared" si="6"/>
        <v>1041.9707100000001</v>
      </c>
      <c r="V12" s="473">
        <f t="shared" si="6"/>
        <v>824.47912799999995</v>
      </c>
      <c r="W12" s="133">
        <f>'AG Jul 2017'!BD4</f>
        <v>0</v>
      </c>
      <c r="X12" s="234" t="str">
        <f>'AG Jul 2017'!BE4</f>
        <v>n</v>
      </c>
    </row>
    <row r="13" spans="1:24" x14ac:dyDescent="0.3">
      <c r="A13" s="129" t="str">
        <f>'AG Jul 2017'!K5</f>
        <v>CovaU</v>
      </c>
      <c r="B13" s="130" t="str">
        <f>'AG Jul 2017'!L5</f>
        <v>Freedom</v>
      </c>
      <c r="C13" s="131">
        <f>91*'AG Jul 2017'!M5/100</f>
        <v>100.1</v>
      </c>
      <c r="D13" s="131">
        <f>$E$5*'AG Jul 2017'!N5/100</f>
        <v>259.2165</v>
      </c>
      <c r="E13" s="150">
        <v>0</v>
      </c>
      <c r="F13" s="131">
        <v>0</v>
      </c>
      <c r="G13" s="131">
        <v>0</v>
      </c>
      <c r="H13" s="131">
        <v>0</v>
      </c>
      <c r="I13" s="131">
        <f t="shared" si="0"/>
        <v>359.31650000000002</v>
      </c>
      <c r="J13" s="107">
        <f t="shared" si="1"/>
        <v>1036.866</v>
      </c>
      <c r="K13" s="110">
        <f t="shared" si="2"/>
        <v>1437.2660000000001</v>
      </c>
      <c r="L13" s="130">
        <f>'AG Jul 2017'!AT5</f>
        <v>0</v>
      </c>
      <c r="M13" s="130">
        <f>'AG Jul 2017'!AU5</f>
        <v>0</v>
      </c>
      <c r="N13" s="130">
        <f>'AG Jul 2017'!AV5</f>
        <v>20</v>
      </c>
      <c r="O13" s="130">
        <f>'AG Jul 2017'!AW5</f>
        <v>0</v>
      </c>
      <c r="P13" s="132">
        <f>($E$6*'AG Jul 2017'!AQ5/100)*4</f>
        <v>0</v>
      </c>
      <c r="Q13" s="109">
        <f t="shared" si="3"/>
        <v>1437.2660000000001</v>
      </c>
      <c r="R13" s="109">
        <f>Q13-(K13*N13/100)</f>
        <v>1149.8128000000002</v>
      </c>
      <c r="S13" s="110">
        <f t="shared" si="4"/>
        <v>1437.2660000000001</v>
      </c>
      <c r="T13" s="110">
        <f t="shared" si="5"/>
        <v>1149.8128000000002</v>
      </c>
      <c r="U13" s="473">
        <f t="shared" si="6"/>
        <v>1580.9926000000003</v>
      </c>
      <c r="V13" s="473">
        <f t="shared" si="6"/>
        <v>1264.7940800000003</v>
      </c>
      <c r="W13" s="133">
        <f>'AG Jul 2017'!BD5</f>
        <v>12</v>
      </c>
      <c r="X13" s="234" t="str">
        <f>'AG Jul 2017'!BE5</f>
        <v>y</v>
      </c>
    </row>
    <row r="14" spans="1:24" x14ac:dyDescent="0.3">
      <c r="A14" s="129" t="str">
        <f>'AG Jul 2017'!K6</f>
        <v>Diamond Energy</v>
      </c>
      <c r="B14" s="130" t="str">
        <f>'AG Jul 2017'!L6</f>
        <v>Pay on time discount</v>
      </c>
      <c r="C14" s="131">
        <f>91*'AG Jul 2017'!M6/100</f>
        <v>79.625</v>
      </c>
      <c r="D14" s="131">
        <f>IF($E$5&gt;='AG Jul 2017'!P6,('AG Jul 2017'!P6*'AG Jul 2017'!N6/100),($E$5*'AG Jul 2017'!N6/100))</f>
        <v>79.17</v>
      </c>
      <c r="E14" s="150">
        <f>IF($E$5&lt;'AG Jul 2017'!P6,0,IF(($E$5)&gt;'AG Jul 2017'!R6,(('AG Jul 2017'!R6-'AG Jul 2017'!P6)*'AG Jul 2017'!Q6/100),(($E$5-'AG Jul 2017'!P6)*'AG Jul 2017'!Q6/100)))</f>
        <v>169.30663500000003</v>
      </c>
      <c r="F14" s="131">
        <v>0</v>
      </c>
      <c r="G14" s="131">
        <v>0</v>
      </c>
      <c r="H14" s="131">
        <f>IF(($E$5&lt;'AG Jul 2017'!R6),(0),($E$5-'AG Jul 2017'!R6)*'AG Jul 2017'!S6/100)</f>
        <v>0</v>
      </c>
      <c r="I14" s="131">
        <f t="shared" si="0"/>
        <v>328.10163500000004</v>
      </c>
      <c r="J14" s="107">
        <f t="shared" si="1"/>
        <v>993.90654000000018</v>
      </c>
      <c r="K14" s="110">
        <f t="shared" si="2"/>
        <v>1312.4065400000002</v>
      </c>
      <c r="L14" s="130">
        <f>'AG Jul 2017'!AT6</f>
        <v>0</v>
      </c>
      <c r="M14" s="130">
        <f>'AG Jul 2017'!AU6</f>
        <v>0</v>
      </c>
      <c r="N14" s="130">
        <f>'AG Jul 2017'!AV6</f>
        <v>7</v>
      </c>
      <c r="O14" s="130">
        <f>'AG Jul 2017'!AW6</f>
        <v>0</v>
      </c>
      <c r="P14" s="132">
        <f>($E$6*'AG Jul 2017'!AQ6/100)*4</f>
        <v>357.048</v>
      </c>
      <c r="Q14" s="109">
        <f t="shared" si="3"/>
        <v>1312.4065400000002</v>
      </c>
      <c r="R14" s="109">
        <f>Q14-(K14*N14/100)</f>
        <v>1220.5380822000002</v>
      </c>
      <c r="S14" s="110">
        <f t="shared" si="4"/>
        <v>955.35854000000018</v>
      </c>
      <c r="T14" s="110">
        <f t="shared" si="5"/>
        <v>863.49008220000019</v>
      </c>
      <c r="U14" s="473">
        <f t="shared" si="6"/>
        <v>1050.8943940000004</v>
      </c>
      <c r="V14" s="473">
        <f t="shared" si="6"/>
        <v>949.83909042000028</v>
      </c>
      <c r="W14" s="133">
        <f>'AG Jul 2017'!BD6</f>
        <v>24</v>
      </c>
      <c r="X14" s="234" t="str">
        <f>'AG Jul 2017'!BE6</f>
        <v>y</v>
      </c>
    </row>
    <row r="15" spans="1:24" x14ac:dyDescent="0.3">
      <c r="A15" s="129" t="str">
        <f>'AG Jul 2017'!K7</f>
        <v>Dodo Power &amp; Gas</v>
      </c>
      <c r="B15" s="130" t="str">
        <f>'AG Jul 2017'!L7</f>
        <v>Market offer</v>
      </c>
      <c r="C15" s="131">
        <f>91*'AG Jul 2017'!M7/100</f>
        <v>74.665500000000009</v>
      </c>
      <c r="D15" s="131">
        <f>IF($E$5&gt;='AG Jul 2017'!P7,('AG Jul 2017'!P7*'AG Jul 2017'!N7/100),($E$5*'AG Jul 2017'!N7/100))</f>
        <v>239.28364500000001</v>
      </c>
      <c r="E15" s="150">
        <f>IF($E$5&lt;'AG Jul 2017'!P7,0,IF(($E$5)&gt;'AG Jul 2017'!R7,(('AG Jul 2017'!R7-'AG Jul 2017'!P7)*'AG Jul 2017'!Q7/100),(($E$5-'AG Jul 2017'!P7)*'AG Jul 2017'!Q7/100)))</f>
        <v>0</v>
      </c>
      <c r="F15" s="131">
        <v>0</v>
      </c>
      <c r="G15" s="131">
        <v>0</v>
      </c>
      <c r="H15" s="131">
        <f>IF(($E$5&lt;'AG Jul 2017'!R7),(0),($E$5-'AG Jul 2017'!R7)*'AG Jul 2017'!S7/100)</f>
        <v>0</v>
      </c>
      <c r="I15" s="131">
        <f t="shared" si="0"/>
        <v>313.94914500000004</v>
      </c>
      <c r="J15" s="107">
        <f t="shared" si="1"/>
        <v>957.13458000000014</v>
      </c>
      <c r="K15" s="110">
        <f t="shared" si="2"/>
        <v>1255.7965800000002</v>
      </c>
      <c r="L15" s="130">
        <f>'AG Jul 2017'!AT7</f>
        <v>0</v>
      </c>
      <c r="M15" s="130">
        <f>'AG Jul 2017'!AU7</f>
        <v>0</v>
      </c>
      <c r="N15" s="130">
        <f>'AG Jul 2017'!AV7</f>
        <v>0</v>
      </c>
      <c r="O15" s="130">
        <f>'AG Jul 2017'!AW7</f>
        <v>0</v>
      </c>
      <c r="P15" s="132">
        <f>($E$6*'AG Jul 2017'!AQ7/100)*4</f>
        <v>345.14639999999997</v>
      </c>
      <c r="Q15" s="109">
        <f t="shared" si="3"/>
        <v>1255.7965800000002</v>
      </c>
      <c r="R15" s="109">
        <f>Q15-(J15*O15/100)</f>
        <v>1255.7965800000002</v>
      </c>
      <c r="S15" s="110">
        <f t="shared" si="4"/>
        <v>910.6501800000002</v>
      </c>
      <c r="T15" s="110">
        <f t="shared" si="5"/>
        <v>910.6501800000002</v>
      </c>
      <c r="U15" s="473">
        <f t="shared" si="6"/>
        <v>1001.7151980000003</v>
      </c>
      <c r="V15" s="473">
        <f t="shared" si="6"/>
        <v>1001.7151980000003</v>
      </c>
      <c r="W15" s="133">
        <f>'AG Jul 2017'!BD7</f>
        <v>0</v>
      </c>
      <c r="X15" s="234" t="str">
        <f>'AG Jul 2017'!BE7</f>
        <v>n</v>
      </c>
    </row>
    <row r="16" spans="1:24" x14ac:dyDescent="0.3">
      <c r="A16" s="129" t="str">
        <f>'AG Jul 2017'!K8</f>
        <v>EnergyAustralia</v>
      </c>
      <c r="B16" s="130" t="str">
        <f>'AG Jul 2017'!L8</f>
        <v>Flexi Saver</v>
      </c>
      <c r="C16" s="131">
        <f>91*'AG Jul 2017'!M8/100</f>
        <v>76.530999999999992</v>
      </c>
      <c r="D16" s="131">
        <f>$E$5*'AG Jul 2017'!N8/100</f>
        <v>262.34497500000003</v>
      </c>
      <c r="E16" s="150">
        <v>0</v>
      </c>
      <c r="F16" s="131">
        <v>0</v>
      </c>
      <c r="G16" s="131">
        <v>0</v>
      </c>
      <c r="H16" s="131">
        <v>0</v>
      </c>
      <c r="I16" s="131">
        <f t="shared" si="0"/>
        <v>338.87597500000004</v>
      </c>
      <c r="J16" s="107">
        <f t="shared" si="1"/>
        <v>1049.3799000000001</v>
      </c>
      <c r="K16" s="110">
        <f t="shared" si="2"/>
        <v>1355.5039000000002</v>
      </c>
      <c r="L16" s="130">
        <f>'AG Jul 2017'!AT8</f>
        <v>0</v>
      </c>
      <c r="M16" s="130">
        <f>'AG Jul 2017'!AU8</f>
        <v>0</v>
      </c>
      <c r="N16" s="130">
        <f>'AG Jul 2017'!AV8</f>
        <v>0</v>
      </c>
      <c r="O16" s="130">
        <f>'AG Jul 2017'!AW8</f>
        <v>22</v>
      </c>
      <c r="P16" s="132">
        <f>($E$6*'AG Jul 2017'!AQ8/100)*4</f>
        <v>371.92500000000001</v>
      </c>
      <c r="Q16" s="109">
        <f t="shared" si="3"/>
        <v>1355.5039000000002</v>
      </c>
      <c r="R16" s="109">
        <f>Q16-(J16*O16/100)</f>
        <v>1124.6403220000002</v>
      </c>
      <c r="S16" s="110">
        <f t="shared" si="4"/>
        <v>983.5789000000002</v>
      </c>
      <c r="T16" s="110">
        <f t="shared" si="5"/>
        <v>752.71532200000024</v>
      </c>
      <c r="U16" s="473">
        <f t="shared" si="6"/>
        <v>1081.9367900000002</v>
      </c>
      <c r="V16" s="473">
        <f t="shared" si="6"/>
        <v>827.98685420000038</v>
      </c>
      <c r="W16" s="133">
        <f>'AG Jul 2017'!BD8</f>
        <v>0</v>
      </c>
      <c r="X16" s="234" t="str">
        <f>'AG Jul 2017'!BE8</f>
        <v>n</v>
      </c>
    </row>
    <row r="17" spans="1:117" x14ac:dyDescent="0.3">
      <c r="A17" s="129" t="str">
        <f>'AG Jul 2017'!K9</f>
        <v>Mojo Power</v>
      </c>
      <c r="B17" s="130" t="str">
        <f>'AG Jul 2017'!L9</f>
        <v>Basic Energy Pass</v>
      </c>
      <c r="C17" s="131">
        <f>(91*'AG Jul 2017'!M9/100)+('AG Jul 2017'!BH9*3)</f>
        <v>144.87619999999998</v>
      </c>
      <c r="D17" s="131">
        <f>$E$5*'AG Jul 2017'!N9/100</f>
        <v>226.59097500000004</v>
      </c>
      <c r="E17" s="150">
        <v>0</v>
      </c>
      <c r="F17" s="131">
        <v>0</v>
      </c>
      <c r="G17" s="131">
        <v>0</v>
      </c>
      <c r="H17" s="131">
        <v>0</v>
      </c>
      <c r="I17" s="131">
        <f t="shared" si="0"/>
        <v>371.467175</v>
      </c>
      <c r="J17" s="107">
        <f t="shared" si="1"/>
        <v>906.36390000000006</v>
      </c>
      <c r="K17" s="110">
        <f t="shared" si="2"/>
        <v>1485.8687</v>
      </c>
      <c r="L17" s="130">
        <f>'AG Jul 2017'!AT9</f>
        <v>0</v>
      </c>
      <c r="M17" s="130">
        <f>'AG Jul 2017'!AU9</f>
        <v>0</v>
      </c>
      <c r="N17" s="130">
        <f>'AG Jul 2017'!AV9</f>
        <v>0</v>
      </c>
      <c r="O17" s="130">
        <f>'AG Jul 2017'!AW9</f>
        <v>0</v>
      </c>
      <c r="P17" s="132">
        <f>($E$6*'AG Jul 2017'!AQ9/100)*4</f>
        <v>297.54000000000002</v>
      </c>
      <c r="Q17" s="109">
        <f t="shared" si="3"/>
        <v>1485.8687</v>
      </c>
      <c r="R17" s="109">
        <f>Q17</f>
        <v>1485.8687</v>
      </c>
      <c r="S17" s="110">
        <f t="shared" si="4"/>
        <v>1188.3287</v>
      </c>
      <c r="T17" s="110">
        <f t="shared" si="5"/>
        <v>1188.3287</v>
      </c>
      <c r="U17" s="473">
        <f t="shared" si="6"/>
        <v>1307.1615700000002</v>
      </c>
      <c r="V17" s="473">
        <f t="shared" si="6"/>
        <v>1307.1615700000002</v>
      </c>
      <c r="W17" s="133">
        <f>'AG Jul 2017'!BD9</f>
        <v>0</v>
      </c>
      <c r="X17" s="234" t="str">
        <f>'AG Jul 2017'!BE9</f>
        <v>n</v>
      </c>
    </row>
    <row r="18" spans="1:117" x14ac:dyDescent="0.3">
      <c r="A18" s="129" t="str">
        <f>'AG Jul 2017'!K10</f>
        <v>Momentum Energy</v>
      </c>
      <c r="B18" s="130" t="str">
        <f>'AG Jul 2017'!L10</f>
        <v>SmilePower</v>
      </c>
      <c r="C18" s="131">
        <f>91*'AG Jul 2017'!M10/100</f>
        <v>72.554299999999998</v>
      </c>
      <c r="D18" s="131">
        <f>IF($E$5&gt;='AG Jul 2017'!P10,('AG Jul 2017'!P10*'AG Jul 2017'!N10/100),($E$5*'AG Jul 2017'!N10/100))</f>
        <v>158.4</v>
      </c>
      <c r="E18" s="150">
        <f>IF($E$5&lt;'AG Jul 2017'!P10,0,IF(($E$5)&gt;'AG Jul 2017'!R10,(('AG Jul 2017'!R10-'AG Jul 2017'!P10)*'AG Jul 2017'!Q10/100),(($E$5-'AG Jul 2017'!P10)*'AG Jul 2017'!Q10/100)))</f>
        <v>73.021725000000004</v>
      </c>
      <c r="F18" s="131">
        <v>0</v>
      </c>
      <c r="G18" s="131">
        <v>0</v>
      </c>
      <c r="H18" s="131">
        <f>IF(($E$5&lt;'AG Jul 2017'!R10),(0),($E$5-'AG Jul 2017'!R10)*'AG Jul 2017'!S10/100)</f>
        <v>0</v>
      </c>
      <c r="I18" s="131">
        <f t="shared" si="0"/>
        <v>303.97602499999999</v>
      </c>
      <c r="J18" s="107">
        <f t="shared" si="1"/>
        <v>925.68689999999992</v>
      </c>
      <c r="K18" s="110">
        <f t="shared" si="2"/>
        <v>1215.9041</v>
      </c>
      <c r="L18" s="130">
        <f>'AG Jul 2017'!AT10</f>
        <v>0</v>
      </c>
      <c r="M18" s="130">
        <f>'AG Jul 2017'!AU10</f>
        <v>0</v>
      </c>
      <c r="N18" s="130">
        <f>'AG Jul 2017'!AV10</f>
        <v>0</v>
      </c>
      <c r="O18" s="130">
        <f>'AG Jul 2017'!AW10</f>
        <v>0</v>
      </c>
      <c r="P18" s="132">
        <f>($E$6*'AG Jul 2017'!AQ10/100)*4</f>
        <v>208.27799999999999</v>
      </c>
      <c r="Q18" s="109">
        <f t="shared" si="3"/>
        <v>1215.9041</v>
      </c>
      <c r="R18" s="109">
        <f>Q18</f>
        <v>1215.9041</v>
      </c>
      <c r="S18" s="110">
        <f t="shared" si="4"/>
        <v>1007.6261</v>
      </c>
      <c r="T18" s="110">
        <f t="shared" si="5"/>
        <v>1007.6261</v>
      </c>
      <c r="U18" s="473">
        <f t="shared" si="6"/>
        <v>1108.3887099999999</v>
      </c>
      <c r="V18" s="473">
        <f t="shared" si="6"/>
        <v>1108.3887099999999</v>
      </c>
      <c r="W18" s="133">
        <f>'AG Jul 2017'!BD10</f>
        <v>12</v>
      </c>
      <c r="X18" s="234" t="str">
        <f>'AG Jul 2017'!BE10</f>
        <v>y</v>
      </c>
    </row>
    <row r="19" spans="1:117" x14ac:dyDescent="0.3">
      <c r="A19" s="129" t="str">
        <f>'AG Jul 2017'!K11</f>
        <v>Origin Energy</v>
      </c>
      <c r="B19" s="130" t="str">
        <f>'AG Jul 2017'!L11</f>
        <v>Solar Boost Plus</v>
      </c>
      <c r="C19" s="131">
        <f>91*'AG Jul 2017'!M11/100</f>
        <v>75.884900000000002</v>
      </c>
      <c r="D19" s="131">
        <f>$E$5*'AG Jul 2017'!N11/100</f>
        <v>254.92601999999999</v>
      </c>
      <c r="E19" s="150">
        <v>0</v>
      </c>
      <c r="F19" s="131">
        <v>0</v>
      </c>
      <c r="G19" s="131">
        <v>0</v>
      </c>
      <c r="H19" s="131">
        <v>0</v>
      </c>
      <c r="I19" s="131">
        <f t="shared" si="0"/>
        <v>330.81092000000001</v>
      </c>
      <c r="J19" s="107">
        <f t="shared" si="1"/>
        <v>1019.70408</v>
      </c>
      <c r="K19" s="110">
        <f t="shared" si="2"/>
        <v>1323.24368</v>
      </c>
      <c r="L19" s="130">
        <f>'AG Jul 2017'!AT11</f>
        <v>0</v>
      </c>
      <c r="M19" s="130">
        <f>'AG Jul 2017'!AU11</f>
        <v>12</v>
      </c>
      <c r="N19" s="130">
        <f>'AG Jul 2017'!AV11</f>
        <v>0</v>
      </c>
      <c r="O19" s="130">
        <f>'AG Jul 2017'!AW11</f>
        <v>0</v>
      </c>
      <c r="P19" s="132">
        <f>($E$6*'AG Jul 2017'!AQ11/100)*4</f>
        <v>505.81800000000004</v>
      </c>
      <c r="Q19" s="109">
        <f>K19-(J19*M19/100)</f>
        <v>1200.8791904</v>
      </c>
      <c r="R19" s="109">
        <f>Q19</f>
        <v>1200.8791904</v>
      </c>
      <c r="S19" s="110">
        <f t="shared" si="4"/>
        <v>695.06119039999999</v>
      </c>
      <c r="T19" s="110">
        <f t="shared" si="5"/>
        <v>695.06119039999999</v>
      </c>
      <c r="U19" s="473">
        <f t="shared" si="6"/>
        <v>764.56730944000003</v>
      </c>
      <c r="V19" s="473">
        <f t="shared" si="6"/>
        <v>764.56730944000003</v>
      </c>
      <c r="W19" s="133">
        <f>'AG Jul 2017'!BD11</f>
        <v>0</v>
      </c>
      <c r="X19" s="234" t="str">
        <f>'AG Jul 2017'!BE11</f>
        <v>n</v>
      </c>
    </row>
    <row r="20" spans="1:117" x14ac:dyDescent="0.3">
      <c r="A20" s="129" t="str">
        <f>'AG Jul 2017'!K12</f>
        <v>Powerdirect</v>
      </c>
      <c r="B20" s="130" t="str">
        <f>'AG Jul 2017'!L12</f>
        <v>Market offer</v>
      </c>
      <c r="C20" s="131">
        <f>91*'AG Jul 2017'!M12/100</f>
        <v>76.44</v>
      </c>
      <c r="D20" s="131">
        <f>$E$5*'AG Jul 2017'!N12/100</f>
        <v>259.2165</v>
      </c>
      <c r="E20" s="150">
        <v>0</v>
      </c>
      <c r="F20" s="131">
        <v>0</v>
      </c>
      <c r="G20" s="131">
        <v>0</v>
      </c>
      <c r="H20" s="131">
        <v>0</v>
      </c>
      <c r="I20" s="131">
        <f t="shared" si="0"/>
        <v>335.65649999999999</v>
      </c>
      <c r="J20" s="107">
        <f t="shared" si="1"/>
        <v>1036.866</v>
      </c>
      <c r="K20" s="110">
        <f t="shared" si="2"/>
        <v>1342.626</v>
      </c>
      <c r="L20" s="130">
        <f>'AG Jul 2017'!AT12</f>
        <v>0</v>
      </c>
      <c r="M20" s="130">
        <f>'AG Jul 2017'!AU12</f>
        <v>0</v>
      </c>
      <c r="N20" s="130">
        <f>'AG Jul 2017'!AV12</f>
        <v>0</v>
      </c>
      <c r="O20" s="130">
        <f>'AG Jul 2017'!AW12</f>
        <v>22</v>
      </c>
      <c r="P20" s="132">
        <f>($E$6*'AG Jul 2017'!AQ12/100)*4</f>
        <v>330.26940000000002</v>
      </c>
      <c r="Q20" s="109">
        <f t="shared" si="3"/>
        <v>1342.626</v>
      </c>
      <c r="R20" s="109">
        <f>Q20-(J20*O20/100)</f>
        <v>1114.51548</v>
      </c>
      <c r="S20" s="110">
        <f t="shared" si="4"/>
        <v>1012.3566</v>
      </c>
      <c r="T20" s="110">
        <f t="shared" si="5"/>
        <v>784.24608000000001</v>
      </c>
      <c r="U20" s="473">
        <f t="shared" si="6"/>
        <v>1113.5922600000001</v>
      </c>
      <c r="V20" s="473">
        <f t="shared" si="6"/>
        <v>862.67068800000004</v>
      </c>
      <c r="W20" s="133">
        <f>'AG Jul 2017'!BD12</f>
        <v>0</v>
      </c>
      <c r="X20" s="234" t="str">
        <f>'AG Jul 2017'!BE12</f>
        <v>n</v>
      </c>
    </row>
    <row r="21" spans="1:117" x14ac:dyDescent="0.3">
      <c r="A21" s="129" t="str">
        <f>'AG Jul 2017'!K13</f>
        <v>Powershop</v>
      </c>
      <c r="B21" s="130" t="str">
        <f>'AG Jul 2017'!L13</f>
        <v>Standard Saver</v>
      </c>
      <c r="C21" s="131">
        <f>91*'AG Jul 2017'!M13/100</f>
        <v>84.402500000000003</v>
      </c>
      <c r="D21" s="131">
        <f>E5*'AG Jul 2017'!N13/100</f>
        <v>266.99299500000001</v>
      </c>
      <c r="E21" s="150">
        <v>0</v>
      </c>
      <c r="F21" s="131">
        <v>0</v>
      </c>
      <c r="G21" s="131">
        <v>0</v>
      </c>
      <c r="H21" s="131">
        <v>0</v>
      </c>
      <c r="I21" s="131">
        <f t="shared" si="0"/>
        <v>351.39549499999998</v>
      </c>
      <c r="J21" s="107">
        <f t="shared" si="1"/>
        <v>1067.9719799999998</v>
      </c>
      <c r="K21" s="110">
        <f t="shared" si="2"/>
        <v>1405.5819799999999</v>
      </c>
      <c r="L21" s="130">
        <f>'AG Jul 2017'!AT13</f>
        <v>4</v>
      </c>
      <c r="M21" s="130">
        <f>'AG Jul 2017'!AU13</f>
        <v>0</v>
      </c>
      <c r="N21" s="130">
        <f>'AG Jul 2017'!AV13</f>
        <v>14</v>
      </c>
      <c r="O21" s="130">
        <f>'AG Jul 2017'!AW13</f>
        <v>0</v>
      </c>
      <c r="P21" s="132">
        <f>($E$6*'AG Jul 2017'!AQ13/100)*4</f>
        <v>380.85120000000001</v>
      </c>
      <c r="Q21" s="109">
        <f>K21-(K21*L21/100)</f>
        <v>1349.3587008</v>
      </c>
      <c r="R21" s="109">
        <f>Q21-(K21*N21/100)</f>
        <v>1152.5772236</v>
      </c>
      <c r="S21" s="110">
        <f t="shared" si="4"/>
        <v>968.50750079999989</v>
      </c>
      <c r="T21" s="110">
        <f t="shared" si="5"/>
        <v>771.72602359999996</v>
      </c>
      <c r="U21" s="473">
        <f t="shared" si="6"/>
        <v>1065.35825088</v>
      </c>
      <c r="V21" s="473">
        <f t="shared" si="6"/>
        <v>848.89862596</v>
      </c>
      <c r="W21" s="133">
        <f>'AG Jul 2017'!BD13</f>
        <v>0</v>
      </c>
      <c r="X21" s="234" t="str">
        <f>'AG Jul 2017'!BE13</f>
        <v>n</v>
      </c>
    </row>
    <row r="22" spans="1:117" x14ac:dyDescent="0.3">
      <c r="A22" s="129" t="str">
        <f>'AG Jul 2017'!K14</f>
        <v>Red Energy</v>
      </c>
      <c r="B22" s="130" t="str">
        <f>'AG Jul 2017'!L14</f>
        <v>Living Energy Saver</v>
      </c>
      <c r="C22" s="131">
        <f>91*'AG Jul 2017'!M14/100</f>
        <v>75.53</v>
      </c>
      <c r="D22" s="131">
        <f>IF($E$5&gt;='AG Jul 2017'!P14,('AG Jul 2017'!P14*'AG Jul 2017'!N14/100),($E$5*'AG Jul 2017'!N14/100))</f>
        <v>234.18869999999998</v>
      </c>
      <c r="E22" s="150">
        <f>IF($E$5&lt;'AG Jul 2017'!P14,0,IF(($E$5)&gt;'AG Jul 2017'!R14,(('AG Jul 2017'!R14-'AG Jul 2017'!P14)*'AG Jul 2017'!Q14/100),(($E$5-'AG Jul 2017'!P14)*'AG Jul 2017'!Q14/100)))</f>
        <v>0</v>
      </c>
      <c r="F22" s="131">
        <v>0</v>
      </c>
      <c r="G22" s="131">
        <v>0</v>
      </c>
      <c r="H22" s="131">
        <f>IF(($E$5&lt;'AG Jul 2017'!R14),(0),($E$5-'AG Jul 2017'!R14)*'AG Jul 2017'!S14/100)</f>
        <v>0</v>
      </c>
      <c r="I22" s="131">
        <f t="shared" si="0"/>
        <v>309.71870000000001</v>
      </c>
      <c r="J22" s="107">
        <f t="shared" si="1"/>
        <v>936.75480000000005</v>
      </c>
      <c r="K22" s="110">
        <f t="shared" si="2"/>
        <v>1238.8748000000001</v>
      </c>
      <c r="L22" s="130">
        <f>'AG Jul 2017'!AT14</f>
        <v>0</v>
      </c>
      <c r="M22" s="130">
        <f>'AG Jul 2017'!AU14</f>
        <v>0</v>
      </c>
      <c r="N22" s="130">
        <f>'AG Jul 2017'!AV14</f>
        <v>10</v>
      </c>
      <c r="O22" s="130">
        <f>'AG Jul 2017'!AW14</f>
        <v>0</v>
      </c>
      <c r="P22" s="132">
        <f>($E$6*'AG Jul 2017'!AQ14/100)*4</f>
        <v>330.26940000000002</v>
      </c>
      <c r="Q22" s="109">
        <f t="shared" ref="Q22:Q24" si="7">K22</f>
        <v>1238.8748000000001</v>
      </c>
      <c r="R22" s="109">
        <f>Q22-(K22*N22/100)</f>
        <v>1114.98732</v>
      </c>
      <c r="S22" s="110">
        <f t="shared" si="4"/>
        <v>908.60540000000003</v>
      </c>
      <c r="T22" s="110">
        <f t="shared" si="5"/>
        <v>784.71791999999994</v>
      </c>
      <c r="U22" s="473">
        <f t="shared" si="6"/>
        <v>999.46594000000016</v>
      </c>
      <c r="V22" s="473">
        <f t="shared" si="6"/>
        <v>863.18971199999999</v>
      </c>
      <c r="W22" s="133">
        <f>'AG Jul 2017'!BD14</f>
        <v>0</v>
      </c>
      <c r="X22" s="234" t="str">
        <f>'AG Jul 2017'!BE14</f>
        <v>n</v>
      </c>
    </row>
    <row r="23" spans="1:117" x14ac:dyDescent="0.3">
      <c r="A23" s="129" t="str">
        <f>'AG Jul 2017'!K15</f>
        <v>Simply Energy</v>
      </c>
      <c r="B23" s="130" t="str">
        <f>'AG Jul 2017'!L15</f>
        <v>Plus</v>
      </c>
      <c r="C23" s="131">
        <f>91*'AG Jul 2017'!M15/100</f>
        <v>62.32589999999999</v>
      </c>
      <c r="D23" s="131">
        <f>IF($E$5&gt;='AG Jul 2017'!P15,('AG Jul 2017'!P15*'AG Jul 2017'!N15/100),($E$5*'AG Jul 2017'!N15/100))</f>
        <v>221.49603000000002</v>
      </c>
      <c r="E23" s="150">
        <f>IF($E$5&lt;'AG Jul 2017'!P15,0,IF(($E$5)&gt;'AG Jul 2017'!R15,(('AG Jul 2017'!R15-'AG Jul 2017'!P15)*'AG Jul 2017'!Q15/100),(($E$5-'AG Jul 2017'!P15)*'AG Jul 2017'!Q15/100)))</f>
        <v>0</v>
      </c>
      <c r="F23" s="131">
        <v>0</v>
      </c>
      <c r="G23" s="131">
        <v>0</v>
      </c>
      <c r="H23" s="131">
        <f>IF(($E$5&lt;'AG Jul 2017'!R15),(0),($E$5-'AG Jul 2017'!R15)*'AG Jul 2017'!S15/100)</f>
        <v>0</v>
      </c>
      <c r="I23" s="131">
        <f t="shared" si="0"/>
        <v>283.82193000000001</v>
      </c>
      <c r="J23" s="107">
        <f t="shared" si="1"/>
        <v>885.98412000000008</v>
      </c>
      <c r="K23" s="110">
        <f t="shared" si="2"/>
        <v>1135.28772</v>
      </c>
      <c r="L23" s="130">
        <f>'AG Jul 2017'!AT15</f>
        <v>0</v>
      </c>
      <c r="M23" s="130">
        <f>'AG Jul 2017'!AU15</f>
        <v>0</v>
      </c>
      <c r="N23" s="130">
        <f>'AG Jul 2017'!AV15</f>
        <v>0</v>
      </c>
      <c r="O23" s="130">
        <f>'AG Jul 2017'!AW15</f>
        <v>15</v>
      </c>
      <c r="P23" s="132">
        <f>($E$6*'AG Jul 2017'!AQ15/100)*4</f>
        <v>193.40100000000001</v>
      </c>
      <c r="Q23" s="109">
        <f t="shared" si="7"/>
        <v>1135.28772</v>
      </c>
      <c r="R23" s="109">
        <f>Q23-(J23*O23/100)</f>
        <v>1002.3901020000001</v>
      </c>
      <c r="S23" s="110">
        <f t="shared" si="4"/>
        <v>941.88671999999997</v>
      </c>
      <c r="T23" s="110">
        <f t="shared" si="5"/>
        <v>808.989102</v>
      </c>
      <c r="U23" s="473">
        <f t="shared" si="6"/>
        <v>1036.075392</v>
      </c>
      <c r="V23" s="473">
        <f t="shared" si="6"/>
        <v>889.88801220000005</v>
      </c>
      <c r="W23" s="133">
        <f>'AG Jul 2017'!BD15</f>
        <v>24</v>
      </c>
      <c r="X23" s="234" t="str">
        <f>'AG Jul 2017'!BE15</f>
        <v>y</v>
      </c>
    </row>
    <row r="24" spans="1:117" x14ac:dyDescent="0.3">
      <c r="A24" s="129" t="str">
        <f>'AG Jul 2017'!K16</f>
        <v>Energy Locals</v>
      </c>
      <c r="B24" s="130" t="str">
        <f>'AG Jul 2017'!L16</f>
        <v>Market offer</v>
      </c>
      <c r="C24" s="131">
        <f>91*'AG Jul 2017'!M16/100</f>
        <v>81.900000000000006</v>
      </c>
      <c r="D24" s="131">
        <f>$E$5*'AG Jul 2017'!N16/100</f>
        <v>205.5855</v>
      </c>
      <c r="E24" s="150">
        <v>0</v>
      </c>
      <c r="F24" s="131">
        <v>0</v>
      </c>
      <c r="G24" s="131">
        <v>0</v>
      </c>
      <c r="H24" s="131">
        <v>0</v>
      </c>
      <c r="I24" s="131">
        <f t="shared" si="0"/>
        <v>287.4855</v>
      </c>
      <c r="J24" s="107">
        <f t="shared" si="1"/>
        <v>822.34199999999998</v>
      </c>
      <c r="K24" s="110">
        <f t="shared" si="2"/>
        <v>1149.942</v>
      </c>
      <c r="L24" s="130">
        <f>'AG Jul 2017'!AT16</f>
        <v>0</v>
      </c>
      <c r="M24" s="130">
        <f>'AG Jul 2017'!AU16</f>
        <v>0</v>
      </c>
      <c r="N24" s="130">
        <f>'AG Jul 2017'!AV16</f>
        <v>0</v>
      </c>
      <c r="O24" s="130">
        <f>'AG Jul 2017'!AW16</f>
        <v>0</v>
      </c>
      <c r="P24" s="132">
        <f>($E$6*'AG Jul 2017'!AQ16/100)*4</f>
        <v>348.12180000000001</v>
      </c>
      <c r="Q24" s="109">
        <f t="shared" si="7"/>
        <v>1149.942</v>
      </c>
      <c r="R24" s="109">
        <f>Q24-(J24*O24/100)</f>
        <v>1149.942</v>
      </c>
      <c r="S24" s="110">
        <f t="shared" si="4"/>
        <v>801.8202</v>
      </c>
      <c r="T24" s="110">
        <f t="shared" si="5"/>
        <v>801.8202</v>
      </c>
      <c r="U24" s="473">
        <f t="shared" si="6"/>
        <v>882.00222000000008</v>
      </c>
      <c r="V24" s="473">
        <f t="shared" si="6"/>
        <v>882.00222000000008</v>
      </c>
      <c r="W24" s="133">
        <f>'AG Jul 2017'!BD16</f>
        <v>0</v>
      </c>
      <c r="X24" s="234" t="str">
        <f>'AG Jul 2017'!BE16</f>
        <v>n</v>
      </c>
    </row>
    <row r="25" spans="1:117" s="63" customFormat="1" ht="14.5" thickBot="1" x14ac:dyDescent="0.35">
      <c r="A25" s="135" t="str">
        <f>'AG Jul 2017'!K17</f>
        <v>Alinta Energy</v>
      </c>
      <c r="B25" s="136" t="str">
        <f>'AG Jul 2017'!L17</f>
        <v>Fair Deal</v>
      </c>
      <c r="C25" s="137">
        <f>91*'AG Jul 2017'!M17/100</f>
        <v>79.770600000000002</v>
      </c>
      <c r="D25" s="137">
        <f>IF($E$5&gt;='AG Jul 2017'!P17,('AG Jul 2017'!P17*'AG Jul 2017'!N17/100),($E$5*'AG Jul 2017'!N17/100))</f>
        <v>260.91481500000003</v>
      </c>
      <c r="E25" s="151">
        <f>IF($E$5&lt;'AG Jul 2017'!P17,0,IF(($E$5)&gt;'AG Jul 2017'!R17,(('AG Jul 2017'!R17-'AG Jul 2017'!P17)*'AG Jul 2017'!Q17/100),(($E$5-'AG Jul 2017'!P17)*'AG Jul 2017'!Q17/100)))</f>
        <v>0</v>
      </c>
      <c r="F25" s="137">
        <v>0</v>
      </c>
      <c r="G25" s="137">
        <v>0</v>
      </c>
      <c r="H25" s="137">
        <f>IF(($E$5&lt;'AG Jul 2017'!R17),(0),($E$5-'AG Jul 2017'!R17)*'AG Jul 2017'!S17/100)</f>
        <v>0</v>
      </c>
      <c r="I25" s="137">
        <f t="shared" ref="I25" si="8">SUM(C25:H25)</f>
        <v>340.68541500000003</v>
      </c>
      <c r="J25" s="117">
        <f t="shared" ref="J25" si="9">(I25-C25)*4</f>
        <v>1043.6592600000001</v>
      </c>
      <c r="K25" s="120">
        <f t="shared" ref="K25" si="10">I25*4</f>
        <v>1362.7416600000001</v>
      </c>
      <c r="L25" s="136">
        <f>'AG Jul 2017'!AT17</f>
        <v>0</v>
      </c>
      <c r="M25" s="136">
        <f>'AG Jul 2017'!AU17</f>
        <v>0</v>
      </c>
      <c r="N25" s="136">
        <f>'AG Jul 2017'!AV17</f>
        <v>0</v>
      </c>
      <c r="O25" s="136">
        <f>'AG Jul 2017'!AW17</f>
        <v>23</v>
      </c>
      <c r="P25" s="138">
        <f>($E$6*'AG Jul 2017'!AQ17/100)*4</f>
        <v>181.49939999999998</v>
      </c>
      <c r="Q25" s="119">
        <f t="shared" ref="Q25" si="11">K25</f>
        <v>1362.7416600000001</v>
      </c>
      <c r="R25" s="119">
        <f>Q25-(J25*O25/100)</f>
        <v>1122.7000302000001</v>
      </c>
      <c r="S25" s="120">
        <f t="shared" ref="S25" si="12">Q25-P25</f>
        <v>1181.2422600000002</v>
      </c>
      <c r="T25" s="120">
        <f t="shared" ref="T25" si="13">R25-P25</f>
        <v>941.20063020000021</v>
      </c>
      <c r="U25" s="474">
        <f t="shared" ref="U25" si="14">S25*1.1</f>
        <v>1299.3664860000004</v>
      </c>
      <c r="V25" s="474">
        <f t="shared" ref="V25" si="15">T25*1.1</f>
        <v>1035.3206932200003</v>
      </c>
      <c r="W25" s="139">
        <f>'AG Jul 2017'!BD17</f>
        <v>0</v>
      </c>
      <c r="X25" s="235" t="str">
        <f>'AG Jul 2017'!BE17</f>
        <v>n</v>
      </c>
      <c r="Y25" s="186"/>
      <c r="Z25" s="186"/>
      <c r="AA25" s="186"/>
      <c r="AB25" s="186"/>
      <c r="AC25" s="186"/>
      <c r="AD25" s="186"/>
      <c r="AE25" s="186"/>
      <c r="AF25" s="186"/>
      <c r="AG25" s="186"/>
      <c r="AH25" s="186"/>
      <c r="AI25" s="186"/>
      <c r="AJ25" s="186"/>
      <c r="AK25" s="186"/>
      <c r="AL25" s="186"/>
      <c r="AM25" s="186"/>
      <c r="AN25" s="186"/>
      <c r="AO25" s="186"/>
      <c r="AP25" s="186"/>
      <c r="AQ25" s="186"/>
      <c r="AR25" s="186"/>
      <c r="AS25" s="186"/>
      <c r="AT25" s="186"/>
      <c r="AU25" s="186"/>
      <c r="AV25" s="186"/>
      <c r="AW25" s="186"/>
      <c r="AX25" s="186"/>
      <c r="AY25" s="186"/>
      <c r="AZ25" s="186"/>
      <c r="BA25" s="186"/>
      <c r="BB25" s="186"/>
      <c r="BC25" s="186"/>
      <c r="BD25" s="186"/>
      <c r="BE25" s="186"/>
      <c r="BF25" s="186"/>
      <c r="BG25" s="186"/>
      <c r="BH25" s="186"/>
      <c r="BI25" s="186"/>
      <c r="BJ25" s="186"/>
      <c r="BK25" s="186"/>
      <c r="BL25" s="186"/>
      <c r="BM25" s="186"/>
      <c r="BN25" s="186"/>
      <c r="BO25" s="186"/>
      <c r="BP25" s="186"/>
      <c r="BQ25" s="186"/>
      <c r="BR25" s="186"/>
      <c r="BS25" s="186"/>
      <c r="BT25" s="186"/>
      <c r="BU25" s="186"/>
      <c r="BV25" s="186"/>
      <c r="BW25" s="186"/>
      <c r="BX25" s="186"/>
      <c r="BY25" s="186"/>
      <c r="BZ25" s="186"/>
      <c r="CA25" s="186"/>
      <c r="CB25" s="186"/>
      <c r="CC25" s="186"/>
      <c r="CD25" s="186"/>
      <c r="CE25" s="186"/>
      <c r="CF25" s="186"/>
      <c r="CG25" s="186"/>
      <c r="CH25" s="186"/>
      <c r="CI25" s="186"/>
      <c r="CJ25" s="186"/>
      <c r="CK25" s="186"/>
      <c r="CL25" s="186"/>
      <c r="CM25" s="186"/>
      <c r="CN25" s="186"/>
      <c r="CO25" s="186"/>
      <c r="CP25" s="186"/>
      <c r="CQ25" s="186"/>
      <c r="CR25" s="186"/>
      <c r="CS25" s="186"/>
      <c r="CT25" s="186"/>
      <c r="CU25" s="186"/>
      <c r="CV25" s="186"/>
      <c r="CW25" s="186"/>
      <c r="CX25" s="186"/>
      <c r="CY25" s="186"/>
      <c r="CZ25" s="186"/>
      <c r="DA25" s="186"/>
      <c r="DB25" s="186"/>
      <c r="DC25" s="186"/>
      <c r="DD25" s="186"/>
      <c r="DE25" s="186"/>
      <c r="DF25" s="186"/>
      <c r="DG25" s="186"/>
      <c r="DH25" s="186"/>
      <c r="DI25" s="186"/>
      <c r="DJ25" s="186"/>
      <c r="DK25" s="186"/>
      <c r="DL25" s="186"/>
      <c r="DM25" s="186"/>
    </row>
    <row r="26" spans="1:117" s="186" customFormat="1" x14ac:dyDescent="0.3"/>
    <row r="27" spans="1:117" s="186" customFormat="1" ht="14.5" thickBot="1" x14ac:dyDescent="0.35"/>
    <row r="28" spans="1:117" x14ac:dyDescent="0.3">
      <c r="A28" s="92" t="s">
        <v>553</v>
      </c>
      <c r="B28" s="101"/>
      <c r="C28" s="101"/>
      <c r="D28" s="101"/>
      <c r="E28" s="101"/>
      <c r="F28" s="101"/>
      <c r="G28" s="101"/>
      <c r="H28" s="101"/>
      <c r="I28" s="101"/>
      <c r="J28" s="101"/>
      <c r="K28" s="101"/>
      <c r="L28" s="101"/>
      <c r="M28" s="101"/>
      <c r="N28" s="101"/>
      <c r="O28" s="101"/>
      <c r="P28" s="101"/>
      <c r="Q28" s="101"/>
      <c r="R28" s="101"/>
      <c r="S28" s="101"/>
      <c r="T28" s="101"/>
      <c r="U28" s="101"/>
      <c r="V28" s="101"/>
      <c r="W28" s="101"/>
      <c r="X28" s="102"/>
    </row>
    <row r="29" spans="1:117" ht="70" x14ac:dyDescent="0.3">
      <c r="A29" s="463" t="s">
        <v>408</v>
      </c>
      <c r="B29" s="464" t="s">
        <v>409</v>
      </c>
      <c r="C29" s="465" t="s">
        <v>410</v>
      </c>
      <c r="D29" s="465" t="s">
        <v>411</v>
      </c>
      <c r="E29" s="465" t="s">
        <v>446</v>
      </c>
      <c r="F29" s="465" t="s">
        <v>447</v>
      </c>
      <c r="G29" s="467" t="s">
        <v>354</v>
      </c>
      <c r="H29" s="467" t="s">
        <v>554</v>
      </c>
      <c r="I29" s="465" t="s">
        <v>222</v>
      </c>
      <c r="J29" s="467" t="s">
        <v>406</v>
      </c>
      <c r="K29" s="468" t="s">
        <v>449</v>
      </c>
      <c r="L29" s="469" t="s">
        <v>398</v>
      </c>
      <c r="M29" s="469" t="s">
        <v>533</v>
      </c>
      <c r="N29" s="469" t="s">
        <v>399</v>
      </c>
      <c r="O29" s="469" t="s">
        <v>552</v>
      </c>
      <c r="P29" s="470" t="s">
        <v>490</v>
      </c>
      <c r="Q29" s="471" t="s">
        <v>102</v>
      </c>
      <c r="R29" s="471" t="s">
        <v>103</v>
      </c>
      <c r="S29" s="471" t="s">
        <v>104</v>
      </c>
      <c r="T29" s="471" t="s">
        <v>105</v>
      </c>
      <c r="U29" s="470" t="s">
        <v>331</v>
      </c>
      <c r="V29" s="470" t="s">
        <v>332</v>
      </c>
      <c r="W29" s="469" t="s">
        <v>400</v>
      </c>
      <c r="X29" s="472" t="s">
        <v>558</v>
      </c>
    </row>
    <row r="30" spans="1:117" x14ac:dyDescent="0.3">
      <c r="A30" s="129" t="str">
        <f>'AG Jul 2017'!K18</f>
        <v>AGL</v>
      </c>
      <c r="B30" s="130" t="str">
        <f>'AG Jul 2017'!L18</f>
        <v xml:space="preserve">Savers </v>
      </c>
      <c r="C30" s="131">
        <f>91*'AG Jul 2017'!M18/100</f>
        <v>76.44</v>
      </c>
      <c r="D30" s="131">
        <f>$G$5*'AG Jul 2017'!N18/100</f>
        <v>181.45155000000003</v>
      </c>
      <c r="E30" s="131">
        <v>0</v>
      </c>
      <c r="F30" s="131">
        <v>0</v>
      </c>
      <c r="G30" s="131">
        <v>0</v>
      </c>
      <c r="H30" s="131">
        <f>$H$5*'AG Jul 2017'!AE18/100</f>
        <v>37.541699999999999</v>
      </c>
      <c r="I30" s="131">
        <f t="shared" ref="I30:I44" si="16">SUM(C30:H30)</f>
        <v>295.43325000000004</v>
      </c>
      <c r="J30" s="107">
        <f t="shared" ref="J30:J44" si="17">(I30-C30)*4</f>
        <v>875.97300000000018</v>
      </c>
      <c r="K30" s="110">
        <f t="shared" ref="K30:K44" si="18">I30*4</f>
        <v>1181.7330000000002</v>
      </c>
      <c r="L30" s="141">
        <f>'AG Jul 2017'!AT18</f>
        <v>0</v>
      </c>
      <c r="M30" s="141">
        <f>'AG Jul 2017'!AU18</f>
        <v>0</v>
      </c>
      <c r="N30" s="141">
        <f>'AG Jul 2017'!AV18</f>
        <v>0</v>
      </c>
      <c r="O30" s="141">
        <f>'AG Jul 2017'!AW18</f>
        <v>22</v>
      </c>
      <c r="P30" s="141">
        <f>($E$6*'AG Jul 2017'!AQ18/100)*4</f>
        <v>330.26940000000002</v>
      </c>
      <c r="Q30" s="109">
        <f>K30</f>
        <v>1181.7330000000002</v>
      </c>
      <c r="R30" s="109">
        <f>Q30-(J30*O30/100)</f>
        <v>989.01894000000016</v>
      </c>
      <c r="S30" s="110">
        <f>Q30-P30</f>
        <v>851.46360000000016</v>
      </c>
      <c r="T30" s="110">
        <f>R30-P30</f>
        <v>658.74954000000014</v>
      </c>
      <c r="U30" s="473">
        <f>S30*1.1</f>
        <v>936.60996000000023</v>
      </c>
      <c r="V30" s="473">
        <f>T30*1.1</f>
        <v>724.62449400000025</v>
      </c>
      <c r="W30" s="142">
        <f>'AG Jul 2017'!BD18</f>
        <v>0</v>
      </c>
      <c r="X30" s="236" t="str">
        <f>'AG Jul 2017'!BE18</f>
        <v>n</v>
      </c>
    </row>
    <row r="31" spans="1:117" x14ac:dyDescent="0.3">
      <c r="A31" s="129" t="str">
        <f>'AG Jul 2017'!K19</f>
        <v>Click Energy</v>
      </c>
      <c r="B31" s="130" t="str">
        <f>'AG Jul 2017'!L19</f>
        <v>Shine</v>
      </c>
      <c r="C31" s="131">
        <f>91*'AG Jul 2017'!M19/100</f>
        <v>80.407600000000002</v>
      </c>
      <c r="D31" s="131">
        <f>$G$5*'AG Jul 2017'!N19/100</f>
        <v>225.26271390000002</v>
      </c>
      <c r="E31" s="131">
        <v>0</v>
      </c>
      <c r="F31" s="131">
        <v>0</v>
      </c>
      <c r="G31" s="131">
        <v>0</v>
      </c>
      <c r="H31" s="131">
        <f>$H$5*'AG Jul 2017'!AE19/100</f>
        <v>63.016424999999991</v>
      </c>
      <c r="I31" s="131">
        <f t="shared" si="16"/>
        <v>368.68673889999997</v>
      </c>
      <c r="J31" s="107">
        <f t="shared" si="17"/>
        <v>1153.1165555999999</v>
      </c>
      <c r="K31" s="110">
        <f t="shared" si="18"/>
        <v>1474.7469555999999</v>
      </c>
      <c r="L31" s="141">
        <f>'AG Jul 2017'!AT19</f>
        <v>0</v>
      </c>
      <c r="M31" s="141">
        <f>'AG Jul 2017'!AU19</f>
        <v>0</v>
      </c>
      <c r="N31" s="141">
        <f>'AG Jul 2017'!AV19</f>
        <v>7</v>
      </c>
      <c r="O31" s="141">
        <f>'AG Jul 2017'!AW19</f>
        <v>0</v>
      </c>
      <c r="P31" s="141">
        <f>($E$6*'AG Jul 2017'!AQ19/100)*4</f>
        <v>505.81800000000004</v>
      </c>
      <c r="Q31" s="109">
        <f t="shared" ref="Q31:Q38" si="19">K31</f>
        <v>1474.7469555999999</v>
      </c>
      <c r="R31" s="109">
        <f>Q31-(K31*N31/100)</f>
        <v>1371.5146687079998</v>
      </c>
      <c r="S31" s="110">
        <f t="shared" ref="S31:S44" si="20">Q31-P31</f>
        <v>968.92895559999988</v>
      </c>
      <c r="T31" s="110">
        <f t="shared" ref="T31:T44" si="21">R31-P31</f>
        <v>865.69666870799983</v>
      </c>
      <c r="U31" s="473">
        <f t="shared" ref="U31:V44" si="22">S31*1.1</f>
        <v>1065.8218511600001</v>
      </c>
      <c r="V31" s="473">
        <f t="shared" si="22"/>
        <v>952.26633557879984</v>
      </c>
      <c r="W31" s="142">
        <f>'AG Jul 2017'!BD19</f>
        <v>0</v>
      </c>
      <c r="X31" s="236" t="str">
        <f>'AG Jul 2017'!BE19</f>
        <v>n</v>
      </c>
    </row>
    <row r="32" spans="1:117" x14ac:dyDescent="0.3">
      <c r="A32" s="129" t="str">
        <f>'AG Jul 2017'!K20</f>
        <v>Commander</v>
      </c>
      <c r="B32" s="130" t="str">
        <f>'AG Jul 2017'!L20</f>
        <v>Market offer</v>
      </c>
      <c r="C32" s="131">
        <f>91*'AG Jul 2017'!M20/100</f>
        <v>75.948599999999999</v>
      </c>
      <c r="D32" s="131">
        <f>IF($G$5&gt;='AG Jul 2017'!P20,('AG Jul 2017'!P20*'AG Jul 2017'!N20/100),(($G$5)*'AG Jul 2017'!N20/100))</f>
        <v>173.00466749999998</v>
      </c>
      <c r="E32" s="131">
        <f>IF($G$5&lt;'AG Jul 2017'!P20,0,IF(($G$5)&gt;'AG Jul 2017'!R20,(('AG Jul 2017'!R20-'AG Jul 2017'!P20)*'AG Jul 2017'!Q20/100),(($G$5-'AG Jul 2017'!P20)*'AG Jul 2017'!Q20/100)))</f>
        <v>0</v>
      </c>
      <c r="F32" s="131">
        <v>0</v>
      </c>
      <c r="G32" s="131">
        <f>IF(($G$5&lt;'AG Jul 2017'!R20),(0),($G$5-'AG Jul 2017'!R20)*'AG Jul 2017'!S20/100)</f>
        <v>0</v>
      </c>
      <c r="H32" s="131">
        <f>$H$5*'AG Jul 2017'!AE20/100</f>
        <v>34.323839999999997</v>
      </c>
      <c r="I32" s="131">
        <f t="shared" si="16"/>
        <v>283.2771075</v>
      </c>
      <c r="J32" s="107">
        <f t="shared" si="17"/>
        <v>829.31403</v>
      </c>
      <c r="K32" s="110">
        <f t="shared" si="18"/>
        <v>1133.10843</v>
      </c>
      <c r="L32" s="141">
        <f>'AG Jul 2017'!AT20</f>
        <v>0</v>
      </c>
      <c r="M32" s="141">
        <f>'AG Jul 2017'!AU20</f>
        <v>0</v>
      </c>
      <c r="N32" s="141">
        <f>'AG Jul 2017'!AV20</f>
        <v>0</v>
      </c>
      <c r="O32" s="141">
        <f>'AG Jul 2017'!AW20</f>
        <v>20</v>
      </c>
      <c r="P32" s="141">
        <f>($E$6*'AG Jul 2017'!AQ20/100)*4</f>
        <v>345.14639999999997</v>
      </c>
      <c r="Q32" s="109">
        <f t="shared" si="19"/>
        <v>1133.10843</v>
      </c>
      <c r="R32" s="109">
        <f>Q32-(J32*O32/100)</f>
        <v>967.24562400000002</v>
      </c>
      <c r="S32" s="110">
        <f t="shared" si="20"/>
        <v>787.96203000000003</v>
      </c>
      <c r="T32" s="110">
        <f t="shared" si="21"/>
        <v>622.09922400000005</v>
      </c>
      <c r="U32" s="473">
        <f t="shared" si="22"/>
        <v>866.75823300000013</v>
      </c>
      <c r="V32" s="473">
        <f t="shared" si="22"/>
        <v>684.30914640000015</v>
      </c>
      <c r="W32" s="142">
        <f>'AG Jul 2017'!BD20</f>
        <v>0</v>
      </c>
      <c r="X32" s="236" t="str">
        <f>'AG Jul 2017'!BE20</f>
        <v>n</v>
      </c>
    </row>
    <row r="33" spans="1:117" x14ac:dyDescent="0.3">
      <c r="A33" s="129" t="str">
        <f>'AG Jul 2017'!K21</f>
        <v>CovaU</v>
      </c>
      <c r="B33" s="130" t="str">
        <f>'AG Jul 2017'!L21</f>
        <v>Freedom</v>
      </c>
      <c r="C33" s="131">
        <f>91*'AG Jul 2017'!M21/100</f>
        <v>100.1</v>
      </c>
      <c r="D33" s="131">
        <f>$G$5*'AG Jul 2017'!N21/100</f>
        <v>181.45155000000003</v>
      </c>
      <c r="E33" s="131">
        <v>0</v>
      </c>
      <c r="F33" s="131">
        <v>0</v>
      </c>
      <c r="G33" s="131">
        <v>0</v>
      </c>
      <c r="H33" s="131">
        <f>$H$5*'AG Jul 2017'!AE21/100</f>
        <v>50.949449999999999</v>
      </c>
      <c r="I33" s="131">
        <f t="shared" si="16"/>
        <v>332.50100000000003</v>
      </c>
      <c r="J33" s="107">
        <f t="shared" si="17"/>
        <v>929.60400000000016</v>
      </c>
      <c r="K33" s="110">
        <f t="shared" si="18"/>
        <v>1330.0040000000001</v>
      </c>
      <c r="L33" s="141">
        <f>'AG Jul 2017'!AT21</f>
        <v>0</v>
      </c>
      <c r="M33" s="141">
        <f>'AG Jul 2017'!AU21</f>
        <v>0</v>
      </c>
      <c r="N33" s="141">
        <f>'AG Jul 2017'!AV21</f>
        <v>20</v>
      </c>
      <c r="O33" s="141">
        <f>'AG Jul 2017'!AW21</f>
        <v>0</v>
      </c>
      <c r="P33" s="141">
        <f>($E$6*'AG Jul 2017'!AQ21/100)*4</f>
        <v>0</v>
      </c>
      <c r="Q33" s="109">
        <f t="shared" si="19"/>
        <v>1330.0040000000001</v>
      </c>
      <c r="R33" s="109">
        <f>Q33-(K33*N33/100)</f>
        <v>1064.0032000000001</v>
      </c>
      <c r="S33" s="110">
        <f t="shared" si="20"/>
        <v>1330.0040000000001</v>
      </c>
      <c r="T33" s="110">
        <f t="shared" si="21"/>
        <v>1064.0032000000001</v>
      </c>
      <c r="U33" s="473">
        <f t="shared" si="22"/>
        <v>1463.0044000000003</v>
      </c>
      <c r="V33" s="473">
        <f t="shared" si="22"/>
        <v>1170.4035200000003</v>
      </c>
      <c r="W33" s="142">
        <f>'AG Jul 2017'!BD21</f>
        <v>12</v>
      </c>
      <c r="X33" s="236" t="str">
        <f>'AG Jul 2017'!BE21</f>
        <v>y</v>
      </c>
    </row>
    <row r="34" spans="1:117" x14ac:dyDescent="0.3">
      <c r="A34" s="129" t="str">
        <f>'AG Jul 2017'!K22</f>
        <v>Diamond Energy</v>
      </c>
      <c r="B34" s="130" t="str">
        <f>'AG Jul 2017'!L22</f>
        <v>Pay on time discount</v>
      </c>
      <c r="C34" s="131">
        <f>91*'AG Jul 2017'!M22/100</f>
        <v>83.255899999999997</v>
      </c>
      <c r="D34" s="131">
        <f>IF($G$5&gt;='AG Jul 2017'!P22,('AG Jul 2017'!P22*'AG Jul 2017'!N22/100),(($G$5)*'AG Jul 2017'!N22/100))</f>
        <v>79.17</v>
      </c>
      <c r="E34" s="131">
        <f>IF($G$5&lt;'AG Jul 2017'!P22,0,IF(($G$5)&gt;'AG Jul 2017'!R22,(('AG Jul 2017'!R22-'AG Jul 2017'!P22)*'AG Jul 2017'!Q22/100),(($G$5-'AG Jul 2017'!P22)*'AG Jul 2017'!Q22/100)))</f>
        <v>92.855644500000011</v>
      </c>
      <c r="F34" s="131">
        <v>0</v>
      </c>
      <c r="G34" s="131">
        <f>IF(($G$5&lt;'AG Jul 2017'!R22),(0),($G$5-'AG Jul 2017'!R22)*'AG Jul 2017'!S22/100)</f>
        <v>0</v>
      </c>
      <c r="H34" s="131">
        <f>$H$5*'AG Jul 2017'!AE22/100</f>
        <v>37.407622499999995</v>
      </c>
      <c r="I34" s="131">
        <f t="shared" si="16"/>
        <v>292.689167</v>
      </c>
      <c r="J34" s="107">
        <f t="shared" si="17"/>
        <v>837.733068</v>
      </c>
      <c r="K34" s="110">
        <f t="shared" si="18"/>
        <v>1170.756668</v>
      </c>
      <c r="L34" s="141">
        <f>'AG Jul 2017'!AT22</f>
        <v>0</v>
      </c>
      <c r="M34" s="141">
        <f>'AG Jul 2017'!AU22</f>
        <v>0</v>
      </c>
      <c r="N34" s="141">
        <f>'AG Jul 2017'!AV22</f>
        <v>7</v>
      </c>
      <c r="O34" s="141">
        <f>'AG Jul 2017'!AW22</f>
        <v>0</v>
      </c>
      <c r="P34" s="141">
        <f>($E$6*'AG Jul 2017'!AQ22/100)*4</f>
        <v>357.048</v>
      </c>
      <c r="Q34" s="109">
        <f t="shared" si="19"/>
        <v>1170.756668</v>
      </c>
      <c r="R34" s="109">
        <f>Q34-(K34*N34/100)</f>
        <v>1088.80370124</v>
      </c>
      <c r="S34" s="110">
        <f t="shared" si="20"/>
        <v>813.70866799999999</v>
      </c>
      <c r="T34" s="110">
        <f t="shared" si="21"/>
        <v>731.75570124000001</v>
      </c>
      <c r="U34" s="473">
        <f t="shared" si="22"/>
        <v>895.07953480000003</v>
      </c>
      <c r="V34" s="473">
        <f t="shared" si="22"/>
        <v>804.93127136400005</v>
      </c>
      <c r="W34" s="142">
        <f>'AG Jul 2017'!BD22</f>
        <v>24</v>
      </c>
      <c r="X34" s="236" t="str">
        <f>'AG Jul 2017'!BE22</f>
        <v>y</v>
      </c>
    </row>
    <row r="35" spans="1:117" x14ac:dyDescent="0.3">
      <c r="A35" s="129" t="str">
        <f>'AG Jul 2017'!K23</f>
        <v>Dodo Power &amp; Gas</v>
      </c>
      <c r="B35" s="130" t="str">
        <f>'AG Jul 2017'!L23</f>
        <v>Market offer</v>
      </c>
      <c r="C35" s="131">
        <f>91*'AG Jul 2017'!M23/100</f>
        <v>74.665500000000009</v>
      </c>
      <c r="D35" s="131">
        <f>IF($G$5&gt;='AG Jul 2017'!P23,('AG Jul 2017'!P23*'AG Jul 2017'!N23/100),(($G$5)*'AG Jul 2017'!N23/100))</f>
        <v>167.49855149999999</v>
      </c>
      <c r="E35" s="131">
        <f>IF($G$5&lt;'AG Jul 2017'!P23,0,IF(($G$5)&gt;'AG Jul 2017'!R23,(('AG Jul 2017'!R23-'AG Jul 2017'!P23)*'AG Jul 2017'!Q23/100),(($G$5-'AG Jul 2017'!P23)*'AG Jul 2017'!Q23/100)))</f>
        <v>0</v>
      </c>
      <c r="F35" s="131">
        <v>0</v>
      </c>
      <c r="G35" s="131">
        <f>IF(($G$5&lt;'AG Jul 2017'!R23),(0),($G$5-'AG Jul 2017'!R23)*'AG Jul 2017'!S23/100)</f>
        <v>0</v>
      </c>
      <c r="H35" s="131">
        <f>$H$5*'AG Jul 2017'!AE23/100</f>
        <v>33.6534525</v>
      </c>
      <c r="I35" s="131">
        <f t="shared" si="16"/>
        <v>275.81750399999999</v>
      </c>
      <c r="J35" s="107">
        <f t="shared" si="17"/>
        <v>804.60801599999991</v>
      </c>
      <c r="K35" s="110">
        <f t="shared" si="18"/>
        <v>1103.2700159999999</v>
      </c>
      <c r="L35" s="141">
        <f>'AG Jul 2017'!AT23</f>
        <v>0</v>
      </c>
      <c r="M35" s="141">
        <f>'AG Jul 2017'!AU23</f>
        <v>0</v>
      </c>
      <c r="N35" s="141">
        <f>'AG Jul 2017'!AV23</f>
        <v>0</v>
      </c>
      <c r="O35" s="141">
        <f>'AG Jul 2017'!AW23</f>
        <v>0</v>
      </c>
      <c r="P35" s="141">
        <f>($E$6*'AG Jul 2017'!AQ23/100)*4</f>
        <v>345.14639999999997</v>
      </c>
      <c r="Q35" s="109">
        <f t="shared" si="19"/>
        <v>1103.2700159999999</v>
      </c>
      <c r="R35" s="109">
        <f>Q35-(J35*O35/100)</f>
        <v>1103.2700159999999</v>
      </c>
      <c r="S35" s="110">
        <f t="shared" si="20"/>
        <v>758.12361599999997</v>
      </c>
      <c r="T35" s="110">
        <f t="shared" si="21"/>
        <v>758.12361599999997</v>
      </c>
      <c r="U35" s="473">
        <f t="shared" si="22"/>
        <v>833.9359776</v>
      </c>
      <c r="V35" s="473">
        <f t="shared" si="22"/>
        <v>833.9359776</v>
      </c>
      <c r="W35" s="142">
        <f>'AG Jul 2017'!BD23</f>
        <v>0</v>
      </c>
      <c r="X35" s="236" t="str">
        <f>'AG Jul 2017'!BE23</f>
        <v>n</v>
      </c>
    </row>
    <row r="36" spans="1:117" x14ac:dyDescent="0.3">
      <c r="A36" s="129" t="str">
        <f>'AG Jul 2017'!K24</f>
        <v>EnergyAustralia</v>
      </c>
      <c r="B36" s="130" t="str">
        <f>'AG Jul 2017'!L24</f>
        <v>Flexi Saver</v>
      </c>
      <c r="C36" s="131">
        <f>91*'AG Jul 2017'!M24/100</f>
        <v>79.807000000000002</v>
      </c>
      <c r="D36" s="131">
        <f>$G$5*'AG Jul 2017'!N24/100</f>
        <v>183.64148250000002</v>
      </c>
      <c r="E36" s="131">
        <v>0</v>
      </c>
      <c r="F36" s="131">
        <v>0</v>
      </c>
      <c r="G36" s="131">
        <v>0</v>
      </c>
      <c r="H36" s="131">
        <f>$H$5*'AG Jul 2017'!AE24/100</f>
        <v>32.339492999999997</v>
      </c>
      <c r="I36" s="131">
        <f t="shared" si="16"/>
        <v>295.78797550000002</v>
      </c>
      <c r="J36" s="107">
        <f t="shared" si="17"/>
        <v>863.923902</v>
      </c>
      <c r="K36" s="110">
        <f t="shared" si="18"/>
        <v>1183.1519020000001</v>
      </c>
      <c r="L36" s="141">
        <f>'AG Jul 2017'!AT24</f>
        <v>0</v>
      </c>
      <c r="M36" s="141">
        <f>'AG Jul 2017'!AU24</f>
        <v>0</v>
      </c>
      <c r="N36" s="141">
        <f>'AG Jul 2017'!AV24</f>
        <v>0</v>
      </c>
      <c r="O36" s="141">
        <f>'AG Jul 2017'!AW24</f>
        <v>22</v>
      </c>
      <c r="P36" s="141">
        <f>($E$6*'AG Jul 2017'!AQ24/100)*4</f>
        <v>371.92500000000001</v>
      </c>
      <c r="Q36" s="109">
        <f t="shared" si="19"/>
        <v>1183.1519020000001</v>
      </c>
      <c r="R36" s="109">
        <f>Q36-(J36*O36/100)</f>
        <v>993.08864356000004</v>
      </c>
      <c r="S36" s="110">
        <f t="shared" si="20"/>
        <v>811.22690200000011</v>
      </c>
      <c r="T36" s="110">
        <f t="shared" si="21"/>
        <v>621.16364356000008</v>
      </c>
      <c r="U36" s="473">
        <f t="shared" si="22"/>
        <v>892.34959220000019</v>
      </c>
      <c r="V36" s="473">
        <f t="shared" si="22"/>
        <v>683.28000791600016</v>
      </c>
      <c r="W36" s="142">
        <f>'AG Jul 2017'!BD24</f>
        <v>0</v>
      </c>
      <c r="X36" s="236" t="str">
        <f>'AG Jul 2017'!BE24</f>
        <v>n</v>
      </c>
    </row>
    <row r="37" spans="1:117" x14ac:dyDescent="0.3">
      <c r="A37" s="129" t="str">
        <f>'AG Jul 2017'!K25</f>
        <v>Mojo Power</v>
      </c>
      <c r="B37" s="130" t="str">
        <f>'AG Jul 2017'!L25</f>
        <v>Basic Energy Pass</v>
      </c>
      <c r="C37" s="131">
        <f>(91*'AG Jul 2017'!M25/100)+('AG Jul 2017'!BH25*3)</f>
        <v>147.96109999999999</v>
      </c>
      <c r="D37" s="131">
        <f>$G$5*'AG Jul 2017'!N25/100</f>
        <v>158.61368250000001</v>
      </c>
      <c r="E37" s="131">
        <v>0</v>
      </c>
      <c r="F37" s="131">
        <v>0</v>
      </c>
      <c r="G37" s="131">
        <v>0</v>
      </c>
      <c r="H37" s="131">
        <f>$H$5*'AG Jul 2017'!AE25/100</f>
        <v>35.208751499999998</v>
      </c>
      <c r="I37" s="131">
        <f t="shared" si="16"/>
        <v>341.78353399999997</v>
      </c>
      <c r="J37" s="107">
        <f t="shared" si="17"/>
        <v>775.28973599999995</v>
      </c>
      <c r="K37" s="110">
        <f t="shared" si="18"/>
        <v>1367.1341359999999</v>
      </c>
      <c r="L37" s="141">
        <f>'AG Jul 2017'!AT25</f>
        <v>0</v>
      </c>
      <c r="M37" s="141">
        <f>'AG Jul 2017'!AU25</f>
        <v>0</v>
      </c>
      <c r="N37" s="141">
        <f>'AG Jul 2017'!AV25</f>
        <v>0</v>
      </c>
      <c r="O37" s="141">
        <f>'AG Jul 2017'!AW25</f>
        <v>0</v>
      </c>
      <c r="P37" s="141">
        <f>($E$6*'AG Jul 2017'!AQ25/100)*4</f>
        <v>297.54000000000002</v>
      </c>
      <c r="Q37" s="109">
        <f t="shared" si="19"/>
        <v>1367.1341359999999</v>
      </c>
      <c r="R37" s="109">
        <f>Q37</f>
        <v>1367.1341359999999</v>
      </c>
      <c r="S37" s="110">
        <f t="shared" si="20"/>
        <v>1069.5941359999999</v>
      </c>
      <c r="T37" s="110">
        <f t="shared" si="21"/>
        <v>1069.5941359999999</v>
      </c>
      <c r="U37" s="473">
        <f t="shared" si="22"/>
        <v>1176.5535496</v>
      </c>
      <c r="V37" s="473">
        <f t="shared" si="22"/>
        <v>1176.5535496</v>
      </c>
      <c r="W37" s="142">
        <f>'AG Jul 2017'!BD25</f>
        <v>0</v>
      </c>
      <c r="X37" s="236" t="str">
        <f>'AG Jul 2017'!BE25</f>
        <v>n</v>
      </c>
    </row>
    <row r="38" spans="1:117" x14ac:dyDescent="0.3">
      <c r="A38" s="129" t="str">
        <f>'AG Jul 2017'!K26</f>
        <v>Momentum Energy</v>
      </c>
      <c r="B38" s="130" t="str">
        <f>'AG Jul 2017'!L26</f>
        <v>SmilePower</v>
      </c>
      <c r="C38" s="131">
        <f>91*'AG Jul 2017'!M26/100</f>
        <v>72.554299999999998</v>
      </c>
      <c r="D38" s="131">
        <f>IF($G$5&gt;='AG Jul 2017'!P26,('AG Jul 2017'!P26*'AG Jul 2017'!N26/100),(($G$5)*'AG Jul 2017'!N26/100))</f>
        <v>158.4</v>
      </c>
      <c r="E38" s="131">
        <f>IF($G$5&lt;'AG Jul 2017'!P26,0,IF(($G$5)&gt;'AG Jul 2017'!R26,(('AG Jul 2017'!R26-'AG Jul 2017'!P26)*'AG Jul 2017'!Q26/100),(($G$5-'AG Jul 2017'!P26)*'AG Jul 2017'!Q26/100)))</f>
        <v>6.3852075000000124</v>
      </c>
      <c r="F38" s="131">
        <v>0</v>
      </c>
      <c r="G38" s="131">
        <f>IF(($G$5&lt;'AG Jul 2017'!R26),(0),($G$5-'AG Jul 2017'!R26)*'AG Jul 2017'!S26/100)</f>
        <v>0</v>
      </c>
      <c r="H38" s="131">
        <f>$H$5*'AG Jul 2017'!AE26/100</f>
        <v>37.729408499999998</v>
      </c>
      <c r="I38" s="131">
        <f t="shared" si="16"/>
        <v>275.068916</v>
      </c>
      <c r="J38" s="107">
        <f t="shared" si="17"/>
        <v>810.05846399999996</v>
      </c>
      <c r="K38" s="110">
        <f t="shared" si="18"/>
        <v>1100.275664</v>
      </c>
      <c r="L38" s="141">
        <f>'AG Jul 2017'!AT26</f>
        <v>0</v>
      </c>
      <c r="M38" s="141">
        <f>'AG Jul 2017'!AU26</f>
        <v>0</v>
      </c>
      <c r="N38" s="141">
        <f>'AG Jul 2017'!AV26</f>
        <v>0</v>
      </c>
      <c r="O38" s="141">
        <f>'AG Jul 2017'!AW26</f>
        <v>0</v>
      </c>
      <c r="P38" s="141">
        <f>($E$6*'AG Jul 2017'!AQ26/100)*4</f>
        <v>208.27799999999999</v>
      </c>
      <c r="Q38" s="109">
        <f t="shared" si="19"/>
        <v>1100.275664</v>
      </c>
      <c r="R38" s="109">
        <f>Q38</f>
        <v>1100.275664</v>
      </c>
      <c r="S38" s="110">
        <f t="shared" si="20"/>
        <v>891.99766399999999</v>
      </c>
      <c r="T38" s="110">
        <f t="shared" si="21"/>
        <v>891.99766399999999</v>
      </c>
      <c r="U38" s="473">
        <f t="shared" si="22"/>
        <v>981.19743040000003</v>
      </c>
      <c r="V38" s="473">
        <f t="shared" si="22"/>
        <v>981.19743040000003</v>
      </c>
      <c r="W38" s="142">
        <f>'AG Jul 2017'!BD26</f>
        <v>12</v>
      </c>
      <c r="X38" s="236" t="str">
        <f>'AG Jul 2017'!BE26</f>
        <v>y</v>
      </c>
    </row>
    <row r="39" spans="1:117" x14ac:dyDescent="0.3">
      <c r="A39" s="129" t="str">
        <f>'AG Jul 2017'!K27</f>
        <v>Origin Energy</v>
      </c>
      <c r="B39" s="130" t="str">
        <f>'AG Jul 2017'!L27</f>
        <v>Solar Boost Plus</v>
      </c>
      <c r="C39" s="131">
        <f>91*'AG Jul 2017'!M27/100</f>
        <v>75.884900000000002</v>
      </c>
      <c r="D39" s="131">
        <f>$G$5*'AG Jul 2017'!N27/100</f>
        <v>178.44821400000001</v>
      </c>
      <c r="E39" s="131">
        <v>0</v>
      </c>
      <c r="F39" s="131">
        <v>0</v>
      </c>
      <c r="G39" s="131">
        <v>0</v>
      </c>
      <c r="H39" s="131">
        <f>$H$5*'AG Jul 2017'!AE27/100</f>
        <v>32.956249499999991</v>
      </c>
      <c r="I39" s="131">
        <f t="shared" si="16"/>
        <v>287.28936350000004</v>
      </c>
      <c r="J39" s="107">
        <f t="shared" si="17"/>
        <v>845.61785400000008</v>
      </c>
      <c r="K39" s="110">
        <f t="shared" si="18"/>
        <v>1149.1574540000001</v>
      </c>
      <c r="L39" s="141">
        <f>'AG Jul 2017'!AT27</f>
        <v>0</v>
      </c>
      <c r="M39" s="141">
        <f>'AG Jul 2017'!AU27</f>
        <v>12</v>
      </c>
      <c r="N39" s="141">
        <f>'AG Jul 2017'!AV27</f>
        <v>0</v>
      </c>
      <c r="O39" s="141">
        <f>'AG Jul 2017'!AW27</f>
        <v>0</v>
      </c>
      <c r="P39" s="141">
        <f>($E$6*'AG Jul 2017'!AQ27/100)*4</f>
        <v>505.81800000000004</v>
      </c>
      <c r="Q39" s="109">
        <f>K39-(J39*M39/100)</f>
        <v>1047.6833115200002</v>
      </c>
      <c r="R39" s="109">
        <f>Q39</f>
        <v>1047.6833115200002</v>
      </c>
      <c r="S39" s="110">
        <f t="shared" si="20"/>
        <v>541.8653115200002</v>
      </c>
      <c r="T39" s="110">
        <f t="shared" si="21"/>
        <v>541.8653115200002</v>
      </c>
      <c r="U39" s="473">
        <f t="shared" si="22"/>
        <v>596.05184267200025</v>
      </c>
      <c r="V39" s="473">
        <f t="shared" si="22"/>
        <v>596.05184267200025</v>
      </c>
      <c r="W39" s="142">
        <f>'AG Jul 2017'!BD27</f>
        <v>0</v>
      </c>
      <c r="X39" s="236" t="str">
        <f>'AG Jul 2017'!BE27</f>
        <v>n</v>
      </c>
    </row>
    <row r="40" spans="1:117" x14ac:dyDescent="0.3">
      <c r="A40" s="129" t="str">
        <f>'AG Jul 2017'!K28</f>
        <v>Powerdirect</v>
      </c>
      <c r="B40" s="130" t="str">
        <f>'AG Jul 2017'!L28</f>
        <v>Market offer</v>
      </c>
      <c r="C40" s="131">
        <f>91*'AG Jul 2017'!M28/100</f>
        <v>76.44</v>
      </c>
      <c r="D40" s="131">
        <f>$G$5*'AG Jul 2017'!N28/100</f>
        <v>181.45155000000003</v>
      </c>
      <c r="E40" s="131">
        <v>0</v>
      </c>
      <c r="F40" s="131">
        <v>0</v>
      </c>
      <c r="G40" s="131">
        <v>0</v>
      </c>
      <c r="H40" s="131">
        <f>$H$5*'AG Jul 2017'!AE28/100</f>
        <v>37.541699999999999</v>
      </c>
      <c r="I40" s="131">
        <f t="shared" si="16"/>
        <v>295.43325000000004</v>
      </c>
      <c r="J40" s="107">
        <f t="shared" si="17"/>
        <v>875.97300000000018</v>
      </c>
      <c r="K40" s="110">
        <f t="shared" si="18"/>
        <v>1181.7330000000002</v>
      </c>
      <c r="L40" s="141">
        <f>'AG Jul 2017'!AT28</f>
        <v>0</v>
      </c>
      <c r="M40" s="141">
        <f>'AG Jul 2017'!AU28</f>
        <v>0</v>
      </c>
      <c r="N40" s="141">
        <f>'AG Jul 2017'!AV28</f>
        <v>0</v>
      </c>
      <c r="O40" s="141">
        <f>'AG Jul 2017'!AW28</f>
        <v>22</v>
      </c>
      <c r="P40" s="141">
        <f>($E$6*'AG Jul 2017'!AQ28/100)*4</f>
        <v>330.26940000000002</v>
      </c>
      <c r="Q40" s="109">
        <f t="shared" ref="Q40" si="23">K40</f>
        <v>1181.7330000000002</v>
      </c>
      <c r="R40" s="109">
        <f>Q40-(J40*O40/100)</f>
        <v>989.01894000000016</v>
      </c>
      <c r="S40" s="110">
        <f t="shared" si="20"/>
        <v>851.46360000000016</v>
      </c>
      <c r="T40" s="110">
        <f t="shared" si="21"/>
        <v>658.74954000000014</v>
      </c>
      <c r="U40" s="473">
        <f t="shared" si="22"/>
        <v>936.60996000000023</v>
      </c>
      <c r="V40" s="473">
        <f t="shared" si="22"/>
        <v>724.62449400000025</v>
      </c>
      <c r="W40" s="142">
        <f>'AG Jul 2017'!BD28</f>
        <v>0</v>
      </c>
      <c r="X40" s="236" t="str">
        <f>'AG Jul 2017'!BE28</f>
        <v>n</v>
      </c>
    </row>
    <row r="41" spans="1:117" x14ac:dyDescent="0.3">
      <c r="A41" s="129" t="str">
        <f>'AG Jul 2017'!K29</f>
        <v>Powershop</v>
      </c>
      <c r="B41" s="130" t="str">
        <f>'AG Jul 2017'!L29</f>
        <v>Standard Saver</v>
      </c>
      <c r="C41" s="131">
        <f>91*'AG Jul 2017'!M29/100</f>
        <v>88.497500000000002</v>
      </c>
      <c r="D41" s="131">
        <f>(G5)*'AG Jul 2017'!N29/100</f>
        <v>186.89509650000002</v>
      </c>
      <c r="E41" s="131">
        <v>0</v>
      </c>
      <c r="F41" s="131">
        <v>0</v>
      </c>
      <c r="G41" s="131">
        <v>0</v>
      </c>
      <c r="H41" s="131">
        <f>$H$5*'AG Jul 2017'!AE29/100</f>
        <v>52.987428000000001</v>
      </c>
      <c r="I41" s="131">
        <f t="shared" si="16"/>
        <v>328.38002450000005</v>
      </c>
      <c r="J41" s="107">
        <f t="shared" si="17"/>
        <v>959.53009800000018</v>
      </c>
      <c r="K41" s="110">
        <f t="shared" si="18"/>
        <v>1313.5200980000002</v>
      </c>
      <c r="L41" s="141">
        <f>'AG Jul 2017'!AT29</f>
        <v>4</v>
      </c>
      <c r="M41" s="141">
        <f>'AG Jul 2017'!AU29</f>
        <v>0</v>
      </c>
      <c r="N41" s="141">
        <f>'AG Jul 2017'!AV29</f>
        <v>14</v>
      </c>
      <c r="O41" s="141">
        <f>'AG Jul 2017'!AW29</f>
        <v>0</v>
      </c>
      <c r="P41" s="141">
        <f>($E$6*'AG Jul 2017'!AQ29/100)*4</f>
        <v>380.85120000000001</v>
      </c>
      <c r="Q41" s="109">
        <f>K41-(K41*L41/100)</f>
        <v>1260.9792940800003</v>
      </c>
      <c r="R41" s="109">
        <f>Q41-(K41*N41/100)</f>
        <v>1077.0864803600002</v>
      </c>
      <c r="S41" s="110">
        <f t="shared" si="20"/>
        <v>880.12809408000021</v>
      </c>
      <c r="T41" s="110">
        <f t="shared" si="21"/>
        <v>696.23528036000016</v>
      </c>
      <c r="U41" s="473">
        <f t="shared" si="22"/>
        <v>968.14090348800028</v>
      </c>
      <c r="V41" s="473">
        <f t="shared" si="22"/>
        <v>765.8588083960002</v>
      </c>
      <c r="W41" s="142">
        <f>'AG Jul 2017'!BD29</f>
        <v>0</v>
      </c>
      <c r="X41" s="236" t="str">
        <f>'AG Jul 2017'!BE29</f>
        <v>n</v>
      </c>
    </row>
    <row r="42" spans="1:117" x14ac:dyDescent="0.3">
      <c r="A42" s="129" t="str">
        <f>'AG Jul 2017'!K30</f>
        <v>Red Energy</v>
      </c>
      <c r="B42" s="130" t="str">
        <f>'AG Jul 2017'!L30</f>
        <v>Living Energy Saver</v>
      </c>
      <c r="C42" s="131">
        <f>91*'AG Jul 2017'!M30/100</f>
        <v>78.705899999999986</v>
      </c>
      <c r="D42" s="131">
        <f>IF($G$5&gt;='AG Jul 2017'!P30,('AG Jul 2017'!P30*'AG Jul 2017'!N30/100),(($G$5)*'AG Jul 2017'!N30/100))</f>
        <v>163.93209000000002</v>
      </c>
      <c r="E42" s="131">
        <f>IF($G$5&lt;'AG Jul 2017'!P30,0,IF(($G$5)&gt;'AG Jul 2017'!R30,(('AG Jul 2017'!R30-'AG Jul 2017'!P30)*'AG Jul 2017'!Q30/100),(($G$5-'AG Jul 2017'!P30)*'AG Jul 2017'!Q30/100)))</f>
        <v>0</v>
      </c>
      <c r="F42" s="131">
        <v>0</v>
      </c>
      <c r="G42" s="131">
        <f>IF(($G$5&lt;'AG Jul 2017'!R30),(0),($G$5-'AG Jul 2017'!R30)*'AG Jul 2017'!S30/100)</f>
        <v>0</v>
      </c>
      <c r="H42" s="131">
        <f>$H$5*'AG Jul 2017'!AE30/100</f>
        <v>30.703747499999995</v>
      </c>
      <c r="I42" s="131">
        <f t="shared" si="16"/>
        <v>273.34173750000002</v>
      </c>
      <c r="J42" s="107">
        <f t="shared" si="17"/>
        <v>778.54335000000015</v>
      </c>
      <c r="K42" s="110">
        <f t="shared" si="18"/>
        <v>1093.3669500000001</v>
      </c>
      <c r="L42" s="141">
        <f>'AG Jul 2017'!AT30</f>
        <v>0</v>
      </c>
      <c r="M42" s="141">
        <f>'AG Jul 2017'!AU30</f>
        <v>0</v>
      </c>
      <c r="N42" s="141">
        <f>'AG Jul 2017'!AV30</f>
        <v>10</v>
      </c>
      <c r="O42" s="141">
        <f>'AG Jul 2017'!AW30</f>
        <v>0</v>
      </c>
      <c r="P42" s="141">
        <f>($E$6*'AG Jul 2017'!AQ30/100)*4</f>
        <v>330.26940000000002</v>
      </c>
      <c r="Q42" s="109">
        <f t="shared" ref="Q42:Q44" si="24">K42</f>
        <v>1093.3669500000001</v>
      </c>
      <c r="R42" s="109">
        <f>Q42-(K42*N42/100)</f>
        <v>984.03025500000012</v>
      </c>
      <c r="S42" s="110">
        <f t="shared" si="20"/>
        <v>763.09755000000007</v>
      </c>
      <c r="T42" s="110">
        <f t="shared" si="21"/>
        <v>653.76085500000011</v>
      </c>
      <c r="U42" s="473">
        <f t="shared" si="22"/>
        <v>839.40730500000018</v>
      </c>
      <c r="V42" s="473">
        <f t="shared" si="22"/>
        <v>719.13694050000015</v>
      </c>
      <c r="W42" s="142">
        <f>'AG Jul 2017'!BD30</f>
        <v>0</v>
      </c>
      <c r="X42" s="236" t="str">
        <f>'AG Jul 2017'!BE30</f>
        <v>n</v>
      </c>
    </row>
    <row r="43" spans="1:117" x14ac:dyDescent="0.3">
      <c r="A43" s="129" t="str">
        <f>'AG Jul 2017'!K31</f>
        <v>Simply Energy</v>
      </c>
      <c r="B43" s="130" t="str">
        <f>'AG Jul 2017'!L31</f>
        <v>Plus</v>
      </c>
      <c r="C43" s="131">
        <f>91*'AG Jul 2017'!M31/100</f>
        <v>65.683800000000005</v>
      </c>
      <c r="D43" s="131">
        <f>IF($G$5&gt;='AG Jul 2017'!P31,('AG Jul 2017'!P31*'AG Jul 2017'!N31/100),(($G$5)*'AG Jul 2017'!N31/100))</f>
        <v>155.04722100000004</v>
      </c>
      <c r="E43" s="131">
        <f>IF($G$5&lt;'AG Jul 2017'!P31,0,IF(($G$5)&gt;'AG Jul 2017'!R31,(('AG Jul 2017'!R31-'AG Jul 2017'!P31)*'AG Jul 2017'!Q31/100),(($G$5-'AG Jul 2017'!P31)*'AG Jul 2017'!Q31/100)))</f>
        <v>0</v>
      </c>
      <c r="F43" s="131">
        <v>0</v>
      </c>
      <c r="G43" s="131">
        <f>IF(($G$5&lt;'AG Jul 2017'!R31),(0),($G$5-'AG Jul 2017'!R31)*'AG Jul 2017'!S31/100)</f>
        <v>0</v>
      </c>
      <c r="H43" s="131">
        <f>$H$5*'AG Jul 2017'!AE31/100</f>
        <v>26.547345</v>
      </c>
      <c r="I43" s="131">
        <f t="shared" si="16"/>
        <v>247.27836600000006</v>
      </c>
      <c r="J43" s="107">
        <f t="shared" si="17"/>
        <v>726.37826400000017</v>
      </c>
      <c r="K43" s="110">
        <f t="shared" si="18"/>
        <v>989.11346400000025</v>
      </c>
      <c r="L43" s="141">
        <f>'AG Jul 2017'!AT31</f>
        <v>0</v>
      </c>
      <c r="M43" s="141">
        <f>'AG Jul 2017'!AU31</f>
        <v>0</v>
      </c>
      <c r="N43" s="141">
        <f>'AG Jul 2017'!AV31</f>
        <v>0</v>
      </c>
      <c r="O43" s="141">
        <f>'AG Jul 2017'!AW31</f>
        <v>15</v>
      </c>
      <c r="P43" s="141">
        <f>($E$6*'AG Jul 2017'!AQ31/100)*4</f>
        <v>193.40100000000001</v>
      </c>
      <c r="Q43" s="109">
        <f t="shared" si="24"/>
        <v>989.11346400000025</v>
      </c>
      <c r="R43" s="109">
        <f>Q43-(J43*O43/100)</f>
        <v>880.15672440000026</v>
      </c>
      <c r="S43" s="110">
        <f t="shared" si="20"/>
        <v>795.71246400000018</v>
      </c>
      <c r="T43" s="110">
        <f t="shared" si="21"/>
        <v>686.75572440000019</v>
      </c>
      <c r="U43" s="473">
        <f t="shared" si="22"/>
        <v>875.28371040000025</v>
      </c>
      <c r="V43" s="473">
        <f t="shared" si="22"/>
        <v>755.4312968400003</v>
      </c>
      <c r="W43" s="142">
        <f>'AG Jul 2017'!BD31</f>
        <v>24</v>
      </c>
      <c r="X43" s="236" t="str">
        <f>'AG Jul 2017'!BE31</f>
        <v>y</v>
      </c>
    </row>
    <row r="44" spans="1:117" x14ac:dyDescent="0.3">
      <c r="A44" s="129" t="str">
        <f>'AG Jul 2017'!K32</f>
        <v>Energy Locals</v>
      </c>
      <c r="B44" s="130" t="str">
        <f>'AG Jul 2017'!L32</f>
        <v>Market offer</v>
      </c>
      <c r="C44" s="131">
        <f>91*'AG Jul 2017'!M32/100</f>
        <v>81.900000000000006</v>
      </c>
      <c r="D44" s="131">
        <f>$G$5*'AG Jul 2017'!N32/100</f>
        <v>143.90985000000001</v>
      </c>
      <c r="E44" s="131">
        <v>0</v>
      </c>
      <c r="F44" s="131">
        <v>0</v>
      </c>
      <c r="G44" s="131">
        <v>0</v>
      </c>
      <c r="H44" s="131">
        <f>$H$5*'AG Jul 2017'!AE32/100</f>
        <v>37.541699999999999</v>
      </c>
      <c r="I44" s="131">
        <f t="shared" si="16"/>
        <v>263.35155000000003</v>
      </c>
      <c r="J44" s="107">
        <f t="shared" si="17"/>
        <v>725.8062000000001</v>
      </c>
      <c r="K44" s="110">
        <f t="shared" si="18"/>
        <v>1053.4062000000001</v>
      </c>
      <c r="L44" s="141">
        <f>'AG Jul 2017'!AT32</f>
        <v>0</v>
      </c>
      <c r="M44" s="141">
        <f>'AG Jul 2017'!AU32</f>
        <v>0</v>
      </c>
      <c r="N44" s="141">
        <f>'AG Jul 2017'!AV32</f>
        <v>0</v>
      </c>
      <c r="O44" s="141">
        <f>'AG Jul 2017'!AW32</f>
        <v>0</v>
      </c>
      <c r="P44" s="141">
        <f>($E$6*'AG Jul 2017'!AQ32/100)*4</f>
        <v>348.12180000000001</v>
      </c>
      <c r="Q44" s="109">
        <f t="shared" si="24"/>
        <v>1053.4062000000001</v>
      </c>
      <c r="R44" s="109">
        <f>Q44-(J44*O44/100)</f>
        <v>1053.4062000000001</v>
      </c>
      <c r="S44" s="110">
        <f t="shared" si="20"/>
        <v>705.28440000000012</v>
      </c>
      <c r="T44" s="110">
        <f t="shared" si="21"/>
        <v>705.28440000000012</v>
      </c>
      <c r="U44" s="473">
        <f t="shared" si="22"/>
        <v>775.81284000000016</v>
      </c>
      <c r="V44" s="473">
        <f t="shared" si="22"/>
        <v>775.81284000000016</v>
      </c>
      <c r="W44" s="142">
        <f>'AG Jul 2017'!BD32</f>
        <v>0</v>
      </c>
      <c r="X44" s="236" t="str">
        <f>'AG Jul 2017'!BE32</f>
        <v>n</v>
      </c>
    </row>
    <row r="45" spans="1:117" s="63" customFormat="1" ht="14.5" thickBot="1" x14ac:dyDescent="0.35">
      <c r="A45" s="135" t="str">
        <f>'AG Jul 2017'!K33</f>
        <v>Alinta Energy</v>
      </c>
      <c r="B45" s="136" t="str">
        <f>'AG Jul 2017'!L33</f>
        <v>Fair Deal</v>
      </c>
      <c r="C45" s="137">
        <f>91*'AG Jul 2017'!M33/100</f>
        <v>84.730100000000007</v>
      </c>
      <c r="D45" s="137">
        <f>IF($G$5&gt;='AG Jul 2017'!P33,('AG Jul 2017'!P33*'AG Jul 2017'!N33/100),(($G$5)*'AG Jul 2017'!N33/100))</f>
        <v>182.64037050000002</v>
      </c>
      <c r="E45" s="137">
        <f>IF($G$5&lt;'AG Jul 2017'!P33,0,IF(($G$5)&gt;'AG Jul 2017'!R33,(('AG Jul 2017'!R33-'AG Jul 2017'!P33)*'AG Jul 2017'!Q33/100),(($G$5-'AG Jul 2017'!P33)*'AG Jul 2017'!Q33/100)))</f>
        <v>0</v>
      </c>
      <c r="F45" s="137">
        <v>0</v>
      </c>
      <c r="G45" s="137">
        <f>IF(($G$5&lt;'AG Jul 2017'!R33),(0),($G$5-'AG Jul 2017'!R33)*'AG Jul 2017'!S33/100)</f>
        <v>0</v>
      </c>
      <c r="H45" s="137">
        <f>$H$5*'AG Jul 2017'!AE33/100</f>
        <v>29.121632999999996</v>
      </c>
      <c r="I45" s="137">
        <f t="shared" ref="I45" si="25">SUM(C45:H45)</f>
        <v>296.49210349999998</v>
      </c>
      <c r="J45" s="117">
        <f t="shared" ref="J45" si="26">(I45-C45)*4</f>
        <v>847.04801399999997</v>
      </c>
      <c r="K45" s="120">
        <f t="shared" ref="K45" si="27">I45*4</f>
        <v>1185.9684139999999</v>
      </c>
      <c r="L45" s="144">
        <f>'AG Jul 2017'!AT33</f>
        <v>0</v>
      </c>
      <c r="M45" s="144">
        <f>'AG Jul 2017'!AU33</f>
        <v>0</v>
      </c>
      <c r="N45" s="144">
        <f>'AG Jul 2017'!AV33</f>
        <v>0</v>
      </c>
      <c r="O45" s="144">
        <f>'AG Jul 2017'!AW33</f>
        <v>23</v>
      </c>
      <c r="P45" s="144">
        <f>($E$6*'AG Jul 2017'!AQ33/100)*4</f>
        <v>181.49939999999998</v>
      </c>
      <c r="Q45" s="119">
        <f t="shared" ref="Q45" si="28">K45</f>
        <v>1185.9684139999999</v>
      </c>
      <c r="R45" s="119">
        <f>Q45-(J45*O45/100)</f>
        <v>991.14737077999996</v>
      </c>
      <c r="S45" s="120">
        <f t="shared" ref="S45" si="29">Q45-P45</f>
        <v>1004.469014</v>
      </c>
      <c r="T45" s="120">
        <f t="shared" ref="T45" si="30">R45-P45</f>
        <v>809.64797077999992</v>
      </c>
      <c r="U45" s="474">
        <f t="shared" ref="U45" si="31">S45*1.1</f>
        <v>1104.9159154000001</v>
      </c>
      <c r="V45" s="474">
        <f t="shared" ref="V45" si="32">T45*1.1</f>
        <v>890.61276785799998</v>
      </c>
      <c r="W45" s="145">
        <f>'AG Jul 2017'!BD33</f>
        <v>0</v>
      </c>
      <c r="X45" s="237" t="str">
        <f>'AG Jul 2017'!BE33</f>
        <v>n</v>
      </c>
      <c r="Y45" s="186"/>
      <c r="Z45" s="186"/>
      <c r="AA45" s="186"/>
      <c r="AB45" s="186"/>
      <c r="AC45" s="186"/>
      <c r="AD45" s="186"/>
      <c r="AE45" s="186"/>
      <c r="AF45" s="186"/>
      <c r="AG45" s="186"/>
      <c r="AH45" s="186"/>
      <c r="AI45" s="186"/>
      <c r="AJ45" s="186"/>
      <c r="AK45" s="186"/>
      <c r="AL45" s="186"/>
      <c r="AM45" s="186"/>
      <c r="AN45" s="186"/>
      <c r="AO45" s="186"/>
      <c r="AP45" s="186"/>
      <c r="AQ45" s="186"/>
      <c r="AR45" s="186"/>
      <c r="AS45" s="186"/>
      <c r="AT45" s="186"/>
      <c r="AU45" s="186"/>
      <c r="AV45" s="186"/>
      <c r="AW45" s="186"/>
      <c r="AX45" s="186"/>
      <c r="AY45" s="186"/>
      <c r="AZ45" s="186"/>
      <c r="BA45" s="186"/>
      <c r="BB45" s="186"/>
      <c r="BC45" s="186"/>
      <c r="BD45" s="186"/>
      <c r="BE45" s="186"/>
      <c r="BF45" s="186"/>
      <c r="BG45" s="186"/>
      <c r="BH45" s="186"/>
      <c r="BI45" s="186"/>
      <c r="BJ45" s="186"/>
      <c r="BK45" s="186"/>
      <c r="BL45" s="186"/>
      <c r="BM45" s="186"/>
      <c r="BN45" s="186"/>
      <c r="BO45" s="186"/>
      <c r="BP45" s="186"/>
      <c r="BQ45" s="186"/>
      <c r="BR45" s="186"/>
      <c r="BS45" s="186"/>
      <c r="BT45" s="186"/>
      <c r="BU45" s="186"/>
      <c r="BV45" s="186"/>
      <c r="BW45" s="186"/>
      <c r="BX45" s="186"/>
      <c r="BY45" s="186"/>
      <c r="BZ45" s="186"/>
      <c r="CA45" s="186"/>
      <c r="CB45" s="186"/>
      <c r="CC45" s="186"/>
      <c r="CD45" s="186"/>
      <c r="CE45" s="186"/>
      <c r="CF45" s="186"/>
      <c r="CG45" s="186"/>
      <c r="CH45" s="186"/>
      <c r="CI45" s="186"/>
      <c r="CJ45" s="186"/>
      <c r="CK45" s="186"/>
      <c r="CL45" s="186"/>
      <c r="CM45" s="186"/>
      <c r="CN45" s="186"/>
      <c r="CO45" s="186"/>
      <c r="CP45" s="186"/>
      <c r="CQ45" s="186"/>
      <c r="CR45" s="186"/>
      <c r="CS45" s="186"/>
      <c r="CT45" s="186"/>
      <c r="CU45" s="186"/>
      <c r="CV45" s="186"/>
      <c r="CW45" s="186"/>
      <c r="CX45" s="186"/>
      <c r="CY45" s="186"/>
      <c r="CZ45" s="186"/>
      <c r="DA45" s="186"/>
      <c r="DB45" s="186"/>
      <c r="DC45" s="186"/>
      <c r="DD45" s="186"/>
      <c r="DE45" s="186"/>
      <c r="DF45" s="186"/>
      <c r="DG45" s="186"/>
      <c r="DH45" s="186"/>
      <c r="DI45" s="186"/>
      <c r="DJ45" s="186"/>
      <c r="DK45" s="186"/>
      <c r="DL45" s="186"/>
      <c r="DM45" s="186"/>
    </row>
    <row r="46" spans="1:117" s="186" customFormat="1" x14ac:dyDescent="0.3"/>
    <row r="47" spans="1:117" s="186" customFormat="1" ht="14.5" thickBot="1" x14ac:dyDescent="0.35"/>
    <row r="48" spans="1:117" x14ac:dyDescent="0.3">
      <c r="A48" s="100" t="s">
        <v>534</v>
      </c>
      <c r="B48" s="101"/>
      <c r="C48" s="101"/>
      <c r="D48" s="101"/>
      <c r="E48" s="101"/>
      <c r="F48" s="101"/>
      <c r="G48" s="101"/>
      <c r="H48" s="101"/>
      <c r="I48" s="101"/>
      <c r="J48" s="101"/>
      <c r="K48" s="101"/>
      <c r="L48" s="101"/>
      <c r="M48" s="101"/>
      <c r="N48" s="101"/>
      <c r="O48" s="101"/>
      <c r="P48" s="101"/>
      <c r="Q48" s="101"/>
      <c r="R48" s="101"/>
      <c r="S48" s="101"/>
      <c r="T48" s="101"/>
      <c r="U48" s="101"/>
      <c r="V48" s="101"/>
      <c r="W48" s="101"/>
      <c r="X48" s="102"/>
    </row>
    <row r="49" spans="1:24" ht="70" x14ac:dyDescent="0.3">
      <c r="A49" s="463" t="s">
        <v>408</v>
      </c>
      <c r="B49" s="464" t="s">
        <v>409</v>
      </c>
      <c r="C49" s="465" t="s">
        <v>410</v>
      </c>
      <c r="D49" s="465" t="s">
        <v>555</v>
      </c>
      <c r="E49" s="465" t="s">
        <v>446</v>
      </c>
      <c r="F49" s="467" t="s">
        <v>354</v>
      </c>
      <c r="G49" s="467" t="s">
        <v>556</v>
      </c>
      <c r="H49" s="467" t="s">
        <v>352</v>
      </c>
      <c r="I49" s="465" t="s">
        <v>222</v>
      </c>
      <c r="J49" s="467" t="s">
        <v>406</v>
      </c>
      <c r="K49" s="468" t="s">
        <v>449</v>
      </c>
      <c r="L49" s="469" t="s">
        <v>398</v>
      </c>
      <c r="M49" s="469" t="s">
        <v>533</v>
      </c>
      <c r="N49" s="469" t="s">
        <v>399</v>
      </c>
      <c r="O49" s="469" t="s">
        <v>552</v>
      </c>
      <c r="P49" s="470" t="s">
        <v>490</v>
      </c>
      <c r="Q49" s="471" t="s">
        <v>102</v>
      </c>
      <c r="R49" s="471" t="s">
        <v>103</v>
      </c>
      <c r="S49" s="471" t="s">
        <v>104</v>
      </c>
      <c r="T49" s="471" t="s">
        <v>105</v>
      </c>
      <c r="U49" s="470" t="s">
        <v>331</v>
      </c>
      <c r="V49" s="470" t="s">
        <v>332</v>
      </c>
      <c r="W49" s="469" t="s">
        <v>400</v>
      </c>
      <c r="X49" s="472" t="s">
        <v>558</v>
      </c>
    </row>
    <row r="50" spans="1:24" x14ac:dyDescent="0.3">
      <c r="A50" s="129" t="str">
        <f>'AG Jul 2017'!K34</f>
        <v>AGL</v>
      </c>
      <c r="B50" s="130" t="str">
        <f>'AG Jul 2017'!L34</f>
        <v xml:space="preserve">Savers </v>
      </c>
      <c r="C50" s="147">
        <f>91*'AG Jul 2017'!M34/100</f>
        <v>87.36</v>
      </c>
      <c r="D50" s="147">
        <f>$G$6*'AG Jul 2017'!N34/100</f>
        <v>96.535799999999995</v>
      </c>
      <c r="E50" s="147">
        <v>0</v>
      </c>
      <c r="F50" s="147">
        <v>0</v>
      </c>
      <c r="G50" s="147">
        <f>$I$6*'AG Jul 2017'!AH34/100</f>
        <v>102.79275</v>
      </c>
      <c r="H50" s="147">
        <f>$H$6*'AG Jul 2017'!W34/100</f>
        <v>40.22325</v>
      </c>
      <c r="I50" s="147">
        <f t="shared" ref="I50:I64" si="33">SUM(C50:H50)</f>
        <v>326.91180000000003</v>
      </c>
      <c r="J50" s="107">
        <f t="shared" ref="J50:J64" si="34">(I50-C50)*4</f>
        <v>958.20720000000006</v>
      </c>
      <c r="K50" s="110">
        <f t="shared" ref="K50:K64" si="35">I50*4</f>
        <v>1307.6472000000001</v>
      </c>
      <c r="L50" s="141">
        <f>'AG Jul 2017'!AT34</f>
        <v>0</v>
      </c>
      <c r="M50" s="141">
        <f>'AG Jul 2017'!AU34</f>
        <v>0</v>
      </c>
      <c r="N50" s="141">
        <f>'AG Jul 2017'!AV34</f>
        <v>0</v>
      </c>
      <c r="O50" s="141">
        <f>'AG Jul 2017'!AW34</f>
        <v>22</v>
      </c>
      <c r="P50" s="141">
        <f>($E$6*'AG Jul 2017'!AQ34/100)*4</f>
        <v>330.26940000000002</v>
      </c>
      <c r="Q50" s="109">
        <f>K50</f>
        <v>1307.6472000000001</v>
      </c>
      <c r="R50" s="109">
        <f>Q50-(J50*O50/100)</f>
        <v>1096.8416160000002</v>
      </c>
      <c r="S50" s="110">
        <f>Q50-P50</f>
        <v>977.37780000000009</v>
      </c>
      <c r="T50" s="110">
        <f>R50-P50</f>
        <v>766.57221600000014</v>
      </c>
      <c r="U50" s="473">
        <f>S50*1.1</f>
        <v>1075.1155800000001</v>
      </c>
      <c r="V50" s="473">
        <f>T50*1.1</f>
        <v>843.22943760000021</v>
      </c>
      <c r="W50" s="142">
        <f>'AG Jul 2017'!BD34</f>
        <v>0</v>
      </c>
      <c r="X50" s="236" t="str">
        <f>'AG Jul 2017'!BE34</f>
        <v>n</v>
      </c>
    </row>
    <row r="51" spans="1:24" x14ac:dyDescent="0.3">
      <c r="A51" s="129" t="str">
        <f>'AG Jul 2017'!K35</f>
        <v>Click Energy</v>
      </c>
      <c r="B51" s="130" t="str">
        <f>'AG Jul 2017'!L35</f>
        <v>Shine</v>
      </c>
      <c r="C51" s="147">
        <f>91*'AG Jul 2017'!M35/100</f>
        <v>86.395399999999995</v>
      </c>
      <c r="D51" s="147">
        <f>$G$6*'AG Jul 2017'!N35/100</f>
        <v>98.64171060000001</v>
      </c>
      <c r="E51" s="147">
        <v>0</v>
      </c>
      <c r="F51" s="147">
        <v>0</v>
      </c>
      <c r="G51" s="147">
        <f>$I$6*'AG Jul 2017'!AH35/100</f>
        <v>131.49427349999999</v>
      </c>
      <c r="H51" s="147">
        <f>$H$6*'AG Jul 2017'!W35/100</f>
        <v>70.074264599999992</v>
      </c>
      <c r="I51" s="147">
        <f t="shared" si="33"/>
        <v>386.60564869999996</v>
      </c>
      <c r="J51" s="107">
        <f t="shared" si="34"/>
        <v>1200.8409947999999</v>
      </c>
      <c r="K51" s="110">
        <f t="shared" si="35"/>
        <v>1546.4225947999998</v>
      </c>
      <c r="L51" s="141">
        <f>'AG Jul 2017'!AT35</f>
        <v>0</v>
      </c>
      <c r="M51" s="141">
        <f>'AG Jul 2017'!AU35</f>
        <v>0</v>
      </c>
      <c r="N51" s="141">
        <f>'AG Jul 2017'!AV35</f>
        <v>7</v>
      </c>
      <c r="O51" s="141">
        <f>'AG Jul 2017'!AW35</f>
        <v>0</v>
      </c>
      <c r="P51" s="141">
        <f>($E$6*'AG Jul 2017'!AQ35/100)*4</f>
        <v>505.81800000000004</v>
      </c>
      <c r="Q51" s="109">
        <f t="shared" ref="Q51:Q58" si="36">K51</f>
        <v>1546.4225947999998</v>
      </c>
      <c r="R51" s="109">
        <f>Q51-(K51*N51/100)</f>
        <v>1438.1730131639999</v>
      </c>
      <c r="S51" s="110">
        <f t="shared" ref="S51:S64" si="37">Q51-P51</f>
        <v>1040.6045947999999</v>
      </c>
      <c r="T51" s="110">
        <f t="shared" ref="T51:T64" si="38">R51-P51</f>
        <v>932.35501316399996</v>
      </c>
      <c r="U51" s="473">
        <f t="shared" ref="U51:V64" si="39">S51*1.1</f>
        <v>1144.66505428</v>
      </c>
      <c r="V51" s="473">
        <f t="shared" si="39"/>
        <v>1025.5905144804001</v>
      </c>
      <c r="W51" s="142">
        <f>'AG Jul 2017'!BD35</f>
        <v>0</v>
      </c>
      <c r="X51" s="236" t="str">
        <f>'AG Jul 2017'!BE35</f>
        <v>n</v>
      </c>
    </row>
    <row r="52" spans="1:24" x14ac:dyDescent="0.3">
      <c r="A52" s="129" t="str">
        <f>'AG Jul 2017'!K36</f>
        <v>Commander</v>
      </c>
      <c r="B52" s="130" t="str">
        <f>'AG Jul 2017'!L36</f>
        <v>Market offer</v>
      </c>
      <c r="C52" s="147">
        <f>91*'AG Jul 2017'!M36/100</f>
        <v>84.611800000000002</v>
      </c>
      <c r="D52" s="147">
        <f>$G$6*'AG Jul 2017'!N36/100</f>
        <v>96.33915300000001</v>
      </c>
      <c r="E52" s="147">
        <v>0</v>
      </c>
      <c r="F52" s="147">
        <v>0</v>
      </c>
      <c r="G52" s="147">
        <f>$I$6*'AG Jul 2017'!AH36/100</f>
        <v>102.88213500000001</v>
      </c>
      <c r="H52" s="147">
        <f>$H$6*'AG Jul 2017'!W36/100</f>
        <v>37.407622499999995</v>
      </c>
      <c r="I52" s="147">
        <f t="shared" si="33"/>
        <v>321.24071050000003</v>
      </c>
      <c r="J52" s="107">
        <f t="shared" si="34"/>
        <v>946.51564200000007</v>
      </c>
      <c r="K52" s="110">
        <f t="shared" si="35"/>
        <v>1284.9628420000001</v>
      </c>
      <c r="L52" s="141">
        <f>'AG Jul 2017'!AT36</f>
        <v>0</v>
      </c>
      <c r="M52" s="141">
        <f>'AG Jul 2017'!AU36</f>
        <v>0</v>
      </c>
      <c r="N52" s="141">
        <f>'AG Jul 2017'!AV36</f>
        <v>0</v>
      </c>
      <c r="O52" s="141">
        <f>'AG Jul 2017'!AW36</f>
        <v>20</v>
      </c>
      <c r="P52" s="141">
        <f>($E$6*'AG Jul 2017'!AQ36/100)*4</f>
        <v>345.14639999999997</v>
      </c>
      <c r="Q52" s="109">
        <f t="shared" si="36"/>
        <v>1284.9628420000001</v>
      </c>
      <c r="R52" s="109">
        <f>Q52-(J52*O52/100)</f>
        <v>1095.6597136</v>
      </c>
      <c r="S52" s="110">
        <f t="shared" si="37"/>
        <v>939.81644200000017</v>
      </c>
      <c r="T52" s="110">
        <f t="shared" si="38"/>
        <v>750.51331360000006</v>
      </c>
      <c r="U52" s="473">
        <f t="shared" si="39"/>
        <v>1033.7980862000002</v>
      </c>
      <c r="V52" s="473">
        <f t="shared" si="39"/>
        <v>825.56464496000012</v>
      </c>
      <c r="W52" s="142">
        <f>'AG Jul 2017'!BD36</f>
        <v>0</v>
      </c>
      <c r="X52" s="236" t="str">
        <f>'AG Jul 2017'!BE36</f>
        <v>n</v>
      </c>
    </row>
    <row r="53" spans="1:24" x14ac:dyDescent="0.3">
      <c r="A53" s="129" t="str">
        <f>'AG Jul 2017'!K37</f>
        <v>CovaU</v>
      </c>
      <c r="B53" s="130" t="str">
        <f>'AG Jul 2017'!L37</f>
        <v>Freedom</v>
      </c>
      <c r="C53" s="147">
        <f>91*'AG Jul 2017'!M37/100</f>
        <v>98.844200000000001</v>
      </c>
      <c r="D53" s="147">
        <f>$G$6*'AG Jul 2017'!N37/100</f>
        <v>94.748100000000008</v>
      </c>
      <c r="E53" s="147">
        <v>0</v>
      </c>
      <c r="F53" s="147">
        <v>0</v>
      </c>
      <c r="G53" s="147">
        <f>$I$6*'AG Jul 2017'!AH37/100</f>
        <v>101.89890000000001</v>
      </c>
      <c r="H53" s="147">
        <f>$H$6*'AG Jul 2017'!W37/100</f>
        <v>46.927124999999997</v>
      </c>
      <c r="I53" s="147">
        <f t="shared" si="33"/>
        <v>342.41832500000004</v>
      </c>
      <c r="J53" s="107">
        <f t="shared" si="34"/>
        <v>974.29650000000015</v>
      </c>
      <c r="K53" s="110">
        <f t="shared" si="35"/>
        <v>1369.6733000000002</v>
      </c>
      <c r="L53" s="141">
        <f>'AG Jul 2017'!AT37</f>
        <v>0</v>
      </c>
      <c r="M53" s="141">
        <f>'AG Jul 2017'!AU37</f>
        <v>0</v>
      </c>
      <c r="N53" s="141">
        <f>'AG Jul 2017'!AV37</f>
        <v>20</v>
      </c>
      <c r="O53" s="141">
        <f>'AG Jul 2017'!AW37</f>
        <v>0</v>
      </c>
      <c r="P53" s="141">
        <f>($E$6*'AG Jul 2017'!AQ37/100)*4</f>
        <v>0</v>
      </c>
      <c r="Q53" s="109">
        <f t="shared" si="36"/>
        <v>1369.6733000000002</v>
      </c>
      <c r="R53" s="109">
        <f>Q53-(K53*N53/100)</f>
        <v>1095.73864</v>
      </c>
      <c r="S53" s="110">
        <f t="shared" si="37"/>
        <v>1369.6733000000002</v>
      </c>
      <c r="T53" s="110">
        <f t="shared" si="38"/>
        <v>1095.73864</v>
      </c>
      <c r="U53" s="473">
        <f t="shared" si="39"/>
        <v>1506.6406300000003</v>
      </c>
      <c r="V53" s="473">
        <f t="shared" si="39"/>
        <v>1205.3125040000002</v>
      </c>
      <c r="W53" s="142">
        <f>'AG Jul 2017'!BD37</f>
        <v>12</v>
      </c>
      <c r="X53" s="236" t="str">
        <f>'AG Jul 2017'!BE37</f>
        <v>y</v>
      </c>
    </row>
    <row r="54" spans="1:24" x14ac:dyDescent="0.3">
      <c r="A54" s="129" t="str">
        <f>'AG Jul 2017'!K38</f>
        <v>Diamond Energy</v>
      </c>
      <c r="B54" s="130" t="str">
        <f>'AG Jul 2017'!L38</f>
        <v>Pay on time discount</v>
      </c>
      <c r="C54" s="147">
        <f>91*'AG Jul 2017'!M38/100</f>
        <v>90.545000000000002</v>
      </c>
      <c r="D54" s="147">
        <f>IF($G$6&gt;='AG Jul 2017'!P38,('AG Jul 2017'!P38*'AG Jul 2017'!N38/100),(($G$6)*'AG Jul 2017'!N38/100))</f>
        <v>88.491150000000005</v>
      </c>
      <c r="E54" s="147">
        <v>0</v>
      </c>
      <c r="F54" s="147">
        <f>IF(($G$6&lt;'AG Jul 2017'!P38),(0),($G$6-'AG Jul 2017'!P38)*'AG Jul 2017'!Q38/100)</f>
        <v>0</v>
      </c>
      <c r="G54" s="147">
        <f>$I$6*'AG Jul 2017'!AH38/100</f>
        <v>104.93799000000001</v>
      </c>
      <c r="H54" s="147">
        <f>$H$6*'AG Jul 2017'!W38/100</f>
        <v>48.133822499999994</v>
      </c>
      <c r="I54" s="147">
        <f t="shared" si="33"/>
        <v>332.10796250000004</v>
      </c>
      <c r="J54" s="107">
        <f t="shared" si="34"/>
        <v>966.2518500000001</v>
      </c>
      <c r="K54" s="110">
        <f t="shared" si="35"/>
        <v>1328.4318500000002</v>
      </c>
      <c r="L54" s="141">
        <f>'AG Jul 2017'!AT38</f>
        <v>0</v>
      </c>
      <c r="M54" s="141">
        <f>'AG Jul 2017'!AU38</f>
        <v>0</v>
      </c>
      <c r="N54" s="141">
        <f>'AG Jul 2017'!AV38</f>
        <v>7</v>
      </c>
      <c r="O54" s="141">
        <f>'AG Jul 2017'!AW38</f>
        <v>0</v>
      </c>
      <c r="P54" s="141">
        <f>($E$6*'AG Jul 2017'!AQ38/100)*4</f>
        <v>357.048</v>
      </c>
      <c r="Q54" s="109">
        <f t="shared" si="36"/>
        <v>1328.4318500000002</v>
      </c>
      <c r="R54" s="109">
        <f>Q54-(K54*N54/100)</f>
        <v>1235.4416205000002</v>
      </c>
      <c r="S54" s="110">
        <f t="shared" si="37"/>
        <v>971.38385000000017</v>
      </c>
      <c r="T54" s="110">
        <f t="shared" si="38"/>
        <v>878.39362050000022</v>
      </c>
      <c r="U54" s="473">
        <f t="shared" si="39"/>
        <v>1068.5222350000004</v>
      </c>
      <c r="V54" s="473">
        <f t="shared" si="39"/>
        <v>966.23298255000032</v>
      </c>
      <c r="W54" s="142">
        <f>'AG Jul 2017'!BD38</f>
        <v>24</v>
      </c>
      <c r="X54" s="236" t="str">
        <f>'AG Jul 2017'!BE38</f>
        <v>y</v>
      </c>
    </row>
    <row r="55" spans="1:24" x14ac:dyDescent="0.3">
      <c r="A55" s="129" t="str">
        <f>'AG Jul 2017'!K39</f>
        <v>Dodo Power &amp; Gas</v>
      </c>
      <c r="B55" s="130" t="str">
        <f>'AG Jul 2017'!L39</f>
        <v>Market offer</v>
      </c>
      <c r="C55" s="147">
        <f>91*'AG Jul 2017'!M39/100</f>
        <v>83.665399999999991</v>
      </c>
      <c r="D55" s="147">
        <f>$G$6*'AG Jul 2017'!N39/100</f>
        <v>93.478832999999995</v>
      </c>
      <c r="E55" s="147">
        <v>0</v>
      </c>
      <c r="F55" s="147">
        <v>0</v>
      </c>
      <c r="G55" s="147">
        <f>$I$6*'AG Jul 2017'!AH39/100</f>
        <v>98.904502499999992</v>
      </c>
      <c r="H55" s="147">
        <f>$H$6*'AG Jul 2017'!W39/100</f>
        <v>36.603157499999995</v>
      </c>
      <c r="I55" s="147">
        <f t="shared" si="33"/>
        <v>312.65189299999997</v>
      </c>
      <c r="J55" s="107">
        <f t="shared" si="34"/>
        <v>915.94597199999998</v>
      </c>
      <c r="K55" s="110">
        <f t="shared" si="35"/>
        <v>1250.6075719999999</v>
      </c>
      <c r="L55" s="141">
        <f>'AG Jul 2017'!AT39</f>
        <v>0</v>
      </c>
      <c r="M55" s="141">
        <f>'AG Jul 2017'!AU39</f>
        <v>0</v>
      </c>
      <c r="N55" s="141">
        <f>'AG Jul 2017'!AV39</f>
        <v>0</v>
      </c>
      <c r="O55" s="141">
        <f>'AG Jul 2017'!AW39</f>
        <v>0</v>
      </c>
      <c r="P55" s="141">
        <f>($E$6*'AG Jul 2017'!AQ39/100)*4</f>
        <v>345.14639999999997</v>
      </c>
      <c r="Q55" s="109">
        <f t="shared" si="36"/>
        <v>1250.6075719999999</v>
      </c>
      <c r="R55" s="109">
        <f>Q55-(J55*O55/100)</f>
        <v>1250.6075719999999</v>
      </c>
      <c r="S55" s="110">
        <f t="shared" si="37"/>
        <v>905.46117199999992</v>
      </c>
      <c r="T55" s="110">
        <f t="shared" si="38"/>
        <v>905.46117199999992</v>
      </c>
      <c r="U55" s="473">
        <f t="shared" si="39"/>
        <v>996.00728919999995</v>
      </c>
      <c r="V55" s="473">
        <f t="shared" si="39"/>
        <v>996.00728919999995</v>
      </c>
      <c r="W55" s="142">
        <f>'AG Jul 2017'!BD39</f>
        <v>0</v>
      </c>
      <c r="X55" s="236" t="str">
        <f>'AG Jul 2017'!BE39</f>
        <v>n</v>
      </c>
    </row>
    <row r="56" spans="1:24" x14ac:dyDescent="0.3">
      <c r="A56" s="129" t="str">
        <f>'AG Jul 2017'!K40</f>
        <v>EnergyAustralia</v>
      </c>
      <c r="B56" s="130" t="str">
        <f>'AG Jul 2017'!L40</f>
        <v>Flexi Saver</v>
      </c>
      <c r="C56" s="147">
        <f>91*'AG Jul 2017'!M40/100</f>
        <v>87.72399999999999</v>
      </c>
      <c r="D56" s="147">
        <f>$G$6*'AG Jul 2017'!N40/100</f>
        <v>98.144729999999996</v>
      </c>
      <c r="E56" s="147">
        <v>0</v>
      </c>
      <c r="F56" s="147">
        <v>0</v>
      </c>
      <c r="G56" s="147">
        <f>$I$6*'AG Jul 2017'!AH40/100</f>
        <v>111.55248000000002</v>
      </c>
      <c r="H56" s="147">
        <f>$H$6*'AG Jul 2017'!W40/100</f>
        <v>40.866821999999999</v>
      </c>
      <c r="I56" s="147">
        <f t="shared" si="33"/>
        <v>338.28803199999999</v>
      </c>
      <c r="J56" s="107">
        <f t="shared" si="34"/>
        <v>1002.256128</v>
      </c>
      <c r="K56" s="110">
        <f t="shared" si="35"/>
        <v>1353.1521279999999</v>
      </c>
      <c r="L56" s="141">
        <f>'AG Jul 2017'!AT40</f>
        <v>0</v>
      </c>
      <c r="M56" s="141">
        <f>'AG Jul 2017'!AU40</f>
        <v>0</v>
      </c>
      <c r="N56" s="141">
        <f>'AG Jul 2017'!AV40</f>
        <v>0</v>
      </c>
      <c r="O56" s="141">
        <f>'AG Jul 2017'!AW40</f>
        <v>22</v>
      </c>
      <c r="P56" s="141">
        <f>($E$6*'AG Jul 2017'!AQ40/100)*4</f>
        <v>371.92500000000001</v>
      </c>
      <c r="Q56" s="109">
        <f t="shared" si="36"/>
        <v>1353.1521279999999</v>
      </c>
      <c r="R56" s="109">
        <f>Q56-(J56*O56/100)</f>
        <v>1132.6557798399999</v>
      </c>
      <c r="S56" s="110">
        <f t="shared" si="37"/>
        <v>981.22712799999999</v>
      </c>
      <c r="T56" s="110">
        <f t="shared" si="38"/>
        <v>760.73077983999997</v>
      </c>
      <c r="U56" s="473">
        <f t="shared" si="39"/>
        <v>1079.3498408</v>
      </c>
      <c r="V56" s="473">
        <f t="shared" si="39"/>
        <v>836.80385782400003</v>
      </c>
      <c r="W56" s="142">
        <f>'AG Jul 2017'!BD40</f>
        <v>0</v>
      </c>
      <c r="X56" s="236" t="str">
        <f>'AG Jul 2017'!BE40</f>
        <v>n</v>
      </c>
    </row>
    <row r="57" spans="1:24" x14ac:dyDescent="0.3">
      <c r="A57" s="129" t="str">
        <f>'AG Jul 2017'!K41</f>
        <v>Mojo Power</v>
      </c>
      <c r="B57" s="130" t="str">
        <f>'AG Jul 2017'!L41</f>
        <v>Basic Energy Pass</v>
      </c>
      <c r="C57" s="147">
        <f>(91*'AG Jul 2017'!M41/100)+('AG Jul 2017'!BH41*3)</f>
        <v>157.07929999999999</v>
      </c>
      <c r="D57" s="147">
        <f>$G$6*'AG Jul 2017'!N41/100</f>
        <v>80.160468000000009</v>
      </c>
      <c r="E57" s="147">
        <v>0</v>
      </c>
      <c r="F57" s="147">
        <v>0</v>
      </c>
      <c r="G57" s="147">
        <f>$I$6*'AG Jul 2017'!AH41/100</f>
        <v>92.111242500000003</v>
      </c>
      <c r="H57" s="147">
        <f>$H$6*'AG Jul 2017'!W41/100</f>
        <v>36.924943499999998</v>
      </c>
      <c r="I57" s="147">
        <f t="shared" si="33"/>
        <v>366.27595400000001</v>
      </c>
      <c r="J57" s="107">
        <f t="shared" si="34"/>
        <v>836.78661600000009</v>
      </c>
      <c r="K57" s="110">
        <f t="shared" si="35"/>
        <v>1465.1038160000001</v>
      </c>
      <c r="L57" s="141">
        <f>'AG Jul 2017'!AT41</f>
        <v>0</v>
      </c>
      <c r="M57" s="141">
        <f>'AG Jul 2017'!AU41</f>
        <v>0</v>
      </c>
      <c r="N57" s="141">
        <f>'AG Jul 2017'!AV41</f>
        <v>0</v>
      </c>
      <c r="O57" s="141">
        <f>'AG Jul 2017'!AW41</f>
        <v>0</v>
      </c>
      <c r="P57" s="141">
        <f>($E$6*'AG Jul 2017'!AQ41/100)*4</f>
        <v>297.54000000000002</v>
      </c>
      <c r="Q57" s="109">
        <f t="shared" si="36"/>
        <v>1465.1038160000001</v>
      </c>
      <c r="R57" s="109">
        <f>Q57</f>
        <v>1465.1038160000001</v>
      </c>
      <c r="S57" s="110">
        <f t="shared" si="37"/>
        <v>1167.5638160000001</v>
      </c>
      <c r="T57" s="110">
        <f t="shared" si="38"/>
        <v>1167.5638160000001</v>
      </c>
      <c r="U57" s="473">
        <f t="shared" si="39"/>
        <v>1284.3201976000003</v>
      </c>
      <c r="V57" s="473">
        <f t="shared" si="39"/>
        <v>1284.3201976000003</v>
      </c>
      <c r="W57" s="142">
        <f>'AG Jul 2017'!BD41</f>
        <v>0</v>
      </c>
      <c r="X57" s="236" t="str">
        <f>'AG Jul 2017'!BE41</f>
        <v>n</v>
      </c>
    </row>
    <row r="58" spans="1:24" x14ac:dyDescent="0.3">
      <c r="A58" s="129" t="str">
        <f>'AG Jul 2017'!K42</f>
        <v>Momentum Energy</v>
      </c>
      <c r="B58" s="130" t="str">
        <f>'AG Jul 2017'!L42</f>
        <v>SmilePower</v>
      </c>
      <c r="C58" s="147">
        <f>91*'AG Jul 2017'!M42/100</f>
        <v>79.534000000000006</v>
      </c>
      <c r="D58" s="147">
        <f>IF($G$6&gt;='AG Jul 2017'!P42,('AG Jul 2017'!P42*'AG Jul 2017'!N42/100),(($G$6)*'AG Jul 2017'!N42/100))</f>
        <v>78.337014000000011</v>
      </c>
      <c r="E58" s="147">
        <v>0</v>
      </c>
      <c r="F58" s="147">
        <f>IF(($G$6&lt;'AG Jul 2017'!P42),(0),($G$6-'AG Jul 2017'!P42)*'AG Jul 2017'!Q42/100)</f>
        <v>0</v>
      </c>
      <c r="G58" s="147">
        <f>$I$6*'AG Jul 2017'!AH42/100</f>
        <v>89.206230000000019</v>
      </c>
      <c r="H58" s="147">
        <f>$H$6*'AG Jul 2017'!W42/100</f>
        <v>38.989736999999998</v>
      </c>
      <c r="I58" s="147">
        <f t="shared" si="33"/>
        <v>286.066981</v>
      </c>
      <c r="J58" s="107">
        <f t="shared" si="34"/>
        <v>826.13192400000003</v>
      </c>
      <c r="K58" s="110">
        <f t="shared" si="35"/>
        <v>1144.267924</v>
      </c>
      <c r="L58" s="141">
        <f>'AG Jul 2017'!AT42</f>
        <v>0</v>
      </c>
      <c r="M58" s="141">
        <f>'AG Jul 2017'!AU42</f>
        <v>0</v>
      </c>
      <c r="N58" s="141">
        <f>'AG Jul 2017'!AV42</f>
        <v>0</v>
      </c>
      <c r="O58" s="141">
        <f>'AG Jul 2017'!AW42</f>
        <v>0</v>
      </c>
      <c r="P58" s="141">
        <f>($E$6*'AG Jul 2017'!AQ42/100)*4</f>
        <v>208.27799999999999</v>
      </c>
      <c r="Q58" s="109">
        <f t="shared" si="36"/>
        <v>1144.267924</v>
      </c>
      <c r="R58" s="109">
        <f>Q58</f>
        <v>1144.267924</v>
      </c>
      <c r="S58" s="110">
        <f t="shared" si="37"/>
        <v>935.98992399999997</v>
      </c>
      <c r="T58" s="110">
        <f t="shared" si="38"/>
        <v>935.98992399999997</v>
      </c>
      <c r="U58" s="473">
        <f t="shared" si="39"/>
        <v>1029.5889164</v>
      </c>
      <c r="V58" s="473">
        <f t="shared" si="39"/>
        <v>1029.5889164</v>
      </c>
      <c r="W58" s="142">
        <f>'AG Jul 2017'!BD42</f>
        <v>12</v>
      </c>
      <c r="X58" s="236" t="str">
        <f>'AG Jul 2017'!BE42</f>
        <v>y</v>
      </c>
    </row>
    <row r="59" spans="1:24" x14ac:dyDescent="0.3">
      <c r="A59" s="129" t="str">
        <f>'AG Jul 2017'!K43</f>
        <v>Origin Energy</v>
      </c>
      <c r="B59" s="130" t="str">
        <f>'AG Jul 2017'!L43</f>
        <v>Solar Boost Plus</v>
      </c>
      <c r="C59" s="147">
        <f>91*'AG Jul 2017'!M43/100</f>
        <v>88.133499999999998</v>
      </c>
      <c r="D59" s="147">
        <f>$G$6*'AG Jul 2017'!N43/100</f>
        <v>94.765977000000007</v>
      </c>
      <c r="E59" s="147">
        <v>0</v>
      </c>
      <c r="F59" s="147">
        <v>0</v>
      </c>
      <c r="G59" s="147">
        <f>$I$6*'AG Jul 2017'!AH43/100</f>
        <v>106.3234575</v>
      </c>
      <c r="H59" s="147">
        <f>$H$6*'AG Jul 2017'!W43/100</f>
        <v>38.667950999999995</v>
      </c>
      <c r="I59" s="147">
        <f t="shared" si="33"/>
        <v>327.89088550000002</v>
      </c>
      <c r="J59" s="107">
        <f t="shared" si="34"/>
        <v>959.02954200000011</v>
      </c>
      <c r="K59" s="110">
        <f t="shared" si="35"/>
        <v>1311.5635420000001</v>
      </c>
      <c r="L59" s="141">
        <f>'AG Jul 2017'!AT43</f>
        <v>0</v>
      </c>
      <c r="M59" s="141">
        <f>'AG Jul 2017'!AU43</f>
        <v>12</v>
      </c>
      <c r="N59" s="141">
        <f>'AG Jul 2017'!AV43</f>
        <v>0</v>
      </c>
      <c r="O59" s="141">
        <f>'AG Jul 2017'!AW43</f>
        <v>0</v>
      </c>
      <c r="P59" s="141">
        <f>($E$6*'AG Jul 2017'!AQ43/100)*4</f>
        <v>505.81800000000004</v>
      </c>
      <c r="Q59" s="109">
        <f>K59-(J59*M59/100)</f>
        <v>1196.4799969600001</v>
      </c>
      <c r="R59" s="109">
        <f>Q59</f>
        <v>1196.4799969600001</v>
      </c>
      <c r="S59" s="110">
        <f t="shared" si="37"/>
        <v>690.66199696000012</v>
      </c>
      <c r="T59" s="110">
        <f t="shared" si="38"/>
        <v>690.66199696000012</v>
      </c>
      <c r="U59" s="473">
        <f t="shared" si="39"/>
        <v>759.72819665600025</v>
      </c>
      <c r="V59" s="473">
        <f t="shared" si="39"/>
        <v>759.72819665600025</v>
      </c>
      <c r="W59" s="142">
        <f>'AG Jul 2017'!BD43</f>
        <v>0</v>
      </c>
      <c r="X59" s="236" t="str">
        <f>'AG Jul 2017'!BE43</f>
        <v>n</v>
      </c>
    </row>
    <row r="60" spans="1:24" x14ac:dyDescent="0.3">
      <c r="A60" s="129" t="str">
        <f>'AG Jul 2017'!K44</f>
        <v>Powerdirect</v>
      </c>
      <c r="B60" s="130" t="str">
        <f>'AG Jul 2017'!L44</f>
        <v>Market offer</v>
      </c>
      <c r="C60" s="147">
        <f>91*'AG Jul 2017'!M44/100</f>
        <v>87.36</v>
      </c>
      <c r="D60" s="147">
        <f>$G$6*'AG Jul 2017'!N44/100</f>
        <v>96.535799999999995</v>
      </c>
      <c r="E60" s="147">
        <v>0</v>
      </c>
      <c r="F60" s="147">
        <v>0</v>
      </c>
      <c r="G60" s="147">
        <f>$I$6*'AG Jul 2017'!AH44/100</f>
        <v>102.79275</v>
      </c>
      <c r="H60" s="147">
        <f>$H$6*'AG Jul 2017'!W44/100</f>
        <v>40.22325</v>
      </c>
      <c r="I60" s="147">
        <f t="shared" si="33"/>
        <v>326.91180000000003</v>
      </c>
      <c r="J60" s="107">
        <f t="shared" si="34"/>
        <v>958.20720000000006</v>
      </c>
      <c r="K60" s="110">
        <f t="shared" si="35"/>
        <v>1307.6472000000001</v>
      </c>
      <c r="L60" s="141">
        <f>'AG Jul 2017'!AT44</f>
        <v>0</v>
      </c>
      <c r="M60" s="141">
        <f>'AG Jul 2017'!AU44</f>
        <v>0</v>
      </c>
      <c r="N60" s="141">
        <f>'AG Jul 2017'!AV44</f>
        <v>0</v>
      </c>
      <c r="O60" s="141">
        <f>'AG Jul 2017'!AW44</f>
        <v>22</v>
      </c>
      <c r="P60" s="141">
        <f>($E$6*'AG Jul 2017'!AQ44/100)*4</f>
        <v>330.26940000000002</v>
      </c>
      <c r="Q60" s="109">
        <f t="shared" ref="Q60" si="40">K60</f>
        <v>1307.6472000000001</v>
      </c>
      <c r="R60" s="109">
        <f>Q60-(J60*O60/100)</f>
        <v>1096.8416160000002</v>
      </c>
      <c r="S60" s="110">
        <f t="shared" si="37"/>
        <v>977.37780000000009</v>
      </c>
      <c r="T60" s="110">
        <f t="shared" si="38"/>
        <v>766.57221600000014</v>
      </c>
      <c r="U60" s="473">
        <f t="shared" si="39"/>
        <v>1075.1155800000001</v>
      </c>
      <c r="V60" s="473">
        <f t="shared" si="39"/>
        <v>843.22943760000021</v>
      </c>
      <c r="W60" s="142">
        <f>'AG Jul 2017'!BD44</f>
        <v>0</v>
      </c>
      <c r="X60" s="236" t="str">
        <f>'AG Jul 2017'!BE44</f>
        <v>n</v>
      </c>
    </row>
    <row r="61" spans="1:24" x14ac:dyDescent="0.3">
      <c r="A61" s="129" t="str">
        <f>'AG Jul 2017'!K45</f>
        <v>Powershop</v>
      </c>
      <c r="B61" s="130" t="str">
        <f>'AG Jul 2017'!L45</f>
        <v>Standard Saver</v>
      </c>
      <c r="C61" s="147">
        <f>91*'AG Jul 2017'!M45/100</f>
        <v>98.734999999999999</v>
      </c>
      <c r="D61" s="147">
        <f>$G$6*'AG Jul 2017'!N45/100</f>
        <v>83.038664999999995</v>
      </c>
      <c r="E61" s="147">
        <v>0</v>
      </c>
      <c r="F61" s="147">
        <v>0</v>
      </c>
      <c r="G61" s="147">
        <f>$I$6*'AG Jul 2017'!AH45/100</f>
        <v>101.00505000000001</v>
      </c>
      <c r="H61" s="147">
        <f>$H$6*'AG Jul 2017'!W45/100</f>
        <v>55.293560999999997</v>
      </c>
      <c r="I61" s="147">
        <f t="shared" si="33"/>
        <v>338.07227600000004</v>
      </c>
      <c r="J61" s="107">
        <f t="shared" si="34"/>
        <v>957.34910400000012</v>
      </c>
      <c r="K61" s="110">
        <f t="shared" si="35"/>
        <v>1352.2891040000002</v>
      </c>
      <c r="L61" s="141">
        <f>'AG Jul 2017'!AT45</f>
        <v>4</v>
      </c>
      <c r="M61" s="141">
        <f>'AG Jul 2017'!AU45</f>
        <v>0</v>
      </c>
      <c r="N61" s="141">
        <f>'AG Jul 2017'!AV45</f>
        <v>14</v>
      </c>
      <c r="O61" s="141">
        <f>'AG Jul 2017'!AW45</f>
        <v>0</v>
      </c>
      <c r="P61" s="141">
        <f>($E$6*'AG Jul 2017'!AQ45/100)*4</f>
        <v>380.85120000000001</v>
      </c>
      <c r="Q61" s="109">
        <f>K61-(K61*L61/100)</f>
        <v>1298.1975398400002</v>
      </c>
      <c r="R61" s="109">
        <f>Q61-(K61*N61/100)</f>
        <v>1108.8770652800001</v>
      </c>
      <c r="S61" s="110">
        <f t="shared" si="37"/>
        <v>917.34633984000016</v>
      </c>
      <c r="T61" s="110">
        <f t="shared" si="38"/>
        <v>728.02586528000006</v>
      </c>
      <c r="U61" s="473">
        <f t="shared" si="39"/>
        <v>1009.0809738240002</v>
      </c>
      <c r="V61" s="473">
        <f t="shared" si="39"/>
        <v>800.82845180800018</v>
      </c>
      <c r="W61" s="142">
        <f>'AG Jul 2017'!BD45</f>
        <v>0</v>
      </c>
      <c r="X61" s="236" t="str">
        <f>'AG Jul 2017'!BE45</f>
        <v>n</v>
      </c>
    </row>
    <row r="62" spans="1:24" x14ac:dyDescent="0.3">
      <c r="A62" s="129" t="str">
        <f>'AG Jul 2017'!K46</f>
        <v>Red Energy</v>
      </c>
      <c r="B62" s="130" t="str">
        <f>'AG Jul 2017'!L46</f>
        <v>Living Energy Saver</v>
      </c>
      <c r="C62" s="147">
        <f>91*'AG Jul 2017'!M46/100</f>
        <v>81.900000000000006</v>
      </c>
      <c r="D62" s="147">
        <f>$G$6*'AG Jul 2017'!N46/100</f>
        <v>84.915750000000003</v>
      </c>
      <c r="E62" s="147">
        <v>0</v>
      </c>
      <c r="F62" s="147">
        <v>0</v>
      </c>
      <c r="G62" s="147">
        <f>$I$6*'AG Jul 2017'!AH46/100</f>
        <v>98.32350000000001</v>
      </c>
      <c r="H62" s="147">
        <f>$H$6*'AG Jul 2017'!W46/100</f>
        <v>34.860149999999997</v>
      </c>
      <c r="I62" s="147">
        <f t="shared" si="33"/>
        <v>299.99939999999998</v>
      </c>
      <c r="J62" s="107">
        <f t="shared" si="34"/>
        <v>872.3975999999999</v>
      </c>
      <c r="K62" s="110">
        <f t="shared" si="35"/>
        <v>1199.9975999999999</v>
      </c>
      <c r="L62" s="141">
        <f>'AG Jul 2017'!AT46</f>
        <v>0</v>
      </c>
      <c r="M62" s="141">
        <f>'AG Jul 2017'!AU46</f>
        <v>0</v>
      </c>
      <c r="N62" s="141">
        <f>'AG Jul 2017'!AV46</f>
        <v>10</v>
      </c>
      <c r="O62" s="141">
        <f>'AG Jul 2017'!AW46</f>
        <v>0</v>
      </c>
      <c r="P62" s="141">
        <f>($E$6*'AG Jul 2017'!AQ46/100)*4</f>
        <v>330.26940000000002</v>
      </c>
      <c r="Q62" s="109">
        <f t="shared" ref="Q62:Q64" si="41">K62</f>
        <v>1199.9975999999999</v>
      </c>
      <c r="R62" s="109">
        <f>Q62-(K62*N62/100)</f>
        <v>1079.99784</v>
      </c>
      <c r="S62" s="110">
        <f t="shared" si="37"/>
        <v>869.7281999999999</v>
      </c>
      <c r="T62" s="110">
        <f t="shared" si="38"/>
        <v>749.72843999999998</v>
      </c>
      <c r="U62" s="473">
        <f t="shared" si="39"/>
        <v>956.70101999999997</v>
      </c>
      <c r="V62" s="473">
        <f t="shared" si="39"/>
        <v>824.70128399999999</v>
      </c>
      <c r="W62" s="142">
        <f>'AG Jul 2017'!BD46</f>
        <v>0</v>
      </c>
      <c r="X62" s="236" t="str">
        <f>'AG Jul 2017'!BE46</f>
        <v>n</v>
      </c>
    </row>
    <row r="63" spans="1:24" x14ac:dyDescent="0.3">
      <c r="A63" s="129" t="str">
        <f>'AG Jul 2017'!K47</f>
        <v>Simply Energy</v>
      </c>
      <c r="B63" s="130" t="str">
        <f>'AG Jul 2017'!L47</f>
        <v>Plus</v>
      </c>
      <c r="C63" s="147">
        <f>91*'AG Jul 2017'!M47/100</f>
        <v>74.720100000000002</v>
      </c>
      <c r="D63" s="147">
        <f>$G$6*'AG Jul 2017'!N47/100</f>
        <v>83.986146000000005</v>
      </c>
      <c r="E63" s="147">
        <v>0</v>
      </c>
      <c r="F63" s="147">
        <v>0</v>
      </c>
      <c r="G63" s="147">
        <f>$I$6*'AG Jul 2017'!AH47/100</f>
        <v>79.686727500000003</v>
      </c>
      <c r="H63" s="147">
        <f>$H$6*'AG Jul 2017'!W47/100</f>
        <v>32.339492999999997</v>
      </c>
      <c r="I63" s="147">
        <f t="shared" si="33"/>
        <v>270.73246650000004</v>
      </c>
      <c r="J63" s="107">
        <f t="shared" si="34"/>
        <v>784.04946600000017</v>
      </c>
      <c r="K63" s="110">
        <f t="shared" si="35"/>
        <v>1082.9298660000002</v>
      </c>
      <c r="L63" s="141">
        <f>'AG Jul 2017'!AT47</f>
        <v>0</v>
      </c>
      <c r="M63" s="141">
        <f>'AG Jul 2017'!AU47</f>
        <v>0</v>
      </c>
      <c r="N63" s="141">
        <f>'AG Jul 2017'!AV47</f>
        <v>0</v>
      </c>
      <c r="O63" s="141">
        <f>'AG Jul 2017'!AW47</f>
        <v>15</v>
      </c>
      <c r="P63" s="141">
        <f>($E$6*'AG Jul 2017'!AQ47/100)*4</f>
        <v>193.40100000000001</v>
      </c>
      <c r="Q63" s="109">
        <f t="shared" si="41"/>
        <v>1082.9298660000002</v>
      </c>
      <c r="R63" s="109">
        <f>Q63-(J63*O63/100)</f>
        <v>965.32244610000021</v>
      </c>
      <c r="S63" s="110">
        <f t="shared" si="37"/>
        <v>889.52886600000011</v>
      </c>
      <c r="T63" s="110">
        <f t="shared" si="38"/>
        <v>771.92144610000014</v>
      </c>
      <c r="U63" s="473">
        <f t="shared" si="39"/>
        <v>978.48175260000016</v>
      </c>
      <c r="V63" s="473">
        <f t="shared" si="39"/>
        <v>849.11359071000027</v>
      </c>
      <c r="W63" s="142">
        <f>'AG Jul 2017'!BD47</f>
        <v>24</v>
      </c>
      <c r="X63" s="236" t="str">
        <f>'AG Jul 2017'!BE47</f>
        <v>y</v>
      </c>
    </row>
    <row r="64" spans="1:24" x14ac:dyDescent="0.3">
      <c r="A64" s="129" t="str">
        <f>'AG Jul 2017'!K48</f>
        <v>Energy Locals</v>
      </c>
      <c r="B64" s="130" t="str">
        <f>'AG Jul 2017'!L48</f>
        <v>Market offer</v>
      </c>
      <c r="C64" s="147">
        <f>91*'AG Jul 2017'!M48/100</f>
        <v>91</v>
      </c>
      <c r="D64" s="147">
        <f>$G$6*'AG Jul 2017'!N48/100</f>
        <v>67.932600000000008</v>
      </c>
      <c r="E64" s="147">
        <v>0</v>
      </c>
      <c r="F64" s="147">
        <v>0</v>
      </c>
      <c r="G64" s="147">
        <f>$I$6*'AG Jul 2017'!AH48/100</f>
        <v>80.4465</v>
      </c>
      <c r="H64" s="147">
        <f>$H$6*'AG Jul 2017'!W48/100</f>
        <v>40.22325</v>
      </c>
      <c r="I64" s="147">
        <f t="shared" si="33"/>
        <v>279.60235</v>
      </c>
      <c r="J64" s="107">
        <f t="shared" si="34"/>
        <v>754.40940000000001</v>
      </c>
      <c r="K64" s="110">
        <f t="shared" si="35"/>
        <v>1118.4094</v>
      </c>
      <c r="L64" s="141">
        <f>'AG Jul 2017'!AT48</f>
        <v>0</v>
      </c>
      <c r="M64" s="141">
        <f>'AG Jul 2017'!AU48</f>
        <v>0</v>
      </c>
      <c r="N64" s="141">
        <f>'AG Jul 2017'!AV48</f>
        <v>0</v>
      </c>
      <c r="O64" s="141">
        <f>'AG Jul 2017'!AW48</f>
        <v>0</v>
      </c>
      <c r="P64" s="141">
        <f>($E$6*'AG Jul 2017'!AQ48/100)*4</f>
        <v>348.12180000000001</v>
      </c>
      <c r="Q64" s="109">
        <f t="shared" si="41"/>
        <v>1118.4094</v>
      </c>
      <c r="R64" s="109">
        <f>Q64-(J64*O64/100)</f>
        <v>1118.4094</v>
      </c>
      <c r="S64" s="110">
        <f t="shared" si="37"/>
        <v>770.2876</v>
      </c>
      <c r="T64" s="110">
        <f t="shared" si="38"/>
        <v>770.2876</v>
      </c>
      <c r="U64" s="473">
        <f t="shared" si="39"/>
        <v>847.31636000000003</v>
      </c>
      <c r="V64" s="473">
        <f t="shared" si="39"/>
        <v>847.31636000000003</v>
      </c>
      <c r="W64" s="142">
        <f>'AG Jul 2017'!BD48</f>
        <v>0</v>
      </c>
      <c r="X64" s="236" t="str">
        <f>'AG Jul 2017'!BE48</f>
        <v>n</v>
      </c>
    </row>
    <row r="65" spans="1:117" s="63" customFormat="1" ht="14.5" thickBot="1" x14ac:dyDescent="0.35">
      <c r="A65" s="135" t="str">
        <f>'AG Jul 2017'!K49</f>
        <v>Alinta Energy</v>
      </c>
      <c r="B65" s="136" t="str">
        <f>'AG Jul 2017'!L49</f>
        <v>Fair Deal</v>
      </c>
      <c r="C65" s="148">
        <f>91*'AG Jul 2017'!M49/100</f>
        <v>93.311400000000006</v>
      </c>
      <c r="D65" s="148">
        <f>$G$6*'AG Jul 2017'!N49/100</f>
        <v>99.074334000000022</v>
      </c>
      <c r="E65" s="148">
        <v>0</v>
      </c>
      <c r="F65" s="148">
        <v>0</v>
      </c>
      <c r="G65" s="148">
        <f>$I$6*'AG Jul 2017'!AH49/100</f>
        <v>103.7312925</v>
      </c>
      <c r="H65" s="148">
        <f>$H$6*'AG Jul 2017'!W49/100</f>
        <v>35.074673999999995</v>
      </c>
      <c r="I65" s="148">
        <f t="shared" ref="I65" si="42">SUM(C65:H65)</f>
        <v>331.19170050000002</v>
      </c>
      <c r="J65" s="117">
        <f t="shared" ref="J65" si="43">(I65-C65)*4</f>
        <v>951.52120200000013</v>
      </c>
      <c r="K65" s="120">
        <f t="shared" ref="K65" si="44">I65*4</f>
        <v>1324.7668020000001</v>
      </c>
      <c r="L65" s="144">
        <f>'AG Jul 2017'!AT49</f>
        <v>0</v>
      </c>
      <c r="M65" s="144">
        <f>'AG Jul 2017'!AU49</f>
        <v>0</v>
      </c>
      <c r="N65" s="144">
        <f>'AG Jul 2017'!AV49</f>
        <v>0</v>
      </c>
      <c r="O65" s="144">
        <f>'AG Jul 2017'!AW49</f>
        <v>23</v>
      </c>
      <c r="P65" s="144">
        <f>($E$6*'AG Jul 2017'!AQ49/100)*4</f>
        <v>181.49939999999998</v>
      </c>
      <c r="Q65" s="119">
        <f t="shared" ref="Q65" si="45">K65</f>
        <v>1324.7668020000001</v>
      </c>
      <c r="R65" s="119">
        <f>Q65-(J65*O65/100)</f>
        <v>1105.9169255400002</v>
      </c>
      <c r="S65" s="120">
        <f t="shared" ref="S65" si="46">Q65-P65</f>
        <v>1143.2674020000002</v>
      </c>
      <c r="T65" s="120">
        <f t="shared" ref="T65" si="47">R65-P65</f>
        <v>924.41752554000027</v>
      </c>
      <c r="U65" s="474">
        <f t="shared" ref="U65" si="48">S65*1.1</f>
        <v>1257.5941422000003</v>
      </c>
      <c r="V65" s="474">
        <f t="shared" ref="V65" si="49">T65*1.1</f>
        <v>1016.8592780940004</v>
      </c>
      <c r="W65" s="145">
        <f>'AG Jul 2017'!BD49</f>
        <v>0</v>
      </c>
      <c r="X65" s="237" t="str">
        <f>'AG Jul 2017'!BE49</f>
        <v>n</v>
      </c>
      <c r="Y65" s="186"/>
      <c r="Z65" s="186"/>
      <c r="AA65" s="186"/>
      <c r="AB65" s="186"/>
      <c r="AC65" s="186"/>
      <c r="AD65" s="186"/>
      <c r="AE65" s="186"/>
      <c r="AF65" s="186"/>
      <c r="AG65" s="186"/>
      <c r="AH65" s="186"/>
      <c r="AI65" s="186"/>
      <c r="AJ65" s="186"/>
      <c r="AK65" s="186"/>
      <c r="AL65" s="186"/>
      <c r="AM65" s="186"/>
      <c r="AN65" s="186"/>
      <c r="AO65" s="186"/>
      <c r="AP65" s="186"/>
      <c r="AQ65" s="186"/>
      <c r="AR65" s="186"/>
      <c r="AS65" s="186"/>
      <c r="AT65" s="186"/>
      <c r="AU65" s="186"/>
      <c r="AV65" s="186"/>
      <c r="AW65" s="186"/>
      <c r="AX65" s="186"/>
      <c r="AY65" s="186"/>
      <c r="AZ65" s="186"/>
      <c r="BA65" s="186"/>
      <c r="BB65" s="186"/>
      <c r="BC65" s="186"/>
      <c r="BD65" s="186"/>
      <c r="BE65" s="186"/>
      <c r="BF65" s="186"/>
      <c r="BG65" s="186"/>
      <c r="BH65" s="186"/>
      <c r="BI65" s="186"/>
      <c r="BJ65" s="186"/>
      <c r="BK65" s="186"/>
      <c r="BL65" s="186"/>
      <c r="BM65" s="186"/>
      <c r="BN65" s="186"/>
      <c r="BO65" s="186"/>
      <c r="BP65" s="186"/>
      <c r="BQ65" s="186"/>
      <c r="BR65" s="186"/>
      <c r="BS65" s="186"/>
      <c r="BT65" s="186"/>
      <c r="BU65" s="186"/>
      <c r="BV65" s="186"/>
      <c r="BW65" s="186"/>
      <c r="BX65" s="186"/>
      <c r="BY65" s="186"/>
      <c r="BZ65" s="186"/>
      <c r="CA65" s="186"/>
      <c r="CB65" s="186"/>
      <c r="CC65" s="186"/>
      <c r="CD65" s="186"/>
      <c r="CE65" s="186"/>
      <c r="CF65" s="186"/>
      <c r="CG65" s="186"/>
      <c r="CH65" s="186"/>
      <c r="CI65" s="186"/>
      <c r="CJ65" s="186"/>
      <c r="CK65" s="186"/>
      <c r="CL65" s="186"/>
      <c r="CM65" s="186"/>
      <c r="CN65" s="186"/>
      <c r="CO65" s="186"/>
      <c r="CP65" s="186"/>
      <c r="CQ65" s="186"/>
      <c r="CR65" s="186"/>
      <c r="CS65" s="186"/>
      <c r="CT65" s="186"/>
      <c r="CU65" s="186"/>
      <c r="CV65" s="186"/>
      <c r="CW65" s="186"/>
      <c r="CX65" s="186"/>
      <c r="CY65" s="186"/>
      <c r="CZ65" s="186"/>
      <c r="DA65" s="186"/>
      <c r="DB65" s="186"/>
      <c r="DC65" s="186"/>
      <c r="DD65" s="186"/>
      <c r="DE65" s="186"/>
      <c r="DF65" s="186"/>
      <c r="DG65" s="186"/>
      <c r="DH65" s="186"/>
      <c r="DI65" s="186"/>
      <c r="DJ65" s="186"/>
      <c r="DK65" s="186"/>
      <c r="DL65" s="186"/>
      <c r="DM65" s="186"/>
    </row>
    <row r="66" spans="1:117" s="186" customFormat="1" x14ac:dyDescent="0.3"/>
    <row r="67" spans="1:117" s="186" customFormat="1" x14ac:dyDescent="0.3"/>
    <row r="68" spans="1:117" s="186" customFormat="1" x14ac:dyDescent="0.3"/>
    <row r="69" spans="1:117" s="186" customFormat="1" x14ac:dyDescent="0.3"/>
    <row r="70" spans="1:117" s="186" customFormat="1" x14ac:dyDescent="0.3"/>
    <row r="71" spans="1:117" s="186" customFormat="1" x14ac:dyDescent="0.3"/>
    <row r="72" spans="1:117" s="186" customFormat="1" x14ac:dyDescent="0.3"/>
    <row r="73" spans="1:117" s="186" customFormat="1" x14ac:dyDescent="0.3"/>
    <row r="74" spans="1:117" s="186" customFormat="1" x14ac:dyDescent="0.3"/>
    <row r="75" spans="1:117" s="186" customFormat="1" x14ac:dyDescent="0.3"/>
    <row r="76" spans="1:117" s="186" customFormat="1" x14ac:dyDescent="0.3"/>
    <row r="77" spans="1:117" s="186" customFormat="1" x14ac:dyDescent="0.3"/>
    <row r="78" spans="1:117" s="186" customFormat="1" x14ac:dyDescent="0.3"/>
    <row r="79" spans="1:117" s="186" customFormat="1" x14ac:dyDescent="0.3"/>
    <row r="80" spans="1:117" s="186" customFormat="1" x14ac:dyDescent="0.3"/>
    <row r="81" s="186" customFormat="1" x14ac:dyDescent="0.3"/>
    <row r="82" s="186" customFormat="1" x14ac:dyDescent="0.3"/>
    <row r="83" s="186" customFormat="1" x14ac:dyDescent="0.3"/>
    <row r="84" s="186" customFormat="1" x14ac:dyDescent="0.3"/>
    <row r="85" s="186" customFormat="1" x14ac:dyDescent="0.3"/>
    <row r="86" s="186" customFormat="1" x14ac:dyDescent="0.3"/>
    <row r="87" s="186" customFormat="1" x14ac:dyDescent="0.3"/>
    <row r="88" s="186" customFormat="1" x14ac:dyDescent="0.3"/>
    <row r="89" s="186" customFormat="1" x14ac:dyDescent="0.3"/>
    <row r="90" s="186" customFormat="1" x14ac:dyDescent="0.3"/>
    <row r="91" s="186" customFormat="1" x14ac:dyDescent="0.3"/>
    <row r="92" s="186" customFormat="1" x14ac:dyDescent="0.3"/>
    <row r="93" s="186" customFormat="1" x14ac:dyDescent="0.3"/>
    <row r="94" s="186" customFormat="1" x14ac:dyDescent="0.3"/>
    <row r="95" s="186" customFormat="1" x14ac:dyDescent="0.3"/>
    <row r="96" s="186" customFormat="1" x14ac:dyDescent="0.3"/>
    <row r="97" s="186" customFormat="1" x14ac:dyDescent="0.3"/>
    <row r="98" s="186" customFormat="1" x14ac:dyDescent="0.3"/>
    <row r="99" s="186" customFormat="1" x14ac:dyDescent="0.3"/>
    <row r="100" s="186" customFormat="1" x14ac:dyDescent="0.3"/>
    <row r="101" s="186" customFormat="1" x14ac:dyDescent="0.3"/>
    <row r="102" s="186" customFormat="1" x14ac:dyDescent="0.3"/>
    <row r="103" s="186" customFormat="1" x14ac:dyDescent="0.3"/>
    <row r="104" s="186" customFormat="1" x14ac:dyDescent="0.3"/>
    <row r="105" s="186" customFormat="1" x14ac:dyDescent="0.3"/>
    <row r="106" s="186" customFormat="1" x14ac:dyDescent="0.3"/>
    <row r="107" s="186" customFormat="1" x14ac:dyDescent="0.3"/>
    <row r="108" s="186" customFormat="1" x14ac:dyDescent="0.3"/>
    <row r="109" s="186" customFormat="1" x14ac:dyDescent="0.3"/>
    <row r="110" s="186" customFormat="1" x14ac:dyDescent="0.3"/>
    <row r="111" s="186" customFormat="1" x14ac:dyDescent="0.3"/>
    <row r="112" s="186" customFormat="1" x14ac:dyDescent="0.3"/>
    <row r="113" s="186" customFormat="1" x14ac:dyDescent="0.3"/>
    <row r="114" s="186" customFormat="1" x14ac:dyDescent="0.3"/>
    <row r="115" s="186" customFormat="1" x14ac:dyDescent="0.3"/>
    <row r="116" s="186" customFormat="1" x14ac:dyDescent="0.3"/>
    <row r="117" s="186" customFormat="1" x14ac:dyDescent="0.3"/>
    <row r="118" s="186" customFormat="1" x14ac:dyDescent="0.3"/>
    <row r="119" s="186" customFormat="1" x14ac:dyDescent="0.3"/>
    <row r="120" s="186" customFormat="1" x14ac:dyDescent="0.3"/>
    <row r="121" s="186" customFormat="1" x14ac:dyDescent="0.3"/>
    <row r="122" s="186" customFormat="1" x14ac:dyDescent="0.3"/>
    <row r="123" s="186" customFormat="1" x14ac:dyDescent="0.3"/>
    <row r="124" s="186" customFormat="1" x14ac:dyDescent="0.3"/>
    <row r="125" s="186" customFormat="1" x14ac:dyDescent="0.3"/>
    <row r="126" s="186" customFormat="1" x14ac:dyDescent="0.3"/>
    <row r="127" s="186" customFormat="1" x14ac:dyDescent="0.3"/>
    <row r="128" s="186" customFormat="1" x14ac:dyDescent="0.3"/>
    <row r="129" s="186" customFormat="1" x14ac:dyDescent="0.3"/>
    <row r="130" s="186" customFormat="1" x14ac:dyDescent="0.3"/>
    <row r="131" s="186" customFormat="1" x14ac:dyDescent="0.3"/>
    <row r="132" s="186" customFormat="1" x14ac:dyDescent="0.3"/>
    <row r="133" s="186" customFormat="1" x14ac:dyDescent="0.3"/>
    <row r="134" s="186" customFormat="1" x14ac:dyDescent="0.3"/>
    <row r="135" s="186" customFormat="1" x14ac:dyDescent="0.3"/>
    <row r="136" s="186" customFormat="1" x14ac:dyDescent="0.3"/>
    <row r="137" s="186" customFormat="1" x14ac:dyDescent="0.3"/>
    <row r="138" s="186" customFormat="1" x14ac:dyDescent="0.3"/>
    <row r="139" s="186" customFormat="1" x14ac:dyDescent="0.3"/>
    <row r="140" s="186" customFormat="1" x14ac:dyDescent="0.3"/>
    <row r="141" s="186" customFormat="1" x14ac:dyDescent="0.3"/>
    <row r="142" s="186" customFormat="1" x14ac:dyDescent="0.3"/>
    <row r="143" s="186" customFormat="1" x14ac:dyDescent="0.3"/>
    <row r="144" s="186" customFormat="1" x14ac:dyDescent="0.3"/>
    <row r="145" s="186" customFormat="1" x14ac:dyDescent="0.3"/>
    <row r="146" s="186" customFormat="1" x14ac:dyDescent="0.3"/>
    <row r="147" s="186" customFormat="1" x14ac:dyDescent="0.3"/>
    <row r="148" s="186" customFormat="1" x14ac:dyDescent="0.3"/>
    <row r="149" s="186" customFormat="1" x14ac:dyDescent="0.3"/>
    <row r="150" s="186" customFormat="1" x14ac:dyDescent="0.3"/>
    <row r="151" s="186" customFormat="1" x14ac:dyDescent="0.3"/>
    <row r="152" s="186" customFormat="1" x14ac:dyDescent="0.3"/>
    <row r="153" s="186" customFormat="1" x14ac:dyDescent="0.3"/>
    <row r="154" s="186" customFormat="1" x14ac:dyDescent="0.3"/>
    <row r="155" s="186" customFormat="1" x14ac:dyDescent="0.3"/>
    <row r="156" s="186" customFormat="1" x14ac:dyDescent="0.3"/>
    <row r="157" s="186" customFormat="1" x14ac:dyDescent="0.3"/>
    <row r="158" s="186" customFormat="1" x14ac:dyDescent="0.3"/>
    <row r="159" s="186" customFormat="1" x14ac:dyDescent="0.3"/>
    <row r="160" s="186" customFormat="1" x14ac:dyDescent="0.3"/>
    <row r="161" s="186" customFormat="1" x14ac:dyDescent="0.3"/>
    <row r="162" s="186" customFormat="1" x14ac:dyDescent="0.3"/>
    <row r="163" s="186" customFormat="1" x14ac:dyDescent="0.3"/>
    <row r="164" s="186" customFormat="1" x14ac:dyDescent="0.3"/>
    <row r="165" s="186" customFormat="1" x14ac:dyDescent="0.3"/>
    <row r="166" s="186" customFormat="1" x14ac:dyDescent="0.3"/>
    <row r="167" s="186" customFormat="1" x14ac:dyDescent="0.3"/>
    <row r="168" s="186" customFormat="1" x14ac:dyDescent="0.3"/>
    <row r="169" s="186" customFormat="1" x14ac:dyDescent="0.3"/>
    <row r="170" s="186" customFormat="1" x14ac:dyDescent="0.3"/>
    <row r="171" s="186" customFormat="1" x14ac:dyDescent="0.3"/>
    <row r="172" s="186" customFormat="1" x14ac:dyDescent="0.3"/>
    <row r="173" s="186" customFormat="1" x14ac:dyDescent="0.3"/>
    <row r="174" s="186" customFormat="1" x14ac:dyDescent="0.3"/>
    <row r="175" s="186" customFormat="1" x14ac:dyDescent="0.3"/>
    <row r="176" s="186" customFormat="1" x14ac:dyDescent="0.3"/>
    <row r="177" s="186" customFormat="1" x14ac:dyDescent="0.3"/>
    <row r="178" s="186" customFormat="1" x14ac:dyDescent="0.3"/>
    <row r="179" s="186" customFormat="1" x14ac:dyDescent="0.3"/>
    <row r="180" s="186" customFormat="1" x14ac:dyDescent="0.3"/>
    <row r="181" s="186" customFormat="1" x14ac:dyDescent="0.3"/>
    <row r="182" s="186" customFormat="1" x14ac:dyDescent="0.3"/>
    <row r="183" s="186" customFormat="1" x14ac:dyDescent="0.3"/>
    <row r="184" s="186" customFormat="1" x14ac:dyDescent="0.3"/>
    <row r="185" s="186" customFormat="1" x14ac:dyDescent="0.3"/>
    <row r="186" s="186" customFormat="1" x14ac:dyDescent="0.3"/>
    <row r="187" s="186" customFormat="1" x14ac:dyDescent="0.3"/>
    <row r="188" s="186" customFormat="1" x14ac:dyDescent="0.3"/>
    <row r="189" s="186" customFormat="1" x14ac:dyDescent="0.3"/>
    <row r="190" s="186" customFormat="1" x14ac:dyDescent="0.3"/>
    <row r="191" s="186" customFormat="1" x14ac:dyDescent="0.3"/>
    <row r="192" s="186" customFormat="1" x14ac:dyDescent="0.3"/>
    <row r="193" s="186" customFormat="1" x14ac:dyDescent="0.3"/>
    <row r="194" s="186" customFormat="1" x14ac:dyDescent="0.3"/>
    <row r="195" s="186" customFormat="1" x14ac:dyDescent="0.3"/>
    <row r="196" s="186" customFormat="1" x14ac:dyDescent="0.3"/>
    <row r="197" s="186" customFormat="1" x14ac:dyDescent="0.3"/>
    <row r="198" s="186" customFormat="1" x14ac:dyDescent="0.3"/>
    <row r="199" s="186" customFormat="1" x14ac:dyDescent="0.3"/>
    <row r="200" s="186" customFormat="1" x14ac:dyDescent="0.3"/>
    <row r="201" s="186" customFormat="1" x14ac:dyDescent="0.3"/>
    <row r="202" s="186" customFormat="1" x14ac:dyDescent="0.3"/>
  </sheetData>
  <sheetProtection algorithmName="SHA-512" hashValue="Wg88gUtnZdQyMbgBO5e2iCXlqAPIgFrlf5SE5dvjPz0kI7o7E+jk74X4691h0EV6eA9f7e4OPsp3TUGYJfhbXg==" saltValue="B3C+ZGo70mzLk6kS0hVW3g==" spinCount="100000" sheet="1" objects="1" scenarios="1"/>
  <dataValidations count="2">
    <dataValidation type="whole" showInputMessage="1" showErrorMessage="1" errorTitle="Incorrect number" error="Please enter quarterly consumption between 700-4000kWh" sqref="C5" xr:uid="{00000000-0002-0000-0300-000000000000}">
      <formula1>700</formula1>
      <formula2>4000</formula2>
    </dataValidation>
    <dataValidation type="decimal" showInputMessage="1" showErrorMessage="1" errorTitle="Incorrect entry" error="Enter 1.5 or 3.0 only" sqref="C4" xr:uid="{00000000-0002-0000-0300-000001000000}">
      <formula1>1.5</formula1>
      <formula2>3</formula2>
    </dataValidation>
  </dataValidations>
  <pageMargins left="0.75" right="0.75" top="1" bottom="1" header="0.5" footer="0.5"/>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56AA9-BB9A-C947-9200-FCD079811B62}">
  <sheetPr codeName="Sheet54">
    <tabColor theme="4"/>
  </sheetPr>
  <dimension ref="A1:DNV14148"/>
  <sheetViews>
    <sheetView zoomScaleNormal="100" workbookViewId="0">
      <selection activeCell="A10" sqref="A10:A24"/>
    </sheetView>
  </sheetViews>
  <sheetFormatPr defaultColWidth="10.84375" defaultRowHeight="14" x14ac:dyDescent="0.3"/>
  <cols>
    <col min="1" max="1" width="24.69140625" style="372" customWidth="1"/>
    <col min="2" max="2" width="24" style="372" customWidth="1"/>
    <col min="3" max="3" width="12.15234375" style="372" customWidth="1"/>
    <col min="4" max="4" width="14" style="372" customWidth="1"/>
    <col min="5" max="5" width="14.4609375" style="372" bestFit="1" customWidth="1"/>
    <col min="6" max="6" width="13.4609375" style="372" customWidth="1"/>
    <col min="7" max="7" width="13.15234375" style="372" customWidth="1"/>
    <col min="8" max="8" width="13.69140625" style="372" customWidth="1"/>
    <col min="9" max="9" width="13.84375" style="372" customWidth="1"/>
    <col min="10" max="10" width="13.84375" style="372" hidden="1" customWidth="1"/>
    <col min="11" max="11" width="12.15234375" style="372" hidden="1" customWidth="1"/>
    <col min="12" max="17" width="12.15234375" style="372" customWidth="1"/>
    <col min="18" max="23" width="12.15234375" style="372" hidden="1" customWidth="1"/>
    <col min="24" max="27" width="12.15234375" style="372" customWidth="1"/>
    <col min="28" max="3090" width="11.07421875" customWidth="1"/>
    <col min="3091" max="16384" width="10.84375" style="372"/>
  </cols>
  <sheetData>
    <row r="1" spans="1:41" customFormat="1" ht="13.5" x14ac:dyDescent="0.3">
      <c r="A1" s="525" t="s">
        <v>364</v>
      </c>
      <c r="B1" s="525"/>
      <c r="C1" s="525"/>
      <c r="D1" s="525"/>
      <c r="E1" s="525"/>
      <c r="F1" s="525"/>
      <c r="G1" s="525"/>
      <c r="H1" s="525"/>
      <c r="I1" s="525"/>
      <c r="J1" s="533">
        <v>3</v>
      </c>
      <c r="K1" s="525"/>
      <c r="L1" s="525"/>
      <c r="M1" s="525"/>
      <c r="N1" s="525"/>
      <c r="O1" s="525"/>
      <c r="P1" s="525"/>
      <c r="Q1" s="525"/>
      <c r="R1" s="525"/>
      <c r="S1" s="525"/>
      <c r="T1" s="525"/>
      <c r="U1" s="525"/>
      <c r="V1" s="525"/>
      <c r="W1" s="525"/>
      <c r="X1" s="525"/>
      <c r="Y1" s="525"/>
      <c r="Z1" s="525"/>
      <c r="AA1" s="525"/>
      <c r="AB1" s="523"/>
      <c r="AC1" s="523"/>
      <c r="AD1" s="523"/>
      <c r="AE1" s="523"/>
      <c r="AF1" s="523"/>
      <c r="AG1" s="523"/>
      <c r="AH1" s="523"/>
      <c r="AI1" s="523"/>
      <c r="AJ1" s="523"/>
      <c r="AK1" s="523"/>
      <c r="AL1" s="523"/>
      <c r="AM1" s="523"/>
      <c r="AN1" s="523"/>
      <c r="AO1" s="523"/>
    </row>
    <row r="2" spans="1:41" customFormat="1" ht="13.5" x14ac:dyDescent="0.3">
      <c r="A2" s="524" t="s">
        <v>334</v>
      </c>
      <c r="B2" s="525"/>
      <c r="C2" s="525"/>
      <c r="D2" s="525"/>
      <c r="E2" s="525"/>
      <c r="F2" s="525"/>
      <c r="G2" s="525"/>
      <c r="H2" s="525"/>
      <c r="I2" s="525"/>
      <c r="J2" s="525"/>
      <c r="K2" s="525"/>
      <c r="L2" s="525"/>
      <c r="M2" s="525"/>
      <c r="N2" s="525"/>
      <c r="O2" s="525"/>
      <c r="P2" s="525"/>
      <c r="Q2" s="525"/>
      <c r="R2" s="525"/>
      <c r="S2" s="525"/>
      <c r="T2" s="525"/>
      <c r="U2" s="525"/>
      <c r="V2" s="525"/>
      <c r="W2" s="525"/>
      <c r="X2" s="525"/>
      <c r="Y2" s="525"/>
      <c r="Z2" s="525"/>
      <c r="AA2" s="525"/>
      <c r="AB2" s="523"/>
      <c r="AC2" s="523"/>
      <c r="AD2" s="523"/>
      <c r="AE2" s="523"/>
      <c r="AF2" s="523"/>
      <c r="AG2" s="523"/>
      <c r="AH2" s="523"/>
      <c r="AI2" s="523"/>
      <c r="AJ2" s="523"/>
      <c r="AK2" s="523"/>
      <c r="AL2" s="523"/>
      <c r="AM2" s="523"/>
      <c r="AN2" s="523"/>
      <c r="AO2" s="523"/>
    </row>
    <row r="3" spans="1:41" customFormat="1" ht="13.5" x14ac:dyDescent="0.3">
      <c r="A3" s="525"/>
      <c r="B3" s="525"/>
      <c r="C3" s="525"/>
      <c r="D3" s="525"/>
      <c r="E3" s="525"/>
      <c r="F3" s="525"/>
      <c r="G3" s="525"/>
      <c r="H3" s="525"/>
      <c r="I3" s="525"/>
      <c r="J3" s="525"/>
      <c r="K3" s="525"/>
      <c r="L3" s="525"/>
      <c r="M3" s="525"/>
      <c r="N3" s="525"/>
      <c r="O3" s="525"/>
      <c r="P3" s="525"/>
      <c r="Q3" s="525"/>
      <c r="R3" s="525"/>
      <c r="S3" s="525"/>
      <c r="T3" s="525"/>
      <c r="U3" s="525"/>
      <c r="V3" s="525"/>
      <c r="W3" s="525"/>
      <c r="X3" s="525"/>
      <c r="Y3" s="525"/>
      <c r="Z3" s="525"/>
      <c r="AA3" s="525"/>
      <c r="AB3" s="523"/>
      <c r="AC3" s="523"/>
      <c r="AD3" s="523"/>
      <c r="AE3" s="523"/>
      <c r="AF3" s="523"/>
      <c r="AG3" s="523"/>
      <c r="AH3" s="523"/>
      <c r="AI3" s="523"/>
      <c r="AJ3" s="523"/>
      <c r="AK3" s="523"/>
      <c r="AL3" s="523"/>
      <c r="AM3" s="523"/>
      <c r="AN3" s="523"/>
      <c r="AO3" s="523"/>
    </row>
    <row r="4" spans="1:41" x14ac:dyDescent="0.3">
      <c r="A4" s="301" t="s">
        <v>365</v>
      </c>
      <c r="B4" s="302"/>
      <c r="C4" s="303">
        <v>3</v>
      </c>
      <c r="D4" s="304" t="s">
        <v>483</v>
      </c>
      <c r="E4" s="305">
        <f>IF(C4&lt;J1,(605),(1210))</f>
        <v>1210</v>
      </c>
      <c r="F4" s="520"/>
      <c r="G4" s="306" t="s">
        <v>484</v>
      </c>
      <c r="H4" s="361" t="s">
        <v>485</v>
      </c>
      <c r="I4" s="506" t="s">
        <v>397</v>
      </c>
      <c r="J4" s="525"/>
      <c r="K4" s="525"/>
      <c r="L4" s="523"/>
      <c r="M4" s="523"/>
      <c r="N4" s="523"/>
      <c r="O4" s="523"/>
      <c r="P4" s="523"/>
      <c r="Q4" s="523"/>
      <c r="R4" s="523"/>
      <c r="S4" s="523"/>
      <c r="T4" s="523"/>
      <c r="U4" s="523"/>
      <c r="V4" s="523"/>
      <c r="W4" s="523"/>
      <c r="X4" s="523"/>
      <c r="Y4" s="523"/>
      <c r="Z4" s="523"/>
      <c r="AA4" s="523"/>
      <c r="AB4" s="523"/>
      <c r="AC4" s="523"/>
      <c r="AD4" s="523"/>
      <c r="AE4" s="523"/>
      <c r="AF4" s="523"/>
      <c r="AG4" s="523"/>
      <c r="AH4" s="523"/>
      <c r="AI4" s="523"/>
      <c r="AJ4" s="523"/>
      <c r="AK4" s="523"/>
      <c r="AL4" s="523"/>
      <c r="AM4" s="523"/>
      <c r="AN4" s="523"/>
      <c r="AO4" s="523"/>
    </row>
    <row r="5" spans="1:41" x14ac:dyDescent="0.3">
      <c r="A5" s="309" t="s">
        <v>486</v>
      </c>
      <c r="B5" s="310"/>
      <c r="C5" s="311">
        <v>1800</v>
      </c>
      <c r="D5" s="304" t="s">
        <v>487</v>
      </c>
      <c r="E5" s="312">
        <f>C5-(E4-E6)</f>
        <v>1193.79</v>
      </c>
      <c r="F5" s="304" t="s">
        <v>488</v>
      </c>
      <c r="G5" s="313">
        <f>E5*70/100</f>
        <v>835.65300000000002</v>
      </c>
      <c r="H5" s="362">
        <f>E5*30/100</f>
        <v>358.13699999999994</v>
      </c>
      <c r="I5" s="507"/>
      <c r="J5" s="525"/>
      <c r="K5" s="525"/>
      <c r="L5" s="523"/>
      <c r="M5" s="523"/>
      <c r="N5" s="523"/>
      <c r="O5" s="523"/>
      <c r="P5" s="523"/>
      <c r="Q5" s="523"/>
      <c r="R5" s="523"/>
      <c r="S5" s="523"/>
      <c r="T5" s="523"/>
      <c r="U5" s="523"/>
      <c r="V5" s="523"/>
      <c r="W5" s="523"/>
      <c r="X5" s="523"/>
      <c r="Y5" s="523"/>
      <c r="Z5" s="523"/>
      <c r="AA5" s="523"/>
      <c r="AB5" s="523"/>
      <c r="AC5" s="523"/>
      <c r="AD5" s="523"/>
      <c r="AE5" s="523"/>
      <c r="AF5" s="523"/>
      <c r="AG5" s="523"/>
      <c r="AH5" s="523"/>
      <c r="AI5" s="523"/>
      <c r="AJ5" s="523"/>
      <c r="AK5" s="523"/>
      <c r="AL5" s="523"/>
      <c r="AM5" s="523"/>
      <c r="AN5" s="523"/>
      <c r="AO5" s="523"/>
    </row>
    <row r="6" spans="1:41" x14ac:dyDescent="0.3">
      <c r="A6" s="523"/>
      <c r="B6" s="523"/>
      <c r="C6" s="523"/>
      <c r="D6" s="304" t="s">
        <v>489</v>
      </c>
      <c r="E6" s="312">
        <f>IF(C4&lt;J1,(E4*18.9/100),(E4*49.9/100))</f>
        <v>603.79</v>
      </c>
      <c r="F6" s="309" t="s">
        <v>396</v>
      </c>
      <c r="G6" s="316">
        <f>E5*20/100</f>
        <v>238.75799999999998</v>
      </c>
      <c r="H6" s="363">
        <f>E5*30/100</f>
        <v>358.13699999999994</v>
      </c>
      <c r="I6" s="508">
        <f>E5*50/100</f>
        <v>596.89499999999998</v>
      </c>
      <c r="J6" s="525"/>
      <c r="K6" s="525"/>
      <c r="L6" s="523"/>
      <c r="M6" s="523"/>
      <c r="N6" s="523"/>
      <c r="O6" s="523"/>
      <c r="P6" s="523"/>
      <c r="Q6" s="523"/>
      <c r="R6" s="523"/>
      <c r="S6" s="523"/>
      <c r="T6" s="523"/>
      <c r="U6" s="523"/>
      <c r="V6" s="523"/>
      <c r="W6" s="523"/>
      <c r="X6" s="523"/>
      <c r="Y6" s="523"/>
      <c r="Z6" s="523"/>
      <c r="AA6" s="523"/>
      <c r="AB6" s="523"/>
      <c r="AC6" s="523"/>
      <c r="AD6" s="523"/>
      <c r="AE6" s="523"/>
      <c r="AF6" s="523"/>
      <c r="AG6" s="523"/>
      <c r="AH6" s="523"/>
      <c r="AI6" s="523"/>
      <c r="AJ6" s="523"/>
      <c r="AK6" s="523"/>
      <c r="AL6" s="523"/>
      <c r="AM6" s="523"/>
      <c r="AN6" s="523"/>
      <c r="AO6" s="523"/>
    </row>
    <row r="7" spans="1:41" customFormat="1" thickBot="1" x14ac:dyDescent="0.35">
      <c r="A7" s="523"/>
      <c r="B7" s="523"/>
      <c r="C7" s="523"/>
      <c r="D7" s="523"/>
      <c r="E7" s="523"/>
      <c r="F7" s="523"/>
      <c r="G7" s="523"/>
      <c r="H7" s="523"/>
      <c r="I7" s="523"/>
      <c r="J7" s="525"/>
      <c r="K7" s="525"/>
      <c r="L7" s="523"/>
      <c r="M7" s="523"/>
      <c r="N7" s="523"/>
      <c r="O7" s="523"/>
      <c r="P7" s="523"/>
      <c r="Q7" s="523"/>
      <c r="R7" s="523"/>
      <c r="S7" s="523"/>
      <c r="T7" s="523"/>
      <c r="U7" s="523"/>
      <c r="V7" s="523"/>
      <c r="W7" s="523"/>
      <c r="X7" s="523"/>
      <c r="Y7" s="523"/>
      <c r="Z7" s="523"/>
      <c r="AA7" s="523"/>
      <c r="AB7" s="523"/>
      <c r="AC7" s="523"/>
      <c r="AD7" s="523"/>
      <c r="AE7" s="523"/>
      <c r="AF7" s="523"/>
      <c r="AG7" s="523"/>
      <c r="AH7" s="523"/>
      <c r="AI7" s="523"/>
      <c r="AJ7" s="523"/>
      <c r="AK7" s="523"/>
      <c r="AL7" s="523"/>
      <c r="AM7" s="523"/>
      <c r="AN7" s="523"/>
      <c r="AO7" s="523"/>
    </row>
    <row r="8" spans="1:41" x14ac:dyDescent="0.3">
      <c r="A8" s="428" t="s">
        <v>514</v>
      </c>
      <c r="B8" s="429"/>
      <c r="C8" s="429"/>
      <c r="D8" s="429"/>
      <c r="E8" s="429"/>
      <c r="F8" s="429"/>
      <c r="G8" s="429"/>
      <c r="H8" s="429"/>
      <c r="I8" s="429"/>
      <c r="J8" s="429"/>
      <c r="K8" s="429"/>
      <c r="L8" s="429"/>
      <c r="M8" s="429"/>
      <c r="N8" s="429"/>
      <c r="O8" s="429"/>
      <c r="P8" s="429"/>
      <c r="Q8" s="429"/>
      <c r="R8" s="429"/>
      <c r="S8" s="429"/>
      <c r="T8" s="429"/>
      <c r="U8" s="429"/>
      <c r="V8" s="429"/>
      <c r="W8" s="429"/>
      <c r="X8" s="429"/>
      <c r="Y8" s="429"/>
      <c r="Z8" s="429"/>
      <c r="AA8" s="430"/>
      <c r="AB8" s="523"/>
      <c r="AC8" s="523"/>
      <c r="AD8" s="523"/>
      <c r="AE8" s="523"/>
      <c r="AF8" s="523"/>
      <c r="AG8" s="523"/>
      <c r="AH8" s="523"/>
      <c r="AI8" s="523"/>
      <c r="AJ8" s="523"/>
      <c r="AK8" s="523"/>
      <c r="AL8" s="523"/>
      <c r="AM8" s="523"/>
      <c r="AN8" s="523"/>
      <c r="AO8" s="523"/>
    </row>
    <row r="9" spans="1:41" ht="70" x14ac:dyDescent="0.3">
      <c r="A9" s="431" t="s">
        <v>408</v>
      </c>
      <c r="B9" s="432" t="s">
        <v>409</v>
      </c>
      <c r="C9" s="433" t="s">
        <v>410</v>
      </c>
      <c r="D9" s="433" t="s">
        <v>411</v>
      </c>
      <c r="E9" s="433" t="s">
        <v>446</v>
      </c>
      <c r="F9" s="433" t="s">
        <v>447</v>
      </c>
      <c r="G9" s="433" t="s">
        <v>448</v>
      </c>
      <c r="H9" s="433" t="s">
        <v>354</v>
      </c>
      <c r="I9" s="433" t="s">
        <v>222</v>
      </c>
      <c r="J9" s="442" t="s">
        <v>406</v>
      </c>
      <c r="K9" s="443" t="s">
        <v>449</v>
      </c>
      <c r="L9" s="435" t="s">
        <v>1010</v>
      </c>
      <c r="M9" s="436" t="s">
        <v>398</v>
      </c>
      <c r="N9" s="436" t="s">
        <v>533</v>
      </c>
      <c r="O9" s="436" t="s">
        <v>399</v>
      </c>
      <c r="P9" s="436" t="s">
        <v>552</v>
      </c>
      <c r="Q9" s="437" t="s">
        <v>490</v>
      </c>
      <c r="R9" s="444" t="s">
        <v>1011</v>
      </c>
      <c r="S9" s="444" t="s">
        <v>1012</v>
      </c>
      <c r="T9" s="445" t="s">
        <v>1013</v>
      </c>
      <c r="U9" s="445" t="s">
        <v>1014</v>
      </c>
      <c r="V9" s="445" t="s">
        <v>104</v>
      </c>
      <c r="W9" s="445" t="s">
        <v>105</v>
      </c>
      <c r="X9" s="437" t="s">
        <v>331</v>
      </c>
      <c r="Y9" s="437" t="s">
        <v>332</v>
      </c>
      <c r="Z9" s="436" t="s">
        <v>400</v>
      </c>
      <c r="AA9" s="438" t="s">
        <v>558</v>
      </c>
      <c r="AB9" s="523"/>
      <c r="AC9" s="523"/>
      <c r="AD9" s="523"/>
      <c r="AE9" s="523"/>
      <c r="AF9" s="523"/>
      <c r="AG9" s="523"/>
      <c r="AH9" s="523"/>
      <c r="AI9" s="523"/>
      <c r="AJ9" s="523"/>
      <c r="AK9" s="523"/>
      <c r="AL9" s="523"/>
      <c r="AM9" s="523"/>
      <c r="AN9" s="523"/>
      <c r="AO9" s="523"/>
    </row>
    <row r="10" spans="1:41" x14ac:dyDescent="0.3">
      <c r="A10" s="319" t="str">
        <f>'AG Jul 2022'!K2</f>
        <v>Energy Locals</v>
      </c>
      <c r="B10" s="383" t="str">
        <f>'AG Jul 2022'!L2</f>
        <v>Online Member</v>
      </c>
      <c r="C10" s="388">
        <f>IF('AG Jul 2022'!BP2=0,91*'AG Jul 2022'!M2/100,(91*'AG Jul 2022'!M2/100)+'AG Jul 2022'!BP2/4)</f>
        <v>89.11727272727272</v>
      </c>
      <c r="D10" s="388">
        <f>IF('AG Jul 2022'!O2="",$E$5*'AG Jul 2022'!N2/100,IF($E$5&gt;='AG Jul 2022'!P2,('AG Jul 2022'!P2*'AG Jul 2022'!N2/100),($E$5*'AG Jul 2022'!N2/100)))</f>
        <v>274.57169999999996</v>
      </c>
      <c r="E10" s="388">
        <f>IF(AND('AG Jul 2022'!P2&gt;0,'AG Jul 2022'!R2&gt;0),IF($E$5&lt;'AG Jul 2022'!P2,0,IF($E$5&lt;=('AG Jul 2022'!R2+'AG Jul 2022'!P2),(($E$5-'AG Jul 2022'!P2)*'AG Jul 2022'!Q2/100),(('AG Jul 2022'!R2)*'AG Jul 2022'!Q2/100))),0)</f>
        <v>0</v>
      </c>
      <c r="F10" s="388">
        <f>IF(AND('AG Jul 2022'!Q2&gt;0,'AG Jul 2022'!S2&gt;0),IF($E$5&lt;('AG Jul 2022'!R2+'AG Jul 2022'!P2),0,IF($E$5&lt;=('AG Jul 2022'!T2+'AG Jul 2022'!R2+'AG Jul 2022'!P2),(($E$5-('AG Jul 2022'!R2+'AG Jul 2022'!P2))*'AG Jul 2022'!S2/100),('AG Jul 2022'!T2*'AG Jul 2022'!S2/100))),0)</f>
        <v>0</v>
      </c>
      <c r="G10" s="388">
        <v>0</v>
      </c>
      <c r="H10" s="388">
        <f>IF('AG Jul 2022'!T2&gt;0,IF(($E$5&lt;'AG Jul 2022'!T2),(0),($E$5-'AG Jul 2022'!T2)*'AG Jul 2022'!U2/100),IF(AND('AG Jul 2022'!R2&gt;0,'AG Jul 2022'!T2=""),IF(($E$5&lt;'AG Jul 2022'!R2),(0),($E$5-'AG Jul 2022'!R2)*'AG Jul 2022'!S2/100),IF(AND('AG Jul 2022'!P2&gt;0,'AG Jul 2022'!R2=""),IF(($E$5&lt;'AG Jul 2022'!P2),(0),($E$5-'AG Jul 2022'!P2)*'AG Jul 2022'!Q2/100),0)))</f>
        <v>0</v>
      </c>
      <c r="I10" s="388">
        <f t="shared" ref="I10:I24" si="0">SUM(C10:H10)</f>
        <v>363.6889727272727</v>
      </c>
      <c r="J10" s="449">
        <f t="shared" ref="J10:J24" si="1">(I10-C10)*4</f>
        <v>1098.2867999999999</v>
      </c>
      <c r="K10" s="449">
        <f t="shared" ref="K10:K24" si="2">I10*4</f>
        <v>1454.7558909090908</v>
      </c>
      <c r="L10" s="450">
        <f>K10*1.1</f>
        <v>1600.2314799999999</v>
      </c>
      <c r="M10" s="459">
        <f>'AG Jul 2022'!AZ2</f>
        <v>0</v>
      </c>
      <c r="N10" s="459">
        <f>'AG Jul 2022'!BA2</f>
        <v>0</v>
      </c>
      <c r="O10" s="459">
        <f>'AG Jul 2022'!BB2</f>
        <v>0</v>
      </c>
      <c r="P10" s="459">
        <f>'AG Jul 2022'!BC2</f>
        <v>0</v>
      </c>
      <c r="Q10" s="460">
        <f>($E$6*'AG Jul 2022'!AT2/100)*4</f>
        <v>265.66759999999999</v>
      </c>
      <c r="R10" s="448" t="str">
        <f>IF(SUM(M10:P10)=0,"No discount",IF(M10&gt;0,"Guaranteed off bill",IF(N10&gt;0,"Guaranteed off usage",IF(O10&gt;0,"Pay-on-time off bill","Pay-on-time off usage"))))</f>
        <v>No discount</v>
      </c>
      <c r="S10" s="448" t="str">
        <f>IF(OR(A10="Origin Energy",A10="Red Energy",A10="Powershop"),"Inclusive","Exclusive")</f>
        <v>Exclusive</v>
      </c>
      <c r="T10" s="449">
        <f t="shared" ref="T10:T24" si="3">IF(AND(R10="Guaranteed off bill",S10="Inclusive"),((K10*1.1)-((K10*1.1)*M10/100))/1.1,IF(AND(R10="Guaranteed off usage",S10="Inclusive"),((K10*1.1)-((J10*1.1)*N10/100))/1.1,IF(AND(R10="Guaranteed off bill",S10="Exclusive"),K10-(K10*M10/100),IF(AND(R10="Guaranteed off usage",S10="Exclusive"),K10-(J10*N10/100),IF(S10="Inclusive",((K10*1.1))/1.1,K10)))))</f>
        <v>1454.7558909090908</v>
      </c>
      <c r="U10" s="449">
        <f t="shared" ref="U10:U24" si="4">IF(AND(R10="Pay-on-time off bill",S10="Inclusive"),((T10*1.1)-((T10*1.1)*O10/100))/1.1,IF(AND(R10="Pay-on-time off usage",S10="Inclusive"),((T10*1.1)-((J10*1.1)*P10/100))/1.1,IF(AND(R10="Pay-on-time off bill",S10="Exclusive"),T10-(T10*O10/100),IF(AND(R10="Pay-on-time off usage",S10="Exclusive"),T10-(J10*P10/100),IF(S10="Inclusive",((T10*1.1))/1.1,T10)))))</f>
        <v>1454.7558909090908</v>
      </c>
      <c r="V10" s="449">
        <f t="shared" ref="V10:V24" si="5">T10-Q10</f>
        <v>1189.0882909090908</v>
      </c>
      <c r="W10" s="449">
        <f t="shared" ref="W10:W24" si="6">U10-Q10</f>
        <v>1189.0882909090908</v>
      </c>
      <c r="X10" s="455">
        <f>V10*1.1</f>
        <v>1307.99712</v>
      </c>
      <c r="Y10" s="455">
        <f>W10*1.1</f>
        <v>1307.99712</v>
      </c>
      <c r="Z10" s="390">
        <f>'AG Jul 2022'!BL2</f>
        <v>0</v>
      </c>
      <c r="AA10" s="367" t="str">
        <f>'AG Jul 2022'!BM2</f>
        <v>n</v>
      </c>
      <c r="AB10" s="523"/>
      <c r="AC10" s="523"/>
      <c r="AD10" s="523"/>
      <c r="AE10" s="523"/>
      <c r="AF10" s="523"/>
      <c r="AG10" s="523"/>
      <c r="AH10" s="523"/>
      <c r="AI10" s="523"/>
      <c r="AJ10" s="523"/>
      <c r="AK10" s="523"/>
      <c r="AL10" s="523"/>
      <c r="AM10" s="523"/>
      <c r="AN10" s="523"/>
      <c r="AO10" s="523"/>
    </row>
    <row r="11" spans="1:41" x14ac:dyDescent="0.3">
      <c r="A11" s="319" t="str">
        <f>'AG Jul 2022'!K3</f>
        <v>AGL</v>
      </c>
      <c r="B11" s="383" t="str">
        <f>'AG Jul 2022'!L3</f>
        <v>Solar Savers</v>
      </c>
      <c r="C11" s="388">
        <f>IF('AG Jul 2022'!BP3=0,91*'AG Jul 2022'!M3/100,(91*'AG Jul 2022'!M3/100)+'AG Jul 2022'!BP3/4)</f>
        <v>77.085272727272724</v>
      </c>
      <c r="D11" s="388">
        <f>IF('AG Jul 2022'!O3="",$E$5*'AG Jul 2022'!N3/100,IF($E$5&gt;='AG Jul 2022'!P3,('AG Jul 2022'!P3*'AG Jul 2022'!N3/100),($E$5*'AG Jul 2022'!N3/100)))</f>
        <v>326.01319636363633</v>
      </c>
      <c r="E11" s="388">
        <f>IF(AND('AG Jul 2022'!P3&gt;0,'AG Jul 2022'!R3&gt;0),IF($E$5&lt;'AG Jul 2022'!P3,0,IF($E$5&lt;=('AG Jul 2022'!R3+'AG Jul 2022'!P3),(($E$5-'AG Jul 2022'!P3)*'AG Jul 2022'!Q3/100),(('AG Jul 2022'!R3)*'AG Jul 2022'!Q3/100))),0)</f>
        <v>0</v>
      </c>
      <c r="F11" s="388">
        <f>IF(AND('AG Jul 2022'!Q3&gt;0,'AG Jul 2022'!S3&gt;0),IF($E$5&lt;('AG Jul 2022'!R3+'AG Jul 2022'!P3),0,IF($E$5&lt;=('AG Jul 2022'!T3+'AG Jul 2022'!R3+'AG Jul 2022'!P3),(($E$5-('AG Jul 2022'!R3+'AG Jul 2022'!P3))*'AG Jul 2022'!S3/100),('AG Jul 2022'!T3*'AG Jul 2022'!S3/100))),0)</f>
        <v>0</v>
      </c>
      <c r="G11" s="388">
        <v>0</v>
      </c>
      <c r="H11" s="388">
        <f>IF('AG Jul 2022'!T3&gt;0,IF(($E$5&lt;'AG Jul 2022'!T3),(0),($E$5-'AG Jul 2022'!T3)*'AG Jul 2022'!U3/100),IF(AND('AG Jul 2022'!R3&gt;0,'AG Jul 2022'!T3=""),IF(($E$5&lt;'AG Jul 2022'!R3),(0),($E$5-'AG Jul 2022'!R3)*'AG Jul 2022'!S3/100),IF(AND('AG Jul 2022'!P3&gt;0,'AG Jul 2022'!R3=""),IF(($E$5&lt;'AG Jul 2022'!P3),(0),($E$5-'AG Jul 2022'!P3)*'AG Jul 2022'!Q3/100),0)))</f>
        <v>0</v>
      </c>
      <c r="I11" s="388">
        <f t="shared" si="0"/>
        <v>403.09846909090902</v>
      </c>
      <c r="J11" s="449">
        <f t="shared" si="1"/>
        <v>1304.0527854545453</v>
      </c>
      <c r="K11" s="449">
        <f t="shared" si="2"/>
        <v>1612.3938763636361</v>
      </c>
      <c r="L11" s="450">
        <f t="shared" ref="L11:L24" si="7">K11*1.1</f>
        <v>1773.6332639999998</v>
      </c>
      <c r="M11" s="459">
        <f>'AG Jul 2022'!AZ3</f>
        <v>0</v>
      </c>
      <c r="N11" s="459">
        <f>'AG Jul 2022'!BA3</f>
        <v>0</v>
      </c>
      <c r="O11" s="459">
        <f>'AG Jul 2022'!BB3</f>
        <v>0</v>
      </c>
      <c r="P11" s="459">
        <f>'AG Jul 2022'!BC3</f>
        <v>0</v>
      </c>
      <c r="Q11" s="460">
        <f>($E$6*'AG Jul 2022'!AT3/100)*4</f>
        <v>241.51599999999999</v>
      </c>
      <c r="R11" s="448" t="str">
        <f t="shared" ref="R11:R24" si="8">IF(SUM(M11:P11)=0,"No discount",IF(M11&gt;0,"Guaranteed off bill",IF(N11&gt;0,"Guaranteed off usage",IF(O11&gt;0,"Pay-on-time off bill","Pay-on-time off usage"))))</f>
        <v>No discount</v>
      </c>
      <c r="S11" s="448" t="str">
        <f t="shared" ref="S11:S24" si="9">IF(OR(A11="Origin Energy",A11="Red Energy",A11="Powershop"),"Inclusive","Exclusive")</f>
        <v>Exclusive</v>
      </c>
      <c r="T11" s="475">
        <f t="shared" si="3"/>
        <v>1612.3938763636361</v>
      </c>
      <c r="U11" s="449">
        <f t="shared" si="4"/>
        <v>1612.3938763636361</v>
      </c>
      <c r="V11" s="449">
        <f t="shared" si="5"/>
        <v>1370.877876363636</v>
      </c>
      <c r="W11" s="449">
        <f t="shared" si="6"/>
        <v>1370.877876363636</v>
      </c>
      <c r="X11" s="455">
        <f t="shared" ref="X11:Y24" si="10">V11*1.1</f>
        <v>1507.9656639999998</v>
      </c>
      <c r="Y11" s="455">
        <f t="shared" si="10"/>
        <v>1507.9656639999998</v>
      </c>
      <c r="Z11" s="390">
        <f>'AG Jul 2022'!BL3</f>
        <v>0</v>
      </c>
      <c r="AA11" s="367" t="str">
        <f>'AG Jul 2022'!BM3</f>
        <v>n</v>
      </c>
      <c r="AB11" s="523"/>
      <c r="AC11" s="523"/>
      <c r="AD11" s="523"/>
      <c r="AE11" s="523"/>
      <c r="AF11" s="523"/>
      <c r="AG11" s="523"/>
      <c r="AH11" s="523"/>
      <c r="AI11" s="523"/>
      <c r="AJ11" s="523"/>
      <c r="AK11" s="523"/>
      <c r="AL11" s="523"/>
      <c r="AM11" s="523"/>
      <c r="AN11" s="523"/>
      <c r="AO11" s="523"/>
    </row>
    <row r="12" spans="1:41" x14ac:dyDescent="0.3">
      <c r="A12" s="319" t="str">
        <f>'AG Jul 2022'!K4</f>
        <v>Alinta Energy</v>
      </c>
      <c r="B12" s="383" t="str">
        <f>'AG Jul 2022'!L4</f>
        <v>Home Deal</v>
      </c>
      <c r="C12" s="388">
        <f>IF('AG Jul 2022'!BP4=0,91*'AG Jul 2022'!M4/100,(91*'AG Jul 2022'!M4/100)+'AG Jul 2022'!BP4/4)</f>
        <v>74.909545454545452</v>
      </c>
      <c r="D12" s="388">
        <f>IF('AG Jul 2022'!O4="",$E$5*'AG Jul 2022'!N4/100,IF($E$5&gt;='AG Jul 2022'!P4,('AG Jul 2022'!P4*'AG Jul 2022'!N4/100),($E$5*'AG Jul 2022'!N4/100)))</f>
        <v>319.93571999999995</v>
      </c>
      <c r="E12" s="388">
        <f>IF(AND('AG Jul 2022'!P4&gt;0,'AG Jul 2022'!R4&gt;0),IF($E$5&lt;'AG Jul 2022'!P4,0,IF($E$5&lt;=('AG Jul 2022'!R4+'AG Jul 2022'!P4),(($E$5-'AG Jul 2022'!P4)*'AG Jul 2022'!Q4/100),(('AG Jul 2022'!R4)*'AG Jul 2022'!Q4/100))),0)</f>
        <v>0</v>
      </c>
      <c r="F12" s="388">
        <f>IF(AND('AG Jul 2022'!Q4&gt;0,'AG Jul 2022'!S4&gt;0),IF($E$5&lt;('AG Jul 2022'!R4+'AG Jul 2022'!P4),0,IF($E$5&lt;=('AG Jul 2022'!T4+'AG Jul 2022'!R4+'AG Jul 2022'!P4),(($E$5-('AG Jul 2022'!R4+'AG Jul 2022'!P4))*'AG Jul 2022'!S4/100),('AG Jul 2022'!T4*'AG Jul 2022'!S4/100))),0)</f>
        <v>0</v>
      </c>
      <c r="G12" s="388">
        <v>0</v>
      </c>
      <c r="H12" s="388">
        <f>IF('AG Jul 2022'!T4&gt;0,IF(($E$5&lt;'AG Jul 2022'!T4),(0),($E$5-'AG Jul 2022'!T4)*'AG Jul 2022'!U4/100),IF(AND('AG Jul 2022'!R4&gt;0,'AG Jul 2022'!T4=""),IF(($E$5&lt;'AG Jul 2022'!R4),(0),($E$5-'AG Jul 2022'!R4)*'AG Jul 2022'!S4/100),IF(AND('AG Jul 2022'!P4&gt;0,'AG Jul 2022'!R4=""),IF(($E$5&lt;'AG Jul 2022'!P4),(0),($E$5-'AG Jul 2022'!P4)*'AG Jul 2022'!Q4/100),0)))</f>
        <v>0</v>
      </c>
      <c r="I12" s="388">
        <f t="shared" si="0"/>
        <v>394.84526545454537</v>
      </c>
      <c r="J12" s="449">
        <f t="shared" si="1"/>
        <v>1279.7428799999998</v>
      </c>
      <c r="K12" s="449">
        <f t="shared" si="2"/>
        <v>1579.3810618181815</v>
      </c>
      <c r="L12" s="450">
        <f t="shared" si="7"/>
        <v>1737.3191679999998</v>
      </c>
      <c r="M12" s="459">
        <f>'AG Jul 2022'!AZ4</f>
        <v>0</v>
      </c>
      <c r="N12" s="459">
        <f>'AG Jul 2022'!BA4</f>
        <v>0</v>
      </c>
      <c r="O12" s="459">
        <f>'AG Jul 2022'!BB4</f>
        <v>0</v>
      </c>
      <c r="P12" s="459">
        <f>'AG Jul 2022'!BC4</f>
        <v>0</v>
      </c>
      <c r="Q12" s="460">
        <f>($E$6*'AG Jul 2022'!AT4/100)*4</f>
        <v>161.81572</v>
      </c>
      <c r="R12" s="448" t="str">
        <f t="shared" si="8"/>
        <v>No discount</v>
      </c>
      <c r="S12" s="448" t="str">
        <f t="shared" si="9"/>
        <v>Exclusive</v>
      </c>
      <c r="T12" s="475">
        <f t="shared" si="3"/>
        <v>1579.3810618181815</v>
      </c>
      <c r="U12" s="449">
        <f t="shared" si="4"/>
        <v>1579.3810618181815</v>
      </c>
      <c r="V12" s="449">
        <f t="shared" si="5"/>
        <v>1417.5653418181814</v>
      </c>
      <c r="W12" s="449">
        <f t="shared" si="6"/>
        <v>1417.5653418181814</v>
      </c>
      <c r="X12" s="455">
        <f t="shared" si="10"/>
        <v>1559.3218759999997</v>
      </c>
      <c r="Y12" s="455">
        <f t="shared" si="10"/>
        <v>1559.3218759999997</v>
      </c>
      <c r="Z12" s="390">
        <f>'AG Jul 2022'!BL4</f>
        <v>0</v>
      </c>
      <c r="AA12" s="367" t="str">
        <f>'AG Jul 2022'!BM4</f>
        <v>n</v>
      </c>
      <c r="AB12" s="523"/>
      <c r="AC12" s="523"/>
      <c r="AD12" s="523"/>
      <c r="AE12" s="523"/>
      <c r="AF12" s="523"/>
      <c r="AG12" s="523"/>
      <c r="AH12" s="523"/>
      <c r="AI12" s="523"/>
      <c r="AJ12" s="523"/>
      <c r="AK12" s="523"/>
      <c r="AL12" s="523"/>
      <c r="AM12" s="523"/>
      <c r="AN12" s="523"/>
      <c r="AO12" s="523"/>
    </row>
    <row r="13" spans="1:41" x14ac:dyDescent="0.3">
      <c r="A13" s="319" t="str">
        <f>'AG Jul 2022'!K5</f>
        <v>Diamond Energy</v>
      </c>
      <c r="B13" s="383" t="str">
        <f>'AG Jul 2022'!L5</f>
        <v>Renewable Saver</v>
      </c>
      <c r="C13" s="388">
        <f>IF('AG Jul 2022'!BP5=0,91*'AG Jul 2022'!M5/100,(91*'AG Jul 2022'!M5/100)+'AG Jul 2022'!BP5/4)</f>
        <v>63.7</v>
      </c>
      <c r="D13" s="388">
        <f>IF('AG Jul 2022'!O5="",$E$5*'AG Jul 2022'!N5/100,IF($E$5&gt;='AG Jul 2022'!P5,('AG Jul 2022'!P5*'AG Jul 2022'!N5/100),($E$5*'AG Jul 2022'!N5/100)))</f>
        <v>77.263636363636351</v>
      </c>
      <c r="E13" s="388">
        <f>IF(AND('AG Jul 2022'!P5&gt;0,'AG Jul 2022'!R5&gt;0),IF($E$5&lt;'AG Jul 2022'!P5,0,IF($E$5&lt;=('AG Jul 2022'!R5+'AG Jul 2022'!P5),(($E$5-'AG Jul 2022'!P5)*'AG Jul 2022'!Q5/100),(('AG Jul 2022'!R5)*'AG Jul 2022'!Q5/100))),0)</f>
        <v>0</v>
      </c>
      <c r="F13" s="388">
        <f>IF(AND('AG Jul 2022'!Q5&gt;0,'AG Jul 2022'!S5&gt;0),IF($E$5&lt;('AG Jul 2022'!R5+'AG Jul 2022'!P5),0,IF($E$5&lt;=('AG Jul 2022'!T5+'AG Jul 2022'!R5+'AG Jul 2022'!P5),(($E$5-('AG Jul 2022'!R5+'AG Jul 2022'!P5))*'AG Jul 2022'!S5/100),('AG Jul 2022'!T5*'AG Jul 2022'!S5/100))),0)</f>
        <v>0</v>
      </c>
      <c r="G13" s="388">
        <v>0</v>
      </c>
      <c r="H13" s="388">
        <f>IF('AG Jul 2022'!T5&gt;0,IF(($E$5&lt;'AG Jul 2022'!T5),(0),($E$5-'AG Jul 2022'!T5)*'AG Jul 2022'!U5/100),IF(AND('AG Jul 2022'!R5&gt;0,'AG Jul 2022'!T5=""),IF(($E$5&lt;'AG Jul 2022'!R5),(0),($E$5-'AG Jul 2022'!R5)*'AG Jul 2022'!S5/100),IF(AND('AG Jul 2022'!P5&gt;0,'AG Jul 2022'!R5=""),IF(($E$5&lt;'AG Jul 2022'!P5),(0),($E$5-'AG Jul 2022'!P5)*'AG Jul 2022'!Q5/100),0)))</f>
        <v>268.13699999999994</v>
      </c>
      <c r="I13" s="388">
        <f t="shared" si="0"/>
        <v>409.10063636363628</v>
      </c>
      <c r="J13" s="449">
        <f t="shared" si="1"/>
        <v>1381.6025454545452</v>
      </c>
      <c r="K13" s="449">
        <f t="shared" si="2"/>
        <v>1636.4025454545451</v>
      </c>
      <c r="L13" s="450">
        <f t="shared" si="7"/>
        <v>1800.0427999999997</v>
      </c>
      <c r="M13" s="459">
        <f>'AG Jul 2022'!AZ5</f>
        <v>0</v>
      </c>
      <c r="N13" s="459">
        <f>'AG Jul 2022'!BA5</f>
        <v>0</v>
      </c>
      <c r="O13" s="459">
        <f>'AG Jul 2022'!BB5</f>
        <v>2</v>
      </c>
      <c r="P13" s="459">
        <f>'AG Jul 2022'!BC5</f>
        <v>0</v>
      </c>
      <c r="Q13" s="460">
        <f>($E$6*'AG Jul 2022'!AT5/100)*4</f>
        <v>125.58832000000001</v>
      </c>
      <c r="R13" s="448" t="str">
        <f t="shared" si="8"/>
        <v>Pay-on-time off bill</v>
      </c>
      <c r="S13" s="448" t="str">
        <f t="shared" si="9"/>
        <v>Exclusive</v>
      </c>
      <c r="T13" s="475">
        <f t="shared" si="3"/>
        <v>1636.4025454545451</v>
      </c>
      <c r="U13" s="449">
        <f t="shared" si="4"/>
        <v>1603.6744945454543</v>
      </c>
      <c r="V13" s="449">
        <f t="shared" si="5"/>
        <v>1510.8142254545451</v>
      </c>
      <c r="W13" s="449">
        <f t="shared" si="6"/>
        <v>1478.0861745454542</v>
      </c>
      <c r="X13" s="455">
        <f t="shared" si="10"/>
        <v>1661.8956479999997</v>
      </c>
      <c r="Y13" s="455">
        <f t="shared" si="10"/>
        <v>1625.8947919999998</v>
      </c>
      <c r="Z13" s="390">
        <f>'AG Jul 2022'!BL5</f>
        <v>0</v>
      </c>
      <c r="AA13" s="367" t="str">
        <f>'AG Jul 2022'!BM5</f>
        <v>n</v>
      </c>
      <c r="AB13" s="523"/>
      <c r="AC13" s="523"/>
      <c r="AD13" s="523"/>
      <c r="AE13" s="523"/>
      <c r="AF13" s="523"/>
      <c r="AG13" s="523"/>
      <c r="AH13" s="523"/>
      <c r="AI13" s="523"/>
      <c r="AJ13" s="523"/>
      <c r="AK13" s="523"/>
      <c r="AL13" s="523"/>
      <c r="AM13" s="523"/>
      <c r="AN13" s="523"/>
      <c r="AO13" s="523"/>
    </row>
    <row r="14" spans="1:41" x14ac:dyDescent="0.3">
      <c r="A14" s="319" t="str">
        <f>'AG Jul 2022'!K6</f>
        <v>Dodo Power &amp; Gas</v>
      </c>
      <c r="B14" s="383" t="str">
        <f>'AG Jul 2022'!L6</f>
        <v>Market offer</v>
      </c>
      <c r="C14" s="388">
        <f>IF('AG Jul 2022'!BP6=0,91*'AG Jul 2022'!M6/100,(91*'AG Jul 2022'!M6/100)+'AG Jul 2022'!BP6/4)</f>
        <v>61.913090909090904</v>
      </c>
      <c r="D14" s="388">
        <f>IF('AG Jul 2022'!O6="",$E$5*'AG Jul 2022'!N6/100,IF($E$5&gt;='AG Jul 2022'!P6,('AG Jul 2022'!P6*'AG Jul 2022'!N6/100),($E$5*'AG Jul 2022'!N6/100)))</f>
        <v>287.70338999999996</v>
      </c>
      <c r="E14" s="388">
        <f>IF(AND('AG Jul 2022'!P6&gt;0,'AG Jul 2022'!R6&gt;0),IF($E$5&lt;'AG Jul 2022'!P6,0,IF($E$5&lt;=('AG Jul 2022'!R6+'AG Jul 2022'!P6),(($E$5-'AG Jul 2022'!P6)*'AG Jul 2022'!Q6/100),(('AG Jul 2022'!R6)*'AG Jul 2022'!Q6/100))),0)</f>
        <v>0</v>
      </c>
      <c r="F14" s="388">
        <f>IF(AND('AG Jul 2022'!Q6&gt;0,'AG Jul 2022'!S6&gt;0),IF($E$5&lt;('AG Jul 2022'!R6+'AG Jul 2022'!P6),0,IF($E$5&lt;=('AG Jul 2022'!T6+'AG Jul 2022'!R6+'AG Jul 2022'!P6),(($E$5-('AG Jul 2022'!R6+'AG Jul 2022'!P6))*'AG Jul 2022'!S6/100),('AG Jul 2022'!T6*'AG Jul 2022'!S6/100))),0)</f>
        <v>0</v>
      </c>
      <c r="G14" s="388">
        <v>0</v>
      </c>
      <c r="H14" s="388">
        <f>IF('AG Jul 2022'!T6&gt;0,IF(($E$5&lt;'AG Jul 2022'!T6),(0),($E$5-'AG Jul 2022'!T6)*'AG Jul 2022'!U6/100),IF(AND('AG Jul 2022'!R6&gt;0,'AG Jul 2022'!T6=""),IF(($E$5&lt;'AG Jul 2022'!R6),(0),($E$5-'AG Jul 2022'!R6)*'AG Jul 2022'!S6/100),IF(AND('AG Jul 2022'!P6&gt;0,'AG Jul 2022'!R6=""),IF(($E$5&lt;'AG Jul 2022'!P6),(0),($E$5-'AG Jul 2022'!P6)*'AG Jul 2022'!Q6/100),0)))</f>
        <v>0</v>
      </c>
      <c r="I14" s="388">
        <f t="shared" si="0"/>
        <v>349.61648090909085</v>
      </c>
      <c r="J14" s="449">
        <f t="shared" si="1"/>
        <v>1150.8135599999998</v>
      </c>
      <c r="K14" s="449">
        <f t="shared" si="2"/>
        <v>1398.4659236363634</v>
      </c>
      <c r="L14" s="450">
        <f t="shared" si="7"/>
        <v>1538.312516</v>
      </c>
      <c r="M14" s="459">
        <f>'AG Jul 2022'!AZ6</f>
        <v>0</v>
      </c>
      <c r="N14" s="459">
        <f>'AG Jul 2022'!BA6</f>
        <v>0</v>
      </c>
      <c r="O14" s="459">
        <f>'AG Jul 2022'!BB6</f>
        <v>0</v>
      </c>
      <c r="P14" s="459">
        <f>'AG Jul 2022'!BC6</f>
        <v>0</v>
      </c>
      <c r="Q14" s="460">
        <f>($E$6*'AG Jul 2022'!AT6/100)*4</f>
        <v>149.73992000000001</v>
      </c>
      <c r="R14" s="448" t="str">
        <f t="shared" si="8"/>
        <v>No discount</v>
      </c>
      <c r="S14" s="448" t="str">
        <f t="shared" si="9"/>
        <v>Exclusive</v>
      </c>
      <c r="T14" s="475">
        <f t="shared" si="3"/>
        <v>1398.4659236363634</v>
      </c>
      <c r="U14" s="449">
        <f t="shared" si="4"/>
        <v>1398.4659236363634</v>
      </c>
      <c r="V14" s="449">
        <f t="shared" si="5"/>
        <v>1248.7260036363634</v>
      </c>
      <c r="W14" s="449">
        <f t="shared" si="6"/>
        <v>1248.7260036363634</v>
      </c>
      <c r="X14" s="455">
        <f t="shared" si="10"/>
        <v>1373.5986039999998</v>
      </c>
      <c r="Y14" s="455">
        <f t="shared" si="10"/>
        <v>1373.5986039999998</v>
      </c>
      <c r="Z14" s="390">
        <f>'AG Jul 2022'!BL6</f>
        <v>0</v>
      </c>
      <c r="AA14" s="367" t="str">
        <f>'AG Jul 2022'!BM6</f>
        <v>n</v>
      </c>
      <c r="AB14" s="523"/>
      <c r="AC14" s="523"/>
      <c r="AD14" s="523"/>
      <c r="AE14" s="523"/>
      <c r="AF14" s="523"/>
      <c r="AG14" s="523"/>
      <c r="AH14" s="523"/>
      <c r="AI14" s="523"/>
      <c r="AJ14" s="523"/>
      <c r="AK14" s="523"/>
      <c r="AL14" s="523"/>
      <c r="AM14" s="523"/>
      <c r="AN14" s="523"/>
      <c r="AO14" s="523"/>
    </row>
    <row r="15" spans="1:41" x14ac:dyDescent="0.3">
      <c r="A15" s="319" t="str">
        <f>'AG Jul 2022'!K7</f>
        <v>EnergyAustralia</v>
      </c>
      <c r="B15" s="383" t="str">
        <f>'AG Jul 2022'!L7</f>
        <v>Solar Max</v>
      </c>
      <c r="C15" s="388">
        <f>IF('AG Jul 2022'!BP7=0,91*'AG Jul 2022'!M7/100,(91*'AG Jul 2022'!M7/100)+'AG Jul 2022'!BP7/4)</f>
        <v>77.349999999999994</v>
      </c>
      <c r="D15" s="388">
        <f>IF('AG Jul 2022'!O7="",$E$5*'AG Jul 2022'!N7/100,IF($E$5&gt;='AG Jul 2022'!P7,('AG Jul 2022'!P7*'AG Jul 2022'!N7/100),($E$5*'AG Jul 2022'!N7/100)))</f>
        <v>325.79614363636358</v>
      </c>
      <c r="E15" s="388">
        <f>IF(AND('AG Jul 2022'!P7&gt;0,'AG Jul 2022'!R7&gt;0),IF($E$5&lt;'AG Jul 2022'!P7,0,IF($E$5&lt;=('AG Jul 2022'!R7+'AG Jul 2022'!P7),(($E$5-'AG Jul 2022'!P7)*'AG Jul 2022'!Q7/100),(('AG Jul 2022'!R7)*'AG Jul 2022'!Q7/100))),0)</f>
        <v>0</v>
      </c>
      <c r="F15" s="388">
        <f>IF(AND('AG Jul 2022'!Q7&gt;0,'AG Jul 2022'!S7&gt;0),IF($E$5&lt;('AG Jul 2022'!R7+'AG Jul 2022'!P7),0,IF($E$5&lt;=('AG Jul 2022'!T7+'AG Jul 2022'!R7+'AG Jul 2022'!P7),(($E$5-('AG Jul 2022'!R7+'AG Jul 2022'!P7))*'AG Jul 2022'!S7/100),('AG Jul 2022'!T7*'AG Jul 2022'!S7/100))),0)</f>
        <v>0</v>
      </c>
      <c r="G15" s="388">
        <v>0</v>
      </c>
      <c r="H15" s="388">
        <f>IF('AG Jul 2022'!T7&gt;0,IF(($E$5&lt;'AG Jul 2022'!T7),(0),($E$5-'AG Jul 2022'!T7)*'AG Jul 2022'!U7/100),IF(AND('AG Jul 2022'!R7&gt;0,'AG Jul 2022'!T7=""),IF(($E$5&lt;'AG Jul 2022'!R7),(0),($E$5-'AG Jul 2022'!R7)*'AG Jul 2022'!S7/100),IF(AND('AG Jul 2022'!P7&gt;0,'AG Jul 2022'!R7=""),IF(($E$5&lt;'AG Jul 2022'!P7),(0),($E$5-'AG Jul 2022'!P7)*'AG Jul 2022'!Q7/100),0)))</f>
        <v>0</v>
      </c>
      <c r="I15" s="388">
        <f t="shared" si="0"/>
        <v>403.1461436363636</v>
      </c>
      <c r="J15" s="449">
        <f t="shared" si="1"/>
        <v>1303.1845745454543</v>
      </c>
      <c r="K15" s="449">
        <f t="shared" si="2"/>
        <v>1612.5845745454544</v>
      </c>
      <c r="L15" s="450">
        <f t="shared" si="7"/>
        <v>1773.843032</v>
      </c>
      <c r="M15" s="459">
        <f>'AG Jul 2022'!AZ7</f>
        <v>0</v>
      </c>
      <c r="N15" s="459">
        <f>'AG Jul 2022'!BA7</f>
        <v>0</v>
      </c>
      <c r="O15" s="459">
        <f>'AG Jul 2022'!BB7</f>
        <v>0</v>
      </c>
      <c r="P15" s="459">
        <f>'AG Jul 2022'!BC7</f>
        <v>0</v>
      </c>
      <c r="Q15" s="460">
        <f>($E$6*'AG Jul 2022'!AT7/100)*4</f>
        <v>241.51599999999999</v>
      </c>
      <c r="R15" s="448" t="str">
        <f t="shared" si="8"/>
        <v>No discount</v>
      </c>
      <c r="S15" s="448" t="str">
        <f t="shared" si="9"/>
        <v>Exclusive</v>
      </c>
      <c r="T15" s="475">
        <f t="shared" si="3"/>
        <v>1612.5845745454544</v>
      </c>
      <c r="U15" s="449">
        <f t="shared" si="4"/>
        <v>1612.5845745454544</v>
      </c>
      <c r="V15" s="449">
        <f t="shared" si="5"/>
        <v>1371.0685745454543</v>
      </c>
      <c r="W15" s="449">
        <f t="shared" si="6"/>
        <v>1371.0685745454543</v>
      </c>
      <c r="X15" s="455">
        <f t="shared" si="10"/>
        <v>1508.175432</v>
      </c>
      <c r="Y15" s="455">
        <f t="shared" si="10"/>
        <v>1508.175432</v>
      </c>
      <c r="Z15" s="390">
        <f>'AG Jul 2022'!BL7</f>
        <v>0</v>
      </c>
      <c r="AA15" s="367" t="str">
        <f>'AG Jul 2022'!BM7</f>
        <v>n</v>
      </c>
      <c r="AB15" s="523"/>
      <c r="AC15" s="523"/>
      <c r="AD15" s="523"/>
      <c r="AE15" s="523"/>
      <c r="AF15" s="523"/>
      <c r="AG15" s="523"/>
      <c r="AH15" s="523"/>
      <c r="AI15" s="523"/>
      <c r="AJ15" s="523"/>
      <c r="AK15" s="523"/>
      <c r="AL15" s="523"/>
      <c r="AM15" s="523"/>
      <c r="AN15" s="523"/>
      <c r="AO15" s="523"/>
    </row>
    <row r="16" spans="1:41" x14ac:dyDescent="0.3">
      <c r="A16" s="319" t="str">
        <f>'AG Jul 2022'!K8</f>
        <v>Origin Energy</v>
      </c>
      <c r="B16" s="383" t="str">
        <f>'AG Jul 2022'!L8</f>
        <v>Solar Boost</v>
      </c>
      <c r="C16" s="388">
        <f>IF('AG Jul 2022'!BP8=0,91*'AG Jul 2022'!M8/100,(91*'AG Jul 2022'!M8/100)+'AG Jul 2022'!BP8/4)</f>
        <v>73.23845454545453</v>
      </c>
      <c r="D16" s="388">
        <f>IF('AG Jul 2022'!O8="",$E$5*'AG Jul 2022'!N8/100,IF($E$5&gt;='AG Jul 2022'!P8,('AG Jul 2022'!P8*'AG Jul 2022'!N8/100),($E$5*'AG Jul 2022'!N8/100)))</f>
        <v>330.78835636363635</v>
      </c>
      <c r="E16" s="388">
        <f>IF(AND('AG Jul 2022'!P8&gt;0,'AG Jul 2022'!R8&gt;0),IF($E$5&lt;'AG Jul 2022'!P8,0,IF($E$5&lt;=('AG Jul 2022'!R8+'AG Jul 2022'!P8),(($E$5-'AG Jul 2022'!P8)*'AG Jul 2022'!Q8/100),(('AG Jul 2022'!R8)*'AG Jul 2022'!Q8/100))),0)</f>
        <v>0</v>
      </c>
      <c r="F16" s="388">
        <f>IF(AND('AG Jul 2022'!Q8&gt;0,'AG Jul 2022'!S8&gt;0),IF($E$5&lt;('AG Jul 2022'!R8+'AG Jul 2022'!P8),0,IF($E$5&lt;=('AG Jul 2022'!T8+'AG Jul 2022'!R8+'AG Jul 2022'!P8),(($E$5-('AG Jul 2022'!R8+'AG Jul 2022'!P8))*'AG Jul 2022'!S8/100),('AG Jul 2022'!T8*'AG Jul 2022'!S8/100))),0)</f>
        <v>0</v>
      </c>
      <c r="G16" s="388">
        <v>0</v>
      </c>
      <c r="H16" s="388">
        <f>IF('AG Jul 2022'!T8&gt;0,IF(($E$5&lt;'AG Jul 2022'!T8),(0),($E$5-'AG Jul 2022'!T8)*'AG Jul 2022'!U8/100),IF(AND('AG Jul 2022'!R8&gt;0,'AG Jul 2022'!T8=""),IF(($E$5&lt;'AG Jul 2022'!R8),(0),($E$5-'AG Jul 2022'!R8)*'AG Jul 2022'!S8/100),IF(AND('AG Jul 2022'!P8&gt;0,'AG Jul 2022'!R8=""),IF(($E$5&lt;'AG Jul 2022'!P8),(0),($E$5-'AG Jul 2022'!P8)*'AG Jul 2022'!Q8/100),0)))</f>
        <v>0</v>
      </c>
      <c r="I16" s="388">
        <f t="shared" si="0"/>
        <v>404.0268109090909</v>
      </c>
      <c r="J16" s="449">
        <f t="shared" si="1"/>
        <v>1323.1534254545454</v>
      </c>
      <c r="K16" s="449">
        <f t="shared" si="2"/>
        <v>1616.1072436363636</v>
      </c>
      <c r="L16" s="450">
        <f t="shared" si="7"/>
        <v>1777.7179680000002</v>
      </c>
      <c r="M16" s="459">
        <f>'AG Jul 2022'!AZ8</f>
        <v>0</v>
      </c>
      <c r="N16" s="459">
        <f>'AG Jul 2022'!BA8</f>
        <v>0</v>
      </c>
      <c r="O16" s="459">
        <f>'AG Jul 2022'!BB8</f>
        <v>0</v>
      </c>
      <c r="P16" s="459">
        <f>'AG Jul 2022'!BC8</f>
        <v>0</v>
      </c>
      <c r="Q16" s="460">
        <f>($E$6*'AG Jul 2022'!AT8/100)*4</f>
        <v>241.51599999999999</v>
      </c>
      <c r="R16" s="448" t="str">
        <f t="shared" si="8"/>
        <v>No discount</v>
      </c>
      <c r="S16" s="448" t="str">
        <f t="shared" si="9"/>
        <v>Inclusive</v>
      </c>
      <c r="T16" s="475">
        <f t="shared" si="3"/>
        <v>1616.1072436363636</v>
      </c>
      <c r="U16" s="449">
        <f t="shared" si="4"/>
        <v>1616.1072436363636</v>
      </c>
      <c r="V16" s="449">
        <f t="shared" si="5"/>
        <v>1374.5912436363635</v>
      </c>
      <c r="W16" s="449">
        <f t="shared" si="6"/>
        <v>1374.5912436363635</v>
      </c>
      <c r="X16" s="455">
        <f t="shared" si="10"/>
        <v>1512.0503679999999</v>
      </c>
      <c r="Y16" s="455">
        <f t="shared" si="10"/>
        <v>1512.0503679999999</v>
      </c>
      <c r="Z16" s="390">
        <f>'AG Jul 2022'!BL8</f>
        <v>0</v>
      </c>
      <c r="AA16" s="367" t="str">
        <f>'AG Jul 2022'!BM8</f>
        <v>n</v>
      </c>
      <c r="AB16" s="523"/>
      <c r="AC16" s="523"/>
      <c r="AD16" s="523"/>
      <c r="AE16" s="523"/>
      <c r="AF16" s="523"/>
      <c r="AG16" s="523"/>
      <c r="AH16" s="523"/>
      <c r="AI16" s="523"/>
      <c r="AJ16" s="523"/>
      <c r="AK16" s="523"/>
      <c r="AL16" s="523"/>
      <c r="AM16" s="523"/>
      <c r="AN16" s="523"/>
      <c r="AO16" s="523"/>
    </row>
    <row r="17" spans="1:3090" x14ac:dyDescent="0.3">
      <c r="A17" s="319" t="str">
        <f>'AG Jul 2022'!K9</f>
        <v>Powershop</v>
      </c>
      <c r="B17" s="383" t="str">
        <f>'AG Jul 2022'!L9</f>
        <v>Carbon neutral</v>
      </c>
      <c r="C17" s="388">
        <f>IF('AG Jul 2022'!BP9=0,91*'AG Jul 2022'!M9/100,(91*'AG Jul 2022'!M9/100)+'AG Jul 2022'!BP9/4)</f>
        <v>100.55499999999998</v>
      </c>
      <c r="D17" s="388">
        <f>IF('AG Jul 2022'!O9="",$E$5*'AG Jul 2022'!N9/100,IF($E$5&gt;='AG Jul 2022'!P9,('AG Jul 2022'!P9*'AG Jul 2022'!N9/100),($E$5*'AG Jul 2022'!N9/100)))</f>
        <v>268.49422363636359</v>
      </c>
      <c r="E17" s="388">
        <f>IF(AND('AG Jul 2022'!P9&gt;0,'AG Jul 2022'!R9&gt;0),IF($E$5&lt;'AG Jul 2022'!P9,0,IF($E$5&lt;=('AG Jul 2022'!R9+'AG Jul 2022'!P9),(($E$5-'AG Jul 2022'!P9)*'AG Jul 2022'!Q9/100),(('AG Jul 2022'!R9)*'AG Jul 2022'!Q9/100))),0)</f>
        <v>0</v>
      </c>
      <c r="F17" s="388">
        <f>IF(AND('AG Jul 2022'!Q9&gt;0,'AG Jul 2022'!S9&gt;0),IF($E$5&lt;('AG Jul 2022'!R9+'AG Jul 2022'!P9),0,IF($E$5&lt;=('AG Jul 2022'!T9+'AG Jul 2022'!R9+'AG Jul 2022'!P9),(($E$5-('AG Jul 2022'!R9+'AG Jul 2022'!P9))*'AG Jul 2022'!S9/100),('AG Jul 2022'!T9*'AG Jul 2022'!S9/100))),0)</f>
        <v>0</v>
      </c>
      <c r="G17" s="388">
        <v>0</v>
      </c>
      <c r="H17" s="388">
        <f>IF('AG Jul 2022'!T9&gt;0,IF(($E$5&lt;'AG Jul 2022'!T9),(0),($E$5-'AG Jul 2022'!T9)*'AG Jul 2022'!U9/100),IF(AND('AG Jul 2022'!R9&gt;0,'AG Jul 2022'!T9=""),IF(($E$5&lt;'AG Jul 2022'!R9),(0),($E$5-'AG Jul 2022'!R9)*'AG Jul 2022'!S9/100),IF(AND('AG Jul 2022'!P9&gt;0,'AG Jul 2022'!R9=""),IF(($E$5&lt;'AG Jul 2022'!P9),(0),($E$5-'AG Jul 2022'!P9)*'AG Jul 2022'!Q9/100),0)))</f>
        <v>0</v>
      </c>
      <c r="I17" s="388">
        <f t="shared" si="0"/>
        <v>369.04922363636354</v>
      </c>
      <c r="J17" s="449">
        <f t="shared" si="1"/>
        <v>1073.9768945454543</v>
      </c>
      <c r="K17" s="449">
        <f t="shared" si="2"/>
        <v>1476.1968945454541</v>
      </c>
      <c r="L17" s="450">
        <f t="shared" si="7"/>
        <v>1623.8165839999997</v>
      </c>
      <c r="M17" s="459">
        <f>'AG Jul 2022'!AZ9</f>
        <v>0</v>
      </c>
      <c r="N17" s="459">
        <f>'AG Jul 2022'!BA9</f>
        <v>0</v>
      </c>
      <c r="O17" s="459">
        <f>'AG Jul 2022'!BB9</f>
        <v>0</v>
      </c>
      <c r="P17" s="459">
        <f>'AG Jul 2022'!BC9</f>
        <v>0</v>
      </c>
      <c r="Q17" s="460">
        <f>($E$6*'AG Jul 2022'!AT9/100)*4</f>
        <v>120.758</v>
      </c>
      <c r="R17" s="448" t="str">
        <f t="shared" si="8"/>
        <v>No discount</v>
      </c>
      <c r="S17" s="448" t="str">
        <f t="shared" si="9"/>
        <v>Inclusive</v>
      </c>
      <c r="T17" s="475">
        <f t="shared" si="3"/>
        <v>1476.1968945454541</v>
      </c>
      <c r="U17" s="449">
        <f t="shared" si="4"/>
        <v>1476.1968945454541</v>
      </c>
      <c r="V17" s="449">
        <f t="shared" si="5"/>
        <v>1355.4388945454541</v>
      </c>
      <c r="W17" s="449">
        <f t="shared" si="6"/>
        <v>1355.4388945454541</v>
      </c>
      <c r="X17" s="455">
        <f t="shared" si="10"/>
        <v>1490.9827839999996</v>
      </c>
      <c r="Y17" s="455">
        <f t="shared" si="10"/>
        <v>1490.9827839999996</v>
      </c>
      <c r="Z17" s="390">
        <f>'AG Jul 2022'!BL9</f>
        <v>0</v>
      </c>
      <c r="AA17" s="367" t="str">
        <f>'AG Jul 2022'!BM9</f>
        <v>n</v>
      </c>
      <c r="AB17" s="523"/>
      <c r="AC17" s="523"/>
      <c r="AD17" s="523"/>
      <c r="AE17" s="523"/>
      <c r="AF17" s="523"/>
      <c r="AG17" s="523"/>
      <c r="AH17" s="523"/>
      <c r="AI17" s="523"/>
      <c r="AJ17" s="523"/>
      <c r="AK17" s="523"/>
      <c r="AL17" s="523"/>
      <c r="AM17" s="523"/>
      <c r="AN17" s="523"/>
      <c r="AO17" s="523"/>
    </row>
    <row r="18" spans="1:3090" x14ac:dyDescent="0.3">
      <c r="A18" s="319" t="str">
        <f>'AG Jul 2022'!K10</f>
        <v>Red Energy</v>
      </c>
      <c r="B18" s="383" t="str">
        <f>'AG Jul 2022'!L10</f>
        <v>Solar Saver</v>
      </c>
      <c r="C18" s="388">
        <f>IF('AG Jul 2022'!BP10=0,91*'AG Jul 2022'!M10/100,(91*'AG Jul 2022'!M10/100)+'AG Jul 2022'!BP10/4)</f>
        <v>91.909999999999982</v>
      </c>
      <c r="D18" s="388">
        <f>IF('AG Jul 2022'!O10="",$E$5*'AG Jul 2022'!N10/100,IF($E$5&gt;='AG Jul 2022'!P10,('AG Jul 2022'!P10*'AG Jul 2022'!N10/100),($E$5*'AG Jul 2022'!N10/100)))</f>
        <v>304.41645</v>
      </c>
      <c r="E18" s="388">
        <f>IF(AND('AG Jul 2022'!P10&gt;0,'AG Jul 2022'!R10&gt;0),IF($E$5&lt;'AG Jul 2022'!P10,0,IF($E$5&lt;=('AG Jul 2022'!R10+'AG Jul 2022'!P10),(($E$5-'AG Jul 2022'!P10)*'AG Jul 2022'!Q10/100),(('AG Jul 2022'!R10)*'AG Jul 2022'!Q10/100))),0)</f>
        <v>0</v>
      </c>
      <c r="F18" s="388">
        <f>IF(AND('AG Jul 2022'!Q10&gt;0,'AG Jul 2022'!S10&gt;0),IF($E$5&lt;('AG Jul 2022'!R10+'AG Jul 2022'!P10),0,IF($E$5&lt;=('AG Jul 2022'!T10+'AG Jul 2022'!R10+'AG Jul 2022'!P10),(($E$5-('AG Jul 2022'!R10+'AG Jul 2022'!P10))*'AG Jul 2022'!S10/100),('AG Jul 2022'!T10*'AG Jul 2022'!S10/100))),0)</f>
        <v>0</v>
      </c>
      <c r="G18" s="388">
        <v>0</v>
      </c>
      <c r="H18" s="388">
        <f>IF('AG Jul 2022'!T10&gt;0,IF(($E$5&lt;'AG Jul 2022'!T10),(0),($E$5-'AG Jul 2022'!T10)*'AG Jul 2022'!U10/100),IF(AND('AG Jul 2022'!R10&gt;0,'AG Jul 2022'!T10=""),IF(($E$5&lt;'AG Jul 2022'!R10),(0),($E$5-'AG Jul 2022'!R10)*'AG Jul 2022'!S10/100),IF(AND('AG Jul 2022'!P10&gt;0,'AG Jul 2022'!R10=""),IF(($E$5&lt;'AG Jul 2022'!P10),(0),($E$5-'AG Jul 2022'!P10)*'AG Jul 2022'!Q10/100),0)))</f>
        <v>0</v>
      </c>
      <c r="I18" s="388">
        <f t="shared" si="0"/>
        <v>396.32644999999997</v>
      </c>
      <c r="J18" s="449">
        <f t="shared" si="1"/>
        <v>1217.6658</v>
      </c>
      <c r="K18" s="449">
        <f t="shared" si="2"/>
        <v>1585.3057999999999</v>
      </c>
      <c r="L18" s="450">
        <f t="shared" si="7"/>
        <v>1743.83638</v>
      </c>
      <c r="M18" s="459">
        <f>'AG Jul 2022'!AZ10</f>
        <v>0</v>
      </c>
      <c r="N18" s="459">
        <f>'AG Jul 2022'!BA10</f>
        <v>0</v>
      </c>
      <c r="O18" s="459">
        <f>'AG Jul 2022'!BB10</f>
        <v>0</v>
      </c>
      <c r="P18" s="459">
        <f>'AG Jul 2022'!BC10</f>
        <v>0</v>
      </c>
      <c r="Q18" s="460">
        <f>($E$6*'AG Jul 2022'!AT10/100)*4</f>
        <v>434.72879999999998</v>
      </c>
      <c r="R18" s="448" t="str">
        <f t="shared" si="8"/>
        <v>No discount</v>
      </c>
      <c r="S18" s="448" t="str">
        <f t="shared" si="9"/>
        <v>Inclusive</v>
      </c>
      <c r="T18" s="475">
        <f t="shared" si="3"/>
        <v>1585.3057999999999</v>
      </c>
      <c r="U18" s="449">
        <f t="shared" si="4"/>
        <v>1585.3057999999999</v>
      </c>
      <c r="V18" s="449">
        <f t="shared" si="5"/>
        <v>1150.5769999999998</v>
      </c>
      <c r="W18" s="449">
        <f t="shared" si="6"/>
        <v>1150.5769999999998</v>
      </c>
      <c r="X18" s="455">
        <f t="shared" si="10"/>
        <v>1265.6346999999998</v>
      </c>
      <c r="Y18" s="455">
        <f t="shared" si="10"/>
        <v>1265.6346999999998</v>
      </c>
      <c r="Z18" s="390">
        <f>'AG Jul 2022'!BL10</f>
        <v>0</v>
      </c>
      <c r="AA18" s="367" t="str">
        <f>'AG Jul 2022'!BM10</f>
        <v>n</v>
      </c>
      <c r="AB18" s="523"/>
      <c r="AC18" s="523"/>
      <c r="AD18" s="523"/>
      <c r="AE18" s="523"/>
      <c r="AF18" s="523"/>
      <c r="AG18" s="523"/>
      <c r="AH18" s="523"/>
      <c r="AI18" s="523"/>
      <c r="AJ18" s="523"/>
      <c r="AK18" s="523"/>
      <c r="AL18" s="523"/>
      <c r="AM18" s="523"/>
      <c r="AN18" s="523"/>
      <c r="AO18" s="523"/>
    </row>
    <row r="19" spans="1:3090" x14ac:dyDescent="0.3">
      <c r="A19" s="319" t="str">
        <f>'AG Jul 2022'!K11</f>
        <v>Simply Energy</v>
      </c>
      <c r="B19" s="383" t="str">
        <f>'AG Jul 2022'!L11</f>
        <v>NRMA 1% discount</v>
      </c>
      <c r="C19" s="388">
        <f>IF('AG Jul 2022'!BP11=0,91*'AG Jul 2022'!M11/100,(91*'AG Jul 2022'!M11/100)+'AG Jul 2022'!BP11/4)</f>
        <v>72.584909090909079</v>
      </c>
      <c r="D19" s="388">
        <f>IF('AG Jul 2022'!O11="",$E$5*'AG Jul 2022'!N11/100,IF($E$5&gt;='AG Jul 2022'!P11,('AG Jul 2022'!P11*'AG Jul 2022'!N11/100),($E$5*'AG Jul 2022'!N11/100)))</f>
        <v>277.81818181818176</v>
      </c>
      <c r="E19" s="388">
        <f>IF(AND('AG Jul 2022'!P11&gt;0,'AG Jul 2022'!R11&gt;0),IF($E$5&lt;'AG Jul 2022'!P11,0,IF($E$5&lt;=('AG Jul 2022'!R11+'AG Jul 2022'!P11),(($E$5-'AG Jul 2022'!P11)*'AG Jul 2022'!Q11/100),(('AG Jul 2022'!R11)*'AG Jul 2022'!Q11/100))),0)</f>
        <v>0</v>
      </c>
      <c r="F19" s="388">
        <f>IF(AND('AG Jul 2022'!Q11&gt;0,'AG Jul 2022'!S11&gt;0),IF($E$5&lt;('AG Jul 2022'!R11+'AG Jul 2022'!P11),0,IF($E$5&lt;=('AG Jul 2022'!T11+'AG Jul 2022'!R11+'AG Jul 2022'!P11),(($E$5-('AG Jul 2022'!R11+'AG Jul 2022'!P11))*'AG Jul 2022'!S11/100),('AG Jul 2022'!T11*'AG Jul 2022'!S11/100))),0)</f>
        <v>0</v>
      </c>
      <c r="G19" s="388">
        <v>0</v>
      </c>
      <c r="H19" s="388">
        <f>IF('AG Jul 2022'!T11&gt;0,IF(($E$5&lt;'AG Jul 2022'!T11),(0),($E$5-'AG Jul 2022'!T11)*'AG Jul 2022'!U11/100),IF(AND('AG Jul 2022'!R11&gt;0,'AG Jul 2022'!T11=""),IF(($E$5&lt;'AG Jul 2022'!R11),(0),($E$5-'AG Jul 2022'!R11)*'AG Jul 2022'!S11/100),IF(AND('AG Jul 2022'!P11&gt;0,'AG Jul 2022'!R11=""),IF(($E$5&lt;'AG Jul 2022'!P11),(0),($E$5-'AG Jul 2022'!P11)*'AG Jul 2022'!Q11/100),0)))</f>
        <v>56.745235454545444</v>
      </c>
      <c r="I19" s="388">
        <f t="shared" si="0"/>
        <v>407.14832636363627</v>
      </c>
      <c r="J19" s="449">
        <f t="shared" si="1"/>
        <v>1338.2536690909087</v>
      </c>
      <c r="K19" s="449">
        <f t="shared" si="2"/>
        <v>1628.5933054545451</v>
      </c>
      <c r="L19" s="450">
        <f t="shared" si="7"/>
        <v>1791.4526359999998</v>
      </c>
      <c r="M19" s="459">
        <f>'AG Jul 2022'!AZ11</f>
        <v>1</v>
      </c>
      <c r="N19" s="459">
        <f>'AG Jul 2022'!BA11</f>
        <v>0</v>
      </c>
      <c r="O19" s="459">
        <f>'AG Jul 2022'!BB11</f>
        <v>0</v>
      </c>
      <c r="P19" s="459">
        <f>'AG Jul 2022'!BC11</f>
        <v>0</v>
      </c>
      <c r="Q19" s="460">
        <f>($E$6*'AG Jul 2022'!AT11/100)*4</f>
        <v>193.21279999999999</v>
      </c>
      <c r="R19" s="448" t="str">
        <f t="shared" si="8"/>
        <v>Guaranteed off bill</v>
      </c>
      <c r="S19" s="448" t="str">
        <f t="shared" si="9"/>
        <v>Exclusive</v>
      </c>
      <c r="T19" s="475">
        <f t="shared" si="3"/>
        <v>1612.3073723999996</v>
      </c>
      <c r="U19" s="449">
        <f t="shared" si="4"/>
        <v>1612.3073723999996</v>
      </c>
      <c r="V19" s="449">
        <f t="shared" si="5"/>
        <v>1419.0945723999996</v>
      </c>
      <c r="W19" s="449">
        <f t="shared" si="6"/>
        <v>1419.0945723999996</v>
      </c>
      <c r="X19" s="455">
        <f t="shared" si="10"/>
        <v>1561.0040296399998</v>
      </c>
      <c r="Y19" s="455">
        <f t="shared" si="10"/>
        <v>1561.0040296399998</v>
      </c>
      <c r="Z19" s="390">
        <f>'AG Jul 2022'!BL11</f>
        <v>0</v>
      </c>
      <c r="AA19" s="367" t="str">
        <f>'AG Jul 2022'!BM11</f>
        <v>n</v>
      </c>
      <c r="AB19" s="523"/>
      <c r="AC19" s="523"/>
      <c r="AD19" s="523"/>
      <c r="AE19" s="523"/>
      <c r="AF19" s="523"/>
      <c r="AG19" s="523"/>
      <c r="AH19" s="523"/>
      <c r="AI19" s="523"/>
      <c r="AJ19" s="523"/>
      <c r="AK19" s="523"/>
      <c r="AL19" s="523"/>
      <c r="AM19" s="523"/>
      <c r="AN19" s="523"/>
      <c r="AO19" s="523"/>
    </row>
    <row r="20" spans="1:3090" x14ac:dyDescent="0.3">
      <c r="A20" s="319" t="str">
        <f>'AG Jul 2022'!K12</f>
        <v>Amber Electric</v>
      </c>
      <c r="B20" s="383" t="str">
        <f>'AG Jul 2022'!L12</f>
        <v>Amber Plan</v>
      </c>
      <c r="C20" s="388">
        <f>IF('AG Jul 2022'!BP12=0,91*'AG Jul 2022'!M12/100,(91*'AG Jul 2022'!M12/100)+'AG Jul 2022'!BP12/4)</f>
        <v>119.23527272727273</v>
      </c>
      <c r="D20" s="388">
        <f>IF('AG Jul 2022'!O12="",$E$5*'AG Jul 2022'!N12/100,IF($E$5&gt;='AG Jul 2022'!P12,('AG Jul 2022'!P12*'AG Jul 2022'!N12/100),($E$5*'AG Jul 2022'!N12/100)))</f>
        <v>388.8499609090909</v>
      </c>
      <c r="E20" s="388">
        <f>IF(AND('AG Jul 2022'!P12&gt;0,'AG Jul 2022'!R12&gt;0),IF($E$5&lt;'AG Jul 2022'!P12,0,IF($E$5&lt;=('AG Jul 2022'!R12+'AG Jul 2022'!P12),(($E$5-'AG Jul 2022'!P12)*'AG Jul 2022'!Q12/100),(('AG Jul 2022'!R12)*'AG Jul 2022'!Q12/100))),0)</f>
        <v>0</v>
      </c>
      <c r="F20" s="388">
        <f>IF(AND('AG Jul 2022'!Q12&gt;0,'AG Jul 2022'!S12&gt;0),IF($E$5&lt;('AG Jul 2022'!R12+'AG Jul 2022'!P12),0,IF($E$5&lt;=('AG Jul 2022'!T12+'AG Jul 2022'!R12+'AG Jul 2022'!P12),(($E$5-('AG Jul 2022'!R12+'AG Jul 2022'!P12))*'AG Jul 2022'!S12/100),('AG Jul 2022'!T12*'AG Jul 2022'!S12/100))),0)</f>
        <v>0</v>
      </c>
      <c r="G20" s="388">
        <v>0</v>
      </c>
      <c r="H20" s="388">
        <f>IF('AG Jul 2022'!T12&gt;0,IF(($E$5&lt;'AG Jul 2022'!T12),(0),($E$5-'AG Jul 2022'!T12)*'AG Jul 2022'!U12/100),IF(AND('AG Jul 2022'!R12&gt;0,'AG Jul 2022'!T12=""),IF(($E$5&lt;'AG Jul 2022'!R12),(0),($E$5-'AG Jul 2022'!R12)*'AG Jul 2022'!S12/100),IF(AND('AG Jul 2022'!P12&gt;0,'AG Jul 2022'!R12=""),IF(($E$5&lt;'AG Jul 2022'!P12),(0),($E$5-'AG Jul 2022'!P12)*'AG Jul 2022'!Q12/100),0)))</f>
        <v>0</v>
      </c>
      <c r="I20" s="388">
        <f t="shared" si="0"/>
        <v>508.08523363636363</v>
      </c>
      <c r="J20" s="449">
        <f t="shared" si="1"/>
        <v>1555.3998436363636</v>
      </c>
      <c r="K20" s="449">
        <f t="shared" si="2"/>
        <v>2032.3409345454545</v>
      </c>
      <c r="L20" s="450">
        <f t="shared" si="7"/>
        <v>2235.5750280000002</v>
      </c>
      <c r="M20" s="459">
        <f>'AG Jul 2022'!AZ12</f>
        <v>0</v>
      </c>
      <c r="N20" s="459">
        <f>'AG Jul 2022'!BA12</f>
        <v>0</v>
      </c>
      <c r="O20" s="459">
        <f>'AG Jul 2022'!BB12</f>
        <v>0</v>
      </c>
      <c r="P20" s="459">
        <f>'AG Jul 2022'!BC12</f>
        <v>0</v>
      </c>
      <c r="Q20" s="460">
        <f>($E$6*'AG Jul 2022'!AT12/100)*4</f>
        <v>0</v>
      </c>
      <c r="R20" s="448" t="str">
        <f t="shared" si="8"/>
        <v>No discount</v>
      </c>
      <c r="S20" s="448" t="str">
        <f t="shared" si="9"/>
        <v>Exclusive</v>
      </c>
      <c r="T20" s="475">
        <f t="shared" si="3"/>
        <v>2032.3409345454545</v>
      </c>
      <c r="U20" s="449">
        <f t="shared" si="4"/>
        <v>2032.3409345454545</v>
      </c>
      <c r="V20" s="449">
        <f t="shared" si="5"/>
        <v>2032.3409345454545</v>
      </c>
      <c r="W20" s="449">
        <f t="shared" si="6"/>
        <v>2032.3409345454545</v>
      </c>
      <c r="X20" s="455">
        <f t="shared" si="10"/>
        <v>2235.5750280000002</v>
      </c>
      <c r="Y20" s="455">
        <f t="shared" si="10"/>
        <v>2235.5750280000002</v>
      </c>
      <c r="Z20" s="390">
        <f>'AG Jul 2022'!BL12</f>
        <v>0</v>
      </c>
      <c r="AA20" s="367" t="str">
        <f>'AG Jul 2022'!BM12</f>
        <v>n</v>
      </c>
      <c r="AB20" s="523"/>
      <c r="AC20" s="523"/>
      <c r="AD20" s="523"/>
      <c r="AE20" s="523"/>
      <c r="AF20" s="523"/>
      <c r="AG20" s="523"/>
      <c r="AH20" s="523"/>
      <c r="AI20" s="523"/>
      <c r="AJ20" s="523"/>
      <c r="AK20" s="523"/>
      <c r="AL20" s="523"/>
      <c r="AM20" s="523"/>
      <c r="AN20" s="523"/>
      <c r="AO20" s="523"/>
    </row>
    <row r="21" spans="1:3090" x14ac:dyDescent="0.3">
      <c r="A21" s="319" t="str">
        <f>'AG Jul 2022'!K13</f>
        <v>GloBird Energy</v>
      </c>
      <c r="B21" s="383" t="str">
        <f>'AG Jul 2022'!L13</f>
        <v>SolarPlus</v>
      </c>
      <c r="C21" s="388">
        <f>IF('AG Jul 2022'!BP13=0,91*'AG Jul 2022'!M13/100,(91*'AG Jul 2022'!M13/100)+'AG Jul 2022'!BP13/4)</f>
        <v>81.899999999999991</v>
      </c>
      <c r="D21" s="388">
        <f>IF('AG Jul 2022'!O13="",$E$5*'AG Jul 2022'!N13/100,IF($E$5&gt;='AG Jul 2022'!P13,('AG Jul 2022'!P13*'AG Jul 2022'!N13/100),($E$5*'AG Jul 2022'!N13/100)))</f>
        <v>584.95709999999997</v>
      </c>
      <c r="E21" s="388">
        <f>IF(AND('AG Jul 2022'!P13&gt;0,'AG Jul 2022'!R13&gt;0),IF($E$5&lt;'AG Jul 2022'!P13,0,IF($E$5&lt;=('AG Jul 2022'!R13+'AG Jul 2022'!P13),(($E$5-'AG Jul 2022'!P13)*'AG Jul 2022'!Q13/100),(('AG Jul 2022'!R13)*'AG Jul 2022'!Q13/100))),0)</f>
        <v>0</v>
      </c>
      <c r="F21" s="388">
        <f>IF(AND('AG Jul 2022'!Q13&gt;0,'AG Jul 2022'!S13&gt;0),IF($E$5&lt;('AG Jul 2022'!R13+'AG Jul 2022'!P13),0,IF($E$5&lt;=('AG Jul 2022'!T13+'AG Jul 2022'!R13+'AG Jul 2022'!P13),(($E$5-('AG Jul 2022'!R13+'AG Jul 2022'!P13))*'AG Jul 2022'!S13/100),('AG Jul 2022'!T13*'AG Jul 2022'!S13/100))),0)</f>
        <v>0</v>
      </c>
      <c r="G21" s="388">
        <v>0</v>
      </c>
      <c r="H21" s="388">
        <f>IF('AG Jul 2022'!T13&gt;0,IF(($E$5&lt;'AG Jul 2022'!T13),(0),($E$5-'AG Jul 2022'!T13)*'AG Jul 2022'!U13/100),IF(AND('AG Jul 2022'!R13&gt;0,'AG Jul 2022'!T13=""),IF(($E$5&lt;'AG Jul 2022'!R13),(0),($E$5-'AG Jul 2022'!R13)*'AG Jul 2022'!S13/100),IF(AND('AG Jul 2022'!P13&gt;0,'AG Jul 2022'!R13=""),IF(($E$5&lt;'AG Jul 2022'!P13),(0),($E$5-'AG Jul 2022'!P13)*'AG Jul 2022'!Q13/100),0)))</f>
        <v>0</v>
      </c>
      <c r="I21" s="388">
        <f t="shared" si="0"/>
        <v>666.85709999999995</v>
      </c>
      <c r="J21" s="449">
        <f t="shared" si="1"/>
        <v>2339.8283999999999</v>
      </c>
      <c r="K21" s="449">
        <f t="shared" si="2"/>
        <v>2667.4283999999998</v>
      </c>
      <c r="L21" s="450">
        <f t="shared" si="7"/>
        <v>2934.1712400000001</v>
      </c>
      <c r="M21" s="459">
        <f>'AG Jul 2022'!AZ13</f>
        <v>0</v>
      </c>
      <c r="N21" s="459">
        <f>'AG Jul 2022'!BA13</f>
        <v>0</v>
      </c>
      <c r="O21" s="459">
        <f>'AG Jul 2022'!BB13</f>
        <v>0</v>
      </c>
      <c r="P21" s="459">
        <f>'AG Jul 2022'!BC13</f>
        <v>0</v>
      </c>
      <c r="Q21" s="460">
        <f>($E$6*'AG Jul 2022'!AT13/100)*4</f>
        <v>483.03199999999998</v>
      </c>
      <c r="R21" s="448" t="str">
        <f t="shared" si="8"/>
        <v>No discount</v>
      </c>
      <c r="S21" s="448" t="str">
        <f t="shared" si="9"/>
        <v>Exclusive</v>
      </c>
      <c r="T21" s="475">
        <f t="shared" si="3"/>
        <v>2667.4283999999998</v>
      </c>
      <c r="U21" s="449">
        <f t="shared" si="4"/>
        <v>2667.4283999999998</v>
      </c>
      <c r="V21" s="449">
        <f t="shared" si="5"/>
        <v>2184.3963999999996</v>
      </c>
      <c r="W21" s="449">
        <f t="shared" si="6"/>
        <v>2184.3963999999996</v>
      </c>
      <c r="X21" s="455">
        <f t="shared" si="10"/>
        <v>2402.8360399999997</v>
      </c>
      <c r="Y21" s="455">
        <f t="shared" si="10"/>
        <v>2402.8360399999997</v>
      </c>
      <c r="Z21" s="390">
        <f>'AG Jul 2022'!BL13</f>
        <v>0</v>
      </c>
      <c r="AA21" s="367" t="str">
        <f>'AG Jul 2022'!BM13</f>
        <v>n</v>
      </c>
      <c r="AB21" s="523"/>
      <c r="AC21" s="523"/>
      <c r="AD21" s="523"/>
      <c r="AE21" s="523"/>
      <c r="AF21" s="523"/>
      <c r="AG21" s="523"/>
      <c r="AH21" s="523"/>
      <c r="AI21" s="523"/>
      <c r="AJ21" s="523"/>
      <c r="AK21" s="523"/>
      <c r="AL21" s="523"/>
      <c r="AM21" s="523"/>
      <c r="AN21" s="523"/>
      <c r="AO21" s="523"/>
    </row>
    <row r="22" spans="1:3090" x14ac:dyDescent="0.3">
      <c r="A22" s="319" t="str">
        <f>'AG Jul 2022'!K14</f>
        <v>Kogan Energy</v>
      </c>
      <c r="B22" s="383" t="str">
        <f>'AG Jul 2022'!L14</f>
        <v>Free Kogan First Membership</v>
      </c>
      <c r="C22" s="388">
        <f>IF('AG Jul 2022'!BP14=0,91*'AG Jul 2022'!M14/100,(91*'AG Jul 2022'!M14/100)+'AG Jul 2022'!BP14/4)</f>
        <v>82.570090909090908</v>
      </c>
      <c r="D22" s="388">
        <f>IF('AG Jul 2022'!O14="",$E$5*'AG Jul 2022'!N14/100,IF($E$5&gt;='AG Jul 2022'!P14,('AG Jul 2022'!P14*'AG Jul 2022'!N14/100),($E$5*'AG Jul 2022'!N14/100)))</f>
        <v>294.54055090909088</v>
      </c>
      <c r="E22" s="388">
        <f>IF(AND('AG Jul 2022'!P14&gt;0,'AG Jul 2022'!R14&gt;0),IF($E$5&lt;'AG Jul 2022'!P14,0,IF($E$5&lt;=('AG Jul 2022'!R14+'AG Jul 2022'!P14),(($E$5-'AG Jul 2022'!P14)*'AG Jul 2022'!Q14/100),(('AG Jul 2022'!R14)*'AG Jul 2022'!Q14/100))),0)</f>
        <v>0</v>
      </c>
      <c r="F22" s="388">
        <f>IF(AND('AG Jul 2022'!Q14&gt;0,'AG Jul 2022'!S14&gt;0),IF($E$5&lt;('AG Jul 2022'!R14+'AG Jul 2022'!P14),0,IF($E$5&lt;=('AG Jul 2022'!T14+'AG Jul 2022'!R14+'AG Jul 2022'!P14),(($E$5-('AG Jul 2022'!R14+'AG Jul 2022'!P14))*'AG Jul 2022'!S14/100),('AG Jul 2022'!T14*'AG Jul 2022'!S14/100))),0)</f>
        <v>0</v>
      </c>
      <c r="G22" s="388">
        <v>0</v>
      </c>
      <c r="H22" s="388">
        <f>IF('AG Jul 2022'!T14&gt;0,IF(($E$5&lt;'AG Jul 2022'!T14),(0),($E$5-'AG Jul 2022'!T14)*'AG Jul 2022'!U14/100),IF(AND('AG Jul 2022'!R14&gt;0,'AG Jul 2022'!T14=""),IF(($E$5&lt;'AG Jul 2022'!R14),(0),($E$5-'AG Jul 2022'!R14)*'AG Jul 2022'!S14/100),IF(AND('AG Jul 2022'!P14&gt;0,'AG Jul 2022'!R14=""),IF(($E$5&lt;'AG Jul 2022'!P14),(0),($E$5-'AG Jul 2022'!P14)*'AG Jul 2022'!Q14/100),0)))</f>
        <v>0</v>
      </c>
      <c r="I22" s="388">
        <f t="shared" si="0"/>
        <v>377.11064181818176</v>
      </c>
      <c r="J22" s="449">
        <f t="shared" si="1"/>
        <v>1178.1622036363633</v>
      </c>
      <c r="K22" s="449">
        <f t="shared" si="2"/>
        <v>1508.442567272727</v>
      </c>
      <c r="L22" s="450">
        <f t="shared" si="7"/>
        <v>1659.2868239999998</v>
      </c>
      <c r="M22" s="459">
        <f>'AG Jul 2022'!AZ14</f>
        <v>0</v>
      </c>
      <c r="N22" s="459">
        <f>'AG Jul 2022'!BA14</f>
        <v>0</v>
      </c>
      <c r="O22" s="459">
        <f>'AG Jul 2022'!BB14</f>
        <v>0</v>
      </c>
      <c r="P22" s="459">
        <f>'AG Jul 2022'!BC14</f>
        <v>0</v>
      </c>
      <c r="Q22" s="460">
        <f>($E$6*'AG Jul 2022'!AT14/100)*4</f>
        <v>105.05945999999999</v>
      </c>
      <c r="R22" s="448" t="str">
        <f t="shared" si="8"/>
        <v>No discount</v>
      </c>
      <c r="S22" s="448" t="str">
        <f t="shared" si="9"/>
        <v>Exclusive</v>
      </c>
      <c r="T22" s="475">
        <f t="shared" si="3"/>
        <v>1508.442567272727</v>
      </c>
      <c r="U22" s="449">
        <f t="shared" si="4"/>
        <v>1508.442567272727</v>
      </c>
      <c r="V22" s="449">
        <f t="shared" si="5"/>
        <v>1403.3831072727271</v>
      </c>
      <c r="W22" s="449">
        <f t="shared" si="6"/>
        <v>1403.3831072727271</v>
      </c>
      <c r="X22" s="455">
        <f t="shared" si="10"/>
        <v>1543.7214179999999</v>
      </c>
      <c r="Y22" s="455">
        <f t="shared" si="10"/>
        <v>1543.7214179999999</v>
      </c>
      <c r="Z22" s="390">
        <f>'AG Jul 2022'!BL14</f>
        <v>0</v>
      </c>
      <c r="AA22" s="367" t="str">
        <f>'AG Jul 2022'!BM14</f>
        <v>n</v>
      </c>
      <c r="AB22" s="523"/>
      <c r="AC22" s="523"/>
      <c r="AD22" s="523"/>
      <c r="AE22" s="523"/>
      <c r="AF22" s="523"/>
      <c r="AG22" s="523"/>
      <c r="AH22" s="523"/>
      <c r="AI22" s="523"/>
      <c r="AJ22" s="523"/>
      <c r="AK22" s="523"/>
      <c r="AL22" s="523"/>
      <c r="AM22" s="523"/>
      <c r="AN22" s="523"/>
      <c r="AO22" s="523"/>
    </row>
    <row r="23" spans="1:3090" x14ac:dyDescent="0.3">
      <c r="A23" s="319" t="str">
        <f>'AG Jul 2022'!K15</f>
        <v>ReAmped Energy</v>
      </c>
      <c r="B23" s="383" t="str">
        <f>'AG Jul 2022'!L15</f>
        <v>Solar</v>
      </c>
      <c r="C23" s="388">
        <f>IF('AG Jul 2022'!BP15=0,91*'AG Jul 2022'!M15/100,(91*'AG Jul 2022'!M15/100)+'AG Jul 2022'!BP15/4)</f>
        <v>67.737090909090895</v>
      </c>
      <c r="D23" s="388">
        <f>IF('AG Jul 2022'!O15="",$E$5*'AG Jul 2022'!N15/100,IF($E$5&gt;='AG Jul 2022'!P15,('AG Jul 2022'!P15*'AG Jul 2022'!N15/100),($E$5*'AG Jul 2022'!N15/100)))</f>
        <v>476.64778909090899</v>
      </c>
      <c r="E23" s="388">
        <f>IF(AND('AG Jul 2022'!P15&gt;0,'AG Jul 2022'!R15&gt;0),IF($E$5&lt;'AG Jul 2022'!P15,0,IF($E$5&lt;=('AG Jul 2022'!R15+'AG Jul 2022'!P15),(($E$5-'AG Jul 2022'!P15)*'AG Jul 2022'!Q15/100),(('AG Jul 2022'!R15)*'AG Jul 2022'!Q15/100))),0)</f>
        <v>0</v>
      </c>
      <c r="F23" s="388">
        <f>IF(AND('AG Jul 2022'!Q15&gt;0,'AG Jul 2022'!S15&gt;0),IF($E$5&lt;('AG Jul 2022'!R15+'AG Jul 2022'!P15),0,IF($E$5&lt;=('AG Jul 2022'!T15+'AG Jul 2022'!R15+'AG Jul 2022'!P15),(($E$5-('AG Jul 2022'!R15+'AG Jul 2022'!P15))*'AG Jul 2022'!S15/100),('AG Jul 2022'!T15*'AG Jul 2022'!S15/100))),0)</f>
        <v>0</v>
      </c>
      <c r="G23" s="388">
        <v>0</v>
      </c>
      <c r="H23" s="388">
        <f>IF('AG Jul 2022'!T15&gt;0,IF(($E$5&lt;'AG Jul 2022'!T15),(0),($E$5-'AG Jul 2022'!T15)*'AG Jul 2022'!U15/100),IF(AND('AG Jul 2022'!R15&gt;0,'AG Jul 2022'!T15=""),IF(($E$5&lt;'AG Jul 2022'!R15),(0),($E$5-'AG Jul 2022'!R15)*'AG Jul 2022'!S15/100),IF(AND('AG Jul 2022'!P15&gt;0,'AG Jul 2022'!R15=""),IF(($E$5&lt;'AG Jul 2022'!P15),(0),($E$5-'AG Jul 2022'!P15)*'AG Jul 2022'!Q15/100),0)))</f>
        <v>0</v>
      </c>
      <c r="I23" s="388">
        <f t="shared" si="0"/>
        <v>544.38487999999984</v>
      </c>
      <c r="J23" s="449">
        <f t="shared" si="1"/>
        <v>1906.5911563636357</v>
      </c>
      <c r="K23" s="449">
        <f t="shared" si="2"/>
        <v>2177.5395199999994</v>
      </c>
      <c r="L23" s="450">
        <f t="shared" si="7"/>
        <v>2395.2934719999994</v>
      </c>
      <c r="M23" s="459">
        <f>'AG Jul 2022'!AZ15</f>
        <v>0</v>
      </c>
      <c r="N23" s="459">
        <f>'AG Jul 2022'!BA15</f>
        <v>0</v>
      </c>
      <c r="O23" s="459">
        <f>'AG Jul 2022'!BB15</f>
        <v>0</v>
      </c>
      <c r="P23" s="459">
        <f>'AG Jul 2022'!BC15</f>
        <v>0</v>
      </c>
      <c r="Q23" s="460">
        <f>($E$6*'AG Jul 2022'!AT15/100)*4</f>
        <v>0</v>
      </c>
      <c r="R23" s="448" t="str">
        <f t="shared" si="8"/>
        <v>No discount</v>
      </c>
      <c r="S23" s="448" t="str">
        <f t="shared" si="9"/>
        <v>Exclusive</v>
      </c>
      <c r="T23" s="475">
        <f t="shared" si="3"/>
        <v>2177.5395199999994</v>
      </c>
      <c r="U23" s="449">
        <f t="shared" si="4"/>
        <v>2177.5395199999994</v>
      </c>
      <c r="V23" s="449">
        <f t="shared" si="5"/>
        <v>2177.5395199999994</v>
      </c>
      <c r="W23" s="449">
        <f t="shared" si="6"/>
        <v>2177.5395199999994</v>
      </c>
      <c r="X23" s="455">
        <f t="shared" si="10"/>
        <v>2395.2934719999994</v>
      </c>
      <c r="Y23" s="455">
        <f t="shared" si="10"/>
        <v>2395.2934719999994</v>
      </c>
      <c r="Z23" s="390">
        <f>'AG Jul 2022'!BL15</f>
        <v>0</v>
      </c>
      <c r="AA23" s="367" t="str">
        <f>'AG Jul 2022'!BM15</f>
        <v>n</v>
      </c>
      <c r="AB23" s="523"/>
      <c r="AC23" s="523"/>
      <c r="AD23" s="523"/>
      <c r="AE23" s="523"/>
      <c r="AF23" s="523"/>
      <c r="AG23" s="523"/>
      <c r="AH23" s="523"/>
      <c r="AI23" s="523"/>
      <c r="AJ23" s="523"/>
      <c r="AK23" s="523"/>
      <c r="AL23" s="523"/>
      <c r="AM23" s="523"/>
      <c r="AN23" s="523"/>
      <c r="AO23" s="523"/>
    </row>
    <row r="24" spans="1:3090" x14ac:dyDescent="0.3">
      <c r="A24" s="319" t="str">
        <f>'AG Jul 2022'!K16</f>
        <v>Sumo Power</v>
      </c>
      <c r="B24" s="383" t="str">
        <f>'AG Jul 2022'!L16</f>
        <v>Assure</v>
      </c>
      <c r="C24" s="388">
        <f>IF('AG Jul 2022'!BP16=0,91*'AG Jul 2022'!M16/100,(91*'AG Jul 2022'!M16/100)+'AG Jul 2022'!BP16/4)</f>
        <v>68.25</v>
      </c>
      <c r="D24" s="388">
        <f>IF('AG Jul 2022'!O16="",$E$5*'AG Jul 2022'!N16/100,IF($E$5&gt;='AG Jul 2022'!P16,('AG Jul 2022'!P16*'AG Jul 2022'!N16/100),($E$5*'AG Jul 2022'!N16/100)))</f>
        <v>274.57169999999996</v>
      </c>
      <c r="E24" s="388">
        <f>IF(AND('AG Jul 2022'!P16&gt;0,'AG Jul 2022'!R16&gt;0),IF($E$5&lt;'AG Jul 2022'!P16,0,IF($E$5&lt;=('AG Jul 2022'!R16+'AG Jul 2022'!P16),(($E$5-'AG Jul 2022'!P16)*'AG Jul 2022'!Q16/100),(('AG Jul 2022'!R16)*'AG Jul 2022'!Q16/100))),0)</f>
        <v>0</v>
      </c>
      <c r="F24" s="388">
        <f>IF(AND('AG Jul 2022'!Q16&gt;0,'AG Jul 2022'!S16&gt;0),IF($E$5&lt;('AG Jul 2022'!R16+'AG Jul 2022'!P16),0,IF($E$5&lt;=('AG Jul 2022'!T16+'AG Jul 2022'!R16+'AG Jul 2022'!P16),(($E$5-('AG Jul 2022'!R16+'AG Jul 2022'!P16))*'AG Jul 2022'!S16/100),('AG Jul 2022'!T16*'AG Jul 2022'!S16/100))),0)</f>
        <v>0</v>
      </c>
      <c r="G24" s="388">
        <v>0</v>
      </c>
      <c r="H24" s="388">
        <f>IF('AG Jul 2022'!T16&gt;0,IF(($E$5&lt;'AG Jul 2022'!T16),(0),($E$5-'AG Jul 2022'!T16)*'AG Jul 2022'!U16/100),IF(AND('AG Jul 2022'!R16&gt;0,'AG Jul 2022'!T16=""),IF(($E$5&lt;'AG Jul 2022'!R16),(0),($E$5-'AG Jul 2022'!R16)*'AG Jul 2022'!S16/100),IF(AND('AG Jul 2022'!P16&gt;0,'AG Jul 2022'!R16=""),IF(($E$5&lt;'AG Jul 2022'!P16),(0),($E$5-'AG Jul 2022'!P16)*'AG Jul 2022'!Q16/100),0)))</f>
        <v>0</v>
      </c>
      <c r="I24" s="388">
        <f t="shared" si="0"/>
        <v>342.82169999999996</v>
      </c>
      <c r="J24" s="449">
        <f t="shared" si="1"/>
        <v>1098.2867999999999</v>
      </c>
      <c r="K24" s="449">
        <f t="shared" si="2"/>
        <v>1371.2867999999999</v>
      </c>
      <c r="L24" s="450">
        <f t="shared" si="7"/>
        <v>1508.4154799999999</v>
      </c>
      <c r="M24" s="459">
        <f>'AG Jul 2022'!AZ16</f>
        <v>0</v>
      </c>
      <c r="N24" s="459">
        <f>'AG Jul 2022'!BA16</f>
        <v>0</v>
      </c>
      <c r="O24" s="459">
        <f>'AG Jul 2022'!BB16</f>
        <v>0</v>
      </c>
      <c r="P24" s="459">
        <f>'AG Jul 2022'!BC16</f>
        <v>0</v>
      </c>
      <c r="Q24" s="460">
        <f>($E$6*'AG Jul 2022'!AT16/100)*4</f>
        <v>132.8338</v>
      </c>
      <c r="R24" s="448" t="str">
        <f t="shared" si="8"/>
        <v>No discount</v>
      </c>
      <c r="S24" s="448" t="str">
        <f t="shared" si="9"/>
        <v>Exclusive</v>
      </c>
      <c r="T24" s="475">
        <f t="shared" si="3"/>
        <v>1371.2867999999999</v>
      </c>
      <c r="U24" s="449">
        <f t="shared" si="4"/>
        <v>1371.2867999999999</v>
      </c>
      <c r="V24" s="449">
        <f t="shared" si="5"/>
        <v>1238.453</v>
      </c>
      <c r="W24" s="449">
        <f t="shared" si="6"/>
        <v>1238.453</v>
      </c>
      <c r="X24" s="455">
        <f t="shared" si="10"/>
        <v>1362.2983000000002</v>
      </c>
      <c r="Y24" s="455">
        <f t="shared" si="10"/>
        <v>1362.2983000000002</v>
      </c>
      <c r="Z24" s="390">
        <f>'AG Jul 2022'!BL16</f>
        <v>0</v>
      </c>
      <c r="AA24" s="367" t="str">
        <f>'AG Jul 2022'!BM16</f>
        <v>n</v>
      </c>
      <c r="AB24" s="523"/>
      <c r="AC24" s="523"/>
      <c r="AD24" s="523"/>
      <c r="AE24" s="523"/>
      <c r="AF24" s="523"/>
      <c r="AG24" s="523"/>
      <c r="AH24" s="523"/>
      <c r="AI24" s="523"/>
      <c r="AJ24" s="523"/>
      <c r="AK24" s="523"/>
      <c r="AL24" s="523"/>
      <c r="AM24" s="523"/>
      <c r="AN24" s="523"/>
      <c r="AO24" s="523"/>
    </row>
    <row r="25" spans="1:3090" s="3" customFormat="1" ht="13.5" x14ac:dyDescent="0.3">
      <c r="A25" s="526"/>
      <c r="B25" s="526"/>
      <c r="C25" s="526"/>
      <c r="D25" s="526"/>
      <c r="E25" s="526"/>
      <c r="F25" s="526"/>
      <c r="G25" s="526"/>
      <c r="H25" s="526"/>
      <c r="I25" s="526"/>
      <c r="J25" s="526"/>
      <c r="K25" s="526"/>
      <c r="L25" s="526"/>
      <c r="M25" s="526"/>
      <c r="N25" s="526"/>
      <c r="O25" s="526"/>
      <c r="P25" s="526"/>
      <c r="Q25" s="526"/>
      <c r="R25" s="526"/>
      <c r="S25" s="526"/>
      <c r="T25" s="526"/>
      <c r="U25" s="526"/>
      <c r="V25" s="526"/>
      <c r="W25" s="526"/>
      <c r="X25" s="526"/>
      <c r="Y25" s="526"/>
      <c r="Z25" s="526"/>
      <c r="AA25" s="526"/>
      <c r="AB25" s="523"/>
      <c r="AC25" s="523"/>
      <c r="AD25" s="523"/>
      <c r="AE25" s="523"/>
      <c r="AF25" s="523"/>
      <c r="AG25" s="523"/>
      <c r="AH25" s="523"/>
      <c r="AI25" s="523"/>
      <c r="AJ25" s="523"/>
      <c r="AK25" s="523"/>
      <c r="AL25" s="523"/>
      <c r="AM25" s="523"/>
      <c r="AN25" s="523"/>
      <c r="AO25" s="523"/>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row>
    <row r="26" spans="1:3090" s="3" customFormat="1" thickBot="1" x14ac:dyDescent="0.35">
      <c r="A26" s="526"/>
      <c r="B26" s="526"/>
      <c r="C26" s="526"/>
      <c r="D26" s="526"/>
      <c r="E26" s="526"/>
      <c r="F26" s="526"/>
      <c r="G26" s="526"/>
      <c r="H26" s="526"/>
      <c r="I26" s="526"/>
      <c r="J26" s="526"/>
      <c r="K26" s="526"/>
      <c r="L26" s="526"/>
      <c r="M26" s="526"/>
      <c r="N26" s="526"/>
      <c r="O26" s="526"/>
      <c r="P26" s="526"/>
      <c r="Q26" s="526"/>
      <c r="R26" s="526"/>
      <c r="S26" s="526"/>
      <c r="T26" s="526"/>
      <c r="U26" s="526"/>
      <c r="V26" s="526"/>
      <c r="W26" s="526"/>
      <c r="X26" s="526"/>
      <c r="Y26" s="526"/>
      <c r="Z26" s="526"/>
      <c r="AA26" s="526"/>
      <c r="AB26" s="523"/>
      <c r="AC26" s="523"/>
      <c r="AD26" s="523"/>
      <c r="AE26" s="523"/>
      <c r="AF26" s="523"/>
      <c r="AG26" s="523"/>
      <c r="AH26" s="523"/>
      <c r="AI26" s="523"/>
      <c r="AJ26" s="523"/>
      <c r="AK26" s="523"/>
      <c r="AL26" s="523"/>
      <c r="AM26" s="523"/>
      <c r="AN26" s="523"/>
      <c r="AO26" s="523"/>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row>
    <row r="27" spans="1:3090" x14ac:dyDescent="0.3">
      <c r="A27" s="439" t="s">
        <v>553</v>
      </c>
      <c r="B27" s="429"/>
      <c r="C27" s="429"/>
      <c r="D27" s="429"/>
      <c r="E27" s="429"/>
      <c r="F27" s="429"/>
      <c r="G27" s="429"/>
      <c r="H27" s="429"/>
      <c r="I27" s="429"/>
      <c r="J27" s="429"/>
      <c r="K27" s="429"/>
      <c r="L27" s="429"/>
      <c r="M27" s="429"/>
      <c r="N27" s="429"/>
      <c r="O27" s="429"/>
      <c r="P27" s="429"/>
      <c r="Q27" s="429"/>
      <c r="R27" s="429"/>
      <c r="S27" s="429"/>
      <c r="T27" s="429"/>
      <c r="U27" s="429"/>
      <c r="V27" s="429"/>
      <c r="W27" s="429"/>
      <c r="X27" s="429"/>
      <c r="Y27" s="429"/>
      <c r="Z27" s="429"/>
      <c r="AA27" s="430"/>
      <c r="AB27" s="523"/>
      <c r="AC27" s="523"/>
      <c r="AD27" s="523"/>
      <c r="AE27" s="523"/>
      <c r="AF27" s="523"/>
      <c r="AG27" s="523"/>
      <c r="AH27" s="523"/>
      <c r="AI27" s="523"/>
      <c r="AJ27" s="523"/>
      <c r="AK27" s="523"/>
      <c r="AL27" s="523"/>
      <c r="AM27" s="523"/>
      <c r="AN27" s="523"/>
      <c r="AO27" s="523"/>
    </row>
    <row r="28" spans="1:3090" ht="70" x14ac:dyDescent="0.3">
      <c r="A28" s="431" t="s">
        <v>408</v>
      </c>
      <c r="B28" s="432" t="s">
        <v>409</v>
      </c>
      <c r="C28" s="433" t="s">
        <v>410</v>
      </c>
      <c r="D28" s="433" t="s">
        <v>411</v>
      </c>
      <c r="E28" s="433" t="s">
        <v>446</v>
      </c>
      <c r="F28" s="433" t="s">
        <v>447</v>
      </c>
      <c r="G28" s="433" t="s">
        <v>354</v>
      </c>
      <c r="H28" s="433" t="s">
        <v>554</v>
      </c>
      <c r="I28" s="433" t="s">
        <v>222</v>
      </c>
      <c r="J28" s="442" t="s">
        <v>406</v>
      </c>
      <c r="K28" s="443" t="s">
        <v>449</v>
      </c>
      <c r="L28" s="435" t="s">
        <v>1010</v>
      </c>
      <c r="M28" s="436" t="s">
        <v>398</v>
      </c>
      <c r="N28" s="436" t="s">
        <v>533</v>
      </c>
      <c r="O28" s="436" t="s">
        <v>399</v>
      </c>
      <c r="P28" s="436" t="s">
        <v>552</v>
      </c>
      <c r="Q28" s="437" t="s">
        <v>490</v>
      </c>
      <c r="R28" s="444" t="s">
        <v>1011</v>
      </c>
      <c r="S28" s="444" t="s">
        <v>1012</v>
      </c>
      <c r="T28" s="445" t="s">
        <v>1013</v>
      </c>
      <c r="U28" s="445" t="s">
        <v>1014</v>
      </c>
      <c r="V28" s="445" t="s">
        <v>104</v>
      </c>
      <c r="W28" s="445" t="s">
        <v>105</v>
      </c>
      <c r="X28" s="437" t="s">
        <v>331</v>
      </c>
      <c r="Y28" s="437" t="s">
        <v>332</v>
      </c>
      <c r="Z28" s="436" t="s">
        <v>400</v>
      </c>
      <c r="AA28" s="438" t="s">
        <v>558</v>
      </c>
      <c r="AB28" s="523"/>
      <c r="AC28" s="523"/>
      <c r="AD28" s="523"/>
      <c r="AE28" s="523"/>
      <c r="AF28" s="523"/>
      <c r="AG28" s="523"/>
      <c r="AH28" s="523"/>
      <c r="AI28" s="523"/>
      <c r="AJ28" s="523"/>
      <c r="AK28" s="523"/>
      <c r="AL28" s="523"/>
      <c r="AM28" s="523"/>
      <c r="AN28" s="523"/>
      <c r="AO28" s="523"/>
    </row>
    <row r="29" spans="1:3090" x14ac:dyDescent="0.3">
      <c r="A29" s="319" t="str">
        <f>'AG Jul 2022'!K17</f>
        <v>Energy Locals</v>
      </c>
      <c r="B29" s="383" t="str">
        <f>'AG Jul 2022'!L17</f>
        <v>Online Member</v>
      </c>
      <c r="C29" s="388">
        <f>IF('AG Jul 2022'!BP17=0,91*'AG Jul 2022'!M17/100,(91*'AG Jul 2022'!M17/100)+'AG Jul 2022'!BP17/4)</f>
        <v>102.31227272727271</v>
      </c>
      <c r="D29" s="388">
        <f>IF('AG Jul 2022'!O17="",$G$5*'AG Jul 2022'!N17/100,IF($G$5&gt;='AG Jul 2022'!P17,('AG Jul 2022'!P17*'AG Jul 2022'!N17/100),($G$5*'AG Jul 2022'!N17/100)))</f>
        <v>192.20018999999999</v>
      </c>
      <c r="E29" s="388">
        <f>IF(AND('AG Jul 2022'!P17&gt;0,'AG Jul 2022'!R17&gt;0),IF($G$5&lt;'AG Jul 2022'!P17,0,IF($G$5&lt;=('AG Jul 2022'!R17+'AG Jul 2022'!P17),(($G$5-'AG Jul 2022'!P17)*'AG Jul 2022'!Q17/100),(('AG Jul 2022'!R17)*'AG Jul 2022'!Q17/100))),0)</f>
        <v>0</v>
      </c>
      <c r="F29" s="388">
        <f>IF(AND('AG Jul 2022'!Q17&gt;0,'AG Jul 2022'!S17&gt;0),IF($G$5&lt;('AG Jul 2022'!R17+'AG Jul 2022'!P17),0,IF($G$5&lt;=('AG Jul 2022'!T17+'AG Jul 2022'!R17+'AG Jul 2022'!P17),(($G$5-('AG Jul 2022'!R17+'AG Jul 2022'!P17))*'AG Jul 2022'!S17/100),('AG Jul 2022'!T17*'AG Jul 2022'!S17/100))),0)</f>
        <v>0</v>
      </c>
      <c r="G29" s="388">
        <f>IF('AG Jul 2022'!T17&gt;0,IF(($G$5&lt;'AG Jul 2022'!T17),(0),($G$5-'AG Jul 2022'!T17)*'AG Jul 2022'!U17/100),IF(AND('AG Jul 2022'!R17&gt;0,'AG Jul 2022'!T17=""),IF(($G$5&lt;'AG Jul 2022'!R17),(0),($G$5-'AG Jul 2022'!R17)*'AG Jul 2022'!S17/100),IF(AND('AG Jul 2022'!P17&gt;0,'AG Jul 2022'!R17=""),IF(($G$5&lt;'AG Jul 2022'!P17),(0),($G$5-'AG Jul 2022'!P17)*'AG Jul 2022'!Q17/100),0)))</f>
        <v>0</v>
      </c>
      <c r="H29" s="388">
        <f>$H$5*'AG Jul 2022'!AE17/100</f>
        <v>60.883289999999981</v>
      </c>
      <c r="I29" s="388">
        <f t="shared" ref="I29:I43" si="11">SUM(C29:H29)</f>
        <v>355.39575272727268</v>
      </c>
      <c r="J29" s="449">
        <f t="shared" ref="J29:J43" si="12">(I29-C29)*4</f>
        <v>1012.3339199999998</v>
      </c>
      <c r="K29" s="449">
        <f t="shared" ref="K29:K43" si="13">I29*4</f>
        <v>1421.5830109090907</v>
      </c>
      <c r="L29" s="450">
        <f>K29*1.1</f>
        <v>1563.7413119999999</v>
      </c>
      <c r="M29" s="449">
        <f>'AG Jul 2022'!AZ17</f>
        <v>0</v>
      </c>
      <c r="N29" s="449">
        <f>'AG Jul 2022'!BA17</f>
        <v>0</v>
      </c>
      <c r="O29" s="449">
        <f>'AG Jul 2022'!BB17</f>
        <v>0</v>
      </c>
      <c r="P29" s="449">
        <f>'AG Jul 2022'!BC17</f>
        <v>0</v>
      </c>
      <c r="Q29" s="449">
        <f>($E$6*'AG Jul 2022'!AT17/100)*4</f>
        <v>265.66759999999999</v>
      </c>
      <c r="R29" s="448" t="str">
        <f>IF(SUM(M29:P29)=0,"No discount",IF(M29&gt;0,"Guaranteed off bill",IF(N29&gt;0,"Guaranteed off usage",IF(O29&gt;0,"Pay-on-time off bill","Pay-on-time off usage"))))</f>
        <v>No discount</v>
      </c>
      <c r="S29" s="448" t="str">
        <f>IF(OR(A29="Origin Energy",A29="Red Energy",A29="Powershop"),"Inclusive","Exclusive")</f>
        <v>Exclusive</v>
      </c>
      <c r="T29" s="475">
        <f t="shared" ref="T29:T43" si="14">IF(AND(R29="Guaranteed off bill",S29="Inclusive"),((K29*1.1)-((K29*1.1)*M29/100))/1.1,IF(AND(R29="Guaranteed off usage",S29="Inclusive"),((K29*1.1)-((J29*1.1)*N29/100))/1.1,IF(AND(R29="Guaranteed off bill",S29="Exclusive"),K29-(K29*M29/100),IF(AND(R29="Guaranteed off usage",S29="Exclusive"),K29-(J29*N29/100),IF(S29="Inclusive",((K29*1.1))/1.1,K29)))))</f>
        <v>1421.5830109090907</v>
      </c>
      <c r="U29" s="449">
        <f t="shared" ref="U29:U43" si="15">IF(AND(R29="Pay-on-time off bill",S29="Inclusive"),((T29*1.1)-((T29*1.1)*O29/100))/1.1,IF(AND(R29="Pay-on-time off usage",S29="Inclusive"),((T29*1.1)-((J29*1.1)*P29/100))/1.1,IF(AND(R29="Pay-on-time off bill",S29="Exclusive"),T29-(T29*O29/100),IF(AND(R29="Pay-on-time off usage",S29="Exclusive"),T29-(J29*P29/100),IF(S29="Inclusive",((T29*1.1))/1.1,T29)))))</f>
        <v>1421.5830109090907</v>
      </c>
      <c r="V29" s="449">
        <f t="shared" ref="V29:V43" si="16">T29-Q29</f>
        <v>1155.9154109090907</v>
      </c>
      <c r="W29" s="449">
        <f t="shared" ref="W29:W43" si="17">U29-Q29</f>
        <v>1155.9154109090907</v>
      </c>
      <c r="X29" s="385">
        <f>V29*1.1</f>
        <v>1271.506952</v>
      </c>
      <c r="Y29" s="385">
        <f>W29*1.1</f>
        <v>1271.506952</v>
      </c>
      <c r="Z29" s="387">
        <f>'AG Jul 2022'!BL17</f>
        <v>0</v>
      </c>
      <c r="AA29" s="326" t="str">
        <f>'AG Jul 2022'!BM17</f>
        <v>n</v>
      </c>
      <c r="AB29" s="523"/>
      <c r="AC29" s="523"/>
      <c r="AD29" s="523"/>
      <c r="AE29" s="523"/>
      <c r="AF29" s="523"/>
      <c r="AG29" s="523"/>
      <c r="AH29" s="523"/>
      <c r="AI29" s="523"/>
      <c r="AJ29" s="523"/>
      <c r="AK29" s="523"/>
      <c r="AL29" s="523"/>
      <c r="AM29" s="523"/>
      <c r="AN29" s="523"/>
      <c r="AO29" s="523"/>
    </row>
    <row r="30" spans="1:3090" x14ac:dyDescent="0.3">
      <c r="A30" s="319" t="str">
        <f>'AG Jul 2022'!K18</f>
        <v>AGL</v>
      </c>
      <c r="B30" s="383" t="str">
        <f>'AG Jul 2022'!L18</f>
        <v>Solar Savers</v>
      </c>
      <c r="C30" s="388">
        <f>IF('AG Jul 2022'!BP18=0,91*'AG Jul 2022'!M18/100,(91*'AG Jul 2022'!M18/100)+'AG Jul 2022'!BP18/4)</f>
        <v>77.085272727272724</v>
      </c>
      <c r="D30" s="388">
        <f>IF('AG Jul 2022'!O18="",$G$5*'AG Jul 2022'!N18/100,IF($G$5&gt;='AG Jul 2022'!P18,('AG Jul 2022'!P18*'AG Jul 2022'!N18/100),($G$5*'AG Jul 2022'!N18/100)))</f>
        <v>228.20923745454544</v>
      </c>
      <c r="E30" s="388">
        <f>IF(AND('AG Jul 2022'!P18&gt;0,'AG Jul 2022'!R18&gt;0),IF($G$5&lt;'AG Jul 2022'!P18,0,IF($G$5&lt;=('AG Jul 2022'!R18+'AG Jul 2022'!P18),(($G$5-'AG Jul 2022'!P18)*'AG Jul 2022'!Q18/100),(('AG Jul 2022'!R18)*'AG Jul 2022'!Q18/100))),0)</f>
        <v>0</v>
      </c>
      <c r="F30" s="388">
        <f>IF(AND('AG Jul 2022'!Q18&gt;0,'AG Jul 2022'!S18&gt;0),IF($G$5&lt;('AG Jul 2022'!R18+'AG Jul 2022'!P18),0,IF($G$5&lt;=('AG Jul 2022'!T18+'AG Jul 2022'!R18+'AG Jul 2022'!P18),(($G$5-('AG Jul 2022'!R18+'AG Jul 2022'!P18))*'AG Jul 2022'!S18/100),('AG Jul 2022'!T18*'AG Jul 2022'!S18/100))),0)</f>
        <v>0</v>
      </c>
      <c r="G30" s="388">
        <f>IF('AG Jul 2022'!T18&gt;0,IF(($G$5&lt;'AG Jul 2022'!T18),(0),($G$5-'AG Jul 2022'!T18)*'AG Jul 2022'!U18/100),IF(AND('AG Jul 2022'!R18&gt;0,'AG Jul 2022'!T18=""),IF(($G$5&lt;'AG Jul 2022'!R18),(0),($G$5-'AG Jul 2022'!R18)*'AG Jul 2022'!S18/100),IF(AND('AG Jul 2022'!P18&gt;0,'AG Jul 2022'!R18=""),IF(($G$5&lt;'AG Jul 2022'!P18),(0),($G$5-'AG Jul 2022'!P18)*'AG Jul 2022'!Q18/100),0)))</f>
        <v>0</v>
      </c>
      <c r="H30" s="388">
        <f>$H$5*'AG Jul 2022'!AE18/100</f>
        <v>55.348445454545441</v>
      </c>
      <c r="I30" s="388">
        <f t="shared" si="11"/>
        <v>360.64295563636358</v>
      </c>
      <c r="J30" s="449">
        <f t="shared" si="12"/>
        <v>1134.2307316363635</v>
      </c>
      <c r="K30" s="449">
        <f t="shared" si="13"/>
        <v>1442.5718225454543</v>
      </c>
      <c r="L30" s="450">
        <f t="shared" ref="L30:L43" si="18">K30*1.1</f>
        <v>1586.8290047999999</v>
      </c>
      <c r="M30" s="449">
        <f>'AG Jul 2022'!AZ18</f>
        <v>0</v>
      </c>
      <c r="N30" s="449">
        <f>'AG Jul 2022'!BA18</f>
        <v>0</v>
      </c>
      <c r="O30" s="449">
        <f>'AG Jul 2022'!BB18</f>
        <v>0</v>
      </c>
      <c r="P30" s="449">
        <f>'AG Jul 2022'!BC18</f>
        <v>0</v>
      </c>
      <c r="Q30" s="449">
        <f>($E$6*'AG Jul 2022'!AT18/100)*4</f>
        <v>241.51599999999999</v>
      </c>
      <c r="R30" s="448" t="str">
        <f t="shared" ref="R30:R43" si="19">IF(SUM(M30:P30)=0,"No discount",IF(M30&gt;0,"Guaranteed off bill",IF(N30&gt;0,"Guaranteed off usage",IF(O30&gt;0,"Pay-on-time off bill","Pay-on-time off usage"))))</f>
        <v>No discount</v>
      </c>
      <c r="S30" s="448" t="str">
        <f t="shared" ref="S30:S43" si="20">IF(OR(A30="Origin Energy",A30="Red Energy",A30="Powershop"),"Inclusive","Exclusive")</f>
        <v>Exclusive</v>
      </c>
      <c r="T30" s="475">
        <f t="shared" si="14"/>
        <v>1442.5718225454543</v>
      </c>
      <c r="U30" s="449">
        <f t="shared" si="15"/>
        <v>1442.5718225454543</v>
      </c>
      <c r="V30" s="449">
        <f t="shared" si="16"/>
        <v>1201.0558225454542</v>
      </c>
      <c r="W30" s="449">
        <f t="shared" si="17"/>
        <v>1201.0558225454542</v>
      </c>
      <c r="X30" s="385">
        <f t="shared" ref="X30:Y43" si="21">V30*1.1</f>
        <v>1321.1614047999997</v>
      </c>
      <c r="Y30" s="385">
        <f t="shared" si="21"/>
        <v>1321.1614047999997</v>
      </c>
      <c r="Z30" s="387">
        <f>'AG Jul 2022'!BL18</f>
        <v>0</v>
      </c>
      <c r="AA30" s="326" t="str">
        <f>'AG Jul 2022'!BM18</f>
        <v>n</v>
      </c>
      <c r="AB30" s="523"/>
      <c r="AC30" s="523"/>
      <c r="AD30" s="523"/>
      <c r="AE30" s="523"/>
      <c r="AF30" s="523"/>
      <c r="AG30" s="523"/>
      <c r="AH30" s="523"/>
      <c r="AI30" s="523"/>
      <c r="AJ30" s="523"/>
      <c r="AK30" s="523"/>
      <c r="AL30" s="523"/>
      <c r="AM30" s="523"/>
      <c r="AN30" s="523"/>
      <c r="AO30" s="523"/>
    </row>
    <row r="31" spans="1:3090" x14ac:dyDescent="0.3">
      <c r="A31" s="319" t="str">
        <f>'AG Jul 2022'!K19</f>
        <v>Alinta Energy</v>
      </c>
      <c r="B31" s="383" t="str">
        <f>'AG Jul 2022'!L19</f>
        <v>Home Deal</v>
      </c>
      <c r="C31" s="388">
        <f>IF('AG Jul 2022'!BP19=0,91*'AG Jul 2022'!M19/100,(91*'AG Jul 2022'!M19/100)+'AG Jul 2022'!BP19/4)</f>
        <v>78.475090909090909</v>
      </c>
      <c r="D31" s="388">
        <f>IF('AG Jul 2022'!O19="",$G$5*'AG Jul 2022'!N19/100,IF($G$5&gt;='AG Jul 2022'!P19,('AG Jul 2022'!P19*'AG Jul 2022'!N19/100),($G$5*'AG Jul 2022'!N19/100)))</f>
        <v>223.95500399999997</v>
      </c>
      <c r="E31" s="388">
        <f>IF(AND('AG Jul 2022'!P19&gt;0,'AG Jul 2022'!R19&gt;0),IF($G$5&lt;'AG Jul 2022'!P19,0,IF($G$5&lt;=('AG Jul 2022'!R19+'AG Jul 2022'!P19),(($G$5-'AG Jul 2022'!P19)*'AG Jul 2022'!Q19/100),(('AG Jul 2022'!R19)*'AG Jul 2022'!Q19/100))),0)</f>
        <v>0</v>
      </c>
      <c r="F31" s="388">
        <f>IF(AND('AG Jul 2022'!Q19&gt;0,'AG Jul 2022'!S19&gt;0),IF($G$5&lt;('AG Jul 2022'!R19+'AG Jul 2022'!P19),0,IF($G$5&lt;=('AG Jul 2022'!T19+'AG Jul 2022'!R19+'AG Jul 2022'!P19),(($G$5-('AG Jul 2022'!R19+'AG Jul 2022'!P19))*'AG Jul 2022'!S19/100),('AG Jul 2022'!T19*'AG Jul 2022'!S19/100))),0)</f>
        <v>0</v>
      </c>
      <c r="G31" s="388">
        <f>IF('AG Jul 2022'!T19&gt;0,IF(($G$5&lt;'AG Jul 2022'!T19),(0),($G$5-'AG Jul 2022'!T19)*'AG Jul 2022'!U19/100),IF(AND('AG Jul 2022'!R19&gt;0,'AG Jul 2022'!T19=""),IF(($G$5&lt;'AG Jul 2022'!R19),(0),($G$5-'AG Jul 2022'!R19)*'AG Jul 2022'!S19/100),IF(AND('AG Jul 2022'!P19&gt;0,'AG Jul 2022'!R19=""),IF(($G$5&lt;'AG Jul 2022'!P19),(0),($G$5-'AG Jul 2022'!P19)*'AG Jul 2022'!Q19/100),0)))</f>
        <v>0</v>
      </c>
      <c r="H31" s="388">
        <f>$H$5*'AG Jul 2022'!AE19/100</f>
        <v>48.088031727272721</v>
      </c>
      <c r="I31" s="388">
        <f t="shared" si="11"/>
        <v>350.5181266363636</v>
      </c>
      <c r="J31" s="449">
        <f t="shared" si="12"/>
        <v>1088.1721429090908</v>
      </c>
      <c r="K31" s="449">
        <f t="shared" si="13"/>
        <v>1402.0725065454544</v>
      </c>
      <c r="L31" s="450">
        <f t="shared" si="18"/>
        <v>1542.2797571999999</v>
      </c>
      <c r="M31" s="449">
        <f>'AG Jul 2022'!AZ19</f>
        <v>0</v>
      </c>
      <c r="N31" s="449">
        <f>'AG Jul 2022'!BA19</f>
        <v>0</v>
      </c>
      <c r="O31" s="449">
        <f>'AG Jul 2022'!BB19</f>
        <v>0</v>
      </c>
      <c r="P31" s="449">
        <f>'AG Jul 2022'!BC19</f>
        <v>0</v>
      </c>
      <c r="Q31" s="449">
        <f>($E$6*'AG Jul 2022'!AT19/100)*4</f>
        <v>161.81572</v>
      </c>
      <c r="R31" s="448" t="str">
        <f t="shared" si="19"/>
        <v>No discount</v>
      </c>
      <c r="S31" s="448" t="str">
        <f t="shared" si="20"/>
        <v>Exclusive</v>
      </c>
      <c r="T31" s="475">
        <f t="shared" si="14"/>
        <v>1402.0725065454544</v>
      </c>
      <c r="U31" s="449">
        <f t="shared" si="15"/>
        <v>1402.0725065454544</v>
      </c>
      <c r="V31" s="449">
        <f t="shared" si="16"/>
        <v>1240.2567865454544</v>
      </c>
      <c r="W31" s="449">
        <f t="shared" si="17"/>
        <v>1240.2567865454544</v>
      </c>
      <c r="X31" s="385">
        <f t="shared" si="21"/>
        <v>1364.2824651999999</v>
      </c>
      <c r="Y31" s="385">
        <f t="shared" si="21"/>
        <v>1364.2824651999999</v>
      </c>
      <c r="Z31" s="387">
        <f>'AG Jul 2022'!BL19</f>
        <v>0</v>
      </c>
      <c r="AA31" s="326" t="str">
        <f>'AG Jul 2022'!BM19</f>
        <v>n</v>
      </c>
      <c r="AB31" s="523"/>
      <c r="AC31" s="523"/>
      <c r="AD31" s="523"/>
      <c r="AE31" s="523"/>
      <c r="AF31" s="523"/>
      <c r="AG31" s="523"/>
      <c r="AH31" s="523"/>
      <c r="AI31" s="523"/>
      <c r="AJ31" s="523"/>
      <c r="AK31" s="523"/>
      <c r="AL31" s="523"/>
      <c r="AM31" s="523"/>
      <c r="AN31" s="523"/>
      <c r="AO31" s="523"/>
    </row>
    <row r="32" spans="1:3090" x14ac:dyDescent="0.3">
      <c r="A32" s="319" t="str">
        <f>'AG Jul 2022'!K20</f>
        <v>Diamond Energy</v>
      </c>
      <c r="B32" s="383" t="str">
        <f>'AG Jul 2022'!L20</f>
        <v>Renewable Saver</v>
      </c>
      <c r="C32" s="388">
        <f>IF('AG Jul 2022'!BP20=0,91*'AG Jul 2022'!M20/100,(91*'AG Jul 2022'!M20/100)+'AG Jul 2022'!BP20/4)</f>
        <v>63.7</v>
      </c>
      <c r="D32" s="388">
        <f>IF('AG Jul 2022'!O20="",$G$5*'AG Jul 2022'!N20/100,IF($G$5&gt;='AG Jul 2022'!P20,('AG Jul 2022'!P20*'AG Jul 2022'!N20/100),($G$5*'AG Jul 2022'!N20/100)))</f>
        <v>77.263636363636351</v>
      </c>
      <c r="E32" s="388">
        <f>IF(AND('AG Jul 2022'!P20&gt;0,'AG Jul 2022'!R20&gt;0),IF($G$5&lt;'AG Jul 2022'!P20,0,IF($G$5&lt;=('AG Jul 2022'!R20+'AG Jul 2022'!P20),(($G$5-'AG Jul 2022'!P20)*'AG Jul 2022'!Q20/100),(('AG Jul 2022'!R20)*'AG Jul 2022'!Q20/100))),0)</f>
        <v>0</v>
      </c>
      <c r="F32" s="388">
        <f>IF(AND('AG Jul 2022'!Q20&gt;0,'AG Jul 2022'!S20&gt;0),IF($G$5&lt;('AG Jul 2022'!R20+'AG Jul 2022'!P20),0,IF($G$5&lt;=('AG Jul 2022'!T20+'AG Jul 2022'!R20+'AG Jul 2022'!P20),(($G$5-('AG Jul 2022'!R20+'AG Jul 2022'!P20))*'AG Jul 2022'!S20/100),('AG Jul 2022'!T20*'AG Jul 2022'!S20/100))),0)</f>
        <v>0</v>
      </c>
      <c r="G32" s="388">
        <f>IF('AG Jul 2022'!T20&gt;0,IF(($G$5&lt;'AG Jul 2022'!T20),(0),($G$5-'AG Jul 2022'!T20)*'AG Jul 2022'!U20/100),IF(AND('AG Jul 2022'!R20&gt;0,'AG Jul 2022'!T20=""),IF(($G$5&lt;'AG Jul 2022'!R20),(0),($G$5-'AG Jul 2022'!R20)*'AG Jul 2022'!S20/100),IF(AND('AG Jul 2022'!P20&gt;0,'AG Jul 2022'!R20=""),IF(($G$5&lt;'AG Jul 2022'!P20),(0),($G$5-'AG Jul 2022'!P20)*'AG Jul 2022'!Q20/100),0)))</f>
        <v>160.69589999999999</v>
      </c>
      <c r="H32" s="388">
        <f>$H$5*'AG Jul 2022'!AE20/100</f>
        <v>50.920569818181804</v>
      </c>
      <c r="I32" s="388">
        <f t="shared" si="11"/>
        <v>352.58010618181811</v>
      </c>
      <c r="J32" s="449">
        <f t="shared" si="12"/>
        <v>1155.5204247272725</v>
      </c>
      <c r="K32" s="449">
        <f t="shared" si="13"/>
        <v>1410.3204247272724</v>
      </c>
      <c r="L32" s="450">
        <f t="shared" si="18"/>
        <v>1551.3524671999999</v>
      </c>
      <c r="M32" s="449">
        <f>'AG Jul 2022'!AZ20</f>
        <v>0</v>
      </c>
      <c r="N32" s="449">
        <f>'AG Jul 2022'!BA20</f>
        <v>0</v>
      </c>
      <c r="O32" s="449">
        <f>'AG Jul 2022'!BB20</f>
        <v>2</v>
      </c>
      <c r="P32" s="449">
        <f>'AG Jul 2022'!BC20</f>
        <v>0</v>
      </c>
      <c r="Q32" s="449">
        <f>($E$6*'AG Jul 2022'!AT20/100)*4</f>
        <v>125.58832000000001</v>
      </c>
      <c r="R32" s="448" t="str">
        <f t="shared" si="19"/>
        <v>Pay-on-time off bill</v>
      </c>
      <c r="S32" s="448" t="str">
        <f t="shared" si="20"/>
        <v>Exclusive</v>
      </c>
      <c r="T32" s="475">
        <f t="shared" si="14"/>
        <v>1410.3204247272724</v>
      </c>
      <c r="U32" s="449">
        <f t="shared" si="15"/>
        <v>1382.114016232727</v>
      </c>
      <c r="V32" s="449">
        <f t="shared" si="16"/>
        <v>1284.7321047272724</v>
      </c>
      <c r="W32" s="449">
        <f t="shared" si="17"/>
        <v>1256.5256962327269</v>
      </c>
      <c r="X32" s="385">
        <f t="shared" si="21"/>
        <v>1413.2053151999996</v>
      </c>
      <c r="Y32" s="385">
        <f t="shared" si="21"/>
        <v>1382.1782658559996</v>
      </c>
      <c r="Z32" s="387">
        <f>'AG Jul 2022'!BL20</f>
        <v>0</v>
      </c>
      <c r="AA32" s="326" t="str">
        <f>'AG Jul 2022'!BM20</f>
        <v>n</v>
      </c>
      <c r="AB32" s="523"/>
      <c r="AC32" s="523"/>
      <c r="AD32" s="523"/>
      <c r="AE32" s="523"/>
      <c r="AF32" s="523"/>
      <c r="AG32" s="523"/>
      <c r="AH32" s="523"/>
      <c r="AI32" s="523"/>
      <c r="AJ32" s="523"/>
      <c r="AK32" s="523"/>
      <c r="AL32" s="523"/>
      <c r="AM32" s="523"/>
      <c r="AN32" s="523"/>
      <c r="AO32" s="523"/>
    </row>
    <row r="33" spans="1:3090" x14ac:dyDescent="0.3">
      <c r="A33" s="319" t="str">
        <f>'AG Jul 2022'!K21</f>
        <v>Dodo Power &amp; Gas</v>
      </c>
      <c r="B33" s="383" t="str">
        <f>'AG Jul 2022'!L21</f>
        <v>Market offer</v>
      </c>
      <c r="C33" s="388">
        <f>IF('AG Jul 2022'!BP21=0,91*'AG Jul 2022'!M21/100,(91*'AG Jul 2022'!M21/100)+'AG Jul 2022'!BP21/4)</f>
        <v>61.913090909090904</v>
      </c>
      <c r="D33" s="388">
        <f>IF('AG Jul 2022'!O21="",$G$5*'AG Jul 2022'!N21/100,IF($G$5&gt;='AG Jul 2022'!P21,('AG Jul 2022'!P21*'AG Jul 2022'!N21/100),($G$5*'AG Jul 2022'!N21/100)))</f>
        <v>201.39237299999996</v>
      </c>
      <c r="E33" s="388">
        <f>IF(AND('AG Jul 2022'!P21&gt;0,'AG Jul 2022'!R21&gt;0),IF($G$5&lt;'AG Jul 2022'!P21,0,IF($G$5&lt;=('AG Jul 2022'!R21+'AG Jul 2022'!P21),(($G$5-'AG Jul 2022'!P21)*'AG Jul 2022'!Q21/100),(('AG Jul 2022'!R21)*'AG Jul 2022'!Q21/100))),0)</f>
        <v>0</v>
      </c>
      <c r="F33" s="388">
        <f>IF(AND('AG Jul 2022'!Q21&gt;0,'AG Jul 2022'!S21&gt;0),IF($G$5&lt;('AG Jul 2022'!R21+'AG Jul 2022'!P21),0,IF($G$5&lt;=('AG Jul 2022'!T21+'AG Jul 2022'!R21+'AG Jul 2022'!P21),(($G$5-('AG Jul 2022'!R21+'AG Jul 2022'!P21))*'AG Jul 2022'!S21/100),('AG Jul 2022'!T21*'AG Jul 2022'!S21/100))),0)</f>
        <v>0</v>
      </c>
      <c r="G33" s="388">
        <f>IF('AG Jul 2022'!T21&gt;0,IF(($G$5&lt;'AG Jul 2022'!T21),(0),($G$5-'AG Jul 2022'!T21)*'AG Jul 2022'!U21/100),IF(AND('AG Jul 2022'!R21&gt;0,'AG Jul 2022'!T21=""),IF(($G$5&lt;'AG Jul 2022'!R21),(0),($G$5-'AG Jul 2022'!R21)*'AG Jul 2022'!S21/100),IF(AND('AG Jul 2022'!P21&gt;0,'AG Jul 2022'!R21=""),IF(($G$5&lt;'AG Jul 2022'!P21),(0),($G$5-'AG Jul 2022'!P21)*'AG Jul 2022'!Q21/100),0)))</f>
        <v>0</v>
      </c>
      <c r="H33" s="388">
        <f>$H$5*'AG Jul 2022'!AE21/100</f>
        <v>63.487922727272718</v>
      </c>
      <c r="I33" s="388">
        <f t="shared" si="11"/>
        <v>326.79338663636361</v>
      </c>
      <c r="J33" s="449">
        <f t="shared" si="12"/>
        <v>1059.5211829090908</v>
      </c>
      <c r="K33" s="449">
        <f t="shared" si="13"/>
        <v>1307.1735465454544</v>
      </c>
      <c r="L33" s="450">
        <f t="shared" si="18"/>
        <v>1437.8909011999999</v>
      </c>
      <c r="M33" s="449">
        <f>'AG Jul 2022'!AZ21</f>
        <v>0</v>
      </c>
      <c r="N33" s="449">
        <f>'AG Jul 2022'!BA21</f>
        <v>0</v>
      </c>
      <c r="O33" s="449">
        <f>'AG Jul 2022'!BB21</f>
        <v>0</v>
      </c>
      <c r="P33" s="449">
        <f>'AG Jul 2022'!BC21</f>
        <v>0</v>
      </c>
      <c r="Q33" s="449">
        <f>($E$6*'AG Jul 2022'!AT21/100)*4</f>
        <v>149.73992000000001</v>
      </c>
      <c r="R33" s="448" t="str">
        <f t="shared" si="19"/>
        <v>No discount</v>
      </c>
      <c r="S33" s="448" t="str">
        <f t="shared" si="20"/>
        <v>Exclusive</v>
      </c>
      <c r="T33" s="475">
        <f t="shared" si="14"/>
        <v>1307.1735465454544</v>
      </c>
      <c r="U33" s="449">
        <f t="shared" si="15"/>
        <v>1307.1735465454544</v>
      </c>
      <c r="V33" s="449">
        <f t="shared" si="16"/>
        <v>1157.4336265454544</v>
      </c>
      <c r="W33" s="449">
        <f t="shared" si="17"/>
        <v>1157.4336265454544</v>
      </c>
      <c r="X33" s="385">
        <f t="shared" si="21"/>
        <v>1273.1769892</v>
      </c>
      <c r="Y33" s="385">
        <f t="shared" si="21"/>
        <v>1273.1769892</v>
      </c>
      <c r="Z33" s="387">
        <f>'AG Jul 2022'!BL21</f>
        <v>0</v>
      </c>
      <c r="AA33" s="326" t="str">
        <f>'AG Jul 2022'!BM21</f>
        <v>n</v>
      </c>
      <c r="AB33" s="523"/>
      <c r="AC33" s="523"/>
      <c r="AD33" s="523"/>
      <c r="AE33" s="523"/>
      <c r="AF33" s="523"/>
      <c r="AG33" s="523"/>
      <c r="AH33" s="523"/>
      <c r="AI33" s="523"/>
      <c r="AJ33" s="523"/>
      <c r="AK33" s="523"/>
      <c r="AL33" s="523"/>
      <c r="AM33" s="523"/>
      <c r="AN33" s="523"/>
      <c r="AO33" s="523"/>
    </row>
    <row r="34" spans="1:3090" x14ac:dyDescent="0.3">
      <c r="A34" s="319" t="str">
        <f>'AG Jul 2022'!K22</f>
        <v>EnergyAustralia</v>
      </c>
      <c r="B34" s="383" t="str">
        <f>'AG Jul 2022'!L22</f>
        <v>Solar Max</v>
      </c>
      <c r="C34" s="388">
        <f>IF('AG Jul 2022'!BP22=0,91*'AG Jul 2022'!M22/100,(91*'AG Jul 2022'!M22/100)+'AG Jul 2022'!BP22/4)</f>
        <v>81.899999999999991</v>
      </c>
      <c r="D34" s="388">
        <f>IF('AG Jul 2022'!O22="",$G$5*'AG Jul 2022'!N22/100,IF($G$5&gt;='AG Jul 2022'!P22,('AG Jul 2022'!P22*'AG Jul 2022'!N22/100),($G$5*'AG Jul 2022'!N22/100)))</f>
        <v>228.05730054545452</v>
      </c>
      <c r="E34" s="388">
        <f>IF(AND('AG Jul 2022'!P22&gt;0,'AG Jul 2022'!R22&gt;0),IF($G$5&lt;'AG Jul 2022'!P22,0,IF($G$5&lt;=('AG Jul 2022'!R22+'AG Jul 2022'!P22),(($G$5-'AG Jul 2022'!P22)*'AG Jul 2022'!Q22/100),(('AG Jul 2022'!R22)*'AG Jul 2022'!Q22/100))),0)</f>
        <v>0</v>
      </c>
      <c r="F34" s="388">
        <f>IF(AND('AG Jul 2022'!Q22&gt;0,'AG Jul 2022'!S22&gt;0),IF($G$5&lt;('AG Jul 2022'!R22+'AG Jul 2022'!P22),0,IF($G$5&lt;=('AG Jul 2022'!T22+'AG Jul 2022'!R22+'AG Jul 2022'!P22),(($G$5-('AG Jul 2022'!R22+'AG Jul 2022'!P22))*'AG Jul 2022'!S22/100),('AG Jul 2022'!T22*'AG Jul 2022'!S22/100))),0)</f>
        <v>0</v>
      </c>
      <c r="G34" s="388">
        <f>IF('AG Jul 2022'!T22&gt;0,IF(($G$5&lt;'AG Jul 2022'!T22),(0),($G$5-'AG Jul 2022'!T22)*'AG Jul 2022'!U22/100),IF(AND('AG Jul 2022'!R22&gt;0,'AG Jul 2022'!T22=""),IF(($G$5&lt;'AG Jul 2022'!R22),(0),($G$5-'AG Jul 2022'!R22)*'AG Jul 2022'!S22/100),IF(AND('AG Jul 2022'!P22&gt;0,'AG Jul 2022'!R22=""),IF(($G$5&lt;'AG Jul 2022'!P22),(0),($G$5-'AG Jul 2022'!P22)*'AG Jul 2022'!Q22/100),0)))</f>
        <v>0</v>
      </c>
      <c r="H34" s="388">
        <f>$H$5*'AG Jul 2022'!AE22/100</f>
        <v>47.046178636363621</v>
      </c>
      <c r="I34" s="388">
        <f t="shared" si="11"/>
        <v>357.00347918181814</v>
      </c>
      <c r="J34" s="449">
        <f t="shared" si="12"/>
        <v>1100.4139167272726</v>
      </c>
      <c r="K34" s="449">
        <f t="shared" si="13"/>
        <v>1428.0139167272725</v>
      </c>
      <c r="L34" s="450">
        <f t="shared" si="18"/>
        <v>1570.8153083999998</v>
      </c>
      <c r="M34" s="449">
        <f>'AG Jul 2022'!AZ22</f>
        <v>0</v>
      </c>
      <c r="N34" s="449">
        <f>'AG Jul 2022'!BA22</f>
        <v>0</v>
      </c>
      <c r="O34" s="449">
        <f>'AG Jul 2022'!BB22</f>
        <v>0</v>
      </c>
      <c r="P34" s="449">
        <f>'AG Jul 2022'!BC22</f>
        <v>0</v>
      </c>
      <c r="Q34" s="449">
        <f>($E$6*'AG Jul 2022'!AT22/100)*4</f>
        <v>241.51599999999999</v>
      </c>
      <c r="R34" s="448" t="str">
        <f t="shared" si="19"/>
        <v>No discount</v>
      </c>
      <c r="S34" s="448" t="str">
        <f t="shared" si="20"/>
        <v>Exclusive</v>
      </c>
      <c r="T34" s="475">
        <f t="shared" si="14"/>
        <v>1428.0139167272725</v>
      </c>
      <c r="U34" s="449">
        <f t="shared" si="15"/>
        <v>1428.0139167272725</v>
      </c>
      <c r="V34" s="449">
        <f t="shared" si="16"/>
        <v>1186.4979167272725</v>
      </c>
      <c r="W34" s="449">
        <f t="shared" si="17"/>
        <v>1186.4979167272725</v>
      </c>
      <c r="X34" s="385">
        <f t="shared" si="21"/>
        <v>1305.1477083999998</v>
      </c>
      <c r="Y34" s="385">
        <f t="shared" si="21"/>
        <v>1305.1477083999998</v>
      </c>
      <c r="Z34" s="387">
        <f>'AG Jul 2022'!BL22</f>
        <v>0</v>
      </c>
      <c r="AA34" s="326" t="str">
        <f>'AG Jul 2022'!BM22</f>
        <v>n</v>
      </c>
      <c r="AB34" s="523"/>
      <c r="AC34" s="523"/>
      <c r="AD34" s="523"/>
      <c r="AE34" s="523"/>
      <c r="AF34" s="523"/>
      <c r="AG34" s="523"/>
      <c r="AH34" s="523"/>
      <c r="AI34" s="523"/>
      <c r="AJ34" s="523"/>
      <c r="AK34" s="523"/>
      <c r="AL34" s="523"/>
      <c r="AM34" s="523"/>
      <c r="AN34" s="523"/>
      <c r="AO34" s="523"/>
    </row>
    <row r="35" spans="1:3090" x14ac:dyDescent="0.3">
      <c r="A35" s="319" t="str">
        <f>'AG Jul 2022'!K23</f>
        <v>Origin Energy</v>
      </c>
      <c r="B35" s="383" t="str">
        <f>'AG Jul 2022'!L23</f>
        <v>Solar Boost</v>
      </c>
      <c r="C35" s="388">
        <f>IF('AG Jul 2022'!BP23=0,91*'AG Jul 2022'!M23/100,(91*'AG Jul 2022'!M23/100)+'AG Jul 2022'!BP23/4)</f>
        <v>73.23845454545453</v>
      </c>
      <c r="D35" s="388">
        <f>IF('AG Jul 2022'!O23="",$G$5*'AG Jul 2022'!N23/100,IF($G$5&gt;='AG Jul 2022'!P23,('AG Jul 2022'!P23*'AG Jul 2022'!N23/100),($G$5*'AG Jul 2022'!N23/100)))</f>
        <v>231.55184945454545</v>
      </c>
      <c r="E35" s="388">
        <f>IF(AND('AG Jul 2022'!P23&gt;0,'AG Jul 2022'!R23&gt;0),IF($G$5&lt;'AG Jul 2022'!P23,0,IF($G$5&lt;=('AG Jul 2022'!R23+'AG Jul 2022'!P23),(($G$5-'AG Jul 2022'!P23)*'AG Jul 2022'!Q23/100),(('AG Jul 2022'!R23)*'AG Jul 2022'!Q23/100))),0)</f>
        <v>0</v>
      </c>
      <c r="F35" s="388">
        <f>IF(AND('AG Jul 2022'!Q23&gt;0,'AG Jul 2022'!S23&gt;0),IF($G$5&lt;('AG Jul 2022'!R23+'AG Jul 2022'!P23),0,IF($G$5&lt;=('AG Jul 2022'!T23+'AG Jul 2022'!R23+'AG Jul 2022'!P23),(($G$5-('AG Jul 2022'!R23+'AG Jul 2022'!P23))*'AG Jul 2022'!S23/100),('AG Jul 2022'!T23*'AG Jul 2022'!S23/100))),0)</f>
        <v>0</v>
      </c>
      <c r="G35" s="388">
        <f>IF('AG Jul 2022'!T23&gt;0,IF(($G$5&lt;'AG Jul 2022'!T23),(0),($G$5-'AG Jul 2022'!T23)*'AG Jul 2022'!U23/100),IF(AND('AG Jul 2022'!R23&gt;0,'AG Jul 2022'!T23=""),IF(($G$5&lt;'AG Jul 2022'!R23),(0),($G$5-'AG Jul 2022'!R23)*'AG Jul 2022'!S23/100),IF(AND('AG Jul 2022'!P23&gt;0,'AG Jul 2022'!R23=""),IF(($G$5&lt;'AG Jul 2022'!P23),(0),($G$5-'AG Jul 2022'!P23)*'AG Jul 2022'!Q23/100),0)))</f>
        <v>0</v>
      </c>
      <c r="H35" s="388">
        <f>$H$5*'AG Jul 2022'!AE23/100</f>
        <v>53.850781636363621</v>
      </c>
      <c r="I35" s="388">
        <f t="shared" si="11"/>
        <v>358.64108563636364</v>
      </c>
      <c r="J35" s="449">
        <f t="shared" si="12"/>
        <v>1141.6105243636364</v>
      </c>
      <c r="K35" s="449">
        <f t="shared" si="13"/>
        <v>1434.5643425454546</v>
      </c>
      <c r="L35" s="450">
        <f t="shared" si="18"/>
        <v>1578.0207768000002</v>
      </c>
      <c r="M35" s="449">
        <f>'AG Jul 2022'!AZ23</f>
        <v>0</v>
      </c>
      <c r="N35" s="449">
        <f>'AG Jul 2022'!BA23</f>
        <v>0</v>
      </c>
      <c r="O35" s="449">
        <f>'AG Jul 2022'!BB23</f>
        <v>0</v>
      </c>
      <c r="P35" s="449">
        <f>'AG Jul 2022'!BC23</f>
        <v>0</v>
      </c>
      <c r="Q35" s="449">
        <f>($E$6*'AG Jul 2022'!AT23/100)*4</f>
        <v>241.51599999999999</v>
      </c>
      <c r="R35" s="448" t="str">
        <f t="shared" si="19"/>
        <v>No discount</v>
      </c>
      <c r="S35" s="448" t="str">
        <f t="shared" si="20"/>
        <v>Inclusive</v>
      </c>
      <c r="T35" s="475">
        <f t="shared" si="14"/>
        <v>1434.5643425454546</v>
      </c>
      <c r="U35" s="449">
        <f t="shared" si="15"/>
        <v>1434.5643425454546</v>
      </c>
      <c r="V35" s="449">
        <f t="shared" si="16"/>
        <v>1193.0483425454545</v>
      </c>
      <c r="W35" s="449">
        <f t="shared" si="17"/>
        <v>1193.0483425454545</v>
      </c>
      <c r="X35" s="385">
        <f t="shared" si="21"/>
        <v>1312.3531768</v>
      </c>
      <c r="Y35" s="385">
        <f t="shared" si="21"/>
        <v>1312.3531768</v>
      </c>
      <c r="Z35" s="387">
        <f>'AG Jul 2022'!BL23</f>
        <v>0</v>
      </c>
      <c r="AA35" s="326" t="str">
        <f>'AG Jul 2022'!BM23</f>
        <v>n</v>
      </c>
      <c r="AB35" s="523"/>
      <c r="AC35" s="523"/>
      <c r="AD35" s="523"/>
      <c r="AE35" s="523"/>
      <c r="AF35" s="523"/>
      <c r="AG35" s="523"/>
      <c r="AH35" s="523"/>
      <c r="AI35" s="523"/>
      <c r="AJ35" s="523"/>
      <c r="AK35" s="523"/>
      <c r="AL35" s="523"/>
      <c r="AM35" s="523"/>
      <c r="AN35" s="523"/>
      <c r="AO35" s="523"/>
    </row>
    <row r="36" spans="1:3090" x14ac:dyDescent="0.3">
      <c r="A36" s="319" t="str">
        <f>'AG Jul 2022'!K24</f>
        <v>Powershop</v>
      </c>
      <c r="B36" s="383" t="str">
        <f>'AG Jul 2022'!L24</f>
        <v>Carbon neutral</v>
      </c>
      <c r="C36" s="388">
        <f>IF('AG Jul 2022'!BP24=0,91*'AG Jul 2022'!M24/100,(91*'AG Jul 2022'!M24/100)+'AG Jul 2022'!BP24/4)</f>
        <v>108.43063636363635</v>
      </c>
      <c r="D36" s="388">
        <f>IF('AG Jul 2022'!O24="",$G$5*'AG Jul 2022'!N24/100,IF($G$5&gt;='AG Jul 2022'!P24,('AG Jul 2022'!P24*'AG Jul 2022'!N24/100),($G$5*'AG Jul 2022'!N24/100)))</f>
        <v>187.94595654545455</v>
      </c>
      <c r="E36" s="388">
        <f>IF(AND('AG Jul 2022'!P24&gt;0,'AG Jul 2022'!R24&gt;0),IF($G$5&lt;'AG Jul 2022'!P24,0,IF($G$5&lt;=('AG Jul 2022'!R24+'AG Jul 2022'!P24),(($G$5-'AG Jul 2022'!P24)*'AG Jul 2022'!Q24/100),(('AG Jul 2022'!R24)*'AG Jul 2022'!Q24/100))),0)</f>
        <v>0</v>
      </c>
      <c r="F36" s="388">
        <f>IF(AND('AG Jul 2022'!Q24&gt;0,'AG Jul 2022'!S24&gt;0),IF($G$5&lt;('AG Jul 2022'!R24+'AG Jul 2022'!P24),0,IF($G$5&lt;=('AG Jul 2022'!T24+'AG Jul 2022'!R24+'AG Jul 2022'!P24),(($G$5-('AG Jul 2022'!R24+'AG Jul 2022'!P24))*'AG Jul 2022'!S24/100),('AG Jul 2022'!T24*'AG Jul 2022'!S24/100))),0)</f>
        <v>0</v>
      </c>
      <c r="G36" s="388">
        <f>IF('AG Jul 2022'!T24&gt;0,IF(($G$5&lt;'AG Jul 2022'!T24),(0),($G$5-'AG Jul 2022'!T24)*'AG Jul 2022'!U24/100),IF(AND('AG Jul 2022'!R24&gt;0,'AG Jul 2022'!T24=""),IF(($G$5&lt;'AG Jul 2022'!R24),(0),($G$5-'AG Jul 2022'!R24)*'AG Jul 2022'!S24/100),IF(AND('AG Jul 2022'!P24&gt;0,'AG Jul 2022'!R24=""),IF(($G$5&lt;'AG Jul 2022'!P24),(0),($G$5-'AG Jul 2022'!P24)*'AG Jul 2022'!Q24/100),0)))</f>
        <v>0</v>
      </c>
      <c r="H36" s="388">
        <f>$H$5*'AG Jul 2022'!AE24/100</f>
        <v>42.097376454545447</v>
      </c>
      <c r="I36" s="388">
        <f t="shared" si="11"/>
        <v>338.47396936363634</v>
      </c>
      <c r="J36" s="449">
        <f t="shared" si="12"/>
        <v>920.17333199999996</v>
      </c>
      <c r="K36" s="449">
        <f t="shared" si="13"/>
        <v>1353.8958774545454</v>
      </c>
      <c r="L36" s="450">
        <f t="shared" si="18"/>
        <v>1489.2854652000001</v>
      </c>
      <c r="M36" s="449">
        <f>'AG Jul 2022'!AZ24</f>
        <v>0</v>
      </c>
      <c r="N36" s="449">
        <f>'AG Jul 2022'!BA24</f>
        <v>0</v>
      </c>
      <c r="O36" s="449">
        <f>'AG Jul 2022'!BB24</f>
        <v>0</v>
      </c>
      <c r="P36" s="449">
        <f>'AG Jul 2022'!BC24</f>
        <v>0</v>
      </c>
      <c r="Q36" s="449">
        <f>($E$6*'AG Jul 2022'!AT24/100)*4</f>
        <v>120.758</v>
      </c>
      <c r="R36" s="448" t="str">
        <f t="shared" si="19"/>
        <v>No discount</v>
      </c>
      <c r="S36" s="448" t="str">
        <f t="shared" si="20"/>
        <v>Inclusive</v>
      </c>
      <c r="T36" s="475">
        <f t="shared" si="14"/>
        <v>1353.8958774545454</v>
      </c>
      <c r="U36" s="449">
        <f t="shared" si="15"/>
        <v>1353.8958774545454</v>
      </c>
      <c r="V36" s="449">
        <f t="shared" si="16"/>
        <v>1233.1378774545453</v>
      </c>
      <c r="W36" s="449">
        <f t="shared" si="17"/>
        <v>1233.1378774545453</v>
      </c>
      <c r="X36" s="385">
        <f t="shared" si="21"/>
        <v>1356.4516652</v>
      </c>
      <c r="Y36" s="385">
        <f t="shared" si="21"/>
        <v>1356.4516652</v>
      </c>
      <c r="Z36" s="387">
        <f>'AG Jul 2022'!BL24</f>
        <v>0</v>
      </c>
      <c r="AA36" s="326" t="str">
        <f>'AG Jul 2022'!BM24</f>
        <v>n</v>
      </c>
      <c r="AB36" s="523"/>
      <c r="AC36" s="523"/>
      <c r="AD36" s="523"/>
      <c r="AE36" s="523"/>
      <c r="AF36" s="523"/>
      <c r="AG36" s="523"/>
      <c r="AH36" s="523"/>
      <c r="AI36" s="523"/>
      <c r="AJ36" s="523"/>
      <c r="AK36" s="523"/>
      <c r="AL36" s="523"/>
      <c r="AM36" s="523"/>
      <c r="AN36" s="523"/>
      <c r="AO36" s="523"/>
    </row>
    <row r="37" spans="1:3090" x14ac:dyDescent="0.3">
      <c r="A37" s="319" t="str">
        <f>'AG Jul 2022'!K25</f>
        <v>Red Energy</v>
      </c>
      <c r="B37" s="383" t="str">
        <f>'AG Jul 2022'!L25</f>
        <v>Solar Saver</v>
      </c>
      <c r="C37" s="388">
        <f>IF('AG Jul 2022'!BP25=0,91*'AG Jul 2022'!M25/100,(91*'AG Jul 2022'!M25/100)+'AG Jul 2022'!BP25/4)</f>
        <v>91.909999999999982</v>
      </c>
      <c r="D37" s="388">
        <f>IF('AG Jul 2022'!O25="",$G$5*'AG Jul 2022'!N25/100,IF($G$5&gt;='AG Jul 2022'!P25,('AG Jul 2022'!P25*'AG Jul 2022'!N25/100),($G$5*'AG Jul 2022'!N25/100)))</f>
        <v>213.09151499999999</v>
      </c>
      <c r="E37" s="388">
        <f>IF(AND('AG Jul 2022'!P25&gt;0,'AG Jul 2022'!R25&gt;0),IF($G$5&lt;'AG Jul 2022'!P25,0,IF($G$5&lt;=('AG Jul 2022'!R25+'AG Jul 2022'!P25),(($G$5-'AG Jul 2022'!P25)*'AG Jul 2022'!Q25/100),(('AG Jul 2022'!R25)*'AG Jul 2022'!Q25/100))),0)</f>
        <v>0</v>
      </c>
      <c r="F37" s="388">
        <f>IF(AND('AG Jul 2022'!Q25&gt;0,'AG Jul 2022'!S25&gt;0),IF($G$5&lt;('AG Jul 2022'!R25+'AG Jul 2022'!P25),0,IF($G$5&lt;=('AG Jul 2022'!T25+'AG Jul 2022'!R25+'AG Jul 2022'!P25),(($G$5-('AG Jul 2022'!R25+'AG Jul 2022'!P25))*'AG Jul 2022'!S25/100),('AG Jul 2022'!T25*'AG Jul 2022'!S25/100))),0)</f>
        <v>0</v>
      </c>
      <c r="G37" s="388">
        <f>IF('AG Jul 2022'!T25&gt;0,IF(($G$5&lt;'AG Jul 2022'!T25),(0),($G$5-'AG Jul 2022'!T25)*'AG Jul 2022'!U25/100),IF(AND('AG Jul 2022'!R25&gt;0,'AG Jul 2022'!T25=""),IF(($G$5&lt;'AG Jul 2022'!R25),(0),($G$5-'AG Jul 2022'!R25)*'AG Jul 2022'!S25/100),IF(AND('AG Jul 2022'!P25&gt;0,'AG Jul 2022'!R25=""),IF(($G$5&lt;'AG Jul 2022'!P25),(0),($G$5-'AG Jul 2022'!P25)*'AG Jul 2022'!Q25/100),0)))</f>
        <v>0</v>
      </c>
      <c r="H37" s="388">
        <f>$H$5*'AG Jul 2022'!AE25/100</f>
        <v>58.018193999999987</v>
      </c>
      <c r="I37" s="388">
        <f t="shared" si="11"/>
        <v>363.01970899999998</v>
      </c>
      <c r="J37" s="449">
        <f t="shared" si="12"/>
        <v>1084.438836</v>
      </c>
      <c r="K37" s="449">
        <f t="shared" si="13"/>
        <v>1452.0788359999999</v>
      </c>
      <c r="L37" s="450">
        <f t="shared" si="18"/>
        <v>1597.2867196</v>
      </c>
      <c r="M37" s="449">
        <f>'AG Jul 2022'!AZ25</f>
        <v>0</v>
      </c>
      <c r="N37" s="449">
        <f>'AG Jul 2022'!BA25</f>
        <v>0</v>
      </c>
      <c r="O37" s="449">
        <f>'AG Jul 2022'!BB25</f>
        <v>0</v>
      </c>
      <c r="P37" s="449">
        <f>'AG Jul 2022'!BC25</f>
        <v>0</v>
      </c>
      <c r="Q37" s="449">
        <f>($E$6*'AG Jul 2022'!AT25/100)*4</f>
        <v>434.72879999999998</v>
      </c>
      <c r="R37" s="448" t="str">
        <f t="shared" si="19"/>
        <v>No discount</v>
      </c>
      <c r="S37" s="448" t="str">
        <f t="shared" si="20"/>
        <v>Inclusive</v>
      </c>
      <c r="T37" s="475">
        <f t="shared" si="14"/>
        <v>1452.0788359999999</v>
      </c>
      <c r="U37" s="449">
        <f t="shared" si="15"/>
        <v>1452.0788359999999</v>
      </c>
      <c r="V37" s="449">
        <f t="shared" si="16"/>
        <v>1017.3500359999999</v>
      </c>
      <c r="W37" s="449">
        <f t="shared" si="17"/>
        <v>1017.3500359999999</v>
      </c>
      <c r="X37" s="385">
        <f t="shared" si="21"/>
        <v>1119.0850396000001</v>
      </c>
      <c r="Y37" s="385">
        <f t="shared" si="21"/>
        <v>1119.0850396000001</v>
      </c>
      <c r="Z37" s="387">
        <f>'AG Jul 2022'!BL25</f>
        <v>0</v>
      </c>
      <c r="AA37" s="326" t="str">
        <f>'AG Jul 2022'!BM25</f>
        <v>n</v>
      </c>
      <c r="AB37" s="523"/>
      <c r="AC37" s="523"/>
      <c r="AD37" s="523"/>
      <c r="AE37" s="523"/>
      <c r="AF37" s="523"/>
      <c r="AG37" s="523"/>
      <c r="AH37" s="523"/>
      <c r="AI37" s="523"/>
      <c r="AJ37" s="523"/>
      <c r="AK37" s="523"/>
      <c r="AL37" s="523"/>
      <c r="AM37" s="523"/>
      <c r="AN37" s="523"/>
      <c r="AO37" s="523"/>
    </row>
    <row r="38" spans="1:3090" x14ac:dyDescent="0.3">
      <c r="A38" s="319" t="str">
        <f>'AG Jul 2022'!K26</f>
        <v>Simply Energy</v>
      </c>
      <c r="B38" s="383" t="str">
        <f>'AG Jul 2022'!L26</f>
        <v>NRMA 1% discount</v>
      </c>
      <c r="C38" s="388">
        <f>IF('AG Jul 2022'!BP26=0,91*'AG Jul 2022'!M26/100,(91*'AG Jul 2022'!M26/100)+'AG Jul 2022'!BP26/4)</f>
        <v>76.406909090909082</v>
      </c>
      <c r="D38" s="388">
        <f>IF('AG Jul 2022'!O26="",$G$5*'AG Jul 2022'!N26/100,IF($G$5&gt;='AG Jul 2022'!P26,('AG Jul 2022'!P26*'AG Jul 2022'!N26/100),($G$5*'AG Jul 2022'!N26/100)))</f>
        <v>239.75644254545452</v>
      </c>
      <c r="E38" s="388">
        <f>IF(AND('AG Jul 2022'!P26&gt;0,'AG Jul 2022'!R26&gt;0),IF($G$5&lt;'AG Jul 2022'!P26,0,IF($G$5&lt;=('AG Jul 2022'!R26+'AG Jul 2022'!P26),(($G$5-'AG Jul 2022'!P26)*'AG Jul 2022'!Q26/100),(('AG Jul 2022'!R26)*'AG Jul 2022'!Q26/100))),0)</f>
        <v>0</v>
      </c>
      <c r="F38" s="388">
        <f>IF(AND('AG Jul 2022'!Q26&gt;0,'AG Jul 2022'!S26&gt;0),IF($G$5&lt;('AG Jul 2022'!R26+'AG Jul 2022'!P26),0,IF($G$5&lt;=('AG Jul 2022'!T26+'AG Jul 2022'!R26+'AG Jul 2022'!P26),(($G$5-('AG Jul 2022'!R26+'AG Jul 2022'!P26))*'AG Jul 2022'!S26/100),('AG Jul 2022'!T26*'AG Jul 2022'!S26/100))),0)</f>
        <v>0</v>
      </c>
      <c r="G38" s="388">
        <f>IF('AG Jul 2022'!T26&gt;0,IF(($G$5&lt;'AG Jul 2022'!T26),(0),($G$5-'AG Jul 2022'!T26)*'AG Jul 2022'!U26/100),IF(AND('AG Jul 2022'!R26&gt;0,'AG Jul 2022'!T26=""),IF(($G$5&lt;'AG Jul 2022'!R26),(0),($G$5-'AG Jul 2022'!R26)*'AG Jul 2022'!S26/100),IF(AND('AG Jul 2022'!P26&gt;0,'AG Jul 2022'!R26=""),IF(($G$5&lt;'AG Jul 2022'!P26),(0),($G$5-'AG Jul 2022'!P26)*'AG Jul 2022'!Q26/100),0)))</f>
        <v>0</v>
      </c>
      <c r="H38" s="388">
        <f>$H$5*'AG Jul 2022'!AE26/100</f>
        <v>49.683369272727262</v>
      </c>
      <c r="I38" s="388">
        <f t="shared" si="11"/>
        <v>365.84672090909083</v>
      </c>
      <c r="J38" s="449">
        <f t="shared" si="12"/>
        <v>1157.759247272727</v>
      </c>
      <c r="K38" s="449">
        <f t="shared" si="13"/>
        <v>1463.3868836363633</v>
      </c>
      <c r="L38" s="450">
        <f t="shared" si="18"/>
        <v>1609.7255719999998</v>
      </c>
      <c r="M38" s="449">
        <f>'AG Jul 2022'!AZ26</f>
        <v>1</v>
      </c>
      <c r="N38" s="449">
        <f>'AG Jul 2022'!BA26</f>
        <v>0</v>
      </c>
      <c r="O38" s="449">
        <f>'AG Jul 2022'!BB26</f>
        <v>0</v>
      </c>
      <c r="P38" s="449">
        <f>'AG Jul 2022'!BC26</f>
        <v>0</v>
      </c>
      <c r="Q38" s="449">
        <f>($E$6*'AG Jul 2022'!AT26/100)*4</f>
        <v>193.21279999999999</v>
      </c>
      <c r="R38" s="448" t="str">
        <f t="shared" si="19"/>
        <v>Guaranteed off bill</v>
      </c>
      <c r="S38" s="448" t="str">
        <f t="shared" si="20"/>
        <v>Exclusive</v>
      </c>
      <c r="T38" s="475">
        <f t="shared" si="14"/>
        <v>1448.7530147999996</v>
      </c>
      <c r="U38" s="449">
        <f t="shared" si="15"/>
        <v>1448.7530147999996</v>
      </c>
      <c r="V38" s="449">
        <f t="shared" si="16"/>
        <v>1255.5402147999996</v>
      </c>
      <c r="W38" s="449">
        <f t="shared" si="17"/>
        <v>1255.5402147999996</v>
      </c>
      <c r="X38" s="385">
        <f t="shared" si="21"/>
        <v>1381.0942362799997</v>
      </c>
      <c r="Y38" s="385">
        <f t="shared" si="21"/>
        <v>1381.0942362799997</v>
      </c>
      <c r="Z38" s="387">
        <f>'AG Jul 2022'!BL26</f>
        <v>0</v>
      </c>
      <c r="AA38" s="326" t="str">
        <f>'AG Jul 2022'!BM26</f>
        <v>n</v>
      </c>
      <c r="AB38" s="523"/>
      <c r="AC38" s="523"/>
      <c r="AD38" s="523"/>
      <c r="AE38" s="523"/>
      <c r="AF38" s="523"/>
      <c r="AG38" s="523"/>
      <c r="AH38" s="523"/>
      <c r="AI38" s="523"/>
      <c r="AJ38" s="523"/>
      <c r="AK38" s="523"/>
      <c r="AL38" s="523"/>
      <c r="AM38" s="523"/>
      <c r="AN38" s="523"/>
      <c r="AO38" s="523"/>
    </row>
    <row r="39" spans="1:3090" x14ac:dyDescent="0.3">
      <c r="A39" s="319" t="str">
        <f>'AG Jul 2022'!K27</f>
        <v>Amber Electric</v>
      </c>
      <c r="B39" s="383" t="str">
        <f>'AG Jul 2022'!L27</f>
        <v>Amber Plan</v>
      </c>
      <c r="C39" s="388">
        <f>IF('AG Jul 2022'!BP27=0,91*'AG Jul 2022'!M27/100,(91*'AG Jul 2022'!M27/100)+'AG Jul 2022'!BP27/4)</f>
        <v>116.66245454545454</v>
      </c>
      <c r="D39" s="388">
        <f>IF('AG Jul 2022'!O27="",$G$5*'AG Jul 2022'!N27/100,IF($G$5&gt;='AG Jul 2022'!P27,('AG Jul 2022'!P27*'AG Jul 2022'!N27/100),($G$5*'AG Jul 2022'!N27/100)))</f>
        <v>171.1569280909091</v>
      </c>
      <c r="E39" s="388">
        <f>IF(AND('AG Jul 2022'!P27&gt;0,'AG Jul 2022'!R27&gt;0),IF($G$5&lt;'AG Jul 2022'!P27,0,IF($G$5&lt;=('AG Jul 2022'!R27+'AG Jul 2022'!P27),(($G$5-'AG Jul 2022'!P27)*'AG Jul 2022'!Q27/100),(('AG Jul 2022'!R27)*'AG Jul 2022'!Q27/100))),0)</f>
        <v>0</v>
      </c>
      <c r="F39" s="388">
        <f>IF(AND('AG Jul 2022'!Q27&gt;0,'AG Jul 2022'!S27&gt;0),IF($G$5&lt;('AG Jul 2022'!R27+'AG Jul 2022'!P27),0,IF($G$5&lt;=('AG Jul 2022'!T27+'AG Jul 2022'!R27+'AG Jul 2022'!P27),(($G$5-('AG Jul 2022'!R27+'AG Jul 2022'!P27))*'AG Jul 2022'!S27/100),('AG Jul 2022'!T27*'AG Jul 2022'!S27/100))),0)</f>
        <v>0</v>
      </c>
      <c r="G39" s="388">
        <f>IF('AG Jul 2022'!T27&gt;0,IF(($G$5&lt;'AG Jul 2022'!T27),(0),($G$5-'AG Jul 2022'!T27)*'AG Jul 2022'!U27/100),IF(AND('AG Jul 2022'!R27&gt;0,'AG Jul 2022'!T27=""),IF(($G$5&lt;'AG Jul 2022'!R27),(0),($G$5-'AG Jul 2022'!R27)*'AG Jul 2022'!S27/100),IF(AND('AG Jul 2022'!P27&gt;0,'AG Jul 2022'!R27=""),IF(($G$5&lt;'AG Jul 2022'!P27),(0),($G$5-'AG Jul 2022'!P27)*'AG Jul 2022'!Q27/100),0)))</f>
        <v>0</v>
      </c>
      <c r="H39" s="388">
        <f>$H$5*'AG Jul 2022'!AE27/100</f>
        <v>77.650613181818159</v>
      </c>
      <c r="I39" s="388">
        <f t="shared" si="11"/>
        <v>365.46999581818181</v>
      </c>
      <c r="J39" s="449">
        <f t="shared" si="12"/>
        <v>995.23016509090917</v>
      </c>
      <c r="K39" s="449">
        <f t="shared" si="13"/>
        <v>1461.8799832727273</v>
      </c>
      <c r="L39" s="450">
        <f t="shared" si="18"/>
        <v>1608.0679816000002</v>
      </c>
      <c r="M39" s="449">
        <f>'AG Jul 2022'!AZ27</f>
        <v>0</v>
      </c>
      <c r="N39" s="449">
        <f>'AG Jul 2022'!BA27</f>
        <v>0</v>
      </c>
      <c r="O39" s="449">
        <f>'AG Jul 2022'!BB27</f>
        <v>0</v>
      </c>
      <c r="P39" s="449">
        <f>'AG Jul 2022'!BC27</f>
        <v>0</v>
      </c>
      <c r="Q39" s="449">
        <f>($E$6*'AG Jul 2022'!AT27/100)*4</f>
        <v>0</v>
      </c>
      <c r="R39" s="448" t="str">
        <f t="shared" si="19"/>
        <v>No discount</v>
      </c>
      <c r="S39" s="448" t="str">
        <f t="shared" si="20"/>
        <v>Exclusive</v>
      </c>
      <c r="T39" s="475">
        <f t="shared" si="14"/>
        <v>1461.8799832727273</v>
      </c>
      <c r="U39" s="449">
        <f t="shared" si="15"/>
        <v>1461.8799832727273</v>
      </c>
      <c r="V39" s="449">
        <f t="shared" si="16"/>
        <v>1461.8799832727273</v>
      </c>
      <c r="W39" s="449">
        <f t="shared" si="17"/>
        <v>1461.8799832727273</v>
      </c>
      <c r="X39" s="385">
        <f t="shared" si="21"/>
        <v>1608.0679816000002</v>
      </c>
      <c r="Y39" s="385">
        <f t="shared" si="21"/>
        <v>1608.0679816000002</v>
      </c>
      <c r="Z39" s="387">
        <f>'AG Jul 2022'!BL27</f>
        <v>0</v>
      </c>
      <c r="AA39" s="326" t="str">
        <f>'AG Jul 2022'!BM27</f>
        <v>n</v>
      </c>
      <c r="AB39" s="523"/>
      <c r="AC39" s="523"/>
      <c r="AD39" s="523"/>
      <c r="AE39" s="523"/>
      <c r="AF39" s="523"/>
      <c r="AG39" s="523"/>
      <c r="AH39" s="523"/>
      <c r="AI39" s="523"/>
      <c r="AJ39" s="523"/>
      <c r="AK39" s="523"/>
      <c r="AL39" s="523"/>
      <c r="AM39" s="523"/>
      <c r="AN39" s="523"/>
      <c r="AO39" s="523"/>
    </row>
    <row r="40" spans="1:3090" x14ac:dyDescent="0.3">
      <c r="A40" s="319" t="str">
        <f>'AG Jul 2022'!K28</f>
        <v>GloBird Energy</v>
      </c>
      <c r="B40" s="383" t="str">
        <f>'AG Jul 2022'!L28</f>
        <v>SolarPlus</v>
      </c>
      <c r="C40" s="388">
        <f>IF('AG Jul 2022'!BP28=0,91*'AG Jul 2022'!M28/100,(91*'AG Jul 2022'!M28/100)+'AG Jul 2022'!BP28/4)</f>
        <v>81.899999999999991</v>
      </c>
      <c r="D40" s="388">
        <f>IF('AG Jul 2022'!O28="",$G$5*'AG Jul 2022'!N28/100,IF($G$5&gt;='AG Jul 2022'!P28,('AG Jul 2022'!P28*'AG Jul 2022'!N28/100),($G$5*'AG Jul 2022'!N28/100)))</f>
        <v>409.46996999999993</v>
      </c>
      <c r="E40" s="388">
        <f>IF(AND('AG Jul 2022'!P28&gt;0,'AG Jul 2022'!R28&gt;0),IF($G$5&lt;'AG Jul 2022'!P28,0,IF($G$5&lt;=('AG Jul 2022'!R28+'AG Jul 2022'!P28),(($G$5-'AG Jul 2022'!P28)*'AG Jul 2022'!Q28/100),(('AG Jul 2022'!R28)*'AG Jul 2022'!Q28/100))),0)</f>
        <v>0</v>
      </c>
      <c r="F40" s="388">
        <f>IF(AND('AG Jul 2022'!Q28&gt;0,'AG Jul 2022'!S28&gt;0),IF($G$5&lt;('AG Jul 2022'!R28+'AG Jul 2022'!P28),0,IF($G$5&lt;=('AG Jul 2022'!T28+'AG Jul 2022'!R28+'AG Jul 2022'!P28),(($G$5-('AG Jul 2022'!R28+'AG Jul 2022'!P28))*'AG Jul 2022'!S28/100),('AG Jul 2022'!T28*'AG Jul 2022'!S28/100))),0)</f>
        <v>0</v>
      </c>
      <c r="G40" s="388">
        <f>IF('AG Jul 2022'!T28&gt;0,IF(($G$5&lt;'AG Jul 2022'!T28),(0),($G$5-'AG Jul 2022'!T28)*'AG Jul 2022'!U28/100),IF(AND('AG Jul 2022'!R28&gt;0,'AG Jul 2022'!T28=""),IF(($G$5&lt;'AG Jul 2022'!R28),(0),($G$5-'AG Jul 2022'!R28)*'AG Jul 2022'!S28/100),IF(AND('AG Jul 2022'!P28&gt;0,'AG Jul 2022'!R28=""),IF(($G$5&lt;'AG Jul 2022'!P28),(0),($G$5-'AG Jul 2022'!P28)*'AG Jul 2022'!Q28/100),0)))</f>
        <v>0</v>
      </c>
      <c r="H40" s="388">
        <f>$H$5*'AG Jul 2022'!AE28/100</f>
        <v>161.16164999999995</v>
      </c>
      <c r="I40" s="388">
        <f t="shared" si="11"/>
        <v>652.53161999999986</v>
      </c>
      <c r="J40" s="449">
        <f t="shared" si="12"/>
        <v>2282.5264799999995</v>
      </c>
      <c r="K40" s="449">
        <f t="shared" si="13"/>
        <v>2610.1264799999994</v>
      </c>
      <c r="L40" s="450">
        <f t="shared" si="18"/>
        <v>2871.1391279999998</v>
      </c>
      <c r="M40" s="449">
        <f>'AG Jul 2022'!AZ28</f>
        <v>0</v>
      </c>
      <c r="N40" s="449">
        <f>'AG Jul 2022'!BA28</f>
        <v>0</v>
      </c>
      <c r="O40" s="449">
        <f>'AG Jul 2022'!BB28</f>
        <v>0</v>
      </c>
      <c r="P40" s="449">
        <f>'AG Jul 2022'!BC28</f>
        <v>0</v>
      </c>
      <c r="Q40" s="449">
        <f>($E$6*'AG Jul 2022'!AT28/100)*4</f>
        <v>483.03199999999998</v>
      </c>
      <c r="R40" s="448" t="str">
        <f t="shared" si="19"/>
        <v>No discount</v>
      </c>
      <c r="S40" s="448" t="str">
        <f t="shared" si="20"/>
        <v>Exclusive</v>
      </c>
      <c r="T40" s="475">
        <f t="shared" si="14"/>
        <v>2610.1264799999994</v>
      </c>
      <c r="U40" s="449">
        <f t="shared" si="15"/>
        <v>2610.1264799999994</v>
      </c>
      <c r="V40" s="449">
        <f t="shared" si="16"/>
        <v>2127.0944799999993</v>
      </c>
      <c r="W40" s="449">
        <f t="shared" si="17"/>
        <v>2127.0944799999993</v>
      </c>
      <c r="X40" s="385">
        <f t="shared" si="21"/>
        <v>2339.8039279999994</v>
      </c>
      <c r="Y40" s="385">
        <f t="shared" si="21"/>
        <v>2339.8039279999994</v>
      </c>
      <c r="Z40" s="387">
        <f>'AG Jul 2022'!BL28</f>
        <v>0</v>
      </c>
      <c r="AA40" s="326" t="str">
        <f>'AG Jul 2022'!BM28</f>
        <v>n</v>
      </c>
      <c r="AB40" s="523"/>
      <c r="AC40" s="523"/>
      <c r="AD40" s="523"/>
      <c r="AE40" s="523"/>
      <c r="AF40" s="523"/>
      <c r="AG40" s="523"/>
      <c r="AH40" s="523"/>
      <c r="AI40" s="523"/>
      <c r="AJ40" s="523"/>
      <c r="AK40" s="523"/>
      <c r="AL40" s="523"/>
      <c r="AM40" s="523"/>
      <c r="AN40" s="523"/>
      <c r="AO40" s="523"/>
    </row>
    <row r="41" spans="1:3090" x14ac:dyDescent="0.3">
      <c r="A41" s="319" t="str">
        <f>'AG Jul 2022'!K29</f>
        <v>Kogan Energy</v>
      </c>
      <c r="B41" s="383" t="str">
        <f>'AG Jul 2022'!L29</f>
        <v>Free Kogan First Membership</v>
      </c>
      <c r="C41" s="388">
        <f>IF('AG Jul 2022'!BP29=0,91*'AG Jul 2022'!M29/100,(91*'AG Jul 2022'!M29/100)+'AG Jul 2022'!BP29/4)</f>
        <v>85.631</v>
      </c>
      <c r="D41" s="388">
        <f>IF('AG Jul 2022'!O29="",$G$5*'AG Jul 2022'!N29/100,IF($G$5&gt;='AG Jul 2022'!P29,('AG Jul 2022'!P29*'AG Jul 2022'!N29/100),($G$5*'AG Jul 2022'!N29/100)))</f>
        <v>206.17838563636363</v>
      </c>
      <c r="E41" s="388">
        <f>IF(AND('AG Jul 2022'!P29&gt;0,'AG Jul 2022'!R29&gt;0),IF($G$5&lt;'AG Jul 2022'!P29,0,IF($G$5&lt;=('AG Jul 2022'!R29+'AG Jul 2022'!P29),(($G$5-'AG Jul 2022'!P29)*'AG Jul 2022'!Q29/100),(('AG Jul 2022'!R29)*'AG Jul 2022'!Q29/100))),0)</f>
        <v>0</v>
      </c>
      <c r="F41" s="388">
        <f>IF(AND('AG Jul 2022'!Q29&gt;0,'AG Jul 2022'!S29&gt;0),IF($G$5&lt;('AG Jul 2022'!R29+'AG Jul 2022'!P29),0,IF($G$5&lt;=('AG Jul 2022'!T29+'AG Jul 2022'!R29+'AG Jul 2022'!P29),(($G$5-('AG Jul 2022'!R29+'AG Jul 2022'!P29))*'AG Jul 2022'!S29/100),('AG Jul 2022'!T29*'AG Jul 2022'!S29/100))),0)</f>
        <v>0</v>
      </c>
      <c r="G41" s="388">
        <f>IF('AG Jul 2022'!T29&gt;0,IF(($G$5&lt;'AG Jul 2022'!T29),(0),($G$5-'AG Jul 2022'!T29)*'AG Jul 2022'!U29/100),IF(AND('AG Jul 2022'!R29&gt;0,'AG Jul 2022'!T29=""),IF(($G$5&lt;'AG Jul 2022'!R29),(0),($G$5-'AG Jul 2022'!R29)*'AG Jul 2022'!S29/100),IF(AND('AG Jul 2022'!P29&gt;0,'AG Jul 2022'!R29=""),IF(($G$5&lt;'AG Jul 2022'!P29),(0),($G$5-'AG Jul 2022'!P29)*'AG Jul 2022'!Q29/100),0)))</f>
        <v>0</v>
      </c>
      <c r="H41" s="388">
        <f>$H$5*'AG Jul 2022'!AE29/100</f>
        <v>63.032111999999977</v>
      </c>
      <c r="I41" s="388">
        <f t="shared" si="11"/>
        <v>354.84149763636361</v>
      </c>
      <c r="J41" s="449">
        <f t="shared" si="12"/>
        <v>1076.8419905454543</v>
      </c>
      <c r="K41" s="449">
        <f t="shared" si="13"/>
        <v>1419.3659905454545</v>
      </c>
      <c r="L41" s="450">
        <f t="shared" si="18"/>
        <v>1561.3025895999999</v>
      </c>
      <c r="M41" s="449">
        <f>'AG Jul 2022'!AZ29</f>
        <v>0</v>
      </c>
      <c r="N41" s="449">
        <f>'AG Jul 2022'!BA29</f>
        <v>0</v>
      </c>
      <c r="O41" s="449">
        <f>'AG Jul 2022'!BB29</f>
        <v>0</v>
      </c>
      <c r="P41" s="449">
        <f>'AG Jul 2022'!BC29</f>
        <v>0</v>
      </c>
      <c r="Q41" s="449">
        <f>($E$6*'AG Jul 2022'!AT29/100)*4</f>
        <v>105.05945999999999</v>
      </c>
      <c r="R41" s="448" t="str">
        <f t="shared" si="19"/>
        <v>No discount</v>
      </c>
      <c r="S41" s="448" t="str">
        <f t="shared" si="20"/>
        <v>Exclusive</v>
      </c>
      <c r="T41" s="475">
        <f t="shared" si="14"/>
        <v>1419.3659905454545</v>
      </c>
      <c r="U41" s="449">
        <f t="shared" si="15"/>
        <v>1419.3659905454545</v>
      </c>
      <c r="V41" s="449">
        <f t="shared" si="16"/>
        <v>1314.3065305454545</v>
      </c>
      <c r="W41" s="449">
        <f t="shared" si="17"/>
        <v>1314.3065305454545</v>
      </c>
      <c r="X41" s="385">
        <f t="shared" si="21"/>
        <v>1445.7371836</v>
      </c>
      <c r="Y41" s="385">
        <f t="shared" si="21"/>
        <v>1445.7371836</v>
      </c>
      <c r="Z41" s="387">
        <f>'AG Jul 2022'!BL29</f>
        <v>0</v>
      </c>
      <c r="AA41" s="326" t="str">
        <f>'AG Jul 2022'!BM29</f>
        <v>n</v>
      </c>
      <c r="AB41" s="523"/>
      <c r="AC41" s="523"/>
      <c r="AD41" s="523"/>
      <c r="AE41" s="523"/>
      <c r="AF41" s="523"/>
      <c r="AG41" s="523"/>
      <c r="AH41" s="523"/>
      <c r="AI41" s="523"/>
      <c r="AJ41" s="523"/>
      <c r="AK41" s="523"/>
      <c r="AL41" s="523"/>
      <c r="AM41" s="523"/>
      <c r="AN41" s="523"/>
      <c r="AO41" s="523"/>
    </row>
    <row r="42" spans="1:3090" x14ac:dyDescent="0.3">
      <c r="A42" s="319" t="str">
        <f>'AG Jul 2022'!K30</f>
        <v>ReAmped Energy</v>
      </c>
      <c r="B42" s="383" t="str">
        <f>'AG Jul 2022'!L30</f>
        <v>Solar</v>
      </c>
      <c r="C42" s="388">
        <f>IF('AG Jul 2022'!BP30=0,91*'AG Jul 2022'!M30/100,(91*'AG Jul 2022'!M30/100)+'AG Jul 2022'!BP30/4)</f>
        <v>83.504909090909081</v>
      </c>
      <c r="D42" s="388">
        <f>IF('AG Jul 2022'!O30="",$G$5*'AG Jul 2022'!N30/100,IF($G$5&gt;='AG Jul 2022'!P30,('AG Jul 2022'!P30*'AG Jul 2022'!N30/100),($G$5*'AG Jul 2022'!N30/100)))</f>
        <v>333.65345236363629</v>
      </c>
      <c r="E42" s="388">
        <f>IF(AND('AG Jul 2022'!P30&gt;0,'AG Jul 2022'!R30&gt;0),IF($G$5&lt;'AG Jul 2022'!P30,0,IF($G$5&lt;=('AG Jul 2022'!R30+'AG Jul 2022'!P30),(($G$5-'AG Jul 2022'!P30)*'AG Jul 2022'!Q30/100),(('AG Jul 2022'!R30)*'AG Jul 2022'!Q30/100))),0)</f>
        <v>0</v>
      </c>
      <c r="F42" s="388">
        <f>IF(AND('AG Jul 2022'!Q30&gt;0,'AG Jul 2022'!S30&gt;0),IF($G$5&lt;('AG Jul 2022'!R30+'AG Jul 2022'!P30),0,IF($G$5&lt;=('AG Jul 2022'!T30+'AG Jul 2022'!R30+'AG Jul 2022'!P30),(($G$5-('AG Jul 2022'!R30+'AG Jul 2022'!P30))*'AG Jul 2022'!S30/100),('AG Jul 2022'!T30*'AG Jul 2022'!S30/100))),0)</f>
        <v>0</v>
      </c>
      <c r="G42" s="388">
        <f>IF('AG Jul 2022'!T30&gt;0,IF(($G$5&lt;'AG Jul 2022'!T30),(0),($G$5-'AG Jul 2022'!T30)*'AG Jul 2022'!U30/100),IF(AND('AG Jul 2022'!R30&gt;0,'AG Jul 2022'!T30=""),IF(($G$5&lt;'AG Jul 2022'!R30),(0),($G$5-'AG Jul 2022'!R30)*'AG Jul 2022'!S30/100),IF(AND('AG Jul 2022'!P30&gt;0,'AG Jul 2022'!R30=""),IF(($G$5&lt;'AG Jul 2022'!P30),(0),($G$5-'AG Jul 2022'!P30)*'AG Jul 2022'!Q30/100),0)))</f>
        <v>0</v>
      </c>
      <c r="H42" s="388">
        <f>$H$5*'AG Jul 2022'!AE30/100</f>
        <v>111.70618609090907</v>
      </c>
      <c r="I42" s="388">
        <f t="shared" si="11"/>
        <v>528.86454754545446</v>
      </c>
      <c r="J42" s="449">
        <f t="shared" si="12"/>
        <v>1781.4385538181814</v>
      </c>
      <c r="K42" s="449">
        <f t="shared" si="13"/>
        <v>2115.4581901818178</v>
      </c>
      <c r="L42" s="450">
        <f t="shared" si="18"/>
        <v>2327.0040091999999</v>
      </c>
      <c r="M42" s="449">
        <f>'AG Jul 2022'!AZ30</f>
        <v>0</v>
      </c>
      <c r="N42" s="449">
        <f>'AG Jul 2022'!BA30</f>
        <v>0</v>
      </c>
      <c r="O42" s="449">
        <f>'AG Jul 2022'!BB30</f>
        <v>0</v>
      </c>
      <c r="P42" s="449">
        <f>'AG Jul 2022'!BC30</f>
        <v>0</v>
      </c>
      <c r="Q42" s="449">
        <f>($E$6*'AG Jul 2022'!AT30/100)*4</f>
        <v>0</v>
      </c>
      <c r="R42" s="448" t="str">
        <f t="shared" si="19"/>
        <v>No discount</v>
      </c>
      <c r="S42" s="448" t="str">
        <f t="shared" si="20"/>
        <v>Exclusive</v>
      </c>
      <c r="T42" s="475">
        <f t="shared" si="14"/>
        <v>2115.4581901818178</v>
      </c>
      <c r="U42" s="449">
        <f t="shared" si="15"/>
        <v>2115.4581901818178</v>
      </c>
      <c r="V42" s="449">
        <f t="shared" si="16"/>
        <v>2115.4581901818178</v>
      </c>
      <c r="W42" s="449">
        <f t="shared" si="17"/>
        <v>2115.4581901818178</v>
      </c>
      <c r="X42" s="385">
        <f t="shared" si="21"/>
        <v>2327.0040091999999</v>
      </c>
      <c r="Y42" s="385">
        <f t="shared" si="21"/>
        <v>2327.0040091999999</v>
      </c>
      <c r="Z42" s="387">
        <f>'AG Jul 2022'!BL30</f>
        <v>0</v>
      </c>
      <c r="AA42" s="326" t="str">
        <f>'AG Jul 2022'!BM30</f>
        <v>n</v>
      </c>
      <c r="AB42" s="523"/>
      <c r="AC42" s="523"/>
      <c r="AD42" s="523"/>
      <c r="AE42" s="523"/>
      <c r="AF42" s="523"/>
      <c r="AG42" s="523"/>
      <c r="AH42" s="523"/>
      <c r="AI42" s="523"/>
      <c r="AJ42" s="523"/>
      <c r="AK42" s="523"/>
      <c r="AL42" s="523"/>
      <c r="AM42" s="523"/>
      <c r="AN42" s="523"/>
      <c r="AO42" s="523"/>
    </row>
    <row r="43" spans="1:3090" x14ac:dyDescent="0.3">
      <c r="A43" s="319" t="str">
        <f>'AG Jul 2022'!K31</f>
        <v>Sumo Power</v>
      </c>
      <c r="B43" s="383" t="str">
        <f>'AG Jul 2022'!L31</f>
        <v>Assure</v>
      </c>
      <c r="C43" s="388">
        <f>IF('AG Jul 2022'!BP31=0,91*'AG Jul 2022'!M31/100,(91*'AG Jul 2022'!M31/100)+'AG Jul 2022'!BP31/4)</f>
        <v>72.8</v>
      </c>
      <c r="D43" s="388">
        <f>IF('AG Jul 2022'!O31="",$G$5*'AG Jul 2022'!N31/100,IF($G$5&gt;='AG Jul 2022'!P31,('AG Jul 2022'!P31*'AG Jul 2022'!N31/100),($G$5*'AG Jul 2022'!N31/100)))</f>
        <v>192.20018999999999</v>
      </c>
      <c r="E43" s="388">
        <f>IF(AND('AG Jul 2022'!P31&gt;0,'AG Jul 2022'!R31&gt;0),IF($G$5&lt;'AG Jul 2022'!P31,0,IF($G$5&lt;=('AG Jul 2022'!R31+'AG Jul 2022'!P31),(($G$5-'AG Jul 2022'!P31)*'AG Jul 2022'!Q31/100),(('AG Jul 2022'!R31)*'AG Jul 2022'!Q31/100))),0)</f>
        <v>0</v>
      </c>
      <c r="F43" s="388">
        <f>IF(AND('AG Jul 2022'!Q31&gt;0,'AG Jul 2022'!S31&gt;0),IF($G$5&lt;('AG Jul 2022'!R31+'AG Jul 2022'!P31),0,IF($G$5&lt;=('AG Jul 2022'!T31+'AG Jul 2022'!R31+'AG Jul 2022'!P31),(($G$5-('AG Jul 2022'!R31+'AG Jul 2022'!P31))*'AG Jul 2022'!S31/100),('AG Jul 2022'!T31*'AG Jul 2022'!S31/100))),0)</f>
        <v>0</v>
      </c>
      <c r="G43" s="388">
        <f>IF('AG Jul 2022'!T31&gt;0,IF(($G$5&lt;'AG Jul 2022'!T31),(0),($G$5-'AG Jul 2022'!T31)*'AG Jul 2022'!U31/100),IF(AND('AG Jul 2022'!R31&gt;0,'AG Jul 2022'!T31=""),IF(($G$5&lt;'AG Jul 2022'!R31),(0),($G$5-'AG Jul 2022'!R31)*'AG Jul 2022'!S31/100),IF(AND('AG Jul 2022'!P31&gt;0,'AG Jul 2022'!R31=""),IF(($G$5&lt;'AG Jul 2022'!P31),(0),($G$5-'AG Jul 2022'!P31)*'AG Jul 2022'!Q31/100),0)))</f>
        <v>0</v>
      </c>
      <c r="H43" s="388">
        <f>IF(($G$5&lt;'AG Jul 2022'!Q31),(0),($G$5-'AG Jul 2022'!Q31)*'AG Jul 2022'!R31/100)</f>
        <v>0</v>
      </c>
      <c r="I43" s="388">
        <f t="shared" si="11"/>
        <v>265.00018999999998</v>
      </c>
      <c r="J43" s="449">
        <f t="shared" si="12"/>
        <v>768.80075999999985</v>
      </c>
      <c r="K43" s="449">
        <f t="shared" si="13"/>
        <v>1060.0007599999999</v>
      </c>
      <c r="L43" s="450">
        <f t="shared" si="18"/>
        <v>1166.0008359999999</v>
      </c>
      <c r="M43" s="449">
        <f>'AG Jul 2022'!AZ31</f>
        <v>0</v>
      </c>
      <c r="N43" s="449">
        <f>'AG Jul 2022'!BA31</f>
        <v>0</v>
      </c>
      <c r="O43" s="449">
        <f>'AG Jul 2022'!BB31</f>
        <v>0</v>
      </c>
      <c r="P43" s="449">
        <f>'AG Jul 2022'!BC31</f>
        <v>0</v>
      </c>
      <c r="Q43" s="449">
        <f>($E$6*'AG Jul 2022'!AT31/100)*4</f>
        <v>132.8338</v>
      </c>
      <c r="R43" s="448" t="str">
        <f t="shared" si="19"/>
        <v>No discount</v>
      </c>
      <c r="S43" s="448" t="str">
        <f t="shared" si="20"/>
        <v>Exclusive</v>
      </c>
      <c r="T43" s="475">
        <f t="shared" si="14"/>
        <v>1060.0007599999999</v>
      </c>
      <c r="U43" s="449">
        <f t="shared" si="15"/>
        <v>1060.0007599999999</v>
      </c>
      <c r="V43" s="449">
        <f t="shared" si="16"/>
        <v>927.1669599999999</v>
      </c>
      <c r="W43" s="449">
        <f t="shared" si="17"/>
        <v>927.1669599999999</v>
      </c>
      <c r="X43" s="385">
        <f t="shared" si="21"/>
        <v>1019.883656</v>
      </c>
      <c r="Y43" s="385">
        <f t="shared" si="21"/>
        <v>1019.883656</v>
      </c>
      <c r="Z43" s="387">
        <f>'AG Jul 2022'!BL31</f>
        <v>0</v>
      </c>
      <c r="AA43" s="326" t="str">
        <f>'AG Jul 2022'!BM31</f>
        <v>n</v>
      </c>
      <c r="AB43" s="523"/>
      <c r="AC43" s="523"/>
      <c r="AD43" s="523"/>
      <c r="AE43" s="523"/>
      <c r="AF43" s="523"/>
      <c r="AG43" s="523"/>
      <c r="AH43" s="523"/>
      <c r="AI43" s="523"/>
      <c r="AJ43" s="523"/>
      <c r="AK43" s="523"/>
      <c r="AL43" s="523"/>
      <c r="AM43" s="523"/>
      <c r="AN43" s="523"/>
      <c r="AO43" s="523"/>
    </row>
    <row r="44" spans="1:3090" x14ac:dyDescent="0.3">
      <c r="A44" s="526"/>
      <c r="B44" s="526"/>
      <c r="C44" s="526"/>
      <c r="D44" s="526"/>
      <c r="E44" s="526"/>
      <c r="F44" s="526"/>
      <c r="G44" s="526"/>
      <c r="H44" s="526"/>
      <c r="I44" s="526"/>
      <c r="J44" s="526"/>
      <c r="K44" s="526"/>
      <c r="L44" s="526"/>
      <c r="M44" s="526"/>
      <c r="N44" s="526"/>
      <c r="O44" s="526"/>
      <c r="P44" s="526"/>
      <c r="Q44" s="526"/>
      <c r="R44" s="526"/>
      <c r="S44" s="526"/>
      <c r="T44" s="526"/>
      <c r="U44" s="526"/>
      <c r="V44" s="526"/>
      <c r="W44" s="526"/>
      <c r="X44" s="526"/>
      <c r="Y44" s="526"/>
      <c r="Z44" s="526"/>
      <c r="AA44" s="526"/>
      <c r="AB44" s="523"/>
      <c r="AC44" s="523"/>
      <c r="AD44" s="523"/>
      <c r="AE44" s="523"/>
      <c r="AF44" s="523"/>
      <c r="AG44" s="523"/>
      <c r="AH44" s="523"/>
      <c r="AI44" s="523"/>
      <c r="AJ44" s="523"/>
      <c r="AK44" s="523"/>
      <c r="AL44" s="523"/>
      <c r="AM44" s="523"/>
      <c r="AN44" s="523"/>
      <c r="AO44" s="523"/>
    </row>
    <row r="45" spans="1:3090" s="3" customFormat="1" thickBot="1" x14ac:dyDescent="0.35">
      <c r="A45" s="526"/>
      <c r="B45" s="526"/>
      <c r="C45" s="526"/>
      <c r="D45" s="526"/>
      <c r="E45" s="526"/>
      <c r="F45" s="526"/>
      <c r="G45" s="526"/>
      <c r="H45" s="526"/>
      <c r="I45" s="526"/>
      <c r="J45" s="526"/>
      <c r="K45" s="526"/>
      <c r="L45" s="526"/>
      <c r="M45" s="526"/>
      <c r="N45" s="526"/>
      <c r="O45" s="526"/>
      <c r="P45" s="526"/>
      <c r="Q45" s="526"/>
      <c r="R45" s="526"/>
      <c r="S45" s="526"/>
      <c r="T45" s="526"/>
      <c r="U45" s="526"/>
      <c r="V45" s="526"/>
      <c r="W45" s="526"/>
      <c r="X45" s="526"/>
      <c r="Y45" s="526"/>
      <c r="Z45" s="526"/>
      <c r="AA45" s="526"/>
      <c r="AB45" s="523"/>
      <c r="AC45" s="523"/>
      <c r="AD45" s="523"/>
      <c r="AE45" s="523"/>
      <c r="AF45" s="523"/>
      <c r="AG45" s="523"/>
      <c r="AH45" s="523"/>
      <c r="AI45" s="523"/>
      <c r="AJ45" s="523"/>
      <c r="AK45" s="523"/>
      <c r="AL45" s="523"/>
      <c r="AM45" s="523"/>
      <c r="AN45" s="523"/>
      <c r="AO45" s="523"/>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row>
    <row r="46" spans="1:3090" x14ac:dyDescent="0.3">
      <c r="A46" s="428" t="s">
        <v>534</v>
      </c>
      <c r="B46" s="429"/>
      <c r="C46" s="429"/>
      <c r="D46" s="429"/>
      <c r="E46" s="429"/>
      <c r="F46" s="429"/>
      <c r="G46" s="429"/>
      <c r="H46" s="429"/>
      <c r="I46" s="429"/>
      <c r="J46" s="429"/>
      <c r="K46" s="429"/>
      <c r="L46" s="429"/>
      <c r="M46" s="429"/>
      <c r="N46" s="429"/>
      <c r="O46" s="429"/>
      <c r="P46" s="429"/>
      <c r="Q46" s="429"/>
      <c r="R46" s="429"/>
      <c r="S46" s="429"/>
      <c r="T46" s="429"/>
      <c r="U46" s="429"/>
      <c r="V46" s="429"/>
      <c r="W46" s="429"/>
      <c r="X46" s="429"/>
      <c r="Y46" s="429"/>
      <c r="Z46" s="429"/>
      <c r="AA46" s="430"/>
      <c r="AB46" s="523"/>
      <c r="AC46" s="523"/>
      <c r="AD46" s="523"/>
      <c r="AE46" s="523"/>
      <c r="AF46" s="523"/>
      <c r="AG46" s="523"/>
      <c r="AH46" s="523"/>
      <c r="AI46" s="523"/>
      <c r="AJ46" s="523"/>
      <c r="AK46" s="523"/>
      <c r="AL46" s="523"/>
      <c r="AM46" s="523"/>
      <c r="AN46" s="523"/>
      <c r="AO46" s="523"/>
    </row>
    <row r="47" spans="1:3090" ht="70" x14ac:dyDescent="0.3">
      <c r="A47" s="431" t="s">
        <v>408</v>
      </c>
      <c r="B47" s="432" t="s">
        <v>409</v>
      </c>
      <c r="C47" s="433" t="s">
        <v>410</v>
      </c>
      <c r="D47" s="433" t="s">
        <v>555</v>
      </c>
      <c r="E47" s="433" t="s">
        <v>446</v>
      </c>
      <c r="F47" s="433" t="s">
        <v>354</v>
      </c>
      <c r="G47" s="433" t="s">
        <v>556</v>
      </c>
      <c r="H47" s="434" t="s">
        <v>352</v>
      </c>
      <c r="I47" s="433" t="s">
        <v>222</v>
      </c>
      <c r="J47" s="442" t="s">
        <v>406</v>
      </c>
      <c r="K47" s="443" t="s">
        <v>449</v>
      </c>
      <c r="L47" s="435" t="s">
        <v>1010</v>
      </c>
      <c r="M47" s="436" t="s">
        <v>398</v>
      </c>
      <c r="N47" s="436" t="s">
        <v>533</v>
      </c>
      <c r="O47" s="436" t="s">
        <v>399</v>
      </c>
      <c r="P47" s="436" t="s">
        <v>552</v>
      </c>
      <c r="Q47" s="437" t="s">
        <v>490</v>
      </c>
      <c r="R47" s="444" t="s">
        <v>1011</v>
      </c>
      <c r="S47" s="444" t="s">
        <v>1012</v>
      </c>
      <c r="T47" s="445" t="s">
        <v>1013</v>
      </c>
      <c r="U47" s="445" t="s">
        <v>1014</v>
      </c>
      <c r="V47" s="445" t="s">
        <v>104</v>
      </c>
      <c r="W47" s="445" t="s">
        <v>105</v>
      </c>
      <c r="X47" s="437" t="s">
        <v>331</v>
      </c>
      <c r="Y47" s="437" t="s">
        <v>332</v>
      </c>
      <c r="Z47" s="436" t="s">
        <v>400</v>
      </c>
      <c r="AA47" s="438" t="s">
        <v>558</v>
      </c>
      <c r="AB47" s="523"/>
      <c r="AC47" s="523"/>
      <c r="AD47" s="523"/>
      <c r="AE47" s="523"/>
      <c r="AF47" s="523"/>
      <c r="AG47" s="523"/>
      <c r="AH47" s="523"/>
      <c r="AI47" s="523"/>
      <c r="AJ47" s="523"/>
      <c r="AK47" s="523"/>
      <c r="AL47" s="523"/>
      <c r="AM47" s="523"/>
      <c r="AN47" s="523"/>
      <c r="AO47" s="523"/>
    </row>
    <row r="48" spans="1:3090" x14ac:dyDescent="0.3">
      <c r="A48" s="319" t="str">
        <f>'AG Jul 2022'!K32</f>
        <v>AGL</v>
      </c>
      <c r="B48" s="383" t="str">
        <f>'AG Jul 2022'!L32</f>
        <v>Solar Savers</v>
      </c>
      <c r="C48" s="384">
        <f>IF('AG Jul 2022'!BP32=0,91*'AG Jul 2022'!M32/100,(91*'AG Jul 2022'!M32/100)+'AG Jul 2022'!BP32/4)</f>
        <v>90.660818181818172</v>
      </c>
      <c r="D48" s="384">
        <f>IF('AG Jul 2022'!O32="",$G$6*'AG Jul 2022'!N32/100,IF($G$6&gt;='AG Jul 2022'!P32,('AG Jul 2022'!P32*'AG Jul 2022'!N32/100),($G$6*'AG Jul 2022'!N32/100)))</f>
        <v>121.31076927272724</v>
      </c>
      <c r="E48" s="384">
        <f>IF(AND('AG Jul 2022'!P32&gt;0,'AG Jul 2022'!R32&gt;0),IF($G$6&lt;'AG Jul 2022'!P32,0,IF($G$6&lt;=('AG Jul 2022'!R32+'AG Jul 2022'!P32),(($G$6-'AG Jul 2022'!P32)*'AG Jul 2022'!Q32/100),(('AG Jul 2022'!R32)*'AG Jul 2022'!Q32/100))),0)</f>
        <v>0</v>
      </c>
      <c r="F48" s="384">
        <f>IF('AG Jul 2022'!T32&gt;0,IF(($G$6&lt;'AG Jul 2022'!T32),(0),($G$6-'AG Jul 2022'!T32)*'AG Jul 2022'!U32/100),IF(AND('AG Jul 2022'!R32&gt;0,'AG Jul 2022'!T32=""),IF(($G$6&lt;'AG Jul 2022'!R32),(0),($G$6-'AG Jul 2022'!R32)*'AG Jul 2022'!S32/100),IF(AND('AG Jul 2022'!P32&gt;0,'AG Jul 2022'!R32=""),IF(($G$6&lt;'AG Jul 2022'!P32),(0),($G$6-'AG Jul 2022'!P32)*'AG Jul 2022'!Q32/100),0)))</f>
        <v>0</v>
      </c>
      <c r="G48" s="384">
        <f>$I$6*'AG Jul 2022'!AH32/100</f>
        <v>133.86726954545452</v>
      </c>
      <c r="H48" s="384">
        <f>$H$6*'AG Jul 2022'!W32/100</f>
        <v>54.078686999999981</v>
      </c>
      <c r="I48" s="384">
        <f t="shared" ref="I48:I59" si="22">SUM(C48:H48)</f>
        <v>399.91754399999996</v>
      </c>
      <c r="J48" s="449">
        <f t="shared" ref="J48:J59" si="23">(I48-C48)*4</f>
        <v>1237.0269032727272</v>
      </c>
      <c r="K48" s="449">
        <f t="shared" ref="K48:K59" si="24">I48*4</f>
        <v>1599.6701759999999</v>
      </c>
      <c r="L48" s="450">
        <f>K48*1.1</f>
        <v>1759.6371936</v>
      </c>
      <c r="M48" s="449">
        <f>'AG Jul 2022'!AZ32</f>
        <v>0</v>
      </c>
      <c r="N48" s="449">
        <f>'AG Jul 2022'!BA32</f>
        <v>0</v>
      </c>
      <c r="O48" s="449">
        <f>'AG Jul 2022'!BB32</f>
        <v>0</v>
      </c>
      <c r="P48" s="449">
        <f>'AG Jul 2022'!BC32</f>
        <v>0</v>
      </c>
      <c r="Q48" s="449">
        <f>($E$6*'AG Jul 2022'!AT32/100)*4</f>
        <v>241.51599999999999</v>
      </c>
      <c r="R48" s="448" t="str">
        <f>IF(SUM(M48:P48)=0,"No discount",IF(M48&gt;0,"Guaranteed off bill",IF(N48&gt;0,"Guaranteed off usage",IF(O48&gt;0,"Pay-on-time off bill","Pay-on-time off usage"))))</f>
        <v>No discount</v>
      </c>
      <c r="S48" s="448" t="str">
        <f>IF(OR(A48="Origin Energy",A48="Red Energy",A48="Powershop"),"Inclusive","Exclusive")</f>
        <v>Exclusive</v>
      </c>
      <c r="T48" s="475">
        <f t="shared" ref="T48:T59" si="25">IF(AND(R48="Guaranteed off bill",S48="Inclusive"),((K48*1.1)-((K48*1.1)*M48/100))/1.1,IF(AND(R48="Guaranteed off usage",S48="Inclusive"),((K48*1.1)-((J48*1.1)*N48/100))/1.1,IF(AND(R48="Guaranteed off bill",S48="Exclusive"),K48-(K48*M48/100),IF(AND(R48="Guaranteed off usage",S48="Exclusive"),K48-(J48*N48/100),IF(S48="Inclusive",((K48*1.1))/1.1,K48)))))</f>
        <v>1599.6701759999999</v>
      </c>
      <c r="U48" s="449">
        <f t="shared" ref="U48:U59" si="26">IF(AND(R48="Pay-on-time off bill",S48="Inclusive"),((T48*1.1)-((T48*1.1)*O48/100))/1.1,IF(AND(R48="Pay-on-time off usage",S48="Inclusive"),((T48*1.1)-((J48*1.1)*P48/100))/1.1,IF(AND(R48="Pay-on-time off bill",S48="Exclusive"),T48-(T48*O48/100),IF(AND(R48="Pay-on-time off usage",S48="Exclusive"),T48-(J48*P48/100),IF(S48="Inclusive",((T48*1.1))/1.1,T48)))))</f>
        <v>1599.6701759999999</v>
      </c>
      <c r="V48" s="449">
        <f t="shared" ref="V48:V59" si="27">T48-Q48</f>
        <v>1358.1541759999998</v>
      </c>
      <c r="W48" s="449">
        <f t="shared" ref="W48:W59" si="28">U48-Q48</f>
        <v>1358.1541759999998</v>
      </c>
      <c r="X48" s="385">
        <f>V48*1.1</f>
        <v>1493.9695935999998</v>
      </c>
      <c r="Y48" s="385">
        <f>W48*1.1</f>
        <v>1493.9695935999998</v>
      </c>
      <c r="Z48" s="387">
        <f>'AG Jul 2022'!BL32</f>
        <v>0</v>
      </c>
      <c r="AA48" s="326" t="str">
        <f>'AG Jul 2022'!BM32</f>
        <v>n</v>
      </c>
      <c r="AB48" s="523"/>
      <c r="AC48" s="523"/>
      <c r="AD48" s="523"/>
      <c r="AE48" s="523"/>
      <c r="AF48" s="523"/>
      <c r="AG48" s="523"/>
      <c r="AH48" s="523"/>
      <c r="AI48" s="523"/>
      <c r="AJ48" s="523"/>
      <c r="AK48" s="523"/>
      <c r="AL48" s="523"/>
      <c r="AM48" s="523"/>
      <c r="AN48" s="523"/>
      <c r="AO48" s="523"/>
    </row>
    <row r="49" spans="1:41" x14ac:dyDescent="0.3">
      <c r="A49" s="319" t="str">
        <f>'AG Jul 2022'!K33</f>
        <v>Alinta Energy</v>
      </c>
      <c r="B49" s="383" t="str">
        <f>'AG Jul 2022'!L33</f>
        <v>Home Deal</v>
      </c>
      <c r="C49" s="384">
        <f>IF('AG Jul 2022'!BP33=0,91*'AG Jul 2022'!M33/100,(91*'AG Jul 2022'!M33/100)+'AG Jul 2022'!BP33/4)</f>
        <v>86.27627272727274</v>
      </c>
      <c r="D49" s="384">
        <f>IF('AG Jul 2022'!O33="",$G$6*'AG Jul 2022'!N33/100,IF($G$6&gt;='AG Jul 2022'!P33,('AG Jul 2022'!P33*'AG Jul 2022'!N33/100),($G$6*'AG Jul 2022'!N33/100)))</f>
        <v>120.63790581818181</v>
      </c>
      <c r="E49" s="384">
        <f>IF(AND('AG Jul 2022'!P33&gt;0,'AG Jul 2022'!R33&gt;0),IF($G$6&lt;'AG Jul 2022'!P33,0,IF($G$6&lt;=('AG Jul 2022'!R33+'AG Jul 2022'!P33),(($G$6-'AG Jul 2022'!P33)*'AG Jul 2022'!Q33/100),(('AG Jul 2022'!R33)*'AG Jul 2022'!Q33/100))),0)</f>
        <v>0</v>
      </c>
      <c r="F49" s="384">
        <f>IF('AG Jul 2022'!T33&gt;0,IF(($G$6&lt;'AG Jul 2022'!T33),(0),($G$6-'AG Jul 2022'!T33)*'AG Jul 2022'!U33/100),IF(AND('AG Jul 2022'!R33&gt;0,'AG Jul 2022'!T33=""),IF(($G$6&lt;'AG Jul 2022'!R33),(0),($G$6-'AG Jul 2022'!R33)*'AG Jul 2022'!S33/100),IF(AND('AG Jul 2022'!P33&gt;0,'AG Jul 2022'!R33=""),IF(($G$6&lt;'AG Jul 2022'!P33),(0),($G$6-'AG Jul 2022'!P33)*'AG Jul 2022'!Q33/100),0)))</f>
        <v>0</v>
      </c>
      <c r="G49" s="384">
        <f>$I$6*'AG Jul 2022'!AH33/100</f>
        <v>127.84405636363634</v>
      </c>
      <c r="H49" s="384">
        <f>$H$6*'AG Jul 2022'!W33/100</f>
        <v>54.306592363636348</v>
      </c>
      <c r="I49" s="384">
        <f t="shared" si="22"/>
        <v>389.06482727272726</v>
      </c>
      <c r="J49" s="449">
        <f t="shared" si="23"/>
        <v>1211.1542181818181</v>
      </c>
      <c r="K49" s="449">
        <f t="shared" si="24"/>
        <v>1556.259309090909</v>
      </c>
      <c r="L49" s="450">
        <f t="shared" ref="L49:L59" si="29">K49*1.1</f>
        <v>1711.8852400000001</v>
      </c>
      <c r="M49" s="449">
        <f>'AG Jul 2022'!AZ33</f>
        <v>0</v>
      </c>
      <c r="N49" s="449">
        <f>'AG Jul 2022'!BA33</f>
        <v>0</v>
      </c>
      <c r="O49" s="449">
        <f>'AG Jul 2022'!BB33</f>
        <v>0</v>
      </c>
      <c r="P49" s="449">
        <f>'AG Jul 2022'!BC33</f>
        <v>0</v>
      </c>
      <c r="Q49" s="449">
        <f>($E$6*'AG Jul 2022'!AT33/100)*4</f>
        <v>161.81572</v>
      </c>
      <c r="R49" s="448" t="str">
        <f t="shared" ref="R49:R59" si="30">IF(SUM(M49:P49)=0,"No discount",IF(M49&gt;0,"Guaranteed off bill",IF(N49&gt;0,"Guaranteed off usage",IF(O49&gt;0,"Pay-on-time off bill","Pay-on-time off usage"))))</f>
        <v>No discount</v>
      </c>
      <c r="S49" s="448" t="str">
        <f t="shared" ref="S49:S59" si="31">IF(OR(A49="Origin Energy",A49="Red Energy",A49="Powershop"),"Inclusive","Exclusive")</f>
        <v>Exclusive</v>
      </c>
      <c r="T49" s="475">
        <f t="shared" si="25"/>
        <v>1556.259309090909</v>
      </c>
      <c r="U49" s="449">
        <f t="shared" si="26"/>
        <v>1556.259309090909</v>
      </c>
      <c r="V49" s="449">
        <f t="shared" si="27"/>
        <v>1394.443589090909</v>
      </c>
      <c r="W49" s="449">
        <f t="shared" si="28"/>
        <v>1394.443589090909</v>
      </c>
      <c r="X49" s="385">
        <f t="shared" ref="X49:Y59" si="32">V49*1.1</f>
        <v>1533.8879480000001</v>
      </c>
      <c r="Y49" s="385">
        <f t="shared" si="32"/>
        <v>1533.8879480000001</v>
      </c>
      <c r="Z49" s="387">
        <f>'AG Jul 2022'!BL33</f>
        <v>0</v>
      </c>
      <c r="AA49" s="326" t="str">
        <f>'AG Jul 2022'!BM33</f>
        <v>n</v>
      </c>
      <c r="AB49" s="523"/>
      <c r="AC49" s="523"/>
      <c r="AD49" s="523"/>
      <c r="AE49" s="523"/>
      <c r="AF49" s="523"/>
      <c r="AG49" s="523"/>
      <c r="AH49" s="523"/>
      <c r="AI49" s="523"/>
      <c r="AJ49" s="523"/>
      <c r="AK49" s="523"/>
      <c r="AL49" s="523"/>
      <c r="AM49" s="523"/>
      <c r="AN49" s="523"/>
      <c r="AO49" s="523"/>
    </row>
    <row r="50" spans="1:41" x14ac:dyDescent="0.3">
      <c r="A50" s="319" t="str">
        <f>'AG Jul 2022'!K34</f>
        <v>Diamond Energy</v>
      </c>
      <c r="B50" s="383" t="str">
        <f>'AG Jul 2022'!L34</f>
        <v>Renewable Saver</v>
      </c>
      <c r="C50" s="384">
        <f>IF('AG Jul 2022'!BP34=0,91*'AG Jul 2022'!M34/100,(91*'AG Jul 2022'!M34/100)+'AG Jul 2022'!BP34/4)</f>
        <v>102.82999999999998</v>
      </c>
      <c r="D50" s="384">
        <f>IF('AG Jul 2022'!O34="",$G$6*'AG Jul 2022'!N34/100,IF($G$6&gt;='AG Jul 2022'!P34,('AG Jul 2022'!P34*'AG Jul 2022'!N34/100),($G$6*'AG Jul 2022'!N34/100)))</f>
        <v>106.48606799999999</v>
      </c>
      <c r="E50" s="384">
        <f>IF(AND('AG Jul 2022'!P34&gt;0,'AG Jul 2022'!R34&gt;0),IF($G$6&lt;'AG Jul 2022'!P34,0,IF($G$6&lt;=('AG Jul 2022'!R34+'AG Jul 2022'!P34),(($G$6-'AG Jul 2022'!P34)*'AG Jul 2022'!Q34/100),(('AG Jul 2022'!R34)*'AG Jul 2022'!Q34/100))),0)</f>
        <v>0</v>
      </c>
      <c r="F50" s="384">
        <f>IF('AG Jul 2022'!T34&gt;0,IF(($G$6&lt;'AG Jul 2022'!T34),(0),($G$6-'AG Jul 2022'!T34)*'AG Jul 2022'!U34/100),IF(AND('AG Jul 2022'!R34&gt;0,'AG Jul 2022'!T34=""),IF(($G$6&lt;'AG Jul 2022'!R34),(0),($G$6-'AG Jul 2022'!R34)*'AG Jul 2022'!S34/100),IF(AND('AG Jul 2022'!P34&gt;0,'AG Jul 2022'!R34=""),IF(($G$6&lt;'AG Jul 2022'!P34),(0),($G$6-'AG Jul 2022'!P34)*'AG Jul 2022'!Q34/100),0)))</f>
        <v>0</v>
      </c>
      <c r="G50" s="384">
        <f>$I$6*'AG Jul 2022'!AH34/100</f>
        <v>131.31689999999998</v>
      </c>
      <c r="H50" s="384">
        <f>$H$6*'AG Jul 2022'!W34/100</f>
        <v>78.79013999999998</v>
      </c>
      <c r="I50" s="384">
        <f t="shared" si="22"/>
        <v>419.42310799999996</v>
      </c>
      <c r="J50" s="449">
        <f t="shared" si="23"/>
        <v>1266.3724319999999</v>
      </c>
      <c r="K50" s="449">
        <f t="shared" si="24"/>
        <v>1677.6924319999998</v>
      </c>
      <c r="L50" s="450">
        <f t="shared" si="29"/>
        <v>1845.4616751999999</v>
      </c>
      <c r="M50" s="449">
        <f>'AG Jul 2022'!AZ34</f>
        <v>0</v>
      </c>
      <c r="N50" s="449">
        <f>'AG Jul 2022'!BA34</f>
        <v>0</v>
      </c>
      <c r="O50" s="449">
        <f>'AG Jul 2022'!BB34</f>
        <v>2</v>
      </c>
      <c r="P50" s="449">
        <f>'AG Jul 2022'!BC34</f>
        <v>0</v>
      </c>
      <c r="Q50" s="449">
        <f>($E$6*'AG Jul 2022'!AT34/100)*4</f>
        <v>125.58832000000001</v>
      </c>
      <c r="R50" s="448" t="str">
        <f t="shared" si="30"/>
        <v>Pay-on-time off bill</v>
      </c>
      <c r="S50" s="448" t="str">
        <f t="shared" si="31"/>
        <v>Exclusive</v>
      </c>
      <c r="T50" s="475">
        <f t="shared" si="25"/>
        <v>1677.6924319999998</v>
      </c>
      <c r="U50" s="449">
        <f t="shared" si="26"/>
        <v>1644.1385833599998</v>
      </c>
      <c r="V50" s="449">
        <f t="shared" si="27"/>
        <v>1552.1041119999998</v>
      </c>
      <c r="W50" s="449">
        <f t="shared" si="28"/>
        <v>1518.5502633599997</v>
      </c>
      <c r="X50" s="385">
        <f t="shared" si="32"/>
        <v>1707.3145231999999</v>
      </c>
      <c r="Y50" s="385">
        <f t="shared" si="32"/>
        <v>1670.4052896959997</v>
      </c>
      <c r="Z50" s="387">
        <f>'AG Jul 2022'!BL34</f>
        <v>0</v>
      </c>
      <c r="AA50" s="326" t="str">
        <f>'AG Jul 2022'!BM34</f>
        <v>n</v>
      </c>
      <c r="AB50" s="523"/>
      <c r="AC50" s="523"/>
      <c r="AD50" s="523"/>
      <c r="AE50" s="523"/>
      <c r="AF50" s="523"/>
      <c r="AG50" s="523"/>
      <c r="AH50" s="523"/>
      <c r="AI50" s="523"/>
      <c r="AJ50" s="523"/>
      <c r="AK50" s="523"/>
      <c r="AL50" s="523"/>
      <c r="AM50" s="523"/>
      <c r="AN50" s="523"/>
      <c r="AO50" s="523"/>
    </row>
    <row r="51" spans="1:41" x14ac:dyDescent="0.3">
      <c r="A51" s="319" t="str">
        <f>'AG Jul 2022'!K35</f>
        <v>Dodo Power &amp; Gas</v>
      </c>
      <c r="B51" s="383" t="str">
        <f>'AG Jul 2022'!L35</f>
        <v>Market offer</v>
      </c>
      <c r="C51" s="384">
        <f>IF('AG Jul 2022'!BP35=0,91*'AG Jul 2022'!M35/100,(91*'AG Jul 2022'!M35/100)+'AG Jul 2022'!BP35/4)</f>
        <v>98.470272727272715</v>
      </c>
      <c r="D51" s="384">
        <f>IF('AG Jul 2022'!O35="",$G$6*'AG Jul 2022'!N35/100,IF($G$6&gt;='AG Jul 2022'!P35,('AG Jul 2022'!P35*'AG Jul 2022'!N35/100),($G$6*'AG Jul 2022'!N35/100)))</f>
        <v>103.18686654545452</v>
      </c>
      <c r="E51" s="384">
        <f>IF(AND('AG Jul 2022'!P35&gt;0,'AG Jul 2022'!R35&gt;0),IF($G$6&lt;'AG Jul 2022'!P35,0,IF($G$6&lt;=('AG Jul 2022'!R35+'AG Jul 2022'!P35),(($G$6-'AG Jul 2022'!P35)*'AG Jul 2022'!Q35/100),(('AG Jul 2022'!R35)*'AG Jul 2022'!Q35/100))),0)</f>
        <v>0</v>
      </c>
      <c r="F51" s="384">
        <f>IF('AG Jul 2022'!T35&gt;0,IF(($G$6&lt;'AG Jul 2022'!T35),(0),($G$6-'AG Jul 2022'!T35)*'AG Jul 2022'!U35/100),IF(AND('AG Jul 2022'!R35&gt;0,'AG Jul 2022'!T35=""),IF(($G$6&lt;'AG Jul 2022'!R35),(0),($G$6-'AG Jul 2022'!R35)*'AG Jul 2022'!S35/100),IF(AND('AG Jul 2022'!P35&gt;0,'AG Jul 2022'!R35=""),IF(($G$6&lt;'AG Jul 2022'!P35),(0),($G$6-'AG Jul 2022'!P35)*'AG Jul 2022'!Q35/100),0)))</f>
        <v>0</v>
      </c>
      <c r="G51" s="384">
        <f>$I$6*'AG Jul 2022'!AH35/100</f>
        <v>116.66584090909089</v>
      </c>
      <c r="H51" s="384">
        <f>$H$6*'AG Jul 2022'!W35/100</f>
        <v>63.943733454545445</v>
      </c>
      <c r="I51" s="384">
        <f t="shared" si="22"/>
        <v>382.26671363636359</v>
      </c>
      <c r="J51" s="449">
        <f t="shared" si="23"/>
        <v>1135.1857636363634</v>
      </c>
      <c r="K51" s="449">
        <f t="shared" si="24"/>
        <v>1529.0668545454544</v>
      </c>
      <c r="L51" s="450">
        <f t="shared" si="29"/>
        <v>1681.97354</v>
      </c>
      <c r="M51" s="449">
        <f>'AG Jul 2022'!AZ35</f>
        <v>0</v>
      </c>
      <c r="N51" s="449">
        <f>'AG Jul 2022'!BA35</f>
        <v>0</v>
      </c>
      <c r="O51" s="449">
        <f>'AG Jul 2022'!BB35</f>
        <v>0</v>
      </c>
      <c r="P51" s="449">
        <f>'AG Jul 2022'!BC35</f>
        <v>0</v>
      </c>
      <c r="Q51" s="449">
        <f>($E$6*'AG Jul 2022'!AT35/100)*4</f>
        <v>149.73992000000001</v>
      </c>
      <c r="R51" s="448" t="str">
        <f t="shared" si="30"/>
        <v>No discount</v>
      </c>
      <c r="S51" s="448" t="str">
        <f t="shared" si="31"/>
        <v>Exclusive</v>
      </c>
      <c r="T51" s="475">
        <f t="shared" si="25"/>
        <v>1529.0668545454544</v>
      </c>
      <c r="U51" s="449">
        <f t="shared" si="26"/>
        <v>1529.0668545454544</v>
      </c>
      <c r="V51" s="449">
        <f t="shared" si="27"/>
        <v>1379.3269345454544</v>
      </c>
      <c r="W51" s="449">
        <f t="shared" si="28"/>
        <v>1379.3269345454544</v>
      </c>
      <c r="X51" s="385">
        <f t="shared" si="32"/>
        <v>1517.259628</v>
      </c>
      <c r="Y51" s="385">
        <f t="shared" si="32"/>
        <v>1517.259628</v>
      </c>
      <c r="Z51" s="387">
        <f>'AG Jul 2022'!BL35</f>
        <v>0</v>
      </c>
      <c r="AA51" s="326" t="str">
        <f>'AG Jul 2022'!BM35</f>
        <v>n</v>
      </c>
      <c r="AB51" s="523"/>
      <c r="AC51" s="523"/>
      <c r="AD51" s="523"/>
      <c r="AE51" s="523"/>
      <c r="AF51" s="523"/>
      <c r="AG51" s="523"/>
      <c r="AH51" s="523"/>
      <c r="AI51" s="523"/>
      <c r="AJ51" s="523"/>
      <c r="AK51" s="523"/>
      <c r="AL51" s="523"/>
      <c r="AM51" s="523"/>
      <c r="AN51" s="523"/>
      <c r="AO51" s="523"/>
    </row>
    <row r="52" spans="1:41" x14ac:dyDescent="0.3">
      <c r="A52" s="319" t="str">
        <f>'AG Jul 2022'!K36</f>
        <v>EnergyAustralia</v>
      </c>
      <c r="B52" s="383" t="str">
        <f>'AG Jul 2022'!L36</f>
        <v>Solar Max</v>
      </c>
      <c r="C52" s="384">
        <f>IF('AG Jul 2022'!BP36=0,91*'AG Jul 2022'!M36/100,(91*'AG Jul 2022'!M36/100)+'AG Jul 2022'!BP36/4)</f>
        <v>86.358999999999995</v>
      </c>
      <c r="D52" s="384">
        <f>IF('AG Jul 2022'!O36="",$G$6*'AG Jul 2022'!N36/100,IF($G$6&gt;='AG Jul 2022'!P36,('AG Jul 2022'!P36*'AG Jul 2022'!N36/100),($G$6*'AG Jul 2022'!N36/100)))</f>
        <v>125.47818163636363</v>
      </c>
      <c r="E52" s="384">
        <f>IF(AND('AG Jul 2022'!P36&gt;0,'AG Jul 2022'!R36&gt;0),IF($G$6&lt;'AG Jul 2022'!P36,0,IF($G$6&lt;=('AG Jul 2022'!R36+'AG Jul 2022'!P36),(($G$6-'AG Jul 2022'!P36)*'AG Jul 2022'!Q36/100),(('AG Jul 2022'!R36)*'AG Jul 2022'!Q36/100))),0)</f>
        <v>0</v>
      </c>
      <c r="F52" s="384">
        <f>IF('AG Jul 2022'!T36&gt;0,IF(($G$6&lt;'AG Jul 2022'!T36),(0),($G$6-'AG Jul 2022'!T36)*'AG Jul 2022'!U36/100),IF(AND('AG Jul 2022'!R36&gt;0,'AG Jul 2022'!T36=""),IF(($G$6&lt;'AG Jul 2022'!R36),(0),($G$6-'AG Jul 2022'!R36)*'AG Jul 2022'!S36/100),IF(AND('AG Jul 2022'!P36&gt;0,'AG Jul 2022'!R36=""),IF(($G$6&lt;'AG Jul 2022'!P36),(0),($G$6-'AG Jul 2022'!P36)*'AG Jul 2022'!Q36/100),0)))</f>
        <v>0</v>
      </c>
      <c r="G52" s="384">
        <f>$I$6*'AG Jul 2022'!AH36/100</f>
        <v>150.3090136363636</v>
      </c>
      <c r="H52" s="384">
        <f>$H$6*'AG Jul 2022'!W36/100</f>
        <v>64.432102090909069</v>
      </c>
      <c r="I52" s="384">
        <f t="shared" si="22"/>
        <v>426.57829736363635</v>
      </c>
      <c r="J52" s="449">
        <f t="shared" si="23"/>
        <v>1360.8771894545455</v>
      </c>
      <c r="K52" s="449">
        <f t="shared" si="24"/>
        <v>1706.3131894545454</v>
      </c>
      <c r="L52" s="450">
        <f t="shared" si="29"/>
        <v>1876.9445084000001</v>
      </c>
      <c r="M52" s="449">
        <f>'AG Jul 2022'!AZ36</f>
        <v>0</v>
      </c>
      <c r="N52" s="449">
        <f>'AG Jul 2022'!BA36</f>
        <v>0</v>
      </c>
      <c r="O52" s="449">
        <f>'AG Jul 2022'!BB36</f>
        <v>0</v>
      </c>
      <c r="P52" s="449">
        <f>'AG Jul 2022'!BC36</f>
        <v>0</v>
      </c>
      <c r="Q52" s="449">
        <f>($E$6*'AG Jul 2022'!AT36/100)*4</f>
        <v>241.51599999999999</v>
      </c>
      <c r="R52" s="448" t="str">
        <f t="shared" si="30"/>
        <v>No discount</v>
      </c>
      <c r="S52" s="448" t="str">
        <f t="shared" si="31"/>
        <v>Exclusive</v>
      </c>
      <c r="T52" s="475">
        <f t="shared" si="25"/>
        <v>1706.3131894545454</v>
      </c>
      <c r="U52" s="449">
        <f t="shared" si="26"/>
        <v>1706.3131894545454</v>
      </c>
      <c r="V52" s="449">
        <f t="shared" si="27"/>
        <v>1464.7971894545453</v>
      </c>
      <c r="W52" s="449">
        <f t="shared" si="28"/>
        <v>1464.7971894545453</v>
      </c>
      <c r="X52" s="385">
        <f t="shared" si="32"/>
        <v>1611.2769083999999</v>
      </c>
      <c r="Y52" s="385">
        <f t="shared" si="32"/>
        <v>1611.2769083999999</v>
      </c>
      <c r="Z52" s="387">
        <f>'AG Jul 2022'!BL36</f>
        <v>0</v>
      </c>
      <c r="AA52" s="326" t="str">
        <f>'AG Jul 2022'!BM36</f>
        <v>n</v>
      </c>
      <c r="AB52" s="523"/>
      <c r="AC52" s="523"/>
      <c r="AD52" s="523"/>
      <c r="AE52" s="523"/>
      <c r="AF52" s="523"/>
      <c r="AG52" s="523"/>
      <c r="AH52" s="523"/>
      <c r="AI52" s="523"/>
      <c r="AJ52" s="523"/>
      <c r="AK52" s="523"/>
      <c r="AL52" s="523"/>
      <c r="AM52" s="523"/>
      <c r="AN52" s="523"/>
      <c r="AO52" s="523"/>
    </row>
    <row r="53" spans="1:41" x14ac:dyDescent="0.3">
      <c r="A53" s="319" t="str">
        <f>'AG Jul 2022'!K37</f>
        <v>Origin Energy</v>
      </c>
      <c r="B53" s="383" t="str">
        <f>'AG Jul 2022'!L37</f>
        <v>Solar Boost</v>
      </c>
      <c r="C53" s="384">
        <f>IF('AG Jul 2022'!BP37=0,91*'AG Jul 2022'!M37/100,(91*'AG Jul 2022'!M37/100)+'AG Jul 2022'!BP37/4)</f>
        <v>86.102545454545449</v>
      </c>
      <c r="D53" s="384">
        <f>IF('AG Jul 2022'!O37="",$G$6*'AG Jul 2022'!N37/100,IF($G$6&gt;='AG Jul 2022'!P37,('AG Jul 2022'!P37*'AG Jul 2022'!N37/100),($G$6*'AG Jul 2022'!N37/100)))</f>
        <v>135.31067018181818</v>
      </c>
      <c r="E53" s="384">
        <f>IF(AND('AG Jul 2022'!P37&gt;0,'AG Jul 2022'!R37&gt;0),IF($G$6&lt;'AG Jul 2022'!P37,0,IF($G$6&lt;=('AG Jul 2022'!R37+'AG Jul 2022'!P37),(($G$6-'AG Jul 2022'!P37)*'AG Jul 2022'!Q37/100),(('AG Jul 2022'!R37)*'AG Jul 2022'!Q37/100))),0)</f>
        <v>0</v>
      </c>
      <c r="F53" s="384">
        <f>IF('AG Jul 2022'!T37&gt;0,IF(($G$6&lt;'AG Jul 2022'!T37),(0),($G$6-'AG Jul 2022'!T37)*'AG Jul 2022'!U37/100),IF(AND('AG Jul 2022'!R37&gt;0,'AG Jul 2022'!T37=""),IF(($G$6&lt;'AG Jul 2022'!R37),(0),($G$6-'AG Jul 2022'!R37)*'AG Jul 2022'!S37/100),IF(AND('AG Jul 2022'!P37&gt;0,'AG Jul 2022'!R37=""),IF(($G$6&lt;'AG Jul 2022'!P37),(0),($G$6-'AG Jul 2022'!P37)*'AG Jul 2022'!Q37/100),0)))</f>
        <v>0</v>
      </c>
      <c r="G53" s="384">
        <f>$I$6*'AG Jul 2022'!AH37/100</f>
        <v>154.05317318181818</v>
      </c>
      <c r="H53" s="384">
        <f>$H$6*'AG Jul 2022'!W37/100</f>
        <v>53.460086727272717</v>
      </c>
      <c r="I53" s="384">
        <f t="shared" si="22"/>
        <v>428.92647554545454</v>
      </c>
      <c r="J53" s="449">
        <f t="shared" si="23"/>
        <v>1371.2957203636363</v>
      </c>
      <c r="K53" s="449">
        <f t="shared" si="24"/>
        <v>1715.7059021818181</v>
      </c>
      <c r="L53" s="450">
        <f t="shared" si="29"/>
        <v>1887.2764924000001</v>
      </c>
      <c r="M53" s="449">
        <f>'AG Jul 2022'!AZ37</f>
        <v>0</v>
      </c>
      <c r="N53" s="449">
        <f>'AG Jul 2022'!BA37</f>
        <v>0</v>
      </c>
      <c r="O53" s="449">
        <f>'AG Jul 2022'!BB37</f>
        <v>0</v>
      </c>
      <c r="P53" s="449">
        <f>'AG Jul 2022'!BC37</f>
        <v>0</v>
      </c>
      <c r="Q53" s="449">
        <f>($E$6*'AG Jul 2022'!AT37/100)*4</f>
        <v>241.51599999999999</v>
      </c>
      <c r="R53" s="448" t="str">
        <f t="shared" si="30"/>
        <v>No discount</v>
      </c>
      <c r="S53" s="448" t="str">
        <f t="shared" si="31"/>
        <v>Inclusive</v>
      </c>
      <c r="T53" s="475">
        <f t="shared" si="25"/>
        <v>1715.7059021818181</v>
      </c>
      <c r="U53" s="449">
        <f t="shared" si="26"/>
        <v>1715.7059021818181</v>
      </c>
      <c r="V53" s="449">
        <f t="shared" si="27"/>
        <v>1474.1899021818181</v>
      </c>
      <c r="W53" s="449">
        <f t="shared" si="28"/>
        <v>1474.1899021818181</v>
      </c>
      <c r="X53" s="385">
        <f t="shared" si="32"/>
        <v>1621.6088924000001</v>
      </c>
      <c r="Y53" s="385">
        <f t="shared" si="32"/>
        <v>1621.6088924000001</v>
      </c>
      <c r="Z53" s="387">
        <f>'AG Jul 2022'!BL37</f>
        <v>0</v>
      </c>
      <c r="AA53" s="326" t="str">
        <f>'AG Jul 2022'!BM37</f>
        <v>n</v>
      </c>
      <c r="AB53" s="523"/>
      <c r="AC53" s="523"/>
      <c r="AD53" s="523"/>
      <c r="AE53" s="523"/>
      <c r="AF53" s="523"/>
      <c r="AG53" s="523"/>
      <c r="AH53" s="523"/>
      <c r="AI53" s="523"/>
      <c r="AJ53" s="523"/>
      <c r="AK53" s="523"/>
      <c r="AL53" s="523"/>
      <c r="AM53" s="523"/>
      <c r="AN53" s="523"/>
      <c r="AO53" s="523"/>
    </row>
    <row r="54" spans="1:41" x14ac:dyDescent="0.3">
      <c r="A54" s="319" t="str">
        <f>'AG Jul 2022'!K38</f>
        <v>Powershop</v>
      </c>
      <c r="B54" s="383" t="str">
        <f>'AG Jul 2022'!L38</f>
        <v>Carbon neutral</v>
      </c>
      <c r="C54" s="384">
        <f>IF('AG Jul 2022'!BP38=0,91*'AG Jul 2022'!M38/100,(91*'AG Jul 2022'!M38/100)+'AG Jul 2022'!BP38/4)</f>
        <v>100.55499999999998</v>
      </c>
      <c r="D54" s="384">
        <f>IF('AG Jul 2022'!O38="",$G$6*'AG Jul 2022'!N38/100,IF($G$6&gt;='AG Jul 2022'!P38,('AG Jul 2022'!P38*'AG Jul 2022'!N38/100),($G$6*'AG Jul 2022'!N38/100)))</f>
        <v>53.698844727272714</v>
      </c>
      <c r="E54" s="384">
        <f>IF(AND('AG Jul 2022'!P38&gt;0,'AG Jul 2022'!R38&gt;0),IF($G$6&lt;'AG Jul 2022'!P38,0,IF($G$6&lt;=('AG Jul 2022'!R38+'AG Jul 2022'!P38),(($G$6-'AG Jul 2022'!P38)*'AG Jul 2022'!Q38/100),(('AG Jul 2022'!R38)*'AG Jul 2022'!Q38/100))),0)</f>
        <v>0</v>
      </c>
      <c r="F54" s="384">
        <f>IF('AG Jul 2022'!T38&gt;0,IF(($G$6&lt;'AG Jul 2022'!T38),(0),($G$6-'AG Jul 2022'!T38)*'AG Jul 2022'!U38/100),IF(AND('AG Jul 2022'!R38&gt;0,'AG Jul 2022'!T38=""),IF(($G$6&lt;'AG Jul 2022'!R38),(0),($G$6-'AG Jul 2022'!R38)*'AG Jul 2022'!S38/100),IF(AND('AG Jul 2022'!P38&gt;0,'AG Jul 2022'!R38=""),IF(($G$6&lt;'AG Jul 2022'!P38),(0),($G$6-'AG Jul 2022'!P38)*'AG Jul 2022'!Q38/100),0)))</f>
        <v>0</v>
      </c>
      <c r="G54" s="384">
        <f>$I$6*'AG Jul 2022'!AH38/100</f>
        <v>134.24711181818179</v>
      </c>
      <c r="H54" s="384">
        <f>$H$6*'AG Jul 2022'!W38/100</f>
        <v>80.548267090909064</v>
      </c>
      <c r="I54" s="384">
        <f t="shared" si="22"/>
        <v>369.04922363636354</v>
      </c>
      <c r="J54" s="449">
        <f t="shared" si="23"/>
        <v>1073.9768945454543</v>
      </c>
      <c r="K54" s="449">
        <f t="shared" si="24"/>
        <v>1476.1968945454541</v>
      </c>
      <c r="L54" s="450">
        <f t="shared" si="29"/>
        <v>1623.8165839999997</v>
      </c>
      <c r="M54" s="449">
        <f>'AG Jul 2022'!AZ38</f>
        <v>0</v>
      </c>
      <c r="N54" s="449">
        <f>'AG Jul 2022'!BA38</f>
        <v>0</v>
      </c>
      <c r="O54" s="449">
        <f>'AG Jul 2022'!BB38</f>
        <v>0</v>
      </c>
      <c r="P54" s="449">
        <f>'AG Jul 2022'!BC38</f>
        <v>0</v>
      </c>
      <c r="Q54" s="449">
        <f>($E$6*'AG Jul 2022'!AT38/100)*4</f>
        <v>120.758</v>
      </c>
      <c r="R54" s="448" t="str">
        <f t="shared" si="30"/>
        <v>No discount</v>
      </c>
      <c r="S54" s="448" t="str">
        <f t="shared" si="31"/>
        <v>Inclusive</v>
      </c>
      <c r="T54" s="475">
        <f t="shared" si="25"/>
        <v>1476.1968945454541</v>
      </c>
      <c r="U54" s="449">
        <f t="shared" si="26"/>
        <v>1476.1968945454541</v>
      </c>
      <c r="V54" s="449">
        <f t="shared" si="27"/>
        <v>1355.4388945454541</v>
      </c>
      <c r="W54" s="449">
        <f t="shared" si="28"/>
        <v>1355.4388945454541</v>
      </c>
      <c r="X54" s="385">
        <f t="shared" si="32"/>
        <v>1490.9827839999996</v>
      </c>
      <c r="Y54" s="385">
        <f t="shared" si="32"/>
        <v>1490.9827839999996</v>
      </c>
      <c r="Z54" s="387">
        <f>'AG Jul 2022'!BL38</f>
        <v>0</v>
      </c>
      <c r="AA54" s="326" t="str">
        <f>'AG Jul 2022'!BM38</f>
        <v>n</v>
      </c>
      <c r="AB54" s="523"/>
      <c r="AC54" s="523"/>
      <c r="AD54" s="523"/>
      <c r="AE54" s="523"/>
      <c r="AF54" s="523"/>
      <c r="AG54" s="523"/>
      <c r="AH54" s="523"/>
      <c r="AI54" s="523"/>
      <c r="AJ54" s="523"/>
      <c r="AK54" s="523"/>
      <c r="AL54" s="523"/>
      <c r="AM54" s="523"/>
      <c r="AN54" s="523"/>
      <c r="AO54" s="523"/>
    </row>
    <row r="55" spans="1:41" x14ac:dyDescent="0.3">
      <c r="A55" s="319" t="str">
        <f>'AG Jul 2022'!K39</f>
        <v>Red Energy</v>
      </c>
      <c r="B55" s="383" t="str">
        <f>'AG Jul 2022'!L39</f>
        <v>Solar Saver</v>
      </c>
      <c r="C55" s="384">
        <f>IF('AG Jul 2022'!BP39=0,91*'AG Jul 2022'!M39/100,(91*'AG Jul 2022'!M39/100)+'AG Jul 2022'!BP39/4)</f>
        <v>91.909999999999982</v>
      </c>
      <c r="D55" s="384">
        <f>IF('AG Jul 2022'!O39="",$G$6*'AG Jul 2022'!N39/100,IF($G$6&gt;='AG Jul 2022'!P39,('AG Jul 2022'!P39*'AG Jul 2022'!N39/100),($G$6*'AG Jul 2022'!N39/100)))</f>
        <v>97.890779999999992</v>
      </c>
      <c r="E55" s="384">
        <f>IF(AND('AG Jul 2022'!P39&gt;0,'AG Jul 2022'!R39&gt;0),IF($G$6&lt;'AG Jul 2022'!P39,0,IF($G$6&lt;=('AG Jul 2022'!R39+'AG Jul 2022'!P39),(($G$6-'AG Jul 2022'!P39)*'AG Jul 2022'!Q39/100),(('AG Jul 2022'!R39)*'AG Jul 2022'!Q39/100))),0)</f>
        <v>0</v>
      </c>
      <c r="F55" s="384">
        <f>IF('AG Jul 2022'!T39&gt;0,IF(($G$6&lt;'AG Jul 2022'!T39),(0),($G$6-'AG Jul 2022'!T39)*'AG Jul 2022'!U39/100),IF(AND('AG Jul 2022'!R39&gt;0,'AG Jul 2022'!T39=""),IF(($G$6&lt;'AG Jul 2022'!R39),(0),($G$6-'AG Jul 2022'!R39)*'AG Jul 2022'!S39/100),IF(AND('AG Jul 2022'!P39&gt;0,'AG Jul 2022'!R39=""),IF(($G$6&lt;'AG Jul 2022'!P39),(0),($G$6-'AG Jul 2022'!P39)*'AG Jul 2022'!Q39/100),0)))</f>
        <v>0</v>
      </c>
      <c r="G55" s="384">
        <f>$I$6*'AG Jul 2022'!AH39/100</f>
        <v>152.208225</v>
      </c>
      <c r="H55" s="384">
        <f>$H$6*'AG Jul 2022'!W39/100</f>
        <v>56.585645999999976</v>
      </c>
      <c r="I55" s="384">
        <f t="shared" si="22"/>
        <v>398.594651</v>
      </c>
      <c r="J55" s="449">
        <f t="shared" si="23"/>
        <v>1226.7386040000001</v>
      </c>
      <c r="K55" s="449">
        <f t="shared" si="24"/>
        <v>1594.378604</v>
      </c>
      <c r="L55" s="450">
        <f t="shared" si="29"/>
        <v>1753.8164644000001</v>
      </c>
      <c r="M55" s="449">
        <f>'AG Jul 2022'!AZ39</f>
        <v>0</v>
      </c>
      <c r="N55" s="449">
        <f>'AG Jul 2022'!BA39</f>
        <v>0</v>
      </c>
      <c r="O55" s="449">
        <f>'AG Jul 2022'!BB39</f>
        <v>0</v>
      </c>
      <c r="P55" s="449">
        <f>'AG Jul 2022'!BC39</f>
        <v>0</v>
      </c>
      <c r="Q55" s="449">
        <f>($E$6*'AG Jul 2022'!AT39/100)*4</f>
        <v>434.72879999999998</v>
      </c>
      <c r="R55" s="448" t="str">
        <f t="shared" si="30"/>
        <v>No discount</v>
      </c>
      <c r="S55" s="448" t="str">
        <f t="shared" si="31"/>
        <v>Inclusive</v>
      </c>
      <c r="T55" s="475">
        <f t="shared" si="25"/>
        <v>1594.378604</v>
      </c>
      <c r="U55" s="449">
        <f t="shared" si="26"/>
        <v>1594.378604</v>
      </c>
      <c r="V55" s="449">
        <f t="shared" si="27"/>
        <v>1159.6498040000001</v>
      </c>
      <c r="W55" s="449">
        <f t="shared" si="28"/>
        <v>1159.6498040000001</v>
      </c>
      <c r="X55" s="385">
        <f t="shared" si="32"/>
        <v>1275.6147844000002</v>
      </c>
      <c r="Y55" s="385">
        <f t="shared" si="32"/>
        <v>1275.6147844000002</v>
      </c>
      <c r="Z55" s="387">
        <f>'AG Jul 2022'!BL39</f>
        <v>0</v>
      </c>
      <c r="AA55" s="326" t="str">
        <f>'AG Jul 2022'!BM39</f>
        <v>n</v>
      </c>
      <c r="AB55" s="523"/>
      <c r="AC55" s="523"/>
      <c r="AD55" s="523"/>
      <c r="AE55" s="523"/>
      <c r="AF55" s="523"/>
      <c r="AG55" s="523"/>
      <c r="AH55" s="523"/>
      <c r="AI55" s="523"/>
      <c r="AJ55" s="523"/>
      <c r="AK55" s="523"/>
      <c r="AL55" s="523"/>
      <c r="AM55" s="523"/>
      <c r="AN55" s="523"/>
      <c r="AO55" s="523"/>
    </row>
    <row r="56" spans="1:41" x14ac:dyDescent="0.3">
      <c r="A56" s="319" t="str">
        <f>'AG Jul 2022'!K40</f>
        <v>Simply Energy</v>
      </c>
      <c r="B56" s="383" t="str">
        <f>'AG Jul 2022'!L40</f>
        <v>NRMA 1% discount</v>
      </c>
      <c r="C56" s="384">
        <f>IF('AG Jul 2022'!BP40=0,91*'AG Jul 2022'!M40/100,(91*'AG Jul 2022'!M40/100)+'AG Jul 2022'!BP40/4)</f>
        <v>87.426181818181831</v>
      </c>
      <c r="D56" s="384">
        <f>IF('AG Jul 2022'!O40="",$G$6*'AG Jul 2022'!N40/100,IF($G$6&gt;='AG Jul 2022'!P40,('AG Jul 2022'!P40*'AG Jul 2022'!N40/100),($G$6*'AG Jul 2022'!N40/100)))</f>
        <v>119.31388418181815</v>
      </c>
      <c r="E56" s="384">
        <f>IF(AND('AG Jul 2022'!P40&gt;0,'AG Jul 2022'!R40&gt;0),IF($G$6&lt;'AG Jul 2022'!P40,0,IF($G$6&lt;=('AG Jul 2022'!R40+'AG Jul 2022'!P40),(($G$6-'AG Jul 2022'!P40)*'AG Jul 2022'!Q40/100),(('AG Jul 2022'!R40)*'AG Jul 2022'!Q40/100))),0)</f>
        <v>0</v>
      </c>
      <c r="F56" s="384">
        <f>IF('AG Jul 2022'!T40&gt;0,IF(($G$6&lt;'AG Jul 2022'!T40),(0),($G$6-'AG Jul 2022'!T40)*'AG Jul 2022'!U40/100),IF(AND('AG Jul 2022'!R40&gt;0,'AG Jul 2022'!T40=""),IF(($G$6&lt;'AG Jul 2022'!R40),(0),($G$6-'AG Jul 2022'!R40)*'AG Jul 2022'!S40/100),IF(AND('AG Jul 2022'!P40&gt;0,'AG Jul 2022'!R40=""),IF(($G$6&lt;'AG Jul 2022'!P40),(0),($G$6-'AG Jul 2022'!P40)*'AG Jul 2022'!Q40/100),0)))</f>
        <v>0</v>
      </c>
      <c r="G56" s="384">
        <f>$I$6*'AG Jul 2022'!AH40/100</f>
        <v>148.73538136363635</v>
      </c>
      <c r="H56" s="384">
        <f>$H$6*'AG Jul 2022'!W40/100</f>
        <v>67.687892999999988</v>
      </c>
      <c r="I56" s="384">
        <f t="shared" si="22"/>
        <v>423.16334036363634</v>
      </c>
      <c r="J56" s="449">
        <f t="shared" si="23"/>
        <v>1342.9486341818181</v>
      </c>
      <c r="K56" s="449">
        <f t="shared" si="24"/>
        <v>1692.6533614545453</v>
      </c>
      <c r="L56" s="450">
        <f t="shared" si="29"/>
        <v>1861.9186976000001</v>
      </c>
      <c r="M56" s="449">
        <f>'AG Jul 2022'!AZ40</f>
        <v>1</v>
      </c>
      <c r="N56" s="449">
        <f>'AG Jul 2022'!BA40</f>
        <v>0</v>
      </c>
      <c r="O56" s="449">
        <f>'AG Jul 2022'!BB40</f>
        <v>0</v>
      </c>
      <c r="P56" s="449">
        <f>'AG Jul 2022'!BC40</f>
        <v>0</v>
      </c>
      <c r="Q56" s="449">
        <f>($E$6*'AG Jul 2022'!AT40/100)*4</f>
        <v>193.21279999999999</v>
      </c>
      <c r="R56" s="448" t="str">
        <f t="shared" si="30"/>
        <v>Guaranteed off bill</v>
      </c>
      <c r="S56" s="448" t="str">
        <f t="shared" si="31"/>
        <v>Exclusive</v>
      </c>
      <c r="T56" s="475">
        <f t="shared" si="25"/>
        <v>1675.7268278399999</v>
      </c>
      <c r="U56" s="449">
        <f t="shared" si="26"/>
        <v>1675.7268278399999</v>
      </c>
      <c r="V56" s="449">
        <f t="shared" si="27"/>
        <v>1482.5140278399999</v>
      </c>
      <c r="W56" s="449">
        <f t="shared" si="28"/>
        <v>1482.5140278399999</v>
      </c>
      <c r="X56" s="385">
        <f t="shared" si="32"/>
        <v>1630.7654306240001</v>
      </c>
      <c r="Y56" s="385">
        <f t="shared" si="32"/>
        <v>1630.7654306240001</v>
      </c>
      <c r="Z56" s="387">
        <f>'AG Jul 2022'!BL40</f>
        <v>0</v>
      </c>
      <c r="AA56" s="326" t="str">
        <f>'AG Jul 2022'!BM40</f>
        <v>n</v>
      </c>
      <c r="AB56" s="523"/>
      <c r="AC56" s="523"/>
      <c r="AD56" s="523"/>
      <c r="AE56" s="523"/>
      <c r="AF56" s="523"/>
      <c r="AG56" s="523"/>
      <c r="AH56" s="523"/>
      <c r="AI56" s="523"/>
      <c r="AJ56" s="523"/>
      <c r="AK56" s="523"/>
      <c r="AL56" s="523"/>
      <c r="AM56" s="523"/>
      <c r="AN56" s="523"/>
      <c r="AO56" s="523"/>
    </row>
    <row r="57" spans="1:41" x14ac:dyDescent="0.3">
      <c r="A57" s="319" t="str">
        <f>'AG Jul 2022'!K41</f>
        <v>GloBird Energy</v>
      </c>
      <c r="B57" s="383" t="str">
        <f>'AG Jul 2022'!L41</f>
        <v>SolarPlus</v>
      </c>
      <c r="C57" s="384">
        <f>IF('AG Jul 2022'!BP41=0,91*'AG Jul 2022'!M41/100,(91*'AG Jul 2022'!M41/100)+'AG Jul 2022'!BP41/4)</f>
        <v>100.09999999999998</v>
      </c>
      <c r="D57" s="384">
        <f>IF('AG Jul 2022'!O41="",$G$6*'AG Jul 2022'!N41/100,IF($G$6&gt;='AG Jul 2022'!P41,('AG Jul 2022'!P41*'AG Jul 2022'!N41/100),($G$6*'AG Jul 2022'!N41/100)))</f>
        <v>143.25479999999999</v>
      </c>
      <c r="E57" s="384">
        <f>IF(AND('AG Jul 2022'!P41&gt;0,'AG Jul 2022'!R41&gt;0),IF($G$6&lt;'AG Jul 2022'!P41,0,IF($G$6&lt;=('AG Jul 2022'!R41+'AG Jul 2022'!P41),(($G$6-'AG Jul 2022'!P41)*'AG Jul 2022'!Q41/100),(('AG Jul 2022'!R41)*'AG Jul 2022'!Q41/100))),0)</f>
        <v>0</v>
      </c>
      <c r="F57" s="384">
        <f>IF('AG Jul 2022'!T41&gt;0,IF(($G$6&lt;'AG Jul 2022'!T41),(0),($G$6-'AG Jul 2022'!T41)*'AG Jul 2022'!U41/100),IF(AND('AG Jul 2022'!R41&gt;0,'AG Jul 2022'!T41=""),IF(($G$6&lt;'AG Jul 2022'!R41),(0),($G$6-'AG Jul 2022'!R41)*'AG Jul 2022'!S41/100),IF(AND('AG Jul 2022'!P41&gt;0,'AG Jul 2022'!R41=""),IF(($G$6&lt;'AG Jul 2022'!P41),(0),($G$6-'AG Jul 2022'!P41)*'AG Jul 2022'!Q41/100),0)))</f>
        <v>0</v>
      </c>
      <c r="G57" s="384">
        <f>$I$6*'AG Jul 2022'!AH41/100</f>
        <v>250.69589999999999</v>
      </c>
      <c r="H57" s="384">
        <f>$H$6*'AG Jul 2022'!W41/100</f>
        <v>150.41753999999997</v>
      </c>
      <c r="I57" s="384">
        <f t="shared" si="22"/>
        <v>644.46823999999992</v>
      </c>
      <c r="J57" s="449">
        <f t="shared" si="23"/>
        <v>2177.4729599999996</v>
      </c>
      <c r="K57" s="449">
        <f t="shared" si="24"/>
        <v>2577.8729599999997</v>
      </c>
      <c r="L57" s="450">
        <f t="shared" si="29"/>
        <v>2835.6602560000001</v>
      </c>
      <c r="M57" s="449">
        <f>'AG Jul 2022'!AZ41</f>
        <v>0</v>
      </c>
      <c r="N57" s="449">
        <f>'AG Jul 2022'!BA41</f>
        <v>0</v>
      </c>
      <c r="O57" s="449">
        <f>'AG Jul 2022'!BB41</f>
        <v>0</v>
      </c>
      <c r="P57" s="449">
        <f>'AG Jul 2022'!BC41</f>
        <v>0</v>
      </c>
      <c r="Q57" s="449">
        <f>($E$6*'AG Jul 2022'!AT41/100)*4</f>
        <v>483.03199999999998</v>
      </c>
      <c r="R57" s="448" t="str">
        <f t="shared" si="30"/>
        <v>No discount</v>
      </c>
      <c r="S57" s="448" t="str">
        <f t="shared" si="31"/>
        <v>Exclusive</v>
      </c>
      <c r="T57" s="475">
        <f t="shared" si="25"/>
        <v>2577.8729599999997</v>
      </c>
      <c r="U57" s="449">
        <f t="shared" si="26"/>
        <v>2577.8729599999997</v>
      </c>
      <c r="V57" s="449">
        <f t="shared" si="27"/>
        <v>2094.8409599999995</v>
      </c>
      <c r="W57" s="449">
        <f t="shared" si="28"/>
        <v>2094.8409599999995</v>
      </c>
      <c r="X57" s="385">
        <f t="shared" si="32"/>
        <v>2304.3250559999997</v>
      </c>
      <c r="Y57" s="385">
        <f t="shared" si="32"/>
        <v>2304.3250559999997</v>
      </c>
      <c r="Z57" s="387">
        <f>'AG Jul 2022'!BL41</f>
        <v>0</v>
      </c>
      <c r="AA57" s="326" t="str">
        <f>'AG Jul 2022'!BM41</f>
        <v>n</v>
      </c>
      <c r="AB57" s="523"/>
      <c r="AC57" s="523"/>
      <c r="AD57" s="523"/>
      <c r="AE57" s="523"/>
      <c r="AF57" s="523"/>
      <c r="AG57" s="523"/>
      <c r="AH57" s="523"/>
      <c r="AI57" s="523"/>
      <c r="AJ57" s="523"/>
      <c r="AK57" s="523"/>
      <c r="AL57" s="523"/>
      <c r="AM57" s="523"/>
      <c r="AN57" s="523"/>
      <c r="AO57" s="523"/>
    </row>
    <row r="58" spans="1:41" x14ac:dyDescent="0.3">
      <c r="A58" s="319" t="str">
        <f>'AG Jul 2022'!K42</f>
        <v>ReAmped Energy</v>
      </c>
      <c r="B58" s="383" t="str">
        <f>'AG Jul 2022'!L42</f>
        <v>Solar</v>
      </c>
      <c r="C58" s="384">
        <f>IF('AG Jul 2022'!BP42=0,91*'AG Jul 2022'!M42/100,(91*'AG Jul 2022'!M42/100)+'AG Jul 2022'!BP42/4)</f>
        <v>98.114545454545436</v>
      </c>
      <c r="D58" s="384">
        <f>IF('AG Jul 2022'!O42="",$G$6*'AG Jul 2022'!N42/100,IF($G$6&gt;='AG Jul 2022'!P42,('AG Jul 2022'!P42*'AG Jul 2022'!N42/100),($G$6*'AG Jul 2022'!N42/100)))</f>
        <v>143.05945254545452</v>
      </c>
      <c r="E58" s="384">
        <f>IF(AND('AG Jul 2022'!P42&gt;0,'AG Jul 2022'!R42&gt;0),IF($G$6&lt;'AG Jul 2022'!P42,0,IF($G$6&lt;=('AG Jul 2022'!R42+'AG Jul 2022'!P42),(($G$6-'AG Jul 2022'!P42)*'AG Jul 2022'!Q42/100),(('AG Jul 2022'!R42)*'AG Jul 2022'!Q42/100))),0)</f>
        <v>0</v>
      </c>
      <c r="F58" s="384">
        <f>IF('AG Jul 2022'!T42&gt;0,IF(($G$6&lt;'AG Jul 2022'!T42),(0),($G$6-'AG Jul 2022'!T42)*'AG Jul 2022'!U42/100),IF(AND('AG Jul 2022'!R42&gt;0,'AG Jul 2022'!T42=""),IF(($G$6&lt;'AG Jul 2022'!R42),(0),($G$6-'AG Jul 2022'!R42)*'AG Jul 2022'!S42/100),IF(AND('AG Jul 2022'!P42&gt;0,'AG Jul 2022'!R42=""),IF(($G$6&lt;'AG Jul 2022'!P42),(0),($G$6-'AG Jul 2022'!P42)*'AG Jul 2022'!Q42/100),0)))</f>
        <v>0</v>
      </c>
      <c r="G58" s="384">
        <f>$I$6*'AG Jul 2022'!AH42/100</f>
        <v>206.63419636363636</v>
      </c>
      <c r="H58" s="384">
        <f>$H$6*'AG Jul 2022'!W42/100</f>
        <v>122.3200644545454</v>
      </c>
      <c r="I58" s="384">
        <f t="shared" si="22"/>
        <v>570.12825881818173</v>
      </c>
      <c r="J58" s="449">
        <f t="shared" si="23"/>
        <v>1888.0548534545451</v>
      </c>
      <c r="K58" s="449">
        <f t="shared" si="24"/>
        <v>2280.5130352727269</v>
      </c>
      <c r="L58" s="450">
        <f t="shared" si="29"/>
        <v>2508.5643387999999</v>
      </c>
      <c r="M58" s="449">
        <f>'AG Jul 2022'!AZ42</f>
        <v>0</v>
      </c>
      <c r="N58" s="449">
        <f>'AG Jul 2022'!BA42</f>
        <v>0</v>
      </c>
      <c r="O58" s="449">
        <f>'AG Jul 2022'!BB42</f>
        <v>0</v>
      </c>
      <c r="P58" s="449">
        <f>'AG Jul 2022'!BC42</f>
        <v>0</v>
      </c>
      <c r="Q58" s="449">
        <f>($E$6*'AG Jul 2022'!AT42/100)*4</f>
        <v>0</v>
      </c>
      <c r="R58" s="448" t="str">
        <f t="shared" si="30"/>
        <v>No discount</v>
      </c>
      <c r="S58" s="448" t="str">
        <f t="shared" si="31"/>
        <v>Exclusive</v>
      </c>
      <c r="T58" s="475">
        <f t="shared" si="25"/>
        <v>2280.5130352727269</v>
      </c>
      <c r="U58" s="449">
        <f t="shared" si="26"/>
        <v>2280.5130352727269</v>
      </c>
      <c r="V58" s="449">
        <f t="shared" si="27"/>
        <v>2280.5130352727269</v>
      </c>
      <c r="W58" s="449">
        <f t="shared" si="28"/>
        <v>2280.5130352727269</v>
      </c>
      <c r="X58" s="385">
        <f t="shared" si="32"/>
        <v>2508.5643387999999</v>
      </c>
      <c r="Y58" s="385">
        <f t="shared" si="32"/>
        <v>2508.5643387999999</v>
      </c>
      <c r="Z58" s="387">
        <f>'AG Jul 2022'!BL42</f>
        <v>0</v>
      </c>
      <c r="AA58" s="326" t="str">
        <f>'AG Jul 2022'!BM42</f>
        <v>n</v>
      </c>
      <c r="AB58" s="523"/>
      <c r="AC58" s="523"/>
      <c r="AD58" s="523"/>
      <c r="AE58" s="523"/>
      <c r="AF58" s="523"/>
      <c r="AG58" s="523"/>
      <c r="AH58" s="523"/>
      <c r="AI58" s="523"/>
      <c r="AJ58" s="523"/>
      <c r="AK58" s="523"/>
      <c r="AL58" s="523"/>
      <c r="AM58" s="523"/>
      <c r="AN58" s="523"/>
      <c r="AO58" s="523"/>
    </row>
    <row r="59" spans="1:41" x14ac:dyDescent="0.3">
      <c r="A59" s="319" t="str">
        <f>'AG Jul 2022'!K43</f>
        <v>Sumo Power</v>
      </c>
      <c r="B59" s="383" t="str">
        <f>'AG Jul 2022'!L43</f>
        <v>Assure</v>
      </c>
      <c r="C59" s="384">
        <f>IF('AG Jul 2022'!BP43=0,91*'AG Jul 2022'!M43/100,(91*'AG Jul 2022'!M43/100)+'AG Jul 2022'!BP43/4)</f>
        <v>90.09</v>
      </c>
      <c r="D59" s="384">
        <f>IF('AG Jul 2022'!O43="",$G$6*'AG Jul 2022'!N43/100,IF($G$6&gt;='AG Jul 2022'!P43,('AG Jul 2022'!P43*'AG Jul 2022'!N43/100),($G$6*'AG Jul 2022'!N43/100)))</f>
        <v>100.27835999999999</v>
      </c>
      <c r="E59" s="384">
        <f>IF(AND('AG Jul 2022'!P43&gt;0,'AG Jul 2022'!R43&gt;0),IF($G$6&lt;'AG Jul 2022'!P43,0,IF($G$6&lt;=('AG Jul 2022'!R43+'AG Jul 2022'!P43),(($G$6-'AG Jul 2022'!P43)*'AG Jul 2022'!Q43/100),(('AG Jul 2022'!R43)*'AG Jul 2022'!Q43/100))),0)</f>
        <v>0</v>
      </c>
      <c r="F59" s="384">
        <f>IF('AG Jul 2022'!T43&gt;0,IF(($G$6&lt;'AG Jul 2022'!T43),(0),($G$6-'AG Jul 2022'!T43)*'AG Jul 2022'!U43/100),IF(AND('AG Jul 2022'!R43&gt;0,'AG Jul 2022'!T43=""),IF(($G$6&lt;'AG Jul 2022'!R43),(0),($G$6-'AG Jul 2022'!R43)*'AG Jul 2022'!S43/100),IF(AND('AG Jul 2022'!P43&gt;0,'AG Jul 2022'!R43=""),IF(($G$6&lt;'AG Jul 2022'!P43),(0),($G$6-'AG Jul 2022'!P43)*'AG Jul 2022'!Q43/100),0)))</f>
        <v>0</v>
      </c>
      <c r="G59" s="384">
        <f>$I$6*'AG Jul 2022'!AH43/100</f>
        <v>112.21625999999998</v>
      </c>
      <c r="H59" s="384">
        <f>$H$6*'AG Jul 2022'!W43/100</f>
        <v>64.464659999999981</v>
      </c>
      <c r="I59" s="384">
        <f t="shared" si="22"/>
        <v>367.04927999999995</v>
      </c>
      <c r="J59" s="449">
        <f t="shared" si="23"/>
        <v>1107.8371199999997</v>
      </c>
      <c r="K59" s="449">
        <f t="shared" si="24"/>
        <v>1468.1971199999998</v>
      </c>
      <c r="L59" s="450">
        <f t="shared" si="29"/>
        <v>1615.016832</v>
      </c>
      <c r="M59" s="449">
        <f>'AG Jul 2022'!AZ43</f>
        <v>0</v>
      </c>
      <c r="N59" s="449">
        <f>'AG Jul 2022'!BA43</f>
        <v>0</v>
      </c>
      <c r="O59" s="449">
        <f>'AG Jul 2022'!BB43</f>
        <v>0</v>
      </c>
      <c r="P59" s="449">
        <f>'AG Jul 2022'!BC43</f>
        <v>0</v>
      </c>
      <c r="Q59" s="449">
        <f>($E$6*'AG Jul 2022'!AT43/100)*4</f>
        <v>132.8338</v>
      </c>
      <c r="R59" s="448" t="str">
        <f t="shared" si="30"/>
        <v>No discount</v>
      </c>
      <c r="S59" s="448" t="str">
        <f t="shared" si="31"/>
        <v>Exclusive</v>
      </c>
      <c r="T59" s="475">
        <f t="shared" si="25"/>
        <v>1468.1971199999998</v>
      </c>
      <c r="U59" s="449">
        <f t="shared" si="26"/>
        <v>1468.1971199999998</v>
      </c>
      <c r="V59" s="449">
        <f t="shared" si="27"/>
        <v>1335.3633199999999</v>
      </c>
      <c r="W59" s="449">
        <f t="shared" si="28"/>
        <v>1335.3633199999999</v>
      </c>
      <c r="X59" s="385">
        <f t="shared" si="32"/>
        <v>1468.8996520000001</v>
      </c>
      <c r="Y59" s="385">
        <f t="shared" si="32"/>
        <v>1468.8996520000001</v>
      </c>
      <c r="Z59" s="387">
        <f>'AG Jul 2022'!BL43</f>
        <v>0</v>
      </c>
      <c r="AA59" s="326" t="str">
        <f>'AG Jul 2022'!BM43</f>
        <v>n</v>
      </c>
      <c r="AB59" s="523"/>
      <c r="AC59" s="523"/>
      <c r="AD59" s="523"/>
      <c r="AE59" s="523"/>
      <c r="AF59" s="523"/>
      <c r="AG59" s="523"/>
      <c r="AH59" s="523"/>
      <c r="AI59" s="523"/>
      <c r="AJ59" s="523"/>
      <c r="AK59" s="523"/>
      <c r="AL59" s="523"/>
      <c r="AM59" s="523"/>
      <c r="AN59" s="523"/>
      <c r="AO59" s="523"/>
    </row>
    <row r="60" spans="1:41" customFormat="1" ht="13.5" x14ac:dyDescent="0.3">
      <c r="A60" s="526"/>
      <c r="B60" s="526"/>
      <c r="C60" s="526"/>
      <c r="D60" s="526"/>
      <c r="E60" s="526"/>
      <c r="F60" s="526"/>
      <c r="G60" s="526"/>
      <c r="H60" s="526"/>
      <c r="I60" s="526"/>
      <c r="J60" s="526"/>
      <c r="K60" s="526"/>
      <c r="L60" s="526"/>
      <c r="M60" s="526"/>
      <c r="N60" s="526"/>
      <c r="O60" s="526"/>
      <c r="P60" s="526"/>
      <c r="Q60" s="526"/>
      <c r="R60" s="526"/>
      <c r="S60" s="526"/>
      <c r="T60" s="526"/>
      <c r="U60" s="526"/>
      <c r="V60" s="526"/>
      <c r="W60" s="526"/>
      <c r="X60" s="526"/>
      <c r="Y60" s="526"/>
      <c r="Z60" s="526"/>
      <c r="AA60" s="526"/>
      <c r="AB60" s="523"/>
      <c r="AC60" s="523"/>
      <c r="AD60" s="523"/>
      <c r="AE60" s="523"/>
      <c r="AF60" s="523"/>
      <c r="AG60" s="523"/>
      <c r="AH60" s="523"/>
      <c r="AI60" s="523"/>
      <c r="AJ60" s="523"/>
      <c r="AK60" s="523"/>
      <c r="AL60" s="523"/>
      <c r="AM60" s="523"/>
      <c r="AN60" s="523"/>
      <c r="AO60" s="523"/>
    </row>
    <row r="61" spans="1:41" customFormat="1" ht="13.5" x14ac:dyDescent="0.3">
      <c r="A61" s="526"/>
      <c r="B61" s="526"/>
      <c r="C61" s="526"/>
      <c r="D61" s="526"/>
      <c r="E61" s="526"/>
      <c r="F61" s="526"/>
      <c r="G61" s="526"/>
      <c r="H61" s="526"/>
      <c r="I61" s="526"/>
      <c r="J61" s="526"/>
      <c r="K61" s="526"/>
      <c r="L61" s="526"/>
      <c r="M61" s="526"/>
      <c r="N61" s="526"/>
      <c r="O61" s="526"/>
      <c r="P61" s="526"/>
      <c r="Q61" s="526"/>
      <c r="R61" s="526"/>
      <c r="S61" s="526"/>
      <c r="T61" s="526"/>
      <c r="U61" s="526"/>
      <c r="V61" s="526"/>
      <c r="W61" s="526"/>
      <c r="X61" s="526"/>
      <c r="Y61" s="526"/>
      <c r="Z61" s="526"/>
      <c r="AA61" s="526"/>
      <c r="AB61" s="523"/>
      <c r="AC61" s="523"/>
      <c r="AD61" s="523"/>
      <c r="AE61" s="523"/>
      <c r="AF61" s="523"/>
      <c r="AG61" s="523"/>
      <c r="AH61" s="523"/>
      <c r="AI61" s="523"/>
      <c r="AJ61" s="523"/>
      <c r="AK61" s="523"/>
      <c r="AL61" s="523"/>
      <c r="AM61" s="523"/>
      <c r="AN61" s="523"/>
      <c r="AO61" s="523"/>
    </row>
    <row r="62" spans="1:41" customFormat="1" ht="13.5" x14ac:dyDescent="0.3">
      <c r="A62" s="526"/>
      <c r="B62" s="526"/>
      <c r="C62" s="526"/>
      <c r="D62" s="526"/>
      <c r="E62" s="526"/>
      <c r="F62" s="526"/>
      <c r="G62" s="526"/>
      <c r="H62" s="526"/>
      <c r="I62" s="526"/>
      <c r="J62" s="526"/>
      <c r="K62" s="526"/>
      <c r="L62" s="526"/>
      <c r="M62" s="526"/>
      <c r="N62" s="526"/>
      <c r="O62" s="526"/>
      <c r="P62" s="526"/>
      <c r="Q62" s="526"/>
      <c r="R62" s="526"/>
      <c r="S62" s="526"/>
      <c r="T62" s="526"/>
      <c r="U62" s="526"/>
      <c r="V62" s="526"/>
      <c r="W62" s="526"/>
      <c r="X62" s="526"/>
      <c r="Y62" s="526"/>
      <c r="Z62" s="526"/>
      <c r="AA62" s="526"/>
      <c r="AB62" s="523"/>
      <c r="AC62" s="523"/>
      <c r="AD62" s="523"/>
      <c r="AE62" s="523"/>
      <c r="AF62" s="523"/>
      <c r="AG62" s="523"/>
      <c r="AH62" s="523"/>
      <c r="AI62" s="523"/>
      <c r="AJ62" s="523"/>
      <c r="AK62" s="523"/>
      <c r="AL62" s="523"/>
      <c r="AM62" s="523"/>
      <c r="AN62" s="523"/>
      <c r="AO62" s="523"/>
    </row>
    <row r="63" spans="1:41" customFormat="1" ht="13.5" x14ac:dyDescent="0.3">
      <c r="A63" s="526"/>
      <c r="B63" s="526"/>
      <c r="C63" s="526"/>
      <c r="D63" s="526"/>
      <c r="E63" s="526"/>
      <c r="F63" s="526"/>
      <c r="G63" s="526"/>
      <c r="H63" s="526"/>
      <c r="I63" s="526"/>
      <c r="J63" s="526"/>
      <c r="K63" s="526"/>
      <c r="L63" s="526"/>
      <c r="M63" s="526"/>
      <c r="N63" s="526"/>
      <c r="O63" s="526"/>
      <c r="P63" s="526"/>
      <c r="Q63" s="526"/>
      <c r="R63" s="526"/>
      <c r="S63" s="526"/>
      <c r="T63" s="526"/>
      <c r="U63" s="526"/>
      <c r="V63" s="526"/>
      <c r="W63" s="526"/>
      <c r="X63" s="526"/>
      <c r="Y63" s="526"/>
      <c r="Z63" s="526"/>
      <c r="AA63" s="526"/>
      <c r="AB63" s="523"/>
      <c r="AC63" s="523"/>
      <c r="AD63" s="523"/>
      <c r="AE63" s="523"/>
      <c r="AF63" s="523"/>
      <c r="AG63" s="523"/>
      <c r="AH63" s="523"/>
      <c r="AI63" s="523"/>
      <c r="AJ63" s="523"/>
      <c r="AK63" s="523"/>
      <c r="AL63" s="523"/>
      <c r="AM63" s="523"/>
      <c r="AN63" s="523"/>
      <c r="AO63" s="523"/>
    </row>
    <row r="64" spans="1:41" customFormat="1" ht="13.5" x14ac:dyDescent="0.3">
      <c r="A64" s="526"/>
      <c r="B64" s="526"/>
      <c r="C64" s="526"/>
      <c r="D64" s="526"/>
      <c r="E64" s="526"/>
      <c r="F64" s="526"/>
      <c r="G64" s="526"/>
      <c r="H64" s="526"/>
      <c r="I64" s="526"/>
      <c r="J64" s="526"/>
      <c r="K64" s="526"/>
      <c r="L64" s="526"/>
      <c r="M64" s="526"/>
      <c r="N64" s="526"/>
      <c r="O64" s="526"/>
      <c r="P64" s="526"/>
      <c r="Q64" s="526"/>
      <c r="R64" s="526"/>
      <c r="S64" s="526"/>
      <c r="T64" s="526"/>
      <c r="U64" s="526"/>
      <c r="V64" s="526"/>
      <c r="W64" s="526"/>
      <c r="X64" s="526"/>
      <c r="Y64" s="526"/>
      <c r="Z64" s="526"/>
      <c r="AA64" s="526"/>
      <c r="AB64" s="523"/>
      <c r="AC64" s="523"/>
      <c r="AD64" s="523"/>
      <c r="AE64" s="523"/>
      <c r="AF64" s="523"/>
      <c r="AG64" s="523"/>
      <c r="AH64" s="523"/>
      <c r="AI64" s="523"/>
      <c r="AJ64" s="523"/>
      <c r="AK64" s="523"/>
      <c r="AL64" s="523"/>
      <c r="AM64" s="523"/>
      <c r="AN64" s="523"/>
      <c r="AO64" s="523"/>
    </row>
    <row r="65" spans="1:41" customFormat="1" ht="13.5" x14ac:dyDescent="0.3">
      <c r="A65" s="526"/>
      <c r="B65" s="526"/>
      <c r="C65" s="526"/>
      <c r="D65" s="526"/>
      <c r="E65" s="526"/>
      <c r="F65" s="526"/>
      <c r="G65" s="526"/>
      <c r="H65" s="526"/>
      <c r="I65" s="526"/>
      <c r="J65" s="526"/>
      <c r="K65" s="526"/>
      <c r="L65" s="526"/>
      <c r="M65" s="526"/>
      <c r="N65" s="526"/>
      <c r="O65" s="526"/>
      <c r="P65" s="526"/>
      <c r="Q65" s="526"/>
      <c r="R65" s="526"/>
      <c r="S65" s="526"/>
      <c r="T65" s="526"/>
      <c r="U65" s="526"/>
      <c r="V65" s="526"/>
      <c r="W65" s="526"/>
      <c r="X65" s="526"/>
      <c r="Y65" s="526"/>
      <c r="Z65" s="526"/>
      <c r="AA65" s="526"/>
      <c r="AB65" s="523"/>
      <c r="AC65" s="523"/>
      <c r="AD65" s="523"/>
      <c r="AE65" s="523"/>
      <c r="AF65" s="523"/>
      <c r="AG65" s="523"/>
      <c r="AH65" s="523"/>
      <c r="AI65" s="523"/>
      <c r="AJ65" s="523"/>
      <c r="AK65" s="523"/>
      <c r="AL65" s="523"/>
      <c r="AM65" s="523"/>
      <c r="AN65" s="523"/>
      <c r="AO65" s="523"/>
    </row>
    <row r="66" spans="1:41" customFormat="1" ht="13.5" x14ac:dyDescent="0.3">
      <c r="A66" s="526"/>
      <c r="B66" s="526"/>
      <c r="C66" s="526"/>
      <c r="D66" s="526"/>
      <c r="E66" s="526"/>
      <c r="F66" s="526"/>
      <c r="G66" s="526"/>
      <c r="H66" s="526"/>
      <c r="I66" s="526"/>
      <c r="J66" s="526"/>
      <c r="K66" s="526"/>
      <c r="L66" s="526"/>
      <c r="M66" s="526"/>
      <c r="N66" s="526"/>
      <c r="O66" s="526"/>
      <c r="P66" s="526"/>
      <c r="Q66" s="526"/>
      <c r="R66" s="526"/>
      <c r="S66" s="526"/>
      <c r="T66" s="526"/>
      <c r="U66" s="526"/>
      <c r="V66" s="526"/>
      <c r="W66" s="526"/>
      <c r="X66" s="526"/>
      <c r="Y66" s="526"/>
      <c r="Z66" s="526"/>
      <c r="AA66" s="526"/>
      <c r="AB66" s="523"/>
      <c r="AC66" s="523"/>
      <c r="AD66" s="523"/>
      <c r="AE66" s="523"/>
      <c r="AF66" s="523"/>
      <c r="AG66" s="523"/>
      <c r="AH66" s="523"/>
      <c r="AI66" s="523"/>
      <c r="AJ66" s="523"/>
      <c r="AK66" s="523"/>
      <c r="AL66" s="523"/>
      <c r="AM66" s="523"/>
      <c r="AN66" s="523"/>
      <c r="AO66" s="523"/>
    </row>
    <row r="67" spans="1:41" customFormat="1" ht="13.5" x14ac:dyDescent="0.3">
      <c r="A67" s="526"/>
      <c r="B67" s="526"/>
      <c r="C67" s="526"/>
      <c r="D67" s="526"/>
      <c r="E67" s="526"/>
      <c r="F67" s="526"/>
      <c r="G67" s="526"/>
      <c r="H67" s="526"/>
      <c r="I67" s="526"/>
      <c r="J67" s="526"/>
      <c r="K67" s="526"/>
      <c r="L67" s="526"/>
      <c r="M67" s="526"/>
      <c r="N67" s="526"/>
      <c r="O67" s="526"/>
      <c r="P67" s="526"/>
      <c r="Q67" s="526"/>
      <c r="R67" s="526"/>
      <c r="S67" s="526"/>
      <c r="T67" s="526"/>
      <c r="U67" s="526"/>
      <c r="V67" s="526"/>
      <c r="W67" s="526"/>
      <c r="X67" s="526"/>
      <c r="Y67" s="526"/>
      <c r="Z67" s="526"/>
      <c r="AA67" s="526"/>
      <c r="AB67" s="523"/>
      <c r="AC67" s="523"/>
      <c r="AD67" s="523"/>
      <c r="AE67" s="523"/>
      <c r="AF67" s="523"/>
      <c r="AG67" s="523"/>
      <c r="AH67" s="523"/>
      <c r="AI67" s="523"/>
      <c r="AJ67" s="523"/>
      <c r="AK67" s="523"/>
      <c r="AL67" s="523"/>
      <c r="AM67" s="523"/>
      <c r="AN67" s="523"/>
      <c r="AO67" s="523"/>
    </row>
    <row r="68" spans="1:41" customFormat="1" ht="13.5" x14ac:dyDescent="0.3">
      <c r="A68" s="526"/>
      <c r="B68" s="526"/>
      <c r="C68" s="526"/>
      <c r="D68" s="526"/>
      <c r="E68" s="526"/>
      <c r="F68" s="526"/>
      <c r="G68" s="526"/>
      <c r="H68" s="526"/>
      <c r="I68" s="526"/>
      <c r="J68" s="526"/>
      <c r="K68" s="526"/>
      <c r="L68" s="526"/>
      <c r="M68" s="526"/>
      <c r="N68" s="526"/>
      <c r="O68" s="526"/>
      <c r="P68" s="526"/>
      <c r="Q68" s="526"/>
      <c r="R68" s="526"/>
      <c r="S68" s="526"/>
      <c r="T68" s="526"/>
      <c r="U68" s="526"/>
      <c r="V68" s="526"/>
      <c r="W68" s="526"/>
      <c r="X68" s="526"/>
      <c r="Y68" s="526"/>
      <c r="Z68" s="526"/>
      <c r="AA68" s="526"/>
      <c r="AB68" s="523"/>
      <c r="AC68" s="523"/>
      <c r="AD68" s="523"/>
      <c r="AE68" s="523"/>
      <c r="AF68" s="523"/>
      <c r="AG68" s="523"/>
      <c r="AH68" s="523"/>
      <c r="AI68" s="523"/>
      <c r="AJ68" s="523"/>
      <c r="AK68" s="523"/>
      <c r="AL68" s="523"/>
      <c r="AM68" s="523"/>
      <c r="AN68" s="523"/>
      <c r="AO68" s="523"/>
    </row>
    <row r="69" spans="1:41" customFormat="1" ht="13.5" x14ac:dyDescent="0.3">
      <c r="A69" s="526"/>
      <c r="B69" s="526"/>
      <c r="C69" s="526"/>
      <c r="D69" s="526"/>
      <c r="E69" s="526"/>
      <c r="F69" s="526"/>
      <c r="G69" s="526"/>
      <c r="H69" s="526"/>
      <c r="I69" s="526"/>
      <c r="J69" s="526"/>
      <c r="K69" s="526"/>
      <c r="L69" s="526"/>
      <c r="M69" s="526"/>
      <c r="N69" s="526"/>
      <c r="O69" s="526"/>
      <c r="P69" s="526"/>
      <c r="Q69" s="526"/>
      <c r="R69" s="526"/>
      <c r="S69" s="526"/>
      <c r="T69" s="526"/>
      <c r="U69" s="526"/>
      <c r="V69" s="526"/>
      <c r="W69" s="526"/>
      <c r="X69" s="526"/>
      <c r="Y69" s="526"/>
      <c r="Z69" s="526"/>
      <c r="AA69" s="526"/>
      <c r="AB69" s="523"/>
      <c r="AC69" s="523"/>
      <c r="AD69" s="523"/>
      <c r="AE69" s="523"/>
      <c r="AF69" s="523"/>
      <c r="AG69" s="523"/>
      <c r="AH69" s="523"/>
      <c r="AI69" s="523"/>
      <c r="AJ69" s="523"/>
      <c r="AK69" s="523"/>
      <c r="AL69" s="523"/>
      <c r="AM69" s="523"/>
      <c r="AN69" s="523"/>
      <c r="AO69" s="523"/>
    </row>
    <row r="70" spans="1:41" customFormat="1" ht="13.5" x14ac:dyDescent="0.3">
      <c r="A70" s="526"/>
      <c r="B70" s="526"/>
      <c r="C70" s="526"/>
      <c r="D70" s="526"/>
      <c r="E70" s="526"/>
      <c r="F70" s="526"/>
      <c r="G70" s="526"/>
      <c r="H70" s="526"/>
      <c r="I70" s="526"/>
      <c r="J70" s="526"/>
      <c r="K70" s="526"/>
      <c r="L70" s="526"/>
      <c r="M70" s="526"/>
      <c r="N70" s="526"/>
      <c r="O70" s="526"/>
      <c r="P70" s="526"/>
      <c r="Q70" s="526"/>
      <c r="R70" s="526"/>
      <c r="S70" s="526"/>
      <c r="T70" s="526"/>
      <c r="U70" s="526"/>
      <c r="V70" s="526"/>
      <c r="W70" s="526"/>
      <c r="X70" s="526"/>
      <c r="Y70" s="526"/>
      <c r="Z70" s="526"/>
      <c r="AA70" s="526"/>
      <c r="AB70" s="523"/>
      <c r="AC70" s="523"/>
      <c r="AD70" s="523"/>
      <c r="AE70" s="523"/>
      <c r="AF70" s="523"/>
      <c r="AG70" s="523"/>
      <c r="AH70" s="523"/>
      <c r="AI70" s="523"/>
      <c r="AJ70" s="523"/>
      <c r="AK70" s="523"/>
      <c r="AL70" s="523"/>
      <c r="AM70" s="523"/>
      <c r="AN70" s="523"/>
      <c r="AO70" s="523"/>
    </row>
    <row r="71" spans="1:41" customFormat="1" ht="13.5" x14ac:dyDescent="0.3">
      <c r="A71" s="526"/>
      <c r="B71" s="526"/>
      <c r="C71" s="526"/>
      <c r="D71" s="526"/>
      <c r="E71" s="526"/>
      <c r="F71" s="526"/>
      <c r="G71" s="526"/>
      <c r="H71" s="526"/>
      <c r="I71" s="526"/>
      <c r="J71" s="526"/>
      <c r="K71" s="526"/>
      <c r="L71" s="526"/>
      <c r="M71" s="526"/>
      <c r="N71" s="526"/>
      <c r="O71" s="526"/>
      <c r="P71" s="526"/>
      <c r="Q71" s="526"/>
      <c r="R71" s="526"/>
      <c r="S71" s="526"/>
      <c r="T71" s="526"/>
      <c r="U71" s="526"/>
      <c r="V71" s="526"/>
      <c r="W71" s="526"/>
      <c r="X71" s="526"/>
      <c r="Y71" s="526"/>
      <c r="Z71" s="526"/>
      <c r="AA71" s="526"/>
      <c r="AB71" s="523"/>
      <c r="AC71" s="523"/>
      <c r="AD71" s="523"/>
      <c r="AE71" s="523"/>
      <c r="AF71" s="523"/>
      <c r="AG71" s="523"/>
      <c r="AH71" s="523"/>
      <c r="AI71" s="523"/>
      <c r="AJ71" s="523"/>
      <c r="AK71" s="523"/>
      <c r="AL71" s="523"/>
      <c r="AM71" s="523"/>
      <c r="AN71" s="523"/>
      <c r="AO71" s="523"/>
    </row>
    <row r="72" spans="1:41" customFormat="1" ht="13.5" x14ac:dyDescent="0.3">
      <c r="A72" s="526"/>
      <c r="B72" s="526"/>
      <c r="C72" s="526"/>
      <c r="D72" s="526"/>
      <c r="E72" s="526"/>
      <c r="F72" s="526"/>
      <c r="G72" s="526"/>
      <c r="H72" s="526"/>
      <c r="I72" s="526"/>
      <c r="J72" s="526"/>
      <c r="K72" s="526"/>
      <c r="L72" s="526"/>
      <c r="M72" s="526"/>
      <c r="N72" s="526"/>
      <c r="O72" s="526"/>
      <c r="P72" s="526"/>
      <c r="Q72" s="526"/>
      <c r="R72" s="526"/>
      <c r="S72" s="526"/>
      <c r="T72" s="526"/>
      <c r="U72" s="526"/>
      <c r="V72" s="526"/>
      <c r="W72" s="526"/>
      <c r="X72" s="526"/>
      <c r="Y72" s="526"/>
      <c r="Z72" s="526"/>
      <c r="AA72" s="526"/>
      <c r="AB72" s="523"/>
      <c r="AC72" s="523"/>
      <c r="AD72" s="523"/>
      <c r="AE72" s="523"/>
      <c r="AF72" s="523"/>
      <c r="AG72" s="523"/>
      <c r="AH72" s="523"/>
      <c r="AI72" s="523"/>
      <c r="AJ72" s="523"/>
      <c r="AK72" s="523"/>
      <c r="AL72" s="523"/>
      <c r="AM72" s="523"/>
      <c r="AN72" s="523"/>
      <c r="AO72" s="523"/>
    </row>
    <row r="73" spans="1:41" customFormat="1" ht="13.5" x14ac:dyDescent="0.3">
      <c r="A73" s="526"/>
      <c r="B73" s="526"/>
      <c r="C73" s="526"/>
      <c r="D73" s="526"/>
      <c r="E73" s="526"/>
      <c r="F73" s="526"/>
      <c r="G73" s="526"/>
      <c r="H73" s="526"/>
      <c r="I73" s="526"/>
      <c r="J73" s="526"/>
      <c r="K73" s="526"/>
      <c r="L73" s="526"/>
      <c r="M73" s="526"/>
      <c r="N73" s="526"/>
      <c r="O73" s="526"/>
      <c r="P73" s="526"/>
      <c r="Q73" s="526"/>
      <c r="R73" s="526"/>
      <c r="S73" s="526"/>
      <c r="T73" s="526"/>
      <c r="U73" s="526"/>
      <c r="V73" s="526"/>
      <c r="W73" s="526"/>
      <c r="X73" s="526"/>
      <c r="Y73" s="526"/>
      <c r="Z73" s="526"/>
      <c r="AA73" s="526"/>
      <c r="AB73" s="523"/>
      <c r="AC73" s="523"/>
      <c r="AD73" s="523"/>
      <c r="AE73" s="523"/>
      <c r="AF73" s="523"/>
      <c r="AG73" s="523"/>
      <c r="AH73" s="523"/>
      <c r="AI73" s="523"/>
      <c r="AJ73" s="523"/>
      <c r="AK73" s="523"/>
      <c r="AL73" s="523"/>
      <c r="AM73" s="523"/>
      <c r="AN73" s="523"/>
      <c r="AO73" s="523"/>
    </row>
    <row r="74" spans="1:41" customFormat="1" ht="13.5" x14ac:dyDescent="0.3">
      <c r="A74" s="526"/>
      <c r="B74" s="526"/>
      <c r="C74" s="526"/>
      <c r="D74" s="526"/>
      <c r="E74" s="526"/>
      <c r="F74" s="526"/>
      <c r="G74" s="526"/>
      <c r="H74" s="526"/>
      <c r="I74" s="526"/>
      <c r="J74" s="526"/>
      <c r="K74" s="526"/>
      <c r="L74" s="526"/>
      <c r="M74" s="526"/>
      <c r="N74" s="526"/>
      <c r="O74" s="526"/>
      <c r="P74" s="526"/>
      <c r="Q74" s="526"/>
      <c r="R74" s="526"/>
      <c r="S74" s="526"/>
      <c r="T74" s="526"/>
      <c r="U74" s="526"/>
      <c r="V74" s="526"/>
      <c r="W74" s="526"/>
      <c r="X74" s="526"/>
      <c r="Y74" s="526"/>
      <c r="Z74" s="526"/>
      <c r="AA74" s="526"/>
      <c r="AB74" s="523"/>
      <c r="AC74" s="523"/>
      <c r="AD74" s="523"/>
      <c r="AE74" s="523"/>
      <c r="AF74" s="523"/>
      <c r="AG74" s="523"/>
      <c r="AH74" s="523"/>
      <c r="AI74" s="523"/>
      <c r="AJ74" s="523"/>
      <c r="AK74" s="523"/>
      <c r="AL74" s="523"/>
      <c r="AM74" s="523"/>
      <c r="AN74" s="523"/>
      <c r="AO74" s="523"/>
    </row>
    <row r="75" spans="1:41" customFormat="1" ht="13.5" x14ac:dyDescent="0.3">
      <c r="A75" s="526"/>
      <c r="B75" s="526"/>
      <c r="C75" s="526"/>
      <c r="D75" s="526"/>
      <c r="E75" s="526"/>
      <c r="F75" s="526"/>
      <c r="G75" s="526"/>
      <c r="H75" s="526"/>
      <c r="I75" s="526"/>
      <c r="J75" s="526"/>
      <c r="K75" s="526"/>
      <c r="L75" s="526"/>
      <c r="M75" s="526"/>
      <c r="N75" s="526"/>
      <c r="O75" s="526"/>
      <c r="P75" s="526"/>
      <c r="Q75" s="526"/>
      <c r="R75" s="526"/>
      <c r="S75" s="526"/>
      <c r="T75" s="526"/>
      <c r="U75" s="526"/>
      <c r="V75" s="526"/>
      <c r="W75" s="526"/>
      <c r="X75" s="526"/>
      <c r="Y75" s="526"/>
      <c r="Z75" s="526"/>
      <c r="AA75" s="526"/>
      <c r="AB75" s="523"/>
      <c r="AC75" s="523"/>
      <c r="AD75" s="523"/>
      <c r="AE75" s="523"/>
      <c r="AF75" s="523"/>
      <c r="AG75" s="523"/>
      <c r="AH75" s="523"/>
      <c r="AI75" s="523"/>
      <c r="AJ75" s="523"/>
      <c r="AK75" s="523"/>
      <c r="AL75" s="523"/>
      <c r="AM75" s="523"/>
      <c r="AN75" s="523"/>
      <c r="AO75" s="523"/>
    </row>
    <row r="76" spans="1:41" customFormat="1" ht="13.5" x14ac:dyDescent="0.3">
      <c r="A76" s="526"/>
      <c r="B76" s="526"/>
      <c r="C76" s="526"/>
      <c r="D76" s="526"/>
      <c r="E76" s="526"/>
      <c r="F76" s="526"/>
      <c r="G76" s="526"/>
      <c r="H76" s="526"/>
      <c r="I76" s="526"/>
      <c r="J76" s="526"/>
      <c r="K76" s="526"/>
      <c r="L76" s="526"/>
      <c r="M76" s="526"/>
      <c r="N76" s="526"/>
      <c r="O76" s="526"/>
      <c r="P76" s="526"/>
      <c r="Q76" s="526"/>
      <c r="R76" s="526"/>
      <c r="S76" s="526"/>
      <c r="T76" s="526"/>
      <c r="U76" s="526"/>
      <c r="V76" s="526"/>
      <c r="W76" s="526"/>
      <c r="X76" s="526"/>
      <c r="Y76" s="526"/>
      <c r="Z76" s="526"/>
      <c r="AA76" s="526"/>
      <c r="AB76" s="523"/>
      <c r="AC76" s="523"/>
      <c r="AD76" s="523"/>
      <c r="AE76" s="523"/>
      <c r="AF76" s="523"/>
      <c r="AG76" s="523"/>
      <c r="AH76" s="523"/>
      <c r="AI76" s="523"/>
      <c r="AJ76" s="523"/>
      <c r="AK76" s="523"/>
      <c r="AL76" s="523"/>
      <c r="AM76" s="523"/>
      <c r="AN76" s="523"/>
      <c r="AO76" s="523"/>
    </row>
    <row r="77" spans="1:41" customFormat="1" ht="13.5" x14ac:dyDescent="0.3">
      <c r="A77" s="526"/>
      <c r="B77" s="526"/>
      <c r="C77" s="526"/>
      <c r="D77" s="526"/>
      <c r="E77" s="526"/>
      <c r="F77" s="526"/>
      <c r="G77" s="526"/>
      <c r="H77" s="526"/>
      <c r="I77" s="526"/>
      <c r="J77" s="526"/>
      <c r="K77" s="526"/>
      <c r="L77" s="526"/>
      <c r="M77" s="526"/>
      <c r="N77" s="526"/>
      <c r="O77" s="526"/>
      <c r="P77" s="526"/>
      <c r="Q77" s="526"/>
      <c r="R77" s="526"/>
      <c r="S77" s="526"/>
      <c r="T77" s="526"/>
      <c r="U77" s="526"/>
      <c r="V77" s="526"/>
      <c r="W77" s="526"/>
      <c r="X77" s="526"/>
      <c r="Y77" s="526"/>
      <c r="Z77" s="526"/>
      <c r="AA77" s="526"/>
      <c r="AB77" s="523"/>
      <c r="AC77" s="523"/>
      <c r="AD77" s="523"/>
      <c r="AE77" s="523"/>
      <c r="AF77" s="523"/>
      <c r="AG77" s="523"/>
      <c r="AH77" s="523"/>
      <c r="AI77" s="523"/>
      <c r="AJ77" s="523"/>
      <c r="AK77" s="523"/>
      <c r="AL77" s="523"/>
      <c r="AM77" s="523"/>
      <c r="AN77" s="523"/>
      <c r="AO77" s="523"/>
    </row>
    <row r="78" spans="1:41" customFormat="1" ht="13.5" x14ac:dyDescent="0.3">
      <c r="A78" s="526"/>
      <c r="B78" s="526"/>
      <c r="C78" s="526"/>
      <c r="D78" s="526"/>
      <c r="E78" s="526"/>
      <c r="F78" s="526"/>
      <c r="G78" s="526"/>
      <c r="H78" s="526"/>
      <c r="I78" s="526"/>
      <c r="J78" s="526"/>
      <c r="K78" s="526"/>
      <c r="L78" s="526"/>
      <c r="M78" s="526"/>
      <c r="N78" s="526"/>
      <c r="O78" s="526"/>
      <c r="P78" s="526"/>
      <c r="Q78" s="526"/>
      <c r="R78" s="526"/>
      <c r="S78" s="526"/>
      <c r="T78" s="526"/>
      <c r="U78" s="526"/>
      <c r="V78" s="526"/>
      <c r="W78" s="526"/>
      <c r="X78" s="526"/>
      <c r="Y78" s="526"/>
      <c r="Z78" s="526"/>
      <c r="AA78" s="526"/>
      <c r="AB78" s="523"/>
      <c r="AC78" s="523"/>
      <c r="AD78" s="523"/>
      <c r="AE78" s="523"/>
      <c r="AF78" s="523"/>
      <c r="AG78" s="523"/>
      <c r="AH78" s="523"/>
      <c r="AI78" s="523"/>
      <c r="AJ78" s="523"/>
      <c r="AK78" s="523"/>
      <c r="AL78" s="523"/>
      <c r="AM78" s="523"/>
      <c r="AN78" s="523"/>
      <c r="AO78" s="523"/>
    </row>
    <row r="79" spans="1:41" customFormat="1" ht="13.5" x14ac:dyDescent="0.3">
      <c r="A79" s="526"/>
      <c r="B79" s="526"/>
      <c r="C79" s="526"/>
      <c r="D79" s="526"/>
      <c r="E79" s="526"/>
      <c r="F79" s="526"/>
      <c r="G79" s="526"/>
      <c r="H79" s="526"/>
      <c r="I79" s="526"/>
      <c r="J79" s="526"/>
      <c r="K79" s="526"/>
      <c r="L79" s="526"/>
      <c r="M79" s="526"/>
      <c r="N79" s="526"/>
      <c r="O79" s="526"/>
      <c r="P79" s="526"/>
      <c r="Q79" s="526"/>
      <c r="R79" s="526"/>
      <c r="S79" s="526"/>
      <c r="T79" s="526"/>
      <c r="U79" s="526"/>
      <c r="V79" s="526"/>
      <c r="W79" s="526"/>
      <c r="X79" s="526"/>
      <c r="Y79" s="526"/>
      <c r="Z79" s="526"/>
      <c r="AA79" s="526"/>
      <c r="AB79" s="523"/>
      <c r="AC79" s="523"/>
      <c r="AD79" s="523"/>
      <c r="AE79" s="523"/>
      <c r="AF79" s="523"/>
      <c r="AG79" s="523"/>
      <c r="AH79" s="523"/>
      <c r="AI79" s="523"/>
      <c r="AJ79" s="523"/>
      <c r="AK79" s="523"/>
      <c r="AL79" s="523"/>
      <c r="AM79" s="523"/>
      <c r="AN79" s="523"/>
      <c r="AO79" s="523"/>
    </row>
    <row r="80" spans="1:41" customFormat="1" ht="13.5" x14ac:dyDescent="0.3">
      <c r="A80" s="526"/>
      <c r="B80" s="526"/>
      <c r="C80" s="526"/>
      <c r="D80" s="526"/>
      <c r="E80" s="526"/>
      <c r="F80" s="526"/>
      <c r="G80" s="526"/>
      <c r="H80" s="526"/>
      <c r="I80" s="526"/>
      <c r="J80" s="526"/>
      <c r="K80" s="526"/>
      <c r="L80" s="526"/>
      <c r="M80" s="526"/>
      <c r="N80" s="526"/>
      <c r="O80" s="526"/>
      <c r="P80" s="526"/>
      <c r="Q80" s="526"/>
      <c r="R80" s="526"/>
      <c r="S80" s="526"/>
      <c r="T80" s="526"/>
      <c r="U80" s="526"/>
      <c r="V80" s="526"/>
      <c r="W80" s="526"/>
      <c r="X80" s="526"/>
      <c r="Y80" s="526"/>
      <c r="Z80" s="526"/>
      <c r="AA80" s="526"/>
      <c r="AB80" s="523"/>
      <c r="AC80" s="523"/>
      <c r="AD80" s="523"/>
      <c r="AE80" s="523"/>
      <c r="AF80" s="523"/>
      <c r="AG80" s="523"/>
      <c r="AH80" s="523"/>
      <c r="AI80" s="523"/>
      <c r="AJ80" s="523"/>
      <c r="AK80" s="523"/>
      <c r="AL80" s="523"/>
      <c r="AM80" s="523"/>
      <c r="AN80" s="523"/>
      <c r="AO80" s="523"/>
    </row>
    <row r="81" spans="1:41" customFormat="1" ht="13.5" x14ac:dyDescent="0.3">
      <c r="A81" s="526"/>
      <c r="B81" s="526"/>
      <c r="C81" s="526"/>
      <c r="D81" s="526"/>
      <c r="E81" s="526"/>
      <c r="F81" s="526"/>
      <c r="G81" s="526"/>
      <c r="H81" s="526"/>
      <c r="I81" s="526"/>
      <c r="J81" s="526"/>
      <c r="K81" s="526"/>
      <c r="L81" s="526"/>
      <c r="M81" s="526"/>
      <c r="N81" s="526"/>
      <c r="O81" s="526"/>
      <c r="P81" s="526"/>
      <c r="Q81" s="526"/>
      <c r="R81" s="526"/>
      <c r="S81" s="526"/>
      <c r="T81" s="526"/>
      <c r="U81" s="526"/>
      <c r="V81" s="526"/>
      <c r="W81" s="526"/>
      <c r="X81" s="526"/>
      <c r="Y81" s="526"/>
      <c r="Z81" s="526"/>
      <c r="AA81" s="526"/>
      <c r="AB81" s="523"/>
      <c r="AC81" s="523"/>
      <c r="AD81" s="523"/>
      <c r="AE81" s="523"/>
      <c r="AF81" s="523"/>
      <c r="AG81" s="523"/>
      <c r="AH81" s="523"/>
      <c r="AI81" s="523"/>
      <c r="AJ81" s="523"/>
      <c r="AK81" s="523"/>
      <c r="AL81" s="523"/>
      <c r="AM81" s="523"/>
      <c r="AN81" s="523"/>
      <c r="AO81" s="523"/>
    </row>
    <row r="82" spans="1:41" customFormat="1" ht="13.5" x14ac:dyDescent="0.3">
      <c r="A82" s="526"/>
      <c r="B82" s="526"/>
      <c r="C82" s="526"/>
      <c r="D82" s="526"/>
      <c r="E82" s="526"/>
      <c r="F82" s="526"/>
      <c r="G82" s="526"/>
      <c r="H82" s="526"/>
      <c r="I82" s="526"/>
      <c r="J82" s="526"/>
      <c r="K82" s="526"/>
      <c r="L82" s="526"/>
      <c r="M82" s="526"/>
      <c r="N82" s="526"/>
      <c r="O82" s="526"/>
      <c r="P82" s="526"/>
      <c r="Q82" s="526"/>
      <c r="R82" s="526"/>
      <c r="S82" s="526"/>
      <c r="T82" s="526"/>
      <c r="U82" s="526"/>
      <c r="V82" s="526"/>
      <c r="W82" s="526"/>
      <c r="X82" s="526"/>
      <c r="Y82" s="526"/>
      <c r="Z82" s="526"/>
      <c r="AA82" s="526"/>
      <c r="AB82" s="523"/>
      <c r="AC82" s="523"/>
      <c r="AD82" s="523"/>
      <c r="AE82" s="523"/>
      <c r="AF82" s="523"/>
      <c r="AG82" s="523"/>
      <c r="AH82" s="523"/>
      <c r="AI82" s="523"/>
      <c r="AJ82" s="523"/>
      <c r="AK82" s="523"/>
      <c r="AL82" s="523"/>
      <c r="AM82" s="523"/>
      <c r="AN82" s="523"/>
      <c r="AO82" s="523"/>
    </row>
    <row r="83" spans="1:41" customFormat="1" ht="13.5" x14ac:dyDescent="0.3">
      <c r="A83" s="526"/>
      <c r="B83" s="526"/>
      <c r="C83" s="526"/>
      <c r="D83" s="526"/>
      <c r="E83" s="526"/>
      <c r="F83" s="526"/>
      <c r="G83" s="526"/>
      <c r="H83" s="526"/>
      <c r="I83" s="526"/>
      <c r="J83" s="526"/>
      <c r="K83" s="526"/>
      <c r="L83" s="526"/>
      <c r="M83" s="526"/>
      <c r="N83" s="526"/>
      <c r="O83" s="526"/>
      <c r="P83" s="526"/>
      <c r="Q83" s="526"/>
      <c r="R83" s="526"/>
      <c r="S83" s="526"/>
      <c r="T83" s="526"/>
      <c r="U83" s="526"/>
      <c r="V83" s="526"/>
      <c r="W83" s="526"/>
      <c r="X83" s="526"/>
      <c r="Y83" s="526"/>
      <c r="Z83" s="526"/>
      <c r="AA83" s="526"/>
      <c r="AB83" s="523"/>
      <c r="AC83" s="523"/>
      <c r="AD83" s="523"/>
      <c r="AE83" s="523"/>
      <c r="AF83" s="523"/>
      <c r="AG83" s="523"/>
      <c r="AH83" s="523"/>
      <c r="AI83" s="523"/>
      <c r="AJ83" s="523"/>
      <c r="AK83" s="523"/>
      <c r="AL83" s="523"/>
      <c r="AM83" s="523"/>
      <c r="AN83" s="523"/>
      <c r="AO83" s="523"/>
    </row>
    <row r="84" spans="1:41" customFormat="1" ht="13.5" x14ac:dyDescent="0.3">
      <c r="A84" s="526"/>
      <c r="B84" s="526"/>
      <c r="C84" s="526"/>
      <c r="D84" s="526"/>
      <c r="E84" s="526"/>
      <c r="F84" s="526"/>
      <c r="G84" s="526"/>
      <c r="H84" s="526"/>
      <c r="I84" s="526"/>
      <c r="J84" s="526"/>
      <c r="K84" s="526"/>
      <c r="L84" s="526"/>
      <c r="M84" s="526"/>
      <c r="N84" s="526"/>
      <c r="O84" s="526"/>
      <c r="P84" s="526"/>
      <c r="Q84" s="526"/>
      <c r="R84" s="526"/>
      <c r="S84" s="526"/>
      <c r="T84" s="526"/>
      <c r="U84" s="526"/>
      <c r="V84" s="526"/>
      <c r="W84" s="526"/>
      <c r="X84" s="526"/>
      <c r="Y84" s="526"/>
      <c r="Z84" s="526"/>
      <c r="AA84" s="526"/>
      <c r="AB84" s="523"/>
      <c r="AC84" s="523"/>
      <c r="AD84" s="523"/>
      <c r="AE84" s="523"/>
      <c r="AF84" s="523"/>
      <c r="AG84" s="523"/>
      <c r="AH84" s="523"/>
      <c r="AI84" s="523"/>
      <c r="AJ84" s="523"/>
      <c r="AK84" s="523"/>
      <c r="AL84" s="523"/>
      <c r="AM84" s="523"/>
      <c r="AN84" s="523"/>
      <c r="AO84" s="523"/>
    </row>
    <row r="85" spans="1:41" customFormat="1" ht="13.5" x14ac:dyDescent="0.3">
      <c r="A85" s="526"/>
      <c r="B85" s="526"/>
      <c r="C85" s="526"/>
      <c r="D85" s="526"/>
      <c r="E85" s="526"/>
      <c r="F85" s="526"/>
      <c r="G85" s="526"/>
      <c r="H85" s="526"/>
      <c r="I85" s="526"/>
      <c r="J85" s="526"/>
      <c r="K85" s="526"/>
      <c r="L85" s="526"/>
      <c r="M85" s="526"/>
      <c r="N85" s="526"/>
      <c r="O85" s="526"/>
      <c r="P85" s="526"/>
      <c r="Q85" s="526"/>
      <c r="R85" s="526"/>
      <c r="S85" s="526"/>
      <c r="T85" s="526"/>
      <c r="U85" s="526"/>
      <c r="V85" s="526"/>
      <c r="W85" s="526"/>
      <c r="X85" s="526"/>
      <c r="Y85" s="526"/>
      <c r="Z85" s="526"/>
      <c r="AA85" s="526"/>
      <c r="AB85" s="523"/>
      <c r="AC85" s="523"/>
      <c r="AD85" s="523"/>
      <c r="AE85" s="523"/>
      <c r="AF85" s="523"/>
      <c r="AG85" s="523"/>
      <c r="AH85" s="523"/>
      <c r="AI85" s="523"/>
      <c r="AJ85" s="523"/>
      <c r="AK85" s="523"/>
      <c r="AL85" s="523"/>
      <c r="AM85" s="523"/>
      <c r="AN85" s="523"/>
      <c r="AO85" s="523"/>
    </row>
    <row r="86" spans="1:41" customFormat="1" ht="13.5" x14ac:dyDescent="0.3">
      <c r="A86" s="526"/>
      <c r="B86" s="526"/>
      <c r="C86" s="526"/>
      <c r="D86" s="526"/>
      <c r="E86" s="526"/>
      <c r="F86" s="526"/>
      <c r="G86" s="526"/>
      <c r="H86" s="526"/>
      <c r="I86" s="526"/>
      <c r="J86" s="526"/>
      <c r="K86" s="526"/>
      <c r="L86" s="526"/>
      <c r="M86" s="526"/>
      <c r="N86" s="526"/>
      <c r="O86" s="526"/>
      <c r="P86" s="526"/>
      <c r="Q86" s="526"/>
      <c r="R86" s="526"/>
      <c r="S86" s="526"/>
      <c r="T86" s="526"/>
      <c r="U86" s="526"/>
      <c r="V86" s="526"/>
      <c r="W86" s="526"/>
      <c r="X86" s="526"/>
      <c r="Y86" s="526"/>
      <c r="Z86" s="526"/>
      <c r="AA86" s="526"/>
      <c r="AB86" s="523"/>
      <c r="AC86" s="523"/>
      <c r="AD86" s="523"/>
      <c r="AE86" s="523"/>
      <c r="AF86" s="523"/>
      <c r="AG86" s="523"/>
      <c r="AH86" s="523"/>
      <c r="AI86" s="523"/>
      <c r="AJ86" s="523"/>
      <c r="AK86" s="523"/>
      <c r="AL86" s="523"/>
      <c r="AM86" s="523"/>
      <c r="AN86" s="523"/>
      <c r="AO86" s="523"/>
    </row>
    <row r="87" spans="1:41" customFormat="1" ht="13.5" x14ac:dyDescent="0.3">
      <c r="A87" s="526"/>
      <c r="B87" s="526"/>
      <c r="C87" s="526"/>
      <c r="D87" s="526"/>
      <c r="E87" s="526"/>
      <c r="F87" s="526"/>
      <c r="G87" s="526"/>
      <c r="H87" s="526"/>
      <c r="I87" s="526"/>
      <c r="J87" s="526"/>
      <c r="K87" s="526"/>
      <c r="L87" s="526"/>
      <c r="M87" s="526"/>
      <c r="N87" s="526"/>
      <c r="O87" s="526"/>
      <c r="P87" s="526"/>
      <c r="Q87" s="526"/>
      <c r="R87" s="526"/>
      <c r="S87" s="526"/>
      <c r="T87" s="526"/>
      <c r="U87" s="526"/>
      <c r="V87" s="526"/>
      <c r="W87" s="526"/>
      <c r="X87" s="526"/>
      <c r="Y87" s="526"/>
      <c r="Z87" s="526"/>
      <c r="AA87" s="526"/>
      <c r="AB87" s="523"/>
      <c r="AC87" s="523"/>
      <c r="AD87" s="523"/>
      <c r="AE87" s="523"/>
      <c r="AF87" s="523"/>
      <c r="AG87" s="523"/>
      <c r="AH87" s="523"/>
      <c r="AI87" s="523"/>
      <c r="AJ87" s="523"/>
      <c r="AK87" s="523"/>
      <c r="AL87" s="523"/>
      <c r="AM87" s="523"/>
      <c r="AN87" s="523"/>
      <c r="AO87" s="523"/>
    </row>
    <row r="88" spans="1:41" customFormat="1" ht="13.5" x14ac:dyDescent="0.3">
      <c r="A88" s="526"/>
      <c r="B88" s="526"/>
      <c r="C88" s="526"/>
      <c r="D88" s="526"/>
      <c r="E88" s="526"/>
      <c r="F88" s="526"/>
      <c r="G88" s="526"/>
      <c r="H88" s="526"/>
      <c r="I88" s="526"/>
      <c r="J88" s="526"/>
      <c r="K88" s="526"/>
      <c r="L88" s="526"/>
      <c r="M88" s="526"/>
      <c r="N88" s="526"/>
      <c r="O88" s="526"/>
      <c r="P88" s="526"/>
      <c r="Q88" s="526"/>
      <c r="R88" s="526"/>
      <c r="S88" s="526"/>
      <c r="T88" s="526"/>
      <c r="U88" s="526"/>
      <c r="V88" s="526"/>
      <c r="W88" s="526"/>
      <c r="X88" s="526"/>
      <c r="Y88" s="526"/>
      <c r="Z88" s="526"/>
      <c r="AA88" s="526"/>
      <c r="AB88" s="523"/>
      <c r="AC88" s="523"/>
      <c r="AD88" s="523"/>
      <c r="AE88" s="523"/>
      <c r="AF88" s="523"/>
      <c r="AG88" s="523"/>
      <c r="AH88" s="523"/>
      <c r="AI88" s="523"/>
      <c r="AJ88" s="523"/>
      <c r="AK88" s="523"/>
      <c r="AL88" s="523"/>
      <c r="AM88" s="523"/>
      <c r="AN88" s="523"/>
      <c r="AO88" s="523"/>
    </row>
    <row r="89" spans="1:41" customFormat="1" ht="13.5" x14ac:dyDescent="0.3">
      <c r="A89" s="526"/>
      <c r="B89" s="526"/>
      <c r="C89" s="526"/>
      <c r="D89" s="526"/>
      <c r="E89" s="526"/>
      <c r="F89" s="526"/>
      <c r="G89" s="526"/>
      <c r="H89" s="526"/>
      <c r="I89" s="526"/>
      <c r="J89" s="526"/>
      <c r="K89" s="526"/>
      <c r="L89" s="526"/>
      <c r="M89" s="526"/>
      <c r="N89" s="526"/>
      <c r="O89" s="526"/>
      <c r="P89" s="526"/>
      <c r="Q89" s="526"/>
      <c r="R89" s="526"/>
      <c r="S89" s="526"/>
      <c r="T89" s="526"/>
      <c r="U89" s="526"/>
      <c r="V89" s="526"/>
      <c r="W89" s="526"/>
      <c r="X89" s="526"/>
      <c r="Y89" s="526"/>
      <c r="Z89" s="526"/>
      <c r="AA89" s="526"/>
      <c r="AB89" s="523"/>
      <c r="AC89" s="523"/>
      <c r="AD89" s="523"/>
      <c r="AE89" s="523"/>
      <c r="AF89" s="523"/>
      <c r="AG89" s="523"/>
      <c r="AH89" s="523"/>
      <c r="AI89" s="523"/>
      <c r="AJ89" s="523"/>
      <c r="AK89" s="523"/>
      <c r="AL89" s="523"/>
      <c r="AM89" s="523"/>
      <c r="AN89" s="523"/>
      <c r="AO89" s="523"/>
    </row>
    <row r="90" spans="1:41" customFormat="1" ht="13.5" x14ac:dyDescent="0.3">
      <c r="A90" s="526"/>
      <c r="B90" s="526"/>
      <c r="C90" s="526"/>
      <c r="D90" s="526"/>
      <c r="E90" s="526"/>
      <c r="F90" s="526"/>
      <c r="G90" s="526"/>
      <c r="H90" s="526"/>
      <c r="I90" s="526"/>
      <c r="J90" s="526"/>
      <c r="K90" s="526"/>
      <c r="L90" s="526"/>
      <c r="M90" s="526"/>
      <c r="N90" s="526"/>
      <c r="O90" s="526"/>
      <c r="P90" s="526"/>
      <c r="Q90" s="526"/>
      <c r="R90" s="526"/>
      <c r="S90" s="526"/>
      <c r="T90" s="526"/>
      <c r="U90" s="526"/>
      <c r="V90" s="526"/>
      <c r="W90" s="526"/>
      <c r="X90" s="526"/>
      <c r="Y90" s="526"/>
      <c r="Z90" s="526"/>
      <c r="AA90" s="526"/>
      <c r="AB90" s="523"/>
      <c r="AC90" s="523"/>
      <c r="AD90" s="523"/>
      <c r="AE90" s="523"/>
      <c r="AF90" s="523"/>
      <c r="AG90" s="523"/>
      <c r="AH90" s="523"/>
      <c r="AI90" s="523"/>
      <c r="AJ90" s="523"/>
      <c r="AK90" s="523"/>
      <c r="AL90" s="523"/>
      <c r="AM90" s="523"/>
      <c r="AN90" s="523"/>
      <c r="AO90" s="523"/>
    </row>
    <row r="91" spans="1:41" customFormat="1" ht="13.5" x14ac:dyDescent="0.3">
      <c r="A91" s="526"/>
      <c r="B91" s="526"/>
      <c r="C91" s="526"/>
      <c r="D91" s="526"/>
      <c r="E91" s="526"/>
      <c r="F91" s="526"/>
      <c r="G91" s="526"/>
      <c r="H91" s="526"/>
      <c r="I91" s="526"/>
      <c r="J91" s="526"/>
      <c r="K91" s="526"/>
      <c r="L91" s="526"/>
      <c r="M91" s="526"/>
      <c r="N91" s="526"/>
      <c r="O91" s="526"/>
      <c r="P91" s="526"/>
      <c r="Q91" s="526"/>
      <c r="R91" s="526"/>
      <c r="S91" s="526"/>
      <c r="T91" s="526"/>
      <c r="U91" s="526"/>
      <c r="V91" s="526"/>
      <c r="W91" s="526"/>
      <c r="X91" s="526"/>
      <c r="Y91" s="526"/>
      <c r="Z91" s="526"/>
      <c r="AA91" s="526"/>
      <c r="AB91" s="523"/>
      <c r="AC91" s="523"/>
      <c r="AD91" s="523"/>
      <c r="AE91" s="523"/>
      <c r="AF91" s="523"/>
      <c r="AG91" s="523"/>
      <c r="AH91" s="523"/>
      <c r="AI91" s="523"/>
      <c r="AJ91" s="523"/>
      <c r="AK91" s="523"/>
      <c r="AL91" s="523"/>
      <c r="AM91" s="523"/>
      <c r="AN91" s="523"/>
      <c r="AO91" s="523"/>
    </row>
    <row r="92" spans="1:41" customFormat="1" ht="13.5" x14ac:dyDescent="0.3">
      <c r="A92" s="526"/>
      <c r="B92" s="526"/>
      <c r="C92" s="526"/>
      <c r="D92" s="526"/>
      <c r="E92" s="526"/>
      <c r="F92" s="526"/>
      <c r="G92" s="526"/>
      <c r="H92" s="526"/>
      <c r="I92" s="526"/>
      <c r="J92" s="526"/>
      <c r="K92" s="526"/>
      <c r="L92" s="526"/>
      <c r="M92" s="526"/>
      <c r="N92" s="526"/>
      <c r="O92" s="526"/>
      <c r="P92" s="526"/>
      <c r="Q92" s="526"/>
      <c r="R92" s="526"/>
      <c r="S92" s="526"/>
      <c r="T92" s="526"/>
      <c r="U92" s="526"/>
      <c r="V92" s="526"/>
      <c r="W92" s="526"/>
      <c r="X92" s="526"/>
      <c r="Y92" s="526"/>
      <c r="Z92" s="526"/>
      <c r="AA92" s="526"/>
      <c r="AB92" s="523"/>
      <c r="AC92" s="523"/>
      <c r="AD92" s="523"/>
      <c r="AE92" s="523"/>
      <c r="AF92" s="523"/>
      <c r="AG92" s="523"/>
      <c r="AH92" s="523"/>
      <c r="AI92" s="523"/>
      <c r="AJ92" s="523"/>
      <c r="AK92" s="523"/>
      <c r="AL92" s="523"/>
      <c r="AM92" s="523"/>
      <c r="AN92" s="523"/>
      <c r="AO92" s="523"/>
    </row>
    <row r="93" spans="1:41" customFormat="1" ht="13.5" x14ac:dyDescent="0.3">
      <c r="A93" s="526"/>
      <c r="B93" s="526"/>
      <c r="C93" s="526"/>
      <c r="D93" s="526"/>
      <c r="E93" s="526"/>
      <c r="F93" s="526"/>
      <c r="G93" s="526"/>
      <c r="H93" s="526"/>
      <c r="I93" s="526"/>
      <c r="J93" s="526"/>
      <c r="K93" s="526"/>
      <c r="L93" s="526"/>
      <c r="M93" s="526"/>
      <c r="N93" s="526"/>
      <c r="O93" s="526"/>
      <c r="P93" s="526"/>
      <c r="Q93" s="526"/>
      <c r="R93" s="526"/>
      <c r="S93" s="526"/>
      <c r="T93" s="526"/>
      <c r="U93" s="526"/>
      <c r="V93" s="526"/>
      <c r="W93" s="526"/>
      <c r="X93" s="526"/>
      <c r="Y93" s="526"/>
      <c r="Z93" s="526"/>
      <c r="AA93" s="526"/>
      <c r="AB93" s="523"/>
      <c r="AC93" s="523"/>
      <c r="AD93" s="523"/>
      <c r="AE93" s="523"/>
      <c r="AF93" s="523"/>
      <c r="AG93" s="523"/>
      <c r="AH93" s="523"/>
      <c r="AI93" s="523"/>
      <c r="AJ93" s="523"/>
      <c r="AK93" s="523"/>
      <c r="AL93" s="523"/>
      <c r="AM93" s="523"/>
      <c r="AN93" s="523"/>
      <c r="AO93" s="523"/>
    </row>
    <row r="94" spans="1:41" customFormat="1" ht="13.5" x14ac:dyDescent="0.3">
      <c r="A94" s="526"/>
      <c r="B94" s="526"/>
      <c r="C94" s="526"/>
      <c r="D94" s="526"/>
      <c r="E94" s="526"/>
      <c r="F94" s="526"/>
      <c r="G94" s="526"/>
      <c r="H94" s="526"/>
      <c r="I94" s="526"/>
      <c r="J94" s="526"/>
      <c r="K94" s="526"/>
      <c r="L94" s="526"/>
      <c r="M94" s="526"/>
      <c r="N94" s="526"/>
      <c r="O94" s="526"/>
      <c r="P94" s="526"/>
      <c r="Q94" s="526"/>
      <c r="R94" s="526"/>
      <c r="S94" s="526"/>
      <c r="T94" s="526"/>
      <c r="U94" s="526"/>
      <c r="V94" s="526"/>
      <c r="W94" s="526"/>
      <c r="X94" s="526"/>
      <c r="Y94" s="526"/>
      <c r="Z94" s="526"/>
      <c r="AA94" s="526"/>
      <c r="AB94" s="523"/>
      <c r="AC94" s="523"/>
      <c r="AD94" s="523"/>
      <c r="AE94" s="523"/>
      <c r="AF94" s="523"/>
      <c r="AG94" s="523"/>
      <c r="AH94" s="523"/>
      <c r="AI94" s="523"/>
      <c r="AJ94" s="523"/>
      <c r="AK94" s="523"/>
      <c r="AL94" s="523"/>
      <c r="AM94" s="523"/>
      <c r="AN94" s="523"/>
      <c r="AO94" s="523"/>
    </row>
    <row r="95" spans="1:41" customFormat="1" ht="13.5" x14ac:dyDescent="0.3">
      <c r="A95" s="526"/>
      <c r="B95" s="526"/>
      <c r="C95" s="526"/>
      <c r="D95" s="526"/>
      <c r="E95" s="526"/>
      <c r="F95" s="526"/>
      <c r="G95" s="526"/>
      <c r="H95" s="526"/>
      <c r="I95" s="526"/>
      <c r="J95" s="526"/>
      <c r="K95" s="526"/>
      <c r="L95" s="526"/>
      <c r="M95" s="526"/>
      <c r="N95" s="526"/>
      <c r="O95" s="526"/>
      <c r="P95" s="526"/>
      <c r="Q95" s="526"/>
      <c r="R95" s="526"/>
      <c r="S95" s="526"/>
      <c r="T95" s="526"/>
      <c r="U95" s="526"/>
      <c r="V95" s="526"/>
      <c r="W95" s="526"/>
      <c r="X95" s="526"/>
      <c r="Y95" s="526"/>
      <c r="Z95" s="526"/>
      <c r="AA95" s="526"/>
      <c r="AB95" s="523"/>
      <c r="AC95" s="523"/>
      <c r="AD95" s="523"/>
      <c r="AE95" s="523"/>
      <c r="AF95" s="523"/>
      <c r="AG95" s="523"/>
      <c r="AH95" s="523"/>
      <c r="AI95" s="523"/>
      <c r="AJ95" s="523"/>
      <c r="AK95" s="523"/>
      <c r="AL95" s="523"/>
      <c r="AM95" s="523"/>
      <c r="AN95" s="523"/>
      <c r="AO95" s="523"/>
    </row>
    <row r="96" spans="1:41" customFormat="1" ht="13.5" x14ac:dyDescent="0.3">
      <c r="A96" s="526"/>
      <c r="B96" s="526"/>
      <c r="C96" s="526"/>
      <c r="D96" s="526"/>
      <c r="E96" s="526"/>
      <c r="F96" s="526"/>
      <c r="G96" s="526"/>
      <c r="H96" s="526"/>
      <c r="I96" s="526"/>
      <c r="J96" s="526"/>
      <c r="K96" s="526"/>
      <c r="L96" s="526"/>
      <c r="M96" s="526"/>
      <c r="N96" s="526"/>
      <c r="O96" s="526"/>
      <c r="P96" s="526"/>
      <c r="Q96" s="526"/>
      <c r="R96" s="526"/>
      <c r="S96" s="526"/>
      <c r="T96" s="526"/>
      <c r="U96" s="526"/>
      <c r="V96" s="526"/>
      <c r="W96" s="526"/>
      <c r="X96" s="526"/>
      <c r="Y96" s="526"/>
      <c r="Z96" s="526"/>
      <c r="AA96" s="526"/>
      <c r="AB96" s="523"/>
      <c r="AC96" s="523"/>
      <c r="AD96" s="523"/>
      <c r="AE96" s="523"/>
      <c r="AF96" s="523"/>
      <c r="AG96" s="523"/>
      <c r="AH96" s="523"/>
      <c r="AI96" s="523"/>
      <c r="AJ96" s="523"/>
      <c r="AK96" s="523"/>
      <c r="AL96" s="523"/>
      <c r="AM96" s="523"/>
      <c r="AN96" s="523"/>
      <c r="AO96" s="523"/>
    </row>
    <row r="97" spans="1:41" customFormat="1" ht="13.5" x14ac:dyDescent="0.3">
      <c r="A97" s="526"/>
      <c r="B97" s="526"/>
      <c r="C97" s="526"/>
      <c r="D97" s="526"/>
      <c r="E97" s="526"/>
      <c r="F97" s="526"/>
      <c r="G97" s="526"/>
      <c r="H97" s="526"/>
      <c r="I97" s="526"/>
      <c r="J97" s="526"/>
      <c r="K97" s="526"/>
      <c r="L97" s="526"/>
      <c r="M97" s="526"/>
      <c r="N97" s="526"/>
      <c r="O97" s="526"/>
      <c r="P97" s="526"/>
      <c r="Q97" s="526"/>
      <c r="R97" s="526"/>
      <c r="S97" s="526"/>
      <c r="T97" s="526"/>
      <c r="U97" s="526"/>
      <c r="V97" s="526"/>
      <c r="W97" s="526"/>
      <c r="X97" s="526"/>
      <c r="Y97" s="526"/>
      <c r="Z97" s="526"/>
      <c r="AA97" s="526"/>
      <c r="AB97" s="523"/>
      <c r="AC97" s="523"/>
      <c r="AD97" s="523"/>
      <c r="AE97" s="523"/>
      <c r="AF97" s="523"/>
      <c r="AG97" s="523"/>
      <c r="AH97" s="523"/>
      <c r="AI97" s="523"/>
      <c r="AJ97" s="523"/>
      <c r="AK97" s="523"/>
      <c r="AL97" s="523"/>
      <c r="AM97" s="523"/>
      <c r="AN97" s="523"/>
      <c r="AO97" s="523"/>
    </row>
    <row r="98" spans="1:41" customFormat="1" ht="13.5" x14ac:dyDescent="0.3"/>
    <row r="99" spans="1:41" customFormat="1" ht="13.5" x14ac:dyDescent="0.3"/>
    <row r="100" spans="1:41" customFormat="1" ht="13.5" x14ac:dyDescent="0.3"/>
    <row r="101" spans="1:41" customFormat="1" ht="13.5" x14ac:dyDescent="0.3"/>
    <row r="102" spans="1:41" customFormat="1" ht="13.5" x14ac:dyDescent="0.3"/>
    <row r="103" spans="1:41" customFormat="1" ht="13.5" x14ac:dyDescent="0.3"/>
    <row r="104" spans="1:41" customFormat="1" ht="13.5" x14ac:dyDescent="0.3"/>
    <row r="105" spans="1:41" customFormat="1" ht="13.5" x14ac:dyDescent="0.3"/>
    <row r="106" spans="1:41" customFormat="1" ht="13.5" x14ac:dyDescent="0.3"/>
    <row r="107" spans="1:41" customFormat="1" ht="13.5" x14ac:dyDescent="0.3"/>
    <row r="108" spans="1:41" customFormat="1" ht="13.5" x14ac:dyDescent="0.3"/>
    <row r="109" spans="1:41" customFormat="1" ht="13.5" x14ac:dyDescent="0.3"/>
    <row r="110" spans="1:41" customFormat="1" ht="13.5" x14ac:dyDescent="0.3"/>
    <row r="111" spans="1:41" customFormat="1" ht="13.5" x14ac:dyDescent="0.3"/>
    <row r="112" spans="1:41" customFormat="1" ht="13.5" x14ac:dyDescent="0.3"/>
    <row r="113" customFormat="1" ht="13.5" x14ac:dyDescent="0.3"/>
    <row r="114" customFormat="1" ht="13.5" x14ac:dyDescent="0.3"/>
    <row r="115" customFormat="1" ht="13.5" x14ac:dyDescent="0.3"/>
    <row r="116" customFormat="1" ht="13.5" x14ac:dyDescent="0.3"/>
    <row r="117" customFormat="1" ht="13.5" x14ac:dyDescent="0.3"/>
    <row r="118" customFormat="1" ht="13.5" x14ac:dyDescent="0.3"/>
    <row r="119" customFormat="1" ht="13.5" x14ac:dyDescent="0.3"/>
    <row r="120" customFormat="1" ht="13.5" x14ac:dyDescent="0.3"/>
    <row r="121" customFormat="1" ht="13.5" x14ac:dyDescent="0.3"/>
    <row r="122" customFormat="1" ht="13.5" x14ac:dyDescent="0.3"/>
    <row r="123" customFormat="1" ht="13.5" x14ac:dyDescent="0.3"/>
    <row r="124" customFormat="1" ht="13.5" x14ac:dyDescent="0.3"/>
    <row r="125" customFormat="1" ht="13.5" x14ac:dyDescent="0.3"/>
    <row r="126" customFormat="1" ht="13.5" x14ac:dyDescent="0.3"/>
    <row r="127" customFormat="1" ht="13.5" x14ac:dyDescent="0.3"/>
    <row r="128" customFormat="1" ht="13.5" x14ac:dyDescent="0.3"/>
    <row r="129" customFormat="1" ht="13.5" x14ac:dyDescent="0.3"/>
    <row r="130" customFormat="1" ht="13.5" x14ac:dyDescent="0.3"/>
    <row r="131" customFormat="1" ht="13.5" x14ac:dyDescent="0.3"/>
    <row r="132" customFormat="1" ht="13.5" x14ac:dyDescent="0.3"/>
    <row r="133" customFormat="1" ht="13.5" x14ac:dyDescent="0.3"/>
    <row r="134" customFormat="1" ht="13.5" x14ac:dyDescent="0.3"/>
    <row r="135" customFormat="1" ht="13.5" x14ac:dyDescent="0.3"/>
    <row r="136" customFormat="1" ht="13.5" x14ac:dyDescent="0.3"/>
    <row r="137" customFormat="1" ht="13.5" x14ac:dyDescent="0.3"/>
    <row r="138" customFormat="1" ht="13.5" x14ac:dyDescent="0.3"/>
    <row r="139" customFormat="1" ht="13.5" x14ac:dyDescent="0.3"/>
    <row r="140" customFormat="1" ht="13.5" x14ac:dyDescent="0.3"/>
    <row r="141" customFormat="1" ht="13.5" x14ac:dyDescent="0.3"/>
    <row r="142" customFormat="1" ht="13.5" x14ac:dyDescent="0.3"/>
    <row r="143" customFormat="1" ht="13.5" x14ac:dyDescent="0.3"/>
    <row r="144" customFormat="1" ht="13.5" x14ac:dyDescent="0.3"/>
    <row r="145" customFormat="1" ht="13.5" x14ac:dyDescent="0.3"/>
    <row r="146" customFormat="1" ht="13.5" x14ac:dyDescent="0.3"/>
    <row r="147" customFormat="1" ht="13.5" x14ac:dyDescent="0.3"/>
    <row r="148" customFormat="1" ht="13.5" x14ac:dyDescent="0.3"/>
    <row r="149" customFormat="1" ht="13.5" x14ac:dyDescent="0.3"/>
    <row r="150" customFormat="1" ht="13.5" x14ac:dyDescent="0.3"/>
    <row r="151" customFormat="1" ht="13.5" x14ac:dyDescent="0.3"/>
    <row r="152" customFormat="1" ht="13.5" x14ac:dyDescent="0.3"/>
    <row r="153" customFormat="1" ht="13.5" x14ac:dyDescent="0.3"/>
    <row r="154" customFormat="1" ht="13.5" x14ac:dyDescent="0.3"/>
    <row r="155" customFormat="1" ht="13.5" x14ac:dyDescent="0.3"/>
    <row r="156" customFormat="1" ht="13.5" x14ac:dyDescent="0.3"/>
    <row r="157" customFormat="1" ht="13.5" x14ac:dyDescent="0.3"/>
    <row r="158" customFormat="1" ht="13.5" x14ac:dyDescent="0.3"/>
    <row r="159" customFormat="1" ht="13.5" x14ac:dyDescent="0.3"/>
    <row r="160" customFormat="1" ht="13.5" x14ac:dyDescent="0.3"/>
    <row r="161" customFormat="1" ht="13.5" x14ac:dyDescent="0.3"/>
    <row r="162" customFormat="1" ht="13.5" x14ac:dyDescent="0.3"/>
    <row r="163" customFormat="1" ht="13.5" x14ac:dyDescent="0.3"/>
    <row r="164" customFormat="1" ht="13.5" x14ac:dyDescent="0.3"/>
    <row r="165" customFormat="1" ht="13.5" x14ac:dyDescent="0.3"/>
    <row r="166" customFormat="1" ht="13.5" x14ac:dyDescent="0.3"/>
    <row r="167" customFormat="1" ht="13.5" x14ac:dyDescent="0.3"/>
    <row r="168" customFormat="1" ht="13.5" x14ac:dyDescent="0.3"/>
    <row r="169" customFormat="1" ht="13.5" x14ac:dyDescent="0.3"/>
    <row r="170" customFormat="1" ht="13.5" x14ac:dyDescent="0.3"/>
    <row r="171" customFormat="1" ht="13.5" x14ac:dyDescent="0.3"/>
    <row r="172" customFormat="1" ht="13.5" x14ac:dyDescent="0.3"/>
    <row r="173" customFormat="1" ht="13.5" x14ac:dyDescent="0.3"/>
    <row r="174" customFormat="1" ht="13.5" x14ac:dyDescent="0.3"/>
    <row r="175" customFormat="1" ht="13.5" x14ac:dyDescent="0.3"/>
    <row r="176" customFormat="1" ht="13.5" x14ac:dyDescent="0.3"/>
    <row r="177" customFormat="1" ht="13.5" x14ac:dyDescent="0.3"/>
    <row r="178" customFormat="1" ht="13.5" x14ac:dyDescent="0.3"/>
    <row r="179" customFormat="1" ht="13.5" x14ac:dyDescent="0.3"/>
    <row r="180" customFormat="1" ht="13.5" x14ac:dyDescent="0.3"/>
    <row r="181" customFormat="1" ht="13.5" x14ac:dyDescent="0.3"/>
    <row r="182" customFormat="1" ht="13.5" x14ac:dyDescent="0.3"/>
    <row r="183" customFormat="1" ht="13.5" x14ac:dyDescent="0.3"/>
    <row r="184" customFormat="1" ht="13.5" x14ac:dyDescent="0.3"/>
    <row r="185" customFormat="1" ht="13.5" x14ac:dyDescent="0.3"/>
    <row r="186" customFormat="1" ht="13.5" x14ac:dyDescent="0.3"/>
    <row r="187" customFormat="1" ht="13.5" x14ac:dyDescent="0.3"/>
    <row r="188" customFormat="1" ht="13.5" x14ac:dyDescent="0.3"/>
    <row r="189" customFormat="1" ht="13.5" x14ac:dyDescent="0.3"/>
    <row r="190" customFormat="1" ht="13.5" x14ac:dyDescent="0.3"/>
    <row r="191" customFormat="1" ht="13.5" x14ac:dyDescent="0.3"/>
    <row r="192" customFormat="1" ht="13.5" x14ac:dyDescent="0.3"/>
    <row r="193" customFormat="1" ht="13.5" x14ac:dyDescent="0.3"/>
    <row r="194" customFormat="1" ht="13.5" x14ac:dyDescent="0.3"/>
    <row r="195" customFormat="1" ht="13.5" x14ac:dyDescent="0.3"/>
    <row r="196" customFormat="1" ht="13.5" x14ac:dyDescent="0.3"/>
    <row r="197" customFormat="1" ht="13.5" x14ac:dyDescent="0.3"/>
    <row r="198" customFormat="1" ht="13.5" x14ac:dyDescent="0.3"/>
    <row r="199" customFormat="1" ht="13.5" x14ac:dyDescent="0.3"/>
    <row r="200" customFormat="1" ht="13.5" x14ac:dyDescent="0.3"/>
    <row r="201" customFormat="1" ht="13.5" x14ac:dyDescent="0.3"/>
    <row r="202" customFormat="1" ht="13.5" x14ac:dyDescent="0.3"/>
    <row r="203" customFormat="1" ht="13.5" x14ac:dyDescent="0.3"/>
    <row r="204" customFormat="1" ht="13.5" x14ac:dyDescent="0.3"/>
    <row r="205" customFormat="1" ht="13.5" x14ac:dyDescent="0.3"/>
    <row r="206" customFormat="1" ht="13.5" x14ac:dyDescent="0.3"/>
    <row r="207" customFormat="1" ht="13.5" x14ac:dyDescent="0.3"/>
    <row r="208" customFormat="1" ht="13.5" x14ac:dyDescent="0.3"/>
    <row r="209" customFormat="1" ht="13.5" x14ac:dyDescent="0.3"/>
    <row r="210" customFormat="1" ht="13.5" x14ac:dyDescent="0.3"/>
    <row r="211" customFormat="1" ht="13.5" x14ac:dyDescent="0.3"/>
    <row r="212" customFormat="1" ht="13.5" x14ac:dyDescent="0.3"/>
    <row r="213" customFormat="1" ht="13.5" x14ac:dyDescent="0.3"/>
    <row r="214" customFormat="1" ht="13.5" x14ac:dyDescent="0.3"/>
    <row r="215" customFormat="1" ht="13.5" x14ac:dyDescent="0.3"/>
    <row r="216" customFormat="1" ht="13.5" x14ac:dyDescent="0.3"/>
    <row r="217" customFormat="1" ht="13.5" x14ac:dyDescent="0.3"/>
    <row r="218" customFormat="1" ht="13.5" x14ac:dyDescent="0.3"/>
    <row r="219" customFormat="1" ht="13.5" x14ac:dyDescent="0.3"/>
    <row r="220" customFormat="1" ht="13.5" x14ac:dyDescent="0.3"/>
    <row r="221" customFormat="1" ht="13.5" x14ac:dyDescent="0.3"/>
    <row r="222" customFormat="1" ht="13.5" x14ac:dyDescent="0.3"/>
    <row r="223" customFormat="1" ht="13.5" x14ac:dyDescent="0.3"/>
    <row r="224" customFormat="1" ht="13.5" x14ac:dyDescent="0.3"/>
    <row r="225" customFormat="1" ht="13.5" x14ac:dyDescent="0.3"/>
    <row r="226" customFormat="1" ht="13.5" x14ac:dyDescent="0.3"/>
    <row r="227" customFormat="1" ht="13.5" x14ac:dyDescent="0.3"/>
    <row r="228" customFormat="1" ht="13.5" x14ac:dyDescent="0.3"/>
    <row r="229" customFormat="1" ht="13.5" x14ac:dyDescent="0.3"/>
    <row r="230" customFormat="1" ht="13.5" x14ac:dyDescent="0.3"/>
    <row r="231" customFormat="1" ht="13.5" x14ac:dyDescent="0.3"/>
    <row r="232" customFormat="1" ht="13.5" x14ac:dyDescent="0.3"/>
    <row r="233" customFormat="1" ht="13.5" x14ac:dyDescent="0.3"/>
    <row r="234" customFormat="1" ht="13.5" x14ac:dyDescent="0.3"/>
    <row r="235" customFormat="1" ht="13.5" x14ac:dyDescent="0.3"/>
    <row r="236" customFormat="1" ht="13.5" x14ac:dyDescent="0.3"/>
    <row r="237" customFormat="1" ht="13.5" x14ac:dyDescent="0.3"/>
    <row r="238" customFormat="1" ht="13.5" x14ac:dyDescent="0.3"/>
    <row r="239" customFormat="1" ht="13.5" x14ac:dyDescent="0.3"/>
    <row r="240" customFormat="1" ht="13.5" x14ac:dyDescent="0.3"/>
    <row r="241" customFormat="1" ht="13.5" x14ac:dyDescent="0.3"/>
    <row r="242" customFormat="1" ht="13.5" x14ac:dyDescent="0.3"/>
    <row r="243" customFormat="1" ht="13.5" x14ac:dyDescent="0.3"/>
    <row r="244" customFormat="1" ht="13.5" x14ac:dyDescent="0.3"/>
    <row r="245" customFormat="1" ht="13.5" x14ac:dyDescent="0.3"/>
    <row r="246" customFormat="1" ht="13.5" x14ac:dyDescent="0.3"/>
    <row r="247" customFormat="1" ht="13.5" x14ac:dyDescent="0.3"/>
    <row r="248" customFormat="1" ht="13.5" x14ac:dyDescent="0.3"/>
    <row r="249" customFormat="1" ht="13.5" x14ac:dyDescent="0.3"/>
    <row r="250" customFormat="1" ht="13.5" x14ac:dyDescent="0.3"/>
    <row r="251" customFormat="1" ht="13.5" x14ac:dyDescent="0.3"/>
    <row r="252" customFormat="1" ht="13.5" x14ac:dyDescent="0.3"/>
    <row r="253" customFormat="1" ht="13.5" x14ac:dyDescent="0.3"/>
    <row r="254" customFormat="1" ht="13.5" x14ac:dyDescent="0.3"/>
    <row r="255" customFormat="1" ht="13.5" x14ac:dyDescent="0.3"/>
    <row r="256" customFormat="1" ht="13.5" x14ac:dyDescent="0.3"/>
    <row r="257" customFormat="1" ht="13.5" x14ac:dyDescent="0.3"/>
    <row r="258" customFormat="1" ht="13.5" x14ac:dyDescent="0.3"/>
    <row r="259" customFormat="1" ht="13.5" x14ac:dyDescent="0.3"/>
    <row r="260" customFormat="1" ht="13.5" x14ac:dyDescent="0.3"/>
    <row r="261" customFormat="1" ht="13.5" x14ac:dyDescent="0.3"/>
    <row r="262" customFormat="1" ht="13.5" x14ac:dyDescent="0.3"/>
    <row r="263" customFormat="1" ht="13.5" x14ac:dyDescent="0.3"/>
    <row r="264" customFormat="1" ht="13.5" x14ac:dyDescent="0.3"/>
    <row r="265" customFormat="1" ht="13.5" x14ac:dyDescent="0.3"/>
    <row r="266" customFormat="1" ht="13.5" x14ac:dyDescent="0.3"/>
    <row r="267" customFormat="1" ht="13.5" x14ac:dyDescent="0.3"/>
    <row r="268" customFormat="1" ht="13.5" x14ac:dyDescent="0.3"/>
    <row r="269" customFormat="1" ht="13.5" x14ac:dyDescent="0.3"/>
    <row r="270" customFormat="1" ht="13.5" x14ac:dyDescent="0.3"/>
    <row r="271" customFormat="1" ht="13.5" x14ac:dyDescent="0.3"/>
    <row r="272" customFormat="1" ht="13.5" x14ac:dyDescent="0.3"/>
    <row r="273" customFormat="1" ht="13.5" x14ac:dyDescent="0.3"/>
    <row r="274" customFormat="1" ht="13.5" x14ac:dyDescent="0.3"/>
    <row r="275" customFormat="1" ht="13.5" x14ac:dyDescent="0.3"/>
    <row r="276" customFormat="1" ht="13.5" x14ac:dyDescent="0.3"/>
    <row r="277" customFormat="1" ht="13.5" x14ac:dyDescent="0.3"/>
    <row r="278" customFormat="1" ht="13.5" x14ac:dyDescent="0.3"/>
    <row r="279" customFormat="1" ht="13.5" x14ac:dyDescent="0.3"/>
    <row r="280" customFormat="1" ht="13.5" x14ac:dyDescent="0.3"/>
    <row r="281" customFormat="1" ht="13.5" x14ac:dyDescent="0.3"/>
    <row r="282" customFormat="1" ht="13.5" x14ac:dyDescent="0.3"/>
    <row r="283" customFormat="1" ht="13.5" x14ac:dyDescent="0.3"/>
    <row r="284" customFormat="1" ht="13.5" x14ac:dyDescent="0.3"/>
    <row r="285" customFormat="1" ht="13.5" x14ac:dyDescent="0.3"/>
    <row r="286" customFormat="1" ht="13.5" x14ac:dyDescent="0.3"/>
    <row r="287" customFormat="1" ht="13.5" x14ac:dyDescent="0.3"/>
    <row r="288" customFormat="1" ht="13.5" x14ac:dyDescent="0.3"/>
    <row r="289" customFormat="1" ht="13.5" x14ac:dyDescent="0.3"/>
    <row r="290" customFormat="1" ht="13.5" x14ac:dyDescent="0.3"/>
    <row r="291" customFormat="1" ht="13.5" x14ac:dyDescent="0.3"/>
    <row r="292" customFormat="1" ht="13.5" x14ac:dyDescent="0.3"/>
    <row r="293" customFormat="1" ht="13.5" x14ac:dyDescent="0.3"/>
    <row r="294" customFormat="1" ht="13.5" x14ac:dyDescent="0.3"/>
    <row r="295" customFormat="1" ht="13.5" x14ac:dyDescent="0.3"/>
    <row r="296" customFormat="1" ht="13.5" x14ac:dyDescent="0.3"/>
    <row r="297" customFormat="1" ht="13.5" x14ac:dyDescent="0.3"/>
    <row r="298" customFormat="1" ht="13.5" x14ac:dyDescent="0.3"/>
    <row r="299" customFormat="1" ht="13.5" x14ac:dyDescent="0.3"/>
    <row r="300" customFormat="1" ht="13.5" x14ac:dyDescent="0.3"/>
    <row r="301" customFormat="1" ht="13.5" x14ac:dyDescent="0.3"/>
    <row r="302" customFormat="1" ht="13.5" x14ac:dyDescent="0.3"/>
    <row r="303" customFormat="1" ht="13.5" x14ac:dyDescent="0.3"/>
    <row r="304" customFormat="1" ht="13.5" x14ac:dyDescent="0.3"/>
    <row r="305" customFormat="1" ht="13.5" x14ac:dyDescent="0.3"/>
    <row r="306" customFormat="1" ht="13.5" x14ac:dyDescent="0.3"/>
    <row r="307" customFormat="1" ht="13.5" x14ac:dyDescent="0.3"/>
    <row r="308" customFormat="1" ht="13.5" x14ac:dyDescent="0.3"/>
    <row r="309" customFormat="1" ht="13.5" x14ac:dyDescent="0.3"/>
    <row r="310" customFormat="1" ht="13.5" x14ac:dyDescent="0.3"/>
    <row r="311" customFormat="1" ht="13.5" x14ac:dyDescent="0.3"/>
    <row r="312" customFormat="1" ht="13.5" x14ac:dyDescent="0.3"/>
    <row r="313" customFormat="1" ht="13.5" x14ac:dyDescent="0.3"/>
    <row r="314" customFormat="1" ht="13.5" x14ac:dyDescent="0.3"/>
    <row r="315" customFormat="1" ht="13.5" x14ac:dyDescent="0.3"/>
    <row r="316" customFormat="1" ht="13.5" x14ac:dyDescent="0.3"/>
    <row r="317" customFormat="1" ht="13.5" x14ac:dyDescent="0.3"/>
    <row r="318" customFormat="1" ht="13.5" x14ac:dyDescent="0.3"/>
    <row r="319" customFormat="1" ht="13.5" x14ac:dyDescent="0.3"/>
    <row r="320" customFormat="1" ht="13.5" x14ac:dyDescent="0.3"/>
    <row r="321" customFormat="1" ht="13.5" x14ac:dyDescent="0.3"/>
    <row r="322" customFormat="1" ht="13.5" x14ac:dyDescent="0.3"/>
    <row r="323" customFormat="1" ht="13.5" x14ac:dyDescent="0.3"/>
    <row r="324" customFormat="1" ht="13.5" x14ac:dyDescent="0.3"/>
    <row r="325" customFormat="1" ht="13.5" x14ac:dyDescent="0.3"/>
    <row r="326" customFormat="1" ht="13.5" x14ac:dyDescent="0.3"/>
    <row r="327" customFormat="1" ht="13.5" x14ac:dyDescent="0.3"/>
    <row r="328" customFormat="1" ht="13.5" x14ac:dyDescent="0.3"/>
    <row r="329" customFormat="1" ht="13.5" x14ac:dyDescent="0.3"/>
    <row r="330" customFormat="1" ht="13.5" x14ac:dyDescent="0.3"/>
    <row r="331" customFormat="1" ht="13.5" x14ac:dyDescent="0.3"/>
    <row r="332" customFormat="1" ht="13.5" x14ac:dyDescent="0.3"/>
    <row r="333" customFormat="1" ht="13.5" x14ac:dyDescent="0.3"/>
    <row r="334" customFormat="1" ht="13.5" x14ac:dyDescent="0.3"/>
    <row r="335" customFormat="1" ht="13.5" x14ac:dyDescent="0.3"/>
    <row r="336" customFormat="1" ht="13.5" x14ac:dyDescent="0.3"/>
    <row r="337" customFormat="1" ht="13.5" x14ac:dyDescent="0.3"/>
    <row r="338" customFormat="1" ht="13.5" x14ac:dyDescent="0.3"/>
    <row r="339" customFormat="1" ht="13.5" x14ac:dyDescent="0.3"/>
    <row r="340" customFormat="1" ht="13.5" x14ac:dyDescent="0.3"/>
    <row r="341" customFormat="1" ht="13.5" x14ac:dyDescent="0.3"/>
    <row r="342" customFormat="1" ht="13.5" x14ac:dyDescent="0.3"/>
    <row r="343" customFormat="1" ht="13.5" x14ac:dyDescent="0.3"/>
    <row r="344" customFormat="1" ht="13.5" x14ac:dyDescent="0.3"/>
    <row r="345" customFormat="1" ht="13.5" x14ac:dyDescent="0.3"/>
    <row r="346" customFormat="1" ht="13.5" x14ac:dyDescent="0.3"/>
    <row r="347" customFormat="1" ht="13.5" x14ac:dyDescent="0.3"/>
    <row r="348" customFormat="1" ht="13.5" x14ac:dyDescent="0.3"/>
    <row r="349" customFormat="1" ht="13.5" x14ac:dyDescent="0.3"/>
    <row r="350" customFormat="1" ht="13.5" x14ac:dyDescent="0.3"/>
    <row r="351" customFormat="1" ht="13.5" x14ac:dyDescent="0.3"/>
    <row r="352" customFormat="1" ht="13.5" x14ac:dyDescent="0.3"/>
    <row r="353" customFormat="1" ht="13.5" x14ac:dyDescent="0.3"/>
    <row r="354" customFormat="1" ht="13.5" x14ac:dyDescent="0.3"/>
    <row r="355" customFormat="1" ht="13.5" x14ac:dyDescent="0.3"/>
    <row r="356" customFormat="1" ht="13.5" x14ac:dyDescent="0.3"/>
    <row r="357" customFormat="1" ht="13.5" x14ac:dyDescent="0.3"/>
    <row r="358" customFormat="1" ht="13.5" x14ac:dyDescent="0.3"/>
    <row r="359" customFormat="1" ht="13.5" x14ac:dyDescent="0.3"/>
    <row r="360" customFormat="1" ht="13.5" x14ac:dyDescent="0.3"/>
    <row r="361" customFormat="1" ht="13.5" x14ac:dyDescent="0.3"/>
    <row r="362" customFormat="1" ht="13.5" x14ac:dyDescent="0.3"/>
    <row r="363" customFormat="1" ht="13.5" x14ac:dyDescent="0.3"/>
    <row r="364" customFormat="1" ht="13.5" x14ac:dyDescent="0.3"/>
    <row r="365" customFormat="1" ht="13.5" x14ac:dyDescent="0.3"/>
    <row r="366" customFormat="1" ht="13.5" x14ac:dyDescent="0.3"/>
    <row r="367" customFormat="1" ht="13.5" x14ac:dyDescent="0.3"/>
    <row r="368" customFormat="1" ht="13.5" x14ac:dyDescent="0.3"/>
    <row r="369" customFormat="1" ht="13.5" x14ac:dyDescent="0.3"/>
    <row r="370" customFormat="1" ht="13.5" x14ac:dyDescent="0.3"/>
    <row r="371" customFormat="1" ht="13.5" x14ac:dyDescent="0.3"/>
    <row r="372" customFormat="1" ht="13.5" x14ac:dyDescent="0.3"/>
    <row r="373" customFormat="1" ht="13.5" x14ac:dyDescent="0.3"/>
    <row r="374" customFormat="1" ht="13.5" x14ac:dyDescent="0.3"/>
    <row r="375" customFormat="1" ht="13.5" x14ac:dyDescent="0.3"/>
    <row r="376" customFormat="1" ht="13.5" x14ac:dyDescent="0.3"/>
    <row r="377" customFormat="1" ht="13.5" x14ac:dyDescent="0.3"/>
    <row r="378" customFormat="1" ht="13.5" x14ac:dyDescent="0.3"/>
    <row r="379" customFormat="1" ht="13.5" x14ac:dyDescent="0.3"/>
    <row r="380" customFormat="1" ht="13.5" x14ac:dyDescent="0.3"/>
    <row r="381" customFormat="1" ht="13.5" x14ac:dyDescent="0.3"/>
    <row r="382" customFormat="1" ht="13.5" x14ac:dyDescent="0.3"/>
    <row r="383" customFormat="1" ht="13.5" x14ac:dyDescent="0.3"/>
    <row r="384" customFormat="1" ht="13.5" x14ac:dyDescent="0.3"/>
    <row r="385" customFormat="1" ht="13.5" x14ac:dyDescent="0.3"/>
    <row r="386" customFormat="1" ht="13.5" x14ac:dyDescent="0.3"/>
    <row r="387" customFormat="1" ht="13.5" x14ac:dyDescent="0.3"/>
    <row r="388" customFormat="1" ht="13.5" x14ac:dyDescent="0.3"/>
    <row r="389" customFormat="1" ht="13.5" x14ac:dyDescent="0.3"/>
    <row r="390" customFormat="1" ht="13.5" x14ac:dyDescent="0.3"/>
    <row r="391" customFormat="1" ht="13.5" x14ac:dyDescent="0.3"/>
    <row r="392" customFormat="1" ht="13.5" x14ac:dyDescent="0.3"/>
    <row r="393" customFormat="1" ht="13.5" x14ac:dyDescent="0.3"/>
    <row r="394" customFormat="1" ht="13.5" x14ac:dyDescent="0.3"/>
    <row r="395" customFormat="1" ht="13.5" x14ac:dyDescent="0.3"/>
    <row r="396" customFormat="1" ht="13.5" x14ac:dyDescent="0.3"/>
    <row r="397" customFormat="1" ht="13.5" x14ac:dyDescent="0.3"/>
    <row r="398" customFormat="1" ht="13.5" x14ac:dyDescent="0.3"/>
    <row r="399" customFormat="1" ht="13.5" x14ac:dyDescent="0.3"/>
    <row r="400" customFormat="1" ht="13.5" x14ac:dyDescent="0.3"/>
    <row r="401" customFormat="1" ht="13.5" x14ac:dyDescent="0.3"/>
    <row r="402" customFormat="1" ht="13.5" x14ac:dyDescent="0.3"/>
    <row r="403" customFormat="1" ht="13.5" x14ac:dyDescent="0.3"/>
    <row r="404" customFormat="1" ht="13.5" x14ac:dyDescent="0.3"/>
    <row r="405" customFormat="1" ht="13.5" x14ac:dyDescent="0.3"/>
    <row r="406" customFormat="1" ht="13.5" x14ac:dyDescent="0.3"/>
    <row r="407" customFormat="1" ht="13.5" x14ac:dyDescent="0.3"/>
    <row r="408" customFormat="1" ht="13.5" x14ac:dyDescent="0.3"/>
    <row r="409" customFormat="1" ht="13.5" x14ac:dyDescent="0.3"/>
    <row r="410" customFormat="1" ht="13.5" x14ac:dyDescent="0.3"/>
    <row r="411" customFormat="1" ht="13.5" x14ac:dyDescent="0.3"/>
    <row r="412" customFormat="1" ht="13.5" x14ac:dyDescent="0.3"/>
    <row r="413" customFormat="1" ht="13.5" x14ac:dyDescent="0.3"/>
    <row r="414" customFormat="1" ht="13.5" x14ac:dyDescent="0.3"/>
    <row r="415" customFormat="1" ht="13.5" x14ac:dyDescent="0.3"/>
    <row r="416" customFormat="1" ht="13.5" x14ac:dyDescent="0.3"/>
    <row r="417" customFormat="1" ht="13.5" x14ac:dyDescent="0.3"/>
    <row r="418" customFormat="1" ht="13.5" x14ac:dyDescent="0.3"/>
    <row r="419" customFormat="1" ht="13.5" x14ac:dyDescent="0.3"/>
    <row r="420" customFormat="1" ht="13.5" x14ac:dyDescent="0.3"/>
    <row r="421" customFormat="1" ht="13.5" x14ac:dyDescent="0.3"/>
    <row r="422" customFormat="1" ht="13.5" x14ac:dyDescent="0.3"/>
    <row r="423" customFormat="1" ht="13.5" x14ac:dyDescent="0.3"/>
    <row r="424" customFormat="1" ht="13.5" x14ac:dyDescent="0.3"/>
    <row r="425" customFormat="1" ht="13.5" x14ac:dyDescent="0.3"/>
    <row r="426" customFormat="1" ht="13.5" x14ac:dyDescent="0.3"/>
    <row r="427" customFormat="1" ht="13.5" x14ac:dyDescent="0.3"/>
    <row r="428" customFormat="1" ht="13.5" x14ac:dyDescent="0.3"/>
    <row r="429" customFormat="1" ht="13.5" x14ac:dyDescent="0.3"/>
    <row r="430" customFormat="1" ht="13.5" x14ac:dyDescent="0.3"/>
    <row r="431" customFormat="1" ht="13.5" x14ac:dyDescent="0.3"/>
    <row r="432" customFormat="1" ht="13.5" x14ac:dyDescent="0.3"/>
    <row r="433" customFormat="1" ht="13.5" x14ac:dyDescent="0.3"/>
    <row r="434" customFormat="1" ht="13.5" x14ac:dyDescent="0.3"/>
    <row r="435" customFormat="1" ht="13.5" x14ac:dyDescent="0.3"/>
    <row r="436" customFormat="1" ht="13.5" x14ac:dyDescent="0.3"/>
    <row r="437" customFormat="1" ht="13.5" x14ac:dyDescent="0.3"/>
    <row r="438" customFormat="1" ht="13.5" x14ac:dyDescent="0.3"/>
    <row r="439" customFormat="1" ht="13.5" x14ac:dyDescent="0.3"/>
    <row r="440" customFormat="1" ht="13.5" x14ac:dyDescent="0.3"/>
    <row r="441" customFormat="1" ht="13.5" x14ac:dyDescent="0.3"/>
    <row r="442" customFormat="1" ht="13.5" x14ac:dyDescent="0.3"/>
    <row r="443" customFormat="1" ht="13.5" x14ac:dyDescent="0.3"/>
    <row r="444" customFormat="1" ht="13.5" x14ac:dyDescent="0.3"/>
    <row r="445" customFormat="1" ht="13.5" x14ac:dyDescent="0.3"/>
    <row r="446" customFormat="1" ht="13.5" x14ac:dyDescent="0.3"/>
    <row r="447" customFormat="1" ht="13.5" x14ac:dyDescent="0.3"/>
    <row r="448" customFormat="1" ht="13.5" x14ac:dyDescent="0.3"/>
    <row r="449" customFormat="1" ht="13.5" x14ac:dyDescent="0.3"/>
    <row r="450" customFormat="1" ht="13.5" x14ac:dyDescent="0.3"/>
    <row r="451" customFormat="1" ht="13.5" x14ac:dyDescent="0.3"/>
    <row r="452" customFormat="1" ht="13.5" x14ac:dyDescent="0.3"/>
    <row r="453" customFormat="1" ht="13.5" x14ac:dyDescent="0.3"/>
    <row r="454" customFormat="1" ht="13.5" x14ac:dyDescent="0.3"/>
    <row r="455" customFormat="1" ht="13.5" x14ac:dyDescent="0.3"/>
    <row r="456" customFormat="1" ht="13.5" x14ac:dyDescent="0.3"/>
    <row r="457" customFormat="1" ht="13.5" x14ac:dyDescent="0.3"/>
    <row r="458" customFormat="1" ht="13.5" x14ac:dyDescent="0.3"/>
    <row r="459" customFormat="1" ht="13.5" x14ac:dyDescent="0.3"/>
    <row r="460" customFormat="1" ht="13.5" x14ac:dyDescent="0.3"/>
    <row r="461" customFormat="1" ht="13.5" x14ac:dyDescent="0.3"/>
    <row r="462" customFormat="1" ht="13.5" x14ac:dyDescent="0.3"/>
    <row r="463" customFormat="1" ht="13.5" x14ac:dyDescent="0.3"/>
    <row r="464" customFormat="1" ht="13.5" x14ac:dyDescent="0.3"/>
    <row r="465" customFormat="1" ht="13.5" x14ac:dyDescent="0.3"/>
    <row r="466" customFormat="1" ht="13.5" x14ac:dyDescent="0.3"/>
    <row r="467" customFormat="1" ht="13.5" x14ac:dyDescent="0.3"/>
    <row r="468" customFormat="1" ht="13.5" x14ac:dyDescent="0.3"/>
    <row r="469" customFormat="1" ht="13.5" x14ac:dyDescent="0.3"/>
    <row r="470" customFormat="1" ht="13.5" x14ac:dyDescent="0.3"/>
    <row r="471" customFormat="1" ht="13.5" x14ac:dyDescent="0.3"/>
    <row r="472" customFormat="1" ht="13.5" x14ac:dyDescent="0.3"/>
    <row r="473" customFormat="1" ht="13.5" x14ac:dyDescent="0.3"/>
    <row r="474" customFormat="1" ht="13.5" x14ac:dyDescent="0.3"/>
    <row r="475" customFormat="1" ht="13.5" x14ac:dyDescent="0.3"/>
    <row r="476" customFormat="1" ht="13.5" x14ac:dyDescent="0.3"/>
    <row r="477" customFormat="1" ht="13.5" x14ac:dyDescent="0.3"/>
    <row r="478" customFormat="1" ht="13.5" x14ac:dyDescent="0.3"/>
    <row r="479" customFormat="1" ht="13.5" x14ac:dyDescent="0.3"/>
    <row r="480" customFormat="1" ht="13.5" x14ac:dyDescent="0.3"/>
    <row r="481" customFormat="1" ht="13.5" x14ac:dyDescent="0.3"/>
    <row r="482" customFormat="1" ht="13.5" x14ac:dyDescent="0.3"/>
    <row r="483" customFormat="1" ht="13.5" x14ac:dyDescent="0.3"/>
    <row r="484" customFormat="1" ht="13.5" x14ac:dyDescent="0.3"/>
    <row r="485" customFormat="1" ht="13.5" x14ac:dyDescent="0.3"/>
    <row r="486" customFormat="1" ht="13.5" x14ac:dyDescent="0.3"/>
    <row r="487" customFormat="1" ht="13.5" x14ac:dyDescent="0.3"/>
    <row r="488" customFormat="1" ht="13.5" x14ac:dyDescent="0.3"/>
    <row r="489" customFormat="1" ht="13.5" x14ac:dyDescent="0.3"/>
    <row r="490" customFormat="1" ht="13.5" x14ac:dyDescent="0.3"/>
    <row r="491" customFormat="1" ht="13.5" x14ac:dyDescent="0.3"/>
    <row r="492" customFormat="1" ht="13.5" x14ac:dyDescent="0.3"/>
    <row r="493" customFormat="1" ht="13.5" x14ac:dyDescent="0.3"/>
    <row r="494" customFormat="1" ht="13.5" x14ac:dyDescent="0.3"/>
    <row r="495" customFormat="1" ht="13.5" x14ac:dyDescent="0.3"/>
    <row r="496" customFormat="1" ht="13.5" x14ac:dyDescent="0.3"/>
    <row r="497" customFormat="1" ht="13.5" x14ac:dyDescent="0.3"/>
    <row r="498" customFormat="1" ht="13.5" x14ac:dyDescent="0.3"/>
    <row r="499" customFormat="1" ht="13.5" x14ac:dyDescent="0.3"/>
    <row r="500" customFormat="1" ht="13.5" x14ac:dyDescent="0.3"/>
    <row r="501" customFormat="1" ht="13.5" x14ac:dyDescent="0.3"/>
    <row r="502" customFormat="1" ht="13.5" x14ac:dyDescent="0.3"/>
    <row r="503" customFormat="1" ht="13.5" x14ac:dyDescent="0.3"/>
    <row r="504" customFormat="1" ht="13.5" x14ac:dyDescent="0.3"/>
    <row r="505" customFormat="1" ht="13.5" x14ac:dyDescent="0.3"/>
    <row r="506" customFormat="1" ht="13.5" x14ac:dyDescent="0.3"/>
    <row r="507" customFormat="1" ht="13.5" x14ac:dyDescent="0.3"/>
    <row r="508" customFormat="1" ht="13.5" x14ac:dyDescent="0.3"/>
    <row r="509" customFormat="1" ht="13.5" x14ac:dyDescent="0.3"/>
    <row r="510" customFormat="1" ht="13.5" x14ac:dyDescent="0.3"/>
    <row r="511" customFormat="1" ht="13.5" x14ac:dyDescent="0.3"/>
    <row r="512" customFormat="1" ht="13.5" x14ac:dyDescent="0.3"/>
    <row r="513" customFormat="1" ht="13.5" x14ac:dyDescent="0.3"/>
    <row r="514" customFormat="1" ht="13.5" x14ac:dyDescent="0.3"/>
    <row r="515" customFormat="1" ht="13.5" x14ac:dyDescent="0.3"/>
    <row r="516" customFormat="1" ht="13.5" x14ac:dyDescent="0.3"/>
    <row r="517" customFormat="1" ht="13.5" x14ac:dyDescent="0.3"/>
    <row r="518" customFormat="1" ht="13.5" x14ac:dyDescent="0.3"/>
    <row r="519" customFormat="1" ht="13.5" x14ac:dyDescent="0.3"/>
    <row r="520" customFormat="1" ht="13.5" x14ac:dyDescent="0.3"/>
    <row r="521" customFormat="1" ht="13.5" x14ac:dyDescent="0.3"/>
    <row r="522" customFormat="1" ht="13.5" x14ac:dyDescent="0.3"/>
    <row r="523" customFormat="1" ht="13.5" x14ac:dyDescent="0.3"/>
    <row r="524" customFormat="1" ht="13.5" x14ac:dyDescent="0.3"/>
    <row r="525" customFormat="1" ht="13.5" x14ac:dyDescent="0.3"/>
    <row r="526" customFormat="1" ht="13.5" x14ac:dyDescent="0.3"/>
    <row r="527" customFormat="1" ht="13.5" x14ac:dyDescent="0.3"/>
    <row r="528" customFormat="1" ht="13.5" x14ac:dyDescent="0.3"/>
    <row r="529" customFormat="1" ht="13.5" x14ac:dyDescent="0.3"/>
    <row r="530" customFormat="1" ht="13.5" x14ac:dyDescent="0.3"/>
    <row r="531" customFormat="1" ht="13.5" x14ac:dyDescent="0.3"/>
    <row r="532" customFormat="1" ht="13.5" x14ac:dyDescent="0.3"/>
    <row r="533" customFormat="1" ht="13.5" x14ac:dyDescent="0.3"/>
    <row r="534" customFormat="1" ht="13.5" x14ac:dyDescent="0.3"/>
    <row r="535" customFormat="1" ht="13.5" x14ac:dyDescent="0.3"/>
    <row r="536" customFormat="1" ht="13.5" x14ac:dyDescent="0.3"/>
    <row r="537" customFormat="1" ht="13.5" x14ac:dyDescent="0.3"/>
    <row r="538" customFormat="1" ht="13.5" x14ac:dyDescent="0.3"/>
    <row r="539" customFormat="1" ht="13.5" x14ac:dyDescent="0.3"/>
    <row r="540" customFormat="1" ht="13.5" x14ac:dyDescent="0.3"/>
    <row r="541" customFormat="1" ht="13.5" x14ac:dyDescent="0.3"/>
    <row r="542" customFormat="1" ht="13.5" x14ac:dyDescent="0.3"/>
    <row r="543" customFormat="1" ht="13.5" x14ac:dyDescent="0.3"/>
    <row r="544" customFormat="1" ht="13.5" x14ac:dyDescent="0.3"/>
    <row r="545" customFormat="1" ht="13.5" x14ac:dyDescent="0.3"/>
    <row r="546" customFormat="1" ht="13.5" x14ac:dyDescent="0.3"/>
    <row r="547" customFormat="1" ht="13.5" x14ac:dyDescent="0.3"/>
    <row r="548" customFormat="1" ht="13.5" x14ac:dyDescent="0.3"/>
    <row r="549" customFormat="1" ht="13.5" x14ac:dyDescent="0.3"/>
    <row r="550" customFormat="1" ht="13.5" x14ac:dyDescent="0.3"/>
    <row r="551" customFormat="1" ht="13.5" x14ac:dyDescent="0.3"/>
    <row r="552" customFormat="1" ht="13.5" x14ac:dyDescent="0.3"/>
    <row r="553" customFormat="1" ht="13.5" x14ac:dyDescent="0.3"/>
    <row r="554" customFormat="1" ht="13.5" x14ac:dyDescent="0.3"/>
    <row r="555" customFormat="1" ht="13.5" x14ac:dyDescent="0.3"/>
    <row r="556" customFormat="1" ht="13.5" x14ac:dyDescent="0.3"/>
    <row r="557" customFormat="1" ht="13.5" x14ac:dyDescent="0.3"/>
    <row r="558" customFormat="1" ht="13.5" x14ac:dyDescent="0.3"/>
    <row r="559" customFormat="1" ht="13.5" x14ac:dyDescent="0.3"/>
    <row r="560" customFormat="1" ht="13.5" x14ac:dyDescent="0.3"/>
    <row r="561" customFormat="1" ht="13.5" x14ac:dyDescent="0.3"/>
    <row r="562" customFormat="1" ht="13.5" x14ac:dyDescent="0.3"/>
    <row r="563" customFormat="1" ht="13.5" x14ac:dyDescent="0.3"/>
    <row r="564" customFormat="1" ht="13.5" x14ac:dyDescent="0.3"/>
    <row r="565" customFormat="1" ht="13.5" x14ac:dyDescent="0.3"/>
    <row r="566" customFormat="1" ht="13.5" x14ac:dyDescent="0.3"/>
    <row r="567" customFormat="1" ht="13.5" x14ac:dyDescent="0.3"/>
    <row r="568" customFormat="1" ht="13.5" x14ac:dyDescent="0.3"/>
    <row r="569" customFormat="1" ht="13.5" x14ac:dyDescent="0.3"/>
    <row r="570" customFormat="1" ht="13.5" x14ac:dyDescent="0.3"/>
    <row r="571" customFormat="1" ht="13.5" x14ac:dyDescent="0.3"/>
    <row r="572" customFormat="1" ht="13.5" x14ac:dyDescent="0.3"/>
    <row r="573" customFormat="1" ht="13.5" x14ac:dyDescent="0.3"/>
    <row r="574" customFormat="1" ht="13.5" x14ac:dyDescent="0.3"/>
    <row r="575" customFormat="1" ht="13.5" x14ac:dyDescent="0.3"/>
    <row r="576" customFormat="1" ht="13.5" x14ac:dyDescent="0.3"/>
    <row r="577" customFormat="1" ht="13.5" x14ac:dyDescent="0.3"/>
    <row r="578" customFormat="1" ht="13.5" x14ac:dyDescent="0.3"/>
    <row r="579" customFormat="1" ht="13.5" x14ac:dyDescent="0.3"/>
    <row r="580" customFormat="1" ht="13.5" x14ac:dyDescent="0.3"/>
    <row r="581" customFormat="1" ht="13.5" x14ac:dyDescent="0.3"/>
    <row r="582" customFormat="1" ht="13.5" x14ac:dyDescent="0.3"/>
    <row r="583" customFormat="1" ht="13.5" x14ac:dyDescent="0.3"/>
    <row r="584" customFormat="1" ht="13.5" x14ac:dyDescent="0.3"/>
    <row r="585" customFormat="1" ht="13.5" x14ac:dyDescent="0.3"/>
    <row r="586" customFormat="1" ht="13.5" x14ac:dyDescent="0.3"/>
    <row r="587" customFormat="1" ht="13.5" x14ac:dyDescent="0.3"/>
    <row r="588" customFormat="1" ht="13.5" x14ac:dyDescent="0.3"/>
    <row r="589" customFormat="1" ht="13.5" x14ac:dyDescent="0.3"/>
    <row r="590" customFormat="1" ht="13.5" x14ac:dyDescent="0.3"/>
    <row r="591" customFormat="1" ht="13.5" x14ac:dyDescent="0.3"/>
    <row r="592" customFormat="1" ht="13.5" x14ac:dyDescent="0.3"/>
    <row r="593" customFormat="1" ht="13.5" x14ac:dyDescent="0.3"/>
    <row r="594" customFormat="1" ht="13.5" x14ac:dyDescent="0.3"/>
    <row r="595" customFormat="1" ht="13.5" x14ac:dyDescent="0.3"/>
    <row r="596" customFormat="1" ht="13.5" x14ac:dyDescent="0.3"/>
    <row r="597" customFormat="1" ht="13.5" x14ac:dyDescent="0.3"/>
    <row r="598" customFormat="1" ht="13.5" x14ac:dyDescent="0.3"/>
    <row r="599" customFormat="1" ht="13.5" x14ac:dyDescent="0.3"/>
    <row r="600" customFormat="1" ht="13.5" x14ac:dyDescent="0.3"/>
    <row r="601" customFormat="1" ht="13.5" x14ac:dyDescent="0.3"/>
    <row r="602" customFormat="1" ht="13.5" x14ac:dyDescent="0.3"/>
    <row r="603" customFormat="1" ht="13.5" x14ac:dyDescent="0.3"/>
    <row r="604" customFormat="1" ht="13.5" x14ac:dyDescent="0.3"/>
    <row r="605" customFormat="1" ht="13.5" x14ac:dyDescent="0.3"/>
    <row r="606" customFormat="1" ht="13.5" x14ac:dyDescent="0.3"/>
    <row r="607" customFormat="1" ht="13.5" x14ac:dyDescent="0.3"/>
    <row r="608" customFormat="1" ht="13.5" x14ac:dyDescent="0.3"/>
    <row r="609" customFormat="1" ht="13.5" x14ac:dyDescent="0.3"/>
    <row r="610" customFormat="1" ht="13.5" x14ac:dyDescent="0.3"/>
    <row r="611" customFormat="1" ht="13.5" x14ac:dyDescent="0.3"/>
    <row r="612" customFormat="1" ht="13.5" x14ac:dyDescent="0.3"/>
    <row r="613" customFormat="1" ht="13.5" x14ac:dyDescent="0.3"/>
    <row r="614" customFormat="1" ht="13.5" x14ac:dyDescent="0.3"/>
    <row r="615" customFormat="1" ht="13.5" x14ac:dyDescent="0.3"/>
    <row r="616" customFormat="1" ht="13.5" x14ac:dyDescent="0.3"/>
    <row r="617" customFormat="1" ht="13.5" x14ac:dyDescent="0.3"/>
    <row r="618" customFormat="1" ht="13.5" x14ac:dyDescent="0.3"/>
    <row r="619" customFormat="1" ht="13.5" x14ac:dyDescent="0.3"/>
    <row r="620" customFormat="1" ht="13.5" x14ac:dyDescent="0.3"/>
    <row r="621" customFormat="1" ht="13.5" x14ac:dyDescent="0.3"/>
    <row r="622" customFormat="1" ht="13.5" x14ac:dyDescent="0.3"/>
    <row r="623" customFormat="1" ht="13.5" x14ac:dyDescent="0.3"/>
    <row r="624" customFormat="1" ht="13.5" x14ac:dyDescent="0.3"/>
    <row r="625" customFormat="1" ht="13.5" x14ac:dyDescent="0.3"/>
    <row r="626" customFormat="1" ht="13.5" x14ac:dyDescent="0.3"/>
    <row r="627" customFormat="1" ht="13.5" x14ac:dyDescent="0.3"/>
    <row r="628" customFormat="1" ht="13.5" x14ac:dyDescent="0.3"/>
    <row r="629" customFormat="1" ht="13.5" x14ac:dyDescent="0.3"/>
    <row r="630" customFormat="1" ht="13.5" x14ac:dyDescent="0.3"/>
    <row r="631" customFormat="1" ht="13.5" x14ac:dyDescent="0.3"/>
    <row r="632" customFormat="1" ht="13.5" x14ac:dyDescent="0.3"/>
    <row r="633" customFormat="1" ht="13.5" x14ac:dyDescent="0.3"/>
    <row r="634" customFormat="1" ht="13.5" x14ac:dyDescent="0.3"/>
    <row r="635" customFormat="1" ht="13.5" x14ac:dyDescent="0.3"/>
    <row r="636" customFormat="1" ht="13.5" x14ac:dyDescent="0.3"/>
    <row r="637" customFormat="1" ht="13.5" x14ac:dyDescent="0.3"/>
    <row r="638" customFormat="1" ht="13.5" x14ac:dyDescent="0.3"/>
    <row r="639" customFormat="1" ht="13.5" x14ac:dyDescent="0.3"/>
    <row r="640" customFormat="1" ht="13.5" x14ac:dyDescent="0.3"/>
    <row r="641" customFormat="1" ht="13.5" x14ac:dyDescent="0.3"/>
    <row r="642" customFormat="1" ht="13.5" x14ac:dyDescent="0.3"/>
    <row r="643" customFormat="1" ht="13.5" x14ac:dyDescent="0.3"/>
    <row r="644" customFormat="1" ht="13.5" x14ac:dyDescent="0.3"/>
    <row r="645" customFormat="1" ht="13.5" x14ac:dyDescent="0.3"/>
    <row r="646" customFormat="1" ht="13.5" x14ac:dyDescent="0.3"/>
    <row r="647" customFormat="1" ht="13.5" x14ac:dyDescent="0.3"/>
    <row r="648" customFormat="1" ht="13.5" x14ac:dyDescent="0.3"/>
    <row r="649" customFormat="1" ht="13.5" x14ac:dyDescent="0.3"/>
    <row r="650" customFormat="1" ht="13.5" x14ac:dyDescent="0.3"/>
    <row r="651" customFormat="1" ht="13.5" x14ac:dyDescent="0.3"/>
    <row r="652" customFormat="1" ht="13.5" x14ac:dyDescent="0.3"/>
    <row r="653" customFormat="1" ht="13.5" x14ac:dyDescent="0.3"/>
    <row r="654" customFormat="1" ht="13.5" x14ac:dyDescent="0.3"/>
    <row r="655" customFormat="1" ht="13.5" x14ac:dyDescent="0.3"/>
    <row r="656" customFormat="1" ht="13.5" x14ac:dyDescent="0.3"/>
    <row r="657" customFormat="1" ht="13.5" x14ac:dyDescent="0.3"/>
    <row r="658" customFormat="1" ht="13.5" x14ac:dyDescent="0.3"/>
    <row r="659" customFormat="1" ht="13.5" x14ac:dyDescent="0.3"/>
    <row r="660" customFormat="1" ht="13.5" x14ac:dyDescent="0.3"/>
    <row r="661" customFormat="1" ht="13.5" x14ac:dyDescent="0.3"/>
    <row r="662" customFormat="1" ht="13.5" x14ac:dyDescent="0.3"/>
    <row r="663" customFormat="1" ht="13.5" x14ac:dyDescent="0.3"/>
    <row r="664" customFormat="1" ht="13.5" x14ac:dyDescent="0.3"/>
    <row r="665" customFormat="1" ht="13.5" x14ac:dyDescent="0.3"/>
    <row r="666" customFormat="1" ht="13.5" x14ac:dyDescent="0.3"/>
    <row r="667" customFormat="1" ht="13.5" x14ac:dyDescent="0.3"/>
    <row r="668" customFormat="1" ht="13.5" x14ac:dyDescent="0.3"/>
    <row r="669" customFormat="1" ht="13.5" x14ac:dyDescent="0.3"/>
    <row r="670" customFormat="1" ht="13.5" x14ac:dyDescent="0.3"/>
    <row r="671" customFormat="1" ht="13.5" x14ac:dyDescent="0.3"/>
    <row r="672" customFormat="1" ht="13.5" x14ac:dyDescent="0.3"/>
    <row r="673" customFormat="1" ht="13.5" x14ac:dyDescent="0.3"/>
    <row r="674" customFormat="1" ht="13.5" x14ac:dyDescent="0.3"/>
    <row r="675" customFormat="1" ht="13.5" x14ac:dyDescent="0.3"/>
    <row r="676" customFormat="1" ht="13.5" x14ac:dyDescent="0.3"/>
    <row r="677" customFormat="1" ht="13.5" x14ac:dyDescent="0.3"/>
    <row r="678" customFormat="1" ht="13.5" x14ac:dyDescent="0.3"/>
    <row r="679" customFormat="1" ht="13.5" x14ac:dyDescent="0.3"/>
    <row r="680" customFormat="1" ht="13.5" x14ac:dyDescent="0.3"/>
    <row r="681" customFormat="1" ht="13.5" x14ac:dyDescent="0.3"/>
    <row r="682" customFormat="1" ht="13.5" x14ac:dyDescent="0.3"/>
    <row r="683" customFormat="1" ht="13.5" x14ac:dyDescent="0.3"/>
    <row r="684" customFormat="1" ht="13.5" x14ac:dyDescent="0.3"/>
    <row r="685" customFormat="1" ht="13.5" x14ac:dyDescent="0.3"/>
    <row r="686" customFormat="1" ht="13.5" x14ac:dyDescent="0.3"/>
    <row r="687" customFormat="1" ht="13.5" x14ac:dyDescent="0.3"/>
    <row r="688" customFormat="1" ht="13.5" x14ac:dyDescent="0.3"/>
    <row r="689" customFormat="1" ht="13.5" x14ac:dyDescent="0.3"/>
    <row r="690" customFormat="1" ht="13.5" x14ac:dyDescent="0.3"/>
    <row r="691" customFormat="1" ht="13.5" x14ac:dyDescent="0.3"/>
    <row r="692" customFormat="1" ht="13.5" x14ac:dyDescent="0.3"/>
    <row r="693" customFormat="1" ht="13.5" x14ac:dyDescent="0.3"/>
    <row r="694" customFormat="1" ht="13.5" x14ac:dyDescent="0.3"/>
    <row r="695" customFormat="1" ht="13.5" x14ac:dyDescent="0.3"/>
    <row r="696" customFormat="1" ht="13.5" x14ac:dyDescent="0.3"/>
    <row r="697" customFormat="1" ht="13.5" x14ac:dyDescent="0.3"/>
    <row r="698" customFormat="1" ht="13.5" x14ac:dyDescent="0.3"/>
    <row r="699" customFormat="1" ht="13.5" x14ac:dyDescent="0.3"/>
    <row r="700" customFormat="1" ht="13.5" x14ac:dyDescent="0.3"/>
    <row r="701" customFormat="1" ht="13.5" x14ac:dyDescent="0.3"/>
    <row r="702" customFormat="1" ht="13.5" x14ac:dyDescent="0.3"/>
    <row r="703" customFormat="1" ht="13.5" x14ac:dyDescent="0.3"/>
    <row r="704" customFormat="1" ht="13.5" x14ac:dyDescent="0.3"/>
    <row r="705" customFormat="1" ht="13.5" x14ac:dyDescent="0.3"/>
    <row r="706" customFormat="1" ht="13.5" x14ac:dyDescent="0.3"/>
    <row r="707" customFormat="1" ht="13.5" x14ac:dyDescent="0.3"/>
    <row r="708" customFormat="1" ht="13.5" x14ac:dyDescent="0.3"/>
    <row r="709" customFormat="1" ht="13.5" x14ac:dyDescent="0.3"/>
    <row r="710" customFormat="1" ht="13.5" x14ac:dyDescent="0.3"/>
    <row r="711" customFormat="1" ht="13.5" x14ac:dyDescent="0.3"/>
    <row r="712" customFormat="1" ht="13.5" x14ac:dyDescent="0.3"/>
    <row r="713" customFormat="1" ht="13.5" x14ac:dyDescent="0.3"/>
    <row r="714" customFormat="1" ht="13.5" x14ac:dyDescent="0.3"/>
    <row r="715" customFormat="1" ht="13.5" x14ac:dyDescent="0.3"/>
    <row r="716" customFormat="1" ht="13.5" x14ac:dyDescent="0.3"/>
    <row r="717" customFormat="1" ht="13.5" x14ac:dyDescent="0.3"/>
    <row r="718" customFormat="1" ht="13.5" x14ac:dyDescent="0.3"/>
    <row r="719" customFormat="1" ht="13.5" x14ac:dyDescent="0.3"/>
    <row r="720" customFormat="1" ht="13.5" x14ac:dyDescent="0.3"/>
    <row r="721" customFormat="1" ht="13.5" x14ac:dyDescent="0.3"/>
    <row r="722" customFormat="1" ht="13.5" x14ac:dyDescent="0.3"/>
    <row r="723" customFormat="1" ht="13.5" x14ac:dyDescent="0.3"/>
    <row r="724" customFormat="1" ht="13.5" x14ac:dyDescent="0.3"/>
    <row r="725" customFormat="1" ht="13.5" x14ac:dyDescent="0.3"/>
    <row r="726" customFormat="1" ht="13.5" x14ac:dyDescent="0.3"/>
    <row r="727" customFormat="1" ht="13.5" x14ac:dyDescent="0.3"/>
    <row r="728" customFormat="1" ht="13.5" x14ac:dyDescent="0.3"/>
    <row r="729" customFormat="1" ht="13.5" x14ac:dyDescent="0.3"/>
    <row r="730" customFormat="1" ht="13.5" x14ac:dyDescent="0.3"/>
    <row r="731" customFormat="1" ht="13.5" x14ac:dyDescent="0.3"/>
    <row r="732" customFormat="1" ht="13.5" x14ac:dyDescent="0.3"/>
    <row r="733" customFormat="1" ht="13.5" x14ac:dyDescent="0.3"/>
    <row r="734" customFormat="1" ht="13.5" x14ac:dyDescent="0.3"/>
    <row r="735" customFormat="1" ht="13.5" x14ac:dyDescent="0.3"/>
    <row r="736" customFormat="1" ht="13.5" x14ac:dyDescent="0.3"/>
    <row r="737" customFormat="1" ht="13.5" x14ac:dyDescent="0.3"/>
    <row r="738" customFormat="1" ht="13.5" x14ac:dyDescent="0.3"/>
    <row r="739" customFormat="1" ht="13.5" x14ac:dyDescent="0.3"/>
    <row r="740" customFormat="1" ht="13.5" x14ac:dyDescent="0.3"/>
    <row r="741" customFormat="1" ht="13.5" x14ac:dyDescent="0.3"/>
    <row r="742" customFormat="1" ht="13.5" x14ac:dyDescent="0.3"/>
    <row r="743" customFormat="1" ht="13.5" x14ac:dyDescent="0.3"/>
    <row r="744" customFormat="1" ht="13.5" x14ac:dyDescent="0.3"/>
    <row r="745" customFormat="1" ht="13.5" x14ac:dyDescent="0.3"/>
    <row r="746" customFormat="1" ht="13.5" x14ac:dyDescent="0.3"/>
    <row r="747" customFormat="1" ht="13.5" x14ac:dyDescent="0.3"/>
    <row r="748" customFormat="1" ht="13.5" x14ac:dyDescent="0.3"/>
    <row r="749" customFormat="1" ht="13.5" x14ac:dyDescent="0.3"/>
    <row r="750" customFormat="1" ht="13.5" x14ac:dyDescent="0.3"/>
    <row r="751" customFormat="1" ht="13.5" x14ac:dyDescent="0.3"/>
    <row r="752" customFormat="1" ht="13.5" x14ac:dyDescent="0.3"/>
    <row r="753" customFormat="1" ht="13.5" x14ac:dyDescent="0.3"/>
    <row r="754" customFormat="1" ht="13.5" x14ac:dyDescent="0.3"/>
    <row r="755" customFormat="1" ht="13.5" x14ac:dyDescent="0.3"/>
    <row r="756" customFormat="1" ht="13.5" x14ac:dyDescent="0.3"/>
    <row r="757" customFormat="1" ht="13.5" x14ac:dyDescent="0.3"/>
    <row r="758" customFormat="1" ht="13.5" x14ac:dyDescent="0.3"/>
    <row r="759" customFormat="1" ht="13.5" x14ac:dyDescent="0.3"/>
    <row r="760" customFormat="1" ht="13.5" x14ac:dyDescent="0.3"/>
    <row r="761" customFormat="1" ht="13.5" x14ac:dyDescent="0.3"/>
    <row r="762" customFormat="1" ht="13.5" x14ac:dyDescent="0.3"/>
    <row r="763" customFormat="1" ht="13.5" x14ac:dyDescent="0.3"/>
    <row r="764" customFormat="1" ht="13.5" x14ac:dyDescent="0.3"/>
    <row r="765" customFormat="1" ht="13.5" x14ac:dyDescent="0.3"/>
    <row r="766" customFormat="1" ht="13.5" x14ac:dyDescent="0.3"/>
    <row r="767" customFormat="1" ht="13.5" x14ac:dyDescent="0.3"/>
    <row r="768" customFormat="1" ht="13.5" x14ac:dyDescent="0.3"/>
    <row r="769" customFormat="1" ht="13.5" x14ac:dyDescent="0.3"/>
    <row r="770" customFormat="1" ht="13.5" x14ac:dyDescent="0.3"/>
    <row r="771" customFormat="1" ht="13.5" x14ac:dyDescent="0.3"/>
    <row r="772" customFormat="1" ht="13.5" x14ac:dyDescent="0.3"/>
    <row r="773" customFormat="1" ht="13.5" x14ac:dyDescent="0.3"/>
    <row r="774" customFormat="1" ht="13.5" x14ac:dyDescent="0.3"/>
    <row r="775" customFormat="1" ht="13.5" x14ac:dyDescent="0.3"/>
    <row r="776" customFormat="1" ht="13.5" x14ac:dyDescent="0.3"/>
    <row r="777" customFormat="1" ht="13.5" x14ac:dyDescent="0.3"/>
    <row r="778" customFormat="1" ht="13.5" x14ac:dyDescent="0.3"/>
    <row r="779" customFormat="1" ht="13.5" x14ac:dyDescent="0.3"/>
    <row r="780" customFormat="1" ht="13.5" x14ac:dyDescent="0.3"/>
    <row r="781" customFormat="1" ht="13.5" x14ac:dyDescent="0.3"/>
    <row r="782" customFormat="1" ht="13.5" x14ac:dyDescent="0.3"/>
    <row r="783" customFormat="1" ht="13.5" x14ac:dyDescent="0.3"/>
    <row r="784" customFormat="1" ht="13.5" x14ac:dyDescent="0.3"/>
    <row r="785" customFormat="1" ht="13.5" x14ac:dyDescent="0.3"/>
    <row r="786" customFormat="1" ht="13.5" x14ac:dyDescent="0.3"/>
    <row r="787" customFormat="1" ht="13.5" x14ac:dyDescent="0.3"/>
    <row r="788" customFormat="1" ht="13.5" x14ac:dyDescent="0.3"/>
    <row r="789" customFormat="1" ht="13.5" x14ac:dyDescent="0.3"/>
    <row r="790" customFormat="1" ht="13.5" x14ac:dyDescent="0.3"/>
    <row r="791" customFormat="1" ht="13.5" x14ac:dyDescent="0.3"/>
    <row r="792" customFormat="1" ht="13.5" x14ac:dyDescent="0.3"/>
    <row r="793" customFormat="1" ht="13.5" x14ac:dyDescent="0.3"/>
    <row r="794" customFormat="1" ht="13.5" x14ac:dyDescent="0.3"/>
    <row r="795" customFormat="1" ht="13.5" x14ac:dyDescent="0.3"/>
    <row r="796" customFormat="1" ht="13.5" x14ac:dyDescent="0.3"/>
    <row r="797" customFormat="1" ht="13.5" x14ac:dyDescent="0.3"/>
    <row r="798" customFormat="1" ht="13.5" x14ac:dyDescent="0.3"/>
    <row r="799" customFormat="1" ht="13.5" x14ac:dyDescent="0.3"/>
    <row r="800" customFormat="1" ht="13.5" x14ac:dyDescent="0.3"/>
    <row r="801" customFormat="1" ht="13.5" x14ac:dyDescent="0.3"/>
    <row r="802" customFormat="1" ht="13.5" x14ac:dyDescent="0.3"/>
    <row r="803" customFormat="1" ht="13.5" x14ac:dyDescent="0.3"/>
    <row r="804" customFormat="1" ht="13.5" x14ac:dyDescent="0.3"/>
    <row r="805" customFormat="1" ht="13.5" x14ac:dyDescent="0.3"/>
    <row r="806" customFormat="1" ht="13.5" x14ac:dyDescent="0.3"/>
    <row r="807" customFormat="1" ht="13.5" x14ac:dyDescent="0.3"/>
    <row r="808" customFormat="1" ht="13.5" x14ac:dyDescent="0.3"/>
    <row r="809" customFormat="1" ht="13.5" x14ac:dyDescent="0.3"/>
    <row r="810" customFormat="1" ht="13.5" x14ac:dyDescent="0.3"/>
    <row r="811" customFormat="1" ht="13.5" x14ac:dyDescent="0.3"/>
    <row r="812" customFormat="1" ht="13.5" x14ac:dyDescent="0.3"/>
    <row r="813" customFormat="1" ht="13.5" x14ac:dyDescent="0.3"/>
    <row r="814" customFormat="1" ht="13.5" x14ac:dyDescent="0.3"/>
    <row r="815" customFormat="1" ht="13.5" x14ac:dyDescent="0.3"/>
    <row r="816" customFormat="1" ht="13.5" x14ac:dyDescent="0.3"/>
    <row r="817" customFormat="1" ht="13.5" x14ac:dyDescent="0.3"/>
    <row r="818" customFormat="1" ht="13.5" x14ac:dyDescent="0.3"/>
    <row r="819" customFormat="1" ht="13.5" x14ac:dyDescent="0.3"/>
    <row r="820" customFormat="1" ht="13.5" x14ac:dyDescent="0.3"/>
    <row r="821" customFormat="1" ht="13.5" x14ac:dyDescent="0.3"/>
    <row r="822" customFormat="1" ht="13.5" x14ac:dyDescent="0.3"/>
    <row r="823" customFormat="1" ht="13.5" x14ac:dyDescent="0.3"/>
    <row r="824" customFormat="1" ht="13.5" x14ac:dyDescent="0.3"/>
    <row r="825" customFormat="1" ht="13.5" x14ac:dyDescent="0.3"/>
    <row r="826" customFormat="1" ht="13.5" x14ac:dyDescent="0.3"/>
    <row r="827" customFormat="1" ht="13.5" x14ac:dyDescent="0.3"/>
    <row r="828" customFormat="1" ht="13.5" x14ac:dyDescent="0.3"/>
    <row r="829" customFormat="1" ht="13.5" x14ac:dyDescent="0.3"/>
    <row r="830" customFormat="1" ht="13.5" x14ac:dyDescent="0.3"/>
    <row r="831" customFormat="1" ht="13.5" x14ac:dyDescent="0.3"/>
    <row r="832" customFormat="1" ht="13.5" x14ac:dyDescent="0.3"/>
    <row r="833" customFormat="1" ht="13.5" x14ac:dyDescent="0.3"/>
    <row r="834" customFormat="1" ht="13.5" x14ac:dyDescent="0.3"/>
    <row r="835" customFormat="1" ht="13.5" x14ac:dyDescent="0.3"/>
    <row r="836" customFormat="1" ht="13.5" x14ac:dyDescent="0.3"/>
    <row r="837" customFormat="1" ht="13.5" x14ac:dyDescent="0.3"/>
    <row r="838" customFormat="1" ht="13.5" x14ac:dyDescent="0.3"/>
    <row r="839" customFormat="1" ht="13.5" x14ac:dyDescent="0.3"/>
    <row r="840" customFormat="1" ht="13.5" x14ac:dyDescent="0.3"/>
    <row r="841" customFormat="1" ht="13.5" x14ac:dyDescent="0.3"/>
    <row r="842" customFormat="1" ht="13.5" x14ac:dyDescent="0.3"/>
    <row r="843" customFormat="1" ht="13.5" x14ac:dyDescent="0.3"/>
    <row r="844" customFormat="1" ht="13.5" x14ac:dyDescent="0.3"/>
    <row r="845" customFormat="1" ht="13.5" x14ac:dyDescent="0.3"/>
    <row r="846" customFormat="1" ht="13.5" x14ac:dyDescent="0.3"/>
    <row r="847" customFormat="1" ht="13.5" x14ac:dyDescent="0.3"/>
    <row r="848" customFormat="1" ht="13.5" x14ac:dyDescent="0.3"/>
    <row r="849" customFormat="1" ht="13.5" x14ac:dyDescent="0.3"/>
    <row r="850" customFormat="1" ht="13.5" x14ac:dyDescent="0.3"/>
    <row r="851" customFormat="1" ht="13.5" x14ac:dyDescent="0.3"/>
    <row r="852" customFormat="1" ht="13.5" x14ac:dyDescent="0.3"/>
    <row r="853" customFormat="1" ht="13.5" x14ac:dyDescent="0.3"/>
    <row r="854" customFormat="1" ht="13.5" x14ac:dyDescent="0.3"/>
    <row r="855" customFormat="1" ht="13.5" x14ac:dyDescent="0.3"/>
    <row r="856" customFormat="1" ht="13.5" x14ac:dyDescent="0.3"/>
    <row r="857" customFormat="1" ht="13.5" x14ac:dyDescent="0.3"/>
    <row r="858" customFormat="1" ht="13.5" x14ac:dyDescent="0.3"/>
    <row r="859" customFormat="1" ht="13.5" x14ac:dyDescent="0.3"/>
    <row r="860" customFormat="1" ht="13.5" x14ac:dyDescent="0.3"/>
    <row r="861" customFormat="1" ht="13.5" x14ac:dyDescent="0.3"/>
    <row r="862" customFormat="1" ht="13.5" x14ac:dyDescent="0.3"/>
    <row r="863" customFormat="1" ht="13.5" x14ac:dyDescent="0.3"/>
    <row r="864" customFormat="1" ht="13.5" x14ac:dyDescent="0.3"/>
    <row r="865" customFormat="1" ht="13.5" x14ac:dyDescent="0.3"/>
    <row r="866" customFormat="1" ht="13.5" x14ac:dyDescent="0.3"/>
    <row r="867" customFormat="1" ht="13.5" x14ac:dyDescent="0.3"/>
    <row r="868" customFormat="1" ht="13.5" x14ac:dyDescent="0.3"/>
    <row r="869" customFormat="1" ht="13.5" x14ac:dyDescent="0.3"/>
    <row r="870" customFormat="1" ht="13.5" x14ac:dyDescent="0.3"/>
    <row r="871" customFormat="1" ht="13.5" x14ac:dyDescent="0.3"/>
    <row r="872" customFormat="1" ht="13.5" x14ac:dyDescent="0.3"/>
    <row r="873" customFormat="1" ht="13.5" x14ac:dyDescent="0.3"/>
    <row r="874" customFormat="1" ht="13.5" x14ac:dyDescent="0.3"/>
    <row r="875" customFormat="1" ht="13.5" x14ac:dyDescent="0.3"/>
    <row r="876" customFormat="1" ht="13.5" x14ac:dyDescent="0.3"/>
    <row r="877" customFormat="1" ht="13.5" x14ac:dyDescent="0.3"/>
    <row r="878" customFormat="1" ht="13.5" x14ac:dyDescent="0.3"/>
    <row r="879" customFormat="1" ht="13.5" x14ac:dyDescent="0.3"/>
    <row r="880" customFormat="1" ht="13.5" x14ac:dyDescent="0.3"/>
    <row r="881" customFormat="1" ht="13.5" x14ac:dyDescent="0.3"/>
    <row r="882" customFormat="1" ht="13.5" x14ac:dyDescent="0.3"/>
    <row r="883" customFormat="1" ht="13.5" x14ac:dyDescent="0.3"/>
    <row r="884" customFormat="1" ht="13.5" x14ac:dyDescent="0.3"/>
    <row r="885" customFormat="1" ht="13.5" x14ac:dyDescent="0.3"/>
    <row r="886" customFormat="1" ht="13.5" x14ac:dyDescent="0.3"/>
    <row r="887" customFormat="1" ht="13.5" x14ac:dyDescent="0.3"/>
    <row r="888" customFormat="1" ht="13.5" x14ac:dyDescent="0.3"/>
    <row r="889" customFormat="1" ht="13.5" x14ac:dyDescent="0.3"/>
    <row r="890" customFormat="1" ht="13.5" x14ac:dyDescent="0.3"/>
    <row r="891" customFormat="1" ht="13.5" x14ac:dyDescent="0.3"/>
    <row r="892" customFormat="1" ht="13.5" x14ac:dyDescent="0.3"/>
    <row r="893" customFormat="1" ht="13.5" x14ac:dyDescent="0.3"/>
    <row r="894" customFormat="1" ht="13.5" x14ac:dyDescent="0.3"/>
    <row r="895" customFormat="1" ht="13.5" x14ac:dyDescent="0.3"/>
    <row r="896" customFormat="1" ht="13.5" x14ac:dyDescent="0.3"/>
    <row r="897" customFormat="1" ht="13.5" x14ac:dyDescent="0.3"/>
    <row r="898" customFormat="1" ht="13.5" x14ac:dyDescent="0.3"/>
    <row r="899" customFormat="1" ht="13.5" x14ac:dyDescent="0.3"/>
    <row r="900" customFormat="1" ht="13.5" x14ac:dyDescent="0.3"/>
    <row r="901" customFormat="1" ht="13.5" x14ac:dyDescent="0.3"/>
    <row r="902" customFormat="1" ht="13.5" x14ac:dyDescent="0.3"/>
    <row r="903" customFormat="1" ht="13.5" x14ac:dyDescent="0.3"/>
    <row r="904" customFormat="1" ht="13.5" x14ac:dyDescent="0.3"/>
    <row r="905" customFormat="1" ht="13.5" x14ac:dyDescent="0.3"/>
    <row r="906" customFormat="1" ht="13.5" x14ac:dyDescent="0.3"/>
    <row r="907" customFormat="1" ht="13.5" x14ac:dyDescent="0.3"/>
    <row r="908" customFormat="1" ht="13.5" x14ac:dyDescent="0.3"/>
    <row r="909" customFormat="1" ht="13.5" x14ac:dyDescent="0.3"/>
    <row r="910" customFormat="1" ht="13.5" x14ac:dyDescent="0.3"/>
    <row r="911" customFormat="1" ht="13.5" x14ac:dyDescent="0.3"/>
    <row r="912" customFormat="1" ht="13.5" x14ac:dyDescent="0.3"/>
    <row r="913" customFormat="1" ht="13.5" x14ac:dyDescent="0.3"/>
    <row r="914" customFormat="1" ht="13.5" x14ac:dyDescent="0.3"/>
    <row r="915" customFormat="1" ht="13.5" x14ac:dyDescent="0.3"/>
    <row r="916" customFormat="1" ht="13.5" x14ac:dyDescent="0.3"/>
    <row r="917" customFormat="1" ht="13.5" x14ac:dyDescent="0.3"/>
    <row r="918" customFormat="1" ht="13.5" x14ac:dyDescent="0.3"/>
    <row r="919" customFormat="1" ht="13.5" x14ac:dyDescent="0.3"/>
    <row r="920" customFormat="1" ht="13.5" x14ac:dyDescent="0.3"/>
    <row r="921" customFormat="1" ht="13.5" x14ac:dyDescent="0.3"/>
    <row r="922" customFormat="1" ht="13.5" x14ac:dyDescent="0.3"/>
    <row r="923" customFormat="1" ht="13.5" x14ac:dyDescent="0.3"/>
    <row r="924" customFormat="1" ht="13.5" x14ac:dyDescent="0.3"/>
    <row r="925" customFormat="1" ht="13.5" x14ac:dyDescent="0.3"/>
    <row r="926" customFormat="1" ht="13.5" x14ac:dyDescent="0.3"/>
    <row r="927" customFormat="1" ht="13.5" x14ac:dyDescent="0.3"/>
    <row r="928" customFormat="1" ht="13.5" x14ac:dyDescent="0.3"/>
    <row r="929" customFormat="1" ht="13.5" x14ac:dyDescent="0.3"/>
    <row r="930" customFormat="1" ht="13.5" x14ac:dyDescent="0.3"/>
    <row r="931" customFormat="1" ht="13.5" x14ac:dyDescent="0.3"/>
    <row r="932" customFormat="1" ht="13.5" x14ac:dyDescent="0.3"/>
    <row r="933" customFormat="1" ht="13.5" x14ac:dyDescent="0.3"/>
    <row r="934" customFormat="1" ht="13.5" x14ac:dyDescent="0.3"/>
    <row r="935" customFormat="1" ht="13.5" x14ac:dyDescent="0.3"/>
    <row r="936" customFormat="1" ht="13.5" x14ac:dyDescent="0.3"/>
    <row r="937" customFormat="1" ht="13.5" x14ac:dyDescent="0.3"/>
    <row r="938" customFormat="1" ht="13.5" x14ac:dyDescent="0.3"/>
    <row r="939" customFormat="1" ht="13.5" x14ac:dyDescent="0.3"/>
    <row r="940" customFormat="1" ht="13.5" x14ac:dyDescent="0.3"/>
    <row r="941" customFormat="1" ht="13.5" x14ac:dyDescent="0.3"/>
    <row r="942" customFormat="1" ht="13.5" x14ac:dyDescent="0.3"/>
    <row r="943" customFormat="1" ht="13.5" x14ac:dyDescent="0.3"/>
    <row r="944" customFormat="1" ht="13.5" x14ac:dyDescent="0.3"/>
    <row r="945" customFormat="1" ht="13.5" x14ac:dyDescent="0.3"/>
    <row r="946" customFormat="1" ht="13.5" x14ac:dyDescent="0.3"/>
    <row r="947" customFormat="1" ht="13.5" x14ac:dyDescent="0.3"/>
    <row r="948" customFormat="1" ht="13.5" x14ac:dyDescent="0.3"/>
    <row r="949" customFormat="1" ht="13.5" x14ac:dyDescent="0.3"/>
    <row r="950" customFormat="1" ht="13.5" x14ac:dyDescent="0.3"/>
    <row r="951" customFormat="1" ht="13.5" x14ac:dyDescent="0.3"/>
    <row r="952" customFormat="1" ht="13.5" x14ac:dyDescent="0.3"/>
    <row r="953" customFormat="1" ht="13.5" x14ac:dyDescent="0.3"/>
    <row r="954" customFormat="1" ht="13.5" x14ac:dyDescent="0.3"/>
    <row r="955" customFormat="1" ht="13.5" x14ac:dyDescent="0.3"/>
    <row r="956" customFormat="1" ht="13.5" x14ac:dyDescent="0.3"/>
    <row r="957" customFormat="1" ht="13.5" x14ac:dyDescent="0.3"/>
    <row r="958" customFormat="1" ht="13.5" x14ac:dyDescent="0.3"/>
    <row r="959" customFormat="1" ht="13.5" x14ac:dyDescent="0.3"/>
    <row r="960" customFormat="1" ht="13.5" x14ac:dyDescent="0.3"/>
    <row r="961" customFormat="1" ht="13.5" x14ac:dyDescent="0.3"/>
    <row r="962" customFormat="1" ht="13.5" x14ac:dyDescent="0.3"/>
    <row r="963" customFormat="1" ht="13.5" x14ac:dyDescent="0.3"/>
    <row r="964" customFormat="1" ht="13.5" x14ac:dyDescent="0.3"/>
    <row r="965" customFormat="1" ht="13.5" x14ac:dyDescent="0.3"/>
    <row r="966" customFormat="1" ht="13.5" x14ac:dyDescent="0.3"/>
    <row r="967" customFormat="1" ht="13.5" x14ac:dyDescent="0.3"/>
    <row r="968" customFormat="1" ht="13.5" x14ac:dyDescent="0.3"/>
    <row r="969" customFormat="1" ht="13.5" x14ac:dyDescent="0.3"/>
    <row r="970" customFormat="1" ht="13.5" x14ac:dyDescent="0.3"/>
    <row r="971" customFormat="1" ht="13.5" x14ac:dyDescent="0.3"/>
    <row r="972" customFormat="1" ht="13.5" x14ac:dyDescent="0.3"/>
    <row r="973" customFormat="1" ht="13.5" x14ac:dyDescent="0.3"/>
    <row r="974" customFormat="1" ht="13.5" x14ac:dyDescent="0.3"/>
    <row r="975" customFormat="1" ht="13.5" x14ac:dyDescent="0.3"/>
    <row r="976" customFormat="1" ht="13.5" x14ac:dyDescent="0.3"/>
    <row r="977" customFormat="1" ht="13.5" x14ac:dyDescent="0.3"/>
    <row r="978" customFormat="1" ht="13.5" x14ac:dyDescent="0.3"/>
    <row r="979" customFormat="1" ht="13.5" x14ac:dyDescent="0.3"/>
    <row r="980" customFormat="1" ht="13.5" x14ac:dyDescent="0.3"/>
    <row r="981" customFormat="1" ht="13.5" x14ac:dyDescent="0.3"/>
    <row r="982" customFormat="1" ht="13.5" x14ac:dyDescent="0.3"/>
    <row r="983" customFormat="1" ht="13.5" x14ac:dyDescent="0.3"/>
    <row r="984" customFormat="1" ht="13.5" x14ac:dyDescent="0.3"/>
    <row r="985" customFormat="1" ht="13.5" x14ac:dyDescent="0.3"/>
    <row r="986" customFormat="1" ht="13.5" x14ac:dyDescent="0.3"/>
    <row r="987" customFormat="1" ht="13.5" x14ac:dyDescent="0.3"/>
    <row r="988" customFormat="1" ht="13.5" x14ac:dyDescent="0.3"/>
    <row r="989" customFormat="1" ht="13.5" x14ac:dyDescent="0.3"/>
    <row r="990" customFormat="1" ht="13.5" x14ac:dyDescent="0.3"/>
    <row r="991" customFormat="1" ht="13.5" x14ac:dyDescent="0.3"/>
    <row r="992" customFormat="1" ht="13.5" x14ac:dyDescent="0.3"/>
    <row r="993" customFormat="1" ht="13.5" x14ac:dyDescent="0.3"/>
    <row r="994" customFormat="1" ht="13.5" x14ac:dyDescent="0.3"/>
    <row r="995" customFormat="1" ht="13.5" x14ac:dyDescent="0.3"/>
    <row r="996" customFormat="1" ht="13.5" x14ac:dyDescent="0.3"/>
    <row r="997" customFormat="1" ht="13.5" x14ac:dyDescent="0.3"/>
    <row r="998" customFormat="1" ht="13.5" x14ac:dyDescent="0.3"/>
    <row r="999" customFormat="1" ht="13.5" x14ac:dyDescent="0.3"/>
    <row r="1000" customFormat="1" ht="13.5" x14ac:dyDescent="0.3"/>
    <row r="1001" customFormat="1" ht="13.5" x14ac:dyDescent="0.3"/>
    <row r="1002" customFormat="1" ht="13.5" x14ac:dyDescent="0.3"/>
    <row r="1003" customFormat="1" ht="13.5" x14ac:dyDescent="0.3"/>
    <row r="1004" customFormat="1" ht="13.5" x14ac:dyDescent="0.3"/>
    <row r="1005" customFormat="1" ht="13.5" x14ac:dyDescent="0.3"/>
    <row r="1006" customFormat="1" ht="13.5" x14ac:dyDescent="0.3"/>
    <row r="1007" customFormat="1" ht="13.5" x14ac:dyDescent="0.3"/>
    <row r="1008" customFormat="1" ht="13.5" x14ac:dyDescent="0.3"/>
    <row r="1009" customFormat="1" ht="13.5" x14ac:dyDescent="0.3"/>
    <row r="1010" customFormat="1" ht="13.5" x14ac:dyDescent="0.3"/>
    <row r="1011" customFormat="1" ht="13.5" x14ac:dyDescent="0.3"/>
    <row r="1012" customFormat="1" ht="13.5" x14ac:dyDescent="0.3"/>
    <row r="1013" customFormat="1" ht="13.5" x14ac:dyDescent="0.3"/>
    <row r="1014" customFormat="1" ht="13.5" x14ac:dyDescent="0.3"/>
    <row r="1015" customFormat="1" ht="13.5" x14ac:dyDescent="0.3"/>
    <row r="1016" customFormat="1" ht="13.5" x14ac:dyDescent="0.3"/>
    <row r="1017" customFormat="1" ht="13.5" x14ac:dyDescent="0.3"/>
    <row r="1018" customFormat="1" ht="13.5" x14ac:dyDescent="0.3"/>
    <row r="1019" customFormat="1" ht="13.5" x14ac:dyDescent="0.3"/>
    <row r="1020" customFormat="1" ht="13.5" x14ac:dyDescent="0.3"/>
    <row r="1021" customFormat="1" ht="13.5" x14ac:dyDescent="0.3"/>
    <row r="1022" customFormat="1" ht="13.5" x14ac:dyDescent="0.3"/>
    <row r="1023" customFormat="1" ht="13.5" x14ac:dyDescent="0.3"/>
    <row r="1024" customFormat="1" ht="13.5" x14ac:dyDescent="0.3"/>
    <row r="1025" customFormat="1" ht="13.5" x14ac:dyDescent="0.3"/>
    <row r="1026" customFormat="1" ht="13.5" x14ac:dyDescent="0.3"/>
    <row r="1027" customFormat="1" ht="13.5" x14ac:dyDescent="0.3"/>
    <row r="1028" customFormat="1" ht="13.5" x14ac:dyDescent="0.3"/>
    <row r="1029" customFormat="1" ht="13.5" x14ac:dyDescent="0.3"/>
    <row r="1030" customFormat="1" ht="13.5" x14ac:dyDescent="0.3"/>
    <row r="1031" customFormat="1" ht="13.5" x14ac:dyDescent="0.3"/>
    <row r="1032" customFormat="1" ht="13.5" x14ac:dyDescent="0.3"/>
    <row r="1033" customFormat="1" ht="13.5" x14ac:dyDescent="0.3"/>
    <row r="1034" customFormat="1" ht="13.5" x14ac:dyDescent="0.3"/>
    <row r="1035" customFormat="1" ht="13.5" x14ac:dyDescent="0.3"/>
    <row r="1036" customFormat="1" ht="13.5" x14ac:dyDescent="0.3"/>
    <row r="1037" customFormat="1" ht="13.5" x14ac:dyDescent="0.3"/>
    <row r="1038" customFormat="1" ht="13.5" x14ac:dyDescent="0.3"/>
    <row r="1039" customFormat="1" ht="13.5" x14ac:dyDescent="0.3"/>
    <row r="1040" customFormat="1" ht="13.5" x14ac:dyDescent="0.3"/>
    <row r="1041" customFormat="1" ht="13.5" x14ac:dyDescent="0.3"/>
    <row r="1042" customFormat="1" ht="13.5" x14ac:dyDescent="0.3"/>
    <row r="1043" customFormat="1" ht="13.5" x14ac:dyDescent="0.3"/>
    <row r="1044" customFormat="1" ht="13.5" x14ac:dyDescent="0.3"/>
    <row r="1045" customFormat="1" ht="13.5" x14ac:dyDescent="0.3"/>
    <row r="1046" customFormat="1" ht="13.5" x14ac:dyDescent="0.3"/>
    <row r="1047" customFormat="1" ht="13.5" x14ac:dyDescent="0.3"/>
    <row r="1048" customFormat="1" ht="13.5" x14ac:dyDescent="0.3"/>
    <row r="1049" customFormat="1" ht="13.5" x14ac:dyDescent="0.3"/>
    <row r="1050" customFormat="1" ht="13.5" x14ac:dyDescent="0.3"/>
    <row r="1051" customFormat="1" ht="13.5" x14ac:dyDescent="0.3"/>
    <row r="1052" customFormat="1" ht="13.5" x14ac:dyDescent="0.3"/>
    <row r="1053" customFormat="1" ht="13.5" x14ac:dyDescent="0.3"/>
    <row r="1054" customFormat="1" ht="13.5" x14ac:dyDescent="0.3"/>
    <row r="1055" customFormat="1" ht="13.5" x14ac:dyDescent="0.3"/>
    <row r="1056" customFormat="1" ht="13.5" x14ac:dyDescent="0.3"/>
    <row r="1057" customFormat="1" ht="13.5" x14ac:dyDescent="0.3"/>
    <row r="1058" customFormat="1" ht="13.5" x14ac:dyDescent="0.3"/>
    <row r="1059" customFormat="1" ht="13.5" x14ac:dyDescent="0.3"/>
    <row r="1060" customFormat="1" ht="13.5" x14ac:dyDescent="0.3"/>
    <row r="1061" customFormat="1" ht="13.5" x14ac:dyDescent="0.3"/>
    <row r="1062" customFormat="1" ht="13.5" x14ac:dyDescent="0.3"/>
    <row r="1063" customFormat="1" ht="13.5" x14ac:dyDescent="0.3"/>
    <row r="1064" customFormat="1" ht="13.5" x14ac:dyDescent="0.3"/>
    <row r="1065" customFormat="1" ht="13.5" x14ac:dyDescent="0.3"/>
    <row r="1066" customFormat="1" ht="13.5" x14ac:dyDescent="0.3"/>
    <row r="1067" customFormat="1" ht="13.5" x14ac:dyDescent="0.3"/>
    <row r="1068" customFormat="1" ht="13.5" x14ac:dyDescent="0.3"/>
    <row r="1069" customFormat="1" ht="13.5" x14ac:dyDescent="0.3"/>
    <row r="1070" customFormat="1" ht="13.5" x14ac:dyDescent="0.3"/>
    <row r="1071" customFormat="1" ht="13.5" x14ac:dyDescent="0.3"/>
    <row r="1072" customFormat="1" ht="13.5" x14ac:dyDescent="0.3"/>
    <row r="1073" customFormat="1" ht="13.5" x14ac:dyDescent="0.3"/>
    <row r="1074" customFormat="1" ht="13.5" x14ac:dyDescent="0.3"/>
    <row r="1075" customFormat="1" ht="13.5" x14ac:dyDescent="0.3"/>
    <row r="1076" customFormat="1" ht="13.5" x14ac:dyDescent="0.3"/>
    <row r="1077" customFormat="1" ht="13.5" x14ac:dyDescent="0.3"/>
    <row r="1078" customFormat="1" ht="13.5" x14ac:dyDescent="0.3"/>
    <row r="1079" customFormat="1" ht="13.5" x14ac:dyDescent="0.3"/>
    <row r="1080" customFormat="1" ht="13.5" x14ac:dyDescent="0.3"/>
    <row r="1081" customFormat="1" ht="13.5" x14ac:dyDescent="0.3"/>
    <row r="1082" customFormat="1" ht="13.5" x14ac:dyDescent="0.3"/>
    <row r="1083" customFormat="1" ht="13.5" x14ac:dyDescent="0.3"/>
    <row r="1084" customFormat="1" ht="13.5" x14ac:dyDescent="0.3"/>
    <row r="1085" customFormat="1" ht="13.5" x14ac:dyDescent="0.3"/>
    <row r="1086" customFormat="1" ht="13.5" x14ac:dyDescent="0.3"/>
    <row r="1087" customFormat="1" ht="13.5" x14ac:dyDescent="0.3"/>
    <row r="1088" customFormat="1" ht="13.5" x14ac:dyDescent="0.3"/>
    <row r="1089" customFormat="1" ht="13.5" x14ac:dyDescent="0.3"/>
    <row r="1090" customFormat="1" ht="13.5" x14ac:dyDescent="0.3"/>
    <row r="1091" customFormat="1" ht="13.5" x14ac:dyDescent="0.3"/>
    <row r="1092" customFormat="1" ht="13.5" x14ac:dyDescent="0.3"/>
    <row r="1093" customFormat="1" ht="13.5" x14ac:dyDescent="0.3"/>
    <row r="1094" customFormat="1" ht="13.5" x14ac:dyDescent="0.3"/>
    <row r="1095" customFormat="1" ht="13.5" x14ac:dyDescent="0.3"/>
    <row r="1096" customFormat="1" ht="13.5" x14ac:dyDescent="0.3"/>
    <row r="1097" customFormat="1" ht="13.5" x14ac:dyDescent="0.3"/>
    <row r="1098" customFormat="1" ht="13.5" x14ac:dyDescent="0.3"/>
    <row r="1099" customFormat="1" ht="13.5" x14ac:dyDescent="0.3"/>
    <row r="1100" customFormat="1" ht="13.5" x14ac:dyDescent="0.3"/>
    <row r="1101" customFormat="1" ht="13.5" x14ac:dyDescent="0.3"/>
    <row r="1102" customFormat="1" ht="13.5" x14ac:dyDescent="0.3"/>
    <row r="1103" customFormat="1" ht="13.5" x14ac:dyDescent="0.3"/>
    <row r="1104" customFormat="1" ht="13.5" x14ac:dyDescent="0.3"/>
    <row r="1105" customFormat="1" ht="13.5" x14ac:dyDescent="0.3"/>
    <row r="1106" customFormat="1" ht="13.5" x14ac:dyDescent="0.3"/>
    <row r="1107" customFormat="1" ht="13.5" x14ac:dyDescent="0.3"/>
    <row r="1108" customFormat="1" ht="13.5" x14ac:dyDescent="0.3"/>
    <row r="1109" customFormat="1" ht="13.5" x14ac:dyDescent="0.3"/>
    <row r="1110" customFormat="1" ht="13.5" x14ac:dyDescent="0.3"/>
    <row r="1111" customFormat="1" ht="13.5" x14ac:dyDescent="0.3"/>
    <row r="1112" customFormat="1" ht="13.5" x14ac:dyDescent="0.3"/>
    <row r="1113" customFormat="1" ht="13.5" x14ac:dyDescent="0.3"/>
    <row r="1114" customFormat="1" ht="13.5" x14ac:dyDescent="0.3"/>
    <row r="1115" customFormat="1" ht="13.5" x14ac:dyDescent="0.3"/>
    <row r="1116" customFormat="1" ht="13.5" x14ac:dyDescent="0.3"/>
    <row r="1117" customFormat="1" ht="13.5" x14ac:dyDescent="0.3"/>
    <row r="1118" customFormat="1" ht="13.5" x14ac:dyDescent="0.3"/>
    <row r="1119" customFormat="1" ht="13.5" x14ac:dyDescent="0.3"/>
    <row r="1120" customFormat="1" ht="13.5" x14ac:dyDescent="0.3"/>
    <row r="1121" customFormat="1" ht="13.5" x14ac:dyDescent="0.3"/>
    <row r="1122" customFormat="1" ht="13.5" x14ac:dyDescent="0.3"/>
    <row r="1123" customFormat="1" ht="13.5" x14ac:dyDescent="0.3"/>
    <row r="1124" customFormat="1" ht="13.5" x14ac:dyDescent="0.3"/>
    <row r="1125" customFormat="1" ht="13.5" x14ac:dyDescent="0.3"/>
    <row r="1126" customFormat="1" ht="13.5" x14ac:dyDescent="0.3"/>
    <row r="1127" customFormat="1" ht="13.5" x14ac:dyDescent="0.3"/>
    <row r="1128" customFormat="1" ht="13.5" x14ac:dyDescent="0.3"/>
    <row r="1129" customFormat="1" ht="13.5" x14ac:dyDescent="0.3"/>
    <row r="1130" customFormat="1" ht="13.5" x14ac:dyDescent="0.3"/>
    <row r="1131" customFormat="1" ht="13.5" x14ac:dyDescent="0.3"/>
    <row r="1132" customFormat="1" ht="13.5" x14ac:dyDescent="0.3"/>
    <row r="1133" customFormat="1" ht="13.5" x14ac:dyDescent="0.3"/>
    <row r="1134" customFormat="1" ht="13.5" x14ac:dyDescent="0.3"/>
    <row r="1135" customFormat="1" ht="13.5" x14ac:dyDescent="0.3"/>
    <row r="1136" customFormat="1" ht="13.5" x14ac:dyDescent="0.3"/>
    <row r="1137" customFormat="1" ht="13.5" x14ac:dyDescent="0.3"/>
    <row r="1138" customFormat="1" ht="13.5" x14ac:dyDescent="0.3"/>
    <row r="1139" customFormat="1" ht="13.5" x14ac:dyDescent="0.3"/>
    <row r="1140" customFormat="1" ht="13.5" x14ac:dyDescent="0.3"/>
    <row r="1141" customFormat="1" ht="13.5" x14ac:dyDescent="0.3"/>
    <row r="1142" customFormat="1" ht="13.5" x14ac:dyDescent="0.3"/>
    <row r="1143" customFormat="1" ht="13.5" x14ac:dyDescent="0.3"/>
    <row r="1144" customFormat="1" ht="13.5" x14ac:dyDescent="0.3"/>
    <row r="1145" customFormat="1" ht="13.5" x14ac:dyDescent="0.3"/>
    <row r="1146" customFormat="1" ht="13.5" x14ac:dyDescent="0.3"/>
    <row r="1147" customFormat="1" ht="13.5" x14ac:dyDescent="0.3"/>
    <row r="1148" customFormat="1" ht="13.5" x14ac:dyDescent="0.3"/>
    <row r="1149" customFormat="1" ht="13.5" x14ac:dyDescent="0.3"/>
    <row r="1150" customFormat="1" ht="13.5" x14ac:dyDescent="0.3"/>
    <row r="1151" customFormat="1" ht="13.5" x14ac:dyDescent="0.3"/>
    <row r="1152" customFormat="1" ht="13.5" x14ac:dyDescent="0.3"/>
    <row r="1153" customFormat="1" ht="13.5" x14ac:dyDescent="0.3"/>
    <row r="1154" customFormat="1" ht="13.5" x14ac:dyDescent="0.3"/>
    <row r="1155" customFormat="1" ht="13.5" x14ac:dyDescent="0.3"/>
    <row r="1156" customFormat="1" ht="13.5" x14ac:dyDescent="0.3"/>
    <row r="1157" customFormat="1" ht="13.5" x14ac:dyDescent="0.3"/>
    <row r="1158" customFormat="1" ht="13.5" x14ac:dyDescent="0.3"/>
    <row r="1159" customFormat="1" ht="13.5" x14ac:dyDescent="0.3"/>
    <row r="1160" customFormat="1" ht="13.5" x14ac:dyDescent="0.3"/>
    <row r="1161" customFormat="1" ht="13.5" x14ac:dyDescent="0.3"/>
    <row r="1162" customFormat="1" ht="13.5" x14ac:dyDescent="0.3"/>
    <row r="1163" customFormat="1" ht="13.5" x14ac:dyDescent="0.3"/>
    <row r="1164" customFormat="1" ht="13.5" x14ac:dyDescent="0.3"/>
    <row r="1165" customFormat="1" ht="13.5" x14ac:dyDescent="0.3"/>
    <row r="1166" customFormat="1" ht="13.5" x14ac:dyDescent="0.3"/>
    <row r="1167" customFormat="1" ht="13.5" x14ac:dyDescent="0.3"/>
    <row r="1168" customFormat="1" ht="13.5" x14ac:dyDescent="0.3"/>
    <row r="1169" customFormat="1" ht="13.5" x14ac:dyDescent="0.3"/>
    <row r="1170" customFormat="1" ht="13.5" x14ac:dyDescent="0.3"/>
    <row r="1171" customFormat="1" ht="13.5" x14ac:dyDescent="0.3"/>
    <row r="1172" customFormat="1" ht="13.5" x14ac:dyDescent="0.3"/>
    <row r="1173" customFormat="1" ht="13.5" x14ac:dyDescent="0.3"/>
    <row r="1174" customFormat="1" ht="13.5" x14ac:dyDescent="0.3"/>
    <row r="1175" customFormat="1" ht="13.5" x14ac:dyDescent="0.3"/>
    <row r="1176" customFormat="1" ht="13.5" x14ac:dyDescent="0.3"/>
    <row r="1177" customFormat="1" ht="13.5" x14ac:dyDescent="0.3"/>
    <row r="1178" customFormat="1" ht="13.5" x14ac:dyDescent="0.3"/>
    <row r="1179" customFormat="1" ht="13.5" x14ac:dyDescent="0.3"/>
    <row r="1180" customFormat="1" ht="13.5" x14ac:dyDescent="0.3"/>
    <row r="1181" customFormat="1" ht="13.5" x14ac:dyDescent="0.3"/>
    <row r="1182" customFormat="1" ht="13.5" x14ac:dyDescent="0.3"/>
    <row r="1183" customFormat="1" ht="13.5" x14ac:dyDescent="0.3"/>
    <row r="1184" customFormat="1" ht="13.5" x14ac:dyDescent="0.3"/>
    <row r="1185" customFormat="1" ht="13.5" x14ac:dyDescent="0.3"/>
    <row r="1186" customFormat="1" ht="13.5" x14ac:dyDescent="0.3"/>
    <row r="1187" customFormat="1" ht="13.5" x14ac:dyDescent="0.3"/>
    <row r="1188" customFormat="1" ht="13.5" x14ac:dyDescent="0.3"/>
    <row r="1189" customFormat="1" ht="13.5" x14ac:dyDescent="0.3"/>
    <row r="1190" customFormat="1" ht="13.5" x14ac:dyDescent="0.3"/>
    <row r="1191" customFormat="1" ht="13.5" x14ac:dyDescent="0.3"/>
    <row r="1192" customFormat="1" ht="13.5" x14ac:dyDescent="0.3"/>
    <row r="1193" customFormat="1" ht="13.5" x14ac:dyDescent="0.3"/>
    <row r="1194" customFormat="1" ht="13.5" x14ac:dyDescent="0.3"/>
    <row r="1195" customFormat="1" ht="13.5" x14ac:dyDescent="0.3"/>
    <row r="1196" customFormat="1" ht="13.5" x14ac:dyDescent="0.3"/>
    <row r="1197" customFormat="1" ht="13.5" x14ac:dyDescent="0.3"/>
    <row r="1198" customFormat="1" ht="13.5" x14ac:dyDescent="0.3"/>
    <row r="1199" customFormat="1" ht="13.5" x14ac:dyDescent="0.3"/>
    <row r="1200" customFormat="1" ht="13.5" x14ac:dyDescent="0.3"/>
    <row r="1201" customFormat="1" ht="13.5" x14ac:dyDescent="0.3"/>
    <row r="1202" customFormat="1" ht="13.5" x14ac:dyDescent="0.3"/>
    <row r="1203" customFormat="1" ht="13.5" x14ac:dyDescent="0.3"/>
    <row r="1204" customFormat="1" ht="13.5" x14ac:dyDescent="0.3"/>
    <row r="1205" customFormat="1" ht="13.5" x14ac:dyDescent="0.3"/>
    <row r="1206" customFormat="1" ht="13.5" x14ac:dyDescent="0.3"/>
    <row r="1207" customFormat="1" ht="13.5" x14ac:dyDescent="0.3"/>
    <row r="1208" customFormat="1" ht="13.5" x14ac:dyDescent="0.3"/>
    <row r="1209" customFormat="1" ht="13.5" x14ac:dyDescent="0.3"/>
    <row r="1210" customFormat="1" ht="13.5" x14ac:dyDescent="0.3"/>
    <row r="1211" customFormat="1" ht="13.5" x14ac:dyDescent="0.3"/>
    <row r="1212" customFormat="1" ht="13.5" x14ac:dyDescent="0.3"/>
    <row r="1213" customFormat="1" ht="13.5" x14ac:dyDescent="0.3"/>
    <row r="1214" customFormat="1" ht="13.5" x14ac:dyDescent="0.3"/>
    <row r="1215" customFormat="1" ht="13.5" x14ac:dyDescent="0.3"/>
    <row r="1216" customFormat="1" ht="13.5" x14ac:dyDescent="0.3"/>
    <row r="1217" customFormat="1" ht="13.5" x14ac:dyDescent="0.3"/>
    <row r="1218" customFormat="1" ht="13.5" x14ac:dyDescent="0.3"/>
    <row r="1219" customFormat="1" ht="13.5" x14ac:dyDescent="0.3"/>
    <row r="1220" customFormat="1" ht="13.5" x14ac:dyDescent="0.3"/>
    <row r="1221" customFormat="1" ht="13.5" x14ac:dyDescent="0.3"/>
    <row r="1222" customFormat="1" ht="13.5" x14ac:dyDescent="0.3"/>
    <row r="1223" customFormat="1" ht="13.5" x14ac:dyDescent="0.3"/>
    <row r="1224" customFormat="1" ht="13.5" x14ac:dyDescent="0.3"/>
    <row r="1225" customFormat="1" ht="13.5" x14ac:dyDescent="0.3"/>
    <row r="1226" customFormat="1" ht="13.5" x14ac:dyDescent="0.3"/>
    <row r="1227" customFormat="1" ht="13.5" x14ac:dyDescent="0.3"/>
    <row r="1228" customFormat="1" ht="13.5" x14ac:dyDescent="0.3"/>
    <row r="1229" customFormat="1" ht="13.5" x14ac:dyDescent="0.3"/>
    <row r="1230" customFormat="1" ht="13.5" x14ac:dyDescent="0.3"/>
    <row r="1231" customFormat="1" ht="13.5" x14ac:dyDescent="0.3"/>
    <row r="1232" customFormat="1" ht="13.5" x14ac:dyDescent="0.3"/>
    <row r="1233" customFormat="1" ht="13.5" x14ac:dyDescent="0.3"/>
    <row r="1234" customFormat="1" ht="13.5" x14ac:dyDescent="0.3"/>
    <row r="1235" customFormat="1" ht="13.5" x14ac:dyDescent="0.3"/>
    <row r="1236" customFormat="1" ht="13.5" x14ac:dyDescent="0.3"/>
    <row r="1237" customFormat="1" ht="13.5" x14ac:dyDescent="0.3"/>
    <row r="1238" customFormat="1" ht="13.5" x14ac:dyDescent="0.3"/>
    <row r="1239" customFormat="1" ht="13.5" x14ac:dyDescent="0.3"/>
    <row r="1240" customFormat="1" ht="13.5" x14ac:dyDescent="0.3"/>
    <row r="1241" customFormat="1" ht="13.5" x14ac:dyDescent="0.3"/>
    <row r="1242" customFormat="1" ht="13.5" x14ac:dyDescent="0.3"/>
    <row r="1243" customFormat="1" ht="13.5" x14ac:dyDescent="0.3"/>
    <row r="1244" customFormat="1" ht="13.5" x14ac:dyDescent="0.3"/>
    <row r="1245" customFormat="1" ht="13.5" x14ac:dyDescent="0.3"/>
    <row r="1246" customFormat="1" ht="13.5" x14ac:dyDescent="0.3"/>
    <row r="1247" customFormat="1" ht="13.5" x14ac:dyDescent="0.3"/>
    <row r="1248" customFormat="1" ht="13.5" x14ac:dyDescent="0.3"/>
    <row r="1249" customFormat="1" ht="13.5" x14ac:dyDescent="0.3"/>
    <row r="1250" customFormat="1" ht="13.5" x14ac:dyDescent="0.3"/>
    <row r="1251" customFormat="1" ht="13.5" x14ac:dyDescent="0.3"/>
    <row r="1252" customFormat="1" ht="13.5" x14ac:dyDescent="0.3"/>
    <row r="1253" customFormat="1" ht="13.5" x14ac:dyDescent="0.3"/>
    <row r="1254" customFormat="1" ht="13.5" x14ac:dyDescent="0.3"/>
    <row r="1255" customFormat="1" ht="13.5" x14ac:dyDescent="0.3"/>
    <row r="1256" customFormat="1" ht="13.5" x14ac:dyDescent="0.3"/>
    <row r="1257" customFormat="1" ht="13.5" x14ac:dyDescent="0.3"/>
    <row r="1258" customFormat="1" ht="13.5" x14ac:dyDescent="0.3"/>
    <row r="1259" customFormat="1" ht="13.5" x14ac:dyDescent="0.3"/>
    <row r="1260" customFormat="1" ht="13.5" x14ac:dyDescent="0.3"/>
    <row r="1261" customFormat="1" ht="13.5" x14ac:dyDescent="0.3"/>
    <row r="1262" customFormat="1" ht="13.5" x14ac:dyDescent="0.3"/>
    <row r="1263" customFormat="1" ht="13.5" x14ac:dyDescent="0.3"/>
    <row r="1264" customFormat="1" ht="13.5" x14ac:dyDescent="0.3"/>
    <row r="1265" customFormat="1" ht="13.5" x14ac:dyDescent="0.3"/>
    <row r="1266" customFormat="1" ht="13.5" x14ac:dyDescent="0.3"/>
    <row r="1267" customFormat="1" ht="13.5" x14ac:dyDescent="0.3"/>
    <row r="1268" customFormat="1" ht="13.5" x14ac:dyDescent="0.3"/>
    <row r="1269" customFormat="1" ht="13.5" x14ac:dyDescent="0.3"/>
    <row r="1270" customFormat="1" ht="13.5" x14ac:dyDescent="0.3"/>
    <row r="1271" customFormat="1" ht="13.5" x14ac:dyDescent="0.3"/>
    <row r="1272" customFormat="1" ht="13.5" x14ac:dyDescent="0.3"/>
    <row r="1273" customFormat="1" ht="13.5" x14ac:dyDescent="0.3"/>
    <row r="1274" customFormat="1" ht="13.5" x14ac:dyDescent="0.3"/>
    <row r="1275" customFormat="1" ht="13.5" x14ac:dyDescent="0.3"/>
    <row r="1276" customFormat="1" ht="13.5" x14ac:dyDescent="0.3"/>
    <row r="1277" customFormat="1" ht="13.5" x14ac:dyDescent="0.3"/>
    <row r="1278" customFormat="1" ht="13.5" x14ac:dyDescent="0.3"/>
    <row r="1279" customFormat="1" ht="13.5" x14ac:dyDescent="0.3"/>
    <row r="1280" customFormat="1" ht="13.5" x14ac:dyDescent="0.3"/>
    <row r="1281" customFormat="1" ht="13.5" x14ac:dyDescent="0.3"/>
    <row r="1282" customFormat="1" ht="13.5" x14ac:dyDescent="0.3"/>
    <row r="1283" customFormat="1" ht="13.5" x14ac:dyDescent="0.3"/>
    <row r="1284" customFormat="1" ht="13.5" x14ac:dyDescent="0.3"/>
    <row r="1285" customFormat="1" ht="13.5" x14ac:dyDescent="0.3"/>
    <row r="1286" customFormat="1" ht="13.5" x14ac:dyDescent="0.3"/>
    <row r="1287" customFormat="1" ht="13.5" x14ac:dyDescent="0.3"/>
    <row r="1288" customFormat="1" ht="13.5" x14ac:dyDescent="0.3"/>
    <row r="1289" customFormat="1" ht="13.5" x14ac:dyDescent="0.3"/>
    <row r="1290" customFormat="1" ht="13.5" x14ac:dyDescent="0.3"/>
    <row r="1291" customFormat="1" ht="13.5" x14ac:dyDescent="0.3"/>
    <row r="1292" customFormat="1" ht="13.5" x14ac:dyDescent="0.3"/>
    <row r="1293" customFormat="1" ht="13.5" x14ac:dyDescent="0.3"/>
    <row r="1294" customFormat="1" ht="13.5" x14ac:dyDescent="0.3"/>
    <row r="1295" customFormat="1" ht="13.5" x14ac:dyDescent="0.3"/>
    <row r="1296" customFormat="1" ht="13.5" x14ac:dyDescent="0.3"/>
    <row r="1297" customFormat="1" ht="13.5" x14ac:dyDescent="0.3"/>
    <row r="1298" customFormat="1" ht="13.5" x14ac:dyDescent="0.3"/>
    <row r="1299" customFormat="1" ht="13.5" x14ac:dyDescent="0.3"/>
    <row r="1300" customFormat="1" ht="13.5" x14ac:dyDescent="0.3"/>
    <row r="1301" customFormat="1" ht="13.5" x14ac:dyDescent="0.3"/>
    <row r="1302" customFormat="1" ht="13.5" x14ac:dyDescent="0.3"/>
    <row r="1303" customFormat="1" ht="13.5" x14ac:dyDescent="0.3"/>
    <row r="1304" customFormat="1" ht="13.5" x14ac:dyDescent="0.3"/>
    <row r="1305" customFormat="1" ht="13.5" x14ac:dyDescent="0.3"/>
    <row r="1306" customFormat="1" ht="13.5" x14ac:dyDescent="0.3"/>
    <row r="1307" customFormat="1" ht="13.5" x14ac:dyDescent="0.3"/>
    <row r="1308" customFormat="1" ht="13.5" x14ac:dyDescent="0.3"/>
    <row r="1309" customFormat="1" ht="13.5" x14ac:dyDescent="0.3"/>
    <row r="1310" customFormat="1" ht="13.5" x14ac:dyDescent="0.3"/>
    <row r="1311" customFormat="1" ht="13.5" x14ac:dyDescent="0.3"/>
    <row r="1312" customFormat="1" ht="13.5" x14ac:dyDescent="0.3"/>
    <row r="1313" customFormat="1" ht="13.5" x14ac:dyDescent="0.3"/>
    <row r="1314" customFormat="1" ht="13.5" x14ac:dyDescent="0.3"/>
    <row r="1315" customFormat="1" ht="13.5" x14ac:dyDescent="0.3"/>
    <row r="1316" customFormat="1" ht="13.5" x14ac:dyDescent="0.3"/>
    <row r="1317" customFormat="1" ht="13.5" x14ac:dyDescent="0.3"/>
    <row r="1318" customFormat="1" ht="13.5" x14ac:dyDescent="0.3"/>
    <row r="1319" customFormat="1" ht="13.5" x14ac:dyDescent="0.3"/>
    <row r="1320" customFormat="1" ht="13.5" x14ac:dyDescent="0.3"/>
    <row r="1321" customFormat="1" ht="13.5" x14ac:dyDescent="0.3"/>
    <row r="1322" customFormat="1" ht="13.5" x14ac:dyDescent="0.3"/>
    <row r="1323" customFormat="1" ht="13.5" x14ac:dyDescent="0.3"/>
    <row r="1324" customFormat="1" ht="13.5" x14ac:dyDescent="0.3"/>
    <row r="1325" customFormat="1" ht="13.5" x14ac:dyDescent="0.3"/>
    <row r="1326" customFormat="1" ht="13.5" x14ac:dyDescent="0.3"/>
    <row r="1327" customFormat="1" ht="13.5" x14ac:dyDescent="0.3"/>
    <row r="1328" customFormat="1" ht="13.5" x14ac:dyDescent="0.3"/>
    <row r="1329" customFormat="1" ht="13.5" x14ac:dyDescent="0.3"/>
    <row r="1330" customFormat="1" ht="13.5" x14ac:dyDescent="0.3"/>
    <row r="1331" customFormat="1" ht="13.5" x14ac:dyDescent="0.3"/>
    <row r="1332" customFormat="1" ht="13.5" x14ac:dyDescent="0.3"/>
    <row r="1333" customFormat="1" ht="13.5" x14ac:dyDescent="0.3"/>
    <row r="1334" customFormat="1" ht="13.5" x14ac:dyDescent="0.3"/>
    <row r="1335" customFormat="1" ht="13.5" x14ac:dyDescent="0.3"/>
    <row r="1336" customFormat="1" ht="13.5" x14ac:dyDescent="0.3"/>
    <row r="1337" customFormat="1" ht="13.5" x14ac:dyDescent="0.3"/>
    <row r="1338" customFormat="1" ht="13.5" x14ac:dyDescent="0.3"/>
    <row r="1339" customFormat="1" ht="13.5" x14ac:dyDescent="0.3"/>
    <row r="1340" customFormat="1" ht="13.5" x14ac:dyDescent="0.3"/>
    <row r="1341" customFormat="1" ht="13.5" x14ac:dyDescent="0.3"/>
    <row r="1342" customFormat="1" ht="13.5" x14ac:dyDescent="0.3"/>
    <row r="1343" customFormat="1" ht="13.5" x14ac:dyDescent="0.3"/>
    <row r="1344" customFormat="1" ht="13.5" x14ac:dyDescent="0.3"/>
    <row r="1345" customFormat="1" ht="13.5" x14ac:dyDescent="0.3"/>
    <row r="1346" customFormat="1" ht="13.5" x14ac:dyDescent="0.3"/>
    <row r="1347" customFormat="1" ht="13.5" x14ac:dyDescent="0.3"/>
    <row r="1348" customFormat="1" ht="13.5" x14ac:dyDescent="0.3"/>
    <row r="1349" customFormat="1" ht="13.5" x14ac:dyDescent="0.3"/>
    <row r="1350" customFormat="1" ht="13.5" x14ac:dyDescent="0.3"/>
    <row r="1351" customFormat="1" ht="13.5" x14ac:dyDescent="0.3"/>
    <row r="1352" customFormat="1" ht="13.5" x14ac:dyDescent="0.3"/>
    <row r="1353" customFormat="1" ht="13.5" x14ac:dyDescent="0.3"/>
    <row r="1354" customFormat="1" ht="13.5" x14ac:dyDescent="0.3"/>
    <row r="1355" customFormat="1" ht="13.5" x14ac:dyDescent="0.3"/>
    <row r="1356" customFormat="1" ht="13.5" x14ac:dyDescent="0.3"/>
    <row r="1357" customFormat="1" ht="13.5" x14ac:dyDescent="0.3"/>
    <row r="1358" customFormat="1" ht="13.5" x14ac:dyDescent="0.3"/>
    <row r="1359" customFormat="1" ht="13.5" x14ac:dyDescent="0.3"/>
    <row r="1360" customFormat="1" ht="13.5" x14ac:dyDescent="0.3"/>
    <row r="1361" customFormat="1" ht="13.5" x14ac:dyDescent="0.3"/>
    <row r="1362" customFormat="1" ht="13.5" x14ac:dyDescent="0.3"/>
    <row r="1363" customFormat="1" ht="13.5" x14ac:dyDescent="0.3"/>
    <row r="1364" customFormat="1" ht="13.5" x14ac:dyDescent="0.3"/>
    <row r="1365" customFormat="1" ht="13.5" x14ac:dyDescent="0.3"/>
    <row r="1366" customFormat="1" ht="13.5" x14ac:dyDescent="0.3"/>
    <row r="1367" customFormat="1" ht="13.5" x14ac:dyDescent="0.3"/>
    <row r="1368" customFormat="1" ht="13.5" x14ac:dyDescent="0.3"/>
    <row r="1369" customFormat="1" ht="13.5" x14ac:dyDescent="0.3"/>
    <row r="1370" customFormat="1" ht="13.5" x14ac:dyDescent="0.3"/>
    <row r="1371" customFormat="1" ht="13.5" x14ac:dyDescent="0.3"/>
    <row r="1372" customFormat="1" ht="13.5" x14ac:dyDescent="0.3"/>
    <row r="1373" customFormat="1" ht="13.5" x14ac:dyDescent="0.3"/>
    <row r="1374" customFormat="1" ht="13.5" x14ac:dyDescent="0.3"/>
    <row r="1375" customFormat="1" ht="13.5" x14ac:dyDescent="0.3"/>
    <row r="1376" customFormat="1" ht="13.5" x14ac:dyDescent="0.3"/>
    <row r="1377" customFormat="1" ht="13.5" x14ac:dyDescent="0.3"/>
    <row r="1378" customFormat="1" ht="13.5" x14ac:dyDescent="0.3"/>
    <row r="1379" customFormat="1" ht="13.5" x14ac:dyDescent="0.3"/>
    <row r="1380" customFormat="1" ht="13.5" x14ac:dyDescent="0.3"/>
    <row r="1381" customFormat="1" ht="13.5" x14ac:dyDescent="0.3"/>
    <row r="1382" customFormat="1" ht="13.5" x14ac:dyDescent="0.3"/>
    <row r="1383" customFormat="1" ht="13.5" x14ac:dyDescent="0.3"/>
    <row r="1384" customFormat="1" ht="13.5" x14ac:dyDescent="0.3"/>
    <row r="1385" customFormat="1" ht="13.5" x14ac:dyDescent="0.3"/>
    <row r="1386" customFormat="1" ht="13.5" x14ac:dyDescent="0.3"/>
    <row r="1387" customFormat="1" ht="13.5" x14ac:dyDescent="0.3"/>
    <row r="1388" customFormat="1" ht="13.5" x14ac:dyDescent="0.3"/>
    <row r="1389" customFormat="1" ht="13.5" x14ac:dyDescent="0.3"/>
    <row r="1390" customFormat="1" ht="13.5" x14ac:dyDescent="0.3"/>
    <row r="1391" customFormat="1" ht="13.5" x14ac:dyDescent="0.3"/>
    <row r="1392" customFormat="1" ht="13.5" x14ac:dyDescent="0.3"/>
    <row r="1393" customFormat="1" ht="13.5" x14ac:dyDescent="0.3"/>
    <row r="1394" customFormat="1" ht="13.5" x14ac:dyDescent="0.3"/>
    <row r="1395" customFormat="1" ht="13.5" x14ac:dyDescent="0.3"/>
    <row r="1396" customFormat="1" ht="13.5" x14ac:dyDescent="0.3"/>
    <row r="1397" customFormat="1" ht="13.5" x14ac:dyDescent="0.3"/>
    <row r="1398" customFormat="1" ht="13.5" x14ac:dyDescent="0.3"/>
    <row r="1399" customFormat="1" ht="13.5" x14ac:dyDescent="0.3"/>
    <row r="1400" customFormat="1" ht="13.5" x14ac:dyDescent="0.3"/>
    <row r="1401" customFormat="1" ht="13.5" x14ac:dyDescent="0.3"/>
    <row r="1402" customFormat="1" ht="13.5" x14ac:dyDescent="0.3"/>
    <row r="1403" customFormat="1" ht="13.5" x14ac:dyDescent="0.3"/>
    <row r="1404" customFormat="1" ht="13.5" x14ac:dyDescent="0.3"/>
    <row r="1405" customFormat="1" ht="13.5" x14ac:dyDescent="0.3"/>
    <row r="1406" customFormat="1" ht="13.5" x14ac:dyDescent="0.3"/>
    <row r="1407" customFormat="1" ht="13.5" x14ac:dyDescent="0.3"/>
    <row r="1408" customFormat="1" ht="13.5" x14ac:dyDescent="0.3"/>
    <row r="1409" customFormat="1" ht="13.5" x14ac:dyDescent="0.3"/>
    <row r="1410" customFormat="1" ht="13.5" x14ac:dyDescent="0.3"/>
    <row r="1411" customFormat="1" ht="13.5" x14ac:dyDescent="0.3"/>
    <row r="1412" customFormat="1" ht="13.5" x14ac:dyDescent="0.3"/>
    <row r="1413" customFormat="1" ht="13.5" x14ac:dyDescent="0.3"/>
    <row r="1414" customFormat="1" ht="13.5" x14ac:dyDescent="0.3"/>
    <row r="1415" customFormat="1" ht="13.5" x14ac:dyDescent="0.3"/>
    <row r="1416" customFormat="1" ht="13.5" x14ac:dyDescent="0.3"/>
    <row r="1417" customFormat="1" ht="13.5" x14ac:dyDescent="0.3"/>
    <row r="1418" customFormat="1" ht="13.5" x14ac:dyDescent="0.3"/>
    <row r="1419" customFormat="1" ht="13.5" x14ac:dyDescent="0.3"/>
    <row r="1420" customFormat="1" ht="13.5" x14ac:dyDescent="0.3"/>
    <row r="1421" customFormat="1" ht="13.5" x14ac:dyDescent="0.3"/>
    <row r="1422" customFormat="1" ht="13.5" x14ac:dyDescent="0.3"/>
    <row r="1423" customFormat="1" ht="13.5" x14ac:dyDescent="0.3"/>
    <row r="1424" customFormat="1" ht="13.5" x14ac:dyDescent="0.3"/>
    <row r="1425" customFormat="1" ht="13.5" x14ac:dyDescent="0.3"/>
    <row r="1426" customFormat="1" ht="13.5" x14ac:dyDescent="0.3"/>
    <row r="1427" customFormat="1" ht="13.5" x14ac:dyDescent="0.3"/>
    <row r="1428" customFormat="1" ht="13.5" x14ac:dyDescent="0.3"/>
    <row r="1429" customFormat="1" ht="13.5" x14ac:dyDescent="0.3"/>
    <row r="1430" customFormat="1" ht="13.5" x14ac:dyDescent="0.3"/>
    <row r="1431" customFormat="1" ht="13.5" x14ac:dyDescent="0.3"/>
    <row r="1432" customFormat="1" ht="13.5" x14ac:dyDescent="0.3"/>
    <row r="1433" customFormat="1" ht="13.5" x14ac:dyDescent="0.3"/>
    <row r="1434" customFormat="1" ht="13.5" x14ac:dyDescent="0.3"/>
    <row r="1435" customFormat="1" ht="13.5" x14ac:dyDescent="0.3"/>
    <row r="1436" customFormat="1" ht="13.5" x14ac:dyDescent="0.3"/>
    <row r="1437" customFormat="1" ht="13.5" x14ac:dyDescent="0.3"/>
    <row r="1438" customFormat="1" ht="13.5" x14ac:dyDescent="0.3"/>
    <row r="1439" customFormat="1" ht="13.5" x14ac:dyDescent="0.3"/>
    <row r="1440" customFormat="1" ht="13.5" x14ac:dyDescent="0.3"/>
    <row r="1441" customFormat="1" ht="13.5" x14ac:dyDescent="0.3"/>
    <row r="1442" customFormat="1" ht="13.5" x14ac:dyDescent="0.3"/>
    <row r="1443" customFormat="1" ht="13.5" x14ac:dyDescent="0.3"/>
    <row r="1444" customFormat="1" ht="13.5" x14ac:dyDescent="0.3"/>
    <row r="1445" customFormat="1" ht="13.5" x14ac:dyDescent="0.3"/>
    <row r="1446" customFormat="1" ht="13.5" x14ac:dyDescent="0.3"/>
    <row r="1447" customFormat="1" ht="13.5" x14ac:dyDescent="0.3"/>
    <row r="1448" customFormat="1" ht="13.5" x14ac:dyDescent="0.3"/>
    <row r="1449" customFormat="1" ht="13.5" x14ac:dyDescent="0.3"/>
    <row r="1450" customFormat="1" ht="13.5" x14ac:dyDescent="0.3"/>
    <row r="1451" customFormat="1" ht="13.5" x14ac:dyDescent="0.3"/>
    <row r="1452" customFormat="1" ht="13.5" x14ac:dyDescent="0.3"/>
    <row r="1453" customFormat="1" ht="13.5" x14ac:dyDescent="0.3"/>
    <row r="1454" customFormat="1" ht="13.5" x14ac:dyDescent="0.3"/>
    <row r="1455" customFormat="1" ht="13.5" x14ac:dyDescent="0.3"/>
    <row r="1456" customFormat="1" ht="13.5" x14ac:dyDescent="0.3"/>
    <row r="1457" customFormat="1" ht="13.5" x14ac:dyDescent="0.3"/>
    <row r="1458" customFormat="1" ht="13.5" x14ac:dyDescent="0.3"/>
    <row r="1459" customFormat="1" ht="13.5" x14ac:dyDescent="0.3"/>
    <row r="1460" customFormat="1" ht="13.5" x14ac:dyDescent="0.3"/>
    <row r="1461" customFormat="1" ht="13.5" x14ac:dyDescent="0.3"/>
    <row r="1462" customFormat="1" ht="13.5" x14ac:dyDescent="0.3"/>
    <row r="1463" customFormat="1" ht="13.5" x14ac:dyDescent="0.3"/>
    <row r="1464" customFormat="1" ht="13.5" x14ac:dyDescent="0.3"/>
    <row r="1465" customFormat="1" ht="13.5" x14ac:dyDescent="0.3"/>
    <row r="1466" customFormat="1" ht="13.5" x14ac:dyDescent="0.3"/>
    <row r="1467" customFormat="1" ht="13.5" x14ac:dyDescent="0.3"/>
    <row r="1468" customFormat="1" ht="13.5" x14ac:dyDescent="0.3"/>
    <row r="1469" customFormat="1" ht="13.5" x14ac:dyDescent="0.3"/>
    <row r="1470" customFormat="1" ht="13.5" x14ac:dyDescent="0.3"/>
    <row r="1471" customFormat="1" ht="13.5" x14ac:dyDescent="0.3"/>
    <row r="1472" customFormat="1" ht="13.5" x14ac:dyDescent="0.3"/>
    <row r="1473" customFormat="1" ht="13.5" x14ac:dyDescent="0.3"/>
    <row r="1474" customFormat="1" ht="13.5" x14ac:dyDescent="0.3"/>
    <row r="1475" customFormat="1" ht="13.5" x14ac:dyDescent="0.3"/>
    <row r="1476" customFormat="1" ht="13.5" x14ac:dyDescent="0.3"/>
    <row r="1477" customFormat="1" ht="13.5" x14ac:dyDescent="0.3"/>
    <row r="1478" customFormat="1" ht="13.5" x14ac:dyDescent="0.3"/>
    <row r="1479" customFormat="1" ht="13.5" x14ac:dyDescent="0.3"/>
    <row r="1480" customFormat="1" ht="13.5" x14ac:dyDescent="0.3"/>
    <row r="1481" customFormat="1" ht="13.5" x14ac:dyDescent="0.3"/>
    <row r="1482" customFormat="1" ht="13.5" x14ac:dyDescent="0.3"/>
    <row r="1483" customFormat="1" ht="13.5" x14ac:dyDescent="0.3"/>
    <row r="1484" customFormat="1" ht="13.5" x14ac:dyDescent="0.3"/>
    <row r="1485" customFormat="1" ht="13.5" x14ac:dyDescent="0.3"/>
    <row r="1486" customFormat="1" ht="13.5" x14ac:dyDescent="0.3"/>
    <row r="1487" customFormat="1" ht="13.5" x14ac:dyDescent="0.3"/>
    <row r="1488" customFormat="1" ht="13.5" x14ac:dyDescent="0.3"/>
    <row r="1489" customFormat="1" ht="13.5" x14ac:dyDescent="0.3"/>
    <row r="1490" customFormat="1" ht="13.5" x14ac:dyDescent="0.3"/>
    <row r="1491" customFormat="1" ht="13.5" x14ac:dyDescent="0.3"/>
    <row r="1492" customFormat="1" ht="13.5" x14ac:dyDescent="0.3"/>
    <row r="1493" customFormat="1" ht="13.5" x14ac:dyDescent="0.3"/>
    <row r="1494" customFormat="1" ht="13.5" x14ac:dyDescent="0.3"/>
    <row r="1495" customFormat="1" ht="13.5" x14ac:dyDescent="0.3"/>
    <row r="1496" customFormat="1" ht="13.5" x14ac:dyDescent="0.3"/>
    <row r="1497" customFormat="1" ht="13.5" x14ac:dyDescent="0.3"/>
    <row r="1498" customFormat="1" ht="13.5" x14ac:dyDescent="0.3"/>
    <row r="1499" customFormat="1" ht="13.5" x14ac:dyDescent="0.3"/>
    <row r="1500" customFormat="1" ht="13.5" x14ac:dyDescent="0.3"/>
    <row r="1501" customFormat="1" ht="13.5" x14ac:dyDescent="0.3"/>
    <row r="1502" customFormat="1" ht="13.5" x14ac:dyDescent="0.3"/>
    <row r="1503" customFormat="1" ht="13.5" x14ac:dyDescent="0.3"/>
    <row r="1504" customFormat="1" ht="13.5" x14ac:dyDescent="0.3"/>
    <row r="1505" customFormat="1" ht="13.5" x14ac:dyDescent="0.3"/>
    <row r="1506" customFormat="1" ht="13.5" x14ac:dyDescent="0.3"/>
    <row r="1507" customFormat="1" ht="13.5" x14ac:dyDescent="0.3"/>
    <row r="1508" customFormat="1" ht="13.5" x14ac:dyDescent="0.3"/>
    <row r="1509" customFormat="1" ht="13.5" x14ac:dyDescent="0.3"/>
    <row r="1510" customFormat="1" ht="13.5" x14ac:dyDescent="0.3"/>
    <row r="1511" customFormat="1" ht="13.5" x14ac:dyDescent="0.3"/>
    <row r="1512" customFormat="1" ht="13.5" x14ac:dyDescent="0.3"/>
    <row r="1513" customFormat="1" ht="13.5" x14ac:dyDescent="0.3"/>
    <row r="1514" customFormat="1" ht="13.5" x14ac:dyDescent="0.3"/>
    <row r="1515" customFormat="1" ht="13.5" x14ac:dyDescent="0.3"/>
    <row r="1516" customFormat="1" ht="13.5" x14ac:dyDescent="0.3"/>
    <row r="1517" customFormat="1" ht="13.5" x14ac:dyDescent="0.3"/>
    <row r="1518" customFormat="1" ht="13.5" x14ac:dyDescent="0.3"/>
    <row r="1519" customFormat="1" ht="13.5" x14ac:dyDescent="0.3"/>
    <row r="1520" customFormat="1" ht="13.5" x14ac:dyDescent="0.3"/>
    <row r="1521" customFormat="1" ht="13.5" x14ac:dyDescent="0.3"/>
    <row r="1522" customFormat="1" ht="13.5" x14ac:dyDescent="0.3"/>
    <row r="1523" customFormat="1" ht="13.5" x14ac:dyDescent="0.3"/>
    <row r="1524" customFormat="1" ht="13.5" x14ac:dyDescent="0.3"/>
    <row r="1525" customFormat="1" ht="13.5" x14ac:dyDescent="0.3"/>
    <row r="1526" customFormat="1" ht="13.5" x14ac:dyDescent="0.3"/>
    <row r="1527" customFormat="1" ht="13.5" x14ac:dyDescent="0.3"/>
    <row r="1528" customFormat="1" ht="13.5" x14ac:dyDescent="0.3"/>
    <row r="1529" customFormat="1" ht="13.5" x14ac:dyDescent="0.3"/>
    <row r="1530" customFormat="1" ht="13.5" x14ac:dyDescent="0.3"/>
    <row r="1531" customFormat="1" ht="13.5" x14ac:dyDescent="0.3"/>
    <row r="1532" customFormat="1" ht="13.5" x14ac:dyDescent="0.3"/>
    <row r="1533" customFormat="1" ht="13.5" x14ac:dyDescent="0.3"/>
    <row r="1534" customFormat="1" ht="13.5" x14ac:dyDescent="0.3"/>
    <row r="1535" customFormat="1" ht="13.5" x14ac:dyDescent="0.3"/>
    <row r="1536" customFormat="1" ht="13.5" x14ac:dyDescent="0.3"/>
    <row r="1537" customFormat="1" ht="13.5" x14ac:dyDescent="0.3"/>
    <row r="1538" customFormat="1" ht="13.5" x14ac:dyDescent="0.3"/>
    <row r="1539" customFormat="1" ht="13.5" x14ac:dyDescent="0.3"/>
    <row r="1540" customFormat="1" ht="13.5" x14ac:dyDescent="0.3"/>
    <row r="1541" customFormat="1" ht="13.5" x14ac:dyDescent="0.3"/>
    <row r="1542" customFormat="1" ht="13.5" x14ac:dyDescent="0.3"/>
    <row r="1543" customFormat="1" ht="13.5" x14ac:dyDescent="0.3"/>
    <row r="1544" customFormat="1" ht="13.5" x14ac:dyDescent="0.3"/>
    <row r="1545" customFormat="1" ht="13.5" x14ac:dyDescent="0.3"/>
    <row r="1546" customFormat="1" ht="13.5" x14ac:dyDescent="0.3"/>
    <row r="1547" customFormat="1" ht="13.5" x14ac:dyDescent="0.3"/>
    <row r="1548" customFormat="1" ht="13.5" x14ac:dyDescent="0.3"/>
    <row r="1549" customFormat="1" ht="13.5" x14ac:dyDescent="0.3"/>
    <row r="1550" customFormat="1" ht="13.5" x14ac:dyDescent="0.3"/>
    <row r="1551" customFormat="1" ht="13.5" x14ac:dyDescent="0.3"/>
    <row r="1552" customFormat="1" ht="13.5" x14ac:dyDescent="0.3"/>
    <row r="1553" customFormat="1" ht="13.5" x14ac:dyDescent="0.3"/>
    <row r="1554" customFormat="1" ht="13.5" x14ac:dyDescent="0.3"/>
    <row r="1555" customFormat="1" ht="13.5" x14ac:dyDescent="0.3"/>
    <row r="1556" customFormat="1" ht="13.5" x14ac:dyDescent="0.3"/>
    <row r="1557" customFormat="1" ht="13.5" x14ac:dyDescent="0.3"/>
    <row r="1558" customFormat="1" ht="13.5" x14ac:dyDescent="0.3"/>
    <row r="1559" customFormat="1" ht="13.5" x14ac:dyDescent="0.3"/>
    <row r="1560" customFormat="1" ht="13.5" x14ac:dyDescent="0.3"/>
    <row r="1561" customFormat="1" ht="13.5" x14ac:dyDescent="0.3"/>
    <row r="1562" customFormat="1" ht="13.5" x14ac:dyDescent="0.3"/>
    <row r="1563" customFormat="1" ht="13.5" x14ac:dyDescent="0.3"/>
    <row r="1564" customFormat="1" ht="13.5" x14ac:dyDescent="0.3"/>
    <row r="1565" customFormat="1" ht="13.5" x14ac:dyDescent="0.3"/>
    <row r="1566" customFormat="1" ht="13.5" x14ac:dyDescent="0.3"/>
    <row r="1567" customFormat="1" ht="13.5" x14ac:dyDescent="0.3"/>
    <row r="1568" customFormat="1" ht="13.5" x14ac:dyDescent="0.3"/>
    <row r="1569" customFormat="1" ht="13.5" x14ac:dyDescent="0.3"/>
    <row r="1570" customFormat="1" ht="13.5" x14ac:dyDescent="0.3"/>
    <row r="1571" customFormat="1" ht="13.5" x14ac:dyDescent="0.3"/>
    <row r="1572" customFormat="1" ht="13.5" x14ac:dyDescent="0.3"/>
    <row r="1573" customFormat="1" ht="13.5" x14ac:dyDescent="0.3"/>
    <row r="1574" customFormat="1" ht="13.5" x14ac:dyDescent="0.3"/>
    <row r="1575" customFormat="1" ht="13.5" x14ac:dyDescent="0.3"/>
    <row r="1576" customFormat="1" ht="13.5" x14ac:dyDescent="0.3"/>
    <row r="1577" customFormat="1" ht="13.5" x14ac:dyDescent="0.3"/>
    <row r="1578" customFormat="1" ht="13.5" x14ac:dyDescent="0.3"/>
    <row r="1579" customFormat="1" ht="13.5" x14ac:dyDescent="0.3"/>
    <row r="1580" customFormat="1" ht="13.5" x14ac:dyDescent="0.3"/>
    <row r="1581" customFormat="1" ht="13.5" x14ac:dyDescent="0.3"/>
    <row r="1582" customFormat="1" ht="13.5" x14ac:dyDescent="0.3"/>
    <row r="1583" customFormat="1" ht="13.5" x14ac:dyDescent="0.3"/>
    <row r="1584" customFormat="1" ht="13.5" x14ac:dyDescent="0.3"/>
    <row r="1585" customFormat="1" ht="13.5" x14ac:dyDescent="0.3"/>
    <row r="1586" customFormat="1" ht="13.5" x14ac:dyDescent="0.3"/>
    <row r="1587" customFormat="1" ht="13.5" x14ac:dyDescent="0.3"/>
    <row r="1588" customFormat="1" ht="13.5" x14ac:dyDescent="0.3"/>
    <row r="1589" customFormat="1" ht="13.5" x14ac:dyDescent="0.3"/>
    <row r="1590" customFormat="1" ht="13.5" x14ac:dyDescent="0.3"/>
    <row r="1591" customFormat="1" ht="13.5" x14ac:dyDescent="0.3"/>
    <row r="1592" customFormat="1" ht="13.5" x14ac:dyDescent="0.3"/>
    <row r="1593" customFormat="1" ht="13.5" x14ac:dyDescent="0.3"/>
    <row r="1594" customFormat="1" ht="13.5" x14ac:dyDescent="0.3"/>
    <row r="1595" customFormat="1" ht="13.5" x14ac:dyDescent="0.3"/>
    <row r="1596" customFormat="1" ht="13.5" x14ac:dyDescent="0.3"/>
    <row r="1597" customFormat="1" ht="13.5" x14ac:dyDescent="0.3"/>
    <row r="1598" customFormat="1" ht="13.5" x14ac:dyDescent="0.3"/>
    <row r="1599" customFormat="1" ht="13.5" x14ac:dyDescent="0.3"/>
    <row r="1600" customFormat="1" ht="13.5" x14ac:dyDescent="0.3"/>
    <row r="1601" customFormat="1" ht="13.5" x14ac:dyDescent="0.3"/>
    <row r="1602" customFormat="1" ht="13.5" x14ac:dyDescent="0.3"/>
    <row r="1603" customFormat="1" ht="13.5" x14ac:dyDescent="0.3"/>
    <row r="1604" customFormat="1" ht="13.5" x14ac:dyDescent="0.3"/>
    <row r="1605" customFormat="1" ht="13.5" x14ac:dyDescent="0.3"/>
    <row r="1606" customFormat="1" ht="13.5" x14ac:dyDescent="0.3"/>
    <row r="1607" customFormat="1" ht="13.5" x14ac:dyDescent="0.3"/>
    <row r="1608" customFormat="1" ht="13.5" x14ac:dyDescent="0.3"/>
    <row r="1609" customFormat="1" ht="13.5" x14ac:dyDescent="0.3"/>
    <row r="1610" customFormat="1" ht="13.5" x14ac:dyDescent="0.3"/>
    <row r="1611" customFormat="1" ht="13.5" x14ac:dyDescent="0.3"/>
    <row r="1612" customFormat="1" ht="13.5" x14ac:dyDescent="0.3"/>
    <row r="1613" customFormat="1" ht="13.5" x14ac:dyDescent="0.3"/>
    <row r="1614" customFormat="1" ht="13.5" x14ac:dyDescent="0.3"/>
    <row r="1615" customFormat="1" ht="13.5" x14ac:dyDescent="0.3"/>
    <row r="1616" customFormat="1" ht="13.5" x14ac:dyDescent="0.3"/>
    <row r="1617" customFormat="1" ht="13.5" x14ac:dyDescent="0.3"/>
    <row r="1618" customFormat="1" ht="13.5" x14ac:dyDescent="0.3"/>
    <row r="1619" customFormat="1" ht="13.5" x14ac:dyDescent="0.3"/>
    <row r="1620" customFormat="1" ht="13.5" x14ac:dyDescent="0.3"/>
    <row r="1621" customFormat="1" ht="13.5" x14ac:dyDescent="0.3"/>
    <row r="1622" customFormat="1" ht="13.5" x14ac:dyDescent="0.3"/>
    <row r="1623" customFormat="1" ht="13.5" x14ac:dyDescent="0.3"/>
    <row r="1624" customFormat="1" ht="13.5" x14ac:dyDescent="0.3"/>
    <row r="1625" customFormat="1" ht="13.5" x14ac:dyDescent="0.3"/>
    <row r="1626" customFormat="1" ht="13.5" x14ac:dyDescent="0.3"/>
    <row r="1627" customFormat="1" ht="13.5" x14ac:dyDescent="0.3"/>
    <row r="1628" customFormat="1" ht="13.5" x14ac:dyDescent="0.3"/>
    <row r="1629" customFormat="1" ht="13.5" x14ac:dyDescent="0.3"/>
    <row r="1630" customFormat="1" ht="13.5" x14ac:dyDescent="0.3"/>
    <row r="1631" customFormat="1" ht="13.5" x14ac:dyDescent="0.3"/>
    <row r="1632" customFormat="1" ht="13.5" x14ac:dyDescent="0.3"/>
    <row r="1633" customFormat="1" ht="13.5" x14ac:dyDescent="0.3"/>
    <row r="1634" customFormat="1" ht="13.5" x14ac:dyDescent="0.3"/>
    <row r="1635" customFormat="1" ht="13.5" x14ac:dyDescent="0.3"/>
    <row r="1636" customFormat="1" ht="13.5" x14ac:dyDescent="0.3"/>
    <row r="1637" customFormat="1" ht="13.5" x14ac:dyDescent="0.3"/>
    <row r="1638" customFormat="1" ht="13.5" x14ac:dyDescent="0.3"/>
    <row r="1639" customFormat="1" ht="13.5" x14ac:dyDescent="0.3"/>
    <row r="1640" customFormat="1" ht="13.5" x14ac:dyDescent="0.3"/>
    <row r="1641" customFormat="1" ht="13.5" x14ac:dyDescent="0.3"/>
    <row r="1642" customFormat="1" ht="13.5" x14ac:dyDescent="0.3"/>
    <row r="1643" customFormat="1" ht="13.5" x14ac:dyDescent="0.3"/>
    <row r="1644" customFormat="1" ht="13.5" x14ac:dyDescent="0.3"/>
    <row r="1645" customFormat="1" ht="13.5" x14ac:dyDescent="0.3"/>
    <row r="1646" customFormat="1" ht="13.5" x14ac:dyDescent="0.3"/>
    <row r="1647" customFormat="1" ht="13.5" x14ac:dyDescent="0.3"/>
    <row r="1648" customFormat="1" ht="13.5" x14ac:dyDescent="0.3"/>
    <row r="1649" customFormat="1" ht="13.5" x14ac:dyDescent="0.3"/>
    <row r="1650" customFormat="1" ht="13.5" x14ac:dyDescent="0.3"/>
    <row r="1651" customFormat="1" ht="13.5" x14ac:dyDescent="0.3"/>
    <row r="1652" customFormat="1" ht="13.5" x14ac:dyDescent="0.3"/>
    <row r="1653" customFormat="1" ht="13.5" x14ac:dyDescent="0.3"/>
    <row r="1654" customFormat="1" ht="13.5" x14ac:dyDescent="0.3"/>
    <row r="1655" customFormat="1" ht="13.5" x14ac:dyDescent="0.3"/>
    <row r="1656" customFormat="1" ht="13.5" x14ac:dyDescent="0.3"/>
    <row r="1657" customFormat="1" ht="13.5" x14ac:dyDescent="0.3"/>
    <row r="1658" customFormat="1" ht="13.5" x14ac:dyDescent="0.3"/>
    <row r="1659" customFormat="1" ht="13.5" x14ac:dyDescent="0.3"/>
    <row r="1660" customFormat="1" ht="13.5" x14ac:dyDescent="0.3"/>
    <row r="1661" customFormat="1" ht="13.5" x14ac:dyDescent="0.3"/>
    <row r="1662" customFormat="1" ht="13.5" x14ac:dyDescent="0.3"/>
    <row r="1663" customFormat="1" ht="13.5" x14ac:dyDescent="0.3"/>
    <row r="1664" customFormat="1" ht="13.5" x14ac:dyDescent="0.3"/>
    <row r="1665" customFormat="1" ht="13.5" x14ac:dyDescent="0.3"/>
    <row r="1666" customFormat="1" ht="13.5" x14ac:dyDescent="0.3"/>
    <row r="1667" customFormat="1" ht="13.5" x14ac:dyDescent="0.3"/>
    <row r="1668" customFormat="1" ht="13.5" x14ac:dyDescent="0.3"/>
    <row r="1669" customFormat="1" ht="13.5" x14ac:dyDescent="0.3"/>
    <row r="1670" customFormat="1" ht="13.5" x14ac:dyDescent="0.3"/>
    <row r="1671" customFormat="1" ht="13.5" x14ac:dyDescent="0.3"/>
    <row r="1672" customFormat="1" ht="13.5" x14ac:dyDescent="0.3"/>
    <row r="1673" customFormat="1" ht="13.5" x14ac:dyDescent="0.3"/>
    <row r="1674" customFormat="1" ht="13.5" x14ac:dyDescent="0.3"/>
    <row r="1675" customFormat="1" ht="13.5" x14ac:dyDescent="0.3"/>
    <row r="1676" customFormat="1" ht="13.5" x14ac:dyDescent="0.3"/>
    <row r="1677" customFormat="1" ht="13.5" x14ac:dyDescent="0.3"/>
    <row r="1678" customFormat="1" ht="13.5" x14ac:dyDescent="0.3"/>
    <row r="1679" customFormat="1" ht="13.5" x14ac:dyDescent="0.3"/>
    <row r="1680" customFormat="1" ht="13.5" x14ac:dyDescent="0.3"/>
    <row r="1681" customFormat="1" ht="13.5" x14ac:dyDescent="0.3"/>
    <row r="1682" customFormat="1" ht="13.5" x14ac:dyDescent="0.3"/>
    <row r="1683" customFormat="1" ht="13.5" x14ac:dyDescent="0.3"/>
    <row r="1684" customFormat="1" ht="13.5" x14ac:dyDescent="0.3"/>
    <row r="1685" customFormat="1" ht="13.5" x14ac:dyDescent="0.3"/>
    <row r="1686" customFormat="1" ht="13.5" x14ac:dyDescent="0.3"/>
    <row r="1687" customFormat="1" ht="13.5" x14ac:dyDescent="0.3"/>
    <row r="1688" customFormat="1" ht="13.5" x14ac:dyDescent="0.3"/>
    <row r="1689" customFormat="1" ht="13.5" x14ac:dyDescent="0.3"/>
    <row r="1690" customFormat="1" ht="13.5" x14ac:dyDescent="0.3"/>
    <row r="1691" customFormat="1" ht="13.5" x14ac:dyDescent="0.3"/>
    <row r="1692" customFormat="1" ht="13.5" x14ac:dyDescent="0.3"/>
    <row r="1693" customFormat="1" ht="13.5" x14ac:dyDescent="0.3"/>
    <row r="1694" customFormat="1" ht="13.5" x14ac:dyDescent="0.3"/>
    <row r="1695" customFormat="1" ht="13.5" x14ac:dyDescent="0.3"/>
    <row r="1696" customFormat="1" ht="13.5" x14ac:dyDescent="0.3"/>
    <row r="1697" customFormat="1" ht="13.5" x14ac:dyDescent="0.3"/>
    <row r="1698" customFormat="1" ht="13.5" x14ac:dyDescent="0.3"/>
    <row r="1699" customFormat="1" ht="13.5" x14ac:dyDescent="0.3"/>
    <row r="1700" customFormat="1" ht="13.5" x14ac:dyDescent="0.3"/>
    <row r="1701" customFormat="1" ht="13.5" x14ac:dyDescent="0.3"/>
    <row r="1702" customFormat="1" ht="13.5" x14ac:dyDescent="0.3"/>
    <row r="1703" customFormat="1" ht="13.5" x14ac:dyDescent="0.3"/>
    <row r="1704" customFormat="1" ht="13.5" x14ac:dyDescent="0.3"/>
    <row r="1705" customFormat="1" ht="13.5" x14ac:dyDescent="0.3"/>
    <row r="1706" customFormat="1" ht="13.5" x14ac:dyDescent="0.3"/>
    <row r="1707" customFormat="1" ht="13.5" x14ac:dyDescent="0.3"/>
    <row r="1708" customFormat="1" ht="13.5" x14ac:dyDescent="0.3"/>
    <row r="1709" customFormat="1" ht="13.5" x14ac:dyDescent="0.3"/>
    <row r="1710" customFormat="1" ht="13.5" x14ac:dyDescent="0.3"/>
    <row r="1711" customFormat="1" ht="13.5" x14ac:dyDescent="0.3"/>
    <row r="1712" customFormat="1" ht="13.5" x14ac:dyDescent="0.3"/>
    <row r="1713" customFormat="1" ht="13.5" x14ac:dyDescent="0.3"/>
    <row r="1714" customFormat="1" ht="13.5" x14ac:dyDescent="0.3"/>
    <row r="1715" customFormat="1" ht="13.5" x14ac:dyDescent="0.3"/>
    <row r="1716" customFormat="1" ht="13.5" x14ac:dyDescent="0.3"/>
    <row r="1717" customFormat="1" ht="13.5" x14ac:dyDescent="0.3"/>
    <row r="1718" customFormat="1" ht="13.5" x14ac:dyDescent="0.3"/>
    <row r="1719" customFormat="1" ht="13.5" x14ac:dyDescent="0.3"/>
    <row r="1720" customFormat="1" ht="13.5" x14ac:dyDescent="0.3"/>
    <row r="1721" customFormat="1" ht="13.5" x14ac:dyDescent="0.3"/>
    <row r="1722" customFormat="1" ht="13.5" x14ac:dyDescent="0.3"/>
    <row r="1723" customFormat="1" ht="13.5" x14ac:dyDescent="0.3"/>
    <row r="1724" customFormat="1" ht="13.5" x14ac:dyDescent="0.3"/>
    <row r="1725" customFormat="1" ht="13.5" x14ac:dyDescent="0.3"/>
    <row r="1726" customFormat="1" ht="13.5" x14ac:dyDescent="0.3"/>
    <row r="1727" customFormat="1" ht="13.5" x14ac:dyDescent="0.3"/>
    <row r="1728" customFormat="1" ht="13.5" x14ac:dyDescent="0.3"/>
    <row r="1729" customFormat="1" ht="13.5" x14ac:dyDescent="0.3"/>
    <row r="1730" customFormat="1" ht="13.5" x14ac:dyDescent="0.3"/>
    <row r="1731" customFormat="1" ht="13.5" x14ac:dyDescent="0.3"/>
    <row r="1732" customFormat="1" ht="13.5" x14ac:dyDescent="0.3"/>
    <row r="1733" customFormat="1" ht="13.5" x14ac:dyDescent="0.3"/>
    <row r="1734" customFormat="1" ht="13.5" x14ac:dyDescent="0.3"/>
    <row r="1735" customFormat="1" ht="13.5" x14ac:dyDescent="0.3"/>
    <row r="1736" customFormat="1" ht="13.5" x14ac:dyDescent="0.3"/>
    <row r="1737" customFormat="1" ht="13.5" x14ac:dyDescent="0.3"/>
    <row r="1738" customFormat="1" ht="13.5" x14ac:dyDescent="0.3"/>
    <row r="1739" customFormat="1" ht="13.5" x14ac:dyDescent="0.3"/>
    <row r="1740" customFormat="1" ht="13.5" x14ac:dyDescent="0.3"/>
    <row r="1741" customFormat="1" ht="13.5" x14ac:dyDescent="0.3"/>
    <row r="1742" customFormat="1" ht="13.5" x14ac:dyDescent="0.3"/>
    <row r="1743" customFormat="1" ht="13.5" x14ac:dyDescent="0.3"/>
    <row r="1744" customFormat="1" ht="13.5" x14ac:dyDescent="0.3"/>
    <row r="1745" customFormat="1" ht="13.5" x14ac:dyDescent="0.3"/>
    <row r="1746" customFormat="1" ht="13.5" x14ac:dyDescent="0.3"/>
    <row r="1747" customFormat="1" ht="13.5" x14ac:dyDescent="0.3"/>
    <row r="1748" customFormat="1" ht="13.5" x14ac:dyDescent="0.3"/>
    <row r="1749" customFormat="1" ht="13.5" x14ac:dyDescent="0.3"/>
    <row r="1750" customFormat="1" ht="13.5" x14ac:dyDescent="0.3"/>
    <row r="1751" customFormat="1" ht="13.5" x14ac:dyDescent="0.3"/>
    <row r="1752" customFormat="1" ht="13.5" x14ac:dyDescent="0.3"/>
    <row r="1753" customFormat="1" ht="13.5" x14ac:dyDescent="0.3"/>
    <row r="1754" customFormat="1" ht="13.5" x14ac:dyDescent="0.3"/>
    <row r="1755" customFormat="1" ht="13.5" x14ac:dyDescent="0.3"/>
    <row r="1756" customFormat="1" ht="13.5" x14ac:dyDescent="0.3"/>
    <row r="1757" customFormat="1" ht="13.5" x14ac:dyDescent="0.3"/>
    <row r="1758" customFormat="1" ht="13.5" x14ac:dyDescent="0.3"/>
    <row r="1759" customFormat="1" ht="13.5" x14ac:dyDescent="0.3"/>
    <row r="1760" customFormat="1" ht="13.5" x14ac:dyDescent="0.3"/>
    <row r="1761" customFormat="1" ht="13.5" x14ac:dyDescent="0.3"/>
    <row r="1762" customFormat="1" ht="13.5" x14ac:dyDescent="0.3"/>
    <row r="1763" customFormat="1" ht="13.5" x14ac:dyDescent="0.3"/>
    <row r="1764" customFormat="1" ht="13.5" x14ac:dyDescent="0.3"/>
    <row r="1765" customFormat="1" ht="13.5" x14ac:dyDescent="0.3"/>
    <row r="1766" customFormat="1" ht="13.5" x14ac:dyDescent="0.3"/>
    <row r="1767" customFormat="1" ht="13.5" x14ac:dyDescent="0.3"/>
    <row r="1768" customFormat="1" ht="13.5" x14ac:dyDescent="0.3"/>
    <row r="1769" customFormat="1" ht="13.5" x14ac:dyDescent="0.3"/>
    <row r="1770" customFormat="1" ht="13.5" x14ac:dyDescent="0.3"/>
    <row r="1771" customFormat="1" ht="13.5" x14ac:dyDescent="0.3"/>
    <row r="1772" customFormat="1" ht="13.5" x14ac:dyDescent="0.3"/>
    <row r="1773" customFormat="1" ht="13.5" x14ac:dyDescent="0.3"/>
    <row r="1774" customFormat="1" ht="13.5" x14ac:dyDescent="0.3"/>
    <row r="1775" customFormat="1" ht="13.5" x14ac:dyDescent="0.3"/>
    <row r="1776" customFormat="1" ht="13.5" x14ac:dyDescent="0.3"/>
    <row r="1777" customFormat="1" ht="13.5" x14ac:dyDescent="0.3"/>
    <row r="1778" customFormat="1" ht="13.5" x14ac:dyDescent="0.3"/>
    <row r="1779" customFormat="1" ht="13.5" x14ac:dyDescent="0.3"/>
    <row r="1780" customFormat="1" ht="13.5" x14ac:dyDescent="0.3"/>
    <row r="1781" customFormat="1" ht="13.5" x14ac:dyDescent="0.3"/>
    <row r="1782" customFormat="1" ht="13.5" x14ac:dyDescent="0.3"/>
    <row r="1783" customFormat="1" ht="13.5" x14ac:dyDescent="0.3"/>
    <row r="1784" customFormat="1" ht="13.5" x14ac:dyDescent="0.3"/>
    <row r="1785" customFormat="1" ht="13.5" x14ac:dyDescent="0.3"/>
    <row r="1786" customFormat="1" ht="13.5" x14ac:dyDescent="0.3"/>
    <row r="1787" customFormat="1" ht="13.5" x14ac:dyDescent="0.3"/>
    <row r="1788" customFormat="1" ht="13.5" x14ac:dyDescent="0.3"/>
    <row r="1789" customFormat="1" ht="13.5" x14ac:dyDescent="0.3"/>
    <row r="1790" customFormat="1" ht="13.5" x14ac:dyDescent="0.3"/>
    <row r="1791" customFormat="1" ht="13.5" x14ac:dyDescent="0.3"/>
    <row r="1792" customFormat="1" ht="13.5" x14ac:dyDescent="0.3"/>
    <row r="1793" customFormat="1" ht="13.5" x14ac:dyDescent="0.3"/>
    <row r="1794" customFormat="1" ht="13.5" x14ac:dyDescent="0.3"/>
    <row r="1795" customFormat="1" ht="13.5" x14ac:dyDescent="0.3"/>
    <row r="1796" customFormat="1" ht="13.5" x14ac:dyDescent="0.3"/>
    <row r="1797" customFormat="1" ht="13.5" x14ac:dyDescent="0.3"/>
    <row r="1798" customFormat="1" ht="13.5" x14ac:dyDescent="0.3"/>
    <row r="1799" customFormat="1" ht="13.5" x14ac:dyDescent="0.3"/>
    <row r="1800" customFormat="1" ht="13.5" x14ac:dyDescent="0.3"/>
    <row r="1801" customFormat="1" ht="13.5" x14ac:dyDescent="0.3"/>
    <row r="1802" customFormat="1" ht="13.5" x14ac:dyDescent="0.3"/>
    <row r="1803" customFormat="1" ht="13.5" x14ac:dyDescent="0.3"/>
    <row r="1804" customFormat="1" ht="13.5" x14ac:dyDescent="0.3"/>
    <row r="1805" customFormat="1" ht="13.5" x14ac:dyDescent="0.3"/>
    <row r="1806" customFormat="1" ht="13.5" x14ac:dyDescent="0.3"/>
    <row r="1807" customFormat="1" ht="13.5" x14ac:dyDescent="0.3"/>
    <row r="1808" customFormat="1" ht="13.5" x14ac:dyDescent="0.3"/>
    <row r="1809" customFormat="1" ht="13.5" x14ac:dyDescent="0.3"/>
    <row r="1810" customFormat="1" ht="13.5" x14ac:dyDescent="0.3"/>
    <row r="1811" customFormat="1" ht="13.5" x14ac:dyDescent="0.3"/>
    <row r="1812" customFormat="1" ht="13.5" x14ac:dyDescent="0.3"/>
    <row r="1813" customFormat="1" ht="13.5" x14ac:dyDescent="0.3"/>
    <row r="1814" customFormat="1" ht="13.5" x14ac:dyDescent="0.3"/>
    <row r="1815" customFormat="1" ht="13.5" x14ac:dyDescent="0.3"/>
    <row r="1816" customFormat="1" ht="13.5" x14ac:dyDescent="0.3"/>
    <row r="1817" customFormat="1" ht="13.5" x14ac:dyDescent="0.3"/>
    <row r="1818" customFormat="1" ht="13.5" x14ac:dyDescent="0.3"/>
    <row r="1819" customFormat="1" ht="13.5" x14ac:dyDescent="0.3"/>
    <row r="1820" customFormat="1" ht="13.5" x14ac:dyDescent="0.3"/>
    <row r="1821" customFormat="1" ht="13.5" x14ac:dyDescent="0.3"/>
    <row r="1822" customFormat="1" ht="13.5" x14ac:dyDescent="0.3"/>
    <row r="1823" customFormat="1" ht="13.5" x14ac:dyDescent="0.3"/>
    <row r="1824" customFormat="1" ht="13.5" x14ac:dyDescent="0.3"/>
    <row r="1825" customFormat="1" ht="13.5" x14ac:dyDescent="0.3"/>
    <row r="1826" customFormat="1" ht="13.5" x14ac:dyDescent="0.3"/>
    <row r="1827" customFormat="1" ht="13.5" x14ac:dyDescent="0.3"/>
    <row r="1828" customFormat="1" ht="13.5" x14ac:dyDescent="0.3"/>
    <row r="1829" customFormat="1" ht="13.5" x14ac:dyDescent="0.3"/>
    <row r="1830" customFormat="1" ht="13.5" x14ac:dyDescent="0.3"/>
    <row r="1831" customFormat="1" ht="13.5" x14ac:dyDescent="0.3"/>
    <row r="1832" customFormat="1" ht="13.5" x14ac:dyDescent="0.3"/>
    <row r="1833" customFormat="1" ht="13.5" x14ac:dyDescent="0.3"/>
    <row r="1834" customFormat="1" ht="13.5" x14ac:dyDescent="0.3"/>
    <row r="1835" customFormat="1" ht="13.5" x14ac:dyDescent="0.3"/>
    <row r="1836" customFormat="1" ht="13.5" x14ac:dyDescent="0.3"/>
    <row r="1837" customFormat="1" ht="13.5" x14ac:dyDescent="0.3"/>
    <row r="1838" customFormat="1" ht="13.5" x14ac:dyDescent="0.3"/>
    <row r="1839" customFormat="1" ht="13.5" x14ac:dyDescent="0.3"/>
    <row r="1840" customFormat="1" ht="13.5" x14ac:dyDescent="0.3"/>
    <row r="1841" customFormat="1" ht="13.5" x14ac:dyDescent="0.3"/>
    <row r="1842" customFormat="1" ht="13.5" x14ac:dyDescent="0.3"/>
    <row r="1843" customFormat="1" ht="13.5" x14ac:dyDescent="0.3"/>
    <row r="1844" customFormat="1" ht="13.5" x14ac:dyDescent="0.3"/>
    <row r="1845" customFormat="1" ht="13.5" x14ac:dyDescent="0.3"/>
    <row r="1846" customFormat="1" ht="13.5" x14ac:dyDescent="0.3"/>
    <row r="1847" customFormat="1" ht="13.5" x14ac:dyDescent="0.3"/>
    <row r="1848" customFormat="1" ht="13.5" x14ac:dyDescent="0.3"/>
    <row r="1849" customFormat="1" ht="13.5" x14ac:dyDescent="0.3"/>
    <row r="1850" customFormat="1" ht="13.5" x14ac:dyDescent="0.3"/>
    <row r="1851" customFormat="1" ht="13.5" x14ac:dyDescent="0.3"/>
    <row r="1852" customFormat="1" ht="13.5" x14ac:dyDescent="0.3"/>
    <row r="1853" customFormat="1" ht="13.5" x14ac:dyDescent="0.3"/>
    <row r="1854" customFormat="1" ht="13.5" x14ac:dyDescent="0.3"/>
    <row r="1855" customFormat="1" ht="13.5" x14ac:dyDescent="0.3"/>
    <row r="1856" customFormat="1" ht="13.5" x14ac:dyDescent="0.3"/>
    <row r="1857" customFormat="1" ht="13.5" x14ac:dyDescent="0.3"/>
    <row r="1858" customFormat="1" ht="13.5" x14ac:dyDescent="0.3"/>
    <row r="1859" customFormat="1" ht="13.5" x14ac:dyDescent="0.3"/>
    <row r="1860" customFormat="1" ht="13.5" x14ac:dyDescent="0.3"/>
    <row r="1861" customFormat="1" ht="13.5" x14ac:dyDescent="0.3"/>
    <row r="1862" customFormat="1" ht="13.5" x14ac:dyDescent="0.3"/>
    <row r="1863" customFormat="1" ht="13.5" x14ac:dyDescent="0.3"/>
    <row r="1864" customFormat="1" ht="13.5" x14ac:dyDescent="0.3"/>
    <row r="1865" customFormat="1" ht="13.5" x14ac:dyDescent="0.3"/>
    <row r="1866" customFormat="1" ht="13.5" x14ac:dyDescent="0.3"/>
    <row r="1867" customFormat="1" ht="13.5" x14ac:dyDescent="0.3"/>
    <row r="1868" customFormat="1" ht="13.5" x14ac:dyDescent="0.3"/>
    <row r="1869" customFormat="1" ht="13.5" x14ac:dyDescent="0.3"/>
    <row r="1870" customFormat="1" ht="13.5" x14ac:dyDescent="0.3"/>
    <row r="1871" customFormat="1" ht="13.5" x14ac:dyDescent="0.3"/>
    <row r="1872" customFormat="1" ht="13.5" x14ac:dyDescent="0.3"/>
    <row r="1873" customFormat="1" ht="13.5" x14ac:dyDescent="0.3"/>
    <row r="1874" customFormat="1" ht="13.5" x14ac:dyDescent="0.3"/>
    <row r="1875" customFormat="1" ht="13.5" x14ac:dyDescent="0.3"/>
    <row r="1876" customFormat="1" ht="13.5" x14ac:dyDescent="0.3"/>
    <row r="1877" customFormat="1" ht="13.5" x14ac:dyDescent="0.3"/>
    <row r="1878" customFormat="1" ht="13.5" x14ac:dyDescent="0.3"/>
    <row r="1879" customFormat="1" ht="13.5" x14ac:dyDescent="0.3"/>
    <row r="1880" customFormat="1" ht="13.5" x14ac:dyDescent="0.3"/>
    <row r="1881" customFormat="1" ht="13.5" x14ac:dyDescent="0.3"/>
    <row r="1882" customFormat="1" ht="13.5" x14ac:dyDescent="0.3"/>
    <row r="1883" customFormat="1" ht="13.5" x14ac:dyDescent="0.3"/>
    <row r="1884" customFormat="1" ht="13.5" x14ac:dyDescent="0.3"/>
    <row r="1885" customFormat="1" ht="13.5" x14ac:dyDescent="0.3"/>
    <row r="1886" customFormat="1" ht="13.5" x14ac:dyDescent="0.3"/>
    <row r="1887" customFormat="1" ht="13.5" x14ac:dyDescent="0.3"/>
    <row r="1888" customFormat="1" ht="13.5" x14ac:dyDescent="0.3"/>
    <row r="1889" customFormat="1" ht="13.5" x14ac:dyDescent="0.3"/>
    <row r="1890" customFormat="1" ht="13.5" x14ac:dyDescent="0.3"/>
    <row r="1891" customFormat="1" ht="13.5" x14ac:dyDescent="0.3"/>
    <row r="1892" customFormat="1" ht="13.5" x14ac:dyDescent="0.3"/>
    <row r="1893" customFormat="1" ht="13.5" x14ac:dyDescent="0.3"/>
    <row r="1894" customFormat="1" ht="13.5" x14ac:dyDescent="0.3"/>
    <row r="1895" customFormat="1" ht="13.5" x14ac:dyDescent="0.3"/>
    <row r="1896" customFormat="1" ht="13.5" x14ac:dyDescent="0.3"/>
    <row r="1897" customFormat="1" ht="13.5" x14ac:dyDescent="0.3"/>
    <row r="1898" customFormat="1" ht="13.5" x14ac:dyDescent="0.3"/>
    <row r="1899" customFormat="1" ht="13.5" x14ac:dyDescent="0.3"/>
    <row r="1900" customFormat="1" ht="13.5" x14ac:dyDescent="0.3"/>
    <row r="1901" customFormat="1" ht="13.5" x14ac:dyDescent="0.3"/>
    <row r="1902" customFormat="1" ht="13.5" x14ac:dyDescent="0.3"/>
    <row r="1903" customFormat="1" ht="13.5" x14ac:dyDescent="0.3"/>
    <row r="1904" customFormat="1" ht="13.5" x14ac:dyDescent="0.3"/>
    <row r="1905" customFormat="1" ht="13.5" x14ac:dyDescent="0.3"/>
    <row r="1906" customFormat="1" ht="13.5" x14ac:dyDescent="0.3"/>
    <row r="1907" customFormat="1" ht="13.5" x14ac:dyDescent="0.3"/>
    <row r="1908" customFormat="1" ht="13.5" x14ac:dyDescent="0.3"/>
    <row r="1909" customFormat="1" ht="13.5" x14ac:dyDescent="0.3"/>
    <row r="1910" customFormat="1" ht="13.5" x14ac:dyDescent="0.3"/>
    <row r="1911" customFormat="1" ht="13.5" x14ac:dyDescent="0.3"/>
    <row r="1912" customFormat="1" ht="13.5" x14ac:dyDescent="0.3"/>
    <row r="1913" customFormat="1" ht="13.5" x14ac:dyDescent="0.3"/>
    <row r="1914" customFormat="1" ht="13.5" x14ac:dyDescent="0.3"/>
    <row r="1915" customFormat="1" ht="13.5" x14ac:dyDescent="0.3"/>
    <row r="1916" customFormat="1" ht="13.5" x14ac:dyDescent="0.3"/>
    <row r="1917" customFormat="1" ht="13.5" x14ac:dyDescent="0.3"/>
    <row r="1918" customFormat="1" ht="13.5" x14ac:dyDescent="0.3"/>
    <row r="1919" customFormat="1" ht="13.5" x14ac:dyDescent="0.3"/>
    <row r="1920" customFormat="1" ht="13.5" x14ac:dyDescent="0.3"/>
    <row r="1921" customFormat="1" ht="13.5" x14ac:dyDescent="0.3"/>
    <row r="1922" customFormat="1" ht="13.5" x14ac:dyDescent="0.3"/>
    <row r="1923" customFormat="1" ht="13.5" x14ac:dyDescent="0.3"/>
    <row r="1924" customFormat="1" ht="13.5" x14ac:dyDescent="0.3"/>
    <row r="1925" customFormat="1" ht="13.5" x14ac:dyDescent="0.3"/>
    <row r="1926" customFormat="1" ht="13.5" x14ac:dyDescent="0.3"/>
    <row r="1927" customFormat="1" ht="13.5" x14ac:dyDescent="0.3"/>
    <row r="1928" customFormat="1" ht="13.5" x14ac:dyDescent="0.3"/>
    <row r="1929" customFormat="1" ht="13.5" x14ac:dyDescent="0.3"/>
    <row r="1930" customFormat="1" ht="13.5" x14ac:dyDescent="0.3"/>
    <row r="1931" customFormat="1" ht="13.5" x14ac:dyDescent="0.3"/>
    <row r="1932" customFormat="1" ht="13.5" x14ac:dyDescent="0.3"/>
    <row r="1933" customFormat="1" ht="13.5" x14ac:dyDescent="0.3"/>
    <row r="1934" customFormat="1" ht="13.5" x14ac:dyDescent="0.3"/>
    <row r="1935" customFormat="1" ht="13.5" x14ac:dyDescent="0.3"/>
    <row r="1936" customFormat="1" ht="13.5" x14ac:dyDescent="0.3"/>
    <row r="1937" customFormat="1" ht="13.5" x14ac:dyDescent="0.3"/>
    <row r="1938" customFormat="1" ht="13.5" x14ac:dyDescent="0.3"/>
    <row r="1939" customFormat="1" ht="13.5" x14ac:dyDescent="0.3"/>
    <row r="1940" customFormat="1" ht="13.5" x14ac:dyDescent="0.3"/>
    <row r="1941" customFormat="1" ht="13.5" x14ac:dyDescent="0.3"/>
    <row r="1942" customFormat="1" ht="13.5" x14ac:dyDescent="0.3"/>
    <row r="1943" customFormat="1" ht="13.5" x14ac:dyDescent="0.3"/>
    <row r="1944" customFormat="1" ht="13.5" x14ac:dyDescent="0.3"/>
    <row r="1945" customFormat="1" ht="13.5" x14ac:dyDescent="0.3"/>
    <row r="1946" customFormat="1" ht="13.5" x14ac:dyDescent="0.3"/>
    <row r="1947" customFormat="1" ht="13.5" x14ac:dyDescent="0.3"/>
    <row r="1948" customFormat="1" ht="13.5" x14ac:dyDescent="0.3"/>
    <row r="1949" customFormat="1" ht="13.5" x14ac:dyDescent="0.3"/>
    <row r="1950" customFormat="1" ht="13.5" x14ac:dyDescent="0.3"/>
    <row r="1951" customFormat="1" ht="13.5" x14ac:dyDescent="0.3"/>
    <row r="1952" customFormat="1" ht="13.5" x14ac:dyDescent="0.3"/>
    <row r="1953" customFormat="1" ht="13.5" x14ac:dyDescent="0.3"/>
    <row r="1954" customFormat="1" ht="13.5" x14ac:dyDescent="0.3"/>
    <row r="1955" customFormat="1" ht="13.5" x14ac:dyDescent="0.3"/>
    <row r="1956" customFormat="1" ht="13.5" x14ac:dyDescent="0.3"/>
    <row r="1957" customFormat="1" ht="13.5" x14ac:dyDescent="0.3"/>
    <row r="1958" customFormat="1" ht="13.5" x14ac:dyDescent="0.3"/>
    <row r="1959" customFormat="1" ht="13.5" x14ac:dyDescent="0.3"/>
    <row r="1960" customFormat="1" ht="13.5" x14ac:dyDescent="0.3"/>
    <row r="1961" customFormat="1" ht="13.5" x14ac:dyDescent="0.3"/>
    <row r="1962" customFormat="1" ht="13.5" x14ac:dyDescent="0.3"/>
    <row r="1963" customFormat="1" ht="13.5" x14ac:dyDescent="0.3"/>
    <row r="1964" customFormat="1" ht="13.5" x14ac:dyDescent="0.3"/>
    <row r="1965" customFormat="1" ht="13.5" x14ac:dyDescent="0.3"/>
    <row r="1966" customFormat="1" ht="13.5" x14ac:dyDescent="0.3"/>
    <row r="1967" customFormat="1" ht="13.5" x14ac:dyDescent="0.3"/>
    <row r="1968" customFormat="1" ht="13.5" x14ac:dyDescent="0.3"/>
    <row r="1969" customFormat="1" ht="13.5" x14ac:dyDescent="0.3"/>
    <row r="1970" customFormat="1" ht="13.5" x14ac:dyDescent="0.3"/>
    <row r="1971" customFormat="1" ht="13.5" x14ac:dyDescent="0.3"/>
    <row r="1972" customFormat="1" ht="13.5" x14ac:dyDescent="0.3"/>
    <row r="1973" customFormat="1" ht="13.5" x14ac:dyDescent="0.3"/>
    <row r="1974" customFormat="1" ht="13.5" x14ac:dyDescent="0.3"/>
    <row r="1975" customFormat="1" ht="13.5" x14ac:dyDescent="0.3"/>
    <row r="1976" customFormat="1" ht="13.5" x14ac:dyDescent="0.3"/>
    <row r="1977" customFormat="1" ht="13.5" x14ac:dyDescent="0.3"/>
    <row r="1978" customFormat="1" ht="13.5" x14ac:dyDescent="0.3"/>
    <row r="1979" customFormat="1" ht="13.5" x14ac:dyDescent="0.3"/>
    <row r="1980" customFormat="1" ht="13.5" x14ac:dyDescent="0.3"/>
    <row r="1981" customFormat="1" ht="13.5" x14ac:dyDescent="0.3"/>
    <row r="1982" customFormat="1" ht="13.5" x14ac:dyDescent="0.3"/>
    <row r="1983" customFormat="1" ht="13.5" x14ac:dyDescent="0.3"/>
    <row r="1984" customFormat="1" ht="13.5" x14ac:dyDescent="0.3"/>
    <row r="1985" customFormat="1" ht="13.5" x14ac:dyDescent="0.3"/>
    <row r="1986" customFormat="1" ht="13.5" x14ac:dyDescent="0.3"/>
    <row r="1987" customFormat="1" ht="13.5" x14ac:dyDescent="0.3"/>
    <row r="1988" customFormat="1" ht="13.5" x14ac:dyDescent="0.3"/>
    <row r="1989" customFormat="1" ht="13.5" x14ac:dyDescent="0.3"/>
    <row r="1990" customFormat="1" ht="13.5" x14ac:dyDescent="0.3"/>
    <row r="1991" customFormat="1" ht="13.5" x14ac:dyDescent="0.3"/>
    <row r="1992" customFormat="1" ht="13.5" x14ac:dyDescent="0.3"/>
    <row r="1993" customFormat="1" ht="13.5" x14ac:dyDescent="0.3"/>
    <row r="1994" customFormat="1" ht="13.5" x14ac:dyDescent="0.3"/>
    <row r="1995" customFormat="1" ht="13.5" x14ac:dyDescent="0.3"/>
    <row r="1996" customFormat="1" ht="13.5" x14ac:dyDescent="0.3"/>
    <row r="1997" customFormat="1" ht="13.5" x14ac:dyDescent="0.3"/>
    <row r="1998" customFormat="1" ht="13.5" x14ac:dyDescent="0.3"/>
    <row r="1999" customFormat="1" ht="13.5" x14ac:dyDescent="0.3"/>
    <row r="2000" customFormat="1" ht="13.5" x14ac:dyDescent="0.3"/>
    <row r="2001" customFormat="1" ht="13.5" x14ac:dyDescent="0.3"/>
    <row r="2002" customFormat="1" ht="13.5" x14ac:dyDescent="0.3"/>
    <row r="2003" customFormat="1" ht="13.5" x14ac:dyDescent="0.3"/>
    <row r="2004" customFormat="1" ht="13.5" x14ac:dyDescent="0.3"/>
    <row r="2005" customFormat="1" ht="13.5" x14ac:dyDescent="0.3"/>
    <row r="2006" customFormat="1" ht="13.5" x14ac:dyDescent="0.3"/>
    <row r="2007" customFormat="1" ht="13.5" x14ac:dyDescent="0.3"/>
    <row r="2008" customFormat="1" ht="13.5" x14ac:dyDescent="0.3"/>
    <row r="2009" customFormat="1" ht="13.5" x14ac:dyDescent="0.3"/>
    <row r="2010" customFormat="1" ht="13.5" x14ac:dyDescent="0.3"/>
    <row r="2011" customFormat="1" ht="13.5" x14ac:dyDescent="0.3"/>
    <row r="2012" customFormat="1" ht="13.5" x14ac:dyDescent="0.3"/>
    <row r="2013" customFormat="1" ht="13.5" x14ac:dyDescent="0.3"/>
    <row r="2014" customFormat="1" ht="13.5" x14ac:dyDescent="0.3"/>
    <row r="2015" customFormat="1" ht="13.5" x14ac:dyDescent="0.3"/>
    <row r="2016" customFormat="1" ht="13.5" x14ac:dyDescent="0.3"/>
    <row r="2017" customFormat="1" ht="13.5" x14ac:dyDescent="0.3"/>
    <row r="2018" customFormat="1" ht="13.5" x14ac:dyDescent="0.3"/>
    <row r="2019" customFormat="1" ht="13.5" x14ac:dyDescent="0.3"/>
    <row r="2020" customFormat="1" ht="13.5" x14ac:dyDescent="0.3"/>
    <row r="2021" customFormat="1" ht="13.5" x14ac:dyDescent="0.3"/>
    <row r="2022" customFormat="1" ht="13.5" x14ac:dyDescent="0.3"/>
    <row r="2023" customFormat="1" ht="13.5" x14ac:dyDescent="0.3"/>
    <row r="2024" customFormat="1" ht="13.5" x14ac:dyDescent="0.3"/>
    <row r="2025" customFormat="1" ht="13.5" x14ac:dyDescent="0.3"/>
    <row r="2026" customFormat="1" ht="13.5" x14ac:dyDescent="0.3"/>
    <row r="2027" customFormat="1" ht="13.5" x14ac:dyDescent="0.3"/>
    <row r="2028" customFormat="1" ht="13.5" x14ac:dyDescent="0.3"/>
    <row r="2029" customFormat="1" ht="13.5" x14ac:dyDescent="0.3"/>
    <row r="2030" customFormat="1" ht="13.5" x14ac:dyDescent="0.3"/>
    <row r="2031" customFormat="1" ht="13.5" x14ac:dyDescent="0.3"/>
    <row r="2032" customFormat="1" ht="13.5" x14ac:dyDescent="0.3"/>
    <row r="2033" customFormat="1" ht="13.5" x14ac:dyDescent="0.3"/>
    <row r="2034" customFormat="1" ht="13.5" x14ac:dyDescent="0.3"/>
    <row r="2035" customFormat="1" ht="13.5" x14ac:dyDescent="0.3"/>
    <row r="2036" customFormat="1" ht="13.5" x14ac:dyDescent="0.3"/>
    <row r="2037" customFormat="1" ht="13.5" x14ac:dyDescent="0.3"/>
    <row r="2038" customFormat="1" ht="13.5" x14ac:dyDescent="0.3"/>
    <row r="2039" customFormat="1" ht="13.5" x14ac:dyDescent="0.3"/>
    <row r="2040" customFormat="1" ht="13.5" x14ac:dyDescent="0.3"/>
    <row r="2041" customFormat="1" ht="13.5" x14ac:dyDescent="0.3"/>
    <row r="2042" customFormat="1" ht="13.5" x14ac:dyDescent="0.3"/>
    <row r="2043" customFormat="1" ht="13.5" x14ac:dyDescent="0.3"/>
    <row r="2044" customFormat="1" ht="13.5" x14ac:dyDescent="0.3"/>
    <row r="2045" customFormat="1" ht="13.5" x14ac:dyDescent="0.3"/>
    <row r="2046" customFormat="1" ht="13.5" x14ac:dyDescent="0.3"/>
    <row r="2047" customFormat="1" ht="13.5" x14ac:dyDescent="0.3"/>
    <row r="2048" customFormat="1" ht="13.5" x14ac:dyDescent="0.3"/>
    <row r="2049" customFormat="1" ht="13.5" x14ac:dyDescent="0.3"/>
    <row r="2050" customFormat="1" ht="13.5" x14ac:dyDescent="0.3"/>
    <row r="2051" customFormat="1" ht="13.5" x14ac:dyDescent="0.3"/>
    <row r="2052" customFormat="1" ht="13.5" x14ac:dyDescent="0.3"/>
    <row r="2053" customFormat="1" ht="13.5" x14ac:dyDescent="0.3"/>
    <row r="2054" customFormat="1" ht="13.5" x14ac:dyDescent="0.3"/>
    <row r="2055" customFormat="1" ht="13.5" x14ac:dyDescent="0.3"/>
    <row r="2056" customFormat="1" ht="13.5" x14ac:dyDescent="0.3"/>
    <row r="2057" customFormat="1" ht="13.5" x14ac:dyDescent="0.3"/>
    <row r="2058" customFormat="1" ht="13.5" x14ac:dyDescent="0.3"/>
    <row r="2059" customFormat="1" ht="13.5" x14ac:dyDescent="0.3"/>
    <row r="2060" customFormat="1" ht="13.5" x14ac:dyDescent="0.3"/>
    <row r="2061" customFormat="1" ht="13.5" x14ac:dyDescent="0.3"/>
    <row r="2062" customFormat="1" ht="13.5" x14ac:dyDescent="0.3"/>
    <row r="2063" customFormat="1" ht="13.5" x14ac:dyDescent="0.3"/>
    <row r="2064" customFormat="1" ht="13.5" x14ac:dyDescent="0.3"/>
    <row r="2065" customFormat="1" ht="13.5" x14ac:dyDescent="0.3"/>
    <row r="2066" customFormat="1" ht="13.5" x14ac:dyDescent="0.3"/>
    <row r="2067" customFormat="1" ht="13.5" x14ac:dyDescent="0.3"/>
    <row r="2068" customFormat="1" ht="13.5" x14ac:dyDescent="0.3"/>
    <row r="2069" customFormat="1" ht="13.5" x14ac:dyDescent="0.3"/>
    <row r="2070" customFormat="1" ht="13.5" x14ac:dyDescent="0.3"/>
    <row r="2071" customFormat="1" ht="13.5" x14ac:dyDescent="0.3"/>
    <row r="2072" customFormat="1" ht="13.5" x14ac:dyDescent="0.3"/>
    <row r="2073" customFormat="1" ht="13.5" x14ac:dyDescent="0.3"/>
    <row r="2074" customFormat="1" ht="13.5" x14ac:dyDescent="0.3"/>
    <row r="2075" customFormat="1" ht="13.5" x14ac:dyDescent="0.3"/>
    <row r="2076" customFormat="1" ht="13.5" x14ac:dyDescent="0.3"/>
    <row r="2077" customFormat="1" ht="13.5" x14ac:dyDescent="0.3"/>
    <row r="2078" customFormat="1" ht="13.5" x14ac:dyDescent="0.3"/>
    <row r="2079" customFormat="1" ht="13.5" x14ac:dyDescent="0.3"/>
    <row r="2080" customFormat="1" ht="13.5" x14ac:dyDescent="0.3"/>
    <row r="2081" customFormat="1" ht="13.5" x14ac:dyDescent="0.3"/>
    <row r="2082" customFormat="1" ht="13.5" x14ac:dyDescent="0.3"/>
    <row r="2083" customFormat="1" ht="13.5" x14ac:dyDescent="0.3"/>
    <row r="2084" customFormat="1" ht="13.5" x14ac:dyDescent="0.3"/>
    <row r="2085" customFormat="1" ht="13.5" x14ac:dyDescent="0.3"/>
    <row r="2086" customFormat="1" ht="13.5" x14ac:dyDescent="0.3"/>
    <row r="2087" customFormat="1" ht="13.5" x14ac:dyDescent="0.3"/>
    <row r="2088" customFormat="1" ht="13.5" x14ac:dyDescent="0.3"/>
    <row r="2089" customFormat="1" ht="13.5" x14ac:dyDescent="0.3"/>
    <row r="2090" customFormat="1" ht="13.5" x14ac:dyDescent="0.3"/>
    <row r="2091" customFormat="1" ht="13.5" x14ac:dyDescent="0.3"/>
    <row r="2092" customFormat="1" ht="13.5" x14ac:dyDescent="0.3"/>
    <row r="2093" customFormat="1" ht="13.5" x14ac:dyDescent="0.3"/>
    <row r="2094" customFormat="1" ht="13.5" x14ac:dyDescent="0.3"/>
    <row r="2095" customFormat="1" ht="13.5" x14ac:dyDescent="0.3"/>
    <row r="2096" customFormat="1" ht="13.5" x14ac:dyDescent="0.3"/>
    <row r="2097" customFormat="1" ht="13.5" x14ac:dyDescent="0.3"/>
    <row r="2098" customFormat="1" ht="13.5" x14ac:dyDescent="0.3"/>
    <row r="2099" customFormat="1" ht="13.5" x14ac:dyDescent="0.3"/>
    <row r="2100" customFormat="1" ht="13.5" x14ac:dyDescent="0.3"/>
    <row r="2101" customFormat="1" ht="13.5" x14ac:dyDescent="0.3"/>
    <row r="2102" customFormat="1" ht="13.5" x14ac:dyDescent="0.3"/>
    <row r="2103" customFormat="1" ht="13.5" x14ac:dyDescent="0.3"/>
    <row r="2104" customFormat="1" ht="13.5" x14ac:dyDescent="0.3"/>
    <row r="2105" customFormat="1" ht="13.5" x14ac:dyDescent="0.3"/>
    <row r="2106" customFormat="1" ht="13.5" x14ac:dyDescent="0.3"/>
    <row r="2107" customFormat="1" ht="13.5" x14ac:dyDescent="0.3"/>
    <row r="2108" customFormat="1" ht="13.5" x14ac:dyDescent="0.3"/>
    <row r="2109" customFormat="1" ht="13.5" x14ac:dyDescent="0.3"/>
    <row r="2110" customFormat="1" ht="13.5" x14ac:dyDescent="0.3"/>
    <row r="2111" customFormat="1" ht="13.5" x14ac:dyDescent="0.3"/>
    <row r="2112" customFormat="1" ht="13.5" x14ac:dyDescent="0.3"/>
    <row r="2113" customFormat="1" ht="13.5" x14ac:dyDescent="0.3"/>
    <row r="2114" customFormat="1" ht="13.5" x14ac:dyDescent="0.3"/>
    <row r="2115" customFormat="1" ht="13.5" x14ac:dyDescent="0.3"/>
    <row r="2116" customFormat="1" ht="13.5" x14ac:dyDescent="0.3"/>
    <row r="2117" customFormat="1" ht="13.5" x14ac:dyDescent="0.3"/>
    <row r="2118" customFormat="1" ht="13.5" x14ac:dyDescent="0.3"/>
    <row r="2119" customFormat="1" ht="13.5" x14ac:dyDescent="0.3"/>
    <row r="2120" customFormat="1" ht="13.5" x14ac:dyDescent="0.3"/>
    <row r="2121" customFormat="1" ht="13.5" x14ac:dyDescent="0.3"/>
    <row r="2122" customFormat="1" ht="13.5" x14ac:dyDescent="0.3"/>
    <row r="2123" customFormat="1" ht="13.5" x14ac:dyDescent="0.3"/>
    <row r="2124" customFormat="1" ht="13.5" x14ac:dyDescent="0.3"/>
    <row r="2125" customFormat="1" ht="13.5" x14ac:dyDescent="0.3"/>
    <row r="2126" customFormat="1" ht="13.5" x14ac:dyDescent="0.3"/>
    <row r="2127" customFormat="1" ht="13.5" x14ac:dyDescent="0.3"/>
    <row r="2128" customFormat="1" ht="13.5" x14ac:dyDescent="0.3"/>
    <row r="2129" customFormat="1" ht="13.5" x14ac:dyDescent="0.3"/>
    <row r="2130" customFormat="1" ht="13.5" x14ac:dyDescent="0.3"/>
    <row r="2131" customFormat="1" ht="13.5" x14ac:dyDescent="0.3"/>
    <row r="2132" customFormat="1" ht="13.5" x14ac:dyDescent="0.3"/>
    <row r="2133" customFormat="1" ht="13.5" x14ac:dyDescent="0.3"/>
    <row r="2134" customFormat="1" ht="13.5" x14ac:dyDescent="0.3"/>
    <row r="2135" customFormat="1" ht="13.5" x14ac:dyDescent="0.3"/>
    <row r="2136" customFormat="1" ht="13.5" x14ac:dyDescent="0.3"/>
    <row r="2137" customFormat="1" ht="13.5" x14ac:dyDescent="0.3"/>
    <row r="2138" customFormat="1" ht="13.5" x14ac:dyDescent="0.3"/>
    <row r="2139" customFormat="1" ht="13.5" x14ac:dyDescent="0.3"/>
    <row r="2140" customFormat="1" ht="13.5" x14ac:dyDescent="0.3"/>
    <row r="2141" customFormat="1" ht="13.5" x14ac:dyDescent="0.3"/>
    <row r="2142" customFormat="1" ht="13.5" x14ac:dyDescent="0.3"/>
    <row r="2143" customFormat="1" ht="13.5" x14ac:dyDescent="0.3"/>
    <row r="2144" customFormat="1" ht="13.5" x14ac:dyDescent="0.3"/>
    <row r="2145" customFormat="1" ht="13.5" x14ac:dyDescent="0.3"/>
    <row r="2146" customFormat="1" ht="13.5" x14ac:dyDescent="0.3"/>
    <row r="2147" customFormat="1" ht="13.5" x14ac:dyDescent="0.3"/>
    <row r="2148" customFormat="1" ht="13.5" x14ac:dyDescent="0.3"/>
    <row r="2149" customFormat="1" ht="13.5" x14ac:dyDescent="0.3"/>
    <row r="2150" customFormat="1" ht="13.5" x14ac:dyDescent="0.3"/>
    <row r="2151" customFormat="1" ht="13.5" x14ac:dyDescent="0.3"/>
    <row r="2152" customFormat="1" ht="13.5" x14ac:dyDescent="0.3"/>
    <row r="2153" customFormat="1" ht="13.5" x14ac:dyDescent="0.3"/>
    <row r="2154" customFormat="1" ht="13.5" x14ac:dyDescent="0.3"/>
    <row r="2155" customFormat="1" ht="13.5" x14ac:dyDescent="0.3"/>
    <row r="2156" customFormat="1" ht="13.5" x14ac:dyDescent="0.3"/>
    <row r="2157" customFormat="1" ht="13.5" x14ac:dyDescent="0.3"/>
    <row r="2158" customFormat="1" ht="13.5" x14ac:dyDescent="0.3"/>
    <row r="2159" customFormat="1" ht="13.5" x14ac:dyDescent="0.3"/>
    <row r="2160" customFormat="1" ht="13.5" x14ac:dyDescent="0.3"/>
    <row r="2161" customFormat="1" ht="13.5" x14ac:dyDescent="0.3"/>
    <row r="2162" customFormat="1" ht="13.5" x14ac:dyDescent="0.3"/>
    <row r="2163" customFormat="1" ht="13.5" x14ac:dyDescent="0.3"/>
    <row r="2164" customFormat="1" ht="13.5" x14ac:dyDescent="0.3"/>
    <row r="2165" customFormat="1" ht="13.5" x14ac:dyDescent="0.3"/>
    <row r="2166" customFormat="1" ht="13.5" x14ac:dyDescent="0.3"/>
    <row r="2167" customFormat="1" ht="13.5" x14ac:dyDescent="0.3"/>
    <row r="2168" customFormat="1" ht="13.5" x14ac:dyDescent="0.3"/>
    <row r="2169" customFormat="1" ht="13.5" x14ac:dyDescent="0.3"/>
    <row r="2170" customFormat="1" ht="13.5" x14ac:dyDescent="0.3"/>
    <row r="2171" customFormat="1" ht="13.5" x14ac:dyDescent="0.3"/>
    <row r="2172" customFormat="1" ht="13.5" x14ac:dyDescent="0.3"/>
    <row r="2173" customFormat="1" ht="13.5" x14ac:dyDescent="0.3"/>
    <row r="2174" customFormat="1" ht="13.5" x14ac:dyDescent="0.3"/>
    <row r="2175" customFormat="1" ht="13.5" x14ac:dyDescent="0.3"/>
    <row r="2176" customFormat="1" ht="13.5" x14ac:dyDescent="0.3"/>
    <row r="2177" customFormat="1" ht="13.5" x14ac:dyDescent="0.3"/>
    <row r="2178" customFormat="1" ht="13.5" x14ac:dyDescent="0.3"/>
    <row r="2179" customFormat="1" ht="13.5" x14ac:dyDescent="0.3"/>
    <row r="2180" customFormat="1" ht="13.5" x14ac:dyDescent="0.3"/>
    <row r="2181" customFormat="1" ht="13.5" x14ac:dyDescent="0.3"/>
    <row r="2182" customFormat="1" ht="13.5" x14ac:dyDescent="0.3"/>
    <row r="2183" customFormat="1" ht="13.5" x14ac:dyDescent="0.3"/>
    <row r="2184" customFormat="1" ht="13.5" x14ac:dyDescent="0.3"/>
    <row r="2185" customFormat="1" ht="13.5" x14ac:dyDescent="0.3"/>
    <row r="2186" customFormat="1" ht="13.5" x14ac:dyDescent="0.3"/>
    <row r="2187" customFormat="1" ht="13.5" x14ac:dyDescent="0.3"/>
    <row r="2188" customFormat="1" ht="13.5" x14ac:dyDescent="0.3"/>
    <row r="2189" customFormat="1" ht="13.5" x14ac:dyDescent="0.3"/>
    <row r="2190" customFormat="1" ht="13.5" x14ac:dyDescent="0.3"/>
    <row r="2191" customFormat="1" ht="13.5" x14ac:dyDescent="0.3"/>
    <row r="2192" customFormat="1" ht="13.5" x14ac:dyDescent="0.3"/>
    <row r="2193" customFormat="1" ht="13.5" x14ac:dyDescent="0.3"/>
    <row r="2194" customFormat="1" ht="13.5" x14ac:dyDescent="0.3"/>
    <row r="2195" customFormat="1" ht="13.5" x14ac:dyDescent="0.3"/>
    <row r="2196" customFormat="1" ht="13.5" x14ac:dyDescent="0.3"/>
    <row r="2197" customFormat="1" ht="13.5" x14ac:dyDescent="0.3"/>
    <row r="2198" customFormat="1" ht="13.5" x14ac:dyDescent="0.3"/>
    <row r="2199" customFormat="1" ht="13.5" x14ac:dyDescent="0.3"/>
    <row r="2200" customFormat="1" ht="13.5" x14ac:dyDescent="0.3"/>
    <row r="2201" customFormat="1" ht="13.5" x14ac:dyDescent="0.3"/>
    <row r="2202" customFormat="1" ht="13.5" x14ac:dyDescent="0.3"/>
    <row r="2203" customFormat="1" ht="13.5" x14ac:dyDescent="0.3"/>
    <row r="2204" customFormat="1" ht="13.5" x14ac:dyDescent="0.3"/>
    <row r="2205" customFormat="1" ht="13.5" x14ac:dyDescent="0.3"/>
    <row r="2206" customFormat="1" ht="13.5" x14ac:dyDescent="0.3"/>
    <row r="2207" customFormat="1" ht="13.5" x14ac:dyDescent="0.3"/>
    <row r="2208" customFormat="1" ht="13.5" x14ac:dyDescent="0.3"/>
    <row r="2209" customFormat="1" ht="13.5" x14ac:dyDescent="0.3"/>
    <row r="2210" customFormat="1" ht="13.5" x14ac:dyDescent="0.3"/>
    <row r="2211" customFormat="1" ht="13.5" x14ac:dyDescent="0.3"/>
    <row r="2212" customFormat="1" ht="13.5" x14ac:dyDescent="0.3"/>
    <row r="2213" customFormat="1" ht="13.5" x14ac:dyDescent="0.3"/>
    <row r="2214" customFormat="1" ht="13.5" x14ac:dyDescent="0.3"/>
    <row r="2215" customFormat="1" ht="13.5" x14ac:dyDescent="0.3"/>
    <row r="2216" customFormat="1" ht="13.5" x14ac:dyDescent="0.3"/>
    <row r="2217" customFormat="1" ht="13.5" x14ac:dyDescent="0.3"/>
    <row r="2218" customFormat="1" ht="13.5" x14ac:dyDescent="0.3"/>
    <row r="2219" customFormat="1" ht="13.5" x14ac:dyDescent="0.3"/>
    <row r="2220" customFormat="1" ht="13.5" x14ac:dyDescent="0.3"/>
    <row r="2221" customFormat="1" ht="13.5" x14ac:dyDescent="0.3"/>
    <row r="2222" customFormat="1" ht="13.5" x14ac:dyDescent="0.3"/>
    <row r="2223" customFormat="1" ht="13.5" x14ac:dyDescent="0.3"/>
    <row r="2224" customFormat="1" ht="13.5" x14ac:dyDescent="0.3"/>
    <row r="2225" customFormat="1" ht="13.5" x14ac:dyDescent="0.3"/>
    <row r="2226" customFormat="1" ht="13.5" x14ac:dyDescent="0.3"/>
    <row r="2227" customFormat="1" ht="13.5" x14ac:dyDescent="0.3"/>
    <row r="2228" customFormat="1" ht="13.5" x14ac:dyDescent="0.3"/>
    <row r="2229" customFormat="1" ht="13.5" x14ac:dyDescent="0.3"/>
    <row r="2230" customFormat="1" ht="13.5" x14ac:dyDescent="0.3"/>
    <row r="2231" customFormat="1" ht="13.5" x14ac:dyDescent="0.3"/>
    <row r="2232" customFormat="1" ht="13.5" x14ac:dyDescent="0.3"/>
    <row r="2233" customFormat="1" ht="13.5" x14ac:dyDescent="0.3"/>
    <row r="2234" customFormat="1" ht="13.5" x14ac:dyDescent="0.3"/>
    <row r="2235" customFormat="1" ht="13.5" x14ac:dyDescent="0.3"/>
    <row r="2236" customFormat="1" ht="13.5" x14ac:dyDescent="0.3"/>
    <row r="2237" customFormat="1" ht="13.5" x14ac:dyDescent="0.3"/>
    <row r="2238" customFormat="1" ht="13.5" x14ac:dyDescent="0.3"/>
    <row r="2239" customFormat="1" ht="13.5" x14ac:dyDescent="0.3"/>
    <row r="2240" customFormat="1" ht="13.5" x14ac:dyDescent="0.3"/>
    <row r="2241" customFormat="1" ht="13.5" x14ac:dyDescent="0.3"/>
    <row r="2242" customFormat="1" ht="13.5" x14ac:dyDescent="0.3"/>
    <row r="2243" customFormat="1" ht="13.5" x14ac:dyDescent="0.3"/>
    <row r="2244" customFormat="1" ht="13.5" x14ac:dyDescent="0.3"/>
    <row r="2245" customFormat="1" ht="13.5" x14ac:dyDescent="0.3"/>
    <row r="2246" customFormat="1" ht="13.5" x14ac:dyDescent="0.3"/>
    <row r="2247" customFormat="1" ht="13.5" x14ac:dyDescent="0.3"/>
    <row r="2248" customFormat="1" ht="13.5" x14ac:dyDescent="0.3"/>
    <row r="2249" customFormat="1" ht="13.5" x14ac:dyDescent="0.3"/>
    <row r="2250" customFormat="1" ht="13.5" x14ac:dyDescent="0.3"/>
    <row r="2251" customFormat="1" ht="13.5" x14ac:dyDescent="0.3"/>
    <row r="2252" customFormat="1" ht="13.5" x14ac:dyDescent="0.3"/>
    <row r="2253" customFormat="1" ht="13.5" x14ac:dyDescent="0.3"/>
    <row r="2254" customFormat="1" ht="13.5" x14ac:dyDescent="0.3"/>
    <row r="2255" customFormat="1" ht="13.5" x14ac:dyDescent="0.3"/>
    <row r="2256" customFormat="1" ht="13.5" x14ac:dyDescent="0.3"/>
    <row r="2257" customFormat="1" ht="13.5" x14ac:dyDescent="0.3"/>
    <row r="2258" customFormat="1" ht="13.5" x14ac:dyDescent="0.3"/>
    <row r="2259" customFormat="1" ht="13.5" x14ac:dyDescent="0.3"/>
    <row r="2260" customFormat="1" ht="13.5" x14ac:dyDescent="0.3"/>
    <row r="2261" customFormat="1" ht="13.5" x14ac:dyDescent="0.3"/>
    <row r="2262" customFormat="1" ht="13.5" x14ac:dyDescent="0.3"/>
    <row r="2263" customFormat="1" ht="13.5" x14ac:dyDescent="0.3"/>
    <row r="2264" customFormat="1" ht="13.5" x14ac:dyDescent="0.3"/>
    <row r="2265" customFormat="1" ht="13.5" x14ac:dyDescent="0.3"/>
    <row r="2266" customFormat="1" ht="13.5" x14ac:dyDescent="0.3"/>
    <row r="2267" customFormat="1" ht="13.5" x14ac:dyDescent="0.3"/>
    <row r="2268" customFormat="1" ht="13.5" x14ac:dyDescent="0.3"/>
    <row r="2269" customFormat="1" ht="13.5" x14ac:dyDescent="0.3"/>
    <row r="2270" customFormat="1" ht="13.5" x14ac:dyDescent="0.3"/>
    <row r="2271" customFormat="1" ht="13.5" x14ac:dyDescent="0.3"/>
    <row r="2272" customFormat="1" ht="13.5" x14ac:dyDescent="0.3"/>
    <row r="2273" customFormat="1" ht="13.5" x14ac:dyDescent="0.3"/>
    <row r="2274" customFormat="1" ht="13.5" x14ac:dyDescent="0.3"/>
    <row r="2275" customFormat="1" ht="13.5" x14ac:dyDescent="0.3"/>
    <row r="2276" customFormat="1" ht="13.5" x14ac:dyDescent="0.3"/>
    <row r="2277" customFormat="1" ht="13.5" x14ac:dyDescent="0.3"/>
    <row r="2278" customFormat="1" ht="13.5" x14ac:dyDescent="0.3"/>
    <row r="2279" customFormat="1" ht="13.5" x14ac:dyDescent="0.3"/>
    <row r="2280" customFormat="1" ht="13.5" x14ac:dyDescent="0.3"/>
    <row r="2281" customFormat="1" ht="13.5" x14ac:dyDescent="0.3"/>
    <row r="2282" customFormat="1" ht="13.5" x14ac:dyDescent="0.3"/>
    <row r="2283" customFormat="1" ht="13.5" x14ac:dyDescent="0.3"/>
    <row r="2284" customFormat="1" ht="13.5" x14ac:dyDescent="0.3"/>
    <row r="2285" customFormat="1" ht="13.5" x14ac:dyDescent="0.3"/>
    <row r="2286" customFormat="1" ht="13.5" x14ac:dyDescent="0.3"/>
    <row r="2287" customFormat="1" ht="13.5" x14ac:dyDescent="0.3"/>
    <row r="2288" customFormat="1" ht="13.5" x14ac:dyDescent="0.3"/>
    <row r="2289" customFormat="1" ht="13.5" x14ac:dyDescent="0.3"/>
    <row r="2290" customFormat="1" ht="13.5" x14ac:dyDescent="0.3"/>
    <row r="2291" customFormat="1" ht="13.5" x14ac:dyDescent="0.3"/>
    <row r="2292" customFormat="1" ht="13.5" x14ac:dyDescent="0.3"/>
    <row r="2293" customFormat="1" ht="13.5" x14ac:dyDescent="0.3"/>
    <row r="2294" customFormat="1" ht="13.5" x14ac:dyDescent="0.3"/>
    <row r="2295" customFormat="1" ht="13.5" x14ac:dyDescent="0.3"/>
    <row r="2296" customFormat="1" ht="13.5" x14ac:dyDescent="0.3"/>
    <row r="2297" customFormat="1" ht="13.5" x14ac:dyDescent="0.3"/>
    <row r="2298" customFormat="1" ht="13.5" x14ac:dyDescent="0.3"/>
    <row r="2299" customFormat="1" ht="13.5" x14ac:dyDescent="0.3"/>
    <row r="2300" customFormat="1" ht="13.5" x14ac:dyDescent="0.3"/>
    <row r="2301" customFormat="1" ht="13.5" x14ac:dyDescent="0.3"/>
    <row r="2302" customFormat="1" ht="13.5" x14ac:dyDescent="0.3"/>
    <row r="2303" customFormat="1" ht="13.5" x14ac:dyDescent="0.3"/>
    <row r="2304" customFormat="1" ht="13.5" x14ac:dyDescent="0.3"/>
    <row r="2305" customFormat="1" ht="13.5" x14ac:dyDescent="0.3"/>
    <row r="2306" customFormat="1" ht="13.5" x14ac:dyDescent="0.3"/>
    <row r="2307" customFormat="1" ht="13.5" x14ac:dyDescent="0.3"/>
    <row r="2308" customFormat="1" ht="13.5" x14ac:dyDescent="0.3"/>
    <row r="2309" customFormat="1" ht="13.5" x14ac:dyDescent="0.3"/>
    <row r="2310" customFormat="1" ht="13.5" x14ac:dyDescent="0.3"/>
    <row r="2311" customFormat="1" ht="13.5" x14ac:dyDescent="0.3"/>
    <row r="2312" customFormat="1" ht="13.5" x14ac:dyDescent="0.3"/>
    <row r="2313" customFormat="1" ht="13.5" x14ac:dyDescent="0.3"/>
    <row r="2314" customFormat="1" ht="13.5" x14ac:dyDescent="0.3"/>
    <row r="2315" customFormat="1" ht="13.5" x14ac:dyDescent="0.3"/>
    <row r="2316" customFormat="1" ht="13.5" x14ac:dyDescent="0.3"/>
    <row r="2317" customFormat="1" ht="13.5" x14ac:dyDescent="0.3"/>
    <row r="2318" customFormat="1" ht="13.5" x14ac:dyDescent="0.3"/>
    <row r="2319" customFormat="1" ht="13.5" x14ac:dyDescent="0.3"/>
    <row r="2320" customFormat="1" ht="13.5" x14ac:dyDescent="0.3"/>
    <row r="2321" customFormat="1" ht="13.5" x14ac:dyDescent="0.3"/>
    <row r="2322" customFormat="1" ht="13.5" x14ac:dyDescent="0.3"/>
    <row r="2323" customFormat="1" ht="13.5" x14ac:dyDescent="0.3"/>
    <row r="2324" customFormat="1" ht="13.5" x14ac:dyDescent="0.3"/>
    <row r="2325" customFormat="1" ht="13.5" x14ac:dyDescent="0.3"/>
    <row r="2326" customFormat="1" ht="13.5" x14ac:dyDescent="0.3"/>
    <row r="2327" customFormat="1" ht="13.5" x14ac:dyDescent="0.3"/>
    <row r="2328" customFormat="1" ht="13.5" x14ac:dyDescent="0.3"/>
    <row r="2329" customFormat="1" ht="13.5" x14ac:dyDescent="0.3"/>
    <row r="2330" customFormat="1" ht="13.5" x14ac:dyDescent="0.3"/>
    <row r="2331" customFormat="1" ht="13.5" x14ac:dyDescent="0.3"/>
    <row r="2332" customFormat="1" ht="13.5" x14ac:dyDescent="0.3"/>
    <row r="2333" customFormat="1" ht="13.5" x14ac:dyDescent="0.3"/>
    <row r="2334" customFormat="1" ht="13.5" x14ac:dyDescent="0.3"/>
    <row r="2335" customFormat="1" ht="13.5" x14ac:dyDescent="0.3"/>
    <row r="2336" customFormat="1" ht="13.5" x14ac:dyDescent="0.3"/>
    <row r="2337" customFormat="1" ht="13.5" x14ac:dyDescent="0.3"/>
    <row r="2338" customFormat="1" ht="13.5" x14ac:dyDescent="0.3"/>
    <row r="2339" customFormat="1" ht="13.5" x14ac:dyDescent="0.3"/>
    <row r="2340" customFormat="1" ht="13.5" x14ac:dyDescent="0.3"/>
    <row r="2341" customFormat="1" ht="13.5" x14ac:dyDescent="0.3"/>
    <row r="2342" customFormat="1" ht="13.5" x14ac:dyDescent="0.3"/>
    <row r="2343" customFormat="1" ht="13.5" x14ac:dyDescent="0.3"/>
    <row r="2344" customFormat="1" ht="13.5" x14ac:dyDescent="0.3"/>
    <row r="2345" customFormat="1" ht="13.5" x14ac:dyDescent="0.3"/>
    <row r="2346" customFormat="1" ht="13.5" x14ac:dyDescent="0.3"/>
    <row r="2347" customFormat="1" ht="13.5" x14ac:dyDescent="0.3"/>
    <row r="2348" customFormat="1" ht="13.5" x14ac:dyDescent="0.3"/>
    <row r="2349" customFormat="1" ht="13.5" x14ac:dyDescent="0.3"/>
    <row r="2350" customFormat="1" ht="13.5" x14ac:dyDescent="0.3"/>
    <row r="2351" customFormat="1" ht="13.5" x14ac:dyDescent="0.3"/>
    <row r="2352" customFormat="1" ht="13.5" x14ac:dyDescent="0.3"/>
    <row r="2353" customFormat="1" ht="13.5" x14ac:dyDescent="0.3"/>
    <row r="2354" customFormat="1" ht="13.5" x14ac:dyDescent="0.3"/>
    <row r="2355" customFormat="1" ht="13.5" x14ac:dyDescent="0.3"/>
    <row r="2356" customFormat="1" ht="13.5" x14ac:dyDescent="0.3"/>
    <row r="2357" customFormat="1" ht="13.5" x14ac:dyDescent="0.3"/>
    <row r="2358" customFormat="1" ht="13.5" x14ac:dyDescent="0.3"/>
    <row r="2359" customFormat="1" ht="13.5" x14ac:dyDescent="0.3"/>
    <row r="2360" customFormat="1" ht="13.5" x14ac:dyDescent="0.3"/>
    <row r="2361" customFormat="1" ht="13.5" x14ac:dyDescent="0.3"/>
    <row r="2362" customFormat="1" ht="13.5" x14ac:dyDescent="0.3"/>
    <row r="2363" customFormat="1" ht="13.5" x14ac:dyDescent="0.3"/>
    <row r="2364" customFormat="1" ht="13.5" x14ac:dyDescent="0.3"/>
    <row r="2365" customFormat="1" ht="13.5" x14ac:dyDescent="0.3"/>
    <row r="2366" customFormat="1" ht="13.5" x14ac:dyDescent="0.3"/>
    <row r="2367" customFormat="1" ht="13.5" x14ac:dyDescent="0.3"/>
    <row r="2368" customFormat="1" ht="13.5" x14ac:dyDescent="0.3"/>
    <row r="2369" customFormat="1" ht="13.5" x14ac:dyDescent="0.3"/>
    <row r="2370" customFormat="1" ht="13.5" x14ac:dyDescent="0.3"/>
    <row r="2371" customFormat="1" ht="13.5" x14ac:dyDescent="0.3"/>
    <row r="2372" customFormat="1" ht="13.5" x14ac:dyDescent="0.3"/>
    <row r="2373" customFormat="1" ht="13.5" x14ac:dyDescent="0.3"/>
    <row r="2374" customFormat="1" ht="13.5" x14ac:dyDescent="0.3"/>
    <row r="2375" customFormat="1" ht="13.5" x14ac:dyDescent="0.3"/>
    <row r="2376" customFormat="1" ht="13.5" x14ac:dyDescent="0.3"/>
    <row r="2377" customFormat="1" ht="13.5" x14ac:dyDescent="0.3"/>
    <row r="2378" customFormat="1" ht="13.5" x14ac:dyDescent="0.3"/>
    <row r="2379" customFormat="1" ht="13.5" x14ac:dyDescent="0.3"/>
    <row r="2380" customFormat="1" ht="13.5" x14ac:dyDescent="0.3"/>
    <row r="2381" customFormat="1" ht="13.5" x14ac:dyDescent="0.3"/>
    <row r="2382" customFormat="1" ht="13.5" x14ac:dyDescent="0.3"/>
    <row r="2383" customFormat="1" ht="13.5" x14ac:dyDescent="0.3"/>
    <row r="2384" customFormat="1" ht="13.5" x14ac:dyDescent="0.3"/>
    <row r="2385" customFormat="1" ht="13.5" x14ac:dyDescent="0.3"/>
    <row r="2386" customFormat="1" ht="13.5" x14ac:dyDescent="0.3"/>
    <row r="2387" customFormat="1" ht="13.5" x14ac:dyDescent="0.3"/>
    <row r="2388" customFormat="1" ht="13.5" x14ac:dyDescent="0.3"/>
    <row r="2389" customFormat="1" ht="13.5" x14ac:dyDescent="0.3"/>
    <row r="2390" customFormat="1" ht="13.5" x14ac:dyDescent="0.3"/>
    <row r="2391" customFormat="1" ht="13.5" x14ac:dyDescent="0.3"/>
    <row r="2392" customFormat="1" ht="13.5" x14ac:dyDescent="0.3"/>
    <row r="2393" customFormat="1" ht="13.5" x14ac:dyDescent="0.3"/>
    <row r="2394" customFormat="1" ht="13.5" x14ac:dyDescent="0.3"/>
    <row r="2395" customFormat="1" ht="13.5" x14ac:dyDescent="0.3"/>
    <row r="2396" customFormat="1" ht="13.5" x14ac:dyDescent="0.3"/>
    <row r="2397" customFormat="1" ht="13.5" x14ac:dyDescent="0.3"/>
    <row r="2398" customFormat="1" ht="13.5" x14ac:dyDescent="0.3"/>
    <row r="2399" customFormat="1" ht="13.5" x14ac:dyDescent="0.3"/>
    <row r="2400" customFormat="1" ht="13.5" x14ac:dyDescent="0.3"/>
    <row r="2401" customFormat="1" ht="13.5" x14ac:dyDescent="0.3"/>
    <row r="2402" customFormat="1" ht="13.5" x14ac:dyDescent="0.3"/>
    <row r="2403" customFormat="1" ht="13.5" x14ac:dyDescent="0.3"/>
    <row r="2404" customFormat="1" ht="13.5" x14ac:dyDescent="0.3"/>
    <row r="2405" customFormat="1" ht="13.5" x14ac:dyDescent="0.3"/>
    <row r="2406" customFormat="1" ht="13.5" x14ac:dyDescent="0.3"/>
    <row r="2407" customFormat="1" ht="13.5" x14ac:dyDescent="0.3"/>
    <row r="2408" customFormat="1" ht="13.5" x14ac:dyDescent="0.3"/>
    <row r="2409" customFormat="1" ht="13.5" x14ac:dyDescent="0.3"/>
    <row r="2410" customFormat="1" ht="13.5" x14ac:dyDescent="0.3"/>
    <row r="2411" customFormat="1" ht="13.5" x14ac:dyDescent="0.3"/>
    <row r="2412" customFormat="1" ht="13.5" x14ac:dyDescent="0.3"/>
    <row r="2413" customFormat="1" ht="13.5" x14ac:dyDescent="0.3"/>
    <row r="2414" customFormat="1" ht="13.5" x14ac:dyDescent="0.3"/>
    <row r="2415" customFormat="1" ht="13.5" x14ac:dyDescent="0.3"/>
    <row r="2416" customFormat="1" ht="13.5" x14ac:dyDescent="0.3"/>
    <row r="2417" customFormat="1" ht="13.5" x14ac:dyDescent="0.3"/>
    <row r="2418" customFormat="1" ht="13.5" x14ac:dyDescent="0.3"/>
    <row r="2419" customFormat="1" ht="13.5" x14ac:dyDescent="0.3"/>
    <row r="2420" customFormat="1" ht="13.5" x14ac:dyDescent="0.3"/>
    <row r="2421" customFormat="1" ht="13.5" x14ac:dyDescent="0.3"/>
    <row r="2422" customFormat="1" ht="13.5" x14ac:dyDescent="0.3"/>
    <row r="2423" customFormat="1" ht="13.5" x14ac:dyDescent="0.3"/>
    <row r="2424" customFormat="1" ht="13.5" x14ac:dyDescent="0.3"/>
    <row r="2425" customFormat="1" ht="13.5" x14ac:dyDescent="0.3"/>
    <row r="2426" customFormat="1" ht="13.5" x14ac:dyDescent="0.3"/>
    <row r="2427" customFormat="1" ht="13.5" x14ac:dyDescent="0.3"/>
    <row r="2428" customFormat="1" ht="13.5" x14ac:dyDescent="0.3"/>
    <row r="2429" customFormat="1" ht="13.5" x14ac:dyDescent="0.3"/>
    <row r="2430" customFormat="1" ht="13.5" x14ac:dyDescent="0.3"/>
    <row r="2431" customFormat="1" ht="13.5" x14ac:dyDescent="0.3"/>
    <row r="2432" customFormat="1" ht="13.5" x14ac:dyDescent="0.3"/>
    <row r="2433" customFormat="1" ht="13.5" x14ac:dyDescent="0.3"/>
    <row r="2434" customFormat="1" ht="13.5" x14ac:dyDescent="0.3"/>
    <row r="2435" customFormat="1" ht="13.5" x14ac:dyDescent="0.3"/>
    <row r="2436" customFormat="1" ht="13.5" x14ac:dyDescent="0.3"/>
    <row r="2437" customFormat="1" ht="13.5" x14ac:dyDescent="0.3"/>
    <row r="2438" customFormat="1" ht="13.5" x14ac:dyDescent="0.3"/>
    <row r="2439" customFormat="1" ht="13.5" x14ac:dyDescent="0.3"/>
    <row r="2440" customFormat="1" ht="13.5" x14ac:dyDescent="0.3"/>
    <row r="2441" customFormat="1" ht="13.5" x14ac:dyDescent="0.3"/>
    <row r="2442" customFormat="1" ht="13.5" x14ac:dyDescent="0.3"/>
    <row r="2443" customFormat="1" ht="13.5" x14ac:dyDescent="0.3"/>
    <row r="2444" customFormat="1" ht="13.5" x14ac:dyDescent="0.3"/>
    <row r="2445" customFormat="1" ht="13.5" x14ac:dyDescent="0.3"/>
    <row r="2446" customFormat="1" ht="13.5" x14ac:dyDescent="0.3"/>
    <row r="2447" customFormat="1" ht="13.5" x14ac:dyDescent="0.3"/>
    <row r="2448" customFormat="1" ht="13.5" x14ac:dyDescent="0.3"/>
    <row r="2449" customFormat="1" ht="13.5" x14ac:dyDescent="0.3"/>
    <row r="2450" customFormat="1" ht="13.5" x14ac:dyDescent="0.3"/>
    <row r="2451" customFormat="1" ht="13.5" x14ac:dyDescent="0.3"/>
    <row r="2452" customFormat="1" ht="13.5" x14ac:dyDescent="0.3"/>
    <row r="2453" customFormat="1" ht="13.5" x14ac:dyDescent="0.3"/>
    <row r="2454" customFormat="1" ht="13.5" x14ac:dyDescent="0.3"/>
    <row r="2455" customFormat="1" ht="13.5" x14ac:dyDescent="0.3"/>
    <row r="2456" customFormat="1" ht="13.5" x14ac:dyDescent="0.3"/>
    <row r="2457" customFormat="1" ht="13.5" x14ac:dyDescent="0.3"/>
    <row r="2458" customFormat="1" ht="13.5" x14ac:dyDescent="0.3"/>
    <row r="2459" customFormat="1" ht="13.5" x14ac:dyDescent="0.3"/>
    <row r="2460" customFormat="1" ht="13.5" x14ac:dyDescent="0.3"/>
    <row r="2461" customFormat="1" ht="13.5" x14ac:dyDescent="0.3"/>
    <row r="2462" customFormat="1" ht="13.5" x14ac:dyDescent="0.3"/>
    <row r="2463" customFormat="1" ht="13.5" x14ac:dyDescent="0.3"/>
    <row r="2464" customFormat="1" ht="13.5" x14ac:dyDescent="0.3"/>
    <row r="2465" customFormat="1" ht="13.5" x14ac:dyDescent="0.3"/>
    <row r="2466" customFormat="1" ht="13.5" x14ac:dyDescent="0.3"/>
    <row r="2467" customFormat="1" ht="13.5" x14ac:dyDescent="0.3"/>
    <row r="2468" customFormat="1" ht="13.5" x14ac:dyDescent="0.3"/>
    <row r="2469" customFormat="1" ht="13.5" x14ac:dyDescent="0.3"/>
    <row r="2470" customFormat="1" ht="13.5" x14ac:dyDescent="0.3"/>
    <row r="2471" customFormat="1" ht="13.5" x14ac:dyDescent="0.3"/>
    <row r="2472" customFormat="1" ht="13.5" x14ac:dyDescent="0.3"/>
    <row r="2473" customFormat="1" ht="13.5" x14ac:dyDescent="0.3"/>
    <row r="2474" customFormat="1" ht="13.5" x14ac:dyDescent="0.3"/>
    <row r="2475" customFormat="1" ht="13.5" x14ac:dyDescent="0.3"/>
    <row r="2476" customFormat="1" ht="13.5" x14ac:dyDescent="0.3"/>
    <row r="2477" customFormat="1" ht="13.5" x14ac:dyDescent="0.3"/>
    <row r="2478" customFormat="1" ht="13.5" x14ac:dyDescent="0.3"/>
    <row r="2479" customFormat="1" ht="13.5" x14ac:dyDescent="0.3"/>
    <row r="2480" customFormat="1" ht="13.5" x14ac:dyDescent="0.3"/>
    <row r="2481" customFormat="1" ht="13.5" x14ac:dyDescent="0.3"/>
    <row r="2482" customFormat="1" ht="13.5" x14ac:dyDescent="0.3"/>
    <row r="2483" customFormat="1" ht="13.5" x14ac:dyDescent="0.3"/>
    <row r="2484" customFormat="1" ht="13.5" x14ac:dyDescent="0.3"/>
    <row r="2485" customFormat="1" ht="13.5" x14ac:dyDescent="0.3"/>
    <row r="2486" customFormat="1" ht="13.5" x14ac:dyDescent="0.3"/>
    <row r="2487" customFormat="1" ht="13.5" x14ac:dyDescent="0.3"/>
    <row r="2488" customFormat="1" ht="13.5" x14ac:dyDescent="0.3"/>
    <row r="2489" customFormat="1" ht="13.5" x14ac:dyDescent="0.3"/>
    <row r="2490" customFormat="1" ht="13.5" x14ac:dyDescent="0.3"/>
    <row r="2491" customFormat="1" ht="13.5" x14ac:dyDescent="0.3"/>
    <row r="2492" customFormat="1" ht="13.5" x14ac:dyDescent="0.3"/>
    <row r="2493" customFormat="1" ht="13.5" x14ac:dyDescent="0.3"/>
    <row r="2494" customFormat="1" ht="13.5" x14ac:dyDescent="0.3"/>
    <row r="2495" customFormat="1" ht="13.5" x14ac:dyDescent="0.3"/>
    <row r="2496" customFormat="1" ht="13.5" x14ac:dyDescent="0.3"/>
    <row r="2497" customFormat="1" ht="13.5" x14ac:dyDescent="0.3"/>
    <row r="2498" customFormat="1" ht="13.5" x14ac:dyDescent="0.3"/>
    <row r="2499" customFormat="1" ht="13.5" x14ac:dyDescent="0.3"/>
    <row r="2500" customFormat="1" ht="13.5" x14ac:dyDescent="0.3"/>
    <row r="2501" customFormat="1" ht="13.5" x14ac:dyDescent="0.3"/>
    <row r="2502" customFormat="1" ht="13.5" x14ac:dyDescent="0.3"/>
    <row r="2503" customFormat="1" ht="13.5" x14ac:dyDescent="0.3"/>
    <row r="2504" customFormat="1" ht="13.5" x14ac:dyDescent="0.3"/>
    <row r="2505" customFormat="1" ht="13.5" x14ac:dyDescent="0.3"/>
    <row r="2506" customFormat="1" ht="13.5" x14ac:dyDescent="0.3"/>
    <row r="2507" customFormat="1" ht="13.5" x14ac:dyDescent="0.3"/>
    <row r="2508" customFormat="1" ht="13.5" x14ac:dyDescent="0.3"/>
    <row r="2509" customFormat="1" ht="13.5" x14ac:dyDescent="0.3"/>
    <row r="2510" customFormat="1" ht="13.5" x14ac:dyDescent="0.3"/>
    <row r="2511" customFormat="1" ht="13.5" x14ac:dyDescent="0.3"/>
    <row r="2512" customFormat="1" ht="13.5" x14ac:dyDescent="0.3"/>
    <row r="2513" customFormat="1" ht="13.5" x14ac:dyDescent="0.3"/>
    <row r="2514" customFormat="1" ht="13.5" x14ac:dyDescent="0.3"/>
    <row r="2515" customFormat="1" ht="13.5" x14ac:dyDescent="0.3"/>
    <row r="2516" customFormat="1" ht="13.5" x14ac:dyDescent="0.3"/>
    <row r="2517" customFormat="1" ht="13.5" x14ac:dyDescent="0.3"/>
    <row r="2518" customFormat="1" ht="13.5" x14ac:dyDescent="0.3"/>
    <row r="2519" customFormat="1" ht="13.5" x14ac:dyDescent="0.3"/>
    <row r="2520" customFormat="1" ht="13.5" x14ac:dyDescent="0.3"/>
    <row r="2521" customFormat="1" ht="13.5" x14ac:dyDescent="0.3"/>
    <row r="2522" customFormat="1" ht="13.5" x14ac:dyDescent="0.3"/>
    <row r="2523" customFormat="1" ht="13.5" x14ac:dyDescent="0.3"/>
    <row r="2524" customFormat="1" ht="13.5" x14ac:dyDescent="0.3"/>
    <row r="2525" customFormat="1" ht="13.5" x14ac:dyDescent="0.3"/>
    <row r="2526" customFormat="1" ht="13.5" x14ac:dyDescent="0.3"/>
    <row r="2527" customFormat="1" ht="13.5" x14ac:dyDescent="0.3"/>
    <row r="2528" customFormat="1" ht="13.5" x14ac:dyDescent="0.3"/>
    <row r="2529" customFormat="1" ht="13.5" x14ac:dyDescent="0.3"/>
    <row r="2530" customFormat="1" ht="13.5" x14ac:dyDescent="0.3"/>
    <row r="2531" customFormat="1" ht="13.5" x14ac:dyDescent="0.3"/>
    <row r="2532" customFormat="1" ht="13.5" x14ac:dyDescent="0.3"/>
    <row r="2533" customFormat="1" ht="13.5" x14ac:dyDescent="0.3"/>
    <row r="2534" customFormat="1" ht="13.5" x14ac:dyDescent="0.3"/>
    <row r="2535" customFormat="1" ht="13.5" x14ac:dyDescent="0.3"/>
    <row r="2536" customFormat="1" ht="13.5" x14ac:dyDescent="0.3"/>
    <row r="2537" customFormat="1" ht="13.5" x14ac:dyDescent="0.3"/>
    <row r="2538" customFormat="1" ht="13.5" x14ac:dyDescent="0.3"/>
    <row r="2539" customFormat="1" ht="13.5" x14ac:dyDescent="0.3"/>
    <row r="2540" customFormat="1" ht="13.5" x14ac:dyDescent="0.3"/>
    <row r="2541" customFormat="1" ht="13.5" x14ac:dyDescent="0.3"/>
    <row r="2542" customFormat="1" ht="13.5" x14ac:dyDescent="0.3"/>
    <row r="2543" customFormat="1" ht="13.5" x14ac:dyDescent="0.3"/>
    <row r="2544" customFormat="1" ht="13.5" x14ac:dyDescent="0.3"/>
    <row r="2545" customFormat="1" ht="13.5" x14ac:dyDescent="0.3"/>
    <row r="2546" customFormat="1" ht="13.5" x14ac:dyDescent="0.3"/>
    <row r="2547" customFormat="1" ht="13.5" x14ac:dyDescent="0.3"/>
    <row r="2548" customFormat="1" ht="13.5" x14ac:dyDescent="0.3"/>
    <row r="2549" customFormat="1" ht="13.5" x14ac:dyDescent="0.3"/>
    <row r="2550" customFormat="1" ht="13.5" x14ac:dyDescent="0.3"/>
    <row r="2551" customFormat="1" ht="13.5" x14ac:dyDescent="0.3"/>
    <row r="2552" customFormat="1" ht="13.5" x14ac:dyDescent="0.3"/>
    <row r="2553" customFormat="1" ht="13.5" x14ac:dyDescent="0.3"/>
    <row r="2554" customFormat="1" ht="13.5" x14ac:dyDescent="0.3"/>
    <row r="2555" customFormat="1" ht="13.5" x14ac:dyDescent="0.3"/>
    <row r="2556" customFormat="1" ht="13.5" x14ac:dyDescent="0.3"/>
    <row r="2557" customFormat="1" ht="13.5" x14ac:dyDescent="0.3"/>
    <row r="2558" customFormat="1" ht="13.5" x14ac:dyDescent="0.3"/>
    <row r="2559" customFormat="1" ht="13.5" x14ac:dyDescent="0.3"/>
    <row r="2560" customFormat="1" ht="13.5" x14ac:dyDescent="0.3"/>
    <row r="2561" customFormat="1" ht="13.5" x14ac:dyDescent="0.3"/>
    <row r="2562" customFormat="1" ht="13.5" x14ac:dyDescent="0.3"/>
    <row r="2563" customFormat="1" ht="13.5" x14ac:dyDescent="0.3"/>
    <row r="2564" customFormat="1" ht="13.5" x14ac:dyDescent="0.3"/>
    <row r="2565" customFormat="1" ht="13.5" x14ac:dyDescent="0.3"/>
    <row r="2566" customFormat="1" ht="13.5" x14ac:dyDescent="0.3"/>
    <row r="2567" customFormat="1" ht="13.5" x14ac:dyDescent="0.3"/>
    <row r="2568" customFormat="1" ht="13.5" x14ac:dyDescent="0.3"/>
    <row r="2569" customFormat="1" ht="13.5" x14ac:dyDescent="0.3"/>
    <row r="2570" customFormat="1" ht="13.5" x14ac:dyDescent="0.3"/>
    <row r="2571" customFormat="1" ht="13.5" x14ac:dyDescent="0.3"/>
    <row r="2572" customFormat="1" ht="13.5" x14ac:dyDescent="0.3"/>
    <row r="2573" customFormat="1" ht="13.5" x14ac:dyDescent="0.3"/>
    <row r="2574" customFormat="1" ht="13.5" x14ac:dyDescent="0.3"/>
    <row r="2575" customFormat="1" ht="13.5" x14ac:dyDescent="0.3"/>
    <row r="2576" customFormat="1" ht="13.5" x14ac:dyDescent="0.3"/>
    <row r="2577" customFormat="1" ht="13.5" x14ac:dyDescent="0.3"/>
    <row r="2578" customFormat="1" ht="13.5" x14ac:dyDescent="0.3"/>
    <row r="2579" customFormat="1" ht="13.5" x14ac:dyDescent="0.3"/>
    <row r="2580" customFormat="1" ht="13.5" x14ac:dyDescent="0.3"/>
    <row r="2581" customFormat="1" ht="13.5" x14ac:dyDescent="0.3"/>
    <row r="2582" customFormat="1" ht="13.5" x14ac:dyDescent="0.3"/>
    <row r="2583" customFormat="1" ht="13.5" x14ac:dyDescent="0.3"/>
    <row r="2584" customFormat="1" ht="13.5" x14ac:dyDescent="0.3"/>
    <row r="2585" customFormat="1" ht="13.5" x14ac:dyDescent="0.3"/>
    <row r="2586" customFormat="1" ht="13.5" x14ac:dyDescent="0.3"/>
    <row r="2587" customFormat="1" ht="13.5" x14ac:dyDescent="0.3"/>
    <row r="2588" customFormat="1" ht="13.5" x14ac:dyDescent="0.3"/>
    <row r="2589" customFormat="1" ht="13.5" x14ac:dyDescent="0.3"/>
    <row r="2590" customFormat="1" ht="13.5" x14ac:dyDescent="0.3"/>
    <row r="2591" customFormat="1" ht="13.5" x14ac:dyDescent="0.3"/>
    <row r="2592" customFormat="1" ht="13.5" x14ac:dyDescent="0.3"/>
    <row r="2593" customFormat="1" ht="13.5" x14ac:dyDescent="0.3"/>
    <row r="2594" customFormat="1" ht="13.5" x14ac:dyDescent="0.3"/>
    <row r="2595" customFormat="1" ht="13.5" x14ac:dyDescent="0.3"/>
    <row r="2596" customFormat="1" ht="13.5" x14ac:dyDescent="0.3"/>
    <row r="2597" customFormat="1" ht="13.5" x14ac:dyDescent="0.3"/>
    <row r="2598" customFormat="1" ht="13.5" x14ac:dyDescent="0.3"/>
    <row r="2599" customFormat="1" ht="13.5" x14ac:dyDescent="0.3"/>
    <row r="2600" customFormat="1" ht="13.5" x14ac:dyDescent="0.3"/>
    <row r="2601" customFormat="1" ht="13.5" x14ac:dyDescent="0.3"/>
    <row r="2602" customFormat="1" ht="13.5" x14ac:dyDescent="0.3"/>
    <row r="2603" customFormat="1" ht="13.5" x14ac:dyDescent="0.3"/>
    <row r="2604" customFormat="1" ht="13.5" x14ac:dyDescent="0.3"/>
    <row r="2605" customFormat="1" ht="13.5" x14ac:dyDescent="0.3"/>
    <row r="2606" customFormat="1" ht="13.5" x14ac:dyDescent="0.3"/>
    <row r="2607" customFormat="1" ht="13.5" x14ac:dyDescent="0.3"/>
    <row r="2608" customFormat="1" ht="13.5" x14ac:dyDescent="0.3"/>
    <row r="2609" customFormat="1" ht="13.5" x14ac:dyDescent="0.3"/>
    <row r="2610" customFormat="1" ht="13.5" x14ac:dyDescent="0.3"/>
    <row r="2611" customFormat="1" ht="13.5" x14ac:dyDescent="0.3"/>
    <row r="2612" customFormat="1" ht="13.5" x14ac:dyDescent="0.3"/>
    <row r="2613" customFormat="1" ht="13.5" x14ac:dyDescent="0.3"/>
    <row r="2614" customFormat="1" ht="13.5" x14ac:dyDescent="0.3"/>
    <row r="2615" customFormat="1" ht="13.5" x14ac:dyDescent="0.3"/>
    <row r="2616" customFormat="1" ht="13.5" x14ac:dyDescent="0.3"/>
    <row r="2617" customFormat="1" ht="13.5" x14ac:dyDescent="0.3"/>
    <row r="2618" customFormat="1" ht="13.5" x14ac:dyDescent="0.3"/>
    <row r="2619" customFormat="1" ht="13.5" x14ac:dyDescent="0.3"/>
    <row r="2620" customFormat="1" ht="13.5" x14ac:dyDescent="0.3"/>
    <row r="2621" customFormat="1" ht="13.5" x14ac:dyDescent="0.3"/>
    <row r="2622" customFormat="1" ht="13.5" x14ac:dyDescent="0.3"/>
    <row r="2623" customFormat="1" ht="13.5" x14ac:dyDescent="0.3"/>
    <row r="2624" customFormat="1" ht="13.5" x14ac:dyDescent="0.3"/>
    <row r="2625" customFormat="1" ht="13.5" x14ac:dyDescent="0.3"/>
    <row r="2626" customFormat="1" ht="13.5" x14ac:dyDescent="0.3"/>
    <row r="2627" customFormat="1" ht="13.5" x14ac:dyDescent="0.3"/>
    <row r="2628" customFormat="1" ht="13.5" x14ac:dyDescent="0.3"/>
    <row r="2629" customFormat="1" ht="13.5" x14ac:dyDescent="0.3"/>
    <row r="2630" customFormat="1" ht="13.5" x14ac:dyDescent="0.3"/>
    <row r="2631" customFormat="1" ht="13.5" x14ac:dyDescent="0.3"/>
    <row r="2632" customFormat="1" ht="13.5" x14ac:dyDescent="0.3"/>
    <row r="2633" customFormat="1" ht="13.5" x14ac:dyDescent="0.3"/>
    <row r="2634" customFormat="1" ht="13.5" x14ac:dyDescent="0.3"/>
    <row r="2635" customFormat="1" ht="13.5" x14ac:dyDescent="0.3"/>
    <row r="2636" customFormat="1" ht="13.5" x14ac:dyDescent="0.3"/>
    <row r="2637" customFormat="1" ht="13.5" x14ac:dyDescent="0.3"/>
    <row r="2638" customFormat="1" ht="13.5" x14ac:dyDescent="0.3"/>
    <row r="2639" customFormat="1" ht="13.5" x14ac:dyDescent="0.3"/>
    <row r="2640" customFormat="1" ht="13.5" x14ac:dyDescent="0.3"/>
    <row r="2641" customFormat="1" ht="13.5" x14ac:dyDescent="0.3"/>
    <row r="2642" customFormat="1" ht="13.5" x14ac:dyDescent="0.3"/>
    <row r="2643" customFormat="1" ht="13.5" x14ac:dyDescent="0.3"/>
    <row r="2644" customFormat="1" ht="13.5" x14ac:dyDescent="0.3"/>
    <row r="2645" customFormat="1" ht="13.5" x14ac:dyDescent="0.3"/>
    <row r="2646" customFormat="1" ht="13.5" x14ac:dyDescent="0.3"/>
    <row r="2647" customFormat="1" ht="13.5" x14ac:dyDescent="0.3"/>
    <row r="2648" customFormat="1" ht="13.5" x14ac:dyDescent="0.3"/>
    <row r="2649" customFormat="1" ht="13.5" x14ac:dyDescent="0.3"/>
    <row r="2650" customFormat="1" ht="13.5" x14ac:dyDescent="0.3"/>
    <row r="2651" customFormat="1" ht="13.5" x14ac:dyDescent="0.3"/>
    <row r="2652" customFormat="1" ht="13.5" x14ac:dyDescent="0.3"/>
    <row r="2653" customFormat="1" ht="13.5" x14ac:dyDescent="0.3"/>
    <row r="2654" customFormat="1" ht="13.5" x14ac:dyDescent="0.3"/>
    <row r="2655" customFormat="1" ht="13.5" x14ac:dyDescent="0.3"/>
    <row r="2656" customFormat="1" ht="13.5" x14ac:dyDescent="0.3"/>
    <row r="2657" customFormat="1" ht="13.5" x14ac:dyDescent="0.3"/>
    <row r="2658" customFormat="1" ht="13.5" x14ac:dyDescent="0.3"/>
    <row r="2659" customFormat="1" ht="13.5" x14ac:dyDescent="0.3"/>
    <row r="2660" customFormat="1" ht="13.5" x14ac:dyDescent="0.3"/>
    <row r="2661" customFormat="1" ht="13.5" x14ac:dyDescent="0.3"/>
    <row r="2662" customFormat="1" ht="13.5" x14ac:dyDescent="0.3"/>
    <row r="2663" customFormat="1" ht="13.5" x14ac:dyDescent="0.3"/>
    <row r="2664" customFormat="1" ht="13.5" x14ac:dyDescent="0.3"/>
    <row r="2665" customFormat="1" ht="13.5" x14ac:dyDescent="0.3"/>
    <row r="2666" customFormat="1" ht="13.5" x14ac:dyDescent="0.3"/>
    <row r="2667" customFormat="1" ht="13.5" x14ac:dyDescent="0.3"/>
    <row r="2668" customFormat="1" ht="13.5" x14ac:dyDescent="0.3"/>
    <row r="2669" customFormat="1" ht="13.5" x14ac:dyDescent="0.3"/>
    <row r="2670" customFormat="1" ht="13.5" x14ac:dyDescent="0.3"/>
    <row r="2671" customFormat="1" ht="13.5" x14ac:dyDescent="0.3"/>
    <row r="2672" customFormat="1" ht="13.5" x14ac:dyDescent="0.3"/>
    <row r="2673" customFormat="1" ht="13.5" x14ac:dyDescent="0.3"/>
    <row r="2674" customFormat="1" ht="13.5" x14ac:dyDescent="0.3"/>
    <row r="2675" customFormat="1" ht="13.5" x14ac:dyDescent="0.3"/>
    <row r="2676" customFormat="1" ht="13.5" x14ac:dyDescent="0.3"/>
    <row r="2677" customFormat="1" ht="13.5" x14ac:dyDescent="0.3"/>
    <row r="2678" customFormat="1" ht="13.5" x14ac:dyDescent="0.3"/>
    <row r="2679" customFormat="1" ht="13.5" x14ac:dyDescent="0.3"/>
    <row r="2680" customFormat="1" ht="13.5" x14ac:dyDescent="0.3"/>
    <row r="2681" customFormat="1" ht="13.5" x14ac:dyDescent="0.3"/>
    <row r="2682" customFormat="1" ht="13.5" x14ac:dyDescent="0.3"/>
    <row r="2683" customFormat="1" ht="13.5" x14ac:dyDescent="0.3"/>
    <row r="2684" customFormat="1" ht="13.5" x14ac:dyDescent="0.3"/>
    <row r="2685" customFormat="1" ht="13.5" x14ac:dyDescent="0.3"/>
    <row r="2686" customFormat="1" ht="13.5" x14ac:dyDescent="0.3"/>
    <row r="2687" customFormat="1" ht="13.5" x14ac:dyDescent="0.3"/>
    <row r="2688" customFormat="1" ht="13.5" x14ac:dyDescent="0.3"/>
    <row r="2689" customFormat="1" ht="13.5" x14ac:dyDescent="0.3"/>
    <row r="2690" customFormat="1" ht="13.5" x14ac:dyDescent="0.3"/>
    <row r="2691" customFormat="1" ht="13.5" x14ac:dyDescent="0.3"/>
    <row r="2692" customFormat="1" ht="13.5" x14ac:dyDescent="0.3"/>
    <row r="2693" customFormat="1" ht="13.5" x14ac:dyDescent="0.3"/>
    <row r="2694" customFormat="1" ht="13.5" x14ac:dyDescent="0.3"/>
    <row r="2695" customFormat="1" ht="13.5" x14ac:dyDescent="0.3"/>
    <row r="2696" customFormat="1" ht="13.5" x14ac:dyDescent="0.3"/>
    <row r="2697" customFormat="1" ht="13.5" x14ac:dyDescent="0.3"/>
    <row r="2698" customFormat="1" ht="13.5" x14ac:dyDescent="0.3"/>
    <row r="2699" customFormat="1" ht="13.5" x14ac:dyDescent="0.3"/>
    <row r="2700" customFormat="1" ht="13.5" x14ac:dyDescent="0.3"/>
    <row r="2701" customFormat="1" ht="13.5" x14ac:dyDescent="0.3"/>
    <row r="2702" customFormat="1" ht="13.5" x14ac:dyDescent="0.3"/>
    <row r="2703" customFormat="1" ht="13.5" x14ac:dyDescent="0.3"/>
    <row r="2704" customFormat="1" ht="13.5" x14ac:dyDescent="0.3"/>
    <row r="2705" customFormat="1" ht="13.5" x14ac:dyDescent="0.3"/>
    <row r="2706" customFormat="1" ht="13.5" x14ac:dyDescent="0.3"/>
    <row r="2707" customFormat="1" ht="13.5" x14ac:dyDescent="0.3"/>
    <row r="2708" customFormat="1" ht="13.5" x14ac:dyDescent="0.3"/>
    <row r="2709" customFormat="1" ht="13.5" x14ac:dyDescent="0.3"/>
    <row r="2710" customFormat="1" ht="13.5" x14ac:dyDescent="0.3"/>
    <row r="2711" customFormat="1" ht="13.5" x14ac:dyDescent="0.3"/>
    <row r="2712" customFormat="1" ht="13.5" x14ac:dyDescent="0.3"/>
    <row r="2713" customFormat="1" ht="13.5" x14ac:dyDescent="0.3"/>
    <row r="2714" customFormat="1" ht="13.5" x14ac:dyDescent="0.3"/>
    <row r="2715" customFormat="1" ht="13.5" x14ac:dyDescent="0.3"/>
    <row r="2716" customFormat="1" ht="13.5" x14ac:dyDescent="0.3"/>
    <row r="2717" customFormat="1" ht="13.5" x14ac:dyDescent="0.3"/>
    <row r="2718" customFormat="1" ht="13.5" x14ac:dyDescent="0.3"/>
    <row r="2719" customFormat="1" ht="13.5" x14ac:dyDescent="0.3"/>
    <row r="2720" customFormat="1" ht="13.5" x14ac:dyDescent="0.3"/>
    <row r="2721" customFormat="1" ht="13.5" x14ac:dyDescent="0.3"/>
    <row r="2722" customFormat="1" ht="13.5" x14ac:dyDescent="0.3"/>
    <row r="2723" customFormat="1" ht="13.5" x14ac:dyDescent="0.3"/>
    <row r="2724" customFormat="1" ht="13.5" x14ac:dyDescent="0.3"/>
    <row r="2725" customFormat="1" ht="13.5" x14ac:dyDescent="0.3"/>
    <row r="2726" customFormat="1" ht="13.5" x14ac:dyDescent="0.3"/>
    <row r="2727" customFormat="1" ht="13.5" x14ac:dyDescent="0.3"/>
    <row r="2728" customFormat="1" ht="13.5" x14ac:dyDescent="0.3"/>
    <row r="2729" customFormat="1" ht="13.5" x14ac:dyDescent="0.3"/>
    <row r="2730" customFormat="1" ht="13.5" x14ac:dyDescent="0.3"/>
    <row r="2731" customFormat="1" ht="13.5" x14ac:dyDescent="0.3"/>
    <row r="2732" customFormat="1" ht="13.5" x14ac:dyDescent="0.3"/>
    <row r="2733" customFormat="1" ht="13.5" x14ac:dyDescent="0.3"/>
    <row r="2734" customFormat="1" ht="13.5" x14ac:dyDescent="0.3"/>
    <row r="2735" customFormat="1" ht="13.5" x14ac:dyDescent="0.3"/>
    <row r="2736" customFormat="1" ht="13.5" x14ac:dyDescent="0.3"/>
    <row r="2737" customFormat="1" ht="13.5" x14ac:dyDescent="0.3"/>
    <row r="2738" customFormat="1" ht="13.5" x14ac:dyDescent="0.3"/>
    <row r="2739" customFormat="1" ht="13.5" x14ac:dyDescent="0.3"/>
    <row r="2740" customFormat="1" ht="13.5" x14ac:dyDescent="0.3"/>
    <row r="2741" customFormat="1" ht="13.5" x14ac:dyDescent="0.3"/>
    <row r="2742" customFormat="1" ht="13.5" x14ac:dyDescent="0.3"/>
    <row r="2743" customFormat="1" ht="13.5" x14ac:dyDescent="0.3"/>
    <row r="2744" customFormat="1" ht="13.5" x14ac:dyDescent="0.3"/>
    <row r="2745" customFormat="1" ht="13.5" x14ac:dyDescent="0.3"/>
    <row r="2746" customFormat="1" ht="13.5" x14ac:dyDescent="0.3"/>
    <row r="2747" customFormat="1" ht="13.5" x14ac:dyDescent="0.3"/>
    <row r="2748" customFormat="1" ht="13.5" x14ac:dyDescent="0.3"/>
    <row r="2749" customFormat="1" ht="13.5" x14ac:dyDescent="0.3"/>
    <row r="2750" customFormat="1" ht="13.5" x14ac:dyDescent="0.3"/>
    <row r="2751" customFormat="1" ht="13.5" x14ac:dyDescent="0.3"/>
    <row r="2752" customFormat="1" ht="13.5" x14ac:dyDescent="0.3"/>
    <row r="2753" customFormat="1" ht="13.5" x14ac:dyDescent="0.3"/>
    <row r="2754" customFormat="1" ht="13.5" x14ac:dyDescent="0.3"/>
    <row r="2755" customFormat="1" ht="13.5" x14ac:dyDescent="0.3"/>
    <row r="2756" customFormat="1" ht="13.5" x14ac:dyDescent="0.3"/>
    <row r="2757" customFormat="1" ht="13.5" x14ac:dyDescent="0.3"/>
    <row r="2758" customFormat="1" ht="13.5" x14ac:dyDescent="0.3"/>
    <row r="2759" customFormat="1" ht="13.5" x14ac:dyDescent="0.3"/>
    <row r="2760" customFormat="1" ht="13.5" x14ac:dyDescent="0.3"/>
    <row r="2761" customFormat="1" ht="13.5" x14ac:dyDescent="0.3"/>
    <row r="2762" customFormat="1" ht="13.5" x14ac:dyDescent="0.3"/>
    <row r="2763" customFormat="1" ht="13.5" x14ac:dyDescent="0.3"/>
    <row r="2764" customFormat="1" ht="13.5" x14ac:dyDescent="0.3"/>
    <row r="2765" customFormat="1" ht="13.5" x14ac:dyDescent="0.3"/>
    <row r="2766" customFormat="1" ht="13.5" x14ac:dyDescent="0.3"/>
    <row r="2767" customFormat="1" ht="13.5" x14ac:dyDescent="0.3"/>
    <row r="2768" customFormat="1" ht="13.5" x14ac:dyDescent="0.3"/>
    <row r="2769" customFormat="1" ht="13.5" x14ac:dyDescent="0.3"/>
    <row r="2770" customFormat="1" ht="13.5" x14ac:dyDescent="0.3"/>
    <row r="2771" customFormat="1" ht="13.5" x14ac:dyDescent="0.3"/>
    <row r="2772" customFormat="1" ht="13.5" x14ac:dyDescent="0.3"/>
    <row r="2773" customFormat="1" ht="13.5" x14ac:dyDescent="0.3"/>
    <row r="2774" customFormat="1" ht="13.5" x14ac:dyDescent="0.3"/>
    <row r="2775" customFormat="1" ht="13.5" x14ac:dyDescent="0.3"/>
    <row r="2776" customFormat="1" ht="13.5" x14ac:dyDescent="0.3"/>
    <row r="2777" customFormat="1" ht="13.5" x14ac:dyDescent="0.3"/>
    <row r="2778" customFormat="1" ht="13.5" x14ac:dyDescent="0.3"/>
    <row r="2779" customFormat="1" ht="13.5" x14ac:dyDescent="0.3"/>
    <row r="2780" customFormat="1" ht="13.5" x14ac:dyDescent="0.3"/>
    <row r="2781" customFormat="1" ht="13.5" x14ac:dyDescent="0.3"/>
    <row r="2782" customFormat="1" ht="13.5" x14ac:dyDescent="0.3"/>
    <row r="2783" customFormat="1" ht="13.5" x14ac:dyDescent="0.3"/>
    <row r="2784" customFormat="1" ht="13.5" x14ac:dyDescent="0.3"/>
    <row r="2785" customFormat="1" ht="13.5" x14ac:dyDescent="0.3"/>
    <row r="2786" customFormat="1" ht="13.5" x14ac:dyDescent="0.3"/>
    <row r="2787" customFormat="1" ht="13.5" x14ac:dyDescent="0.3"/>
    <row r="2788" customFormat="1" ht="13.5" x14ac:dyDescent="0.3"/>
    <row r="2789" customFormat="1" ht="13.5" x14ac:dyDescent="0.3"/>
    <row r="2790" customFormat="1" ht="13.5" x14ac:dyDescent="0.3"/>
    <row r="2791" customFormat="1" ht="13.5" x14ac:dyDescent="0.3"/>
    <row r="2792" customFormat="1" ht="13.5" x14ac:dyDescent="0.3"/>
    <row r="2793" customFormat="1" ht="13.5" x14ac:dyDescent="0.3"/>
    <row r="2794" customFormat="1" ht="13.5" x14ac:dyDescent="0.3"/>
    <row r="2795" customFormat="1" ht="13.5" x14ac:dyDescent="0.3"/>
    <row r="2796" customFormat="1" ht="13.5" x14ac:dyDescent="0.3"/>
    <row r="2797" customFormat="1" ht="13.5" x14ac:dyDescent="0.3"/>
    <row r="2798" customFormat="1" ht="13.5" x14ac:dyDescent="0.3"/>
    <row r="2799" customFormat="1" ht="13.5" x14ac:dyDescent="0.3"/>
    <row r="2800" customFormat="1" ht="13.5" x14ac:dyDescent="0.3"/>
    <row r="2801" customFormat="1" ht="13.5" x14ac:dyDescent="0.3"/>
    <row r="2802" customFormat="1" ht="13.5" x14ac:dyDescent="0.3"/>
    <row r="2803" customFormat="1" ht="13.5" x14ac:dyDescent="0.3"/>
    <row r="2804" customFormat="1" ht="13.5" x14ac:dyDescent="0.3"/>
    <row r="2805" customFormat="1" ht="13.5" x14ac:dyDescent="0.3"/>
    <row r="2806" customFormat="1" ht="13.5" x14ac:dyDescent="0.3"/>
    <row r="2807" customFormat="1" ht="13.5" x14ac:dyDescent="0.3"/>
    <row r="2808" customFormat="1" ht="13.5" x14ac:dyDescent="0.3"/>
    <row r="2809" customFormat="1" ht="13.5" x14ac:dyDescent="0.3"/>
    <row r="2810" customFormat="1" ht="13.5" x14ac:dyDescent="0.3"/>
    <row r="2811" customFormat="1" ht="13.5" x14ac:dyDescent="0.3"/>
    <row r="2812" customFormat="1" ht="13.5" x14ac:dyDescent="0.3"/>
    <row r="2813" customFormat="1" ht="13.5" x14ac:dyDescent="0.3"/>
    <row r="2814" customFormat="1" ht="13.5" x14ac:dyDescent="0.3"/>
    <row r="2815" customFormat="1" ht="13.5" x14ac:dyDescent="0.3"/>
    <row r="2816" customFormat="1" ht="13.5" x14ac:dyDescent="0.3"/>
    <row r="2817" customFormat="1" ht="13.5" x14ac:dyDescent="0.3"/>
    <row r="2818" customFormat="1" ht="13.5" x14ac:dyDescent="0.3"/>
    <row r="2819" customFormat="1" ht="13.5" x14ac:dyDescent="0.3"/>
    <row r="2820" customFormat="1" ht="13.5" x14ac:dyDescent="0.3"/>
    <row r="2821" customFormat="1" ht="13.5" x14ac:dyDescent="0.3"/>
    <row r="2822" customFormat="1" ht="13.5" x14ac:dyDescent="0.3"/>
    <row r="2823" customFormat="1" ht="13.5" x14ac:dyDescent="0.3"/>
    <row r="2824" customFormat="1" ht="13.5" x14ac:dyDescent="0.3"/>
    <row r="2825" customFormat="1" ht="13.5" x14ac:dyDescent="0.3"/>
    <row r="2826" customFormat="1" ht="13.5" x14ac:dyDescent="0.3"/>
    <row r="2827" customFormat="1" ht="13.5" x14ac:dyDescent="0.3"/>
    <row r="2828" customFormat="1" ht="13.5" x14ac:dyDescent="0.3"/>
    <row r="2829" customFormat="1" ht="13.5" x14ac:dyDescent="0.3"/>
    <row r="2830" customFormat="1" ht="13.5" x14ac:dyDescent="0.3"/>
    <row r="2831" customFormat="1" ht="13.5" x14ac:dyDescent="0.3"/>
    <row r="2832" customFormat="1" ht="13.5" x14ac:dyDescent="0.3"/>
    <row r="2833" customFormat="1" ht="13.5" x14ac:dyDescent="0.3"/>
    <row r="2834" customFormat="1" ht="13.5" x14ac:dyDescent="0.3"/>
    <row r="2835" customFormat="1" ht="13.5" x14ac:dyDescent="0.3"/>
    <row r="2836" customFormat="1" ht="13.5" x14ac:dyDescent="0.3"/>
    <row r="2837" customFormat="1" ht="13.5" x14ac:dyDescent="0.3"/>
    <row r="2838" customFormat="1" ht="13.5" x14ac:dyDescent="0.3"/>
    <row r="2839" customFormat="1" ht="13.5" x14ac:dyDescent="0.3"/>
    <row r="2840" customFormat="1" ht="13.5" x14ac:dyDescent="0.3"/>
    <row r="2841" customFormat="1" ht="13.5" x14ac:dyDescent="0.3"/>
    <row r="2842" customFormat="1" ht="13.5" x14ac:dyDescent="0.3"/>
    <row r="2843" customFormat="1" ht="13.5" x14ac:dyDescent="0.3"/>
    <row r="2844" customFormat="1" ht="13.5" x14ac:dyDescent="0.3"/>
    <row r="2845" customFormat="1" ht="13.5" x14ac:dyDescent="0.3"/>
    <row r="2846" customFormat="1" ht="13.5" x14ac:dyDescent="0.3"/>
    <row r="2847" customFormat="1" ht="13.5" x14ac:dyDescent="0.3"/>
    <row r="2848" customFormat="1" ht="13.5" x14ac:dyDescent="0.3"/>
    <row r="2849" customFormat="1" ht="13.5" x14ac:dyDescent="0.3"/>
    <row r="2850" customFormat="1" ht="13.5" x14ac:dyDescent="0.3"/>
    <row r="2851" customFormat="1" ht="13.5" x14ac:dyDescent="0.3"/>
    <row r="2852" customFormat="1" ht="13.5" x14ac:dyDescent="0.3"/>
    <row r="2853" customFormat="1" ht="13.5" x14ac:dyDescent="0.3"/>
    <row r="2854" customFormat="1" ht="13.5" x14ac:dyDescent="0.3"/>
    <row r="2855" customFormat="1" ht="13.5" x14ac:dyDescent="0.3"/>
    <row r="2856" customFormat="1" ht="13.5" x14ac:dyDescent="0.3"/>
    <row r="2857" customFormat="1" ht="13.5" x14ac:dyDescent="0.3"/>
    <row r="2858" customFormat="1" ht="13.5" x14ac:dyDescent="0.3"/>
    <row r="2859" customFormat="1" ht="13.5" x14ac:dyDescent="0.3"/>
    <row r="2860" customFormat="1" ht="13.5" x14ac:dyDescent="0.3"/>
    <row r="2861" customFormat="1" ht="13.5" x14ac:dyDescent="0.3"/>
    <row r="2862" customFormat="1" ht="13.5" x14ac:dyDescent="0.3"/>
    <row r="2863" customFormat="1" ht="13.5" x14ac:dyDescent="0.3"/>
    <row r="2864" customFormat="1" ht="13.5" x14ac:dyDescent="0.3"/>
    <row r="2865" customFormat="1" ht="13.5" x14ac:dyDescent="0.3"/>
    <row r="2866" customFormat="1" ht="13.5" x14ac:dyDescent="0.3"/>
    <row r="2867" customFormat="1" ht="13.5" x14ac:dyDescent="0.3"/>
    <row r="2868" customFormat="1" ht="13.5" x14ac:dyDescent="0.3"/>
    <row r="2869" customFormat="1" ht="13.5" x14ac:dyDescent="0.3"/>
    <row r="2870" customFormat="1" ht="13.5" x14ac:dyDescent="0.3"/>
    <row r="2871" customFormat="1" ht="13.5" x14ac:dyDescent="0.3"/>
    <row r="2872" customFormat="1" ht="13.5" x14ac:dyDescent="0.3"/>
    <row r="2873" customFormat="1" ht="13.5" x14ac:dyDescent="0.3"/>
    <row r="2874" customFormat="1" ht="13.5" x14ac:dyDescent="0.3"/>
    <row r="2875" customFormat="1" ht="13.5" x14ac:dyDescent="0.3"/>
    <row r="2876" customFormat="1" ht="13.5" x14ac:dyDescent="0.3"/>
    <row r="2877" customFormat="1" ht="13.5" x14ac:dyDescent="0.3"/>
    <row r="2878" customFormat="1" ht="13.5" x14ac:dyDescent="0.3"/>
    <row r="2879" customFormat="1" ht="13.5" x14ac:dyDescent="0.3"/>
    <row r="2880" customFormat="1" ht="13.5" x14ac:dyDescent="0.3"/>
    <row r="2881" customFormat="1" ht="13.5" x14ac:dyDescent="0.3"/>
    <row r="2882" customFormat="1" ht="13.5" x14ac:dyDescent="0.3"/>
    <row r="2883" customFormat="1" ht="13.5" x14ac:dyDescent="0.3"/>
    <row r="2884" customFormat="1" ht="13.5" x14ac:dyDescent="0.3"/>
    <row r="2885" customFormat="1" ht="13.5" x14ac:dyDescent="0.3"/>
    <row r="2886" customFormat="1" ht="13.5" x14ac:dyDescent="0.3"/>
    <row r="2887" customFormat="1" ht="13.5" x14ac:dyDescent="0.3"/>
    <row r="2888" customFormat="1" ht="13.5" x14ac:dyDescent="0.3"/>
    <row r="2889" customFormat="1" ht="13.5" x14ac:dyDescent="0.3"/>
    <row r="2890" customFormat="1" ht="13.5" x14ac:dyDescent="0.3"/>
    <row r="2891" customFormat="1" ht="13.5" x14ac:dyDescent="0.3"/>
    <row r="2892" customFormat="1" ht="13.5" x14ac:dyDescent="0.3"/>
    <row r="2893" customFormat="1" ht="13.5" x14ac:dyDescent="0.3"/>
    <row r="2894" customFormat="1" ht="13.5" x14ac:dyDescent="0.3"/>
    <row r="2895" customFormat="1" ht="13.5" x14ac:dyDescent="0.3"/>
    <row r="2896" customFormat="1" ht="13.5" x14ac:dyDescent="0.3"/>
    <row r="2897" customFormat="1" ht="13.5" x14ac:dyDescent="0.3"/>
    <row r="2898" customFormat="1" ht="13.5" x14ac:dyDescent="0.3"/>
    <row r="2899" customFormat="1" ht="13.5" x14ac:dyDescent="0.3"/>
    <row r="2900" customFormat="1" ht="13.5" x14ac:dyDescent="0.3"/>
    <row r="2901" customFormat="1" ht="13.5" x14ac:dyDescent="0.3"/>
    <row r="2902" customFormat="1" ht="13.5" x14ac:dyDescent="0.3"/>
    <row r="2903" customFormat="1" ht="13.5" x14ac:dyDescent="0.3"/>
    <row r="2904" customFormat="1" ht="13.5" x14ac:dyDescent="0.3"/>
    <row r="2905" customFormat="1" ht="13.5" x14ac:dyDescent="0.3"/>
    <row r="2906" customFormat="1" ht="13.5" x14ac:dyDescent="0.3"/>
    <row r="2907" customFormat="1" ht="13.5" x14ac:dyDescent="0.3"/>
    <row r="2908" customFormat="1" ht="13.5" x14ac:dyDescent="0.3"/>
    <row r="2909" customFormat="1" ht="13.5" x14ac:dyDescent="0.3"/>
    <row r="2910" customFormat="1" ht="13.5" x14ac:dyDescent="0.3"/>
    <row r="2911" customFormat="1" ht="13.5" x14ac:dyDescent="0.3"/>
    <row r="2912" customFormat="1" ht="13.5" x14ac:dyDescent="0.3"/>
    <row r="2913" customFormat="1" ht="13.5" x14ac:dyDescent="0.3"/>
    <row r="2914" customFormat="1" ht="13.5" x14ac:dyDescent="0.3"/>
    <row r="2915" customFormat="1" ht="13.5" x14ac:dyDescent="0.3"/>
    <row r="2916" customFormat="1" ht="13.5" x14ac:dyDescent="0.3"/>
    <row r="2917" customFormat="1" ht="13.5" x14ac:dyDescent="0.3"/>
    <row r="2918" customFormat="1" ht="13.5" x14ac:dyDescent="0.3"/>
    <row r="2919" customFormat="1" ht="13.5" x14ac:dyDescent="0.3"/>
    <row r="2920" customFormat="1" ht="13.5" x14ac:dyDescent="0.3"/>
    <row r="2921" customFormat="1" ht="13.5" x14ac:dyDescent="0.3"/>
    <row r="2922" customFormat="1" ht="13.5" x14ac:dyDescent="0.3"/>
    <row r="2923" customFormat="1" ht="13.5" x14ac:dyDescent="0.3"/>
    <row r="2924" customFormat="1" ht="13.5" x14ac:dyDescent="0.3"/>
    <row r="2925" customFormat="1" ht="13.5" x14ac:dyDescent="0.3"/>
    <row r="2926" customFormat="1" ht="13.5" x14ac:dyDescent="0.3"/>
    <row r="2927" customFormat="1" ht="13.5" x14ac:dyDescent="0.3"/>
    <row r="2928" customFormat="1" ht="13.5" x14ac:dyDescent="0.3"/>
    <row r="2929" customFormat="1" ht="13.5" x14ac:dyDescent="0.3"/>
    <row r="2930" customFormat="1" ht="13.5" x14ac:dyDescent="0.3"/>
    <row r="2931" customFormat="1" ht="13.5" x14ac:dyDescent="0.3"/>
    <row r="2932" customFormat="1" ht="13.5" x14ac:dyDescent="0.3"/>
    <row r="2933" customFormat="1" ht="13.5" x14ac:dyDescent="0.3"/>
    <row r="2934" customFormat="1" ht="13.5" x14ac:dyDescent="0.3"/>
    <row r="2935" customFormat="1" ht="13.5" x14ac:dyDescent="0.3"/>
    <row r="2936" customFormat="1" ht="13.5" x14ac:dyDescent="0.3"/>
    <row r="2937" customFormat="1" ht="13.5" x14ac:dyDescent="0.3"/>
    <row r="2938" customFormat="1" ht="13.5" x14ac:dyDescent="0.3"/>
    <row r="2939" customFormat="1" ht="13.5" x14ac:dyDescent="0.3"/>
    <row r="2940" customFormat="1" ht="13.5" x14ac:dyDescent="0.3"/>
    <row r="2941" customFormat="1" ht="13.5" x14ac:dyDescent="0.3"/>
    <row r="2942" customFormat="1" ht="13.5" x14ac:dyDescent="0.3"/>
    <row r="2943" customFormat="1" ht="13.5" x14ac:dyDescent="0.3"/>
    <row r="2944" customFormat="1" ht="13.5" x14ac:dyDescent="0.3"/>
    <row r="2945" customFormat="1" ht="13.5" x14ac:dyDescent="0.3"/>
    <row r="2946" customFormat="1" ht="13.5" x14ac:dyDescent="0.3"/>
    <row r="2947" customFormat="1" ht="13.5" x14ac:dyDescent="0.3"/>
    <row r="2948" customFormat="1" ht="13.5" x14ac:dyDescent="0.3"/>
    <row r="2949" customFormat="1" ht="13.5" x14ac:dyDescent="0.3"/>
    <row r="2950" customFormat="1" ht="13.5" x14ac:dyDescent="0.3"/>
    <row r="2951" customFormat="1" ht="13.5" x14ac:dyDescent="0.3"/>
    <row r="2952" customFormat="1" ht="13.5" x14ac:dyDescent="0.3"/>
    <row r="2953" customFormat="1" ht="13.5" x14ac:dyDescent="0.3"/>
    <row r="2954" customFormat="1" ht="13.5" x14ac:dyDescent="0.3"/>
    <row r="2955" customFormat="1" ht="13.5" x14ac:dyDescent="0.3"/>
    <row r="2956" customFormat="1" ht="13.5" x14ac:dyDescent="0.3"/>
    <row r="2957" customFormat="1" ht="13.5" x14ac:dyDescent="0.3"/>
    <row r="2958" customFormat="1" ht="13.5" x14ac:dyDescent="0.3"/>
    <row r="2959" customFormat="1" ht="13.5" x14ac:dyDescent="0.3"/>
    <row r="2960" customFormat="1" ht="13.5" x14ac:dyDescent="0.3"/>
    <row r="2961" customFormat="1" ht="13.5" x14ac:dyDescent="0.3"/>
    <row r="2962" customFormat="1" ht="13.5" x14ac:dyDescent="0.3"/>
    <row r="2963" customFormat="1" ht="13.5" x14ac:dyDescent="0.3"/>
    <row r="2964" customFormat="1" ht="13.5" x14ac:dyDescent="0.3"/>
    <row r="2965" customFormat="1" ht="13.5" x14ac:dyDescent="0.3"/>
    <row r="2966" customFormat="1" ht="13.5" x14ac:dyDescent="0.3"/>
    <row r="2967" customFormat="1" ht="13.5" x14ac:dyDescent="0.3"/>
    <row r="2968" customFormat="1" ht="13.5" x14ac:dyDescent="0.3"/>
    <row r="2969" customFormat="1" ht="13.5" x14ac:dyDescent="0.3"/>
    <row r="2970" customFormat="1" ht="13.5" x14ac:dyDescent="0.3"/>
    <row r="2971" customFormat="1" ht="13.5" x14ac:dyDescent="0.3"/>
    <row r="2972" customFormat="1" ht="13.5" x14ac:dyDescent="0.3"/>
    <row r="2973" customFormat="1" ht="13.5" x14ac:dyDescent="0.3"/>
    <row r="2974" customFormat="1" ht="13.5" x14ac:dyDescent="0.3"/>
    <row r="2975" customFormat="1" ht="13.5" x14ac:dyDescent="0.3"/>
    <row r="2976" customFormat="1" ht="13.5" x14ac:dyDescent="0.3"/>
    <row r="2977" customFormat="1" ht="13.5" x14ac:dyDescent="0.3"/>
    <row r="2978" customFormat="1" ht="13.5" x14ac:dyDescent="0.3"/>
    <row r="2979" customFormat="1" ht="13.5" x14ac:dyDescent="0.3"/>
    <row r="2980" customFormat="1" ht="13.5" x14ac:dyDescent="0.3"/>
    <row r="2981" customFormat="1" ht="13.5" x14ac:dyDescent="0.3"/>
    <row r="2982" customFormat="1" ht="13.5" x14ac:dyDescent="0.3"/>
    <row r="2983" customFormat="1" ht="13.5" x14ac:dyDescent="0.3"/>
    <row r="2984" customFormat="1" ht="13.5" x14ac:dyDescent="0.3"/>
    <row r="2985" customFormat="1" ht="13.5" x14ac:dyDescent="0.3"/>
    <row r="2986" customFormat="1" ht="13.5" x14ac:dyDescent="0.3"/>
    <row r="2987" customFormat="1" ht="13.5" x14ac:dyDescent="0.3"/>
    <row r="2988" customFormat="1" ht="13.5" x14ac:dyDescent="0.3"/>
    <row r="2989" customFormat="1" ht="13.5" x14ac:dyDescent="0.3"/>
    <row r="2990" customFormat="1" ht="13.5" x14ac:dyDescent="0.3"/>
    <row r="2991" customFormat="1" ht="13.5" x14ac:dyDescent="0.3"/>
    <row r="2992" customFormat="1" ht="13.5" x14ac:dyDescent="0.3"/>
    <row r="2993" customFormat="1" ht="13.5" x14ac:dyDescent="0.3"/>
    <row r="2994" customFormat="1" ht="13.5" x14ac:dyDescent="0.3"/>
    <row r="2995" customFormat="1" ht="13.5" x14ac:dyDescent="0.3"/>
    <row r="2996" customFormat="1" ht="13.5" x14ac:dyDescent="0.3"/>
    <row r="2997" customFormat="1" ht="13.5" x14ac:dyDescent="0.3"/>
    <row r="2998" customFormat="1" ht="13.5" x14ac:dyDescent="0.3"/>
    <row r="2999" customFormat="1" ht="13.5" x14ac:dyDescent="0.3"/>
    <row r="3000" customFormat="1" ht="13.5" x14ac:dyDescent="0.3"/>
    <row r="3001" customFormat="1" ht="13.5" x14ac:dyDescent="0.3"/>
    <row r="3002" customFormat="1" ht="13.5" x14ac:dyDescent="0.3"/>
    <row r="3003" customFormat="1" ht="13.5" x14ac:dyDescent="0.3"/>
    <row r="3004" customFormat="1" ht="13.5" x14ac:dyDescent="0.3"/>
    <row r="3005" customFormat="1" ht="13.5" x14ac:dyDescent="0.3"/>
    <row r="3006" customFormat="1" ht="13.5" x14ac:dyDescent="0.3"/>
    <row r="3007" customFormat="1" ht="13.5" x14ac:dyDescent="0.3"/>
    <row r="3008" customFormat="1" ht="13.5" x14ac:dyDescent="0.3"/>
    <row r="3009" customFormat="1" ht="13.5" x14ac:dyDescent="0.3"/>
    <row r="3010" customFormat="1" ht="13.5" x14ac:dyDescent="0.3"/>
    <row r="3011" customFormat="1" ht="13.5" x14ac:dyDescent="0.3"/>
    <row r="3012" customFormat="1" ht="13.5" x14ac:dyDescent="0.3"/>
    <row r="3013" customFormat="1" ht="13.5" x14ac:dyDescent="0.3"/>
    <row r="3014" customFormat="1" ht="13.5" x14ac:dyDescent="0.3"/>
    <row r="3015" customFormat="1" ht="13.5" x14ac:dyDescent="0.3"/>
    <row r="3016" customFormat="1" ht="13.5" x14ac:dyDescent="0.3"/>
    <row r="3017" customFormat="1" ht="13.5" x14ac:dyDescent="0.3"/>
    <row r="3018" customFormat="1" ht="13.5" x14ac:dyDescent="0.3"/>
    <row r="3019" customFormat="1" ht="13.5" x14ac:dyDescent="0.3"/>
    <row r="3020" customFormat="1" ht="13.5" x14ac:dyDescent="0.3"/>
    <row r="3021" customFormat="1" ht="13.5" x14ac:dyDescent="0.3"/>
    <row r="3022" customFormat="1" ht="13.5" x14ac:dyDescent="0.3"/>
    <row r="3023" customFormat="1" ht="13.5" x14ac:dyDescent="0.3"/>
    <row r="3024" customFormat="1" ht="13.5" x14ac:dyDescent="0.3"/>
    <row r="3025" customFormat="1" ht="13.5" x14ac:dyDescent="0.3"/>
    <row r="3026" customFormat="1" ht="13.5" x14ac:dyDescent="0.3"/>
    <row r="3027" customFormat="1" ht="13.5" x14ac:dyDescent="0.3"/>
    <row r="3028" customFormat="1" ht="13.5" x14ac:dyDescent="0.3"/>
    <row r="3029" customFormat="1" ht="13.5" x14ac:dyDescent="0.3"/>
    <row r="3030" customFormat="1" ht="13.5" x14ac:dyDescent="0.3"/>
    <row r="3031" customFormat="1" ht="13.5" x14ac:dyDescent="0.3"/>
    <row r="3032" customFormat="1" ht="13.5" x14ac:dyDescent="0.3"/>
    <row r="3033" customFormat="1" ht="13.5" x14ac:dyDescent="0.3"/>
    <row r="3034" customFormat="1" ht="13.5" x14ac:dyDescent="0.3"/>
    <row r="3035" customFormat="1" ht="13.5" x14ac:dyDescent="0.3"/>
    <row r="3036" customFormat="1" ht="13.5" x14ac:dyDescent="0.3"/>
    <row r="3037" customFormat="1" ht="13.5" x14ac:dyDescent="0.3"/>
    <row r="3038" customFormat="1" ht="13.5" x14ac:dyDescent="0.3"/>
    <row r="3039" customFormat="1" ht="13.5" x14ac:dyDescent="0.3"/>
    <row r="3040" customFormat="1" ht="13.5" x14ac:dyDescent="0.3"/>
    <row r="3041" customFormat="1" ht="13.5" x14ac:dyDescent="0.3"/>
    <row r="3042" customFormat="1" ht="13.5" x14ac:dyDescent="0.3"/>
    <row r="3043" customFormat="1" ht="13.5" x14ac:dyDescent="0.3"/>
    <row r="3044" customFormat="1" ht="13.5" x14ac:dyDescent="0.3"/>
    <row r="3045" customFormat="1" ht="13.5" x14ac:dyDescent="0.3"/>
    <row r="3046" customFormat="1" ht="13.5" x14ac:dyDescent="0.3"/>
    <row r="3047" customFormat="1" ht="13.5" x14ac:dyDescent="0.3"/>
    <row r="3048" customFormat="1" ht="13.5" x14ac:dyDescent="0.3"/>
    <row r="3049" customFormat="1" ht="13.5" x14ac:dyDescent="0.3"/>
    <row r="3050" customFormat="1" ht="13.5" x14ac:dyDescent="0.3"/>
    <row r="3051" customFormat="1" ht="13.5" x14ac:dyDescent="0.3"/>
    <row r="3052" customFormat="1" ht="13.5" x14ac:dyDescent="0.3"/>
    <row r="3053" customFormat="1" ht="13.5" x14ac:dyDescent="0.3"/>
    <row r="3054" customFormat="1" ht="13.5" x14ac:dyDescent="0.3"/>
    <row r="3055" customFormat="1" ht="13.5" x14ac:dyDescent="0.3"/>
    <row r="3056" customFormat="1" ht="13.5" x14ac:dyDescent="0.3"/>
    <row r="3057" customFormat="1" ht="13.5" x14ac:dyDescent="0.3"/>
    <row r="3058" customFormat="1" ht="13.5" x14ac:dyDescent="0.3"/>
    <row r="3059" customFormat="1" ht="13.5" x14ac:dyDescent="0.3"/>
    <row r="3060" customFormat="1" ht="13.5" x14ac:dyDescent="0.3"/>
    <row r="3061" customFormat="1" ht="13.5" x14ac:dyDescent="0.3"/>
    <row r="3062" customFormat="1" ht="13.5" x14ac:dyDescent="0.3"/>
    <row r="3063" customFormat="1" ht="13.5" x14ac:dyDescent="0.3"/>
    <row r="3064" customFormat="1" ht="13.5" x14ac:dyDescent="0.3"/>
    <row r="3065" customFormat="1" ht="13.5" x14ac:dyDescent="0.3"/>
    <row r="3066" customFormat="1" ht="13.5" x14ac:dyDescent="0.3"/>
    <row r="3067" customFormat="1" ht="13.5" x14ac:dyDescent="0.3"/>
    <row r="3068" customFormat="1" ht="13.5" x14ac:dyDescent="0.3"/>
    <row r="3069" customFormat="1" ht="13.5" x14ac:dyDescent="0.3"/>
    <row r="3070" customFormat="1" ht="13.5" x14ac:dyDescent="0.3"/>
    <row r="3071" customFormat="1" ht="13.5" x14ac:dyDescent="0.3"/>
    <row r="3072" customFormat="1" ht="13.5" x14ac:dyDescent="0.3"/>
    <row r="3073" customFormat="1" ht="13.5" x14ac:dyDescent="0.3"/>
    <row r="3074" customFormat="1" ht="13.5" x14ac:dyDescent="0.3"/>
    <row r="3075" customFormat="1" ht="13.5" x14ac:dyDescent="0.3"/>
    <row r="3076" customFormat="1" ht="13.5" x14ac:dyDescent="0.3"/>
    <row r="3077" customFormat="1" ht="13.5" x14ac:dyDescent="0.3"/>
    <row r="3078" customFormat="1" ht="13.5" x14ac:dyDescent="0.3"/>
    <row r="3079" customFormat="1" ht="13.5" x14ac:dyDescent="0.3"/>
    <row r="3080" customFormat="1" ht="13.5" x14ac:dyDescent="0.3"/>
    <row r="3081" customFormat="1" ht="13.5" x14ac:dyDescent="0.3"/>
    <row r="3082" customFormat="1" ht="13.5" x14ac:dyDescent="0.3"/>
    <row r="3083" customFormat="1" ht="13.5" x14ac:dyDescent="0.3"/>
    <row r="3084" customFormat="1" ht="13.5" x14ac:dyDescent="0.3"/>
    <row r="3085" customFormat="1" ht="13.5" x14ac:dyDescent="0.3"/>
    <row r="3086" customFormat="1" ht="13.5" x14ac:dyDescent="0.3"/>
    <row r="3087" customFormat="1" ht="13.5" x14ac:dyDescent="0.3"/>
    <row r="3088" customFormat="1" ht="13.5" x14ac:dyDescent="0.3"/>
    <row r="3089" customFormat="1" ht="13.5" x14ac:dyDescent="0.3"/>
    <row r="3090" customFormat="1" ht="13.5" x14ac:dyDescent="0.3"/>
    <row r="3091" customFormat="1" ht="13.5" x14ac:dyDescent="0.3"/>
    <row r="3092" customFormat="1" ht="13.5" x14ac:dyDescent="0.3"/>
    <row r="3093" customFormat="1" ht="13.5" x14ac:dyDescent="0.3"/>
    <row r="3094" customFormat="1" ht="13.5" x14ac:dyDescent="0.3"/>
    <row r="3095" customFormat="1" ht="13.5" x14ac:dyDescent="0.3"/>
    <row r="3096" customFormat="1" ht="13.5" x14ac:dyDescent="0.3"/>
    <row r="3097" customFormat="1" ht="13.5" x14ac:dyDescent="0.3"/>
    <row r="3098" customFormat="1" ht="13.5" x14ac:dyDescent="0.3"/>
    <row r="3099" customFormat="1" ht="13.5" x14ac:dyDescent="0.3"/>
    <row r="3100" customFormat="1" ht="13.5" x14ac:dyDescent="0.3"/>
    <row r="3101" customFormat="1" ht="13.5" x14ac:dyDescent="0.3"/>
    <row r="3102" customFormat="1" ht="13.5" x14ac:dyDescent="0.3"/>
    <row r="3103" customFormat="1" ht="13.5" x14ac:dyDescent="0.3"/>
    <row r="3104" customFormat="1" ht="13.5" x14ac:dyDescent="0.3"/>
    <row r="3105" customFormat="1" ht="13.5" x14ac:dyDescent="0.3"/>
    <row r="3106" customFormat="1" ht="13.5" x14ac:dyDescent="0.3"/>
    <row r="3107" customFormat="1" ht="13.5" x14ac:dyDescent="0.3"/>
    <row r="3108" customFormat="1" ht="13.5" x14ac:dyDescent="0.3"/>
    <row r="3109" customFormat="1" ht="13.5" x14ac:dyDescent="0.3"/>
    <row r="3110" customFormat="1" ht="13.5" x14ac:dyDescent="0.3"/>
    <row r="3111" customFormat="1" ht="13.5" x14ac:dyDescent="0.3"/>
    <row r="3112" customFormat="1" ht="13.5" x14ac:dyDescent="0.3"/>
    <row r="3113" customFormat="1" ht="13.5" x14ac:dyDescent="0.3"/>
    <row r="3114" customFormat="1" ht="13.5" x14ac:dyDescent="0.3"/>
    <row r="3115" customFormat="1" ht="13.5" x14ac:dyDescent="0.3"/>
    <row r="3116" customFormat="1" ht="13.5" x14ac:dyDescent="0.3"/>
    <row r="3117" customFormat="1" ht="13.5" x14ac:dyDescent="0.3"/>
    <row r="3118" customFormat="1" ht="13.5" x14ac:dyDescent="0.3"/>
    <row r="3119" customFormat="1" ht="13.5" x14ac:dyDescent="0.3"/>
    <row r="3120" customFormat="1" ht="13.5" x14ac:dyDescent="0.3"/>
    <row r="3121" customFormat="1" ht="13.5" x14ac:dyDescent="0.3"/>
    <row r="3122" customFormat="1" ht="13.5" x14ac:dyDescent="0.3"/>
    <row r="3123" customFormat="1" ht="13.5" x14ac:dyDescent="0.3"/>
    <row r="3124" customFormat="1" ht="13.5" x14ac:dyDescent="0.3"/>
    <row r="3125" customFormat="1" ht="13.5" x14ac:dyDescent="0.3"/>
    <row r="3126" customFormat="1" ht="13.5" x14ac:dyDescent="0.3"/>
    <row r="3127" customFormat="1" ht="13.5" x14ac:dyDescent="0.3"/>
    <row r="3128" customFormat="1" ht="13.5" x14ac:dyDescent="0.3"/>
    <row r="3129" customFormat="1" ht="13.5" x14ac:dyDescent="0.3"/>
    <row r="3130" customFormat="1" ht="13.5" x14ac:dyDescent="0.3"/>
    <row r="3131" customFormat="1" ht="13.5" x14ac:dyDescent="0.3"/>
    <row r="3132" customFormat="1" ht="13.5" x14ac:dyDescent="0.3"/>
    <row r="3133" customFormat="1" ht="13.5" x14ac:dyDescent="0.3"/>
    <row r="3134" customFormat="1" ht="13.5" x14ac:dyDescent="0.3"/>
    <row r="3135" customFormat="1" ht="13.5" x14ac:dyDescent="0.3"/>
    <row r="3136" customFormat="1" ht="13.5" x14ac:dyDescent="0.3"/>
    <row r="3137" customFormat="1" ht="13.5" x14ac:dyDescent="0.3"/>
    <row r="3138" customFormat="1" ht="13.5" x14ac:dyDescent="0.3"/>
    <row r="3139" customFormat="1" ht="13.5" x14ac:dyDescent="0.3"/>
    <row r="3140" customFormat="1" ht="13.5" x14ac:dyDescent="0.3"/>
    <row r="3141" customFormat="1" ht="13.5" x14ac:dyDescent="0.3"/>
    <row r="3142" customFormat="1" ht="13.5" x14ac:dyDescent="0.3"/>
    <row r="3143" customFormat="1" ht="13.5" x14ac:dyDescent="0.3"/>
    <row r="3144" customFormat="1" ht="13.5" x14ac:dyDescent="0.3"/>
    <row r="3145" customFormat="1" ht="13.5" x14ac:dyDescent="0.3"/>
    <row r="3146" customFormat="1" ht="13.5" x14ac:dyDescent="0.3"/>
    <row r="3147" customFormat="1" ht="13.5" x14ac:dyDescent="0.3"/>
    <row r="3148" customFormat="1" ht="13.5" x14ac:dyDescent="0.3"/>
    <row r="3149" customFormat="1" ht="13.5" x14ac:dyDescent="0.3"/>
    <row r="3150" customFormat="1" ht="13.5" x14ac:dyDescent="0.3"/>
    <row r="3151" customFormat="1" ht="13.5" x14ac:dyDescent="0.3"/>
    <row r="3152" customFormat="1" ht="13.5" x14ac:dyDescent="0.3"/>
    <row r="3153" customFormat="1" ht="13.5" x14ac:dyDescent="0.3"/>
    <row r="3154" customFormat="1" ht="13.5" x14ac:dyDescent="0.3"/>
    <row r="3155" customFormat="1" ht="13.5" x14ac:dyDescent="0.3"/>
    <row r="3156" customFormat="1" ht="13.5" x14ac:dyDescent="0.3"/>
    <row r="3157" customFormat="1" ht="13.5" x14ac:dyDescent="0.3"/>
    <row r="3158" customFormat="1" ht="13.5" x14ac:dyDescent="0.3"/>
    <row r="3159" customFormat="1" ht="13.5" x14ac:dyDescent="0.3"/>
    <row r="3160" customFormat="1" ht="13.5" x14ac:dyDescent="0.3"/>
    <row r="3161" customFormat="1" ht="13.5" x14ac:dyDescent="0.3"/>
    <row r="3162" customFormat="1" ht="13.5" x14ac:dyDescent="0.3"/>
    <row r="3163" customFormat="1" ht="13.5" x14ac:dyDescent="0.3"/>
    <row r="3164" customFormat="1" ht="13.5" x14ac:dyDescent="0.3"/>
    <row r="3165" customFormat="1" ht="13.5" x14ac:dyDescent="0.3"/>
    <row r="3166" customFormat="1" ht="13.5" x14ac:dyDescent="0.3"/>
    <row r="3167" customFormat="1" ht="13.5" x14ac:dyDescent="0.3"/>
    <row r="3168" customFormat="1" ht="13.5" x14ac:dyDescent="0.3"/>
    <row r="3169" customFormat="1" ht="13.5" x14ac:dyDescent="0.3"/>
    <row r="3170" customFormat="1" ht="13.5" x14ac:dyDescent="0.3"/>
    <row r="3171" customFormat="1" ht="13.5" x14ac:dyDescent="0.3"/>
    <row r="3172" customFormat="1" ht="13.5" x14ac:dyDescent="0.3"/>
    <row r="3173" customFormat="1" ht="13.5" x14ac:dyDescent="0.3"/>
    <row r="3174" customFormat="1" ht="13.5" x14ac:dyDescent="0.3"/>
    <row r="3175" customFormat="1" ht="13.5" x14ac:dyDescent="0.3"/>
    <row r="3176" customFormat="1" ht="13.5" x14ac:dyDescent="0.3"/>
    <row r="3177" customFormat="1" ht="13.5" x14ac:dyDescent="0.3"/>
    <row r="3178" customFormat="1" ht="13.5" x14ac:dyDescent="0.3"/>
    <row r="3179" customFormat="1" ht="13.5" x14ac:dyDescent="0.3"/>
    <row r="3180" customFormat="1" ht="13.5" x14ac:dyDescent="0.3"/>
    <row r="3181" customFormat="1" ht="13.5" x14ac:dyDescent="0.3"/>
    <row r="3182" customFormat="1" ht="13.5" x14ac:dyDescent="0.3"/>
    <row r="3183" customFormat="1" ht="13.5" x14ac:dyDescent="0.3"/>
    <row r="3184" customFormat="1" ht="13.5" x14ac:dyDescent="0.3"/>
    <row r="3185" customFormat="1" ht="13.5" x14ac:dyDescent="0.3"/>
    <row r="3186" customFormat="1" ht="13.5" x14ac:dyDescent="0.3"/>
    <row r="3187" customFormat="1" ht="13.5" x14ac:dyDescent="0.3"/>
    <row r="3188" customFormat="1" ht="13.5" x14ac:dyDescent="0.3"/>
    <row r="3189" customFormat="1" ht="13.5" x14ac:dyDescent="0.3"/>
    <row r="3190" customFormat="1" ht="13.5" x14ac:dyDescent="0.3"/>
    <row r="3191" customFormat="1" ht="13.5" x14ac:dyDescent="0.3"/>
    <row r="3192" customFormat="1" ht="13.5" x14ac:dyDescent="0.3"/>
    <row r="3193" customFormat="1" ht="13.5" x14ac:dyDescent="0.3"/>
    <row r="3194" customFormat="1" ht="13.5" x14ac:dyDescent="0.3"/>
    <row r="3195" customFormat="1" ht="13.5" x14ac:dyDescent="0.3"/>
    <row r="3196" customFormat="1" ht="13.5" x14ac:dyDescent="0.3"/>
    <row r="3197" customFormat="1" ht="13.5" x14ac:dyDescent="0.3"/>
    <row r="3198" customFormat="1" ht="13.5" x14ac:dyDescent="0.3"/>
    <row r="3199" customFormat="1" ht="13.5" x14ac:dyDescent="0.3"/>
    <row r="3200" customFormat="1" ht="13.5" x14ac:dyDescent="0.3"/>
    <row r="3201" customFormat="1" ht="13.5" x14ac:dyDescent="0.3"/>
    <row r="3202" customFormat="1" ht="13.5" x14ac:dyDescent="0.3"/>
    <row r="3203" customFormat="1" ht="13.5" x14ac:dyDescent="0.3"/>
    <row r="3204" customFormat="1" ht="13.5" x14ac:dyDescent="0.3"/>
    <row r="3205" customFormat="1" ht="13.5" x14ac:dyDescent="0.3"/>
    <row r="3206" customFormat="1" ht="13.5" x14ac:dyDescent="0.3"/>
    <row r="3207" customFormat="1" ht="13.5" x14ac:dyDescent="0.3"/>
    <row r="3208" customFormat="1" ht="13.5" x14ac:dyDescent="0.3"/>
    <row r="3209" customFormat="1" ht="13.5" x14ac:dyDescent="0.3"/>
    <row r="3210" customFormat="1" ht="13.5" x14ac:dyDescent="0.3"/>
    <row r="3211" customFormat="1" ht="13.5" x14ac:dyDescent="0.3"/>
    <row r="3212" customFormat="1" ht="13.5" x14ac:dyDescent="0.3"/>
    <row r="3213" customFormat="1" ht="13.5" x14ac:dyDescent="0.3"/>
    <row r="3214" customFormat="1" ht="13.5" x14ac:dyDescent="0.3"/>
    <row r="3215" customFormat="1" ht="13.5" x14ac:dyDescent="0.3"/>
    <row r="3216" customFormat="1" ht="13.5" x14ac:dyDescent="0.3"/>
    <row r="3217" customFormat="1" ht="13.5" x14ac:dyDescent="0.3"/>
    <row r="3218" customFormat="1" ht="13.5" x14ac:dyDescent="0.3"/>
    <row r="3219" customFormat="1" ht="13.5" x14ac:dyDescent="0.3"/>
    <row r="3220" customFormat="1" ht="13.5" x14ac:dyDescent="0.3"/>
    <row r="3221" customFormat="1" ht="13.5" x14ac:dyDescent="0.3"/>
    <row r="3222" customFormat="1" ht="13.5" x14ac:dyDescent="0.3"/>
    <row r="3223" customFormat="1" ht="13.5" x14ac:dyDescent="0.3"/>
    <row r="3224" customFormat="1" ht="13.5" x14ac:dyDescent="0.3"/>
    <row r="3225" customFormat="1" ht="13.5" x14ac:dyDescent="0.3"/>
    <row r="3226" customFormat="1" ht="13.5" x14ac:dyDescent="0.3"/>
    <row r="3227" customFormat="1" ht="13.5" x14ac:dyDescent="0.3"/>
    <row r="3228" customFormat="1" ht="13.5" x14ac:dyDescent="0.3"/>
    <row r="3229" customFormat="1" ht="13.5" x14ac:dyDescent="0.3"/>
    <row r="3230" customFormat="1" ht="13.5" x14ac:dyDescent="0.3"/>
    <row r="3231" customFormat="1" ht="13.5" x14ac:dyDescent="0.3"/>
    <row r="3232" customFormat="1" ht="13.5" x14ac:dyDescent="0.3"/>
    <row r="3233" customFormat="1" ht="13.5" x14ac:dyDescent="0.3"/>
    <row r="3234" customFormat="1" ht="13.5" x14ac:dyDescent="0.3"/>
    <row r="3235" customFormat="1" ht="13.5" x14ac:dyDescent="0.3"/>
    <row r="3236" customFormat="1" ht="13.5" x14ac:dyDescent="0.3"/>
    <row r="3237" customFormat="1" ht="13.5" x14ac:dyDescent="0.3"/>
    <row r="3238" customFormat="1" ht="13.5" x14ac:dyDescent="0.3"/>
    <row r="3239" customFormat="1" ht="13.5" x14ac:dyDescent="0.3"/>
    <row r="3240" customFormat="1" ht="13.5" x14ac:dyDescent="0.3"/>
    <row r="3241" customFormat="1" ht="13.5" x14ac:dyDescent="0.3"/>
    <row r="3242" customFormat="1" ht="13.5" x14ac:dyDescent="0.3"/>
    <row r="3243" customFormat="1" ht="13.5" x14ac:dyDescent="0.3"/>
    <row r="3244" customFormat="1" ht="13.5" x14ac:dyDescent="0.3"/>
    <row r="3245" customFormat="1" ht="13.5" x14ac:dyDescent="0.3"/>
    <row r="3246" customFormat="1" ht="13.5" x14ac:dyDescent="0.3"/>
    <row r="3247" customFormat="1" ht="13.5" x14ac:dyDescent="0.3"/>
    <row r="3248" customFormat="1" ht="13.5" x14ac:dyDescent="0.3"/>
    <row r="3249" customFormat="1" ht="13.5" x14ac:dyDescent="0.3"/>
    <row r="3250" customFormat="1" ht="13.5" x14ac:dyDescent="0.3"/>
    <row r="3251" customFormat="1" ht="13.5" x14ac:dyDescent="0.3"/>
    <row r="3252" customFormat="1" ht="13.5" x14ac:dyDescent="0.3"/>
    <row r="3253" customFormat="1" ht="13.5" x14ac:dyDescent="0.3"/>
    <row r="3254" customFormat="1" ht="13.5" x14ac:dyDescent="0.3"/>
    <row r="3255" customFormat="1" ht="13.5" x14ac:dyDescent="0.3"/>
    <row r="3256" customFormat="1" ht="13.5" x14ac:dyDescent="0.3"/>
    <row r="3257" customFormat="1" ht="13.5" x14ac:dyDescent="0.3"/>
    <row r="3258" customFormat="1" ht="13.5" x14ac:dyDescent="0.3"/>
    <row r="3259" customFormat="1" ht="13.5" x14ac:dyDescent="0.3"/>
    <row r="3260" customFormat="1" ht="13.5" x14ac:dyDescent="0.3"/>
    <row r="3261" customFormat="1" ht="13.5" x14ac:dyDescent="0.3"/>
    <row r="3262" customFormat="1" ht="13.5" x14ac:dyDescent="0.3"/>
    <row r="3263" customFormat="1" ht="13.5" x14ac:dyDescent="0.3"/>
    <row r="3264" customFormat="1" ht="13.5" x14ac:dyDescent="0.3"/>
    <row r="3265" customFormat="1" ht="13.5" x14ac:dyDescent="0.3"/>
    <row r="3266" customFormat="1" ht="13.5" x14ac:dyDescent="0.3"/>
    <row r="3267" customFormat="1" ht="13.5" x14ac:dyDescent="0.3"/>
    <row r="3268" customFormat="1" ht="13.5" x14ac:dyDescent="0.3"/>
    <row r="3269" customFormat="1" ht="13.5" x14ac:dyDescent="0.3"/>
    <row r="3270" customFormat="1" ht="13.5" x14ac:dyDescent="0.3"/>
    <row r="3271" customFormat="1" ht="13.5" x14ac:dyDescent="0.3"/>
    <row r="3272" customFormat="1" ht="13.5" x14ac:dyDescent="0.3"/>
    <row r="3273" customFormat="1" ht="13.5" x14ac:dyDescent="0.3"/>
    <row r="3274" customFormat="1" ht="13.5" x14ac:dyDescent="0.3"/>
    <row r="3275" customFormat="1" ht="13.5" x14ac:dyDescent="0.3"/>
    <row r="3276" customFormat="1" ht="13.5" x14ac:dyDescent="0.3"/>
    <row r="3277" customFormat="1" ht="13.5" x14ac:dyDescent="0.3"/>
    <row r="3278" customFormat="1" ht="13.5" x14ac:dyDescent="0.3"/>
    <row r="3279" customFormat="1" ht="13.5" x14ac:dyDescent="0.3"/>
    <row r="3280" customFormat="1" ht="13.5" x14ac:dyDescent="0.3"/>
    <row r="3281" customFormat="1" ht="13.5" x14ac:dyDescent="0.3"/>
    <row r="3282" customFormat="1" ht="13.5" x14ac:dyDescent="0.3"/>
    <row r="3283" customFormat="1" ht="13.5" x14ac:dyDescent="0.3"/>
    <row r="3284" customFormat="1" ht="13.5" x14ac:dyDescent="0.3"/>
    <row r="3285" customFormat="1" ht="13.5" x14ac:dyDescent="0.3"/>
    <row r="3286" customFormat="1" ht="13.5" x14ac:dyDescent="0.3"/>
    <row r="3287" customFormat="1" ht="13.5" x14ac:dyDescent="0.3"/>
    <row r="3288" customFormat="1" ht="13.5" x14ac:dyDescent="0.3"/>
    <row r="3289" customFormat="1" ht="13.5" x14ac:dyDescent="0.3"/>
    <row r="3290" customFormat="1" ht="13.5" x14ac:dyDescent="0.3"/>
    <row r="3291" customFormat="1" ht="13.5" x14ac:dyDescent="0.3"/>
    <row r="3292" customFormat="1" ht="13.5" x14ac:dyDescent="0.3"/>
    <row r="3293" customFormat="1" ht="13.5" x14ac:dyDescent="0.3"/>
    <row r="3294" customFormat="1" ht="13.5" x14ac:dyDescent="0.3"/>
    <row r="3295" customFormat="1" ht="13.5" x14ac:dyDescent="0.3"/>
    <row r="3296" customFormat="1" ht="13.5" x14ac:dyDescent="0.3"/>
    <row r="3297" customFormat="1" ht="13.5" x14ac:dyDescent="0.3"/>
    <row r="3298" customFormat="1" ht="13.5" x14ac:dyDescent="0.3"/>
    <row r="3299" customFormat="1" ht="13.5" x14ac:dyDescent="0.3"/>
    <row r="3300" customFormat="1" ht="13.5" x14ac:dyDescent="0.3"/>
    <row r="3301" customFormat="1" ht="13.5" x14ac:dyDescent="0.3"/>
    <row r="3302" customFormat="1" ht="13.5" x14ac:dyDescent="0.3"/>
    <row r="3303" customFormat="1" ht="13.5" x14ac:dyDescent="0.3"/>
    <row r="3304" customFormat="1" ht="13.5" x14ac:dyDescent="0.3"/>
    <row r="3305" customFormat="1" ht="13.5" x14ac:dyDescent="0.3"/>
    <row r="3306" customFormat="1" ht="13.5" x14ac:dyDescent="0.3"/>
    <row r="3307" customFormat="1" ht="13.5" x14ac:dyDescent="0.3"/>
    <row r="3308" customFormat="1" ht="13.5" x14ac:dyDescent="0.3"/>
    <row r="3309" customFormat="1" ht="13.5" x14ac:dyDescent="0.3"/>
    <row r="3310" customFormat="1" ht="13.5" x14ac:dyDescent="0.3"/>
    <row r="3311" customFormat="1" ht="13.5" x14ac:dyDescent="0.3"/>
    <row r="3312" customFormat="1" ht="13.5" x14ac:dyDescent="0.3"/>
    <row r="3313" customFormat="1" ht="13.5" x14ac:dyDescent="0.3"/>
    <row r="3314" customFormat="1" ht="13.5" x14ac:dyDescent="0.3"/>
    <row r="3315" customFormat="1" ht="13.5" x14ac:dyDescent="0.3"/>
    <row r="3316" customFormat="1" ht="13.5" x14ac:dyDescent="0.3"/>
    <row r="3317" customFormat="1" ht="13.5" x14ac:dyDescent="0.3"/>
    <row r="3318" customFormat="1" ht="13.5" x14ac:dyDescent="0.3"/>
    <row r="3319" customFormat="1" ht="13.5" x14ac:dyDescent="0.3"/>
    <row r="3320" customFormat="1" ht="13.5" x14ac:dyDescent="0.3"/>
    <row r="3321" customFormat="1" ht="13.5" x14ac:dyDescent="0.3"/>
    <row r="3322" customFormat="1" ht="13.5" x14ac:dyDescent="0.3"/>
    <row r="3323" customFormat="1" ht="13.5" x14ac:dyDescent="0.3"/>
    <row r="3324" customFormat="1" ht="13.5" x14ac:dyDescent="0.3"/>
    <row r="3325" customFormat="1" ht="13.5" x14ac:dyDescent="0.3"/>
    <row r="3326" customFormat="1" ht="13.5" x14ac:dyDescent="0.3"/>
    <row r="3327" customFormat="1" ht="13.5" x14ac:dyDescent="0.3"/>
    <row r="3328" customFormat="1" ht="13.5" x14ac:dyDescent="0.3"/>
    <row r="3329" customFormat="1" ht="13.5" x14ac:dyDescent="0.3"/>
    <row r="3330" customFormat="1" ht="13.5" x14ac:dyDescent="0.3"/>
    <row r="3331" customFormat="1" ht="13.5" x14ac:dyDescent="0.3"/>
    <row r="3332" customFormat="1" ht="13.5" x14ac:dyDescent="0.3"/>
    <row r="3333" customFormat="1" ht="13.5" x14ac:dyDescent="0.3"/>
    <row r="3334" customFormat="1" ht="13.5" x14ac:dyDescent="0.3"/>
    <row r="3335" customFormat="1" ht="13.5" x14ac:dyDescent="0.3"/>
    <row r="3336" customFormat="1" ht="13.5" x14ac:dyDescent="0.3"/>
    <row r="3337" customFormat="1" ht="13.5" x14ac:dyDescent="0.3"/>
    <row r="3338" customFormat="1" ht="13.5" x14ac:dyDescent="0.3"/>
    <row r="3339" customFormat="1" ht="13.5" x14ac:dyDescent="0.3"/>
    <row r="3340" customFormat="1" ht="13.5" x14ac:dyDescent="0.3"/>
    <row r="3341" customFormat="1" ht="13.5" x14ac:dyDescent="0.3"/>
    <row r="3342" customFormat="1" ht="13.5" x14ac:dyDescent="0.3"/>
    <row r="3343" customFormat="1" ht="13.5" x14ac:dyDescent="0.3"/>
    <row r="3344" customFormat="1" ht="13.5" x14ac:dyDescent="0.3"/>
    <row r="3345" customFormat="1" ht="13.5" x14ac:dyDescent="0.3"/>
    <row r="3346" customFormat="1" ht="13.5" x14ac:dyDescent="0.3"/>
    <row r="3347" customFormat="1" ht="13.5" x14ac:dyDescent="0.3"/>
    <row r="3348" customFormat="1" ht="13.5" x14ac:dyDescent="0.3"/>
    <row r="3349" customFormat="1" ht="13.5" x14ac:dyDescent="0.3"/>
    <row r="3350" customFormat="1" ht="13.5" x14ac:dyDescent="0.3"/>
    <row r="3351" customFormat="1" ht="13.5" x14ac:dyDescent="0.3"/>
    <row r="3352" customFormat="1" ht="13.5" x14ac:dyDescent="0.3"/>
    <row r="3353" customFormat="1" ht="13.5" x14ac:dyDescent="0.3"/>
    <row r="3354" customFormat="1" ht="13.5" x14ac:dyDescent="0.3"/>
    <row r="3355" customFormat="1" ht="13.5" x14ac:dyDescent="0.3"/>
    <row r="3356" customFormat="1" ht="13.5" x14ac:dyDescent="0.3"/>
    <row r="3357" customFormat="1" ht="13.5" x14ac:dyDescent="0.3"/>
    <row r="3358" customFormat="1" ht="13.5" x14ac:dyDescent="0.3"/>
    <row r="3359" customFormat="1" ht="13.5" x14ac:dyDescent="0.3"/>
    <row r="3360" customFormat="1" ht="13.5" x14ac:dyDescent="0.3"/>
    <row r="3361" customFormat="1" ht="13.5" x14ac:dyDescent="0.3"/>
    <row r="3362" customFormat="1" ht="13.5" x14ac:dyDescent="0.3"/>
    <row r="3363" customFormat="1" ht="13.5" x14ac:dyDescent="0.3"/>
    <row r="3364" customFormat="1" ht="13.5" x14ac:dyDescent="0.3"/>
    <row r="3365" customFormat="1" ht="13.5" x14ac:dyDescent="0.3"/>
    <row r="3366" customFormat="1" ht="13.5" x14ac:dyDescent="0.3"/>
    <row r="3367" customFormat="1" ht="13.5" x14ac:dyDescent="0.3"/>
    <row r="3368" customFormat="1" ht="13.5" x14ac:dyDescent="0.3"/>
    <row r="3369" customFormat="1" ht="13.5" x14ac:dyDescent="0.3"/>
    <row r="3370" customFormat="1" ht="13.5" x14ac:dyDescent="0.3"/>
    <row r="3371" customFormat="1" ht="13.5" x14ac:dyDescent="0.3"/>
    <row r="3372" customFormat="1" ht="13.5" x14ac:dyDescent="0.3"/>
    <row r="3373" customFormat="1" ht="13.5" x14ac:dyDescent="0.3"/>
    <row r="3374" customFormat="1" ht="13.5" x14ac:dyDescent="0.3"/>
    <row r="3375" customFormat="1" ht="13.5" x14ac:dyDescent="0.3"/>
    <row r="3376" customFormat="1" ht="13.5" x14ac:dyDescent="0.3"/>
    <row r="3377" customFormat="1" ht="13.5" x14ac:dyDescent="0.3"/>
    <row r="3378" customFormat="1" ht="13.5" x14ac:dyDescent="0.3"/>
    <row r="3379" customFormat="1" ht="13.5" x14ac:dyDescent="0.3"/>
    <row r="3380" customFormat="1" ht="13.5" x14ac:dyDescent="0.3"/>
    <row r="3381" customFormat="1" ht="13.5" x14ac:dyDescent="0.3"/>
    <row r="3382" customFormat="1" ht="13.5" x14ac:dyDescent="0.3"/>
    <row r="3383" customFormat="1" ht="13.5" x14ac:dyDescent="0.3"/>
    <row r="3384" customFormat="1" ht="13.5" x14ac:dyDescent="0.3"/>
    <row r="3385" customFormat="1" ht="13.5" x14ac:dyDescent="0.3"/>
    <row r="3386" customFormat="1" ht="13.5" x14ac:dyDescent="0.3"/>
    <row r="3387" customFormat="1" ht="13.5" x14ac:dyDescent="0.3"/>
    <row r="3388" customFormat="1" ht="13.5" x14ac:dyDescent="0.3"/>
    <row r="3389" customFormat="1" ht="13.5" x14ac:dyDescent="0.3"/>
    <row r="3390" customFormat="1" ht="13.5" x14ac:dyDescent="0.3"/>
    <row r="3391" customFormat="1" ht="13.5" x14ac:dyDescent="0.3"/>
    <row r="3392" customFormat="1" ht="13.5" x14ac:dyDescent="0.3"/>
    <row r="3393" customFormat="1" ht="13.5" x14ac:dyDescent="0.3"/>
    <row r="3394" customFormat="1" ht="13.5" x14ac:dyDescent="0.3"/>
    <row r="3395" customFormat="1" ht="13.5" x14ac:dyDescent="0.3"/>
    <row r="3396" customFormat="1" ht="13.5" x14ac:dyDescent="0.3"/>
    <row r="3397" customFormat="1" ht="13.5" x14ac:dyDescent="0.3"/>
    <row r="3398" customFormat="1" ht="13.5" x14ac:dyDescent="0.3"/>
    <row r="3399" customFormat="1" ht="13.5" x14ac:dyDescent="0.3"/>
    <row r="3400" customFormat="1" ht="13.5" x14ac:dyDescent="0.3"/>
    <row r="3401" customFormat="1" ht="13.5" x14ac:dyDescent="0.3"/>
    <row r="3402" customFormat="1" ht="13.5" x14ac:dyDescent="0.3"/>
    <row r="3403" customFormat="1" ht="13.5" x14ac:dyDescent="0.3"/>
    <row r="3404" customFormat="1" ht="13.5" x14ac:dyDescent="0.3"/>
    <row r="3405" customFormat="1" ht="13.5" x14ac:dyDescent="0.3"/>
    <row r="3406" customFormat="1" ht="13.5" x14ac:dyDescent="0.3"/>
    <row r="3407" customFormat="1" ht="13.5" x14ac:dyDescent="0.3"/>
    <row r="3408" customFormat="1" ht="13.5" x14ac:dyDescent="0.3"/>
    <row r="3409" customFormat="1" ht="13.5" x14ac:dyDescent="0.3"/>
    <row r="3410" customFormat="1" ht="13.5" x14ac:dyDescent="0.3"/>
    <row r="3411" customFormat="1" ht="13.5" x14ac:dyDescent="0.3"/>
    <row r="3412" customFormat="1" ht="13.5" x14ac:dyDescent="0.3"/>
    <row r="3413" customFormat="1" ht="13.5" x14ac:dyDescent="0.3"/>
    <row r="3414" customFormat="1" ht="13.5" x14ac:dyDescent="0.3"/>
    <row r="3415" customFormat="1" ht="13.5" x14ac:dyDescent="0.3"/>
    <row r="3416" customFormat="1" ht="13.5" x14ac:dyDescent="0.3"/>
    <row r="3417" customFormat="1" ht="13.5" x14ac:dyDescent="0.3"/>
    <row r="3418" customFormat="1" ht="13.5" x14ac:dyDescent="0.3"/>
    <row r="3419" customFormat="1" ht="13.5" x14ac:dyDescent="0.3"/>
    <row r="3420" customFormat="1" ht="13.5" x14ac:dyDescent="0.3"/>
    <row r="3421" customFormat="1" ht="13.5" x14ac:dyDescent="0.3"/>
    <row r="3422" customFormat="1" ht="13.5" x14ac:dyDescent="0.3"/>
    <row r="3423" customFormat="1" ht="13.5" x14ac:dyDescent="0.3"/>
    <row r="3424" customFormat="1" ht="13.5" x14ac:dyDescent="0.3"/>
    <row r="3425" customFormat="1" ht="13.5" x14ac:dyDescent="0.3"/>
    <row r="3426" customFormat="1" ht="13.5" x14ac:dyDescent="0.3"/>
    <row r="3427" customFormat="1" ht="13.5" x14ac:dyDescent="0.3"/>
    <row r="3428" customFormat="1" ht="13.5" x14ac:dyDescent="0.3"/>
    <row r="3429" customFormat="1" ht="13.5" x14ac:dyDescent="0.3"/>
    <row r="3430" customFormat="1" ht="13.5" x14ac:dyDescent="0.3"/>
    <row r="3431" customFormat="1" ht="13.5" x14ac:dyDescent="0.3"/>
    <row r="3432" customFormat="1" ht="13.5" x14ac:dyDescent="0.3"/>
    <row r="3433" customFormat="1" ht="13.5" x14ac:dyDescent="0.3"/>
    <row r="3434" customFormat="1" ht="13.5" x14ac:dyDescent="0.3"/>
    <row r="3435" customFormat="1" ht="13.5" x14ac:dyDescent="0.3"/>
    <row r="3436" customFormat="1" ht="13.5" x14ac:dyDescent="0.3"/>
    <row r="3437" customFormat="1" ht="13.5" x14ac:dyDescent="0.3"/>
    <row r="3438" customFormat="1" ht="13.5" x14ac:dyDescent="0.3"/>
    <row r="3439" customFormat="1" ht="13.5" x14ac:dyDescent="0.3"/>
    <row r="3440" customFormat="1" ht="13.5" x14ac:dyDescent="0.3"/>
    <row r="3441" customFormat="1" ht="13.5" x14ac:dyDescent="0.3"/>
    <row r="3442" customFormat="1" ht="13.5" x14ac:dyDescent="0.3"/>
    <row r="3443" customFormat="1" ht="13.5" x14ac:dyDescent="0.3"/>
    <row r="3444" customFormat="1" ht="13.5" x14ac:dyDescent="0.3"/>
    <row r="3445" customFormat="1" ht="13.5" x14ac:dyDescent="0.3"/>
    <row r="3446" customFormat="1" ht="13.5" x14ac:dyDescent="0.3"/>
    <row r="3447" customFormat="1" ht="13.5" x14ac:dyDescent="0.3"/>
    <row r="3448" customFormat="1" ht="13.5" x14ac:dyDescent="0.3"/>
    <row r="3449" customFormat="1" ht="13.5" x14ac:dyDescent="0.3"/>
    <row r="3450" customFormat="1" ht="13.5" x14ac:dyDescent="0.3"/>
    <row r="3451" customFormat="1" ht="13.5" x14ac:dyDescent="0.3"/>
    <row r="3452" customFormat="1" ht="13.5" x14ac:dyDescent="0.3"/>
    <row r="3453" customFormat="1" ht="13.5" x14ac:dyDescent="0.3"/>
    <row r="3454" customFormat="1" ht="13.5" x14ac:dyDescent="0.3"/>
    <row r="3455" customFormat="1" ht="13.5" x14ac:dyDescent="0.3"/>
    <row r="3456" customFormat="1" ht="13.5" x14ac:dyDescent="0.3"/>
    <row r="3457" customFormat="1" ht="13.5" x14ac:dyDescent="0.3"/>
    <row r="3458" customFormat="1" ht="13.5" x14ac:dyDescent="0.3"/>
    <row r="3459" customFormat="1" ht="13.5" x14ac:dyDescent="0.3"/>
    <row r="3460" customFormat="1" ht="13.5" x14ac:dyDescent="0.3"/>
    <row r="3461" customFormat="1" ht="13.5" x14ac:dyDescent="0.3"/>
    <row r="3462" customFormat="1" ht="13.5" x14ac:dyDescent="0.3"/>
    <row r="3463" customFormat="1" ht="13.5" x14ac:dyDescent="0.3"/>
    <row r="3464" customFormat="1" ht="13.5" x14ac:dyDescent="0.3"/>
    <row r="3465" customFormat="1" ht="13.5" x14ac:dyDescent="0.3"/>
    <row r="3466" customFormat="1" ht="13.5" x14ac:dyDescent="0.3"/>
    <row r="3467" customFormat="1" ht="13.5" x14ac:dyDescent="0.3"/>
    <row r="3468" customFormat="1" ht="13.5" x14ac:dyDescent="0.3"/>
    <row r="3469" customFormat="1" ht="13.5" x14ac:dyDescent="0.3"/>
    <row r="3470" customFormat="1" ht="13.5" x14ac:dyDescent="0.3"/>
    <row r="3471" customFormat="1" ht="13.5" x14ac:dyDescent="0.3"/>
    <row r="3472" customFormat="1" ht="13.5" x14ac:dyDescent="0.3"/>
    <row r="3473" customFormat="1" ht="13.5" x14ac:dyDescent="0.3"/>
    <row r="3474" customFormat="1" ht="13.5" x14ac:dyDescent="0.3"/>
    <row r="3475" customFormat="1" ht="13.5" x14ac:dyDescent="0.3"/>
    <row r="3476" customFormat="1" ht="13.5" x14ac:dyDescent="0.3"/>
    <row r="3477" customFormat="1" ht="13.5" x14ac:dyDescent="0.3"/>
    <row r="3478" customFormat="1" ht="13.5" x14ac:dyDescent="0.3"/>
    <row r="3479" customFormat="1" ht="13.5" x14ac:dyDescent="0.3"/>
    <row r="3480" customFormat="1" ht="13.5" x14ac:dyDescent="0.3"/>
    <row r="3481" customFormat="1" ht="13.5" x14ac:dyDescent="0.3"/>
    <row r="3482" customFormat="1" ht="13.5" x14ac:dyDescent="0.3"/>
    <row r="3483" customFormat="1" ht="13.5" x14ac:dyDescent="0.3"/>
    <row r="3484" customFormat="1" ht="13.5" x14ac:dyDescent="0.3"/>
    <row r="3485" customFormat="1" ht="13.5" x14ac:dyDescent="0.3"/>
    <row r="3486" customFormat="1" ht="13.5" x14ac:dyDescent="0.3"/>
    <row r="3487" customFormat="1" ht="13.5" x14ac:dyDescent="0.3"/>
    <row r="3488" customFormat="1" ht="13.5" x14ac:dyDescent="0.3"/>
    <row r="3489" customFormat="1" ht="13.5" x14ac:dyDescent="0.3"/>
    <row r="3490" customFormat="1" ht="13.5" x14ac:dyDescent="0.3"/>
    <row r="3491" customFormat="1" ht="13.5" x14ac:dyDescent="0.3"/>
    <row r="3492" customFormat="1" ht="13.5" x14ac:dyDescent="0.3"/>
    <row r="3493" customFormat="1" ht="13.5" x14ac:dyDescent="0.3"/>
    <row r="3494" customFormat="1" ht="13.5" x14ac:dyDescent="0.3"/>
    <row r="3495" customFormat="1" ht="13.5" x14ac:dyDescent="0.3"/>
    <row r="3496" customFormat="1" ht="13.5" x14ac:dyDescent="0.3"/>
    <row r="3497" customFormat="1" ht="13.5" x14ac:dyDescent="0.3"/>
    <row r="3498" customFormat="1" ht="13.5" x14ac:dyDescent="0.3"/>
    <row r="3499" customFormat="1" ht="13.5" x14ac:dyDescent="0.3"/>
    <row r="3500" customFormat="1" ht="13.5" x14ac:dyDescent="0.3"/>
    <row r="3501" customFormat="1" ht="13.5" x14ac:dyDescent="0.3"/>
    <row r="3502" customFormat="1" ht="13.5" x14ac:dyDescent="0.3"/>
    <row r="3503" customFormat="1" ht="13.5" x14ac:dyDescent="0.3"/>
    <row r="3504" customFormat="1" ht="13.5" x14ac:dyDescent="0.3"/>
    <row r="3505" customFormat="1" ht="13.5" x14ac:dyDescent="0.3"/>
    <row r="3506" customFormat="1" ht="13.5" x14ac:dyDescent="0.3"/>
    <row r="3507" customFormat="1" ht="13.5" x14ac:dyDescent="0.3"/>
    <row r="3508" customFormat="1" ht="13.5" x14ac:dyDescent="0.3"/>
    <row r="3509" customFormat="1" ht="13.5" x14ac:dyDescent="0.3"/>
    <row r="3510" customFormat="1" ht="13.5" x14ac:dyDescent="0.3"/>
    <row r="3511" customFormat="1" ht="13.5" x14ac:dyDescent="0.3"/>
    <row r="3512" customFormat="1" ht="13.5" x14ac:dyDescent="0.3"/>
    <row r="3513" customFormat="1" ht="13.5" x14ac:dyDescent="0.3"/>
    <row r="3514" customFormat="1" ht="13.5" x14ac:dyDescent="0.3"/>
    <row r="3515" customFormat="1" ht="13.5" x14ac:dyDescent="0.3"/>
    <row r="3516" customFormat="1" ht="13.5" x14ac:dyDescent="0.3"/>
    <row r="3517" customFormat="1" ht="13.5" x14ac:dyDescent="0.3"/>
    <row r="3518" customFormat="1" ht="13.5" x14ac:dyDescent="0.3"/>
    <row r="3519" customFormat="1" ht="13.5" x14ac:dyDescent="0.3"/>
    <row r="3520" customFormat="1" ht="13.5" x14ac:dyDescent="0.3"/>
    <row r="3521" customFormat="1" ht="13.5" x14ac:dyDescent="0.3"/>
    <row r="3522" customFormat="1" ht="13.5" x14ac:dyDescent="0.3"/>
    <row r="3523" customFormat="1" ht="13.5" x14ac:dyDescent="0.3"/>
    <row r="3524" customFormat="1" ht="13.5" x14ac:dyDescent="0.3"/>
    <row r="3525" customFormat="1" ht="13.5" x14ac:dyDescent="0.3"/>
    <row r="3526" customFormat="1" ht="13.5" x14ac:dyDescent="0.3"/>
    <row r="3527" customFormat="1" ht="13.5" x14ac:dyDescent="0.3"/>
    <row r="3528" customFormat="1" ht="13.5" x14ac:dyDescent="0.3"/>
    <row r="3529" customFormat="1" ht="13.5" x14ac:dyDescent="0.3"/>
    <row r="3530" customFormat="1" ht="13.5" x14ac:dyDescent="0.3"/>
    <row r="3531" customFormat="1" ht="13.5" x14ac:dyDescent="0.3"/>
    <row r="3532" customFormat="1" ht="13.5" x14ac:dyDescent="0.3"/>
    <row r="3533" customFormat="1" ht="13.5" x14ac:dyDescent="0.3"/>
    <row r="3534" customFormat="1" ht="13.5" x14ac:dyDescent="0.3"/>
    <row r="3535" customFormat="1" ht="13.5" x14ac:dyDescent="0.3"/>
    <row r="3536" customFormat="1" ht="13.5" x14ac:dyDescent="0.3"/>
    <row r="3537" customFormat="1" ht="13.5" x14ac:dyDescent="0.3"/>
    <row r="3538" customFormat="1" ht="13.5" x14ac:dyDescent="0.3"/>
    <row r="3539" customFormat="1" ht="13.5" x14ac:dyDescent="0.3"/>
    <row r="3540" customFormat="1" ht="13.5" x14ac:dyDescent="0.3"/>
    <row r="3541" customFormat="1" ht="13.5" x14ac:dyDescent="0.3"/>
    <row r="3542" customFormat="1" ht="13.5" x14ac:dyDescent="0.3"/>
    <row r="3543" customFormat="1" ht="13.5" x14ac:dyDescent="0.3"/>
    <row r="3544" customFormat="1" ht="13.5" x14ac:dyDescent="0.3"/>
    <row r="3545" customFormat="1" ht="13.5" x14ac:dyDescent="0.3"/>
    <row r="3546" customFormat="1" ht="13.5" x14ac:dyDescent="0.3"/>
    <row r="3547" customFormat="1" ht="13.5" x14ac:dyDescent="0.3"/>
    <row r="3548" customFormat="1" ht="13.5" x14ac:dyDescent="0.3"/>
    <row r="3549" customFormat="1" ht="13.5" x14ac:dyDescent="0.3"/>
    <row r="3550" customFormat="1" ht="13.5" x14ac:dyDescent="0.3"/>
    <row r="3551" customFormat="1" ht="13.5" x14ac:dyDescent="0.3"/>
    <row r="3552" customFormat="1" ht="13.5" x14ac:dyDescent="0.3"/>
    <row r="3553" customFormat="1" ht="13.5" x14ac:dyDescent="0.3"/>
    <row r="3554" customFormat="1" ht="13.5" x14ac:dyDescent="0.3"/>
    <row r="3555" customFormat="1" ht="13.5" x14ac:dyDescent="0.3"/>
    <row r="3556" customFormat="1" ht="13.5" x14ac:dyDescent="0.3"/>
    <row r="3557" customFormat="1" ht="13.5" x14ac:dyDescent="0.3"/>
    <row r="3558" customFormat="1" ht="13.5" x14ac:dyDescent="0.3"/>
    <row r="3559" customFormat="1" ht="13.5" x14ac:dyDescent="0.3"/>
    <row r="3560" customFormat="1" ht="13.5" x14ac:dyDescent="0.3"/>
    <row r="3561" customFormat="1" ht="13.5" x14ac:dyDescent="0.3"/>
    <row r="3562" customFormat="1" ht="13.5" x14ac:dyDescent="0.3"/>
    <row r="3563" customFormat="1" ht="13.5" x14ac:dyDescent="0.3"/>
    <row r="3564" customFormat="1" ht="13.5" x14ac:dyDescent="0.3"/>
    <row r="3565" customFormat="1" ht="13.5" x14ac:dyDescent="0.3"/>
    <row r="3566" customFormat="1" ht="13.5" x14ac:dyDescent="0.3"/>
    <row r="3567" customFormat="1" ht="13.5" x14ac:dyDescent="0.3"/>
    <row r="3568" customFormat="1" ht="13.5" x14ac:dyDescent="0.3"/>
    <row r="3569" customFormat="1" ht="13.5" x14ac:dyDescent="0.3"/>
    <row r="3570" customFormat="1" ht="13.5" x14ac:dyDescent="0.3"/>
    <row r="3571" customFormat="1" ht="13.5" x14ac:dyDescent="0.3"/>
    <row r="3572" customFormat="1" ht="13.5" x14ac:dyDescent="0.3"/>
    <row r="3573" customFormat="1" ht="13.5" x14ac:dyDescent="0.3"/>
    <row r="3574" customFormat="1" ht="13.5" x14ac:dyDescent="0.3"/>
    <row r="3575" customFormat="1" ht="13.5" x14ac:dyDescent="0.3"/>
    <row r="3576" customFormat="1" ht="13.5" x14ac:dyDescent="0.3"/>
    <row r="3577" customFormat="1" ht="13.5" x14ac:dyDescent="0.3"/>
    <row r="3578" customFormat="1" ht="13.5" x14ac:dyDescent="0.3"/>
    <row r="3579" customFormat="1" ht="13.5" x14ac:dyDescent="0.3"/>
    <row r="3580" customFormat="1" ht="13.5" x14ac:dyDescent="0.3"/>
    <row r="3581" customFormat="1" ht="13.5" x14ac:dyDescent="0.3"/>
    <row r="3582" customFormat="1" ht="13.5" x14ac:dyDescent="0.3"/>
    <row r="3583" customFormat="1" ht="13.5" x14ac:dyDescent="0.3"/>
    <row r="3584" customFormat="1" ht="13.5" x14ac:dyDescent="0.3"/>
    <row r="3585" customFormat="1" ht="13.5" x14ac:dyDescent="0.3"/>
    <row r="3586" customFormat="1" ht="13.5" x14ac:dyDescent="0.3"/>
    <row r="3587" customFormat="1" ht="13.5" x14ac:dyDescent="0.3"/>
    <row r="3588" customFormat="1" ht="13.5" x14ac:dyDescent="0.3"/>
    <row r="3589" customFormat="1" ht="13.5" x14ac:dyDescent="0.3"/>
    <row r="3590" customFormat="1" ht="13.5" x14ac:dyDescent="0.3"/>
    <row r="3591" customFormat="1" ht="13.5" x14ac:dyDescent="0.3"/>
    <row r="3592" customFormat="1" ht="13.5" x14ac:dyDescent="0.3"/>
    <row r="3593" customFormat="1" ht="13.5" x14ac:dyDescent="0.3"/>
    <row r="3594" customFormat="1" ht="13.5" x14ac:dyDescent="0.3"/>
    <row r="3595" customFormat="1" ht="13.5" x14ac:dyDescent="0.3"/>
    <row r="3596" customFormat="1" ht="13.5" x14ac:dyDescent="0.3"/>
    <row r="3597" customFormat="1" ht="13.5" x14ac:dyDescent="0.3"/>
    <row r="3598" customFormat="1" ht="13.5" x14ac:dyDescent="0.3"/>
    <row r="3599" customFormat="1" ht="13.5" x14ac:dyDescent="0.3"/>
    <row r="3600" customFormat="1" ht="13.5" x14ac:dyDescent="0.3"/>
    <row r="3601" customFormat="1" ht="13.5" x14ac:dyDescent="0.3"/>
    <row r="3602" customFormat="1" ht="13.5" x14ac:dyDescent="0.3"/>
    <row r="3603" customFormat="1" ht="13.5" x14ac:dyDescent="0.3"/>
    <row r="3604" customFormat="1" ht="13.5" x14ac:dyDescent="0.3"/>
    <row r="3605" customFormat="1" ht="13.5" x14ac:dyDescent="0.3"/>
    <row r="3606" customFormat="1" ht="13.5" x14ac:dyDescent="0.3"/>
    <row r="3607" customFormat="1" ht="13.5" x14ac:dyDescent="0.3"/>
    <row r="3608" customFormat="1" ht="13.5" x14ac:dyDescent="0.3"/>
    <row r="3609" customFormat="1" ht="13.5" x14ac:dyDescent="0.3"/>
    <row r="3610" customFormat="1" ht="13.5" x14ac:dyDescent="0.3"/>
    <row r="3611" customFormat="1" ht="13.5" x14ac:dyDescent="0.3"/>
    <row r="3612" customFormat="1" ht="13.5" x14ac:dyDescent="0.3"/>
    <row r="3613" customFormat="1" ht="13.5" x14ac:dyDescent="0.3"/>
    <row r="3614" customFormat="1" ht="13.5" x14ac:dyDescent="0.3"/>
    <row r="3615" customFormat="1" ht="13.5" x14ac:dyDescent="0.3"/>
    <row r="3616" customFormat="1" ht="13.5" x14ac:dyDescent="0.3"/>
    <row r="3617" customFormat="1" ht="13.5" x14ac:dyDescent="0.3"/>
    <row r="3618" customFormat="1" ht="13.5" x14ac:dyDescent="0.3"/>
    <row r="3619" customFormat="1" ht="13.5" x14ac:dyDescent="0.3"/>
    <row r="3620" customFormat="1" ht="13.5" x14ac:dyDescent="0.3"/>
    <row r="3621" customFormat="1" ht="13.5" x14ac:dyDescent="0.3"/>
    <row r="3622" customFormat="1" ht="13.5" x14ac:dyDescent="0.3"/>
    <row r="3623" customFormat="1" ht="13.5" x14ac:dyDescent="0.3"/>
    <row r="3624" customFormat="1" ht="13.5" x14ac:dyDescent="0.3"/>
    <row r="3625" customFormat="1" ht="13.5" x14ac:dyDescent="0.3"/>
    <row r="3626" customFormat="1" ht="13.5" x14ac:dyDescent="0.3"/>
    <row r="3627" customFormat="1" ht="13.5" x14ac:dyDescent="0.3"/>
    <row r="3628" customFormat="1" ht="13.5" x14ac:dyDescent="0.3"/>
    <row r="3629" customFormat="1" ht="13.5" x14ac:dyDescent="0.3"/>
    <row r="3630" customFormat="1" ht="13.5" x14ac:dyDescent="0.3"/>
    <row r="3631" customFormat="1" ht="13.5" x14ac:dyDescent="0.3"/>
    <row r="3632" customFormat="1" ht="13.5" x14ac:dyDescent="0.3"/>
    <row r="3633" customFormat="1" ht="13.5" x14ac:dyDescent="0.3"/>
    <row r="3634" customFormat="1" ht="13.5" x14ac:dyDescent="0.3"/>
    <row r="3635" customFormat="1" ht="13.5" x14ac:dyDescent="0.3"/>
    <row r="3636" customFormat="1" ht="13.5" x14ac:dyDescent="0.3"/>
    <row r="3637" customFormat="1" ht="13.5" x14ac:dyDescent="0.3"/>
    <row r="3638" customFormat="1" ht="13.5" x14ac:dyDescent="0.3"/>
    <row r="3639" customFormat="1" ht="13.5" x14ac:dyDescent="0.3"/>
    <row r="3640" customFormat="1" ht="13.5" x14ac:dyDescent="0.3"/>
    <row r="3641" customFormat="1" ht="13.5" x14ac:dyDescent="0.3"/>
    <row r="3642" customFormat="1" ht="13.5" x14ac:dyDescent="0.3"/>
    <row r="3643" customFormat="1" ht="13.5" x14ac:dyDescent="0.3"/>
    <row r="3644" customFormat="1" ht="13.5" x14ac:dyDescent="0.3"/>
    <row r="3645" customFormat="1" ht="13.5" x14ac:dyDescent="0.3"/>
    <row r="3646" customFormat="1" ht="13.5" x14ac:dyDescent="0.3"/>
    <row r="3647" customFormat="1" ht="13.5" x14ac:dyDescent="0.3"/>
    <row r="3648" customFormat="1" ht="13.5" x14ac:dyDescent="0.3"/>
    <row r="3649" customFormat="1" ht="13.5" x14ac:dyDescent="0.3"/>
    <row r="3650" customFormat="1" ht="13.5" x14ac:dyDescent="0.3"/>
    <row r="3651" customFormat="1" ht="13.5" x14ac:dyDescent="0.3"/>
    <row r="3652" customFormat="1" ht="13.5" x14ac:dyDescent="0.3"/>
    <row r="3653" customFormat="1" ht="13.5" x14ac:dyDescent="0.3"/>
    <row r="3654" customFormat="1" ht="13.5" x14ac:dyDescent="0.3"/>
    <row r="3655" customFormat="1" ht="13.5" x14ac:dyDescent="0.3"/>
    <row r="3656" customFormat="1" ht="13.5" x14ac:dyDescent="0.3"/>
    <row r="3657" customFormat="1" ht="13.5" x14ac:dyDescent="0.3"/>
    <row r="3658" customFormat="1" ht="13.5" x14ac:dyDescent="0.3"/>
    <row r="3659" customFormat="1" ht="13.5" x14ac:dyDescent="0.3"/>
    <row r="3660" customFormat="1" ht="13.5" x14ac:dyDescent="0.3"/>
    <row r="3661" customFormat="1" ht="13.5" x14ac:dyDescent="0.3"/>
    <row r="3662" customFormat="1" ht="13.5" x14ac:dyDescent="0.3"/>
    <row r="3663" customFormat="1" ht="13.5" x14ac:dyDescent="0.3"/>
    <row r="3664" customFormat="1" ht="13.5" x14ac:dyDescent="0.3"/>
    <row r="3665" customFormat="1" ht="13.5" x14ac:dyDescent="0.3"/>
    <row r="3666" customFormat="1" ht="13.5" x14ac:dyDescent="0.3"/>
    <row r="3667" customFormat="1" ht="13.5" x14ac:dyDescent="0.3"/>
    <row r="3668" customFormat="1" ht="13.5" x14ac:dyDescent="0.3"/>
    <row r="3669" customFormat="1" ht="13.5" x14ac:dyDescent="0.3"/>
    <row r="3670" customFormat="1" ht="13.5" x14ac:dyDescent="0.3"/>
    <row r="3671" customFormat="1" ht="13.5" x14ac:dyDescent="0.3"/>
    <row r="3672" customFormat="1" ht="13.5" x14ac:dyDescent="0.3"/>
    <row r="3673" customFormat="1" ht="13.5" x14ac:dyDescent="0.3"/>
    <row r="3674" customFormat="1" ht="13.5" x14ac:dyDescent="0.3"/>
    <row r="3675" customFormat="1" ht="13.5" x14ac:dyDescent="0.3"/>
    <row r="3676" customFormat="1" ht="13.5" x14ac:dyDescent="0.3"/>
    <row r="3677" customFormat="1" ht="13.5" x14ac:dyDescent="0.3"/>
    <row r="3678" customFormat="1" ht="13.5" x14ac:dyDescent="0.3"/>
    <row r="3679" customFormat="1" ht="13.5" x14ac:dyDescent="0.3"/>
    <row r="3680" customFormat="1" ht="13.5" x14ac:dyDescent="0.3"/>
    <row r="3681" customFormat="1" ht="13.5" x14ac:dyDescent="0.3"/>
    <row r="3682" customFormat="1" ht="13.5" x14ac:dyDescent="0.3"/>
    <row r="3683" customFormat="1" ht="13.5" x14ac:dyDescent="0.3"/>
    <row r="3684" customFormat="1" ht="13.5" x14ac:dyDescent="0.3"/>
    <row r="3685" customFormat="1" ht="13.5" x14ac:dyDescent="0.3"/>
    <row r="3686" customFormat="1" ht="13.5" x14ac:dyDescent="0.3"/>
    <row r="3687" customFormat="1" ht="13.5" x14ac:dyDescent="0.3"/>
    <row r="3688" customFormat="1" ht="13.5" x14ac:dyDescent="0.3"/>
    <row r="3689" customFormat="1" ht="13.5" x14ac:dyDescent="0.3"/>
    <row r="3690" customFormat="1" ht="13.5" x14ac:dyDescent="0.3"/>
    <row r="3691" customFormat="1" ht="13.5" x14ac:dyDescent="0.3"/>
    <row r="3692" customFormat="1" ht="13.5" x14ac:dyDescent="0.3"/>
    <row r="3693" customFormat="1" ht="13.5" x14ac:dyDescent="0.3"/>
    <row r="3694" customFormat="1" ht="13.5" x14ac:dyDescent="0.3"/>
    <row r="3695" customFormat="1" ht="13.5" x14ac:dyDescent="0.3"/>
    <row r="3696" customFormat="1" ht="13.5" x14ac:dyDescent="0.3"/>
    <row r="3697" customFormat="1" ht="13.5" x14ac:dyDescent="0.3"/>
    <row r="3698" customFormat="1" ht="13.5" x14ac:dyDescent="0.3"/>
    <row r="3699" customFormat="1" ht="13.5" x14ac:dyDescent="0.3"/>
    <row r="3700" customFormat="1" ht="13.5" x14ac:dyDescent="0.3"/>
    <row r="3701" customFormat="1" ht="13.5" x14ac:dyDescent="0.3"/>
    <row r="3702" customFormat="1" ht="13.5" x14ac:dyDescent="0.3"/>
    <row r="3703" customFormat="1" ht="13.5" x14ac:dyDescent="0.3"/>
    <row r="3704" customFormat="1" ht="13.5" x14ac:dyDescent="0.3"/>
    <row r="3705" customFormat="1" ht="13.5" x14ac:dyDescent="0.3"/>
    <row r="3706" customFormat="1" ht="13.5" x14ac:dyDescent="0.3"/>
    <row r="3707" customFormat="1" ht="13.5" x14ac:dyDescent="0.3"/>
    <row r="3708" customFormat="1" ht="13.5" x14ac:dyDescent="0.3"/>
    <row r="3709" customFormat="1" ht="13.5" x14ac:dyDescent="0.3"/>
    <row r="3710" customFormat="1" ht="13.5" x14ac:dyDescent="0.3"/>
    <row r="3711" customFormat="1" ht="13.5" x14ac:dyDescent="0.3"/>
    <row r="3712" customFormat="1" ht="13.5" x14ac:dyDescent="0.3"/>
    <row r="3713" customFormat="1" ht="13.5" x14ac:dyDescent="0.3"/>
    <row r="3714" customFormat="1" ht="13.5" x14ac:dyDescent="0.3"/>
    <row r="3715" customFormat="1" ht="13.5" x14ac:dyDescent="0.3"/>
    <row r="3716" customFormat="1" ht="13.5" x14ac:dyDescent="0.3"/>
    <row r="3717" customFormat="1" ht="13.5" x14ac:dyDescent="0.3"/>
    <row r="3718" customFormat="1" ht="13.5" x14ac:dyDescent="0.3"/>
    <row r="3719" customFormat="1" ht="13.5" x14ac:dyDescent="0.3"/>
    <row r="3720" customFormat="1" ht="13.5" x14ac:dyDescent="0.3"/>
    <row r="3721" customFormat="1" ht="13.5" x14ac:dyDescent="0.3"/>
    <row r="3722" customFormat="1" ht="13.5" x14ac:dyDescent="0.3"/>
    <row r="3723" customFormat="1" ht="13.5" x14ac:dyDescent="0.3"/>
    <row r="3724" customFormat="1" ht="13.5" x14ac:dyDescent="0.3"/>
    <row r="3725" customFormat="1" ht="13.5" x14ac:dyDescent="0.3"/>
    <row r="3726" customFormat="1" ht="13.5" x14ac:dyDescent="0.3"/>
    <row r="3727" customFormat="1" ht="13.5" x14ac:dyDescent="0.3"/>
    <row r="3728" customFormat="1" ht="13.5" x14ac:dyDescent="0.3"/>
    <row r="3729" customFormat="1" ht="13.5" x14ac:dyDescent="0.3"/>
    <row r="3730" customFormat="1" ht="13.5" x14ac:dyDescent="0.3"/>
    <row r="3731" customFormat="1" ht="13.5" x14ac:dyDescent="0.3"/>
    <row r="3732" customFormat="1" ht="13.5" x14ac:dyDescent="0.3"/>
    <row r="3733" customFormat="1" ht="13.5" x14ac:dyDescent="0.3"/>
    <row r="3734" customFormat="1" ht="13.5" x14ac:dyDescent="0.3"/>
    <row r="3735" customFormat="1" ht="13.5" x14ac:dyDescent="0.3"/>
    <row r="3736" customFormat="1" ht="13.5" x14ac:dyDescent="0.3"/>
    <row r="3737" customFormat="1" ht="13.5" x14ac:dyDescent="0.3"/>
    <row r="3738" customFormat="1" ht="13.5" x14ac:dyDescent="0.3"/>
    <row r="3739" customFormat="1" ht="13.5" x14ac:dyDescent="0.3"/>
    <row r="3740" customFormat="1" ht="13.5" x14ac:dyDescent="0.3"/>
    <row r="3741" customFormat="1" ht="13.5" x14ac:dyDescent="0.3"/>
    <row r="3742" customFormat="1" ht="13.5" x14ac:dyDescent="0.3"/>
    <row r="3743" customFormat="1" ht="13.5" x14ac:dyDescent="0.3"/>
    <row r="3744" customFormat="1" ht="13.5" x14ac:dyDescent="0.3"/>
    <row r="3745" customFormat="1" ht="13.5" x14ac:dyDescent="0.3"/>
    <row r="3746" customFormat="1" ht="13.5" x14ac:dyDescent="0.3"/>
    <row r="3747" customFormat="1" ht="13.5" x14ac:dyDescent="0.3"/>
    <row r="3748" customFormat="1" ht="13.5" x14ac:dyDescent="0.3"/>
    <row r="3749" customFormat="1" ht="13.5" x14ac:dyDescent="0.3"/>
    <row r="3750" customFormat="1" ht="13.5" x14ac:dyDescent="0.3"/>
    <row r="3751" customFormat="1" ht="13.5" x14ac:dyDescent="0.3"/>
    <row r="3752" customFormat="1" ht="13.5" x14ac:dyDescent="0.3"/>
    <row r="3753" customFormat="1" ht="13.5" x14ac:dyDescent="0.3"/>
    <row r="3754" customFormat="1" ht="13.5" x14ac:dyDescent="0.3"/>
    <row r="3755" customFormat="1" ht="13.5" x14ac:dyDescent="0.3"/>
    <row r="3756" customFormat="1" ht="13.5" x14ac:dyDescent="0.3"/>
    <row r="3757" customFormat="1" ht="13.5" x14ac:dyDescent="0.3"/>
    <row r="3758" customFormat="1" ht="13.5" x14ac:dyDescent="0.3"/>
    <row r="3759" customFormat="1" ht="13.5" x14ac:dyDescent="0.3"/>
    <row r="3760" customFormat="1" ht="13.5" x14ac:dyDescent="0.3"/>
    <row r="3761" customFormat="1" ht="13.5" x14ac:dyDescent="0.3"/>
    <row r="3762" customFormat="1" ht="13.5" x14ac:dyDescent="0.3"/>
    <row r="3763" customFormat="1" ht="13.5" x14ac:dyDescent="0.3"/>
    <row r="3764" customFormat="1" ht="13.5" x14ac:dyDescent="0.3"/>
    <row r="3765" customFormat="1" ht="13.5" x14ac:dyDescent="0.3"/>
    <row r="3766" customFormat="1" ht="13.5" x14ac:dyDescent="0.3"/>
    <row r="3767" customFormat="1" ht="13.5" x14ac:dyDescent="0.3"/>
    <row r="3768" customFormat="1" ht="13.5" x14ac:dyDescent="0.3"/>
    <row r="3769" customFormat="1" ht="13.5" x14ac:dyDescent="0.3"/>
    <row r="3770" customFormat="1" ht="13.5" x14ac:dyDescent="0.3"/>
    <row r="3771" customFormat="1" ht="13.5" x14ac:dyDescent="0.3"/>
    <row r="3772" customFormat="1" ht="13.5" x14ac:dyDescent="0.3"/>
    <row r="3773" customFormat="1" ht="13.5" x14ac:dyDescent="0.3"/>
    <row r="3774" customFormat="1" ht="13.5" x14ac:dyDescent="0.3"/>
    <row r="3775" customFormat="1" ht="13.5" x14ac:dyDescent="0.3"/>
    <row r="3776" customFormat="1" ht="13.5" x14ac:dyDescent="0.3"/>
    <row r="3777" customFormat="1" ht="13.5" x14ac:dyDescent="0.3"/>
    <row r="3778" customFormat="1" ht="13.5" x14ac:dyDescent="0.3"/>
    <row r="3779" customFormat="1" ht="13.5" x14ac:dyDescent="0.3"/>
    <row r="3780" customFormat="1" ht="13.5" x14ac:dyDescent="0.3"/>
    <row r="3781" customFormat="1" ht="13.5" x14ac:dyDescent="0.3"/>
    <row r="3782" customFormat="1" ht="13.5" x14ac:dyDescent="0.3"/>
    <row r="3783" customFormat="1" ht="13.5" x14ac:dyDescent="0.3"/>
    <row r="3784" customFormat="1" ht="13.5" x14ac:dyDescent="0.3"/>
    <row r="3785" customFormat="1" ht="13.5" x14ac:dyDescent="0.3"/>
    <row r="3786" customFormat="1" ht="13.5" x14ac:dyDescent="0.3"/>
    <row r="3787" customFormat="1" ht="13.5" x14ac:dyDescent="0.3"/>
    <row r="3788" customFormat="1" ht="13.5" x14ac:dyDescent="0.3"/>
    <row r="3789" customFormat="1" ht="13.5" x14ac:dyDescent="0.3"/>
    <row r="3790" customFormat="1" ht="13.5" x14ac:dyDescent="0.3"/>
    <row r="3791" customFormat="1" ht="13.5" x14ac:dyDescent="0.3"/>
    <row r="3792" customFormat="1" ht="13.5" x14ac:dyDescent="0.3"/>
    <row r="3793" customFormat="1" ht="13.5" x14ac:dyDescent="0.3"/>
    <row r="3794" customFormat="1" ht="13.5" x14ac:dyDescent="0.3"/>
    <row r="3795" customFormat="1" ht="13.5" x14ac:dyDescent="0.3"/>
    <row r="3796" customFormat="1" ht="13.5" x14ac:dyDescent="0.3"/>
    <row r="3797" customFormat="1" ht="13.5" x14ac:dyDescent="0.3"/>
    <row r="3798" customFormat="1" ht="13.5" x14ac:dyDescent="0.3"/>
    <row r="3799" customFormat="1" ht="13.5" x14ac:dyDescent="0.3"/>
    <row r="3800" customFormat="1" ht="13.5" x14ac:dyDescent="0.3"/>
    <row r="3801" customFormat="1" ht="13.5" x14ac:dyDescent="0.3"/>
    <row r="3802" customFormat="1" ht="13.5" x14ac:dyDescent="0.3"/>
    <row r="3803" customFormat="1" ht="13.5" x14ac:dyDescent="0.3"/>
    <row r="3804" customFormat="1" ht="13.5" x14ac:dyDescent="0.3"/>
    <row r="3805" customFormat="1" ht="13.5" x14ac:dyDescent="0.3"/>
    <row r="3806" customFormat="1" ht="13.5" x14ac:dyDescent="0.3"/>
    <row r="3807" customFormat="1" ht="13.5" x14ac:dyDescent="0.3"/>
    <row r="3808" customFormat="1" ht="13.5" x14ac:dyDescent="0.3"/>
    <row r="3809" customFormat="1" ht="13.5" x14ac:dyDescent="0.3"/>
    <row r="3810" customFormat="1" ht="13.5" x14ac:dyDescent="0.3"/>
    <row r="3811" customFormat="1" ht="13.5" x14ac:dyDescent="0.3"/>
    <row r="3812" customFormat="1" ht="13.5" x14ac:dyDescent="0.3"/>
    <row r="3813" customFormat="1" ht="13.5" x14ac:dyDescent="0.3"/>
    <row r="3814" customFormat="1" ht="13.5" x14ac:dyDescent="0.3"/>
    <row r="3815" customFormat="1" ht="13.5" x14ac:dyDescent="0.3"/>
    <row r="3816" customFormat="1" ht="13.5" x14ac:dyDescent="0.3"/>
    <row r="3817" customFormat="1" ht="13.5" x14ac:dyDescent="0.3"/>
    <row r="3818" customFormat="1" ht="13.5" x14ac:dyDescent="0.3"/>
    <row r="3819" customFormat="1" ht="13.5" x14ac:dyDescent="0.3"/>
    <row r="3820" customFormat="1" ht="13.5" x14ac:dyDescent="0.3"/>
    <row r="3821" customFormat="1" ht="13.5" x14ac:dyDescent="0.3"/>
    <row r="3822" customFormat="1" ht="13.5" x14ac:dyDescent="0.3"/>
    <row r="3823" customFormat="1" ht="13.5" x14ac:dyDescent="0.3"/>
    <row r="3824" customFormat="1" ht="13.5" x14ac:dyDescent="0.3"/>
    <row r="3825" customFormat="1" ht="13.5" x14ac:dyDescent="0.3"/>
    <row r="3826" customFormat="1" ht="13.5" x14ac:dyDescent="0.3"/>
    <row r="3827" customFormat="1" ht="13.5" x14ac:dyDescent="0.3"/>
    <row r="3828" customFormat="1" ht="13.5" x14ac:dyDescent="0.3"/>
    <row r="3829" customFormat="1" ht="13.5" x14ac:dyDescent="0.3"/>
    <row r="3830" customFormat="1" ht="13.5" x14ac:dyDescent="0.3"/>
    <row r="3831" customFormat="1" ht="13.5" x14ac:dyDescent="0.3"/>
    <row r="3832" customFormat="1" ht="13.5" x14ac:dyDescent="0.3"/>
    <row r="3833" customFormat="1" ht="13.5" x14ac:dyDescent="0.3"/>
    <row r="3834" customFormat="1" ht="13.5" x14ac:dyDescent="0.3"/>
    <row r="3835" customFormat="1" ht="13.5" x14ac:dyDescent="0.3"/>
    <row r="3836" customFormat="1" ht="13.5" x14ac:dyDescent="0.3"/>
    <row r="3837" customFormat="1" ht="13.5" x14ac:dyDescent="0.3"/>
    <row r="3838" customFormat="1" ht="13.5" x14ac:dyDescent="0.3"/>
    <row r="3839" customFormat="1" ht="13.5" x14ac:dyDescent="0.3"/>
    <row r="3840" customFormat="1" ht="13.5" x14ac:dyDescent="0.3"/>
    <row r="3841" customFormat="1" ht="13.5" x14ac:dyDescent="0.3"/>
    <row r="3842" customFormat="1" ht="13.5" x14ac:dyDescent="0.3"/>
    <row r="3843" customFormat="1" ht="13.5" x14ac:dyDescent="0.3"/>
    <row r="3844" customFormat="1" ht="13.5" x14ac:dyDescent="0.3"/>
    <row r="3845" customFormat="1" ht="13.5" x14ac:dyDescent="0.3"/>
    <row r="3846" customFormat="1" ht="13.5" x14ac:dyDescent="0.3"/>
    <row r="3847" customFormat="1" ht="13.5" x14ac:dyDescent="0.3"/>
    <row r="3848" customFormat="1" ht="13.5" x14ac:dyDescent="0.3"/>
    <row r="3849" customFormat="1" ht="13.5" x14ac:dyDescent="0.3"/>
    <row r="3850" customFormat="1" ht="13.5" x14ac:dyDescent="0.3"/>
    <row r="3851" customFormat="1" ht="13.5" x14ac:dyDescent="0.3"/>
    <row r="3852" customFormat="1" ht="13.5" x14ac:dyDescent="0.3"/>
    <row r="3853" customFormat="1" ht="13.5" x14ac:dyDescent="0.3"/>
    <row r="3854" customFormat="1" ht="13.5" x14ac:dyDescent="0.3"/>
    <row r="3855" customFormat="1" ht="13.5" x14ac:dyDescent="0.3"/>
    <row r="3856" customFormat="1" ht="13.5" x14ac:dyDescent="0.3"/>
    <row r="3857" customFormat="1" ht="13.5" x14ac:dyDescent="0.3"/>
    <row r="3858" customFormat="1" ht="13.5" x14ac:dyDescent="0.3"/>
    <row r="3859" customFormat="1" ht="13.5" x14ac:dyDescent="0.3"/>
    <row r="3860" customFormat="1" ht="13.5" x14ac:dyDescent="0.3"/>
    <row r="3861" customFormat="1" ht="13.5" x14ac:dyDescent="0.3"/>
    <row r="3862" customFormat="1" ht="13.5" x14ac:dyDescent="0.3"/>
    <row r="3863" customFormat="1" ht="13.5" x14ac:dyDescent="0.3"/>
    <row r="3864" customFormat="1" ht="13.5" x14ac:dyDescent="0.3"/>
    <row r="3865" customFormat="1" ht="13.5" x14ac:dyDescent="0.3"/>
    <row r="3866" customFormat="1" ht="13.5" x14ac:dyDescent="0.3"/>
    <row r="3867" customFormat="1" ht="13.5" x14ac:dyDescent="0.3"/>
    <row r="3868" customFormat="1" ht="13.5" x14ac:dyDescent="0.3"/>
    <row r="3869" customFormat="1" ht="13.5" x14ac:dyDescent="0.3"/>
    <row r="3870" customFormat="1" ht="13.5" x14ac:dyDescent="0.3"/>
    <row r="3871" customFormat="1" ht="13.5" x14ac:dyDescent="0.3"/>
    <row r="3872" customFormat="1" ht="13.5" x14ac:dyDescent="0.3"/>
    <row r="3873" customFormat="1" ht="13.5" x14ac:dyDescent="0.3"/>
    <row r="3874" customFormat="1" ht="13.5" x14ac:dyDescent="0.3"/>
    <row r="3875" customFormat="1" ht="13.5" x14ac:dyDescent="0.3"/>
    <row r="3876" customFormat="1" ht="13.5" x14ac:dyDescent="0.3"/>
    <row r="3877" customFormat="1" ht="13.5" x14ac:dyDescent="0.3"/>
    <row r="3878" customFormat="1" ht="13.5" x14ac:dyDescent="0.3"/>
    <row r="3879" customFormat="1" ht="13.5" x14ac:dyDescent="0.3"/>
    <row r="3880" customFormat="1" ht="13.5" x14ac:dyDescent="0.3"/>
    <row r="3881" customFormat="1" ht="13.5" x14ac:dyDescent="0.3"/>
    <row r="3882" customFormat="1" ht="13.5" x14ac:dyDescent="0.3"/>
    <row r="3883" customFormat="1" ht="13.5" x14ac:dyDescent="0.3"/>
    <row r="3884" customFormat="1" ht="13.5" x14ac:dyDescent="0.3"/>
    <row r="3885" customFormat="1" ht="13.5" x14ac:dyDescent="0.3"/>
    <row r="3886" customFormat="1" ht="13.5" x14ac:dyDescent="0.3"/>
    <row r="3887" customFormat="1" ht="13.5" x14ac:dyDescent="0.3"/>
    <row r="3888" customFormat="1" ht="13.5" x14ac:dyDescent="0.3"/>
    <row r="3889" customFormat="1" ht="13.5" x14ac:dyDescent="0.3"/>
    <row r="3890" customFormat="1" ht="13.5" x14ac:dyDescent="0.3"/>
    <row r="3891" customFormat="1" ht="13.5" x14ac:dyDescent="0.3"/>
    <row r="3892" customFormat="1" ht="13.5" x14ac:dyDescent="0.3"/>
    <row r="3893" customFormat="1" ht="13.5" x14ac:dyDescent="0.3"/>
    <row r="3894" customFormat="1" ht="13.5" x14ac:dyDescent="0.3"/>
    <row r="3895" customFormat="1" ht="13.5" x14ac:dyDescent="0.3"/>
    <row r="3896" customFormat="1" ht="13.5" x14ac:dyDescent="0.3"/>
    <row r="3897" customFormat="1" ht="13.5" x14ac:dyDescent="0.3"/>
    <row r="3898" customFormat="1" ht="13.5" x14ac:dyDescent="0.3"/>
    <row r="3899" customFormat="1" ht="13.5" x14ac:dyDescent="0.3"/>
    <row r="3900" customFormat="1" ht="13.5" x14ac:dyDescent="0.3"/>
    <row r="3901" customFormat="1" ht="13.5" x14ac:dyDescent="0.3"/>
    <row r="3902" customFormat="1" ht="13.5" x14ac:dyDescent="0.3"/>
    <row r="3903" customFormat="1" ht="13.5" x14ac:dyDescent="0.3"/>
    <row r="3904" customFormat="1" ht="13.5" x14ac:dyDescent="0.3"/>
    <row r="3905" customFormat="1" ht="13.5" x14ac:dyDescent="0.3"/>
    <row r="3906" customFormat="1" ht="13.5" x14ac:dyDescent="0.3"/>
    <row r="3907" customFormat="1" ht="13.5" x14ac:dyDescent="0.3"/>
    <row r="3908" customFormat="1" ht="13.5" x14ac:dyDescent="0.3"/>
    <row r="3909" customFormat="1" ht="13.5" x14ac:dyDescent="0.3"/>
    <row r="3910" customFormat="1" ht="13.5" x14ac:dyDescent="0.3"/>
    <row r="3911" customFormat="1" ht="13.5" x14ac:dyDescent="0.3"/>
    <row r="3912" customFormat="1" ht="13.5" x14ac:dyDescent="0.3"/>
    <row r="3913" customFormat="1" ht="13.5" x14ac:dyDescent="0.3"/>
    <row r="3914" customFormat="1" ht="13.5" x14ac:dyDescent="0.3"/>
    <row r="3915" customFormat="1" ht="13.5" x14ac:dyDescent="0.3"/>
    <row r="3916" customFormat="1" ht="13.5" x14ac:dyDescent="0.3"/>
    <row r="3917" customFormat="1" ht="13.5" x14ac:dyDescent="0.3"/>
    <row r="3918" customFormat="1" ht="13.5" x14ac:dyDescent="0.3"/>
    <row r="3919" customFormat="1" ht="13.5" x14ac:dyDescent="0.3"/>
    <row r="3920" customFormat="1" ht="13.5" x14ac:dyDescent="0.3"/>
    <row r="3921" customFormat="1" ht="13.5" x14ac:dyDescent="0.3"/>
    <row r="3922" customFormat="1" ht="13.5" x14ac:dyDescent="0.3"/>
    <row r="3923" customFormat="1" ht="13.5" x14ac:dyDescent="0.3"/>
    <row r="3924" customFormat="1" ht="13.5" x14ac:dyDescent="0.3"/>
    <row r="3925" customFormat="1" ht="13.5" x14ac:dyDescent="0.3"/>
    <row r="3926" customFormat="1" ht="13.5" x14ac:dyDescent="0.3"/>
    <row r="3927" customFormat="1" ht="13.5" x14ac:dyDescent="0.3"/>
    <row r="3928" customFormat="1" ht="13.5" x14ac:dyDescent="0.3"/>
    <row r="3929" customFormat="1" ht="13.5" x14ac:dyDescent="0.3"/>
    <row r="3930" customFormat="1" ht="13.5" x14ac:dyDescent="0.3"/>
    <row r="3931" customFormat="1" ht="13.5" x14ac:dyDescent="0.3"/>
    <row r="3932" customFormat="1" ht="13.5" x14ac:dyDescent="0.3"/>
    <row r="3933" customFormat="1" ht="13.5" x14ac:dyDescent="0.3"/>
    <row r="3934" customFormat="1" ht="13.5" x14ac:dyDescent="0.3"/>
    <row r="3935" customFormat="1" ht="13.5" x14ac:dyDescent="0.3"/>
    <row r="3936" customFormat="1" ht="13.5" x14ac:dyDescent="0.3"/>
    <row r="3937" customFormat="1" ht="13.5" x14ac:dyDescent="0.3"/>
    <row r="3938" customFormat="1" ht="13.5" x14ac:dyDescent="0.3"/>
    <row r="3939" customFormat="1" ht="13.5" x14ac:dyDescent="0.3"/>
    <row r="3940" customFormat="1" ht="13.5" x14ac:dyDescent="0.3"/>
    <row r="3941" customFormat="1" ht="13.5" x14ac:dyDescent="0.3"/>
    <row r="3942" customFormat="1" ht="13.5" x14ac:dyDescent="0.3"/>
    <row r="3943" customFormat="1" ht="13.5" x14ac:dyDescent="0.3"/>
    <row r="3944" customFormat="1" ht="13.5" x14ac:dyDescent="0.3"/>
    <row r="3945" customFormat="1" ht="13.5" x14ac:dyDescent="0.3"/>
    <row r="3946" customFormat="1" ht="13.5" x14ac:dyDescent="0.3"/>
    <row r="3947" customFormat="1" ht="13.5" x14ac:dyDescent="0.3"/>
    <row r="3948" customFormat="1" ht="13.5" x14ac:dyDescent="0.3"/>
    <row r="3949" customFormat="1" ht="13.5" x14ac:dyDescent="0.3"/>
    <row r="3950" customFormat="1" ht="13.5" x14ac:dyDescent="0.3"/>
    <row r="3951" customFormat="1" ht="13.5" x14ac:dyDescent="0.3"/>
    <row r="3952" customFormat="1" ht="13.5" x14ac:dyDescent="0.3"/>
    <row r="3953" customFormat="1" ht="13.5" x14ac:dyDescent="0.3"/>
    <row r="3954" customFormat="1" ht="13.5" x14ac:dyDescent="0.3"/>
    <row r="3955" customFormat="1" ht="13.5" x14ac:dyDescent="0.3"/>
    <row r="3956" customFormat="1" ht="13.5" x14ac:dyDescent="0.3"/>
    <row r="3957" customFormat="1" ht="13.5" x14ac:dyDescent="0.3"/>
    <row r="3958" customFormat="1" ht="13.5" x14ac:dyDescent="0.3"/>
    <row r="3959" customFormat="1" ht="13.5" x14ac:dyDescent="0.3"/>
    <row r="3960" customFormat="1" ht="13.5" x14ac:dyDescent="0.3"/>
    <row r="3961" customFormat="1" ht="13.5" x14ac:dyDescent="0.3"/>
    <row r="3962" customFormat="1" ht="13.5" x14ac:dyDescent="0.3"/>
    <row r="3963" customFormat="1" ht="13.5" x14ac:dyDescent="0.3"/>
    <row r="3964" customFormat="1" ht="13.5" x14ac:dyDescent="0.3"/>
    <row r="3965" customFormat="1" ht="13.5" x14ac:dyDescent="0.3"/>
    <row r="3966" customFormat="1" ht="13.5" x14ac:dyDescent="0.3"/>
    <row r="3967" customFormat="1" ht="13.5" x14ac:dyDescent="0.3"/>
    <row r="3968" customFormat="1" ht="13.5" x14ac:dyDescent="0.3"/>
    <row r="3969" customFormat="1" ht="13.5" x14ac:dyDescent="0.3"/>
    <row r="3970" customFormat="1" ht="13.5" x14ac:dyDescent="0.3"/>
    <row r="3971" customFormat="1" ht="13.5" x14ac:dyDescent="0.3"/>
    <row r="3972" customFormat="1" ht="13.5" x14ac:dyDescent="0.3"/>
    <row r="3973" customFormat="1" ht="13.5" x14ac:dyDescent="0.3"/>
    <row r="3974" customFormat="1" ht="13.5" x14ac:dyDescent="0.3"/>
    <row r="3975" customFormat="1" ht="13.5" x14ac:dyDescent="0.3"/>
    <row r="3976" customFormat="1" ht="13.5" x14ac:dyDescent="0.3"/>
    <row r="3977" customFormat="1" ht="13.5" x14ac:dyDescent="0.3"/>
    <row r="3978" customFormat="1" ht="13.5" x14ac:dyDescent="0.3"/>
    <row r="3979" customFormat="1" ht="13.5" x14ac:dyDescent="0.3"/>
    <row r="3980" customFormat="1" ht="13.5" x14ac:dyDescent="0.3"/>
    <row r="3981" customFormat="1" ht="13.5" x14ac:dyDescent="0.3"/>
    <row r="3982" customFormat="1" ht="13.5" x14ac:dyDescent="0.3"/>
    <row r="3983" customFormat="1" ht="13.5" x14ac:dyDescent="0.3"/>
    <row r="3984" customFormat="1" ht="13.5" x14ac:dyDescent="0.3"/>
    <row r="3985" customFormat="1" ht="13.5" x14ac:dyDescent="0.3"/>
    <row r="3986" customFormat="1" ht="13.5" x14ac:dyDescent="0.3"/>
    <row r="3987" customFormat="1" ht="13.5" x14ac:dyDescent="0.3"/>
    <row r="3988" customFormat="1" ht="13.5" x14ac:dyDescent="0.3"/>
    <row r="3989" customFormat="1" ht="13.5" x14ac:dyDescent="0.3"/>
    <row r="3990" customFormat="1" ht="13.5" x14ac:dyDescent="0.3"/>
    <row r="3991" customFormat="1" ht="13.5" x14ac:dyDescent="0.3"/>
    <row r="3992" customFormat="1" ht="13.5" x14ac:dyDescent="0.3"/>
    <row r="3993" customFormat="1" ht="13.5" x14ac:dyDescent="0.3"/>
    <row r="3994" customFormat="1" ht="13.5" x14ac:dyDescent="0.3"/>
    <row r="3995" customFormat="1" ht="13.5" x14ac:dyDescent="0.3"/>
    <row r="3996" customFormat="1" ht="13.5" x14ac:dyDescent="0.3"/>
    <row r="3997" customFormat="1" ht="13.5" x14ac:dyDescent="0.3"/>
    <row r="3998" customFormat="1" ht="13.5" x14ac:dyDescent="0.3"/>
    <row r="3999" customFormat="1" ht="13.5" x14ac:dyDescent="0.3"/>
    <row r="4000" customFormat="1" ht="13.5" x14ac:dyDescent="0.3"/>
    <row r="4001" customFormat="1" ht="13.5" x14ac:dyDescent="0.3"/>
    <row r="4002" customFormat="1" ht="13.5" x14ac:dyDescent="0.3"/>
    <row r="4003" customFormat="1" ht="13.5" x14ac:dyDescent="0.3"/>
    <row r="4004" customFormat="1" ht="13.5" x14ac:dyDescent="0.3"/>
    <row r="4005" customFormat="1" ht="13.5" x14ac:dyDescent="0.3"/>
    <row r="4006" customFormat="1" ht="13.5" x14ac:dyDescent="0.3"/>
    <row r="4007" customFormat="1" ht="13.5" x14ac:dyDescent="0.3"/>
    <row r="4008" customFormat="1" ht="13.5" x14ac:dyDescent="0.3"/>
    <row r="4009" customFormat="1" ht="13.5" x14ac:dyDescent="0.3"/>
    <row r="4010" customFormat="1" ht="13.5" x14ac:dyDescent="0.3"/>
    <row r="4011" customFormat="1" ht="13.5" x14ac:dyDescent="0.3"/>
    <row r="4012" customFormat="1" ht="13.5" x14ac:dyDescent="0.3"/>
    <row r="4013" customFormat="1" ht="13.5" x14ac:dyDescent="0.3"/>
    <row r="4014" customFormat="1" ht="13.5" x14ac:dyDescent="0.3"/>
    <row r="4015" customFormat="1" ht="13.5" x14ac:dyDescent="0.3"/>
    <row r="4016" customFormat="1" ht="13.5" x14ac:dyDescent="0.3"/>
    <row r="4017" customFormat="1" ht="13.5" x14ac:dyDescent="0.3"/>
    <row r="4018" customFormat="1" ht="13.5" x14ac:dyDescent="0.3"/>
    <row r="4019" customFormat="1" ht="13.5" x14ac:dyDescent="0.3"/>
    <row r="4020" customFormat="1" ht="13.5" x14ac:dyDescent="0.3"/>
    <row r="4021" customFormat="1" ht="13.5" x14ac:dyDescent="0.3"/>
    <row r="4022" customFormat="1" ht="13.5" x14ac:dyDescent="0.3"/>
    <row r="4023" customFormat="1" ht="13.5" x14ac:dyDescent="0.3"/>
    <row r="4024" customFormat="1" ht="13.5" x14ac:dyDescent="0.3"/>
    <row r="4025" customFormat="1" ht="13.5" x14ac:dyDescent="0.3"/>
    <row r="4026" customFormat="1" ht="13.5" x14ac:dyDescent="0.3"/>
    <row r="4027" customFormat="1" ht="13.5" x14ac:dyDescent="0.3"/>
    <row r="4028" customFormat="1" ht="13.5" x14ac:dyDescent="0.3"/>
    <row r="4029" customFormat="1" ht="13.5" x14ac:dyDescent="0.3"/>
    <row r="4030" customFormat="1" ht="13.5" x14ac:dyDescent="0.3"/>
    <row r="4031" customFormat="1" ht="13.5" x14ac:dyDescent="0.3"/>
    <row r="4032" customFormat="1" ht="13.5" x14ac:dyDescent="0.3"/>
    <row r="4033" customFormat="1" ht="13.5" x14ac:dyDescent="0.3"/>
    <row r="4034" customFormat="1" ht="13.5" x14ac:dyDescent="0.3"/>
    <row r="4035" customFormat="1" ht="13.5" x14ac:dyDescent="0.3"/>
    <row r="4036" customFormat="1" ht="13.5" x14ac:dyDescent="0.3"/>
    <row r="4037" customFormat="1" ht="13.5" x14ac:dyDescent="0.3"/>
    <row r="4038" customFormat="1" ht="13.5" x14ac:dyDescent="0.3"/>
    <row r="4039" customFormat="1" ht="13.5" x14ac:dyDescent="0.3"/>
    <row r="4040" customFormat="1" ht="13.5" x14ac:dyDescent="0.3"/>
    <row r="4041" customFormat="1" ht="13.5" x14ac:dyDescent="0.3"/>
    <row r="4042" customFormat="1" ht="13.5" x14ac:dyDescent="0.3"/>
    <row r="4043" customFormat="1" ht="13.5" x14ac:dyDescent="0.3"/>
    <row r="4044" customFormat="1" ht="13.5" x14ac:dyDescent="0.3"/>
    <row r="4045" customFormat="1" ht="13.5" x14ac:dyDescent="0.3"/>
    <row r="4046" customFormat="1" ht="13.5" x14ac:dyDescent="0.3"/>
    <row r="4047" customFormat="1" ht="13.5" x14ac:dyDescent="0.3"/>
    <row r="4048" customFormat="1" ht="13.5" x14ac:dyDescent="0.3"/>
    <row r="4049" customFormat="1" ht="13.5" x14ac:dyDescent="0.3"/>
    <row r="4050" customFormat="1" ht="13.5" x14ac:dyDescent="0.3"/>
    <row r="4051" customFormat="1" ht="13.5" x14ac:dyDescent="0.3"/>
    <row r="4052" customFormat="1" ht="13.5" x14ac:dyDescent="0.3"/>
    <row r="4053" customFormat="1" ht="13.5" x14ac:dyDescent="0.3"/>
    <row r="4054" customFormat="1" ht="13.5" x14ac:dyDescent="0.3"/>
    <row r="4055" customFormat="1" ht="13.5" x14ac:dyDescent="0.3"/>
    <row r="4056" customFormat="1" ht="13.5" x14ac:dyDescent="0.3"/>
    <row r="4057" customFormat="1" ht="13.5" x14ac:dyDescent="0.3"/>
    <row r="4058" customFormat="1" ht="13.5" x14ac:dyDescent="0.3"/>
    <row r="4059" customFormat="1" ht="13.5" x14ac:dyDescent="0.3"/>
    <row r="4060" customFormat="1" ht="13.5" x14ac:dyDescent="0.3"/>
    <row r="4061" customFormat="1" ht="13.5" x14ac:dyDescent="0.3"/>
    <row r="4062" customFormat="1" ht="13.5" x14ac:dyDescent="0.3"/>
    <row r="4063" customFormat="1" ht="13.5" x14ac:dyDescent="0.3"/>
    <row r="4064" customFormat="1" ht="13.5" x14ac:dyDescent="0.3"/>
    <row r="4065" customFormat="1" ht="13.5" x14ac:dyDescent="0.3"/>
    <row r="4066" customFormat="1" ht="13.5" x14ac:dyDescent="0.3"/>
    <row r="4067" customFormat="1" ht="13.5" x14ac:dyDescent="0.3"/>
    <row r="4068" customFormat="1" ht="13.5" x14ac:dyDescent="0.3"/>
    <row r="4069" customFormat="1" ht="13.5" x14ac:dyDescent="0.3"/>
    <row r="4070" customFormat="1" ht="13.5" x14ac:dyDescent="0.3"/>
    <row r="4071" customFormat="1" ht="13.5" x14ac:dyDescent="0.3"/>
    <row r="4072" customFormat="1" ht="13.5" x14ac:dyDescent="0.3"/>
    <row r="4073" customFormat="1" ht="13.5" x14ac:dyDescent="0.3"/>
    <row r="4074" customFormat="1" ht="13.5" x14ac:dyDescent="0.3"/>
    <row r="4075" customFormat="1" ht="13.5" x14ac:dyDescent="0.3"/>
    <row r="4076" customFormat="1" ht="13.5" x14ac:dyDescent="0.3"/>
    <row r="4077" customFormat="1" ht="13.5" x14ac:dyDescent="0.3"/>
    <row r="4078" customFormat="1" ht="13.5" x14ac:dyDescent="0.3"/>
    <row r="4079" customFormat="1" ht="13.5" x14ac:dyDescent="0.3"/>
    <row r="4080" customFormat="1" ht="13.5" x14ac:dyDescent="0.3"/>
    <row r="4081" customFormat="1" ht="13.5" x14ac:dyDescent="0.3"/>
    <row r="4082" customFormat="1" ht="13.5" x14ac:dyDescent="0.3"/>
    <row r="4083" customFormat="1" ht="13.5" x14ac:dyDescent="0.3"/>
    <row r="4084" customFormat="1" ht="13.5" x14ac:dyDescent="0.3"/>
    <row r="4085" customFormat="1" ht="13.5" x14ac:dyDescent="0.3"/>
    <row r="4086" customFormat="1" ht="13.5" x14ac:dyDescent="0.3"/>
    <row r="4087" customFormat="1" ht="13.5" x14ac:dyDescent="0.3"/>
    <row r="4088" customFormat="1" ht="13.5" x14ac:dyDescent="0.3"/>
    <row r="4089" customFormat="1" ht="13.5" x14ac:dyDescent="0.3"/>
    <row r="4090" customFormat="1" ht="13.5" x14ac:dyDescent="0.3"/>
    <row r="4091" customFormat="1" ht="13.5" x14ac:dyDescent="0.3"/>
    <row r="4092" customFormat="1" ht="13.5" x14ac:dyDescent="0.3"/>
    <row r="4093" customFormat="1" ht="13.5" x14ac:dyDescent="0.3"/>
    <row r="4094" customFormat="1" ht="13.5" x14ac:dyDescent="0.3"/>
    <row r="4095" customFormat="1" ht="13.5" x14ac:dyDescent="0.3"/>
    <row r="4096" customFormat="1" ht="13.5" x14ac:dyDescent="0.3"/>
    <row r="4097" customFormat="1" ht="13.5" x14ac:dyDescent="0.3"/>
    <row r="4098" customFormat="1" ht="13.5" x14ac:dyDescent="0.3"/>
    <row r="4099" customFormat="1" ht="13.5" x14ac:dyDescent="0.3"/>
    <row r="4100" customFormat="1" ht="13.5" x14ac:dyDescent="0.3"/>
    <row r="4101" customFormat="1" ht="13.5" x14ac:dyDescent="0.3"/>
    <row r="4102" customFormat="1" ht="13.5" x14ac:dyDescent="0.3"/>
    <row r="4103" customFormat="1" ht="13.5" x14ac:dyDescent="0.3"/>
    <row r="4104" customFormat="1" ht="13.5" x14ac:dyDescent="0.3"/>
    <row r="4105" customFormat="1" ht="13.5" x14ac:dyDescent="0.3"/>
    <row r="4106" customFormat="1" ht="13.5" x14ac:dyDescent="0.3"/>
    <row r="4107" customFormat="1" ht="13.5" x14ac:dyDescent="0.3"/>
    <row r="4108" customFormat="1" ht="13.5" x14ac:dyDescent="0.3"/>
    <row r="4109" customFormat="1" ht="13.5" x14ac:dyDescent="0.3"/>
    <row r="4110" customFormat="1" ht="13.5" x14ac:dyDescent="0.3"/>
    <row r="4111" customFormat="1" ht="13.5" x14ac:dyDescent="0.3"/>
    <row r="4112" customFormat="1" ht="13.5" x14ac:dyDescent="0.3"/>
    <row r="4113" customFormat="1" ht="13.5" x14ac:dyDescent="0.3"/>
    <row r="4114" customFormat="1" ht="13.5" x14ac:dyDescent="0.3"/>
    <row r="4115" customFormat="1" ht="13.5" x14ac:dyDescent="0.3"/>
    <row r="4116" customFormat="1" ht="13.5" x14ac:dyDescent="0.3"/>
    <row r="4117" customFormat="1" ht="13.5" x14ac:dyDescent="0.3"/>
    <row r="4118" customFormat="1" ht="13.5" x14ac:dyDescent="0.3"/>
    <row r="4119" customFormat="1" ht="13.5" x14ac:dyDescent="0.3"/>
    <row r="4120" customFormat="1" ht="13.5" x14ac:dyDescent="0.3"/>
    <row r="4121" customFormat="1" ht="13.5" x14ac:dyDescent="0.3"/>
    <row r="4122" customFormat="1" ht="13.5" x14ac:dyDescent="0.3"/>
    <row r="4123" customFormat="1" ht="13.5" x14ac:dyDescent="0.3"/>
    <row r="4124" customFormat="1" ht="13.5" x14ac:dyDescent="0.3"/>
    <row r="4125" customFormat="1" ht="13.5" x14ac:dyDescent="0.3"/>
    <row r="4126" customFormat="1" ht="13.5" x14ac:dyDescent="0.3"/>
    <row r="4127" customFormat="1" ht="13.5" x14ac:dyDescent="0.3"/>
    <row r="4128" customFormat="1" ht="13.5" x14ac:dyDescent="0.3"/>
    <row r="4129" customFormat="1" ht="13.5" x14ac:dyDescent="0.3"/>
    <row r="4130" customFormat="1" ht="13.5" x14ac:dyDescent="0.3"/>
    <row r="4131" customFormat="1" ht="13.5" x14ac:dyDescent="0.3"/>
    <row r="4132" customFormat="1" ht="13.5" x14ac:dyDescent="0.3"/>
    <row r="4133" customFormat="1" ht="13.5" x14ac:dyDescent="0.3"/>
    <row r="4134" customFormat="1" ht="13.5" x14ac:dyDescent="0.3"/>
    <row r="4135" customFormat="1" ht="13.5" x14ac:dyDescent="0.3"/>
    <row r="4136" customFormat="1" ht="13.5" x14ac:dyDescent="0.3"/>
    <row r="4137" customFormat="1" ht="13.5" x14ac:dyDescent="0.3"/>
    <row r="4138" customFormat="1" ht="13.5" x14ac:dyDescent="0.3"/>
    <row r="4139" customFormat="1" ht="13.5" x14ac:dyDescent="0.3"/>
    <row r="4140" customFormat="1" ht="13.5" x14ac:dyDescent="0.3"/>
    <row r="4141" customFormat="1" ht="13.5" x14ac:dyDescent="0.3"/>
    <row r="4142" customFormat="1" ht="13.5" x14ac:dyDescent="0.3"/>
    <row r="4143" customFormat="1" ht="13.5" x14ac:dyDescent="0.3"/>
    <row r="4144" customFormat="1" ht="13.5" x14ac:dyDescent="0.3"/>
    <row r="4145" customFormat="1" ht="13.5" x14ac:dyDescent="0.3"/>
    <row r="4146" customFormat="1" ht="13.5" x14ac:dyDescent="0.3"/>
    <row r="4147" customFormat="1" ht="13.5" x14ac:dyDescent="0.3"/>
    <row r="4148" customFormat="1" ht="13.5" x14ac:dyDescent="0.3"/>
    <row r="4149" customFormat="1" ht="13.5" x14ac:dyDescent="0.3"/>
    <row r="4150" customFormat="1" ht="13.5" x14ac:dyDescent="0.3"/>
    <row r="4151" customFormat="1" ht="13.5" x14ac:dyDescent="0.3"/>
    <row r="4152" customFormat="1" ht="13.5" x14ac:dyDescent="0.3"/>
    <row r="4153" customFormat="1" ht="13.5" x14ac:dyDescent="0.3"/>
    <row r="4154" customFormat="1" ht="13.5" x14ac:dyDescent="0.3"/>
    <row r="4155" customFormat="1" ht="13.5" x14ac:dyDescent="0.3"/>
    <row r="4156" customFormat="1" ht="13.5" x14ac:dyDescent="0.3"/>
    <row r="4157" customFormat="1" ht="13.5" x14ac:dyDescent="0.3"/>
    <row r="4158" customFormat="1" ht="13.5" x14ac:dyDescent="0.3"/>
    <row r="4159" customFormat="1" ht="13.5" x14ac:dyDescent="0.3"/>
    <row r="4160" customFormat="1" ht="13.5" x14ac:dyDescent="0.3"/>
    <row r="4161" customFormat="1" ht="13.5" x14ac:dyDescent="0.3"/>
    <row r="4162" customFormat="1" ht="13.5" x14ac:dyDescent="0.3"/>
    <row r="4163" customFormat="1" ht="13.5" x14ac:dyDescent="0.3"/>
    <row r="4164" customFormat="1" ht="13.5" x14ac:dyDescent="0.3"/>
    <row r="4165" customFormat="1" ht="13.5" x14ac:dyDescent="0.3"/>
    <row r="4166" customFormat="1" ht="13.5" x14ac:dyDescent="0.3"/>
    <row r="4167" customFormat="1" ht="13.5" x14ac:dyDescent="0.3"/>
    <row r="4168" customFormat="1" ht="13.5" x14ac:dyDescent="0.3"/>
    <row r="4169" customFormat="1" ht="13.5" x14ac:dyDescent="0.3"/>
    <row r="4170" customFormat="1" ht="13.5" x14ac:dyDescent="0.3"/>
    <row r="4171" customFormat="1" ht="13.5" x14ac:dyDescent="0.3"/>
    <row r="4172" customFormat="1" ht="13.5" x14ac:dyDescent="0.3"/>
    <row r="4173" customFormat="1" ht="13.5" x14ac:dyDescent="0.3"/>
    <row r="4174" customFormat="1" ht="13.5" x14ac:dyDescent="0.3"/>
    <row r="4175" customFormat="1" ht="13.5" x14ac:dyDescent="0.3"/>
    <row r="4176" customFormat="1" ht="13.5" x14ac:dyDescent="0.3"/>
    <row r="4177" customFormat="1" ht="13.5" x14ac:dyDescent="0.3"/>
    <row r="4178" customFormat="1" ht="13.5" x14ac:dyDescent="0.3"/>
    <row r="4179" customFormat="1" ht="13.5" x14ac:dyDescent="0.3"/>
    <row r="4180" customFormat="1" ht="13.5" x14ac:dyDescent="0.3"/>
    <row r="4181" customFormat="1" ht="13.5" x14ac:dyDescent="0.3"/>
    <row r="4182" customFormat="1" ht="13.5" x14ac:dyDescent="0.3"/>
    <row r="4183" customFormat="1" ht="13.5" x14ac:dyDescent="0.3"/>
    <row r="4184" customFormat="1" ht="13.5" x14ac:dyDescent="0.3"/>
    <row r="4185" customFormat="1" ht="13.5" x14ac:dyDescent="0.3"/>
    <row r="4186" customFormat="1" ht="13.5" x14ac:dyDescent="0.3"/>
    <row r="4187" customFormat="1" ht="13.5" x14ac:dyDescent="0.3"/>
    <row r="4188" customFormat="1" ht="13.5" x14ac:dyDescent="0.3"/>
    <row r="4189" customFormat="1" ht="13.5" x14ac:dyDescent="0.3"/>
    <row r="4190" customFormat="1" ht="13.5" x14ac:dyDescent="0.3"/>
    <row r="4191" customFormat="1" ht="13.5" x14ac:dyDescent="0.3"/>
    <row r="4192" customFormat="1" ht="13.5" x14ac:dyDescent="0.3"/>
    <row r="4193" customFormat="1" ht="13.5" x14ac:dyDescent="0.3"/>
    <row r="4194" customFormat="1" ht="13.5" x14ac:dyDescent="0.3"/>
    <row r="4195" customFormat="1" ht="13.5" x14ac:dyDescent="0.3"/>
    <row r="4196" customFormat="1" ht="13.5" x14ac:dyDescent="0.3"/>
    <row r="4197" customFormat="1" ht="13.5" x14ac:dyDescent="0.3"/>
    <row r="4198" customFormat="1" ht="13.5" x14ac:dyDescent="0.3"/>
    <row r="4199" customFormat="1" ht="13.5" x14ac:dyDescent="0.3"/>
    <row r="4200" customFormat="1" ht="13.5" x14ac:dyDescent="0.3"/>
    <row r="4201" customFormat="1" ht="13.5" x14ac:dyDescent="0.3"/>
    <row r="4202" customFormat="1" ht="13.5" x14ac:dyDescent="0.3"/>
    <row r="4203" customFormat="1" ht="13.5" x14ac:dyDescent="0.3"/>
    <row r="4204" customFormat="1" ht="13.5" x14ac:dyDescent="0.3"/>
    <row r="4205" customFormat="1" ht="13.5" x14ac:dyDescent="0.3"/>
    <row r="4206" customFormat="1" ht="13.5" x14ac:dyDescent="0.3"/>
    <row r="4207" customFormat="1" ht="13.5" x14ac:dyDescent="0.3"/>
    <row r="4208" customFormat="1" ht="13.5" x14ac:dyDescent="0.3"/>
    <row r="4209" customFormat="1" ht="13.5" x14ac:dyDescent="0.3"/>
    <row r="4210" customFormat="1" ht="13.5" x14ac:dyDescent="0.3"/>
    <row r="4211" customFormat="1" ht="13.5" x14ac:dyDescent="0.3"/>
    <row r="4212" customFormat="1" ht="13.5" x14ac:dyDescent="0.3"/>
    <row r="4213" customFormat="1" ht="13.5" x14ac:dyDescent="0.3"/>
    <row r="4214" customFormat="1" ht="13.5" x14ac:dyDescent="0.3"/>
    <row r="4215" customFormat="1" ht="13.5" x14ac:dyDescent="0.3"/>
    <row r="4216" customFormat="1" ht="13.5" x14ac:dyDescent="0.3"/>
    <row r="4217" customFormat="1" ht="13.5" x14ac:dyDescent="0.3"/>
    <row r="4218" customFormat="1" ht="13.5" x14ac:dyDescent="0.3"/>
    <row r="4219" customFormat="1" ht="13.5" x14ac:dyDescent="0.3"/>
    <row r="4220" customFormat="1" ht="13.5" x14ac:dyDescent="0.3"/>
    <row r="4221" customFormat="1" ht="13.5" x14ac:dyDescent="0.3"/>
    <row r="4222" customFormat="1" ht="13.5" x14ac:dyDescent="0.3"/>
    <row r="4223" customFormat="1" ht="13.5" x14ac:dyDescent="0.3"/>
    <row r="4224" customFormat="1" ht="13.5" x14ac:dyDescent="0.3"/>
    <row r="4225" customFormat="1" ht="13.5" x14ac:dyDescent="0.3"/>
    <row r="4226" customFormat="1" ht="13.5" x14ac:dyDescent="0.3"/>
    <row r="4227" customFormat="1" ht="13.5" x14ac:dyDescent="0.3"/>
    <row r="4228" customFormat="1" ht="13.5" x14ac:dyDescent="0.3"/>
    <row r="4229" customFormat="1" ht="13.5" x14ac:dyDescent="0.3"/>
    <row r="4230" customFormat="1" ht="13.5" x14ac:dyDescent="0.3"/>
    <row r="4231" customFormat="1" ht="13.5" x14ac:dyDescent="0.3"/>
    <row r="4232" customFormat="1" ht="13.5" x14ac:dyDescent="0.3"/>
    <row r="4233" customFormat="1" ht="13.5" x14ac:dyDescent="0.3"/>
    <row r="4234" customFormat="1" ht="13.5" x14ac:dyDescent="0.3"/>
    <row r="4235" customFormat="1" ht="13.5" x14ac:dyDescent="0.3"/>
    <row r="4236" customFormat="1" ht="13.5" x14ac:dyDescent="0.3"/>
    <row r="4237" customFormat="1" ht="13.5" x14ac:dyDescent="0.3"/>
    <row r="4238" customFormat="1" ht="13.5" x14ac:dyDescent="0.3"/>
    <row r="4239" customFormat="1" ht="13.5" x14ac:dyDescent="0.3"/>
    <row r="4240" customFormat="1" ht="13.5" x14ac:dyDescent="0.3"/>
    <row r="4241" customFormat="1" ht="13.5" x14ac:dyDescent="0.3"/>
    <row r="4242" customFormat="1" ht="13.5" x14ac:dyDescent="0.3"/>
    <row r="4243" customFormat="1" ht="13.5" x14ac:dyDescent="0.3"/>
    <row r="4244" customFormat="1" ht="13.5" x14ac:dyDescent="0.3"/>
    <row r="4245" customFormat="1" ht="13.5" x14ac:dyDescent="0.3"/>
    <row r="4246" customFormat="1" ht="13.5" x14ac:dyDescent="0.3"/>
    <row r="4247" customFormat="1" ht="13.5" x14ac:dyDescent="0.3"/>
    <row r="4248" customFormat="1" ht="13.5" x14ac:dyDescent="0.3"/>
    <row r="4249" customFormat="1" ht="13.5" x14ac:dyDescent="0.3"/>
    <row r="4250" customFormat="1" ht="13.5" x14ac:dyDescent="0.3"/>
    <row r="4251" customFormat="1" ht="13.5" x14ac:dyDescent="0.3"/>
    <row r="4252" customFormat="1" ht="13.5" x14ac:dyDescent="0.3"/>
    <row r="4253" customFormat="1" ht="13.5" x14ac:dyDescent="0.3"/>
    <row r="4254" customFormat="1" ht="13.5" x14ac:dyDescent="0.3"/>
    <row r="4255" customFormat="1" ht="13.5" x14ac:dyDescent="0.3"/>
    <row r="4256" customFormat="1" ht="13.5" x14ac:dyDescent="0.3"/>
    <row r="4257" customFormat="1" ht="13.5" x14ac:dyDescent="0.3"/>
    <row r="4258" customFormat="1" ht="13.5" x14ac:dyDescent="0.3"/>
    <row r="4259" customFormat="1" ht="13.5" x14ac:dyDescent="0.3"/>
    <row r="4260" customFormat="1" ht="13.5" x14ac:dyDescent="0.3"/>
    <row r="4261" customFormat="1" ht="13.5" x14ac:dyDescent="0.3"/>
    <row r="4262" customFormat="1" ht="13.5" x14ac:dyDescent="0.3"/>
    <row r="4263" customFormat="1" ht="13.5" x14ac:dyDescent="0.3"/>
    <row r="4264" customFormat="1" ht="13.5" x14ac:dyDescent="0.3"/>
    <row r="4265" customFormat="1" ht="13.5" x14ac:dyDescent="0.3"/>
    <row r="4266" customFormat="1" ht="13.5" x14ac:dyDescent="0.3"/>
    <row r="4267" customFormat="1" ht="13.5" x14ac:dyDescent="0.3"/>
    <row r="4268" customFormat="1" ht="13.5" x14ac:dyDescent="0.3"/>
    <row r="4269" customFormat="1" ht="13.5" x14ac:dyDescent="0.3"/>
    <row r="4270" customFormat="1" ht="13.5" x14ac:dyDescent="0.3"/>
    <row r="4271" customFormat="1" ht="13.5" x14ac:dyDescent="0.3"/>
    <row r="4272" customFormat="1" ht="13.5" x14ac:dyDescent="0.3"/>
    <row r="4273" customFormat="1" ht="13.5" x14ac:dyDescent="0.3"/>
    <row r="4274" customFormat="1" ht="13.5" x14ac:dyDescent="0.3"/>
    <row r="4275" customFormat="1" ht="13.5" x14ac:dyDescent="0.3"/>
    <row r="4276" customFormat="1" ht="13.5" x14ac:dyDescent="0.3"/>
    <row r="4277" customFormat="1" ht="13.5" x14ac:dyDescent="0.3"/>
    <row r="4278" customFormat="1" ht="13.5" x14ac:dyDescent="0.3"/>
    <row r="4279" customFormat="1" ht="13.5" x14ac:dyDescent="0.3"/>
    <row r="4280" customFormat="1" ht="13.5" x14ac:dyDescent="0.3"/>
    <row r="4281" customFormat="1" ht="13.5" x14ac:dyDescent="0.3"/>
    <row r="4282" customFormat="1" ht="13.5" x14ac:dyDescent="0.3"/>
    <row r="4283" customFormat="1" ht="13.5" x14ac:dyDescent="0.3"/>
    <row r="4284" customFormat="1" ht="13.5" x14ac:dyDescent="0.3"/>
    <row r="4285" customFormat="1" ht="13.5" x14ac:dyDescent="0.3"/>
    <row r="4286" customFormat="1" ht="13.5" x14ac:dyDescent="0.3"/>
    <row r="4287" customFormat="1" ht="13.5" x14ac:dyDescent="0.3"/>
    <row r="4288" customFormat="1" ht="13.5" x14ac:dyDescent="0.3"/>
    <row r="4289" customFormat="1" ht="13.5" x14ac:dyDescent="0.3"/>
    <row r="4290" customFormat="1" ht="13.5" x14ac:dyDescent="0.3"/>
    <row r="4291" customFormat="1" ht="13.5" x14ac:dyDescent="0.3"/>
    <row r="4292" customFormat="1" ht="13.5" x14ac:dyDescent="0.3"/>
    <row r="4293" customFormat="1" ht="13.5" x14ac:dyDescent="0.3"/>
    <row r="4294" customFormat="1" ht="13.5" x14ac:dyDescent="0.3"/>
    <row r="4295" customFormat="1" ht="13.5" x14ac:dyDescent="0.3"/>
    <row r="4296" customFormat="1" ht="13.5" x14ac:dyDescent="0.3"/>
    <row r="4297" customFormat="1" ht="13.5" x14ac:dyDescent="0.3"/>
    <row r="4298" customFormat="1" ht="13.5" x14ac:dyDescent="0.3"/>
    <row r="4299" customFormat="1" ht="13.5" x14ac:dyDescent="0.3"/>
    <row r="4300" customFormat="1" ht="13.5" x14ac:dyDescent="0.3"/>
    <row r="4301" customFormat="1" ht="13.5" x14ac:dyDescent="0.3"/>
    <row r="4302" customFormat="1" ht="13.5" x14ac:dyDescent="0.3"/>
    <row r="4303" customFormat="1" ht="13.5" x14ac:dyDescent="0.3"/>
    <row r="4304" customFormat="1" ht="13.5" x14ac:dyDescent="0.3"/>
    <row r="4305" customFormat="1" ht="13.5" x14ac:dyDescent="0.3"/>
    <row r="4306" customFormat="1" ht="13.5" x14ac:dyDescent="0.3"/>
    <row r="4307" customFormat="1" ht="13.5" x14ac:dyDescent="0.3"/>
    <row r="4308" customFormat="1" ht="13.5" x14ac:dyDescent="0.3"/>
    <row r="4309" customFormat="1" ht="13.5" x14ac:dyDescent="0.3"/>
    <row r="4310" customFormat="1" ht="13.5" x14ac:dyDescent="0.3"/>
    <row r="4311" customFormat="1" ht="13.5" x14ac:dyDescent="0.3"/>
    <row r="4312" customFormat="1" ht="13.5" x14ac:dyDescent="0.3"/>
    <row r="4313" customFormat="1" ht="13.5" x14ac:dyDescent="0.3"/>
    <row r="4314" customFormat="1" ht="13.5" x14ac:dyDescent="0.3"/>
    <row r="4315" customFormat="1" ht="13.5" x14ac:dyDescent="0.3"/>
    <row r="4316" customFormat="1" ht="13.5" x14ac:dyDescent="0.3"/>
    <row r="4317" customFormat="1" ht="13.5" x14ac:dyDescent="0.3"/>
    <row r="4318" customFormat="1" ht="13.5" x14ac:dyDescent="0.3"/>
    <row r="4319" customFormat="1" ht="13.5" x14ac:dyDescent="0.3"/>
    <row r="4320" customFormat="1" ht="13.5" x14ac:dyDescent="0.3"/>
    <row r="4321" customFormat="1" ht="13.5" x14ac:dyDescent="0.3"/>
    <row r="4322" customFormat="1" ht="13.5" x14ac:dyDescent="0.3"/>
    <row r="4323" customFormat="1" ht="13.5" x14ac:dyDescent="0.3"/>
    <row r="4324" customFormat="1" ht="13.5" x14ac:dyDescent="0.3"/>
    <row r="4325" customFormat="1" ht="13.5" x14ac:dyDescent="0.3"/>
    <row r="4326" customFormat="1" ht="13.5" x14ac:dyDescent="0.3"/>
    <row r="4327" customFormat="1" ht="13.5" x14ac:dyDescent="0.3"/>
    <row r="4328" customFormat="1" ht="13.5" x14ac:dyDescent="0.3"/>
    <row r="4329" customFormat="1" ht="13.5" x14ac:dyDescent="0.3"/>
    <row r="4330" customFormat="1" ht="13.5" x14ac:dyDescent="0.3"/>
    <row r="4331" customFormat="1" ht="13.5" x14ac:dyDescent="0.3"/>
    <row r="4332" customFormat="1" ht="13.5" x14ac:dyDescent="0.3"/>
    <row r="4333" customFormat="1" ht="13.5" x14ac:dyDescent="0.3"/>
    <row r="4334" customFormat="1" ht="13.5" x14ac:dyDescent="0.3"/>
    <row r="4335" customFormat="1" ht="13.5" x14ac:dyDescent="0.3"/>
    <row r="4336" customFormat="1" ht="13.5" x14ac:dyDescent="0.3"/>
    <row r="4337" customFormat="1" ht="13.5" x14ac:dyDescent="0.3"/>
    <row r="4338" customFormat="1" ht="13.5" x14ac:dyDescent="0.3"/>
    <row r="4339" customFormat="1" ht="13.5" x14ac:dyDescent="0.3"/>
    <row r="4340" customFormat="1" ht="13.5" x14ac:dyDescent="0.3"/>
    <row r="4341" customFormat="1" ht="13.5" x14ac:dyDescent="0.3"/>
    <row r="4342" customFormat="1" ht="13.5" x14ac:dyDescent="0.3"/>
    <row r="4343" customFormat="1" ht="13.5" x14ac:dyDescent="0.3"/>
    <row r="4344" customFormat="1" ht="13.5" x14ac:dyDescent="0.3"/>
    <row r="4345" customFormat="1" ht="13.5" x14ac:dyDescent="0.3"/>
    <row r="4346" customFormat="1" ht="13.5" x14ac:dyDescent="0.3"/>
    <row r="4347" customFormat="1" ht="13.5" x14ac:dyDescent="0.3"/>
    <row r="4348" customFormat="1" ht="13.5" x14ac:dyDescent="0.3"/>
    <row r="4349" customFormat="1" ht="13.5" x14ac:dyDescent="0.3"/>
    <row r="4350" customFormat="1" ht="13.5" x14ac:dyDescent="0.3"/>
    <row r="4351" customFormat="1" ht="13.5" x14ac:dyDescent="0.3"/>
    <row r="4352" customFormat="1" ht="13.5" x14ac:dyDescent="0.3"/>
    <row r="4353" customFormat="1" ht="13.5" x14ac:dyDescent="0.3"/>
    <row r="4354" customFormat="1" ht="13.5" x14ac:dyDescent="0.3"/>
    <row r="4355" customFormat="1" ht="13.5" x14ac:dyDescent="0.3"/>
    <row r="4356" customFormat="1" ht="13.5" x14ac:dyDescent="0.3"/>
    <row r="4357" customFormat="1" ht="13.5" x14ac:dyDescent="0.3"/>
    <row r="4358" customFormat="1" ht="13.5" x14ac:dyDescent="0.3"/>
    <row r="4359" customFormat="1" ht="13.5" x14ac:dyDescent="0.3"/>
    <row r="4360" customFormat="1" ht="13.5" x14ac:dyDescent="0.3"/>
    <row r="4361" customFormat="1" ht="13.5" x14ac:dyDescent="0.3"/>
    <row r="4362" customFormat="1" ht="13.5" x14ac:dyDescent="0.3"/>
    <row r="4363" customFormat="1" ht="13.5" x14ac:dyDescent="0.3"/>
    <row r="4364" customFormat="1" ht="13.5" x14ac:dyDescent="0.3"/>
    <row r="4365" customFormat="1" ht="13.5" x14ac:dyDescent="0.3"/>
    <row r="4366" customFormat="1" ht="13.5" x14ac:dyDescent="0.3"/>
    <row r="4367" customFormat="1" ht="13.5" x14ac:dyDescent="0.3"/>
    <row r="4368" customFormat="1" ht="13.5" x14ac:dyDescent="0.3"/>
    <row r="4369" customFormat="1" ht="13.5" x14ac:dyDescent="0.3"/>
    <row r="4370" customFormat="1" ht="13.5" x14ac:dyDescent="0.3"/>
    <row r="4371" customFormat="1" ht="13.5" x14ac:dyDescent="0.3"/>
    <row r="4372" customFormat="1" ht="13.5" x14ac:dyDescent="0.3"/>
    <row r="4373" customFormat="1" ht="13.5" x14ac:dyDescent="0.3"/>
    <row r="4374" customFormat="1" ht="13.5" x14ac:dyDescent="0.3"/>
    <row r="4375" customFormat="1" ht="13.5" x14ac:dyDescent="0.3"/>
    <row r="4376" customFormat="1" ht="13.5" x14ac:dyDescent="0.3"/>
    <row r="4377" customFormat="1" ht="13.5" x14ac:dyDescent="0.3"/>
    <row r="4378" customFormat="1" ht="13.5" x14ac:dyDescent="0.3"/>
    <row r="4379" customFormat="1" ht="13.5" x14ac:dyDescent="0.3"/>
    <row r="4380" customFormat="1" ht="13.5" x14ac:dyDescent="0.3"/>
    <row r="4381" customFormat="1" ht="13.5" x14ac:dyDescent="0.3"/>
    <row r="4382" customFormat="1" ht="13.5" x14ac:dyDescent="0.3"/>
    <row r="4383" customFormat="1" ht="13.5" x14ac:dyDescent="0.3"/>
    <row r="4384" customFormat="1" ht="13.5" x14ac:dyDescent="0.3"/>
    <row r="4385" customFormat="1" ht="13.5" x14ac:dyDescent="0.3"/>
    <row r="4386" customFormat="1" ht="13.5" x14ac:dyDescent="0.3"/>
    <row r="4387" customFormat="1" ht="13.5" x14ac:dyDescent="0.3"/>
    <row r="4388" customFormat="1" ht="13.5" x14ac:dyDescent="0.3"/>
    <row r="4389" customFormat="1" ht="13.5" x14ac:dyDescent="0.3"/>
    <row r="4390" customFormat="1" ht="13.5" x14ac:dyDescent="0.3"/>
    <row r="4391" customFormat="1" ht="13.5" x14ac:dyDescent="0.3"/>
    <row r="4392" customFormat="1" ht="13.5" x14ac:dyDescent="0.3"/>
    <row r="4393" customFormat="1" ht="13.5" x14ac:dyDescent="0.3"/>
    <row r="4394" customFormat="1" ht="13.5" x14ac:dyDescent="0.3"/>
    <row r="4395" customFormat="1" ht="13.5" x14ac:dyDescent="0.3"/>
    <row r="4396" customFormat="1" ht="13.5" x14ac:dyDescent="0.3"/>
    <row r="4397" customFormat="1" ht="13.5" x14ac:dyDescent="0.3"/>
    <row r="4398" customFormat="1" ht="13.5" x14ac:dyDescent="0.3"/>
    <row r="4399" customFormat="1" ht="13.5" x14ac:dyDescent="0.3"/>
    <row r="4400" customFormat="1" ht="13.5" x14ac:dyDescent="0.3"/>
    <row r="4401" customFormat="1" ht="13.5" x14ac:dyDescent="0.3"/>
    <row r="4402" customFormat="1" ht="13.5" x14ac:dyDescent="0.3"/>
    <row r="4403" customFormat="1" ht="13.5" x14ac:dyDescent="0.3"/>
    <row r="4404" customFormat="1" ht="13.5" x14ac:dyDescent="0.3"/>
    <row r="4405" customFormat="1" ht="13.5" x14ac:dyDescent="0.3"/>
    <row r="4406" customFormat="1" ht="13.5" x14ac:dyDescent="0.3"/>
    <row r="4407" customFormat="1" ht="13.5" x14ac:dyDescent="0.3"/>
    <row r="4408" customFormat="1" ht="13.5" x14ac:dyDescent="0.3"/>
    <row r="4409" customFormat="1" ht="13.5" x14ac:dyDescent="0.3"/>
    <row r="4410" customFormat="1" ht="13.5" x14ac:dyDescent="0.3"/>
    <row r="4411" customFormat="1" ht="13.5" x14ac:dyDescent="0.3"/>
    <row r="4412" customFormat="1" ht="13.5" x14ac:dyDescent="0.3"/>
    <row r="4413" customFormat="1" ht="13.5" x14ac:dyDescent="0.3"/>
    <row r="4414" customFormat="1" ht="13.5" x14ac:dyDescent="0.3"/>
    <row r="4415" customFormat="1" ht="13.5" x14ac:dyDescent="0.3"/>
    <row r="4416" customFormat="1" ht="13.5" x14ac:dyDescent="0.3"/>
    <row r="4417" customFormat="1" ht="13.5" x14ac:dyDescent="0.3"/>
    <row r="4418" customFormat="1" ht="13.5" x14ac:dyDescent="0.3"/>
    <row r="4419" customFormat="1" ht="13.5" x14ac:dyDescent="0.3"/>
    <row r="4420" customFormat="1" ht="13.5" x14ac:dyDescent="0.3"/>
    <row r="4421" customFormat="1" ht="13.5" x14ac:dyDescent="0.3"/>
    <row r="4422" customFormat="1" ht="13.5" x14ac:dyDescent="0.3"/>
    <row r="4423" customFormat="1" ht="13.5" x14ac:dyDescent="0.3"/>
    <row r="4424" customFormat="1" ht="13.5" x14ac:dyDescent="0.3"/>
    <row r="4425" customFormat="1" ht="13.5" x14ac:dyDescent="0.3"/>
    <row r="4426" customFormat="1" ht="13.5" x14ac:dyDescent="0.3"/>
    <row r="4427" customFormat="1" ht="13.5" x14ac:dyDescent="0.3"/>
    <row r="4428" customFormat="1" ht="13.5" x14ac:dyDescent="0.3"/>
    <row r="4429" customFormat="1" ht="13.5" x14ac:dyDescent="0.3"/>
    <row r="4430" customFormat="1" ht="13.5" x14ac:dyDescent="0.3"/>
    <row r="4431" customFormat="1" ht="13.5" x14ac:dyDescent="0.3"/>
    <row r="4432" customFormat="1" ht="13.5" x14ac:dyDescent="0.3"/>
    <row r="4433" customFormat="1" ht="13.5" x14ac:dyDescent="0.3"/>
    <row r="4434" customFormat="1" ht="13.5" x14ac:dyDescent="0.3"/>
    <row r="4435" customFormat="1" ht="13.5" x14ac:dyDescent="0.3"/>
    <row r="4436" customFormat="1" ht="13.5" x14ac:dyDescent="0.3"/>
    <row r="4437" customFormat="1" ht="13.5" x14ac:dyDescent="0.3"/>
    <row r="4438" customFormat="1" ht="13.5" x14ac:dyDescent="0.3"/>
    <row r="4439" customFormat="1" ht="13.5" x14ac:dyDescent="0.3"/>
    <row r="4440" customFormat="1" ht="13.5" x14ac:dyDescent="0.3"/>
    <row r="4441" customFormat="1" ht="13.5" x14ac:dyDescent="0.3"/>
    <row r="4442" customFormat="1" ht="13.5" x14ac:dyDescent="0.3"/>
    <row r="4443" customFormat="1" ht="13.5" x14ac:dyDescent="0.3"/>
    <row r="4444" customFormat="1" ht="13.5" x14ac:dyDescent="0.3"/>
    <row r="4445" customFormat="1" ht="13.5" x14ac:dyDescent="0.3"/>
    <row r="4446" customFormat="1" ht="13.5" x14ac:dyDescent="0.3"/>
    <row r="4447" customFormat="1" ht="13.5" x14ac:dyDescent="0.3"/>
    <row r="4448" customFormat="1" ht="13.5" x14ac:dyDescent="0.3"/>
    <row r="4449" customFormat="1" ht="13.5" x14ac:dyDescent="0.3"/>
    <row r="4450" customFormat="1" ht="13.5" x14ac:dyDescent="0.3"/>
    <row r="4451" customFormat="1" ht="13.5" x14ac:dyDescent="0.3"/>
    <row r="4452" customFormat="1" ht="13.5" x14ac:dyDescent="0.3"/>
    <row r="4453" customFormat="1" ht="13.5" x14ac:dyDescent="0.3"/>
    <row r="4454" customFormat="1" ht="13.5" x14ac:dyDescent="0.3"/>
    <row r="4455" customFormat="1" ht="13.5" x14ac:dyDescent="0.3"/>
    <row r="4456" customFormat="1" ht="13.5" x14ac:dyDescent="0.3"/>
    <row r="4457" customFormat="1" ht="13.5" x14ac:dyDescent="0.3"/>
    <row r="4458" customFormat="1" ht="13.5" x14ac:dyDescent="0.3"/>
    <row r="4459" customFormat="1" ht="13.5" x14ac:dyDescent="0.3"/>
    <row r="4460" customFormat="1" ht="13.5" x14ac:dyDescent="0.3"/>
    <row r="4461" customFormat="1" ht="13.5" x14ac:dyDescent="0.3"/>
    <row r="4462" customFormat="1" ht="13.5" x14ac:dyDescent="0.3"/>
    <row r="4463" customFormat="1" ht="13.5" x14ac:dyDescent="0.3"/>
    <row r="4464" customFormat="1" ht="13.5" x14ac:dyDescent="0.3"/>
    <row r="4465" customFormat="1" ht="13.5" x14ac:dyDescent="0.3"/>
    <row r="4466" customFormat="1" ht="13.5" x14ac:dyDescent="0.3"/>
    <row r="4467" customFormat="1" ht="13.5" x14ac:dyDescent="0.3"/>
    <row r="4468" customFormat="1" ht="13.5" x14ac:dyDescent="0.3"/>
    <row r="4469" customFormat="1" ht="13.5" x14ac:dyDescent="0.3"/>
    <row r="4470" customFormat="1" ht="13.5" x14ac:dyDescent="0.3"/>
    <row r="4471" customFormat="1" ht="13.5" x14ac:dyDescent="0.3"/>
    <row r="4472" customFormat="1" ht="13.5" x14ac:dyDescent="0.3"/>
    <row r="4473" customFormat="1" ht="13.5" x14ac:dyDescent="0.3"/>
    <row r="4474" customFormat="1" ht="13.5" x14ac:dyDescent="0.3"/>
    <row r="4475" customFormat="1" ht="13.5" x14ac:dyDescent="0.3"/>
    <row r="4476" customFormat="1" ht="13.5" x14ac:dyDescent="0.3"/>
    <row r="4477" customFormat="1" ht="13.5" x14ac:dyDescent="0.3"/>
    <row r="4478" customFormat="1" ht="13.5" x14ac:dyDescent="0.3"/>
    <row r="4479" customFormat="1" ht="13.5" x14ac:dyDescent="0.3"/>
    <row r="4480" customFormat="1" ht="13.5" x14ac:dyDescent="0.3"/>
    <row r="4481" customFormat="1" ht="13.5" x14ac:dyDescent="0.3"/>
    <row r="4482" customFormat="1" ht="13.5" x14ac:dyDescent="0.3"/>
    <row r="4483" customFormat="1" ht="13.5" x14ac:dyDescent="0.3"/>
    <row r="4484" customFormat="1" ht="13.5" x14ac:dyDescent="0.3"/>
    <row r="4485" customFormat="1" ht="13.5" x14ac:dyDescent="0.3"/>
    <row r="4486" customFormat="1" ht="13.5" x14ac:dyDescent="0.3"/>
    <row r="4487" customFormat="1" ht="13.5" x14ac:dyDescent="0.3"/>
    <row r="4488" customFormat="1" ht="13.5" x14ac:dyDescent="0.3"/>
    <row r="4489" customFormat="1" ht="13.5" x14ac:dyDescent="0.3"/>
    <row r="4490" customFormat="1" ht="13.5" x14ac:dyDescent="0.3"/>
    <row r="4491" customFormat="1" ht="13.5" x14ac:dyDescent="0.3"/>
    <row r="4492" customFormat="1" ht="13.5" x14ac:dyDescent="0.3"/>
    <row r="4493" customFormat="1" ht="13.5" x14ac:dyDescent="0.3"/>
    <row r="4494" customFormat="1" ht="13.5" x14ac:dyDescent="0.3"/>
    <row r="4495" customFormat="1" ht="13.5" x14ac:dyDescent="0.3"/>
    <row r="4496" customFormat="1" ht="13.5" x14ac:dyDescent="0.3"/>
    <row r="4497" customFormat="1" ht="13.5" x14ac:dyDescent="0.3"/>
    <row r="4498" customFormat="1" ht="13.5" x14ac:dyDescent="0.3"/>
    <row r="4499" customFormat="1" ht="13.5" x14ac:dyDescent="0.3"/>
    <row r="4500" customFormat="1" ht="13.5" x14ac:dyDescent="0.3"/>
    <row r="4501" customFormat="1" ht="13.5" x14ac:dyDescent="0.3"/>
    <row r="4502" customFormat="1" ht="13.5" x14ac:dyDescent="0.3"/>
    <row r="4503" customFormat="1" ht="13.5" x14ac:dyDescent="0.3"/>
    <row r="4504" customFormat="1" ht="13.5" x14ac:dyDescent="0.3"/>
    <row r="4505" customFormat="1" ht="13.5" x14ac:dyDescent="0.3"/>
    <row r="4506" customFormat="1" ht="13.5" x14ac:dyDescent="0.3"/>
    <row r="4507" customFormat="1" ht="13.5" x14ac:dyDescent="0.3"/>
    <row r="4508" customFormat="1" ht="13.5" x14ac:dyDescent="0.3"/>
    <row r="4509" customFormat="1" ht="13.5" x14ac:dyDescent="0.3"/>
    <row r="4510" customFormat="1" ht="13.5" x14ac:dyDescent="0.3"/>
    <row r="4511" customFormat="1" ht="13.5" x14ac:dyDescent="0.3"/>
    <row r="4512" customFormat="1" ht="13.5" x14ac:dyDescent="0.3"/>
    <row r="4513" customFormat="1" ht="13.5" x14ac:dyDescent="0.3"/>
    <row r="4514" customFormat="1" ht="13.5" x14ac:dyDescent="0.3"/>
    <row r="4515" customFormat="1" ht="13.5" x14ac:dyDescent="0.3"/>
    <row r="4516" customFormat="1" ht="13.5" x14ac:dyDescent="0.3"/>
    <row r="4517" customFormat="1" ht="13.5" x14ac:dyDescent="0.3"/>
    <row r="4518" customFormat="1" ht="13.5" x14ac:dyDescent="0.3"/>
    <row r="4519" customFormat="1" ht="13.5" x14ac:dyDescent="0.3"/>
    <row r="4520" customFormat="1" ht="13.5" x14ac:dyDescent="0.3"/>
    <row r="4521" customFormat="1" ht="13.5" x14ac:dyDescent="0.3"/>
    <row r="4522" customFormat="1" ht="13.5" x14ac:dyDescent="0.3"/>
    <row r="4523" customFormat="1" ht="13.5" x14ac:dyDescent="0.3"/>
    <row r="4524" customFormat="1" ht="13.5" x14ac:dyDescent="0.3"/>
    <row r="4525" customFormat="1" ht="13.5" x14ac:dyDescent="0.3"/>
    <row r="4526" customFormat="1" ht="13.5" x14ac:dyDescent="0.3"/>
    <row r="4527" customFormat="1" ht="13.5" x14ac:dyDescent="0.3"/>
    <row r="4528" customFormat="1" ht="13.5" x14ac:dyDescent="0.3"/>
    <row r="4529" customFormat="1" ht="13.5" x14ac:dyDescent="0.3"/>
    <row r="4530" customFormat="1" ht="13.5" x14ac:dyDescent="0.3"/>
    <row r="4531" customFormat="1" ht="13.5" x14ac:dyDescent="0.3"/>
    <row r="4532" customFormat="1" ht="13.5" x14ac:dyDescent="0.3"/>
    <row r="4533" customFormat="1" ht="13.5" x14ac:dyDescent="0.3"/>
    <row r="4534" customFormat="1" ht="13.5" x14ac:dyDescent="0.3"/>
    <row r="4535" customFormat="1" ht="13.5" x14ac:dyDescent="0.3"/>
    <row r="4536" customFormat="1" ht="13.5" x14ac:dyDescent="0.3"/>
    <row r="4537" customFormat="1" ht="13.5" x14ac:dyDescent="0.3"/>
    <row r="4538" customFormat="1" ht="13.5" x14ac:dyDescent="0.3"/>
    <row r="4539" customFormat="1" ht="13.5" x14ac:dyDescent="0.3"/>
    <row r="4540" customFormat="1" ht="13.5" x14ac:dyDescent="0.3"/>
    <row r="4541" customFormat="1" ht="13.5" x14ac:dyDescent="0.3"/>
    <row r="4542" customFormat="1" ht="13.5" x14ac:dyDescent="0.3"/>
    <row r="4543" customFormat="1" ht="13.5" x14ac:dyDescent="0.3"/>
    <row r="4544" customFormat="1" ht="13.5" x14ac:dyDescent="0.3"/>
    <row r="4545" customFormat="1" ht="13.5" x14ac:dyDescent="0.3"/>
    <row r="4546" customFormat="1" ht="13.5" x14ac:dyDescent="0.3"/>
    <row r="4547" customFormat="1" ht="13.5" x14ac:dyDescent="0.3"/>
    <row r="4548" customFormat="1" ht="13.5" x14ac:dyDescent="0.3"/>
    <row r="4549" customFormat="1" ht="13.5" x14ac:dyDescent="0.3"/>
    <row r="4550" customFormat="1" ht="13.5" x14ac:dyDescent="0.3"/>
    <row r="4551" customFormat="1" ht="13.5" x14ac:dyDescent="0.3"/>
    <row r="4552" customFormat="1" ht="13.5" x14ac:dyDescent="0.3"/>
    <row r="4553" customFormat="1" ht="13.5" x14ac:dyDescent="0.3"/>
    <row r="4554" customFormat="1" ht="13.5" x14ac:dyDescent="0.3"/>
    <row r="4555" customFormat="1" ht="13.5" x14ac:dyDescent="0.3"/>
    <row r="4556" customFormat="1" ht="13.5" x14ac:dyDescent="0.3"/>
    <row r="4557" customFormat="1" ht="13.5" x14ac:dyDescent="0.3"/>
    <row r="4558" customFormat="1" ht="13.5" x14ac:dyDescent="0.3"/>
    <row r="4559" customFormat="1" ht="13.5" x14ac:dyDescent="0.3"/>
    <row r="4560" customFormat="1" ht="13.5" x14ac:dyDescent="0.3"/>
    <row r="4561" customFormat="1" ht="13.5" x14ac:dyDescent="0.3"/>
    <row r="4562" customFormat="1" ht="13.5" x14ac:dyDescent="0.3"/>
    <row r="4563" customFormat="1" ht="13.5" x14ac:dyDescent="0.3"/>
    <row r="4564" customFormat="1" ht="13.5" x14ac:dyDescent="0.3"/>
    <row r="4565" customFormat="1" ht="13.5" x14ac:dyDescent="0.3"/>
    <row r="4566" customFormat="1" ht="13.5" x14ac:dyDescent="0.3"/>
    <row r="4567" customFormat="1" ht="13.5" x14ac:dyDescent="0.3"/>
    <row r="4568" customFormat="1" ht="13.5" x14ac:dyDescent="0.3"/>
    <row r="4569" customFormat="1" ht="13.5" x14ac:dyDescent="0.3"/>
    <row r="4570" customFormat="1" ht="13.5" x14ac:dyDescent="0.3"/>
    <row r="4571" customFormat="1" ht="13.5" x14ac:dyDescent="0.3"/>
    <row r="4572" customFormat="1" ht="13.5" x14ac:dyDescent="0.3"/>
    <row r="4573" customFormat="1" ht="13.5" x14ac:dyDescent="0.3"/>
    <row r="4574" customFormat="1" ht="13.5" x14ac:dyDescent="0.3"/>
    <row r="4575" customFormat="1" ht="13.5" x14ac:dyDescent="0.3"/>
    <row r="4576" customFormat="1" ht="13.5" x14ac:dyDescent="0.3"/>
    <row r="4577" customFormat="1" ht="13.5" x14ac:dyDescent="0.3"/>
    <row r="4578" customFormat="1" ht="13.5" x14ac:dyDescent="0.3"/>
    <row r="4579" customFormat="1" ht="13.5" x14ac:dyDescent="0.3"/>
    <row r="4580" customFormat="1" ht="13.5" x14ac:dyDescent="0.3"/>
    <row r="4581" customFormat="1" ht="13.5" x14ac:dyDescent="0.3"/>
    <row r="4582" customFormat="1" ht="13.5" x14ac:dyDescent="0.3"/>
    <row r="4583" customFormat="1" ht="13.5" x14ac:dyDescent="0.3"/>
    <row r="4584" customFormat="1" ht="13.5" x14ac:dyDescent="0.3"/>
    <row r="4585" customFormat="1" ht="13.5" x14ac:dyDescent="0.3"/>
    <row r="4586" customFormat="1" ht="13.5" x14ac:dyDescent="0.3"/>
    <row r="4587" customFormat="1" ht="13.5" x14ac:dyDescent="0.3"/>
    <row r="4588" customFormat="1" ht="13.5" x14ac:dyDescent="0.3"/>
    <row r="4589" customFormat="1" ht="13.5" x14ac:dyDescent="0.3"/>
    <row r="4590" customFormat="1" ht="13.5" x14ac:dyDescent="0.3"/>
    <row r="4591" customFormat="1" ht="13.5" x14ac:dyDescent="0.3"/>
    <row r="4592" customFormat="1" ht="13.5" x14ac:dyDescent="0.3"/>
    <row r="4593" customFormat="1" ht="13.5" x14ac:dyDescent="0.3"/>
    <row r="4594" customFormat="1" ht="13.5" x14ac:dyDescent="0.3"/>
    <row r="4595" customFormat="1" ht="13.5" x14ac:dyDescent="0.3"/>
    <row r="4596" customFormat="1" ht="13.5" x14ac:dyDescent="0.3"/>
    <row r="4597" customFormat="1" ht="13.5" x14ac:dyDescent="0.3"/>
    <row r="4598" customFormat="1" ht="13.5" x14ac:dyDescent="0.3"/>
    <row r="4599" customFormat="1" ht="13.5" x14ac:dyDescent="0.3"/>
    <row r="4600" customFormat="1" ht="13.5" x14ac:dyDescent="0.3"/>
    <row r="4601" customFormat="1" ht="13.5" x14ac:dyDescent="0.3"/>
    <row r="4602" customFormat="1" ht="13.5" x14ac:dyDescent="0.3"/>
    <row r="4603" customFormat="1" ht="13.5" x14ac:dyDescent="0.3"/>
    <row r="4604" customFormat="1" ht="13.5" x14ac:dyDescent="0.3"/>
    <row r="4605" customFormat="1" ht="13.5" x14ac:dyDescent="0.3"/>
    <row r="4606" customFormat="1" ht="13.5" x14ac:dyDescent="0.3"/>
    <row r="4607" customFormat="1" ht="13.5" x14ac:dyDescent="0.3"/>
    <row r="4608" customFormat="1" ht="13.5" x14ac:dyDescent="0.3"/>
    <row r="4609" customFormat="1" ht="13.5" x14ac:dyDescent="0.3"/>
    <row r="4610" customFormat="1" ht="13.5" x14ac:dyDescent="0.3"/>
    <row r="4611" customFormat="1" ht="13.5" x14ac:dyDescent="0.3"/>
    <row r="4612" customFormat="1" ht="13.5" x14ac:dyDescent="0.3"/>
    <row r="4613" customFormat="1" ht="13.5" x14ac:dyDescent="0.3"/>
    <row r="4614" customFormat="1" ht="13.5" x14ac:dyDescent="0.3"/>
    <row r="4615" customFormat="1" ht="13.5" x14ac:dyDescent="0.3"/>
    <row r="4616" customFormat="1" ht="13.5" x14ac:dyDescent="0.3"/>
    <row r="4617" customFormat="1" ht="13.5" x14ac:dyDescent="0.3"/>
    <row r="4618" customFormat="1" ht="13.5" x14ac:dyDescent="0.3"/>
    <row r="4619" customFormat="1" ht="13.5" x14ac:dyDescent="0.3"/>
    <row r="4620" customFormat="1" ht="13.5" x14ac:dyDescent="0.3"/>
    <row r="4621" customFormat="1" ht="13.5" x14ac:dyDescent="0.3"/>
    <row r="4622" customFormat="1" ht="13.5" x14ac:dyDescent="0.3"/>
    <row r="4623" customFormat="1" ht="13.5" x14ac:dyDescent="0.3"/>
    <row r="4624" customFormat="1" ht="13.5" x14ac:dyDescent="0.3"/>
    <row r="4625" customFormat="1" ht="13.5" x14ac:dyDescent="0.3"/>
    <row r="4626" customFormat="1" ht="13.5" x14ac:dyDescent="0.3"/>
    <row r="4627" customFormat="1" ht="13.5" x14ac:dyDescent="0.3"/>
    <row r="4628" customFormat="1" ht="13.5" x14ac:dyDescent="0.3"/>
    <row r="4629" customFormat="1" ht="13.5" x14ac:dyDescent="0.3"/>
    <row r="4630" customFormat="1" ht="13.5" x14ac:dyDescent="0.3"/>
    <row r="4631" customFormat="1" ht="13.5" x14ac:dyDescent="0.3"/>
    <row r="4632" customFormat="1" ht="13.5" x14ac:dyDescent="0.3"/>
    <row r="4633" customFormat="1" ht="13.5" x14ac:dyDescent="0.3"/>
    <row r="4634" customFormat="1" ht="13.5" x14ac:dyDescent="0.3"/>
    <row r="4635" customFormat="1" ht="13.5" x14ac:dyDescent="0.3"/>
    <row r="4636" customFormat="1" ht="13.5" x14ac:dyDescent="0.3"/>
    <row r="4637" customFormat="1" ht="13.5" x14ac:dyDescent="0.3"/>
    <row r="4638" customFormat="1" ht="13.5" x14ac:dyDescent="0.3"/>
    <row r="4639" customFormat="1" ht="13.5" x14ac:dyDescent="0.3"/>
    <row r="4640" customFormat="1" ht="13.5" x14ac:dyDescent="0.3"/>
    <row r="4641" customFormat="1" ht="13.5" x14ac:dyDescent="0.3"/>
    <row r="4642" customFormat="1" ht="13.5" x14ac:dyDescent="0.3"/>
    <row r="4643" customFormat="1" ht="13.5" x14ac:dyDescent="0.3"/>
    <row r="4644" customFormat="1" ht="13.5" x14ac:dyDescent="0.3"/>
    <row r="4645" customFormat="1" ht="13.5" x14ac:dyDescent="0.3"/>
    <row r="4646" customFormat="1" ht="13.5" x14ac:dyDescent="0.3"/>
    <row r="4647" customFormat="1" ht="13.5" x14ac:dyDescent="0.3"/>
    <row r="4648" customFormat="1" ht="13.5" x14ac:dyDescent="0.3"/>
    <row r="4649" customFormat="1" ht="13.5" x14ac:dyDescent="0.3"/>
    <row r="4650" customFormat="1" ht="13.5" x14ac:dyDescent="0.3"/>
    <row r="4651" customFormat="1" ht="13.5" x14ac:dyDescent="0.3"/>
    <row r="4652" customFormat="1" ht="13.5" x14ac:dyDescent="0.3"/>
    <row r="4653" customFormat="1" ht="13.5" x14ac:dyDescent="0.3"/>
    <row r="4654" customFormat="1" ht="13.5" x14ac:dyDescent="0.3"/>
    <row r="4655" customFormat="1" ht="13.5" x14ac:dyDescent="0.3"/>
    <row r="4656" customFormat="1" ht="13.5" x14ac:dyDescent="0.3"/>
    <row r="4657" customFormat="1" ht="13.5" x14ac:dyDescent="0.3"/>
    <row r="4658" customFormat="1" ht="13.5" x14ac:dyDescent="0.3"/>
    <row r="4659" customFormat="1" ht="13.5" x14ac:dyDescent="0.3"/>
    <row r="4660" customFormat="1" ht="13.5" x14ac:dyDescent="0.3"/>
    <row r="4661" customFormat="1" ht="13.5" x14ac:dyDescent="0.3"/>
    <row r="4662" customFormat="1" ht="13.5" x14ac:dyDescent="0.3"/>
    <row r="4663" customFormat="1" ht="13.5" x14ac:dyDescent="0.3"/>
    <row r="4664" customFormat="1" ht="13.5" x14ac:dyDescent="0.3"/>
    <row r="4665" customFormat="1" ht="13.5" x14ac:dyDescent="0.3"/>
    <row r="4666" customFormat="1" ht="13.5" x14ac:dyDescent="0.3"/>
    <row r="4667" customFormat="1" ht="13.5" x14ac:dyDescent="0.3"/>
    <row r="4668" customFormat="1" ht="13.5" x14ac:dyDescent="0.3"/>
    <row r="4669" customFormat="1" ht="13.5" x14ac:dyDescent="0.3"/>
    <row r="4670" customFormat="1" ht="13.5" x14ac:dyDescent="0.3"/>
    <row r="4671" customFormat="1" ht="13.5" x14ac:dyDescent="0.3"/>
    <row r="4672" customFormat="1" ht="13.5" x14ac:dyDescent="0.3"/>
    <row r="4673" customFormat="1" ht="13.5" x14ac:dyDescent="0.3"/>
    <row r="4674" customFormat="1" ht="13.5" x14ac:dyDescent="0.3"/>
    <row r="4675" customFormat="1" ht="13.5" x14ac:dyDescent="0.3"/>
    <row r="4676" customFormat="1" ht="13.5" x14ac:dyDescent="0.3"/>
    <row r="4677" customFormat="1" ht="13.5" x14ac:dyDescent="0.3"/>
    <row r="4678" customFormat="1" ht="13.5" x14ac:dyDescent="0.3"/>
    <row r="4679" customFormat="1" ht="13.5" x14ac:dyDescent="0.3"/>
    <row r="4680" customFormat="1" ht="13.5" x14ac:dyDescent="0.3"/>
    <row r="4681" customFormat="1" ht="13.5" x14ac:dyDescent="0.3"/>
    <row r="4682" customFormat="1" ht="13.5" x14ac:dyDescent="0.3"/>
    <row r="4683" customFormat="1" ht="13.5" x14ac:dyDescent="0.3"/>
    <row r="4684" customFormat="1" ht="13.5" x14ac:dyDescent="0.3"/>
    <row r="4685" customFormat="1" ht="13.5" x14ac:dyDescent="0.3"/>
    <row r="4686" customFormat="1" ht="13.5" x14ac:dyDescent="0.3"/>
    <row r="4687" customFormat="1" ht="13.5" x14ac:dyDescent="0.3"/>
    <row r="4688" customFormat="1" ht="13.5" x14ac:dyDescent="0.3"/>
    <row r="4689" customFormat="1" ht="13.5" x14ac:dyDescent="0.3"/>
    <row r="4690" customFormat="1" ht="13.5" x14ac:dyDescent="0.3"/>
    <row r="4691" customFormat="1" ht="13.5" x14ac:dyDescent="0.3"/>
    <row r="4692" customFormat="1" ht="13.5" x14ac:dyDescent="0.3"/>
    <row r="4693" customFormat="1" ht="13.5" x14ac:dyDescent="0.3"/>
    <row r="4694" customFormat="1" ht="13.5" x14ac:dyDescent="0.3"/>
    <row r="4695" customFormat="1" ht="13.5" x14ac:dyDescent="0.3"/>
    <row r="4696" customFormat="1" ht="13.5" x14ac:dyDescent="0.3"/>
    <row r="4697" customFormat="1" ht="13.5" x14ac:dyDescent="0.3"/>
    <row r="4698" customFormat="1" ht="13.5" x14ac:dyDescent="0.3"/>
    <row r="4699" customFormat="1" ht="13.5" x14ac:dyDescent="0.3"/>
    <row r="4700" customFormat="1" ht="13.5" x14ac:dyDescent="0.3"/>
    <row r="4701" customFormat="1" ht="13.5" x14ac:dyDescent="0.3"/>
    <row r="4702" customFormat="1" ht="13.5" x14ac:dyDescent="0.3"/>
    <row r="4703" customFormat="1" ht="13.5" x14ac:dyDescent="0.3"/>
    <row r="4704" customFormat="1" ht="13.5" x14ac:dyDescent="0.3"/>
    <row r="4705" customFormat="1" ht="13.5" x14ac:dyDescent="0.3"/>
    <row r="4706" customFormat="1" ht="13.5" x14ac:dyDescent="0.3"/>
    <row r="4707" customFormat="1" ht="13.5" x14ac:dyDescent="0.3"/>
    <row r="4708" customFormat="1" ht="13.5" x14ac:dyDescent="0.3"/>
    <row r="4709" customFormat="1" ht="13.5" x14ac:dyDescent="0.3"/>
    <row r="4710" customFormat="1" ht="13.5" x14ac:dyDescent="0.3"/>
    <row r="4711" customFormat="1" ht="13.5" x14ac:dyDescent="0.3"/>
    <row r="4712" customFormat="1" ht="13.5" x14ac:dyDescent="0.3"/>
    <row r="4713" customFormat="1" ht="13.5" x14ac:dyDescent="0.3"/>
    <row r="4714" customFormat="1" ht="13.5" x14ac:dyDescent="0.3"/>
    <row r="4715" customFormat="1" ht="13.5" x14ac:dyDescent="0.3"/>
    <row r="4716" customFormat="1" ht="13.5" x14ac:dyDescent="0.3"/>
    <row r="4717" customFormat="1" ht="13.5" x14ac:dyDescent="0.3"/>
    <row r="4718" customFormat="1" ht="13.5" x14ac:dyDescent="0.3"/>
    <row r="4719" customFormat="1" ht="13.5" x14ac:dyDescent="0.3"/>
    <row r="4720" customFormat="1" ht="13.5" x14ac:dyDescent="0.3"/>
    <row r="4721" customFormat="1" ht="13.5" x14ac:dyDescent="0.3"/>
    <row r="4722" customFormat="1" ht="13.5" x14ac:dyDescent="0.3"/>
    <row r="4723" customFormat="1" ht="13.5" x14ac:dyDescent="0.3"/>
    <row r="4724" customFormat="1" ht="13.5" x14ac:dyDescent="0.3"/>
    <row r="4725" customFormat="1" ht="13.5" x14ac:dyDescent="0.3"/>
    <row r="4726" customFormat="1" ht="13.5" x14ac:dyDescent="0.3"/>
    <row r="4727" customFormat="1" ht="13.5" x14ac:dyDescent="0.3"/>
    <row r="4728" customFormat="1" ht="13.5" x14ac:dyDescent="0.3"/>
    <row r="4729" customFormat="1" ht="13.5" x14ac:dyDescent="0.3"/>
    <row r="4730" customFormat="1" ht="13.5" x14ac:dyDescent="0.3"/>
    <row r="4731" customFormat="1" ht="13.5" x14ac:dyDescent="0.3"/>
    <row r="4732" customFormat="1" ht="13.5" x14ac:dyDescent="0.3"/>
    <row r="4733" customFormat="1" ht="13.5" x14ac:dyDescent="0.3"/>
    <row r="4734" customFormat="1" ht="13.5" x14ac:dyDescent="0.3"/>
    <row r="4735" customFormat="1" ht="13.5" x14ac:dyDescent="0.3"/>
    <row r="4736" customFormat="1" ht="13.5" x14ac:dyDescent="0.3"/>
    <row r="4737" customFormat="1" ht="13.5" x14ac:dyDescent="0.3"/>
    <row r="4738" customFormat="1" ht="13.5" x14ac:dyDescent="0.3"/>
    <row r="4739" customFormat="1" ht="13.5" x14ac:dyDescent="0.3"/>
    <row r="4740" customFormat="1" ht="13.5" x14ac:dyDescent="0.3"/>
    <row r="4741" customFormat="1" ht="13.5" x14ac:dyDescent="0.3"/>
    <row r="4742" customFormat="1" ht="13.5" x14ac:dyDescent="0.3"/>
    <row r="4743" customFormat="1" ht="13.5" x14ac:dyDescent="0.3"/>
    <row r="4744" customFormat="1" ht="13.5" x14ac:dyDescent="0.3"/>
    <row r="4745" customFormat="1" ht="13.5" x14ac:dyDescent="0.3"/>
    <row r="4746" customFormat="1" ht="13.5" x14ac:dyDescent="0.3"/>
    <row r="4747" customFormat="1" ht="13.5" x14ac:dyDescent="0.3"/>
    <row r="4748" customFormat="1" ht="13.5" x14ac:dyDescent="0.3"/>
    <row r="4749" customFormat="1" ht="13.5" x14ac:dyDescent="0.3"/>
    <row r="4750" customFormat="1" ht="13.5" x14ac:dyDescent="0.3"/>
    <row r="4751" customFormat="1" ht="13.5" x14ac:dyDescent="0.3"/>
    <row r="4752" customFormat="1" ht="13.5" x14ac:dyDescent="0.3"/>
    <row r="4753" customFormat="1" ht="13.5" x14ac:dyDescent="0.3"/>
    <row r="4754" customFormat="1" ht="13.5" x14ac:dyDescent="0.3"/>
    <row r="4755" customFormat="1" ht="13.5" x14ac:dyDescent="0.3"/>
    <row r="4756" customFormat="1" ht="13.5" x14ac:dyDescent="0.3"/>
    <row r="4757" customFormat="1" ht="13.5" x14ac:dyDescent="0.3"/>
    <row r="4758" customFormat="1" ht="13.5" x14ac:dyDescent="0.3"/>
    <row r="4759" customFormat="1" ht="13.5" x14ac:dyDescent="0.3"/>
    <row r="4760" customFormat="1" ht="13.5" x14ac:dyDescent="0.3"/>
    <row r="4761" customFormat="1" ht="13.5" x14ac:dyDescent="0.3"/>
    <row r="4762" customFormat="1" ht="13.5" x14ac:dyDescent="0.3"/>
    <row r="4763" customFormat="1" ht="13.5" x14ac:dyDescent="0.3"/>
    <row r="4764" customFormat="1" ht="13.5" x14ac:dyDescent="0.3"/>
    <row r="4765" customFormat="1" ht="13.5" x14ac:dyDescent="0.3"/>
    <row r="4766" customFormat="1" ht="13.5" x14ac:dyDescent="0.3"/>
    <row r="4767" customFormat="1" ht="13.5" x14ac:dyDescent="0.3"/>
    <row r="4768" customFormat="1" ht="13.5" x14ac:dyDescent="0.3"/>
    <row r="4769" customFormat="1" ht="13.5" x14ac:dyDescent="0.3"/>
    <row r="4770" customFormat="1" ht="13.5" x14ac:dyDescent="0.3"/>
    <row r="4771" customFormat="1" ht="13.5" x14ac:dyDescent="0.3"/>
    <row r="4772" customFormat="1" ht="13.5" x14ac:dyDescent="0.3"/>
    <row r="4773" customFormat="1" ht="13.5" x14ac:dyDescent="0.3"/>
    <row r="4774" customFormat="1" ht="13.5" x14ac:dyDescent="0.3"/>
    <row r="4775" customFormat="1" ht="13.5" x14ac:dyDescent="0.3"/>
    <row r="4776" customFormat="1" ht="13.5" x14ac:dyDescent="0.3"/>
    <row r="4777" customFormat="1" ht="13.5" x14ac:dyDescent="0.3"/>
    <row r="4778" customFormat="1" ht="13.5" x14ac:dyDescent="0.3"/>
    <row r="4779" customFormat="1" ht="13.5" x14ac:dyDescent="0.3"/>
    <row r="4780" customFormat="1" ht="13.5" x14ac:dyDescent="0.3"/>
    <row r="4781" customFormat="1" ht="13.5" x14ac:dyDescent="0.3"/>
    <row r="4782" customFormat="1" ht="13.5" x14ac:dyDescent="0.3"/>
    <row r="4783" customFormat="1" ht="13.5" x14ac:dyDescent="0.3"/>
    <row r="4784" customFormat="1" ht="13.5" x14ac:dyDescent="0.3"/>
    <row r="4785" customFormat="1" ht="13.5" x14ac:dyDescent="0.3"/>
    <row r="4786" customFormat="1" ht="13.5" x14ac:dyDescent="0.3"/>
    <row r="4787" customFormat="1" ht="13.5" x14ac:dyDescent="0.3"/>
    <row r="4788" customFormat="1" ht="13.5" x14ac:dyDescent="0.3"/>
    <row r="4789" customFormat="1" ht="13.5" x14ac:dyDescent="0.3"/>
    <row r="4790" customFormat="1" ht="13.5" x14ac:dyDescent="0.3"/>
    <row r="4791" customFormat="1" ht="13.5" x14ac:dyDescent="0.3"/>
    <row r="4792" customFormat="1" ht="13.5" x14ac:dyDescent="0.3"/>
    <row r="4793" customFormat="1" ht="13.5" x14ac:dyDescent="0.3"/>
    <row r="4794" customFormat="1" ht="13.5" x14ac:dyDescent="0.3"/>
    <row r="4795" customFormat="1" ht="13.5" x14ac:dyDescent="0.3"/>
    <row r="4796" customFormat="1" ht="13.5" x14ac:dyDescent="0.3"/>
    <row r="4797" customFormat="1" ht="13.5" x14ac:dyDescent="0.3"/>
    <row r="4798" customFormat="1" ht="13.5" x14ac:dyDescent="0.3"/>
    <row r="4799" customFormat="1" ht="13.5" x14ac:dyDescent="0.3"/>
    <row r="4800" customFormat="1" ht="13.5" x14ac:dyDescent="0.3"/>
    <row r="4801" customFormat="1" ht="13.5" x14ac:dyDescent="0.3"/>
    <row r="4802" customFormat="1" ht="13.5" x14ac:dyDescent="0.3"/>
    <row r="4803" customFormat="1" ht="13.5" x14ac:dyDescent="0.3"/>
    <row r="4804" customFormat="1" ht="13.5" x14ac:dyDescent="0.3"/>
    <row r="4805" customFormat="1" ht="13.5" x14ac:dyDescent="0.3"/>
    <row r="4806" customFormat="1" ht="13.5" x14ac:dyDescent="0.3"/>
    <row r="4807" customFormat="1" ht="13.5" x14ac:dyDescent="0.3"/>
    <row r="4808" customFormat="1" ht="13.5" x14ac:dyDescent="0.3"/>
    <row r="4809" customFormat="1" ht="13.5" x14ac:dyDescent="0.3"/>
    <row r="4810" customFormat="1" ht="13.5" x14ac:dyDescent="0.3"/>
    <row r="4811" customFormat="1" ht="13.5" x14ac:dyDescent="0.3"/>
    <row r="4812" customFormat="1" ht="13.5" x14ac:dyDescent="0.3"/>
    <row r="4813" customFormat="1" ht="13.5" x14ac:dyDescent="0.3"/>
    <row r="4814" customFormat="1" ht="13.5" x14ac:dyDescent="0.3"/>
    <row r="4815" customFormat="1" ht="13.5" x14ac:dyDescent="0.3"/>
    <row r="4816" customFormat="1" ht="13.5" x14ac:dyDescent="0.3"/>
    <row r="4817" customFormat="1" ht="13.5" x14ac:dyDescent="0.3"/>
    <row r="4818" customFormat="1" ht="13.5" x14ac:dyDescent="0.3"/>
    <row r="4819" customFormat="1" ht="13.5" x14ac:dyDescent="0.3"/>
    <row r="4820" customFormat="1" ht="13.5" x14ac:dyDescent="0.3"/>
    <row r="4821" customFormat="1" ht="13.5" x14ac:dyDescent="0.3"/>
    <row r="4822" customFormat="1" ht="13.5" x14ac:dyDescent="0.3"/>
    <row r="4823" customFormat="1" ht="13.5" x14ac:dyDescent="0.3"/>
    <row r="4824" customFormat="1" ht="13.5" x14ac:dyDescent="0.3"/>
    <row r="4825" customFormat="1" ht="13.5" x14ac:dyDescent="0.3"/>
    <row r="4826" customFormat="1" ht="13.5" x14ac:dyDescent="0.3"/>
    <row r="4827" customFormat="1" ht="13.5" x14ac:dyDescent="0.3"/>
    <row r="4828" customFormat="1" ht="13.5" x14ac:dyDescent="0.3"/>
    <row r="4829" customFormat="1" ht="13.5" x14ac:dyDescent="0.3"/>
    <row r="4830" customFormat="1" ht="13.5" x14ac:dyDescent="0.3"/>
    <row r="4831" customFormat="1" ht="13.5" x14ac:dyDescent="0.3"/>
    <row r="4832" customFormat="1" ht="13.5" x14ac:dyDescent="0.3"/>
    <row r="4833" customFormat="1" ht="13.5" x14ac:dyDescent="0.3"/>
    <row r="4834" customFormat="1" ht="13.5" x14ac:dyDescent="0.3"/>
    <row r="4835" customFormat="1" ht="13.5" x14ac:dyDescent="0.3"/>
    <row r="4836" customFormat="1" ht="13.5" x14ac:dyDescent="0.3"/>
    <row r="4837" customFormat="1" ht="13.5" x14ac:dyDescent="0.3"/>
    <row r="4838" customFormat="1" ht="13.5" x14ac:dyDescent="0.3"/>
    <row r="4839" customFormat="1" ht="13.5" x14ac:dyDescent="0.3"/>
    <row r="4840" customFormat="1" ht="13.5" x14ac:dyDescent="0.3"/>
    <row r="4841" customFormat="1" ht="13.5" x14ac:dyDescent="0.3"/>
    <row r="4842" customFormat="1" ht="13.5" x14ac:dyDescent="0.3"/>
    <row r="4843" customFormat="1" ht="13.5" x14ac:dyDescent="0.3"/>
    <row r="4844" customFormat="1" ht="13.5" x14ac:dyDescent="0.3"/>
    <row r="4845" customFormat="1" ht="13.5" x14ac:dyDescent="0.3"/>
    <row r="4846" customFormat="1" ht="13.5" x14ac:dyDescent="0.3"/>
    <row r="4847" customFormat="1" ht="13.5" x14ac:dyDescent="0.3"/>
    <row r="4848" customFormat="1" ht="13.5" x14ac:dyDescent="0.3"/>
    <row r="4849" customFormat="1" ht="13.5" x14ac:dyDescent="0.3"/>
    <row r="4850" customFormat="1" ht="13.5" x14ac:dyDescent="0.3"/>
    <row r="4851" customFormat="1" ht="13.5" x14ac:dyDescent="0.3"/>
    <row r="4852" customFormat="1" ht="13.5" x14ac:dyDescent="0.3"/>
    <row r="4853" customFormat="1" ht="13.5" x14ac:dyDescent="0.3"/>
    <row r="4854" customFormat="1" ht="13.5" x14ac:dyDescent="0.3"/>
    <row r="4855" customFormat="1" ht="13.5" x14ac:dyDescent="0.3"/>
    <row r="4856" customFormat="1" ht="13.5" x14ac:dyDescent="0.3"/>
    <row r="4857" customFormat="1" ht="13.5" x14ac:dyDescent="0.3"/>
    <row r="4858" customFormat="1" ht="13.5" x14ac:dyDescent="0.3"/>
    <row r="4859" customFormat="1" ht="13.5" x14ac:dyDescent="0.3"/>
    <row r="4860" customFormat="1" ht="13.5" x14ac:dyDescent="0.3"/>
    <row r="4861" customFormat="1" ht="13.5" x14ac:dyDescent="0.3"/>
    <row r="4862" customFormat="1" ht="13.5" x14ac:dyDescent="0.3"/>
    <row r="4863" customFormat="1" ht="13.5" x14ac:dyDescent="0.3"/>
    <row r="4864" customFormat="1" ht="13.5" x14ac:dyDescent="0.3"/>
    <row r="4865" customFormat="1" ht="13.5" x14ac:dyDescent="0.3"/>
    <row r="4866" customFormat="1" ht="13.5" x14ac:dyDescent="0.3"/>
    <row r="4867" customFormat="1" ht="13.5" x14ac:dyDescent="0.3"/>
    <row r="4868" customFormat="1" ht="13.5" x14ac:dyDescent="0.3"/>
    <row r="4869" customFormat="1" ht="13.5" x14ac:dyDescent="0.3"/>
    <row r="4870" customFormat="1" ht="13.5" x14ac:dyDescent="0.3"/>
    <row r="4871" customFormat="1" ht="13.5" x14ac:dyDescent="0.3"/>
    <row r="4872" customFormat="1" ht="13.5" x14ac:dyDescent="0.3"/>
    <row r="4873" customFormat="1" ht="13.5" x14ac:dyDescent="0.3"/>
    <row r="4874" customFormat="1" ht="13.5" x14ac:dyDescent="0.3"/>
    <row r="4875" customFormat="1" ht="13.5" x14ac:dyDescent="0.3"/>
    <row r="4876" customFormat="1" ht="13.5" x14ac:dyDescent="0.3"/>
    <row r="4877" customFormat="1" ht="13.5" x14ac:dyDescent="0.3"/>
    <row r="4878" customFormat="1" ht="13.5" x14ac:dyDescent="0.3"/>
    <row r="4879" customFormat="1" ht="13.5" x14ac:dyDescent="0.3"/>
    <row r="4880" customFormat="1" ht="13.5" x14ac:dyDescent="0.3"/>
    <row r="4881" customFormat="1" ht="13.5" x14ac:dyDescent="0.3"/>
    <row r="4882" customFormat="1" ht="13.5" x14ac:dyDescent="0.3"/>
    <row r="4883" customFormat="1" ht="13.5" x14ac:dyDescent="0.3"/>
    <row r="4884" customFormat="1" ht="13.5" x14ac:dyDescent="0.3"/>
    <row r="4885" customFormat="1" ht="13.5" x14ac:dyDescent="0.3"/>
    <row r="4886" customFormat="1" ht="13.5" x14ac:dyDescent="0.3"/>
    <row r="4887" customFormat="1" ht="13.5" x14ac:dyDescent="0.3"/>
    <row r="4888" customFormat="1" ht="13.5" x14ac:dyDescent="0.3"/>
    <row r="4889" customFormat="1" ht="13.5" x14ac:dyDescent="0.3"/>
    <row r="4890" customFormat="1" ht="13.5" x14ac:dyDescent="0.3"/>
    <row r="4891" customFormat="1" ht="13.5" x14ac:dyDescent="0.3"/>
    <row r="4892" customFormat="1" ht="13.5" x14ac:dyDescent="0.3"/>
    <row r="4893" customFormat="1" ht="13.5" x14ac:dyDescent="0.3"/>
    <row r="4894" customFormat="1" ht="13.5" x14ac:dyDescent="0.3"/>
    <row r="4895" customFormat="1" ht="13.5" x14ac:dyDescent="0.3"/>
    <row r="4896" customFormat="1" ht="13.5" x14ac:dyDescent="0.3"/>
    <row r="4897" customFormat="1" ht="13.5" x14ac:dyDescent="0.3"/>
    <row r="4898" customFormat="1" ht="13.5" x14ac:dyDescent="0.3"/>
    <row r="4899" customFormat="1" ht="13.5" x14ac:dyDescent="0.3"/>
    <row r="4900" customFormat="1" ht="13.5" x14ac:dyDescent="0.3"/>
    <row r="4901" customFormat="1" ht="13.5" x14ac:dyDescent="0.3"/>
    <row r="4902" customFormat="1" ht="13.5" x14ac:dyDescent="0.3"/>
    <row r="4903" customFormat="1" ht="13.5" x14ac:dyDescent="0.3"/>
    <row r="4904" customFormat="1" ht="13.5" x14ac:dyDescent="0.3"/>
    <row r="4905" customFormat="1" ht="13.5" x14ac:dyDescent="0.3"/>
    <row r="4906" customFormat="1" ht="13.5" x14ac:dyDescent="0.3"/>
    <row r="4907" customFormat="1" ht="13.5" x14ac:dyDescent="0.3"/>
    <row r="4908" customFormat="1" ht="13.5" x14ac:dyDescent="0.3"/>
    <row r="4909" customFormat="1" ht="13.5" x14ac:dyDescent="0.3"/>
    <row r="4910" customFormat="1" ht="13.5" x14ac:dyDescent="0.3"/>
    <row r="4911" customFormat="1" ht="13.5" x14ac:dyDescent="0.3"/>
    <row r="4912" customFormat="1" ht="13.5" x14ac:dyDescent="0.3"/>
    <row r="4913" customFormat="1" ht="13.5" x14ac:dyDescent="0.3"/>
    <row r="4914" customFormat="1" ht="13.5" x14ac:dyDescent="0.3"/>
    <row r="4915" customFormat="1" ht="13.5" x14ac:dyDescent="0.3"/>
    <row r="4916" customFormat="1" ht="13.5" x14ac:dyDescent="0.3"/>
    <row r="4917" customFormat="1" ht="13.5" x14ac:dyDescent="0.3"/>
    <row r="4918" customFormat="1" ht="13.5" x14ac:dyDescent="0.3"/>
    <row r="4919" customFormat="1" ht="13.5" x14ac:dyDescent="0.3"/>
    <row r="4920" customFormat="1" ht="13.5" x14ac:dyDescent="0.3"/>
    <row r="4921" customFormat="1" ht="13.5" x14ac:dyDescent="0.3"/>
    <row r="4922" customFormat="1" ht="13.5" x14ac:dyDescent="0.3"/>
    <row r="4923" customFormat="1" ht="13.5" x14ac:dyDescent="0.3"/>
    <row r="4924" customFormat="1" ht="13.5" x14ac:dyDescent="0.3"/>
    <row r="4925" customFormat="1" ht="13.5" x14ac:dyDescent="0.3"/>
    <row r="4926" customFormat="1" ht="13.5" x14ac:dyDescent="0.3"/>
    <row r="4927" customFormat="1" ht="13.5" x14ac:dyDescent="0.3"/>
    <row r="4928" customFormat="1" ht="13.5" x14ac:dyDescent="0.3"/>
    <row r="4929" customFormat="1" ht="13.5" x14ac:dyDescent="0.3"/>
    <row r="4930" customFormat="1" ht="13.5" x14ac:dyDescent="0.3"/>
    <row r="4931" customFormat="1" ht="13.5" x14ac:dyDescent="0.3"/>
    <row r="4932" customFormat="1" ht="13.5" x14ac:dyDescent="0.3"/>
    <row r="4933" customFormat="1" ht="13.5" x14ac:dyDescent="0.3"/>
    <row r="4934" customFormat="1" ht="13.5" x14ac:dyDescent="0.3"/>
    <row r="4935" customFormat="1" ht="13.5" x14ac:dyDescent="0.3"/>
    <row r="4936" customFormat="1" ht="13.5" x14ac:dyDescent="0.3"/>
    <row r="4937" customFormat="1" ht="13.5" x14ac:dyDescent="0.3"/>
    <row r="4938" customFormat="1" ht="13.5" x14ac:dyDescent="0.3"/>
    <row r="4939" customFormat="1" ht="13.5" x14ac:dyDescent="0.3"/>
    <row r="4940" customFormat="1" ht="13.5" x14ac:dyDescent="0.3"/>
    <row r="4941" customFormat="1" ht="13.5" x14ac:dyDescent="0.3"/>
    <row r="4942" customFormat="1" ht="13.5" x14ac:dyDescent="0.3"/>
    <row r="4943" customFormat="1" ht="13.5" x14ac:dyDescent="0.3"/>
    <row r="4944" customFormat="1" ht="13.5" x14ac:dyDescent="0.3"/>
    <row r="4945" customFormat="1" ht="13.5" x14ac:dyDescent="0.3"/>
    <row r="4946" customFormat="1" ht="13.5" x14ac:dyDescent="0.3"/>
    <row r="4947" customFormat="1" ht="13.5" x14ac:dyDescent="0.3"/>
    <row r="4948" customFormat="1" ht="13.5" x14ac:dyDescent="0.3"/>
    <row r="4949" customFormat="1" ht="13.5" x14ac:dyDescent="0.3"/>
    <row r="4950" customFormat="1" ht="13.5" x14ac:dyDescent="0.3"/>
    <row r="4951" customFormat="1" ht="13.5" x14ac:dyDescent="0.3"/>
    <row r="4952" customFormat="1" ht="13.5" x14ac:dyDescent="0.3"/>
    <row r="4953" customFormat="1" ht="13.5" x14ac:dyDescent="0.3"/>
    <row r="4954" customFormat="1" ht="13.5" x14ac:dyDescent="0.3"/>
    <row r="4955" customFormat="1" ht="13.5" x14ac:dyDescent="0.3"/>
    <row r="4956" customFormat="1" ht="13.5" x14ac:dyDescent="0.3"/>
    <row r="4957" customFormat="1" ht="13.5" x14ac:dyDescent="0.3"/>
    <row r="4958" customFormat="1" ht="13.5" x14ac:dyDescent="0.3"/>
    <row r="4959" customFormat="1" ht="13.5" x14ac:dyDescent="0.3"/>
    <row r="4960" customFormat="1" ht="13.5" x14ac:dyDescent="0.3"/>
    <row r="4961" customFormat="1" ht="13.5" x14ac:dyDescent="0.3"/>
    <row r="4962" customFormat="1" ht="13.5" x14ac:dyDescent="0.3"/>
    <row r="4963" customFormat="1" ht="13.5" x14ac:dyDescent="0.3"/>
    <row r="4964" customFormat="1" ht="13.5" x14ac:dyDescent="0.3"/>
    <row r="4965" customFormat="1" ht="13.5" x14ac:dyDescent="0.3"/>
    <row r="4966" customFormat="1" ht="13.5" x14ac:dyDescent="0.3"/>
    <row r="4967" customFormat="1" ht="13.5" x14ac:dyDescent="0.3"/>
    <row r="4968" customFormat="1" ht="13.5" x14ac:dyDescent="0.3"/>
    <row r="4969" customFormat="1" ht="13.5" x14ac:dyDescent="0.3"/>
    <row r="4970" customFormat="1" ht="13.5" x14ac:dyDescent="0.3"/>
    <row r="4971" customFormat="1" ht="13.5" x14ac:dyDescent="0.3"/>
    <row r="4972" customFormat="1" ht="13.5" x14ac:dyDescent="0.3"/>
    <row r="4973" customFormat="1" ht="13.5" x14ac:dyDescent="0.3"/>
    <row r="4974" customFormat="1" ht="13.5" x14ac:dyDescent="0.3"/>
    <row r="4975" customFormat="1" ht="13.5" x14ac:dyDescent="0.3"/>
    <row r="4976" customFormat="1" ht="13.5" x14ac:dyDescent="0.3"/>
    <row r="4977" customFormat="1" ht="13.5" x14ac:dyDescent="0.3"/>
    <row r="4978" customFormat="1" ht="13.5" x14ac:dyDescent="0.3"/>
    <row r="4979" customFormat="1" ht="13.5" x14ac:dyDescent="0.3"/>
    <row r="4980" customFormat="1" ht="13.5" x14ac:dyDescent="0.3"/>
    <row r="4981" customFormat="1" ht="13.5" x14ac:dyDescent="0.3"/>
    <row r="4982" customFormat="1" ht="13.5" x14ac:dyDescent="0.3"/>
    <row r="4983" customFormat="1" ht="13.5" x14ac:dyDescent="0.3"/>
    <row r="4984" customFormat="1" ht="13.5" x14ac:dyDescent="0.3"/>
    <row r="4985" customFormat="1" ht="13.5" x14ac:dyDescent="0.3"/>
    <row r="4986" customFormat="1" ht="13.5" x14ac:dyDescent="0.3"/>
    <row r="4987" customFormat="1" ht="13.5" x14ac:dyDescent="0.3"/>
    <row r="4988" customFormat="1" ht="13.5" x14ac:dyDescent="0.3"/>
    <row r="4989" customFormat="1" ht="13.5" x14ac:dyDescent="0.3"/>
    <row r="4990" customFormat="1" ht="13.5" x14ac:dyDescent="0.3"/>
    <row r="4991" customFormat="1" ht="13.5" x14ac:dyDescent="0.3"/>
    <row r="4992" customFormat="1" ht="13.5" x14ac:dyDescent="0.3"/>
    <row r="4993" customFormat="1" ht="13.5" x14ac:dyDescent="0.3"/>
    <row r="4994" customFormat="1" ht="13.5" x14ac:dyDescent="0.3"/>
    <row r="4995" customFormat="1" ht="13.5" x14ac:dyDescent="0.3"/>
    <row r="4996" customFormat="1" ht="13.5" x14ac:dyDescent="0.3"/>
    <row r="4997" customFormat="1" ht="13.5" x14ac:dyDescent="0.3"/>
    <row r="4998" customFormat="1" ht="13.5" x14ac:dyDescent="0.3"/>
    <row r="4999" customFormat="1" ht="13.5" x14ac:dyDescent="0.3"/>
    <row r="5000" customFormat="1" ht="13.5" x14ac:dyDescent="0.3"/>
    <row r="5001" customFormat="1" ht="13.5" x14ac:dyDescent="0.3"/>
    <row r="5002" customFormat="1" ht="13.5" x14ac:dyDescent="0.3"/>
    <row r="5003" customFormat="1" ht="13.5" x14ac:dyDescent="0.3"/>
    <row r="5004" customFormat="1" ht="13.5" x14ac:dyDescent="0.3"/>
    <row r="5005" customFormat="1" ht="13.5" x14ac:dyDescent="0.3"/>
    <row r="5006" customFormat="1" ht="13.5" x14ac:dyDescent="0.3"/>
    <row r="5007" customFormat="1" ht="13.5" x14ac:dyDescent="0.3"/>
    <row r="5008" customFormat="1" ht="13.5" x14ac:dyDescent="0.3"/>
    <row r="5009" customFormat="1" ht="13.5" x14ac:dyDescent="0.3"/>
    <row r="5010" customFormat="1" ht="13.5" x14ac:dyDescent="0.3"/>
    <row r="5011" customFormat="1" ht="13.5" x14ac:dyDescent="0.3"/>
    <row r="5012" customFormat="1" ht="13.5" x14ac:dyDescent="0.3"/>
    <row r="5013" customFormat="1" ht="13.5" x14ac:dyDescent="0.3"/>
    <row r="5014" customFormat="1" ht="13.5" x14ac:dyDescent="0.3"/>
    <row r="5015" customFormat="1" ht="13.5" x14ac:dyDescent="0.3"/>
    <row r="5016" customFormat="1" ht="13.5" x14ac:dyDescent="0.3"/>
    <row r="5017" customFormat="1" ht="13.5" x14ac:dyDescent="0.3"/>
    <row r="5018" customFormat="1" ht="13.5" x14ac:dyDescent="0.3"/>
    <row r="5019" customFormat="1" ht="13.5" x14ac:dyDescent="0.3"/>
    <row r="5020" customFormat="1" ht="13.5" x14ac:dyDescent="0.3"/>
    <row r="5021" customFormat="1" ht="13.5" x14ac:dyDescent="0.3"/>
    <row r="5022" customFormat="1" ht="13.5" x14ac:dyDescent="0.3"/>
    <row r="5023" customFormat="1" ht="13.5" x14ac:dyDescent="0.3"/>
    <row r="5024" customFormat="1" ht="13.5" x14ac:dyDescent="0.3"/>
    <row r="5025" customFormat="1" ht="13.5" x14ac:dyDescent="0.3"/>
    <row r="5026" customFormat="1" ht="13.5" x14ac:dyDescent="0.3"/>
    <row r="5027" customFormat="1" ht="13.5" x14ac:dyDescent="0.3"/>
    <row r="5028" customFormat="1" ht="13.5" x14ac:dyDescent="0.3"/>
    <row r="5029" customFormat="1" ht="13.5" x14ac:dyDescent="0.3"/>
    <row r="5030" customFormat="1" ht="13.5" x14ac:dyDescent="0.3"/>
    <row r="5031" customFormat="1" ht="13.5" x14ac:dyDescent="0.3"/>
    <row r="5032" customFormat="1" ht="13.5" x14ac:dyDescent="0.3"/>
    <row r="5033" customFormat="1" ht="13.5" x14ac:dyDescent="0.3"/>
    <row r="5034" customFormat="1" ht="13.5" x14ac:dyDescent="0.3"/>
    <row r="5035" customFormat="1" ht="13.5" x14ac:dyDescent="0.3"/>
    <row r="5036" customFormat="1" ht="13.5" x14ac:dyDescent="0.3"/>
    <row r="5037" customFormat="1" ht="13.5" x14ac:dyDescent="0.3"/>
    <row r="5038" customFormat="1" ht="13.5" x14ac:dyDescent="0.3"/>
    <row r="5039" customFormat="1" ht="13.5" x14ac:dyDescent="0.3"/>
    <row r="5040" customFormat="1" ht="13.5" x14ac:dyDescent="0.3"/>
    <row r="5041" customFormat="1" ht="13.5" x14ac:dyDescent="0.3"/>
    <row r="5042" customFormat="1" ht="13.5" x14ac:dyDescent="0.3"/>
    <row r="5043" customFormat="1" ht="13.5" x14ac:dyDescent="0.3"/>
    <row r="5044" customFormat="1" ht="13.5" x14ac:dyDescent="0.3"/>
    <row r="5045" customFormat="1" ht="13.5" x14ac:dyDescent="0.3"/>
    <row r="5046" customFormat="1" ht="13.5" x14ac:dyDescent="0.3"/>
    <row r="5047" customFormat="1" ht="13.5" x14ac:dyDescent="0.3"/>
    <row r="5048" customFormat="1" ht="13.5" x14ac:dyDescent="0.3"/>
    <row r="5049" customFormat="1" ht="13.5" x14ac:dyDescent="0.3"/>
    <row r="5050" customFormat="1" ht="13.5" x14ac:dyDescent="0.3"/>
    <row r="5051" customFormat="1" ht="13.5" x14ac:dyDescent="0.3"/>
    <row r="5052" customFormat="1" ht="13.5" x14ac:dyDescent="0.3"/>
    <row r="5053" customFormat="1" ht="13.5" x14ac:dyDescent="0.3"/>
    <row r="5054" customFormat="1" ht="13.5" x14ac:dyDescent="0.3"/>
    <row r="5055" customFormat="1" ht="13.5" x14ac:dyDescent="0.3"/>
    <row r="5056" customFormat="1" ht="13.5" x14ac:dyDescent="0.3"/>
    <row r="5057" customFormat="1" ht="13.5" x14ac:dyDescent="0.3"/>
    <row r="5058" customFormat="1" ht="13.5" x14ac:dyDescent="0.3"/>
    <row r="5059" customFormat="1" ht="13.5" x14ac:dyDescent="0.3"/>
    <row r="5060" customFormat="1" ht="13.5" x14ac:dyDescent="0.3"/>
    <row r="5061" customFormat="1" ht="13.5" x14ac:dyDescent="0.3"/>
    <row r="5062" customFormat="1" ht="13.5" x14ac:dyDescent="0.3"/>
    <row r="5063" customFormat="1" ht="13.5" x14ac:dyDescent="0.3"/>
    <row r="5064" customFormat="1" ht="13.5" x14ac:dyDescent="0.3"/>
    <row r="5065" customFormat="1" ht="13.5" x14ac:dyDescent="0.3"/>
    <row r="5066" customFormat="1" ht="13.5" x14ac:dyDescent="0.3"/>
    <row r="5067" customFormat="1" ht="13.5" x14ac:dyDescent="0.3"/>
    <row r="5068" customFormat="1" ht="13.5" x14ac:dyDescent="0.3"/>
    <row r="5069" customFormat="1" ht="13.5" x14ac:dyDescent="0.3"/>
    <row r="5070" customFormat="1" ht="13.5" x14ac:dyDescent="0.3"/>
    <row r="5071" customFormat="1" ht="13.5" x14ac:dyDescent="0.3"/>
    <row r="5072" customFormat="1" ht="13.5" x14ac:dyDescent="0.3"/>
    <row r="5073" customFormat="1" ht="13.5" x14ac:dyDescent="0.3"/>
    <row r="5074" customFormat="1" ht="13.5" x14ac:dyDescent="0.3"/>
    <row r="5075" customFormat="1" ht="13.5" x14ac:dyDescent="0.3"/>
    <row r="5076" customFormat="1" ht="13.5" x14ac:dyDescent="0.3"/>
    <row r="5077" customFormat="1" ht="13.5" x14ac:dyDescent="0.3"/>
    <row r="5078" customFormat="1" ht="13.5" x14ac:dyDescent="0.3"/>
    <row r="5079" customFormat="1" ht="13.5" x14ac:dyDescent="0.3"/>
    <row r="5080" customFormat="1" ht="13.5" x14ac:dyDescent="0.3"/>
    <row r="5081" customFormat="1" ht="13.5" x14ac:dyDescent="0.3"/>
    <row r="5082" customFormat="1" ht="13.5" x14ac:dyDescent="0.3"/>
    <row r="5083" customFormat="1" ht="13.5" x14ac:dyDescent="0.3"/>
    <row r="5084" customFormat="1" ht="13.5" x14ac:dyDescent="0.3"/>
    <row r="5085" customFormat="1" ht="13.5" x14ac:dyDescent="0.3"/>
    <row r="5086" customFormat="1" ht="13.5" x14ac:dyDescent="0.3"/>
    <row r="5087" customFormat="1" ht="13.5" x14ac:dyDescent="0.3"/>
    <row r="5088" customFormat="1" ht="13.5" x14ac:dyDescent="0.3"/>
    <row r="5089" customFormat="1" ht="13.5" x14ac:dyDescent="0.3"/>
    <row r="5090" customFormat="1" ht="13.5" x14ac:dyDescent="0.3"/>
    <row r="5091" customFormat="1" ht="13.5" x14ac:dyDescent="0.3"/>
    <row r="5092" customFormat="1" ht="13.5" x14ac:dyDescent="0.3"/>
    <row r="5093" customFormat="1" ht="13.5" x14ac:dyDescent="0.3"/>
    <row r="5094" customFormat="1" ht="13.5" x14ac:dyDescent="0.3"/>
    <row r="5095" customFormat="1" ht="13.5" x14ac:dyDescent="0.3"/>
    <row r="5096" customFormat="1" ht="13.5" x14ac:dyDescent="0.3"/>
    <row r="5097" customFormat="1" ht="13.5" x14ac:dyDescent="0.3"/>
    <row r="5098" customFormat="1" ht="13.5" x14ac:dyDescent="0.3"/>
    <row r="5099" customFormat="1" ht="13.5" x14ac:dyDescent="0.3"/>
    <row r="5100" customFormat="1" ht="13.5" x14ac:dyDescent="0.3"/>
    <row r="5101" customFormat="1" ht="13.5" x14ac:dyDescent="0.3"/>
    <row r="5102" customFormat="1" ht="13.5" x14ac:dyDescent="0.3"/>
    <row r="5103" customFormat="1" ht="13.5" x14ac:dyDescent="0.3"/>
    <row r="5104" customFormat="1" ht="13.5" x14ac:dyDescent="0.3"/>
    <row r="5105" customFormat="1" ht="13.5" x14ac:dyDescent="0.3"/>
    <row r="5106" customFormat="1" ht="13.5" x14ac:dyDescent="0.3"/>
    <row r="5107" customFormat="1" ht="13.5" x14ac:dyDescent="0.3"/>
    <row r="5108" customFormat="1" ht="13.5" x14ac:dyDescent="0.3"/>
    <row r="5109" customFormat="1" ht="13.5" x14ac:dyDescent="0.3"/>
    <row r="5110" customFormat="1" ht="13.5" x14ac:dyDescent="0.3"/>
    <row r="5111" customFormat="1" ht="13.5" x14ac:dyDescent="0.3"/>
    <row r="5112" customFormat="1" ht="13.5" x14ac:dyDescent="0.3"/>
    <row r="5113" customFormat="1" ht="13.5" x14ac:dyDescent="0.3"/>
    <row r="5114" customFormat="1" ht="13.5" x14ac:dyDescent="0.3"/>
    <row r="5115" customFormat="1" ht="13.5" x14ac:dyDescent="0.3"/>
    <row r="5116" customFormat="1" ht="13.5" x14ac:dyDescent="0.3"/>
    <row r="5117" customFormat="1" ht="13.5" x14ac:dyDescent="0.3"/>
    <row r="5118" customFormat="1" ht="13.5" x14ac:dyDescent="0.3"/>
    <row r="5119" customFormat="1" ht="13.5" x14ac:dyDescent="0.3"/>
    <row r="5120" customFormat="1" ht="13.5" x14ac:dyDescent="0.3"/>
    <row r="5121" customFormat="1" ht="13.5" x14ac:dyDescent="0.3"/>
    <row r="5122" customFormat="1" ht="13.5" x14ac:dyDescent="0.3"/>
    <row r="5123" customFormat="1" ht="13.5" x14ac:dyDescent="0.3"/>
    <row r="5124" customFormat="1" ht="13.5" x14ac:dyDescent="0.3"/>
    <row r="5125" customFormat="1" ht="13.5" x14ac:dyDescent="0.3"/>
    <row r="5126" customFormat="1" ht="13.5" x14ac:dyDescent="0.3"/>
    <row r="5127" customFormat="1" ht="13.5" x14ac:dyDescent="0.3"/>
    <row r="5128" customFormat="1" ht="13.5" x14ac:dyDescent="0.3"/>
    <row r="5129" customFormat="1" ht="13.5" x14ac:dyDescent="0.3"/>
    <row r="5130" customFormat="1" ht="13.5" x14ac:dyDescent="0.3"/>
    <row r="5131" customFormat="1" ht="13.5" x14ac:dyDescent="0.3"/>
    <row r="5132" customFormat="1" ht="13.5" x14ac:dyDescent="0.3"/>
    <row r="5133" customFormat="1" ht="13.5" x14ac:dyDescent="0.3"/>
    <row r="5134" customFormat="1" ht="13.5" x14ac:dyDescent="0.3"/>
    <row r="5135" customFormat="1" ht="13.5" x14ac:dyDescent="0.3"/>
    <row r="5136" customFormat="1" ht="13.5" x14ac:dyDescent="0.3"/>
    <row r="5137" customFormat="1" ht="13.5" x14ac:dyDescent="0.3"/>
    <row r="5138" customFormat="1" ht="13.5" x14ac:dyDescent="0.3"/>
    <row r="5139" customFormat="1" ht="13.5" x14ac:dyDescent="0.3"/>
    <row r="5140" customFormat="1" ht="13.5" x14ac:dyDescent="0.3"/>
    <row r="5141" customFormat="1" ht="13.5" x14ac:dyDescent="0.3"/>
    <row r="5142" customFormat="1" ht="13.5" x14ac:dyDescent="0.3"/>
    <row r="5143" customFormat="1" ht="13.5" x14ac:dyDescent="0.3"/>
    <row r="5144" customFormat="1" ht="13.5" x14ac:dyDescent="0.3"/>
    <row r="5145" customFormat="1" ht="13.5" x14ac:dyDescent="0.3"/>
    <row r="5146" customFormat="1" ht="13.5" x14ac:dyDescent="0.3"/>
    <row r="5147" customFormat="1" ht="13.5" x14ac:dyDescent="0.3"/>
    <row r="5148" customFormat="1" ht="13.5" x14ac:dyDescent="0.3"/>
    <row r="5149" customFormat="1" ht="13.5" x14ac:dyDescent="0.3"/>
    <row r="5150" customFormat="1" ht="13.5" x14ac:dyDescent="0.3"/>
    <row r="5151" customFormat="1" ht="13.5" x14ac:dyDescent="0.3"/>
    <row r="5152" customFormat="1" ht="13.5" x14ac:dyDescent="0.3"/>
    <row r="5153" customFormat="1" ht="13.5" x14ac:dyDescent="0.3"/>
    <row r="5154" customFormat="1" ht="13.5" x14ac:dyDescent="0.3"/>
    <row r="5155" customFormat="1" ht="13.5" x14ac:dyDescent="0.3"/>
    <row r="5156" customFormat="1" ht="13.5" x14ac:dyDescent="0.3"/>
    <row r="5157" customFormat="1" ht="13.5" x14ac:dyDescent="0.3"/>
    <row r="5158" customFormat="1" ht="13.5" x14ac:dyDescent="0.3"/>
    <row r="5159" customFormat="1" ht="13.5" x14ac:dyDescent="0.3"/>
    <row r="5160" customFormat="1" ht="13.5" x14ac:dyDescent="0.3"/>
    <row r="5161" customFormat="1" ht="13.5" x14ac:dyDescent="0.3"/>
    <row r="5162" customFormat="1" ht="13.5" x14ac:dyDescent="0.3"/>
    <row r="5163" customFormat="1" ht="13.5" x14ac:dyDescent="0.3"/>
    <row r="5164" customFormat="1" ht="13.5" x14ac:dyDescent="0.3"/>
    <row r="5165" customFormat="1" ht="13.5" x14ac:dyDescent="0.3"/>
    <row r="5166" customFormat="1" ht="13.5" x14ac:dyDescent="0.3"/>
    <row r="5167" customFormat="1" ht="13.5" x14ac:dyDescent="0.3"/>
    <row r="5168" customFormat="1" ht="13.5" x14ac:dyDescent="0.3"/>
    <row r="5169" customFormat="1" ht="13.5" x14ac:dyDescent="0.3"/>
    <row r="5170" customFormat="1" ht="13.5" x14ac:dyDescent="0.3"/>
    <row r="5171" customFormat="1" ht="13.5" x14ac:dyDescent="0.3"/>
    <row r="5172" customFormat="1" ht="13.5" x14ac:dyDescent="0.3"/>
    <row r="5173" customFormat="1" ht="13.5" x14ac:dyDescent="0.3"/>
    <row r="5174" customFormat="1" ht="13.5" x14ac:dyDescent="0.3"/>
    <row r="5175" customFormat="1" ht="13.5" x14ac:dyDescent="0.3"/>
    <row r="5176" customFormat="1" ht="13.5" x14ac:dyDescent="0.3"/>
    <row r="5177" customFormat="1" ht="13.5" x14ac:dyDescent="0.3"/>
    <row r="5178" customFormat="1" ht="13.5" x14ac:dyDescent="0.3"/>
    <row r="5179" customFormat="1" ht="13.5" x14ac:dyDescent="0.3"/>
    <row r="5180" customFormat="1" ht="13.5" x14ac:dyDescent="0.3"/>
    <row r="5181" customFormat="1" ht="13.5" x14ac:dyDescent="0.3"/>
    <row r="5182" customFormat="1" ht="13.5" x14ac:dyDescent="0.3"/>
    <row r="5183" customFormat="1" ht="13.5" x14ac:dyDescent="0.3"/>
    <row r="5184" customFormat="1" ht="13.5" x14ac:dyDescent="0.3"/>
    <row r="5185" customFormat="1" ht="13.5" x14ac:dyDescent="0.3"/>
    <row r="5186" customFormat="1" ht="13.5" x14ac:dyDescent="0.3"/>
    <row r="5187" customFormat="1" ht="13.5" x14ac:dyDescent="0.3"/>
    <row r="5188" customFormat="1" ht="13.5" x14ac:dyDescent="0.3"/>
    <row r="5189" customFormat="1" ht="13.5" x14ac:dyDescent="0.3"/>
    <row r="5190" customFormat="1" ht="13.5" x14ac:dyDescent="0.3"/>
    <row r="5191" customFormat="1" ht="13.5" x14ac:dyDescent="0.3"/>
    <row r="5192" customFormat="1" ht="13.5" x14ac:dyDescent="0.3"/>
    <row r="5193" customFormat="1" ht="13.5" x14ac:dyDescent="0.3"/>
    <row r="5194" customFormat="1" ht="13.5" x14ac:dyDescent="0.3"/>
    <row r="5195" customFormat="1" ht="13.5" x14ac:dyDescent="0.3"/>
    <row r="5196" customFormat="1" ht="13.5" x14ac:dyDescent="0.3"/>
    <row r="5197" customFormat="1" ht="13.5" x14ac:dyDescent="0.3"/>
    <row r="5198" customFormat="1" ht="13.5" x14ac:dyDescent="0.3"/>
    <row r="5199" customFormat="1" ht="13.5" x14ac:dyDescent="0.3"/>
    <row r="5200" customFormat="1" ht="13.5" x14ac:dyDescent="0.3"/>
    <row r="5201" customFormat="1" ht="13.5" x14ac:dyDescent="0.3"/>
    <row r="5202" customFormat="1" ht="13.5" x14ac:dyDescent="0.3"/>
    <row r="5203" customFormat="1" ht="13.5" x14ac:dyDescent="0.3"/>
    <row r="5204" customFormat="1" ht="13.5" x14ac:dyDescent="0.3"/>
    <row r="5205" customFormat="1" ht="13.5" x14ac:dyDescent="0.3"/>
    <row r="5206" customFormat="1" ht="13.5" x14ac:dyDescent="0.3"/>
    <row r="5207" customFormat="1" ht="13.5" x14ac:dyDescent="0.3"/>
    <row r="5208" customFormat="1" ht="13.5" x14ac:dyDescent="0.3"/>
    <row r="5209" customFormat="1" ht="13.5" x14ac:dyDescent="0.3"/>
    <row r="5210" customFormat="1" ht="13.5" x14ac:dyDescent="0.3"/>
    <row r="5211" customFormat="1" ht="13.5" x14ac:dyDescent="0.3"/>
    <row r="5212" customFormat="1" ht="13.5" x14ac:dyDescent="0.3"/>
    <row r="5213" customFormat="1" ht="13.5" x14ac:dyDescent="0.3"/>
    <row r="5214" customFormat="1" ht="13.5" x14ac:dyDescent="0.3"/>
    <row r="5215" customFormat="1" ht="13.5" x14ac:dyDescent="0.3"/>
    <row r="5216" customFormat="1" ht="13.5" x14ac:dyDescent="0.3"/>
    <row r="5217" customFormat="1" ht="13.5" x14ac:dyDescent="0.3"/>
    <row r="5218" customFormat="1" ht="13.5" x14ac:dyDescent="0.3"/>
    <row r="5219" customFormat="1" ht="13.5" x14ac:dyDescent="0.3"/>
    <row r="5220" customFormat="1" ht="13.5" x14ac:dyDescent="0.3"/>
    <row r="5221" customFormat="1" ht="13.5" x14ac:dyDescent="0.3"/>
    <row r="5222" customFormat="1" ht="13.5" x14ac:dyDescent="0.3"/>
    <row r="5223" customFormat="1" ht="13.5" x14ac:dyDescent="0.3"/>
    <row r="5224" customFormat="1" ht="13.5" x14ac:dyDescent="0.3"/>
    <row r="5225" customFormat="1" ht="13.5" x14ac:dyDescent="0.3"/>
    <row r="5226" customFormat="1" ht="13.5" x14ac:dyDescent="0.3"/>
    <row r="5227" customFormat="1" ht="13.5" x14ac:dyDescent="0.3"/>
    <row r="5228" customFormat="1" ht="13.5" x14ac:dyDescent="0.3"/>
    <row r="5229" customFormat="1" ht="13.5" x14ac:dyDescent="0.3"/>
    <row r="5230" customFormat="1" ht="13.5" x14ac:dyDescent="0.3"/>
    <row r="5231" customFormat="1" ht="13.5" x14ac:dyDescent="0.3"/>
    <row r="5232" customFormat="1" ht="13.5" x14ac:dyDescent="0.3"/>
    <row r="5233" customFormat="1" ht="13.5" x14ac:dyDescent="0.3"/>
    <row r="5234" customFormat="1" ht="13.5" x14ac:dyDescent="0.3"/>
    <row r="5235" customFormat="1" ht="13.5" x14ac:dyDescent="0.3"/>
    <row r="5236" customFormat="1" ht="13.5" x14ac:dyDescent="0.3"/>
    <row r="5237" customFormat="1" ht="13.5" x14ac:dyDescent="0.3"/>
    <row r="5238" customFormat="1" ht="13.5" x14ac:dyDescent="0.3"/>
    <row r="5239" customFormat="1" ht="13.5" x14ac:dyDescent="0.3"/>
    <row r="5240" customFormat="1" ht="13.5" x14ac:dyDescent="0.3"/>
    <row r="5241" customFormat="1" ht="13.5" x14ac:dyDescent="0.3"/>
    <row r="5242" customFormat="1" ht="13.5" x14ac:dyDescent="0.3"/>
    <row r="5243" customFormat="1" ht="13.5" x14ac:dyDescent="0.3"/>
    <row r="5244" customFormat="1" ht="13.5" x14ac:dyDescent="0.3"/>
    <row r="5245" customFormat="1" ht="13.5" x14ac:dyDescent="0.3"/>
    <row r="5246" customFormat="1" ht="13.5" x14ac:dyDescent="0.3"/>
    <row r="5247" customFormat="1" ht="13.5" x14ac:dyDescent="0.3"/>
    <row r="5248" customFormat="1" ht="13.5" x14ac:dyDescent="0.3"/>
    <row r="5249" customFormat="1" ht="13.5" x14ac:dyDescent="0.3"/>
    <row r="5250" customFormat="1" ht="13.5" x14ac:dyDescent="0.3"/>
    <row r="5251" customFormat="1" ht="13.5" x14ac:dyDescent="0.3"/>
    <row r="5252" customFormat="1" ht="13.5" x14ac:dyDescent="0.3"/>
    <row r="5253" customFormat="1" ht="13.5" x14ac:dyDescent="0.3"/>
    <row r="5254" customFormat="1" ht="13.5" x14ac:dyDescent="0.3"/>
    <row r="5255" customFormat="1" ht="13.5" x14ac:dyDescent="0.3"/>
    <row r="5256" customFormat="1" ht="13.5" x14ac:dyDescent="0.3"/>
    <row r="5257" customFormat="1" ht="13.5" x14ac:dyDescent="0.3"/>
    <row r="5258" customFormat="1" ht="13.5" x14ac:dyDescent="0.3"/>
    <row r="5259" customFormat="1" ht="13.5" x14ac:dyDescent="0.3"/>
    <row r="5260" customFormat="1" ht="13.5" x14ac:dyDescent="0.3"/>
    <row r="5261" customFormat="1" ht="13.5" x14ac:dyDescent="0.3"/>
    <row r="5262" customFormat="1" ht="13.5" x14ac:dyDescent="0.3"/>
    <row r="5263" customFormat="1" ht="13.5" x14ac:dyDescent="0.3"/>
    <row r="5264" customFormat="1" ht="13.5" x14ac:dyDescent="0.3"/>
    <row r="5265" customFormat="1" ht="13.5" x14ac:dyDescent="0.3"/>
    <row r="5266" customFormat="1" ht="13.5" x14ac:dyDescent="0.3"/>
    <row r="5267" customFormat="1" ht="13.5" x14ac:dyDescent="0.3"/>
    <row r="5268" customFormat="1" ht="13.5" x14ac:dyDescent="0.3"/>
    <row r="5269" customFormat="1" ht="13.5" x14ac:dyDescent="0.3"/>
    <row r="5270" customFormat="1" ht="13.5" x14ac:dyDescent="0.3"/>
    <row r="5271" customFormat="1" ht="13.5" x14ac:dyDescent="0.3"/>
    <row r="5272" customFormat="1" ht="13.5" x14ac:dyDescent="0.3"/>
    <row r="5273" customFormat="1" ht="13.5" x14ac:dyDescent="0.3"/>
    <row r="5274" customFormat="1" ht="13.5" x14ac:dyDescent="0.3"/>
    <row r="5275" customFormat="1" ht="13.5" x14ac:dyDescent="0.3"/>
    <row r="5276" customFormat="1" ht="13.5" x14ac:dyDescent="0.3"/>
    <row r="5277" customFormat="1" ht="13.5" x14ac:dyDescent="0.3"/>
    <row r="5278" customFormat="1" ht="13.5" x14ac:dyDescent="0.3"/>
    <row r="5279" customFormat="1" ht="13.5" x14ac:dyDescent="0.3"/>
    <row r="5280" customFormat="1" ht="13.5" x14ac:dyDescent="0.3"/>
    <row r="5281" customFormat="1" ht="13.5" x14ac:dyDescent="0.3"/>
    <row r="5282" customFormat="1" ht="13.5" x14ac:dyDescent="0.3"/>
    <row r="5283" customFormat="1" ht="13.5" x14ac:dyDescent="0.3"/>
    <row r="5284" customFormat="1" ht="13.5" x14ac:dyDescent="0.3"/>
    <row r="5285" customFormat="1" ht="13.5" x14ac:dyDescent="0.3"/>
    <row r="5286" customFormat="1" ht="13.5" x14ac:dyDescent="0.3"/>
    <row r="5287" customFormat="1" ht="13.5" x14ac:dyDescent="0.3"/>
    <row r="5288" customFormat="1" ht="13.5" x14ac:dyDescent="0.3"/>
    <row r="5289" customFormat="1" ht="13.5" x14ac:dyDescent="0.3"/>
    <row r="5290" customFormat="1" ht="13.5" x14ac:dyDescent="0.3"/>
    <row r="5291" customFormat="1" ht="13.5" x14ac:dyDescent="0.3"/>
    <row r="5292" customFormat="1" ht="13.5" x14ac:dyDescent="0.3"/>
    <row r="5293" customFormat="1" ht="13.5" x14ac:dyDescent="0.3"/>
    <row r="5294" customFormat="1" ht="13.5" x14ac:dyDescent="0.3"/>
    <row r="5295" customFormat="1" ht="13.5" x14ac:dyDescent="0.3"/>
    <row r="5296" customFormat="1" ht="13.5" x14ac:dyDescent="0.3"/>
    <row r="5297" customFormat="1" ht="13.5" x14ac:dyDescent="0.3"/>
    <row r="5298" customFormat="1" ht="13.5" x14ac:dyDescent="0.3"/>
    <row r="5299" customFormat="1" ht="13.5" x14ac:dyDescent="0.3"/>
    <row r="5300" customFormat="1" ht="13.5" x14ac:dyDescent="0.3"/>
    <row r="5301" customFormat="1" ht="13.5" x14ac:dyDescent="0.3"/>
    <row r="5302" customFormat="1" ht="13.5" x14ac:dyDescent="0.3"/>
    <row r="5303" customFormat="1" ht="13.5" x14ac:dyDescent="0.3"/>
    <row r="5304" customFormat="1" ht="13.5" x14ac:dyDescent="0.3"/>
    <row r="5305" customFormat="1" ht="13.5" x14ac:dyDescent="0.3"/>
    <row r="5306" customFormat="1" ht="13.5" x14ac:dyDescent="0.3"/>
    <row r="5307" customFormat="1" ht="13.5" x14ac:dyDescent="0.3"/>
    <row r="5308" customFormat="1" ht="13.5" x14ac:dyDescent="0.3"/>
    <row r="5309" customFormat="1" ht="13.5" x14ac:dyDescent="0.3"/>
    <row r="5310" customFormat="1" ht="13.5" x14ac:dyDescent="0.3"/>
    <row r="5311" customFormat="1" ht="13.5" x14ac:dyDescent="0.3"/>
    <row r="5312" customFormat="1" ht="13.5" x14ac:dyDescent="0.3"/>
    <row r="5313" customFormat="1" ht="13.5" x14ac:dyDescent="0.3"/>
    <row r="5314" customFormat="1" ht="13.5" x14ac:dyDescent="0.3"/>
    <row r="5315" customFormat="1" ht="13.5" x14ac:dyDescent="0.3"/>
    <row r="5316" customFormat="1" ht="13.5" x14ac:dyDescent="0.3"/>
    <row r="5317" customFormat="1" ht="13.5" x14ac:dyDescent="0.3"/>
    <row r="5318" customFormat="1" ht="13.5" x14ac:dyDescent="0.3"/>
    <row r="5319" customFormat="1" ht="13.5" x14ac:dyDescent="0.3"/>
    <row r="5320" customFormat="1" ht="13.5" x14ac:dyDescent="0.3"/>
    <row r="5321" customFormat="1" ht="13.5" x14ac:dyDescent="0.3"/>
    <row r="5322" customFormat="1" ht="13.5" x14ac:dyDescent="0.3"/>
    <row r="5323" customFormat="1" ht="13.5" x14ac:dyDescent="0.3"/>
    <row r="5324" customFormat="1" ht="13.5" x14ac:dyDescent="0.3"/>
    <row r="5325" customFormat="1" ht="13.5" x14ac:dyDescent="0.3"/>
    <row r="5326" customFormat="1" ht="13.5" x14ac:dyDescent="0.3"/>
    <row r="5327" customFormat="1" ht="13.5" x14ac:dyDescent="0.3"/>
    <row r="5328" customFormat="1" ht="13.5" x14ac:dyDescent="0.3"/>
    <row r="5329" customFormat="1" ht="13.5" x14ac:dyDescent="0.3"/>
    <row r="5330" customFormat="1" ht="13.5" x14ac:dyDescent="0.3"/>
    <row r="5331" customFormat="1" ht="13.5" x14ac:dyDescent="0.3"/>
    <row r="5332" customFormat="1" ht="13.5" x14ac:dyDescent="0.3"/>
    <row r="5333" customFormat="1" ht="13.5" x14ac:dyDescent="0.3"/>
    <row r="5334" customFormat="1" ht="13.5" x14ac:dyDescent="0.3"/>
    <row r="5335" customFormat="1" ht="13.5" x14ac:dyDescent="0.3"/>
    <row r="5336" customFormat="1" ht="13.5" x14ac:dyDescent="0.3"/>
    <row r="5337" customFormat="1" ht="13.5" x14ac:dyDescent="0.3"/>
    <row r="5338" customFormat="1" ht="13.5" x14ac:dyDescent="0.3"/>
    <row r="5339" customFormat="1" ht="13.5" x14ac:dyDescent="0.3"/>
    <row r="5340" customFormat="1" ht="13.5" x14ac:dyDescent="0.3"/>
    <row r="5341" customFormat="1" ht="13.5" x14ac:dyDescent="0.3"/>
    <row r="5342" customFormat="1" ht="13.5" x14ac:dyDescent="0.3"/>
    <row r="5343" customFormat="1" ht="13.5" x14ac:dyDescent="0.3"/>
    <row r="5344" customFormat="1" ht="13.5" x14ac:dyDescent="0.3"/>
    <row r="5345" customFormat="1" ht="13.5" x14ac:dyDescent="0.3"/>
    <row r="5346" customFormat="1" ht="13.5" x14ac:dyDescent="0.3"/>
    <row r="5347" customFormat="1" ht="13.5" x14ac:dyDescent="0.3"/>
    <row r="5348" customFormat="1" ht="13.5" x14ac:dyDescent="0.3"/>
    <row r="5349" customFormat="1" ht="13.5" x14ac:dyDescent="0.3"/>
    <row r="5350" customFormat="1" ht="13.5" x14ac:dyDescent="0.3"/>
    <row r="5351" customFormat="1" ht="13.5" x14ac:dyDescent="0.3"/>
    <row r="5352" customFormat="1" ht="13.5" x14ac:dyDescent="0.3"/>
    <row r="5353" customFormat="1" ht="13.5" x14ac:dyDescent="0.3"/>
    <row r="5354" customFormat="1" ht="13.5" x14ac:dyDescent="0.3"/>
    <row r="5355" customFormat="1" ht="13.5" x14ac:dyDescent="0.3"/>
    <row r="5356" customFormat="1" ht="13.5" x14ac:dyDescent="0.3"/>
    <row r="5357" customFormat="1" ht="13.5" x14ac:dyDescent="0.3"/>
    <row r="5358" customFormat="1" ht="13.5" x14ac:dyDescent="0.3"/>
    <row r="5359" customFormat="1" ht="13.5" x14ac:dyDescent="0.3"/>
    <row r="5360" customFormat="1" ht="13.5" x14ac:dyDescent="0.3"/>
    <row r="5361" customFormat="1" ht="13.5" x14ac:dyDescent="0.3"/>
    <row r="5362" customFormat="1" ht="13.5" x14ac:dyDescent="0.3"/>
    <row r="5363" customFormat="1" ht="13.5" x14ac:dyDescent="0.3"/>
    <row r="5364" customFormat="1" ht="13.5" x14ac:dyDescent="0.3"/>
    <row r="5365" customFormat="1" ht="13.5" x14ac:dyDescent="0.3"/>
    <row r="5366" customFormat="1" ht="13.5" x14ac:dyDescent="0.3"/>
    <row r="5367" customFormat="1" ht="13.5" x14ac:dyDescent="0.3"/>
    <row r="5368" customFormat="1" ht="13.5" x14ac:dyDescent="0.3"/>
    <row r="5369" customFormat="1" ht="13.5" x14ac:dyDescent="0.3"/>
    <row r="5370" customFormat="1" ht="13.5" x14ac:dyDescent="0.3"/>
    <row r="5371" customFormat="1" ht="13.5" x14ac:dyDescent="0.3"/>
    <row r="5372" customFormat="1" ht="13.5" x14ac:dyDescent="0.3"/>
    <row r="5373" customFormat="1" ht="13.5" x14ac:dyDescent="0.3"/>
    <row r="5374" customFormat="1" ht="13.5" x14ac:dyDescent="0.3"/>
    <row r="5375" customFormat="1" ht="13.5" x14ac:dyDescent="0.3"/>
    <row r="5376" customFormat="1" ht="13.5" x14ac:dyDescent="0.3"/>
    <row r="5377" customFormat="1" ht="13.5" x14ac:dyDescent="0.3"/>
    <row r="5378" customFormat="1" ht="13.5" x14ac:dyDescent="0.3"/>
    <row r="5379" customFormat="1" ht="13.5" x14ac:dyDescent="0.3"/>
    <row r="5380" customFormat="1" ht="13.5" x14ac:dyDescent="0.3"/>
    <row r="5381" customFormat="1" ht="13.5" x14ac:dyDescent="0.3"/>
    <row r="5382" customFormat="1" ht="13.5" x14ac:dyDescent="0.3"/>
    <row r="5383" customFormat="1" ht="13.5" x14ac:dyDescent="0.3"/>
    <row r="5384" customFormat="1" ht="13.5" x14ac:dyDescent="0.3"/>
    <row r="5385" customFormat="1" ht="13.5" x14ac:dyDescent="0.3"/>
    <row r="5386" customFormat="1" ht="13.5" x14ac:dyDescent="0.3"/>
    <row r="5387" customFormat="1" ht="13.5" x14ac:dyDescent="0.3"/>
    <row r="5388" customFormat="1" ht="13.5" x14ac:dyDescent="0.3"/>
    <row r="5389" customFormat="1" ht="13.5" x14ac:dyDescent="0.3"/>
    <row r="5390" customFormat="1" ht="13.5" x14ac:dyDescent="0.3"/>
    <row r="5391" customFormat="1" ht="13.5" x14ac:dyDescent="0.3"/>
    <row r="5392" customFormat="1" ht="13.5" x14ac:dyDescent="0.3"/>
    <row r="5393" customFormat="1" ht="13.5" x14ac:dyDescent="0.3"/>
    <row r="5394" customFormat="1" ht="13.5" x14ac:dyDescent="0.3"/>
    <row r="5395" customFormat="1" ht="13.5" x14ac:dyDescent="0.3"/>
    <row r="5396" customFormat="1" ht="13.5" x14ac:dyDescent="0.3"/>
    <row r="5397" customFormat="1" ht="13.5" x14ac:dyDescent="0.3"/>
    <row r="5398" customFormat="1" ht="13.5" x14ac:dyDescent="0.3"/>
    <row r="5399" customFormat="1" ht="13.5" x14ac:dyDescent="0.3"/>
    <row r="5400" customFormat="1" ht="13.5" x14ac:dyDescent="0.3"/>
    <row r="5401" customFormat="1" ht="13.5" x14ac:dyDescent="0.3"/>
    <row r="5402" customFormat="1" ht="13.5" x14ac:dyDescent="0.3"/>
    <row r="5403" customFormat="1" ht="13.5" x14ac:dyDescent="0.3"/>
    <row r="5404" customFormat="1" ht="13.5" x14ac:dyDescent="0.3"/>
    <row r="5405" customFormat="1" ht="13.5" x14ac:dyDescent="0.3"/>
    <row r="5406" customFormat="1" ht="13.5" x14ac:dyDescent="0.3"/>
    <row r="5407" customFormat="1" ht="13.5" x14ac:dyDescent="0.3"/>
    <row r="5408" customFormat="1" ht="13.5" x14ac:dyDescent="0.3"/>
    <row r="5409" customFormat="1" ht="13.5" x14ac:dyDescent="0.3"/>
    <row r="5410" customFormat="1" ht="13.5" x14ac:dyDescent="0.3"/>
    <row r="5411" customFormat="1" ht="13.5" x14ac:dyDescent="0.3"/>
    <row r="5412" customFormat="1" ht="13.5" x14ac:dyDescent="0.3"/>
    <row r="5413" customFormat="1" ht="13.5" x14ac:dyDescent="0.3"/>
    <row r="5414" customFormat="1" ht="13.5" x14ac:dyDescent="0.3"/>
    <row r="5415" customFormat="1" ht="13.5" x14ac:dyDescent="0.3"/>
    <row r="5416" customFormat="1" ht="13.5" x14ac:dyDescent="0.3"/>
    <row r="5417" customFormat="1" ht="13.5" x14ac:dyDescent="0.3"/>
    <row r="5418" customFormat="1" ht="13.5" x14ac:dyDescent="0.3"/>
    <row r="5419" customFormat="1" ht="13.5" x14ac:dyDescent="0.3"/>
    <row r="5420" customFormat="1" ht="13.5" x14ac:dyDescent="0.3"/>
    <row r="5421" customFormat="1" ht="13.5" x14ac:dyDescent="0.3"/>
    <row r="5422" customFormat="1" ht="13.5" x14ac:dyDescent="0.3"/>
    <row r="5423" customFormat="1" ht="13.5" x14ac:dyDescent="0.3"/>
    <row r="5424" customFormat="1" ht="13.5" x14ac:dyDescent="0.3"/>
    <row r="5425" customFormat="1" ht="13.5" x14ac:dyDescent="0.3"/>
    <row r="5426" customFormat="1" ht="13.5" x14ac:dyDescent="0.3"/>
    <row r="5427" customFormat="1" ht="13.5" x14ac:dyDescent="0.3"/>
    <row r="5428" customFormat="1" ht="13.5" x14ac:dyDescent="0.3"/>
    <row r="5429" customFormat="1" ht="13.5" x14ac:dyDescent="0.3"/>
    <row r="5430" customFormat="1" ht="13.5" x14ac:dyDescent="0.3"/>
    <row r="5431" customFormat="1" ht="13.5" x14ac:dyDescent="0.3"/>
    <row r="5432" customFormat="1" ht="13.5" x14ac:dyDescent="0.3"/>
    <row r="5433" customFormat="1" ht="13.5" x14ac:dyDescent="0.3"/>
    <row r="5434" customFormat="1" ht="13.5" x14ac:dyDescent="0.3"/>
    <row r="5435" customFormat="1" ht="13.5" x14ac:dyDescent="0.3"/>
    <row r="5436" customFormat="1" ht="13.5" x14ac:dyDescent="0.3"/>
    <row r="5437" customFormat="1" ht="13.5" x14ac:dyDescent="0.3"/>
    <row r="5438" customFormat="1" ht="13.5" x14ac:dyDescent="0.3"/>
    <row r="5439" customFormat="1" ht="13.5" x14ac:dyDescent="0.3"/>
    <row r="5440" customFormat="1" ht="13.5" x14ac:dyDescent="0.3"/>
    <row r="5441" customFormat="1" ht="13.5" x14ac:dyDescent="0.3"/>
    <row r="5442" customFormat="1" ht="13.5" x14ac:dyDescent="0.3"/>
    <row r="5443" customFormat="1" ht="13.5" x14ac:dyDescent="0.3"/>
    <row r="5444" customFormat="1" ht="13.5" x14ac:dyDescent="0.3"/>
    <row r="5445" customFormat="1" ht="13.5" x14ac:dyDescent="0.3"/>
    <row r="5446" customFormat="1" ht="13.5" x14ac:dyDescent="0.3"/>
    <row r="5447" customFormat="1" ht="13.5" x14ac:dyDescent="0.3"/>
    <row r="5448" customFormat="1" ht="13.5" x14ac:dyDescent="0.3"/>
    <row r="5449" customFormat="1" ht="13.5" x14ac:dyDescent="0.3"/>
    <row r="5450" customFormat="1" ht="13.5" x14ac:dyDescent="0.3"/>
    <row r="5451" customFormat="1" ht="13.5" x14ac:dyDescent="0.3"/>
    <row r="5452" customFormat="1" ht="13.5" x14ac:dyDescent="0.3"/>
    <row r="5453" customFormat="1" ht="13.5" x14ac:dyDescent="0.3"/>
    <row r="5454" customFormat="1" ht="13.5" x14ac:dyDescent="0.3"/>
    <row r="5455" customFormat="1" ht="13.5" x14ac:dyDescent="0.3"/>
    <row r="5456" customFormat="1" ht="13.5" x14ac:dyDescent="0.3"/>
    <row r="5457" customFormat="1" ht="13.5" x14ac:dyDescent="0.3"/>
    <row r="5458" customFormat="1" ht="13.5" x14ac:dyDescent="0.3"/>
    <row r="5459" customFormat="1" ht="13.5" x14ac:dyDescent="0.3"/>
    <row r="5460" customFormat="1" ht="13.5" x14ac:dyDescent="0.3"/>
    <row r="5461" customFormat="1" ht="13.5" x14ac:dyDescent="0.3"/>
    <row r="5462" customFormat="1" ht="13.5" x14ac:dyDescent="0.3"/>
    <row r="5463" customFormat="1" ht="13.5" x14ac:dyDescent="0.3"/>
    <row r="5464" customFormat="1" ht="13.5" x14ac:dyDescent="0.3"/>
    <row r="5465" customFormat="1" ht="13.5" x14ac:dyDescent="0.3"/>
    <row r="5466" customFormat="1" ht="13.5" x14ac:dyDescent="0.3"/>
    <row r="5467" customFormat="1" ht="13.5" x14ac:dyDescent="0.3"/>
    <row r="5468" customFormat="1" ht="13.5" x14ac:dyDescent="0.3"/>
    <row r="5469" customFormat="1" ht="13.5" x14ac:dyDescent="0.3"/>
    <row r="5470" customFormat="1" ht="13.5" x14ac:dyDescent="0.3"/>
    <row r="5471" customFormat="1" ht="13.5" x14ac:dyDescent="0.3"/>
    <row r="5472" customFormat="1" ht="13.5" x14ac:dyDescent="0.3"/>
    <row r="5473" customFormat="1" ht="13.5" x14ac:dyDescent="0.3"/>
    <row r="5474" customFormat="1" ht="13.5" x14ac:dyDescent="0.3"/>
    <row r="5475" customFormat="1" ht="13.5" x14ac:dyDescent="0.3"/>
    <row r="5476" customFormat="1" ht="13.5" x14ac:dyDescent="0.3"/>
    <row r="5477" customFormat="1" ht="13.5" x14ac:dyDescent="0.3"/>
    <row r="5478" customFormat="1" ht="13.5" x14ac:dyDescent="0.3"/>
    <row r="5479" customFormat="1" ht="13.5" x14ac:dyDescent="0.3"/>
    <row r="5480" customFormat="1" ht="13.5" x14ac:dyDescent="0.3"/>
    <row r="5481" customFormat="1" ht="13.5" x14ac:dyDescent="0.3"/>
    <row r="5482" customFormat="1" ht="13.5" x14ac:dyDescent="0.3"/>
    <row r="5483" customFormat="1" ht="13.5" x14ac:dyDescent="0.3"/>
    <row r="5484" customFormat="1" ht="13.5" x14ac:dyDescent="0.3"/>
    <row r="5485" customFormat="1" ht="13.5" x14ac:dyDescent="0.3"/>
    <row r="5486" customFormat="1" ht="13.5" x14ac:dyDescent="0.3"/>
    <row r="5487" customFormat="1" ht="13.5" x14ac:dyDescent="0.3"/>
    <row r="5488" customFormat="1" ht="13.5" x14ac:dyDescent="0.3"/>
    <row r="5489" customFormat="1" ht="13.5" x14ac:dyDescent="0.3"/>
    <row r="5490" customFormat="1" ht="13.5" x14ac:dyDescent="0.3"/>
    <row r="5491" customFormat="1" ht="13.5" x14ac:dyDescent="0.3"/>
    <row r="5492" customFormat="1" ht="13.5" x14ac:dyDescent="0.3"/>
    <row r="5493" customFormat="1" ht="13.5" x14ac:dyDescent="0.3"/>
    <row r="5494" customFormat="1" ht="13.5" x14ac:dyDescent="0.3"/>
    <row r="5495" customFormat="1" ht="13.5" x14ac:dyDescent="0.3"/>
    <row r="5496" customFormat="1" ht="13.5" x14ac:dyDescent="0.3"/>
    <row r="5497" customFormat="1" ht="13.5" x14ac:dyDescent="0.3"/>
    <row r="5498" customFormat="1" ht="13.5" x14ac:dyDescent="0.3"/>
    <row r="5499" customFormat="1" ht="13.5" x14ac:dyDescent="0.3"/>
    <row r="5500" customFormat="1" ht="13.5" x14ac:dyDescent="0.3"/>
    <row r="5501" customFormat="1" ht="13.5" x14ac:dyDescent="0.3"/>
    <row r="5502" customFormat="1" ht="13.5" x14ac:dyDescent="0.3"/>
    <row r="5503" customFormat="1" ht="13.5" x14ac:dyDescent="0.3"/>
    <row r="5504" customFormat="1" ht="13.5" x14ac:dyDescent="0.3"/>
    <row r="5505" customFormat="1" ht="13.5" x14ac:dyDescent="0.3"/>
    <row r="5506" customFormat="1" ht="13.5" x14ac:dyDescent="0.3"/>
    <row r="5507" customFormat="1" ht="13.5" x14ac:dyDescent="0.3"/>
    <row r="5508" customFormat="1" ht="13.5" x14ac:dyDescent="0.3"/>
    <row r="5509" customFormat="1" ht="13.5" x14ac:dyDescent="0.3"/>
    <row r="5510" customFormat="1" ht="13.5" x14ac:dyDescent="0.3"/>
    <row r="5511" customFormat="1" ht="13.5" x14ac:dyDescent="0.3"/>
    <row r="5512" customFormat="1" ht="13.5" x14ac:dyDescent="0.3"/>
    <row r="5513" customFormat="1" ht="13.5" x14ac:dyDescent="0.3"/>
    <row r="5514" customFormat="1" ht="13.5" x14ac:dyDescent="0.3"/>
    <row r="5515" customFormat="1" ht="13.5" x14ac:dyDescent="0.3"/>
    <row r="5516" customFormat="1" ht="13.5" x14ac:dyDescent="0.3"/>
    <row r="5517" customFormat="1" ht="13.5" x14ac:dyDescent="0.3"/>
    <row r="5518" customFormat="1" ht="13.5" x14ac:dyDescent="0.3"/>
    <row r="5519" customFormat="1" ht="13.5" x14ac:dyDescent="0.3"/>
    <row r="5520" customFormat="1" ht="13.5" x14ac:dyDescent="0.3"/>
    <row r="5521" customFormat="1" ht="13.5" x14ac:dyDescent="0.3"/>
    <row r="5522" customFormat="1" ht="13.5" x14ac:dyDescent="0.3"/>
    <row r="5523" customFormat="1" ht="13.5" x14ac:dyDescent="0.3"/>
    <row r="5524" customFormat="1" ht="13.5" x14ac:dyDescent="0.3"/>
    <row r="5525" customFormat="1" ht="13.5" x14ac:dyDescent="0.3"/>
    <row r="5526" customFormat="1" ht="13.5" x14ac:dyDescent="0.3"/>
    <row r="5527" customFormat="1" ht="13.5" x14ac:dyDescent="0.3"/>
    <row r="5528" customFormat="1" ht="13.5" x14ac:dyDescent="0.3"/>
    <row r="5529" customFormat="1" ht="13.5" x14ac:dyDescent="0.3"/>
    <row r="5530" customFormat="1" ht="13.5" x14ac:dyDescent="0.3"/>
    <row r="5531" customFormat="1" ht="13.5" x14ac:dyDescent="0.3"/>
    <row r="5532" customFormat="1" ht="13.5" x14ac:dyDescent="0.3"/>
    <row r="5533" customFormat="1" ht="13.5" x14ac:dyDescent="0.3"/>
    <row r="5534" customFormat="1" ht="13.5" x14ac:dyDescent="0.3"/>
    <row r="5535" customFormat="1" ht="13.5" x14ac:dyDescent="0.3"/>
    <row r="5536" customFormat="1" ht="13.5" x14ac:dyDescent="0.3"/>
    <row r="5537" customFormat="1" ht="13.5" x14ac:dyDescent="0.3"/>
    <row r="5538" customFormat="1" ht="13.5" x14ac:dyDescent="0.3"/>
    <row r="5539" customFormat="1" ht="13.5" x14ac:dyDescent="0.3"/>
    <row r="5540" customFormat="1" ht="13.5" x14ac:dyDescent="0.3"/>
    <row r="5541" customFormat="1" ht="13.5" x14ac:dyDescent="0.3"/>
    <row r="5542" customFormat="1" ht="13.5" x14ac:dyDescent="0.3"/>
    <row r="5543" customFormat="1" ht="13.5" x14ac:dyDescent="0.3"/>
    <row r="5544" customFormat="1" ht="13.5" x14ac:dyDescent="0.3"/>
    <row r="5545" customFormat="1" ht="13.5" x14ac:dyDescent="0.3"/>
    <row r="5546" customFormat="1" ht="13.5" x14ac:dyDescent="0.3"/>
    <row r="5547" customFormat="1" ht="13.5" x14ac:dyDescent="0.3"/>
    <row r="5548" customFormat="1" ht="13.5" x14ac:dyDescent="0.3"/>
    <row r="5549" customFormat="1" ht="13.5" x14ac:dyDescent="0.3"/>
    <row r="5550" customFormat="1" ht="13.5" x14ac:dyDescent="0.3"/>
    <row r="5551" customFormat="1" ht="13.5" x14ac:dyDescent="0.3"/>
    <row r="5552" customFormat="1" ht="13.5" x14ac:dyDescent="0.3"/>
    <row r="5553" customFormat="1" ht="13.5" x14ac:dyDescent="0.3"/>
    <row r="5554" customFormat="1" ht="13.5" x14ac:dyDescent="0.3"/>
    <row r="5555" customFormat="1" ht="13.5" x14ac:dyDescent="0.3"/>
    <row r="5556" customFormat="1" ht="13.5" x14ac:dyDescent="0.3"/>
    <row r="5557" customFormat="1" ht="13.5" x14ac:dyDescent="0.3"/>
    <row r="5558" customFormat="1" ht="13.5" x14ac:dyDescent="0.3"/>
    <row r="5559" customFormat="1" ht="13.5" x14ac:dyDescent="0.3"/>
    <row r="5560" customFormat="1" ht="13.5" x14ac:dyDescent="0.3"/>
    <row r="5561" customFormat="1" ht="13.5" x14ac:dyDescent="0.3"/>
    <row r="5562" customFormat="1" ht="13.5" x14ac:dyDescent="0.3"/>
    <row r="5563" customFormat="1" ht="13.5" x14ac:dyDescent="0.3"/>
    <row r="5564" customFormat="1" ht="13.5" x14ac:dyDescent="0.3"/>
    <row r="5565" customFormat="1" ht="13.5" x14ac:dyDescent="0.3"/>
    <row r="5566" customFormat="1" ht="13.5" x14ac:dyDescent="0.3"/>
    <row r="5567" customFormat="1" ht="13.5" x14ac:dyDescent="0.3"/>
    <row r="5568" customFormat="1" ht="13.5" x14ac:dyDescent="0.3"/>
    <row r="5569" customFormat="1" ht="13.5" x14ac:dyDescent="0.3"/>
    <row r="5570" customFormat="1" ht="13.5" x14ac:dyDescent="0.3"/>
    <row r="5571" customFormat="1" ht="13.5" x14ac:dyDescent="0.3"/>
    <row r="5572" customFormat="1" ht="13.5" x14ac:dyDescent="0.3"/>
    <row r="5573" customFormat="1" ht="13.5" x14ac:dyDescent="0.3"/>
    <row r="5574" customFormat="1" ht="13.5" x14ac:dyDescent="0.3"/>
    <row r="5575" customFormat="1" ht="13.5" x14ac:dyDescent="0.3"/>
    <row r="5576" customFormat="1" ht="13.5" x14ac:dyDescent="0.3"/>
    <row r="5577" customFormat="1" ht="13.5" x14ac:dyDescent="0.3"/>
    <row r="5578" customFormat="1" ht="13.5" x14ac:dyDescent="0.3"/>
    <row r="5579" customFormat="1" ht="13.5" x14ac:dyDescent="0.3"/>
    <row r="5580" customFormat="1" ht="13.5" x14ac:dyDescent="0.3"/>
    <row r="5581" customFormat="1" ht="13.5" x14ac:dyDescent="0.3"/>
    <row r="5582" customFormat="1" ht="13.5" x14ac:dyDescent="0.3"/>
    <row r="5583" customFormat="1" ht="13.5" x14ac:dyDescent="0.3"/>
    <row r="5584" customFormat="1" ht="13.5" x14ac:dyDescent="0.3"/>
    <row r="5585" customFormat="1" ht="13.5" x14ac:dyDescent="0.3"/>
    <row r="5586" customFormat="1" ht="13.5" x14ac:dyDescent="0.3"/>
    <row r="5587" customFormat="1" ht="13.5" x14ac:dyDescent="0.3"/>
    <row r="5588" customFormat="1" ht="13.5" x14ac:dyDescent="0.3"/>
    <row r="5589" customFormat="1" ht="13.5" x14ac:dyDescent="0.3"/>
    <row r="5590" customFormat="1" ht="13.5" x14ac:dyDescent="0.3"/>
    <row r="5591" customFormat="1" ht="13.5" x14ac:dyDescent="0.3"/>
    <row r="5592" customFormat="1" ht="13.5" x14ac:dyDescent="0.3"/>
    <row r="5593" customFormat="1" ht="13.5" x14ac:dyDescent="0.3"/>
    <row r="5594" customFormat="1" ht="13.5" x14ac:dyDescent="0.3"/>
    <row r="5595" customFormat="1" ht="13.5" x14ac:dyDescent="0.3"/>
    <row r="5596" customFormat="1" ht="13.5" x14ac:dyDescent="0.3"/>
    <row r="5597" customFormat="1" ht="13.5" x14ac:dyDescent="0.3"/>
    <row r="5598" customFormat="1" ht="13.5" x14ac:dyDescent="0.3"/>
    <row r="5599" customFormat="1" ht="13.5" x14ac:dyDescent="0.3"/>
    <row r="5600" customFormat="1" ht="13.5" x14ac:dyDescent="0.3"/>
    <row r="5601" customFormat="1" ht="13.5" x14ac:dyDescent="0.3"/>
    <row r="5602" customFormat="1" ht="13.5" x14ac:dyDescent="0.3"/>
    <row r="5603" customFormat="1" ht="13.5" x14ac:dyDescent="0.3"/>
    <row r="5604" customFormat="1" ht="13.5" x14ac:dyDescent="0.3"/>
    <row r="5605" customFormat="1" ht="13.5" x14ac:dyDescent="0.3"/>
    <row r="5606" customFormat="1" ht="13.5" x14ac:dyDescent="0.3"/>
    <row r="5607" customFormat="1" ht="13.5" x14ac:dyDescent="0.3"/>
    <row r="5608" customFormat="1" ht="13.5" x14ac:dyDescent="0.3"/>
    <row r="5609" customFormat="1" ht="13.5" x14ac:dyDescent="0.3"/>
    <row r="5610" customFormat="1" ht="13.5" x14ac:dyDescent="0.3"/>
    <row r="5611" customFormat="1" ht="13.5" x14ac:dyDescent="0.3"/>
    <row r="5612" customFormat="1" ht="13.5" x14ac:dyDescent="0.3"/>
    <row r="5613" customFormat="1" ht="13.5" x14ac:dyDescent="0.3"/>
    <row r="5614" customFormat="1" ht="13.5" x14ac:dyDescent="0.3"/>
    <row r="5615" customFormat="1" ht="13.5" x14ac:dyDescent="0.3"/>
    <row r="5616" customFormat="1" ht="13.5" x14ac:dyDescent="0.3"/>
    <row r="5617" customFormat="1" ht="13.5" x14ac:dyDescent="0.3"/>
    <row r="5618" customFormat="1" ht="13.5" x14ac:dyDescent="0.3"/>
    <row r="5619" customFormat="1" ht="13.5" x14ac:dyDescent="0.3"/>
    <row r="5620" customFormat="1" ht="13.5" x14ac:dyDescent="0.3"/>
    <row r="5621" customFormat="1" ht="13.5" x14ac:dyDescent="0.3"/>
    <row r="5622" customFormat="1" ht="13.5" x14ac:dyDescent="0.3"/>
    <row r="5623" customFormat="1" ht="13.5" x14ac:dyDescent="0.3"/>
    <row r="5624" customFormat="1" ht="13.5" x14ac:dyDescent="0.3"/>
    <row r="5625" customFormat="1" ht="13.5" x14ac:dyDescent="0.3"/>
    <row r="5626" customFormat="1" ht="13.5" x14ac:dyDescent="0.3"/>
    <row r="5627" customFormat="1" ht="13.5" x14ac:dyDescent="0.3"/>
    <row r="5628" customFormat="1" ht="13.5" x14ac:dyDescent="0.3"/>
    <row r="5629" customFormat="1" ht="13.5" x14ac:dyDescent="0.3"/>
    <row r="5630" customFormat="1" ht="13.5" x14ac:dyDescent="0.3"/>
    <row r="5631" customFormat="1" ht="13.5" x14ac:dyDescent="0.3"/>
    <row r="5632" customFormat="1" ht="13.5" x14ac:dyDescent="0.3"/>
    <row r="5633" customFormat="1" ht="13.5" x14ac:dyDescent="0.3"/>
    <row r="5634" customFormat="1" ht="13.5" x14ac:dyDescent="0.3"/>
    <row r="5635" customFormat="1" ht="13.5" x14ac:dyDescent="0.3"/>
    <row r="5636" customFormat="1" ht="13.5" x14ac:dyDescent="0.3"/>
    <row r="5637" customFormat="1" ht="13.5" x14ac:dyDescent="0.3"/>
    <row r="5638" customFormat="1" ht="13.5" x14ac:dyDescent="0.3"/>
    <row r="5639" customFormat="1" ht="13.5" x14ac:dyDescent="0.3"/>
    <row r="5640" customFormat="1" ht="13.5" x14ac:dyDescent="0.3"/>
    <row r="5641" customFormat="1" ht="13.5" x14ac:dyDescent="0.3"/>
    <row r="5642" customFormat="1" ht="13.5" x14ac:dyDescent="0.3"/>
    <row r="5643" customFormat="1" ht="13.5" x14ac:dyDescent="0.3"/>
    <row r="5644" customFormat="1" ht="13.5" x14ac:dyDescent="0.3"/>
    <row r="5645" customFormat="1" ht="13.5" x14ac:dyDescent="0.3"/>
    <row r="5646" customFormat="1" ht="13.5" x14ac:dyDescent="0.3"/>
    <row r="5647" customFormat="1" ht="13.5" x14ac:dyDescent="0.3"/>
    <row r="5648" customFormat="1" ht="13.5" x14ac:dyDescent="0.3"/>
    <row r="5649" customFormat="1" ht="13.5" x14ac:dyDescent="0.3"/>
    <row r="5650" customFormat="1" ht="13.5" x14ac:dyDescent="0.3"/>
    <row r="5651" customFormat="1" ht="13.5" x14ac:dyDescent="0.3"/>
    <row r="5652" customFormat="1" ht="13.5" x14ac:dyDescent="0.3"/>
    <row r="5653" customFormat="1" ht="13.5" x14ac:dyDescent="0.3"/>
    <row r="5654" customFormat="1" ht="13.5" x14ac:dyDescent="0.3"/>
    <row r="5655" customFormat="1" ht="13.5" x14ac:dyDescent="0.3"/>
    <row r="5656" customFormat="1" ht="13.5" x14ac:dyDescent="0.3"/>
    <row r="5657" customFormat="1" ht="13.5" x14ac:dyDescent="0.3"/>
    <row r="5658" customFormat="1" ht="13.5" x14ac:dyDescent="0.3"/>
    <row r="5659" customFormat="1" ht="13.5" x14ac:dyDescent="0.3"/>
    <row r="5660" customFormat="1" ht="13.5" x14ac:dyDescent="0.3"/>
    <row r="5661" customFormat="1" ht="13.5" x14ac:dyDescent="0.3"/>
    <row r="5662" customFormat="1" ht="13.5" x14ac:dyDescent="0.3"/>
    <row r="5663" customFormat="1" ht="13.5" x14ac:dyDescent="0.3"/>
    <row r="5664" customFormat="1" ht="13.5" x14ac:dyDescent="0.3"/>
    <row r="5665" customFormat="1" ht="13.5" x14ac:dyDescent="0.3"/>
    <row r="5666" customFormat="1" ht="13.5" x14ac:dyDescent="0.3"/>
    <row r="5667" customFormat="1" ht="13.5" x14ac:dyDescent="0.3"/>
    <row r="5668" customFormat="1" ht="13.5" x14ac:dyDescent="0.3"/>
    <row r="5669" customFormat="1" ht="13.5" x14ac:dyDescent="0.3"/>
    <row r="5670" customFormat="1" ht="13.5" x14ac:dyDescent="0.3"/>
    <row r="5671" customFormat="1" ht="13.5" x14ac:dyDescent="0.3"/>
    <row r="5672" customFormat="1" ht="13.5" x14ac:dyDescent="0.3"/>
    <row r="5673" customFormat="1" ht="13.5" x14ac:dyDescent="0.3"/>
    <row r="5674" customFormat="1" ht="13.5" x14ac:dyDescent="0.3"/>
    <row r="5675" customFormat="1" ht="13.5" x14ac:dyDescent="0.3"/>
    <row r="5676" customFormat="1" ht="13.5" x14ac:dyDescent="0.3"/>
    <row r="5677" customFormat="1" ht="13.5" x14ac:dyDescent="0.3"/>
    <row r="5678" customFormat="1" ht="13.5" x14ac:dyDescent="0.3"/>
    <row r="5679" customFormat="1" ht="13.5" x14ac:dyDescent="0.3"/>
    <row r="5680" customFormat="1" ht="13.5" x14ac:dyDescent="0.3"/>
    <row r="5681" customFormat="1" ht="13.5" x14ac:dyDescent="0.3"/>
    <row r="5682" customFormat="1" ht="13.5" x14ac:dyDescent="0.3"/>
    <row r="5683" customFormat="1" ht="13.5" x14ac:dyDescent="0.3"/>
    <row r="5684" customFormat="1" ht="13.5" x14ac:dyDescent="0.3"/>
    <row r="5685" customFormat="1" ht="13.5" x14ac:dyDescent="0.3"/>
    <row r="5686" customFormat="1" ht="13.5" x14ac:dyDescent="0.3"/>
    <row r="5687" customFormat="1" ht="13.5" x14ac:dyDescent="0.3"/>
    <row r="5688" customFormat="1" ht="13.5" x14ac:dyDescent="0.3"/>
    <row r="5689" customFormat="1" ht="13.5" x14ac:dyDescent="0.3"/>
    <row r="5690" customFormat="1" ht="13.5" x14ac:dyDescent="0.3"/>
    <row r="5691" customFormat="1" ht="13.5" x14ac:dyDescent="0.3"/>
    <row r="5692" customFormat="1" ht="13.5" x14ac:dyDescent="0.3"/>
    <row r="5693" customFormat="1" ht="13.5" x14ac:dyDescent="0.3"/>
    <row r="5694" customFormat="1" ht="13.5" x14ac:dyDescent="0.3"/>
    <row r="5695" customFormat="1" ht="13.5" x14ac:dyDescent="0.3"/>
    <row r="5696" customFormat="1" ht="13.5" x14ac:dyDescent="0.3"/>
    <row r="5697" customFormat="1" ht="13.5" x14ac:dyDescent="0.3"/>
    <row r="5698" customFormat="1" ht="13.5" x14ac:dyDescent="0.3"/>
    <row r="5699" customFormat="1" ht="13.5" x14ac:dyDescent="0.3"/>
    <row r="5700" customFormat="1" ht="13.5" x14ac:dyDescent="0.3"/>
    <row r="5701" customFormat="1" ht="13.5" x14ac:dyDescent="0.3"/>
    <row r="5702" customFormat="1" ht="13.5" x14ac:dyDescent="0.3"/>
    <row r="5703" customFormat="1" ht="13.5" x14ac:dyDescent="0.3"/>
    <row r="5704" customFormat="1" ht="13.5" x14ac:dyDescent="0.3"/>
    <row r="5705" customFormat="1" ht="13.5" x14ac:dyDescent="0.3"/>
    <row r="5706" customFormat="1" ht="13.5" x14ac:dyDescent="0.3"/>
    <row r="5707" customFormat="1" ht="13.5" x14ac:dyDescent="0.3"/>
    <row r="5708" customFormat="1" ht="13.5" x14ac:dyDescent="0.3"/>
    <row r="5709" customFormat="1" ht="13.5" x14ac:dyDescent="0.3"/>
    <row r="5710" customFormat="1" ht="13.5" x14ac:dyDescent="0.3"/>
    <row r="5711" customFormat="1" ht="13.5" x14ac:dyDescent="0.3"/>
    <row r="5712" customFormat="1" ht="13.5" x14ac:dyDescent="0.3"/>
    <row r="5713" customFormat="1" ht="13.5" x14ac:dyDescent="0.3"/>
    <row r="5714" customFormat="1" ht="13.5" x14ac:dyDescent="0.3"/>
    <row r="5715" customFormat="1" ht="13.5" x14ac:dyDescent="0.3"/>
    <row r="5716" customFormat="1" ht="13.5" x14ac:dyDescent="0.3"/>
    <row r="5717" customFormat="1" ht="13.5" x14ac:dyDescent="0.3"/>
    <row r="5718" customFormat="1" ht="13.5" x14ac:dyDescent="0.3"/>
    <row r="5719" customFormat="1" ht="13.5" x14ac:dyDescent="0.3"/>
    <row r="5720" customFormat="1" ht="13.5" x14ac:dyDescent="0.3"/>
    <row r="5721" customFormat="1" ht="13.5" x14ac:dyDescent="0.3"/>
    <row r="5722" customFormat="1" ht="13.5" x14ac:dyDescent="0.3"/>
    <row r="5723" customFormat="1" ht="13.5" x14ac:dyDescent="0.3"/>
    <row r="5724" customFormat="1" ht="13.5" x14ac:dyDescent="0.3"/>
    <row r="5725" customFormat="1" ht="13.5" x14ac:dyDescent="0.3"/>
    <row r="5726" customFormat="1" ht="13.5" x14ac:dyDescent="0.3"/>
    <row r="5727" customFormat="1" ht="13.5" x14ac:dyDescent="0.3"/>
    <row r="5728" customFormat="1" ht="13.5" x14ac:dyDescent="0.3"/>
    <row r="5729" customFormat="1" ht="13.5" x14ac:dyDescent="0.3"/>
    <row r="5730" customFormat="1" ht="13.5" x14ac:dyDescent="0.3"/>
    <row r="5731" customFormat="1" ht="13.5" x14ac:dyDescent="0.3"/>
    <row r="5732" customFormat="1" ht="13.5" x14ac:dyDescent="0.3"/>
    <row r="5733" customFormat="1" ht="13.5" x14ac:dyDescent="0.3"/>
    <row r="5734" customFormat="1" ht="13.5" x14ac:dyDescent="0.3"/>
    <row r="5735" customFormat="1" ht="13.5" x14ac:dyDescent="0.3"/>
    <row r="5736" customFormat="1" ht="13.5" x14ac:dyDescent="0.3"/>
    <row r="5737" customFormat="1" ht="13.5" x14ac:dyDescent="0.3"/>
    <row r="5738" customFormat="1" ht="13.5" x14ac:dyDescent="0.3"/>
    <row r="5739" customFormat="1" ht="13.5" x14ac:dyDescent="0.3"/>
    <row r="5740" customFormat="1" ht="13.5" x14ac:dyDescent="0.3"/>
    <row r="5741" customFormat="1" ht="13.5" x14ac:dyDescent="0.3"/>
    <row r="5742" customFormat="1" ht="13.5" x14ac:dyDescent="0.3"/>
    <row r="5743" customFormat="1" ht="13.5" x14ac:dyDescent="0.3"/>
    <row r="5744" customFormat="1" ht="13.5" x14ac:dyDescent="0.3"/>
    <row r="5745" customFormat="1" ht="13.5" x14ac:dyDescent="0.3"/>
    <row r="5746" customFormat="1" ht="13.5" x14ac:dyDescent="0.3"/>
    <row r="5747" customFormat="1" ht="13.5" x14ac:dyDescent="0.3"/>
    <row r="5748" customFormat="1" ht="13.5" x14ac:dyDescent="0.3"/>
    <row r="5749" customFormat="1" ht="13.5" x14ac:dyDescent="0.3"/>
    <row r="5750" customFormat="1" ht="13.5" x14ac:dyDescent="0.3"/>
    <row r="5751" customFormat="1" ht="13.5" x14ac:dyDescent="0.3"/>
    <row r="5752" customFormat="1" ht="13.5" x14ac:dyDescent="0.3"/>
    <row r="5753" customFormat="1" ht="13.5" x14ac:dyDescent="0.3"/>
    <row r="5754" customFormat="1" ht="13.5" x14ac:dyDescent="0.3"/>
    <row r="5755" customFormat="1" ht="13.5" x14ac:dyDescent="0.3"/>
    <row r="5756" customFormat="1" ht="13.5" x14ac:dyDescent="0.3"/>
    <row r="5757" customFormat="1" ht="13.5" x14ac:dyDescent="0.3"/>
    <row r="5758" customFormat="1" ht="13.5" x14ac:dyDescent="0.3"/>
    <row r="5759" customFormat="1" ht="13.5" x14ac:dyDescent="0.3"/>
    <row r="5760" customFormat="1" ht="13.5" x14ac:dyDescent="0.3"/>
    <row r="5761" customFormat="1" ht="13.5" x14ac:dyDescent="0.3"/>
    <row r="5762" customFormat="1" ht="13.5" x14ac:dyDescent="0.3"/>
    <row r="5763" customFormat="1" ht="13.5" x14ac:dyDescent="0.3"/>
    <row r="5764" customFormat="1" ht="13.5" x14ac:dyDescent="0.3"/>
    <row r="5765" customFormat="1" ht="13.5" x14ac:dyDescent="0.3"/>
    <row r="5766" customFormat="1" ht="13.5" x14ac:dyDescent="0.3"/>
    <row r="5767" customFormat="1" ht="13.5" x14ac:dyDescent="0.3"/>
    <row r="5768" customFormat="1" ht="13.5" x14ac:dyDescent="0.3"/>
    <row r="5769" customFormat="1" ht="13.5" x14ac:dyDescent="0.3"/>
    <row r="5770" customFormat="1" ht="13.5" x14ac:dyDescent="0.3"/>
    <row r="5771" customFormat="1" ht="13.5" x14ac:dyDescent="0.3"/>
    <row r="5772" customFormat="1" ht="13.5" x14ac:dyDescent="0.3"/>
    <row r="5773" customFormat="1" ht="13.5" x14ac:dyDescent="0.3"/>
    <row r="5774" customFormat="1" ht="13.5" x14ac:dyDescent="0.3"/>
    <row r="5775" customFormat="1" ht="13.5" x14ac:dyDescent="0.3"/>
    <row r="5776" customFormat="1" ht="13.5" x14ac:dyDescent="0.3"/>
    <row r="5777" customFormat="1" ht="13.5" x14ac:dyDescent="0.3"/>
    <row r="5778" customFormat="1" ht="13.5" x14ac:dyDescent="0.3"/>
    <row r="5779" customFormat="1" ht="13.5" x14ac:dyDescent="0.3"/>
    <row r="5780" customFormat="1" ht="13.5" x14ac:dyDescent="0.3"/>
    <row r="5781" customFormat="1" ht="13.5" x14ac:dyDescent="0.3"/>
    <row r="5782" customFormat="1" ht="13.5" x14ac:dyDescent="0.3"/>
    <row r="5783" customFormat="1" ht="13.5" x14ac:dyDescent="0.3"/>
    <row r="5784" customFormat="1" ht="13.5" x14ac:dyDescent="0.3"/>
    <row r="5785" customFormat="1" ht="13.5" x14ac:dyDescent="0.3"/>
    <row r="5786" customFormat="1" ht="13.5" x14ac:dyDescent="0.3"/>
    <row r="5787" customFormat="1" ht="13.5" x14ac:dyDescent="0.3"/>
    <row r="5788" customFormat="1" ht="13.5" x14ac:dyDescent="0.3"/>
    <row r="5789" customFormat="1" ht="13.5" x14ac:dyDescent="0.3"/>
    <row r="5790" customFormat="1" ht="13.5" x14ac:dyDescent="0.3"/>
    <row r="5791" customFormat="1" ht="13.5" x14ac:dyDescent="0.3"/>
    <row r="5792" customFormat="1" ht="13.5" x14ac:dyDescent="0.3"/>
    <row r="5793" customFormat="1" ht="13.5" x14ac:dyDescent="0.3"/>
    <row r="5794" customFormat="1" ht="13.5" x14ac:dyDescent="0.3"/>
    <row r="5795" customFormat="1" ht="13.5" x14ac:dyDescent="0.3"/>
    <row r="5796" customFormat="1" ht="13.5" x14ac:dyDescent="0.3"/>
    <row r="5797" customFormat="1" ht="13.5" x14ac:dyDescent="0.3"/>
    <row r="5798" customFormat="1" ht="13.5" x14ac:dyDescent="0.3"/>
    <row r="5799" customFormat="1" ht="13.5" x14ac:dyDescent="0.3"/>
    <row r="5800" customFormat="1" ht="13.5" x14ac:dyDescent="0.3"/>
    <row r="5801" customFormat="1" ht="13.5" x14ac:dyDescent="0.3"/>
    <row r="5802" customFormat="1" ht="13.5" x14ac:dyDescent="0.3"/>
    <row r="5803" customFormat="1" ht="13.5" x14ac:dyDescent="0.3"/>
    <row r="5804" customFormat="1" ht="13.5" x14ac:dyDescent="0.3"/>
    <row r="5805" customFormat="1" ht="13.5" x14ac:dyDescent="0.3"/>
    <row r="5806" customFormat="1" ht="13.5" x14ac:dyDescent="0.3"/>
    <row r="5807" customFormat="1" ht="13.5" x14ac:dyDescent="0.3"/>
    <row r="5808" customFormat="1" ht="13.5" x14ac:dyDescent="0.3"/>
    <row r="5809" customFormat="1" ht="13.5" x14ac:dyDescent="0.3"/>
    <row r="5810" customFormat="1" ht="13.5" x14ac:dyDescent="0.3"/>
    <row r="5811" customFormat="1" ht="13.5" x14ac:dyDescent="0.3"/>
    <row r="5812" customFormat="1" ht="13.5" x14ac:dyDescent="0.3"/>
    <row r="5813" customFormat="1" ht="13.5" x14ac:dyDescent="0.3"/>
    <row r="5814" customFormat="1" ht="13.5" x14ac:dyDescent="0.3"/>
    <row r="5815" customFormat="1" ht="13.5" x14ac:dyDescent="0.3"/>
    <row r="5816" customFormat="1" ht="13.5" x14ac:dyDescent="0.3"/>
    <row r="5817" customFormat="1" ht="13.5" x14ac:dyDescent="0.3"/>
    <row r="5818" customFormat="1" ht="13.5" x14ac:dyDescent="0.3"/>
    <row r="5819" customFormat="1" ht="13.5" x14ac:dyDescent="0.3"/>
    <row r="5820" customFormat="1" ht="13.5" x14ac:dyDescent="0.3"/>
    <row r="5821" customFormat="1" ht="13.5" x14ac:dyDescent="0.3"/>
    <row r="5822" customFormat="1" ht="13.5" x14ac:dyDescent="0.3"/>
    <row r="5823" customFormat="1" ht="13.5" x14ac:dyDescent="0.3"/>
    <row r="5824" customFormat="1" ht="13.5" x14ac:dyDescent="0.3"/>
    <row r="5825" customFormat="1" ht="13.5" x14ac:dyDescent="0.3"/>
    <row r="5826" customFormat="1" ht="13.5" x14ac:dyDescent="0.3"/>
    <row r="5827" customFormat="1" ht="13.5" x14ac:dyDescent="0.3"/>
    <row r="5828" customFormat="1" ht="13.5" x14ac:dyDescent="0.3"/>
    <row r="5829" customFormat="1" ht="13.5" x14ac:dyDescent="0.3"/>
    <row r="5830" customFormat="1" ht="13.5" x14ac:dyDescent="0.3"/>
    <row r="5831" customFormat="1" ht="13.5" x14ac:dyDescent="0.3"/>
    <row r="5832" customFormat="1" ht="13.5" x14ac:dyDescent="0.3"/>
    <row r="5833" customFormat="1" ht="13.5" x14ac:dyDescent="0.3"/>
    <row r="5834" customFormat="1" ht="13.5" x14ac:dyDescent="0.3"/>
    <row r="5835" customFormat="1" ht="13.5" x14ac:dyDescent="0.3"/>
    <row r="5836" customFormat="1" ht="13.5" x14ac:dyDescent="0.3"/>
    <row r="5837" customFormat="1" ht="13.5" x14ac:dyDescent="0.3"/>
    <row r="5838" customFormat="1" ht="13.5" x14ac:dyDescent="0.3"/>
    <row r="5839" customFormat="1" ht="13.5" x14ac:dyDescent="0.3"/>
    <row r="5840" customFormat="1" ht="13.5" x14ac:dyDescent="0.3"/>
    <row r="5841" customFormat="1" ht="13.5" x14ac:dyDescent="0.3"/>
    <row r="5842" customFormat="1" ht="13.5" x14ac:dyDescent="0.3"/>
    <row r="5843" customFormat="1" ht="13.5" x14ac:dyDescent="0.3"/>
    <row r="5844" customFormat="1" ht="13.5" x14ac:dyDescent="0.3"/>
    <row r="5845" customFormat="1" ht="13.5" x14ac:dyDescent="0.3"/>
    <row r="5846" customFormat="1" ht="13.5" x14ac:dyDescent="0.3"/>
    <row r="5847" customFormat="1" ht="13.5" x14ac:dyDescent="0.3"/>
    <row r="5848" customFormat="1" ht="13.5" x14ac:dyDescent="0.3"/>
    <row r="5849" customFormat="1" ht="13.5" x14ac:dyDescent="0.3"/>
    <row r="5850" customFormat="1" ht="13.5" x14ac:dyDescent="0.3"/>
    <row r="5851" customFormat="1" ht="13.5" x14ac:dyDescent="0.3"/>
    <row r="5852" customFormat="1" ht="13.5" x14ac:dyDescent="0.3"/>
    <row r="5853" customFormat="1" ht="13.5" x14ac:dyDescent="0.3"/>
    <row r="5854" customFormat="1" ht="13.5" x14ac:dyDescent="0.3"/>
    <row r="5855" customFormat="1" ht="13.5" x14ac:dyDescent="0.3"/>
    <row r="5856" customFormat="1" ht="13.5" x14ac:dyDescent="0.3"/>
    <row r="5857" customFormat="1" ht="13.5" x14ac:dyDescent="0.3"/>
    <row r="5858" customFormat="1" ht="13.5" x14ac:dyDescent="0.3"/>
    <row r="5859" customFormat="1" ht="13.5" x14ac:dyDescent="0.3"/>
    <row r="5860" customFormat="1" ht="13.5" x14ac:dyDescent="0.3"/>
    <row r="5861" customFormat="1" ht="13.5" x14ac:dyDescent="0.3"/>
    <row r="5862" customFormat="1" ht="13.5" x14ac:dyDescent="0.3"/>
    <row r="5863" customFormat="1" ht="13.5" x14ac:dyDescent="0.3"/>
    <row r="5864" customFormat="1" ht="13.5" x14ac:dyDescent="0.3"/>
    <row r="5865" customFormat="1" ht="13.5" x14ac:dyDescent="0.3"/>
    <row r="5866" customFormat="1" ht="13.5" x14ac:dyDescent="0.3"/>
    <row r="5867" customFormat="1" ht="13.5" x14ac:dyDescent="0.3"/>
    <row r="5868" customFormat="1" ht="13.5" x14ac:dyDescent="0.3"/>
    <row r="5869" customFormat="1" ht="13.5" x14ac:dyDescent="0.3"/>
    <row r="5870" customFormat="1" ht="13.5" x14ac:dyDescent="0.3"/>
    <row r="5871" customFormat="1" ht="13.5" x14ac:dyDescent="0.3"/>
    <row r="5872" customFormat="1" ht="13.5" x14ac:dyDescent="0.3"/>
    <row r="5873" customFormat="1" ht="13.5" x14ac:dyDescent="0.3"/>
    <row r="5874" customFormat="1" ht="13.5" x14ac:dyDescent="0.3"/>
    <row r="5875" customFormat="1" ht="13.5" x14ac:dyDescent="0.3"/>
    <row r="5876" customFormat="1" ht="13.5" x14ac:dyDescent="0.3"/>
    <row r="5877" customFormat="1" ht="13.5" x14ac:dyDescent="0.3"/>
    <row r="5878" customFormat="1" ht="13.5" x14ac:dyDescent="0.3"/>
    <row r="5879" customFormat="1" ht="13.5" x14ac:dyDescent="0.3"/>
    <row r="5880" customFormat="1" ht="13.5" x14ac:dyDescent="0.3"/>
    <row r="5881" customFormat="1" ht="13.5" x14ac:dyDescent="0.3"/>
    <row r="5882" customFormat="1" ht="13.5" x14ac:dyDescent="0.3"/>
    <row r="5883" customFormat="1" ht="13.5" x14ac:dyDescent="0.3"/>
    <row r="5884" customFormat="1" ht="13.5" x14ac:dyDescent="0.3"/>
    <row r="5885" customFormat="1" ht="13.5" x14ac:dyDescent="0.3"/>
    <row r="5886" customFormat="1" ht="13.5" x14ac:dyDescent="0.3"/>
    <row r="5887" customFormat="1" ht="13.5" x14ac:dyDescent="0.3"/>
    <row r="5888" customFormat="1" ht="13.5" x14ac:dyDescent="0.3"/>
    <row r="5889" customFormat="1" ht="13.5" x14ac:dyDescent="0.3"/>
    <row r="5890" customFormat="1" ht="13.5" x14ac:dyDescent="0.3"/>
    <row r="5891" customFormat="1" ht="13.5" x14ac:dyDescent="0.3"/>
    <row r="5892" customFormat="1" ht="13.5" x14ac:dyDescent="0.3"/>
    <row r="5893" customFormat="1" ht="13.5" x14ac:dyDescent="0.3"/>
    <row r="5894" customFormat="1" ht="13.5" x14ac:dyDescent="0.3"/>
    <row r="5895" customFormat="1" ht="13.5" x14ac:dyDescent="0.3"/>
    <row r="5896" customFormat="1" ht="13.5" x14ac:dyDescent="0.3"/>
    <row r="5897" customFormat="1" ht="13.5" x14ac:dyDescent="0.3"/>
    <row r="5898" customFormat="1" ht="13.5" x14ac:dyDescent="0.3"/>
    <row r="5899" customFormat="1" ht="13.5" x14ac:dyDescent="0.3"/>
    <row r="5900" customFormat="1" ht="13.5" x14ac:dyDescent="0.3"/>
    <row r="5901" customFormat="1" ht="13.5" x14ac:dyDescent="0.3"/>
    <row r="5902" customFormat="1" ht="13.5" x14ac:dyDescent="0.3"/>
    <row r="5903" customFormat="1" ht="13.5" x14ac:dyDescent="0.3"/>
    <row r="5904" customFormat="1" ht="13.5" x14ac:dyDescent="0.3"/>
    <row r="5905" customFormat="1" ht="13.5" x14ac:dyDescent="0.3"/>
    <row r="5906" customFormat="1" ht="13.5" x14ac:dyDescent="0.3"/>
    <row r="5907" customFormat="1" ht="13.5" x14ac:dyDescent="0.3"/>
    <row r="5908" customFormat="1" ht="13.5" x14ac:dyDescent="0.3"/>
    <row r="5909" customFormat="1" ht="13.5" x14ac:dyDescent="0.3"/>
    <row r="5910" customFormat="1" ht="13.5" x14ac:dyDescent="0.3"/>
    <row r="5911" customFormat="1" ht="13.5" x14ac:dyDescent="0.3"/>
    <row r="5912" customFormat="1" ht="13.5" x14ac:dyDescent="0.3"/>
    <row r="5913" customFormat="1" ht="13.5" x14ac:dyDescent="0.3"/>
    <row r="5914" customFormat="1" ht="13.5" x14ac:dyDescent="0.3"/>
    <row r="5915" customFormat="1" ht="13.5" x14ac:dyDescent="0.3"/>
    <row r="5916" customFormat="1" ht="13.5" x14ac:dyDescent="0.3"/>
    <row r="5917" customFormat="1" ht="13.5" x14ac:dyDescent="0.3"/>
    <row r="5918" customFormat="1" ht="13.5" x14ac:dyDescent="0.3"/>
    <row r="5919" customFormat="1" ht="13.5" x14ac:dyDescent="0.3"/>
    <row r="5920" customFormat="1" ht="13.5" x14ac:dyDescent="0.3"/>
    <row r="5921" customFormat="1" ht="13.5" x14ac:dyDescent="0.3"/>
    <row r="5922" customFormat="1" ht="13.5" x14ac:dyDescent="0.3"/>
    <row r="5923" customFormat="1" ht="13.5" x14ac:dyDescent="0.3"/>
    <row r="5924" customFormat="1" ht="13.5" x14ac:dyDescent="0.3"/>
    <row r="5925" customFormat="1" ht="13.5" x14ac:dyDescent="0.3"/>
    <row r="5926" customFormat="1" ht="13.5" x14ac:dyDescent="0.3"/>
    <row r="5927" customFormat="1" ht="13.5" x14ac:dyDescent="0.3"/>
    <row r="5928" customFormat="1" ht="13.5" x14ac:dyDescent="0.3"/>
    <row r="5929" customFormat="1" ht="13.5" x14ac:dyDescent="0.3"/>
    <row r="5930" customFormat="1" ht="13.5" x14ac:dyDescent="0.3"/>
    <row r="5931" customFormat="1" ht="13.5" x14ac:dyDescent="0.3"/>
    <row r="5932" customFormat="1" ht="13.5" x14ac:dyDescent="0.3"/>
    <row r="5933" customFormat="1" ht="13.5" x14ac:dyDescent="0.3"/>
    <row r="5934" customFormat="1" ht="13.5" x14ac:dyDescent="0.3"/>
    <row r="5935" customFormat="1" ht="13.5" x14ac:dyDescent="0.3"/>
    <row r="5936" customFormat="1" ht="13.5" x14ac:dyDescent="0.3"/>
    <row r="5937" customFormat="1" ht="13.5" x14ac:dyDescent="0.3"/>
    <row r="5938" customFormat="1" ht="13.5" x14ac:dyDescent="0.3"/>
    <row r="5939" customFormat="1" ht="13.5" x14ac:dyDescent="0.3"/>
    <row r="5940" customFormat="1" ht="13.5" x14ac:dyDescent="0.3"/>
    <row r="5941" customFormat="1" ht="13.5" x14ac:dyDescent="0.3"/>
    <row r="5942" customFormat="1" ht="13.5" x14ac:dyDescent="0.3"/>
    <row r="5943" customFormat="1" ht="13.5" x14ac:dyDescent="0.3"/>
    <row r="5944" customFormat="1" ht="13.5" x14ac:dyDescent="0.3"/>
    <row r="5945" customFormat="1" ht="13.5" x14ac:dyDescent="0.3"/>
    <row r="5946" customFormat="1" ht="13.5" x14ac:dyDescent="0.3"/>
    <row r="5947" customFormat="1" ht="13.5" x14ac:dyDescent="0.3"/>
    <row r="5948" customFormat="1" ht="13.5" x14ac:dyDescent="0.3"/>
    <row r="5949" customFormat="1" ht="13.5" x14ac:dyDescent="0.3"/>
    <row r="5950" customFormat="1" ht="13.5" x14ac:dyDescent="0.3"/>
    <row r="5951" customFormat="1" ht="13.5" x14ac:dyDescent="0.3"/>
    <row r="5952" customFormat="1" ht="13.5" x14ac:dyDescent="0.3"/>
    <row r="5953" customFormat="1" ht="13.5" x14ac:dyDescent="0.3"/>
    <row r="5954" customFormat="1" ht="13.5" x14ac:dyDescent="0.3"/>
    <row r="5955" customFormat="1" ht="13.5" x14ac:dyDescent="0.3"/>
    <row r="5956" customFormat="1" ht="13.5" x14ac:dyDescent="0.3"/>
    <row r="5957" customFormat="1" ht="13.5" x14ac:dyDescent="0.3"/>
    <row r="5958" customFormat="1" ht="13.5" x14ac:dyDescent="0.3"/>
    <row r="5959" customFormat="1" ht="13.5" x14ac:dyDescent="0.3"/>
    <row r="5960" customFormat="1" ht="13.5" x14ac:dyDescent="0.3"/>
    <row r="5961" customFormat="1" ht="13.5" x14ac:dyDescent="0.3"/>
    <row r="5962" customFormat="1" ht="13.5" x14ac:dyDescent="0.3"/>
    <row r="5963" customFormat="1" ht="13.5" x14ac:dyDescent="0.3"/>
    <row r="5964" customFormat="1" ht="13.5" x14ac:dyDescent="0.3"/>
    <row r="5965" customFormat="1" ht="13.5" x14ac:dyDescent="0.3"/>
    <row r="5966" customFormat="1" ht="13.5" x14ac:dyDescent="0.3"/>
    <row r="5967" customFormat="1" ht="13.5" x14ac:dyDescent="0.3"/>
    <row r="5968" customFormat="1" ht="13.5" x14ac:dyDescent="0.3"/>
    <row r="5969" customFormat="1" ht="13.5" x14ac:dyDescent="0.3"/>
    <row r="5970" customFormat="1" ht="13.5" x14ac:dyDescent="0.3"/>
    <row r="5971" customFormat="1" ht="13.5" x14ac:dyDescent="0.3"/>
    <row r="5972" customFormat="1" ht="13.5" x14ac:dyDescent="0.3"/>
    <row r="5973" customFormat="1" ht="13.5" x14ac:dyDescent="0.3"/>
    <row r="5974" customFormat="1" ht="13.5" x14ac:dyDescent="0.3"/>
    <row r="5975" customFormat="1" ht="13.5" x14ac:dyDescent="0.3"/>
    <row r="5976" customFormat="1" ht="13.5" x14ac:dyDescent="0.3"/>
    <row r="5977" customFormat="1" ht="13.5" x14ac:dyDescent="0.3"/>
    <row r="5978" customFormat="1" ht="13.5" x14ac:dyDescent="0.3"/>
    <row r="5979" customFormat="1" ht="13.5" x14ac:dyDescent="0.3"/>
    <row r="5980" customFormat="1" ht="13.5" x14ac:dyDescent="0.3"/>
    <row r="5981" customFormat="1" ht="13.5" x14ac:dyDescent="0.3"/>
    <row r="5982" customFormat="1" ht="13.5" x14ac:dyDescent="0.3"/>
    <row r="5983" customFormat="1" ht="13.5" x14ac:dyDescent="0.3"/>
    <row r="5984" customFormat="1" ht="13.5" x14ac:dyDescent="0.3"/>
    <row r="5985" customFormat="1" ht="13.5" x14ac:dyDescent="0.3"/>
    <row r="5986" customFormat="1" ht="13.5" x14ac:dyDescent="0.3"/>
    <row r="5987" customFormat="1" ht="13.5" x14ac:dyDescent="0.3"/>
    <row r="5988" customFormat="1" ht="13.5" x14ac:dyDescent="0.3"/>
    <row r="5989" customFormat="1" ht="13.5" x14ac:dyDescent="0.3"/>
    <row r="5990" customFormat="1" ht="13.5" x14ac:dyDescent="0.3"/>
    <row r="5991" customFormat="1" ht="13.5" x14ac:dyDescent="0.3"/>
    <row r="5992" customFormat="1" ht="13.5" x14ac:dyDescent="0.3"/>
    <row r="5993" customFormat="1" ht="13.5" x14ac:dyDescent="0.3"/>
    <row r="5994" customFormat="1" ht="13.5" x14ac:dyDescent="0.3"/>
    <row r="5995" customFormat="1" ht="13.5" x14ac:dyDescent="0.3"/>
    <row r="5996" customFormat="1" ht="13.5" x14ac:dyDescent="0.3"/>
    <row r="5997" customFormat="1" ht="13.5" x14ac:dyDescent="0.3"/>
    <row r="5998" customFormat="1" ht="13.5" x14ac:dyDescent="0.3"/>
    <row r="5999" customFormat="1" ht="13.5" x14ac:dyDescent="0.3"/>
    <row r="6000" customFormat="1" ht="13.5" x14ac:dyDescent="0.3"/>
    <row r="6001" customFormat="1" ht="13.5" x14ac:dyDescent="0.3"/>
    <row r="6002" customFormat="1" ht="13.5" x14ac:dyDescent="0.3"/>
    <row r="6003" customFormat="1" ht="13.5" x14ac:dyDescent="0.3"/>
    <row r="6004" customFormat="1" ht="13.5" x14ac:dyDescent="0.3"/>
    <row r="6005" customFormat="1" ht="13.5" x14ac:dyDescent="0.3"/>
    <row r="6006" customFormat="1" ht="13.5" x14ac:dyDescent="0.3"/>
    <row r="6007" customFormat="1" ht="13.5" x14ac:dyDescent="0.3"/>
    <row r="6008" customFormat="1" ht="13.5" x14ac:dyDescent="0.3"/>
    <row r="6009" customFormat="1" ht="13.5" x14ac:dyDescent="0.3"/>
    <row r="6010" customFormat="1" ht="13.5" x14ac:dyDescent="0.3"/>
    <row r="6011" customFormat="1" ht="13.5" x14ac:dyDescent="0.3"/>
    <row r="6012" customFormat="1" ht="13.5" x14ac:dyDescent="0.3"/>
    <row r="6013" customFormat="1" ht="13.5" x14ac:dyDescent="0.3"/>
    <row r="6014" customFormat="1" ht="13.5" x14ac:dyDescent="0.3"/>
    <row r="6015" customFormat="1" ht="13.5" x14ac:dyDescent="0.3"/>
    <row r="6016" customFormat="1" ht="13.5" x14ac:dyDescent="0.3"/>
    <row r="6017" customFormat="1" ht="13.5" x14ac:dyDescent="0.3"/>
    <row r="6018" customFormat="1" ht="13.5" x14ac:dyDescent="0.3"/>
    <row r="6019" customFormat="1" ht="13.5" x14ac:dyDescent="0.3"/>
    <row r="6020" customFormat="1" ht="13.5" x14ac:dyDescent="0.3"/>
    <row r="6021" customFormat="1" ht="13.5" x14ac:dyDescent="0.3"/>
    <row r="6022" customFormat="1" ht="13.5" x14ac:dyDescent="0.3"/>
    <row r="6023" customFormat="1" ht="13.5" x14ac:dyDescent="0.3"/>
    <row r="6024" customFormat="1" ht="13.5" x14ac:dyDescent="0.3"/>
    <row r="6025" customFormat="1" ht="13.5" x14ac:dyDescent="0.3"/>
    <row r="6026" customFormat="1" ht="13.5" x14ac:dyDescent="0.3"/>
    <row r="6027" customFormat="1" ht="13.5" x14ac:dyDescent="0.3"/>
    <row r="6028" customFormat="1" ht="13.5" x14ac:dyDescent="0.3"/>
    <row r="6029" customFormat="1" ht="13.5" x14ac:dyDescent="0.3"/>
    <row r="6030" customFormat="1" ht="13.5" x14ac:dyDescent="0.3"/>
    <row r="6031" customFormat="1" ht="13.5" x14ac:dyDescent="0.3"/>
    <row r="6032" customFormat="1" ht="13.5" x14ac:dyDescent="0.3"/>
    <row r="6033" customFormat="1" ht="13.5" x14ac:dyDescent="0.3"/>
    <row r="6034" customFormat="1" ht="13.5" x14ac:dyDescent="0.3"/>
    <row r="6035" customFormat="1" ht="13.5" x14ac:dyDescent="0.3"/>
    <row r="6036" customFormat="1" ht="13.5" x14ac:dyDescent="0.3"/>
    <row r="6037" customFormat="1" ht="13.5" x14ac:dyDescent="0.3"/>
    <row r="6038" customFormat="1" ht="13.5" x14ac:dyDescent="0.3"/>
    <row r="6039" customFormat="1" ht="13.5" x14ac:dyDescent="0.3"/>
    <row r="6040" customFormat="1" ht="13.5" x14ac:dyDescent="0.3"/>
    <row r="6041" customFormat="1" ht="13.5" x14ac:dyDescent="0.3"/>
    <row r="6042" customFormat="1" ht="13.5" x14ac:dyDescent="0.3"/>
    <row r="6043" customFormat="1" ht="13.5" x14ac:dyDescent="0.3"/>
    <row r="6044" customFormat="1" ht="13.5" x14ac:dyDescent="0.3"/>
    <row r="6045" customFormat="1" ht="13.5" x14ac:dyDescent="0.3"/>
    <row r="6046" customFormat="1" ht="13.5" x14ac:dyDescent="0.3"/>
    <row r="6047" customFormat="1" ht="13.5" x14ac:dyDescent="0.3"/>
    <row r="6048" customFormat="1" ht="13.5" x14ac:dyDescent="0.3"/>
    <row r="6049" customFormat="1" ht="13.5" x14ac:dyDescent="0.3"/>
    <row r="6050" customFormat="1" ht="13.5" x14ac:dyDescent="0.3"/>
    <row r="6051" customFormat="1" ht="13.5" x14ac:dyDescent="0.3"/>
    <row r="6052" customFormat="1" ht="13.5" x14ac:dyDescent="0.3"/>
    <row r="6053" customFormat="1" ht="13.5" x14ac:dyDescent="0.3"/>
    <row r="6054" customFormat="1" ht="13.5" x14ac:dyDescent="0.3"/>
    <row r="6055" customFormat="1" ht="13.5" x14ac:dyDescent="0.3"/>
    <row r="6056" customFormat="1" ht="13.5" x14ac:dyDescent="0.3"/>
    <row r="6057" customFormat="1" ht="13.5" x14ac:dyDescent="0.3"/>
    <row r="6058" customFormat="1" ht="13.5" x14ac:dyDescent="0.3"/>
    <row r="6059" customFormat="1" ht="13.5" x14ac:dyDescent="0.3"/>
    <row r="6060" customFormat="1" ht="13.5" x14ac:dyDescent="0.3"/>
    <row r="6061" customFormat="1" ht="13.5" x14ac:dyDescent="0.3"/>
    <row r="6062" customFormat="1" ht="13.5" x14ac:dyDescent="0.3"/>
    <row r="6063" customFormat="1" ht="13.5" x14ac:dyDescent="0.3"/>
    <row r="6064" customFormat="1" ht="13.5" x14ac:dyDescent="0.3"/>
    <row r="6065" customFormat="1" ht="13.5" x14ac:dyDescent="0.3"/>
    <row r="6066" customFormat="1" ht="13.5" x14ac:dyDescent="0.3"/>
    <row r="6067" customFormat="1" ht="13.5" x14ac:dyDescent="0.3"/>
    <row r="6068" customFormat="1" ht="13.5" x14ac:dyDescent="0.3"/>
    <row r="6069" customFormat="1" ht="13.5" x14ac:dyDescent="0.3"/>
    <row r="6070" customFormat="1" ht="13.5" x14ac:dyDescent="0.3"/>
    <row r="6071" customFormat="1" ht="13.5" x14ac:dyDescent="0.3"/>
    <row r="6072" customFormat="1" ht="13.5" x14ac:dyDescent="0.3"/>
    <row r="6073" customFormat="1" ht="13.5" x14ac:dyDescent="0.3"/>
    <row r="6074" customFormat="1" ht="13.5" x14ac:dyDescent="0.3"/>
    <row r="6075" customFormat="1" ht="13.5" x14ac:dyDescent="0.3"/>
    <row r="6076" customFormat="1" ht="13.5" x14ac:dyDescent="0.3"/>
    <row r="6077" customFormat="1" ht="13.5" x14ac:dyDescent="0.3"/>
    <row r="6078" customFormat="1" ht="13.5" x14ac:dyDescent="0.3"/>
    <row r="6079" customFormat="1" ht="13.5" x14ac:dyDescent="0.3"/>
    <row r="6080" customFormat="1" ht="13.5" x14ac:dyDescent="0.3"/>
    <row r="6081" customFormat="1" ht="13.5" x14ac:dyDescent="0.3"/>
    <row r="6082" customFormat="1" ht="13.5" x14ac:dyDescent="0.3"/>
    <row r="6083" customFormat="1" ht="13.5" x14ac:dyDescent="0.3"/>
    <row r="6084" customFormat="1" ht="13.5" x14ac:dyDescent="0.3"/>
    <row r="6085" customFormat="1" ht="13.5" x14ac:dyDescent="0.3"/>
    <row r="6086" customFormat="1" ht="13.5" x14ac:dyDescent="0.3"/>
    <row r="6087" customFormat="1" ht="13.5" x14ac:dyDescent="0.3"/>
    <row r="6088" customFormat="1" ht="13.5" x14ac:dyDescent="0.3"/>
    <row r="6089" customFormat="1" ht="13.5" x14ac:dyDescent="0.3"/>
    <row r="6090" customFormat="1" ht="13.5" x14ac:dyDescent="0.3"/>
    <row r="6091" customFormat="1" ht="13.5" x14ac:dyDescent="0.3"/>
    <row r="6092" customFormat="1" ht="13.5" x14ac:dyDescent="0.3"/>
    <row r="6093" customFormat="1" ht="13.5" x14ac:dyDescent="0.3"/>
    <row r="6094" customFormat="1" ht="13.5" x14ac:dyDescent="0.3"/>
    <row r="6095" customFormat="1" ht="13.5" x14ac:dyDescent="0.3"/>
    <row r="6096" customFormat="1" ht="13.5" x14ac:dyDescent="0.3"/>
    <row r="6097" customFormat="1" ht="13.5" x14ac:dyDescent="0.3"/>
    <row r="6098" customFormat="1" ht="13.5" x14ac:dyDescent="0.3"/>
    <row r="6099" customFormat="1" ht="13.5" x14ac:dyDescent="0.3"/>
    <row r="6100" customFormat="1" ht="13.5" x14ac:dyDescent="0.3"/>
    <row r="6101" customFormat="1" ht="13.5" x14ac:dyDescent="0.3"/>
    <row r="6102" customFormat="1" ht="13.5" x14ac:dyDescent="0.3"/>
    <row r="6103" customFormat="1" ht="13.5" x14ac:dyDescent="0.3"/>
    <row r="6104" customFormat="1" ht="13.5" x14ac:dyDescent="0.3"/>
    <row r="6105" customFormat="1" ht="13.5" x14ac:dyDescent="0.3"/>
    <row r="6106" customFormat="1" ht="13.5" x14ac:dyDescent="0.3"/>
    <row r="6107" customFormat="1" ht="13.5" x14ac:dyDescent="0.3"/>
    <row r="6108" customFormat="1" ht="13.5" x14ac:dyDescent="0.3"/>
    <row r="6109" customFormat="1" ht="13.5" x14ac:dyDescent="0.3"/>
    <row r="6110" customFormat="1" ht="13.5" x14ac:dyDescent="0.3"/>
    <row r="6111" customFormat="1" ht="13.5" x14ac:dyDescent="0.3"/>
    <row r="6112" customFormat="1" ht="13.5" x14ac:dyDescent="0.3"/>
    <row r="6113" customFormat="1" ht="13.5" x14ac:dyDescent="0.3"/>
    <row r="6114" customFormat="1" ht="13.5" x14ac:dyDescent="0.3"/>
    <row r="6115" customFormat="1" ht="13.5" x14ac:dyDescent="0.3"/>
    <row r="6116" customFormat="1" ht="13.5" x14ac:dyDescent="0.3"/>
    <row r="6117" customFormat="1" ht="13.5" x14ac:dyDescent="0.3"/>
    <row r="6118" customFormat="1" ht="13.5" x14ac:dyDescent="0.3"/>
    <row r="6119" customFormat="1" ht="13.5" x14ac:dyDescent="0.3"/>
    <row r="6120" customFormat="1" ht="13.5" x14ac:dyDescent="0.3"/>
    <row r="6121" customFormat="1" ht="13.5" x14ac:dyDescent="0.3"/>
    <row r="6122" customFormat="1" ht="13.5" x14ac:dyDescent="0.3"/>
    <row r="6123" customFormat="1" ht="13.5" x14ac:dyDescent="0.3"/>
    <row r="6124" customFormat="1" ht="13.5" x14ac:dyDescent="0.3"/>
    <row r="6125" customFormat="1" ht="13.5" x14ac:dyDescent="0.3"/>
    <row r="6126" customFormat="1" ht="13.5" x14ac:dyDescent="0.3"/>
    <row r="6127" customFormat="1" ht="13.5" x14ac:dyDescent="0.3"/>
    <row r="6128" customFormat="1" ht="13.5" x14ac:dyDescent="0.3"/>
    <row r="6129" customFormat="1" ht="13.5" x14ac:dyDescent="0.3"/>
    <row r="6130" customFormat="1" ht="13.5" x14ac:dyDescent="0.3"/>
    <row r="6131" customFormat="1" ht="13.5" x14ac:dyDescent="0.3"/>
    <row r="6132" customFormat="1" ht="13.5" x14ac:dyDescent="0.3"/>
    <row r="6133" customFormat="1" ht="13.5" x14ac:dyDescent="0.3"/>
    <row r="6134" customFormat="1" ht="13.5" x14ac:dyDescent="0.3"/>
    <row r="6135" customFormat="1" ht="13.5" x14ac:dyDescent="0.3"/>
    <row r="6136" customFormat="1" ht="13.5" x14ac:dyDescent="0.3"/>
    <row r="6137" customFormat="1" ht="13.5" x14ac:dyDescent="0.3"/>
    <row r="6138" customFormat="1" ht="13.5" x14ac:dyDescent="0.3"/>
    <row r="6139" customFormat="1" ht="13.5" x14ac:dyDescent="0.3"/>
    <row r="6140" customFormat="1" ht="13.5" x14ac:dyDescent="0.3"/>
    <row r="6141" customFormat="1" ht="13.5" x14ac:dyDescent="0.3"/>
    <row r="6142" customFormat="1" ht="13.5" x14ac:dyDescent="0.3"/>
    <row r="6143" customFormat="1" ht="13.5" x14ac:dyDescent="0.3"/>
    <row r="6144" customFormat="1" ht="13.5" x14ac:dyDescent="0.3"/>
    <row r="6145" customFormat="1" ht="13.5" x14ac:dyDescent="0.3"/>
    <row r="6146" customFormat="1" ht="13.5" x14ac:dyDescent="0.3"/>
    <row r="6147" customFormat="1" ht="13.5" x14ac:dyDescent="0.3"/>
    <row r="6148" customFormat="1" ht="13.5" x14ac:dyDescent="0.3"/>
    <row r="6149" customFormat="1" ht="13.5" x14ac:dyDescent="0.3"/>
    <row r="6150" customFormat="1" ht="13.5" x14ac:dyDescent="0.3"/>
    <row r="6151" customFormat="1" ht="13.5" x14ac:dyDescent="0.3"/>
    <row r="6152" customFormat="1" ht="13.5" x14ac:dyDescent="0.3"/>
    <row r="6153" customFormat="1" ht="13.5" x14ac:dyDescent="0.3"/>
    <row r="6154" customFormat="1" ht="13.5" x14ac:dyDescent="0.3"/>
    <row r="6155" customFormat="1" ht="13.5" x14ac:dyDescent="0.3"/>
    <row r="6156" customFormat="1" ht="13.5" x14ac:dyDescent="0.3"/>
    <row r="6157" customFormat="1" ht="13.5" x14ac:dyDescent="0.3"/>
    <row r="6158" customFormat="1" ht="13.5" x14ac:dyDescent="0.3"/>
    <row r="6159" customFormat="1" ht="13.5" x14ac:dyDescent="0.3"/>
    <row r="6160" customFormat="1" ht="13.5" x14ac:dyDescent="0.3"/>
    <row r="6161" customFormat="1" ht="13.5" x14ac:dyDescent="0.3"/>
    <row r="6162" customFormat="1" ht="13.5" x14ac:dyDescent="0.3"/>
    <row r="6163" customFormat="1" ht="13.5" x14ac:dyDescent="0.3"/>
    <row r="6164" customFormat="1" ht="13.5" x14ac:dyDescent="0.3"/>
    <row r="6165" customFormat="1" ht="13.5" x14ac:dyDescent="0.3"/>
    <row r="6166" customFormat="1" ht="13.5" x14ac:dyDescent="0.3"/>
    <row r="6167" customFormat="1" ht="13.5" x14ac:dyDescent="0.3"/>
    <row r="6168" customFormat="1" ht="13.5" x14ac:dyDescent="0.3"/>
    <row r="6169" customFormat="1" ht="13.5" x14ac:dyDescent="0.3"/>
    <row r="6170" customFormat="1" ht="13.5" x14ac:dyDescent="0.3"/>
    <row r="6171" customFormat="1" ht="13.5" x14ac:dyDescent="0.3"/>
    <row r="6172" customFormat="1" ht="13.5" x14ac:dyDescent="0.3"/>
    <row r="6173" customFormat="1" ht="13.5" x14ac:dyDescent="0.3"/>
    <row r="6174" customFormat="1" ht="13.5" x14ac:dyDescent="0.3"/>
    <row r="6175" customFormat="1" ht="13.5" x14ac:dyDescent="0.3"/>
    <row r="6176" customFormat="1" ht="13.5" x14ac:dyDescent="0.3"/>
    <row r="6177" customFormat="1" ht="13.5" x14ac:dyDescent="0.3"/>
    <row r="6178" customFormat="1" ht="13.5" x14ac:dyDescent="0.3"/>
    <row r="6179" customFormat="1" ht="13.5" x14ac:dyDescent="0.3"/>
    <row r="6180" customFormat="1" ht="13.5" x14ac:dyDescent="0.3"/>
    <row r="6181" customFormat="1" ht="13.5" x14ac:dyDescent="0.3"/>
    <row r="6182" customFormat="1" ht="13.5" x14ac:dyDescent="0.3"/>
    <row r="6183" customFormat="1" ht="13.5" x14ac:dyDescent="0.3"/>
    <row r="6184" customFormat="1" ht="13.5" x14ac:dyDescent="0.3"/>
    <row r="6185" customFormat="1" ht="13.5" x14ac:dyDescent="0.3"/>
    <row r="6186" customFormat="1" ht="13.5" x14ac:dyDescent="0.3"/>
    <row r="6187" customFormat="1" ht="13.5" x14ac:dyDescent="0.3"/>
    <row r="6188" customFormat="1" ht="13.5" x14ac:dyDescent="0.3"/>
    <row r="6189" customFormat="1" ht="13.5" x14ac:dyDescent="0.3"/>
    <row r="6190" customFormat="1" ht="13.5" x14ac:dyDescent="0.3"/>
    <row r="6191" customFormat="1" ht="13.5" x14ac:dyDescent="0.3"/>
    <row r="6192" customFormat="1" ht="13.5" x14ac:dyDescent="0.3"/>
    <row r="6193" customFormat="1" ht="13.5" x14ac:dyDescent="0.3"/>
    <row r="6194" customFormat="1" ht="13.5" x14ac:dyDescent="0.3"/>
    <row r="6195" customFormat="1" ht="13.5" x14ac:dyDescent="0.3"/>
    <row r="6196" customFormat="1" ht="13.5" x14ac:dyDescent="0.3"/>
    <row r="6197" customFormat="1" ht="13.5" x14ac:dyDescent="0.3"/>
    <row r="6198" customFormat="1" ht="13.5" x14ac:dyDescent="0.3"/>
    <row r="6199" customFormat="1" ht="13.5" x14ac:dyDescent="0.3"/>
    <row r="6200" customFormat="1" ht="13.5" x14ac:dyDescent="0.3"/>
    <row r="6201" customFormat="1" ht="13.5" x14ac:dyDescent="0.3"/>
    <row r="6202" customFormat="1" ht="13.5" x14ac:dyDescent="0.3"/>
    <row r="6203" customFormat="1" ht="13.5" x14ac:dyDescent="0.3"/>
    <row r="6204" customFormat="1" ht="13.5" x14ac:dyDescent="0.3"/>
    <row r="6205" customFormat="1" ht="13.5" x14ac:dyDescent="0.3"/>
    <row r="6206" customFormat="1" ht="13.5" x14ac:dyDescent="0.3"/>
    <row r="6207" customFormat="1" ht="13.5" x14ac:dyDescent="0.3"/>
    <row r="6208" customFormat="1" ht="13.5" x14ac:dyDescent="0.3"/>
    <row r="6209" customFormat="1" ht="13.5" x14ac:dyDescent="0.3"/>
    <row r="6210" customFormat="1" ht="13.5" x14ac:dyDescent="0.3"/>
    <row r="6211" customFormat="1" ht="13.5" x14ac:dyDescent="0.3"/>
    <row r="6212" customFormat="1" ht="13.5" x14ac:dyDescent="0.3"/>
    <row r="6213" customFormat="1" ht="13.5" x14ac:dyDescent="0.3"/>
    <row r="6214" customFormat="1" ht="13.5" x14ac:dyDescent="0.3"/>
    <row r="6215" customFormat="1" ht="13.5" x14ac:dyDescent="0.3"/>
    <row r="6216" customFormat="1" ht="13.5" x14ac:dyDescent="0.3"/>
    <row r="6217" customFormat="1" ht="13.5" x14ac:dyDescent="0.3"/>
    <row r="6218" customFormat="1" ht="13.5" x14ac:dyDescent="0.3"/>
    <row r="6219" customFormat="1" ht="13.5" x14ac:dyDescent="0.3"/>
    <row r="6220" customFormat="1" ht="13.5" x14ac:dyDescent="0.3"/>
    <row r="6221" customFormat="1" ht="13.5" x14ac:dyDescent="0.3"/>
    <row r="6222" customFormat="1" ht="13.5" x14ac:dyDescent="0.3"/>
    <row r="6223" customFormat="1" ht="13.5" x14ac:dyDescent="0.3"/>
    <row r="6224" customFormat="1" ht="13.5" x14ac:dyDescent="0.3"/>
    <row r="6225" customFormat="1" ht="13.5" x14ac:dyDescent="0.3"/>
    <row r="6226" customFormat="1" ht="13.5" x14ac:dyDescent="0.3"/>
    <row r="6227" customFormat="1" ht="13.5" x14ac:dyDescent="0.3"/>
    <row r="6228" customFormat="1" ht="13.5" x14ac:dyDescent="0.3"/>
    <row r="6229" customFormat="1" ht="13.5" x14ac:dyDescent="0.3"/>
    <row r="6230" customFormat="1" ht="13.5" x14ac:dyDescent="0.3"/>
    <row r="6231" customFormat="1" ht="13.5" x14ac:dyDescent="0.3"/>
    <row r="6232" customFormat="1" ht="13.5" x14ac:dyDescent="0.3"/>
    <row r="6233" customFormat="1" ht="13.5" x14ac:dyDescent="0.3"/>
    <row r="6234" customFormat="1" ht="13.5" x14ac:dyDescent="0.3"/>
    <row r="6235" customFormat="1" ht="13.5" x14ac:dyDescent="0.3"/>
    <row r="6236" customFormat="1" ht="13.5" x14ac:dyDescent="0.3"/>
    <row r="6237" customFormat="1" ht="13.5" x14ac:dyDescent="0.3"/>
    <row r="6238" customFormat="1" ht="13.5" x14ac:dyDescent="0.3"/>
    <row r="6239" customFormat="1" ht="13.5" x14ac:dyDescent="0.3"/>
    <row r="6240" customFormat="1" ht="13.5" x14ac:dyDescent="0.3"/>
    <row r="6241" customFormat="1" ht="13.5" x14ac:dyDescent="0.3"/>
    <row r="6242" customFormat="1" ht="13.5" x14ac:dyDescent="0.3"/>
    <row r="6243" customFormat="1" ht="13.5" x14ac:dyDescent="0.3"/>
    <row r="6244" customFormat="1" ht="13.5" x14ac:dyDescent="0.3"/>
    <row r="6245" customFormat="1" ht="13.5" x14ac:dyDescent="0.3"/>
    <row r="6246" customFormat="1" ht="13.5" x14ac:dyDescent="0.3"/>
    <row r="6247" customFormat="1" ht="13.5" x14ac:dyDescent="0.3"/>
    <row r="6248" customFormat="1" ht="13.5" x14ac:dyDescent="0.3"/>
    <row r="6249" customFormat="1" ht="13.5" x14ac:dyDescent="0.3"/>
    <row r="6250" customFormat="1" ht="13.5" x14ac:dyDescent="0.3"/>
    <row r="6251" customFormat="1" ht="13.5" x14ac:dyDescent="0.3"/>
    <row r="6252" customFormat="1" ht="13.5" x14ac:dyDescent="0.3"/>
    <row r="6253" customFormat="1" ht="13.5" x14ac:dyDescent="0.3"/>
    <row r="6254" customFormat="1" ht="13.5" x14ac:dyDescent="0.3"/>
    <row r="6255" customFormat="1" ht="13.5" x14ac:dyDescent="0.3"/>
    <row r="6256" customFormat="1" ht="13.5" x14ac:dyDescent="0.3"/>
    <row r="6257" customFormat="1" ht="13.5" x14ac:dyDescent="0.3"/>
    <row r="6258" customFormat="1" ht="13.5" x14ac:dyDescent="0.3"/>
    <row r="6259" customFormat="1" ht="13.5" x14ac:dyDescent="0.3"/>
    <row r="6260" customFormat="1" ht="13.5" x14ac:dyDescent="0.3"/>
    <row r="6261" customFormat="1" ht="13.5" x14ac:dyDescent="0.3"/>
    <row r="6262" customFormat="1" ht="13.5" x14ac:dyDescent="0.3"/>
    <row r="6263" customFormat="1" ht="13.5" x14ac:dyDescent="0.3"/>
    <row r="6264" customFormat="1" ht="13.5" x14ac:dyDescent="0.3"/>
    <row r="6265" customFormat="1" ht="13.5" x14ac:dyDescent="0.3"/>
    <row r="6266" customFormat="1" ht="13.5" x14ac:dyDescent="0.3"/>
    <row r="6267" customFormat="1" ht="13.5" x14ac:dyDescent="0.3"/>
    <row r="6268" customFormat="1" ht="13.5" x14ac:dyDescent="0.3"/>
    <row r="6269" customFormat="1" ht="13.5" x14ac:dyDescent="0.3"/>
    <row r="6270" customFormat="1" ht="13.5" x14ac:dyDescent="0.3"/>
    <row r="6271" customFormat="1" ht="13.5" x14ac:dyDescent="0.3"/>
    <row r="6272" customFormat="1" ht="13.5" x14ac:dyDescent="0.3"/>
    <row r="6273" customFormat="1" ht="13.5" x14ac:dyDescent="0.3"/>
    <row r="6274" customFormat="1" ht="13.5" x14ac:dyDescent="0.3"/>
    <row r="6275" customFormat="1" ht="13.5" x14ac:dyDescent="0.3"/>
    <row r="6276" customFormat="1" ht="13.5" x14ac:dyDescent="0.3"/>
    <row r="6277" customFormat="1" ht="13.5" x14ac:dyDescent="0.3"/>
    <row r="6278" customFormat="1" ht="13.5" x14ac:dyDescent="0.3"/>
    <row r="6279" customFormat="1" ht="13.5" x14ac:dyDescent="0.3"/>
    <row r="6280" customFormat="1" ht="13.5" x14ac:dyDescent="0.3"/>
    <row r="6281" customFormat="1" ht="13.5" x14ac:dyDescent="0.3"/>
    <row r="6282" customFormat="1" ht="13.5" x14ac:dyDescent="0.3"/>
    <row r="6283" customFormat="1" ht="13.5" x14ac:dyDescent="0.3"/>
    <row r="6284" customFormat="1" ht="13.5" x14ac:dyDescent="0.3"/>
    <row r="6285" customFormat="1" ht="13.5" x14ac:dyDescent="0.3"/>
    <row r="6286" customFormat="1" ht="13.5" x14ac:dyDescent="0.3"/>
    <row r="6287" customFormat="1" ht="13.5" x14ac:dyDescent="0.3"/>
    <row r="6288" customFormat="1" ht="13.5" x14ac:dyDescent="0.3"/>
    <row r="6289" customFormat="1" ht="13.5" x14ac:dyDescent="0.3"/>
    <row r="6290" customFormat="1" ht="13.5" x14ac:dyDescent="0.3"/>
    <row r="6291" customFormat="1" ht="13.5" x14ac:dyDescent="0.3"/>
    <row r="6292" customFormat="1" ht="13.5" x14ac:dyDescent="0.3"/>
    <row r="6293" customFormat="1" ht="13.5" x14ac:dyDescent="0.3"/>
    <row r="6294" customFormat="1" ht="13.5" x14ac:dyDescent="0.3"/>
    <row r="6295" customFormat="1" ht="13.5" x14ac:dyDescent="0.3"/>
    <row r="6296" customFormat="1" ht="13.5" x14ac:dyDescent="0.3"/>
    <row r="6297" customFormat="1" ht="13.5" x14ac:dyDescent="0.3"/>
    <row r="6298" customFormat="1" ht="13.5" x14ac:dyDescent="0.3"/>
    <row r="6299" customFormat="1" ht="13.5" x14ac:dyDescent="0.3"/>
    <row r="6300" customFormat="1" ht="13.5" x14ac:dyDescent="0.3"/>
    <row r="6301" customFormat="1" ht="13.5" x14ac:dyDescent="0.3"/>
    <row r="6302" customFormat="1" ht="13.5" x14ac:dyDescent="0.3"/>
    <row r="6303" customFormat="1" ht="13.5" x14ac:dyDescent="0.3"/>
    <row r="6304" customFormat="1" ht="13.5" x14ac:dyDescent="0.3"/>
    <row r="6305" customFormat="1" ht="13.5" x14ac:dyDescent="0.3"/>
    <row r="6306" customFormat="1" ht="13.5" x14ac:dyDescent="0.3"/>
    <row r="6307" customFormat="1" ht="13.5" x14ac:dyDescent="0.3"/>
    <row r="6308" customFormat="1" ht="13.5" x14ac:dyDescent="0.3"/>
    <row r="6309" customFormat="1" ht="13.5" x14ac:dyDescent="0.3"/>
    <row r="6310" customFormat="1" ht="13.5" x14ac:dyDescent="0.3"/>
    <row r="6311" customFormat="1" ht="13.5" x14ac:dyDescent="0.3"/>
    <row r="6312" customFormat="1" ht="13.5" x14ac:dyDescent="0.3"/>
    <row r="6313" customFormat="1" ht="13.5" x14ac:dyDescent="0.3"/>
    <row r="6314" customFormat="1" ht="13.5" x14ac:dyDescent="0.3"/>
    <row r="6315" customFormat="1" ht="13.5" x14ac:dyDescent="0.3"/>
    <row r="6316" customFormat="1" ht="13.5" x14ac:dyDescent="0.3"/>
    <row r="6317" customFormat="1" ht="13.5" x14ac:dyDescent="0.3"/>
    <row r="6318" customFormat="1" ht="13.5" x14ac:dyDescent="0.3"/>
    <row r="6319" customFormat="1" ht="13.5" x14ac:dyDescent="0.3"/>
    <row r="6320" customFormat="1" ht="13.5" x14ac:dyDescent="0.3"/>
    <row r="6321" customFormat="1" ht="13.5" x14ac:dyDescent="0.3"/>
    <row r="6322" customFormat="1" ht="13.5" x14ac:dyDescent="0.3"/>
    <row r="6323" customFormat="1" ht="13.5" x14ac:dyDescent="0.3"/>
    <row r="6324" customFormat="1" ht="13.5" x14ac:dyDescent="0.3"/>
    <row r="6325" customFormat="1" ht="13.5" x14ac:dyDescent="0.3"/>
    <row r="6326" customFormat="1" ht="13.5" x14ac:dyDescent="0.3"/>
    <row r="6327" customFormat="1" ht="13.5" x14ac:dyDescent="0.3"/>
    <row r="6328" customFormat="1" ht="13.5" x14ac:dyDescent="0.3"/>
    <row r="6329" customFormat="1" ht="13.5" x14ac:dyDescent="0.3"/>
    <row r="6330" customFormat="1" ht="13.5" x14ac:dyDescent="0.3"/>
    <row r="6331" customFormat="1" ht="13.5" x14ac:dyDescent="0.3"/>
    <row r="6332" customFormat="1" ht="13.5" x14ac:dyDescent="0.3"/>
    <row r="6333" customFormat="1" ht="13.5" x14ac:dyDescent="0.3"/>
    <row r="6334" customFormat="1" ht="13.5" x14ac:dyDescent="0.3"/>
    <row r="6335" customFormat="1" ht="13.5" x14ac:dyDescent="0.3"/>
    <row r="6336" customFormat="1" ht="13.5" x14ac:dyDescent="0.3"/>
    <row r="6337" customFormat="1" ht="13.5" x14ac:dyDescent="0.3"/>
    <row r="6338" customFormat="1" ht="13.5" x14ac:dyDescent="0.3"/>
    <row r="6339" customFormat="1" ht="13.5" x14ac:dyDescent="0.3"/>
    <row r="6340" customFormat="1" ht="13.5" x14ac:dyDescent="0.3"/>
    <row r="6341" customFormat="1" ht="13.5" x14ac:dyDescent="0.3"/>
    <row r="6342" customFormat="1" ht="13.5" x14ac:dyDescent="0.3"/>
    <row r="6343" customFormat="1" ht="13.5" x14ac:dyDescent="0.3"/>
    <row r="6344" customFormat="1" ht="13.5" x14ac:dyDescent="0.3"/>
    <row r="6345" customFormat="1" ht="13.5" x14ac:dyDescent="0.3"/>
    <row r="6346" customFormat="1" ht="13.5" x14ac:dyDescent="0.3"/>
    <row r="6347" customFormat="1" ht="13.5" x14ac:dyDescent="0.3"/>
    <row r="6348" customFormat="1" ht="13.5" x14ac:dyDescent="0.3"/>
    <row r="6349" customFormat="1" ht="13.5" x14ac:dyDescent="0.3"/>
    <row r="6350" customFormat="1" ht="13.5" x14ac:dyDescent="0.3"/>
    <row r="6351" customFormat="1" ht="13.5" x14ac:dyDescent="0.3"/>
    <row r="6352" customFormat="1" ht="13.5" x14ac:dyDescent="0.3"/>
    <row r="6353" customFormat="1" ht="13.5" x14ac:dyDescent="0.3"/>
    <row r="6354" customFormat="1" ht="13.5" x14ac:dyDescent="0.3"/>
    <row r="6355" customFormat="1" ht="13.5" x14ac:dyDescent="0.3"/>
    <row r="6356" customFormat="1" ht="13.5" x14ac:dyDescent="0.3"/>
    <row r="6357" customFormat="1" ht="13.5" x14ac:dyDescent="0.3"/>
    <row r="6358" customFormat="1" ht="13.5" x14ac:dyDescent="0.3"/>
    <row r="6359" customFormat="1" ht="13.5" x14ac:dyDescent="0.3"/>
    <row r="6360" customFormat="1" ht="13.5" x14ac:dyDescent="0.3"/>
    <row r="6361" customFormat="1" ht="13.5" x14ac:dyDescent="0.3"/>
    <row r="6362" customFormat="1" ht="13.5" x14ac:dyDescent="0.3"/>
    <row r="6363" customFormat="1" ht="13.5" x14ac:dyDescent="0.3"/>
    <row r="6364" customFormat="1" ht="13.5" x14ac:dyDescent="0.3"/>
    <row r="6365" customFormat="1" ht="13.5" x14ac:dyDescent="0.3"/>
    <row r="6366" customFormat="1" ht="13.5" x14ac:dyDescent="0.3"/>
    <row r="6367" customFormat="1" ht="13.5" x14ac:dyDescent="0.3"/>
    <row r="6368" customFormat="1" ht="13.5" x14ac:dyDescent="0.3"/>
    <row r="6369" customFormat="1" ht="13.5" x14ac:dyDescent="0.3"/>
    <row r="6370" customFormat="1" ht="13.5" x14ac:dyDescent="0.3"/>
    <row r="6371" customFormat="1" ht="13.5" x14ac:dyDescent="0.3"/>
    <row r="6372" customFormat="1" ht="13.5" x14ac:dyDescent="0.3"/>
    <row r="6373" customFormat="1" ht="13.5" x14ac:dyDescent="0.3"/>
    <row r="6374" customFormat="1" ht="13.5" x14ac:dyDescent="0.3"/>
    <row r="6375" customFormat="1" ht="13.5" x14ac:dyDescent="0.3"/>
    <row r="6376" customFormat="1" ht="13.5" x14ac:dyDescent="0.3"/>
    <row r="6377" customFormat="1" ht="13.5" x14ac:dyDescent="0.3"/>
    <row r="6378" customFormat="1" ht="13.5" x14ac:dyDescent="0.3"/>
    <row r="6379" customFormat="1" ht="13.5" x14ac:dyDescent="0.3"/>
    <row r="6380" customFormat="1" ht="13.5" x14ac:dyDescent="0.3"/>
    <row r="6381" customFormat="1" ht="13.5" x14ac:dyDescent="0.3"/>
    <row r="6382" customFormat="1" ht="13.5" x14ac:dyDescent="0.3"/>
    <row r="6383" customFormat="1" ht="13.5" x14ac:dyDescent="0.3"/>
    <row r="6384" customFormat="1" ht="13.5" x14ac:dyDescent="0.3"/>
    <row r="6385" customFormat="1" ht="13.5" x14ac:dyDescent="0.3"/>
    <row r="6386" customFormat="1" ht="13.5" x14ac:dyDescent="0.3"/>
    <row r="6387" customFormat="1" ht="13.5" x14ac:dyDescent="0.3"/>
    <row r="6388" customFormat="1" ht="13.5" x14ac:dyDescent="0.3"/>
    <row r="6389" customFormat="1" ht="13.5" x14ac:dyDescent="0.3"/>
    <row r="6390" customFormat="1" ht="13.5" x14ac:dyDescent="0.3"/>
    <row r="6391" customFormat="1" ht="13.5" x14ac:dyDescent="0.3"/>
    <row r="6392" customFormat="1" ht="13.5" x14ac:dyDescent="0.3"/>
    <row r="6393" customFormat="1" ht="13.5" x14ac:dyDescent="0.3"/>
    <row r="6394" customFormat="1" ht="13.5" x14ac:dyDescent="0.3"/>
    <row r="6395" customFormat="1" ht="13.5" x14ac:dyDescent="0.3"/>
    <row r="6396" customFormat="1" ht="13.5" x14ac:dyDescent="0.3"/>
    <row r="6397" customFormat="1" ht="13.5" x14ac:dyDescent="0.3"/>
    <row r="6398" customFormat="1" ht="13.5" x14ac:dyDescent="0.3"/>
    <row r="6399" customFormat="1" ht="13.5" x14ac:dyDescent="0.3"/>
    <row r="6400" customFormat="1" ht="13.5" x14ac:dyDescent="0.3"/>
    <row r="6401" customFormat="1" ht="13.5" x14ac:dyDescent="0.3"/>
    <row r="6402" customFormat="1" ht="13.5" x14ac:dyDescent="0.3"/>
    <row r="6403" customFormat="1" ht="13.5" x14ac:dyDescent="0.3"/>
    <row r="6404" customFormat="1" ht="13.5" x14ac:dyDescent="0.3"/>
    <row r="6405" customFormat="1" ht="13.5" x14ac:dyDescent="0.3"/>
    <row r="6406" customFormat="1" ht="13.5" x14ac:dyDescent="0.3"/>
    <row r="6407" customFormat="1" ht="13.5" x14ac:dyDescent="0.3"/>
    <row r="6408" customFormat="1" ht="13.5" x14ac:dyDescent="0.3"/>
    <row r="6409" customFormat="1" ht="13.5" x14ac:dyDescent="0.3"/>
    <row r="6410" customFormat="1" ht="13.5" x14ac:dyDescent="0.3"/>
    <row r="6411" customFormat="1" ht="13.5" x14ac:dyDescent="0.3"/>
    <row r="6412" customFormat="1" ht="13.5" x14ac:dyDescent="0.3"/>
    <row r="6413" customFormat="1" ht="13.5" x14ac:dyDescent="0.3"/>
    <row r="6414" customFormat="1" ht="13.5" x14ac:dyDescent="0.3"/>
    <row r="6415" customFormat="1" ht="13.5" x14ac:dyDescent="0.3"/>
    <row r="6416" customFormat="1" ht="13.5" x14ac:dyDescent="0.3"/>
    <row r="6417" customFormat="1" ht="13.5" x14ac:dyDescent="0.3"/>
    <row r="6418" customFormat="1" ht="13.5" x14ac:dyDescent="0.3"/>
    <row r="6419" customFormat="1" ht="13.5" x14ac:dyDescent="0.3"/>
    <row r="6420" customFormat="1" ht="13.5" x14ac:dyDescent="0.3"/>
    <row r="6421" customFormat="1" ht="13.5" x14ac:dyDescent="0.3"/>
    <row r="6422" customFormat="1" ht="13.5" x14ac:dyDescent="0.3"/>
    <row r="6423" customFormat="1" ht="13.5" x14ac:dyDescent="0.3"/>
    <row r="6424" customFormat="1" ht="13.5" x14ac:dyDescent="0.3"/>
    <row r="6425" customFormat="1" ht="13.5" x14ac:dyDescent="0.3"/>
    <row r="6426" customFormat="1" ht="13.5" x14ac:dyDescent="0.3"/>
    <row r="6427" customFormat="1" ht="13.5" x14ac:dyDescent="0.3"/>
    <row r="6428" customFormat="1" ht="13.5" x14ac:dyDescent="0.3"/>
    <row r="6429" customFormat="1" ht="13.5" x14ac:dyDescent="0.3"/>
    <row r="6430" customFormat="1" ht="13.5" x14ac:dyDescent="0.3"/>
    <row r="6431" customFormat="1" ht="13.5" x14ac:dyDescent="0.3"/>
    <row r="6432" customFormat="1" ht="13.5" x14ac:dyDescent="0.3"/>
    <row r="6433" customFormat="1" ht="13.5" x14ac:dyDescent="0.3"/>
    <row r="6434" customFormat="1" ht="13.5" x14ac:dyDescent="0.3"/>
    <row r="6435" customFormat="1" ht="13.5" x14ac:dyDescent="0.3"/>
    <row r="6436" customFormat="1" ht="13.5" x14ac:dyDescent="0.3"/>
    <row r="6437" customFormat="1" ht="13.5" x14ac:dyDescent="0.3"/>
    <row r="6438" customFormat="1" ht="13.5" x14ac:dyDescent="0.3"/>
    <row r="6439" customFormat="1" ht="13.5" x14ac:dyDescent="0.3"/>
    <row r="6440" customFormat="1" ht="13.5" x14ac:dyDescent="0.3"/>
    <row r="6441" customFormat="1" ht="13.5" x14ac:dyDescent="0.3"/>
    <row r="6442" customFormat="1" ht="13.5" x14ac:dyDescent="0.3"/>
    <row r="6443" customFormat="1" ht="13.5" x14ac:dyDescent="0.3"/>
    <row r="6444" customFormat="1" ht="13.5" x14ac:dyDescent="0.3"/>
    <row r="6445" customFormat="1" ht="13.5" x14ac:dyDescent="0.3"/>
    <row r="6446" customFormat="1" ht="13.5" x14ac:dyDescent="0.3"/>
    <row r="6447" customFormat="1" ht="13.5" x14ac:dyDescent="0.3"/>
    <row r="6448" customFormat="1" ht="13.5" x14ac:dyDescent="0.3"/>
    <row r="6449" customFormat="1" ht="13.5" x14ac:dyDescent="0.3"/>
    <row r="6450" customFormat="1" ht="13.5" x14ac:dyDescent="0.3"/>
    <row r="6451" customFormat="1" ht="13.5" x14ac:dyDescent="0.3"/>
    <row r="6452" customFormat="1" ht="13.5" x14ac:dyDescent="0.3"/>
    <row r="6453" customFormat="1" ht="13.5" x14ac:dyDescent="0.3"/>
    <row r="6454" customFormat="1" ht="13.5" x14ac:dyDescent="0.3"/>
    <row r="6455" customFormat="1" ht="13.5" x14ac:dyDescent="0.3"/>
    <row r="6456" customFormat="1" ht="13.5" x14ac:dyDescent="0.3"/>
    <row r="6457" customFormat="1" ht="13.5" x14ac:dyDescent="0.3"/>
    <row r="6458" customFormat="1" ht="13.5" x14ac:dyDescent="0.3"/>
    <row r="6459" customFormat="1" ht="13.5" x14ac:dyDescent="0.3"/>
    <row r="6460" customFormat="1" ht="13.5" x14ac:dyDescent="0.3"/>
    <row r="6461" customFormat="1" ht="13.5" x14ac:dyDescent="0.3"/>
    <row r="6462" customFormat="1" ht="13.5" x14ac:dyDescent="0.3"/>
    <row r="6463" customFormat="1" ht="13.5" x14ac:dyDescent="0.3"/>
    <row r="6464" customFormat="1" ht="13.5" x14ac:dyDescent="0.3"/>
    <row r="6465" customFormat="1" ht="13.5" x14ac:dyDescent="0.3"/>
    <row r="6466" customFormat="1" ht="13.5" x14ac:dyDescent="0.3"/>
    <row r="6467" customFormat="1" ht="13.5" x14ac:dyDescent="0.3"/>
    <row r="6468" customFormat="1" ht="13.5" x14ac:dyDescent="0.3"/>
    <row r="6469" customFormat="1" ht="13.5" x14ac:dyDescent="0.3"/>
    <row r="6470" customFormat="1" ht="13.5" x14ac:dyDescent="0.3"/>
    <row r="6471" customFormat="1" ht="13.5" x14ac:dyDescent="0.3"/>
    <row r="6472" customFormat="1" ht="13.5" x14ac:dyDescent="0.3"/>
    <row r="6473" customFormat="1" ht="13.5" x14ac:dyDescent="0.3"/>
    <row r="6474" customFormat="1" ht="13.5" x14ac:dyDescent="0.3"/>
    <row r="6475" customFormat="1" ht="13.5" x14ac:dyDescent="0.3"/>
    <row r="6476" customFormat="1" ht="13.5" x14ac:dyDescent="0.3"/>
    <row r="6477" customFormat="1" ht="13.5" x14ac:dyDescent="0.3"/>
    <row r="6478" customFormat="1" ht="13.5" x14ac:dyDescent="0.3"/>
    <row r="6479" customFormat="1" ht="13.5" x14ac:dyDescent="0.3"/>
    <row r="6480" customFormat="1" ht="13.5" x14ac:dyDescent="0.3"/>
    <row r="6481" customFormat="1" ht="13.5" x14ac:dyDescent="0.3"/>
    <row r="6482" customFormat="1" ht="13.5" x14ac:dyDescent="0.3"/>
    <row r="6483" customFormat="1" ht="13.5" x14ac:dyDescent="0.3"/>
    <row r="6484" customFormat="1" ht="13.5" x14ac:dyDescent="0.3"/>
    <row r="6485" customFormat="1" ht="13.5" x14ac:dyDescent="0.3"/>
    <row r="6486" customFormat="1" ht="13.5" x14ac:dyDescent="0.3"/>
    <row r="6487" customFormat="1" ht="13.5" x14ac:dyDescent="0.3"/>
    <row r="6488" customFormat="1" ht="13.5" x14ac:dyDescent="0.3"/>
    <row r="6489" customFormat="1" ht="13.5" x14ac:dyDescent="0.3"/>
    <row r="6490" customFormat="1" ht="13.5" x14ac:dyDescent="0.3"/>
    <row r="6491" customFormat="1" ht="13.5" x14ac:dyDescent="0.3"/>
    <row r="6492" customFormat="1" ht="13.5" x14ac:dyDescent="0.3"/>
    <row r="6493" customFormat="1" ht="13.5" x14ac:dyDescent="0.3"/>
    <row r="6494" customFormat="1" ht="13.5" x14ac:dyDescent="0.3"/>
    <row r="6495" customFormat="1" ht="13.5" x14ac:dyDescent="0.3"/>
    <row r="6496" customFormat="1" ht="13.5" x14ac:dyDescent="0.3"/>
    <row r="6497" customFormat="1" ht="13.5" x14ac:dyDescent="0.3"/>
    <row r="6498" customFormat="1" ht="13.5" x14ac:dyDescent="0.3"/>
    <row r="6499" customFormat="1" ht="13.5" x14ac:dyDescent="0.3"/>
    <row r="6500" customFormat="1" ht="13.5" x14ac:dyDescent="0.3"/>
    <row r="6501" customFormat="1" ht="13.5" x14ac:dyDescent="0.3"/>
    <row r="6502" customFormat="1" ht="13.5" x14ac:dyDescent="0.3"/>
    <row r="6503" customFormat="1" ht="13.5" x14ac:dyDescent="0.3"/>
    <row r="6504" customFormat="1" ht="13.5" x14ac:dyDescent="0.3"/>
    <row r="6505" customFormat="1" ht="13.5" x14ac:dyDescent="0.3"/>
    <row r="6506" customFormat="1" ht="13.5" x14ac:dyDescent="0.3"/>
    <row r="6507" customFormat="1" ht="13.5" x14ac:dyDescent="0.3"/>
    <row r="6508" customFormat="1" ht="13.5" x14ac:dyDescent="0.3"/>
    <row r="6509" customFormat="1" ht="13.5" x14ac:dyDescent="0.3"/>
    <row r="6510" customFormat="1" ht="13.5" x14ac:dyDescent="0.3"/>
    <row r="6511" customFormat="1" ht="13.5" x14ac:dyDescent="0.3"/>
    <row r="6512" customFormat="1" ht="13.5" x14ac:dyDescent="0.3"/>
    <row r="6513" customFormat="1" ht="13.5" x14ac:dyDescent="0.3"/>
    <row r="6514" customFormat="1" ht="13.5" x14ac:dyDescent="0.3"/>
    <row r="6515" customFormat="1" ht="13.5" x14ac:dyDescent="0.3"/>
    <row r="6516" customFormat="1" ht="13.5" x14ac:dyDescent="0.3"/>
    <row r="6517" customFormat="1" ht="13.5" x14ac:dyDescent="0.3"/>
    <row r="6518" customFormat="1" ht="13.5" x14ac:dyDescent="0.3"/>
    <row r="6519" customFormat="1" ht="13.5" x14ac:dyDescent="0.3"/>
    <row r="6520" customFormat="1" ht="13.5" x14ac:dyDescent="0.3"/>
    <row r="6521" customFormat="1" ht="13.5" x14ac:dyDescent="0.3"/>
    <row r="6522" customFormat="1" ht="13.5" x14ac:dyDescent="0.3"/>
    <row r="6523" customFormat="1" ht="13.5" x14ac:dyDescent="0.3"/>
    <row r="6524" customFormat="1" ht="13.5" x14ac:dyDescent="0.3"/>
    <row r="6525" customFormat="1" ht="13.5" x14ac:dyDescent="0.3"/>
    <row r="6526" customFormat="1" ht="13.5" x14ac:dyDescent="0.3"/>
    <row r="6527" customFormat="1" ht="13.5" x14ac:dyDescent="0.3"/>
    <row r="6528" customFormat="1" ht="13.5" x14ac:dyDescent="0.3"/>
    <row r="6529" customFormat="1" ht="13.5" x14ac:dyDescent="0.3"/>
    <row r="6530" customFormat="1" ht="13.5" x14ac:dyDescent="0.3"/>
    <row r="6531" customFormat="1" ht="13.5" x14ac:dyDescent="0.3"/>
    <row r="6532" customFormat="1" ht="13.5" x14ac:dyDescent="0.3"/>
    <row r="6533" customFormat="1" ht="13.5" x14ac:dyDescent="0.3"/>
    <row r="6534" customFormat="1" ht="13.5" x14ac:dyDescent="0.3"/>
    <row r="6535" customFormat="1" ht="13.5" x14ac:dyDescent="0.3"/>
    <row r="6536" customFormat="1" ht="13.5" x14ac:dyDescent="0.3"/>
    <row r="6537" customFormat="1" ht="13.5" x14ac:dyDescent="0.3"/>
    <row r="6538" customFormat="1" ht="13.5" x14ac:dyDescent="0.3"/>
    <row r="6539" customFormat="1" ht="13.5" x14ac:dyDescent="0.3"/>
    <row r="6540" customFormat="1" ht="13.5" x14ac:dyDescent="0.3"/>
    <row r="6541" customFormat="1" ht="13.5" x14ac:dyDescent="0.3"/>
    <row r="6542" customFormat="1" ht="13.5" x14ac:dyDescent="0.3"/>
    <row r="6543" customFormat="1" ht="13.5" x14ac:dyDescent="0.3"/>
    <row r="6544" customFormat="1" ht="13.5" x14ac:dyDescent="0.3"/>
    <row r="6545" customFormat="1" ht="13.5" x14ac:dyDescent="0.3"/>
    <row r="6546" customFormat="1" ht="13.5" x14ac:dyDescent="0.3"/>
    <row r="6547" customFormat="1" ht="13.5" x14ac:dyDescent="0.3"/>
    <row r="6548" customFormat="1" ht="13.5" x14ac:dyDescent="0.3"/>
    <row r="6549" customFormat="1" ht="13.5" x14ac:dyDescent="0.3"/>
    <row r="6550" customFormat="1" ht="13.5" x14ac:dyDescent="0.3"/>
    <row r="6551" customFormat="1" ht="13.5" x14ac:dyDescent="0.3"/>
    <row r="6552" customFormat="1" ht="13.5" x14ac:dyDescent="0.3"/>
    <row r="6553" customFormat="1" ht="13.5" x14ac:dyDescent="0.3"/>
    <row r="6554" customFormat="1" ht="13.5" x14ac:dyDescent="0.3"/>
    <row r="6555" customFormat="1" ht="13.5" x14ac:dyDescent="0.3"/>
    <row r="6556" customFormat="1" ht="13.5" x14ac:dyDescent="0.3"/>
    <row r="6557" customFormat="1" ht="13.5" x14ac:dyDescent="0.3"/>
    <row r="6558" customFormat="1" ht="13.5" x14ac:dyDescent="0.3"/>
    <row r="6559" customFormat="1" ht="13.5" x14ac:dyDescent="0.3"/>
    <row r="6560" customFormat="1" ht="13.5" x14ac:dyDescent="0.3"/>
    <row r="6561" customFormat="1" ht="13.5" x14ac:dyDescent="0.3"/>
    <row r="6562" customFormat="1" ht="13.5" x14ac:dyDescent="0.3"/>
    <row r="6563" customFormat="1" ht="13.5" x14ac:dyDescent="0.3"/>
    <row r="6564" customFormat="1" ht="13.5" x14ac:dyDescent="0.3"/>
    <row r="6565" customFormat="1" ht="13.5" x14ac:dyDescent="0.3"/>
    <row r="6566" customFormat="1" ht="13.5" x14ac:dyDescent="0.3"/>
    <row r="6567" customFormat="1" ht="13.5" x14ac:dyDescent="0.3"/>
    <row r="6568" customFormat="1" ht="13.5" x14ac:dyDescent="0.3"/>
    <row r="6569" customFormat="1" ht="13.5" x14ac:dyDescent="0.3"/>
    <row r="6570" customFormat="1" ht="13.5" x14ac:dyDescent="0.3"/>
    <row r="6571" customFormat="1" ht="13.5" x14ac:dyDescent="0.3"/>
    <row r="6572" customFormat="1" ht="13.5" x14ac:dyDescent="0.3"/>
    <row r="6573" customFormat="1" ht="13.5" x14ac:dyDescent="0.3"/>
    <row r="6574" customFormat="1" ht="13.5" x14ac:dyDescent="0.3"/>
    <row r="6575" customFormat="1" ht="13.5" x14ac:dyDescent="0.3"/>
    <row r="6576" customFormat="1" ht="13.5" x14ac:dyDescent="0.3"/>
    <row r="6577" customFormat="1" ht="13.5" x14ac:dyDescent="0.3"/>
    <row r="6578" customFormat="1" ht="13.5" x14ac:dyDescent="0.3"/>
    <row r="6579" customFormat="1" ht="13.5" x14ac:dyDescent="0.3"/>
    <row r="6580" customFormat="1" ht="13.5" x14ac:dyDescent="0.3"/>
    <row r="6581" customFormat="1" ht="13.5" x14ac:dyDescent="0.3"/>
    <row r="6582" customFormat="1" ht="13.5" x14ac:dyDescent="0.3"/>
    <row r="6583" customFormat="1" ht="13.5" x14ac:dyDescent="0.3"/>
    <row r="6584" customFormat="1" ht="13.5" x14ac:dyDescent="0.3"/>
    <row r="6585" customFormat="1" ht="13.5" x14ac:dyDescent="0.3"/>
    <row r="6586" customFormat="1" ht="13.5" x14ac:dyDescent="0.3"/>
    <row r="6587" customFormat="1" ht="13.5" x14ac:dyDescent="0.3"/>
    <row r="6588" customFormat="1" ht="13.5" x14ac:dyDescent="0.3"/>
    <row r="6589" customFormat="1" ht="13.5" x14ac:dyDescent="0.3"/>
    <row r="6590" customFormat="1" ht="13.5" x14ac:dyDescent="0.3"/>
    <row r="6591" customFormat="1" ht="13.5" x14ac:dyDescent="0.3"/>
    <row r="6592" customFormat="1" ht="13.5" x14ac:dyDescent="0.3"/>
    <row r="6593" customFormat="1" ht="13.5" x14ac:dyDescent="0.3"/>
    <row r="6594" customFormat="1" ht="13.5" x14ac:dyDescent="0.3"/>
    <row r="6595" customFormat="1" ht="13.5" x14ac:dyDescent="0.3"/>
    <row r="6596" customFormat="1" ht="13.5" x14ac:dyDescent="0.3"/>
    <row r="6597" customFormat="1" ht="13.5" x14ac:dyDescent="0.3"/>
    <row r="6598" customFormat="1" ht="13.5" x14ac:dyDescent="0.3"/>
    <row r="6599" customFormat="1" ht="13.5" x14ac:dyDescent="0.3"/>
    <row r="6600" customFormat="1" ht="13.5" x14ac:dyDescent="0.3"/>
    <row r="6601" customFormat="1" ht="13.5" x14ac:dyDescent="0.3"/>
    <row r="6602" customFormat="1" ht="13.5" x14ac:dyDescent="0.3"/>
    <row r="6603" customFormat="1" ht="13.5" x14ac:dyDescent="0.3"/>
    <row r="6604" customFormat="1" ht="13.5" x14ac:dyDescent="0.3"/>
    <row r="6605" customFormat="1" ht="13.5" x14ac:dyDescent="0.3"/>
    <row r="6606" customFormat="1" ht="13.5" x14ac:dyDescent="0.3"/>
    <row r="6607" customFormat="1" ht="13.5" x14ac:dyDescent="0.3"/>
    <row r="6608" customFormat="1" ht="13.5" x14ac:dyDescent="0.3"/>
    <row r="6609" customFormat="1" ht="13.5" x14ac:dyDescent="0.3"/>
    <row r="6610" customFormat="1" ht="13.5" x14ac:dyDescent="0.3"/>
    <row r="6611" customFormat="1" ht="13.5" x14ac:dyDescent="0.3"/>
    <row r="6612" customFormat="1" ht="13.5" x14ac:dyDescent="0.3"/>
    <row r="6613" customFormat="1" ht="13.5" x14ac:dyDescent="0.3"/>
    <row r="6614" customFormat="1" ht="13.5" x14ac:dyDescent="0.3"/>
    <row r="6615" customFormat="1" ht="13.5" x14ac:dyDescent="0.3"/>
    <row r="6616" customFormat="1" ht="13.5" x14ac:dyDescent="0.3"/>
    <row r="6617" customFormat="1" ht="13.5" x14ac:dyDescent="0.3"/>
    <row r="6618" customFormat="1" ht="13.5" x14ac:dyDescent="0.3"/>
    <row r="6619" customFormat="1" ht="13.5" x14ac:dyDescent="0.3"/>
    <row r="6620" customFormat="1" ht="13.5" x14ac:dyDescent="0.3"/>
    <row r="6621" customFormat="1" ht="13.5" x14ac:dyDescent="0.3"/>
    <row r="6622" customFormat="1" ht="13.5" x14ac:dyDescent="0.3"/>
    <row r="6623" customFormat="1" ht="13.5" x14ac:dyDescent="0.3"/>
    <row r="6624" customFormat="1" ht="13.5" x14ac:dyDescent="0.3"/>
    <row r="6625" customFormat="1" ht="13.5" x14ac:dyDescent="0.3"/>
    <row r="6626" customFormat="1" ht="13.5" x14ac:dyDescent="0.3"/>
    <row r="6627" customFormat="1" ht="13.5" x14ac:dyDescent="0.3"/>
    <row r="6628" customFormat="1" ht="13.5" x14ac:dyDescent="0.3"/>
    <row r="6629" customFormat="1" ht="13.5" x14ac:dyDescent="0.3"/>
    <row r="6630" customFormat="1" ht="13.5" x14ac:dyDescent="0.3"/>
    <row r="6631" customFormat="1" ht="13.5" x14ac:dyDescent="0.3"/>
    <row r="6632" customFormat="1" ht="13.5" x14ac:dyDescent="0.3"/>
    <row r="6633" customFormat="1" ht="13.5" x14ac:dyDescent="0.3"/>
    <row r="6634" customFormat="1" ht="13.5" x14ac:dyDescent="0.3"/>
    <row r="6635" customFormat="1" ht="13.5" x14ac:dyDescent="0.3"/>
    <row r="6636" customFormat="1" ht="13.5" x14ac:dyDescent="0.3"/>
    <row r="6637" customFormat="1" ht="13.5" x14ac:dyDescent="0.3"/>
    <row r="6638" customFormat="1" ht="13.5" x14ac:dyDescent="0.3"/>
    <row r="6639" customFormat="1" ht="13.5" x14ac:dyDescent="0.3"/>
    <row r="6640" customFormat="1" ht="13.5" x14ac:dyDescent="0.3"/>
    <row r="6641" customFormat="1" ht="13.5" x14ac:dyDescent="0.3"/>
    <row r="6642" customFormat="1" ht="13.5" x14ac:dyDescent="0.3"/>
    <row r="6643" customFormat="1" ht="13.5" x14ac:dyDescent="0.3"/>
    <row r="6644" customFormat="1" ht="13.5" x14ac:dyDescent="0.3"/>
    <row r="6645" customFormat="1" ht="13.5" x14ac:dyDescent="0.3"/>
    <row r="6646" customFormat="1" ht="13.5" x14ac:dyDescent="0.3"/>
    <row r="6647" customFormat="1" ht="13.5" x14ac:dyDescent="0.3"/>
    <row r="6648" customFormat="1" ht="13.5" x14ac:dyDescent="0.3"/>
    <row r="6649" customFormat="1" ht="13.5" x14ac:dyDescent="0.3"/>
    <row r="6650" customFormat="1" ht="13.5" x14ac:dyDescent="0.3"/>
    <row r="6651" customFormat="1" ht="13.5" x14ac:dyDescent="0.3"/>
    <row r="6652" customFormat="1" ht="13.5" x14ac:dyDescent="0.3"/>
    <row r="6653" customFormat="1" ht="13.5" x14ac:dyDescent="0.3"/>
    <row r="6654" customFormat="1" ht="13.5" x14ac:dyDescent="0.3"/>
    <row r="6655" customFormat="1" ht="13.5" x14ac:dyDescent="0.3"/>
    <row r="6656" customFormat="1" ht="13.5" x14ac:dyDescent="0.3"/>
    <row r="6657" customFormat="1" ht="13.5" x14ac:dyDescent="0.3"/>
    <row r="6658" customFormat="1" ht="13.5" x14ac:dyDescent="0.3"/>
    <row r="6659" customFormat="1" ht="13.5" x14ac:dyDescent="0.3"/>
    <row r="6660" customFormat="1" ht="13.5" x14ac:dyDescent="0.3"/>
    <row r="6661" customFormat="1" ht="13.5" x14ac:dyDescent="0.3"/>
    <row r="6662" customFormat="1" ht="13.5" x14ac:dyDescent="0.3"/>
    <row r="6663" customFormat="1" ht="13.5" x14ac:dyDescent="0.3"/>
    <row r="6664" customFormat="1" ht="13.5" x14ac:dyDescent="0.3"/>
    <row r="6665" customFormat="1" ht="13.5" x14ac:dyDescent="0.3"/>
    <row r="6666" customFormat="1" ht="13.5" x14ac:dyDescent="0.3"/>
    <row r="6667" customFormat="1" ht="13.5" x14ac:dyDescent="0.3"/>
    <row r="6668" customFormat="1" ht="13.5" x14ac:dyDescent="0.3"/>
    <row r="6669" customFormat="1" ht="13.5" x14ac:dyDescent="0.3"/>
    <row r="6670" customFormat="1" ht="13.5" x14ac:dyDescent="0.3"/>
    <row r="6671" customFormat="1" ht="13.5" x14ac:dyDescent="0.3"/>
    <row r="6672" customFormat="1" ht="13.5" x14ac:dyDescent="0.3"/>
    <row r="6673" customFormat="1" ht="13.5" x14ac:dyDescent="0.3"/>
    <row r="6674" customFormat="1" ht="13.5" x14ac:dyDescent="0.3"/>
    <row r="6675" customFormat="1" ht="13.5" x14ac:dyDescent="0.3"/>
    <row r="6676" customFormat="1" ht="13.5" x14ac:dyDescent="0.3"/>
    <row r="6677" customFormat="1" ht="13.5" x14ac:dyDescent="0.3"/>
    <row r="6678" customFormat="1" ht="13.5" x14ac:dyDescent="0.3"/>
    <row r="6679" customFormat="1" ht="13.5" x14ac:dyDescent="0.3"/>
    <row r="6680" customFormat="1" ht="13.5" x14ac:dyDescent="0.3"/>
    <row r="6681" customFormat="1" ht="13.5" x14ac:dyDescent="0.3"/>
    <row r="6682" customFormat="1" ht="13.5" x14ac:dyDescent="0.3"/>
    <row r="6683" customFormat="1" ht="13.5" x14ac:dyDescent="0.3"/>
    <row r="6684" customFormat="1" ht="13.5" x14ac:dyDescent="0.3"/>
    <row r="6685" customFormat="1" ht="13.5" x14ac:dyDescent="0.3"/>
    <row r="6686" customFormat="1" ht="13.5" x14ac:dyDescent="0.3"/>
    <row r="6687" customFormat="1" ht="13.5" x14ac:dyDescent="0.3"/>
    <row r="6688" customFormat="1" ht="13.5" x14ac:dyDescent="0.3"/>
    <row r="6689" customFormat="1" ht="13.5" x14ac:dyDescent="0.3"/>
    <row r="6690" customFormat="1" ht="13.5" x14ac:dyDescent="0.3"/>
    <row r="6691" customFormat="1" ht="13.5" x14ac:dyDescent="0.3"/>
    <row r="6692" customFormat="1" ht="13.5" x14ac:dyDescent="0.3"/>
    <row r="6693" customFormat="1" ht="13.5" x14ac:dyDescent="0.3"/>
    <row r="6694" customFormat="1" ht="13.5" x14ac:dyDescent="0.3"/>
    <row r="6695" customFormat="1" ht="13.5" x14ac:dyDescent="0.3"/>
    <row r="6696" customFormat="1" ht="13.5" x14ac:dyDescent="0.3"/>
    <row r="6697" customFormat="1" ht="13.5" x14ac:dyDescent="0.3"/>
    <row r="6698" customFormat="1" ht="13.5" x14ac:dyDescent="0.3"/>
    <row r="6699" customFormat="1" ht="13.5" x14ac:dyDescent="0.3"/>
    <row r="6700" customFormat="1" ht="13.5" x14ac:dyDescent="0.3"/>
    <row r="6701" customFormat="1" ht="13.5" x14ac:dyDescent="0.3"/>
    <row r="6702" customFormat="1" ht="13.5" x14ac:dyDescent="0.3"/>
    <row r="6703" customFormat="1" ht="13.5" x14ac:dyDescent="0.3"/>
    <row r="6704" customFormat="1" ht="13.5" x14ac:dyDescent="0.3"/>
    <row r="6705" customFormat="1" ht="13.5" x14ac:dyDescent="0.3"/>
    <row r="6706" customFormat="1" ht="13.5" x14ac:dyDescent="0.3"/>
    <row r="6707" customFormat="1" ht="13.5" x14ac:dyDescent="0.3"/>
    <row r="6708" customFormat="1" ht="13.5" x14ac:dyDescent="0.3"/>
    <row r="6709" customFormat="1" ht="13.5" x14ac:dyDescent="0.3"/>
    <row r="6710" customFormat="1" ht="13.5" x14ac:dyDescent="0.3"/>
    <row r="6711" customFormat="1" ht="13.5" x14ac:dyDescent="0.3"/>
    <row r="6712" customFormat="1" ht="13.5" x14ac:dyDescent="0.3"/>
    <row r="6713" customFormat="1" ht="13.5" x14ac:dyDescent="0.3"/>
    <row r="6714" customFormat="1" ht="13.5" x14ac:dyDescent="0.3"/>
    <row r="6715" customFormat="1" ht="13.5" x14ac:dyDescent="0.3"/>
    <row r="6716" customFormat="1" ht="13.5" x14ac:dyDescent="0.3"/>
    <row r="6717" customFormat="1" ht="13.5" x14ac:dyDescent="0.3"/>
    <row r="6718" customFormat="1" ht="13.5" x14ac:dyDescent="0.3"/>
    <row r="6719" customFormat="1" ht="13.5" x14ac:dyDescent="0.3"/>
    <row r="6720" customFormat="1" ht="13.5" x14ac:dyDescent="0.3"/>
    <row r="6721" customFormat="1" ht="13.5" x14ac:dyDescent="0.3"/>
    <row r="6722" customFormat="1" ht="13.5" x14ac:dyDescent="0.3"/>
    <row r="6723" customFormat="1" ht="13.5" x14ac:dyDescent="0.3"/>
    <row r="6724" customFormat="1" ht="13.5" x14ac:dyDescent="0.3"/>
    <row r="6725" customFormat="1" ht="13.5" x14ac:dyDescent="0.3"/>
    <row r="6726" customFormat="1" ht="13.5" x14ac:dyDescent="0.3"/>
    <row r="6727" customFormat="1" ht="13.5" x14ac:dyDescent="0.3"/>
    <row r="6728" customFormat="1" ht="13.5" x14ac:dyDescent="0.3"/>
    <row r="6729" customFormat="1" ht="13.5" x14ac:dyDescent="0.3"/>
    <row r="6730" customFormat="1" ht="13.5" x14ac:dyDescent="0.3"/>
    <row r="6731" customFormat="1" ht="13.5" x14ac:dyDescent="0.3"/>
    <row r="6732" customFormat="1" ht="13.5" x14ac:dyDescent="0.3"/>
    <row r="6733" customFormat="1" ht="13.5" x14ac:dyDescent="0.3"/>
    <row r="6734" customFormat="1" ht="13.5" x14ac:dyDescent="0.3"/>
    <row r="6735" customFormat="1" ht="13.5" x14ac:dyDescent="0.3"/>
    <row r="6736" customFormat="1" ht="13.5" x14ac:dyDescent="0.3"/>
    <row r="6737" customFormat="1" ht="13.5" x14ac:dyDescent="0.3"/>
    <row r="6738" customFormat="1" ht="13.5" x14ac:dyDescent="0.3"/>
    <row r="6739" customFormat="1" ht="13.5" x14ac:dyDescent="0.3"/>
    <row r="6740" customFormat="1" ht="13.5" x14ac:dyDescent="0.3"/>
    <row r="6741" customFormat="1" ht="13.5" x14ac:dyDescent="0.3"/>
    <row r="6742" customFormat="1" ht="13.5" x14ac:dyDescent="0.3"/>
    <row r="6743" customFormat="1" ht="13.5" x14ac:dyDescent="0.3"/>
    <row r="6744" customFormat="1" ht="13.5" x14ac:dyDescent="0.3"/>
    <row r="6745" customFormat="1" ht="13.5" x14ac:dyDescent="0.3"/>
    <row r="6746" customFormat="1" ht="13.5" x14ac:dyDescent="0.3"/>
    <row r="6747" customFormat="1" ht="13.5" x14ac:dyDescent="0.3"/>
    <row r="6748" customFormat="1" ht="13.5" x14ac:dyDescent="0.3"/>
    <row r="6749" customFormat="1" ht="13.5" x14ac:dyDescent="0.3"/>
    <row r="6750" customFormat="1" ht="13.5" x14ac:dyDescent="0.3"/>
    <row r="6751" customFormat="1" ht="13.5" x14ac:dyDescent="0.3"/>
    <row r="6752" customFormat="1" ht="13.5" x14ac:dyDescent="0.3"/>
    <row r="6753" customFormat="1" ht="13.5" x14ac:dyDescent="0.3"/>
    <row r="6754" customFormat="1" ht="13.5" x14ac:dyDescent="0.3"/>
    <row r="6755" customFormat="1" ht="13.5" x14ac:dyDescent="0.3"/>
    <row r="6756" customFormat="1" ht="13.5" x14ac:dyDescent="0.3"/>
    <row r="6757" customFormat="1" ht="13.5" x14ac:dyDescent="0.3"/>
    <row r="6758" customFormat="1" ht="13.5" x14ac:dyDescent="0.3"/>
    <row r="6759" customFormat="1" ht="13.5" x14ac:dyDescent="0.3"/>
    <row r="6760" customFormat="1" ht="13.5" x14ac:dyDescent="0.3"/>
    <row r="6761" customFormat="1" ht="13.5" x14ac:dyDescent="0.3"/>
    <row r="6762" customFormat="1" ht="13.5" x14ac:dyDescent="0.3"/>
    <row r="6763" customFormat="1" ht="13.5" x14ac:dyDescent="0.3"/>
    <row r="6764" customFormat="1" ht="13.5" x14ac:dyDescent="0.3"/>
    <row r="6765" customFormat="1" ht="13.5" x14ac:dyDescent="0.3"/>
    <row r="6766" customFormat="1" ht="13.5" x14ac:dyDescent="0.3"/>
    <row r="6767" customFormat="1" ht="13.5" x14ac:dyDescent="0.3"/>
    <row r="6768" customFormat="1" ht="13.5" x14ac:dyDescent="0.3"/>
    <row r="6769" customFormat="1" ht="13.5" x14ac:dyDescent="0.3"/>
    <row r="6770" customFormat="1" ht="13.5" x14ac:dyDescent="0.3"/>
    <row r="6771" customFormat="1" ht="13.5" x14ac:dyDescent="0.3"/>
    <row r="6772" customFormat="1" ht="13.5" x14ac:dyDescent="0.3"/>
    <row r="6773" customFormat="1" ht="13.5" x14ac:dyDescent="0.3"/>
    <row r="6774" customFormat="1" ht="13.5" x14ac:dyDescent="0.3"/>
    <row r="6775" customFormat="1" ht="13.5" x14ac:dyDescent="0.3"/>
    <row r="6776" customFormat="1" ht="13.5" x14ac:dyDescent="0.3"/>
    <row r="6777" customFormat="1" ht="13.5" x14ac:dyDescent="0.3"/>
    <row r="6778" customFormat="1" ht="13.5" x14ac:dyDescent="0.3"/>
    <row r="6779" customFormat="1" ht="13.5" x14ac:dyDescent="0.3"/>
    <row r="6780" customFormat="1" ht="13.5" x14ac:dyDescent="0.3"/>
    <row r="6781" customFormat="1" ht="13.5" x14ac:dyDescent="0.3"/>
    <row r="6782" customFormat="1" ht="13.5" x14ac:dyDescent="0.3"/>
    <row r="6783" customFormat="1" ht="13.5" x14ac:dyDescent="0.3"/>
    <row r="6784" customFormat="1" ht="13.5" x14ac:dyDescent="0.3"/>
    <row r="6785" customFormat="1" ht="13.5" x14ac:dyDescent="0.3"/>
    <row r="6786" customFormat="1" ht="13.5" x14ac:dyDescent="0.3"/>
    <row r="6787" customFormat="1" ht="13.5" x14ac:dyDescent="0.3"/>
    <row r="6788" customFormat="1" ht="13.5" x14ac:dyDescent="0.3"/>
    <row r="6789" customFormat="1" ht="13.5" x14ac:dyDescent="0.3"/>
    <row r="6790" customFormat="1" ht="13.5" x14ac:dyDescent="0.3"/>
    <row r="6791" customFormat="1" ht="13.5" x14ac:dyDescent="0.3"/>
    <row r="6792" customFormat="1" ht="13.5" x14ac:dyDescent="0.3"/>
    <row r="6793" customFormat="1" ht="13.5" x14ac:dyDescent="0.3"/>
    <row r="6794" customFormat="1" ht="13.5" x14ac:dyDescent="0.3"/>
    <row r="6795" customFormat="1" ht="13.5" x14ac:dyDescent="0.3"/>
    <row r="6796" customFormat="1" ht="13.5" x14ac:dyDescent="0.3"/>
    <row r="6797" customFormat="1" ht="13.5" x14ac:dyDescent="0.3"/>
    <row r="6798" customFormat="1" ht="13.5" x14ac:dyDescent="0.3"/>
    <row r="6799" customFormat="1" ht="13.5" x14ac:dyDescent="0.3"/>
    <row r="6800" customFormat="1" ht="13.5" x14ac:dyDescent="0.3"/>
    <row r="6801" customFormat="1" ht="13.5" x14ac:dyDescent="0.3"/>
    <row r="6802" customFormat="1" ht="13.5" x14ac:dyDescent="0.3"/>
    <row r="6803" customFormat="1" ht="13.5" x14ac:dyDescent="0.3"/>
    <row r="6804" customFormat="1" ht="13.5" x14ac:dyDescent="0.3"/>
    <row r="6805" customFormat="1" ht="13.5" x14ac:dyDescent="0.3"/>
    <row r="6806" customFormat="1" ht="13.5" x14ac:dyDescent="0.3"/>
    <row r="6807" customFormat="1" ht="13.5" x14ac:dyDescent="0.3"/>
    <row r="6808" customFormat="1" ht="13.5" x14ac:dyDescent="0.3"/>
    <row r="6809" customFormat="1" ht="13.5" x14ac:dyDescent="0.3"/>
    <row r="6810" customFormat="1" ht="13.5" x14ac:dyDescent="0.3"/>
    <row r="6811" customFormat="1" ht="13.5" x14ac:dyDescent="0.3"/>
    <row r="6812" customFormat="1" ht="13.5" x14ac:dyDescent="0.3"/>
    <row r="6813" customFormat="1" ht="13.5" x14ac:dyDescent="0.3"/>
    <row r="6814" customFormat="1" ht="13.5" x14ac:dyDescent="0.3"/>
    <row r="6815" customFormat="1" ht="13.5" x14ac:dyDescent="0.3"/>
    <row r="6816" customFormat="1" ht="13.5" x14ac:dyDescent="0.3"/>
    <row r="6817" customFormat="1" ht="13.5" x14ac:dyDescent="0.3"/>
    <row r="6818" customFormat="1" ht="13.5" x14ac:dyDescent="0.3"/>
    <row r="6819" customFormat="1" ht="13.5" x14ac:dyDescent="0.3"/>
    <row r="6820" customFormat="1" ht="13.5" x14ac:dyDescent="0.3"/>
    <row r="6821" customFormat="1" ht="13.5" x14ac:dyDescent="0.3"/>
    <row r="6822" customFormat="1" ht="13.5" x14ac:dyDescent="0.3"/>
    <row r="6823" customFormat="1" ht="13.5" x14ac:dyDescent="0.3"/>
    <row r="6824" customFormat="1" ht="13.5" x14ac:dyDescent="0.3"/>
    <row r="6825" customFormat="1" ht="13.5" x14ac:dyDescent="0.3"/>
    <row r="6826" customFormat="1" ht="13.5" x14ac:dyDescent="0.3"/>
    <row r="6827" customFormat="1" ht="13.5" x14ac:dyDescent="0.3"/>
    <row r="6828" customFormat="1" ht="13.5" x14ac:dyDescent="0.3"/>
    <row r="6829" customFormat="1" ht="13.5" x14ac:dyDescent="0.3"/>
    <row r="6830" customFormat="1" ht="13.5" x14ac:dyDescent="0.3"/>
    <row r="6831" customFormat="1" ht="13.5" x14ac:dyDescent="0.3"/>
    <row r="6832" customFormat="1" ht="13.5" x14ac:dyDescent="0.3"/>
    <row r="6833" customFormat="1" ht="13.5" x14ac:dyDescent="0.3"/>
    <row r="6834" customFormat="1" ht="13.5" x14ac:dyDescent="0.3"/>
    <row r="6835" customFormat="1" ht="13.5" x14ac:dyDescent="0.3"/>
    <row r="6836" customFormat="1" ht="13.5" x14ac:dyDescent="0.3"/>
    <row r="6837" customFormat="1" ht="13.5" x14ac:dyDescent="0.3"/>
    <row r="6838" customFormat="1" ht="13.5" x14ac:dyDescent="0.3"/>
    <row r="6839" customFormat="1" ht="13.5" x14ac:dyDescent="0.3"/>
    <row r="6840" customFormat="1" ht="13.5" x14ac:dyDescent="0.3"/>
    <row r="6841" customFormat="1" ht="13.5" x14ac:dyDescent="0.3"/>
    <row r="6842" customFormat="1" ht="13.5" x14ac:dyDescent="0.3"/>
    <row r="6843" customFormat="1" ht="13.5" x14ac:dyDescent="0.3"/>
    <row r="6844" customFormat="1" ht="13.5" x14ac:dyDescent="0.3"/>
    <row r="6845" customFormat="1" ht="13.5" x14ac:dyDescent="0.3"/>
    <row r="6846" customFormat="1" ht="13.5" x14ac:dyDescent="0.3"/>
    <row r="6847" customFormat="1" ht="13.5" x14ac:dyDescent="0.3"/>
    <row r="6848" customFormat="1" ht="13.5" x14ac:dyDescent="0.3"/>
    <row r="6849" customFormat="1" ht="13.5" x14ac:dyDescent="0.3"/>
    <row r="6850" customFormat="1" ht="13.5" x14ac:dyDescent="0.3"/>
    <row r="6851" customFormat="1" ht="13.5" x14ac:dyDescent="0.3"/>
    <row r="6852" customFormat="1" ht="13.5" x14ac:dyDescent="0.3"/>
    <row r="6853" customFormat="1" ht="13.5" x14ac:dyDescent="0.3"/>
    <row r="6854" customFormat="1" ht="13.5" x14ac:dyDescent="0.3"/>
    <row r="6855" customFormat="1" ht="13.5" x14ac:dyDescent="0.3"/>
    <row r="6856" customFormat="1" ht="13.5" x14ac:dyDescent="0.3"/>
    <row r="6857" customFormat="1" ht="13.5" x14ac:dyDescent="0.3"/>
    <row r="6858" customFormat="1" ht="13.5" x14ac:dyDescent="0.3"/>
    <row r="6859" customFormat="1" ht="13.5" x14ac:dyDescent="0.3"/>
    <row r="6860" customFormat="1" ht="13.5" x14ac:dyDescent="0.3"/>
    <row r="6861" customFormat="1" ht="13.5" x14ac:dyDescent="0.3"/>
    <row r="6862" customFormat="1" ht="13.5" x14ac:dyDescent="0.3"/>
    <row r="6863" customFormat="1" ht="13.5" x14ac:dyDescent="0.3"/>
    <row r="6864" customFormat="1" ht="13.5" x14ac:dyDescent="0.3"/>
    <row r="6865" customFormat="1" ht="13.5" x14ac:dyDescent="0.3"/>
    <row r="6866" customFormat="1" ht="13.5" x14ac:dyDescent="0.3"/>
    <row r="6867" customFormat="1" ht="13.5" x14ac:dyDescent="0.3"/>
    <row r="6868" customFormat="1" ht="13.5" x14ac:dyDescent="0.3"/>
    <row r="6869" customFormat="1" ht="13.5" x14ac:dyDescent="0.3"/>
    <row r="6870" customFormat="1" ht="13.5" x14ac:dyDescent="0.3"/>
    <row r="6871" customFormat="1" ht="13.5" x14ac:dyDescent="0.3"/>
    <row r="6872" customFormat="1" ht="13.5" x14ac:dyDescent="0.3"/>
    <row r="6873" customFormat="1" ht="13.5" x14ac:dyDescent="0.3"/>
    <row r="6874" customFormat="1" ht="13.5" x14ac:dyDescent="0.3"/>
    <row r="6875" customFormat="1" ht="13.5" x14ac:dyDescent="0.3"/>
    <row r="6876" customFormat="1" ht="13.5" x14ac:dyDescent="0.3"/>
    <row r="6877" customFormat="1" ht="13.5" x14ac:dyDescent="0.3"/>
    <row r="6878" customFormat="1" ht="13.5" x14ac:dyDescent="0.3"/>
    <row r="6879" customFormat="1" ht="13.5" x14ac:dyDescent="0.3"/>
    <row r="6880" customFormat="1" ht="13.5" x14ac:dyDescent="0.3"/>
    <row r="6881" customFormat="1" ht="13.5" x14ac:dyDescent="0.3"/>
    <row r="6882" customFormat="1" ht="13.5" x14ac:dyDescent="0.3"/>
    <row r="6883" customFormat="1" ht="13.5" x14ac:dyDescent="0.3"/>
    <row r="6884" customFormat="1" ht="13.5" x14ac:dyDescent="0.3"/>
    <row r="6885" customFormat="1" ht="13.5" x14ac:dyDescent="0.3"/>
    <row r="6886" customFormat="1" ht="13.5" x14ac:dyDescent="0.3"/>
    <row r="6887" customFormat="1" ht="13.5" x14ac:dyDescent="0.3"/>
    <row r="6888" customFormat="1" ht="13.5" x14ac:dyDescent="0.3"/>
    <row r="6889" customFormat="1" ht="13.5" x14ac:dyDescent="0.3"/>
    <row r="6890" customFormat="1" ht="13.5" x14ac:dyDescent="0.3"/>
    <row r="6891" customFormat="1" ht="13.5" x14ac:dyDescent="0.3"/>
    <row r="6892" customFormat="1" ht="13.5" x14ac:dyDescent="0.3"/>
    <row r="6893" customFormat="1" ht="13.5" x14ac:dyDescent="0.3"/>
    <row r="6894" customFormat="1" ht="13.5" x14ac:dyDescent="0.3"/>
    <row r="6895" customFormat="1" ht="13.5" x14ac:dyDescent="0.3"/>
    <row r="6896" customFormat="1" ht="13.5" x14ac:dyDescent="0.3"/>
    <row r="6897" customFormat="1" ht="13.5" x14ac:dyDescent="0.3"/>
    <row r="6898" customFormat="1" ht="13.5" x14ac:dyDescent="0.3"/>
    <row r="6899" customFormat="1" ht="13.5" x14ac:dyDescent="0.3"/>
    <row r="6900" customFormat="1" ht="13.5" x14ac:dyDescent="0.3"/>
    <row r="6901" customFormat="1" ht="13.5" x14ac:dyDescent="0.3"/>
    <row r="6902" customFormat="1" ht="13.5" x14ac:dyDescent="0.3"/>
    <row r="6903" customFormat="1" ht="13.5" x14ac:dyDescent="0.3"/>
    <row r="6904" customFormat="1" ht="13.5" x14ac:dyDescent="0.3"/>
    <row r="6905" customFormat="1" ht="13.5" x14ac:dyDescent="0.3"/>
    <row r="6906" customFormat="1" ht="13.5" x14ac:dyDescent="0.3"/>
    <row r="6907" customFormat="1" ht="13.5" x14ac:dyDescent="0.3"/>
    <row r="6908" customFormat="1" ht="13.5" x14ac:dyDescent="0.3"/>
    <row r="6909" customFormat="1" ht="13.5" x14ac:dyDescent="0.3"/>
    <row r="6910" customFormat="1" ht="13.5" x14ac:dyDescent="0.3"/>
    <row r="6911" customFormat="1" ht="13.5" x14ac:dyDescent="0.3"/>
    <row r="6912" customFormat="1" ht="13.5" x14ac:dyDescent="0.3"/>
    <row r="6913" customFormat="1" ht="13.5" x14ac:dyDescent="0.3"/>
    <row r="6914" customFormat="1" ht="13.5" x14ac:dyDescent="0.3"/>
    <row r="6915" customFormat="1" ht="13.5" x14ac:dyDescent="0.3"/>
    <row r="6916" customFormat="1" ht="13.5" x14ac:dyDescent="0.3"/>
    <row r="6917" customFormat="1" ht="13.5" x14ac:dyDescent="0.3"/>
    <row r="6918" customFormat="1" ht="13.5" x14ac:dyDescent="0.3"/>
    <row r="6919" customFormat="1" ht="13.5" x14ac:dyDescent="0.3"/>
    <row r="6920" customFormat="1" ht="13.5" x14ac:dyDescent="0.3"/>
    <row r="6921" customFormat="1" ht="13.5" x14ac:dyDescent="0.3"/>
    <row r="6922" customFormat="1" ht="13.5" x14ac:dyDescent="0.3"/>
    <row r="6923" customFormat="1" ht="13.5" x14ac:dyDescent="0.3"/>
    <row r="6924" customFormat="1" ht="13.5" x14ac:dyDescent="0.3"/>
    <row r="6925" customFormat="1" ht="13.5" x14ac:dyDescent="0.3"/>
    <row r="6926" customFormat="1" ht="13.5" x14ac:dyDescent="0.3"/>
    <row r="6927" customFormat="1" ht="13.5" x14ac:dyDescent="0.3"/>
    <row r="6928" customFormat="1" ht="13.5" x14ac:dyDescent="0.3"/>
    <row r="6929" customFormat="1" ht="13.5" x14ac:dyDescent="0.3"/>
    <row r="6930" customFormat="1" ht="13.5" x14ac:dyDescent="0.3"/>
    <row r="6931" customFormat="1" ht="13.5" x14ac:dyDescent="0.3"/>
    <row r="6932" customFormat="1" ht="13.5" x14ac:dyDescent="0.3"/>
    <row r="6933" customFormat="1" ht="13.5" x14ac:dyDescent="0.3"/>
    <row r="6934" customFormat="1" ht="13.5" x14ac:dyDescent="0.3"/>
    <row r="6935" customFormat="1" ht="13.5" x14ac:dyDescent="0.3"/>
    <row r="6936" customFormat="1" ht="13.5" x14ac:dyDescent="0.3"/>
    <row r="6937" customFormat="1" ht="13.5" x14ac:dyDescent="0.3"/>
    <row r="6938" customFormat="1" ht="13.5" x14ac:dyDescent="0.3"/>
    <row r="6939" customFormat="1" ht="13.5" x14ac:dyDescent="0.3"/>
    <row r="6940" customFormat="1" ht="13.5" x14ac:dyDescent="0.3"/>
    <row r="6941" customFormat="1" ht="13.5" x14ac:dyDescent="0.3"/>
    <row r="6942" customFormat="1" ht="13.5" x14ac:dyDescent="0.3"/>
    <row r="6943" customFormat="1" ht="13.5" x14ac:dyDescent="0.3"/>
    <row r="6944" customFormat="1" ht="13.5" x14ac:dyDescent="0.3"/>
    <row r="6945" customFormat="1" ht="13.5" x14ac:dyDescent="0.3"/>
    <row r="6946" customFormat="1" ht="13.5" x14ac:dyDescent="0.3"/>
    <row r="6947" customFormat="1" ht="13.5" x14ac:dyDescent="0.3"/>
    <row r="6948" customFormat="1" ht="13.5" x14ac:dyDescent="0.3"/>
    <row r="6949" customFormat="1" ht="13.5" x14ac:dyDescent="0.3"/>
    <row r="6950" customFormat="1" ht="13.5" x14ac:dyDescent="0.3"/>
    <row r="6951" customFormat="1" ht="13.5" x14ac:dyDescent="0.3"/>
    <row r="6952" customFormat="1" ht="13.5" x14ac:dyDescent="0.3"/>
    <row r="6953" customFormat="1" ht="13.5" x14ac:dyDescent="0.3"/>
    <row r="6954" customFormat="1" ht="13.5" x14ac:dyDescent="0.3"/>
    <row r="6955" customFormat="1" ht="13.5" x14ac:dyDescent="0.3"/>
    <row r="6956" customFormat="1" ht="13.5" x14ac:dyDescent="0.3"/>
    <row r="6957" customFormat="1" ht="13.5" x14ac:dyDescent="0.3"/>
    <row r="6958" customFormat="1" ht="13.5" x14ac:dyDescent="0.3"/>
    <row r="6959" customFormat="1" ht="13.5" x14ac:dyDescent="0.3"/>
    <row r="6960" customFormat="1" ht="13.5" x14ac:dyDescent="0.3"/>
    <row r="6961" customFormat="1" ht="13.5" x14ac:dyDescent="0.3"/>
    <row r="6962" customFormat="1" ht="13.5" x14ac:dyDescent="0.3"/>
    <row r="6963" customFormat="1" ht="13.5" x14ac:dyDescent="0.3"/>
    <row r="6964" customFormat="1" ht="13.5" x14ac:dyDescent="0.3"/>
    <row r="6965" customFormat="1" ht="13.5" x14ac:dyDescent="0.3"/>
    <row r="6966" customFormat="1" ht="13.5" x14ac:dyDescent="0.3"/>
    <row r="6967" customFormat="1" ht="13.5" x14ac:dyDescent="0.3"/>
    <row r="6968" customFormat="1" ht="13.5" x14ac:dyDescent="0.3"/>
    <row r="6969" customFormat="1" ht="13.5" x14ac:dyDescent="0.3"/>
    <row r="6970" customFormat="1" ht="13.5" x14ac:dyDescent="0.3"/>
    <row r="6971" customFormat="1" ht="13.5" x14ac:dyDescent="0.3"/>
    <row r="6972" customFormat="1" ht="13.5" x14ac:dyDescent="0.3"/>
    <row r="6973" customFormat="1" ht="13.5" x14ac:dyDescent="0.3"/>
    <row r="6974" customFormat="1" ht="13.5" x14ac:dyDescent="0.3"/>
    <row r="6975" customFormat="1" ht="13.5" x14ac:dyDescent="0.3"/>
    <row r="6976" customFormat="1" ht="13.5" x14ac:dyDescent="0.3"/>
    <row r="6977" customFormat="1" ht="13.5" x14ac:dyDescent="0.3"/>
    <row r="6978" customFormat="1" ht="13.5" x14ac:dyDescent="0.3"/>
    <row r="6979" customFormat="1" ht="13.5" x14ac:dyDescent="0.3"/>
    <row r="6980" customFormat="1" ht="13.5" x14ac:dyDescent="0.3"/>
    <row r="6981" customFormat="1" ht="13.5" x14ac:dyDescent="0.3"/>
    <row r="6982" customFormat="1" ht="13.5" x14ac:dyDescent="0.3"/>
    <row r="6983" customFormat="1" ht="13.5" x14ac:dyDescent="0.3"/>
    <row r="6984" customFormat="1" ht="13.5" x14ac:dyDescent="0.3"/>
    <row r="6985" customFormat="1" ht="13.5" x14ac:dyDescent="0.3"/>
    <row r="6986" customFormat="1" ht="13.5" x14ac:dyDescent="0.3"/>
    <row r="6987" customFormat="1" ht="13.5" x14ac:dyDescent="0.3"/>
    <row r="6988" customFormat="1" ht="13.5" x14ac:dyDescent="0.3"/>
    <row r="6989" customFormat="1" ht="13.5" x14ac:dyDescent="0.3"/>
    <row r="6990" customFormat="1" ht="13.5" x14ac:dyDescent="0.3"/>
    <row r="6991" customFormat="1" ht="13.5" x14ac:dyDescent="0.3"/>
    <row r="6992" customFormat="1" ht="13.5" x14ac:dyDescent="0.3"/>
    <row r="6993" customFormat="1" ht="13.5" x14ac:dyDescent="0.3"/>
    <row r="6994" customFormat="1" ht="13.5" x14ac:dyDescent="0.3"/>
    <row r="6995" customFormat="1" ht="13.5" x14ac:dyDescent="0.3"/>
    <row r="6996" customFormat="1" ht="13.5" x14ac:dyDescent="0.3"/>
    <row r="6997" customFormat="1" ht="13.5" x14ac:dyDescent="0.3"/>
    <row r="6998" customFormat="1" ht="13.5" x14ac:dyDescent="0.3"/>
    <row r="6999" customFormat="1" ht="13.5" x14ac:dyDescent="0.3"/>
    <row r="7000" customFormat="1" ht="13.5" x14ac:dyDescent="0.3"/>
    <row r="7001" customFormat="1" ht="13.5" x14ac:dyDescent="0.3"/>
    <row r="7002" customFormat="1" ht="13.5" x14ac:dyDescent="0.3"/>
    <row r="7003" customFormat="1" ht="13.5" x14ac:dyDescent="0.3"/>
    <row r="7004" customFormat="1" ht="13.5" x14ac:dyDescent="0.3"/>
    <row r="7005" customFormat="1" ht="13.5" x14ac:dyDescent="0.3"/>
    <row r="7006" customFormat="1" ht="13.5" x14ac:dyDescent="0.3"/>
    <row r="7007" customFormat="1" ht="13.5" x14ac:dyDescent="0.3"/>
    <row r="7008" customFormat="1" ht="13.5" x14ac:dyDescent="0.3"/>
    <row r="7009" customFormat="1" ht="13.5" x14ac:dyDescent="0.3"/>
    <row r="7010" customFormat="1" ht="13.5" x14ac:dyDescent="0.3"/>
    <row r="7011" customFormat="1" ht="13.5" x14ac:dyDescent="0.3"/>
    <row r="7012" customFormat="1" ht="13.5" x14ac:dyDescent="0.3"/>
    <row r="7013" customFormat="1" ht="13.5" x14ac:dyDescent="0.3"/>
    <row r="7014" customFormat="1" ht="13.5" x14ac:dyDescent="0.3"/>
    <row r="7015" customFormat="1" ht="13.5" x14ac:dyDescent="0.3"/>
    <row r="7016" customFormat="1" ht="13.5" x14ac:dyDescent="0.3"/>
    <row r="7017" customFormat="1" ht="13.5" x14ac:dyDescent="0.3"/>
    <row r="7018" customFormat="1" ht="13.5" x14ac:dyDescent="0.3"/>
    <row r="7019" customFormat="1" ht="13.5" x14ac:dyDescent="0.3"/>
    <row r="7020" customFormat="1" ht="13.5" x14ac:dyDescent="0.3"/>
    <row r="7021" customFormat="1" ht="13.5" x14ac:dyDescent="0.3"/>
    <row r="7022" customFormat="1" ht="13.5" x14ac:dyDescent="0.3"/>
    <row r="7023" customFormat="1" ht="13.5" x14ac:dyDescent="0.3"/>
    <row r="7024" customFormat="1" ht="13.5" x14ac:dyDescent="0.3"/>
    <row r="7025" customFormat="1" ht="13.5" x14ac:dyDescent="0.3"/>
    <row r="7026" customFormat="1" ht="13.5" x14ac:dyDescent="0.3"/>
    <row r="7027" customFormat="1" ht="13.5" x14ac:dyDescent="0.3"/>
    <row r="7028" customFormat="1" ht="13.5" x14ac:dyDescent="0.3"/>
    <row r="7029" customFormat="1" ht="13.5" x14ac:dyDescent="0.3"/>
    <row r="7030" customFormat="1" ht="13.5" x14ac:dyDescent="0.3"/>
    <row r="7031" customFormat="1" ht="13.5" x14ac:dyDescent="0.3"/>
    <row r="7032" customFormat="1" ht="13.5" x14ac:dyDescent="0.3"/>
    <row r="7033" customFormat="1" ht="13.5" x14ac:dyDescent="0.3"/>
    <row r="7034" customFormat="1" ht="13.5" x14ac:dyDescent="0.3"/>
    <row r="7035" customFormat="1" ht="13.5" x14ac:dyDescent="0.3"/>
    <row r="7036" customFormat="1" ht="13.5" x14ac:dyDescent="0.3"/>
    <row r="7037" customFormat="1" ht="13.5" x14ac:dyDescent="0.3"/>
    <row r="7038" customFormat="1" ht="13.5" x14ac:dyDescent="0.3"/>
    <row r="7039" customFormat="1" ht="13.5" x14ac:dyDescent="0.3"/>
    <row r="7040" customFormat="1" ht="13.5" x14ac:dyDescent="0.3"/>
    <row r="7041" customFormat="1" ht="13.5" x14ac:dyDescent="0.3"/>
    <row r="7042" customFormat="1" ht="13.5" x14ac:dyDescent="0.3"/>
    <row r="7043" customFormat="1" ht="13.5" x14ac:dyDescent="0.3"/>
    <row r="7044" customFormat="1" ht="13.5" x14ac:dyDescent="0.3"/>
    <row r="7045" customFormat="1" ht="13.5" x14ac:dyDescent="0.3"/>
    <row r="7046" customFormat="1" ht="13.5" x14ac:dyDescent="0.3"/>
    <row r="7047" customFormat="1" ht="13.5" x14ac:dyDescent="0.3"/>
    <row r="7048" customFormat="1" ht="13.5" x14ac:dyDescent="0.3"/>
    <row r="7049" customFormat="1" ht="13.5" x14ac:dyDescent="0.3"/>
    <row r="7050" customFormat="1" ht="13.5" x14ac:dyDescent="0.3"/>
    <row r="7051" customFormat="1" ht="13.5" x14ac:dyDescent="0.3"/>
    <row r="7052" customFormat="1" ht="13.5" x14ac:dyDescent="0.3"/>
    <row r="7053" customFormat="1" ht="13.5" x14ac:dyDescent="0.3"/>
    <row r="7054" customFormat="1" ht="13.5" x14ac:dyDescent="0.3"/>
    <row r="7055" customFormat="1" ht="13.5" x14ac:dyDescent="0.3"/>
    <row r="7056" customFormat="1" ht="13.5" x14ac:dyDescent="0.3"/>
    <row r="7057" customFormat="1" ht="13.5" x14ac:dyDescent="0.3"/>
    <row r="7058" customFormat="1" ht="13.5" x14ac:dyDescent="0.3"/>
    <row r="7059" customFormat="1" ht="13.5" x14ac:dyDescent="0.3"/>
    <row r="7060" customFormat="1" ht="13.5" x14ac:dyDescent="0.3"/>
    <row r="7061" customFormat="1" ht="13.5" x14ac:dyDescent="0.3"/>
    <row r="7062" customFormat="1" ht="13.5" x14ac:dyDescent="0.3"/>
    <row r="7063" customFormat="1" ht="13.5" x14ac:dyDescent="0.3"/>
    <row r="7064" customFormat="1" ht="13.5" x14ac:dyDescent="0.3"/>
    <row r="7065" customFormat="1" ht="13.5" x14ac:dyDescent="0.3"/>
    <row r="7066" customFormat="1" ht="13.5" x14ac:dyDescent="0.3"/>
    <row r="7067" customFormat="1" ht="13.5" x14ac:dyDescent="0.3"/>
    <row r="7068" customFormat="1" ht="13.5" x14ac:dyDescent="0.3"/>
    <row r="7069" customFormat="1" ht="13.5" x14ac:dyDescent="0.3"/>
    <row r="7070" customFormat="1" ht="13.5" x14ac:dyDescent="0.3"/>
    <row r="7071" customFormat="1" ht="13.5" x14ac:dyDescent="0.3"/>
    <row r="7072" customFormat="1" ht="13.5" x14ac:dyDescent="0.3"/>
    <row r="7073" customFormat="1" ht="13.5" x14ac:dyDescent="0.3"/>
    <row r="7074" customFormat="1" ht="13.5" x14ac:dyDescent="0.3"/>
    <row r="7075" customFormat="1" ht="13.5" x14ac:dyDescent="0.3"/>
    <row r="7076" customFormat="1" ht="13.5" x14ac:dyDescent="0.3"/>
    <row r="7077" customFormat="1" ht="13.5" x14ac:dyDescent="0.3"/>
    <row r="7078" customFormat="1" ht="13.5" x14ac:dyDescent="0.3"/>
    <row r="7079" customFormat="1" ht="13.5" x14ac:dyDescent="0.3"/>
    <row r="7080" customFormat="1" ht="13.5" x14ac:dyDescent="0.3"/>
    <row r="7081" customFormat="1" ht="13.5" x14ac:dyDescent="0.3"/>
    <row r="7082" customFormat="1" ht="13.5" x14ac:dyDescent="0.3"/>
    <row r="7083" customFormat="1" ht="13.5" x14ac:dyDescent="0.3"/>
    <row r="7084" customFormat="1" ht="13.5" x14ac:dyDescent="0.3"/>
    <row r="7085" customFormat="1" ht="13.5" x14ac:dyDescent="0.3"/>
    <row r="7086" customFormat="1" ht="13.5" x14ac:dyDescent="0.3"/>
    <row r="7087" customFormat="1" ht="13.5" x14ac:dyDescent="0.3"/>
    <row r="7088" customFormat="1" ht="13.5" x14ac:dyDescent="0.3"/>
    <row r="7089" customFormat="1" ht="13.5" x14ac:dyDescent="0.3"/>
    <row r="7090" customFormat="1" ht="13.5" x14ac:dyDescent="0.3"/>
    <row r="7091" customFormat="1" ht="13.5" x14ac:dyDescent="0.3"/>
    <row r="7092" customFormat="1" ht="13.5" x14ac:dyDescent="0.3"/>
    <row r="7093" customFormat="1" ht="13.5" x14ac:dyDescent="0.3"/>
    <row r="7094" customFormat="1" ht="13.5" x14ac:dyDescent="0.3"/>
    <row r="7095" customFormat="1" ht="13.5" x14ac:dyDescent="0.3"/>
    <row r="7096" customFormat="1" ht="13.5" x14ac:dyDescent="0.3"/>
    <row r="7097" customFormat="1" ht="13.5" x14ac:dyDescent="0.3"/>
    <row r="7098" customFormat="1" ht="13.5" x14ac:dyDescent="0.3"/>
    <row r="7099" customFormat="1" ht="13.5" x14ac:dyDescent="0.3"/>
    <row r="7100" customFormat="1" ht="13.5" x14ac:dyDescent="0.3"/>
    <row r="7101" customFormat="1" ht="13.5" x14ac:dyDescent="0.3"/>
    <row r="7102" customFormat="1" ht="13.5" x14ac:dyDescent="0.3"/>
    <row r="7103" customFormat="1" ht="13.5" x14ac:dyDescent="0.3"/>
    <row r="7104" customFormat="1" ht="13.5" x14ac:dyDescent="0.3"/>
    <row r="7105" customFormat="1" ht="13.5" x14ac:dyDescent="0.3"/>
    <row r="7106" customFormat="1" ht="13.5" x14ac:dyDescent="0.3"/>
    <row r="7107" customFormat="1" ht="13.5" x14ac:dyDescent="0.3"/>
    <row r="7108" customFormat="1" ht="13.5" x14ac:dyDescent="0.3"/>
    <row r="7109" customFormat="1" ht="13.5" x14ac:dyDescent="0.3"/>
    <row r="7110" customFormat="1" ht="13.5" x14ac:dyDescent="0.3"/>
    <row r="7111" customFormat="1" ht="13.5" x14ac:dyDescent="0.3"/>
    <row r="7112" customFormat="1" ht="13.5" x14ac:dyDescent="0.3"/>
    <row r="7113" customFormat="1" ht="13.5" x14ac:dyDescent="0.3"/>
    <row r="7114" customFormat="1" ht="13.5" x14ac:dyDescent="0.3"/>
    <row r="7115" customFormat="1" ht="13.5" x14ac:dyDescent="0.3"/>
    <row r="7116" customFormat="1" ht="13.5" x14ac:dyDescent="0.3"/>
    <row r="7117" customFormat="1" ht="13.5" x14ac:dyDescent="0.3"/>
    <row r="7118" customFormat="1" ht="13.5" x14ac:dyDescent="0.3"/>
    <row r="7119" customFormat="1" ht="13.5" x14ac:dyDescent="0.3"/>
    <row r="7120" customFormat="1" ht="13.5" x14ac:dyDescent="0.3"/>
    <row r="7121" customFormat="1" ht="13.5" x14ac:dyDescent="0.3"/>
    <row r="7122" customFormat="1" ht="13.5" x14ac:dyDescent="0.3"/>
    <row r="7123" customFormat="1" ht="13.5" x14ac:dyDescent="0.3"/>
    <row r="7124" customFormat="1" ht="13.5" x14ac:dyDescent="0.3"/>
    <row r="7125" customFormat="1" ht="13.5" x14ac:dyDescent="0.3"/>
    <row r="7126" customFormat="1" ht="13.5" x14ac:dyDescent="0.3"/>
    <row r="7127" customFormat="1" ht="13.5" x14ac:dyDescent="0.3"/>
    <row r="7128" customFormat="1" ht="13.5" x14ac:dyDescent="0.3"/>
    <row r="7129" customFormat="1" ht="13.5" x14ac:dyDescent="0.3"/>
    <row r="7130" customFormat="1" ht="13.5" x14ac:dyDescent="0.3"/>
    <row r="7131" customFormat="1" ht="13.5" x14ac:dyDescent="0.3"/>
    <row r="7132" customFormat="1" ht="13.5" x14ac:dyDescent="0.3"/>
    <row r="7133" customFormat="1" ht="13.5" x14ac:dyDescent="0.3"/>
    <row r="7134" customFormat="1" ht="13.5" x14ac:dyDescent="0.3"/>
    <row r="7135" customFormat="1" ht="13.5" x14ac:dyDescent="0.3"/>
    <row r="7136" customFormat="1" ht="13.5" x14ac:dyDescent="0.3"/>
    <row r="7137" customFormat="1" ht="13.5" x14ac:dyDescent="0.3"/>
    <row r="7138" customFormat="1" ht="13.5" x14ac:dyDescent="0.3"/>
    <row r="7139" customFormat="1" ht="13.5" x14ac:dyDescent="0.3"/>
    <row r="7140" customFormat="1" ht="13.5" x14ac:dyDescent="0.3"/>
    <row r="7141" customFormat="1" ht="13.5" x14ac:dyDescent="0.3"/>
    <row r="7142" customFormat="1" ht="13.5" x14ac:dyDescent="0.3"/>
    <row r="7143" customFormat="1" ht="13.5" x14ac:dyDescent="0.3"/>
    <row r="7144" customFormat="1" ht="13.5" x14ac:dyDescent="0.3"/>
    <row r="7145" customFormat="1" ht="13.5" x14ac:dyDescent="0.3"/>
    <row r="7146" customFormat="1" ht="13.5" x14ac:dyDescent="0.3"/>
    <row r="7147" customFormat="1" ht="13.5" x14ac:dyDescent="0.3"/>
    <row r="7148" customFormat="1" ht="13.5" x14ac:dyDescent="0.3"/>
    <row r="7149" customFormat="1" ht="13.5" x14ac:dyDescent="0.3"/>
    <row r="7150" customFormat="1" ht="13.5" x14ac:dyDescent="0.3"/>
    <row r="7151" customFormat="1" ht="13.5" x14ac:dyDescent="0.3"/>
    <row r="7152" customFormat="1" ht="13.5" x14ac:dyDescent="0.3"/>
    <row r="7153" customFormat="1" ht="13.5" x14ac:dyDescent="0.3"/>
    <row r="7154" customFormat="1" ht="13.5" x14ac:dyDescent="0.3"/>
    <row r="7155" customFormat="1" ht="13.5" x14ac:dyDescent="0.3"/>
    <row r="7156" customFormat="1" ht="13.5" x14ac:dyDescent="0.3"/>
    <row r="7157" customFormat="1" ht="13.5" x14ac:dyDescent="0.3"/>
    <row r="7158" customFormat="1" ht="13.5" x14ac:dyDescent="0.3"/>
    <row r="7159" customFormat="1" ht="13.5" x14ac:dyDescent="0.3"/>
    <row r="7160" customFormat="1" ht="13.5" x14ac:dyDescent="0.3"/>
    <row r="7161" customFormat="1" ht="13.5" x14ac:dyDescent="0.3"/>
    <row r="7162" customFormat="1" ht="13.5" x14ac:dyDescent="0.3"/>
    <row r="7163" customFormat="1" ht="13.5" x14ac:dyDescent="0.3"/>
    <row r="7164" customFormat="1" ht="13.5" x14ac:dyDescent="0.3"/>
    <row r="7165" customFormat="1" ht="13.5" x14ac:dyDescent="0.3"/>
    <row r="7166" customFormat="1" ht="13.5" x14ac:dyDescent="0.3"/>
    <row r="7167" customFormat="1" ht="13.5" x14ac:dyDescent="0.3"/>
    <row r="7168" customFormat="1" ht="13.5" x14ac:dyDescent="0.3"/>
    <row r="7169" customFormat="1" ht="13.5" x14ac:dyDescent="0.3"/>
    <row r="7170" customFormat="1" ht="13.5" x14ac:dyDescent="0.3"/>
    <row r="7171" customFormat="1" ht="13.5" x14ac:dyDescent="0.3"/>
    <row r="7172" customFormat="1" ht="13.5" x14ac:dyDescent="0.3"/>
    <row r="7173" customFormat="1" ht="13.5" x14ac:dyDescent="0.3"/>
    <row r="7174" customFormat="1" ht="13.5" x14ac:dyDescent="0.3"/>
    <row r="7175" customFormat="1" ht="13.5" x14ac:dyDescent="0.3"/>
    <row r="7176" customFormat="1" ht="13.5" x14ac:dyDescent="0.3"/>
    <row r="7177" customFormat="1" ht="13.5" x14ac:dyDescent="0.3"/>
    <row r="7178" customFormat="1" ht="13.5" x14ac:dyDescent="0.3"/>
    <row r="7179" customFormat="1" ht="13.5" x14ac:dyDescent="0.3"/>
    <row r="7180" customFormat="1" ht="13.5" x14ac:dyDescent="0.3"/>
    <row r="7181" customFormat="1" ht="13.5" x14ac:dyDescent="0.3"/>
    <row r="7182" customFormat="1" ht="13.5" x14ac:dyDescent="0.3"/>
    <row r="7183" customFormat="1" ht="13.5" x14ac:dyDescent="0.3"/>
    <row r="7184" customFormat="1" ht="13.5" x14ac:dyDescent="0.3"/>
    <row r="7185" customFormat="1" ht="13.5" x14ac:dyDescent="0.3"/>
    <row r="7186" customFormat="1" ht="13.5" x14ac:dyDescent="0.3"/>
    <row r="7187" customFormat="1" ht="13.5" x14ac:dyDescent="0.3"/>
    <row r="7188" customFormat="1" ht="13.5" x14ac:dyDescent="0.3"/>
    <row r="7189" customFormat="1" ht="13.5" x14ac:dyDescent="0.3"/>
    <row r="7190" customFormat="1" ht="13.5" x14ac:dyDescent="0.3"/>
    <row r="7191" customFormat="1" ht="13.5" x14ac:dyDescent="0.3"/>
    <row r="7192" customFormat="1" ht="13.5" x14ac:dyDescent="0.3"/>
    <row r="7193" customFormat="1" ht="13.5" x14ac:dyDescent="0.3"/>
    <row r="7194" customFormat="1" ht="13.5" x14ac:dyDescent="0.3"/>
    <row r="7195" customFormat="1" ht="13.5" x14ac:dyDescent="0.3"/>
    <row r="7196" customFormat="1" ht="13.5" x14ac:dyDescent="0.3"/>
    <row r="7197" customFormat="1" ht="13.5" x14ac:dyDescent="0.3"/>
    <row r="7198" customFormat="1" ht="13.5" x14ac:dyDescent="0.3"/>
    <row r="7199" customFormat="1" ht="13.5" x14ac:dyDescent="0.3"/>
    <row r="7200" customFormat="1" ht="13.5" x14ac:dyDescent="0.3"/>
    <row r="7201" customFormat="1" ht="13.5" x14ac:dyDescent="0.3"/>
    <row r="7202" customFormat="1" ht="13.5" x14ac:dyDescent="0.3"/>
    <row r="7203" customFormat="1" ht="13.5" x14ac:dyDescent="0.3"/>
    <row r="7204" customFormat="1" ht="13.5" x14ac:dyDescent="0.3"/>
    <row r="7205" customFormat="1" ht="13.5" x14ac:dyDescent="0.3"/>
    <row r="7206" customFormat="1" ht="13.5" x14ac:dyDescent="0.3"/>
    <row r="7207" customFormat="1" ht="13.5" x14ac:dyDescent="0.3"/>
    <row r="7208" customFormat="1" ht="13.5" x14ac:dyDescent="0.3"/>
    <row r="7209" customFormat="1" ht="13.5" x14ac:dyDescent="0.3"/>
    <row r="7210" customFormat="1" ht="13.5" x14ac:dyDescent="0.3"/>
    <row r="7211" customFormat="1" ht="13.5" x14ac:dyDescent="0.3"/>
    <row r="7212" customFormat="1" ht="13.5" x14ac:dyDescent="0.3"/>
    <row r="7213" customFormat="1" ht="13.5" x14ac:dyDescent="0.3"/>
    <row r="7214" customFormat="1" ht="13.5" x14ac:dyDescent="0.3"/>
    <row r="7215" customFormat="1" ht="13.5" x14ac:dyDescent="0.3"/>
    <row r="7216" customFormat="1" ht="13.5" x14ac:dyDescent="0.3"/>
    <row r="7217" customFormat="1" ht="13.5" x14ac:dyDescent="0.3"/>
    <row r="7218" customFormat="1" ht="13.5" x14ac:dyDescent="0.3"/>
    <row r="7219" customFormat="1" ht="13.5" x14ac:dyDescent="0.3"/>
    <row r="7220" customFormat="1" ht="13.5" x14ac:dyDescent="0.3"/>
    <row r="7221" customFormat="1" ht="13.5" x14ac:dyDescent="0.3"/>
    <row r="7222" customFormat="1" ht="13.5" x14ac:dyDescent="0.3"/>
    <row r="7223" customFormat="1" ht="13.5" x14ac:dyDescent="0.3"/>
    <row r="7224" customFormat="1" ht="13.5" x14ac:dyDescent="0.3"/>
    <row r="7225" customFormat="1" ht="13.5" x14ac:dyDescent="0.3"/>
    <row r="7226" customFormat="1" ht="13.5" x14ac:dyDescent="0.3"/>
    <row r="7227" customFormat="1" ht="13.5" x14ac:dyDescent="0.3"/>
    <row r="7228" customFormat="1" ht="13.5" x14ac:dyDescent="0.3"/>
    <row r="7229" customFormat="1" ht="13.5" x14ac:dyDescent="0.3"/>
    <row r="7230" customFormat="1" ht="13.5" x14ac:dyDescent="0.3"/>
    <row r="7231" customFormat="1" ht="13.5" x14ac:dyDescent="0.3"/>
    <row r="7232" customFormat="1" ht="13.5" x14ac:dyDescent="0.3"/>
    <row r="7233" customFormat="1" ht="13.5" x14ac:dyDescent="0.3"/>
    <row r="7234" customFormat="1" ht="13.5" x14ac:dyDescent="0.3"/>
    <row r="7235" customFormat="1" ht="13.5" x14ac:dyDescent="0.3"/>
    <row r="7236" customFormat="1" ht="13.5" x14ac:dyDescent="0.3"/>
    <row r="7237" customFormat="1" ht="13.5" x14ac:dyDescent="0.3"/>
    <row r="7238" customFormat="1" ht="13.5" x14ac:dyDescent="0.3"/>
    <row r="7239" customFormat="1" ht="13.5" x14ac:dyDescent="0.3"/>
    <row r="7240" customFormat="1" ht="13.5" x14ac:dyDescent="0.3"/>
    <row r="7241" customFormat="1" ht="13.5" x14ac:dyDescent="0.3"/>
    <row r="7242" customFormat="1" ht="13.5" x14ac:dyDescent="0.3"/>
    <row r="7243" customFormat="1" ht="13.5" x14ac:dyDescent="0.3"/>
    <row r="7244" customFormat="1" ht="13.5" x14ac:dyDescent="0.3"/>
    <row r="7245" customFormat="1" ht="13.5" x14ac:dyDescent="0.3"/>
    <row r="7246" customFormat="1" ht="13.5" x14ac:dyDescent="0.3"/>
    <row r="7247" customFormat="1" ht="13.5" x14ac:dyDescent="0.3"/>
    <row r="7248" customFormat="1" ht="13.5" x14ac:dyDescent="0.3"/>
    <row r="7249" customFormat="1" ht="13.5" x14ac:dyDescent="0.3"/>
    <row r="7250" customFormat="1" ht="13.5" x14ac:dyDescent="0.3"/>
    <row r="7251" customFormat="1" ht="13.5" x14ac:dyDescent="0.3"/>
    <row r="7252" customFormat="1" ht="13.5" x14ac:dyDescent="0.3"/>
    <row r="7253" customFormat="1" ht="13.5" x14ac:dyDescent="0.3"/>
    <row r="7254" customFormat="1" ht="13.5" x14ac:dyDescent="0.3"/>
    <row r="7255" customFormat="1" ht="13.5" x14ac:dyDescent="0.3"/>
    <row r="7256" customFormat="1" ht="13.5" x14ac:dyDescent="0.3"/>
    <row r="7257" customFormat="1" ht="13.5" x14ac:dyDescent="0.3"/>
    <row r="7258" customFormat="1" ht="13.5" x14ac:dyDescent="0.3"/>
    <row r="7259" customFormat="1" ht="13.5" x14ac:dyDescent="0.3"/>
    <row r="7260" customFormat="1" ht="13.5" x14ac:dyDescent="0.3"/>
    <row r="7261" customFormat="1" ht="13.5" x14ac:dyDescent="0.3"/>
    <row r="7262" customFormat="1" ht="13.5" x14ac:dyDescent="0.3"/>
    <row r="7263" customFormat="1" ht="13.5" x14ac:dyDescent="0.3"/>
    <row r="7264" customFormat="1" ht="13.5" x14ac:dyDescent="0.3"/>
    <row r="7265" customFormat="1" ht="13.5" x14ac:dyDescent="0.3"/>
    <row r="7266" customFormat="1" ht="13.5" x14ac:dyDescent="0.3"/>
    <row r="7267" customFormat="1" ht="13.5" x14ac:dyDescent="0.3"/>
    <row r="7268" customFormat="1" ht="13.5" x14ac:dyDescent="0.3"/>
    <row r="7269" customFormat="1" ht="13.5" x14ac:dyDescent="0.3"/>
    <row r="7270" customFormat="1" ht="13.5" x14ac:dyDescent="0.3"/>
    <row r="7271" customFormat="1" ht="13.5" x14ac:dyDescent="0.3"/>
    <row r="7272" customFormat="1" ht="13.5" x14ac:dyDescent="0.3"/>
    <row r="7273" customFormat="1" ht="13.5" x14ac:dyDescent="0.3"/>
    <row r="7274" customFormat="1" ht="13.5" x14ac:dyDescent="0.3"/>
    <row r="7275" customFormat="1" ht="13.5" x14ac:dyDescent="0.3"/>
    <row r="7276" customFormat="1" ht="13.5" x14ac:dyDescent="0.3"/>
    <row r="7277" customFormat="1" ht="13.5" x14ac:dyDescent="0.3"/>
    <row r="7278" customFormat="1" ht="13.5" x14ac:dyDescent="0.3"/>
    <row r="7279" customFormat="1" ht="13.5" x14ac:dyDescent="0.3"/>
    <row r="7280" customFormat="1" ht="13.5" x14ac:dyDescent="0.3"/>
    <row r="7281" customFormat="1" ht="13.5" x14ac:dyDescent="0.3"/>
    <row r="7282" customFormat="1" ht="13.5" x14ac:dyDescent="0.3"/>
    <row r="7283" customFormat="1" ht="13.5" x14ac:dyDescent="0.3"/>
    <row r="7284" customFormat="1" ht="13.5" x14ac:dyDescent="0.3"/>
    <row r="7285" customFormat="1" ht="13.5" x14ac:dyDescent="0.3"/>
    <row r="7286" customFormat="1" ht="13.5" x14ac:dyDescent="0.3"/>
    <row r="7287" customFormat="1" ht="13.5" x14ac:dyDescent="0.3"/>
    <row r="7288" customFormat="1" ht="13.5" x14ac:dyDescent="0.3"/>
    <row r="7289" customFormat="1" ht="13.5" x14ac:dyDescent="0.3"/>
    <row r="7290" customFormat="1" ht="13.5" x14ac:dyDescent="0.3"/>
    <row r="7291" customFormat="1" ht="13.5" x14ac:dyDescent="0.3"/>
    <row r="7292" customFormat="1" ht="13.5" x14ac:dyDescent="0.3"/>
    <row r="7293" customFormat="1" ht="13.5" x14ac:dyDescent="0.3"/>
    <row r="7294" customFormat="1" ht="13.5" x14ac:dyDescent="0.3"/>
    <row r="7295" customFormat="1" ht="13.5" x14ac:dyDescent="0.3"/>
    <row r="7296" customFormat="1" ht="13.5" x14ac:dyDescent="0.3"/>
    <row r="7297" customFormat="1" ht="13.5" x14ac:dyDescent="0.3"/>
    <row r="7298" customFormat="1" ht="13.5" x14ac:dyDescent="0.3"/>
    <row r="7299" customFormat="1" ht="13.5" x14ac:dyDescent="0.3"/>
    <row r="7300" customFormat="1" ht="13.5" x14ac:dyDescent="0.3"/>
    <row r="7301" customFormat="1" ht="13.5" x14ac:dyDescent="0.3"/>
    <row r="7302" customFormat="1" ht="13.5" x14ac:dyDescent="0.3"/>
    <row r="7303" customFormat="1" ht="13.5" x14ac:dyDescent="0.3"/>
    <row r="7304" customFormat="1" ht="13.5" x14ac:dyDescent="0.3"/>
    <row r="7305" customFormat="1" ht="13.5" x14ac:dyDescent="0.3"/>
    <row r="7306" customFormat="1" ht="13.5" x14ac:dyDescent="0.3"/>
    <row r="7307" customFormat="1" ht="13.5" x14ac:dyDescent="0.3"/>
    <row r="7308" customFormat="1" ht="13.5" x14ac:dyDescent="0.3"/>
    <row r="7309" customFormat="1" ht="13.5" x14ac:dyDescent="0.3"/>
    <row r="7310" customFormat="1" ht="13.5" x14ac:dyDescent="0.3"/>
    <row r="7311" customFormat="1" ht="13.5" x14ac:dyDescent="0.3"/>
    <row r="7312" customFormat="1" ht="13.5" x14ac:dyDescent="0.3"/>
    <row r="7313" customFormat="1" ht="13.5" x14ac:dyDescent="0.3"/>
    <row r="7314" customFormat="1" ht="13.5" x14ac:dyDescent="0.3"/>
    <row r="7315" customFormat="1" ht="13.5" x14ac:dyDescent="0.3"/>
    <row r="7316" customFormat="1" ht="13.5" x14ac:dyDescent="0.3"/>
    <row r="7317" customFormat="1" ht="13.5" x14ac:dyDescent="0.3"/>
    <row r="7318" customFormat="1" ht="13.5" x14ac:dyDescent="0.3"/>
    <row r="7319" customFormat="1" ht="13.5" x14ac:dyDescent="0.3"/>
    <row r="7320" customFormat="1" ht="13.5" x14ac:dyDescent="0.3"/>
    <row r="7321" customFormat="1" ht="13.5" x14ac:dyDescent="0.3"/>
    <row r="7322" customFormat="1" ht="13.5" x14ac:dyDescent="0.3"/>
    <row r="7323" customFormat="1" ht="13.5" x14ac:dyDescent="0.3"/>
    <row r="7324" customFormat="1" ht="13.5" x14ac:dyDescent="0.3"/>
    <row r="7325" customFormat="1" ht="13.5" x14ac:dyDescent="0.3"/>
    <row r="7326" customFormat="1" ht="13.5" x14ac:dyDescent="0.3"/>
    <row r="7327" customFormat="1" ht="13.5" x14ac:dyDescent="0.3"/>
    <row r="7328" customFormat="1" ht="13.5" x14ac:dyDescent="0.3"/>
    <row r="7329" customFormat="1" ht="13.5" x14ac:dyDescent="0.3"/>
    <row r="7330" customFormat="1" ht="13.5" x14ac:dyDescent="0.3"/>
    <row r="7331" customFormat="1" ht="13.5" x14ac:dyDescent="0.3"/>
    <row r="7332" customFormat="1" ht="13.5" x14ac:dyDescent="0.3"/>
    <row r="7333" customFormat="1" ht="13.5" x14ac:dyDescent="0.3"/>
    <row r="7334" customFormat="1" ht="13.5" x14ac:dyDescent="0.3"/>
    <row r="7335" customFormat="1" ht="13.5" x14ac:dyDescent="0.3"/>
    <row r="7336" customFormat="1" ht="13.5" x14ac:dyDescent="0.3"/>
    <row r="7337" customFormat="1" ht="13.5" x14ac:dyDescent="0.3"/>
    <row r="7338" customFormat="1" ht="13.5" x14ac:dyDescent="0.3"/>
    <row r="7339" customFormat="1" ht="13.5" x14ac:dyDescent="0.3"/>
    <row r="7340" customFormat="1" ht="13.5" x14ac:dyDescent="0.3"/>
    <row r="7341" customFormat="1" ht="13.5" x14ac:dyDescent="0.3"/>
    <row r="7342" customFormat="1" ht="13.5" x14ac:dyDescent="0.3"/>
    <row r="7343" customFormat="1" ht="13.5" x14ac:dyDescent="0.3"/>
    <row r="7344" customFormat="1" ht="13.5" x14ac:dyDescent="0.3"/>
    <row r="7345" customFormat="1" ht="13.5" x14ac:dyDescent="0.3"/>
    <row r="7346" customFormat="1" ht="13.5" x14ac:dyDescent="0.3"/>
    <row r="7347" customFormat="1" ht="13.5" x14ac:dyDescent="0.3"/>
    <row r="7348" customFormat="1" ht="13.5" x14ac:dyDescent="0.3"/>
    <row r="7349" customFormat="1" ht="13.5" x14ac:dyDescent="0.3"/>
    <row r="7350" customFormat="1" ht="13.5" x14ac:dyDescent="0.3"/>
    <row r="7351" customFormat="1" ht="13.5" x14ac:dyDescent="0.3"/>
    <row r="7352" customFormat="1" ht="13.5" x14ac:dyDescent="0.3"/>
    <row r="7353" customFormat="1" ht="13.5" x14ac:dyDescent="0.3"/>
    <row r="7354" customFormat="1" ht="13.5" x14ac:dyDescent="0.3"/>
    <row r="7355" customFormat="1" ht="13.5" x14ac:dyDescent="0.3"/>
    <row r="7356" customFormat="1" ht="13.5" x14ac:dyDescent="0.3"/>
    <row r="7357" customFormat="1" ht="13.5" x14ac:dyDescent="0.3"/>
    <row r="7358" customFormat="1" ht="13.5" x14ac:dyDescent="0.3"/>
    <row r="7359" customFormat="1" ht="13.5" x14ac:dyDescent="0.3"/>
    <row r="7360" customFormat="1" ht="13.5" x14ac:dyDescent="0.3"/>
    <row r="7361" customFormat="1" ht="13.5" x14ac:dyDescent="0.3"/>
    <row r="7362" customFormat="1" ht="13.5" x14ac:dyDescent="0.3"/>
    <row r="7363" customFormat="1" ht="13.5" x14ac:dyDescent="0.3"/>
    <row r="7364" customFormat="1" ht="13.5" x14ac:dyDescent="0.3"/>
    <row r="7365" customFormat="1" ht="13.5" x14ac:dyDescent="0.3"/>
    <row r="7366" customFormat="1" ht="13.5" x14ac:dyDescent="0.3"/>
    <row r="7367" customFormat="1" ht="13.5" x14ac:dyDescent="0.3"/>
    <row r="7368" customFormat="1" ht="13.5" x14ac:dyDescent="0.3"/>
    <row r="7369" customFormat="1" ht="13.5" x14ac:dyDescent="0.3"/>
    <row r="7370" customFormat="1" ht="13.5" x14ac:dyDescent="0.3"/>
    <row r="7371" customFormat="1" ht="13.5" x14ac:dyDescent="0.3"/>
    <row r="7372" customFormat="1" ht="13.5" x14ac:dyDescent="0.3"/>
    <row r="7373" customFormat="1" ht="13.5" x14ac:dyDescent="0.3"/>
    <row r="7374" customFormat="1" ht="13.5" x14ac:dyDescent="0.3"/>
    <row r="7375" customFormat="1" ht="13.5" x14ac:dyDescent="0.3"/>
    <row r="7376" customFormat="1" ht="13.5" x14ac:dyDescent="0.3"/>
    <row r="7377" customFormat="1" ht="13.5" x14ac:dyDescent="0.3"/>
    <row r="7378" customFormat="1" ht="13.5" x14ac:dyDescent="0.3"/>
    <row r="7379" customFormat="1" ht="13.5" x14ac:dyDescent="0.3"/>
    <row r="7380" customFormat="1" ht="13.5" x14ac:dyDescent="0.3"/>
    <row r="7381" customFormat="1" ht="13.5" x14ac:dyDescent="0.3"/>
    <row r="7382" customFormat="1" ht="13.5" x14ac:dyDescent="0.3"/>
    <row r="7383" customFormat="1" ht="13.5" x14ac:dyDescent="0.3"/>
    <row r="7384" customFormat="1" ht="13.5" x14ac:dyDescent="0.3"/>
    <row r="7385" customFormat="1" ht="13.5" x14ac:dyDescent="0.3"/>
    <row r="7386" customFormat="1" ht="13.5" x14ac:dyDescent="0.3"/>
    <row r="7387" customFormat="1" ht="13.5" x14ac:dyDescent="0.3"/>
    <row r="7388" customFormat="1" ht="13.5" x14ac:dyDescent="0.3"/>
    <row r="7389" customFormat="1" ht="13.5" x14ac:dyDescent="0.3"/>
    <row r="7390" customFormat="1" ht="13.5" x14ac:dyDescent="0.3"/>
    <row r="7391" customFormat="1" ht="13.5" x14ac:dyDescent="0.3"/>
    <row r="7392" customFormat="1" ht="13.5" x14ac:dyDescent="0.3"/>
    <row r="7393" customFormat="1" ht="13.5" x14ac:dyDescent="0.3"/>
    <row r="7394" customFormat="1" ht="13.5" x14ac:dyDescent="0.3"/>
    <row r="7395" customFormat="1" ht="13.5" x14ac:dyDescent="0.3"/>
    <row r="7396" customFormat="1" ht="13.5" x14ac:dyDescent="0.3"/>
    <row r="7397" customFormat="1" ht="13.5" x14ac:dyDescent="0.3"/>
    <row r="7398" customFormat="1" ht="13.5" x14ac:dyDescent="0.3"/>
    <row r="7399" customFormat="1" ht="13.5" x14ac:dyDescent="0.3"/>
    <row r="7400" customFormat="1" ht="13.5" x14ac:dyDescent="0.3"/>
    <row r="7401" customFormat="1" ht="13.5" x14ac:dyDescent="0.3"/>
    <row r="7402" customFormat="1" ht="13.5" x14ac:dyDescent="0.3"/>
    <row r="7403" customFormat="1" ht="13.5" x14ac:dyDescent="0.3"/>
    <row r="7404" customFormat="1" ht="13.5" x14ac:dyDescent="0.3"/>
    <row r="7405" customFormat="1" ht="13.5" x14ac:dyDescent="0.3"/>
    <row r="7406" customFormat="1" ht="13.5" x14ac:dyDescent="0.3"/>
    <row r="7407" customFormat="1" ht="13.5" x14ac:dyDescent="0.3"/>
    <row r="7408" customFormat="1" ht="13.5" x14ac:dyDescent="0.3"/>
    <row r="7409" customFormat="1" ht="13.5" x14ac:dyDescent="0.3"/>
    <row r="7410" customFormat="1" ht="13.5" x14ac:dyDescent="0.3"/>
    <row r="7411" customFormat="1" ht="13.5" x14ac:dyDescent="0.3"/>
    <row r="7412" customFormat="1" ht="13.5" x14ac:dyDescent="0.3"/>
    <row r="7413" customFormat="1" ht="13.5" x14ac:dyDescent="0.3"/>
    <row r="7414" customFormat="1" ht="13.5" x14ac:dyDescent="0.3"/>
    <row r="7415" customFormat="1" ht="13.5" x14ac:dyDescent="0.3"/>
    <row r="7416" customFormat="1" ht="13.5" x14ac:dyDescent="0.3"/>
    <row r="7417" customFormat="1" ht="13.5" x14ac:dyDescent="0.3"/>
    <row r="7418" customFormat="1" ht="13.5" x14ac:dyDescent="0.3"/>
    <row r="7419" customFormat="1" ht="13.5" x14ac:dyDescent="0.3"/>
    <row r="7420" customFormat="1" ht="13.5" x14ac:dyDescent="0.3"/>
    <row r="7421" customFormat="1" ht="13.5" x14ac:dyDescent="0.3"/>
    <row r="7422" customFormat="1" ht="13.5" x14ac:dyDescent="0.3"/>
    <row r="7423" customFormat="1" ht="13.5" x14ac:dyDescent="0.3"/>
    <row r="7424" customFormat="1" ht="13.5" x14ac:dyDescent="0.3"/>
    <row r="7425" customFormat="1" ht="13.5" x14ac:dyDescent="0.3"/>
    <row r="7426" customFormat="1" ht="13.5" x14ac:dyDescent="0.3"/>
    <row r="7427" customFormat="1" ht="13.5" x14ac:dyDescent="0.3"/>
    <row r="7428" customFormat="1" ht="13.5" x14ac:dyDescent="0.3"/>
    <row r="7429" customFormat="1" ht="13.5" x14ac:dyDescent="0.3"/>
    <row r="7430" customFormat="1" ht="13.5" x14ac:dyDescent="0.3"/>
    <row r="7431" customFormat="1" ht="13.5" x14ac:dyDescent="0.3"/>
    <row r="7432" customFormat="1" ht="13.5" x14ac:dyDescent="0.3"/>
    <row r="7433" customFormat="1" ht="13.5" x14ac:dyDescent="0.3"/>
    <row r="7434" customFormat="1" ht="13.5" x14ac:dyDescent="0.3"/>
    <row r="7435" customFormat="1" ht="13.5" x14ac:dyDescent="0.3"/>
    <row r="7436" customFormat="1" ht="13.5" x14ac:dyDescent="0.3"/>
    <row r="7437" customFormat="1" ht="13.5" x14ac:dyDescent="0.3"/>
    <row r="7438" customFormat="1" ht="13.5" x14ac:dyDescent="0.3"/>
    <row r="7439" customFormat="1" ht="13.5" x14ac:dyDescent="0.3"/>
    <row r="7440" customFormat="1" ht="13.5" x14ac:dyDescent="0.3"/>
    <row r="7441" customFormat="1" ht="13.5" x14ac:dyDescent="0.3"/>
    <row r="7442" customFormat="1" ht="13.5" x14ac:dyDescent="0.3"/>
    <row r="7443" customFormat="1" ht="13.5" x14ac:dyDescent="0.3"/>
    <row r="7444" customFormat="1" ht="13.5" x14ac:dyDescent="0.3"/>
    <row r="7445" customFormat="1" ht="13.5" x14ac:dyDescent="0.3"/>
    <row r="7446" customFormat="1" ht="13.5" x14ac:dyDescent="0.3"/>
    <row r="7447" customFormat="1" ht="13.5" x14ac:dyDescent="0.3"/>
    <row r="7448" customFormat="1" ht="13.5" x14ac:dyDescent="0.3"/>
    <row r="7449" customFormat="1" ht="13.5" x14ac:dyDescent="0.3"/>
    <row r="7450" customFormat="1" ht="13.5" x14ac:dyDescent="0.3"/>
    <row r="7451" customFormat="1" ht="13.5" x14ac:dyDescent="0.3"/>
    <row r="7452" customFormat="1" ht="13.5" x14ac:dyDescent="0.3"/>
    <row r="7453" customFormat="1" ht="13.5" x14ac:dyDescent="0.3"/>
    <row r="7454" customFormat="1" ht="13.5" x14ac:dyDescent="0.3"/>
    <row r="7455" customFormat="1" ht="13.5" x14ac:dyDescent="0.3"/>
    <row r="7456" customFormat="1" ht="13.5" x14ac:dyDescent="0.3"/>
    <row r="7457" customFormat="1" ht="13.5" x14ac:dyDescent="0.3"/>
    <row r="7458" customFormat="1" ht="13.5" x14ac:dyDescent="0.3"/>
    <row r="7459" customFormat="1" ht="13.5" x14ac:dyDescent="0.3"/>
    <row r="7460" customFormat="1" ht="13.5" x14ac:dyDescent="0.3"/>
    <row r="7461" customFormat="1" ht="13.5" x14ac:dyDescent="0.3"/>
    <row r="7462" customFormat="1" ht="13.5" x14ac:dyDescent="0.3"/>
    <row r="7463" customFormat="1" ht="13.5" x14ac:dyDescent="0.3"/>
    <row r="7464" customFormat="1" ht="13.5" x14ac:dyDescent="0.3"/>
    <row r="7465" customFormat="1" ht="13.5" x14ac:dyDescent="0.3"/>
    <row r="7466" customFormat="1" ht="13.5" x14ac:dyDescent="0.3"/>
    <row r="7467" customFormat="1" ht="13.5" x14ac:dyDescent="0.3"/>
    <row r="7468" customFormat="1" ht="13.5" x14ac:dyDescent="0.3"/>
    <row r="7469" customFormat="1" ht="13.5" x14ac:dyDescent="0.3"/>
    <row r="7470" customFormat="1" ht="13.5" x14ac:dyDescent="0.3"/>
    <row r="7471" customFormat="1" ht="13.5" x14ac:dyDescent="0.3"/>
    <row r="7472" customFormat="1" ht="13.5" x14ac:dyDescent="0.3"/>
    <row r="7473" customFormat="1" ht="13.5" x14ac:dyDescent="0.3"/>
    <row r="7474" customFormat="1" ht="13.5" x14ac:dyDescent="0.3"/>
    <row r="7475" customFormat="1" ht="13.5" x14ac:dyDescent="0.3"/>
    <row r="7476" customFormat="1" ht="13.5" x14ac:dyDescent="0.3"/>
    <row r="7477" customFormat="1" ht="13.5" x14ac:dyDescent="0.3"/>
    <row r="7478" customFormat="1" ht="13.5" x14ac:dyDescent="0.3"/>
    <row r="7479" customFormat="1" ht="13.5" x14ac:dyDescent="0.3"/>
    <row r="7480" customFormat="1" ht="13.5" x14ac:dyDescent="0.3"/>
    <row r="7481" customFormat="1" ht="13.5" x14ac:dyDescent="0.3"/>
    <row r="7482" customFormat="1" ht="13.5" x14ac:dyDescent="0.3"/>
    <row r="7483" customFormat="1" ht="13.5" x14ac:dyDescent="0.3"/>
    <row r="7484" customFormat="1" ht="13.5" x14ac:dyDescent="0.3"/>
    <row r="7485" customFormat="1" ht="13.5" x14ac:dyDescent="0.3"/>
    <row r="7486" customFormat="1" ht="13.5" x14ac:dyDescent="0.3"/>
    <row r="7487" customFormat="1" ht="13.5" x14ac:dyDescent="0.3"/>
    <row r="7488" customFormat="1" ht="13.5" x14ac:dyDescent="0.3"/>
    <row r="7489" customFormat="1" ht="13.5" x14ac:dyDescent="0.3"/>
    <row r="7490" customFormat="1" ht="13.5" x14ac:dyDescent="0.3"/>
    <row r="7491" customFormat="1" ht="13.5" x14ac:dyDescent="0.3"/>
    <row r="7492" customFormat="1" ht="13.5" x14ac:dyDescent="0.3"/>
    <row r="7493" customFormat="1" ht="13.5" x14ac:dyDescent="0.3"/>
    <row r="7494" customFormat="1" ht="13.5" x14ac:dyDescent="0.3"/>
    <row r="7495" customFormat="1" ht="13.5" x14ac:dyDescent="0.3"/>
    <row r="7496" customFormat="1" ht="13.5" x14ac:dyDescent="0.3"/>
    <row r="7497" customFormat="1" ht="13.5" x14ac:dyDescent="0.3"/>
    <row r="7498" customFormat="1" ht="13.5" x14ac:dyDescent="0.3"/>
    <row r="7499" customFormat="1" ht="13.5" x14ac:dyDescent="0.3"/>
    <row r="7500" customFormat="1" ht="13.5" x14ac:dyDescent="0.3"/>
    <row r="7501" customFormat="1" ht="13.5" x14ac:dyDescent="0.3"/>
    <row r="7502" customFormat="1" ht="13.5" x14ac:dyDescent="0.3"/>
    <row r="7503" customFormat="1" ht="13.5" x14ac:dyDescent="0.3"/>
    <row r="7504" customFormat="1" ht="13.5" x14ac:dyDescent="0.3"/>
    <row r="7505" customFormat="1" ht="13.5" x14ac:dyDescent="0.3"/>
    <row r="7506" customFormat="1" ht="13.5" x14ac:dyDescent="0.3"/>
    <row r="7507" customFormat="1" ht="13.5" x14ac:dyDescent="0.3"/>
    <row r="7508" customFormat="1" ht="13.5" x14ac:dyDescent="0.3"/>
    <row r="7509" customFormat="1" ht="13.5" x14ac:dyDescent="0.3"/>
    <row r="7510" customFormat="1" ht="13.5" x14ac:dyDescent="0.3"/>
    <row r="7511" customFormat="1" ht="13.5" x14ac:dyDescent="0.3"/>
    <row r="7512" customFormat="1" ht="13.5" x14ac:dyDescent="0.3"/>
    <row r="7513" customFormat="1" ht="13.5" x14ac:dyDescent="0.3"/>
    <row r="7514" customFormat="1" ht="13.5" x14ac:dyDescent="0.3"/>
    <row r="7515" customFormat="1" ht="13.5" x14ac:dyDescent="0.3"/>
    <row r="7516" customFormat="1" ht="13.5" x14ac:dyDescent="0.3"/>
    <row r="7517" customFormat="1" ht="13.5" x14ac:dyDescent="0.3"/>
    <row r="7518" customFormat="1" ht="13.5" x14ac:dyDescent="0.3"/>
    <row r="7519" customFormat="1" ht="13.5" x14ac:dyDescent="0.3"/>
    <row r="7520" customFormat="1" ht="13.5" x14ac:dyDescent="0.3"/>
    <row r="7521" customFormat="1" ht="13.5" x14ac:dyDescent="0.3"/>
    <row r="7522" customFormat="1" ht="13.5" x14ac:dyDescent="0.3"/>
    <row r="7523" customFormat="1" ht="13.5" x14ac:dyDescent="0.3"/>
    <row r="7524" customFormat="1" ht="13.5" x14ac:dyDescent="0.3"/>
    <row r="7525" customFormat="1" ht="13.5" x14ac:dyDescent="0.3"/>
    <row r="7526" customFormat="1" ht="13.5" x14ac:dyDescent="0.3"/>
    <row r="7527" customFormat="1" ht="13.5" x14ac:dyDescent="0.3"/>
    <row r="7528" customFormat="1" ht="13.5" x14ac:dyDescent="0.3"/>
    <row r="7529" customFormat="1" ht="13.5" x14ac:dyDescent="0.3"/>
    <row r="7530" customFormat="1" ht="13.5" x14ac:dyDescent="0.3"/>
    <row r="7531" customFormat="1" ht="13.5" x14ac:dyDescent="0.3"/>
    <row r="7532" customFormat="1" ht="13.5" x14ac:dyDescent="0.3"/>
    <row r="7533" customFormat="1" ht="13.5" x14ac:dyDescent="0.3"/>
    <row r="7534" customFormat="1" ht="13.5" x14ac:dyDescent="0.3"/>
    <row r="7535" customFormat="1" ht="13.5" x14ac:dyDescent="0.3"/>
    <row r="7536" customFormat="1" ht="13.5" x14ac:dyDescent="0.3"/>
    <row r="7537" customFormat="1" ht="13.5" x14ac:dyDescent="0.3"/>
    <row r="7538" customFormat="1" ht="13.5" x14ac:dyDescent="0.3"/>
    <row r="7539" customFormat="1" ht="13.5" x14ac:dyDescent="0.3"/>
    <row r="7540" customFormat="1" ht="13.5" x14ac:dyDescent="0.3"/>
    <row r="7541" customFormat="1" ht="13.5" x14ac:dyDescent="0.3"/>
    <row r="7542" customFormat="1" ht="13.5" x14ac:dyDescent="0.3"/>
    <row r="7543" customFormat="1" ht="13.5" x14ac:dyDescent="0.3"/>
    <row r="7544" customFormat="1" ht="13.5" x14ac:dyDescent="0.3"/>
    <row r="7545" customFormat="1" ht="13.5" x14ac:dyDescent="0.3"/>
    <row r="7546" customFormat="1" ht="13.5" x14ac:dyDescent="0.3"/>
    <row r="7547" customFormat="1" ht="13.5" x14ac:dyDescent="0.3"/>
    <row r="7548" customFormat="1" ht="13.5" x14ac:dyDescent="0.3"/>
    <row r="7549" customFormat="1" ht="13.5" x14ac:dyDescent="0.3"/>
    <row r="7550" customFormat="1" ht="13.5" x14ac:dyDescent="0.3"/>
    <row r="7551" customFormat="1" ht="13.5" x14ac:dyDescent="0.3"/>
    <row r="7552" customFormat="1" ht="13.5" x14ac:dyDescent="0.3"/>
    <row r="7553" customFormat="1" ht="13.5" x14ac:dyDescent="0.3"/>
    <row r="7554" customFormat="1" ht="13.5" x14ac:dyDescent="0.3"/>
    <row r="7555" customFormat="1" ht="13.5" x14ac:dyDescent="0.3"/>
    <row r="7556" customFormat="1" ht="13.5" x14ac:dyDescent="0.3"/>
    <row r="7557" customFormat="1" ht="13.5" x14ac:dyDescent="0.3"/>
    <row r="7558" customFormat="1" ht="13.5" x14ac:dyDescent="0.3"/>
    <row r="7559" customFormat="1" ht="13.5" x14ac:dyDescent="0.3"/>
    <row r="7560" customFormat="1" ht="13.5" x14ac:dyDescent="0.3"/>
    <row r="7561" customFormat="1" ht="13.5" x14ac:dyDescent="0.3"/>
    <row r="7562" customFormat="1" ht="13.5" x14ac:dyDescent="0.3"/>
    <row r="7563" customFormat="1" ht="13.5" x14ac:dyDescent="0.3"/>
    <row r="7564" customFormat="1" ht="13.5" x14ac:dyDescent="0.3"/>
    <row r="7565" customFormat="1" ht="13.5" x14ac:dyDescent="0.3"/>
    <row r="7566" customFormat="1" ht="13.5" x14ac:dyDescent="0.3"/>
    <row r="7567" customFormat="1" ht="13.5" x14ac:dyDescent="0.3"/>
    <row r="7568" customFormat="1" ht="13.5" x14ac:dyDescent="0.3"/>
    <row r="7569" customFormat="1" ht="13.5" x14ac:dyDescent="0.3"/>
    <row r="7570" customFormat="1" ht="13.5" x14ac:dyDescent="0.3"/>
    <row r="7571" customFormat="1" ht="13.5" x14ac:dyDescent="0.3"/>
    <row r="7572" customFormat="1" ht="13.5" x14ac:dyDescent="0.3"/>
    <row r="7573" customFormat="1" ht="13.5" x14ac:dyDescent="0.3"/>
    <row r="7574" customFormat="1" ht="13.5" x14ac:dyDescent="0.3"/>
    <row r="7575" customFormat="1" ht="13.5" x14ac:dyDescent="0.3"/>
    <row r="7576" customFormat="1" ht="13.5" x14ac:dyDescent="0.3"/>
    <row r="7577" customFormat="1" ht="13.5" x14ac:dyDescent="0.3"/>
    <row r="7578" customFormat="1" ht="13.5" x14ac:dyDescent="0.3"/>
    <row r="7579" customFormat="1" ht="13.5" x14ac:dyDescent="0.3"/>
    <row r="7580" customFormat="1" ht="13.5" x14ac:dyDescent="0.3"/>
    <row r="7581" customFormat="1" ht="13.5" x14ac:dyDescent="0.3"/>
    <row r="7582" customFormat="1" ht="13.5" x14ac:dyDescent="0.3"/>
    <row r="7583" customFormat="1" ht="13.5" x14ac:dyDescent="0.3"/>
    <row r="7584" customFormat="1" ht="13.5" x14ac:dyDescent="0.3"/>
    <row r="7585" customFormat="1" ht="13.5" x14ac:dyDescent="0.3"/>
    <row r="7586" customFormat="1" ht="13.5" x14ac:dyDescent="0.3"/>
    <row r="7587" customFormat="1" ht="13.5" x14ac:dyDescent="0.3"/>
    <row r="7588" customFormat="1" ht="13.5" x14ac:dyDescent="0.3"/>
    <row r="7589" customFormat="1" ht="13.5" x14ac:dyDescent="0.3"/>
    <row r="7590" customFormat="1" ht="13.5" x14ac:dyDescent="0.3"/>
    <row r="7591" customFormat="1" ht="13.5" x14ac:dyDescent="0.3"/>
    <row r="7592" customFormat="1" ht="13.5" x14ac:dyDescent="0.3"/>
    <row r="7593" customFormat="1" ht="13.5" x14ac:dyDescent="0.3"/>
    <row r="7594" customFormat="1" ht="13.5" x14ac:dyDescent="0.3"/>
    <row r="7595" customFormat="1" ht="13.5" x14ac:dyDescent="0.3"/>
    <row r="7596" customFormat="1" ht="13.5" x14ac:dyDescent="0.3"/>
    <row r="7597" customFormat="1" ht="13.5" x14ac:dyDescent="0.3"/>
    <row r="7598" customFormat="1" ht="13.5" x14ac:dyDescent="0.3"/>
    <row r="7599" customFormat="1" ht="13.5" x14ac:dyDescent="0.3"/>
    <row r="7600" customFormat="1" ht="13.5" x14ac:dyDescent="0.3"/>
    <row r="7601" customFormat="1" ht="13.5" x14ac:dyDescent="0.3"/>
    <row r="7602" customFormat="1" ht="13.5" x14ac:dyDescent="0.3"/>
    <row r="7603" customFormat="1" ht="13.5" x14ac:dyDescent="0.3"/>
    <row r="7604" customFormat="1" ht="13.5" x14ac:dyDescent="0.3"/>
    <row r="7605" customFormat="1" ht="13.5" x14ac:dyDescent="0.3"/>
    <row r="7606" customFormat="1" ht="13.5" x14ac:dyDescent="0.3"/>
    <row r="7607" customFormat="1" ht="13.5" x14ac:dyDescent="0.3"/>
    <row r="7608" customFormat="1" ht="13.5" x14ac:dyDescent="0.3"/>
    <row r="7609" customFormat="1" ht="13.5" x14ac:dyDescent="0.3"/>
    <row r="7610" customFormat="1" ht="13.5" x14ac:dyDescent="0.3"/>
    <row r="7611" customFormat="1" ht="13.5" x14ac:dyDescent="0.3"/>
    <row r="7612" customFormat="1" ht="13.5" x14ac:dyDescent="0.3"/>
    <row r="7613" customFormat="1" ht="13.5" x14ac:dyDescent="0.3"/>
    <row r="7614" customFormat="1" ht="13.5" x14ac:dyDescent="0.3"/>
    <row r="7615" customFormat="1" ht="13.5" x14ac:dyDescent="0.3"/>
    <row r="7616" customFormat="1" ht="13.5" x14ac:dyDescent="0.3"/>
    <row r="7617" customFormat="1" ht="13.5" x14ac:dyDescent="0.3"/>
    <row r="7618" customFormat="1" ht="13.5" x14ac:dyDescent="0.3"/>
    <row r="7619" customFormat="1" ht="13.5" x14ac:dyDescent="0.3"/>
    <row r="7620" customFormat="1" ht="13.5" x14ac:dyDescent="0.3"/>
    <row r="7621" customFormat="1" ht="13.5" x14ac:dyDescent="0.3"/>
    <row r="7622" customFormat="1" ht="13.5" x14ac:dyDescent="0.3"/>
    <row r="7623" customFormat="1" ht="13.5" x14ac:dyDescent="0.3"/>
    <row r="7624" customFormat="1" ht="13.5" x14ac:dyDescent="0.3"/>
    <row r="7625" customFormat="1" ht="13.5" x14ac:dyDescent="0.3"/>
    <row r="7626" customFormat="1" ht="13.5" x14ac:dyDescent="0.3"/>
    <row r="7627" customFormat="1" ht="13.5" x14ac:dyDescent="0.3"/>
    <row r="7628" customFormat="1" ht="13.5" x14ac:dyDescent="0.3"/>
    <row r="7629" customFormat="1" ht="13.5" x14ac:dyDescent="0.3"/>
    <row r="7630" customFormat="1" ht="13.5" x14ac:dyDescent="0.3"/>
    <row r="7631" customFormat="1" ht="13.5" x14ac:dyDescent="0.3"/>
    <row r="7632" customFormat="1" ht="13.5" x14ac:dyDescent="0.3"/>
    <row r="7633" customFormat="1" ht="13.5" x14ac:dyDescent="0.3"/>
    <row r="7634" customFormat="1" ht="13.5" x14ac:dyDescent="0.3"/>
    <row r="7635" customFormat="1" ht="13.5" x14ac:dyDescent="0.3"/>
    <row r="7636" customFormat="1" ht="13.5" x14ac:dyDescent="0.3"/>
    <row r="7637" customFormat="1" ht="13.5" x14ac:dyDescent="0.3"/>
    <row r="7638" customFormat="1" ht="13.5" x14ac:dyDescent="0.3"/>
    <row r="7639" customFormat="1" ht="13.5" x14ac:dyDescent="0.3"/>
    <row r="7640" customFormat="1" ht="13.5" x14ac:dyDescent="0.3"/>
    <row r="7641" customFormat="1" ht="13.5" x14ac:dyDescent="0.3"/>
    <row r="7642" customFormat="1" ht="13.5" x14ac:dyDescent="0.3"/>
    <row r="7643" customFormat="1" ht="13.5" x14ac:dyDescent="0.3"/>
    <row r="7644" customFormat="1" ht="13.5" x14ac:dyDescent="0.3"/>
    <row r="7645" customFormat="1" ht="13.5" x14ac:dyDescent="0.3"/>
    <row r="7646" customFormat="1" ht="13.5" x14ac:dyDescent="0.3"/>
    <row r="7647" customFormat="1" ht="13.5" x14ac:dyDescent="0.3"/>
    <row r="7648" customFormat="1" ht="13.5" x14ac:dyDescent="0.3"/>
    <row r="7649" customFormat="1" ht="13.5" x14ac:dyDescent="0.3"/>
    <row r="7650" customFormat="1" ht="13.5" x14ac:dyDescent="0.3"/>
    <row r="7651" customFormat="1" ht="13.5" x14ac:dyDescent="0.3"/>
    <row r="7652" customFormat="1" ht="13.5" x14ac:dyDescent="0.3"/>
    <row r="7653" customFormat="1" ht="13.5" x14ac:dyDescent="0.3"/>
    <row r="7654" customFormat="1" ht="13.5" x14ac:dyDescent="0.3"/>
    <row r="7655" customFormat="1" ht="13.5" x14ac:dyDescent="0.3"/>
    <row r="7656" customFormat="1" ht="13.5" x14ac:dyDescent="0.3"/>
    <row r="7657" customFormat="1" ht="13.5" x14ac:dyDescent="0.3"/>
    <row r="7658" customFormat="1" ht="13.5" x14ac:dyDescent="0.3"/>
    <row r="7659" customFormat="1" ht="13.5" x14ac:dyDescent="0.3"/>
    <row r="7660" customFormat="1" ht="13.5" x14ac:dyDescent="0.3"/>
    <row r="7661" customFormat="1" ht="13.5" x14ac:dyDescent="0.3"/>
    <row r="7662" customFormat="1" ht="13.5" x14ac:dyDescent="0.3"/>
    <row r="7663" customFormat="1" ht="13.5" x14ac:dyDescent="0.3"/>
    <row r="7664" customFormat="1" ht="13.5" x14ac:dyDescent="0.3"/>
    <row r="7665" customFormat="1" ht="13.5" x14ac:dyDescent="0.3"/>
    <row r="7666" customFormat="1" ht="13.5" x14ac:dyDescent="0.3"/>
    <row r="7667" customFormat="1" ht="13.5" x14ac:dyDescent="0.3"/>
    <row r="7668" customFormat="1" ht="13.5" x14ac:dyDescent="0.3"/>
    <row r="7669" customFormat="1" ht="13.5" x14ac:dyDescent="0.3"/>
    <row r="7670" customFormat="1" ht="13.5" x14ac:dyDescent="0.3"/>
    <row r="7671" customFormat="1" ht="13.5" x14ac:dyDescent="0.3"/>
    <row r="7672" customFormat="1" ht="13.5" x14ac:dyDescent="0.3"/>
    <row r="7673" customFormat="1" ht="13.5" x14ac:dyDescent="0.3"/>
    <row r="7674" customFormat="1" ht="13.5" x14ac:dyDescent="0.3"/>
    <row r="7675" customFormat="1" ht="13.5" x14ac:dyDescent="0.3"/>
    <row r="7676" customFormat="1" ht="13.5" x14ac:dyDescent="0.3"/>
    <row r="7677" customFormat="1" ht="13.5" x14ac:dyDescent="0.3"/>
    <row r="7678" customFormat="1" ht="13.5" x14ac:dyDescent="0.3"/>
    <row r="7679" customFormat="1" ht="13.5" x14ac:dyDescent="0.3"/>
    <row r="7680" customFormat="1" ht="13.5" x14ac:dyDescent="0.3"/>
    <row r="7681" customFormat="1" ht="13.5" x14ac:dyDescent="0.3"/>
    <row r="7682" customFormat="1" ht="13.5" x14ac:dyDescent="0.3"/>
    <row r="7683" customFormat="1" ht="13.5" x14ac:dyDescent="0.3"/>
    <row r="7684" customFormat="1" ht="13.5" x14ac:dyDescent="0.3"/>
    <row r="7685" customFormat="1" ht="13.5" x14ac:dyDescent="0.3"/>
    <row r="7686" customFormat="1" ht="13.5" x14ac:dyDescent="0.3"/>
    <row r="7687" customFormat="1" ht="13.5" x14ac:dyDescent="0.3"/>
    <row r="7688" customFormat="1" ht="13.5" x14ac:dyDescent="0.3"/>
    <row r="7689" customFormat="1" ht="13.5" x14ac:dyDescent="0.3"/>
    <row r="7690" customFormat="1" ht="13.5" x14ac:dyDescent="0.3"/>
    <row r="7691" customFormat="1" ht="13.5" x14ac:dyDescent="0.3"/>
    <row r="7692" customFormat="1" ht="13.5" x14ac:dyDescent="0.3"/>
    <row r="7693" customFormat="1" ht="13.5" x14ac:dyDescent="0.3"/>
    <row r="7694" customFormat="1" ht="13.5" x14ac:dyDescent="0.3"/>
    <row r="7695" customFormat="1" ht="13.5" x14ac:dyDescent="0.3"/>
    <row r="7696" customFormat="1" ht="13.5" x14ac:dyDescent="0.3"/>
    <row r="7697" customFormat="1" ht="13.5" x14ac:dyDescent="0.3"/>
    <row r="7698" customFormat="1" ht="13.5" x14ac:dyDescent="0.3"/>
    <row r="7699" customFormat="1" ht="13.5" x14ac:dyDescent="0.3"/>
    <row r="7700" customFormat="1" ht="13.5" x14ac:dyDescent="0.3"/>
    <row r="7701" customFormat="1" ht="13.5" x14ac:dyDescent="0.3"/>
    <row r="7702" customFormat="1" ht="13.5" x14ac:dyDescent="0.3"/>
    <row r="7703" customFormat="1" ht="13.5" x14ac:dyDescent="0.3"/>
    <row r="7704" customFormat="1" ht="13.5" x14ac:dyDescent="0.3"/>
    <row r="7705" customFormat="1" ht="13.5" x14ac:dyDescent="0.3"/>
    <row r="7706" customFormat="1" ht="13.5" x14ac:dyDescent="0.3"/>
    <row r="7707" customFormat="1" ht="13.5" x14ac:dyDescent="0.3"/>
    <row r="7708" customFormat="1" ht="13.5" x14ac:dyDescent="0.3"/>
    <row r="7709" customFormat="1" ht="13.5" x14ac:dyDescent="0.3"/>
    <row r="7710" customFormat="1" ht="13.5" x14ac:dyDescent="0.3"/>
    <row r="7711" customFormat="1" ht="13.5" x14ac:dyDescent="0.3"/>
    <row r="7712" customFormat="1" ht="13.5" x14ac:dyDescent="0.3"/>
    <row r="7713" customFormat="1" ht="13.5" x14ac:dyDescent="0.3"/>
    <row r="7714" customFormat="1" ht="13.5" x14ac:dyDescent="0.3"/>
    <row r="7715" customFormat="1" ht="13.5" x14ac:dyDescent="0.3"/>
    <row r="7716" customFormat="1" ht="13.5" x14ac:dyDescent="0.3"/>
    <row r="7717" customFormat="1" ht="13.5" x14ac:dyDescent="0.3"/>
    <row r="7718" customFormat="1" ht="13.5" x14ac:dyDescent="0.3"/>
    <row r="7719" customFormat="1" ht="13.5" x14ac:dyDescent="0.3"/>
    <row r="7720" customFormat="1" ht="13.5" x14ac:dyDescent="0.3"/>
    <row r="7721" customFormat="1" ht="13.5" x14ac:dyDescent="0.3"/>
    <row r="7722" customFormat="1" ht="13.5" x14ac:dyDescent="0.3"/>
    <row r="7723" customFormat="1" ht="13.5" x14ac:dyDescent="0.3"/>
    <row r="7724" customFormat="1" ht="13.5" x14ac:dyDescent="0.3"/>
    <row r="7725" customFormat="1" ht="13.5" x14ac:dyDescent="0.3"/>
    <row r="7726" customFormat="1" ht="13.5" x14ac:dyDescent="0.3"/>
    <row r="7727" customFormat="1" ht="13.5" x14ac:dyDescent="0.3"/>
    <row r="7728" customFormat="1" ht="13.5" x14ac:dyDescent="0.3"/>
    <row r="7729" customFormat="1" ht="13.5" x14ac:dyDescent="0.3"/>
    <row r="7730" customFormat="1" ht="13.5" x14ac:dyDescent="0.3"/>
    <row r="7731" customFormat="1" ht="13.5" x14ac:dyDescent="0.3"/>
    <row r="7732" customFormat="1" ht="13.5" x14ac:dyDescent="0.3"/>
    <row r="7733" customFormat="1" ht="13.5" x14ac:dyDescent="0.3"/>
    <row r="7734" customFormat="1" ht="13.5" x14ac:dyDescent="0.3"/>
    <row r="7735" customFormat="1" ht="13.5" x14ac:dyDescent="0.3"/>
    <row r="7736" customFormat="1" ht="13.5" x14ac:dyDescent="0.3"/>
    <row r="7737" customFormat="1" ht="13.5" x14ac:dyDescent="0.3"/>
    <row r="7738" customFormat="1" ht="13.5" x14ac:dyDescent="0.3"/>
    <row r="7739" customFormat="1" ht="13.5" x14ac:dyDescent="0.3"/>
    <row r="7740" customFormat="1" ht="13.5" x14ac:dyDescent="0.3"/>
    <row r="7741" customFormat="1" ht="13.5" x14ac:dyDescent="0.3"/>
    <row r="7742" customFormat="1" ht="13.5" x14ac:dyDescent="0.3"/>
    <row r="7743" customFormat="1" ht="13.5" x14ac:dyDescent="0.3"/>
    <row r="7744" customFormat="1" ht="13.5" x14ac:dyDescent="0.3"/>
    <row r="7745" customFormat="1" ht="13.5" x14ac:dyDescent="0.3"/>
    <row r="7746" customFormat="1" ht="13.5" x14ac:dyDescent="0.3"/>
    <row r="7747" customFormat="1" ht="13.5" x14ac:dyDescent="0.3"/>
    <row r="7748" customFormat="1" ht="13.5" x14ac:dyDescent="0.3"/>
    <row r="7749" customFormat="1" ht="13.5" x14ac:dyDescent="0.3"/>
    <row r="7750" customFormat="1" ht="13.5" x14ac:dyDescent="0.3"/>
    <row r="7751" customFormat="1" ht="13.5" x14ac:dyDescent="0.3"/>
    <row r="7752" customFormat="1" ht="13.5" x14ac:dyDescent="0.3"/>
    <row r="7753" customFormat="1" ht="13.5" x14ac:dyDescent="0.3"/>
    <row r="7754" customFormat="1" ht="13.5" x14ac:dyDescent="0.3"/>
    <row r="7755" customFormat="1" ht="13.5" x14ac:dyDescent="0.3"/>
    <row r="7756" customFormat="1" ht="13.5" x14ac:dyDescent="0.3"/>
    <row r="7757" customFormat="1" ht="13.5" x14ac:dyDescent="0.3"/>
    <row r="7758" customFormat="1" ht="13.5" x14ac:dyDescent="0.3"/>
    <row r="7759" customFormat="1" ht="13.5" x14ac:dyDescent="0.3"/>
    <row r="7760" customFormat="1" ht="13.5" x14ac:dyDescent="0.3"/>
    <row r="7761" customFormat="1" ht="13.5" x14ac:dyDescent="0.3"/>
    <row r="7762" customFormat="1" ht="13.5" x14ac:dyDescent="0.3"/>
    <row r="7763" customFormat="1" ht="13.5" x14ac:dyDescent="0.3"/>
    <row r="7764" customFormat="1" ht="13.5" x14ac:dyDescent="0.3"/>
    <row r="7765" customFormat="1" ht="13.5" x14ac:dyDescent="0.3"/>
    <row r="7766" customFormat="1" ht="13.5" x14ac:dyDescent="0.3"/>
    <row r="7767" customFormat="1" ht="13.5" x14ac:dyDescent="0.3"/>
    <row r="7768" customFormat="1" ht="13.5" x14ac:dyDescent="0.3"/>
    <row r="7769" customFormat="1" ht="13.5" x14ac:dyDescent="0.3"/>
    <row r="7770" customFormat="1" ht="13.5" x14ac:dyDescent="0.3"/>
    <row r="7771" customFormat="1" ht="13.5" x14ac:dyDescent="0.3"/>
    <row r="7772" customFormat="1" ht="13.5" x14ac:dyDescent="0.3"/>
    <row r="7773" customFormat="1" ht="13.5" x14ac:dyDescent="0.3"/>
    <row r="7774" customFormat="1" ht="13.5" x14ac:dyDescent="0.3"/>
    <row r="7775" customFormat="1" ht="13.5" x14ac:dyDescent="0.3"/>
    <row r="7776" customFormat="1" ht="13.5" x14ac:dyDescent="0.3"/>
    <row r="7777" customFormat="1" ht="13.5" x14ac:dyDescent="0.3"/>
    <row r="7778" customFormat="1" ht="13.5" x14ac:dyDescent="0.3"/>
    <row r="7779" customFormat="1" ht="13.5" x14ac:dyDescent="0.3"/>
    <row r="7780" customFormat="1" ht="13.5" x14ac:dyDescent="0.3"/>
    <row r="7781" customFormat="1" ht="13.5" x14ac:dyDescent="0.3"/>
    <row r="7782" customFormat="1" ht="13.5" x14ac:dyDescent="0.3"/>
    <row r="7783" customFormat="1" ht="13.5" x14ac:dyDescent="0.3"/>
    <row r="7784" customFormat="1" ht="13.5" x14ac:dyDescent="0.3"/>
    <row r="7785" customFormat="1" ht="13.5" x14ac:dyDescent="0.3"/>
    <row r="7786" customFormat="1" ht="13.5" x14ac:dyDescent="0.3"/>
    <row r="7787" customFormat="1" ht="13.5" x14ac:dyDescent="0.3"/>
    <row r="7788" customFormat="1" ht="13.5" x14ac:dyDescent="0.3"/>
    <row r="7789" customFormat="1" ht="13.5" x14ac:dyDescent="0.3"/>
    <row r="7790" customFormat="1" ht="13.5" x14ac:dyDescent="0.3"/>
    <row r="7791" customFormat="1" ht="13.5" x14ac:dyDescent="0.3"/>
    <row r="7792" customFormat="1" ht="13.5" x14ac:dyDescent="0.3"/>
    <row r="7793" customFormat="1" ht="13.5" x14ac:dyDescent="0.3"/>
    <row r="7794" customFormat="1" ht="13.5" x14ac:dyDescent="0.3"/>
    <row r="7795" customFormat="1" ht="13.5" x14ac:dyDescent="0.3"/>
    <row r="7796" customFormat="1" ht="13.5" x14ac:dyDescent="0.3"/>
    <row r="7797" customFormat="1" ht="13.5" x14ac:dyDescent="0.3"/>
    <row r="7798" customFormat="1" ht="13.5" x14ac:dyDescent="0.3"/>
    <row r="7799" customFormat="1" ht="13.5" x14ac:dyDescent="0.3"/>
    <row r="7800" customFormat="1" ht="13.5" x14ac:dyDescent="0.3"/>
    <row r="7801" customFormat="1" ht="13.5" x14ac:dyDescent="0.3"/>
    <row r="7802" customFormat="1" ht="13.5" x14ac:dyDescent="0.3"/>
    <row r="7803" customFormat="1" ht="13.5" x14ac:dyDescent="0.3"/>
    <row r="7804" customFormat="1" ht="13.5" x14ac:dyDescent="0.3"/>
    <row r="7805" customFormat="1" ht="13.5" x14ac:dyDescent="0.3"/>
    <row r="7806" customFormat="1" ht="13.5" x14ac:dyDescent="0.3"/>
    <row r="7807" customFormat="1" ht="13.5" x14ac:dyDescent="0.3"/>
    <row r="7808" customFormat="1" ht="13.5" x14ac:dyDescent="0.3"/>
    <row r="7809" customFormat="1" ht="13.5" x14ac:dyDescent="0.3"/>
    <row r="7810" customFormat="1" ht="13.5" x14ac:dyDescent="0.3"/>
    <row r="7811" customFormat="1" ht="13.5" x14ac:dyDescent="0.3"/>
    <row r="7812" customFormat="1" ht="13.5" x14ac:dyDescent="0.3"/>
    <row r="7813" customFormat="1" ht="13.5" x14ac:dyDescent="0.3"/>
    <row r="7814" customFormat="1" ht="13.5" x14ac:dyDescent="0.3"/>
    <row r="7815" customFormat="1" ht="13.5" x14ac:dyDescent="0.3"/>
    <row r="7816" customFormat="1" ht="13.5" x14ac:dyDescent="0.3"/>
    <row r="7817" customFormat="1" ht="13.5" x14ac:dyDescent="0.3"/>
    <row r="7818" customFormat="1" ht="13.5" x14ac:dyDescent="0.3"/>
    <row r="7819" customFormat="1" ht="13.5" x14ac:dyDescent="0.3"/>
    <row r="7820" customFormat="1" ht="13.5" x14ac:dyDescent="0.3"/>
    <row r="7821" customFormat="1" ht="13.5" x14ac:dyDescent="0.3"/>
    <row r="7822" customFormat="1" ht="13.5" x14ac:dyDescent="0.3"/>
    <row r="7823" customFormat="1" ht="13.5" x14ac:dyDescent="0.3"/>
    <row r="7824" customFormat="1" ht="13.5" x14ac:dyDescent="0.3"/>
    <row r="7825" customFormat="1" ht="13.5" x14ac:dyDescent="0.3"/>
    <row r="7826" customFormat="1" ht="13.5" x14ac:dyDescent="0.3"/>
    <row r="7827" customFormat="1" ht="13.5" x14ac:dyDescent="0.3"/>
    <row r="7828" customFormat="1" ht="13.5" x14ac:dyDescent="0.3"/>
    <row r="7829" customFormat="1" ht="13.5" x14ac:dyDescent="0.3"/>
    <row r="7830" customFormat="1" ht="13.5" x14ac:dyDescent="0.3"/>
    <row r="7831" customFormat="1" ht="13.5" x14ac:dyDescent="0.3"/>
    <row r="7832" customFormat="1" ht="13.5" x14ac:dyDescent="0.3"/>
    <row r="7833" customFormat="1" ht="13.5" x14ac:dyDescent="0.3"/>
    <row r="7834" customFormat="1" ht="13.5" x14ac:dyDescent="0.3"/>
    <row r="7835" customFormat="1" ht="13.5" x14ac:dyDescent="0.3"/>
    <row r="7836" customFormat="1" ht="13.5" x14ac:dyDescent="0.3"/>
    <row r="7837" customFormat="1" ht="13.5" x14ac:dyDescent="0.3"/>
    <row r="7838" customFormat="1" ht="13.5" x14ac:dyDescent="0.3"/>
    <row r="7839" customFormat="1" ht="13.5" x14ac:dyDescent="0.3"/>
    <row r="7840" customFormat="1" ht="13.5" x14ac:dyDescent="0.3"/>
    <row r="7841" customFormat="1" ht="13.5" x14ac:dyDescent="0.3"/>
    <row r="7842" customFormat="1" ht="13.5" x14ac:dyDescent="0.3"/>
    <row r="7843" customFormat="1" ht="13.5" x14ac:dyDescent="0.3"/>
    <row r="7844" customFormat="1" ht="13.5" x14ac:dyDescent="0.3"/>
    <row r="7845" customFormat="1" ht="13.5" x14ac:dyDescent="0.3"/>
    <row r="7846" customFormat="1" ht="13.5" x14ac:dyDescent="0.3"/>
    <row r="7847" customFormat="1" ht="13.5" x14ac:dyDescent="0.3"/>
    <row r="7848" customFormat="1" ht="13.5" x14ac:dyDescent="0.3"/>
    <row r="7849" customFormat="1" ht="13.5" x14ac:dyDescent="0.3"/>
    <row r="7850" customFormat="1" ht="13.5" x14ac:dyDescent="0.3"/>
    <row r="7851" customFormat="1" ht="13.5" x14ac:dyDescent="0.3"/>
    <row r="7852" customFormat="1" ht="13.5" x14ac:dyDescent="0.3"/>
    <row r="7853" customFormat="1" ht="13.5" x14ac:dyDescent="0.3"/>
    <row r="7854" customFormat="1" ht="13.5" x14ac:dyDescent="0.3"/>
    <row r="7855" customFormat="1" ht="13.5" x14ac:dyDescent="0.3"/>
    <row r="7856" customFormat="1" ht="13.5" x14ac:dyDescent="0.3"/>
    <row r="7857" customFormat="1" ht="13.5" x14ac:dyDescent="0.3"/>
    <row r="7858" customFormat="1" ht="13.5" x14ac:dyDescent="0.3"/>
    <row r="7859" customFormat="1" ht="13.5" x14ac:dyDescent="0.3"/>
    <row r="7860" customFormat="1" ht="13.5" x14ac:dyDescent="0.3"/>
    <row r="7861" customFormat="1" ht="13.5" x14ac:dyDescent="0.3"/>
    <row r="7862" customFormat="1" ht="13.5" x14ac:dyDescent="0.3"/>
    <row r="7863" customFormat="1" ht="13.5" x14ac:dyDescent="0.3"/>
    <row r="7864" customFormat="1" ht="13.5" x14ac:dyDescent="0.3"/>
    <row r="7865" customFormat="1" ht="13.5" x14ac:dyDescent="0.3"/>
    <row r="7866" customFormat="1" ht="13.5" x14ac:dyDescent="0.3"/>
    <row r="7867" customFormat="1" ht="13.5" x14ac:dyDescent="0.3"/>
    <row r="7868" customFormat="1" ht="13.5" x14ac:dyDescent="0.3"/>
    <row r="7869" customFormat="1" ht="13.5" x14ac:dyDescent="0.3"/>
    <row r="7870" customFormat="1" ht="13.5" x14ac:dyDescent="0.3"/>
    <row r="7871" customFormat="1" ht="13.5" x14ac:dyDescent="0.3"/>
    <row r="7872" customFormat="1" ht="13.5" x14ac:dyDescent="0.3"/>
    <row r="7873" customFormat="1" ht="13.5" x14ac:dyDescent="0.3"/>
    <row r="7874" customFormat="1" ht="13.5" x14ac:dyDescent="0.3"/>
    <row r="7875" customFormat="1" ht="13.5" x14ac:dyDescent="0.3"/>
    <row r="7876" customFormat="1" ht="13.5" x14ac:dyDescent="0.3"/>
    <row r="7877" customFormat="1" ht="13.5" x14ac:dyDescent="0.3"/>
    <row r="7878" customFormat="1" ht="13.5" x14ac:dyDescent="0.3"/>
    <row r="7879" customFormat="1" ht="13.5" x14ac:dyDescent="0.3"/>
    <row r="7880" customFormat="1" ht="13.5" x14ac:dyDescent="0.3"/>
    <row r="7881" customFormat="1" ht="13.5" x14ac:dyDescent="0.3"/>
    <row r="7882" customFormat="1" ht="13.5" x14ac:dyDescent="0.3"/>
    <row r="7883" customFormat="1" ht="13.5" x14ac:dyDescent="0.3"/>
    <row r="7884" customFormat="1" ht="13.5" x14ac:dyDescent="0.3"/>
    <row r="7885" customFormat="1" ht="13.5" x14ac:dyDescent="0.3"/>
    <row r="7886" customFormat="1" ht="13.5" x14ac:dyDescent="0.3"/>
    <row r="7887" customFormat="1" ht="13.5" x14ac:dyDescent="0.3"/>
    <row r="7888" customFormat="1" ht="13.5" x14ac:dyDescent="0.3"/>
    <row r="7889" customFormat="1" ht="13.5" x14ac:dyDescent="0.3"/>
    <row r="7890" customFormat="1" ht="13.5" x14ac:dyDescent="0.3"/>
    <row r="7891" customFormat="1" ht="13.5" x14ac:dyDescent="0.3"/>
    <row r="7892" customFormat="1" ht="13.5" x14ac:dyDescent="0.3"/>
    <row r="7893" customFormat="1" ht="13.5" x14ac:dyDescent="0.3"/>
    <row r="7894" customFormat="1" ht="13.5" x14ac:dyDescent="0.3"/>
    <row r="7895" customFormat="1" ht="13.5" x14ac:dyDescent="0.3"/>
    <row r="7896" customFormat="1" ht="13.5" x14ac:dyDescent="0.3"/>
    <row r="7897" customFormat="1" ht="13.5" x14ac:dyDescent="0.3"/>
    <row r="7898" customFormat="1" ht="13.5" x14ac:dyDescent="0.3"/>
    <row r="7899" customFormat="1" ht="13.5" x14ac:dyDescent="0.3"/>
    <row r="7900" customFormat="1" ht="13.5" x14ac:dyDescent="0.3"/>
    <row r="7901" customFormat="1" ht="13.5" x14ac:dyDescent="0.3"/>
    <row r="7902" customFormat="1" ht="13.5" x14ac:dyDescent="0.3"/>
    <row r="7903" customFormat="1" ht="13.5" x14ac:dyDescent="0.3"/>
    <row r="7904" customFormat="1" ht="13.5" x14ac:dyDescent="0.3"/>
    <row r="7905" customFormat="1" ht="13.5" x14ac:dyDescent="0.3"/>
    <row r="7906" customFormat="1" ht="13.5" x14ac:dyDescent="0.3"/>
    <row r="7907" customFormat="1" ht="13.5" x14ac:dyDescent="0.3"/>
    <row r="7908" customFormat="1" ht="13.5" x14ac:dyDescent="0.3"/>
    <row r="7909" customFormat="1" ht="13.5" x14ac:dyDescent="0.3"/>
    <row r="7910" customFormat="1" ht="13.5" x14ac:dyDescent="0.3"/>
    <row r="7911" customFormat="1" ht="13.5" x14ac:dyDescent="0.3"/>
    <row r="7912" customFormat="1" ht="13.5" x14ac:dyDescent="0.3"/>
    <row r="7913" customFormat="1" ht="13.5" x14ac:dyDescent="0.3"/>
    <row r="7914" customFormat="1" ht="13.5" x14ac:dyDescent="0.3"/>
    <row r="7915" customFormat="1" ht="13.5" x14ac:dyDescent="0.3"/>
    <row r="7916" customFormat="1" ht="13.5" x14ac:dyDescent="0.3"/>
    <row r="7917" customFormat="1" ht="13.5" x14ac:dyDescent="0.3"/>
    <row r="7918" customFormat="1" ht="13.5" x14ac:dyDescent="0.3"/>
    <row r="7919" customFormat="1" ht="13.5" x14ac:dyDescent="0.3"/>
    <row r="7920" customFormat="1" ht="13.5" x14ac:dyDescent="0.3"/>
    <row r="7921" customFormat="1" ht="13.5" x14ac:dyDescent="0.3"/>
    <row r="7922" customFormat="1" ht="13.5" x14ac:dyDescent="0.3"/>
    <row r="7923" customFormat="1" ht="13.5" x14ac:dyDescent="0.3"/>
    <row r="7924" customFormat="1" ht="13.5" x14ac:dyDescent="0.3"/>
    <row r="7925" customFormat="1" ht="13.5" x14ac:dyDescent="0.3"/>
    <row r="7926" customFormat="1" ht="13.5" x14ac:dyDescent="0.3"/>
    <row r="7927" customFormat="1" ht="13.5" x14ac:dyDescent="0.3"/>
    <row r="7928" customFormat="1" ht="13.5" x14ac:dyDescent="0.3"/>
    <row r="7929" customFormat="1" ht="13.5" x14ac:dyDescent="0.3"/>
    <row r="7930" customFormat="1" ht="13.5" x14ac:dyDescent="0.3"/>
    <row r="7931" customFormat="1" ht="13.5" x14ac:dyDescent="0.3"/>
    <row r="7932" customFormat="1" ht="13.5" x14ac:dyDescent="0.3"/>
    <row r="7933" customFormat="1" ht="13.5" x14ac:dyDescent="0.3"/>
    <row r="7934" customFormat="1" ht="13.5" x14ac:dyDescent="0.3"/>
    <row r="7935" customFormat="1" ht="13.5" x14ac:dyDescent="0.3"/>
    <row r="7936" customFormat="1" ht="13.5" x14ac:dyDescent="0.3"/>
    <row r="7937" customFormat="1" ht="13.5" x14ac:dyDescent="0.3"/>
    <row r="7938" customFormat="1" ht="13.5" x14ac:dyDescent="0.3"/>
    <row r="7939" customFormat="1" ht="13.5" x14ac:dyDescent="0.3"/>
    <row r="7940" customFormat="1" ht="13.5" x14ac:dyDescent="0.3"/>
    <row r="7941" customFormat="1" ht="13.5" x14ac:dyDescent="0.3"/>
    <row r="7942" customFormat="1" ht="13.5" x14ac:dyDescent="0.3"/>
    <row r="7943" customFormat="1" ht="13.5" x14ac:dyDescent="0.3"/>
    <row r="7944" customFormat="1" ht="13.5" x14ac:dyDescent="0.3"/>
    <row r="7945" customFormat="1" ht="13.5" x14ac:dyDescent="0.3"/>
    <row r="7946" customFormat="1" ht="13.5" x14ac:dyDescent="0.3"/>
    <row r="7947" customFormat="1" ht="13.5" x14ac:dyDescent="0.3"/>
    <row r="7948" customFormat="1" ht="13.5" x14ac:dyDescent="0.3"/>
    <row r="7949" customFormat="1" ht="13.5" x14ac:dyDescent="0.3"/>
    <row r="7950" customFormat="1" ht="13.5" x14ac:dyDescent="0.3"/>
    <row r="7951" customFormat="1" ht="13.5" x14ac:dyDescent="0.3"/>
    <row r="7952" customFormat="1" ht="13.5" x14ac:dyDescent="0.3"/>
    <row r="7953" customFormat="1" ht="13.5" x14ac:dyDescent="0.3"/>
    <row r="7954" customFormat="1" ht="13.5" x14ac:dyDescent="0.3"/>
    <row r="7955" customFormat="1" ht="13.5" x14ac:dyDescent="0.3"/>
    <row r="7956" customFormat="1" ht="13.5" x14ac:dyDescent="0.3"/>
    <row r="7957" customFormat="1" ht="13.5" x14ac:dyDescent="0.3"/>
    <row r="7958" customFormat="1" ht="13.5" x14ac:dyDescent="0.3"/>
    <row r="7959" customFormat="1" ht="13.5" x14ac:dyDescent="0.3"/>
    <row r="7960" customFormat="1" ht="13.5" x14ac:dyDescent="0.3"/>
    <row r="7961" customFormat="1" ht="13.5" x14ac:dyDescent="0.3"/>
    <row r="7962" customFormat="1" ht="13.5" x14ac:dyDescent="0.3"/>
    <row r="7963" customFormat="1" ht="13.5" x14ac:dyDescent="0.3"/>
    <row r="7964" customFormat="1" ht="13.5" x14ac:dyDescent="0.3"/>
    <row r="7965" customFormat="1" ht="13.5" x14ac:dyDescent="0.3"/>
    <row r="7966" customFormat="1" ht="13.5" x14ac:dyDescent="0.3"/>
    <row r="7967" customFormat="1" ht="13.5" x14ac:dyDescent="0.3"/>
    <row r="7968" customFormat="1" ht="13.5" x14ac:dyDescent="0.3"/>
    <row r="7969" customFormat="1" ht="13.5" x14ac:dyDescent="0.3"/>
    <row r="7970" customFormat="1" ht="13.5" x14ac:dyDescent="0.3"/>
    <row r="7971" customFormat="1" ht="13.5" x14ac:dyDescent="0.3"/>
    <row r="7972" customFormat="1" ht="13.5" x14ac:dyDescent="0.3"/>
    <row r="7973" customFormat="1" ht="13.5" x14ac:dyDescent="0.3"/>
    <row r="7974" customFormat="1" ht="13.5" x14ac:dyDescent="0.3"/>
    <row r="7975" customFormat="1" ht="13.5" x14ac:dyDescent="0.3"/>
    <row r="7976" customFormat="1" ht="13.5" x14ac:dyDescent="0.3"/>
    <row r="7977" customFormat="1" ht="13.5" x14ac:dyDescent="0.3"/>
    <row r="7978" customFormat="1" ht="13.5" x14ac:dyDescent="0.3"/>
    <row r="7979" customFormat="1" ht="13.5" x14ac:dyDescent="0.3"/>
    <row r="7980" customFormat="1" ht="13.5" x14ac:dyDescent="0.3"/>
    <row r="7981" customFormat="1" ht="13.5" x14ac:dyDescent="0.3"/>
    <row r="7982" customFormat="1" ht="13.5" x14ac:dyDescent="0.3"/>
    <row r="7983" customFormat="1" ht="13.5" x14ac:dyDescent="0.3"/>
    <row r="7984" customFormat="1" ht="13.5" x14ac:dyDescent="0.3"/>
    <row r="7985" customFormat="1" ht="13.5" x14ac:dyDescent="0.3"/>
    <row r="7986" customFormat="1" ht="13.5" x14ac:dyDescent="0.3"/>
    <row r="7987" customFormat="1" ht="13.5" x14ac:dyDescent="0.3"/>
    <row r="7988" customFormat="1" ht="13.5" x14ac:dyDescent="0.3"/>
    <row r="7989" customFormat="1" ht="13.5" x14ac:dyDescent="0.3"/>
    <row r="7990" customFormat="1" ht="13.5" x14ac:dyDescent="0.3"/>
    <row r="7991" customFormat="1" ht="13.5" x14ac:dyDescent="0.3"/>
    <row r="7992" customFormat="1" ht="13.5" x14ac:dyDescent="0.3"/>
    <row r="7993" customFormat="1" ht="13.5" x14ac:dyDescent="0.3"/>
    <row r="7994" customFormat="1" ht="13.5" x14ac:dyDescent="0.3"/>
    <row r="7995" customFormat="1" ht="13.5" x14ac:dyDescent="0.3"/>
    <row r="7996" customFormat="1" ht="13.5" x14ac:dyDescent="0.3"/>
    <row r="7997" customFormat="1" ht="13.5" x14ac:dyDescent="0.3"/>
    <row r="7998" customFormat="1" ht="13.5" x14ac:dyDescent="0.3"/>
    <row r="7999" customFormat="1" ht="13.5" x14ac:dyDescent="0.3"/>
    <row r="8000" customFormat="1" ht="13.5" x14ac:dyDescent="0.3"/>
    <row r="8001" customFormat="1" ht="13.5" x14ac:dyDescent="0.3"/>
    <row r="8002" customFormat="1" ht="13.5" x14ac:dyDescent="0.3"/>
    <row r="8003" customFormat="1" ht="13.5" x14ac:dyDescent="0.3"/>
    <row r="8004" customFormat="1" ht="13.5" x14ac:dyDescent="0.3"/>
    <row r="8005" customFormat="1" ht="13.5" x14ac:dyDescent="0.3"/>
    <row r="8006" customFormat="1" ht="13.5" x14ac:dyDescent="0.3"/>
    <row r="8007" customFormat="1" ht="13.5" x14ac:dyDescent="0.3"/>
    <row r="8008" customFormat="1" ht="13.5" x14ac:dyDescent="0.3"/>
    <row r="8009" customFormat="1" ht="13.5" x14ac:dyDescent="0.3"/>
    <row r="8010" customFormat="1" ht="13.5" x14ac:dyDescent="0.3"/>
    <row r="8011" customFormat="1" ht="13.5" x14ac:dyDescent="0.3"/>
    <row r="8012" customFormat="1" ht="13.5" x14ac:dyDescent="0.3"/>
    <row r="8013" customFormat="1" ht="13.5" x14ac:dyDescent="0.3"/>
    <row r="8014" customFormat="1" ht="13.5" x14ac:dyDescent="0.3"/>
    <row r="8015" customFormat="1" ht="13.5" x14ac:dyDescent="0.3"/>
    <row r="8016" customFormat="1" ht="13.5" x14ac:dyDescent="0.3"/>
    <row r="8017" customFormat="1" ht="13.5" x14ac:dyDescent="0.3"/>
    <row r="8018" customFormat="1" ht="13.5" x14ac:dyDescent="0.3"/>
    <row r="8019" customFormat="1" ht="13.5" x14ac:dyDescent="0.3"/>
    <row r="8020" customFormat="1" ht="13.5" x14ac:dyDescent="0.3"/>
    <row r="8021" customFormat="1" ht="13.5" x14ac:dyDescent="0.3"/>
    <row r="8022" customFormat="1" ht="13.5" x14ac:dyDescent="0.3"/>
    <row r="8023" customFormat="1" ht="13.5" x14ac:dyDescent="0.3"/>
    <row r="8024" customFormat="1" ht="13.5" x14ac:dyDescent="0.3"/>
    <row r="8025" customFormat="1" ht="13.5" x14ac:dyDescent="0.3"/>
    <row r="8026" customFormat="1" ht="13.5" x14ac:dyDescent="0.3"/>
    <row r="8027" customFormat="1" ht="13.5" x14ac:dyDescent="0.3"/>
    <row r="8028" customFormat="1" ht="13.5" x14ac:dyDescent="0.3"/>
    <row r="8029" customFormat="1" ht="13.5" x14ac:dyDescent="0.3"/>
    <row r="8030" customFormat="1" ht="13.5" x14ac:dyDescent="0.3"/>
    <row r="8031" customFormat="1" ht="13.5" x14ac:dyDescent="0.3"/>
    <row r="8032" customFormat="1" ht="13.5" x14ac:dyDescent="0.3"/>
    <row r="8033" customFormat="1" ht="13.5" x14ac:dyDescent="0.3"/>
    <row r="8034" customFormat="1" ht="13.5" x14ac:dyDescent="0.3"/>
    <row r="8035" customFormat="1" ht="13.5" x14ac:dyDescent="0.3"/>
    <row r="8036" customFormat="1" ht="13.5" x14ac:dyDescent="0.3"/>
    <row r="8037" customFormat="1" ht="13.5" x14ac:dyDescent="0.3"/>
    <row r="8038" customFormat="1" ht="13.5" x14ac:dyDescent="0.3"/>
    <row r="8039" customFormat="1" ht="13.5" x14ac:dyDescent="0.3"/>
    <row r="8040" customFormat="1" ht="13.5" x14ac:dyDescent="0.3"/>
    <row r="8041" customFormat="1" ht="13.5" x14ac:dyDescent="0.3"/>
    <row r="8042" customFormat="1" ht="13.5" x14ac:dyDescent="0.3"/>
    <row r="8043" customFormat="1" ht="13.5" x14ac:dyDescent="0.3"/>
    <row r="8044" customFormat="1" ht="13.5" x14ac:dyDescent="0.3"/>
    <row r="8045" customFormat="1" ht="13.5" x14ac:dyDescent="0.3"/>
    <row r="8046" customFormat="1" ht="13.5" x14ac:dyDescent="0.3"/>
    <row r="8047" customFormat="1" ht="13.5" x14ac:dyDescent="0.3"/>
    <row r="8048" customFormat="1" ht="13.5" x14ac:dyDescent="0.3"/>
    <row r="8049" customFormat="1" ht="13.5" x14ac:dyDescent="0.3"/>
    <row r="8050" customFormat="1" ht="13.5" x14ac:dyDescent="0.3"/>
    <row r="8051" customFormat="1" ht="13.5" x14ac:dyDescent="0.3"/>
    <row r="8052" customFormat="1" ht="13.5" x14ac:dyDescent="0.3"/>
    <row r="8053" customFormat="1" ht="13.5" x14ac:dyDescent="0.3"/>
    <row r="8054" customFormat="1" ht="13.5" x14ac:dyDescent="0.3"/>
    <row r="8055" customFormat="1" ht="13.5" x14ac:dyDescent="0.3"/>
    <row r="8056" customFormat="1" ht="13.5" x14ac:dyDescent="0.3"/>
    <row r="8057" customFormat="1" ht="13.5" x14ac:dyDescent="0.3"/>
    <row r="8058" customFormat="1" ht="13.5" x14ac:dyDescent="0.3"/>
    <row r="8059" customFormat="1" ht="13.5" x14ac:dyDescent="0.3"/>
    <row r="8060" customFormat="1" ht="13.5" x14ac:dyDescent="0.3"/>
    <row r="8061" customFormat="1" ht="13.5" x14ac:dyDescent="0.3"/>
    <row r="8062" customFormat="1" ht="13.5" x14ac:dyDescent="0.3"/>
    <row r="8063" customFormat="1" ht="13.5" x14ac:dyDescent="0.3"/>
    <row r="8064" customFormat="1" ht="13.5" x14ac:dyDescent="0.3"/>
    <row r="8065" customFormat="1" ht="13.5" x14ac:dyDescent="0.3"/>
    <row r="8066" customFormat="1" ht="13.5" x14ac:dyDescent="0.3"/>
    <row r="8067" customFormat="1" ht="13.5" x14ac:dyDescent="0.3"/>
    <row r="8068" customFormat="1" ht="13.5" x14ac:dyDescent="0.3"/>
    <row r="8069" customFormat="1" ht="13.5" x14ac:dyDescent="0.3"/>
    <row r="8070" customFormat="1" ht="13.5" x14ac:dyDescent="0.3"/>
    <row r="8071" customFormat="1" ht="13.5" x14ac:dyDescent="0.3"/>
    <row r="8072" customFormat="1" ht="13.5" x14ac:dyDescent="0.3"/>
    <row r="8073" customFormat="1" ht="13.5" x14ac:dyDescent="0.3"/>
    <row r="8074" customFormat="1" ht="13.5" x14ac:dyDescent="0.3"/>
    <row r="8075" customFormat="1" ht="13.5" x14ac:dyDescent="0.3"/>
    <row r="8076" customFormat="1" ht="13.5" x14ac:dyDescent="0.3"/>
    <row r="8077" customFormat="1" ht="13.5" x14ac:dyDescent="0.3"/>
    <row r="8078" customFormat="1" ht="13.5" x14ac:dyDescent="0.3"/>
    <row r="8079" customFormat="1" ht="13.5" x14ac:dyDescent="0.3"/>
    <row r="8080" customFormat="1" ht="13.5" x14ac:dyDescent="0.3"/>
    <row r="8081" customFormat="1" ht="13.5" x14ac:dyDescent="0.3"/>
    <row r="8082" customFormat="1" ht="13.5" x14ac:dyDescent="0.3"/>
    <row r="8083" customFormat="1" ht="13.5" x14ac:dyDescent="0.3"/>
    <row r="8084" customFormat="1" ht="13.5" x14ac:dyDescent="0.3"/>
    <row r="8085" customFormat="1" ht="13.5" x14ac:dyDescent="0.3"/>
    <row r="8086" customFormat="1" ht="13.5" x14ac:dyDescent="0.3"/>
    <row r="8087" customFormat="1" ht="13.5" x14ac:dyDescent="0.3"/>
    <row r="8088" customFormat="1" ht="13.5" x14ac:dyDescent="0.3"/>
    <row r="8089" customFormat="1" ht="13.5" x14ac:dyDescent="0.3"/>
    <row r="8090" customFormat="1" ht="13.5" x14ac:dyDescent="0.3"/>
    <row r="8091" customFormat="1" ht="13.5" x14ac:dyDescent="0.3"/>
    <row r="8092" customFormat="1" ht="13.5" x14ac:dyDescent="0.3"/>
    <row r="8093" customFormat="1" ht="13.5" x14ac:dyDescent="0.3"/>
    <row r="8094" customFormat="1" ht="13.5" x14ac:dyDescent="0.3"/>
    <row r="8095" customFormat="1" ht="13.5" x14ac:dyDescent="0.3"/>
    <row r="8096" customFormat="1" ht="13.5" x14ac:dyDescent="0.3"/>
    <row r="8097" customFormat="1" ht="13.5" x14ac:dyDescent="0.3"/>
    <row r="8098" customFormat="1" ht="13.5" x14ac:dyDescent="0.3"/>
    <row r="8099" customFormat="1" ht="13.5" x14ac:dyDescent="0.3"/>
    <row r="8100" customFormat="1" ht="13.5" x14ac:dyDescent="0.3"/>
    <row r="8101" customFormat="1" ht="13.5" x14ac:dyDescent="0.3"/>
    <row r="8102" customFormat="1" ht="13.5" x14ac:dyDescent="0.3"/>
    <row r="8103" customFormat="1" ht="13.5" x14ac:dyDescent="0.3"/>
    <row r="8104" customFormat="1" ht="13.5" x14ac:dyDescent="0.3"/>
    <row r="8105" customFormat="1" ht="13.5" x14ac:dyDescent="0.3"/>
    <row r="8106" customFormat="1" ht="13.5" x14ac:dyDescent="0.3"/>
    <row r="8107" customFormat="1" ht="13.5" x14ac:dyDescent="0.3"/>
    <row r="8108" customFormat="1" ht="13.5" x14ac:dyDescent="0.3"/>
    <row r="8109" customFormat="1" ht="13.5" x14ac:dyDescent="0.3"/>
    <row r="8110" customFormat="1" ht="13.5" x14ac:dyDescent="0.3"/>
    <row r="8111" customFormat="1" ht="13.5" x14ac:dyDescent="0.3"/>
    <row r="8112" customFormat="1" ht="13.5" x14ac:dyDescent="0.3"/>
    <row r="8113" customFormat="1" ht="13.5" x14ac:dyDescent="0.3"/>
    <row r="8114" customFormat="1" ht="13.5" x14ac:dyDescent="0.3"/>
    <row r="8115" customFormat="1" ht="13.5" x14ac:dyDescent="0.3"/>
    <row r="8116" customFormat="1" ht="13.5" x14ac:dyDescent="0.3"/>
    <row r="8117" customFormat="1" ht="13.5" x14ac:dyDescent="0.3"/>
    <row r="8118" customFormat="1" ht="13.5" x14ac:dyDescent="0.3"/>
    <row r="8119" customFormat="1" ht="13.5" x14ac:dyDescent="0.3"/>
    <row r="8120" customFormat="1" ht="13.5" x14ac:dyDescent="0.3"/>
    <row r="8121" customFormat="1" ht="13.5" x14ac:dyDescent="0.3"/>
    <row r="8122" customFormat="1" ht="13.5" x14ac:dyDescent="0.3"/>
    <row r="8123" customFormat="1" ht="13.5" x14ac:dyDescent="0.3"/>
    <row r="8124" customFormat="1" ht="13.5" x14ac:dyDescent="0.3"/>
    <row r="8125" customFormat="1" ht="13.5" x14ac:dyDescent="0.3"/>
    <row r="8126" customFormat="1" ht="13.5" x14ac:dyDescent="0.3"/>
    <row r="8127" customFormat="1" ht="13.5" x14ac:dyDescent="0.3"/>
    <row r="8128" customFormat="1" ht="13.5" x14ac:dyDescent="0.3"/>
    <row r="8129" customFormat="1" ht="13.5" x14ac:dyDescent="0.3"/>
    <row r="8130" customFormat="1" ht="13.5" x14ac:dyDescent="0.3"/>
    <row r="8131" customFormat="1" ht="13.5" x14ac:dyDescent="0.3"/>
    <row r="8132" customFormat="1" ht="13.5" x14ac:dyDescent="0.3"/>
    <row r="8133" customFormat="1" ht="13.5" x14ac:dyDescent="0.3"/>
    <row r="8134" customFormat="1" ht="13.5" x14ac:dyDescent="0.3"/>
    <row r="8135" customFormat="1" ht="13.5" x14ac:dyDescent="0.3"/>
    <row r="8136" customFormat="1" ht="13.5" x14ac:dyDescent="0.3"/>
    <row r="8137" customFormat="1" ht="13.5" x14ac:dyDescent="0.3"/>
    <row r="8138" customFormat="1" ht="13.5" x14ac:dyDescent="0.3"/>
    <row r="8139" customFormat="1" ht="13.5" x14ac:dyDescent="0.3"/>
    <row r="8140" customFormat="1" ht="13.5" x14ac:dyDescent="0.3"/>
    <row r="8141" customFormat="1" ht="13.5" x14ac:dyDescent="0.3"/>
    <row r="8142" customFormat="1" ht="13.5" x14ac:dyDescent="0.3"/>
    <row r="8143" customFormat="1" ht="13.5" x14ac:dyDescent="0.3"/>
    <row r="8144" customFormat="1" ht="13.5" x14ac:dyDescent="0.3"/>
    <row r="8145" customFormat="1" ht="13.5" x14ac:dyDescent="0.3"/>
    <row r="8146" customFormat="1" ht="13.5" x14ac:dyDescent="0.3"/>
    <row r="8147" customFormat="1" ht="13.5" x14ac:dyDescent="0.3"/>
    <row r="8148" customFormat="1" ht="13.5" x14ac:dyDescent="0.3"/>
    <row r="8149" customFormat="1" ht="13.5" x14ac:dyDescent="0.3"/>
    <row r="8150" customFormat="1" ht="13.5" x14ac:dyDescent="0.3"/>
    <row r="8151" customFormat="1" ht="13.5" x14ac:dyDescent="0.3"/>
    <row r="8152" customFormat="1" ht="13.5" x14ac:dyDescent="0.3"/>
    <row r="8153" customFormat="1" ht="13.5" x14ac:dyDescent="0.3"/>
    <row r="8154" customFormat="1" ht="13.5" x14ac:dyDescent="0.3"/>
    <row r="8155" customFormat="1" ht="13.5" x14ac:dyDescent="0.3"/>
    <row r="8156" customFormat="1" ht="13.5" x14ac:dyDescent="0.3"/>
    <row r="8157" customFormat="1" ht="13.5" x14ac:dyDescent="0.3"/>
    <row r="8158" customFormat="1" ht="13.5" x14ac:dyDescent="0.3"/>
    <row r="8159" customFormat="1" ht="13.5" x14ac:dyDescent="0.3"/>
    <row r="8160" customFormat="1" ht="13.5" x14ac:dyDescent="0.3"/>
    <row r="8161" customFormat="1" ht="13.5" x14ac:dyDescent="0.3"/>
    <row r="8162" customFormat="1" ht="13.5" x14ac:dyDescent="0.3"/>
    <row r="8163" customFormat="1" ht="13.5" x14ac:dyDescent="0.3"/>
    <row r="8164" customFormat="1" ht="13.5" x14ac:dyDescent="0.3"/>
    <row r="8165" customFormat="1" ht="13.5" x14ac:dyDescent="0.3"/>
    <row r="8166" customFormat="1" ht="13.5" x14ac:dyDescent="0.3"/>
    <row r="8167" customFormat="1" ht="13.5" x14ac:dyDescent="0.3"/>
    <row r="8168" customFormat="1" ht="13.5" x14ac:dyDescent="0.3"/>
    <row r="8169" customFormat="1" ht="13.5" x14ac:dyDescent="0.3"/>
    <row r="8170" customFormat="1" ht="13.5" x14ac:dyDescent="0.3"/>
    <row r="8171" customFormat="1" ht="13.5" x14ac:dyDescent="0.3"/>
    <row r="8172" customFormat="1" ht="13.5" x14ac:dyDescent="0.3"/>
    <row r="8173" customFormat="1" ht="13.5" x14ac:dyDescent="0.3"/>
    <row r="8174" customFormat="1" ht="13.5" x14ac:dyDescent="0.3"/>
    <row r="8175" customFormat="1" ht="13.5" x14ac:dyDescent="0.3"/>
    <row r="8176" customFormat="1" ht="13.5" x14ac:dyDescent="0.3"/>
    <row r="8177" customFormat="1" ht="13.5" x14ac:dyDescent="0.3"/>
    <row r="8178" customFormat="1" ht="13.5" x14ac:dyDescent="0.3"/>
    <row r="8179" customFormat="1" ht="13.5" x14ac:dyDescent="0.3"/>
    <row r="8180" customFormat="1" ht="13.5" x14ac:dyDescent="0.3"/>
    <row r="8181" customFormat="1" ht="13.5" x14ac:dyDescent="0.3"/>
    <row r="8182" customFormat="1" ht="13.5" x14ac:dyDescent="0.3"/>
    <row r="8183" customFormat="1" ht="13.5" x14ac:dyDescent="0.3"/>
    <row r="8184" customFormat="1" ht="13.5" x14ac:dyDescent="0.3"/>
    <row r="8185" customFormat="1" ht="13.5" x14ac:dyDescent="0.3"/>
    <row r="8186" customFormat="1" ht="13.5" x14ac:dyDescent="0.3"/>
    <row r="8187" customFormat="1" ht="13.5" x14ac:dyDescent="0.3"/>
    <row r="8188" customFormat="1" ht="13.5" x14ac:dyDescent="0.3"/>
    <row r="8189" customFormat="1" ht="13.5" x14ac:dyDescent="0.3"/>
    <row r="8190" customFormat="1" ht="13.5" x14ac:dyDescent="0.3"/>
    <row r="8191" customFormat="1" ht="13.5" x14ac:dyDescent="0.3"/>
    <row r="8192" customFormat="1" ht="13.5" x14ac:dyDescent="0.3"/>
    <row r="8193" customFormat="1" ht="13.5" x14ac:dyDescent="0.3"/>
    <row r="8194" customFormat="1" ht="13.5" x14ac:dyDescent="0.3"/>
    <row r="8195" customFormat="1" ht="13.5" x14ac:dyDescent="0.3"/>
    <row r="8196" customFormat="1" ht="13.5" x14ac:dyDescent="0.3"/>
    <row r="8197" customFormat="1" ht="13.5" x14ac:dyDescent="0.3"/>
    <row r="8198" customFormat="1" ht="13.5" x14ac:dyDescent="0.3"/>
    <row r="8199" customFormat="1" ht="13.5" x14ac:dyDescent="0.3"/>
    <row r="8200" customFormat="1" ht="13.5" x14ac:dyDescent="0.3"/>
    <row r="8201" customFormat="1" ht="13.5" x14ac:dyDescent="0.3"/>
    <row r="8202" customFormat="1" ht="13.5" x14ac:dyDescent="0.3"/>
    <row r="8203" customFormat="1" ht="13.5" x14ac:dyDescent="0.3"/>
    <row r="8204" customFormat="1" ht="13.5" x14ac:dyDescent="0.3"/>
    <row r="8205" customFormat="1" ht="13.5" x14ac:dyDescent="0.3"/>
    <row r="8206" customFormat="1" ht="13.5" x14ac:dyDescent="0.3"/>
    <row r="8207" customFormat="1" ht="13.5" x14ac:dyDescent="0.3"/>
    <row r="8208" customFormat="1" ht="13.5" x14ac:dyDescent="0.3"/>
    <row r="8209" customFormat="1" ht="13.5" x14ac:dyDescent="0.3"/>
    <row r="8210" customFormat="1" ht="13.5" x14ac:dyDescent="0.3"/>
    <row r="8211" customFormat="1" ht="13.5" x14ac:dyDescent="0.3"/>
    <row r="8212" customFormat="1" ht="13.5" x14ac:dyDescent="0.3"/>
    <row r="8213" customFormat="1" ht="13.5" x14ac:dyDescent="0.3"/>
    <row r="8214" customFormat="1" ht="13.5" x14ac:dyDescent="0.3"/>
    <row r="8215" customFormat="1" ht="13.5" x14ac:dyDescent="0.3"/>
    <row r="8216" customFormat="1" ht="13.5" x14ac:dyDescent="0.3"/>
    <row r="8217" customFormat="1" ht="13.5" x14ac:dyDescent="0.3"/>
    <row r="8218" customFormat="1" ht="13.5" x14ac:dyDescent="0.3"/>
    <row r="8219" customFormat="1" ht="13.5" x14ac:dyDescent="0.3"/>
    <row r="8220" customFormat="1" ht="13.5" x14ac:dyDescent="0.3"/>
    <row r="8221" customFormat="1" ht="13.5" x14ac:dyDescent="0.3"/>
    <row r="8222" customFormat="1" ht="13.5" x14ac:dyDescent="0.3"/>
    <row r="8223" customFormat="1" ht="13.5" x14ac:dyDescent="0.3"/>
    <row r="8224" customFormat="1" ht="13.5" x14ac:dyDescent="0.3"/>
    <row r="8225" customFormat="1" ht="13.5" x14ac:dyDescent="0.3"/>
    <row r="8226" customFormat="1" ht="13.5" x14ac:dyDescent="0.3"/>
    <row r="8227" customFormat="1" ht="13.5" x14ac:dyDescent="0.3"/>
    <row r="8228" customFormat="1" ht="13.5" x14ac:dyDescent="0.3"/>
    <row r="8229" customFormat="1" ht="13.5" x14ac:dyDescent="0.3"/>
    <row r="8230" customFormat="1" ht="13.5" x14ac:dyDescent="0.3"/>
    <row r="8231" customFormat="1" ht="13.5" x14ac:dyDescent="0.3"/>
    <row r="8232" customFormat="1" ht="13.5" x14ac:dyDescent="0.3"/>
    <row r="8233" customFormat="1" ht="13.5" x14ac:dyDescent="0.3"/>
    <row r="8234" customFormat="1" ht="13.5" x14ac:dyDescent="0.3"/>
    <row r="8235" customFormat="1" ht="13.5" x14ac:dyDescent="0.3"/>
    <row r="8236" customFormat="1" ht="13.5" x14ac:dyDescent="0.3"/>
    <row r="8237" customFormat="1" ht="13.5" x14ac:dyDescent="0.3"/>
    <row r="8238" customFormat="1" ht="13.5" x14ac:dyDescent="0.3"/>
    <row r="8239" customFormat="1" ht="13.5" x14ac:dyDescent="0.3"/>
    <row r="8240" customFormat="1" ht="13.5" x14ac:dyDescent="0.3"/>
    <row r="8241" customFormat="1" ht="13.5" x14ac:dyDescent="0.3"/>
    <row r="8242" customFormat="1" ht="13.5" x14ac:dyDescent="0.3"/>
    <row r="8243" customFormat="1" ht="13.5" x14ac:dyDescent="0.3"/>
    <row r="8244" customFormat="1" ht="13.5" x14ac:dyDescent="0.3"/>
    <row r="8245" customFormat="1" ht="13.5" x14ac:dyDescent="0.3"/>
    <row r="8246" customFormat="1" ht="13.5" x14ac:dyDescent="0.3"/>
    <row r="8247" customFormat="1" ht="13.5" x14ac:dyDescent="0.3"/>
    <row r="8248" customFormat="1" ht="13.5" x14ac:dyDescent="0.3"/>
    <row r="8249" customFormat="1" ht="13.5" x14ac:dyDescent="0.3"/>
    <row r="8250" customFormat="1" ht="13.5" x14ac:dyDescent="0.3"/>
    <row r="8251" customFormat="1" ht="13.5" x14ac:dyDescent="0.3"/>
    <row r="8252" customFormat="1" ht="13.5" x14ac:dyDescent="0.3"/>
    <row r="8253" customFormat="1" ht="13.5" x14ac:dyDescent="0.3"/>
    <row r="8254" customFormat="1" ht="13.5" x14ac:dyDescent="0.3"/>
    <row r="8255" customFormat="1" ht="13.5" x14ac:dyDescent="0.3"/>
    <row r="8256" customFormat="1" ht="13.5" x14ac:dyDescent="0.3"/>
    <row r="8257" customFormat="1" ht="13.5" x14ac:dyDescent="0.3"/>
    <row r="8258" customFormat="1" ht="13.5" x14ac:dyDescent="0.3"/>
    <row r="8259" customFormat="1" ht="13.5" x14ac:dyDescent="0.3"/>
    <row r="8260" customFormat="1" ht="13.5" x14ac:dyDescent="0.3"/>
    <row r="8261" customFormat="1" ht="13.5" x14ac:dyDescent="0.3"/>
    <row r="8262" customFormat="1" ht="13.5" x14ac:dyDescent="0.3"/>
    <row r="8263" customFormat="1" ht="13.5" x14ac:dyDescent="0.3"/>
    <row r="8264" customFormat="1" ht="13.5" x14ac:dyDescent="0.3"/>
    <row r="8265" customFormat="1" ht="13.5" x14ac:dyDescent="0.3"/>
    <row r="8266" customFormat="1" ht="13.5" x14ac:dyDescent="0.3"/>
    <row r="8267" customFormat="1" ht="13.5" x14ac:dyDescent="0.3"/>
    <row r="8268" customFormat="1" ht="13.5" x14ac:dyDescent="0.3"/>
    <row r="8269" customFormat="1" ht="13.5" x14ac:dyDescent="0.3"/>
    <row r="8270" customFormat="1" ht="13.5" x14ac:dyDescent="0.3"/>
    <row r="8271" customFormat="1" ht="13.5" x14ac:dyDescent="0.3"/>
    <row r="8272" customFormat="1" ht="13.5" x14ac:dyDescent="0.3"/>
    <row r="8273" customFormat="1" ht="13.5" x14ac:dyDescent="0.3"/>
    <row r="8274" customFormat="1" ht="13.5" x14ac:dyDescent="0.3"/>
    <row r="8275" customFormat="1" ht="13.5" x14ac:dyDescent="0.3"/>
    <row r="8276" customFormat="1" ht="13.5" x14ac:dyDescent="0.3"/>
    <row r="8277" customFormat="1" ht="13.5" x14ac:dyDescent="0.3"/>
    <row r="8278" customFormat="1" ht="13.5" x14ac:dyDescent="0.3"/>
    <row r="8279" customFormat="1" ht="13.5" x14ac:dyDescent="0.3"/>
    <row r="8280" customFormat="1" ht="13.5" x14ac:dyDescent="0.3"/>
    <row r="8281" customFormat="1" ht="13.5" x14ac:dyDescent="0.3"/>
    <row r="8282" customFormat="1" ht="13.5" x14ac:dyDescent="0.3"/>
    <row r="8283" customFormat="1" ht="13.5" x14ac:dyDescent="0.3"/>
    <row r="8284" customFormat="1" ht="13.5" x14ac:dyDescent="0.3"/>
    <row r="8285" customFormat="1" ht="13.5" x14ac:dyDescent="0.3"/>
    <row r="8286" customFormat="1" ht="13.5" x14ac:dyDescent="0.3"/>
    <row r="8287" customFormat="1" ht="13.5" x14ac:dyDescent="0.3"/>
    <row r="8288" customFormat="1" ht="13.5" x14ac:dyDescent="0.3"/>
    <row r="8289" customFormat="1" ht="13.5" x14ac:dyDescent="0.3"/>
    <row r="8290" customFormat="1" ht="13.5" x14ac:dyDescent="0.3"/>
    <row r="8291" customFormat="1" ht="13.5" x14ac:dyDescent="0.3"/>
    <row r="8292" customFormat="1" ht="13.5" x14ac:dyDescent="0.3"/>
    <row r="8293" customFormat="1" ht="13.5" x14ac:dyDescent="0.3"/>
    <row r="8294" customFormat="1" ht="13.5" x14ac:dyDescent="0.3"/>
    <row r="8295" customFormat="1" ht="13.5" x14ac:dyDescent="0.3"/>
    <row r="8296" customFormat="1" ht="13.5" x14ac:dyDescent="0.3"/>
    <row r="8297" customFormat="1" ht="13.5" x14ac:dyDescent="0.3"/>
    <row r="8298" customFormat="1" ht="13.5" x14ac:dyDescent="0.3"/>
    <row r="8299" customFormat="1" ht="13.5" x14ac:dyDescent="0.3"/>
    <row r="8300" customFormat="1" ht="13.5" x14ac:dyDescent="0.3"/>
    <row r="8301" customFormat="1" ht="13.5" x14ac:dyDescent="0.3"/>
    <row r="8302" customFormat="1" ht="13.5" x14ac:dyDescent="0.3"/>
    <row r="8303" customFormat="1" ht="13.5" x14ac:dyDescent="0.3"/>
    <row r="8304" customFormat="1" ht="13.5" x14ac:dyDescent="0.3"/>
    <row r="8305" customFormat="1" ht="13.5" x14ac:dyDescent="0.3"/>
    <row r="8306" customFormat="1" ht="13.5" x14ac:dyDescent="0.3"/>
    <row r="8307" customFormat="1" ht="13.5" x14ac:dyDescent="0.3"/>
    <row r="8308" customFormat="1" ht="13.5" x14ac:dyDescent="0.3"/>
    <row r="8309" customFormat="1" ht="13.5" x14ac:dyDescent="0.3"/>
    <row r="8310" customFormat="1" ht="13.5" x14ac:dyDescent="0.3"/>
    <row r="8311" customFormat="1" ht="13.5" x14ac:dyDescent="0.3"/>
    <row r="8312" customFormat="1" ht="13.5" x14ac:dyDescent="0.3"/>
    <row r="8313" customFormat="1" ht="13.5" x14ac:dyDescent="0.3"/>
    <row r="8314" customFormat="1" ht="13.5" x14ac:dyDescent="0.3"/>
    <row r="8315" customFormat="1" ht="13.5" x14ac:dyDescent="0.3"/>
    <row r="8316" customFormat="1" ht="13.5" x14ac:dyDescent="0.3"/>
    <row r="8317" customFormat="1" ht="13.5" x14ac:dyDescent="0.3"/>
    <row r="8318" customFormat="1" ht="13.5" x14ac:dyDescent="0.3"/>
    <row r="8319" customFormat="1" ht="13.5" x14ac:dyDescent="0.3"/>
    <row r="8320" customFormat="1" ht="13.5" x14ac:dyDescent="0.3"/>
    <row r="8321" customFormat="1" ht="13.5" x14ac:dyDescent="0.3"/>
    <row r="8322" customFormat="1" ht="13.5" x14ac:dyDescent="0.3"/>
    <row r="8323" customFormat="1" ht="13.5" x14ac:dyDescent="0.3"/>
    <row r="8324" customFormat="1" ht="13.5" x14ac:dyDescent="0.3"/>
    <row r="8325" customFormat="1" ht="13.5" x14ac:dyDescent="0.3"/>
    <row r="8326" customFormat="1" ht="13.5" x14ac:dyDescent="0.3"/>
    <row r="8327" customFormat="1" ht="13.5" x14ac:dyDescent="0.3"/>
    <row r="8328" customFormat="1" ht="13.5" x14ac:dyDescent="0.3"/>
    <row r="8329" customFormat="1" ht="13.5" x14ac:dyDescent="0.3"/>
    <row r="8330" customFormat="1" ht="13.5" x14ac:dyDescent="0.3"/>
    <row r="8331" customFormat="1" ht="13.5" x14ac:dyDescent="0.3"/>
    <row r="8332" customFormat="1" ht="13.5" x14ac:dyDescent="0.3"/>
    <row r="8333" customFormat="1" ht="13.5" x14ac:dyDescent="0.3"/>
    <row r="8334" customFormat="1" ht="13.5" x14ac:dyDescent="0.3"/>
    <row r="8335" customFormat="1" ht="13.5" x14ac:dyDescent="0.3"/>
    <row r="8336" customFormat="1" ht="13.5" x14ac:dyDescent="0.3"/>
    <row r="8337" customFormat="1" ht="13.5" x14ac:dyDescent="0.3"/>
    <row r="8338" customFormat="1" ht="13.5" x14ac:dyDescent="0.3"/>
    <row r="8339" customFormat="1" ht="13.5" x14ac:dyDescent="0.3"/>
    <row r="8340" customFormat="1" ht="13.5" x14ac:dyDescent="0.3"/>
    <row r="8341" customFormat="1" ht="13.5" x14ac:dyDescent="0.3"/>
    <row r="8342" customFormat="1" ht="13.5" x14ac:dyDescent="0.3"/>
    <row r="8343" customFormat="1" ht="13.5" x14ac:dyDescent="0.3"/>
    <row r="8344" customFormat="1" ht="13.5" x14ac:dyDescent="0.3"/>
    <row r="8345" customFormat="1" ht="13.5" x14ac:dyDescent="0.3"/>
    <row r="8346" customFormat="1" ht="13.5" x14ac:dyDescent="0.3"/>
    <row r="8347" customFormat="1" ht="13.5" x14ac:dyDescent="0.3"/>
    <row r="8348" customFormat="1" ht="13.5" x14ac:dyDescent="0.3"/>
    <row r="8349" customFormat="1" ht="13.5" x14ac:dyDescent="0.3"/>
    <row r="8350" customFormat="1" ht="13.5" x14ac:dyDescent="0.3"/>
    <row r="8351" customFormat="1" ht="13.5" x14ac:dyDescent="0.3"/>
    <row r="8352" customFormat="1" ht="13.5" x14ac:dyDescent="0.3"/>
    <row r="8353" customFormat="1" ht="13.5" x14ac:dyDescent="0.3"/>
    <row r="8354" customFormat="1" ht="13.5" x14ac:dyDescent="0.3"/>
    <row r="8355" customFormat="1" ht="13.5" x14ac:dyDescent="0.3"/>
    <row r="8356" customFormat="1" ht="13.5" x14ac:dyDescent="0.3"/>
    <row r="8357" customFormat="1" ht="13.5" x14ac:dyDescent="0.3"/>
    <row r="8358" customFormat="1" ht="13.5" x14ac:dyDescent="0.3"/>
    <row r="8359" customFormat="1" ht="13.5" x14ac:dyDescent="0.3"/>
    <row r="8360" customFormat="1" ht="13.5" x14ac:dyDescent="0.3"/>
    <row r="8361" customFormat="1" ht="13.5" x14ac:dyDescent="0.3"/>
    <row r="8362" customFormat="1" ht="13.5" x14ac:dyDescent="0.3"/>
    <row r="8363" customFormat="1" ht="13.5" x14ac:dyDescent="0.3"/>
    <row r="8364" customFormat="1" ht="13.5" x14ac:dyDescent="0.3"/>
    <row r="8365" customFormat="1" ht="13.5" x14ac:dyDescent="0.3"/>
    <row r="8366" customFormat="1" ht="13.5" x14ac:dyDescent="0.3"/>
    <row r="8367" customFormat="1" ht="13.5" x14ac:dyDescent="0.3"/>
    <row r="8368" customFormat="1" ht="13.5" x14ac:dyDescent="0.3"/>
    <row r="8369" customFormat="1" ht="13.5" x14ac:dyDescent="0.3"/>
    <row r="8370" customFormat="1" ht="13.5" x14ac:dyDescent="0.3"/>
    <row r="8371" customFormat="1" ht="13.5" x14ac:dyDescent="0.3"/>
    <row r="8372" customFormat="1" ht="13.5" x14ac:dyDescent="0.3"/>
    <row r="8373" customFormat="1" ht="13.5" x14ac:dyDescent="0.3"/>
    <row r="8374" customFormat="1" ht="13.5" x14ac:dyDescent="0.3"/>
    <row r="8375" customFormat="1" ht="13.5" x14ac:dyDescent="0.3"/>
    <row r="8376" customFormat="1" ht="13.5" x14ac:dyDescent="0.3"/>
    <row r="8377" customFormat="1" ht="13.5" x14ac:dyDescent="0.3"/>
    <row r="8378" customFormat="1" ht="13.5" x14ac:dyDescent="0.3"/>
    <row r="8379" customFormat="1" ht="13.5" x14ac:dyDescent="0.3"/>
    <row r="8380" customFormat="1" ht="13.5" x14ac:dyDescent="0.3"/>
    <row r="8381" customFormat="1" ht="13.5" x14ac:dyDescent="0.3"/>
    <row r="8382" customFormat="1" ht="13.5" x14ac:dyDescent="0.3"/>
    <row r="8383" customFormat="1" ht="13.5" x14ac:dyDescent="0.3"/>
    <row r="8384" customFormat="1" ht="13.5" x14ac:dyDescent="0.3"/>
    <row r="8385" customFormat="1" ht="13.5" x14ac:dyDescent="0.3"/>
    <row r="8386" customFormat="1" ht="13.5" x14ac:dyDescent="0.3"/>
    <row r="8387" customFormat="1" ht="13.5" x14ac:dyDescent="0.3"/>
    <row r="8388" customFormat="1" ht="13.5" x14ac:dyDescent="0.3"/>
    <row r="8389" customFormat="1" ht="13.5" x14ac:dyDescent="0.3"/>
    <row r="8390" customFormat="1" ht="13.5" x14ac:dyDescent="0.3"/>
    <row r="8391" customFormat="1" ht="13.5" x14ac:dyDescent="0.3"/>
    <row r="8392" customFormat="1" ht="13.5" x14ac:dyDescent="0.3"/>
    <row r="8393" customFormat="1" ht="13.5" x14ac:dyDescent="0.3"/>
    <row r="8394" customFormat="1" ht="13.5" x14ac:dyDescent="0.3"/>
    <row r="8395" customFormat="1" ht="13.5" x14ac:dyDescent="0.3"/>
    <row r="8396" customFormat="1" ht="13.5" x14ac:dyDescent="0.3"/>
    <row r="8397" customFormat="1" ht="13.5" x14ac:dyDescent="0.3"/>
    <row r="8398" customFormat="1" ht="13.5" x14ac:dyDescent="0.3"/>
    <row r="8399" customFormat="1" ht="13.5" x14ac:dyDescent="0.3"/>
    <row r="8400" customFormat="1" ht="13.5" x14ac:dyDescent="0.3"/>
    <row r="8401" customFormat="1" ht="13.5" x14ac:dyDescent="0.3"/>
    <row r="8402" customFormat="1" ht="13.5" x14ac:dyDescent="0.3"/>
    <row r="8403" customFormat="1" ht="13.5" x14ac:dyDescent="0.3"/>
    <row r="8404" customFormat="1" ht="13.5" x14ac:dyDescent="0.3"/>
    <row r="8405" customFormat="1" ht="13.5" x14ac:dyDescent="0.3"/>
    <row r="8406" customFormat="1" ht="13.5" x14ac:dyDescent="0.3"/>
    <row r="8407" customFormat="1" ht="13.5" x14ac:dyDescent="0.3"/>
    <row r="8408" customFormat="1" ht="13.5" x14ac:dyDescent="0.3"/>
    <row r="8409" customFormat="1" ht="13.5" x14ac:dyDescent="0.3"/>
    <row r="8410" customFormat="1" ht="13.5" x14ac:dyDescent="0.3"/>
    <row r="8411" customFormat="1" ht="13.5" x14ac:dyDescent="0.3"/>
    <row r="8412" customFormat="1" ht="13.5" x14ac:dyDescent="0.3"/>
    <row r="8413" customFormat="1" ht="13.5" x14ac:dyDescent="0.3"/>
    <row r="8414" customFormat="1" ht="13.5" x14ac:dyDescent="0.3"/>
    <row r="8415" customFormat="1" ht="13.5" x14ac:dyDescent="0.3"/>
    <row r="8416" customFormat="1" ht="13.5" x14ac:dyDescent="0.3"/>
    <row r="8417" customFormat="1" ht="13.5" x14ac:dyDescent="0.3"/>
    <row r="8418" customFormat="1" ht="13.5" x14ac:dyDescent="0.3"/>
    <row r="8419" customFormat="1" ht="13.5" x14ac:dyDescent="0.3"/>
    <row r="8420" customFormat="1" ht="13.5" x14ac:dyDescent="0.3"/>
    <row r="8421" customFormat="1" ht="13.5" x14ac:dyDescent="0.3"/>
    <row r="8422" customFormat="1" ht="13.5" x14ac:dyDescent="0.3"/>
    <row r="8423" customFormat="1" ht="13.5" x14ac:dyDescent="0.3"/>
    <row r="8424" customFormat="1" ht="13.5" x14ac:dyDescent="0.3"/>
    <row r="8425" customFormat="1" ht="13.5" x14ac:dyDescent="0.3"/>
    <row r="8426" customFormat="1" ht="13.5" x14ac:dyDescent="0.3"/>
    <row r="8427" customFormat="1" ht="13.5" x14ac:dyDescent="0.3"/>
    <row r="8428" customFormat="1" ht="13.5" x14ac:dyDescent="0.3"/>
    <row r="8429" customFormat="1" ht="13.5" x14ac:dyDescent="0.3"/>
    <row r="8430" customFormat="1" ht="13.5" x14ac:dyDescent="0.3"/>
    <row r="8431" customFormat="1" ht="13.5" x14ac:dyDescent="0.3"/>
    <row r="8432" customFormat="1" ht="13.5" x14ac:dyDescent="0.3"/>
    <row r="8433" customFormat="1" ht="13.5" x14ac:dyDescent="0.3"/>
    <row r="8434" customFormat="1" ht="13.5" x14ac:dyDescent="0.3"/>
    <row r="8435" customFormat="1" ht="13.5" x14ac:dyDescent="0.3"/>
    <row r="8436" customFormat="1" ht="13.5" x14ac:dyDescent="0.3"/>
    <row r="8437" customFormat="1" ht="13.5" x14ac:dyDescent="0.3"/>
    <row r="8438" customFormat="1" ht="13.5" x14ac:dyDescent="0.3"/>
    <row r="8439" customFormat="1" ht="13.5" x14ac:dyDescent="0.3"/>
    <row r="8440" customFormat="1" ht="13.5" x14ac:dyDescent="0.3"/>
    <row r="8441" customFormat="1" ht="13.5" x14ac:dyDescent="0.3"/>
    <row r="8442" customFormat="1" ht="13.5" x14ac:dyDescent="0.3"/>
    <row r="8443" customFormat="1" ht="13.5" x14ac:dyDescent="0.3"/>
    <row r="8444" customFormat="1" ht="13.5" x14ac:dyDescent="0.3"/>
    <row r="8445" customFormat="1" ht="13.5" x14ac:dyDescent="0.3"/>
    <row r="8446" customFormat="1" ht="13.5" x14ac:dyDescent="0.3"/>
    <row r="8447" customFormat="1" ht="13.5" x14ac:dyDescent="0.3"/>
    <row r="8448" customFormat="1" ht="13.5" x14ac:dyDescent="0.3"/>
    <row r="8449" customFormat="1" ht="13.5" x14ac:dyDescent="0.3"/>
    <row r="8450" customFormat="1" ht="13.5" x14ac:dyDescent="0.3"/>
    <row r="8451" customFormat="1" ht="13.5" x14ac:dyDescent="0.3"/>
    <row r="8452" customFormat="1" ht="13.5" x14ac:dyDescent="0.3"/>
    <row r="8453" customFormat="1" ht="13.5" x14ac:dyDescent="0.3"/>
    <row r="8454" customFormat="1" ht="13.5" x14ac:dyDescent="0.3"/>
    <row r="8455" customFormat="1" ht="13.5" x14ac:dyDescent="0.3"/>
    <row r="8456" customFormat="1" ht="13.5" x14ac:dyDescent="0.3"/>
    <row r="8457" customFormat="1" ht="13.5" x14ac:dyDescent="0.3"/>
    <row r="8458" customFormat="1" ht="13.5" x14ac:dyDescent="0.3"/>
    <row r="8459" customFormat="1" ht="13.5" x14ac:dyDescent="0.3"/>
    <row r="8460" customFormat="1" ht="13.5" x14ac:dyDescent="0.3"/>
    <row r="8461" customFormat="1" ht="13.5" x14ac:dyDescent="0.3"/>
    <row r="8462" customFormat="1" ht="13.5" x14ac:dyDescent="0.3"/>
    <row r="8463" customFormat="1" ht="13.5" x14ac:dyDescent="0.3"/>
    <row r="8464" customFormat="1" ht="13.5" x14ac:dyDescent="0.3"/>
    <row r="8465" customFormat="1" ht="13.5" x14ac:dyDescent="0.3"/>
    <row r="8466" customFormat="1" ht="13.5" x14ac:dyDescent="0.3"/>
    <row r="8467" customFormat="1" ht="13.5" x14ac:dyDescent="0.3"/>
    <row r="8468" customFormat="1" ht="13.5" x14ac:dyDescent="0.3"/>
    <row r="8469" customFormat="1" ht="13.5" x14ac:dyDescent="0.3"/>
    <row r="8470" customFormat="1" ht="13.5" x14ac:dyDescent="0.3"/>
    <row r="8471" customFormat="1" ht="13.5" x14ac:dyDescent="0.3"/>
    <row r="8472" customFormat="1" ht="13.5" x14ac:dyDescent="0.3"/>
    <row r="8473" customFormat="1" ht="13.5" x14ac:dyDescent="0.3"/>
    <row r="8474" customFormat="1" ht="13.5" x14ac:dyDescent="0.3"/>
    <row r="8475" customFormat="1" ht="13.5" x14ac:dyDescent="0.3"/>
    <row r="8476" customFormat="1" ht="13.5" x14ac:dyDescent="0.3"/>
    <row r="8477" customFormat="1" ht="13.5" x14ac:dyDescent="0.3"/>
    <row r="8478" customFormat="1" ht="13.5" x14ac:dyDescent="0.3"/>
    <row r="8479" customFormat="1" ht="13.5" x14ac:dyDescent="0.3"/>
    <row r="8480" customFormat="1" ht="13.5" x14ac:dyDescent="0.3"/>
    <row r="8481" customFormat="1" ht="13.5" x14ac:dyDescent="0.3"/>
    <row r="8482" customFormat="1" ht="13.5" x14ac:dyDescent="0.3"/>
    <row r="8483" customFormat="1" ht="13.5" x14ac:dyDescent="0.3"/>
    <row r="8484" customFormat="1" ht="13.5" x14ac:dyDescent="0.3"/>
    <row r="8485" customFormat="1" ht="13.5" x14ac:dyDescent="0.3"/>
    <row r="8486" customFormat="1" ht="13.5" x14ac:dyDescent="0.3"/>
    <row r="8487" customFormat="1" ht="13.5" x14ac:dyDescent="0.3"/>
    <row r="8488" customFormat="1" ht="13.5" x14ac:dyDescent="0.3"/>
    <row r="8489" customFormat="1" ht="13.5" x14ac:dyDescent="0.3"/>
    <row r="8490" customFormat="1" ht="13.5" x14ac:dyDescent="0.3"/>
    <row r="8491" customFormat="1" ht="13.5" x14ac:dyDescent="0.3"/>
    <row r="8492" customFormat="1" ht="13.5" x14ac:dyDescent="0.3"/>
    <row r="8493" customFormat="1" ht="13.5" x14ac:dyDescent="0.3"/>
    <row r="8494" customFormat="1" ht="13.5" x14ac:dyDescent="0.3"/>
    <row r="8495" customFormat="1" ht="13.5" x14ac:dyDescent="0.3"/>
    <row r="8496" customFormat="1" ht="13.5" x14ac:dyDescent="0.3"/>
    <row r="8497" customFormat="1" ht="13.5" x14ac:dyDescent="0.3"/>
    <row r="8498" customFormat="1" ht="13.5" x14ac:dyDescent="0.3"/>
    <row r="8499" customFormat="1" ht="13.5" x14ac:dyDescent="0.3"/>
    <row r="8500" customFormat="1" ht="13.5" x14ac:dyDescent="0.3"/>
    <row r="8501" customFormat="1" ht="13.5" x14ac:dyDescent="0.3"/>
    <row r="8502" customFormat="1" ht="13.5" x14ac:dyDescent="0.3"/>
    <row r="8503" customFormat="1" ht="13.5" x14ac:dyDescent="0.3"/>
    <row r="8504" customFormat="1" ht="13.5" x14ac:dyDescent="0.3"/>
    <row r="8505" customFormat="1" ht="13.5" x14ac:dyDescent="0.3"/>
    <row r="8506" customFormat="1" ht="13.5" x14ac:dyDescent="0.3"/>
    <row r="8507" customFormat="1" ht="13.5" x14ac:dyDescent="0.3"/>
    <row r="8508" customFormat="1" ht="13.5" x14ac:dyDescent="0.3"/>
    <row r="8509" customFormat="1" ht="13.5" x14ac:dyDescent="0.3"/>
    <row r="8510" customFormat="1" ht="13.5" x14ac:dyDescent="0.3"/>
    <row r="8511" customFormat="1" ht="13.5" x14ac:dyDescent="0.3"/>
    <row r="8512" customFormat="1" ht="13.5" x14ac:dyDescent="0.3"/>
    <row r="8513" customFormat="1" ht="13.5" x14ac:dyDescent="0.3"/>
    <row r="8514" customFormat="1" ht="13.5" x14ac:dyDescent="0.3"/>
    <row r="8515" customFormat="1" ht="13.5" x14ac:dyDescent="0.3"/>
    <row r="8516" customFormat="1" ht="13.5" x14ac:dyDescent="0.3"/>
    <row r="8517" customFormat="1" ht="13.5" x14ac:dyDescent="0.3"/>
    <row r="8518" customFormat="1" ht="13.5" x14ac:dyDescent="0.3"/>
    <row r="8519" customFormat="1" ht="13.5" x14ac:dyDescent="0.3"/>
    <row r="8520" customFormat="1" ht="13.5" x14ac:dyDescent="0.3"/>
    <row r="8521" customFormat="1" ht="13.5" x14ac:dyDescent="0.3"/>
    <row r="8522" customFormat="1" ht="13.5" x14ac:dyDescent="0.3"/>
    <row r="8523" customFormat="1" ht="13.5" x14ac:dyDescent="0.3"/>
    <row r="8524" customFormat="1" ht="13.5" x14ac:dyDescent="0.3"/>
    <row r="8525" customFormat="1" ht="13.5" x14ac:dyDescent="0.3"/>
    <row r="8526" customFormat="1" ht="13.5" x14ac:dyDescent="0.3"/>
    <row r="8527" customFormat="1" ht="13.5" x14ac:dyDescent="0.3"/>
    <row r="8528" customFormat="1" ht="13.5" x14ac:dyDescent="0.3"/>
    <row r="8529" customFormat="1" ht="13.5" x14ac:dyDescent="0.3"/>
    <row r="8530" customFormat="1" ht="13.5" x14ac:dyDescent="0.3"/>
    <row r="8531" customFormat="1" ht="13.5" x14ac:dyDescent="0.3"/>
    <row r="8532" customFormat="1" ht="13.5" x14ac:dyDescent="0.3"/>
    <row r="8533" customFormat="1" ht="13.5" x14ac:dyDescent="0.3"/>
    <row r="8534" customFormat="1" ht="13.5" x14ac:dyDescent="0.3"/>
    <row r="8535" customFormat="1" ht="13.5" x14ac:dyDescent="0.3"/>
    <row r="8536" customFormat="1" ht="13.5" x14ac:dyDescent="0.3"/>
    <row r="8537" customFormat="1" ht="13.5" x14ac:dyDescent="0.3"/>
    <row r="8538" customFormat="1" ht="13.5" x14ac:dyDescent="0.3"/>
    <row r="8539" customFormat="1" ht="13.5" x14ac:dyDescent="0.3"/>
    <row r="8540" customFormat="1" ht="13.5" x14ac:dyDescent="0.3"/>
    <row r="8541" customFormat="1" ht="13.5" x14ac:dyDescent="0.3"/>
    <row r="8542" customFormat="1" ht="13.5" x14ac:dyDescent="0.3"/>
    <row r="8543" customFormat="1" ht="13.5" x14ac:dyDescent="0.3"/>
    <row r="8544" customFormat="1" ht="13.5" x14ac:dyDescent="0.3"/>
    <row r="8545" customFormat="1" ht="13.5" x14ac:dyDescent="0.3"/>
    <row r="8546" customFormat="1" ht="13.5" x14ac:dyDescent="0.3"/>
    <row r="8547" customFormat="1" ht="13.5" x14ac:dyDescent="0.3"/>
    <row r="8548" customFormat="1" ht="13.5" x14ac:dyDescent="0.3"/>
    <row r="8549" customFormat="1" ht="13.5" x14ac:dyDescent="0.3"/>
    <row r="8550" customFormat="1" ht="13.5" x14ac:dyDescent="0.3"/>
    <row r="8551" customFormat="1" ht="13.5" x14ac:dyDescent="0.3"/>
    <row r="8552" customFormat="1" ht="13.5" x14ac:dyDescent="0.3"/>
    <row r="8553" customFormat="1" ht="13.5" x14ac:dyDescent="0.3"/>
    <row r="8554" customFormat="1" ht="13.5" x14ac:dyDescent="0.3"/>
    <row r="8555" customFormat="1" ht="13.5" x14ac:dyDescent="0.3"/>
    <row r="8556" customFormat="1" ht="13.5" x14ac:dyDescent="0.3"/>
    <row r="8557" customFormat="1" ht="13.5" x14ac:dyDescent="0.3"/>
    <row r="8558" customFormat="1" ht="13.5" x14ac:dyDescent="0.3"/>
    <row r="8559" customFormat="1" ht="13.5" x14ac:dyDescent="0.3"/>
    <row r="8560" customFormat="1" ht="13.5" x14ac:dyDescent="0.3"/>
    <row r="8561" customFormat="1" ht="13.5" x14ac:dyDescent="0.3"/>
    <row r="8562" customFormat="1" ht="13.5" x14ac:dyDescent="0.3"/>
    <row r="8563" customFormat="1" ht="13.5" x14ac:dyDescent="0.3"/>
    <row r="8564" customFormat="1" ht="13.5" x14ac:dyDescent="0.3"/>
    <row r="8565" customFormat="1" ht="13.5" x14ac:dyDescent="0.3"/>
    <row r="8566" customFormat="1" ht="13.5" x14ac:dyDescent="0.3"/>
    <row r="8567" customFormat="1" ht="13.5" x14ac:dyDescent="0.3"/>
    <row r="8568" customFormat="1" ht="13.5" x14ac:dyDescent="0.3"/>
    <row r="8569" customFormat="1" ht="13.5" x14ac:dyDescent="0.3"/>
    <row r="8570" customFormat="1" ht="13.5" x14ac:dyDescent="0.3"/>
    <row r="8571" customFormat="1" ht="13.5" x14ac:dyDescent="0.3"/>
    <row r="8572" customFormat="1" ht="13.5" x14ac:dyDescent="0.3"/>
    <row r="8573" customFormat="1" ht="13.5" x14ac:dyDescent="0.3"/>
    <row r="8574" customFormat="1" ht="13.5" x14ac:dyDescent="0.3"/>
    <row r="8575" customFormat="1" ht="13.5" x14ac:dyDescent="0.3"/>
    <row r="8576" customFormat="1" ht="13.5" x14ac:dyDescent="0.3"/>
    <row r="8577" customFormat="1" ht="13.5" x14ac:dyDescent="0.3"/>
    <row r="8578" customFormat="1" ht="13.5" x14ac:dyDescent="0.3"/>
    <row r="8579" customFormat="1" ht="13.5" x14ac:dyDescent="0.3"/>
    <row r="8580" customFormat="1" ht="13.5" x14ac:dyDescent="0.3"/>
    <row r="8581" customFormat="1" ht="13.5" x14ac:dyDescent="0.3"/>
    <row r="8582" customFormat="1" ht="13.5" x14ac:dyDescent="0.3"/>
    <row r="8583" customFormat="1" ht="13.5" x14ac:dyDescent="0.3"/>
    <row r="8584" customFormat="1" ht="13.5" x14ac:dyDescent="0.3"/>
    <row r="8585" customFormat="1" ht="13.5" x14ac:dyDescent="0.3"/>
    <row r="8586" customFormat="1" ht="13.5" x14ac:dyDescent="0.3"/>
    <row r="8587" customFormat="1" ht="13.5" x14ac:dyDescent="0.3"/>
    <row r="8588" customFormat="1" ht="13.5" x14ac:dyDescent="0.3"/>
    <row r="8589" customFormat="1" ht="13.5" x14ac:dyDescent="0.3"/>
    <row r="8590" customFormat="1" ht="13.5" x14ac:dyDescent="0.3"/>
    <row r="8591" customFormat="1" ht="13.5" x14ac:dyDescent="0.3"/>
    <row r="8592" customFormat="1" ht="13.5" x14ac:dyDescent="0.3"/>
    <row r="8593" customFormat="1" ht="13.5" x14ac:dyDescent="0.3"/>
    <row r="8594" customFormat="1" ht="13.5" x14ac:dyDescent="0.3"/>
    <row r="8595" customFormat="1" ht="13.5" x14ac:dyDescent="0.3"/>
    <row r="8596" customFormat="1" ht="13.5" x14ac:dyDescent="0.3"/>
    <row r="8597" customFormat="1" ht="13.5" x14ac:dyDescent="0.3"/>
    <row r="8598" customFormat="1" ht="13.5" x14ac:dyDescent="0.3"/>
    <row r="8599" customFormat="1" ht="13.5" x14ac:dyDescent="0.3"/>
    <row r="8600" customFormat="1" ht="13.5" x14ac:dyDescent="0.3"/>
    <row r="8601" customFormat="1" ht="13.5" x14ac:dyDescent="0.3"/>
    <row r="8602" customFormat="1" ht="13.5" x14ac:dyDescent="0.3"/>
    <row r="8603" customFormat="1" ht="13.5" x14ac:dyDescent="0.3"/>
    <row r="8604" customFormat="1" ht="13.5" x14ac:dyDescent="0.3"/>
    <row r="8605" customFormat="1" ht="13.5" x14ac:dyDescent="0.3"/>
    <row r="8606" customFormat="1" ht="13.5" x14ac:dyDescent="0.3"/>
    <row r="8607" customFormat="1" ht="13.5" x14ac:dyDescent="0.3"/>
    <row r="8608" customFormat="1" ht="13.5" x14ac:dyDescent="0.3"/>
    <row r="8609" customFormat="1" ht="13.5" x14ac:dyDescent="0.3"/>
    <row r="8610" customFormat="1" ht="13.5" x14ac:dyDescent="0.3"/>
    <row r="8611" customFormat="1" ht="13.5" x14ac:dyDescent="0.3"/>
    <row r="8612" customFormat="1" ht="13.5" x14ac:dyDescent="0.3"/>
    <row r="8613" customFormat="1" ht="13.5" x14ac:dyDescent="0.3"/>
    <row r="8614" customFormat="1" ht="13.5" x14ac:dyDescent="0.3"/>
    <row r="8615" customFormat="1" ht="13.5" x14ac:dyDescent="0.3"/>
    <row r="8616" customFormat="1" ht="13.5" x14ac:dyDescent="0.3"/>
    <row r="8617" customFormat="1" ht="13.5" x14ac:dyDescent="0.3"/>
    <row r="8618" customFormat="1" ht="13.5" x14ac:dyDescent="0.3"/>
    <row r="8619" customFormat="1" ht="13.5" x14ac:dyDescent="0.3"/>
    <row r="8620" customFormat="1" ht="13.5" x14ac:dyDescent="0.3"/>
    <row r="8621" customFormat="1" ht="13.5" x14ac:dyDescent="0.3"/>
    <row r="8622" customFormat="1" ht="13.5" x14ac:dyDescent="0.3"/>
    <row r="8623" customFormat="1" ht="13.5" x14ac:dyDescent="0.3"/>
    <row r="8624" customFormat="1" ht="13.5" x14ac:dyDescent="0.3"/>
    <row r="8625" customFormat="1" ht="13.5" x14ac:dyDescent="0.3"/>
    <row r="8626" customFormat="1" ht="13.5" x14ac:dyDescent="0.3"/>
    <row r="8627" customFormat="1" ht="13.5" x14ac:dyDescent="0.3"/>
    <row r="8628" customFormat="1" ht="13.5" x14ac:dyDescent="0.3"/>
    <row r="8629" customFormat="1" ht="13.5" x14ac:dyDescent="0.3"/>
    <row r="8630" customFormat="1" ht="13.5" x14ac:dyDescent="0.3"/>
    <row r="8631" customFormat="1" ht="13.5" x14ac:dyDescent="0.3"/>
    <row r="8632" customFormat="1" ht="13.5" x14ac:dyDescent="0.3"/>
    <row r="8633" customFormat="1" ht="13.5" x14ac:dyDescent="0.3"/>
    <row r="8634" customFormat="1" ht="13.5" x14ac:dyDescent="0.3"/>
    <row r="8635" customFormat="1" ht="13.5" x14ac:dyDescent="0.3"/>
    <row r="8636" customFormat="1" ht="13.5" x14ac:dyDescent="0.3"/>
    <row r="8637" customFormat="1" ht="13.5" x14ac:dyDescent="0.3"/>
    <row r="8638" customFormat="1" ht="13.5" x14ac:dyDescent="0.3"/>
    <row r="8639" customFormat="1" ht="13.5" x14ac:dyDescent="0.3"/>
    <row r="8640" customFormat="1" ht="13.5" x14ac:dyDescent="0.3"/>
    <row r="8641" customFormat="1" ht="13.5" x14ac:dyDescent="0.3"/>
    <row r="8642" customFormat="1" ht="13.5" x14ac:dyDescent="0.3"/>
    <row r="8643" customFormat="1" ht="13.5" x14ac:dyDescent="0.3"/>
    <row r="8644" customFormat="1" ht="13.5" x14ac:dyDescent="0.3"/>
    <row r="8645" customFormat="1" ht="13.5" x14ac:dyDescent="0.3"/>
    <row r="8646" customFormat="1" ht="13.5" x14ac:dyDescent="0.3"/>
    <row r="8647" customFormat="1" ht="13.5" x14ac:dyDescent="0.3"/>
    <row r="8648" customFormat="1" ht="13.5" x14ac:dyDescent="0.3"/>
    <row r="8649" customFormat="1" ht="13.5" x14ac:dyDescent="0.3"/>
    <row r="8650" customFormat="1" ht="13.5" x14ac:dyDescent="0.3"/>
    <row r="8651" customFormat="1" ht="13.5" x14ac:dyDescent="0.3"/>
    <row r="8652" customFormat="1" ht="13.5" x14ac:dyDescent="0.3"/>
    <row r="8653" customFormat="1" ht="13.5" x14ac:dyDescent="0.3"/>
    <row r="8654" customFormat="1" ht="13.5" x14ac:dyDescent="0.3"/>
    <row r="8655" customFormat="1" ht="13.5" x14ac:dyDescent="0.3"/>
    <row r="8656" customFormat="1" ht="13.5" x14ac:dyDescent="0.3"/>
    <row r="8657" customFormat="1" ht="13.5" x14ac:dyDescent="0.3"/>
    <row r="8658" customFormat="1" ht="13.5" x14ac:dyDescent="0.3"/>
    <row r="8659" customFormat="1" ht="13.5" x14ac:dyDescent="0.3"/>
    <row r="8660" customFormat="1" ht="13.5" x14ac:dyDescent="0.3"/>
    <row r="8661" customFormat="1" ht="13.5" x14ac:dyDescent="0.3"/>
    <row r="8662" customFormat="1" ht="13.5" x14ac:dyDescent="0.3"/>
    <row r="8663" customFormat="1" ht="13.5" x14ac:dyDescent="0.3"/>
    <row r="8664" customFormat="1" ht="13.5" x14ac:dyDescent="0.3"/>
    <row r="8665" customFormat="1" ht="13.5" x14ac:dyDescent="0.3"/>
    <row r="8666" customFormat="1" ht="13.5" x14ac:dyDescent="0.3"/>
    <row r="8667" customFormat="1" ht="13.5" x14ac:dyDescent="0.3"/>
    <row r="8668" customFormat="1" ht="13.5" x14ac:dyDescent="0.3"/>
    <row r="8669" customFormat="1" ht="13.5" x14ac:dyDescent="0.3"/>
    <row r="8670" customFormat="1" ht="13.5" x14ac:dyDescent="0.3"/>
    <row r="8671" customFormat="1" ht="13.5" x14ac:dyDescent="0.3"/>
    <row r="8672" customFormat="1" ht="13.5" x14ac:dyDescent="0.3"/>
    <row r="8673" customFormat="1" ht="13.5" x14ac:dyDescent="0.3"/>
    <row r="8674" customFormat="1" ht="13.5" x14ac:dyDescent="0.3"/>
    <row r="8675" customFormat="1" ht="13.5" x14ac:dyDescent="0.3"/>
    <row r="8676" customFormat="1" ht="13.5" x14ac:dyDescent="0.3"/>
    <row r="8677" customFormat="1" ht="13.5" x14ac:dyDescent="0.3"/>
    <row r="8678" customFormat="1" ht="13.5" x14ac:dyDescent="0.3"/>
    <row r="8679" customFormat="1" ht="13.5" x14ac:dyDescent="0.3"/>
    <row r="8680" customFormat="1" ht="13.5" x14ac:dyDescent="0.3"/>
    <row r="8681" customFormat="1" ht="13.5" x14ac:dyDescent="0.3"/>
    <row r="8682" customFormat="1" ht="13.5" x14ac:dyDescent="0.3"/>
    <row r="8683" customFormat="1" ht="13.5" x14ac:dyDescent="0.3"/>
    <row r="8684" customFormat="1" ht="13.5" x14ac:dyDescent="0.3"/>
    <row r="8685" customFormat="1" ht="13.5" x14ac:dyDescent="0.3"/>
    <row r="8686" customFormat="1" ht="13.5" x14ac:dyDescent="0.3"/>
    <row r="8687" customFormat="1" ht="13.5" x14ac:dyDescent="0.3"/>
    <row r="8688" customFormat="1" ht="13.5" x14ac:dyDescent="0.3"/>
    <row r="8689" customFormat="1" ht="13.5" x14ac:dyDescent="0.3"/>
    <row r="8690" customFormat="1" ht="13.5" x14ac:dyDescent="0.3"/>
    <row r="8691" customFormat="1" ht="13.5" x14ac:dyDescent="0.3"/>
    <row r="8692" customFormat="1" ht="13.5" x14ac:dyDescent="0.3"/>
    <row r="8693" customFormat="1" ht="13.5" x14ac:dyDescent="0.3"/>
    <row r="8694" customFormat="1" ht="13.5" x14ac:dyDescent="0.3"/>
    <row r="8695" customFormat="1" ht="13.5" x14ac:dyDescent="0.3"/>
    <row r="8696" customFormat="1" ht="13.5" x14ac:dyDescent="0.3"/>
    <row r="8697" customFormat="1" ht="13.5" x14ac:dyDescent="0.3"/>
    <row r="8698" customFormat="1" ht="13.5" x14ac:dyDescent="0.3"/>
    <row r="8699" customFormat="1" ht="13.5" x14ac:dyDescent="0.3"/>
    <row r="8700" customFormat="1" ht="13.5" x14ac:dyDescent="0.3"/>
    <row r="8701" customFormat="1" ht="13.5" x14ac:dyDescent="0.3"/>
    <row r="8702" customFormat="1" ht="13.5" x14ac:dyDescent="0.3"/>
    <row r="8703" customFormat="1" ht="13.5" x14ac:dyDescent="0.3"/>
    <row r="8704" customFormat="1" ht="13.5" x14ac:dyDescent="0.3"/>
    <row r="8705" customFormat="1" ht="13.5" x14ac:dyDescent="0.3"/>
    <row r="8706" customFormat="1" ht="13.5" x14ac:dyDescent="0.3"/>
    <row r="8707" customFormat="1" ht="13.5" x14ac:dyDescent="0.3"/>
    <row r="8708" customFormat="1" ht="13.5" x14ac:dyDescent="0.3"/>
    <row r="8709" customFormat="1" ht="13.5" x14ac:dyDescent="0.3"/>
    <row r="8710" customFormat="1" ht="13.5" x14ac:dyDescent="0.3"/>
    <row r="8711" customFormat="1" ht="13.5" x14ac:dyDescent="0.3"/>
    <row r="8712" customFormat="1" ht="13.5" x14ac:dyDescent="0.3"/>
    <row r="8713" customFormat="1" ht="13.5" x14ac:dyDescent="0.3"/>
    <row r="8714" customFormat="1" ht="13.5" x14ac:dyDescent="0.3"/>
    <row r="8715" customFormat="1" ht="13.5" x14ac:dyDescent="0.3"/>
    <row r="8716" customFormat="1" ht="13.5" x14ac:dyDescent="0.3"/>
    <row r="8717" customFormat="1" ht="13.5" x14ac:dyDescent="0.3"/>
    <row r="8718" customFormat="1" ht="13.5" x14ac:dyDescent="0.3"/>
    <row r="8719" customFormat="1" ht="13.5" x14ac:dyDescent="0.3"/>
    <row r="8720" customFormat="1" ht="13.5" x14ac:dyDescent="0.3"/>
    <row r="8721" customFormat="1" ht="13.5" x14ac:dyDescent="0.3"/>
    <row r="8722" customFormat="1" ht="13.5" x14ac:dyDescent="0.3"/>
    <row r="8723" customFormat="1" ht="13.5" x14ac:dyDescent="0.3"/>
    <row r="8724" customFormat="1" ht="13.5" x14ac:dyDescent="0.3"/>
    <row r="8725" customFormat="1" ht="13.5" x14ac:dyDescent="0.3"/>
    <row r="8726" customFormat="1" ht="13.5" x14ac:dyDescent="0.3"/>
    <row r="8727" customFormat="1" ht="13.5" x14ac:dyDescent="0.3"/>
    <row r="8728" customFormat="1" ht="13.5" x14ac:dyDescent="0.3"/>
    <row r="8729" customFormat="1" ht="13.5" x14ac:dyDescent="0.3"/>
    <row r="8730" customFormat="1" ht="13.5" x14ac:dyDescent="0.3"/>
    <row r="8731" customFormat="1" ht="13.5" x14ac:dyDescent="0.3"/>
    <row r="8732" customFormat="1" ht="13.5" x14ac:dyDescent="0.3"/>
    <row r="8733" customFormat="1" ht="13.5" x14ac:dyDescent="0.3"/>
    <row r="8734" customFormat="1" ht="13.5" x14ac:dyDescent="0.3"/>
    <row r="8735" customFormat="1" ht="13.5" x14ac:dyDescent="0.3"/>
    <row r="8736" customFormat="1" ht="13.5" x14ac:dyDescent="0.3"/>
    <row r="8737" customFormat="1" ht="13.5" x14ac:dyDescent="0.3"/>
    <row r="8738" customFormat="1" ht="13.5" x14ac:dyDescent="0.3"/>
    <row r="8739" customFormat="1" ht="13.5" x14ac:dyDescent="0.3"/>
    <row r="8740" customFormat="1" ht="13.5" x14ac:dyDescent="0.3"/>
    <row r="8741" customFormat="1" ht="13.5" x14ac:dyDescent="0.3"/>
    <row r="8742" customFormat="1" ht="13.5" x14ac:dyDescent="0.3"/>
    <row r="8743" customFormat="1" ht="13.5" x14ac:dyDescent="0.3"/>
    <row r="8744" customFormat="1" ht="13.5" x14ac:dyDescent="0.3"/>
    <row r="8745" customFormat="1" ht="13.5" x14ac:dyDescent="0.3"/>
    <row r="8746" customFormat="1" ht="13.5" x14ac:dyDescent="0.3"/>
    <row r="8747" customFormat="1" ht="13.5" x14ac:dyDescent="0.3"/>
    <row r="8748" customFormat="1" ht="13.5" x14ac:dyDescent="0.3"/>
    <row r="8749" customFormat="1" ht="13.5" x14ac:dyDescent="0.3"/>
    <row r="8750" customFormat="1" ht="13.5" x14ac:dyDescent="0.3"/>
    <row r="8751" customFormat="1" ht="13.5" x14ac:dyDescent="0.3"/>
    <row r="8752" customFormat="1" ht="13.5" x14ac:dyDescent="0.3"/>
    <row r="8753" customFormat="1" ht="13.5" x14ac:dyDescent="0.3"/>
    <row r="8754" customFormat="1" ht="13.5" x14ac:dyDescent="0.3"/>
    <row r="8755" customFormat="1" ht="13.5" x14ac:dyDescent="0.3"/>
    <row r="8756" customFormat="1" ht="13.5" x14ac:dyDescent="0.3"/>
    <row r="8757" customFormat="1" ht="13.5" x14ac:dyDescent="0.3"/>
    <row r="8758" customFormat="1" ht="13.5" x14ac:dyDescent="0.3"/>
    <row r="8759" customFormat="1" ht="13.5" x14ac:dyDescent="0.3"/>
    <row r="8760" customFormat="1" ht="13.5" x14ac:dyDescent="0.3"/>
    <row r="8761" customFormat="1" ht="13.5" x14ac:dyDescent="0.3"/>
    <row r="8762" customFormat="1" ht="13.5" x14ac:dyDescent="0.3"/>
    <row r="8763" customFormat="1" ht="13.5" x14ac:dyDescent="0.3"/>
    <row r="8764" customFormat="1" ht="13.5" x14ac:dyDescent="0.3"/>
    <row r="8765" customFormat="1" ht="13.5" x14ac:dyDescent="0.3"/>
    <row r="8766" customFormat="1" ht="13.5" x14ac:dyDescent="0.3"/>
    <row r="8767" customFormat="1" ht="13.5" x14ac:dyDescent="0.3"/>
    <row r="8768" customFormat="1" ht="13.5" x14ac:dyDescent="0.3"/>
    <row r="8769" customFormat="1" ht="13.5" x14ac:dyDescent="0.3"/>
    <row r="8770" customFormat="1" ht="13.5" x14ac:dyDescent="0.3"/>
    <row r="8771" customFormat="1" ht="13.5" x14ac:dyDescent="0.3"/>
    <row r="8772" customFormat="1" ht="13.5" x14ac:dyDescent="0.3"/>
    <row r="8773" customFormat="1" ht="13.5" x14ac:dyDescent="0.3"/>
    <row r="8774" customFormat="1" ht="13.5" x14ac:dyDescent="0.3"/>
    <row r="8775" customFormat="1" ht="13.5" x14ac:dyDescent="0.3"/>
    <row r="8776" customFormat="1" ht="13.5" x14ac:dyDescent="0.3"/>
    <row r="8777" customFormat="1" ht="13.5" x14ac:dyDescent="0.3"/>
    <row r="8778" customFormat="1" ht="13.5" x14ac:dyDescent="0.3"/>
    <row r="8779" customFormat="1" ht="13.5" x14ac:dyDescent="0.3"/>
    <row r="8780" customFormat="1" ht="13.5" x14ac:dyDescent="0.3"/>
    <row r="8781" customFormat="1" ht="13.5" x14ac:dyDescent="0.3"/>
    <row r="8782" customFormat="1" ht="13.5" x14ac:dyDescent="0.3"/>
    <row r="8783" customFormat="1" ht="13.5" x14ac:dyDescent="0.3"/>
    <row r="8784" customFormat="1" ht="13.5" x14ac:dyDescent="0.3"/>
    <row r="8785" customFormat="1" ht="13.5" x14ac:dyDescent="0.3"/>
    <row r="8786" customFormat="1" ht="13.5" x14ac:dyDescent="0.3"/>
    <row r="8787" customFormat="1" ht="13.5" x14ac:dyDescent="0.3"/>
    <row r="8788" customFormat="1" ht="13.5" x14ac:dyDescent="0.3"/>
    <row r="8789" customFormat="1" ht="13.5" x14ac:dyDescent="0.3"/>
    <row r="8790" customFormat="1" ht="13.5" x14ac:dyDescent="0.3"/>
    <row r="8791" customFormat="1" ht="13.5" x14ac:dyDescent="0.3"/>
    <row r="8792" customFormat="1" ht="13.5" x14ac:dyDescent="0.3"/>
    <row r="8793" customFormat="1" ht="13.5" x14ac:dyDescent="0.3"/>
    <row r="8794" customFormat="1" ht="13.5" x14ac:dyDescent="0.3"/>
    <row r="8795" customFormat="1" ht="13.5" x14ac:dyDescent="0.3"/>
    <row r="8796" customFormat="1" ht="13.5" x14ac:dyDescent="0.3"/>
    <row r="8797" customFormat="1" ht="13.5" x14ac:dyDescent="0.3"/>
    <row r="8798" customFormat="1" ht="13.5" x14ac:dyDescent="0.3"/>
    <row r="8799" customFormat="1" ht="13.5" x14ac:dyDescent="0.3"/>
    <row r="8800" customFormat="1" ht="13.5" x14ac:dyDescent="0.3"/>
    <row r="8801" customFormat="1" ht="13.5" x14ac:dyDescent="0.3"/>
    <row r="8802" customFormat="1" ht="13.5" x14ac:dyDescent="0.3"/>
    <row r="8803" customFormat="1" ht="13.5" x14ac:dyDescent="0.3"/>
    <row r="8804" customFormat="1" ht="13.5" x14ac:dyDescent="0.3"/>
    <row r="8805" customFormat="1" ht="13.5" x14ac:dyDescent="0.3"/>
    <row r="8806" customFormat="1" ht="13.5" x14ac:dyDescent="0.3"/>
    <row r="8807" customFormat="1" ht="13.5" x14ac:dyDescent="0.3"/>
    <row r="8808" customFormat="1" ht="13.5" x14ac:dyDescent="0.3"/>
    <row r="8809" customFormat="1" ht="13.5" x14ac:dyDescent="0.3"/>
    <row r="8810" customFormat="1" ht="13.5" x14ac:dyDescent="0.3"/>
    <row r="8811" customFormat="1" ht="13.5" x14ac:dyDescent="0.3"/>
    <row r="8812" customFormat="1" ht="13.5" x14ac:dyDescent="0.3"/>
    <row r="8813" customFormat="1" ht="13.5" x14ac:dyDescent="0.3"/>
    <row r="8814" customFormat="1" ht="13.5" x14ac:dyDescent="0.3"/>
    <row r="8815" customFormat="1" ht="13.5" x14ac:dyDescent="0.3"/>
    <row r="8816" customFormat="1" ht="13.5" x14ac:dyDescent="0.3"/>
    <row r="8817" customFormat="1" ht="13.5" x14ac:dyDescent="0.3"/>
    <row r="8818" customFormat="1" ht="13.5" x14ac:dyDescent="0.3"/>
    <row r="8819" customFormat="1" ht="13.5" x14ac:dyDescent="0.3"/>
    <row r="8820" customFormat="1" ht="13.5" x14ac:dyDescent="0.3"/>
    <row r="8821" customFormat="1" ht="13.5" x14ac:dyDescent="0.3"/>
    <row r="8822" customFormat="1" ht="13.5" x14ac:dyDescent="0.3"/>
    <row r="8823" customFormat="1" ht="13.5" x14ac:dyDescent="0.3"/>
    <row r="8824" customFormat="1" ht="13.5" x14ac:dyDescent="0.3"/>
    <row r="8825" customFormat="1" ht="13.5" x14ac:dyDescent="0.3"/>
    <row r="8826" customFormat="1" ht="13.5" x14ac:dyDescent="0.3"/>
    <row r="8827" customFormat="1" ht="13.5" x14ac:dyDescent="0.3"/>
    <row r="8828" customFormat="1" ht="13.5" x14ac:dyDescent="0.3"/>
    <row r="8829" customFormat="1" ht="13.5" x14ac:dyDescent="0.3"/>
    <row r="8830" customFormat="1" ht="13.5" x14ac:dyDescent="0.3"/>
    <row r="8831" customFormat="1" ht="13.5" x14ac:dyDescent="0.3"/>
    <row r="8832" customFormat="1" ht="13.5" x14ac:dyDescent="0.3"/>
    <row r="8833" customFormat="1" ht="13.5" x14ac:dyDescent="0.3"/>
    <row r="8834" customFormat="1" ht="13.5" x14ac:dyDescent="0.3"/>
    <row r="8835" customFormat="1" ht="13.5" x14ac:dyDescent="0.3"/>
    <row r="8836" customFormat="1" ht="13.5" x14ac:dyDescent="0.3"/>
    <row r="8837" customFormat="1" ht="13.5" x14ac:dyDescent="0.3"/>
    <row r="8838" customFormat="1" ht="13.5" x14ac:dyDescent="0.3"/>
    <row r="8839" customFormat="1" ht="13.5" x14ac:dyDescent="0.3"/>
    <row r="8840" customFormat="1" ht="13.5" x14ac:dyDescent="0.3"/>
    <row r="8841" customFormat="1" ht="13.5" x14ac:dyDescent="0.3"/>
    <row r="8842" customFormat="1" ht="13.5" x14ac:dyDescent="0.3"/>
    <row r="8843" customFormat="1" ht="13.5" x14ac:dyDescent="0.3"/>
    <row r="8844" customFormat="1" ht="13.5" x14ac:dyDescent="0.3"/>
    <row r="8845" customFormat="1" ht="13.5" x14ac:dyDescent="0.3"/>
    <row r="8846" customFormat="1" ht="13.5" x14ac:dyDescent="0.3"/>
    <row r="8847" customFormat="1" ht="13.5" x14ac:dyDescent="0.3"/>
    <row r="8848" customFormat="1" ht="13.5" x14ac:dyDescent="0.3"/>
    <row r="8849" customFormat="1" ht="13.5" x14ac:dyDescent="0.3"/>
    <row r="8850" customFormat="1" ht="13.5" x14ac:dyDescent="0.3"/>
    <row r="8851" customFormat="1" ht="13.5" x14ac:dyDescent="0.3"/>
    <row r="8852" customFormat="1" ht="13.5" x14ac:dyDescent="0.3"/>
    <row r="8853" customFormat="1" ht="13.5" x14ac:dyDescent="0.3"/>
    <row r="8854" customFormat="1" ht="13.5" x14ac:dyDescent="0.3"/>
    <row r="8855" customFormat="1" ht="13.5" x14ac:dyDescent="0.3"/>
    <row r="8856" customFormat="1" ht="13.5" x14ac:dyDescent="0.3"/>
    <row r="8857" customFormat="1" ht="13.5" x14ac:dyDescent="0.3"/>
    <row r="8858" customFormat="1" ht="13.5" x14ac:dyDescent="0.3"/>
    <row r="8859" customFormat="1" ht="13.5" x14ac:dyDescent="0.3"/>
    <row r="8860" customFormat="1" ht="13.5" x14ac:dyDescent="0.3"/>
    <row r="8861" customFormat="1" ht="13.5" x14ac:dyDescent="0.3"/>
    <row r="8862" customFormat="1" ht="13.5" x14ac:dyDescent="0.3"/>
    <row r="8863" customFormat="1" ht="13.5" x14ac:dyDescent="0.3"/>
    <row r="8864" customFormat="1" ht="13.5" x14ac:dyDescent="0.3"/>
    <row r="8865" customFormat="1" ht="13.5" x14ac:dyDescent="0.3"/>
    <row r="8866" customFormat="1" ht="13.5" x14ac:dyDescent="0.3"/>
    <row r="8867" customFormat="1" ht="13.5" x14ac:dyDescent="0.3"/>
    <row r="8868" customFormat="1" ht="13.5" x14ac:dyDescent="0.3"/>
    <row r="8869" customFormat="1" ht="13.5" x14ac:dyDescent="0.3"/>
    <row r="8870" customFormat="1" ht="13.5" x14ac:dyDescent="0.3"/>
    <row r="8871" customFormat="1" ht="13.5" x14ac:dyDescent="0.3"/>
    <row r="8872" customFormat="1" ht="13.5" x14ac:dyDescent="0.3"/>
    <row r="8873" customFormat="1" ht="13.5" x14ac:dyDescent="0.3"/>
    <row r="8874" customFormat="1" ht="13.5" x14ac:dyDescent="0.3"/>
    <row r="8875" customFormat="1" ht="13.5" x14ac:dyDescent="0.3"/>
    <row r="8876" customFormat="1" ht="13.5" x14ac:dyDescent="0.3"/>
    <row r="8877" customFormat="1" ht="13.5" x14ac:dyDescent="0.3"/>
    <row r="8878" customFormat="1" ht="13.5" x14ac:dyDescent="0.3"/>
    <row r="8879" customFormat="1" ht="13.5" x14ac:dyDescent="0.3"/>
    <row r="8880" customFormat="1" ht="13.5" x14ac:dyDescent="0.3"/>
    <row r="8881" customFormat="1" ht="13.5" x14ac:dyDescent="0.3"/>
    <row r="8882" customFormat="1" ht="13.5" x14ac:dyDescent="0.3"/>
    <row r="8883" customFormat="1" ht="13.5" x14ac:dyDescent="0.3"/>
    <row r="8884" customFormat="1" ht="13.5" x14ac:dyDescent="0.3"/>
    <row r="8885" customFormat="1" ht="13.5" x14ac:dyDescent="0.3"/>
    <row r="8886" customFormat="1" ht="13.5" x14ac:dyDescent="0.3"/>
    <row r="8887" customFormat="1" ht="13.5" x14ac:dyDescent="0.3"/>
    <row r="8888" customFormat="1" ht="13.5" x14ac:dyDescent="0.3"/>
    <row r="8889" customFormat="1" ht="13.5" x14ac:dyDescent="0.3"/>
    <row r="8890" customFormat="1" ht="13.5" x14ac:dyDescent="0.3"/>
    <row r="8891" customFormat="1" ht="13.5" x14ac:dyDescent="0.3"/>
    <row r="8892" customFormat="1" ht="13.5" x14ac:dyDescent="0.3"/>
    <row r="8893" customFormat="1" ht="13.5" x14ac:dyDescent="0.3"/>
    <row r="8894" customFormat="1" ht="13.5" x14ac:dyDescent="0.3"/>
    <row r="8895" customFormat="1" ht="13.5" x14ac:dyDescent="0.3"/>
    <row r="8896" customFormat="1" ht="13.5" x14ac:dyDescent="0.3"/>
    <row r="8897" customFormat="1" ht="13.5" x14ac:dyDescent="0.3"/>
    <row r="8898" customFormat="1" ht="13.5" x14ac:dyDescent="0.3"/>
    <row r="8899" customFormat="1" ht="13.5" x14ac:dyDescent="0.3"/>
    <row r="8900" customFormat="1" ht="13.5" x14ac:dyDescent="0.3"/>
    <row r="8901" customFormat="1" ht="13.5" x14ac:dyDescent="0.3"/>
    <row r="8902" customFormat="1" ht="13.5" x14ac:dyDescent="0.3"/>
    <row r="8903" customFormat="1" ht="13.5" x14ac:dyDescent="0.3"/>
    <row r="8904" customFormat="1" ht="13.5" x14ac:dyDescent="0.3"/>
    <row r="8905" customFormat="1" ht="13.5" x14ac:dyDescent="0.3"/>
    <row r="8906" customFormat="1" ht="13.5" x14ac:dyDescent="0.3"/>
    <row r="8907" customFormat="1" ht="13.5" x14ac:dyDescent="0.3"/>
    <row r="8908" customFormat="1" ht="13.5" x14ac:dyDescent="0.3"/>
    <row r="8909" customFormat="1" ht="13.5" x14ac:dyDescent="0.3"/>
    <row r="8910" customFormat="1" ht="13.5" x14ac:dyDescent="0.3"/>
    <row r="8911" customFormat="1" ht="13.5" x14ac:dyDescent="0.3"/>
    <row r="8912" customFormat="1" ht="13.5" x14ac:dyDescent="0.3"/>
    <row r="8913" customFormat="1" ht="13.5" x14ac:dyDescent="0.3"/>
    <row r="8914" customFormat="1" ht="13.5" x14ac:dyDescent="0.3"/>
    <row r="8915" customFormat="1" ht="13.5" x14ac:dyDescent="0.3"/>
    <row r="8916" customFormat="1" ht="13.5" x14ac:dyDescent="0.3"/>
    <row r="8917" customFormat="1" ht="13.5" x14ac:dyDescent="0.3"/>
    <row r="8918" customFormat="1" ht="13.5" x14ac:dyDescent="0.3"/>
    <row r="8919" customFormat="1" ht="13.5" x14ac:dyDescent="0.3"/>
    <row r="8920" customFormat="1" ht="13.5" x14ac:dyDescent="0.3"/>
    <row r="8921" customFormat="1" ht="13.5" x14ac:dyDescent="0.3"/>
    <row r="8922" customFormat="1" ht="13.5" x14ac:dyDescent="0.3"/>
    <row r="8923" customFormat="1" ht="13.5" x14ac:dyDescent="0.3"/>
    <row r="8924" customFormat="1" ht="13.5" x14ac:dyDescent="0.3"/>
    <row r="8925" customFormat="1" ht="13.5" x14ac:dyDescent="0.3"/>
    <row r="8926" customFormat="1" ht="13.5" x14ac:dyDescent="0.3"/>
    <row r="8927" customFormat="1" ht="13.5" x14ac:dyDescent="0.3"/>
    <row r="8928" customFormat="1" ht="13.5" x14ac:dyDescent="0.3"/>
    <row r="8929" customFormat="1" ht="13.5" x14ac:dyDescent="0.3"/>
    <row r="8930" customFormat="1" ht="13.5" x14ac:dyDescent="0.3"/>
    <row r="8931" customFormat="1" ht="13.5" x14ac:dyDescent="0.3"/>
    <row r="8932" customFormat="1" ht="13.5" x14ac:dyDescent="0.3"/>
    <row r="8933" customFormat="1" ht="13.5" x14ac:dyDescent="0.3"/>
    <row r="8934" customFormat="1" ht="13.5" x14ac:dyDescent="0.3"/>
    <row r="8935" customFormat="1" ht="13.5" x14ac:dyDescent="0.3"/>
    <row r="8936" customFormat="1" ht="13.5" x14ac:dyDescent="0.3"/>
    <row r="8937" customFormat="1" ht="13.5" x14ac:dyDescent="0.3"/>
    <row r="8938" customFormat="1" ht="13.5" x14ac:dyDescent="0.3"/>
    <row r="8939" customFormat="1" ht="13.5" x14ac:dyDescent="0.3"/>
    <row r="8940" customFormat="1" ht="13.5" x14ac:dyDescent="0.3"/>
    <row r="8941" customFormat="1" ht="13.5" x14ac:dyDescent="0.3"/>
    <row r="8942" customFormat="1" ht="13.5" x14ac:dyDescent="0.3"/>
    <row r="8943" customFormat="1" ht="13.5" x14ac:dyDescent="0.3"/>
    <row r="8944" customFormat="1" ht="13.5" x14ac:dyDescent="0.3"/>
    <row r="8945" customFormat="1" ht="13.5" x14ac:dyDescent="0.3"/>
    <row r="8946" customFormat="1" ht="13.5" x14ac:dyDescent="0.3"/>
    <row r="8947" customFormat="1" ht="13.5" x14ac:dyDescent="0.3"/>
    <row r="8948" customFormat="1" ht="13.5" x14ac:dyDescent="0.3"/>
    <row r="8949" customFormat="1" ht="13.5" x14ac:dyDescent="0.3"/>
    <row r="8950" customFormat="1" ht="13.5" x14ac:dyDescent="0.3"/>
    <row r="8951" customFormat="1" ht="13.5" x14ac:dyDescent="0.3"/>
    <row r="8952" customFormat="1" ht="13.5" x14ac:dyDescent="0.3"/>
    <row r="8953" customFormat="1" ht="13.5" x14ac:dyDescent="0.3"/>
    <row r="8954" customFormat="1" ht="13.5" x14ac:dyDescent="0.3"/>
    <row r="8955" customFormat="1" ht="13.5" x14ac:dyDescent="0.3"/>
    <row r="8956" customFormat="1" ht="13.5" x14ac:dyDescent="0.3"/>
    <row r="8957" customFormat="1" ht="13.5" x14ac:dyDescent="0.3"/>
    <row r="8958" customFormat="1" ht="13.5" x14ac:dyDescent="0.3"/>
    <row r="8959" customFormat="1" ht="13.5" x14ac:dyDescent="0.3"/>
    <row r="8960" customFormat="1" ht="13.5" x14ac:dyDescent="0.3"/>
    <row r="8961" customFormat="1" ht="13.5" x14ac:dyDescent="0.3"/>
    <row r="8962" customFormat="1" ht="13.5" x14ac:dyDescent="0.3"/>
    <row r="8963" customFormat="1" ht="13.5" x14ac:dyDescent="0.3"/>
    <row r="8964" customFormat="1" ht="13.5" x14ac:dyDescent="0.3"/>
    <row r="8965" customFormat="1" ht="13.5" x14ac:dyDescent="0.3"/>
    <row r="8966" customFormat="1" ht="13.5" x14ac:dyDescent="0.3"/>
    <row r="8967" customFormat="1" ht="13.5" x14ac:dyDescent="0.3"/>
    <row r="8968" customFormat="1" ht="13.5" x14ac:dyDescent="0.3"/>
    <row r="8969" customFormat="1" ht="13.5" x14ac:dyDescent="0.3"/>
    <row r="8970" customFormat="1" ht="13.5" x14ac:dyDescent="0.3"/>
    <row r="8971" customFormat="1" ht="13.5" x14ac:dyDescent="0.3"/>
    <row r="8972" customFormat="1" ht="13.5" x14ac:dyDescent="0.3"/>
    <row r="8973" customFormat="1" ht="13.5" x14ac:dyDescent="0.3"/>
    <row r="8974" customFormat="1" ht="13.5" x14ac:dyDescent="0.3"/>
    <row r="8975" customFormat="1" ht="13.5" x14ac:dyDescent="0.3"/>
    <row r="8976" customFormat="1" ht="13.5" x14ac:dyDescent="0.3"/>
    <row r="8977" customFormat="1" ht="13.5" x14ac:dyDescent="0.3"/>
    <row r="8978" customFormat="1" ht="13.5" x14ac:dyDescent="0.3"/>
    <row r="8979" customFormat="1" ht="13.5" x14ac:dyDescent="0.3"/>
    <row r="8980" customFormat="1" ht="13.5" x14ac:dyDescent="0.3"/>
    <row r="8981" customFormat="1" ht="13.5" x14ac:dyDescent="0.3"/>
    <row r="8982" customFormat="1" ht="13.5" x14ac:dyDescent="0.3"/>
    <row r="8983" customFormat="1" ht="13.5" x14ac:dyDescent="0.3"/>
    <row r="8984" customFormat="1" ht="13.5" x14ac:dyDescent="0.3"/>
    <row r="8985" customFormat="1" ht="13.5" x14ac:dyDescent="0.3"/>
    <row r="8986" customFormat="1" ht="13.5" x14ac:dyDescent="0.3"/>
    <row r="8987" customFormat="1" ht="13.5" x14ac:dyDescent="0.3"/>
    <row r="8988" customFormat="1" ht="13.5" x14ac:dyDescent="0.3"/>
    <row r="8989" customFormat="1" ht="13.5" x14ac:dyDescent="0.3"/>
    <row r="8990" customFormat="1" ht="13.5" x14ac:dyDescent="0.3"/>
    <row r="8991" customFormat="1" ht="13.5" x14ac:dyDescent="0.3"/>
    <row r="8992" customFormat="1" ht="13.5" x14ac:dyDescent="0.3"/>
    <row r="8993" customFormat="1" ht="13.5" x14ac:dyDescent="0.3"/>
    <row r="8994" customFormat="1" ht="13.5" x14ac:dyDescent="0.3"/>
    <row r="8995" customFormat="1" ht="13.5" x14ac:dyDescent="0.3"/>
    <row r="8996" customFormat="1" ht="13.5" x14ac:dyDescent="0.3"/>
    <row r="8997" customFormat="1" ht="13.5" x14ac:dyDescent="0.3"/>
    <row r="8998" customFormat="1" ht="13.5" x14ac:dyDescent="0.3"/>
    <row r="8999" customFormat="1" ht="13.5" x14ac:dyDescent="0.3"/>
    <row r="9000" customFormat="1" ht="13.5" x14ac:dyDescent="0.3"/>
    <row r="9001" customFormat="1" ht="13.5" x14ac:dyDescent="0.3"/>
    <row r="9002" customFormat="1" ht="13.5" x14ac:dyDescent="0.3"/>
    <row r="9003" customFormat="1" ht="13.5" x14ac:dyDescent="0.3"/>
    <row r="9004" customFormat="1" ht="13.5" x14ac:dyDescent="0.3"/>
    <row r="9005" customFormat="1" ht="13.5" x14ac:dyDescent="0.3"/>
    <row r="9006" customFormat="1" ht="13.5" x14ac:dyDescent="0.3"/>
    <row r="9007" customFormat="1" ht="13.5" x14ac:dyDescent="0.3"/>
    <row r="9008" customFormat="1" ht="13.5" x14ac:dyDescent="0.3"/>
    <row r="9009" customFormat="1" ht="13.5" x14ac:dyDescent="0.3"/>
    <row r="9010" customFormat="1" ht="13.5" x14ac:dyDescent="0.3"/>
    <row r="9011" customFormat="1" ht="13.5" x14ac:dyDescent="0.3"/>
    <row r="9012" customFormat="1" ht="13.5" x14ac:dyDescent="0.3"/>
    <row r="9013" customFormat="1" ht="13.5" x14ac:dyDescent="0.3"/>
    <row r="9014" customFormat="1" ht="13.5" x14ac:dyDescent="0.3"/>
    <row r="9015" customFormat="1" ht="13.5" x14ac:dyDescent="0.3"/>
    <row r="9016" customFormat="1" ht="13.5" x14ac:dyDescent="0.3"/>
    <row r="9017" customFormat="1" ht="13.5" x14ac:dyDescent="0.3"/>
    <row r="9018" customFormat="1" ht="13.5" x14ac:dyDescent="0.3"/>
    <row r="9019" customFormat="1" ht="13.5" x14ac:dyDescent="0.3"/>
    <row r="9020" customFormat="1" ht="13.5" x14ac:dyDescent="0.3"/>
    <row r="9021" customFormat="1" ht="13.5" x14ac:dyDescent="0.3"/>
    <row r="9022" customFormat="1" ht="13.5" x14ac:dyDescent="0.3"/>
    <row r="9023" customFormat="1" ht="13.5" x14ac:dyDescent="0.3"/>
    <row r="9024" customFormat="1" ht="13.5" x14ac:dyDescent="0.3"/>
    <row r="9025" customFormat="1" ht="13.5" x14ac:dyDescent="0.3"/>
    <row r="9026" customFormat="1" ht="13.5" x14ac:dyDescent="0.3"/>
    <row r="9027" customFormat="1" ht="13.5" x14ac:dyDescent="0.3"/>
    <row r="9028" customFormat="1" ht="13.5" x14ac:dyDescent="0.3"/>
    <row r="9029" customFormat="1" ht="13.5" x14ac:dyDescent="0.3"/>
    <row r="9030" customFormat="1" ht="13.5" x14ac:dyDescent="0.3"/>
    <row r="9031" customFormat="1" ht="13.5" x14ac:dyDescent="0.3"/>
    <row r="9032" customFormat="1" ht="13.5" x14ac:dyDescent="0.3"/>
    <row r="9033" customFormat="1" ht="13.5" x14ac:dyDescent="0.3"/>
    <row r="9034" customFormat="1" ht="13.5" x14ac:dyDescent="0.3"/>
    <row r="9035" customFormat="1" ht="13.5" x14ac:dyDescent="0.3"/>
    <row r="9036" customFormat="1" ht="13.5" x14ac:dyDescent="0.3"/>
    <row r="9037" customFormat="1" ht="13.5" x14ac:dyDescent="0.3"/>
    <row r="9038" customFormat="1" ht="13.5" x14ac:dyDescent="0.3"/>
    <row r="9039" customFormat="1" ht="13.5" x14ac:dyDescent="0.3"/>
    <row r="9040" customFormat="1" ht="13.5" x14ac:dyDescent="0.3"/>
    <row r="9041" customFormat="1" ht="13.5" x14ac:dyDescent="0.3"/>
    <row r="9042" customFormat="1" ht="13.5" x14ac:dyDescent="0.3"/>
    <row r="9043" customFormat="1" ht="13.5" x14ac:dyDescent="0.3"/>
    <row r="9044" customFormat="1" ht="13.5" x14ac:dyDescent="0.3"/>
    <row r="9045" customFormat="1" ht="13.5" x14ac:dyDescent="0.3"/>
    <row r="9046" customFormat="1" ht="13.5" x14ac:dyDescent="0.3"/>
    <row r="9047" customFormat="1" ht="13.5" x14ac:dyDescent="0.3"/>
    <row r="9048" customFormat="1" ht="13.5" x14ac:dyDescent="0.3"/>
    <row r="9049" customFormat="1" ht="13.5" x14ac:dyDescent="0.3"/>
    <row r="9050" customFormat="1" ht="13.5" x14ac:dyDescent="0.3"/>
    <row r="9051" customFormat="1" ht="13.5" x14ac:dyDescent="0.3"/>
    <row r="9052" customFormat="1" ht="13.5" x14ac:dyDescent="0.3"/>
    <row r="9053" customFormat="1" ht="13.5" x14ac:dyDescent="0.3"/>
    <row r="9054" customFormat="1" ht="13.5" x14ac:dyDescent="0.3"/>
    <row r="9055" customFormat="1" ht="13.5" x14ac:dyDescent="0.3"/>
    <row r="9056" customFormat="1" ht="13.5" x14ac:dyDescent="0.3"/>
    <row r="9057" customFormat="1" ht="13.5" x14ac:dyDescent="0.3"/>
    <row r="9058" customFormat="1" ht="13.5" x14ac:dyDescent="0.3"/>
    <row r="9059" customFormat="1" ht="13.5" x14ac:dyDescent="0.3"/>
    <row r="9060" customFormat="1" ht="13.5" x14ac:dyDescent="0.3"/>
    <row r="9061" customFormat="1" ht="13.5" x14ac:dyDescent="0.3"/>
    <row r="9062" customFormat="1" ht="13.5" x14ac:dyDescent="0.3"/>
    <row r="9063" customFormat="1" ht="13.5" x14ac:dyDescent="0.3"/>
    <row r="9064" customFormat="1" ht="13.5" x14ac:dyDescent="0.3"/>
    <row r="9065" customFormat="1" ht="13.5" x14ac:dyDescent="0.3"/>
    <row r="9066" customFormat="1" ht="13.5" x14ac:dyDescent="0.3"/>
    <row r="9067" customFormat="1" ht="13.5" x14ac:dyDescent="0.3"/>
    <row r="9068" customFormat="1" ht="13.5" x14ac:dyDescent="0.3"/>
    <row r="9069" customFormat="1" ht="13.5" x14ac:dyDescent="0.3"/>
    <row r="9070" customFormat="1" ht="13.5" x14ac:dyDescent="0.3"/>
    <row r="9071" customFormat="1" ht="13.5" x14ac:dyDescent="0.3"/>
    <row r="9072" customFormat="1" ht="13.5" x14ac:dyDescent="0.3"/>
    <row r="9073" customFormat="1" ht="13.5" x14ac:dyDescent="0.3"/>
    <row r="9074" customFormat="1" ht="13.5" x14ac:dyDescent="0.3"/>
    <row r="9075" customFormat="1" ht="13.5" x14ac:dyDescent="0.3"/>
    <row r="9076" customFormat="1" ht="13.5" x14ac:dyDescent="0.3"/>
    <row r="9077" customFormat="1" ht="13.5" x14ac:dyDescent="0.3"/>
    <row r="9078" customFormat="1" ht="13.5" x14ac:dyDescent="0.3"/>
    <row r="9079" customFormat="1" ht="13.5" x14ac:dyDescent="0.3"/>
    <row r="9080" customFormat="1" ht="13.5" x14ac:dyDescent="0.3"/>
    <row r="9081" customFormat="1" ht="13.5" x14ac:dyDescent="0.3"/>
    <row r="9082" customFormat="1" ht="13.5" x14ac:dyDescent="0.3"/>
    <row r="9083" customFormat="1" ht="13.5" x14ac:dyDescent="0.3"/>
    <row r="9084" customFormat="1" ht="13.5" x14ac:dyDescent="0.3"/>
    <row r="9085" customFormat="1" ht="13.5" x14ac:dyDescent="0.3"/>
    <row r="9086" customFormat="1" ht="13.5" x14ac:dyDescent="0.3"/>
    <row r="9087" customFormat="1" ht="13.5" x14ac:dyDescent="0.3"/>
    <row r="9088" customFormat="1" ht="13.5" x14ac:dyDescent="0.3"/>
    <row r="9089" customFormat="1" ht="13.5" x14ac:dyDescent="0.3"/>
    <row r="9090" customFormat="1" ht="13.5" x14ac:dyDescent="0.3"/>
    <row r="9091" customFormat="1" ht="13.5" x14ac:dyDescent="0.3"/>
    <row r="9092" customFormat="1" ht="13.5" x14ac:dyDescent="0.3"/>
    <row r="9093" customFormat="1" ht="13.5" x14ac:dyDescent="0.3"/>
    <row r="9094" customFormat="1" ht="13.5" x14ac:dyDescent="0.3"/>
    <row r="9095" customFormat="1" ht="13.5" x14ac:dyDescent="0.3"/>
    <row r="9096" customFormat="1" ht="13.5" x14ac:dyDescent="0.3"/>
    <row r="9097" customFormat="1" ht="13.5" x14ac:dyDescent="0.3"/>
    <row r="9098" customFormat="1" ht="13.5" x14ac:dyDescent="0.3"/>
    <row r="9099" customFormat="1" ht="13.5" x14ac:dyDescent="0.3"/>
    <row r="9100" customFormat="1" ht="13.5" x14ac:dyDescent="0.3"/>
    <row r="9101" customFormat="1" ht="13.5" x14ac:dyDescent="0.3"/>
    <row r="9102" customFormat="1" ht="13.5" x14ac:dyDescent="0.3"/>
    <row r="9103" customFormat="1" ht="13.5" x14ac:dyDescent="0.3"/>
    <row r="9104" customFormat="1" ht="13.5" x14ac:dyDescent="0.3"/>
    <row r="9105" customFormat="1" ht="13.5" x14ac:dyDescent="0.3"/>
    <row r="9106" customFormat="1" ht="13.5" x14ac:dyDescent="0.3"/>
    <row r="9107" customFormat="1" ht="13.5" x14ac:dyDescent="0.3"/>
    <row r="9108" customFormat="1" ht="13.5" x14ac:dyDescent="0.3"/>
    <row r="9109" customFormat="1" ht="13.5" x14ac:dyDescent="0.3"/>
    <row r="9110" customFormat="1" ht="13.5" x14ac:dyDescent="0.3"/>
    <row r="9111" customFormat="1" ht="13.5" x14ac:dyDescent="0.3"/>
    <row r="9112" customFormat="1" ht="13.5" x14ac:dyDescent="0.3"/>
    <row r="9113" customFormat="1" ht="13.5" x14ac:dyDescent="0.3"/>
    <row r="9114" customFormat="1" ht="13.5" x14ac:dyDescent="0.3"/>
    <row r="9115" customFormat="1" ht="13.5" x14ac:dyDescent="0.3"/>
    <row r="9116" customFormat="1" ht="13.5" x14ac:dyDescent="0.3"/>
    <row r="9117" customFormat="1" ht="13.5" x14ac:dyDescent="0.3"/>
    <row r="9118" customFormat="1" ht="13.5" x14ac:dyDescent="0.3"/>
    <row r="9119" customFormat="1" ht="13.5" x14ac:dyDescent="0.3"/>
    <row r="9120" customFormat="1" ht="13.5" x14ac:dyDescent="0.3"/>
    <row r="9121" customFormat="1" ht="13.5" x14ac:dyDescent="0.3"/>
    <row r="9122" customFormat="1" ht="13.5" x14ac:dyDescent="0.3"/>
    <row r="9123" customFormat="1" ht="13.5" x14ac:dyDescent="0.3"/>
    <row r="9124" customFormat="1" ht="13.5" x14ac:dyDescent="0.3"/>
    <row r="9125" customFormat="1" ht="13.5" x14ac:dyDescent="0.3"/>
    <row r="9126" customFormat="1" ht="13.5" x14ac:dyDescent="0.3"/>
    <row r="9127" customFormat="1" ht="13.5" x14ac:dyDescent="0.3"/>
    <row r="9128" customFormat="1" ht="13.5" x14ac:dyDescent="0.3"/>
    <row r="9129" customFormat="1" ht="13.5" x14ac:dyDescent="0.3"/>
    <row r="9130" customFormat="1" ht="13.5" x14ac:dyDescent="0.3"/>
    <row r="9131" customFormat="1" ht="13.5" x14ac:dyDescent="0.3"/>
    <row r="9132" customFormat="1" ht="13.5" x14ac:dyDescent="0.3"/>
    <row r="9133" customFormat="1" ht="13.5" x14ac:dyDescent="0.3"/>
    <row r="9134" customFormat="1" ht="13.5" x14ac:dyDescent="0.3"/>
    <row r="9135" customFormat="1" ht="13.5" x14ac:dyDescent="0.3"/>
    <row r="9136" customFormat="1" ht="13.5" x14ac:dyDescent="0.3"/>
    <row r="9137" customFormat="1" ht="13.5" x14ac:dyDescent="0.3"/>
    <row r="9138" customFormat="1" ht="13.5" x14ac:dyDescent="0.3"/>
    <row r="9139" customFormat="1" ht="13.5" x14ac:dyDescent="0.3"/>
    <row r="9140" customFormat="1" ht="13.5" x14ac:dyDescent="0.3"/>
    <row r="9141" customFormat="1" ht="13.5" x14ac:dyDescent="0.3"/>
    <row r="9142" customFormat="1" ht="13.5" x14ac:dyDescent="0.3"/>
    <row r="9143" customFormat="1" ht="13.5" x14ac:dyDescent="0.3"/>
    <row r="9144" customFormat="1" ht="13.5" x14ac:dyDescent="0.3"/>
    <row r="9145" customFormat="1" ht="13.5" x14ac:dyDescent="0.3"/>
    <row r="9146" customFormat="1" ht="13.5" x14ac:dyDescent="0.3"/>
    <row r="9147" customFormat="1" ht="13.5" x14ac:dyDescent="0.3"/>
    <row r="9148" customFormat="1" ht="13.5" x14ac:dyDescent="0.3"/>
    <row r="9149" customFormat="1" ht="13.5" x14ac:dyDescent="0.3"/>
    <row r="9150" customFormat="1" ht="13.5" x14ac:dyDescent="0.3"/>
    <row r="9151" customFormat="1" ht="13.5" x14ac:dyDescent="0.3"/>
    <row r="9152" customFormat="1" ht="13.5" x14ac:dyDescent="0.3"/>
    <row r="9153" customFormat="1" ht="13.5" x14ac:dyDescent="0.3"/>
    <row r="9154" customFormat="1" ht="13.5" x14ac:dyDescent="0.3"/>
    <row r="9155" customFormat="1" ht="13.5" x14ac:dyDescent="0.3"/>
    <row r="9156" customFormat="1" ht="13.5" x14ac:dyDescent="0.3"/>
    <row r="9157" customFormat="1" ht="13.5" x14ac:dyDescent="0.3"/>
    <row r="9158" customFormat="1" ht="13.5" x14ac:dyDescent="0.3"/>
    <row r="9159" customFormat="1" ht="13.5" x14ac:dyDescent="0.3"/>
    <row r="9160" customFormat="1" ht="13.5" x14ac:dyDescent="0.3"/>
    <row r="9161" customFormat="1" ht="13.5" x14ac:dyDescent="0.3"/>
    <row r="9162" customFormat="1" ht="13.5" x14ac:dyDescent="0.3"/>
    <row r="9163" customFormat="1" ht="13.5" x14ac:dyDescent="0.3"/>
    <row r="9164" customFormat="1" ht="13.5" x14ac:dyDescent="0.3"/>
    <row r="9165" customFormat="1" ht="13.5" x14ac:dyDescent="0.3"/>
    <row r="9166" customFormat="1" ht="13.5" x14ac:dyDescent="0.3"/>
    <row r="9167" customFormat="1" ht="13.5" x14ac:dyDescent="0.3"/>
    <row r="9168" customFormat="1" ht="13.5" x14ac:dyDescent="0.3"/>
    <row r="9169" customFormat="1" ht="13.5" x14ac:dyDescent="0.3"/>
    <row r="9170" customFormat="1" ht="13.5" x14ac:dyDescent="0.3"/>
    <row r="9171" customFormat="1" ht="13.5" x14ac:dyDescent="0.3"/>
    <row r="9172" customFormat="1" ht="13.5" x14ac:dyDescent="0.3"/>
    <row r="9173" customFormat="1" ht="13.5" x14ac:dyDescent="0.3"/>
    <row r="9174" customFormat="1" ht="13.5" x14ac:dyDescent="0.3"/>
    <row r="9175" customFormat="1" ht="13.5" x14ac:dyDescent="0.3"/>
    <row r="9176" customFormat="1" ht="13.5" x14ac:dyDescent="0.3"/>
    <row r="9177" customFormat="1" ht="13.5" x14ac:dyDescent="0.3"/>
    <row r="9178" customFormat="1" ht="13.5" x14ac:dyDescent="0.3"/>
    <row r="9179" customFormat="1" ht="13.5" x14ac:dyDescent="0.3"/>
    <row r="9180" customFormat="1" ht="13.5" x14ac:dyDescent="0.3"/>
    <row r="9181" customFormat="1" ht="13.5" x14ac:dyDescent="0.3"/>
    <row r="9182" customFormat="1" ht="13.5" x14ac:dyDescent="0.3"/>
    <row r="9183" customFormat="1" ht="13.5" x14ac:dyDescent="0.3"/>
    <row r="9184" customFormat="1" ht="13.5" x14ac:dyDescent="0.3"/>
    <row r="9185" customFormat="1" ht="13.5" x14ac:dyDescent="0.3"/>
    <row r="9186" customFormat="1" ht="13.5" x14ac:dyDescent="0.3"/>
    <row r="9187" customFormat="1" ht="13.5" x14ac:dyDescent="0.3"/>
    <row r="9188" customFormat="1" ht="13.5" x14ac:dyDescent="0.3"/>
    <row r="9189" customFormat="1" ht="13.5" x14ac:dyDescent="0.3"/>
    <row r="9190" customFormat="1" ht="13.5" x14ac:dyDescent="0.3"/>
    <row r="9191" customFormat="1" ht="13.5" x14ac:dyDescent="0.3"/>
    <row r="9192" customFormat="1" ht="13.5" x14ac:dyDescent="0.3"/>
    <row r="9193" customFormat="1" ht="13.5" x14ac:dyDescent="0.3"/>
    <row r="9194" customFormat="1" ht="13.5" x14ac:dyDescent="0.3"/>
    <row r="9195" customFormat="1" ht="13.5" x14ac:dyDescent="0.3"/>
    <row r="9196" customFormat="1" ht="13.5" x14ac:dyDescent="0.3"/>
    <row r="9197" customFormat="1" ht="13.5" x14ac:dyDescent="0.3"/>
    <row r="9198" customFormat="1" ht="13.5" x14ac:dyDescent="0.3"/>
    <row r="9199" customFormat="1" ht="13.5" x14ac:dyDescent="0.3"/>
    <row r="9200" customFormat="1" ht="13.5" x14ac:dyDescent="0.3"/>
    <row r="9201" customFormat="1" ht="13.5" x14ac:dyDescent="0.3"/>
    <row r="9202" customFormat="1" ht="13.5" x14ac:dyDescent="0.3"/>
    <row r="9203" customFormat="1" ht="13.5" x14ac:dyDescent="0.3"/>
    <row r="9204" customFormat="1" ht="13.5" x14ac:dyDescent="0.3"/>
    <row r="9205" customFormat="1" ht="13.5" x14ac:dyDescent="0.3"/>
    <row r="9206" customFormat="1" ht="13.5" x14ac:dyDescent="0.3"/>
    <row r="9207" customFormat="1" ht="13.5" x14ac:dyDescent="0.3"/>
    <row r="9208" customFormat="1" ht="13.5" x14ac:dyDescent="0.3"/>
    <row r="9209" customFormat="1" ht="13.5" x14ac:dyDescent="0.3"/>
    <row r="9210" customFormat="1" ht="13.5" x14ac:dyDescent="0.3"/>
    <row r="9211" customFormat="1" ht="13.5" x14ac:dyDescent="0.3"/>
    <row r="9212" customFormat="1" ht="13.5" x14ac:dyDescent="0.3"/>
    <row r="9213" customFormat="1" ht="13.5" x14ac:dyDescent="0.3"/>
    <row r="9214" customFormat="1" ht="13.5" x14ac:dyDescent="0.3"/>
    <row r="9215" customFormat="1" ht="13.5" x14ac:dyDescent="0.3"/>
    <row r="9216" customFormat="1" ht="13.5" x14ac:dyDescent="0.3"/>
    <row r="9217" customFormat="1" ht="13.5" x14ac:dyDescent="0.3"/>
    <row r="9218" customFormat="1" ht="13.5" x14ac:dyDescent="0.3"/>
    <row r="9219" customFormat="1" ht="13.5" x14ac:dyDescent="0.3"/>
    <row r="9220" customFormat="1" ht="13.5" x14ac:dyDescent="0.3"/>
    <row r="9221" customFormat="1" ht="13.5" x14ac:dyDescent="0.3"/>
    <row r="9222" customFormat="1" ht="13.5" x14ac:dyDescent="0.3"/>
    <row r="9223" customFormat="1" ht="13.5" x14ac:dyDescent="0.3"/>
    <row r="9224" customFormat="1" ht="13.5" x14ac:dyDescent="0.3"/>
    <row r="9225" customFormat="1" ht="13.5" x14ac:dyDescent="0.3"/>
    <row r="9226" customFormat="1" ht="13.5" x14ac:dyDescent="0.3"/>
    <row r="9227" customFormat="1" ht="13.5" x14ac:dyDescent="0.3"/>
    <row r="9228" customFormat="1" ht="13.5" x14ac:dyDescent="0.3"/>
    <row r="9229" customFormat="1" ht="13.5" x14ac:dyDescent="0.3"/>
    <row r="9230" customFormat="1" ht="13.5" x14ac:dyDescent="0.3"/>
    <row r="9231" customFormat="1" ht="13.5" x14ac:dyDescent="0.3"/>
    <row r="9232" customFormat="1" ht="13.5" x14ac:dyDescent="0.3"/>
    <row r="9233" customFormat="1" ht="13.5" x14ac:dyDescent="0.3"/>
    <row r="9234" customFormat="1" ht="13.5" x14ac:dyDescent="0.3"/>
    <row r="9235" customFormat="1" ht="13.5" x14ac:dyDescent="0.3"/>
    <row r="9236" customFormat="1" ht="13.5" x14ac:dyDescent="0.3"/>
    <row r="9237" customFormat="1" ht="13.5" x14ac:dyDescent="0.3"/>
    <row r="9238" customFormat="1" ht="13.5" x14ac:dyDescent="0.3"/>
    <row r="9239" customFormat="1" ht="13.5" x14ac:dyDescent="0.3"/>
    <row r="9240" customFormat="1" ht="13.5" x14ac:dyDescent="0.3"/>
    <row r="9241" customFormat="1" ht="13.5" x14ac:dyDescent="0.3"/>
    <row r="9242" customFormat="1" ht="13.5" x14ac:dyDescent="0.3"/>
    <row r="9243" customFormat="1" ht="13.5" x14ac:dyDescent="0.3"/>
    <row r="9244" customFormat="1" ht="13.5" x14ac:dyDescent="0.3"/>
    <row r="9245" customFormat="1" ht="13.5" x14ac:dyDescent="0.3"/>
    <row r="9246" customFormat="1" ht="13.5" x14ac:dyDescent="0.3"/>
    <row r="9247" customFormat="1" ht="13.5" x14ac:dyDescent="0.3"/>
    <row r="9248" customFormat="1" ht="13.5" x14ac:dyDescent="0.3"/>
    <row r="9249" customFormat="1" ht="13.5" x14ac:dyDescent="0.3"/>
    <row r="9250" customFormat="1" ht="13.5" x14ac:dyDescent="0.3"/>
    <row r="9251" customFormat="1" ht="13.5" x14ac:dyDescent="0.3"/>
    <row r="9252" customFormat="1" ht="13.5" x14ac:dyDescent="0.3"/>
    <row r="9253" customFormat="1" ht="13.5" x14ac:dyDescent="0.3"/>
    <row r="9254" customFormat="1" ht="13.5" x14ac:dyDescent="0.3"/>
    <row r="9255" customFormat="1" ht="13.5" x14ac:dyDescent="0.3"/>
    <row r="9256" customFormat="1" ht="13.5" x14ac:dyDescent="0.3"/>
    <row r="9257" customFormat="1" ht="13.5" x14ac:dyDescent="0.3"/>
    <row r="9258" customFormat="1" ht="13.5" x14ac:dyDescent="0.3"/>
    <row r="9259" customFormat="1" ht="13.5" x14ac:dyDescent="0.3"/>
    <row r="9260" customFormat="1" ht="13.5" x14ac:dyDescent="0.3"/>
    <row r="9261" customFormat="1" ht="13.5" x14ac:dyDescent="0.3"/>
    <row r="9262" customFormat="1" ht="13.5" x14ac:dyDescent="0.3"/>
    <row r="9263" customFormat="1" ht="13.5" x14ac:dyDescent="0.3"/>
    <row r="9264" customFormat="1" ht="13.5" x14ac:dyDescent="0.3"/>
    <row r="9265" customFormat="1" ht="13.5" x14ac:dyDescent="0.3"/>
    <row r="9266" customFormat="1" ht="13.5" x14ac:dyDescent="0.3"/>
    <row r="9267" customFormat="1" ht="13.5" x14ac:dyDescent="0.3"/>
    <row r="9268" customFormat="1" ht="13.5" x14ac:dyDescent="0.3"/>
    <row r="9269" customFormat="1" ht="13.5" x14ac:dyDescent="0.3"/>
    <row r="9270" customFormat="1" ht="13.5" x14ac:dyDescent="0.3"/>
    <row r="9271" customFormat="1" ht="13.5" x14ac:dyDescent="0.3"/>
    <row r="9272" customFormat="1" ht="13.5" x14ac:dyDescent="0.3"/>
    <row r="9273" customFormat="1" ht="13.5" x14ac:dyDescent="0.3"/>
    <row r="9274" customFormat="1" ht="13.5" x14ac:dyDescent="0.3"/>
    <row r="9275" customFormat="1" ht="13.5" x14ac:dyDescent="0.3"/>
    <row r="9276" customFormat="1" ht="13.5" x14ac:dyDescent="0.3"/>
    <row r="9277" customFormat="1" ht="13.5" x14ac:dyDescent="0.3"/>
    <row r="9278" customFormat="1" ht="13.5" x14ac:dyDescent="0.3"/>
    <row r="9279" customFormat="1" ht="13.5" x14ac:dyDescent="0.3"/>
    <row r="9280" customFormat="1" ht="13.5" x14ac:dyDescent="0.3"/>
    <row r="9281" customFormat="1" ht="13.5" x14ac:dyDescent="0.3"/>
    <row r="9282" customFormat="1" ht="13.5" x14ac:dyDescent="0.3"/>
    <row r="9283" customFormat="1" ht="13.5" x14ac:dyDescent="0.3"/>
    <row r="9284" customFormat="1" ht="13.5" x14ac:dyDescent="0.3"/>
    <row r="9285" customFormat="1" ht="13.5" x14ac:dyDescent="0.3"/>
    <row r="9286" customFormat="1" ht="13.5" x14ac:dyDescent="0.3"/>
    <row r="9287" customFormat="1" ht="13.5" x14ac:dyDescent="0.3"/>
    <row r="9288" customFormat="1" ht="13.5" x14ac:dyDescent="0.3"/>
    <row r="9289" customFormat="1" ht="13.5" x14ac:dyDescent="0.3"/>
    <row r="9290" customFormat="1" ht="13.5" x14ac:dyDescent="0.3"/>
    <row r="9291" customFormat="1" ht="13.5" x14ac:dyDescent="0.3"/>
    <row r="9292" customFormat="1" ht="13.5" x14ac:dyDescent="0.3"/>
    <row r="9293" customFormat="1" ht="13.5" x14ac:dyDescent="0.3"/>
    <row r="9294" customFormat="1" ht="13.5" x14ac:dyDescent="0.3"/>
    <row r="9295" customFormat="1" ht="13.5" x14ac:dyDescent="0.3"/>
    <row r="9296" customFormat="1" ht="13.5" x14ac:dyDescent="0.3"/>
    <row r="9297" customFormat="1" ht="13.5" x14ac:dyDescent="0.3"/>
    <row r="9298" customFormat="1" ht="13.5" x14ac:dyDescent="0.3"/>
    <row r="9299" customFormat="1" ht="13.5" x14ac:dyDescent="0.3"/>
    <row r="9300" customFormat="1" ht="13.5" x14ac:dyDescent="0.3"/>
    <row r="9301" customFormat="1" ht="13.5" x14ac:dyDescent="0.3"/>
    <row r="9302" customFormat="1" ht="13.5" x14ac:dyDescent="0.3"/>
    <row r="9303" customFormat="1" ht="13.5" x14ac:dyDescent="0.3"/>
    <row r="9304" customFormat="1" ht="13.5" x14ac:dyDescent="0.3"/>
    <row r="9305" customFormat="1" ht="13.5" x14ac:dyDescent="0.3"/>
    <row r="9306" customFormat="1" ht="13.5" x14ac:dyDescent="0.3"/>
    <row r="9307" customFormat="1" ht="13.5" x14ac:dyDescent="0.3"/>
    <row r="9308" customFormat="1" ht="13.5" x14ac:dyDescent="0.3"/>
    <row r="9309" customFormat="1" ht="13.5" x14ac:dyDescent="0.3"/>
    <row r="9310" customFormat="1" ht="13.5" x14ac:dyDescent="0.3"/>
    <row r="9311" customFormat="1" ht="13.5" x14ac:dyDescent="0.3"/>
    <row r="9312" customFormat="1" ht="13.5" x14ac:dyDescent="0.3"/>
    <row r="9313" customFormat="1" ht="13.5" x14ac:dyDescent="0.3"/>
    <row r="9314" customFormat="1" ht="13.5" x14ac:dyDescent="0.3"/>
    <row r="9315" customFormat="1" ht="13.5" x14ac:dyDescent="0.3"/>
    <row r="9316" customFormat="1" ht="13.5" x14ac:dyDescent="0.3"/>
    <row r="9317" customFormat="1" ht="13.5" x14ac:dyDescent="0.3"/>
    <row r="9318" customFormat="1" ht="13.5" x14ac:dyDescent="0.3"/>
    <row r="9319" customFormat="1" ht="13.5" x14ac:dyDescent="0.3"/>
    <row r="9320" customFormat="1" ht="13.5" x14ac:dyDescent="0.3"/>
    <row r="9321" customFormat="1" ht="13.5" x14ac:dyDescent="0.3"/>
    <row r="9322" customFormat="1" ht="13.5" x14ac:dyDescent="0.3"/>
    <row r="9323" customFormat="1" ht="13.5" x14ac:dyDescent="0.3"/>
    <row r="9324" customFormat="1" ht="13.5" x14ac:dyDescent="0.3"/>
    <row r="9325" customFormat="1" ht="13.5" x14ac:dyDescent="0.3"/>
    <row r="9326" customFormat="1" ht="13.5" x14ac:dyDescent="0.3"/>
    <row r="9327" customFormat="1" ht="13.5" x14ac:dyDescent="0.3"/>
    <row r="9328" customFormat="1" ht="13.5" x14ac:dyDescent="0.3"/>
    <row r="9329" customFormat="1" ht="13.5" x14ac:dyDescent="0.3"/>
    <row r="9330" customFormat="1" ht="13.5" x14ac:dyDescent="0.3"/>
    <row r="9331" customFormat="1" ht="13.5" x14ac:dyDescent="0.3"/>
    <row r="9332" customFormat="1" ht="13.5" x14ac:dyDescent="0.3"/>
    <row r="9333" customFormat="1" ht="13.5" x14ac:dyDescent="0.3"/>
    <row r="9334" customFormat="1" ht="13.5" x14ac:dyDescent="0.3"/>
    <row r="9335" customFormat="1" ht="13.5" x14ac:dyDescent="0.3"/>
    <row r="9336" customFormat="1" ht="13.5" x14ac:dyDescent="0.3"/>
    <row r="9337" customFormat="1" ht="13.5" x14ac:dyDescent="0.3"/>
    <row r="9338" customFormat="1" ht="13.5" x14ac:dyDescent="0.3"/>
    <row r="9339" customFormat="1" ht="13.5" x14ac:dyDescent="0.3"/>
    <row r="9340" customFormat="1" ht="13.5" x14ac:dyDescent="0.3"/>
    <row r="9341" customFormat="1" ht="13.5" x14ac:dyDescent="0.3"/>
    <row r="9342" customFormat="1" ht="13.5" x14ac:dyDescent="0.3"/>
    <row r="9343" customFormat="1" ht="13.5" x14ac:dyDescent="0.3"/>
    <row r="9344" customFormat="1" ht="13.5" x14ac:dyDescent="0.3"/>
    <row r="9345" customFormat="1" ht="13.5" x14ac:dyDescent="0.3"/>
    <row r="9346" customFormat="1" ht="13.5" x14ac:dyDescent="0.3"/>
    <row r="9347" customFormat="1" ht="13.5" x14ac:dyDescent="0.3"/>
    <row r="9348" customFormat="1" ht="13.5" x14ac:dyDescent="0.3"/>
    <row r="9349" customFormat="1" ht="13.5" x14ac:dyDescent="0.3"/>
    <row r="9350" customFormat="1" ht="13.5" x14ac:dyDescent="0.3"/>
    <row r="9351" customFormat="1" ht="13.5" x14ac:dyDescent="0.3"/>
    <row r="9352" customFormat="1" ht="13.5" x14ac:dyDescent="0.3"/>
    <row r="9353" customFormat="1" ht="13.5" x14ac:dyDescent="0.3"/>
    <row r="9354" customFormat="1" ht="13.5" x14ac:dyDescent="0.3"/>
    <row r="9355" customFormat="1" ht="13.5" x14ac:dyDescent="0.3"/>
    <row r="9356" customFormat="1" ht="13.5" x14ac:dyDescent="0.3"/>
    <row r="9357" customFormat="1" ht="13.5" x14ac:dyDescent="0.3"/>
    <row r="9358" customFormat="1" ht="13.5" x14ac:dyDescent="0.3"/>
    <row r="9359" customFormat="1" ht="13.5" x14ac:dyDescent="0.3"/>
    <row r="9360" customFormat="1" ht="13.5" x14ac:dyDescent="0.3"/>
    <row r="9361" customFormat="1" ht="13.5" x14ac:dyDescent="0.3"/>
    <row r="9362" customFormat="1" ht="13.5" x14ac:dyDescent="0.3"/>
    <row r="9363" customFormat="1" ht="13.5" x14ac:dyDescent="0.3"/>
    <row r="9364" customFormat="1" ht="13.5" x14ac:dyDescent="0.3"/>
    <row r="9365" customFormat="1" ht="13.5" x14ac:dyDescent="0.3"/>
    <row r="9366" customFormat="1" ht="13.5" x14ac:dyDescent="0.3"/>
    <row r="9367" customFormat="1" ht="13.5" x14ac:dyDescent="0.3"/>
    <row r="9368" customFormat="1" ht="13.5" x14ac:dyDescent="0.3"/>
    <row r="9369" customFormat="1" ht="13.5" x14ac:dyDescent="0.3"/>
    <row r="9370" customFormat="1" ht="13.5" x14ac:dyDescent="0.3"/>
    <row r="9371" customFormat="1" ht="13.5" x14ac:dyDescent="0.3"/>
    <row r="9372" customFormat="1" ht="13.5" x14ac:dyDescent="0.3"/>
    <row r="9373" customFormat="1" ht="13.5" x14ac:dyDescent="0.3"/>
    <row r="9374" customFormat="1" ht="13.5" x14ac:dyDescent="0.3"/>
    <row r="9375" customFormat="1" ht="13.5" x14ac:dyDescent="0.3"/>
    <row r="9376" customFormat="1" ht="13.5" x14ac:dyDescent="0.3"/>
    <row r="9377" customFormat="1" ht="13.5" x14ac:dyDescent="0.3"/>
    <row r="9378" customFormat="1" ht="13.5" x14ac:dyDescent="0.3"/>
    <row r="9379" customFormat="1" ht="13.5" x14ac:dyDescent="0.3"/>
    <row r="9380" customFormat="1" ht="13.5" x14ac:dyDescent="0.3"/>
    <row r="9381" customFormat="1" ht="13.5" x14ac:dyDescent="0.3"/>
    <row r="9382" customFormat="1" ht="13.5" x14ac:dyDescent="0.3"/>
    <row r="9383" customFormat="1" ht="13.5" x14ac:dyDescent="0.3"/>
    <row r="9384" customFormat="1" ht="13.5" x14ac:dyDescent="0.3"/>
    <row r="9385" customFormat="1" ht="13.5" x14ac:dyDescent="0.3"/>
    <row r="9386" customFormat="1" ht="13.5" x14ac:dyDescent="0.3"/>
    <row r="9387" customFormat="1" ht="13.5" x14ac:dyDescent="0.3"/>
    <row r="9388" customFormat="1" ht="13.5" x14ac:dyDescent="0.3"/>
    <row r="9389" customFormat="1" ht="13.5" x14ac:dyDescent="0.3"/>
    <row r="9390" customFormat="1" ht="13.5" x14ac:dyDescent="0.3"/>
    <row r="9391" customFormat="1" ht="13.5" x14ac:dyDescent="0.3"/>
    <row r="9392" customFormat="1" ht="13.5" x14ac:dyDescent="0.3"/>
    <row r="9393" customFormat="1" ht="13.5" x14ac:dyDescent="0.3"/>
    <row r="9394" customFormat="1" ht="13.5" x14ac:dyDescent="0.3"/>
    <row r="9395" customFormat="1" ht="13.5" x14ac:dyDescent="0.3"/>
    <row r="9396" customFormat="1" ht="13.5" x14ac:dyDescent="0.3"/>
    <row r="9397" customFormat="1" ht="13.5" x14ac:dyDescent="0.3"/>
    <row r="9398" customFormat="1" ht="13.5" x14ac:dyDescent="0.3"/>
    <row r="9399" customFormat="1" ht="13.5" x14ac:dyDescent="0.3"/>
    <row r="9400" customFormat="1" ht="13.5" x14ac:dyDescent="0.3"/>
    <row r="9401" customFormat="1" ht="13.5" x14ac:dyDescent="0.3"/>
    <row r="9402" customFormat="1" ht="13.5" x14ac:dyDescent="0.3"/>
    <row r="9403" customFormat="1" ht="13.5" x14ac:dyDescent="0.3"/>
    <row r="9404" customFormat="1" ht="13.5" x14ac:dyDescent="0.3"/>
    <row r="9405" customFormat="1" ht="13.5" x14ac:dyDescent="0.3"/>
    <row r="9406" customFormat="1" ht="13.5" x14ac:dyDescent="0.3"/>
    <row r="9407" customFormat="1" ht="13.5" x14ac:dyDescent="0.3"/>
    <row r="9408" customFormat="1" ht="13.5" x14ac:dyDescent="0.3"/>
    <row r="9409" customFormat="1" ht="13.5" x14ac:dyDescent="0.3"/>
    <row r="9410" customFormat="1" ht="13.5" x14ac:dyDescent="0.3"/>
    <row r="9411" customFormat="1" ht="13.5" x14ac:dyDescent="0.3"/>
    <row r="9412" customFormat="1" ht="13.5" x14ac:dyDescent="0.3"/>
    <row r="9413" customFormat="1" ht="13.5" x14ac:dyDescent="0.3"/>
    <row r="9414" customFormat="1" ht="13.5" x14ac:dyDescent="0.3"/>
    <row r="9415" customFormat="1" ht="13.5" x14ac:dyDescent="0.3"/>
    <row r="9416" customFormat="1" ht="13.5" x14ac:dyDescent="0.3"/>
    <row r="9417" customFormat="1" ht="13.5" x14ac:dyDescent="0.3"/>
    <row r="9418" customFormat="1" ht="13.5" x14ac:dyDescent="0.3"/>
    <row r="9419" customFormat="1" ht="13.5" x14ac:dyDescent="0.3"/>
    <row r="9420" customFormat="1" ht="13.5" x14ac:dyDescent="0.3"/>
    <row r="9421" customFormat="1" ht="13.5" x14ac:dyDescent="0.3"/>
    <row r="9422" customFormat="1" ht="13.5" x14ac:dyDescent="0.3"/>
    <row r="9423" customFormat="1" ht="13.5" x14ac:dyDescent="0.3"/>
    <row r="9424" customFormat="1" ht="13.5" x14ac:dyDescent="0.3"/>
    <row r="9425" customFormat="1" ht="13.5" x14ac:dyDescent="0.3"/>
    <row r="9426" customFormat="1" ht="13.5" x14ac:dyDescent="0.3"/>
    <row r="9427" customFormat="1" ht="13.5" x14ac:dyDescent="0.3"/>
    <row r="9428" customFormat="1" ht="13.5" x14ac:dyDescent="0.3"/>
    <row r="9429" customFormat="1" ht="13.5" x14ac:dyDescent="0.3"/>
    <row r="9430" customFormat="1" ht="13.5" x14ac:dyDescent="0.3"/>
    <row r="9431" customFormat="1" ht="13.5" x14ac:dyDescent="0.3"/>
    <row r="9432" customFormat="1" ht="13.5" x14ac:dyDescent="0.3"/>
    <row r="9433" customFormat="1" ht="13.5" x14ac:dyDescent="0.3"/>
    <row r="9434" customFormat="1" ht="13.5" x14ac:dyDescent="0.3"/>
    <row r="9435" customFormat="1" ht="13.5" x14ac:dyDescent="0.3"/>
    <row r="9436" customFormat="1" ht="13.5" x14ac:dyDescent="0.3"/>
    <row r="9437" customFormat="1" ht="13.5" x14ac:dyDescent="0.3"/>
    <row r="9438" customFormat="1" ht="13.5" x14ac:dyDescent="0.3"/>
    <row r="9439" customFormat="1" ht="13.5" x14ac:dyDescent="0.3"/>
    <row r="9440" customFormat="1" ht="13.5" x14ac:dyDescent="0.3"/>
    <row r="9441" customFormat="1" ht="13.5" x14ac:dyDescent="0.3"/>
    <row r="9442" customFormat="1" ht="13.5" x14ac:dyDescent="0.3"/>
    <row r="9443" customFormat="1" ht="13.5" x14ac:dyDescent="0.3"/>
    <row r="9444" customFormat="1" ht="13.5" x14ac:dyDescent="0.3"/>
    <row r="9445" customFormat="1" ht="13.5" x14ac:dyDescent="0.3"/>
    <row r="9446" customFormat="1" ht="13.5" x14ac:dyDescent="0.3"/>
    <row r="9447" customFormat="1" ht="13.5" x14ac:dyDescent="0.3"/>
    <row r="9448" customFormat="1" ht="13.5" x14ac:dyDescent="0.3"/>
    <row r="9449" customFormat="1" ht="13.5" x14ac:dyDescent="0.3"/>
    <row r="9450" customFormat="1" ht="13.5" x14ac:dyDescent="0.3"/>
    <row r="9451" customFormat="1" ht="13.5" x14ac:dyDescent="0.3"/>
    <row r="9452" customFormat="1" ht="13.5" x14ac:dyDescent="0.3"/>
    <row r="9453" customFormat="1" ht="13.5" x14ac:dyDescent="0.3"/>
    <row r="9454" customFormat="1" ht="13.5" x14ac:dyDescent="0.3"/>
    <row r="9455" customFormat="1" ht="13.5" x14ac:dyDescent="0.3"/>
    <row r="9456" customFormat="1" ht="13.5" x14ac:dyDescent="0.3"/>
    <row r="9457" customFormat="1" ht="13.5" x14ac:dyDescent="0.3"/>
    <row r="9458" customFormat="1" ht="13.5" x14ac:dyDescent="0.3"/>
    <row r="9459" customFormat="1" ht="13.5" x14ac:dyDescent="0.3"/>
    <row r="9460" customFormat="1" ht="13.5" x14ac:dyDescent="0.3"/>
    <row r="9461" customFormat="1" ht="13.5" x14ac:dyDescent="0.3"/>
    <row r="9462" customFormat="1" ht="13.5" x14ac:dyDescent="0.3"/>
    <row r="9463" customFormat="1" ht="13.5" x14ac:dyDescent="0.3"/>
    <row r="9464" customFormat="1" ht="13.5" x14ac:dyDescent="0.3"/>
    <row r="9465" customFormat="1" ht="13.5" x14ac:dyDescent="0.3"/>
    <row r="9466" customFormat="1" ht="13.5" x14ac:dyDescent="0.3"/>
    <row r="9467" customFormat="1" ht="13.5" x14ac:dyDescent="0.3"/>
    <row r="9468" customFormat="1" ht="13.5" x14ac:dyDescent="0.3"/>
    <row r="9469" customFormat="1" ht="13.5" x14ac:dyDescent="0.3"/>
    <row r="9470" customFormat="1" ht="13.5" x14ac:dyDescent="0.3"/>
    <row r="9471" customFormat="1" ht="13.5" x14ac:dyDescent="0.3"/>
    <row r="9472" customFormat="1" ht="13.5" x14ac:dyDescent="0.3"/>
    <row r="9473" customFormat="1" ht="13.5" x14ac:dyDescent="0.3"/>
    <row r="9474" customFormat="1" ht="13.5" x14ac:dyDescent="0.3"/>
    <row r="9475" customFormat="1" ht="13.5" x14ac:dyDescent="0.3"/>
    <row r="9476" customFormat="1" ht="13.5" x14ac:dyDescent="0.3"/>
    <row r="9477" customFormat="1" ht="13.5" x14ac:dyDescent="0.3"/>
    <row r="9478" customFormat="1" ht="13.5" x14ac:dyDescent="0.3"/>
    <row r="9479" customFormat="1" ht="13.5" x14ac:dyDescent="0.3"/>
    <row r="9480" customFormat="1" ht="13.5" x14ac:dyDescent="0.3"/>
    <row r="9481" customFormat="1" ht="13.5" x14ac:dyDescent="0.3"/>
    <row r="9482" customFormat="1" ht="13.5" x14ac:dyDescent="0.3"/>
    <row r="9483" customFormat="1" ht="13.5" x14ac:dyDescent="0.3"/>
    <row r="9484" customFormat="1" ht="13.5" x14ac:dyDescent="0.3"/>
    <row r="9485" customFormat="1" ht="13.5" x14ac:dyDescent="0.3"/>
    <row r="9486" customFormat="1" ht="13.5" x14ac:dyDescent="0.3"/>
    <row r="9487" customFormat="1" ht="13.5" x14ac:dyDescent="0.3"/>
    <row r="9488" customFormat="1" ht="13.5" x14ac:dyDescent="0.3"/>
    <row r="9489" customFormat="1" ht="13.5" x14ac:dyDescent="0.3"/>
    <row r="9490" customFormat="1" ht="13.5" x14ac:dyDescent="0.3"/>
    <row r="9491" customFormat="1" ht="13.5" x14ac:dyDescent="0.3"/>
    <row r="9492" customFormat="1" ht="13.5" x14ac:dyDescent="0.3"/>
    <row r="9493" customFormat="1" ht="13.5" x14ac:dyDescent="0.3"/>
    <row r="9494" customFormat="1" ht="13.5" x14ac:dyDescent="0.3"/>
    <row r="9495" customFormat="1" ht="13.5" x14ac:dyDescent="0.3"/>
    <row r="9496" customFormat="1" ht="13.5" x14ac:dyDescent="0.3"/>
    <row r="9497" customFormat="1" ht="13.5" x14ac:dyDescent="0.3"/>
    <row r="9498" customFormat="1" ht="13.5" x14ac:dyDescent="0.3"/>
    <row r="9499" customFormat="1" ht="13.5" x14ac:dyDescent="0.3"/>
    <row r="9500" customFormat="1" ht="13.5" x14ac:dyDescent="0.3"/>
    <row r="9501" customFormat="1" ht="13.5" x14ac:dyDescent="0.3"/>
    <row r="9502" customFormat="1" ht="13.5" x14ac:dyDescent="0.3"/>
    <row r="9503" customFormat="1" ht="13.5" x14ac:dyDescent="0.3"/>
    <row r="9504" customFormat="1" ht="13.5" x14ac:dyDescent="0.3"/>
    <row r="9505" customFormat="1" ht="13.5" x14ac:dyDescent="0.3"/>
    <row r="9506" customFormat="1" ht="13.5" x14ac:dyDescent="0.3"/>
    <row r="9507" customFormat="1" ht="13.5" x14ac:dyDescent="0.3"/>
    <row r="9508" customFormat="1" ht="13.5" x14ac:dyDescent="0.3"/>
    <row r="9509" customFormat="1" ht="13.5" x14ac:dyDescent="0.3"/>
    <row r="9510" customFormat="1" ht="13.5" x14ac:dyDescent="0.3"/>
    <row r="9511" customFormat="1" ht="13.5" x14ac:dyDescent="0.3"/>
    <row r="9512" customFormat="1" ht="13.5" x14ac:dyDescent="0.3"/>
    <row r="9513" customFormat="1" ht="13.5" x14ac:dyDescent="0.3"/>
    <row r="9514" customFormat="1" ht="13.5" x14ac:dyDescent="0.3"/>
    <row r="9515" customFormat="1" ht="13.5" x14ac:dyDescent="0.3"/>
    <row r="9516" customFormat="1" ht="13.5" x14ac:dyDescent="0.3"/>
    <row r="9517" customFormat="1" ht="13.5" x14ac:dyDescent="0.3"/>
    <row r="9518" customFormat="1" ht="13.5" x14ac:dyDescent="0.3"/>
    <row r="9519" customFormat="1" ht="13.5" x14ac:dyDescent="0.3"/>
    <row r="9520" customFormat="1" ht="13.5" x14ac:dyDescent="0.3"/>
    <row r="9521" customFormat="1" ht="13.5" x14ac:dyDescent="0.3"/>
    <row r="9522" customFormat="1" ht="13.5" x14ac:dyDescent="0.3"/>
    <row r="9523" customFormat="1" ht="13.5" x14ac:dyDescent="0.3"/>
    <row r="9524" customFormat="1" ht="13.5" x14ac:dyDescent="0.3"/>
    <row r="9525" customFormat="1" ht="13.5" x14ac:dyDescent="0.3"/>
    <row r="9526" customFormat="1" ht="13.5" x14ac:dyDescent="0.3"/>
    <row r="9527" customFormat="1" ht="13.5" x14ac:dyDescent="0.3"/>
    <row r="9528" customFormat="1" ht="13.5" x14ac:dyDescent="0.3"/>
    <row r="9529" customFormat="1" ht="13.5" x14ac:dyDescent="0.3"/>
    <row r="9530" customFormat="1" ht="13.5" x14ac:dyDescent="0.3"/>
    <row r="9531" customFormat="1" ht="13.5" x14ac:dyDescent="0.3"/>
    <row r="9532" customFormat="1" ht="13.5" x14ac:dyDescent="0.3"/>
    <row r="9533" customFormat="1" ht="13.5" x14ac:dyDescent="0.3"/>
    <row r="9534" customFormat="1" ht="13.5" x14ac:dyDescent="0.3"/>
    <row r="9535" customFormat="1" ht="13.5" x14ac:dyDescent="0.3"/>
    <row r="9536" customFormat="1" ht="13.5" x14ac:dyDescent="0.3"/>
    <row r="9537" customFormat="1" ht="13.5" x14ac:dyDescent="0.3"/>
    <row r="9538" customFormat="1" ht="13.5" x14ac:dyDescent="0.3"/>
    <row r="9539" customFormat="1" ht="13.5" x14ac:dyDescent="0.3"/>
    <row r="9540" customFormat="1" ht="13.5" x14ac:dyDescent="0.3"/>
    <row r="9541" customFormat="1" ht="13.5" x14ac:dyDescent="0.3"/>
    <row r="9542" customFormat="1" ht="13.5" x14ac:dyDescent="0.3"/>
    <row r="9543" customFormat="1" ht="13.5" x14ac:dyDescent="0.3"/>
    <row r="9544" customFormat="1" ht="13.5" x14ac:dyDescent="0.3"/>
    <row r="9545" customFormat="1" ht="13.5" x14ac:dyDescent="0.3"/>
    <row r="9546" customFormat="1" ht="13.5" x14ac:dyDescent="0.3"/>
    <row r="9547" customFormat="1" ht="13.5" x14ac:dyDescent="0.3"/>
    <row r="9548" customFormat="1" ht="13.5" x14ac:dyDescent="0.3"/>
    <row r="9549" customFormat="1" ht="13.5" x14ac:dyDescent="0.3"/>
    <row r="9550" customFormat="1" ht="13.5" x14ac:dyDescent="0.3"/>
    <row r="9551" customFormat="1" ht="13.5" x14ac:dyDescent="0.3"/>
    <row r="9552" customFormat="1" ht="13.5" x14ac:dyDescent="0.3"/>
    <row r="9553" customFormat="1" ht="13.5" x14ac:dyDescent="0.3"/>
    <row r="9554" customFormat="1" ht="13.5" x14ac:dyDescent="0.3"/>
    <row r="9555" customFormat="1" ht="13.5" x14ac:dyDescent="0.3"/>
    <row r="9556" customFormat="1" ht="13.5" x14ac:dyDescent="0.3"/>
    <row r="9557" customFormat="1" ht="13.5" x14ac:dyDescent="0.3"/>
    <row r="9558" customFormat="1" ht="13.5" x14ac:dyDescent="0.3"/>
    <row r="9559" customFormat="1" ht="13.5" x14ac:dyDescent="0.3"/>
    <row r="9560" customFormat="1" ht="13.5" x14ac:dyDescent="0.3"/>
    <row r="9561" customFormat="1" ht="13.5" x14ac:dyDescent="0.3"/>
    <row r="9562" customFormat="1" ht="13.5" x14ac:dyDescent="0.3"/>
    <row r="9563" customFormat="1" ht="13.5" x14ac:dyDescent="0.3"/>
    <row r="9564" customFormat="1" ht="13.5" x14ac:dyDescent="0.3"/>
    <row r="9565" customFormat="1" ht="13.5" x14ac:dyDescent="0.3"/>
    <row r="9566" customFormat="1" ht="13.5" x14ac:dyDescent="0.3"/>
    <row r="9567" customFormat="1" ht="13.5" x14ac:dyDescent="0.3"/>
    <row r="9568" customFormat="1" ht="13.5" x14ac:dyDescent="0.3"/>
    <row r="9569" customFormat="1" ht="13.5" x14ac:dyDescent="0.3"/>
    <row r="9570" customFormat="1" ht="13.5" x14ac:dyDescent="0.3"/>
    <row r="9571" customFormat="1" ht="13.5" x14ac:dyDescent="0.3"/>
    <row r="9572" customFormat="1" ht="13.5" x14ac:dyDescent="0.3"/>
    <row r="9573" customFormat="1" ht="13.5" x14ac:dyDescent="0.3"/>
    <row r="9574" customFormat="1" ht="13.5" x14ac:dyDescent="0.3"/>
    <row r="9575" customFormat="1" ht="13.5" x14ac:dyDescent="0.3"/>
    <row r="9576" customFormat="1" ht="13.5" x14ac:dyDescent="0.3"/>
    <row r="9577" customFormat="1" ht="13.5" x14ac:dyDescent="0.3"/>
    <row r="9578" customFormat="1" ht="13.5" x14ac:dyDescent="0.3"/>
    <row r="9579" customFormat="1" ht="13.5" x14ac:dyDescent="0.3"/>
    <row r="9580" customFormat="1" ht="13.5" x14ac:dyDescent="0.3"/>
    <row r="9581" customFormat="1" ht="13.5" x14ac:dyDescent="0.3"/>
    <row r="9582" customFormat="1" ht="13.5" x14ac:dyDescent="0.3"/>
    <row r="9583" customFormat="1" ht="13.5" x14ac:dyDescent="0.3"/>
    <row r="9584" customFormat="1" ht="13.5" x14ac:dyDescent="0.3"/>
    <row r="9585" customFormat="1" ht="13.5" x14ac:dyDescent="0.3"/>
    <row r="9586" customFormat="1" ht="13.5" x14ac:dyDescent="0.3"/>
    <row r="9587" customFormat="1" ht="13.5" x14ac:dyDescent="0.3"/>
    <row r="9588" customFormat="1" ht="13.5" x14ac:dyDescent="0.3"/>
    <row r="9589" customFormat="1" ht="13.5" x14ac:dyDescent="0.3"/>
    <row r="9590" customFormat="1" ht="13.5" x14ac:dyDescent="0.3"/>
    <row r="9591" customFormat="1" ht="13.5" x14ac:dyDescent="0.3"/>
    <row r="9592" customFormat="1" ht="13.5" x14ac:dyDescent="0.3"/>
    <row r="9593" customFormat="1" ht="13.5" x14ac:dyDescent="0.3"/>
    <row r="9594" customFormat="1" ht="13.5" x14ac:dyDescent="0.3"/>
    <row r="9595" customFormat="1" ht="13.5" x14ac:dyDescent="0.3"/>
    <row r="9596" customFormat="1" ht="13.5" x14ac:dyDescent="0.3"/>
    <row r="9597" customFormat="1" ht="13.5" x14ac:dyDescent="0.3"/>
    <row r="9598" customFormat="1" ht="13.5" x14ac:dyDescent="0.3"/>
    <row r="9599" customFormat="1" ht="13.5" x14ac:dyDescent="0.3"/>
    <row r="9600" customFormat="1" ht="13.5" x14ac:dyDescent="0.3"/>
    <row r="9601" customFormat="1" ht="13.5" x14ac:dyDescent="0.3"/>
    <row r="9602" customFormat="1" ht="13.5" x14ac:dyDescent="0.3"/>
    <row r="9603" customFormat="1" ht="13.5" x14ac:dyDescent="0.3"/>
    <row r="9604" customFormat="1" ht="13.5" x14ac:dyDescent="0.3"/>
    <row r="9605" customFormat="1" ht="13.5" x14ac:dyDescent="0.3"/>
    <row r="9606" customFormat="1" ht="13.5" x14ac:dyDescent="0.3"/>
    <row r="9607" customFormat="1" ht="13.5" x14ac:dyDescent="0.3"/>
    <row r="9608" customFormat="1" ht="13.5" x14ac:dyDescent="0.3"/>
    <row r="9609" customFormat="1" ht="13.5" x14ac:dyDescent="0.3"/>
    <row r="9610" customFormat="1" ht="13.5" x14ac:dyDescent="0.3"/>
    <row r="9611" customFormat="1" ht="13.5" x14ac:dyDescent="0.3"/>
    <row r="9612" customFormat="1" ht="13.5" x14ac:dyDescent="0.3"/>
    <row r="9613" customFormat="1" ht="13.5" x14ac:dyDescent="0.3"/>
    <row r="9614" customFormat="1" ht="13.5" x14ac:dyDescent="0.3"/>
    <row r="9615" customFormat="1" ht="13.5" x14ac:dyDescent="0.3"/>
    <row r="9616" customFormat="1" ht="13.5" x14ac:dyDescent="0.3"/>
    <row r="9617" customFormat="1" ht="13.5" x14ac:dyDescent="0.3"/>
    <row r="9618" customFormat="1" ht="13.5" x14ac:dyDescent="0.3"/>
    <row r="9619" customFormat="1" ht="13.5" x14ac:dyDescent="0.3"/>
    <row r="9620" customFormat="1" ht="13.5" x14ac:dyDescent="0.3"/>
    <row r="9621" customFormat="1" ht="13.5" x14ac:dyDescent="0.3"/>
    <row r="9622" customFormat="1" ht="13.5" x14ac:dyDescent="0.3"/>
    <row r="9623" customFormat="1" ht="13.5" x14ac:dyDescent="0.3"/>
    <row r="9624" customFormat="1" ht="13.5" x14ac:dyDescent="0.3"/>
    <row r="9625" customFormat="1" ht="13.5" x14ac:dyDescent="0.3"/>
    <row r="9626" customFormat="1" ht="13.5" x14ac:dyDescent="0.3"/>
    <row r="9627" customFormat="1" ht="13.5" x14ac:dyDescent="0.3"/>
    <row r="9628" customFormat="1" ht="13.5" x14ac:dyDescent="0.3"/>
    <row r="9629" customFormat="1" ht="13.5" x14ac:dyDescent="0.3"/>
    <row r="9630" customFormat="1" ht="13.5" x14ac:dyDescent="0.3"/>
    <row r="9631" customFormat="1" ht="13.5" x14ac:dyDescent="0.3"/>
    <row r="9632" customFormat="1" ht="13.5" x14ac:dyDescent="0.3"/>
    <row r="9633" customFormat="1" ht="13.5" x14ac:dyDescent="0.3"/>
    <row r="9634" customFormat="1" ht="13.5" x14ac:dyDescent="0.3"/>
    <row r="9635" customFormat="1" ht="13.5" x14ac:dyDescent="0.3"/>
    <row r="9636" customFormat="1" ht="13.5" x14ac:dyDescent="0.3"/>
    <row r="9637" customFormat="1" ht="13.5" x14ac:dyDescent="0.3"/>
    <row r="9638" customFormat="1" ht="13.5" x14ac:dyDescent="0.3"/>
    <row r="9639" customFormat="1" ht="13.5" x14ac:dyDescent="0.3"/>
    <row r="9640" customFormat="1" ht="13.5" x14ac:dyDescent="0.3"/>
    <row r="9641" customFormat="1" ht="13.5" x14ac:dyDescent="0.3"/>
    <row r="9642" customFormat="1" ht="13.5" x14ac:dyDescent="0.3"/>
    <row r="9643" customFormat="1" ht="13.5" x14ac:dyDescent="0.3"/>
    <row r="9644" customFormat="1" ht="13.5" x14ac:dyDescent="0.3"/>
    <row r="9645" customFormat="1" ht="13.5" x14ac:dyDescent="0.3"/>
    <row r="9646" customFormat="1" ht="13.5" x14ac:dyDescent="0.3"/>
    <row r="9647" customFormat="1" ht="13.5" x14ac:dyDescent="0.3"/>
    <row r="9648" customFormat="1" ht="13.5" x14ac:dyDescent="0.3"/>
    <row r="9649" customFormat="1" ht="13.5" x14ac:dyDescent="0.3"/>
    <row r="9650" customFormat="1" ht="13.5" x14ac:dyDescent="0.3"/>
    <row r="9651" customFormat="1" ht="13.5" x14ac:dyDescent="0.3"/>
    <row r="9652" customFormat="1" ht="13.5" x14ac:dyDescent="0.3"/>
    <row r="9653" customFormat="1" ht="13.5" x14ac:dyDescent="0.3"/>
    <row r="9654" customFormat="1" ht="13.5" x14ac:dyDescent="0.3"/>
    <row r="9655" customFormat="1" ht="13.5" x14ac:dyDescent="0.3"/>
    <row r="9656" customFormat="1" ht="13.5" x14ac:dyDescent="0.3"/>
    <row r="9657" customFormat="1" ht="13.5" x14ac:dyDescent="0.3"/>
    <row r="9658" customFormat="1" ht="13.5" x14ac:dyDescent="0.3"/>
    <row r="9659" customFormat="1" ht="13.5" x14ac:dyDescent="0.3"/>
    <row r="9660" customFormat="1" ht="13.5" x14ac:dyDescent="0.3"/>
    <row r="9661" customFormat="1" ht="13.5" x14ac:dyDescent="0.3"/>
    <row r="9662" customFormat="1" ht="13.5" x14ac:dyDescent="0.3"/>
    <row r="9663" customFormat="1" ht="13.5" x14ac:dyDescent="0.3"/>
    <row r="9664" customFormat="1" ht="13.5" x14ac:dyDescent="0.3"/>
    <row r="9665" customFormat="1" ht="13.5" x14ac:dyDescent="0.3"/>
    <row r="9666" customFormat="1" ht="13.5" x14ac:dyDescent="0.3"/>
    <row r="9667" customFormat="1" ht="13.5" x14ac:dyDescent="0.3"/>
    <row r="9668" customFormat="1" ht="13.5" x14ac:dyDescent="0.3"/>
    <row r="9669" customFormat="1" ht="13.5" x14ac:dyDescent="0.3"/>
    <row r="9670" customFormat="1" ht="13.5" x14ac:dyDescent="0.3"/>
    <row r="9671" customFormat="1" ht="13.5" x14ac:dyDescent="0.3"/>
    <row r="9672" customFormat="1" ht="13.5" x14ac:dyDescent="0.3"/>
    <row r="9673" customFormat="1" ht="13.5" x14ac:dyDescent="0.3"/>
    <row r="9674" customFormat="1" ht="13.5" x14ac:dyDescent="0.3"/>
    <row r="9675" customFormat="1" ht="13.5" x14ac:dyDescent="0.3"/>
    <row r="9676" customFormat="1" ht="13.5" x14ac:dyDescent="0.3"/>
    <row r="9677" customFormat="1" ht="13.5" x14ac:dyDescent="0.3"/>
    <row r="9678" customFormat="1" ht="13.5" x14ac:dyDescent="0.3"/>
    <row r="9679" customFormat="1" ht="13.5" x14ac:dyDescent="0.3"/>
    <row r="9680" customFormat="1" ht="13.5" x14ac:dyDescent="0.3"/>
    <row r="9681" customFormat="1" ht="13.5" x14ac:dyDescent="0.3"/>
    <row r="9682" customFormat="1" ht="13.5" x14ac:dyDescent="0.3"/>
    <row r="9683" customFormat="1" ht="13.5" x14ac:dyDescent="0.3"/>
    <row r="9684" customFormat="1" ht="13.5" x14ac:dyDescent="0.3"/>
    <row r="9685" customFormat="1" ht="13.5" x14ac:dyDescent="0.3"/>
    <row r="9686" customFormat="1" ht="13.5" x14ac:dyDescent="0.3"/>
    <row r="9687" customFormat="1" ht="13.5" x14ac:dyDescent="0.3"/>
    <row r="9688" customFormat="1" ht="13.5" x14ac:dyDescent="0.3"/>
    <row r="9689" customFormat="1" ht="13.5" x14ac:dyDescent="0.3"/>
    <row r="9690" customFormat="1" ht="13.5" x14ac:dyDescent="0.3"/>
    <row r="9691" customFormat="1" ht="13.5" x14ac:dyDescent="0.3"/>
    <row r="9692" customFormat="1" ht="13.5" x14ac:dyDescent="0.3"/>
    <row r="9693" customFormat="1" ht="13.5" x14ac:dyDescent="0.3"/>
    <row r="9694" customFormat="1" ht="13.5" x14ac:dyDescent="0.3"/>
    <row r="9695" customFormat="1" ht="13.5" x14ac:dyDescent="0.3"/>
    <row r="9696" customFormat="1" ht="13.5" x14ac:dyDescent="0.3"/>
    <row r="9697" customFormat="1" ht="13.5" x14ac:dyDescent="0.3"/>
    <row r="9698" customFormat="1" ht="13.5" x14ac:dyDescent="0.3"/>
    <row r="9699" customFormat="1" ht="13.5" x14ac:dyDescent="0.3"/>
    <row r="9700" customFormat="1" ht="13.5" x14ac:dyDescent="0.3"/>
    <row r="9701" customFormat="1" ht="13.5" x14ac:dyDescent="0.3"/>
    <row r="9702" customFormat="1" ht="13.5" x14ac:dyDescent="0.3"/>
    <row r="9703" customFormat="1" ht="13.5" x14ac:dyDescent="0.3"/>
    <row r="9704" customFormat="1" ht="13.5" x14ac:dyDescent="0.3"/>
    <row r="9705" customFormat="1" ht="13.5" x14ac:dyDescent="0.3"/>
    <row r="9706" customFormat="1" ht="13.5" x14ac:dyDescent="0.3"/>
    <row r="9707" customFormat="1" ht="13.5" x14ac:dyDescent="0.3"/>
    <row r="9708" customFormat="1" ht="13.5" x14ac:dyDescent="0.3"/>
    <row r="9709" customFormat="1" ht="13.5" x14ac:dyDescent="0.3"/>
    <row r="9710" customFormat="1" ht="13.5" x14ac:dyDescent="0.3"/>
    <row r="9711" customFormat="1" ht="13.5" x14ac:dyDescent="0.3"/>
    <row r="9712" customFormat="1" ht="13.5" x14ac:dyDescent="0.3"/>
    <row r="9713" customFormat="1" ht="13.5" x14ac:dyDescent="0.3"/>
    <row r="9714" customFormat="1" ht="13.5" x14ac:dyDescent="0.3"/>
    <row r="9715" customFormat="1" ht="13.5" x14ac:dyDescent="0.3"/>
    <row r="9716" customFormat="1" ht="13.5" x14ac:dyDescent="0.3"/>
    <row r="9717" customFormat="1" ht="13.5" x14ac:dyDescent="0.3"/>
    <row r="9718" customFormat="1" ht="13.5" x14ac:dyDescent="0.3"/>
    <row r="9719" customFormat="1" ht="13.5" x14ac:dyDescent="0.3"/>
    <row r="9720" customFormat="1" ht="13.5" x14ac:dyDescent="0.3"/>
    <row r="9721" customFormat="1" ht="13.5" x14ac:dyDescent="0.3"/>
    <row r="9722" customFormat="1" ht="13.5" x14ac:dyDescent="0.3"/>
    <row r="9723" customFormat="1" ht="13.5" x14ac:dyDescent="0.3"/>
    <row r="9724" customFormat="1" ht="13.5" x14ac:dyDescent="0.3"/>
    <row r="9725" customFormat="1" ht="13.5" x14ac:dyDescent="0.3"/>
    <row r="9726" customFormat="1" ht="13.5" x14ac:dyDescent="0.3"/>
    <row r="9727" customFormat="1" ht="13.5" x14ac:dyDescent="0.3"/>
    <row r="9728" customFormat="1" ht="13.5" x14ac:dyDescent="0.3"/>
    <row r="9729" customFormat="1" ht="13.5" x14ac:dyDescent="0.3"/>
    <row r="9730" customFormat="1" ht="13.5" x14ac:dyDescent="0.3"/>
    <row r="9731" customFormat="1" ht="13.5" x14ac:dyDescent="0.3"/>
    <row r="9732" customFormat="1" ht="13.5" x14ac:dyDescent="0.3"/>
    <row r="9733" customFormat="1" ht="13.5" x14ac:dyDescent="0.3"/>
    <row r="9734" customFormat="1" ht="13.5" x14ac:dyDescent="0.3"/>
    <row r="9735" customFormat="1" ht="13.5" x14ac:dyDescent="0.3"/>
    <row r="9736" customFormat="1" ht="13.5" x14ac:dyDescent="0.3"/>
    <row r="9737" customFormat="1" ht="13.5" x14ac:dyDescent="0.3"/>
    <row r="9738" customFormat="1" ht="13.5" x14ac:dyDescent="0.3"/>
    <row r="9739" customFormat="1" ht="13.5" x14ac:dyDescent="0.3"/>
    <row r="9740" customFormat="1" ht="13.5" x14ac:dyDescent="0.3"/>
    <row r="9741" customFormat="1" ht="13.5" x14ac:dyDescent="0.3"/>
    <row r="9742" customFormat="1" ht="13.5" x14ac:dyDescent="0.3"/>
    <row r="9743" customFormat="1" ht="13.5" x14ac:dyDescent="0.3"/>
    <row r="9744" customFormat="1" ht="13.5" x14ac:dyDescent="0.3"/>
    <row r="9745" customFormat="1" ht="13.5" x14ac:dyDescent="0.3"/>
    <row r="9746" customFormat="1" ht="13.5" x14ac:dyDescent="0.3"/>
    <row r="9747" customFormat="1" ht="13.5" x14ac:dyDescent="0.3"/>
    <row r="9748" customFormat="1" ht="13.5" x14ac:dyDescent="0.3"/>
    <row r="9749" customFormat="1" ht="13.5" x14ac:dyDescent="0.3"/>
    <row r="9750" customFormat="1" ht="13.5" x14ac:dyDescent="0.3"/>
    <row r="9751" customFormat="1" ht="13.5" x14ac:dyDescent="0.3"/>
    <row r="9752" customFormat="1" ht="13.5" x14ac:dyDescent="0.3"/>
    <row r="9753" customFormat="1" ht="13.5" x14ac:dyDescent="0.3"/>
    <row r="9754" customFormat="1" ht="13.5" x14ac:dyDescent="0.3"/>
    <row r="9755" customFormat="1" ht="13.5" x14ac:dyDescent="0.3"/>
    <row r="9756" customFormat="1" ht="13.5" x14ac:dyDescent="0.3"/>
    <row r="9757" customFormat="1" ht="13.5" x14ac:dyDescent="0.3"/>
    <row r="9758" customFormat="1" ht="13.5" x14ac:dyDescent="0.3"/>
    <row r="9759" customFormat="1" ht="13.5" x14ac:dyDescent="0.3"/>
    <row r="9760" customFormat="1" ht="13.5" x14ac:dyDescent="0.3"/>
    <row r="9761" customFormat="1" ht="13.5" x14ac:dyDescent="0.3"/>
    <row r="9762" customFormat="1" ht="13.5" x14ac:dyDescent="0.3"/>
    <row r="9763" customFormat="1" ht="13.5" x14ac:dyDescent="0.3"/>
    <row r="9764" customFormat="1" ht="13.5" x14ac:dyDescent="0.3"/>
    <row r="9765" customFormat="1" ht="13.5" x14ac:dyDescent="0.3"/>
    <row r="9766" customFormat="1" ht="13.5" x14ac:dyDescent="0.3"/>
    <row r="9767" customFormat="1" ht="13.5" x14ac:dyDescent="0.3"/>
    <row r="9768" customFormat="1" ht="13.5" x14ac:dyDescent="0.3"/>
    <row r="9769" customFormat="1" ht="13.5" x14ac:dyDescent="0.3"/>
    <row r="9770" customFormat="1" ht="13.5" x14ac:dyDescent="0.3"/>
    <row r="9771" customFormat="1" ht="13.5" x14ac:dyDescent="0.3"/>
    <row r="9772" customFormat="1" ht="13.5" x14ac:dyDescent="0.3"/>
    <row r="9773" customFormat="1" ht="13.5" x14ac:dyDescent="0.3"/>
    <row r="9774" customFormat="1" ht="13.5" x14ac:dyDescent="0.3"/>
    <row r="9775" customFormat="1" ht="13.5" x14ac:dyDescent="0.3"/>
    <row r="9776" customFormat="1" ht="13.5" x14ac:dyDescent="0.3"/>
    <row r="9777" customFormat="1" ht="13.5" x14ac:dyDescent="0.3"/>
    <row r="9778" customFormat="1" ht="13.5" x14ac:dyDescent="0.3"/>
    <row r="9779" customFormat="1" ht="13.5" x14ac:dyDescent="0.3"/>
    <row r="9780" customFormat="1" ht="13.5" x14ac:dyDescent="0.3"/>
    <row r="9781" customFormat="1" ht="13.5" x14ac:dyDescent="0.3"/>
    <row r="9782" customFormat="1" ht="13.5" x14ac:dyDescent="0.3"/>
    <row r="9783" customFormat="1" ht="13.5" x14ac:dyDescent="0.3"/>
    <row r="9784" customFormat="1" ht="13.5" x14ac:dyDescent="0.3"/>
    <row r="9785" customFormat="1" ht="13.5" x14ac:dyDescent="0.3"/>
    <row r="9786" customFormat="1" ht="13.5" x14ac:dyDescent="0.3"/>
    <row r="9787" customFormat="1" ht="13.5" x14ac:dyDescent="0.3"/>
    <row r="9788" customFormat="1" ht="13.5" x14ac:dyDescent="0.3"/>
    <row r="9789" customFormat="1" ht="13.5" x14ac:dyDescent="0.3"/>
    <row r="9790" customFormat="1" ht="13.5" x14ac:dyDescent="0.3"/>
    <row r="9791" customFormat="1" ht="13.5" x14ac:dyDescent="0.3"/>
    <row r="9792" customFormat="1" ht="13.5" x14ac:dyDescent="0.3"/>
    <row r="9793" customFormat="1" ht="13.5" x14ac:dyDescent="0.3"/>
    <row r="9794" customFormat="1" ht="13.5" x14ac:dyDescent="0.3"/>
    <row r="9795" customFormat="1" ht="13.5" x14ac:dyDescent="0.3"/>
    <row r="9796" customFormat="1" ht="13.5" x14ac:dyDescent="0.3"/>
    <row r="9797" customFormat="1" ht="13.5" x14ac:dyDescent="0.3"/>
    <row r="9798" customFormat="1" ht="13.5" x14ac:dyDescent="0.3"/>
    <row r="9799" customFormat="1" ht="13.5" x14ac:dyDescent="0.3"/>
    <row r="9800" customFormat="1" ht="13.5" x14ac:dyDescent="0.3"/>
    <row r="9801" customFormat="1" ht="13.5" x14ac:dyDescent="0.3"/>
    <row r="9802" customFormat="1" ht="13.5" x14ac:dyDescent="0.3"/>
    <row r="9803" customFormat="1" ht="13.5" x14ac:dyDescent="0.3"/>
    <row r="9804" customFormat="1" ht="13.5" x14ac:dyDescent="0.3"/>
    <row r="9805" customFormat="1" ht="13.5" x14ac:dyDescent="0.3"/>
    <row r="9806" customFormat="1" ht="13.5" x14ac:dyDescent="0.3"/>
    <row r="9807" customFormat="1" ht="13.5" x14ac:dyDescent="0.3"/>
    <row r="9808" customFormat="1" ht="13.5" x14ac:dyDescent="0.3"/>
    <row r="9809" customFormat="1" ht="13.5" x14ac:dyDescent="0.3"/>
    <row r="9810" customFormat="1" ht="13.5" x14ac:dyDescent="0.3"/>
    <row r="9811" customFormat="1" ht="13.5" x14ac:dyDescent="0.3"/>
    <row r="9812" customFormat="1" ht="13.5" x14ac:dyDescent="0.3"/>
    <row r="9813" customFormat="1" ht="13.5" x14ac:dyDescent="0.3"/>
    <row r="9814" customFormat="1" ht="13.5" x14ac:dyDescent="0.3"/>
    <row r="9815" customFormat="1" ht="13.5" x14ac:dyDescent="0.3"/>
    <row r="9816" customFormat="1" ht="13.5" x14ac:dyDescent="0.3"/>
    <row r="9817" customFormat="1" ht="13.5" x14ac:dyDescent="0.3"/>
    <row r="9818" customFormat="1" ht="13.5" x14ac:dyDescent="0.3"/>
    <row r="9819" customFormat="1" ht="13.5" x14ac:dyDescent="0.3"/>
    <row r="9820" customFormat="1" ht="13.5" x14ac:dyDescent="0.3"/>
    <row r="9821" customFormat="1" ht="13.5" x14ac:dyDescent="0.3"/>
    <row r="9822" customFormat="1" ht="13.5" x14ac:dyDescent="0.3"/>
    <row r="9823" customFormat="1" ht="13.5" x14ac:dyDescent="0.3"/>
    <row r="9824" customFormat="1" ht="13.5" x14ac:dyDescent="0.3"/>
    <row r="9825" customFormat="1" ht="13.5" x14ac:dyDescent="0.3"/>
    <row r="9826" customFormat="1" ht="13.5" x14ac:dyDescent="0.3"/>
    <row r="9827" customFormat="1" ht="13.5" x14ac:dyDescent="0.3"/>
    <row r="9828" customFormat="1" ht="13.5" x14ac:dyDescent="0.3"/>
    <row r="9829" customFormat="1" ht="13.5" x14ac:dyDescent="0.3"/>
    <row r="9830" customFormat="1" ht="13.5" x14ac:dyDescent="0.3"/>
    <row r="9831" customFormat="1" ht="13.5" x14ac:dyDescent="0.3"/>
    <row r="9832" customFormat="1" ht="13.5" x14ac:dyDescent="0.3"/>
    <row r="9833" customFormat="1" ht="13.5" x14ac:dyDescent="0.3"/>
    <row r="9834" customFormat="1" ht="13.5" x14ac:dyDescent="0.3"/>
    <row r="9835" customFormat="1" ht="13.5" x14ac:dyDescent="0.3"/>
    <row r="9836" customFormat="1" ht="13.5" x14ac:dyDescent="0.3"/>
    <row r="9837" customFormat="1" ht="13.5" x14ac:dyDescent="0.3"/>
    <row r="9838" customFormat="1" ht="13.5" x14ac:dyDescent="0.3"/>
    <row r="9839" customFormat="1" ht="13.5" x14ac:dyDescent="0.3"/>
    <row r="9840" customFormat="1" ht="13.5" x14ac:dyDescent="0.3"/>
    <row r="9841" customFormat="1" ht="13.5" x14ac:dyDescent="0.3"/>
    <row r="9842" customFormat="1" ht="13.5" x14ac:dyDescent="0.3"/>
    <row r="9843" customFormat="1" ht="13.5" x14ac:dyDescent="0.3"/>
    <row r="9844" customFormat="1" ht="13.5" x14ac:dyDescent="0.3"/>
    <row r="9845" customFormat="1" ht="13.5" x14ac:dyDescent="0.3"/>
    <row r="9846" customFormat="1" ht="13.5" x14ac:dyDescent="0.3"/>
    <row r="9847" customFormat="1" ht="13.5" x14ac:dyDescent="0.3"/>
    <row r="9848" customFormat="1" ht="13.5" x14ac:dyDescent="0.3"/>
    <row r="9849" customFormat="1" ht="13.5" x14ac:dyDescent="0.3"/>
    <row r="9850" customFormat="1" ht="13.5" x14ac:dyDescent="0.3"/>
    <row r="9851" customFormat="1" ht="13.5" x14ac:dyDescent="0.3"/>
    <row r="9852" customFormat="1" ht="13.5" x14ac:dyDescent="0.3"/>
    <row r="9853" customFormat="1" ht="13.5" x14ac:dyDescent="0.3"/>
    <row r="9854" customFormat="1" ht="13.5" x14ac:dyDescent="0.3"/>
    <row r="9855" customFormat="1" ht="13.5" x14ac:dyDescent="0.3"/>
    <row r="9856" customFormat="1" ht="13.5" x14ac:dyDescent="0.3"/>
    <row r="9857" customFormat="1" ht="13.5" x14ac:dyDescent="0.3"/>
    <row r="9858" customFormat="1" ht="13.5" x14ac:dyDescent="0.3"/>
    <row r="9859" customFormat="1" ht="13.5" x14ac:dyDescent="0.3"/>
    <row r="9860" customFormat="1" ht="13.5" x14ac:dyDescent="0.3"/>
    <row r="9861" customFormat="1" ht="13.5" x14ac:dyDescent="0.3"/>
    <row r="9862" customFormat="1" ht="13.5" x14ac:dyDescent="0.3"/>
    <row r="9863" customFormat="1" ht="13.5" x14ac:dyDescent="0.3"/>
    <row r="9864" customFormat="1" ht="13.5" x14ac:dyDescent="0.3"/>
    <row r="9865" customFormat="1" ht="13.5" x14ac:dyDescent="0.3"/>
    <row r="9866" customFormat="1" ht="13.5" x14ac:dyDescent="0.3"/>
    <row r="9867" customFormat="1" ht="13.5" x14ac:dyDescent="0.3"/>
    <row r="9868" customFormat="1" ht="13.5" x14ac:dyDescent="0.3"/>
    <row r="9869" customFormat="1" ht="13.5" x14ac:dyDescent="0.3"/>
    <row r="9870" customFormat="1" ht="13.5" x14ac:dyDescent="0.3"/>
    <row r="9871" customFormat="1" ht="13.5" x14ac:dyDescent="0.3"/>
    <row r="9872" customFormat="1" ht="13.5" x14ac:dyDescent="0.3"/>
    <row r="9873" customFormat="1" ht="13.5" x14ac:dyDescent="0.3"/>
    <row r="9874" customFormat="1" ht="13.5" x14ac:dyDescent="0.3"/>
    <row r="9875" customFormat="1" ht="13.5" x14ac:dyDescent="0.3"/>
    <row r="9876" customFormat="1" ht="13.5" x14ac:dyDescent="0.3"/>
    <row r="9877" customFormat="1" ht="13.5" x14ac:dyDescent="0.3"/>
    <row r="9878" customFormat="1" ht="13.5" x14ac:dyDescent="0.3"/>
    <row r="9879" customFormat="1" ht="13.5" x14ac:dyDescent="0.3"/>
    <row r="9880" customFormat="1" ht="13.5" x14ac:dyDescent="0.3"/>
    <row r="9881" customFormat="1" ht="13.5" x14ac:dyDescent="0.3"/>
    <row r="9882" customFormat="1" ht="13.5" x14ac:dyDescent="0.3"/>
    <row r="9883" customFormat="1" ht="13.5" x14ac:dyDescent="0.3"/>
    <row r="9884" customFormat="1" ht="13.5" x14ac:dyDescent="0.3"/>
    <row r="9885" customFormat="1" ht="13.5" x14ac:dyDescent="0.3"/>
    <row r="9886" customFormat="1" ht="13.5" x14ac:dyDescent="0.3"/>
    <row r="9887" customFormat="1" ht="13.5" x14ac:dyDescent="0.3"/>
    <row r="9888" customFormat="1" ht="13.5" x14ac:dyDescent="0.3"/>
    <row r="9889" customFormat="1" ht="13.5" x14ac:dyDescent="0.3"/>
    <row r="9890" customFormat="1" ht="13.5" x14ac:dyDescent="0.3"/>
    <row r="9891" customFormat="1" ht="13.5" x14ac:dyDescent="0.3"/>
    <row r="9892" customFormat="1" ht="13.5" x14ac:dyDescent="0.3"/>
    <row r="9893" customFormat="1" ht="13.5" x14ac:dyDescent="0.3"/>
    <row r="9894" customFormat="1" ht="13.5" x14ac:dyDescent="0.3"/>
    <row r="9895" customFormat="1" ht="13.5" x14ac:dyDescent="0.3"/>
    <row r="9896" customFormat="1" ht="13.5" x14ac:dyDescent="0.3"/>
    <row r="9897" customFormat="1" ht="13.5" x14ac:dyDescent="0.3"/>
    <row r="9898" customFormat="1" ht="13.5" x14ac:dyDescent="0.3"/>
    <row r="9899" customFormat="1" ht="13.5" x14ac:dyDescent="0.3"/>
    <row r="9900" customFormat="1" ht="13.5" x14ac:dyDescent="0.3"/>
    <row r="9901" customFormat="1" ht="13.5" x14ac:dyDescent="0.3"/>
    <row r="9902" customFormat="1" ht="13.5" x14ac:dyDescent="0.3"/>
    <row r="9903" customFormat="1" ht="13.5" x14ac:dyDescent="0.3"/>
    <row r="9904" customFormat="1" ht="13.5" x14ac:dyDescent="0.3"/>
    <row r="9905" customFormat="1" ht="13.5" x14ac:dyDescent="0.3"/>
    <row r="9906" customFormat="1" ht="13.5" x14ac:dyDescent="0.3"/>
    <row r="9907" customFormat="1" ht="13.5" x14ac:dyDescent="0.3"/>
    <row r="9908" customFormat="1" ht="13.5" x14ac:dyDescent="0.3"/>
    <row r="9909" customFormat="1" ht="13.5" x14ac:dyDescent="0.3"/>
    <row r="9910" customFormat="1" ht="13.5" x14ac:dyDescent="0.3"/>
    <row r="9911" customFormat="1" ht="13.5" x14ac:dyDescent="0.3"/>
    <row r="9912" customFormat="1" ht="13.5" x14ac:dyDescent="0.3"/>
    <row r="9913" customFormat="1" ht="13.5" x14ac:dyDescent="0.3"/>
    <row r="9914" customFormat="1" ht="13.5" x14ac:dyDescent="0.3"/>
    <row r="9915" customFormat="1" ht="13.5" x14ac:dyDescent="0.3"/>
    <row r="9916" customFormat="1" ht="13.5" x14ac:dyDescent="0.3"/>
    <row r="9917" customFormat="1" ht="13.5" x14ac:dyDescent="0.3"/>
    <row r="9918" customFormat="1" ht="13.5" x14ac:dyDescent="0.3"/>
    <row r="9919" customFormat="1" ht="13.5" x14ac:dyDescent="0.3"/>
    <row r="9920" customFormat="1" ht="13.5" x14ac:dyDescent="0.3"/>
    <row r="9921" customFormat="1" ht="13.5" x14ac:dyDescent="0.3"/>
    <row r="9922" customFormat="1" ht="13.5" x14ac:dyDescent="0.3"/>
    <row r="9923" customFormat="1" ht="13.5" x14ac:dyDescent="0.3"/>
    <row r="9924" customFormat="1" ht="13.5" x14ac:dyDescent="0.3"/>
    <row r="9925" customFormat="1" ht="13.5" x14ac:dyDescent="0.3"/>
    <row r="9926" customFormat="1" ht="13.5" x14ac:dyDescent="0.3"/>
    <row r="9927" customFormat="1" ht="13.5" x14ac:dyDescent="0.3"/>
    <row r="9928" customFormat="1" ht="13.5" x14ac:dyDescent="0.3"/>
    <row r="9929" customFormat="1" ht="13.5" x14ac:dyDescent="0.3"/>
    <row r="9930" customFormat="1" ht="13.5" x14ac:dyDescent="0.3"/>
    <row r="9931" customFormat="1" ht="13.5" x14ac:dyDescent="0.3"/>
    <row r="9932" customFormat="1" ht="13.5" x14ac:dyDescent="0.3"/>
    <row r="9933" customFormat="1" ht="13.5" x14ac:dyDescent="0.3"/>
    <row r="9934" customFormat="1" ht="13.5" x14ac:dyDescent="0.3"/>
    <row r="9935" customFormat="1" ht="13.5" x14ac:dyDescent="0.3"/>
    <row r="9936" customFormat="1" ht="13.5" x14ac:dyDescent="0.3"/>
    <row r="9937" customFormat="1" ht="13.5" x14ac:dyDescent="0.3"/>
    <row r="9938" customFormat="1" ht="13.5" x14ac:dyDescent="0.3"/>
    <row r="9939" customFormat="1" ht="13.5" x14ac:dyDescent="0.3"/>
    <row r="9940" customFormat="1" ht="13.5" x14ac:dyDescent="0.3"/>
    <row r="9941" customFormat="1" ht="13.5" x14ac:dyDescent="0.3"/>
    <row r="9942" customFormat="1" ht="13.5" x14ac:dyDescent="0.3"/>
    <row r="9943" customFormat="1" ht="13.5" x14ac:dyDescent="0.3"/>
    <row r="9944" customFormat="1" ht="13.5" x14ac:dyDescent="0.3"/>
    <row r="9945" customFormat="1" ht="13.5" x14ac:dyDescent="0.3"/>
    <row r="9946" customFormat="1" ht="13.5" x14ac:dyDescent="0.3"/>
    <row r="9947" customFormat="1" ht="13.5" x14ac:dyDescent="0.3"/>
    <row r="9948" customFormat="1" ht="13.5" x14ac:dyDescent="0.3"/>
    <row r="9949" customFormat="1" ht="13.5" x14ac:dyDescent="0.3"/>
    <row r="9950" customFormat="1" ht="13.5" x14ac:dyDescent="0.3"/>
    <row r="9951" customFormat="1" ht="13.5" x14ac:dyDescent="0.3"/>
    <row r="9952" customFormat="1" ht="13.5" x14ac:dyDescent="0.3"/>
    <row r="9953" customFormat="1" ht="13.5" x14ac:dyDescent="0.3"/>
    <row r="9954" customFormat="1" ht="13.5" x14ac:dyDescent="0.3"/>
    <row r="9955" customFormat="1" ht="13.5" x14ac:dyDescent="0.3"/>
    <row r="9956" customFormat="1" ht="13.5" x14ac:dyDescent="0.3"/>
    <row r="9957" customFormat="1" ht="13.5" x14ac:dyDescent="0.3"/>
    <row r="9958" customFormat="1" ht="13.5" x14ac:dyDescent="0.3"/>
    <row r="9959" customFormat="1" ht="13.5" x14ac:dyDescent="0.3"/>
    <row r="9960" customFormat="1" ht="13.5" x14ac:dyDescent="0.3"/>
    <row r="9961" customFormat="1" ht="13.5" x14ac:dyDescent="0.3"/>
    <row r="9962" customFormat="1" ht="13.5" x14ac:dyDescent="0.3"/>
    <row r="9963" customFormat="1" ht="13.5" x14ac:dyDescent="0.3"/>
    <row r="9964" customFormat="1" ht="13.5" x14ac:dyDescent="0.3"/>
    <row r="9965" customFormat="1" ht="13.5" x14ac:dyDescent="0.3"/>
    <row r="9966" customFormat="1" ht="13.5" x14ac:dyDescent="0.3"/>
    <row r="9967" customFormat="1" ht="13.5" x14ac:dyDescent="0.3"/>
    <row r="9968" customFormat="1" ht="13.5" x14ac:dyDescent="0.3"/>
    <row r="9969" customFormat="1" ht="13.5" x14ac:dyDescent="0.3"/>
    <row r="9970" customFormat="1" ht="13.5" x14ac:dyDescent="0.3"/>
    <row r="9971" customFormat="1" ht="13.5" x14ac:dyDescent="0.3"/>
    <row r="9972" customFormat="1" ht="13.5" x14ac:dyDescent="0.3"/>
    <row r="9973" customFormat="1" ht="13.5" x14ac:dyDescent="0.3"/>
    <row r="9974" customFormat="1" ht="13.5" x14ac:dyDescent="0.3"/>
    <row r="9975" customFormat="1" ht="13.5" x14ac:dyDescent="0.3"/>
    <row r="9976" customFormat="1" ht="13.5" x14ac:dyDescent="0.3"/>
    <row r="9977" customFormat="1" ht="13.5" x14ac:dyDescent="0.3"/>
    <row r="9978" customFormat="1" ht="13.5" x14ac:dyDescent="0.3"/>
    <row r="9979" customFormat="1" ht="13.5" x14ac:dyDescent="0.3"/>
    <row r="9980" customFormat="1" ht="13.5" x14ac:dyDescent="0.3"/>
    <row r="9981" customFormat="1" ht="13.5" x14ac:dyDescent="0.3"/>
    <row r="9982" customFormat="1" ht="13.5" x14ac:dyDescent="0.3"/>
    <row r="9983" customFormat="1" ht="13.5" x14ac:dyDescent="0.3"/>
    <row r="9984" customFormat="1" ht="13.5" x14ac:dyDescent="0.3"/>
    <row r="9985" customFormat="1" ht="13.5" x14ac:dyDescent="0.3"/>
    <row r="9986" customFormat="1" ht="13.5" x14ac:dyDescent="0.3"/>
    <row r="9987" customFormat="1" ht="13.5" x14ac:dyDescent="0.3"/>
    <row r="9988" customFormat="1" ht="13.5" x14ac:dyDescent="0.3"/>
    <row r="9989" customFormat="1" ht="13.5" x14ac:dyDescent="0.3"/>
    <row r="9990" customFormat="1" ht="13.5" x14ac:dyDescent="0.3"/>
    <row r="9991" customFormat="1" ht="13.5" x14ac:dyDescent="0.3"/>
    <row r="9992" customFormat="1" ht="13.5" x14ac:dyDescent="0.3"/>
    <row r="9993" customFormat="1" ht="13.5" x14ac:dyDescent="0.3"/>
    <row r="9994" customFormat="1" ht="13.5" x14ac:dyDescent="0.3"/>
    <row r="9995" customFormat="1" ht="13.5" x14ac:dyDescent="0.3"/>
    <row r="9996" customFormat="1" ht="13.5" x14ac:dyDescent="0.3"/>
    <row r="9997" customFormat="1" ht="13.5" x14ac:dyDescent="0.3"/>
    <row r="9998" customFormat="1" ht="13.5" x14ac:dyDescent="0.3"/>
    <row r="9999" customFormat="1" ht="13.5" x14ac:dyDescent="0.3"/>
    <row r="10000" customFormat="1" ht="13.5" x14ac:dyDescent="0.3"/>
    <row r="10001" customFormat="1" ht="13.5" x14ac:dyDescent="0.3"/>
    <row r="10002" customFormat="1" ht="13.5" x14ac:dyDescent="0.3"/>
    <row r="10003" customFormat="1" ht="13.5" x14ac:dyDescent="0.3"/>
    <row r="10004" customFormat="1" ht="13.5" x14ac:dyDescent="0.3"/>
    <row r="10005" customFormat="1" ht="13.5" x14ac:dyDescent="0.3"/>
    <row r="10006" customFormat="1" ht="13.5" x14ac:dyDescent="0.3"/>
    <row r="10007" customFormat="1" ht="13.5" x14ac:dyDescent="0.3"/>
    <row r="10008" customFormat="1" ht="13.5" x14ac:dyDescent="0.3"/>
    <row r="10009" customFormat="1" ht="13.5" x14ac:dyDescent="0.3"/>
    <row r="10010" customFormat="1" ht="13.5" x14ac:dyDescent="0.3"/>
    <row r="10011" customFormat="1" ht="13.5" x14ac:dyDescent="0.3"/>
    <row r="10012" customFormat="1" ht="13.5" x14ac:dyDescent="0.3"/>
    <row r="10013" customFormat="1" ht="13.5" x14ac:dyDescent="0.3"/>
    <row r="10014" customFormat="1" ht="13.5" x14ac:dyDescent="0.3"/>
    <row r="10015" customFormat="1" ht="13.5" x14ac:dyDescent="0.3"/>
    <row r="10016" customFormat="1" ht="13.5" x14ac:dyDescent="0.3"/>
    <row r="10017" customFormat="1" ht="13.5" x14ac:dyDescent="0.3"/>
    <row r="10018" customFormat="1" ht="13.5" x14ac:dyDescent="0.3"/>
    <row r="10019" customFormat="1" ht="13.5" x14ac:dyDescent="0.3"/>
    <row r="10020" customFormat="1" ht="13.5" x14ac:dyDescent="0.3"/>
    <row r="10021" customFormat="1" ht="13.5" x14ac:dyDescent="0.3"/>
    <row r="10022" customFormat="1" ht="13.5" x14ac:dyDescent="0.3"/>
    <row r="10023" customFormat="1" ht="13.5" x14ac:dyDescent="0.3"/>
    <row r="10024" customFormat="1" ht="13.5" x14ac:dyDescent="0.3"/>
    <row r="10025" customFormat="1" ht="13.5" x14ac:dyDescent="0.3"/>
    <row r="10026" customFormat="1" ht="13.5" x14ac:dyDescent="0.3"/>
    <row r="10027" customFormat="1" ht="13.5" x14ac:dyDescent="0.3"/>
    <row r="10028" customFormat="1" ht="13.5" x14ac:dyDescent="0.3"/>
    <row r="10029" customFormat="1" ht="13.5" x14ac:dyDescent="0.3"/>
    <row r="10030" customFormat="1" ht="13.5" x14ac:dyDescent="0.3"/>
    <row r="10031" customFormat="1" ht="13.5" x14ac:dyDescent="0.3"/>
    <row r="10032" customFormat="1" ht="13.5" x14ac:dyDescent="0.3"/>
    <row r="10033" customFormat="1" ht="13.5" x14ac:dyDescent="0.3"/>
    <row r="10034" customFormat="1" ht="13.5" x14ac:dyDescent="0.3"/>
    <row r="10035" customFormat="1" ht="13.5" x14ac:dyDescent="0.3"/>
    <row r="10036" customFormat="1" ht="13.5" x14ac:dyDescent="0.3"/>
    <row r="10037" customFormat="1" ht="13.5" x14ac:dyDescent="0.3"/>
    <row r="10038" customFormat="1" ht="13.5" x14ac:dyDescent="0.3"/>
    <row r="10039" customFormat="1" ht="13.5" x14ac:dyDescent="0.3"/>
    <row r="10040" customFormat="1" ht="13.5" x14ac:dyDescent="0.3"/>
    <row r="10041" customFormat="1" ht="13.5" x14ac:dyDescent="0.3"/>
    <row r="10042" customFormat="1" ht="13.5" x14ac:dyDescent="0.3"/>
    <row r="10043" customFormat="1" ht="13.5" x14ac:dyDescent="0.3"/>
    <row r="10044" customFormat="1" ht="13.5" x14ac:dyDescent="0.3"/>
    <row r="10045" customFormat="1" ht="13.5" x14ac:dyDescent="0.3"/>
    <row r="10046" customFormat="1" ht="13.5" x14ac:dyDescent="0.3"/>
    <row r="10047" customFormat="1" ht="13.5" x14ac:dyDescent="0.3"/>
    <row r="10048" customFormat="1" ht="13.5" x14ac:dyDescent="0.3"/>
    <row r="10049" customFormat="1" ht="13.5" x14ac:dyDescent="0.3"/>
    <row r="10050" customFormat="1" ht="13.5" x14ac:dyDescent="0.3"/>
    <row r="10051" customFormat="1" ht="13.5" x14ac:dyDescent="0.3"/>
    <row r="10052" customFormat="1" ht="13.5" x14ac:dyDescent="0.3"/>
    <row r="10053" customFormat="1" ht="13.5" x14ac:dyDescent="0.3"/>
    <row r="10054" customFormat="1" ht="13.5" x14ac:dyDescent="0.3"/>
    <row r="10055" customFormat="1" ht="13.5" x14ac:dyDescent="0.3"/>
    <row r="10056" customFormat="1" ht="13.5" x14ac:dyDescent="0.3"/>
    <row r="10057" customFormat="1" ht="13.5" x14ac:dyDescent="0.3"/>
    <row r="10058" customFormat="1" ht="13.5" x14ac:dyDescent="0.3"/>
    <row r="10059" customFormat="1" ht="13.5" x14ac:dyDescent="0.3"/>
    <row r="10060" customFormat="1" ht="13.5" x14ac:dyDescent="0.3"/>
    <row r="10061" customFormat="1" ht="13.5" x14ac:dyDescent="0.3"/>
    <row r="10062" customFormat="1" ht="13.5" x14ac:dyDescent="0.3"/>
    <row r="10063" customFormat="1" ht="13.5" x14ac:dyDescent="0.3"/>
    <row r="10064" customFormat="1" ht="13.5" x14ac:dyDescent="0.3"/>
    <row r="10065" customFormat="1" ht="13.5" x14ac:dyDescent="0.3"/>
    <row r="10066" customFormat="1" ht="13.5" x14ac:dyDescent="0.3"/>
    <row r="10067" customFormat="1" ht="13.5" x14ac:dyDescent="0.3"/>
    <row r="10068" customFormat="1" ht="13.5" x14ac:dyDescent="0.3"/>
    <row r="10069" customFormat="1" ht="13.5" x14ac:dyDescent="0.3"/>
    <row r="10070" customFormat="1" ht="13.5" x14ac:dyDescent="0.3"/>
    <row r="10071" customFormat="1" ht="13.5" x14ac:dyDescent="0.3"/>
    <row r="10072" customFormat="1" ht="13.5" x14ac:dyDescent="0.3"/>
    <row r="10073" customFormat="1" ht="13.5" x14ac:dyDescent="0.3"/>
    <row r="10074" customFormat="1" ht="13.5" x14ac:dyDescent="0.3"/>
    <row r="10075" customFormat="1" ht="13.5" x14ac:dyDescent="0.3"/>
    <row r="10076" customFormat="1" ht="13.5" x14ac:dyDescent="0.3"/>
    <row r="10077" customFormat="1" ht="13.5" x14ac:dyDescent="0.3"/>
    <row r="10078" customFormat="1" ht="13.5" x14ac:dyDescent="0.3"/>
    <row r="10079" customFormat="1" ht="13.5" x14ac:dyDescent="0.3"/>
    <row r="10080" customFormat="1" ht="13.5" x14ac:dyDescent="0.3"/>
    <row r="10081" customFormat="1" ht="13.5" x14ac:dyDescent="0.3"/>
    <row r="10082" customFormat="1" ht="13.5" x14ac:dyDescent="0.3"/>
    <row r="10083" customFormat="1" ht="13.5" x14ac:dyDescent="0.3"/>
    <row r="10084" customFormat="1" ht="13.5" x14ac:dyDescent="0.3"/>
    <row r="10085" customFormat="1" ht="13.5" x14ac:dyDescent="0.3"/>
    <row r="10086" customFormat="1" ht="13.5" x14ac:dyDescent="0.3"/>
    <row r="10087" customFormat="1" ht="13.5" x14ac:dyDescent="0.3"/>
    <row r="10088" customFormat="1" ht="13.5" x14ac:dyDescent="0.3"/>
    <row r="10089" customFormat="1" ht="13.5" x14ac:dyDescent="0.3"/>
    <row r="10090" customFormat="1" ht="13.5" x14ac:dyDescent="0.3"/>
    <row r="10091" customFormat="1" ht="13.5" x14ac:dyDescent="0.3"/>
    <row r="10092" customFormat="1" ht="13.5" x14ac:dyDescent="0.3"/>
    <row r="10093" customFormat="1" ht="13.5" x14ac:dyDescent="0.3"/>
    <row r="10094" customFormat="1" ht="13.5" x14ac:dyDescent="0.3"/>
    <row r="10095" customFormat="1" ht="13.5" x14ac:dyDescent="0.3"/>
    <row r="10096" customFormat="1" ht="13.5" x14ac:dyDescent="0.3"/>
    <row r="10097" customFormat="1" ht="13.5" x14ac:dyDescent="0.3"/>
    <row r="10098" customFormat="1" ht="13.5" x14ac:dyDescent="0.3"/>
    <row r="10099" customFormat="1" ht="13.5" x14ac:dyDescent="0.3"/>
    <row r="10100" customFormat="1" ht="13.5" x14ac:dyDescent="0.3"/>
    <row r="10101" customFormat="1" ht="13.5" x14ac:dyDescent="0.3"/>
    <row r="10102" customFormat="1" ht="13.5" x14ac:dyDescent="0.3"/>
    <row r="10103" customFormat="1" ht="13.5" x14ac:dyDescent="0.3"/>
    <row r="10104" customFormat="1" ht="13.5" x14ac:dyDescent="0.3"/>
    <row r="10105" customFormat="1" ht="13.5" x14ac:dyDescent="0.3"/>
    <row r="10106" customFormat="1" ht="13.5" x14ac:dyDescent="0.3"/>
    <row r="10107" customFormat="1" ht="13.5" x14ac:dyDescent="0.3"/>
    <row r="10108" customFormat="1" ht="13.5" x14ac:dyDescent="0.3"/>
    <row r="10109" customFormat="1" ht="13.5" x14ac:dyDescent="0.3"/>
    <row r="10110" customFormat="1" ht="13.5" x14ac:dyDescent="0.3"/>
    <row r="10111" customFormat="1" ht="13.5" x14ac:dyDescent="0.3"/>
    <row r="10112" customFormat="1" ht="13.5" x14ac:dyDescent="0.3"/>
    <row r="10113" customFormat="1" ht="13.5" x14ac:dyDescent="0.3"/>
    <row r="10114" customFormat="1" ht="13.5" x14ac:dyDescent="0.3"/>
    <row r="10115" customFormat="1" ht="13.5" x14ac:dyDescent="0.3"/>
    <row r="10116" customFormat="1" ht="13.5" x14ac:dyDescent="0.3"/>
    <row r="10117" customFormat="1" ht="13.5" x14ac:dyDescent="0.3"/>
    <row r="10118" customFormat="1" ht="13.5" x14ac:dyDescent="0.3"/>
    <row r="10119" customFormat="1" ht="13.5" x14ac:dyDescent="0.3"/>
    <row r="10120" customFormat="1" ht="13.5" x14ac:dyDescent="0.3"/>
    <row r="10121" customFormat="1" ht="13.5" x14ac:dyDescent="0.3"/>
    <row r="10122" customFormat="1" ht="13.5" x14ac:dyDescent="0.3"/>
    <row r="10123" customFormat="1" ht="13.5" x14ac:dyDescent="0.3"/>
    <row r="10124" customFormat="1" ht="13.5" x14ac:dyDescent="0.3"/>
    <row r="10125" customFormat="1" ht="13.5" x14ac:dyDescent="0.3"/>
    <row r="10126" customFormat="1" ht="13.5" x14ac:dyDescent="0.3"/>
    <row r="10127" customFormat="1" ht="13.5" x14ac:dyDescent="0.3"/>
    <row r="10128" customFormat="1" ht="13.5" x14ac:dyDescent="0.3"/>
    <row r="10129" customFormat="1" ht="13.5" x14ac:dyDescent="0.3"/>
    <row r="10130" customFormat="1" ht="13.5" x14ac:dyDescent="0.3"/>
    <row r="10131" customFormat="1" ht="13.5" x14ac:dyDescent="0.3"/>
    <row r="10132" customFormat="1" ht="13.5" x14ac:dyDescent="0.3"/>
    <row r="10133" customFormat="1" ht="13.5" x14ac:dyDescent="0.3"/>
    <row r="10134" customFormat="1" ht="13.5" x14ac:dyDescent="0.3"/>
    <row r="10135" customFormat="1" ht="13.5" x14ac:dyDescent="0.3"/>
    <row r="10136" customFormat="1" ht="13.5" x14ac:dyDescent="0.3"/>
    <row r="10137" customFormat="1" ht="13.5" x14ac:dyDescent="0.3"/>
    <row r="10138" customFormat="1" ht="13.5" x14ac:dyDescent="0.3"/>
    <row r="10139" customFormat="1" ht="13.5" x14ac:dyDescent="0.3"/>
    <row r="10140" customFormat="1" ht="13.5" x14ac:dyDescent="0.3"/>
    <row r="10141" customFormat="1" ht="13.5" x14ac:dyDescent="0.3"/>
    <row r="10142" customFormat="1" ht="13.5" x14ac:dyDescent="0.3"/>
    <row r="10143" customFormat="1" ht="13.5" x14ac:dyDescent="0.3"/>
    <row r="10144" customFormat="1" ht="13.5" x14ac:dyDescent="0.3"/>
    <row r="10145" customFormat="1" ht="13.5" x14ac:dyDescent="0.3"/>
    <row r="10146" customFormat="1" ht="13.5" x14ac:dyDescent="0.3"/>
    <row r="10147" customFormat="1" ht="13.5" x14ac:dyDescent="0.3"/>
    <row r="10148" customFormat="1" ht="13.5" x14ac:dyDescent="0.3"/>
    <row r="10149" customFormat="1" ht="13.5" x14ac:dyDescent="0.3"/>
    <row r="10150" customFormat="1" ht="13.5" x14ac:dyDescent="0.3"/>
    <row r="10151" customFormat="1" ht="13.5" x14ac:dyDescent="0.3"/>
    <row r="10152" customFormat="1" ht="13.5" x14ac:dyDescent="0.3"/>
    <row r="10153" customFormat="1" ht="13.5" x14ac:dyDescent="0.3"/>
    <row r="10154" customFormat="1" ht="13.5" x14ac:dyDescent="0.3"/>
    <row r="10155" customFormat="1" ht="13.5" x14ac:dyDescent="0.3"/>
    <row r="10156" customFormat="1" ht="13.5" x14ac:dyDescent="0.3"/>
    <row r="10157" customFormat="1" ht="13.5" x14ac:dyDescent="0.3"/>
    <row r="10158" customFormat="1" ht="13.5" x14ac:dyDescent="0.3"/>
    <row r="10159" customFormat="1" ht="13.5" x14ac:dyDescent="0.3"/>
    <row r="10160" customFormat="1" ht="13.5" x14ac:dyDescent="0.3"/>
    <row r="10161" customFormat="1" ht="13.5" x14ac:dyDescent="0.3"/>
    <row r="10162" customFormat="1" ht="13.5" x14ac:dyDescent="0.3"/>
    <row r="10163" customFormat="1" ht="13.5" x14ac:dyDescent="0.3"/>
    <row r="10164" customFormat="1" ht="13.5" x14ac:dyDescent="0.3"/>
    <row r="10165" customFormat="1" ht="13.5" x14ac:dyDescent="0.3"/>
    <row r="10166" customFormat="1" ht="13.5" x14ac:dyDescent="0.3"/>
    <row r="10167" customFormat="1" ht="13.5" x14ac:dyDescent="0.3"/>
    <row r="10168" customFormat="1" ht="13.5" x14ac:dyDescent="0.3"/>
    <row r="10169" customFormat="1" ht="13.5" x14ac:dyDescent="0.3"/>
    <row r="10170" customFormat="1" ht="13.5" x14ac:dyDescent="0.3"/>
    <row r="10171" customFormat="1" ht="13.5" x14ac:dyDescent="0.3"/>
    <row r="10172" customFormat="1" ht="13.5" x14ac:dyDescent="0.3"/>
    <row r="10173" customFormat="1" ht="13.5" x14ac:dyDescent="0.3"/>
    <row r="10174" customFormat="1" ht="13.5" x14ac:dyDescent="0.3"/>
    <row r="10175" customFormat="1" ht="13.5" x14ac:dyDescent="0.3"/>
    <row r="10176" customFormat="1" ht="13.5" x14ac:dyDescent="0.3"/>
    <row r="10177" customFormat="1" ht="13.5" x14ac:dyDescent="0.3"/>
    <row r="10178" customFormat="1" ht="13.5" x14ac:dyDescent="0.3"/>
    <row r="10179" customFormat="1" ht="13.5" x14ac:dyDescent="0.3"/>
    <row r="10180" customFormat="1" ht="13.5" x14ac:dyDescent="0.3"/>
    <row r="10181" customFormat="1" ht="13.5" x14ac:dyDescent="0.3"/>
    <row r="10182" customFormat="1" ht="13.5" x14ac:dyDescent="0.3"/>
    <row r="10183" customFormat="1" ht="13.5" x14ac:dyDescent="0.3"/>
    <row r="10184" customFormat="1" ht="13.5" x14ac:dyDescent="0.3"/>
    <row r="10185" customFormat="1" ht="13.5" x14ac:dyDescent="0.3"/>
    <row r="10186" customFormat="1" ht="13.5" x14ac:dyDescent="0.3"/>
    <row r="10187" customFormat="1" ht="13.5" x14ac:dyDescent="0.3"/>
    <row r="10188" customFormat="1" ht="13.5" x14ac:dyDescent="0.3"/>
    <row r="10189" customFormat="1" ht="13.5" x14ac:dyDescent="0.3"/>
    <row r="10190" customFormat="1" ht="13.5" x14ac:dyDescent="0.3"/>
    <row r="10191" customFormat="1" ht="13.5" x14ac:dyDescent="0.3"/>
    <row r="10192" customFormat="1" ht="13.5" x14ac:dyDescent="0.3"/>
    <row r="10193" customFormat="1" ht="13.5" x14ac:dyDescent="0.3"/>
    <row r="10194" customFormat="1" ht="13.5" x14ac:dyDescent="0.3"/>
    <row r="10195" customFormat="1" ht="13.5" x14ac:dyDescent="0.3"/>
    <row r="10196" customFormat="1" ht="13.5" x14ac:dyDescent="0.3"/>
    <row r="10197" customFormat="1" ht="13.5" x14ac:dyDescent="0.3"/>
    <row r="10198" customFormat="1" ht="13.5" x14ac:dyDescent="0.3"/>
    <row r="10199" customFormat="1" ht="13.5" x14ac:dyDescent="0.3"/>
    <row r="10200" customFormat="1" ht="13.5" x14ac:dyDescent="0.3"/>
    <row r="10201" customFormat="1" ht="13.5" x14ac:dyDescent="0.3"/>
    <row r="10202" customFormat="1" ht="13.5" x14ac:dyDescent="0.3"/>
    <row r="10203" customFormat="1" ht="13.5" x14ac:dyDescent="0.3"/>
    <row r="10204" customFormat="1" ht="13.5" x14ac:dyDescent="0.3"/>
    <row r="10205" customFormat="1" ht="13.5" x14ac:dyDescent="0.3"/>
    <row r="10206" customFormat="1" ht="13.5" x14ac:dyDescent="0.3"/>
    <row r="10207" customFormat="1" ht="13.5" x14ac:dyDescent="0.3"/>
    <row r="10208" customFormat="1" ht="13.5" x14ac:dyDescent="0.3"/>
    <row r="10209" customFormat="1" ht="13.5" x14ac:dyDescent="0.3"/>
    <row r="10210" customFormat="1" ht="13.5" x14ac:dyDescent="0.3"/>
    <row r="10211" customFormat="1" ht="13.5" x14ac:dyDescent="0.3"/>
    <row r="10212" customFormat="1" ht="13.5" x14ac:dyDescent="0.3"/>
    <row r="10213" customFormat="1" ht="13.5" x14ac:dyDescent="0.3"/>
    <row r="10214" customFormat="1" ht="13.5" x14ac:dyDescent="0.3"/>
    <row r="10215" customFormat="1" ht="13.5" x14ac:dyDescent="0.3"/>
    <row r="10216" customFormat="1" ht="13.5" x14ac:dyDescent="0.3"/>
    <row r="10217" customFormat="1" ht="13.5" x14ac:dyDescent="0.3"/>
    <row r="10218" customFormat="1" ht="13.5" x14ac:dyDescent="0.3"/>
    <row r="10219" customFormat="1" ht="13.5" x14ac:dyDescent="0.3"/>
    <row r="10220" customFormat="1" ht="13.5" x14ac:dyDescent="0.3"/>
    <row r="10221" customFormat="1" ht="13.5" x14ac:dyDescent="0.3"/>
    <row r="10222" customFormat="1" ht="13.5" x14ac:dyDescent="0.3"/>
    <row r="10223" customFormat="1" ht="13.5" x14ac:dyDescent="0.3"/>
    <row r="10224" customFormat="1" ht="13.5" x14ac:dyDescent="0.3"/>
    <row r="10225" customFormat="1" ht="13.5" x14ac:dyDescent="0.3"/>
    <row r="10226" customFormat="1" ht="13.5" x14ac:dyDescent="0.3"/>
    <row r="10227" customFormat="1" ht="13.5" x14ac:dyDescent="0.3"/>
    <row r="10228" customFormat="1" ht="13.5" x14ac:dyDescent="0.3"/>
    <row r="10229" customFormat="1" ht="13.5" x14ac:dyDescent="0.3"/>
    <row r="10230" customFormat="1" ht="13.5" x14ac:dyDescent="0.3"/>
    <row r="10231" customFormat="1" ht="13.5" x14ac:dyDescent="0.3"/>
    <row r="10232" customFormat="1" ht="13.5" x14ac:dyDescent="0.3"/>
    <row r="10233" customFormat="1" ht="13.5" x14ac:dyDescent="0.3"/>
    <row r="10234" customFormat="1" ht="13.5" x14ac:dyDescent="0.3"/>
    <row r="10235" customFormat="1" ht="13.5" x14ac:dyDescent="0.3"/>
    <row r="10236" customFormat="1" ht="13.5" x14ac:dyDescent="0.3"/>
    <row r="10237" customFormat="1" ht="13.5" x14ac:dyDescent="0.3"/>
    <row r="10238" customFormat="1" ht="13.5" x14ac:dyDescent="0.3"/>
    <row r="10239" customFormat="1" ht="13.5" x14ac:dyDescent="0.3"/>
    <row r="10240" customFormat="1" ht="13.5" x14ac:dyDescent="0.3"/>
    <row r="10241" customFormat="1" ht="13.5" x14ac:dyDescent="0.3"/>
    <row r="10242" customFormat="1" ht="13.5" x14ac:dyDescent="0.3"/>
    <row r="10243" customFormat="1" ht="13.5" x14ac:dyDescent="0.3"/>
    <row r="10244" customFormat="1" ht="13.5" x14ac:dyDescent="0.3"/>
    <row r="10245" customFormat="1" ht="13.5" x14ac:dyDescent="0.3"/>
    <row r="10246" customFormat="1" ht="13.5" x14ac:dyDescent="0.3"/>
    <row r="10247" customFormat="1" ht="13.5" x14ac:dyDescent="0.3"/>
    <row r="10248" customFormat="1" ht="13.5" x14ac:dyDescent="0.3"/>
    <row r="10249" customFormat="1" ht="13.5" x14ac:dyDescent="0.3"/>
    <row r="10250" customFormat="1" ht="13.5" x14ac:dyDescent="0.3"/>
    <row r="10251" customFormat="1" ht="13.5" x14ac:dyDescent="0.3"/>
    <row r="10252" customFormat="1" ht="13.5" x14ac:dyDescent="0.3"/>
    <row r="10253" customFormat="1" ht="13.5" x14ac:dyDescent="0.3"/>
    <row r="10254" customFormat="1" ht="13.5" x14ac:dyDescent="0.3"/>
    <row r="10255" customFormat="1" ht="13.5" x14ac:dyDescent="0.3"/>
    <row r="10256" customFormat="1" ht="13.5" x14ac:dyDescent="0.3"/>
    <row r="10257" customFormat="1" ht="13.5" x14ac:dyDescent="0.3"/>
    <row r="10258" customFormat="1" ht="13.5" x14ac:dyDescent="0.3"/>
    <row r="10259" customFormat="1" ht="13.5" x14ac:dyDescent="0.3"/>
    <row r="10260" customFormat="1" ht="13.5" x14ac:dyDescent="0.3"/>
    <row r="10261" customFormat="1" ht="13.5" x14ac:dyDescent="0.3"/>
    <row r="10262" customFormat="1" ht="13.5" x14ac:dyDescent="0.3"/>
    <row r="10263" customFormat="1" ht="13.5" x14ac:dyDescent="0.3"/>
    <row r="10264" customFormat="1" ht="13.5" x14ac:dyDescent="0.3"/>
    <row r="10265" customFormat="1" ht="13.5" x14ac:dyDescent="0.3"/>
    <row r="10266" customFormat="1" ht="13.5" x14ac:dyDescent="0.3"/>
    <row r="10267" customFormat="1" ht="13.5" x14ac:dyDescent="0.3"/>
    <row r="10268" customFormat="1" ht="13.5" x14ac:dyDescent="0.3"/>
    <row r="10269" customFormat="1" ht="13.5" x14ac:dyDescent="0.3"/>
    <row r="10270" customFormat="1" ht="13.5" x14ac:dyDescent="0.3"/>
    <row r="10271" customFormat="1" ht="13.5" x14ac:dyDescent="0.3"/>
    <row r="10272" customFormat="1" ht="13.5" x14ac:dyDescent="0.3"/>
    <row r="10273" customFormat="1" ht="13.5" x14ac:dyDescent="0.3"/>
    <row r="10274" customFormat="1" ht="13.5" x14ac:dyDescent="0.3"/>
    <row r="10275" customFormat="1" ht="13.5" x14ac:dyDescent="0.3"/>
    <row r="10276" customFormat="1" ht="13.5" x14ac:dyDescent="0.3"/>
    <row r="10277" customFormat="1" ht="13.5" x14ac:dyDescent="0.3"/>
    <row r="10278" customFormat="1" ht="13.5" x14ac:dyDescent="0.3"/>
    <row r="10279" customFormat="1" ht="13.5" x14ac:dyDescent="0.3"/>
    <row r="10280" customFormat="1" ht="13.5" x14ac:dyDescent="0.3"/>
    <row r="10281" customFormat="1" ht="13.5" x14ac:dyDescent="0.3"/>
    <row r="10282" customFormat="1" ht="13.5" x14ac:dyDescent="0.3"/>
    <row r="10283" customFormat="1" ht="13.5" x14ac:dyDescent="0.3"/>
    <row r="10284" customFormat="1" ht="13.5" x14ac:dyDescent="0.3"/>
    <row r="10285" customFormat="1" ht="13.5" x14ac:dyDescent="0.3"/>
    <row r="10286" customFormat="1" ht="13.5" x14ac:dyDescent="0.3"/>
    <row r="10287" customFormat="1" ht="13.5" x14ac:dyDescent="0.3"/>
    <row r="10288" customFormat="1" ht="13.5" x14ac:dyDescent="0.3"/>
    <row r="10289" customFormat="1" ht="13.5" x14ac:dyDescent="0.3"/>
    <row r="10290" customFormat="1" ht="13.5" x14ac:dyDescent="0.3"/>
    <row r="10291" customFormat="1" ht="13.5" x14ac:dyDescent="0.3"/>
    <row r="10292" customFormat="1" ht="13.5" x14ac:dyDescent="0.3"/>
    <row r="10293" customFormat="1" ht="13.5" x14ac:dyDescent="0.3"/>
    <row r="10294" customFormat="1" ht="13.5" x14ac:dyDescent="0.3"/>
    <row r="10295" customFormat="1" ht="13.5" x14ac:dyDescent="0.3"/>
    <row r="10296" customFormat="1" ht="13.5" x14ac:dyDescent="0.3"/>
    <row r="10297" customFormat="1" ht="13.5" x14ac:dyDescent="0.3"/>
    <row r="10298" customFormat="1" ht="13.5" x14ac:dyDescent="0.3"/>
    <row r="10299" customFormat="1" ht="13.5" x14ac:dyDescent="0.3"/>
    <row r="10300" customFormat="1" ht="13.5" x14ac:dyDescent="0.3"/>
    <row r="10301" customFormat="1" ht="13.5" x14ac:dyDescent="0.3"/>
    <row r="10302" customFormat="1" ht="13.5" x14ac:dyDescent="0.3"/>
    <row r="10303" customFormat="1" ht="13.5" x14ac:dyDescent="0.3"/>
    <row r="10304" customFormat="1" ht="13.5" x14ac:dyDescent="0.3"/>
    <row r="10305" customFormat="1" ht="13.5" x14ac:dyDescent="0.3"/>
    <row r="10306" customFormat="1" ht="13.5" x14ac:dyDescent="0.3"/>
    <row r="10307" customFormat="1" ht="13.5" x14ac:dyDescent="0.3"/>
    <row r="10308" customFormat="1" ht="13.5" x14ac:dyDescent="0.3"/>
    <row r="10309" customFormat="1" ht="13.5" x14ac:dyDescent="0.3"/>
    <row r="10310" customFormat="1" ht="13.5" x14ac:dyDescent="0.3"/>
    <row r="10311" customFormat="1" ht="13.5" x14ac:dyDescent="0.3"/>
    <row r="10312" customFormat="1" ht="13.5" x14ac:dyDescent="0.3"/>
    <row r="10313" customFormat="1" ht="13.5" x14ac:dyDescent="0.3"/>
    <row r="10314" customFormat="1" ht="13.5" x14ac:dyDescent="0.3"/>
    <row r="10315" customFormat="1" ht="13.5" x14ac:dyDescent="0.3"/>
    <row r="10316" customFormat="1" ht="13.5" x14ac:dyDescent="0.3"/>
    <row r="10317" customFormat="1" ht="13.5" x14ac:dyDescent="0.3"/>
    <row r="10318" customFormat="1" ht="13.5" x14ac:dyDescent="0.3"/>
    <row r="10319" customFormat="1" ht="13.5" x14ac:dyDescent="0.3"/>
    <row r="10320" customFormat="1" ht="13.5" x14ac:dyDescent="0.3"/>
    <row r="10321" customFormat="1" ht="13.5" x14ac:dyDescent="0.3"/>
    <row r="10322" customFormat="1" ht="13.5" x14ac:dyDescent="0.3"/>
    <row r="10323" customFormat="1" ht="13.5" x14ac:dyDescent="0.3"/>
    <row r="10324" customFormat="1" ht="13.5" x14ac:dyDescent="0.3"/>
    <row r="10325" customFormat="1" ht="13.5" x14ac:dyDescent="0.3"/>
    <row r="10326" customFormat="1" ht="13.5" x14ac:dyDescent="0.3"/>
    <row r="10327" customFormat="1" ht="13.5" x14ac:dyDescent="0.3"/>
    <row r="10328" customFormat="1" ht="13.5" x14ac:dyDescent="0.3"/>
    <row r="10329" customFormat="1" ht="13.5" x14ac:dyDescent="0.3"/>
    <row r="10330" customFormat="1" ht="13.5" x14ac:dyDescent="0.3"/>
    <row r="10331" customFormat="1" ht="13.5" x14ac:dyDescent="0.3"/>
    <row r="10332" customFormat="1" ht="13.5" x14ac:dyDescent="0.3"/>
    <row r="10333" customFormat="1" ht="13.5" x14ac:dyDescent="0.3"/>
    <row r="10334" customFormat="1" ht="13.5" x14ac:dyDescent="0.3"/>
    <row r="10335" customFormat="1" ht="13.5" x14ac:dyDescent="0.3"/>
    <row r="10336" customFormat="1" ht="13.5" x14ac:dyDescent="0.3"/>
    <row r="10337" customFormat="1" ht="13.5" x14ac:dyDescent="0.3"/>
    <row r="10338" customFormat="1" ht="13.5" x14ac:dyDescent="0.3"/>
    <row r="10339" customFormat="1" ht="13.5" x14ac:dyDescent="0.3"/>
    <row r="10340" customFormat="1" ht="13.5" x14ac:dyDescent="0.3"/>
    <row r="10341" customFormat="1" ht="13.5" x14ac:dyDescent="0.3"/>
    <row r="10342" customFormat="1" ht="13.5" x14ac:dyDescent="0.3"/>
    <row r="10343" customFormat="1" ht="13.5" x14ac:dyDescent="0.3"/>
    <row r="10344" customFormat="1" ht="13.5" x14ac:dyDescent="0.3"/>
    <row r="10345" customFormat="1" ht="13.5" x14ac:dyDescent="0.3"/>
    <row r="10346" customFormat="1" ht="13.5" x14ac:dyDescent="0.3"/>
    <row r="10347" customFormat="1" ht="13.5" x14ac:dyDescent="0.3"/>
    <row r="10348" customFormat="1" ht="13.5" x14ac:dyDescent="0.3"/>
    <row r="10349" customFormat="1" ht="13.5" x14ac:dyDescent="0.3"/>
    <row r="10350" customFormat="1" ht="13.5" x14ac:dyDescent="0.3"/>
    <row r="10351" customFormat="1" ht="13.5" x14ac:dyDescent="0.3"/>
    <row r="10352" customFormat="1" ht="13.5" x14ac:dyDescent="0.3"/>
    <row r="10353" customFormat="1" ht="13.5" x14ac:dyDescent="0.3"/>
    <row r="10354" customFormat="1" ht="13.5" x14ac:dyDescent="0.3"/>
    <row r="10355" customFormat="1" ht="13.5" x14ac:dyDescent="0.3"/>
    <row r="10356" customFormat="1" ht="13.5" x14ac:dyDescent="0.3"/>
    <row r="10357" customFormat="1" ht="13.5" x14ac:dyDescent="0.3"/>
    <row r="10358" customFormat="1" ht="13.5" x14ac:dyDescent="0.3"/>
    <row r="10359" customFormat="1" ht="13.5" x14ac:dyDescent="0.3"/>
    <row r="10360" customFormat="1" ht="13.5" x14ac:dyDescent="0.3"/>
    <row r="10361" customFormat="1" ht="13.5" x14ac:dyDescent="0.3"/>
    <row r="10362" customFormat="1" ht="13.5" x14ac:dyDescent="0.3"/>
    <row r="10363" customFormat="1" ht="13.5" x14ac:dyDescent="0.3"/>
    <row r="10364" customFormat="1" ht="13.5" x14ac:dyDescent="0.3"/>
    <row r="10365" customFormat="1" ht="13.5" x14ac:dyDescent="0.3"/>
    <row r="10366" customFormat="1" ht="13.5" x14ac:dyDescent="0.3"/>
    <row r="10367" customFormat="1" ht="13.5" x14ac:dyDescent="0.3"/>
    <row r="10368" customFormat="1" ht="13.5" x14ac:dyDescent="0.3"/>
    <row r="10369" customFormat="1" ht="13.5" x14ac:dyDescent="0.3"/>
    <row r="10370" customFormat="1" ht="13.5" x14ac:dyDescent="0.3"/>
    <row r="10371" customFormat="1" ht="13.5" x14ac:dyDescent="0.3"/>
    <row r="10372" customFormat="1" ht="13.5" x14ac:dyDescent="0.3"/>
    <row r="10373" customFormat="1" ht="13.5" x14ac:dyDescent="0.3"/>
    <row r="10374" customFormat="1" ht="13.5" x14ac:dyDescent="0.3"/>
    <row r="10375" customFormat="1" ht="13.5" x14ac:dyDescent="0.3"/>
    <row r="10376" customFormat="1" ht="13.5" x14ac:dyDescent="0.3"/>
    <row r="10377" customFormat="1" ht="13.5" x14ac:dyDescent="0.3"/>
    <row r="10378" customFormat="1" ht="13.5" x14ac:dyDescent="0.3"/>
    <row r="10379" customFormat="1" ht="13.5" x14ac:dyDescent="0.3"/>
    <row r="10380" customFormat="1" ht="13.5" x14ac:dyDescent="0.3"/>
    <row r="10381" customFormat="1" ht="13.5" x14ac:dyDescent="0.3"/>
    <row r="10382" customFormat="1" ht="13.5" x14ac:dyDescent="0.3"/>
    <row r="10383" customFormat="1" ht="13.5" x14ac:dyDescent="0.3"/>
    <row r="10384" customFormat="1" ht="13.5" x14ac:dyDescent="0.3"/>
    <row r="10385" customFormat="1" ht="13.5" x14ac:dyDescent="0.3"/>
    <row r="10386" customFormat="1" ht="13.5" x14ac:dyDescent="0.3"/>
    <row r="10387" customFormat="1" ht="13.5" x14ac:dyDescent="0.3"/>
    <row r="10388" customFormat="1" ht="13.5" x14ac:dyDescent="0.3"/>
    <row r="10389" customFormat="1" ht="13.5" x14ac:dyDescent="0.3"/>
    <row r="10390" customFormat="1" ht="13.5" x14ac:dyDescent="0.3"/>
    <row r="10391" customFormat="1" ht="13.5" x14ac:dyDescent="0.3"/>
    <row r="10392" customFormat="1" ht="13.5" x14ac:dyDescent="0.3"/>
    <row r="10393" customFormat="1" ht="13.5" x14ac:dyDescent="0.3"/>
    <row r="10394" customFormat="1" ht="13.5" x14ac:dyDescent="0.3"/>
    <row r="10395" customFormat="1" ht="13.5" x14ac:dyDescent="0.3"/>
    <row r="10396" customFormat="1" ht="13.5" x14ac:dyDescent="0.3"/>
    <row r="10397" customFormat="1" ht="13.5" x14ac:dyDescent="0.3"/>
    <row r="10398" customFormat="1" ht="13.5" x14ac:dyDescent="0.3"/>
    <row r="10399" customFormat="1" ht="13.5" x14ac:dyDescent="0.3"/>
    <row r="10400" customFormat="1" ht="13.5" x14ac:dyDescent="0.3"/>
    <row r="10401" customFormat="1" ht="13.5" x14ac:dyDescent="0.3"/>
    <row r="10402" customFormat="1" ht="13.5" x14ac:dyDescent="0.3"/>
    <row r="10403" customFormat="1" ht="13.5" x14ac:dyDescent="0.3"/>
    <row r="10404" customFormat="1" ht="13.5" x14ac:dyDescent="0.3"/>
    <row r="10405" customFormat="1" ht="13.5" x14ac:dyDescent="0.3"/>
    <row r="10406" customFormat="1" ht="13.5" x14ac:dyDescent="0.3"/>
    <row r="10407" customFormat="1" ht="13.5" x14ac:dyDescent="0.3"/>
    <row r="10408" customFormat="1" ht="13.5" x14ac:dyDescent="0.3"/>
    <row r="10409" customFormat="1" ht="13.5" x14ac:dyDescent="0.3"/>
    <row r="10410" customFormat="1" ht="13.5" x14ac:dyDescent="0.3"/>
    <row r="10411" customFormat="1" ht="13.5" x14ac:dyDescent="0.3"/>
    <row r="10412" customFormat="1" ht="13.5" x14ac:dyDescent="0.3"/>
    <row r="10413" customFormat="1" ht="13.5" x14ac:dyDescent="0.3"/>
    <row r="10414" customFormat="1" ht="13.5" x14ac:dyDescent="0.3"/>
    <row r="10415" customFormat="1" ht="13.5" x14ac:dyDescent="0.3"/>
    <row r="10416" customFormat="1" ht="13.5" x14ac:dyDescent="0.3"/>
    <row r="10417" customFormat="1" ht="13.5" x14ac:dyDescent="0.3"/>
    <row r="10418" customFormat="1" ht="13.5" x14ac:dyDescent="0.3"/>
    <row r="10419" customFormat="1" ht="13.5" x14ac:dyDescent="0.3"/>
    <row r="10420" customFormat="1" ht="13.5" x14ac:dyDescent="0.3"/>
    <row r="10421" customFormat="1" ht="13.5" x14ac:dyDescent="0.3"/>
    <row r="10422" customFormat="1" ht="13.5" x14ac:dyDescent="0.3"/>
    <row r="10423" customFormat="1" ht="13.5" x14ac:dyDescent="0.3"/>
    <row r="10424" customFormat="1" ht="13.5" x14ac:dyDescent="0.3"/>
    <row r="10425" customFormat="1" ht="13.5" x14ac:dyDescent="0.3"/>
    <row r="10426" customFormat="1" ht="13.5" x14ac:dyDescent="0.3"/>
    <row r="10427" customFormat="1" ht="13.5" x14ac:dyDescent="0.3"/>
    <row r="10428" customFormat="1" ht="13.5" x14ac:dyDescent="0.3"/>
    <row r="10429" customFormat="1" ht="13.5" x14ac:dyDescent="0.3"/>
    <row r="10430" customFormat="1" ht="13.5" x14ac:dyDescent="0.3"/>
    <row r="10431" customFormat="1" ht="13.5" x14ac:dyDescent="0.3"/>
    <row r="10432" customFormat="1" ht="13.5" x14ac:dyDescent="0.3"/>
    <row r="10433" customFormat="1" ht="13.5" x14ac:dyDescent="0.3"/>
    <row r="10434" customFormat="1" ht="13.5" x14ac:dyDescent="0.3"/>
    <row r="10435" customFormat="1" ht="13.5" x14ac:dyDescent="0.3"/>
    <row r="10436" customFormat="1" ht="13.5" x14ac:dyDescent="0.3"/>
    <row r="10437" customFormat="1" ht="13.5" x14ac:dyDescent="0.3"/>
    <row r="10438" customFormat="1" ht="13.5" x14ac:dyDescent="0.3"/>
    <row r="10439" customFormat="1" ht="13.5" x14ac:dyDescent="0.3"/>
    <row r="10440" customFormat="1" ht="13.5" x14ac:dyDescent="0.3"/>
    <row r="10441" customFormat="1" ht="13.5" x14ac:dyDescent="0.3"/>
    <row r="10442" customFormat="1" ht="13.5" x14ac:dyDescent="0.3"/>
    <row r="10443" customFormat="1" ht="13.5" x14ac:dyDescent="0.3"/>
    <row r="10444" customFormat="1" ht="13.5" x14ac:dyDescent="0.3"/>
    <row r="10445" customFormat="1" ht="13.5" x14ac:dyDescent="0.3"/>
    <row r="10446" customFormat="1" ht="13.5" x14ac:dyDescent="0.3"/>
    <row r="10447" customFormat="1" ht="13.5" x14ac:dyDescent="0.3"/>
    <row r="10448" customFormat="1" ht="13.5" x14ac:dyDescent="0.3"/>
    <row r="10449" customFormat="1" ht="13.5" x14ac:dyDescent="0.3"/>
    <row r="10450" customFormat="1" ht="13.5" x14ac:dyDescent="0.3"/>
    <row r="10451" customFormat="1" ht="13.5" x14ac:dyDescent="0.3"/>
    <row r="10452" customFormat="1" ht="13.5" x14ac:dyDescent="0.3"/>
    <row r="10453" customFormat="1" ht="13.5" x14ac:dyDescent="0.3"/>
    <row r="10454" customFormat="1" ht="13.5" x14ac:dyDescent="0.3"/>
    <row r="10455" customFormat="1" ht="13.5" x14ac:dyDescent="0.3"/>
    <row r="10456" customFormat="1" ht="13.5" x14ac:dyDescent="0.3"/>
    <row r="10457" customFormat="1" ht="13.5" x14ac:dyDescent="0.3"/>
    <row r="10458" customFormat="1" ht="13.5" x14ac:dyDescent="0.3"/>
    <row r="10459" customFormat="1" ht="13.5" x14ac:dyDescent="0.3"/>
    <row r="10460" customFormat="1" ht="13.5" x14ac:dyDescent="0.3"/>
    <row r="10461" customFormat="1" ht="13.5" x14ac:dyDescent="0.3"/>
    <row r="10462" customFormat="1" ht="13.5" x14ac:dyDescent="0.3"/>
    <row r="10463" customFormat="1" ht="13.5" x14ac:dyDescent="0.3"/>
    <row r="10464" customFormat="1" ht="13.5" x14ac:dyDescent="0.3"/>
    <row r="10465" customFormat="1" ht="13.5" x14ac:dyDescent="0.3"/>
    <row r="10466" customFormat="1" ht="13.5" x14ac:dyDescent="0.3"/>
    <row r="10467" customFormat="1" ht="13.5" x14ac:dyDescent="0.3"/>
    <row r="10468" customFormat="1" ht="13.5" x14ac:dyDescent="0.3"/>
    <row r="10469" customFormat="1" ht="13.5" x14ac:dyDescent="0.3"/>
    <row r="10470" customFormat="1" ht="13.5" x14ac:dyDescent="0.3"/>
    <row r="10471" customFormat="1" ht="13.5" x14ac:dyDescent="0.3"/>
    <row r="10472" customFormat="1" ht="13.5" x14ac:dyDescent="0.3"/>
    <row r="10473" customFormat="1" ht="13.5" x14ac:dyDescent="0.3"/>
    <row r="10474" customFormat="1" ht="13.5" x14ac:dyDescent="0.3"/>
    <row r="10475" customFormat="1" ht="13.5" x14ac:dyDescent="0.3"/>
    <row r="10476" customFormat="1" ht="13.5" x14ac:dyDescent="0.3"/>
    <row r="10477" customFormat="1" ht="13.5" x14ac:dyDescent="0.3"/>
    <row r="10478" customFormat="1" ht="13.5" x14ac:dyDescent="0.3"/>
    <row r="10479" customFormat="1" ht="13.5" x14ac:dyDescent="0.3"/>
    <row r="10480" customFormat="1" ht="13.5" x14ac:dyDescent="0.3"/>
    <row r="10481" customFormat="1" ht="13.5" x14ac:dyDescent="0.3"/>
    <row r="10482" customFormat="1" ht="13.5" x14ac:dyDescent="0.3"/>
    <row r="10483" customFormat="1" ht="13.5" x14ac:dyDescent="0.3"/>
    <row r="10484" customFormat="1" ht="13.5" x14ac:dyDescent="0.3"/>
    <row r="10485" customFormat="1" ht="13.5" x14ac:dyDescent="0.3"/>
    <row r="10486" customFormat="1" ht="13.5" x14ac:dyDescent="0.3"/>
    <row r="10487" customFormat="1" ht="13.5" x14ac:dyDescent="0.3"/>
    <row r="10488" customFormat="1" ht="13.5" x14ac:dyDescent="0.3"/>
    <row r="10489" customFormat="1" ht="13.5" x14ac:dyDescent="0.3"/>
    <row r="10490" customFormat="1" ht="13.5" x14ac:dyDescent="0.3"/>
    <row r="10491" customFormat="1" ht="13.5" x14ac:dyDescent="0.3"/>
    <row r="10492" customFormat="1" ht="13.5" x14ac:dyDescent="0.3"/>
    <row r="10493" customFormat="1" ht="13.5" x14ac:dyDescent="0.3"/>
    <row r="10494" customFormat="1" ht="13.5" x14ac:dyDescent="0.3"/>
    <row r="10495" customFormat="1" ht="13.5" x14ac:dyDescent="0.3"/>
    <row r="10496" customFormat="1" ht="13.5" x14ac:dyDescent="0.3"/>
    <row r="10497" customFormat="1" ht="13.5" x14ac:dyDescent="0.3"/>
    <row r="10498" customFormat="1" ht="13.5" x14ac:dyDescent="0.3"/>
    <row r="10499" customFormat="1" ht="13.5" x14ac:dyDescent="0.3"/>
    <row r="10500" customFormat="1" ht="13.5" x14ac:dyDescent="0.3"/>
    <row r="10501" customFormat="1" ht="13.5" x14ac:dyDescent="0.3"/>
    <row r="10502" customFormat="1" ht="13.5" x14ac:dyDescent="0.3"/>
    <row r="10503" customFormat="1" ht="13.5" x14ac:dyDescent="0.3"/>
    <row r="10504" customFormat="1" ht="13.5" x14ac:dyDescent="0.3"/>
    <row r="10505" customFormat="1" ht="13.5" x14ac:dyDescent="0.3"/>
    <row r="10506" customFormat="1" ht="13.5" x14ac:dyDescent="0.3"/>
    <row r="10507" customFormat="1" ht="13.5" x14ac:dyDescent="0.3"/>
    <row r="10508" customFormat="1" ht="13.5" x14ac:dyDescent="0.3"/>
    <row r="10509" customFormat="1" ht="13.5" x14ac:dyDescent="0.3"/>
    <row r="10510" customFormat="1" ht="13.5" x14ac:dyDescent="0.3"/>
    <row r="10511" customFormat="1" ht="13.5" x14ac:dyDescent="0.3"/>
    <row r="10512" customFormat="1" ht="13.5" x14ac:dyDescent="0.3"/>
    <row r="10513" customFormat="1" ht="13.5" x14ac:dyDescent="0.3"/>
    <row r="10514" customFormat="1" ht="13.5" x14ac:dyDescent="0.3"/>
    <row r="10515" customFormat="1" ht="13.5" x14ac:dyDescent="0.3"/>
    <row r="10516" customFormat="1" ht="13.5" x14ac:dyDescent="0.3"/>
    <row r="10517" customFormat="1" ht="13.5" x14ac:dyDescent="0.3"/>
    <row r="10518" customFormat="1" ht="13.5" x14ac:dyDescent="0.3"/>
    <row r="10519" customFormat="1" ht="13.5" x14ac:dyDescent="0.3"/>
    <row r="10520" customFormat="1" ht="13.5" x14ac:dyDescent="0.3"/>
    <row r="10521" customFormat="1" ht="13.5" x14ac:dyDescent="0.3"/>
    <row r="10522" customFormat="1" ht="13.5" x14ac:dyDescent="0.3"/>
    <row r="10523" customFormat="1" ht="13.5" x14ac:dyDescent="0.3"/>
    <row r="10524" customFormat="1" ht="13.5" x14ac:dyDescent="0.3"/>
    <row r="10525" customFormat="1" ht="13.5" x14ac:dyDescent="0.3"/>
    <row r="10526" customFormat="1" ht="13.5" x14ac:dyDescent="0.3"/>
    <row r="10527" customFormat="1" ht="13.5" x14ac:dyDescent="0.3"/>
    <row r="10528" customFormat="1" ht="13.5" x14ac:dyDescent="0.3"/>
    <row r="10529" customFormat="1" ht="13.5" x14ac:dyDescent="0.3"/>
    <row r="10530" customFormat="1" ht="13.5" x14ac:dyDescent="0.3"/>
    <row r="10531" customFormat="1" ht="13.5" x14ac:dyDescent="0.3"/>
    <row r="10532" customFormat="1" ht="13.5" x14ac:dyDescent="0.3"/>
    <row r="10533" customFormat="1" ht="13.5" x14ac:dyDescent="0.3"/>
    <row r="10534" customFormat="1" ht="13.5" x14ac:dyDescent="0.3"/>
    <row r="10535" customFormat="1" ht="13.5" x14ac:dyDescent="0.3"/>
    <row r="10536" customFormat="1" ht="13.5" x14ac:dyDescent="0.3"/>
    <row r="10537" customFormat="1" ht="13.5" x14ac:dyDescent="0.3"/>
    <row r="10538" customFormat="1" ht="13.5" x14ac:dyDescent="0.3"/>
    <row r="10539" customFormat="1" ht="13.5" x14ac:dyDescent="0.3"/>
    <row r="10540" customFormat="1" ht="13.5" x14ac:dyDescent="0.3"/>
    <row r="10541" customFormat="1" ht="13.5" x14ac:dyDescent="0.3"/>
    <row r="10542" customFormat="1" ht="13.5" x14ac:dyDescent="0.3"/>
    <row r="10543" customFormat="1" ht="13.5" x14ac:dyDescent="0.3"/>
    <row r="10544" customFormat="1" ht="13.5" x14ac:dyDescent="0.3"/>
    <row r="10545" customFormat="1" ht="13.5" x14ac:dyDescent="0.3"/>
    <row r="10546" customFormat="1" ht="13.5" x14ac:dyDescent="0.3"/>
    <row r="10547" customFormat="1" ht="13.5" x14ac:dyDescent="0.3"/>
    <row r="10548" customFormat="1" ht="13.5" x14ac:dyDescent="0.3"/>
    <row r="10549" customFormat="1" ht="13.5" x14ac:dyDescent="0.3"/>
    <row r="10550" customFormat="1" ht="13.5" x14ac:dyDescent="0.3"/>
    <row r="10551" customFormat="1" ht="13.5" x14ac:dyDescent="0.3"/>
    <row r="10552" customFormat="1" ht="13.5" x14ac:dyDescent="0.3"/>
    <row r="10553" customFormat="1" ht="13.5" x14ac:dyDescent="0.3"/>
    <row r="10554" customFormat="1" ht="13.5" x14ac:dyDescent="0.3"/>
    <row r="10555" customFormat="1" ht="13.5" x14ac:dyDescent="0.3"/>
    <row r="10556" customFormat="1" ht="13.5" x14ac:dyDescent="0.3"/>
    <row r="10557" customFormat="1" ht="13.5" x14ac:dyDescent="0.3"/>
    <row r="10558" customFormat="1" ht="13.5" x14ac:dyDescent="0.3"/>
    <row r="10559" customFormat="1" ht="13.5" x14ac:dyDescent="0.3"/>
    <row r="10560" customFormat="1" ht="13.5" x14ac:dyDescent="0.3"/>
    <row r="10561" customFormat="1" ht="13.5" x14ac:dyDescent="0.3"/>
    <row r="10562" customFormat="1" ht="13.5" x14ac:dyDescent="0.3"/>
    <row r="10563" customFormat="1" ht="13.5" x14ac:dyDescent="0.3"/>
    <row r="10564" customFormat="1" ht="13.5" x14ac:dyDescent="0.3"/>
    <row r="10565" customFormat="1" ht="13.5" x14ac:dyDescent="0.3"/>
    <row r="10566" customFormat="1" ht="13.5" x14ac:dyDescent="0.3"/>
    <row r="10567" customFormat="1" ht="13.5" x14ac:dyDescent="0.3"/>
    <row r="10568" customFormat="1" ht="13.5" x14ac:dyDescent="0.3"/>
    <row r="10569" customFormat="1" ht="13.5" x14ac:dyDescent="0.3"/>
    <row r="10570" customFormat="1" ht="13.5" x14ac:dyDescent="0.3"/>
    <row r="10571" customFormat="1" ht="13.5" x14ac:dyDescent="0.3"/>
    <row r="10572" customFormat="1" ht="13.5" x14ac:dyDescent="0.3"/>
    <row r="10573" customFormat="1" ht="13.5" x14ac:dyDescent="0.3"/>
    <row r="10574" customFormat="1" ht="13.5" x14ac:dyDescent="0.3"/>
    <row r="10575" customFormat="1" ht="13.5" x14ac:dyDescent="0.3"/>
    <row r="10576" customFormat="1" ht="13.5" x14ac:dyDescent="0.3"/>
    <row r="10577" customFormat="1" ht="13.5" x14ac:dyDescent="0.3"/>
    <row r="10578" customFormat="1" ht="13.5" x14ac:dyDescent="0.3"/>
    <row r="10579" customFormat="1" ht="13.5" x14ac:dyDescent="0.3"/>
    <row r="10580" customFormat="1" ht="13.5" x14ac:dyDescent="0.3"/>
    <row r="10581" customFormat="1" ht="13.5" x14ac:dyDescent="0.3"/>
    <row r="10582" customFormat="1" ht="13.5" x14ac:dyDescent="0.3"/>
    <row r="10583" customFormat="1" ht="13.5" x14ac:dyDescent="0.3"/>
    <row r="10584" customFormat="1" ht="13.5" x14ac:dyDescent="0.3"/>
    <row r="10585" customFormat="1" ht="13.5" x14ac:dyDescent="0.3"/>
    <row r="10586" customFormat="1" ht="13.5" x14ac:dyDescent="0.3"/>
    <row r="10587" customFormat="1" ht="13.5" x14ac:dyDescent="0.3"/>
    <row r="10588" customFormat="1" ht="13.5" x14ac:dyDescent="0.3"/>
    <row r="10589" customFormat="1" ht="13.5" x14ac:dyDescent="0.3"/>
    <row r="10590" customFormat="1" ht="13.5" x14ac:dyDescent="0.3"/>
    <row r="10591" customFormat="1" ht="13.5" x14ac:dyDescent="0.3"/>
    <row r="10592" customFormat="1" ht="13.5" x14ac:dyDescent="0.3"/>
    <row r="10593" customFormat="1" ht="13.5" x14ac:dyDescent="0.3"/>
    <row r="10594" customFormat="1" ht="13.5" x14ac:dyDescent="0.3"/>
    <row r="10595" customFormat="1" ht="13.5" x14ac:dyDescent="0.3"/>
    <row r="10596" customFormat="1" ht="13.5" x14ac:dyDescent="0.3"/>
    <row r="10597" customFormat="1" ht="13.5" x14ac:dyDescent="0.3"/>
    <row r="10598" customFormat="1" ht="13.5" x14ac:dyDescent="0.3"/>
    <row r="10599" customFormat="1" ht="13.5" x14ac:dyDescent="0.3"/>
    <row r="10600" customFormat="1" ht="13.5" x14ac:dyDescent="0.3"/>
    <row r="10601" customFormat="1" ht="13.5" x14ac:dyDescent="0.3"/>
    <row r="10602" customFormat="1" ht="13.5" x14ac:dyDescent="0.3"/>
    <row r="10603" customFormat="1" ht="13.5" x14ac:dyDescent="0.3"/>
    <row r="10604" customFormat="1" ht="13.5" x14ac:dyDescent="0.3"/>
    <row r="10605" customFormat="1" ht="13.5" x14ac:dyDescent="0.3"/>
    <row r="10606" customFormat="1" ht="13.5" x14ac:dyDescent="0.3"/>
    <row r="10607" customFormat="1" ht="13.5" x14ac:dyDescent="0.3"/>
    <row r="10608" customFormat="1" ht="13.5" x14ac:dyDescent="0.3"/>
    <row r="10609" customFormat="1" ht="13.5" x14ac:dyDescent="0.3"/>
    <row r="10610" customFormat="1" ht="13.5" x14ac:dyDescent="0.3"/>
    <row r="10611" customFormat="1" ht="13.5" x14ac:dyDescent="0.3"/>
    <row r="10612" customFormat="1" ht="13.5" x14ac:dyDescent="0.3"/>
    <row r="10613" customFormat="1" ht="13.5" x14ac:dyDescent="0.3"/>
    <row r="10614" customFormat="1" ht="13.5" x14ac:dyDescent="0.3"/>
    <row r="10615" customFormat="1" ht="13.5" x14ac:dyDescent="0.3"/>
    <row r="10616" customFormat="1" ht="13.5" x14ac:dyDescent="0.3"/>
    <row r="10617" customFormat="1" ht="13.5" x14ac:dyDescent="0.3"/>
    <row r="10618" customFormat="1" ht="13.5" x14ac:dyDescent="0.3"/>
    <row r="10619" customFormat="1" ht="13.5" x14ac:dyDescent="0.3"/>
    <row r="10620" customFormat="1" ht="13.5" x14ac:dyDescent="0.3"/>
    <row r="10621" customFormat="1" ht="13.5" x14ac:dyDescent="0.3"/>
    <row r="10622" customFormat="1" ht="13.5" x14ac:dyDescent="0.3"/>
    <row r="10623" customFormat="1" ht="13.5" x14ac:dyDescent="0.3"/>
    <row r="10624" customFormat="1" ht="13.5" x14ac:dyDescent="0.3"/>
    <row r="10625" customFormat="1" ht="13.5" x14ac:dyDescent="0.3"/>
    <row r="10626" customFormat="1" ht="13.5" x14ac:dyDescent="0.3"/>
    <row r="10627" customFormat="1" ht="13.5" x14ac:dyDescent="0.3"/>
    <row r="10628" customFormat="1" ht="13.5" x14ac:dyDescent="0.3"/>
    <row r="10629" customFormat="1" ht="13.5" x14ac:dyDescent="0.3"/>
    <row r="10630" customFormat="1" ht="13.5" x14ac:dyDescent="0.3"/>
    <row r="10631" customFormat="1" ht="13.5" x14ac:dyDescent="0.3"/>
    <row r="10632" customFormat="1" ht="13.5" x14ac:dyDescent="0.3"/>
    <row r="10633" customFormat="1" ht="13.5" x14ac:dyDescent="0.3"/>
    <row r="10634" customFormat="1" ht="13.5" x14ac:dyDescent="0.3"/>
    <row r="10635" customFormat="1" ht="13.5" x14ac:dyDescent="0.3"/>
    <row r="10636" customFormat="1" ht="13.5" x14ac:dyDescent="0.3"/>
    <row r="10637" customFormat="1" ht="13.5" x14ac:dyDescent="0.3"/>
    <row r="10638" customFormat="1" ht="13.5" x14ac:dyDescent="0.3"/>
    <row r="10639" customFormat="1" ht="13.5" x14ac:dyDescent="0.3"/>
    <row r="10640" customFormat="1" ht="13.5" x14ac:dyDescent="0.3"/>
    <row r="10641" customFormat="1" ht="13.5" x14ac:dyDescent="0.3"/>
    <row r="10642" customFormat="1" ht="13.5" x14ac:dyDescent="0.3"/>
    <row r="10643" customFormat="1" ht="13.5" x14ac:dyDescent="0.3"/>
    <row r="10644" customFormat="1" ht="13.5" x14ac:dyDescent="0.3"/>
    <row r="10645" customFormat="1" ht="13.5" x14ac:dyDescent="0.3"/>
    <row r="10646" customFormat="1" ht="13.5" x14ac:dyDescent="0.3"/>
    <row r="10647" customFormat="1" ht="13.5" x14ac:dyDescent="0.3"/>
    <row r="10648" customFormat="1" ht="13.5" x14ac:dyDescent="0.3"/>
    <row r="10649" customFormat="1" ht="13.5" x14ac:dyDescent="0.3"/>
    <row r="10650" customFormat="1" ht="13.5" x14ac:dyDescent="0.3"/>
    <row r="10651" customFormat="1" ht="13.5" x14ac:dyDescent="0.3"/>
    <row r="10652" customFormat="1" ht="13.5" x14ac:dyDescent="0.3"/>
    <row r="10653" customFormat="1" ht="13.5" x14ac:dyDescent="0.3"/>
    <row r="10654" customFormat="1" ht="13.5" x14ac:dyDescent="0.3"/>
    <row r="10655" customFormat="1" ht="13.5" x14ac:dyDescent="0.3"/>
    <row r="10656" customFormat="1" ht="13.5" x14ac:dyDescent="0.3"/>
    <row r="10657" customFormat="1" ht="13.5" x14ac:dyDescent="0.3"/>
    <row r="10658" customFormat="1" ht="13.5" x14ac:dyDescent="0.3"/>
    <row r="10659" customFormat="1" ht="13.5" x14ac:dyDescent="0.3"/>
    <row r="10660" customFormat="1" ht="13.5" x14ac:dyDescent="0.3"/>
    <row r="10661" customFormat="1" ht="13.5" x14ac:dyDescent="0.3"/>
    <row r="10662" customFormat="1" ht="13.5" x14ac:dyDescent="0.3"/>
    <row r="10663" customFormat="1" ht="13.5" x14ac:dyDescent="0.3"/>
    <row r="10664" customFormat="1" ht="13.5" x14ac:dyDescent="0.3"/>
    <row r="10665" customFormat="1" ht="13.5" x14ac:dyDescent="0.3"/>
    <row r="10666" customFormat="1" ht="13.5" x14ac:dyDescent="0.3"/>
    <row r="10667" customFormat="1" ht="13.5" x14ac:dyDescent="0.3"/>
    <row r="10668" customFormat="1" ht="13.5" x14ac:dyDescent="0.3"/>
    <row r="10669" customFormat="1" ht="13.5" x14ac:dyDescent="0.3"/>
    <row r="10670" customFormat="1" ht="13.5" x14ac:dyDescent="0.3"/>
    <row r="10671" customFormat="1" ht="13.5" x14ac:dyDescent="0.3"/>
    <row r="10672" customFormat="1" ht="13.5" x14ac:dyDescent="0.3"/>
    <row r="10673" customFormat="1" ht="13.5" x14ac:dyDescent="0.3"/>
    <row r="10674" customFormat="1" ht="13.5" x14ac:dyDescent="0.3"/>
    <row r="10675" customFormat="1" ht="13.5" x14ac:dyDescent="0.3"/>
    <row r="10676" customFormat="1" ht="13.5" x14ac:dyDescent="0.3"/>
    <row r="10677" customFormat="1" ht="13.5" x14ac:dyDescent="0.3"/>
    <row r="10678" customFormat="1" ht="13.5" x14ac:dyDescent="0.3"/>
    <row r="10679" customFormat="1" ht="13.5" x14ac:dyDescent="0.3"/>
    <row r="10680" customFormat="1" ht="13.5" x14ac:dyDescent="0.3"/>
    <row r="10681" customFormat="1" ht="13.5" x14ac:dyDescent="0.3"/>
    <row r="10682" customFormat="1" ht="13.5" x14ac:dyDescent="0.3"/>
    <row r="10683" customFormat="1" ht="13.5" x14ac:dyDescent="0.3"/>
    <row r="10684" customFormat="1" ht="13.5" x14ac:dyDescent="0.3"/>
    <row r="10685" customFormat="1" ht="13.5" x14ac:dyDescent="0.3"/>
    <row r="10686" customFormat="1" ht="13.5" x14ac:dyDescent="0.3"/>
    <row r="10687" customFormat="1" ht="13.5" x14ac:dyDescent="0.3"/>
    <row r="10688" customFormat="1" ht="13.5" x14ac:dyDescent="0.3"/>
    <row r="10689" customFormat="1" ht="13.5" x14ac:dyDescent="0.3"/>
    <row r="10690" customFormat="1" ht="13.5" x14ac:dyDescent="0.3"/>
    <row r="10691" customFormat="1" ht="13.5" x14ac:dyDescent="0.3"/>
    <row r="10692" customFormat="1" ht="13.5" x14ac:dyDescent="0.3"/>
    <row r="10693" customFormat="1" ht="13.5" x14ac:dyDescent="0.3"/>
    <row r="10694" customFormat="1" ht="13.5" x14ac:dyDescent="0.3"/>
    <row r="10695" customFormat="1" ht="13.5" x14ac:dyDescent="0.3"/>
    <row r="10696" customFormat="1" ht="13.5" x14ac:dyDescent="0.3"/>
    <row r="10697" customFormat="1" ht="13.5" x14ac:dyDescent="0.3"/>
    <row r="10698" customFormat="1" ht="13.5" x14ac:dyDescent="0.3"/>
    <row r="10699" customFormat="1" ht="13.5" x14ac:dyDescent="0.3"/>
    <row r="10700" customFormat="1" ht="13.5" x14ac:dyDescent="0.3"/>
    <row r="10701" customFormat="1" ht="13.5" x14ac:dyDescent="0.3"/>
    <row r="10702" customFormat="1" ht="13.5" x14ac:dyDescent="0.3"/>
    <row r="10703" customFormat="1" ht="13.5" x14ac:dyDescent="0.3"/>
    <row r="10704" customFormat="1" ht="13.5" x14ac:dyDescent="0.3"/>
    <row r="10705" customFormat="1" ht="13.5" x14ac:dyDescent="0.3"/>
    <row r="10706" customFormat="1" ht="13.5" x14ac:dyDescent="0.3"/>
    <row r="10707" customFormat="1" ht="13.5" x14ac:dyDescent="0.3"/>
    <row r="10708" customFormat="1" ht="13.5" x14ac:dyDescent="0.3"/>
    <row r="10709" customFormat="1" ht="13.5" x14ac:dyDescent="0.3"/>
    <row r="10710" customFormat="1" ht="13.5" x14ac:dyDescent="0.3"/>
    <row r="10711" customFormat="1" ht="13.5" x14ac:dyDescent="0.3"/>
    <row r="10712" customFormat="1" ht="13.5" x14ac:dyDescent="0.3"/>
    <row r="10713" customFormat="1" ht="13.5" x14ac:dyDescent="0.3"/>
    <row r="10714" customFormat="1" ht="13.5" x14ac:dyDescent="0.3"/>
    <row r="10715" customFormat="1" ht="13.5" x14ac:dyDescent="0.3"/>
    <row r="10716" customFormat="1" ht="13.5" x14ac:dyDescent="0.3"/>
    <row r="10717" customFormat="1" ht="13.5" x14ac:dyDescent="0.3"/>
    <row r="10718" customFormat="1" ht="13.5" x14ac:dyDescent="0.3"/>
    <row r="10719" customFormat="1" ht="13.5" x14ac:dyDescent="0.3"/>
    <row r="10720" customFormat="1" ht="13.5" x14ac:dyDescent="0.3"/>
    <row r="10721" customFormat="1" ht="13.5" x14ac:dyDescent="0.3"/>
    <row r="10722" customFormat="1" ht="13.5" x14ac:dyDescent="0.3"/>
    <row r="10723" customFormat="1" ht="13.5" x14ac:dyDescent="0.3"/>
    <row r="10724" customFormat="1" ht="13.5" x14ac:dyDescent="0.3"/>
    <row r="10725" customFormat="1" ht="13.5" x14ac:dyDescent="0.3"/>
    <row r="10726" customFormat="1" ht="13.5" x14ac:dyDescent="0.3"/>
    <row r="10727" customFormat="1" ht="13.5" x14ac:dyDescent="0.3"/>
    <row r="10728" customFormat="1" ht="13.5" x14ac:dyDescent="0.3"/>
    <row r="10729" customFormat="1" ht="13.5" x14ac:dyDescent="0.3"/>
    <row r="10730" customFormat="1" ht="13.5" x14ac:dyDescent="0.3"/>
    <row r="10731" customFormat="1" ht="13.5" x14ac:dyDescent="0.3"/>
    <row r="10732" customFormat="1" ht="13.5" x14ac:dyDescent="0.3"/>
    <row r="10733" customFormat="1" ht="13.5" x14ac:dyDescent="0.3"/>
    <row r="10734" customFormat="1" ht="13.5" x14ac:dyDescent="0.3"/>
    <row r="10735" customFormat="1" ht="13.5" x14ac:dyDescent="0.3"/>
    <row r="10736" customFormat="1" ht="13.5" x14ac:dyDescent="0.3"/>
    <row r="10737" customFormat="1" ht="13.5" x14ac:dyDescent="0.3"/>
    <row r="10738" customFormat="1" ht="13.5" x14ac:dyDescent="0.3"/>
    <row r="10739" customFormat="1" ht="13.5" x14ac:dyDescent="0.3"/>
    <row r="10740" customFormat="1" ht="13.5" x14ac:dyDescent="0.3"/>
    <row r="10741" customFormat="1" ht="13.5" x14ac:dyDescent="0.3"/>
    <row r="10742" customFormat="1" ht="13.5" x14ac:dyDescent="0.3"/>
    <row r="10743" customFormat="1" ht="13.5" x14ac:dyDescent="0.3"/>
    <row r="10744" customFormat="1" ht="13.5" x14ac:dyDescent="0.3"/>
    <row r="10745" customFormat="1" ht="13.5" x14ac:dyDescent="0.3"/>
    <row r="10746" customFormat="1" ht="13.5" x14ac:dyDescent="0.3"/>
    <row r="10747" customFormat="1" ht="13.5" x14ac:dyDescent="0.3"/>
    <row r="10748" customFormat="1" ht="13.5" x14ac:dyDescent="0.3"/>
    <row r="10749" customFormat="1" ht="13.5" x14ac:dyDescent="0.3"/>
    <row r="10750" customFormat="1" ht="13.5" x14ac:dyDescent="0.3"/>
    <row r="10751" customFormat="1" ht="13.5" x14ac:dyDescent="0.3"/>
    <row r="10752" customFormat="1" ht="13.5" x14ac:dyDescent="0.3"/>
    <row r="10753" customFormat="1" ht="13.5" x14ac:dyDescent="0.3"/>
    <row r="10754" customFormat="1" ht="13.5" x14ac:dyDescent="0.3"/>
    <row r="10755" customFormat="1" ht="13.5" x14ac:dyDescent="0.3"/>
    <row r="10756" customFormat="1" ht="13.5" x14ac:dyDescent="0.3"/>
    <row r="10757" customFormat="1" ht="13.5" x14ac:dyDescent="0.3"/>
    <row r="10758" customFormat="1" ht="13.5" x14ac:dyDescent="0.3"/>
    <row r="10759" customFormat="1" ht="13.5" x14ac:dyDescent="0.3"/>
    <row r="10760" customFormat="1" ht="13.5" x14ac:dyDescent="0.3"/>
    <row r="10761" customFormat="1" ht="13.5" x14ac:dyDescent="0.3"/>
    <row r="10762" customFormat="1" ht="13.5" x14ac:dyDescent="0.3"/>
    <row r="10763" customFormat="1" ht="13.5" x14ac:dyDescent="0.3"/>
    <row r="10764" customFormat="1" ht="13.5" x14ac:dyDescent="0.3"/>
    <row r="10765" customFormat="1" ht="13.5" x14ac:dyDescent="0.3"/>
    <row r="10766" customFormat="1" ht="13.5" x14ac:dyDescent="0.3"/>
    <row r="10767" customFormat="1" ht="13.5" x14ac:dyDescent="0.3"/>
    <row r="10768" customFormat="1" ht="13.5" x14ac:dyDescent="0.3"/>
    <row r="10769" customFormat="1" ht="13.5" x14ac:dyDescent="0.3"/>
    <row r="10770" customFormat="1" ht="13.5" x14ac:dyDescent="0.3"/>
    <row r="10771" customFormat="1" ht="13.5" x14ac:dyDescent="0.3"/>
    <row r="10772" customFormat="1" ht="13.5" x14ac:dyDescent="0.3"/>
    <row r="10773" customFormat="1" ht="13.5" x14ac:dyDescent="0.3"/>
    <row r="10774" customFormat="1" ht="13.5" x14ac:dyDescent="0.3"/>
    <row r="10775" customFormat="1" ht="13.5" x14ac:dyDescent="0.3"/>
    <row r="10776" customFormat="1" ht="13.5" x14ac:dyDescent="0.3"/>
    <row r="10777" customFormat="1" ht="13.5" x14ac:dyDescent="0.3"/>
    <row r="10778" customFormat="1" ht="13.5" x14ac:dyDescent="0.3"/>
    <row r="10779" customFormat="1" ht="13.5" x14ac:dyDescent="0.3"/>
    <row r="10780" customFormat="1" ht="13.5" x14ac:dyDescent="0.3"/>
    <row r="10781" customFormat="1" ht="13.5" x14ac:dyDescent="0.3"/>
    <row r="10782" customFormat="1" ht="13.5" x14ac:dyDescent="0.3"/>
    <row r="10783" customFormat="1" ht="13.5" x14ac:dyDescent="0.3"/>
    <row r="10784" customFormat="1" ht="13.5" x14ac:dyDescent="0.3"/>
    <row r="10785" customFormat="1" ht="13.5" x14ac:dyDescent="0.3"/>
    <row r="10786" customFormat="1" ht="13.5" x14ac:dyDescent="0.3"/>
    <row r="10787" customFormat="1" ht="13.5" x14ac:dyDescent="0.3"/>
    <row r="10788" customFormat="1" ht="13.5" x14ac:dyDescent="0.3"/>
    <row r="10789" customFormat="1" ht="13.5" x14ac:dyDescent="0.3"/>
    <row r="10790" customFormat="1" ht="13.5" x14ac:dyDescent="0.3"/>
    <row r="10791" customFormat="1" ht="13.5" x14ac:dyDescent="0.3"/>
    <row r="10792" customFormat="1" ht="13.5" x14ac:dyDescent="0.3"/>
    <row r="10793" customFormat="1" ht="13.5" x14ac:dyDescent="0.3"/>
    <row r="10794" customFormat="1" ht="13.5" x14ac:dyDescent="0.3"/>
    <row r="10795" customFormat="1" ht="13.5" x14ac:dyDescent="0.3"/>
    <row r="10796" customFormat="1" ht="13.5" x14ac:dyDescent="0.3"/>
    <row r="10797" customFormat="1" ht="13.5" x14ac:dyDescent="0.3"/>
    <row r="10798" customFormat="1" ht="13.5" x14ac:dyDescent="0.3"/>
    <row r="10799" customFormat="1" ht="13.5" x14ac:dyDescent="0.3"/>
    <row r="10800" customFormat="1" ht="13.5" x14ac:dyDescent="0.3"/>
    <row r="10801" customFormat="1" ht="13.5" x14ac:dyDescent="0.3"/>
    <row r="10802" customFormat="1" ht="13.5" x14ac:dyDescent="0.3"/>
    <row r="10803" customFormat="1" ht="13.5" x14ac:dyDescent="0.3"/>
    <row r="10804" customFormat="1" ht="13.5" x14ac:dyDescent="0.3"/>
    <row r="10805" customFormat="1" ht="13.5" x14ac:dyDescent="0.3"/>
    <row r="10806" customFormat="1" ht="13.5" x14ac:dyDescent="0.3"/>
    <row r="10807" customFormat="1" ht="13.5" x14ac:dyDescent="0.3"/>
    <row r="10808" customFormat="1" ht="13.5" x14ac:dyDescent="0.3"/>
    <row r="10809" customFormat="1" ht="13.5" x14ac:dyDescent="0.3"/>
    <row r="10810" customFormat="1" ht="13.5" x14ac:dyDescent="0.3"/>
    <row r="10811" customFormat="1" ht="13.5" x14ac:dyDescent="0.3"/>
    <row r="10812" customFormat="1" ht="13.5" x14ac:dyDescent="0.3"/>
    <row r="10813" customFormat="1" ht="13.5" x14ac:dyDescent="0.3"/>
    <row r="10814" customFormat="1" ht="13.5" x14ac:dyDescent="0.3"/>
    <row r="10815" customFormat="1" ht="13.5" x14ac:dyDescent="0.3"/>
    <row r="10816" customFormat="1" ht="13.5" x14ac:dyDescent="0.3"/>
    <row r="10817" customFormat="1" ht="13.5" x14ac:dyDescent="0.3"/>
    <row r="10818" customFormat="1" ht="13.5" x14ac:dyDescent="0.3"/>
    <row r="10819" customFormat="1" ht="13.5" x14ac:dyDescent="0.3"/>
    <row r="10820" customFormat="1" ht="13.5" x14ac:dyDescent="0.3"/>
    <row r="10821" customFormat="1" ht="13.5" x14ac:dyDescent="0.3"/>
    <row r="10822" customFormat="1" ht="13.5" x14ac:dyDescent="0.3"/>
    <row r="10823" customFormat="1" ht="13.5" x14ac:dyDescent="0.3"/>
    <row r="10824" customFormat="1" ht="13.5" x14ac:dyDescent="0.3"/>
    <row r="10825" customFormat="1" ht="13.5" x14ac:dyDescent="0.3"/>
    <row r="10826" customFormat="1" ht="13.5" x14ac:dyDescent="0.3"/>
    <row r="10827" customFormat="1" ht="13.5" x14ac:dyDescent="0.3"/>
    <row r="10828" customFormat="1" ht="13.5" x14ac:dyDescent="0.3"/>
    <row r="10829" customFormat="1" ht="13.5" x14ac:dyDescent="0.3"/>
    <row r="10830" customFormat="1" ht="13.5" x14ac:dyDescent="0.3"/>
    <row r="10831" customFormat="1" ht="13.5" x14ac:dyDescent="0.3"/>
    <row r="10832" customFormat="1" ht="13.5" x14ac:dyDescent="0.3"/>
    <row r="10833" customFormat="1" ht="13.5" x14ac:dyDescent="0.3"/>
    <row r="10834" customFormat="1" ht="13.5" x14ac:dyDescent="0.3"/>
    <row r="10835" customFormat="1" ht="13.5" x14ac:dyDescent="0.3"/>
    <row r="10836" customFormat="1" ht="13.5" x14ac:dyDescent="0.3"/>
    <row r="10837" customFormat="1" ht="13.5" x14ac:dyDescent="0.3"/>
    <row r="10838" customFormat="1" ht="13.5" x14ac:dyDescent="0.3"/>
    <row r="10839" customFormat="1" ht="13.5" x14ac:dyDescent="0.3"/>
    <row r="10840" customFormat="1" ht="13.5" x14ac:dyDescent="0.3"/>
    <row r="10841" customFormat="1" ht="13.5" x14ac:dyDescent="0.3"/>
    <row r="10842" customFormat="1" ht="13.5" x14ac:dyDescent="0.3"/>
    <row r="10843" customFormat="1" ht="13.5" x14ac:dyDescent="0.3"/>
    <row r="10844" customFormat="1" ht="13.5" x14ac:dyDescent="0.3"/>
    <row r="10845" customFormat="1" ht="13.5" x14ac:dyDescent="0.3"/>
    <row r="10846" customFormat="1" ht="13.5" x14ac:dyDescent="0.3"/>
    <row r="10847" customFormat="1" ht="13.5" x14ac:dyDescent="0.3"/>
    <row r="10848" customFormat="1" ht="13.5" x14ac:dyDescent="0.3"/>
    <row r="10849" customFormat="1" ht="13.5" x14ac:dyDescent="0.3"/>
    <row r="10850" customFormat="1" ht="13.5" x14ac:dyDescent="0.3"/>
    <row r="10851" customFormat="1" ht="13.5" x14ac:dyDescent="0.3"/>
    <row r="10852" customFormat="1" ht="13.5" x14ac:dyDescent="0.3"/>
    <row r="10853" customFormat="1" ht="13.5" x14ac:dyDescent="0.3"/>
    <row r="10854" customFormat="1" ht="13.5" x14ac:dyDescent="0.3"/>
    <row r="10855" customFormat="1" ht="13.5" x14ac:dyDescent="0.3"/>
    <row r="10856" customFormat="1" ht="13.5" x14ac:dyDescent="0.3"/>
    <row r="10857" customFormat="1" ht="13.5" x14ac:dyDescent="0.3"/>
    <row r="10858" customFormat="1" ht="13.5" x14ac:dyDescent="0.3"/>
    <row r="10859" customFormat="1" ht="13.5" x14ac:dyDescent="0.3"/>
    <row r="10860" customFormat="1" ht="13.5" x14ac:dyDescent="0.3"/>
    <row r="10861" customFormat="1" ht="13.5" x14ac:dyDescent="0.3"/>
    <row r="10862" customFormat="1" ht="13.5" x14ac:dyDescent="0.3"/>
    <row r="10863" customFormat="1" ht="13.5" x14ac:dyDescent="0.3"/>
    <row r="10864" customFormat="1" ht="13.5" x14ac:dyDescent="0.3"/>
    <row r="10865" customFormat="1" ht="13.5" x14ac:dyDescent="0.3"/>
    <row r="10866" customFormat="1" ht="13.5" x14ac:dyDescent="0.3"/>
    <row r="10867" customFormat="1" ht="13.5" x14ac:dyDescent="0.3"/>
    <row r="10868" customFormat="1" ht="13.5" x14ac:dyDescent="0.3"/>
    <row r="10869" customFormat="1" ht="13.5" x14ac:dyDescent="0.3"/>
    <row r="10870" customFormat="1" ht="13.5" x14ac:dyDescent="0.3"/>
    <row r="10871" customFormat="1" ht="13.5" x14ac:dyDescent="0.3"/>
    <row r="10872" customFormat="1" ht="13.5" x14ac:dyDescent="0.3"/>
    <row r="10873" customFormat="1" ht="13.5" x14ac:dyDescent="0.3"/>
    <row r="10874" customFormat="1" ht="13.5" x14ac:dyDescent="0.3"/>
    <row r="10875" customFormat="1" ht="13.5" x14ac:dyDescent="0.3"/>
    <row r="10876" customFormat="1" ht="13.5" x14ac:dyDescent="0.3"/>
    <row r="10877" customFormat="1" ht="13.5" x14ac:dyDescent="0.3"/>
    <row r="10878" customFormat="1" ht="13.5" x14ac:dyDescent="0.3"/>
    <row r="10879" customFormat="1" ht="13.5" x14ac:dyDescent="0.3"/>
    <row r="10880" customFormat="1" ht="13.5" x14ac:dyDescent="0.3"/>
    <row r="10881" customFormat="1" ht="13.5" x14ac:dyDescent="0.3"/>
    <row r="10882" customFormat="1" ht="13.5" x14ac:dyDescent="0.3"/>
    <row r="10883" customFormat="1" ht="13.5" x14ac:dyDescent="0.3"/>
    <row r="10884" customFormat="1" ht="13.5" x14ac:dyDescent="0.3"/>
    <row r="10885" customFormat="1" ht="13.5" x14ac:dyDescent="0.3"/>
    <row r="10886" customFormat="1" ht="13.5" x14ac:dyDescent="0.3"/>
    <row r="10887" customFormat="1" ht="13.5" x14ac:dyDescent="0.3"/>
    <row r="10888" customFormat="1" ht="13.5" x14ac:dyDescent="0.3"/>
    <row r="10889" customFormat="1" ht="13.5" x14ac:dyDescent="0.3"/>
    <row r="10890" customFormat="1" ht="13.5" x14ac:dyDescent="0.3"/>
    <row r="10891" customFormat="1" ht="13.5" x14ac:dyDescent="0.3"/>
    <row r="10892" customFormat="1" ht="13.5" x14ac:dyDescent="0.3"/>
    <row r="10893" customFormat="1" ht="13.5" x14ac:dyDescent="0.3"/>
    <row r="10894" customFormat="1" ht="13.5" x14ac:dyDescent="0.3"/>
    <row r="10895" customFormat="1" ht="13.5" x14ac:dyDescent="0.3"/>
    <row r="10896" customFormat="1" ht="13.5" x14ac:dyDescent="0.3"/>
    <row r="10897" customFormat="1" ht="13.5" x14ac:dyDescent="0.3"/>
    <row r="10898" customFormat="1" ht="13.5" x14ac:dyDescent="0.3"/>
    <row r="10899" customFormat="1" ht="13.5" x14ac:dyDescent="0.3"/>
    <row r="10900" customFormat="1" ht="13.5" x14ac:dyDescent="0.3"/>
    <row r="10901" customFormat="1" ht="13.5" x14ac:dyDescent="0.3"/>
    <row r="10902" customFormat="1" ht="13.5" x14ac:dyDescent="0.3"/>
    <row r="10903" customFormat="1" ht="13.5" x14ac:dyDescent="0.3"/>
    <row r="10904" customFormat="1" ht="13.5" x14ac:dyDescent="0.3"/>
    <row r="10905" customFormat="1" ht="13.5" x14ac:dyDescent="0.3"/>
    <row r="10906" customFormat="1" ht="13.5" x14ac:dyDescent="0.3"/>
    <row r="10907" customFormat="1" ht="13.5" x14ac:dyDescent="0.3"/>
    <row r="10908" customFormat="1" ht="13.5" x14ac:dyDescent="0.3"/>
    <row r="10909" customFormat="1" ht="13.5" x14ac:dyDescent="0.3"/>
    <row r="10910" customFormat="1" ht="13.5" x14ac:dyDescent="0.3"/>
    <row r="10911" customFormat="1" ht="13.5" x14ac:dyDescent="0.3"/>
    <row r="10912" customFormat="1" ht="13.5" x14ac:dyDescent="0.3"/>
    <row r="10913" customFormat="1" ht="13.5" x14ac:dyDescent="0.3"/>
    <row r="10914" customFormat="1" ht="13.5" x14ac:dyDescent="0.3"/>
    <row r="10915" customFormat="1" ht="13.5" x14ac:dyDescent="0.3"/>
    <row r="10916" customFormat="1" ht="13.5" x14ac:dyDescent="0.3"/>
    <row r="10917" customFormat="1" ht="13.5" x14ac:dyDescent="0.3"/>
    <row r="10918" customFormat="1" ht="13.5" x14ac:dyDescent="0.3"/>
    <row r="10919" customFormat="1" ht="13.5" x14ac:dyDescent="0.3"/>
    <row r="10920" customFormat="1" ht="13.5" x14ac:dyDescent="0.3"/>
    <row r="10921" customFormat="1" ht="13.5" x14ac:dyDescent="0.3"/>
    <row r="10922" customFormat="1" ht="13.5" x14ac:dyDescent="0.3"/>
    <row r="10923" customFormat="1" ht="13.5" x14ac:dyDescent="0.3"/>
    <row r="10924" customFormat="1" ht="13.5" x14ac:dyDescent="0.3"/>
    <row r="10925" customFormat="1" ht="13.5" x14ac:dyDescent="0.3"/>
    <row r="10926" customFormat="1" ht="13.5" x14ac:dyDescent="0.3"/>
    <row r="10927" customFormat="1" ht="13.5" x14ac:dyDescent="0.3"/>
    <row r="10928" customFormat="1" ht="13.5" x14ac:dyDescent="0.3"/>
    <row r="10929" customFormat="1" ht="13.5" x14ac:dyDescent="0.3"/>
    <row r="10930" customFormat="1" ht="13.5" x14ac:dyDescent="0.3"/>
    <row r="10931" customFormat="1" ht="13.5" x14ac:dyDescent="0.3"/>
    <row r="10932" customFormat="1" ht="13.5" x14ac:dyDescent="0.3"/>
    <row r="10933" customFormat="1" ht="13.5" x14ac:dyDescent="0.3"/>
    <row r="10934" customFormat="1" ht="13.5" x14ac:dyDescent="0.3"/>
    <row r="10935" customFormat="1" ht="13.5" x14ac:dyDescent="0.3"/>
    <row r="10936" customFormat="1" ht="13.5" x14ac:dyDescent="0.3"/>
    <row r="10937" customFormat="1" ht="13.5" x14ac:dyDescent="0.3"/>
    <row r="10938" customFormat="1" ht="13.5" x14ac:dyDescent="0.3"/>
    <row r="10939" customFormat="1" ht="13.5" x14ac:dyDescent="0.3"/>
    <row r="10940" customFormat="1" ht="13.5" x14ac:dyDescent="0.3"/>
    <row r="10941" customFormat="1" ht="13.5" x14ac:dyDescent="0.3"/>
    <row r="10942" customFormat="1" ht="13.5" x14ac:dyDescent="0.3"/>
    <row r="10943" customFormat="1" ht="13.5" x14ac:dyDescent="0.3"/>
    <row r="10944" customFormat="1" ht="13.5" x14ac:dyDescent="0.3"/>
    <row r="10945" customFormat="1" ht="13.5" x14ac:dyDescent="0.3"/>
    <row r="10946" customFormat="1" ht="13.5" x14ac:dyDescent="0.3"/>
    <row r="10947" customFormat="1" ht="13.5" x14ac:dyDescent="0.3"/>
    <row r="10948" customFormat="1" ht="13.5" x14ac:dyDescent="0.3"/>
    <row r="10949" customFormat="1" ht="13.5" x14ac:dyDescent="0.3"/>
    <row r="10950" customFormat="1" ht="13.5" x14ac:dyDescent="0.3"/>
    <row r="10951" customFormat="1" ht="13.5" x14ac:dyDescent="0.3"/>
    <row r="10952" customFormat="1" ht="13.5" x14ac:dyDescent="0.3"/>
    <row r="10953" customFormat="1" ht="13.5" x14ac:dyDescent="0.3"/>
    <row r="10954" customFormat="1" ht="13.5" x14ac:dyDescent="0.3"/>
    <row r="10955" customFormat="1" ht="13.5" x14ac:dyDescent="0.3"/>
    <row r="10956" customFormat="1" ht="13.5" x14ac:dyDescent="0.3"/>
    <row r="10957" customFormat="1" ht="13.5" x14ac:dyDescent="0.3"/>
    <row r="10958" customFormat="1" ht="13.5" x14ac:dyDescent="0.3"/>
    <row r="10959" customFormat="1" ht="13.5" x14ac:dyDescent="0.3"/>
    <row r="10960" customFormat="1" ht="13.5" x14ac:dyDescent="0.3"/>
    <row r="10961" customFormat="1" ht="13.5" x14ac:dyDescent="0.3"/>
    <row r="10962" customFormat="1" ht="13.5" x14ac:dyDescent="0.3"/>
    <row r="10963" customFormat="1" ht="13.5" x14ac:dyDescent="0.3"/>
    <row r="10964" customFormat="1" ht="13.5" x14ac:dyDescent="0.3"/>
    <row r="10965" customFormat="1" ht="13.5" x14ac:dyDescent="0.3"/>
    <row r="10966" customFormat="1" ht="13.5" x14ac:dyDescent="0.3"/>
    <row r="10967" customFormat="1" ht="13.5" x14ac:dyDescent="0.3"/>
    <row r="10968" customFormat="1" ht="13.5" x14ac:dyDescent="0.3"/>
    <row r="10969" customFormat="1" ht="13.5" x14ac:dyDescent="0.3"/>
    <row r="10970" customFormat="1" ht="13.5" x14ac:dyDescent="0.3"/>
    <row r="10971" customFormat="1" ht="13.5" x14ac:dyDescent="0.3"/>
    <row r="10972" customFormat="1" ht="13.5" x14ac:dyDescent="0.3"/>
    <row r="10973" customFormat="1" ht="13.5" x14ac:dyDescent="0.3"/>
    <row r="10974" customFormat="1" ht="13.5" x14ac:dyDescent="0.3"/>
    <row r="10975" customFormat="1" ht="13.5" x14ac:dyDescent="0.3"/>
    <row r="10976" customFormat="1" ht="13.5" x14ac:dyDescent="0.3"/>
    <row r="10977" customFormat="1" ht="13.5" x14ac:dyDescent="0.3"/>
    <row r="10978" customFormat="1" ht="13.5" x14ac:dyDescent="0.3"/>
    <row r="10979" customFormat="1" ht="13.5" x14ac:dyDescent="0.3"/>
    <row r="10980" customFormat="1" ht="13.5" x14ac:dyDescent="0.3"/>
    <row r="10981" customFormat="1" ht="13.5" x14ac:dyDescent="0.3"/>
    <row r="10982" customFormat="1" ht="13.5" x14ac:dyDescent="0.3"/>
    <row r="10983" customFormat="1" ht="13.5" x14ac:dyDescent="0.3"/>
    <row r="10984" customFormat="1" ht="13.5" x14ac:dyDescent="0.3"/>
    <row r="10985" customFormat="1" ht="13.5" x14ac:dyDescent="0.3"/>
    <row r="10986" customFormat="1" ht="13.5" x14ac:dyDescent="0.3"/>
    <row r="10987" customFormat="1" ht="13.5" x14ac:dyDescent="0.3"/>
    <row r="10988" customFormat="1" ht="13.5" x14ac:dyDescent="0.3"/>
    <row r="10989" customFormat="1" ht="13.5" x14ac:dyDescent="0.3"/>
    <row r="10990" customFormat="1" ht="13.5" x14ac:dyDescent="0.3"/>
    <row r="10991" customFormat="1" ht="13.5" x14ac:dyDescent="0.3"/>
    <row r="10992" customFormat="1" ht="13.5" x14ac:dyDescent="0.3"/>
    <row r="10993" customFormat="1" ht="13.5" x14ac:dyDescent="0.3"/>
    <row r="10994" customFormat="1" ht="13.5" x14ac:dyDescent="0.3"/>
    <row r="10995" customFormat="1" ht="13.5" x14ac:dyDescent="0.3"/>
    <row r="10996" customFormat="1" ht="13.5" x14ac:dyDescent="0.3"/>
    <row r="10997" customFormat="1" ht="13.5" x14ac:dyDescent="0.3"/>
    <row r="10998" customFormat="1" ht="13.5" x14ac:dyDescent="0.3"/>
    <row r="10999" customFormat="1" ht="13.5" x14ac:dyDescent="0.3"/>
    <row r="11000" customFormat="1" ht="13.5" x14ac:dyDescent="0.3"/>
    <row r="11001" customFormat="1" ht="13.5" x14ac:dyDescent="0.3"/>
    <row r="11002" customFormat="1" ht="13.5" x14ac:dyDescent="0.3"/>
    <row r="11003" customFormat="1" ht="13.5" x14ac:dyDescent="0.3"/>
    <row r="11004" customFormat="1" ht="13.5" x14ac:dyDescent="0.3"/>
    <row r="11005" customFormat="1" ht="13.5" x14ac:dyDescent="0.3"/>
    <row r="11006" customFormat="1" ht="13.5" x14ac:dyDescent="0.3"/>
    <row r="11007" customFormat="1" ht="13.5" x14ac:dyDescent="0.3"/>
    <row r="11008" customFormat="1" ht="13.5" x14ac:dyDescent="0.3"/>
    <row r="11009" customFormat="1" ht="13.5" x14ac:dyDescent="0.3"/>
    <row r="11010" customFormat="1" ht="13.5" x14ac:dyDescent="0.3"/>
    <row r="11011" customFormat="1" ht="13.5" x14ac:dyDescent="0.3"/>
    <row r="11012" customFormat="1" ht="13.5" x14ac:dyDescent="0.3"/>
    <row r="11013" customFormat="1" ht="13.5" x14ac:dyDescent="0.3"/>
    <row r="11014" customFormat="1" ht="13.5" x14ac:dyDescent="0.3"/>
    <row r="11015" customFormat="1" ht="13.5" x14ac:dyDescent="0.3"/>
    <row r="11016" customFormat="1" ht="13.5" x14ac:dyDescent="0.3"/>
    <row r="11017" customFormat="1" ht="13.5" x14ac:dyDescent="0.3"/>
    <row r="11018" customFormat="1" ht="13.5" x14ac:dyDescent="0.3"/>
    <row r="11019" customFormat="1" ht="13.5" x14ac:dyDescent="0.3"/>
    <row r="11020" customFormat="1" ht="13.5" x14ac:dyDescent="0.3"/>
    <row r="11021" customFormat="1" ht="13.5" x14ac:dyDescent="0.3"/>
    <row r="11022" customFormat="1" ht="13.5" x14ac:dyDescent="0.3"/>
    <row r="11023" customFormat="1" ht="13.5" x14ac:dyDescent="0.3"/>
    <row r="11024" customFormat="1" ht="13.5" x14ac:dyDescent="0.3"/>
    <row r="11025" customFormat="1" ht="13.5" x14ac:dyDescent="0.3"/>
    <row r="11026" customFormat="1" ht="13.5" x14ac:dyDescent="0.3"/>
    <row r="11027" customFormat="1" ht="13.5" x14ac:dyDescent="0.3"/>
    <row r="11028" customFormat="1" ht="13.5" x14ac:dyDescent="0.3"/>
    <row r="11029" customFormat="1" ht="13.5" x14ac:dyDescent="0.3"/>
    <row r="11030" customFormat="1" ht="13.5" x14ac:dyDescent="0.3"/>
    <row r="11031" customFormat="1" ht="13.5" x14ac:dyDescent="0.3"/>
    <row r="11032" customFormat="1" ht="13.5" x14ac:dyDescent="0.3"/>
    <row r="11033" customFormat="1" ht="13.5" x14ac:dyDescent="0.3"/>
    <row r="11034" customFormat="1" ht="13.5" x14ac:dyDescent="0.3"/>
    <row r="11035" customFormat="1" ht="13.5" x14ac:dyDescent="0.3"/>
    <row r="11036" customFormat="1" ht="13.5" x14ac:dyDescent="0.3"/>
    <row r="11037" customFormat="1" ht="13.5" x14ac:dyDescent="0.3"/>
    <row r="11038" customFormat="1" ht="13.5" x14ac:dyDescent="0.3"/>
    <row r="11039" customFormat="1" ht="13.5" x14ac:dyDescent="0.3"/>
    <row r="11040" customFormat="1" ht="13.5" x14ac:dyDescent="0.3"/>
    <row r="11041" customFormat="1" ht="13.5" x14ac:dyDescent="0.3"/>
    <row r="11042" customFormat="1" ht="13.5" x14ac:dyDescent="0.3"/>
    <row r="11043" customFormat="1" ht="13.5" x14ac:dyDescent="0.3"/>
    <row r="11044" customFormat="1" ht="13.5" x14ac:dyDescent="0.3"/>
    <row r="11045" customFormat="1" ht="13.5" x14ac:dyDescent="0.3"/>
    <row r="11046" customFormat="1" ht="13.5" x14ac:dyDescent="0.3"/>
    <row r="11047" customFormat="1" ht="13.5" x14ac:dyDescent="0.3"/>
    <row r="11048" customFormat="1" ht="13.5" x14ac:dyDescent="0.3"/>
    <row r="11049" customFormat="1" ht="13.5" x14ac:dyDescent="0.3"/>
    <row r="11050" customFormat="1" ht="13.5" x14ac:dyDescent="0.3"/>
    <row r="11051" customFormat="1" ht="13.5" x14ac:dyDescent="0.3"/>
    <row r="11052" customFormat="1" ht="13.5" x14ac:dyDescent="0.3"/>
    <row r="11053" customFormat="1" ht="13.5" x14ac:dyDescent="0.3"/>
    <row r="11054" customFormat="1" ht="13.5" x14ac:dyDescent="0.3"/>
    <row r="11055" customFormat="1" ht="13.5" x14ac:dyDescent="0.3"/>
    <row r="11056" customFormat="1" ht="13.5" x14ac:dyDescent="0.3"/>
    <row r="11057" customFormat="1" ht="13.5" x14ac:dyDescent="0.3"/>
    <row r="11058" customFormat="1" ht="13.5" x14ac:dyDescent="0.3"/>
    <row r="11059" customFormat="1" ht="13.5" x14ac:dyDescent="0.3"/>
    <row r="11060" customFormat="1" ht="13.5" x14ac:dyDescent="0.3"/>
    <row r="11061" customFormat="1" ht="13.5" x14ac:dyDescent="0.3"/>
    <row r="11062" customFormat="1" ht="13.5" x14ac:dyDescent="0.3"/>
    <row r="11063" customFormat="1" ht="13.5" x14ac:dyDescent="0.3"/>
    <row r="11064" customFormat="1" ht="13.5" x14ac:dyDescent="0.3"/>
    <row r="11065" customFormat="1" ht="13.5" x14ac:dyDescent="0.3"/>
    <row r="11066" customFormat="1" ht="13.5" x14ac:dyDescent="0.3"/>
    <row r="11067" customFormat="1" ht="13.5" x14ac:dyDescent="0.3"/>
    <row r="11068" customFormat="1" ht="13.5" x14ac:dyDescent="0.3"/>
    <row r="11069" customFormat="1" ht="13.5" x14ac:dyDescent="0.3"/>
    <row r="11070" customFormat="1" ht="13.5" x14ac:dyDescent="0.3"/>
    <row r="11071" customFormat="1" ht="13.5" x14ac:dyDescent="0.3"/>
    <row r="11072" customFormat="1" ht="13.5" x14ac:dyDescent="0.3"/>
    <row r="11073" customFormat="1" ht="13.5" x14ac:dyDescent="0.3"/>
    <row r="11074" customFormat="1" ht="13.5" x14ac:dyDescent="0.3"/>
    <row r="11075" customFormat="1" ht="13.5" x14ac:dyDescent="0.3"/>
    <row r="11076" customFormat="1" ht="13.5" x14ac:dyDescent="0.3"/>
    <row r="11077" customFormat="1" ht="13.5" x14ac:dyDescent="0.3"/>
    <row r="11078" customFormat="1" ht="13.5" x14ac:dyDescent="0.3"/>
    <row r="11079" customFormat="1" ht="13.5" x14ac:dyDescent="0.3"/>
    <row r="11080" customFormat="1" ht="13.5" x14ac:dyDescent="0.3"/>
    <row r="11081" customFormat="1" ht="13.5" x14ac:dyDescent="0.3"/>
    <row r="11082" customFormat="1" ht="13.5" x14ac:dyDescent="0.3"/>
    <row r="11083" customFormat="1" ht="13.5" x14ac:dyDescent="0.3"/>
    <row r="11084" customFormat="1" ht="13.5" x14ac:dyDescent="0.3"/>
    <row r="11085" customFormat="1" ht="13.5" x14ac:dyDescent="0.3"/>
    <row r="11086" customFormat="1" ht="13.5" x14ac:dyDescent="0.3"/>
    <row r="11087" customFormat="1" ht="13.5" x14ac:dyDescent="0.3"/>
    <row r="11088" customFormat="1" ht="13.5" x14ac:dyDescent="0.3"/>
    <row r="11089" customFormat="1" ht="13.5" x14ac:dyDescent="0.3"/>
    <row r="11090" customFormat="1" ht="13.5" x14ac:dyDescent="0.3"/>
    <row r="11091" customFormat="1" ht="13.5" x14ac:dyDescent="0.3"/>
    <row r="11092" customFormat="1" ht="13.5" x14ac:dyDescent="0.3"/>
    <row r="11093" customFormat="1" ht="13.5" x14ac:dyDescent="0.3"/>
    <row r="11094" customFormat="1" ht="13.5" x14ac:dyDescent="0.3"/>
    <row r="11095" customFormat="1" ht="13.5" x14ac:dyDescent="0.3"/>
    <row r="11096" customFormat="1" ht="13.5" x14ac:dyDescent="0.3"/>
    <row r="11097" customFormat="1" ht="13.5" x14ac:dyDescent="0.3"/>
    <row r="11098" customFormat="1" ht="13.5" x14ac:dyDescent="0.3"/>
    <row r="11099" customFormat="1" ht="13.5" x14ac:dyDescent="0.3"/>
    <row r="11100" customFormat="1" ht="13.5" x14ac:dyDescent="0.3"/>
    <row r="11101" customFormat="1" ht="13.5" x14ac:dyDescent="0.3"/>
    <row r="11102" customFormat="1" ht="13.5" x14ac:dyDescent="0.3"/>
    <row r="11103" customFormat="1" ht="13.5" x14ac:dyDescent="0.3"/>
    <row r="11104" customFormat="1" ht="13.5" x14ac:dyDescent="0.3"/>
    <row r="11105" customFormat="1" ht="13.5" x14ac:dyDescent="0.3"/>
    <row r="11106" customFormat="1" ht="13.5" x14ac:dyDescent="0.3"/>
    <row r="11107" customFormat="1" ht="13.5" x14ac:dyDescent="0.3"/>
    <row r="11108" customFormat="1" ht="13.5" x14ac:dyDescent="0.3"/>
    <row r="11109" customFormat="1" ht="13.5" x14ac:dyDescent="0.3"/>
    <row r="11110" customFormat="1" ht="13.5" x14ac:dyDescent="0.3"/>
    <row r="11111" customFormat="1" ht="13.5" x14ac:dyDescent="0.3"/>
    <row r="11112" customFormat="1" ht="13.5" x14ac:dyDescent="0.3"/>
    <row r="11113" customFormat="1" ht="13.5" x14ac:dyDescent="0.3"/>
    <row r="11114" customFormat="1" ht="13.5" x14ac:dyDescent="0.3"/>
    <row r="11115" customFormat="1" ht="13.5" x14ac:dyDescent="0.3"/>
    <row r="11116" customFormat="1" ht="13.5" x14ac:dyDescent="0.3"/>
    <row r="11117" customFormat="1" ht="13.5" x14ac:dyDescent="0.3"/>
    <row r="11118" customFormat="1" ht="13.5" x14ac:dyDescent="0.3"/>
    <row r="11119" customFormat="1" ht="13.5" x14ac:dyDescent="0.3"/>
    <row r="11120" customFormat="1" ht="13.5" x14ac:dyDescent="0.3"/>
    <row r="11121" customFormat="1" ht="13.5" x14ac:dyDescent="0.3"/>
    <row r="11122" customFormat="1" ht="13.5" x14ac:dyDescent="0.3"/>
    <row r="11123" customFormat="1" ht="13.5" x14ac:dyDescent="0.3"/>
    <row r="11124" customFormat="1" ht="13.5" x14ac:dyDescent="0.3"/>
    <row r="11125" customFormat="1" ht="13.5" x14ac:dyDescent="0.3"/>
    <row r="11126" customFormat="1" ht="13.5" x14ac:dyDescent="0.3"/>
    <row r="11127" customFormat="1" ht="13.5" x14ac:dyDescent="0.3"/>
    <row r="11128" customFormat="1" ht="13.5" x14ac:dyDescent="0.3"/>
    <row r="11129" customFormat="1" ht="13.5" x14ac:dyDescent="0.3"/>
    <row r="11130" customFormat="1" ht="13.5" x14ac:dyDescent="0.3"/>
    <row r="11131" customFormat="1" ht="13.5" x14ac:dyDescent="0.3"/>
    <row r="11132" customFormat="1" ht="13.5" x14ac:dyDescent="0.3"/>
    <row r="11133" customFormat="1" ht="13.5" x14ac:dyDescent="0.3"/>
    <row r="11134" customFormat="1" ht="13.5" x14ac:dyDescent="0.3"/>
    <row r="11135" customFormat="1" ht="13.5" x14ac:dyDescent="0.3"/>
    <row r="11136" customFormat="1" ht="13.5" x14ac:dyDescent="0.3"/>
    <row r="11137" customFormat="1" ht="13.5" x14ac:dyDescent="0.3"/>
    <row r="11138" customFormat="1" ht="13.5" x14ac:dyDescent="0.3"/>
    <row r="11139" customFormat="1" ht="13.5" x14ac:dyDescent="0.3"/>
    <row r="11140" customFormat="1" ht="13.5" x14ac:dyDescent="0.3"/>
    <row r="11141" customFormat="1" ht="13.5" x14ac:dyDescent="0.3"/>
    <row r="11142" customFormat="1" ht="13.5" x14ac:dyDescent="0.3"/>
    <row r="11143" customFormat="1" ht="13.5" x14ac:dyDescent="0.3"/>
    <row r="11144" customFormat="1" ht="13.5" x14ac:dyDescent="0.3"/>
    <row r="11145" customFormat="1" ht="13.5" x14ac:dyDescent="0.3"/>
    <row r="11146" customFormat="1" ht="13.5" x14ac:dyDescent="0.3"/>
    <row r="11147" customFormat="1" ht="13.5" x14ac:dyDescent="0.3"/>
    <row r="11148" customFormat="1" ht="13.5" x14ac:dyDescent="0.3"/>
    <row r="11149" customFormat="1" ht="13.5" x14ac:dyDescent="0.3"/>
    <row r="11150" customFormat="1" ht="13.5" x14ac:dyDescent="0.3"/>
    <row r="11151" customFormat="1" ht="13.5" x14ac:dyDescent="0.3"/>
    <row r="11152" customFormat="1" ht="13.5" x14ac:dyDescent="0.3"/>
    <row r="11153" customFormat="1" ht="13.5" x14ac:dyDescent="0.3"/>
    <row r="11154" customFormat="1" ht="13.5" x14ac:dyDescent="0.3"/>
    <row r="11155" customFormat="1" ht="13.5" x14ac:dyDescent="0.3"/>
    <row r="11156" customFormat="1" ht="13.5" x14ac:dyDescent="0.3"/>
    <row r="11157" customFormat="1" ht="13.5" x14ac:dyDescent="0.3"/>
    <row r="11158" customFormat="1" ht="13.5" x14ac:dyDescent="0.3"/>
    <row r="11159" customFormat="1" ht="13.5" x14ac:dyDescent="0.3"/>
    <row r="11160" customFormat="1" ht="13.5" x14ac:dyDescent="0.3"/>
    <row r="11161" customFormat="1" ht="13.5" x14ac:dyDescent="0.3"/>
    <row r="11162" customFormat="1" ht="13.5" x14ac:dyDescent="0.3"/>
    <row r="11163" customFormat="1" ht="13.5" x14ac:dyDescent="0.3"/>
    <row r="11164" customFormat="1" ht="13.5" x14ac:dyDescent="0.3"/>
    <row r="11165" customFormat="1" ht="13.5" x14ac:dyDescent="0.3"/>
    <row r="11166" customFormat="1" ht="13.5" x14ac:dyDescent="0.3"/>
    <row r="11167" customFormat="1" ht="13.5" x14ac:dyDescent="0.3"/>
    <row r="11168" customFormat="1" ht="13.5" x14ac:dyDescent="0.3"/>
    <row r="11169" customFormat="1" ht="13.5" x14ac:dyDescent="0.3"/>
    <row r="11170" customFormat="1" ht="13.5" x14ac:dyDescent="0.3"/>
    <row r="11171" customFormat="1" ht="13.5" x14ac:dyDescent="0.3"/>
    <row r="11172" customFormat="1" ht="13.5" x14ac:dyDescent="0.3"/>
    <row r="11173" customFormat="1" ht="13.5" x14ac:dyDescent="0.3"/>
    <row r="11174" customFormat="1" ht="13.5" x14ac:dyDescent="0.3"/>
    <row r="11175" customFormat="1" ht="13.5" x14ac:dyDescent="0.3"/>
    <row r="11176" customFormat="1" ht="13.5" x14ac:dyDescent="0.3"/>
    <row r="11177" customFormat="1" ht="13.5" x14ac:dyDescent="0.3"/>
    <row r="11178" customFormat="1" ht="13.5" x14ac:dyDescent="0.3"/>
    <row r="11179" customFormat="1" ht="13.5" x14ac:dyDescent="0.3"/>
    <row r="11180" customFormat="1" ht="13.5" x14ac:dyDescent="0.3"/>
    <row r="11181" customFormat="1" ht="13.5" x14ac:dyDescent="0.3"/>
    <row r="11182" customFormat="1" ht="13.5" x14ac:dyDescent="0.3"/>
    <row r="11183" customFormat="1" ht="13.5" x14ac:dyDescent="0.3"/>
    <row r="11184" customFormat="1" ht="13.5" x14ac:dyDescent="0.3"/>
    <row r="11185" customFormat="1" ht="13.5" x14ac:dyDescent="0.3"/>
    <row r="11186" customFormat="1" ht="13.5" x14ac:dyDescent="0.3"/>
    <row r="11187" customFormat="1" ht="13.5" x14ac:dyDescent="0.3"/>
    <row r="11188" customFormat="1" ht="13.5" x14ac:dyDescent="0.3"/>
    <row r="11189" customFormat="1" ht="13.5" x14ac:dyDescent="0.3"/>
    <row r="11190" customFormat="1" ht="13.5" x14ac:dyDescent="0.3"/>
    <row r="11191" customFormat="1" ht="13.5" x14ac:dyDescent="0.3"/>
    <row r="11192" customFormat="1" ht="13.5" x14ac:dyDescent="0.3"/>
    <row r="11193" customFormat="1" ht="13.5" x14ac:dyDescent="0.3"/>
    <row r="11194" customFormat="1" ht="13.5" x14ac:dyDescent="0.3"/>
    <row r="11195" customFormat="1" ht="13.5" x14ac:dyDescent="0.3"/>
    <row r="11196" customFormat="1" ht="13.5" x14ac:dyDescent="0.3"/>
    <row r="11197" customFormat="1" ht="13.5" x14ac:dyDescent="0.3"/>
    <row r="11198" customFormat="1" ht="13.5" x14ac:dyDescent="0.3"/>
    <row r="11199" customFormat="1" ht="13.5" x14ac:dyDescent="0.3"/>
    <row r="11200" customFormat="1" ht="13.5" x14ac:dyDescent="0.3"/>
    <row r="11201" customFormat="1" ht="13.5" x14ac:dyDescent="0.3"/>
    <row r="11202" customFormat="1" ht="13.5" x14ac:dyDescent="0.3"/>
    <row r="11203" customFormat="1" ht="13.5" x14ac:dyDescent="0.3"/>
    <row r="11204" customFormat="1" ht="13.5" x14ac:dyDescent="0.3"/>
    <row r="11205" customFormat="1" ht="13.5" x14ac:dyDescent="0.3"/>
    <row r="11206" customFormat="1" ht="13.5" x14ac:dyDescent="0.3"/>
    <row r="11207" customFormat="1" ht="13.5" x14ac:dyDescent="0.3"/>
    <row r="11208" customFormat="1" ht="13.5" x14ac:dyDescent="0.3"/>
    <row r="11209" customFormat="1" ht="13.5" x14ac:dyDescent="0.3"/>
    <row r="11210" customFormat="1" ht="13.5" x14ac:dyDescent="0.3"/>
    <row r="11211" customFormat="1" ht="13.5" x14ac:dyDescent="0.3"/>
    <row r="11212" customFormat="1" ht="13.5" x14ac:dyDescent="0.3"/>
    <row r="11213" customFormat="1" ht="13.5" x14ac:dyDescent="0.3"/>
    <row r="11214" customFormat="1" ht="13.5" x14ac:dyDescent="0.3"/>
    <row r="11215" customFormat="1" ht="13.5" x14ac:dyDescent="0.3"/>
    <row r="11216" customFormat="1" ht="13.5" x14ac:dyDescent="0.3"/>
    <row r="11217" customFormat="1" ht="13.5" x14ac:dyDescent="0.3"/>
    <row r="11218" customFormat="1" ht="13.5" x14ac:dyDescent="0.3"/>
    <row r="11219" customFormat="1" ht="13.5" x14ac:dyDescent="0.3"/>
    <row r="11220" customFormat="1" ht="13.5" x14ac:dyDescent="0.3"/>
    <row r="11221" customFormat="1" ht="13.5" x14ac:dyDescent="0.3"/>
    <row r="11222" customFormat="1" ht="13.5" x14ac:dyDescent="0.3"/>
    <row r="11223" customFormat="1" ht="13.5" x14ac:dyDescent="0.3"/>
    <row r="11224" customFormat="1" ht="13.5" x14ac:dyDescent="0.3"/>
    <row r="11225" customFormat="1" ht="13.5" x14ac:dyDescent="0.3"/>
    <row r="11226" customFormat="1" ht="13.5" x14ac:dyDescent="0.3"/>
    <row r="11227" customFormat="1" ht="13.5" x14ac:dyDescent="0.3"/>
    <row r="11228" customFormat="1" ht="13.5" x14ac:dyDescent="0.3"/>
    <row r="11229" customFormat="1" ht="13.5" x14ac:dyDescent="0.3"/>
    <row r="11230" customFormat="1" ht="13.5" x14ac:dyDescent="0.3"/>
    <row r="11231" customFormat="1" ht="13.5" x14ac:dyDescent="0.3"/>
    <row r="11232" customFormat="1" ht="13.5" x14ac:dyDescent="0.3"/>
    <row r="11233" customFormat="1" ht="13.5" x14ac:dyDescent="0.3"/>
    <row r="11234" customFormat="1" ht="13.5" x14ac:dyDescent="0.3"/>
    <row r="11235" customFormat="1" ht="13.5" x14ac:dyDescent="0.3"/>
    <row r="11236" customFormat="1" ht="13.5" x14ac:dyDescent="0.3"/>
    <row r="11237" customFormat="1" ht="13.5" x14ac:dyDescent="0.3"/>
    <row r="11238" customFormat="1" ht="13.5" x14ac:dyDescent="0.3"/>
    <row r="11239" customFormat="1" ht="13.5" x14ac:dyDescent="0.3"/>
    <row r="11240" customFormat="1" ht="13.5" x14ac:dyDescent="0.3"/>
    <row r="11241" customFormat="1" ht="13.5" x14ac:dyDescent="0.3"/>
    <row r="11242" customFormat="1" ht="13.5" x14ac:dyDescent="0.3"/>
    <row r="11243" customFormat="1" ht="13.5" x14ac:dyDescent="0.3"/>
    <row r="11244" customFormat="1" ht="13.5" x14ac:dyDescent="0.3"/>
    <row r="11245" customFormat="1" ht="13.5" x14ac:dyDescent="0.3"/>
    <row r="11246" customFormat="1" ht="13.5" x14ac:dyDescent="0.3"/>
    <row r="11247" customFormat="1" ht="13.5" x14ac:dyDescent="0.3"/>
    <row r="11248" customFormat="1" ht="13.5" x14ac:dyDescent="0.3"/>
    <row r="11249" customFormat="1" ht="13.5" x14ac:dyDescent="0.3"/>
    <row r="11250" customFormat="1" ht="13.5" x14ac:dyDescent="0.3"/>
    <row r="11251" customFormat="1" ht="13.5" x14ac:dyDescent="0.3"/>
    <row r="11252" customFormat="1" ht="13.5" x14ac:dyDescent="0.3"/>
    <row r="11253" customFormat="1" ht="13.5" x14ac:dyDescent="0.3"/>
    <row r="11254" customFormat="1" ht="13.5" x14ac:dyDescent="0.3"/>
    <row r="11255" customFormat="1" ht="13.5" x14ac:dyDescent="0.3"/>
    <row r="11256" customFormat="1" ht="13.5" x14ac:dyDescent="0.3"/>
    <row r="11257" customFormat="1" ht="13.5" x14ac:dyDescent="0.3"/>
    <row r="11258" customFormat="1" ht="13.5" x14ac:dyDescent="0.3"/>
    <row r="11259" customFormat="1" ht="13.5" x14ac:dyDescent="0.3"/>
    <row r="11260" customFormat="1" ht="13.5" x14ac:dyDescent="0.3"/>
    <row r="11261" customFormat="1" ht="13.5" x14ac:dyDescent="0.3"/>
    <row r="11262" customFormat="1" ht="13.5" x14ac:dyDescent="0.3"/>
    <row r="11263" customFormat="1" ht="13.5" x14ac:dyDescent="0.3"/>
    <row r="11264" customFormat="1" ht="13.5" x14ac:dyDescent="0.3"/>
    <row r="11265" customFormat="1" ht="13.5" x14ac:dyDescent="0.3"/>
    <row r="11266" customFormat="1" ht="13.5" x14ac:dyDescent="0.3"/>
    <row r="11267" customFormat="1" ht="13.5" x14ac:dyDescent="0.3"/>
    <row r="11268" customFormat="1" ht="13.5" x14ac:dyDescent="0.3"/>
    <row r="11269" customFormat="1" ht="13.5" x14ac:dyDescent="0.3"/>
    <row r="11270" customFormat="1" ht="13.5" x14ac:dyDescent="0.3"/>
    <row r="11271" customFormat="1" ht="13.5" x14ac:dyDescent="0.3"/>
    <row r="11272" customFormat="1" ht="13.5" x14ac:dyDescent="0.3"/>
    <row r="11273" customFormat="1" ht="13.5" x14ac:dyDescent="0.3"/>
    <row r="11274" customFormat="1" ht="13.5" x14ac:dyDescent="0.3"/>
    <row r="11275" customFormat="1" ht="13.5" x14ac:dyDescent="0.3"/>
    <row r="11276" customFormat="1" ht="13.5" x14ac:dyDescent="0.3"/>
    <row r="11277" customFormat="1" ht="13.5" x14ac:dyDescent="0.3"/>
    <row r="11278" customFormat="1" ht="13.5" x14ac:dyDescent="0.3"/>
    <row r="11279" customFormat="1" ht="13.5" x14ac:dyDescent="0.3"/>
    <row r="11280" customFormat="1" ht="13.5" x14ac:dyDescent="0.3"/>
    <row r="11281" customFormat="1" ht="13.5" x14ac:dyDescent="0.3"/>
    <row r="11282" customFormat="1" ht="13.5" x14ac:dyDescent="0.3"/>
    <row r="11283" customFormat="1" ht="13.5" x14ac:dyDescent="0.3"/>
    <row r="11284" customFormat="1" ht="13.5" x14ac:dyDescent="0.3"/>
    <row r="11285" customFormat="1" ht="13.5" x14ac:dyDescent="0.3"/>
    <row r="11286" customFormat="1" ht="13.5" x14ac:dyDescent="0.3"/>
    <row r="11287" customFormat="1" ht="13.5" x14ac:dyDescent="0.3"/>
    <row r="11288" customFormat="1" ht="13.5" x14ac:dyDescent="0.3"/>
    <row r="11289" customFormat="1" ht="13.5" x14ac:dyDescent="0.3"/>
    <row r="11290" customFormat="1" ht="13.5" x14ac:dyDescent="0.3"/>
    <row r="11291" customFormat="1" ht="13.5" x14ac:dyDescent="0.3"/>
    <row r="11292" customFormat="1" ht="13.5" x14ac:dyDescent="0.3"/>
    <row r="11293" customFormat="1" ht="13.5" x14ac:dyDescent="0.3"/>
    <row r="11294" customFormat="1" ht="13.5" x14ac:dyDescent="0.3"/>
    <row r="11295" customFormat="1" ht="13.5" x14ac:dyDescent="0.3"/>
    <row r="11296" customFormat="1" ht="13.5" x14ac:dyDescent="0.3"/>
    <row r="11297" customFormat="1" ht="13.5" x14ac:dyDescent="0.3"/>
    <row r="11298" customFormat="1" ht="13.5" x14ac:dyDescent="0.3"/>
    <row r="11299" customFormat="1" ht="13.5" x14ac:dyDescent="0.3"/>
    <row r="11300" customFormat="1" ht="13.5" x14ac:dyDescent="0.3"/>
    <row r="11301" customFormat="1" ht="13.5" x14ac:dyDescent="0.3"/>
    <row r="11302" customFormat="1" ht="13.5" x14ac:dyDescent="0.3"/>
    <row r="11303" customFormat="1" ht="13.5" x14ac:dyDescent="0.3"/>
    <row r="11304" customFormat="1" ht="13.5" x14ac:dyDescent="0.3"/>
    <row r="11305" customFormat="1" ht="13.5" x14ac:dyDescent="0.3"/>
    <row r="11306" customFormat="1" ht="13.5" x14ac:dyDescent="0.3"/>
    <row r="11307" customFormat="1" ht="13.5" x14ac:dyDescent="0.3"/>
    <row r="11308" customFormat="1" ht="13.5" x14ac:dyDescent="0.3"/>
    <row r="11309" customFormat="1" ht="13.5" x14ac:dyDescent="0.3"/>
    <row r="11310" customFormat="1" ht="13.5" x14ac:dyDescent="0.3"/>
    <row r="11311" customFormat="1" ht="13.5" x14ac:dyDescent="0.3"/>
    <row r="11312" customFormat="1" ht="13.5" x14ac:dyDescent="0.3"/>
    <row r="11313" customFormat="1" ht="13.5" x14ac:dyDescent="0.3"/>
    <row r="11314" customFormat="1" ht="13.5" x14ac:dyDescent="0.3"/>
    <row r="11315" customFormat="1" ht="13.5" x14ac:dyDescent="0.3"/>
    <row r="11316" customFormat="1" ht="13.5" x14ac:dyDescent="0.3"/>
    <row r="11317" customFormat="1" ht="13.5" x14ac:dyDescent="0.3"/>
    <row r="11318" customFormat="1" ht="13.5" x14ac:dyDescent="0.3"/>
    <row r="11319" customFormat="1" ht="13.5" x14ac:dyDescent="0.3"/>
    <row r="11320" customFormat="1" ht="13.5" x14ac:dyDescent="0.3"/>
    <row r="11321" customFormat="1" ht="13.5" x14ac:dyDescent="0.3"/>
    <row r="11322" customFormat="1" ht="13.5" x14ac:dyDescent="0.3"/>
    <row r="11323" customFormat="1" ht="13.5" x14ac:dyDescent="0.3"/>
    <row r="11324" customFormat="1" ht="13.5" x14ac:dyDescent="0.3"/>
    <row r="11325" customFormat="1" ht="13.5" x14ac:dyDescent="0.3"/>
    <row r="11326" customFormat="1" ht="13.5" x14ac:dyDescent="0.3"/>
    <row r="11327" customFormat="1" ht="13.5" x14ac:dyDescent="0.3"/>
    <row r="11328" customFormat="1" ht="13.5" x14ac:dyDescent="0.3"/>
    <row r="11329" customFormat="1" ht="13.5" x14ac:dyDescent="0.3"/>
    <row r="11330" customFormat="1" ht="13.5" x14ac:dyDescent="0.3"/>
    <row r="11331" customFormat="1" ht="13.5" x14ac:dyDescent="0.3"/>
    <row r="11332" customFormat="1" ht="13.5" x14ac:dyDescent="0.3"/>
    <row r="11333" customFormat="1" ht="13.5" x14ac:dyDescent="0.3"/>
    <row r="11334" customFormat="1" ht="13.5" x14ac:dyDescent="0.3"/>
    <row r="11335" customFormat="1" ht="13.5" x14ac:dyDescent="0.3"/>
    <row r="11336" customFormat="1" ht="13.5" x14ac:dyDescent="0.3"/>
    <row r="11337" customFormat="1" ht="13.5" x14ac:dyDescent="0.3"/>
    <row r="11338" customFormat="1" ht="13.5" x14ac:dyDescent="0.3"/>
    <row r="11339" customFormat="1" ht="13.5" x14ac:dyDescent="0.3"/>
    <row r="11340" customFormat="1" ht="13.5" x14ac:dyDescent="0.3"/>
    <row r="11341" customFormat="1" ht="13.5" x14ac:dyDescent="0.3"/>
    <row r="11342" customFormat="1" ht="13.5" x14ac:dyDescent="0.3"/>
    <row r="11343" customFormat="1" ht="13.5" x14ac:dyDescent="0.3"/>
    <row r="11344" customFormat="1" ht="13.5" x14ac:dyDescent="0.3"/>
    <row r="11345" customFormat="1" ht="13.5" x14ac:dyDescent="0.3"/>
    <row r="11346" customFormat="1" ht="13.5" x14ac:dyDescent="0.3"/>
    <row r="11347" customFormat="1" ht="13.5" x14ac:dyDescent="0.3"/>
    <row r="11348" customFormat="1" ht="13.5" x14ac:dyDescent="0.3"/>
    <row r="11349" customFormat="1" ht="13.5" x14ac:dyDescent="0.3"/>
    <row r="11350" customFormat="1" ht="13.5" x14ac:dyDescent="0.3"/>
    <row r="11351" customFormat="1" ht="13.5" x14ac:dyDescent="0.3"/>
    <row r="11352" customFormat="1" ht="13.5" x14ac:dyDescent="0.3"/>
    <row r="11353" customFormat="1" ht="13.5" x14ac:dyDescent="0.3"/>
    <row r="11354" customFormat="1" ht="13.5" x14ac:dyDescent="0.3"/>
    <row r="11355" customFormat="1" ht="13.5" x14ac:dyDescent="0.3"/>
    <row r="11356" customFormat="1" ht="13.5" x14ac:dyDescent="0.3"/>
    <row r="11357" customFormat="1" ht="13.5" x14ac:dyDescent="0.3"/>
    <row r="11358" customFormat="1" ht="13.5" x14ac:dyDescent="0.3"/>
    <row r="11359" customFormat="1" ht="13.5" x14ac:dyDescent="0.3"/>
    <row r="11360" customFormat="1" ht="13.5" x14ac:dyDescent="0.3"/>
    <row r="11361" customFormat="1" ht="13.5" x14ac:dyDescent="0.3"/>
    <row r="11362" customFormat="1" ht="13.5" x14ac:dyDescent="0.3"/>
    <row r="11363" customFormat="1" ht="13.5" x14ac:dyDescent="0.3"/>
    <row r="11364" customFormat="1" ht="13.5" x14ac:dyDescent="0.3"/>
    <row r="11365" customFormat="1" ht="13.5" x14ac:dyDescent="0.3"/>
    <row r="11366" customFormat="1" ht="13.5" x14ac:dyDescent="0.3"/>
    <row r="11367" customFormat="1" ht="13.5" x14ac:dyDescent="0.3"/>
    <row r="11368" customFormat="1" ht="13.5" x14ac:dyDescent="0.3"/>
    <row r="11369" customFormat="1" ht="13.5" x14ac:dyDescent="0.3"/>
    <row r="11370" customFormat="1" ht="13.5" x14ac:dyDescent="0.3"/>
    <row r="11371" customFormat="1" ht="13.5" x14ac:dyDescent="0.3"/>
    <row r="11372" customFormat="1" ht="13.5" x14ac:dyDescent="0.3"/>
    <row r="11373" customFormat="1" ht="13.5" x14ac:dyDescent="0.3"/>
    <row r="11374" customFormat="1" ht="13.5" x14ac:dyDescent="0.3"/>
    <row r="11375" customFormat="1" ht="13.5" x14ac:dyDescent="0.3"/>
    <row r="11376" customFormat="1" ht="13.5" x14ac:dyDescent="0.3"/>
    <row r="11377" customFormat="1" ht="13.5" x14ac:dyDescent="0.3"/>
    <row r="11378" customFormat="1" ht="13.5" x14ac:dyDescent="0.3"/>
    <row r="11379" customFormat="1" ht="13.5" x14ac:dyDescent="0.3"/>
    <row r="11380" customFormat="1" ht="13.5" x14ac:dyDescent="0.3"/>
    <row r="11381" customFormat="1" ht="13.5" x14ac:dyDescent="0.3"/>
    <row r="11382" customFormat="1" ht="13.5" x14ac:dyDescent="0.3"/>
    <row r="11383" customFormat="1" ht="13.5" x14ac:dyDescent="0.3"/>
    <row r="11384" customFormat="1" ht="13.5" x14ac:dyDescent="0.3"/>
    <row r="11385" customFormat="1" ht="13.5" x14ac:dyDescent="0.3"/>
    <row r="11386" customFormat="1" ht="13.5" x14ac:dyDescent="0.3"/>
    <row r="11387" customFormat="1" ht="13.5" x14ac:dyDescent="0.3"/>
    <row r="11388" customFormat="1" ht="13.5" x14ac:dyDescent="0.3"/>
    <row r="11389" customFormat="1" ht="13.5" x14ac:dyDescent="0.3"/>
    <row r="11390" customFormat="1" ht="13.5" x14ac:dyDescent="0.3"/>
    <row r="11391" customFormat="1" ht="13.5" x14ac:dyDescent="0.3"/>
    <row r="11392" customFormat="1" ht="13.5" x14ac:dyDescent="0.3"/>
    <row r="11393" customFormat="1" ht="13.5" x14ac:dyDescent="0.3"/>
    <row r="11394" customFormat="1" ht="13.5" x14ac:dyDescent="0.3"/>
    <row r="11395" customFormat="1" ht="13.5" x14ac:dyDescent="0.3"/>
    <row r="11396" customFormat="1" ht="13.5" x14ac:dyDescent="0.3"/>
    <row r="11397" customFormat="1" ht="13.5" x14ac:dyDescent="0.3"/>
    <row r="11398" customFormat="1" ht="13.5" x14ac:dyDescent="0.3"/>
    <row r="11399" customFormat="1" ht="13.5" x14ac:dyDescent="0.3"/>
    <row r="11400" customFormat="1" ht="13.5" x14ac:dyDescent="0.3"/>
    <row r="11401" customFormat="1" ht="13.5" x14ac:dyDescent="0.3"/>
    <row r="11402" customFormat="1" ht="13.5" x14ac:dyDescent="0.3"/>
    <row r="11403" customFormat="1" ht="13.5" x14ac:dyDescent="0.3"/>
    <row r="11404" customFormat="1" ht="13.5" x14ac:dyDescent="0.3"/>
    <row r="11405" customFormat="1" ht="13.5" x14ac:dyDescent="0.3"/>
    <row r="11406" customFormat="1" ht="13.5" x14ac:dyDescent="0.3"/>
    <row r="11407" customFormat="1" ht="13.5" x14ac:dyDescent="0.3"/>
    <row r="11408" customFormat="1" ht="13.5" x14ac:dyDescent="0.3"/>
    <row r="11409" customFormat="1" ht="13.5" x14ac:dyDescent="0.3"/>
    <row r="11410" customFormat="1" ht="13.5" x14ac:dyDescent="0.3"/>
    <row r="11411" customFormat="1" ht="13.5" x14ac:dyDescent="0.3"/>
    <row r="11412" customFormat="1" ht="13.5" x14ac:dyDescent="0.3"/>
    <row r="11413" customFormat="1" ht="13.5" x14ac:dyDescent="0.3"/>
    <row r="11414" customFormat="1" ht="13.5" x14ac:dyDescent="0.3"/>
    <row r="11415" customFormat="1" ht="13.5" x14ac:dyDescent="0.3"/>
    <row r="11416" customFormat="1" ht="13.5" x14ac:dyDescent="0.3"/>
    <row r="11417" customFormat="1" ht="13.5" x14ac:dyDescent="0.3"/>
    <row r="11418" customFormat="1" ht="13.5" x14ac:dyDescent="0.3"/>
    <row r="11419" customFormat="1" ht="13.5" x14ac:dyDescent="0.3"/>
    <row r="11420" customFormat="1" ht="13.5" x14ac:dyDescent="0.3"/>
    <row r="11421" customFormat="1" ht="13.5" x14ac:dyDescent="0.3"/>
    <row r="11422" customFormat="1" ht="13.5" x14ac:dyDescent="0.3"/>
    <row r="11423" customFormat="1" ht="13.5" x14ac:dyDescent="0.3"/>
    <row r="11424" customFormat="1" ht="13.5" x14ac:dyDescent="0.3"/>
    <row r="11425" customFormat="1" ht="13.5" x14ac:dyDescent="0.3"/>
    <row r="11426" customFormat="1" ht="13.5" x14ac:dyDescent="0.3"/>
    <row r="11427" customFormat="1" ht="13.5" x14ac:dyDescent="0.3"/>
    <row r="11428" customFormat="1" ht="13.5" x14ac:dyDescent="0.3"/>
    <row r="11429" customFormat="1" ht="13.5" x14ac:dyDescent="0.3"/>
    <row r="11430" customFormat="1" ht="13.5" x14ac:dyDescent="0.3"/>
    <row r="11431" customFormat="1" ht="13.5" x14ac:dyDescent="0.3"/>
    <row r="11432" customFormat="1" ht="13.5" x14ac:dyDescent="0.3"/>
    <row r="11433" customFormat="1" ht="13.5" x14ac:dyDescent="0.3"/>
    <row r="11434" customFormat="1" ht="13.5" x14ac:dyDescent="0.3"/>
    <row r="11435" customFormat="1" ht="13.5" x14ac:dyDescent="0.3"/>
    <row r="11436" customFormat="1" ht="13.5" x14ac:dyDescent="0.3"/>
    <row r="11437" customFormat="1" ht="13.5" x14ac:dyDescent="0.3"/>
    <row r="11438" customFormat="1" ht="13.5" x14ac:dyDescent="0.3"/>
    <row r="11439" customFormat="1" ht="13.5" x14ac:dyDescent="0.3"/>
    <row r="11440" customFormat="1" ht="13.5" x14ac:dyDescent="0.3"/>
    <row r="11441" customFormat="1" ht="13.5" x14ac:dyDescent="0.3"/>
    <row r="11442" customFormat="1" ht="13.5" x14ac:dyDescent="0.3"/>
    <row r="11443" customFormat="1" ht="13.5" x14ac:dyDescent="0.3"/>
    <row r="11444" customFormat="1" ht="13.5" x14ac:dyDescent="0.3"/>
    <row r="11445" customFormat="1" ht="13.5" x14ac:dyDescent="0.3"/>
    <row r="11446" customFormat="1" ht="13.5" x14ac:dyDescent="0.3"/>
    <row r="11447" customFormat="1" ht="13.5" x14ac:dyDescent="0.3"/>
    <row r="11448" customFormat="1" ht="13.5" x14ac:dyDescent="0.3"/>
    <row r="11449" customFormat="1" ht="13.5" x14ac:dyDescent="0.3"/>
    <row r="11450" customFormat="1" ht="13.5" x14ac:dyDescent="0.3"/>
    <row r="11451" customFormat="1" ht="13.5" x14ac:dyDescent="0.3"/>
    <row r="11452" customFormat="1" ht="13.5" x14ac:dyDescent="0.3"/>
    <row r="11453" customFormat="1" ht="13.5" x14ac:dyDescent="0.3"/>
    <row r="11454" customFormat="1" ht="13.5" x14ac:dyDescent="0.3"/>
    <row r="11455" customFormat="1" ht="13.5" x14ac:dyDescent="0.3"/>
    <row r="11456" customFormat="1" ht="13.5" x14ac:dyDescent="0.3"/>
    <row r="11457" customFormat="1" ht="13.5" x14ac:dyDescent="0.3"/>
    <row r="11458" customFormat="1" ht="13.5" x14ac:dyDescent="0.3"/>
    <row r="11459" customFormat="1" ht="13.5" x14ac:dyDescent="0.3"/>
    <row r="11460" customFormat="1" ht="13.5" x14ac:dyDescent="0.3"/>
    <row r="11461" customFormat="1" ht="13.5" x14ac:dyDescent="0.3"/>
    <row r="11462" customFormat="1" ht="13.5" x14ac:dyDescent="0.3"/>
    <row r="11463" customFormat="1" ht="13.5" x14ac:dyDescent="0.3"/>
    <row r="11464" customFormat="1" ht="13.5" x14ac:dyDescent="0.3"/>
    <row r="11465" customFormat="1" ht="13.5" x14ac:dyDescent="0.3"/>
    <row r="11466" customFormat="1" ht="13.5" x14ac:dyDescent="0.3"/>
    <row r="11467" customFormat="1" ht="13.5" x14ac:dyDescent="0.3"/>
    <row r="11468" customFormat="1" ht="13.5" x14ac:dyDescent="0.3"/>
    <row r="11469" customFormat="1" ht="13.5" x14ac:dyDescent="0.3"/>
    <row r="11470" customFormat="1" ht="13.5" x14ac:dyDescent="0.3"/>
    <row r="11471" customFormat="1" ht="13.5" x14ac:dyDescent="0.3"/>
    <row r="11472" customFormat="1" ht="13.5" x14ac:dyDescent="0.3"/>
    <row r="11473" customFormat="1" ht="13.5" x14ac:dyDescent="0.3"/>
    <row r="11474" customFormat="1" ht="13.5" x14ac:dyDescent="0.3"/>
    <row r="11475" customFormat="1" ht="13.5" x14ac:dyDescent="0.3"/>
    <row r="11476" customFormat="1" ht="13.5" x14ac:dyDescent="0.3"/>
    <row r="11477" customFormat="1" ht="13.5" x14ac:dyDescent="0.3"/>
    <row r="11478" customFormat="1" ht="13.5" x14ac:dyDescent="0.3"/>
    <row r="11479" customFormat="1" ht="13.5" x14ac:dyDescent="0.3"/>
    <row r="11480" customFormat="1" ht="13.5" x14ac:dyDescent="0.3"/>
    <row r="11481" customFormat="1" ht="13.5" x14ac:dyDescent="0.3"/>
    <row r="11482" customFormat="1" ht="13.5" x14ac:dyDescent="0.3"/>
    <row r="11483" customFormat="1" ht="13.5" x14ac:dyDescent="0.3"/>
    <row r="11484" customFormat="1" ht="13.5" x14ac:dyDescent="0.3"/>
    <row r="11485" customFormat="1" ht="13.5" x14ac:dyDescent="0.3"/>
    <row r="11486" customFormat="1" ht="13.5" x14ac:dyDescent="0.3"/>
    <row r="11487" customFormat="1" ht="13.5" x14ac:dyDescent="0.3"/>
    <row r="11488" customFormat="1" ht="13.5" x14ac:dyDescent="0.3"/>
    <row r="11489" customFormat="1" ht="13.5" x14ac:dyDescent="0.3"/>
    <row r="11490" customFormat="1" ht="13.5" x14ac:dyDescent="0.3"/>
    <row r="11491" customFormat="1" ht="13.5" x14ac:dyDescent="0.3"/>
    <row r="11492" customFormat="1" ht="13.5" x14ac:dyDescent="0.3"/>
    <row r="11493" customFormat="1" ht="13.5" x14ac:dyDescent="0.3"/>
    <row r="11494" customFormat="1" ht="13.5" x14ac:dyDescent="0.3"/>
    <row r="11495" customFormat="1" ht="13.5" x14ac:dyDescent="0.3"/>
    <row r="11496" customFormat="1" ht="13.5" x14ac:dyDescent="0.3"/>
    <row r="11497" customFormat="1" ht="13.5" x14ac:dyDescent="0.3"/>
    <row r="11498" customFormat="1" ht="13.5" x14ac:dyDescent="0.3"/>
    <row r="11499" customFormat="1" ht="13.5" x14ac:dyDescent="0.3"/>
    <row r="11500" customFormat="1" ht="13.5" x14ac:dyDescent="0.3"/>
    <row r="11501" customFormat="1" ht="13.5" x14ac:dyDescent="0.3"/>
    <row r="11502" customFormat="1" ht="13.5" x14ac:dyDescent="0.3"/>
    <row r="11503" customFormat="1" ht="13.5" x14ac:dyDescent="0.3"/>
    <row r="11504" customFormat="1" ht="13.5" x14ac:dyDescent="0.3"/>
    <row r="11505" customFormat="1" ht="13.5" x14ac:dyDescent="0.3"/>
    <row r="11506" customFormat="1" ht="13.5" x14ac:dyDescent="0.3"/>
    <row r="11507" customFormat="1" ht="13.5" x14ac:dyDescent="0.3"/>
    <row r="11508" customFormat="1" ht="13.5" x14ac:dyDescent="0.3"/>
    <row r="11509" customFormat="1" ht="13.5" x14ac:dyDescent="0.3"/>
    <row r="11510" customFormat="1" ht="13.5" x14ac:dyDescent="0.3"/>
    <row r="11511" customFormat="1" ht="13.5" x14ac:dyDescent="0.3"/>
    <row r="11512" customFormat="1" ht="13.5" x14ac:dyDescent="0.3"/>
    <row r="11513" customFormat="1" ht="13.5" x14ac:dyDescent="0.3"/>
    <row r="11514" customFormat="1" ht="13.5" x14ac:dyDescent="0.3"/>
    <row r="11515" customFormat="1" ht="13.5" x14ac:dyDescent="0.3"/>
    <row r="11516" customFormat="1" ht="13.5" x14ac:dyDescent="0.3"/>
    <row r="11517" customFormat="1" ht="13.5" x14ac:dyDescent="0.3"/>
    <row r="11518" customFormat="1" ht="13.5" x14ac:dyDescent="0.3"/>
    <row r="11519" customFormat="1" ht="13.5" x14ac:dyDescent="0.3"/>
    <row r="11520" customFormat="1" ht="13.5" x14ac:dyDescent="0.3"/>
    <row r="11521" customFormat="1" ht="13.5" x14ac:dyDescent="0.3"/>
    <row r="11522" customFormat="1" ht="13.5" x14ac:dyDescent="0.3"/>
    <row r="11523" customFormat="1" ht="13.5" x14ac:dyDescent="0.3"/>
    <row r="11524" customFormat="1" ht="13.5" x14ac:dyDescent="0.3"/>
    <row r="11525" customFormat="1" ht="13.5" x14ac:dyDescent="0.3"/>
    <row r="11526" customFormat="1" ht="13.5" x14ac:dyDescent="0.3"/>
    <row r="11527" customFormat="1" ht="13.5" x14ac:dyDescent="0.3"/>
    <row r="11528" customFormat="1" ht="13.5" x14ac:dyDescent="0.3"/>
    <row r="11529" customFormat="1" ht="13.5" x14ac:dyDescent="0.3"/>
    <row r="11530" customFormat="1" ht="13.5" x14ac:dyDescent="0.3"/>
    <row r="11531" customFormat="1" ht="13.5" x14ac:dyDescent="0.3"/>
    <row r="11532" customFormat="1" ht="13.5" x14ac:dyDescent="0.3"/>
    <row r="11533" customFormat="1" ht="13.5" x14ac:dyDescent="0.3"/>
    <row r="11534" customFormat="1" ht="13.5" x14ac:dyDescent="0.3"/>
    <row r="11535" customFormat="1" ht="13.5" x14ac:dyDescent="0.3"/>
    <row r="11536" customFormat="1" ht="13.5" x14ac:dyDescent="0.3"/>
    <row r="11537" customFormat="1" ht="13.5" x14ac:dyDescent="0.3"/>
    <row r="11538" customFormat="1" ht="13.5" x14ac:dyDescent="0.3"/>
    <row r="11539" customFormat="1" ht="13.5" x14ac:dyDescent="0.3"/>
    <row r="11540" customFormat="1" ht="13.5" x14ac:dyDescent="0.3"/>
    <row r="11541" customFormat="1" ht="13.5" x14ac:dyDescent="0.3"/>
    <row r="11542" customFormat="1" ht="13.5" x14ac:dyDescent="0.3"/>
    <row r="11543" customFormat="1" ht="13.5" x14ac:dyDescent="0.3"/>
    <row r="11544" customFormat="1" ht="13.5" x14ac:dyDescent="0.3"/>
    <row r="11545" customFormat="1" ht="13.5" x14ac:dyDescent="0.3"/>
    <row r="11546" customFormat="1" ht="13.5" x14ac:dyDescent="0.3"/>
    <row r="11547" customFormat="1" ht="13.5" x14ac:dyDescent="0.3"/>
    <row r="11548" customFormat="1" ht="13.5" x14ac:dyDescent="0.3"/>
    <row r="11549" customFormat="1" ht="13.5" x14ac:dyDescent="0.3"/>
    <row r="11550" customFormat="1" ht="13.5" x14ac:dyDescent="0.3"/>
    <row r="11551" customFormat="1" ht="13.5" x14ac:dyDescent="0.3"/>
    <row r="11552" customFormat="1" ht="13.5" x14ac:dyDescent="0.3"/>
    <row r="11553" customFormat="1" ht="13.5" x14ac:dyDescent="0.3"/>
    <row r="11554" customFormat="1" ht="13.5" x14ac:dyDescent="0.3"/>
    <row r="11555" customFormat="1" ht="13.5" x14ac:dyDescent="0.3"/>
    <row r="11556" customFormat="1" ht="13.5" x14ac:dyDescent="0.3"/>
    <row r="11557" customFormat="1" ht="13.5" x14ac:dyDescent="0.3"/>
    <row r="11558" customFormat="1" ht="13.5" x14ac:dyDescent="0.3"/>
    <row r="11559" customFormat="1" ht="13.5" x14ac:dyDescent="0.3"/>
    <row r="11560" customFormat="1" ht="13.5" x14ac:dyDescent="0.3"/>
    <row r="11561" customFormat="1" ht="13.5" x14ac:dyDescent="0.3"/>
    <row r="11562" customFormat="1" ht="13.5" x14ac:dyDescent="0.3"/>
    <row r="11563" customFormat="1" ht="13.5" x14ac:dyDescent="0.3"/>
    <row r="11564" customFormat="1" ht="13.5" x14ac:dyDescent="0.3"/>
    <row r="11565" customFormat="1" ht="13.5" x14ac:dyDescent="0.3"/>
    <row r="11566" customFormat="1" ht="13.5" x14ac:dyDescent="0.3"/>
    <row r="11567" customFormat="1" ht="13.5" x14ac:dyDescent="0.3"/>
    <row r="11568" customFormat="1" ht="13.5" x14ac:dyDescent="0.3"/>
    <row r="11569" customFormat="1" ht="13.5" x14ac:dyDescent="0.3"/>
    <row r="11570" customFormat="1" ht="13.5" x14ac:dyDescent="0.3"/>
    <row r="11571" customFormat="1" ht="13.5" x14ac:dyDescent="0.3"/>
    <row r="11572" customFormat="1" ht="13.5" x14ac:dyDescent="0.3"/>
    <row r="11573" customFormat="1" ht="13.5" x14ac:dyDescent="0.3"/>
    <row r="11574" customFormat="1" ht="13.5" x14ac:dyDescent="0.3"/>
    <row r="11575" customFormat="1" ht="13.5" x14ac:dyDescent="0.3"/>
    <row r="11576" customFormat="1" ht="13.5" x14ac:dyDescent="0.3"/>
    <row r="11577" customFormat="1" ht="13.5" x14ac:dyDescent="0.3"/>
    <row r="11578" customFormat="1" ht="13.5" x14ac:dyDescent="0.3"/>
    <row r="11579" customFormat="1" ht="13.5" x14ac:dyDescent="0.3"/>
    <row r="11580" customFormat="1" ht="13.5" x14ac:dyDescent="0.3"/>
    <row r="11581" customFormat="1" ht="13.5" x14ac:dyDescent="0.3"/>
    <row r="11582" customFormat="1" ht="13.5" x14ac:dyDescent="0.3"/>
    <row r="11583" customFormat="1" ht="13.5" x14ac:dyDescent="0.3"/>
    <row r="11584" customFormat="1" ht="13.5" x14ac:dyDescent="0.3"/>
    <row r="11585" customFormat="1" ht="13.5" x14ac:dyDescent="0.3"/>
    <row r="11586" customFormat="1" ht="13.5" x14ac:dyDescent="0.3"/>
    <row r="11587" customFormat="1" ht="13.5" x14ac:dyDescent="0.3"/>
    <row r="11588" customFormat="1" ht="13.5" x14ac:dyDescent="0.3"/>
    <row r="11589" customFormat="1" ht="13.5" x14ac:dyDescent="0.3"/>
    <row r="11590" customFormat="1" ht="13.5" x14ac:dyDescent="0.3"/>
    <row r="11591" customFormat="1" ht="13.5" x14ac:dyDescent="0.3"/>
    <row r="11592" customFormat="1" ht="13.5" x14ac:dyDescent="0.3"/>
    <row r="11593" customFormat="1" ht="13.5" x14ac:dyDescent="0.3"/>
    <row r="11594" customFormat="1" ht="13.5" x14ac:dyDescent="0.3"/>
    <row r="11595" customFormat="1" ht="13.5" x14ac:dyDescent="0.3"/>
    <row r="11596" customFormat="1" ht="13.5" x14ac:dyDescent="0.3"/>
    <row r="11597" customFormat="1" ht="13.5" x14ac:dyDescent="0.3"/>
    <row r="11598" customFormat="1" ht="13.5" x14ac:dyDescent="0.3"/>
    <row r="11599" customFormat="1" ht="13.5" x14ac:dyDescent="0.3"/>
    <row r="11600" customFormat="1" ht="13.5" x14ac:dyDescent="0.3"/>
    <row r="11601" customFormat="1" ht="13.5" x14ac:dyDescent="0.3"/>
    <row r="11602" customFormat="1" ht="13.5" x14ac:dyDescent="0.3"/>
    <row r="11603" customFormat="1" ht="13.5" x14ac:dyDescent="0.3"/>
    <row r="11604" customFormat="1" ht="13.5" x14ac:dyDescent="0.3"/>
    <row r="11605" customFormat="1" ht="13.5" x14ac:dyDescent="0.3"/>
    <row r="11606" customFormat="1" ht="13.5" x14ac:dyDescent="0.3"/>
    <row r="11607" customFormat="1" ht="13.5" x14ac:dyDescent="0.3"/>
    <row r="11608" customFormat="1" ht="13.5" x14ac:dyDescent="0.3"/>
    <row r="11609" customFormat="1" ht="13.5" x14ac:dyDescent="0.3"/>
    <row r="11610" customFormat="1" ht="13.5" x14ac:dyDescent="0.3"/>
    <row r="11611" customFormat="1" ht="13.5" x14ac:dyDescent="0.3"/>
    <row r="11612" customFormat="1" ht="13.5" x14ac:dyDescent="0.3"/>
    <row r="11613" customFormat="1" ht="13.5" x14ac:dyDescent="0.3"/>
    <row r="11614" customFormat="1" ht="13.5" x14ac:dyDescent="0.3"/>
    <row r="11615" customFormat="1" ht="13.5" x14ac:dyDescent="0.3"/>
    <row r="11616" customFormat="1" ht="13.5" x14ac:dyDescent="0.3"/>
    <row r="11617" customFormat="1" ht="13.5" x14ac:dyDescent="0.3"/>
    <row r="11618" customFormat="1" ht="13.5" x14ac:dyDescent="0.3"/>
    <row r="11619" customFormat="1" ht="13.5" x14ac:dyDescent="0.3"/>
    <row r="11620" customFormat="1" ht="13.5" x14ac:dyDescent="0.3"/>
    <row r="11621" customFormat="1" ht="13.5" x14ac:dyDescent="0.3"/>
    <row r="11622" customFormat="1" ht="13.5" x14ac:dyDescent="0.3"/>
    <row r="11623" customFormat="1" ht="13.5" x14ac:dyDescent="0.3"/>
    <row r="11624" customFormat="1" ht="13.5" x14ac:dyDescent="0.3"/>
    <row r="11625" customFormat="1" ht="13.5" x14ac:dyDescent="0.3"/>
    <row r="11626" customFormat="1" ht="13.5" x14ac:dyDescent="0.3"/>
    <row r="11627" customFormat="1" ht="13.5" x14ac:dyDescent="0.3"/>
    <row r="11628" customFormat="1" ht="13.5" x14ac:dyDescent="0.3"/>
    <row r="11629" customFormat="1" ht="13.5" x14ac:dyDescent="0.3"/>
    <row r="11630" customFormat="1" ht="13.5" x14ac:dyDescent="0.3"/>
    <row r="11631" customFormat="1" ht="13.5" x14ac:dyDescent="0.3"/>
    <row r="11632" customFormat="1" ht="13.5" x14ac:dyDescent="0.3"/>
    <row r="11633" customFormat="1" ht="13.5" x14ac:dyDescent="0.3"/>
    <row r="11634" customFormat="1" ht="13.5" x14ac:dyDescent="0.3"/>
    <row r="11635" customFormat="1" ht="13.5" x14ac:dyDescent="0.3"/>
    <row r="11636" customFormat="1" ht="13.5" x14ac:dyDescent="0.3"/>
    <row r="11637" customFormat="1" ht="13.5" x14ac:dyDescent="0.3"/>
    <row r="11638" customFormat="1" ht="13.5" x14ac:dyDescent="0.3"/>
    <row r="11639" customFormat="1" ht="13.5" x14ac:dyDescent="0.3"/>
    <row r="11640" customFormat="1" ht="13.5" x14ac:dyDescent="0.3"/>
    <row r="11641" customFormat="1" ht="13.5" x14ac:dyDescent="0.3"/>
    <row r="11642" customFormat="1" ht="13.5" x14ac:dyDescent="0.3"/>
    <row r="11643" customFormat="1" ht="13.5" x14ac:dyDescent="0.3"/>
    <row r="11644" customFormat="1" ht="13.5" x14ac:dyDescent="0.3"/>
    <row r="11645" customFormat="1" ht="13.5" x14ac:dyDescent="0.3"/>
    <row r="11646" customFormat="1" ht="13.5" x14ac:dyDescent="0.3"/>
    <row r="11647" customFormat="1" ht="13.5" x14ac:dyDescent="0.3"/>
    <row r="11648" customFormat="1" ht="13.5" x14ac:dyDescent="0.3"/>
    <row r="11649" customFormat="1" ht="13.5" x14ac:dyDescent="0.3"/>
    <row r="11650" customFormat="1" ht="13.5" x14ac:dyDescent="0.3"/>
    <row r="11651" customFormat="1" ht="13.5" x14ac:dyDescent="0.3"/>
    <row r="11652" customFormat="1" ht="13.5" x14ac:dyDescent="0.3"/>
    <row r="11653" customFormat="1" ht="13.5" x14ac:dyDescent="0.3"/>
    <row r="11654" customFormat="1" ht="13.5" x14ac:dyDescent="0.3"/>
    <row r="11655" customFormat="1" ht="13.5" x14ac:dyDescent="0.3"/>
    <row r="11656" customFormat="1" ht="13.5" x14ac:dyDescent="0.3"/>
    <row r="11657" customFormat="1" ht="13.5" x14ac:dyDescent="0.3"/>
    <row r="11658" customFormat="1" ht="13.5" x14ac:dyDescent="0.3"/>
    <row r="11659" customFormat="1" ht="13.5" x14ac:dyDescent="0.3"/>
    <row r="11660" customFormat="1" ht="13.5" x14ac:dyDescent="0.3"/>
    <row r="11661" customFormat="1" ht="13.5" x14ac:dyDescent="0.3"/>
    <row r="11662" customFormat="1" ht="13.5" x14ac:dyDescent="0.3"/>
    <row r="11663" customFormat="1" ht="13.5" x14ac:dyDescent="0.3"/>
    <row r="11664" customFormat="1" ht="13.5" x14ac:dyDescent="0.3"/>
    <row r="11665" customFormat="1" ht="13.5" x14ac:dyDescent="0.3"/>
    <row r="11666" customFormat="1" ht="13.5" x14ac:dyDescent="0.3"/>
    <row r="11667" customFormat="1" ht="13.5" x14ac:dyDescent="0.3"/>
    <row r="11668" customFormat="1" ht="13.5" x14ac:dyDescent="0.3"/>
    <row r="11669" customFormat="1" ht="13.5" x14ac:dyDescent="0.3"/>
    <row r="11670" customFormat="1" ht="13.5" x14ac:dyDescent="0.3"/>
    <row r="11671" customFormat="1" ht="13.5" x14ac:dyDescent="0.3"/>
    <row r="11672" customFormat="1" ht="13.5" x14ac:dyDescent="0.3"/>
    <row r="11673" customFormat="1" ht="13.5" x14ac:dyDescent="0.3"/>
    <row r="11674" customFormat="1" ht="13.5" x14ac:dyDescent="0.3"/>
    <row r="11675" customFormat="1" ht="13.5" x14ac:dyDescent="0.3"/>
    <row r="11676" customFormat="1" ht="13.5" x14ac:dyDescent="0.3"/>
    <row r="11677" customFormat="1" ht="13.5" x14ac:dyDescent="0.3"/>
    <row r="11678" customFormat="1" ht="13.5" x14ac:dyDescent="0.3"/>
    <row r="11679" customFormat="1" ht="13.5" x14ac:dyDescent="0.3"/>
    <row r="11680" customFormat="1" ht="13.5" x14ac:dyDescent="0.3"/>
    <row r="11681" customFormat="1" ht="13.5" x14ac:dyDescent="0.3"/>
    <row r="11682" customFormat="1" ht="13.5" x14ac:dyDescent="0.3"/>
    <row r="11683" customFormat="1" ht="13.5" x14ac:dyDescent="0.3"/>
    <row r="11684" customFormat="1" ht="13.5" x14ac:dyDescent="0.3"/>
    <row r="11685" customFormat="1" ht="13.5" x14ac:dyDescent="0.3"/>
    <row r="11686" customFormat="1" ht="13.5" x14ac:dyDescent="0.3"/>
    <row r="11687" customFormat="1" ht="13.5" x14ac:dyDescent="0.3"/>
    <row r="11688" customFormat="1" ht="13.5" x14ac:dyDescent="0.3"/>
    <row r="11689" customFormat="1" ht="13.5" x14ac:dyDescent="0.3"/>
    <row r="11690" customFormat="1" ht="13.5" x14ac:dyDescent="0.3"/>
    <row r="11691" customFormat="1" ht="13.5" x14ac:dyDescent="0.3"/>
    <row r="11692" customFormat="1" ht="13.5" x14ac:dyDescent="0.3"/>
    <row r="11693" customFormat="1" ht="13.5" x14ac:dyDescent="0.3"/>
    <row r="11694" customFormat="1" ht="13.5" x14ac:dyDescent="0.3"/>
    <row r="11695" customFormat="1" ht="13.5" x14ac:dyDescent="0.3"/>
    <row r="11696" customFormat="1" ht="13.5" x14ac:dyDescent="0.3"/>
    <row r="11697" customFormat="1" ht="13.5" x14ac:dyDescent="0.3"/>
    <row r="11698" customFormat="1" ht="13.5" x14ac:dyDescent="0.3"/>
    <row r="11699" customFormat="1" ht="13.5" x14ac:dyDescent="0.3"/>
    <row r="11700" customFormat="1" ht="13.5" x14ac:dyDescent="0.3"/>
    <row r="11701" customFormat="1" ht="13.5" x14ac:dyDescent="0.3"/>
    <row r="11702" customFormat="1" ht="13.5" x14ac:dyDescent="0.3"/>
    <row r="11703" customFormat="1" ht="13.5" x14ac:dyDescent="0.3"/>
    <row r="11704" customFormat="1" ht="13.5" x14ac:dyDescent="0.3"/>
    <row r="11705" customFormat="1" ht="13.5" x14ac:dyDescent="0.3"/>
    <row r="11706" customFormat="1" ht="13.5" x14ac:dyDescent="0.3"/>
    <row r="11707" customFormat="1" ht="13.5" x14ac:dyDescent="0.3"/>
    <row r="11708" customFormat="1" ht="13.5" x14ac:dyDescent="0.3"/>
    <row r="11709" customFormat="1" ht="13.5" x14ac:dyDescent="0.3"/>
    <row r="11710" customFormat="1" ht="13.5" x14ac:dyDescent="0.3"/>
    <row r="11711" customFormat="1" ht="13.5" x14ac:dyDescent="0.3"/>
    <row r="11712" customFormat="1" ht="13.5" x14ac:dyDescent="0.3"/>
    <row r="11713" customFormat="1" ht="13.5" x14ac:dyDescent="0.3"/>
    <row r="11714" customFormat="1" ht="13.5" x14ac:dyDescent="0.3"/>
    <row r="11715" customFormat="1" ht="13.5" x14ac:dyDescent="0.3"/>
    <row r="11716" customFormat="1" ht="13.5" x14ac:dyDescent="0.3"/>
    <row r="11717" customFormat="1" ht="13.5" x14ac:dyDescent="0.3"/>
    <row r="11718" customFormat="1" ht="13.5" x14ac:dyDescent="0.3"/>
    <row r="11719" customFormat="1" ht="13.5" x14ac:dyDescent="0.3"/>
    <row r="11720" customFormat="1" ht="13.5" x14ac:dyDescent="0.3"/>
    <row r="11721" customFormat="1" ht="13.5" x14ac:dyDescent="0.3"/>
    <row r="11722" customFormat="1" ht="13.5" x14ac:dyDescent="0.3"/>
    <row r="11723" customFormat="1" ht="13.5" x14ac:dyDescent="0.3"/>
    <row r="11724" customFormat="1" ht="13.5" x14ac:dyDescent="0.3"/>
    <row r="11725" customFormat="1" ht="13.5" x14ac:dyDescent="0.3"/>
    <row r="11726" customFormat="1" ht="13.5" x14ac:dyDescent="0.3"/>
    <row r="11727" customFormat="1" ht="13.5" x14ac:dyDescent="0.3"/>
    <row r="11728" customFormat="1" ht="13.5" x14ac:dyDescent="0.3"/>
    <row r="11729" customFormat="1" ht="13.5" x14ac:dyDescent="0.3"/>
    <row r="11730" customFormat="1" ht="13.5" x14ac:dyDescent="0.3"/>
    <row r="11731" customFormat="1" ht="13.5" x14ac:dyDescent="0.3"/>
    <row r="11732" customFormat="1" ht="13.5" x14ac:dyDescent="0.3"/>
    <row r="11733" customFormat="1" ht="13.5" x14ac:dyDescent="0.3"/>
    <row r="11734" customFormat="1" ht="13.5" x14ac:dyDescent="0.3"/>
    <row r="11735" customFormat="1" ht="13.5" x14ac:dyDescent="0.3"/>
    <row r="11736" customFormat="1" ht="13.5" x14ac:dyDescent="0.3"/>
    <row r="11737" customFormat="1" ht="13.5" x14ac:dyDescent="0.3"/>
    <row r="11738" customFormat="1" ht="13.5" x14ac:dyDescent="0.3"/>
    <row r="11739" customFormat="1" ht="13.5" x14ac:dyDescent="0.3"/>
    <row r="11740" customFormat="1" ht="13.5" x14ac:dyDescent="0.3"/>
    <row r="11741" customFormat="1" ht="13.5" x14ac:dyDescent="0.3"/>
    <row r="11742" customFormat="1" ht="13.5" x14ac:dyDescent="0.3"/>
    <row r="11743" customFormat="1" ht="13.5" x14ac:dyDescent="0.3"/>
    <row r="11744" customFormat="1" ht="13.5" x14ac:dyDescent="0.3"/>
    <row r="11745" customFormat="1" ht="13.5" x14ac:dyDescent="0.3"/>
    <row r="11746" customFormat="1" ht="13.5" x14ac:dyDescent="0.3"/>
    <row r="11747" customFormat="1" ht="13.5" x14ac:dyDescent="0.3"/>
    <row r="11748" customFormat="1" ht="13.5" x14ac:dyDescent="0.3"/>
    <row r="11749" customFormat="1" ht="13.5" x14ac:dyDescent="0.3"/>
    <row r="11750" customFormat="1" ht="13.5" x14ac:dyDescent="0.3"/>
    <row r="11751" customFormat="1" ht="13.5" x14ac:dyDescent="0.3"/>
    <row r="11752" customFormat="1" ht="13.5" x14ac:dyDescent="0.3"/>
    <row r="11753" customFormat="1" ht="13.5" x14ac:dyDescent="0.3"/>
    <row r="11754" customFormat="1" ht="13.5" x14ac:dyDescent="0.3"/>
    <row r="11755" customFormat="1" ht="13.5" x14ac:dyDescent="0.3"/>
    <row r="11756" customFormat="1" ht="13.5" x14ac:dyDescent="0.3"/>
    <row r="11757" customFormat="1" ht="13.5" x14ac:dyDescent="0.3"/>
    <row r="11758" customFormat="1" ht="13.5" x14ac:dyDescent="0.3"/>
    <row r="11759" customFormat="1" ht="13.5" x14ac:dyDescent="0.3"/>
    <row r="11760" customFormat="1" ht="13.5" x14ac:dyDescent="0.3"/>
    <row r="11761" customFormat="1" ht="13.5" x14ac:dyDescent="0.3"/>
    <row r="11762" customFormat="1" ht="13.5" x14ac:dyDescent="0.3"/>
    <row r="11763" customFormat="1" ht="13.5" x14ac:dyDescent="0.3"/>
    <row r="11764" customFormat="1" ht="13.5" x14ac:dyDescent="0.3"/>
    <row r="11765" customFormat="1" ht="13.5" x14ac:dyDescent="0.3"/>
    <row r="11766" customFormat="1" ht="13.5" x14ac:dyDescent="0.3"/>
    <row r="11767" customFormat="1" ht="13.5" x14ac:dyDescent="0.3"/>
    <row r="11768" customFormat="1" ht="13.5" x14ac:dyDescent="0.3"/>
    <row r="11769" customFormat="1" ht="13.5" x14ac:dyDescent="0.3"/>
    <row r="11770" customFormat="1" ht="13.5" x14ac:dyDescent="0.3"/>
    <row r="11771" customFormat="1" ht="13.5" x14ac:dyDescent="0.3"/>
    <row r="11772" customFormat="1" ht="13.5" x14ac:dyDescent="0.3"/>
    <row r="11773" customFormat="1" ht="13.5" x14ac:dyDescent="0.3"/>
    <row r="11774" customFormat="1" ht="13.5" x14ac:dyDescent="0.3"/>
    <row r="11775" customFormat="1" ht="13.5" x14ac:dyDescent="0.3"/>
    <row r="11776" customFormat="1" ht="13.5" x14ac:dyDescent="0.3"/>
    <row r="11777" customFormat="1" ht="13.5" x14ac:dyDescent="0.3"/>
    <row r="11778" customFormat="1" ht="13.5" x14ac:dyDescent="0.3"/>
    <row r="11779" customFormat="1" ht="13.5" x14ac:dyDescent="0.3"/>
    <row r="11780" customFormat="1" ht="13.5" x14ac:dyDescent="0.3"/>
    <row r="11781" customFormat="1" ht="13.5" x14ac:dyDescent="0.3"/>
    <row r="11782" customFormat="1" ht="13.5" x14ac:dyDescent="0.3"/>
    <row r="11783" customFormat="1" ht="13.5" x14ac:dyDescent="0.3"/>
    <row r="11784" customFormat="1" ht="13.5" x14ac:dyDescent="0.3"/>
    <row r="11785" customFormat="1" ht="13.5" x14ac:dyDescent="0.3"/>
    <row r="11786" customFormat="1" ht="13.5" x14ac:dyDescent="0.3"/>
    <row r="11787" customFormat="1" ht="13.5" x14ac:dyDescent="0.3"/>
    <row r="11788" customFormat="1" ht="13.5" x14ac:dyDescent="0.3"/>
    <row r="11789" customFormat="1" ht="13.5" x14ac:dyDescent="0.3"/>
    <row r="11790" customFormat="1" ht="13.5" x14ac:dyDescent="0.3"/>
    <row r="11791" customFormat="1" ht="13.5" x14ac:dyDescent="0.3"/>
    <row r="11792" customFormat="1" ht="13.5" x14ac:dyDescent="0.3"/>
    <row r="11793" customFormat="1" ht="13.5" x14ac:dyDescent="0.3"/>
    <row r="11794" customFormat="1" ht="13.5" x14ac:dyDescent="0.3"/>
    <row r="11795" customFormat="1" ht="13.5" x14ac:dyDescent="0.3"/>
    <row r="11796" customFormat="1" ht="13.5" x14ac:dyDescent="0.3"/>
    <row r="11797" customFormat="1" ht="13.5" x14ac:dyDescent="0.3"/>
    <row r="11798" customFormat="1" ht="13.5" x14ac:dyDescent="0.3"/>
    <row r="11799" customFormat="1" ht="13.5" x14ac:dyDescent="0.3"/>
    <row r="11800" customFormat="1" ht="13.5" x14ac:dyDescent="0.3"/>
    <row r="11801" customFormat="1" ht="13.5" x14ac:dyDescent="0.3"/>
    <row r="11802" customFormat="1" ht="13.5" x14ac:dyDescent="0.3"/>
    <row r="11803" customFormat="1" ht="13.5" x14ac:dyDescent="0.3"/>
    <row r="11804" customFormat="1" ht="13.5" x14ac:dyDescent="0.3"/>
    <row r="11805" customFormat="1" ht="13.5" x14ac:dyDescent="0.3"/>
    <row r="11806" customFormat="1" ht="13.5" x14ac:dyDescent="0.3"/>
    <row r="11807" customFormat="1" ht="13.5" x14ac:dyDescent="0.3"/>
    <row r="11808" customFormat="1" ht="13.5" x14ac:dyDescent="0.3"/>
    <row r="11809" customFormat="1" ht="13.5" x14ac:dyDescent="0.3"/>
    <row r="11810" customFormat="1" ht="13.5" x14ac:dyDescent="0.3"/>
    <row r="11811" customFormat="1" ht="13.5" x14ac:dyDescent="0.3"/>
    <row r="11812" customFormat="1" ht="13.5" x14ac:dyDescent="0.3"/>
    <row r="11813" customFormat="1" ht="13.5" x14ac:dyDescent="0.3"/>
    <row r="11814" customFormat="1" ht="13.5" x14ac:dyDescent="0.3"/>
    <row r="11815" customFormat="1" ht="13.5" x14ac:dyDescent="0.3"/>
    <row r="11816" customFormat="1" ht="13.5" x14ac:dyDescent="0.3"/>
    <row r="11817" customFormat="1" ht="13.5" x14ac:dyDescent="0.3"/>
    <row r="11818" customFormat="1" ht="13.5" x14ac:dyDescent="0.3"/>
    <row r="11819" customFormat="1" ht="13.5" x14ac:dyDescent="0.3"/>
    <row r="11820" customFormat="1" ht="13.5" x14ac:dyDescent="0.3"/>
    <row r="11821" customFormat="1" ht="13.5" x14ac:dyDescent="0.3"/>
    <row r="11822" customFormat="1" ht="13.5" x14ac:dyDescent="0.3"/>
    <row r="11823" customFormat="1" ht="13.5" x14ac:dyDescent="0.3"/>
    <row r="11824" customFormat="1" ht="13.5" x14ac:dyDescent="0.3"/>
    <row r="11825" customFormat="1" ht="13.5" x14ac:dyDescent="0.3"/>
    <row r="11826" customFormat="1" ht="13.5" x14ac:dyDescent="0.3"/>
    <row r="11827" customFormat="1" ht="13.5" x14ac:dyDescent="0.3"/>
    <row r="11828" customFormat="1" ht="13.5" x14ac:dyDescent="0.3"/>
    <row r="11829" customFormat="1" ht="13.5" x14ac:dyDescent="0.3"/>
    <row r="11830" customFormat="1" ht="13.5" x14ac:dyDescent="0.3"/>
    <row r="11831" customFormat="1" ht="13.5" x14ac:dyDescent="0.3"/>
    <row r="11832" customFormat="1" ht="13.5" x14ac:dyDescent="0.3"/>
    <row r="11833" customFormat="1" ht="13.5" x14ac:dyDescent="0.3"/>
    <row r="11834" customFormat="1" ht="13.5" x14ac:dyDescent="0.3"/>
    <row r="11835" customFormat="1" ht="13.5" x14ac:dyDescent="0.3"/>
    <row r="11836" customFormat="1" ht="13.5" x14ac:dyDescent="0.3"/>
    <row r="11837" customFormat="1" ht="13.5" x14ac:dyDescent="0.3"/>
    <row r="11838" customFormat="1" ht="13.5" x14ac:dyDescent="0.3"/>
    <row r="11839" customFormat="1" ht="13.5" x14ac:dyDescent="0.3"/>
    <row r="11840" customFormat="1" ht="13.5" x14ac:dyDescent="0.3"/>
    <row r="11841" customFormat="1" ht="13.5" x14ac:dyDescent="0.3"/>
    <row r="11842" customFormat="1" ht="13.5" x14ac:dyDescent="0.3"/>
    <row r="11843" customFormat="1" ht="13.5" x14ac:dyDescent="0.3"/>
    <row r="11844" customFormat="1" ht="13.5" x14ac:dyDescent="0.3"/>
    <row r="11845" customFormat="1" ht="13.5" x14ac:dyDescent="0.3"/>
    <row r="11846" customFormat="1" ht="13.5" x14ac:dyDescent="0.3"/>
    <row r="11847" customFormat="1" ht="13.5" x14ac:dyDescent="0.3"/>
    <row r="11848" customFormat="1" ht="13.5" x14ac:dyDescent="0.3"/>
    <row r="11849" customFormat="1" ht="13.5" x14ac:dyDescent="0.3"/>
    <row r="11850" customFormat="1" ht="13.5" x14ac:dyDescent="0.3"/>
    <row r="11851" customFormat="1" ht="13.5" x14ac:dyDescent="0.3"/>
    <row r="11852" customFormat="1" ht="13.5" x14ac:dyDescent="0.3"/>
    <row r="11853" customFormat="1" ht="13.5" x14ac:dyDescent="0.3"/>
    <row r="11854" customFormat="1" ht="13.5" x14ac:dyDescent="0.3"/>
    <row r="11855" customFormat="1" ht="13.5" x14ac:dyDescent="0.3"/>
    <row r="11856" customFormat="1" ht="13.5" x14ac:dyDescent="0.3"/>
    <row r="11857" customFormat="1" ht="13.5" x14ac:dyDescent="0.3"/>
    <row r="11858" customFormat="1" ht="13.5" x14ac:dyDescent="0.3"/>
    <row r="11859" customFormat="1" ht="13.5" x14ac:dyDescent="0.3"/>
    <row r="11860" customFormat="1" ht="13.5" x14ac:dyDescent="0.3"/>
    <row r="11861" customFormat="1" ht="13.5" x14ac:dyDescent="0.3"/>
    <row r="11862" customFormat="1" ht="13.5" x14ac:dyDescent="0.3"/>
    <row r="11863" customFormat="1" ht="13.5" x14ac:dyDescent="0.3"/>
    <row r="11864" customFormat="1" ht="13.5" x14ac:dyDescent="0.3"/>
    <row r="11865" customFormat="1" ht="13.5" x14ac:dyDescent="0.3"/>
    <row r="11866" customFormat="1" ht="13.5" x14ac:dyDescent="0.3"/>
    <row r="11867" customFormat="1" ht="13.5" x14ac:dyDescent="0.3"/>
    <row r="11868" customFormat="1" ht="13.5" x14ac:dyDescent="0.3"/>
    <row r="11869" customFormat="1" ht="13.5" x14ac:dyDescent="0.3"/>
    <row r="11870" customFormat="1" ht="13.5" x14ac:dyDescent="0.3"/>
    <row r="11871" customFormat="1" ht="13.5" x14ac:dyDescent="0.3"/>
    <row r="11872" customFormat="1" ht="13.5" x14ac:dyDescent="0.3"/>
    <row r="11873" customFormat="1" ht="13.5" x14ac:dyDescent="0.3"/>
    <row r="11874" customFormat="1" ht="13.5" x14ac:dyDescent="0.3"/>
    <row r="11875" customFormat="1" ht="13.5" x14ac:dyDescent="0.3"/>
    <row r="11876" customFormat="1" ht="13.5" x14ac:dyDescent="0.3"/>
    <row r="11877" customFormat="1" ht="13.5" x14ac:dyDescent="0.3"/>
    <row r="11878" customFormat="1" ht="13.5" x14ac:dyDescent="0.3"/>
    <row r="11879" customFormat="1" ht="13.5" x14ac:dyDescent="0.3"/>
    <row r="11880" customFormat="1" ht="13.5" x14ac:dyDescent="0.3"/>
    <row r="11881" customFormat="1" ht="13.5" x14ac:dyDescent="0.3"/>
    <row r="11882" customFormat="1" ht="13.5" x14ac:dyDescent="0.3"/>
    <row r="11883" customFormat="1" ht="13.5" x14ac:dyDescent="0.3"/>
    <row r="11884" customFormat="1" ht="13.5" x14ac:dyDescent="0.3"/>
    <row r="11885" customFormat="1" ht="13.5" x14ac:dyDescent="0.3"/>
    <row r="11886" customFormat="1" ht="13.5" x14ac:dyDescent="0.3"/>
    <row r="11887" customFormat="1" ht="13.5" x14ac:dyDescent="0.3"/>
    <row r="11888" customFormat="1" ht="13.5" x14ac:dyDescent="0.3"/>
    <row r="11889" customFormat="1" ht="13.5" x14ac:dyDescent="0.3"/>
    <row r="11890" customFormat="1" ht="13.5" x14ac:dyDescent="0.3"/>
    <row r="11891" customFormat="1" ht="13.5" x14ac:dyDescent="0.3"/>
    <row r="11892" customFormat="1" ht="13.5" x14ac:dyDescent="0.3"/>
    <row r="11893" customFormat="1" ht="13.5" x14ac:dyDescent="0.3"/>
    <row r="11894" customFormat="1" ht="13.5" x14ac:dyDescent="0.3"/>
    <row r="11895" customFormat="1" ht="13.5" x14ac:dyDescent="0.3"/>
    <row r="11896" customFormat="1" ht="13.5" x14ac:dyDescent="0.3"/>
    <row r="11897" customFormat="1" ht="13.5" x14ac:dyDescent="0.3"/>
    <row r="11898" customFormat="1" ht="13.5" x14ac:dyDescent="0.3"/>
    <row r="11899" customFormat="1" ht="13.5" x14ac:dyDescent="0.3"/>
    <row r="11900" customFormat="1" ht="13.5" x14ac:dyDescent="0.3"/>
    <row r="11901" customFormat="1" ht="13.5" x14ac:dyDescent="0.3"/>
    <row r="11902" customFormat="1" ht="13.5" x14ac:dyDescent="0.3"/>
    <row r="11903" customFormat="1" ht="13.5" x14ac:dyDescent="0.3"/>
    <row r="11904" customFormat="1" ht="13.5" x14ac:dyDescent="0.3"/>
    <row r="11905" customFormat="1" ht="13.5" x14ac:dyDescent="0.3"/>
    <row r="11906" customFormat="1" ht="13.5" x14ac:dyDescent="0.3"/>
    <row r="11907" customFormat="1" ht="13.5" x14ac:dyDescent="0.3"/>
    <row r="11908" customFormat="1" ht="13.5" x14ac:dyDescent="0.3"/>
    <row r="11909" customFormat="1" ht="13.5" x14ac:dyDescent="0.3"/>
    <row r="11910" customFormat="1" ht="13.5" x14ac:dyDescent="0.3"/>
    <row r="11911" customFormat="1" ht="13.5" x14ac:dyDescent="0.3"/>
    <row r="11912" customFormat="1" ht="13.5" x14ac:dyDescent="0.3"/>
    <row r="11913" customFormat="1" ht="13.5" x14ac:dyDescent="0.3"/>
    <row r="11914" customFormat="1" ht="13.5" x14ac:dyDescent="0.3"/>
    <row r="11915" customFormat="1" ht="13.5" x14ac:dyDescent="0.3"/>
    <row r="11916" customFormat="1" ht="13.5" x14ac:dyDescent="0.3"/>
    <row r="11917" customFormat="1" ht="13.5" x14ac:dyDescent="0.3"/>
    <row r="11918" customFormat="1" ht="13.5" x14ac:dyDescent="0.3"/>
    <row r="11919" customFormat="1" ht="13.5" x14ac:dyDescent="0.3"/>
    <row r="11920" customFormat="1" ht="13.5" x14ac:dyDescent="0.3"/>
    <row r="11921" customFormat="1" ht="13.5" x14ac:dyDescent="0.3"/>
    <row r="11922" customFormat="1" ht="13.5" x14ac:dyDescent="0.3"/>
    <row r="11923" customFormat="1" ht="13.5" x14ac:dyDescent="0.3"/>
    <row r="11924" customFormat="1" ht="13.5" x14ac:dyDescent="0.3"/>
    <row r="11925" customFormat="1" ht="13.5" x14ac:dyDescent="0.3"/>
    <row r="11926" customFormat="1" ht="13.5" x14ac:dyDescent="0.3"/>
    <row r="11927" customFormat="1" ht="13.5" x14ac:dyDescent="0.3"/>
    <row r="11928" customFormat="1" ht="13.5" x14ac:dyDescent="0.3"/>
    <row r="11929" customFormat="1" ht="13.5" x14ac:dyDescent="0.3"/>
    <row r="11930" customFormat="1" ht="13.5" x14ac:dyDescent="0.3"/>
    <row r="11931" customFormat="1" ht="13.5" x14ac:dyDescent="0.3"/>
    <row r="11932" customFormat="1" ht="13.5" x14ac:dyDescent="0.3"/>
    <row r="11933" customFormat="1" ht="13.5" x14ac:dyDescent="0.3"/>
    <row r="11934" customFormat="1" ht="13.5" x14ac:dyDescent="0.3"/>
    <row r="11935" customFormat="1" ht="13.5" x14ac:dyDescent="0.3"/>
    <row r="11936" customFormat="1" ht="13.5" x14ac:dyDescent="0.3"/>
    <row r="11937" customFormat="1" ht="13.5" x14ac:dyDescent="0.3"/>
    <row r="11938" customFormat="1" ht="13.5" x14ac:dyDescent="0.3"/>
    <row r="11939" customFormat="1" ht="13.5" x14ac:dyDescent="0.3"/>
    <row r="11940" customFormat="1" ht="13.5" x14ac:dyDescent="0.3"/>
    <row r="11941" customFormat="1" ht="13.5" x14ac:dyDescent="0.3"/>
    <row r="11942" customFormat="1" ht="13.5" x14ac:dyDescent="0.3"/>
    <row r="11943" customFormat="1" ht="13.5" x14ac:dyDescent="0.3"/>
    <row r="11944" customFormat="1" ht="13.5" x14ac:dyDescent="0.3"/>
    <row r="11945" customFormat="1" ht="13.5" x14ac:dyDescent="0.3"/>
    <row r="11946" customFormat="1" ht="13.5" x14ac:dyDescent="0.3"/>
    <row r="11947" customFormat="1" ht="13.5" x14ac:dyDescent="0.3"/>
    <row r="11948" customFormat="1" ht="13.5" x14ac:dyDescent="0.3"/>
    <row r="11949" customFormat="1" ht="13.5" x14ac:dyDescent="0.3"/>
    <row r="11950" customFormat="1" ht="13.5" x14ac:dyDescent="0.3"/>
    <row r="11951" customFormat="1" ht="13.5" x14ac:dyDescent="0.3"/>
    <row r="11952" customFormat="1" ht="13.5" x14ac:dyDescent="0.3"/>
    <row r="11953" customFormat="1" ht="13.5" x14ac:dyDescent="0.3"/>
    <row r="11954" customFormat="1" ht="13.5" x14ac:dyDescent="0.3"/>
    <row r="11955" customFormat="1" ht="13.5" x14ac:dyDescent="0.3"/>
    <row r="11956" customFormat="1" ht="13.5" x14ac:dyDescent="0.3"/>
    <row r="11957" customFormat="1" ht="13.5" x14ac:dyDescent="0.3"/>
    <row r="11958" customFormat="1" ht="13.5" x14ac:dyDescent="0.3"/>
    <row r="11959" customFormat="1" ht="13.5" x14ac:dyDescent="0.3"/>
    <row r="11960" customFormat="1" ht="13.5" x14ac:dyDescent="0.3"/>
    <row r="11961" customFormat="1" ht="13.5" x14ac:dyDescent="0.3"/>
    <row r="11962" customFormat="1" ht="13.5" x14ac:dyDescent="0.3"/>
    <row r="11963" customFormat="1" ht="13.5" x14ac:dyDescent="0.3"/>
    <row r="11964" customFormat="1" ht="13.5" x14ac:dyDescent="0.3"/>
    <row r="11965" customFormat="1" ht="13.5" x14ac:dyDescent="0.3"/>
    <row r="11966" customFormat="1" ht="13.5" x14ac:dyDescent="0.3"/>
    <row r="11967" customFormat="1" ht="13.5" x14ac:dyDescent="0.3"/>
    <row r="11968" customFormat="1" ht="13.5" x14ac:dyDescent="0.3"/>
    <row r="11969" customFormat="1" ht="13.5" x14ac:dyDescent="0.3"/>
    <row r="11970" customFormat="1" ht="13.5" x14ac:dyDescent="0.3"/>
    <row r="11971" customFormat="1" ht="13.5" x14ac:dyDescent="0.3"/>
    <row r="11972" customFormat="1" ht="13.5" x14ac:dyDescent="0.3"/>
    <row r="11973" customFormat="1" ht="13.5" x14ac:dyDescent="0.3"/>
    <row r="11974" customFormat="1" ht="13.5" x14ac:dyDescent="0.3"/>
    <row r="11975" customFormat="1" ht="13.5" x14ac:dyDescent="0.3"/>
    <row r="11976" customFormat="1" ht="13.5" x14ac:dyDescent="0.3"/>
    <row r="11977" customFormat="1" ht="13.5" x14ac:dyDescent="0.3"/>
    <row r="11978" customFormat="1" ht="13.5" x14ac:dyDescent="0.3"/>
    <row r="11979" customFormat="1" ht="13.5" x14ac:dyDescent="0.3"/>
    <row r="11980" customFormat="1" ht="13.5" x14ac:dyDescent="0.3"/>
    <row r="11981" customFormat="1" ht="13.5" x14ac:dyDescent="0.3"/>
    <row r="11982" customFormat="1" ht="13.5" x14ac:dyDescent="0.3"/>
    <row r="11983" customFormat="1" ht="13.5" x14ac:dyDescent="0.3"/>
    <row r="11984" customFormat="1" ht="13.5" x14ac:dyDescent="0.3"/>
    <row r="11985" customFormat="1" ht="13.5" x14ac:dyDescent="0.3"/>
    <row r="11986" customFormat="1" ht="13.5" x14ac:dyDescent="0.3"/>
    <row r="11987" customFormat="1" ht="13.5" x14ac:dyDescent="0.3"/>
    <row r="11988" customFormat="1" ht="13.5" x14ac:dyDescent="0.3"/>
    <row r="11989" customFormat="1" ht="13.5" x14ac:dyDescent="0.3"/>
    <row r="11990" customFormat="1" ht="13.5" x14ac:dyDescent="0.3"/>
    <row r="11991" customFormat="1" ht="13.5" x14ac:dyDescent="0.3"/>
    <row r="11992" customFormat="1" ht="13.5" x14ac:dyDescent="0.3"/>
    <row r="11993" customFormat="1" ht="13.5" x14ac:dyDescent="0.3"/>
    <row r="11994" customFormat="1" ht="13.5" x14ac:dyDescent="0.3"/>
    <row r="11995" customFormat="1" ht="13.5" x14ac:dyDescent="0.3"/>
    <row r="11996" customFormat="1" ht="13.5" x14ac:dyDescent="0.3"/>
    <row r="11997" customFormat="1" ht="13.5" x14ac:dyDescent="0.3"/>
    <row r="11998" customFormat="1" ht="13.5" x14ac:dyDescent="0.3"/>
    <row r="11999" customFormat="1" ht="13.5" x14ac:dyDescent="0.3"/>
    <row r="12000" customFormat="1" ht="13.5" x14ac:dyDescent="0.3"/>
    <row r="12001" customFormat="1" ht="13.5" x14ac:dyDescent="0.3"/>
    <row r="12002" customFormat="1" ht="13.5" x14ac:dyDescent="0.3"/>
    <row r="12003" customFormat="1" ht="13.5" x14ac:dyDescent="0.3"/>
    <row r="12004" customFormat="1" ht="13.5" x14ac:dyDescent="0.3"/>
    <row r="12005" customFormat="1" ht="13.5" x14ac:dyDescent="0.3"/>
    <row r="12006" customFormat="1" ht="13.5" x14ac:dyDescent="0.3"/>
    <row r="12007" customFormat="1" ht="13.5" x14ac:dyDescent="0.3"/>
    <row r="12008" customFormat="1" ht="13.5" x14ac:dyDescent="0.3"/>
    <row r="12009" customFormat="1" ht="13.5" x14ac:dyDescent="0.3"/>
    <row r="12010" customFormat="1" ht="13.5" x14ac:dyDescent="0.3"/>
    <row r="12011" customFormat="1" ht="13.5" x14ac:dyDescent="0.3"/>
    <row r="12012" customFormat="1" ht="13.5" x14ac:dyDescent="0.3"/>
    <row r="12013" customFormat="1" ht="13.5" x14ac:dyDescent="0.3"/>
    <row r="12014" customFormat="1" ht="13.5" x14ac:dyDescent="0.3"/>
    <row r="12015" customFormat="1" ht="13.5" x14ac:dyDescent="0.3"/>
    <row r="12016" customFormat="1" ht="13.5" x14ac:dyDescent="0.3"/>
    <row r="12017" customFormat="1" ht="13.5" x14ac:dyDescent="0.3"/>
    <row r="12018" customFormat="1" ht="13.5" x14ac:dyDescent="0.3"/>
    <row r="12019" customFormat="1" ht="13.5" x14ac:dyDescent="0.3"/>
    <row r="12020" customFormat="1" ht="13.5" x14ac:dyDescent="0.3"/>
    <row r="12021" customFormat="1" ht="13.5" x14ac:dyDescent="0.3"/>
    <row r="12022" customFormat="1" ht="13.5" x14ac:dyDescent="0.3"/>
    <row r="12023" customFormat="1" ht="13.5" x14ac:dyDescent="0.3"/>
    <row r="12024" customFormat="1" ht="13.5" x14ac:dyDescent="0.3"/>
    <row r="12025" customFormat="1" ht="13.5" x14ac:dyDescent="0.3"/>
    <row r="12026" customFormat="1" ht="13.5" x14ac:dyDescent="0.3"/>
    <row r="12027" customFormat="1" ht="13.5" x14ac:dyDescent="0.3"/>
    <row r="12028" customFormat="1" ht="13.5" x14ac:dyDescent="0.3"/>
    <row r="12029" customFormat="1" ht="13.5" x14ac:dyDescent="0.3"/>
    <row r="12030" customFormat="1" ht="13.5" x14ac:dyDescent="0.3"/>
    <row r="12031" customFormat="1" ht="13.5" x14ac:dyDescent="0.3"/>
    <row r="12032" customFormat="1" ht="13.5" x14ac:dyDescent="0.3"/>
    <row r="12033" customFormat="1" ht="13.5" x14ac:dyDescent="0.3"/>
    <row r="12034" customFormat="1" ht="13.5" x14ac:dyDescent="0.3"/>
    <row r="12035" customFormat="1" ht="13.5" x14ac:dyDescent="0.3"/>
    <row r="12036" customFormat="1" ht="13.5" x14ac:dyDescent="0.3"/>
    <row r="12037" customFormat="1" ht="13.5" x14ac:dyDescent="0.3"/>
    <row r="12038" customFormat="1" ht="13.5" x14ac:dyDescent="0.3"/>
    <row r="12039" customFormat="1" ht="13.5" x14ac:dyDescent="0.3"/>
    <row r="12040" customFormat="1" ht="13.5" x14ac:dyDescent="0.3"/>
    <row r="12041" customFormat="1" ht="13.5" x14ac:dyDescent="0.3"/>
    <row r="12042" customFormat="1" ht="13.5" x14ac:dyDescent="0.3"/>
    <row r="12043" customFormat="1" ht="13.5" x14ac:dyDescent="0.3"/>
    <row r="12044" customFormat="1" ht="13.5" x14ac:dyDescent="0.3"/>
    <row r="12045" customFormat="1" ht="13.5" x14ac:dyDescent="0.3"/>
    <row r="12046" customFormat="1" ht="13.5" x14ac:dyDescent="0.3"/>
    <row r="12047" customFormat="1" ht="13.5" x14ac:dyDescent="0.3"/>
    <row r="12048" customFormat="1" ht="13.5" x14ac:dyDescent="0.3"/>
    <row r="12049" customFormat="1" ht="13.5" x14ac:dyDescent="0.3"/>
    <row r="12050" customFormat="1" ht="13.5" x14ac:dyDescent="0.3"/>
    <row r="12051" customFormat="1" ht="13.5" x14ac:dyDescent="0.3"/>
    <row r="12052" customFormat="1" ht="13.5" x14ac:dyDescent="0.3"/>
    <row r="12053" customFormat="1" ht="13.5" x14ac:dyDescent="0.3"/>
    <row r="12054" customFormat="1" ht="13.5" x14ac:dyDescent="0.3"/>
    <row r="12055" customFormat="1" ht="13.5" x14ac:dyDescent="0.3"/>
    <row r="12056" customFormat="1" ht="13.5" x14ac:dyDescent="0.3"/>
    <row r="12057" customFormat="1" ht="13.5" x14ac:dyDescent="0.3"/>
    <row r="12058" customFormat="1" ht="13.5" x14ac:dyDescent="0.3"/>
    <row r="12059" customFormat="1" ht="13.5" x14ac:dyDescent="0.3"/>
    <row r="12060" customFormat="1" ht="13.5" x14ac:dyDescent="0.3"/>
    <row r="12061" customFormat="1" ht="13.5" x14ac:dyDescent="0.3"/>
    <row r="12062" customFormat="1" ht="13.5" x14ac:dyDescent="0.3"/>
    <row r="12063" customFormat="1" ht="13.5" x14ac:dyDescent="0.3"/>
    <row r="12064" customFormat="1" ht="13.5" x14ac:dyDescent="0.3"/>
    <row r="12065" customFormat="1" ht="13.5" x14ac:dyDescent="0.3"/>
    <row r="12066" customFormat="1" ht="13.5" x14ac:dyDescent="0.3"/>
    <row r="12067" customFormat="1" ht="13.5" x14ac:dyDescent="0.3"/>
    <row r="12068" customFormat="1" ht="13.5" x14ac:dyDescent="0.3"/>
    <row r="12069" customFormat="1" ht="13.5" x14ac:dyDescent="0.3"/>
    <row r="12070" customFormat="1" ht="13.5" x14ac:dyDescent="0.3"/>
    <row r="12071" customFormat="1" ht="13.5" x14ac:dyDescent="0.3"/>
    <row r="12072" customFormat="1" ht="13.5" x14ac:dyDescent="0.3"/>
    <row r="12073" customFormat="1" ht="13.5" x14ac:dyDescent="0.3"/>
    <row r="12074" customFormat="1" ht="13.5" x14ac:dyDescent="0.3"/>
    <row r="12075" customFormat="1" ht="13.5" x14ac:dyDescent="0.3"/>
    <row r="12076" customFormat="1" ht="13.5" x14ac:dyDescent="0.3"/>
    <row r="12077" customFormat="1" ht="13.5" x14ac:dyDescent="0.3"/>
    <row r="12078" customFormat="1" ht="13.5" x14ac:dyDescent="0.3"/>
    <row r="12079" customFormat="1" ht="13.5" x14ac:dyDescent="0.3"/>
    <row r="12080" customFormat="1" ht="13.5" x14ac:dyDescent="0.3"/>
    <row r="12081" customFormat="1" ht="13.5" x14ac:dyDescent="0.3"/>
    <row r="12082" customFormat="1" ht="13.5" x14ac:dyDescent="0.3"/>
    <row r="12083" customFormat="1" ht="13.5" x14ac:dyDescent="0.3"/>
    <row r="12084" customFormat="1" ht="13.5" x14ac:dyDescent="0.3"/>
    <row r="12085" customFormat="1" ht="13.5" x14ac:dyDescent="0.3"/>
    <row r="12086" customFormat="1" ht="13.5" x14ac:dyDescent="0.3"/>
    <row r="12087" customFormat="1" ht="13.5" x14ac:dyDescent="0.3"/>
    <row r="12088" customFormat="1" ht="13.5" x14ac:dyDescent="0.3"/>
    <row r="12089" customFormat="1" ht="13.5" x14ac:dyDescent="0.3"/>
    <row r="12090" customFormat="1" ht="13.5" x14ac:dyDescent="0.3"/>
    <row r="12091" customFormat="1" ht="13.5" x14ac:dyDescent="0.3"/>
    <row r="12092" customFormat="1" ht="13.5" x14ac:dyDescent="0.3"/>
    <row r="12093" customFormat="1" ht="13.5" x14ac:dyDescent="0.3"/>
    <row r="12094" customFormat="1" ht="13.5" x14ac:dyDescent="0.3"/>
    <row r="12095" customFormat="1" ht="13.5" x14ac:dyDescent="0.3"/>
    <row r="12096" customFormat="1" ht="13.5" x14ac:dyDescent="0.3"/>
    <row r="12097" customFormat="1" ht="13.5" x14ac:dyDescent="0.3"/>
    <row r="12098" customFormat="1" ht="13.5" x14ac:dyDescent="0.3"/>
    <row r="12099" customFormat="1" ht="13.5" x14ac:dyDescent="0.3"/>
    <row r="12100" customFormat="1" ht="13.5" x14ac:dyDescent="0.3"/>
    <row r="12101" customFormat="1" ht="13.5" x14ac:dyDescent="0.3"/>
    <row r="12102" customFormat="1" ht="13.5" x14ac:dyDescent="0.3"/>
    <row r="12103" customFormat="1" ht="13.5" x14ac:dyDescent="0.3"/>
    <row r="12104" customFormat="1" ht="13.5" x14ac:dyDescent="0.3"/>
    <row r="12105" customFormat="1" ht="13.5" x14ac:dyDescent="0.3"/>
    <row r="12106" customFormat="1" ht="13.5" x14ac:dyDescent="0.3"/>
    <row r="12107" customFormat="1" ht="13.5" x14ac:dyDescent="0.3"/>
    <row r="12108" customFormat="1" ht="13.5" x14ac:dyDescent="0.3"/>
    <row r="12109" customFormat="1" ht="13.5" x14ac:dyDescent="0.3"/>
    <row r="12110" customFormat="1" ht="13.5" x14ac:dyDescent="0.3"/>
    <row r="12111" customFormat="1" ht="13.5" x14ac:dyDescent="0.3"/>
    <row r="12112" customFormat="1" ht="13.5" x14ac:dyDescent="0.3"/>
    <row r="12113" customFormat="1" ht="13.5" x14ac:dyDescent="0.3"/>
    <row r="12114" customFormat="1" ht="13.5" x14ac:dyDescent="0.3"/>
    <row r="12115" customFormat="1" ht="13.5" x14ac:dyDescent="0.3"/>
    <row r="12116" customFormat="1" ht="13.5" x14ac:dyDescent="0.3"/>
    <row r="12117" customFormat="1" ht="13.5" x14ac:dyDescent="0.3"/>
    <row r="12118" customFormat="1" ht="13.5" x14ac:dyDescent="0.3"/>
    <row r="12119" customFormat="1" ht="13.5" x14ac:dyDescent="0.3"/>
    <row r="12120" customFormat="1" ht="13.5" x14ac:dyDescent="0.3"/>
    <row r="12121" customFormat="1" ht="13.5" x14ac:dyDescent="0.3"/>
    <row r="12122" customFormat="1" ht="13.5" x14ac:dyDescent="0.3"/>
    <row r="12123" customFormat="1" ht="13.5" x14ac:dyDescent="0.3"/>
    <row r="12124" customFormat="1" ht="13.5" x14ac:dyDescent="0.3"/>
    <row r="12125" customFormat="1" ht="13.5" x14ac:dyDescent="0.3"/>
    <row r="12126" customFormat="1" ht="13.5" x14ac:dyDescent="0.3"/>
    <row r="12127" customFormat="1" ht="13.5" x14ac:dyDescent="0.3"/>
    <row r="12128" customFormat="1" ht="13.5" x14ac:dyDescent="0.3"/>
    <row r="12129" customFormat="1" ht="13.5" x14ac:dyDescent="0.3"/>
    <row r="12130" customFormat="1" ht="13.5" x14ac:dyDescent="0.3"/>
    <row r="12131" customFormat="1" ht="13.5" x14ac:dyDescent="0.3"/>
    <row r="12132" customFormat="1" ht="13.5" x14ac:dyDescent="0.3"/>
    <row r="12133" customFormat="1" ht="13.5" x14ac:dyDescent="0.3"/>
    <row r="12134" customFormat="1" ht="13.5" x14ac:dyDescent="0.3"/>
    <row r="12135" customFormat="1" ht="13.5" x14ac:dyDescent="0.3"/>
    <row r="12136" customFormat="1" ht="13.5" x14ac:dyDescent="0.3"/>
    <row r="12137" customFormat="1" ht="13.5" x14ac:dyDescent="0.3"/>
    <row r="12138" customFormat="1" ht="13.5" x14ac:dyDescent="0.3"/>
    <row r="12139" customFormat="1" ht="13.5" x14ac:dyDescent="0.3"/>
    <row r="12140" customFormat="1" ht="13.5" x14ac:dyDescent="0.3"/>
    <row r="12141" customFormat="1" ht="13.5" x14ac:dyDescent="0.3"/>
    <row r="12142" customFormat="1" ht="13.5" x14ac:dyDescent="0.3"/>
    <row r="12143" customFormat="1" ht="13.5" x14ac:dyDescent="0.3"/>
    <row r="12144" customFormat="1" ht="13.5" x14ac:dyDescent="0.3"/>
    <row r="12145" customFormat="1" ht="13.5" x14ac:dyDescent="0.3"/>
    <row r="12146" customFormat="1" ht="13.5" x14ac:dyDescent="0.3"/>
    <row r="12147" customFormat="1" ht="13.5" x14ac:dyDescent="0.3"/>
    <row r="12148" customFormat="1" ht="13.5" x14ac:dyDescent="0.3"/>
    <row r="12149" customFormat="1" ht="13.5" x14ac:dyDescent="0.3"/>
    <row r="12150" customFormat="1" ht="13.5" x14ac:dyDescent="0.3"/>
    <row r="12151" customFormat="1" ht="13.5" x14ac:dyDescent="0.3"/>
    <row r="12152" customFormat="1" ht="13.5" x14ac:dyDescent="0.3"/>
    <row r="12153" customFormat="1" ht="13.5" x14ac:dyDescent="0.3"/>
    <row r="12154" customFormat="1" ht="13.5" x14ac:dyDescent="0.3"/>
    <row r="12155" customFormat="1" ht="13.5" x14ac:dyDescent="0.3"/>
    <row r="12156" customFormat="1" ht="13.5" x14ac:dyDescent="0.3"/>
    <row r="12157" customFormat="1" ht="13.5" x14ac:dyDescent="0.3"/>
    <row r="12158" customFormat="1" ht="13.5" x14ac:dyDescent="0.3"/>
    <row r="12159" customFormat="1" ht="13.5" x14ac:dyDescent="0.3"/>
    <row r="12160" customFormat="1" ht="13.5" x14ac:dyDescent="0.3"/>
    <row r="12161" customFormat="1" ht="13.5" x14ac:dyDescent="0.3"/>
    <row r="12162" customFormat="1" ht="13.5" x14ac:dyDescent="0.3"/>
    <row r="12163" customFormat="1" ht="13.5" x14ac:dyDescent="0.3"/>
    <row r="12164" customFormat="1" ht="13.5" x14ac:dyDescent="0.3"/>
    <row r="12165" customFormat="1" ht="13.5" x14ac:dyDescent="0.3"/>
    <row r="12166" customFormat="1" ht="13.5" x14ac:dyDescent="0.3"/>
    <row r="12167" customFormat="1" ht="13.5" x14ac:dyDescent="0.3"/>
    <row r="12168" customFormat="1" ht="13.5" x14ac:dyDescent="0.3"/>
    <row r="12169" customFormat="1" ht="13.5" x14ac:dyDescent="0.3"/>
    <row r="12170" customFormat="1" ht="13.5" x14ac:dyDescent="0.3"/>
    <row r="12171" customFormat="1" ht="13.5" x14ac:dyDescent="0.3"/>
    <row r="12172" customFormat="1" ht="13.5" x14ac:dyDescent="0.3"/>
    <row r="12173" customFormat="1" ht="13.5" x14ac:dyDescent="0.3"/>
    <row r="12174" customFormat="1" ht="13.5" x14ac:dyDescent="0.3"/>
    <row r="12175" customFormat="1" ht="13.5" x14ac:dyDescent="0.3"/>
    <row r="12176" customFormat="1" ht="13.5" x14ac:dyDescent="0.3"/>
    <row r="12177" customFormat="1" ht="13.5" x14ac:dyDescent="0.3"/>
    <row r="12178" customFormat="1" ht="13.5" x14ac:dyDescent="0.3"/>
    <row r="12179" customFormat="1" ht="13.5" x14ac:dyDescent="0.3"/>
    <row r="12180" customFormat="1" ht="13.5" x14ac:dyDescent="0.3"/>
    <row r="12181" customFormat="1" ht="13.5" x14ac:dyDescent="0.3"/>
    <row r="12182" customFormat="1" ht="13.5" x14ac:dyDescent="0.3"/>
    <row r="12183" customFormat="1" ht="13.5" x14ac:dyDescent="0.3"/>
    <row r="12184" customFormat="1" ht="13.5" x14ac:dyDescent="0.3"/>
    <row r="12185" customFormat="1" ht="13.5" x14ac:dyDescent="0.3"/>
    <row r="12186" customFormat="1" ht="13.5" x14ac:dyDescent="0.3"/>
    <row r="12187" customFormat="1" ht="13.5" x14ac:dyDescent="0.3"/>
    <row r="12188" customFormat="1" ht="13.5" x14ac:dyDescent="0.3"/>
    <row r="12189" customFormat="1" ht="13.5" x14ac:dyDescent="0.3"/>
    <row r="12190" customFormat="1" ht="13.5" x14ac:dyDescent="0.3"/>
    <row r="12191" customFormat="1" ht="13.5" x14ac:dyDescent="0.3"/>
    <row r="12192" customFormat="1" ht="13.5" x14ac:dyDescent="0.3"/>
    <row r="12193" customFormat="1" ht="13.5" x14ac:dyDescent="0.3"/>
    <row r="12194" customFormat="1" ht="13.5" x14ac:dyDescent="0.3"/>
    <row r="12195" customFormat="1" ht="13.5" x14ac:dyDescent="0.3"/>
    <row r="12196" customFormat="1" ht="13.5" x14ac:dyDescent="0.3"/>
    <row r="12197" customFormat="1" ht="13.5" x14ac:dyDescent="0.3"/>
    <row r="12198" customFormat="1" ht="13.5" x14ac:dyDescent="0.3"/>
    <row r="12199" customFormat="1" ht="13.5" x14ac:dyDescent="0.3"/>
    <row r="12200" customFormat="1" ht="13.5" x14ac:dyDescent="0.3"/>
    <row r="12201" customFormat="1" ht="13.5" x14ac:dyDescent="0.3"/>
    <row r="12202" customFormat="1" ht="13.5" x14ac:dyDescent="0.3"/>
    <row r="12203" customFormat="1" ht="13.5" x14ac:dyDescent="0.3"/>
    <row r="12204" customFormat="1" ht="13.5" x14ac:dyDescent="0.3"/>
    <row r="12205" customFormat="1" ht="13.5" x14ac:dyDescent="0.3"/>
    <row r="12206" customFormat="1" ht="13.5" x14ac:dyDescent="0.3"/>
    <row r="12207" customFormat="1" ht="13.5" x14ac:dyDescent="0.3"/>
    <row r="12208" customFormat="1" ht="13.5" x14ac:dyDescent="0.3"/>
    <row r="12209" customFormat="1" ht="13.5" x14ac:dyDescent="0.3"/>
    <row r="12210" customFormat="1" ht="13.5" x14ac:dyDescent="0.3"/>
    <row r="12211" customFormat="1" ht="13.5" x14ac:dyDescent="0.3"/>
    <row r="12212" customFormat="1" ht="13.5" x14ac:dyDescent="0.3"/>
    <row r="12213" customFormat="1" ht="13.5" x14ac:dyDescent="0.3"/>
    <row r="12214" customFormat="1" ht="13.5" x14ac:dyDescent="0.3"/>
    <row r="12215" customFormat="1" ht="13.5" x14ac:dyDescent="0.3"/>
    <row r="12216" customFormat="1" ht="13.5" x14ac:dyDescent="0.3"/>
    <row r="12217" customFormat="1" ht="13.5" x14ac:dyDescent="0.3"/>
    <row r="12218" customFormat="1" ht="13.5" x14ac:dyDescent="0.3"/>
    <row r="12219" customFormat="1" ht="13.5" x14ac:dyDescent="0.3"/>
    <row r="12220" customFormat="1" ht="13.5" x14ac:dyDescent="0.3"/>
    <row r="12221" customFormat="1" ht="13.5" x14ac:dyDescent="0.3"/>
    <row r="12222" customFormat="1" ht="13.5" x14ac:dyDescent="0.3"/>
    <row r="12223" customFormat="1" ht="13.5" x14ac:dyDescent="0.3"/>
    <row r="12224" customFormat="1" ht="13.5" x14ac:dyDescent="0.3"/>
    <row r="12225" customFormat="1" ht="13.5" x14ac:dyDescent="0.3"/>
    <row r="12226" customFormat="1" ht="13.5" x14ac:dyDescent="0.3"/>
    <row r="12227" customFormat="1" ht="13.5" x14ac:dyDescent="0.3"/>
    <row r="12228" customFormat="1" ht="13.5" x14ac:dyDescent="0.3"/>
    <row r="12229" customFormat="1" ht="13.5" x14ac:dyDescent="0.3"/>
    <row r="12230" customFormat="1" ht="13.5" x14ac:dyDescent="0.3"/>
    <row r="12231" customFormat="1" ht="13.5" x14ac:dyDescent="0.3"/>
    <row r="12232" customFormat="1" ht="13.5" x14ac:dyDescent="0.3"/>
    <row r="12233" customFormat="1" ht="13.5" x14ac:dyDescent="0.3"/>
    <row r="12234" customFormat="1" ht="13.5" x14ac:dyDescent="0.3"/>
    <row r="12235" customFormat="1" ht="13.5" x14ac:dyDescent="0.3"/>
    <row r="12236" customFormat="1" ht="13.5" x14ac:dyDescent="0.3"/>
    <row r="12237" customFormat="1" ht="13.5" x14ac:dyDescent="0.3"/>
    <row r="12238" customFormat="1" ht="13.5" x14ac:dyDescent="0.3"/>
    <row r="12239" customFormat="1" ht="13.5" x14ac:dyDescent="0.3"/>
    <row r="12240" customFormat="1" ht="13.5" x14ac:dyDescent="0.3"/>
    <row r="12241" customFormat="1" ht="13.5" x14ac:dyDescent="0.3"/>
    <row r="12242" customFormat="1" ht="13.5" x14ac:dyDescent="0.3"/>
    <row r="12243" customFormat="1" ht="13.5" x14ac:dyDescent="0.3"/>
    <row r="12244" customFormat="1" ht="13.5" x14ac:dyDescent="0.3"/>
    <row r="12245" customFormat="1" ht="13.5" x14ac:dyDescent="0.3"/>
    <row r="12246" customFormat="1" ht="13.5" x14ac:dyDescent="0.3"/>
    <row r="12247" customFormat="1" ht="13.5" x14ac:dyDescent="0.3"/>
    <row r="12248" customFormat="1" ht="13.5" x14ac:dyDescent="0.3"/>
    <row r="12249" customFormat="1" ht="13.5" x14ac:dyDescent="0.3"/>
    <row r="12250" customFormat="1" ht="13.5" x14ac:dyDescent="0.3"/>
    <row r="12251" customFormat="1" ht="13.5" x14ac:dyDescent="0.3"/>
    <row r="12252" customFormat="1" ht="13.5" x14ac:dyDescent="0.3"/>
    <row r="12253" customFormat="1" ht="13.5" x14ac:dyDescent="0.3"/>
    <row r="12254" customFormat="1" ht="13.5" x14ac:dyDescent="0.3"/>
    <row r="12255" customFormat="1" ht="13.5" x14ac:dyDescent="0.3"/>
    <row r="12256" customFormat="1" ht="13.5" x14ac:dyDescent="0.3"/>
    <row r="12257" customFormat="1" ht="13.5" x14ac:dyDescent="0.3"/>
    <row r="12258" customFormat="1" ht="13.5" x14ac:dyDescent="0.3"/>
    <row r="12259" customFormat="1" ht="13.5" x14ac:dyDescent="0.3"/>
    <row r="12260" customFormat="1" ht="13.5" x14ac:dyDescent="0.3"/>
    <row r="12261" customFormat="1" ht="13.5" x14ac:dyDescent="0.3"/>
    <row r="12262" customFormat="1" ht="13.5" x14ac:dyDescent="0.3"/>
    <row r="12263" customFormat="1" ht="13.5" x14ac:dyDescent="0.3"/>
    <row r="12264" customFormat="1" ht="13.5" x14ac:dyDescent="0.3"/>
    <row r="12265" customFormat="1" ht="13.5" x14ac:dyDescent="0.3"/>
    <row r="12266" customFormat="1" ht="13.5" x14ac:dyDescent="0.3"/>
    <row r="12267" customFormat="1" ht="13.5" x14ac:dyDescent="0.3"/>
    <row r="12268" customFormat="1" ht="13.5" x14ac:dyDescent="0.3"/>
    <row r="12269" customFormat="1" ht="13.5" x14ac:dyDescent="0.3"/>
    <row r="12270" customFormat="1" ht="13.5" x14ac:dyDescent="0.3"/>
    <row r="12271" customFormat="1" ht="13.5" x14ac:dyDescent="0.3"/>
    <row r="12272" customFormat="1" ht="13.5" x14ac:dyDescent="0.3"/>
    <row r="12273" customFormat="1" ht="13.5" x14ac:dyDescent="0.3"/>
    <row r="12274" customFormat="1" ht="13.5" x14ac:dyDescent="0.3"/>
    <row r="12275" customFormat="1" ht="13.5" x14ac:dyDescent="0.3"/>
    <row r="12276" customFormat="1" ht="13.5" x14ac:dyDescent="0.3"/>
    <row r="12277" customFormat="1" ht="13.5" x14ac:dyDescent="0.3"/>
    <row r="12278" customFormat="1" ht="13.5" x14ac:dyDescent="0.3"/>
    <row r="12279" customFormat="1" ht="13.5" x14ac:dyDescent="0.3"/>
    <row r="12280" customFormat="1" ht="13.5" x14ac:dyDescent="0.3"/>
    <row r="12281" customFormat="1" ht="13.5" x14ac:dyDescent="0.3"/>
    <row r="12282" customFormat="1" ht="13.5" x14ac:dyDescent="0.3"/>
    <row r="12283" customFormat="1" ht="13.5" x14ac:dyDescent="0.3"/>
    <row r="12284" customFormat="1" ht="13.5" x14ac:dyDescent="0.3"/>
    <row r="12285" customFormat="1" ht="13.5" x14ac:dyDescent="0.3"/>
    <row r="12286" customFormat="1" ht="13.5" x14ac:dyDescent="0.3"/>
    <row r="12287" customFormat="1" ht="13.5" x14ac:dyDescent="0.3"/>
    <row r="12288" customFormat="1" ht="13.5" x14ac:dyDescent="0.3"/>
    <row r="12289" customFormat="1" ht="13.5" x14ac:dyDescent="0.3"/>
    <row r="12290" customFormat="1" ht="13.5" x14ac:dyDescent="0.3"/>
    <row r="12291" customFormat="1" ht="13.5" x14ac:dyDescent="0.3"/>
    <row r="12292" customFormat="1" ht="13.5" x14ac:dyDescent="0.3"/>
    <row r="12293" customFormat="1" ht="13.5" x14ac:dyDescent="0.3"/>
    <row r="12294" customFormat="1" ht="13.5" x14ac:dyDescent="0.3"/>
    <row r="12295" customFormat="1" ht="13.5" x14ac:dyDescent="0.3"/>
    <row r="12296" customFormat="1" ht="13.5" x14ac:dyDescent="0.3"/>
    <row r="12297" customFormat="1" ht="13.5" x14ac:dyDescent="0.3"/>
    <row r="12298" customFormat="1" ht="13.5" x14ac:dyDescent="0.3"/>
    <row r="12299" customFormat="1" ht="13.5" x14ac:dyDescent="0.3"/>
    <row r="12300" customFormat="1" ht="13.5" x14ac:dyDescent="0.3"/>
    <row r="12301" customFormat="1" ht="13.5" x14ac:dyDescent="0.3"/>
    <row r="12302" customFormat="1" ht="13.5" x14ac:dyDescent="0.3"/>
    <row r="12303" customFormat="1" ht="13.5" x14ac:dyDescent="0.3"/>
    <row r="12304" customFormat="1" ht="13.5" x14ac:dyDescent="0.3"/>
    <row r="12305" customFormat="1" ht="13.5" x14ac:dyDescent="0.3"/>
    <row r="12306" customFormat="1" ht="13.5" x14ac:dyDescent="0.3"/>
    <row r="12307" customFormat="1" ht="13.5" x14ac:dyDescent="0.3"/>
    <row r="12308" customFormat="1" ht="13.5" x14ac:dyDescent="0.3"/>
    <row r="12309" customFormat="1" ht="13.5" x14ac:dyDescent="0.3"/>
    <row r="12310" customFormat="1" ht="13.5" x14ac:dyDescent="0.3"/>
    <row r="12311" customFormat="1" ht="13.5" x14ac:dyDescent="0.3"/>
    <row r="12312" customFormat="1" ht="13.5" x14ac:dyDescent="0.3"/>
    <row r="12313" customFormat="1" ht="13.5" x14ac:dyDescent="0.3"/>
    <row r="12314" customFormat="1" ht="13.5" x14ac:dyDescent="0.3"/>
    <row r="12315" customFormat="1" ht="13.5" x14ac:dyDescent="0.3"/>
    <row r="12316" customFormat="1" ht="13.5" x14ac:dyDescent="0.3"/>
    <row r="12317" customFormat="1" ht="13.5" x14ac:dyDescent="0.3"/>
    <row r="12318" customFormat="1" ht="13.5" x14ac:dyDescent="0.3"/>
    <row r="12319" customFormat="1" ht="13.5" x14ac:dyDescent="0.3"/>
    <row r="12320" customFormat="1" ht="13.5" x14ac:dyDescent="0.3"/>
    <row r="12321" customFormat="1" ht="13.5" x14ac:dyDescent="0.3"/>
    <row r="12322" customFormat="1" ht="13.5" x14ac:dyDescent="0.3"/>
    <row r="12323" customFormat="1" ht="13.5" x14ac:dyDescent="0.3"/>
    <row r="12324" customFormat="1" ht="13.5" x14ac:dyDescent="0.3"/>
    <row r="12325" customFormat="1" ht="13.5" x14ac:dyDescent="0.3"/>
    <row r="12326" customFormat="1" ht="13.5" x14ac:dyDescent="0.3"/>
    <row r="12327" customFormat="1" ht="13.5" x14ac:dyDescent="0.3"/>
    <row r="12328" customFormat="1" ht="13.5" x14ac:dyDescent="0.3"/>
    <row r="12329" customFormat="1" ht="13.5" x14ac:dyDescent="0.3"/>
    <row r="12330" customFormat="1" ht="13.5" x14ac:dyDescent="0.3"/>
    <row r="12331" customFormat="1" ht="13.5" x14ac:dyDescent="0.3"/>
    <row r="12332" customFormat="1" ht="13.5" x14ac:dyDescent="0.3"/>
    <row r="12333" customFormat="1" ht="13.5" x14ac:dyDescent="0.3"/>
    <row r="12334" customFormat="1" ht="13.5" x14ac:dyDescent="0.3"/>
    <row r="12335" customFormat="1" ht="13.5" x14ac:dyDescent="0.3"/>
    <row r="12336" customFormat="1" ht="13.5" x14ac:dyDescent="0.3"/>
    <row r="12337" customFormat="1" ht="13.5" x14ac:dyDescent="0.3"/>
    <row r="12338" customFormat="1" ht="13.5" x14ac:dyDescent="0.3"/>
    <row r="12339" customFormat="1" ht="13.5" x14ac:dyDescent="0.3"/>
    <row r="12340" customFormat="1" ht="13.5" x14ac:dyDescent="0.3"/>
    <row r="12341" customFormat="1" ht="13.5" x14ac:dyDescent="0.3"/>
    <row r="12342" customFormat="1" ht="13.5" x14ac:dyDescent="0.3"/>
    <row r="12343" customFormat="1" ht="13.5" x14ac:dyDescent="0.3"/>
    <row r="12344" customFormat="1" ht="13.5" x14ac:dyDescent="0.3"/>
    <row r="12345" customFormat="1" ht="13.5" x14ac:dyDescent="0.3"/>
    <row r="12346" customFormat="1" ht="13.5" x14ac:dyDescent="0.3"/>
    <row r="12347" customFormat="1" ht="13.5" x14ac:dyDescent="0.3"/>
    <row r="12348" customFormat="1" ht="13.5" x14ac:dyDescent="0.3"/>
    <row r="12349" customFormat="1" ht="13.5" x14ac:dyDescent="0.3"/>
    <row r="12350" customFormat="1" ht="13.5" x14ac:dyDescent="0.3"/>
    <row r="12351" customFormat="1" ht="13.5" x14ac:dyDescent="0.3"/>
    <row r="12352" customFormat="1" ht="13.5" x14ac:dyDescent="0.3"/>
    <row r="12353" customFormat="1" ht="13.5" x14ac:dyDescent="0.3"/>
    <row r="12354" customFormat="1" ht="13.5" x14ac:dyDescent="0.3"/>
    <row r="12355" customFormat="1" ht="13.5" x14ac:dyDescent="0.3"/>
    <row r="12356" customFormat="1" ht="13.5" x14ac:dyDescent="0.3"/>
    <row r="12357" customFormat="1" ht="13.5" x14ac:dyDescent="0.3"/>
    <row r="12358" customFormat="1" ht="13.5" x14ac:dyDescent="0.3"/>
    <row r="12359" customFormat="1" ht="13.5" x14ac:dyDescent="0.3"/>
    <row r="12360" customFormat="1" ht="13.5" x14ac:dyDescent="0.3"/>
    <row r="12361" customFormat="1" ht="13.5" x14ac:dyDescent="0.3"/>
    <row r="12362" customFormat="1" ht="13.5" x14ac:dyDescent="0.3"/>
    <row r="12363" customFormat="1" ht="13.5" x14ac:dyDescent="0.3"/>
    <row r="12364" customFormat="1" ht="13.5" x14ac:dyDescent="0.3"/>
    <row r="12365" customFormat="1" ht="13.5" x14ac:dyDescent="0.3"/>
    <row r="12366" customFormat="1" ht="13.5" x14ac:dyDescent="0.3"/>
    <row r="12367" customFormat="1" ht="13.5" x14ac:dyDescent="0.3"/>
    <row r="12368" customFormat="1" ht="13.5" x14ac:dyDescent="0.3"/>
    <row r="12369" customFormat="1" ht="13.5" x14ac:dyDescent="0.3"/>
    <row r="12370" customFormat="1" ht="13.5" x14ac:dyDescent="0.3"/>
    <row r="12371" customFormat="1" ht="13.5" x14ac:dyDescent="0.3"/>
    <row r="12372" customFormat="1" ht="13.5" x14ac:dyDescent="0.3"/>
    <row r="12373" customFormat="1" ht="13.5" x14ac:dyDescent="0.3"/>
    <row r="12374" customFormat="1" ht="13.5" x14ac:dyDescent="0.3"/>
    <row r="12375" customFormat="1" ht="13.5" x14ac:dyDescent="0.3"/>
    <row r="12376" customFormat="1" ht="13.5" x14ac:dyDescent="0.3"/>
    <row r="12377" customFormat="1" ht="13.5" x14ac:dyDescent="0.3"/>
    <row r="12378" customFormat="1" ht="13.5" x14ac:dyDescent="0.3"/>
    <row r="12379" customFormat="1" ht="13.5" x14ac:dyDescent="0.3"/>
    <row r="12380" customFormat="1" ht="13.5" x14ac:dyDescent="0.3"/>
    <row r="12381" customFormat="1" ht="13.5" x14ac:dyDescent="0.3"/>
    <row r="12382" customFormat="1" ht="13.5" x14ac:dyDescent="0.3"/>
    <row r="12383" customFormat="1" ht="13.5" x14ac:dyDescent="0.3"/>
    <row r="12384" customFormat="1" ht="13.5" x14ac:dyDescent="0.3"/>
    <row r="12385" customFormat="1" ht="13.5" x14ac:dyDescent="0.3"/>
    <row r="12386" customFormat="1" ht="13.5" x14ac:dyDescent="0.3"/>
    <row r="12387" customFormat="1" ht="13.5" x14ac:dyDescent="0.3"/>
    <row r="12388" customFormat="1" ht="13.5" x14ac:dyDescent="0.3"/>
    <row r="12389" customFormat="1" ht="13.5" x14ac:dyDescent="0.3"/>
    <row r="12390" customFormat="1" ht="13.5" x14ac:dyDescent="0.3"/>
    <row r="12391" customFormat="1" ht="13.5" x14ac:dyDescent="0.3"/>
    <row r="12392" customFormat="1" ht="13.5" x14ac:dyDescent="0.3"/>
    <row r="12393" customFormat="1" ht="13.5" x14ac:dyDescent="0.3"/>
    <row r="12394" customFormat="1" ht="13.5" x14ac:dyDescent="0.3"/>
    <row r="12395" customFormat="1" ht="13.5" x14ac:dyDescent="0.3"/>
    <row r="12396" customFormat="1" ht="13.5" x14ac:dyDescent="0.3"/>
    <row r="12397" customFormat="1" ht="13.5" x14ac:dyDescent="0.3"/>
    <row r="12398" customFormat="1" ht="13.5" x14ac:dyDescent="0.3"/>
    <row r="12399" customFormat="1" ht="13.5" x14ac:dyDescent="0.3"/>
    <row r="12400" customFormat="1" ht="13.5" x14ac:dyDescent="0.3"/>
    <row r="12401" customFormat="1" ht="13.5" x14ac:dyDescent="0.3"/>
    <row r="12402" customFormat="1" ht="13.5" x14ac:dyDescent="0.3"/>
    <row r="12403" customFormat="1" ht="13.5" x14ac:dyDescent="0.3"/>
    <row r="12404" customFormat="1" ht="13.5" x14ac:dyDescent="0.3"/>
    <row r="12405" customFormat="1" ht="13.5" x14ac:dyDescent="0.3"/>
    <row r="12406" customFormat="1" ht="13.5" x14ac:dyDescent="0.3"/>
    <row r="12407" customFormat="1" ht="13.5" x14ac:dyDescent="0.3"/>
    <row r="12408" customFormat="1" ht="13.5" x14ac:dyDescent="0.3"/>
    <row r="12409" customFormat="1" ht="13.5" x14ac:dyDescent="0.3"/>
    <row r="12410" customFormat="1" ht="13.5" x14ac:dyDescent="0.3"/>
    <row r="12411" customFormat="1" ht="13.5" x14ac:dyDescent="0.3"/>
    <row r="12412" customFormat="1" ht="13.5" x14ac:dyDescent="0.3"/>
    <row r="12413" customFormat="1" ht="13.5" x14ac:dyDescent="0.3"/>
    <row r="12414" customFormat="1" ht="13.5" x14ac:dyDescent="0.3"/>
    <row r="12415" customFormat="1" ht="13.5" x14ac:dyDescent="0.3"/>
    <row r="12416" customFormat="1" ht="13.5" x14ac:dyDescent="0.3"/>
    <row r="12417" customFormat="1" ht="13.5" x14ac:dyDescent="0.3"/>
    <row r="12418" customFormat="1" ht="13.5" x14ac:dyDescent="0.3"/>
    <row r="12419" customFormat="1" ht="13.5" x14ac:dyDescent="0.3"/>
    <row r="12420" customFormat="1" ht="13.5" x14ac:dyDescent="0.3"/>
    <row r="12421" customFormat="1" ht="13.5" x14ac:dyDescent="0.3"/>
    <row r="12422" customFormat="1" ht="13.5" x14ac:dyDescent="0.3"/>
    <row r="12423" customFormat="1" ht="13.5" x14ac:dyDescent="0.3"/>
    <row r="12424" customFormat="1" ht="13.5" x14ac:dyDescent="0.3"/>
    <row r="12425" customFormat="1" ht="13.5" x14ac:dyDescent="0.3"/>
    <row r="12426" customFormat="1" ht="13.5" x14ac:dyDescent="0.3"/>
    <row r="12427" customFormat="1" ht="13.5" x14ac:dyDescent="0.3"/>
    <row r="12428" customFormat="1" ht="13.5" x14ac:dyDescent="0.3"/>
    <row r="12429" customFormat="1" ht="13.5" x14ac:dyDescent="0.3"/>
    <row r="12430" customFormat="1" ht="13.5" x14ac:dyDescent="0.3"/>
    <row r="12431" customFormat="1" ht="13.5" x14ac:dyDescent="0.3"/>
    <row r="12432" customFormat="1" ht="13.5" x14ac:dyDescent="0.3"/>
    <row r="12433" customFormat="1" ht="13.5" x14ac:dyDescent="0.3"/>
    <row r="12434" customFormat="1" ht="13.5" x14ac:dyDescent="0.3"/>
    <row r="12435" customFormat="1" ht="13.5" x14ac:dyDescent="0.3"/>
    <row r="12436" customFormat="1" ht="13.5" x14ac:dyDescent="0.3"/>
    <row r="12437" customFormat="1" ht="13.5" x14ac:dyDescent="0.3"/>
    <row r="12438" customFormat="1" ht="13.5" x14ac:dyDescent="0.3"/>
    <row r="12439" customFormat="1" ht="13.5" x14ac:dyDescent="0.3"/>
    <row r="12440" customFormat="1" ht="13.5" x14ac:dyDescent="0.3"/>
    <row r="12441" customFormat="1" ht="13.5" x14ac:dyDescent="0.3"/>
    <row r="12442" customFormat="1" ht="13.5" x14ac:dyDescent="0.3"/>
    <row r="12443" customFormat="1" ht="13.5" x14ac:dyDescent="0.3"/>
    <row r="12444" customFormat="1" ht="13.5" x14ac:dyDescent="0.3"/>
    <row r="12445" customFormat="1" ht="13.5" x14ac:dyDescent="0.3"/>
    <row r="12446" customFormat="1" ht="13.5" x14ac:dyDescent="0.3"/>
    <row r="12447" customFormat="1" ht="13.5" x14ac:dyDescent="0.3"/>
    <row r="12448" customFormat="1" ht="13.5" x14ac:dyDescent="0.3"/>
    <row r="12449" customFormat="1" ht="13.5" x14ac:dyDescent="0.3"/>
    <row r="12450" customFormat="1" ht="13.5" x14ac:dyDescent="0.3"/>
    <row r="12451" customFormat="1" ht="13.5" x14ac:dyDescent="0.3"/>
    <row r="12452" customFormat="1" ht="13.5" x14ac:dyDescent="0.3"/>
    <row r="12453" customFormat="1" ht="13.5" x14ac:dyDescent="0.3"/>
    <row r="12454" customFormat="1" ht="13.5" x14ac:dyDescent="0.3"/>
    <row r="12455" customFormat="1" ht="13.5" x14ac:dyDescent="0.3"/>
    <row r="12456" customFormat="1" ht="13.5" x14ac:dyDescent="0.3"/>
    <row r="12457" customFormat="1" ht="13.5" x14ac:dyDescent="0.3"/>
    <row r="12458" customFormat="1" ht="13.5" x14ac:dyDescent="0.3"/>
    <row r="12459" customFormat="1" ht="13.5" x14ac:dyDescent="0.3"/>
    <row r="12460" customFormat="1" ht="13.5" x14ac:dyDescent="0.3"/>
    <row r="12461" customFormat="1" ht="13.5" x14ac:dyDescent="0.3"/>
    <row r="12462" customFormat="1" ht="13.5" x14ac:dyDescent="0.3"/>
    <row r="12463" customFormat="1" ht="13.5" x14ac:dyDescent="0.3"/>
    <row r="12464" customFormat="1" ht="13.5" x14ac:dyDescent="0.3"/>
    <row r="12465" customFormat="1" ht="13.5" x14ac:dyDescent="0.3"/>
    <row r="12466" customFormat="1" ht="13.5" x14ac:dyDescent="0.3"/>
    <row r="12467" customFormat="1" ht="13.5" x14ac:dyDescent="0.3"/>
    <row r="12468" customFormat="1" ht="13.5" x14ac:dyDescent="0.3"/>
    <row r="12469" customFormat="1" ht="13.5" x14ac:dyDescent="0.3"/>
    <row r="12470" customFormat="1" ht="13.5" x14ac:dyDescent="0.3"/>
    <row r="12471" customFormat="1" ht="13.5" x14ac:dyDescent="0.3"/>
    <row r="12472" customFormat="1" ht="13.5" x14ac:dyDescent="0.3"/>
    <row r="12473" customFormat="1" ht="13.5" x14ac:dyDescent="0.3"/>
    <row r="12474" customFormat="1" ht="13.5" x14ac:dyDescent="0.3"/>
    <row r="12475" customFormat="1" ht="13.5" x14ac:dyDescent="0.3"/>
    <row r="12476" customFormat="1" ht="13.5" x14ac:dyDescent="0.3"/>
    <row r="12477" customFormat="1" ht="13.5" x14ac:dyDescent="0.3"/>
    <row r="12478" customFormat="1" ht="13.5" x14ac:dyDescent="0.3"/>
    <row r="12479" customFormat="1" ht="13.5" x14ac:dyDescent="0.3"/>
    <row r="12480" customFormat="1" ht="13.5" x14ac:dyDescent="0.3"/>
    <row r="12481" customFormat="1" ht="13.5" x14ac:dyDescent="0.3"/>
    <row r="12482" customFormat="1" ht="13.5" x14ac:dyDescent="0.3"/>
    <row r="12483" customFormat="1" ht="13.5" x14ac:dyDescent="0.3"/>
    <row r="12484" customFormat="1" ht="13.5" x14ac:dyDescent="0.3"/>
    <row r="12485" customFormat="1" ht="13.5" x14ac:dyDescent="0.3"/>
    <row r="12486" customFormat="1" ht="13.5" x14ac:dyDescent="0.3"/>
    <row r="12487" customFormat="1" ht="13.5" x14ac:dyDescent="0.3"/>
    <row r="12488" customFormat="1" ht="13.5" x14ac:dyDescent="0.3"/>
    <row r="12489" customFormat="1" ht="13.5" x14ac:dyDescent="0.3"/>
    <row r="12490" customFormat="1" ht="13.5" x14ac:dyDescent="0.3"/>
    <row r="12491" customFormat="1" ht="13.5" x14ac:dyDescent="0.3"/>
    <row r="12492" customFormat="1" ht="13.5" x14ac:dyDescent="0.3"/>
    <row r="12493" customFormat="1" ht="13.5" x14ac:dyDescent="0.3"/>
    <row r="12494" customFormat="1" ht="13.5" x14ac:dyDescent="0.3"/>
    <row r="12495" customFormat="1" ht="13.5" x14ac:dyDescent="0.3"/>
    <row r="12496" customFormat="1" ht="13.5" x14ac:dyDescent="0.3"/>
    <row r="12497" customFormat="1" ht="13.5" x14ac:dyDescent="0.3"/>
    <row r="12498" customFormat="1" ht="13.5" x14ac:dyDescent="0.3"/>
    <row r="12499" customFormat="1" ht="13.5" x14ac:dyDescent="0.3"/>
    <row r="12500" customFormat="1" ht="13.5" x14ac:dyDescent="0.3"/>
    <row r="12501" customFormat="1" ht="13.5" x14ac:dyDescent="0.3"/>
    <row r="12502" customFormat="1" ht="13.5" x14ac:dyDescent="0.3"/>
    <row r="12503" customFormat="1" ht="13.5" x14ac:dyDescent="0.3"/>
    <row r="12504" customFormat="1" ht="13.5" x14ac:dyDescent="0.3"/>
    <row r="12505" customFormat="1" ht="13.5" x14ac:dyDescent="0.3"/>
    <row r="12506" customFormat="1" ht="13.5" x14ac:dyDescent="0.3"/>
    <row r="12507" customFormat="1" ht="13.5" x14ac:dyDescent="0.3"/>
    <row r="12508" customFormat="1" ht="13.5" x14ac:dyDescent="0.3"/>
    <row r="12509" customFormat="1" ht="13.5" x14ac:dyDescent="0.3"/>
    <row r="12510" customFormat="1" ht="13.5" x14ac:dyDescent="0.3"/>
    <row r="12511" customFormat="1" ht="13.5" x14ac:dyDescent="0.3"/>
    <row r="12512" customFormat="1" ht="13.5" x14ac:dyDescent="0.3"/>
    <row r="12513" customFormat="1" ht="13.5" x14ac:dyDescent="0.3"/>
    <row r="12514" customFormat="1" ht="13.5" x14ac:dyDescent="0.3"/>
    <row r="12515" customFormat="1" ht="13.5" x14ac:dyDescent="0.3"/>
    <row r="12516" customFormat="1" ht="13.5" x14ac:dyDescent="0.3"/>
    <row r="12517" customFormat="1" ht="13.5" x14ac:dyDescent="0.3"/>
    <row r="12518" customFormat="1" ht="13.5" x14ac:dyDescent="0.3"/>
    <row r="12519" customFormat="1" ht="13.5" x14ac:dyDescent="0.3"/>
    <row r="12520" customFormat="1" ht="13.5" x14ac:dyDescent="0.3"/>
    <row r="12521" customFormat="1" ht="13.5" x14ac:dyDescent="0.3"/>
    <row r="12522" customFormat="1" ht="13.5" x14ac:dyDescent="0.3"/>
    <row r="12523" customFormat="1" ht="13.5" x14ac:dyDescent="0.3"/>
    <row r="12524" customFormat="1" ht="13.5" x14ac:dyDescent="0.3"/>
    <row r="12525" customFormat="1" ht="13.5" x14ac:dyDescent="0.3"/>
    <row r="12526" customFormat="1" ht="13.5" x14ac:dyDescent="0.3"/>
    <row r="12527" customFormat="1" ht="13.5" x14ac:dyDescent="0.3"/>
    <row r="12528" customFormat="1" ht="13.5" x14ac:dyDescent="0.3"/>
    <row r="12529" customFormat="1" ht="13.5" x14ac:dyDescent="0.3"/>
    <row r="12530" customFormat="1" ht="13.5" x14ac:dyDescent="0.3"/>
    <row r="12531" customFormat="1" ht="13.5" x14ac:dyDescent="0.3"/>
    <row r="12532" customFormat="1" ht="13.5" x14ac:dyDescent="0.3"/>
    <row r="12533" customFormat="1" ht="13.5" x14ac:dyDescent="0.3"/>
    <row r="12534" customFormat="1" ht="13.5" x14ac:dyDescent="0.3"/>
    <row r="12535" customFormat="1" ht="13.5" x14ac:dyDescent="0.3"/>
    <row r="12536" customFormat="1" ht="13.5" x14ac:dyDescent="0.3"/>
    <row r="12537" customFormat="1" ht="13.5" x14ac:dyDescent="0.3"/>
    <row r="12538" customFormat="1" ht="13.5" x14ac:dyDescent="0.3"/>
    <row r="12539" customFormat="1" ht="13.5" x14ac:dyDescent="0.3"/>
    <row r="12540" customFormat="1" ht="13.5" x14ac:dyDescent="0.3"/>
    <row r="12541" customFormat="1" ht="13.5" x14ac:dyDescent="0.3"/>
    <row r="12542" customFormat="1" ht="13.5" x14ac:dyDescent="0.3"/>
    <row r="12543" customFormat="1" ht="13.5" x14ac:dyDescent="0.3"/>
    <row r="12544" customFormat="1" ht="13.5" x14ac:dyDescent="0.3"/>
    <row r="12545" customFormat="1" ht="13.5" x14ac:dyDescent="0.3"/>
    <row r="12546" customFormat="1" ht="13.5" x14ac:dyDescent="0.3"/>
    <row r="12547" customFormat="1" ht="13.5" x14ac:dyDescent="0.3"/>
    <row r="12548" customFormat="1" ht="13.5" x14ac:dyDescent="0.3"/>
    <row r="12549" customFormat="1" ht="13.5" x14ac:dyDescent="0.3"/>
    <row r="12550" customFormat="1" ht="13.5" x14ac:dyDescent="0.3"/>
    <row r="12551" customFormat="1" ht="13.5" x14ac:dyDescent="0.3"/>
    <row r="12552" customFormat="1" ht="13.5" x14ac:dyDescent="0.3"/>
    <row r="12553" customFormat="1" ht="13.5" x14ac:dyDescent="0.3"/>
    <row r="12554" customFormat="1" ht="13.5" x14ac:dyDescent="0.3"/>
    <row r="12555" customFormat="1" ht="13.5" x14ac:dyDescent="0.3"/>
    <row r="12556" customFormat="1" ht="13.5" x14ac:dyDescent="0.3"/>
    <row r="12557" customFormat="1" ht="13.5" x14ac:dyDescent="0.3"/>
    <row r="12558" customFormat="1" ht="13.5" x14ac:dyDescent="0.3"/>
    <row r="12559" customFormat="1" ht="13.5" x14ac:dyDescent="0.3"/>
    <row r="12560" customFormat="1" ht="13.5" x14ac:dyDescent="0.3"/>
    <row r="12561" customFormat="1" ht="13.5" x14ac:dyDescent="0.3"/>
    <row r="12562" customFormat="1" ht="13.5" x14ac:dyDescent="0.3"/>
    <row r="12563" customFormat="1" ht="13.5" x14ac:dyDescent="0.3"/>
    <row r="12564" customFormat="1" ht="13.5" x14ac:dyDescent="0.3"/>
    <row r="12565" customFormat="1" ht="13.5" x14ac:dyDescent="0.3"/>
    <row r="12566" customFormat="1" ht="13.5" x14ac:dyDescent="0.3"/>
    <row r="12567" customFormat="1" ht="13.5" x14ac:dyDescent="0.3"/>
    <row r="12568" customFormat="1" ht="13.5" x14ac:dyDescent="0.3"/>
    <row r="12569" customFormat="1" ht="13.5" x14ac:dyDescent="0.3"/>
    <row r="12570" customFormat="1" ht="13.5" x14ac:dyDescent="0.3"/>
    <row r="12571" customFormat="1" ht="13.5" x14ac:dyDescent="0.3"/>
    <row r="12572" customFormat="1" ht="13.5" x14ac:dyDescent="0.3"/>
    <row r="12573" customFormat="1" ht="13.5" x14ac:dyDescent="0.3"/>
    <row r="12574" customFormat="1" ht="13.5" x14ac:dyDescent="0.3"/>
    <row r="12575" customFormat="1" ht="13.5" x14ac:dyDescent="0.3"/>
    <row r="12576" customFormat="1" ht="13.5" x14ac:dyDescent="0.3"/>
    <row r="12577" customFormat="1" ht="13.5" x14ac:dyDescent="0.3"/>
    <row r="12578" customFormat="1" ht="13.5" x14ac:dyDescent="0.3"/>
    <row r="12579" customFormat="1" ht="13.5" x14ac:dyDescent="0.3"/>
    <row r="12580" customFormat="1" ht="13.5" x14ac:dyDescent="0.3"/>
    <row r="12581" customFormat="1" ht="13.5" x14ac:dyDescent="0.3"/>
    <row r="12582" customFormat="1" ht="13.5" x14ac:dyDescent="0.3"/>
    <row r="12583" customFormat="1" ht="13.5" x14ac:dyDescent="0.3"/>
    <row r="12584" customFormat="1" ht="13.5" x14ac:dyDescent="0.3"/>
    <row r="12585" customFormat="1" ht="13.5" x14ac:dyDescent="0.3"/>
    <row r="12586" customFormat="1" ht="13.5" x14ac:dyDescent="0.3"/>
    <row r="12587" customFormat="1" ht="13.5" x14ac:dyDescent="0.3"/>
    <row r="12588" customFormat="1" ht="13.5" x14ac:dyDescent="0.3"/>
    <row r="12589" customFormat="1" ht="13.5" x14ac:dyDescent="0.3"/>
    <row r="12590" customFormat="1" ht="13.5" x14ac:dyDescent="0.3"/>
    <row r="12591" customFormat="1" ht="13.5" x14ac:dyDescent="0.3"/>
    <row r="12592" customFormat="1" ht="13.5" x14ac:dyDescent="0.3"/>
    <row r="12593" customFormat="1" ht="13.5" x14ac:dyDescent="0.3"/>
    <row r="12594" customFormat="1" ht="13.5" x14ac:dyDescent="0.3"/>
    <row r="12595" customFormat="1" ht="13.5" x14ac:dyDescent="0.3"/>
    <row r="12596" customFormat="1" ht="13.5" x14ac:dyDescent="0.3"/>
    <row r="12597" customFormat="1" ht="13.5" x14ac:dyDescent="0.3"/>
    <row r="12598" customFormat="1" ht="13.5" x14ac:dyDescent="0.3"/>
    <row r="12599" customFormat="1" ht="13.5" x14ac:dyDescent="0.3"/>
    <row r="12600" customFormat="1" ht="13.5" x14ac:dyDescent="0.3"/>
    <row r="12601" customFormat="1" ht="13.5" x14ac:dyDescent="0.3"/>
    <row r="12602" customFormat="1" ht="13.5" x14ac:dyDescent="0.3"/>
    <row r="12603" customFormat="1" ht="13.5" x14ac:dyDescent="0.3"/>
    <row r="12604" customFormat="1" ht="13.5" x14ac:dyDescent="0.3"/>
    <row r="12605" customFormat="1" ht="13.5" x14ac:dyDescent="0.3"/>
    <row r="12606" customFormat="1" ht="13.5" x14ac:dyDescent="0.3"/>
    <row r="12607" customFormat="1" ht="13.5" x14ac:dyDescent="0.3"/>
    <row r="12608" customFormat="1" ht="13.5" x14ac:dyDescent="0.3"/>
    <row r="12609" customFormat="1" ht="13.5" x14ac:dyDescent="0.3"/>
    <row r="12610" customFormat="1" ht="13.5" x14ac:dyDescent="0.3"/>
    <row r="12611" customFormat="1" ht="13.5" x14ac:dyDescent="0.3"/>
    <row r="12612" customFormat="1" ht="13.5" x14ac:dyDescent="0.3"/>
    <row r="12613" customFormat="1" ht="13.5" x14ac:dyDescent="0.3"/>
    <row r="12614" customFormat="1" ht="13.5" x14ac:dyDescent="0.3"/>
    <row r="12615" customFormat="1" ht="13.5" x14ac:dyDescent="0.3"/>
    <row r="12616" customFormat="1" ht="13.5" x14ac:dyDescent="0.3"/>
    <row r="12617" customFormat="1" ht="13.5" x14ac:dyDescent="0.3"/>
    <row r="12618" customFormat="1" ht="13.5" x14ac:dyDescent="0.3"/>
    <row r="12619" customFormat="1" ht="13.5" x14ac:dyDescent="0.3"/>
    <row r="12620" customFormat="1" ht="13.5" x14ac:dyDescent="0.3"/>
    <row r="12621" customFormat="1" ht="13.5" x14ac:dyDescent="0.3"/>
    <row r="12622" customFormat="1" ht="13.5" x14ac:dyDescent="0.3"/>
    <row r="12623" customFormat="1" ht="13.5" x14ac:dyDescent="0.3"/>
    <row r="12624" customFormat="1" ht="13.5" x14ac:dyDescent="0.3"/>
    <row r="12625" customFormat="1" ht="13.5" x14ac:dyDescent="0.3"/>
    <row r="12626" customFormat="1" ht="13.5" x14ac:dyDescent="0.3"/>
    <row r="12627" customFormat="1" ht="13.5" x14ac:dyDescent="0.3"/>
    <row r="12628" customFormat="1" ht="13.5" x14ac:dyDescent="0.3"/>
    <row r="12629" customFormat="1" ht="13.5" x14ac:dyDescent="0.3"/>
    <row r="12630" customFormat="1" ht="13.5" x14ac:dyDescent="0.3"/>
    <row r="12631" customFormat="1" ht="13.5" x14ac:dyDescent="0.3"/>
    <row r="12632" customFormat="1" ht="13.5" x14ac:dyDescent="0.3"/>
    <row r="12633" customFormat="1" ht="13.5" x14ac:dyDescent="0.3"/>
    <row r="12634" customFormat="1" ht="13.5" x14ac:dyDescent="0.3"/>
    <row r="12635" customFormat="1" ht="13.5" x14ac:dyDescent="0.3"/>
    <row r="12636" customFormat="1" ht="13.5" x14ac:dyDescent="0.3"/>
    <row r="12637" customFormat="1" ht="13.5" x14ac:dyDescent="0.3"/>
    <row r="12638" customFormat="1" ht="13.5" x14ac:dyDescent="0.3"/>
    <row r="12639" customFormat="1" ht="13.5" x14ac:dyDescent="0.3"/>
    <row r="12640" customFormat="1" ht="13.5" x14ac:dyDescent="0.3"/>
    <row r="12641" customFormat="1" ht="13.5" x14ac:dyDescent="0.3"/>
    <row r="12642" customFormat="1" ht="13.5" x14ac:dyDescent="0.3"/>
    <row r="12643" customFormat="1" ht="13.5" x14ac:dyDescent="0.3"/>
    <row r="12644" customFormat="1" ht="13.5" x14ac:dyDescent="0.3"/>
    <row r="12645" customFormat="1" ht="13.5" x14ac:dyDescent="0.3"/>
    <row r="12646" customFormat="1" ht="13.5" x14ac:dyDescent="0.3"/>
    <row r="12647" customFormat="1" ht="13.5" x14ac:dyDescent="0.3"/>
    <row r="12648" customFormat="1" ht="13.5" x14ac:dyDescent="0.3"/>
    <row r="12649" customFormat="1" ht="13.5" x14ac:dyDescent="0.3"/>
    <row r="12650" customFormat="1" ht="13.5" x14ac:dyDescent="0.3"/>
    <row r="12651" customFormat="1" ht="13.5" x14ac:dyDescent="0.3"/>
    <row r="12652" customFormat="1" ht="13.5" x14ac:dyDescent="0.3"/>
    <row r="12653" customFormat="1" ht="13.5" x14ac:dyDescent="0.3"/>
    <row r="12654" customFormat="1" ht="13.5" x14ac:dyDescent="0.3"/>
    <row r="12655" customFormat="1" ht="13.5" x14ac:dyDescent="0.3"/>
    <row r="12656" customFormat="1" ht="13.5" x14ac:dyDescent="0.3"/>
    <row r="12657" customFormat="1" ht="13.5" x14ac:dyDescent="0.3"/>
    <row r="12658" customFormat="1" ht="13.5" x14ac:dyDescent="0.3"/>
    <row r="12659" customFormat="1" ht="13.5" x14ac:dyDescent="0.3"/>
    <row r="12660" customFormat="1" ht="13.5" x14ac:dyDescent="0.3"/>
    <row r="12661" customFormat="1" ht="13.5" x14ac:dyDescent="0.3"/>
    <row r="12662" customFormat="1" ht="13.5" x14ac:dyDescent="0.3"/>
    <row r="12663" customFormat="1" ht="13.5" x14ac:dyDescent="0.3"/>
    <row r="12664" customFormat="1" ht="13.5" x14ac:dyDescent="0.3"/>
    <row r="12665" customFormat="1" ht="13.5" x14ac:dyDescent="0.3"/>
    <row r="12666" customFormat="1" ht="13.5" x14ac:dyDescent="0.3"/>
    <row r="12667" customFormat="1" ht="13.5" x14ac:dyDescent="0.3"/>
    <row r="12668" customFormat="1" ht="13.5" x14ac:dyDescent="0.3"/>
    <row r="12669" customFormat="1" ht="13.5" x14ac:dyDescent="0.3"/>
    <row r="12670" customFormat="1" ht="13.5" x14ac:dyDescent="0.3"/>
    <row r="12671" customFormat="1" ht="13.5" x14ac:dyDescent="0.3"/>
    <row r="12672" customFormat="1" ht="13.5" x14ac:dyDescent="0.3"/>
    <row r="12673" customFormat="1" ht="13.5" x14ac:dyDescent="0.3"/>
    <row r="12674" customFormat="1" ht="13.5" x14ac:dyDescent="0.3"/>
    <row r="12675" customFormat="1" ht="13.5" x14ac:dyDescent="0.3"/>
    <row r="12676" customFormat="1" ht="13.5" x14ac:dyDescent="0.3"/>
    <row r="12677" customFormat="1" ht="13.5" x14ac:dyDescent="0.3"/>
    <row r="12678" customFormat="1" ht="13.5" x14ac:dyDescent="0.3"/>
    <row r="12679" customFormat="1" ht="13.5" x14ac:dyDescent="0.3"/>
    <row r="12680" customFormat="1" ht="13.5" x14ac:dyDescent="0.3"/>
    <row r="12681" customFormat="1" ht="13.5" x14ac:dyDescent="0.3"/>
    <row r="12682" customFormat="1" ht="13.5" x14ac:dyDescent="0.3"/>
    <row r="12683" customFormat="1" ht="13.5" x14ac:dyDescent="0.3"/>
    <row r="12684" customFormat="1" ht="13.5" x14ac:dyDescent="0.3"/>
    <row r="12685" customFormat="1" ht="13.5" x14ac:dyDescent="0.3"/>
    <row r="12686" customFormat="1" ht="13.5" x14ac:dyDescent="0.3"/>
    <row r="12687" customFormat="1" ht="13.5" x14ac:dyDescent="0.3"/>
    <row r="12688" customFormat="1" ht="13.5" x14ac:dyDescent="0.3"/>
    <row r="12689" customFormat="1" ht="13.5" x14ac:dyDescent="0.3"/>
    <row r="12690" customFormat="1" ht="13.5" x14ac:dyDescent="0.3"/>
    <row r="12691" customFormat="1" ht="13.5" x14ac:dyDescent="0.3"/>
    <row r="12692" customFormat="1" ht="13.5" x14ac:dyDescent="0.3"/>
    <row r="12693" customFormat="1" ht="13.5" x14ac:dyDescent="0.3"/>
    <row r="12694" customFormat="1" ht="13.5" x14ac:dyDescent="0.3"/>
    <row r="12695" customFormat="1" ht="13.5" x14ac:dyDescent="0.3"/>
    <row r="12696" customFormat="1" ht="13.5" x14ac:dyDescent="0.3"/>
    <row r="12697" customFormat="1" ht="13.5" x14ac:dyDescent="0.3"/>
    <row r="12698" customFormat="1" ht="13.5" x14ac:dyDescent="0.3"/>
    <row r="12699" customFormat="1" ht="13.5" x14ac:dyDescent="0.3"/>
    <row r="12700" customFormat="1" ht="13.5" x14ac:dyDescent="0.3"/>
    <row r="12701" customFormat="1" ht="13.5" x14ac:dyDescent="0.3"/>
    <row r="12702" customFormat="1" ht="13.5" x14ac:dyDescent="0.3"/>
    <row r="12703" customFormat="1" ht="13.5" x14ac:dyDescent="0.3"/>
    <row r="12704" customFormat="1" ht="13.5" x14ac:dyDescent="0.3"/>
    <row r="12705" customFormat="1" ht="13.5" x14ac:dyDescent="0.3"/>
    <row r="12706" customFormat="1" ht="13.5" x14ac:dyDescent="0.3"/>
    <row r="12707" customFormat="1" ht="13.5" x14ac:dyDescent="0.3"/>
    <row r="12708" customFormat="1" ht="13.5" x14ac:dyDescent="0.3"/>
    <row r="12709" customFormat="1" ht="13.5" x14ac:dyDescent="0.3"/>
    <row r="12710" customFormat="1" ht="13.5" x14ac:dyDescent="0.3"/>
    <row r="12711" customFormat="1" ht="13.5" x14ac:dyDescent="0.3"/>
    <row r="12712" customFormat="1" ht="13.5" x14ac:dyDescent="0.3"/>
    <row r="12713" customFormat="1" ht="13.5" x14ac:dyDescent="0.3"/>
    <row r="12714" customFormat="1" ht="13.5" x14ac:dyDescent="0.3"/>
    <row r="12715" customFormat="1" ht="13.5" x14ac:dyDescent="0.3"/>
    <row r="12716" customFormat="1" ht="13.5" x14ac:dyDescent="0.3"/>
    <row r="12717" customFormat="1" ht="13.5" x14ac:dyDescent="0.3"/>
    <row r="12718" customFormat="1" ht="13.5" x14ac:dyDescent="0.3"/>
    <row r="12719" customFormat="1" ht="13.5" x14ac:dyDescent="0.3"/>
    <row r="12720" customFormat="1" ht="13.5" x14ac:dyDescent="0.3"/>
    <row r="12721" customFormat="1" ht="13.5" x14ac:dyDescent="0.3"/>
    <row r="12722" customFormat="1" ht="13.5" x14ac:dyDescent="0.3"/>
    <row r="12723" customFormat="1" ht="13.5" x14ac:dyDescent="0.3"/>
    <row r="12724" customFormat="1" ht="13.5" x14ac:dyDescent="0.3"/>
    <row r="12725" customFormat="1" ht="13.5" x14ac:dyDescent="0.3"/>
    <row r="12726" customFormat="1" ht="13.5" x14ac:dyDescent="0.3"/>
    <row r="12727" customFormat="1" ht="13.5" x14ac:dyDescent="0.3"/>
    <row r="12728" customFormat="1" ht="13.5" x14ac:dyDescent="0.3"/>
    <row r="12729" customFormat="1" ht="13.5" x14ac:dyDescent="0.3"/>
    <row r="12730" customFormat="1" ht="13.5" x14ac:dyDescent="0.3"/>
    <row r="12731" customFormat="1" ht="13.5" x14ac:dyDescent="0.3"/>
    <row r="12732" customFormat="1" ht="13.5" x14ac:dyDescent="0.3"/>
    <row r="12733" customFormat="1" ht="13.5" x14ac:dyDescent="0.3"/>
    <row r="12734" customFormat="1" ht="13.5" x14ac:dyDescent="0.3"/>
    <row r="12735" customFormat="1" ht="13.5" x14ac:dyDescent="0.3"/>
    <row r="12736" customFormat="1" ht="13.5" x14ac:dyDescent="0.3"/>
    <row r="12737" customFormat="1" ht="13.5" x14ac:dyDescent="0.3"/>
    <row r="12738" customFormat="1" ht="13.5" x14ac:dyDescent="0.3"/>
    <row r="12739" customFormat="1" ht="13.5" x14ac:dyDescent="0.3"/>
    <row r="12740" customFormat="1" ht="13.5" x14ac:dyDescent="0.3"/>
    <row r="12741" customFormat="1" ht="13.5" x14ac:dyDescent="0.3"/>
    <row r="12742" customFormat="1" ht="13.5" x14ac:dyDescent="0.3"/>
    <row r="12743" customFormat="1" ht="13.5" x14ac:dyDescent="0.3"/>
    <row r="12744" customFormat="1" ht="13.5" x14ac:dyDescent="0.3"/>
    <row r="12745" customFormat="1" ht="13.5" x14ac:dyDescent="0.3"/>
    <row r="12746" customFormat="1" ht="13.5" x14ac:dyDescent="0.3"/>
    <row r="12747" customFormat="1" ht="13.5" x14ac:dyDescent="0.3"/>
    <row r="12748" customFormat="1" ht="13.5" x14ac:dyDescent="0.3"/>
    <row r="12749" customFormat="1" ht="13.5" x14ac:dyDescent="0.3"/>
    <row r="12750" customFormat="1" ht="13.5" x14ac:dyDescent="0.3"/>
    <row r="12751" customFormat="1" ht="13.5" x14ac:dyDescent="0.3"/>
    <row r="12752" customFormat="1" ht="13.5" x14ac:dyDescent="0.3"/>
    <row r="12753" customFormat="1" ht="13.5" x14ac:dyDescent="0.3"/>
    <row r="12754" customFormat="1" ht="13.5" x14ac:dyDescent="0.3"/>
    <row r="12755" customFormat="1" ht="13.5" x14ac:dyDescent="0.3"/>
    <row r="12756" customFormat="1" ht="13.5" x14ac:dyDescent="0.3"/>
    <row r="12757" customFormat="1" ht="13.5" x14ac:dyDescent="0.3"/>
    <row r="12758" customFormat="1" ht="13.5" x14ac:dyDescent="0.3"/>
    <row r="12759" customFormat="1" ht="13.5" x14ac:dyDescent="0.3"/>
    <row r="12760" customFormat="1" ht="13.5" x14ac:dyDescent="0.3"/>
    <row r="12761" customFormat="1" ht="13.5" x14ac:dyDescent="0.3"/>
    <row r="12762" customFormat="1" ht="13.5" x14ac:dyDescent="0.3"/>
    <row r="12763" customFormat="1" ht="13.5" x14ac:dyDescent="0.3"/>
    <row r="12764" customFormat="1" ht="13.5" x14ac:dyDescent="0.3"/>
    <row r="12765" customFormat="1" ht="13.5" x14ac:dyDescent="0.3"/>
    <row r="12766" customFormat="1" ht="13.5" x14ac:dyDescent="0.3"/>
    <row r="12767" customFormat="1" ht="13.5" x14ac:dyDescent="0.3"/>
    <row r="12768" customFormat="1" ht="13.5" x14ac:dyDescent="0.3"/>
    <row r="12769" customFormat="1" ht="13.5" x14ac:dyDescent="0.3"/>
    <row r="12770" customFormat="1" ht="13.5" x14ac:dyDescent="0.3"/>
    <row r="12771" customFormat="1" ht="13.5" x14ac:dyDescent="0.3"/>
    <row r="12772" customFormat="1" ht="13.5" x14ac:dyDescent="0.3"/>
    <row r="12773" customFormat="1" ht="13.5" x14ac:dyDescent="0.3"/>
    <row r="12774" customFormat="1" ht="13.5" x14ac:dyDescent="0.3"/>
    <row r="12775" customFormat="1" ht="13.5" x14ac:dyDescent="0.3"/>
    <row r="12776" customFormat="1" ht="13.5" x14ac:dyDescent="0.3"/>
    <row r="12777" customFormat="1" ht="13.5" x14ac:dyDescent="0.3"/>
    <row r="12778" customFormat="1" ht="13.5" x14ac:dyDescent="0.3"/>
    <row r="12779" customFormat="1" ht="13.5" x14ac:dyDescent="0.3"/>
    <row r="12780" customFormat="1" ht="13.5" x14ac:dyDescent="0.3"/>
    <row r="12781" customFormat="1" ht="13.5" x14ac:dyDescent="0.3"/>
    <row r="12782" customFormat="1" ht="13.5" x14ac:dyDescent="0.3"/>
    <row r="12783" customFormat="1" ht="13.5" x14ac:dyDescent="0.3"/>
    <row r="12784" customFormat="1" ht="13.5" x14ac:dyDescent="0.3"/>
    <row r="12785" customFormat="1" ht="13.5" x14ac:dyDescent="0.3"/>
    <row r="12786" customFormat="1" ht="13.5" x14ac:dyDescent="0.3"/>
    <row r="12787" customFormat="1" ht="13.5" x14ac:dyDescent="0.3"/>
    <row r="12788" customFormat="1" ht="13.5" x14ac:dyDescent="0.3"/>
    <row r="12789" customFormat="1" ht="13.5" x14ac:dyDescent="0.3"/>
    <row r="12790" customFormat="1" ht="13.5" x14ac:dyDescent="0.3"/>
    <row r="12791" customFormat="1" ht="13.5" x14ac:dyDescent="0.3"/>
    <row r="12792" customFormat="1" ht="13.5" x14ac:dyDescent="0.3"/>
    <row r="12793" customFormat="1" ht="13.5" x14ac:dyDescent="0.3"/>
    <row r="12794" customFormat="1" ht="13.5" x14ac:dyDescent="0.3"/>
    <row r="12795" customFormat="1" ht="13.5" x14ac:dyDescent="0.3"/>
    <row r="12796" customFormat="1" ht="13.5" x14ac:dyDescent="0.3"/>
    <row r="12797" customFormat="1" ht="13.5" x14ac:dyDescent="0.3"/>
    <row r="12798" customFormat="1" ht="13.5" x14ac:dyDescent="0.3"/>
    <row r="12799" customFormat="1" ht="13.5" x14ac:dyDescent="0.3"/>
    <row r="12800" customFormat="1" ht="13.5" x14ac:dyDescent="0.3"/>
    <row r="12801" customFormat="1" ht="13.5" x14ac:dyDescent="0.3"/>
    <row r="12802" customFormat="1" ht="13.5" x14ac:dyDescent="0.3"/>
    <row r="12803" customFormat="1" ht="13.5" x14ac:dyDescent="0.3"/>
    <row r="12804" customFormat="1" ht="13.5" x14ac:dyDescent="0.3"/>
    <row r="12805" customFormat="1" ht="13.5" x14ac:dyDescent="0.3"/>
    <row r="12806" customFormat="1" ht="13.5" x14ac:dyDescent="0.3"/>
    <row r="12807" customFormat="1" ht="13.5" x14ac:dyDescent="0.3"/>
    <row r="12808" customFormat="1" ht="13.5" x14ac:dyDescent="0.3"/>
    <row r="12809" customFormat="1" ht="13.5" x14ac:dyDescent="0.3"/>
    <row r="12810" customFormat="1" ht="13.5" x14ac:dyDescent="0.3"/>
    <row r="12811" customFormat="1" ht="13.5" x14ac:dyDescent="0.3"/>
    <row r="12812" customFormat="1" ht="13.5" x14ac:dyDescent="0.3"/>
    <row r="12813" customFormat="1" ht="13.5" x14ac:dyDescent="0.3"/>
    <row r="12814" customFormat="1" ht="13.5" x14ac:dyDescent="0.3"/>
    <row r="12815" customFormat="1" ht="13.5" x14ac:dyDescent="0.3"/>
    <row r="12816" customFormat="1" ht="13.5" x14ac:dyDescent="0.3"/>
    <row r="12817" customFormat="1" ht="13.5" x14ac:dyDescent="0.3"/>
    <row r="12818" customFormat="1" ht="13.5" x14ac:dyDescent="0.3"/>
    <row r="12819" customFormat="1" ht="13.5" x14ac:dyDescent="0.3"/>
    <row r="12820" customFormat="1" ht="13.5" x14ac:dyDescent="0.3"/>
    <row r="12821" customFormat="1" ht="13.5" x14ac:dyDescent="0.3"/>
    <row r="12822" customFormat="1" ht="13.5" x14ac:dyDescent="0.3"/>
    <row r="12823" customFormat="1" ht="13.5" x14ac:dyDescent="0.3"/>
    <row r="12824" customFormat="1" ht="13.5" x14ac:dyDescent="0.3"/>
    <row r="12825" customFormat="1" ht="13.5" x14ac:dyDescent="0.3"/>
    <row r="12826" customFormat="1" ht="13.5" x14ac:dyDescent="0.3"/>
    <row r="12827" customFormat="1" ht="13.5" x14ac:dyDescent="0.3"/>
    <row r="12828" customFormat="1" ht="13.5" x14ac:dyDescent="0.3"/>
    <row r="12829" customFormat="1" ht="13.5" x14ac:dyDescent="0.3"/>
    <row r="12830" customFormat="1" ht="13.5" x14ac:dyDescent="0.3"/>
    <row r="12831" customFormat="1" ht="13.5" x14ac:dyDescent="0.3"/>
    <row r="12832" customFormat="1" ht="13.5" x14ac:dyDescent="0.3"/>
    <row r="12833" customFormat="1" ht="13.5" x14ac:dyDescent="0.3"/>
    <row r="12834" customFormat="1" ht="13.5" x14ac:dyDescent="0.3"/>
    <row r="12835" customFormat="1" ht="13.5" x14ac:dyDescent="0.3"/>
    <row r="12836" customFormat="1" ht="13.5" x14ac:dyDescent="0.3"/>
    <row r="12837" customFormat="1" ht="13.5" x14ac:dyDescent="0.3"/>
    <row r="12838" customFormat="1" ht="13.5" x14ac:dyDescent="0.3"/>
    <row r="12839" customFormat="1" ht="13.5" x14ac:dyDescent="0.3"/>
    <row r="12840" customFormat="1" ht="13.5" x14ac:dyDescent="0.3"/>
    <row r="12841" customFormat="1" ht="13.5" x14ac:dyDescent="0.3"/>
    <row r="12842" customFormat="1" ht="13.5" x14ac:dyDescent="0.3"/>
    <row r="12843" customFormat="1" ht="13.5" x14ac:dyDescent="0.3"/>
    <row r="12844" customFormat="1" ht="13.5" x14ac:dyDescent="0.3"/>
    <row r="12845" customFormat="1" ht="13.5" x14ac:dyDescent="0.3"/>
    <row r="12846" customFormat="1" ht="13.5" x14ac:dyDescent="0.3"/>
    <row r="12847" customFormat="1" ht="13.5" x14ac:dyDescent="0.3"/>
    <row r="12848" customFormat="1" ht="13.5" x14ac:dyDescent="0.3"/>
    <row r="12849" customFormat="1" ht="13.5" x14ac:dyDescent="0.3"/>
    <row r="12850" customFormat="1" ht="13.5" x14ac:dyDescent="0.3"/>
    <row r="12851" customFormat="1" ht="13.5" x14ac:dyDescent="0.3"/>
    <row r="12852" customFormat="1" ht="13.5" x14ac:dyDescent="0.3"/>
    <row r="12853" customFormat="1" ht="13.5" x14ac:dyDescent="0.3"/>
    <row r="12854" customFormat="1" ht="13.5" x14ac:dyDescent="0.3"/>
    <row r="12855" customFormat="1" ht="13.5" x14ac:dyDescent="0.3"/>
    <row r="12856" customFormat="1" ht="13.5" x14ac:dyDescent="0.3"/>
    <row r="12857" customFormat="1" ht="13.5" x14ac:dyDescent="0.3"/>
    <row r="12858" customFormat="1" ht="13.5" x14ac:dyDescent="0.3"/>
    <row r="12859" customFormat="1" ht="13.5" x14ac:dyDescent="0.3"/>
    <row r="12860" customFormat="1" ht="13.5" x14ac:dyDescent="0.3"/>
    <row r="12861" customFormat="1" ht="13.5" x14ac:dyDescent="0.3"/>
    <row r="12862" customFormat="1" ht="13.5" x14ac:dyDescent="0.3"/>
    <row r="12863" customFormat="1" ht="13.5" x14ac:dyDescent="0.3"/>
    <row r="12864" customFormat="1" ht="13.5" x14ac:dyDescent="0.3"/>
    <row r="12865" customFormat="1" ht="13.5" x14ac:dyDescent="0.3"/>
    <row r="12866" customFormat="1" ht="13.5" x14ac:dyDescent="0.3"/>
    <row r="12867" customFormat="1" ht="13.5" x14ac:dyDescent="0.3"/>
    <row r="12868" customFormat="1" ht="13.5" x14ac:dyDescent="0.3"/>
    <row r="12869" customFormat="1" ht="13.5" x14ac:dyDescent="0.3"/>
    <row r="12870" customFormat="1" ht="13.5" x14ac:dyDescent="0.3"/>
    <row r="12871" customFormat="1" ht="13.5" x14ac:dyDescent="0.3"/>
    <row r="12872" customFormat="1" ht="13.5" x14ac:dyDescent="0.3"/>
    <row r="12873" customFormat="1" ht="13.5" x14ac:dyDescent="0.3"/>
    <row r="12874" customFormat="1" ht="13.5" x14ac:dyDescent="0.3"/>
    <row r="12875" customFormat="1" ht="13.5" x14ac:dyDescent="0.3"/>
    <row r="12876" customFormat="1" ht="13.5" x14ac:dyDescent="0.3"/>
    <row r="12877" customFormat="1" ht="13.5" x14ac:dyDescent="0.3"/>
    <row r="12878" customFormat="1" ht="13.5" x14ac:dyDescent="0.3"/>
    <row r="12879" customFormat="1" ht="13.5" x14ac:dyDescent="0.3"/>
    <row r="12880" customFormat="1" ht="13.5" x14ac:dyDescent="0.3"/>
    <row r="12881" customFormat="1" ht="13.5" x14ac:dyDescent="0.3"/>
    <row r="12882" customFormat="1" ht="13.5" x14ac:dyDescent="0.3"/>
    <row r="12883" customFormat="1" ht="13.5" x14ac:dyDescent="0.3"/>
    <row r="12884" customFormat="1" ht="13.5" x14ac:dyDescent="0.3"/>
    <row r="12885" customFormat="1" ht="13.5" x14ac:dyDescent="0.3"/>
    <row r="12886" customFormat="1" ht="13.5" x14ac:dyDescent="0.3"/>
    <row r="12887" customFormat="1" ht="13.5" x14ac:dyDescent="0.3"/>
    <row r="12888" customFormat="1" ht="13.5" x14ac:dyDescent="0.3"/>
    <row r="12889" customFormat="1" ht="13.5" x14ac:dyDescent="0.3"/>
    <row r="12890" customFormat="1" ht="13.5" x14ac:dyDescent="0.3"/>
    <row r="12891" customFormat="1" ht="13.5" x14ac:dyDescent="0.3"/>
    <row r="12892" customFormat="1" ht="13.5" x14ac:dyDescent="0.3"/>
    <row r="12893" customFormat="1" ht="13.5" x14ac:dyDescent="0.3"/>
    <row r="12894" customFormat="1" ht="13.5" x14ac:dyDescent="0.3"/>
    <row r="12895" customFormat="1" ht="13.5" x14ac:dyDescent="0.3"/>
    <row r="12896" customFormat="1" ht="13.5" x14ac:dyDescent="0.3"/>
    <row r="12897" customFormat="1" ht="13.5" x14ac:dyDescent="0.3"/>
    <row r="12898" customFormat="1" ht="13.5" x14ac:dyDescent="0.3"/>
    <row r="12899" customFormat="1" ht="13.5" x14ac:dyDescent="0.3"/>
    <row r="12900" customFormat="1" ht="13.5" x14ac:dyDescent="0.3"/>
    <row r="12901" customFormat="1" ht="13.5" x14ac:dyDescent="0.3"/>
    <row r="12902" customFormat="1" ht="13.5" x14ac:dyDescent="0.3"/>
    <row r="12903" customFormat="1" ht="13.5" x14ac:dyDescent="0.3"/>
    <row r="12904" customFormat="1" ht="13.5" x14ac:dyDescent="0.3"/>
    <row r="12905" customFormat="1" ht="13.5" x14ac:dyDescent="0.3"/>
    <row r="12906" customFormat="1" ht="13.5" x14ac:dyDescent="0.3"/>
    <row r="12907" customFormat="1" ht="13.5" x14ac:dyDescent="0.3"/>
    <row r="12908" customFormat="1" ht="13.5" x14ac:dyDescent="0.3"/>
    <row r="12909" customFormat="1" ht="13.5" x14ac:dyDescent="0.3"/>
    <row r="12910" customFormat="1" ht="13.5" x14ac:dyDescent="0.3"/>
    <row r="12911" customFormat="1" ht="13.5" x14ac:dyDescent="0.3"/>
    <row r="12912" customFormat="1" ht="13.5" x14ac:dyDescent="0.3"/>
    <row r="12913" customFormat="1" ht="13.5" x14ac:dyDescent="0.3"/>
    <row r="12914" customFormat="1" ht="13.5" x14ac:dyDescent="0.3"/>
    <row r="12915" customFormat="1" ht="13.5" x14ac:dyDescent="0.3"/>
    <row r="12916" customFormat="1" ht="13.5" x14ac:dyDescent="0.3"/>
    <row r="12917" customFormat="1" ht="13.5" x14ac:dyDescent="0.3"/>
    <row r="12918" customFormat="1" ht="13.5" x14ac:dyDescent="0.3"/>
    <row r="12919" customFormat="1" ht="13.5" x14ac:dyDescent="0.3"/>
    <row r="12920" customFormat="1" ht="13.5" x14ac:dyDescent="0.3"/>
    <row r="12921" customFormat="1" ht="13.5" x14ac:dyDescent="0.3"/>
    <row r="12922" customFormat="1" ht="13.5" x14ac:dyDescent="0.3"/>
    <row r="12923" customFormat="1" ht="13.5" x14ac:dyDescent="0.3"/>
    <row r="12924" customFormat="1" ht="13.5" x14ac:dyDescent="0.3"/>
    <row r="12925" customFormat="1" ht="13.5" x14ac:dyDescent="0.3"/>
    <row r="12926" customFormat="1" ht="13.5" x14ac:dyDescent="0.3"/>
    <row r="12927" customFormat="1" ht="13.5" x14ac:dyDescent="0.3"/>
    <row r="12928" customFormat="1" ht="13.5" x14ac:dyDescent="0.3"/>
    <row r="12929" customFormat="1" ht="13.5" x14ac:dyDescent="0.3"/>
    <row r="12930" customFormat="1" ht="13.5" x14ac:dyDescent="0.3"/>
    <row r="12931" customFormat="1" ht="13.5" x14ac:dyDescent="0.3"/>
    <row r="12932" customFormat="1" ht="13.5" x14ac:dyDescent="0.3"/>
    <row r="12933" customFormat="1" ht="13.5" x14ac:dyDescent="0.3"/>
    <row r="12934" customFormat="1" ht="13.5" x14ac:dyDescent="0.3"/>
    <row r="12935" customFormat="1" ht="13.5" x14ac:dyDescent="0.3"/>
    <row r="12936" customFormat="1" ht="13.5" x14ac:dyDescent="0.3"/>
    <row r="12937" customFormat="1" ht="13.5" x14ac:dyDescent="0.3"/>
    <row r="12938" customFormat="1" ht="13.5" x14ac:dyDescent="0.3"/>
    <row r="12939" customFormat="1" ht="13.5" x14ac:dyDescent="0.3"/>
    <row r="12940" customFormat="1" ht="13.5" x14ac:dyDescent="0.3"/>
    <row r="12941" customFormat="1" ht="13.5" x14ac:dyDescent="0.3"/>
    <row r="12942" customFormat="1" ht="13.5" x14ac:dyDescent="0.3"/>
    <row r="12943" customFormat="1" ht="13.5" x14ac:dyDescent="0.3"/>
    <row r="12944" customFormat="1" ht="13.5" x14ac:dyDescent="0.3"/>
    <row r="12945" customFormat="1" ht="13.5" x14ac:dyDescent="0.3"/>
    <row r="12946" customFormat="1" ht="13.5" x14ac:dyDescent="0.3"/>
    <row r="12947" customFormat="1" ht="13.5" x14ac:dyDescent="0.3"/>
    <row r="12948" customFormat="1" ht="13.5" x14ac:dyDescent="0.3"/>
    <row r="12949" customFormat="1" ht="13.5" x14ac:dyDescent="0.3"/>
    <row r="12950" customFormat="1" ht="13.5" x14ac:dyDescent="0.3"/>
    <row r="12951" customFormat="1" ht="13.5" x14ac:dyDescent="0.3"/>
    <row r="12952" customFormat="1" ht="13.5" x14ac:dyDescent="0.3"/>
    <row r="12953" customFormat="1" ht="13.5" x14ac:dyDescent="0.3"/>
    <row r="12954" customFormat="1" ht="13.5" x14ac:dyDescent="0.3"/>
    <row r="12955" customFormat="1" ht="13.5" x14ac:dyDescent="0.3"/>
    <row r="12956" customFormat="1" ht="13.5" x14ac:dyDescent="0.3"/>
    <row r="12957" customFormat="1" ht="13.5" x14ac:dyDescent="0.3"/>
    <row r="12958" customFormat="1" ht="13.5" x14ac:dyDescent="0.3"/>
    <row r="12959" customFormat="1" ht="13.5" x14ac:dyDescent="0.3"/>
    <row r="12960" customFormat="1" ht="13.5" x14ac:dyDescent="0.3"/>
    <row r="12961" customFormat="1" ht="13.5" x14ac:dyDescent="0.3"/>
    <row r="12962" customFormat="1" ht="13.5" x14ac:dyDescent="0.3"/>
    <row r="12963" customFormat="1" ht="13.5" x14ac:dyDescent="0.3"/>
    <row r="12964" customFormat="1" ht="13.5" x14ac:dyDescent="0.3"/>
    <row r="12965" customFormat="1" ht="13.5" x14ac:dyDescent="0.3"/>
    <row r="12966" customFormat="1" ht="13.5" x14ac:dyDescent="0.3"/>
    <row r="12967" customFormat="1" ht="13.5" x14ac:dyDescent="0.3"/>
    <row r="12968" customFormat="1" ht="13.5" x14ac:dyDescent="0.3"/>
    <row r="12969" customFormat="1" ht="13.5" x14ac:dyDescent="0.3"/>
    <row r="12970" customFormat="1" ht="13.5" x14ac:dyDescent="0.3"/>
    <row r="12971" customFormat="1" ht="13.5" x14ac:dyDescent="0.3"/>
    <row r="12972" customFormat="1" ht="13.5" x14ac:dyDescent="0.3"/>
    <row r="12973" customFormat="1" ht="13.5" x14ac:dyDescent="0.3"/>
    <row r="12974" customFormat="1" ht="13.5" x14ac:dyDescent="0.3"/>
    <row r="12975" customFormat="1" ht="13.5" x14ac:dyDescent="0.3"/>
    <row r="12976" customFormat="1" ht="13.5" x14ac:dyDescent="0.3"/>
    <row r="12977" customFormat="1" ht="13.5" x14ac:dyDescent="0.3"/>
    <row r="12978" customFormat="1" ht="13.5" x14ac:dyDescent="0.3"/>
    <row r="12979" customFormat="1" ht="13.5" x14ac:dyDescent="0.3"/>
    <row r="12980" customFormat="1" ht="13.5" x14ac:dyDescent="0.3"/>
    <row r="12981" customFormat="1" ht="13.5" x14ac:dyDescent="0.3"/>
    <row r="12982" customFormat="1" ht="13.5" x14ac:dyDescent="0.3"/>
    <row r="12983" customFormat="1" ht="13.5" x14ac:dyDescent="0.3"/>
    <row r="12984" customFormat="1" ht="13.5" x14ac:dyDescent="0.3"/>
    <row r="12985" customFormat="1" ht="13.5" x14ac:dyDescent="0.3"/>
    <row r="12986" customFormat="1" ht="13.5" x14ac:dyDescent="0.3"/>
    <row r="12987" customFormat="1" ht="13.5" x14ac:dyDescent="0.3"/>
    <row r="12988" customFormat="1" ht="13.5" x14ac:dyDescent="0.3"/>
    <row r="12989" customFormat="1" ht="13.5" x14ac:dyDescent="0.3"/>
    <row r="12990" customFormat="1" ht="13.5" x14ac:dyDescent="0.3"/>
    <row r="12991" customFormat="1" ht="13.5" x14ac:dyDescent="0.3"/>
    <row r="12992" customFormat="1" ht="13.5" x14ac:dyDescent="0.3"/>
    <row r="12993" customFormat="1" ht="13.5" x14ac:dyDescent="0.3"/>
    <row r="12994" customFormat="1" ht="13.5" x14ac:dyDescent="0.3"/>
    <row r="12995" customFormat="1" ht="13.5" x14ac:dyDescent="0.3"/>
    <row r="12996" customFormat="1" ht="13.5" x14ac:dyDescent="0.3"/>
    <row r="12997" customFormat="1" ht="13.5" x14ac:dyDescent="0.3"/>
    <row r="12998" customFormat="1" ht="13.5" x14ac:dyDescent="0.3"/>
    <row r="12999" customFormat="1" ht="13.5" x14ac:dyDescent="0.3"/>
    <row r="13000" customFormat="1" ht="13.5" x14ac:dyDescent="0.3"/>
    <row r="13001" customFormat="1" ht="13.5" x14ac:dyDescent="0.3"/>
    <row r="13002" customFormat="1" ht="13.5" x14ac:dyDescent="0.3"/>
    <row r="13003" customFormat="1" ht="13.5" x14ac:dyDescent="0.3"/>
    <row r="13004" customFormat="1" ht="13.5" x14ac:dyDescent="0.3"/>
    <row r="13005" customFormat="1" ht="13.5" x14ac:dyDescent="0.3"/>
    <row r="13006" customFormat="1" ht="13.5" x14ac:dyDescent="0.3"/>
    <row r="13007" customFormat="1" ht="13.5" x14ac:dyDescent="0.3"/>
    <row r="13008" customFormat="1" ht="13.5" x14ac:dyDescent="0.3"/>
    <row r="13009" customFormat="1" ht="13.5" x14ac:dyDescent="0.3"/>
    <row r="13010" customFormat="1" ht="13.5" x14ac:dyDescent="0.3"/>
    <row r="13011" customFormat="1" ht="13.5" x14ac:dyDescent="0.3"/>
    <row r="13012" customFormat="1" ht="13.5" x14ac:dyDescent="0.3"/>
    <row r="13013" customFormat="1" ht="13.5" x14ac:dyDescent="0.3"/>
    <row r="13014" customFormat="1" ht="13.5" x14ac:dyDescent="0.3"/>
    <row r="13015" customFormat="1" ht="13.5" x14ac:dyDescent="0.3"/>
    <row r="13016" customFormat="1" ht="13.5" x14ac:dyDescent="0.3"/>
    <row r="13017" customFormat="1" ht="13.5" x14ac:dyDescent="0.3"/>
    <row r="13018" customFormat="1" ht="13.5" x14ac:dyDescent="0.3"/>
    <row r="13019" customFormat="1" ht="13.5" x14ac:dyDescent="0.3"/>
    <row r="13020" customFormat="1" ht="13.5" x14ac:dyDescent="0.3"/>
    <row r="13021" customFormat="1" ht="13.5" x14ac:dyDescent="0.3"/>
    <row r="13022" customFormat="1" ht="13.5" x14ac:dyDescent="0.3"/>
    <row r="13023" customFormat="1" ht="13.5" x14ac:dyDescent="0.3"/>
    <row r="13024" customFormat="1" ht="13.5" x14ac:dyDescent="0.3"/>
    <row r="13025" customFormat="1" ht="13.5" x14ac:dyDescent="0.3"/>
    <row r="13026" customFormat="1" ht="13.5" x14ac:dyDescent="0.3"/>
    <row r="13027" customFormat="1" ht="13.5" x14ac:dyDescent="0.3"/>
    <row r="13028" customFormat="1" ht="13.5" x14ac:dyDescent="0.3"/>
    <row r="13029" customFormat="1" ht="13.5" x14ac:dyDescent="0.3"/>
    <row r="13030" customFormat="1" ht="13.5" x14ac:dyDescent="0.3"/>
    <row r="13031" customFormat="1" ht="13.5" x14ac:dyDescent="0.3"/>
    <row r="13032" customFormat="1" ht="13.5" x14ac:dyDescent="0.3"/>
    <row r="13033" customFormat="1" ht="13.5" x14ac:dyDescent="0.3"/>
    <row r="13034" customFormat="1" ht="13.5" x14ac:dyDescent="0.3"/>
    <row r="13035" customFormat="1" ht="13.5" x14ac:dyDescent="0.3"/>
    <row r="13036" customFormat="1" ht="13.5" x14ac:dyDescent="0.3"/>
    <row r="13037" customFormat="1" ht="13.5" x14ac:dyDescent="0.3"/>
    <row r="13038" customFormat="1" ht="13.5" x14ac:dyDescent="0.3"/>
    <row r="13039" customFormat="1" ht="13.5" x14ac:dyDescent="0.3"/>
    <row r="13040" customFormat="1" ht="13.5" x14ac:dyDescent="0.3"/>
    <row r="13041" customFormat="1" ht="13.5" x14ac:dyDescent="0.3"/>
    <row r="13042" customFormat="1" ht="13.5" x14ac:dyDescent="0.3"/>
    <row r="13043" customFormat="1" ht="13.5" x14ac:dyDescent="0.3"/>
    <row r="13044" customFormat="1" ht="13.5" x14ac:dyDescent="0.3"/>
    <row r="13045" customFormat="1" ht="13.5" x14ac:dyDescent="0.3"/>
    <row r="13046" customFormat="1" ht="13.5" x14ac:dyDescent="0.3"/>
    <row r="13047" customFormat="1" ht="13.5" x14ac:dyDescent="0.3"/>
    <row r="13048" customFormat="1" ht="13.5" x14ac:dyDescent="0.3"/>
    <row r="13049" customFormat="1" ht="13.5" x14ac:dyDescent="0.3"/>
    <row r="13050" customFormat="1" ht="13.5" x14ac:dyDescent="0.3"/>
    <row r="13051" customFormat="1" ht="13.5" x14ac:dyDescent="0.3"/>
    <row r="13052" customFormat="1" ht="13.5" x14ac:dyDescent="0.3"/>
    <row r="13053" customFormat="1" ht="13.5" x14ac:dyDescent="0.3"/>
    <row r="13054" customFormat="1" ht="13.5" x14ac:dyDescent="0.3"/>
    <row r="13055" customFormat="1" ht="13.5" x14ac:dyDescent="0.3"/>
    <row r="13056" customFormat="1" ht="13.5" x14ac:dyDescent="0.3"/>
    <row r="13057" customFormat="1" ht="13.5" x14ac:dyDescent="0.3"/>
    <row r="13058" customFormat="1" ht="13.5" x14ac:dyDescent="0.3"/>
    <row r="13059" customFormat="1" ht="13.5" x14ac:dyDescent="0.3"/>
    <row r="13060" customFormat="1" ht="13.5" x14ac:dyDescent="0.3"/>
    <row r="13061" customFormat="1" ht="13.5" x14ac:dyDescent="0.3"/>
    <row r="13062" customFormat="1" ht="13.5" x14ac:dyDescent="0.3"/>
    <row r="13063" customFormat="1" ht="13.5" x14ac:dyDescent="0.3"/>
    <row r="13064" customFormat="1" ht="13.5" x14ac:dyDescent="0.3"/>
    <row r="13065" customFormat="1" ht="13.5" x14ac:dyDescent="0.3"/>
    <row r="13066" customFormat="1" ht="13.5" x14ac:dyDescent="0.3"/>
    <row r="13067" customFormat="1" ht="13.5" x14ac:dyDescent="0.3"/>
    <row r="13068" customFormat="1" ht="13.5" x14ac:dyDescent="0.3"/>
    <row r="13069" customFormat="1" ht="13.5" x14ac:dyDescent="0.3"/>
    <row r="13070" customFormat="1" ht="13.5" x14ac:dyDescent="0.3"/>
    <row r="13071" customFormat="1" ht="13.5" x14ac:dyDescent="0.3"/>
    <row r="13072" customFormat="1" ht="13.5" x14ac:dyDescent="0.3"/>
    <row r="13073" customFormat="1" ht="13.5" x14ac:dyDescent="0.3"/>
    <row r="13074" customFormat="1" ht="13.5" x14ac:dyDescent="0.3"/>
    <row r="13075" customFormat="1" ht="13.5" x14ac:dyDescent="0.3"/>
    <row r="13076" customFormat="1" ht="13.5" x14ac:dyDescent="0.3"/>
    <row r="13077" customFormat="1" ht="13.5" x14ac:dyDescent="0.3"/>
    <row r="13078" customFormat="1" ht="13.5" x14ac:dyDescent="0.3"/>
    <row r="13079" customFormat="1" ht="13.5" x14ac:dyDescent="0.3"/>
    <row r="13080" customFormat="1" ht="13.5" x14ac:dyDescent="0.3"/>
    <row r="13081" customFormat="1" ht="13.5" x14ac:dyDescent="0.3"/>
    <row r="13082" customFormat="1" ht="13.5" x14ac:dyDescent="0.3"/>
    <row r="13083" customFormat="1" ht="13.5" x14ac:dyDescent="0.3"/>
    <row r="13084" customFormat="1" ht="13.5" x14ac:dyDescent="0.3"/>
    <row r="13085" customFormat="1" ht="13.5" x14ac:dyDescent="0.3"/>
    <row r="13086" customFormat="1" ht="13.5" x14ac:dyDescent="0.3"/>
    <row r="13087" customFormat="1" ht="13.5" x14ac:dyDescent="0.3"/>
    <row r="13088" customFormat="1" ht="13.5" x14ac:dyDescent="0.3"/>
    <row r="13089" customFormat="1" ht="13.5" x14ac:dyDescent="0.3"/>
    <row r="13090" customFormat="1" ht="13.5" x14ac:dyDescent="0.3"/>
    <row r="13091" customFormat="1" ht="13.5" x14ac:dyDescent="0.3"/>
    <row r="13092" customFormat="1" ht="13.5" x14ac:dyDescent="0.3"/>
    <row r="13093" customFormat="1" ht="13.5" x14ac:dyDescent="0.3"/>
    <row r="13094" customFormat="1" ht="13.5" x14ac:dyDescent="0.3"/>
    <row r="13095" customFormat="1" ht="13.5" x14ac:dyDescent="0.3"/>
    <row r="13096" customFormat="1" ht="13.5" x14ac:dyDescent="0.3"/>
    <row r="13097" customFormat="1" ht="13.5" x14ac:dyDescent="0.3"/>
    <row r="13098" customFormat="1" ht="13.5" x14ac:dyDescent="0.3"/>
    <row r="13099" customFormat="1" ht="13.5" x14ac:dyDescent="0.3"/>
    <row r="13100" customFormat="1" ht="13.5" x14ac:dyDescent="0.3"/>
    <row r="13101" customFormat="1" ht="13.5" x14ac:dyDescent="0.3"/>
    <row r="13102" customFormat="1" ht="13.5" x14ac:dyDescent="0.3"/>
    <row r="13103" customFormat="1" ht="13.5" x14ac:dyDescent="0.3"/>
    <row r="13104" customFormat="1" ht="13.5" x14ac:dyDescent="0.3"/>
    <row r="13105" customFormat="1" ht="13.5" x14ac:dyDescent="0.3"/>
    <row r="13106" customFormat="1" ht="13.5" x14ac:dyDescent="0.3"/>
    <row r="13107" customFormat="1" ht="13.5" x14ac:dyDescent="0.3"/>
    <row r="13108" customFormat="1" ht="13.5" x14ac:dyDescent="0.3"/>
    <row r="13109" customFormat="1" ht="13.5" x14ac:dyDescent="0.3"/>
    <row r="13110" customFormat="1" ht="13.5" x14ac:dyDescent="0.3"/>
    <row r="13111" customFormat="1" ht="13.5" x14ac:dyDescent="0.3"/>
    <row r="13112" customFormat="1" ht="13.5" x14ac:dyDescent="0.3"/>
    <row r="13113" customFormat="1" ht="13.5" x14ac:dyDescent="0.3"/>
    <row r="13114" customFormat="1" ht="13.5" x14ac:dyDescent="0.3"/>
    <row r="13115" customFormat="1" ht="13.5" x14ac:dyDescent="0.3"/>
    <row r="13116" customFormat="1" ht="13.5" x14ac:dyDescent="0.3"/>
    <row r="13117" customFormat="1" ht="13.5" x14ac:dyDescent="0.3"/>
    <row r="13118" customFormat="1" ht="13.5" x14ac:dyDescent="0.3"/>
    <row r="13119" customFormat="1" ht="13.5" x14ac:dyDescent="0.3"/>
    <row r="13120" customFormat="1" ht="13.5" x14ac:dyDescent="0.3"/>
    <row r="13121" customFormat="1" ht="13.5" x14ac:dyDescent="0.3"/>
    <row r="13122" customFormat="1" ht="13.5" x14ac:dyDescent="0.3"/>
    <row r="13123" customFormat="1" ht="13.5" x14ac:dyDescent="0.3"/>
    <row r="13124" customFormat="1" ht="13.5" x14ac:dyDescent="0.3"/>
    <row r="13125" customFormat="1" ht="13.5" x14ac:dyDescent="0.3"/>
    <row r="13126" customFormat="1" ht="13.5" x14ac:dyDescent="0.3"/>
    <row r="13127" customFormat="1" ht="13.5" x14ac:dyDescent="0.3"/>
    <row r="13128" customFormat="1" ht="13.5" x14ac:dyDescent="0.3"/>
    <row r="13129" customFormat="1" ht="13.5" x14ac:dyDescent="0.3"/>
    <row r="13130" customFormat="1" ht="13.5" x14ac:dyDescent="0.3"/>
    <row r="13131" customFormat="1" ht="13.5" x14ac:dyDescent="0.3"/>
    <row r="13132" customFormat="1" ht="13.5" x14ac:dyDescent="0.3"/>
    <row r="13133" customFormat="1" ht="13.5" x14ac:dyDescent="0.3"/>
    <row r="13134" customFormat="1" ht="13.5" x14ac:dyDescent="0.3"/>
    <row r="13135" customFormat="1" ht="13.5" x14ac:dyDescent="0.3"/>
    <row r="13136" customFormat="1" ht="13.5" x14ac:dyDescent="0.3"/>
    <row r="13137" customFormat="1" ht="13.5" x14ac:dyDescent="0.3"/>
    <row r="13138" customFormat="1" ht="13.5" x14ac:dyDescent="0.3"/>
    <row r="13139" customFormat="1" ht="13.5" x14ac:dyDescent="0.3"/>
    <row r="13140" customFormat="1" ht="13.5" x14ac:dyDescent="0.3"/>
    <row r="13141" customFormat="1" ht="13.5" x14ac:dyDescent="0.3"/>
    <row r="13142" customFormat="1" ht="13.5" x14ac:dyDescent="0.3"/>
    <row r="13143" customFormat="1" ht="13.5" x14ac:dyDescent="0.3"/>
    <row r="13144" customFormat="1" ht="13.5" x14ac:dyDescent="0.3"/>
    <row r="13145" customFormat="1" ht="13.5" x14ac:dyDescent="0.3"/>
    <row r="13146" customFormat="1" ht="13.5" x14ac:dyDescent="0.3"/>
    <row r="13147" customFormat="1" ht="13.5" x14ac:dyDescent="0.3"/>
    <row r="13148" customFormat="1" ht="13.5" x14ac:dyDescent="0.3"/>
    <row r="13149" customFormat="1" ht="13.5" x14ac:dyDescent="0.3"/>
    <row r="13150" customFormat="1" ht="13.5" x14ac:dyDescent="0.3"/>
    <row r="13151" customFormat="1" ht="13.5" x14ac:dyDescent="0.3"/>
    <row r="13152" customFormat="1" ht="13.5" x14ac:dyDescent="0.3"/>
    <row r="13153" customFormat="1" ht="13.5" x14ac:dyDescent="0.3"/>
    <row r="13154" customFormat="1" ht="13.5" x14ac:dyDescent="0.3"/>
    <row r="13155" customFormat="1" ht="13.5" x14ac:dyDescent="0.3"/>
    <row r="13156" customFormat="1" ht="13.5" x14ac:dyDescent="0.3"/>
    <row r="13157" customFormat="1" ht="13.5" x14ac:dyDescent="0.3"/>
    <row r="13158" customFormat="1" ht="13.5" x14ac:dyDescent="0.3"/>
    <row r="13159" customFormat="1" ht="13.5" x14ac:dyDescent="0.3"/>
    <row r="13160" customFormat="1" ht="13.5" x14ac:dyDescent="0.3"/>
    <row r="13161" customFormat="1" ht="13.5" x14ac:dyDescent="0.3"/>
    <row r="13162" customFormat="1" ht="13.5" x14ac:dyDescent="0.3"/>
    <row r="13163" customFormat="1" ht="13.5" x14ac:dyDescent="0.3"/>
    <row r="13164" customFormat="1" ht="13.5" x14ac:dyDescent="0.3"/>
    <row r="13165" customFormat="1" ht="13.5" x14ac:dyDescent="0.3"/>
    <row r="13166" customFormat="1" ht="13.5" x14ac:dyDescent="0.3"/>
    <row r="13167" customFormat="1" ht="13.5" x14ac:dyDescent="0.3"/>
    <row r="13168" customFormat="1" ht="13.5" x14ac:dyDescent="0.3"/>
    <row r="13169" customFormat="1" ht="13.5" x14ac:dyDescent="0.3"/>
    <row r="13170" customFormat="1" ht="13.5" x14ac:dyDescent="0.3"/>
    <row r="13171" customFormat="1" ht="13.5" x14ac:dyDescent="0.3"/>
    <row r="13172" customFormat="1" ht="13.5" x14ac:dyDescent="0.3"/>
    <row r="13173" customFormat="1" ht="13.5" x14ac:dyDescent="0.3"/>
    <row r="13174" customFormat="1" ht="13.5" x14ac:dyDescent="0.3"/>
    <row r="13175" customFormat="1" ht="13.5" x14ac:dyDescent="0.3"/>
    <row r="13176" customFormat="1" ht="13.5" x14ac:dyDescent="0.3"/>
    <row r="13177" customFormat="1" ht="13.5" x14ac:dyDescent="0.3"/>
    <row r="13178" customFormat="1" ht="13.5" x14ac:dyDescent="0.3"/>
    <row r="13179" customFormat="1" ht="13.5" x14ac:dyDescent="0.3"/>
    <row r="13180" customFormat="1" ht="13.5" x14ac:dyDescent="0.3"/>
    <row r="13181" customFormat="1" ht="13.5" x14ac:dyDescent="0.3"/>
    <row r="13182" customFormat="1" ht="13.5" x14ac:dyDescent="0.3"/>
    <row r="13183" customFormat="1" ht="13.5" x14ac:dyDescent="0.3"/>
    <row r="13184" customFormat="1" ht="13.5" x14ac:dyDescent="0.3"/>
    <row r="13185" customFormat="1" ht="13.5" x14ac:dyDescent="0.3"/>
    <row r="13186" customFormat="1" ht="13.5" x14ac:dyDescent="0.3"/>
    <row r="13187" customFormat="1" ht="13.5" x14ac:dyDescent="0.3"/>
    <row r="13188" customFormat="1" ht="13.5" x14ac:dyDescent="0.3"/>
    <row r="13189" customFormat="1" ht="13.5" x14ac:dyDescent="0.3"/>
    <row r="13190" customFormat="1" ht="13.5" x14ac:dyDescent="0.3"/>
    <row r="13191" customFormat="1" ht="13.5" x14ac:dyDescent="0.3"/>
    <row r="13192" customFormat="1" ht="13.5" x14ac:dyDescent="0.3"/>
    <row r="13193" customFormat="1" ht="13.5" x14ac:dyDescent="0.3"/>
    <row r="13194" customFormat="1" ht="13.5" x14ac:dyDescent="0.3"/>
    <row r="13195" customFormat="1" ht="13.5" x14ac:dyDescent="0.3"/>
    <row r="13196" customFormat="1" ht="13.5" x14ac:dyDescent="0.3"/>
    <row r="13197" customFormat="1" ht="13.5" x14ac:dyDescent="0.3"/>
    <row r="13198" customFormat="1" ht="13.5" x14ac:dyDescent="0.3"/>
    <row r="13199" customFormat="1" ht="13.5" x14ac:dyDescent="0.3"/>
    <row r="13200" customFormat="1" ht="13.5" x14ac:dyDescent="0.3"/>
    <row r="13201" customFormat="1" ht="13.5" x14ac:dyDescent="0.3"/>
    <row r="13202" customFormat="1" ht="13.5" x14ac:dyDescent="0.3"/>
    <row r="13203" customFormat="1" ht="13.5" x14ac:dyDescent="0.3"/>
    <row r="13204" customFormat="1" ht="13.5" x14ac:dyDescent="0.3"/>
    <row r="13205" customFormat="1" ht="13.5" x14ac:dyDescent="0.3"/>
    <row r="13206" customFormat="1" ht="13.5" x14ac:dyDescent="0.3"/>
    <row r="13207" customFormat="1" ht="13.5" x14ac:dyDescent="0.3"/>
    <row r="13208" customFormat="1" ht="13.5" x14ac:dyDescent="0.3"/>
    <row r="13209" customFormat="1" ht="13.5" x14ac:dyDescent="0.3"/>
    <row r="13210" customFormat="1" ht="13.5" x14ac:dyDescent="0.3"/>
    <row r="13211" customFormat="1" ht="13.5" x14ac:dyDescent="0.3"/>
    <row r="13212" customFormat="1" ht="13.5" x14ac:dyDescent="0.3"/>
    <row r="13213" customFormat="1" ht="13.5" x14ac:dyDescent="0.3"/>
    <row r="13214" customFormat="1" ht="13.5" x14ac:dyDescent="0.3"/>
    <row r="13215" customFormat="1" ht="13.5" x14ac:dyDescent="0.3"/>
    <row r="13216" customFormat="1" ht="13.5" x14ac:dyDescent="0.3"/>
    <row r="13217" customFormat="1" ht="13.5" x14ac:dyDescent="0.3"/>
    <row r="13218" customFormat="1" ht="13.5" x14ac:dyDescent="0.3"/>
    <row r="13219" customFormat="1" ht="13.5" x14ac:dyDescent="0.3"/>
    <row r="13220" customFormat="1" ht="13.5" x14ac:dyDescent="0.3"/>
    <row r="13221" customFormat="1" ht="13.5" x14ac:dyDescent="0.3"/>
    <row r="13222" customFormat="1" ht="13.5" x14ac:dyDescent="0.3"/>
    <row r="13223" customFormat="1" ht="13.5" x14ac:dyDescent="0.3"/>
    <row r="13224" customFormat="1" ht="13.5" x14ac:dyDescent="0.3"/>
    <row r="13225" customFormat="1" ht="13.5" x14ac:dyDescent="0.3"/>
    <row r="13226" customFormat="1" ht="13.5" x14ac:dyDescent="0.3"/>
    <row r="13227" customFormat="1" ht="13.5" x14ac:dyDescent="0.3"/>
    <row r="13228" customFormat="1" ht="13.5" x14ac:dyDescent="0.3"/>
    <row r="13229" customFormat="1" ht="13.5" x14ac:dyDescent="0.3"/>
    <row r="13230" customFormat="1" ht="13.5" x14ac:dyDescent="0.3"/>
    <row r="13231" customFormat="1" ht="13.5" x14ac:dyDescent="0.3"/>
    <row r="13232" customFormat="1" ht="13.5" x14ac:dyDescent="0.3"/>
    <row r="13233" customFormat="1" ht="13.5" x14ac:dyDescent="0.3"/>
    <row r="13234" customFormat="1" ht="13.5" x14ac:dyDescent="0.3"/>
    <row r="13235" customFormat="1" ht="13.5" x14ac:dyDescent="0.3"/>
    <row r="13236" customFormat="1" ht="13.5" x14ac:dyDescent="0.3"/>
    <row r="13237" customFormat="1" ht="13.5" x14ac:dyDescent="0.3"/>
    <row r="13238" customFormat="1" ht="13.5" x14ac:dyDescent="0.3"/>
    <row r="13239" customFormat="1" ht="13.5" x14ac:dyDescent="0.3"/>
    <row r="13240" customFormat="1" ht="13.5" x14ac:dyDescent="0.3"/>
    <row r="13241" customFormat="1" ht="13.5" x14ac:dyDescent="0.3"/>
    <row r="13242" customFormat="1" ht="13.5" x14ac:dyDescent="0.3"/>
    <row r="13243" customFormat="1" ht="13.5" x14ac:dyDescent="0.3"/>
    <row r="13244" customFormat="1" ht="13.5" x14ac:dyDescent="0.3"/>
    <row r="13245" customFormat="1" ht="13.5" x14ac:dyDescent="0.3"/>
    <row r="13246" customFormat="1" ht="13.5" x14ac:dyDescent="0.3"/>
    <row r="13247" customFormat="1" ht="13.5" x14ac:dyDescent="0.3"/>
    <row r="13248" customFormat="1" ht="13.5" x14ac:dyDescent="0.3"/>
    <row r="13249" customFormat="1" ht="13.5" x14ac:dyDescent="0.3"/>
    <row r="13250" customFormat="1" ht="13.5" x14ac:dyDescent="0.3"/>
    <row r="13251" customFormat="1" ht="13.5" x14ac:dyDescent="0.3"/>
    <row r="13252" customFormat="1" ht="13.5" x14ac:dyDescent="0.3"/>
    <row r="13253" customFormat="1" ht="13.5" x14ac:dyDescent="0.3"/>
    <row r="13254" customFormat="1" ht="13.5" x14ac:dyDescent="0.3"/>
    <row r="13255" customFormat="1" ht="13.5" x14ac:dyDescent="0.3"/>
    <row r="13256" customFormat="1" ht="13.5" x14ac:dyDescent="0.3"/>
    <row r="13257" customFormat="1" ht="13.5" x14ac:dyDescent="0.3"/>
    <row r="13258" customFormat="1" ht="13.5" x14ac:dyDescent="0.3"/>
    <row r="13259" customFormat="1" ht="13.5" x14ac:dyDescent="0.3"/>
    <row r="13260" customFormat="1" ht="13.5" x14ac:dyDescent="0.3"/>
    <row r="13261" customFormat="1" ht="13.5" x14ac:dyDescent="0.3"/>
    <row r="13262" customFormat="1" ht="13.5" x14ac:dyDescent="0.3"/>
    <row r="13263" customFormat="1" ht="13.5" x14ac:dyDescent="0.3"/>
    <row r="13264" customFormat="1" ht="13.5" x14ac:dyDescent="0.3"/>
    <row r="13265" customFormat="1" ht="13.5" x14ac:dyDescent="0.3"/>
    <row r="13266" customFormat="1" ht="13.5" x14ac:dyDescent="0.3"/>
    <row r="13267" customFormat="1" ht="13.5" x14ac:dyDescent="0.3"/>
    <row r="13268" customFormat="1" ht="13.5" x14ac:dyDescent="0.3"/>
    <row r="13269" customFormat="1" ht="13.5" x14ac:dyDescent="0.3"/>
    <row r="13270" customFormat="1" ht="13.5" x14ac:dyDescent="0.3"/>
    <row r="13271" customFormat="1" ht="13.5" x14ac:dyDescent="0.3"/>
    <row r="13272" customFormat="1" ht="13.5" x14ac:dyDescent="0.3"/>
    <row r="13273" customFormat="1" ht="13.5" x14ac:dyDescent="0.3"/>
    <row r="13274" customFormat="1" ht="13.5" x14ac:dyDescent="0.3"/>
    <row r="13275" customFormat="1" ht="13.5" x14ac:dyDescent="0.3"/>
    <row r="13276" customFormat="1" ht="13.5" x14ac:dyDescent="0.3"/>
    <row r="13277" customFormat="1" ht="13.5" x14ac:dyDescent="0.3"/>
    <row r="13278" customFormat="1" ht="13.5" x14ac:dyDescent="0.3"/>
    <row r="13279" customFormat="1" ht="13.5" x14ac:dyDescent="0.3"/>
    <row r="13280" customFormat="1" ht="13.5" x14ac:dyDescent="0.3"/>
    <row r="13281" customFormat="1" ht="13.5" x14ac:dyDescent="0.3"/>
    <row r="13282" customFormat="1" ht="13.5" x14ac:dyDescent="0.3"/>
    <row r="13283" customFormat="1" ht="13.5" x14ac:dyDescent="0.3"/>
    <row r="13284" customFormat="1" ht="13.5" x14ac:dyDescent="0.3"/>
    <row r="13285" customFormat="1" ht="13.5" x14ac:dyDescent="0.3"/>
    <row r="13286" customFormat="1" ht="13.5" x14ac:dyDescent="0.3"/>
    <row r="13287" customFormat="1" ht="13.5" x14ac:dyDescent="0.3"/>
    <row r="13288" customFormat="1" ht="13.5" x14ac:dyDescent="0.3"/>
    <row r="13289" customFormat="1" ht="13.5" x14ac:dyDescent="0.3"/>
    <row r="13290" customFormat="1" ht="13.5" x14ac:dyDescent="0.3"/>
    <row r="13291" customFormat="1" ht="13.5" x14ac:dyDescent="0.3"/>
    <row r="13292" customFormat="1" ht="13.5" x14ac:dyDescent="0.3"/>
    <row r="13293" customFormat="1" ht="13.5" x14ac:dyDescent="0.3"/>
    <row r="13294" customFormat="1" ht="13.5" x14ac:dyDescent="0.3"/>
    <row r="13295" customFormat="1" ht="13.5" x14ac:dyDescent="0.3"/>
    <row r="13296" customFormat="1" ht="13.5" x14ac:dyDescent="0.3"/>
    <row r="13297" customFormat="1" ht="13.5" x14ac:dyDescent="0.3"/>
    <row r="13298" customFormat="1" ht="13.5" x14ac:dyDescent="0.3"/>
    <row r="13299" customFormat="1" ht="13.5" x14ac:dyDescent="0.3"/>
    <row r="13300" customFormat="1" ht="13.5" x14ac:dyDescent="0.3"/>
    <row r="13301" customFormat="1" ht="13.5" x14ac:dyDescent="0.3"/>
    <row r="13302" customFormat="1" ht="13.5" x14ac:dyDescent="0.3"/>
    <row r="13303" customFormat="1" ht="13.5" x14ac:dyDescent="0.3"/>
    <row r="13304" customFormat="1" ht="13.5" x14ac:dyDescent="0.3"/>
    <row r="13305" customFormat="1" ht="13.5" x14ac:dyDescent="0.3"/>
    <row r="13306" customFormat="1" ht="13.5" x14ac:dyDescent="0.3"/>
    <row r="13307" customFormat="1" ht="13.5" x14ac:dyDescent="0.3"/>
    <row r="13308" customFormat="1" ht="13.5" x14ac:dyDescent="0.3"/>
    <row r="13309" customFormat="1" ht="13.5" x14ac:dyDescent="0.3"/>
    <row r="13310" customFormat="1" ht="13.5" x14ac:dyDescent="0.3"/>
    <row r="13311" customFormat="1" ht="13.5" x14ac:dyDescent="0.3"/>
    <row r="13312" customFormat="1" ht="13.5" x14ac:dyDescent="0.3"/>
    <row r="13313" customFormat="1" ht="13.5" x14ac:dyDescent="0.3"/>
    <row r="13314" customFormat="1" ht="13.5" x14ac:dyDescent="0.3"/>
    <row r="13315" customFormat="1" ht="13.5" x14ac:dyDescent="0.3"/>
    <row r="13316" customFormat="1" ht="13.5" x14ac:dyDescent="0.3"/>
    <row r="13317" customFormat="1" ht="13.5" x14ac:dyDescent="0.3"/>
    <row r="13318" customFormat="1" ht="13.5" x14ac:dyDescent="0.3"/>
    <row r="13319" customFormat="1" ht="13.5" x14ac:dyDescent="0.3"/>
    <row r="13320" customFormat="1" ht="13.5" x14ac:dyDescent="0.3"/>
    <row r="13321" customFormat="1" ht="13.5" x14ac:dyDescent="0.3"/>
    <row r="13322" customFormat="1" ht="13.5" x14ac:dyDescent="0.3"/>
    <row r="13323" customFormat="1" ht="13.5" x14ac:dyDescent="0.3"/>
    <row r="13324" customFormat="1" ht="13.5" x14ac:dyDescent="0.3"/>
    <row r="13325" customFormat="1" ht="13.5" x14ac:dyDescent="0.3"/>
    <row r="13326" customFormat="1" ht="13.5" x14ac:dyDescent="0.3"/>
    <row r="13327" customFormat="1" ht="13.5" x14ac:dyDescent="0.3"/>
    <row r="13328" customFormat="1" ht="13.5" x14ac:dyDescent="0.3"/>
    <row r="13329" customFormat="1" ht="13.5" x14ac:dyDescent="0.3"/>
    <row r="13330" customFormat="1" ht="13.5" x14ac:dyDescent="0.3"/>
    <row r="13331" customFormat="1" ht="13.5" x14ac:dyDescent="0.3"/>
    <row r="13332" customFormat="1" ht="13.5" x14ac:dyDescent="0.3"/>
    <row r="13333" customFormat="1" ht="13.5" x14ac:dyDescent="0.3"/>
    <row r="13334" customFormat="1" ht="13.5" x14ac:dyDescent="0.3"/>
    <row r="13335" customFormat="1" ht="13.5" x14ac:dyDescent="0.3"/>
    <row r="13336" customFormat="1" ht="13.5" x14ac:dyDescent="0.3"/>
    <row r="13337" customFormat="1" ht="13.5" x14ac:dyDescent="0.3"/>
    <row r="13338" customFormat="1" ht="13.5" x14ac:dyDescent="0.3"/>
    <row r="13339" customFormat="1" ht="13.5" x14ac:dyDescent="0.3"/>
    <row r="13340" customFormat="1" ht="13.5" x14ac:dyDescent="0.3"/>
    <row r="13341" customFormat="1" ht="13.5" x14ac:dyDescent="0.3"/>
    <row r="13342" customFormat="1" ht="13.5" x14ac:dyDescent="0.3"/>
    <row r="13343" customFormat="1" ht="13.5" x14ac:dyDescent="0.3"/>
    <row r="13344" customFormat="1" ht="13.5" x14ac:dyDescent="0.3"/>
    <row r="13345" customFormat="1" ht="13.5" x14ac:dyDescent="0.3"/>
    <row r="13346" customFormat="1" ht="13.5" x14ac:dyDescent="0.3"/>
    <row r="13347" customFormat="1" ht="13.5" x14ac:dyDescent="0.3"/>
    <row r="13348" customFormat="1" ht="13.5" x14ac:dyDescent="0.3"/>
    <row r="13349" customFormat="1" ht="13.5" x14ac:dyDescent="0.3"/>
    <row r="13350" customFormat="1" ht="13.5" x14ac:dyDescent="0.3"/>
    <row r="13351" customFormat="1" ht="13.5" x14ac:dyDescent="0.3"/>
    <row r="13352" customFormat="1" ht="13.5" x14ac:dyDescent="0.3"/>
    <row r="13353" customFormat="1" ht="13.5" x14ac:dyDescent="0.3"/>
    <row r="13354" customFormat="1" ht="13.5" x14ac:dyDescent="0.3"/>
    <row r="13355" customFormat="1" ht="13.5" x14ac:dyDescent="0.3"/>
    <row r="13356" customFormat="1" ht="13.5" x14ac:dyDescent="0.3"/>
    <row r="13357" customFormat="1" ht="13.5" x14ac:dyDescent="0.3"/>
    <row r="13358" customFormat="1" ht="13.5" x14ac:dyDescent="0.3"/>
    <row r="13359" customFormat="1" ht="13.5" x14ac:dyDescent="0.3"/>
    <row r="13360" customFormat="1" ht="13.5" x14ac:dyDescent="0.3"/>
    <row r="13361" customFormat="1" ht="13.5" x14ac:dyDescent="0.3"/>
    <row r="13362" customFormat="1" ht="13.5" x14ac:dyDescent="0.3"/>
    <row r="13363" customFormat="1" ht="13.5" x14ac:dyDescent="0.3"/>
    <row r="13364" customFormat="1" ht="13.5" x14ac:dyDescent="0.3"/>
    <row r="13365" customFormat="1" ht="13.5" x14ac:dyDescent="0.3"/>
    <row r="13366" customFormat="1" ht="13.5" x14ac:dyDescent="0.3"/>
    <row r="13367" customFormat="1" ht="13.5" x14ac:dyDescent="0.3"/>
    <row r="13368" customFormat="1" ht="13.5" x14ac:dyDescent="0.3"/>
    <row r="13369" customFormat="1" ht="13.5" x14ac:dyDescent="0.3"/>
    <row r="13370" customFormat="1" ht="13.5" x14ac:dyDescent="0.3"/>
    <row r="13371" customFormat="1" ht="13.5" x14ac:dyDescent="0.3"/>
    <row r="13372" customFormat="1" ht="13.5" x14ac:dyDescent="0.3"/>
    <row r="13373" customFormat="1" ht="13.5" x14ac:dyDescent="0.3"/>
    <row r="13374" customFormat="1" ht="13.5" x14ac:dyDescent="0.3"/>
    <row r="13375" customFormat="1" ht="13.5" x14ac:dyDescent="0.3"/>
    <row r="13376" customFormat="1" ht="13.5" x14ac:dyDescent="0.3"/>
    <row r="13377" customFormat="1" ht="13.5" x14ac:dyDescent="0.3"/>
    <row r="13378" customFormat="1" ht="13.5" x14ac:dyDescent="0.3"/>
    <row r="13379" customFormat="1" ht="13.5" x14ac:dyDescent="0.3"/>
    <row r="13380" customFormat="1" ht="13.5" x14ac:dyDescent="0.3"/>
    <row r="13381" customFormat="1" ht="13.5" x14ac:dyDescent="0.3"/>
    <row r="13382" customFormat="1" ht="13.5" x14ac:dyDescent="0.3"/>
    <row r="13383" customFormat="1" ht="13.5" x14ac:dyDescent="0.3"/>
    <row r="13384" customFormat="1" ht="13.5" x14ac:dyDescent="0.3"/>
    <row r="13385" customFormat="1" ht="13.5" x14ac:dyDescent="0.3"/>
    <row r="13386" customFormat="1" ht="13.5" x14ac:dyDescent="0.3"/>
    <row r="13387" customFormat="1" ht="13.5" x14ac:dyDescent="0.3"/>
    <row r="13388" customFormat="1" ht="13.5" x14ac:dyDescent="0.3"/>
    <row r="13389" customFormat="1" ht="13.5" x14ac:dyDescent="0.3"/>
    <row r="13390" customFormat="1" ht="13.5" x14ac:dyDescent="0.3"/>
    <row r="13391" customFormat="1" ht="13.5" x14ac:dyDescent="0.3"/>
    <row r="13392" customFormat="1" ht="13.5" x14ac:dyDescent="0.3"/>
    <row r="13393" customFormat="1" ht="13.5" x14ac:dyDescent="0.3"/>
    <row r="13394" customFormat="1" ht="13.5" x14ac:dyDescent="0.3"/>
    <row r="13395" customFormat="1" ht="13.5" x14ac:dyDescent="0.3"/>
    <row r="13396" customFormat="1" ht="13.5" x14ac:dyDescent="0.3"/>
    <row r="13397" customFormat="1" ht="13.5" x14ac:dyDescent="0.3"/>
    <row r="13398" customFormat="1" ht="13.5" x14ac:dyDescent="0.3"/>
    <row r="13399" customFormat="1" ht="13.5" x14ac:dyDescent="0.3"/>
    <row r="13400" customFormat="1" ht="13.5" x14ac:dyDescent="0.3"/>
    <row r="13401" customFormat="1" ht="13.5" x14ac:dyDescent="0.3"/>
    <row r="13402" customFormat="1" ht="13.5" x14ac:dyDescent="0.3"/>
    <row r="13403" customFormat="1" ht="13.5" x14ac:dyDescent="0.3"/>
    <row r="13404" customFormat="1" ht="13.5" x14ac:dyDescent="0.3"/>
    <row r="13405" customFormat="1" ht="13.5" x14ac:dyDescent="0.3"/>
    <row r="13406" customFormat="1" ht="13.5" x14ac:dyDescent="0.3"/>
    <row r="13407" customFormat="1" ht="13.5" x14ac:dyDescent="0.3"/>
    <row r="13408" customFormat="1" ht="13.5" x14ac:dyDescent="0.3"/>
    <row r="13409" customFormat="1" ht="13.5" x14ac:dyDescent="0.3"/>
    <row r="13410" customFormat="1" ht="13.5" x14ac:dyDescent="0.3"/>
    <row r="13411" customFormat="1" ht="13.5" x14ac:dyDescent="0.3"/>
    <row r="13412" customFormat="1" ht="13.5" x14ac:dyDescent="0.3"/>
    <row r="13413" customFormat="1" ht="13.5" x14ac:dyDescent="0.3"/>
    <row r="13414" customFormat="1" ht="13.5" x14ac:dyDescent="0.3"/>
    <row r="13415" customFormat="1" ht="13.5" x14ac:dyDescent="0.3"/>
    <row r="13416" customFormat="1" ht="13.5" x14ac:dyDescent="0.3"/>
    <row r="13417" customFormat="1" ht="13.5" x14ac:dyDescent="0.3"/>
    <row r="13418" customFormat="1" ht="13.5" x14ac:dyDescent="0.3"/>
    <row r="13419" customFormat="1" ht="13.5" x14ac:dyDescent="0.3"/>
    <row r="13420" customFormat="1" ht="13.5" x14ac:dyDescent="0.3"/>
    <row r="13421" customFormat="1" ht="13.5" x14ac:dyDescent="0.3"/>
    <row r="13422" customFormat="1" ht="13.5" x14ac:dyDescent="0.3"/>
    <row r="13423" customFormat="1" ht="13.5" x14ac:dyDescent="0.3"/>
    <row r="13424" customFormat="1" ht="13.5" x14ac:dyDescent="0.3"/>
    <row r="13425" customFormat="1" ht="13.5" x14ac:dyDescent="0.3"/>
    <row r="13426" customFormat="1" ht="13.5" x14ac:dyDescent="0.3"/>
    <row r="13427" customFormat="1" ht="13.5" x14ac:dyDescent="0.3"/>
    <row r="13428" customFormat="1" ht="13.5" x14ac:dyDescent="0.3"/>
    <row r="13429" customFormat="1" ht="13.5" x14ac:dyDescent="0.3"/>
    <row r="13430" customFormat="1" ht="13.5" x14ac:dyDescent="0.3"/>
    <row r="13431" customFormat="1" ht="13.5" x14ac:dyDescent="0.3"/>
    <row r="13432" customFormat="1" ht="13.5" x14ac:dyDescent="0.3"/>
    <row r="13433" customFormat="1" ht="13.5" x14ac:dyDescent="0.3"/>
    <row r="13434" customFormat="1" ht="13.5" x14ac:dyDescent="0.3"/>
    <row r="13435" customFormat="1" ht="13.5" x14ac:dyDescent="0.3"/>
    <row r="13436" customFormat="1" ht="13.5" x14ac:dyDescent="0.3"/>
    <row r="13437" customFormat="1" ht="13.5" x14ac:dyDescent="0.3"/>
    <row r="13438" customFormat="1" ht="13.5" x14ac:dyDescent="0.3"/>
    <row r="13439" customFormat="1" ht="13.5" x14ac:dyDescent="0.3"/>
    <row r="13440" customFormat="1" ht="13.5" x14ac:dyDescent="0.3"/>
    <row r="13441" customFormat="1" ht="13.5" x14ac:dyDescent="0.3"/>
    <row r="13442" customFormat="1" ht="13.5" x14ac:dyDescent="0.3"/>
    <row r="13443" customFormat="1" ht="13.5" x14ac:dyDescent="0.3"/>
    <row r="13444" customFormat="1" ht="13.5" x14ac:dyDescent="0.3"/>
    <row r="13445" customFormat="1" ht="13.5" x14ac:dyDescent="0.3"/>
    <row r="13446" customFormat="1" ht="13.5" x14ac:dyDescent="0.3"/>
    <row r="13447" customFormat="1" ht="13.5" x14ac:dyDescent="0.3"/>
    <row r="13448" customFormat="1" ht="13.5" x14ac:dyDescent="0.3"/>
    <row r="13449" customFormat="1" ht="13.5" x14ac:dyDescent="0.3"/>
    <row r="13450" customFormat="1" ht="13.5" x14ac:dyDescent="0.3"/>
    <row r="13451" customFormat="1" ht="13.5" x14ac:dyDescent="0.3"/>
    <row r="13452" customFormat="1" ht="13.5" x14ac:dyDescent="0.3"/>
    <row r="13453" customFormat="1" ht="13.5" x14ac:dyDescent="0.3"/>
    <row r="13454" customFormat="1" ht="13.5" x14ac:dyDescent="0.3"/>
    <row r="13455" customFormat="1" ht="13.5" x14ac:dyDescent="0.3"/>
    <row r="13456" customFormat="1" ht="13.5" x14ac:dyDescent="0.3"/>
    <row r="13457" customFormat="1" ht="13.5" x14ac:dyDescent="0.3"/>
    <row r="13458" customFormat="1" ht="13.5" x14ac:dyDescent="0.3"/>
    <row r="13459" customFormat="1" ht="13.5" x14ac:dyDescent="0.3"/>
    <row r="13460" customFormat="1" ht="13.5" x14ac:dyDescent="0.3"/>
    <row r="13461" customFormat="1" ht="13.5" x14ac:dyDescent="0.3"/>
    <row r="13462" customFormat="1" ht="13.5" x14ac:dyDescent="0.3"/>
    <row r="13463" customFormat="1" ht="13.5" x14ac:dyDescent="0.3"/>
    <row r="13464" customFormat="1" ht="13.5" x14ac:dyDescent="0.3"/>
    <row r="13465" customFormat="1" ht="13.5" x14ac:dyDescent="0.3"/>
    <row r="13466" customFormat="1" ht="13.5" x14ac:dyDescent="0.3"/>
    <row r="13467" customFormat="1" ht="13.5" x14ac:dyDescent="0.3"/>
    <row r="13468" customFormat="1" ht="13.5" x14ac:dyDescent="0.3"/>
    <row r="13469" customFormat="1" ht="13.5" x14ac:dyDescent="0.3"/>
    <row r="13470" customFormat="1" ht="13.5" x14ac:dyDescent="0.3"/>
    <row r="13471" customFormat="1" ht="13.5" x14ac:dyDescent="0.3"/>
    <row r="13472" customFormat="1" ht="13.5" x14ac:dyDescent="0.3"/>
    <row r="13473" customFormat="1" ht="13.5" x14ac:dyDescent="0.3"/>
    <row r="13474" customFormat="1" ht="13.5" x14ac:dyDescent="0.3"/>
    <row r="13475" customFormat="1" ht="13.5" x14ac:dyDescent="0.3"/>
    <row r="13476" customFormat="1" ht="13.5" x14ac:dyDescent="0.3"/>
    <row r="13477" customFormat="1" ht="13.5" x14ac:dyDescent="0.3"/>
    <row r="13478" customFormat="1" ht="13.5" x14ac:dyDescent="0.3"/>
    <row r="13479" customFormat="1" ht="13.5" x14ac:dyDescent="0.3"/>
    <row r="13480" customFormat="1" ht="13.5" x14ac:dyDescent="0.3"/>
    <row r="13481" customFormat="1" ht="13.5" x14ac:dyDescent="0.3"/>
    <row r="13482" customFormat="1" ht="13.5" x14ac:dyDescent="0.3"/>
    <row r="13483" customFormat="1" ht="13.5" x14ac:dyDescent="0.3"/>
    <row r="13484" customFormat="1" ht="13.5" x14ac:dyDescent="0.3"/>
    <row r="13485" customFormat="1" ht="13.5" x14ac:dyDescent="0.3"/>
    <row r="13486" customFormat="1" ht="13.5" x14ac:dyDescent="0.3"/>
    <row r="13487" customFormat="1" ht="13.5" x14ac:dyDescent="0.3"/>
    <row r="13488" customFormat="1" ht="13.5" x14ac:dyDescent="0.3"/>
    <row r="13489" customFormat="1" ht="13.5" x14ac:dyDescent="0.3"/>
    <row r="13490" customFormat="1" ht="13.5" x14ac:dyDescent="0.3"/>
    <row r="13491" customFormat="1" ht="13.5" x14ac:dyDescent="0.3"/>
    <row r="13492" customFormat="1" ht="13.5" x14ac:dyDescent="0.3"/>
    <row r="13493" customFormat="1" ht="13.5" x14ac:dyDescent="0.3"/>
    <row r="13494" customFormat="1" ht="13.5" x14ac:dyDescent="0.3"/>
    <row r="13495" customFormat="1" ht="13.5" x14ac:dyDescent="0.3"/>
    <row r="13496" customFormat="1" ht="13.5" x14ac:dyDescent="0.3"/>
    <row r="13497" customFormat="1" ht="13.5" x14ac:dyDescent="0.3"/>
    <row r="13498" customFormat="1" ht="13.5" x14ac:dyDescent="0.3"/>
    <row r="13499" customFormat="1" ht="13.5" x14ac:dyDescent="0.3"/>
    <row r="13500" customFormat="1" ht="13.5" x14ac:dyDescent="0.3"/>
    <row r="13501" customFormat="1" ht="13.5" x14ac:dyDescent="0.3"/>
    <row r="13502" customFormat="1" ht="13.5" x14ac:dyDescent="0.3"/>
    <row r="13503" customFormat="1" ht="13.5" x14ac:dyDescent="0.3"/>
    <row r="13504" customFormat="1" ht="13.5" x14ac:dyDescent="0.3"/>
    <row r="13505" customFormat="1" ht="13.5" x14ac:dyDescent="0.3"/>
    <row r="13506" customFormat="1" ht="13.5" x14ac:dyDescent="0.3"/>
    <row r="13507" customFormat="1" ht="13.5" x14ac:dyDescent="0.3"/>
    <row r="13508" customFormat="1" ht="13.5" x14ac:dyDescent="0.3"/>
    <row r="13509" customFormat="1" ht="13.5" x14ac:dyDescent="0.3"/>
    <row r="13510" customFormat="1" ht="13.5" x14ac:dyDescent="0.3"/>
    <row r="13511" customFormat="1" ht="13.5" x14ac:dyDescent="0.3"/>
    <row r="13512" customFormat="1" ht="13.5" x14ac:dyDescent="0.3"/>
    <row r="13513" customFormat="1" ht="13.5" x14ac:dyDescent="0.3"/>
    <row r="13514" customFormat="1" ht="13.5" x14ac:dyDescent="0.3"/>
    <row r="13515" customFormat="1" ht="13.5" x14ac:dyDescent="0.3"/>
    <row r="13516" customFormat="1" ht="13.5" x14ac:dyDescent="0.3"/>
    <row r="13517" customFormat="1" ht="13.5" x14ac:dyDescent="0.3"/>
    <row r="13518" customFormat="1" ht="13.5" x14ac:dyDescent="0.3"/>
    <row r="13519" customFormat="1" ht="13.5" x14ac:dyDescent="0.3"/>
    <row r="13520" customFormat="1" ht="13.5" x14ac:dyDescent="0.3"/>
    <row r="13521" customFormat="1" ht="13.5" x14ac:dyDescent="0.3"/>
    <row r="13522" customFormat="1" ht="13.5" x14ac:dyDescent="0.3"/>
    <row r="13523" customFormat="1" ht="13.5" x14ac:dyDescent="0.3"/>
    <row r="13524" customFormat="1" ht="13.5" x14ac:dyDescent="0.3"/>
    <row r="13525" customFormat="1" ht="13.5" x14ac:dyDescent="0.3"/>
    <row r="13526" customFormat="1" ht="13.5" x14ac:dyDescent="0.3"/>
    <row r="13527" customFormat="1" ht="13.5" x14ac:dyDescent="0.3"/>
    <row r="13528" customFormat="1" ht="13.5" x14ac:dyDescent="0.3"/>
    <row r="13529" customFormat="1" ht="13.5" x14ac:dyDescent="0.3"/>
    <row r="13530" customFormat="1" ht="13.5" x14ac:dyDescent="0.3"/>
    <row r="13531" customFormat="1" ht="13.5" x14ac:dyDescent="0.3"/>
    <row r="13532" customFormat="1" ht="13.5" x14ac:dyDescent="0.3"/>
    <row r="13533" customFormat="1" ht="13.5" x14ac:dyDescent="0.3"/>
    <row r="13534" customFormat="1" ht="13.5" x14ac:dyDescent="0.3"/>
    <row r="13535" customFormat="1" ht="13.5" x14ac:dyDescent="0.3"/>
    <row r="13536" customFormat="1" ht="13.5" x14ac:dyDescent="0.3"/>
    <row r="13537" customFormat="1" ht="13.5" x14ac:dyDescent="0.3"/>
    <row r="13538" customFormat="1" ht="13.5" x14ac:dyDescent="0.3"/>
    <row r="13539" customFormat="1" ht="13.5" x14ac:dyDescent="0.3"/>
    <row r="13540" customFormat="1" ht="13.5" x14ac:dyDescent="0.3"/>
    <row r="13541" customFormat="1" ht="13.5" x14ac:dyDescent="0.3"/>
    <row r="13542" customFormat="1" ht="13.5" x14ac:dyDescent="0.3"/>
    <row r="13543" customFormat="1" ht="13.5" x14ac:dyDescent="0.3"/>
    <row r="13544" customFormat="1" ht="13.5" x14ac:dyDescent="0.3"/>
    <row r="13545" customFormat="1" ht="13.5" x14ac:dyDescent="0.3"/>
    <row r="13546" customFormat="1" ht="13.5" x14ac:dyDescent="0.3"/>
    <row r="13547" customFormat="1" ht="13.5" x14ac:dyDescent="0.3"/>
    <row r="13548" customFormat="1" ht="13.5" x14ac:dyDescent="0.3"/>
    <row r="13549" customFormat="1" ht="13.5" x14ac:dyDescent="0.3"/>
    <row r="13550" customFormat="1" ht="13.5" x14ac:dyDescent="0.3"/>
    <row r="13551" customFormat="1" ht="13.5" x14ac:dyDescent="0.3"/>
    <row r="13552" customFormat="1" ht="13.5" x14ac:dyDescent="0.3"/>
    <row r="13553" customFormat="1" ht="13.5" x14ac:dyDescent="0.3"/>
    <row r="13554" customFormat="1" ht="13.5" x14ac:dyDescent="0.3"/>
    <row r="13555" customFormat="1" ht="13.5" x14ac:dyDescent="0.3"/>
    <row r="13556" customFormat="1" ht="13.5" x14ac:dyDescent="0.3"/>
    <row r="13557" customFormat="1" ht="13.5" x14ac:dyDescent="0.3"/>
    <row r="13558" customFormat="1" ht="13.5" x14ac:dyDescent="0.3"/>
    <row r="13559" customFormat="1" ht="13.5" x14ac:dyDescent="0.3"/>
    <row r="13560" customFormat="1" ht="13.5" x14ac:dyDescent="0.3"/>
    <row r="13561" customFormat="1" ht="13.5" x14ac:dyDescent="0.3"/>
    <row r="13562" customFormat="1" ht="13.5" x14ac:dyDescent="0.3"/>
    <row r="13563" customFormat="1" ht="13.5" x14ac:dyDescent="0.3"/>
    <row r="13564" customFormat="1" ht="13.5" x14ac:dyDescent="0.3"/>
    <row r="13565" customFormat="1" ht="13.5" x14ac:dyDescent="0.3"/>
    <row r="13566" customFormat="1" ht="13.5" x14ac:dyDescent="0.3"/>
    <row r="13567" customFormat="1" ht="13.5" x14ac:dyDescent="0.3"/>
    <row r="13568" customFormat="1" ht="13.5" x14ac:dyDescent="0.3"/>
    <row r="13569" customFormat="1" ht="13.5" x14ac:dyDescent="0.3"/>
    <row r="13570" customFormat="1" ht="13.5" x14ac:dyDescent="0.3"/>
    <row r="13571" customFormat="1" ht="13.5" x14ac:dyDescent="0.3"/>
    <row r="13572" customFormat="1" ht="13.5" x14ac:dyDescent="0.3"/>
    <row r="13573" customFormat="1" ht="13.5" x14ac:dyDescent="0.3"/>
    <row r="13574" customFormat="1" ht="13.5" x14ac:dyDescent="0.3"/>
    <row r="13575" customFormat="1" ht="13.5" x14ac:dyDescent="0.3"/>
    <row r="13576" customFormat="1" ht="13.5" x14ac:dyDescent="0.3"/>
    <row r="13577" customFormat="1" ht="13.5" x14ac:dyDescent="0.3"/>
    <row r="13578" customFormat="1" ht="13.5" x14ac:dyDescent="0.3"/>
    <row r="13579" customFormat="1" ht="13.5" x14ac:dyDescent="0.3"/>
    <row r="13580" customFormat="1" ht="13.5" x14ac:dyDescent="0.3"/>
    <row r="13581" customFormat="1" ht="13.5" x14ac:dyDescent="0.3"/>
    <row r="13582" customFormat="1" ht="13.5" x14ac:dyDescent="0.3"/>
    <row r="13583" customFormat="1" ht="13.5" x14ac:dyDescent="0.3"/>
    <row r="13584" customFormat="1" ht="13.5" x14ac:dyDescent="0.3"/>
    <row r="13585" customFormat="1" ht="13.5" x14ac:dyDescent="0.3"/>
    <row r="13586" customFormat="1" ht="13.5" x14ac:dyDescent="0.3"/>
    <row r="13587" customFormat="1" ht="13.5" x14ac:dyDescent="0.3"/>
    <row r="13588" customFormat="1" ht="13.5" x14ac:dyDescent="0.3"/>
    <row r="13589" customFormat="1" ht="13.5" x14ac:dyDescent="0.3"/>
    <row r="13590" customFormat="1" ht="13.5" x14ac:dyDescent="0.3"/>
    <row r="13591" customFormat="1" ht="13.5" x14ac:dyDescent="0.3"/>
    <row r="13592" customFormat="1" ht="13.5" x14ac:dyDescent="0.3"/>
    <row r="13593" customFormat="1" ht="13.5" x14ac:dyDescent="0.3"/>
    <row r="13594" customFormat="1" ht="13.5" x14ac:dyDescent="0.3"/>
    <row r="13595" customFormat="1" ht="13.5" x14ac:dyDescent="0.3"/>
    <row r="13596" customFormat="1" ht="13.5" x14ac:dyDescent="0.3"/>
    <row r="13597" customFormat="1" ht="13.5" x14ac:dyDescent="0.3"/>
    <row r="13598" customFormat="1" ht="13.5" x14ac:dyDescent="0.3"/>
    <row r="13599" customFormat="1" ht="13.5" x14ac:dyDescent="0.3"/>
    <row r="13600" customFormat="1" ht="13.5" x14ac:dyDescent="0.3"/>
    <row r="13601" customFormat="1" ht="13.5" x14ac:dyDescent="0.3"/>
    <row r="13602" customFormat="1" ht="13.5" x14ac:dyDescent="0.3"/>
    <row r="13603" customFormat="1" ht="13.5" x14ac:dyDescent="0.3"/>
    <row r="13604" customFormat="1" ht="13.5" x14ac:dyDescent="0.3"/>
    <row r="13605" customFormat="1" ht="13.5" x14ac:dyDescent="0.3"/>
    <row r="13606" customFormat="1" ht="13.5" x14ac:dyDescent="0.3"/>
    <row r="13607" customFormat="1" ht="13.5" x14ac:dyDescent="0.3"/>
    <row r="13608" customFormat="1" ht="13.5" x14ac:dyDescent="0.3"/>
    <row r="13609" customFormat="1" ht="13.5" x14ac:dyDescent="0.3"/>
    <row r="13610" customFormat="1" ht="13.5" x14ac:dyDescent="0.3"/>
    <row r="13611" customFormat="1" ht="13.5" x14ac:dyDescent="0.3"/>
    <row r="13612" customFormat="1" ht="13.5" x14ac:dyDescent="0.3"/>
    <row r="13613" customFormat="1" ht="13.5" x14ac:dyDescent="0.3"/>
    <row r="13614" customFormat="1" ht="13.5" x14ac:dyDescent="0.3"/>
    <row r="13615" customFormat="1" ht="13.5" x14ac:dyDescent="0.3"/>
    <row r="13616" customFormat="1" ht="13.5" x14ac:dyDescent="0.3"/>
    <row r="13617" customFormat="1" ht="13.5" x14ac:dyDescent="0.3"/>
    <row r="13618" customFormat="1" ht="13.5" x14ac:dyDescent="0.3"/>
    <row r="13619" customFormat="1" ht="13.5" x14ac:dyDescent="0.3"/>
    <row r="13620" customFormat="1" ht="13.5" x14ac:dyDescent="0.3"/>
    <row r="13621" customFormat="1" ht="13.5" x14ac:dyDescent="0.3"/>
    <row r="13622" customFormat="1" ht="13.5" x14ac:dyDescent="0.3"/>
    <row r="13623" customFormat="1" ht="13.5" x14ac:dyDescent="0.3"/>
    <row r="13624" customFormat="1" ht="13.5" x14ac:dyDescent="0.3"/>
    <row r="13625" customFormat="1" ht="13.5" x14ac:dyDescent="0.3"/>
    <row r="13626" customFormat="1" ht="13.5" x14ac:dyDescent="0.3"/>
    <row r="13627" customFormat="1" ht="13.5" x14ac:dyDescent="0.3"/>
    <row r="13628" customFormat="1" ht="13.5" x14ac:dyDescent="0.3"/>
    <row r="13629" customFormat="1" ht="13.5" x14ac:dyDescent="0.3"/>
    <row r="13630" customFormat="1" ht="13.5" x14ac:dyDescent="0.3"/>
    <row r="13631" customFormat="1" ht="13.5" x14ac:dyDescent="0.3"/>
    <row r="13632" customFormat="1" ht="13.5" x14ac:dyDescent="0.3"/>
    <row r="13633" customFormat="1" ht="13.5" x14ac:dyDescent="0.3"/>
    <row r="13634" customFormat="1" ht="13.5" x14ac:dyDescent="0.3"/>
    <row r="13635" customFormat="1" ht="13.5" x14ac:dyDescent="0.3"/>
    <row r="13636" customFormat="1" ht="13.5" x14ac:dyDescent="0.3"/>
    <row r="13637" customFormat="1" ht="13.5" x14ac:dyDescent="0.3"/>
    <row r="13638" customFormat="1" ht="13.5" x14ac:dyDescent="0.3"/>
    <row r="13639" customFormat="1" ht="13.5" x14ac:dyDescent="0.3"/>
    <row r="13640" customFormat="1" ht="13.5" x14ac:dyDescent="0.3"/>
    <row r="13641" customFormat="1" ht="13.5" x14ac:dyDescent="0.3"/>
    <row r="13642" customFormat="1" ht="13.5" x14ac:dyDescent="0.3"/>
    <row r="13643" customFormat="1" ht="13.5" x14ac:dyDescent="0.3"/>
    <row r="13644" customFormat="1" ht="13.5" x14ac:dyDescent="0.3"/>
    <row r="13645" customFormat="1" ht="13.5" x14ac:dyDescent="0.3"/>
    <row r="13646" customFormat="1" ht="13.5" x14ac:dyDescent="0.3"/>
    <row r="13647" customFormat="1" ht="13.5" x14ac:dyDescent="0.3"/>
    <row r="13648" customFormat="1" ht="13.5" x14ac:dyDescent="0.3"/>
    <row r="13649" customFormat="1" ht="13.5" x14ac:dyDescent="0.3"/>
    <row r="13650" customFormat="1" ht="13.5" x14ac:dyDescent="0.3"/>
    <row r="13651" customFormat="1" ht="13.5" x14ac:dyDescent="0.3"/>
    <row r="13652" customFormat="1" ht="13.5" x14ac:dyDescent="0.3"/>
    <row r="13653" customFormat="1" ht="13.5" x14ac:dyDescent="0.3"/>
    <row r="13654" customFormat="1" ht="13.5" x14ac:dyDescent="0.3"/>
    <row r="13655" customFormat="1" ht="13.5" x14ac:dyDescent="0.3"/>
    <row r="13656" customFormat="1" ht="13.5" x14ac:dyDescent="0.3"/>
    <row r="13657" customFormat="1" ht="13.5" x14ac:dyDescent="0.3"/>
    <row r="13658" customFormat="1" ht="13.5" x14ac:dyDescent="0.3"/>
    <row r="13659" customFormat="1" ht="13.5" x14ac:dyDescent="0.3"/>
    <row r="13660" customFormat="1" ht="13.5" x14ac:dyDescent="0.3"/>
    <row r="13661" customFormat="1" ht="13.5" x14ac:dyDescent="0.3"/>
    <row r="13662" customFormat="1" ht="13.5" x14ac:dyDescent="0.3"/>
    <row r="13663" customFormat="1" ht="13.5" x14ac:dyDescent="0.3"/>
    <row r="13664" customFormat="1" ht="13.5" x14ac:dyDescent="0.3"/>
    <row r="13665" customFormat="1" ht="13.5" x14ac:dyDescent="0.3"/>
    <row r="13666" customFormat="1" ht="13.5" x14ac:dyDescent="0.3"/>
    <row r="13667" customFormat="1" ht="13.5" x14ac:dyDescent="0.3"/>
    <row r="13668" customFormat="1" ht="13.5" x14ac:dyDescent="0.3"/>
    <row r="13669" customFormat="1" ht="13.5" x14ac:dyDescent="0.3"/>
    <row r="13670" customFormat="1" ht="13.5" x14ac:dyDescent="0.3"/>
    <row r="13671" customFormat="1" ht="13.5" x14ac:dyDescent="0.3"/>
    <row r="13672" customFormat="1" ht="13.5" x14ac:dyDescent="0.3"/>
    <row r="13673" customFormat="1" ht="13.5" x14ac:dyDescent="0.3"/>
    <row r="13674" customFormat="1" ht="13.5" x14ac:dyDescent="0.3"/>
    <row r="13675" customFormat="1" ht="13.5" x14ac:dyDescent="0.3"/>
    <row r="13676" customFormat="1" ht="13.5" x14ac:dyDescent="0.3"/>
    <row r="13677" customFormat="1" ht="13.5" x14ac:dyDescent="0.3"/>
    <row r="13678" customFormat="1" ht="13.5" x14ac:dyDescent="0.3"/>
    <row r="13679" customFormat="1" ht="13.5" x14ac:dyDescent="0.3"/>
    <row r="13680" customFormat="1" ht="13.5" x14ac:dyDescent="0.3"/>
    <row r="13681" customFormat="1" ht="13.5" x14ac:dyDescent="0.3"/>
    <row r="13682" customFormat="1" ht="13.5" x14ac:dyDescent="0.3"/>
    <row r="13683" customFormat="1" ht="13.5" x14ac:dyDescent="0.3"/>
    <row r="13684" customFormat="1" ht="13.5" x14ac:dyDescent="0.3"/>
    <row r="13685" customFormat="1" ht="13.5" x14ac:dyDescent="0.3"/>
    <row r="13686" customFormat="1" ht="13.5" x14ac:dyDescent="0.3"/>
    <row r="13687" customFormat="1" ht="13.5" x14ac:dyDescent="0.3"/>
    <row r="13688" customFormat="1" ht="13.5" x14ac:dyDescent="0.3"/>
    <row r="13689" customFormat="1" ht="13.5" x14ac:dyDescent="0.3"/>
    <row r="13690" customFormat="1" ht="13.5" x14ac:dyDescent="0.3"/>
    <row r="13691" customFormat="1" ht="13.5" x14ac:dyDescent="0.3"/>
    <row r="13692" customFormat="1" ht="13.5" x14ac:dyDescent="0.3"/>
    <row r="13693" customFormat="1" ht="13.5" x14ac:dyDescent="0.3"/>
    <row r="13694" customFormat="1" ht="13.5" x14ac:dyDescent="0.3"/>
    <row r="13695" customFormat="1" ht="13.5" x14ac:dyDescent="0.3"/>
    <row r="13696" customFormat="1" ht="13.5" x14ac:dyDescent="0.3"/>
    <row r="13697" customFormat="1" ht="13.5" x14ac:dyDescent="0.3"/>
    <row r="13698" customFormat="1" ht="13.5" x14ac:dyDescent="0.3"/>
    <row r="13699" customFormat="1" ht="13.5" x14ac:dyDescent="0.3"/>
    <row r="13700" customFormat="1" ht="13.5" x14ac:dyDescent="0.3"/>
    <row r="13701" customFormat="1" ht="13.5" x14ac:dyDescent="0.3"/>
    <row r="13702" customFormat="1" ht="13.5" x14ac:dyDescent="0.3"/>
    <row r="13703" customFormat="1" ht="13.5" x14ac:dyDescent="0.3"/>
    <row r="13704" customFormat="1" ht="13.5" x14ac:dyDescent="0.3"/>
    <row r="13705" customFormat="1" ht="13.5" x14ac:dyDescent="0.3"/>
    <row r="13706" customFormat="1" ht="13.5" x14ac:dyDescent="0.3"/>
    <row r="13707" customFormat="1" ht="13.5" x14ac:dyDescent="0.3"/>
    <row r="13708" customFormat="1" ht="13.5" x14ac:dyDescent="0.3"/>
    <row r="13709" customFormat="1" ht="13.5" x14ac:dyDescent="0.3"/>
    <row r="13710" customFormat="1" ht="13.5" x14ac:dyDescent="0.3"/>
    <row r="13711" customFormat="1" ht="13.5" x14ac:dyDescent="0.3"/>
    <row r="13712" customFormat="1" ht="13.5" x14ac:dyDescent="0.3"/>
    <row r="13713" customFormat="1" ht="13.5" x14ac:dyDescent="0.3"/>
    <row r="13714" customFormat="1" ht="13.5" x14ac:dyDescent="0.3"/>
    <row r="13715" customFormat="1" ht="13.5" x14ac:dyDescent="0.3"/>
    <row r="13716" customFormat="1" ht="13.5" x14ac:dyDescent="0.3"/>
    <row r="13717" customFormat="1" ht="13.5" x14ac:dyDescent="0.3"/>
    <row r="13718" customFormat="1" ht="13.5" x14ac:dyDescent="0.3"/>
    <row r="13719" customFormat="1" ht="13.5" x14ac:dyDescent="0.3"/>
    <row r="13720" customFormat="1" ht="13.5" x14ac:dyDescent="0.3"/>
    <row r="13721" customFormat="1" ht="13.5" x14ac:dyDescent="0.3"/>
    <row r="13722" customFormat="1" ht="13.5" x14ac:dyDescent="0.3"/>
    <row r="13723" customFormat="1" ht="13.5" x14ac:dyDescent="0.3"/>
    <row r="13724" customFormat="1" ht="13.5" x14ac:dyDescent="0.3"/>
    <row r="13725" customFormat="1" ht="13.5" x14ac:dyDescent="0.3"/>
    <row r="13726" customFormat="1" ht="13.5" x14ac:dyDescent="0.3"/>
    <row r="13727" customFormat="1" ht="13.5" x14ac:dyDescent="0.3"/>
    <row r="13728" customFormat="1" ht="13.5" x14ac:dyDescent="0.3"/>
    <row r="13729" customFormat="1" ht="13.5" x14ac:dyDescent="0.3"/>
    <row r="13730" customFormat="1" ht="13.5" x14ac:dyDescent="0.3"/>
    <row r="13731" customFormat="1" ht="13.5" x14ac:dyDescent="0.3"/>
    <row r="13732" customFormat="1" ht="13.5" x14ac:dyDescent="0.3"/>
    <row r="13733" customFormat="1" ht="13.5" x14ac:dyDescent="0.3"/>
    <row r="13734" customFormat="1" ht="13.5" x14ac:dyDescent="0.3"/>
    <row r="13735" customFormat="1" ht="13.5" x14ac:dyDescent="0.3"/>
    <row r="13736" customFormat="1" ht="13.5" x14ac:dyDescent="0.3"/>
    <row r="13737" customFormat="1" ht="13.5" x14ac:dyDescent="0.3"/>
    <row r="13738" customFormat="1" ht="13.5" x14ac:dyDescent="0.3"/>
    <row r="13739" customFormat="1" ht="13.5" x14ac:dyDescent="0.3"/>
    <row r="13740" customFormat="1" ht="13.5" x14ac:dyDescent="0.3"/>
    <row r="13741" customFormat="1" ht="13.5" x14ac:dyDescent="0.3"/>
    <row r="13742" customFormat="1" ht="13.5" x14ac:dyDescent="0.3"/>
    <row r="13743" customFormat="1" ht="13.5" x14ac:dyDescent="0.3"/>
    <row r="13744" customFormat="1" ht="13.5" x14ac:dyDescent="0.3"/>
    <row r="13745" customFormat="1" ht="13.5" x14ac:dyDescent="0.3"/>
    <row r="13746" customFormat="1" ht="13.5" x14ac:dyDescent="0.3"/>
    <row r="13747" customFormat="1" ht="13.5" x14ac:dyDescent="0.3"/>
    <row r="13748" customFormat="1" ht="13.5" x14ac:dyDescent="0.3"/>
    <row r="13749" customFormat="1" ht="13.5" x14ac:dyDescent="0.3"/>
    <row r="13750" customFormat="1" ht="13.5" x14ac:dyDescent="0.3"/>
    <row r="13751" customFormat="1" ht="13.5" x14ac:dyDescent="0.3"/>
    <row r="13752" customFormat="1" ht="13.5" x14ac:dyDescent="0.3"/>
    <row r="13753" customFormat="1" ht="13.5" x14ac:dyDescent="0.3"/>
    <row r="13754" customFormat="1" ht="13.5" x14ac:dyDescent="0.3"/>
    <row r="13755" customFormat="1" ht="13.5" x14ac:dyDescent="0.3"/>
    <row r="13756" customFormat="1" ht="13.5" x14ac:dyDescent="0.3"/>
    <row r="13757" customFormat="1" ht="13.5" x14ac:dyDescent="0.3"/>
    <row r="13758" customFormat="1" ht="13.5" x14ac:dyDescent="0.3"/>
    <row r="13759" customFormat="1" ht="13.5" x14ac:dyDescent="0.3"/>
    <row r="13760" customFormat="1" ht="13.5" x14ac:dyDescent="0.3"/>
    <row r="13761" customFormat="1" ht="13.5" x14ac:dyDescent="0.3"/>
    <row r="13762" customFormat="1" ht="13.5" x14ac:dyDescent="0.3"/>
    <row r="13763" customFormat="1" ht="13.5" x14ac:dyDescent="0.3"/>
    <row r="13764" customFormat="1" ht="13.5" x14ac:dyDescent="0.3"/>
    <row r="13765" customFormat="1" ht="13.5" x14ac:dyDescent="0.3"/>
    <row r="13766" customFormat="1" ht="13.5" x14ac:dyDescent="0.3"/>
    <row r="13767" customFormat="1" ht="13.5" x14ac:dyDescent="0.3"/>
    <row r="13768" customFormat="1" ht="13.5" x14ac:dyDescent="0.3"/>
    <row r="13769" customFormat="1" ht="13.5" x14ac:dyDescent="0.3"/>
    <row r="13770" customFormat="1" ht="13.5" x14ac:dyDescent="0.3"/>
    <row r="13771" customFormat="1" ht="13.5" x14ac:dyDescent="0.3"/>
    <row r="13772" customFormat="1" ht="13.5" x14ac:dyDescent="0.3"/>
    <row r="13773" customFormat="1" ht="13.5" x14ac:dyDescent="0.3"/>
    <row r="13774" customFormat="1" ht="13.5" x14ac:dyDescent="0.3"/>
    <row r="13775" customFormat="1" ht="13.5" x14ac:dyDescent="0.3"/>
    <row r="13776" customFormat="1" ht="13.5" x14ac:dyDescent="0.3"/>
    <row r="13777" customFormat="1" ht="13.5" x14ac:dyDescent="0.3"/>
    <row r="13778" customFormat="1" ht="13.5" x14ac:dyDescent="0.3"/>
    <row r="13779" customFormat="1" ht="13.5" x14ac:dyDescent="0.3"/>
    <row r="13780" customFormat="1" ht="13.5" x14ac:dyDescent="0.3"/>
    <row r="13781" customFormat="1" ht="13.5" x14ac:dyDescent="0.3"/>
    <row r="13782" customFormat="1" ht="13.5" x14ac:dyDescent="0.3"/>
    <row r="13783" customFormat="1" ht="13.5" x14ac:dyDescent="0.3"/>
    <row r="13784" customFormat="1" ht="13.5" x14ac:dyDescent="0.3"/>
    <row r="13785" customFormat="1" ht="13.5" x14ac:dyDescent="0.3"/>
    <row r="13786" customFormat="1" ht="13.5" x14ac:dyDescent="0.3"/>
    <row r="13787" customFormat="1" ht="13.5" x14ac:dyDescent="0.3"/>
    <row r="13788" customFormat="1" ht="13.5" x14ac:dyDescent="0.3"/>
    <row r="13789" customFormat="1" ht="13.5" x14ac:dyDescent="0.3"/>
    <row r="13790" customFormat="1" ht="13.5" x14ac:dyDescent="0.3"/>
    <row r="13791" customFormat="1" ht="13.5" x14ac:dyDescent="0.3"/>
    <row r="13792" customFormat="1" ht="13.5" x14ac:dyDescent="0.3"/>
    <row r="13793" customFormat="1" ht="13.5" x14ac:dyDescent="0.3"/>
    <row r="13794" customFormat="1" ht="13.5" x14ac:dyDescent="0.3"/>
    <row r="13795" customFormat="1" ht="13.5" x14ac:dyDescent="0.3"/>
    <row r="13796" customFormat="1" ht="13.5" x14ac:dyDescent="0.3"/>
    <row r="13797" customFormat="1" ht="13.5" x14ac:dyDescent="0.3"/>
    <row r="13798" customFormat="1" ht="13.5" x14ac:dyDescent="0.3"/>
    <row r="13799" customFormat="1" ht="13.5" x14ac:dyDescent="0.3"/>
    <row r="13800" customFormat="1" ht="13.5" x14ac:dyDescent="0.3"/>
    <row r="13801" customFormat="1" ht="13.5" x14ac:dyDescent="0.3"/>
    <row r="13802" customFormat="1" ht="13.5" x14ac:dyDescent="0.3"/>
    <row r="13803" customFormat="1" ht="13.5" x14ac:dyDescent="0.3"/>
    <row r="13804" customFormat="1" ht="13.5" x14ac:dyDescent="0.3"/>
    <row r="13805" customFormat="1" ht="13.5" x14ac:dyDescent="0.3"/>
    <row r="13806" customFormat="1" ht="13.5" x14ac:dyDescent="0.3"/>
    <row r="13807" customFormat="1" ht="13.5" x14ac:dyDescent="0.3"/>
    <row r="13808" customFormat="1" ht="13.5" x14ac:dyDescent="0.3"/>
    <row r="13809" customFormat="1" ht="13.5" x14ac:dyDescent="0.3"/>
    <row r="13810" customFormat="1" ht="13.5" x14ac:dyDescent="0.3"/>
    <row r="13811" customFormat="1" ht="13.5" x14ac:dyDescent="0.3"/>
    <row r="13812" customFormat="1" ht="13.5" x14ac:dyDescent="0.3"/>
    <row r="13813" customFormat="1" ht="13.5" x14ac:dyDescent="0.3"/>
    <row r="13814" customFormat="1" ht="13.5" x14ac:dyDescent="0.3"/>
    <row r="13815" customFormat="1" ht="13.5" x14ac:dyDescent="0.3"/>
    <row r="13816" customFormat="1" ht="13.5" x14ac:dyDescent="0.3"/>
    <row r="13817" customFormat="1" ht="13.5" x14ac:dyDescent="0.3"/>
    <row r="13818" customFormat="1" ht="13.5" x14ac:dyDescent="0.3"/>
    <row r="13819" customFormat="1" ht="13.5" x14ac:dyDescent="0.3"/>
    <row r="13820" customFormat="1" ht="13.5" x14ac:dyDescent="0.3"/>
    <row r="13821" customFormat="1" ht="13.5" x14ac:dyDescent="0.3"/>
    <row r="13822" customFormat="1" ht="13.5" x14ac:dyDescent="0.3"/>
    <row r="13823" customFormat="1" ht="13.5" x14ac:dyDescent="0.3"/>
    <row r="13824" customFormat="1" ht="13.5" x14ac:dyDescent="0.3"/>
    <row r="13825" customFormat="1" ht="13.5" x14ac:dyDescent="0.3"/>
    <row r="13826" customFormat="1" ht="13.5" x14ac:dyDescent="0.3"/>
    <row r="13827" customFormat="1" ht="13.5" x14ac:dyDescent="0.3"/>
    <row r="13828" customFormat="1" ht="13.5" x14ac:dyDescent="0.3"/>
    <row r="13829" customFormat="1" ht="13.5" x14ac:dyDescent="0.3"/>
    <row r="13830" customFormat="1" ht="13.5" x14ac:dyDescent="0.3"/>
    <row r="13831" customFormat="1" ht="13.5" x14ac:dyDescent="0.3"/>
    <row r="13832" customFormat="1" ht="13.5" x14ac:dyDescent="0.3"/>
    <row r="13833" customFormat="1" ht="13.5" x14ac:dyDescent="0.3"/>
    <row r="13834" customFormat="1" ht="13.5" x14ac:dyDescent="0.3"/>
    <row r="13835" customFormat="1" ht="13.5" x14ac:dyDescent="0.3"/>
    <row r="13836" customFormat="1" ht="13.5" x14ac:dyDescent="0.3"/>
    <row r="13837" customFormat="1" ht="13.5" x14ac:dyDescent="0.3"/>
    <row r="13838" customFormat="1" ht="13.5" x14ac:dyDescent="0.3"/>
    <row r="13839" customFormat="1" ht="13.5" x14ac:dyDescent="0.3"/>
    <row r="13840" customFormat="1" ht="13.5" x14ac:dyDescent="0.3"/>
    <row r="13841" customFormat="1" ht="13.5" x14ac:dyDescent="0.3"/>
    <row r="13842" customFormat="1" ht="13.5" x14ac:dyDescent="0.3"/>
    <row r="13843" customFormat="1" ht="13.5" x14ac:dyDescent="0.3"/>
    <row r="13844" customFormat="1" ht="13.5" x14ac:dyDescent="0.3"/>
    <row r="13845" customFormat="1" ht="13.5" x14ac:dyDescent="0.3"/>
    <row r="13846" customFormat="1" ht="13.5" x14ac:dyDescent="0.3"/>
    <row r="13847" customFormat="1" ht="13.5" x14ac:dyDescent="0.3"/>
    <row r="13848" customFormat="1" ht="13.5" x14ac:dyDescent="0.3"/>
    <row r="13849" customFormat="1" ht="13.5" x14ac:dyDescent="0.3"/>
    <row r="13850" customFormat="1" ht="13.5" x14ac:dyDescent="0.3"/>
    <row r="13851" customFormat="1" ht="13.5" x14ac:dyDescent="0.3"/>
    <row r="13852" customFormat="1" ht="13.5" x14ac:dyDescent="0.3"/>
    <row r="13853" customFormat="1" ht="13.5" x14ac:dyDescent="0.3"/>
    <row r="13854" customFormat="1" ht="13.5" x14ac:dyDescent="0.3"/>
    <row r="13855" customFormat="1" ht="13.5" x14ac:dyDescent="0.3"/>
    <row r="13856" customFormat="1" ht="13.5" x14ac:dyDescent="0.3"/>
    <row r="13857" customFormat="1" ht="13.5" x14ac:dyDescent="0.3"/>
    <row r="13858" customFormat="1" ht="13.5" x14ac:dyDescent="0.3"/>
    <row r="13859" customFormat="1" ht="13.5" x14ac:dyDescent="0.3"/>
    <row r="13860" customFormat="1" ht="13.5" x14ac:dyDescent="0.3"/>
    <row r="13861" customFormat="1" ht="13.5" x14ac:dyDescent="0.3"/>
    <row r="13862" customFormat="1" ht="13.5" x14ac:dyDescent="0.3"/>
    <row r="13863" customFormat="1" ht="13.5" x14ac:dyDescent="0.3"/>
    <row r="13864" customFormat="1" ht="13.5" x14ac:dyDescent="0.3"/>
    <row r="13865" customFormat="1" ht="13.5" x14ac:dyDescent="0.3"/>
    <row r="13866" customFormat="1" ht="13.5" x14ac:dyDescent="0.3"/>
    <row r="13867" customFormat="1" ht="13.5" x14ac:dyDescent="0.3"/>
    <row r="13868" customFormat="1" ht="13.5" x14ac:dyDescent="0.3"/>
    <row r="13869" customFormat="1" ht="13.5" x14ac:dyDescent="0.3"/>
    <row r="13870" customFormat="1" ht="13.5" x14ac:dyDescent="0.3"/>
    <row r="13871" customFormat="1" ht="13.5" x14ac:dyDescent="0.3"/>
    <row r="13872" customFormat="1" ht="13.5" x14ac:dyDescent="0.3"/>
    <row r="13873" customFormat="1" ht="13.5" x14ac:dyDescent="0.3"/>
    <row r="13874" customFormat="1" ht="13.5" x14ac:dyDescent="0.3"/>
    <row r="13875" customFormat="1" ht="13.5" x14ac:dyDescent="0.3"/>
    <row r="13876" customFormat="1" ht="13.5" x14ac:dyDescent="0.3"/>
    <row r="13877" customFormat="1" ht="13.5" x14ac:dyDescent="0.3"/>
    <row r="13878" customFormat="1" ht="13.5" x14ac:dyDescent="0.3"/>
    <row r="13879" customFormat="1" ht="13.5" x14ac:dyDescent="0.3"/>
    <row r="13880" customFormat="1" ht="13.5" x14ac:dyDescent="0.3"/>
    <row r="13881" customFormat="1" ht="13.5" x14ac:dyDescent="0.3"/>
    <row r="13882" customFormat="1" ht="13.5" x14ac:dyDescent="0.3"/>
    <row r="13883" customFormat="1" ht="13.5" x14ac:dyDescent="0.3"/>
    <row r="13884" customFormat="1" ht="13.5" x14ac:dyDescent="0.3"/>
    <row r="13885" customFormat="1" ht="13.5" x14ac:dyDescent="0.3"/>
    <row r="13886" customFormat="1" ht="13.5" x14ac:dyDescent="0.3"/>
    <row r="13887" customFormat="1" ht="13.5" x14ac:dyDescent="0.3"/>
    <row r="13888" customFormat="1" ht="13.5" x14ac:dyDescent="0.3"/>
    <row r="13889" customFormat="1" ht="13.5" x14ac:dyDescent="0.3"/>
    <row r="13890" customFormat="1" ht="13.5" x14ac:dyDescent="0.3"/>
    <row r="13891" customFormat="1" ht="13.5" x14ac:dyDescent="0.3"/>
    <row r="13892" customFormat="1" ht="13.5" x14ac:dyDescent="0.3"/>
    <row r="13893" customFormat="1" ht="13.5" x14ac:dyDescent="0.3"/>
    <row r="13894" customFormat="1" ht="13.5" x14ac:dyDescent="0.3"/>
    <row r="13895" customFormat="1" ht="13.5" x14ac:dyDescent="0.3"/>
    <row r="13896" customFormat="1" ht="13.5" x14ac:dyDescent="0.3"/>
    <row r="13897" customFormat="1" ht="13.5" x14ac:dyDescent="0.3"/>
    <row r="13898" customFormat="1" ht="13.5" x14ac:dyDescent="0.3"/>
    <row r="13899" customFormat="1" ht="13.5" x14ac:dyDescent="0.3"/>
    <row r="13900" customFormat="1" ht="13.5" x14ac:dyDescent="0.3"/>
    <row r="13901" customFormat="1" ht="13.5" x14ac:dyDescent="0.3"/>
    <row r="13902" customFormat="1" ht="13.5" x14ac:dyDescent="0.3"/>
    <row r="13903" customFormat="1" ht="13.5" x14ac:dyDescent="0.3"/>
    <row r="13904" customFormat="1" ht="13.5" x14ac:dyDescent="0.3"/>
    <row r="13905" customFormat="1" ht="13.5" x14ac:dyDescent="0.3"/>
    <row r="13906" customFormat="1" ht="13.5" x14ac:dyDescent="0.3"/>
    <row r="13907" customFormat="1" ht="13.5" x14ac:dyDescent="0.3"/>
    <row r="13908" customFormat="1" ht="13.5" x14ac:dyDescent="0.3"/>
    <row r="13909" customFormat="1" ht="13.5" x14ac:dyDescent="0.3"/>
    <row r="13910" customFormat="1" ht="13.5" x14ac:dyDescent="0.3"/>
    <row r="13911" customFormat="1" ht="13.5" x14ac:dyDescent="0.3"/>
    <row r="13912" customFormat="1" ht="13.5" x14ac:dyDescent="0.3"/>
    <row r="13913" customFormat="1" ht="13.5" x14ac:dyDescent="0.3"/>
    <row r="13914" customFormat="1" ht="13.5" x14ac:dyDescent="0.3"/>
    <row r="13915" customFormat="1" ht="13.5" x14ac:dyDescent="0.3"/>
    <row r="13916" customFormat="1" ht="13.5" x14ac:dyDescent="0.3"/>
    <row r="13917" customFormat="1" ht="13.5" x14ac:dyDescent="0.3"/>
    <row r="13918" customFormat="1" ht="13.5" x14ac:dyDescent="0.3"/>
    <row r="13919" customFormat="1" ht="13.5" x14ac:dyDescent="0.3"/>
    <row r="13920" customFormat="1" ht="13.5" x14ac:dyDescent="0.3"/>
    <row r="13921" customFormat="1" ht="13.5" x14ac:dyDescent="0.3"/>
    <row r="13922" customFormat="1" ht="13.5" x14ac:dyDescent="0.3"/>
    <row r="13923" customFormat="1" ht="13.5" x14ac:dyDescent="0.3"/>
    <row r="13924" customFormat="1" ht="13.5" x14ac:dyDescent="0.3"/>
    <row r="13925" customFormat="1" ht="13.5" x14ac:dyDescent="0.3"/>
    <row r="13926" customFormat="1" ht="13.5" x14ac:dyDescent="0.3"/>
    <row r="13927" customFormat="1" ht="13.5" x14ac:dyDescent="0.3"/>
    <row r="13928" customFormat="1" ht="13.5" x14ac:dyDescent="0.3"/>
    <row r="13929" customFormat="1" ht="13.5" x14ac:dyDescent="0.3"/>
    <row r="13930" customFormat="1" ht="13.5" x14ac:dyDescent="0.3"/>
    <row r="13931" customFormat="1" ht="13.5" x14ac:dyDescent="0.3"/>
    <row r="13932" customFormat="1" ht="13.5" x14ac:dyDescent="0.3"/>
    <row r="13933" customFormat="1" ht="13.5" x14ac:dyDescent="0.3"/>
    <row r="13934" customFormat="1" ht="13.5" x14ac:dyDescent="0.3"/>
    <row r="13935" customFormat="1" ht="13.5" x14ac:dyDescent="0.3"/>
    <row r="13936" customFormat="1" ht="13.5" x14ac:dyDescent="0.3"/>
    <row r="13937" customFormat="1" ht="13.5" x14ac:dyDescent="0.3"/>
    <row r="13938" customFormat="1" ht="13.5" x14ac:dyDescent="0.3"/>
    <row r="13939" customFormat="1" ht="13.5" x14ac:dyDescent="0.3"/>
    <row r="13940" customFormat="1" ht="13.5" x14ac:dyDescent="0.3"/>
    <row r="13941" customFormat="1" ht="13.5" x14ac:dyDescent="0.3"/>
    <row r="13942" customFormat="1" ht="13.5" x14ac:dyDescent="0.3"/>
    <row r="13943" customFormat="1" ht="13.5" x14ac:dyDescent="0.3"/>
    <row r="13944" customFormat="1" ht="13.5" x14ac:dyDescent="0.3"/>
    <row r="13945" customFormat="1" ht="13.5" x14ac:dyDescent="0.3"/>
    <row r="13946" customFormat="1" ht="13.5" x14ac:dyDescent="0.3"/>
    <row r="13947" customFormat="1" ht="13.5" x14ac:dyDescent="0.3"/>
    <row r="13948" customFormat="1" ht="13.5" x14ac:dyDescent="0.3"/>
    <row r="13949" customFormat="1" ht="13.5" x14ac:dyDescent="0.3"/>
    <row r="13950" customFormat="1" ht="13.5" x14ac:dyDescent="0.3"/>
    <row r="13951" customFormat="1" ht="13.5" x14ac:dyDescent="0.3"/>
    <row r="13952" customFormat="1" ht="13.5" x14ac:dyDescent="0.3"/>
    <row r="13953" customFormat="1" ht="13.5" x14ac:dyDescent="0.3"/>
    <row r="13954" customFormat="1" ht="13.5" x14ac:dyDescent="0.3"/>
    <row r="13955" customFormat="1" ht="13.5" x14ac:dyDescent="0.3"/>
    <row r="13956" customFormat="1" ht="13.5" x14ac:dyDescent="0.3"/>
    <row r="13957" customFormat="1" ht="13.5" x14ac:dyDescent="0.3"/>
    <row r="13958" customFormat="1" ht="13.5" x14ac:dyDescent="0.3"/>
    <row r="13959" customFormat="1" ht="13.5" x14ac:dyDescent="0.3"/>
    <row r="13960" customFormat="1" ht="13.5" x14ac:dyDescent="0.3"/>
    <row r="13961" customFormat="1" ht="13.5" x14ac:dyDescent="0.3"/>
    <row r="13962" customFormat="1" ht="13.5" x14ac:dyDescent="0.3"/>
    <row r="13963" customFormat="1" ht="13.5" x14ac:dyDescent="0.3"/>
    <row r="13964" customFormat="1" ht="13.5" x14ac:dyDescent="0.3"/>
    <row r="13965" customFormat="1" ht="13.5" x14ac:dyDescent="0.3"/>
    <row r="13966" customFormat="1" ht="13.5" x14ac:dyDescent="0.3"/>
    <row r="13967" customFormat="1" ht="13.5" x14ac:dyDescent="0.3"/>
    <row r="13968" customFormat="1" ht="13.5" x14ac:dyDescent="0.3"/>
    <row r="13969" customFormat="1" ht="13.5" x14ac:dyDescent="0.3"/>
    <row r="13970" customFormat="1" ht="13.5" x14ac:dyDescent="0.3"/>
    <row r="13971" customFormat="1" ht="13.5" x14ac:dyDescent="0.3"/>
    <row r="13972" customFormat="1" ht="13.5" x14ac:dyDescent="0.3"/>
    <row r="13973" customFormat="1" ht="13.5" x14ac:dyDescent="0.3"/>
    <row r="13974" customFormat="1" ht="13.5" x14ac:dyDescent="0.3"/>
    <row r="13975" customFormat="1" ht="13.5" x14ac:dyDescent="0.3"/>
    <row r="13976" customFormat="1" ht="13.5" x14ac:dyDescent="0.3"/>
    <row r="13977" customFormat="1" ht="13.5" x14ac:dyDescent="0.3"/>
    <row r="13978" customFormat="1" ht="13.5" x14ac:dyDescent="0.3"/>
    <row r="13979" customFormat="1" ht="13.5" x14ac:dyDescent="0.3"/>
    <row r="13980" customFormat="1" ht="13.5" x14ac:dyDescent="0.3"/>
    <row r="13981" customFormat="1" ht="13.5" x14ac:dyDescent="0.3"/>
    <row r="13982" customFormat="1" ht="13.5" x14ac:dyDescent="0.3"/>
    <row r="13983" customFormat="1" ht="13.5" x14ac:dyDescent="0.3"/>
    <row r="13984" customFormat="1" ht="13.5" x14ac:dyDescent="0.3"/>
    <row r="13985" customFormat="1" ht="13.5" x14ac:dyDescent="0.3"/>
    <row r="13986" customFormat="1" ht="13.5" x14ac:dyDescent="0.3"/>
    <row r="13987" customFormat="1" ht="13.5" x14ac:dyDescent="0.3"/>
    <row r="13988" customFormat="1" ht="13.5" x14ac:dyDescent="0.3"/>
    <row r="13989" customFormat="1" ht="13.5" x14ac:dyDescent="0.3"/>
    <row r="13990" customFormat="1" ht="13.5" x14ac:dyDescent="0.3"/>
    <row r="13991" customFormat="1" ht="13.5" x14ac:dyDescent="0.3"/>
    <row r="13992" customFormat="1" ht="13.5" x14ac:dyDescent="0.3"/>
    <row r="13993" customFormat="1" ht="13.5" x14ac:dyDescent="0.3"/>
    <row r="13994" customFormat="1" ht="13.5" x14ac:dyDescent="0.3"/>
    <row r="13995" customFormat="1" ht="13.5" x14ac:dyDescent="0.3"/>
    <row r="13996" customFormat="1" ht="13.5" x14ac:dyDescent="0.3"/>
    <row r="13997" customFormat="1" ht="13.5" x14ac:dyDescent="0.3"/>
    <row r="13998" customFormat="1" ht="13.5" x14ac:dyDescent="0.3"/>
    <row r="13999" customFormat="1" ht="13.5" x14ac:dyDescent="0.3"/>
    <row r="14000" customFormat="1" ht="13.5" x14ac:dyDescent="0.3"/>
    <row r="14001" customFormat="1" ht="13.5" x14ac:dyDescent="0.3"/>
    <row r="14002" customFormat="1" ht="13.5" x14ac:dyDescent="0.3"/>
    <row r="14003" customFormat="1" ht="13.5" x14ac:dyDescent="0.3"/>
    <row r="14004" customFormat="1" ht="13.5" x14ac:dyDescent="0.3"/>
    <row r="14005" customFormat="1" ht="13.5" x14ac:dyDescent="0.3"/>
    <row r="14006" customFormat="1" ht="13.5" x14ac:dyDescent="0.3"/>
    <row r="14007" customFormat="1" ht="13.5" x14ac:dyDescent="0.3"/>
    <row r="14008" customFormat="1" ht="13.5" x14ac:dyDescent="0.3"/>
    <row r="14009" customFormat="1" ht="13.5" x14ac:dyDescent="0.3"/>
    <row r="14010" customFormat="1" ht="13.5" x14ac:dyDescent="0.3"/>
    <row r="14011" customFormat="1" ht="13.5" x14ac:dyDescent="0.3"/>
    <row r="14012" customFormat="1" ht="13.5" x14ac:dyDescent="0.3"/>
    <row r="14013" customFormat="1" ht="13.5" x14ac:dyDescent="0.3"/>
    <row r="14014" customFormat="1" ht="13.5" x14ac:dyDescent="0.3"/>
    <row r="14015" customFormat="1" ht="13.5" x14ac:dyDescent="0.3"/>
    <row r="14016" customFormat="1" ht="13.5" x14ac:dyDescent="0.3"/>
    <row r="14017" customFormat="1" ht="13.5" x14ac:dyDescent="0.3"/>
    <row r="14018" customFormat="1" ht="13.5" x14ac:dyDescent="0.3"/>
    <row r="14019" customFormat="1" ht="13.5" x14ac:dyDescent="0.3"/>
    <row r="14020" customFormat="1" ht="13.5" x14ac:dyDescent="0.3"/>
    <row r="14021" customFormat="1" ht="13.5" x14ac:dyDescent="0.3"/>
    <row r="14022" customFormat="1" ht="13.5" x14ac:dyDescent="0.3"/>
    <row r="14023" customFormat="1" ht="13.5" x14ac:dyDescent="0.3"/>
    <row r="14024" customFormat="1" ht="13.5" x14ac:dyDescent="0.3"/>
    <row r="14025" customFormat="1" ht="13.5" x14ac:dyDescent="0.3"/>
    <row r="14026" customFormat="1" ht="13.5" x14ac:dyDescent="0.3"/>
    <row r="14027" customFormat="1" ht="13.5" x14ac:dyDescent="0.3"/>
    <row r="14028" customFormat="1" ht="13.5" x14ac:dyDescent="0.3"/>
    <row r="14029" customFormat="1" ht="13.5" x14ac:dyDescent="0.3"/>
    <row r="14030" customFormat="1" ht="13.5" x14ac:dyDescent="0.3"/>
    <row r="14031" customFormat="1" ht="13.5" x14ac:dyDescent="0.3"/>
    <row r="14032" customFormat="1" ht="13.5" x14ac:dyDescent="0.3"/>
    <row r="14033" customFormat="1" ht="13.5" x14ac:dyDescent="0.3"/>
    <row r="14034" customFormat="1" ht="13.5" x14ac:dyDescent="0.3"/>
    <row r="14035" customFormat="1" ht="13.5" x14ac:dyDescent="0.3"/>
    <row r="14036" customFormat="1" ht="13.5" x14ac:dyDescent="0.3"/>
    <row r="14037" customFormat="1" ht="13.5" x14ac:dyDescent="0.3"/>
    <row r="14038" customFormat="1" ht="13.5" x14ac:dyDescent="0.3"/>
    <row r="14039" customFormat="1" ht="13.5" x14ac:dyDescent="0.3"/>
    <row r="14040" customFormat="1" ht="13.5" x14ac:dyDescent="0.3"/>
    <row r="14041" customFormat="1" ht="13.5" x14ac:dyDescent="0.3"/>
    <row r="14042" customFormat="1" ht="13.5" x14ac:dyDescent="0.3"/>
    <row r="14043" customFormat="1" ht="13.5" x14ac:dyDescent="0.3"/>
    <row r="14044" customFormat="1" ht="13.5" x14ac:dyDescent="0.3"/>
    <row r="14045" customFormat="1" ht="13.5" x14ac:dyDescent="0.3"/>
    <row r="14046" customFormat="1" ht="13.5" x14ac:dyDescent="0.3"/>
    <row r="14047" customFormat="1" ht="13.5" x14ac:dyDescent="0.3"/>
    <row r="14048" customFormat="1" ht="13.5" x14ac:dyDescent="0.3"/>
    <row r="14049" customFormat="1" ht="13.5" x14ac:dyDescent="0.3"/>
    <row r="14050" customFormat="1" ht="13.5" x14ac:dyDescent="0.3"/>
    <row r="14051" customFormat="1" ht="13.5" x14ac:dyDescent="0.3"/>
    <row r="14052" customFormat="1" ht="13.5" x14ac:dyDescent="0.3"/>
    <row r="14053" customFormat="1" ht="13.5" x14ac:dyDescent="0.3"/>
    <row r="14054" customFormat="1" ht="13.5" x14ac:dyDescent="0.3"/>
    <row r="14055" customFormat="1" ht="13.5" x14ac:dyDescent="0.3"/>
    <row r="14056" customFormat="1" ht="13.5" x14ac:dyDescent="0.3"/>
    <row r="14057" customFormat="1" ht="13.5" x14ac:dyDescent="0.3"/>
    <row r="14058" customFormat="1" ht="13.5" x14ac:dyDescent="0.3"/>
    <row r="14059" customFormat="1" ht="13.5" x14ac:dyDescent="0.3"/>
    <row r="14060" customFormat="1" ht="13.5" x14ac:dyDescent="0.3"/>
    <row r="14061" customFormat="1" ht="13.5" x14ac:dyDescent="0.3"/>
    <row r="14062" customFormat="1" ht="13.5" x14ac:dyDescent="0.3"/>
    <row r="14063" customFormat="1" ht="13.5" x14ac:dyDescent="0.3"/>
    <row r="14064" customFormat="1" ht="13.5" x14ac:dyDescent="0.3"/>
    <row r="14065" customFormat="1" ht="13.5" x14ac:dyDescent="0.3"/>
    <row r="14066" customFormat="1" ht="13.5" x14ac:dyDescent="0.3"/>
    <row r="14067" customFormat="1" ht="13.5" x14ac:dyDescent="0.3"/>
    <row r="14068" customFormat="1" ht="13.5" x14ac:dyDescent="0.3"/>
    <row r="14069" customFormat="1" ht="13.5" x14ac:dyDescent="0.3"/>
    <row r="14070" customFormat="1" ht="13.5" x14ac:dyDescent="0.3"/>
    <row r="14071" customFormat="1" ht="13.5" x14ac:dyDescent="0.3"/>
    <row r="14072" customFormat="1" ht="13.5" x14ac:dyDescent="0.3"/>
    <row r="14073" customFormat="1" ht="13.5" x14ac:dyDescent="0.3"/>
    <row r="14074" customFormat="1" ht="13.5" x14ac:dyDescent="0.3"/>
    <row r="14075" customFormat="1" ht="13.5" x14ac:dyDescent="0.3"/>
    <row r="14076" customFormat="1" ht="13.5" x14ac:dyDescent="0.3"/>
    <row r="14077" customFormat="1" ht="13.5" x14ac:dyDescent="0.3"/>
    <row r="14078" customFormat="1" ht="13.5" x14ac:dyDescent="0.3"/>
    <row r="14079" customFormat="1" ht="13.5" x14ac:dyDescent="0.3"/>
    <row r="14080" customFormat="1" ht="13.5" x14ac:dyDescent="0.3"/>
    <row r="14081" customFormat="1" ht="13.5" x14ac:dyDescent="0.3"/>
    <row r="14082" customFormat="1" ht="13.5" x14ac:dyDescent="0.3"/>
    <row r="14083" customFormat="1" ht="13.5" x14ac:dyDescent="0.3"/>
    <row r="14084" customFormat="1" ht="13.5" x14ac:dyDescent="0.3"/>
    <row r="14085" customFormat="1" ht="13.5" x14ac:dyDescent="0.3"/>
    <row r="14086" customFormat="1" ht="13.5" x14ac:dyDescent="0.3"/>
    <row r="14087" customFormat="1" ht="13.5" x14ac:dyDescent="0.3"/>
    <row r="14088" customFormat="1" ht="13.5" x14ac:dyDescent="0.3"/>
    <row r="14089" customFormat="1" ht="13.5" x14ac:dyDescent="0.3"/>
    <row r="14090" customFormat="1" ht="13.5" x14ac:dyDescent="0.3"/>
    <row r="14091" customFormat="1" ht="13.5" x14ac:dyDescent="0.3"/>
    <row r="14092" customFormat="1" ht="13.5" x14ac:dyDescent="0.3"/>
    <row r="14093" customFormat="1" ht="13.5" x14ac:dyDescent="0.3"/>
    <row r="14094" customFormat="1" ht="13.5" x14ac:dyDescent="0.3"/>
    <row r="14095" customFormat="1" ht="13.5" x14ac:dyDescent="0.3"/>
    <row r="14096" customFormat="1" ht="13.5" x14ac:dyDescent="0.3"/>
    <row r="14097" customFormat="1" ht="13.5" x14ac:dyDescent="0.3"/>
    <row r="14098" customFormat="1" ht="13.5" x14ac:dyDescent="0.3"/>
    <row r="14099" customFormat="1" ht="13.5" x14ac:dyDescent="0.3"/>
    <row r="14100" customFormat="1" ht="13.5" x14ac:dyDescent="0.3"/>
    <row r="14101" customFormat="1" ht="13.5" x14ac:dyDescent="0.3"/>
    <row r="14102" customFormat="1" ht="13.5" x14ac:dyDescent="0.3"/>
    <row r="14103" customFormat="1" ht="13.5" x14ac:dyDescent="0.3"/>
    <row r="14104" customFormat="1" ht="13.5" x14ac:dyDescent="0.3"/>
    <row r="14105" customFormat="1" ht="13.5" x14ac:dyDescent="0.3"/>
    <row r="14106" customFormat="1" ht="13.5" x14ac:dyDescent="0.3"/>
    <row r="14107" customFormat="1" ht="13.5" x14ac:dyDescent="0.3"/>
    <row r="14108" customFormat="1" ht="13.5" x14ac:dyDescent="0.3"/>
    <row r="14109" customFormat="1" ht="13.5" x14ac:dyDescent="0.3"/>
    <row r="14110" customFormat="1" ht="13.5" x14ac:dyDescent="0.3"/>
    <row r="14111" customFormat="1" ht="13.5" x14ac:dyDescent="0.3"/>
    <row r="14112" customFormat="1" ht="13.5" x14ac:dyDescent="0.3"/>
    <row r="14113" customFormat="1" ht="13.5" x14ac:dyDescent="0.3"/>
    <row r="14114" customFormat="1" ht="13.5" x14ac:dyDescent="0.3"/>
    <row r="14115" customFormat="1" ht="13.5" x14ac:dyDescent="0.3"/>
    <row r="14116" customFormat="1" ht="13.5" x14ac:dyDescent="0.3"/>
    <row r="14117" customFormat="1" ht="13.5" x14ac:dyDescent="0.3"/>
    <row r="14118" customFormat="1" ht="13.5" x14ac:dyDescent="0.3"/>
    <row r="14119" customFormat="1" ht="13.5" x14ac:dyDescent="0.3"/>
    <row r="14120" customFormat="1" ht="13.5" x14ac:dyDescent="0.3"/>
    <row r="14121" customFormat="1" ht="13.5" x14ac:dyDescent="0.3"/>
    <row r="14122" customFormat="1" ht="13.5" x14ac:dyDescent="0.3"/>
    <row r="14123" customFormat="1" ht="13.5" x14ac:dyDescent="0.3"/>
    <row r="14124" customFormat="1" ht="13.5" x14ac:dyDescent="0.3"/>
    <row r="14125" customFormat="1" ht="13.5" x14ac:dyDescent="0.3"/>
    <row r="14126" customFormat="1" ht="13.5" x14ac:dyDescent="0.3"/>
    <row r="14127" customFormat="1" ht="13.5" x14ac:dyDescent="0.3"/>
    <row r="14128" customFormat="1" ht="13.5" x14ac:dyDescent="0.3"/>
    <row r="14129" customFormat="1" ht="13.5" x14ac:dyDescent="0.3"/>
    <row r="14130" customFormat="1" ht="13.5" x14ac:dyDescent="0.3"/>
    <row r="14131" customFormat="1" ht="13.5" x14ac:dyDescent="0.3"/>
    <row r="14132" customFormat="1" ht="13.5" x14ac:dyDescent="0.3"/>
    <row r="14133" customFormat="1" ht="13.5" x14ac:dyDescent="0.3"/>
    <row r="14134" customFormat="1" ht="13.5" x14ac:dyDescent="0.3"/>
    <row r="14135" customFormat="1" ht="13.5" x14ac:dyDescent="0.3"/>
    <row r="14136" customFormat="1" ht="13.5" x14ac:dyDescent="0.3"/>
    <row r="14137" customFormat="1" ht="13.5" x14ac:dyDescent="0.3"/>
    <row r="14138" customFormat="1" ht="13.5" x14ac:dyDescent="0.3"/>
    <row r="14139" customFormat="1" ht="13.5" x14ac:dyDescent="0.3"/>
    <row r="14140" customFormat="1" ht="13.5" x14ac:dyDescent="0.3"/>
    <row r="14141" customFormat="1" ht="13.5" x14ac:dyDescent="0.3"/>
    <row r="14142" customFormat="1" ht="13.5" x14ac:dyDescent="0.3"/>
    <row r="14143" customFormat="1" ht="13.5" x14ac:dyDescent="0.3"/>
    <row r="14144" customFormat="1" ht="13.5" x14ac:dyDescent="0.3"/>
    <row r="14145" customFormat="1" ht="13.5" x14ac:dyDescent="0.3"/>
    <row r="14146" customFormat="1" ht="13.5" x14ac:dyDescent="0.3"/>
    <row r="14147" customFormat="1" ht="13.5" x14ac:dyDescent="0.3"/>
    <row r="14148" customFormat="1" ht="13.5" x14ac:dyDescent="0.3"/>
  </sheetData>
  <sheetProtection algorithmName="SHA-512" hashValue="3Ll5mTWM7lIyuHFpg2onDZw6C3M1YR9pk2zC40h5MguaP8t68XPGiumVqNZtoKEfQP54BZzO5o4CkTiLRUGPtg==" saltValue="ABNTvcwHk95a7+AGv434WA==" spinCount="100000" sheet="1" objects="1" scenarios="1"/>
  <dataValidations count="2">
    <dataValidation type="decimal" showInputMessage="1" showErrorMessage="1" errorTitle="Incorrect entry" error="Enter 1.5 or 3.0 only" sqref="C4" xr:uid="{AD0BA82B-CE8A-CB4D-957D-5479C1FEB11A}">
      <formula1>1.5</formula1>
      <formula2>3</formula2>
    </dataValidation>
    <dataValidation type="whole" showInputMessage="1" showErrorMessage="1" errorTitle="Incorrect number" error="Please enter quarterly consumption between 700-4000kWh" sqref="C5" xr:uid="{89E8328C-D18E-2C47-9D9C-7A585F60C8A7}">
      <formula1>700</formula1>
      <formula2>4000</formula2>
    </dataValidation>
  </dataValidations>
  <pageMargins left="0.75" right="0.75" top="1" bottom="1" header="0.5" footer="0.5"/>
  <legacy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DM459"/>
  <sheetViews>
    <sheetView workbookViewId="0">
      <selection activeCell="C4" sqref="C4:C5"/>
    </sheetView>
  </sheetViews>
  <sheetFormatPr defaultColWidth="10.84375" defaultRowHeight="13.5" x14ac:dyDescent="0.3"/>
  <cols>
    <col min="1" max="1" width="23" style="4" customWidth="1"/>
    <col min="2" max="2" width="25.69140625" style="4" customWidth="1"/>
    <col min="3" max="3" width="12.15234375" style="4" customWidth="1"/>
    <col min="4" max="4" width="14.3046875" style="4" customWidth="1"/>
    <col min="5" max="5" width="12.15234375" style="4" customWidth="1"/>
    <col min="6" max="6" width="13.3046875" style="4" customWidth="1"/>
    <col min="7" max="7" width="12.69140625" style="4" customWidth="1"/>
    <col min="8" max="8" width="13.84375" style="4" customWidth="1"/>
    <col min="9" max="9" width="13.69140625" style="4" customWidth="1"/>
    <col min="10" max="10" width="12.15234375" style="4" hidden="1" customWidth="1"/>
    <col min="11" max="16" width="12.15234375" style="4" customWidth="1"/>
    <col min="17" max="20" width="12.15234375" style="4" hidden="1" customWidth="1"/>
    <col min="21" max="24" width="12.15234375" style="4" customWidth="1"/>
    <col min="25" max="117" width="10.84375" style="187"/>
    <col min="118" max="16384" width="10.84375" style="4"/>
  </cols>
  <sheetData>
    <row r="1" spans="1:24" s="187" customFormat="1" ht="14" x14ac:dyDescent="0.3">
      <c r="A1" s="186" t="s">
        <v>364</v>
      </c>
      <c r="B1" s="186"/>
      <c r="C1" s="186"/>
      <c r="D1" s="186"/>
      <c r="E1" s="186"/>
      <c r="F1" s="186"/>
      <c r="G1" s="186"/>
      <c r="H1" s="186"/>
      <c r="I1" s="186"/>
      <c r="J1" s="186">
        <v>3</v>
      </c>
      <c r="L1" s="186"/>
      <c r="M1" s="186"/>
      <c r="N1" s="186"/>
      <c r="O1" s="186"/>
      <c r="P1" s="186"/>
      <c r="Q1" s="186"/>
      <c r="R1" s="186"/>
      <c r="S1" s="186"/>
      <c r="T1" s="186"/>
      <c r="U1" s="186"/>
      <c r="V1" s="186"/>
      <c r="W1" s="186"/>
      <c r="X1" s="186"/>
    </row>
    <row r="2" spans="1:24" s="187" customFormat="1" ht="14" x14ac:dyDescent="0.3">
      <c r="A2" s="188" t="s">
        <v>402</v>
      </c>
      <c r="B2" s="186"/>
      <c r="C2" s="186"/>
      <c r="D2" s="186"/>
      <c r="E2" s="186"/>
      <c r="F2" s="186"/>
      <c r="G2" s="186"/>
      <c r="H2" s="186"/>
      <c r="I2" s="186"/>
      <c r="J2" s="186"/>
      <c r="K2" s="186"/>
      <c r="L2" s="186"/>
      <c r="M2" s="186"/>
      <c r="N2" s="186"/>
      <c r="O2" s="186"/>
      <c r="P2" s="186"/>
      <c r="Q2" s="186"/>
      <c r="R2" s="186"/>
      <c r="S2" s="186"/>
      <c r="T2" s="186"/>
      <c r="U2" s="186"/>
      <c r="V2" s="186"/>
      <c r="W2" s="186"/>
      <c r="X2" s="186"/>
    </row>
    <row r="3" spans="1:24" s="187" customFormat="1" ht="14" x14ac:dyDescent="0.3">
      <c r="A3" s="186"/>
      <c r="B3" s="186"/>
      <c r="C3" s="186"/>
      <c r="D3" s="186"/>
      <c r="E3" s="186"/>
      <c r="F3" s="189"/>
      <c r="G3" s="189"/>
      <c r="H3" s="186"/>
      <c r="I3" s="186"/>
      <c r="J3" s="186"/>
      <c r="K3" s="186"/>
      <c r="L3" s="186"/>
      <c r="M3" s="186"/>
      <c r="N3" s="186"/>
      <c r="O3" s="186"/>
      <c r="P3" s="186"/>
      <c r="Q3" s="186"/>
      <c r="R3" s="186"/>
      <c r="S3" s="186"/>
      <c r="T3" s="186"/>
      <c r="U3" s="186"/>
      <c r="V3" s="186"/>
      <c r="W3" s="186"/>
      <c r="X3" s="186"/>
    </row>
    <row r="4" spans="1:24" ht="14" x14ac:dyDescent="0.3">
      <c r="A4" s="60" t="s">
        <v>365</v>
      </c>
      <c r="B4" s="61"/>
      <c r="C4" s="62">
        <v>3</v>
      </c>
      <c r="D4" s="64" t="s">
        <v>483</v>
      </c>
      <c r="E4" s="73">
        <f>IF(C4&lt;J1,(605),(1210))</f>
        <v>1210</v>
      </c>
      <c r="F4" s="72"/>
      <c r="G4" s="66" t="s">
        <v>484</v>
      </c>
      <c r="H4" s="75" t="s">
        <v>485</v>
      </c>
      <c r="I4" s="96" t="s">
        <v>397</v>
      </c>
      <c r="J4" s="71"/>
      <c r="K4" s="186"/>
      <c r="L4" s="186"/>
      <c r="M4" s="186"/>
      <c r="N4" s="186"/>
      <c r="O4" s="186"/>
      <c r="P4" s="186"/>
      <c r="Q4" s="186"/>
      <c r="R4" s="186"/>
      <c r="S4" s="186"/>
      <c r="T4" s="186"/>
      <c r="U4" s="186"/>
      <c r="V4" s="186"/>
      <c r="W4" s="186"/>
      <c r="X4" s="186"/>
    </row>
    <row r="5" spans="1:24" ht="14" x14ac:dyDescent="0.3">
      <c r="A5" s="67" t="s">
        <v>486</v>
      </c>
      <c r="B5" s="68"/>
      <c r="C5" s="69">
        <v>1800</v>
      </c>
      <c r="D5" s="70" t="s">
        <v>487</v>
      </c>
      <c r="E5" s="74">
        <f>C5-(E4-E6)</f>
        <v>1193.79</v>
      </c>
      <c r="F5" s="64" t="s">
        <v>488</v>
      </c>
      <c r="G5" s="79">
        <f>E5*70/100</f>
        <v>835.65300000000002</v>
      </c>
      <c r="H5" s="80">
        <f>E5*30/100</f>
        <v>358.13699999999994</v>
      </c>
      <c r="I5" s="97"/>
      <c r="J5" s="71"/>
      <c r="K5" s="186"/>
      <c r="L5" s="186"/>
      <c r="M5" s="186"/>
      <c r="N5" s="186"/>
      <c r="O5" s="186"/>
      <c r="P5" s="186"/>
      <c r="Q5" s="186"/>
      <c r="R5" s="186"/>
      <c r="S5" s="186"/>
      <c r="T5" s="186"/>
      <c r="U5" s="186"/>
      <c r="V5" s="186"/>
      <c r="W5" s="186"/>
      <c r="X5" s="186"/>
    </row>
    <row r="6" spans="1:24" ht="14" x14ac:dyDescent="0.3">
      <c r="A6" s="187"/>
      <c r="B6" s="187"/>
      <c r="C6" s="187"/>
      <c r="D6" s="70" t="s">
        <v>489</v>
      </c>
      <c r="E6" s="74">
        <f>IF(C4&lt;J1,(E4*18.9/100),(E4*49.9/100))</f>
        <v>603.79</v>
      </c>
      <c r="F6" s="76" t="s">
        <v>396</v>
      </c>
      <c r="G6" s="77">
        <f>E5*20/100</f>
        <v>238.75799999999998</v>
      </c>
      <c r="H6" s="78">
        <f>E5*30/100</f>
        <v>358.13699999999994</v>
      </c>
      <c r="I6" s="98">
        <f>E5*50/100</f>
        <v>596.89499999999998</v>
      </c>
      <c r="J6" s="71"/>
      <c r="K6" s="186"/>
      <c r="L6" s="186"/>
      <c r="M6" s="186"/>
      <c r="N6" s="186"/>
      <c r="O6" s="186"/>
      <c r="P6" s="186"/>
      <c r="Q6" s="186"/>
      <c r="R6" s="186"/>
      <c r="S6" s="186"/>
      <c r="T6" s="186"/>
      <c r="U6" s="186"/>
      <c r="V6" s="186"/>
      <c r="W6" s="186"/>
      <c r="X6" s="186"/>
    </row>
    <row r="7" spans="1:24" s="187" customFormat="1" ht="14.5" thickBot="1" x14ac:dyDescent="0.35">
      <c r="A7" s="186"/>
      <c r="B7" s="186"/>
      <c r="C7" s="186"/>
      <c r="D7" s="186"/>
      <c r="E7" s="186"/>
      <c r="F7" s="186"/>
      <c r="G7" s="190"/>
      <c r="H7" s="186"/>
      <c r="I7" s="186"/>
      <c r="J7" s="186"/>
      <c r="K7" s="186"/>
      <c r="L7" s="186"/>
      <c r="M7" s="186"/>
      <c r="N7" s="186"/>
      <c r="O7" s="186"/>
      <c r="P7" s="186"/>
      <c r="Q7" s="186"/>
      <c r="R7" s="186"/>
      <c r="S7" s="186"/>
      <c r="T7" s="186"/>
      <c r="U7" s="186"/>
      <c r="V7" s="186"/>
      <c r="W7" s="186"/>
      <c r="X7" s="186"/>
    </row>
    <row r="8" spans="1:24" ht="14" x14ac:dyDescent="0.3">
      <c r="A8" s="100" t="s">
        <v>514</v>
      </c>
      <c r="B8" s="101"/>
      <c r="C8" s="101"/>
      <c r="D8" s="101"/>
      <c r="E8" s="101"/>
      <c r="F8" s="101"/>
      <c r="G8" s="101"/>
      <c r="H8" s="101"/>
      <c r="I8" s="101"/>
      <c r="J8" s="101"/>
      <c r="K8" s="101"/>
      <c r="L8" s="101"/>
      <c r="M8" s="101"/>
      <c r="N8" s="101"/>
      <c r="O8" s="101"/>
      <c r="P8" s="101"/>
      <c r="Q8" s="101"/>
      <c r="R8" s="101"/>
      <c r="S8" s="101"/>
      <c r="T8" s="101"/>
      <c r="U8" s="101"/>
      <c r="V8" s="101"/>
      <c r="W8" s="101"/>
      <c r="X8" s="102"/>
    </row>
    <row r="9" spans="1:24" ht="70" x14ac:dyDescent="0.3">
      <c r="A9" s="463" t="s">
        <v>408</v>
      </c>
      <c r="B9" s="464" t="s">
        <v>409</v>
      </c>
      <c r="C9" s="465" t="s">
        <v>410</v>
      </c>
      <c r="D9" s="465" t="s">
        <v>411</v>
      </c>
      <c r="E9" s="465" t="s">
        <v>446</v>
      </c>
      <c r="F9" s="466" t="s">
        <v>447</v>
      </c>
      <c r="G9" s="465" t="s">
        <v>448</v>
      </c>
      <c r="H9" s="467" t="s">
        <v>354</v>
      </c>
      <c r="I9" s="465" t="s">
        <v>222</v>
      </c>
      <c r="J9" s="467" t="s">
        <v>406</v>
      </c>
      <c r="K9" s="468" t="s">
        <v>449</v>
      </c>
      <c r="L9" s="469" t="s">
        <v>398</v>
      </c>
      <c r="M9" s="469" t="s">
        <v>533</v>
      </c>
      <c r="N9" s="469" t="s">
        <v>399</v>
      </c>
      <c r="O9" s="469" t="s">
        <v>552</v>
      </c>
      <c r="P9" s="470" t="s">
        <v>490</v>
      </c>
      <c r="Q9" s="471" t="s">
        <v>102</v>
      </c>
      <c r="R9" s="471" t="s">
        <v>103</v>
      </c>
      <c r="S9" s="471" t="s">
        <v>104</v>
      </c>
      <c r="T9" s="471" t="s">
        <v>105</v>
      </c>
      <c r="U9" s="470" t="s">
        <v>331</v>
      </c>
      <c r="V9" s="470" t="s">
        <v>332</v>
      </c>
      <c r="W9" s="469" t="s">
        <v>400</v>
      </c>
      <c r="X9" s="472" t="s">
        <v>558</v>
      </c>
    </row>
    <row r="10" spans="1:24" ht="14" x14ac:dyDescent="0.3">
      <c r="A10" s="103" t="str">
        <f>'END Jul 2017'!K2</f>
        <v>AGL</v>
      </c>
      <c r="B10" s="104" t="str">
        <f>'END Jul 2017'!L2</f>
        <v xml:space="preserve">Savers </v>
      </c>
      <c r="C10" s="105">
        <f>91*'END Jul 2017'!M2/100</f>
        <v>76.44</v>
      </c>
      <c r="D10" s="105">
        <f>$E$5*'END Jul 2017'!N2/100</f>
        <v>346.19909999999999</v>
      </c>
      <c r="E10" s="106">
        <v>0</v>
      </c>
      <c r="F10" s="105">
        <v>0</v>
      </c>
      <c r="G10" s="105">
        <v>0</v>
      </c>
      <c r="H10" s="105">
        <v>0</v>
      </c>
      <c r="I10" s="105">
        <f t="shared" ref="I10:I24" si="0">SUM(C10:H10)</f>
        <v>422.63909999999998</v>
      </c>
      <c r="J10" s="107">
        <f t="shared" ref="J10:J24" si="1">(I10-C10)*4</f>
        <v>1384.7963999999999</v>
      </c>
      <c r="K10" s="108">
        <f t="shared" ref="K10:K24" si="2">I10*4</f>
        <v>1690.5563999999999</v>
      </c>
      <c r="L10" s="109">
        <f>'END Jul 2017'!AT2</f>
        <v>0</v>
      </c>
      <c r="M10" s="109">
        <f>'END Jul 2017'!AU2</f>
        <v>0</v>
      </c>
      <c r="N10" s="109">
        <f>'END Jul 2017'!AV2</f>
        <v>0</v>
      </c>
      <c r="O10" s="109">
        <f>'END Jul 2017'!AW2</f>
        <v>22</v>
      </c>
      <c r="P10" s="109">
        <f>($E$6*'END Jul 2017'!AQ2/100)*4</f>
        <v>268.08276000000001</v>
      </c>
      <c r="Q10" s="109">
        <f>K10</f>
        <v>1690.5563999999999</v>
      </c>
      <c r="R10" s="109">
        <f>Q10-(J10*O10/100)</f>
        <v>1385.901192</v>
      </c>
      <c r="S10" s="110">
        <f>Q10-P10</f>
        <v>1422.4736399999999</v>
      </c>
      <c r="T10" s="110">
        <f>R10-P10</f>
        <v>1117.818432</v>
      </c>
      <c r="U10" s="473">
        <f>S10*1.1</f>
        <v>1564.721004</v>
      </c>
      <c r="V10" s="473">
        <f>T10*1.1</f>
        <v>1229.6002752000002</v>
      </c>
      <c r="W10" s="111">
        <f>'END Jul 2017'!BD2</f>
        <v>0</v>
      </c>
      <c r="X10" s="112" t="str">
        <f>'END Jul 2017'!BE2</f>
        <v>n</v>
      </c>
    </row>
    <row r="11" spans="1:24" ht="14" x14ac:dyDescent="0.3">
      <c r="A11" s="103" t="str">
        <f>'END Jul 2017'!K3</f>
        <v>Click Energy</v>
      </c>
      <c r="B11" s="104" t="str">
        <f>'END Jul 2017'!L3</f>
        <v>Shine</v>
      </c>
      <c r="C11" s="105">
        <f>91*'END Jul 2017'!M3/100</f>
        <v>73.564400000000006</v>
      </c>
      <c r="D11" s="105">
        <f>$E$5*'END Jul 2017'!N3/100</f>
        <v>423.05530019999998</v>
      </c>
      <c r="E11" s="106">
        <v>0</v>
      </c>
      <c r="F11" s="105">
        <v>0</v>
      </c>
      <c r="G11" s="105">
        <v>0</v>
      </c>
      <c r="H11" s="105">
        <v>0</v>
      </c>
      <c r="I11" s="105">
        <f t="shared" si="0"/>
        <v>496.61970020000001</v>
      </c>
      <c r="J11" s="107">
        <f t="shared" si="1"/>
        <v>1692.2212008000001</v>
      </c>
      <c r="K11" s="108">
        <f t="shared" si="2"/>
        <v>1986.4788008</v>
      </c>
      <c r="L11" s="109">
        <f>'END Jul 2017'!AT3</f>
        <v>0</v>
      </c>
      <c r="M11" s="109">
        <f>'END Jul 2017'!AU3</f>
        <v>0</v>
      </c>
      <c r="N11" s="109">
        <f>'END Jul 2017'!AV3</f>
        <v>7</v>
      </c>
      <c r="O11" s="109">
        <f>'END Jul 2017'!AW3</f>
        <v>0</v>
      </c>
      <c r="P11" s="109">
        <f>($E$6*'END Jul 2017'!AQ3/100)*4</f>
        <v>410.5772</v>
      </c>
      <c r="Q11" s="109">
        <f t="shared" ref="Q11:Q20" si="3">K11</f>
        <v>1986.4788008</v>
      </c>
      <c r="R11" s="109">
        <f>Q11-(K11*N11/100)</f>
        <v>1847.425284744</v>
      </c>
      <c r="S11" s="110">
        <f t="shared" ref="S11:S24" si="4">Q11-P11</f>
        <v>1575.9016008000001</v>
      </c>
      <c r="T11" s="110">
        <f t="shared" ref="T11:T24" si="5">R11-P11</f>
        <v>1436.8480847440001</v>
      </c>
      <c r="U11" s="473">
        <f t="shared" ref="U11:V24" si="6">S11*1.1</f>
        <v>1733.4917608800004</v>
      </c>
      <c r="V11" s="473">
        <f t="shared" si="6"/>
        <v>1580.5328932184002</v>
      </c>
      <c r="W11" s="111">
        <f>'END Jul 2017'!BD3</f>
        <v>0</v>
      </c>
      <c r="X11" s="112" t="str">
        <f>'END Jul 2017'!BE3</f>
        <v>n</v>
      </c>
    </row>
    <row r="12" spans="1:24" ht="14" x14ac:dyDescent="0.3">
      <c r="A12" s="103" t="str">
        <f>'END Jul 2017'!K4</f>
        <v>Commander</v>
      </c>
      <c r="B12" s="104" t="str">
        <f>'END Jul 2017'!L4</f>
        <v>Market offer</v>
      </c>
      <c r="C12" s="105">
        <f>91*'END Jul 2017'!M4/100</f>
        <v>75.293399999999991</v>
      </c>
      <c r="D12" s="105">
        <f>IF($E$5&gt;='END Jul 2017'!P4,('END Jul 2017'!P4*'END Jul 2017'!N4/100),($E$5*'END Jul 2017'!N4/100))</f>
        <v>324.11398499999996</v>
      </c>
      <c r="E12" s="106">
        <f>IF($E$5&lt;'END Jul 2017'!P4,0,IF(($E$5)&lt;='END Jul 2017'!R4,(($E$5-'END Jul 2017'!P4)*'END Jul 2017'!Q4/100),(('END Jul 2017'!R4-'END Jul 2017'!P4)*'END Jul 2017'!Q4/100)))</f>
        <v>0</v>
      </c>
      <c r="F12" s="105">
        <v>0</v>
      </c>
      <c r="G12" s="105">
        <v>0</v>
      </c>
      <c r="H12" s="105">
        <f>IF(($E$5&lt;'END Jul 2017'!R4),(0),($E$5-'END Jul 2017'!R4)*'END Jul 2017'!S4/100)</f>
        <v>0</v>
      </c>
      <c r="I12" s="105">
        <f t="shared" si="0"/>
        <v>399.40738499999998</v>
      </c>
      <c r="J12" s="107">
        <f t="shared" si="1"/>
        <v>1296.4559399999998</v>
      </c>
      <c r="K12" s="108">
        <f t="shared" si="2"/>
        <v>1597.6295399999999</v>
      </c>
      <c r="L12" s="109">
        <f>'END Jul 2017'!AT4</f>
        <v>0</v>
      </c>
      <c r="M12" s="109">
        <f>'END Jul 2017'!AU4</f>
        <v>0</v>
      </c>
      <c r="N12" s="109">
        <f>'END Jul 2017'!AV4</f>
        <v>0</v>
      </c>
      <c r="O12" s="109">
        <f>'END Jul 2017'!AW4</f>
        <v>20</v>
      </c>
      <c r="P12" s="109">
        <f>($E$6*'END Jul 2017'!AQ4/100)*4</f>
        <v>280.15855999999997</v>
      </c>
      <c r="Q12" s="109">
        <f t="shared" si="3"/>
        <v>1597.6295399999999</v>
      </c>
      <c r="R12" s="109">
        <f>Q12-(J12*O12/100)</f>
        <v>1338.338352</v>
      </c>
      <c r="S12" s="110">
        <f t="shared" si="4"/>
        <v>1317.4709800000001</v>
      </c>
      <c r="T12" s="110">
        <f t="shared" si="5"/>
        <v>1058.1797919999999</v>
      </c>
      <c r="U12" s="473">
        <f t="shared" si="6"/>
        <v>1449.2180780000001</v>
      </c>
      <c r="V12" s="473">
        <f t="shared" si="6"/>
        <v>1163.9977712</v>
      </c>
      <c r="W12" s="111">
        <f>'END Jul 2017'!BD4</f>
        <v>0</v>
      </c>
      <c r="X12" s="112" t="str">
        <f>'END Jul 2017'!BE4</f>
        <v>n</v>
      </c>
    </row>
    <row r="13" spans="1:24" ht="14" x14ac:dyDescent="0.3">
      <c r="A13" s="103" t="str">
        <f>'END Jul 2017'!K5</f>
        <v>CovaU</v>
      </c>
      <c r="B13" s="104" t="str">
        <f>'END Jul 2017'!L5</f>
        <v>Freedom</v>
      </c>
      <c r="C13" s="105">
        <f>91*'END Jul 2017'!M5/100</f>
        <v>91</v>
      </c>
      <c r="D13" s="105">
        <f>$E$5*'END Jul 2017'!N5/100</f>
        <v>343.57276200000001</v>
      </c>
      <c r="E13" s="106">
        <v>0</v>
      </c>
      <c r="F13" s="105">
        <v>0</v>
      </c>
      <c r="G13" s="105">
        <v>0</v>
      </c>
      <c r="H13" s="105">
        <v>0</v>
      </c>
      <c r="I13" s="105">
        <f t="shared" si="0"/>
        <v>434.57276200000001</v>
      </c>
      <c r="J13" s="107">
        <f t="shared" si="1"/>
        <v>1374.291048</v>
      </c>
      <c r="K13" s="108">
        <f t="shared" si="2"/>
        <v>1738.291048</v>
      </c>
      <c r="L13" s="109">
        <f>'END Jul 2017'!AT5</f>
        <v>0</v>
      </c>
      <c r="M13" s="109">
        <f>'END Jul 2017'!AU5</f>
        <v>0</v>
      </c>
      <c r="N13" s="109">
        <f>'END Jul 2017'!AV5</f>
        <v>20</v>
      </c>
      <c r="O13" s="109">
        <f>'END Jul 2017'!AW5</f>
        <v>0</v>
      </c>
      <c r="P13" s="109">
        <f>($E$6*'END Jul 2017'!AQ5/100)*4</f>
        <v>0</v>
      </c>
      <c r="Q13" s="109">
        <f t="shared" si="3"/>
        <v>1738.291048</v>
      </c>
      <c r="R13" s="109">
        <f>Q13-(K13*N13/100)</f>
        <v>1390.6328384000001</v>
      </c>
      <c r="S13" s="110">
        <f t="shared" si="4"/>
        <v>1738.291048</v>
      </c>
      <c r="T13" s="110">
        <f t="shared" si="5"/>
        <v>1390.6328384000001</v>
      </c>
      <c r="U13" s="473">
        <f t="shared" si="6"/>
        <v>1912.1201528000001</v>
      </c>
      <c r="V13" s="473">
        <f t="shared" si="6"/>
        <v>1529.6961222400002</v>
      </c>
      <c r="W13" s="111">
        <f>'END Jul 2017'!BD5</f>
        <v>12</v>
      </c>
      <c r="X13" s="112" t="str">
        <f>'END Jul 2017'!BE5</f>
        <v>y</v>
      </c>
    </row>
    <row r="14" spans="1:24" ht="14" x14ac:dyDescent="0.3">
      <c r="A14" s="103" t="str">
        <f>'END Jul 2017'!K6</f>
        <v>Diamond Energy</v>
      </c>
      <c r="B14" s="104" t="str">
        <f>'END Jul 2017'!L6</f>
        <v>Pay on time discount</v>
      </c>
      <c r="C14" s="105">
        <f>91*'END Jul 2017'!M6/100</f>
        <v>81.444999999999993</v>
      </c>
      <c r="D14" s="105">
        <f>IF($E$5&gt;='END Jul 2017'!P6,('END Jul 2017'!P6*'END Jul 2017'!N6/100),($E$5*'END Jul 2017'!N6/100))</f>
        <v>76.98</v>
      </c>
      <c r="E14" s="106">
        <f>IF($E$5&lt;'END Jul 2017'!P6,0,IF(($E$5)&lt;='END Jul 2017'!R6,(($E$5-'END Jul 2017'!P6)*'END Jul 2017'!Q6/100),(('END Jul 2017'!R6-'END Jul 2017'!P6)*'END Jul 2017'!Q6/100)))</f>
        <v>194.25599999999997</v>
      </c>
      <c r="F14" s="105">
        <v>0</v>
      </c>
      <c r="G14" s="105">
        <v>0</v>
      </c>
      <c r="H14" s="105">
        <f>IF(($E$5&lt;'END Jul 2017'!R6),(0),($E$5-'END Jul 2017'!R6)*'END Jul 2017'!S6/100)</f>
        <v>49.512770999999987</v>
      </c>
      <c r="I14" s="105">
        <f t="shared" si="0"/>
        <v>402.19377099999997</v>
      </c>
      <c r="J14" s="107">
        <f t="shared" si="1"/>
        <v>1282.9950839999999</v>
      </c>
      <c r="K14" s="108">
        <f t="shared" si="2"/>
        <v>1608.7750839999999</v>
      </c>
      <c r="L14" s="109">
        <f>'END Jul 2017'!AT6</f>
        <v>0</v>
      </c>
      <c r="M14" s="109">
        <f>'END Jul 2017'!AU6</f>
        <v>0</v>
      </c>
      <c r="N14" s="109">
        <f>'END Jul 2017'!AV6</f>
        <v>7</v>
      </c>
      <c r="O14" s="109">
        <f>'END Jul 2017'!AW6</f>
        <v>0</v>
      </c>
      <c r="P14" s="109">
        <f>($E$6*'END Jul 2017'!AQ6/100)*4</f>
        <v>289.81919999999997</v>
      </c>
      <c r="Q14" s="109">
        <f t="shared" si="3"/>
        <v>1608.7750839999999</v>
      </c>
      <c r="R14" s="109">
        <f>Q14-(K14*N14/100)</f>
        <v>1496.1608281199999</v>
      </c>
      <c r="S14" s="110">
        <f t="shared" si="4"/>
        <v>1318.955884</v>
      </c>
      <c r="T14" s="110">
        <f t="shared" si="5"/>
        <v>1206.34162812</v>
      </c>
      <c r="U14" s="473">
        <f t="shared" si="6"/>
        <v>1450.8514724000001</v>
      </c>
      <c r="V14" s="473">
        <f t="shared" si="6"/>
        <v>1326.9757909320001</v>
      </c>
      <c r="W14" s="111">
        <f>'END Jul 2017'!BD6</f>
        <v>24</v>
      </c>
      <c r="X14" s="112" t="str">
        <f>'END Jul 2017'!BE6</f>
        <v>y</v>
      </c>
    </row>
    <row r="15" spans="1:24" ht="14" x14ac:dyDescent="0.3">
      <c r="A15" s="103" t="str">
        <f>'END Jul 2017'!K7</f>
        <v>Dodo Power &amp; Gas</v>
      </c>
      <c r="B15" s="104" t="str">
        <f>'END Jul 2017'!L7</f>
        <v>Market offer</v>
      </c>
      <c r="C15" s="105">
        <f>91*'END Jul 2017'!M7/100</f>
        <v>74.811099999999996</v>
      </c>
      <c r="D15" s="105">
        <f>IF($E$5&gt;='END Jul 2017'!P7,('END Jul 2017'!P7*'END Jul 2017'!N7/100),($E$5*'END Jul 2017'!N7/100))</f>
        <v>312.29546399999998</v>
      </c>
      <c r="E15" s="106">
        <f>IF($E$5&lt;'END Jul 2017'!P7,0,IF(($E$5)&lt;='END Jul 2017'!R7,(($E$5-'END Jul 2017'!P7)*'END Jul 2017'!Q7/100),(('END Jul 2017'!R7-'END Jul 2017'!P7)*'END Jul 2017'!Q7/100)))</f>
        <v>0</v>
      </c>
      <c r="F15" s="105">
        <v>0</v>
      </c>
      <c r="G15" s="105">
        <v>0</v>
      </c>
      <c r="H15" s="105">
        <f>IF(($E$5&lt;'END Jul 2017'!R7),(0),($E$5-'END Jul 2017'!R7)*'END Jul 2017'!S7/100)</f>
        <v>0</v>
      </c>
      <c r="I15" s="105">
        <f t="shared" si="0"/>
        <v>387.10656399999999</v>
      </c>
      <c r="J15" s="107">
        <f t="shared" si="1"/>
        <v>1249.1818559999999</v>
      </c>
      <c r="K15" s="108">
        <f t="shared" si="2"/>
        <v>1548.426256</v>
      </c>
      <c r="L15" s="109">
        <f>'END Jul 2017'!AT7</f>
        <v>0</v>
      </c>
      <c r="M15" s="109">
        <f>'END Jul 2017'!AU7</f>
        <v>0</v>
      </c>
      <c r="N15" s="109">
        <f>'END Jul 2017'!AV7</f>
        <v>0</v>
      </c>
      <c r="O15" s="109">
        <f>'END Jul 2017'!AW7</f>
        <v>0</v>
      </c>
      <c r="P15" s="109">
        <f>($E$6*'END Jul 2017'!AQ7/100)*4</f>
        <v>280.15855999999997</v>
      </c>
      <c r="Q15" s="109">
        <f t="shared" si="3"/>
        <v>1548.426256</v>
      </c>
      <c r="R15" s="109">
        <f>Q15-(J15*O15/100)</f>
        <v>1548.426256</v>
      </c>
      <c r="S15" s="110">
        <f t="shared" si="4"/>
        <v>1268.2676959999999</v>
      </c>
      <c r="T15" s="110">
        <f t="shared" si="5"/>
        <v>1268.2676959999999</v>
      </c>
      <c r="U15" s="473">
        <f t="shared" si="6"/>
        <v>1395.0944655999999</v>
      </c>
      <c r="V15" s="473">
        <f t="shared" si="6"/>
        <v>1395.0944655999999</v>
      </c>
      <c r="W15" s="111">
        <f>'END Jul 2017'!BD7</f>
        <v>0</v>
      </c>
      <c r="X15" s="112" t="str">
        <f>'END Jul 2017'!BE7</f>
        <v>n</v>
      </c>
    </row>
    <row r="16" spans="1:24" ht="14" x14ac:dyDescent="0.3">
      <c r="A16" s="103" t="str">
        <f>'END Jul 2017'!K8</f>
        <v>EnergyAustralia</v>
      </c>
      <c r="B16" s="104" t="str">
        <f>'END Jul 2017'!L8</f>
        <v>Flexi Saver</v>
      </c>
      <c r="C16" s="105">
        <f>91*'END Jul 2017'!M8/100</f>
        <v>79.442999999999998</v>
      </c>
      <c r="D16" s="105">
        <f>$E$5*'END Jul 2017'!N8/100</f>
        <v>355.51066200000002</v>
      </c>
      <c r="E16" s="106">
        <v>0</v>
      </c>
      <c r="F16" s="105">
        <v>0</v>
      </c>
      <c r="G16" s="105">
        <v>0</v>
      </c>
      <c r="H16" s="105">
        <v>0</v>
      </c>
      <c r="I16" s="105">
        <f t="shared" si="0"/>
        <v>434.95366200000001</v>
      </c>
      <c r="J16" s="107">
        <f t="shared" si="1"/>
        <v>1422.0426480000001</v>
      </c>
      <c r="K16" s="108">
        <f t="shared" si="2"/>
        <v>1739.814648</v>
      </c>
      <c r="L16" s="109">
        <f>'END Jul 2017'!AT8</f>
        <v>0</v>
      </c>
      <c r="M16" s="109">
        <f>'END Jul 2017'!AU8</f>
        <v>0</v>
      </c>
      <c r="N16" s="109">
        <f>'END Jul 2017'!AV8</f>
        <v>0</v>
      </c>
      <c r="O16" s="109">
        <f>'END Jul 2017'!AW8</f>
        <v>22</v>
      </c>
      <c r="P16" s="109">
        <f>($E$6*'END Jul 2017'!AQ8/100)*4</f>
        <v>301.89499999999998</v>
      </c>
      <c r="Q16" s="109">
        <f t="shared" si="3"/>
        <v>1739.814648</v>
      </c>
      <c r="R16" s="109">
        <f>Q16-(J16*O16/100)</f>
        <v>1426.9652654399999</v>
      </c>
      <c r="S16" s="110">
        <f t="shared" si="4"/>
        <v>1437.9196480000001</v>
      </c>
      <c r="T16" s="110">
        <f t="shared" si="5"/>
        <v>1125.07026544</v>
      </c>
      <c r="U16" s="473">
        <f t="shared" si="6"/>
        <v>1581.7116128000002</v>
      </c>
      <c r="V16" s="473">
        <f t="shared" si="6"/>
        <v>1237.5772919840001</v>
      </c>
      <c r="W16" s="111">
        <f>'END Jul 2017'!BD8</f>
        <v>0</v>
      </c>
      <c r="X16" s="112" t="str">
        <f>'END Jul 2017'!BE8</f>
        <v>n</v>
      </c>
    </row>
    <row r="17" spans="1:117" ht="14" x14ac:dyDescent="0.3">
      <c r="A17" s="103" t="str">
        <f>'END Jul 2017'!K9</f>
        <v>Mojo Power</v>
      </c>
      <c r="B17" s="104" t="str">
        <f>'END Jul 2017'!L9</f>
        <v>Basic Energy Pass</v>
      </c>
      <c r="C17" s="105">
        <f>(91*'END Jul 2017'!M9/100)+('END Jul 2017'!BH9*3)</f>
        <v>139.5436</v>
      </c>
      <c r="D17" s="105">
        <f>$E$5*'END Jul 2017'!N9/100</f>
        <v>289.37469599999997</v>
      </c>
      <c r="E17" s="106">
        <v>0</v>
      </c>
      <c r="F17" s="105">
        <v>0</v>
      </c>
      <c r="G17" s="105">
        <v>0</v>
      </c>
      <c r="H17" s="105">
        <v>0</v>
      </c>
      <c r="I17" s="105">
        <f t="shared" si="0"/>
        <v>428.91829599999994</v>
      </c>
      <c r="J17" s="107">
        <f t="shared" si="1"/>
        <v>1157.4987839999999</v>
      </c>
      <c r="K17" s="108">
        <f t="shared" si="2"/>
        <v>1715.6731839999998</v>
      </c>
      <c r="L17" s="109">
        <f>'END Jul 2017'!AT9</f>
        <v>0</v>
      </c>
      <c r="M17" s="109">
        <f>'END Jul 2017'!AU9</f>
        <v>0</v>
      </c>
      <c r="N17" s="109">
        <f>'END Jul 2017'!AV9</f>
        <v>0</v>
      </c>
      <c r="O17" s="109">
        <f>'END Jul 2017'!AW9</f>
        <v>0</v>
      </c>
      <c r="P17" s="109">
        <f>($E$6*'END Jul 2017'!AQ9/100)*4</f>
        <v>241.51599999999999</v>
      </c>
      <c r="Q17" s="109">
        <f t="shared" si="3"/>
        <v>1715.6731839999998</v>
      </c>
      <c r="R17" s="109">
        <f>Q17</f>
        <v>1715.6731839999998</v>
      </c>
      <c r="S17" s="110">
        <f t="shared" si="4"/>
        <v>1474.1571839999997</v>
      </c>
      <c r="T17" s="110">
        <f t="shared" si="5"/>
        <v>1474.1571839999997</v>
      </c>
      <c r="U17" s="473">
        <f t="shared" si="6"/>
        <v>1621.5729023999997</v>
      </c>
      <c r="V17" s="473">
        <f t="shared" si="6"/>
        <v>1621.5729023999997</v>
      </c>
      <c r="W17" s="111">
        <f>'END Jul 2017'!BD9</f>
        <v>0</v>
      </c>
      <c r="X17" s="112" t="str">
        <f>'END Jul 2017'!BE9</f>
        <v>n</v>
      </c>
    </row>
    <row r="18" spans="1:117" ht="14" x14ac:dyDescent="0.3">
      <c r="A18" s="103" t="str">
        <f>'END Jul 2017'!K10</f>
        <v>Momentum Energy</v>
      </c>
      <c r="B18" s="104" t="str">
        <f>'END Jul 2017'!L10</f>
        <v>SmilePower</v>
      </c>
      <c r="C18" s="105">
        <f>91*'END Jul 2017'!M10/100</f>
        <v>72.05380000000001</v>
      </c>
      <c r="D18" s="105">
        <f>IF($E$5&gt;='END Jul 2017'!P10,('END Jul 2017'!P10*'END Jul 2017'!N10/100),($E$5*'END Jul 2017'!N10/100))</f>
        <v>149.93999999999997</v>
      </c>
      <c r="E18" s="106">
        <f>IF($E$5&lt;'END Jul 2017'!P10,0,IF(($E$5)&lt;='END Jul 2017'!R10,(($E$5-'END Jul 2017'!P10)*'END Jul 2017'!Q10/100),(('END Jul 2017'!R10-'END Jul 2017'!P10)*'END Jul 2017'!Q10/100)))</f>
        <v>0</v>
      </c>
      <c r="F18" s="105">
        <v>0</v>
      </c>
      <c r="G18" s="105">
        <v>0</v>
      </c>
      <c r="H18" s="105">
        <f>IF(($E$5&lt;'END Jul 2017'!R10),(0),($E$5-'END Jul 2017'!R10)*'END Jul 2017'!S10/100)</f>
        <v>139.42189199999999</v>
      </c>
      <c r="I18" s="105">
        <f t="shared" si="0"/>
        <v>361.41569199999992</v>
      </c>
      <c r="J18" s="107">
        <f t="shared" si="1"/>
        <v>1157.4475679999996</v>
      </c>
      <c r="K18" s="108">
        <f t="shared" si="2"/>
        <v>1445.6627679999997</v>
      </c>
      <c r="L18" s="109">
        <f>'END Jul 2017'!AT10</f>
        <v>0</v>
      </c>
      <c r="M18" s="109">
        <f>'END Jul 2017'!AU10</f>
        <v>0</v>
      </c>
      <c r="N18" s="109">
        <f>'END Jul 2017'!AV10</f>
        <v>0</v>
      </c>
      <c r="O18" s="109">
        <f>'END Jul 2017'!AW10</f>
        <v>0</v>
      </c>
      <c r="P18" s="109">
        <f>($E$6*'END Jul 2017'!AQ10/100)*4</f>
        <v>169.06119999999999</v>
      </c>
      <c r="Q18" s="109">
        <f t="shared" si="3"/>
        <v>1445.6627679999997</v>
      </c>
      <c r="R18" s="109">
        <f>Q18</f>
        <v>1445.6627679999997</v>
      </c>
      <c r="S18" s="110">
        <f t="shared" si="4"/>
        <v>1276.6015679999996</v>
      </c>
      <c r="T18" s="110">
        <f t="shared" si="5"/>
        <v>1276.6015679999996</v>
      </c>
      <c r="U18" s="473">
        <f t="shared" si="6"/>
        <v>1404.2617247999997</v>
      </c>
      <c r="V18" s="473">
        <f t="shared" si="6"/>
        <v>1404.2617247999997</v>
      </c>
      <c r="W18" s="111">
        <f>'END Jul 2017'!BD10</f>
        <v>12</v>
      </c>
      <c r="X18" s="112" t="str">
        <f>'END Jul 2017'!BE10</f>
        <v>y</v>
      </c>
    </row>
    <row r="19" spans="1:117" ht="14" x14ac:dyDescent="0.3">
      <c r="A19" s="103" t="str">
        <f>'END Jul 2017'!K11</f>
        <v>Origin Energy</v>
      </c>
      <c r="B19" s="104" t="str">
        <f>'END Jul 2017'!L11</f>
        <v>Solar Boost Plus</v>
      </c>
      <c r="C19" s="105">
        <f>91*'END Jul 2017'!M11/100</f>
        <v>75.429900000000004</v>
      </c>
      <c r="D19" s="105">
        <f>$E$5*'END Jul 2017'!N11/100</f>
        <v>323.39771099999996</v>
      </c>
      <c r="E19" s="106">
        <v>0</v>
      </c>
      <c r="F19" s="105">
        <v>0</v>
      </c>
      <c r="G19" s="105">
        <v>0</v>
      </c>
      <c r="H19" s="105">
        <v>0</v>
      </c>
      <c r="I19" s="105">
        <f t="shared" si="0"/>
        <v>398.82761099999993</v>
      </c>
      <c r="J19" s="107">
        <f t="shared" si="1"/>
        <v>1293.5908439999998</v>
      </c>
      <c r="K19" s="108">
        <f t="shared" si="2"/>
        <v>1595.3104439999997</v>
      </c>
      <c r="L19" s="109">
        <f>'END Jul 2017'!AT11</f>
        <v>0</v>
      </c>
      <c r="M19" s="109">
        <f>'END Jul 2017'!AU11</f>
        <v>12</v>
      </c>
      <c r="N19" s="109">
        <f>'END Jul 2017'!AV11</f>
        <v>0</v>
      </c>
      <c r="O19" s="109">
        <f>'END Jul 2017'!AW11</f>
        <v>0</v>
      </c>
      <c r="P19" s="109">
        <f>($E$6*'END Jul 2017'!AQ11/100)*4</f>
        <v>410.5772</v>
      </c>
      <c r="Q19" s="109">
        <f>K19-(J19*M19/100)</f>
        <v>1440.0795427199998</v>
      </c>
      <c r="R19" s="109">
        <f>Q19</f>
        <v>1440.0795427199998</v>
      </c>
      <c r="S19" s="110">
        <f t="shared" si="4"/>
        <v>1029.5023427199999</v>
      </c>
      <c r="T19" s="110">
        <f t="shared" si="5"/>
        <v>1029.5023427199999</v>
      </c>
      <c r="U19" s="473">
        <f t="shared" si="6"/>
        <v>1132.4525769919999</v>
      </c>
      <c r="V19" s="473">
        <f t="shared" si="6"/>
        <v>1132.4525769919999</v>
      </c>
      <c r="W19" s="111">
        <f>'END Jul 2017'!BD11</f>
        <v>0</v>
      </c>
      <c r="X19" s="112" t="str">
        <f>'END Jul 2017'!BE11</f>
        <v>n</v>
      </c>
    </row>
    <row r="20" spans="1:117" ht="14" x14ac:dyDescent="0.3">
      <c r="A20" s="103" t="str">
        <f>'END Jul 2017'!K12</f>
        <v>Powerdirect</v>
      </c>
      <c r="B20" s="104" t="str">
        <f>'END Jul 2017'!L12</f>
        <v>Market offer</v>
      </c>
      <c r="C20" s="105">
        <f>91*'END Jul 2017'!M12/100</f>
        <v>76.44</v>
      </c>
      <c r="D20" s="105">
        <f>$E$5*'END Jul 2017'!N12/100</f>
        <v>346.19909999999999</v>
      </c>
      <c r="E20" s="106">
        <v>0</v>
      </c>
      <c r="F20" s="105">
        <v>0</v>
      </c>
      <c r="G20" s="105">
        <v>0</v>
      </c>
      <c r="H20" s="105">
        <v>0</v>
      </c>
      <c r="I20" s="105">
        <f t="shared" si="0"/>
        <v>422.63909999999998</v>
      </c>
      <c r="J20" s="107">
        <f t="shared" si="1"/>
        <v>1384.7963999999999</v>
      </c>
      <c r="K20" s="108">
        <f t="shared" si="2"/>
        <v>1690.5563999999999</v>
      </c>
      <c r="L20" s="109">
        <f>'END Jul 2017'!AT12</f>
        <v>0</v>
      </c>
      <c r="M20" s="109">
        <f>'END Jul 2017'!AU12</f>
        <v>0</v>
      </c>
      <c r="N20" s="109">
        <f>'END Jul 2017'!AV12</f>
        <v>0</v>
      </c>
      <c r="O20" s="109">
        <f>'END Jul 2017'!AW12</f>
        <v>22</v>
      </c>
      <c r="P20" s="109">
        <f>($E$6*'END Jul 2017'!AQ12/100)*4</f>
        <v>268.08276000000001</v>
      </c>
      <c r="Q20" s="109">
        <f t="shared" si="3"/>
        <v>1690.5563999999999</v>
      </c>
      <c r="R20" s="109">
        <f>Q20-(J20*O20/100)</f>
        <v>1385.901192</v>
      </c>
      <c r="S20" s="110">
        <f t="shared" si="4"/>
        <v>1422.4736399999999</v>
      </c>
      <c r="T20" s="110">
        <f t="shared" si="5"/>
        <v>1117.818432</v>
      </c>
      <c r="U20" s="473">
        <f t="shared" si="6"/>
        <v>1564.721004</v>
      </c>
      <c r="V20" s="473">
        <f t="shared" si="6"/>
        <v>1229.6002752000002</v>
      </c>
      <c r="W20" s="111">
        <f>'END Jul 2017'!BD12</f>
        <v>0</v>
      </c>
      <c r="X20" s="112" t="str">
        <f>'END Jul 2017'!BE12</f>
        <v>n</v>
      </c>
    </row>
    <row r="21" spans="1:117" ht="14" x14ac:dyDescent="0.3">
      <c r="A21" s="103" t="str">
        <f>'END Jul 2017'!K13</f>
        <v>Powershop</v>
      </c>
      <c r="B21" s="104" t="str">
        <f>'END Jul 2017'!L13</f>
        <v>Standard Saver</v>
      </c>
      <c r="C21" s="105">
        <f>91*'END Jul 2017'!M13/100</f>
        <v>86.813999999999993</v>
      </c>
      <c r="D21" s="105">
        <f>E5*'END Jul 2017'!N13/100</f>
        <v>337.36505400000004</v>
      </c>
      <c r="E21" s="106">
        <v>0</v>
      </c>
      <c r="F21" s="105">
        <v>0</v>
      </c>
      <c r="G21" s="105">
        <v>0</v>
      </c>
      <c r="H21" s="105">
        <v>0</v>
      </c>
      <c r="I21" s="105">
        <f t="shared" si="0"/>
        <v>424.17905400000006</v>
      </c>
      <c r="J21" s="107">
        <f t="shared" si="1"/>
        <v>1349.4602160000004</v>
      </c>
      <c r="K21" s="108">
        <f t="shared" si="2"/>
        <v>1696.7162160000003</v>
      </c>
      <c r="L21" s="109">
        <f>'END Jul 2017'!AT13</f>
        <v>4</v>
      </c>
      <c r="M21" s="109">
        <f>'END Jul 2017'!AU13</f>
        <v>0</v>
      </c>
      <c r="N21" s="109">
        <f>'END Jul 2017'!AV13</f>
        <v>14</v>
      </c>
      <c r="O21" s="109">
        <f>'END Jul 2017'!AW13</f>
        <v>0</v>
      </c>
      <c r="P21" s="109">
        <f>($E$6*'END Jul 2017'!AQ13/100)*4</f>
        <v>309.14047999999997</v>
      </c>
      <c r="Q21" s="109">
        <f>K21-(K21*L21/100)</f>
        <v>1628.8475673600003</v>
      </c>
      <c r="R21" s="109">
        <f>Q21-(K21*N21/100)</f>
        <v>1391.3072971200004</v>
      </c>
      <c r="S21" s="110">
        <f t="shared" si="4"/>
        <v>1319.7070873600003</v>
      </c>
      <c r="T21" s="110">
        <f t="shared" si="5"/>
        <v>1082.1668171200004</v>
      </c>
      <c r="U21" s="473">
        <f t="shared" si="6"/>
        <v>1451.6777960960005</v>
      </c>
      <c r="V21" s="473">
        <f t="shared" si="6"/>
        <v>1190.3834988320004</v>
      </c>
      <c r="W21" s="111">
        <f>'END Jul 2017'!BD13</f>
        <v>0</v>
      </c>
      <c r="X21" s="112" t="str">
        <f>'END Jul 2017'!BE13</f>
        <v>n</v>
      </c>
    </row>
    <row r="22" spans="1:117" ht="14" x14ac:dyDescent="0.3">
      <c r="A22" s="103" t="str">
        <f>'END Jul 2017'!K14</f>
        <v>Red Energy</v>
      </c>
      <c r="B22" s="104" t="str">
        <f>'END Jul 2017'!L14</f>
        <v>Living Energy Saver</v>
      </c>
      <c r="C22" s="105">
        <f>91*'END Jul 2017'!M14/100</f>
        <v>73.709999999999994</v>
      </c>
      <c r="D22" s="105">
        <f>IF($E$5&gt;='END Jul 2017'!P14,('END Jul 2017'!P14*'END Jul 2017'!N14/100),($E$5*'END Jul 2017'!N14/100))</f>
        <v>255</v>
      </c>
      <c r="E22" s="106">
        <f>IF($E$5&lt;'END Jul 2017'!P14,0,IF(($E$5)&lt;='END Jul 2017'!R14,(($E$5-'END Jul 2017'!P14)*'END Jul 2017'!Q14/100),(('END Jul 2017'!R14-'END Jul 2017'!P14)*'END Jul 2017'!Q14/100)))</f>
        <v>49.416449999999983</v>
      </c>
      <c r="F22" s="105">
        <v>0</v>
      </c>
      <c r="G22" s="105">
        <v>0</v>
      </c>
      <c r="H22" s="105">
        <f>IF(($E$5&lt;'END Jul 2017'!R14),(0),($E$5-'END Jul 2017'!R14)*'END Jul 2017'!S14/100)</f>
        <v>0</v>
      </c>
      <c r="I22" s="105">
        <f t="shared" si="0"/>
        <v>378.12644999999998</v>
      </c>
      <c r="J22" s="107">
        <f t="shared" si="1"/>
        <v>1217.6658</v>
      </c>
      <c r="K22" s="108">
        <f t="shared" si="2"/>
        <v>1512.5057999999999</v>
      </c>
      <c r="L22" s="109">
        <f>'END Jul 2017'!AT14</f>
        <v>0</v>
      </c>
      <c r="M22" s="109">
        <f>'END Jul 2017'!AU14</f>
        <v>0</v>
      </c>
      <c r="N22" s="109">
        <f>'END Jul 2017'!AV14</f>
        <v>10</v>
      </c>
      <c r="O22" s="109">
        <f>'END Jul 2017'!AW14</f>
        <v>0</v>
      </c>
      <c r="P22" s="109">
        <f>($E$6*'END Jul 2017'!AQ14/100)*4</f>
        <v>268.08276000000001</v>
      </c>
      <c r="Q22" s="109">
        <f t="shared" ref="Q22:Q24" si="7">K22</f>
        <v>1512.5057999999999</v>
      </c>
      <c r="R22" s="109">
        <f>Q22-(K22*N22/100)</f>
        <v>1361.25522</v>
      </c>
      <c r="S22" s="110">
        <f t="shared" si="4"/>
        <v>1244.4230399999999</v>
      </c>
      <c r="T22" s="110">
        <f t="shared" si="5"/>
        <v>1093.17246</v>
      </c>
      <c r="U22" s="473">
        <f t="shared" si="6"/>
        <v>1368.8653440000001</v>
      </c>
      <c r="V22" s="473">
        <f t="shared" si="6"/>
        <v>1202.4897060000001</v>
      </c>
      <c r="W22" s="111">
        <f>'END Jul 2017'!BD14</f>
        <v>0</v>
      </c>
      <c r="X22" s="112" t="str">
        <f>'END Jul 2017'!BE14</f>
        <v>n</v>
      </c>
    </row>
    <row r="23" spans="1:117" ht="14" x14ac:dyDescent="0.3">
      <c r="A23" s="103" t="str">
        <f>'END Jul 2017'!K15</f>
        <v>Simply Energy</v>
      </c>
      <c r="B23" s="104" t="str">
        <f>'END Jul 2017'!L15</f>
        <v>Plus</v>
      </c>
      <c r="C23" s="105">
        <f>91*'END Jul 2017'!M15/100</f>
        <v>58.540299999999995</v>
      </c>
      <c r="D23" s="105">
        <f>IF($E$5&gt;='END Jul 2017'!P15,('END Jul 2017'!P15*'END Jul 2017'!N15/100),($E$5*'END Jul 2017'!N15/100))</f>
        <v>244.6</v>
      </c>
      <c r="E23" s="106">
        <f>IF($E$5&lt;'END Jul 2017'!P15,0,IF(($E$5)&lt;='END Jul 2017'!R15,(($E$5-'END Jul 2017'!P15)*'END Jul 2017'!Q15/100),(('END Jul 2017'!R15-'END Jul 2017'!P15)*'END Jul 2017'!Q15/100)))</f>
        <v>45.850713999999989</v>
      </c>
      <c r="F23" s="105">
        <v>0</v>
      </c>
      <c r="G23" s="105">
        <v>0</v>
      </c>
      <c r="H23" s="105">
        <f>IF(($E$5&lt;'END Jul 2017'!R15),(0),($E$5-'END Jul 2017'!R15)*'END Jul 2017'!S15/100)</f>
        <v>0</v>
      </c>
      <c r="I23" s="105">
        <f t="shared" si="0"/>
        <v>348.99101399999995</v>
      </c>
      <c r="J23" s="107">
        <f t="shared" si="1"/>
        <v>1161.8028559999998</v>
      </c>
      <c r="K23" s="108">
        <f t="shared" si="2"/>
        <v>1395.9640559999998</v>
      </c>
      <c r="L23" s="109">
        <f>'END Jul 2017'!AT15</f>
        <v>0</v>
      </c>
      <c r="M23" s="109">
        <f>'END Jul 2017'!AU15</f>
        <v>0</v>
      </c>
      <c r="N23" s="109">
        <f>'END Jul 2017'!AV15</f>
        <v>0</v>
      </c>
      <c r="O23" s="109">
        <f>'END Jul 2017'!AW15</f>
        <v>15</v>
      </c>
      <c r="P23" s="109">
        <f>($E$6*'END Jul 2017'!AQ15/100)*4</f>
        <v>156.9854</v>
      </c>
      <c r="Q23" s="109">
        <f t="shared" si="7"/>
        <v>1395.9640559999998</v>
      </c>
      <c r="R23" s="109">
        <f>Q23-(J23*O23/100)</f>
        <v>1221.6936275999999</v>
      </c>
      <c r="S23" s="110">
        <f t="shared" si="4"/>
        <v>1238.9786559999998</v>
      </c>
      <c r="T23" s="110">
        <f t="shared" si="5"/>
        <v>1064.7082275999999</v>
      </c>
      <c r="U23" s="473">
        <f t="shared" si="6"/>
        <v>1362.8765215999999</v>
      </c>
      <c r="V23" s="473">
        <f t="shared" si="6"/>
        <v>1171.17905036</v>
      </c>
      <c r="W23" s="111">
        <f>'END Jul 2017'!BD15</f>
        <v>24</v>
      </c>
      <c r="X23" s="112" t="str">
        <f>'END Jul 2017'!BE15</f>
        <v>y</v>
      </c>
    </row>
    <row r="24" spans="1:117" ht="14" x14ac:dyDescent="0.3">
      <c r="A24" s="103" t="str">
        <f>'END Jul 2017'!K16</f>
        <v>Energy Locals</v>
      </c>
      <c r="B24" s="104" t="str">
        <f>'END Jul 2017'!L16</f>
        <v>Market offer</v>
      </c>
      <c r="C24" s="105">
        <f>91*'END Jul 2017'!M16/100</f>
        <v>74.62</v>
      </c>
      <c r="D24" s="105">
        <f>$E$5*'END Jul 2017'!N16/100</f>
        <v>262.63379999999995</v>
      </c>
      <c r="E24" s="106">
        <v>0</v>
      </c>
      <c r="F24" s="105">
        <v>0</v>
      </c>
      <c r="G24" s="105">
        <v>0</v>
      </c>
      <c r="H24" s="105">
        <v>0</v>
      </c>
      <c r="I24" s="105">
        <f t="shared" si="0"/>
        <v>337.25379999999996</v>
      </c>
      <c r="J24" s="107">
        <f t="shared" si="1"/>
        <v>1050.5351999999998</v>
      </c>
      <c r="K24" s="108">
        <f t="shared" si="2"/>
        <v>1349.0151999999998</v>
      </c>
      <c r="L24" s="109">
        <f>'END Jul 2017'!AT16</f>
        <v>0</v>
      </c>
      <c r="M24" s="109">
        <f>'END Jul 2017'!AU16</f>
        <v>0</v>
      </c>
      <c r="N24" s="109">
        <f>'END Jul 2017'!AV16</f>
        <v>0</v>
      </c>
      <c r="O24" s="109">
        <f>'END Jul 2017'!AW16</f>
        <v>0</v>
      </c>
      <c r="P24" s="109">
        <f>($E$6*'END Jul 2017'!AQ16/100)*4</f>
        <v>282.57371999999998</v>
      </c>
      <c r="Q24" s="109">
        <f t="shared" si="7"/>
        <v>1349.0151999999998</v>
      </c>
      <c r="R24" s="109">
        <f>Q24-(J24*O24/100)</f>
        <v>1349.0151999999998</v>
      </c>
      <c r="S24" s="110">
        <f t="shared" si="4"/>
        <v>1066.44148</v>
      </c>
      <c r="T24" s="110">
        <f t="shared" si="5"/>
        <v>1066.44148</v>
      </c>
      <c r="U24" s="473">
        <f t="shared" si="6"/>
        <v>1173.085628</v>
      </c>
      <c r="V24" s="473">
        <f t="shared" si="6"/>
        <v>1173.085628</v>
      </c>
      <c r="W24" s="111">
        <f>'END Jul 2017'!BD16</f>
        <v>0</v>
      </c>
      <c r="X24" s="112" t="str">
        <f>'END Jul 2017'!BE16</f>
        <v>n</v>
      </c>
    </row>
    <row r="25" spans="1:117" s="71" customFormat="1" ht="14.5" thickBot="1" x14ac:dyDescent="0.35">
      <c r="A25" s="113" t="str">
        <f>'END Jul 2017'!K17</f>
        <v>Alinta Energy</v>
      </c>
      <c r="B25" s="114" t="str">
        <f>'END Jul 2017'!L17</f>
        <v>Fair Deal</v>
      </c>
      <c r="C25" s="115">
        <f>91*'END Jul 2017'!M17/100</f>
        <v>85.285200000000003</v>
      </c>
      <c r="D25" s="115">
        <f>IF($E$5&gt;='END Jul 2017'!P17,('END Jul 2017'!P17*'END Jul 2017'!N17/100),($E$5*'END Jul 2017'!N17/100))</f>
        <v>275</v>
      </c>
      <c r="E25" s="116">
        <f>IF($E$5&lt;'END Jul 2017'!P17,0,IF(($E$5)&lt;='END Jul 2017'!R17,(($E$5-'END Jul 2017'!P17)*'END Jul 2017'!Q17/100),(('END Jul 2017'!R17-'END Jul 2017'!P17)*'END Jul 2017'!Q17/100)))</f>
        <v>51.858203999999994</v>
      </c>
      <c r="F25" s="115">
        <v>0</v>
      </c>
      <c r="G25" s="115">
        <v>0</v>
      </c>
      <c r="H25" s="115">
        <f>IF(($E$5&lt;'END Jul 2017'!R17),(0),($E$5-'END Jul 2017'!R17)*'END Jul 2017'!S17/100)</f>
        <v>0</v>
      </c>
      <c r="I25" s="115">
        <f t="shared" ref="I25" si="8">SUM(C25:H25)</f>
        <v>412.14340400000003</v>
      </c>
      <c r="J25" s="117">
        <f t="shared" ref="J25" si="9">(I25-C25)*4</f>
        <v>1307.432816</v>
      </c>
      <c r="K25" s="118">
        <f t="shared" ref="K25" si="10">I25*4</f>
        <v>1648.5736160000001</v>
      </c>
      <c r="L25" s="119">
        <f>'END Jul 2017'!AT17</f>
        <v>0</v>
      </c>
      <c r="M25" s="119">
        <f>'END Jul 2017'!AU17</f>
        <v>0</v>
      </c>
      <c r="N25" s="119">
        <f>'END Jul 2017'!AV17</f>
        <v>0</v>
      </c>
      <c r="O25" s="119">
        <f>'END Jul 2017'!AW17</f>
        <v>23</v>
      </c>
      <c r="P25" s="119">
        <f>($E$6*'END Jul 2017'!AQ17/100)*4</f>
        <v>147.32476</v>
      </c>
      <c r="Q25" s="119">
        <f t="shared" ref="Q25" si="11">K25</f>
        <v>1648.5736160000001</v>
      </c>
      <c r="R25" s="119">
        <f>Q25-(J25*O25/100)</f>
        <v>1347.8640683200001</v>
      </c>
      <c r="S25" s="120">
        <f t="shared" ref="S25" si="12">Q25-P25</f>
        <v>1501.2488560000002</v>
      </c>
      <c r="T25" s="120">
        <f t="shared" ref="T25" si="13">R25-P25</f>
        <v>1200.5393083200001</v>
      </c>
      <c r="U25" s="474">
        <f t="shared" ref="U25" si="14">S25*1.1</f>
        <v>1651.3737416000004</v>
      </c>
      <c r="V25" s="474">
        <f t="shared" ref="V25" si="15">T25*1.1</f>
        <v>1320.5932391520003</v>
      </c>
      <c r="W25" s="121">
        <f>'END Jul 2017'!BD17</f>
        <v>0</v>
      </c>
      <c r="X25" s="122" t="str">
        <f>'END Jul 2017'!BE17</f>
        <v>n</v>
      </c>
      <c r="Y25" s="187"/>
      <c r="Z25" s="187"/>
      <c r="AA25" s="187"/>
      <c r="AB25" s="187"/>
      <c r="AC25" s="187"/>
      <c r="AD25" s="187"/>
      <c r="AE25" s="187"/>
      <c r="AF25" s="187"/>
      <c r="AG25" s="187"/>
      <c r="AH25" s="187"/>
      <c r="AI25" s="187"/>
      <c r="AJ25" s="187"/>
      <c r="AK25" s="187"/>
      <c r="AL25" s="187"/>
      <c r="AM25" s="187"/>
      <c r="AN25" s="187"/>
      <c r="AO25" s="187"/>
      <c r="AP25" s="187"/>
      <c r="AQ25" s="187"/>
      <c r="AR25" s="187"/>
      <c r="AS25" s="187"/>
      <c r="AT25" s="187"/>
      <c r="AU25" s="187"/>
      <c r="AV25" s="187"/>
      <c r="AW25" s="187"/>
      <c r="AX25" s="187"/>
      <c r="AY25" s="187"/>
      <c r="AZ25" s="187"/>
      <c r="BA25" s="187"/>
      <c r="BB25" s="187"/>
      <c r="BC25" s="187"/>
      <c r="BD25" s="187"/>
      <c r="BE25" s="187"/>
      <c r="BF25" s="187"/>
      <c r="BG25" s="187"/>
      <c r="BH25" s="187"/>
      <c r="BI25" s="187"/>
      <c r="BJ25" s="187"/>
      <c r="BK25" s="187"/>
      <c r="BL25" s="187"/>
      <c r="BM25" s="187"/>
      <c r="BN25" s="187"/>
      <c r="BO25" s="187"/>
      <c r="BP25" s="187"/>
      <c r="BQ25" s="187"/>
      <c r="BR25" s="187"/>
      <c r="BS25" s="187"/>
      <c r="BT25" s="187"/>
      <c r="BU25" s="187"/>
      <c r="BV25" s="187"/>
      <c r="BW25" s="187"/>
      <c r="BX25" s="187"/>
      <c r="BY25" s="187"/>
      <c r="BZ25" s="187"/>
      <c r="CA25" s="187"/>
      <c r="CB25" s="187"/>
      <c r="CC25" s="187"/>
      <c r="CD25" s="187"/>
      <c r="CE25" s="187"/>
      <c r="CF25" s="187"/>
      <c r="CG25" s="187"/>
      <c r="CH25" s="187"/>
      <c r="CI25" s="187"/>
      <c r="CJ25" s="187"/>
      <c r="CK25" s="187"/>
      <c r="CL25" s="187"/>
      <c r="CM25" s="187"/>
      <c r="CN25" s="187"/>
      <c r="CO25" s="187"/>
      <c r="CP25" s="187"/>
      <c r="CQ25" s="187"/>
      <c r="CR25" s="187"/>
      <c r="CS25" s="187"/>
      <c r="CT25" s="187"/>
      <c r="CU25" s="187"/>
      <c r="CV25" s="187"/>
      <c r="CW25" s="187"/>
      <c r="CX25" s="187"/>
      <c r="CY25" s="187"/>
      <c r="CZ25" s="187"/>
      <c r="DA25" s="187"/>
      <c r="DB25" s="187"/>
      <c r="DC25" s="187"/>
      <c r="DD25" s="187"/>
      <c r="DE25" s="187"/>
      <c r="DF25" s="187"/>
      <c r="DG25" s="187"/>
      <c r="DH25" s="187"/>
      <c r="DI25" s="187"/>
      <c r="DJ25" s="187"/>
      <c r="DK25" s="187"/>
      <c r="DL25" s="187"/>
      <c r="DM25" s="187"/>
    </row>
    <row r="26" spans="1:117" s="187" customFormat="1" x14ac:dyDescent="0.3"/>
    <row r="27" spans="1:117" s="187" customFormat="1" ht="14" thickBot="1" x14ac:dyDescent="0.35"/>
    <row r="28" spans="1:117" ht="14" x14ac:dyDescent="0.3">
      <c r="A28" s="92" t="s">
        <v>553</v>
      </c>
      <c r="B28" s="101"/>
      <c r="C28" s="101"/>
      <c r="D28" s="101"/>
      <c r="E28" s="101"/>
      <c r="F28" s="101"/>
      <c r="G28" s="101"/>
      <c r="H28" s="101"/>
      <c r="I28" s="101"/>
      <c r="J28" s="101"/>
      <c r="K28" s="101"/>
      <c r="L28" s="101"/>
      <c r="M28" s="101"/>
      <c r="N28" s="101"/>
      <c r="O28" s="101"/>
      <c r="P28" s="101"/>
      <c r="Q28" s="101"/>
      <c r="R28" s="101"/>
      <c r="S28" s="101"/>
      <c r="T28" s="101"/>
      <c r="U28" s="101"/>
      <c r="V28" s="101"/>
      <c r="W28" s="101"/>
      <c r="X28" s="102"/>
    </row>
    <row r="29" spans="1:117" ht="70" x14ac:dyDescent="0.3">
      <c r="A29" s="463" t="s">
        <v>408</v>
      </c>
      <c r="B29" s="464" t="s">
        <v>409</v>
      </c>
      <c r="C29" s="465" t="s">
        <v>410</v>
      </c>
      <c r="D29" s="465" t="s">
        <v>411</v>
      </c>
      <c r="E29" s="465" t="s">
        <v>446</v>
      </c>
      <c r="F29" s="466" t="s">
        <v>447</v>
      </c>
      <c r="G29" s="465" t="s">
        <v>354</v>
      </c>
      <c r="H29" s="467" t="s">
        <v>554</v>
      </c>
      <c r="I29" s="465" t="s">
        <v>222</v>
      </c>
      <c r="J29" s="467" t="s">
        <v>406</v>
      </c>
      <c r="K29" s="468" t="s">
        <v>449</v>
      </c>
      <c r="L29" s="469" t="s">
        <v>398</v>
      </c>
      <c r="M29" s="469" t="s">
        <v>533</v>
      </c>
      <c r="N29" s="469" t="s">
        <v>399</v>
      </c>
      <c r="O29" s="469" t="s">
        <v>552</v>
      </c>
      <c r="P29" s="470" t="s">
        <v>490</v>
      </c>
      <c r="Q29" s="471" t="s">
        <v>102</v>
      </c>
      <c r="R29" s="471" t="s">
        <v>103</v>
      </c>
      <c r="S29" s="471" t="s">
        <v>104</v>
      </c>
      <c r="T29" s="471" t="s">
        <v>105</v>
      </c>
      <c r="U29" s="470" t="s">
        <v>331</v>
      </c>
      <c r="V29" s="470" t="s">
        <v>332</v>
      </c>
      <c r="W29" s="469" t="s">
        <v>400</v>
      </c>
      <c r="X29" s="472" t="s">
        <v>558</v>
      </c>
    </row>
    <row r="30" spans="1:117" ht="14" x14ac:dyDescent="0.3">
      <c r="A30" s="103" t="str">
        <f>'END Jul 2017'!K18</f>
        <v>AGL</v>
      </c>
      <c r="B30" s="104" t="str">
        <f>'END Jul 2017'!L18</f>
        <v xml:space="preserve">Savers </v>
      </c>
      <c r="C30" s="105">
        <f>91*'END Jul 2017'!M18/100</f>
        <v>81.900000000000006</v>
      </c>
      <c r="D30" s="105">
        <f>$G$5*'END Jul 2017'!N18/100</f>
        <v>242.33937000000003</v>
      </c>
      <c r="E30" s="106">
        <v>0</v>
      </c>
      <c r="F30" s="105">
        <v>0</v>
      </c>
      <c r="G30" s="105">
        <v>0</v>
      </c>
      <c r="H30" s="105">
        <f>$H$5*'END Jul 2017'!AE18/100</f>
        <v>42.976439999999997</v>
      </c>
      <c r="I30" s="105">
        <f t="shared" ref="I30:I44" si="16">SUM(C30:H30)</f>
        <v>367.21581000000003</v>
      </c>
      <c r="J30" s="107">
        <f t="shared" ref="J30:J44" si="17">(I30-C30)*4</f>
        <v>1141.2632400000002</v>
      </c>
      <c r="K30" s="108">
        <f t="shared" ref="K30:K44" si="18">I30*4</f>
        <v>1468.8632400000001</v>
      </c>
      <c r="L30" s="109">
        <f>'END Jul 2017'!AT18</f>
        <v>0</v>
      </c>
      <c r="M30" s="109">
        <f>'END Jul 2017'!AU18</f>
        <v>0</v>
      </c>
      <c r="N30" s="109">
        <f>'END Jul 2017'!AV18</f>
        <v>0</v>
      </c>
      <c r="O30" s="109">
        <f>'END Jul 2017'!AW18</f>
        <v>22</v>
      </c>
      <c r="P30" s="109">
        <f>($E$6*'END Jul 2017'!AQ18/100)*4</f>
        <v>268.08276000000001</v>
      </c>
      <c r="Q30" s="109">
        <f>K30</f>
        <v>1468.8632400000001</v>
      </c>
      <c r="R30" s="109">
        <f>Q30-(J30*O30/100)</f>
        <v>1217.7853272000002</v>
      </c>
      <c r="S30" s="110">
        <f>Q30-P30</f>
        <v>1200.7804800000001</v>
      </c>
      <c r="T30" s="110">
        <f>R30-P30</f>
        <v>949.7025672000002</v>
      </c>
      <c r="U30" s="473">
        <f>S30*1.1</f>
        <v>1320.8585280000002</v>
      </c>
      <c r="V30" s="473">
        <f>T30*1.1</f>
        <v>1044.6728239200004</v>
      </c>
      <c r="W30" s="124">
        <f>'END Jul 2017'!BD18</f>
        <v>0</v>
      </c>
      <c r="X30" s="125" t="str">
        <f>'END Jul 2017'!BE18</f>
        <v>n</v>
      </c>
    </row>
    <row r="31" spans="1:117" ht="14" x14ac:dyDescent="0.3">
      <c r="A31" s="103" t="str">
        <f>'END Jul 2017'!K19</f>
        <v>Click Energy</v>
      </c>
      <c r="B31" s="104" t="str">
        <f>'END Jul 2017'!L19</f>
        <v>Shine</v>
      </c>
      <c r="C31" s="105">
        <f>91*'END Jul 2017'!M19/100</f>
        <v>78.696799999999996</v>
      </c>
      <c r="D31" s="105">
        <f>$G$5*'END Jul 2017'!N19/100</f>
        <v>296.13871014000006</v>
      </c>
      <c r="E31" s="106">
        <v>0</v>
      </c>
      <c r="F31" s="105">
        <v>0</v>
      </c>
      <c r="G31" s="105">
        <v>0</v>
      </c>
      <c r="H31" s="105">
        <f>$H$5*'END Jul 2017'!AE19/100</f>
        <v>79.449112079999992</v>
      </c>
      <c r="I31" s="105">
        <f t="shared" si="16"/>
        <v>454.28462222000007</v>
      </c>
      <c r="J31" s="107">
        <f t="shared" si="17"/>
        <v>1502.3512888800003</v>
      </c>
      <c r="K31" s="108">
        <f t="shared" si="18"/>
        <v>1817.1384888800003</v>
      </c>
      <c r="L31" s="109">
        <f>'END Jul 2017'!AT19</f>
        <v>0</v>
      </c>
      <c r="M31" s="109">
        <f>'END Jul 2017'!AU19</f>
        <v>0</v>
      </c>
      <c r="N31" s="109">
        <f>'END Jul 2017'!AV19</f>
        <v>7</v>
      </c>
      <c r="O31" s="109">
        <f>'END Jul 2017'!AW19</f>
        <v>0</v>
      </c>
      <c r="P31" s="109">
        <f>($E$6*'END Jul 2017'!AQ19/100)*4</f>
        <v>410.5772</v>
      </c>
      <c r="Q31" s="109">
        <f t="shared" ref="Q31:Q40" si="19">K31</f>
        <v>1817.1384888800003</v>
      </c>
      <c r="R31" s="109">
        <f>Q31-(K31*N31/100)</f>
        <v>1689.9387946584002</v>
      </c>
      <c r="S31" s="110">
        <f t="shared" ref="S31:S44" si="20">Q31-P31</f>
        <v>1406.5612888800003</v>
      </c>
      <c r="T31" s="110">
        <f t="shared" ref="T31:T44" si="21">R31-P31</f>
        <v>1279.3615946584002</v>
      </c>
      <c r="U31" s="473">
        <f t="shared" ref="U31:V44" si="22">S31*1.1</f>
        <v>1547.2174177680006</v>
      </c>
      <c r="V31" s="473">
        <f t="shared" si="22"/>
        <v>1407.2977541242403</v>
      </c>
      <c r="W31" s="124">
        <f>'END Jul 2017'!BD19</f>
        <v>0</v>
      </c>
      <c r="X31" s="125" t="str">
        <f>'END Jul 2017'!BE19</f>
        <v>n</v>
      </c>
    </row>
    <row r="32" spans="1:117" ht="14" x14ac:dyDescent="0.3">
      <c r="A32" s="103" t="str">
        <f>'END Jul 2017'!K20</f>
        <v>Commander</v>
      </c>
      <c r="B32" s="104" t="str">
        <f>'END Jul 2017'!L20</f>
        <v>Market offer</v>
      </c>
      <c r="C32" s="105">
        <f>91*'END Jul 2017'!M20/100</f>
        <v>79.843399999999988</v>
      </c>
      <c r="D32" s="105">
        <f>IF($G$5&gt;='END Jul 2017'!P20,('END Jul 2017'!P20*'END Jul 2017'!N20/100),(($G$5)*'END Jul 2017'!N20/100))</f>
        <v>226.87978950000002</v>
      </c>
      <c r="E32" s="106">
        <f>IF($G$5&lt;'END Jul 2017'!P20,0,IF(($G$5)&lt;='END Jul 2017'!R20,(($G$5-'END Jul 2017'!P20)*'END Jul 2017'!Q20/100),(('END Jul 2017'!R20-'END Jul 2017'!P20)*'END Jul 2017'!Q20/100)))</f>
        <v>0</v>
      </c>
      <c r="F32" s="105">
        <v>0</v>
      </c>
      <c r="G32" s="105">
        <f>IF(($G$5&lt;'END Jul 2017'!R20),(0),($G$5-'END Jul 2017'!R20)*'END Jul 2017'!S20/100)</f>
        <v>0</v>
      </c>
      <c r="H32" s="105">
        <f>$H$5*'END Jul 2017'!AE20/100</f>
        <v>41.902028999999992</v>
      </c>
      <c r="I32" s="105">
        <f t="shared" si="16"/>
        <v>348.62521849999996</v>
      </c>
      <c r="J32" s="107">
        <f t="shared" si="17"/>
        <v>1075.1272739999999</v>
      </c>
      <c r="K32" s="108">
        <f t="shared" si="18"/>
        <v>1394.5008739999998</v>
      </c>
      <c r="L32" s="109">
        <f>'END Jul 2017'!AT20</f>
        <v>0</v>
      </c>
      <c r="M32" s="109">
        <f>'END Jul 2017'!AU20</f>
        <v>0</v>
      </c>
      <c r="N32" s="109">
        <f>'END Jul 2017'!AV20</f>
        <v>0</v>
      </c>
      <c r="O32" s="109">
        <f>'END Jul 2017'!AW20</f>
        <v>20</v>
      </c>
      <c r="P32" s="109">
        <f>($E$6*'END Jul 2017'!AQ20/100)*4</f>
        <v>280.15855999999997</v>
      </c>
      <c r="Q32" s="109">
        <f t="shared" si="19"/>
        <v>1394.5008739999998</v>
      </c>
      <c r="R32" s="109">
        <f>Q32-(J32*O32/100)</f>
        <v>1179.4754191999998</v>
      </c>
      <c r="S32" s="110">
        <f t="shared" si="20"/>
        <v>1114.342314</v>
      </c>
      <c r="T32" s="110">
        <f t="shared" si="21"/>
        <v>899.31685919999984</v>
      </c>
      <c r="U32" s="473">
        <f t="shared" si="22"/>
        <v>1225.7765454</v>
      </c>
      <c r="V32" s="473">
        <f t="shared" si="22"/>
        <v>989.2485451199999</v>
      </c>
      <c r="W32" s="124">
        <f>'END Jul 2017'!BD20</f>
        <v>0</v>
      </c>
      <c r="X32" s="125" t="str">
        <f>'END Jul 2017'!BE20</f>
        <v>n</v>
      </c>
    </row>
    <row r="33" spans="1:117" ht="14" x14ac:dyDescent="0.3">
      <c r="A33" s="103" t="str">
        <f>'END Jul 2017'!K21</f>
        <v>CovaU</v>
      </c>
      <c r="B33" s="104" t="str">
        <f>'END Jul 2017'!L21</f>
        <v>Freedom</v>
      </c>
      <c r="C33" s="105">
        <f>91*'END Jul 2017'!M21/100</f>
        <v>96.004999999999995</v>
      </c>
      <c r="D33" s="105">
        <f>$G$5*'END Jul 2017'!N21/100</f>
        <v>240.50093340000004</v>
      </c>
      <c r="E33" s="106">
        <v>0</v>
      </c>
      <c r="F33" s="105">
        <v>0</v>
      </c>
      <c r="G33" s="105">
        <v>0</v>
      </c>
      <c r="H33" s="105">
        <f>$H$5*'END Jul 2017'!AE21/100</f>
        <v>62.315837999999985</v>
      </c>
      <c r="I33" s="105">
        <f t="shared" si="16"/>
        <v>398.82177139999999</v>
      </c>
      <c r="J33" s="107">
        <f t="shared" si="17"/>
        <v>1211.2670856</v>
      </c>
      <c r="K33" s="108">
        <f t="shared" si="18"/>
        <v>1595.2870856</v>
      </c>
      <c r="L33" s="109">
        <f>'END Jul 2017'!AT21</f>
        <v>0</v>
      </c>
      <c r="M33" s="109">
        <f>'END Jul 2017'!AU21</f>
        <v>0</v>
      </c>
      <c r="N33" s="109">
        <f>'END Jul 2017'!AV21</f>
        <v>20</v>
      </c>
      <c r="O33" s="109">
        <f>'END Jul 2017'!AW21</f>
        <v>0</v>
      </c>
      <c r="P33" s="109">
        <f>($E$6*'END Jul 2017'!AQ21/100)*4</f>
        <v>0</v>
      </c>
      <c r="Q33" s="109">
        <f t="shared" si="19"/>
        <v>1595.2870856</v>
      </c>
      <c r="R33" s="109">
        <f>Q33-(K33*N33/100)</f>
        <v>1276.2296684799999</v>
      </c>
      <c r="S33" s="110">
        <f t="shared" si="20"/>
        <v>1595.2870856</v>
      </c>
      <c r="T33" s="110">
        <f t="shared" si="21"/>
        <v>1276.2296684799999</v>
      </c>
      <c r="U33" s="473">
        <f t="shared" si="22"/>
        <v>1754.81579416</v>
      </c>
      <c r="V33" s="473">
        <f t="shared" si="22"/>
        <v>1403.8526353279999</v>
      </c>
      <c r="W33" s="124">
        <f>'END Jul 2017'!BD21</f>
        <v>12</v>
      </c>
      <c r="X33" s="125" t="str">
        <f>'END Jul 2017'!BE21</f>
        <v>y</v>
      </c>
    </row>
    <row r="34" spans="1:117" ht="14" x14ac:dyDescent="0.3">
      <c r="A34" s="103" t="str">
        <f>'END Jul 2017'!K22</f>
        <v>Diamond Energy</v>
      </c>
      <c r="B34" s="104" t="str">
        <f>'END Jul 2017'!L22</f>
        <v>Pay on time discount</v>
      </c>
      <c r="C34" s="105">
        <f>91*'END Jul 2017'!M22/100</f>
        <v>89.635000000000005</v>
      </c>
      <c r="D34" s="105">
        <f>IF($G$5&gt;='END Jul 2017'!P22,('END Jul 2017'!P22*'END Jul 2017'!N22/100),(($G$5)*'END Jul 2017'!N22/100))</f>
        <v>76.98</v>
      </c>
      <c r="E34" s="106">
        <f>IF($G$5&lt;'END Jul 2017'!P22,0,IF(($G$5)&lt;='END Jul 2017'!R22,(($G$5-'END Jul 2017'!P22)*'END Jul 2017'!Q22/100),(('END Jul 2017'!R22-'END Jul 2017'!P22)*'END Jul 2017'!Q22/100)))</f>
        <v>144.51917940000001</v>
      </c>
      <c r="F34" s="105">
        <v>0</v>
      </c>
      <c r="G34" s="105">
        <f>IF(($G$5&lt;'END Jul 2017'!R22),(0),($G$5-'END Jul 2017'!R22)*'END Jul 2017'!S22/100)</f>
        <v>0</v>
      </c>
      <c r="H34" s="105">
        <f>$H$5*'END Jul 2017'!AE22/100</f>
        <v>45.662467499999991</v>
      </c>
      <c r="I34" s="105">
        <f t="shared" si="16"/>
        <v>356.79664689999998</v>
      </c>
      <c r="J34" s="107">
        <f t="shared" si="17"/>
        <v>1068.6465876</v>
      </c>
      <c r="K34" s="108">
        <f t="shared" si="18"/>
        <v>1427.1865875999999</v>
      </c>
      <c r="L34" s="109">
        <f>'END Jul 2017'!AT22</f>
        <v>0</v>
      </c>
      <c r="M34" s="109">
        <f>'END Jul 2017'!AU22</f>
        <v>0</v>
      </c>
      <c r="N34" s="109">
        <f>'END Jul 2017'!AV22</f>
        <v>7</v>
      </c>
      <c r="O34" s="109">
        <f>'END Jul 2017'!AW22</f>
        <v>0</v>
      </c>
      <c r="P34" s="109">
        <f>($E$6*'END Jul 2017'!AQ22/100)*4</f>
        <v>289.81919999999997</v>
      </c>
      <c r="Q34" s="109">
        <f t="shared" si="19"/>
        <v>1427.1865875999999</v>
      </c>
      <c r="R34" s="109">
        <f>Q34-(K34*N34/100)</f>
        <v>1327.283526468</v>
      </c>
      <c r="S34" s="110">
        <f t="shared" si="20"/>
        <v>1137.3673876</v>
      </c>
      <c r="T34" s="110">
        <f t="shared" si="21"/>
        <v>1037.4643264680001</v>
      </c>
      <c r="U34" s="473">
        <f t="shared" si="22"/>
        <v>1251.1041263600002</v>
      </c>
      <c r="V34" s="473">
        <f t="shared" si="22"/>
        <v>1141.2107591148001</v>
      </c>
      <c r="W34" s="124">
        <f>'END Jul 2017'!BD22</f>
        <v>24</v>
      </c>
      <c r="X34" s="125" t="str">
        <f>'END Jul 2017'!BE22</f>
        <v>y</v>
      </c>
    </row>
    <row r="35" spans="1:117" ht="14" x14ac:dyDescent="0.3">
      <c r="A35" s="103" t="str">
        <f>'END Jul 2017'!K23</f>
        <v>Dodo Power &amp; Gas</v>
      </c>
      <c r="B35" s="104" t="str">
        <f>'END Jul 2017'!L23</f>
        <v>Market offer</v>
      </c>
      <c r="C35" s="105">
        <f>91*'END Jul 2017'!M23/100</f>
        <v>79.361099999999993</v>
      </c>
      <c r="D35" s="105">
        <f>IF($G$5&gt;='END Jul 2017'!P23,('END Jul 2017'!P23*'END Jul 2017'!N23/100),(($G$5)*'END Jul 2017'!N23/100))</f>
        <v>218.6068248</v>
      </c>
      <c r="E35" s="106">
        <f>IF($G$5&lt;'END Jul 2017'!P23,0,IF(($G$5)&lt;='END Jul 2017'!R23,(($G$5-'END Jul 2017'!P23)*'END Jul 2017'!Q23/100),(('END Jul 2017'!R23-'END Jul 2017'!P23)*'END Jul 2017'!Q23/100)))</f>
        <v>0</v>
      </c>
      <c r="F35" s="105">
        <v>0</v>
      </c>
      <c r="G35" s="105">
        <f>IF(($G$5&lt;'END Jul 2017'!R23),(0),($G$5-'END Jul 2017'!R23)*'END Jul 2017'!S23/100)</f>
        <v>0</v>
      </c>
      <c r="H35" s="105">
        <f>$H$5*'END Jul 2017'!AE23/100</f>
        <v>41.185754999999993</v>
      </c>
      <c r="I35" s="105">
        <f t="shared" si="16"/>
        <v>339.15367979999996</v>
      </c>
      <c r="J35" s="107">
        <f t="shared" si="17"/>
        <v>1039.1703192</v>
      </c>
      <c r="K35" s="108">
        <f t="shared" si="18"/>
        <v>1356.6147191999999</v>
      </c>
      <c r="L35" s="109">
        <f>'END Jul 2017'!AT23</f>
        <v>0</v>
      </c>
      <c r="M35" s="109">
        <f>'END Jul 2017'!AU23</f>
        <v>0</v>
      </c>
      <c r="N35" s="109">
        <f>'END Jul 2017'!AV23</f>
        <v>0</v>
      </c>
      <c r="O35" s="109">
        <f>'END Jul 2017'!AW23</f>
        <v>0</v>
      </c>
      <c r="P35" s="109">
        <f>($E$6*'END Jul 2017'!AQ23/100)*4</f>
        <v>280.15855999999997</v>
      </c>
      <c r="Q35" s="109">
        <f t="shared" si="19"/>
        <v>1356.6147191999999</v>
      </c>
      <c r="R35" s="109">
        <f>Q35-(J35*O35/100)</f>
        <v>1356.6147191999999</v>
      </c>
      <c r="S35" s="110">
        <f t="shared" si="20"/>
        <v>1076.4561592</v>
      </c>
      <c r="T35" s="110">
        <f t="shared" si="21"/>
        <v>1076.4561592</v>
      </c>
      <c r="U35" s="473">
        <f t="shared" si="22"/>
        <v>1184.1017751200002</v>
      </c>
      <c r="V35" s="473">
        <f t="shared" si="22"/>
        <v>1184.1017751200002</v>
      </c>
      <c r="W35" s="124">
        <f>'END Jul 2017'!BD23</f>
        <v>0</v>
      </c>
      <c r="X35" s="125" t="str">
        <f>'END Jul 2017'!BE23</f>
        <v>n</v>
      </c>
    </row>
    <row r="36" spans="1:117" ht="14" x14ac:dyDescent="0.3">
      <c r="A36" s="103" t="str">
        <f>'END Jul 2017'!K24</f>
        <v>EnergyAustralia</v>
      </c>
      <c r="B36" s="104" t="str">
        <f>'END Jul 2017'!L24</f>
        <v>Flexi Saver</v>
      </c>
      <c r="C36" s="105">
        <f>91*'END Jul 2017'!M24/100</f>
        <v>83.537999999999997</v>
      </c>
      <c r="D36" s="105">
        <f>$G$5*'END Jul 2017'!N24/100</f>
        <v>248.85746340000003</v>
      </c>
      <c r="E36" s="106">
        <v>0</v>
      </c>
      <c r="F36" s="105">
        <v>0</v>
      </c>
      <c r="G36" s="105">
        <v>0</v>
      </c>
      <c r="H36" s="105">
        <f>$H$5*'END Jul 2017'!AE24/100</f>
        <v>42.904812599999993</v>
      </c>
      <c r="I36" s="105">
        <f t="shared" si="16"/>
        <v>375.30027600000005</v>
      </c>
      <c r="J36" s="107">
        <f t="shared" si="17"/>
        <v>1167.0491040000002</v>
      </c>
      <c r="K36" s="108">
        <f t="shared" si="18"/>
        <v>1501.2011040000002</v>
      </c>
      <c r="L36" s="109">
        <f>'END Jul 2017'!AT24</f>
        <v>0</v>
      </c>
      <c r="M36" s="109">
        <f>'END Jul 2017'!AU24</f>
        <v>0</v>
      </c>
      <c r="N36" s="109">
        <f>'END Jul 2017'!AV24</f>
        <v>0</v>
      </c>
      <c r="O36" s="109">
        <f>'END Jul 2017'!AW24</f>
        <v>22</v>
      </c>
      <c r="P36" s="109">
        <f>($E$6*'END Jul 2017'!AQ24/100)*4</f>
        <v>301.89499999999998</v>
      </c>
      <c r="Q36" s="109">
        <f t="shared" si="19"/>
        <v>1501.2011040000002</v>
      </c>
      <c r="R36" s="109">
        <f>Q36-(J36*O36/100)</f>
        <v>1244.4503011200002</v>
      </c>
      <c r="S36" s="110">
        <f t="shared" si="20"/>
        <v>1199.3061040000002</v>
      </c>
      <c r="T36" s="110">
        <f t="shared" si="21"/>
        <v>942.55530112000019</v>
      </c>
      <c r="U36" s="473">
        <f t="shared" si="22"/>
        <v>1319.2367144000004</v>
      </c>
      <c r="V36" s="473">
        <f t="shared" si="22"/>
        <v>1036.8108312320003</v>
      </c>
      <c r="W36" s="124">
        <f>'END Jul 2017'!BD24</f>
        <v>0</v>
      </c>
      <c r="X36" s="125" t="str">
        <f>'END Jul 2017'!BE24</f>
        <v>n</v>
      </c>
    </row>
    <row r="37" spans="1:117" ht="14" x14ac:dyDescent="0.3">
      <c r="A37" s="103" t="str">
        <f>'END Jul 2017'!K25</f>
        <v>Mojo Power</v>
      </c>
      <c r="B37" s="104" t="str">
        <f>'END Jul 2017'!L25</f>
        <v>Basic Energy Pass</v>
      </c>
      <c r="C37" s="105">
        <f>(91*'END Jul 2017'!M25/100)+('END Jul 2017'!BH25*3)</f>
        <v>143.3656</v>
      </c>
      <c r="D37" s="105">
        <f>$G$5*'END Jul 2017'!N25/100</f>
        <v>202.56228719999999</v>
      </c>
      <c r="E37" s="106">
        <v>0</v>
      </c>
      <c r="F37" s="105">
        <v>0</v>
      </c>
      <c r="G37" s="105">
        <v>0</v>
      </c>
      <c r="H37" s="105">
        <f>$H$5*'END Jul 2017'!AE25/100</f>
        <v>41.543892</v>
      </c>
      <c r="I37" s="105">
        <f t="shared" si="16"/>
        <v>387.47177920000001</v>
      </c>
      <c r="J37" s="107">
        <f t="shared" si="17"/>
        <v>976.42471680000006</v>
      </c>
      <c r="K37" s="108">
        <f t="shared" si="18"/>
        <v>1549.8871168000001</v>
      </c>
      <c r="L37" s="109">
        <f>'END Jul 2017'!AT25</f>
        <v>0</v>
      </c>
      <c r="M37" s="109">
        <f>'END Jul 2017'!AU25</f>
        <v>0</v>
      </c>
      <c r="N37" s="109">
        <f>'END Jul 2017'!AV25</f>
        <v>0</v>
      </c>
      <c r="O37" s="109">
        <f>'END Jul 2017'!AW25</f>
        <v>0</v>
      </c>
      <c r="P37" s="109">
        <f>($E$6*'END Jul 2017'!AQ25/100)*4</f>
        <v>241.51599999999999</v>
      </c>
      <c r="Q37" s="109">
        <f t="shared" si="19"/>
        <v>1549.8871168000001</v>
      </c>
      <c r="R37" s="109">
        <f>Q37</f>
        <v>1549.8871168000001</v>
      </c>
      <c r="S37" s="110">
        <f t="shared" si="20"/>
        <v>1308.3711168</v>
      </c>
      <c r="T37" s="110">
        <f t="shared" si="21"/>
        <v>1308.3711168</v>
      </c>
      <c r="U37" s="473">
        <f t="shared" si="22"/>
        <v>1439.2082284800001</v>
      </c>
      <c r="V37" s="473">
        <f t="shared" si="22"/>
        <v>1439.2082284800001</v>
      </c>
      <c r="W37" s="124">
        <f>'END Jul 2017'!BD25</f>
        <v>0</v>
      </c>
      <c r="X37" s="125" t="str">
        <f>'END Jul 2017'!BE25</f>
        <v>n</v>
      </c>
    </row>
    <row r="38" spans="1:117" ht="14" x14ac:dyDescent="0.3">
      <c r="A38" s="103" t="str">
        <f>'END Jul 2017'!K26</f>
        <v>Momentum Energy</v>
      </c>
      <c r="B38" s="104" t="str">
        <f>'END Jul 2017'!L26</f>
        <v>SmilePower</v>
      </c>
      <c r="C38" s="105">
        <f>91*'END Jul 2017'!M26/100</f>
        <v>72.05380000000001</v>
      </c>
      <c r="D38" s="105">
        <f>IF($G$5&gt;='END Jul 2017'!P26,('END Jul 2017'!P26*'END Jul 2017'!N26/100),(($G$5)*'END Jul 2017'!N26/100))</f>
        <v>149.93999999999997</v>
      </c>
      <c r="E38" s="106">
        <f>IF($G$5&lt;'END Jul 2017'!P26,0,IF(($G$5)&lt;='END Jul 2017'!R26,(($G$5-'END Jul 2017'!P26)*'END Jul 2017'!Q26/100),(('END Jul 2017'!R26-'END Jul 2017'!P26)*'END Jul 2017'!Q26/100)))</f>
        <v>0</v>
      </c>
      <c r="F38" s="105">
        <v>0</v>
      </c>
      <c r="G38" s="105">
        <f>IF(($G$5&lt;'END Jul 2017'!R26),(0),($G$5-'END Jul 2017'!R26)*'END Jul 2017'!S26/100)</f>
        <v>55.3313244</v>
      </c>
      <c r="H38" s="105">
        <f>$H$5*'END Jul 2017'!AE26/100</f>
        <v>45.734094899999988</v>
      </c>
      <c r="I38" s="105">
        <f t="shared" si="16"/>
        <v>323.05921929999994</v>
      </c>
      <c r="J38" s="107">
        <f t="shared" si="17"/>
        <v>1004.0216771999997</v>
      </c>
      <c r="K38" s="108">
        <f t="shared" si="18"/>
        <v>1292.2368771999998</v>
      </c>
      <c r="L38" s="109">
        <f>'END Jul 2017'!AT26</f>
        <v>0</v>
      </c>
      <c r="M38" s="109">
        <f>'END Jul 2017'!AU26</f>
        <v>0</v>
      </c>
      <c r="N38" s="109">
        <f>'END Jul 2017'!AV26</f>
        <v>0</v>
      </c>
      <c r="O38" s="109">
        <f>'END Jul 2017'!AW26</f>
        <v>0</v>
      </c>
      <c r="P38" s="109">
        <f>($E$6*'END Jul 2017'!AQ26/100)*4</f>
        <v>169.06119999999999</v>
      </c>
      <c r="Q38" s="109">
        <f t="shared" si="19"/>
        <v>1292.2368771999998</v>
      </c>
      <c r="R38" s="109">
        <f>Q38</f>
        <v>1292.2368771999998</v>
      </c>
      <c r="S38" s="110">
        <f t="shared" si="20"/>
        <v>1123.1756771999999</v>
      </c>
      <c r="T38" s="110">
        <f t="shared" si="21"/>
        <v>1123.1756771999999</v>
      </c>
      <c r="U38" s="473">
        <f t="shared" si="22"/>
        <v>1235.4932449200001</v>
      </c>
      <c r="V38" s="473">
        <f t="shared" si="22"/>
        <v>1235.4932449200001</v>
      </c>
      <c r="W38" s="124">
        <f>'END Jul 2017'!BD26</f>
        <v>12</v>
      </c>
      <c r="X38" s="125" t="str">
        <f>'END Jul 2017'!BE26</f>
        <v>y</v>
      </c>
    </row>
    <row r="39" spans="1:117" ht="14" x14ac:dyDescent="0.3">
      <c r="A39" s="103" t="str">
        <f>'END Jul 2017'!K27</f>
        <v>Origin Energy</v>
      </c>
      <c r="B39" s="104" t="str">
        <f>'END Jul 2017'!L27</f>
        <v>Solar Boost Plus</v>
      </c>
      <c r="C39" s="105">
        <f>91*'END Jul 2017'!M27/100</f>
        <v>81.171999999999997</v>
      </c>
      <c r="D39" s="105">
        <f>$G$5*'END Jul 2017'!N27/100</f>
        <v>226.37839769999999</v>
      </c>
      <c r="E39" s="106">
        <v>0</v>
      </c>
      <c r="F39" s="105">
        <v>0</v>
      </c>
      <c r="G39" s="105">
        <v>0</v>
      </c>
      <c r="H39" s="105">
        <f>$H$5*'END Jul 2017'!AE27/100</f>
        <v>37.425316499999987</v>
      </c>
      <c r="I39" s="105">
        <f t="shared" si="16"/>
        <v>344.97571419999997</v>
      </c>
      <c r="J39" s="107">
        <f t="shared" si="17"/>
        <v>1055.2148567999998</v>
      </c>
      <c r="K39" s="108">
        <f t="shared" si="18"/>
        <v>1379.9028567999999</v>
      </c>
      <c r="L39" s="109">
        <f>'END Jul 2017'!AT27</f>
        <v>0</v>
      </c>
      <c r="M39" s="109">
        <f>'END Jul 2017'!AU27</f>
        <v>12</v>
      </c>
      <c r="N39" s="109">
        <f>'END Jul 2017'!AV27</f>
        <v>0</v>
      </c>
      <c r="O39" s="109">
        <f>'END Jul 2017'!AW27</f>
        <v>0</v>
      </c>
      <c r="P39" s="109">
        <f>($E$6*'END Jul 2017'!AQ27/100)*4</f>
        <v>410.5772</v>
      </c>
      <c r="Q39" s="109">
        <f>K39-(J39*M39/100)</f>
        <v>1253.2770739839998</v>
      </c>
      <c r="R39" s="109">
        <f>Q39</f>
        <v>1253.2770739839998</v>
      </c>
      <c r="S39" s="110">
        <f t="shared" si="20"/>
        <v>842.69987398399985</v>
      </c>
      <c r="T39" s="110">
        <f t="shared" si="21"/>
        <v>842.69987398399985</v>
      </c>
      <c r="U39" s="473">
        <f t="shared" si="22"/>
        <v>926.96986138239993</v>
      </c>
      <c r="V39" s="473">
        <f t="shared" si="22"/>
        <v>926.96986138239993</v>
      </c>
      <c r="W39" s="124">
        <f>'END Jul 2017'!BD27</f>
        <v>0</v>
      </c>
      <c r="X39" s="125" t="str">
        <f>'END Jul 2017'!BE27</f>
        <v>n</v>
      </c>
    </row>
    <row r="40" spans="1:117" ht="14" x14ac:dyDescent="0.3">
      <c r="A40" s="103" t="str">
        <f>'END Jul 2017'!K28</f>
        <v>Powerdirect</v>
      </c>
      <c r="B40" s="104" t="str">
        <f>'END Jul 2017'!L28</f>
        <v>Market offer</v>
      </c>
      <c r="C40" s="105">
        <f>91*'END Jul 2017'!M28/100</f>
        <v>81.900000000000006</v>
      </c>
      <c r="D40" s="105">
        <f>$G$5*'END Jul 2017'!N28/100</f>
        <v>242.33937000000003</v>
      </c>
      <c r="E40" s="106">
        <v>0</v>
      </c>
      <c r="F40" s="105">
        <v>0</v>
      </c>
      <c r="G40" s="105">
        <v>0</v>
      </c>
      <c r="H40" s="105">
        <f>$H$5*'END Jul 2017'!AE28/100</f>
        <v>42.976439999999997</v>
      </c>
      <c r="I40" s="105">
        <f t="shared" si="16"/>
        <v>367.21581000000003</v>
      </c>
      <c r="J40" s="107">
        <f t="shared" si="17"/>
        <v>1141.2632400000002</v>
      </c>
      <c r="K40" s="108">
        <f t="shared" si="18"/>
        <v>1468.8632400000001</v>
      </c>
      <c r="L40" s="109">
        <f>'END Jul 2017'!AT28</f>
        <v>0</v>
      </c>
      <c r="M40" s="109">
        <f>'END Jul 2017'!AU28</f>
        <v>0</v>
      </c>
      <c r="N40" s="109">
        <f>'END Jul 2017'!AV28</f>
        <v>0</v>
      </c>
      <c r="O40" s="109">
        <f>'END Jul 2017'!AW28</f>
        <v>22</v>
      </c>
      <c r="P40" s="109">
        <f>($E$6*'END Jul 2017'!AQ28/100)*4</f>
        <v>268.08276000000001</v>
      </c>
      <c r="Q40" s="109">
        <f t="shared" si="19"/>
        <v>1468.8632400000001</v>
      </c>
      <c r="R40" s="109">
        <f>Q40-(J40*O40/100)</f>
        <v>1217.7853272000002</v>
      </c>
      <c r="S40" s="110">
        <f t="shared" si="20"/>
        <v>1200.7804800000001</v>
      </c>
      <c r="T40" s="110">
        <f t="shared" si="21"/>
        <v>949.7025672000002</v>
      </c>
      <c r="U40" s="473">
        <f t="shared" si="22"/>
        <v>1320.8585280000002</v>
      </c>
      <c r="V40" s="473">
        <f t="shared" si="22"/>
        <v>1044.6728239200004</v>
      </c>
      <c r="W40" s="124">
        <f>'END Jul 2017'!BD28</f>
        <v>0</v>
      </c>
      <c r="X40" s="125" t="str">
        <f>'END Jul 2017'!BE28</f>
        <v>n</v>
      </c>
    </row>
    <row r="41" spans="1:117" ht="14" x14ac:dyDescent="0.3">
      <c r="A41" s="103" t="str">
        <f>'END Jul 2017'!K29</f>
        <v>Powershop</v>
      </c>
      <c r="B41" s="104" t="str">
        <f>'END Jul 2017'!L29</f>
        <v>Standard Saver</v>
      </c>
      <c r="C41" s="105">
        <f>91*'END Jul 2017'!M29/100</f>
        <v>91.382199999999997</v>
      </c>
      <c r="D41" s="105">
        <f>G5*'END Jul 2017'!N29/100</f>
        <v>236.15553780000002</v>
      </c>
      <c r="E41" s="106">
        <v>0</v>
      </c>
      <c r="F41" s="105">
        <v>0</v>
      </c>
      <c r="G41" s="105">
        <v>0</v>
      </c>
      <c r="H41" s="105">
        <f>$H$5*'END Jul 2017'!AE29/100</f>
        <v>63.103739399999995</v>
      </c>
      <c r="I41" s="105">
        <f t="shared" si="16"/>
        <v>390.6414772</v>
      </c>
      <c r="J41" s="107">
        <f t="shared" si="17"/>
        <v>1197.0371087999999</v>
      </c>
      <c r="K41" s="108">
        <f t="shared" si="18"/>
        <v>1562.5659088</v>
      </c>
      <c r="L41" s="109">
        <f>'END Jul 2017'!AT29</f>
        <v>4</v>
      </c>
      <c r="M41" s="109">
        <f>'END Jul 2017'!AU29</f>
        <v>0</v>
      </c>
      <c r="N41" s="109">
        <f>'END Jul 2017'!AV29</f>
        <v>14</v>
      </c>
      <c r="O41" s="109">
        <f>'END Jul 2017'!AW29</f>
        <v>0</v>
      </c>
      <c r="P41" s="109">
        <f>($E$6*'END Jul 2017'!AQ29/100)*4</f>
        <v>309.14047999999997</v>
      </c>
      <c r="Q41" s="109">
        <f>K41-(K41*L41/100)</f>
        <v>1500.0632724479999</v>
      </c>
      <c r="R41" s="109">
        <f>Q41-(K41*N41/100)</f>
        <v>1281.3040452159998</v>
      </c>
      <c r="S41" s="110">
        <f t="shared" si="20"/>
        <v>1190.9227924479999</v>
      </c>
      <c r="T41" s="110">
        <f t="shared" si="21"/>
        <v>972.16356521599982</v>
      </c>
      <c r="U41" s="473">
        <f t="shared" si="22"/>
        <v>1310.0150716927999</v>
      </c>
      <c r="V41" s="473">
        <f t="shared" si="22"/>
        <v>1069.3799217375999</v>
      </c>
      <c r="W41" s="124">
        <f>'END Jul 2017'!BD29</f>
        <v>0</v>
      </c>
      <c r="X41" s="125" t="str">
        <f>'END Jul 2017'!BE29</f>
        <v>n</v>
      </c>
    </row>
    <row r="42" spans="1:117" ht="14" x14ac:dyDescent="0.3">
      <c r="A42" s="103" t="str">
        <f>'END Jul 2017'!K30</f>
        <v>Red Energy</v>
      </c>
      <c r="B42" s="104" t="str">
        <f>'END Jul 2017'!L30</f>
        <v>Living Energy Saver</v>
      </c>
      <c r="C42" s="105">
        <f>91*'END Jul 2017'!M30/100</f>
        <v>78.715000000000003</v>
      </c>
      <c r="D42" s="105">
        <f>IF($G$5&gt;='END Jul 2017'!P30,('END Jul 2017'!P30*'END Jul 2017'!N30/100),(($G$5)*'END Jul 2017'!N30/100))</f>
        <v>213.09151499999999</v>
      </c>
      <c r="E42" s="106">
        <f>IF($G$5&lt;'END Jul 2017'!P30,0,IF(($G$5)&lt;='END Jul 2017'!R30,(($G$5-'END Jul 2017'!P30)*'END Jul 2017'!Q30/100),(('END Jul 2017'!R30-'END Jul 2017'!P30)*'END Jul 2017'!Q30/100)))</f>
        <v>0</v>
      </c>
      <c r="F42" s="105">
        <v>0</v>
      </c>
      <c r="G42" s="105">
        <f>IF(($G$5&lt;'END Jul 2017'!R30),(0),($G$5-'END Jul 2017'!R30)*'END Jul 2017'!S30/100)</f>
        <v>0</v>
      </c>
      <c r="H42" s="105">
        <f>$H$5*'END Jul 2017'!AE30/100</f>
        <v>37.210434299999996</v>
      </c>
      <c r="I42" s="105">
        <f t="shared" si="16"/>
        <v>329.01694929999996</v>
      </c>
      <c r="J42" s="107">
        <f t="shared" si="17"/>
        <v>1001.2077971999998</v>
      </c>
      <c r="K42" s="108">
        <f t="shared" si="18"/>
        <v>1316.0677971999999</v>
      </c>
      <c r="L42" s="109">
        <f>'END Jul 2017'!AT30</f>
        <v>0</v>
      </c>
      <c r="M42" s="109">
        <f>'END Jul 2017'!AU30</f>
        <v>0</v>
      </c>
      <c r="N42" s="109">
        <f>'END Jul 2017'!AV30</f>
        <v>10</v>
      </c>
      <c r="O42" s="109">
        <f>'END Jul 2017'!AW30</f>
        <v>0</v>
      </c>
      <c r="P42" s="109">
        <f>($E$6*'END Jul 2017'!AQ30/100)*4</f>
        <v>268.08276000000001</v>
      </c>
      <c r="Q42" s="109">
        <f t="shared" ref="Q42:Q44" si="23">K42</f>
        <v>1316.0677971999999</v>
      </c>
      <c r="R42" s="109">
        <f>Q42-(K42*N42/100)</f>
        <v>1184.46101748</v>
      </c>
      <c r="S42" s="110">
        <f t="shared" si="20"/>
        <v>1047.9850371999999</v>
      </c>
      <c r="T42" s="110">
        <f t="shared" si="21"/>
        <v>916.37825748</v>
      </c>
      <c r="U42" s="473">
        <f t="shared" si="22"/>
        <v>1152.78354092</v>
      </c>
      <c r="V42" s="473">
        <f t="shared" si="22"/>
        <v>1008.0160832280001</v>
      </c>
      <c r="W42" s="124">
        <f>'END Jul 2017'!BD30</f>
        <v>0</v>
      </c>
      <c r="X42" s="125" t="str">
        <f>'END Jul 2017'!BE30</f>
        <v>n</v>
      </c>
    </row>
    <row r="43" spans="1:117" ht="14" x14ac:dyDescent="0.3">
      <c r="A43" s="103" t="str">
        <f>'END Jul 2017'!K31</f>
        <v>Simply Energy</v>
      </c>
      <c r="B43" s="104" t="str">
        <f>'END Jul 2017'!L31</f>
        <v>Plus</v>
      </c>
      <c r="C43" s="105">
        <f>91*'END Jul 2017'!M31/100</f>
        <v>62.617100000000001</v>
      </c>
      <c r="D43" s="105">
        <f>IF($G$5&gt;='END Jul 2017'!P31,('END Jul 2017'!P31*'END Jul 2017'!N31/100),(($G$5)*'END Jul 2017'!N31/100))</f>
        <v>204.40072380000001</v>
      </c>
      <c r="E43" s="106">
        <f>IF($G$5&lt;'END Jul 2017'!P31,0,IF(($G$5)&lt;='END Jul 2017'!R31,(($G$5-'END Jul 2017'!P31)*'END Jul 2017'!Q31/100),(('END Jul 2017'!R31-'END Jul 2017'!P31)*'END Jul 2017'!Q31/100)))</f>
        <v>0</v>
      </c>
      <c r="F43" s="105">
        <v>0</v>
      </c>
      <c r="G43" s="105">
        <f>IF(($G$5&lt;'END Jul 2017'!R31),(0),($G$5-'END Jul 2017'!R31)*'END Jul 2017'!S31/100)</f>
        <v>0</v>
      </c>
      <c r="H43" s="105">
        <f>$H$5*'END Jul 2017'!AE31/100</f>
        <v>29.940253199999994</v>
      </c>
      <c r="I43" s="105">
        <f t="shared" si="16"/>
        <v>296.958077</v>
      </c>
      <c r="J43" s="107">
        <f t="shared" si="17"/>
        <v>937.36390800000004</v>
      </c>
      <c r="K43" s="108">
        <f t="shared" si="18"/>
        <v>1187.832308</v>
      </c>
      <c r="L43" s="109">
        <f>'END Jul 2017'!AT31</f>
        <v>0</v>
      </c>
      <c r="M43" s="109">
        <f>'END Jul 2017'!AU31</f>
        <v>0</v>
      </c>
      <c r="N43" s="109">
        <f>'END Jul 2017'!AV31</f>
        <v>0</v>
      </c>
      <c r="O43" s="109">
        <f>'END Jul 2017'!AW31</f>
        <v>15</v>
      </c>
      <c r="P43" s="109">
        <f>($E$6*'END Jul 2017'!AQ31/100)*4</f>
        <v>156.9854</v>
      </c>
      <c r="Q43" s="109">
        <f t="shared" si="23"/>
        <v>1187.832308</v>
      </c>
      <c r="R43" s="109">
        <f>Q43-(J43*O43/100)</f>
        <v>1047.2277217999999</v>
      </c>
      <c r="S43" s="110">
        <f t="shared" si="20"/>
        <v>1030.846908</v>
      </c>
      <c r="T43" s="110">
        <f t="shared" si="21"/>
        <v>890.2423217999999</v>
      </c>
      <c r="U43" s="473">
        <f t="shared" si="22"/>
        <v>1133.9315988000001</v>
      </c>
      <c r="V43" s="473">
        <f t="shared" si="22"/>
        <v>979.26655397999991</v>
      </c>
      <c r="W43" s="124">
        <f>'END Jul 2017'!BD31</f>
        <v>24</v>
      </c>
      <c r="X43" s="125" t="str">
        <f>'END Jul 2017'!BE31</f>
        <v>y</v>
      </c>
    </row>
    <row r="44" spans="1:117" ht="14" x14ac:dyDescent="0.3">
      <c r="A44" s="103" t="str">
        <f>'END Jul 2017'!K32</f>
        <v>Energy Locals</v>
      </c>
      <c r="B44" s="104" t="str">
        <f>'END Jul 2017'!L32</f>
        <v>Market offer</v>
      </c>
      <c r="C44" s="105">
        <f>91*'END Jul 2017'!M32/100</f>
        <v>80.08</v>
      </c>
      <c r="D44" s="105">
        <f>$G$5*'END Jul 2017'!N32/100</f>
        <v>183.84366000000003</v>
      </c>
      <c r="E44" s="106">
        <v>0</v>
      </c>
      <c r="F44" s="105">
        <v>0</v>
      </c>
      <c r="G44" s="105">
        <v>0</v>
      </c>
      <c r="H44" s="105">
        <f>$H$5*'END Jul 2017'!AE32/100</f>
        <v>46.557809999999989</v>
      </c>
      <c r="I44" s="105">
        <f t="shared" si="16"/>
        <v>310.48147000000006</v>
      </c>
      <c r="J44" s="107">
        <f t="shared" si="17"/>
        <v>921.6058800000003</v>
      </c>
      <c r="K44" s="108">
        <f t="shared" si="18"/>
        <v>1241.9258800000002</v>
      </c>
      <c r="L44" s="109">
        <f>'END Jul 2017'!AT32</f>
        <v>0</v>
      </c>
      <c r="M44" s="109">
        <f>'END Jul 2017'!AU32</f>
        <v>0</v>
      </c>
      <c r="N44" s="109">
        <f>'END Jul 2017'!AV32</f>
        <v>0</v>
      </c>
      <c r="O44" s="109">
        <f>'END Jul 2017'!AW32</f>
        <v>0</v>
      </c>
      <c r="P44" s="109">
        <f>($E$6*'END Jul 2017'!AQ32/100)*4</f>
        <v>282.57371999999998</v>
      </c>
      <c r="Q44" s="109">
        <f t="shared" si="23"/>
        <v>1241.9258800000002</v>
      </c>
      <c r="R44" s="109">
        <f>Q44-(J44*O44/100)</f>
        <v>1241.9258800000002</v>
      </c>
      <c r="S44" s="110">
        <f t="shared" si="20"/>
        <v>959.35216000000025</v>
      </c>
      <c r="T44" s="110">
        <f t="shared" si="21"/>
        <v>959.35216000000025</v>
      </c>
      <c r="U44" s="473">
        <f t="shared" si="22"/>
        <v>1055.2873760000004</v>
      </c>
      <c r="V44" s="473">
        <f t="shared" si="22"/>
        <v>1055.2873760000004</v>
      </c>
      <c r="W44" s="124">
        <f>'END Jul 2017'!BD32</f>
        <v>0</v>
      </c>
      <c r="X44" s="125" t="str">
        <f>'END Jul 2017'!BE32</f>
        <v>n</v>
      </c>
    </row>
    <row r="45" spans="1:117" s="71" customFormat="1" ht="14.5" thickBot="1" x14ac:dyDescent="0.35">
      <c r="A45" s="113" t="str">
        <f>'END Jul 2017'!K33</f>
        <v>Alinta Energy</v>
      </c>
      <c r="B45" s="114" t="str">
        <f>'END Jul 2017'!L33</f>
        <v>Fair Deal</v>
      </c>
      <c r="C45" s="115">
        <f>91*'END Jul 2017'!M33/100</f>
        <v>90.872600000000006</v>
      </c>
      <c r="D45" s="115">
        <f>IF($G$5&gt;='END Jul 2017'!P33,('END Jul 2017'!P33*'END Jul 2017'!N33/100),(($G$5)*'END Jul 2017'!N33/100))</f>
        <v>229.804575</v>
      </c>
      <c r="E45" s="116">
        <f>IF($G$5&lt;'END Jul 2017'!P33,0,IF(($G$5)&lt;='END Jul 2017'!R33,(($G$5-'END Jul 2017'!P33)*'END Jul 2017'!Q33/100),(('END Jul 2017'!R33-'END Jul 2017'!P33)*'END Jul 2017'!Q33/100)))</f>
        <v>0</v>
      </c>
      <c r="F45" s="115">
        <v>0</v>
      </c>
      <c r="G45" s="115">
        <f>IF(($G$5&lt;'END Jul 2017'!R33),(0),($G$5-'END Jul 2017'!R33)*'END Jul 2017'!S33/100)</f>
        <v>0</v>
      </c>
      <c r="H45" s="115">
        <f>$H$5*'END Jul 2017'!AE33/100</f>
        <v>34.416965699999992</v>
      </c>
      <c r="I45" s="115">
        <f t="shared" ref="I45" si="24">SUM(C45:H45)</f>
        <v>355.09414070000003</v>
      </c>
      <c r="J45" s="117">
        <f t="shared" ref="J45" si="25">(I45-C45)*4</f>
        <v>1056.8861628</v>
      </c>
      <c r="K45" s="118">
        <f t="shared" ref="K45" si="26">I45*4</f>
        <v>1420.3765628000001</v>
      </c>
      <c r="L45" s="119">
        <f>'END Jul 2017'!AT33</f>
        <v>0</v>
      </c>
      <c r="M45" s="119">
        <f>'END Jul 2017'!AU33</f>
        <v>0</v>
      </c>
      <c r="N45" s="119">
        <f>'END Jul 2017'!AV33</f>
        <v>0</v>
      </c>
      <c r="O45" s="119">
        <f>'END Jul 2017'!AW33</f>
        <v>23</v>
      </c>
      <c r="P45" s="119">
        <f>($E$6*'END Jul 2017'!AQ33/100)*4</f>
        <v>147.32476</v>
      </c>
      <c r="Q45" s="119">
        <f t="shared" ref="Q45" si="27">K45</f>
        <v>1420.3765628000001</v>
      </c>
      <c r="R45" s="119">
        <f>Q45-(J45*O45/100)</f>
        <v>1177.2927453560001</v>
      </c>
      <c r="S45" s="120">
        <f t="shared" ref="S45" si="28">Q45-P45</f>
        <v>1273.0518028000001</v>
      </c>
      <c r="T45" s="120">
        <f t="shared" ref="T45" si="29">R45-P45</f>
        <v>1029.9679853560001</v>
      </c>
      <c r="U45" s="474">
        <f t="shared" ref="U45" si="30">S45*1.1</f>
        <v>1400.3569830800002</v>
      </c>
      <c r="V45" s="474">
        <f t="shared" ref="V45" si="31">T45*1.1</f>
        <v>1132.9647838916003</v>
      </c>
      <c r="W45" s="126">
        <f>'END Jul 2017'!BD33</f>
        <v>0</v>
      </c>
      <c r="X45" s="127" t="str">
        <f>'END Jul 2017'!BE33</f>
        <v>n</v>
      </c>
      <c r="Y45" s="187"/>
      <c r="Z45" s="187"/>
      <c r="AA45" s="187"/>
      <c r="AB45" s="187"/>
      <c r="AC45" s="187"/>
      <c r="AD45" s="187"/>
      <c r="AE45" s="187"/>
      <c r="AF45" s="187"/>
      <c r="AG45" s="187"/>
      <c r="AH45" s="187"/>
      <c r="AI45" s="187"/>
      <c r="AJ45" s="187"/>
      <c r="AK45" s="187"/>
      <c r="AL45" s="187"/>
      <c r="AM45" s="187"/>
      <c r="AN45" s="187"/>
      <c r="AO45" s="187"/>
      <c r="AP45" s="187"/>
      <c r="AQ45" s="187"/>
      <c r="AR45" s="187"/>
      <c r="AS45" s="187"/>
      <c r="AT45" s="187"/>
      <c r="AU45" s="187"/>
      <c r="AV45" s="187"/>
      <c r="AW45" s="187"/>
      <c r="AX45" s="187"/>
      <c r="AY45" s="187"/>
      <c r="AZ45" s="187"/>
      <c r="BA45" s="187"/>
      <c r="BB45" s="187"/>
      <c r="BC45" s="187"/>
      <c r="BD45" s="187"/>
      <c r="BE45" s="187"/>
      <c r="BF45" s="187"/>
      <c r="BG45" s="187"/>
      <c r="BH45" s="187"/>
      <c r="BI45" s="187"/>
      <c r="BJ45" s="187"/>
      <c r="BK45" s="187"/>
      <c r="BL45" s="187"/>
      <c r="BM45" s="187"/>
      <c r="BN45" s="187"/>
      <c r="BO45" s="187"/>
      <c r="BP45" s="187"/>
      <c r="BQ45" s="187"/>
      <c r="BR45" s="187"/>
      <c r="BS45" s="187"/>
      <c r="BT45" s="187"/>
      <c r="BU45" s="187"/>
      <c r="BV45" s="187"/>
      <c r="BW45" s="187"/>
      <c r="BX45" s="187"/>
      <c r="BY45" s="187"/>
      <c r="BZ45" s="187"/>
      <c r="CA45" s="187"/>
      <c r="CB45" s="187"/>
      <c r="CC45" s="187"/>
      <c r="CD45" s="187"/>
      <c r="CE45" s="187"/>
      <c r="CF45" s="187"/>
      <c r="CG45" s="187"/>
      <c r="CH45" s="187"/>
      <c r="CI45" s="187"/>
      <c r="CJ45" s="187"/>
      <c r="CK45" s="187"/>
      <c r="CL45" s="187"/>
      <c r="CM45" s="187"/>
      <c r="CN45" s="187"/>
      <c r="CO45" s="187"/>
      <c r="CP45" s="187"/>
      <c r="CQ45" s="187"/>
      <c r="CR45" s="187"/>
      <c r="CS45" s="187"/>
      <c r="CT45" s="187"/>
      <c r="CU45" s="187"/>
      <c r="CV45" s="187"/>
      <c r="CW45" s="187"/>
      <c r="CX45" s="187"/>
      <c r="CY45" s="187"/>
      <c r="CZ45" s="187"/>
      <c r="DA45" s="187"/>
      <c r="DB45" s="187"/>
      <c r="DC45" s="187"/>
      <c r="DD45" s="187"/>
      <c r="DE45" s="187"/>
      <c r="DF45" s="187"/>
      <c r="DG45" s="187"/>
      <c r="DH45" s="187"/>
      <c r="DI45" s="187"/>
      <c r="DJ45" s="187"/>
      <c r="DK45" s="187"/>
      <c r="DL45" s="187"/>
      <c r="DM45" s="187"/>
    </row>
    <row r="46" spans="1:117" s="187" customFormat="1" x14ac:dyDescent="0.3"/>
    <row r="47" spans="1:117" s="187" customFormat="1" ht="14" thickBot="1" x14ac:dyDescent="0.35"/>
    <row r="48" spans="1:117" ht="14" x14ac:dyDescent="0.3">
      <c r="A48" s="100" t="s">
        <v>534</v>
      </c>
      <c r="B48" s="101"/>
      <c r="C48" s="101"/>
      <c r="D48" s="101"/>
      <c r="E48" s="101"/>
      <c r="F48" s="101"/>
      <c r="G48" s="101"/>
      <c r="H48" s="101"/>
      <c r="I48" s="101"/>
      <c r="J48" s="101"/>
      <c r="K48" s="101"/>
      <c r="L48" s="101"/>
      <c r="M48" s="101"/>
      <c r="N48" s="101"/>
      <c r="O48" s="101"/>
      <c r="P48" s="101"/>
      <c r="Q48" s="101"/>
      <c r="R48" s="101"/>
      <c r="S48" s="101"/>
      <c r="T48" s="101"/>
      <c r="U48" s="101"/>
      <c r="V48" s="101"/>
      <c r="W48" s="101"/>
      <c r="X48" s="102"/>
    </row>
    <row r="49" spans="1:24" ht="70" x14ac:dyDescent="0.3">
      <c r="A49" s="463" t="s">
        <v>408</v>
      </c>
      <c r="B49" s="464" t="s">
        <v>409</v>
      </c>
      <c r="C49" s="465" t="s">
        <v>410</v>
      </c>
      <c r="D49" s="465" t="s">
        <v>555</v>
      </c>
      <c r="E49" s="465" t="s">
        <v>446</v>
      </c>
      <c r="F49" s="467" t="s">
        <v>354</v>
      </c>
      <c r="G49" s="467" t="s">
        <v>556</v>
      </c>
      <c r="H49" s="467" t="s">
        <v>352</v>
      </c>
      <c r="I49" s="465" t="s">
        <v>222</v>
      </c>
      <c r="J49" s="467" t="s">
        <v>406</v>
      </c>
      <c r="K49" s="468" t="s">
        <v>449</v>
      </c>
      <c r="L49" s="469" t="s">
        <v>398</v>
      </c>
      <c r="M49" s="469" t="s">
        <v>533</v>
      </c>
      <c r="N49" s="469" t="s">
        <v>399</v>
      </c>
      <c r="O49" s="469" t="s">
        <v>552</v>
      </c>
      <c r="P49" s="470" t="s">
        <v>490</v>
      </c>
      <c r="Q49" s="471" t="s">
        <v>102</v>
      </c>
      <c r="R49" s="471" t="s">
        <v>103</v>
      </c>
      <c r="S49" s="471" t="s">
        <v>104</v>
      </c>
      <c r="T49" s="471" t="s">
        <v>105</v>
      </c>
      <c r="U49" s="470" t="s">
        <v>331</v>
      </c>
      <c r="V49" s="470" t="s">
        <v>332</v>
      </c>
      <c r="W49" s="469" t="s">
        <v>400</v>
      </c>
      <c r="X49" s="472" t="s">
        <v>558</v>
      </c>
    </row>
    <row r="50" spans="1:24" ht="14" x14ac:dyDescent="0.3">
      <c r="A50" s="103" t="str">
        <f>'END Jul 2017'!K34</f>
        <v>AGL</v>
      </c>
      <c r="B50" s="104" t="str">
        <f>'END Jul 2017'!L34</f>
        <v xml:space="preserve">Savers </v>
      </c>
      <c r="C50" s="105">
        <f>91*'END Jul 2017'!M34/100</f>
        <v>80.989999999999995</v>
      </c>
      <c r="D50" s="105">
        <f>$G$6*'END Jul 2017'!N34/100</f>
        <v>90.728040000000007</v>
      </c>
      <c r="E50" s="105">
        <v>0</v>
      </c>
      <c r="F50" s="105">
        <v>0</v>
      </c>
      <c r="G50" s="105">
        <f>$I$6*'END Jul 2017'!AH34/100</f>
        <v>191.00639999999999</v>
      </c>
      <c r="H50" s="105">
        <f>$H$6*'END Jul 2017'!W34/100</f>
        <v>57.301919999999988</v>
      </c>
      <c r="I50" s="105">
        <f t="shared" ref="I50:I64" si="32">SUM(C50:H50)</f>
        <v>420.02635999999995</v>
      </c>
      <c r="J50" s="107">
        <f t="shared" ref="J50:J64" si="33">(I50-C50)*4</f>
        <v>1356.1454399999998</v>
      </c>
      <c r="K50" s="108">
        <f t="shared" ref="K50:K64" si="34">I50*4</f>
        <v>1680.1054399999998</v>
      </c>
      <c r="L50" s="109">
        <f>'END Jul 2017'!AT34</f>
        <v>0</v>
      </c>
      <c r="M50" s="109">
        <f>'END Jul 2017'!AU34</f>
        <v>0</v>
      </c>
      <c r="N50" s="109">
        <f>'END Jul 2017'!AV34</f>
        <v>0</v>
      </c>
      <c r="O50" s="109">
        <f>'END Jul 2017'!AW34</f>
        <v>22</v>
      </c>
      <c r="P50" s="109">
        <f>($E$6*'END Jul 2017'!AQ34/100)*4</f>
        <v>268.08276000000001</v>
      </c>
      <c r="Q50" s="109">
        <f>K50</f>
        <v>1680.1054399999998</v>
      </c>
      <c r="R50" s="109">
        <f>Q50-(J50*O50/100)</f>
        <v>1381.7534431999998</v>
      </c>
      <c r="S50" s="110">
        <f>Q50-P50</f>
        <v>1412.0226799999998</v>
      </c>
      <c r="T50" s="110">
        <f>R50-P50</f>
        <v>1113.6706831999998</v>
      </c>
      <c r="U50" s="473">
        <f>S50*1.1</f>
        <v>1553.2249479999998</v>
      </c>
      <c r="V50" s="473">
        <f>T50*1.1</f>
        <v>1225.0377515199998</v>
      </c>
      <c r="W50" s="124">
        <f>'END Jul 2017'!BD34</f>
        <v>0</v>
      </c>
      <c r="X50" s="125" t="str">
        <f>'END Jul 2017'!BE34</f>
        <v>n</v>
      </c>
    </row>
    <row r="51" spans="1:24" ht="14" x14ac:dyDescent="0.3">
      <c r="A51" s="103" t="str">
        <f>'END Jul 2017'!K35</f>
        <v>Click Energy</v>
      </c>
      <c r="B51" s="104" t="str">
        <f>'END Jul 2017'!L35</f>
        <v>Shine</v>
      </c>
      <c r="C51" s="105">
        <f>91*'END Jul 2017'!M35/100</f>
        <v>80.407600000000002</v>
      </c>
      <c r="D51" s="105">
        <f>$G$6*'END Jul 2017'!N35/100</f>
        <v>104.36112180000001</v>
      </c>
      <c r="E51" s="105">
        <v>0</v>
      </c>
      <c r="F51" s="105">
        <v>0</v>
      </c>
      <c r="G51" s="105">
        <f>$I$6*'END Jul 2017'!AH35/100</f>
        <v>224.99360130000002</v>
      </c>
      <c r="H51" s="105">
        <f>$H$6*'END Jul 2017'!W35/100</f>
        <v>107.72760959999998</v>
      </c>
      <c r="I51" s="105">
        <f t="shared" si="32"/>
        <v>517.48993269999994</v>
      </c>
      <c r="J51" s="107">
        <f t="shared" si="33"/>
        <v>1748.3293307999998</v>
      </c>
      <c r="K51" s="108">
        <f t="shared" si="34"/>
        <v>2069.9597307999998</v>
      </c>
      <c r="L51" s="109">
        <f>'END Jul 2017'!AT35</f>
        <v>0</v>
      </c>
      <c r="M51" s="109">
        <f>'END Jul 2017'!AU35</f>
        <v>0</v>
      </c>
      <c r="N51" s="109">
        <f>'END Jul 2017'!AV35</f>
        <v>7</v>
      </c>
      <c r="O51" s="109">
        <f>'END Jul 2017'!AW35</f>
        <v>0</v>
      </c>
      <c r="P51" s="109">
        <f>($E$6*'END Jul 2017'!AQ35/100)*4</f>
        <v>410.5772</v>
      </c>
      <c r="Q51" s="109">
        <f t="shared" ref="Q51:Q60" si="35">K51</f>
        <v>2069.9597307999998</v>
      </c>
      <c r="R51" s="109">
        <f>Q51-(K51*N51/100)</f>
        <v>1925.0625496439998</v>
      </c>
      <c r="S51" s="110">
        <f t="shared" ref="S51:S64" si="36">Q51-P51</f>
        <v>1659.3825307999998</v>
      </c>
      <c r="T51" s="110">
        <f t="shared" ref="T51:T64" si="37">R51-P51</f>
        <v>1514.4853496439998</v>
      </c>
      <c r="U51" s="473">
        <f t="shared" ref="U51:V64" si="38">S51*1.1</f>
        <v>1825.3207838799999</v>
      </c>
      <c r="V51" s="473">
        <f t="shared" si="38"/>
        <v>1665.9338846083999</v>
      </c>
      <c r="W51" s="124">
        <f>'END Jul 2017'!BD35</f>
        <v>0</v>
      </c>
      <c r="X51" s="125" t="str">
        <f>'END Jul 2017'!BE35</f>
        <v>n</v>
      </c>
    </row>
    <row r="52" spans="1:24" ht="14" x14ac:dyDescent="0.3">
      <c r="A52" s="103" t="str">
        <f>'END Jul 2017'!K36</f>
        <v>Commander</v>
      </c>
      <c r="B52" s="104" t="str">
        <f>'END Jul 2017'!L36</f>
        <v>Market offer</v>
      </c>
      <c r="C52" s="105">
        <f>91*'END Jul 2017'!M36/100</f>
        <v>93.457000000000008</v>
      </c>
      <c r="D52" s="105">
        <f>$G$6*'END Jul 2017'!N36/100</f>
        <v>91.993457399999983</v>
      </c>
      <c r="E52" s="105">
        <v>0</v>
      </c>
      <c r="F52" s="105">
        <v>0</v>
      </c>
      <c r="G52" s="105">
        <f>$I$6*'END Jul 2017'!AH36/100</f>
        <v>175.60650900000002</v>
      </c>
      <c r="H52" s="105">
        <f>$H$6*'END Jul 2017'!W36/100</f>
        <v>52.323815699999983</v>
      </c>
      <c r="I52" s="105">
        <f t="shared" si="32"/>
        <v>413.38078210000003</v>
      </c>
      <c r="J52" s="107">
        <f t="shared" si="33"/>
        <v>1279.6951284000002</v>
      </c>
      <c r="K52" s="108">
        <f t="shared" si="34"/>
        <v>1653.5231284000001</v>
      </c>
      <c r="L52" s="109">
        <f>'END Jul 2017'!AT36</f>
        <v>0</v>
      </c>
      <c r="M52" s="109">
        <f>'END Jul 2017'!AU36</f>
        <v>0</v>
      </c>
      <c r="N52" s="109">
        <f>'END Jul 2017'!AV36</f>
        <v>0</v>
      </c>
      <c r="O52" s="109">
        <f>'END Jul 2017'!AW36</f>
        <v>20</v>
      </c>
      <c r="P52" s="109">
        <f>($E$6*'END Jul 2017'!AQ36/100)*4</f>
        <v>280.15855999999997</v>
      </c>
      <c r="Q52" s="109">
        <f t="shared" si="35"/>
        <v>1653.5231284000001</v>
      </c>
      <c r="R52" s="109">
        <f>Q52-(J52*O52/100)</f>
        <v>1397.5841027200001</v>
      </c>
      <c r="S52" s="110">
        <f t="shared" si="36"/>
        <v>1373.3645684000003</v>
      </c>
      <c r="T52" s="110">
        <f t="shared" si="37"/>
        <v>1117.4255427200001</v>
      </c>
      <c r="U52" s="473">
        <f t="shared" si="38"/>
        <v>1510.7010252400005</v>
      </c>
      <c r="V52" s="473">
        <f t="shared" si="38"/>
        <v>1229.1680969920001</v>
      </c>
      <c r="W52" s="124">
        <f>'END Jul 2017'!BD36</f>
        <v>0</v>
      </c>
      <c r="X52" s="125" t="str">
        <f>'END Jul 2017'!BE36</f>
        <v>n</v>
      </c>
    </row>
    <row r="53" spans="1:24" ht="14" x14ac:dyDescent="0.3">
      <c r="A53" s="103" t="str">
        <f>'END Jul 2017'!K37</f>
        <v>CovaU</v>
      </c>
      <c r="B53" s="104" t="str">
        <f>'END Jul 2017'!L37</f>
        <v>Freedom</v>
      </c>
      <c r="C53" s="105">
        <f>91*'END Jul 2017'!M37/100</f>
        <v>113.75</v>
      </c>
      <c r="D53" s="105">
        <f>$G$6*'END Jul 2017'!N37/100</f>
        <v>88.340459999999979</v>
      </c>
      <c r="E53" s="105">
        <v>0</v>
      </c>
      <c r="F53" s="105">
        <v>0</v>
      </c>
      <c r="G53" s="105">
        <f>$I$6*'END Jul 2017'!AH37/100</f>
        <v>179.06849999999997</v>
      </c>
      <c r="H53" s="105">
        <f>$H$6*'END Jul 2017'!W37/100</f>
        <v>76.283180999999999</v>
      </c>
      <c r="I53" s="105">
        <f t="shared" si="32"/>
        <v>457.44214099999999</v>
      </c>
      <c r="J53" s="107">
        <f t="shared" si="33"/>
        <v>1374.768564</v>
      </c>
      <c r="K53" s="108">
        <f t="shared" si="34"/>
        <v>1829.768564</v>
      </c>
      <c r="L53" s="109">
        <f>'END Jul 2017'!AT37</f>
        <v>0</v>
      </c>
      <c r="M53" s="109">
        <f>'END Jul 2017'!AU37</f>
        <v>0</v>
      </c>
      <c r="N53" s="109">
        <f>'END Jul 2017'!AV37</f>
        <v>20</v>
      </c>
      <c r="O53" s="109">
        <f>'END Jul 2017'!AW37</f>
        <v>0</v>
      </c>
      <c r="P53" s="109">
        <f>($E$6*'END Jul 2017'!AQ37/100)*4</f>
        <v>0</v>
      </c>
      <c r="Q53" s="109">
        <f t="shared" si="35"/>
        <v>1829.768564</v>
      </c>
      <c r="R53" s="109">
        <f>Q53-(K53*N53/100)</f>
        <v>1463.8148512</v>
      </c>
      <c r="S53" s="110">
        <f t="shared" si="36"/>
        <v>1829.768564</v>
      </c>
      <c r="T53" s="110">
        <f t="shared" si="37"/>
        <v>1463.8148512</v>
      </c>
      <c r="U53" s="473">
        <f t="shared" si="38"/>
        <v>2012.7454204000001</v>
      </c>
      <c r="V53" s="473">
        <f t="shared" si="38"/>
        <v>1610.1963363200002</v>
      </c>
      <c r="W53" s="124">
        <f>'END Jul 2017'!BD37</f>
        <v>12</v>
      </c>
      <c r="X53" s="125" t="str">
        <f>'END Jul 2017'!BE37</f>
        <v>y</v>
      </c>
    </row>
    <row r="54" spans="1:24" ht="14" x14ac:dyDescent="0.3">
      <c r="A54" s="103" t="str">
        <f>'END Jul 2017'!K38</f>
        <v>Diamond Energy</v>
      </c>
      <c r="B54" s="104" t="str">
        <f>'END Jul 2017'!L38</f>
        <v>Pay on time discount</v>
      </c>
      <c r="C54" s="105">
        <f>IF($G$6&gt;='END Jul 2017'!P38,('END Jul 2017'!P38*'END Jul 2017'!N38/100),(($G$6)*'END Jul 2017'!N38/100))</f>
        <v>83.326541999999989</v>
      </c>
      <c r="D54" s="105">
        <f>IF($G$6&gt;='END Jul 2017'!P38,('END Jul 2017'!P38*'END Jul 2017'!N38/100),(($G$6)*'END Jul 2017'!N38/100))</f>
        <v>83.326541999999989</v>
      </c>
      <c r="E54" s="105">
        <v>0</v>
      </c>
      <c r="F54" s="105">
        <f>IF(($G$6&lt;'END Jul 2017'!P38),(0),($G$6-'END Jul 2017'!P38)*'END Jul 2017'!Q38/100)</f>
        <v>0</v>
      </c>
      <c r="G54" s="105">
        <f>$I$6*'END Jul 2017'!AH38/100</f>
        <v>166.95153149999999</v>
      </c>
      <c r="H54" s="105">
        <f>$H$6*'END Jul 2017'!W38/100</f>
        <v>64.106522999999981</v>
      </c>
      <c r="I54" s="105">
        <f t="shared" si="32"/>
        <v>397.71113849999995</v>
      </c>
      <c r="J54" s="107">
        <f t="shared" si="33"/>
        <v>1257.5383859999997</v>
      </c>
      <c r="K54" s="108">
        <f t="shared" si="34"/>
        <v>1590.8445539999998</v>
      </c>
      <c r="L54" s="109">
        <f>'END Jul 2017'!AT38</f>
        <v>0</v>
      </c>
      <c r="M54" s="109">
        <f>'END Jul 2017'!AU38</f>
        <v>0</v>
      </c>
      <c r="N54" s="109">
        <f>'END Jul 2017'!AV38</f>
        <v>7</v>
      </c>
      <c r="O54" s="109">
        <f>'END Jul 2017'!AW38</f>
        <v>0</v>
      </c>
      <c r="P54" s="109">
        <f>($E$6*'END Jul 2017'!AQ38/100)*4</f>
        <v>289.81919999999997</v>
      </c>
      <c r="Q54" s="109">
        <f t="shared" si="35"/>
        <v>1590.8445539999998</v>
      </c>
      <c r="R54" s="109">
        <f>Q54-(K54*N54/100)</f>
        <v>1479.4854352199998</v>
      </c>
      <c r="S54" s="110">
        <f t="shared" si="36"/>
        <v>1301.0253539999999</v>
      </c>
      <c r="T54" s="110">
        <f t="shared" si="37"/>
        <v>1189.6662352199999</v>
      </c>
      <c r="U54" s="473">
        <f t="shared" si="38"/>
        <v>1431.1278894</v>
      </c>
      <c r="V54" s="473">
        <f t="shared" si="38"/>
        <v>1308.6328587420001</v>
      </c>
      <c r="W54" s="124">
        <f>'END Jul 2017'!BD38</f>
        <v>24</v>
      </c>
      <c r="X54" s="125" t="str">
        <f>'END Jul 2017'!BE38</f>
        <v>y</v>
      </c>
    </row>
    <row r="55" spans="1:24" ht="14" x14ac:dyDescent="0.3">
      <c r="A55" s="103" t="str">
        <f>'END Jul 2017'!K39</f>
        <v>Dodo Power &amp; Gas</v>
      </c>
      <c r="B55" s="104" t="str">
        <f>'END Jul 2017'!L39</f>
        <v>Market offer</v>
      </c>
      <c r="C55" s="105">
        <f>91*'END Jul 2017'!M39/100</f>
        <v>92.547000000000011</v>
      </c>
      <c r="D55" s="105">
        <f>$G$6*'END Jul 2017'!N39/100</f>
        <v>88.722472799999977</v>
      </c>
      <c r="E55" s="105">
        <v>0</v>
      </c>
      <c r="F55" s="105">
        <v>0</v>
      </c>
      <c r="G55" s="105">
        <f>$I$6*'END Jul 2017'!AH39/100</f>
        <v>159.90817049999998</v>
      </c>
      <c r="H55" s="105">
        <f>$H$6*'END Jul 2017'!W39/100</f>
        <v>51.034522499999994</v>
      </c>
      <c r="I55" s="105">
        <f t="shared" si="32"/>
        <v>392.21216579999998</v>
      </c>
      <c r="J55" s="107">
        <f t="shared" si="33"/>
        <v>1198.6606631999998</v>
      </c>
      <c r="K55" s="108">
        <f t="shared" si="34"/>
        <v>1568.8486631999999</v>
      </c>
      <c r="L55" s="109">
        <f>'END Jul 2017'!AT39</f>
        <v>0</v>
      </c>
      <c r="M55" s="109">
        <f>'END Jul 2017'!AU39</f>
        <v>0</v>
      </c>
      <c r="N55" s="109">
        <f>'END Jul 2017'!AV39</f>
        <v>0</v>
      </c>
      <c r="O55" s="109">
        <f>'END Jul 2017'!AW39</f>
        <v>0</v>
      </c>
      <c r="P55" s="109">
        <f>($E$6*'END Jul 2017'!AQ39/100)*4</f>
        <v>280.15855999999997</v>
      </c>
      <c r="Q55" s="109">
        <f t="shared" si="35"/>
        <v>1568.8486631999999</v>
      </c>
      <c r="R55" s="109">
        <f>Q55-(J55*O55/100)</f>
        <v>1568.8486631999999</v>
      </c>
      <c r="S55" s="110">
        <f t="shared" si="36"/>
        <v>1288.6901032000001</v>
      </c>
      <c r="T55" s="110">
        <f t="shared" si="37"/>
        <v>1288.6901032000001</v>
      </c>
      <c r="U55" s="473">
        <f t="shared" si="38"/>
        <v>1417.5591135200002</v>
      </c>
      <c r="V55" s="473">
        <f t="shared" si="38"/>
        <v>1417.5591135200002</v>
      </c>
      <c r="W55" s="124">
        <f>'END Jul 2017'!BD39</f>
        <v>0</v>
      </c>
      <c r="X55" s="125" t="str">
        <f>'END Jul 2017'!BE39</f>
        <v>n</v>
      </c>
    </row>
    <row r="56" spans="1:24" ht="14" x14ac:dyDescent="0.3">
      <c r="A56" s="103" t="str">
        <f>'END Jul 2017'!K40</f>
        <v>EnergyAustralia</v>
      </c>
      <c r="B56" s="104" t="str">
        <f>'END Jul 2017'!L40</f>
        <v>Flexi Saver</v>
      </c>
      <c r="C56" s="105">
        <f>91*'END Jul 2017'!M40/100</f>
        <v>88.452000000000012</v>
      </c>
      <c r="D56" s="105">
        <f>$G$6*'END Jul 2017'!N40/100</f>
        <v>100.39773899999999</v>
      </c>
      <c r="E56" s="105">
        <v>0</v>
      </c>
      <c r="F56" s="105">
        <v>0</v>
      </c>
      <c r="G56" s="105">
        <f>$I$6*'END Jul 2017'!AH40/100</f>
        <v>192.677706</v>
      </c>
      <c r="H56" s="105">
        <f>$H$6*'END Jul 2017'!W40/100</f>
        <v>63.56931749999999</v>
      </c>
      <c r="I56" s="105">
        <f t="shared" si="32"/>
        <v>445.09676250000001</v>
      </c>
      <c r="J56" s="107">
        <f t="shared" si="33"/>
        <v>1426.5790500000001</v>
      </c>
      <c r="K56" s="108">
        <f t="shared" si="34"/>
        <v>1780.38705</v>
      </c>
      <c r="L56" s="109">
        <f>'END Jul 2017'!AT40</f>
        <v>0</v>
      </c>
      <c r="M56" s="109">
        <f>'END Jul 2017'!AU40</f>
        <v>0</v>
      </c>
      <c r="N56" s="109">
        <f>'END Jul 2017'!AV40</f>
        <v>0</v>
      </c>
      <c r="O56" s="109">
        <f>'END Jul 2017'!AW40</f>
        <v>22</v>
      </c>
      <c r="P56" s="109">
        <f>($E$6*'END Jul 2017'!AQ40/100)*4</f>
        <v>301.89499999999998</v>
      </c>
      <c r="Q56" s="109">
        <f t="shared" si="35"/>
        <v>1780.38705</v>
      </c>
      <c r="R56" s="109">
        <f>Q56-(J56*O56/100)</f>
        <v>1466.539659</v>
      </c>
      <c r="S56" s="110">
        <f t="shared" si="36"/>
        <v>1478.4920500000001</v>
      </c>
      <c r="T56" s="110">
        <f t="shared" si="37"/>
        <v>1164.644659</v>
      </c>
      <c r="U56" s="473">
        <f t="shared" si="38"/>
        <v>1626.3412550000003</v>
      </c>
      <c r="V56" s="473">
        <f t="shared" si="38"/>
        <v>1281.1091249000001</v>
      </c>
      <c r="W56" s="124">
        <f>'END Jul 2017'!BD40</f>
        <v>0</v>
      </c>
      <c r="X56" s="125" t="str">
        <f>'END Jul 2017'!BE40</f>
        <v>n</v>
      </c>
    </row>
    <row r="57" spans="1:24" ht="14" x14ac:dyDescent="0.3">
      <c r="A57" s="103" t="str">
        <f>'END Jul 2017'!K41</f>
        <v>Mojo Power</v>
      </c>
      <c r="B57" s="104" t="str">
        <f>'END Jul 2017'!L41</f>
        <v>Basic Energy Pass</v>
      </c>
      <c r="C57" s="105">
        <f>(91*'END Jul 2017'!M41/100)+('END Jul 2017'!BH41*3)</f>
        <v>148.35239999999999</v>
      </c>
      <c r="D57" s="105">
        <f>$G$6*'END Jul 2017'!N41/100</f>
        <v>81.368726399999986</v>
      </c>
      <c r="E57" s="105">
        <v>0</v>
      </c>
      <c r="F57" s="105">
        <v>0</v>
      </c>
      <c r="G57" s="105">
        <f>$I$6*'END Jul 2017'!AH41/100</f>
        <v>152.208225</v>
      </c>
      <c r="H57" s="105">
        <f>$H$6*'END Jul 2017'!W41/100</f>
        <v>59.558183099999987</v>
      </c>
      <c r="I57" s="105">
        <f t="shared" si="32"/>
        <v>441.48753449999998</v>
      </c>
      <c r="J57" s="107">
        <f t="shared" si="33"/>
        <v>1172.540538</v>
      </c>
      <c r="K57" s="108">
        <f t="shared" si="34"/>
        <v>1765.9501379999999</v>
      </c>
      <c r="L57" s="109">
        <f>'END Jul 2017'!AT41</f>
        <v>0</v>
      </c>
      <c r="M57" s="109">
        <f>'END Jul 2017'!AU41</f>
        <v>0</v>
      </c>
      <c r="N57" s="109">
        <f>'END Jul 2017'!AV41</f>
        <v>0</v>
      </c>
      <c r="O57" s="109">
        <f>'END Jul 2017'!AW41</f>
        <v>0</v>
      </c>
      <c r="P57" s="109">
        <f>($E$6*'END Jul 2017'!AQ41/100)*4</f>
        <v>241.51599999999999</v>
      </c>
      <c r="Q57" s="109">
        <f t="shared" si="35"/>
        <v>1765.9501379999999</v>
      </c>
      <c r="R57" s="109">
        <f>Q57</f>
        <v>1765.9501379999999</v>
      </c>
      <c r="S57" s="110">
        <f t="shared" si="36"/>
        <v>1524.4341379999998</v>
      </c>
      <c r="T57" s="110">
        <f t="shared" si="37"/>
        <v>1524.4341379999998</v>
      </c>
      <c r="U57" s="473">
        <f t="shared" si="38"/>
        <v>1676.8775518</v>
      </c>
      <c r="V57" s="473">
        <f t="shared" si="38"/>
        <v>1676.8775518</v>
      </c>
      <c r="W57" s="124">
        <f>'END Jul 2017'!BD41</f>
        <v>0</v>
      </c>
      <c r="X57" s="125" t="str">
        <f>'END Jul 2017'!BE41</f>
        <v>n</v>
      </c>
    </row>
    <row r="58" spans="1:24" ht="14" x14ac:dyDescent="0.3">
      <c r="A58" s="103" t="str">
        <f>'END Jul 2017'!K42</f>
        <v>Momentum Energy</v>
      </c>
      <c r="B58" s="104" t="str">
        <f>'END Jul 2017'!L42</f>
        <v>SmilePower</v>
      </c>
      <c r="C58" s="105">
        <f>IF($G$6&gt;='END Jul 2017'!P42,('END Jul 2017'!P42*'END Jul 2017'!N42/100),(($G$6)*'END Jul 2017'!N42/100))</f>
        <v>82.610267999999991</v>
      </c>
      <c r="D58" s="105">
        <f>IF($G$6&gt;='END Jul 2017'!P42,('END Jul 2017'!P42*'END Jul 2017'!N42/100),(($G$6)*'END Jul 2017'!N42/100))</f>
        <v>82.610267999999991</v>
      </c>
      <c r="E58" s="105">
        <v>0</v>
      </c>
      <c r="F58" s="105">
        <f>IF(($H$55&lt;'END Jul 2017'!P42),(0),($G$6-'END Jul 2017'!P42)*'END Jul 2017'!Q42/100)</f>
        <v>0</v>
      </c>
      <c r="G58" s="105">
        <f>$I$6*'END Jul 2017'!AH42/100</f>
        <v>141.70287299999998</v>
      </c>
      <c r="H58" s="105">
        <f>$H$6*'END Jul 2017'!W42/100</f>
        <v>58.698654299999987</v>
      </c>
      <c r="I58" s="105">
        <f t="shared" si="32"/>
        <v>365.62206329999998</v>
      </c>
      <c r="J58" s="107">
        <f t="shared" si="33"/>
        <v>1132.0471812000001</v>
      </c>
      <c r="K58" s="108">
        <f t="shared" si="34"/>
        <v>1462.4882531999999</v>
      </c>
      <c r="L58" s="109">
        <f>'END Jul 2017'!AT42</f>
        <v>0</v>
      </c>
      <c r="M58" s="109">
        <f>'END Jul 2017'!AU42</f>
        <v>0</v>
      </c>
      <c r="N58" s="109">
        <f>'END Jul 2017'!AV42</f>
        <v>0</v>
      </c>
      <c r="O58" s="109">
        <f>'END Jul 2017'!AW42</f>
        <v>0</v>
      </c>
      <c r="P58" s="109">
        <f>($E$6*'END Jul 2017'!AQ42/100)*4</f>
        <v>169.06119999999999</v>
      </c>
      <c r="Q58" s="109">
        <f t="shared" si="35"/>
        <v>1462.4882531999999</v>
      </c>
      <c r="R58" s="109">
        <f>Q58</f>
        <v>1462.4882531999999</v>
      </c>
      <c r="S58" s="110">
        <f t="shared" si="36"/>
        <v>1293.4270532</v>
      </c>
      <c r="T58" s="110">
        <f t="shared" si="37"/>
        <v>1293.4270532</v>
      </c>
      <c r="U58" s="473">
        <f t="shared" si="38"/>
        <v>1422.7697585200001</v>
      </c>
      <c r="V58" s="473">
        <f t="shared" si="38"/>
        <v>1422.7697585200001</v>
      </c>
      <c r="W58" s="124">
        <f>'END Jul 2017'!BD42</f>
        <v>12</v>
      </c>
      <c r="X58" s="125" t="str">
        <f>'END Jul 2017'!BE42</f>
        <v>y</v>
      </c>
    </row>
    <row r="59" spans="1:24" ht="14" x14ac:dyDescent="0.3">
      <c r="A59" s="103" t="str">
        <f>'END Jul 2017'!K43</f>
        <v>Origin Energy</v>
      </c>
      <c r="B59" s="104" t="str">
        <f>'END Jul 2017'!L43</f>
        <v>Solar Boost Plus</v>
      </c>
      <c r="C59" s="105">
        <f>91*'END Jul 2017'!M43/100</f>
        <v>90.772499999999994</v>
      </c>
      <c r="D59" s="105">
        <f>$G$6*'END Jul 2017'!N43/100</f>
        <v>97.84302839999998</v>
      </c>
      <c r="E59" s="105">
        <v>0</v>
      </c>
      <c r="F59" s="105">
        <v>0</v>
      </c>
      <c r="G59" s="105">
        <f>$I$6*'END Jul 2017'!AH43/100</f>
        <v>199.9001355</v>
      </c>
      <c r="H59" s="105">
        <f>$H$6*'END Jul 2017'!W43/100</f>
        <v>64.034895599999984</v>
      </c>
      <c r="I59" s="105">
        <f t="shared" si="32"/>
        <v>452.55055949999991</v>
      </c>
      <c r="J59" s="107">
        <f t="shared" si="33"/>
        <v>1447.1122379999997</v>
      </c>
      <c r="K59" s="108">
        <f t="shared" si="34"/>
        <v>1810.2022379999996</v>
      </c>
      <c r="L59" s="109">
        <f>'END Jul 2017'!AT43</f>
        <v>0</v>
      </c>
      <c r="M59" s="109">
        <f>'END Jul 2017'!AU43</f>
        <v>12</v>
      </c>
      <c r="N59" s="109">
        <f>'END Jul 2017'!AV43</f>
        <v>0</v>
      </c>
      <c r="O59" s="109">
        <f>'END Jul 2017'!AW43</f>
        <v>0</v>
      </c>
      <c r="P59" s="109">
        <f>($E$6*'END Jul 2017'!AQ43/100)*4</f>
        <v>410.5772</v>
      </c>
      <c r="Q59" s="109">
        <f>K59-(J59*M59/100)</f>
        <v>1636.5487694399997</v>
      </c>
      <c r="R59" s="109">
        <f>Q59</f>
        <v>1636.5487694399997</v>
      </c>
      <c r="S59" s="110">
        <f t="shared" si="36"/>
        <v>1225.9715694399997</v>
      </c>
      <c r="T59" s="110">
        <f t="shared" si="37"/>
        <v>1225.9715694399997</v>
      </c>
      <c r="U59" s="473">
        <f t="shared" si="38"/>
        <v>1348.5687263839998</v>
      </c>
      <c r="V59" s="473">
        <f t="shared" si="38"/>
        <v>1348.5687263839998</v>
      </c>
      <c r="W59" s="124">
        <f>'END Jul 2017'!BD43</f>
        <v>0</v>
      </c>
      <c r="X59" s="125" t="str">
        <f>'END Jul 2017'!BE43</f>
        <v>n</v>
      </c>
    </row>
    <row r="60" spans="1:24" ht="14" x14ac:dyDescent="0.3">
      <c r="A60" s="103" t="str">
        <f>'END Jul 2017'!K44</f>
        <v>Powerdirect</v>
      </c>
      <c r="B60" s="104" t="str">
        <f>'END Jul 2017'!L44</f>
        <v>Market offer</v>
      </c>
      <c r="C60" s="105">
        <f>91*'END Jul 2017'!M44/100</f>
        <v>80.989999999999995</v>
      </c>
      <c r="D60" s="105">
        <f>$G$6*'END Jul 2017'!N44/100</f>
        <v>90.728040000000007</v>
      </c>
      <c r="E60" s="105">
        <v>0</v>
      </c>
      <c r="F60" s="105">
        <v>0</v>
      </c>
      <c r="G60" s="105">
        <f>$I$6*'END Jul 2017'!AH44/100</f>
        <v>191.00639999999999</v>
      </c>
      <c r="H60" s="105">
        <f>$H$6*'END Jul 2017'!W44/100</f>
        <v>57.301919999999988</v>
      </c>
      <c r="I60" s="105">
        <f t="shared" si="32"/>
        <v>420.02635999999995</v>
      </c>
      <c r="J60" s="107">
        <f t="shared" si="33"/>
        <v>1356.1454399999998</v>
      </c>
      <c r="K60" s="108">
        <f t="shared" si="34"/>
        <v>1680.1054399999998</v>
      </c>
      <c r="L60" s="109">
        <f>'END Jul 2017'!AT44</f>
        <v>0</v>
      </c>
      <c r="M60" s="109">
        <f>'END Jul 2017'!AU44</f>
        <v>0</v>
      </c>
      <c r="N60" s="109">
        <f>'END Jul 2017'!AV44</f>
        <v>0</v>
      </c>
      <c r="O60" s="109">
        <f>'END Jul 2017'!AW44</f>
        <v>22</v>
      </c>
      <c r="P60" s="109">
        <f>($E$6*'END Jul 2017'!AQ44/100)*4</f>
        <v>268.08276000000001</v>
      </c>
      <c r="Q60" s="109">
        <f t="shared" si="35"/>
        <v>1680.1054399999998</v>
      </c>
      <c r="R60" s="109">
        <f>Q60-(J60*O60/100)</f>
        <v>1381.7534431999998</v>
      </c>
      <c r="S60" s="110">
        <f t="shared" si="36"/>
        <v>1412.0226799999998</v>
      </c>
      <c r="T60" s="110">
        <f t="shared" si="37"/>
        <v>1113.6706831999998</v>
      </c>
      <c r="U60" s="473">
        <f t="shared" si="38"/>
        <v>1553.2249479999998</v>
      </c>
      <c r="V60" s="473">
        <f t="shared" si="38"/>
        <v>1225.0377515199998</v>
      </c>
      <c r="W60" s="124">
        <f>'END Jul 2017'!BD44</f>
        <v>0</v>
      </c>
      <c r="X60" s="125" t="str">
        <f>'END Jul 2017'!BE44</f>
        <v>n</v>
      </c>
    </row>
    <row r="61" spans="1:24" ht="14" x14ac:dyDescent="0.3">
      <c r="A61" s="103" t="str">
        <f>'END Jul 2017'!K45</f>
        <v>Powershop</v>
      </c>
      <c r="B61" s="104" t="str">
        <f>'END Jul 2017'!L45</f>
        <v>Standard Saver</v>
      </c>
      <c r="C61" s="105">
        <f>91*'END Jul 2017'!M45/100</f>
        <v>98.507499999999993</v>
      </c>
      <c r="D61" s="105">
        <f>$G$6*'END Jul 2017'!N45/100</f>
        <v>83.016156599999988</v>
      </c>
      <c r="E61" s="105">
        <v>0</v>
      </c>
      <c r="F61" s="105">
        <v>0</v>
      </c>
      <c r="G61" s="105">
        <f>$I$6*'END Jul 2017'!AH45/100</f>
        <v>176.38247250000001</v>
      </c>
      <c r="H61" s="105">
        <f>$H$6*'END Jul 2017'!W45/100</f>
        <v>87.206359500000005</v>
      </c>
      <c r="I61" s="105">
        <f t="shared" si="32"/>
        <v>445.11248860000001</v>
      </c>
      <c r="J61" s="107">
        <f t="shared" si="33"/>
        <v>1386.4199544000001</v>
      </c>
      <c r="K61" s="108">
        <f t="shared" si="34"/>
        <v>1780.4499544</v>
      </c>
      <c r="L61" s="109">
        <f>'END Jul 2017'!AT45</f>
        <v>4</v>
      </c>
      <c r="M61" s="109">
        <f>'END Jul 2017'!AU45</f>
        <v>0</v>
      </c>
      <c r="N61" s="109">
        <f>'END Jul 2017'!AV45</f>
        <v>14</v>
      </c>
      <c r="O61" s="109">
        <f>'END Jul 2017'!AW45</f>
        <v>0</v>
      </c>
      <c r="P61" s="109">
        <f>($E$6*'END Jul 2017'!AQ45/100)*4</f>
        <v>309.14047999999997</v>
      </c>
      <c r="Q61" s="109">
        <f>K61-(K61*L61/100)</f>
        <v>1709.231956224</v>
      </c>
      <c r="R61" s="109">
        <f>Q61-(K61*N61/100)</f>
        <v>1459.9689626079999</v>
      </c>
      <c r="S61" s="110">
        <f t="shared" si="36"/>
        <v>1400.091476224</v>
      </c>
      <c r="T61" s="110">
        <f t="shared" si="37"/>
        <v>1150.8284826079998</v>
      </c>
      <c r="U61" s="473">
        <f t="shared" si="38"/>
        <v>1540.1006238464001</v>
      </c>
      <c r="V61" s="473">
        <f t="shared" si="38"/>
        <v>1265.9113308688</v>
      </c>
      <c r="W61" s="124">
        <f>'END Jul 2017'!BD45</f>
        <v>0</v>
      </c>
      <c r="X61" s="125" t="str">
        <f>'END Jul 2017'!BE45</f>
        <v>n</v>
      </c>
    </row>
    <row r="62" spans="1:24" ht="14" x14ac:dyDescent="0.3">
      <c r="A62" s="103" t="str">
        <f>'END Jul 2017'!K46</f>
        <v>Red Energy</v>
      </c>
      <c r="B62" s="104" t="str">
        <f>'END Jul 2017'!L46</f>
        <v>Living Energy Saver</v>
      </c>
      <c r="C62" s="105">
        <f>91*'END Jul 2017'!M46/100</f>
        <v>86.45</v>
      </c>
      <c r="D62" s="105">
        <f>$G$6*'END Jul 2017'!N46/100</f>
        <v>85.952879999999993</v>
      </c>
      <c r="E62" s="105">
        <v>0</v>
      </c>
      <c r="F62" s="105">
        <v>0</v>
      </c>
      <c r="G62" s="105">
        <f>$I$6*'END Jul 2017'!AH46/100</f>
        <v>176.084025</v>
      </c>
      <c r="H62" s="105">
        <f>$H$6*'END Jul 2017'!W46/100</f>
        <v>57.301919999999988</v>
      </c>
      <c r="I62" s="105">
        <f t="shared" si="32"/>
        <v>405.78882499999997</v>
      </c>
      <c r="J62" s="107">
        <f t="shared" si="33"/>
        <v>1277.3552999999999</v>
      </c>
      <c r="K62" s="108">
        <f t="shared" si="34"/>
        <v>1623.1552999999999</v>
      </c>
      <c r="L62" s="109">
        <f>'END Jul 2017'!AT46</f>
        <v>0</v>
      </c>
      <c r="M62" s="109">
        <f>'END Jul 2017'!AU46</f>
        <v>0</v>
      </c>
      <c r="N62" s="109">
        <f>'END Jul 2017'!AV46</f>
        <v>10</v>
      </c>
      <c r="O62" s="109">
        <f>'END Jul 2017'!AW46</f>
        <v>0</v>
      </c>
      <c r="P62" s="109">
        <f>($E$6*'END Jul 2017'!AQ46/100)*4</f>
        <v>268.08276000000001</v>
      </c>
      <c r="Q62" s="109">
        <f t="shared" ref="Q62:Q64" si="39">K62</f>
        <v>1623.1552999999999</v>
      </c>
      <c r="R62" s="109">
        <f>Q62-(K62*N62/100)</f>
        <v>1460.8397699999998</v>
      </c>
      <c r="S62" s="110">
        <f t="shared" si="36"/>
        <v>1355.0725399999999</v>
      </c>
      <c r="T62" s="110">
        <f t="shared" si="37"/>
        <v>1192.7570099999998</v>
      </c>
      <c r="U62" s="473">
        <f t="shared" si="38"/>
        <v>1490.579794</v>
      </c>
      <c r="V62" s="473">
        <f t="shared" si="38"/>
        <v>1312.0327109999998</v>
      </c>
      <c r="W62" s="124">
        <f>'END Jul 2017'!BD46</f>
        <v>0</v>
      </c>
      <c r="X62" s="125" t="str">
        <f>'END Jul 2017'!BE46</f>
        <v>n</v>
      </c>
    </row>
    <row r="63" spans="1:24" ht="14" x14ac:dyDescent="0.3">
      <c r="A63" s="103" t="str">
        <f>'END Jul 2017'!K47</f>
        <v>Simply Energy</v>
      </c>
      <c r="B63" s="104" t="str">
        <f>'END Jul 2017'!L47</f>
        <v>Plus</v>
      </c>
      <c r="C63" s="105">
        <f>91*'END Jul 2017'!M47/100</f>
        <v>79.242800000000003</v>
      </c>
      <c r="D63" s="105">
        <f>$G$6*'END Jul 2017'!N47/100</f>
        <v>76.784572799999992</v>
      </c>
      <c r="E63" s="105">
        <v>0</v>
      </c>
      <c r="F63" s="105">
        <v>0</v>
      </c>
      <c r="G63" s="105">
        <f>$I$6*'END Jul 2017'!AH47/100</f>
        <v>140.2106355</v>
      </c>
      <c r="H63" s="105">
        <f>$H$6*'END Jul 2017'!W47/100</f>
        <v>54.293569199999993</v>
      </c>
      <c r="I63" s="105">
        <f t="shared" si="32"/>
        <v>350.53157749999997</v>
      </c>
      <c r="J63" s="107">
        <f t="shared" si="33"/>
        <v>1085.1551099999999</v>
      </c>
      <c r="K63" s="108">
        <f t="shared" si="34"/>
        <v>1402.1263099999999</v>
      </c>
      <c r="L63" s="109">
        <f>'END Jul 2017'!AT47</f>
        <v>0</v>
      </c>
      <c r="M63" s="109">
        <f>'END Jul 2017'!AU47</f>
        <v>0</v>
      </c>
      <c r="N63" s="109">
        <f>'END Jul 2017'!AV47</f>
        <v>0</v>
      </c>
      <c r="O63" s="109">
        <f>'END Jul 2017'!AW47</f>
        <v>15</v>
      </c>
      <c r="P63" s="109">
        <f>($E$6*'END Jul 2017'!AQ47/100)*4</f>
        <v>156.9854</v>
      </c>
      <c r="Q63" s="109">
        <f t="shared" si="39"/>
        <v>1402.1263099999999</v>
      </c>
      <c r="R63" s="109">
        <f>Q63-(J63*O63/100)</f>
        <v>1239.3530434999998</v>
      </c>
      <c r="S63" s="110">
        <f t="shared" si="36"/>
        <v>1245.1409099999998</v>
      </c>
      <c r="T63" s="110">
        <f t="shared" si="37"/>
        <v>1082.3676434999998</v>
      </c>
      <c r="U63" s="473">
        <f t="shared" si="38"/>
        <v>1369.6550009999999</v>
      </c>
      <c r="V63" s="473">
        <f t="shared" si="38"/>
        <v>1190.6044078499999</v>
      </c>
      <c r="W63" s="124">
        <f>'END Jul 2017'!BD47</f>
        <v>24</v>
      </c>
      <c r="X63" s="125" t="str">
        <f>'END Jul 2017'!BE47</f>
        <v>y</v>
      </c>
    </row>
    <row r="64" spans="1:24" ht="14" x14ac:dyDescent="0.3">
      <c r="A64" s="103" t="str">
        <f>'END Jul 2017'!K48</f>
        <v>Energy Locals</v>
      </c>
      <c r="B64" s="104" t="str">
        <f>'END Jul 2017'!L48</f>
        <v>Market offer</v>
      </c>
      <c r="C64" s="105">
        <f>91*'END Jul 2017'!M48/100</f>
        <v>106.47</v>
      </c>
      <c r="D64" s="105">
        <f>$G$6*'END Jul 2017'!N48/100</f>
        <v>64.464659999999995</v>
      </c>
      <c r="E64" s="105">
        <v>0</v>
      </c>
      <c r="F64" s="105">
        <v>0</v>
      </c>
      <c r="G64" s="105">
        <f>$I$6*'END Jul 2017'!AH48/100</f>
        <v>137.28584999999998</v>
      </c>
      <c r="H64" s="105">
        <f>$H$6*'END Jul 2017'!W48/100</f>
        <v>64.464659999999981</v>
      </c>
      <c r="I64" s="105">
        <f t="shared" si="32"/>
        <v>372.68516999999997</v>
      </c>
      <c r="J64" s="107">
        <f t="shared" si="33"/>
        <v>1064.8606799999998</v>
      </c>
      <c r="K64" s="108">
        <f t="shared" si="34"/>
        <v>1490.7406799999999</v>
      </c>
      <c r="L64" s="109">
        <f>'END Jul 2017'!AT48</f>
        <v>0</v>
      </c>
      <c r="M64" s="109">
        <f>'END Jul 2017'!AU48</f>
        <v>0</v>
      </c>
      <c r="N64" s="109">
        <f>'END Jul 2017'!AV48</f>
        <v>0</v>
      </c>
      <c r="O64" s="109">
        <f>'END Jul 2017'!AW48</f>
        <v>0</v>
      </c>
      <c r="P64" s="109">
        <f>($E$6*'END Jul 2017'!AQ48/100)*4</f>
        <v>282.57371999999998</v>
      </c>
      <c r="Q64" s="109">
        <f t="shared" si="39"/>
        <v>1490.7406799999999</v>
      </c>
      <c r="R64" s="109">
        <f>Q64-(J64*O64/100)</f>
        <v>1490.7406799999999</v>
      </c>
      <c r="S64" s="110">
        <f t="shared" si="36"/>
        <v>1208.16696</v>
      </c>
      <c r="T64" s="110">
        <f t="shared" si="37"/>
        <v>1208.16696</v>
      </c>
      <c r="U64" s="473">
        <f t="shared" si="38"/>
        <v>1328.9836560000001</v>
      </c>
      <c r="V64" s="473">
        <f t="shared" si="38"/>
        <v>1328.9836560000001</v>
      </c>
      <c r="W64" s="124">
        <f>'END Jul 2017'!BD48</f>
        <v>0</v>
      </c>
      <c r="X64" s="125" t="str">
        <f>'END Jul 2017'!BE48</f>
        <v>n</v>
      </c>
    </row>
    <row r="65" spans="1:117" s="71" customFormat="1" ht="14.5" thickBot="1" x14ac:dyDescent="0.35">
      <c r="A65" s="113" t="str">
        <f>'END Jul 2017'!K49</f>
        <v>Alinta Energy</v>
      </c>
      <c r="B65" s="114" t="str">
        <f>'END Jul 2017'!L49</f>
        <v>Fair Deal</v>
      </c>
      <c r="C65" s="115">
        <f>91*'END Jul 2017'!M49/100</f>
        <v>112.0574</v>
      </c>
      <c r="D65" s="115">
        <f>$G$6*'END Jul 2017'!N49/100</f>
        <v>90.011766000000009</v>
      </c>
      <c r="E65" s="115">
        <v>0</v>
      </c>
      <c r="F65" s="115">
        <v>0</v>
      </c>
      <c r="G65" s="115">
        <f>$I$6*'END Jul 2017'!AH49/100</f>
        <v>183.96303899999998</v>
      </c>
      <c r="H65" s="115">
        <f>$H$6*'END Jul 2017'!W49/100</f>
        <v>56.227508999999991</v>
      </c>
      <c r="I65" s="115">
        <f t="shared" ref="I65" si="40">SUM(C65:H65)</f>
        <v>442.25971399999997</v>
      </c>
      <c r="J65" s="117">
        <f t="shared" ref="J65" si="41">(I65-C65)*4</f>
        <v>1320.809256</v>
      </c>
      <c r="K65" s="118">
        <f t="shared" ref="K65" si="42">I65*4</f>
        <v>1769.0388559999999</v>
      </c>
      <c r="L65" s="119">
        <f>'END Jul 2017'!AT49</f>
        <v>0</v>
      </c>
      <c r="M65" s="119">
        <f>'END Jul 2017'!AU49</f>
        <v>0</v>
      </c>
      <c r="N65" s="119">
        <f>'END Jul 2017'!AV49</f>
        <v>0</v>
      </c>
      <c r="O65" s="119">
        <f>'END Jul 2017'!AW49</f>
        <v>23</v>
      </c>
      <c r="P65" s="119">
        <f>($E$6*'END Jul 2017'!AQ49/100)*4</f>
        <v>147.32476</v>
      </c>
      <c r="Q65" s="119">
        <f t="shared" ref="Q65" si="43">K65</f>
        <v>1769.0388559999999</v>
      </c>
      <c r="R65" s="119">
        <f t="shared" ref="R65" si="44">Q65-(J65*O65/100)</f>
        <v>1465.2527271199999</v>
      </c>
      <c r="S65" s="120">
        <f t="shared" ref="S65" si="45">Q65-P65</f>
        <v>1621.7140959999999</v>
      </c>
      <c r="T65" s="120">
        <f t="shared" ref="T65" si="46">R65-P65</f>
        <v>1317.9279671199999</v>
      </c>
      <c r="U65" s="474">
        <f t="shared" ref="U65" si="47">S65*1.1</f>
        <v>1783.8855056</v>
      </c>
      <c r="V65" s="474">
        <f t="shared" ref="V65" si="48">T65*1.1</f>
        <v>1449.7207638320001</v>
      </c>
      <c r="W65" s="126">
        <f>'END Jul 2017'!BD49</f>
        <v>0</v>
      </c>
      <c r="X65" s="127" t="str">
        <f>'END Jul 2017'!BE49</f>
        <v>n</v>
      </c>
      <c r="Y65" s="187"/>
      <c r="Z65" s="187"/>
      <c r="AA65" s="187"/>
      <c r="AB65" s="187"/>
      <c r="AC65" s="187"/>
      <c r="AD65" s="187"/>
      <c r="AE65" s="187"/>
      <c r="AF65" s="187"/>
      <c r="AG65" s="187"/>
      <c r="AH65" s="187"/>
      <c r="AI65" s="187"/>
      <c r="AJ65" s="187"/>
      <c r="AK65" s="187"/>
      <c r="AL65" s="187"/>
      <c r="AM65" s="187"/>
      <c r="AN65" s="187"/>
      <c r="AO65" s="187"/>
      <c r="AP65" s="187"/>
      <c r="AQ65" s="187"/>
      <c r="AR65" s="187"/>
      <c r="AS65" s="187"/>
      <c r="AT65" s="187"/>
      <c r="AU65" s="187"/>
      <c r="AV65" s="187"/>
      <c r="AW65" s="187"/>
      <c r="AX65" s="187"/>
      <c r="AY65" s="187"/>
      <c r="AZ65" s="187"/>
      <c r="BA65" s="187"/>
      <c r="BB65" s="187"/>
      <c r="BC65" s="187"/>
      <c r="BD65" s="187"/>
      <c r="BE65" s="187"/>
      <c r="BF65" s="187"/>
      <c r="BG65" s="187"/>
      <c r="BH65" s="187"/>
      <c r="BI65" s="187"/>
      <c r="BJ65" s="187"/>
      <c r="BK65" s="187"/>
      <c r="BL65" s="187"/>
      <c r="BM65" s="187"/>
      <c r="BN65" s="187"/>
      <c r="BO65" s="187"/>
      <c r="BP65" s="187"/>
      <c r="BQ65" s="187"/>
      <c r="BR65" s="187"/>
      <c r="BS65" s="187"/>
      <c r="BT65" s="187"/>
      <c r="BU65" s="187"/>
      <c r="BV65" s="187"/>
      <c r="BW65" s="187"/>
      <c r="BX65" s="187"/>
      <c r="BY65" s="187"/>
      <c r="BZ65" s="187"/>
      <c r="CA65" s="187"/>
      <c r="CB65" s="187"/>
      <c r="CC65" s="187"/>
      <c r="CD65" s="187"/>
      <c r="CE65" s="187"/>
      <c r="CF65" s="187"/>
      <c r="CG65" s="187"/>
      <c r="CH65" s="187"/>
      <c r="CI65" s="187"/>
      <c r="CJ65" s="187"/>
      <c r="CK65" s="187"/>
      <c r="CL65" s="187"/>
      <c r="CM65" s="187"/>
      <c r="CN65" s="187"/>
      <c r="CO65" s="187"/>
      <c r="CP65" s="187"/>
      <c r="CQ65" s="187"/>
      <c r="CR65" s="187"/>
      <c r="CS65" s="187"/>
      <c r="CT65" s="187"/>
      <c r="CU65" s="187"/>
      <c r="CV65" s="187"/>
      <c r="CW65" s="187"/>
      <c r="CX65" s="187"/>
      <c r="CY65" s="187"/>
      <c r="CZ65" s="187"/>
      <c r="DA65" s="187"/>
      <c r="DB65" s="187"/>
      <c r="DC65" s="187"/>
      <c r="DD65" s="187"/>
      <c r="DE65" s="187"/>
      <c r="DF65" s="187"/>
      <c r="DG65" s="187"/>
      <c r="DH65" s="187"/>
      <c r="DI65" s="187"/>
      <c r="DJ65" s="187"/>
      <c r="DK65" s="187"/>
      <c r="DL65" s="187"/>
      <c r="DM65" s="187"/>
    </row>
    <row r="66" spans="1:117" s="187" customFormat="1" x14ac:dyDescent="0.3"/>
    <row r="67" spans="1:117" s="187" customFormat="1" x14ac:dyDescent="0.3"/>
    <row r="68" spans="1:117" s="187" customFormat="1" x14ac:dyDescent="0.3"/>
    <row r="69" spans="1:117" s="187" customFormat="1" x14ac:dyDescent="0.3"/>
    <row r="70" spans="1:117" s="187" customFormat="1" x14ac:dyDescent="0.3"/>
    <row r="71" spans="1:117" s="187" customFormat="1" x14ac:dyDescent="0.3"/>
    <row r="72" spans="1:117" s="187" customFormat="1" x14ac:dyDescent="0.3"/>
    <row r="73" spans="1:117" s="187" customFormat="1" x14ac:dyDescent="0.3"/>
    <row r="74" spans="1:117" s="187" customFormat="1" x14ac:dyDescent="0.3"/>
    <row r="75" spans="1:117" s="187" customFormat="1" x14ac:dyDescent="0.3"/>
    <row r="76" spans="1:117" s="187" customFormat="1" x14ac:dyDescent="0.3"/>
    <row r="77" spans="1:117" s="187" customFormat="1" x14ac:dyDescent="0.3"/>
    <row r="78" spans="1:117" s="187" customFormat="1" x14ac:dyDescent="0.3"/>
    <row r="79" spans="1:117" s="187" customFormat="1" x14ac:dyDescent="0.3"/>
    <row r="80" spans="1:117" s="187" customFormat="1" x14ac:dyDescent="0.3"/>
    <row r="81" s="187" customFormat="1" x14ac:dyDescent="0.3"/>
    <row r="82" s="187" customFormat="1" x14ac:dyDescent="0.3"/>
    <row r="83" s="187" customFormat="1" x14ac:dyDescent="0.3"/>
    <row r="84" s="187" customFormat="1" x14ac:dyDescent="0.3"/>
    <row r="85" s="187" customFormat="1" x14ac:dyDescent="0.3"/>
    <row r="86" s="187" customFormat="1" x14ac:dyDescent="0.3"/>
    <row r="87" s="187" customFormat="1" x14ac:dyDescent="0.3"/>
    <row r="88" s="187" customFormat="1" x14ac:dyDescent="0.3"/>
    <row r="89" s="187" customFormat="1" x14ac:dyDescent="0.3"/>
    <row r="90" s="187" customFormat="1" x14ac:dyDescent="0.3"/>
    <row r="91" s="187" customFormat="1" x14ac:dyDescent="0.3"/>
    <row r="92" s="187" customFormat="1" x14ac:dyDescent="0.3"/>
    <row r="93" s="187" customFormat="1" x14ac:dyDescent="0.3"/>
    <row r="94" s="187" customFormat="1" x14ac:dyDescent="0.3"/>
    <row r="95" s="187" customFormat="1" x14ac:dyDescent="0.3"/>
    <row r="96" s="187" customFormat="1" x14ac:dyDescent="0.3"/>
    <row r="97" s="187" customFormat="1" x14ac:dyDescent="0.3"/>
    <row r="98" s="187" customFormat="1" x14ac:dyDescent="0.3"/>
    <row r="99" s="187" customFormat="1" x14ac:dyDescent="0.3"/>
    <row r="100" s="187" customFormat="1" x14ac:dyDescent="0.3"/>
    <row r="101" s="187" customFormat="1" x14ac:dyDescent="0.3"/>
    <row r="102" s="187" customFormat="1" x14ac:dyDescent="0.3"/>
    <row r="103" s="187" customFormat="1" x14ac:dyDescent="0.3"/>
    <row r="104" s="187" customFormat="1" x14ac:dyDescent="0.3"/>
    <row r="105" s="187" customFormat="1" x14ac:dyDescent="0.3"/>
    <row r="106" s="187" customFormat="1" x14ac:dyDescent="0.3"/>
    <row r="107" s="187" customFormat="1" x14ac:dyDescent="0.3"/>
    <row r="108" s="187" customFormat="1" x14ac:dyDescent="0.3"/>
    <row r="109" s="187" customFormat="1" x14ac:dyDescent="0.3"/>
    <row r="110" s="187" customFormat="1" x14ac:dyDescent="0.3"/>
    <row r="111" s="187" customFormat="1" x14ac:dyDescent="0.3"/>
    <row r="112" s="187" customFormat="1" x14ac:dyDescent="0.3"/>
    <row r="113" s="187" customFormat="1" x14ac:dyDescent="0.3"/>
    <row r="114" s="187" customFormat="1" x14ac:dyDescent="0.3"/>
    <row r="115" s="187" customFormat="1" x14ac:dyDescent="0.3"/>
    <row r="116" s="187" customFormat="1" x14ac:dyDescent="0.3"/>
    <row r="117" s="187" customFormat="1" x14ac:dyDescent="0.3"/>
    <row r="118" s="187" customFormat="1" x14ac:dyDescent="0.3"/>
    <row r="119" s="187" customFormat="1" x14ac:dyDescent="0.3"/>
    <row r="120" s="187" customFormat="1" x14ac:dyDescent="0.3"/>
    <row r="121" s="187" customFormat="1" x14ac:dyDescent="0.3"/>
    <row r="122" s="187" customFormat="1" x14ac:dyDescent="0.3"/>
    <row r="123" s="187" customFormat="1" x14ac:dyDescent="0.3"/>
    <row r="124" s="187" customFormat="1" x14ac:dyDescent="0.3"/>
    <row r="125" s="187" customFormat="1" x14ac:dyDescent="0.3"/>
    <row r="126" s="187" customFormat="1" x14ac:dyDescent="0.3"/>
    <row r="127" s="187" customFormat="1" x14ac:dyDescent="0.3"/>
    <row r="128" s="187" customFormat="1" x14ac:dyDescent="0.3"/>
    <row r="129" s="187" customFormat="1" x14ac:dyDescent="0.3"/>
    <row r="130" s="187" customFormat="1" x14ac:dyDescent="0.3"/>
    <row r="131" s="187" customFormat="1" x14ac:dyDescent="0.3"/>
    <row r="132" s="187" customFormat="1" x14ac:dyDescent="0.3"/>
    <row r="133" s="187" customFormat="1" x14ac:dyDescent="0.3"/>
    <row r="134" s="187" customFormat="1" x14ac:dyDescent="0.3"/>
    <row r="135" s="187" customFormat="1" x14ac:dyDescent="0.3"/>
    <row r="136" s="187" customFormat="1" x14ac:dyDescent="0.3"/>
    <row r="137" s="187" customFormat="1" x14ac:dyDescent="0.3"/>
    <row r="138" s="187" customFormat="1" x14ac:dyDescent="0.3"/>
    <row r="139" s="187" customFormat="1" x14ac:dyDescent="0.3"/>
    <row r="140" s="187" customFormat="1" x14ac:dyDescent="0.3"/>
    <row r="141" s="187" customFormat="1" x14ac:dyDescent="0.3"/>
    <row r="142" s="187" customFormat="1" x14ac:dyDescent="0.3"/>
    <row r="143" s="187" customFormat="1" x14ac:dyDescent="0.3"/>
    <row r="144" s="187" customFormat="1" x14ac:dyDescent="0.3"/>
    <row r="145" s="187" customFormat="1" x14ac:dyDescent="0.3"/>
    <row r="146" s="187" customFormat="1" x14ac:dyDescent="0.3"/>
    <row r="147" s="187" customFormat="1" x14ac:dyDescent="0.3"/>
    <row r="148" s="187" customFormat="1" x14ac:dyDescent="0.3"/>
    <row r="149" s="187" customFormat="1" x14ac:dyDescent="0.3"/>
    <row r="150" s="187" customFormat="1" x14ac:dyDescent="0.3"/>
    <row r="151" s="187" customFormat="1" x14ac:dyDescent="0.3"/>
    <row r="152" s="187" customFormat="1" x14ac:dyDescent="0.3"/>
    <row r="153" s="187" customFormat="1" x14ac:dyDescent="0.3"/>
    <row r="154" s="187" customFormat="1" x14ac:dyDescent="0.3"/>
    <row r="155" s="187" customFormat="1" x14ac:dyDescent="0.3"/>
    <row r="156" s="187" customFormat="1" x14ac:dyDescent="0.3"/>
    <row r="157" s="187" customFormat="1" x14ac:dyDescent="0.3"/>
    <row r="158" s="187" customFormat="1" x14ac:dyDescent="0.3"/>
    <row r="159" s="187" customFormat="1" x14ac:dyDescent="0.3"/>
    <row r="160" s="187" customFormat="1" x14ac:dyDescent="0.3"/>
    <row r="161" s="187" customFormat="1" x14ac:dyDescent="0.3"/>
    <row r="162" s="187" customFormat="1" x14ac:dyDescent="0.3"/>
    <row r="163" s="187" customFormat="1" x14ac:dyDescent="0.3"/>
    <row r="164" s="187" customFormat="1" x14ac:dyDescent="0.3"/>
    <row r="165" s="187" customFormat="1" x14ac:dyDescent="0.3"/>
    <row r="166" s="187" customFormat="1" x14ac:dyDescent="0.3"/>
    <row r="167" s="187" customFormat="1" x14ac:dyDescent="0.3"/>
    <row r="168" s="187" customFormat="1" x14ac:dyDescent="0.3"/>
    <row r="169" s="187" customFormat="1" x14ac:dyDescent="0.3"/>
    <row r="170" s="187" customFormat="1" x14ac:dyDescent="0.3"/>
    <row r="171" s="187" customFormat="1" x14ac:dyDescent="0.3"/>
    <row r="172" s="187" customFormat="1" x14ac:dyDescent="0.3"/>
    <row r="173" s="187" customFormat="1" x14ac:dyDescent="0.3"/>
    <row r="174" s="187" customFormat="1" x14ac:dyDescent="0.3"/>
    <row r="175" s="187" customFormat="1" x14ac:dyDescent="0.3"/>
    <row r="176" s="187" customFormat="1" x14ac:dyDescent="0.3"/>
    <row r="177" s="187" customFormat="1" x14ac:dyDescent="0.3"/>
    <row r="178" s="187" customFormat="1" x14ac:dyDescent="0.3"/>
    <row r="179" s="187" customFormat="1" x14ac:dyDescent="0.3"/>
    <row r="180" s="187" customFormat="1" x14ac:dyDescent="0.3"/>
    <row r="181" s="187" customFormat="1" x14ac:dyDescent="0.3"/>
    <row r="182" s="187" customFormat="1" x14ac:dyDescent="0.3"/>
    <row r="183" s="187" customFormat="1" x14ac:dyDescent="0.3"/>
    <row r="184" s="187" customFormat="1" x14ac:dyDescent="0.3"/>
    <row r="185" s="187" customFormat="1" x14ac:dyDescent="0.3"/>
    <row r="186" s="187" customFormat="1" x14ac:dyDescent="0.3"/>
    <row r="187" s="187" customFormat="1" x14ac:dyDescent="0.3"/>
    <row r="188" s="187" customFormat="1" x14ac:dyDescent="0.3"/>
    <row r="189" s="187" customFormat="1" x14ac:dyDescent="0.3"/>
    <row r="190" s="187" customFormat="1" x14ac:dyDescent="0.3"/>
    <row r="191" s="187" customFormat="1" x14ac:dyDescent="0.3"/>
    <row r="192" s="187" customFormat="1" x14ac:dyDescent="0.3"/>
    <row r="193" s="187" customFormat="1" x14ac:dyDescent="0.3"/>
    <row r="194" s="187" customFormat="1" x14ac:dyDescent="0.3"/>
    <row r="195" s="187" customFormat="1" x14ac:dyDescent="0.3"/>
    <row r="196" s="187" customFormat="1" x14ac:dyDescent="0.3"/>
    <row r="197" s="187" customFormat="1" x14ac:dyDescent="0.3"/>
    <row r="198" s="187" customFormat="1" x14ac:dyDescent="0.3"/>
    <row r="199" s="187" customFormat="1" x14ac:dyDescent="0.3"/>
    <row r="200" s="187" customFormat="1" x14ac:dyDescent="0.3"/>
    <row r="201" s="187" customFormat="1" x14ac:dyDescent="0.3"/>
    <row r="202" s="187" customFormat="1" x14ac:dyDescent="0.3"/>
    <row r="203" s="187" customFormat="1" x14ac:dyDescent="0.3"/>
    <row r="204" s="187" customFormat="1" x14ac:dyDescent="0.3"/>
    <row r="205" s="187" customFormat="1" x14ac:dyDescent="0.3"/>
    <row r="206" s="187" customFormat="1" x14ac:dyDescent="0.3"/>
    <row r="207" s="187" customFormat="1" x14ac:dyDescent="0.3"/>
    <row r="208" s="187" customFormat="1" x14ac:dyDescent="0.3"/>
    <row r="209" s="187" customFormat="1" x14ac:dyDescent="0.3"/>
    <row r="210" s="187" customFormat="1" x14ac:dyDescent="0.3"/>
    <row r="211" s="187" customFormat="1" x14ac:dyDescent="0.3"/>
    <row r="212" s="187" customFormat="1" x14ac:dyDescent="0.3"/>
    <row r="213" s="187" customFormat="1" x14ac:dyDescent="0.3"/>
    <row r="214" s="187" customFormat="1" x14ac:dyDescent="0.3"/>
    <row r="215" s="187" customFormat="1" x14ac:dyDescent="0.3"/>
    <row r="216" s="187" customFormat="1" x14ac:dyDescent="0.3"/>
    <row r="217" s="187" customFormat="1" x14ac:dyDescent="0.3"/>
    <row r="218" s="187" customFormat="1" x14ac:dyDescent="0.3"/>
    <row r="219" s="187" customFormat="1" x14ac:dyDescent="0.3"/>
    <row r="220" s="187" customFormat="1" x14ac:dyDescent="0.3"/>
    <row r="221" s="187" customFormat="1" x14ac:dyDescent="0.3"/>
    <row r="222" s="187" customFormat="1" x14ac:dyDescent="0.3"/>
    <row r="223" s="187" customFormat="1" x14ac:dyDescent="0.3"/>
    <row r="224" s="187" customFormat="1" x14ac:dyDescent="0.3"/>
    <row r="225" s="187" customFormat="1" x14ac:dyDescent="0.3"/>
    <row r="226" s="187" customFormat="1" x14ac:dyDescent="0.3"/>
    <row r="227" s="187" customFormat="1" x14ac:dyDescent="0.3"/>
    <row r="228" s="187" customFormat="1" x14ac:dyDescent="0.3"/>
    <row r="229" s="187" customFormat="1" x14ac:dyDescent="0.3"/>
    <row r="230" s="187" customFormat="1" x14ac:dyDescent="0.3"/>
    <row r="231" s="187" customFormat="1" x14ac:dyDescent="0.3"/>
    <row r="232" s="187" customFormat="1" x14ac:dyDescent="0.3"/>
    <row r="233" s="187" customFormat="1" x14ac:dyDescent="0.3"/>
    <row r="234" s="187" customFormat="1" x14ac:dyDescent="0.3"/>
    <row r="235" s="187" customFormat="1" x14ac:dyDescent="0.3"/>
    <row r="236" s="187" customFormat="1" x14ac:dyDescent="0.3"/>
    <row r="237" s="187" customFormat="1" x14ac:dyDescent="0.3"/>
    <row r="238" s="187" customFormat="1" x14ac:dyDescent="0.3"/>
    <row r="239" s="187" customFormat="1" x14ac:dyDescent="0.3"/>
    <row r="240" s="187" customFormat="1" x14ac:dyDescent="0.3"/>
    <row r="241" s="187" customFormat="1" x14ac:dyDescent="0.3"/>
    <row r="242" s="187" customFormat="1" x14ac:dyDescent="0.3"/>
    <row r="243" s="187" customFormat="1" x14ac:dyDescent="0.3"/>
    <row r="244" s="187" customFormat="1" x14ac:dyDescent="0.3"/>
    <row r="245" s="187" customFormat="1" x14ac:dyDescent="0.3"/>
    <row r="246" s="187" customFormat="1" x14ac:dyDescent="0.3"/>
    <row r="247" s="187" customFormat="1" x14ac:dyDescent="0.3"/>
    <row r="248" s="187" customFormat="1" x14ac:dyDescent="0.3"/>
    <row r="249" s="187" customFormat="1" x14ac:dyDescent="0.3"/>
    <row r="250" s="187" customFormat="1" x14ac:dyDescent="0.3"/>
    <row r="251" s="187" customFormat="1" x14ac:dyDescent="0.3"/>
    <row r="252" s="187" customFormat="1" x14ac:dyDescent="0.3"/>
    <row r="253" s="187" customFormat="1" x14ac:dyDescent="0.3"/>
    <row r="254" s="187" customFormat="1" x14ac:dyDescent="0.3"/>
    <row r="255" s="187" customFormat="1" x14ac:dyDescent="0.3"/>
    <row r="256" s="187" customFormat="1" x14ac:dyDescent="0.3"/>
    <row r="257" s="187" customFormat="1" x14ac:dyDescent="0.3"/>
    <row r="258" s="187" customFormat="1" x14ac:dyDescent="0.3"/>
    <row r="259" s="187" customFormat="1" x14ac:dyDescent="0.3"/>
    <row r="260" s="187" customFormat="1" x14ac:dyDescent="0.3"/>
    <row r="261" s="187" customFormat="1" x14ac:dyDescent="0.3"/>
    <row r="262" s="187" customFormat="1" x14ac:dyDescent="0.3"/>
    <row r="263" s="187" customFormat="1" x14ac:dyDescent="0.3"/>
    <row r="264" s="187" customFormat="1" x14ac:dyDescent="0.3"/>
    <row r="265" s="187" customFormat="1" x14ac:dyDescent="0.3"/>
    <row r="266" s="187" customFormat="1" x14ac:dyDescent="0.3"/>
    <row r="267" s="187" customFormat="1" x14ac:dyDescent="0.3"/>
    <row r="268" s="187" customFormat="1" x14ac:dyDescent="0.3"/>
    <row r="269" s="187" customFormat="1" x14ac:dyDescent="0.3"/>
    <row r="270" s="187" customFormat="1" x14ac:dyDescent="0.3"/>
    <row r="271" s="187" customFormat="1" x14ac:dyDescent="0.3"/>
    <row r="272" s="187" customFormat="1" x14ac:dyDescent="0.3"/>
    <row r="273" s="187" customFormat="1" x14ac:dyDescent="0.3"/>
    <row r="274" s="187" customFormat="1" x14ac:dyDescent="0.3"/>
    <row r="275" s="187" customFormat="1" x14ac:dyDescent="0.3"/>
    <row r="276" s="187" customFormat="1" x14ac:dyDescent="0.3"/>
    <row r="277" s="187" customFormat="1" x14ac:dyDescent="0.3"/>
    <row r="278" s="187" customFormat="1" x14ac:dyDescent="0.3"/>
    <row r="279" s="187" customFormat="1" x14ac:dyDescent="0.3"/>
    <row r="280" s="187" customFormat="1" x14ac:dyDescent="0.3"/>
    <row r="281" s="187" customFormat="1" x14ac:dyDescent="0.3"/>
    <row r="282" s="187" customFormat="1" x14ac:dyDescent="0.3"/>
    <row r="283" s="187" customFormat="1" x14ac:dyDescent="0.3"/>
    <row r="284" s="187" customFormat="1" x14ac:dyDescent="0.3"/>
    <row r="285" s="187" customFormat="1" x14ac:dyDescent="0.3"/>
    <row r="286" s="187" customFormat="1" x14ac:dyDescent="0.3"/>
    <row r="287" s="187" customFormat="1" x14ac:dyDescent="0.3"/>
    <row r="288" s="187" customFormat="1" x14ac:dyDescent="0.3"/>
    <row r="289" s="187" customFormat="1" x14ac:dyDescent="0.3"/>
    <row r="290" s="187" customFormat="1" x14ac:dyDescent="0.3"/>
    <row r="291" s="187" customFormat="1" x14ac:dyDescent="0.3"/>
    <row r="292" s="187" customFormat="1" x14ac:dyDescent="0.3"/>
    <row r="293" s="187" customFormat="1" x14ac:dyDescent="0.3"/>
    <row r="294" s="187" customFormat="1" x14ac:dyDescent="0.3"/>
    <row r="295" s="187" customFormat="1" x14ac:dyDescent="0.3"/>
    <row r="296" s="187" customFormat="1" x14ac:dyDescent="0.3"/>
    <row r="297" s="187" customFormat="1" x14ac:dyDescent="0.3"/>
    <row r="298" s="187" customFormat="1" x14ac:dyDescent="0.3"/>
    <row r="299" s="187" customFormat="1" x14ac:dyDescent="0.3"/>
    <row r="300" s="187" customFormat="1" x14ac:dyDescent="0.3"/>
    <row r="301" s="187" customFormat="1" x14ac:dyDescent="0.3"/>
    <row r="302" s="187" customFormat="1" x14ac:dyDescent="0.3"/>
    <row r="303" s="187" customFormat="1" x14ac:dyDescent="0.3"/>
    <row r="304" s="187" customFormat="1" x14ac:dyDescent="0.3"/>
    <row r="305" s="187" customFormat="1" x14ac:dyDescent="0.3"/>
    <row r="306" s="187" customFormat="1" x14ac:dyDescent="0.3"/>
    <row r="307" s="187" customFormat="1" x14ac:dyDescent="0.3"/>
    <row r="308" s="187" customFormat="1" x14ac:dyDescent="0.3"/>
    <row r="309" s="187" customFormat="1" x14ac:dyDescent="0.3"/>
    <row r="310" s="187" customFormat="1" x14ac:dyDescent="0.3"/>
    <row r="311" s="187" customFormat="1" x14ac:dyDescent="0.3"/>
    <row r="312" s="187" customFormat="1" x14ac:dyDescent="0.3"/>
    <row r="313" s="187" customFormat="1" x14ac:dyDescent="0.3"/>
    <row r="314" s="187" customFormat="1" x14ac:dyDescent="0.3"/>
    <row r="315" s="187" customFormat="1" x14ac:dyDescent="0.3"/>
    <row r="316" s="187" customFormat="1" x14ac:dyDescent="0.3"/>
    <row r="317" s="187" customFormat="1" x14ac:dyDescent="0.3"/>
    <row r="318" s="187" customFormat="1" x14ac:dyDescent="0.3"/>
    <row r="319" s="187" customFormat="1" x14ac:dyDescent="0.3"/>
    <row r="320" s="187" customFormat="1" x14ac:dyDescent="0.3"/>
    <row r="321" s="187" customFormat="1" x14ac:dyDescent="0.3"/>
    <row r="322" s="187" customFormat="1" x14ac:dyDescent="0.3"/>
    <row r="323" s="187" customFormat="1" x14ac:dyDescent="0.3"/>
    <row r="324" s="187" customFormat="1" x14ac:dyDescent="0.3"/>
    <row r="325" s="187" customFormat="1" x14ac:dyDescent="0.3"/>
    <row r="326" s="187" customFormat="1" x14ac:dyDescent="0.3"/>
    <row r="327" s="187" customFormat="1" x14ac:dyDescent="0.3"/>
    <row r="328" s="187" customFormat="1" x14ac:dyDescent="0.3"/>
    <row r="329" s="187" customFormat="1" x14ac:dyDescent="0.3"/>
    <row r="330" s="187" customFormat="1" x14ac:dyDescent="0.3"/>
    <row r="331" s="187" customFormat="1" x14ac:dyDescent="0.3"/>
    <row r="332" s="187" customFormat="1" x14ac:dyDescent="0.3"/>
    <row r="333" s="187" customFormat="1" x14ac:dyDescent="0.3"/>
    <row r="334" s="187" customFormat="1" x14ac:dyDescent="0.3"/>
    <row r="335" s="187" customFormat="1" x14ac:dyDescent="0.3"/>
    <row r="336" s="187" customFormat="1" x14ac:dyDescent="0.3"/>
    <row r="337" s="187" customFormat="1" x14ac:dyDescent="0.3"/>
    <row r="338" s="187" customFormat="1" x14ac:dyDescent="0.3"/>
    <row r="339" s="187" customFormat="1" x14ac:dyDescent="0.3"/>
    <row r="340" s="187" customFormat="1" x14ac:dyDescent="0.3"/>
    <row r="341" s="187" customFormat="1" x14ac:dyDescent="0.3"/>
    <row r="342" s="187" customFormat="1" x14ac:dyDescent="0.3"/>
    <row r="343" s="187" customFormat="1" x14ac:dyDescent="0.3"/>
    <row r="344" s="187" customFormat="1" x14ac:dyDescent="0.3"/>
    <row r="345" s="187" customFormat="1" x14ac:dyDescent="0.3"/>
    <row r="346" s="187" customFormat="1" x14ac:dyDescent="0.3"/>
    <row r="347" s="187" customFormat="1" x14ac:dyDescent="0.3"/>
    <row r="348" s="187" customFormat="1" x14ac:dyDescent="0.3"/>
    <row r="349" s="187" customFormat="1" x14ac:dyDescent="0.3"/>
    <row r="350" s="187" customFormat="1" x14ac:dyDescent="0.3"/>
    <row r="351" s="187" customFormat="1" x14ac:dyDescent="0.3"/>
    <row r="352" s="187" customFormat="1" x14ac:dyDescent="0.3"/>
    <row r="353" s="187" customFormat="1" x14ac:dyDescent="0.3"/>
    <row r="354" s="187" customFormat="1" x14ac:dyDescent="0.3"/>
    <row r="355" s="187" customFormat="1" x14ac:dyDescent="0.3"/>
    <row r="356" s="187" customFormat="1" x14ac:dyDescent="0.3"/>
    <row r="357" s="187" customFormat="1" x14ac:dyDescent="0.3"/>
    <row r="358" s="187" customFormat="1" x14ac:dyDescent="0.3"/>
    <row r="359" s="187" customFormat="1" x14ac:dyDescent="0.3"/>
    <row r="360" s="187" customFormat="1" x14ac:dyDescent="0.3"/>
    <row r="361" s="187" customFormat="1" x14ac:dyDescent="0.3"/>
    <row r="362" s="187" customFormat="1" x14ac:dyDescent="0.3"/>
    <row r="363" s="187" customFormat="1" x14ac:dyDescent="0.3"/>
    <row r="364" s="187" customFormat="1" x14ac:dyDescent="0.3"/>
    <row r="365" s="187" customFormat="1" x14ac:dyDescent="0.3"/>
    <row r="366" s="187" customFormat="1" x14ac:dyDescent="0.3"/>
    <row r="367" s="187" customFormat="1" x14ac:dyDescent="0.3"/>
    <row r="368" s="187" customFormat="1" x14ac:dyDescent="0.3"/>
    <row r="369" s="187" customFormat="1" x14ac:dyDescent="0.3"/>
    <row r="370" s="187" customFormat="1" x14ac:dyDescent="0.3"/>
    <row r="371" s="187" customFormat="1" x14ac:dyDescent="0.3"/>
    <row r="372" s="187" customFormat="1" x14ac:dyDescent="0.3"/>
    <row r="373" s="187" customFormat="1" x14ac:dyDescent="0.3"/>
    <row r="374" s="187" customFormat="1" x14ac:dyDescent="0.3"/>
    <row r="375" s="187" customFormat="1" x14ac:dyDescent="0.3"/>
    <row r="376" s="187" customFormat="1" x14ac:dyDescent="0.3"/>
    <row r="377" s="187" customFormat="1" x14ac:dyDescent="0.3"/>
    <row r="378" s="187" customFormat="1" x14ac:dyDescent="0.3"/>
    <row r="379" s="187" customFormat="1" x14ac:dyDescent="0.3"/>
    <row r="380" s="187" customFormat="1" x14ac:dyDescent="0.3"/>
    <row r="381" s="187" customFormat="1" x14ac:dyDescent="0.3"/>
    <row r="382" s="187" customFormat="1" x14ac:dyDescent="0.3"/>
    <row r="383" s="187" customFormat="1" x14ac:dyDescent="0.3"/>
    <row r="384" s="187" customFormat="1" x14ac:dyDescent="0.3"/>
    <row r="385" s="187" customFormat="1" x14ac:dyDescent="0.3"/>
    <row r="386" s="187" customFormat="1" x14ac:dyDescent="0.3"/>
    <row r="387" s="187" customFormat="1" x14ac:dyDescent="0.3"/>
    <row r="388" s="187" customFormat="1" x14ac:dyDescent="0.3"/>
    <row r="389" s="187" customFormat="1" x14ac:dyDescent="0.3"/>
    <row r="390" s="187" customFormat="1" x14ac:dyDescent="0.3"/>
    <row r="391" s="187" customFormat="1" x14ac:dyDescent="0.3"/>
    <row r="392" s="187" customFormat="1" x14ac:dyDescent="0.3"/>
    <row r="393" s="187" customFormat="1" x14ac:dyDescent="0.3"/>
    <row r="394" s="187" customFormat="1" x14ac:dyDescent="0.3"/>
    <row r="395" s="187" customFormat="1" x14ac:dyDescent="0.3"/>
    <row r="396" s="187" customFormat="1" x14ac:dyDescent="0.3"/>
    <row r="397" s="187" customFormat="1" x14ac:dyDescent="0.3"/>
    <row r="398" s="187" customFormat="1" x14ac:dyDescent="0.3"/>
    <row r="399" s="187" customFormat="1" x14ac:dyDescent="0.3"/>
    <row r="400" s="187" customFormat="1" x14ac:dyDescent="0.3"/>
    <row r="401" s="187" customFormat="1" x14ac:dyDescent="0.3"/>
    <row r="402" s="187" customFormat="1" x14ac:dyDescent="0.3"/>
    <row r="403" s="187" customFormat="1" x14ac:dyDescent="0.3"/>
    <row r="404" s="187" customFormat="1" x14ac:dyDescent="0.3"/>
    <row r="405" s="187" customFormat="1" x14ac:dyDescent="0.3"/>
    <row r="406" s="187" customFormat="1" x14ac:dyDescent="0.3"/>
    <row r="407" s="187" customFormat="1" x14ac:dyDescent="0.3"/>
    <row r="408" s="187" customFormat="1" x14ac:dyDescent="0.3"/>
    <row r="409" s="187" customFormat="1" x14ac:dyDescent="0.3"/>
    <row r="410" s="187" customFormat="1" x14ac:dyDescent="0.3"/>
    <row r="411" s="187" customFormat="1" x14ac:dyDescent="0.3"/>
    <row r="412" s="187" customFormat="1" x14ac:dyDescent="0.3"/>
    <row r="413" s="187" customFormat="1" x14ac:dyDescent="0.3"/>
    <row r="414" s="187" customFormat="1" x14ac:dyDescent="0.3"/>
    <row r="415" s="187" customFormat="1" x14ac:dyDescent="0.3"/>
    <row r="416" s="187" customFormat="1" x14ac:dyDescent="0.3"/>
    <row r="417" s="187" customFormat="1" x14ac:dyDescent="0.3"/>
    <row r="418" s="187" customFormat="1" x14ac:dyDescent="0.3"/>
    <row r="419" s="187" customFormat="1" x14ac:dyDescent="0.3"/>
    <row r="420" s="187" customFormat="1" x14ac:dyDescent="0.3"/>
    <row r="421" s="187" customFormat="1" x14ac:dyDescent="0.3"/>
    <row r="422" s="187" customFormat="1" x14ac:dyDescent="0.3"/>
    <row r="423" s="187" customFormat="1" x14ac:dyDescent="0.3"/>
    <row r="424" s="187" customFormat="1" x14ac:dyDescent="0.3"/>
    <row r="425" s="187" customFormat="1" x14ac:dyDescent="0.3"/>
    <row r="426" s="187" customFormat="1" x14ac:dyDescent="0.3"/>
    <row r="427" s="187" customFormat="1" x14ac:dyDescent="0.3"/>
    <row r="428" s="187" customFormat="1" x14ac:dyDescent="0.3"/>
    <row r="429" s="187" customFormat="1" x14ac:dyDescent="0.3"/>
    <row r="430" s="187" customFormat="1" x14ac:dyDescent="0.3"/>
    <row r="431" s="187" customFormat="1" x14ac:dyDescent="0.3"/>
    <row r="432" s="187" customFormat="1" x14ac:dyDescent="0.3"/>
    <row r="433" s="187" customFormat="1" x14ac:dyDescent="0.3"/>
    <row r="434" s="187" customFormat="1" x14ac:dyDescent="0.3"/>
    <row r="435" s="187" customFormat="1" x14ac:dyDescent="0.3"/>
    <row r="436" s="187" customFormat="1" x14ac:dyDescent="0.3"/>
    <row r="437" s="187" customFormat="1" x14ac:dyDescent="0.3"/>
    <row r="438" s="187" customFormat="1" x14ac:dyDescent="0.3"/>
    <row r="439" s="187" customFormat="1" x14ac:dyDescent="0.3"/>
    <row r="440" s="187" customFormat="1" x14ac:dyDescent="0.3"/>
    <row r="441" s="187" customFormat="1" x14ac:dyDescent="0.3"/>
    <row r="442" s="187" customFormat="1" x14ac:dyDescent="0.3"/>
    <row r="443" s="187" customFormat="1" x14ac:dyDescent="0.3"/>
    <row r="444" s="187" customFormat="1" x14ac:dyDescent="0.3"/>
    <row r="445" s="187" customFormat="1" x14ac:dyDescent="0.3"/>
    <row r="446" s="187" customFormat="1" x14ac:dyDescent="0.3"/>
    <row r="447" s="187" customFormat="1" x14ac:dyDescent="0.3"/>
    <row r="448" s="187" customFormat="1" x14ac:dyDescent="0.3"/>
    <row r="449" s="187" customFormat="1" x14ac:dyDescent="0.3"/>
    <row r="450" s="187" customFormat="1" x14ac:dyDescent="0.3"/>
    <row r="451" s="187" customFormat="1" x14ac:dyDescent="0.3"/>
    <row r="452" s="187" customFormat="1" x14ac:dyDescent="0.3"/>
    <row r="453" s="187" customFormat="1" x14ac:dyDescent="0.3"/>
    <row r="454" s="187" customFormat="1" x14ac:dyDescent="0.3"/>
    <row r="455" s="187" customFormat="1" x14ac:dyDescent="0.3"/>
    <row r="456" s="187" customFormat="1" x14ac:dyDescent="0.3"/>
    <row r="457" s="187" customFormat="1" x14ac:dyDescent="0.3"/>
    <row r="458" s="187" customFormat="1" x14ac:dyDescent="0.3"/>
    <row r="459" s="187" customFormat="1" x14ac:dyDescent="0.3"/>
  </sheetData>
  <sheetProtection algorithmName="SHA-512" hashValue="MbLhwWawRzv1xViHYTTyJV661pq407t2hPQLiuzHqu/ZXwOdT3Vwn1IbexytokViAiEi80ZSUlPoBgq7P9BZ8A==" saltValue="RRWbDibo7TL4irF3YKit9w==" spinCount="100000" sheet="1" objects="1" scenarios="1"/>
  <dataValidations count="2">
    <dataValidation type="whole" showInputMessage="1" showErrorMessage="1" errorTitle="Incorrect number" error="Please enter quarterly consumption between 700-4000kWh" sqref="C5" xr:uid="{00000000-0002-0000-0400-000000000000}">
      <formula1>700</formula1>
      <formula2>4000</formula2>
    </dataValidation>
    <dataValidation type="decimal" showInputMessage="1" showErrorMessage="1" errorTitle="Incorrect entry" error="Enter 1.5 or 3.0 only" sqref="C4" xr:uid="{00000000-0002-0000-0400-000001000000}">
      <formula1>1.5</formula1>
      <formula2>3</formula2>
    </dataValidation>
  </dataValidations>
  <pageMargins left="0.75" right="0.75" top="1" bottom="1" header="0.5" footer="0.5"/>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6"/>
  <dimension ref="A1:DG536"/>
  <sheetViews>
    <sheetView workbookViewId="0">
      <selection activeCell="C4" sqref="C4:C5"/>
    </sheetView>
  </sheetViews>
  <sheetFormatPr defaultColWidth="10.84375" defaultRowHeight="13.5" x14ac:dyDescent="0.3"/>
  <cols>
    <col min="1" max="1" width="25.3046875" style="4" customWidth="1"/>
    <col min="2" max="2" width="23.84375" style="4" customWidth="1"/>
    <col min="3" max="3" width="12.15234375" style="4" customWidth="1"/>
    <col min="4" max="4" width="14.4609375" style="4" customWidth="1"/>
    <col min="5" max="5" width="12.15234375" style="4" customWidth="1"/>
    <col min="6" max="6" width="13.3046875" style="4" customWidth="1"/>
    <col min="7" max="7" width="13" style="4" customWidth="1"/>
    <col min="8" max="8" width="13.84375" style="4" customWidth="1"/>
    <col min="9" max="9" width="14.84375" style="4" customWidth="1"/>
    <col min="10" max="10" width="12.15234375" style="4" hidden="1" customWidth="1"/>
    <col min="11" max="16" width="12.15234375" style="4" customWidth="1"/>
    <col min="17" max="20" width="12.15234375" style="4" hidden="1" customWidth="1"/>
    <col min="21" max="24" width="12.15234375" style="4" customWidth="1"/>
    <col min="25" max="111" width="10.84375" style="187"/>
    <col min="112" max="16384" width="10.84375" style="4"/>
  </cols>
  <sheetData>
    <row r="1" spans="1:24" s="187" customFormat="1" ht="14" x14ac:dyDescent="0.3">
      <c r="A1" s="186" t="s">
        <v>364</v>
      </c>
      <c r="B1" s="186"/>
      <c r="C1" s="186"/>
      <c r="D1" s="186"/>
      <c r="E1" s="186"/>
      <c r="F1" s="186"/>
      <c r="G1" s="186"/>
      <c r="H1" s="186"/>
      <c r="I1" s="186"/>
      <c r="J1" s="186">
        <v>3</v>
      </c>
      <c r="L1" s="186"/>
      <c r="M1" s="186"/>
      <c r="N1" s="186"/>
      <c r="O1" s="186"/>
      <c r="P1" s="186"/>
      <c r="Q1" s="186"/>
      <c r="R1" s="186"/>
      <c r="S1" s="186"/>
      <c r="T1" s="186"/>
      <c r="U1" s="186"/>
      <c r="V1" s="186"/>
      <c r="W1" s="186"/>
      <c r="X1" s="186"/>
    </row>
    <row r="2" spans="1:24" s="187" customFormat="1" ht="14" x14ac:dyDescent="0.3">
      <c r="A2" s="188" t="s">
        <v>333</v>
      </c>
      <c r="B2" s="186"/>
      <c r="C2" s="186"/>
      <c r="D2" s="186"/>
      <c r="E2" s="186"/>
      <c r="F2" s="186"/>
      <c r="G2" s="186"/>
      <c r="H2" s="186"/>
      <c r="I2" s="186"/>
      <c r="J2" s="186"/>
      <c r="K2" s="186"/>
      <c r="L2" s="186"/>
      <c r="M2" s="186"/>
      <c r="N2" s="186"/>
      <c r="O2" s="186"/>
      <c r="P2" s="186"/>
      <c r="Q2" s="186"/>
      <c r="R2" s="186"/>
      <c r="S2" s="186"/>
      <c r="T2" s="186"/>
      <c r="U2" s="186"/>
      <c r="V2" s="186"/>
      <c r="W2" s="186"/>
      <c r="X2" s="186"/>
    </row>
    <row r="3" spans="1:24" s="187" customFormat="1" ht="14" x14ac:dyDescent="0.3">
      <c r="A3" s="186"/>
      <c r="B3" s="186"/>
      <c r="C3" s="186"/>
      <c r="D3" s="186"/>
      <c r="E3" s="186"/>
      <c r="F3" s="189"/>
      <c r="G3" s="189"/>
      <c r="H3" s="186"/>
      <c r="I3" s="186"/>
      <c r="J3" s="186"/>
      <c r="K3" s="186"/>
      <c r="L3" s="186"/>
      <c r="M3" s="186"/>
      <c r="N3" s="186"/>
      <c r="O3" s="186"/>
      <c r="P3" s="186"/>
      <c r="Q3" s="186"/>
      <c r="R3" s="186"/>
      <c r="S3" s="186"/>
      <c r="T3" s="186"/>
      <c r="U3" s="186"/>
      <c r="V3" s="186"/>
      <c r="W3" s="186"/>
      <c r="X3" s="186"/>
    </row>
    <row r="4" spans="1:24" ht="14" x14ac:dyDescent="0.3">
      <c r="A4" s="60" t="s">
        <v>365</v>
      </c>
      <c r="B4" s="61"/>
      <c r="C4" s="62">
        <v>3</v>
      </c>
      <c r="D4" s="64" t="s">
        <v>483</v>
      </c>
      <c r="E4" s="73">
        <f>IF(C4&lt;J1,(675),(1350))</f>
        <v>1350</v>
      </c>
      <c r="F4" s="72"/>
      <c r="G4" s="66" t="s">
        <v>484</v>
      </c>
      <c r="H4" s="75" t="s">
        <v>485</v>
      </c>
      <c r="I4" s="96" t="s">
        <v>397</v>
      </c>
      <c r="J4" s="71"/>
      <c r="K4" s="186"/>
      <c r="L4" s="186"/>
      <c r="M4" s="186"/>
      <c r="N4" s="186"/>
      <c r="O4" s="186"/>
      <c r="P4" s="186"/>
      <c r="Q4" s="186"/>
      <c r="R4" s="186"/>
      <c r="S4" s="186"/>
      <c r="T4" s="186"/>
      <c r="U4" s="186"/>
      <c r="V4" s="186"/>
      <c r="W4" s="186"/>
      <c r="X4" s="186"/>
    </row>
    <row r="5" spans="1:24" ht="14" x14ac:dyDescent="0.3">
      <c r="A5" s="67" t="s">
        <v>486</v>
      </c>
      <c r="B5" s="68"/>
      <c r="C5" s="69">
        <v>1800</v>
      </c>
      <c r="D5" s="70" t="s">
        <v>487</v>
      </c>
      <c r="E5" s="74">
        <f>C5-(E4-E6)</f>
        <v>1193.8499999999999</v>
      </c>
      <c r="F5" s="64" t="s">
        <v>488</v>
      </c>
      <c r="G5" s="79">
        <f>E5*70/100</f>
        <v>835.69500000000005</v>
      </c>
      <c r="H5" s="80">
        <f>E5*30/100</f>
        <v>358.15499999999997</v>
      </c>
      <c r="I5" s="97"/>
      <c r="J5" s="71"/>
      <c r="K5" s="186"/>
      <c r="L5" s="186"/>
      <c r="M5" s="186"/>
      <c r="N5" s="186"/>
      <c r="O5" s="186"/>
      <c r="P5" s="186"/>
      <c r="Q5" s="186"/>
      <c r="R5" s="186"/>
      <c r="S5" s="186"/>
      <c r="T5" s="186"/>
      <c r="U5" s="186"/>
      <c r="V5" s="186"/>
      <c r="W5" s="186"/>
      <c r="X5" s="186"/>
    </row>
    <row r="6" spans="1:24" ht="14" x14ac:dyDescent="0.3">
      <c r="A6" s="187"/>
      <c r="B6" s="187"/>
      <c r="C6" s="187"/>
      <c r="D6" s="70" t="s">
        <v>489</v>
      </c>
      <c r="E6" s="74">
        <f>IF(C4&lt;J1,(E4*27.3/100),(E4*55.1/100))</f>
        <v>743.85</v>
      </c>
      <c r="F6" s="76" t="s">
        <v>396</v>
      </c>
      <c r="G6" s="77">
        <f>E5*20/100</f>
        <v>238.77</v>
      </c>
      <c r="H6" s="78">
        <f>E5*30/100</f>
        <v>358.15499999999997</v>
      </c>
      <c r="I6" s="98">
        <f>E5*50/100</f>
        <v>596.92499999999995</v>
      </c>
      <c r="J6" s="71"/>
      <c r="K6" s="186"/>
      <c r="L6" s="186"/>
      <c r="M6" s="186"/>
      <c r="N6" s="186"/>
      <c r="O6" s="186"/>
      <c r="P6" s="186"/>
      <c r="Q6" s="186"/>
      <c r="R6" s="186"/>
      <c r="S6" s="186"/>
      <c r="T6" s="186"/>
      <c r="U6" s="186"/>
      <c r="V6" s="186"/>
      <c r="W6" s="186"/>
      <c r="X6" s="186"/>
    </row>
    <row r="7" spans="1:24" s="187" customFormat="1" ht="14.5" thickBot="1" x14ac:dyDescent="0.35">
      <c r="A7" s="186"/>
      <c r="B7" s="186"/>
      <c r="C7" s="186"/>
      <c r="D7" s="186"/>
      <c r="E7" s="186"/>
      <c r="F7" s="186"/>
      <c r="G7" s="190"/>
      <c r="H7" s="186"/>
      <c r="I7" s="186"/>
      <c r="J7" s="186"/>
      <c r="K7" s="186"/>
      <c r="L7" s="186"/>
      <c r="M7" s="186"/>
      <c r="N7" s="186"/>
      <c r="O7" s="186"/>
      <c r="P7" s="186"/>
      <c r="Q7" s="186"/>
      <c r="R7" s="186"/>
      <c r="S7" s="186"/>
      <c r="T7" s="186"/>
      <c r="U7" s="186"/>
      <c r="V7" s="186"/>
      <c r="W7" s="186"/>
      <c r="X7" s="186"/>
    </row>
    <row r="8" spans="1:24" ht="14" x14ac:dyDescent="0.3">
      <c r="A8" s="100" t="s">
        <v>514</v>
      </c>
      <c r="B8" s="101"/>
      <c r="C8" s="101"/>
      <c r="D8" s="101"/>
      <c r="E8" s="101"/>
      <c r="F8" s="101"/>
      <c r="G8" s="101"/>
      <c r="H8" s="101"/>
      <c r="I8" s="101"/>
      <c r="J8" s="101"/>
      <c r="K8" s="101"/>
      <c r="L8" s="101"/>
      <c r="M8" s="101"/>
      <c r="N8" s="101"/>
      <c r="O8" s="101"/>
      <c r="P8" s="101"/>
      <c r="Q8" s="101"/>
      <c r="R8" s="101"/>
      <c r="S8" s="101"/>
      <c r="T8" s="101"/>
      <c r="U8" s="101"/>
      <c r="V8" s="101"/>
      <c r="W8" s="101"/>
      <c r="X8" s="102"/>
    </row>
    <row r="9" spans="1:24" ht="70" x14ac:dyDescent="0.3">
      <c r="A9" s="463" t="s">
        <v>408</v>
      </c>
      <c r="B9" s="464" t="s">
        <v>409</v>
      </c>
      <c r="C9" s="465" t="s">
        <v>410</v>
      </c>
      <c r="D9" s="465" t="s">
        <v>411</v>
      </c>
      <c r="E9" s="465" t="s">
        <v>446</v>
      </c>
      <c r="F9" s="466" t="s">
        <v>447</v>
      </c>
      <c r="G9" s="465" t="s">
        <v>448</v>
      </c>
      <c r="H9" s="467" t="s">
        <v>354</v>
      </c>
      <c r="I9" s="465" t="s">
        <v>222</v>
      </c>
      <c r="J9" s="467" t="s">
        <v>406</v>
      </c>
      <c r="K9" s="468" t="s">
        <v>449</v>
      </c>
      <c r="L9" s="469" t="s">
        <v>398</v>
      </c>
      <c r="M9" s="469" t="s">
        <v>533</v>
      </c>
      <c r="N9" s="469" t="s">
        <v>399</v>
      </c>
      <c r="O9" s="469" t="s">
        <v>552</v>
      </c>
      <c r="P9" s="470" t="s">
        <v>490</v>
      </c>
      <c r="Q9" s="471" t="s">
        <v>102</v>
      </c>
      <c r="R9" s="471" t="s">
        <v>103</v>
      </c>
      <c r="S9" s="471" t="s">
        <v>104</v>
      </c>
      <c r="T9" s="471" t="s">
        <v>105</v>
      </c>
      <c r="U9" s="470" t="s">
        <v>331</v>
      </c>
      <c r="V9" s="470" t="s">
        <v>332</v>
      </c>
      <c r="W9" s="469" t="s">
        <v>400</v>
      </c>
      <c r="X9" s="472" t="s">
        <v>558</v>
      </c>
    </row>
    <row r="10" spans="1:24" ht="14" x14ac:dyDescent="0.3">
      <c r="A10" s="103" t="str">
        <f>'END Jul 2017'!K2</f>
        <v>AGL</v>
      </c>
      <c r="B10" s="104" t="str">
        <f>'END Jul 2017'!L2</f>
        <v xml:space="preserve">Savers </v>
      </c>
      <c r="C10" s="105">
        <f>91*'END Jul 2017'!M2/100</f>
        <v>76.44</v>
      </c>
      <c r="D10" s="105">
        <f>$E$5*'END Jul 2017'!N2/100</f>
        <v>346.21649999999994</v>
      </c>
      <c r="E10" s="106">
        <v>0</v>
      </c>
      <c r="F10" s="105">
        <v>0</v>
      </c>
      <c r="G10" s="105">
        <v>0</v>
      </c>
      <c r="H10" s="105">
        <v>0</v>
      </c>
      <c r="I10" s="105">
        <f t="shared" ref="I10:I24" si="0">SUM(C10:H10)</f>
        <v>422.65649999999994</v>
      </c>
      <c r="J10" s="107">
        <f t="shared" ref="J10:J24" si="1">(I10-C10)*4</f>
        <v>1384.8659999999998</v>
      </c>
      <c r="K10" s="108">
        <f t="shared" ref="K10:K24" si="2">I10*4</f>
        <v>1690.6259999999997</v>
      </c>
      <c r="L10" s="109">
        <f>'END Jul 2017'!AT2</f>
        <v>0</v>
      </c>
      <c r="M10" s="109">
        <f>'END Jul 2017'!AU2</f>
        <v>0</v>
      </c>
      <c r="N10" s="109">
        <f>'END Jul 2017'!AV2</f>
        <v>0</v>
      </c>
      <c r="O10" s="109">
        <f>'END Jul 2017'!AW2</f>
        <v>22</v>
      </c>
      <c r="P10" s="109">
        <f>($E$6*'END Jul 2017'!AQ2/100)*4</f>
        <v>330.26940000000002</v>
      </c>
      <c r="Q10" s="109">
        <f>K10</f>
        <v>1690.6259999999997</v>
      </c>
      <c r="R10" s="109">
        <f>Q10-(J10*O10/100)</f>
        <v>1385.9554799999999</v>
      </c>
      <c r="S10" s="110">
        <f>Q10-P10</f>
        <v>1360.3565999999996</v>
      </c>
      <c r="T10" s="110">
        <f>R10-P10</f>
        <v>1055.6860799999999</v>
      </c>
      <c r="U10" s="473">
        <f>S10*1.1</f>
        <v>1496.3922599999996</v>
      </c>
      <c r="V10" s="473">
        <f>T10*1.1</f>
        <v>1161.254688</v>
      </c>
      <c r="W10" s="111">
        <f>'END Jul 2017'!BD2</f>
        <v>0</v>
      </c>
      <c r="X10" s="112" t="str">
        <f>'END Jul 2017'!BE2</f>
        <v>n</v>
      </c>
    </row>
    <row r="11" spans="1:24" ht="14" x14ac:dyDescent="0.3">
      <c r="A11" s="103" t="str">
        <f>'END Jul 2017'!K3</f>
        <v>Click Energy</v>
      </c>
      <c r="B11" s="104" t="str">
        <f>'END Jul 2017'!L3</f>
        <v>Shine</v>
      </c>
      <c r="C11" s="105">
        <f>91*'END Jul 2017'!M3/100</f>
        <v>73.564400000000006</v>
      </c>
      <c r="D11" s="105">
        <f>$E$5*'END Jul 2017'!N3/100</f>
        <v>423.07656300000002</v>
      </c>
      <c r="E11" s="106">
        <v>0</v>
      </c>
      <c r="F11" s="105">
        <v>0</v>
      </c>
      <c r="G11" s="105">
        <v>0</v>
      </c>
      <c r="H11" s="105">
        <v>0</v>
      </c>
      <c r="I11" s="105">
        <f t="shared" si="0"/>
        <v>496.64096300000006</v>
      </c>
      <c r="J11" s="107">
        <f t="shared" si="1"/>
        <v>1692.3062520000003</v>
      </c>
      <c r="K11" s="108">
        <f t="shared" si="2"/>
        <v>1986.5638520000002</v>
      </c>
      <c r="L11" s="109">
        <f>'END Jul 2017'!AT3</f>
        <v>0</v>
      </c>
      <c r="M11" s="109">
        <f>'END Jul 2017'!AU3</f>
        <v>0</v>
      </c>
      <c r="N11" s="109">
        <f>'END Jul 2017'!AV3</f>
        <v>7</v>
      </c>
      <c r="O11" s="109">
        <f>'END Jul 2017'!AW3</f>
        <v>0</v>
      </c>
      <c r="P11" s="109">
        <f>($E$6*'END Jul 2017'!AQ3/100)*4</f>
        <v>505.81800000000004</v>
      </c>
      <c r="Q11" s="109">
        <f t="shared" ref="Q11:Q20" si="3">K11</f>
        <v>1986.5638520000002</v>
      </c>
      <c r="R11" s="109">
        <f>Q11-(K11*N11/100)</f>
        <v>1847.5043823600001</v>
      </c>
      <c r="S11" s="110">
        <f t="shared" ref="S11:S24" si="4">Q11-P11</f>
        <v>1480.7458520000002</v>
      </c>
      <c r="T11" s="110">
        <f t="shared" ref="T11:T24" si="5">R11-P11</f>
        <v>1341.6863823600002</v>
      </c>
      <c r="U11" s="473">
        <f t="shared" ref="U11:V24" si="6">S11*1.1</f>
        <v>1628.8204372000005</v>
      </c>
      <c r="V11" s="473">
        <f t="shared" si="6"/>
        <v>1475.8550205960003</v>
      </c>
      <c r="W11" s="111">
        <f>'END Jul 2017'!BD3</f>
        <v>0</v>
      </c>
      <c r="X11" s="112" t="str">
        <f>'END Jul 2017'!BE3</f>
        <v>n</v>
      </c>
    </row>
    <row r="12" spans="1:24" ht="14" x14ac:dyDescent="0.3">
      <c r="A12" s="103" t="str">
        <f>'END Jul 2017'!K4</f>
        <v>Commander</v>
      </c>
      <c r="B12" s="104" t="str">
        <f>'END Jul 2017'!L4</f>
        <v>Market offer</v>
      </c>
      <c r="C12" s="105">
        <f>91*'END Jul 2017'!M4/100</f>
        <v>75.293399999999991</v>
      </c>
      <c r="D12" s="105">
        <f>IF($E$5&gt;='END Jul 2017'!P4,('END Jul 2017'!P4*'END Jul 2017'!N4/100),($E$5*'END Jul 2017'!N4/100))</f>
        <v>324.13027499999998</v>
      </c>
      <c r="E12" s="106">
        <f>IF($E$5&lt;'END Jul 2017'!P4,0,IF(($E$5)&lt;='END Jul 2017'!R4,(($E$5-'END Jul 2017'!P4)*'END Jul 2017'!Q4/100),(('END Jul 2017'!R4-'END Jul 2017'!P4)*'END Jul 2017'!Q4/100)))</f>
        <v>0</v>
      </c>
      <c r="F12" s="105">
        <v>0</v>
      </c>
      <c r="G12" s="105">
        <v>0</v>
      </c>
      <c r="H12" s="105">
        <f>IF(($E$5&lt;'END Jul 2017'!R4),(0),($E$5-'END Jul 2017'!R4)*'END Jul 2017'!S4/100)</f>
        <v>0</v>
      </c>
      <c r="I12" s="105">
        <f t="shared" si="0"/>
        <v>399.423675</v>
      </c>
      <c r="J12" s="107">
        <f t="shared" si="1"/>
        <v>1296.5210999999999</v>
      </c>
      <c r="K12" s="108">
        <f t="shared" si="2"/>
        <v>1597.6947</v>
      </c>
      <c r="L12" s="109">
        <f>'END Jul 2017'!AT4</f>
        <v>0</v>
      </c>
      <c r="M12" s="109">
        <f>'END Jul 2017'!AU4</f>
        <v>0</v>
      </c>
      <c r="N12" s="109">
        <f>'END Jul 2017'!AV4</f>
        <v>0</v>
      </c>
      <c r="O12" s="109">
        <f>'END Jul 2017'!AW4</f>
        <v>20</v>
      </c>
      <c r="P12" s="109">
        <f>($E$6*'END Jul 2017'!AQ4/100)*4</f>
        <v>345.14639999999997</v>
      </c>
      <c r="Q12" s="109">
        <f t="shared" si="3"/>
        <v>1597.6947</v>
      </c>
      <c r="R12" s="109">
        <f>Q12-(J12*O12/100)</f>
        <v>1338.39048</v>
      </c>
      <c r="S12" s="110">
        <f t="shared" si="4"/>
        <v>1252.5482999999999</v>
      </c>
      <c r="T12" s="110">
        <f t="shared" si="5"/>
        <v>993.24408000000005</v>
      </c>
      <c r="U12" s="473">
        <f t="shared" si="6"/>
        <v>1377.80313</v>
      </c>
      <c r="V12" s="473">
        <f t="shared" si="6"/>
        <v>1092.5684880000001</v>
      </c>
      <c r="W12" s="111">
        <f>'END Jul 2017'!BD4</f>
        <v>0</v>
      </c>
      <c r="X12" s="112" t="str">
        <f>'END Jul 2017'!BE4</f>
        <v>n</v>
      </c>
    </row>
    <row r="13" spans="1:24" ht="14" x14ac:dyDescent="0.3">
      <c r="A13" s="103" t="str">
        <f>'END Jul 2017'!K5</f>
        <v>CovaU</v>
      </c>
      <c r="B13" s="104" t="str">
        <f>'END Jul 2017'!L5</f>
        <v>Freedom</v>
      </c>
      <c r="C13" s="105">
        <f>91*'END Jul 2017'!M5/100</f>
        <v>91</v>
      </c>
      <c r="D13" s="105">
        <f>$E$5*'END Jul 2017'!N5/100</f>
        <v>343.59002999999996</v>
      </c>
      <c r="E13" s="106">
        <v>0</v>
      </c>
      <c r="F13" s="105">
        <v>0</v>
      </c>
      <c r="G13" s="105">
        <v>0</v>
      </c>
      <c r="H13" s="105">
        <v>0</v>
      </c>
      <c r="I13" s="105">
        <f t="shared" si="0"/>
        <v>434.59002999999996</v>
      </c>
      <c r="J13" s="107">
        <f t="shared" si="1"/>
        <v>1374.3601199999998</v>
      </c>
      <c r="K13" s="108">
        <f t="shared" si="2"/>
        <v>1738.3601199999998</v>
      </c>
      <c r="L13" s="109">
        <f>'END Jul 2017'!AT5</f>
        <v>0</v>
      </c>
      <c r="M13" s="109">
        <f>'END Jul 2017'!AU5</f>
        <v>0</v>
      </c>
      <c r="N13" s="109">
        <f>'END Jul 2017'!AV5</f>
        <v>20</v>
      </c>
      <c r="O13" s="109">
        <f>'END Jul 2017'!AW5</f>
        <v>0</v>
      </c>
      <c r="P13" s="109">
        <f>($E$6*'END Jul 2017'!AQ5/100)*4</f>
        <v>0</v>
      </c>
      <c r="Q13" s="109">
        <f t="shared" si="3"/>
        <v>1738.3601199999998</v>
      </c>
      <c r="R13" s="109">
        <f>Q13-(K13*N13/100)</f>
        <v>1390.6880959999999</v>
      </c>
      <c r="S13" s="110">
        <f t="shared" si="4"/>
        <v>1738.3601199999998</v>
      </c>
      <c r="T13" s="110">
        <f t="shared" si="5"/>
        <v>1390.6880959999999</v>
      </c>
      <c r="U13" s="473">
        <f t="shared" si="6"/>
        <v>1912.196132</v>
      </c>
      <c r="V13" s="473">
        <f t="shared" si="6"/>
        <v>1529.7569056</v>
      </c>
      <c r="W13" s="111">
        <f>'END Jul 2017'!BD5</f>
        <v>12</v>
      </c>
      <c r="X13" s="112" t="str">
        <f>'END Jul 2017'!BE5</f>
        <v>y</v>
      </c>
    </row>
    <row r="14" spans="1:24" ht="14" x14ac:dyDescent="0.3">
      <c r="A14" s="103" t="str">
        <f>'END Jul 2017'!K6</f>
        <v>Diamond Energy</v>
      </c>
      <c r="B14" s="104" t="str">
        <f>'END Jul 2017'!L6</f>
        <v>Pay on time discount</v>
      </c>
      <c r="C14" s="105">
        <f>91*'END Jul 2017'!M6/100</f>
        <v>81.444999999999993</v>
      </c>
      <c r="D14" s="105">
        <f>IF($E$5&gt;='END Jul 2017'!P6,('END Jul 2017'!P6*'END Jul 2017'!N6/100),($E$5*'END Jul 2017'!N6/100))</f>
        <v>76.98</v>
      </c>
      <c r="E14" s="106">
        <f>IF($E$5&lt;'END Jul 2017'!P6,0,IF(($E$5)&lt;='END Jul 2017'!R6,(($E$5-'END Jul 2017'!P6)*'END Jul 2017'!Q6/100),(('END Jul 2017'!R6-'END Jul 2017'!P6)*'END Jul 2017'!Q6/100)))</f>
        <v>194.25599999999997</v>
      </c>
      <c r="F14" s="105">
        <v>0</v>
      </c>
      <c r="G14" s="105">
        <v>0</v>
      </c>
      <c r="H14" s="105">
        <f>IF(($E$5&lt;'END Jul 2017'!R6),(0),($E$5-'END Jul 2017'!R6)*'END Jul 2017'!S6/100)</f>
        <v>49.529864999999972</v>
      </c>
      <c r="I14" s="105">
        <f t="shared" si="0"/>
        <v>402.21086499999996</v>
      </c>
      <c r="J14" s="107">
        <f t="shared" si="1"/>
        <v>1283.0634599999998</v>
      </c>
      <c r="K14" s="108">
        <f t="shared" si="2"/>
        <v>1608.8434599999998</v>
      </c>
      <c r="L14" s="109">
        <f>'END Jul 2017'!AT6</f>
        <v>0</v>
      </c>
      <c r="M14" s="109">
        <f>'END Jul 2017'!AU6</f>
        <v>0</v>
      </c>
      <c r="N14" s="109">
        <f>'END Jul 2017'!AV6</f>
        <v>7</v>
      </c>
      <c r="O14" s="109">
        <f>'END Jul 2017'!AW6</f>
        <v>0</v>
      </c>
      <c r="P14" s="109">
        <f>($E$6*'END Jul 2017'!AQ6/100)*4</f>
        <v>357.048</v>
      </c>
      <c r="Q14" s="109">
        <f t="shared" si="3"/>
        <v>1608.8434599999998</v>
      </c>
      <c r="R14" s="109">
        <f>Q14-(K14*N14/100)</f>
        <v>1496.2244177999999</v>
      </c>
      <c r="S14" s="110">
        <f t="shared" si="4"/>
        <v>1251.7954599999998</v>
      </c>
      <c r="T14" s="110">
        <f t="shared" si="5"/>
        <v>1139.1764177999999</v>
      </c>
      <c r="U14" s="473">
        <f t="shared" si="6"/>
        <v>1376.9750059999999</v>
      </c>
      <c r="V14" s="473">
        <f t="shared" si="6"/>
        <v>1253.09405958</v>
      </c>
      <c r="W14" s="111">
        <f>'END Jul 2017'!BD6</f>
        <v>24</v>
      </c>
      <c r="X14" s="112" t="str">
        <f>'END Jul 2017'!BE6</f>
        <v>y</v>
      </c>
    </row>
    <row r="15" spans="1:24" ht="14" x14ac:dyDescent="0.3">
      <c r="A15" s="103" t="str">
        <f>'END Jul 2017'!K7</f>
        <v>Dodo Power &amp; Gas</v>
      </c>
      <c r="B15" s="104" t="str">
        <f>'END Jul 2017'!L7</f>
        <v>Market offer</v>
      </c>
      <c r="C15" s="105">
        <f>91*'END Jul 2017'!M7/100</f>
        <v>74.811099999999996</v>
      </c>
      <c r="D15" s="105">
        <f>IF($E$5&gt;='END Jul 2017'!P7,('END Jul 2017'!P7*'END Jul 2017'!N7/100),($E$5*'END Jul 2017'!N7/100))</f>
        <v>312.31115999999997</v>
      </c>
      <c r="E15" s="106">
        <f>IF($E$5&lt;'END Jul 2017'!P7,0,IF(($E$5)&lt;='END Jul 2017'!R7,(($E$5-'END Jul 2017'!P7)*'END Jul 2017'!Q7/100),(('END Jul 2017'!R7-'END Jul 2017'!P7)*'END Jul 2017'!Q7/100)))</f>
        <v>0</v>
      </c>
      <c r="F15" s="105">
        <v>0</v>
      </c>
      <c r="G15" s="105">
        <v>0</v>
      </c>
      <c r="H15" s="105">
        <f>IF(($E$5&lt;'END Jul 2017'!R7),(0),($E$5-'END Jul 2017'!R7)*'END Jul 2017'!S7/100)</f>
        <v>0</v>
      </c>
      <c r="I15" s="105">
        <f t="shared" si="0"/>
        <v>387.12225999999998</v>
      </c>
      <c r="J15" s="107">
        <f t="shared" si="1"/>
        <v>1249.2446399999999</v>
      </c>
      <c r="K15" s="108">
        <f t="shared" si="2"/>
        <v>1548.4890399999999</v>
      </c>
      <c r="L15" s="109">
        <f>'END Jul 2017'!AT7</f>
        <v>0</v>
      </c>
      <c r="M15" s="109">
        <f>'END Jul 2017'!AU7</f>
        <v>0</v>
      </c>
      <c r="N15" s="109">
        <f>'END Jul 2017'!AV7</f>
        <v>0</v>
      </c>
      <c r="O15" s="109">
        <f>'END Jul 2017'!AW7</f>
        <v>0</v>
      </c>
      <c r="P15" s="109">
        <f>($E$6*'END Jul 2017'!AQ7/100)*4</f>
        <v>345.14639999999997</v>
      </c>
      <c r="Q15" s="109">
        <f t="shared" si="3"/>
        <v>1548.4890399999999</v>
      </c>
      <c r="R15" s="109">
        <f>Q15-(J15*O15/100)</f>
        <v>1548.4890399999999</v>
      </c>
      <c r="S15" s="110">
        <f t="shared" si="4"/>
        <v>1203.3426399999998</v>
      </c>
      <c r="T15" s="110">
        <f t="shared" si="5"/>
        <v>1203.3426399999998</v>
      </c>
      <c r="U15" s="473">
        <f t="shared" si="6"/>
        <v>1323.6769039999999</v>
      </c>
      <c r="V15" s="473">
        <f t="shared" si="6"/>
        <v>1323.6769039999999</v>
      </c>
      <c r="W15" s="111">
        <f>'END Jul 2017'!BD7</f>
        <v>0</v>
      </c>
      <c r="X15" s="112" t="str">
        <f>'END Jul 2017'!BE7</f>
        <v>n</v>
      </c>
    </row>
    <row r="16" spans="1:24" ht="14" x14ac:dyDescent="0.3">
      <c r="A16" s="103" t="str">
        <f>'END Jul 2017'!K8</f>
        <v>EnergyAustralia</v>
      </c>
      <c r="B16" s="104" t="str">
        <f>'END Jul 2017'!L8</f>
        <v>Flexi Saver</v>
      </c>
      <c r="C16" s="105">
        <f>91*'END Jul 2017'!M8/100</f>
        <v>79.442999999999998</v>
      </c>
      <c r="D16" s="105">
        <f>$E$5*'END Jul 2017'!N8/100</f>
        <v>355.52852999999993</v>
      </c>
      <c r="E16" s="106">
        <v>0</v>
      </c>
      <c r="F16" s="105">
        <v>0</v>
      </c>
      <c r="G16" s="105">
        <v>0</v>
      </c>
      <c r="H16" s="105">
        <v>0</v>
      </c>
      <c r="I16" s="105">
        <f t="shared" si="0"/>
        <v>434.97152999999992</v>
      </c>
      <c r="J16" s="107">
        <f t="shared" si="1"/>
        <v>1422.1141199999997</v>
      </c>
      <c r="K16" s="108">
        <f t="shared" si="2"/>
        <v>1739.8861199999997</v>
      </c>
      <c r="L16" s="109">
        <f>'END Jul 2017'!AT8</f>
        <v>0</v>
      </c>
      <c r="M16" s="109">
        <f>'END Jul 2017'!AU8</f>
        <v>0</v>
      </c>
      <c r="N16" s="109">
        <f>'END Jul 2017'!AV8</f>
        <v>0</v>
      </c>
      <c r="O16" s="109">
        <f>'END Jul 2017'!AW8</f>
        <v>22</v>
      </c>
      <c r="P16" s="109">
        <f>($E$6*'END Jul 2017'!AQ8/100)*4</f>
        <v>371.92500000000001</v>
      </c>
      <c r="Q16" s="109">
        <f t="shared" si="3"/>
        <v>1739.8861199999997</v>
      </c>
      <c r="R16" s="109">
        <f>Q16-(J16*O16/100)</f>
        <v>1427.0210135999996</v>
      </c>
      <c r="S16" s="110">
        <f t="shared" si="4"/>
        <v>1367.9611199999997</v>
      </c>
      <c r="T16" s="110">
        <f t="shared" si="5"/>
        <v>1055.0960135999997</v>
      </c>
      <c r="U16" s="473">
        <f t="shared" si="6"/>
        <v>1504.7572319999997</v>
      </c>
      <c r="V16" s="473">
        <f t="shared" si="6"/>
        <v>1160.6056149599997</v>
      </c>
      <c r="W16" s="111">
        <f>'END Jul 2017'!BD8</f>
        <v>0</v>
      </c>
      <c r="X16" s="112" t="str">
        <f>'END Jul 2017'!BE8</f>
        <v>n</v>
      </c>
    </row>
    <row r="17" spans="1:111" ht="14" x14ac:dyDescent="0.3">
      <c r="A17" s="103" t="str">
        <f>'END Jul 2017'!K9</f>
        <v>Mojo Power</v>
      </c>
      <c r="B17" s="104" t="str">
        <f>'END Jul 2017'!L9</f>
        <v>Basic Energy Pass</v>
      </c>
      <c r="C17" s="105">
        <f>(91*'END Jul 2017'!M9/100)+('END Jul 2017'!BH9*3)</f>
        <v>139.5436</v>
      </c>
      <c r="D17" s="105">
        <f>$E$5*'END Jul 2017'!N9/100</f>
        <v>289.38923999999997</v>
      </c>
      <c r="E17" s="106">
        <v>0</v>
      </c>
      <c r="F17" s="105">
        <v>0</v>
      </c>
      <c r="G17" s="105">
        <v>0</v>
      </c>
      <c r="H17" s="105">
        <v>0</v>
      </c>
      <c r="I17" s="105">
        <f t="shared" si="0"/>
        <v>428.93283999999994</v>
      </c>
      <c r="J17" s="107">
        <f t="shared" si="1"/>
        <v>1157.5569599999999</v>
      </c>
      <c r="K17" s="108">
        <f t="shared" si="2"/>
        <v>1715.7313599999998</v>
      </c>
      <c r="L17" s="109">
        <f>'END Jul 2017'!AT9</f>
        <v>0</v>
      </c>
      <c r="M17" s="109">
        <f>'END Jul 2017'!AU9</f>
        <v>0</v>
      </c>
      <c r="N17" s="109">
        <f>'END Jul 2017'!AV9</f>
        <v>0</v>
      </c>
      <c r="O17" s="109">
        <f>'END Jul 2017'!AW9</f>
        <v>0</v>
      </c>
      <c r="P17" s="109">
        <f>($E$6*'END Jul 2017'!AQ9/100)*4</f>
        <v>297.54000000000002</v>
      </c>
      <c r="Q17" s="109">
        <f t="shared" si="3"/>
        <v>1715.7313599999998</v>
      </c>
      <c r="R17" s="109">
        <f>Q17</f>
        <v>1715.7313599999998</v>
      </c>
      <c r="S17" s="110">
        <f t="shared" si="4"/>
        <v>1418.1913599999998</v>
      </c>
      <c r="T17" s="110">
        <f t="shared" si="5"/>
        <v>1418.1913599999998</v>
      </c>
      <c r="U17" s="473">
        <f t="shared" si="6"/>
        <v>1560.0104959999999</v>
      </c>
      <c r="V17" s="473">
        <f t="shared" si="6"/>
        <v>1560.0104959999999</v>
      </c>
      <c r="W17" s="111">
        <f>'END Jul 2017'!BD9</f>
        <v>0</v>
      </c>
      <c r="X17" s="112" t="str">
        <f>'END Jul 2017'!BE9</f>
        <v>n</v>
      </c>
    </row>
    <row r="18" spans="1:111" ht="14" x14ac:dyDescent="0.3">
      <c r="A18" s="103" t="str">
        <f>'END Jul 2017'!K10</f>
        <v>Momentum Energy</v>
      </c>
      <c r="B18" s="104" t="str">
        <f>'END Jul 2017'!L10</f>
        <v>SmilePower</v>
      </c>
      <c r="C18" s="105">
        <f>91*'END Jul 2017'!M10/100</f>
        <v>72.05380000000001</v>
      </c>
      <c r="D18" s="105">
        <f>IF($E$5&gt;='END Jul 2017'!P10,('END Jul 2017'!P10*'END Jul 2017'!N10/100),($E$5*'END Jul 2017'!N10/100))</f>
        <v>149.93999999999997</v>
      </c>
      <c r="E18" s="106">
        <f>IF($E$5&lt;'END Jul 2017'!P10,0,IF(($E$5)&lt;='END Jul 2017'!R10,(($E$5-'END Jul 2017'!P10)*'END Jul 2017'!Q10/100),(('END Jul 2017'!R10-'END Jul 2017'!P10)*'END Jul 2017'!Q10/100)))</f>
        <v>0</v>
      </c>
      <c r="F18" s="105">
        <v>0</v>
      </c>
      <c r="G18" s="105">
        <v>0</v>
      </c>
      <c r="H18" s="105">
        <f>IF(($E$5&lt;'END Jul 2017'!R10),(0),($E$5-'END Jul 2017'!R10)*'END Jul 2017'!S10/100)</f>
        <v>139.43597999999997</v>
      </c>
      <c r="I18" s="105">
        <f t="shared" si="0"/>
        <v>361.42977999999994</v>
      </c>
      <c r="J18" s="107">
        <f t="shared" si="1"/>
        <v>1157.5039199999997</v>
      </c>
      <c r="K18" s="108">
        <f t="shared" si="2"/>
        <v>1445.7191199999997</v>
      </c>
      <c r="L18" s="109">
        <f>'END Jul 2017'!AT10</f>
        <v>0</v>
      </c>
      <c r="M18" s="109">
        <f>'END Jul 2017'!AU10</f>
        <v>0</v>
      </c>
      <c r="N18" s="109">
        <f>'END Jul 2017'!AV10</f>
        <v>0</v>
      </c>
      <c r="O18" s="109">
        <f>'END Jul 2017'!AW10</f>
        <v>0</v>
      </c>
      <c r="P18" s="109">
        <f>($E$6*'END Jul 2017'!AQ10/100)*4</f>
        <v>208.27799999999999</v>
      </c>
      <c r="Q18" s="109">
        <f t="shared" si="3"/>
        <v>1445.7191199999997</v>
      </c>
      <c r="R18" s="109">
        <f>Q18</f>
        <v>1445.7191199999997</v>
      </c>
      <c r="S18" s="110">
        <f t="shared" si="4"/>
        <v>1237.4411199999997</v>
      </c>
      <c r="T18" s="110">
        <f t="shared" si="5"/>
        <v>1237.4411199999997</v>
      </c>
      <c r="U18" s="473">
        <f t="shared" si="6"/>
        <v>1361.1852319999998</v>
      </c>
      <c r="V18" s="473">
        <f t="shared" si="6"/>
        <v>1361.1852319999998</v>
      </c>
      <c r="W18" s="111">
        <f>'END Jul 2017'!BD10</f>
        <v>12</v>
      </c>
      <c r="X18" s="112" t="str">
        <f>'END Jul 2017'!BE10</f>
        <v>y</v>
      </c>
    </row>
    <row r="19" spans="1:111" ht="14" x14ac:dyDescent="0.3">
      <c r="A19" s="103" t="str">
        <f>'END Jul 2017'!K11</f>
        <v>Origin Energy</v>
      </c>
      <c r="B19" s="104" t="str">
        <f>'END Jul 2017'!L11</f>
        <v>Solar Boost Plus</v>
      </c>
      <c r="C19" s="105">
        <f>91*'END Jul 2017'!M11/100</f>
        <v>75.429900000000004</v>
      </c>
      <c r="D19" s="105">
        <f>$E$5*'END Jul 2017'!N11/100</f>
        <v>323.41396499999996</v>
      </c>
      <c r="E19" s="106">
        <v>0</v>
      </c>
      <c r="F19" s="105">
        <v>0</v>
      </c>
      <c r="G19" s="105">
        <v>0</v>
      </c>
      <c r="H19" s="105">
        <v>0</v>
      </c>
      <c r="I19" s="105">
        <f t="shared" si="0"/>
        <v>398.84386499999994</v>
      </c>
      <c r="J19" s="107">
        <f t="shared" si="1"/>
        <v>1293.6558599999998</v>
      </c>
      <c r="K19" s="108">
        <f t="shared" si="2"/>
        <v>1595.3754599999997</v>
      </c>
      <c r="L19" s="109">
        <f>'END Jul 2017'!AT11</f>
        <v>0</v>
      </c>
      <c r="M19" s="109">
        <f>'END Jul 2017'!AU11</f>
        <v>12</v>
      </c>
      <c r="N19" s="109">
        <f>'END Jul 2017'!AV11</f>
        <v>0</v>
      </c>
      <c r="O19" s="109">
        <f>'END Jul 2017'!AW11</f>
        <v>0</v>
      </c>
      <c r="P19" s="109">
        <f>($E$6*'END Jul 2017'!AQ11/100)*4</f>
        <v>505.81800000000004</v>
      </c>
      <c r="Q19" s="109">
        <f>K19-(J19*M19/100)</f>
        <v>1440.1367567999998</v>
      </c>
      <c r="R19" s="109">
        <f>Q19</f>
        <v>1440.1367567999998</v>
      </c>
      <c r="S19" s="110">
        <f t="shared" si="4"/>
        <v>934.31875679999985</v>
      </c>
      <c r="T19" s="110">
        <f t="shared" si="5"/>
        <v>934.31875679999985</v>
      </c>
      <c r="U19" s="473">
        <f t="shared" si="6"/>
        <v>1027.7506324799999</v>
      </c>
      <c r="V19" s="473">
        <f t="shared" si="6"/>
        <v>1027.7506324799999</v>
      </c>
      <c r="W19" s="111">
        <f>'END Jul 2017'!BD11</f>
        <v>0</v>
      </c>
      <c r="X19" s="112" t="str">
        <f>'END Jul 2017'!BE11</f>
        <v>n</v>
      </c>
    </row>
    <row r="20" spans="1:111" ht="14" x14ac:dyDescent="0.3">
      <c r="A20" s="103" t="str">
        <f>'END Jul 2017'!K12</f>
        <v>Powerdirect</v>
      </c>
      <c r="B20" s="104" t="str">
        <f>'END Jul 2017'!L12</f>
        <v>Market offer</v>
      </c>
      <c r="C20" s="105">
        <f>91*'END Jul 2017'!M12/100</f>
        <v>76.44</v>
      </c>
      <c r="D20" s="105">
        <f>$E$5*'END Jul 2017'!N12/100</f>
        <v>346.21649999999994</v>
      </c>
      <c r="E20" s="106">
        <v>0</v>
      </c>
      <c r="F20" s="105">
        <v>0</v>
      </c>
      <c r="G20" s="105">
        <v>0</v>
      </c>
      <c r="H20" s="105">
        <v>0</v>
      </c>
      <c r="I20" s="105">
        <f t="shared" si="0"/>
        <v>422.65649999999994</v>
      </c>
      <c r="J20" s="107">
        <f t="shared" si="1"/>
        <v>1384.8659999999998</v>
      </c>
      <c r="K20" s="108">
        <f t="shared" si="2"/>
        <v>1690.6259999999997</v>
      </c>
      <c r="L20" s="109">
        <f>'END Jul 2017'!AT12</f>
        <v>0</v>
      </c>
      <c r="M20" s="109">
        <f>'END Jul 2017'!AU12</f>
        <v>0</v>
      </c>
      <c r="N20" s="109">
        <f>'END Jul 2017'!AV12</f>
        <v>0</v>
      </c>
      <c r="O20" s="109">
        <f>'END Jul 2017'!AW12</f>
        <v>22</v>
      </c>
      <c r="P20" s="109">
        <f>($E$6*'END Jul 2017'!AQ12/100)*4</f>
        <v>330.26940000000002</v>
      </c>
      <c r="Q20" s="109">
        <f t="shared" si="3"/>
        <v>1690.6259999999997</v>
      </c>
      <c r="R20" s="109">
        <f>Q20-(J20*O20/100)</f>
        <v>1385.9554799999999</v>
      </c>
      <c r="S20" s="110">
        <f t="shared" si="4"/>
        <v>1360.3565999999996</v>
      </c>
      <c r="T20" s="110">
        <f t="shared" si="5"/>
        <v>1055.6860799999999</v>
      </c>
      <c r="U20" s="473">
        <f t="shared" si="6"/>
        <v>1496.3922599999996</v>
      </c>
      <c r="V20" s="473">
        <f t="shared" si="6"/>
        <v>1161.254688</v>
      </c>
      <c r="W20" s="111">
        <f>'END Jul 2017'!BD12</f>
        <v>0</v>
      </c>
      <c r="X20" s="112" t="str">
        <f>'END Jul 2017'!BE12</f>
        <v>n</v>
      </c>
    </row>
    <row r="21" spans="1:111" ht="14" x14ac:dyDescent="0.3">
      <c r="A21" s="103" t="str">
        <f>'END Jul 2017'!K13</f>
        <v>Powershop</v>
      </c>
      <c r="B21" s="104" t="str">
        <f>'END Jul 2017'!L13</f>
        <v>Standard Saver</v>
      </c>
      <c r="C21" s="105">
        <f>91*'END Jul 2017'!M13/100</f>
        <v>86.813999999999993</v>
      </c>
      <c r="D21" s="105">
        <f>E5*'END Jul 2017'!N13/100</f>
        <v>337.38201000000004</v>
      </c>
      <c r="E21" s="106">
        <v>0</v>
      </c>
      <c r="F21" s="105">
        <v>0</v>
      </c>
      <c r="G21" s="105">
        <v>0</v>
      </c>
      <c r="H21" s="105">
        <v>0</v>
      </c>
      <c r="I21" s="105">
        <f t="shared" si="0"/>
        <v>424.19601</v>
      </c>
      <c r="J21" s="107">
        <f t="shared" si="1"/>
        <v>1349.5280400000001</v>
      </c>
      <c r="K21" s="108">
        <f t="shared" si="2"/>
        <v>1696.78404</v>
      </c>
      <c r="L21" s="109">
        <f>'END Jul 2017'!AT13</f>
        <v>4</v>
      </c>
      <c r="M21" s="109">
        <f>'END Jul 2017'!AU13</f>
        <v>0</v>
      </c>
      <c r="N21" s="109">
        <f>'END Jul 2017'!AV13</f>
        <v>14</v>
      </c>
      <c r="O21" s="109">
        <f>'END Jul 2017'!AW13</f>
        <v>0</v>
      </c>
      <c r="P21" s="109">
        <f>($E$6*'END Jul 2017'!AQ13/100)*4</f>
        <v>380.85120000000001</v>
      </c>
      <c r="Q21" s="109">
        <f>K21-(K21*L21/100)</f>
        <v>1628.9126784</v>
      </c>
      <c r="R21" s="109">
        <f>Q21-(K21*N21/100)</f>
        <v>1391.3629128</v>
      </c>
      <c r="S21" s="110">
        <f t="shared" si="4"/>
        <v>1248.0614783999999</v>
      </c>
      <c r="T21" s="110">
        <f t="shared" si="5"/>
        <v>1010.5117127999999</v>
      </c>
      <c r="U21" s="473">
        <f t="shared" si="6"/>
        <v>1372.8676262399999</v>
      </c>
      <c r="V21" s="473">
        <f t="shared" si="6"/>
        <v>1111.56288408</v>
      </c>
      <c r="W21" s="111">
        <f>'END Jul 2017'!BD13</f>
        <v>0</v>
      </c>
      <c r="X21" s="112" t="str">
        <f>'END Jul 2017'!BE13</f>
        <v>n</v>
      </c>
    </row>
    <row r="22" spans="1:111" ht="14" x14ac:dyDescent="0.3">
      <c r="A22" s="103" t="str">
        <f>'END Jul 2017'!K14</f>
        <v>Red Energy</v>
      </c>
      <c r="B22" s="104" t="str">
        <f>'END Jul 2017'!L14</f>
        <v>Living Energy Saver</v>
      </c>
      <c r="C22" s="105">
        <f>91*'END Jul 2017'!M14/100</f>
        <v>73.709999999999994</v>
      </c>
      <c r="D22" s="105">
        <f>IF($E$5&gt;='END Jul 2017'!P14,('END Jul 2017'!P14*'END Jul 2017'!N14/100),($E$5*'END Jul 2017'!N14/100))</f>
        <v>255</v>
      </c>
      <c r="E22" s="106">
        <f>IF($E$5&lt;'END Jul 2017'!P14,0,IF(($E$5)&lt;='END Jul 2017'!R14,(($E$5-'END Jul 2017'!P14)*'END Jul 2017'!Q14/100),(('END Jul 2017'!R14-'END Jul 2017'!P14)*'END Jul 2017'!Q14/100)))</f>
        <v>49.431749999999973</v>
      </c>
      <c r="F22" s="105">
        <v>0</v>
      </c>
      <c r="G22" s="105">
        <v>0</v>
      </c>
      <c r="H22" s="105">
        <f>IF(($E$5&lt;'END Jul 2017'!R14),(0),($E$5-'END Jul 2017'!R14)*'END Jul 2017'!S14/100)</f>
        <v>0</v>
      </c>
      <c r="I22" s="105">
        <f t="shared" si="0"/>
        <v>378.14174999999994</v>
      </c>
      <c r="J22" s="107">
        <f t="shared" si="1"/>
        <v>1217.7269999999999</v>
      </c>
      <c r="K22" s="108">
        <f t="shared" si="2"/>
        <v>1512.5669999999998</v>
      </c>
      <c r="L22" s="109">
        <f>'END Jul 2017'!AT14</f>
        <v>0</v>
      </c>
      <c r="M22" s="109">
        <f>'END Jul 2017'!AU14</f>
        <v>0</v>
      </c>
      <c r="N22" s="109">
        <f>'END Jul 2017'!AV14</f>
        <v>10</v>
      </c>
      <c r="O22" s="109">
        <f>'END Jul 2017'!AW14</f>
        <v>0</v>
      </c>
      <c r="P22" s="109">
        <f>($E$6*'END Jul 2017'!AQ14/100)*4</f>
        <v>330.26940000000002</v>
      </c>
      <c r="Q22" s="109">
        <f t="shared" ref="Q22:Q24" si="7">K22</f>
        <v>1512.5669999999998</v>
      </c>
      <c r="R22" s="109">
        <f>Q22-(K22*N22/100)</f>
        <v>1361.3102999999999</v>
      </c>
      <c r="S22" s="110">
        <f t="shared" si="4"/>
        <v>1182.2975999999999</v>
      </c>
      <c r="T22" s="110">
        <f t="shared" si="5"/>
        <v>1031.0409</v>
      </c>
      <c r="U22" s="473">
        <f t="shared" si="6"/>
        <v>1300.52736</v>
      </c>
      <c r="V22" s="473">
        <f t="shared" si="6"/>
        <v>1134.14499</v>
      </c>
      <c r="W22" s="111">
        <f>'END Jul 2017'!BD14</f>
        <v>0</v>
      </c>
      <c r="X22" s="112" t="str">
        <f>'END Jul 2017'!BE14</f>
        <v>n</v>
      </c>
    </row>
    <row r="23" spans="1:111" ht="14" x14ac:dyDescent="0.3">
      <c r="A23" s="103" t="str">
        <f>'END Jul 2017'!K15</f>
        <v>Simply Energy</v>
      </c>
      <c r="B23" s="104" t="str">
        <f>'END Jul 2017'!L15</f>
        <v>Plus</v>
      </c>
      <c r="C23" s="105">
        <f>91*'END Jul 2017'!M15/100</f>
        <v>58.540299999999995</v>
      </c>
      <c r="D23" s="105">
        <f>IF($E$5&gt;='END Jul 2017'!P15,('END Jul 2017'!P15*'END Jul 2017'!N15/100),($E$5*'END Jul 2017'!N15/100))</f>
        <v>244.6</v>
      </c>
      <c r="E23" s="106">
        <f>IF($E$5&lt;'END Jul 2017'!P15,0,IF(($E$5)&lt;='END Jul 2017'!R15,(($E$5-'END Jul 2017'!P15)*'END Jul 2017'!Q15/100),(('END Jul 2017'!R15-'END Jul 2017'!P15)*'END Jul 2017'!Q15/100)))</f>
        <v>45.864909999999981</v>
      </c>
      <c r="F23" s="105">
        <v>0</v>
      </c>
      <c r="G23" s="105">
        <v>0</v>
      </c>
      <c r="H23" s="105">
        <f>IF(($E$5&lt;'END Jul 2017'!R15),(0),($E$5-'END Jul 2017'!R15)*'END Jul 2017'!S15/100)</f>
        <v>0</v>
      </c>
      <c r="I23" s="105">
        <f t="shared" si="0"/>
        <v>349.00520999999992</v>
      </c>
      <c r="J23" s="107">
        <f t="shared" si="1"/>
        <v>1161.8596399999997</v>
      </c>
      <c r="K23" s="108">
        <f t="shared" si="2"/>
        <v>1396.0208399999997</v>
      </c>
      <c r="L23" s="109">
        <f>'END Jul 2017'!AT15</f>
        <v>0</v>
      </c>
      <c r="M23" s="109">
        <f>'END Jul 2017'!AU15</f>
        <v>0</v>
      </c>
      <c r="N23" s="109">
        <f>'END Jul 2017'!AV15</f>
        <v>0</v>
      </c>
      <c r="O23" s="109">
        <f>'END Jul 2017'!AW15</f>
        <v>15</v>
      </c>
      <c r="P23" s="109">
        <f>($E$6*'END Jul 2017'!AQ15/100)*4</f>
        <v>193.40100000000001</v>
      </c>
      <c r="Q23" s="109">
        <f t="shared" si="7"/>
        <v>1396.0208399999997</v>
      </c>
      <c r="R23" s="109">
        <f>Q23-(J23*O23/100)</f>
        <v>1221.7418939999998</v>
      </c>
      <c r="S23" s="110">
        <f t="shared" si="4"/>
        <v>1202.6198399999996</v>
      </c>
      <c r="T23" s="110">
        <f t="shared" si="5"/>
        <v>1028.3408939999997</v>
      </c>
      <c r="U23" s="473">
        <f t="shared" si="6"/>
        <v>1322.8818239999996</v>
      </c>
      <c r="V23" s="473">
        <f t="shared" si="6"/>
        <v>1131.1749833999997</v>
      </c>
      <c r="W23" s="111">
        <f>'END Jul 2017'!BD15</f>
        <v>24</v>
      </c>
      <c r="X23" s="112" t="str">
        <f>'END Jul 2017'!BE15</f>
        <v>y</v>
      </c>
    </row>
    <row r="24" spans="1:111" ht="14" x14ac:dyDescent="0.3">
      <c r="A24" s="103" t="str">
        <f>'END Jul 2017'!K16</f>
        <v>Energy Locals</v>
      </c>
      <c r="B24" s="104" t="str">
        <f>'END Jul 2017'!L16</f>
        <v>Market offer</v>
      </c>
      <c r="C24" s="105">
        <f>91*'END Jul 2017'!M16/100</f>
        <v>74.62</v>
      </c>
      <c r="D24" s="105">
        <f>$E$5*'END Jul 2017'!N16/100</f>
        <v>262.64699999999999</v>
      </c>
      <c r="E24" s="106">
        <v>0</v>
      </c>
      <c r="F24" s="105">
        <v>0</v>
      </c>
      <c r="G24" s="105">
        <v>0</v>
      </c>
      <c r="H24" s="105">
        <v>0</v>
      </c>
      <c r="I24" s="105">
        <f t="shared" si="0"/>
        <v>337.267</v>
      </c>
      <c r="J24" s="107">
        <f t="shared" si="1"/>
        <v>1050.588</v>
      </c>
      <c r="K24" s="108">
        <f t="shared" si="2"/>
        <v>1349.068</v>
      </c>
      <c r="L24" s="109">
        <f>'END Jul 2017'!AT16</f>
        <v>0</v>
      </c>
      <c r="M24" s="109">
        <f>'END Jul 2017'!AU16</f>
        <v>0</v>
      </c>
      <c r="N24" s="109">
        <f>'END Jul 2017'!AV16</f>
        <v>0</v>
      </c>
      <c r="O24" s="109">
        <f>'END Jul 2017'!AW16</f>
        <v>0</v>
      </c>
      <c r="P24" s="109">
        <f>($E$6*'END Jul 2017'!AQ16/100)*4</f>
        <v>348.12180000000001</v>
      </c>
      <c r="Q24" s="109">
        <f t="shared" si="7"/>
        <v>1349.068</v>
      </c>
      <c r="R24" s="109">
        <f>Q24-(J24*O24/100)</f>
        <v>1349.068</v>
      </c>
      <c r="S24" s="110">
        <f t="shared" si="4"/>
        <v>1000.9462</v>
      </c>
      <c r="T24" s="110">
        <f t="shared" si="5"/>
        <v>1000.9462</v>
      </c>
      <c r="U24" s="473">
        <f t="shared" si="6"/>
        <v>1101.0408200000002</v>
      </c>
      <c r="V24" s="473">
        <f t="shared" si="6"/>
        <v>1101.0408200000002</v>
      </c>
      <c r="W24" s="111">
        <f>'END Jul 2017'!BD16</f>
        <v>0</v>
      </c>
      <c r="X24" s="112" t="str">
        <f>'END Jul 2017'!BE16</f>
        <v>n</v>
      </c>
    </row>
    <row r="25" spans="1:111" s="71" customFormat="1" ht="14.5" thickBot="1" x14ac:dyDescent="0.35">
      <c r="A25" s="113" t="str">
        <f>'END Jul 2017'!K17</f>
        <v>Alinta Energy</v>
      </c>
      <c r="B25" s="114" t="str">
        <f>'END Jul 2017'!L17</f>
        <v>Fair Deal</v>
      </c>
      <c r="C25" s="115">
        <f>91*'END Jul 2017'!M17/100</f>
        <v>85.285200000000003</v>
      </c>
      <c r="D25" s="115">
        <f>IF($E$5&gt;='END Jul 2017'!P17,('END Jul 2017'!P17*'END Jul 2017'!N17/100),($E$5*'END Jul 2017'!N17/100))</f>
        <v>275</v>
      </c>
      <c r="E25" s="116">
        <f>IF($E$5&lt;'END Jul 2017'!P17,0,IF(($E$5)&lt;='END Jul 2017'!R17,(($E$5-'END Jul 2017'!P17)*'END Jul 2017'!Q17/100),(('END Jul 2017'!R17-'END Jul 2017'!P17)*'END Jul 2017'!Q17/100)))</f>
        <v>51.874259999999978</v>
      </c>
      <c r="F25" s="115">
        <v>0</v>
      </c>
      <c r="G25" s="115">
        <v>0</v>
      </c>
      <c r="H25" s="115">
        <f>IF(($E$5&lt;'END Jul 2017'!R17),(0),($E$5-'END Jul 2017'!R17)*'END Jul 2017'!S17/100)</f>
        <v>0</v>
      </c>
      <c r="I25" s="115">
        <f t="shared" ref="I25" si="8">SUM(C25:H25)</f>
        <v>412.15946000000002</v>
      </c>
      <c r="J25" s="117">
        <f t="shared" ref="J25" si="9">(I25-C25)*4</f>
        <v>1307.4970400000002</v>
      </c>
      <c r="K25" s="118">
        <f t="shared" ref="K25" si="10">I25*4</f>
        <v>1648.6378400000001</v>
      </c>
      <c r="L25" s="119">
        <f>'END Jul 2017'!AT17</f>
        <v>0</v>
      </c>
      <c r="M25" s="119">
        <f>'END Jul 2017'!AU17</f>
        <v>0</v>
      </c>
      <c r="N25" s="119">
        <f>'END Jul 2017'!AV17</f>
        <v>0</v>
      </c>
      <c r="O25" s="119">
        <f>'END Jul 2017'!AW17</f>
        <v>23</v>
      </c>
      <c r="P25" s="119">
        <f>($E$6*'END Jul 2017'!AQ17/100)*4</f>
        <v>181.49939999999998</v>
      </c>
      <c r="Q25" s="119">
        <f t="shared" ref="Q25" si="11">K25</f>
        <v>1648.6378400000001</v>
      </c>
      <c r="R25" s="119">
        <f>Q25-(J25*O25/100)</f>
        <v>1347.9135208</v>
      </c>
      <c r="S25" s="120">
        <f t="shared" ref="S25" si="12">Q25-P25</f>
        <v>1467.1384400000002</v>
      </c>
      <c r="T25" s="120">
        <f t="shared" ref="T25" si="13">R25-P25</f>
        <v>1166.4141208000001</v>
      </c>
      <c r="U25" s="474">
        <f t="shared" ref="U25" si="14">S25*1.1</f>
        <v>1613.8522840000003</v>
      </c>
      <c r="V25" s="474">
        <f t="shared" ref="V25" si="15">T25*1.1</f>
        <v>1283.0555328800001</v>
      </c>
      <c r="W25" s="121">
        <f>'END Jul 2017'!BD17</f>
        <v>0</v>
      </c>
      <c r="X25" s="122" t="str">
        <f>'END Jul 2017'!BE17</f>
        <v>n</v>
      </c>
      <c r="Y25" s="187"/>
      <c r="Z25" s="187"/>
      <c r="AA25" s="187"/>
      <c r="AB25" s="187"/>
      <c r="AC25" s="187"/>
      <c r="AD25" s="187"/>
      <c r="AE25" s="187"/>
      <c r="AF25" s="187"/>
      <c r="AG25" s="187"/>
      <c r="AH25" s="187"/>
      <c r="AI25" s="187"/>
      <c r="AJ25" s="187"/>
      <c r="AK25" s="187"/>
      <c r="AL25" s="187"/>
      <c r="AM25" s="187"/>
      <c r="AN25" s="187"/>
      <c r="AO25" s="187"/>
      <c r="AP25" s="187"/>
      <c r="AQ25" s="187"/>
      <c r="AR25" s="187"/>
      <c r="AS25" s="187"/>
      <c r="AT25" s="187"/>
      <c r="AU25" s="187"/>
      <c r="AV25" s="187"/>
      <c r="AW25" s="187"/>
      <c r="AX25" s="187"/>
      <c r="AY25" s="187"/>
      <c r="AZ25" s="187"/>
      <c r="BA25" s="187"/>
      <c r="BB25" s="187"/>
      <c r="BC25" s="187"/>
      <c r="BD25" s="187"/>
      <c r="BE25" s="187"/>
      <c r="BF25" s="187"/>
      <c r="BG25" s="187"/>
      <c r="BH25" s="187"/>
      <c r="BI25" s="187"/>
      <c r="BJ25" s="187"/>
      <c r="BK25" s="187"/>
      <c r="BL25" s="187"/>
      <c r="BM25" s="187"/>
      <c r="BN25" s="187"/>
      <c r="BO25" s="187"/>
      <c r="BP25" s="187"/>
      <c r="BQ25" s="187"/>
      <c r="BR25" s="187"/>
      <c r="BS25" s="187"/>
      <c r="BT25" s="187"/>
      <c r="BU25" s="187"/>
      <c r="BV25" s="187"/>
      <c r="BW25" s="187"/>
      <c r="BX25" s="187"/>
      <c r="BY25" s="187"/>
      <c r="BZ25" s="187"/>
      <c r="CA25" s="187"/>
      <c r="CB25" s="187"/>
      <c r="CC25" s="187"/>
      <c r="CD25" s="187"/>
      <c r="CE25" s="187"/>
      <c r="CF25" s="187"/>
      <c r="CG25" s="187"/>
      <c r="CH25" s="187"/>
      <c r="CI25" s="187"/>
      <c r="CJ25" s="187"/>
      <c r="CK25" s="187"/>
      <c r="CL25" s="187"/>
      <c r="CM25" s="187"/>
      <c r="CN25" s="187"/>
      <c r="CO25" s="187"/>
      <c r="CP25" s="187"/>
      <c r="CQ25" s="187"/>
      <c r="CR25" s="187"/>
      <c r="CS25" s="187"/>
      <c r="CT25" s="187"/>
      <c r="CU25" s="187"/>
      <c r="CV25" s="187"/>
      <c r="CW25" s="187"/>
      <c r="CX25" s="187"/>
      <c r="CY25" s="187"/>
      <c r="CZ25" s="187"/>
      <c r="DA25" s="187"/>
      <c r="DB25" s="187"/>
      <c r="DC25" s="187"/>
      <c r="DD25" s="187"/>
      <c r="DE25" s="187"/>
      <c r="DF25" s="187"/>
      <c r="DG25" s="187"/>
    </row>
    <row r="26" spans="1:111" s="187" customFormat="1" x14ac:dyDescent="0.3"/>
    <row r="27" spans="1:111" s="187" customFormat="1" ht="14" thickBot="1" x14ac:dyDescent="0.35"/>
    <row r="28" spans="1:111" ht="14" x14ac:dyDescent="0.3">
      <c r="A28" s="92" t="s">
        <v>553</v>
      </c>
      <c r="B28" s="101"/>
      <c r="C28" s="101"/>
      <c r="D28" s="101"/>
      <c r="E28" s="101"/>
      <c r="F28" s="101"/>
      <c r="G28" s="101"/>
      <c r="H28" s="101"/>
      <c r="I28" s="101"/>
      <c r="J28" s="101"/>
      <c r="K28" s="101"/>
      <c r="L28" s="101"/>
      <c r="M28" s="101"/>
      <c r="N28" s="101"/>
      <c r="O28" s="101"/>
      <c r="P28" s="101"/>
      <c r="Q28" s="101"/>
      <c r="R28" s="101"/>
      <c r="S28" s="101"/>
      <c r="T28" s="101"/>
      <c r="U28" s="101"/>
      <c r="V28" s="101"/>
      <c r="W28" s="101"/>
      <c r="X28" s="102"/>
    </row>
    <row r="29" spans="1:111" ht="70" x14ac:dyDescent="0.3">
      <c r="A29" s="463" t="s">
        <v>408</v>
      </c>
      <c r="B29" s="464" t="s">
        <v>409</v>
      </c>
      <c r="C29" s="465" t="s">
        <v>410</v>
      </c>
      <c r="D29" s="465" t="s">
        <v>411</v>
      </c>
      <c r="E29" s="465" t="s">
        <v>446</v>
      </c>
      <c r="F29" s="466" t="s">
        <v>447</v>
      </c>
      <c r="G29" s="467" t="s">
        <v>354</v>
      </c>
      <c r="H29" s="467" t="s">
        <v>554</v>
      </c>
      <c r="I29" s="465" t="s">
        <v>222</v>
      </c>
      <c r="J29" s="467" t="s">
        <v>406</v>
      </c>
      <c r="K29" s="468" t="s">
        <v>449</v>
      </c>
      <c r="L29" s="469" t="s">
        <v>398</v>
      </c>
      <c r="M29" s="469" t="s">
        <v>533</v>
      </c>
      <c r="N29" s="469" t="s">
        <v>399</v>
      </c>
      <c r="O29" s="469" t="s">
        <v>552</v>
      </c>
      <c r="P29" s="470" t="s">
        <v>490</v>
      </c>
      <c r="Q29" s="471" t="s">
        <v>102</v>
      </c>
      <c r="R29" s="471" t="s">
        <v>103</v>
      </c>
      <c r="S29" s="471" t="s">
        <v>104</v>
      </c>
      <c r="T29" s="471" t="s">
        <v>105</v>
      </c>
      <c r="U29" s="470" t="s">
        <v>331</v>
      </c>
      <c r="V29" s="470" t="s">
        <v>332</v>
      </c>
      <c r="W29" s="469" t="s">
        <v>400</v>
      </c>
      <c r="X29" s="472" t="s">
        <v>558</v>
      </c>
    </row>
    <row r="30" spans="1:111" ht="14" x14ac:dyDescent="0.3">
      <c r="A30" s="103" t="str">
        <f>'END Jul 2017'!K18</f>
        <v>AGL</v>
      </c>
      <c r="B30" s="104" t="str">
        <f>'END Jul 2017'!L18</f>
        <v xml:space="preserve">Savers </v>
      </c>
      <c r="C30" s="105">
        <f>91*'END Jul 2017'!M18/100</f>
        <v>81.900000000000006</v>
      </c>
      <c r="D30" s="105">
        <f>$G$5*'END Jul 2017'!N18/100</f>
        <v>242.35155000000003</v>
      </c>
      <c r="E30" s="106">
        <v>0</v>
      </c>
      <c r="F30" s="105">
        <v>0</v>
      </c>
      <c r="G30" s="105">
        <v>0</v>
      </c>
      <c r="H30" s="105">
        <f>$H$5*'END Jul 2017'!AE18/100</f>
        <v>42.9786</v>
      </c>
      <c r="I30" s="105">
        <f t="shared" ref="I30:I44" si="16">SUM(C30:H30)</f>
        <v>367.23015000000009</v>
      </c>
      <c r="J30" s="107">
        <f t="shared" ref="J30:J44" si="17">(I30-C30)*4</f>
        <v>1141.3206000000005</v>
      </c>
      <c r="K30" s="108">
        <f t="shared" ref="K30:K44" si="18">I30*4</f>
        <v>1468.9206000000004</v>
      </c>
      <c r="L30" s="109">
        <f>'END Jul 2017'!AT18</f>
        <v>0</v>
      </c>
      <c r="M30" s="109">
        <f>'END Jul 2017'!AU18</f>
        <v>0</v>
      </c>
      <c r="N30" s="109">
        <f>'END Jul 2017'!AV18</f>
        <v>0</v>
      </c>
      <c r="O30" s="109">
        <f>'END Jul 2017'!AW18</f>
        <v>22</v>
      </c>
      <c r="P30" s="109">
        <f>($E$6*'END Jul 2017'!AQ18/100)*4</f>
        <v>330.26940000000002</v>
      </c>
      <c r="Q30" s="109">
        <f>K30</f>
        <v>1468.9206000000004</v>
      </c>
      <c r="R30" s="109">
        <f>Q30-(J30*O30/100)</f>
        <v>1217.8300680000002</v>
      </c>
      <c r="S30" s="110">
        <f>Q30-P30</f>
        <v>1138.6512000000002</v>
      </c>
      <c r="T30" s="110">
        <f>R30-P30</f>
        <v>887.56066800000019</v>
      </c>
      <c r="U30" s="473">
        <f>S30*1.1</f>
        <v>1252.5163200000004</v>
      </c>
      <c r="V30" s="473">
        <f>T30*1.1</f>
        <v>976.31673480000029</v>
      </c>
      <c r="W30" s="124">
        <f>'END Jul 2017'!BD18</f>
        <v>0</v>
      </c>
      <c r="X30" s="125" t="str">
        <f>'END Jul 2017'!BE18</f>
        <v>n</v>
      </c>
    </row>
    <row r="31" spans="1:111" ht="14" x14ac:dyDescent="0.3">
      <c r="A31" s="103" t="str">
        <f>'END Jul 2017'!K19</f>
        <v>Click Energy</v>
      </c>
      <c r="B31" s="104" t="str">
        <f>'END Jul 2017'!L19</f>
        <v>Shine</v>
      </c>
      <c r="C31" s="105">
        <f>91*'END Jul 2017'!M19/100</f>
        <v>78.696799999999996</v>
      </c>
      <c r="D31" s="105">
        <f>$G$5*'END Jul 2017'!N19/100</f>
        <v>296.15359410000002</v>
      </c>
      <c r="E31" s="106">
        <v>0</v>
      </c>
      <c r="F31" s="105">
        <v>0</v>
      </c>
      <c r="G31" s="105">
        <v>0</v>
      </c>
      <c r="H31" s="105">
        <f>$H$5*'END Jul 2017'!AE19/100</f>
        <v>79.453105199999996</v>
      </c>
      <c r="I31" s="105">
        <f t="shared" si="16"/>
        <v>454.3034993</v>
      </c>
      <c r="J31" s="107">
        <f t="shared" si="17"/>
        <v>1502.4267972</v>
      </c>
      <c r="K31" s="108">
        <f t="shared" si="18"/>
        <v>1817.2139972</v>
      </c>
      <c r="L31" s="109">
        <f>'END Jul 2017'!AT19</f>
        <v>0</v>
      </c>
      <c r="M31" s="109">
        <f>'END Jul 2017'!AU19</f>
        <v>0</v>
      </c>
      <c r="N31" s="109">
        <f>'END Jul 2017'!AV19</f>
        <v>7</v>
      </c>
      <c r="O31" s="109">
        <f>'END Jul 2017'!AW19</f>
        <v>0</v>
      </c>
      <c r="P31" s="109">
        <f>($E$6*'END Jul 2017'!AQ19/100)*4</f>
        <v>505.81800000000004</v>
      </c>
      <c r="Q31" s="109">
        <f t="shared" ref="Q31:Q40" si="19">K31</f>
        <v>1817.2139972</v>
      </c>
      <c r="R31" s="109">
        <f>Q31-(K31*N31/100)</f>
        <v>1690.009017396</v>
      </c>
      <c r="S31" s="110">
        <f t="shared" ref="S31:S44" si="20">Q31-P31</f>
        <v>1311.3959972</v>
      </c>
      <c r="T31" s="110">
        <f t="shared" ref="T31:T44" si="21">R31-P31</f>
        <v>1184.191017396</v>
      </c>
      <c r="U31" s="473">
        <f t="shared" ref="U31:V44" si="22">S31*1.1</f>
        <v>1442.5355969200002</v>
      </c>
      <c r="V31" s="473">
        <f t="shared" si="22"/>
        <v>1302.6101191356001</v>
      </c>
      <c r="W31" s="124">
        <f>'END Jul 2017'!BD19</f>
        <v>0</v>
      </c>
      <c r="X31" s="125" t="str">
        <f>'END Jul 2017'!BE19</f>
        <v>n</v>
      </c>
    </row>
    <row r="32" spans="1:111" ht="14" x14ac:dyDescent="0.3">
      <c r="A32" s="103" t="str">
        <f>'END Jul 2017'!K20</f>
        <v>Commander</v>
      </c>
      <c r="B32" s="104" t="str">
        <f>'END Jul 2017'!L20</f>
        <v>Market offer</v>
      </c>
      <c r="C32" s="105">
        <f>91*'END Jul 2017'!M20/100</f>
        <v>79.843399999999988</v>
      </c>
      <c r="D32" s="105">
        <f>IF($G$5&gt;='END Jul 2017'!P20,('END Jul 2017'!P20*'END Jul 2017'!N20/100),(($G$5)*'END Jul 2017'!N20/100))</f>
        <v>226.89119249999999</v>
      </c>
      <c r="E32" s="106">
        <f>IF($G$5&lt;'END Jul 2017'!P20,0,IF(($G$5)&lt;='END Jul 2017'!R20,(($G$5-'END Jul 2017'!P20)*'END Jul 2017'!Q20/100),(('END Jul 2017'!R20-'END Jul 2017'!P20)*'END Jul 2017'!Q20/100)))</f>
        <v>0</v>
      </c>
      <c r="F32" s="105">
        <v>0</v>
      </c>
      <c r="G32" s="105">
        <f>IF(($G$5&lt;'END Jul 2017'!R20),(0),($G$5-'END Jul 2017'!R20)*'END Jul 2017'!S20/100)</f>
        <v>0</v>
      </c>
      <c r="H32" s="105">
        <f>$H$5*'END Jul 2017'!AE20/100</f>
        <v>41.904134999999997</v>
      </c>
      <c r="I32" s="105">
        <f t="shared" si="16"/>
        <v>348.63872749999996</v>
      </c>
      <c r="J32" s="107">
        <f t="shared" si="17"/>
        <v>1075.1813099999999</v>
      </c>
      <c r="K32" s="108">
        <f t="shared" si="18"/>
        <v>1394.5549099999998</v>
      </c>
      <c r="L32" s="109">
        <f>'END Jul 2017'!AT20</f>
        <v>0</v>
      </c>
      <c r="M32" s="109">
        <f>'END Jul 2017'!AU20</f>
        <v>0</v>
      </c>
      <c r="N32" s="109">
        <f>'END Jul 2017'!AV20</f>
        <v>0</v>
      </c>
      <c r="O32" s="109">
        <f>'END Jul 2017'!AW20</f>
        <v>20</v>
      </c>
      <c r="P32" s="109">
        <f>($E$6*'END Jul 2017'!AQ20/100)*4</f>
        <v>345.14639999999997</v>
      </c>
      <c r="Q32" s="109">
        <f t="shared" si="19"/>
        <v>1394.5549099999998</v>
      </c>
      <c r="R32" s="109">
        <f>Q32-(J32*O32/100)</f>
        <v>1179.5186479999998</v>
      </c>
      <c r="S32" s="110">
        <f t="shared" si="20"/>
        <v>1049.4085099999998</v>
      </c>
      <c r="T32" s="110">
        <f t="shared" si="21"/>
        <v>834.37224799999979</v>
      </c>
      <c r="U32" s="473">
        <f t="shared" si="22"/>
        <v>1154.3493609999998</v>
      </c>
      <c r="V32" s="473">
        <f t="shared" si="22"/>
        <v>917.80947279999987</v>
      </c>
      <c r="W32" s="124">
        <f>'END Jul 2017'!BD20</f>
        <v>0</v>
      </c>
      <c r="X32" s="125" t="str">
        <f>'END Jul 2017'!BE20</f>
        <v>n</v>
      </c>
    </row>
    <row r="33" spans="1:111" ht="14" x14ac:dyDescent="0.3">
      <c r="A33" s="103" t="str">
        <f>'END Jul 2017'!K21</f>
        <v>CovaU</v>
      </c>
      <c r="B33" s="104" t="str">
        <f>'END Jul 2017'!L21</f>
        <v>Freedom</v>
      </c>
      <c r="C33" s="105">
        <f>91*'END Jul 2017'!M21/100</f>
        <v>96.004999999999995</v>
      </c>
      <c r="D33" s="105">
        <f>$G$5*'END Jul 2017'!N21/100</f>
        <v>240.51302100000001</v>
      </c>
      <c r="E33" s="106">
        <v>0</v>
      </c>
      <c r="F33" s="105">
        <v>0</v>
      </c>
      <c r="G33" s="105">
        <v>0</v>
      </c>
      <c r="H33" s="105">
        <f>$H$5*'END Jul 2017'!AE21/100</f>
        <v>62.318969999999993</v>
      </c>
      <c r="I33" s="105">
        <f t="shared" si="16"/>
        <v>398.83699099999995</v>
      </c>
      <c r="J33" s="107">
        <f t="shared" si="17"/>
        <v>1211.3279639999998</v>
      </c>
      <c r="K33" s="108">
        <f t="shared" si="18"/>
        <v>1595.3479639999998</v>
      </c>
      <c r="L33" s="109">
        <f>'END Jul 2017'!AT21</f>
        <v>0</v>
      </c>
      <c r="M33" s="109">
        <f>'END Jul 2017'!AU21</f>
        <v>0</v>
      </c>
      <c r="N33" s="109">
        <f>'END Jul 2017'!AV21</f>
        <v>20</v>
      </c>
      <c r="O33" s="109">
        <f>'END Jul 2017'!AW21</f>
        <v>0</v>
      </c>
      <c r="P33" s="109">
        <f>($E$6*'END Jul 2017'!AQ21/100)*4</f>
        <v>0</v>
      </c>
      <c r="Q33" s="109">
        <f t="shared" si="19"/>
        <v>1595.3479639999998</v>
      </c>
      <c r="R33" s="109">
        <f>Q33-(K33*N33/100)</f>
        <v>1276.2783711999998</v>
      </c>
      <c r="S33" s="110">
        <f t="shared" si="20"/>
        <v>1595.3479639999998</v>
      </c>
      <c r="T33" s="110">
        <f t="shared" si="21"/>
        <v>1276.2783711999998</v>
      </c>
      <c r="U33" s="473">
        <f t="shared" si="22"/>
        <v>1754.8827604000001</v>
      </c>
      <c r="V33" s="473">
        <f t="shared" si="22"/>
        <v>1403.9062083199999</v>
      </c>
      <c r="W33" s="124">
        <f>'END Jul 2017'!BD21</f>
        <v>12</v>
      </c>
      <c r="X33" s="125" t="str">
        <f>'END Jul 2017'!BE21</f>
        <v>y</v>
      </c>
    </row>
    <row r="34" spans="1:111" ht="14" x14ac:dyDescent="0.3">
      <c r="A34" s="103" t="str">
        <f>'END Jul 2017'!K22</f>
        <v>Diamond Energy</v>
      </c>
      <c r="B34" s="104" t="str">
        <f>'END Jul 2017'!L22</f>
        <v>Pay on time discount</v>
      </c>
      <c r="C34" s="105">
        <f>91*'END Jul 2017'!M22/100</f>
        <v>89.635000000000005</v>
      </c>
      <c r="D34" s="105">
        <f>IF($G$5&gt;='END Jul 2017'!P22,('END Jul 2017'!P22*'END Jul 2017'!N22/100),(($G$5)*'END Jul 2017'!N22/100))</f>
        <v>76.98</v>
      </c>
      <c r="E34" s="106">
        <f>IF($G$5&lt;'END Jul 2017'!P22,0,IF(($G$5)&lt;='END Jul 2017'!R22,(($G$5-'END Jul 2017'!P22)*'END Jul 2017'!Q22/100),(('END Jul 2017'!R22-'END Jul 2017'!P22)*'END Jul 2017'!Q22/100)))</f>
        <v>144.53051100000002</v>
      </c>
      <c r="F34" s="105">
        <v>0</v>
      </c>
      <c r="G34" s="105">
        <f>IF(($G$5&lt;'END Jul 2017'!R22),(0),($G$5-'END Jul 2017'!R22)*'END Jul 2017'!S22/100)</f>
        <v>0</v>
      </c>
      <c r="H34" s="105">
        <f>$H$5*'END Jul 2017'!AE22/100</f>
        <v>45.664762499999995</v>
      </c>
      <c r="I34" s="105">
        <f t="shared" si="16"/>
        <v>356.81027350000005</v>
      </c>
      <c r="J34" s="107">
        <f t="shared" si="17"/>
        <v>1068.7010940000002</v>
      </c>
      <c r="K34" s="108">
        <f t="shared" si="18"/>
        <v>1427.2410940000002</v>
      </c>
      <c r="L34" s="109">
        <f>'END Jul 2017'!AT22</f>
        <v>0</v>
      </c>
      <c r="M34" s="109">
        <f>'END Jul 2017'!AU22</f>
        <v>0</v>
      </c>
      <c r="N34" s="109">
        <f>'END Jul 2017'!AV22</f>
        <v>7</v>
      </c>
      <c r="O34" s="109">
        <f>'END Jul 2017'!AW22</f>
        <v>0</v>
      </c>
      <c r="P34" s="109">
        <f>($E$6*'END Jul 2017'!AQ22/100)*4</f>
        <v>357.048</v>
      </c>
      <c r="Q34" s="109">
        <f t="shared" si="19"/>
        <v>1427.2410940000002</v>
      </c>
      <c r="R34" s="109">
        <f>Q34-(K34*N34/100)</f>
        <v>1327.3342174200002</v>
      </c>
      <c r="S34" s="110">
        <f t="shared" si="20"/>
        <v>1070.1930940000002</v>
      </c>
      <c r="T34" s="110">
        <f t="shared" si="21"/>
        <v>970.28621742000018</v>
      </c>
      <c r="U34" s="473">
        <f t="shared" si="22"/>
        <v>1177.2124034000003</v>
      </c>
      <c r="V34" s="473">
        <f t="shared" si="22"/>
        <v>1067.3148391620002</v>
      </c>
      <c r="W34" s="124">
        <f>'END Jul 2017'!BD22</f>
        <v>24</v>
      </c>
      <c r="X34" s="125" t="str">
        <f>'END Jul 2017'!BE22</f>
        <v>y</v>
      </c>
    </row>
    <row r="35" spans="1:111" ht="14" x14ac:dyDescent="0.3">
      <c r="A35" s="103" t="str">
        <f>'END Jul 2017'!K23</f>
        <v>Dodo Power &amp; Gas</v>
      </c>
      <c r="B35" s="104" t="str">
        <f>'END Jul 2017'!L23</f>
        <v>Market offer</v>
      </c>
      <c r="C35" s="105">
        <f>91*'END Jul 2017'!M23/100</f>
        <v>79.361099999999993</v>
      </c>
      <c r="D35" s="105">
        <f>IF($G$5&gt;='END Jul 2017'!P23,('END Jul 2017'!P23*'END Jul 2017'!N23/100),(($G$5)*'END Jul 2017'!N23/100))</f>
        <v>218.61781200000001</v>
      </c>
      <c r="E35" s="106">
        <f>IF($G$5&lt;'END Jul 2017'!P23,0,IF(($G$5)&lt;='END Jul 2017'!R23,(($G$5-'END Jul 2017'!P23)*'END Jul 2017'!Q23/100),(('END Jul 2017'!R23-'END Jul 2017'!P23)*'END Jul 2017'!Q23/100)))</f>
        <v>0</v>
      </c>
      <c r="F35" s="105">
        <v>0</v>
      </c>
      <c r="G35" s="105">
        <f>IF(($G$5&lt;'END Jul 2017'!R23),(0),($G$5-'END Jul 2017'!R23)*'END Jul 2017'!S23/100)</f>
        <v>0</v>
      </c>
      <c r="H35" s="105">
        <f>$H$5*'END Jul 2017'!AE23/100</f>
        <v>41.187824999999997</v>
      </c>
      <c r="I35" s="105">
        <f t="shared" si="16"/>
        <v>339.16673700000001</v>
      </c>
      <c r="J35" s="107">
        <f t="shared" si="17"/>
        <v>1039.2225480000002</v>
      </c>
      <c r="K35" s="108">
        <f t="shared" si="18"/>
        <v>1356.666948</v>
      </c>
      <c r="L35" s="109">
        <f>'END Jul 2017'!AT23</f>
        <v>0</v>
      </c>
      <c r="M35" s="109">
        <f>'END Jul 2017'!AU23</f>
        <v>0</v>
      </c>
      <c r="N35" s="109">
        <f>'END Jul 2017'!AV23</f>
        <v>0</v>
      </c>
      <c r="O35" s="109">
        <f>'END Jul 2017'!AW23</f>
        <v>0</v>
      </c>
      <c r="P35" s="109">
        <f>($E$6*'END Jul 2017'!AQ23/100)*4</f>
        <v>345.14639999999997</v>
      </c>
      <c r="Q35" s="109">
        <f t="shared" si="19"/>
        <v>1356.666948</v>
      </c>
      <c r="R35" s="109">
        <f>Q35-(J35*O35/100)</f>
        <v>1356.666948</v>
      </c>
      <c r="S35" s="110">
        <f t="shared" si="20"/>
        <v>1011.5205480000001</v>
      </c>
      <c r="T35" s="110">
        <f t="shared" si="21"/>
        <v>1011.5205480000001</v>
      </c>
      <c r="U35" s="473">
        <f t="shared" si="22"/>
        <v>1112.6726028000003</v>
      </c>
      <c r="V35" s="473">
        <f t="shared" si="22"/>
        <v>1112.6726028000003</v>
      </c>
      <c r="W35" s="124">
        <f>'END Jul 2017'!BD23</f>
        <v>0</v>
      </c>
      <c r="X35" s="125" t="str">
        <f>'END Jul 2017'!BE23</f>
        <v>n</v>
      </c>
    </row>
    <row r="36" spans="1:111" ht="14" x14ac:dyDescent="0.3">
      <c r="A36" s="103" t="str">
        <f>'END Jul 2017'!K24</f>
        <v>EnergyAustralia</v>
      </c>
      <c r="B36" s="104" t="str">
        <f>'END Jul 2017'!L24</f>
        <v>Flexi Saver</v>
      </c>
      <c r="C36" s="105">
        <f>91*'END Jul 2017'!M24/100</f>
        <v>83.537999999999997</v>
      </c>
      <c r="D36" s="105">
        <f>$G$5*'END Jul 2017'!N24/100</f>
        <v>248.86997100000005</v>
      </c>
      <c r="E36" s="106">
        <v>0</v>
      </c>
      <c r="F36" s="105">
        <v>0</v>
      </c>
      <c r="G36" s="105">
        <v>0</v>
      </c>
      <c r="H36" s="105">
        <f>$H$5*'END Jul 2017'!AE24/100</f>
        <v>42.906968999999997</v>
      </c>
      <c r="I36" s="105">
        <f t="shared" si="16"/>
        <v>375.31494000000004</v>
      </c>
      <c r="J36" s="107">
        <f t="shared" si="17"/>
        <v>1167.1077600000001</v>
      </c>
      <c r="K36" s="108">
        <f t="shared" si="18"/>
        <v>1501.2597600000001</v>
      </c>
      <c r="L36" s="109">
        <f>'END Jul 2017'!AT24</f>
        <v>0</v>
      </c>
      <c r="M36" s="109">
        <f>'END Jul 2017'!AU24</f>
        <v>0</v>
      </c>
      <c r="N36" s="109">
        <f>'END Jul 2017'!AV24</f>
        <v>0</v>
      </c>
      <c r="O36" s="109">
        <f>'END Jul 2017'!AW24</f>
        <v>22</v>
      </c>
      <c r="P36" s="109">
        <f>($E$6*'END Jul 2017'!AQ24/100)*4</f>
        <v>371.92500000000001</v>
      </c>
      <c r="Q36" s="109">
        <f t="shared" si="19"/>
        <v>1501.2597600000001</v>
      </c>
      <c r="R36" s="109">
        <f>Q36-(J36*O36/100)</f>
        <v>1244.4960528000001</v>
      </c>
      <c r="S36" s="110">
        <f t="shared" si="20"/>
        <v>1129.3347600000002</v>
      </c>
      <c r="T36" s="110">
        <f t="shared" si="21"/>
        <v>872.57105280000019</v>
      </c>
      <c r="U36" s="473">
        <f t="shared" si="22"/>
        <v>1242.2682360000003</v>
      </c>
      <c r="V36" s="473">
        <f t="shared" si="22"/>
        <v>959.82815808000032</v>
      </c>
      <c r="W36" s="124">
        <f>'END Jul 2017'!BD24</f>
        <v>0</v>
      </c>
      <c r="X36" s="125" t="str">
        <f>'END Jul 2017'!BE24</f>
        <v>n</v>
      </c>
    </row>
    <row r="37" spans="1:111" ht="14" x14ac:dyDescent="0.3">
      <c r="A37" s="103" t="str">
        <f>'END Jul 2017'!K25</f>
        <v>Mojo Power</v>
      </c>
      <c r="B37" s="104" t="str">
        <f>'END Jul 2017'!L25</f>
        <v>Basic Energy Pass</v>
      </c>
      <c r="C37" s="105">
        <f>(91*'END Jul 2017'!M25/100)+('END Jul 2017'!BH25*3)</f>
        <v>143.3656</v>
      </c>
      <c r="D37" s="105">
        <f>$G$5*'END Jul 2017'!N25/100</f>
        <v>202.57246800000001</v>
      </c>
      <c r="E37" s="106">
        <v>0</v>
      </c>
      <c r="F37" s="105">
        <v>0</v>
      </c>
      <c r="G37" s="105">
        <v>0</v>
      </c>
      <c r="H37" s="105">
        <f>$H$5*'END Jul 2017'!AE25/100</f>
        <v>41.54598</v>
      </c>
      <c r="I37" s="105">
        <f t="shared" si="16"/>
        <v>387.48404800000003</v>
      </c>
      <c r="J37" s="107">
        <f t="shared" si="17"/>
        <v>976.47379200000012</v>
      </c>
      <c r="K37" s="108">
        <f t="shared" si="18"/>
        <v>1549.9361920000001</v>
      </c>
      <c r="L37" s="109">
        <f>'END Jul 2017'!AT25</f>
        <v>0</v>
      </c>
      <c r="M37" s="109">
        <f>'END Jul 2017'!AU25</f>
        <v>0</v>
      </c>
      <c r="N37" s="109">
        <f>'END Jul 2017'!AV25</f>
        <v>0</v>
      </c>
      <c r="O37" s="109">
        <f>'END Jul 2017'!AW25</f>
        <v>0</v>
      </c>
      <c r="P37" s="109">
        <f>($E$6*'END Jul 2017'!AQ25/100)*4</f>
        <v>297.54000000000002</v>
      </c>
      <c r="Q37" s="109">
        <f t="shared" si="19"/>
        <v>1549.9361920000001</v>
      </c>
      <c r="R37" s="109">
        <f>Q37</f>
        <v>1549.9361920000001</v>
      </c>
      <c r="S37" s="110">
        <f t="shared" si="20"/>
        <v>1252.3961920000002</v>
      </c>
      <c r="T37" s="110">
        <f t="shared" si="21"/>
        <v>1252.3961920000002</v>
      </c>
      <c r="U37" s="473">
        <f t="shared" si="22"/>
        <v>1377.6358112000003</v>
      </c>
      <c r="V37" s="473">
        <f t="shared" si="22"/>
        <v>1377.6358112000003</v>
      </c>
      <c r="W37" s="124">
        <f>'END Jul 2017'!BD25</f>
        <v>0</v>
      </c>
      <c r="X37" s="125" t="str">
        <f>'END Jul 2017'!BE25</f>
        <v>n</v>
      </c>
    </row>
    <row r="38" spans="1:111" ht="14" x14ac:dyDescent="0.3">
      <c r="A38" s="103" t="str">
        <f>'END Jul 2017'!K26</f>
        <v>Momentum Energy</v>
      </c>
      <c r="B38" s="104" t="str">
        <f>'END Jul 2017'!L26</f>
        <v>SmilePower</v>
      </c>
      <c r="C38" s="105">
        <f>91*'END Jul 2017'!M26/100</f>
        <v>72.05380000000001</v>
      </c>
      <c r="D38" s="105">
        <f>IF($G$5&gt;='END Jul 2017'!P26,('END Jul 2017'!P26*'END Jul 2017'!N26/100),(($G$5)*'END Jul 2017'!N26/100))</f>
        <v>149.93999999999997</v>
      </c>
      <c r="E38" s="106">
        <f>IF($G$5&lt;'END Jul 2017'!P26,0,IF(($G$5)&lt;='END Jul 2017'!R26,(($G$5-'END Jul 2017'!P26)*'END Jul 2017'!Q26/100),(('END Jul 2017'!R26-'END Jul 2017'!P26)*'END Jul 2017'!Q26/100)))</f>
        <v>0</v>
      </c>
      <c r="F38" s="105">
        <v>0</v>
      </c>
      <c r="G38" s="105">
        <f>IF(($G$5&lt;'END Jul 2017'!R26),(0),($G$5-'END Jul 2017'!R26)*'END Jul 2017'!S26/100)</f>
        <v>55.341186000000015</v>
      </c>
      <c r="H38" s="105">
        <f>$H$5*'END Jul 2017'!AE26/100</f>
        <v>45.736393499999991</v>
      </c>
      <c r="I38" s="105">
        <f t="shared" si="16"/>
        <v>323.07137949999992</v>
      </c>
      <c r="J38" s="107">
        <f t="shared" si="17"/>
        <v>1004.0703179999996</v>
      </c>
      <c r="K38" s="108">
        <f t="shared" si="18"/>
        <v>1292.2855179999997</v>
      </c>
      <c r="L38" s="109">
        <f>'END Jul 2017'!AT26</f>
        <v>0</v>
      </c>
      <c r="M38" s="109">
        <f>'END Jul 2017'!AU26</f>
        <v>0</v>
      </c>
      <c r="N38" s="109">
        <f>'END Jul 2017'!AV26</f>
        <v>0</v>
      </c>
      <c r="O38" s="109">
        <f>'END Jul 2017'!AW26</f>
        <v>0</v>
      </c>
      <c r="P38" s="109">
        <f>($E$6*'END Jul 2017'!AQ26/100)*4</f>
        <v>208.27799999999999</v>
      </c>
      <c r="Q38" s="109">
        <f t="shared" si="19"/>
        <v>1292.2855179999997</v>
      </c>
      <c r="R38" s="109">
        <f>Q38</f>
        <v>1292.2855179999997</v>
      </c>
      <c r="S38" s="110">
        <f t="shared" si="20"/>
        <v>1084.0075179999997</v>
      </c>
      <c r="T38" s="110">
        <f t="shared" si="21"/>
        <v>1084.0075179999997</v>
      </c>
      <c r="U38" s="473">
        <f t="shared" si="22"/>
        <v>1192.4082697999997</v>
      </c>
      <c r="V38" s="473">
        <f t="shared" si="22"/>
        <v>1192.4082697999997</v>
      </c>
      <c r="W38" s="124">
        <f>'END Jul 2017'!BD26</f>
        <v>12</v>
      </c>
      <c r="X38" s="125" t="str">
        <f>'END Jul 2017'!BE26</f>
        <v>y</v>
      </c>
    </row>
    <row r="39" spans="1:111" ht="14" x14ac:dyDescent="0.3">
      <c r="A39" s="103" t="str">
        <f>'END Jul 2017'!K27</f>
        <v>Origin Energy</v>
      </c>
      <c r="B39" s="104" t="str">
        <f>'END Jul 2017'!L27</f>
        <v>Solar Boost Plus</v>
      </c>
      <c r="C39" s="105">
        <f>91*'END Jul 2017'!M27/100</f>
        <v>81.171999999999997</v>
      </c>
      <c r="D39" s="105">
        <f>$G$5*'END Jul 2017'!N27/100</f>
        <v>226.38977549999998</v>
      </c>
      <c r="E39" s="106">
        <v>0</v>
      </c>
      <c r="F39" s="105">
        <v>0</v>
      </c>
      <c r="G39" s="105">
        <v>0</v>
      </c>
      <c r="H39" s="105">
        <f>$H$5*'END Jul 2017'!AE27/100</f>
        <v>37.427197499999991</v>
      </c>
      <c r="I39" s="105">
        <f t="shared" si="16"/>
        <v>344.98897299999993</v>
      </c>
      <c r="J39" s="107">
        <f t="shared" si="17"/>
        <v>1055.2678919999998</v>
      </c>
      <c r="K39" s="108">
        <f t="shared" si="18"/>
        <v>1379.9558919999997</v>
      </c>
      <c r="L39" s="109">
        <f>'END Jul 2017'!AT27</f>
        <v>0</v>
      </c>
      <c r="M39" s="109">
        <f>'END Jul 2017'!AU27</f>
        <v>12</v>
      </c>
      <c r="N39" s="109">
        <f>'END Jul 2017'!AV27</f>
        <v>0</v>
      </c>
      <c r="O39" s="109">
        <f>'END Jul 2017'!AW27</f>
        <v>0</v>
      </c>
      <c r="P39" s="109">
        <f>($E$6*'END Jul 2017'!AQ27/100)*4</f>
        <v>505.81800000000004</v>
      </c>
      <c r="Q39" s="109">
        <f>K39-(J39*M39/100)</f>
        <v>1253.3237449599997</v>
      </c>
      <c r="R39" s="109">
        <f>Q39</f>
        <v>1253.3237449599997</v>
      </c>
      <c r="S39" s="110">
        <f t="shared" si="20"/>
        <v>747.50574495999967</v>
      </c>
      <c r="T39" s="110">
        <f t="shared" si="21"/>
        <v>747.50574495999967</v>
      </c>
      <c r="U39" s="473">
        <f t="shared" si="22"/>
        <v>822.25631945599969</v>
      </c>
      <c r="V39" s="473">
        <f t="shared" si="22"/>
        <v>822.25631945599969</v>
      </c>
      <c r="W39" s="124">
        <f>'END Jul 2017'!BD27</f>
        <v>0</v>
      </c>
      <c r="X39" s="125" t="str">
        <f>'END Jul 2017'!BE27</f>
        <v>n</v>
      </c>
    </row>
    <row r="40" spans="1:111" ht="14" x14ac:dyDescent="0.3">
      <c r="A40" s="103" t="str">
        <f>'END Jul 2017'!K28</f>
        <v>Powerdirect</v>
      </c>
      <c r="B40" s="104" t="str">
        <f>'END Jul 2017'!L28</f>
        <v>Market offer</v>
      </c>
      <c r="C40" s="105">
        <f>91*'END Jul 2017'!M28/100</f>
        <v>81.900000000000006</v>
      </c>
      <c r="D40" s="105">
        <f>$G$5*'END Jul 2017'!N28/100</f>
        <v>242.35155000000003</v>
      </c>
      <c r="E40" s="106">
        <v>0</v>
      </c>
      <c r="F40" s="105">
        <v>0</v>
      </c>
      <c r="G40" s="105">
        <v>0</v>
      </c>
      <c r="H40" s="105">
        <f>$H$5*'END Jul 2017'!AE28/100</f>
        <v>42.9786</v>
      </c>
      <c r="I40" s="105">
        <f t="shared" si="16"/>
        <v>367.23015000000009</v>
      </c>
      <c r="J40" s="107">
        <f t="shared" si="17"/>
        <v>1141.3206000000005</v>
      </c>
      <c r="K40" s="108">
        <f t="shared" si="18"/>
        <v>1468.9206000000004</v>
      </c>
      <c r="L40" s="109">
        <f>'END Jul 2017'!AT28</f>
        <v>0</v>
      </c>
      <c r="M40" s="109">
        <f>'END Jul 2017'!AU28</f>
        <v>0</v>
      </c>
      <c r="N40" s="109">
        <f>'END Jul 2017'!AV28</f>
        <v>0</v>
      </c>
      <c r="O40" s="109">
        <f>'END Jul 2017'!AW28</f>
        <v>22</v>
      </c>
      <c r="P40" s="109">
        <f>($E$6*'END Jul 2017'!AQ28/100)*4</f>
        <v>330.26940000000002</v>
      </c>
      <c r="Q40" s="109">
        <f t="shared" si="19"/>
        <v>1468.9206000000004</v>
      </c>
      <c r="R40" s="109">
        <f>Q40-(J40*O40/100)</f>
        <v>1217.8300680000002</v>
      </c>
      <c r="S40" s="110">
        <f t="shared" si="20"/>
        <v>1138.6512000000002</v>
      </c>
      <c r="T40" s="110">
        <f t="shared" si="21"/>
        <v>887.56066800000019</v>
      </c>
      <c r="U40" s="473">
        <f t="shared" si="22"/>
        <v>1252.5163200000004</v>
      </c>
      <c r="V40" s="473">
        <f t="shared" si="22"/>
        <v>976.31673480000029</v>
      </c>
      <c r="W40" s="124">
        <f>'END Jul 2017'!BD28</f>
        <v>0</v>
      </c>
      <c r="X40" s="125" t="str">
        <f>'END Jul 2017'!BE28</f>
        <v>n</v>
      </c>
    </row>
    <row r="41" spans="1:111" ht="14" x14ac:dyDescent="0.3">
      <c r="A41" s="103" t="str">
        <f>'END Jul 2017'!K29</f>
        <v>Powershop</v>
      </c>
      <c r="B41" s="104" t="str">
        <f>'END Jul 2017'!L29</f>
        <v>Standard Saver</v>
      </c>
      <c r="C41" s="105">
        <f>91*'END Jul 2017'!M29/100</f>
        <v>91.382199999999997</v>
      </c>
      <c r="D41" s="105">
        <f>G5*'END Jul 2017'!N29/100</f>
        <v>236.16740700000003</v>
      </c>
      <c r="E41" s="106">
        <v>0</v>
      </c>
      <c r="F41" s="105">
        <v>0</v>
      </c>
      <c r="G41" s="105">
        <v>0</v>
      </c>
      <c r="H41" s="105">
        <f>$H$5*'END Jul 2017'!AE29/100</f>
        <v>63.106910999999997</v>
      </c>
      <c r="I41" s="105">
        <f t="shared" si="16"/>
        <v>390.65651800000001</v>
      </c>
      <c r="J41" s="107">
        <f t="shared" si="17"/>
        <v>1197.097272</v>
      </c>
      <c r="K41" s="108">
        <f t="shared" si="18"/>
        <v>1562.626072</v>
      </c>
      <c r="L41" s="109">
        <f>'END Jul 2017'!AT29</f>
        <v>4</v>
      </c>
      <c r="M41" s="109">
        <f>'END Jul 2017'!AU29</f>
        <v>0</v>
      </c>
      <c r="N41" s="109">
        <f>'END Jul 2017'!AV29</f>
        <v>14</v>
      </c>
      <c r="O41" s="109">
        <f>'END Jul 2017'!AW29</f>
        <v>0</v>
      </c>
      <c r="P41" s="109">
        <f>($E$6*'END Jul 2017'!AQ29/100)*4</f>
        <v>380.85120000000001</v>
      </c>
      <c r="Q41" s="109">
        <f>K41-(K41*L41/100)</f>
        <v>1500.12102912</v>
      </c>
      <c r="R41" s="109">
        <f>Q41-(K41*N41/100)</f>
        <v>1281.3533790399999</v>
      </c>
      <c r="S41" s="110">
        <f t="shared" si="20"/>
        <v>1119.2698291199999</v>
      </c>
      <c r="T41" s="110">
        <f t="shared" si="21"/>
        <v>900.50217903999987</v>
      </c>
      <c r="U41" s="473">
        <f t="shared" si="22"/>
        <v>1231.196812032</v>
      </c>
      <c r="V41" s="473">
        <f t="shared" si="22"/>
        <v>990.55239694399995</v>
      </c>
      <c r="W41" s="124">
        <f>'END Jul 2017'!BD29</f>
        <v>0</v>
      </c>
      <c r="X41" s="125" t="str">
        <f>'END Jul 2017'!BE29</f>
        <v>n</v>
      </c>
    </row>
    <row r="42" spans="1:111" ht="14" x14ac:dyDescent="0.3">
      <c r="A42" s="103" t="str">
        <f>'END Jul 2017'!K30</f>
        <v>Red Energy</v>
      </c>
      <c r="B42" s="104" t="str">
        <f>'END Jul 2017'!L30</f>
        <v>Living Energy Saver</v>
      </c>
      <c r="C42" s="105">
        <f>91*'END Jul 2017'!M30/100</f>
        <v>78.715000000000003</v>
      </c>
      <c r="D42" s="105">
        <f>IF($G$5&gt;='END Jul 2017'!P30,('END Jul 2017'!P30*'END Jul 2017'!N30/100),(($G$5)*'END Jul 2017'!N30/100))</f>
        <v>213.102225</v>
      </c>
      <c r="E42" s="106">
        <f>IF($G$5&lt;'END Jul 2017'!P30,0,IF(($G$5)&lt;='END Jul 2017'!R30,(($G$5-'END Jul 2017'!P30)*'END Jul 2017'!Q30/100),(('END Jul 2017'!R30-'END Jul 2017'!P30)*'END Jul 2017'!Q30/100)))</f>
        <v>0</v>
      </c>
      <c r="F42" s="105">
        <v>0</v>
      </c>
      <c r="G42" s="105">
        <f>IF(($G$5&lt;'END Jul 2017'!R30),(0),($G$5-'END Jul 2017'!R30)*'END Jul 2017'!S30/100)</f>
        <v>0</v>
      </c>
      <c r="H42" s="105">
        <f>$H$5*'END Jul 2017'!AE30/100</f>
        <v>37.212304500000002</v>
      </c>
      <c r="I42" s="105">
        <f t="shared" si="16"/>
        <v>329.02952950000002</v>
      </c>
      <c r="J42" s="107">
        <f t="shared" si="17"/>
        <v>1001.2581180000001</v>
      </c>
      <c r="K42" s="108">
        <f t="shared" si="18"/>
        <v>1316.1181180000001</v>
      </c>
      <c r="L42" s="109">
        <f>'END Jul 2017'!AT30</f>
        <v>0</v>
      </c>
      <c r="M42" s="109">
        <f>'END Jul 2017'!AU30</f>
        <v>0</v>
      </c>
      <c r="N42" s="109">
        <f>'END Jul 2017'!AV30</f>
        <v>10</v>
      </c>
      <c r="O42" s="109">
        <f>'END Jul 2017'!AW30</f>
        <v>0</v>
      </c>
      <c r="P42" s="109">
        <f>($E$6*'END Jul 2017'!AQ30/100)*4</f>
        <v>330.26940000000002</v>
      </c>
      <c r="Q42" s="109">
        <f t="shared" ref="Q42:Q44" si="23">K42</f>
        <v>1316.1181180000001</v>
      </c>
      <c r="R42" s="109">
        <f>Q42-(K42*N42/100)</f>
        <v>1184.5063062000002</v>
      </c>
      <c r="S42" s="110">
        <f t="shared" si="20"/>
        <v>985.84871800000008</v>
      </c>
      <c r="T42" s="110">
        <f t="shared" si="21"/>
        <v>854.23690620000013</v>
      </c>
      <c r="U42" s="473">
        <f t="shared" si="22"/>
        <v>1084.4335898000002</v>
      </c>
      <c r="V42" s="473">
        <f t="shared" si="22"/>
        <v>939.66059682000025</v>
      </c>
      <c r="W42" s="124">
        <f>'END Jul 2017'!BD30</f>
        <v>0</v>
      </c>
      <c r="X42" s="125" t="str">
        <f>'END Jul 2017'!BE30</f>
        <v>n</v>
      </c>
    </row>
    <row r="43" spans="1:111" ht="14" x14ac:dyDescent="0.3">
      <c r="A43" s="103" t="str">
        <f>'END Jul 2017'!K31</f>
        <v>Simply Energy</v>
      </c>
      <c r="B43" s="104" t="str">
        <f>'END Jul 2017'!L31</f>
        <v>Plus</v>
      </c>
      <c r="C43" s="105">
        <f>91*'END Jul 2017'!M31/100</f>
        <v>62.617100000000001</v>
      </c>
      <c r="D43" s="105">
        <f>IF($G$5&gt;='END Jul 2017'!P31,('END Jul 2017'!P31*'END Jul 2017'!N31/100),(($G$5)*'END Jul 2017'!N31/100))</f>
        <v>204.41099700000004</v>
      </c>
      <c r="E43" s="106">
        <f>IF($G$5&lt;'END Jul 2017'!P31,0,IF(($G$5)&lt;='END Jul 2017'!R31,(($G$5-'END Jul 2017'!P31)*'END Jul 2017'!Q31/100),(('END Jul 2017'!R31-'END Jul 2017'!P31)*'END Jul 2017'!Q31/100)))</f>
        <v>0</v>
      </c>
      <c r="F43" s="105">
        <v>0</v>
      </c>
      <c r="G43" s="105">
        <f>IF(($G$5&lt;'END Jul 2017'!R31),(0),($G$5-'END Jul 2017'!R31)*'END Jul 2017'!S31/100)</f>
        <v>0</v>
      </c>
      <c r="H43" s="105">
        <f>$H$5*'END Jul 2017'!AE31/100</f>
        <v>29.941757999999997</v>
      </c>
      <c r="I43" s="105">
        <f t="shared" si="16"/>
        <v>296.96985500000005</v>
      </c>
      <c r="J43" s="107">
        <f t="shared" si="17"/>
        <v>937.41102000000024</v>
      </c>
      <c r="K43" s="108">
        <f t="shared" si="18"/>
        <v>1187.8794200000002</v>
      </c>
      <c r="L43" s="109">
        <f>'END Jul 2017'!AT31</f>
        <v>0</v>
      </c>
      <c r="M43" s="109">
        <f>'END Jul 2017'!AU31</f>
        <v>0</v>
      </c>
      <c r="N43" s="109">
        <f>'END Jul 2017'!AV31</f>
        <v>0</v>
      </c>
      <c r="O43" s="109">
        <f>'END Jul 2017'!AW31</f>
        <v>15</v>
      </c>
      <c r="P43" s="109">
        <f>($E$6*'END Jul 2017'!AQ31/100)*4</f>
        <v>193.40100000000001</v>
      </c>
      <c r="Q43" s="109">
        <f t="shared" si="23"/>
        <v>1187.8794200000002</v>
      </c>
      <c r="R43" s="109">
        <f>Q43-(J43*O43/100)</f>
        <v>1047.2677670000003</v>
      </c>
      <c r="S43" s="110">
        <f t="shared" si="20"/>
        <v>994.47842000000014</v>
      </c>
      <c r="T43" s="110">
        <f t="shared" si="21"/>
        <v>853.86676700000021</v>
      </c>
      <c r="U43" s="473">
        <f t="shared" si="22"/>
        <v>1093.9262620000002</v>
      </c>
      <c r="V43" s="473">
        <f t="shared" si="22"/>
        <v>939.25344370000028</v>
      </c>
      <c r="W43" s="124">
        <f>'END Jul 2017'!BD31</f>
        <v>24</v>
      </c>
      <c r="X43" s="125" t="str">
        <f>'END Jul 2017'!BE31</f>
        <v>y</v>
      </c>
    </row>
    <row r="44" spans="1:111" ht="14" x14ac:dyDescent="0.3">
      <c r="A44" s="103" t="str">
        <f>'END Jul 2017'!K32</f>
        <v>Energy Locals</v>
      </c>
      <c r="B44" s="104" t="str">
        <f>'END Jul 2017'!L32</f>
        <v>Market offer</v>
      </c>
      <c r="C44" s="105">
        <f>91*'END Jul 2017'!M32/100</f>
        <v>80.08</v>
      </c>
      <c r="D44" s="105">
        <f>$G$5*'END Jul 2017'!N32/100</f>
        <v>183.85290000000001</v>
      </c>
      <c r="E44" s="106">
        <v>0</v>
      </c>
      <c r="F44" s="105">
        <v>0</v>
      </c>
      <c r="G44" s="105">
        <v>0</v>
      </c>
      <c r="H44" s="105">
        <f>$H$5*'END Jul 2017'!AE32/100</f>
        <v>46.560149999999993</v>
      </c>
      <c r="I44" s="105">
        <f t="shared" si="16"/>
        <v>310.49305000000004</v>
      </c>
      <c r="J44" s="107">
        <f t="shared" si="17"/>
        <v>921.65220000000022</v>
      </c>
      <c r="K44" s="108">
        <f t="shared" si="18"/>
        <v>1241.9722000000002</v>
      </c>
      <c r="L44" s="109">
        <f>'END Jul 2017'!AT32</f>
        <v>0</v>
      </c>
      <c r="M44" s="109">
        <f>'END Jul 2017'!AU32</f>
        <v>0</v>
      </c>
      <c r="N44" s="109">
        <f>'END Jul 2017'!AV32</f>
        <v>0</v>
      </c>
      <c r="O44" s="109">
        <f>'END Jul 2017'!AW32</f>
        <v>0</v>
      </c>
      <c r="P44" s="109">
        <f>($E$6*'END Jul 2017'!AQ32/100)*4</f>
        <v>348.12180000000001</v>
      </c>
      <c r="Q44" s="109">
        <f t="shared" si="23"/>
        <v>1241.9722000000002</v>
      </c>
      <c r="R44" s="109">
        <f>Q44-(J44*O44/100)</f>
        <v>1241.9722000000002</v>
      </c>
      <c r="S44" s="110">
        <f t="shared" si="20"/>
        <v>893.85040000000015</v>
      </c>
      <c r="T44" s="110">
        <f t="shared" si="21"/>
        <v>893.85040000000015</v>
      </c>
      <c r="U44" s="473">
        <f t="shared" si="22"/>
        <v>983.23544000000027</v>
      </c>
      <c r="V44" s="473">
        <f t="shared" si="22"/>
        <v>983.23544000000027</v>
      </c>
      <c r="W44" s="124">
        <f>'END Jul 2017'!BD32</f>
        <v>0</v>
      </c>
      <c r="X44" s="125" t="str">
        <f>'END Jul 2017'!BE32</f>
        <v>n</v>
      </c>
    </row>
    <row r="45" spans="1:111" s="71" customFormat="1" ht="14.5" thickBot="1" x14ac:dyDescent="0.35">
      <c r="A45" s="113" t="str">
        <f>'END Jul 2017'!K33</f>
        <v>Alinta Energy</v>
      </c>
      <c r="B45" s="114" t="str">
        <f>'END Jul 2017'!L33</f>
        <v>Fair Deal</v>
      </c>
      <c r="C45" s="115">
        <f>91*'END Jul 2017'!M33/100</f>
        <v>90.872600000000006</v>
      </c>
      <c r="D45" s="115">
        <f>IF($G$5&gt;='END Jul 2017'!P33,('END Jul 2017'!P33*'END Jul 2017'!N33/100),(($G$5)*'END Jul 2017'!N33/100))</f>
        <v>229.81612500000003</v>
      </c>
      <c r="E45" s="116">
        <f>IF($G$5&lt;'END Jul 2017'!P33,0,IF(($G$5)&lt;='END Jul 2017'!R33,(($G$5-'END Jul 2017'!P33)*'END Jul 2017'!Q33/100),(('END Jul 2017'!R33-'END Jul 2017'!P33)*'END Jul 2017'!Q33/100)))</f>
        <v>0</v>
      </c>
      <c r="F45" s="115">
        <v>0</v>
      </c>
      <c r="G45" s="115">
        <f>IF(($G$5&lt;'END Jul 2017'!R33),(0),($G$5-'END Jul 2017'!R33)*'END Jul 2017'!S33/100)</f>
        <v>0</v>
      </c>
      <c r="H45" s="115">
        <f>$H$5*'END Jul 2017'!AE33/100</f>
        <v>34.418695499999991</v>
      </c>
      <c r="I45" s="115">
        <f t="shared" ref="I45" si="24">SUM(C45:H45)</f>
        <v>355.10742050000005</v>
      </c>
      <c r="J45" s="117">
        <f t="shared" ref="J45" si="25">(I45-C45)*4</f>
        <v>1056.9392820000003</v>
      </c>
      <c r="K45" s="118">
        <f t="shared" ref="K45" si="26">I45*4</f>
        <v>1420.4296820000002</v>
      </c>
      <c r="L45" s="119">
        <f>'END Jul 2017'!AT33</f>
        <v>0</v>
      </c>
      <c r="M45" s="119">
        <f>'END Jul 2017'!AU33</f>
        <v>0</v>
      </c>
      <c r="N45" s="119">
        <f>'END Jul 2017'!AV33</f>
        <v>0</v>
      </c>
      <c r="O45" s="119">
        <f>'END Jul 2017'!AW33</f>
        <v>23</v>
      </c>
      <c r="P45" s="119">
        <f>($E$6*'END Jul 2017'!AQ33/100)*4</f>
        <v>181.49939999999998</v>
      </c>
      <c r="Q45" s="119">
        <f t="shared" ref="Q45" si="27">K45</f>
        <v>1420.4296820000002</v>
      </c>
      <c r="R45" s="119">
        <f>Q45-(J45*O45/100)</f>
        <v>1177.33364714</v>
      </c>
      <c r="S45" s="120">
        <f t="shared" ref="S45" si="28">Q45-P45</f>
        <v>1238.9302820000003</v>
      </c>
      <c r="T45" s="120">
        <f t="shared" ref="T45" si="29">R45-P45</f>
        <v>995.83424714000012</v>
      </c>
      <c r="U45" s="474">
        <f t="shared" ref="U45" si="30">S45*1.1</f>
        <v>1362.8233102000004</v>
      </c>
      <c r="V45" s="474">
        <f t="shared" ref="V45" si="31">T45*1.1</f>
        <v>1095.4176718540002</v>
      </c>
      <c r="W45" s="126">
        <f>'END Jul 2017'!BD33</f>
        <v>0</v>
      </c>
      <c r="X45" s="127" t="str">
        <f>'END Jul 2017'!BE33</f>
        <v>n</v>
      </c>
      <c r="Y45" s="187"/>
      <c r="Z45" s="187"/>
      <c r="AA45" s="187"/>
      <c r="AB45" s="187"/>
      <c r="AC45" s="187"/>
      <c r="AD45" s="187"/>
      <c r="AE45" s="187"/>
      <c r="AF45" s="187"/>
      <c r="AG45" s="187"/>
      <c r="AH45" s="187"/>
      <c r="AI45" s="187"/>
      <c r="AJ45" s="187"/>
      <c r="AK45" s="187"/>
      <c r="AL45" s="187"/>
      <c r="AM45" s="187"/>
      <c r="AN45" s="187"/>
      <c r="AO45" s="187"/>
      <c r="AP45" s="187"/>
      <c r="AQ45" s="187"/>
      <c r="AR45" s="187"/>
      <c r="AS45" s="187"/>
      <c r="AT45" s="187"/>
      <c r="AU45" s="187"/>
      <c r="AV45" s="187"/>
      <c r="AW45" s="187"/>
      <c r="AX45" s="187"/>
      <c r="AY45" s="187"/>
      <c r="AZ45" s="187"/>
      <c r="BA45" s="187"/>
      <c r="BB45" s="187"/>
      <c r="BC45" s="187"/>
      <c r="BD45" s="187"/>
      <c r="BE45" s="187"/>
      <c r="BF45" s="187"/>
      <c r="BG45" s="187"/>
      <c r="BH45" s="187"/>
      <c r="BI45" s="187"/>
      <c r="BJ45" s="187"/>
      <c r="BK45" s="187"/>
      <c r="BL45" s="187"/>
      <c r="BM45" s="187"/>
      <c r="BN45" s="187"/>
      <c r="BO45" s="187"/>
      <c r="BP45" s="187"/>
      <c r="BQ45" s="187"/>
      <c r="BR45" s="187"/>
      <c r="BS45" s="187"/>
      <c r="BT45" s="187"/>
      <c r="BU45" s="187"/>
      <c r="BV45" s="187"/>
      <c r="BW45" s="187"/>
      <c r="BX45" s="187"/>
      <c r="BY45" s="187"/>
      <c r="BZ45" s="187"/>
      <c r="CA45" s="187"/>
      <c r="CB45" s="187"/>
      <c r="CC45" s="187"/>
      <c r="CD45" s="187"/>
      <c r="CE45" s="187"/>
      <c r="CF45" s="187"/>
      <c r="CG45" s="187"/>
      <c r="CH45" s="187"/>
      <c r="CI45" s="187"/>
      <c r="CJ45" s="187"/>
      <c r="CK45" s="187"/>
      <c r="CL45" s="187"/>
      <c r="CM45" s="187"/>
      <c r="CN45" s="187"/>
      <c r="CO45" s="187"/>
      <c r="CP45" s="187"/>
      <c r="CQ45" s="187"/>
      <c r="CR45" s="187"/>
      <c r="CS45" s="187"/>
      <c r="CT45" s="187"/>
      <c r="CU45" s="187"/>
      <c r="CV45" s="187"/>
      <c r="CW45" s="187"/>
      <c r="CX45" s="187"/>
      <c r="CY45" s="187"/>
      <c r="CZ45" s="187"/>
      <c r="DA45" s="187"/>
      <c r="DB45" s="187"/>
      <c r="DC45" s="187"/>
      <c r="DD45" s="187"/>
      <c r="DE45" s="187"/>
      <c r="DF45" s="187"/>
      <c r="DG45" s="187"/>
    </row>
    <row r="46" spans="1:111" s="187" customFormat="1" x14ac:dyDescent="0.3"/>
    <row r="47" spans="1:111" s="187" customFormat="1" ht="14" thickBot="1" x14ac:dyDescent="0.35"/>
    <row r="48" spans="1:111" ht="14" x14ac:dyDescent="0.3">
      <c r="A48" s="100" t="s">
        <v>534</v>
      </c>
      <c r="B48" s="101"/>
      <c r="C48" s="101"/>
      <c r="D48" s="101"/>
      <c r="E48" s="101"/>
      <c r="F48" s="101"/>
      <c r="G48" s="101"/>
      <c r="H48" s="101"/>
      <c r="I48" s="101"/>
      <c r="J48" s="101"/>
      <c r="K48" s="101"/>
      <c r="L48" s="101"/>
      <c r="M48" s="101"/>
      <c r="N48" s="101"/>
      <c r="O48" s="101"/>
      <c r="P48" s="101"/>
      <c r="Q48" s="101"/>
      <c r="R48" s="101"/>
      <c r="S48" s="101"/>
      <c r="T48" s="101"/>
      <c r="U48" s="101"/>
      <c r="V48" s="101"/>
      <c r="W48" s="101"/>
      <c r="X48" s="102"/>
    </row>
    <row r="49" spans="1:24" ht="70" x14ac:dyDescent="0.3">
      <c r="A49" s="463" t="s">
        <v>408</v>
      </c>
      <c r="B49" s="464" t="s">
        <v>409</v>
      </c>
      <c r="C49" s="465" t="s">
        <v>410</v>
      </c>
      <c r="D49" s="465" t="s">
        <v>555</v>
      </c>
      <c r="E49" s="465" t="s">
        <v>446</v>
      </c>
      <c r="F49" s="467" t="s">
        <v>354</v>
      </c>
      <c r="G49" s="467" t="s">
        <v>556</v>
      </c>
      <c r="H49" s="467" t="s">
        <v>352</v>
      </c>
      <c r="I49" s="465" t="s">
        <v>222</v>
      </c>
      <c r="J49" s="467" t="s">
        <v>406</v>
      </c>
      <c r="K49" s="468" t="s">
        <v>449</v>
      </c>
      <c r="L49" s="469" t="s">
        <v>398</v>
      </c>
      <c r="M49" s="469" t="s">
        <v>533</v>
      </c>
      <c r="N49" s="469" t="s">
        <v>399</v>
      </c>
      <c r="O49" s="469" t="s">
        <v>552</v>
      </c>
      <c r="P49" s="470" t="s">
        <v>490</v>
      </c>
      <c r="Q49" s="471" t="s">
        <v>102</v>
      </c>
      <c r="R49" s="471" t="s">
        <v>103</v>
      </c>
      <c r="S49" s="471" t="s">
        <v>104</v>
      </c>
      <c r="T49" s="471" t="s">
        <v>105</v>
      </c>
      <c r="U49" s="470" t="s">
        <v>331</v>
      </c>
      <c r="V49" s="470" t="s">
        <v>332</v>
      </c>
      <c r="W49" s="469" t="s">
        <v>400</v>
      </c>
      <c r="X49" s="472" t="s">
        <v>558</v>
      </c>
    </row>
    <row r="50" spans="1:24" ht="14" x14ac:dyDescent="0.3">
      <c r="A50" s="103" t="str">
        <f>'END Jul 2017'!K34</f>
        <v>AGL</v>
      </c>
      <c r="B50" s="104" t="str">
        <f>'END Jul 2017'!L34</f>
        <v xml:space="preserve">Savers </v>
      </c>
      <c r="C50" s="105">
        <f>91*'END Jul 2017'!M34/100</f>
        <v>80.989999999999995</v>
      </c>
      <c r="D50" s="105">
        <f>$G$6*'END Jul 2017'!N34/100</f>
        <v>90.732600000000005</v>
      </c>
      <c r="E50" s="105">
        <v>0</v>
      </c>
      <c r="F50" s="105">
        <v>0</v>
      </c>
      <c r="G50" s="105">
        <f>$I$6*'END Jul 2017'!AH34/100</f>
        <v>191.01599999999999</v>
      </c>
      <c r="H50" s="105">
        <f>$H$6*'END Jul 2017'!W34/100</f>
        <v>57.304799999999993</v>
      </c>
      <c r="I50" s="105">
        <f t="shared" ref="I50:I64" si="32">SUM(C50:H50)</f>
        <v>420.04340000000002</v>
      </c>
      <c r="J50" s="107">
        <f t="shared" ref="J50:J64" si="33">(I50-C50)*4</f>
        <v>1356.2136</v>
      </c>
      <c r="K50" s="108">
        <f t="shared" ref="K50:K64" si="34">I50*4</f>
        <v>1680.1736000000001</v>
      </c>
      <c r="L50" s="109">
        <f>'END Jul 2017'!AT34</f>
        <v>0</v>
      </c>
      <c r="M50" s="109">
        <f>'END Jul 2017'!AU34</f>
        <v>0</v>
      </c>
      <c r="N50" s="109">
        <f>'END Jul 2017'!AV34</f>
        <v>0</v>
      </c>
      <c r="O50" s="109">
        <f>'END Jul 2017'!AW34</f>
        <v>22</v>
      </c>
      <c r="P50" s="109">
        <f>($E$6*'END Jul 2017'!AQ34/100)*4</f>
        <v>330.26940000000002</v>
      </c>
      <c r="Q50" s="109">
        <f>K50</f>
        <v>1680.1736000000001</v>
      </c>
      <c r="R50" s="109">
        <f>Q50-(J50*O50/100)</f>
        <v>1381.8066080000001</v>
      </c>
      <c r="S50" s="110">
        <f>Q50-P50</f>
        <v>1349.9041999999999</v>
      </c>
      <c r="T50" s="110">
        <f>R50-P50</f>
        <v>1051.5372080000002</v>
      </c>
      <c r="U50" s="473">
        <f>S50*1.1</f>
        <v>1484.89462</v>
      </c>
      <c r="V50" s="473">
        <f>T50*1.1</f>
        <v>1156.6909288000004</v>
      </c>
      <c r="W50" s="124">
        <f>'END Jul 2017'!BD34</f>
        <v>0</v>
      </c>
      <c r="X50" s="125" t="str">
        <f>'END Jul 2017'!BE34</f>
        <v>n</v>
      </c>
    </row>
    <row r="51" spans="1:24" ht="14" x14ac:dyDescent="0.3">
      <c r="A51" s="103" t="str">
        <f>'END Jul 2017'!K35</f>
        <v>Click Energy</v>
      </c>
      <c r="B51" s="104" t="str">
        <f>'END Jul 2017'!L35</f>
        <v>Shine</v>
      </c>
      <c r="C51" s="105">
        <f>91*'END Jul 2017'!M35/100</f>
        <v>80.407600000000002</v>
      </c>
      <c r="D51" s="105">
        <f>$G$6*'END Jul 2017'!N35/100</f>
        <v>104.36636700000001</v>
      </c>
      <c r="E51" s="105">
        <v>0</v>
      </c>
      <c r="F51" s="105">
        <v>0</v>
      </c>
      <c r="G51" s="105">
        <f>$I$6*'END Jul 2017'!AH35/100</f>
        <v>225.0049095</v>
      </c>
      <c r="H51" s="105">
        <f>$H$6*'END Jul 2017'!W35/100</f>
        <v>107.73302399999999</v>
      </c>
      <c r="I51" s="105">
        <f t="shared" si="32"/>
        <v>517.51190050000002</v>
      </c>
      <c r="J51" s="107">
        <f t="shared" si="33"/>
        <v>1748.4172020000001</v>
      </c>
      <c r="K51" s="108">
        <f t="shared" si="34"/>
        <v>2070.0476020000001</v>
      </c>
      <c r="L51" s="109">
        <f>'END Jul 2017'!AT35</f>
        <v>0</v>
      </c>
      <c r="M51" s="109">
        <f>'END Jul 2017'!AU35</f>
        <v>0</v>
      </c>
      <c r="N51" s="109">
        <f>'END Jul 2017'!AV35</f>
        <v>7</v>
      </c>
      <c r="O51" s="109">
        <f>'END Jul 2017'!AW35</f>
        <v>0</v>
      </c>
      <c r="P51" s="109">
        <f>($E$6*'END Jul 2017'!AQ35/100)*4</f>
        <v>505.81800000000004</v>
      </c>
      <c r="Q51" s="109">
        <f t="shared" ref="Q51:Q60" si="35">K51</f>
        <v>2070.0476020000001</v>
      </c>
      <c r="R51" s="109">
        <f>Q51-(K51*N51/100)</f>
        <v>1925.1442698600001</v>
      </c>
      <c r="S51" s="110">
        <f t="shared" ref="S51:S64" si="36">Q51-P51</f>
        <v>1564.2296020000001</v>
      </c>
      <c r="T51" s="110">
        <f t="shared" ref="T51:T64" si="37">R51-P51</f>
        <v>1419.3262698600001</v>
      </c>
      <c r="U51" s="473">
        <f t="shared" ref="U51:V64" si="38">S51*1.1</f>
        <v>1720.6525622000004</v>
      </c>
      <c r="V51" s="473">
        <f t="shared" si="38"/>
        <v>1561.2588968460002</v>
      </c>
      <c r="W51" s="124">
        <f>'END Jul 2017'!BD35</f>
        <v>0</v>
      </c>
      <c r="X51" s="125" t="str">
        <f>'END Jul 2017'!BE35</f>
        <v>n</v>
      </c>
    </row>
    <row r="52" spans="1:24" ht="14" x14ac:dyDescent="0.3">
      <c r="A52" s="103" t="str">
        <f>'END Jul 2017'!K36</f>
        <v>Commander</v>
      </c>
      <c r="B52" s="104" t="str">
        <f>'END Jul 2017'!L36</f>
        <v>Market offer</v>
      </c>
      <c r="C52" s="105">
        <f>91*'END Jul 2017'!M36/100</f>
        <v>93.457000000000008</v>
      </c>
      <c r="D52" s="105">
        <f>$G$6*'END Jul 2017'!N36/100</f>
        <v>91.998080999999999</v>
      </c>
      <c r="E52" s="105">
        <v>0</v>
      </c>
      <c r="F52" s="105">
        <v>0</v>
      </c>
      <c r="G52" s="105">
        <f>$I$6*'END Jul 2017'!AH36/100</f>
        <v>175.61533500000002</v>
      </c>
      <c r="H52" s="105">
        <f>$H$6*'END Jul 2017'!W36/100</f>
        <v>52.326445499999991</v>
      </c>
      <c r="I52" s="105">
        <f t="shared" si="32"/>
        <v>413.3968615</v>
      </c>
      <c r="J52" s="107">
        <f t="shared" si="33"/>
        <v>1279.759446</v>
      </c>
      <c r="K52" s="108">
        <f t="shared" si="34"/>
        <v>1653.587446</v>
      </c>
      <c r="L52" s="109">
        <f>'END Jul 2017'!AT36</f>
        <v>0</v>
      </c>
      <c r="M52" s="109">
        <f>'END Jul 2017'!AU36</f>
        <v>0</v>
      </c>
      <c r="N52" s="109">
        <f>'END Jul 2017'!AV36</f>
        <v>0</v>
      </c>
      <c r="O52" s="109">
        <f>'END Jul 2017'!AW36</f>
        <v>20</v>
      </c>
      <c r="P52" s="109">
        <f>($E$6*'END Jul 2017'!AQ36/100)*4</f>
        <v>345.14639999999997</v>
      </c>
      <c r="Q52" s="109">
        <f t="shared" si="35"/>
        <v>1653.587446</v>
      </c>
      <c r="R52" s="109">
        <f>Q52-(J52*O52/100)</f>
        <v>1397.6355567999999</v>
      </c>
      <c r="S52" s="110">
        <f t="shared" si="36"/>
        <v>1308.4410459999999</v>
      </c>
      <c r="T52" s="110">
        <f t="shared" si="37"/>
        <v>1052.4891567999998</v>
      </c>
      <c r="U52" s="473">
        <f t="shared" si="38"/>
        <v>1439.2851506</v>
      </c>
      <c r="V52" s="473">
        <f t="shared" si="38"/>
        <v>1157.7380724799998</v>
      </c>
      <c r="W52" s="124">
        <f>'END Jul 2017'!BD36</f>
        <v>0</v>
      </c>
      <c r="X52" s="125" t="str">
        <f>'END Jul 2017'!BE36</f>
        <v>n</v>
      </c>
    </row>
    <row r="53" spans="1:24" ht="14" x14ac:dyDescent="0.3">
      <c r="A53" s="103" t="str">
        <f>'END Jul 2017'!K37</f>
        <v>CovaU</v>
      </c>
      <c r="B53" s="104" t="str">
        <f>'END Jul 2017'!L37</f>
        <v>Freedom</v>
      </c>
      <c r="C53" s="105">
        <f>91*'END Jul 2017'!M37/100</f>
        <v>113.75</v>
      </c>
      <c r="D53" s="105">
        <f>$G$6*'END Jul 2017'!N37/100</f>
        <v>88.344899999999996</v>
      </c>
      <c r="E53" s="105">
        <v>0</v>
      </c>
      <c r="F53" s="105">
        <v>0</v>
      </c>
      <c r="G53" s="105">
        <f>$I$6*'END Jul 2017'!AH37/100</f>
        <v>179.07749999999999</v>
      </c>
      <c r="H53" s="105">
        <f>$H$6*'END Jul 2017'!W37/100</f>
        <v>76.287014999999997</v>
      </c>
      <c r="I53" s="105">
        <f t="shared" si="32"/>
        <v>457.45941499999998</v>
      </c>
      <c r="J53" s="107">
        <f t="shared" si="33"/>
        <v>1374.8376599999999</v>
      </c>
      <c r="K53" s="108">
        <f t="shared" si="34"/>
        <v>1829.8376599999999</v>
      </c>
      <c r="L53" s="109">
        <f>'END Jul 2017'!AT37</f>
        <v>0</v>
      </c>
      <c r="M53" s="109">
        <f>'END Jul 2017'!AU37</f>
        <v>0</v>
      </c>
      <c r="N53" s="109">
        <f>'END Jul 2017'!AV37</f>
        <v>20</v>
      </c>
      <c r="O53" s="109">
        <f>'END Jul 2017'!AW37</f>
        <v>0</v>
      </c>
      <c r="P53" s="109">
        <f>($E$6*'END Jul 2017'!AQ37/100)*4</f>
        <v>0</v>
      </c>
      <c r="Q53" s="109">
        <f t="shared" si="35"/>
        <v>1829.8376599999999</v>
      </c>
      <c r="R53" s="109">
        <f>Q53-(K53*N53/100)</f>
        <v>1463.870128</v>
      </c>
      <c r="S53" s="110">
        <f t="shared" si="36"/>
        <v>1829.8376599999999</v>
      </c>
      <c r="T53" s="110">
        <f t="shared" si="37"/>
        <v>1463.870128</v>
      </c>
      <c r="U53" s="473">
        <f t="shared" si="38"/>
        <v>2012.821426</v>
      </c>
      <c r="V53" s="473">
        <f t="shared" si="38"/>
        <v>1610.2571408000001</v>
      </c>
      <c r="W53" s="124">
        <f>'END Jul 2017'!BD37</f>
        <v>12</v>
      </c>
      <c r="X53" s="125" t="str">
        <f>'END Jul 2017'!BE37</f>
        <v>y</v>
      </c>
    </row>
    <row r="54" spans="1:24" ht="14" x14ac:dyDescent="0.3">
      <c r="A54" s="103" t="str">
        <f>'END Jul 2017'!K38</f>
        <v>Diamond Energy</v>
      </c>
      <c r="B54" s="104" t="str">
        <f>'END Jul 2017'!L38</f>
        <v>Pay on time discount</v>
      </c>
      <c r="C54" s="105">
        <f>91*'END Jul 2017'!M38/100</f>
        <v>95.504500000000007</v>
      </c>
      <c r="D54" s="105">
        <f>IF($G$6&gt;='END Jul 2017'!P38,('END Jul 2017'!P38*'END Jul 2017'!N38/100),(($G$6)*'END Jul 2017'!N38/100))</f>
        <v>83.330730000000003</v>
      </c>
      <c r="E54" s="105">
        <v>0</v>
      </c>
      <c r="F54" s="105">
        <f>IF(($G$6&lt;'END Jul 2017'!P38),(0),($G$6-'END Jul 2017'!P38)*'END Jul 2017'!Q38/100)</f>
        <v>0</v>
      </c>
      <c r="G54" s="105">
        <f>$I$6*'END Jul 2017'!AH38/100</f>
        <v>166.9599225</v>
      </c>
      <c r="H54" s="105">
        <f>$H$6*'END Jul 2017'!W38/100</f>
        <v>64.10974499999999</v>
      </c>
      <c r="I54" s="105">
        <f t="shared" si="32"/>
        <v>409.9048975</v>
      </c>
      <c r="J54" s="107">
        <f t="shared" si="33"/>
        <v>1257.60159</v>
      </c>
      <c r="K54" s="108">
        <f t="shared" si="34"/>
        <v>1639.61959</v>
      </c>
      <c r="L54" s="109">
        <f>'END Jul 2017'!AT38</f>
        <v>0</v>
      </c>
      <c r="M54" s="109">
        <f>'END Jul 2017'!AU38</f>
        <v>0</v>
      </c>
      <c r="N54" s="109">
        <f>'END Jul 2017'!AV38</f>
        <v>7</v>
      </c>
      <c r="O54" s="109">
        <f>'END Jul 2017'!AW38</f>
        <v>0</v>
      </c>
      <c r="P54" s="109">
        <f>($E$6*'END Jul 2017'!AQ38/100)*4</f>
        <v>357.048</v>
      </c>
      <c r="Q54" s="109">
        <f t="shared" si="35"/>
        <v>1639.61959</v>
      </c>
      <c r="R54" s="109">
        <f>Q54-(K54*N54/100)</f>
        <v>1524.8462187</v>
      </c>
      <c r="S54" s="110">
        <f t="shared" si="36"/>
        <v>1282.57159</v>
      </c>
      <c r="T54" s="110">
        <f t="shared" si="37"/>
        <v>1167.7982187</v>
      </c>
      <c r="U54" s="473">
        <f t="shared" si="38"/>
        <v>1410.8287490000002</v>
      </c>
      <c r="V54" s="473">
        <f t="shared" si="38"/>
        <v>1284.5780405700002</v>
      </c>
      <c r="W54" s="124">
        <f>'END Jul 2017'!BD38</f>
        <v>24</v>
      </c>
      <c r="X54" s="125" t="str">
        <f>'END Jul 2017'!BE38</f>
        <v>y</v>
      </c>
    </row>
    <row r="55" spans="1:24" ht="14" x14ac:dyDescent="0.3">
      <c r="A55" s="103" t="str">
        <f>'END Jul 2017'!K39</f>
        <v>Dodo Power &amp; Gas</v>
      </c>
      <c r="B55" s="104" t="str">
        <f>'END Jul 2017'!L39</f>
        <v>Market offer</v>
      </c>
      <c r="C55" s="105">
        <f>91*'END Jul 2017'!M39/100</f>
        <v>92.547000000000011</v>
      </c>
      <c r="D55" s="105">
        <f>$G$6*'END Jul 2017'!N39/100</f>
        <v>88.726931999999991</v>
      </c>
      <c r="E55" s="105">
        <v>0</v>
      </c>
      <c r="F55" s="105">
        <v>0</v>
      </c>
      <c r="G55" s="105">
        <f>$I$6*'END Jul 2017'!AH39/100</f>
        <v>159.91620749999998</v>
      </c>
      <c r="H55" s="105">
        <f>$H$6*'END Jul 2017'!W39/100</f>
        <v>51.037087499999998</v>
      </c>
      <c r="I55" s="105">
        <f t="shared" si="32"/>
        <v>392.22722699999997</v>
      </c>
      <c r="J55" s="107">
        <f t="shared" si="33"/>
        <v>1198.7209079999998</v>
      </c>
      <c r="K55" s="108">
        <f t="shared" si="34"/>
        <v>1568.9089079999999</v>
      </c>
      <c r="L55" s="109">
        <f>'END Jul 2017'!AT39</f>
        <v>0</v>
      </c>
      <c r="M55" s="109">
        <f>'END Jul 2017'!AU39</f>
        <v>0</v>
      </c>
      <c r="N55" s="109">
        <f>'END Jul 2017'!AV39</f>
        <v>0</v>
      </c>
      <c r="O55" s="109">
        <f>'END Jul 2017'!AW39</f>
        <v>0</v>
      </c>
      <c r="P55" s="109">
        <f>($E$6*'END Jul 2017'!AQ39/100)*4</f>
        <v>345.14639999999997</v>
      </c>
      <c r="Q55" s="109">
        <f t="shared" si="35"/>
        <v>1568.9089079999999</v>
      </c>
      <c r="R55" s="109">
        <f>Q55-(J55*O55/100)</f>
        <v>1568.9089079999999</v>
      </c>
      <c r="S55" s="110">
        <f t="shared" si="36"/>
        <v>1223.7625079999998</v>
      </c>
      <c r="T55" s="110">
        <f t="shared" si="37"/>
        <v>1223.7625079999998</v>
      </c>
      <c r="U55" s="473">
        <f t="shared" si="38"/>
        <v>1346.1387587999998</v>
      </c>
      <c r="V55" s="473">
        <f t="shared" si="38"/>
        <v>1346.1387587999998</v>
      </c>
      <c r="W55" s="124">
        <f>'END Jul 2017'!BD39</f>
        <v>0</v>
      </c>
      <c r="X55" s="125" t="str">
        <f>'END Jul 2017'!BE39</f>
        <v>n</v>
      </c>
    </row>
    <row r="56" spans="1:24" ht="14" x14ac:dyDescent="0.3">
      <c r="A56" s="103" t="str">
        <f>'END Jul 2017'!K40</f>
        <v>EnergyAustralia</v>
      </c>
      <c r="B56" s="104" t="str">
        <f>'END Jul 2017'!L40</f>
        <v>Flexi Saver</v>
      </c>
      <c r="C56" s="105">
        <f>91*'END Jul 2017'!M40/100</f>
        <v>88.452000000000012</v>
      </c>
      <c r="D56" s="105">
        <f>$G$6*'END Jul 2017'!N40/100</f>
        <v>100.40278500000001</v>
      </c>
      <c r="E56" s="105">
        <v>0</v>
      </c>
      <c r="F56" s="105">
        <v>0</v>
      </c>
      <c r="G56" s="105">
        <f>$I$6*'END Jul 2017'!AH40/100</f>
        <v>192.68738999999997</v>
      </c>
      <c r="H56" s="105">
        <f>$H$6*'END Jul 2017'!W40/100</f>
        <v>63.572512499999995</v>
      </c>
      <c r="I56" s="105">
        <f t="shared" si="32"/>
        <v>445.1146875</v>
      </c>
      <c r="J56" s="107">
        <f t="shared" si="33"/>
        <v>1426.65075</v>
      </c>
      <c r="K56" s="108">
        <f t="shared" si="34"/>
        <v>1780.45875</v>
      </c>
      <c r="L56" s="109">
        <f>'END Jul 2017'!AT40</f>
        <v>0</v>
      </c>
      <c r="M56" s="109">
        <f>'END Jul 2017'!AU40</f>
        <v>0</v>
      </c>
      <c r="N56" s="109">
        <f>'END Jul 2017'!AV40</f>
        <v>0</v>
      </c>
      <c r="O56" s="109">
        <f>'END Jul 2017'!AW40</f>
        <v>22</v>
      </c>
      <c r="P56" s="109">
        <f>($E$6*'END Jul 2017'!AQ40/100)*4</f>
        <v>371.92500000000001</v>
      </c>
      <c r="Q56" s="109">
        <f t="shared" si="35"/>
        <v>1780.45875</v>
      </c>
      <c r="R56" s="109">
        <f>Q56-(J56*O56/100)</f>
        <v>1466.595585</v>
      </c>
      <c r="S56" s="110">
        <f t="shared" si="36"/>
        <v>1408.5337500000001</v>
      </c>
      <c r="T56" s="110">
        <f t="shared" si="37"/>
        <v>1094.6705850000001</v>
      </c>
      <c r="U56" s="473">
        <f t="shared" si="38"/>
        <v>1549.3871250000002</v>
      </c>
      <c r="V56" s="473">
        <f t="shared" si="38"/>
        <v>1204.1376435000002</v>
      </c>
      <c r="W56" s="124">
        <f>'END Jul 2017'!BD40</f>
        <v>0</v>
      </c>
      <c r="X56" s="125" t="str">
        <f>'END Jul 2017'!BE40</f>
        <v>n</v>
      </c>
    </row>
    <row r="57" spans="1:24" ht="14" x14ac:dyDescent="0.3">
      <c r="A57" s="103" t="str">
        <f>'END Jul 2017'!K41</f>
        <v>Mojo Power</v>
      </c>
      <c r="B57" s="104" t="str">
        <f>'END Jul 2017'!L41</f>
        <v>Basic Energy Pass</v>
      </c>
      <c r="C57" s="105">
        <f>(91*'END Jul 2017'!M41/100)+('END Jul 2017'!BH41*3)</f>
        <v>148.35239999999999</v>
      </c>
      <c r="D57" s="105">
        <f>$G$6*'END Jul 2017'!N41/100</f>
        <v>81.372816</v>
      </c>
      <c r="E57" s="105">
        <v>0</v>
      </c>
      <c r="F57" s="105">
        <v>0</v>
      </c>
      <c r="G57" s="105">
        <f>$I$6*'END Jul 2017'!AH41/100</f>
        <v>152.21587499999998</v>
      </c>
      <c r="H57" s="105">
        <f>$H$6*'END Jul 2017'!W41/100</f>
        <v>59.561176499999995</v>
      </c>
      <c r="I57" s="105">
        <f t="shared" si="32"/>
        <v>441.50226749999996</v>
      </c>
      <c r="J57" s="107">
        <f t="shared" si="33"/>
        <v>1172.5994699999999</v>
      </c>
      <c r="K57" s="108">
        <f t="shared" si="34"/>
        <v>1766.0090699999998</v>
      </c>
      <c r="L57" s="109">
        <f>'END Jul 2017'!AT41</f>
        <v>0</v>
      </c>
      <c r="M57" s="109">
        <f>'END Jul 2017'!AU41</f>
        <v>0</v>
      </c>
      <c r="N57" s="109">
        <f>'END Jul 2017'!AV41</f>
        <v>0</v>
      </c>
      <c r="O57" s="109">
        <f>'END Jul 2017'!AW41</f>
        <v>0</v>
      </c>
      <c r="P57" s="109">
        <f>($E$6*'END Jul 2017'!AQ41/100)*4</f>
        <v>297.54000000000002</v>
      </c>
      <c r="Q57" s="109">
        <f t="shared" si="35"/>
        <v>1766.0090699999998</v>
      </c>
      <c r="R57" s="109">
        <f>Q57</f>
        <v>1766.0090699999998</v>
      </c>
      <c r="S57" s="110">
        <f t="shared" si="36"/>
        <v>1468.4690699999999</v>
      </c>
      <c r="T57" s="110">
        <f t="shared" si="37"/>
        <v>1468.4690699999999</v>
      </c>
      <c r="U57" s="473">
        <f t="shared" si="38"/>
        <v>1615.315977</v>
      </c>
      <c r="V57" s="473">
        <f t="shared" si="38"/>
        <v>1615.315977</v>
      </c>
      <c r="W57" s="124">
        <f>'END Jul 2017'!BD41</f>
        <v>0</v>
      </c>
      <c r="X57" s="125" t="str">
        <f>'END Jul 2017'!BE41</f>
        <v>n</v>
      </c>
    </row>
    <row r="58" spans="1:24" ht="14" x14ac:dyDescent="0.3">
      <c r="A58" s="103" t="str">
        <f>'END Jul 2017'!K42</f>
        <v>Momentum Energy</v>
      </c>
      <c r="B58" s="104" t="str">
        <f>'END Jul 2017'!L42</f>
        <v>SmilePower</v>
      </c>
      <c r="C58" s="105">
        <f>91*'END Jul 2017'!M42/100</f>
        <v>87.514699999999991</v>
      </c>
      <c r="D58" s="105">
        <f>IF($G$6&gt;='END Jul 2017'!P42,('END Jul 2017'!P42*'END Jul 2017'!N42/100),(($G$6)*'END Jul 2017'!N42/100))</f>
        <v>82.61442000000001</v>
      </c>
      <c r="E58" s="105">
        <v>0</v>
      </c>
      <c r="F58" s="105">
        <f>IF(($H$55&lt;'END Jul 2017'!P42),(0),($G$6-'END Jul 2017'!P42)*'END Jul 2017'!Q42/100)</f>
        <v>0</v>
      </c>
      <c r="G58" s="105">
        <f>$I$6*'END Jul 2017'!AH42/100</f>
        <v>141.70999499999999</v>
      </c>
      <c r="H58" s="105">
        <f>$H$6*'END Jul 2017'!W42/100</f>
        <v>58.701604499999995</v>
      </c>
      <c r="I58" s="105">
        <f t="shared" si="32"/>
        <v>370.54071949999997</v>
      </c>
      <c r="J58" s="107">
        <f t="shared" si="33"/>
        <v>1132.1040779999998</v>
      </c>
      <c r="K58" s="108">
        <f t="shared" si="34"/>
        <v>1482.1628779999999</v>
      </c>
      <c r="L58" s="109">
        <f>'END Jul 2017'!AT42</f>
        <v>0</v>
      </c>
      <c r="M58" s="109">
        <f>'END Jul 2017'!AU42</f>
        <v>0</v>
      </c>
      <c r="N58" s="109">
        <f>'END Jul 2017'!AV42</f>
        <v>0</v>
      </c>
      <c r="O58" s="109">
        <f>'END Jul 2017'!AW42</f>
        <v>0</v>
      </c>
      <c r="P58" s="109">
        <f>($E$6*'END Jul 2017'!AQ42/100)*4</f>
        <v>208.27799999999999</v>
      </c>
      <c r="Q58" s="109">
        <f t="shared" si="35"/>
        <v>1482.1628779999999</v>
      </c>
      <c r="R58" s="109">
        <f>Q58</f>
        <v>1482.1628779999999</v>
      </c>
      <c r="S58" s="110">
        <f t="shared" si="36"/>
        <v>1273.8848779999998</v>
      </c>
      <c r="T58" s="110">
        <f t="shared" si="37"/>
        <v>1273.8848779999998</v>
      </c>
      <c r="U58" s="473">
        <f t="shared" si="38"/>
        <v>1401.2733658</v>
      </c>
      <c r="V58" s="473">
        <f t="shared" si="38"/>
        <v>1401.2733658</v>
      </c>
      <c r="W58" s="124">
        <f>'END Jul 2017'!BD42</f>
        <v>12</v>
      </c>
      <c r="X58" s="125" t="str">
        <f>'END Jul 2017'!BE42</f>
        <v>y</v>
      </c>
    </row>
    <row r="59" spans="1:24" ht="14" x14ac:dyDescent="0.3">
      <c r="A59" s="103" t="str">
        <f>'END Jul 2017'!K43</f>
        <v>Origin Energy</v>
      </c>
      <c r="B59" s="104" t="str">
        <f>'END Jul 2017'!L43</f>
        <v>Solar Boost Plus</v>
      </c>
      <c r="C59" s="105">
        <f>91*'END Jul 2017'!M43/100</f>
        <v>90.772499999999994</v>
      </c>
      <c r="D59" s="105">
        <f>$G$6*'END Jul 2017'!N43/100</f>
        <v>97.847945999999993</v>
      </c>
      <c r="E59" s="105">
        <v>0</v>
      </c>
      <c r="F59" s="105">
        <v>0</v>
      </c>
      <c r="G59" s="105">
        <f>$I$6*'END Jul 2017'!AH43/100</f>
        <v>199.91018250000002</v>
      </c>
      <c r="H59" s="105">
        <f>$H$6*'END Jul 2017'!W43/100</f>
        <v>64.038113999999993</v>
      </c>
      <c r="I59" s="105">
        <f t="shared" si="32"/>
        <v>452.56874250000004</v>
      </c>
      <c r="J59" s="107">
        <f t="shared" si="33"/>
        <v>1447.1849700000002</v>
      </c>
      <c r="K59" s="108">
        <f t="shared" si="34"/>
        <v>1810.2749700000002</v>
      </c>
      <c r="L59" s="109">
        <f>'END Jul 2017'!AT43</f>
        <v>0</v>
      </c>
      <c r="M59" s="109">
        <f>'END Jul 2017'!AU43</f>
        <v>12</v>
      </c>
      <c r="N59" s="109">
        <f>'END Jul 2017'!AV43</f>
        <v>0</v>
      </c>
      <c r="O59" s="109">
        <f>'END Jul 2017'!AW43</f>
        <v>0</v>
      </c>
      <c r="P59" s="109">
        <f>($E$6*'END Jul 2017'!AQ43/100)*4</f>
        <v>505.81800000000004</v>
      </c>
      <c r="Q59" s="109">
        <f>K59-(J59*M59/100)</f>
        <v>1636.6127736000001</v>
      </c>
      <c r="R59" s="109">
        <f>Q59</f>
        <v>1636.6127736000001</v>
      </c>
      <c r="S59" s="110">
        <f t="shared" si="36"/>
        <v>1130.7947736000001</v>
      </c>
      <c r="T59" s="110">
        <f t="shared" si="37"/>
        <v>1130.7947736000001</v>
      </c>
      <c r="U59" s="473">
        <f t="shared" si="38"/>
        <v>1243.8742509600002</v>
      </c>
      <c r="V59" s="473">
        <f t="shared" si="38"/>
        <v>1243.8742509600002</v>
      </c>
      <c r="W59" s="124">
        <f>'END Jul 2017'!BD43</f>
        <v>0</v>
      </c>
      <c r="X59" s="125" t="str">
        <f>'END Jul 2017'!BE43</f>
        <v>n</v>
      </c>
    </row>
    <row r="60" spans="1:24" ht="14" x14ac:dyDescent="0.3">
      <c r="A60" s="103" t="str">
        <f>'END Jul 2017'!K44</f>
        <v>Powerdirect</v>
      </c>
      <c r="B60" s="104" t="str">
        <f>'END Jul 2017'!L44</f>
        <v>Market offer</v>
      </c>
      <c r="C60" s="105">
        <f>91*'END Jul 2017'!M44/100</f>
        <v>80.989999999999995</v>
      </c>
      <c r="D60" s="105">
        <f>$G$6*'END Jul 2017'!N44/100</f>
        <v>90.732600000000005</v>
      </c>
      <c r="E60" s="105">
        <v>0</v>
      </c>
      <c r="F60" s="105">
        <v>0</v>
      </c>
      <c r="G60" s="105">
        <f>$I$6*'END Jul 2017'!AH44/100</f>
        <v>191.01599999999999</v>
      </c>
      <c r="H60" s="105">
        <f>$H$6*'END Jul 2017'!W44/100</f>
        <v>57.304799999999993</v>
      </c>
      <c r="I60" s="105">
        <f t="shared" si="32"/>
        <v>420.04340000000002</v>
      </c>
      <c r="J60" s="107">
        <f t="shared" si="33"/>
        <v>1356.2136</v>
      </c>
      <c r="K60" s="108">
        <f t="shared" si="34"/>
        <v>1680.1736000000001</v>
      </c>
      <c r="L60" s="109">
        <f>'END Jul 2017'!AT44</f>
        <v>0</v>
      </c>
      <c r="M60" s="109">
        <f>'END Jul 2017'!AU44</f>
        <v>0</v>
      </c>
      <c r="N60" s="109">
        <f>'END Jul 2017'!AV44</f>
        <v>0</v>
      </c>
      <c r="O60" s="109">
        <f>'END Jul 2017'!AW44</f>
        <v>22</v>
      </c>
      <c r="P60" s="109">
        <f>($E$6*'END Jul 2017'!AQ44/100)*4</f>
        <v>330.26940000000002</v>
      </c>
      <c r="Q60" s="109">
        <f t="shared" si="35"/>
        <v>1680.1736000000001</v>
      </c>
      <c r="R60" s="109">
        <f>Q60-(J60*O60/100)</f>
        <v>1381.8066080000001</v>
      </c>
      <c r="S60" s="110">
        <f t="shared" si="36"/>
        <v>1349.9041999999999</v>
      </c>
      <c r="T60" s="110">
        <f t="shared" si="37"/>
        <v>1051.5372080000002</v>
      </c>
      <c r="U60" s="473">
        <f t="shared" si="38"/>
        <v>1484.89462</v>
      </c>
      <c r="V60" s="473">
        <f t="shared" si="38"/>
        <v>1156.6909288000004</v>
      </c>
      <c r="W60" s="124">
        <f>'END Jul 2017'!BD44</f>
        <v>0</v>
      </c>
      <c r="X60" s="125" t="str">
        <f>'END Jul 2017'!BE44</f>
        <v>n</v>
      </c>
    </row>
    <row r="61" spans="1:24" ht="14" x14ac:dyDescent="0.3">
      <c r="A61" s="103" t="str">
        <f>'END Jul 2017'!K45</f>
        <v>Powershop</v>
      </c>
      <c r="B61" s="104" t="str">
        <f>'END Jul 2017'!L45</f>
        <v>Standard Saver</v>
      </c>
      <c r="C61" s="105">
        <f>91*'END Jul 2017'!M45/100</f>
        <v>98.507499999999993</v>
      </c>
      <c r="D61" s="105">
        <f>$G$6*'END Jul 2017'!N45/100</f>
        <v>83.020329000000018</v>
      </c>
      <c r="E61" s="105">
        <v>0</v>
      </c>
      <c r="F61" s="105">
        <v>0</v>
      </c>
      <c r="G61" s="105">
        <f>$I$6*'END Jul 2017'!AH45/100</f>
        <v>176.39133750000002</v>
      </c>
      <c r="H61" s="105">
        <f>$H$6*'END Jul 2017'!W45/100</f>
        <v>87.210742499999995</v>
      </c>
      <c r="I61" s="105">
        <f t="shared" si="32"/>
        <v>445.129909</v>
      </c>
      <c r="J61" s="107">
        <f t="shared" si="33"/>
        <v>1386.489636</v>
      </c>
      <c r="K61" s="108">
        <f t="shared" si="34"/>
        <v>1780.519636</v>
      </c>
      <c r="L61" s="109">
        <f>'END Jul 2017'!AT45</f>
        <v>4</v>
      </c>
      <c r="M61" s="109">
        <f>'END Jul 2017'!AU45</f>
        <v>0</v>
      </c>
      <c r="N61" s="109">
        <f>'END Jul 2017'!AV45</f>
        <v>14</v>
      </c>
      <c r="O61" s="109">
        <f>'END Jul 2017'!AW45</f>
        <v>0</v>
      </c>
      <c r="P61" s="109">
        <f>($E$6*'END Jul 2017'!AQ45/100)*4</f>
        <v>380.85120000000001</v>
      </c>
      <c r="Q61" s="109">
        <f>K61-(K61*L61/100)</f>
        <v>1709.2988505599999</v>
      </c>
      <c r="R61" s="109">
        <f>Q61-(K61*N61/100)</f>
        <v>1460.0261015199999</v>
      </c>
      <c r="S61" s="110">
        <f t="shared" si="36"/>
        <v>1328.4476505599998</v>
      </c>
      <c r="T61" s="110">
        <f t="shared" si="37"/>
        <v>1079.1749015199998</v>
      </c>
      <c r="U61" s="473">
        <f t="shared" si="38"/>
        <v>1461.292415616</v>
      </c>
      <c r="V61" s="473">
        <f t="shared" si="38"/>
        <v>1187.0923916719998</v>
      </c>
      <c r="W61" s="124">
        <f>'END Jul 2017'!BD45</f>
        <v>0</v>
      </c>
      <c r="X61" s="125" t="str">
        <f>'END Jul 2017'!BE45</f>
        <v>n</v>
      </c>
    </row>
    <row r="62" spans="1:24" ht="14" x14ac:dyDescent="0.3">
      <c r="A62" s="103" t="str">
        <f>'END Jul 2017'!K46</f>
        <v>Red Energy</v>
      </c>
      <c r="B62" s="104" t="str">
        <f>'END Jul 2017'!L46</f>
        <v>Living Energy Saver</v>
      </c>
      <c r="C62" s="105">
        <f>91*'END Jul 2017'!M46/100</f>
        <v>86.45</v>
      </c>
      <c r="D62" s="105">
        <f>$G$6*'END Jul 2017'!N46/100</f>
        <v>85.957200000000014</v>
      </c>
      <c r="E62" s="105">
        <v>0</v>
      </c>
      <c r="F62" s="105">
        <v>0</v>
      </c>
      <c r="G62" s="105">
        <f>$I$6*'END Jul 2017'!AH46/100</f>
        <v>176.09287499999999</v>
      </c>
      <c r="H62" s="105">
        <f>$H$6*'END Jul 2017'!W46/100</f>
        <v>57.304799999999993</v>
      </c>
      <c r="I62" s="105">
        <f t="shared" si="32"/>
        <v>405.80487500000004</v>
      </c>
      <c r="J62" s="107">
        <f t="shared" si="33"/>
        <v>1277.4195000000002</v>
      </c>
      <c r="K62" s="108">
        <f t="shared" si="34"/>
        <v>1623.2195000000002</v>
      </c>
      <c r="L62" s="109">
        <f>'END Jul 2017'!AT46</f>
        <v>0</v>
      </c>
      <c r="M62" s="109">
        <f>'END Jul 2017'!AU46</f>
        <v>0</v>
      </c>
      <c r="N62" s="109">
        <f>'END Jul 2017'!AV46</f>
        <v>10</v>
      </c>
      <c r="O62" s="109">
        <f>'END Jul 2017'!AW46</f>
        <v>0</v>
      </c>
      <c r="P62" s="109">
        <f>($E$6*'END Jul 2017'!AQ46/100)*4</f>
        <v>330.26940000000002</v>
      </c>
      <c r="Q62" s="109">
        <f t="shared" ref="Q62:Q64" si="39">K62</f>
        <v>1623.2195000000002</v>
      </c>
      <c r="R62" s="109">
        <f>Q62-(K62*N62/100)</f>
        <v>1460.8975500000001</v>
      </c>
      <c r="S62" s="110">
        <f t="shared" si="36"/>
        <v>1292.9501</v>
      </c>
      <c r="T62" s="110">
        <f t="shared" si="37"/>
        <v>1130.62815</v>
      </c>
      <c r="U62" s="473">
        <f t="shared" si="38"/>
        <v>1422.2451100000001</v>
      </c>
      <c r="V62" s="473">
        <f t="shared" si="38"/>
        <v>1243.690965</v>
      </c>
      <c r="W62" s="124">
        <f>'END Jul 2017'!BD46</f>
        <v>0</v>
      </c>
      <c r="X62" s="125" t="str">
        <f>'END Jul 2017'!BE46</f>
        <v>n</v>
      </c>
    </row>
    <row r="63" spans="1:24" ht="14" x14ac:dyDescent="0.3">
      <c r="A63" s="103" t="str">
        <f>'END Jul 2017'!K47</f>
        <v>Simply Energy</v>
      </c>
      <c r="B63" s="104" t="str">
        <f>'END Jul 2017'!L47</f>
        <v>Plus</v>
      </c>
      <c r="C63" s="105">
        <f>91*'END Jul 2017'!M47/100</f>
        <v>79.242800000000003</v>
      </c>
      <c r="D63" s="105">
        <f>$G$6*'END Jul 2017'!N47/100</f>
        <v>76.788432</v>
      </c>
      <c r="E63" s="105">
        <v>0</v>
      </c>
      <c r="F63" s="105">
        <v>0</v>
      </c>
      <c r="G63" s="105">
        <f>$I$6*'END Jul 2017'!AH47/100</f>
        <v>140.21768249999997</v>
      </c>
      <c r="H63" s="105">
        <f>$H$6*'END Jul 2017'!W47/100</f>
        <v>54.296298</v>
      </c>
      <c r="I63" s="105">
        <f t="shared" si="32"/>
        <v>350.54521249999993</v>
      </c>
      <c r="J63" s="107">
        <f t="shared" si="33"/>
        <v>1085.2096499999998</v>
      </c>
      <c r="K63" s="108">
        <f t="shared" si="34"/>
        <v>1402.1808499999997</v>
      </c>
      <c r="L63" s="109">
        <f>'END Jul 2017'!AT47</f>
        <v>0</v>
      </c>
      <c r="M63" s="109">
        <f>'END Jul 2017'!AU47</f>
        <v>0</v>
      </c>
      <c r="N63" s="109">
        <f>'END Jul 2017'!AV47</f>
        <v>0</v>
      </c>
      <c r="O63" s="109">
        <f>'END Jul 2017'!AW47</f>
        <v>15</v>
      </c>
      <c r="P63" s="109">
        <f>($E$6*'END Jul 2017'!AQ47/100)*4</f>
        <v>193.40100000000001</v>
      </c>
      <c r="Q63" s="109">
        <f t="shared" si="39"/>
        <v>1402.1808499999997</v>
      </c>
      <c r="R63" s="109">
        <f>Q63-(J63*O63/100)</f>
        <v>1239.3994024999997</v>
      </c>
      <c r="S63" s="110">
        <f t="shared" si="36"/>
        <v>1208.7798499999997</v>
      </c>
      <c r="T63" s="110">
        <f t="shared" si="37"/>
        <v>1045.9984024999997</v>
      </c>
      <c r="U63" s="473">
        <f t="shared" si="38"/>
        <v>1329.6578349999997</v>
      </c>
      <c r="V63" s="473">
        <f t="shared" si="38"/>
        <v>1150.5982427499998</v>
      </c>
      <c r="W63" s="124">
        <f>'END Jul 2017'!BD47</f>
        <v>24</v>
      </c>
      <c r="X63" s="125" t="str">
        <f>'END Jul 2017'!BE47</f>
        <v>y</v>
      </c>
    </row>
    <row r="64" spans="1:24" ht="14" x14ac:dyDescent="0.3">
      <c r="A64" s="103" t="str">
        <f>'END Jul 2017'!K48</f>
        <v>Energy Locals</v>
      </c>
      <c r="B64" s="104" t="str">
        <f>'END Jul 2017'!L48</f>
        <v>Market offer</v>
      </c>
      <c r="C64" s="105">
        <f>91*'END Jul 2017'!M48/100</f>
        <v>106.47</v>
      </c>
      <c r="D64" s="105">
        <f>$G$6*'END Jul 2017'!N48/100</f>
        <v>64.4679</v>
      </c>
      <c r="E64" s="105">
        <v>0</v>
      </c>
      <c r="F64" s="105">
        <v>0</v>
      </c>
      <c r="G64" s="105">
        <f>$I$6*'END Jul 2017'!AH48/100</f>
        <v>137.29274999999998</v>
      </c>
      <c r="H64" s="105">
        <f>$H$6*'END Jul 2017'!W48/100</f>
        <v>64.467899999999986</v>
      </c>
      <c r="I64" s="105">
        <f t="shared" si="32"/>
        <v>372.69854999999995</v>
      </c>
      <c r="J64" s="107">
        <f t="shared" si="33"/>
        <v>1064.9141999999997</v>
      </c>
      <c r="K64" s="108">
        <f t="shared" si="34"/>
        <v>1490.7941999999998</v>
      </c>
      <c r="L64" s="109">
        <f>'END Jul 2017'!AT48</f>
        <v>0</v>
      </c>
      <c r="M64" s="109">
        <f>'END Jul 2017'!AU48</f>
        <v>0</v>
      </c>
      <c r="N64" s="109">
        <f>'END Jul 2017'!AV48</f>
        <v>0</v>
      </c>
      <c r="O64" s="109">
        <f>'END Jul 2017'!AW48</f>
        <v>0</v>
      </c>
      <c r="P64" s="109">
        <f>($E$6*'END Jul 2017'!AQ48/100)*4</f>
        <v>348.12180000000001</v>
      </c>
      <c r="Q64" s="109">
        <f t="shared" si="39"/>
        <v>1490.7941999999998</v>
      </c>
      <c r="R64" s="109">
        <f>Q64-(J64*O64/100)</f>
        <v>1490.7941999999998</v>
      </c>
      <c r="S64" s="110">
        <f t="shared" si="36"/>
        <v>1142.6723999999999</v>
      </c>
      <c r="T64" s="110">
        <f t="shared" si="37"/>
        <v>1142.6723999999999</v>
      </c>
      <c r="U64" s="473">
        <f t="shared" si="38"/>
        <v>1256.9396400000001</v>
      </c>
      <c r="V64" s="473">
        <f t="shared" si="38"/>
        <v>1256.9396400000001</v>
      </c>
      <c r="W64" s="124">
        <f>'END Jul 2017'!BD48</f>
        <v>0</v>
      </c>
      <c r="X64" s="125" t="str">
        <f>'END Jul 2017'!BE48</f>
        <v>n</v>
      </c>
    </row>
    <row r="65" spans="1:111" s="71" customFormat="1" ht="14.5" thickBot="1" x14ac:dyDescent="0.35">
      <c r="A65" s="113" t="str">
        <f>'END Jul 2017'!K49</f>
        <v>Alinta Energy</v>
      </c>
      <c r="B65" s="114" t="str">
        <f>'END Jul 2017'!L49</f>
        <v>Fair Deal</v>
      </c>
      <c r="C65" s="115">
        <f>91*'END Jul 2017'!M49/100</f>
        <v>112.0574</v>
      </c>
      <c r="D65" s="115">
        <f>$G$6*'END Jul 2017'!N49/100</f>
        <v>90.016290000000012</v>
      </c>
      <c r="E65" s="115">
        <v>0</v>
      </c>
      <c r="F65" s="115">
        <v>0</v>
      </c>
      <c r="G65" s="115">
        <f>$I$6*'END Jul 2017'!AH49/100</f>
        <v>183.97228499999997</v>
      </c>
      <c r="H65" s="115">
        <f>$H$6*'END Jul 2017'!W49/100</f>
        <v>56.230334999999997</v>
      </c>
      <c r="I65" s="115">
        <f t="shared" ref="I65" si="40">SUM(C65:H65)</f>
        <v>442.27630999999997</v>
      </c>
      <c r="J65" s="117">
        <f t="shared" ref="J65" si="41">(I65-C65)*4</f>
        <v>1320.8756399999997</v>
      </c>
      <c r="K65" s="118">
        <f t="shared" ref="K65" si="42">I65*4</f>
        <v>1769.1052399999999</v>
      </c>
      <c r="L65" s="119">
        <f>'END Jul 2017'!AT49</f>
        <v>0</v>
      </c>
      <c r="M65" s="119">
        <f>'END Jul 2017'!AU49</f>
        <v>0</v>
      </c>
      <c r="N65" s="119">
        <f>'END Jul 2017'!AV49</f>
        <v>0</v>
      </c>
      <c r="O65" s="119">
        <f>'END Jul 2017'!AW49</f>
        <v>23</v>
      </c>
      <c r="P65" s="119">
        <f>($E$6*'END Jul 2017'!AQ49/100)*4</f>
        <v>181.49939999999998</v>
      </c>
      <c r="Q65" s="119">
        <f t="shared" ref="Q65" si="43">K65</f>
        <v>1769.1052399999999</v>
      </c>
      <c r="R65" s="119">
        <f>Q65-(J65*O65/100)</f>
        <v>1465.3038428</v>
      </c>
      <c r="S65" s="120">
        <f t="shared" ref="S65" si="44">Q65-P65</f>
        <v>1587.6058399999999</v>
      </c>
      <c r="T65" s="120">
        <f t="shared" ref="T65" si="45">R65-P65</f>
        <v>1283.8044428000001</v>
      </c>
      <c r="U65" s="474">
        <f t="shared" ref="U65" si="46">S65*1.1</f>
        <v>1746.3664240000001</v>
      </c>
      <c r="V65" s="474">
        <f t="shared" ref="V65" si="47">T65*1.1</f>
        <v>1412.1848870800002</v>
      </c>
      <c r="W65" s="126">
        <f>'END Jul 2017'!BD49</f>
        <v>0</v>
      </c>
      <c r="X65" s="127" t="str">
        <f>'END Jul 2017'!BE49</f>
        <v>n</v>
      </c>
      <c r="Y65" s="187"/>
      <c r="Z65" s="187"/>
      <c r="AA65" s="187"/>
      <c r="AB65" s="187"/>
      <c r="AC65" s="187"/>
      <c r="AD65" s="187"/>
      <c r="AE65" s="187"/>
      <c r="AF65" s="187"/>
      <c r="AG65" s="187"/>
      <c r="AH65" s="187"/>
      <c r="AI65" s="187"/>
      <c r="AJ65" s="187"/>
      <c r="AK65" s="187"/>
      <c r="AL65" s="187"/>
      <c r="AM65" s="187"/>
      <c r="AN65" s="187"/>
      <c r="AO65" s="187"/>
      <c r="AP65" s="187"/>
      <c r="AQ65" s="187"/>
      <c r="AR65" s="187"/>
      <c r="AS65" s="187"/>
      <c r="AT65" s="187"/>
      <c r="AU65" s="187"/>
      <c r="AV65" s="187"/>
      <c r="AW65" s="187"/>
      <c r="AX65" s="187"/>
      <c r="AY65" s="187"/>
      <c r="AZ65" s="187"/>
      <c r="BA65" s="187"/>
      <c r="BB65" s="187"/>
      <c r="BC65" s="187"/>
      <c r="BD65" s="187"/>
      <c r="BE65" s="187"/>
      <c r="BF65" s="187"/>
      <c r="BG65" s="187"/>
      <c r="BH65" s="187"/>
      <c r="BI65" s="187"/>
      <c r="BJ65" s="187"/>
      <c r="BK65" s="187"/>
      <c r="BL65" s="187"/>
      <c r="BM65" s="187"/>
      <c r="BN65" s="187"/>
      <c r="BO65" s="187"/>
      <c r="BP65" s="187"/>
      <c r="BQ65" s="187"/>
      <c r="BR65" s="187"/>
      <c r="BS65" s="187"/>
      <c r="BT65" s="187"/>
      <c r="BU65" s="187"/>
      <c r="BV65" s="187"/>
      <c r="BW65" s="187"/>
      <c r="BX65" s="187"/>
      <c r="BY65" s="187"/>
      <c r="BZ65" s="187"/>
      <c r="CA65" s="187"/>
      <c r="CB65" s="187"/>
      <c r="CC65" s="187"/>
      <c r="CD65" s="187"/>
      <c r="CE65" s="187"/>
      <c r="CF65" s="187"/>
      <c r="CG65" s="187"/>
      <c r="CH65" s="187"/>
      <c r="CI65" s="187"/>
      <c r="CJ65" s="187"/>
      <c r="CK65" s="187"/>
      <c r="CL65" s="187"/>
      <c r="CM65" s="187"/>
      <c r="CN65" s="187"/>
      <c r="CO65" s="187"/>
      <c r="CP65" s="187"/>
      <c r="CQ65" s="187"/>
      <c r="CR65" s="187"/>
      <c r="CS65" s="187"/>
      <c r="CT65" s="187"/>
      <c r="CU65" s="187"/>
      <c r="CV65" s="187"/>
      <c r="CW65" s="187"/>
      <c r="CX65" s="187"/>
      <c r="CY65" s="187"/>
      <c r="CZ65" s="187"/>
      <c r="DA65" s="187"/>
      <c r="DB65" s="187"/>
      <c r="DC65" s="187"/>
      <c r="DD65" s="187"/>
      <c r="DE65" s="187"/>
      <c r="DF65" s="187"/>
      <c r="DG65" s="187"/>
    </row>
    <row r="66" spans="1:111" s="187" customFormat="1" x14ac:dyDescent="0.3"/>
    <row r="67" spans="1:111" s="187" customFormat="1" x14ac:dyDescent="0.3"/>
    <row r="68" spans="1:111" s="187" customFormat="1" x14ac:dyDescent="0.3"/>
    <row r="69" spans="1:111" s="187" customFormat="1" x14ac:dyDescent="0.3"/>
    <row r="70" spans="1:111" s="187" customFormat="1" x14ac:dyDescent="0.3"/>
    <row r="71" spans="1:111" s="187" customFormat="1" x14ac:dyDescent="0.3"/>
    <row r="72" spans="1:111" s="187" customFormat="1" x14ac:dyDescent="0.3"/>
    <row r="73" spans="1:111" s="187" customFormat="1" x14ac:dyDescent="0.3"/>
    <row r="74" spans="1:111" s="187" customFormat="1" x14ac:dyDescent="0.3"/>
    <row r="75" spans="1:111" s="187" customFormat="1" x14ac:dyDescent="0.3"/>
    <row r="76" spans="1:111" s="187" customFormat="1" x14ac:dyDescent="0.3"/>
    <row r="77" spans="1:111" s="187" customFormat="1" x14ac:dyDescent="0.3"/>
    <row r="78" spans="1:111" s="187" customFormat="1" x14ac:dyDescent="0.3"/>
    <row r="79" spans="1:111" s="187" customFormat="1" x14ac:dyDescent="0.3"/>
    <row r="80" spans="1:111" s="187" customFormat="1" x14ac:dyDescent="0.3"/>
    <row r="81" s="187" customFormat="1" x14ac:dyDescent="0.3"/>
    <row r="82" s="187" customFormat="1" x14ac:dyDescent="0.3"/>
    <row r="83" s="187" customFormat="1" x14ac:dyDescent="0.3"/>
    <row r="84" s="187" customFormat="1" x14ac:dyDescent="0.3"/>
    <row r="85" s="187" customFormat="1" x14ac:dyDescent="0.3"/>
    <row r="86" s="187" customFormat="1" x14ac:dyDescent="0.3"/>
    <row r="87" s="187" customFormat="1" x14ac:dyDescent="0.3"/>
    <row r="88" s="187" customFormat="1" x14ac:dyDescent="0.3"/>
    <row r="89" s="187" customFormat="1" x14ac:dyDescent="0.3"/>
    <row r="90" s="187" customFormat="1" x14ac:dyDescent="0.3"/>
    <row r="91" s="187" customFormat="1" x14ac:dyDescent="0.3"/>
    <row r="92" s="187" customFormat="1" x14ac:dyDescent="0.3"/>
    <row r="93" s="187" customFormat="1" x14ac:dyDescent="0.3"/>
    <row r="94" s="187" customFormat="1" x14ac:dyDescent="0.3"/>
    <row r="95" s="187" customFormat="1" x14ac:dyDescent="0.3"/>
    <row r="96" s="187" customFormat="1" x14ac:dyDescent="0.3"/>
    <row r="97" s="187" customFormat="1" x14ac:dyDescent="0.3"/>
    <row r="98" s="187" customFormat="1" x14ac:dyDescent="0.3"/>
    <row r="99" s="187" customFormat="1" x14ac:dyDescent="0.3"/>
    <row r="100" s="187" customFormat="1" x14ac:dyDescent="0.3"/>
    <row r="101" s="187" customFormat="1" x14ac:dyDescent="0.3"/>
    <row r="102" s="187" customFormat="1" x14ac:dyDescent="0.3"/>
    <row r="103" s="187" customFormat="1" x14ac:dyDescent="0.3"/>
    <row r="104" s="187" customFormat="1" x14ac:dyDescent="0.3"/>
    <row r="105" s="187" customFormat="1" x14ac:dyDescent="0.3"/>
    <row r="106" s="187" customFormat="1" x14ac:dyDescent="0.3"/>
    <row r="107" s="187" customFormat="1" x14ac:dyDescent="0.3"/>
    <row r="108" s="187" customFormat="1" x14ac:dyDescent="0.3"/>
    <row r="109" s="187" customFormat="1" x14ac:dyDescent="0.3"/>
    <row r="110" s="187" customFormat="1" x14ac:dyDescent="0.3"/>
    <row r="111" s="187" customFormat="1" x14ac:dyDescent="0.3"/>
    <row r="112" s="187" customFormat="1" x14ac:dyDescent="0.3"/>
    <row r="113" s="187" customFormat="1" x14ac:dyDescent="0.3"/>
    <row r="114" s="187" customFormat="1" x14ac:dyDescent="0.3"/>
    <row r="115" s="187" customFormat="1" x14ac:dyDescent="0.3"/>
    <row r="116" s="187" customFormat="1" x14ac:dyDescent="0.3"/>
    <row r="117" s="187" customFormat="1" x14ac:dyDescent="0.3"/>
    <row r="118" s="187" customFormat="1" x14ac:dyDescent="0.3"/>
    <row r="119" s="187" customFormat="1" x14ac:dyDescent="0.3"/>
    <row r="120" s="187" customFormat="1" x14ac:dyDescent="0.3"/>
    <row r="121" s="187" customFormat="1" x14ac:dyDescent="0.3"/>
    <row r="122" s="187" customFormat="1" x14ac:dyDescent="0.3"/>
    <row r="123" s="187" customFormat="1" x14ac:dyDescent="0.3"/>
    <row r="124" s="187" customFormat="1" x14ac:dyDescent="0.3"/>
    <row r="125" s="187" customFormat="1" x14ac:dyDescent="0.3"/>
    <row r="126" s="187" customFormat="1" x14ac:dyDescent="0.3"/>
    <row r="127" s="187" customFormat="1" x14ac:dyDescent="0.3"/>
    <row r="128" s="187" customFormat="1" x14ac:dyDescent="0.3"/>
    <row r="129" s="187" customFormat="1" x14ac:dyDescent="0.3"/>
    <row r="130" s="187" customFormat="1" x14ac:dyDescent="0.3"/>
    <row r="131" s="187" customFormat="1" x14ac:dyDescent="0.3"/>
    <row r="132" s="187" customFormat="1" x14ac:dyDescent="0.3"/>
    <row r="133" s="187" customFormat="1" x14ac:dyDescent="0.3"/>
    <row r="134" s="187" customFormat="1" x14ac:dyDescent="0.3"/>
    <row r="135" s="187" customFormat="1" x14ac:dyDescent="0.3"/>
    <row r="136" s="187" customFormat="1" x14ac:dyDescent="0.3"/>
    <row r="137" s="187" customFormat="1" x14ac:dyDescent="0.3"/>
    <row r="138" s="187" customFormat="1" x14ac:dyDescent="0.3"/>
    <row r="139" s="187" customFormat="1" x14ac:dyDescent="0.3"/>
    <row r="140" s="187" customFormat="1" x14ac:dyDescent="0.3"/>
    <row r="141" s="187" customFormat="1" x14ac:dyDescent="0.3"/>
    <row r="142" s="187" customFormat="1" x14ac:dyDescent="0.3"/>
    <row r="143" s="187" customFormat="1" x14ac:dyDescent="0.3"/>
    <row r="144" s="187" customFormat="1" x14ac:dyDescent="0.3"/>
    <row r="145" s="187" customFormat="1" x14ac:dyDescent="0.3"/>
    <row r="146" s="187" customFormat="1" x14ac:dyDescent="0.3"/>
    <row r="147" s="187" customFormat="1" x14ac:dyDescent="0.3"/>
    <row r="148" s="187" customFormat="1" x14ac:dyDescent="0.3"/>
    <row r="149" s="187" customFormat="1" x14ac:dyDescent="0.3"/>
    <row r="150" s="187" customFormat="1" x14ac:dyDescent="0.3"/>
    <row r="151" s="187" customFormat="1" x14ac:dyDescent="0.3"/>
    <row r="152" s="187" customFormat="1" x14ac:dyDescent="0.3"/>
    <row r="153" s="187" customFormat="1" x14ac:dyDescent="0.3"/>
    <row r="154" s="187" customFormat="1" x14ac:dyDescent="0.3"/>
    <row r="155" s="187" customFormat="1" x14ac:dyDescent="0.3"/>
    <row r="156" s="187" customFormat="1" x14ac:dyDescent="0.3"/>
    <row r="157" s="187" customFormat="1" x14ac:dyDescent="0.3"/>
    <row r="158" s="187" customFormat="1" x14ac:dyDescent="0.3"/>
    <row r="159" s="187" customFormat="1" x14ac:dyDescent="0.3"/>
    <row r="160" s="187" customFormat="1" x14ac:dyDescent="0.3"/>
    <row r="161" s="187" customFormat="1" x14ac:dyDescent="0.3"/>
    <row r="162" s="187" customFormat="1" x14ac:dyDescent="0.3"/>
    <row r="163" s="187" customFormat="1" x14ac:dyDescent="0.3"/>
    <row r="164" s="187" customFormat="1" x14ac:dyDescent="0.3"/>
    <row r="165" s="187" customFormat="1" x14ac:dyDescent="0.3"/>
    <row r="166" s="187" customFormat="1" x14ac:dyDescent="0.3"/>
    <row r="167" s="187" customFormat="1" x14ac:dyDescent="0.3"/>
    <row r="168" s="187" customFormat="1" x14ac:dyDescent="0.3"/>
    <row r="169" s="187" customFormat="1" x14ac:dyDescent="0.3"/>
    <row r="170" s="187" customFormat="1" x14ac:dyDescent="0.3"/>
    <row r="171" s="187" customFormat="1" x14ac:dyDescent="0.3"/>
    <row r="172" s="187" customFormat="1" x14ac:dyDescent="0.3"/>
    <row r="173" s="187" customFormat="1" x14ac:dyDescent="0.3"/>
    <row r="174" s="187" customFormat="1" x14ac:dyDescent="0.3"/>
    <row r="175" s="187" customFormat="1" x14ac:dyDescent="0.3"/>
    <row r="176" s="187" customFormat="1" x14ac:dyDescent="0.3"/>
    <row r="177" s="187" customFormat="1" x14ac:dyDescent="0.3"/>
    <row r="178" s="187" customFormat="1" x14ac:dyDescent="0.3"/>
    <row r="179" s="187" customFormat="1" x14ac:dyDescent="0.3"/>
    <row r="180" s="187" customFormat="1" x14ac:dyDescent="0.3"/>
    <row r="181" s="187" customFormat="1" x14ac:dyDescent="0.3"/>
    <row r="182" s="187" customFormat="1" x14ac:dyDescent="0.3"/>
    <row r="183" s="187" customFormat="1" x14ac:dyDescent="0.3"/>
    <row r="184" s="187" customFormat="1" x14ac:dyDescent="0.3"/>
    <row r="185" s="187" customFormat="1" x14ac:dyDescent="0.3"/>
    <row r="186" s="187" customFormat="1" x14ac:dyDescent="0.3"/>
    <row r="187" s="187" customFormat="1" x14ac:dyDescent="0.3"/>
    <row r="188" s="187" customFormat="1" x14ac:dyDescent="0.3"/>
    <row r="189" s="187" customFormat="1" x14ac:dyDescent="0.3"/>
    <row r="190" s="187" customFormat="1" x14ac:dyDescent="0.3"/>
    <row r="191" s="187" customFormat="1" x14ac:dyDescent="0.3"/>
    <row r="192" s="187" customFormat="1" x14ac:dyDescent="0.3"/>
    <row r="193" s="187" customFormat="1" x14ac:dyDescent="0.3"/>
    <row r="194" s="187" customFormat="1" x14ac:dyDescent="0.3"/>
    <row r="195" s="187" customFormat="1" x14ac:dyDescent="0.3"/>
    <row r="196" s="187" customFormat="1" x14ac:dyDescent="0.3"/>
    <row r="197" s="187" customFormat="1" x14ac:dyDescent="0.3"/>
    <row r="198" s="187" customFormat="1" x14ac:dyDescent="0.3"/>
    <row r="199" s="187" customFormat="1" x14ac:dyDescent="0.3"/>
    <row r="200" s="187" customFormat="1" x14ac:dyDescent="0.3"/>
    <row r="201" s="187" customFormat="1" x14ac:dyDescent="0.3"/>
    <row r="202" s="187" customFormat="1" x14ac:dyDescent="0.3"/>
    <row r="203" s="187" customFormat="1" x14ac:dyDescent="0.3"/>
    <row r="204" s="187" customFormat="1" x14ac:dyDescent="0.3"/>
    <row r="205" s="187" customFormat="1" x14ac:dyDescent="0.3"/>
    <row r="206" s="187" customFormat="1" x14ac:dyDescent="0.3"/>
    <row r="207" s="187" customFormat="1" x14ac:dyDescent="0.3"/>
    <row r="208" s="187" customFormat="1" x14ac:dyDescent="0.3"/>
    <row r="209" s="187" customFormat="1" x14ac:dyDescent="0.3"/>
    <row r="210" s="187" customFormat="1" x14ac:dyDescent="0.3"/>
    <row r="211" s="187" customFormat="1" x14ac:dyDescent="0.3"/>
    <row r="212" s="187" customFormat="1" x14ac:dyDescent="0.3"/>
    <row r="213" s="187" customFormat="1" x14ac:dyDescent="0.3"/>
    <row r="214" s="187" customFormat="1" x14ac:dyDescent="0.3"/>
    <row r="215" s="187" customFormat="1" x14ac:dyDescent="0.3"/>
    <row r="216" s="187" customFormat="1" x14ac:dyDescent="0.3"/>
    <row r="217" s="187" customFormat="1" x14ac:dyDescent="0.3"/>
    <row r="218" s="187" customFormat="1" x14ac:dyDescent="0.3"/>
    <row r="219" s="187" customFormat="1" x14ac:dyDescent="0.3"/>
    <row r="220" s="187" customFormat="1" x14ac:dyDescent="0.3"/>
    <row r="221" s="187" customFormat="1" x14ac:dyDescent="0.3"/>
    <row r="222" s="187" customFormat="1" x14ac:dyDescent="0.3"/>
    <row r="223" s="187" customFormat="1" x14ac:dyDescent="0.3"/>
    <row r="224" s="187" customFormat="1" x14ac:dyDescent="0.3"/>
    <row r="225" s="187" customFormat="1" x14ac:dyDescent="0.3"/>
    <row r="226" s="187" customFormat="1" x14ac:dyDescent="0.3"/>
    <row r="227" s="187" customFormat="1" x14ac:dyDescent="0.3"/>
    <row r="228" s="187" customFormat="1" x14ac:dyDescent="0.3"/>
    <row r="229" s="187" customFormat="1" x14ac:dyDescent="0.3"/>
    <row r="230" s="187" customFormat="1" x14ac:dyDescent="0.3"/>
    <row r="231" s="187" customFormat="1" x14ac:dyDescent="0.3"/>
    <row r="232" s="187" customFormat="1" x14ac:dyDescent="0.3"/>
    <row r="233" s="187" customFormat="1" x14ac:dyDescent="0.3"/>
    <row r="234" s="187" customFormat="1" x14ac:dyDescent="0.3"/>
    <row r="235" s="187" customFormat="1" x14ac:dyDescent="0.3"/>
    <row r="236" s="187" customFormat="1" x14ac:dyDescent="0.3"/>
    <row r="237" s="187" customFormat="1" x14ac:dyDescent="0.3"/>
    <row r="238" s="187" customFormat="1" x14ac:dyDescent="0.3"/>
    <row r="239" s="187" customFormat="1" x14ac:dyDescent="0.3"/>
    <row r="240" s="187" customFormat="1" x14ac:dyDescent="0.3"/>
    <row r="241" s="187" customFormat="1" x14ac:dyDescent="0.3"/>
    <row r="242" s="187" customFormat="1" x14ac:dyDescent="0.3"/>
    <row r="243" s="187" customFormat="1" x14ac:dyDescent="0.3"/>
    <row r="244" s="187" customFormat="1" x14ac:dyDescent="0.3"/>
    <row r="245" s="187" customFormat="1" x14ac:dyDescent="0.3"/>
    <row r="246" s="187" customFormat="1" x14ac:dyDescent="0.3"/>
    <row r="247" s="187" customFormat="1" x14ac:dyDescent="0.3"/>
    <row r="248" s="187" customFormat="1" x14ac:dyDescent="0.3"/>
    <row r="249" s="187" customFormat="1" x14ac:dyDescent="0.3"/>
    <row r="250" s="187" customFormat="1" x14ac:dyDescent="0.3"/>
    <row r="251" s="187" customFormat="1" x14ac:dyDescent="0.3"/>
    <row r="252" s="187" customFormat="1" x14ac:dyDescent="0.3"/>
    <row r="253" s="187" customFormat="1" x14ac:dyDescent="0.3"/>
    <row r="254" s="187" customFormat="1" x14ac:dyDescent="0.3"/>
    <row r="255" s="187" customFormat="1" x14ac:dyDescent="0.3"/>
    <row r="256" s="187" customFormat="1" x14ac:dyDescent="0.3"/>
    <row r="257" s="187" customFormat="1" x14ac:dyDescent="0.3"/>
    <row r="258" s="187" customFormat="1" x14ac:dyDescent="0.3"/>
    <row r="259" s="187" customFormat="1" x14ac:dyDescent="0.3"/>
    <row r="260" s="187" customFormat="1" x14ac:dyDescent="0.3"/>
    <row r="261" s="187" customFormat="1" x14ac:dyDescent="0.3"/>
    <row r="262" s="187" customFormat="1" x14ac:dyDescent="0.3"/>
    <row r="263" s="187" customFormat="1" x14ac:dyDescent="0.3"/>
    <row r="264" s="187" customFormat="1" x14ac:dyDescent="0.3"/>
    <row r="265" s="187" customFormat="1" x14ac:dyDescent="0.3"/>
    <row r="266" s="187" customFormat="1" x14ac:dyDescent="0.3"/>
    <row r="267" s="187" customFormat="1" x14ac:dyDescent="0.3"/>
    <row r="268" s="187" customFormat="1" x14ac:dyDescent="0.3"/>
    <row r="269" s="187" customFormat="1" x14ac:dyDescent="0.3"/>
    <row r="270" s="187" customFormat="1" x14ac:dyDescent="0.3"/>
    <row r="271" s="187" customFormat="1" x14ac:dyDescent="0.3"/>
    <row r="272" s="187" customFormat="1" x14ac:dyDescent="0.3"/>
    <row r="273" s="187" customFormat="1" x14ac:dyDescent="0.3"/>
    <row r="274" s="187" customFormat="1" x14ac:dyDescent="0.3"/>
    <row r="275" s="187" customFormat="1" x14ac:dyDescent="0.3"/>
    <row r="276" s="187" customFormat="1" x14ac:dyDescent="0.3"/>
    <row r="277" s="187" customFormat="1" x14ac:dyDescent="0.3"/>
    <row r="278" s="187" customFormat="1" x14ac:dyDescent="0.3"/>
    <row r="279" s="187" customFormat="1" x14ac:dyDescent="0.3"/>
    <row r="280" s="187" customFormat="1" x14ac:dyDescent="0.3"/>
    <row r="281" s="187" customFormat="1" x14ac:dyDescent="0.3"/>
    <row r="282" s="187" customFormat="1" x14ac:dyDescent="0.3"/>
    <row r="283" s="187" customFormat="1" x14ac:dyDescent="0.3"/>
    <row r="284" s="187" customFormat="1" x14ac:dyDescent="0.3"/>
    <row r="285" s="187" customFormat="1" x14ac:dyDescent="0.3"/>
    <row r="286" s="187" customFormat="1" x14ac:dyDescent="0.3"/>
    <row r="287" s="187" customFormat="1" x14ac:dyDescent="0.3"/>
    <row r="288" s="187" customFormat="1" x14ac:dyDescent="0.3"/>
    <row r="289" s="187" customFormat="1" x14ac:dyDescent="0.3"/>
    <row r="290" s="187" customFormat="1" x14ac:dyDescent="0.3"/>
    <row r="291" s="187" customFormat="1" x14ac:dyDescent="0.3"/>
    <row r="292" s="187" customFormat="1" x14ac:dyDescent="0.3"/>
    <row r="293" s="187" customFormat="1" x14ac:dyDescent="0.3"/>
    <row r="294" s="187" customFormat="1" x14ac:dyDescent="0.3"/>
    <row r="295" s="187" customFormat="1" x14ac:dyDescent="0.3"/>
    <row r="296" s="187" customFormat="1" x14ac:dyDescent="0.3"/>
    <row r="297" s="187" customFormat="1" x14ac:dyDescent="0.3"/>
    <row r="298" s="187" customFormat="1" x14ac:dyDescent="0.3"/>
    <row r="299" s="187" customFormat="1" x14ac:dyDescent="0.3"/>
    <row r="300" s="187" customFormat="1" x14ac:dyDescent="0.3"/>
    <row r="301" s="187" customFormat="1" x14ac:dyDescent="0.3"/>
    <row r="302" s="187" customFormat="1" x14ac:dyDescent="0.3"/>
    <row r="303" s="187" customFormat="1" x14ac:dyDescent="0.3"/>
    <row r="304" s="187" customFormat="1" x14ac:dyDescent="0.3"/>
    <row r="305" s="187" customFormat="1" x14ac:dyDescent="0.3"/>
    <row r="306" s="187" customFormat="1" x14ac:dyDescent="0.3"/>
    <row r="307" s="187" customFormat="1" x14ac:dyDescent="0.3"/>
    <row r="308" s="187" customFormat="1" x14ac:dyDescent="0.3"/>
    <row r="309" s="187" customFormat="1" x14ac:dyDescent="0.3"/>
    <row r="310" s="187" customFormat="1" x14ac:dyDescent="0.3"/>
    <row r="311" s="187" customFormat="1" x14ac:dyDescent="0.3"/>
    <row r="312" s="187" customFormat="1" x14ac:dyDescent="0.3"/>
    <row r="313" s="187" customFormat="1" x14ac:dyDescent="0.3"/>
    <row r="314" s="187" customFormat="1" x14ac:dyDescent="0.3"/>
    <row r="315" s="187" customFormat="1" x14ac:dyDescent="0.3"/>
    <row r="316" s="187" customFormat="1" x14ac:dyDescent="0.3"/>
    <row r="317" s="187" customFormat="1" x14ac:dyDescent="0.3"/>
    <row r="318" s="187" customFormat="1" x14ac:dyDescent="0.3"/>
    <row r="319" s="187" customFormat="1" x14ac:dyDescent="0.3"/>
    <row r="320" s="187" customFormat="1" x14ac:dyDescent="0.3"/>
    <row r="321" s="187" customFormat="1" x14ac:dyDescent="0.3"/>
    <row r="322" s="187" customFormat="1" x14ac:dyDescent="0.3"/>
    <row r="323" s="187" customFormat="1" x14ac:dyDescent="0.3"/>
    <row r="324" s="187" customFormat="1" x14ac:dyDescent="0.3"/>
    <row r="325" s="187" customFormat="1" x14ac:dyDescent="0.3"/>
    <row r="326" s="187" customFormat="1" x14ac:dyDescent="0.3"/>
    <row r="327" s="187" customFormat="1" x14ac:dyDescent="0.3"/>
    <row r="328" s="187" customFormat="1" x14ac:dyDescent="0.3"/>
    <row r="329" s="187" customFormat="1" x14ac:dyDescent="0.3"/>
    <row r="330" s="187" customFormat="1" x14ac:dyDescent="0.3"/>
    <row r="331" s="187" customFormat="1" x14ac:dyDescent="0.3"/>
    <row r="332" s="187" customFormat="1" x14ac:dyDescent="0.3"/>
    <row r="333" s="187" customFormat="1" x14ac:dyDescent="0.3"/>
    <row r="334" s="187" customFormat="1" x14ac:dyDescent="0.3"/>
    <row r="335" s="187" customFormat="1" x14ac:dyDescent="0.3"/>
    <row r="336" s="187" customFormat="1" x14ac:dyDescent="0.3"/>
    <row r="337" s="187" customFormat="1" x14ac:dyDescent="0.3"/>
    <row r="338" s="187" customFormat="1" x14ac:dyDescent="0.3"/>
    <row r="339" s="187" customFormat="1" x14ac:dyDescent="0.3"/>
    <row r="340" s="187" customFormat="1" x14ac:dyDescent="0.3"/>
    <row r="341" s="187" customFormat="1" x14ac:dyDescent="0.3"/>
    <row r="342" s="187" customFormat="1" x14ac:dyDescent="0.3"/>
    <row r="343" s="187" customFormat="1" x14ac:dyDescent="0.3"/>
    <row r="344" s="187" customFormat="1" x14ac:dyDescent="0.3"/>
    <row r="345" s="187" customFormat="1" x14ac:dyDescent="0.3"/>
    <row r="346" s="187" customFormat="1" x14ac:dyDescent="0.3"/>
    <row r="347" s="187" customFormat="1" x14ac:dyDescent="0.3"/>
    <row r="348" s="187" customFormat="1" x14ac:dyDescent="0.3"/>
    <row r="349" s="187" customFormat="1" x14ac:dyDescent="0.3"/>
    <row r="350" s="187" customFormat="1" x14ac:dyDescent="0.3"/>
    <row r="351" s="187" customFormat="1" x14ac:dyDescent="0.3"/>
    <row r="352" s="187" customFormat="1" x14ac:dyDescent="0.3"/>
    <row r="353" s="187" customFormat="1" x14ac:dyDescent="0.3"/>
    <row r="354" s="187" customFormat="1" x14ac:dyDescent="0.3"/>
    <row r="355" s="187" customFormat="1" x14ac:dyDescent="0.3"/>
    <row r="356" s="187" customFormat="1" x14ac:dyDescent="0.3"/>
    <row r="357" s="187" customFormat="1" x14ac:dyDescent="0.3"/>
    <row r="358" s="187" customFormat="1" x14ac:dyDescent="0.3"/>
    <row r="359" s="187" customFormat="1" x14ac:dyDescent="0.3"/>
    <row r="360" s="187" customFormat="1" x14ac:dyDescent="0.3"/>
    <row r="361" s="187" customFormat="1" x14ac:dyDescent="0.3"/>
    <row r="362" s="187" customFormat="1" x14ac:dyDescent="0.3"/>
    <row r="363" s="187" customFormat="1" x14ac:dyDescent="0.3"/>
    <row r="364" s="187" customFormat="1" x14ac:dyDescent="0.3"/>
    <row r="365" s="187" customFormat="1" x14ac:dyDescent="0.3"/>
    <row r="366" s="187" customFormat="1" x14ac:dyDescent="0.3"/>
    <row r="367" s="187" customFormat="1" x14ac:dyDescent="0.3"/>
    <row r="368" s="187" customFormat="1" x14ac:dyDescent="0.3"/>
    <row r="369" s="187" customFormat="1" x14ac:dyDescent="0.3"/>
    <row r="370" s="187" customFormat="1" x14ac:dyDescent="0.3"/>
    <row r="371" s="187" customFormat="1" x14ac:dyDescent="0.3"/>
    <row r="372" s="187" customFormat="1" x14ac:dyDescent="0.3"/>
    <row r="373" s="187" customFormat="1" x14ac:dyDescent="0.3"/>
    <row r="374" s="187" customFormat="1" x14ac:dyDescent="0.3"/>
    <row r="375" s="187" customFormat="1" x14ac:dyDescent="0.3"/>
    <row r="376" s="187" customFormat="1" x14ac:dyDescent="0.3"/>
    <row r="377" s="187" customFormat="1" x14ac:dyDescent="0.3"/>
    <row r="378" s="187" customFormat="1" x14ac:dyDescent="0.3"/>
    <row r="379" s="187" customFormat="1" x14ac:dyDescent="0.3"/>
    <row r="380" s="187" customFormat="1" x14ac:dyDescent="0.3"/>
    <row r="381" s="187" customFormat="1" x14ac:dyDescent="0.3"/>
    <row r="382" s="187" customFormat="1" x14ac:dyDescent="0.3"/>
    <row r="383" s="187" customFormat="1" x14ac:dyDescent="0.3"/>
    <row r="384" s="187" customFormat="1" x14ac:dyDescent="0.3"/>
    <row r="385" s="187" customFormat="1" x14ac:dyDescent="0.3"/>
    <row r="386" s="187" customFormat="1" x14ac:dyDescent="0.3"/>
    <row r="387" s="187" customFormat="1" x14ac:dyDescent="0.3"/>
    <row r="388" s="187" customFormat="1" x14ac:dyDescent="0.3"/>
    <row r="389" s="187" customFormat="1" x14ac:dyDescent="0.3"/>
    <row r="390" s="187" customFormat="1" x14ac:dyDescent="0.3"/>
    <row r="391" s="187" customFormat="1" x14ac:dyDescent="0.3"/>
    <row r="392" s="187" customFormat="1" x14ac:dyDescent="0.3"/>
    <row r="393" s="187" customFormat="1" x14ac:dyDescent="0.3"/>
    <row r="394" s="187" customFormat="1" x14ac:dyDescent="0.3"/>
    <row r="395" s="187" customFormat="1" x14ac:dyDescent="0.3"/>
    <row r="396" s="187" customFormat="1" x14ac:dyDescent="0.3"/>
    <row r="397" s="187" customFormat="1" x14ac:dyDescent="0.3"/>
    <row r="398" s="187" customFormat="1" x14ac:dyDescent="0.3"/>
    <row r="399" s="187" customFormat="1" x14ac:dyDescent="0.3"/>
    <row r="400" s="187" customFormat="1" x14ac:dyDescent="0.3"/>
    <row r="401" s="187" customFormat="1" x14ac:dyDescent="0.3"/>
    <row r="402" s="187" customFormat="1" x14ac:dyDescent="0.3"/>
    <row r="403" s="187" customFormat="1" x14ac:dyDescent="0.3"/>
    <row r="404" s="187" customFormat="1" x14ac:dyDescent="0.3"/>
    <row r="405" s="187" customFormat="1" x14ac:dyDescent="0.3"/>
    <row r="406" s="187" customFormat="1" x14ac:dyDescent="0.3"/>
    <row r="407" s="187" customFormat="1" x14ac:dyDescent="0.3"/>
    <row r="408" s="187" customFormat="1" x14ac:dyDescent="0.3"/>
    <row r="409" s="187" customFormat="1" x14ac:dyDescent="0.3"/>
    <row r="410" s="187" customFormat="1" x14ac:dyDescent="0.3"/>
    <row r="411" s="187" customFormat="1" x14ac:dyDescent="0.3"/>
    <row r="412" s="187" customFormat="1" x14ac:dyDescent="0.3"/>
    <row r="413" s="187" customFormat="1" x14ac:dyDescent="0.3"/>
    <row r="414" s="187" customFormat="1" x14ac:dyDescent="0.3"/>
    <row r="415" s="187" customFormat="1" x14ac:dyDescent="0.3"/>
    <row r="416" s="187" customFormat="1" x14ac:dyDescent="0.3"/>
    <row r="417" s="187" customFormat="1" x14ac:dyDescent="0.3"/>
    <row r="418" s="187" customFormat="1" x14ac:dyDescent="0.3"/>
    <row r="419" s="187" customFormat="1" x14ac:dyDescent="0.3"/>
    <row r="420" s="187" customFormat="1" x14ac:dyDescent="0.3"/>
    <row r="421" s="187" customFormat="1" x14ac:dyDescent="0.3"/>
    <row r="422" s="187" customFormat="1" x14ac:dyDescent="0.3"/>
    <row r="423" s="187" customFormat="1" x14ac:dyDescent="0.3"/>
    <row r="424" s="187" customFormat="1" x14ac:dyDescent="0.3"/>
    <row r="425" s="187" customFormat="1" x14ac:dyDescent="0.3"/>
    <row r="426" s="187" customFormat="1" x14ac:dyDescent="0.3"/>
    <row r="427" s="187" customFormat="1" x14ac:dyDescent="0.3"/>
    <row r="428" s="187" customFormat="1" x14ac:dyDescent="0.3"/>
    <row r="429" s="187" customFormat="1" x14ac:dyDescent="0.3"/>
    <row r="430" s="187" customFormat="1" x14ac:dyDescent="0.3"/>
    <row r="431" s="187" customFormat="1" x14ac:dyDescent="0.3"/>
    <row r="432" s="187" customFormat="1" x14ac:dyDescent="0.3"/>
    <row r="433" s="187" customFormat="1" x14ac:dyDescent="0.3"/>
    <row r="434" s="187" customFormat="1" x14ac:dyDescent="0.3"/>
    <row r="435" s="187" customFormat="1" x14ac:dyDescent="0.3"/>
    <row r="436" s="187" customFormat="1" x14ac:dyDescent="0.3"/>
    <row r="437" s="187" customFormat="1" x14ac:dyDescent="0.3"/>
    <row r="438" s="187" customFormat="1" x14ac:dyDescent="0.3"/>
    <row r="439" s="187" customFormat="1" x14ac:dyDescent="0.3"/>
    <row r="440" s="187" customFormat="1" x14ac:dyDescent="0.3"/>
    <row r="441" s="187" customFormat="1" x14ac:dyDescent="0.3"/>
    <row r="442" s="187" customFormat="1" x14ac:dyDescent="0.3"/>
    <row r="443" s="187" customFormat="1" x14ac:dyDescent="0.3"/>
    <row r="444" s="187" customFormat="1" x14ac:dyDescent="0.3"/>
    <row r="445" s="187" customFormat="1" x14ac:dyDescent="0.3"/>
    <row r="446" s="187" customFormat="1" x14ac:dyDescent="0.3"/>
    <row r="447" s="187" customFormat="1" x14ac:dyDescent="0.3"/>
    <row r="448" s="187" customFormat="1" x14ac:dyDescent="0.3"/>
    <row r="449" s="187" customFormat="1" x14ac:dyDescent="0.3"/>
    <row r="450" s="187" customFormat="1" x14ac:dyDescent="0.3"/>
    <row r="451" s="187" customFormat="1" x14ac:dyDescent="0.3"/>
    <row r="452" s="187" customFormat="1" x14ac:dyDescent="0.3"/>
    <row r="453" s="187" customFormat="1" x14ac:dyDescent="0.3"/>
    <row r="454" s="187" customFormat="1" x14ac:dyDescent="0.3"/>
    <row r="455" s="187" customFormat="1" x14ac:dyDescent="0.3"/>
    <row r="456" s="187" customFormat="1" x14ac:dyDescent="0.3"/>
    <row r="457" s="187" customFormat="1" x14ac:dyDescent="0.3"/>
    <row r="458" s="187" customFormat="1" x14ac:dyDescent="0.3"/>
    <row r="459" s="187" customFormat="1" x14ac:dyDescent="0.3"/>
    <row r="460" s="187" customFormat="1" x14ac:dyDescent="0.3"/>
    <row r="461" s="187" customFormat="1" x14ac:dyDescent="0.3"/>
    <row r="462" s="187" customFormat="1" x14ac:dyDescent="0.3"/>
    <row r="463" s="187" customFormat="1" x14ac:dyDescent="0.3"/>
    <row r="464" s="187" customFormat="1" x14ac:dyDescent="0.3"/>
    <row r="465" s="187" customFormat="1" x14ac:dyDescent="0.3"/>
    <row r="466" s="187" customFormat="1" x14ac:dyDescent="0.3"/>
    <row r="467" s="187" customFormat="1" x14ac:dyDescent="0.3"/>
    <row r="468" s="187" customFormat="1" x14ac:dyDescent="0.3"/>
    <row r="469" s="187" customFormat="1" x14ac:dyDescent="0.3"/>
    <row r="470" s="187" customFormat="1" x14ac:dyDescent="0.3"/>
    <row r="471" s="187" customFormat="1" x14ac:dyDescent="0.3"/>
    <row r="472" s="187" customFormat="1" x14ac:dyDescent="0.3"/>
    <row r="473" s="187" customFormat="1" x14ac:dyDescent="0.3"/>
    <row r="474" s="187" customFormat="1" x14ac:dyDescent="0.3"/>
    <row r="475" s="187" customFormat="1" x14ac:dyDescent="0.3"/>
    <row r="476" s="187" customFormat="1" x14ac:dyDescent="0.3"/>
    <row r="477" s="187" customFormat="1" x14ac:dyDescent="0.3"/>
    <row r="478" s="187" customFormat="1" x14ac:dyDescent="0.3"/>
    <row r="479" s="187" customFormat="1" x14ac:dyDescent="0.3"/>
    <row r="480" s="187" customFormat="1" x14ac:dyDescent="0.3"/>
    <row r="481" s="187" customFormat="1" x14ac:dyDescent="0.3"/>
    <row r="482" s="187" customFormat="1" x14ac:dyDescent="0.3"/>
    <row r="483" s="187" customFormat="1" x14ac:dyDescent="0.3"/>
    <row r="484" s="187" customFormat="1" x14ac:dyDescent="0.3"/>
    <row r="485" s="187" customFormat="1" x14ac:dyDescent="0.3"/>
    <row r="486" s="187" customFormat="1" x14ac:dyDescent="0.3"/>
    <row r="487" s="187" customFormat="1" x14ac:dyDescent="0.3"/>
    <row r="488" s="187" customFormat="1" x14ac:dyDescent="0.3"/>
    <row r="489" s="187" customFormat="1" x14ac:dyDescent="0.3"/>
    <row r="490" s="187" customFormat="1" x14ac:dyDescent="0.3"/>
    <row r="491" s="187" customFormat="1" x14ac:dyDescent="0.3"/>
    <row r="492" s="187" customFormat="1" x14ac:dyDescent="0.3"/>
    <row r="493" s="187" customFormat="1" x14ac:dyDescent="0.3"/>
    <row r="494" s="187" customFormat="1" x14ac:dyDescent="0.3"/>
    <row r="495" s="187" customFormat="1" x14ac:dyDescent="0.3"/>
    <row r="496" s="187" customFormat="1" x14ac:dyDescent="0.3"/>
    <row r="497" s="187" customFormat="1" x14ac:dyDescent="0.3"/>
    <row r="498" s="187" customFormat="1" x14ac:dyDescent="0.3"/>
    <row r="499" s="187" customFormat="1" x14ac:dyDescent="0.3"/>
    <row r="500" s="187" customFormat="1" x14ac:dyDescent="0.3"/>
    <row r="501" s="187" customFormat="1" x14ac:dyDescent="0.3"/>
    <row r="502" s="187" customFormat="1" x14ac:dyDescent="0.3"/>
    <row r="503" s="187" customFormat="1" x14ac:dyDescent="0.3"/>
    <row r="504" s="187" customFormat="1" x14ac:dyDescent="0.3"/>
    <row r="505" s="187" customFormat="1" x14ac:dyDescent="0.3"/>
    <row r="506" s="187" customFormat="1" x14ac:dyDescent="0.3"/>
    <row r="507" s="187" customFormat="1" x14ac:dyDescent="0.3"/>
    <row r="508" s="187" customFormat="1" x14ac:dyDescent="0.3"/>
    <row r="509" s="187" customFormat="1" x14ac:dyDescent="0.3"/>
    <row r="510" s="187" customFormat="1" x14ac:dyDescent="0.3"/>
    <row r="511" s="187" customFormat="1" x14ac:dyDescent="0.3"/>
    <row r="512" s="187" customFormat="1" x14ac:dyDescent="0.3"/>
    <row r="513" s="187" customFormat="1" x14ac:dyDescent="0.3"/>
    <row r="514" s="187" customFormat="1" x14ac:dyDescent="0.3"/>
    <row r="515" s="187" customFormat="1" x14ac:dyDescent="0.3"/>
    <row r="516" s="187" customFormat="1" x14ac:dyDescent="0.3"/>
    <row r="517" s="187" customFormat="1" x14ac:dyDescent="0.3"/>
    <row r="518" s="187" customFormat="1" x14ac:dyDescent="0.3"/>
    <row r="519" s="187" customFormat="1" x14ac:dyDescent="0.3"/>
    <row r="520" s="187" customFormat="1" x14ac:dyDescent="0.3"/>
    <row r="521" s="187" customFormat="1" x14ac:dyDescent="0.3"/>
    <row r="522" s="187" customFormat="1" x14ac:dyDescent="0.3"/>
    <row r="523" s="187" customFormat="1" x14ac:dyDescent="0.3"/>
    <row r="524" s="187" customFormat="1" x14ac:dyDescent="0.3"/>
    <row r="525" s="187" customFormat="1" x14ac:dyDescent="0.3"/>
    <row r="526" s="187" customFormat="1" x14ac:dyDescent="0.3"/>
    <row r="527" s="187" customFormat="1" x14ac:dyDescent="0.3"/>
    <row r="528" s="187" customFormat="1" x14ac:dyDescent="0.3"/>
    <row r="529" s="187" customFormat="1" x14ac:dyDescent="0.3"/>
    <row r="530" s="187" customFormat="1" x14ac:dyDescent="0.3"/>
    <row r="531" s="187" customFormat="1" x14ac:dyDescent="0.3"/>
    <row r="532" s="187" customFormat="1" x14ac:dyDescent="0.3"/>
    <row r="533" s="187" customFormat="1" x14ac:dyDescent="0.3"/>
    <row r="534" s="187" customFormat="1" x14ac:dyDescent="0.3"/>
    <row r="535" s="187" customFormat="1" x14ac:dyDescent="0.3"/>
    <row r="536" s="187" customFormat="1" x14ac:dyDescent="0.3"/>
  </sheetData>
  <sheetProtection algorithmName="SHA-512" hashValue="nbuFV5tCG8xPIQLpHVRgL1AOlVpGr+aMwY6IzfuJLkyx7UC0VD02+D1dXHC7aNY9jZ084JU8auhcq9goo7suUw==" saltValue="eBlYXdsuZo/UkXl4NK45Rw==" spinCount="100000" sheet="1" objects="1" scenarios="1"/>
  <dataValidations count="2">
    <dataValidation type="whole" showInputMessage="1" showErrorMessage="1" errorTitle="Incorrect number" error="Please enter quarterly consumption between 700-4000kWh" sqref="C5" xr:uid="{00000000-0002-0000-0500-000000000000}">
      <formula1>700</formula1>
      <formula2>4000</formula2>
    </dataValidation>
    <dataValidation type="decimal" showInputMessage="1" showErrorMessage="1" errorTitle="Incorrect entry" error="Enter 1.5 or 3.0 only" sqref="C4" xr:uid="{00000000-0002-0000-0500-000001000000}">
      <formula1>1.5</formula1>
      <formula2>3</formula2>
    </dataValidation>
  </dataValidations>
  <pageMargins left="0.75" right="0.75" top="1" bottom="1" header="0.5" footer="0.5"/>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7"/>
  <dimension ref="A1:DF140"/>
  <sheetViews>
    <sheetView workbookViewId="0">
      <selection activeCell="E11" sqref="E11"/>
    </sheetView>
  </sheetViews>
  <sheetFormatPr defaultColWidth="10.84375" defaultRowHeight="13.5" x14ac:dyDescent="0.3"/>
  <cols>
    <col min="1" max="1" width="24.15234375" style="4" customWidth="1"/>
    <col min="2" max="2" width="25.3046875" style="4" customWidth="1"/>
    <col min="3" max="3" width="12.15234375" style="4" customWidth="1"/>
    <col min="4" max="4" width="14.69140625" style="4" customWidth="1"/>
    <col min="5" max="5" width="12.15234375" style="4" customWidth="1"/>
    <col min="6" max="7" width="13.4609375" style="4" customWidth="1"/>
    <col min="8" max="8" width="13.84375" style="4" customWidth="1"/>
    <col min="9" max="9" width="13.4609375" style="4" customWidth="1"/>
    <col min="10" max="10" width="12.15234375" style="4" hidden="1" customWidth="1"/>
    <col min="11" max="16" width="12.15234375" style="4" customWidth="1"/>
    <col min="17" max="20" width="12.15234375" style="4" hidden="1" customWidth="1"/>
    <col min="21" max="24" width="12.15234375" style="4" customWidth="1"/>
    <col min="25" max="16384" width="10.84375" style="4"/>
  </cols>
  <sheetData>
    <row r="1" spans="1:110" ht="14" x14ac:dyDescent="0.3">
      <c r="A1" s="63" t="s">
        <v>364</v>
      </c>
      <c r="B1" s="63"/>
      <c r="C1" s="63"/>
      <c r="D1" s="63"/>
      <c r="E1" s="63"/>
      <c r="F1" s="63"/>
      <c r="G1" s="63"/>
      <c r="H1" s="63"/>
      <c r="I1" s="63"/>
      <c r="J1" s="63">
        <v>3</v>
      </c>
      <c r="K1" s="71"/>
      <c r="L1" s="63"/>
      <c r="M1" s="63"/>
      <c r="N1" s="63"/>
      <c r="O1" s="63"/>
      <c r="P1" s="63"/>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row>
    <row r="2" spans="1:110" ht="14" x14ac:dyDescent="0.3">
      <c r="A2" s="94" t="s">
        <v>559</v>
      </c>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63"/>
      <c r="CA2" s="63"/>
      <c r="CB2" s="63"/>
      <c r="CC2" s="63"/>
      <c r="CD2" s="63"/>
      <c r="CE2" s="63"/>
      <c r="CF2" s="63"/>
      <c r="CG2" s="63"/>
      <c r="CH2" s="63"/>
      <c r="CI2" s="63"/>
      <c r="CJ2" s="63"/>
      <c r="CK2" s="63"/>
      <c r="CL2" s="63"/>
      <c r="CM2" s="63"/>
      <c r="CN2" s="63"/>
      <c r="CO2" s="63"/>
      <c r="CP2" s="63"/>
      <c r="CQ2" s="63"/>
      <c r="CR2" s="63"/>
      <c r="CS2" s="63"/>
      <c r="CT2" s="63"/>
      <c r="CU2" s="63"/>
      <c r="CV2" s="63"/>
      <c r="CW2" s="63"/>
      <c r="CX2" s="63"/>
      <c r="CY2" s="63"/>
      <c r="CZ2" s="63"/>
      <c r="DA2" s="63"/>
      <c r="DB2" s="63"/>
      <c r="DC2" s="63"/>
      <c r="DD2" s="63"/>
      <c r="DE2" s="63"/>
      <c r="DF2" s="63"/>
    </row>
    <row r="3" spans="1:110" ht="14" x14ac:dyDescent="0.3">
      <c r="A3" s="63"/>
      <c r="B3" s="63"/>
      <c r="C3" s="63"/>
      <c r="D3" s="63"/>
      <c r="E3" s="63"/>
      <c r="F3" s="63"/>
      <c r="G3" s="149"/>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A3" s="63"/>
      <c r="CB3" s="63"/>
      <c r="CC3" s="63"/>
      <c r="CD3" s="63"/>
      <c r="CE3" s="63"/>
      <c r="CF3" s="63"/>
      <c r="CG3" s="63"/>
      <c r="CH3" s="63"/>
      <c r="CI3" s="63"/>
      <c r="CJ3" s="63"/>
      <c r="CK3" s="63"/>
      <c r="CL3" s="63"/>
      <c r="CM3" s="63"/>
      <c r="CN3" s="63"/>
      <c r="CO3" s="63"/>
      <c r="CP3" s="63"/>
      <c r="CQ3" s="63"/>
      <c r="CR3" s="63"/>
      <c r="CS3" s="63"/>
      <c r="CT3" s="63"/>
      <c r="CU3" s="63"/>
      <c r="CV3" s="63"/>
      <c r="CW3" s="63"/>
      <c r="CX3" s="63"/>
      <c r="CY3" s="63"/>
      <c r="CZ3" s="63"/>
      <c r="DA3" s="63"/>
      <c r="DB3" s="63"/>
      <c r="DC3" s="63"/>
      <c r="DD3" s="63"/>
      <c r="DE3" s="63"/>
      <c r="DF3" s="63"/>
    </row>
    <row r="4" spans="1:110" ht="14" x14ac:dyDescent="0.3">
      <c r="A4" s="60" t="s">
        <v>365</v>
      </c>
      <c r="B4" s="61"/>
      <c r="C4" s="62">
        <v>3</v>
      </c>
      <c r="D4" s="64" t="s">
        <v>483</v>
      </c>
      <c r="E4" s="73">
        <f>IF(C4&lt;J1,(675),(1350))</f>
        <v>1350</v>
      </c>
      <c r="F4" s="65"/>
      <c r="G4" s="66" t="s">
        <v>484</v>
      </c>
      <c r="H4" s="75" t="s">
        <v>485</v>
      </c>
      <c r="I4" s="96" t="s">
        <v>397</v>
      </c>
      <c r="J4" s="71"/>
      <c r="K4" s="63"/>
      <c r="L4" s="63"/>
      <c r="M4" s="63"/>
      <c r="N4" s="63"/>
      <c r="O4" s="63"/>
      <c r="P4" s="63"/>
      <c r="Q4" s="6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c r="BA4" s="63"/>
      <c r="BB4" s="63"/>
      <c r="BC4" s="63"/>
      <c r="BD4" s="63"/>
      <c r="BE4" s="63"/>
      <c r="BF4" s="63"/>
      <c r="BG4" s="63"/>
      <c r="BH4" s="63"/>
      <c r="BI4" s="63"/>
      <c r="BJ4" s="63"/>
      <c r="BK4" s="63"/>
      <c r="BL4" s="63"/>
      <c r="BM4" s="63"/>
      <c r="BN4" s="63"/>
      <c r="BO4" s="63"/>
      <c r="BP4" s="63"/>
      <c r="BQ4" s="63"/>
      <c r="BR4" s="63"/>
      <c r="BS4" s="63"/>
      <c r="BT4" s="63"/>
      <c r="BU4" s="63"/>
      <c r="BV4" s="63"/>
      <c r="BW4" s="63"/>
      <c r="BX4" s="63"/>
      <c r="BY4" s="63"/>
      <c r="BZ4" s="63"/>
      <c r="CA4" s="63"/>
      <c r="CB4" s="63"/>
      <c r="CC4" s="63"/>
      <c r="CD4" s="63"/>
      <c r="CE4" s="63"/>
      <c r="CF4" s="63"/>
      <c r="CG4" s="63"/>
      <c r="CH4" s="63"/>
      <c r="CI4" s="63"/>
      <c r="CJ4" s="63"/>
      <c r="CK4" s="63"/>
      <c r="CL4" s="63"/>
      <c r="CM4" s="63"/>
      <c r="CN4" s="63"/>
      <c r="CO4" s="63"/>
      <c r="CP4" s="63"/>
      <c r="CQ4" s="63"/>
      <c r="CR4" s="63"/>
      <c r="CS4" s="63"/>
      <c r="CT4" s="63"/>
      <c r="CU4" s="63"/>
      <c r="CV4" s="63"/>
      <c r="CW4" s="63"/>
      <c r="CX4" s="63"/>
      <c r="CY4" s="63"/>
      <c r="CZ4" s="63"/>
      <c r="DA4" s="63"/>
      <c r="DB4" s="63"/>
      <c r="DC4" s="63"/>
      <c r="DD4" s="63"/>
      <c r="DE4" s="63"/>
      <c r="DF4" s="63"/>
    </row>
    <row r="5" spans="1:110" ht="14" x14ac:dyDescent="0.3">
      <c r="A5" s="67" t="s">
        <v>486</v>
      </c>
      <c r="B5" s="68"/>
      <c r="C5" s="69">
        <v>1800</v>
      </c>
      <c r="D5" s="70" t="s">
        <v>487</v>
      </c>
      <c r="E5" s="74">
        <f>C5-(E4-E6)</f>
        <v>1193.8499999999999</v>
      </c>
      <c r="F5" s="64" t="s">
        <v>488</v>
      </c>
      <c r="G5" s="79">
        <f>E5*70/100</f>
        <v>835.69500000000005</v>
      </c>
      <c r="H5" s="80">
        <f>E5*30/100</f>
        <v>358.15499999999997</v>
      </c>
      <c r="I5" s="97"/>
      <c r="J5" s="71"/>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63"/>
      <c r="AX5" s="63"/>
      <c r="AY5" s="63"/>
      <c r="AZ5" s="63"/>
      <c r="BA5" s="63"/>
      <c r="BB5" s="63"/>
      <c r="BC5" s="63"/>
      <c r="BD5" s="63"/>
      <c r="BE5" s="63"/>
      <c r="BF5" s="63"/>
      <c r="BG5" s="63"/>
      <c r="BH5" s="63"/>
      <c r="BI5" s="63"/>
      <c r="BJ5" s="63"/>
      <c r="BK5" s="63"/>
      <c r="BL5" s="63"/>
      <c r="BM5" s="63"/>
      <c r="BN5" s="63"/>
      <c r="BO5" s="63"/>
      <c r="BP5" s="63"/>
      <c r="BQ5" s="63"/>
      <c r="BR5" s="63"/>
      <c r="BS5" s="63"/>
      <c r="BT5" s="63"/>
      <c r="BU5" s="63"/>
      <c r="BV5" s="63"/>
      <c r="BW5" s="63"/>
      <c r="BX5" s="63"/>
      <c r="BY5" s="63"/>
      <c r="BZ5" s="63"/>
      <c r="CA5" s="63"/>
      <c r="CB5" s="63"/>
      <c r="CC5" s="63"/>
      <c r="CD5" s="63"/>
      <c r="CE5" s="63"/>
      <c r="CF5" s="63"/>
      <c r="CG5" s="63"/>
      <c r="CH5" s="63"/>
      <c r="CI5" s="63"/>
      <c r="CJ5" s="63"/>
      <c r="CK5" s="63"/>
      <c r="CL5" s="63"/>
      <c r="CM5" s="63"/>
      <c r="CN5" s="63"/>
      <c r="CO5" s="63"/>
      <c r="CP5" s="63"/>
      <c r="CQ5" s="63"/>
      <c r="CR5" s="63"/>
      <c r="CS5" s="63"/>
      <c r="CT5" s="63"/>
      <c r="CU5" s="63"/>
      <c r="CV5" s="63"/>
      <c r="CW5" s="63"/>
      <c r="CX5" s="63"/>
      <c r="CY5" s="63"/>
      <c r="CZ5" s="63"/>
      <c r="DA5" s="63"/>
      <c r="DB5" s="63"/>
      <c r="DC5" s="63"/>
      <c r="DD5" s="63"/>
      <c r="DE5" s="63"/>
      <c r="DF5" s="63"/>
    </row>
    <row r="6" spans="1:110" ht="14" x14ac:dyDescent="0.3">
      <c r="A6" s="71"/>
      <c r="B6" s="71"/>
      <c r="C6" s="71"/>
      <c r="D6" s="70" t="s">
        <v>489</v>
      </c>
      <c r="E6" s="74">
        <f>IF(C4&lt;J1,(E4*27.3/100),(E4*55.1/100))</f>
        <v>743.85</v>
      </c>
      <c r="F6" s="76" t="s">
        <v>396</v>
      </c>
      <c r="G6" s="77">
        <f>E5*20/100</f>
        <v>238.77</v>
      </c>
      <c r="H6" s="78">
        <f>E5*30/100</f>
        <v>358.15499999999997</v>
      </c>
      <c r="I6" s="98">
        <f>E5*50/100</f>
        <v>596.92499999999995</v>
      </c>
      <c r="J6" s="71"/>
      <c r="K6" s="63"/>
      <c r="L6" s="63"/>
      <c r="M6" s="63"/>
      <c r="N6" s="63"/>
      <c r="O6" s="63"/>
      <c r="P6" s="6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3"/>
      <c r="AX6" s="63"/>
      <c r="AY6" s="63"/>
      <c r="AZ6" s="63"/>
      <c r="BA6" s="63"/>
      <c r="BB6" s="63"/>
      <c r="BC6" s="63"/>
      <c r="BD6" s="63"/>
      <c r="BE6" s="63"/>
      <c r="BF6" s="63"/>
      <c r="BG6" s="63"/>
      <c r="BH6" s="63"/>
      <c r="BI6" s="63"/>
      <c r="BJ6" s="63"/>
      <c r="BK6" s="63"/>
      <c r="BL6" s="63"/>
      <c r="BM6" s="63"/>
      <c r="BN6" s="63"/>
      <c r="BO6" s="63"/>
      <c r="BP6" s="63"/>
      <c r="BQ6" s="63"/>
      <c r="BR6" s="63"/>
      <c r="BS6" s="63"/>
      <c r="BT6" s="63"/>
      <c r="BU6" s="63"/>
      <c r="BV6" s="63"/>
      <c r="BW6" s="63"/>
      <c r="BX6" s="63"/>
      <c r="BY6" s="63"/>
      <c r="BZ6" s="63"/>
      <c r="CA6" s="63"/>
      <c r="CB6" s="63"/>
      <c r="CC6" s="63"/>
      <c r="CD6" s="63"/>
      <c r="CE6" s="63"/>
      <c r="CF6" s="63"/>
      <c r="CG6" s="63"/>
      <c r="CH6" s="63"/>
      <c r="CI6" s="63"/>
      <c r="CJ6" s="63"/>
      <c r="CK6" s="63"/>
      <c r="CL6" s="63"/>
      <c r="CM6" s="63"/>
      <c r="CN6" s="63"/>
      <c r="CO6" s="63"/>
      <c r="CP6" s="63"/>
      <c r="CQ6" s="63"/>
      <c r="CR6" s="63"/>
      <c r="CS6" s="63"/>
      <c r="CT6" s="63"/>
      <c r="CU6" s="63"/>
      <c r="CV6" s="63"/>
      <c r="CW6" s="63"/>
      <c r="CX6" s="63"/>
      <c r="CY6" s="63"/>
      <c r="CZ6" s="63"/>
      <c r="DA6" s="63"/>
      <c r="DB6" s="63"/>
      <c r="DC6" s="63"/>
      <c r="DD6" s="63"/>
      <c r="DE6" s="63"/>
      <c r="DF6" s="63"/>
    </row>
    <row r="7" spans="1:110" ht="14.5" thickBot="1" x14ac:dyDescent="0.35">
      <c r="A7" s="63"/>
      <c r="B7" s="63"/>
      <c r="C7" s="63"/>
      <c r="D7" s="63"/>
      <c r="E7" s="63"/>
      <c r="F7" s="63"/>
      <c r="G7" s="99"/>
      <c r="H7" s="63"/>
      <c r="I7" s="63"/>
      <c r="J7" s="63"/>
      <c r="K7" s="63"/>
      <c r="L7" s="63"/>
      <c r="M7" s="63"/>
      <c r="N7" s="63"/>
      <c r="O7" s="63"/>
      <c r="P7" s="63"/>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63"/>
      <c r="AS7" s="63"/>
      <c r="AT7" s="63"/>
      <c r="AU7" s="63"/>
      <c r="AV7" s="63"/>
      <c r="AW7" s="63"/>
      <c r="AX7" s="63"/>
      <c r="AY7" s="63"/>
      <c r="AZ7" s="63"/>
      <c r="BA7" s="63"/>
      <c r="BB7" s="63"/>
      <c r="BC7" s="63"/>
      <c r="BD7" s="63"/>
      <c r="BE7" s="63"/>
      <c r="BF7" s="63"/>
      <c r="BG7" s="63"/>
      <c r="BH7" s="63"/>
      <c r="BI7" s="63"/>
      <c r="BJ7" s="63"/>
      <c r="BK7" s="63"/>
      <c r="BL7" s="63"/>
      <c r="BM7" s="63"/>
      <c r="BN7" s="63"/>
      <c r="BO7" s="63"/>
      <c r="BP7" s="63"/>
      <c r="BQ7" s="63"/>
      <c r="BR7" s="63"/>
      <c r="BS7" s="63"/>
      <c r="BT7" s="63"/>
      <c r="BU7" s="63"/>
      <c r="BV7" s="63"/>
      <c r="BW7" s="63"/>
      <c r="BX7" s="63"/>
      <c r="BY7" s="63"/>
      <c r="BZ7" s="63"/>
      <c r="CA7" s="63"/>
      <c r="CB7" s="63"/>
      <c r="CC7" s="63"/>
      <c r="CD7" s="63"/>
      <c r="CE7" s="63"/>
      <c r="CF7" s="63"/>
      <c r="CG7" s="63"/>
      <c r="CH7" s="63"/>
      <c r="CI7" s="63"/>
      <c r="CJ7" s="63"/>
      <c r="CK7" s="63"/>
      <c r="CL7" s="63"/>
      <c r="CM7" s="63"/>
      <c r="CN7" s="63"/>
      <c r="CO7" s="63"/>
      <c r="CP7" s="63"/>
      <c r="CQ7" s="63"/>
      <c r="CR7" s="63"/>
      <c r="CS7" s="63"/>
      <c r="CT7" s="63"/>
      <c r="CU7" s="63"/>
      <c r="CV7" s="63"/>
      <c r="CW7" s="63"/>
      <c r="CX7" s="63"/>
      <c r="CY7" s="63"/>
      <c r="CZ7" s="63"/>
      <c r="DA7" s="63"/>
      <c r="DB7" s="63"/>
      <c r="DC7" s="63"/>
      <c r="DD7" s="63"/>
      <c r="DE7" s="63"/>
      <c r="DF7" s="63"/>
    </row>
    <row r="8" spans="1:110" ht="14" x14ac:dyDescent="0.3">
      <c r="A8" s="100" t="s">
        <v>514</v>
      </c>
      <c r="B8" s="101"/>
      <c r="C8" s="101"/>
      <c r="D8" s="101"/>
      <c r="E8" s="101"/>
      <c r="F8" s="101"/>
      <c r="G8" s="101"/>
      <c r="H8" s="101"/>
      <c r="I8" s="101"/>
      <c r="J8" s="101"/>
      <c r="K8" s="101"/>
      <c r="L8" s="101"/>
      <c r="M8" s="101"/>
      <c r="N8" s="101"/>
      <c r="O8" s="101"/>
      <c r="P8" s="101"/>
      <c r="Q8" s="101"/>
      <c r="R8" s="101"/>
      <c r="S8" s="101"/>
      <c r="T8" s="101"/>
      <c r="U8" s="101"/>
      <c r="V8" s="101"/>
      <c r="W8" s="101"/>
      <c r="X8" s="102"/>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c r="CW8" s="63"/>
      <c r="CX8" s="63"/>
      <c r="CY8" s="63"/>
      <c r="CZ8" s="63"/>
      <c r="DA8" s="63"/>
      <c r="DB8" s="63"/>
      <c r="DC8" s="63"/>
      <c r="DD8" s="63"/>
      <c r="DE8" s="63"/>
      <c r="DF8" s="63"/>
    </row>
    <row r="9" spans="1:110" ht="70" x14ac:dyDescent="0.3">
      <c r="A9" s="463" t="s">
        <v>408</v>
      </c>
      <c r="B9" s="464" t="s">
        <v>409</v>
      </c>
      <c r="C9" s="465" t="s">
        <v>410</v>
      </c>
      <c r="D9" s="465" t="s">
        <v>411</v>
      </c>
      <c r="E9" s="465" t="s">
        <v>446</v>
      </c>
      <c r="F9" s="466" t="s">
        <v>447</v>
      </c>
      <c r="G9" s="465" t="s">
        <v>448</v>
      </c>
      <c r="H9" s="467" t="s">
        <v>354</v>
      </c>
      <c r="I9" s="465" t="s">
        <v>222</v>
      </c>
      <c r="J9" s="467" t="s">
        <v>406</v>
      </c>
      <c r="K9" s="468" t="s">
        <v>449</v>
      </c>
      <c r="L9" s="469" t="s">
        <v>398</v>
      </c>
      <c r="M9" s="469" t="s">
        <v>562</v>
      </c>
      <c r="N9" s="469" t="s">
        <v>399</v>
      </c>
      <c r="O9" s="469" t="s">
        <v>563</v>
      </c>
      <c r="P9" s="470" t="s">
        <v>490</v>
      </c>
      <c r="Q9" s="471" t="s">
        <v>102</v>
      </c>
      <c r="R9" s="471" t="s">
        <v>103</v>
      </c>
      <c r="S9" s="471" t="s">
        <v>104</v>
      </c>
      <c r="T9" s="471" t="s">
        <v>105</v>
      </c>
      <c r="U9" s="470" t="s">
        <v>331</v>
      </c>
      <c r="V9" s="470" t="s">
        <v>332</v>
      </c>
      <c r="W9" s="469" t="s">
        <v>400</v>
      </c>
      <c r="X9" s="472" t="s">
        <v>558</v>
      </c>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row>
    <row r="10" spans="1:110" ht="14" x14ac:dyDescent="0.3">
      <c r="A10" s="103" t="str">
        <f>'ESS Jul 2016'!K2</f>
        <v>AGL</v>
      </c>
      <c r="B10" s="104" t="str">
        <f>'ESS Jul 2016'!L2</f>
        <v xml:space="preserve">Savers </v>
      </c>
      <c r="C10" s="105">
        <f>91*'ESS Jul 2016'!M2/100</f>
        <v>123.19580000000001</v>
      </c>
      <c r="D10" s="105">
        <f>IF($E$5&gt;='ESS Jul 2016'!P2,('ESS Jul 2016'!P2*'ESS Jul 2016'!N2/100),($E$5*'ESS Jul 2016'!N2/100))</f>
        <v>271.89999999999998</v>
      </c>
      <c r="E10" s="106">
        <f>IF($E$5&lt;'ESS Jul 2016'!P2,0,IF(($E$5)&lt;='ESS Jul 2016'!R2,(($E$5-'ESS Jul 2016'!P2)*'ESS Jul 2016'!Q2/100),(('ESS Jul 2016'!R2-'ESS Jul 2016'!P2)*'ESS Jul 2016'!Q2/100)))</f>
        <v>51.913029999999978</v>
      </c>
      <c r="F10" s="105">
        <v>0</v>
      </c>
      <c r="G10" s="105">
        <v>0</v>
      </c>
      <c r="H10" s="105">
        <f>IF(($E$5&lt;'ESS Jul 2016'!R2),(0),($E$5-'ESS Jul 2016'!R2)*'ESS Jul 2016'!S2/100)</f>
        <v>0</v>
      </c>
      <c r="I10" s="105">
        <f t="shared" ref="I10:I24" si="0">SUM(C10:H10)</f>
        <v>447.00882999999999</v>
      </c>
      <c r="J10" s="107">
        <f t="shared" ref="J10:J24" si="1">(I10-C10)*4</f>
        <v>1295.2521199999999</v>
      </c>
      <c r="K10" s="108">
        <f t="shared" ref="K10:K24" si="2">I10*4</f>
        <v>1788.03532</v>
      </c>
      <c r="L10" s="109">
        <f>'ESS Jul 2016'!AT2</f>
        <v>0</v>
      </c>
      <c r="M10" s="109">
        <f>'ESS Jul 2016'!AU2</f>
        <v>0</v>
      </c>
      <c r="N10" s="109">
        <f>'ESS Jul 2016'!AV2</f>
        <v>0</v>
      </c>
      <c r="O10" s="109">
        <f>'ESS Jul 2016'!AW2</f>
        <v>17</v>
      </c>
      <c r="P10" s="109">
        <f>($E$6*'ESS Jul 2016'!AQ2/100)*4</f>
        <v>181.49939999999998</v>
      </c>
      <c r="Q10" s="109">
        <f>K10</f>
        <v>1788.03532</v>
      </c>
      <c r="R10" s="109">
        <f>Q10-(J10*O10/100)</f>
        <v>1567.8424596</v>
      </c>
      <c r="S10" s="110">
        <f>Q10-P10</f>
        <v>1606.53592</v>
      </c>
      <c r="T10" s="110">
        <f>R10-P10</f>
        <v>1386.3430596000001</v>
      </c>
      <c r="U10" s="473">
        <f>S10*1.1</f>
        <v>1767.1895120000001</v>
      </c>
      <c r="V10" s="473">
        <f>T10*1.1</f>
        <v>1524.9773655600002</v>
      </c>
      <c r="W10" s="124">
        <f>'ESS Jul 2016'!BD2</f>
        <v>0</v>
      </c>
      <c r="X10" s="125" t="str">
        <f>'ESS Jul 2016'!BE2</f>
        <v>n</v>
      </c>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row>
    <row r="11" spans="1:110" ht="14" x14ac:dyDescent="0.3">
      <c r="A11" s="103" t="str">
        <f>'ESS Jul 2016'!K3</f>
        <v>Click Energy</v>
      </c>
      <c r="B11" s="104" t="str">
        <f>'ESS Jul 2016'!L3</f>
        <v>Shine</v>
      </c>
      <c r="C11" s="105">
        <f>91*'ESS Jul 2016'!M3/100</f>
        <v>138.17439999999999</v>
      </c>
      <c r="D11" s="105">
        <f>IF($E$5&gt;='ESS Jul 2016'!P3,('ESS Jul 2016'!P3*'ESS Jul 2016'!N3/100),($E$5*'ESS Jul 2016'!N3/100))</f>
        <v>277.33999999999997</v>
      </c>
      <c r="E11" s="106">
        <f>IF($E$5&lt;'ESS Jul 2016'!P3,0,IF(($E$5)&lt;='ESS Jul 2016'!R3,(($E$5-'ESS Jul 2016'!P3)*'ESS Jul 2016'!Q3/100),(('ESS Jul 2016'!R3-'ESS Jul 2016'!P3)*'ESS Jul 2016'!Q3/100)))</f>
        <v>52.81249399999998</v>
      </c>
      <c r="F11" s="105">
        <v>0</v>
      </c>
      <c r="G11" s="105">
        <v>0</v>
      </c>
      <c r="H11" s="105">
        <f>IF(($E$5&lt;'ESS Jul 2016'!R3),(0),($E$5-'ESS Jul 2016'!R3)*'ESS Jul 2016'!S3/100)</f>
        <v>0</v>
      </c>
      <c r="I11" s="105">
        <f t="shared" si="0"/>
        <v>468.32689399999992</v>
      </c>
      <c r="J11" s="107">
        <f t="shared" si="1"/>
        <v>1320.6099759999997</v>
      </c>
      <c r="K11" s="108">
        <f t="shared" si="2"/>
        <v>1873.3075759999997</v>
      </c>
      <c r="L11" s="109">
        <f>'ESS Jul 2016'!AT3</f>
        <v>0</v>
      </c>
      <c r="M11" s="109">
        <f>'ESS Jul 2016'!AU3</f>
        <v>0</v>
      </c>
      <c r="N11" s="109">
        <f>'ESS Jul 2016'!AV3</f>
        <v>7</v>
      </c>
      <c r="O11" s="109">
        <f>'ESS Jul 2016'!AW3</f>
        <v>0</v>
      </c>
      <c r="P11" s="109">
        <f>($E$6*'ESS Jul 2016'!AQ3/100)*4</f>
        <v>297.54000000000002</v>
      </c>
      <c r="Q11" s="109">
        <f t="shared" ref="Q11:Q20" si="3">K11</f>
        <v>1873.3075759999997</v>
      </c>
      <c r="R11" s="109">
        <f>Q11-(K11*N11/100)</f>
        <v>1742.1760456799998</v>
      </c>
      <c r="S11" s="110">
        <f t="shared" ref="S11:S24" si="4">Q11-P11</f>
        <v>1575.7675759999997</v>
      </c>
      <c r="T11" s="110">
        <f t="shared" ref="T11:T24" si="5">R11-P11</f>
        <v>1444.6360456799998</v>
      </c>
      <c r="U11" s="473">
        <f t="shared" ref="U11:V24" si="6">S11*1.1</f>
        <v>1733.3443335999998</v>
      </c>
      <c r="V11" s="473">
        <f t="shared" si="6"/>
        <v>1589.099650248</v>
      </c>
      <c r="W11" s="124">
        <f>'ESS Jul 2016'!BD3</f>
        <v>0</v>
      </c>
      <c r="X11" s="125" t="str">
        <f>'ESS Jul 2016'!BE3</f>
        <v>n</v>
      </c>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row>
    <row r="12" spans="1:110" ht="14" x14ac:dyDescent="0.3">
      <c r="A12" s="103" t="str">
        <f>'ESS Jul 2016'!K4</f>
        <v>Commander</v>
      </c>
      <c r="B12" s="104" t="str">
        <f>'ESS Jul 2016'!L4</f>
        <v>Market offer</v>
      </c>
      <c r="C12" s="105">
        <f>91*'ESS Jul 2016'!M4/100</f>
        <v>119.16449999999999</v>
      </c>
      <c r="D12" s="105">
        <f>IF($E$5&gt;='ESS Jul 2016'!P4,('ESS Jul 2016'!P4*'ESS Jul 2016'!N4/100),($E$5*'ESS Jul 2016'!N4/100))</f>
        <v>320.54872499999999</v>
      </c>
      <c r="E12" s="106">
        <f>IF($E$5&lt;'ESS Jul 2016'!P4,0,IF(($E$5)&lt;='ESS Jul 2016'!R4,(($E$5-'ESS Jul 2016'!P4)*'ESS Jul 2016'!Q4/100),(('ESS Jul 2016'!R4-'ESS Jul 2016'!P4)*'ESS Jul 2016'!Q4/100)))</f>
        <v>0</v>
      </c>
      <c r="F12" s="105">
        <v>0</v>
      </c>
      <c r="G12" s="105">
        <v>0</v>
      </c>
      <c r="H12" s="105">
        <f>IF(($E$5&lt;'ESS Jul 2016'!R4),(0),($E$5-'ESS Jul 2016'!R4)*'ESS Jul 2016'!S4/100)</f>
        <v>0</v>
      </c>
      <c r="I12" s="105">
        <f t="shared" si="0"/>
        <v>439.71322499999997</v>
      </c>
      <c r="J12" s="107">
        <f t="shared" si="1"/>
        <v>1282.1949</v>
      </c>
      <c r="K12" s="108">
        <f t="shared" si="2"/>
        <v>1758.8528999999999</v>
      </c>
      <c r="L12" s="109">
        <f>'ESS Jul 2016'!AT4</f>
        <v>0</v>
      </c>
      <c r="M12" s="109">
        <f>'ESS Jul 2016'!AU4</f>
        <v>0</v>
      </c>
      <c r="N12" s="109">
        <f>'ESS Jul 2016'!AV4</f>
        <v>0</v>
      </c>
      <c r="O12" s="109">
        <f>'ESS Jul 2016'!AW4</f>
        <v>20</v>
      </c>
      <c r="P12" s="109">
        <f>($E$6*'ESS Jul 2016'!AQ4/100)*4</f>
        <v>193.40100000000001</v>
      </c>
      <c r="Q12" s="109">
        <f t="shared" si="3"/>
        <v>1758.8528999999999</v>
      </c>
      <c r="R12" s="109">
        <f>Q12-(J12*O12/100)</f>
        <v>1502.41392</v>
      </c>
      <c r="S12" s="110">
        <f>Q12-P12</f>
        <v>1565.4518999999998</v>
      </c>
      <c r="T12" s="110">
        <f t="shared" si="5"/>
        <v>1309.0129199999999</v>
      </c>
      <c r="U12" s="473">
        <f t="shared" si="6"/>
        <v>1721.9970899999998</v>
      </c>
      <c r="V12" s="473">
        <f t="shared" si="6"/>
        <v>1439.9142119999999</v>
      </c>
      <c r="W12" s="124">
        <f>'ESS Jul 2016'!BD4</f>
        <v>0</v>
      </c>
      <c r="X12" s="125" t="str">
        <f>'ESS Jul 2016'!BE4</f>
        <v>n</v>
      </c>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row>
    <row r="13" spans="1:110" ht="14" x14ac:dyDescent="0.3">
      <c r="A13" s="103" t="str">
        <f>'ESS Jul 2016'!K5</f>
        <v>CovaU</v>
      </c>
      <c r="B13" s="104" t="str">
        <f>'ESS Jul 2016'!L5</f>
        <v>Rate Saver</v>
      </c>
      <c r="C13" s="105">
        <f>91*'ESS Jul 2016'!M5/100</f>
        <v>152.27030000000002</v>
      </c>
      <c r="D13" s="105">
        <f>IF($E$5&gt;='ESS Jul 2016'!P5,('ESS Jul 2016'!P5*'ESS Jul 2016'!N5/100),($E$5*'ESS Jul 2016'!N5/100))</f>
        <v>270.5</v>
      </c>
      <c r="E13" s="106">
        <f>IF($E$5&lt;'ESS Jul 2016'!P5,0,IF(($E$5)&lt;='ESS Jul 2016'!R5,(($E$5-'ESS Jul 2016'!P5)*'ESS Jul 2016'!Q5/100),(('ESS Jul 2016'!R5-'ESS Jul 2016'!P5)*'ESS Jul 2016'!Q5/100)))</f>
        <v>52.320114999999966</v>
      </c>
      <c r="F13" s="105">
        <v>0</v>
      </c>
      <c r="G13" s="105">
        <v>0</v>
      </c>
      <c r="H13" s="105">
        <f>IF(($E$5&lt;'ESS Jul 2016'!R5),(0),($E$5-'ESS Jul 2016'!R5)*'ESS Jul 2016'!S5/100)</f>
        <v>0</v>
      </c>
      <c r="I13" s="105">
        <f t="shared" si="0"/>
        <v>475.09041500000001</v>
      </c>
      <c r="J13" s="107">
        <f t="shared" si="1"/>
        <v>1291.2804599999999</v>
      </c>
      <c r="K13" s="108">
        <f t="shared" si="2"/>
        <v>1900.36166</v>
      </c>
      <c r="L13" s="109">
        <f>'ESS Jul 2016'!AT5</f>
        <v>0</v>
      </c>
      <c r="M13" s="109">
        <f>'ESS Jul 2016'!AU5</f>
        <v>0</v>
      </c>
      <c r="N13" s="109">
        <f>'ESS Jul 2016'!AV5</f>
        <v>18</v>
      </c>
      <c r="O13" s="109">
        <f>'ESS Jul 2016'!AW5</f>
        <v>0</v>
      </c>
      <c r="P13" s="109">
        <f>($E$6*'ESS Jul 2016'!AQ5/100)*4</f>
        <v>0</v>
      </c>
      <c r="Q13" s="109">
        <f t="shared" si="3"/>
        <v>1900.36166</v>
      </c>
      <c r="R13" s="109">
        <f>Q13-(K13*N13/100)</f>
        <v>1558.2965612</v>
      </c>
      <c r="S13" s="110">
        <f t="shared" si="4"/>
        <v>1900.36166</v>
      </c>
      <c r="T13" s="110">
        <f t="shared" si="5"/>
        <v>1558.2965612</v>
      </c>
      <c r="U13" s="473">
        <f t="shared" si="6"/>
        <v>2090.3978260000004</v>
      </c>
      <c r="V13" s="473">
        <f t="shared" si="6"/>
        <v>1714.1262173200003</v>
      </c>
      <c r="W13" s="124">
        <f>'ESS Jul 2016'!BD5</f>
        <v>0</v>
      </c>
      <c r="X13" s="125" t="str">
        <f>'ESS Jul 2016'!BE5</f>
        <v>n</v>
      </c>
      <c r="Y13" s="63"/>
      <c r="Z13" s="63"/>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c r="CW13" s="63"/>
      <c r="CX13" s="63"/>
      <c r="CY13" s="63"/>
      <c r="CZ13" s="63"/>
      <c r="DA13" s="63"/>
      <c r="DB13" s="63"/>
      <c r="DC13" s="63"/>
      <c r="DD13" s="63"/>
      <c r="DE13" s="63"/>
      <c r="DF13" s="63"/>
    </row>
    <row r="14" spans="1:110" ht="14" x14ac:dyDescent="0.3">
      <c r="A14" s="103" t="str">
        <f>'ESS Jul 2016'!K6</f>
        <v>Diamond Energy</v>
      </c>
      <c r="B14" s="104" t="str">
        <f>'ESS Jul 2016'!L6</f>
        <v>Pay on time discount</v>
      </c>
      <c r="C14" s="105">
        <f>91*'ESS Jul 2016'!M6/100</f>
        <v>131.94999999999999</v>
      </c>
      <c r="D14" s="105">
        <f>IF($E$5&gt;='ESS Jul 2016'!P6,('ESS Jul 2016'!P6*'ESS Jul 2016'!N6/100),($E$5*'ESS Jul 2016'!N6/100))</f>
        <v>70.680000000000007</v>
      </c>
      <c r="E14" s="106">
        <f>IF($E$5&lt;'ESS Jul 2016'!P6,0,IF(($E$5)&lt;='ESS Jul 2016'!R6,(($E$5-'ESS Jul 2016'!P6)*'ESS Jul 2016'!Q6/100),(('ESS Jul 2016'!R6-'ESS Jul 2016'!P6)*'ESS Jul 2016'!Q6/100)))</f>
        <v>179.85599999999999</v>
      </c>
      <c r="F14" s="105">
        <v>0</v>
      </c>
      <c r="G14" s="105">
        <v>0</v>
      </c>
      <c r="H14" s="105">
        <f>IF(($E$5&lt;'ESS Jul 2016'!R6),(0),($E$5-'ESS Jul 2016'!R6)*'ESS Jul 2016'!S6/100)</f>
        <v>45.653009999999973</v>
      </c>
      <c r="I14" s="105">
        <f t="shared" si="0"/>
        <v>428.13900999999998</v>
      </c>
      <c r="J14" s="107">
        <f t="shared" si="1"/>
        <v>1184.75604</v>
      </c>
      <c r="K14" s="108">
        <f t="shared" si="2"/>
        <v>1712.5560399999999</v>
      </c>
      <c r="L14" s="109">
        <f>'ESS Jul 2016'!AT6</f>
        <v>0</v>
      </c>
      <c r="M14" s="109">
        <f>'ESS Jul 2016'!AU6</f>
        <v>0</v>
      </c>
      <c r="N14" s="109">
        <f>'ESS Jul 2016'!AV6</f>
        <v>7</v>
      </c>
      <c r="O14" s="109">
        <f>'ESS Jul 2016'!AW6</f>
        <v>0</v>
      </c>
      <c r="P14" s="109">
        <f>($E$6*'ESS Jul 2016'!AQ6/100)*4</f>
        <v>238.03200000000001</v>
      </c>
      <c r="Q14" s="109">
        <f t="shared" si="3"/>
        <v>1712.5560399999999</v>
      </c>
      <c r="R14" s="109">
        <f>Q14-(K14*N14/100)</f>
        <v>1592.6771171999999</v>
      </c>
      <c r="S14" s="110">
        <f t="shared" si="4"/>
        <v>1474.52404</v>
      </c>
      <c r="T14" s="110">
        <f t="shared" si="5"/>
        <v>1354.6451172</v>
      </c>
      <c r="U14" s="473">
        <f t="shared" si="6"/>
        <v>1621.9764440000001</v>
      </c>
      <c r="V14" s="473">
        <f t="shared" si="6"/>
        <v>1490.10962892</v>
      </c>
      <c r="W14" s="124">
        <f>'ESS Jul 2016'!BD6</f>
        <v>24</v>
      </c>
      <c r="X14" s="125" t="str">
        <f>'ESS Jul 2016'!BE6</f>
        <v>y</v>
      </c>
      <c r="Y14" s="63"/>
      <c r="Z14" s="63"/>
      <c r="AA14" s="63"/>
      <c r="AB14" s="63"/>
      <c r="AC14" s="63"/>
      <c r="AD14" s="63"/>
      <c r="AE14" s="63"/>
      <c r="AF14" s="63"/>
      <c r="AG14" s="63"/>
      <c r="AH14" s="63"/>
      <c r="AI14" s="63"/>
      <c r="AJ14" s="63"/>
      <c r="AK14" s="63"/>
      <c r="AL14" s="63"/>
      <c r="AM14" s="63"/>
      <c r="AN14" s="63"/>
      <c r="AO14" s="63"/>
      <c r="AP14" s="63"/>
      <c r="AQ14" s="63"/>
      <c r="AR14" s="63"/>
      <c r="AS14" s="63"/>
      <c r="AT14" s="63"/>
      <c r="AU14" s="63"/>
      <c r="AV14" s="63"/>
      <c r="AW14" s="63"/>
      <c r="AX14" s="63"/>
      <c r="AY14" s="63"/>
      <c r="AZ14" s="63"/>
      <c r="BA14" s="63"/>
      <c r="BB14" s="63"/>
      <c r="BC14" s="63"/>
      <c r="BD14" s="63"/>
      <c r="BE14" s="63"/>
      <c r="BF14" s="63"/>
      <c r="BG14" s="63"/>
      <c r="BH14" s="63"/>
      <c r="BI14" s="63"/>
      <c r="BJ14" s="63"/>
      <c r="BK14" s="63"/>
      <c r="BL14" s="63"/>
      <c r="BM14" s="63"/>
      <c r="BN14" s="63"/>
      <c r="BO14" s="63"/>
      <c r="BP14" s="63"/>
      <c r="BQ14" s="63"/>
      <c r="BR14" s="63"/>
      <c r="BS14" s="63"/>
      <c r="BT14" s="63"/>
      <c r="BU14" s="63"/>
      <c r="BV14" s="63"/>
      <c r="BW14" s="63"/>
      <c r="BX14" s="63"/>
      <c r="BY14" s="63"/>
      <c r="BZ14" s="63"/>
      <c r="CA14" s="63"/>
      <c r="CB14" s="63"/>
      <c r="CC14" s="63"/>
      <c r="CD14" s="63"/>
      <c r="CE14" s="63"/>
      <c r="CF14" s="63"/>
      <c r="CG14" s="63"/>
      <c r="CH14" s="63"/>
      <c r="CI14" s="63"/>
      <c r="CJ14" s="63"/>
      <c r="CK14" s="63"/>
      <c r="CL14" s="63"/>
      <c r="CM14" s="63"/>
      <c r="CN14" s="63"/>
      <c r="CO14" s="63"/>
      <c r="CP14" s="63"/>
      <c r="CQ14" s="63"/>
      <c r="CR14" s="63"/>
      <c r="CS14" s="63"/>
      <c r="CT14" s="63"/>
      <c r="CU14" s="63"/>
      <c r="CV14" s="63"/>
      <c r="CW14" s="63"/>
      <c r="CX14" s="63"/>
      <c r="CY14" s="63"/>
      <c r="CZ14" s="63"/>
      <c r="DA14" s="63"/>
      <c r="DB14" s="63"/>
      <c r="DC14" s="63"/>
      <c r="DD14" s="63"/>
      <c r="DE14" s="63"/>
      <c r="DF14" s="63"/>
    </row>
    <row r="15" spans="1:110" ht="14" x14ac:dyDescent="0.3">
      <c r="A15" s="103" t="str">
        <f>'ESS Jul 2016'!K7</f>
        <v>Dodo Power &amp; Gas</v>
      </c>
      <c r="B15" s="104" t="str">
        <f>'ESS Jul 2016'!L7</f>
        <v>Market offer</v>
      </c>
      <c r="C15" s="105">
        <f>91*'ESS Jul 2016'!M7/100</f>
        <v>117.2535</v>
      </c>
      <c r="D15" s="105">
        <f>IF($E$5&gt;='ESS Jul 2016'!P7,('ESS Jul 2016'!P7*'ESS Jul 2016'!N7/100),($E$5*'ESS Jul 2016'!N7/100))</f>
        <v>299.65634999999997</v>
      </c>
      <c r="E15" s="106">
        <f>IF($E$5&lt;'ESS Jul 2016'!P7,0,IF(($E$5)&lt;='ESS Jul 2016'!R7,(($E$5-'ESS Jul 2016'!P7)*'ESS Jul 2016'!Q7/100),(('ESS Jul 2016'!R7-'ESS Jul 2016'!P7)*'ESS Jul 2016'!Q7/100)))</f>
        <v>0</v>
      </c>
      <c r="F15" s="105">
        <v>0</v>
      </c>
      <c r="G15" s="105">
        <v>0</v>
      </c>
      <c r="H15" s="105">
        <f>IF(($E$5&lt;'ESS Jul 2016'!R7),(0),($E$5-'ESS Jul 2016'!R7)*'ESS Jul 2016'!S7/100)</f>
        <v>0</v>
      </c>
      <c r="I15" s="105">
        <f t="shared" si="0"/>
        <v>416.90985000000001</v>
      </c>
      <c r="J15" s="107">
        <f t="shared" si="1"/>
        <v>1198.6253999999999</v>
      </c>
      <c r="K15" s="108">
        <f t="shared" si="2"/>
        <v>1667.6394</v>
      </c>
      <c r="L15" s="109">
        <f>'ESS Jul 2016'!AT7</f>
        <v>0</v>
      </c>
      <c r="M15" s="109">
        <f>'ESS Jul 2016'!AU7</f>
        <v>0</v>
      </c>
      <c r="N15" s="109">
        <f>'ESS Jul 2016'!AV7</f>
        <v>0</v>
      </c>
      <c r="O15" s="109">
        <f>'ESS Jul 2016'!AW7</f>
        <v>20</v>
      </c>
      <c r="P15" s="109">
        <f>($E$6*'ESS Jul 2016'!AQ7/100)*4</f>
        <v>193.40100000000001</v>
      </c>
      <c r="Q15" s="109">
        <f t="shared" si="3"/>
        <v>1667.6394</v>
      </c>
      <c r="R15" s="109">
        <f>Q15-(J15*O15/100)</f>
        <v>1427.9143200000001</v>
      </c>
      <c r="S15" s="110">
        <f t="shared" si="4"/>
        <v>1474.2384</v>
      </c>
      <c r="T15" s="110">
        <f t="shared" si="5"/>
        <v>1234.51332</v>
      </c>
      <c r="U15" s="473">
        <f t="shared" si="6"/>
        <v>1621.6622400000001</v>
      </c>
      <c r="V15" s="473">
        <f t="shared" si="6"/>
        <v>1357.9646520000001</v>
      </c>
      <c r="W15" s="124">
        <f>'ESS Jul 2016'!BD7</f>
        <v>0</v>
      </c>
      <c r="X15" s="125" t="str">
        <f>'ESS Jul 2016'!BE7</f>
        <v>n</v>
      </c>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A15" s="63"/>
      <c r="CB15" s="63"/>
      <c r="CC15" s="63"/>
      <c r="CD15" s="63"/>
      <c r="CE15" s="63"/>
      <c r="CF15" s="63"/>
      <c r="CG15" s="63"/>
      <c r="CH15" s="63"/>
      <c r="CI15" s="63"/>
      <c r="CJ15" s="63"/>
      <c r="CK15" s="63"/>
      <c r="CL15" s="63"/>
      <c r="CM15" s="63"/>
      <c r="CN15" s="63"/>
      <c r="CO15" s="63"/>
      <c r="CP15" s="63"/>
      <c r="CQ15" s="63"/>
      <c r="CR15" s="63"/>
      <c r="CS15" s="63"/>
      <c r="CT15" s="63"/>
      <c r="CU15" s="63"/>
      <c r="CV15" s="63"/>
      <c r="CW15" s="63"/>
      <c r="CX15" s="63"/>
      <c r="CY15" s="63"/>
      <c r="CZ15" s="63"/>
      <c r="DA15" s="63"/>
      <c r="DB15" s="63"/>
      <c r="DC15" s="63"/>
      <c r="DD15" s="63"/>
      <c r="DE15" s="63"/>
      <c r="DF15" s="63"/>
    </row>
    <row r="16" spans="1:110" ht="14" x14ac:dyDescent="0.3">
      <c r="A16" s="103" t="str">
        <f>'ESS Jul 2016'!K8</f>
        <v>EnergyAustralia</v>
      </c>
      <c r="B16" s="104" t="str">
        <f>'ESS Jul 2016'!L8</f>
        <v xml:space="preserve">Flexi Saver </v>
      </c>
      <c r="C16" s="105">
        <f>91*'ESS Jul 2016'!M8/100</f>
        <v>120.86619999999999</v>
      </c>
      <c r="D16" s="105">
        <f>IF($E$5&gt;='ESS Jul 2016'!P8,('ESS Jul 2016'!P8*'ESS Jul 2016'!N8/100),($E$5*'ESS Jul 2016'!N8/100))</f>
        <v>263.7</v>
      </c>
      <c r="E16" s="106">
        <f>IF($E$5&lt;'ESS Jul 2016'!P8,0,IF(($E$5)&lt;='ESS Jul 2016'!R8,(($E$5-'ESS Jul 2016'!P8)*'ESS Jul 2016'!Q8/100),(('ESS Jul 2016'!R8-'ESS Jul 2016'!P8)*'ESS Jul 2016'!Q8/100)))</f>
        <v>50.168379999999971</v>
      </c>
      <c r="F16" s="105">
        <v>0</v>
      </c>
      <c r="G16" s="105">
        <v>0</v>
      </c>
      <c r="H16" s="105">
        <f>IF(($E$5&lt;'ESS Jul 2016'!R8),(0),($E$5-'ESS Jul 2016'!R8)*'ESS Jul 2016'!S8/100)</f>
        <v>0</v>
      </c>
      <c r="I16" s="105">
        <f t="shared" si="0"/>
        <v>434.73457999999994</v>
      </c>
      <c r="J16" s="107">
        <f t="shared" si="1"/>
        <v>1255.4735199999998</v>
      </c>
      <c r="K16" s="108">
        <f t="shared" si="2"/>
        <v>1738.9383199999997</v>
      </c>
      <c r="L16" s="109">
        <f>'ESS Jul 2016'!AT8</f>
        <v>0</v>
      </c>
      <c r="M16" s="109">
        <f>'ESS Jul 2016'!AU8</f>
        <v>0</v>
      </c>
      <c r="N16" s="109">
        <f>'ESS Jul 2016'!AV8</f>
        <v>0</v>
      </c>
      <c r="O16" s="109">
        <f>'ESS Jul 2016'!AW8</f>
        <v>16</v>
      </c>
      <c r="P16" s="109">
        <f>($E$6*'ESS Jul 2016'!AQ8/100)*4</f>
        <v>151.74539999999999</v>
      </c>
      <c r="Q16" s="109">
        <f t="shared" si="3"/>
        <v>1738.9383199999997</v>
      </c>
      <c r="R16" s="109">
        <f>Q16-(J16*O16/100)</f>
        <v>1538.0625567999998</v>
      </c>
      <c r="S16" s="110">
        <f t="shared" si="4"/>
        <v>1587.1929199999997</v>
      </c>
      <c r="T16" s="110">
        <f t="shared" si="5"/>
        <v>1386.3171567999998</v>
      </c>
      <c r="U16" s="473">
        <f t="shared" si="6"/>
        <v>1745.912212</v>
      </c>
      <c r="V16" s="473">
        <f t="shared" si="6"/>
        <v>1524.9488724799999</v>
      </c>
      <c r="W16" s="124">
        <f>'ESS Jul 2016'!BD8</f>
        <v>0</v>
      </c>
      <c r="X16" s="125" t="str">
        <f>'ESS Jul 2016'!BE8</f>
        <v>n</v>
      </c>
      <c r="Y16" s="63"/>
      <c r="Z16" s="63"/>
      <c r="AA16" s="63"/>
      <c r="AB16" s="63"/>
      <c r="AC16" s="63"/>
      <c r="AD16" s="63"/>
      <c r="AE16" s="63"/>
      <c r="AF16" s="63"/>
      <c r="AG16" s="63"/>
      <c r="AH16" s="63"/>
      <c r="AI16" s="63"/>
      <c r="AJ16" s="63"/>
      <c r="AK16" s="63"/>
      <c r="AL16" s="63"/>
      <c r="AM16" s="63"/>
      <c r="AN16" s="63"/>
      <c r="AO16" s="63"/>
      <c r="AP16" s="63"/>
      <c r="AQ16" s="63"/>
      <c r="AR16" s="63"/>
      <c r="AS16" s="63"/>
      <c r="AT16" s="63"/>
      <c r="AU16" s="63"/>
      <c r="AV16" s="63"/>
      <c r="AW16" s="63"/>
      <c r="AX16" s="63"/>
      <c r="AY16" s="63"/>
      <c r="AZ16" s="63"/>
      <c r="BA16" s="63"/>
      <c r="BB16" s="63"/>
      <c r="BC16" s="63"/>
      <c r="BD16" s="63"/>
      <c r="BE16" s="63"/>
      <c r="BF16" s="63"/>
      <c r="BG16" s="63"/>
      <c r="BH16" s="63"/>
      <c r="BI16" s="63"/>
      <c r="BJ16" s="63"/>
      <c r="BK16" s="63"/>
      <c r="BL16" s="63"/>
      <c r="BM16" s="63"/>
      <c r="BN16" s="63"/>
      <c r="BO16" s="63"/>
      <c r="BP16" s="63"/>
      <c r="BQ16" s="63"/>
      <c r="BR16" s="63"/>
      <c r="BS16" s="63"/>
      <c r="BT16" s="63"/>
      <c r="BU16" s="63"/>
      <c r="BV16" s="63"/>
      <c r="BW16" s="63"/>
      <c r="BX16" s="63"/>
      <c r="BY16" s="63"/>
      <c r="BZ16" s="63"/>
      <c r="CA16" s="63"/>
      <c r="CB16" s="63"/>
      <c r="CC16" s="63"/>
      <c r="CD16" s="63"/>
      <c r="CE16" s="63"/>
      <c r="CF16" s="63"/>
      <c r="CG16" s="63"/>
      <c r="CH16" s="63"/>
      <c r="CI16" s="63"/>
      <c r="CJ16" s="63"/>
      <c r="CK16" s="63"/>
      <c r="CL16" s="63"/>
      <c r="CM16" s="63"/>
      <c r="CN16" s="63"/>
      <c r="CO16" s="63"/>
      <c r="CP16" s="63"/>
      <c r="CQ16" s="63"/>
      <c r="CR16" s="63"/>
      <c r="CS16" s="63"/>
      <c r="CT16" s="63"/>
      <c r="CU16" s="63"/>
      <c r="CV16" s="63"/>
      <c r="CW16" s="63"/>
      <c r="CX16" s="63"/>
      <c r="CY16" s="63"/>
      <c r="CZ16" s="63"/>
      <c r="DA16" s="63"/>
      <c r="DB16" s="63"/>
      <c r="DC16" s="63"/>
      <c r="DD16" s="63"/>
      <c r="DE16" s="63"/>
      <c r="DF16" s="63"/>
    </row>
    <row r="17" spans="1:110" ht="14" x14ac:dyDescent="0.3">
      <c r="A17" s="103" t="str">
        <f>'ESS Jul 2016'!K9</f>
        <v>Mojo Power</v>
      </c>
      <c r="B17" s="104" t="str">
        <f>'ESS Jul 2016'!L9</f>
        <v>Standard Energy Pass</v>
      </c>
      <c r="C17" s="105">
        <f>(91*'ESS Jul 2016'!M9/100)+('ESS Jul 2016'!BH9*3)</f>
        <v>183.42380000000003</v>
      </c>
      <c r="D17" s="105">
        <f>IF($E$5&gt;='ESS Jul 2016'!P9,('ESS Jul 2016'!P9*'ESS Jul 2016'!N9/100),($E$5*'ESS Jul 2016'!N9/100))</f>
        <v>179.3</v>
      </c>
      <c r="E17" s="106">
        <f>IF($E$5&lt;'ESS Jul 2016'!P9,0,IF(($E$5)&lt;='ESS Jul 2016'!R9,(($E$5-'ESS Jul 2016'!P9)*'ESS Jul 2016'!Q9/100),(('ESS Jul 2016'!R9-'ESS Jul 2016'!P9)*'ESS Jul 2016'!Q9/100)))</f>
        <v>34.001289999999983</v>
      </c>
      <c r="F17" s="105">
        <v>0</v>
      </c>
      <c r="G17" s="105">
        <v>0</v>
      </c>
      <c r="H17" s="105">
        <f>IF(($E$5&lt;'ESS Jul 2016'!R9),(0),($E$5-'ESS Jul 2016'!R9)*'ESS Jul 2016'!S9/100)</f>
        <v>0</v>
      </c>
      <c r="I17" s="105">
        <f t="shared" si="0"/>
        <v>396.72509000000002</v>
      </c>
      <c r="J17" s="107">
        <f t="shared" si="1"/>
        <v>853.20515999999998</v>
      </c>
      <c r="K17" s="108">
        <f t="shared" si="2"/>
        <v>1586.9003600000001</v>
      </c>
      <c r="L17" s="109">
        <f>'ESS Jul 2016'!AT9</f>
        <v>0</v>
      </c>
      <c r="M17" s="109">
        <f>'ESS Jul 2016'!AU9</f>
        <v>0</v>
      </c>
      <c r="N17" s="109">
        <f>'ESS Jul 2016'!AV9</f>
        <v>0</v>
      </c>
      <c r="O17" s="109">
        <f>'ESS Jul 2016'!AW9</f>
        <v>0</v>
      </c>
      <c r="P17" s="109">
        <f>($E$6*'ESS Jul 2016'!AQ9/100)*4</f>
        <v>217.20420000000001</v>
      </c>
      <c r="Q17" s="109">
        <f t="shared" si="3"/>
        <v>1586.9003600000001</v>
      </c>
      <c r="R17" s="109">
        <f>Q17</f>
        <v>1586.9003600000001</v>
      </c>
      <c r="S17" s="110">
        <f t="shared" si="4"/>
        <v>1369.69616</v>
      </c>
      <c r="T17" s="110">
        <f t="shared" si="5"/>
        <v>1369.69616</v>
      </c>
      <c r="U17" s="473">
        <f t="shared" si="6"/>
        <v>1506.6657760000001</v>
      </c>
      <c r="V17" s="473">
        <f t="shared" si="6"/>
        <v>1506.6657760000001</v>
      </c>
      <c r="W17" s="124">
        <f>'ESS Jul 2016'!BD9</f>
        <v>0</v>
      </c>
      <c r="X17" s="125" t="str">
        <f>'ESS Jul 2016'!BE9</f>
        <v>n</v>
      </c>
      <c r="Y17" s="63"/>
      <c r="Z17" s="63"/>
      <c r="AA17" s="63"/>
      <c r="AB17" s="63"/>
      <c r="AC17" s="63"/>
      <c r="AD17" s="63"/>
      <c r="AE17" s="63"/>
      <c r="AF17" s="63"/>
      <c r="AG17" s="63"/>
      <c r="AH17" s="63"/>
      <c r="AI17" s="63"/>
      <c r="AJ17" s="63"/>
      <c r="AK17" s="63"/>
      <c r="AL17" s="63"/>
      <c r="AM17" s="63"/>
      <c r="AN17" s="63"/>
      <c r="AO17" s="63"/>
      <c r="AP17" s="63"/>
      <c r="AQ17" s="63"/>
      <c r="AR17" s="63"/>
      <c r="AS17" s="63"/>
      <c r="AT17" s="63"/>
      <c r="AU17" s="63"/>
      <c r="AV17" s="63"/>
      <c r="AW17" s="63"/>
      <c r="AX17" s="63"/>
      <c r="AY17" s="63"/>
      <c r="AZ17" s="63"/>
      <c r="BA17" s="63"/>
      <c r="BB17" s="63"/>
      <c r="BC17" s="63"/>
      <c r="BD17" s="63"/>
      <c r="BE17" s="63"/>
      <c r="BF17" s="63"/>
      <c r="BG17" s="63"/>
      <c r="BH17" s="63"/>
      <c r="BI17" s="63"/>
      <c r="BJ17" s="63"/>
      <c r="BK17" s="63"/>
      <c r="BL17" s="63"/>
      <c r="BM17" s="63"/>
      <c r="BN17" s="63"/>
      <c r="BO17" s="63"/>
      <c r="BP17" s="63"/>
      <c r="BQ17" s="63"/>
      <c r="BR17" s="63"/>
      <c r="BS17" s="63"/>
      <c r="BT17" s="63"/>
      <c r="BU17" s="63"/>
      <c r="BV17" s="63"/>
      <c r="BW17" s="63"/>
      <c r="BX17" s="63"/>
      <c r="BY17" s="63"/>
      <c r="BZ17" s="63"/>
      <c r="CA17" s="63"/>
      <c r="CB17" s="63"/>
      <c r="CC17" s="63"/>
      <c r="CD17" s="63"/>
      <c r="CE17" s="63"/>
      <c r="CF17" s="63"/>
      <c r="CG17" s="63"/>
      <c r="CH17" s="63"/>
      <c r="CI17" s="63"/>
      <c r="CJ17" s="63"/>
      <c r="CK17" s="63"/>
      <c r="CL17" s="63"/>
      <c r="CM17" s="63"/>
      <c r="CN17" s="63"/>
      <c r="CO17" s="63"/>
      <c r="CP17" s="63"/>
      <c r="CQ17" s="63"/>
      <c r="CR17" s="63"/>
      <c r="CS17" s="63"/>
      <c r="CT17" s="63"/>
      <c r="CU17" s="63"/>
      <c r="CV17" s="63"/>
      <c r="CW17" s="63"/>
      <c r="CX17" s="63"/>
      <c r="CY17" s="63"/>
      <c r="CZ17" s="63"/>
      <c r="DA17" s="63"/>
      <c r="DB17" s="63"/>
      <c r="DC17" s="63"/>
      <c r="DD17" s="63"/>
      <c r="DE17" s="63"/>
      <c r="DF17" s="63"/>
    </row>
    <row r="18" spans="1:110" ht="14" x14ac:dyDescent="0.3">
      <c r="A18" s="103" t="str">
        <f>'ESS Jul 2016'!K10</f>
        <v>Momentum Energy</v>
      </c>
      <c r="B18" s="104" t="str">
        <f>'ESS Jul 2016'!L10</f>
        <v>SmilePower</v>
      </c>
      <c r="C18" s="105">
        <f>91*'ESS Jul 2016'!M10/100</f>
        <v>117.20800000000001</v>
      </c>
      <c r="D18" s="105">
        <f>IF($E$5&gt;='ESS Jul 2016'!P10,('ESS Jul 2016'!P10*'ESS Jul 2016'!N10/100),($E$5*'ESS Jul 2016'!N10/100))</f>
        <v>140.34</v>
      </c>
      <c r="E18" s="106">
        <f>IF($E$5&lt;'ESS Jul 2016'!P10,0,IF(($E$5)&lt;='ESS Jul 2016'!R10,(($E$5-'ESS Jul 2016'!P10)*'ESS Jul 2016'!Q10/100),(('ESS Jul 2016'!R10-'ESS Jul 2016'!P10)*'ESS Jul 2016'!Q10/100)))</f>
        <v>0</v>
      </c>
      <c r="F18" s="105">
        <v>0</v>
      </c>
      <c r="G18" s="105">
        <v>0</v>
      </c>
      <c r="H18" s="105">
        <f>IF(($E$5&lt;'ESS Jul 2016'!R10),(0),($E$5-'ESS Jul 2016'!R10)*'ESS Jul 2016'!S10/100)</f>
        <v>117.04783499999999</v>
      </c>
      <c r="I18" s="105">
        <f t="shared" si="0"/>
        <v>374.59583499999997</v>
      </c>
      <c r="J18" s="107">
        <f t="shared" si="1"/>
        <v>1029.5513399999998</v>
      </c>
      <c r="K18" s="108">
        <f t="shared" si="2"/>
        <v>1498.3833399999999</v>
      </c>
      <c r="L18" s="109">
        <f>'ESS Jul 2016'!AT10</f>
        <v>0</v>
      </c>
      <c r="M18" s="109">
        <f>'ESS Jul 2016'!AU10</f>
        <v>0</v>
      </c>
      <c r="N18" s="109">
        <f>'ESS Jul 2016'!AV10</f>
        <v>0</v>
      </c>
      <c r="O18" s="109">
        <f>'ESS Jul 2016'!AW10</f>
        <v>0</v>
      </c>
      <c r="P18" s="109">
        <f>($E$6*'ESS Jul 2016'!AQ10/100)*4</f>
        <v>0</v>
      </c>
      <c r="Q18" s="109">
        <f t="shared" si="3"/>
        <v>1498.3833399999999</v>
      </c>
      <c r="R18" s="109">
        <f>Q18</f>
        <v>1498.3833399999999</v>
      </c>
      <c r="S18" s="110">
        <f t="shared" si="4"/>
        <v>1498.3833399999999</v>
      </c>
      <c r="T18" s="110">
        <f t="shared" si="5"/>
        <v>1498.3833399999999</v>
      </c>
      <c r="U18" s="473">
        <f t="shared" si="6"/>
        <v>1648.2216739999999</v>
      </c>
      <c r="V18" s="473">
        <f t="shared" si="6"/>
        <v>1648.2216739999999</v>
      </c>
      <c r="W18" s="124">
        <f>'ESS Jul 2016'!BD10</f>
        <v>12</v>
      </c>
      <c r="X18" s="125" t="str">
        <f>'ESS Jul 2016'!BE10</f>
        <v>y</v>
      </c>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c r="BZ18" s="63"/>
      <c r="CA18" s="63"/>
      <c r="CB18" s="63"/>
      <c r="CC18" s="63"/>
      <c r="CD18" s="63"/>
      <c r="CE18" s="63"/>
      <c r="CF18" s="63"/>
      <c r="CG18" s="63"/>
      <c r="CH18" s="63"/>
      <c r="CI18" s="63"/>
      <c r="CJ18" s="63"/>
      <c r="CK18" s="63"/>
      <c r="CL18" s="63"/>
      <c r="CM18" s="63"/>
      <c r="CN18" s="63"/>
      <c r="CO18" s="63"/>
      <c r="CP18" s="63"/>
      <c r="CQ18" s="63"/>
      <c r="CR18" s="63"/>
      <c r="CS18" s="63"/>
      <c r="CT18" s="63"/>
      <c r="CU18" s="63"/>
      <c r="CV18" s="63"/>
      <c r="CW18" s="63"/>
      <c r="CX18" s="63"/>
      <c r="CY18" s="63"/>
      <c r="CZ18" s="63"/>
      <c r="DA18" s="63"/>
      <c r="DB18" s="63"/>
      <c r="DC18" s="63"/>
      <c r="DD18" s="63"/>
      <c r="DE18" s="63"/>
      <c r="DF18" s="63"/>
    </row>
    <row r="19" spans="1:110" ht="14" x14ac:dyDescent="0.3">
      <c r="A19" s="103" t="str">
        <f>'ESS Jul 2016'!K11</f>
        <v>Origin Energy</v>
      </c>
      <c r="B19" s="104" t="str">
        <f>'ESS Jul 2016'!L11</f>
        <v>Saver</v>
      </c>
      <c r="C19" s="105">
        <f>91*'ESS Jul 2016'!M11/100</f>
        <v>123.76</v>
      </c>
      <c r="D19" s="105">
        <f>IF($E$5&gt;='ESS Jul 2016'!P11,('ESS Jul 2016'!P11*'ESS Jul 2016'!N11/100),($E$5*'ESS Jul 2016'!N11/100))</f>
        <v>242</v>
      </c>
      <c r="E19" s="106">
        <f>IF($E$5&lt;'ESS Jul 2016'!P11,0,IF(($E$5)&lt;='ESS Jul 2016'!R11,(($E$5-'ESS Jul 2016'!P11)*'ESS Jul 2016'!Q11/100),(('ESS Jul 2016'!R11-'ESS Jul 2016'!P11)*'ESS Jul 2016'!Q11/100)))</f>
        <v>46.155684999999977</v>
      </c>
      <c r="F19" s="105">
        <v>0</v>
      </c>
      <c r="G19" s="105">
        <v>0</v>
      </c>
      <c r="H19" s="105">
        <f>IF(($E$5&lt;'ESS Jul 2016'!R11),(0),($E$5-'ESS Jul 2016'!R11)*'ESS Jul 2016'!S11/100)</f>
        <v>0</v>
      </c>
      <c r="I19" s="105">
        <f t="shared" si="0"/>
        <v>411.91568499999994</v>
      </c>
      <c r="J19" s="107">
        <f t="shared" si="1"/>
        <v>1152.6227399999998</v>
      </c>
      <c r="K19" s="108">
        <f t="shared" si="2"/>
        <v>1647.6627399999998</v>
      </c>
      <c r="L19" s="109">
        <f>'ESS Jul 2016'!AT11</f>
        <v>0</v>
      </c>
      <c r="M19" s="109">
        <f>'ESS Jul 2016'!AU11</f>
        <v>0</v>
      </c>
      <c r="N19" s="109">
        <f>'ESS Jul 2016'!AV11</f>
        <v>0</v>
      </c>
      <c r="O19" s="109">
        <f>'ESS Jul 2016'!AW11</f>
        <v>13</v>
      </c>
      <c r="P19" s="109">
        <f>($E$6*'ESS Jul 2016'!AQ11/100)*4</f>
        <v>178.524</v>
      </c>
      <c r="Q19" s="109">
        <f t="shared" si="3"/>
        <v>1647.6627399999998</v>
      </c>
      <c r="R19" s="109">
        <f>Q19-(J19*O19/100)</f>
        <v>1497.8217837999998</v>
      </c>
      <c r="S19" s="110">
        <f t="shared" si="4"/>
        <v>1469.1387399999999</v>
      </c>
      <c r="T19" s="110">
        <f t="shared" si="5"/>
        <v>1319.2977837999997</v>
      </c>
      <c r="U19" s="473">
        <f t="shared" si="6"/>
        <v>1616.0526139999999</v>
      </c>
      <c r="V19" s="473">
        <f t="shared" si="6"/>
        <v>1451.2275621799997</v>
      </c>
      <c r="W19" s="124">
        <f>'ESS Jul 2016'!BD11</f>
        <v>0</v>
      </c>
      <c r="X19" s="125" t="str">
        <f>'ESS Jul 2016'!BE11</f>
        <v>n</v>
      </c>
      <c r="Y19" s="63"/>
      <c r="Z19" s="63"/>
      <c r="AA19" s="63"/>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c r="CI19" s="63"/>
      <c r="CJ19" s="63"/>
      <c r="CK19" s="63"/>
      <c r="CL19" s="63"/>
      <c r="CM19" s="63"/>
      <c r="CN19" s="63"/>
      <c r="CO19" s="63"/>
      <c r="CP19" s="63"/>
      <c r="CQ19" s="63"/>
      <c r="CR19" s="63"/>
      <c r="CS19" s="63"/>
      <c r="CT19" s="63"/>
      <c r="CU19" s="63"/>
      <c r="CV19" s="63"/>
      <c r="CW19" s="63"/>
      <c r="CX19" s="63"/>
      <c r="CY19" s="63"/>
      <c r="CZ19" s="63"/>
      <c r="DA19" s="63"/>
      <c r="DB19" s="63"/>
      <c r="DC19" s="63"/>
      <c r="DD19" s="63"/>
      <c r="DE19" s="63"/>
      <c r="DF19" s="63"/>
    </row>
    <row r="20" spans="1:110" ht="14" x14ac:dyDescent="0.3">
      <c r="A20" s="103" t="str">
        <f>'ESS Jul 2016'!K12</f>
        <v>Powerdirect</v>
      </c>
      <c r="B20" s="104" t="str">
        <f>'ESS Jul 2016'!L12</f>
        <v>20 percent</v>
      </c>
      <c r="C20" s="105">
        <f>91*'ESS Jul 2016'!M12/100</f>
        <v>123.19580000000001</v>
      </c>
      <c r="D20" s="105">
        <f>IF($E$5&gt;='ESS Jul 2016'!P12,('ESS Jul 2016'!P12*'ESS Jul 2016'!N12/100),($E$5*'ESS Jul 2016'!N12/100))</f>
        <v>270.60000000000002</v>
      </c>
      <c r="E20" s="106">
        <f>IF($E$5&lt;'ESS Jul 2016'!P12,0,IF(($E$5)&lt;='ESS Jul 2016'!R12,(($E$5-'ESS Jul 2016'!P12)*'ESS Jul 2016'!Q12/100),(('ESS Jul 2016'!R12-'ESS Jul 2016'!P12)*'ESS Jul 2016'!Q12/100)))</f>
        <v>0</v>
      </c>
      <c r="F20" s="105">
        <v>0</v>
      </c>
      <c r="G20" s="105">
        <v>0</v>
      </c>
      <c r="H20" s="105">
        <f>IF(($E$5&lt;'ESS Jul 2016'!R12),(0),($E$5-'ESS Jul 2016'!R12)*'ESS Jul 2016'!S12/100)</f>
        <v>51.176399999999973</v>
      </c>
      <c r="I20" s="105">
        <f t="shared" si="0"/>
        <v>444.97220000000004</v>
      </c>
      <c r="J20" s="107">
        <f t="shared" si="1"/>
        <v>1287.1056000000001</v>
      </c>
      <c r="K20" s="108">
        <f t="shared" si="2"/>
        <v>1779.8888000000002</v>
      </c>
      <c r="L20" s="109">
        <f>'ESS Jul 2016'!AT12</f>
        <v>0</v>
      </c>
      <c r="M20" s="109">
        <f>'ESS Jul 2016'!AU12</f>
        <v>0</v>
      </c>
      <c r="N20" s="109">
        <f>'ESS Jul 2016'!AV12</f>
        <v>0</v>
      </c>
      <c r="O20" s="109">
        <f>'ESS Jul 2016'!AW12</f>
        <v>20</v>
      </c>
      <c r="P20" s="109">
        <f>($E$6*'ESS Jul 2016'!AQ12/100)*4</f>
        <v>181.49939999999998</v>
      </c>
      <c r="Q20" s="109">
        <f t="shared" si="3"/>
        <v>1779.8888000000002</v>
      </c>
      <c r="R20" s="109">
        <f>Q20-(J20*O20/100)</f>
        <v>1522.4676800000002</v>
      </c>
      <c r="S20" s="110">
        <f t="shared" si="4"/>
        <v>1598.3894000000003</v>
      </c>
      <c r="T20" s="110">
        <f t="shared" si="5"/>
        <v>1340.9682800000003</v>
      </c>
      <c r="U20" s="473">
        <f t="shared" si="6"/>
        <v>1758.2283400000003</v>
      </c>
      <c r="V20" s="473">
        <f t="shared" si="6"/>
        <v>1475.0651080000005</v>
      </c>
      <c r="W20" s="124">
        <f>'ESS Jul 2016'!BD12</f>
        <v>0</v>
      </c>
      <c r="X20" s="125" t="str">
        <f>'ESS Jul 2016'!BE12</f>
        <v>n</v>
      </c>
      <c r="Y20" s="63"/>
      <c r="Z20" s="63"/>
      <c r="AA20" s="63"/>
      <c r="AB20" s="63"/>
      <c r="AC20" s="63"/>
      <c r="AD20" s="63"/>
      <c r="AE20" s="63"/>
      <c r="AF20" s="63"/>
      <c r="AG20" s="63"/>
      <c r="AH20" s="63"/>
      <c r="AI20" s="63"/>
      <c r="AJ20" s="63"/>
      <c r="AK20" s="63"/>
      <c r="AL20" s="63"/>
      <c r="AM20" s="63"/>
      <c r="AN20" s="63"/>
      <c r="AO20" s="63"/>
      <c r="AP20" s="63"/>
      <c r="AQ20" s="63"/>
      <c r="AR20" s="63"/>
      <c r="AS20" s="63"/>
      <c r="AT20" s="63"/>
      <c r="AU20" s="63"/>
      <c r="AV20" s="63"/>
      <c r="AW20" s="63"/>
      <c r="AX20" s="63"/>
      <c r="AY20" s="63"/>
      <c r="AZ20" s="63"/>
      <c r="BA20" s="63"/>
      <c r="BB20" s="63"/>
      <c r="BC20" s="63"/>
      <c r="BD20" s="63"/>
      <c r="BE20" s="63"/>
      <c r="BF20" s="63"/>
      <c r="BG20" s="63"/>
      <c r="BH20" s="63"/>
      <c r="BI20" s="63"/>
      <c r="BJ20" s="63"/>
      <c r="BK20" s="63"/>
      <c r="BL20" s="63"/>
      <c r="BM20" s="63"/>
      <c r="BN20" s="63"/>
      <c r="BO20" s="63"/>
      <c r="BP20" s="63"/>
      <c r="BQ20" s="63"/>
      <c r="BR20" s="63"/>
      <c r="BS20" s="63"/>
      <c r="BT20" s="63"/>
      <c r="BU20" s="63"/>
      <c r="BV20" s="63"/>
      <c r="BW20" s="63"/>
      <c r="BX20" s="63"/>
      <c r="BY20" s="63"/>
      <c r="BZ20" s="63"/>
      <c r="CA20" s="63"/>
      <c r="CB20" s="63"/>
      <c r="CC20" s="63"/>
      <c r="CD20" s="63"/>
      <c r="CE20" s="63"/>
      <c r="CF20" s="63"/>
      <c r="CG20" s="63"/>
      <c r="CH20" s="63"/>
      <c r="CI20" s="63"/>
      <c r="CJ20" s="63"/>
      <c r="CK20" s="63"/>
      <c r="CL20" s="63"/>
      <c r="CM20" s="63"/>
      <c r="CN20" s="63"/>
      <c r="CO20" s="63"/>
      <c r="CP20" s="63"/>
      <c r="CQ20" s="63"/>
      <c r="CR20" s="63"/>
      <c r="CS20" s="63"/>
      <c r="CT20" s="63"/>
      <c r="CU20" s="63"/>
      <c r="CV20" s="63"/>
      <c r="CW20" s="63"/>
      <c r="CX20" s="63"/>
      <c r="CY20" s="63"/>
      <c r="CZ20" s="63"/>
      <c r="DA20" s="63"/>
      <c r="DB20" s="63"/>
      <c r="DC20" s="63"/>
      <c r="DD20" s="63"/>
      <c r="DE20" s="63"/>
      <c r="DF20" s="63"/>
    </row>
    <row r="21" spans="1:110" ht="14" x14ac:dyDescent="0.3">
      <c r="A21" s="103" t="str">
        <f>'ESS Jul 2016'!K13</f>
        <v>Powershop</v>
      </c>
      <c r="B21" s="104" t="str">
        <f>'ESS Jul 2016'!L13</f>
        <v>Standard Saver</v>
      </c>
      <c r="C21" s="105">
        <f>91*'ESS Jul 2016'!M13/100</f>
        <v>141.96</v>
      </c>
      <c r="D21" s="105">
        <f>E5*'ESS Jul 2016'!N13/100</f>
        <v>294.28402499999999</v>
      </c>
      <c r="E21" s="106">
        <v>0</v>
      </c>
      <c r="F21" s="105">
        <v>0</v>
      </c>
      <c r="G21" s="105">
        <v>0</v>
      </c>
      <c r="H21" s="105">
        <v>0</v>
      </c>
      <c r="I21" s="105">
        <f t="shared" si="0"/>
        <v>436.24402499999997</v>
      </c>
      <c r="J21" s="107">
        <f t="shared" si="1"/>
        <v>1177.1360999999997</v>
      </c>
      <c r="K21" s="108">
        <f t="shared" si="2"/>
        <v>1744.9760999999999</v>
      </c>
      <c r="L21" s="109">
        <f>'ESS Jul 2016'!AT13</f>
        <v>4</v>
      </c>
      <c r="M21" s="109">
        <f>'ESS Jul 2016'!AU13</f>
        <v>0</v>
      </c>
      <c r="N21" s="109">
        <f>'ESS Jul 2016'!AV13</f>
        <v>14</v>
      </c>
      <c r="O21" s="109">
        <f>'ESS Jul 2016'!AW13</f>
        <v>0</v>
      </c>
      <c r="P21" s="109">
        <f>($E$6*'ESS Jul 2016'!AQ13/100)*4</f>
        <v>214.22880000000001</v>
      </c>
      <c r="Q21" s="109">
        <f>K21-(K21*L21/100)</f>
        <v>1675.1770559999998</v>
      </c>
      <c r="R21" s="109">
        <f>Q21-(K21*N21/100)</f>
        <v>1430.8804019999998</v>
      </c>
      <c r="S21" s="110">
        <f t="shared" si="4"/>
        <v>1460.9482559999997</v>
      </c>
      <c r="T21" s="110">
        <f t="shared" si="5"/>
        <v>1216.6516019999997</v>
      </c>
      <c r="U21" s="473">
        <f t="shared" si="6"/>
        <v>1607.0430815999998</v>
      </c>
      <c r="V21" s="473">
        <f t="shared" si="6"/>
        <v>1338.3167621999999</v>
      </c>
      <c r="W21" s="124">
        <f>'ESS Jul 2016'!BD13</f>
        <v>0</v>
      </c>
      <c r="X21" s="125" t="str">
        <f>'ESS Jul 2016'!BE13</f>
        <v>n</v>
      </c>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63"/>
      <c r="CB21" s="63"/>
      <c r="CC21" s="63"/>
      <c r="CD21" s="63"/>
      <c r="CE21" s="63"/>
      <c r="CF21" s="63"/>
      <c r="CG21" s="63"/>
      <c r="CH21" s="63"/>
      <c r="CI21" s="63"/>
      <c r="CJ21" s="63"/>
      <c r="CK21" s="63"/>
      <c r="CL21" s="63"/>
      <c r="CM21" s="63"/>
      <c r="CN21" s="63"/>
      <c r="CO21" s="63"/>
      <c r="CP21" s="63"/>
      <c r="CQ21" s="63"/>
      <c r="CR21" s="63"/>
      <c r="CS21" s="63"/>
      <c r="CT21" s="63"/>
      <c r="CU21" s="63"/>
      <c r="CV21" s="63"/>
      <c r="CW21" s="63"/>
      <c r="CX21" s="63"/>
      <c r="CY21" s="63"/>
      <c r="CZ21" s="63"/>
      <c r="DA21" s="63"/>
      <c r="DB21" s="63"/>
      <c r="DC21" s="63"/>
      <c r="DD21" s="63"/>
      <c r="DE21" s="63"/>
      <c r="DF21" s="63"/>
    </row>
    <row r="22" spans="1:110" ht="14" x14ac:dyDescent="0.3">
      <c r="A22" s="103" t="str">
        <f>'ESS Jul 2016'!K14</f>
        <v>Red Energy</v>
      </c>
      <c r="B22" s="104" t="str">
        <f>'ESS Jul 2016'!L14</f>
        <v>Easy Saver</v>
      </c>
      <c r="C22" s="105">
        <f>91*'ESS Jul 2016'!M14/100</f>
        <v>117.1534</v>
      </c>
      <c r="D22" s="105">
        <f>IF($E$5&gt;='ESS Jul 2016'!P14,('ESS Jul 2016'!P14*'ESS Jul 2016'!N14/100),($E$5*'ESS Jul 2016'!N14/100))</f>
        <v>240</v>
      </c>
      <c r="E22" s="106">
        <f>IF($E$5&lt;'ESS Jul 2016'!P14,0,IF(($E$5)&lt;='ESS Jul 2016'!R14,(($E$5-'ESS Jul 2016'!P14)*'ESS Jul 2016'!Q14/100),(('ESS Jul 2016'!R14-'ESS Jul 2016'!P14)*'ESS Jul 2016'!Q14/100)))</f>
        <v>44.779349999999987</v>
      </c>
      <c r="F22" s="105">
        <v>0</v>
      </c>
      <c r="G22" s="105">
        <v>0</v>
      </c>
      <c r="H22" s="105">
        <f>IF(($E$5&lt;'ESS Jul 2016'!R14),(0),($E$5-'ESS Jul 2016'!R14)*'ESS Jul 2016'!S14/100)</f>
        <v>0</v>
      </c>
      <c r="I22" s="105">
        <f t="shared" si="0"/>
        <v>401.93275</v>
      </c>
      <c r="J22" s="107">
        <f t="shared" si="1"/>
        <v>1139.1174000000001</v>
      </c>
      <c r="K22" s="108">
        <f t="shared" si="2"/>
        <v>1607.731</v>
      </c>
      <c r="L22" s="109">
        <f>'ESS Jul 2016'!AT14</f>
        <v>0</v>
      </c>
      <c r="M22" s="109">
        <f>'ESS Jul 2016'!AU14</f>
        <v>0</v>
      </c>
      <c r="N22" s="109">
        <f>'ESS Jul 2016'!AV14</f>
        <v>10</v>
      </c>
      <c r="O22" s="109">
        <f>'ESS Jul 2016'!AW14</f>
        <v>0</v>
      </c>
      <c r="P22" s="109">
        <f>($E$6*'ESS Jul 2016'!AQ14/100)*4</f>
        <v>178.524</v>
      </c>
      <c r="Q22" s="109">
        <f t="shared" ref="Q22:Q24" si="7">K22</f>
        <v>1607.731</v>
      </c>
      <c r="R22" s="109">
        <f>Q22-(K22*N22/100)</f>
        <v>1446.9578999999999</v>
      </c>
      <c r="S22" s="110">
        <f t="shared" si="4"/>
        <v>1429.2069999999999</v>
      </c>
      <c r="T22" s="110">
        <f t="shared" si="5"/>
        <v>1268.4339</v>
      </c>
      <c r="U22" s="473">
        <f t="shared" si="6"/>
        <v>1572.1277</v>
      </c>
      <c r="V22" s="473">
        <f t="shared" si="6"/>
        <v>1395.27729</v>
      </c>
      <c r="W22" s="124">
        <f>'ESS Jul 2016'!BD14</f>
        <v>0</v>
      </c>
      <c r="X22" s="125" t="str">
        <f>'ESS Jul 2016'!BE14</f>
        <v>n</v>
      </c>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c r="CA22" s="63"/>
      <c r="CB22" s="63"/>
      <c r="CC22" s="63"/>
      <c r="CD22" s="63"/>
      <c r="CE22" s="63"/>
      <c r="CF22" s="63"/>
      <c r="CG22" s="63"/>
      <c r="CH22" s="63"/>
      <c r="CI22" s="63"/>
      <c r="CJ22" s="63"/>
      <c r="CK22" s="63"/>
      <c r="CL22" s="63"/>
      <c r="CM22" s="63"/>
      <c r="CN22" s="63"/>
      <c r="CO22" s="63"/>
      <c r="CP22" s="63"/>
      <c r="CQ22" s="63"/>
      <c r="CR22" s="63"/>
      <c r="CS22" s="63"/>
      <c r="CT22" s="63"/>
      <c r="CU22" s="63"/>
      <c r="CV22" s="63"/>
      <c r="CW22" s="63"/>
      <c r="CX22" s="63"/>
      <c r="CY22" s="63"/>
      <c r="CZ22" s="63"/>
      <c r="DA22" s="63"/>
      <c r="DB22" s="63"/>
      <c r="DC22" s="63"/>
      <c r="DD22" s="63"/>
      <c r="DE22" s="63"/>
      <c r="DF22" s="63"/>
    </row>
    <row r="23" spans="1:110" ht="14" x14ac:dyDescent="0.3">
      <c r="A23" s="103" t="str">
        <f>'ESS Jul 2016'!K15</f>
        <v>Simply Energy</v>
      </c>
      <c r="B23" s="104" t="str">
        <f>'ESS Jul 2016'!L15</f>
        <v>Simply Plus</v>
      </c>
      <c r="C23" s="105">
        <f>91*'ESS Jul 2016'!M15/100</f>
        <v>104.92299999999999</v>
      </c>
      <c r="D23" s="105">
        <f>IF($E$5&gt;='ESS Jul 2016'!P15,('ESS Jul 2016'!P15*'ESS Jul 2016'!N15/100),($E$5*'ESS Jul 2016'!N15/100))</f>
        <v>257</v>
      </c>
      <c r="E23" s="106">
        <f>IF($E$5&lt;'ESS Jul 2016'!P15,0,IF(($E$5)&lt;='ESS Jul 2016'!R15,(($E$5-'ESS Jul 2016'!P15)*'ESS Jul 2016'!Q15/100),(('ESS Jul 2016'!R15-'ESS Jul 2016'!P15)*'ESS Jul 2016'!Q15/100)))</f>
        <v>48.811429999999973</v>
      </c>
      <c r="F23" s="105">
        <v>0</v>
      </c>
      <c r="G23" s="105">
        <v>0</v>
      </c>
      <c r="H23" s="105">
        <f>IF(($E$5&lt;'ESS Jul 2016'!R15),(0),($E$5-'ESS Jul 2016'!R15)*'ESS Jul 2016'!S15/100)</f>
        <v>0</v>
      </c>
      <c r="I23" s="105">
        <f t="shared" si="0"/>
        <v>410.73442999999997</v>
      </c>
      <c r="J23" s="107">
        <f t="shared" si="1"/>
        <v>1223.2457199999999</v>
      </c>
      <c r="K23" s="108">
        <f t="shared" si="2"/>
        <v>1642.9377199999999</v>
      </c>
      <c r="L23" s="109">
        <f>'ESS Jul 2016'!AT15</f>
        <v>0</v>
      </c>
      <c r="M23" s="109">
        <f>'ESS Jul 2016'!AU15</f>
        <v>0</v>
      </c>
      <c r="N23" s="109">
        <f>'ESS Jul 2016'!AV15</f>
        <v>0</v>
      </c>
      <c r="O23" s="109">
        <f>'ESS Jul 2016'!AW15</f>
        <v>15</v>
      </c>
      <c r="P23" s="109">
        <f>($E$6*'ESS Jul 2016'!AQ15/100)*4</f>
        <v>193.40100000000001</v>
      </c>
      <c r="Q23" s="109">
        <f t="shared" si="7"/>
        <v>1642.9377199999999</v>
      </c>
      <c r="R23" s="109">
        <f>Q23-(J23*O23/100)</f>
        <v>1459.4508619999999</v>
      </c>
      <c r="S23" s="110">
        <f t="shared" si="4"/>
        <v>1449.5367199999998</v>
      </c>
      <c r="T23" s="110">
        <f t="shared" si="5"/>
        <v>1266.0498619999998</v>
      </c>
      <c r="U23" s="473">
        <f t="shared" si="6"/>
        <v>1594.4903919999999</v>
      </c>
      <c r="V23" s="473">
        <f t="shared" si="6"/>
        <v>1392.6548481999998</v>
      </c>
      <c r="W23" s="124">
        <f>'ESS Jul 2016'!BD15</f>
        <v>24</v>
      </c>
      <c r="X23" s="125" t="str">
        <f>'ESS Jul 2016'!BE15</f>
        <v>y</v>
      </c>
      <c r="Y23" s="63"/>
      <c r="Z23" s="63"/>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c r="BB23" s="63"/>
      <c r="BC23" s="63"/>
      <c r="BD23" s="63"/>
      <c r="BE23" s="63"/>
      <c r="BF23" s="63"/>
      <c r="BG23" s="63"/>
      <c r="BH23" s="63"/>
      <c r="BI23" s="63"/>
      <c r="BJ23" s="63"/>
      <c r="BK23" s="63"/>
      <c r="BL23" s="63"/>
      <c r="BM23" s="63"/>
      <c r="BN23" s="63"/>
      <c r="BO23" s="63"/>
      <c r="BP23" s="63"/>
      <c r="BQ23" s="63"/>
      <c r="BR23" s="63"/>
      <c r="BS23" s="63"/>
      <c r="BT23" s="63"/>
      <c r="BU23" s="63"/>
      <c r="BV23" s="63"/>
      <c r="BW23" s="63"/>
      <c r="BX23" s="63"/>
      <c r="BY23" s="63"/>
      <c r="BZ23" s="63"/>
      <c r="CA23" s="63"/>
      <c r="CB23" s="63"/>
      <c r="CC23" s="63"/>
      <c r="CD23" s="63"/>
      <c r="CE23" s="63"/>
      <c r="CF23" s="63"/>
      <c r="CG23" s="63"/>
      <c r="CH23" s="63"/>
      <c r="CI23" s="63"/>
      <c r="CJ23" s="63"/>
      <c r="CK23" s="63"/>
      <c r="CL23" s="63"/>
      <c r="CM23" s="63"/>
      <c r="CN23" s="63"/>
      <c r="CO23" s="63"/>
      <c r="CP23" s="63"/>
      <c r="CQ23" s="63"/>
      <c r="CR23" s="63"/>
      <c r="CS23" s="63"/>
      <c r="CT23" s="63"/>
      <c r="CU23" s="63"/>
      <c r="CV23" s="63"/>
      <c r="CW23" s="63"/>
      <c r="CX23" s="63"/>
      <c r="CY23" s="63"/>
      <c r="CZ23" s="63"/>
      <c r="DA23" s="63"/>
      <c r="DB23" s="63"/>
      <c r="DC23" s="63"/>
      <c r="DD23" s="63"/>
      <c r="DE23" s="63"/>
      <c r="DF23" s="63"/>
    </row>
    <row r="24" spans="1:110" ht="14.5" thickBot="1" x14ac:dyDescent="0.35">
      <c r="A24" s="113" t="str">
        <f>'ESS Jul 2016'!K16</f>
        <v>Urth Energy</v>
      </c>
      <c r="B24" s="114" t="str">
        <f>'ESS Jul 2016'!L16</f>
        <v>Market offer</v>
      </c>
      <c r="C24" s="115">
        <f>91*'ESS Jul 2016'!M16/100</f>
        <v>123.76</v>
      </c>
      <c r="D24" s="115">
        <f>IF($E$5&gt;='ESS Jul 2016'!P16,('ESS Jul 2016'!P16*'ESS Jul 2016'!N16/100),($E$5*'ESS Jul 2016'!N16/100))</f>
        <v>244</v>
      </c>
      <c r="E24" s="116">
        <f>IF($E$5&lt;'ESS Jul 2016'!P16,0,IF(($E$5)&lt;='ESS Jul 2016'!R16,(($E$5-'ESS Jul 2016'!P16)*'ESS Jul 2016'!Q16/100),(('ESS Jul 2016'!R16-'ESS Jul 2016'!P16)*'ESS Jul 2016'!Q16/100)))</f>
        <v>46.330149999999975</v>
      </c>
      <c r="F24" s="115">
        <v>0</v>
      </c>
      <c r="G24" s="115">
        <v>0</v>
      </c>
      <c r="H24" s="115">
        <f>IF(($E$5&lt;'ESS Jul 2016'!R16),(0),($E$5-'ESS Jul 2016'!R16)*'ESS Jul 2016'!S16/100)</f>
        <v>0</v>
      </c>
      <c r="I24" s="115">
        <f t="shared" si="0"/>
        <v>414.09014999999999</v>
      </c>
      <c r="J24" s="117">
        <f t="shared" si="1"/>
        <v>1161.3206</v>
      </c>
      <c r="K24" s="118">
        <f t="shared" si="2"/>
        <v>1656.3606</v>
      </c>
      <c r="L24" s="119">
        <f>'ESS Jul 2016'!AT16</f>
        <v>0</v>
      </c>
      <c r="M24" s="119">
        <f>'ESS Jul 2016'!AU16</f>
        <v>0</v>
      </c>
      <c r="N24" s="119">
        <f>'ESS Jul 2016'!AV16</f>
        <v>0</v>
      </c>
      <c r="O24" s="119">
        <f>'ESS Jul 2016'!AW16</f>
        <v>10</v>
      </c>
      <c r="P24" s="119">
        <f>($E$6*'ESS Jul 2016'!AQ16/100)*4</f>
        <v>297.54000000000002</v>
      </c>
      <c r="Q24" s="119">
        <f t="shared" si="7"/>
        <v>1656.3606</v>
      </c>
      <c r="R24" s="119">
        <f>Q24-(J24*O24/100)</f>
        <v>1540.2285400000001</v>
      </c>
      <c r="S24" s="120">
        <f t="shared" si="4"/>
        <v>1358.8206</v>
      </c>
      <c r="T24" s="120">
        <f t="shared" si="5"/>
        <v>1242.6885400000001</v>
      </c>
      <c r="U24" s="474">
        <f t="shared" si="6"/>
        <v>1494.7026600000002</v>
      </c>
      <c r="V24" s="474">
        <f t="shared" si="6"/>
        <v>1366.9573940000002</v>
      </c>
      <c r="W24" s="126">
        <f>'ESS Jul 2016'!BD16</f>
        <v>0</v>
      </c>
      <c r="X24" s="127" t="str">
        <f>'ESS Jul 2016'!BE16</f>
        <v>n</v>
      </c>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3"/>
      <c r="BM24" s="63"/>
      <c r="BN24" s="63"/>
      <c r="BO24" s="63"/>
      <c r="BP24" s="63"/>
      <c r="BQ24" s="63"/>
      <c r="BR24" s="63"/>
      <c r="BS24" s="63"/>
      <c r="BT24" s="63"/>
      <c r="BU24" s="63"/>
      <c r="BV24" s="63"/>
      <c r="BW24" s="63"/>
      <c r="BX24" s="63"/>
      <c r="BY24" s="63"/>
      <c r="BZ24" s="63"/>
      <c r="CA24" s="63"/>
      <c r="CB24" s="63"/>
      <c r="CC24" s="63"/>
      <c r="CD24" s="63"/>
      <c r="CE24" s="63"/>
      <c r="CF24" s="63"/>
      <c r="CG24" s="63"/>
      <c r="CH24" s="63"/>
      <c r="CI24" s="63"/>
      <c r="CJ24" s="63"/>
      <c r="CK24" s="63"/>
      <c r="CL24" s="63"/>
      <c r="CM24" s="63"/>
      <c r="CN24" s="63"/>
      <c r="CO24" s="63"/>
      <c r="CP24" s="63"/>
      <c r="CQ24" s="63"/>
      <c r="CR24" s="63"/>
      <c r="CS24" s="63"/>
      <c r="CT24" s="63"/>
      <c r="CU24" s="63"/>
      <c r="CV24" s="63"/>
      <c r="CW24" s="63"/>
      <c r="CX24" s="63"/>
      <c r="CY24" s="63"/>
      <c r="CZ24" s="63"/>
      <c r="DA24" s="63"/>
      <c r="DB24" s="63"/>
      <c r="DC24" s="63"/>
      <c r="DD24" s="63"/>
      <c r="DE24" s="63"/>
      <c r="DF24" s="63"/>
    </row>
    <row r="25" spans="1:110" s="71" customFormat="1" ht="14" x14ac:dyDescent="0.3">
      <c r="Y25" s="63"/>
      <c r="Z25" s="63"/>
      <c r="AA25" s="63"/>
      <c r="AB25" s="63"/>
      <c r="AC25" s="63"/>
      <c r="AD25" s="63"/>
      <c r="AE25" s="63"/>
      <c r="AF25" s="63"/>
      <c r="AG25" s="63"/>
      <c r="AH25" s="63"/>
      <c r="AI25" s="63"/>
      <c r="AJ25" s="63"/>
      <c r="AK25" s="63"/>
      <c r="AL25" s="63"/>
      <c r="AM25" s="63"/>
      <c r="AN25" s="63"/>
      <c r="AO25" s="63"/>
      <c r="AP25" s="63"/>
      <c r="AQ25" s="63"/>
      <c r="AR25" s="63"/>
      <c r="AS25" s="63"/>
      <c r="AT25" s="63"/>
      <c r="AU25" s="63"/>
      <c r="AV25" s="63"/>
      <c r="AW25" s="63"/>
      <c r="AX25" s="63"/>
      <c r="AY25" s="63"/>
      <c r="AZ25" s="63"/>
      <c r="BA25" s="63"/>
      <c r="BB25" s="63"/>
      <c r="BC25" s="63"/>
      <c r="BD25" s="63"/>
      <c r="BE25" s="63"/>
      <c r="BF25" s="63"/>
      <c r="BG25" s="63"/>
      <c r="BH25" s="63"/>
      <c r="BI25" s="63"/>
      <c r="BJ25" s="63"/>
      <c r="BK25" s="63"/>
      <c r="BL25" s="63"/>
      <c r="BM25" s="63"/>
      <c r="BN25" s="63"/>
      <c r="BO25" s="63"/>
      <c r="BP25" s="63"/>
      <c r="BQ25" s="63"/>
      <c r="BR25" s="63"/>
      <c r="BS25" s="63"/>
      <c r="BT25" s="63"/>
      <c r="BU25" s="63"/>
      <c r="BV25" s="63"/>
      <c r="BW25" s="63"/>
      <c r="BX25" s="63"/>
      <c r="BY25" s="63"/>
      <c r="BZ25" s="63"/>
      <c r="CA25" s="63"/>
      <c r="CB25" s="63"/>
      <c r="CC25" s="63"/>
      <c r="CD25" s="63"/>
      <c r="CE25" s="63"/>
      <c r="CF25" s="63"/>
      <c r="CG25" s="63"/>
      <c r="CH25" s="63"/>
      <c r="CI25" s="63"/>
      <c r="CJ25" s="63"/>
      <c r="CK25" s="63"/>
      <c r="CL25" s="63"/>
      <c r="CM25" s="63"/>
      <c r="CN25" s="63"/>
      <c r="CO25" s="63"/>
      <c r="CP25" s="63"/>
      <c r="CQ25" s="63"/>
      <c r="CR25" s="63"/>
      <c r="CS25" s="63"/>
      <c r="CT25" s="63"/>
      <c r="CU25" s="63"/>
      <c r="CV25" s="63"/>
      <c r="CW25" s="63"/>
      <c r="CX25" s="63"/>
      <c r="CY25" s="63"/>
      <c r="CZ25" s="63"/>
      <c r="DA25" s="63"/>
      <c r="DB25" s="63"/>
      <c r="DC25" s="63"/>
      <c r="DD25" s="63"/>
      <c r="DE25" s="63"/>
      <c r="DF25" s="63"/>
    </row>
    <row r="26" spans="1:110" s="71" customFormat="1" ht="14.5" thickBot="1" x14ac:dyDescent="0.35">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c r="AY26" s="63"/>
      <c r="AZ26" s="63"/>
      <c r="BA26" s="63"/>
      <c r="BB26" s="63"/>
      <c r="BC26" s="63"/>
      <c r="BD26" s="63"/>
      <c r="BE26" s="63"/>
      <c r="BF26" s="63"/>
      <c r="BG26" s="63"/>
      <c r="BH26" s="63"/>
      <c r="BI26" s="63"/>
      <c r="BJ26" s="63"/>
      <c r="BK26" s="63"/>
      <c r="BL26" s="63"/>
      <c r="BM26" s="63"/>
      <c r="BN26" s="63"/>
      <c r="BO26" s="63"/>
      <c r="BP26" s="63"/>
      <c r="BQ26" s="63"/>
      <c r="BR26" s="63"/>
      <c r="BS26" s="63"/>
      <c r="BT26" s="63"/>
      <c r="BU26" s="63"/>
      <c r="BV26" s="63"/>
      <c r="BW26" s="63"/>
      <c r="BX26" s="63"/>
      <c r="BY26" s="63"/>
      <c r="BZ26" s="63"/>
      <c r="CA26" s="63"/>
      <c r="CB26" s="63"/>
      <c r="CC26" s="63"/>
      <c r="CD26" s="63"/>
      <c r="CE26" s="63"/>
      <c r="CF26" s="63"/>
      <c r="CG26" s="63"/>
      <c r="CH26" s="63"/>
      <c r="CI26" s="63"/>
      <c r="CJ26" s="63"/>
      <c r="CK26" s="63"/>
      <c r="CL26" s="63"/>
      <c r="CM26" s="63"/>
      <c r="CN26" s="63"/>
      <c r="CO26" s="63"/>
      <c r="CP26" s="63"/>
      <c r="CQ26" s="63"/>
      <c r="CR26" s="63"/>
      <c r="CS26" s="63"/>
      <c r="CT26" s="63"/>
      <c r="CU26" s="63"/>
      <c r="CV26" s="63"/>
      <c r="CW26" s="63"/>
      <c r="CX26" s="63"/>
      <c r="CY26" s="63"/>
      <c r="CZ26" s="63"/>
      <c r="DA26" s="63"/>
      <c r="DB26" s="63"/>
      <c r="DC26" s="63"/>
      <c r="DD26" s="63"/>
      <c r="DE26" s="63"/>
      <c r="DF26" s="63"/>
    </row>
    <row r="27" spans="1:110" ht="14" x14ac:dyDescent="0.3">
      <c r="A27" s="92" t="s">
        <v>553</v>
      </c>
      <c r="B27" s="101"/>
      <c r="C27" s="101"/>
      <c r="D27" s="101"/>
      <c r="E27" s="101"/>
      <c r="F27" s="101"/>
      <c r="G27" s="101"/>
      <c r="H27" s="101"/>
      <c r="I27" s="101"/>
      <c r="J27" s="101"/>
      <c r="K27" s="101"/>
      <c r="L27" s="101"/>
      <c r="M27" s="101"/>
      <c r="N27" s="101"/>
      <c r="O27" s="101"/>
      <c r="P27" s="101"/>
      <c r="Q27" s="101"/>
      <c r="R27" s="101"/>
      <c r="S27" s="101"/>
      <c r="T27" s="101"/>
      <c r="U27" s="101"/>
      <c r="V27" s="101"/>
      <c r="W27" s="101"/>
      <c r="X27" s="102"/>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A27" s="63"/>
      <c r="CB27" s="63"/>
      <c r="CC27" s="63"/>
      <c r="CD27" s="63"/>
      <c r="CE27" s="63"/>
      <c r="CF27" s="63"/>
      <c r="CG27" s="63"/>
      <c r="CH27" s="63"/>
      <c r="CI27" s="63"/>
      <c r="CJ27" s="63"/>
      <c r="CK27" s="63"/>
      <c r="CL27" s="63"/>
      <c r="CM27" s="63"/>
      <c r="CN27" s="63"/>
      <c r="CO27" s="63"/>
      <c r="CP27" s="63"/>
      <c r="CQ27" s="63"/>
      <c r="CR27" s="63"/>
      <c r="CS27" s="63"/>
      <c r="CT27" s="63"/>
      <c r="CU27" s="63"/>
      <c r="CV27" s="63"/>
      <c r="CW27" s="63"/>
      <c r="CX27" s="63"/>
      <c r="CY27" s="63"/>
      <c r="CZ27" s="63"/>
      <c r="DA27" s="63"/>
      <c r="DB27" s="63"/>
      <c r="DC27" s="63"/>
      <c r="DD27" s="63"/>
      <c r="DE27" s="63"/>
      <c r="DF27" s="63"/>
    </row>
    <row r="28" spans="1:110" ht="70" x14ac:dyDescent="0.3">
      <c r="A28" s="463" t="s">
        <v>408</v>
      </c>
      <c r="B28" s="464" t="s">
        <v>409</v>
      </c>
      <c r="C28" s="465" t="s">
        <v>410</v>
      </c>
      <c r="D28" s="465" t="s">
        <v>411</v>
      </c>
      <c r="E28" s="465" t="s">
        <v>446</v>
      </c>
      <c r="F28" s="466" t="s">
        <v>447</v>
      </c>
      <c r="G28" s="467" t="s">
        <v>354</v>
      </c>
      <c r="H28" s="467" t="s">
        <v>554</v>
      </c>
      <c r="I28" s="465" t="s">
        <v>222</v>
      </c>
      <c r="J28" s="467" t="s">
        <v>406</v>
      </c>
      <c r="K28" s="468" t="s">
        <v>449</v>
      </c>
      <c r="L28" s="469" t="s">
        <v>398</v>
      </c>
      <c r="M28" s="469" t="s">
        <v>533</v>
      </c>
      <c r="N28" s="469" t="s">
        <v>399</v>
      </c>
      <c r="O28" s="469" t="s">
        <v>552</v>
      </c>
      <c r="P28" s="470" t="s">
        <v>490</v>
      </c>
      <c r="Q28" s="471" t="s">
        <v>102</v>
      </c>
      <c r="R28" s="471" t="s">
        <v>103</v>
      </c>
      <c r="S28" s="471" t="s">
        <v>104</v>
      </c>
      <c r="T28" s="471" t="s">
        <v>105</v>
      </c>
      <c r="U28" s="470" t="s">
        <v>331</v>
      </c>
      <c r="V28" s="470" t="s">
        <v>332</v>
      </c>
      <c r="W28" s="469" t="s">
        <v>400</v>
      </c>
      <c r="X28" s="472" t="s">
        <v>558</v>
      </c>
      <c r="Y28" s="63"/>
      <c r="Z28" s="63"/>
      <c r="AA28" s="63"/>
      <c r="AB28" s="63"/>
      <c r="AC28" s="63"/>
      <c r="AD28" s="63"/>
      <c r="AE28" s="63"/>
      <c r="AF28" s="63"/>
      <c r="AG28" s="63"/>
      <c r="AH28" s="63"/>
      <c r="AI28" s="63"/>
      <c r="AJ28" s="63"/>
      <c r="AK28" s="63"/>
      <c r="AL28" s="63"/>
      <c r="AM28" s="63"/>
      <c r="AN28" s="63"/>
      <c r="AO28" s="63"/>
      <c r="AP28" s="63"/>
      <c r="AQ28" s="63"/>
      <c r="AR28" s="63"/>
      <c r="AS28" s="63"/>
      <c r="AT28" s="63"/>
      <c r="AU28" s="63"/>
      <c r="AV28" s="63"/>
      <c r="AW28" s="63"/>
      <c r="AX28" s="63"/>
      <c r="AY28" s="63"/>
      <c r="AZ28" s="63"/>
      <c r="BA28" s="63"/>
      <c r="BB28" s="63"/>
      <c r="BC28" s="63"/>
      <c r="BD28" s="63"/>
      <c r="BE28" s="63"/>
      <c r="BF28" s="63"/>
      <c r="BG28" s="63"/>
      <c r="BH28" s="63"/>
      <c r="BI28" s="63"/>
      <c r="BJ28" s="63"/>
      <c r="BK28" s="63"/>
      <c r="BL28" s="63"/>
      <c r="BM28" s="63"/>
      <c r="BN28" s="63"/>
      <c r="BO28" s="63"/>
      <c r="BP28" s="63"/>
      <c r="BQ28" s="63"/>
      <c r="BR28" s="63"/>
      <c r="BS28" s="63"/>
      <c r="BT28" s="63"/>
      <c r="BU28" s="63"/>
      <c r="BV28" s="63"/>
      <c r="BW28" s="63"/>
      <c r="BX28" s="63"/>
      <c r="BY28" s="63"/>
      <c r="BZ28" s="63"/>
      <c r="CA28" s="63"/>
      <c r="CB28" s="63"/>
      <c r="CC28" s="63"/>
      <c r="CD28" s="63"/>
      <c r="CE28" s="63"/>
      <c r="CF28" s="63"/>
      <c r="CG28" s="63"/>
      <c r="CH28" s="63"/>
      <c r="CI28" s="63"/>
      <c r="CJ28" s="63"/>
      <c r="CK28" s="63"/>
      <c r="CL28" s="63"/>
      <c r="CM28" s="63"/>
      <c r="CN28" s="63"/>
      <c r="CO28" s="63"/>
      <c r="CP28" s="63"/>
      <c r="CQ28" s="63"/>
      <c r="CR28" s="63"/>
      <c r="CS28" s="63"/>
      <c r="CT28" s="63"/>
      <c r="CU28" s="63"/>
      <c r="CV28" s="63"/>
      <c r="CW28" s="63"/>
      <c r="CX28" s="63"/>
      <c r="CY28" s="63"/>
      <c r="CZ28" s="63"/>
      <c r="DA28" s="63"/>
      <c r="DB28" s="63"/>
      <c r="DC28" s="63"/>
      <c r="DD28" s="63"/>
      <c r="DE28" s="63"/>
      <c r="DF28" s="63"/>
    </row>
    <row r="29" spans="1:110" ht="14" x14ac:dyDescent="0.3">
      <c r="A29" s="103" t="str">
        <f>'ESS Jul 2016'!K17</f>
        <v>AGL</v>
      </c>
      <c r="B29" s="104" t="str">
        <f>'ESS Jul 2016'!L17</f>
        <v xml:space="preserve">Savers </v>
      </c>
      <c r="C29" s="105">
        <f>91*'ESS Jul 2016'!M17/100</f>
        <v>135.16229999999999</v>
      </c>
      <c r="D29" s="105">
        <f>IF($G$5&gt;='ESS Jul 2016'!P17,('ESS Jul 2016'!P17*'ESS Jul 2016'!N17/100),(($G$5)*'ESS Jul 2016'!N17/100))</f>
        <v>227.2254705</v>
      </c>
      <c r="E29" s="106">
        <f>IF($G$5&lt;'ESS Jul 2016'!P17,0,IF(($G$5)&lt;='ESS Jul 2016'!R17,(($G$5-'ESS Jul 2016'!P17)*'ESS Jul 2016'!Q17/100),(('ESS Jul 2016'!R17-'ESS Jul 2016'!P17)*'ESS Jul 2016'!Q17/100)))</f>
        <v>0</v>
      </c>
      <c r="F29" s="105">
        <v>0</v>
      </c>
      <c r="G29" s="105">
        <f>IF(($G$5&lt;'ESS Jul 2016'!R17),(0),($G$5-'ESS Jul 2016'!R17)*'ESS Jul 2016'!S17/100)</f>
        <v>0</v>
      </c>
      <c r="H29" s="105">
        <f>$H$5*'ESS Jul 2016'!AE17/100</f>
        <v>40.614776999999997</v>
      </c>
      <c r="I29" s="105">
        <f t="shared" ref="I29:I43" si="8">SUM(C29:H29)</f>
        <v>403.00254749999999</v>
      </c>
      <c r="J29" s="107">
        <f t="shared" ref="J29:J43" si="9">(I29-C29)*4</f>
        <v>1071.3609900000001</v>
      </c>
      <c r="K29" s="108">
        <f t="shared" ref="K29:K43" si="10">I29*4</f>
        <v>1612.01019</v>
      </c>
      <c r="L29" s="109">
        <f>'ESS Jul 2016'!AT17</f>
        <v>0</v>
      </c>
      <c r="M29" s="109">
        <f>'ESS Jul 2016'!AU17</f>
        <v>0</v>
      </c>
      <c r="N29" s="109">
        <f>'ESS Jul 2016'!AV17</f>
        <v>0</v>
      </c>
      <c r="O29" s="109">
        <f>'ESS Jul 2016'!AW17</f>
        <v>17</v>
      </c>
      <c r="P29" s="109">
        <f>($E$6*'ESS Jul 2016'!AQ17/100)*4</f>
        <v>181.49939999999998</v>
      </c>
      <c r="Q29" s="109">
        <f>K29</f>
        <v>1612.01019</v>
      </c>
      <c r="R29" s="109">
        <f>Q29-(J29*O29/100)</f>
        <v>1429.8788216999999</v>
      </c>
      <c r="S29" s="110">
        <f>Q29-P29</f>
        <v>1430.51079</v>
      </c>
      <c r="T29" s="110">
        <f>R29-P29</f>
        <v>1248.3794217</v>
      </c>
      <c r="U29" s="473">
        <f>S29*1.1</f>
        <v>1573.5618690000001</v>
      </c>
      <c r="V29" s="473">
        <f>T29*1.1</f>
        <v>1373.2173638700001</v>
      </c>
      <c r="W29" s="124">
        <f>'ESS Jul 2016'!BD17</f>
        <v>0</v>
      </c>
      <c r="X29" s="125" t="str">
        <f>'ESS Jul 2016'!BE17</f>
        <v>n</v>
      </c>
      <c r="Y29" s="63"/>
      <c r="Z29" s="63"/>
      <c r="AA29" s="63"/>
      <c r="AB29" s="63"/>
      <c r="AC29" s="63"/>
      <c r="AD29" s="63"/>
      <c r="AE29" s="63"/>
      <c r="AF29" s="63"/>
      <c r="AG29" s="63"/>
      <c r="AH29" s="63"/>
      <c r="AI29" s="63"/>
      <c r="AJ29" s="63"/>
      <c r="AK29" s="63"/>
      <c r="AL29" s="63"/>
      <c r="AM29" s="63"/>
      <c r="AN29" s="63"/>
      <c r="AO29" s="63"/>
      <c r="AP29" s="63"/>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3"/>
      <c r="BV29" s="63"/>
      <c r="BW29" s="63"/>
      <c r="BX29" s="63"/>
      <c r="BY29" s="63"/>
      <c r="BZ29" s="63"/>
      <c r="CA29" s="63"/>
      <c r="CB29" s="63"/>
      <c r="CC29" s="63"/>
      <c r="CD29" s="63"/>
      <c r="CE29" s="63"/>
      <c r="CF29" s="63"/>
      <c r="CG29" s="63"/>
      <c r="CH29" s="63"/>
      <c r="CI29" s="63"/>
      <c r="CJ29" s="63"/>
      <c r="CK29" s="63"/>
      <c r="CL29" s="63"/>
      <c r="CM29" s="63"/>
      <c r="CN29" s="63"/>
      <c r="CO29" s="63"/>
      <c r="CP29" s="63"/>
      <c r="CQ29" s="63"/>
      <c r="CR29" s="63"/>
      <c r="CS29" s="63"/>
      <c r="CT29" s="63"/>
      <c r="CU29" s="63"/>
      <c r="CV29" s="63"/>
      <c r="CW29" s="63"/>
      <c r="CX29" s="63"/>
      <c r="CY29" s="63"/>
      <c r="CZ29" s="63"/>
      <c r="DA29" s="63"/>
      <c r="DB29" s="63"/>
      <c r="DC29" s="63"/>
      <c r="DD29" s="63"/>
      <c r="DE29" s="63"/>
      <c r="DF29" s="63"/>
    </row>
    <row r="30" spans="1:110" ht="14" x14ac:dyDescent="0.3">
      <c r="A30" s="103" t="str">
        <f>'ESS Jul 2016'!K18</f>
        <v>Click Energy</v>
      </c>
      <c r="B30" s="104" t="str">
        <f>'ESS Jul 2016'!L18</f>
        <v>Shine</v>
      </c>
      <c r="C30" s="105">
        <f>91*'ESS Jul 2016'!M18/100</f>
        <v>152.37039999999999</v>
      </c>
      <c r="D30" s="105">
        <f>IF($G$5&gt;='ESS Jul 2016'!P18,('ESS Jul 2016'!P18*'ESS Jul 2016'!N18/100),(($G$5)*'ESS Jul 2016'!N18/100))</f>
        <v>231.7716513</v>
      </c>
      <c r="E30" s="106">
        <f>IF($G$5&lt;'ESS Jul 2016'!P18,0,IF(($G$5)&lt;='ESS Jul 2016'!R18,(($G$5-'ESS Jul 2016'!P18)*'ESS Jul 2016'!Q18/100),(('ESS Jul 2016'!R18-'ESS Jul 2016'!P18)*'ESS Jul 2016'!Q18/100)))</f>
        <v>0</v>
      </c>
      <c r="F30" s="105">
        <v>0</v>
      </c>
      <c r="G30" s="105">
        <f>IF(($G$5&lt;'ESS Jul 2016'!R18),(0),($G$5-'ESS Jul 2016'!R18)*'ESS Jul 2016'!S18/100)</f>
        <v>0</v>
      </c>
      <c r="H30" s="105">
        <f>$H$5*'ESS Jul 2016'!AE18/100</f>
        <v>51.946801199999989</v>
      </c>
      <c r="I30" s="105">
        <f t="shared" si="8"/>
        <v>436.08885249999997</v>
      </c>
      <c r="J30" s="107">
        <f t="shared" si="9"/>
        <v>1134.87381</v>
      </c>
      <c r="K30" s="108">
        <f t="shared" si="10"/>
        <v>1744.3554099999999</v>
      </c>
      <c r="L30" s="109">
        <f>'ESS Jul 2016'!AT18</f>
        <v>0</v>
      </c>
      <c r="M30" s="109">
        <f>'ESS Jul 2016'!AU18</f>
        <v>0</v>
      </c>
      <c r="N30" s="109">
        <f>'ESS Jul 2016'!AV18</f>
        <v>7</v>
      </c>
      <c r="O30" s="109">
        <f>'ESS Jul 2016'!AW18</f>
        <v>0</v>
      </c>
      <c r="P30" s="109">
        <f>($E$6*'ESS Jul 2016'!AQ18/100)*4</f>
        <v>297.54000000000002</v>
      </c>
      <c r="Q30" s="109">
        <f t="shared" ref="Q30:Q39" si="11">K30</f>
        <v>1744.3554099999999</v>
      </c>
      <c r="R30" s="109">
        <f>Q30-(K30*N30/100)</f>
        <v>1622.2505312999999</v>
      </c>
      <c r="S30" s="110">
        <f t="shared" ref="S30:S43" si="12">Q30-P30</f>
        <v>1446.8154099999999</v>
      </c>
      <c r="T30" s="110">
        <f t="shared" ref="T30:T43" si="13">R30-P30</f>
        <v>1324.7105313</v>
      </c>
      <c r="U30" s="473">
        <f t="shared" ref="U30:U43" si="14">S30*1.1</f>
        <v>1591.4969510000001</v>
      </c>
      <c r="V30" s="473">
        <f t="shared" ref="V30:V43" si="15">T30*1.1</f>
        <v>1457.1815844300002</v>
      </c>
      <c r="W30" s="124">
        <f>'ESS Jul 2016'!BD18</f>
        <v>0</v>
      </c>
      <c r="X30" s="125" t="str">
        <f>'ESS Jul 2016'!BE18</f>
        <v>n</v>
      </c>
      <c r="Y30" s="63"/>
      <c r="Z30" s="63"/>
      <c r="AA30" s="63"/>
      <c r="AB30" s="63"/>
      <c r="AC30" s="63"/>
      <c r="AD30" s="63"/>
      <c r="AE30" s="63"/>
      <c r="AF30" s="63"/>
      <c r="AG30" s="63"/>
      <c r="AH30" s="63"/>
      <c r="AI30" s="63"/>
      <c r="AJ30" s="63"/>
      <c r="AK30" s="63"/>
      <c r="AL30" s="63"/>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c r="CI30" s="63"/>
      <c r="CJ30" s="63"/>
      <c r="CK30" s="63"/>
      <c r="CL30" s="63"/>
      <c r="CM30" s="63"/>
      <c r="CN30" s="63"/>
      <c r="CO30" s="63"/>
      <c r="CP30" s="63"/>
      <c r="CQ30" s="63"/>
      <c r="CR30" s="63"/>
      <c r="CS30" s="63"/>
      <c r="CT30" s="63"/>
      <c r="CU30" s="63"/>
      <c r="CV30" s="63"/>
      <c r="CW30" s="63"/>
      <c r="CX30" s="63"/>
      <c r="CY30" s="63"/>
      <c r="CZ30" s="63"/>
      <c r="DA30" s="63"/>
      <c r="DB30" s="63"/>
      <c r="DC30" s="63"/>
      <c r="DD30" s="63"/>
      <c r="DE30" s="63"/>
      <c r="DF30" s="63"/>
    </row>
    <row r="31" spans="1:110" ht="14" x14ac:dyDescent="0.3">
      <c r="A31" s="103" t="str">
        <f>'ESS Jul 2016'!K19</f>
        <v>Commander</v>
      </c>
      <c r="B31" s="104" t="str">
        <f>'ESS Jul 2016'!L19</f>
        <v>Market offer</v>
      </c>
      <c r="C31" s="105">
        <f>91*'ESS Jul 2016'!M19/100</f>
        <v>130.494</v>
      </c>
      <c r="D31" s="105">
        <f>IF($G$5&gt;='ESS Jul 2016'!P19,('ESS Jul 2016'!P19*'ESS Jul 2016'!N19/100),(($G$5)*'ESS Jul 2016'!N19/100))</f>
        <v>224.38410750000003</v>
      </c>
      <c r="E31" s="106">
        <f>IF($G$5&lt;'ESS Jul 2016'!P19,0,IF(($G$5)&lt;='ESS Jul 2016'!R19,(($G$5-'ESS Jul 2016'!P19)*'ESS Jul 2016'!Q19/100),(('ESS Jul 2016'!R19-'ESS Jul 2016'!P19)*'ESS Jul 2016'!Q19/100)))</f>
        <v>0</v>
      </c>
      <c r="F31" s="105">
        <v>0</v>
      </c>
      <c r="G31" s="105">
        <f>IF(($G$5&lt;'ESS Jul 2016'!R19),(0),($G$5-'ESS Jul 2016'!R19)*'ESS Jul 2016'!S19/100)</f>
        <v>0</v>
      </c>
      <c r="H31" s="105">
        <f>$H$5*'ESS Jul 2016'!AE19/100</f>
        <v>40.113359999999993</v>
      </c>
      <c r="I31" s="105">
        <f t="shared" si="8"/>
        <v>394.99146750000006</v>
      </c>
      <c r="J31" s="107">
        <f t="shared" si="9"/>
        <v>1057.9898700000003</v>
      </c>
      <c r="K31" s="108">
        <f t="shared" si="10"/>
        <v>1579.9658700000002</v>
      </c>
      <c r="L31" s="109">
        <f>'ESS Jul 2016'!AT19</f>
        <v>0</v>
      </c>
      <c r="M31" s="109">
        <f>'ESS Jul 2016'!AU19</f>
        <v>0</v>
      </c>
      <c r="N31" s="109">
        <f>'ESS Jul 2016'!AV19</f>
        <v>0</v>
      </c>
      <c r="O31" s="109">
        <f>'ESS Jul 2016'!AW19</f>
        <v>20</v>
      </c>
      <c r="P31" s="109">
        <f>($E$6*'ESS Jul 2016'!AQ19/100)*4</f>
        <v>193.40100000000001</v>
      </c>
      <c r="Q31" s="109">
        <f t="shared" si="11"/>
        <v>1579.9658700000002</v>
      </c>
      <c r="R31" s="109">
        <f>Q31-(J31*O31/100)</f>
        <v>1368.3678960000002</v>
      </c>
      <c r="S31" s="110">
        <f t="shared" si="12"/>
        <v>1386.5648700000002</v>
      </c>
      <c r="T31" s="110">
        <f t="shared" si="13"/>
        <v>1174.9668960000001</v>
      </c>
      <c r="U31" s="473">
        <f t="shared" si="14"/>
        <v>1525.2213570000004</v>
      </c>
      <c r="V31" s="473">
        <f t="shared" si="15"/>
        <v>1292.4635856000002</v>
      </c>
      <c r="W31" s="124">
        <f>'ESS Jul 2016'!BD19</f>
        <v>0</v>
      </c>
      <c r="X31" s="125" t="str">
        <f>'ESS Jul 2016'!BE19</f>
        <v>n</v>
      </c>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c r="CI31" s="63"/>
      <c r="CJ31" s="63"/>
      <c r="CK31" s="63"/>
      <c r="CL31" s="63"/>
      <c r="CM31" s="63"/>
      <c r="CN31" s="63"/>
      <c r="CO31" s="63"/>
      <c r="CP31" s="63"/>
      <c r="CQ31" s="63"/>
      <c r="CR31" s="63"/>
      <c r="CS31" s="63"/>
      <c r="CT31" s="63"/>
      <c r="CU31" s="63"/>
      <c r="CV31" s="63"/>
      <c r="CW31" s="63"/>
      <c r="CX31" s="63"/>
      <c r="CY31" s="63"/>
      <c r="CZ31" s="63"/>
      <c r="DA31" s="63"/>
      <c r="DB31" s="63"/>
      <c r="DC31" s="63"/>
      <c r="DD31" s="63"/>
      <c r="DE31" s="63"/>
      <c r="DF31" s="63"/>
    </row>
    <row r="32" spans="1:110" ht="14" x14ac:dyDescent="0.3">
      <c r="A32" s="103" t="str">
        <f>'ESS Jul 2016'!K20</f>
        <v>CovaU</v>
      </c>
      <c r="B32" s="104" t="str">
        <f>'ESS Jul 2016'!L20</f>
        <v>Rate Saver</v>
      </c>
      <c r="C32" s="105">
        <f>91*'ESS Jul 2016'!M20/100</f>
        <v>162.48050000000001</v>
      </c>
      <c r="D32" s="105">
        <f>IF($G$5&gt;='ESS Jul 2016'!P20,('ESS Jul 2016'!P20*'ESS Jul 2016'!N20/100),(($G$5)*'ESS Jul 2016'!N20/100))</f>
        <v>226.05549750000003</v>
      </c>
      <c r="E32" s="106">
        <f>IF($G$5&lt;'ESS Jul 2016'!P20,0,IF(($G$5)&lt;='ESS Jul 2016'!R20,(($G$5-'ESS Jul 2016'!P20)*'ESS Jul 2016'!Q20/100),(('ESS Jul 2016'!R20-'ESS Jul 2016'!P20)*'ESS Jul 2016'!Q20/100)))</f>
        <v>0</v>
      </c>
      <c r="F32" s="105">
        <v>0</v>
      </c>
      <c r="G32" s="105">
        <f>IF(($G$5&lt;'ESS Jul 2016'!R20),(0),($G$5-'ESS Jul 2016'!R20)*'ESS Jul 2016'!S20/100)</f>
        <v>0</v>
      </c>
      <c r="H32" s="105">
        <f>$H$5*'ESS Jul 2016'!AE20/100</f>
        <v>53.687434500000002</v>
      </c>
      <c r="I32" s="105">
        <f t="shared" si="8"/>
        <v>442.223432</v>
      </c>
      <c r="J32" s="107">
        <f t="shared" si="9"/>
        <v>1118.971728</v>
      </c>
      <c r="K32" s="108">
        <f t="shared" si="10"/>
        <v>1768.893728</v>
      </c>
      <c r="L32" s="109">
        <f>'ESS Jul 2016'!AT20</f>
        <v>0</v>
      </c>
      <c r="M32" s="109">
        <f>'ESS Jul 2016'!AU20</f>
        <v>0</v>
      </c>
      <c r="N32" s="109">
        <f>'ESS Jul 2016'!AV20</f>
        <v>18</v>
      </c>
      <c r="O32" s="109">
        <f>'ESS Jul 2016'!AW20</f>
        <v>0</v>
      </c>
      <c r="P32" s="109">
        <f>($E$6*'ESS Jul 2016'!AQ20/100)*4</f>
        <v>0</v>
      </c>
      <c r="Q32" s="109">
        <f t="shared" si="11"/>
        <v>1768.893728</v>
      </c>
      <c r="R32" s="109">
        <f>Q32-(K32*N32/100)</f>
        <v>1450.4928569600002</v>
      </c>
      <c r="S32" s="110">
        <f t="shared" si="12"/>
        <v>1768.893728</v>
      </c>
      <c r="T32" s="110">
        <f t="shared" si="13"/>
        <v>1450.4928569600002</v>
      </c>
      <c r="U32" s="473">
        <f t="shared" si="14"/>
        <v>1945.7831008000001</v>
      </c>
      <c r="V32" s="473">
        <f t="shared" si="15"/>
        <v>1595.5421426560004</v>
      </c>
      <c r="W32" s="124">
        <f>'ESS Jul 2016'!BD20</f>
        <v>0</v>
      </c>
      <c r="X32" s="125" t="str">
        <f>'ESS Jul 2016'!BE20</f>
        <v>n</v>
      </c>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3"/>
      <c r="BM32" s="63"/>
      <c r="BN32" s="63"/>
      <c r="BO32" s="63"/>
      <c r="BP32" s="63"/>
      <c r="BQ32" s="63"/>
      <c r="BR32" s="63"/>
      <c r="BS32" s="63"/>
      <c r="BT32" s="63"/>
      <c r="BU32" s="63"/>
      <c r="BV32" s="63"/>
      <c r="BW32" s="63"/>
      <c r="BX32" s="63"/>
      <c r="BY32" s="63"/>
      <c r="BZ32" s="63"/>
      <c r="CA32" s="63"/>
      <c r="CB32" s="63"/>
      <c r="CC32" s="63"/>
      <c r="CD32" s="63"/>
      <c r="CE32" s="63"/>
      <c r="CF32" s="63"/>
      <c r="CG32" s="63"/>
      <c r="CH32" s="63"/>
      <c r="CI32" s="63"/>
      <c r="CJ32" s="63"/>
      <c r="CK32" s="63"/>
      <c r="CL32" s="63"/>
      <c r="CM32" s="63"/>
      <c r="CN32" s="63"/>
      <c r="CO32" s="63"/>
      <c r="CP32" s="63"/>
      <c r="CQ32" s="63"/>
      <c r="CR32" s="63"/>
      <c r="CS32" s="63"/>
      <c r="CT32" s="63"/>
      <c r="CU32" s="63"/>
      <c r="CV32" s="63"/>
      <c r="CW32" s="63"/>
      <c r="CX32" s="63"/>
      <c r="CY32" s="63"/>
      <c r="CZ32" s="63"/>
      <c r="DA32" s="63"/>
      <c r="DB32" s="63"/>
      <c r="DC32" s="63"/>
      <c r="DD32" s="63"/>
      <c r="DE32" s="63"/>
      <c r="DF32" s="63"/>
    </row>
    <row r="33" spans="1:110" ht="14" x14ac:dyDescent="0.3">
      <c r="A33" s="103" t="str">
        <f>'ESS Jul 2016'!K21</f>
        <v>Diamond Energy</v>
      </c>
      <c r="B33" s="104" t="str">
        <f>'ESS Jul 2016'!L21</f>
        <v>Pay on time discount</v>
      </c>
      <c r="C33" s="105">
        <f>91*'ESS Jul 2016'!M21/100</f>
        <v>144.59899999999999</v>
      </c>
      <c r="D33" s="105">
        <f>IF($G$5&gt;='ESS Jul 2016'!P21,('ESS Jul 2016'!P21*'ESS Jul 2016'!N21/100),(($G$5)*'ESS Jul 2016'!N21/100))</f>
        <v>70.680000000000007</v>
      </c>
      <c r="E33" s="106">
        <f>IF($G$5&lt;'ESS Jul 2016'!P21,0,IF(($G$5)&lt;='ESS Jul 2016'!R21,(($G$5-'ESS Jul 2016'!P21)*'ESS Jul 2016'!Q21/100),(('ESS Jul 2016'!R21-'ESS Jul 2016'!P21)*'ESS Jul 2016'!Q21/100)))</f>
        <v>133.81661100000002</v>
      </c>
      <c r="F33" s="105">
        <v>0</v>
      </c>
      <c r="G33" s="105">
        <f>IF(($G$5&lt;'ESS Jul 2016'!R21),(0),($G$5-'ESS Jul 2016'!R21)*'ESS Jul 2016'!S21/100)</f>
        <v>0</v>
      </c>
      <c r="H33" s="105">
        <f>$H$5*'ESS Jul 2016'!AE21/100</f>
        <v>41.080378499999995</v>
      </c>
      <c r="I33" s="105">
        <f t="shared" si="8"/>
        <v>390.17598950000001</v>
      </c>
      <c r="J33" s="107">
        <f t="shared" si="9"/>
        <v>982.3079580000001</v>
      </c>
      <c r="K33" s="108">
        <f t="shared" si="10"/>
        <v>1560.7039580000001</v>
      </c>
      <c r="L33" s="109">
        <f>'ESS Jul 2016'!AT21</f>
        <v>0</v>
      </c>
      <c r="M33" s="109">
        <f>'ESS Jul 2016'!AU21</f>
        <v>0</v>
      </c>
      <c r="N33" s="109">
        <f>'ESS Jul 2016'!AV21</f>
        <v>7</v>
      </c>
      <c r="O33" s="109">
        <f>'ESS Jul 2016'!AW21</f>
        <v>0</v>
      </c>
      <c r="P33" s="109">
        <f>($E$6*'ESS Jul 2016'!AQ21/100)*4</f>
        <v>238.03200000000001</v>
      </c>
      <c r="Q33" s="109">
        <f t="shared" si="11"/>
        <v>1560.7039580000001</v>
      </c>
      <c r="R33" s="109">
        <f>Q33-(K33*N33/100)</f>
        <v>1451.4546809400001</v>
      </c>
      <c r="S33" s="110">
        <f t="shared" si="12"/>
        <v>1322.6719580000001</v>
      </c>
      <c r="T33" s="110">
        <f t="shared" si="13"/>
        <v>1213.4226809400002</v>
      </c>
      <c r="U33" s="473">
        <f t="shared" si="14"/>
        <v>1454.9391538000002</v>
      </c>
      <c r="V33" s="473">
        <f t="shared" si="15"/>
        <v>1334.7649490340002</v>
      </c>
      <c r="W33" s="124">
        <f>'ESS Jul 2016'!BD21</f>
        <v>24</v>
      </c>
      <c r="X33" s="125" t="str">
        <f>'ESS Jul 2016'!BE21</f>
        <v>y</v>
      </c>
      <c r="Y33" s="63"/>
      <c r="Z33" s="63"/>
      <c r="AA33" s="63"/>
      <c r="AB33" s="63"/>
      <c r="AC33" s="63"/>
      <c r="AD33" s="63"/>
      <c r="AE33" s="63"/>
      <c r="AF33" s="63"/>
      <c r="AG33" s="63"/>
      <c r="AH33" s="63"/>
      <c r="AI33" s="63"/>
      <c r="AJ33" s="63"/>
      <c r="AK33" s="63"/>
      <c r="AL33" s="63"/>
      <c r="AM33" s="63"/>
      <c r="AN33" s="63"/>
      <c r="AO33" s="63"/>
      <c r="AP33" s="63"/>
      <c r="AQ33" s="63"/>
      <c r="AR33" s="63"/>
      <c r="AS33" s="63"/>
      <c r="AT33" s="63"/>
      <c r="AU33" s="63"/>
      <c r="AV33" s="63"/>
      <c r="AW33" s="63"/>
      <c r="AX33" s="63"/>
      <c r="AY33" s="63"/>
      <c r="AZ33" s="63"/>
      <c r="BA33" s="63"/>
      <c r="BB33" s="63"/>
      <c r="BC33" s="63"/>
      <c r="BD33" s="63"/>
      <c r="BE33" s="63"/>
      <c r="BF33" s="63"/>
      <c r="BG33" s="63"/>
      <c r="BH33" s="63"/>
      <c r="BI33" s="63"/>
      <c r="BJ33" s="63"/>
      <c r="BK33" s="63"/>
      <c r="BL33" s="63"/>
      <c r="BM33" s="63"/>
      <c r="BN33" s="63"/>
      <c r="BO33" s="63"/>
      <c r="BP33" s="63"/>
      <c r="BQ33" s="63"/>
      <c r="BR33" s="63"/>
      <c r="BS33" s="63"/>
      <c r="BT33" s="63"/>
      <c r="BU33" s="63"/>
      <c r="BV33" s="63"/>
      <c r="BW33" s="63"/>
      <c r="BX33" s="63"/>
      <c r="BY33" s="63"/>
      <c r="BZ33" s="63"/>
      <c r="CA33" s="63"/>
      <c r="CB33" s="63"/>
      <c r="CC33" s="63"/>
      <c r="CD33" s="63"/>
      <c r="CE33" s="63"/>
      <c r="CF33" s="63"/>
      <c r="CG33" s="63"/>
      <c r="CH33" s="63"/>
      <c r="CI33" s="63"/>
      <c r="CJ33" s="63"/>
      <c r="CK33" s="63"/>
      <c r="CL33" s="63"/>
      <c r="CM33" s="63"/>
      <c r="CN33" s="63"/>
      <c r="CO33" s="63"/>
      <c r="CP33" s="63"/>
      <c r="CQ33" s="63"/>
      <c r="CR33" s="63"/>
      <c r="CS33" s="63"/>
      <c r="CT33" s="63"/>
      <c r="CU33" s="63"/>
      <c r="CV33" s="63"/>
      <c r="CW33" s="63"/>
      <c r="CX33" s="63"/>
      <c r="CY33" s="63"/>
      <c r="CZ33" s="63"/>
      <c r="DA33" s="63"/>
      <c r="DB33" s="63"/>
      <c r="DC33" s="63"/>
      <c r="DD33" s="63"/>
      <c r="DE33" s="63"/>
      <c r="DF33" s="63"/>
    </row>
    <row r="34" spans="1:110" ht="14" x14ac:dyDescent="0.3">
      <c r="A34" s="103" t="str">
        <f>'ESS Jul 2016'!K22</f>
        <v>Dodo Power &amp; Gas</v>
      </c>
      <c r="B34" s="104" t="str">
        <f>'ESS Jul 2016'!L22</f>
        <v>Market offer</v>
      </c>
      <c r="C34" s="105">
        <f>91*'ESS Jul 2016'!M22/100</f>
        <v>128.6285</v>
      </c>
      <c r="D34" s="105">
        <f>IF($G$5&gt;='ESS Jul 2016'!P22,('ESS Jul 2016'!P22*'ESS Jul 2016'!N22/100),(($G$5)*'ESS Jul 2016'!N22/100))</f>
        <v>209.75944500000003</v>
      </c>
      <c r="E34" s="106">
        <f>IF($G$5&lt;'ESS Jul 2016'!P22,0,IF(($G$5)&lt;='ESS Jul 2016'!R22,(($G$5-'ESS Jul 2016'!P22)*'ESS Jul 2016'!Q22/100),(('ESS Jul 2016'!R22-'ESS Jul 2016'!P22)*'ESS Jul 2016'!Q22/100)))</f>
        <v>0</v>
      </c>
      <c r="F34" s="105">
        <v>0</v>
      </c>
      <c r="G34" s="105">
        <f>IF(($G$5&lt;'ESS Jul 2016'!R22),(0),($G$5-'ESS Jul 2016'!R22)*'ESS Jul 2016'!S22/100)</f>
        <v>0</v>
      </c>
      <c r="H34" s="105">
        <f>$H$5*'ESS Jul 2016'!AE22/100</f>
        <v>39.038894999999997</v>
      </c>
      <c r="I34" s="105">
        <f t="shared" si="8"/>
        <v>377.42684000000008</v>
      </c>
      <c r="J34" s="107">
        <f t="shared" si="9"/>
        <v>995.19336000000033</v>
      </c>
      <c r="K34" s="108">
        <f t="shared" si="10"/>
        <v>1509.7073600000003</v>
      </c>
      <c r="L34" s="109">
        <f>'ESS Jul 2016'!AT22</f>
        <v>0</v>
      </c>
      <c r="M34" s="109">
        <f>'ESS Jul 2016'!AU22</f>
        <v>0</v>
      </c>
      <c r="N34" s="109">
        <f>'ESS Jul 2016'!AV22</f>
        <v>0</v>
      </c>
      <c r="O34" s="109">
        <f>'ESS Jul 2016'!AW22</f>
        <v>20</v>
      </c>
      <c r="P34" s="109">
        <f>($E$6*'ESS Jul 2016'!AQ22/100)*4</f>
        <v>193.40100000000001</v>
      </c>
      <c r="Q34" s="109">
        <f t="shared" si="11"/>
        <v>1509.7073600000003</v>
      </c>
      <c r="R34" s="109">
        <f>Q34-(J34*O34/100)</f>
        <v>1310.6686880000002</v>
      </c>
      <c r="S34" s="110">
        <f t="shared" si="12"/>
        <v>1316.3063600000003</v>
      </c>
      <c r="T34" s="110">
        <f t="shared" si="13"/>
        <v>1117.2676880000001</v>
      </c>
      <c r="U34" s="473">
        <f t="shared" si="14"/>
        <v>1447.9369960000004</v>
      </c>
      <c r="V34" s="473">
        <f t="shared" si="15"/>
        <v>1228.9944568000003</v>
      </c>
      <c r="W34" s="124">
        <f>'ESS Jul 2016'!BD22</f>
        <v>0</v>
      </c>
      <c r="X34" s="125" t="str">
        <f>'ESS Jul 2016'!BE22</f>
        <v>n</v>
      </c>
      <c r="Y34" s="63"/>
      <c r="Z34" s="63"/>
      <c r="AA34" s="63"/>
      <c r="AB34" s="63"/>
      <c r="AC34" s="63"/>
      <c r="AD34" s="63"/>
      <c r="AE34" s="63"/>
      <c r="AF34" s="63"/>
      <c r="AG34" s="63"/>
      <c r="AH34" s="63"/>
      <c r="AI34" s="63"/>
      <c r="AJ34" s="63"/>
      <c r="AK34" s="63"/>
      <c r="AL34" s="63"/>
      <c r="AM34" s="63"/>
      <c r="AN34" s="63"/>
      <c r="AO34" s="63"/>
      <c r="AP34" s="63"/>
      <c r="AQ34" s="63"/>
      <c r="AR34" s="63"/>
      <c r="AS34" s="63"/>
      <c r="AT34" s="63"/>
      <c r="AU34" s="63"/>
      <c r="AV34" s="63"/>
      <c r="AW34" s="63"/>
      <c r="AX34" s="63"/>
      <c r="AY34" s="63"/>
      <c r="AZ34" s="63"/>
      <c r="BA34" s="63"/>
      <c r="BB34" s="63"/>
      <c r="BC34" s="63"/>
      <c r="BD34" s="63"/>
      <c r="BE34" s="63"/>
      <c r="BF34" s="63"/>
      <c r="BG34" s="63"/>
      <c r="BH34" s="63"/>
      <c r="BI34" s="63"/>
      <c r="BJ34" s="63"/>
      <c r="BK34" s="63"/>
      <c r="BL34" s="63"/>
      <c r="BM34" s="63"/>
      <c r="BN34" s="63"/>
      <c r="BO34" s="63"/>
      <c r="BP34" s="63"/>
      <c r="BQ34" s="63"/>
      <c r="BR34" s="63"/>
      <c r="BS34" s="63"/>
      <c r="BT34" s="63"/>
      <c r="BU34" s="63"/>
      <c r="BV34" s="63"/>
      <c r="BW34" s="63"/>
      <c r="BX34" s="63"/>
      <c r="BY34" s="63"/>
      <c r="BZ34" s="63"/>
      <c r="CA34" s="63"/>
      <c r="CB34" s="63"/>
      <c r="CC34" s="63"/>
      <c r="CD34" s="63"/>
      <c r="CE34" s="63"/>
      <c r="CF34" s="63"/>
      <c r="CG34" s="63"/>
      <c r="CH34" s="63"/>
      <c r="CI34" s="63"/>
      <c r="CJ34" s="63"/>
      <c r="CK34" s="63"/>
      <c r="CL34" s="63"/>
      <c r="CM34" s="63"/>
      <c r="CN34" s="63"/>
      <c r="CO34" s="63"/>
      <c r="CP34" s="63"/>
      <c r="CQ34" s="63"/>
      <c r="CR34" s="63"/>
      <c r="CS34" s="63"/>
      <c r="CT34" s="63"/>
      <c r="CU34" s="63"/>
      <c r="CV34" s="63"/>
      <c r="CW34" s="63"/>
      <c r="CX34" s="63"/>
      <c r="CY34" s="63"/>
      <c r="CZ34" s="63"/>
      <c r="DA34" s="63"/>
      <c r="DB34" s="63"/>
      <c r="DC34" s="63"/>
      <c r="DD34" s="63"/>
      <c r="DE34" s="63"/>
      <c r="DF34" s="63"/>
    </row>
    <row r="35" spans="1:110" ht="14" x14ac:dyDescent="0.3">
      <c r="A35" s="103" t="str">
        <f>'ESS Jul 2016'!K23</f>
        <v>EnergyAustralia</v>
      </c>
      <c r="B35" s="104" t="str">
        <f>'ESS Jul 2016'!L23</f>
        <v xml:space="preserve">Flexi Saver </v>
      </c>
      <c r="C35" s="105">
        <f>91*'ESS Jul 2016'!M23/100</f>
        <v>131.93179999999998</v>
      </c>
      <c r="D35" s="105">
        <f>IF($G$5&gt;='ESS Jul 2016'!P23,('ESS Jul 2016'!P23*'ESS Jul 2016'!N23/100),(($G$5)*'ESS Jul 2016'!N23/100))</f>
        <v>220.37277150000003</v>
      </c>
      <c r="E35" s="106">
        <f>IF($G$5&lt;'ESS Jul 2016'!P23,0,IF(($G$5)&lt;='ESS Jul 2016'!R23,(($G$5-'ESS Jul 2016'!P23)*'ESS Jul 2016'!Q23/100),(('ESS Jul 2016'!R23-'ESS Jul 2016'!P23)*'ESS Jul 2016'!Q23/100)))</f>
        <v>0</v>
      </c>
      <c r="F35" s="105">
        <v>0</v>
      </c>
      <c r="G35" s="105">
        <f>IF(($G$5&lt;'ESS Jul 2016'!R23),(0),($G$5-'ESS Jul 2016'!R23)*'ESS Jul 2016'!S23/100)</f>
        <v>0</v>
      </c>
      <c r="H35" s="105">
        <f>$H$5*'ESS Jul 2016'!AE23/100</f>
        <v>35.636422499999995</v>
      </c>
      <c r="I35" s="105">
        <f t="shared" si="8"/>
        <v>387.94099399999999</v>
      </c>
      <c r="J35" s="107">
        <f t="shared" si="9"/>
        <v>1024.0367759999999</v>
      </c>
      <c r="K35" s="108">
        <f t="shared" si="10"/>
        <v>1551.763976</v>
      </c>
      <c r="L35" s="109">
        <f>'ESS Jul 2016'!AT23</f>
        <v>0</v>
      </c>
      <c r="M35" s="109">
        <f>'ESS Jul 2016'!AU23</f>
        <v>0</v>
      </c>
      <c r="N35" s="109">
        <f>'ESS Jul 2016'!AV23</f>
        <v>0</v>
      </c>
      <c r="O35" s="109">
        <f>'ESS Jul 2016'!AW23</f>
        <v>16</v>
      </c>
      <c r="P35" s="109">
        <f>($E$6*'ESS Jul 2016'!AQ23/100)*4</f>
        <v>151.74539999999999</v>
      </c>
      <c r="Q35" s="109">
        <f t="shared" si="11"/>
        <v>1551.763976</v>
      </c>
      <c r="R35" s="109">
        <f>Q35-(J35*O35/100)</f>
        <v>1387.91809184</v>
      </c>
      <c r="S35" s="110">
        <f t="shared" si="12"/>
        <v>1400.0185759999999</v>
      </c>
      <c r="T35" s="110">
        <f t="shared" si="13"/>
        <v>1236.17269184</v>
      </c>
      <c r="U35" s="473">
        <f t="shared" si="14"/>
        <v>1540.0204336000002</v>
      </c>
      <c r="V35" s="473">
        <f t="shared" si="15"/>
        <v>1359.7899610240001</v>
      </c>
      <c r="W35" s="124">
        <f>'ESS Jul 2016'!BD23</f>
        <v>0</v>
      </c>
      <c r="X35" s="125" t="str">
        <f>'ESS Jul 2016'!BE23</f>
        <v>n</v>
      </c>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c r="CA35" s="63"/>
      <c r="CB35" s="63"/>
      <c r="CC35" s="63"/>
      <c r="CD35" s="63"/>
      <c r="CE35" s="63"/>
      <c r="CF35" s="63"/>
      <c r="CG35" s="63"/>
      <c r="CH35" s="63"/>
      <c r="CI35" s="63"/>
      <c r="CJ35" s="63"/>
      <c r="CK35" s="63"/>
      <c r="CL35" s="63"/>
      <c r="CM35" s="63"/>
      <c r="CN35" s="63"/>
      <c r="CO35" s="63"/>
      <c r="CP35" s="63"/>
      <c r="CQ35" s="63"/>
      <c r="CR35" s="63"/>
      <c r="CS35" s="63"/>
      <c r="CT35" s="63"/>
      <c r="CU35" s="63"/>
      <c r="CV35" s="63"/>
      <c r="CW35" s="63"/>
      <c r="CX35" s="63"/>
      <c r="CY35" s="63"/>
      <c r="CZ35" s="63"/>
      <c r="DA35" s="63"/>
      <c r="DB35" s="63"/>
      <c r="DC35" s="63"/>
      <c r="DD35" s="63"/>
      <c r="DE35" s="63"/>
      <c r="DF35" s="63"/>
    </row>
    <row r="36" spans="1:110" ht="14" x14ac:dyDescent="0.3">
      <c r="A36" s="103" t="str">
        <f>'ESS Jul 2016'!K24</f>
        <v>Mojo Power</v>
      </c>
      <c r="B36" s="104" t="str">
        <f>'ESS Jul 2016'!L24</f>
        <v>Standard Energy Pass</v>
      </c>
      <c r="C36" s="105">
        <f>(91*'ESS Jul 2016'!M24/100)+('ESS Jul 2016'!BH24*3)</f>
        <v>193.9616</v>
      </c>
      <c r="D36" s="105">
        <f>IF($G$5&gt;='ESS Jul 2016'!P24,('ESS Jul 2016'!P24*'ESS Jul 2016'!N24/100),(($G$5)*'ESS Jul 2016'!N24/100))</f>
        <v>149.8401135</v>
      </c>
      <c r="E36" s="106">
        <f>IF($G$5&lt;'ESS Jul 2016'!P24,0,IF(($G$5)&lt;='ESS Jul 2016'!R24,(($G$5-'ESS Jul 2016'!P24)*'ESS Jul 2016'!Q24/100),(('ESS Jul 2016'!R24-'ESS Jul 2016'!P24)*'ESS Jul 2016'!Q24/100)))</f>
        <v>0</v>
      </c>
      <c r="F36" s="105">
        <v>0</v>
      </c>
      <c r="G36" s="105">
        <f>IF(($G$5&lt;'ESS Jul 2016'!R24),(0),($G$5-'ESS Jul 2016'!R24)*'ESS Jul 2016'!S24/100)</f>
        <v>0</v>
      </c>
      <c r="H36" s="105">
        <f>$H$5*'ESS Jul 2016'!AE24/100</f>
        <v>31.016223</v>
      </c>
      <c r="I36" s="105">
        <f t="shared" si="8"/>
        <v>374.81793650000003</v>
      </c>
      <c r="J36" s="107">
        <f t="shared" si="9"/>
        <v>723.4253460000001</v>
      </c>
      <c r="K36" s="108">
        <f t="shared" si="10"/>
        <v>1499.2717460000001</v>
      </c>
      <c r="L36" s="109">
        <f>'ESS Jul 2016'!AT24</f>
        <v>0</v>
      </c>
      <c r="M36" s="109">
        <f>'ESS Jul 2016'!AU24</f>
        <v>0</v>
      </c>
      <c r="N36" s="109">
        <f>'ESS Jul 2016'!AV24</f>
        <v>0</v>
      </c>
      <c r="O36" s="109">
        <f>'ESS Jul 2016'!AW24</f>
        <v>0</v>
      </c>
      <c r="P36" s="109">
        <f>($E$6*'ESS Jul 2016'!AQ24/100)*4</f>
        <v>217.20420000000001</v>
      </c>
      <c r="Q36" s="109">
        <f t="shared" si="11"/>
        <v>1499.2717460000001</v>
      </c>
      <c r="R36" s="109">
        <f>Q36</f>
        <v>1499.2717460000001</v>
      </c>
      <c r="S36" s="110">
        <f t="shared" si="12"/>
        <v>1282.0675460000002</v>
      </c>
      <c r="T36" s="110">
        <f t="shared" si="13"/>
        <v>1282.0675460000002</v>
      </c>
      <c r="U36" s="473">
        <f t="shared" si="14"/>
        <v>1410.2743006000003</v>
      </c>
      <c r="V36" s="473">
        <f t="shared" si="15"/>
        <v>1410.2743006000003</v>
      </c>
      <c r="W36" s="124">
        <f>'ESS Jul 2016'!BD24</f>
        <v>0</v>
      </c>
      <c r="X36" s="125" t="str">
        <f>'ESS Jul 2016'!BE24</f>
        <v>n</v>
      </c>
      <c r="Y36" s="63"/>
      <c r="Z36" s="63"/>
      <c r="AA36" s="63"/>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3"/>
      <c r="BF36" s="63"/>
      <c r="BG36" s="63"/>
      <c r="BH36" s="63"/>
      <c r="BI36" s="63"/>
      <c r="BJ36" s="63"/>
      <c r="BK36" s="63"/>
      <c r="BL36" s="63"/>
      <c r="BM36" s="63"/>
      <c r="BN36" s="63"/>
      <c r="BO36" s="63"/>
      <c r="BP36" s="63"/>
      <c r="BQ36" s="63"/>
      <c r="BR36" s="63"/>
      <c r="BS36" s="63"/>
      <c r="BT36" s="63"/>
      <c r="BU36" s="63"/>
      <c r="BV36" s="63"/>
      <c r="BW36" s="63"/>
      <c r="BX36" s="63"/>
      <c r="BY36" s="63"/>
      <c r="BZ36" s="63"/>
      <c r="CA36" s="63"/>
      <c r="CB36" s="63"/>
      <c r="CC36" s="63"/>
      <c r="CD36" s="63"/>
      <c r="CE36" s="63"/>
      <c r="CF36" s="63"/>
      <c r="CG36" s="63"/>
      <c r="CH36" s="63"/>
      <c r="CI36" s="63"/>
      <c r="CJ36" s="63"/>
      <c r="CK36" s="63"/>
      <c r="CL36" s="63"/>
      <c r="CM36" s="63"/>
      <c r="CN36" s="63"/>
      <c r="CO36" s="63"/>
      <c r="CP36" s="63"/>
      <c r="CQ36" s="63"/>
      <c r="CR36" s="63"/>
      <c r="CS36" s="63"/>
      <c r="CT36" s="63"/>
      <c r="CU36" s="63"/>
      <c r="CV36" s="63"/>
      <c r="CW36" s="63"/>
      <c r="CX36" s="63"/>
      <c r="CY36" s="63"/>
      <c r="CZ36" s="63"/>
      <c r="DA36" s="63"/>
      <c r="DB36" s="63"/>
      <c r="DC36" s="63"/>
      <c r="DD36" s="63"/>
      <c r="DE36" s="63"/>
      <c r="DF36" s="63"/>
    </row>
    <row r="37" spans="1:110" ht="14" x14ac:dyDescent="0.3">
      <c r="A37" s="103" t="str">
        <f>'ESS Jul 2016'!K25</f>
        <v>Momentum Energy</v>
      </c>
      <c r="B37" s="104" t="str">
        <f>'ESS Jul 2016'!L25</f>
        <v>SmilePower</v>
      </c>
      <c r="C37" s="105">
        <f>91*'ESS Jul 2016'!M25/100</f>
        <v>117.20800000000001</v>
      </c>
      <c r="D37" s="105">
        <f>IF($G$5&gt;='ESS Jul 2016'!P25,('ESS Jul 2016'!P25*'ESS Jul 2016'!N25/100),(($G$5)*'ESS Jul 2016'!N25/100))</f>
        <v>140.34</v>
      </c>
      <c r="E37" s="106">
        <f>IF($G$5&lt;'ESS Jul 2016'!P25,0,IF(($G$5)&lt;='ESS Jul 2016'!R25,(($G$5-'ESS Jul 2016'!P25)*'ESS Jul 2016'!Q25/100),(('ESS Jul 2016'!R25-'ESS Jul 2016'!P25)*'ESS Jul 2016'!Q25/100)))</f>
        <v>0</v>
      </c>
      <c r="F37" s="105">
        <v>0</v>
      </c>
      <c r="G37" s="106">
        <f>IF(($G$5&lt;'ESS Jul 2016'!R25),(0),($G$5-'ESS Jul 2016'!R25)*'ESS Jul 2016'!S25/100)</f>
        <v>46.455484500000011</v>
      </c>
      <c r="H37" s="105">
        <f>$H$5*'ESS Jul 2016'!AE25/100</f>
        <v>42.011581500000005</v>
      </c>
      <c r="I37" s="105">
        <f t="shared" si="8"/>
        <v>346.01506600000005</v>
      </c>
      <c r="J37" s="107">
        <f t="shared" si="9"/>
        <v>915.22826400000008</v>
      </c>
      <c r="K37" s="108">
        <f t="shared" si="10"/>
        <v>1384.0602640000002</v>
      </c>
      <c r="L37" s="109">
        <f>'ESS Jul 2016'!AT25</f>
        <v>0</v>
      </c>
      <c r="M37" s="109">
        <f>'ESS Jul 2016'!AU25</f>
        <v>0</v>
      </c>
      <c r="N37" s="109">
        <f>'ESS Jul 2016'!AV25</f>
        <v>0</v>
      </c>
      <c r="O37" s="109">
        <f>'ESS Jul 2016'!AW25</f>
        <v>0</v>
      </c>
      <c r="P37" s="109">
        <f>($E$6*'ESS Jul 2016'!AQ25/100)*4</f>
        <v>0</v>
      </c>
      <c r="Q37" s="109">
        <f t="shared" si="11"/>
        <v>1384.0602640000002</v>
      </c>
      <c r="R37" s="109">
        <f>Q37</f>
        <v>1384.0602640000002</v>
      </c>
      <c r="S37" s="110">
        <f t="shared" si="12"/>
        <v>1384.0602640000002</v>
      </c>
      <c r="T37" s="110">
        <f t="shared" si="13"/>
        <v>1384.0602640000002</v>
      </c>
      <c r="U37" s="473">
        <f t="shared" si="14"/>
        <v>1522.4662904000004</v>
      </c>
      <c r="V37" s="473">
        <f t="shared" si="15"/>
        <v>1522.4662904000004</v>
      </c>
      <c r="W37" s="124">
        <f>'ESS Jul 2016'!BD25</f>
        <v>12</v>
      </c>
      <c r="X37" s="125" t="str">
        <f>'ESS Jul 2016'!BE25</f>
        <v>y</v>
      </c>
      <c r="Y37" s="63"/>
      <c r="Z37" s="63"/>
      <c r="AA37" s="63"/>
      <c r="AB37" s="63"/>
      <c r="AC37" s="63"/>
      <c r="AD37" s="63"/>
      <c r="AE37" s="63"/>
      <c r="AF37" s="63"/>
      <c r="AG37" s="63"/>
      <c r="AH37" s="63"/>
      <c r="AI37" s="63"/>
      <c r="AJ37" s="63"/>
      <c r="AK37" s="63"/>
      <c r="AL37" s="63"/>
      <c r="AM37" s="63"/>
      <c r="AN37" s="63"/>
      <c r="AO37" s="63"/>
      <c r="AP37" s="63"/>
      <c r="AQ37" s="63"/>
      <c r="AR37" s="63"/>
      <c r="AS37" s="63"/>
      <c r="AT37" s="63"/>
      <c r="AU37" s="63"/>
      <c r="AV37" s="63"/>
      <c r="AW37" s="63"/>
      <c r="AX37" s="63"/>
      <c r="AY37" s="63"/>
      <c r="AZ37" s="63"/>
      <c r="BA37" s="63"/>
      <c r="BB37" s="63"/>
      <c r="BC37" s="63"/>
      <c r="BD37" s="63"/>
      <c r="BE37" s="63"/>
      <c r="BF37" s="63"/>
      <c r="BG37" s="63"/>
      <c r="BH37" s="63"/>
      <c r="BI37" s="63"/>
      <c r="BJ37" s="63"/>
      <c r="BK37" s="63"/>
      <c r="BL37" s="63"/>
      <c r="BM37" s="63"/>
      <c r="BN37" s="63"/>
      <c r="BO37" s="63"/>
      <c r="BP37" s="63"/>
      <c r="BQ37" s="63"/>
      <c r="BR37" s="63"/>
      <c r="BS37" s="63"/>
      <c r="BT37" s="63"/>
      <c r="BU37" s="63"/>
      <c r="BV37" s="63"/>
      <c r="BW37" s="63"/>
      <c r="BX37" s="63"/>
      <c r="BY37" s="63"/>
      <c r="BZ37" s="63"/>
      <c r="CA37" s="63"/>
      <c r="CB37" s="63"/>
      <c r="CC37" s="63"/>
      <c r="CD37" s="63"/>
      <c r="CE37" s="63"/>
      <c r="CF37" s="63"/>
      <c r="CG37" s="63"/>
      <c r="CH37" s="63"/>
      <c r="CI37" s="63"/>
      <c r="CJ37" s="63"/>
      <c r="CK37" s="63"/>
      <c r="CL37" s="63"/>
      <c r="CM37" s="63"/>
      <c r="CN37" s="63"/>
      <c r="CO37" s="63"/>
      <c r="CP37" s="63"/>
      <c r="CQ37" s="63"/>
      <c r="CR37" s="63"/>
      <c r="CS37" s="63"/>
      <c r="CT37" s="63"/>
      <c r="CU37" s="63"/>
      <c r="CV37" s="63"/>
      <c r="CW37" s="63"/>
      <c r="CX37" s="63"/>
      <c r="CY37" s="63"/>
      <c r="CZ37" s="63"/>
      <c r="DA37" s="63"/>
      <c r="DB37" s="63"/>
      <c r="DC37" s="63"/>
      <c r="DD37" s="63"/>
      <c r="DE37" s="63"/>
      <c r="DF37" s="63"/>
    </row>
    <row r="38" spans="1:110" ht="14" x14ac:dyDescent="0.3">
      <c r="A38" s="103" t="str">
        <f>'ESS Jul 2016'!K26</f>
        <v>Origin Energy</v>
      </c>
      <c r="B38" s="104" t="str">
        <f>'ESS Jul 2016'!L26</f>
        <v>Saver</v>
      </c>
      <c r="C38" s="105">
        <f>91*'ESS Jul 2016'!M26/100</f>
        <v>135.13499999999999</v>
      </c>
      <c r="D38" s="105">
        <f>IF($G$5&gt;='ESS Jul 2016'!P26,('ESS Jul 2016'!P26*'ESS Jul 2016'!N26/100),(($G$5)*'ESS Jul 2016'!N26/100))</f>
        <v>202.23819</v>
      </c>
      <c r="E38" s="106">
        <f>IF($G$5&lt;'ESS Jul 2016'!P26,0,IF(($G$5)&lt;='ESS Jul 2016'!R26,(($G$5-'ESS Jul 2016'!P26)*'ESS Jul 2016'!Q26/100),(('ESS Jul 2016'!R26-'ESS Jul 2016'!P26)*'ESS Jul 2016'!Q26/100)))</f>
        <v>0</v>
      </c>
      <c r="F38" s="105">
        <v>0</v>
      </c>
      <c r="G38" s="105">
        <f>IF(($G$5&lt;'ESS Jul 2016'!R26),(0),($G$5-'ESS Jul 2016'!R26)*'ESS Jul 2016'!S26/100)</f>
        <v>0</v>
      </c>
      <c r="H38" s="105">
        <f>$H$5*'ESS Jul 2016'!AE26/100</f>
        <v>41.904134999999997</v>
      </c>
      <c r="I38" s="105">
        <f t="shared" si="8"/>
        <v>379.27732500000002</v>
      </c>
      <c r="J38" s="107">
        <f t="shared" si="9"/>
        <v>976.56930000000011</v>
      </c>
      <c r="K38" s="108">
        <f t="shared" si="10"/>
        <v>1517.1093000000001</v>
      </c>
      <c r="L38" s="109">
        <f>'ESS Jul 2016'!AT26</f>
        <v>0</v>
      </c>
      <c r="M38" s="109">
        <f>'ESS Jul 2016'!AU26</f>
        <v>0</v>
      </c>
      <c r="N38" s="109">
        <f>'ESS Jul 2016'!AV26</f>
        <v>0</v>
      </c>
      <c r="O38" s="109">
        <f>'ESS Jul 2016'!AW26</f>
        <v>13</v>
      </c>
      <c r="P38" s="109">
        <f>($E$6*'ESS Jul 2016'!AQ26/100)*4</f>
        <v>178.524</v>
      </c>
      <c r="Q38" s="109">
        <f t="shared" si="11"/>
        <v>1517.1093000000001</v>
      </c>
      <c r="R38" s="109">
        <f>Q38-(J38*O38/100)</f>
        <v>1390.155291</v>
      </c>
      <c r="S38" s="110">
        <f t="shared" si="12"/>
        <v>1338.5853000000002</v>
      </c>
      <c r="T38" s="110">
        <f t="shared" si="13"/>
        <v>1211.6312910000001</v>
      </c>
      <c r="U38" s="473">
        <f t="shared" si="14"/>
        <v>1472.4438300000004</v>
      </c>
      <c r="V38" s="473">
        <f t="shared" si="15"/>
        <v>1332.7944201000003</v>
      </c>
      <c r="W38" s="124">
        <f>'ESS Jul 2016'!BD26</f>
        <v>0</v>
      </c>
      <c r="X38" s="125" t="str">
        <f>'ESS Jul 2016'!BE26</f>
        <v>n</v>
      </c>
      <c r="Y38" s="63"/>
      <c r="Z38" s="63"/>
      <c r="AA38" s="63"/>
      <c r="AB38" s="63"/>
      <c r="AC38" s="63"/>
      <c r="AD38" s="63"/>
      <c r="AE38" s="63"/>
      <c r="AF38" s="63"/>
      <c r="AG38" s="63"/>
      <c r="AH38" s="63"/>
      <c r="AI38" s="63"/>
      <c r="AJ38" s="63"/>
      <c r="AK38" s="63"/>
      <c r="AL38" s="63"/>
      <c r="AM38" s="63"/>
      <c r="AN38" s="63"/>
      <c r="AO38" s="63"/>
      <c r="AP38" s="63"/>
      <c r="AQ38" s="63"/>
      <c r="AR38" s="63"/>
      <c r="AS38" s="63"/>
      <c r="AT38" s="63"/>
      <c r="AU38" s="63"/>
      <c r="AV38" s="63"/>
      <c r="AW38" s="63"/>
      <c r="AX38" s="63"/>
      <c r="AY38" s="63"/>
      <c r="AZ38" s="63"/>
      <c r="BA38" s="63"/>
      <c r="BB38" s="63"/>
      <c r="BC38" s="63"/>
      <c r="BD38" s="63"/>
      <c r="BE38" s="63"/>
      <c r="BF38" s="63"/>
      <c r="BG38" s="63"/>
      <c r="BH38" s="63"/>
      <c r="BI38" s="63"/>
      <c r="BJ38" s="63"/>
      <c r="BK38" s="63"/>
      <c r="BL38" s="63"/>
      <c r="BM38" s="63"/>
      <c r="BN38" s="63"/>
      <c r="BO38" s="63"/>
      <c r="BP38" s="63"/>
      <c r="BQ38" s="63"/>
      <c r="BR38" s="63"/>
      <c r="BS38" s="63"/>
      <c r="BT38" s="63"/>
      <c r="BU38" s="63"/>
      <c r="BV38" s="63"/>
      <c r="BW38" s="63"/>
      <c r="BX38" s="63"/>
      <c r="BY38" s="63"/>
      <c r="BZ38" s="63"/>
      <c r="CA38" s="63"/>
      <c r="CB38" s="63"/>
      <c r="CC38" s="63"/>
      <c r="CD38" s="63"/>
      <c r="CE38" s="63"/>
      <c r="CF38" s="63"/>
      <c r="CG38" s="63"/>
      <c r="CH38" s="63"/>
      <c r="CI38" s="63"/>
      <c r="CJ38" s="63"/>
      <c r="CK38" s="63"/>
      <c r="CL38" s="63"/>
      <c r="CM38" s="63"/>
      <c r="CN38" s="63"/>
      <c r="CO38" s="63"/>
      <c r="CP38" s="63"/>
      <c r="CQ38" s="63"/>
      <c r="CR38" s="63"/>
      <c r="CS38" s="63"/>
      <c r="CT38" s="63"/>
      <c r="CU38" s="63"/>
      <c r="CV38" s="63"/>
      <c r="CW38" s="63"/>
      <c r="CX38" s="63"/>
      <c r="CY38" s="63"/>
      <c r="CZ38" s="63"/>
      <c r="DA38" s="63"/>
      <c r="DB38" s="63"/>
      <c r="DC38" s="63"/>
      <c r="DD38" s="63"/>
      <c r="DE38" s="63"/>
      <c r="DF38" s="63"/>
    </row>
    <row r="39" spans="1:110" ht="14" x14ac:dyDescent="0.3">
      <c r="A39" s="103" t="str">
        <f>'ESS Jul 2016'!K27</f>
        <v>Powerdirect</v>
      </c>
      <c r="B39" s="104" t="str">
        <f>'ESS Jul 2016'!L27</f>
        <v>20 percent</v>
      </c>
      <c r="C39" s="105">
        <f>91*'ESS Jul 2016'!M27/100</f>
        <v>123.19580000000001</v>
      </c>
      <c r="D39" s="105">
        <f>IF($G$5&gt;='ESS Jul 2016'!P27,('ESS Jul 2016'!P27*'ESS Jul 2016'!N27/100),(($G$5)*'ESS Jul 2016'!N27/100))</f>
        <v>226.13906699999998</v>
      </c>
      <c r="E39" s="106">
        <f>IF($G$5&lt;'ESS Jul 2016'!P27,0,IF(($G$5)&lt;='ESS Jul 2016'!R27,(($G$5-'ESS Jul 2016'!P27)*'ESS Jul 2016'!Q27/100),(('ESS Jul 2016'!R27-'ESS Jul 2016'!P27)*'ESS Jul 2016'!Q27/100)))</f>
        <v>0</v>
      </c>
      <c r="F39" s="105">
        <v>0</v>
      </c>
      <c r="G39" s="105">
        <f>IF(($G$5&lt;'ESS Jul 2016'!R27),(0),($G$5-'ESS Jul 2016'!R27)*'ESS Jul 2016'!S27/100)</f>
        <v>0</v>
      </c>
      <c r="H39" s="105">
        <f>$H$5*'ESS Jul 2016'!AE27/100</f>
        <v>63.823220999999997</v>
      </c>
      <c r="I39" s="105">
        <f t="shared" si="8"/>
        <v>413.15808799999996</v>
      </c>
      <c r="J39" s="107">
        <f t="shared" si="9"/>
        <v>1159.8491519999998</v>
      </c>
      <c r="K39" s="108">
        <f t="shared" si="10"/>
        <v>1652.6323519999999</v>
      </c>
      <c r="L39" s="109">
        <f>'ESS Jul 2016'!AT27</f>
        <v>0</v>
      </c>
      <c r="M39" s="109">
        <f>'ESS Jul 2016'!AU27</f>
        <v>0</v>
      </c>
      <c r="N39" s="109">
        <f>'ESS Jul 2016'!AV27</f>
        <v>0</v>
      </c>
      <c r="O39" s="109">
        <f>'ESS Jul 2016'!AW27</f>
        <v>20</v>
      </c>
      <c r="P39" s="109">
        <f>($E$6*'ESS Jul 2016'!AQ27/100)*4</f>
        <v>181.49939999999998</v>
      </c>
      <c r="Q39" s="109">
        <f t="shared" si="11"/>
        <v>1652.6323519999999</v>
      </c>
      <c r="R39" s="109">
        <f>Q39-(J39*O39/100)</f>
        <v>1420.6625216</v>
      </c>
      <c r="S39" s="110">
        <f t="shared" si="12"/>
        <v>1471.1329519999999</v>
      </c>
      <c r="T39" s="110">
        <f t="shared" si="13"/>
        <v>1239.1631216000001</v>
      </c>
      <c r="U39" s="473">
        <f t="shared" si="14"/>
        <v>1618.2462472</v>
      </c>
      <c r="V39" s="473">
        <f t="shared" si="15"/>
        <v>1363.0794337600003</v>
      </c>
      <c r="W39" s="124">
        <f>'ESS Jul 2016'!BD27</f>
        <v>0</v>
      </c>
      <c r="X39" s="125" t="str">
        <f>'ESS Jul 2016'!BE27</f>
        <v>n</v>
      </c>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A39" s="63"/>
      <c r="CB39" s="63"/>
      <c r="CC39" s="63"/>
      <c r="CD39" s="63"/>
      <c r="CE39" s="63"/>
      <c r="CF39" s="63"/>
      <c r="CG39" s="63"/>
      <c r="CH39" s="63"/>
      <c r="CI39" s="63"/>
      <c r="CJ39" s="63"/>
      <c r="CK39" s="63"/>
      <c r="CL39" s="63"/>
      <c r="CM39" s="63"/>
      <c r="CN39" s="63"/>
      <c r="CO39" s="63"/>
      <c r="CP39" s="63"/>
      <c r="CQ39" s="63"/>
      <c r="CR39" s="63"/>
      <c r="CS39" s="63"/>
      <c r="CT39" s="63"/>
      <c r="CU39" s="63"/>
      <c r="CV39" s="63"/>
      <c r="CW39" s="63"/>
      <c r="CX39" s="63"/>
      <c r="CY39" s="63"/>
      <c r="CZ39" s="63"/>
      <c r="DA39" s="63"/>
      <c r="DB39" s="63"/>
      <c r="DC39" s="63"/>
      <c r="DD39" s="63"/>
      <c r="DE39" s="63"/>
      <c r="DF39" s="63"/>
    </row>
    <row r="40" spans="1:110" ht="14" x14ac:dyDescent="0.3">
      <c r="A40" s="103" t="str">
        <f>'ESS Jul 2016'!K28</f>
        <v>Powershop</v>
      </c>
      <c r="B40" s="104" t="str">
        <f>'ESS Jul 2016'!L28</f>
        <v>Standard Saver</v>
      </c>
      <c r="C40" s="105">
        <f>91*'ESS Jul 2016'!M28/100</f>
        <v>154.69999999999999</v>
      </c>
      <c r="D40" s="105">
        <f>($G$5)*'ESS Jul 2016'!N28/100</f>
        <v>205.9988175</v>
      </c>
      <c r="E40" s="106">
        <v>0</v>
      </c>
      <c r="F40" s="105">
        <v>0</v>
      </c>
      <c r="G40" s="105">
        <v>0</v>
      </c>
      <c r="H40" s="105">
        <f>$H$5*'ESS Jul 2016'!AE28/100</f>
        <v>52.899493499999998</v>
      </c>
      <c r="I40" s="105">
        <f t="shared" si="8"/>
        <v>413.59831100000002</v>
      </c>
      <c r="J40" s="107">
        <f t="shared" si="9"/>
        <v>1035.5932440000001</v>
      </c>
      <c r="K40" s="108">
        <f t="shared" si="10"/>
        <v>1654.3932440000001</v>
      </c>
      <c r="L40" s="109">
        <f>'ESS Jul 2016'!AT28</f>
        <v>4</v>
      </c>
      <c r="M40" s="109">
        <f>'ESS Jul 2016'!AU28</f>
        <v>0</v>
      </c>
      <c r="N40" s="109">
        <f>'ESS Jul 2016'!AV28</f>
        <v>14</v>
      </c>
      <c r="O40" s="109">
        <f>'ESS Jul 2016'!AW28</f>
        <v>0</v>
      </c>
      <c r="P40" s="109">
        <f>($E$6*'ESS Jul 2016'!AQ28/100)*4</f>
        <v>214.22880000000001</v>
      </c>
      <c r="Q40" s="109">
        <f>K40-(K40*L40/100)</f>
        <v>1588.2175142400001</v>
      </c>
      <c r="R40" s="109">
        <f>Q40-(K40*N40/100)</f>
        <v>1356.6024600800001</v>
      </c>
      <c r="S40" s="110">
        <f t="shared" si="12"/>
        <v>1373.98871424</v>
      </c>
      <c r="T40" s="110">
        <f t="shared" si="13"/>
        <v>1142.37366008</v>
      </c>
      <c r="U40" s="473">
        <f t="shared" si="14"/>
        <v>1511.3875856640002</v>
      </c>
      <c r="V40" s="473">
        <f t="shared" si="15"/>
        <v>1256.6110260880002</v>
      </c>
      <c r="W40" s="124">
        <f>'ESS Jul 2016'!BD28</f>
        <v>0</v>
      </c>
      <c r="X40" s="125" t="str">
        <f>'ESS Jul 2016'!BE28</f>
        <v>n</v>
      </c>
      <c r="Y40" s="63"/>
      <c r="Z40" s="63"/>
      <c r="AA40" s="63"/>
      <c r="AB40" s="63"/>
      <c r="AC40" s="63"/>
      <c r="AD40" s="63"/>
      <c r="AE40" s="63"/>
      <c r="AF40" s="63"/>
      <c r="AG40" s="63"/>
      <c r="AH40" s="63"/>
      <c r="AI40" s="63"/>
      <c r="AJ40" s="63"/>
      <c r="AK40" s="63"/>
      <c r="AL40" s="63"/>
      <c r="AM40" s="63"/>
      <c r="AN40" s="63"/>
      <c r="AO40" s="63"/>
      <c r="AP40" s="63"/>
      <c r="AQ40" s="63"/>
      <c r="AR40" s="63"/>
      <c r="AS40" s="63"/>
      <c r="AT40" s="63"/>
      <c r="AU40" s="63"/>
      <c r="AV40" s="63"/>
      <c r="AW40" s="63"/>
      <c r="AX40" s="63"/>
      <c r="AY40" s="63"/>
      <c r="AZ40" s="63"/>
      <c r="BA40" s="63"/>
      <c r="BB40" s="63"/>
      <c r="BC40" s="63"/>
      <c r="BD40" s="63"/>
      <c r="BE40" s="63"/>
      <c r="BF40" s="63"/>
      <c r="BG40" s="63"/>
      <c r="BH40" s="63"/>
      <c r="BI40" s="63"/>
      <c r="BJ40" s="63"/>
      <c r="BK40" s="63"/>
      <c r="BL40" s="63"/>
      <c r="BM40" s="63"/>
      <c r="BN40" s="63"/>
      <c r="BO40" s="63"/>
      <c r="BP40" s="63"/>
      <c r="BQ40" s="63"/>
      <c r="BR40" s="63"/>
      <c r="BS40" s="63"/>
      <c r="BT40" s="63"/>
      <c r="BU40" s="63"/>
      <c r="BV40" s="63"/>
      <c r="BW40" s="63"/>
      <c r="BX40" s="63"/>
      <c r="BY40" s="63"/>
      <c r="BZ40" s="63"/>
      <c r="CA40" s="63"/>
      <c r="CB40" s="63"/>
      <c r="CC40" s="63"/>
      <c r="CD40" s="63"/>
      <c r="CE40" s="63"/>
      <c r="CF40" s="63"/>
      <c r="CG40" s="63"/>
      <c r="CH40" s="63"/>
      <c r="CI40" s="63"/>
      <c r="CJ40" s="63"/>
      <c r="CK40" s="63"/>
      <c r="CL40" s="63"/>
      <c r="CM40" s="63"/>
      <c r="CN40" s="63"/>
      <c r="CO40" s="63"/>
      <c r="CP40" s="63"/>
      <c r="CQ40" s="63"/>
      <c r="CR40" s="63"/>
      <c r="CS40" s="63"/>
      <c r="CT40" s="63"/>
      <c r="CU40" s="63"/>
      <c r="CV40" s="63"/>
      <c r="CW40" s="63"/>
      <c r="CX40" s="63"/>
      <c r="CY40" s="63"/>
      <c r="CZ40" s="63"/>
      <c r="DA40" s="63"/>
      <c r="DB40" s="63"/>
      <c r="DC40" s="63"/>
      <c r="DD40" s="63"/>
      <c r="DE40" s="63"/>
      <c r="DF40" s="63"/>
    </row>
    <row r="41" spans="1:110" ht="14" x14ac:dyDescent="0.3">
      <c r="A41" s="103" t="str">
        <f>'ESS Jul 2016'!K29</f>
        <v>Red Energy</v>
      </c>
      <c r="B41" s="104" t="str">
        <f>'ESS Jul 2016'!L29</f>
        <v>Easy Saver</v>
      </c>
      <c r="C41" s="105">
        <f>91*'ESS Jul 2016'!M29/100</f>
        <v>127.69119999999999</v>
      </c>
      <c r="D41" s="105">
        <f>IF($G$5&gt;='ESS Jul 2016'!P29,('ESS Jul 2016'!P29*'ESS Jul 2016'!N29/100),(($G$5)*'ESS Jul 2016'!N29/100))</f>
        <v>200.5668</v>
      </c>
      <c r="E41" s="106">
        <f>IF($G$5&lt;'ESS Jul 2016'!P29,0,IF(($G$5)&lt;='ESS Jul 2016'!R29,(($G$5-'ESS Jul 2016'!P29)*'ESS Jul 2016'!Q29/100),(('ESS Jul 2016'!R29-'ESS Jul 2016'!P29)*'ESS Jul 2016'!Q29/100)))</f>
        <v>0</v>
      </c>
      <c r="F41" s="105">
        <v>0</v>
      </c>
      <c r="G41" s="105">
        <f>IF(($G$5&lt;'ESS Jul 2016'!R29),(0),($G$5-'ESS Jul 2016'!R29)*'ESS Jul 2016'!S29/100)</f>
        <v>0</v>
      </c>
      <c r="H41" s="105">
        <f>$H$5*'ESS Jul 2016'!AE29/100</f>
        <v>38.859817499999991</v>
      </c>
      <c r="I41" s="105">
        <f t="shared" si="8"/>
        <v>367.1178175</v>
      </c>
      <c r="J41" s="107">
        <f t="shared" si="9"/>
        <v>957.70647000000008</v>
      </c>
      <c r="K41" s="108">
        <f t="shared" si="10"/>
        <v>1468.47127</v>
      </c>
      <c r="L41" s="109">
        <f>'ESS Jul 2016'!AT29</f>
        <v>0</v>
      </c>
      <c r="M41" s="109">
        <f>'ESS Jul 2016'!AU29</f>
        <v>0</v>
      </c>
      <c r="N41" s="109">
        <f>'ESS Jul 2016'!AV29</f>
        <v>10</v>
      </c>
      <c r="O41" s="109">
        <f>'ESS Jul 2016'!AW29</f>
        <v>0</v>
      </c>
      <c r="P41" s="109">
        <f>($E$6*'ESS Jul 2016'!AQ29/100)*4</f>
        <v>178.524</v>
      </c>
      <c r="Q41" s="109">
        <f t="shared" ref="Q41:Q43" si="16">K41</f>
        <v>1468.47127</v>
      </c>
      <c r="R41" s="109">
        <f>Q41-(K41*N41/100)</f>
        <v>1321.624143</v>
      </c>
      <c r="S41" s="110">
        <f t="shared" si="12"/>
        <v>1289.9472700000001</v>
      </c>
      <c r="T41" s="110">
        <f t="shared" si="13"/>
        <v>1143.1001430000001</v>
      </c>
      <c r="U41" s="473">
        <f t="shared" si="14"/>
        <v>1418.9419970000004</v>
      </c>
      <c r="V41" s="473">
        <f t="shared" si="15"/>
        <v>1257.4101573000003</v>
      </c>
      <c r="W41" s="124">
        <f>'ESS Jul 2016'!BD29</f>
        <v>0</v>
      </c>
      <c r="X41" s="125" t="str">
        <f>'ESS Jul 2016'!BE29</f>
        <v>n</v>
      </c>
      <c r="Y41" s="63"/>
      <c r="Z41" s="63"/>
      <c r="AA41" s="63"/>
      <c r="AB41" s="63"/>
      <c r="AC41" s="63"/>
      <c r="AD41" s="63"/>
      <c r="AE41" s="63"/>
      <c r="AF41" s="63"/>
      <c r="AG41" s="63"/>
      <c r="AH41" s="63"/>
      <c r="AI41" s="63"/>
      <c r="AJ41" s="63"/>
      <c r="AK41" s="63"/>
      <c r="AL41" s="63"/>
      <c r="AM41" s="63"/>
      <c r="AN41" s="63"/>
      <c r="AO41" s="63"/>
      <c r="AP41" s="63"/>
      <c r="AQ41" s="63"/>
      <c r="AR41" s="63"/>
      <c r="AS41" s="63"/>
      <c r="AT41" s="63"/>
      <c r="AU41" s="63"/>
      <c r="AV41" s="63"/>
      <c r="AW41" s="63"/>
      <c r="AX41" s="63"/>
      <c r="AY41" s="63"/>
      <c r="AZ41" s="63"/>
      <c r="BA41" s="63"/>
      <c r="BB41" s="63"/>
      <c r="BC41" s="63"/>
      <c r="BD41" s="63"/>
      <c r="BE41" s="63"/>
      <c r="BF41" s="63"/>
      <c r="BG41" s="63"/>
      <c r="BH41" s="63"/>
      <c r="BI41" s="63"/>
      <c r="BJ41" s="63"/>
      <c r="BK41" s="63"/>
      <c r="BL41" s="63"/>
      <c r="BM41" s="63"/>
      <c r="BN41" s="63"/>
      <c r="BO41" s="63"/>
      <c r="BP41" s="63"/>
      <c r="BQ41" s="63"/>
      <c r="BR41" s="63"/>
      <c r="BS41" s="63"/>
      <c r="BT41" s="63"/>
      <c r="BU41" s="63"/>
      <c r="BV41" s="63"/>
      <c r="BW41" s="63"/>
      <c r="BX41" s="63"/>
      <c r="BY41" s="63"/>
      <c r="BZ41" s="63"/>
      <c r="CA41" s="63"/>
      <c r="CB41" s="63"/>
      <c r="CC41" s="63"/>
      <c r="CD41" s="63"/>
      <c r="CE41" s="63"/>
      <c r="CF41" s="63"/>
      <c r="CG41" s="63"/>
      <c r="CH41" s="63"/>
      <c r="CI41" s="63"/>
      <c r="CJ41" s="63"/>
      <c r="CK41" s="63"/>
      <c r="CL41" s="63"/>
      <c r="CM41" s="63"/>
      <c r="CN41" s="63"/>
      <c r="CO41" s="63"/>
      <c r="CP41" s="63"/>
      <c r="CQ41" s="63"/>
      <c r="CR41" s="63"/>
      <c r="CS41" s="63"/>
      <c r="CT41" s="63"/>
      <c r="CU41" s="63"/>
      <c r="CV41" s="63"/>
      <c r="CW41" s="63"/>
      <c r="CX41" s="63"/>
      <c r="CY41" s="63"/>
      <c r="CZ41" s="63"/>
      <c r="DA41" s="63"/>
      <c r="DB41" s="63"/>
      <c r="DC41" s="63"/>
      <c r="DD41" s="63"/>
      <c r="DE41" s="63"/>
      <c r="DF41" s="63"/>
    </row>
    <row r="42" spans="1:110" ht="14" x14ac:dyDescent="0.3">
      <c r="A42" s="103" t="str">
        <f>'ESS Jul 2016'!K30</f>
        <v>Simply Energy</v>
      </c>
      <c r="B42" s="104" t="str">
        <f>'ESS Jul 2016'!L30</f>
        <v>Simply Plus</v>
      </c>
      <c r="C42" s="105">
        <f>91*'ESS Jul 2016'!M30/100</f>
        <v>116.3708</v>
      </c>
      <c r="D42" s="105">
        <f>IF($G$5&gt;='ESS Jul 2016'!P30,('ESS Jul 2016'!P30*'ESS Jul 2016'!N30/100),(($G$5)*'ESS Jul 2016'!N30/100))</f>
        <v>214.77361499999998</v>
      </c>
      <c r="E42" s="106">
        <f>IF($G$5&lt;'ESS Jul 2016'!P30,0,IF(($G$5)&lt;='ESS Jul 2016'!R30,(($G$5-'ESS Jul 2016'!P30)*'ESS Jul 2016'!Q30/100),(('ESS Jul 2016'!R30-'ESS Jul 2016'!P30)*'ESS Jul 2016'!Q30/100)))</f>
        <v>0</v>
      </c>
      <c r="F42" s="105">
        <v>0</v>
      </c>
      <c r="G42" s="105">
        <f>IF(($G$5&lt;'ESS Jul 2016'!R30),(0),($G$5-'ESS Jul 2016'!R30)*'ESS Jul 2016'!S30/100)</f>
        <v>0</v>
      </c>
      <c r="H42" s="105">
        <f>$H$5*'ESS Jul 2016'!AE30/100</f>
        <v>37.96443</v>
      </c>
      <c r="I42" s="105">
        <f t="shared" si="8"/>
        <v>369.10884499999997</v>
      </c>
      <c r="J42" s="107">
        <f t="shared" si="9"/>
        <v>1010.9521799999999</v>
      </c>
      <c r="K42" s="108">
        <f t="shared" si="10"/>
        <v>1476.4353799999999</v>
      </c>
      <c r="L42" s="109">
        <f>'ESS Jul 2016'!AT30</f>
        <v>0</v>
      </c>
      <c r="M42" s="109">
        <f>'ESS Jul 2016'!AU30</f>
        <v>0</v>
      </c>
      <c r="N42" s="109">
        <f>'ESS Jul 2016'!AV30</f>
        <v>0</v>
      </c>
      <c r="O42" s="109">
        <f>'ESS Jul 2016'!AW30</f>
        <v>15</v>
      </c>
      <c r="P42" s="109">
        <f>($E$6*'ESS Jul 2016'!AQ30/100)*4</f>
        <v>193.40100000000001</v>
      </c>
      <c r="Q42" s="109">
        <f t="shared" si="16"/>
        <v>1476.4353799999999</v>
      </c>
      <c r="R42" s="109">
        <f>Q42-(J42*O42/100)</f>
        <v>1324.792553</v>
      </c>
      <c r="S42" s="110">
        <f t="shared" si="12"/>
        <v>1283.0343799999998</v>
      </c>
      <c r="T42" s="110">
        <f t="shared" si="13"/>
        <v>1131.3915529999999</v>
      </c>
      <c r="U42" s="473">
        <f t="shared" si="14"/>
        <v>1411.337818</v>
      </c>
      <c r="V42" s="473">
        <f t="shared" si="15"/>
        <v>1244.5307083</v>
      </c>
      <c r="W42" s="124">
        <f>'ESS Jul 2016'!BD30</f>
        <v>24</v>
      </c>
      <c r="X42" s="125" t="str">
        <f>'ESS Jul 2016'!BE30</f>
        <v>y</v>
      </c>
      <c r="Y42" s="63"/>
      <c r="Z42" s="63"/>
      <c r="AA42" s="63"/>
      <c r="AB42" s="63"/>
      <c r="AC42" s="63"/>
      <c r="AD42" s="63"/>
      <c r="AE42" s="63"/>
      <c r="AF42" s="63"/>
      <c r="AG42" s="63"/>
      <c r="AH42" s="63"/>
      <c r="AI42" s="63"/>
      <c r="AJ42" s="63"/>
      <c r="AK42" s="63"/>
      <c r="AL42" s="63"/>
      <c r="AM42" s="63"/>
      <c r="AN42" s="63"/>
      <c r="AO42" s="63"/>
      <c r="AP42" s="63"/>
      <c r="AQ42" s="63"/>
      <c r="AR42" s="63"/>
      <c r="AS42" s="63"/>
      <c r="AT42" s="63"/>
      <c r="AU42" s="63"/>
      <c r="AV42" s="63"/>
      <c r="AW42" s="63"/>
      <c r="AX42" s="63"/>
      <c r="AY42" s="63"/>
      <c r="AZ42" s="63"/>
      <c r="BA42" s="63"/>
      <c r="BB42" s="63"/>
      <c r="BC42" s="63"/>
      <c r="BD42" s="63"/>
      <c r="BE42" s="63"/>
      <c r="BF42" s="63"/>
      <c r="BG42" s="63"/>
      <c r="BH42" s="63"/>
      <c r="BI42" s="63"/>
      <c r="BJ42" s="63"/>
      <c r="BK42" s="63"/>
      <c r="BL42" s="63"/>
      <c r="BM42" s="63"/>
      <c r="BN42" s="63"/>
      <c r="BO42" s="63"/>
      <c r="BP42" s="63"/>
      <c r="BQ42" s="63"/>
      <c r="BR42" s="63"/>
      <c r="BS42" s="63"/>
      <c r="BT42" s="63"/>
      <c r="BU42" s="63"/>
      <c r="BV42" s="63"/>
      <c r="BW42" s="63"/>
      <c r="BX42" s="63"/>
      <c r="BY42" s="63"/>
      <c r="BZ42" s="63"/>
      <c r="CA42" s="63"/>
      <c r="CB42" s="63"/>
      <c r="CC42" s="63"/>
      <c r="CD42" s="63"/>
      <c r="CE42" s="63"/>
      <c r="CF42" s="63"/>
      <c r="CG42" s="63"/>
      <c r="CH42" s="63"/>
      <c r="CI42" s="63"/>
      <c r="CJ42" s="63"/>
      <c r="CK42" s="63"/>
      <c r="CL42" s="63"/>
      <c r="CM42" s="63"/>
      <c r="CN42" s="63"/>
      <c r="CO42" s="63"/>
      <c r="CP42" s="63"/>
      <c r="CQ42" s="63"/>
      <c r="CR42" s="63"/>
      <c r="CS42" s="63"/>
      <c r="CT42" s="63"/>
      <c r="CU42" s="63"/>
      <c r="CV42" s="63"/>
      <c r="CW42" s="63"/>
      <c r="CX42" s="63"/>
      <c r="CY42" s="63"/>
      <c r="CZ42" s="63"/>
      <c r="DA42" s="63"/>
      <c r="DB42" s="63"/>
      <c r="DC42" s="63"/>
      <c r="DD42" s="63"/>
      <c r="DE42" s="63"/>
      <c r="DF42" s="63"/>
    </row>
    <row r="43" spans="1:110" ht="14.5" thickBot="1" x14ac:dyDescent="0.35">
      <c r="A43" s="113" t="str">
        <f>'ESS Jul 2016'!K31</f>
        <v>Urth Energy</v>
      </c>
      <c r="B43" s="114" t="str">
        <f>'ESS Jul 2016'!L31</f>
        <v>Market offer</v>
      </c>
      <c r="C43" s="115">
        <f>91*'ESS Jul 2016'!M31/100</f>
        <v>135.13499999999999</v>
      </c>
      <c r="D43" s="115">
        <f>IF($G$5&gt;='ESS Jul 2016'!P31,('ESS Jul 2016'!P31*'ESS Jul 2016'!N31/100),(($G$5)*'ESS Jul 2016'!N31/100))</f>
        <v>203.90957999999998</v>
      </c>
      <c r="E43" s="116">
        <f>IF($G$5&lt;'ESS Jul 2016'!P31,0,IF(($G$5)&lt;='ESS Jul 2016'!R31,(($G$5-'ESS Jul 2016'!P31)*'ESS Jul 2016'!Q31/100),(('ESS Jul 2016'!R31-'ESS Jul 2016'!P31)*'ESS Jul 2016'!Q31/100)))</f>
        <v>0</v>
      </c>
      <c r="F43" s="115">
        <v>0</v>
      </c>
      <c r="G43" s="115">
        <f>IF(($G$5&lt;'ESS Jul 2016'!R31),(0),($G$5-'ESS Jul 2016'!R31)*'ESS Jul 2016'!S31/100)</f>
        <v>0</v>
      </c>
      <c r="H43" s="115">
        <f>$H$5*'ESS Jul 2016'!AE31/100</f>
        <v>41.904134999999997</v>
      </c>
      <c r="I43" s="115">
        <f t="shared" si="8"/>
        <v>380.94871499999999</v>
      </c>
      <c r="J43" s="117">
        <f t="shared" si="9"/>
        <v>983.25486000000001</v>
      </c>
      <c r="K43" s="118">
        <f t="shared" si="10"/>
        <v>1523.79486</v>
      </c>
      <c r="L43" s="119">
        <f>'ESS Jul 2016'!AT31</f>
        <v>0</v>
      </c>
      <c r="M43" s="119">
        <f>'ESS Jul 2016'!AU31</f>
        <v>0</v>
      </c>
      <c r="N43" s="119">
        <f>'ESS Jul 2016'!AV31</f>
        <v>0</v>
      </c>
      <c r="O43" s="119">
        <f>'ESS Jul 2016'!AW31</f>
        <v>10</v>
      </c>
      <c r="P43" s="119">
        <f>($E$6*'ESS Jul 2016'!AQ31/100)*4</f>
        <v>297.54000000000002</v>
      </c>
      <c r="Q43" s="119">
        <f t="shared" si="16"/>
        <v>1523.79486</v>
      </c>
      <c r="R43" s="119">
        <f>Q43-(J43*O43/100)</f>
        <v>1425.469374</v>
      </c>
      <c r="S43" s="120">
        <f t="shared" si="12"/>
        <v>1226.25486</v>
      </c>
      <c r="T43" s="120">
        <f t="shared" si="13"/>
        <v>1127.9293740000001</v>
      </c>
      <c r="U43" s="474">
        <f t="shared" si="14"/>
        <v>1348.8803460000001</v>
      </c>
      <c r="V43" s="474">
        <f t="shared" si="15"/>
        <v>1240.7223114000001</v>
      </c>
      <c r="W43" s="126">
        <f>'ESS Jul 2016'!BD31</f>
        <v>0</v>
      </c>
      <c r="X43" s="127" t="str">
        <f>'ESS Jul 2016'!BE31</f>
        <v>n</v>
      </c>
      <c r="Y43" s="63"/>
      <c r="Z43" s="63"/>
      <c r="AA43" s="63"/>
      <c r="AB43" s="63"/>
      <c r="AC43" s="63"/>
      <c r="AD43" s="63"/>
      <c r="AE43" s="63"/>
      <c r="AF43" s="63"/>
      <c r="AG43" s="63"/>
      <c r="AH43" s="63"/>
      <c r="AI43" s="63"/>
      <c r="AJ43" s="63"/>
      <c r="AK43" s="63"/>
      <c r="AL43" s="63"/>
      <c r="AM43" s="63"/>
      <c r="AN43" s="63"/>
      <c r="AO43" s="63"/>
      <c r="AP43" s="63"/>
      <c r="AQ43" s="63"/>
      <c r="AR43" s="63"/>
      <c r="AS43" s="63"/>
      <c r="AT43" s="63"/>
      <c r="AU43" s="63"/>
      <c r="AV43" s="63"/>
      <c r="AW43" s="63"/>
      <c r="AX43" s="63"/>
      <c r="AY43" s="63"/>
      <c r="AZ43" s="63"/>
      <c r="BA43" s="63"/>
      <c r="BB43" s="63"/>
      <c r="BC43" s="63"/>
      <c r="BD43" s="63"/>
      <c r="BE43" s="63"/>
      <c r="BF43" s="63"/>
      <c r="BG43" s="63"/>
      <c r="BH43" s="63"/>
      <c r="BI43" s="63"/>
      <c r="BJ43" s="63"/>
      <c r="BK43" s="63"/>
      <c r="BL43" s="63"/>
      <c r="BM43" s="63"/>
      <c r="BN43" s="63"/>
      <c r="BO43" s="63"/>
      <c r="BP43" s="63"/>
      <c r="BQ43" s="63"/>
      <c r="BR43" s="63"/>
      <c r="BS43" s="63"/>
      <c r="BT43" s="63"/>
      <c r="BU43" s="63"/>
      <c r="BV43" s="63"/>
      <c r="BW43" s="63"/>
      <c r="BX43" s="63"/>
      <c r="BY43" s="63"/>
      <c r="BZ43" s="63"/>
      <c r="CA43" s="63"/>
      <c r="CB43" s="63"/>
      <c r="CC43" s="63"/>
      <c r="CD43" s="63"/>
      <c r="CE43" s="63"/>
      <c r="CF43" s="63"/>
      <c r="CG43" s="63"/>
      <c r="CH43" s="63"/>
      <c r="CI43" s="63"/>
      <c r="CJ43" s="63"/>
      <c r="CK43" s="63"/>
      <c r="CL43" s="63"/>
      <c r="CM43" s="63"/>
      <c r="CN43" s="63"/>
      <c r="CO43" s="63"/>
      <c r="CP43" s="63"/>
      <c r="CQ43" s="63"/>
      <c r="CR43" s="63"/>
      <c r="CS43" s="63"/>
      <c r="CT43" s="63"/>
      <c r="CU43" s="63"/>
      <c r="CV43" s="63"/>
      <c r="CW43" s="63"/>
      <c r="CX43" s="63"/>
      <c r="CY43" s="63"/>
      <c r="CZ43" s="63"/>
      <c r="DA43" s="63"/>
      <c r="DB43" s="63"/>
      <c r="DC43" s="63"/>
      <c r="DD43" s="63"/>
      <c r="DE43" s="63"/>
      <c r="DF43" s="63"/>
    </row>
    <row r="44" spans="1:110" s="71" customFormat="1" ht="14" x14ac:dyDescent="0.3">
      <c r="Y44" s="63"/>
      <c r="Z44" s="63"/>
      <c r="AA44" s="63"/>
      <c r="AB44" s="63"/>
      <c r="AC44" s="63"/>
      <c r="AD44" s="63"/>
      <c r="AE44" s="63"/>
      <c r="AF44" s="63"/>
      <c r="AG44" s="63"/>
      <c r="AH44" s="63"/>
      <c r="AI44" s="63"/>
      <c r="AJ44" s="63"/>
      <c r="AK44" s="63"/>
      <c r="AL44" s="63"/>
      <c r="AM44" s="63"/>
      <c r="AN44" s="63"/>
      <c r="AO44" s="63"/>
      <c r="AP44" s="63"/>
      <c r="AQ44" s="63"/>
      <c r="AR44" s="63"/>
      <c r="AS44" s="63"/>
      <c r="AT44" s="63"/>
      <c r="AU44" s="63"/>
      <c r="AV44" s="63"/>
      <c r="AW44" s="63"/>
      <c r="AX44" s="63"/>
      <c r="AY44" s="63"/>
      <c r="AZ44" s="63"/>
      <c r="BA44" s="63"/>
      <c r="BB44" s="63"/>
      <c r="BC44" s="63"/>
      <c r="BD44" s="63"/>
      <c r="BE44" s="63"/>
      <c r="BF44" s="63"/>
      <c r="BG44" s="63"/>
      <c r="BH44" s="63"/>
      <c r="BI44" s="63"/>
      <c r="BJ44" s="63"/>
      <c r="BK44" s="63"/>
      <c r="BL44" s="63"/>
      <c r="BM44" s="63"/>
      <c r="BN44" s="63"/>
      <c r="BO44" s="63"/>
      <c r="BP44" s="63"/>
      <c r="BQ44" s="63"/>
      <c r="BR44" s="63"/>
      <c r="BS44" s="63"/>
      <c r="BT44" s="63"/>
      <c r="BU44" s="63"/>
      <c r="BV44" s="63"/>
      <c r="BW44" s="63"/>
      <c r="BX44" s="63"/>
      <c r="BY44" s="63"/>
      <c r="BZ44" s="63"/>
      <c r="CA44" s="63"/>
      <c r="CB44" s="63"/>
      <c r="CC44" s="63"/>
      <c r="CD44" s="63"/>
      <c r="CE44" s="63"/>
      <c r="CF44" s="63"/>
      <c r="CG44" s="63"/>
      <c r="CH44" s="63"/>
      <c r="CI44" s="63"/>
      <c r="CJ44" s="63"/>
      <c r="CK44" s="63"/>
      <c r="CL44" s="63"/>
      <c r="CM44" s="63"/>
      <c r="CN44" s="63"/>
      <c r="CO44" s="63"/>
      <c r="CP44" s="63"/>
      <c r="CQ44" s="63"/>
      <c r="CR44" s="63"/>
      <c r="CS44" s="63"/>
      <c r="CT44" s="63"/>
      <c r="CU44" s="63"/>
      <c r="CV44" s="63"/>
      <c r="CW44" s="63"/>
      <c r="CX44" s="63"/>
      <c r="CY44" s="63"/>
      <c r="CZ44" s="63"/>
      <c r="DA44" s="63"/>
      <c r="DB44" s="63"/>
      <c r="DC44" s="63"/>
      <c r="DD44" s="63"/>
      <c r="DE44" s="63"/>
      <c r="DF44" s="63"/>
    </row>
    <row r="45" spans="1:110" s="71" customFormat="1" ht="14.5" thickBot="1" x14ac:dyDescent="0.35">
      <c r="Y45" s="63"/>
      <c r="Z45" s="63"/>
      <c r="AA45" s="63"/>
      <c r="AB45" s="63"/>
      <c r="AC45" s="63"/>
      <c r="AD45" s="63"/>
      <c r="AE45" s="63"/>
      <c r="AF45" s="63"/>
      <c r="AG45" s="63"/>
      <c r="AH45" s="63"/>
      <c r="AI45" s="63"/>
      <c r="AJ45" s="63"/>
      <c r="AK45" s="63"/>
      <c r="AL45" s="63"/>
      <c r="AM45" s="63"/>
      <c r="AN45" s="63"/>
      <c r="AO45" s="63"/>
      <c r="AP45" s="63"/>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3"/>
      <c r="BU45" s="63"/>
      <c r="BV45" s="63"/>
      <c r="BW45" s="63"/>
      <c r="BX45" s="63"/>
      <c r="BY45" s="63"/>
      <c r="BZ45" s="63"/>
      <c r="CA45" s="63"/>
      <c r="CB45" s="63"/>
      <c r="CC45" s="63"/>
      <c r="CD45" s="63"/>
      <c r="CE45" s="63"/>
      <c r="CF45" s="63"/>
      <c r="CG45" s="63"/>
      <c r="CH45" s="63"/>
      <c r="CI45" s="63"/>
      <c r="CJ45" s="63"/>
      <c r="CK45" s="63"/>
      <c r="CL45" s="63"/>
      <c r="CM45" s="63"/>
      <c r="CN45" s="63"/>
      <c r="CO45" s="63"/>
      <c r="CP45" s="63"/>
      <c r="CQ45" s="63"/>
      <c r="CR45" s="63"/>
      <c r="CS45" s="63"/>
      <c r="CT45" s="63"/>
      <c r="CU45" s="63"/>
      <c r="CV45" s="63"/>
      <c r="CW45" s="63"/>
      <c r="CX45" s="63"/>
      <c r="CY45" s="63"/>
      <c r="CZ45" s="63"/>
      <c r="DA45" s="63"/>
      <c r="DB45" s="63"/>
      <c r="DC45" s="63"/>
      <c r="DD45" s="63"/>
      <c r="DE45" s="63"/>
      <c r="DF45" s="63"/>
    </row>
    <row r="46" spans="1:110" ht="14" x14ac:dyDescent="0.3">
      <c r="A46" s="100" t="s">
        <v>534</v>
      </c>
      <c r="B46" s="101"/>
      <c r="C46" s="101"/>
      <c r="D46" s="101"/>
      <c r="E46" s="101"/>
      <c r="F46" s="101"/>
      <c r="G46" s="101"/>
      <c r="H46" s="101"/>
      <c r="I46" s="101"/>
      <c r="J46" s="101"/>
      <c r="K46" s="101"/>
      <c r="L46" s="101"/>
      <c r="M46" s="101"/>
      <c r="N46" s="101"/>
      <c r="O46" s="101"/>
      <c r="P46" s="101"/>
      <c r="Q46" s="101"/>
      <c r="R46" s="101"/>
      <c r="S46" s="101"/>
      <c r="T46" s="101"/>
      <c r="U46" s="101"/>
      <c r="V46" s="101"/>
      <c r="W46" s="101"/>
      <c r="X46" s="102"/>
      <c r="Y46" s="63"/>
      <c r="Z46" s="63"/>
      <c r="AA46" s="63"/>
      <c r="AB46" s="63"/>
      <c r="AC46" s="63"/>
      <c r="AD46" s="63"/>
      <c r="AE46" s="63"/>
      <c r="AF46" s="63"/>
      <c r="AG46" s="63"/>
      <c r="AH46" s="63"/>
      <c r="AI46" s="63"/>
      <c r="AJ46" s="63"/>
      <c r="AK46" s="63"/>
      <c r="AL46" s="63"/>
      <c r="AM46" s="63"/>
      <c r="AN46" s="63"/>
      <c r="AO46" s="63"/>
      <c r="AP46" s="63"/>
      <c r="AQ46" s="63"/>
      <c r="AR46" s="63"/>
      <c r="AS46" s="63"/>
      <c r="AT46" s="63"/>
      <c r="AU46" s="63"/>
      <c r="AV46" s="63"/>
      <c r="AW46" s="63"/>
      <c r="AX46" s="63"/>
      <c r="AY46" s="63"/>
      <c r="AZ46" s="63"/>
      <c r="BA46" s="63"/>
      <c r="BB46" s="63"/>
      <c r="BC46" s="63"/>
      <c r="BD46" s="63"/>
      <c r="BE46" s="63"/>
      <c r="BF46" s="63"/>
      <c r="BG46" s="63"/>
      <c r="BH46" s="63"/>
      <c r="BI46" s="63"/>
      <c r="BJ46" s="63"/>
      <c r="BK46" s="63"/>
      <c r="BL46" s="63"/>
      <c r="BM46" s="63"/>
      <c r="BN46" s="63"/>
      <c r="BO46" s="63"/>
      <c r="BP46" s="63"/>
      <c r="BQ46" s="63"/>
      <c r="BR46" s="63"/>
      <c r="BS46" s="63"/>
      <c r="BT46" s="63"/>
      <c r="BU46" s="63"/>
      <c r="BV46" s="63"/>
      <c r="BW46" s="63"/>
      <c r="BX46" s="63"/>
      <c r="BY46" s="63"/>
      <c r="BZ46" s="63"/>
      <c r="CA46" s="63"/>
      <c r="CB46" s="63"/>
      <c r="CC46" s="63"/>
      <c r="CD46" s="63"/>
      <c r="CE46" s="63"/>
      <c r="CF46" s="63"/>
      <c r="CG46" s="63"/>
      <c r="CH46" s="63"/>
      <c r="CI46" s="63"/>
      <c r="CJ46" s="63"/>
      <c r="CK46" s="63"/>
      <c r="CL46" s="63"/>
      <c r="CM46" s="63"/>
      <c r="CN46" s="63"/>
      <c r="CO46" s="63"/>
      <c r="CP46" s="63"/>
      <c r="CQ46" s="63"/>
      <c r="CR46" s="63"/>
      <c r="CS46" s="63"/>
      <c r="CT46" s="63"/>
      <c r="CU46" s="63"/>
      <c r="CV46" s="63"/>
      <c r="CW46" s="63"/>
      <c r="CX46" s="63"/>
      <c r="CY46" s="63"/>
      <c r="CZ46" s="63"/>
      <c r="DA46" s="63"/>
      <c r="DB46" s="63"/>
      <c r="DC46" s="63"/>
      <c r="DD46" s="63"/>
      <c r="DE46" s="63"/>
      <c r="DF46" s="63"/>
    </row>
    <row r="47" spans="1:110" ht="70" x14ac:dyDescent="0.3">
      <c r="A47" s="463" t="s">
        <v>408</v>
      </c>
      <c r="B47" s="464" t="s">
        <v>409</v>
      </c>
      <c r="C47" s="465" t="s">
        <v>410</v>
      </c>
      <c r="D47" s="465" t="s">
        <v>555</v>
      </c>
      <c r="E47" s="465" t="s">
        <v>446</v>
      </c>
      <c r="F47" s="467" t="s">
        <v>354</v>
      </c>
      <c r="G47" s="467" t="s">
        <v>556</v>
      </c>
      <c r="H47" s="467" t="s">
        <v>352</v>
      </c>
      <c r="I47" s="465" t="s">
        <v>222</v>
      </c>
      <c r="J47" s="467" t="s">
        <v>406</v>
      </c>
      <c r="K47" s="468" t="s">
        <v>449</v>
      </c>
      <c r="L47" s="469" t="s">
        <v>398</v>
      </c>
      <c r="M47" s="469" t="s">
        <v>533</v>
      </c>
      <c r="N47" s="469" t="s">
        <v>399</v>
      </c>
      <c r="O47" s="469" t="s">
        <v>552</v>
      </c>
      <c r="P47" s="470" t="s">
        <v>490</v>
      </c>
      <c r="Q47" s="471" t="s">
        <v>102</v>
      </c>
      <c r="R47" s="471" t="s">
        <v>103</v>
      </c>
      <c r="S47" s="471" t="s">
        <v>104</v>
      </c>
      <c r="T47" s="471" t="s">
        <v>105</v>
      </c>
      <c r="U47" s="470" t="s">
        <v>331</v>
      </c>
      <c r="V47" s="470" t="s">
        <v>332</v>
      </c>
      <c r="W47" s="469" t="s">
        <v>400</v>
      </c>
      <c r="X47" s="472" t="s">
        <v>558</v>
      </c>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A47" s="63"/>
      <c r="CB47" s="63"/>
      <c r="CC47" s="63"/>
      <c r="CD47" s="63"/>
      <c r="CE47" s="63"/>
      <c r="CF47" s="63"/>
      <c r="CG47" s="63"/>
      <c r="CH47" s="63"/>
      <c r="CI47" s="63"/>
      <c r="CJ47" s="63"/>
      <c r="CK47" s="63"/>
      <c r="CL47" s="63"/>
      <c r="CM47" s="63"/>
      <c r="CN47" s="63"/>
      <c r="CO47" s="63"/>
      <c r="CP47" s="63"/>
      <c r="CQ47" s="63"/>
      <c r="CR47" s="63"/>
      <c r="CS47" s="63"/>
      <c r="CT47" s="63"/>
      <c r="CU47" s="63"/>
      <c r="CV47" s="63"/>
      <c r="CW47" s="63"/>
      <c r="CX47" s="63"/>
      <c r="CY47" s="63"/>
      <c r="CZ47" s="63"/>
      <c r="DA47" s="63"/>
      <c r="DB47" s="63"/>
      <c r="DC47" s="63"/>
      <c r="DD47" s="63"/>
      <c r="DE47" s="63"/>
      <c r="DF47" s="63"/>
    </row>
    <row r="48" spans="1:110" ht="14" x14ac:dyDescent="0.3">
      <c r="A48" s="103" t="str">
        <f>'ESS Jul 2016'!K32</f>
        <v>AGL</v>
      </c>
      <c r="B48" s="104" t="str">
        <f>'ESS Jul 2016'!L32</f>
        <v xml:space="preserve">Savers </v>
      </c>
      <c r="C48" s="105">
        <f>91*'ESS Jul 2016'!M32/100</f>
        <v>123.16850000000001</v>
      </c>
      <c r="D48" s="105">
        <f>$G$6*'ESS Jul 2016'!N32/100</f>
        <v>75.73784400000001</v>
      </c>
      <c r="E48" s="105">
        <v>0</v>
      </c>
      <c r="F48" s="105">
        <v>0</v>
      </c>
      <c r="G48" s="105">
        <f>$I$6*'ESS Jul 2016'!AH32/100</f>
        <v>189.34460999999999</v>
      </c>
      <c r="H48" s="105">
        <f>$H$6*'ESS Jul 2016'!W32/100</f>
        <v>60.743088</v>
      </c>
      <c r="I48" s="105">
        <f t="shared" ref="I48:I62" si="17">SUM(C48:H48)</f>
        <v>448.99404199999998</v>
      </c>
      <c r="J48" s="107">
        <f t="shared" ref="J48:J62" si="18">(I48-C48)*4</f>
        <v>1303.3021679999999</v>
      </c>
      <c r="K48" s="108">
        <f t="shared" ref="K48:K62" si="19">I48*4</f>
        <v>1795.9761679999999</v>
      </c>
      <c r="L48" s="109">
        <f>'ESS Jul 2016'!AT32</f>
        <v>0</v>
      </c>
      <c r="M48" s="109">
        <f>'ESS Jul 2016'!AU32</f>
        <v>0</v>
      </c>
      <c r="N48" s="109">
        <f>'ESS Jul 2016'!AV32</f>
        <v>0</v>
      </c>
      <c r="O48" s="109">
        <f>'ESS Jul 2016'!AW32</f>
        <v>17</v>
      </c>
      <c r="P48" s="109">
        <f>($E$6*'ESS Jul 2016'!AQ32/100)*4</f>
        <v>181.49939999999998</v>
      </c>
      <c r="Q48" s="109">
        <f>K48</f>
        <v>1795.9761679999999</v>
      </c>
      <c r="R48" s="109">
        <f>Q48-(J48*O48/100)</f>
        <v>1574.41479944</v>
      </c>
      <c r="S48" s="110">
        <f>Q48-P48</f>
        <v>1614.476768</v>
      </c>
      <c r="T48" s="110">
        <f>R48-P48</f>
        <v>1392.9153994400001</v>
      </c>
      <c r="U48" s="473">
        <f>S48*1.1</f>
        <v>1775.9244448000002</v>
      </c>
      <c r="V48" s="473">
        <f>T48*1.1</f>
        <v>1532.2069393840002</v>
      </c>
      <c r="W48" s="124">
        <f>'ESS Jul 2016'!BD32</f>
        <v>0</v>
      </c>
      <c r="X48" s="125" t="str">
        <f>'ESS Jul 2016'!BE32</f>
        <v>n</v>
      </c>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63"/>
      <c r="CB48" s="63"/>
      <c r="CC48" s="63"/>
      <c r="CD48" s="63"/>
      <c r="CE48" s="63"/>
      <c r="CF48" s="63"/>
      <c r="CG48" s="63"/>
      <c r="CH48" s="63"/>
      <c r="CI48" s="63"/>
      <c r="CJ48" s="63"/>
      <c r="CK48" s="63"/>
      <c r="CL48" s="63"/>
      <c r="CM48" s="63"/>
      <c r="CN48" s="63"/>
      <c r="CO48" s="63"/>
      <c r="CP48" s="63"/>
      <c r="CQ48" s="63"/>
      <c r="CR48" s="63"/>
      <c r="CS48" s="63"/>
      <c r="CT48" s="63"/>
      <c r="CU48" s="63"/>
      <c r="CV48" s="63"/>
      <c r="CW48" s="63"/>
      <c r="CX48" s="63"/>
      <c r="CY48" s="63"/>
      <c r="CZ48" s="63"/>
      <c r="DA48" s="63"/>
      <c r="DB48" s="63"/>
      <c r="DC48" s="63"/>
      <c r="DD48" s="63"/>
      <c r="DE48" s="63"/>
      <c r="DF48" s="63"/>
    </row>
    <row r="49" spans="1:110" ht="14" x14ac:dyDescent="0.3">
      <c r="A49" s="103" t="str">
        <f>'ESS Jul 2016'!K33</f>
        <v>Click Energy</v>
      </c>
      <c r="B49" s="104" t="str">
        <f>'ESS Jul 2016'!L33</f>
        <v>Shine</v>
      </c>
      <c r="C49" s="105">
        <f>91*'ESS Jul 2016'!M33/100</f>
        <v>138.17439999999999</v>
      </c>
      <c r="D49" s="105">
        <f>$G$6*'ESS Jul 2016'!N33/100</f>
        <v>72.538325999999998</v>
      </c>
      <c r="E49" s="105">
        <v>0</v>
      </c>
      <c r="F49" s="105">
        <v>0</v>
      </c>
      <c r="G49" s="105">
        <f>$I$6*'ESS Jul 2016'!AH33/100</f>
        <v>181.34581499999996</v>
      </c>
      <c r="H49" s="105">
        <f>$H$6*'ESS Jul 2016'!W33/100</f>
        <v>63.178542</v>
      </c>
      <c r="I49" s="105">
        <f t="shared" si="17"/>
        <v>455.23708299999993</v>
      </c>
      <c r="J49" s="107">
        <f t="shared" si="18"/>
        <v>1268.2507319999997</v>
      </c>
      <c r="K49" s="108">
        <f t="shared" si="19"/>
        <v>1820.9483319999997</v>
      </c>
      <c r="L49" s="109">
        <f>'ESS Jul 2016'!AT33</f>
        <v>0</v>
      </c>
      <c r="M49" s="109">
        <f>'ESS Jul 2016'!AU33</f>
        <v>0</v>
      </c>
      <c r="N49" s="109">
        <f>'ESS Jul 2016'!AV33</f>
        <v>7</v>
      </c>
      <c r="O49" s="109">
        <f>'ESS Jul 2016'!AW33</f>
        <v>0</v>
      </c>
      <c r="P49" s="109">
        <f>($E$6*'ESS Jul 2016'!AQ33/100)*4</f>
        <v>297.54000000000002</v>
      </c>
      <c r="Q49" s="109">
        <f t="shared" ref="Q49:Q58" si="20">K49</f>
        <v>1820.9483319999997</v>
      </c>
      <c r="R49" s="109">
        <f>Q49-(K49*N49/100)</f>
        <v>1693.4819487599998</v>
      </c>
      <c r="S49" s="110">
        <f t="shared" ref="S49:S62" si="21">Q49-P49</f>
        <v>1523.4083319999997</v>
      </c>
      <c r="T49" s="110">
        <f t="shared" ref="T49:T62" si="22">R49-P49</f>
        <v>1395.9419487599998</v>
      </c>
      <c r="U49" s="473">
        <f t="shared" ref="U49:U62" si="23">S49*1.1</f>
        <v>1675.7491651999999</v>
      </c>
      <c r="V49" s="473">
        <f t="shared" ref="V49:V62" si="24">T49*1.1</f>
        <v>1535.5361436359999</v>
      </c>
      <c r="W49" s="124">
        <f>'ESS Jul 2016'!BD33</f>
        <v>0</v>
      </c>
      <c r="X49" s="125" t="str">
        <f>'ESS Jul 2016'!BE33</f>
        <v>n</v>
      </c>
      <c r="Y49" s="63"/>
      <c r="Z49" s="63"/>
      <c r="AA49" s="63"/>
      <c r="AB49" s="63"/>
      <c r="AC49" s="63"/>
      <c r="AD49" s="63"/>
      <c r="AE49" s="63"/>
      <c r="AF49" s="63"/>
      <c r="AG49" s="63"/>
      <c r="AH49" s="63"/>
      <c r="AI49" s="63"/>
      <c r="AJ49" s="63"/>
      <c r="AK49" s="63"/>
      <c r="AL49" s="63"/>
      <c r="AM49" s="63"/>
      <c r="AN49" s="63"/>
      <c r="AO49" s="63"/>
      <c r="AP49" s="63"/>
      <c r="AQ49" s="63"/>
      <c r="AR49" s="63"/>
      <c r="AS49" s="63"/>
      <c r="AT49" s="63"/>
      <c r="AU49" s="63"/>
      <c r="AV49" s="63"/>
      <c r="AW49" s="63"/>
      <c r="AX49" s="63"/>
      <c r="AY49" s="63"/>
      <c r="AZ49" s="63"/>
      <c r="BA49" s="63"/>
      <c r="BB49" s="63"/>
      <c r="BC49" s="63"/>
      <c r="BD49" s="63"/>
      <c r="BE49" s="63"/>
      <c r="BF49" s="63"/>
      <c r="BG49" s="63"/>
      <c r="BH49" s="63"/>
      <c r="BI49" s="63"/>
      <c r="BJ49" s="63"/>
      <c r="BK49" s="63"/>
      <c r="BL49" s="63"/>
      <c r="BM49" s="63"/>
      <c r="BN49" s="63"/>
      <c r="BO49" s="63"/>
      <c r="BP49" s="63"/>
      <c r="BQ49" s="63"/>
      <c r="BR49" s="63"/>
      <c r="BS49" s="63"/>
      <c r="BT49" s="63"/>
      <c r="BU49" s="63"/>
      <c r="BV49" s="63"/>
      <c r="BW49" s="63"/>
      <c r="BX49" s="63"/>
      <c r="BY49" s="63"/>
      <c r="BZ49" s="63"/>
      <c r="CA49" s="63"/>
      <c r="CB49" s="63"/>
      <c r="CC49" s="63"/>
      <c r="CD49" s="63"/>
      <c r="CE49" s="63"/>
      <c r="CF49" s="63"/>
      <c r="CG49" s="63"/>
      <c r="CH49" s="63"/>
      <c r="CI49" s="63"/>
      <c r="CJ49" s="63"/>
      <c r="CK49" s="63"/>
      <c r="CL49" s="63"/>
      <c r="CM49" s="63"/>
      <c r="CN49" s="63"/>
      <c r="CO49" s="63"/>
      <c r="CP49" s="63"/>
      <c r="CQ49" s="63"/>
      <c r="CR49" s="63"/>
      <c r="CS49" s="63"/>
      <c r="CT49" s="63"/>
      <c r="CU49" s="63"/>
      <c r="CV49" s="63"/>
      <c r="CW49" s="63"/>
      <c r="CX49" s="63"/>
      <c r="CY49" s="63"/>
      <c r="CZ49" s="63"/>
      <c r="DA49" s="63"/>
      <c r="DB49" s="63"/>
      <c r="DC49" s="63"/>
      <c r="DD49" s="63"/>
      <c r="DE49" s="63"/>
      <c r="DF49" s="63"/>
    </row>
    <row r="50" spans="1:110" ht="14" x14ac:dyDescent="0.3">
      <c r="A50" s="103" t="str">
        <f>'ESS Jul 2016'!K34</f>
        <v>Commander</v>
      </c>
      <c r="B50" s="104" t="str">
        <f>'ESS Jul 2016'!L34</f>
        <v>Market offer</v>
      </c>
      <c r="C50" s="105">
        <f>91*'ESS Jul 2016'!M34/100</f>
        <v>118.1635</v>
      </c>
      <c r="D50" s="105">
        <f>$G$6*'ESS Jul 2016'!N34/100</f>
        <v>76.860062999999997</v>
      </c>
      <c r="E50" s="105">
        <v>0</v>
      </c>
      <c r="F50" s="105">
        <v>0</v>
      </c>
      <c r="G50" s="105">
        <f>$I$6*'ESS Jul 2016'!AH34/100</f>
        <v>192.15015749999998</v>
      </c>
      <c r="H50" s="105">
        <f>$H$6*'ESS Jul 2016'!W34/100</f>
        <v>62.318969999999993</v>
      </c>
      <c r="I50" s="105">
        <f t="shared" si="17"/>
        <v>449.49269049999992</v>
      </c>
      <c r="J50" s="107">
        <f t="shared" si="18"/>
        <v>1325.3167619999997</v>
      </c>
      <c r="K50" s="108">
        <f t="shared" si="19"/>
        <v>1797.9707619999997</v>
      </c>
      <c r="L50" s="109">
        <f>'ESS Jul 2016'!AT34</f>
        <v>0</v>
      </c>
      <c r="M50" s="109">
        <f>'ESS Jul 2016'!AU34</f>
        <v>0</v>
      </c>
      <c r="N50" s="109">
        <f>'ESS Jul 2016'!AV34</f>
        <v>0</v>
      </c>
      <c r="O50" s="109">
        <f>'ESS Jul 2016'!AW34</f>
        <v>20</v>
      </c>
      <c r="P50" s="109">
        <f>($E$6*'ESS Jul 2016'!AQ34/100)*4</f>
        <v>193.40100000000001</v>
      </c>
      <c r="Q50" s="109">
        <f t="shared" si="20"/>
        <v>1797.9707619999997</v>
      </c>
      <c r="R50" s="109">
        <f>Q50-(J50*O50/100)</f>
        <v>1532.9074095999997</v>
      </c>
      <c r="S50" s="110">
        <f t="shared" si="21"/>
        <v>1604.5697619999996</v>
      </c>
      <c r="T50" s="110">
        <f t="shared" si="22"/>
        <v>1339.5064095999996</v>
      </c>
      <c r="U50" s="473">
        <f t="shared" si="23"/>
        <v>1765.0267381999997</v>
      </c>
      <c r="V50" s="473">
        <f t="shared" si="24"/>
        <v>1473.4570505599997</v>
      </c>
      <c r="W50" s="124">
        <f>'ESS Jul 2016'!BD34</f>
        <v>0</v>
      </c>
      <c r="X50" s="125" t="str">
        <f>'ESS Jul 2016'!BE34</f>
        <v>n</v>
      </c>
      <c r="Y50" s="63"/>
      <c r="Z50" s="63"/>
      <c r="AA50" s="63"/>
      <c r="AB50" s="63"/>
      <c r="AC50" s="63"/>
      <c r="AD50" s="63"/>
      <c r="AE50" s="63"/>
      <c r="AF50" s="63"/>
      <c r="AG50" s="63"/>
      <c r="AH50" s="63"/>
      <c r="AI50" s="63"/>
      <c r="AJ50" s="63"/>
      <c r="AK50" s="63"/>
      <c r="AL50" s="63"/>
      <c r="AM50" s="63"/>
      <c r="AN50" s="63"/>
      <c r="AO50" s="63"/>
      <c r="AP50" s="63"/>
      <c r="AQ50" s="63"/>
      <c r="AR50" s="63"/>
      <c r="AS50" s="63"/>
      <c r="AT50" s="63"/>
      <c r="AU50" s="63"/>
      <c r="AV50" s="63"/>
      <c r="AW50" s="63"/>
      <c r="AX50" s="63"/>
      <c r="AY50" s="63"/>
      <c r="AZ50" s="63"/>
      <c r="BA50" s="63"/>
      <c r="BB50" s="63"/>
      <c r="BC50" s="63"/>
      <c r="BD50" s="63"/>
      <c r="BE50" s="63"/>
      <c r="BF50" s="63"/>
      <c r="BG50" s="63"/>
      <c r="BH50" s="63"/>
      <c r="BI50" s="63"/>
      <c r="BJ50" s="63"/>
      <c r="BK50" s="63"/>
      <c r="BL50" s="63"/>
      <c r="BM50" s="63"/>
      <c r="BN50" s="63"/>
      <c r="BO50" s="63"/>
      <c r="BP50" s="63"/>
      <c r="BQ50" s="63"/>
      <c r="BR50" s="63"/>
      <c r="BS50" s="63"/>
      <c r="BT50" s="63"/>
      <c r="BU50" s="63"/>
      <c r="BV50" s="63"/>
      <c r="BW50" s="63"/>
      <c r="BX50" s="63"/>
      <c r="BY50" s="63"/>
      <c r="BZ50" s="63"/>
      <c r="CA50" s="63"/>
      <c r="CB50" s="63"/>
      <c r="CC50" s="63"/>
      <c r="CD50" s="63"/>
      <c r="CE50" s="63"/>
      <c r="CF50" s="63"/>
      <c r="CG50" s="63"/>
      <c r="CH50" s="63"/>
      <c r="CI50" s="63"/>
      <c r="CJ50" s="63"/>
      <c r="CK50" s="63"/>
      <c r="CL50" s="63"/>
      <c r="CM50" s="63"/>
      <c r="CN50" s="63"/>
      <c r="CO50" s="63"/>
      <c r="CP50" s="63"/>
      <c r="CQ50" s="63"/>
      <c r="CR50" s="63"/>
      <c r="CS50" s="63"/>
      <c r="CT50" s="63"/>
      <c r="CU50" s="63"/>
      <c r="CV50" s="63"/>
      <c r="CW50" s="63"/>
      <c r="CX50" s="63"/>
      <c r="CY50" s="63"/>
      <c r="CZ50" s="63"/>
      <c r="DA50" s="63"/>
      <c r="DB50" s="63"/>
      <c r="DC50" s="63"/>
      <c r="DD50" s="63"/>
      <c r="DE50" s="63"/>
      <c r="DF50" s="63"/>
    </row>
    <row r="51" spans="1:110" ht="14" x14ac:dyDescent="0.3">
      <c r="A51" s="103" t="str">
        <f>'ESS Jul 2016'!K35</f>
        <v>CovaU</v>
      </c>
      <c r="B51" s="104" t="str">
        <f>'ESS Jul 2016'!L35</f>
        <v>Rate Saver</v>
      </c>
      <c r="C51" s="105">
        <f>91*'ESS Jul 2016'!M35/100</f>
        <v>151.24199999999999</v>
      </c>
      <c r="D51" s="105">
        <f>$G$6*'ESS Jul 2016'!N35/100</f>
        <v>76.88394000000001</v>
      </c>
      <c r="E51" s="105">
        <v>0</v>
      </c>
      <c r="F51" s="105">
        <v>0</v>
      </c>
      <c r="G51" s="105">
        <f>$I$6*'ESS Jul 2016'!AH35/100</f>
        <v>192.20985000000002</v>
      </c>
      <c r="H51" s="105">
        <f>$H$6*'ESS Jul 2016'!W35/100</f>
        <v>63.930667499999998</v>
      </c>
      <c r="I51" s="105">
        <f t="shared" si="17"/>
        <v>484.2664575</v>
      </c>
      <c r="J51" s="107">
        <f t="shared" si="18"/>
        <v>1332.0978300000002</v>
      </c>
      <c r="K51" s="108">
        <f t="shared" si="19"/>
        <v>1937.06583</v>
      </c>
      <c r="L51" s="109">
        <f>'ESS Jul 2016'!AT35</f>
        <v>0</v>
      </c>
      <c r="M51" s="109">
        <f>'ESS Jul 2016'!AU35</f>
        <v>0</v>
      </c>
      <c r="N51" s="109">
        <f>'ESS Jul 2016'!AV35</f>
        <v>18</v>
      </c>
      <c r="O51" s="109">
        <f>'ESS Jul 2016'!AW35</f>
        <v>0</v>
      </c>
      <c r="P51" s="109">
        <f>($E$6*'ESS Jul 2016'!AQ35/100)*4</f>
        <v>0</v>
      </c>
      <c r="Q51" s="109">
        <f t="shared" si="20"/>
        <v>1937.06583</v>
      </c>
      <c r="R51" s="109">
        <f>Q51-(K51*N51/100)</f>
        <v>1588.3939806000001</v>
      </c>
      <c r="S51" s="110">
        <f t="shared" si="21"/>
        <v>1937.06583</v>
      </c>
      <c r="T51" s="110">
        <f t="shared" si="22"/>
        <v>1588.3939806000001</v>
      </c>
      <c r="U51" s="473">
        <f t="shared" si="23"/>
        <v>2130.7724130000001</v>
      </c>
      <c r="V51" s="473">
        <f t="shared" si="24"/>
        <v>1747.2333786600002</v>
      </c>
      <c r="W51" s="124">
        <f>'ESS Jul 2016'!BD35</f>
        <v>0</v>
      </c>
      <c r="X51" s="125" t="str">
        <f>'ESS Jul 2016'!BE35</f>
        <v>n</v>
      </c>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c r="CA51" s="63"/>
      <c r="CB51" s="63"/>
      <c r="CC51" s="63"/>
      <c r="CD51" s="63"/>
      <c r="CE51" s="63"/>
      <c r="CF51" s="63"/>
      <c r="CG51" s="63"/>
      <c r="CH51" s="63"/>
      <c r="CI51" s="63"/>
      <c r="CJ51" s="63"/>
      <c r="CK51" s="63"/>
      <c r="CL51" s="63"/>
      <c r="CM51" s="63"/>
      <c r="CN51" s="63"/>
      <c r="CO51" s="63"/>
      <c r="CP51" s="63"/>
      <c r="CQ51" s="63"/>
      <c r="CR51" s="63"/>
      <c r="CS51" s="63"/>
      <c r="CT51" s="63"/>
      <c r="CU51" s="63"/>
      <c r="CV51" s="63"/>
      <c r="CW51" s="63"/>
      <c r="CX51" s="63"/>
      <c r="CY51" s="63"/>
      <c r="CZ51" s="63"/>
      <c r="DA51" s="63"/>
      <c r="DB51" s="63"/>
      <c r="DC51" s="63"/>
      <c r="DD51" s="63"/>
      <c r="DE51" s="63"/>
      <c r="DF51" s="63"/>
    </row>
    <row r="52" spans="1:110" ht="14" x14ac:dyDescent="0.3">
      <c r="A52" s="103" t="str">
        <f>'ESS Jul 2016'!K36</f>
        <v>Diamond Energy</v>
      </c>
      <c r="B52" s="104" t="str">
        <f>'ESS Jul 2016'!L36</f>
        <v>Pay on time discount</v>
      </c>
      <c r="C52" s="105">
        <f>91*'ESS Jul 2016'!M36/100</f>
        <v>132.86000000000001</v>
      </c>
      <c r="D52" s="105">
        <f>$G$6*'ESS Jul 2016'!N36/100</f>
        <v>69.625332000000014</v>
      </c>
      <c r="E52" s="105">
        <v>0</v>
      </c>
      <c r="F52" s="105">
        <f>IF(($G$6&lt;'ESS Jul 2016'!P36),0,($G$6-'ESS Jul 2016'!P36)*'ESS Jul 2016'!Q36/100)</f>
        <v>0</v>
      </c>
      <c r="G52" s="105">
        <f>$I$6*'ESS Jul 2016'!AH36/100</f>
        <v>170.60116499999995</v>
      </c>
      <c r="H52" s="105">
        <f>$H$6*'ESS Jul 2016'!W36/100</f>
        <v>60.205855499999991</v>
      </c>
      <c r="I52" s="105">
        <f t="shared" si="17"/>
        <v>433.29235249999999</v>
      </c>
      <c r="J52" s="107">
        <f t="shared" si="18"/>
        <v>1201.7294099999999</v>
      </c>
      <c r="K52" s="108">
        <f t="shared" si="19"/>
        <v>1733.16941</v>
      </c>
      <c r="L52" s="109">
        <f>'ESS Jul 2016'!AT36</f>
        <v>0</v>
      </c>
      <c r="M52" s="109">
        <f>'ESS Jul 2016'!AU36</f>
        <v>0</v>
      </c>
      <c r="N52" s="109">
        <f>'ESS Jul 2016'!AV36</f>
        <v>7</v>
      </c>
      <c r="O52" s="109">
        <f>'ESS Jul 2016'!AW36</f>
        <v>0</v>
      </c>
      <c r="P52" s="109">
        <f>($E$6*'ESS Jul 2016'!AQ36/100)*4</f>
        <v>238.03200000000001</v>
      </c>
      <c r="Q52" s="109">
        <f t="shared" si="20"/>
        <v>1733.16941</v>
      </c>
      <c r="R52" s="109">
        <f>Q52-(K52*N52/100)</f>
        <v>1611.8475513000001</v>
      </c>
      <c r="S52" s="110">
        <f t="shared" si="21"/>
        <v>1495.13741</v>
      </c>
      <c r="T52" s="110">
        <f t="shared" si="22"/>
        <v>1373.8155513000002</v>
      </c>
      <c r="U52" s="473">
        <f t="shared" si="23"/>
        <v>1644.6511510000003</v>
      </c>
      <c r="V52" s="473">
        <f t="shared" si="24"/>
        <v>1511.1971064300003</v>
      </c>
      <c r="W52" s="124">
        <f>'ESS Jul 2016'!BD36</f>
        <v>24</v>
      </c>
      <c r="X52" s="125" t="str">
        <f>'ESS Jul 2016'!BE36</f>
        <v>y</v>
      </c>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c r="CI52" s="63"/>
      <c r="CJ52" s="63"/>
      <c r="CK52" s="63"/>
      <c r="CL52" s="63"/>
      <c r="CM52" s="63"/>
      <c r="CN52" s="63"/>
      <c r="CO52" s="63"/>
      <c r="CP52" s="63"/>
      <c r="CQ52" s="63"/>
      <c r="CR52" s="63"/>
      <c r="CS52" s="63"/>
      <c r="CT52" s="63"/>
      <c r="CU52" s="63"/>
      <c r="CV52" s="63"/>
      <c r="CW52" s="63"/>
      <c r="CX52" s="63"/>
      <c r="CY52" s="63"/>
      <c r="CZ52" s="63"/>
      <c r="DA52" s="63"/>
      <c r="DB52" s="63"/>
      <c r="DC52" s="63"/>
      <c r="DD52" s="63"/>
      <c r="DE52" s="63"/>
      <c r="DF52" s="63"/>
    </row>
    <row r="53" spans="1:110" ht="14" x14ac:dyDescent="0.3">
      <c r="A53" s="103" t="str">
        <f>'ESS Jul 2016'!K37</f>
        <v>Dodo Power &amp; Gas</v>
      </c>
      <c r="B53" s="104" t="str">
        <f>'ESS Jul 2016'!L37</f>
        <v>Market offer</v>
      </c>
      <c r="C53" s="105">
        <f>91*'ESS Jul 2016'!M37/100</f>
        <v>116.7075</v>
      </c>
      <c r="D53" s="105">
        <f>$G$6*'ESS Jul 2016'!N37/100</f>
        <v>72.824850000000012</v>
      </c>
      <c r="E53" s="105">
        <v>0</v>
      </c>
      <c r="F53" s="105">
        <v>0</v>
      </c>
      <c r="G53" s="105">
        <f>$I$6*'ESS Jul 2016'!AH37/100</f>
        <v>182.06212499999998</v>
      </c>
      <c r="H53" s="105">
        <f>$H$6*'ESS Jul 2016'!W37/100</f>
        <v>56.946644999999997</v>
      </c>
      <c r="I53" s="105">
        <f t="shared" si="17"/>
        <v>428.54111999999998</v>
      </c>
      <c r="J53" s="107">
        <f t="shared" si="18"/>
        <v>1247.33448</v>
      </c>
      <c r="K53" s="108">
        <f t="shared" si="19"/>
        <v>1714.1644799999999</v>
      </c>
      <c r="L53" s="109">
        <f>'ESS Jul 2016'!AT37</f>
        <v>0</v>
      </c>
      <c r="M53" s="109">
        <f>'ESS Jul 2016'!AU37</f>
        <v>0</v>
      </c>
      <c r="N53" s="109">
        <f>'ESS Jul 2016'!AV37</f>
        <v>0</v>
      </c>
      <c r="O53" s="109">
        <f>'ESS Jul 2016'!AW37</f>
        <v>20</v>
      </c>
      <c r="P53" s="109">
        <f>($E$6*'ESS Jul 2016'!AQ37/100)*4</f>
        <v>193.40100000000001</v>
      </c>
      <c r="Q53" s="109">
        <f t="shared" si="20"/>
        <v>1714.1644799999999</v>
      </c>
      <c r="R53" s="109">
        <f>Q53-(J53*O53/100)</f>
        <v>1464.697584</v>
      </c>
      <c r="S53" s="110">
        <f t="shared" si="21"/>
        <v>1520.7634799999998</v>
      </c>
      <c r="T53" s="110">
        <f t="shared" si="22"/>
        <v>1271.2965839999999</v>
      </c>
      <c r="U53" s="473">
        <f t="shared" si="23"/>
        <v>1672.8398279999999</v>
      </c>
      <c r="V53" s="473">
        <f t="shared" si="24"/>
        <v>1398.4262424000001</v>
      </c>
      <c r="W53" s="124">
        <f>'ESS Jul 2016'!BD37</f>
        <v>0</v>
      </c>
      <c r="X53" s="125" t="str">
        <f>'ESS Jul 2016'!BE37</f>
        <v>n</v>
      </c>
      <c r="Y53" s="63"/>
      <c r="Z53" s="63"/>
      <c r="AA53" s="63"/>
      <c r="AB53" s="63"/>
      <c r="AC53" s="63"/>
      <c r="AD53" s="63"/>
      <c r="AE53" s="63"/>
      <c r="AF53" s="63"/>
      <c r="AG53" s="63"/>
      <c r="AH53" s="63"/>
      <c r="AI53" s="63"/>
      <c r="AJ53" s="63"/>
      <c r="AK53" s="63"/>
      <c r="AL53" s="63"/>
      <c r="AM53" s="63"/>
      <c r="AN53" s="63"/>
      <c r="AO53" s="63"/>
      <c r="AP53" s="63"/>
      <c r="AQ53" s="63"/>
      <c r="AR53" s="63"/>
      <c r="AS53" s="63"/>
      <c r="AT53" s="63"/>
      <c r="AU53" s="63"/>
      <c r="AV53" s="63"/>
      <c r="AW53" s="63"/>
      <c r="AX53" s="63"/>
      <c r="AY53" s="63"/>
      <c r="AZ53" s="63"/>
      <c r="BA53" s="63"/>
      <c r="BB53" s="63"/>
      <c r="BC53" s="63"/>
      <c r="BD53" s="63"/>
      <c r="BE53" s="63"/>
      <c r="BF53" s="63"/>
      <c r="BG53" s="63"/>
      <c r="BH53" s="63"/>
      <c r="BI53" s="63"/>
      <c r="BJ53" s="63"/>
      <c r="BK53" s="63"/>
      <c r="BL53" s="63"/>
      <c r="BM53" s="63"/>
      <c r="BN53" s="63"/>
      <c r="BO53" s="63"/>
      <c r="BP53" s="63"/>
      <c r="BQ53" s="63"/>
      <c r="BR53" s="63"/>
      <c r="BS53" s="63"/>
      <c r="BT53" s="63"/>
      <c r="BU53" s="63"/>
      <c r="BV53" s="63"/>
      <c r="BW53" s="63"/>
      <c r="BX53" s="63"/>
      <c r="BY53" s="63"/>
      <c r="BZ53" s="63"/>
      <c r="CA53" s="63"/>
      <c r="CB53" s="63"/>
      <c r="CC53" s="63"/>
      <c r="CD53" s="63"/>
      <c r="CE53" s="63"/>
      <c r="CF53" s="63"/>
      <c r="CG53" s="63"/>
      <c r="CH53" s="63"/>
      <c r="CI53" s="63"/>
      <c r="CJ53" s="63"/>
      <c r="CK53" s="63"/>
      <c r="CL53" s="63"/>
      <c r="CM53" s="63"/>
      <c r="CN53" s="63"/>
      <c r="CO53" s="63"/>
      <c r="CP53" s="63"/>
      <c r="CQ53" s="63"/>
      <c r="CR53" s="63"/>
      <c r="CS53" s="63"/>
      <c r="CT53" s="63"/>
      <c r="CU53" s="63"/>
      <c r="CV53" s="63"/>
      <c r="CW53" s="63"/>
      <c r="CX53" s="63"/>
      <c r="CY53" s="63"/>
      <c r="CZ53" s="63"/>
      <c r="DA53" s="63"/>
      <c r="DB53" s="63"/>
      <c r="DC53" s="63"/>
      <c r="DD53" s="63"/>
      <c r="DE53" s="63"/>
      <c r="DF53" s="63"/>
    </row>
    <row r="54" spans="1:110" ht="14" x14ac:dyDescent="0.3">
      <c r="A54" s="103" t="str">
        <f>'ESS Jul 2016'!K38</f>
        <v>EnergyAustralia</v>
      </c>
      <c r="B54" s="104" t="str">
        <f>'ESS Jul 2016'!L38</f>
        <v xml:space="preserve">Flexi Saver </v>
      </c>
      <c r="C54" s="105">
        <f>91*'ESS Jul 2016'!M38/100</f>
        <v>121.23020000000001</v>
      </c>
      <c r="D54" s="105">
        <f>$G$6*'ESS Jul 2016'!N38/100</f>
        <v>69.840225000000004</v>
      </c>
      <c r="E54" s="105">
        <v>0</v>
      </c>
      <c r="F54" s="105">
        <v>0</v>
      </c>
      <c r="G54" s="105">
        <f>$I$6*'ESS Jul 2016'!AH38/100</f>
        <v>174.60056249999997</v>
      </c>
      <c r="H54" s="105">
        <f>$H$6*'ESS Jul 2016'!W38/100</f>
        <v>52.971124499999995</v>
      </c>
      <c r="I54" s="105">
        <f t="shared" si="17"/>
        <v>418.64211199999994</v>
      </c>
      <c r="J54" s="107">
        <f t="shared" si="18"/>
        <v>1189.6476479999997</v>
      </c>
      <c r="K54" s="108">
        <f t="shared" si="19"/>
        <v>1674.5684479999998</v>
      </c>
      <c r="L54" s="109">
        <f>'ESS Jul 2016'!AT38</f>
        <v>0</v>
      </c>
      <c r="M54" s="109">
        <f>'ESS Jul 2016'!AU38</f>
        <v>0</v>
      </c>
      <c r="N54" s="109">
        <f>'ESS Jul 2016'!AV38</f>
        <v>0</v>
      </c>
      <c r="O54" s="109">
        <f>'ESS Jul 2016'!AW38</f>
        <v>16</v>
      </c>
      <c r="P54" s="109">
        <f>($E$6*'ESS Jul 2016'!AQ38/100)*4</f>
        <v>151.74539999999999</v>
      </c>
      <c r="Q54" s="109">
        <f t="shared" si="20"/>
        <v>1674.5684479999998</v>
      </c>
      <c r="R54" s="109">
        <f>Q54-(J54*O54/100)</f>
        <v>1484.2248243199997</v>
      </c>
      <c r="S54" s="110">
        <f t="shared" si="21"/>
        <v>1522.8230479999997</v>
      </c>
      <c r="T54" s="110">
        <f t="shared" si="22"/>
        <v>1332.4794243199997</v>
      </c>
      <c r="U54" s="473">
        <f t="shared" si="23"/>
        <v>1675.1053527999998</v>
      </c>
      <c r="V54" s="473">
        <f t="shared" si="24"/>
        <v>1465.7273667519999</v>
      </c>
      <c r="W54" s="124">
        <f>'ESS Jul 2016'!BD38</f>
        <v>0</v>
      </c>
      <c r="X54" s="125" t="str">
        <f>'ESS Jul 2016'!BE38</f>
        <v>n</v>
      </c>
      <c r="Y54" s="63"/>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c r="AZ54" s="63"/>
      <c r="BA54" s="63"/>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63"/>
      <c r="BZ54" s="63"/>
      <c r="CA54" s="63"/>
      <c r="CB54" s="63"/>
      <c r="CC54" s="63"/>
      <c r="CD54" s="63"/>
      <c r="CE54" s="63"/>
      <c r="CF54" s="63"/>
      <c r="CG54" s="63"/>
      <c r="CH54" s="63"/>
      <c r="CI54" s="63"/>
      <c r="CJ54" s="63"/>
      <c r="CK54" s="63"/>
      <c r="CL54" s="63"/>
      <c r="CM54" s="63"/>
      <c r="CN54" s="63"/>
      <c r="CO54" s="63"/>
      <c r="CP54" s="63"/>
      <c r="CQ54" s="63"/>
      <c r="CR54" s="63"/>
      <c r="CS54" s="63"/>
      <c r="CT54" s="63"/>
      <c r="CU54" s="63"/>
      <c r="CV54" s="63"/>
      <c r="CW54" s="63"/>
      <c r="CX54" s="63"/>
      <c r="CY54" s="63"/>
      <c r="CZ54" s="63"/>
      <c r="DA54" s="63"/>
      <c r="DB54" s="63"/>
      <c r="DC54" s="63"/>
      <c r="DD54" s="63"/>
      <c r="DE54" s="63"/>
      <c r="DF54" s="63"/>
    </row>
    <row r="55" spans="1:110" ht="14" x14ac:dyDescent="0.3">
      <c r="A55" s="103" t="str">
        <f>'ESS Jul 2016'!K39</f>
        <v>Mojo Power</v>
      </c>
      <c r="B55" s="104" t="str">
        <f>'ESS Jul 2016'!L39</f>
        <v>Standard Energy Pass</v>
      </c>
      <c r="C55" s="105">
        <f>(91*'ESS Jul 2016'!M39/100)+('ESS Jul 2016'!BH39*3)</f>
        <v>183.47839999999999</v>
      </c>
      <c r="D55" s="105">
        <f>$G$6*'ESS Jul 2016'!N39/100</f>
        <v>51.908598000000005</v>
      </c>
      <c r="E55" s="105">
        <v>0</v>
      </c>
      <c r="F55" s="105">
        <v>0</v>
      </c>
      <c r="G55" s="105">
        <f>$I$6*'ESS Jul 2016'!AH39/100</f>
        <v>138.48063074999999</v>
      </c>
      <c r="H55" s="105">
        <f>$H$6*'ESS Jul 2016'!W39/100</f>
        <v>38.752370999999997</v>
      </c>
      <c r="I55" s="105">
        <f t="shared" si="17"/>
        <v>412.61999974999998</v>
      </c>
      <c r="J55" s="107">
        <f t="shared" si="18"/>
        <v>916.56639899999993</v>
      </c>
      <c r="K55" s="108">
        <f t="shared" si="19"/>
        <v>1650.4799989999999</v>
      </c>
      <c r="L55" s="109">
        <f>'ESS Jul 2016'!AT39</f>
        <v>0</v>
      </c>
      <c r="M55" s="109">
        <f>'ESS Jul 2016'!AU39</f>
        <v>0</v>
      </c>
      <c r="N55" s="109">
        <f>'ESS Jul 2016'!AV39</f>
        <v>0</v>
      </c>
      <c r="O55" s="109">
        <f>'ESS Jul 2016'!AW39</f>
        <v>0</v>
      </c>
      <c r="P55" s="109">
        <f>($E$6*'ESS Jul 2016'!AQ39/100)*4</f>
        <v>217.20420000000001</v>
      </c>
      <c r="Q55" s="109">
        <f t="shared" si="20"/>
        <v>1650.4799989999999</v>
      </c>
      <c r="R55" s="109">
        <f>Q55</f>
        <v>1650.4799989999999</v>
      </c>
      <c r="S55" s="110">
        <f t="shared" si="21"/>
        <v>1433.275799</v>
      </c>
      <c r="T55" s="110">
        <f t="shared" si="22"/>
        <v>1433.275799</v>
      </c>
      <c r="U55" s="473">
        <f t="shared" si="23"/>
        <v>1576.6033789000001</v>
      </c>
      <c r="V55" s="473">
        <f t="shared" si="24"/>
        <v>1576.6033789000001</v>
      </c>
      <c r="W55" s="124">
        <f>'ESS Jul 2016'!BD39</f>
        <v>0</v>
      </c>
      <c r="X55" s="125" t="str">
        <f>'ESS Jul 2016'!BE39</f>
        <v>n</v>
      </c>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A55" s="63"/>
      <c r="CB55" s="63"/>
      <c r="CC55" s="63"/>
      <c r="CD55" s="63"/>
      <c r="CE55" s="63"/>
      <c r="CF55" s="63"/>
      <c r="CG55" s="63"/>
      <c r="CH55" s="63"/>
      <c r="CI55" s="63"/>
      <c r="CJ55" s="63"/>
      <c r="CK55" s="63"/>
      <c r="CL55" s="63"/>
      <c r="CM55" s="63"/>
      <c r="CN55" s="63"/>
      <c r="CO55" s="63"/>
      <c r="CP55" s="63"/>
      <c r="CQ55" s="63"/>
      <c r="CR55" s="63"/>
      <c r="CS55" s="63"/>
      <c r="CT55" s="63"/>
      <c r="CU55" s="63"/>
      <c r="CV55" s="63"/>
      <c r="CW55" s="63"/>
      <c r="CX55" s="63"/>
      <c r="CY55" s="63"/>
      <c r="CZ55" s="63"/>
      <c r="DA55" s="63"/>
      <c r="DB55" s="63"/>
      <c r="DC55" s="63"/>
      <c r="DD55" s="63"/>
      <c r="DE55" s="63"/>
      <c r="DF55" s="63"/>
    </row>
    <row r="56" spans="1:110" ht="14" x14ac:dyDescent="0.3">
      <c r="A56" s="103" t="str">
        <f>'ESS Jul 2016'!K40</f>
        <v>Momentum Energy</v>
      </c>
      <c r="B56" s="104" t="str">
        <f>'ESS Jul 2016'!L40</f>
        <v>SmilePower</v>
      </c>
      <c r="C56" s="105">
        <f>91*'ESS Jul 2016'!M40/100</f>
        <v>117.19889999999999</v>
      </c>
      <c r="D56" s="105">
        <f>$G$6*'ESS Jul 2016'!N40/100</f>
        <v>63.894852000000007</v>
      </c>
      <c r="E56" s="105">
        <v>0</v>
      </c>
      <c r="F56" s="105">
        <f>IF(($G$6&lt;'ESS Jul 2016'!P40),0,($G$6-'ESS Jul 2016'!P40)*'ESS Jul 2016'!Q40/100)</f>
        <v>0</v>
      </c>
      <c r="G56" s="105">
        <f>$I$6*'ESS Jul 2016'!AH40/100</f>
        <v>141.53091749999999</v>
      </c>
      <c r="H56" s="105">
        <f>$H$6*'ESS Jul 2016'!W40/100</f>
        <v>45.091714499999995</v>
      </c>
      <c r="I56" s="105">
        <f t="shared" si="17"/>
        <v>367.71638399999995</v>
      </c>
      <c r="J56" s="107">
        <f t="shared" si="18"/>
        <v>1002.0699359999999</v>
      </c>
      <c r="K56" s="108">
        <f t="shared" si="19"/>
        <v>1470.8655359999998</v>
      </c>
      <c r="L56" s="109">
        <f>'ESS Jul 2016'!AT40</f>
        <v>0</v>
      </c>
      <c r="M56" s="109">
        <f>'ESS Jul 2016'!AU40</f>
        <v>0</v>
      </c>
      <c r="N56" s="109">
        <f>'ESS Jul 2016'!AV40</f>
        <v>0</v>
      </c>
      <c r="O56" s="109">
        <f>'ESS Jul 2016'!AW40</f>
        <v>0</v>
      </c>
      <c r="P56" s="109">
        <f>($E$6*'ESS Jul 2016'!AQ40/100)*4</f>
        <v>0</v>
      </c>
      <c r="Q56" s="109">
        <f t="shared" si="20"/>
        <v>1470.8655359999998</v>
      </c>
      <c r="R56" s="109">
        <f>Q56</f>
        <v>1470.8655359999998</v>
      </c>
      <c r="S56" s="110">
        <f t="shared" si="21"/>
        <v>1470.8655359999998</v>
      </c>
      <c r="T56" s="110">
        <f t="shared" si="22"/>
        <v>1470.8655359999998</v>
      </c>
      <c r="U56" s="473">
        <f t="shared" si="23"/>
        <v>1617.9520895999999</v>
      </c>
      <c r="V56" s="473">
        <f t="shared" si="24"/>
        <v>1617.9520895999999</v>
      </c>
      <c r="W56" s="124">
        <f>'ESS Jul 2016'!BD40</f>
        <v>12</v>
      </c>
      <c r="X56" s="125" t="str">
        <f>'ESS Jul 2016'!BE40</f>
        <v>y</v>
      </c>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63"/>
      <c r="CE56" s="63"/>
      <c r="CF56" s="63"/>
      <c r="CG56" s="63"/>
      <c r="CH56" s="63"/>
      <c r="CI56" s="63"/>
      <c r="CJ56" s="63"/>
      <c r="CK56" s="63"/>
      <c r="CL56" s="63"/>
      <c r="CM56" s="63"/>
      <c r="CN56" s="63"/>
      <c r="CO56" s="63"/>
      <c r="CP56" s="63"/>
      <c r="CQ56" s="63"/>
      <c r="CR56" s="63"/>
      <c r="CS56" s="63"/>
      <c r="CT56" s="63"/>
      <c r="CU56" s="63"/>
      <c r="CV56" s="63"/>
      <c r="CW56" s="63"/>
      <c r="CX56" s="63"/>
      <c r="CY56" s="63"/>
      <c r="CZ56" s="63"/>
      <c r="DA56" s="63"/>
      <c r="DB56" s="63"/>
      <c r="DC56" s="63"/>
      <c r="DD56" s="63"/>
      <c r="DE56" s="63"/>
      <c r="DF56" s="63"/>
    </row>
    <row r="57" spans="1:110" ht="14" x14ac:dyDescent="0.3">
      <c r="A57" s="103" t="str">
        <f>'ESS Jul 2016'!K41</f>
        <v>Origin Energy</v>
      </c>
      <c r="B57" s="104" t="str">
        <f>'ESS Jul 2016'!L41</f>
        <v>Saver</v>
      </c>
      <c r="C57" s="105">
        <f>91*'ESS Jul 2016'!M41/100</f>
        <v>123.76</v>
      </c>
      <c r="D57" s="105">
        <f>$G$6*'ESS Jul 2016'!N41/100</f>
        <v>68.049450000000007</v>
      </c>
      <c r="E57" s="105">
        <v>0</v>
      </c>
      <c r="F57" s="105">
        <v>0</v>
      </c>
      <c r="G57" s="105">
        <f>$I$6*'ESS Jul 2016'!AH41/100</f>
        <v>170.123625</v>
      </c>
      <c r="H57" s="105">
        <f>$H$6*'ESS Jul 2016'!W41/100</f>
        <v>59.095574999999997</v>
      </c>
      <c r="I57" s="105">
        <f t="shared" si="17"/>
        <v>421.02865000000003</v>
      </c>
      <c r="J57" s="107">
        <f t="shared" si="18"/>
        <v>1189.0746000000001</v>
      </c>
      <c r="K57" s="108">
        <f t="shared" si="19"/>
        <v>1684.1146000000001</v>
      </c>
      <c r="L57" s="109">
        <f>'ESS Jul 2016'!AT41</f>
        <v>0</v>
      </c>
      <c r="M57" s="109">
        <f>'ESS Jul 2016'!AU41</f>
        <v>0</v>
      </c>
      <c r="N57" s="109">
        <f>'ESS Jul 2016'!AV41</f>
        <v>0</v>
      </c>
      <c r="O57" s="109">
        <f>'ESS Jul 2016'!AW41</f>
        <v>13</v>
      </c>
      <c r="P57" s="109">
        <f>($E$6*'ESS Jul 2016'!AQ41/100)*4</f>
        <v>178.524</v>
      </c>
      <c r="Q57" s="109">
        <f t="shared" si="20"/>
        <v>1684.1146000000001</v>
      </c>
      <c r="R57" s="109">
        <f>Q57-(J57*O57/100)</f>
        <v>1529.5349020000001</v>
      </c>
      <c r="S57" s="110">
        <f t="shared" si="21"/>
        <v>1505.5906</v>
      </c>
      <c r="T57" s="110">
        <f t="shared" si="22"/>
        <v>1351.010902</v>
      </c>
      <c r="U57" s="473">
        <f t="shared" si="23"/>
        <v>1656.14966</v>
      </c>
      <c r="V57" s="473">
        <f t="shared" si="24"/>
        <v>1486.1119922</v>
      </c>
      <c r="W57" s="124">
        <f>'ESS Jul 2016'!BD41</f>
        <v>0</v>
      </c>
      <c r="X57" s="125" t="str">
        <f>'ESS Jul 2016'!BE41</f>
        <v>n</v>
      </c>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B57" s="63"/>
      <c r="CC57" s="63"/>
      <c r="CD57" s="63"/>
      <c r="CE57" s="63"/>
      <c r="CF57" s="63"/>
      <c r="CG57" s="63"/>
      <c r="CH57" s="63"/>
      <c r="CI57" s="63"/>
      <c r="CJ57" s="63"/>
      <c r="CK57" s="63"/>
      <c r="CL57" s="63"/>
      <c r="CM57" s="63"/>
      <c r="CN57" s="63"/>
      <c r="CO57" s="63"/>
      <c r="CP57" s="63"/>
      <c r="CQ57" s="63"/>
      <c r="CR57" s="63"/>
      <c r="CS57" s="63"/>
      <c r="CT57" s="63"/>
      <c r="CU57" s="63"/>
      <c r="CV57" s="63"/>
      <c r="CW57" s="63"/>
      <c r="CX57" s="63"/>
      <c r="CY57" s="63"/>
      <c r="CZ57" s="63"/>
      <c r="DA57" s="63"/>
      <c r="DB57" s="63"/>
      <c r="DC57" s="63"/>
      <c r="DD57" s="63"/>
      <c r="DE57" s="63"/>
      <c r="DF57" s="63"/>
    </row>
    <row r="58" spans="1:110" ht="14" x14ac:dyDescent="0.3">
      <c r="A58" s="103" t="str">
        <f>'ESS Jul 2016'!K42</f>
        <v>Powerdirect</v>
      </c>
      <c r="B58" s="104" t="str">
        <f>'ESS Jul 2016'!L42</f>
        <v>20 percent</v>
      </c>
      <c r="C58" s="105">
        <f>91*'ESS Jul 2016'!M42/100</f>
        <v>123.16850000000001</v>
      </c>
      <c r="D58" s="105">
        <f>$G$6*'ESS Jul 2016'!N42/100</f>
        <v>75.73784400000001</v>
      </c>
      <c r="E58" s="105">
        <v>0</v>
      </c>
      <c r="F58" s="105">
        <v>0</v>
      </c>
      <c r="G58" s="105">
        <f>$I$6*'ESS Jul 2016'!AH42/100</f>
        <v>189.34460999999999</v>
      </c>
      <c r="H58" s="105">
        <f>$H$6*'ESS Jul 2016'!W42/100</f>
        <v>60.635641499999991</v>
      </c>
      <c r="I58" s="105">
        <f t="shared" si="17"/>
        <v>448.8865955</v>
      </c>
      <c r="J58" s="107">
        <f t="shared" si="18"/>
        <v>1302.872382</v>
      </c>
      <c r="K58" s="108">
        <f t="shared" si="19"/>
        <v>1795.546382</v>
      </c>
      <c r="L58" s="109">
        <f>'ESS Jul 2016'!AT42</f>
        <v>0</v>
      </c>
      <c r="M58" s="109">
        <f>'ESS Jul 2016'!AU42</f>
        <v>0</v>
      </c>
      <c r="N58" s="109">
        <f>'ESS Jul 2016'!AV42</f>
        <v>0</v>
      </c>
      <c r="O58" s="109">
        <f>'ESS Jul 2016'!AW42</f>
        <v>20</v>
      </c>
      <c r="P58" s="109">
        <f>($E$6*'ESS Jul 2016'!AQ42/100)*4</f>
        <v>181.49939999999998</v>
      </c>
      <c r="Q58" s="109">
        <f t="shared" si="20"/>
        <v>1795.546382</v>
      </c>
      <c r="R58" s="109">
        <f>Q58-(J58*O58/100)</f>
        <v>1534.9719055999999</v>
      </c>
      <c r="S58" s="110">
        <f t="shared" si="21"/>
        <v>1614.0469820000001</v>
      </c>
      <c r="T58" s="110">
        <f t="shared" si="22"/>
        <v>1353.4725056</v>
      </c>
      <c r="U58" s="473">
        <f t="shared" si="23"/>
        <v>1775.4516802000003</v>
      </c>
      <c r="V58" s="473">
        <f t="shared" si="24"/>
        <v>1488.81975616</v>
      </c>
      <c r="W58" s="124">
        <f>'ESS Jul 2016'!BD42</f>
        <v>0</v>
      </c>
      <c r="X58" s="125" t="str">
        <f>'ESS Jul 2016'!BE42</f>
        <v>n</v>
      </c>
      <c r="Y58" s="63"/>
      <c r="Z58" s="63"/>
      <c r="AA58" s="63"/>
      <c r="AB58" s="63"/>
      <c r="AC58" s="63"/>
      <c r="AD58" s="63"/>
      <c r="AE58" s="63"/>
      <c r="AF58" s="63"/>
      <c r="AG58" s="63"/>
      <c r="AH58" s="63"/>
      <c r="AI58" s="63"/>
      <c r="AJ58" s="63"/>
      <c r="AK58" s="63"/>
      <c r="AL58" s="63"/>
      <c r="AM58" s="63"/>
      <c r="AN58" s="63"/>
      <c r="AO58" s="63"/>
      <c r="AP58" s="63"/>
      <c r="AQ58" s="63"/>
      <c r="AR58" s="63"/>
      <c r="AS58" s="63"/>
      <c r="AT58" s="63"/>
      <c r="AU58" s="63"/>
      <c r="AV58" s="63"/>
      <c r="AW58" s="63"/>
      <c r="AX58" s="63"/>
      <c r="AY58" s="63"/>
      <c r="AZ58" s="63"/>
      <c r="BA58" s="63"/>
      <c r="BB58" s="63"/>
      <c r="BC58" s="63"/>
      <c r="BD58" s="63"/>
      <c r="BE58" s="63"/>
      <c r="BF58" s="63"/>
      <c r="BG58" s="63"/>
      <c r="BH58" s="63"/>
      <c r="BI58" s="63"/>
      <c r="BJ58" s="63"/>
      <c r="BK58" s="63"/>
      <c r="BL58" s="63"/>
      <c r="BM58" s="63"/>
      <c r="BN58" s="63"/>
      <c r="BO58" s="63"/>
      <c r="BP58" s="63"/>
      <c r="BQ58" s="63"/>
      <c r="BR58" s="63"/>
      <c r="BS58" s="63"/>
      <c r="BT58" s="63"/>
      <c r="BU58" s="63"/>
      <c r="BV58" s="63"/>
      <c r="BW58" s="63"/>
      <c r="BX58" s="63"/>
      <c r="BY58" s="63"/>
      <c r="BZ58" s="63"/>
      <c r="CA58" s="63"/>
      <c r="CB58" s="63"/>
      <c r="CC58" s="63"/>
      <c r="CD58" s="63"/>
      <c r="CE58" s="63"/>
      <c r="CF58" s="63"/>
      <c r="CG58" s="63"/>
      <c r="CH58" s="63"/>
      <c r="CI58" s="63"/>
      <c r="CJ58" s="63"/>
      <c r="CK58" s="63"/>
      <c r="CL58" s="63"/>
      <c r="CM58" s="63"/>
      <c r="CN58" s="63"/>
      <c r="CO58" s="63"/>
      <c r="CP58" s="63"/>
      <c r="CQ58" s="63"/>
      <c r="CR58" s="63"/>
      <c r="CS58" s="63"/>
      <c r="CT58" s="63"/>
      <c r="CU58" s="63"/>
      <c r="CV58" s="63"/>
      <c r="CW58" s="63"/>
      <c r="CX58" s="63"/>
      <c r="CY58" s="63"/>
      <c r="CZ58" s="63"/>
      <c r="DA58" s="63"/>
      <c r="DB58" s="63"/>
      <c r="DC58" s="63"/>
      <c r="DD58" s="63"/>
      <c r="DE58" s="63"/>
      <c r="DF58" s="63"/>
    </row>
    <row r="59" spans="1:110" ht="14" x14ac:dyDescent="0.3">
      <c r="A59" s="103" t="str">
        <f>'ESS Jul 2016'!K43</f>
        <v>Powershop</v>
      </c>
      <c r="B59" s="104" t="str">
        <f>'ESS Jul 2016'!L43</f>
        <v>Standard Saver</v>
      </c>
      <c r="C59" s="105">
        <f>91*'ESS Jul 2016'!M43/100</f>
        <v>141.96</v>
      </c>
      <c r="D59" s="105">
        <f>$G$6*'ESS Jul 2016'!N43/100</f>
        <v>65.70950400000001</v>
      </c>
      <c r="E59" s="105">
        <v>0</v>
      </c>
      <c r="F59" s="105">
        <v>0</v>
      </c>
      <c r="G59" s="105">
        <f>$I$6*'ESS Jul 2016'!AH43/100</f>
        <v>164.27376000000001</v>
      </c>
      <c r="H59" s="105">
        <f>$H$6*'ESS Jul 2016'!W43/100</f>
        <v>63.39343499999999</v>
      </c>
      <c r="I59" s="105">
        <f t="shared" si="17"/>
        <v>435.33669900000001</v>
      </c>
      <c r="J59" s="107">
        <f t="shared" si="18"/>
        <v>1173.5067960000001</v>
      </c>
      <c r="K59" s="108">
        <f t="shared" si="19"/>
        <v>1741.346796</v>
      </c>
      <c r="L59" s="109">
        <f>'ESS Jul 2016'!AT43</f>
        <v>4</v>
      </c>
      <c r="M59" s="109">
        <f>'ESS Jul 2016'!AU43</f>
        <v>0</v>
      </c>
      <c r="N59" s="109">
        <f>'ESS Jul 2016'!AV43</f>
        <v>14</v>
      </c>
      <c r="O59" s="109">
        <f>'ESS Jul 2016'!AW43</f>
        <v>0</v>
      </c>
      <c r="P59" s="109">
        <f>($E$6*'ESS Jul 2016'!AQ43/100)*4</f>
        <v>214.22880000000001</v>
      </c>
      <c r="Q59" s="109">
        <f>K59-(K59*L59/100)</f>
        <v>1671.6929241600001</v>
      </c>
      <c r="R59" s="109">
        <f>Q59-(K59*N59/100)</f>
        <v>1427.9043727200001</v>
      </c>
      <c r="S59" s="110">
        <f t="shared" si="21"/>
        <v>1457.46412416</v>
      </c>
      <c r="T59" s="110">
        <f t="shared" si="22"/>
        <v>1213.67557272</v>
      </c>
      <c r="U59" s="473">
        <f t="shared" si="23"/>
        <v>1603.2105365760001</v>
      </c>
      <c r="V59" s="473">
        <f t="shared" si="24"/>
        <v>1335.0431299920001</v>
      </c>
      <c r="W59" s="124">
        <f>'ESS Jul 2016'!BD43</f>
        <v>0</v>
      </c>
      <c r="X59" s="125" t="str">
        <f>'ESS Jul 2016'!BE43</f>
        <v>n</v>
      </c>
      <c r="Y59" s="63"/>
      <c r="Z59" s="63"/>
      <c r="AA59" s="63"/>
      <c r="AB59" s="63"/>
      <c r="AC59" s="63"/>
      <c r="AD59" s="63"/>
      <c r="AE59" s="63"/>
      <c r="AF59" s="63"/>
      <c r="AG59" s="63"/>
      <c r="AH59" s="63"/>
      <c r="AI59" s="63"/>
      <c r="AJ59" s="63"/>
      <c r="AK59" s="63"/>
      <c r="AL59" s="63"/>
      <c r="AM59" s="63"/>
      <c r="AN59" s="63"/>
      <c r="AO59" s="63"/>
      <c r="AP59" s="63"/>
      <c r="AQ59" s="63"/>
      <c r="AR59" s="63"/>
      <c r="AS59" s="63"/>
      <c r="AT59" s="63"/>
      <c r="AU59" s="63"/>
      <c r="AV59" s="63"/>
      <c r="AW59" s="63"/>
      <c r="AX59" s="63"/>
      <c r="AY59" s="63"/>
      <c r="AZ59" s="63"/>
      <c r="BA59" s="63"/>
      <c r="BB59" s="63"/>
      <c r="BC59" s="63"/>
      <c r="BD59" s="63"/>
      <c r="BE59" s="63"/>
      <c r="BF59" s="63"/>
      <c r="BG59" s="63"/>
      <c r="BH59" s="63"/>
      <c r="BI59" s="63"/>
      <c r="BJ59" s="63"/>
      <c r="BK59" s="63"/>
      <c r="BL59" s="63"/>
      <c r="BM59" s="63"/>
      <c r="BN59" s="63"/>
      <c r="BO59" s="63"/>
      <c r="BP59" s="63"/>
      <c r="BQ59" s="63"/>
      <c r="BR59" s="63"/>
      <c r="BS59" s="63"/>
      <c r="BT59" s="63"/>
      <c r="BU59" s="63"/>
      <c r="BV59" s="63"/>
      <c r="BW59" s="63"/>
      <c r="BX59" s="63"/>
      <c r="BY59" s="63"/>
      <c r="BZ59" s="63"/>
      <c r="CA59" s="63"/>
      <c r="CB59" s="63"/>
      <c r="CC59" s="63"/>
      <c r="CD59" s="63"/>
      <c r="CE59" s="63"/>
      <c r="CF59" s="63"/>
      <c r="CG59" s="63"/>
      <c r="CH59" s="63"/>
      <c r="CI59" s="63"/>
      <c r="CJ59" s="63"/>
      <c r="CK59" s="63"/>
      <c r="CL59" s="63"/>
      <c r="CM59" s="63"/>
      <c r="CN59" s="63"/>
      <c r="CO59" s="63"/>
      <c r="CP59" s="63"/>
      <c r="CQ59" s="63"/>
      <c r="CR59" s="63"/>
      <c r="CS59" s="63"/>
      <c r="CT59" s="63"/>
      <c r="CU59" s="63"/>
      <c r="CV59" s="63"/>
      <c r="CW59" s="63"/>
      <c r="CX59" s="63"/>
      <c r="CY59" s="63"/>
      <c r="CZ59" s="63"/>
      <c r="DA59" s="63"/>
      <c r="DB59" s="63"/>
      <c r="DC59" s="63"/>
      <c r="DD59" s="63"/>
      <c r="DE59" s="63"/>
      <c r="DF59" s="63"/>
    </row>
    <row r="60" spans="1:110" ht="14" x14ac:dyDescent="0.3">
      <c r="A60" s="103" t="str">
        <f>'ESS Jul 2016'!K44</f>
        <v>Red Energy</v>
      </c>
      <c r="B60" s="104" t="str">
        <f>'ESS Jul 2016'!L44</f>
        <v>Easy Saver</v>
      </c>
      <c r="C60" s="105">
        <f>91*'ESS Jul 2016'!M44/100</f>
        <v>113.52249999999999</v>
      </c>
      <c r="D60" s="105">
        <f>$G$6*'ESS Jul 2016'!N44/100</f>
        <v>63.751589999999993</v>
      </c>
      <c r="E60" s="105">
        <v>0</v>
      </c>
      <c r="F60" s="105">
        <v>0</v>
      </c>
      <c r="G60" s="105">
        <f>$I$6*'ESS Jul 2016'!AH44/100</f>
        <v>159.378975</v>
      </c>
      <c r="H60" s="105">
        <f>$H$6*'ESS Jul 2016'!W44/100</f>
        <v>53.472541499999998</v>
      </c>
      <c r="I60" s="105">
        <f t="shared" si="17"/>
        <v>390.12560649999995</v>
      </c>
      <c r="J60" s="107">
        <f t="shared" si="18"/>
        <v>1106.4124259999999</v>
      </c>
      <c r="K60" s="108">
        <f t="shared" si="19"/>
        <v>1560.5024259999998</v>
      </c>
      <c r="L60" s="109">
        <f>'ESS Jul 2016'!AT44</f>
        <v>0</v>
      </c>
      <c r="M60" s="109">
        <f>'ESS Jul 2016'!AU44</f>
        <v>0</v>
      </c>
      <c r="N60" s="109">
        <f>'ESS Jul 2016'!AV44</f>
        <v>10</v>
      </c>
      <c r="O60" s="109">
        <f>'ESS Jul 2016'!AW44</f>
        <v>0</v>
      </c>
      <c r="P60" s="109">
        <f>($E$6*'ESS Jul 2016'!AQ44/100)*4</f>
        <v>178.524</v>
      </c>
      <c r="Q60" s="109">
        <f t="shared" ref="Q60:Q62" si="25">K60</f>
        <v>1560.5024259999998</v>
      </c>
      <c r="R60" s="109">
        <f>Q60-(K60*N60/100)</f>
        <v>1404.4521833999997</v>
      </c>
      <c r="S60" s="110">
        <f t="shared" si="21"/>
        <v>1381.9784259999997</v>
      </c>
      <c r="T60" s="110">
        <f t="shared" si="22"/>
        <v>1225.9281833999999</v>
      </c>
      <c r="U60" s="473">
        <f t="shared" si="23"/>
        <v>1520.1762685999997</v>
      </c>
      <c r="V60" s="473">
        <f t="shared" si="24"/>
        <v>1348.52100174</v>
      </c>
      <c r="W60" s="124">
        <f>'ESS Jul 2016'!BD44</f>
        <v>0</v>
      </c>
      <c r="X60" s="125" t="str">
        <f>'ESS Jul 2016'!BE44</f>
        <v>n</v>
      </c>
      <c r="Y60" s="63"/>
      <c r="Z60" s="63"/>
      <c r="AA60" s="63"/>
      <c r="AB60" s="63"/>
      <c r="AC60" s="63"/>
      <c r="AD60" s="63"/>
      <c r="AE60" s="63"/>
      <c r="AF60" s="63"/>
      <c r="AG60" s="63"/>
      <c r="AH60" s="63"/>
      <c r="AI60" s="63"/>
      <c r="AJ60" s="63"/>
      <c r="AK60" s="63"/>
      <c r="AL60" s="63"/>
      <c r="AM60" s="63"/>
      <c r="AN60" s="63"/>
      <c r="AO60" s="63"/>
      <c r="AP60" s="63"/>
      <c r="AQ60" s="63"/>
      <c r="AR60" s="63"/>
      <c r="AS60" s="63"/>
      <c r="AT60" s="63"/>
      <c r="AU60" s="63"/>
      <c r="AV60" s="63"/>
      <c r="AW60" s="63"/>
      <c r="AX60" s="63"/>
      <c r="AY60" s="63"/>
      <c r="AZ60" s="63"/>
      <c r="BA60" s="63"/>
      <c r="BB60" s="63"/>
      <c r="BC60" s="63"/>
      <c r="BD60" s="63"/>
      <c r="BE60" s="63"/>
      <c r="BF60" s="63"/>
      <c r="BG60" s="63"/>
      <c r="BH60" s="63"/>
      <c r="BI60" s="63"/>
      <c r="BJ60" s="63"/>
      <c r="BK60" s="63"/>
      <c r="BL60" s="63"/>
      <c r="BM60" s="63"/>
      <c r="BN60" s="63"/>
      <c r="BO60" s="63"/>
      <c r="BP60" s="63"/>
      <c r="BQ60" s="63"/>
      <c r="BR60" s="63"/>
      <c r="BS60" s="63"/>
      <c r="BT60" s="63"/>
      <c r="BU60" s="63"/>
      <c r="BV60" s="63"/>
      <c r="BW60" s="63"/>
      <c r="BX60" s="63"/>
      <c r="BY60" s="63"/>
      <c r="BZ60" s="63"/>
      <c r="CA60" s="63"/>
      <c r="CB60" s="63"/>
      <c r="CC60" s="63"/>
      <c r="CD60" s="63"/>
      <c r="CE60" s="63"/>
      <c r="CF60" s="63"/>
      <c r="CG60" s="63"/>
      <c r="CH60" s="63"/>
      <c r="CI60" s="63"/>
      <c r="CJ60" s="63"/>
      <c r="CK60" s="63"/>
      <c r="CL60" s="63"/>
      <c r="CM60" s="63"/>
      <c r="CN60" s="63"/>
      <c r="CO60" s="63"/>
      <c r="CP60" s="63"/>
      <c r="CQ60" s="63"/>
      <c r="CR60" s="63"/>
      <c r="CS60" s="63"/>
      <c r="CT60" s="63"/>
      <c r="CU60" s="63"/>
      <c r="CV60" s="63"/>
      <c r="CW60" s="63"/>
      <c r="CX60" s="63"/>
      <c r="CY60" s="63"/>
      <c r="CZ60" s="63"/>
      <c r="DA60" s="63"/>
      <c r="DB60" s="63"/>
      <c r="DC60" s="63"/>
      <c r="DD60" s="63"/>
      <c r="DE60" s="63"/>
      <c r="DF60" s="63"/>
    </row>
    <row r="61" spans="1:110" ht="14" x14ac:dyDescent="0.3">
      <c r="A61" s="103" t="str">
        <f>'ESS Jul 2016'!K45</f>
        <v>Simply Energy</v>
      </c>
      <c r="B61" s="104" t="str">
        <f>'ESS Jul 2016'!L45</f>
        <v>Simply Plus</v>
      </c>
      <c r="C61" s="105">
        <f>91*'ESS Jul 2016'!M45/100</f>
        <v>104.9776</v>
      </c>
      <c r="D61" s="105">
        <f>$G$6*'ESS Jul 2016'!N45/100</f>
        <v>73.636668</v>
      </c>
      <c r="E61" s="105">
        <v>0</v>
      </c>
      <c r="F61" s="105">
        <v>0</v>
      </c>
      <c r="G61" s="105">
        <f>$I$6*'ESS Jul 2016'!AH45/100</f>
        <v>172.92917249999999</v>
      </c>
      <c r="H61" s="105">
        <f>$H$6*'ESS Jul 2016'!W45/100</f>
        <v>59.131390499999995</v>
      </c>
      <c r="I61" s="105">
        <f t="shared" si="17"/>
        <v>410.67483099999998</v>
      </c>
      <c r="J61" s="107">
        <f t="shared" si="18"/>
        <v>1222.788924</v>
      </c>
      <c r="K61" s="108">
        <f t="shared" si="19"/>
        <v>1642.6993239999999</v>
      </c>
      <c r="L61" s="109">
        <f>'ESS Jul 2016'!AT45</f>
        <v>0</v>
      </c>
      <c r="M61" s="109">
        <f>'ESS Jul 2016'!AU45</f>
        <v>0</v>
      </c>
      <c r="N61" s="109">
        <f>'ESS Jul 2016'!AV45</f>
        <v>0</v>
      </c>
      <c r="O61" s="109">
        <f>'ESS Jul 2016'!AW45</f>
        <v>15</v>
      </c>
      <c r="P61" s="109">
        <f>($E$6*'ESS Jul 2016'!AQ45/100)*4</f>
        <v>193.40100000000001</v>
      </c>
      <c r="Q61" s="109">
        <f t="shared" si="25"/>
        <v>1642.6993239999999</v>
      </c>
      <c r="R61" s="109">
        <f>Q61-(J61*O61/100)</f>
        <v>1459.2809854</v>
      </c>
      <c r="S61" s="110">
        <f t="shared" si="21"/>
        <v>1449.2983239999999</v>
      </c>
      <c r="T61" s="110">
        <f t="shared" si="22"/>
        <v>1265.8799853999999</v>
      </c>
      <c r="U61" s="473">
        <f t="shared" si="23"/>
        <v>1594.2281564</v>
      </c>
      <c r="V61" s="473">
        <f t="shared" si="24"/>
        <v>1392.4679839400001</v>
      </c>
      <c r="W61" s="124">
        <f>'ESS Jul 2016'!BD45</f>
        <v>24</v>
      </c>
      <c r="X61" s="125" t="str">
        <f>'ESS Jul 2016'!BE45</f>
        <v>y</v>
      </c>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3"/>
      <c r="BS61" s="63"/>
      <c r="BT61" s="63"/>
      <c r="BU61" s="63"/>
      <c r="BV61" s="63"/>
      <c r="BW61" s="63"/>
      <c r="BX61" s="63"/>
      <c r="BY61" s="63"/>
      <c r="BZ61" s="63"/>
      <c r="CA61" s="63"/>
      <c r="CB61" s="63"/>
      <c r="CC61" s="63"/>
      <c r="CD61" s="63"/>
      <c r="CE61" s="63"/>
      <c r="CF61" s="63"/>
      <c r="CG61" s="63"/>
      <c r="CH61" s="63"/>
      <c r="CI61" s="63"/>
      <c r="CJ61" s="63"/>
      <c r="CK61" s="63"/>
      <c r="CL61" s="63"/>
      <c r="CM61" s="63"/>
      <c r="CN61" s="63"/>
      <c r="CO61" s="63"/>
      <c r="CP61" s="63"/>
      <c r="CQ61" s="63"/>
      <c r="CR61" s="63"/>
      <c r="CS61" s="63"/>
      <c r="CT61" s="63"/>
      <c r="CU61" s="63"/>
      <c r="CV61" s="63"/>
      <c r="CW61" s="63"/>
      <c r="CX61" s="63"/>
      <c r="CY61" s="63"/>
      <c r="CZ61" s="63"/>
      <c r="DA61" s="63"/>
      <c r="DB61" s="63"/>
      <c r="DC61" s="63"/>
      <c r="DD61" s="63"/>
      <c r="DE61" s="63"/>
      <c r="DF61" s="63"/>
    </row>
    <row r="62" spans="1:110" ht="14.5" thickBot="1" x14ac:dyDescent="0.35">
      <c r="A62" s="113" t="str">
        <f>'ESS Jul 2016'!K46</f>
        <v>Urth Energy</v>
      </c>
      <c r="B62" s="114" t="str">
        <f>'ESS Jul 2016'!L46</f>
        <v>Market offer</v>
      </c>
      <c r="C62" s="115">
        <f>91*'ESS Jul 2016'!M46/100</f>
        <v>123.76</v>
      </c>
      <c r="D62" s="115">
        <f>$G$6*'ESS Jul 2016'!N46/100</f>
        <v>71.392229999999998</v>
      </c>
      <c r="E62" s="115">
        <v>0</v>
      </c>
      <c r="F62" s="115">
        <v>0</v>
      </c>
      <c r="G62" s="115">
        <f>$I$6*'ESS Jul 2016'!AH46/100</f>
        <v>178.48057499999999</v>
      </c>
      <c r="H62" s="115">
        <f>$H$6*'ESS Jul 2016'!W46/100</f>
        <v>56.946644999999997</v>
      </c>
      <c r="I62" s="115">
        <f t="shared" si="17"/>
        <v>430.57944999999995</v>
      </c>
      <c r="J62" s="117">
        <f t="shared" si="18"/>
        <v>1227.2777999999998</v>
      </c>
      <c r="K62" s="118">
        <f t="shared" si="19"/>
        <v>1722.3177999999998</v>
      </c>
      <c r="L62" s="119">
        <f>'ESS Jul 2016'!AT46</f>
        <v>0</v>
      </c>
      <c r="M62" s="119">
        <f>'ESS Jul 2016'!AU46</f>
        <v>0</v>
      </c>
      <c r="N62" s="119">
        <f>'ESS Jul 2016'!AV46</f>
        <v>0</v>
      </c>
      <c r="O62" s="119">
        <f>'ESS Jul 2016'!AW46</f>
        <v>10</v>
      </c>
      <c r="P62" s="119">
        <f>($E$6*'ESS Jul 2016'!AQ46/100)*4</f>
        <v>297.54000000000002</v>
      </c>
      <c r="Q62" s="119">
        <f t="shared" si="25"/>
        <v>1722.3177999999998</v>
      </c>
      <c r="R62" s="119">
        <f>Q62-(J62*O62/100)</f>
        <v>1599.5900199999999</v>
      </c>
      <c r="S62" s="120">
        <f t="shared" si="21"/>
        <v>1424.7777999999998</v>
      </c>
      <c r="T62" s="120">
        <f t="shared" si="22"/>
        <v>1302.0500199999999</v>
      </c>
      <c r="U62" s="474">
        <f t="shared" si="23"/>
        <v>1567.25558</v>
      </c>
      <c r="V62" s="474">
        <f t="shared" si="24"/>
        <v>1432.2550220000001</v>
      </c>
      <c r="W62" s="126">
        <f>'ESS Jul 2016'!BD46</f>
        <v>0</v>
      </c>
      <c r="X62" s="127" t="str">
        <f>'ESS Jul 2016'!BE46</f>
        <v>n</v>
      </c>
      <c r="Y62" s="63"/>
      <c r="Z62" s="63"/>
      <c r="AA62" s="63"/>
      <c r="AB62" s="63"/>
      <c r="AC62" s="63"/>
      <c r="AD62" s="63"/>
      <c r="AE62" s="63"/>
      <c r="AF62" s="63"/>
      <c r="AG62" s="63"/>
      <c r="AH62" s="63"/>
      <c r="AI62" s="63"/>
      <c r="AJ62" s="63"/>
      <c r="AK62" s="63"/>
      <c r="AL62" s="63"/>
      <c r="AM62" s="63"/>
      <c r="AN62" s="63"/>
      <c r="AO62" s="63"/>
      <c r="AP62" s="63"/>
      <c r="AQ62" s="63"/>
      <c r="AR62" s="63"/>
      <c r="AS62" s="63"/>
      <c r="AT62" s="63"/>
      <c r="AU62" s="63"/>
      <c r="AV62" s="63"/>
      <c r="AW62" s="63"/>
      <c r="AX62" s="63"/>
      <c r="AY62" s="63"/>
      <c r="AZ62" s="63"/>
      <c r="BA62" s="63"/>
      <c r="BB62" s="63"/>
      <c r="BC62" s="63"/>
      <c r="BD62" s="63"/>
      <c r="BE62" s="63"/>
      <c r="BF62" s="63"/>
      <c r="BG62" s="63"/>
      <c r="BH62" s="63"/>
      <c r="BI62" s="63"/>
      <c r="BJ62" s="63"/>
      <c r="BK62" s="63"/>
      <c r="BL62" s="63"/>
      <c r="BM62" s="63"/>
      <c r="BN62" s="63"/>
      <c r="BO62" s="63"/>
      <c r="BP62" s="63"/>
      <c r="BQ62" s="63"/>
      <c r="BR62" s="63"/>
      <c r="BS62" s="63"/>
      <c r="BT62" s="63"/>
      <c r="BU62" s="63"/>
      <c r="BV62" s="63"/>
      <c r="BW62" s="63"/>
      <c r="BX62" s="63"/>
      <c r="BY62" s="63"/>
      <c r="BZ62" s="63"/>
      <c r="CA62" s="63"/>
      <c r="CB62" s="63"/>
      <c r="CC62" s="63"/>
      <c r="CD62" s="63"/>
      <c r="CE62" s="63"/>
      <c r="CF62" s="63"/>
      <c r="CG62" s="63"/>
      <c r="CH62" s="63"/>
      <c r="CI62" s="63"/>
      <c r="CJ62" s="63"/>
      <c r="CK62" s="63"/>
      <c r="CL62" s="63"/>
      <c r="CM62" s="63"/>
      <c r="CN62" s="63"/>
      <c r="CO62" s="63"/>
      <c r="CP62" s="63"/>
      <c r="CQ62" s="63"/>
      <c r="CR62" s="63"/>
      <c r="CS62" s="63"/>
      <c r="CT62" s="63"/>
      <c r="CU62" s="63"/>
      <c r="CV62" s="63"/>
      <c r="CW62" s="63"/>
      <c r="CX62" s="63"/>
      <c r="CY62" s="63"/>
      <c r="CZ62" s="63"/>
      <c r="DA62" s="63"/>
      <c r="DB62" s="63"/>
      <c r="DC62" s="63"/>
      <c r="DD62" s="63"/>
      <c r="DE62" s="63"/>
      <c r="DF62" s="63"/>
    </row>
    <row r="63" spans="1:110" s="71" customFormat="1" x14ac:dyDescent="0.3"/>
    <row r="64" spans="1:110" s="71" customFormat="1" x14ac:dyDescent="0.3"/>
    <row r="65" s="71" customFormat="1" x14ac:dyDescent="0.3"/>
    <row r="66" s="71" customFormat="1" x14ac:dyDescent="0.3"/>
    <row r="67" s="71" customFormat="1" x14ac:dyDescent="0.3"/>
    <row r="68" s="71" customFormat="1" x14ac:dyDescent="0.3"/>
    <row r="69" s="71" customFormat="1" x14ac:dyDescent="0.3"/>
    <row r="70" s="71" customFormat="1" x14ac:dyDescent="0.3"/>
    <row r="71" s="71" customFormat="1" x14ac:dyDescent="0.3"/>
    <row r="72" s="71" customFormat="1" x14ac:dyDescent="0.3"/>
    <row r="73" s="71" customFormat="1" x14ac:dyDescent="0.3"/>
    <row r="74" s="71" customFormat="1" x14ac:dyDescent="0.3"/>
    <row r="75" s="71" customFormat="1" x14ac:dyDescent="0.3"/>
    <row r="76" s="71" customFormat="1" x14ac:dyDescent="0.3"/>
    <row r="77" s="71" customFormat="1" x14ac:dyDescent="0.3"/>
    <row r="78" s="71" customFormat="1" x14ac:dyDescent="0.3"/>
    <row r="79" s="71" customFormat="1" x14ac:dyDescent="0.3"/>
    <row r="80" s="71" customFormat="1" x14ac:dyDescent="0.3"/>
    <row r="81" s="71" customFormat="1" x14ac:dyDescent="0.3"/>
    <row r="82" s="71" customFormat="1" x14ac:dyDescent="0.3"/>
    <row r="83" s="71" customFormat="1" x14ac:dyDescent="0.3"/>
    <row r="84" s="71" customFormat="1" x14ac:dyDescent="0.3"/>
    <row r="85" s="71" customFormat="1" x14ac:dyDescent="0.3"/>
    <row r="86" s="71" customFormat="1" x14ac:dyDescent="0.3"/>
    <row r="87" s="71" customFormat="1" x14ac:dyDescent="0.3"/>
    <row r="88" s="71" customFormat="1" x14ac:dyDescent="0.3"/>
    <row r="89" s="71" customFormat="1" x14ac:dyDescent="0.3"/>
    <row r="90" s="71" customFormat="1" x14ac:dyDescent="0.3"/>
    <row r="91" s="71" customFormat="1" x14ac:dyDescent="0.3"/>
    <row r="92" s="71" customFormat="1" x14ac:dyDescent="0.3"/>
    <row r="93" s="71" customFormat="1" x14ac:dyDescent="0.3"/>
    <row r="94" s="71" customFormat="1" x14ac:dyDescent="0.3"/>
    <row r="95" s="71" customFormat="1" x14ac:dyDescent="0.3"/>
    <row r="96" s="71" customFormat="1" x14ac:dyDescent="0.3"/>
    <row r="97" s="71" customFormat="1" x14ac:dyDescent="0.3"/>
    <row r="98" s="71" customFormat="1" x14ac:dyDescent="0.3"/>
    <row r="99" s="71" customFormat="1" x14ac:dyDescent="0.3"/>
    <row r="100" s="71" customFormat="1" x14ac:dyDescent="0.3"/>
    <row r="101" s="71" customFormat="1" x14ac:dyDescent="0.3"/>
    <row r="102" s="71" customFormat="1" x14ac:dyDescent="0.3"/>
    <row r="103" s="71" customFormat="1" x14ac:dyDescent="0.3"/>
    <row r="104" s="71" customFormat="1" x14ac:dyDescent="0.3"/>
    <row r="105" s="71" customFormat="1" x14ac:dyDescent="0.3"/>
    <row r="106" s="71" customFormat="1" x14ac:dyDescent="0.3"/>
    <row r="107" s="71" customFormat="1" x14ac:dyDescent="0.3"/>
    <row r="108" s="71" customFormat="1" x14ac:dyDescent="0.3"/>
    <row r="109" s="71" customFormat="1" x14ac:dyDescent="0.3"/>
    <row r="110" s="71" customFormat="1" x14ac:dyDescent="0.3"/>
    <row r="111" s="71" customFormat="1" x14ac:dyDescent="0.3"/>
    <row r="112" s="71" customFormat="1" x14ac:dyDescent="0.3"/>
    <row r="113" s="71" customFormat="1" x14ac:dyDescent="0.3"/>
    <row r="114" s="71" customFormat="1" x14ac:dyDescent="0.3"/>
    <row r="115" s="71" customFormat="1" x14ac:dyDescent="0.3"/>
    <row r="116" s="71" customFormat="1" x14ac:dyDescent="0.3"/>
    <row r="117" s="71" customFormat="1" x14ac:dyDescent="0.3"/>
    <row r="118" s="71" customFormat="1" x14ac:dyDescent="0.3"/>
    <row r="119" s="71" customFormat="1" x14ac:dyDescent="0.3"/>
    <row r="120" s="71" customFormat="1" x14ac:dyDescent="0.3"/>
    <row r="121" s="71" customFormat="1" x14ac:dyDescent="0.3"/>
    <row r="122" s="71" customFormat="1" x14ac:dyDescent="0.3"/>
    <row r="123" s="71" customFormat="1" x14ac:dyDescent="0.3"/>
    <row r="124" s="71" customFormat="1" x14ac:dyDescent="0.3"/>
    <row r="125" s="71" customFormat="1" x14ac:dyDescent="0.3"/>
    <row r="126" s="71" customFormat="1" x14ac:dyDescent="0.3"/>
    <row r="127" s="71" customFormat="1" x14ac:dyDescent="0.3"/>
    <row r="128" s="71" customFormat="1" x14ac:dyDescent="0.3"/>
    <row r="129" s="71" customFormat="1" x14ac:dyDescent="0.3"/>
    <row r="130" s="71" customFormat="1" x14ac:dyDescent="0.3"/>
    <row r="131" s="71" customFormat="1" x14ac:dyDescent="0.3"/>
    <row r="132" s="71" customFormat="1" x14ac:dyDescent="0.3"/>
    <row r="133" s="71" customFormat="1" x14ac:dyDescent="0.3"/>
    <row r="134" s="71" customFormat="1" x14ac:dyDescent="0.3"/>
    <row r="135" s="71" customFormat="1" x14ac:dyDescent="0.3"/>
    <row r="136" s="71" customFormat="1" x14ac:dyDescent="0.3"/>
    <row r="137" s="71" customFormat="1" x14ac:dyDescent="0.3"/>
    <row r="138" s="71" customFormat="1" x14ac:dyDescent="0.3"/>
    <row r="139" s="71" customFormat="1" x14ac:dyDescent="0.3"/>
    <row r="140" s="71" customFormat="1" x14ac:dyDescent="0.3"/>
  </sheetData>
  <sheetProtection algorithmName="SHA-512" hashValue="FdiEj9ltiyfNamQLBcBWWACb4SShbpf1BRQYSvhTUvkIpaG8ot2C1VHDbcfMQVpKigQgPBCP2DtENOTq+b8Syg==" saltValue="uhpF9GvsX4tSmwvrDJ66WA==" spinCount="100000" sheet="1" objects="1" scenarios="1"/>
  <phoneticPr fontId="11" type="noConversion"/>
  <dataValidations count="2">
    <dataValidation type="decimal" showInputMessage="1" showErrorMessage="1" errorTitle="Incorrect entry" error="Enter 1.5 or 3.0 only" sqref="C4" xr:uid="{00000000-0002-0000-0600-000000000000}">
      <formula1>1.5</formula1>
      <formula2>3</formula2>
    </dataValidation>
    <dataValidation type="whole" showInputMessage="1" showErrorMessage="1" errorTitle="Incorrect number" error="Please enter quarterly consumption between 700-4000kWh" sqref="C5" xr:uid="{00000000-0002-0000-0600-000001000000}">
      <formula1>700</formula1>
      <formula2>4000</formula2>
    </dataValidation>
  </dataValidations>
  <pageMargins left="0.75" right="0.75" top="1" bottom="1" header="0.5" footer="0.5"/>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CC197"/>
  <sheetViews>
    <sheetView workbookViewId="0">
      <selection activeCell="C4" sqref="C4:C5"/>
    </sheetView>
  </sheetViews>
  <sheetFormatPr defaultColWidth="10.84375" defaultRowHeight="14" x14ac:dyDescent="0.3"/>
  <cols>
    <col min="1" max="1" width="24" style="54" customWidth="1"/>
    <col min="2" max="2" width="24.69140625" style="54" customWidth="1"/>
    <col min="3" max="3" width="12.15234375" style="54" customWidth="1"/>
    <col min="4" max="4" width="14.15234375" style="54" customWidth="1"/>
    <col min="5" max="5" width="12.15234375" style="54" customWidth="1"/>
    <col min="6" max="6" width="13" style="54" customWidth="1"/>
    <col min="7" max="7" width="12.69140625" style="54" customWidth="1"/>
    <col min="8" max="8" width="13.84375" style="54" customWidth="1"/>
    <col min="9" max="9" width="13.69140625" style="54" customWidth="1"/>
    <col min="10" max="10" width="12.15234375" style="54" hidden="1" customWidth="1"/>
    <col min="11" max="16" width="12.15234375" style="54" customWidth="1"/>
    <col min="17" max="20" width="12.15234375" style="54" hidden="1" customWidth="1"/>
    <col min="21" max="24" width="12.15234375" style="54" customWidth="1"/>
    <col min="25" max="16384" width="10.84375" style="54"/>
  </cols>
  <sheetData>
    <row r="1" spans="1:81" x14ac:dyDescent="0.3">
      <c r="A1" s="63" t="s">
        <v>364</v>
      </c>
      <c r="B1" s="63"/>
      <c r="C1" s="63"/>
      <c r="D1" s="63"/>
      <c r="E1" s="63"/>
      <c r="F1" s="63"/>
      <c r="G1" s="63"/>
      <c r="H1" s="63"/>
      <c r="I1" s="63"/>
      <c r="J1" s="63">
        <v>3</v>
      </c>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row>
    <row r="2" spans="1:81" x14ac:dyDescent="0.3">
      <c r="A2" s="94" t="s">
        <v>334</v>
      </c>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63"/>
      <c r="CA2" s="63"/>
      <c r="CB2" s="63"/>
      <c r="CC2" s="63"/>
    </row>
    <row r="3" spans="1:81" x14ac:dyDescent="0.3">
      <c r="A3" s="63"/>
      <c r="B3" s="63"/>
      <c r="C3" s="63"/>
      <c r="D3" s="63"/>
      <c r="E3" s="63"/>
      <c r="F3" s="95"/>
      <c r="G3" s="95"/>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A3" s="63"/>
      <c r="CB3" s="63"/>
      <c r="CC3" s="63"/>
    </row>
    <row r="4" spans="1:81" x14ac:dyDescent="0.3">
      <c r="A4" s="60" t="s">
        <v>365</v>
      </c>
      <c r="B4" s="61"/>
      <c r="C4" s="62">
        <v>3</v>
      </c>
      <c r="D4" s="64" t="s">
        <v>483</v>
      </c>
      <c r="E4" s="73">
        <f>IF(C4&lt;J1,(605),(1210))</f>
        <v>1210</v>
      </c>
      <c r="F4" s="72"/>
      <c r="G4" s="66" t="s">
        <v>484</v>
      </c>
      <c r="H4" s="75" t="s">
        <v>485</v>
      </c>
      <c r="I4" s="96" t="s">
        <v>397</v>
      </c>
      <c r="J4" s="63"/>
      <c r="K4" s="63"/>
      <c r="L4" s="63"/>
      <c r="M4" s="63"/>
      <c r="N4" s="63"/>
      <c r="O4" s="63"/>
      <c r="P4" s="63"/>
      <c r="Q4" s="6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c r="BA4" s="63"/>
      <c r="BB4" s="63"/>
      <c r="BC4" s="63"/>
      <c r="BD4" s="63"/>
      <c r="BE4" s="63"/>
      <c r="BF4" s="63"/>
      <c r="BG4" s="63"/>
      <c r="BH4" s="63"/>
      <c r="BI4" s="63"/>
      <c r="BJ4" s="63"/>
      <c r="BK4" s="63"/>
      <c r="BL4" s="63"/>
      <c r="BM4" s="63"/>
      <c r="BN4" s="63"/>
      <c r="BO4" s="63"/>
      <c r="BP4" s="63"/>
      <c r="BQ4" s="63"/>
      <c r="BR4" s="63"/>
      <c r="BS4" s="63"/>
      <c r="BT4" s="63"/>
      <c r="BU4" s="63"/>
      <c r="BV4" s="63"/>
      <c r="BW4" s="63"/>
      <c r="BX4" s="63"/>
      <c r="BY4" s="63"/>
      <c r="BZ4" s="63"/>
      <c r="CA4" s="63"/>
      <c r="CB4" s="63"/>
      <c r="CC4" s="63"/>
    </row>
    <row r="5" spans="1:81" x14ac:dyDescent="0.3">
      <c r="A5" s="67" t="s">
        <v>486</v>
      </c>
      <c r="B5" s="68"/>
      <c r="C5" s="69">
        <v>1800</v>
      </c>
      <c r="D5" s="70" t="s">
        <v>487</v>
      </c>
      <c r="E5" s="74">
        <f>C5-(E4-E6)</f>
        <v>1193.79</v>
      </c>
      <c r="F5" s="64" t="s">
        <v>488</v>
      </c>
      <c r="G5" s="79">
        <f>E5*70/100</f>
        <v>835.65300000000002</v>
      </c>
      <c r="H5" s="80">
        <f>E5*30/100</f>
        <v>358.13699999999994</v>
      </c>
      <c r="I5" s="97"/>
      <c r="J5" s="63"/>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63"/>
      <c r="AX5" s="63"/>
      <c r="AY5" s="63"/>
      <c r="AZ5" s="63"/>
      <c r="BA5" s="63"/>
      <c r="BB5" s="63"/>
      <c r="BC5" s="63"/>
      <c r="BD5" s="63"/>
      <c r="BE5" s="63"/>
      <c r="BF5" s="63"/>
      <c r="BG5" s="63"/>
      <c r="BH5" s="63"/>
      <c r="BI5" s="63"/>
      <c r="BJ5" s="63"/>
      <c r="BK5" s="63"/>
      <c r="BL5" s="63"/>
      <c r="BM5" s="63"/>
      <c r="BN5" s="63"/>
      <c r="BO5" s="63"/>
      <c r="BP5" s="63"/>
      <c r="BQ5" s="63"/>
      <c r="BR5" s="63"/>
      <c r="BS5" s="63"/>
      <c r="BT5" s="63"/>
      <c r="BU5" s="63"/>
      <c r="BV5" s="63"/>
      <c r="BW5" s="63"/>
      <c r="BX5" s="63"/>
      <c r="BY5" s="63"/>
      <c r="BZ5" s="63"/>
      <c r="CA5" s="63"/>
      <c r="CB5" s="63"/>
      <c r="CC5" s="63"/>
    </row>
    <row r="6" spans="1:81" x14ac:dyDescent="0.3">
      <c r="A6" s="71"/>
      <c r="B6" s="71"/>
      <c r="C6" s="71"/>
      <c r="D6" s="70" t="s">
        <v>489</v>
      </c>
      <c r="E6" s="74">
        <f>IF(C4&lt;J1,(E4*18.9/100),(E4*49.9/100))</f>
        <v>603.79</v>
      </c>
      <c r="F6" s="76" t="s">
        <v>396</v>
      </c>
      <c r="G6" s="77">
        <f>E5*20/100</f>
        <v>238.75799999999998</v>
      </c>
      <c r="H6" s="78">
        <f>E5*30/100</f>
        <v>358.13699999999994</v>
      </c>
      <c r="I6" s="98">
        <f>E5*50/100</f>
        <v>596.89499999999998</v>
      </c>
      <c r="J6" s="63"/>
      <c r="K6" s="63"/>
      <c r="L6" s="63"/>
      <c r="M6" s="63"/>
      <c r="N6" s="63"/>
      <c r="O6" s="63"/>
      <c r="P6" s="6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3"/>
      <c r="AX6" s="63"/>
      <c r="AY6" s="63"/>
      <c r="AZ6" s="63"/>
      <c r="BA6" s="63"/>
      <c r="BB6" s="63"/>
      <c r="BC6" s="63"/>
      <c r="BD6" s="63"/>
      <c r="BE6" s="63"/>
      <c r="BF6" s="63"/>
      <c r="BG6" s="63"/>
      <c r="BH6" s="63"/>
      <c r="BI6" s="63"/>
      <c r="BJ6" s="63"/>
      <c r="BK6" s="63"/>
      <c r="BL6" s="63"/>
      <c r="BM6" s="63"/>
      <c r="BN6" s="63"/>
      <c r="BO6" s="63"/>
      <c r="BP6" s="63"/>
      <c r="BQ6" s="63"/>
      <c r="BR6" s="63"/>
      <c r="BS6" s="63"/>
      <c r="BT6" s="63"/>
      <c r="BU6" s="63"/>
      <c r="BV6" s="63"/>
      <c r="BW6" s="63"/>
      <c r="BX6" s="63"/>
      <c r="BY6" s="63"/>
      <c r="BZ6" s="63"/>
      <c r="CA6" s="63"/>
      <c r="CB6" s="63"/>
      <c r="CC6" s="63"/>
    </row>
    <row r="7" spans="1:81" ht="14.5" thickBot="1" x14ac:dyDescent="0.35">
      <c r="A7" s="63"/>
      <c r="B7" s="63"/>
      <c r="C7" s="63"/>
      <c r="D7" s="63"/>
      <c r="E7" s="63"/>
      <c r="F7" s="63"/>
      <c r="G7" s="99"/>
      <c r="H7" s="63"/>
      <c r="I7" s="63"/>
      <c r="J7" s="63"/>
      <c r="K7" s="63"/>
      <c r="L7" s="63"/>
      <c r="M7" s="63"/>
      <c r="N7" s="63"/>
      <c r="O7" s="63"/>
      <c r="P7" s="63"/>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63"/>
      <c r="AS7" s="63"/>
      <c r="AT7" s="63"/>
      <c r="AU7" s="63"/>
      <c r="AV7" s="63"/>
      <c r="AW7" s="63"/>
      <c r="AX7" s="63"/>
      <c r="AY7" s="63"/>
      <c r="AZ7" s="63"/>
      <c r="BA7" s="63"/>
      <c r="BB7" s="63"/>
      <c r="BC7" s="63"/>
      <c r="BD7" s="63"/>
      <c r="BE7" s="63"/>
      <c r="BF7" s="63"/>
      <c r="BG7" s="63"/>
      <c r="BH7" s="63"/>
      <c r="BI7" s="63"/>
      <c r="BJ7" s="63"/>
      <c r="BK7" s="63"/>
      <c r="BL7" s="63"/>
      <c r="BM7" s="63"/>
      <c r="BN7" s="63"/>
      <c r="BO7" s="63"/>
      <c r="BP7" s="63"/>
      <c r="BQ7" s="63"/>
      <c r="BR7" s="63"/>
      <c r="BS7" s="63"/>
      <c r="BT7" s="63"/>
      <c r="BU7" s="63"/>
      <c r="BV7" s="63"/>
      <c r="BW7" s="63"/>
      <c r="BX7" s="63"/>
      <c r="BY7" s="63"/>
      <c r="BZ7" s="63"/>
      <c r="CA7" s="63"/>
      <c r="CB7" s="63"/>
      <c r="CC7" s="63"/>
    </row>
    <row r="8" spans="1:81" x14ac:dyDescent="0.3">
      <c r="A8" s="100" t="s">
        <v>514</v>
      </c>
      <c r="B8" s="101"/>
      <c r="C8" s="101"/>
      <c r="D8" s="101"/>
      <c r="E8" s="101"/>
      <c r="F8" s="101"/>
      <c r="G8" s="101"/>
      <c r="H8" s="101"/>
      <c r="I8" s="101"/>
      <c r="J8" s="101"/>
      <c r="K8" s="101"/>
      <c r="L8" s="101"/>
      <c r="M8" s="101"/>
      <c r="N8" s="101"/>
      <c r="O8" s="101"/>
      <c r="P8" s="101"/>
      <c r="Q8" s="101"/>
      <c r="R8" s="101"/>
      <c r="S8" s="101"/>
      <c r="T8" s="101"/>
      <c r="U8" s="101"/>
      <c r="V8" s="101"/>
      <c r="W8" s="101"/>
      <c r="X8" s="102"/>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row>
    <row r="9" spans="1:81" ht="70" x14ac:dyDescent="0.3">
      <c r="A9" s="463" t="s">
        <v>408</v>
      </c>
      <c r="B9" s="464" t="s">
        <v>409</v>
      </c>
      <c r="C9" s="465" t="s">
        <v>410</v>
      </c>
      <c r="D9" s="465" t="s">
        <v>411</v>
      </c>
      <c r="E9" s="465" t="s">
        <v>446</v>
      </c>
      <c r="F9" s="466" t="s">
        <v>447</v>
      </c>
      <c r="G9" s="465" t="s">
        <v>448</v>
      </c>
      <c r="H9" s="467" t="s">
        <v>354</v>
      </c>
      <c r="I9" s="465" t="s">
        <v>222</v>
      </c>
      <c r="J9" s="467" t="s">
        <v>406</v>
      </c>
      <c r="K9" s="468" t="s">
        <v>449</v>
      </c>
      <c r="L9" s="469" t="s">
        <v>398</v>
      </c>
      <c r="M9" s="469" t="s">
        <v>533</v>
      </c>
      <c r="N9" s="469" t="s">
        <v>399</v>
      </c>
      <c r="O9" s="469" t="s">
        <v>552</v>
      </c>
      <c r="P9" s="470" t="s">
        <v>490</v>
      </c>
      <c r="Q9" s="471" t="s">
        <v>102</v>
      </c>
      <c r="R9" s="471" t="s">
        <v>103</v>
      </c>
      <c r="S9" s="471" t="s">
        <v>104</v>
      </c>
      <c r="T9" s="471" t="s">
        <v>105</v>
      </c>
      <c r="U9" s="470" t="s">
        <v>331</v>
      </c>
      <c r="V9" s="470" t="s">
        <v>332</v>
      </c>
      <c r="W9" s="469" t="s">
        <v>400</v>
      </c>
      <c r="X9" s="472" t="s">
        <v>558</v>
      </c>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row>
    <row r="10" spans="1:81" x14ac:dyDescent="0.3">
      <c r="A10" s="129" t="str">
        <f>'AG Jul 2016'!K2</f>
        <v>AGL</v>
      </c>
      <c r="B10" s="130" t="str">
        <f>'AG Jul 2016'!L2</f>
        <v xml:space="preserve">Savers </v>
      </c>
      <c r="C10" s="131">
        <f>91*'AG Jul 2016'!M2/100</f>
        <v>71.498699999999985</v>
      </c>
      <c r="D10" s="131">
        <f>IF($E$5&gt;='AG Jul 2016'!P2,('AG Jul 2016'!P2*'AG Jul 2016'!N2/100),($E$5*'AG Jul 2016'!N2/100))</f>
        <v>251.1</v>
      </c>
      <c r="E10" s="150">
        <f>IF($E$5&lt;'AG Jul 2016'!P2,0,IF(($E$5)&gt;'AG Jul 2016'!R2,(('AG Jul 2016'!R2-'AG Jul 2016'!P2)*'AG Jul 2016'!Q2/100),(($E$5-'AG Jul 2016'!P2)*'AG Jul 2016'!Q2/100)))</f>
        <v>47.24600199999999</v>
      </c>
      <c r="F10" s="131">
        <v>0</v>
      </c>
      <c r="G10" s="131">
        <v>0</v>
      </c>
      <c r="H10" s="131">
        <f>IF(($E$5&lt;'AG Jul 2016'!R2),(0),($E$5-'AG Jul 2016'!R2)*'AG Jul 2016'!S2/100)</f>
        <v>0</v>
      </c>
      <c r="I10" s="131">
        <f t="shared" ref="I10:I24" si="0">SUM(C10:H10)</f>
        <v>369.84470199999998</v>
      </c>
      <c r="J10" s="107">
        <f t="shared" ref="J10:J24" si="1">(I10-C10)*4</f>
        <v>1193.384008</v>
      </c>
      <c r="K10" s="110">
        <f t="shared" ref="K10:K24" si="2">I10*4</f>
        <v>1479.3788079999999</v>
      </c>
      <c r="L10" s="130">
        <f>'AG Jul 2016'!AT2</f>
        <v>0</v>
      </c>
      <c r="M10" s="130">
        <f>'AG Jul 2016'!AU2</f>
        <v>0</v>
      </c>
      <c r="N10" s="130">
        <f>'AG Jul 2016'!AV2</f>
        <v>0</v>
      </c>
      <c r="O10" s="130">
        <f>'AG Jul 2016'!AW2</f>
        <v>17</v>
      </c>
      <c r="P10" s="132">
        <f>($E$6*'AG Jul 2016'!AQ2/100)*4</f>
        <v>147.32476</v>
      </c>
      <c r="Q10" s="109">
        <f>K10</f>
        <v>1479.3788079999999</v>
      </c>
      <c r="R10" s="109">
        <f>Q10-(J10*O10/100)</f>
        <v>1276.50352664</v>
      </c>
      <c r="S10" s="110">
        <f>Q10-P10</f>
        <v>1332.054048</v>
      </c>
      <c r="T10" s="110">
        <f>R10-P10</f>
        <v>1129.17876664</v>
      </c>
      <c r="U10" s="473">
        <f>S10*1.1</f>
        <v>1465.2594528000002</v>
      </c>
      <c r="V10" s="473">
        <f>T10*1.1</f>
        <v>1242.0966433040001</v>
      </c>
      <c r="W10" s="133">
        <f>'AG Jul 2016'!BD2</f>
        <v>0</v>
      </c>
      <c r="X10" s="134" t="str">
        <f>'AG Jul 2016'!BE2</f>
        <v>n</v>
      </c>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row>
    <row r="11" spans="1:81" x14ac:dyDescent="0.3">
      <c r="A11" s="129" t="str">
        <f>'AG Jul 2016'!K3</f>
        <v>Click Energy</v>
      </c>
      <c r="B11" s="130" t="str">
        <f>'AG Jul 2016'!L3</f>
        <v>Shine</v>
      </c>
      <c r="C11" s="131">
        <f>91*'AG Jul 2016'!M3/100</f>
        <v>79.17</v>
      </c>
      <c r="D11" s="131">
        <f>IF($E$5&gt;='AG Jul 2016'!P3,('AG Jul 2016'!P3*'AG Jul 2016'!N3/100),($E$5*'AG Jul 2016'!N3/100))</f>
        <v>270.48</v>
      </c>
      <c r="E11" s="150">
        <f>IF($E$5&lt;'AG Jul 2016'!P3,0,IF(($E$5)&gt;'AG Jul 2016'!R3,(('AG Jul 2016'!R3-'AG Jul 2016'!P3)*'AG Jul 2016'!Q3/100),(($E$5-'AG Jul 2016'!P3)*'AG Jul 2016'!Q3/100)))</f>
        <v>49.947434599999994</v>
      </c>
      <c r="F11" s="131">
        <v>0</v>
      </c>
      <c r="G11" s="131">
        <v>0</v>
      </c>
      <c r="H11" s="131">
        <f>IF(($E$5&lt;'AG Jul 2016'!R3),(0),($E$5-'AG Jul 2016'!R3)*'AG Jul 2016'!S3/100)</f>
        <v>0</v>
      </c>
      <c r="I11" s="131">
        <f t="shared" si="0"/>
        <v>399.59743460000004</v>
      </c>
      <c r="J11" s="107">
        <f t="shared" si="1"/>
        <v>1281.7097384000001</v>
      </c>
      <c r="K11" s="110">
        <f t="shared" si="2"/>
        <v>1598.3897384000002</v>
      </c>
      <c r="L11" s="130">
        <f>'AG Jul 2016'!AT3</f>
        <v>0</v>
      </c>
      <c r="M11" s="130">
        <f>'AG Jul 2016'!AU3</f>
        <v>0</v>
      </c>
      <c r="N11" s="130">
        <f>'AG Jul 2016'!AV3</f>
        <v>7</v>
      </c>
      <c r="O11" s="130">
        <f>'AG Jul 2016'!AW3</f>
        <v>0</v>
      </c>
      <c r="P11" s="132">
        <f>($E$6*'AG Jul 2016'!AQ3/100)*4</f>
        <v>241.51599999999999</v>
      </c>
      <c r="Q11" s="109">
        <f t="shared" ref="Q11:Q24" si="3">K11</f>
        <v>1598.3897384000002</v>
      </c>
      <c r="R11" s="109">
        <f>Q11-(K11*N11/100)</f>
        <v>1486.5024567120001</v>
      </c>
      <c r="S11" s="110">
        <f t="shared" ref="S11:S24" si="4">Q11-P11</f>
        <v>1356.8737384000001</v>
      </c>
      <c r="T11" s="110">
        <f t="shared" ref="T11:T24" si="5">R11-P11</f>
        <v>1244.9864567120001</v>
      </c>
      <c r="U11" s="473">
        <f t="shared" ref="U11:V24" si="6">S11*1.1</f>
        <v>1492.5611122400003</v>
      </c>
      <c r="V11" s="473">
        <f t="shared" si="6"/>
        <v>1369.4851023832002</v>
      </c>
      <c r="W11" s="133">
        <f>'AG Jul 2016'!BD3</f>
        <v>0</v>
      </c>
      <c r="X11" s="134" t="str">
        <f>'AG Jul 2016'!BE3</f>
        <v>n</v>
      </c>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row>
    <row r="12" spans="1:81" x14ac:dyDescent="0.3">
      <c r="A12" s="129" t="str">
        <f>'AG Jul 2016'!K4</f>
        <v>Commander</v>
      </c>
      <c r="B12" s="130" t="str">
        <f>'AG Jul 2016'!L4</f>
        <v>Market offer</v>
      </c>
      <c r="C12" s="131">
        <f>91*'AG Jul 2016'!M4/100</f>
        <v>68.604900000000001</v>
      </c>
      <c r="D12" s="131">
        <f>IF($E$5&gt;='AG Jul 2016'!P4,('AG Jul 2016'!P4*'AG Jul 2016'!N4/100),($E$5*'AG Jul 2016'!N4/100))</f>
        <v>239.9</v>
      </c>
      <c r="E12" s="150">
        <f>IF($E$5&lt;'AG Jul 2016'!P4,0,IF(($E$5)&gt;'AG Jul 2016'!R4,(('AG Jul 2016'!R4-'AG Jul 2016'!P4)*'AG Jul 2016'!Q4/100),(($E$5-'AG Jul 2016'!P4)*'AG Jul 2016'!Q4/100)))</f>
        <v>46.490220999999991</v>
      </c>
      <c r="F12" s="131">
        <v>0</v>
      </c>
      <c r="G12" s="131">
        <v>0</v>
      </c>
      <c r="H12" s="131">
        <f>IF(($E$5&lt;'AG Jul 2016'!R4),(0),($E$5-'AG Jul 2016'!R4)*'AG Jul 2016'!S4/100)</f>
        <v>0</v>
      </c>
      <c r="I12" s="131">
        <f t="shared" si="0"/>
        <v>354.99512100000004</v>
      </c>
      <c r="J12" s="107">
        <f t="shared" si="1"/>
        <v>1145.5608840000002</v>
      </c>
      <c r="K12" s="110">
        <f t="shared" si="2"/>
        <v>1419.9804840000002</v>
      </c>
      <c r="L12" s="130">
        <f>'AG Jul 2016'!AT4</f>
        <v>0</v>
      </c>
      <c r="M12" s="130">
        <f>'AG Jul 2016'!AU4</f>
        <v>0</v>
      </c>
      <c r="N12" s="130">
        <f>'AG Jul 2016'!AV4</f>
        <v>0</v>
      </c>
      <c r="O12" s="130">
        <f>'AG Jul 2016'!AW4</f>
        <v>20</v>
      </c>
      <c r="P12" s="132">
        <f>($E$6*'AG Jul 2016'!AQ4/100)*4</f>
        <v>156.9854</v>
      </c>
      <c r="Q12" s="109">
        <f t="shared" si="3"/>
        <v>1419.9804840000002</v>
      </c>
      <c r="R12" s="109">
        <f>Q12-(J12*O12/100)</f>
        <v>1190.8683072000001</v>
      </c>
      <c r="S12" s="110">
        <f t="shared" si="4"/>
        <v>1262.9950840000001</v>
      </c>
      <c r="T12" s="110">
        <f t="shared" si="5"/>
        <v>1033.8829072000001</v>
      </c>
      <c r="U12" s="473">
        <f t="shared" si="6"/>
        <v>1389.2945924000003</v>
      </c>
      <c r="V12" s="473">
        <f t="shared" si="6"/>
        <v>1137.2711979200003</v>
      </c>
      <c r="W12" s="133">
        <f>'AG Jul 2016'!BD4</f>
        <v>0</v>
      </c>
      <c r="X12" s="134" t="str">
        <f>'AG Jul 2016'!BE4</f>
        <v>n</v>
      </c>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row>
    <row r="13" spans="1:81" x14ac:dyDescent="0.3">
      <c r="A13" s="129" t="str">
        <f>'AG Jul 2016'!K5</f>
        <v>CovaU</v>
      </c>
      <c r="B13" s="130" t="str">
        <f>'AG Jul 2016'!L5</f>
        <v>Rate Saver</v>
      </c>
      <c r="C13" s="131">
        <f>91*'AG Jul 2016'!M5/100</f>
        <v>87.177999999999997</v>
      </c>
      <c r="D13" s="131">
        <f>IF($E$5&gt;='AG Jul 2016'!P5,('AG Jul 2016'!P5*'AG Jul 2016'!N5/100),($E$5*'AG Jul 2016'!N5/100))</f>
        <v>267</v>
      </c>
      <c r="E13" s="150">
        <f>IF($E$5&lt;'AG Jul 2016'!P5,0,IF(($E$5)&gt;'AG Jul 2016'!R5,(('AG Jul 2016'!R5-'AG Jul 2016'!P5)*'AG Jul 2016'!Q5/100),(($E$5-'AG Jul 2016'!P5)*'AG Jul 2016'!Q5/100)))</f>
        <v>50.986148999999983</v>
      </c>
      <c r="F13" s="131">
        <v>0</v>
      </c>
      <c r="G13" s="131">
        <v>0</v>
      </c>
      <c r="H13" s="131">
        <f>IF(($E$5&lt;'AG Jul 2016'!R5),(0),($E$5-'AG Jul 2016'!R5)*'AG Jul 2016'!S5/100)</f>
        <v>0</v>
      </c>
      <c r="I13" s="131">
        <f t="shared" si="0"/>
        <v>405.16414899999995</v>
      </c>
      <c r="J13" s="107">
        <f t="shared" si="1"/>
        <v>1271.9445959999998</v>
      </c>
      <c r="K13" s="110">
        <f t="shared" si="2"/>
        <v>1620.6565959999998</v>
      </c>
      <c r="L13" s="130">
        <f>'AG Jul 2016'!AT5</f>
        <v>0</v>
      </c>
      <c r="M13" s="130">
        <f>'AG Jul 2016'!AU5</f>
        <v>0</v>
      </c>
      <c r="N13" s="130">
        <f>'AG Jul 2016'!AV5</f>
        <v>18</v>
      </c>
      <c r="O13" s="130">
        <f>'AG Jul 2016'!AW5</f>
        <v>0</v>
      </c>
      <c r="P13" s="132">
        <f>($E$6*'AG Jul 2016'!AQ5/100)*4</f>
        <v>0</v>
      </c>
      <c r="Q13" s="109">
        <f t="shared" si="3"/>
        <v>1620.6565959999998</v>
      </c>
      <c r="R13" s="109">
        <f>Q13-(K13*N13/100)</f>
        <v>1328.9384087199999</v>
      </c>
      <c r="S13" s="110">
        <f t="shared" si="4"/>
        <v>1620.6565959999998</v>
      </c>
      <c r="T13" s="110">
        <f t="shared" si="5"/>
        <v>1328.9384087199999</v>
      </c>
      <c r="U13" s="473">
        <f t="shared" si="6"/>
        <v>1782.7222555999999</v>
      </c>
      <c r="V13" s="473">
        <f t="shared" si="6"/>
        <v>1461.8322495919999</v>
      </c>
      <c r="W13" s="133">
        <f>'AG Jul 2016'!BD5</f>
        <v>0</v>
      </c>
      <c r="X13" s="134" t="str">
        <f>'AG Jul 2016'!BE5</f>
        <v>n</v>
      </c>
      <c r="Y13" s="63"/>
      <c r="Z13" s="63"/>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row>
    <row r="14" spans="1:81" x14ac:dyDescent="0.3">
      <c r="A14" s="129" t="str">
        <f>'AG Jul 2016'!K6</f>
        <v>Diamond Energy</v>
      </c>
      <c r="B14" s="130" t="str">
        <f>'AG Jul 2016'!L6</f>
        <v>Pay on time discount</v>
      </c>
      <c r="C14" s="131">
        <f>91*'AG Jul 2016'!M6/100</f>
        <v>77.331800000000001</v>
      </c>
      <c r="D14" s="131">
        <f>IF($E$5&gt;='AG Jul 2016'!P6,('AG Jul 2016'!P6*'AG Jul 2016'!N6/100),($E$5*'AG Jul 2016'!N6/100))</f>
        <v>66.63</v>
      </c>
      <c r="E14" s="150">
        <f>IF($E$5&lt;'AG Jul 2016'!P6,0,IF(($E$5)&gt;'AG Jul 2016'!R6,(('AG Jul 2016'!R6-'AG Jul 2016'!P6)*'AG Jul 2016'!Q6/100),(($E$5-'AG Jul 2016'!P6)*'AG Jul 2016'!Q6/100)))</f>
        <v>172.65599999999998</v>
      </c>
      <c r="F14" s="131">
        <v>0</v>
      </c>
      <c r="G14" s="131">
        <v>0</v>
      </c>
      <c r="H14" s="131">
        <f>IF(($E$5&lt;'AG Jul 2016'!R6),(0),($E$5-'AG Jul 2016'!R6)*'AG Jul 2016'!S6/100)</f>
        <v>46.871162999999989</v>
      </c>
      <c r="I14" s="131">
        <f t="shared" si="0"/>
        <v>363.48896299999996</v>
      </c>
      <c r="J14" s="107">
        <f t="shared" si="1"/>
        <v>1144.6286519999999</v>
      </c>
      <c r="K14" s="110">
        <f t="shared" si="2"/>
        <v>1453.9558519999998</v>
      </c>
      <c r="L14" s="130">
        <f>'AG Jul 2016'!AT6</f>
        <v>0</v>
      </c>
      <c r="M14" s="130">
        <f>'AG Jul 2016'!AU6</f>
        <v>0</v>
      </c>
      <c r="N14" s="130">
        <f>'AG Jul 2016'!AV6</f>
        <v>7</v>
      </c>
      <c r="O14" s="130">
        <f>'AG Jul 2016'!AW6</f>
        <v>0</v>
      </c>
      <c r="P14" s="132">
        <f>($E$6*'AG Jul 2016'!AQ6/100)*4</f>
        <v>193.21279999999999</v>
      </c>
      <c r="Q14" s="109">
        <f t="shared" si="3"/>
        <v>1453.9558519999998</v>
      </c>
      <c r="R14" s="109">
        <f>Q14-(K14*N14/100)</f>
        <v>1352.1789423599998</v>
      </c>
      <c r="S14" s="110">
        <f t="shared" si="4"/>
        <v>1260.7430519999998</v>
      </c>
      <c r="T14" s="110">
        <f t="shared" si="5"/>
        <v>1158.9661423599998</v>
      </c>
      <c r="U14" s="473">
        <f t="shared" si="6"/>
        <v>1386.8173571999998</v>
      </c>
      <c r="V14" s="473">
        <f t="shared" si="6"/>
        <v>1274.8627565959998</v>
      </c>
      <c r="W14" s="133">
        <f>'AG Jul 2016'!BD6</f>
        <v>24</v>
      </c>
      <c r="X14" s="134" t="str">
        <f>'AG Jul 2016'!BE6</f>
        <v>y</v>
      </c>
      <c r="Y14" s="63"/>
      <c r="Z14" s="63"/>
      <c r="AA14" s="63"/>
      <c r="AB14" s="63"/>
      <c r="AC14" s="63"/>
      <c r="AD14" s="63"/>
      <c r="AE14" s="63"/>
      <c r="AF14" s="63"/>
      <c r="AG14" s="63"/>
      <c r="AH14" s="63"/>
      <c r="AI14" s="63"/>
      <c r="AJ14" s="63"/>
      <c r="AK14" s="63"/>
      <c r="AL14" s="63"/>
      <c r="AM14" s="63"/>
      <c r="AN14" s="63"/>
      <c r="AO14" s="63"/>
      <c r="AP14" s="63"/>
      <c r="AQ14" s="63"/>
      <c r="AR14" s="63"/>
      <c r="AS14" s="63"/>
      <c r="AT14" s="63"/>
      <c r="AU14" s="63"/>
      <c r="AV14" s="63"/>
      <c r="AW14" s="63"/>
      <c r="AX14" s="63"/>
      <c r="AY14" s="63"/>
      <c r="AZ14" s="63"/>
      <c r="BA14" s="63"/>
      <c r="BB14" s="63"/>
      <c r="BC14" s="63"/>
      <c r="BD14" s="63"/>
      <c r="BE14" s="63"/>
      <c r="BF14" s="63"/>
      <c r="BG14" s="63"/>
      <c r="BH14" s="63"/>
      <c r="BI14" s="63"/>
      <c r="BJ14" s="63"/>
      <c r="BK14" s="63"/>
      <c r="BL14" s="63"/>
      <c r="BM14" s="63"/>
      <c r="BN14" s="63"/>
      <c r="BO14" s="63"/>
      <c r="BP14" s="63"/>
      <c r="BQ14" s="63"/>
      <c r="BR14" s="63"/>
      <c r="BS14" s="63"/>
      <c r="BT14" s="63"/>
      <c r="BU14" s="63"/>
      <c r="BV14" s="63"/>
      <c r="BW14" s="63"/>
      <c r="BX14" s="63"/>
      <c r="BY14" s="63"/>
      <c r="BZ14" s="63"/>
      <c r="CA14" s="63"/>
      <c r="CB14" s="63"/>
      <c r="CC14" s="63"/>
    </row>
    <row r="15" spans="1:81" x14ac:dyDescent="0.3">
      <c r="A15" s="129" t="str">
        <f>'AG Jul 2016'!K7</f>
        <v>Dodo Power &amp; Gas</v>
      </c>
      <c r="B15" s="130" t="str">
        <f>'AG Jul 2016'!L7</f>
        <v>Market offer</v>
      </c>
      <c r="C15" s="131">
        <f>91*'AG Jul 2016'!M7/100</f>
        <v>67.567499999999995</v>
      </c>
      <c r="D15" s="131">
        <f>IF($E$5&gt;='AG Jul 2016'!P7,('AG Jul 2016'!P7*'AG Jul 2016'!N7/100),($E$5*'AG Jul 2016'!N7/100))</f>
        <v>233.5</v>
      </c>
      <c r="E15" s="150">
        <f>IF($E$5&lt;'AG Jul 2016'!P7,0,IF(($E$5)&gt;'AG Jul 2016'!R7,(('AG Jul 2016'!R7-'AG Jul 2016'!P7)*'AG Jul 2016'!Q7/100),(($E$5-'AG Jul 2016'!P7)*'AG Jul 2016'!Q7/100)))</f>
        <v>45.249964999999996</v>
      </c>
      <c r="F15" s="131">
        <v>0</v>
      </c>
      <c r="G15" s="131">
        <v>0</v>
      </c>
      <c r="H15" s="131">
        <f>IF(($E$5&lt;'AG Jul 2016'!R7),(0),($E$5-'AG Jul 2016'!R7)*'AG Jul 2016'!S7/100)</f>
        <v>0</v>
      </c>
      <c r="I15" s="131">
        <f t="shared" si="0"/>
        <v>346.31746499999997</v>
      </c>
      <c r="J15" s="107">
        <f t="shared" si="1"/>
        <v>1114.9998599999999</v>
      </c>
      <c r="K15" s="110">
        <f t="shared" si="2"/>
        <v>1385.2698599999999</v>
      </c>
      <c r="L15" s="130">
        <f>'AG Jul 2016'!AT7</f>
        <v>0</v>
      </c>
      <c r="M15" s="130">
        <f>'AG Jul 2016'!AU7</f>
        <v>0</v>
      </c>
      <c r="N15" s="130">
        <f>'AG Jul 2016'!AV7</f>
        <v>0</v>
      </c>
      <c r="O15" s="130">
        <f>'AG Jul 2016'!AW7</f>
        <v>20</v>
      </c>
      <c r="P15" s="132">
        <f>($E$6*'AG Jul 2016'!AQ7/100)*4</f>
        <v>156.9854</v>
      </c>
      <c r="Q15" s="109">
        <f t="shared" si="3"/>
        <v>1385.2698599999999</v>
      </c>
      <c r="R15" s="109">
        <f>Q15-(J15*O15/100)</f>
        <v>1162.2698879999998</v>
      </c>
      <c r="S15" s="110">
        <f t="shared" si="4"/>
        <v>1228.2844599999999</v>
      </c>
      <c r="T15" s="110">
        <f t="shared" si="5"/>
        <v>1005.2844879999998</v>
      </c>
      <c r="U15" s="473">
        <f t="shared" si="6"/>
        <v>1351.1129059999998</v>
      </c>
      <c r="V15" s="473">
        <f t="shared" si="6"/>
        <v>1105.8129367999998</v>
      </c>
      <c r="W15" s="133">
        <f>'AG Jul 2016'!BD7</f>
        <v>0</v>
      </c>
      <c r="X15" s="134" t="str">
        <f>'AG Jul 2016'!BE7</f>
        <v>n</v>
      </c>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A15" s="63"/>
      <c r="CB15" s="63"/>
      <c r="CC15" s="63"/>
    </row>
    <row r="16" spans="1:81" x14ac:dyDescent="0.3">
      <c r="A16" s="129" t="str">
        <f>'AG Jul 2016'!K8</f>
        <v>EnergyAustralia</v>
      </c>
      <c r="B16" s="130" t="str">
        <f>'AG Jul 2016'!L8</f>
        <v>Flexi Saver</v>
      </c>
      <c r="C16" s="131">
        <f>91*'AG Jul 2016'!M8/100</f>
        <v>68.25</v>
      </c>
      <c r="D16" s="131">
        <f>IF($E$5&gt;='AG Jul 2016'!P8,('AG Jul 2016'!P8*'AG Jul 2016'!N8/100),($E$5*'AG Jul 2016'!N8/100))</f>
        <v>238.9</v>
      </c>
      <c r="E16" s="150">
        <f>IF($E$5&lt;'AG Jul 2016'!P8,0,IF(($E$5)&gt;'AG Jul 2016'!R8,(('AG Jul 2016'!R8-'AG Jul 2016'!P8)*'AG Jul 2016'!Q8/100),(($E$5-'AG Jul 2016'!P8)*'AG Jul 2016'!Q8/100)))</f>
        <v>45.249964999999996</v>
      </c>
      <c r="F16" s="131">
        <v>0</v>
      </c>
      <c r="G16" s="131">
        <v>0</v>
      </c>
      <c r="H16" s="131">
        <f>IF(($E$5&lt;'AG Jul 2016'!R8),(0),($E$5-'AG Jul 2016'!R8)*'AG Jul 2016'!S8/100)</f>
        <v>0</v>
      </c>
      <c r="I16" s="131">
        <f t="shared" si="0"/>
        <v>352.39996499999995</v>
      </c>
      <c r="J16" s="107">
        <f t="shared" si="1"/>
        <v>1136.5998599999998</v>
      </c>
      <c r="K16" s="110">
        <f t="shared" si="2"/>
        <v>1409.5998599999998</v>
      </c>
      <c r="L16" s="130">
        <f>'AG Jul 2016'!AT8</f>
        <v>0</v>
      </c>
      <c r="M16" s="130">
        <f>'AG Jul 2016'!AU8</f>
        <v>0</v>
      </c>
      <c r="N16" s="130">
        <f>'AG Jul 2016'!AV8</f>
        <v>0</v>
      </c>
      <c r="O16" s="130">
        <f>'AG Jul 2016'!AW8</f>
        <v>16</v>
      </c>
      <c r="P16" s="132">
        <f>($E$6*'AG Jul 2016'!AQ8/100)*4</f>
        <v>123.17316</v>
      </c>
      <c r="Q16" s="109">
        <f t="shared" si="3"/>
        <v>1409.5998599999998</v>
      </c>
      <c r="R16" s="109">
        <f>Q16-(J16*O16/100)</f>
        <v>1227.7438823999998</v>
      </c>
      <c r="S16" s="110">
        <f t="shared" si="4"/>
        <v>1286.4266999999998</v>
      </c>
      <c r="T16" s="110">
        <f t="shared" si="5"/>
        <v>1104.5707223999998</v>
      </c>
      <c r="U16" s="473">
        <f t="shared" si="6"/>
        <v>1415.0693699999999</v>
      </c>
      <c r="V16" s="473">
        <f t="shared" si="6"/>
        <v>1215.0277946399999</v>
      </c>
      <c r="W16" s="133">
        <f>'AG Jul 2016'!BD8</f>
        <v>0</v>
      </c>
      <c r="X16" s="134" t="str">
        <f>'AG Jul 2016'!BE8</f>
        <v>n</v>
      </c>
      <c r="Y16" s="63"/>
      <c r="Z16" s="63"/>
      <c r="AA16" s="63"/>
      <c r="AB16" s="63"/>
      <c r="AC16" s="63"/>
      <c r="AD16" s="63"/>
      <c r="AE16" s="63"/>
      <c r="AF16" s="63"/>
      <c r="AG16" s="63"/>
      <c r="AH16" s="63"/>
      <c r="AI16" s="63"/>
      <c r="AJ16" s="63"/>
      <c r="AK16" s="63"/>
      <c r="AL16" s="63"/>
      <c r="AM16" s="63"/>
      <c r="AN16" s="63"/>
      <c r="AO16" s="63"/>
      <c r="AP16" s="63"/>
      <c r="AQ16" s="63"/>
      <c r="AR16" s="63"/>
      <c r="AS16" s="63"/>
      <c r="AT16" s="63"/>
      <c r="AU16" s="63"/>
      <c r="AV16" s="63"/>
      <c r="AW16" s="63"/>
      <c r="AX16" s="63"/>
      <c r="AY16" s="63"/>
      <c r="AZ16" s="63"/>
      <c r="BA16" s="63"/>
      <c r="BB16" s="63"/>
      <c r="BC16" s="63"/>
      <c r="BD16" s="63"/>
      <c r="BE16" s="63"/>
      <c r="BF16" s="63"/>
      <c r="BG16" s="63"/>
      <c r="BH16" s="63"/>
      <c r="BI16" s="63"/>
      <c r="BJ16" s="63"/>
      <c r="BK16" s="63"/>
      <c r="BL16" s="63"/>
      <c r="BM16" s="63"/>
      <c r="BN16" s="63"/>
      <c r="BO16" s="63"/>
      <c r="BP16" s="63"/>
      <c r="BQ16" s="63"/>
      <c r="BR16" s="63"/>
      <c r="BS16" s="63"/>
      <c r="BT16" s="63"/>
      <c r="BU16" s="63"/>
      <c r="BV16" s="63"/>
      <c r="BW16" s="63"/>
      <c r="BX16" s="63"/>
      <c r="BY16" s="63"/>
      <c r="BZ16" s="63"/>
      <c r="CA16" s="63"/>
      <c r="CB16" s="63"/>
      <c r="CC16" s="63"/>
    </row>
    <row r="17" spans="1:81" x14ac:dyDescent="0.3">
      <c r="A17" s="129" t="str">
        <f>'AG Jul 2016'!K9</f>
        <v>Mojo Power</v>
      </c>
      <c r="B17" s="130" t="str">
        <f>'AG Jul 2016'!L9</f>
        <v>Standard Energy Pass</v>
      </c>
      <c r="C17" s="131">
        <f>(91*'AG Jul 2016'!M9/100)+('AG Jul 2016'!BH9*3)</f>
        <v>142.64670000000001</v>
      </c>
      <c r="D17" s="131">
        <f>IF($E$5&gt;='AG Jul 2016'!P9,('AG Jul 2016'!P9*'AG Jul 2016'!N9/100),($E$5*'AG Jul 2016'!N9/100))</f>
        <v>184.1</v>
      </c>
      <c r="E17" s="150">
        <f>IF($E$5&lt;'AG Jul 2016'!P9,0,IF(($E$5)&gt;'AG Jul 2016'!R9,(('AG Jul 2016'!R9-'AG Jul 2016'!P9)*'AG Jul 2016'!Q9/100),(($E$5-'AG Jul 2016'!P9)*'AG Jul 2016'!Q9/100)))</f>
        <v>35.114747999999992</v>
      </c>
      <c r="F17" s="131">
        <v>0</v>
      </c>
      <c r="G17" s="131">
        <v>0</v>
      </c>
      <c r="H17" s="131">
        <f>IF(($E$5&lt;'AG Jul 2016'!R9),(0),($E$5-'AG Jul 2016'!R9)*'AG Jul 2016'!S9/100)</f>
        <v>0</v>
      </c>
      <c r="I17" s="131">
        <f t="shared" si="0"/>
        <v>361.861448</v>
      </c>
      <c r="J17" s="107">
        <f t="shared" si="1"/>
        <v>876.85899199999994</v>
      </c>
      <c r="K17" s="110">
        <f t="shared" si="2"/>
        <v>1447.445792</v>
      </c>
      <c r="L17" s="130">
        <f>'AG Jul 2016'!AT9</f>
        <v>0</v>
      </c>
      <c r="M17" s="130">
        <f>'AG Jul 2016'!AU9</f>
        <v>0</v>
      </c>
      <c r="N17" s="130">
        <f>'AG Jul 2016'!AV9</f>
        <v>0</v>
      </c>
      <c r="O17" s="130">
        <f>'AG Jul 2016'!AW9</f>
        <v>0</v>
      </c>
      <c r="P17" s="132">
        <f>($E$6*'AG Jul 2016'!AQ9/100)*4</f>
        <v>176.30667999999997</v>
      </c>
      <c r="Q17" s="109">
        <f t="shared" si="3"/>
        <v>1447.445792</v>
      </c>
      <c r="R17" s="109">
        <f>Q17</f>
        <v>1447.445792</v>
      </c>
      <c r="S17" s="110">
        <f t="shared" si="4"/>
        <v>1271.1391120000001</v>
      </c>
      <c r="T17" s="110">
        <f t="shared" si="5"/>
        <v>1271.1391120000001</v>
      </c>
      <c r="U17" s="473">
        <f t="shared" si="6"/>
        <v>1398.2530232000001</v>
      </c>
      <c r="V17" s="473">
        <f t="shared" si="6"/>
        <v>1398.2530232000001</v>
      </c>
      <c r="W17" s="133">
        <f>'AG Jul 2016'!BD9</f>
        <v>0</v>
      </c>
      <c r="X17" s="134" t="str">
        <f>'AG Jul 2016'!BE9</f>
        <v>n</v>
      </c>
      <c r="Y17" s="63"/>
      <c r="Z17" s="63"/>
      <c r="AA17" s="63"/>
      <c r="AB17" s="63"/>
      <c r="AC17" s="63"/>
      <c r="AD17" s="63"/>
      <c r="AE17" s="63"/>
      <c r="AF17" s="63"/>
      <c r="AG17" s="63"/>
      <c r="AH17" s="63"/>
      <c r="AI17" s="63"/>
      <c r="AJ17" s="63"/>
      <c r="AK17" s="63"/>
      <c r="AL17" s="63"/>
      <c r="AM17" s="63"/>
      <c r="AN17" s="63"/>
      <c r="AO17" s="63"/>
      <c r="AP17" s="63"/>
      <c r="AQ17" s="63"/>
      <c r="AR17" s="63"/>
      <c r="AS17" s="63"/>
      <c r="AT17" s="63"/>
      <c r="AU17" s="63"/>
      <c r="AV17" s="63"/>
      <c r="AW17" s="63"/>
      <c r="AX17" s="63"/>
      <c r="AY17" s="63"/>
      <c r="AZ17" s="63"/>
      <c r="BA17" s="63"/>
      <c r="BB17" s="63"/>
      <c r="BC17" s="63"/>
      <c r="BD17" s="63"/>
      <c r="BE17" s="63"/>
      <c r="BF17" s="63"/>
      <c r="BG17" s="63"/>
      <c r="BH17" s="63"/>
      <c r="BI17" s="63"/>
      <c r="BJ17" s="63"/>
      <c r="BK17" s="63"/>
      <c r="BL17" s="63"/>
      <c r="BM17" s="63"/>
      <c r="BN17" s="63"/>
      <c r="BO17" s="63"/>
      <c r="BP17" s="63"/>
      <c r="BQ17" s="63"/>
      <c r="BR17" s="63"/>
      <c r="BS17" s="63"/>
      <c r="BT17" s="63"/>
      <c r="BU17" s="63"/>
      <c r="BV17" s="63"/>
      <c r="BW17" s="63"/>
      <c r="BX17" s="63"/>
      <c r="BY17" s="63"/>
      <c r="BZ17" s="63"/>
      <c r="CA17" s="63"/>
      <c r="CB17" s="63"/>
      <c r="CC17" s="63"/>
    </row>
    <row r="18" spans="1:81" x14ac:dyDescent="0.3">
      <c r="A18" s="129" t="str">
        <f>'AG Jul 2016'!K10</f>
        <v>Momentum Energy</v>
      </c>
      <c r="B18" s="130" t="str">
        <f>'AG Jul 2016'!L10</f>
        <v>SmilePower</v>
      </c>
      <c r="C18" s="131">
        <f>91*'AG Jul 2016'!M10/100</f>
        <v>68.923399999999987</v>
      </c>
      <c r="D18" s="131">
        <f>IF($E$5&gt;='AG Jul 2016'!P10,('AG Jul 2016'!P10*'AG Jul 2016'!N10/100),($E$5*'AG Jul 2016'!N10/100))</f>
        <v>151.26</v>
      </c>
      <c r="E18" s="150">
        <f>IF($E$5&lt;'AG Jul 2016'!P10,0,IF(($E$5)&gt;'AG Jul 2016'!R10,(('AG Jul 2016'!R10-'AG Jul 2016'!P10)*'AG Jul 2016'!Q10/100),(($E$5-'AG Jul 2016'!P10)*'AG Jul 2016'!Q10/100)))</f>
        <v>121.13315999999999</v>
      </c>
      <c r="F18" s="131">
        <v>0</v>
      </c>
      <c r="G18" s="131">
        <v>0</v>
      </c>
      <c r="H18" s="131">
        <f>IF(($E$5&lt;'AG Jul 2016'!R10),(0),($E$5-'AG Jul 2016'!R10)*'AG Jul 2016'!S10/100)</f>
        <v>0</v>
      </c>
      <c r="I18" s="131">
        <f t="shared" si="0"/>
        <v>341.31655999999998</v>
      </c>
      <c r="J18" s="107">
        <f t="shared" si="1"/>
        <v>1089.5726399999999</v>
      </c>
      <c r="K18" s="110">
        <f t="shared" si="2"/>
        <v>1365.2662399999999</v>
      </c>
      <c r="L18" s="130">
        <f>'AG Jul 2016'!AT10</f>
        <v>0</v>
      </c>
      <c r="M18" s="130">
        <f>'AG Jul 2016'!AU10</f>
        <v>0</v>
      </c>
      <c r="N18" s="130">
        <f>'AG Jul 2016'!AV10</f>
        <v>0</v>
      </c>
      <c r="O18" s="130">
        <f>'AG Jul 2016'!AW10</f>
        <v>0</v>
      </c>
      <c r="P18" s="132">
        <f>($E$6*'AG Jul 2016'!AQ10/100)*4</f>
        <v>0</v>
      </c>
      <c r="Q18" s="109">
        <f t="shared" si="3"/>
        <v>1365.2662399999999</v>
      </c>
      <c r="R18" s="109">
        <f>Q18</f>
        <v>1365.2662399999999</v>
      </c>
      <c r="S18" s="110">
        <f t="shared" si="4"/>
        <v>1365.2662399999999</v>
      </c>
      <c r="T18" s="110">
        <f t="shared" si="5"/>
        <v>1365.2662399999999</v>
      </c>
      <c r="U18" s="473">
        <f t="shared" si="6"/>
        <v>1501.792864</v>
      </c>
      <c r="V18" s="473">
        <f t="shared" si="6"/>
        <v>1501.792864</v>
      </c>
      <c r="W18" s="133">
        <f>'AG Jul 2016'!BD10</f>
        <v>12</v>
      </c>
      <c r="X18" s="134" t="str">
        <f>'AG Jul 2016'!BE10</f>
        <v>y</v>
      </c>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c r="BZ18" s="63"/>
      <c r="CA18" s="63"/>
      <c r="CB18" s="63"/>
      <c r="CC18" s="63"/>
    </row>
    <row r="19" spans="1:81" x14ac:dyDescent="0.3">
      <c r="A19" s="129" t="str">
        <f>'AG Jul 2016'!K11</f>
        <v>Origin Energy</v>
      </c>
      <c r="B19" s="130" t="str">
        <f>'AG Jul 2016'!L11</f>
        <v>Saver</v>
      </c>
      <c r="C19" s="131">
        <f>91*'AG Jul 2016'!M11/100</f>
        <v>73.345999999999989</v>
      </c>
      <c r="D19" s="131">
        <f>IF($E$5&gt;='AG Jul 2016'!P11,('AG Jul 2016'!P11*'AG Jul 2016'!N11/100),($E$5*'AG Jul 2016'!N11/100))</f>
        <v>245.5</v>
      </c>
      <c r="E19" s="150">
        <f>IF($E$5&lt;'AG Jul 2016'!P11,0,IF(($E$5)&gt;'AG Jul 2016'!R11,(('AG Jul 2016'!R11-'AG Jul 2016'!P11)*'AG Jul 2016'!Q11/100),(($E$5-'AG Jul 2016'!P11)*'AG Jul 2016'!Q11/100)))</f>
        <v>46.703389999999992</v>
      </c>
      <c r="F19" s="131">
        <v>0</v>
      </c>
      <c r="G19" s="131">
        <v>0</v>
      </c>
      <c r="H19" s="131">
        <f>IF(($E$5&lt;'AG Jul 2016'!R11),(0),($E$5-'AG Jul 2016'!R11)*'AG Jul 2016'!S11/100)</f>
        <v>0</v>
      </c>
      <c r="I19" s="131">
        <f t="shared" si="0"/>
        <v>365.54939000000002</v>
      </c>
      <c r="J19" s="107">
        <f t="shared" si="1"/>
        <v>1168.8135600000001</v>
      </c>
      <c r="K19" s="110">
        <f t="shared" si="2"/>
        <v>1462.1975600000001</v>
      </c>
      <c r="L19" s="130">
        <f>'AG Jul 2016'!AT11</f>
        <v>0</v>
      </c>
      <c r="M19" s="130">
        <f>'AG Jul 2016'!AU11</f>
        <v>0</v>
      </c>
      <c r="N19" s="130">
        <f>'AG Jul 2016'!AV11</f>
        <v>0</v>
      </c>
      <c r="O19" s="130">
        <f>'AG Jul 2016'!AW11</f>
        <v>13</v>
      </c>
      <c r="P19" s="132">
        <f>($E$6*'AG Jul 2016'!AQ11/100)*4</f>
        <v>144.90959999999998</v>
      </c>
      <c r="Q19" s="109">
        <f t="shared" si="3"/>
        <v>1462.1975600000001</v>
      </c>
      <c r="R19" s="109">
        <f>Q19-(J19*O19/100)</f>
        <v>1310.2517972000001</v>
      </c>
      <c r="S19" s="110">
        <f t="shared" si="4"/>
        <v>1317.2879600000001</v>
      </c>
      <c r="T19" s="110">
        <f t="shared" si="5"/>
        <v>1165.3421972000001</v>
      </c>
      <c r="U19" s="473">
        <f t="shared" si="6"/>
        <v>1449.0167560000002</v>
      </c>
      <c r="V19" s="473">
        <f t="shared" si="6"/>
        <v>1281.8764169200001</v>
      </c>
      <c r="W19" s="133">
        <f>'AG Jul 2016'!BD11</f>
        <v>0</v>
      </c>
      <c r="X19" s="134" t="str">
        <f>'AG Jul 2016'!BE11</f>
        <v>n</v>
      </c>
      <c r="Y19" s="63"/>
      <c r="Z19" s="63"/>
      <c r="AA19" s="63"/>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row>
    <row r="20" spans="1:81" x14ac:dyDescent="0.3">
      <c r="A20" s="129" t="str">
        <f>'AG Jul 2016'!K12</f>
        <v>Powerdirect</v>
      </c>
      <c r="B20" s="130" t="str">
        <f>'AG Jul 2016'!L12</f>
        <v>20 percent</v>
      </c>
      <c r="C20" s="131">
        <f>91*'AG Jul 2016'!M12/100</f>
        <v>71.498699999999985</v>
      </c>
      <c r="D20" s="131">
        <f>IF($E$5&gt;='AG Jul 2016'!P12,('AG Jul 2016'!P12*'AG Jul 2016'!N12/100),($E$5*'AG Jul 2016'!N12/100))</f>
        <v>307.40092499999997</v>
      </c>
      <c r="E20" s="150">
        <f>IF($E$5&lt;'AG Jul 2016'!P12,0,IF(($E$5)&gt;'AG Jul 2016'!R12,(('AG Jul 2016'!R12-'AG Jul 2016'!P12)*'AG Jul 2016'!Q12/100),(($E$5-'AG Jul 2016'!P12)*'AG Jul 2016'!Q12/100)))</f>
        <v>0</v>
      </c>
      <c r="F20" s="131">
        <v>0</v>
      </c>
      <c r="G20" s="131">
        <v>0</v>
      </c>
      <c r="H20" s="131">
        <f>IF(($E$5&lt;'AG Jul 2016'!R12),(0),($E$5-'AG Jul 2016'!R12)*'AG Jul 2016'!S12/100)</f>
        <v>0</v>
      </c>
      <c r="I20" s="131">
        <f t="shared" si="0"/>
        <v>378.89962499999996</v>
      </c>
      <c r="J20" s="107">
        <f t="shared" si="1"/>
        <v>1229.6036999999999</v>
      </c>
      <c r="K20" s="110">
        <f t="shared" si="2"/>
        <v>1515.5984999999998</v>
      </c>
      <c r="L20" s="130">
        <f>'AG Jul 2016'!AT12</f>
        <v>0</v>
      </c>
      <c r="M20" s="130">
        <f>'AG Jul 2016'!AU12</f>
        <v>0</v>
      </c>
      <c r="N20" s="130">
        <f>'AG Jul 2016'!AV12</f>
        <v>0</v>
      </c>
      <c r="O20" s="130">
        <f>'AG Jul 2016'!AW12</f>
        <v>20</v>
      </c>
      <c r="P20" s="132">
        <f>($E$6*'AG Jul 2016'!AQ12/100)*4</f>
        <v>147.32476</v>
      </c>
      <c r="Q20" s="109">
        <f t="shared" si="3"/>
        <v>1515.5984999999998</v>
      </c>
      <c r="R20" s="109">
        <f>Q20-(J20*O20/100)</f>
        <v>1269.6777599999998</v>
      </c>
      <c r="S20" s="110">
        <f t="shared" si="4"/>
        <v>1368.2737399999999</v>
      </c>
      <c r="T20" s="110">
        <f t="shared" si="5"/>
        <v>1122.3529999999998</v>
      </c>
      <c r="U20" s="473">
        <f t="shared" si="6"/>
        <v>1505.1011140000001</v>
      </c>
      <c r="V20" s="473">
        <f t="shared" si="6"/>
        <v>1234.5882999999999</v>
      </c>
      <c r="W20" s="133">
        <f>'AG Jul 2016'!BD12</f>
        <v>0</v>
      </c>
      <c r="X20" s="134" t="str">
        <f>'AG Jul 2016'!BE12</f>
        <v>n</v>
      </c>
      <c r="Y20" s="63"/>
      <c r="Z20" s="63"/>
      <c r="AA20" s="63"/>
      <c r="AB20" s="63"/>
      <c r="AC20" s="63"/>
      <c r="AD20" s="63"/>
      <c r="AE20" s="63"/>
      <c r="AF20" s="63"/>
      <c r="AG20" s="63"/>
      <c r="AH20" s="63"/>
      <c r="AI20" s="63"/>
      <c r="AJ20" s="63"/>
      <c r="AK20" s="63"/>
      <c r="AL20" s="63"/>
      <c r="AM20" s="63"/>
      <c r="AN20" s="63"/>
      <c r="AO20" s="63"/>
      <c r="AP20" s="63"/>
      <c r="AQ20" s="63"/>
      <c r="AR20" s="63"/>
      <c r="AS20" s="63"/>
      <c r="AT20" s="63"/>
      <c r="AU20" s="63"/>
      <c r="AV20" s="63"/>
      <c r="AW20" s="63"/>
      <c r="AX20" s="63"/>
      <c r="AY20" s="63"/>
      <c r="AZ20" s="63"/>
      <c r="BA20" s="63"/>
      <c r="BB20" s="63"/>
      <c r="BC20" s="63"/>
      <c r="BD20" s="63"/>
      <c r="BE20" s="63"/>
      <c r="BF20" s="63"/>
      <c r="BG20" s="63"/>
      <c r="BH20" s="63"/>
      <c r="BI20" s="63"/>
      <c r="BJ20" s="63"/>
      <c r="BK20" s="63"/>
      <c r="BL20" s="63"/>
      <c r="BM20" s="63"/>
      <c r="BN20" s="63"/>
      <c r="BO20" s="63"/>
      <c r="BP20" s="63"/>
      <c r="BQ20" s="63"/>
      <c r="BR20" s="63"/>
      <c r="BS20" s="63"/>
      <c r="BT20" s="63"/>
      <c r="BU20" s="63"/>
      <c r="BV20" s="63"/>
      <c r="BW20" s="63"/>
      <c r="BX20" s="63"/>
      <c r="BY20" s="63"/>
      <c r="BZ20" s="63"/>
      <c r="CA20" s="63"/>
      <c r="CB20" s="63"/>
      <c r="CC20" s="63"/>
    </row>
    <row r="21" spans="1:81" x14ac:dyDescent="0.3">
      <c r="A21" s="129" t="str">
        <f>'AG Jul 2016'!K13</f>
        <v>Powershop</v>
      </c>
      <c r="B21" s="130" t="str">
        <f>'AG Jul 2016'!L13</f>
        <v>Standard Saver</v>
      </c>
      <c r="C21" s="131">
        <f>91*'AG Jul 2016'!M13/100</f>
        <v>81.217500000000001</v>
      </c>
      <c r="D21" s="131">
        <f>E5*'AG Jul 2016'!N13/100</f>
        <v>292.001034</v>
      </c>
      <c r="E21" s="150">
        <v>0</v>
      </c>
      <c r="F21" s="131">
        <v>0</v>
      </c>
      <c r="G21" s="131">
        <v>0</v>
      </c>
      <c r="H21" s="131">
        <v>0</v>
      </c>
      <c r="I21" s="131">
        <f t="shared" si="0"/>
        <v>373.21853399999998</v>
      </c>
      <c r="J21" s="107">
        <f t="shared" si="1"/>
        <v>1168.004136</v>
      </c>
      <c r="K21" s="110">
        <f t="shared" si="2"/>
        <v>1492.8741359999999</v>
      </c>
      <c r="L21" s="130">
        <f>'AG Jul 2016'!AT13</f>
        <v>4</v>
      </c>
      <c r="M21" s="130">
        <f>'AG Jul 2016'!AU13</f>
        <v>0</v>
      </c>
      <c r="N21" s="130">
        <f>'AG Jul 2016'!AV13</f>
        <v>14</v>
      </c>
      <c r="O21" s="130">
        <f>'AG Jul 2016'!AW13</f>
        <v>0</v>
      </c>
      <c r="P21" s="132">
        <f>($E$6*'AG Jul 2016'!AQ13/100)*4</f>
        <v>173.89151999999999</v>
      </c>
      <c r="Q21" s="109">
        <f>K21-(K21*L21/100)</f>
        <v>1433.1591705599999</v>
      </c>
      <c r="R21" s="109">
        <f>Q21-(K21*N21/100)</f>
        <v>1224.1567915199998</v>
      </c>
      <c r="S21" s="110">
        <f t="shared" si="4"/>
        <v>1259.26765056</v>
      </c>
      <c r="T21" s="110">
        <f t="shared" si="5"/>
        <v>1050.2652715199999</v>
      </c>
      <c r="U21" s="473">
        <f t="shared" si="6"/>
        <v>1385.194415616</v>
      </c>
      <c r="V21" s="473">
        <f t="shared" si="6"/>
        <v>1155.2917986720001</v>
      </c>
      <c r="W21" s="133">
        <f>'AG Jul 2016'!BD13</f>
        <v>0</v>
      </c>
      <c r="X21" s="134" t="str">
        <f>'AG Jul 2016'!BE13</f>
        <v>n</v>
      </c>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63"/>
      <c r="CB21" s="63"/>
      <c r="CC21" s="63"/>
    </row>
    <row r="22" spans="1:81" x14ac:dyDescent="0.3">
      <c r="A22" s="129" t="str">
        <f>'AG Jul 2016'!K14</f>
        <v>Red Energy</v>
      </c>
      <c r="B22" s="130" t="str">
        <f>'AG Jul 2016'!L14</f>
        <v>Easy Saver</v>
      </c>
      <c r="C22" s="131">
        <f>91*'AG Jul 2016'!M14/100</f>
        <v>68.623099999999994</v>
      </c>
      <c r="D22" s="131">
        <f>IF($E$5&gt;='AG Jul 2016'!P14,('AG Jul 2016'!P14*'AG Jul 2016'!N14/100),($E$5*'AG Jul 2016'!N14/100))</f>
        <v>228</v>
      </c>
      <c r="E22" s="150">
        <f>IF($E$5&lt;'AG Jul 2016'!P14,0,IF(($E$5)&gt;'AG Jul 2016'!R14,(('AG Jul 2016'!R14-'AG Jul 2016'!P14)*'AG Jul 2016'!Q14/100),(($E$5-'AG Jul 2016'!P14)*'AG Jul 2016'!Q14/100)))</f>
        <v>42.633799999999994</v>
      </c>
      <c r="F22" s="131">
        <v>0</v>
      </c>
      <c r="G22" s="131">
        <v>0</v>
      </c>
      <c r="H22" s="131">
        <f>IF(($E$5&lt;'AG Jul 2016'!R14),(0),($E$5-'AG Jul 2016'!R14)*'AG Jul 2016'!S14/100)</f>
        <v>0</v>
      </c>
      <c r="I22" s="131">
        <f t="shared" si="0"/>
        <v>339.25690000000003</v>
      </c>
      <c r="J22" s="107">
        <f t="shared" si="1"/>
        <v>1082.5352000000003</v>
      </c>
      <c r="K22" s="110">
        <f t="shared" si="2"/>
        <v>1357.0276000000001</v>
      </c>
      <c r="L22" s="130">
        <f>'AG Jul 2016'!AT14</f>
        <v>0</v>
      </c>
      <c r="M22" s="130">
        <f>'AG Jul 2016'!AU14</f>
        <v>0</v>
      </c>
      <c r="N22" s="130">
        <f>'AG Jul 2016'!AV14</f>
        <v>10</v>
      </c>
      <c r="O22" s="130">
        <f>'AG Jul 2016'!AW14</f>
        <v>0</v>
      </c>
      <c r="P22" s="132">
        <f>($E$6*'AG Jul 2016'!AQ14/100)*4</f>
        <v>144.90959999999998</v>
      </c>
      <c r="Q22" s="109">
        <f t="shared" si="3"/>
        <v>1357.0276000000001</v>
      </c>
      <c r="R22" s="109">
        <f>Q22-(K22*N22/100)</f>
        <v>1221.3248400000002</v>
      </c>
      <c r="S22" s="110">
        <f t="shared" si="4"/>
        <v>1212.1180000000002</v>
      </c>
      <c r="T22" s="110">
        <f t="shared" si="5"/>
        <v>1076.4152400000003</v>
      </c>
      <c r="U22" s="473">
        <f t="shared" si="6"/>
        <v>1333.3298000000002</v>
      </c>
      <c r="V22" s="473">
        <f t="shared" si="6"/>
        <v>1184.0567640000004</v>
      </c>
      <c r="W22" s="133">
        <f>'AG Jul 2016'!BD14</f>
        <v>0</v>
      </c>
      <c r="X22" s="134" t="str">
        <f>'AG Jul 2016'!BE14</f>
        <v>n</v>
      </c>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c r="CA22" s="63"/>
      <c r="CB22" s="63"/>
      <c r="CC22" s="63"/>
    </row>
    <row r="23" spans="1:81" x14ac:dyDescent="0.3">
      <c r="A23" s="129" t="str">
        <f>'AG Jul 2016'!K15</f>
        <v>Simply Energy</v>
      </c>
      <c r="B23" s="130" t="str">
        <f>'AG Jul 2016'!L15</f>
        <v>Simply Plus</v>
      </c>
      <c r="C23" s="131">
        <f>91*'AG Jul 2016'!M15/100</f>
        <v>62.32589999999999</v>
      </c>
      <c r="D23" s="131">
        <f>IF($E$5&gt;='AG Jul 2016'!P15,('AG Jul 2016'!P15*'AG Jul 2016'!N15/100),($E$5*'AG Jul 2016'!N15/100))</f>
        <v>247.8</v>
      </c>
      <c r="E23" s="150">
        <f>IF($E$5&lt;'AG Jul 2016'!P15,0,IF(($E$5)&gt;'AG Jul 2016'!R15,(('AG Jul 2016'!R15-'AG Jul 2016'!P15)*'AG Jul 2016'!Q15/100),(($E$5-'AG Jul 2016'!P15)*'AG Jul 2016'!Q15/100)))</f>
        <v>47.304138999999992</v>
      </c>
      <c r="F23" s="131">
        <v>0</v>
      </c>
      <c r="G23" s="131">
        <v>0</v>
      </c>
      <c r="H23" s="131">
        <f>IF(($E$5&lt;'AG Jul 2016'!R15),(0),($E$5-'AG Jul 2016'!R15)*'AG Jul 2016'!S15/100)</f>
        <v>0</v>
      </c>
      <c r="I23" s="131">
        <f t="shared" si="0"/>
        <v>357.43003899999997</v>
      </c>
      <c r="J23" s="107">
        <f t="shared" si="1"/>
        <v>1180.4165559999999</v>
      </c>
      <c r="K23" s="110">
        <f t="shared" si="2"/>
        <v>1429.7201559999999</v>
      </c>
      <c r="L23" s="130">
        <f>'AG Jul 2016'!AT15</f>
        <v>0</v>
      </c>
      <c r="M23" s="130">
        <f>'AG Jul 2016'!AU15</f>
        <v>0</v>
      </c>
      <c r="N23" s="130">
        <f>'AG Jul 2016'!AV15</f>
        <v>0</v>
      </c>
      <c r="O23" s="130">
        <f>'AG Jul 2016'!AW15</f>
        <v>15</v>
      </c>
      <c r="P23" s="132">
        <f>($E$6*'AG Jul 2016'!AQ15/100)*4</f>
        <v>156.9854</v>
      </c>
      <c r="Q23" s="109">
        <f t="shared" si="3"/>
        <v>1429.7201559999999</v>
      </c>
      <c r="R23" s="109">
        <f>Q23-(J23*O23/100)</f>
        <v>1252.6576725999998</v>
      </c>
      <c r="S23" s="110">
        <f t="shared" si="4"/>
        <v>1272.7347559999998</v>
      </c>
      <c r="T23" s="110">
        <f t="shared" si="5"/>
        <v>1095.6722725999998</v>
      </c>
      <c r="U23" s="473">
        <f t="shared" si="6"/>
        <v>1400.0082315999998</v>
      </c>
      <c r="V23" s="473">
        <f t="shared" si="6"/>
        <v>1205.2394998599998</v>
      </c>
      <c r="W23" s="133">
        <f>'AG Jul 2016'!BD15</f>
        <v>24</v>
      </c>
      <c r="X23" s="134" t="str">
        <f>'AG Jul 2016'!BE15</f>
        <v>y</v>
      </c>
      <c r="Y23" s="63"/>
      <c r="Z23" s="63"/>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c r="BB23" s="63"/>
      <c r="BC23" s="63"/>
      <c r="BD23" s="63"/>
      <c r="BE23" s="63"/>
      <c r="BF23" s="63"/>
      <c r="BG23" s="63"/>
      <c r="BH23" s="63"/>
      <c r="BI23" s="63"/>
      <c r="BJ23" s="63"/>
      <c r="BK23" s="63"/>
      <c r="BL23" s="63"/>
      <c r="BM23" s="63"/>
      <c r="BN23" s="63"/>
      <c r="BO23" s="63"/>
      <c r="BP23" s="63"/>
      <c r="BQ23" s="63"/>
      <c r="BR23" s="63"/>
      <c r="BS23" s="63"/>
      <c r="BT23" s="63"/>
      <c r="BU23" s="63"/>
      <c r="BV23" s="63"/>
      <c r="BW23" s="63"/>
      <c r="BX23" s="63"/>
      <c r="BY23" s="63"/>
      <c r="BZ23" s="63"/>
      <c r="CA23" s="63"/>
      <c r="CB23" s="63"/>
      <c r="CC23" s="63"/>
    </row>
    <row r="24" spans="1:81" ht="14.5" thickBot="1" x14ac:dyDescent="0.35">
      <c r="A24" s="135" t="str">
        <f>'AG Jul 2016'!K16</f>
        <v>Urth Energy</v>
      </c>
      <c r="B24" s="136" t="str">
        <f>'AG Jul 2016'!L16</f>
        <v>Market offer</v>
      </c>
      <c r="C24" s="137">
        <f>91*'AG Jul 2016'!M16/100</f>
        <v>73.345999999999989</v>
      </c>
      <c r="D24" s="137">
        <f>IF($E$5&gt;='AG Jul 2016'!P16,('AG Jul 2016'!P16*'AG Jul 2016'!N16/100),($E$5*'AG Jul 2016'!N16/100))</f>
        <v>252</v>
      </c>
      <c r="E24" s="151">
        <f>IF($E$5&lt;'AG Jul 2016'!P16,0,IF(($E$5)&gt;'AG Jul 2016'!R16,(('AG Jul 2016'!R16-'AG Jul 2016'!P16)*'AG Jul 2016'!Q16/100),(($E$5-'AG Jul 2016'!P16)*'AG Jul 2016'!Q16/100)))</f>
        <v>48.059919999999991</v>
      </c>
      <c r="F24" s="137">
        <v>0</v>
      </c>
      <c r="G24" s="137">
        <v>0</v>
      </c>
      <c r="H24" s="137">
        <f>IF(($E$5&lt;'AG Jul 2016'!R16),(0),($E$5-'AG Jul 2016'!R16)*'AG Jul 2016'!S16/100)</f>
        <v>0</v>
      </c>
      <c r="I24" s="137">
        <f t="shared" si="0"/>
        <v>373.40591999999998</v>
      </c>
      <c r="J24" s="117">
        <f t="shared" si="1"/>
        <v>1200.2396799999999</v>
      </c>
      <c r="K24" s="120">
        <f t="shared" si="2"/>
        <v>1493.6236799999999</v>
      </c>
      <c r="L24" s="136">
        <f>'AG Jul 2016'!AT16</f>
        <v>0</v>
      </c>
      <c r="M24" s="136">
        <f>'AG Jul 2016'!AU16</f>
        <v>0</v>
      </c>
      <c r="N24" s="136">
        <f>'AG Jul 2016'!AV16</f>
        <v>0</v>
      </c>
      <c r="O24" s="136">
        <f>'AG Jul 2016'!AW16</f>
        <v>10</v>
      </c>
      <c r="P24" s="138">
        <f>($E$6*'AG Jul 2016'!AQ16/100)*4</f>
        <v>241.51599999999999</v>
      </c>
      <c r="Q24" s="119">
        <f t="shared" si="3"/>
        <v>1493.6236799999999</v>
      </c>
      <c r="R24" s="119">
        <f>Q24-(J24*O24/100)</f>
        <v>1373.599712</v>
      </c>
      <c r="S24" s="120">
        <f t="shared" si="4"/>
        <v>1252.1076799999998</v>
      </c>
      <c r="T24" s="120">
        <f t="shared" si="5"/>
        <v>1132.0837119999999</v>
      </c>
      <c r="U24" s="474">
        <f t="shared" si="6"/>
        <v>1377.318448</v>
      </c>
      <c r="V24" s="474">
        <f t="shared" si="6"/>
        <v>1245.2920832</v>
      </c>
      <c r="W24" s="139">
        <f>'AG Jul 2016'!BD16</f>
        <v>0</v>
      </c>
      <c r="X24" s="140" t="str">
        <f>'AG Jul 2016'!BE16</f>
        <v>n</v>
      </c>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3"/>
      <c r="BM24" s="63"/>
      <c r="BN24" s="63"/>
      <c r="BO24" s="63"/>
      <c r="BP24" s="63"/>
      <c r="BQ24" s="63"/>
      <c r="BR24" s="63"/>
      <c r="BS24" s="63"/>
      <c r="BT24" s="63"/>
      <c r="BU24" s="63"/>
      <c r="BV24" s="63"/>
      <c r="BW24" s="63"/>
      <c r="BX24" s="63"/>
      <c r="BY24" s="63"/>
      <c r="BZ24" s="63"/>
      <c r="CA24" s="63"/>
      <c r="CB24" s="63"/>
      <c r="CC24" s="63"/>
    </row>
    <row r="25" spans="1:81" s="63" customFormat="1" x14ac:dyDescent="0.3"/>
    <row r="26" spans="1:81" s="63" customFormat="1" ht="14.5" thickBot="1" x14ac:dyDescent="0.35"/>
    <row r="27" spans="1:81" x14ac:dyDescent="0.3">
      <c r="A27" s="92" t="s">
        <v>553</v>
      </c>
      <c r="B27" s="101"/>
      <c r="C27" s="101"/>
      <c r="D27" s="101"/>
      <c r="E27" s="101"/>
      <c r="F27" s="101"/>
      <c r="G27" s="101"/>
      <c r="H27" s="101"/>
      <c r="I27" s="101"/>
      <c r="J27" s="101"/>
      <c r="K27" s="101"/>
      <c r="L27" s="101"/>
      <c r="M27" s="101"/>
      <c r="N27" s="101"/>
      <c r="O27" s="101"/>
      <c r="P27" s="101"/>
      <c r="Q27" s="101"/>
      <c r="R27" s="101"/>
      <c r="S27" s="101"/>
      <c r="T27" s="101"/>
      <c r="U27" s="101"/>
      <c r="V27" s="101"/>
      <c r="W27" s="101"/>
      <c r="X27" s="102"/>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A27" s="63"/>
      <c r="CB27" s="63"/>
      <c r="CC27" s="63"/>
    </row>
    <row r="28" spans="1:81" ht="70" x14ac:dyDescent="0.3">
      <c r="A28" s="463" t="s">
        <v>408</v>
      </c>
      <c r="B28" s="464" t="s">
        <v>409</v>
      </c>
      <c r="C28" s="465" t="s">
        <v>410</v>
      </c>
      <c r="D28" s="465" t="s">
        <v>411</v>
      </c>
      <c r="E28" s="465" t="s">
        <v>446</v>
      </c>
      <c r="F28" s="466" t="s">
        <v>447</v>
      </c>
      <c r="G28" s="465" t="s">
        <v>354</v>
      </c>
      <c r="H28" s="467" t="s">
        <v>554</v>
      </c>
      <c r="I28" s="465" t="s">
        <v>222</v>
      </c>
      <c r="J28" s="467" t="s">
        <v>406</v>
      </c>
      <c r="K28" s="468" t="s">
        <v>449</v>
      </c>
      <c r="L28" s="469" t="s">
        <v>398</v>
      </c>
      <c r="M28" s="469" t="s">
        <v>533</v>
      </c>
      <c r="N28" s="469" t="s">
        <v>399</v>
      </c>
      <c r="O28" s="469" t="s">
        <v>552</v>
      </c>
      <c r="P28" s="470" t="s">
        <v>490</v>
      </c>
      <c r="Q28" s="471" t="s">
        <v>102</v>
      </c>
      <c r="R28" s="471" t="s">
        <v>103</v>
      </c>
      <c r="S28" s="471" t="s">
        <v>104</v>
      </c>
      <c r="T28" s="471" t="s">
        <v>105</v>
      </c>
      <c r="U28" s="470" t="s">
        <v>331</v>
      </c>
      <c r="V28" s="470" t="s">
        <v>332</v>
      </c>
      <c r="W28" s="469" t="s">
        <v>400</v>
      </c>
      <c r="X28" s="472" t="s">
        <v>558</v>
      </c>
      <c r="Y28" s="63"/>
      <c r="Z28" s="63"/>
      <c r="AA28" s="63"/>
      <c r="AB28" s="63"/>
      <c r="AC28" s="63"/>
      <c r="AD28" s="63"/>
      <c r="AE28" s="63"/>
      <c r="AF28" s="63"/>
      <c r="AG28" s="63"/>
      <c r="AH28" s="63"/>
      <c r="AI28" s="63"/>
      <c r="AJ28" s="63"/>
      <c r="AK28" s="63"/>
      <c r="AL28" s="63"/>
      <c r="AM28" s="63"/>
      <c r="AN28" s="63"/>
      <c r="AO28" s="63"/>
      <c r="AP28" s="63"/>
      <c r="AQ28" s="63"/>
      <c r="AR28" s="63"/>
      <c r="AS28" s="63"/>
      <c r="AT28" s="63"/>
      <c r="AU28" s="63"/>
      <c r="AV28" s="63"/>
      <c r="AW28" s="63"/>
      <c r="AX28" s="63"/>
      <c r="AY28" s="63"/>
      <c r="AZ28" s="63"/>
      <c r="BA28" s="63"/>
      <c r="BB28" s="63"/>
      <c r="BC28" s="63"/>
      <c r="BD28" s="63"/>
      <c r="BE28" s="63"/>
      <c r="BF28" s="63"/>
      <c r="BG28" s="63"/>
      <c r="BH28" s="63"/>
      <c r="BI28" s="63"/>
      <c r="BJ28" s="63"/>
      <c r="BK28" s="63"/>
      <c r="BL28" s="63"/>
      <c r="BM28" s="63"/>
      <c r="BN28" s="63"/>
      <c r="BO28" s="63"/>
      <c r="BP28" s="63"/>
      <c r="BQ28" s="63"/>
      <c r="BR28" s="63"/>
      <c r="BS28" s="63"/>
      <c r="BT28" s="63"/>
      <c r="BU28" s="63"/>
      <c r="BV28" s="63"/>
      <c r="BW28" s="63"/>
      <c r="BX28" s="63"/>
      <c r="BY28" s="63"/>
      <c r="BZ28" s="63"/>
      <c r="CA28" s="63"/>
      <c r="CB28" s="63"/>
      <c r="CC28" s="63"/>
    </row>
    <row r="29" spans="1:81" x14ac:dyDescent="0.3">
      <c r="A29" s="129" t="str">
        <f>'AG Jul 2016'!K17</f>
        <v>AGL</v>
      </c>
      <c r="B29" s="130" t="str">
        <f>'AG Jul 2016'!L17</f>
        <v xml:space="preserve">Savers </v>
      </c>
      <c r="C29" s="131">
        <f>91*'AG Jul 2016'!M17/100</f>
        <v>71.498699999999985</v>
      </c>
      <c r="D29" s="131">
        <f>IF($G$5&gt;='AG Jul 2016'!P17,('AG Jul 2016'!P17*'AG Jul 2016'!N17/100),(($G$5)*'AG Jul 2016'!N17/100))</f>
        <v>209.83246829999999</v>
      </c>
      <c r="E29" s="131">
        <f>IF($G$5&lt;'AG Jul 2016'!P17,0,IF(($G$5)&gt;'AG Jul 2016'!R17,(('AG Jul 2016'!R17-'AG Jul 2016'!P17)*'AG Jul 2016'!Q17/100),(($G$5-'AG Jul 2016'!P17)*'AG Jul 2016'!Q17/100)))</f>
        <v>0</v>
      </c>
      <c r="F29" s="131">
        <v>0</v>
      </c>
      <c r="G29" s="131">
        <f>IF(($G$5&lt;'AG Jul 2016'!R17),(0),($G$5-'AG Jul 2016'!R17)*'AG Jul 2016'!S17/100)</f>
        <v>0</v>
      </c>
      <c r="H29" s="131">
        <f>$H$5*'AG Jul 2016'!AE17/100</f>
        <v>32.91279029999999</v>
      </c>
      <c r="I29" s="131">
        <f t="shared" ref="I29:I43" si="7">SUM(C29:H29)</f>
        <v>314.24395859999993</v>
      </c>
      <c r="J29" s="107">
        <f t="shared" ref="J29:J43" si="8">(I29-C29)*4</f>
        <v>970.98103439999977</v>
      </c>
      <c r="K29" s="110">
        <f t="shared" ref="K29:K43" si="9">I29*4</f>
        <v>1256.9758343999997</v>
      </c>
      <c r="L29" s="141">
        <f>'AG Jul 2016'!AT17</f>
        <v>0</v>
      </c>
      <c r="M29" s="141">
        <f>'AG Jul 2016'!AU17</f>
        <v>0</v>
      </c>
      <c r="N29" s="141">
        <f>'AG Jul 2016'!AV17</f>
        <v>0</v>
      </c>
      <c r="O29" s="141">
        <f>'AG Jul 2016'!AW17</f>
        <v>17</v>
      </c>
      <c r="P29" s="141">
        <f>($E$6*'AG Jul 2016'!AQ17/100)*4</f>
        <v>147.32476</v>
      </c>
      <c r="Q29" s="109">
        <f>K29</f>
        <v>1256.9758343999997</v>
      </c>
      <c r="R29" s="109">
        <f>Q29-(J29*O29/100)</f>
        <v>1091.9090585519998</v>
      </c>
      <c r="S29" s="110">
        <f>Q29-P29</f>
        <v>1109.6510743999997</v>
      </c>
      <c r="T29" s="110">
        <f>R29-P29</f>
        <v>944.58429855199984</v>
      </c>
      <c r="U29" s="473">
        <f>S29*1.1</f>
        <v>1220.6161818399999</v>
      </c>
      <c r="V29" s="473">
        <f>T29*1.1</f>
        <v>1039.0427284072</v>
      </c>
      <c r="W29" s="142">
        <f>'AG Jul 2016'!BD17</f>
        <v>0</v>
      </c>
      <c r="X29" s="143" t="str">
        <f>'AG Jul 2016'!BE17</f>
        <v>n</v>
      </c>
      <c r="Y29" s="63"/>
      <c r="Z29" s="63"/>
      <c r="AA29" s="63"/>
      <c r="AB29" s="63"/>
      <c r="AC29" s="63"/>
      <c r="AD29" s="63"/>
      <c r="AE29" s="63"/>
      <c r="AF29" s="63"/>
      <c r="AG29" s="63"/>
      <c r="AH29" s="63"/>
      <c r="AI29" s="63"/>
      <c r="AJ29" s="63"/>
      <c r="AK29" s="63"/>
      <c r="AL29" s="63"/>
      <c r="AM29" s="63"/>
      <c r="AN29" s="63"/>
      <c r="AO29" s="63"/>
      <c r="AP29" s="63"/>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3"/>
      <c r="BV29" s="63"/>
      <c r="BW29" s="63"/>
      <c r="BX29" s="63"/>
      <c r="BY29" s="63"/>
      <c r="BZ29" s="63"/>
      <c r="CA29" s="63"/>
      <c r="CB29" s="63"/>
      <c r="CC29" s="63"/>
    </row>
    <row r="30" spans="1:81" x14ac:dyDescent="0.3">
      <c r="A30" s="129" t="str">
        <f>'AG Jul 2016'!K18</f>
        <v>Click Energy</v>
      </c>
      <c r="B30" s="130" t="str">
        <f>'AG Jul 2016'!L18</f>
        <v>Shine</v>
      </c>
      <c r="C30" s="131">
        <f>91*'AG Jul 2016'!M18/100</f>
        <v>82.81</v>
      </c>
      <c r="D30" s="131">
        <f>IF($G$5&gt;='AG Jul 2016'!P18,('AG Jul 2016'!P18*'AG Jul 2016'!N18/100),(($G$5)*'AG Jul 2016'!N18/100))</f>
        <v>226.02742343999998</v>
      </c>
      <c r="E30" s="131">
        <f>IF($G$5&lt;'AG Jul 2016'!P18,0,IF(($G$5)&gt;'AG Jul 2016'!R18,(('AG Jul 2016'!R18-'AG Jul 2016'!P18)*'AG Jul 2016'!Q18/100),(($G$5-'AG Jul 2016'!P18)*'AG Jul 2016'!Q18/100)))</f>
        <v>0</v>
      </c>
      <c r="F30" s="131">
        <v>0</v>
      </c>
      <c r="G30" s="131">
        <f>IF(($G$5&lt;'AG Jul 2016'!R18),(0),($G$5-'AG Jul 2016'!R18)*'AG Jul 2016'!S18/100)</f>
        <v>0</v>
      </c>
      <c r="H30" s="131">
        <f>$H$5*'AG Jul 2016'!AE18/100</f>
        <v>47.38152509999999</v>
      </c>
      <c r="I30" s="131">
        <f t="shared" si="7"/>
        <v>356.21894853999993</v>
      </c>
      <c r="J30" s="107">
        <f t="shared" si="8"/>
        <v>1093.6357941599997</v>
      </c>
      <c r="K30" s="110">
        <f t="shared" si="9"/>
        <v>1424.8757941599997</v>
      </c>
      <c r="L30" s="141">
        <f>'AG Jul 2016'!AT18</f>
        <v>0</v>
      </c>
      <c r="M30" s="141">
        <f>'AG Jul 2016'!AU18</f>
        <v>0</v>
      </c>
      <c r="N30" s="141">
        <f>'AG Jul 2016'!AV18</f>
        <v>7</v>
      </c>
      <c r="O30" s="141">
        <f>'AG Jul 2016'!AW18</f>
        <v>0</v>
      </c>
      <c r="P30" s="141">
        <f>($E$6*'AG Jul 2016'!AQ18/100)*4</f>
        <v>241.51599999999999</v>
      </c>
      <c r="Q30" s="109">
        <f t="shared" ref="Q30:Q39" si="10">K30</f>
        <v>1424.8757941599997</v>
      </c>
      <c r="R30" s="109">
        <f>Q30-(K30*N30/100)</f>
        <v>1325.1344885687997</v>
      </c>
      <c r="S30" s="110">
        <f t="shared" ref="S30:S43" si="11">Q30-P30</f>
        <v>1183.3597941599996</v>
      </c>
      <c r="T30" s="110">
        <f t="shared" ref="T30:T43" si="12">R30-P30</f>
        <v>1083.6184885687996</v>
      </c>
      <c r="U30" s="473">
        <f t="shared" ref="U30:U43" si="13">S30*1.1</f>
        <v>1301.6957735759997</v>
      </c>
      <c r="V30" s="473">
        <f t="shared" ref="V30:V43" si="14">T30*1.1</f>
        <v>1191.9803374256796</v>
      </c>
      <c r="W30" s="142">
        <f>'AG Jul 2016'!BD18</f>
        <v>0</v>
      </c>
      <c r="X30" s="143" t="str">
        <f>'AG Jul 2016'!BE18</f>
        <v>n</v>
      </c>
      <c r="Y30" s="63"/>
      <c r="Z30" s="63"/>
      <c r="AA30" s="63"/>
      <c r="AB30" s="63"/>
      <c r="AC30" s="63"/>
      <c r="AD30" s="63"/>
      <c r="AE30" s="63"/>
      <c r="AF30" s="63"/>
      <c r="AG30" s="63"/>
      <c r="AH30" s="63"/>
      <c r="AI30" s="63"/>
      <c r="AJ30" s="63"/>
      <c r="AK30" s="63"/>
      <c r="AL30" s="63"/>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row>
    <row r="31" spans="1:81" x14ac:dyDescent="0.3">
      <c r="A31" s="129" t="str">
        <f>'AG Jul 2016'!K19</f>
        <v>Commander</v>
      </c>
      <c r="B31" s="130" t="str">
        <f>'AG Jul 2016'!L19</f>
        <v>Market offer</v>
      </c>
      <c r="C31" s="131">
        <f>91*'AG Jul 2016'!M19/100</f>
        <v>70.970899999999986</v>
      </c>
      <c r="D31" s="131">
        <f>IF($G$5&gt;='AG Jul 2016'!P19,('AG Jul 2016'!P19*'AG Jul 2016'!N19/100),(($G$5)*'AG Jul 2016'!N19/100))</f>
        <v>200.47315469999998</v>
      </c>
      <c r="E31" s="131">
        <f>IF($G$5&lt;'AG Jul 2016'!P19,0,IF(($G$5)&gt;'AG Jul 2016'!R19,(('AG Jul 2016'!R19-'AG Jul 2016'!P19)*'AG Jul 2016'!Q19/100),(($G$5-'AG Jul 2016'!P19)*'AG Jul 2016'!Q19/100)))</f>
        <v>0</v>
      </c>
      <c r="F31" s="131">
        <v>0</v>
      </c>
      <c r="G31" s="131">
        <f>IF(($G$5&lt;'AG Jul 2016'!R19),(0),($G$5-'AG Jul 2016'!R19)*'AG Jul 2016'!S19/100)</f>
        <v>0</v>
      </c>
      <c r="H31" s="131">
        <f>$H$5*'AG Jul 2016'!AE19/100</f>
        <v>30.620713499999997</v>
      </c>
      <c r="I31" s="131">
        <f t="shared" si="7"/>
        <v>302.0647682</v>
      </c>
      <c r="J31" s="107">
        <f t="shared" si="8"/>
        <v>924.37547280000013</v>
      </c>
      <c r="K31" s="110">
        <f t="shared" si="9"/>
        <v>1208.2590728</v>
      </c>
      <c r="L31" s="141">
        <f>'AG Jul 2016'!AT19</f>
        <v>0</v>
      </c>
      <c r="M31" s="141">
        <f>'AG Jul 2016'!AU19</f>
        <v>0</v>
      </c>
      <c r="N31" s="141">
        <f>'AG Jul 2016'!AV19</f>
        <v>0</v>
      </c>
      <c r="O31" s="141">
        <f>'AG Jul 2016'!AW19</f>
        <v>20</v>
      </c>
      <c r="P31" s="141">
        <f>($E$6*'AG Jul 2016'!AQ19/100)*4</f>
        <v>156.9854</v>
      </c>
      <c r="Q31" s="109">
        <f t="shared" si="10"/>
        <v>1208.2590728</v>
      </c>
      <c r="R31" s="109">
        <f>Q31-(J31*O31/100)</f>
        <v>1023.38397824</v>
      </c>
      <c r="S31" s="110">
        <f t="shared" si="11"/>
        <v>1051.2736728</v>
      </c>
      <c r="T31" s="110">
        <f t="shared" si="12"/>
        <v>866.39857824000001</v>
      </c>
      <c r="U31" s="473">
        <f t="shared" si="13"/>
        <v>1156.40104008</v>
      </c>
      <c r="V31" s="473">
        <f t="shared" si="14"/>
        <v>953.03843606400005</v>
      </c>
      <c r="W31" s="142">
        <f>'AG Jul 2016'!BD19</f>
        <v>0</v>
      </c>
      <c r="X31" s="143" t="str">
        <f>'AG Jul 2016'!BE19</f>
        <v>n</v>
      </c>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row>
    <row r="32" spans="1:81" x14ac:dyDescent="0.3">
      <c r="A32" s="129" t="str">
        <f>'AG Jul 2016'!K20</f>
        <v>CovaU</v>
      </c>
      <c r="B32" s="130" t="str">
        <f>'AG Jul 2016'!L20</f>
        <v>Rate Saver</v>
      </c>
      <c r="C32" s="131">
        <f>91*'AG Jul 2016'!M20/100</f>
        <v>87.177999999999997</v>
      </c>
      <c r="D32" s="131">
        <f>IF($G$5&gt;='AG Jul 2016'!P20,('AG Jul 2016'!P20*'AG Jul 2016'!N20/100),(($G$5)*'AG Jul 2016'!N20/100))</f>
        <v>223.11935099999999</v>
      </c>
      <c r="E32" s="131">
        <f>IF($G$5&lt;'AG Jul 2016'!P20,0,IF(($G$5)&gt;'AG Jul 2016'!R20,(('AG Jul 2016'!R20-'AG Jul 2016'!P20)*'AG Jul 2016'!Q20/100),(($G$5-'AG Jul 2016'!P20)*'AG Jul 2016'!Q20/100)))</f>
        <v>0</v>
      </c>
      <c r="F32" s="131">
        <v>0</v>
      </c>
      <c r="G32" s="131">
        <f>IF(($G$5&lt;'AG Jul 2016'!R20),(0),($G$5-'AG Jul 2016'!R20)*'AG Jul 2016'!S20/100)</f>
        <v>0</v>
      </c>
      <c r="H32" s="131">
        <f>$H$5*'AG Jul 2016'!AE20/100</f>
        <v>50.8912677</v>
      </c>
      <c r="I32" s="131">
        <f t="shared" si="7"/>
        <v>361.18861870000001</v>
      </c>
      <c r="J32" s="107">
        <f t="shared" si="8"/>
        <v>1096.0424748</v>
      </c>
      <c r="K32" s="110">
        <f t="shared" si="9"/>
        <v>1444.7544748</v>
      </c>
      <c r="L32" s="141">
        <f>'AG Jul 2016'!AT20</f>
        <v>0</v>
      </c>
      <c r="M32" s="141">
        <f>'AG Jul 2016'!AU20</f>
        <v>0</v>
      </c>
      <c r="N32" s="141">
        <f>'AG Jul 2016'!AV20</f>
        <v>18</v>
      </c>
      <c r="O32" s="141">
        <f>'AG Jul 2016'!AW20</f>
        <v>0</v>
      </c>
      <c r="P32" s="141">
        <f>($E$6*'AG Jul 2016'!AQ20/100)*4</f>
        <v>0</v>
      </c>
      <c r="Q32" s="109">
        <f t="shared" si="10"/>
        <v>1444.7544748</v>
      </c>
      <c r="R32" s="109">
        <f>Q32-(K32*N32/100)</f>
        <v>1184.698669336</v>
      </c>
      <c r="S32" s="110">
        <f t="shared" si="11"/>
        <v>1444.7544748</v>
      </c>
      <c r="T32" s="110">
        <f t="shared" si="12"/>
        <v>1184.698669336</v>
      </c>
      <c r="U32" s="473">
        <f t="shared" si="13"/>
        <v>1589.2299222800002</v>
      </c>
      <c r="V32" s="473">
        <f t="shared" si="14"/>
        <v>1303.1685362696001</v>
      </c>
      <c r="W32" s="142">
        <f>'AG Jul 2016'!BD20</f>
        <v>0</v>
      </c>
      <c r="X32" s="143" t="str">
        <f>'AG Jul 2016'!BE20</f>
        <v>n</v>
      </c>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3"/>
      <c r="BM32" s="63"/>
      <c r="BN32" s="63"/>
      <c r="BO32" s="63"/>
      <c r="BP32" s="63"/>
      <c r="BQ32" s="63"/>
      <c r="BR32" s="63"/>
      <c r="BS32" s="63"/>
      <c r="BT32" s="63"/>
      <c r="BU32" s="63"/>
      <c r="BV32" s="63"/>
      <c r="BW32" s="63"/>
      <c r="BX32" s="63"/>
      <c r="BY32" s="63"/>
      <c r="BZ32" s="63"/>
      <c r="CA32" s="63"/>
      <c r="CB32" s="63"/>
      <c r="CC32" s="63"/>
    </row>
    <row r="33" spans="1:81" x14ac:dyDescent="0.3">
      <c r="A33" s="129" t="str">
        <f>'AG Jul 2016'!K21</f>
        <v>Diamond Energy</v>
      </c>
      <c r="B33" s="130" t="str">
        <f>'AG Jul 2016'!L21</f>
        <v>Pay on time discount</v>
      </c>
      <c r="C33" s="131">
        <f>91*'AG Jul 2016'!M21/100</f>
        <v>80.880799999999994</v>
      </c>
      <c r="D33" s="131">
        <f>IF($G$5&gt;='AG Jul 2016'!P21,('AG Jul 2016'!P21*'AG Jul 2016'!N21/100),(($G$5)*'AG Jul 2016'!N21/100))</f>
        <v>66.63</v>
      </c>
      <c r="E33" s="131">
        <f>IF($G$5&lt;'AG Jul 2016'!P21,0,IF(($G$5)&gt;'AG Jul 2016'!R21,(('AG Jul 2016'!R21-'AG Jul 2016'!P21)*'AG Jul 2016'!Q21/100),(($G$5-'AG Jul 2016'!P21)*'AG Jul 2016'!Q21/100)))</f>
        <v>128.44958940000001</v>
      </c>
      <c r="F33" s="131">
        <v>0</v>
      </c>
      <c r="G33" s="131">
        <f>IF(($G$5&lt;'AG Jul 2016'!R21),(0),($G$5-'AG Jul 2016'!R21)*'AG Jul 2016'!S21/100)</f>
        <v>0</v>
      </c>
      <c r="H33" s="131">
        <f>$H$5*'AG Jul 2016'!AE21/100</f>
        <v>41.508078299999994</v>
      </c>
      <c r="I33" s="131">
        <f t="shared" si="7"/>
        <v>317.46846770000002</v>
      </c>
      <c r="J33" s="107">
        <f t="shared" si="8"/>
        <v>946.3506708000001</v>
      </c>
      <c r="K33" s="110">
        <f t="shared" si="9"/>
        <v>1269.8738708000001</v>
      </c>
      <c r="L33" s="141">
        <f>'AG Jul 2016'!AT21</f>
        <v>0</v>
      </c>
      <c r="M33" s="141">
        <f>'AG Jul 2016'!AU21</f>
        <v>0</v>
      </c>
      <c r="N33" s="141">
        <f>'AG Jul 2016'!AV21</f>
        <v>7</v>
      </c>
      <c r="O33" s="141">
        <f>'AG Jul 2016'!AW21</f>
        <v>0</v>
      </c>
      <c r="P33" s="141">
        <f>($E$6*'AG Jul 2016'!AQ21/100)*4</f>
        <v>193.21279999999999</v>
      </c>
      <c r="Q33" s="109">
        <f t="shared" si="10"/>
        <v>1269.8738708000001</v>
      </c>
      <c r="R33" s="109">
        <f>Q33-(K33*N33/100)</f>
        <v>1180.9826998440001</v>
      </c>
      <c r="S33" s="110">
        <f t="shared" si="11"/>
        <v>1076.6610708000001</v>
      </c>
      <c r="T33" s="110">
        <f t="shared" si="12"/>
        <v>987.76989984400007</v>
      </c>
      <c r="U33" s="473">
        <f t="shared" si="13"/>
        <v>1184.3271778800001</v>
      </c>
      <c r="V33" s="473">
        <f t="shared" si="14"/>
        <v>1086.5468898284003</v>
      </c>
      <c r="W33" s="142">
        <f>'AG Jul 2016'!BD21</f>
        <v>24</v>
      </c>
      <c r="X33" s="143" t="str">
        <f>'AG Jul 2016'!BE21</f>
        <v>y</v>
      </c>
      <c r="Y33" s="63"/>
      <c r="Z33" s="63"/>
      <c r="AA33" s="63"/>
      <c r="AB33" s="63"/>
      <c r="AC33" s="63"/>
      <c r="AD33" s="63"/>
      <c r="AE33" s="63"/>
      <c r="AF33" s="63"/>
      <c r="AG33" s="63"/>
      <c r="AH33" s="63"/>
      <c r="AI33" s="63"/>
      <c r="AJ33" s="63"/>
      <c r="AK33" s="63"/>
      <c r="AL33" s="63"/>
      <c r="AM33" s="63"/>
      <c r="AN33" s="63"/>
      <c r="AO33" s="63"/>
      <c r="AP33" s="63"/>
      <c r="AQ33" s="63"/>
      <c r="AR33" s="63"/>
      <c r="AS33" s="63"/>
      <c r="AT33" s="63"/>
      <c r="AU33" s="63"/>
      <c r="AV33" s="63"/>
      <c r="AW33" s="63"/>
      <c r="AX33" s="63"/>
      <c r="AY33" s="63"/>
      <c r="AZ33" s="63"/>
      <c r="BA33" s="63"/>
      <c r="BB33" s="63"/>
      <c r="BC33" s="63"/>
      <c r="BD33" s="63"/>
      <c r="BE33" s="63"/>
      <c r="BF33" s="63"/>
      <c r="BG33" s="63"/>
      <c r="BH33" s="63"/>
      <c r="BI33" s="63"/>
      <c r="BJ33" s="63"/>
      <c r="BK33" s="63"/>
      <c r="BL33" s="63"/>
      <c r="BM33" s="63"/>
      <c r="BN33" s="63"/>
      <c r="BO33" s="63"/>
      <c r="BP33" s="63"/>
      <c r="BQ33" s="63"/>
      <c r="BR33" s="63"/>
      <c r="BS33" s="63"/>
      <c r="BT33" s="63"/>
      <c r="BU33" s="63"/>
      <c r="BV33" s="63"/>
      <c r="BW33" s="63"/>
      <c r="BX33" s="63"/>
      <c r="BY33" s="63"/>
      <c r="BZ33" s="63"/>
      <c r="CA33" s="63"/>
      <c r="CB33" s="63"/>
      <c r="CC33" s="63"/>
    </row>
    <row r="34" spans="1:81" x14ac:dyDescent="0.3">
      <c r="A34" s="129" t="str">
        <f>'AG Jul 2016'!K22</f>
        <v>Dodo Power &amp; Gas</v>
      </c>
      <c r="B34" s="130" t="str">
        <f>'AG Jul 2016'!L22</f>
        <v>Market offer</v>
      </c>
      <c r="C34" s="131">
        <f>91*'AG Jul 2016'!M22/100</f>
        <v>70.024500000000003</v>
      </c>
      <c r="D34" s="131">
        <f>IF($G$5&gt;='AG Jul 2016'!P22,('AG Jul 2016'!P22*'AG Jul 2016'!N22/100),(($G$5)*'AG Jul 2016'!N22/100))</f>
        <v>195.12497550000001</v>
      </c>
      <c r="E34" s="131">
        <f>IF($G$5&lt;'AG Jul 2016'!P22,0,IF(($G$5)&gt;'AG Jul 2016'!R22,(('AG Jul 2016'!R22-'AG Jul 2016'!P22)*'AG Jul 2016'!Q22/100),(($G$5-'AG Jul 2016'!P22)*'AG Jul 2016'!Q22/100)))</f>
        <v>0</v>
      </c>
      <c r="F34" s="131">
        <v>0</v>
      </c>
      <c r="G34" s="131">
        <f>IF(($G$5&lt;'AG Jul 2016'!R22),(0),($G$5-'AG Jul 2016'!R22)*'AG Jul 2016'!S22/100)</f>
        <v>0</v>
      </c>
      <c r="H34" s="131">
        <f>$H$5*'AG Jul 2016'!AE22/100</f>
        <v>30.620713499999997</v>
      </c>
      <c r="I34" s="131">
        <f t="shared" si="7"/>
        <v>295.77018900000002</v>
      </c>
      <c r="J34" s="107">
        <f t="shared" si="8"/>
        <v>902.98275600000011</v>
      </c>
      <c r="K34" s="110">
        <f t="shared" si="9"/>
        <v>1183.0807560000001</v>
      </c>
      <c r="L34" s="141">
        <f>'AG Jul 2016'!AT22</f>
        <v>0</v>
      </c>
      <c r="M34" s="141">
        <f>'AG Jul 2016'!AU22</f>
        <v>0</v>
      </c>
      <c r="N34" s="141">
        <f>'AG Jul 2016'!AV22</f>
        <v>0</v>
      </c>
      <c r="O34" s="141">
        <f>'AG Jul 2016'!AW22</f>
        <v>20</v>
      </c>
      <c r="P34" s="141">
        <f>($E$6*'AG Jul 2016'!AQ22/100)*4</f>
        <v>156.9854</v>
      </c>
      <c r="Q34" s="109">
        <f t="shared" si="10"/>
        <v>1183.0807560000001</v>
      </c>
      <c r="R34" s="109">
        <f>Q34-(J34*O34/100)</f>
        <v>1002.4842048</v>
      </c>
      <c r="S34" s="110">
        <f t="shared" si="11"/>
        <v>1026.095356</v>
      </c>
      <c r="T34" s="110">
        <f t="shared" si="12"/>
        <v>845.49880480000002</v>
      </c>
      <c r="U34" s="473">
        <f t="shared" si="13"/>
        <v>1128.7048916000001</v>
      </c>
      <c r="V34" s="473">
        <f t="shared" si="14"/>
        <v>930.04868528000009</v>
      </c>
      <c r="W34" s="142">
        <f>'AG Jul 2016'!BD22</f>
        <v>0</v>
      </c>
      <c r="X34" s="143" t="str">
        <f>'AG Jul 2016'!BE22</f>
        <v>n</v>
      </c>
      <c r="Y34" s="63"/>
      <c r="Z34" s="63"/>
      <c r="AA34" s="63"/>
      <c r="AB34" s="63"/>
      <c r="AC34" s="63"/>
      <c r="AD34" s="63"/>
      <c r="AE34" s="63"/>
      <c r="AF34" s="63"/>
      <c r="AG34" s="63"/>
      <c r="AH34" s="63"/>
      <c r="AI34" s="63"/>
      <c r="AJ34" s="63"/>
      <c r="AK34" s="63"/>
      <c r="AL34" s="63"/>
      <c r="AM34" s="63"/>
      <c r="AN34" s="63"/>
      <c r="AO34" s="63"/>
      <c r="AP34" s="63"/>
      <c r="AQ34" s="63"/>
      <c r="AR34" s="63"/>
      <c r="AS34" s="63"/>
      <c r="AT34" s="63"/>
      <c r="AU34" s="63"/>
      <c r="AV34" s="63"/>
      <c r="AW34" s="63"/>
      <c r="AX34" s="63"/>
      <c r="AY34" s="63"/>
      <c r="AZ34" s="63"/>
      <c r="BA34" s="63"/>
      <c r="BB34" s="63"/>
      <c r="BC34" s="63"/>
      <c r="BD34" s="63"/>
      <c r="BE34" s="63"/>
      <c r="BF34" s="63"/>
      <c r="BG34" s="63"/>
      <c r="BH34" s="63"/>
      <c r="BI34" s="63"/>
      <c r="BJ34" s="63"/>
      <c r="BK34" s="63"/>
      <c r="BL34" s="63"/>
      <c r="BM34" s="63"/>
      <c r="BN34" s="63"/>
      <c r="BO34" s="63"/>
      <c r="BP34" s="63"/>
      <c r="BQ34" s="63"/>
      <c r="BR34" s="63"/>
      <c r="BS34" s="63"/>
      <c r="BT34" s="63"/>
      <c r="BU34" s="63"/>
      <c r="BV34" s="63"/>
      <c r="BW34" s="63"/>
      <c r="BX34" s="63"/>
      <c r="BY34" s="63"/>
      <c r="BZ34" s="63"/>
      <c r="CA34" s="63"/>
      <c r="CB34" s="63"/>
      <c r="CC34" s="63"/>
    </row>
    <row r="35" spans="1:81" x14ac:dyDescent="0.3">
      <c r="A35" s="129" t="str">
        <f>'AG Jul 2016'!K23</f>
        <v>EnergyAustralia</v>
      </c>
      <c r="B35" s="130" t="str">
        <f>'AG Jul 2016'!L23</f>
        <v>Flexi Saver</v>
      </c>
      <c r="C35" s="131">
        <f>91*'AG Jul 2016'!M23/100</f>
        <v>71.498699999999985</v>
      </c>
      <c r="D35" s="131">
        <f>IF($G$5&gt;='AG Jul 2016'!P23,('AG Jul 2016'!P23*'AG Jul 2016'!N23/100),(($G$5)*'AG Jul 2016'!N23/100))</f>
        <v>199.6375017</v>
      </c>
      <c r="E35" s="131">
        <f>IF($G$5&lt;'AG Jul 2016'!P23,0,IF(($G$5)&gt;'AG Jul 2016'!R23,(('AG Jul 2016'!R23-'AG Jul 2016'!P23)*'AG Jul 2016'!Q23/100),(($G$5-'AG Jul 2016'!P23)*'AG Jul 2016'!Q23/100)))</f>
        <v>0</v>
      </c>
      <c r="F35" s="131">
        <v>0</v>
      </c>
      <c r="G35" s="131">
        <f>IF(($G$5&lt;'AG Jul 2016'!R23),(0),($G$5-'AG Jul 2016'!R23)*'AG Jul 2016'!S23/100)</f>
        <v>0</v>
      </c>
      <c r="H35" s="131">
        <f>$H$5*'AG Jul 2016'!AE23/100</f>
        <v>30.513272399999991</v>
      </c>
      <c r="I35" s="131">
        <f t="shared" si="7"/>
        <v>301.64947410000002</v>
      </c>
      <c r="J35" s="107">
        <f t="shared" si="8"/>
        <v>920.60309640000014</v>
      </c>
      <c r="K35" s="110">
        <f t="shared" si="9"/>
        <v>1206.5978964000001</v>
      </c>
      <c r="L35" s="141">
        <f>'AG Jul 2016'!AT23</f>
        <v>0</v>
      </c>
      <c r="M35" s="141">
        <f>'AG Jul 2016'!AU23</f>
        <v>0</v>
      </c>
      <c r="N35" s="141">
        <f>'AG Jul 2016'!AV23</f>
        <v>0</v>
      </c>
      <c r="O35" s="141">
        <f>'AG Jul 2016'!AW23</f>
        <v>16</v>
      </c>
      <c r="P35" s="141">
        <f>($E$6*'AG Jul 2016'!AQ23/100)*4</f>
        <v>123.17316</v>
      </c>
      <c r="Q35" s="109">
        <f t="shared" si="10"/>
        <v>1206.5978964000001</v>
      </c>
      <c r="R35" s="109">
        <f>Q35-(J35*O35/100)</f>
        <v>1059.301400976</v>
      </c>
      <c r="S35" s="110">
        <f t="shared" si="11"/>
        <v>1083.4247364</v>
      </c>
      <c r="T35" s="110">
        <f t="shared" si="12"/>
        <v>936.12824097599992</v>
      </c>
      <c r="U35" s="473">
        <f t="shared" si="13"/>
        <v>1191.7672100400002</v>
      </c>
      <c r="V35" s="473">
        <f t="shared" si="14"/>
        <v>1029.7410650735999</v>
      </c>
      <c r="W35" s="142">
        <f>'AG Jul 2016'!BD23</f>
        <v>0</v>
      </c>
      <c r="X35" s="143" t="str">
        <f>'AG Jul 2016'!BE23</f>
        <v>n</v>
      </c>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c r="CA35" s="63"/>
      <c r="CB35" s="63"/>
      <c r="CC35" s="63"/>
    </row>
    <row r="36" spans="1:81" x14ac:dyDescent="0.3">
      <c r="A36" s="129" t="str">
        <f>'AG Jul 2016'!K24</f>
        <v>Mojo Power</v>
      </c>
      <c r="B36" s="130" t="str">
        <f>'AG Jul 2016'!L24</f>
        <v>Standard Energy Pass</v>
      </c>
      <c r="C36" s="131">
        <f>(91*'AG Jul 2016'!M24/100)+('AG Jul 2016'!BH24*3)</f>
        <v>145.7407</v>
      </c>
      <c r="D36" s="131">
        <f>IF($G$5&gt;='AG Jul 2016'!P24,('AG Jul 2016'!P24*'AG Jul 2016'!N24/100),(($G$5)*'AG Jul 2016'!N24/100))</f>
        <v>153.84371730000001</v>
      </c>
      <c r="E36" s="131">
        <f>IF($G$5&lt;'AG Jul 2016'!P24,0,IF(($G$5)&gt;'AG Jul 2016'!R24,(('AG Jul 2016'!R24-'AG Jul 2016'!P24)*'AG Jul 2016'!Q24/100),(($G$5-'AG Jul 2016'!P24)*'AG Jul 2016'!Q24/100)))</f>
        <v>0</v>
      </c>
      <c r="F36" s="131">
        <v>0</v>
      </c>
      <c r="G36" s="131">
        <f>IF(($G$5&lt;'AG Jul 2016'!R24),(0),($G$5-'AG Jul 2016'!R24)*'AG Jul 2016'!S24/100)</f>
        <v>0</v>
      </c>
      <c r="H36" s="131">
        <f>$H$5*'AG Jul 2016'!AE24/100</f>
        <v>27.146784599999997</v>
      </c>
      <c r="I36" s="131">
        <f t="shared" si="7"/>
        <v>326.73120190000003</v>
      </c>
      <c r="J36" s="107">
        <f t="shared" si="8"/>
        <v>723.96200760000011</v>
      </c>
      <c r="K36" s="110">
        <f t="shared" si="9"/>
        <v>1306.9248076000001</v>
      </c>
      <c r="L36" s="141">
        <f>'AG Jul 2016'!AT24</f>
        <v>0</v>
      </c>
      <c r="M36" s="141">
        <f>'AG Jul 2016'!AU24</f>
        <v>0</v>
      </c>
      <c r="N36" s="141">
        <f>'AG Jul 2016'!AV24</f>
        <v>0</v>
      </c>
      <c r="O36" s="141">
        <f>'AG Jul 2016'!AW24</f>
        <v>0</v>
      </c>
      <c r="P36" s="141">
        <f>($E$6*'AG Jul 2016'!AQ24/100)*4</f>
        <v>176.30667999999997</v>
      </c>
      <c r="Q36" s="109">
        <f t="shared" si="10"/>
        <v>1306.9248076000001</v>
      </c>
      <c r="R36" s="109">
        <f>Q36</f>
        <v>1306.9248076000001</v>
      </c>
      <c r="S36" s="110">
        <f t="shared" si="11"/>
        <v>1130.6181276000002</v>
      </c>
      <c r="T36" s="110">
        <f t="shared" si="12"/>
        <v>1130.6181276000002</v>
      </c>
      <c r="U36" s="473">
        <f t="shared" si="13"/>
        <v>1243.6799403600003</v>
      </c>
      <c r="V36" s="473">
        <f t="shared" si="14"/>
        <v>1243.6799403600003</v>
      </c>
      <c r="W36" s="142">
        <f>'AG Jul 2016'!BD24</f>
        <v>0</v>
      </c>
      <c r="X36" s="143" t="str">
        <f>'AG Jul 2016'!BE24</f>
        <v>n</v>
      </c>
      <c r="Y36" s="63"/>
      <c r="Z36" s="63"/>
      <c r="AA36" s="63"/>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3"/>
      <c r="BF36" s="63"/>
      <c r="BG36" s="63"/>
      <c r="BH36" s="63"/>
      <c r="BI36" s="63"/>
      <c r="BJ36" s="63"/>
      <c r="BK36" s="63"/>
      <c r="BL36" s="63"/>
      <c r="BM36" s="63"/>
      <c r="BN36" s="63"/>
      <c r="BO36" s="63"/>
      <c r="BP36" s="63"/>
      <c r="BQ36" s="63"/>
      <c r="BR36" s="63"/>
      <c r="BS36" s="63"/>
      <c r="BT36" s="63"/>
      <c r="BU36" s="63"/>
      <c r="BV36" s="63"/>
      <c r="BW36" s="63"/>
      <c r="BX36" s="63"/>
      <c r="BY36" s="63"/>
      <c r="BZ36" s="63"/>
      <c r="CA36" s="63"/>
      <c r="CB36" s="63"/>
      <c r="CC36" s="63"/>
    </row>
    <row r="37" spans="1:81" x14ac:dyDescent="0.3">
      <c r="A37" s="129" t="str">
        <f>'AG Jul 2016'!K25</f>
        <v>Momentum Energy</v>
      </c>
      <c r="B37" s="130" t="str">
        <f>'AG Jul 2016'!L25</f>
        <v>SmilePower</v>
      </c>
      <c r="C37" s="131">
        <f>91*'AG Jul 2016'!M25/100</f>
        <v>68.923399999999987</v>
      </c>
      <c r="D37" s="131">
        <f>IF($G$5&gt;='AG Jul 2016'!P25,('AG Jul 2016'!P25*'AG Jul 2016'!N25/100),(($G$5)*'AG Jul 2016'!N25/100))</f>
        <v>151.26</v>
      </c>
      <c r="E37" s="131">
        <f>IF($G$5&lt;'AG Jul 2016'!P25,0,IF(($G$5)&gt;'AG Jul 2016'!R25,(('AG Jul 2016'!R25-'AG Jul 2016'!P25)*'AG Jul 2016'!Q25/100),(($G$5-'AG Jul 2016'!P25)*'AG Jul 2016'!Q25/100)))</f>
        <v>48.073212000000005</v>
      </c>
      <c r="F37" s="131">
        <v>0</v>
      </c>
      <c r="G37" s="131">
        <f>IF(($G$5&lt;'AG Jul 2016'!R25),(0),($G$5-'AG Jul 2016'!R25)*'AG Jul 2016'!S25/100)</f>
        <v>0</v>
      </c>
      <c r="H37" s="131">
        <f>$H$5*'AG Jul 2016'!AE25/100</f>
        <v>38.571354899999989</v>
      </c>
      <c r="I37" s="131">
        <f t="shared" si="7"/>
        <v>306.82796689999998</v>
      </c>
      <c r="J37" s="107">
        <f t="shared" si="8"/>
        <v>951.61826759999997</v>
      </c>
      <c r="K37" s="110">
        <f t="shared" si="9"/>
        <v>1227.3118675999999</v>
      </c>
      <c r="L37" s="141">
        <f>'AG Jul 2016'!AT25</f>
        <v>0</v>
      </c>
      <c r="M37" s="141">
        <f>'AG Jul 2016'!AU25</f>
        <v>0</v>
      </c>
      <c r="N37" s="141">
        <f>'AG Jul 2016'!AV25</f>
        <v>0</v>
      </c>
      <c r="O37" s="141">
        <f>'AG Jul 2016'!AW25</f>
        <v>0</v>
      </c>
      <c r="P37" s="141">
        <f>($E$6*'AG Jul 2016'!AQ25/100)*4</f>
        <v>0</v>
      </c>
      <c r="Q37" s="109">
        <f t="shared" si="10"/>
        <v>1227.3118675999999</v>
      </c>
      <c r="R37" s="109">
        <f>Q37</f>
        <v>1227.3118675999999</v>
      </c>
      <c r="S37" s="110">
        <f t="shared" si="11"/>
        <v>1227.3118675999999</v>
      </c>
      <c r="T37" s="110">
        <f t="shared" si="12"/>
        <v>1227.3118675999999</v>
      </c>
      <c r="U37" s="473">
        <f t="shared" si="13"/>
        <v>1350.04305436</v>
      </c>
      <c r="V37" s="473">
        <f t="shared" si="14"/>
        <v>1350.04305436</v>
      </c>
      <c r="W37" s="142">
        <f>'AG Jul 2016'!BD25</f>
        <v>12</v>
      </c>
      <c r="X37" s="143" t="str">
        <f>'AG Jul 2016'!BE25</f>
        <v>y</v>
      </c>
      <c r="Y37" s="63"/>
      <c r="Z37" s="63"/>
      <c r="AA37" s="63"/>
      <c r="AB37" s="63"/>
      <c r="AC37" s="63"/>
      <c r="AD37" s="63"/>
      <c r="AE37" s="63"/>
      <c r="AF37" s="63"/>
      <c r="AG37" s="63"/>
      <c r="AH37" s="63"/>
      <c r="AI37" s="63"/>
      <c r="AJ37" s="63"/>
      <c r="AK37" s="63"/>
      <c r="AL37" s="63"/>
      <c r="AM37" s="63"/>
      <c r="AN37" s="63"/>
      <c r="AO37" s="63"/>
      <c r="AP37" s="63"/>
      <c r="AQ37" s="63"/>
      <c r="AR37" s="63"/>
      <c r="AS37" s="63"/>
      <c r="AT37" s="63"/>
      <c r="AU37" s="63"/>
      <c r="AV37" s="63"/>
      <c r="AW37" s="63"/>
      <c r="AX37" s="63"/>
      <c r="AY37" s="63"/>
      <c r="AZ37" s="63"/>
      <c r="BA37" s="63"/>
      <c r="BB37" s="63"/>
      <c r="BC37" s="63"/>
      <c r="BD37" s="63"/>
      <c r="BE37" s="63"/>
      <c r="BF37" s="63"/>
      <c r="BG37" s="63"/>
      <c r="BH37" s="63"/>
      <c r="BI37" s="63"/>
      <c r="BJ37" s="63"/>
      <c r="BK37" s="63"/>
      <c r="BL37" s="63"/>
      <c r="BM37" s="63"/>
      <c r="BN37" s="63"/>
      <c r="BO37" s="63"/>
      <c r="BP37" s="63"/>
      <c r="BQ37" s="63"/>
      <c r="BR37" s="63"/>
      <c r="BS37" s="63"/>
      <c r="BT37" s="63"/>
      <c r="BU37" s="63"/>
      <c r="BV37" s="63"/>
      <c r="BW37" s="63"/>
      <c r="BX37" s="63"/>
      <c r="BY37" s="63"/>
      <c r="BZ37" s="63"/>
      <c r="CA37" s="63"/>
      <c r="CB37" s="63"/>
      <c r="CC37" s="63"/>
    </row>
    <row r="38" spans="1:81" x14ac:dyDescent="0.3">
      <c r="A38" s="129" t="str">
        <f>'AG Jul 2016'!K26</f>
        <v>Origin Energy</v>
      </c>
      <c r="B38" s="130" t="str">
        <f>'AG Jul 2016'!L26</f>
        <v>Saver</v>
      </c>
      <c r="C38" s="131">
        <f>91*'AG Jul 2016'!M26/100</f>
        <v>73.345999999999989</v>
      </c>
      <c r="D38" s="131">
        <f>IF($G$5&gt;='AG Jul 2016'!P26,('AG Jul 2016'!P26*'AG Jul 2016'!N26/100),(($G$5)*'AG Jul 2016'!N26/100))</f>
        <v>205.15281150000001</v>
      </c>
      <c r="E38" s="131">
        <f>IF($G$5&lt;'AG Jul 2016'!P26,0,IF(($G$5)&gt;'AG Jul 2016'!R26,(('AG Jul 2016'!R26-'AG Jul 2016'!P26)*'AG Jul 2016'!Q26/100),(($G$5-'AG Jul 2016'!P26)*'AG Jul 2016'!Q26/100)))</f>
        <v>0</v>
      </c>
      <c r="F38" s="131">
        <v>0</v>
      </c>
      <c r="G38" s="131">
        <f>IF(($G$5&lt;'AG Jul 2016'!R26),(0),($G$5-'AG Jul 2016'!R26)*'AG Jul 2016'!S26/100)</f>
        <v>0</v>
      </c>
      <c r="H38" s="131">
        <f>$H$5*'AG Jul 2016'!AE26/100</f>
        <v>34.023014999999994</v>
      </c>
      <c r="I38" s="131">
        <f t="shared" si="7"/>
        <v>312.52182649999997</v>
      </c>
      <c r="J38" s="107">
        <f t="shared" si="8"/>
        <v>956.70330599999988</v>
      </c>
      <c r="K38" s="110">
        <f t="shared" si="9"/>
        <v>1250.0873059999999</v>
      </c>
      <c r="L38" s="141">
        <f>'AG Jul 2016'!AT26</f>
        <v>0</v>
      </c>
      <c r="M38" s="141">
        <f>'AG Jul 2016'!AU26</f>
        <v>0</v>
      </c>
      <c r="N38" s="141">
        <f>'AG Jul 2016'!AV26</f>
        <v>0</v>
      </c>
      <c r="O38" s="141">
        <f>'AG Jul 2016'!AW26</f>
        <v>13</v>
      </c>
      <c r="P38" s="141">
        <f>($E$6*'AG Jul 2016'!AQ26/100)*4</f>
        <v>144.90959999999998</v>
      </c>
      <c r="Q38" s="109">
        <f t="shared" si="10"/>
        <v>1250.0873059999999</v>
      </c>
      <c r="R38" s="109">
        <f>Q38-(J38*O38/100)</f>
        <v>1125.7158762199999</v>
      </c>
      <c r="S38" s="110">
        <f t="shared" si="11"/>
        <v>1105.1777059999999</v>
      </c>
      <c r="T38" s="110">
        <f t="shared" si="12"/>
        <v>980.80627621999997</v>
      </c>
      <c r="U38" s="473">
        <f t="shared" si="13"/>
        <v>1215.6954766000001</v>
      </c>
      <c r="V38" s="473">
        <f t="shared" si="14"/>
        <v>1078.886903842</v>
      </c>
      <c r="W38" s="142">
        <f>'AG Jul 2016'!BD26</f>
        <v>0</v>
      </c>
      <c r="X38" s="143" t="str">
        <f>'AG Jul 2016'!BE26</f>
        <v>n</v>
      </c>
      <c r="Y38" s="63"/>
      <c r="Z38" s="63"/>
      <c r="AA38" s="63"/>
      <c r="AB38" s="63"/>
      <c r="AC38" s="63"/>
      <c r="AD38" s="63"/>
      <c r="AE38" s="63"/>
      <c r="AF38" s="63"/>
      <c r="AG38" s="63"/>
      <c r="AH38" s="63"/>
      <c r="AI38" s="63"/>
      <c r="AJ38" s="63"/>
      <c r="AK38" s="63"/>
      <c r="AL38" s="63"/>
      <c r="AM38" s="63"/>
      <c r="AN38" s="63"/>
      <c r="AO38" s="63"/>
      <c r="AP38" s="63"/>
      <c r="AQ38" s="63"/>
      <c r="AR38" s="63"/>
      <c r="AS38" s="63"/>
      <c r="AT38" s="63"/>
      <c r="AU38" s="63"/>
      <c r="AV38" s="63"/>
      <c r="AW38" s="63"/>
      <c r="AX38" s="63"/>
      <c r="AY38" s="63"/>
      <c r="AZ38" s="63"/>
      <c r="BA38" s="63"/>
      <c r="BB38" s="63"/>
      <c r="BC38" s="63"/>
      <c r="BD38" s="63"/>
      <c r="BE38" s="63"/>
      <c r="BF38" s="63"/>
      <c r="BG38" s="63"/>
      <c r="BH38" s="63"/>
      <c r="BI38" s="63"/>
      <c r="BJ38" s="63"/>
      <c r="BK38" s="63"/>
      <c r="BL38" s="63"/>
      <c r="BM38" s="63"/>
      <c r="BN38" s="63"/>
      <c r="BO38" s="63"/>
      <c r="BP38" s="63"/>
      <c r="BQ38" s="63"/>
      <c r="BR38" s="63"/>
      <c r="BS38" s="63"/>
      <c r="BT38" s="63"/>
      <c r="BU38" s="63"/>
      <c r="BV38" s="63"/>
      <c r="BW38" s="63"/>
      <c r="BX38" s="63"/>
      <c r="BY38" s="63"/>
      <c r="BZ38" s="63"/>
      <c r="CA38" s="63"/>
      <c r="CB38" s="63"/>
      <c r="CC38" s="63"/>
    </row>
    <row r="39" spans="1:81" x14ac:dyDescent="0.3">
      <c r="A39" s="129" t="str">
        <f>'AG Jul 2016'!K27</f>
        <v>Powerdirect</v>
      </c>
      <c r="B39" s="130" t="str">
        <f>'AG Jul 2016'!L27</f>
        <v>20 percent</v>
      </c>
      <c r="C39" s="131">
        <f>91*'AG Jul 2016'!M27/100</f>
        <v>71.498699999999985</v>
      </c>
      <c r="D39" s="131">
        <f>IF($G$5&gt;='AG Jul 2016'!P27,('AG Jul 2016'!P27*'AG Jul 2016'!N27/100),(($G$5)*'AG Jul 2016'!N27/100))</f>
        <v>215.18064750000002</v>
      </c>
      <c r="E39" s="131">
        <f>IF($G$5&lt;'AG Jul 2016'!P27,0,IF(($G$5)&gt;'AG Jul 2016'!R27,(('AG Jul 2016'!R27-'AG Jul 2016'!P27)*'AG Jul 2016'!Q27/100),(($G$5-'AG Jul 2016'!P27)*'AG Jul 2016'!Q27/100)))</f>
        <v>0</v>
      </c>
      <c r="F39" s="131">
        <v>0</v>
      </c>
      <c r="G39" s="131">
        <f>IF(($G$5&lt;'AG Jul 2016'!R27),(0),($G$5-'AG Jul 2016'!R27)*'AG Jul 2016'!S27/100)</f>
        <v>0</v>
      </c>
      <c r="H39" s="131">
        <f>$H$5*'AG Jul 2016'!AE27/100</f>
        <v>45.555026399999996</v>
      </c>
      <c r="I39" s="131">
        <f t="shared" si="7"/>
        <v>332.23437389999998</v>
      </c>
      <c r="J39" s="107">
        <f t="shared" si="8"/>
        <v>1042.9426956</v>
      </c>
      <c r="K39" s="110">
        <f t="shared" si="9"/>
        <v>1328.9374955999999</v>
      </c>
      <c r="L39" s="141">
        <f>'AG Jul 2016'!AT27</f>
        <v>0</v>
      </c>
      <c r="M39" s="141">
        <f>'AG Jul 2016'!AU27</f>
        <v>0</v>
      </c>
      <c r="N39" s="141">
        <f>'AG Jul 2016'!AV27</f>
        <v>0</v>
      </c>
      <c r="O39" s="141">
        <f>'AG Jul 2016'!AW27</f>
        <v>20</v>
      </c>
      <c r="P39" s="141">
        <f>($E$6*'AG Jul 2016'!AQ27/100)*4</f>
        <v>147.32476</v>
      </c>
      <c r="Q39" s="109">
        <f t="shared" si="10"/>
        <v>1328.9374955999999</v>
      </c>
      <c r="R39" s="109">
        <f>Q39-(J39*O39/100)</f>
        <v>1120.34895648</v>
      </c>
      <c r="S39" s="110">
        <f t="shared" si="11"/>
        <v>1181.6127356</v>
      </c>
      <c r="T39" s="110">
        <f t="shared" si="12"/>
        <v>973.02419648</v>
      </c>
      <c r="U39" s="473">
        <f t="shared" si="13"/>
        <v>1299.7740091600001</v>
      </c>
      <c r="V39" s="473">
        <f t="shared" si="14"/>
        <v>1070.3266161280001</v>
      </c>
      <c r="W39" s="142">
        <f>'AG Jul 2016'!BD27</f>
        <v>0</v>
      </c>
      <c r="X39" s="143" t="str">
        <f>'AG Jul 2016'!BE27</f>
        <v>n</v>
      </c>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A39" s="63"/>
      <c r="CB39" s="63"/>
      <c r="CC39" s="63"/>
    </row>
    <row r="40" spans="1:81" x14ac:dyDescent="0.3">
      <c r="A40" s="129" t="str">
        <f>'AG Jul 2016'!K28</f>
        <v>Powershop</v>
      </c>
      <c r="B40" s="130" t="str">
        <f>'AG Jul 2016'!L28</f>
        <v>Standard Saver</v>
      </c>
      <c r="C40" s="131">
        <f>91*'AG Jul 2016'!M28/100</f>
        <v>85.221499999999992</v>
      </c>
      <c r="D40" s="131">
        <f>(G5)*'AG Jul 2016'!N28/100</f>
        <v>204.40072380000001</v>
      </c>
      <c r="E40" s="131">
        <v>0</v>
      </c>
      <c r="F40" s="131">
        <v>0</v>
      </c>
      <c r="G40" s="131">
        <v>0</v>
      </c>
      <c r="H40" s="131">
        <f>$H$5*'AG Jul 2016'!AE28/100</f>
        <v>47.38152509999999</v>
      </c>
      <c r="I40" s="131">
        <f t="shared" si="7"/>
        <v>337.00374890000001</v>
      </c>
      <c r="J40" s="107">
        <f t="shared" si="8"/>
        <v>1007.1289956000001</v>
      </c>
      <c r="K40" s="110">
        <f t="shared" si="9"/>
        <v>1348.0149956</v>
      </c>
      <c r="L40" s="141">
        <f>'AG Jul 2016'!AT28</f>
        <v>4</v>
      </c>
      <c r="M40" s="141">
        <f>'AG Jul 2016'!AU28</f>
        <v>0</v>
      </c>
      <c r="N40" s="141">
        <f>'AG Jul 2016'!AV28</f>
        <v>14</v>
      </c>
      <c r="O40" s="141">
        <f>'AG Jul 2016'!AW28</f>
        <v>0</v>
      </c>
      <c r="P40" s="141">
        <f>($E$6*'AG Jul 2016'!AQ28/100)*4</f>
        <v>173.89151999999999</v>
      </c>
      <c r="Q40" s="109">
        <f>K40-(K40*L40/100)</f>
        <v>1294.0943957760001</v>
      </c>
      <c r="R40" s="109">
        <f>Q40-(K40*N40/100)</f>
        <v>1105.372296392</v>
      </c>
      <c r="S40" s="110">
        <f t="shared" si="11"/>
        <v>1120.2028757760002</v>
      </c>
      <c r="T40" s="110">
        <f t="shared" si="12"/>
        <v>931.48077639199994</v>
      </c>
      <c r="U40" s="473">
        <f t="shared" si="13"/>
        <v>1232.2231633536003</v>
      </c>
      <c r="V40" s="473">
        <f t="shared" si="14"/>
        <v>1024.6288540312</v>
      </c>
      <c r="W40" s="142">
        <f>'AG Jul 2016'!BD28</f>
        <v>0</v>
      </c>
      <c r="X40" s="143" t="str">
        <f>'AG Jul 2016'!BE28</f>
        <v>n</v>
      </c>
      <c r="Y40" s="63"/>
      <c r="Z40" s="63"/>
      <c r="AA40" s="63"/>
      <c r="AB40" s="63"/>
      <c r="AC40" s="63"/>
      <c r="AD40" s="63"/>
      <c r="AE40" s="63"/>
      <c r="AF40" s="63"/>
      <c r="AG40" s="63"/>
      <c r="AH40" s="63"/>
      <c r="AI40" s="63"/>
      <c r="AJ40" s="63"/>
      <c r="AK40" s="63"/>
      <c r="AL40" s="63"/>
      <c r="AM40" s="63"/>
      <c r="AN40" s="63"/>
      <c r="AO40" s="63"/>
      <c r="AP40" s="63"/>
      <c r="AQ40" s="63"/>
      <c r="AR40" s="63"/>
      <c r="AS40" s="63"/>
      <c r="AT40" s="63"/>
      <c r="AU40" s="63"/>
      <c r="AV40" s="63"/>
      <c r="AW40" s="63"/>
      <c r="AX40" s="63"/>
      <c r="AY40" s="63"/>
      <c r="AZ40" s="63"/>
      <c r="BA40" s="63"/>
      <c r="BB40" s="63"/>
      <c r="BC40" s="63"/>
      <c r="BD40" s="63"/>
      <c r="BE40" s="63"/>
      <c r="BF40" s="63"/>
      <c r="BG40" s="63"/>
      <c r="BH40" s="63"/>
      <c r="BI40" s="63"/>
      <c r="BJ40" s="63"/>
      <c r="BK40" s="63"/>
      <c r="BL40" s="63"/>
      <c r="BM40" s="63"/>
      <c r="BN40" s="63"/>
      <c r="BO40" s="63"/>
      <c r="BP40" s="63"/>
      <c r="BQ40" s="63"/>
      <c r="BR40" s="63"/>
      <c r="BS40" s="63"/>
      <c r="BT40" s="63"/>
      <c r="BU40" s="63"/>
      <c r="BV40" s="63"/>
      <c r="BW40" s="63"/>
      <c r="BX40" s="63"/>
      <c r="BY40" s="63"/>
      <c r="BZ40" s="63"/>
      <c r="CA40" s="63"/>
      <c r="CB40" s="63"/>
      <c r="CC40" s="63"/>
    </row>
    <row r="41" spans="1:81" x14ac:dyDescent="0.3">
      <c r="A41" s="129" t="str">
        <f>'AG Jul 2016'!K29</f>
        <v>Red Energy</v>
      </c>
      <c r="B41" s="130" t="str">
        <f>'AG Jul 2016'!L29</f>
        <v>Easy Saver</v>
      </c>
      <c r="C41" s="131">
        <f>91*'AG Jul 2016'!M29/100</f>
        <v>71.717100000000002</v>
      </c>
      <c r="D41" s="131">
        <f>IF($G$5&gt;='AG Jul 2016'!P29,('AG Jul 2016'!P29*'AG Jul 2016'!N29/100),(($G$5)*'AG Jul 2016'!N29/100))</f>
        <v>190.52888400000001</v>
      </c>
      <c r="E41" s="131">
        <f>IF($G$5&lt;'AG Jul 2016'!P29,0,IF(($G$5)&gt;'AG Jul 2016'!R29,(('AG Jul 2016'!R29-'AG Jul 2016'!P29)*'AG Jul 2016'!Q29/100),(($G$5-'AG Jul 2016'!P29)*'AG Jul 2016'!Q29/100)))</f>
        <v>0</v>
      </c>
      <c r="F41" s="131">
        <v>0</v>
      </c>
      <c r="G41" s="131">
        <f>IF(($G$5&lt;'AG Jul 2016'!R29),(0),($G$5-'AG Jul 2016'!R29)*'AG Jul 2016'!S29/100)</f>
        <v>0</v>
      </c>
      <c r="H41" s="131">
        <f>$H$5*'AG Jul 2016'!AE29/100</f>
        <v>31.802565599999998</v>
      </c>
      <c r="I41" s="131">
        <f t="shared" si="7"/>
        <v>294.0485496</v>
      </c>
      <c r="J41" s="107">
        <f t="shared" si="8"/>
        <v>889.32579839999994</v>
      </c>
      <c r="K41" s="110">
        <f t="shared" si="9"/>
        <v>1176.1941984</v>
      </c>
      <c r="L41" s="141">
        <f>'AG Jul 2016'!AT29</f>
        <v>0</v>
      </c>
      <c r="M41" s="141">
        <f>'AG Jul 2016'!AU29</f>
        <v>0</v>
      </c>
      <c r="N41" s="141">
        <f>'AG Jul 2016'!AV29</f>
        <v>10</v>
      </c>
      <c r="O41" s="141">
        <f>'AG Jul 2016'!AW29</f>
        <v>0</v>
      </c>
      <c r="P41" s="141">
        <f>($E$6*'AG Jul 2016'!AQ29/100)*4</f>
        <v>144.90959999999998</v>
      </c>
      <c r="Q41" s="109">
        <f t="shared" ref="Q41:Q43" si="15">K41</f>
        <v>1176.1941984</v>
      </c>
      <c r="R41" s="109">
        <f>Q41-(K41*N41/100)</f>
        <v>1058.5747785599999</v>
      </c>
      <c r="S41" s="110">
        <f t="shared" si="11"/>
        <v>1031.2845984</v>
      </c>
      <c r="T41" s="110">
        <f t="shared" si="12"/>
        <v>913.66517855999996</v>
      </c>
      <c r="U41" s="473">
        <f t="shared" si="13"/>
        <v>1134.4130582400001</v>
      </c>
      <c r="V41" s="473">
        <f t="shared" si="14"/>
        <v>1005.031696416</v>
      </c>
      <c r="W41" s="142">
        <f>'AG Jul 2016'!BD29</f>
        <v>0</v>
      </c>
      <c r="X41" s="143" t="str">
        <f>'AG Jul 2016'!BE29</f>
        <v>n</v>
      </c>
      <c r="Y41" s="63"/>
      <c r="Z41" s="63"/>
      <c r="AA41" s="63"/>
      <c r="AB41" s="63"/>
      <c r="AC41" s="63"/>
      <c r="AD41" s="63"/>
      <c r="AE41" s="63"/>
      <c r="AF41" s="63"/>
      <c r="AG41" s="63"/>
      <c r="AH41" s="63"/>
      <c r="AI41" s="63"/>
      <c r="AJ41" s="63"/>
      <c r="AK41" s="63"/>
      <c r="AL41" s="63"/>
      <c r="AM41" s="63"/>
      <c r="AN41" s="63"/>
      <c r="AO41" s="63"/>
      <c r="AP41" s="63"/>
      <c r="AQ41" s="63"/>
      <c r="AR41" s="63"/>
      <c r="AS41" s="63"/>
      <c r="AT41" s="63"/>
      <c r="AU41" s="63"/>
      <c r="AV41" s="63"/>
      <c r="AW41" s="63"/>
      <c r="AX41" s="63"/>
      <c r="AY41" s="63"/>
      <c r="AZ41" s="63"/>
      <c r="BA41" s="63"/>
      <c r="BB41" s="63"/>
      <c r="BC41" s="63"/>
      <c r="BD41" s="63"/>
      <c r="BE41" s="63"/>
      <c r="BF41" s="63"/>
      <c r="BG41" s="63"/>
      <c r="BH41" s="63"/>
      <c r="BI41" s="63"/>
      <c r="BJ41" s="63"/>
      <c r="BK41" s="63"/>
      <c r="BL41" s="63"/>
      <c r="BM41" s="63"/>
      <c r="BN41" s="63"/>
      <c r="BO41" s="63"/>
      <c r="BP41" s="63"/>
      <c r="BQ41" s="63"/>
      <c r="BR41" s="63"/>
      <c r="BS41" s="63"/>
      <c r="BT41" s="63"/>
      <c r="BU41" s="63"/>
      <c r="BV41" s="63"/>
      <c r="BW41" s="63"/>
      <c r="BX41" s="63"/>
      <c r="BY41" s="63"/>
      <c r="BZ41" s="63"/>
      <c r="CA41" s="63"/>
      <c r="CB41" s="63"/>
      <c r="CC41" s="63"/>
    </row>
    <row r="42" spans="1:81" x14ac:dyDescent="0.3">
      <c r="A42" s="129" t="str">
        <f>'AG Jul 2016'!K30</f>
        <v>Simply Energy</v>
      </c>
      <c r="B42" s="130" t="str">
        <f>'AG Jul 2016'!L30</f>
        <v>Simply Plus</v>
      </c>
      <c r="C42" s="131">
        <f>91*'AG Jul 2016'!M30/100</f>
        <v>65.683800000000005</v>
      </c>
      <c r="D42" s="131">
        <f>IF($G$5&gt;='AG Jul 2016'!P30,('AG Jul 2016'!P30*'AG Jul 2016'!N30/100),(($G$5)*'AG Jul 2016'!N30/100))</f>
        <v>207.07481340000001</v>
      </c>
      <c r="E42" s="131">
        <f>IF($G$5&lt;'AG Jul 2016'!P30,0,IF(($G$5)&gt;'AG Jul 2016'!R30,(('AG Jul 2016'!R30-'AG Jul 2016'!P30)*'AG Jul 2016'!Q30/100),(($G$5-'AG Jul 2016'!P30)*'AG Jul 2016'!Q30/100)))</f>
        <v>0</v>
      </c>
      <c r="F42" s="131">
        <v>0</v>
      </c>
      <c r="G42" s="131">
        <f>IF(($G$5&lt;'AG Jul 2016'!R30),(0),($G$5-'AG Jul 2016'!R30)*'AG Jul 2016'!S30/100)</f>
        <v>0</v>
      </c>
      <c r="H42" s="131">
        <f>$H$5*'AG Jul 2016'!AE30/100</f>
        <v>35.455562999999998</v>
      </c>
      <c r="I42" s="131">
        <f t="shared" si="7"/>
        <v>308.21417639999999</v>
      </c>
      <c r="J42" s="107">
        <f t="shared" si="8"/>
        <v>970.12150559999986</v>
      </c>
      <c r="K42" s="110">
        <f t="shared" si="9"/>
        <v>1232.8567055999999</v>
      </c>
      <c r="L42" s="141">
        <f>'AG Jul 2016'!AT30</f>
        <v>0</v>
      </c>
      <c r="M42" s="141">
        <f>'AG Jul 2016'!AU30</f>
        <v>0</v>
      </c>
      <c r="N42" s="141">
        <f>'AG Jul 2016'!AV30</f>
        <v>0</v>
      </c>
      <c r="O42" s="141">
        <f>'AG Jul 2016'!AW30</f>
        <v>15</v>
      </c>
      <c r="P42" s="141">
        <f>($E$6*'AG Jul 2016'!AQ30/100)*4</f>
        <v>156.9854</v>
      </c>
      <c r="Q42" s="109">
        <f t="shared" si="15"/>
        <v>1232.8567055999999</v>
      </c>
      <c r="R42" s="109">
        <f>Q42-(J42*O42/100)</f>
        <v>1087.3384797599999</v>
      </c>
      <c r="S42" s="110">
        <f t="shared" si="11"/>
        <v>1075.8713055999999</v>
      </c>
      <c r="T42" s="110">
        <f t="shared" si="12"/>
        <v>930.3530797599999</v>
      </c>
      <c r="U42" s="473">
        <f t="shared" si="13"/>
        <v>1183.45843616</v>
      </c>
      <c r="V42" s="473">
        <f t="shared" si="14"/>
        <v>1023.388387736</v>
      </c>
      <c r="W42" s="142">
        <f>'AG Jul 2016'!BD30</f>
        <v>24</v>
      </c>
      <c r="X42" s="143" t="str">
        <f>'AG Jul 2016'!BE30</f>
        <v>y</v>
      </c>
      <c r="Y42" s="63"/>
      <c r="Z42" s="63"/>
      <c r="AA42" s="63"/>
      <c r="AB42" s="63"/>
      <c r="AC42" s="63"/>
      <c r="AD42" s="63"/>
      <c r="AE42" s="63"/>
      <c r="AF42" s="63"/>
      <c r="AG42" s="63"/>
      <c r="AH42" s="63"/>
      <c r="AI42" s="63"/>
      <c r="AJ42" s="63"/>
      <c r="AK42" s="63"/>
      <c r="AL42" s="63"/>
      <c r="AM42" s="63"/>
      <c r="AN42" s="63"/>
      <c r="AO42" s="63"/>
      <c r="AP42" s="63"/>
      <c r="AQ42" s="63"/>
      <c r="AR42" s="63"/>
      <c r="AS42" s="63"/>
      <c r="AT42" s="63"/>
      <c r="AU42" s="63"/>
      <c r="AV42" s="63"/>
      <c r="AW42" s="63"/>
      <c r="AX42" s="63"/>
      <c r="AY42" s="63"/>
      <c r="AZ42" s="63"/>
      <c r="BA42" s="63"/>
      <c r="BB42" s="63"/>
      <c r="BC42" s="63"/>
      <c r="BD42" s="63"/>
      <c r="BE42" s="63"/>
      <c r="BF42" s="63"/>
      <c r="BG42" s="63"/>
      <c r="BH42" s="63"/>
      <c r="BI42" s="63"/>
      <c r="BJ42" s="63"/>
      <c r="BK42" s="63"/>
      <c r="BL42" s="63"/>
      <c r="BM42" s="63"/>
      <c r="BN42" s="63"/>
      <c r="BO42" s="63"/>
      <c r="BP42" s="63"/>
      <c r="BQ42" s="63"/>
      <c r="BR42" s="63"/>
      <c r="BS42" s="63"/>
      <c r="BT42" s="63"/>
      <c r="BU42" s="63"/>
      <c r="BV42" s="63"/>
      <c r="BW42" s="63"/>
      <c r="BX42" s="63"/>
      <c r="BY42" s="63"/>
      <c r="BZ42" s="63"/>
      <c r="CA42" s="63"/>
      <c r="CB42" s="63"/>
      <c r="CC42" s="63"/>
    </row>
    <row r="43" spans="1:81" ht="14.5" thickBot="1" x14ac:dyDescent="0.35">
      <c r="A43" s="135" t="str">
        <f>'AG Jul 2016'!K31</f>
        <v>Urth Energy</v>
      </c>
      <c r="B43" s="136" t="str">
        <f>'AG Jul 2016'!L31</f>
        <v>Market offer</v>
      </c>
      <c r="C43" s="137">
        <f>91*'AG Jul 2016'!M31/100</f>
        <v>73.345999999999989</v>
      </c>
      <c r="D43" s="137">
        <f>IF($G$5&gt;='AG Jul 2016'!P31,('AG Jul 2016'!P31*'AG Jul 2016'!N31/100),(($G$5)*'AG Jul 2016'!N31/100))</f>
        <v>210.58455600000002</v>
      </c>
      <c r="E43" s="137">
        <f>IF($G$5&lt;'AG Jul 2016'!P31,0,IF(($G$5)&gt;'AG Jul 2016'!R31,(('AG Jul 2016'!R31-'AG Jul 2016'!P31)*'AG Jul 2016'!Q31/100),(($G$5-'AG Jul 2016'!P31)*'AG Jul 2016'!Q31/100)))</f>
        <v>0</v>
      </c>
      <c r="F43" s="137">
        <v>0</v>
      </c>
      <c r="G43" s="137">
        <f>IF(($G$5&lt;'AG Jul 2016'!R31),(0),($G$5-'AG Jul 2016'!R31)*'AG Jul 2016'!S31/100)</f>
        <v>0</v>
      </c>
      <c r="H43" s="137">
        <f>$H$5*'AG Jul 2016'!AE31/100</f>
        <v>34.023014999999994</v>
      </c>
      <c r="I43" s="137">
        <f t="shared" si="7"/>
        <v>317.95357100000001</v>
      </c>
      <c r="J43" s="117">
        <f t="shared" si="8"/>
        <v>978.43028400000003</v>
      </c>
      <c r="K43" s="120">
        <f t="shared" si="9"/>
        <v>1271.814284</v>
      </c>
      <c r="L43" s="144">
        <f>'AG Jul 2016'!AT31</f>
        <v>0</v>
      </c>
      <c r="M43" s="144">
        <f>'AG Jul 2016'!AU31</f>
        <v>0</v>
      </c>
      <c r="N43" s="144">
        <f>'AG Jul 2016'!AV31</f>
        <v>0</v>
      </c>
      <c r="O43" s="144">
        <f>'AG Jul 2016'!AW31</f>
        <v>10</v>
      </c>
      <c r="P43" s="144">
        <f>($E$6*'AG Jul 2016'!AQ31/100)*4</f>
        <v>241.51599999999999</v>
      </c>
      <c r="Q43" s="119">
        <f t="shared" si="15"/>
        <v>1271.814284</v>
      </c>
      <c r="R43" s="119">
        <f>Q43-(J43*O43/100)</f>
        <v>1173.9712555999999</v>
      </c>
      <c r="S43" s="120">
        <f t="shared" si="11"/>
        <v>1030.298284</v>
      </c>
      <c r="T43" s="120">
        <f t="shared" si="12"/>
        <v>932.45525559999999</v>
      </c>
      <c r="U43" s="474">
        <f t="shared" si="13"/>
        <v>1133.3281124</v>
      </c>
      <c r="V43" s="474">
        <f t="shared" si="14"/>
        <v>1025.7007811600001</v>
      </c>
      <c r="W43" s="145">
        <f>'AG Jul 2016'!BD31</f>
        <v>0</v>
      </c>
      <c r="X43" s="146" t="str">
        <f>'AG Jul 2016'!BE31</f>
        <v>n</v>
      </c>
      <c r="Y43" s="63"/>
      <c r="Z43" s="63"/>
      <c r="AA43" s="63"/>
      <c r="AB43" s="63"/>
      <c r="AC43" s="63"/>
      <c r="AD43" s="63"/>
      <c r="AE43" s="63"/>
      <c r="AF43" s="63"/>
      <c r="AG43" s="63"/>
      <c r="AH43" s="63"/>
      <c r="AI43" s="63"/>
      <c r="AJ43" s="63"/>
      <c r="AK43" s="63"/>
      <c r="AL43" s="63"/>
      <c r="AM43" s="63"/>
      <c r="AN43" s="63"/>
      <c r="AO43" s="63"/>
      <c r="AP43" s="63"/>
      <c r="AQ43" s="63"/>
      <c r="AR43" s="63"/>
      <c r="AS43" s="63"/>
      <c r="AT43" s="63"/>
      <c r="AU43" s="63"/>
      <c r="AV43" s="63"/>
      <c r="AW43" s="63"/>
      <c r="AX43" s="63"/>
      <c r="AY43" s="63"/>
      <c r="AZ43" s="63"/>
      <c r="BA43" s="63"/>
      <c r="BB43" s="63"/>
      <c r="BC43" s="63"/>
      <c r="BD43" s="63"/>
      <c r="BE43" s="63"/>
      <c r="BF43" s="63"/>
      <c r="BG43" s="63"/>
      <c r="BH43" s="63"/>
      <c r="BI43" s="63"/>
      <c r="BJ43" s="63"/>
      <c r="BK43" s="63"/>
      <c r="BL43" s="63"/>
      <c r="BM43" s="63"/>
      <c r="BN43" s="63"/>
      <c r="BO43" s="63"/>
      <c r="BP43" s="63"/>
      <c r="BQ43" s="63"/>
      <c r="BR43" s="63"/>
      <c r="BS43" s="63"/>
      <c r="BT43" s="63"/>
      <c r="BU43" s="63"/>
      <c r="BV43" s="63"/>
      <c r="BW43" s="63"/>
      <c r="BX43" s="63"/>
      <c r="BY43" s="63"/>
      <c r="BZ43" s="63"/>
      <c r="CA43" s="63"/>
      <c r="CB43" s="63"/>
      <c r="CC43" s="63"/>
    </row>
    <row r="44" spans="1:81" s="63" customFormat="1" x14ac:dyDescent="0.3"/>
    <row r="45" spans="1:81" s="63" customFormat="1" ht="14.5" thickBot="1" x14ac:dyDescent="0.35"/>
    <row r="46" spans="1:81" x14ac:dyDescent="0.3">
      <c r="A46" s="100" t="s">
        <v>534</v>
      </c>
      <c r="B46" s="101"/>
      <c r="C46" s="101"/>
      <c r="D46" s="101"/>
      <c r="E46" s="101"/>
      <c r="F46" s="101"/>
      <c r="G46" s="101"/>
      <c r="H46" s="101"/>
      <c r="I46" s="101"/>
      <c r="J46" s="101"/>
      <c r="K46" s="101"/>
      <c r="L46" s="101"/>
      <c r="M46" s="101"/>
      <c r="N46" s="101"/>
      <c r="O46" s="101"/>
      <c r="P46" s="101"/>
      <c r="Q46" s="101"/>
      <c r="R46" s="101"/>
      <c r="S46" s="101"/>
      <c r="T46" s="101"/>
      <c r="U46" s="101"/>
      <c r="V46" s="101"/>
      <c r="W46" s="101"/>
      <c r="X46" s="102"/>
      <c r="Y46" s="63"/>
      <c r="Z46" s="63"/>
      <c r="AA46" s="63"/>
      <c r="AB46" s="63"/>
      <c r="AC46" s="63"/>
      <c r="AD46" s="63"/>
      <c r="AE46" s="63"/>
      <c r="AF46" s="63"/>
      <c r="AG46" s="63"/>
      <c r="AH46" s="63"/>
      <c r="AI46" s="63"/>
      <c r="AJ46" s="63"/>
      <c r="AK46" s="63"/>
      <c r="AL46" s="63"/>
      <c r="AM46" s="63"/>
      <c r="AN46" s="63"/>
      <c r="AO46" s="63"/>
      <c r="AP46" s="63"/>
      <c r="AQ46" s="63"/>
      <c r="AR46" s="63"/>
      <c r="AS46" s="63"/>
      <c r="AT46" s="63"/>
      <c r="AU46" s="63"/>
      <c r="AV46" s="63"/>
      <c r="AW46" s="63"/>
      <c r="AX46" s="63"/>
      <c r="AY46" s="63"/>
      <c r="AZ46" s="63"/>
      <c r="BA46" s="63"/>
      <c r="BB46" s="63"/>
      <c r="BC46" s="63"/>
      <c r="BD46" s="63"/>
      <c r="BE46" s="63"/>
      <c r="BF46" s="63"/>
      <c r="BG46" s="63"/>
      <c r="BH46" s="63"/>
      <c r="BI46" s="63"/>
      <c r="BJ46" s="63"/>
      <c r="BK46" s="63"/>
      <c r="BL46" s="63"/>
      <c r="BM46" s="63"/>
      <c r="BN46" s="63"/>
      <c r="BO46" s="63"/>
      <c r="BP46" s="63"/>
      <c r="BQ46" s="63"/>
      <c r="BR46" s="63"/>
      <c r="BS46" s="63"/>
      <c r="BT46" s="63"/>
      <c r="BU46" s="63"/>
      <c r="BV46" s="63"/>
      <c r="BW46" s="63"/>
      <c r="BX46" s="63"/>
      <c r="BY46" s="63"/>
      <c r="BZ46" s="63"/>
      <c r="CA46" s="63"/>
      <c r="CB46" s="63"/>
      <c r="CC46" s="63"/>
    </row>
    <row r="47" spans="1:81" ht="70" x14ac:dyDescent="0.3">
      <c r="A47" s="463" t="s">
        <v>408</v>
      </c>
      <c r="B47" s="464" t="s">
        <v>409</v>
      </c>
      <c r="C47" s="465" t="s">
        <v>410</v>
      </c>
      <c r="D47" s="465" t="s">
        <v>555</v>
      </c>
      <c r="E47" s="465" t="s">
        <v>446</v>
      </c>
      <c r="F47" s="467" t="s">
        <v>354</v>
      </c>
      <c r="G47" s="467" t="s">
        <v>556</v>
      </c>
      <c r="H47" s="467" t="s">
        <v>352</v>
      </c>
      <c r="I47" s="465" t="s">
        <v>222</v>
      </c>
      <c r="J47" s="467" t="s">
        <v>406</v>
      </c>
      <c r="K47" s="468" t="s">
        <v>449</v>
      </c>
      <c r="L47" s="469" t="s">
        <v>398</v>
      </c>
      <c r="M47" s="469" t="s">
        <v>533</v>
      </c>
      <c r="N47" s="469" t="s">
        <v>399</v>
      </c>
      <c r="O47" s="469" t="s">
        <v>552</v>
      </c>
      <c r="P47" s="470" t="s">
        <v>490</v>
      </c>
      <c r="Q47" s="471" t="s">
        <v>102</v>
      </c>
      <c r="R47" s="471" t="s">
        <v>103</v>
      </c>
      <c r="S47" s="471" t="s">
        <v>104</v>
      </c>
      <c r="T47" s="471" t="s">
        <v>105</v>
      </c>
      <c r="U47" s="470" t="s">
        <v>331</v>
      </c>
      <c r="V47" s="470" t="s">
        <v>332</v>
      </c>
      <c r="W47" s="469" t="s">
        <v>400</v>
      </c>
      <c r="X47" s="472" t="s">
        <v>558</v>
      </c>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A47" s="63"/>
      <c r="CB47" s="63"/>
      <c r="CC47" s="63"/>
    </row>
    <row r="48" spans="1:81" x14ac:dyDescent="0.3">
      <c r="A48" s="129" t="str">
        <f>'AG Jul 2016'!K32</f>
        <v>AGL</v>
      </c>
      <c r="B48" s="130" t="str">
        <f>'AG Jul 2016'!L32</f>
        <v xml:space="preserve">Savers </v>
      </c>
      <c r="C48" s="147">
        <f>91*'AG Jul 2016'!M32/100</f>
        <v>79.770600000000002</v>
      </c>
      <c r="D48" s="147">
        <f>$G$6*'AG Jul 2016'!N32/100</f>
        <v>120.16690139999999</v>
      </c>
      <c r="E48" s="147">
        <v>0</v>
      </c>
      <c r="F48" s="147">
        <v>0</v>
      </c>
      <c r="G48" s="147">
        <f>$I$6*'AG Jul 2016'!AH32/100</f>
        <v>117.5286255</v>
      </c>
      <c r="H48" s="147">
        <f>$H$6*'AG Jul 2016'!W32/100</f>
        <v>39.645765899999994</v>
      </c>
      <c r="I48" s="147">
        <f t="shared" ref="I48:I62" si="16">SUM(C48:H48)</f>
        <v>357.11189279999996</v>
      </c>
      <c r="J48" s="107">
        <f t="shared" ref="J48:J62" si="17">(I48-C48)*4</f>
        <v>1109.3651711999998</v>
      </c>
      <c r="K48" s="110">
        <f t="shared" ref="K48:K62" si="18">I48*4</f>
        <v>1428.4475711999999</v>
      </c>
      <c r="L48" s="141">
        <f>'AG Jul 2016'!AT32</f>
        <v>0</v>
      </c>
      <c r="M48" s="141">
        <f>'AG Jul 2016'!AU32</f>
        <v>0</v>
      </c>
      <c r="N48" s="141">
        <f>'AG Jul 2016'!AV32</f>
        <v>0</v>
      </c>
      <c r="O48" s="141">
        <f>'AG Jul 2016'!AW32</f>
        <v>17</v>
      </c>
      <c r="P48" s="141">
        <f>($E$6*'AG Jul 2016'!AQ32/100)*4</f>
        <v>147.32476</v>
      </c>
      <c r="Q48" s="109">
        <f>K48</f>
        <v>1428.4475711999999</v>
      </c>
      <c r="R48" s="109">
        <f>Q48-(J48*O48/100)</f>
        <v>1239.8554920959998</v>
      </c>
      <c r="S48" s="110">
        <f>Q48-P48</f>
        <v>1281.1228111999999</v>
      </c>
      <c r="T48" s="110">
        <f>R48-P48</f>
        <v>1092.5307320959998</v>
      </c>
      <c r="U48" s="473">
        <f>S48*1.1</f>
        <v>1409.2350923199999</v>
      </c>
      <c r="V48" s="473">
        <f>T48*1.1</f>
        <v>1201.7838053056</v>
      </c>
      <c r="W48" s="142">
        <f>'AG Jul 2016'!BD32</f>
        <v>0</v>
      </c>
      <c r="X48" s="143" t="str">
        <f>'AG Jul 2016'!BE32</f>
        <v>n</v>
      </c>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63"/>
      <c r="CB48" s="63"/>
      <c r="CC48" s="63"/>
    </row>
    <row r="49" spans="1:81" x14ac:dyDescent="0.3">
      <c r="A49" s="129" t="str">
        <f>'AG Jul 2016'!K33</f>
        <v>Click Energy</v>
      </c>
      <c r="B49" s="130" t="str">
        <f>'AG Jul 2016'!L33</f>
        <v>Shine</v>
      </c>
      <c r="C49" s="147">
        <f>91*'AG Jul 2016'!M33/100</f>
        <v>89.18</v>
      </c>
      <c r="D49" s="147">
        <f>$G$6*'AG Jul 2016'!N33/100</f>
        <v>112.54574604</v>
      </c>
      <c r="E49" s="147">
        <v>0</v>
      </c>
      <c r="F49" s="147">
        <v>0</v>
      </c>
      <c r="G49" s="147">
        <f>$I$6*'AG Jul 2016'!AH33/100</f>
        <v>121.67107679999999</v>
      </c>
      <c r="H49" s="147">
        <f>$H$6*'AG Jul 2016'!W33/100</f>
        <v>57.910752899999999</v>
      </c>
      <c r="I49" s="147">
        <f t="shared" si="16"/>
        <v>381.30757573999995</v>
      </c>
      <c r="J49" s="107">
        <f t="shared" si="17"/>
        <v>1168.5103029599998</v>
      </c>
      <c r="K49" s="110">
        <f t="shared" si="18"/>
        <v>1525.2303029599998</v>
      </c>
      <c r="L49" s="141">
        <f>'AG Jul 2016'!AT33</f>
        <v>0</v>
      </c>
      <c r="M49" s="141">
        <f>'AG Jul 2016'!AU33</f>
        <v>0</v>
      </c>
      <c r="N49" s="141">
        <f>'AG Jul 2016'!AV33</f>
        <v>7</v>
      </c>
      <c r="O49" s="141">
        <f>'AG Jul 2016'!AW33</f>
        <v>0</v>
      </c>
      <c r="P49" s="141">
        <f>($E$6*'AG Jul 2016'!AQ33/100)*4</f>
        <v>241.51599999999999</v>
      </c>
      <c r="Q49" s="109">
        <f t="shared" ref="Q49:Q58" si="19">K49</f>
        <v>1525.2303029599998</v>
      </c>
      <c r="R49" s="109">
        <f>Q49-(K49*N49/100)</f>
        <v>1418.4641817527997</v>
      </c>
      <c r="S49" s="110">
        <f t="shared" ref="S49:S62" si="20">Q49-P49</f>
        <v>1283.7143029599997</v>
      </c>
      <c r="T49" s="110">
        <f t="shared" ref="T49:T62" si="21">R49-P49</f>
        <v>1176.9481817527997</v>
      </c>
      <c r="U49" s="473">
        <f t="shared" ref="U49:U62" si="22">S49*1.1</f>
        <v>1412.0857332559999</v>
      </c>
      <c r="V49" s="473">
        <f t="shared" ref="V49:V62" si="23">T49*1.1</f>
        <v>1294.6429999280797</v>
      </c>
      <c r="W49" s="142">
        <f>'AG Jul 2016'!BD33</f>
        <v>0</v>
      </c>
      <c r="X49" s="143" t="str">
        <f>'AG Jul 2016'!BE33</f>
        <v>n</v>
      </c>
      <c r="Y49" s="63"/>
      <c r="Z49" s="63"/>
      <c r="AA49" s="63"/>
      <c r="AB49" s="63"/>
      <c r="AC49" s="63"/>
      <c r="AD49" s="63"/>
      <c r="AE49" s="63"/>
      <c r="AF49" s="63"/>
      <c r="AG49" s="63"/>
      <c r="AH49" s="63"/>
      <c r="AI49" s="63"/>
      <c r="AJ49" s="63"/>
      <c r="AK49" s="63"/>
      <c r="AL49" s="63"/>
      <c r="AM49" s="63"/>
      <c r="AN49" s="63"/>
      <c r="AO49" s="63"/>
      <c r="AP49" s="63"/>
      <c r="AQ49" s="63"/>
      <c r="AR49" s="63"/>
      <c r="AS49" s="63"/>
      <c r="AT49" s="63"/>
      <c r="AU49" s="63"/>
      <c r="AV49" s="63"/>
      <c r="AW49" s="63"/>
      <c r="AX49" s="63"/>
      <c r="AY49" s="63"/>
      <c r="AZ49" s="63"/>
      <c r="BA49" s="63"/>
      <c r="BB49" s="63"/>
      <c r="BC49" s="63"/>
      <c r="BD49" s="63"/>
      <c r="BE49" s="63"/>
      <c r="BF49" s="63"/>
      <c r="BG49" s="63"/>
      <c r="BH49" s="63"/>
      <c r="BI49" s="63"/>
      <c r="BJ49" s="63"/>
      <c r="BK49" s="63"/>
      <c r="BL49" s="63"/>
      <c r="BM49" s="63"/>
      <c r="BN49" s="63"/>
      <c r="BO49" s="63"/>
      <c r="BP49" s="63"/>
      <c r="BQ49" s="63"/>
      <c r="BR49" s="63"/>
      <c r="BS49" s="63"/>
      <c r="BT49" s="63"/>
      <c r="BU49" s="63"/>
      <c r="BV49" s="63"/>
      <c r="BW49" s="63"/>
      <c r="BX49" s="63"/>
      <c r="BY49" s="63"/>
      <c r="BZ49" s="63"/>
      <c r="CA49" s="63"/>
      <c r="CB49" s="63"/>
      <c r="CC49" s="63"/>
    </row>
    <row r="50" spans="1:81" x14ac:dyDescent="0.3">
      <c r="A50" s="129" t="str">
        <f>'AG Jul 2016'!K34</f>
        <v>Commander</v>
      </c>
      <c r="B50" s="130" t="str">
        <f>'AG Jul 2016'!L34</f>
        <v>Market offer</v>
      </c>
      <c r="C50" s="147">
        <f>91*'AG Jul 2016'!M34/100</f>
        <v>76.430899999999994</v>
      </c>
      <c r="D50" s="147">
        <f>$G$6*'AG Jul 2016'!N34/100</f>
        <v>115.79762999999998</v>
      </c>
      <c r="E50" s="147">
        <v>0</v>
      </c>
      <c r="F50" s="147">
        <v>0</v>
      </c>
      <c r="G50" s="147">
        <f>$I$6*'AG Jul 2016'!AH34/100</f>
        <v>68.9413725</v>
      </c>
      <c r="H50" s="147">
        <f>$H$6*'AG Jul 2016'!W34/100</f>
        <v>72.307860299999987</v>
      </c>
      <c r="I50" s="147">
        <f t="shared" si="16"/>
        <v>333.47776279999994</v>
      </c>
      <c r="J50" s="107">
        <f t="shared" si="17"/>
        <v>1028.1874511999997</v>
      </c>
      <c r="K50" s="110">
        <f t="shared" si="18"/>
        <v>1333.9110511999997</v>
      </c>
      <c r="L50" s="141">
        <f>'AG Jul 2016'!AT34</f>
        <v>0</v>
      </c>
      <c r="M50" s="141">
        <f>'AG Jul 2016'!AU34</f>
        <v>0</v>
      </c>
      <c r="N50" s="141">
        <f>'AG Jul 2016'!AV34</f>
        <v>0</v>
      </c>
      <c r="O50" s="141">
        <f>'AG Jul 2016'!AW34</f>
        <v>20</v>
      </c>
      <c r="P50" s="141">
        <f>($E$6*'AG Jul 2016'!AQ34/100)*4</f>
        <v>156.9854</v>
      </c>
      <c r="Q50" s="109">
        <f t="shared" si="19"/>
        <v>1333.9110511999997</v>
      </c>
      <c r="R50" s="109">
        <f>Q50-(J50*O50/100)</f>
        <v>1128.2735609599999</v>
      </c>
      <c r="S50" s="110">
        <f t="shared" si="20"/>
        <v>1176.9256511999997</v>
      </c>
      <c r="T50" s="110">
        <f t="shared" si="21"/>
        <v>971.28816095999991</v>
      </c>
      <c r="U50" s="473">
        <f t="shared" si="22"/>
        <v>1294.6182163199999</v>
      </c>
      <c r="V50" s="473">
        <f t="shared" si="23"/>
        <v>1068.416977056</v>
      </c>
      <c r="W50" s="142">
        <f>'AG Jul 2016'!BD34</f>
        <v>0</v>
      </c>
      <c r="X50" s="143" t="str">
        <f>'AG Jul 2016'!BE34</f>
        <v>n</v>
      </c>
      <c r="Y50" s="63"/>
      <c r="Z50" s="63"/>
      <c r="AA50" s="63"/>
      <c r="AB50" s="63"/>
      <c r="AC50" s="63"/>
      <c r="AD50" s="63"/>
      <c r="AE50" s="63"/>
      <c r="AF50" s="63"/>
      <c r="AG50" s="63"/>
      <c r="AH50" s="63"/>
      <c r="AI50" s="63"/>
      <c r="AJ50" s="63"/>
      <c r="AK50" s="63"/>
      <c r="AL50" s="63"/>
      <c r="AM50" s="63"/>
      <c r="AN50" s="63"/>
      <c r="AO50" s="63"/>
      <c r="AP50" s="63"/>
      <c r="AQ50" s="63"/>
      <c r="AR50" s="63"/>
      <c r="AS50" s="63"/>
      <c r="AT50" s="63"/>
      <c r="AU50" s="63"/>
      <c r="AV50" s="63"/>
      <c r="AW50" s="63"/>
      <c r="AX50" s="63"/>
      <c r="AY50" s="63"/>
      <c r="AZ50" s="63"/>
      <c r="BA50" s="63"/>
      <c r="BB50" s="63"/>
      <c r="BC50" s="63"/>
      <c r="BD50" s="63"/>
      <c r="BE50" s="63"/>
      <c r="BF50" s="63"/>
      <c r="BG50" s="63"/>
      <c r="BH50" s="63"/>
      <c r="BI50" s="63"/>
      <c r="BJ50" s="63"/>
      <c r="BK50" s="63"/>
      <c r="BL50" s="63"/>
      <c r="BM50" s="63"/>
      <c r="BN50" s="63"/>
      <c r="BO50" s="63"/>
      <c r="BP50" s="63"/>
      <c r="BQ50" s="63"/>
      <c r="BR50" s="63"/>
      <c r="BS50" s="63"/>
      <c r="BT50" s="63"/>
      <c r="BU50" s="63"/>
      <c r="BV50" s="63"/>
      <c r="BW50" s="63"/>
      <c r="BX50" s="63"/>
      <c r="BY50" s="63"/>
      <c r="BZ50" s="63"/>
      <c r="CA50" s="63"/>
      <c r="CB50" s="63"/>
      <c r="CC50" s="63"/>
    </row>
    <row r="51" spans="1:81" x14ac:dyDescent="0.3">
      <c r="A51" s="129" t="str">
        <f>'AG Jul 2016'!K35</f>
        <v>CovaU</v>
      </c>
      <c r="B51" s="130" t="str">
        <f>'AG Jul 2016'!L35</f>
        <v>Rate Saver</v>
      </c>
      <c r="C51" s="147">
        <f>91*'AG Jul 2016'!M35/100</f>
        <v>95.659199999999998</v>
      </c>
      <c r="D51" s="147">
        <f>$G$6*'AG Jul 2016'!N35/100</f>
        <v>119.61775799999999</v>
      </c>
      <c r="E51" s="147">
        <v>0</v>
      </c>
      <c r="F51" s="147">
        <v>0</v>
      </c>
      <c r="G51" s="147">
        <f>$I$6*'AG Jul 2016'!AH35/100</f>
        <v>120.87123749999999</v>
      </c>
      <c r="H51" s="147">
        <f>$H$6*'AG Jul 2016'!W35/100</f>
        <v>52.288001999999985</v>
      </c>
      <c r="I51" s="147">
        <f t="shared" si="16"/>
        <v>388.43619749999999</v>
      </c>
      <c r="J51" s="107">
        <f t="shared" si="17"/>
        <v>1171.10799</v>
      </c>
      <c r="K51" s="110">
        <f t="shared" si="18"/>
        <v>1553.74479</v>
      </c>
      <c r="L51" s="141">
        <f>'AG Jul 2016'!AT35</f>
        <v>0</v>
      </c>
      <c r="M51" s="141">
        <f>'AG Jul 2016'!AU35</f>
        <v>0</v>
      </c>
      <c r="N51" s="141">
        <f>'AG Jul 2016'!AV35</f>
        <v>18</v>
      </c>
      <c r="O51" s="141">
        <f>'AG Jul 2016'!AW35</f>
        <v>0</v>
      </c>
      <c r="P51" s="141">
        <f>($E$6*'AG Jul 2016'!AQ35/100)*4</f>
        <v>0</v>
      </c>
      <c r="Q51" s="109">
        <f t="shared" si="19"/>
        <v>1553.74479</v>
      </c>
      <c r="R51" s="109">
        <f>Q51-(K51*N51/100)</f>
        <v>1274.0707278</v>
      </c>
      <c r="S51" s="110">
        <f t="shared" si="20"/>
        <v>1553.74479</v>
      </c>
      <c r="T51" s="110">
        <f t="shared" si="21"/>
        <v>1274.0707278</v>
      </c>
      <c r="U51" s="473">
        <f t="shared" si="22"/>
        <v>1709.119269</v>
      </c>
      <c r="V51" s="473">
        <f t="shared" si="23"/>
        <v>1401.4778005800001</v>
      </c>
      <c r="W51" s="142">
        <f>'AG Jul 2016'!BD35</f>
        <v>0</v>
      </c>
      <c r="X51" s="143" t="str">
        <f>'AG Jul 2016'!BE35</f>
        <v>n</v>
      </c>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c r="CA51" s="63"/>
      <c r="CB51" s="63"/>
      <c r="CC51" s="63"/>
    </row>
    <row r="52" spans="1:81" x14ac:dyDescent="0.3">
      <c r="A52" s="129" t="str">
        <f>'AG Jul 2016'!K36</f>
        <v>Diamond Energy</v>
      </c>
      <c r="B52" s="130" t="str">
        <f>'AG Jul 2016'!L36</f>
        <v>Pay on time discount</v>
      </c>
      <c r="C52" s="147">
        <f>91*'AG Jul 2016'!M36/100</f>
        <v>86.43180000000001</v>
      </c>
      <c r="D52" s="147">
        <f>$G$6*'AG Jul 2016'!N36/100</f>
        <v>107.41722420000001</v>
      </c>
      <c r="E52" s="147">
        <v>0</v>
      </c>
      <c r="F52" s="147">
        <f>IF(($G$6&lt;'AG Jul 2016'!P36),(0),($G$6-'AG Jul 2016'!P36)*'AG Jul 2016'!Q36/100)</f>
        <v>0</v>
      </c>
      <c r="G52" s="147">
        <f>$I$6*'AG Jul 2016'!AH36/100</f>
        <v>113.35036049999999</v>
      </c>
      <c r="H52" s="147">
        <f>$H$6*'AG Jul 2016'!W36/100</f>
        <v>49.387092299999985</v>
      </c>
      <c r="I52" s="147">
        <f t="shared" si="16"/>
        <v>356.586477</v>
      </c>
      <c r="J52" s="107">
        <f t="shared" si="17"/>
        <v>1080.618708</v>
      </c>
      <c r="K52" s="110">
        <f t="shared" si="18"/>
        <v>1426.345908</v>
      </c>
      <c r="L52" s="141">
        <f>'AG Jul 2016'!AT36</f>
        <v>0</v>
      </c>
      <c r="M52" s="141">
        <f>'AG Jul 2016'!AU36</f>
        <v>0</v>
      </c>
      <c r="N52" s="141">
        <f>'AG Jul 2016'!AV36</f>
        <v>7</v>
      </c>
      <c r="O52" s="141">
        <f>'AG Jul 2016'!AW36</f>
        <v>0</v>
      </c>
      <c r="P52" s="141">
        <f>($E$6*'AG Jul 2016'!AQ36/100)*4</f>
        <v>193.21279999999999</v>
      </c>
      <c r="Q52" s="109">
        <f t="shared" si="19"/>
        <v>1426.345908</v>
      </c>
      <c r="R52" s="109">
        <f>Q52-(K52*N52/100)</f>
        <v>1326.5016944399999</v>
      </c>
      <c r="S52" s="110">
        <f t="shared" si="20"/>
        <v>1233.133108</v>
      </c>
      <c r="T52" s="110">
        <f t="shared" si="21"/>
        <v>1133.2888944399999</v>
      </c>
      <c r="U52" s="473">
        <f t="shared" si="22"/>
        <v>1356.4464188000002</v>
      </c>
      <c r="V52" s="473">
        <f t="shared" si="23"/>
        <v>1246.6177838840001</v>
      </c>
      <c r="W52" s="142">
        <f>'AG Jul 2016'!BD36</f>
        <v>24</v>
      </c>
      <c r="X52" s="143" t="str">
        <f>'AG Jul 2016'!BE36</f>
        <v>y</v>
      </c>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row>
    <row r="53" spans="1:81" x14ac:dyDescent="0.3">
      <c r="A53" s="129" t="str">
        <f>'AG Jul 2016'!K37</f>
        <v>Dodo Power &amp; Gas</v>
      </c>
      <c r="B53" s="130" t="str">
        <f>'AG Jul 2016'!L37</f>
        <v>Market offer</v>
      </c>
      <c r="C53" s="147">
        <f>91*'AG Jul 2016'!M37/100</f>
        <v>75.712000000000003</v>
      </c>
      <c r="D53" s="147">
        <f>$G$6*'AG Jul 2016'!N37/100</f>
        <v>110.54495399999998</v>
      </c>
      <c r="E53" s="147">
        <v>0</v>
      </c>
      <c r="F53" s="147">
        <v>0</v>
      </c>
      <c r="G53" s="147">
        <f>$I$6*'AG Jul 2016'!AH37/100</f>
        <v>116.09607749999999</v>
      </c>
      <c r="H53" s="147">
        <f>$H$6*'AG Jul 2016'!W37/100</f>
        <v>39.036932999999998</v>
      </c>
      <c r="I53" s="147">
        <f t="shared" si="16"/>
        <v>341.38996449999996</v>
      </c>
      <c r="J53" s="107">
        <f t="shared" si="17"/>
        <v>1062.7118579999999</v>
      </c>
      <c r="K53" s="110">
        <f t="shared" si="18"/>
        <v>1365.5598579999998</v>
      </c>
      <c r="L53" s="141">
        <f>'AG Jul 2016'!AT37</f>
        <v>0</v>
      </c>
      <c r="M53" s="141">
        <f>'AG Jul 2016'!AU37</f>
        <v>0</v>
      </c>
      <c r="N53" s="141">
        <f>'AG Jul 2016'!AV37</f>
        <v>0</v>
      </c>
      <c r="O53" s="141">
        <f>'AG Jul 2016'!AW37</f>
        <v>20</v>
      </c>
      <c r="P53" s="141">
        <f>($E$6*'AG Jul 2016'!AQ37/100)*4</f>
        <v>156.9854</v>
      </c>
      <c r="Q53" s="109">
        <f t="shared" si="19"/>
        <v>1365.5598579999998</v>
      </c>
      <c r="R53" s="109">
        <f>Q53-(J53*O53/100)</f>
        <v>1153.0174863999998</v>
      </c>
      <c r="S53" s="110">
        <f t="shared" si="20"/>
        <v>1208.5744579999998</v>
      </c>
      <c r="T53" s="110">
        <f t="shared" si="21"/>
        <v>996.0320863999998</v>
      </c>
      <c r="U53" s="473">
        <f t="shared" si="22"/>
        <v>1329.4319037999999</v>
      </c>
      <c r="V53" s="473">
        <f t="shared" si="23"/>
        <v>1095.6352950399998</v>
      </c>
      <c r="W53" s="142">
        <f>'AG Jul 2016'!BD37</f>
        <v>0</v>
      </c>
      <c r="X53" s="143" t="str">
        <f>'AG Jul 2016'!BE37</f>
        <v>n</v>
      </c>
      <c r="Y53" s="63"/>
      <c r="Z53" s="63"/>
      <c r="AA53" s="63"/>
      <c r="AB53" s="63"/>
      <c r="AC53" s="63"/>
      <c r="AD53" s="63"/>
      <c r="AE53" s="63"/>
      <c r="AF53" s="63"/>
      <c r="AG53" s="63"/>
      <c r="AH53" s="63"/>
      <c r="AI53" s="63"/>
      <c r="AJ53" s="63"/>
      <c r="AK53" s="63"/>
      <c r="AL53" s="63"/>
      <c r="AM53" s="63"/>
      <c r="AN53" s="63"/>
      <c r="AO53" s="63"/>
      <c r="AP53" s="63"/>
      <c r="AQ53" s="63"/>
      <c r="AR53" s="63"/>
      <c r="AS53" s="63"/>
      <c r="AT53" s="63"/>
      <c r="AU53" s="63"/>
      <c r="AV53" s="63"/>
      <c r="AW53" s="63"/>
      <c r="AX53" s="63"/>
      <c r="AY53" s="63"/>
      <c r="AZ53" s="63"/>
      <c r="BA53" s="63"/>
      <c r="BB53" s="63"/>
      <c r="BC53" s="63"/>
      <c r="BD53" s="63"/>
      <c r="BE53" s="63"/>
      <c r="BF53" s="63"/>
      <c r="BG53" s="63"/>
      <c r="BH53" s="63"/>
      <c r="BI53" s="63"/>
      <c r="BJ53" s="63"/>
      <c r="BK53" s="63"/>
      <c r="BL53" s="63"/>
      <c r="BM53" s="63"/>
      <c r="BN53" s="63"/>
      <c r="BO53" s="63"/>
      <c r="BP53" s="63"/>
      <c r="BQ53" s="63"/>
      <c r="BR53" s="63"/>
      <c r="BS53" s="63"/>
      <c r="BT53" s="63"/>
      <c r="BU53" s="63"/>
      <c r="BV53" s="63"/>
      <c r="BW53" s="63"/>
      <c r="BX53" s="63"/>
      <c r="BY53" s="63"/>
      <c r="BZ53" s="63"/>
      <c r="CA53" s="63"/>
      <c r="CB53" s="63"/>
      <c r="CC53" s="63"/>
    </row>
    <row r="54" spans="1:81" x14ac:dyDescent="0.3">
      <c r="A54" s="129" t="str">
        <f>'AG Jul 2016'!K38</f>
        <v>EnergyAustralia</v>
      </c>
      <c r="B54" s="130" t="str">
        <f>'AG Jul 2016'!L38</f>
        <v>Flexi Saver</v>
      </c>
      <c r="C54" s="147">
        <f>91*'AG Jul 2016'!M38/100</f>
        <v>77.805000000000007</v>
      </c>
      <c r="D54" s="147">
        <f>$G$6*'AG Jul 2016'!N38/100</f>
        <v>115.22461079999999</v>
      </c>
      <c r="E54" s="147">
        <v>0</v>
      </c>
      <c r="F54" s="147">
        <v>0</v>
      </c>
      <c r="G54" s="147">
        <f>$I$6*'AG Jul 2016'!AH38/100</f>
        <v>115.37980349999998</v>
      </c>
      <c r="H54" s="147">
        <f>$H$6*'AG Jul 2016'!W38/100</f>
        <v>38.53554119999999</v>
      </c>
      <c r="I54" s="147">
        <f t="shared" si="16"/>
        <v>346.94495549999999</v>
      </c>
      <c r="J54" s="107">
        <f t="shared" si="17"/>
        <v>1076.5598219999999</v>
      </c>
      <c r="K54" s="110">
        <f t="shared" si="18"/>
        <v>1387.779822</v>
      </c>
      <c r="L54" s="141">
        <f>'AG Jul 2016'!AT38</f>
        <v>0</v>
      </c>
      <c r="M54" s="141">
        <f>'AG Jul 2016'!AU38</f>
        <v>0</v>
      </c>
      <c r="N54" s="141">
        <f>'AG Jul 2016'!AV38</f>
        <v>0</v>
      </c>
      <c r="O54" s="141">
        <f>'AG Jul 2016'!AW38</f>
        <v>16</v>
      </c>
      <c r="P54" s="141">
        <f>($E$6*'AG Jul 2016'!AQ38/100)*4</f>
        <v>123.17316</v>
      </c>
      <c r="Q54" s="109">
        <f t="shared" si="19"/>
        <v>1387.779822</v>
      </c>
      <c r="R54" s="109">
        <f>Q54-(J54*O54/100)</f>
        <v>1215.5302504799999</v>
      </c>
      <c r="S54" s="110">
        <f t="shared" si="20"/>
        <v>1264.6066619999999</v>
      </c>
      <c r="T54" s="110">
        <f t="shared" si="21"/>
        <v>1092.3570904799999</v>
      </c>
      <c r="U54" s="473">
        <f t="shared" si="22"/>
        <v>1391.0673282</v>
      </c>
      <c r="V54" s="473">
        <f t="shared" si="23"/>
        <v>1201.5927995279999</v>
      </c>
      <c r="W54" s="142">
        <f>'AG Jul 2016'!BD38</f>
        <v>0</v>
      </c>
      <c r="X54" s="143" t="str">
        <f>'AG Jul 2016'!BE38</f>
        <v>n</v>
      </c>
      <c r="Y54" s="63"/>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c r="AZ54" s="63"/>
      <c r="BA54" s="63"/>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63"/>
      <c r="BZ54" s="63"/>
      <c r="CA54" s="63"/>
      <c r="CB54" s="63"/>
      <c r="CC54" s="63"/>
    </row>
    <row r="55" spans="1:81" x14ac:dyDescent="0.3">
      <c r="A55" s="129" t="str">
        <f>'AG Jul 2016'!K39</f>
        <v>Mojo Power</v>
      </c>
      <c r="B55" s="130" t="str">
        <f>'AG Jul 2016'!L39</f>
        <v>Standard Energy Pass</v>
      </c>
      <c r="C55" s="147">
        <f>(91*'AG Jul 2016'!M39/100)+('AG Jul 2016'!BH39*3)</f>
        <v>154.51310000000001</v>
      </c>
      <c r="D55" s="147">
        <f>$G$6*'AG Jul 2016'!N39/100</f>
        <v>85.260481799999994</v>
      </c>
      <c r="E55" s="147">
        <v>0</v>
      </c>
      <c r="F55" s="147">
        <v>0</v>
      </c>
      <c r="G55" s="147">
        <f>$I$6*'AG Jul 2016'!AH39/100</f>
        <v>79.506413999999992</v>
      </c>
      <c r="H55" s="147">
        <f>$H$6*'AG Jul 2016'!W39/100</f>
        <v>30.656527199999996</v>
      </c>
      <c r="I55" s="147">
        <f t="shared" si="16"/>
        <v>349.93652299999997</v>
      </c>
      <c r="J55" s="107">
        <f t="shared" si="17"/>
        <v>781.69369199999983</v>
      </c>
      <c r="K55" s="110">
        <f t="shared" si="18"/>
        <v>1399.7460919999999</v>
      </c>
      <c r="L55" s="141">
        <f>'AG Jul 2016'!AT39</f>
        <v>0</v>
      </c>
      <c r="M55" s="141">
        <f>'AG Jul 2016'!AU39</f>
        <v>0</v>
      </c>
      <c r="N55" s="141">
        <f>'AG Jul 2016'!AV39</f>
        <v>0</v>
      </c>
      <c r="O55" s="141">
        <f>'AG Jul 2016'!AW39</f>
        <v>0</v>
      </c>
      <c r="P55" s="141">
        <f>($E$6*'AG Jul 2016'!AQ39/100)*4</f>
        <v>176.30667999999997</v>
      </c>
      <c r="Q55" s="109">
        <f t="shared" si="19"/>
        <v>1399.7460919999999</v>
      </c>
      <c r="R55" s="109">
        <f>Q55</f>
        <v>1399.7460919999999</v>
      </c>
      <c r="S55" s="110">
        <f t="shared" si="20"/>
        <v>1223.4394119999999</v>
      </c>
      <c r="T55" s="110">
        <f t="shared" si="21"/>
        <v>1223.4394119999999</v>
      </c>
      <c r="U55" s="473">
        <f t="shared" si="22"/>
        <v>1345.7833532</v>
      </c>
      <c r="V55" s="473">
        <f t="shared" si="23"/>
        <v>1345.7833532</v>
      </c>
      <c r="W55" s="142">
        <f>'AG Jul 2016'!BD39</f>
        <v>0</v>
      </c>
      <c r="X55" s="143" t="str">
        <f>'AG Jul 2016'!BE39</f>
        <v>n</v>
      </c>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A55" s="63"/>
      <c r="CB55" s="63"/>
      <c r="CC55" s="63"/>
    </row>
    <row r="56" spans="1:81" x14ac:dyDescent="0.3">
      <c r="A56" s="129" t="str">
        <f>'AG Jul 2016'!K40</f>
        <v>Momentum Energy</v>
      </c>
      <c r="B56" s="130" t="str">
        <f>'AG Jul 2016'!L40</f>
        <v>SmilePower</v>
      </c>
      <c r="C56" s="147">
        <f>91*'AG Jul 2016'!M40/100</f>
        <v>75.7029</v>
      </c>
      <c r="D56" s="147">
        <f>IF($G$6&gt;='AG Jul 2016'!P40,('AG Jul 2016'!P40*'AG Jul 2016'!N40/100),(($G$6)*'AG Jul 2016'!N40/100))</f>
        <v>100.66037279999999</v>
      </c>
      <c r="E56" s="147">
        <v>0</v>
      </c>
      <c r="F56" s="147">
        <f>IF(($G$6&lt;'AG Jul 2016'!P40),(0),($G$6-'AG Jul 2016'!P40)*'AG Jul 2016'!Q40/100)</f>
        <v>0</v>
      </c>
      <c r="G56" s="147">
        <f>$I$6*'AG Jul 2016'!AH40/100</f>
        <v>98.248917000000006</v>
      </c>
      <c r="H56" s="147">
        <f>$H$6*'AG Jul 2016'!W40/100</f>
        <v>39.538324799999991</v>
      </c>
      <c r="I56" s="147">
        <f t="shared" si="16"/>
        <v>314.15051460000001</v>
      </c>
      <c r="J56" s="107">
        <f t="shared" si="17"/>
        <v>953.79045840000003</v>
      </c>
      <c r="K56" s="110">
        <f t="shared" si="18"/>
        <v>1256.6020584</v>
      </c>
      <c r="L56" s="141">
        <f>'AG Jul 2016'!AT40</f>
        <v>0</v>
      </c>
      <c r="M56" s="141">
        <f>'AG Jul 2016'!AU40</f>
        <v>0</v>
      </c>
      <c r="N56" s="141">
        <f>'AG Jul 2016'!AV40</f>
        <v>0</v>
      </c>
      <c r="O56" s="141">
        <f>'AG Jul 2016'!AW40</f>
        <v>0</v>
      </c>
      <c r="P56" s="141">
        <f>($E$6*'AG Jul 2016'!AQ40/100)*4</f>
        <v>0</v>
      </c>
      <c r="Q56" s="109">
        <f t="shared" si="19"/>
        <v>1256.6020584</v>
      </c>
      <c r="R56" s="109">
        <f>Q56</f>
        <v>1256.6020584</v>
      </c>
      <c r="S56" s="110">
        <f t="shared" si="20"/>
        <v>1256.6020584</v>
      </c>
      <c r="T56" s="110">
        <f t="shared" si="21"/>
        <v>1256.6020584</v>
      </c>
      <c r="U56" s="473">
        <f t="shared" si="22"/>
        <v>1382.2622642400001</v>
      </c>
      <c r="V56" s="473">
        <f t="shared" si="23"/>
        <v>1382.2622642400001</v>
      </c>
      <c r="W56" s="142">
        <f>'AG Jul 2016'!BD40</f>
        <v>12</v>
      </c>
      <c r="X56" s="143" t="str">
        <f>'AG Jul 2016'!BE40</f>
        <v>y</v>
      </c>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row>
    <row r="57" spans="1:81" x14ac:dyDescent="0.3">
      <c r="A57" s="129" t="str">
        <f>'AG Jul 2016'!K41</f>
        <v>Origin Energy</v>
      </c>
      <c r="B57" s="130" t="str">
        <f>'AG Jul 2016'!L41</f>
        <v>Saver</v>
      </c>
      <c r="C57" s="147">
        <f>91*'AG Jul 2016'!M41/100</f>
        <v>81.900000000000006</v>
      </c>
      <c r="D57" s="147">
        <f>$G$6*'AG Jul 2016'!N41/100</f>
        <v>114.60383999999998</v>
      </c>
      <c r="E57" s="147">
        <v>0</v>
      </c>
      <c r="F57" s="147">
        <v>0</v>
      </c>
      <c r="G57" s="147">
        <f>$I$6*'AG Jul 2016'!AH41/100</f>
        <v>116.39452499999999</v>
      </c>
      <c r="H57" s="147">
        <f>$H$6*'AG Jul 2016'!W41/100</f>
        <v>42.976439999999997</v>
      </c>
      <c r="I57" s="147">
        <f t="shared" si="16"/>
        <v>355.87480499999992</v>
      </c>
      <c r="J57" s="107">
        <f t="shared" si="17"/>
        <v>1095.8992199999998</v>
      </c>
      <c r="K57" s="110">
        <f t="shared" si="18"/>
        <v>1423.4992199999997</v>
      </c>
      <c r="L57" s="141">
        <f>'AG Jul 2016'!AT41</f>
        <v>0</v>
      </c>
      <c r="M57" s="141">
        <f>'AG Jul 2016'!AU41</f>
        <v>0</v>
      </c>
      <c r="N57" s="141">
        <f>'AG Jul 2016'!AV41</f>
        <v>0</v>
      </c>
      <c r="O57" s="141">
        <f>'AG Jul 2016'!AW41</f>
        <v>13</v>
      </c>
      <c r="P57" s="141">
        <f>($E$6*'AG Jul 2016'!AQ41/100)*4</f>
        <v>144.90959999999998</v>
      </c>
      <c r="Q57" s="109">
        <f t="shared" si="19"/>
        <v>1423.4992199999997</v>
      </c>
      <c r="R57" s="109">
        <f>Q57-(J57*O57/100)</f>
        <v>1281.0323213999998</v>
      </c>
      <c r="S57" s="110">
        <f t="shared" si="20"/>
        <v>1278.5896199999997</v>
      </c>
      <c r="T57" s="110">
        <f t="shared" si="21"/>
        <v>1136.1227213999998</v>
      </c>
      <c r="U57" s="473">
        <f t="shared" si="22"/>
        <v>1406.4485819999998</v>
      </c>
      <c r="V57" s="473">
        <f t="shared" si="23"/>
        <v>1249.73499354</v>
      </c>
      <c r="W57" s="142">
        <f>'AG Jul 2016'!BD41</f>
        <v>0</v>
      </c>
      <c r="X57" s="143" t="str">
        <f>'AG Jul 2016'!BE41</f>
        <v>n</v>
      </c>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B57" s="63"/>
      <c r="CC57" s="63"/>
    </row>
    <row r="58" spans="1:81" x14ac:dyDescent="0.3">
      <c r="A58" s="129" t="str">
        <f>'AG Jul 2016'!K42</f>
        <v>Powerdirect</v>
      </c>
      <c r="B58" s="130" t="str">
        <f>'AG Jul 2016'!L42</f>
        <v>20 percent</v>
      </c>
      <c r="C58" s="147">
        <f>91*'AG Jul 2016'!M42/100</f>
        <v>79.770600000000002</v>
      </c>
      <c r="D58" s="147">
        <f>$G$6*'AG Jul 2016'!N42/100</f>
        <v>120.09527399999999</v>
      </c>
      <c r="E58" s="147">
        <v>0</v>
      </c>
      <c r="F58" s="147">
        <v>0</v>
      </c>
      <c r="G58" s="147">
        <f>$I$6*'AG Jul 2016'!AH42/100</f>
        <v>117.349557</v>
      </c>
      <c r="H58" s="147">
        <f>$H$6*'AG Jul 2016'!W42/100</f>
        <v>39.538324799999991</v>
      </c>
      <c r="I58" s="147">
        <f t="shared" si="16"/>
        <v>356.75375579999996</v>
      </c>
      <c r="J58" s="107">
        <f t="shared" si="17"/>
        <v>1107.9326231999999</v>
      </c>
      <c r="K58" s="110">
        <f t="shared" si="18"/>
        <v>1427.0150231999999</v>
      </c>
      <c r="L58" s="141">
        <f>'AG Jul 2016'!AT42</f>
        <v>0</v>
      </c>
      <c r="M58" s="141">
        <f>'AG Jul 2016'!AU42</f>
        <v>0</v>
      </c>
      <c r="N58" s="141">
        <f>'AG Jul 2016'!AV42</f>
        <v>0</v>
      </c>
      <c r="O58" s="141">
        <f>'AG Jul 2016'!AW42</f>
        <v>20</v>
      </c>
      <c r="P58" s="141">
        <f>($E$6*'AG Jul 2016'!AQ42/100)*4</f>
        <v>147.32476</v>
      </c>
      <c r="Q58" s="109">
        <f t="shared" si="19"/>
        <v>1427.0150231999999</v>
      </c>
      <c r="R58" s="109">
        <f>Q58-(J58*O58/100)</f>
        <v>1205.4284985599998</v>
      </c>
      <c r="S58" s="110">
        <f t="shared" si="20"/>
        <v>1279.6902631999999</v>
      </c>
      <c r="T58" s="110">
        <f t="shared" si="21"/>
        <v>1058.1037385599998</v>
      </c>
      <c r="U58" s="473">
        <f t="shared" si="22"/>
        <v>1407.6592895199999</v>
      </c>
      <c r="V58" s="473">
        <f t="shared" si="23"/>
        <v>1163.9141124159999</v>
      </c>
      <c r="W58" s="142">
        <f>'AG Jul 2016'!BD42</f>
        <v>0</v>
      </c>
      <c r="X58" s="143" t="str">
        <f>'AG Jul 2016'!BE42</f>
        <v>n</v>
      </c>
      <c r="Y58" s="63"/>
      <c r="Z58" s="63"/>
      <c r="AA58" s="63"/>
      <c r="AB58" s="63"/>
      <c r="AC58" s="63"/>
      <c r="AD58" s="63"/>
      <c r="AE58" s="63"/>
      <c r="AF58" s="63"/>
      <c r="AG58" s="63"/>
      <c r="AH58" s="63"/>
      <c r="AI58" s="63"/>
      <c r="AJ58" s="63"/>
      <c r="AK58" s="63"/>
      <c r="AL58" s="63"/>
      <c r="AM58" s="63"/>
      <c r="AN58" s="63"/>
      <c r="AO58" s="63"/>
      <c r="AP58" s="63"/>
      <c r="AQ58" s="63"/>
      <c r="AR58" s="63"/>
      <c r="AS58" s="63"/>
      <c r="AT58" s="63"/>
      <c r="AU58" s="63"/>
      <c r="AV58" s="63"/>
      <c r="AW58" s="63"/>
      <c r="AX58" s="63"/>
      <c r="AY58" s="63"/>
      <c r="AZ58" s="63"/>
      <c r="BA58" s="63"/>
      <c r="BB58" s="63"/>
      <c r="BC58" s="63"/>
      <c r="BD58" s="63"/>
      <c r="BE58" s="63"/>
      <c r="BF58" s="63"/>
      <c r="BG58" s="63"/>
      <c r="BH58" s="63"/>
      <c r="BI58" s="63"/>
      <c r="BJ58" s="63"/>
      <c r="BK58" s="63"/>
      <c r="BL58" s="63"/>
      <c r="BM58" s="63"/>
      <c r="BN58" s="63"/>
      <c r="BO58" s="63"/>
      <c r="BP58" s="63"/>
      <c r="BQ58" s="63"/>
      <c r="BR58" s="63"/>
      <c r="BS58" s="63"/>
      <c r="BT58" s="63"/>
      <c r="BU58" s="63"/>
      <c r="BV58" s="63"/>
      <c r="BW58" s="63"/>
      <c r="BX58" s="63"/>
      <c r="BY58" s="63"/>
      <c r="BZ58" s="63"/>
      <c r="CA58" s="63"/>
      <c r="CB58" s="63"/>
      <c r="CC58" s="63"/>
    </row>
    <row r="59" spans="1:81" x14ac:dyDescent="0.3">
      <c r="A59" s="129" t="str">
        <f>'AG Jul 2016'!K43</f>
        <v>Powershop</v>
      </c>
      <c r="B59" s="130" t="str">
        <f>'AG Jul 2016'!L43</f>
        <v>Standard Saver</v>
      </c>
      <c r="C59" s="147">
        <f>91*'AG Jul 2016'!M43/100</f>
        <v>95.459000000000003</v>
      </c>
      <c r="D59" s="147">
        <f>$G$6*'AG Jul 2016'!N43/100</f>
        <v>105.62653919999998</v>
      </c>
      <c r="E59" s="147">
        <v>0</v>
      </c>
      <c r="F59" s="147">
        <v>0</v>
      </c>
      <c r="G59" s="147">
        <f>$I$6*'AG Jul 2016'!AH43/100</f>
        <v>103.4419035</v>
      </c>
      <c r="H59" s="147">
        <f>$H$6*'AG Jul 2016'!W43/100</f>
        <v>51.714982799999987</v>
      </c>
      <c r="I59" s="147">
        <f t="shared" si="16"/>
        <v>356.24242549999991</v>
      </c>
      <c r="J59" s="107">
        <f t="shared" si="17"/>
        <v>1043.1337019999996</v>
      </c>
      <c r="K59" s="110">
        <f t="shared" si="18"/>
        <v>1424.9697019999996</v>
      </c>
      <c r="L59" s="141">
        <f>'AG Jul 2016'!AT43</f>
        <v>4</v>
      </c>
      <c r="M59" s="141">
        <f>'AG Jul 2016'!AU43</f>
        <v>0</v>
      </c>
      <c r="N59" s="141">
        <f>'AG Jul 2016'!AV43</f>
        <v>14</v>
      </c>
      <c r="O59" s="141">
        <f>'AG Jul 2016'!AW43</f>
        <v>0</v>
      </c>
      <c r="P59" s="141">
        <f>($E$6*'AG Jul 2016'!AQ43/100)*4</f>
        <v>173.89151999999999</v>
      </c>
      <c r="Q59" s="109">
        <f>K59-(K59*L59/100)</f>
        <v>1367.9709139199997</v>
      </c>
      <c r="R59" s="109">
        <f>Q59-(K59*N59/100)</f>
        <v>1168.4751556399997</v>
      </c>
      <c r="S59" s="110">
        <f t="shared" si="20"/>
        <v>1194.0793939199998</v>
      </c>
      <c r="T59" s="110">
        <f t="shared" si="21"/>
        <v>994.58363563999967</v>
      </c>
      <c r="U59" s="473">
        <f t="shared" si="22"/>
        <v>1313.4873333119999</v>
      </c>
      <c r="V59" s="473">
        <f t="shared" si="23"/>
        <v>1094.0419992039997</v>
      </c>
      <c r="W59" s="142">
        <f>'AG Jul 2016'!BD43</f>
        <v>0</v>
      </c>
      <c r="X59" s="143" t="str">
        <f>'AG Jul 2016'!BE43</f>
        <v>n</v>
      </c>
      <c r="Y59" s="63"/>
      <c r="Z59" s="63"/>
      <c r="AA59" s="63"/>
      <c r="AB59" s="63"/>
      <c r="AC59" s="63"/>
      <c r="AD59" s="63"/>
      <c r="AE59" s="63"/>
      <c r="AF59" s="63"/>
      <c r="AG59" s="63"/>
      <c r="AH59" s="63"/>
      <c r="AI59" s="63"/>
      <c r="AJ59" s="63"/>
      <c r="AK59" s="63"/>
      <c r="AL59" s="63"/>
      <c r="AM59" s="63"/>
      <c r="AN59" s="63"/>
      <c r="AO59" s="63"/>
      <c r="AP59" s="63"/>
      <c r="AQ59" s="63"/>
      <c r="AR59" s="63"/>
      <c r="AS59" s="63"/>
      <c r="AT59" s="63"/>
      <c r="AU59" s="63"/>
      <c r="AV59" s="63"/>
      <c r="AW59" s="63"/>
      <c r="AX59" s="63"/>
      <c r="AY59" s="63"/>
      <c r="AZ59" s="63"/>
      <c r="BA59" s="63"/>
      <c r="BB59" s="63"/>
      <c r="BC59" s="63"/>
      <c r="BD59" s="63"/>
      <c r="BE59" s="63"/>
      <c r="BF59" s="63"/>
      <c r="BG59" s="63"/>
      <c r="BH59" s="63"/>
      <c r="BI59" s="63"/>
      <c r="BJ59" s="63"/>
      <c r="BK59" s="63"/>
      <c r="BL59" s="63"/>
      <c r="BM59" s="63"/>
      <c r="BN59" s="63"/>
      <c r="BO59" s="63"/>
      <c r="BP59" s="63"/>
      <c r="BQ59" s="63"/>
      <c r="BR59" s="63"/>
      <c r="BS59" s="63"/>
      <c r="BT59" s="63"/>
      <c r="BU59" s="63"/>
      <c r="BV59" s="63"/>
      <c r="BW59" s="63"/>
      <c r="BX59" s="63"/>
      <c r="BY59" s="63"/>
      <c r="BZ59" s="63"/>
      <c r="CA59" s="63"/>
      <c r="CB59" s="63"/>
      <c r="CC59" s="63"/>
    </row>
    <row r="60" spans="1:81" x14ac:dyDescent="0.3">
      <c r="A60" s="129" t="str">
        <f>'AG Jul 2016'!K44</f>
        <v>Red Energy</v>
      </c>
      <c r="B60" s="130" t="str">
        <f>'AG Jul 2016'!L44</f>
        <v>Easy Saver</v>
      </c>
      <c r="C60" s="147">
        <f>91*'AG Jul 2016'!M44/100</f>
        <v>77.932400000000001</v>
      </c>
      <c r="D60" s="147">
        <f>$G$6*'AG Jul 2016'!N44/100</f>
        <v>106.15180679999999</v>
      </c>
      <c r="E60" s="147">
        <v>0</v>
      </c>
      <c r="F60" s="147">
        <v>0</v>
      </c>
      <c r="G60" s="147">
        <f>$I$6*'AG Jul 2016'!AH44/100</f>
        <v>107.44110000000001</v>
      </c>
      <c r="H60" s="147">
        <f>$H$6*'AG Jul 2016'!W44/100</f>
        <v>42.475048199999989</v>
      </c>
      <c r="I60" s="147">
        <f t="shared" si="16"/>
        <v>334.00035500000001</v>
      </c>
      <c r="J60" s="107">
        <f t="shared" si="17"/>
        <v>1024.2718199999999</v>
      </c>
      <c r="K60" s="110">
        <f t="shared" si="18"/>
        <v>1336.0014200000001</v>
      </c>
      <c r="L60" s="141">
        <f>'AG Jul 2016'!AT44</f>
        <v>0</v>
      </c>
      <c r="M60" s="141">
        <f>'AG Jul 2016'!AU44</f>
        <v>0</v>
      </c>
      <c r="N60" s="141">
        <f>'AG Jul 2016'!AV44</f>
        <v>10</v>
      </c>
      <c r="O60" s="141">
        <f>'AG Jul 2016'!AW44</f>
        <v>0</v>
      </c>
      <c r="P60" s="141">
        <f>($E$6*'AG Jul 2016'!AQ44/100)*4</f>
        <v>144.90959999999998</v>
      </c>
      <c r="Q60" s="109">
        <f t="shared" ref="Q60:Q62" si="24">K60</f>
        <v>1336.0014200000001</v>
      </c>
      <c r="R60" s="109">
        <f>Q60-(K60*N60/100)</f>
        <v>1202.401278</v>
      </c>
      <c r="S60" s="110">
        <f t="shared" si="20"/>
        <v>1191.0918200000001</v>
      </c>
      <c r="T60" s="110">
        <f t="shared" si="21"/>
        <v>1057.4916780000001</v>
      </c>
      <c r="U60" s="473">
        <f t="shared" si="22"/>
        <v>1310.2010020000002</v>
      </c>
      <c r="V60" s="473">
        <f t="shared" si="23"/>
        <v>1163.2408458000002</v>
      </c>
      <c r="W60" s="142">
        <f>'AG Jul 2016'!BD44</f>
        <v>0</v>
      </c>
      <c r="X60" s="143" t="str">
        <f>'AG Jul 2016'!BE44</f>
        <v>n</v>
      </c>
      <c r="Y60" s="63"/>
      <c r="Z60" s="63"/>
      <c r="AA60" s="63"/>
      <c r="AB60" s="63"/>
      <c r="AC60" s="63"/>
      <c r="AD60" s="63"/>
      <c r="AE60" s="63"/>
      <c r="AF60" s="63"/>
      <c r="AG60" s="63"/>
      <c r="AH60" s="63"/>
      <c r="AI60" s="63"/>
      <c r="AJ60" s="63"/>
      <c r="AK60" s="63"/>
      <c r="AL60" s="63"/>
      <c r="AM60" s="63"/>
      <c r="AN60" s="63"/>
      <c r="AO60" s="63"/>
      <c r="AP60" s="63"/>
      <c r="AQ60" s="63"/>
      <c r="AR60" s="63"/>
      <c r="AS60" s="63"/>
      <c r="AT60" s="63"/>
      <c r="AU60" s="63"/>
      <c r="AV60" s="63"/>
      <c r="AW60" s="63"/>
      <c r="AX60" s="63"/>
      <c r="AY60" s="63"/>
      <c r="AZ60" s="63"/>
      <c r="BA60" s="63"/>
      <c r="BB60" s="63"/>
      <c r="BC60" s="63"/>
      <c r="BD60" s="63"/>
      <c r="BE60" s="63"/>
      <c r="BF60" s="63"/>
      <c r="BG60" s="63"/>
      <c r="BH60" s="63"/>
      <c r="BI60" s="63"/>
      <c r="BJ60" s="63"/>
      <c r="BK60" s="63"/>
      <c r="BL60" s="63"/>
      <c r="BM60" s="63"/>
      <c r="BN60" s="63"/>
      <c r="BO60" s="63"/>
      <c r="BP60" s="63"/>
      <c r="BQ60" s="63"/>
      <c r="BR60" s="63"/>
      <c r="BS60" s="63"/>
      <c r="BT60" s="63"/>
      <c r="BU60" s="63"/>
      <c r="BV60" s="63"/>
      <c r="BW60" s="63"/>
      <c r="BX60" s="63"/>
      <c r="BY60" s="63"/>
      <c r="BZ60" s="63"/>
      <c r="CA60" s="63"/>
      <c r="CB60" s="63"/>
      <c r="CC60" s="63"/>
    </row>
    <row r="61" spans="1:81" x14ac:dyDescent="0.3">
      <c r="A61" s="129" t="str">
        <f>'AG Jul 2016'!K45</f>
        <v>Simply Energy</v>
      </c>
      <c r="B61" s="130" t="str">
        <f>'AG Jul 2016'!L45</f>
        <v>Simply Plus</v>
      </c>
      <c r="C61" s="147">
        <f>91*'AG Jul 2016'!M45/100</f>
        <v>74.720100000000002</v>
      </c>
      <c r="D61" s="147">
        <f>$G$6*'AG Jul 2016'!N45/100</f>
        <v>112.16850839999999</v>
      </c>
      <c r="E61" s="147">
        <v>0</v>
      </c>
      <c r="F61" s="147">
        <v>0</v>
      </c>
      <c r="G61" s="147">
        <f>$I$6*'AG Jul 2016'!AH45/100</f>
        <v>106.4263785</v>
      </c>
      <c r="H61" s="147">
        <f>$H$6*'AG Jul 2016'!W45/100</f>
        <v>43.191322199999995</v>
      </c>
      <c r="I61" s="147">
        <f t="shared" si="16"/>
        <v>336.50630910000001</v>
      </c>
      <c r="J61" s="107">
        <f t="shared" si="17"/>
        <v>1047.1448364</v>
      </c>
      <c r="K61" s="110">
        <f t="shared" si="18"/>
        <v>1346.0252364</v>
      </c>
      <c r="L61" s="141">
        <f>'AG Jul 2016'!AT45</f>
        <v>0</v>
      </c>
      <c r="M61" s="141">
        <f>'AG Jul 2016'!AU45</f>
        <v>0</v>
      </c>
      <c r="N61" s="141">
        <f>'AG Jul 2016'!AV45</f>
        <v>0</v>
      </c>
      <c r="O61" s="141">
        <f>'AG Jul 2016'!AW45</f>
        <v>15</v>
      </c>
      <c r="P61" s="141">
        <f>($E$6*'AG Jul 2016'!AQ45/100)*4</f>
        <v>156.9854</v>
      </c>
      <c r="Q61" s="109">
        <f t="shared" si="24"/>
        <v>1346.0252364</v>
      </c>
      <c r="R61" s="109">
        <f>Q61-(J61*O61/100)</f>
        <v>1188.9535109400001</v>
      </c>
      <c r="S61" s="110">
        <f t="shared" si="20"/>
        <v>1189.0398364</v>
      </c>
      <c r="T61" s="110">
        <f t="shared" si="21"/>
        <v>1031.9681109400001</v>
      </c>
      <c r="U61" s="473">
        <f t="shared" si="22"/>
        <v>1307.9438200400002</v>
      </c>
      <c r="V61" s="473">
        <f t="shared" si="23"/>
        <v>1135.1649220340003</v>
      </c>
      <c r="W61" s="142">
        <f>'AG Jul 2016'!BD45</f>
        <v>24</v>
      </c>
      <c r="X61" s="143" t="str">
        <f>'AG Jul 2016'!BE45</f>
        <v>y</v>
      </c>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3"/>
      <c r="BS61" s="63"/>
      <c r="BT61" s="63"/>
      <c r="BU61" s="63"/>
      <c r="BV61" s="63"/>
      <c r="BW61" s="63"/>
      <c r="BX61" s="63"/>
      <c r="BY61" s="63"/>
      <c r="BZ61" s="63"/>
      <c r="CA61" s="63"/>
      <c r="CB61" s="63"/>
      <c r="CC61" s="63"/>
    </row>
    <row r="62" spans="1:81" ht="14.5" thickBot="1" x14ac:dyDescent="0.35">
      <c r="A62" s="135" t="str">
        <f>'AG Jul 2016'!K46</f>
        <v>Urth Energy</v>
      </c>
      <c r="B62" s="136" t="str">
        <f>'AG Jul 2016'!L46</f>
        <v>Market offer</v>
      </c>
      <c r="C62" s="148">
        <f>91*'AG Jul 2016'!M46/100</f>
        <v>81.900000000000006</v>
      </c>
      <c r="D62" s="148">
        <f>$G$6*'AG Jul 2016'!N46/100</f>
        <v>117.230178</v>
      </c>
      <c r="E62" s="148">
        <v>0</v>
      </c>
      <c r="F62" s="148">
        <v>0</v>
      </c>
      <c r="G62" s="148">
        <f>$I$6*'AG Jul 2016'!AH46/100</f>
        <v>113.41005</v>
      </c>
      <c r="H62" s="148">
        <f>$H$6*'AG Jul 2016'!W46/100</f>
        <v>48.348494999999993</v>
      </c>
      <c r="I62" s="148">
        <f t="shared" si="16"/>
        <v>360.88872300000003</v>
      </c>
      <c r="J62" s="117">
        <f t="shared" si="17"/>
        <v>1115.9548920000002</v>
      </c>
      <c r="K62" s="120">
        <f t="shared" si="18"/>
        <v>1443.5548920000001</v>
      </c>
      <c r="L62" s="144">
        <f>'AG Jul 2016'!AT46</f>
        <v>0</v>
      </c>
      <c r="M62" s="144">
        <f>'AG Jul 2016'!AU46</f>
        <v>0</v>
      </c>
      <c r="N62" s="144">
        <f>'AG Jul 2016'!AV46</f>
        <v>0</v>
      </c>
      <c r="O62" s="144">
        <f>'AG Jul 2016'!AW46</f>
        <v>10</v>
      </c>
      <c r="P62" s="144">
        <f>($E$6*'AG Jul 2016'!AQ46/100)*4</f>
        <v>241.51599999999999</v>
      </c>
      <c r="Q62" s="119">
        <f t="shared" si="24"/>
        <v>1443.5548920000001</v>
      </c>
      <c r="R62" s="119">
        <f>Q62-(J62*O62/100)</f>
        <v>1331.9594028000001</v>
      </c>
      <c r="S62" s="120">
        <f t="shared" si="20"/>
        <v>1202.038892</v>
      </c>
      <c r="T62" s="120">
        <f t="shared" si="21"/>
        <v>1090.4434028000001</v>
      </c>
      <c r="U62" s="474">
        <f t="shared" si="22"/>
        <v>1322.2427812000001</v>
      </c>
      <c r="V62" s="474">
        <f t="shared" si="23"/>
        <v>1199.4877430800002</v>
      </c>
      <c r="W62" s="145">
        <f>'AG Jul 2016'!BD46</f>
        <v>0</v>
      </c>
      <c r="X62" s="146" t="str">
        <f>'AG Jul 2016'!BE46</f>
        <v>n</v>
      </c>
      <c r="Y62" s="63"/>
      <c r="Z62" s="63"/>
      <c r="AA62" s="63"/>
      <c r="AB62" s="63"/>
      <c r="AC62" s="63"/>
      <c r="AD62" s="63"/>
      <c r="AE62" s="63"/>
      <c r="AF62" s="63"/>
      <c r="AG62" s="63"/>
      <c r="AH62" s="63"/>
      <c r="AI62" s="63"/>
      <c r="AJ62" s="63"/>
      <c r="AK62" s="63"/>
      <c r="AL62" s="63"/>
      <c r="AM62" s="63"/>
      <c r="AN62" s="63"/>
      <c r="AO62" s="63"/>
      <c r="AP62" s="63"/>
      <c r="AQ62" s="63"/>
      <c r="AR62" s="63"/>
      <c r="AS62" s="63"/>
      <c r="AT62" s="63"/>
      <c r="AU62" s="63"/>
      <c r="AV62" s="63"/>
      <c r="AW62" s="63"/>
      <c r="AX62" s="63"/>
      <c r="AY62" s="63"/>
      <c r="AZ62" s="63"/>
      <c r="BA62" s="63"/>
      <c r="BB62" s="63"/>
      <c r="BC62" s="63"/>
      <c r="BD62" s="63"/>
      <c r="BE62" s="63"/>
      <c r="BF62" s="63"/>
      <c r="BG62" s="63"/>
      <c r="BH62" s="63"/>
      <c r="BI62" s="63"/>
      <c r="BJ62" s="63"/>
      <c r="BK62" s="63"/>
      <c r="BL62" s="63"/>
      <c r="BM62" s="63"/>
      <c r="BN62" s="63"/>
      <c r="BO62" s="63"/>
      <c r="BP62" s="63"/>
      <c r="BQ62" s="63"/>
      <c r="BR62" s="63"/>
      <c r="BS62" s="63"/>
      <c r="BT62" s="63"/>
      <c r="BU62" s="63"/>
      <c r="BV62" s="63"/>
      <c r="BW62" s="63"/>
      <c r="BX62" s="63"/>
      <c r="BY62" s="63"/>
      <c r="BZ62" s="63"/>
      <c r="CA62" s="63"/>
      <c r="CB62" s="63"/>
      <c r="CC62" s="63"/>
    </row>
    <row r="63" spans="1:81" s="63" customFormat="1" x14ac:dyDescent="0.3"/>
    <row r="64" spans="1:81" s="63" customFormat="1" x14ac:dyDescent="0.3"/>
    <row r="65" s="63" customFormat="1" x14ac:dyDescent="0.3"/>
    <row r="66" s="63" customFormat="1" x14ac:dyDescent="0.3"/>
    <row r="67" s="63" customFormat="1" x14ac:dyDescent="0.3"/>
    <row r="68" s="63" customFormat="1" x14ac:dyDescent="0.3"/>
    <row r="69" s="63" customFormat="1" x14ac:dyDescent="0.3"/>
    <row r="70" s="63" customFormat="1" x14ac:dyDescent="0.3"/>
    <row r="71" s="63" customFormat="1" x14ac:dyDescent="0.3"/>
    <row r="72" s="63" customFormat="1" x14ac:dyDescent="0.3"/>
    <row r="73" s="63" customFormat="1" x14ac:dyDescent="0.3"/>
    <row r="74" s="63" customFormat="1" x14ac:dyDescent="0.3"/>
    <row r="75" s="63" customFormat="1" x14ac:dyDescent="0.3"/>
    <row r="76" s="63" customFormat="1" x14ac:dyDescent="0.3"/>
    <row r="77" s="63" customFormat="1" x14ac:dyDescent="0.3"/>
    <row r="78" s="63" customFormat="1" x14ac:dyDescent="0.3"/>
    <row r="79" s="63" customFormat="1" x14ac:dyDescent="0.3"/>
    <row r="80" s="63" customFormat="1" x14ac:dyDescent="0.3"/>
    <row r="81" s="63" customFormat="1" x14ac:dyDescent="0.3"/>
    <row r="82" s="63" customFormat="1" x14ac:dyDescent="0.3"/>
    <row r="83" s="63" customFormat="1" x14ac:dyDescent="0.3"/>
    <row r="84" s="63" customFormat="1" x14ac:dyDescent="0.3"/>
    <row r="85" s="63" customFormat="1" x14ac:dyDescent="0.3"/>
    <row r="86" s="63" customFormat="1" x14ac:dyDescent="0.3"/>
    <row r="87" s="63" customFormat="1" x14ac:dyDescent="0.3"/>
    <row r="88" s="63" customFormat="1" x14ac:dyDescent="0.3"/>
    <row r="89" s="63" customFormat="1" x14ac:dyDescent="0.3"/>
    <row r="90" s="63" customFormat="1" x14ac:dyDescent="0.3"/>
    <row r="91" s="63" customFormat="1" x14ac:dyDescent="0.3"/>
    <row r="92" s="63" customFormat="1" x14ac:dyDescent="0.3"/>
    <row r="93" s="63" customFormat="1" x14ac:dyDescent="0.3"/>
    <row r="94" s="63" customFormat="1" x14ac:dyDescent="0.3"/>
    <row r="95" s="63" customFormat="1" x14ac:dyDescent="0.3"/>
    <row r="96" s="63" customFormat="1" x14ac:dyDescent="0.3"/>
    <row r="97" s="63" customFormat="1" x14ac:dyDescent="0.3"/>
    <row r="98" s="63" customFormat="1" x14ac:dyDescent="0.3"/>
    <row r="99" s="63" customFormat="1" x14ac:dyDescent="0.3"/>
    <row r="100" s="63" customFormat="1" x14ac:dyDescent="0.3"/>
    <row r="101" s="63" customFormat="1" x14ac:dyDescent="0.3"/>
    <row r="102" s="63" customFormat="1" x14ac:dyDescent="0.3"/>
    <row r="103" s="63" customFormat="1" x14ac:dyDescent="0.3"/>
    <row r="104" s="63" customFormat="1" x14ac:dyDescent="0.3"/>
    <row r="105" s="63" customFormat="1" x14ac:dyDescent="0.3"/>
    <row r="106" s="63" customFormat="1" x14ac:dyDescent="0.3"/>
    <row r="107" s="63" customFormat="1" x14ac:dyDescent="0.3"/>
    <row r="108" s="63" customFormat="1" x14ac:dyDescent="0.3"/>
    <row r="109" s="63" customFormat="1" x14ac:dyDescent="0.3"/>
    <row r="110" s="63" customFormat="1" x14ac:dyDescent="0.3"/>
    <row r="111" s="63" customFormat="1" x14ac:dyDescent="0.3"/>
    <row r="112" s="63" customFormat="1" x14ac:dyDescent="0.3"/>
    <row r="113" s="63" customFormat="1" x14ac:dyDescent="0.3"/>
    <row r="114" s="63" customFormat="1" x14ac:dyDescent="0.3"/>
    <row r="115" s="63" customFormat="1" x14ac:dyDescent="0.3"/>
    <row r="116" s="63" customFormat="1" x14ac:dyDescent="0.3"/>
    <row r="117" s="63" customFormat="1" x14ac:dyDescent="0.3"/>
    <row r="118" s="63" customFormat="1" x14ac:dyDescent="0.3"/>
    <row r="119" s="63" customFormat="1" x14ac:dyDescent="0.3"/>
    <row r="120" s="63" customFormat="1" x14ac:dyDescent="0.3"/>
    <row r="121" s="63" customFormat="1" x14ac:dyDescent="0.3"/>
    <row r="122" s="63" customFormat="1" x14ac:dyDescent="0.3"/>
    <row r="123" s="63" customFormat="1" x14ac:dyDescent="0.3"/>
    <row r="124" s="63" customFormat="1" x14ac:dyDescent="0.3"/>
    <row r="125" s="63" customFormat="1" x14ac:dyDescent="0.3"/>
    <row r="126" s="63" customFormat="1" x14ac:dyDescent="0.3"/>
    <row r="127" s="63" customFormat="1" x14ac:dyDescent="0.3"/>
    <row r="128" s="63" customFormat="1" x14ac:dyDescent="0.3"/>
    <row r="129" s="63" customFormat="1" x14ac:dyDescent="0.3"/>
    <row r="130" s="63" customFormat="1" x14ac:dyDescent="0.3"/>
    <row r="131" s="63" customFormat="1" x14ac:dyDescent="0.3"/>
    <row r="132" s="63" customFormat="1" x14ac:dyDescent="0.3"/>
    <row r="133" s="63" customFormat="1" x14ac:dyDescent="0.3"/>
    <row r="134" s="63" customFormat="1" x14ac:dyDescent="0.3"/>
    <row r="135" s="63" customFormat="1" x14ac:dyDescent="0.3"/>
    <row r="136" s="63" customFormat="1" x14ac:dyDescent="0.3"/>
    <row r="137" s="63" customFormat="1" x14ac:dyDescent="0.3"/>
    <row r="138" s="63" customFormat="1" x14ac:dyDescent="0.3"/>
    <row r="139" s="63" customFormat="1" x14ac:dyDescent="0.3"/>
    <row r="140" s="63" customFormat="1" x14ac:dyDescent="0.3"/>
    <row r="141" s="63" customFormat="1" x14ac:dyDescent="0.3"/>
    <row r="142" s="63" customFormat="1" x14ac:dyDescent="0.3"/>
    <row r="143" s="63" customFormat="1" x14ac:dyDescent="0.3"/>
    <row r="144" s="63" customFormat="1" x14ac:dyDescent="0.3"/>
    <row r="145" s="63" customFormat="1" x14ac:dyDescent="0.3"/>
    <row r="146" s="63" customFormat="1" x14ac:dyDescent="0.3"/>
    <row r="147" s="63" customFormat="1" x14ac:dyDescent="0.3"/>
    <row r="148" s="63" customFormat="1" x14ac:dyDescent="0.3"/>
    <row r="149" s="63" customFormat="1" x14ac:dyDescent="0.3"/>
    <row r="150" s="63" customFormat="1" x14ac:dyDescent="0.3"/>
    <row r="151" s="63" customFormat="1" x14ac:dyDescent="0.3"/>
    <row r="152" s="63" customFormat="1" x14ac:dyDescent="0.3"/>
    <row r="153" s="63" customFormat="1" x14ac:dyDescent="0.3"/>
    <row r="154" s="63" customFormat="1" x14ac:dyDescent="0.3"/>
    <row r="155" s="63" customFormat="1" x14ac:dyDescent="0.3"/>
    <row r="156" s="63" customFormat="1" x14ac:dyDescent="0.3"/>
    <row r="157" s="63" customFormat="1" x14ac:dyDescent="0.3"/>
    <row r="158" s="63" customFormat="1" x14ac:dyDescent="0.3"/>
    <row r="159" s="63" customFormat="1" x14ac:dyDescent="0.3"/>
    <row r="160" s="63" customFormat="1" x14ac:dyDescent="0.3"/>
    <row r="161" s="63" customFormat="1" x14ac:dyDescent="0.3"/>
    <row r="162" s="63" customFormat="1" x14ac:dyDescent="0.3"/>
    <row r="163" s="63" customFormat="1" x14ac:dyDescent="0.3"/>
    <row r="164" s="63" customFormat="1" x14ac:dyDescent="0.3"/>
    <row r="165" s="63" customFormat="1" x14ac:dyDescent="0.3"/>
    <row r="166" s="63" customFormat="1" x14ac:dyDescent="0.3"/>
    <row r="167" s="63" customFormat="1" x14ac:dyDescent="0.3"/>
    <row r="168" s="63" customFormat="1" x14ac:dyDescent="0.3"/>
    <row r="169" s="63" customFormat="1" x14ac:dyDescent="0.3"/>
    <row r="170" s="63" customFormat="1" x14ac:dyDescent="0.3"/>
    <row r="171" s="63" customFormat="1" x14ac:dyDescent="0.3"/>
    <row r="172" s="63" customFormat="1" x14ac:dyDescent="0.3"/>
    <row r="173" s="63" customFormat="1" x14ac:dyDescent="0.3"/>
    <row r="174" s="63" customFormat="1" x14ac:dyDescent="0.3"/>
    <row r="175" s="63" customFormat="1" x14ac:dyDescent="0.3"/>
    <row r="176" s="63" customFormat="1" x14ac:dyDescent="0.3"/>
    <row r="177" s="63" customFormat="1" x14ac:dyDescent="0.3"/>
    <row r="178" s="63" customFormat="1" x14ac:dyDescent="0.3"/>
    <row r="179" s="63" customFormat="1" x14ac:dyDescent="0.3"/>
    <row r="180" s="63" customFormat="1" x14ac:dyDescent="0.3"/>
    <row r="181" s="63" customFormat="1" x14ac:dyDescent="0.3"/>
    <row r="182" s="63" customFormat="1" x14ac:dyDescent="0.3"/>
    <row r="183" s="63" customFormat="1" x14ac:dyDescent="0.3"/>
    <row r="184" s="63" customFormat="1" x14ac:dyDescent="0.3"/>
    <row r="185" s="63" customFormat="1" x14ac:dyDescent="0.3"/>
    <row r="186" s="63" customFormat="1" x14ac:dyDescent="0.3"/>
    <row r="187" s="63" customFormat="1" x14ac:dyDescent="0.3"/>
    <row r="188" s="63" customFormat="1" x14ac:dyDescent="0.3"/>
    <row r="189" s="63" customFormat="1" x14ac:dyDescent="0.3"/>
    <row r="190" s="63" customFormat="1" x14ac:dyDescent="0.3"/>
    <row r="191" s="63" customFormat="1" x14ac:dyDescent="0.3"/>
    <row r="192" s="63" customFormat="1" x14ac:dyDescent="0.3"/>
    <row r="193" s="63" customFormat="1" x14ac:dyDescent="0.3"/>
    <row r="194" s="63" customFormat="1" x14ac:dyDescent="0.3"/>
    <row r="195" s="63" customFormat="1" x14ac:dyDescent="0.3"/>
    <row r="196" s="63" customFormat="1" x14ac:dyDescent="0.3"/>
    <row r="197" s="63" customFormat="1" x14ac:dyDescent="0.3"/>
  </sheetData>
  <sheetProtection algorithmName="SHA-512" hashValue="c3QUNoytWGrJLYP6jElINVkwpklPtl3zqo/277FgNb96b/CR3qHaAfig1bxpSoZkUSyjfXzYdc/f1G2gidTw8Q==" saltValue="MzIdGio81iOY3+VUFxiHOQ==" spinCount="100000" sheet="1" objects="1" scenarios="1"/>
  <phoneticPr fontId="11" type="noConversion"/>
  <dataValidations count="2">
    <dataValidation type="decimal" showInputMessage="1" showErrorMessage="1" errorTitle="Incorrect entry" error="Enter 1.5 or 3.0 only" sqref="C4" xr:uid="{00000000-0002-0000-0700-000000000000}">
      <formula1>1.5</formula1>
      <formula2>3</formula2>
    </dataValidation>
    <dataValidation type="whole" showInputMessage="1" showErrorMessage="1" errorTitle="Incorrect number" error="Please enter quarterly consumption between 700-4000kWh" sqref="C5" xr:uid="{00000000-0002-0000-0700-000001000000}">
      <formula1>700</formula1>
      <formula2>4000</formula2>
    </dataValidation>
  </dataValidations>
  <pageMargins left="0.75" right="0.75" top="1" bottom="1" header="0.5" footer="0.5"/>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9"/>
  <dimension ref="A1:BI140"/>
  <sheetViews>
    <sheetView workbookViewId="0">
      <selection activeCell="C4" sqref="C4:C5"/>
    </sheetView>
  </sheetViews>
  <sheetFormatPr defaultColWidth="10.84375" defaultRowHeight="14" x14ac:dyDescent="0.3"/>
  <cols>
    <col min="1" max="2" width="24.84375" style="54" customWidth="1"/>
    <col min="3" max="3" width="12.15234375" style="54" customWidth="1"/>
    <col min="4" max="4" width="15.3046875" style="54" customWidth="1"/>
    <col min="5" max="5" width="12.15234375" style="54" customWidth="1"/>
    <col min="6" max="6" width="13.69140625" style="54" customWidth="1"/>
    <col min="7" max="7" width="12.69140625" style="54" customWidth="1"/>
    <col min="8" max="8" width="13.69140625" style="54" customWidth="1"/>
    <col min="9" max="9" width="13.3046875" style="54" customWidth="1"/>
    <col min="10" max="10" width="12.15234375" style="54" hidden="1" customWidth="1"/>
    <col min="11" max="16" width="12.15234375" style="54" customWidth="1"/>
    <col min="17" max="20" width="12.15234375" style="54" hidden="1" customWidth="1"/>
    <col min="21" max="24" width="12.15234375" style="54" customWidth="1"/>
    <col min="25" max="16384" width="10.84375" style="54"/>
  </cols>
  <sheetData>
    <row r="1" spans="1:61" x14ac:dyDescent="0.3">
      <c r="A1" s="63" t="s">
        <v>364</v>
      </c>
      <c r="B1" s="63"/>
      <c r="C1" s="63"/>
      <c r="D1" s="63"/>
      <c r="E1" s="63"/>
      <c r="F1" s="63"/>
      <c r="G1" s="63"/>
      <c r="H1" s="63"/>
      <c r="I1" s="63"/>
      <c r="J1" s="63">
        <v>3</v>
      </c>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row>
    <row r="2" spans="1:61" x14ac:dyDescent="0.3">
      <c r="A2" s="94" t="s">
        <v>330</v>
      </c>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row>
    <row r="3" spans="1:61" x14ac:dyDescent="0.3">
      <c r="A3" s="63"/>
      <c r="B3" s="63"/>
      <c r="C3" s="63"/>
      <c r="D3" s="63"/>
      <c r="E3" s="63"/>
      <c r="F3" s="95"/>
      <c r="G3" s="95"/>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row>
    <row r="4" spans="1:61" x14ac:dyDescent="0.3">
      <c r="A4" s="60" t="s">
        <v>365</v>
      </c>
      <c r="B4" s="61"/>
      <c r="C4" s="62">
        <v>3</v>
      </c>
      <c r="D4" s="64" t="s">
        <v>483</v>
      </c>
      <c r="E4" s="73">
        <f>IF(C4&lt;J1,(675),(1350))</f>
        <v>1350</v>
      </c>
      <c r="F4" s="72"/>
      <c r="G4" s="66" t="s">
        <v>484</v>
      </c>
      <c r="H4" s="75" t="s">
        <v>485</v>
      </c>
      <c r="I4" s="96" t="s">
        <v>397</v>
      </c>
      <c r="J4" s="63"/>
      <c r="K4" s="63"/>
      <c r="L4" s="63"/>
      <c r="M4" s="63"/>
      <c r="N4" s="63"/>
      <c r="O4" s="63"/>
      <c r="P4" s="63"/>
      <c r="Q4" s="6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c r="BA4" s="63"/>
      <c r="BB4" s="63"/>
      <c r="BC4" s="63"/>
      <c r="BD4" s="63"/>
      <c r="BE4" s="63"/>
      <c r="BF4" s="63"/>
      <c r="BG4" s="63"/>
      <c r="BH4" s="63"/>
      <c r="BI4" s="63"/>
    </row>
    <row r="5" spans="1:61" x14ac:dyDescent="0.3">
      <c r="A5" s="67" t="s">
        <v>486</v>
      </c>
      <c r="B5" s="68"/>
      <c r="C5" s="69">
        <v>1800</v>
      </c>
      <c r="D5" s="70" t="s">
        <v>487</v>
      </c>
      <c r="E5" s="74">
        <f>C5-(E4-E6)</f>
        <v>1193.8499999999999</v>
      </c>
      <c r="F5" s="64" t="s">
        <v>488</v>
      </c>
      <c r="G5" s="79">
        <f>E5*70/100</f>
        <v>835.69500000000005</v>
      </c>
      <c r="H5" s="80">
        <f>E5*30/100</f>
        <v>358.15499999999997</v>
      </c>
      <c r="I5" s="97"/>
      <c r="J5" s="63"/>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63"/>
      <c r="AX5" s="63"/>
      <c r="AY5" s="63"/>
      <c r="AZ5" s="63"/>
      <c r="BA5" s="63"/>
      <c r="BB5" s="63"/>
      <c r="BC5" s="63"/>
      <c r="BD5" s="63"/>
      <c r="BE5" s="63"/>
      <c r="BF5" s="63"/>
      <c r="BG5" s="63"/>
      <c r="BH5" s="63"/>
      <c r="BI5" s="63"/>
    </row>
    <row r="6" spans="1:61" x14ac:dyDescent="0.3">
      <c r="A6" s="71"/>
      <c r="B6" s="71"/>
      <c r="C6" s="71"/>
      <c r="D6" s="70" t="s">
        <v>489</v>
      </c>
      <c r="E6" s="74">
        <f>IF(C4&lt;J1,(E4*27.3/100),(E4*55.1/100))</f>
        <v>743.85</v>
      </c>
      <c r="F6" s="76" t="s">
        <v>396</v>
      </c>
      <c r="G6" s="77">
        <f>E5*20/100</f>
        <v>238.77</v>
      </c>
      <c r="H6" s="78">
        <f>E5*30/100</f>
        <v>358.15499999999997</v>
      </c>
      <c r="I6" s="98">
        <f>E5*50/100</f>
        <v>596.92499999999995</v>
      </c>
      <c r="J6" s="63"/>
      <c r="K6" s="63"/>
      <c r="L6" s="63"/>
      <c r="M6" s="63"/>
      <c r="N6" s="63"/>
      <c r="O6" s="63"/>
      <c r="P6" s="6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3"/>
      <c r="AX6" s="63"/>
      <c r="AY6" s="63"/>
      <c r="AZ6" s="63"/>
      <c r="BA6" s="63"/>
      <c r="BB6" s="63"/>
      <c r="BC6" s="63"/>
      <c r="BD6" s="63"/>
      <c r="BE6" s="63"/>
      <c r="BF6" s="63"/>
      <c r="BG6" s="63"/>
      <c r="BH6" s="63"/>
      <c r="BI6" s="63"/>
    </row>
    <row r="7" spans="1:61" ht="14.5" thickBot="1" x14ac:dyDescent="0.35">
      <c r="A7" s="63"/>
      <c r="B7" s="63"/>
      <c r="C7" s="63"/>
      <c r="D7" s="63"/>
      <c r="E7" s="63"/>
      <c r="F7" s="63"/>
      <c r="G7" s="99"/>
      <c r="H7" s="63"/>
      <c r="I7" s="63"/>
      <c r="J7" s="63"/>
      <c r="K7" s="63"/>
      <c r="L7" s="63"/>
      <c r="M7" s="63"/>
      <c r="N7" s="63"/>
      <c r="O7" s="63"/>
      <c r="P7" s="63"/>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63"/>
      <c r="AS7" s="63"/>
      <c r="AT7" s="63"/>
      <c r="AU7" s="63"/>
      <c r="AV7" s="63"/>
      <c r="AW7" s="63"/>
      <c r="AX7" s="63"/>
      <c r="AY7" s="63"/>
      <c r="AZ7" s="63"/>
      <c r="BA7" s="63"/>
      <c r="BB7" s="63"/>
      <c r="BC7" s="63"/>
      <c r="BD7" s="63"/>
      <c r="BE7" s="63"/>
      <c r="BF7" s="63"/>
      <c r="BG7" s="63"/>
      <c r="BH7" s="63"/>
      <c r="BI7" s="63"/>
    </row>
    <row r="8" spans="1:61" x14ac:dyDescent="0.3">
      <c r="A8" s="100" t="s">
        <v>514</v>
      </c>
      <c r="B8" s="101"/>
      <c r="C8" s="101"/>
      <c r="D8" s="101"/>
      <c r="E8" s="101"/>
      <c r="F8" s="101"/>
      <c r="G8" s="101"/>
      <c r="H8" s="101"/>
      <c r="I8" s="101"/>
      <c r="J8" s="101"/>
      <c r="K8" s="101"/>
      <c r="L8" s="101"/>
      <c r="M8" s="101"/>
      <c r="N8" s="101"/>
      <c r="O8" s="101"/>
      <c r="P8" s="101"/>
      <c r="Q8" s="101"/>
      <c r="R8" s="101"/>
      <c r="S8" s="101"/>
      <c r="T8" s="101"/>
      <c r="U8" s="101"/>
      <c r="V8" s="101"/>
      <c r="W8" s="101"/>
      <c r="X8" s="102"/>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row>
    <row r="9" spans="1:61" ht="70" x14ac:dyDescent="0.3">
      <c r="A9" s="463" t="s">
        <v>408</v>
      </c>
      <c r="B9" s="464" t="s">
        <v>409</v>
      </c>
      <c r="C9" s="465" t="s">
        <v>410</v>
      </c>
      <c r="D9" s="465" t="s">
        <v>411</v>
      </c>
      <c r="E9" s="465" t="s">
        <v>446</v>
      </c>
      <c r="F9" s="466" t="s">
        <v>447</v>
      </c>
      <c r="G9" s="465" t="s">
        <v>448</v>
      </c>
      <c r="H9" s="467" t="s">
        <v>354</v>
      </c>
      <c r="I9" s="465" t="s">
        <v>222</v>
      </c>
      <c r="J9" s="467" t="s">
        <v>406</v>
      </c>
      <c r="K9" s="468" t="s">
        <v>449</v>
      </c>
      <c r="L9" s="469" t="s">
        <v>398</v>
      </c>
      <c r="M9" s="469" t="s">
        <v>533</v>
      </c>
      <c r="N9" s="469" t="s">
        <v>399</v>
      </c>
      <c r="O9" s="469" t="s">
        <v>552</v>
      </c>
      <c r="P9" s="470" t="s">
        <v>490</v>
      </c>
      <c r="Q9" s="471" t="s">
        <v>102</v>
      </c>
      <c r="R9" s="471" t="s">
        <v>103</v>
      </c>
      <c r="S9" s="471" t="s">
        <v>104</v>
      </c>
      <c r="T9" s="471" t="s">
        <v>105</v>
      </c>
      <c r="U9" s="470" t="s">
        <v>331</v>
      </c>
      <c r="V9" s="470" t="s">
        <v>332</v>
      </c>
      <c r="W9" s="469" t="s">
        <v>400</v>
      </c>
      <c r="X9" s="472" t="s">
        <v>558</v>
      </c>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row>
    <row r="10" spans="1:61" x14ac:dyDescent="0.3">
      <c r="A10" s="129" t="str">
        <f>'AG Jul 2016'!K2</f>
        <v>AGL</v>
      </c>
      <c r="B10" s="130" t="str">
        <f>'AG Jul 2016'!L2</f>
        <v xml:space="preserve">Savers </v>
      </c>
      <c r="C10" s="131">
        <f>91*'AG Jul 2016'!M2/100</f>
        <v>71.498699999999985</v>
      </c>
      <c r="D10" s="131">
        <f>IF($E$5&gt;='AG Jul 2016'!P2,('AG Jul 2016'!P2*'AG Jul 2016'!N2/100),($E$5*'AG Jul 2016'!N2/100))</f>
        <v>251.1</v>
      </c>
      <c r="E10" s="150">
        <f>IF($E$5&lt;'AG Jul 2016'!P2,0,IF(($E$5)&gt;'AG Jul 2016'!R2,(('AG Jul 2016'!R2-'AG Jul 2016'!P2)*'AG Jul 2016'!Q2/100),(($E$5-'AG Jul 2016'!P2)*'AG Jul 2016'!Q2/100)))</f>
        <v>47.260629999999971</v>
      </c>
      <c r="F10" s="131">
        <v>0</v>
      </c>
      <c r="G10" s="131">
        <v>0</v>
      </c>
      <c r="H10" s="131">
        <f>IF(($E$5&lt;'AG Jul 2016'!R2),(0),($E$5-'AG Jul 2016'!R2)*'AG Jul 2016'!S2/100)</f>
        <v>0</v>
      </c>
      <c r="I10" s="131">
        <f t="shared" ref="I10:I24" si="0">SUM(C10:H10)</f>
        <v>369.85933</v>
      </c>
      <c r="J10" s="107">
        <f t="shared" ref="J10:J24" si="1">(I10-C10)*4</f>
        <v>1193.4425200000001</v>
      </c>
      <c r="K10" s="110">
        <f t="shared" ref="K10:K24" si="2">I10*4</f>
        <v>1479.43732</v>
      </c>
      <c r="L10" s="130">
        <f>'AG Jul 2016'!AT2</f>
        <v>0</v>
      </c>
      <c r="M10" s="130">
        <f>'AG Jul 2016'!AU2</f>
        <v>0</v>
      </c>
      <c r="N10" s="130">
        <f>'AG Jul 2016'!AV2</f>
        <v>0</v>
      </c>
      <c r="O10" s="130">
        <f>'AG Jul 2016'!AW2</f>
        <v>17</v>
      </c>
      <c r="P10" s="132">
        <f>($E$6*'AG Jul 2016'!AQ2/100)*4</f>
        <v>181.49939999999998</v>
      </c>
      <c r="Q10" s="109">
        <f>K10</f>
        <v>1479.43732</v>
      </c>
      <c r="R10" s="109">
        <f>Q10-(J10*O10/100)</f>
        <v>1276.5520916</v>
      </c>
      <c r="S10" s="110">
        <f>Q10-P10</f>
        <v>1297.9379200000001</v>
      </c>
      <c r="T10" s="110">
        <f>R10-P10</f>
        <v>1095.0526916000001</v>
      </c>
      <c r="U10" s="473">
        <f>S10*1.1</f>
        <v>1427.7317120000002</v>
      </c>
      <c r="V10" s="473">
        <f>T10*1.1</f>
        <v>1204.5579607600002</v>
      </c>
      <c r="W10" s="133">
        <f>'AG Jul 2016'!BD2</f>
        <v>0</v>
      </c>
      <c r="X10" s="134" t="str">
        <f>'AG Jul 2016'!BE2</f>
        <v>n</v>
      </c>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row>
    <row r="11" spans="1:61" x14ac:dyDescent="0.3">
      <c r="A11" s="129" t="str">
        <f>'AG Jul 2016'!K3</f>
        <v>Click Energy</v>
      </c>
      <c r="B11" s="130" t="str">
        <f>'AG Jul 2016'!L3</f>
        <v>Shine</v>
      </c>
      <c r="C11" s="131">
        <f>91*'AG Jul 2016'!M3/100</f>
        <v>79.17</v>
      </c>
      <c r="D11" s="131">
        <f>IF($E$5&gt;='AG Jul 2016'!P3,('AG Jul 2016'!P3*'AG Jul 2016'!N3/100),($E$5*'AG Jul 2016'!N3/100))</f>
        <v>270.48</v>
      </c>
      <c r="E11" s="150">
        <f>IF($E$5&lt;'AG Jul 2016'!P3,0,IF(($E$5)&gt;'AG Jul 2016'!R3,(('AG Jul 2016'!R3-'AG Jul 2016'!P3)*'AG Jul 2016'!Q3/100),(($E$5-'AG Jul 2016'!P3)*'AG Jul 2016'!Q3/100)))</f>
        <v>49.962898999999979</v>
      </c>
      <c r="F11" s="131">
        <v>0</v>
      </c>
      <c r="G11" s="131">
        <v>0</v>
      </c>
      <c r="H11" s="131">
        <f>IF(($E$5&lt;'AG Jul 2016'!R3),(0),($E$5-'AG Jul 2016'!R3)*'AG Jul 2016'!S3/100)</f>
        <v>0</v>
      </c>
      <c r="I11" s="131">
        <f t="shared" si="0"/>
        <v>399.61289900000003</v>
      </c>
      <c r="J11" s="107">
        <f t="shared" si="1"/>
        <v>1281.771596</v>
      </c>
      <c r="K11" s="110">
        <f t="shared" si="2"/>
        <v>1598.4515960000001</v>
      </c>
      <c r="L11" s="130">
        <f>'AG Jul 2016'!AT3</f>
        <v>0</v>
      </c>
      <c r="M11" s="130">
        <f>'AG Jul 2016'!AU3</f>
        <v>0</v>
      </c>
      <c r="N11" s="130">
        <f>'AG Jul 2016'!AV3</f>
        <v>7</v>
      </c>
      <c r="O11" s="130">
        <f>'AG Jul 2016'!AW3</f>
        <v>0</v>
      </c>
      <c r="P11" s="132">
        <f>($E$6*'AG Jul 2016'!AQ3/100)*4</f>
        <v>297.54000000000002</v>
      </c>
      <c r="Q11" s="109">
        <f t="shared" ref="Q11:Q24" si="3">K11</f>
        <v>1598.4515960000001</v>
      </c>
      <c r="R11" s="109">
        <f>Q11-(K11*N11/100)</f>
        <v>1486.5599842800002</v>
      </c>
      <c r="S11" s="110">
        <f t="shared" ref="S11:S24" si="4">Q11-P11</f>
        <v>1300.9115960000001</v>
      </c>
      <c r="T11" s="110">
        <f t="shared" ref="T11:T24" si="5">R11-P11</f>
        <v>1189.0199842800002</v>
      </c>
      <c r="U11" s="473">
        <f t="shared" ref="U11:V24" si="6">S11*1.1</f>
        <v>1431.0027556000002</v>
      </c>
      <c r="V11" s="473">
        <f t="shared" si="6"/>
        <v>1307.9219827080003</v>
      </c>
      <c r="W11" s="133">
        <f>'AG Jul 2016'!BD3</f>
        <v>0</v>
      </c>
      <c r="X11" s="134" t="str">
        <f>'AG Jul 2016'!BE3</f>
        <v>n</v>
      </c>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row>
    <row r="12" spans="1:61" x14ac:dyDescent="0.3">
      <c r="A12" s="129" t="str">
        <f>'AG Jul 2016'!K4</f>
        <v>Commander</v>
      </c>
      <c r="B12" s="130" t="str">
        <f>'AG Jul 2016'!L4</f>
        <v>Market offer</v>
      </c>
      <c r="C12" s="131">
        <f>91*'AG Jul 2016'!M4/100</f>
        <v>68.604900000000001</v>
      </c>
      <c r="D12" s="131">
        <f>IF($E$5&gt;='AG Jul 2016'!P4,('AG Jul 2016'!P4*'AG Jul 2016'!N4/100),($E$5*'AG Jul 2016'!N4/100))</f>
        <v>239.9</v>
      </c>
      <c r="E12" s="150">
        <f>IF($E$5&lt;'AG Jul 2016'!P4,0,IF(($E$5)&gt;'AG Jul 2016'!R4,(('AG Jul 2016'!R4-'AG Jul 2016'!P4)*'AG Jul 2016'!Q4/100),(($E$5-'AG Jul 2016'!P4)*'AG Jul 2016'!Q4/100)))</f>
        <v>46.504614999999973</v>
      </c>
      <c r="F12" s="131">
        <v>0</v>
      </c>
      <c r="G12" s="131">
        <v>0</v>
      </c>
      <c r="H12" s="131">
        <f>IF(($E$5&lt;'AG Jul 2016'!R4),(0),($E$5-'AG Jul 2016'!R4)*'AG Jul 2016'!S4/100)</f>
        <v>0</v>
      </c>
      <c r="I12" s="131">
        <f t="shared" si="0"/>
        <v>355.00951499999996</v>
      </c>
      <c r="J12" s="107">
        <f t="shared" si="1"/>
        <v>1145.6184599999999</v>
      </c>
      <c r="K12" s="110">
        <f t="shared" si="2"/>
        <v>1420.0380599999999</v>
      </c>
      <c r="L12" s="130">
        <f>'AG Jul 2016'!AT4</f>
        <v>0</v>
      </c>
      <c r="M12" s="130">
        <f>'AG Jul 2016'!AU4</f>
        <v>0</v>
      </c>
      <c r="N12" s="130">
        <f>'AG Jul 2016'!AV4</f>
        <v>0</v>
      </c>
      <c r="O12" s="130">
        <f>'AG Jul 2016'!AW4</f>
        <v>20</v>
      </c>
      <c r="P12" s="132">
        <f>($E$6*'AG Jul 2016'!AQ4/100)*4</f>
        <v>193.40100000000001</v>
      </c>
      <c r="Q12" s="109">
        <f t="shared" si="3"/>
        <v>1420.0380599999999</v>
      </c>
      <c r="R12" s="109">
        <f>Q12-(J12*O12/100)</f>
        <v>1190.914368</v>
      </c>
      <c r="S12" s="110">
        <f t="shared" si="4"/>
        <v>1226.6370599999998</v>
      </c>
      <c r="T12" s="110">
        <f t="shared" si="5"/>
        <v>997.5133679999999</v>
      </c>
      <c r="U12" s="473">
        <f t="shared" si="6"/>
        <v>1349.3007659999998</v>
      </c>
      <c r="V12" s="473">
        <f t="shared" si="6"/>
        <v>1097.2647047999999</v>
      </c>
      <c r="W12" s="133">
        <f>'AG Jul 2016'!BD4</f>
        <v>0</v>
      </c>
      <c r="X12" s="134" t="str">
        <f>'AG Jul 2016'!BE4</f>
        <v>n</v>
      </c>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row>
    <row r="13" spans="1:61" x14ac:dyDescent="0.3">
      <c r="A13" s="129" t="str">
        <f>'AG Jul 2016'!K5</f>
        <v>CovaU</v>
      </c>
      <c r="B13" s="130" t="str">
        <f>'AG Jul 2016'!L5</f>
        <v>Rate Saver</v>
      </c>
      <c r="C13" s="131">
        <f>91*'AG Jul 2016'!M5/100</f>
        <v>87.177999999999997</v>
      </c>
      <c r="D13" s="131">
        <f>IF($E$5&gt;='AG Jul 2016'!P5,('AG Jul 2016'!P5*'AG Jul 2016'!N5/100),($E$5*'AG Jul 2016'!N5/100))</f>
        <v>267</v>
      </c>
      <c r="E13" s="150">
        <f>IF($E$5&lt;'AG Jul 2016'!P5,0,IF(($E$5)&gt;'AG Jul 2016'!R5,(('AG Jul 2016'!R5-'AG Jul 2016'!P5)*'AG Jul 2016'!Q5/100),(($E$5-'AG Jul 2016'!P5)*'AG Jul 2016'!Q5/100)))</f>
        <v>51.001934999999975</v>
      </c>
      <c r="F13" s="131">
        <v>0</v>
      </c>
      <c r="G13" s="131">
        <v>0</v>
      </c>
      <c r="H13" s="131">
        <f>IF(($E$5&lt;'AG Jul 2016'!R5),(0),($E$5-'AG Jul 2016'!R5)*'AG Jul 2016'!S5/100)</f>
        <v>0</v>
      </c>
      <c r="I13" s="131">
        <f t="shared" si="0"/>
        <v>405.179935</v>
      </c>
      <c r="J13" s="107">
        <f t="shared" si="1"/>
        <v>1272.00774</v>
      </c>
      <c r="K13" s="110">
        <f t="shared" si="2"/>
        <v>1620.71974</v>
      </c>
      <c r="L13" s="130">
        <f>'AG Jul 2016'!AT5</f>
        <v>0</v>
      </c>
      <c r="M13" s="130">
        <f>'AG Jul 2016'!AU5</f>
        <v>0</v>
      </c>
      <c r="N13" s="130">
        <f>'AG Jul 2016'!AV5</f>
        <v>18</v>
      </c>
      <c r="O13" s="130">
        <f>'AG Jul 2016'!AW5</f>
        <v>0</v>
      </c>
      <c r="P13" s="132">
        <f>($E$6*'AG Jul 2016'!AQ5/100)*4</f>
        <v>0</v>
      </c>
      <c r="Q13" s="109">
        <f t="shared" si="3"/>
        <v>1620.71974</v>
      </c>
      <c r="R13" s="109">
        <f>Q13-(K13*N13/100)</f>
        <v>1328.9901867999999</v>
      </c>
      <c r="S13" s="110">
        <f t="shared" si="4"/>
        <v>1620.71974</v>
      </c>
      <c r="T13" s="110">
        <f t="shared" si="5"/>
        <v>1328.9901867999999</v>
      </c>
      <c r="U13" s="473">
        <f t="shared" si="6"/>
        <v>1782.7917140000002</v>
      </c>
      <c r="V13" s="473">
        <f t="shared" si="6"/>
        <v>1461.8892054800001</v>
      </c>
      <c r="W13" s="133">
        <f>'AG Jul 2016'!BD5</f>
        <v>0</v>
      </c>
      <c r="X13" s="134" t="str">
        <f>'AG Jul 2016'!BE5</f>
        <v>n</v>
      </c>
      <c r="Y13" s="63"/>
      <c r="Z13" s="63"/>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row>
    <row r="14" spans="1:61" x14ac:dyDescent="0.3">
      <c r="A14" s="129" t="str">
        <f>'AG Jul 2016'!K6</f>
        <v>Diamond Energy</v>
      </c>
      <c r="B14" s="130" t="str">
        <f>'AG Jul 2016'!L6</f>
        <v>Pay on time discount</v>
      </c>
      <c r="C14" s="131">
        <f>91*'AG Jul 2016'!M6/100</f>
        <v>77.331800000000001</v>
      </c>
      <c r="D14" s="131">
        <f>IF($E$5&gt;='AG Jul 2016'!P6,('AG Jul 2016'!P6*'AG Jul 2016'!N6/100),($E$5*'AG Jul 2016'!N6/100))</f>
        <v>66.63</v>
      </c>
      <c r="E14" s="150">
        <f>IF($E$5&lt;'AG Jul 2016'!P6,0,IF(($E$5)&gt;'AG Jul 2016'!R6,(('AG Jul 2016'!R6-'AG Jul 2016'!P6)*'AG Jul 2016'!Q6/100),(($E$5-'AG Jul 2016'!P6)*'AG Jul 2016'!Q6/100)))</f>
        <v>172.65599999999998</v>
      </c>
      <c r="F14" s="131">
        <v>0</v>
      </c>
      <c r="G14" s="131">
        <v>0</v>
      </c>
      <c r="H14" s="131">
        <f>IF(($E$5&lt;'AG Jul 2016'!R6),(0),($E$5-'AG Jul 2016'!R6)*'AG Jul 2016'!S6/100)</f>
        <v>46.887344999999975</v>
      </c>
      <c r="I14" s="131">
        <f t="shared" si="0"/>
        <v>363.50514499999997</v>
      </c>
      <c r="J14" s="107">
        <f t="shared" si="1"/>
        <v>1144.6933799999999</v>
      </c>
      <c r="K14" s="110">
        <f t="shared" si="2"/>
        <v>1454.0205799999999</v>
      </c>
      <c r="L14" s="130">
        <f>'AG Jul 2016'!AT6</f>
        <v>0</v>
      </c>
      <c r="M14" s="130">
        <f>'AG Jul 2016'!AU6</f>
        <v>0</v>
      </c>
      <c r="N14" s="130">
        <f>'AG Jul 2016'!AV6</f>
        <v>7</v>
      </c>
      <c r="O14" s="130">
        <f>'AG Jul 2016'!AW6</f>
        <v>0</v>
      </c>
      <c r="P14" s="132">
        <f>($E$6*'AG Jul 2016'!AQ6/100)*4</f>
        <v>238.03200000000001</v>
      </c>
      <c r="Q14" s="109">
        <f t="shared" si="3"/>
        <v>1454.0205799999999</v>
      </c>
      <c r="R14" s="109">
        <f>Q14-(K14*N14/100)</f>
        <v>1352.2391393999999</v>
      </c>
      <c r="S14" s="110">
        <f t="shared" si="4"/>
        <v>1215.98858</v>
      </c>
      <c r="T14" s="110">
        <f t="shared" si="5"/>
        <v>1114.2071394</v>
      </c>
      <c r="U14" s="473">
        <f t="shared" si="6"/>
        <v>1337.587438</v>
      </c>
      <c r="V14" s="473">
        <f t="shared" si="6"/>
        <v>1225.62785334</v>
      </c>
      <c r="W14" s="133">
        <f>'AG Jul 2016'!BD6</f>
        <v>24</v>
      </c>
      <c r="X14" s="134" t="str">
        <f>'AG Jul 2016'!BE6</f>
        <v>y</v>
      </c>
      <c r="Y14" s="63"/>
      <c r="Z14" s="63"/>
      <c r="AA14" s="63"/>
      <c r="AB14" s="63"/>
      <c r="AC14" s="63"/>
      <c r="AD14" s="63"/>
      <c r="AE14" s="63"/>
      <c r="AF14" s="63"/>
      <c r="AG14" s="63"/>
      <c r="AH14" s="63"/>
      <c r="AI14" s="63"/>
      <c r="AJ14" s="63"/>
      <c r="AK14" s="63"/>
      <c r="AL14" s="63"/>
      <c r="AM14" s="63"/>
      <c r="AN14" s="63"/>
      <c r="AO14" s="63"/>
      <c r="AP14" s="63"/>
      <c r="AQ14" s="63"/>
      <c r="AR14" s="63"/>
      <c r="AS14" s="63"/>
      <c r="AT14" s="63"/>
      <c r="AU14" s="63"/>
      <c r="AV14" s="63"/>
      <c r="AW14" s="63"/>
      <c r="AX14" s="63"/>
      <c r="AY14" s="63"/>
      <c r="AZ14" s="63"/>
      <c r="BA14" s="63"/>
      <c r="BB14" s="63"/>
      <c r="BC14" s="63"/>
      <c r="BD14" s="63"/>
      <c r="BE14" s="63"/>
      <c r="BF14" s="63"/>
      <c r="BG14" s="63"/>
      <c r="BH14" s="63"/>
      <c r="BI14" s="63"/>
    </row>
    <row r="15" spans="1:61" x14ac:dyDescent="0.3">
      <c r="A15" s="129" t="str">
        <f>'AG Jul 2016'!K7</f>
        <v>Dodo Power &amp; Gas</v>
      </c>
      <c r="B15" s="130" t="str">
        <f>'AG Jul 2016'!L7</f>
        <v>Market offer</v>
      </c>
      <c r="C15" s="131">
        <f>91*'AG Jul 2016'!M7/100</f>
        <v>67.567499999999995</v>
      </c>
      <c r="D15" s="131">
        <f>IF($E$5&gt;='AG Jul 2016'!P7,('AG Jul 2016'!P7*'AG Jul 2016'!N7/100),($E$5*'AG Jul 2016'!N7/100))</f>
        <v>233.5</v>
      </c>
      <c r="E15" s="150">
        <f>IF($E$5&lt;'AG Jul 2016'!P7,0,IF(($E$5)&gt;'AG Jul 2016'!R7,(('AG Jul 2016'!R7-'AG Jul 2016'!P7)*'AG Jul 2016'!Q7/100),(($E$5-'AG Jul 2016'!P7)*'AG Jul 2016'!Q7/100)))</f>
        <v>45.263974999999981</v>
      </c>
      <c r="F15" s="131">
        <v>0</v>
      </c>
      <c r="G15" s="131">
        <v>0</v>
      </c>
      <c r="H15" s="131">
        <f>IF(($E$5&lt;'AG Jul 2016'!R7),(0),($E$5-'AG Jul 2016'!R7)*'AG Jul 2016'!S7/100)</f>
        <v>0</v>
      </c>
      <c r="I15" s="131">
        <f t="shared" si="0"/>
        <v>346.33147499999995</v>
      </c>
      <c r="J15" s="107">
        <f t="shared" si="1"/>
        <v>1115.0558999999998</v>
      </c>
      <c r="K15" s="110">
        <f t="shared" si="2"/>
        <v>1385.3258999999998</v>
      </c>
      <c r="L15" s="130">
        <f>'AG Jul 2016'!AT7</f>
        <v>0</v>
      </c>
      <c r="M15" s="130">
        <f>'AG Jul 2016'!AU7</f>
        <v>0</v>
      </c>
      <c r="N15" s="130">
        <f>'AG Jul 2016'!AV7</f>
        <v>0</v>
      </c>
      <c r="O15" s="130">
        <f>'AG Jul 2016'!AW7</f>
        <v>20</v>
      </c>
      <c r="P15" s="132">
        <f>($E$6*'AG Jul 2016'!AQ7/100)*4</f>
        <v>193.40100000000001</v>
      </c>
      <c r="Q15" s="109">
        <f t="shared" si="3"/>
        <v>1385.3258999999998</v>
      </c>
      <c r="R15" s="109">
        <f>Q15-(J15*O15/100)</f>
        <v>1162.3147199999999</v>
      </c>
      <c r="S15" s="110">
        <f t="shared" si="4"/>
        <v>1191.9248999999998</v>
      </c>
      <c r="T15" s="110">
        <f t="shared" si="5"/>
        <v>968.91371999999978</v>
      </c>
      <c r="U15" s="473">
        <f t="shared" si="6"/>
        <v>1311.1173899999999</v>
      </c>
      <c r="V15" s="473">
        <f t="shared" si="6"/>
        <v>1065.8050919999998</v>
      </c>
      <c r="W15" s="133">
        <f>'AG Jul 2016'!BD7</f>
        <v>0</v>
      </c>
      <c r="X15" s="134" t="str">
        <f>'AG Jul 2016'!BE7</f>
        <v>n</v>
      </c>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row>
    <row r="16" spans="1:61" x14ac:dyDescent="0.3">
      <c r="A16" s="129" t="str">
        <f>'AG Jul 2016'!K8</f>
        <v>EnergyAustralia</v>
      </c>
      <c r="B16" s="130" t="str">
        <f>'AG Jul 2016'!L8</f>
        <v>Flexi Saver</v>
      </c>
      <c r="C16" s="131">
        <f>91*'AG Jul 2016'!M8/100</f>
        <v>68.25</v>
      </c>
      <c r="D16" s="131">
        <f>IF($E$5&gt;='AG Jul 2016'!P8,('AG Jul 2016'!P8*'AG Jul 2016'!N8/100),($E$5*'AG Jul 2016'!N8/100))</f>
        <v>238.9</v>
      </c>
      <c r="E16" s="150">
        <f>IF($E$5&lt;'AG Jul 2016'!P8,0,IF(($E$5)&gt;'AG Jul 2016'!R8,(('AG Jul 2016'!R8-'AG Jul 2016'!P8)*'AG Jul 2016'!Q8/100),(($E$5-'AG Jul 2016'!P8)*'AG Jul 2016'!Q8/100)))</f>
        <v>45.263974999999981</v>
      </c>
      <c r="F16" s="131">
        <v>0</v>
      </c>
      <c r="G16" s="131">
        <v>0</v>
      </c>
      <c r="H16" s="131">
        <f>IF(($E$5&lt;'AG Jul 2016'!R8),(0),($E$5-'AG Jul 2016'!R8)*'AG Jul 2016'!S8/100)</f>
        <v>0</v>
      </c>
      <c r="I16" s="131">
        <f t="shared" si="0"/>
        <v>352.41397499999994</v>
      </c>
      <c r="J16" s="107">
        <f t="shared" si="1"/>
        <v>1136.6558999999997</v>
      </c>
      <c r="K16" s="110">
        <f t="shared" si="2"/>
        <v>1409.6558999999997</v>
      </c>
      <c r="L16" s="130">
        <f>'AG Jul 2016'!AT8</f>
        <v>0</v>
      </c>
      <c r="M16" s="130">
        <f>'AG Jul 2016'!AU8</f>
        <v>0</v>
      </c>
      <c r="N16" s="130">
        <f>'AG Jul 2016'!AV8</f>
        <v>0</v>
      </c>
      <c r="O16" s="130">
        <f>'AG Jul 2016'!AW8</f>
        <v>16</v>
      </c>
      <c r="P16" s="132">
        <f>($E$6*'AG Jul 2016'!AQ8/100)*4</f>
        <v>151.74539999999999</v>
      </c>
      <c r="Q16" s="109">
        <f t="shared" si="3"/>
        <v>1409.6558999999997</v>
      </c>
      <c r="R16" s="109">
        <f>Q16-(J16*O16/100)</f>
        <v>1227.7909559999998</v>
      </c>
      <c r="S16" s="110">
        <f t="shared" si="4"/>
        <v>1257.9104999999997</v>
      </c>
      <c r="T16" s="110">
        <f t="shared" si="5"/>
        <v>1076.0455559999998</v>
      </c>
      <c r="U16" s="473">
        <f t="shared" si="6"/>
        <v>1383.7015499999998</v>
      </c>
      <c r="V16" s="473">
        <f t="shared" si="6"/>
        <v>1183.6501115999999</v>
      </c>
      <c r="W16" s="133">
        <f>'AG Jul 2016'!BD8</f>
        <v>0</v>
      </c>
      <c r="X16" s="134" t="str">
        <f>'AG Jul 2016'!BE8</f>
        <v>n</v>
      </c>
      <c r="Y16" s="63"/>
      <c r="Z16" s="63"/>
      <c r="AA16" s="63"/>
      <c r="AB16" s="63"/>
      <c r="AC16" s="63"/>
      <c r="AD16" s="63"/>
      <c r="AE16" s="63"/>
      <c r="AF16" s="63"/>
      <c r="AG16" s="63"/>
      <c r="AH16" s="63"/>
      <c r="AI16" s="63"/>
      <c r="AJ16" s="63"/>
      <c r="AK16" s="63"/>
      <c r="AL16" s="63"/>
      <c r="AM16" s="63"/>
      <c r="AN16" s="63"/>
      <c r="AO16" s="63"/>
      <c r="AP16" s="63"/>
      <c r="AQ16" s="63"/>
      <c r="AR16" s="63"/>
      <c r="AS16" s="63"/>
      <c r="AT16" s="63"/>
      <c r="AU16" s="63"/>
      <c r="AV16" s="63"/>
      <c r="AW16" s="63"/>
      <c r="AX16" s="63"/>
      <c r="AY16" s="63"/>
      <c r="AZ16" s="63"/>
      <c r="BA16" s="63"/>
      <c r="BB16" s="63"/>
      <c r="BC16" s="63"/>
      <c r="BD16" s="63"/>
      <c r="BE16" s="63"/>
      <c r="BF16" s="63"/>
      <c r="BG16" s="63"/>
      <c r="BH16" s="63"/>
      <c r="BI16" s="63"/>
    </row>
    <row r="17" spans="1:61" x14ac:dyDescent="0.3">
      <c r="A17" s="129" t="str">
        <f>'AG Jul 2016'!K9</f>
        <v>Mojo Power</v>
      </c>
      <c r="B17" s="130" t="str">
        <f>'AG Jul 2016'!L9</f>
        <v>Standard Energy Pass</v>
      </c>
      <c r="C17" s="131">
        <f>(91*'AG Jul 2016'!M9/100)+('AG Jul 2016'!BH9*3)</f>
        <v>142.64670000000001</v>
      </c>
      <c r="D17" s="131">
        <f>IF($E$5&gt;='AG Jul 2016'!P9,('AG Jul 2016'!P9*'AG Jul 2016'!N9/100),($E$5*'AG Jul 2016'!N9/100))</f>
        <v>184.1</v>
      </c>
      <c r="E17" s="150">
        <f>IF($E$5&lt;'AG Jul 2016'!P9,0,IF(($E$5)&gt;'AG Jul 2016'!R9,(('AG Jul 2016'!R9-'AG Jul 2016'!P9)*'AG Jul 2016'!Q9/100),(($E$5-'AG Jul 2016'!P9)*'AG Jul 2016'!Q9/100)))</f>
        <v>35.125619999999984</v>
      </c>
      <c r="F17" s="131">
        <v>0</v>
      </c>
      <c r="G17" s="131">
        <v>0</v>
      </c>
      <c r="H17" s="131">
        <f>IF(($E$5&lt;'AG Jul 2016'!R9),(0),($E$5-'AG Jul 2016'!R9)*'AG Jul 2016'!S9/100)</f>
        <v>0</v>
      </c>
      <c r="I17" s="131">
        <f t="shared" si="0"/>
        <v>361.87232</v>
      </c>
      <c r="J17" s="107">
        <f t="shared" si="1"/>
        <v>876.90247999999997</v>
      </c>
      <c r="K17" s="110">
        <f t="shared" si="2"/>
        <v>1447.48928</v>
      </c>
      <c r="L17" s="130">
        <f>'AG Jul 2016'!AT9</f>
        <v>0</v>
      </c>
      <c r="M17" s="130">
        <f>'AG Jul 2016'!AU9</f>
        <v>0</v>
      </c>
      <c r="N17" s="130">
        <f>'AG Jul 2016'!AV9</f>
        <v>0</v>
      </c>
      <c r="O17" s="130">
        <f>'AG Jul 2016'!AW9</f>
        <v>0</v>
      </c>
      <c r="P17" s="132">
        <f>($E$6*'AG Jul 2016'!AQ9/100)*4</f>
        <v>217.20420000000001</v>
      </c>
      <c r="Q17" s="109">
        <f t="shared" si="3"/>
        <v>1447.48928</v>
      </c>
      <c r="R17" s="109">
        <f>Q17</f>
        <v>1447.48928</v>
      </c>
      <c r="S17" s="110">
        <f t="shared" si="4"/>
        <v>1230.2850800000001</v>
      </c>
      <c r="T17" s="110">
        <f t="shared" si="5"/>
        <v>1230.2850800000001</v>
      </c>
      <c r="U17" s="473">
        <f t="shared" si="6"/>
        <v>1353.3135880000002</v>
      </c>
      <c r="V17" s="473">
        <f t="shared" si="6"/>
        <v>1353.3135880000002</v>
      </c>
      <c r="W17" s="133">
        <f>'AG Jul 2016'!BD9</f>
        <v>0</v>
      </c>
      <c r="X17" s="134" t="str">
        <f>'AG Jul 2016'!BE9</f>
        <v>n</v>
      </c>
      <c r="Y17" s="63"/>
      <c r="Z17" s="63"/>
      <c r="AA17" s="63"/>
      <c r="AB17" s="63"/>
      <c r="AC17" s="63"/>
      <c r="AD17" s="63"/>
      <c r="AE17" s="63"/>
      <c r="AF17" s="63"/>
      <c r="AG17" s="63"/>
      <c r="AH17" s="63"/>
      <c r="AI17" s="63"/>
      <c r="AJ17" s="63"/>
      <c r="AK17" s="63"/>
      <c r="AL17" s="63"/>
      <c r="AM17" s="63"/>
      <c r="AN17" s="63"/>
      <c r="AO17" s="63"/>
      <c r="AP17" s="63"/>
      <c r="AQ17" s="63"/>
      <c r="AR17" s="63"/>
      <c r="AS17" s="63"/>
      <c r="AT17" s="63"/>
      <c r="AU17" s="63"/>
      <c r="AV17" s="63"/>
      <c r="AW17" s="63"/>
      <c r="AX17" s="63"/>
      <c r="AY17" s="63"/>
      <c r="AZ17" s="63"/>
      <c r="BA17" s="63"/>
      <c r="BB17" s="63"/>
      <c r="BC17" s="63"/>
      <c r="BD17" s="63"/>
      <c r="BE17" s="63"/>
      <c r="BF17" s="63"/>
      <c r="BG17" s="63"/>
      <c r="BH17" s="63"/>
      <c r="BI17" s="63"/>
    </row>
    <row r="18" spans="1:61" x14ac:dyDescent="0.3">
      <c r="A18" s="129" t="str">
        <f>'AG Jul 2016'!K10</f>
        <v>Momentum Energy</v>
      </c>
      <c r="B18" s="130" t="str">
        <f>'AG Jul 2016'!L10</f>
        <v>SmilePower</v>
      </c>
      <c r="C18" s="131">
        <f>91*'AG Jul 2016'!M10/100</f>
        <v>68.923399999999987</v>
      </c>
      <c r="D18" s="131">
        <f>IF($E$5&gt;='AG Jul 2016'!P10,('AG Jul 2016'!P10*'AG Jul 2016'!N10/100),($E$5*'AG Jul 2016'!N10/100))</f>
        <v>151.26</v>
      </c>
      <c r="E18" s="150">
        <f>IF($E$5&lt;'AG Jul 2016'!P10,0,IF(($E$5)&gt;'AG Jul 2016'!R10,(('AG Jul 2016'!R10-'AG Jul 2016'!P10)*'AG Jul 2016'!Q10/100),(($E$5-'AG Jul 2016'!P10)*'AG Jul 2016'!Q10/100)))</f>
        <v>121.14539999999997</v>
      </c>
      <c r="F18" s="131">
        <v>0</v>
      </c>
      <c r="G18" s="131">
        <v>0</v>
      </c>
      <c r="H18" s="131">
        <f>IF(($E$5&lt;'AG Jul 2016'!R10),(0),($E$5-'AG Jul 2016'!R10)*'AG Jul 2016'!S10/100)</f>
        <v>0</v>
      </c>
      <c r="I18" s="131">
        <f t="shared" ref="I18" si="7">SUM(C18:H18)</f>
        <v>341.32879999999994</v>
      </c>
      <c r="J18" s="107">
        <f t="shared" si="1"/>
        <v>1089.6215999999999</v>
      </c>
      <c r="K18" s="110">
        <f t="shared" ref="K18" si="8">I18*4</f>
        <v>1365.3151999999998</v>
      </c>
      <c r="L18" s="130">
        <f>'AG Jul 2016'!AT10</f>
        <v>0</v>
      </c>
      <c r="M18" s="130">
        <f>'AG Jul 2016'!AU10</f>
        <v>0</v>
      </c>
      <c r="N18" s="130">
        <f>'AG Jul 2016'!AV10</f>
        <v>0</v>
      </c>
      <c r="O18" s="130">
        <f>'AG Jul 2016'!AW10</f>
        <v>0</v>
      </c>
      <c r="P18" s="132">
        <f>($E$6*'AG Jul 2016'!AQ10/100)*4</f>
        <v>0</v>
      </c>
      <c r="Q18" s="109">
        <f t="shared" si="3"/>
        <v>1365.3151999999998</v>
      </c>
      <c r="R18" s="109">
        <f>Q18</f>
        <v>1365.3151999999998</v>
      </c>
      <c r="S18" s="110">
        <f t="shared" si="4"/>
        <v>1365.3151999999998</v>
      </c>
      <c r="T18" s="110">
        <f t="shared" si="5"/>
        <v>1365.3151999999998</v>
      </c>
      <c r="U18" s="473">
        <f t="shared" si="6"/>
        <v>1501.8467199999998</v>
      </c>
      <c r="V18" s="473">
        <f t="shared" si="6"/>
        <v>1501.8467199999998</v>
      </c>
      <c r="W18" s="133">
        <f>'AG Jul 2016'!BD10</f>
        <v>12</v>
      </c>
      <c r="X18" s="134" t="str">
        <f>'AG Jul 2016'!BE10</f>
        <v>y</v>
      </c>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row>
    <row r="19" spans="1:61" x14ac:dyDescent="0.3">
      <c r="A19" s="129" t="str">
        <f>'AG Jul 2016'!K11</f>
        <v>Origin Energy</v>
      </c>
      <c r="B19" s="130" t="str">
        <f>'AG Jul 2016'!L11</f>
        <v>Saver</v>
      </c>
      <c r="C19" s="131">
        <f>91*'AG Jul 2016'!M11/100</f>
        <v>73.345999999999989</v>
      </c>
      <c r="D19" s="131">
        <f>IF($E$5&gt;='AG Jul 2016'!P11,('AG Jul 2016'!P11*'AG Jul 2016'!N11/100),($E$5*'AG Jul 2016'!N11/100))</f>
        <v>245.5</v>
      </c>
      <c r="E19" s="150">
        <f>IF($E$5&lt;'AG Jul 2016'!P11,0,IF(($E$5)&gt;'AG Jul 2016'!R11,(('AG Jul 2016'!R11-'AG Jul 2016'!P11)*'AG Jul 2016'!Q11/100),(($E$5-'AG Jul 2016'!P11)*'AG Jul 2016'!Q11/100)))</f>
        <v>46.717849999999977</v>
      </c>
      <c r="F19" s="131">
        <v>0</v>
      </c>
      <c r="G19" s="131">
        <v>0</v>
      </c>
      <c r="H19" s="131">
        <f>IF(($E$5&lt;'AG Jul 2016'!R11),(0),($E$5-'AG Jul 2016'!R11)*'AG Jul 2016'!S11/100)</f>
        <v>0</v>
      </c>
      <c r="I19" s="131">
        <f t="shared" si="0"/>
        <v>365.56385</v>
      </c>
      <c r="J19" s="107">
        <f t="shared" si="1"/>
        <v>1168.8714</v>
      </c>
      <c r="K19" s="110">
        <f t="shared" si="2"/>
        <v>1462.2554</v>
      </c>
      <c r="L19" s="130">
        <f>'AG Jul 2016'!AT11</f>
        <v>0</v>
      </c>
      <c r="M19" s="130">
        <f>'AG Jul 2016'!AU11</f>
        <v>0</v>
      </c>
      <c r="N19" s="130">
        <f>'AG Jul 2016'!AV11</f>
        <v>0</v>
      </c>
      <c r="O19" s="130">
        <f>'AG Jul 2016'!AW11</f>
        <v>13</v>
      </c>
      <c r="P19" s="132">
        <f>($E$6*'AG Jul 2016'!AQ11/100)*4</f>
        <v>178.524</v>
      </c>
      <c r="Q19" s="109">
        <f t="shared" si="3"/>
        <v>1462.2554</v>
      </c>
      <c r="R19" s="109">
        <f>Q19-(J19*O19/100)</f>
        <v>1310.3021180000001</v>
      </c>
      <c r="S19" s="110">
        <f t="shared" si="4"/>
        <v>1283.7314000000001</v>
      </c>
      <c r="T19" s="110">
        <f t="shared" si="5"/>
        <v>1131.7781180000002</v>
      </c>
      <c r="U19" s="473">
        <f t="shared" si="6"/>
        <v>1412.1045400000003</v>
      </c>
      <c r="V19" s="473">
        <f t="shared" si="6"/>
        <v>1244.9559298000004</v>
      </c>
      <c r="W19" s="133">
        <f>'AG Jul 2016'!BD11</f>
        <v>0</v>
      </c>
      <c r="X19" s="134" t="str">
        <f>'AG Jul 2016'!BE11</f>
        <v>n</v>
      </c>
      <c r="Y19" s="63"/>
      <c r="Z19" s="63"/>
      <c r="AA19" s="63"/>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c r="AZ19" s="63"/>
      <c r="BA19" s="63"/>
      <c r="BB19" s="63"/>
      <c r="BC19" s="63"/>
      <c r="BD19" s="63"/>
      <c r="BE19" s="63"/>
      <c r="BF19" s="63"/>
      <c r="BG19" s="63"/>
      <c r="BH19" s="63"/>
      <c r="BI19" s="63"/>
    </row>
    <row r="20" spans="1:61" x14ac:dyDescent="0.3">
      <c r="A20" s="129" t="str">
        <f>'AG Jul 2016'!K12</f>
        <v>Powerdirect</v>
      </c>
      <c r="B20" s="130" t="str">
        <f>'AG Jul 2016'!L12</f>
        <v>20 percent</v>
      </c>
      <c r="C20" s="131">
        <f>91*'AG Jul 2016'!M12/100</f>
        <v>71.498699999999985</v>
      </c>
      <c r="D20" s="131">
        <f>IF($E$5&gt;='AG Jul 2016'!P12,('AG Jul 2016'!P12*'AG Jul 2016'!N12/100),($E$5*'AG Jul 2016'!N12/100))</f>
        <v>307.41637499999996</v>
      </c>
      <c r="E20" s="150">
        <f>IF($E$5&lt;'AG Jul 2016'!P12,0,IF(($E$5)&gt;'AG Jul 2016'!R12,(('AG Jul 2016'!R12-'AG Jul 2016'!P12)*'AG Jul 2016'!Q12/100),(($E$5-'AG Jul 2016'!P12)*'AG Jul 2016'!Q12/100)))</f>
        <v>0</v>
      </c>
      <c r="F20" s="131">
        <v>0</v>
      </c>
      <c r="G20" s="131">
        <v>0</v>
      </c>
      <c r="H20" s="131">
        <f>IF(($E$5&lt;'AG Jul 2016'!R12),(0),($E$5-'AG Jul 2016'!R12)*'AG Jul 2016'!S12/100)</f>
        <v>0</v>
      </c>
      <c r="I20" s="131">
        <f t="shared" si="0"/>
        <v>378.91507499999994</v>
      </c>
      <c r="J20" s="107">
        <f t="shared" si="1"/>
        <v>1229.6654999999998</v>
      </c>
      <c r="K20" s="110">
        <f t="shared" si="2"/>
        <v>1515.6602999999998</v>
      </c>
      <c r="L20" s="130">
        <f>'AG Jul 2016'!AT12</f>
        <v>0</v>
      </c>
      <c r="M20" s="130">
        <f>'AG Jul 2016'!AU12</f>
        <v>0</v>
      </c>
      <c r="N20" s="130">
        <f>'AG Jul 2016'!AV12</f>
        <v>0</v>
      </c>
      <c r="O20" s="130">
        <f>'AG Jul 2016'!AW12</f>
        <v>20</v>
      </c>
      <c r="P20" s="132">
        <f>($E$6*'AG Jul 2016'!AQ12/100)*4</f>
        <v>181.49939999999998</v>
      </c>
      <c r="Q20" s="109">
        <f t="shared" si="3"/>
        <v>1515.6602999999998</v>
      </c>
      <c r="R20" s="109">
        <f>Q20-(J20*O20/100)</f>
        <v>1269.7271999999998</v>
      </c>
      <c r="S20" s="110">
        <f t="shared" si="4"/>
        <v>1334.1608999999999</v>
      </c>
      <c r="T20" s="110">
        <f t="shared" si="5"/>
        <v>1088.2277999999999</v>
      </c>
      <c r="U20" s="473">
        <f t="shared" si="6"/>
        <v>1467.57699</v>
      </c>
      <c r="V20" s="473">
        <f t="shared" si="6"/>
        <v>1197.0505800000001</v>
      </c>
      <c r="W20" s="133">
        <f>'AG Jul 2016'!BD12</f>
        <v>0</v>
      </c>
      <c r="X20" s="134" t="str">
        <f>'AG Jul 2016'!BE12</f>
        <v>n</v>
      </c>
      <c r="Y20" s="63"/>
      <c r="Z20" s="63"/>
      <c r="AA20" s="63"/>
      <c r="AB20" s="63"/>
      <c r="AC20" s="63"/>
      <c r="AD20" s="63"/>
      <c r="AE20" s="63"/>
      <c r="AF20" s="63"/>
      <c r="AG20" s="63"/>
      <c r="AH20" s="63"/>
      <c r="AI20" s="63"/>
      <c r="AJ20" s="63"/>
      <c r="AK20" s="63"/>
      <c r="AL20" s="63"/>
      <c r="AM20" s="63"/>
      <c r="AN20" s="63"/>
      <c r="AO20" s="63"/>
      <c r="AP20" s="63"/>
      <c r="AQ20" s="63"/>
      <c r="AR20" s="63"/>
      <c r="AS20" s="63"/>
      <c r="AT20" s="63"/>
      <c r="AU20" s="63"/>
      <c r="AV20" s="63"/>
      <c r="AW20" s="63"/>
      <c r="AX20" s="63"/>
      <c r="AY20" s="63"/>
      <c r="AZ20" s="63"/>
      <c r="BA20" s="63"/>
      <c r="BB20" s="63"/>
      <c r="BC20" s="63"/>
      <c r="BD20" s="63"/>
      <c r="BE20" s="63"/>
      <c r="BF20" s="63"/>
      <c r="BG20" s="63"/>
      <c r="BH20" s="63"/>
      <c r="BI20" s="63"/>
    </row>
    <row r="21" spans="1:61" x14ac:dyDescent="0.3">
      <c r="A21" s="129" t="str">
        <f>'AG Jul 2016'!K13</f>
        <v>Powershop</v>
      </c>
      <c r="B21" s="130" t="str">
        <f>'AG Jul 2016'!L13</f>
        <v>Standard Saver</v>
      </c>
      <c r="C21" s="131">
        <f>91*'AG Jul 2016'!M13/100</f>
        <v>81.217500000000001</v>
      </c>
      <c r="D21" s="131">
        <f>E5*'AG Jul 2016'!N13/100</f>
        <v>292.01571000000001</v>
      </c>
      <c r="E21" s="150">
        <v>0</v>
      </c>
      <c r="F21" s="131">
        <v>0</v>
      </c>
      <c r="G21" s="131">
        <v>0</v>
      </c>
      <c r="H21" s="131">
        <v>0</v>
      </c>
      <c r="I21" s="131">
        <f t="shared" si="0"/>
        <v>373.23320999999999</v>
      </c>
      <c r="J21" s="107">
        <f t="shared" si="1"/>
        <v>1168.0628400000001</v>
      </c>
      <c r="K21" s="110">
        <f t="shared" si="2"/>
        <v>1492.9328399999999</v>
      </c>
      <c r="L21" s="130">
        <f>'AG Jul 2016'!AT13</f>
        <v>4</v>
      </c>
      <c r="M21" s="130">
        <f>'AG Jul 2016'!AU13</f>
        <v>0</v>
      </c>
      <c r="N21" s="130">
        <f>'AG Jul 2016'!AV13</f>
        <v>14</v>
      </c>
      <c r="O21" s="130">
        <f>'AG Jul 2016'!AW13</f>
        <v>0</v>
      </c>
      <c r="P21" s="132">
        <f>($E$6*'AG Jul 2016'!AQ13/100)*4</f>
        <v>214.22880000000001</v>
      </c>
      <c r="Q21" s="109">
        <f>K21-(K21*L21/100)</f>
        <v>1433.2155264</v>
      </c>
      <c r="R21" s="109">
        <f>Q21-(K21*N21/100)</f>
        <v>1224.2049288000001</v>
      </c>
      <c r="S21" s="110">
        <f t="shared" si="4"/>
        <v>1218.9867264</v>
      </c>
      <c r="T21" s="110">
        <f t="shared" si="5"/>
        <v>1009.9761288000001</v>
      </c>
      <c r="U21" s="473">
        <f t="shared" si="6"/>
        <v>1340.88539904</v>
      </c>
      <c r="V21" s="473">
        <f t="shared" si="6"/>
        <v>1110.9737416800001</v>
      </c>
      <c r="W21" s="133">
        <f>'AG Jul 2016'!BD13</f>
        <v>0</v>
      </c>
      <c r="X21" s="134" t="str">
        <f>'AG Jul 2016'!BE13</f>
        <v>n</v>
      </c>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row>
    <row r="22" spans="1:61" x14ac:dyDescent="0.3">
      <c r="A22" s="129" t="str">
        <f>'AG Jul 2016'!K14</f>
        <v>Red Energy</v>
      </c>
      <c r="B22" s="130" t="str">
        <f>'AG Jul 2016'!L14</f>
        <v>Easy Saver</v>
      </c>
      <c r="C22" s="131">
        <f>91*'AG Jul 2016'!M14/100</f>
        <v>68.623099999999994</v>
      </c>
      <c r="D22" s="131">
        <f>IF($E$5&gt;='AG Jul 2016'!P14,('AG Jul 2016'!P14*'AG Jul 2016'!N14/100),($E$5*'AG Jul 2016'!N14/100))</f>
        <v>228</v>
      </c>
      <c r="E22" s="150">
        <f>IF($E$5&lt;'AG Jul 2016'!P14,0,IF(($E$5)&gt;'AG Jul 2016'!R14,(('AG Jul 2016'!R14-'AG Jul 2016'!P14)*'AG Jul 2016'!Q14/100),(($E$5-'AG Jul 2016'!P14)*'AG Jul 2016'!Q14/100)))</f>
        <v>42.646999999999977</v>
      </c>
      <c r="F22" s="131">
        <v>0</v>
      </c>
      <c r="G22" s="131">
        <v>0</v>
      </c>
      <c r="H22" s="131">
        <f>IF(($E$5&lt;'AG Jul 2016'!R14),(0),($E$5-'AG Jul 2016'!R14)*'AG Jul 2016'!S14/100)</f>
        <v>0</v>
      </c>
      <c r="I22" s="131">
        <f t="shared" si="0"/>
        <v>339.27010000000001</v>
      </c>
      <c r="J22" s="107">
        <f t="shared" si="1"/>
        <v>1082.5880000000002</v>
      </c>
      <c r="K22" s="110">
        <f t="shared" si="2"/>
        <v>1357.0804000000001</v>
      </c>
      <c r="L22" s="130">
        <f>'AG Jul 2016'!AT14</f>
        <v>0</v>
      </c>
      <c r="M22" s="130">
        <f>'AG Jul 2016'!AU14</f>
        <v>0</v>
      </c>
      <c r="N22" s="130">
        <f>'AG Jul 2016'!AV14</f>
        <v>10</v>
      </c>
      <c r="O22" s="130">
        <f>'AG Jul 2016'!AW14</f>
        <v>0</v>
      </c>
      <c r="P22" s="132">
        <f>($E$6*'AG Jul 2016'!AQ14/100)*4</f>
        <v>178.524</v>
      </c>
      <c r="Q22" s="109">
        <f t="shared" si="3"/>
        <v>1357.0804000000001</v>
      </c>
      <c r="R22" s="109">
        <f>Q22-(K22*N22/100)</f>
        <v>1221.3723600000001</v>
      </c>
      <c r="S22" s="110">
        <f t="shared" si="4"/>
        <v>1178.5563999999999</v>
      </c>
      <c r="T22" s="110">
        <f t="shared" si="5"/>
        <v>1042.84836</v>
      </c>
      <c r="U22" s="473">
        <f t="shared" si="6"/>
        <v>1296.4120399999999</v>
      </c>
      <c r="V22" s="473">
        <f t="shared" si="6"/>
        <v>1147.133196</v>
      </c>
      <c r="W22" s="133">
        <f>'AG Jul 2016'!BD14</f>
        <v>0</v>
      </c>
      <c r="X22" s="134" t="str">
        <f>'AG Jul 2016'!BE14</f>
        <v>n</v>
      </c>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row>
    <row r="23" spans="1:61" x14ac:dyDescent="0.3">
      <c r="A23" s="129" t="str">
        <f>'AG Jul 2016'!K15</f>
        <v>Simply Energy</v>
      </c>
      <c r="B23" s="130" t="str">
        <f>'AG Jul 2016'!L15</f>
        <v>Simply Plus</v>
      </c>
      <c r="C23" s="131">
        <f>91*'AG Jul 2016'!M15/100</f>
        <v>62.32589999999999</v>
      </c>
      <c r="D23" s="131">
        <f>IF($E$5&gt;='AG Jul 2016'!P15,('AG Jul 2016'!P15*'AG Jul 2016'!N15/100),($E$5*'AG Jul 2016'!N15/100))</f>
        <v>247.8</v>
      </c>
      <c r="E23" s="150">
        <f>IF($E$5&lt;'AG Jul 2016'!P15,0,IF(($E$5)&gt;'AG Jul 2016'!R15,(('AG Jul 2016'!R15-'AG Jul 2016'!P15)*'AG Jul 2016'!Q15/100),(($E$5-'AG Jul 2016'!P15)*'AG Jul 2016'!Q15/100)))</f>
        <v>47.318784999999977</v>
      </c>
      <c r="F23" s="131">
        <v>0</v>
      </c>
      <c r="G23" s="131">
        <v>0</v>
      </c>
      <c r="H23" s="131">
        <f>IF(($E$5&lt;'AG Jul 2016'!R15),(0),($E$5-'AG Jul 2016'!R15)*'AG Jul 2016'!S15/100)</f>
        <v>0</v>
      </c>
      <c r="I23" s="131">
        <f t="shared" si="0"/>
        <v>357.44468499999999</v>
      </c>
      <c r="J23" s="107">
        <f t="shared" si="1"/>
        <v>1180.47514</v>
      </c>
      <c r="K23" s="110">
        <f t="shared" si="2"/>
        <v>1429.77874</v>
      </c>
      <c r="L23" s="130">
        <f>'AG Jul 2016'!AT15</f>
        <v>0</v>
      </c>
      <c r="M23" s="130">
        <f>'AG Jul 2016'!AU15</f>
        <v>0</v>
      </c>
      <c r="N23" s="130">
        <f>'AG Jul 2016'!AV15</f>
        <v>0</v>
      </c>
      <c r="O23" s="130">
        <f>'AG Jul 2016'!AW15</f>
        <v>15</v>
      </c>
      <c r="P23" s="132">
        <f>($E$6*'AG Jul 2016'!AQ15/100)*4</f>
        <v>193.40100000000001</v>
      </c>
      <c r="Q23" s="109">
        <f t="shared" si="3"/>
        <v>1429.77874</v>
      </c>
      <c r="R23" s="109">
        <f>Q23-(J23*O23/100)</f>
        <v>1252.7074689999999</v>
      </c>
      <c r="S23" s="110">
        <f t="shared" si="4"/>
        <v>1236.3777399999999</v>
      </c>
      <c r="T23" s="110">
        <f t="shared" si="5"/>
        <v>1059.3064689999999</v>
      </c>
      <c r="U23" s="473">
        <f t="shared" si="6"/>
        <v>1360.0155139999999</v>
      </c>
      <c r="V23" s="473">
        <f t="shared" si="6"/>
        <v>1165.2371158999999</v>
      </c>
      <c r="W23" s="133">
        <f>'AG Jul 2016'!BD15</f>
        <v>24</v>
      </c>
      <c r="X23" s="134" t="str">
        <f>'AG Jul 2016'!BE15</f>
        <v>y</v>
      </c>
      <c r="Y23" s="63"/>
      <c r="Z23" s="63"/>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c r="BB23" s="63"/>
      <c r="BC23" s="63"/>
      <c r="BD23" s="63"/>
      <c r="BE23" s="63"/>
      <c r="BF23" s="63"/>
      <c r="BG23" s="63"/>
      <c r="BH23" s="63"/>
      <c r="BI23" s="63"/>
    </row>
    <row r="24" spans="1:61" ht="14.5" thickBot="1" x14ac:dyDescent="0.35">
      <c r="A24" s="135" t="str">
        <f>'AG Jul 2016'!K16</f>
        <v>Urth Energy</v>
      </c>
      <c r="B24" s="136" t="str">
        <f>'AG Jul 2016'!L16</f>
        <v>Market offer</v>
      </c>
      <c r="C24" s="137">
        <f>91*'AG Jul 2016'!M16/100</f>
        <v>73.345999999999989</v>
      </c>
      <c r="D24" s="137">
        <f>IF($E$5&gt;='AG Jul 2016'!P16,('AG Jul 2016'!P16*'AG Jul 2016'!N16/100),($E$5*'AG Jul 2016'!N16/100))</f>
        <v>252</v>
      </c>
      <c r="E24" s="151">
        <f>IF($E$5&lt;'AG Jul 2016'!P16,0,IF(($E$5)&gt;'AG Jul 2016'!R16,(('AG Jul 2016'!R16-'AG Jul 2016'!P16)*'AG Jul 2016'!Q16/100),(($E$5-'AG Jul 2016'!P16)*'AG Jul 2016'!Q16/100)))</f>
        <v>48.074799999999975</v>
      </c>
      <c r="F24" s="137">
        <v>0</v>
      </c>
      <c r="G24" s="137">
        <v>0</v>
      </c>
      <c r="H24" s="137">
        <f>IF(($E$5&lt;'AG Jul 2016'!R16),(0),($E$5-'AG Jul 2016'!R16)*'AG Jul 2016'!S16/100)</f>
        <v>0</v>
      </c>
      <c r="I24" s="137">
        <f t="shared" si="0"/>
        <v>373.42079999999999</v>
      </c>
      <c r="J24" s="117">
        <f t="shared" si="1"/>
        <v>1200.2991999999999</v>
      </c>
      <c r="K24" s="120">
        <f t="shared" si="2"/>
        <v>1493.6831999999999</v>
      </c>
      <c r="L24" s="136">
        <f>'AG Jul 2016'!AT16</f>
        <v>0</v>
      </c>
      <c r="M24" s="136">
        <f>'AG Jul 2016'!AU16</f>
        <v>0</v>
      </c>
      <c r="N24" s="136">
        <f>'AG Jul 2016'!AV16</f>
        <v>0</v>
      </c>
      <c r="O24" s="136">
        <f>'AG Jul 2016'!AW16</f>
        <v>10</v>
      </c>
      <c r="P24" s="138">
        <f>($E$6*'AG Jul 2016'!AQ16/100)*4</f>
        <v>297.54000000000002</v>
      </c>
      <c r="Q24" s="119">
        <f t="shared" si="3"/>
        <v>1493.6831999999999</v>
      </c>
      <c r="R24" s="119">
        <f>Q24-(J24*O24/100)</f>
        <v>1373.65328</v>
      </c>
      <c r="S24" s="120">
        <f t="shared" si="4"/>
        <v>1196.1432</v>
      </c>
      <c r="T24" s="120">
        <f t="shared" si="5"/>
        <v>1076.11328</v>
      </c>
      <c r="U24" s="474">
        <f t="shared" si="6"/>
        <v>1315.7575200000001</v>
      </c>
      <c r="V24" s="474">
        <f t="shared" si="6"/>
        <v>1183.7246080000002</v>
      </c>
      <c r="W24" s="139">
        <f>'AG Jul 2016'!BD16</f>
        <v>0</v>
      </c>
      <c r="X24" s="140" t="str">
        <f>'AG Jul 2016'!BE16</f>
        <v>n</v>
      </c>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row>
    <row r="25" spans="1:61" s="63" customFormat="1" x14ac:dyDescent="0.3"/>
    <row r="26" spans="1:61" s="63" customFormat="1" ht="14.5" thickBot="1" x14ac:dyDescent="0.35"/>
    <row r="27" spans="1:61" x14ac:dyDescent="0.3">
      <c r="A27" s="92" t="s">
        <v>553</v>
      </c>
      <c r="B27" s="101"/>
      <c r="C27" s="101"/>
      <c r="D27" s="101"/>
      <c r="E27" s="101"/>
      <c r="F27" s="101"/>
      <c r="G27" s="101"/>
      <c r="H27" s="101"/>
      <c r="I27" s="101"/>
      <c r="J27" s="101"/>
      <c r="K27" s="101"/>
      <c r="L27" s="101"/>
      <c r="M27" s="101"/>
      <c r="N27" s="101"/>
      <c r="O27" s="101"/>
      <c r="P27" s="101"/>
      <c r="Q27" s="101"/>
      <c r="R27" s="101"/>
      <c r="S27" s="101"/>
      <c r="T27" s="101"/>
      <c r="U27" s="101"/>
      <c r="V27" s="101"/>
      <c r="W27" s="101"/>
      <c r="X27" s="102"/>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row>
    <row r="28" spans="1:61" ht="70" x14ac:dyDescent="0.3">
      <c r="A28" s="463" t="s">
        <v>408</v>
      </c>
      <c r="B28" s="464" t="s">
        <v>409</v>
      </c>
      <c r="C28" s="465" t="s">
        <v>410</v>
      </c>
      <c r="D28" s="465" t="s">
        <v>411</v>
      </c>
      <c r="E28" s="465" t="s">
        <v>446</v>
      </c>
      <c r="F28" s="465" t="s">
        <v>447</v>
      </c>
      <c r="G28" s="467" t="s">
        <v>354</v>
      </c>
      <c r="H28" s="467" t="s">
        <v>554</v>
      </c>
      <c r="I28" s="465" t="s">
        <v>222</v>
      </c>
      <c r="J28" s="467" t="s">
        <v>406</v>
      </c>
      <c r="K28" s="468" t="s">
        <v>449</v>
      </c>
      <c r="L28" s="469" t="s">
        <v>398</v>
      </c>
      <c r="M28" s="469" t="s">
        <v>533</v>
      </c>
      <c r="N28" s="469" t="s">
        <v>399</v>
      </c>
      <c r="O28" s="469" t="s">
        <v>552</v>
      </c>
      <c r="P28" s="470" t="s">
        <v>490</v>
      </c>
      <c r="Q28" s="471" t="s">
        <v>102</v>
      </c>
      <c r="R28" s="471" t="s">
        <v>103</v>
      </c>
      <c r="S28" s="471" t="s">
        <v>104</v>
      </c>
      <c r="T28" s="471" t="s">
        <v>105</v>
      </c>
      <c r="U28" s="470" t="s">
        <v>331</v>
      </c>
      <c r="V28" s="470" t="s">
        <v>332</v>
      </c>
      <c r="W28" s="469" t="s">
        <v>400</v>
      </c>
      <c r="X28" s="472" t="s">
        <v>558</v>
      </c>
      <c r="Y28" s="63"/>
      <c r="Z28" s="63"/>
      <c r="AA28" s="63"/>
      <c r="AB28" s="63"/>
      <c r="AC28" s="63"/>
      <c r="AD28" s="63"/>
      <c r="AE28" s="63"/>
      <c r="AF28" s="63"/>
      <c r="AG28" s="63"/>
      <c r="AH28" s="63"/>
      <c r="AI28" s="63"/>
      <c r="AJ28" s="63"/>
      <c r="AK28" s="63"/>
      <c r="AL28" s="63"/>
      <c r="AM28" s="63"/>
      <c r="AN28" s="63"/>
      <c r="AO28" s="63"/>
      <c r="AP28" s="63"/>
      <c r="AQ28" s="63"/>
      <c r="AR28" s="63"/>
      <c r="AS28" s="63"/>
      <c r="AT28" s="63"/>
      <c r="AU28" s="63"/>
      <c r="AV28" s="63"/>
      <c r="AW28" s="63"/>
      <c r="AX28" s="63"/>
      <c r="AY28" s="63"/>
      <c r="AZ28" s="63"/>
      <c r="BA28" s="63"/>
      <c r="BB28" s="63"/>
      <c r="BC28" s="63"/>
      <c r="BD28" s="63"/>
      <c r="BE28" s="63"/>
      <c r="BF28" s="63"/>
      <c r="BG28" s="63"/>
      <c r="BH28" s="63"/>
      <c r="BI28" s="63"/>
    </row>
    <row r="29" spans="1:61" x14ac:dyDescent="0.3">
      <c r="A29" s="129" t="str">
        <f>'AG Jul 2016'!K17</f>
        <v>AGL</v>
      </c>
      <c r="B29" s="130" t="str">
        <f>'AG Jul 2016'!L17</f>
        <v xml:space="preserve">Savers </v>
      </c>
      <c r="C29" s="131">
        <f>91*'AG Jul 2016'!M17/100</f>
        <v>71.498699999999985</v>
      </c>
      <c r="D29" s="131">
        <f>IF($G$5&gt;='AG Jul 2016'!P17,('AG Jul 2016'!P17*'AG Jul 2016'!N17/100),(($G$5)*'AG Jul 2016'!N17/100))</f>
        <v>209.84301449999998</v>
      </c>
      <c r="E29" s="131">
        <f>IF($G$5&lt;'AG Jul 2016'!P17,0,IF(($G$5)&gt;'AG Jul 2016'!R17,(('AG Jul 2016'!R17-'AG Jul 2016'!P17)*'AG Jul 2016'!Q17/100),(($G$5-'AG Jul 2016'!P17)*'AG Jul 2016'!Q17/100)))</f>
        <v>0</v>
      </c>
      <c r="F29" s="131">
        <v>0</v>
      </c>
      <c r="G29" s="131">
        <f>IF(($G$5&lt;'AG Jul 2016'!R17),(0),($G$5-'AG Jul 2016'!R17)*'AG Jul 2016'!S17/100)</f>
        <v>0</v>
      </c>
      <c r="H29" s="131">
        <f>$H$5*'AG Jul 2016'!AE17/100</f>
        <v>32.914444499999995</v>
      </c>
      <c r="I29" s="131">
        <f t="shared" ref="I29:I43" si="9">SUM(C29:H29)</f>
        <v>314.25615899999997</v>
      </c>
      <c r="J29" s="107">
        <f t="shared" ref="J29:J43" si="10">(I29-C29)*4</f>
        <v>971.02983599999993</v>
      </c>
      <c r="K29" s="110">
        <f t="shared" ref="K29:K43" si="11">I29*4</f>
        <v>1257.0246359999999</v>
      </c>
      <c r="L29" s="141">
        <f>'AG Jul 2016'!AT17</f>
        <v>0</v>
      </c>
      <c r="M29" s="141">
        <f>'AG Jul 2016'!AU17</f>
        <v>0</v>
      </c>
      <c r="N29" s="141">
        <f>'AG Jul 2016'!AV17</f>
        <v>0</v>
      </c>
      <c r="O29" s="141">
        <f>'AG Jul 2016'!AW17</f>
        <v>17</v>
      </c>
      <c r="P29" s="141">
        <f>($E$6*'AG Jul 2016'!AQ17/100)*4</f>
        <v>181.49939999999998</v>
      </c>
      <c r="Q29" s="109">
        <f>K29</f>
        <v>1257.0246359999999</v>
      </c>
      <c r="R29" s="109">
        <f>Q29-(J29*O29/100)</f>
        <v>1091.9495638799999</v>
      </c>
      <c r="S29" s="110">
        <f>Q29-P29</f>
        <v>1075.5252359999999</v>
      </c>
      <c r="T29" s="110">
        <f>R29-P29</f>
        <v>910.45016387999999</v>
      </c>
      <c r="U29" s="473">
        <f>S29*1.1</f>
        <v>1183.0777596</v>
      </c>
      <c r="V29" s="473">
        <f>T29*1.1</f>
        <v>1001.4951802680001</v>
      </c>
      <c r="W29" s="142">
        <f>'AG Jul 2016'!BD17</f>
        <v>0</v>
      </c>
      <c r="X29" s="143" t="str">
        <f>'AG Jul 2016'!BE17</f>
        <v>n</v>
      </c>
      <c r="Y29" s="63"/>
      <c r="Z29" s="63"/>
      <c r="AA29" s="63"/>
      <c r="AB29" s="63"/>
      <c r="AC29" s="63"/>
      <c r="AD29" s="63"/>
      <c r="AE29" s="63"/>
      <c r="AF29" s="63"/>
      <c r="AG29" s="63"/>
      <c r="AH29" s="63"/>
      <c r="AI29" s="63"/>
      <c r="AJ29" s="63"/>
      <c r="AK29" s="63"/>
      <c r="AL29" s="63"/>
      <c r="AM29" s="63"/>
      <c r="AN29" s="63"/>
      <c r="AO29" s="63"/>
      <c r="AP29" s="63"/>
      <c r="AQ29" s="63"/>
      <c r="AR29" s="63"/>
      <c r="AS29" s="63"/>
      <c r="AT29" s="63"/>
      <c r="AU29" s="63"/>
      <c r="AV29" s="63"/>
      <c r="AW29" s="63"/>
      <c r="AX29" s="63"/>
      <c r="AY29" s="63"/>
      <c r="AZ29" s="63"/>
      <c r="BA29" s="63"/>
      <c r="BB29" s="63"/>
      <c r="BC29" s="63"/>
      <c r="BD29" s="63"/>
      <c r="BE29" s="63"/>
      <c r="BF29" s="63"/>
      <c r="BG29" s="63"/>
      <c r="BH29" s="63"/>
      <c r="BI29" s="63"/>
    </row>
    <row r="30" spans="1:61" x14ac:dyDescent="0.3">
      <c r="A30" s="129" t="str">
        <f>'AG Jul 2016'!K18</f>
        <v>Click Energy</v>
      </c>
      <c r="B30" s="130" t="str">
        <f>'AG Jul 2016'!L18</f>
        <v>Shine</v>
      </c>
      <c r="C30" s="131">
        <f>91*'AG Jul 2016'!M18/100</f>
        <v>82.81</v>
      </c>
      <c r="D30" s="131">
        <f>IF($G$5&gt;='AG Jul 2016'!P18,('AG Jul 2016'!P18*'AG Jul 2016'!N18/100),(($G$5)*'AG Jul 2016'!N18/100))</f>
        <v>226.03878359999999</v>
      </c>
      <c r="E30" s="131">
        <f>IF($G$5&lt;'AG Jul 2016'!P18,0,IF(($G$5)&gt;'AG Jul 2016'!R18,(('AG Jul 2016'!R18-'AG Jul 2016'!P18)*'AG Jul 2016'!Q18/100),(($G$5-'AG Jul 2016'!P18)*'AG Jul 2016'!Q18/100)))</f>
        <v>0</v>
      </c>
      <c r="F30" s="131">
        <v>0</v>
      </c>
      <c r="G30" s="131">
        <f>IF(($G$5&lt;'AG Jul 2016'!R18),(0),($G$5-'AG Jul 2016'!R18)*'AG Jul 2016'!S18/100)</f>
        <v>0</v>
      </c>
      <c r="H30" s="131">
        <f>$H$5*'AG Jul 2016'!AE18/100</f>
        <v>47.383906499999995</v>
      </c>
      <c r="I30" s="131">
        <f t="shared" si="9"/>
        <v>356.23269010000001</v>
      </c>
      <c r="J30" s="107">
        <f t="shared" si="10"/>
        <v>1093.6907604</v>
      </c>
      <c r="K30" s="110">
        <f t="shared" si="11"/>
        <v>1424.9307604000001</v>
      </c>
      <c r="L30" s="141">
        <f>'AG Jul 2016'!AT18</f>
        <v>0</v>
      </c>
      <c r="M30" s="141">
        <f>'AG Jul 2016'!AU18</f>
        <v>0</v>
      </c>
      <c r="N30" s="141">
        <f>'AG Jul 2016'!AV18</f>
        <v>7</v>
      </c>
      <c r="O30" s="141">
        <f>'AG Jul 2016'!AW18</f>
        <v>0</v>
      </c>
      <c r="P30" s="141">
        <f>($E$6*'AG Jul 2016'!AQ18/100)*4</f>
        <v>297.54000000000002</v>
      </c>
      <c r="Q30" s="109">
        <f t="shared" ref="Q30:Q39" si="12">K30</f>
        <v>1424.9307604000001</v>
      </c>
      <c r="R30" s="109">
        <f>Q30-(K30*N30/100)</f>
        <v>1325.1856071720001</v>
      </c>
      <c r="S30" s="110">
        <f t="shared" ref="S30:S43" si="13">Q30-P30</f>
        <v>1127.3907604000001</v>
      </c>
      <c r="T30" s="110">
        <f t="shared" ref="T30:T43" si="14">R30-P30</f>
        <v>1027.6456071720002</v>
      </c>
      <c r="U30" s="473">
        <f t="shared" ref="U30:U43" si="15">S30*1.1</f>
        <v>1240.1298364400002</v>
      </c>
      <c r="V30" s="473">
        <f t="shared" ref="V30:V43" si="16">T30*1.1</f>
        <v>1130.4101678892002</v>
      </c>
      <c r="W30" s="142">
        <f>'AG Jul 2016'!BD18</f>
        <v>0</v>
      </c>
      <c r="X30" s="143" t="str">
        <f>'AG Jul 2016'!BE18</f>
        <v>n</v>
      </c>
      <c r="Y30" s="63"/>
      <c r="Z30" s="63"/>
      <c r="AA30" s="63"/>
      <c r="AB30" s="63"/>
      <c r="AC30" s="63"/>
      <c r="AD30" s="63"/>
      <c r="AE30" s="63"/>
      <c r="AF30" s="63"/>
      <c r="AG30" s="63"/>
      <c r="AH30" s="63"/>
      <c r="AI30" s="63"/>
      <c r="AJ30" s="63"/>
      <c r="AK30" s="63"/>
      <c r="AL30" s="63"/>
      <c r="AM30" s="63"/>
      <c r="AN30" s="63"/>
      <c r="AO30" s="63"/>
      <c r="AP30" s="63"/>
      <c r="AQ30" s="63"/>
      <c r="AR30" s="63"/>
      <c r="AS30" s="63"/>
      <c r="AT30" s="63"/>
      <c r="AU30" s="63"/>
      <c r="AV30" s="63"/>
      <c r="AW30" s="63"/>
      <c r="AX30" s="63"/>
      <c r="AY30" s="63"/>
      <c r="AZ30" s="63"/>
      <c r="BA30" s="63"/>
      <c r="BB30" s="63"/>
      <c r="BC30" s="63"/>
      <c r="BD30" s="63"/>
      <c r="BE30" s="63"/>
      <c r="BF30" s="63"/>
      <c r="BG30" s="63"/>
      <c r="BH30" s="63"/>
      <c r="BI30" s="63"/>
    </row>
    <row r="31" spans="1:61" x14ac:dyDescent="0.3">
      <c r="A31" s="129" t="str">
        <f>'AG Jul 2016'!K19</f>
        <v>Commander</v>
      </c>
      <c r="B31" s="130" t="str">
        <f>'AG Jul 2016'!L19</f>
        <v>Market offer</v>
      </c>
      <c r="C31" s="131">
        <f>91*'AG Jul 2016'!M19/100</f>
        <v>70.970899999999986</v>
      </c>
      <c r="D31" s="131">
        <f>IF($G$5&gt;='AG Jul 2016'!P19,('AG Jul 2016'!P19*'AG Jul 2016'!N19/100),(($G$5)*'AG Jul 2016'!N19/100))</f>
        <v>200.48323049999999</v>
      </c>
      <c r="E31" s="131">
        <f>IF($G$5&lt;'AG Jul 2016'!P19,0,IF(($G$5)&gt;'AG Jul 2016'!R19,(('AG Jul 2016'!R19-'AG Jul 2016'!P19)*'AG Jul 2016'!Q19/100),(($G$5-'AG Jul 2016'!P19)*'AG Jul 2016'!Q19/100)))</f>
        <v>0</v>
      </c>
      <c r="F31" s="131">
        <v>0</v>
      </c>
      <c r="G31" s="131">
        <f>IF(($G$5&lt;'AG Jul 2016'!R19),(0),($G$5-'AG Jul 2016'!R19)*'AG Jul 2016'!S19/100)</f>
        <v>0</v>
      </c>
      <c r="H31" s="131">
        <f>$H$5*'AG Jul 2016'!AE19/100</f>
        <v>30.622252499999998</v>
      </c>
      <c r="I31" s="131">
        <f t="shared" si="9"/>
        <v>302.07638299999996</v>
      </c>
      <c r="J31" s="107">
        <f t="shared" si="10"/>
        <v>924.42193199999997</v>
      </c>
      <c r="K31" s="110">
        <f t="shared" si="11"/>
        <v>1208.3055319999999</v>
      </c>
      <c r="L31" s="141">
        <f>'AG Jul 2016'!AT19</f>
        <v>0</v>
      </c>
      <c r="M31" s="141">
        <f>'AG Jul 2016'!AU19</f>
        <v>0</v>
      </c>
      <c r="N31" s="141">
        <f>'AG Jul 2016'!AV19</f>
        <v>0</v>
      </c>
      <c r="O31" s="141">
        <f>'AG Jul 2016'!AW19</f>
        <v>20</v>
      </c>
      <c r="P31" s="141">
        <f>($E$6*'AG Jul 2016'!AQ19/100)*4</f>
        <v>193.40100000000001</v>
      </c>
      <c r="Q31" s="109">
        <f t="shared" si="12"/>
        <v>1208.3055319999999</v>
      </c>
      <c r="R31" s="109">
        <f>Q31-(J31*O31/100)</f>
        <v>1023.4211455999998</v>
      </c>
      <c r="S31" s="110">
        <f t="shared" si="13"/>
        <v>1014.9045319999998</v>
      </c>
      <c r="T31" s="110">
        <f t="shared" si="14"/>
        <v>830.02014559999975</v>
      </c>
      <c r="U31" s="473">
        <f t="shared" si="15"/>
        <v>1116.3949851999998</v>
      </c>
      <c r="V31" s="473">
        <f t="shared" si="16"/>
        <v>913.02216015999977</v>
      </c>
      <c r="W31" s="142">
        <f>'AG Jul 2016'!BD19</f>
        <v>0</v>
      </c>
      <c r="X31" s="143" t="str">
        <f>'AG Jul 2016'!BE19</f>
        <v>n</v>
      </c>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63"/>
      <c r="BB31" s="63"/>
      <c r="BC31" s="63"/>
      <c r="BD31" s="63"/>
      <c r="BE31" s="63"/>
      <c r="BF31" s="63"/>
      <c r="BG31" s="63"/>
      <c r="BH31" s="63"/>
      <c r="BI31" s="63"/>
    </row>
    <row r="32" spans="1:61" x14ac:dyDescent="0.3">
      <c r="A32" s="129" t="str">
        <f>'AG Jul 2016'!K20</f>
        <v>CovaU</v>
      </c>
      <c r="B32" s="130" t="str">
        <f>'AG Jul 2016'!L20</f>
        <v>Rate Saver</v>
      </c>
      <c r="C32" s="131">
        <f>91*'AG Jul 2016'!M20/100</f>
        <v>87.177999999999997</v>
      </c>
      <c r="D32" s="131">
        <f>IF($G$5&gt;='AG Jul 2016'!P20,('AG Jul 2016'!P20*'AG Jul 2016'!N20/100),(($G$5)*'AG Jul 2016'!N20/100))</f>
        <v>223.13056500000002</v>
      </c>
      <c r="E32" s="131">
        <f>IF($G$5&lt;'AG Jul 2016'!P20,0,IF(($G$5)&gt;'AG Jul 2016'!R20,(('AG Jul 2016'!R20-'AG Jul 2016'!P20)*'AG Jul 2016'!Q20/100),(($G$5-'AG Jul 2016'!P20)*'AG Jul 2016'!Q20/100)))</f>
        <v>0</v>
      </c>
      <c r="F32" s="131">
        <v>0</v>
      </c>
      <c r="G32" s="131">
        <f>IF(($G$5&lt;'AG Jul 2016'!R20),(0),($G$5-'AG Jul 2016'!R20)*'AG Jul 2016'!S20/100)</f>
        <v>0</v>
      </c>
      <c r="H32" s="131">
        <f>$H$5*'AG Jul 2016'!AE20/100</f>
        <v>50.893825500000005</v>
      </c>
      <c r="I32" s="131">
        <f t="shared" si="9"/>
        <v>361.20239050000004</v>
      </c>
      <c r="J32" s="107">
        <f t="shared" si="10"/>
        <v>1096.0975620000002</v>
      </c>
      <c r="K32" s="110">
        <f t="shared" si="11"/>
        <v>1444.8095620000001</v>
      </c>
      <c r="L32" s="141">
        <f>'AG Jul 2016'!AT20</f>
        <v>0</v>
      </c>
      <c r="M32" s="141">
        <f>'AG Jul 2016'!AU20</f>
        <v>0</v>
      </c>
      <c r="N32" s="141">
        <f>'AG Jul 2016'!AV20</f>
        <v>18</v>
      </c>
      <c r="O32" s="141">
        <f>'AG Jul 2016'!AW20</f>
        <v>0</v>
      </c>
      <c r="P32" s="141">
        <f>($E$6*'AG Jul 2016'!AQ20/100)*4</f>
        <v>0</v>
      </c>
      <c r="Q32" s="109">
        <f t="shared" si="12"/>
        <v>1444.8095620000001</v>
      </c>
      <c r="R32" s="109">
        <f>Q32-(K32*N32/100)</f>
        <v>1184.7438408400001</v>
      </c>
      <c r="S32" s="110">
        <f t="shared" si="13"/>
        <v>1444.8095620000001</v>
      </c>
      <c r="T32" s="110">
        <f t="shared" si="14"/>
        <v>1184.7438408400001</v>
      </c>
      <c r="U32" s="473">
        <f t="shared" si="15"/>
        <v>1589.2905182000002</v>
      </c>
      <c r="V32" s="473">
        <f t="shared" si="16"/>
        <v>1303.2182249240002</v>
      </c>
      <c r="W32" s="142">
        <f>'AG Jul 2016'!BD20</f>
        <v>0</v>
      </c>
      <c r="X32" s="143" t="str">
        <f>'AG Jul 2016'!BE20</f>
        <v>n</v>
      </c>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row>
    <row r="33" spans="1:61" x14ac:dyDescent="0.3">
      <c r="A33" s="129" t="str">
        <f>'AG Jul 2016'!K21</f>
        <v>Diamond Energy</v>
      </c>
      <c r="B33" s="130" t="str">
        <f>'AG Jul 2016'!L21</f>
        <v>Pay on time discount</v>
      </c>
      <c r="C33" s="131">
        <f>91*'AG Jul 2016'!M21/100</f>
        <v>80.880799999999994</v>
      </c>
      <c r="D33" s="131">
        <f>IF($G$5&gt;='AG Jul 2016'!P21,('AG Jul 2016'!P21*'AG Jul 2016'!N21/100),(($G$5)*'AG Jul 2016'!N21/100))</f>
        <v>66.63</v>
      </c>
      <c r="E33" s="131">
        <f>IF($G$5&lt;'AG Jul 2016'!P21,0,IF(($G$5)&gt;'AG Jul 2016'!R21,(('AG Jul 2016'!R21-'AG Jul 2016'!P21)*'AG Jul 2016'!Q21/100),(($G$5-'AG Jul 2016'!P21)*'AG Jul 2016'!Q21/100)))</f>
        <v>128.45966100000001</v>
      </c>
      <c r="F33" s="131">
        <v>0</v>
      </c>
      <c r="G33" s="131">
        <f>IF(($G$5&lt;'AG Jul 2016'!R21),(0),($G$5-'AG Jul 2016'!R21)*'AG Jul 2016'!S21/100)</f>
        <v>0</v>
      </c>
      <c r="H33" s="131">
        <f>$H$5*'AG Jul 2016'!AE21/100</f>
        <v>41.510164500000002</v>
      </c>
      <c r="I33" s="131">
        <f t="shared" si="9"/>
        <v>317.48062549999997</v>
      </c>
      <c r="J33" s="107">
        <f t="shared" si="10"/>
        <v>946.39930199999992</v>
      </c>
      <c r="K33" s="110">
        <f t="shared" si="11"/>
        <v>1269.9225019999999</v>
      </c>
      <c r="L33" s="141">
        <f>'AG Jul 2016'!AT21</f>
        <v>0</v>
      </c>
      <c r="M33" s="141">
        <f>'AG Jul 2016'!AU21</f>
        <v>0</v>
      </c>
      <c r="N33" s="141">
        <f>'AG Jul 2016'!AV21</f>
        <v>7</v>
      </c>
      <c r="O33" s="141">
        <f>'AG Jul 2016'!AW21</f>
        <v>0</v>
      </c>
      <c r="P33" s="141">
        <f>($E$6*'AG Jul 2016'!AQ21/100)*4</f>
        <v>238.03200000000001</v>
      </c>
      <c r="Q33" s="109">
        <f t="shared" si="12"/>
        <v>1269.9225019999999</v>
      </c>
      <c r="R33" s="109">
        <f>Q33-(K33*N33/100)</f>
        <v>1181.02792686</v>
      </c>
      <c r="S33" s="110">
        <f t="shared" si="13"/>
        <v>1031.890502</v>
      </c>
      <c r="T33" s="110">
        <f t="shared" si="14"/>
        <v>942.99592685999994</v>
      </c>
      <c r="U33" s="473">
        <f t="shared" si="15"/>
        <v>1135.0795522000001</v>
      </c>
      <c r="V33" s="473">
        <f t="shared" si="16"/>
        <v>1037.2955195459999</v>
      </c>
      <c r="W33" s="142">
        <f>'AG Jul 2016'!BD21</f>
        <v>24</v>
      </c>
      <c r="X33" s="143" t="str">
        <f>'AG Jul 2016'!BE21</f>
        <v>y</v>
      </c>
      <c r="Y33" s="63"/>
      <c r="Z33" s="63"/>
      <c r="AA33" s="63"/>
      <c r="AB33" s="63"/>
      <c r="AC33" s="63"/>
      <c r="AD33" s="63"/>
      <c r="AE33" s="63"/>
      <c r="AF33" s="63"/>
      <c r="AG33" s="63"/>
      <c r="AH33" s="63"/>
      <c r="AI33" s="63"/>
      <c r="AJ33" s="63"/>
      <c r="AK33" s="63"/>
      <c r="AL33" s="63"/>
      <c r="AM33" s="63"/>
      <c r="AN33" s="63"/>
      <c r="AO33" s="63"/>
      <c r="AP33" s="63"/>
      <c r="AQ33" s="63"/>
      <c r="AR33" s="63"/>
      <c r="AS33" s="63"/>
      <c r="AT33" s="63"/>
      <c r="AU33" s="63"/>
      <c r="AV33" s="63"/>
      <c r="AW33" s="63"/>
      <c r="AX33" s="63"/>
      <c r="AY33" s="63"/>
      <c r="AZ33" s="63"/>
      <c r="BA33" s="63"/>
      <c r="BB33" s="63"/>
      <c r="BC33" s="63"/>
      <c r="BD33" s="63"/>
      <c r="BE33" s="63"/>
      <c r="BF33" s="63"/>
      <c r="BG33" s="63"/>
      <c r="BH33" s="63"/>
      <c r="BI33" s="63"/>
    </row>
    <row r="34" spans="1:61" x14ac:dyDescent="0.3">
      <c r="A34" s="129" t="str">
        <f>'AG Jul 2016'!K22</f>
        <v>Dodo Power &amp; Gas</v>
      </c>
      <c r="B34" s="130" t="str">
        <f>'AG Jul 2016'!L22</f>
        <v>Market offer</v>
      </c>
      <c r="C34" s="131">
        <f>91*'AG Jul 2016'!M22/100</f>
        <v>70.024500000000003</v>
      </c>
      <c r="D34" s="131">
        <f>IF($G$5&gt;='AG Jul 2016'!P22,('AG Jul 2016'!P22*'AG Jul 2016'!N22/100),(($G$5)*'AG Jul 2016'!N22/100))</f>
        <v>195.13478250000003</v>
      </c>
      <c r="E34" s="131">
        <f>IF($G$5&lt;'AG Jul 2016'!P22,0,IF(($G$5)&gt;'AG Jul 2016'!R22,(('AG Jul 2016'!R22-'AG Jul 2016'!P22)*'AG Jul 2016'!Q22/100),(($G$5-'AG Jul 2016'!P22)*'AG Jul 2016'!Q22/100)))</f>
        <v>0</v>
      </c>
      <c r="F34" s="131">
        <v>0</v>
      </c>
      <c r="G34" s="131">
        <f>IF(($G$5&lt;'AG Jul 2016'!R22),(0),($G$5-'AG Jul 2016'!R22)*'AG Jul 2016'!S22/100)</f>
        <v>0</v>
      </c>
      <c r="H34" s="131">
        <f>$H$5*'AG Jul 2016'!AE22/100</f>
        <v>30.622252499999998</v>
      </c>
      <c r="I34" s="131">
        <f t="shared" si="9"/>
        <v>295.78153500000002</v>
      </c>
      <c r="J34" s="107">
        <f t="shared" si="10"/>
        <v>903.02814000000012</v>
      </c>
      <c r="K34" s="110">
        <f t="shared" si="11"/>
        <v>1183.1261400000001</v>
      </c>
      <c r="L34" s="141">
        <f>'AG Jul 2016'!AT22</f>
        <v>0</v>
      </c>
      <c r="M34" s="141">
        <f>'AG Jul 2016'!AU22</f>
        <v>0</v>
      </c>
      <c r="N34" s="141">
        <f>'AG Jul 2016'!AV22</f>
        <v>0</v>
      </c>
      <c r="O34" s="141">
        <f>'AG Jul 2016'!AW22</f>
        <v>20</v>
      </c>
      <c r="P34" s="141">
        <f>($E$6*'AG Jul 2016'!AQ22/100)*4</f>
        <v>193.40100000000001</v>
      </c>
      <c r="Q34" s="109">
        <f t="shared" si="12"/>
        <v>1183.1261400000001</v>
      </c>
      <c r="R34" s="109">
        <f>Q34-(J34*O34/100)</f>
        <v>1002.5205120000001</v>
      </c>
      <c r="S34" s="110">
        <f t="shared" si="13"/>
        <v>989.72514000000001</v>
      </c>
      <c r="T34" s="110">
        <f t="shared" si="14"/>
        <v>809.11951199999999</v>
      </c>
      <c r="U34" s="473">
        <f t="shared" si="15"/>
        <v>1088.6976540000001</v>
      </c>
      <c r="V34" s="473">
        <f t="shared" si="16"/>
        <v>890.03146320000008</v>
      </c>
      <c r="W34" s="142">
        <f>'AG Jul 2016'!BD22</f>
        <v>0</v>
      </c>
      <c r="X34" s="143" t="str">
        <f>'AG Jul 2016'!BE22</f>
        <v>n</v>
      </c>
      <c r="Y34" s="63"/>
      <c r="Z34" s="63"/>
      <c r="AA34" s="63"/>
      <c r="AB34" s="63"/>
      <c r="AC34" s="63"/>
      <c r="AD34" s="63"/>
      <c r="AE34" s="63"/>
      <c r="AF34" s="63"/>
      <c r="AG34" s="63"/>
      <c r="AH34" s="63"/>
      <c r="AI34" s="63"/>
      <c r="AJ34" s="63"/>
      <c r="AK34" s="63"/>
      <c r="AL34" s="63"/>
      <c r="AM34" s="63"/>
      <c r="AN34" s="63"/>
      <c r="AO34" s="63"/>
      <c r="AP34" s="63"/>
      <c r="AQ34" s="63"/>
      <c r="AR34" s="63"/>
      <c r="AS34" s="63"/>
      <c r="AT34" s="63"/>
      <c r="AU34" s="63"/>
      <c r="AV34" s="63"/>
      <c r="AW34" s="63"/>
      <c r="AX34" s="63"/>
      <c r="AY34" s="63"/>
      <c r="AZ34" s="63"/>
      <c r="BA34" s="63"/>
      <c r="BB34" s="63"/>
      <c r="BC34" s="63"/>
      <c r="BD34" s="63"/>
      <c r="BE34" s="63"/>
      <c r="BF34" s="63"/>
      <c r="BG34" s="63"/>
      <c r="BH34" s="63"/>
      <c r="BI34" s="63"/>
    </row>
    <row r="35" spans="1:61" x14ac:dyDescent="0.3">
      <c r="A35" s="129" t="str">
        <f>'AG Jul 2016'!K23</f>
        <v>EnergyAustralia</v>
      </c>
      <c r="B35" s="130" t="str">
        <f>'AG Jul 2016'!L23</f>
        <v>Flexi Saver</v>
      </c>
      <c r="C35" s="131">
        <f>91*'AG Jul 2016'!M23/100</f>
        <v>71.498699999999985</v>
      </c>
      <c r="D35" s="131">
        <f>IF($G$5&gt;='AG Jul 2016'!P23,('AG Jul 2016'!P23*'AG Jul 2016'!N23/100),(($G$5)*'AG Jul 2016'!N23/100))</f>
        <v>199.6475355</v>
      </c>
      <c r="E35" s="131">
        <f>IF($G$5&lt;'AG Jul 2016'!P23,0,IF(($G$5)&gt;'AG Jul 2016'!R23,(('AG Jul 2016'!R23-'AG Jul 2016'!P23)*'AG Jul 2016'!Q23/100),(($G$5-'AG Jul 2016'!P23)*'AG Jul 2016'!Q23/100)))</f>
        <v>0</v>
      </c>
      <c r="F35" s="131">
        <v>0</v>
      </c>
      <c r="G35" s="131">
        <f>IF(($G$5&lt;'AG Jul 2016'!R23),(0),($G$5-'AG Jul 2016'!R23)*'AG Jul 2016'!S23/100)</f>
        <v>0</v>
      </c>
      <c r="H35" s="131">
        <f>$H$5*'AG Jul 2016'!AE23/100</f>
        <v>30.514805999999993</v>
      </c>
      <c r="I35" s="131">
        <f t="shared" si="9"/>
        <v>301.66104150000001</v>
      </c>
      <c r="J35" s="107">
        <f t="shared" si="10"/>
        <v>920.6493660000001</v>
      </c>
      <c r="K35" s="110">
        <f t="shared" si="11"/>
        <v>1206.644166</v>
      </c>
      <c r="L35" s="141">
        <f>'AG Jul 2016'!AT23</f>
        <v>0</v>
      </c>
      <c r="M35" s="141">
        <f>'AG Jul 2016'!AU23</f>
        <v>0</v>
      </c>
      <c r="N35" s="141">
        <f>'AG Jul 2016'!AV23</f>
        <v>0</v>
      </c>
      <c r="O35" s="141">
        <f>'AG Jul 2016'!AW23</f>
        <v>16</v>
      </c>
      <c r="P35" s="141">
        <f>($E$6*'AG Jul 2016'!AQ23/100)*4</f>
        <v>151.74539999999999</v>
      </c>
      <c r="Q35" s="109">
        <f t="shared" si="12"/>
        <v>1206.644166</v>
      </c>
      <c r="R35" s="109">
        <f>Q35-(J35*O35/100)</f>
        <v>1059.3402674399999</v>
      </c>
      <c r="S35" s="110">
        <f t="shared" si="13"/>
        <v>1054.898766</v>
      </c>
      <c r="T35" s="110">
        <f t="shared" si="14"/>
        <v>907.59486743999992</v>
      </c>
      <c r="U35" s="473">
        <f t="shared" si="15"/>
        <v>1160.3886426000001</v>
      </c>
      <c r="V35" s="473">
        <f t="shared" si="16"/>
        <v>998.35435418400004</v>
      </c>
      <c r="W35" s="142">
        <f>'AG Jul 2016'!BD23</f>
        <v>0</v>
      </c>
      <c r="X35" s="143" t="str">
        <f>'AG Jul 2016'!BE23</f>
        <v>n</v>
      </c>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row>
    <row r="36" spans="1:61" x14ac:dyDescent="0.3">
      <c r="A36" s="129" t="str">
        <f>'AG Jul 2016'!K24</f>
        <v>Mojo Power</v>
      </c>
      <c r="B36" s="130" t="str">
        <f>'AG Jul 2016'!L24</f>
        <v>Standard Energy Pass</v>
      </c>
      <c r="C36" s="131">
        <f>(91*'AG Jul 2016'!M24/100)+('AG Jul 2016'!BH24*3)</f>
        <v>145.7407</v>
      </c>
      <c r="D36" s="131">
        <f>IF($G$5&gt;='AG Jul 2016'!P24,('AG Jul 2016'!P24*'AG Jul 2016'!N24/100),(($G$5)*'AG Jul 2016'!N24/100))</f>
        <v>153.85144950000003</v>
      </c>
      <c r="E36" s="131">
        <f>IF($G$5&lt;'AG Jul 2016'!P24,0,IF(($G$5)&gt;'AG Jul 2016'!R24,(('AG Jul 2016'!R24-'AG Jul 2016'!P24)*'AG Jul 2016'!Q24/100),(($G$5-'AG Jul 2016'!P24)*'AG Jul 2016'!Q24/100)))</f>
        <v>0</v>
      </c>
      <c r="F36" s="131">
        <v>0</v>
      </c>
      <c r="G36" s="131">
        <f>IF(($G$5&lt;'AG Jul 2016'!R24),(0),($G$5-'AG Jul 2016'!R24)*'AG Jul 2016'!S24/100)</f>
        <v>0</v>
      </c>
      <c r="H36" s="131">
        <f>$H$5*'AG Jul 2016'!AE24/100</f>
        <v>27.148149</v>
      </c>
      <c r="I36" s="131">
        <f t="shared" si="9"/>
        <v>326.74029849999999</v>
      </c>
      <c r="J36" s="107">
        <f t="shared" si="10"/>
        <v>723.99839399999996</v>
      </c>
      <c r="K36" s="110">
        <f t="shared" si="11"/>
        <v>1306.961194</v>
      </c>
      <c r="L36" s="141">
        <f>'AG Jul 2016'!AT24</f>
        <v>0</v>
      </c>
      <c r="M36" s="141">
        <f>'AG Jul 2016'!AU24</f>
        <v>0</v>
      </c>
      <c r="N36" s="141">
        <f>'AG Jul 2016'!AV24</f>
        <v>0</v>
      </c>
      <c r="O36" s="141">
        <f>'AG Jul 2016'!AW24</f>
        <v>0</v>
      </c>
      <c r="P36" s="141">
        <f>($E$6*'AG Jul 2016'!AQ24/100)*4</f>
        <v>217.20420000000001</v>
      </c>
      <c r="Q36" s="109">
        <f t="shared" si="12"/>
        <v>1306.961194</v>
      </c>
      <c r="R36" s="109">
        <f>Q36</f>
        <v>1306.961194</v>
      </c>
      <c r="S36" s="110">
        <f t="shared" si="13"/>
        <v>1089.7569939999998</v>
      </c>
      <c r="T36" s="110">
        <f t="shared" si="14"/>
        <v>1089.7569939999998</v>
      </c>
      <c r="U36" s="473">
        <f t="shared" si="15"/>
        <v>1198.7326934</v>
      </c>
      <c r="V36" s="473">
        <f t="shared" si="16"/>
        <v>1198.7326934</v>
      </c>
      <c r="W36" s="142">
        <f>'AG Jul 2016'!BD24</f>
        <v>0</v>
      </c>
      <c r="X36" s="143" t="str">
        <f>'AG Jul 2016'!BE24</f>
        <v>n</v>
      </c>
      <c r="Y36" s="63"/>
      <c r="Z36" s="63"/>
      <c r="AA36" s="63"/>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3"/>
      <c r="BF36" s="63"/>
      <c r="BG36" s="63"/>
      <c r="BH36" s="63"/>
      <c r="BI36" s="63"/>
    </row>
    <row r="37" spans="1:61" x14ac:dyDescent="0.3">
      <c r="A37" s="129" t="str">
        <f>'AG Jul 2016'!K25</f>
        <v>Momentum Energy</v>
      </c>
      <c r="B37" s="130" t="str">
        <f>'AG Jul 2016'!L25</f>
        <v>SmilePower</v>
      </c>
      <c r="C37" s="131">
        <f>91*'AG Jul 2016'!M25/100</f>
        <v>68.923399999999987</v>
      </c>
      <c r="D37" s="131">
        <f>IF($G$5&gt;='AG Jul 2016'!P25,('AG Jul 2016'!P25*'AG Jul 2016'!N25/100),(($G$5)*'AG Jul 2016'!N25/100))</f>
        <v>151.26</v>
      </c>
      <c r="E37" s="131">
        <f>IF($G$5&lt;'AG Jul 2016'!P25,0,IF(($G$5)&gt;'AG Jul 2016'!R25,(('AG Jul 2016'!R25-'AG Jul 2016'!P25)*'AG Jul 2016'!Q25/100),(($G$5-'AG Jul 2016'!P25)*'AG Jul 2016'!Q25/100)))</f>
        <v>48.081780000000009</v>
      </c>
      <c r="F37" s="131">
        <v>0</v>
      </c>
      <c r="G37" s="131">
        <f>IF(($G$5&lt;'AG Jul 2016'!R25),(0),($G$5-'AG Jul 2016'!R25)*'AG Jul 2016'!S25/100)</f>
        <v>0</v>
      </c>
      <c r="H37" s="131">
        <f>$H$5*'AG Jul 2016'!AE25/100</f>
        <v>38.573293499999998</v>
      </c>
      <c r="I37" s="131">
        <f t="shared" si="9"/>
        <v>306.83847349999996</v>
      </c>
      <c r="J37" s="107">
        <f t="shared" si="10"/>
        <v>951.66029399999991</v>
      </c>
      <c r="K37" s="110">
        <f t="shared" si="11"/>
        <v>1227.3538939999999</v>
      </c>
      <c r="L37" s="141">
        <f>'AG Jul 2016'!AT25</f>
        <v>0</v>
      </c>
      <c r="M37" s="141">
        <f>'AG Jul 2016'!AU25</f>
        <v>0</v>
      </c>
      <c r="N37" s="141">
        <f>'AG Jul 2016'!AV25</f>
        <v>0</v>
      </c>
      <c r="O37" s="141">
        <f>'AG Jul 2016'!AW25</f>
        <v>0</v>
      </c>
      <c r="P37" s="141">
        <f>($E$6*'AG Jul 2016'!AQ25/100)*4</f>
        <v>0</v>
      </c>
      <c r="Q37" s="109">
        <f t="shared" si="12"/>
        <v>1227.3538939999999</v>
      </c>
      <c r="R37" s="109">
        <f>Q37</f>
        <v>1227.3538939999999</v>
      </c>
      <c r="S37" s="110">
        <f t="shared" si="13"/>
        <v>1227.3538939999999</v>
      </c>
      <c r="T37" s="110">
        <f t="shared" si="14"/>
        <v>1227.3538939999999</v>
      </c>
      <c r="U37" s="473">
        <f t="shared" si="15"/>
        <v>1350.0892833999999</v>
      </c>
      <c r="V37" s="473">
        <f t="shared" si="16"/>
        <v>1350.0892833999999</v>
      </c>
      <c r="W37" s="142">
        <f>'AG Jul 2016'!BD25</f>
        <v>12</v>
      </c>
      <c r="X37" s="143" t="str">
        <f>'AG Jul 2016'!BE25</f>
        <v>y</v>
      </c>
      <c r="Y37" s="63"/>
      <c r="Z37" s="63"/>
      <c r="AA37" s="63"/>
      <c r="AB37" s="63"/>
      <c r="AC37" s="63"/>
      <c r="AD37" s="63"/>
      <c r="AE37" s="63"/>
      <c r="AF37" s="63"/>
      <c r="AG37" s="63"/>
      <c r="AH37" s="63"/>
      <c r="AI37" s="63"/>
      <c r="AJ37" s="63"/>
      <c r="AK37" s="63"/>
      <c r="AL37" s="63"/>
      <c r="AM37" s="63"/>
      <c r="AN37" s="63"/>
      <c r="AO37" s="63"/>
      <c r="AP37" s="63"/>
      <c r="AQ37" s="63"/>
      <c r="AR37" s="63"/>
      <c r="AS37" s="63"/>
      <c r="AT37" s="63"/>
      <c r="AU37" s="63"/>
      <c r="AV37" s="63"/>
      <c r="AW37" s="63"/>
      <c r="AX37" s="63"/>
      <c r="AY37" s="63"/>
      <c r="AZ37" s="63"/>
      <c r="BA37" s="63"/>
      <c r="BB37" s="63"/>
      <c r="BC37" s="63"/>
      <c r="BD37" s="63"/>
      <c r="BE37" s="63"/>
      <c r="BF37" s="63"/>
      <c r="BG37" s="63"/>
      <c r="BH37" s="63"/>
      <c r="BI37" s="63"/>
    </row>
    <row r="38" spans="1:61" x14ac:dyDescent="0.3">
      <c r="A38" s="129" t="str">
        <f>'AG Jul 2016'!K26</f>
        <v>Origin Energy</v>
      </c>
      <c r="B38" s="130" t="str">
        <f>'AG Jul 2016'!L26</f>
        <v>Saver</v>
      </c>
      <c r="C38" s="131">
        <f>91*'AG Jul 2016'!M26/100</f>
        <v>73.345999999999989</v>
      </c>
      <c r="D38" s="131">
        <f>IF($G$5&gt;='AG Jul 2016'!P26,('AG Jul 2016'!P26*'AG Jul 2016'!N26/100),(($G$5)*'AG Jul 2016'!N26/100))</f>
        <v>205.16312250000001</v>
      </c>
      <c r="E38" s="131">
        <f>IF($G$5&lt;'AG Jul 2016'!P26,0,IF(($G$5)&gt;'AG Jul 2016'!R26,(('AG Jul 2016'!R26-'AG Jul 2016'!P26)*'AG Jul 2016'!Q26/100),(($G$5-'AG Jul 2016'!P26)*'AG Jul 2016'!Q26/100)))</f>
        <v>0</v>
      </c>
      <c r="F38" s="131">
        <v>0</v>
      </c>
      <c r="G38" s="131">
        <f>IF(($G$5&lt;'AG Jul 2016'!R26),(0),($G$5-'AG Jul 2016'!R26)*'AG Jul 2016'!S26/100)</f>
        <v>0</v>
      </c>
      <c r="H38" s="131">
        <f>$H$5*'AG Jul 2016'!AE26/100</f>
        <v>34.024724999999997</v>
      </c>
      <c r="I38" s="131">
        <f t="shared" si="9"/>
        <v>312.53384749999998</v>
      </c>
      <c r="J38" s="107">
        <f t="shared" si="10"/>
        <v>956.7513899999999</v>
      </c>
      <c r="K38" s="110">
        <f t="shared" si="11"/>
        <v>1250.1353899999999</v>
      </c>
      <c r="L38" s="141">
        <f>'AG Jul 2016'!AT26</f>
        <v>0</v>
      </c>
      <c r="M38" s="141">
        <f>'AG Jul 2016'!AU26</f>
        <v>0</v>
      </c>
      <c r="N38" s="141">
        <f>'AG Jul 2016'!AV26</f>
        <v>0</v>
      </c>
      <c r="O38" s="141">
        <f>'AG Jul 2016'!AW26</f>
        <v>13</v>
      </c>
      <c r="P38" s="141">
        <f>($E$6*'AG Jul 2016'!AQ26/100)*4</f>
        <v>178.524</v>
      </c>
      <c r="Q38" s="109">
        <f t="shared" si="12"/>
        <v>1250.1353899999999</v>
      </c>
      <c r="R38" s="109">
        <f>Q38-(J38*O38/100)</f>
        <v>1125.7577093</v>
      </c>
      <c r="S38" s="110">
        <f t="shared" si="13"/>
        <v>1071.61139</v>
      </c>
      <c r="T38" s="110">
        <f t="shared" si="14"/>
        <v>947.23370929999999</v>
      </c>
      <c r="U38" s="473">
        <f t="shared" si="15"/>
        <v>1178.7725290000001</v>
      </c>
      <c r="V38" s="473">
        <f t="shared" si="16"/>
        <v>1041.95708023</v>
      </c>
      <c r="W38" s="142">
        <f>'AG Jul 2016'!BD26</f>
        <v>0</v>
      </c>
      <c r="X38" s="143" t="str">
        <f>'AG Jul 2016'!BE26</f>
        <v>n</v>
      </c>
      <c r="Y38" s="63"/>
      <c r="Z38" s="63"/>
      <c r="AA38" s="63"/>
      <c r="AB38" s="63"/>
      <c r="AC38" s="63"/>
      <c r="AD38" s="63"/>
      <c r="AE38" s="63"/>
      <c r="AF38" s="63"/>
      <c r="AG38" s="63"/>
      <c r="AH38" s="63"/>
      <c r="AI38" s="63"/>
      <c r="AJ38" s="63"/>
      <c r="AK38" s="63"/>
      <c r="AL38" s="63"/>
      <c r="AM38" s="63"/>
      <c r="AN38" s="63"/>
      <c r="AO38" s="63"/>
      <c r="AP38" s="63"/>
      <c r="AQ38" s="63"/>
      <c r="AR38" s="63"/>
      <c r="AS38" s="63"/>
      <c r="AT38" s="63"/>
      <c r="AU38" s="63"/>
      <c r="AV38" s="63"/>
      <c r="AW38" s="63"/>
      <c r="AX38" s="63"/>
      <c r="AY38" s="63"/>
      <c r="AZ38" s="63"/>
      <c r="BA38" s="63"/>
      <c r="BB38" s="63"/>
      <c r="BC38" s="63"/>
      <c r="BD38" s="63"/>
      <c r="BE38" s="63"/>
      <c r="BF38" s="63"/>
      <c r="BG38" s="63"/>
      <c r="BH38" s="63"/>
      <c r="BI38" s="63"/>
    </row>
    <row r="39" spans="1:61" x14ac:dyDescent="0.3">
      <c r="A39" s="129" t="str">
        <f>'AG Jul 2016'!K27</f>
        <v>Powerdirect</v>
      </c>
      <c r="B39" s="130" t="str">
        <f>'AG Jul 2016'!L27</f>
        <v>20 percent</v>
      </c>
      <c r="C39" s="131">
        <f>91*'AG Jul 2016'!M27/100</f>
        <v>71.498699999999985</v>
      </c>
      <c r="D39" s="131">
        <f>IF($G$5&gt;='AG Jul 2016'!P27,('AG Jul 2016'!P27*'AG Jul 2016'!N27/100),(($G$5)*'AG Jul 2016'!N27/100))</f>
        <v>215.19146250000003</v>
      </c>
      <c r="E39" s="131">
        <f>IF($G$5&lt;'AG Jul 2016'!P27,0,IF(($G$5)&gt;'AG Jul 2016'!R27,(('AG Jul 2016'!R27-'AG Jul 2016'!P27)*'AG Jul 2016'!Q27/100),(($G$5-'AG Jul 2016'!P27)*'AG Jul 2016'!Q27/100)))</f>
        <v>0</v>
      </c>
      <c r="F39" s="131">
        <v>0</v>
      </c>
      <c r="G39" s="131">
        <f>IF(($G$5&lt;'AG Jul 2016'!R27),(0),($G$5-'AG Jul 2016'!R27)*'AG Jul 2016'!S27/100)</f>
        <v>0</v>
      </c>
      <c r="H39" s="131">
        <f>$H$5*'AG Jul 2016'!AE27/100</f>
        <v>45.557316</v>
      </c>
      <c r="I39" s="131">
        <f t="shared" si="9"/>
        <v>332.24747850000006</v>
      </c>
      <c r="J39" s="107">
        <f t="shared" si="10"/>
        <v>1042.9951140000003</v>
      </c>
      <c r="K39" s="110">
        <f t="shared" si="11"/>
        <v>1328.9899140000002</v>
      </c>
      <c r="L39" s="141">
        <f>'AG Jul 2016'!AT27</f>
        <v>0</v>
      </c>
      <c r="M39" s="141">
        <f>'AG Jul 2016'!AU27</f>
        <v>0</v>
      </c>
      <c r="N39" s="141">
        <f>'AG Jul 2016'!AV27</f>
        <v>0</v>
      </c>
      <c r="O39" s="141">
        <f>'AG Jul 2016'!AW27</f>
        <v>20</v>
      </c>
      <c r="P39" s="141">
        <f>($E$6*'AG Jul 2016'!AQ27/100)*4</f>
        <v>181.49939999999998</v>
      </c>
      <c r="Q39" s="109">
        <f t="shared" si="12"/>
        <v>1328.9899140000002</v>
      </c>
      <c r="R39" s="109">
        <f>Q39-(J39*O39/100)</f>
        <v>1120.3908912000002</v>
      </c>
      <c r="S39" s="110">
        <f t="shared" si="13"/>
        <v>1147.4905140000003</v>
      </c>
      <c r="T39" s="110">
        <f t="shared" si="14"/>
        <v>938.89149120000025</v>
      </c>
      <c r="U39" s="473">
        <f t="shared" si="15"/>
        <v>1262.2395654000004</v>
      </c>
      <c r="V39" s="473">
        <f t="shared" si="16"/>
        <v>1032.7806403200004</v>
      </c>
      <c r="W39" s="142">
        <f>'AG Jul 2016'!BD27</f>
        <v>0</v>
      </c>
      <c r="X39" s="143" t="str">
        <f>'AG Jul 2016'!BE27</f>
        <v>n</v>
      </c>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row>
    <row r="40" spans="1:61" x14ac:dyDescent="0.3">
      <c r="A40" s="129" t="str">
        <f>'AG Jul 2016'!K28</f>
        <v>Powershop</v>
      </c>
      <c r="B40" s="130" t="str">
        <f>'AG Jul 2016'!L28</f>
        <v>Standard Saver</v>
      </c>
      <c r="C40" s="131">
        <f>91*'AG Jul 2016'!M28/100</f>
        <v>85.221499999999992</v>
      </c>
      <c r="D40" s="131">
        <f>(G5)*'AG Jul 2016'!N28/100</f>
        <v>204.41099700000004</v>
      </c>
      <c r="E40" s="131">
        <v>0</v>
      </c>
      <c r="F40" s="131">
        <v>0</v>
      </c>
      <c r="G40" s="131">
        <v>0</v>
      </c>
      <c r="H40" s="131">
        <f>$H$5*'AG Jul 2016'!AE28/100</f>
        <v>47.383906499999995</v>
      </c>
      <c r="I40" s="131">
        <f t="shared" si="9"/>
        <v>337.01640350000002</v>
      </c>
      <c r="J40" s="107">
        <f t="shared" si="10"/>
        <v>1007.1796140000001</v>
      </c>
      <c r="K40" s="110">
        <f t="shared" si="11"/>
        <v>1348.0656140000001</v>
      </c>
      <c r="L40" s="141">
        <f>'AG Jul 2016'!AT28</f>
        <v>4</v>
      </c>
      <c r="M40" s="141">
        <f>'AG Jul 2016'!AU28</f>
        <v>0</v>
      </c>
      <c r="N40" s="141">
        <f>'AG Jul 2016'!AV28</f>
        <v>14</v>
      </c>
      <c r="O40" s="141">
        <f>'AG Jul 2016'!AW28</f>
        <v>0</v>
      </c>
      <c r="P40" s="141">
        <f>($E$6*'AG Jul 2016'!AQ28/100)*4</f>
        <v>214.22880000000001</v>
      </c>
      <c r="Q40" s="109">
        <f>K40-(K40*L40/100)</f>
        <v>1294.1429894400001</v>
      </c>
      <c r="R40" s="109">
        <f>Q40-(K40*N40/100)</f>
        <v>1105.4138034800001</v>
      </c>
      <c r="S40" s="110">
        <f t="shared" si="13"/>
        <v>1079.91418944</v>
      </c>
      <c r="T40" s="110">
        <f t="shared" si="14"/>
        <v>891.18500348000009</v>
      </c>
      <c r="U40" s="473">
        <f t="shared" si="15"/>
        <v>1187.9056083840001</v>
      </c>
      <c r="V40" s="473">
        <f t="shared" si="16"/>
        <v>980.3035038280002</v>
      </c>
      <c r="W40" s="142">
        <f>'AG Jul 2016'!BD28</f>
        <v>0</v>
      </c>
      <c r="X40" s="143" t="str">
        <f>'AG Jul 2016'!BE28</f>
        <v>n</v>
      </c>
      <c r="Y40" s="63"/>
      <c r="Z40" s="63"/>
      <c r="AA40" s="63"/>
      <c r="AB40" s="63"/>
      <c r="AC40" s="63"/>
      <c r="AD40" s="63"/>
      <c r="AE40" s="63"/>
      <c r="AF40" s="63"/>
      <c r="AG40" s="63"/>
      <c r="AH40" s="63"/>
      <c r="AI40" s="63"/>
      <c r="AJ40" s="63"/>
      <c r="AK40" s="63"/>
      <c r="AL40" s="63"/>
      <c r="AM40" s="63"/>
      <c r="AN40" s="63"/>
      <c r="AO40" s="63"/>
      <c r="AP40" s="63"/>
      <c r="AQ40" s="63"/>
      <c r="AR40" s="63"/>
      <c r="AS40" s="63"/>
      <c r="AT40" s="63"/>
      <c r="AU40" s="63"/>
      <c r="AV40" s="63"/>
      <c r="AW40" s="63"/>
      <c r="AX40" s="63"/>
      <c r="AY40" s="63"/>
      <c r="AZ40" s="63"/>
      <c r="BA40" s="63"/>
      <c r="BB40" s="63"/>
      <c r="BC40" s="63"/>
      <c r="BD40" s="63"/>
      <c r="BE40" s="63"/>
      <c r="BF40" s="63"/>
      <c r="BG40" s="63"/>
      <c r="BH40" s="63"/>
      <c r="BI40" s="63"/>
    </row>
    <row r="41" spans="1:61" x14ac:dyDescent="0.3">
      <c r="A41" s="129" t="str">
        <f>'AG Jul 2016'!K29</f>
        <v>Red Energy</v>
      </c>
      <c r="B41" s="130" t="str">
        <f>'AG Jul 2016'!L29</f>
        <v>Easy Saver</v>
      </c>
      <c r="C41" s="131">
        <f>91*'AG Jul 2016'!M29/100</f>
        <v>71.717100000000002</v>
      </c>
      <c r="D41" s="131">
        <f>IF($G$5&gt;='AG Jul 2016'!P29,('AG Jul 2016'!P29*'AG Jul 2016'!N29/100),(($G$5)*'AG Jul 2016'!N29/100))</f>
        <v>190.53846000000001</v>
      </c>
      <c r="E41" s="131">
        <f>IF($G$5&lt;'AG Jul 2016'!P29,0,IF(($G$5)&gt;'AG Jul 2016'!R29,(('AG Jul 2016'!R29-'AG Jul 2016'!P29)*'AG Jul 2016'!Q29/100),(($G$5-'AG Jul 2016'!P29)*'AG Jul 2016'!Q29/100)))</f>
        <v>0</v>
      </c>
      <c r="F41" s="131">
        <v>0</v>
      </c>
      <c r="G41" s="131">
        <f>IF(($G$5&lt;'AG Jul 2016'!R29),(0),($G$5-'AG Jul 2016'!R29)*'AG Jul 2016'!S29/100)</f>
        <v>0</v>
      </c>
      <c r="H41" s="131">
        <f>$H$5*'AG Jul 2016'!AE29/100</f>
        <v>31.804164</v>
      </c>
      <c r="I41" s="131">
        <f t="shared" si="9"/>
        <v>294.05972400000002</v>
      </c>
      <c r="J41" s="107">
        <f t="shared" si="10"/>
        <v>889.370496</v>
      </c>
      <c r="K41" s="110">
        <f t="shared" si="11"/>
        <v>1176.2388960000001</v>
      </c>
      <c r="L41" s="141">
        <f>'AG Jul 2016'!AT29</f>
        <v>0</v>
      </c>
      <c r="M41" s="141">
        <f>'AG Jul 2016'!AU29</f>
        <v>0</v>
      </c>
      <c r="N41" s="141">
        <f>'AG Jul 2016'!AV29</f>
        <v>10</v>
      </c>
      <c r="O41" s="141">
        <f>'AG Jul 2016'!AW29</f>
        <v>0</v>
      </c>
      <c r="P41" s="141">
        <f>($E$6*'AG Jul 2016'!AQ29/100)*4</f>
        <v>178.524</v>
      </c>
      <c r="Q41" s="109">
        <f t="shared" ref="Q41:Q43" si="17">K41</f>
        <v>1176.2388960000001</v>
      </c>
      <c r="R41" s="109">
        <f>Q41-(K41*N41/100)</f>
        <v>1058.6150064000001</v>
      </c>
      <c r="S41" s="110">
        <f t="shared" si="13"/>
        <v>997.71489600000007</v>
      </c>
      <c r="T41" s="110">
        <f t="shared" si="14"/>
        <v>880.09100640000008</v>
      </c>
      <c r="U41" s="473">
        <f t="shared" si="15"/>
        <v>1097.4863856000002</v>
      </c>
      <c r="V41" s="473">
        <f t="shared" si="16"/>
        <v>968.10010704000013</v>
      </c>
      <c r="W41" s="142">
        <f>'AG Jul 2016'!BD29</f>
        <v>0</v>
      </c>
      <c r="X41" s="143" t="str">
        <f>'AG Jul 2016'!BE29</f>
        <v>n</v>
      </c>
      <c r="Y41" s="63"/>
      <c r="Z41" s="63"/>
      <c r="AA41" s="63"/>
      <c r="AB41" s="63"/>
      <c r="AC41" s="63"/>
      <c r="AD41" s="63"/>
      <c r="AE41" s="63"/>
      <c r="AF41" s="63"/>
      <c r="AG41" s="63"/>
      <c r="AH41" s="63"/>
      <c r="AI41" s="63"/>
      <c r="AJ41" s="63"/>
      <c r="AK41" s="63"/>
      <c r="AL41" s="63"/>
      <c r="AM41" s="63"/>
      <c r="AN41" s="63"/>
      <c r="AO41" s="63"/>
      <c r="AP41" s="63"/>
      <c r="AQ41" s="63"/>
      <c r="AR41" s="63"/>
      <c r="AS41" s="63"/>
      <c r="AT41" s="63"/>
      <c r="AU41" s="63"/>
      <c r="AV41" s="63"/>
      <c r="AW41" s="63"/>
      <c r="AX41" s="63"/>
      <c r="AY41" s="63"/>
      <c r="AZ41" s="63"/>
      <c r="BA41" s="63"/>
      <c r="BB41" s="63"/>
      <c r="BC41" s="63"/>
      <c r="BD41" s="63"/>
      <c r="BE41" s="63"/>
      <c r="BF41" s="63"/>
      <c r="BG41" s="63"/>
      <c r="BH41" s="63"/>
      <c r="BI41" s="63"/>
    </row>
    <row r="42" spans="1:61" x14ac:dyDescent="0.3">
      <c r="A42" s="129" t="str">
        <f>'AG Jul 2016'!K30</f>
        <v>Simply Energy</v>
      </c>
      <c r="B42" s="130" t="str">
        <f>'AG Jul 2016'!L30</f>
        <v>Simply Plus</v>
      </c>
      <c r="C42" s="131">
        <f>91*'AG Jul 2016'!M30/100</f>
        <v>65.683800000000005</v>
      </c>
      <c r="D42" s="131">
        <f>IF($G$5&gt;='AG Jul 2016'!P30,('AG Jul 2016'!P30*'AG Jul 2016'!N30/100),(($G$5)*'AG Jul 2016'!N30/100))</f>
        <v>207.08522100000002</v>
      </c>
      <c r="E42" s="131">
        <f>IF($G$5&lt;'AG Jul 2016'!P30,0,IF(($G$5)&gt;'AG Jul 2016'!R30,(('AG Jul 2016'!R30-'AG Jul 2016'!P30)*'AG Jul 2016'!Q30/100),(($G$5-'AG Jul 2016'!P30)*'AG Jul 2016'!Q30/100)))</f>
        <v>0</v>
      </c>
      <c r="F42" s="131">
        <v>0</v>
      </c>
      <c r="G42" s="131">
        <f>IF(($G$5&lt;'AG Jul 2016'!R30),(0),($G$5-'AG Jul 2016'!R30)*'AG Jul 2016'!S30/100)</f>
        <v>0</v>
      </c>
      <c r="H42" s="131">
        <f>$H$5*'AG Jul 2016'!AE30/100</f>
        <v>35.457345000000004</v>
      </c>
      <c r="I42" s="131">
        <f t="shared" si="9"/>
        <v>308.22636599999998</v>
      </c>
      <c r="J42" s="107">
        <f t="shared" si="10"/>
        <v>970.17026399999986</v>
      </c>
      <c r="K42" s="110">
        <f t="shared" si="11"/>
        <v>1232.9054639999999</v>
      </c>
      <c r="L42" s="141">
        <f>'AG Jul 2016'!AT30</f>
        <v>0</v>
      </c>
      <c r="M42" s="141">
        <f>'AG Jul 2016'!AU30</f>
        <v>0</v>
      </c>
      <c r="N42" s="141">
        <f>'AG Jul 2016'!AV30</f>
        <v>0</v>
      </c>
      <c r="O42" s="141">
        <f>'AG Jul 2016'!AW30</f>
        <v>15</v>
      </c>
      <c r="P42" s="141">
        <f>($E$6*'AG Jul 2016'!AQ30/100)*4</f>
        <v>193.40100000000001</v>
      </c>
      <c r="Q42" s="109">
        <f t="shared" si="17"/>
        <v>1232.9054639999999</v>
      </c>
      <c r="R42" s="109">
        <f>Q42-(J42*O42/100)</f>
        <v>1087.3799243999999</v>
      </c>
      <c r="S42" s="110">
        <f t="shared" si="13"/>
        <v>1039.5044639999999</v>
      </c>
      <c r="T42" s="110">
        <f t="shared" si="14"/>
        <v>893.97892439999987</v>
      </c>
      <c r="U42" s="473">
        <f t="shared" si="15"/>
        <v>1143.4549104</v>
      </c>
      <c r="V42" s="473">
        <f t="shared" si="16"/>
        <v>983.37681683999995</v>
      </c>
      <c r="W42" s="142">
        <f>'AG Jul 2016'!BD30</f>
        <v>24</v>
      </c>
      <c r="X42" s="143" t="str">
        <f>'AG Jul 2016'!BE30</f>
        <v>y</v>
      </c>
      <c r="Y42" s="63"/>
      <c r="Z42" s="63"/>
      <c r="AA42" s="63"/>
      <c r="AB42" s="63"/>
      <c r="AC42" s="63"/>
      <c r="AD42" s="63"/>
      <c r="AE42" s="63"/>
      <c r="AF42" s="63"/>
      <c r="AG42" s="63"/>
      <c r="AH42" s="63"/>
      <c r="AI42" s="63"/>
      <c r="AJ42" s="63"/>
      <c r="AK42" s="63"/>
      <c r="AL42" s="63"/>
      <c r="AM42" s="63"/>
      <c r="AN42" s="63"/>
      <c r="AO42" s="63"/>
      <c r="AP42" s="63"/>
      <c r="AQ42" s="63"/>
      <c r="AR42" s="63"/>
      <c r="AS42" s="63"/>
      <c r="AT42" s="63"/>
      <c r="AU42" s="63"/>
      <c r="AV42" s="63"/>
      <c r="AW42" s="63"/>
      <c r="AX42" s="63"/>
      <c r="AY42" s="63"/>
      <c r="AZ42" s="63"/>
      <c r="BA42" s="63"/>
      <c r="BB42" s="63"/>
      <c r="BC42" s="63"/>
      <c r="BD42" s="63"/>
      <c r="BE42" s="63"/>
      <c r="BF42" s="63"/>
      <c r="BG42" s="63"/>
      <c r="BH42" s="63"/>
      <c r="BI42" s="63"/>
    </row>
    <row r="43" spans="1:61" ht="14.5" thickBot="1" x14ac:dyDescent="0.35">
      <c r="A43" s="135" t="str">
        <f>'AG Jul 2016'!K31</f>
        <v>Urth Energy</v>
      </c>
      <c r="B43" s="136" t="str">
        <f>'AG Jul 2016'!L31</f>
        <v>Market offer</v>
      </c>
      <c r="C43" s="137">
        <f>91*'AG Jul 2016'!M31/100</f>
        <v>73.345999999999989</v>
      </c>
      <c r="D43" s="137">
        <f>IF($G$5&gt;='AG Jul 2016'!P31,('AG Jul 2016'!P31*'AG Jul 2016'!N31/100),(($G$5)*'AG Jul 2016'!N31/100))</f>
        <v>210.59513999999999</v>
      </c>
      <c r="E43" s="137">
        <f>IF($G$5&lt;'AG Jul 2016'!P31,0,IF(($G$5)&gt;'AG Jul 2016'!R31,(('AG Jul 2016'!R31-'AG Jul 2016'!P31)*'AG Jul 2016'!Q31/100),(($G$5-'AG Jul 2016'!P31)*'AG Jul 2016'!Q31/100)))</f>
        <v>0</v>
      </c>
      <c r="F43" s="137">
        <v>0</v>
      </c>
      <c r="G43" s="137">
        <f>IF(($G$5&lt;'AG Jul 2016'!R31),(0),($G$5-'AG Jul 2016'!R31)*'AG Jul 2016'!S31/100)</f>
        <v>0</v>
      </c>
      <c r="H43" s="137">
        <f>$H$5*'AG Jul 2016'!AE31/100</f>
        <v>34.024724999999997</v>
      </c>
      <c r="I43" s="137">
        <f t="shared" si="9"/>
        <v>317.96586499999995</v>
      </c>
      <c r="J43" s="117">
        <f t="shared" si="10"/>
        <v>978.47945999999979</v>
      </c>
      <c r="K43" s="120">
        <f t="shared" si="11"/>
        <v>1271.8634599999998</v>
      </c>
      <c r="L43" s="144">
        <f>'AG Jul 2016'!AT31</f>
        <v>0</v>
      </c>
      <c r="M43" s="144">
        <f>'AG Jul 2016'!AU31</f>
        <v>0</v>
      </c>
      <c r="N43" s="144">
        <f>'AG Jul 2016'!AV31</f>
        <v>0</v>
      </c>
      <c r="O43" s="144">
        <f>'AG Jul 2016'!AW31</f>
        <v>10</v>
      </c>
      <c r="P43" s="144">
        <f>($E$6*'AG Jul 2016'!AQ31/100)*4</f>
        <v>297.54000000000002</v>
      </c>
      <c r="Q43" s="119">
        <f t="shared" si="17"/>
        <v>1271.8634599999998</v>
      </c>
      <c r="R43" s="119">
        <f>Q43-(J43*O43/100)</f>
        <v>1174.0155139999997</v>
      </c>
      <c r="S43" s="120">
        <f t="shared" si="13"/>
        <v>974.32345999999984</v>
      </c>
      <c r="T43" s="120">
        <f t="shared" si="14"/>
        <v>876.47551399999975</v>
      </c>
      <c r="U43" s="474">
        <f t="shared" si="15"/>
        <v>1071.7558059999999</v>
      </c>
      <c r="V43" s="474">
        <f t="shared" si="16"/>
        <v>964.12306539999975</v>
      </c>
      <c r="W43" s="145">
        <f>'AG Jul 2016'!BD31</f>
        <v>0</v>
      </c>
      <c r="X43" s="146" t="str">
        <f>'AG Jul 2016'!BE31</f>
        <v>n</v>
      </c>
      <c r="Y43" s="63"/>
      <c r="Z43" s="63"/>
      <c r="AA43" s="63"/>
      <c r="AB43" s="63"/>
      <c r="AC43" s="63"/>
      <c r="AD43" s="63"/>
      <c r="AE43" s="63"/>
      <c r="AF43" s="63"/>
      <c r="AG43" s="63"/>
      <c r="AH43" s="63"/>
      <c r="AI43" s="63"/>
      <c r="AJ43" s="63"/>
      <c r="AK43" s="63"/>
      <c r="AL43" s="63"/>
      <c r="AM43" s="63"/>
      <c r="AN43" s="63"/>
      <c r="AO43" s="63"/>
      <c r="AP43" s="63"/>
      <c r="AQ43" s="63"/>
      <c r="AR43" s="63"/>
      <c r="AS43" s="63"/>
      <c r="AT43" s="63"/>
      <c r="AU43" s="63"/>
      <c r="AV43" s="63"/>
      <c r="AW43" s="63"/>
      <c r="AX43" s="63"/>
      <c r="AY43" s="63"/>
      <c r="AZ43" s="63"/>
      <c r="BA43" s="63"/>
      <c r="BB43" s="63"/>
      <c r="BC43" s="63"/>
      <c r="BD43" s="63"/>
      <c r="BE43" s="63"/>
      <c r="BF43" s="63"/>
      <c r="BG43" s="63"/>
      <c r="BH43" s="63"/>
      <c r="BI43" s="63"/>
    </row>
    <row r="44" spans="1:61" s="63" customFormat="1" x14ac:dyDescent="0.3"/>
    <row r="45" spans="1:61" s="63" customFormat="1" ht="14.5" thickBot="1" x14ac:dyDescent="0.35"/>
    <row r="46" spans="1:61" x14ac:dyDescent="0.3">
      <c r="A46" s="100" t="s">
        <v>534</v>
      </c>
      <c r="B46" s="101"/>
      <c r="C46" s="101"/>
      <c r="D46" s="101"/>
      <c r="E46" s="101"/>
      <c r="F46" s="101"/>
      <c r="G46" s="101"/>
      <c r="H46" s="101"/>
      <c r="I46" s="101"/>
      <c r="J46" s="101"/>
      <c r="K46" s="101"/>
      <c r="L46" s="101"/>
      <c r="M46" s="101"/>
      <c r="N46" s="101"/>
      <c r="O46" s="101"/>
      <c r="P46" s="101"/>
      <c r="Q46" s="101"/>
      <c r="R46" s="101"/>
      <c r="S46" s="101"/>
      <c r="T46" s="101"/>
      <c r="U46" s="101"/>
      <c r="V46" s="101"/>
      <c r="W46" s="101"/>
      <c r="X46" s="102"/>
      <c r="Y46" s="63"/>
      <c r="Z46" s="63"/>
      <c r="AA46" s="63"/>
      <c r="AB46" s="63"/>
      <c r="AC46" s="63"/>
      <c r="AD46" s="63"/>
      <c r="AE46" s="63"/>
      <c r="AF46" s="63"/>
      <c r="AG46" s="63"/>
      <c r="AH46" s="63"/>
      <c r="AI46" s="63"/>
      <c r="AJ46" s="63"/>
      <c r="AK46" s="63"/>
      <c r="AL46" s="63"/>
      <c r="AM46" s="63"/>
      <c r="AN46" s="63"/>
      <c r="AO46" s="63"/>
      <c r="AP46" s="63"/>
      <c r="AQ46" s="63"/>
      <c r="AR46" s="63"/>
      <c r="AS46" s="63"/>
      <c r="AT46" s="63"/>
      <c r="AU46" s="63"/>
      <c r="AV46" s="63"/>
      <c r="AW46" s="63"/>
      <c r="AX46" s="63"/>
      <c r="AY46" s="63"/>
      <c r="AZ46" s="63"/>
      <c r="BA46" s="63"/>
      <c r="BB46" s="63"/>
      <c r="BC46" s="63"/>
      <c r="BD46" s="63"/>
      <c r="BE46" s="63"/>
      <c r="BF46" s="63"/>
      <c r="BG46" s="63"/>
      <c r="BH46" s="63"/>
      <c r="BI46" s="63"/>
    </row>
    <row r="47" spans="1:61" ht="70" x14ac:dyDescent="0.3">
      <c r="A47" s="463" t="s">
        <v>408</v>
      </c>
      <c r="B47" s="464" t="s">
        <v>409</v>
      </c>
      <c r="C47" s="465" t="s">
        <v>410</v>
      </c>
      <c r="D47" s="465" t="s">
        <v>555</v>
      </c>
      <c r="E47" s="465" t="s">
        <v>446</v>
      </c>
      <c r="F47" s="467" t="s">
        <v>354</v>
      </c>
      <c r="G47" s="467" t="s">
        <v>556</v>
      </c>
      <c r="H47" s="467" t="s">
        <v>352</v>
      </c>
      <c r="I47" s="465" t="s">
        <v>222</v>
      </c>
      <c r="J47" s="467" t="s">
        <v>406</v>
      </c>
      <c r="K47" s="468" t="s">
        <v>449</v>
      </c>
      <c r="L47" s="469" t="s">
        <v>398</v>
      </c>
      <c r="M47" s="469" t="s">
        <v>533</v>
      </c>
      <c r="N47" s="469" t="s">
        <v>399</v>
      </c>
      <c r="O47" s="469" t="s">
        <v>552</v>
      </c>
      <c r="P47" s="470" t="s">
        <v>490</v>
      </c>
      <c r="Q47" s="471" t="s">
        <v>102</v>
      </c>
      <c r="R47" s="471" t="s">
        <v>103</v>
      </c>
      <c r="S47" s="471" t="s">
        <v>104</v>
      </c>
      <c r="T47" s="471" t="s">
        <v>105</v>
      </c>
      <c r="U47" s="470" t="s">
        <v>331</v>
      </c>
      <c r="V47" s="470" t="s">
        <v>332</v>
      </c>
      <c r="W47" s="469" t="s">
        <v>400</v>
      </c>
      <c r="X47" s="472" t="s">
        <v>558</v>
      </c>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row>
    <row r="48" spans="1:61" x14ac:dyDescent="0.3">
      <c r="A48" s="129" t="str">
        <f>'AG Jul 2016'!K32</f>
        <v>AGL</v>
      </c>
      <c r="B48" s="130" t="str">
        <f>'AG Jul 2016'!L32</f>
        <v xml:space="preserve">Savers </v>
      </c>
      <c r="C48" s="147">
        <f>91*'AG Jul 2016'!M32/100</f>
        <v>79.770600000000002</v>
      </c>
      <c r="D48" s="147">
        <f>$G$6*'AG Jul 2016'!N32/100</f>
        <v>120.17294100000001</v>
      </c>
      <c r="E48" s="147">
        <v>0</v>
      </c>
      <c r="F48" s="147">
        <v>0</v>
      </c>
      <c r="G48" s="147">
        <f>$I$6*'AG Jul 2016'!AH32/100</f>
        <v>117.53453250000001</v>
      </c>
      <c r="H48" s="147">
        <f>$H$6*'AG Jul 2016'!W32/100</f>
        <v>39.647758500000002</v>
      </c>
      <c r="I48" s="147">
        <f t="shared" ref="I48:I62" si="18">SUM(C48:H48)</f>
        <v>357.12583200000006</v>
      </c>
      <c r="J48" s="107">
        <f t="shared" ref="J48:J62" si="19">(I48-C48)*4</f>
        <v>1109.4209280000002</v>
      </c>
      <c r="K48" s="110">
        <f t="shared" ref="K48:K62" si="20">I48*4</f>
        <v>1428.5033280000002</v>
      </c>
      <c r="L48" s="141">
        <f>'AG Jul 2016'!AT32</f>
        <v>0</v>
      </c>
      <c r="M48" s="141">
        <f>'AG Jul 2016'!AU32</f>
        <v>0</v>
      </c>
      <c r="N48" s="141">
        <f>'AG Jul 2016'!AV32</f>
        <v>0</v>
      </c>
      <c r="O48" s="141">
        <f>'AG Jul 2016'!AW32</f>
        <v>17</v>
      </c>
      <c r="P48" s="141">
        <f>($E$6*'AG Jul 2016'!AQ32/100)*4</f>
        <v>181.49939999999998</v>
      </c>
      <c r="Q48" s="109">
        <f>K48</f>
        <v>1428.5033280000002</v>
      </c>
      <c r="R48" s="109">
        <f>Q48-(J48*O48/100)</f>
        <v>1239.9017702400001</v>
      </c>
      <c r="S48" s="110">
        <f>Q48-P48</f>
        <v>1247.0039280000003</v>
      </c>
      <c r="T48" s="110">
        <f>R48-P48</f>
        <v>1058.4023702400002</v>
      </c>
      <c r="U48" s="473">
        <f>S48*1.1</f>
        <v>1371.7043208000005</v>
      </c>
      <c r="V48" s="473">
        <f>T48*1.1</f>
        <v>1164.2426072640003</v>
      </c>
      <c r="W48" s="142">
        <f>'AG Jul 2016'!BD32</f>
        <v>0</v>
      </c>
      <c r="X48" s="143" t="str">
        <f>'AG Jul 2016'!BE32</f>
        <v>n</v>
      </c>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row>
    <row r="49" spans="1:61" x14ac:dyDescent="0.3">
      <c r="A49" s="129" t="str">
        <f>'AG Jul 2016'!K33</f>
        <v>Click Energy</v>
      </c>
      <c r="B49" s="130" t="str">
        <f>'AG Jul 2016'!L33</f>
        <v>Shine</v>
      </c>
      <c r="C49" s="147">
        <f>91*'AG Jul 2016'!M33/100</f>
        <v>89.18</v>
      </c>
      <c r="D49" s="147">
        <f>$G$6*'AG Jul 2016'!N33/100</f>
        <v>112.5514026</v>
      </c>
      <c r="E49" s="147">
        <v>0</v>
      </c>
      <c r="F49" s="147">
        <v>0</v>
      </c>
      <c r="G49" s="147">
        <f>$I$6*'AG Jul 2016'!AH33/100</f>
        <v>121.67719199999999</v>
      </c>
      <c r="H49" s="147">
        <f>$H$6*'AG Jul 2016'!W33/100</f>
        <v>57.913663500000006</v>
      </c>
      <c r="I49" s="147">
        <f t="shared" si="18"/>
        <v>381.3222581</v>
      </c>
      <c r="J49" s="107">
        <f t="shared" si="19"/>
        <v>1168.5690324</v>
      </c>
      <c r="K49" s="110">
        <f t="shared" si="20"/>
        <v>1525.2890324</v>
      </c>
      <c r="L49" s="141">
        <f>'AG Jul 2016'!AT33</f>
        <v>0</v>
      </c>
      <c r="M49" s="141">
        <f>'AG Jul 2016'!AU33</f>
        <v>0</v>
      </c>
      <c r="N49" s="141">
        <f>'AG Jul 2016'!AV33</f>
        <v>7</v>
      </c>
      <c r="O49" s="141">
        <f>'AG Jul 2016'!AW33</f>
        <v>0</v>
      </c>
      <c r="P49" s="141">
        <f>($E$6*'AG Jul 2016'!AQ33/100)*4</f>
        <v>297.54000000000002</v>
      </c>
      <c r="Q49" s="109">
        <f t="shared" ref="Q49:Q58" si="21">K49</f>
        <v>1525.2890324</v>
      </c>
      <c r="R49" s="109">
        <f>Q49-(K49*N49/100)</f>
        <v>1418.518800132</v>
      </c>
      <c r="S49" s="110">
        <f t="shared" ref="S49:S62" si="22">Q49-P49</f>
        <v>1227.7490324</v>
      </c>
      <c r="T49" s="110">
        <f t="shared" ref="T49:T62" si="23">R49-P49</f>
        <v>1120.9788001320001</v>
      </c>
      <c r="U49" s="473">
        <f t="shared" ref="U49:U62" si="24">S49*1.1</f>
        <v>1350.5239356400002</v>
      </c>
      <c r="V49" s="473">
        <f t="shared" ref="V49:V62" si="25">T49*1.1</f>
        <v>1233.0766801452003</v>
      </c>
      <c r="W49" s="142">
        <f>'AG Jul 2016'!BD33</f>
        <v>0</v>
      </c>
      <c r="X49" s="143" t="str">
        <f>'AG Jul 2016'!BE33</f>
        <v>n</v>
      </c>
      <c r="Y49" s="63"/>
      <c r="Z49" s="63"/>
      <c r="AA49" s="63"/>
      <c r="AB49" s="63"/>
      <c r="AC49" s="63"/>
      <c r="AD49" s="63"/>
      <c r="AE49" s="63"/>
      <c r="AF49" s="63"/>
      <c r="AG49" s="63"/>
      <c r="AH49" s="63"/>
      <c r="AI49" s="63"/>
      <c r="AJ49" s="63"/>
      <c r="AK49" s="63"/>
      <c r="AL49" s="63"/>
      <c r="AM49" s="63"/>
      <c r="AN49" s="63"/>
      <c r="AO49" s="63"/>
      <c r="AP49" s="63"/>
      <c r="AQ49" s="63"/>
      <c r="AR49" s="63"/>
      <c r="AS49" s="63"/>
      <c r="AT49" s="63"/>
      <c r="AU49" s="63"/>
      <c r="AV49" s="63"/>
      <c r="AW49" s="63"/>
      <c r="AX49" s="63"/>
      <c r="AY49" s="63"/>
      <c r="AZ49" s="63"/>
      <c r="BA49" s="63"/>
      <c r="BB49" s="63"/>
      <c r="BC49" s="63"/>
      <c r="BD49" s="63"/>
      <c r="BE49" s="63"/>
      <c r="BF49" s="63"/>
      <c r="BG49" s="63"/>
      <c r="BH49" s="63"/>
      <c r="BI49" s="63"/>
    </row>
    <row r="50" spans="1:61" x14ac:dyDescent="0.3">
      <c r="A50" s="129" t="str">
        <f>'AG Jul 2016'!K34</f>
        <v>Commander</v>
      </c>
      <c r="B50" s="130" t="str">
        <f>'AG Jul 2016'!L34</f>
        <v>Market offer</v>
      </c>
      <c r="C50" s="147">
        <f>91*'AG Jul 2016'!M34/100</f>
        <v>76.430899999999994</v>
      </c>
      <c r="D50" s="147">
        <f>$G$6*'AG Jul 2016'!N34/100</f>
        <v>115.80345000000001</v>
      </c>
      <c r="E50" s="147">
        <v>0</v>
      </c>
      <c r="F50" s="147">
        <v>0</v>
      </c>
      <c r="G50" s="147">
        <f>$I$6*'AG Jul 2016'!AH34/100</f>
        <v>68.944837500000006</v>
      </c>
      <c r="H50" s="147">
        <f>$H$6*'AG Jul 2016'!W34/100</f>
        <v>72.311494499999995</v>
      </c>
      <c r="I50" s="147">
        <f t="shared" si="18"/>
        <v>333.49068199999999</v>
      </c>
      <c r="J50" s="107">
        <f t="shared" si="19"/>
        <v>1028.2391279999999</v>
      </c>
      <c r="K50" s="110">
        <f t="shared" si="20"/>
        <v>1333.962728</v>
      </c>
      <c r="L50" s="141">
        <f>'AG Jul 2016'!AT34</f>
        <v>0</v>
      </c>
      <c r="M50" s="141">
        <f>'AG Jul 2016'!AU34</f>
        <v>0</v>
      </c>
      <c r="N50" s="141">
        <f>'AG Jul 2016'!AV34</f>
        <v>0</v>
      </c>
      <c r="O50" s="141">
        <f>'AG Jul 2016'!AW34</f>
        <v>20</v>
      </c>
      <c r="P50" s="141">
        <f>($E$6*'AG Jul 2016'!AQ34/100)*4</f>
        <v>193.40100000000001</v>
      </c>
      <c r="Q50" s="109">
        <f t="shared" si="21"/>
        <v>1333.962728</v>
      </c>
      <c r="R50" s="109">
        <f>Q50-(J50*O50/100)</f>
        <v>1128.3149023999999</v>
      </c>
      <c r="S50" s="110">
        <f t="shared" si="22"/>
        <v>1140.5617279999999</v>
      </c>
      <c r="T50" s="110">
        <f t="shared" si="23"/>
        <v>934.91390239999987</v>
      </c>
      <c r="U50" s="473">
        <f t="shared" si="24"/>
        <v>1254.6179007999999</v>
      </c>
      <c r="V50" s="473">
        <f t="shared" si="25"/>
        <v>1028.40529264</v>
      </c>
      <c r="W50" s="142">
        <f>'AG Jul 2016'!BD34</f>
        <v>0</v>
      </c>
      <c r="X50" s="143" t="str">
        <f>'AG Jul 2016'!BE34</f>
        <v>n</v>
      </c>
      <c r="Y50" s="63"/>
      <c r="Z50" s="63"/>
      <c r="AA50" s="63"/>
      <c r="AB50" s="63"/>
      <c r="AC50" s="63"/>
      <c r="AD50" s="63"/>
      <c r="AE50" s="63"/>
      <c r="AF50" s="63"/>
      <c r="AG50" s="63"/>
      <c r="AH50" s="63"/>
      <c r="AI50" s="63"/>
      <c r="AJ50" s="63"/>
      <c r="AK50" s="63"/>
      <c r="AL50" s="63"/>
      <c r="AM50" s="63"/>
      <c r="AN50" s="63"/>
      <c r="AO50" s="63"/>
      <c r="AP50" s="63"/>
      <c r="AQ50" s="63"/>
      <c r="AR50" s="63"/>
      <c r="AS50" s="63"/>
      <c r="AT50" s="63"/>
      <c r="AU50" s="63"/>
      <c r="AV50" s="63"/>
      <c r="AW50" s="63"/>
      <c r="AX50" s="63"/>
      <c r="AY50" s="63"/>
      <c r="AZ50" s="63"/>
      <c r="BA50" s="63"/>
      <c r="BB50" s="63"/>
      <c r="BC50" s="63"/>
      <c r="BD50" s="63"/>
      <c r="BE50" s="63"/>
      <c r="BF50" s="63"/>
      <c r="BG50" s="63"/>
      <c r="BH50" s="63"/>
      <c r="BI50" s="63"/>
    </row>
    <row r="51" spans="1:61" x14ac:dyDescent="0.3">
      <c r="A51" s="129" t="str">
        <f>'AG Jul 2016'!K35</f>
        <v>CovaU</v>
      </c>
      <c r="B51" s="130" t="str">
        <f>'AG Jul 2016'!L35</f>
        <v>Rate Saver</v>
      </c>
      <c r="C51" s="147">
        <f>91*'AG Jul 2016'!M35/100</f>
        <v>95.659199999999998</v>
      </c>
      <c r="D51" s="147">
        <f>$G$6*'AG Jul 2016'!N35/100</f>
        <v>119.62377000000001</v>
      </c>
      <c r="E51" s="147">
        <v>0</v>
      </c>
      <c r="F51" s="147">
        <v>0</v>
      </c>
      <c r="G51" s="147">
        <f>$I$6*'AG Jul 2016'!AH35/100</f>
        <v>120.87731249999999</v>
      </c>
      <c r="H51" s="147">
        <f>$H$6*'AG Jul 2016'!W35/100</f>
        <v>52.290629999999993</v>
      </c>
      <c r="I51" s="147">
        <f t="shared" si="18"/>
        <v>388.45091249999996</v>
      </c>
      <c r="J51" s="107">
        <f t="shared" si="19"/>
        <v>1171.1668499999998</v>
      </c>
      <c r="K51" s="110">
        <f t="shared" si="20"/>
        <v>1553.8036499999998</v>
      </c>
      <c r="L51" s="141">
        <f>'AG Jul 2016'!AT35</f>
        <v>0</v>
      </c>
      <c r="M51" s="141">
        <f>'AG Jul 2016'!AU35</f>
        <v>0</v>
      </c>
      <c r="N51" s="141">
        <f>'AG Jul 2016'!AV35</f>
        <v>18</v>
      </c>
      <c r="O51" s="141">
        <f>'AG Jul 2016'!AW35</f>
        <v>0</v>
      </c>
      <c r="P51" s="141">
        <f>($E$6*'AG Jul 2016'!AQ35/100)*4</f>
        <v>0</v>
      </c>
      <c r="Q51" s="109">
        <f t="shared" si="21"/>
        <v>1553.8036499999998</v>
      </c>
      <c r="R51" s="109">
        <f>Q51-(K51*N51/100)</f>
        <v>1274.1189929999998</v>
      </c>
      <c r="S51" s="110">
        <f t="shared" si="22"/>
        <v>1553.8036499999998</v>
      </c>
      <c r="T51" s="110">
        <f t="shared" si="23"/>
        <v>1274.1189929999998</v>
      </c>
      <c r="U51" s="473">
        <f t="shared" si="24"/>
        <v>1709.184015</v>
      </c>
      <c r="V51" s="473">
        <f t="shared" si="25"/>
        <v>1401.5308923</v>
      </c>
      <c r="W51" s="142">
        <f>'AG Jul 2016'!BD35</f>
        <v>0</v>
      </c>
      <c r="X51" s="143" t="str">
        <f>'AG Jul 2016'!BE35</f>
        <v>n</v>
      </c>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row>
    <row r="52" spans="1:61" x14ac:dyDescent="0.3">
      <c r="A52" s="129" t="str">
        <f>'AG Jul 2016'!K36</f>
        <v>Diamond Energy</v>
      </c>
      <c r="B52" s="130" t="str">
        <f>'AG Jul 2016'!L36</f>
        <v>Pay on time discount</v>
      </c>
      <c r="C52" s="147">
        <f>91*'AG Jul 2016'!M36/100</f>
        <v>86.43180000000001</v>
      </c>
      <c r="D52" s="147">
        <f>$G$6*'AG Jul 2016'!N36/100</f>
        <v>107.422623</v>
      </c>
      <c r="E52" s="147">
        <v>0</v>
      </c>
      <c r="F52" s="147">
        <f>IF(($G$6&lt;'AG Jul 2016'!P36),(0),($G$6-'AG Jul 2016'!P36)*'AG Jul 2016'!Q36/100)</f>
        <v>0</v>
      </c>
      <c r="G52" s="147">
        <f>$I$6*'AG Jul 2016'!AH36/100</f>
        <v>113.35605749999999</v>
      </c>
      <c r="H52" s="147">
        <f>$H$6*'AG Jul 2016'!W36/100</f>
        <v>49.389574499999988</v>
      </c>
      <c r="I52" s="147">
        <f t="shared" si="18"/>
        <v>356.600055</v>
      </c>
      <c r="J52" s="107">
        <f t="shared" si="19"/>
        <v>1080.67302</v>
      </c>
      <c r="K52" s="110">
        <f t="shared" si="20"/>
        <v>1426.40022</v>
      </c>
      <c r="L52" s="141">
        <f>'AG Jul 2016'!AT36</f>
        <v>0</v>
      </c>
      <c r="M52" s="141">
        <f>'AG Jul 2016'!AU36</f>
        <v>0</v>
      </c>
      <c r="N52" s="141">
        <f>'AG Jul 2016'!AV36</f>
        <v>7</v>
      </c>
      <c r="O52" s="141">
        <f>'AG Jul 2016'!AW36</f>
        <v>0</v>
      </c>
      <c r="P52" s="141">
        <f>($E$6*'AG Jul 2016'!AQ36/100)*4</f>
        <v>238.03200000000001</v>
      </c>
      <c r="Q52" s="109">
        <f t="shared" si="21"/>
        <v>1426.40022</v>
      </c>
      <c r="R52" s="109">
        <f>Q52-(K52*N52/100)</f>
        <v>1326.5522046000001</v>
      </c>
      <c r="S52" s="110">
        <f t="shared" si="22"/>
        <v>1188.3682200000001</v>
      </c>
      <c r="T52" s="110">
        <f t="shared" si="23"/>
        <v>1088.5202046000002</v>
      </c>
      <c r="U52" s="473">
        <f t="shared" si="24"/>
        <v>1307.2050420000003</v>
      </c>
      <c r="V52" s="473">
        <f t="shared" si="25"/>
        <v>1197.3722250600003</v>
      </c>
      <c r="W52" s="142">
        <f>'AG Jul 2016'!BD36</f>
        <v>24</v>
      </c>
      <c r="X52" s="143" t="str">
        <f>'AG Jul 2016'!BE36</f>
        <v>y</v>
      </c>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c r="AZ52" s="63"/>
      <c r="BA52" s="63"/>
      <c r="BB52" s="63"/>
      <c r="BC52" s="63"/>
      <c r="BD52" s="63"/>
      <c r="BE52" s="63"/>
      <c r="BF52" s="63"/>
      <c r="BG52" s="63"/>
      <c r="BH52" s="63"/>
      <c r="BI52" s="63"/>
    </row>
    <row r="53" spans="1:61" x14ac:dyDescent="0.3">
      <c r="A53" s="129" t="str">
        <f>'AG Jul 2016'!K37</f>
        <v>Dodo Power &amp; Gas</v>
      </c>
      <c r="B53" s="130" t="str">
        <f>'AG Jul 2016'!L37</f>
        <v>Market offer</v>
      </c>
      <c r="C53" s="147">
        <f>91*'AG Jul 2016'!M37/100</f>
        <v>75.712000000000003</v>
      </c>
      <c r="D53" s="147">
        <f>$G$6*'AG Jul 2016'!N37/100</f>
        <v>110.55050999999999</v>
      </c>
      <c r="E53" s="147">
        <v>0</v>
      </c>
      <c r="F53" s="147">
        <v>0</v>
      </c>
      <c r="G53" s="147">
        <f>$I$6*'AG Jul 2016'!AH37/100</f>
        <v>116.10191249999998</v>
      </c>
      <c r="H53" s="147">
        <f>$H$6*'AG Jul 2016'!W37/100</f>
        <v>39.038894999999997</v>
      </c>
      <c r="I53" s="147">
        <f t="shared" si="18"/>
        <v>341.40331749999996</v>
      </c>
      <c r="J53" s="107">
        <f t="shared" si="19"/>
        <v>1062.7652699999999</v>
      </c>
      <c r="K53" s="110">
        <f t="shared" si="20"/>
        <v>1365.6132699999998</v>
      </c>
      <c r="L53" s="141">
        <f>'AG Jul 2016'!AT37</f>
        <v>0</v>
      </c>
      <c r="M53" s="141">
        <f>'AG Jul 2016'!AU37</f>
        <v>0</v>
      </c>
      <c r="N53" s="141">
        <f>'AG Jul 2016'!AV37</f>
        <v>0</v>
      </c>
      <c r="O53" s="141">
        <f>'AG Jul 2016'!AW37</f>
        <v>20</v>
      </c>
      <c r="P53" s="141">
        <f>($E$6*'AG Jul 2016'!AQ37/100)*4</f>
        <v>193.40100000000001</v>
      </c>
      <c r="Q53" s="109">
        <f t="shared" si="21"/>
        <v>1365.6132699999998</v>
      </c>
      <c r="R53" s="109">
        <f>Q53-(J53*O53/100)</f>
        <v>1153.0602159999999</v>
      </c>
      <c r="S53" s="110">
        <f t="shared" si="22"/>
        <v>1172.2122699999998</v>
      </c>
      <c r="T53" s="110">
        <f t="shared" si="23"/>
        <v>959.65921599999979</v>
      </c>
      <c r="U53" s="473">
        <f t="shared" si="24"/>
        <v>1289.4334969999998</v>
      </c>
      <c r="V53" s="473">
        <f t="shared" si="25"/>
        <v>1055.6251375999998</v>
      </c>
      <c r="W53" s="142">
        <f>'AG Jul 2016'!BD37</f>
        <v>0</v>
      </c>
      <c r="X53" s="143" t="str">
        <f>'AG Jul 2016'!BE37</f>
        <v>n</v>
      </c>
      <c r="Y53" s="63"/>
      <c r="Z53" s="63"/>
      <c r="AA53" s="63"/>
      <c r="AB53" s="63"/>
      <c r="AC53" s="63"/>
      <c r="AD53" s="63"/>
      <c r="AE53" s="63"/>
      <c r="AF53" s="63"/>
      <c r="AG53" s="63"/>
      <c r="AH53" s="63"/>
      <c r="AI53" s="63"/>
      <c r="AJ53" s="63"/>
      <c r="AK53" s="63"/>
      <c r="AL53" s="63"/>
      <c r="AM53" s="63"/>
      <c r="AN53" s="63"/>
      <c r="AO53" s="63"/>
      <c r="AP53" s="63"/>
      <c r="AQ53" s="63"/>
      <c r="AR53" s="63"/>
      <c r="AS53" s="63"/>
      <c r="AT53" s="63"/>
      <c r="AU53" s="63"/>
      <c r="AV53" s="63"/>
      <c r="AW53" s="63"/>
      <c r="AX53" s="63"/>
      <c r="AY53" s="63"/>
      <c r="AZ53" s="63"/>
      <c r="BA53" s="63"/>
      <c r="BB53" s="63"/>
      <c r="BC53" s="63"/>
      <c r="BD53" s="63"/>
      <c r="BE53" s="63"/>
      <c r="BF53" s="63"/>
      <c r="BG53" s="63"/>
      <c r="BH53" s="63"/>
      <c r="BI53" s="63"/>
    </row>
    <row r="54" spans="1:61" x14ac:dyDescent="0.3">
      <c r="A54" s="129" t="str">
        <f>'AG Jul 2016'!K38</f>
        <v>EnergyAustralia</v>
      </c>
      <c r="B54" s="130" t="str">
        <f>'AG Jul 2016'!L38</f>
        <v>Flexi Saver</v>
      </c>
      <c r="C54" s="147">
        <f>91*'AG Jul 2016'!M38/100</f>
        <v>77.805000000000007</v>
      </c>
      <c r="D54" s="147">
        <f>$G$6*'AG Jul 2016'!N38/100</f>
        <v>115.230402</v>
      </c>
      <c r="E54" s="147">
        <v>0</v>
      </c>
      <c r="F54" s="147">
        <v>0</v>
      </c>
      <c r="G54" s="147">
        <f>$I$6*'AG Jul 2016'!AH38/100</f>
        <v>115.38560249999999</v>
      </c>
      <c r="H54" s="147">
        <f>$H$6*'AG Jul 2016'!W38/100</f>
        <v>38.537477999999993</v>
      </c>
      <c r="I54" s="147">
        <f t="shared" si="18"/>
        <v>346.95848249999995</v>
      </c>
      <c r="J54" s="107">
        <f t="shared" si="19"/>
        <v>1076.6139299999998</v>
      </c>
      <c r="K54" s="110">
        <f t="shared" si="20"/>
        <v>1387.8339299999998</v>
      </c>
      <c r="L54" s="141">
        <f>'AG Jul 2016'!AT38</f>
        <v>0</v>
      </c>
      <c r="M54" s="141">
        <f>'AG Jul 2016'!AU38</f>
        <v>0</v>
      </c>
      <c r="N54" s="141">
        <f>'AG Jul 2016'!AV38</f>
        <v>0</v>
      </c>
      <c r="O54" s="141">
        <f>'AG Jul 2016'!AW38</f>
        <v>16</v>
      </c>
      <c r="P54" s="141">
        <f>($E$6*'AG Jul 2016'!AQ38/100)*4</f>
        <v>151.74539999999999</v>
      </c>
      <c r="Q54" s="109">
        <f t="shared" si="21"/>
        <v>1387.8339299999998</v>
      </c>
      <c r="R54" s="109">
        <f>Q54-(J54*O54/100)</f>
        <v>1215.5757011999999</v>
      </c>
      <c r="S54" s="110">
        <f t="shared" si="22"/>
        <v>1236.0885299999998</v>
      </c>
      <c r="T54" s="110">
        <f t="shared" si="23"/>
        <v>1063.8303011999999</v>
      </c>
      <c r="U54" s="473">
        <f t="shared" si="24"/>
        <v>1359.6973829999999</v>
      </c>
      <c r="V54" s="473">
        <f t="shared" si="25"/>
        <v>1170.21333132</v>
      </c>
      <c r="W54" s="142">
        <f>'AG Jul 2016'!BD38</f>
        <v>0</v>
      </c>
      <c r="X54" s="143" t="str">
        <f>'AG Jul 2016'!BE38</f>
        <v>n</v>
      </c>
      <c r="Y54" s="63"/>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c r="AZ54" s="63"/>
      <c r="BA54" s="63"/>
      <c r="BB54" s="63"/>
      <c r="BC54" s="63"/>
      <c r="BD54" s="63"/>
      <c r="BE54" s="63"/>
      <c r="BF54" s="63"/>
      <c r="BG54" s="63"/>
      <c r="BH54" s="63"/>
      <c r="BI54" s="63"/>
    </row>
    <row r="55" spans="1:61" x14ac:dyDescent="0.3">
      <c r="A55" s="129" t="str">
        <f>'AG Jul 2016'!K39</f>
        <v>Mojo Power</v>
      </c>
      <c r="B55" s="130" t="str">
        <f>'AG Jul 2016'!L39</f>
        <v>Standard Energy Pass</v>
      </c>
      <c r="C55" s="147">
        <f>(91*'AG Jul 2016'!M39/100)+('AG Jul 2016'!BH39*3)</f>
        <v>154.51310000000001</v>
      </c>
      <c r="D55" s="147">
        <f>$G$6*'AG Jul 2016'!N39/100</f>
        <v>85.264767000000006</v>
      </c>
      <c r="E55" s="147">
        <v>0</v>
      </c>
      <c r="F55" s="147">
        <v>0</v>
      </c>
      <c r="G55" s="147">
        <f>$I$6*'AG Jul 2016'!AH39/100</f>
        <v>79.510409999999993</v>
      </c>
      <c r="H55" s="147">
        <f>$H$6*'AG Jul 2016'!W39/100</f>
        <v>30.658068</v>
      </c>
      <c r="I55" s="147">
        <f t="shared" si="18"/>
        <v>349.94634500000001</v>
      </c>
      <c r="J55" s="107">
        <f t="shared" si="19"/>
        <v>781.73298</v>
      </c>
      <c r="K55" s="110">
        <f t="shared" si="20"/>
        <v>1399.78538</v>
      </c>
      <c r="L55" s="141">
        <f>'AG Jul 2016'!AT39</f>
        <v>0</v>
      </c>
      <c r="M55" s="141">
        <f>'AG Jul 2016'!AU39</f>
        <v>0</v>
      </c>
      <c r="N55" s="141">
        <f>'AG Jul 2016'!AV39</f>
        <v>0</v>
      </c>
      <c r="O55" s="141">
        <f>'AG Jul 2016'!AW39</f>
        <v>0</v>
      </c>
      <c r="P55" s="141">
        <f>($E$6*'AG Jul 2016'!AQ39/100)*4</f>
        <v>217.20420000000001</v>
      </c>
      <c r="Q55" s="109">
        <f t="shared" si="21"/>
        <v>1399.78538</v>
      </c>
      <c r="R55" s="109">
        <f>Q55</f>
        <v>1399.78538</v>
      </c>
      <c r="S55" s="110">
        <f t="shared" si="22"/>
        <v>1182.5811800000001</v>
      </c>
      <c r="T55" s="110">
        <f t="shared" si="23"/>
        <v>1182.5811800000001</v>
      </c>
      <c r="U55" s="473">
        <f t="shared" si="24"/>
        <v>1300.8392980000003</v>
      </c>
      <c r="V55" s="473">
        <f t="shared" si="25"/>
        <v>1300.8392980000003</v>
      </c>
      <c r="W55" s="142">
        <f>'AG Jul 2016'!BD39</f>
        <v>0</v>
      </c>
      <c r="X55" s="143" t="str">
        <f>'AG Jul 2016'!BE39</f>
        <v>n</v>
      </c>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row>
    <row r="56" spans="1:61" x14ac:dyDescent="0.3">
      <c r="A56" s="129" t="str">
        <f>'AG Jul 2016'!K40</f>
        <v>Momentum Energy</v>
      </c>
      <c r="B56" s="130" t="str">
        <f>'AG Jul 2016'!L40</f>
        <v>SmilePower</v>
      </c>
      <c r="C56" s="147">
        <f>91*'AG Jul 2016'!M40/100</f>
        <v>75.7029</v>
      </c>
      <c r="D56" s="147">
        <f>IF($G$6&gt;='AG Jul 2016'!P40,('AG Jul 2016'!P40*'AG Jul 2016'!N40/100),(($G$6)*'AG Jul 2016'!N40/100))</f>
        <v>100.665432</v>
      </c>
      <c r="E56" s="147">
        <v>0</v>
      </c>
      <c r="F56" s="147">
        <f>IF(($G$6&lt;'AG Jul 2016'!P40),(0),($G$6-'AG Jul 2016'!P40)*'AG Jul 2016'!Q40/100)</f>
        <v>0</v>
      </c>
      <c r="G56" s="147">
        <f>$I$6*'AG Jul 2016'!AH40/100</f>
        <v>98.253855000000001</v>
      </c>
      <c r="H56" s="147">
        <f>$H$6*'AG Jul 2016'!W40/100</f>
        <v>39.540311999999993</v>
      </c>
      <c r="I56" s="147">
        <f t="shared" si="18"/>
        <v>314.16249899999997</v>
      </c>
      <c r="J56" s="107">
        <f t="shared" si="19"/>
        <v>953.83839599999988</v>
      </c>
      <c r="K56" s="110">
        <f t="shared" si="20"/>
        <v>1256.6499959999999</v>
      </c>
      <c r="L56" s="141">
        <f>'AG Jul 2016'!AT40</f>
        <v>0</v>
      </c>
      <c r="M56" s="141">
        <f>'AG Jul 2016'!AU40</f>
        <v>0</v>
      </c>
      <c r="N56" s="141">
        <f>'AG Jul 2016'!AV40</f>
        <v>0</v>
      </c>
      <c r="O56" s="141">
        <f>'AG Jul 2016'!AW40</f>
        <v>0</v>
      </c>
      <c r="P56" s="141">
        <f>($E$6*'AG Jul 2016'!AQ40/100)*4</f>
        <v>0</v>
      </c>
      <c r="Q56" s="109">
        <f t="shared" si="21"/>
        <v>1256.6499959999999</v>
      </c>
      <c r="R56" s="109">
        <f>Q56</f>
        <v>1256.6499959999999</v>
      </c>
      <c r="S56" s="110">
        <f t="shared" si="22"/>
        <v>1256.6499959999999</v>
      </c>
      <c r="T56" s="110">
        <f t="shared" si="23"/>
        <v>1256.6499959999999</v>
      </c>
      <c r="U56" s="473">
        <f t="shared" si="24"/>
        <v>1382.3149956</v>
      </c>
      <c r="V56" s="473">
        <f t="shared" si="25"/>
        <v>1382.3149956</v>
      </c>
      <c r="W56" s="142">
        <f>'AG Jul 2016'!BD40</f>
        <v>12</v>
      </c>
      <c r="X56" s="143" t="str">
        <f>'AG Jul 2016'!BE40</f>
        <v>y</v>
      </c>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row>
    <row r="57" spans="1:61" x14ac:dyDescent="0.3">
      <c r="A57" s="129" t="str">
        <f>'AG Jul 2016'!K41</f>
        <v>Origin Energy</v>
      </c>
      <c r="B57" s="130" t="str">
        <f>'AG Jul 2016'!L41</f>
        <v>Saver</v>
      </c>
      <c r="C57" s="147">
        <f>91*'AG Jul 2016'!M41/100</f>
        <v>81.900000000000006</v>
      </c>
      <c r="D57" s="147">
        <f>$G$6*'AG Jul 2016'!N41/100</f>
        <v>114.60960000000001</v>
      </c>
      <c r="E57" s="147">
        <v>0</v>
      </c>
      <c r="F57" s="147">
        <v>0</v>
      </c>
      <c r="G57" s="147">
        <f>$I$6*'AG Jul 2016'!AH41/100</f>
        <v>116.40037499999998</v>
      </c>
      <c r="H57" s="147">
        <f>$H$6*'AG Jul 2016'!W41/100</f>
        <v>42.9786</v>
      </c>
      <c r="I57" s="147">
        <f t="shared" si="18"/>
        <v>355.88857500000006</v>
      </c>
      <c r="J57" s="107">
        <f t="shared" si="19"/>
        <v>1095.9543000000003</v>
      </c>
      <c r="K57" s="110">
        <f t="shared" si="20"/>
        <v>1423.5543000000002</v>
      </c>
      <c r="L57" s="141">
        <f>'AG Jul 2016'!AT41</f>
        <v>0</v>
      </c>
      <c r="M57" s="141">
        <f>'AG Jul 2016'!AU41</f>
        <v>0</v>
      </c>
      <c r="N57" s="141">
        <f>'AG Jul 2016'!AV41</f>
        <v>0</v>
      </c>
      <c r="O57" s="141">
        <f>'AG Jul 2016'!AW41</f>
        <v>13</v>
      </c>
      <c r="P57" s="141">
        <f>($E$6*'AG Jul 2016'!AQ41/100)*4</f>
        <v>178.524</v>
      </c>
      <c r="Q57" s="109">
        <f t="shared" si="21"/>
        <v>1423.5543000000002</v>
      </c>
      <c r="R57" s="109">
        <f>Q57-(J57*O57/100)</f>
        <v>1281.0802410000001</v>
      </c>
      <c r="S57" s="110">
        <f t="shared" si="22"/>
        <v>1245.0303000000004</v>
      </c>
      <c r="T57" s="110">
        <f t="shared" si="23"/>
        <v>1102.5562410000002</v>
      </c>
      <c r="U57" s="473">
        <f t="shared" si="24"/>
        <v>1369.5333300000004</v>
      </c>
      <c r="V57" s="473">
        <f t="shared" si="25"/>
        <v>1212.8118651000004</v>
      </c>
      <c r="W57" s="142">
        <f>'AG Jul 2016'!BD41</f>
        <v>0</v>
      </c>
      <c r="X57" s="143" t="str">
        <f>'AG Jul 2016'!BE41</f>
        <v>n</v>
      </c>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row>
    <row r="58" spans="1:61" x14ac:dyDescent="0.3">
      <c r="A58" s="129" t="str">
        <f>'AG Jul 2016'!K42</f>
        <v>Powerdirect</v>
      </c>
      <c r="B58" s="130" t="str">
        <f>'AG Jul 2016'!L42</f>
        <v>20 percent</v>
      </c>
      <c r="C58" s="147">
        <f>91*'AG Jul 2016'!M42/100</f>
        <v>79.770600000000002</v>
      </c>
      <c r="D58" s="147">
        <f>$G$6*'AG Jul 2016'!N42/100</f>
        <v>120.10131</v>
      </c>
      <c r="E58" s="147">
        <v>0</v>
      </c>
      <c r="F58" s="147">
        <v>0</v>
      </c>
      <c r="G58" s="147">
        <f>$I$6*'AG Jul 2016'!AH42/100</f>
        <v>117.35545499999998</v>
      </c>
      <c r="H58" s="147">
        <f>$H$6*'AG Jul 2016'!W42/100</f>
        <v>39.540311999999993</v>
      </c>
      <c r="I58" s="147">
        <f t="shared" si="18"/>
        <v>356.76767699999994</v>
      </c>
      <c r="J58" s="107">
        <f t="shared" si="19"/>
        <v>1107.9883079999997</v>
      </c>
      <c r="K58" s="110">
        <f t="shared" si="20"/>
        <v>1427.0707079999997</v>
      </c>
      <c r="L58" s="141">
        <f>'AG Jul 2016'!AT42</f>
        <v>0</v>
      </c>
      <c r="M58" s="141">
        <f>'AG Jul 2016'!AU42</f>
        <v>0</v>
      </c>
      <c r="N58" s="141">
        <f>'AG Jul 2016'!AV42</f>
        <v>0</v>
      </c>
      <c r="O58" s="141">
        <f>'AG Jul 2016'!AW42</f>
        <v>20</v>
      </c>
      <c r="P58" s="141">
        <f>($E$6*'AG Jul 2016'!AQ42/100)*4</f>
        <v>181.49939999999998</v>
      </c>
      <c r="Q58" s="109">
        <f t="shared" si="21"/>
        <v>1427.0707079999997</v>
      </c>
      <c r="R58" s="109">
        <f>Q58-(J58*O58/100)</f>
        <v>1205.4730463999997</v>
      </c>
      <c r="S58" s="110">
        <f t="shared" si="22"/>
        <v>1245.5713079999998</v>
      </c>
      <c r="T58" s="110">
        <f t="shared" si="23"/>
        <v>1023.9736463999998</v>
      </c>
      <c r="U58" s="473">
        <f t="shared" si="24"/>
        <v>1370.1284387999999</v>
      </c>
      <c r="V58" s="473">
        <f t="shared" si="25"/>
        <v>1126.3710110399998</v>
      </c>
      <c r="W58" s="142">
        <f>'AG Jul 2016'!BD42</f>
        <v>0</v>
      </c>
      <c r="X58" s="143" t="str">
        <f>'AG Jul 2016'!BE42</f>
        <v>n</v>
      </c>
      <c r="Y58" s="63"/>
      <c r="Z58" s="63"/>
      <c r="AA58" s="63"/>
      <c r="AB58" s="63"/>
      <c r="AC58" s="63"/>
      <c r="AD58" s="63"/>
      <c r="AE58" s="63"/>
      <c r="AF58" s="63"/>
      <c r="AG58" s="63"/>
      <c r="AH58" s="63"/>
      <c r="AI58" s="63"/>
      <c r="AJ58" s="63"/>
      <c r="AK58" s="63"/>
      <c r="AL58" s="63"/>
      <c r="AM58" s="63"/>
      <c r="AN58" s="63"/>
      <c r="AO58" s="63"/>
      <c r="AP58" s="63"/>
      <c r="AQ58" s="63"/>
      <c r="AR58" s="63"/>
      <c r="AS58" s="63"/>
      <c r="AT58" s="63"/>
      <c r="AU58" s="63"/>
      <c r="AV58" s="63"/>
      <c r="AW58" s="63"/>
      <c r="AX58" s="63"/>
      <c r="AY58" s="63"/>
      <c r="AZ58" s="63"/>
      <c r="BA58" s="63"/>
      <c r="BB58" s="63"/>
      <c r="BC58" s="63"/>
      <c r="BD58" s="63"/>
      <c r="BE58" s="63"/>
      <c r="BF58" s="63"/>
      <c r="BG58" s="63"/>
      <c r="BH58" s="63"/>
      <c r="BI58" s="63"/>
    </row>
    <row r="59" spans="1:61" x14ac:dyDescent="0.3">
      <c r="A59" s="129" t="str">
        <f>'AG Jul 2016'!K43</f>
        <v>Powershop</v>
      </c>
      <c r="B59" s="130" t="str">
        <f>'AG Jul 2016'!L43</f>
        <v>Standard Saver</v>
      </c>
      <c r="C59" s="147">
        <f>91*'AG Jul 2016'!M43/100</f>
        <v>95.459000000000003</v>
      </c>
      <c r="D59" s="147">
        <f>$G$6*'AG Jul 2016'!N43/100</f>
        <v>105.63184800000001</v>
      </c>
      <c r="E59" s="147">
        <v>0</v>
      </c>
      <c r="F59" s="147">
        <v>0</v>
      </c>
      <c r="G59" s="147">
        <f>$I$6*'AG Jul 2016'!AH43/100</f>
        <v>103.44710249999999</v>
      </c>
      <c r="H59" s="147">
        <f>$H$6*'AG Jul 2016'!W43/100</f>
        <v>51.717581999999993</v>
      </c>
      <c r="I59" s="147">
        <f t="shared" si="18"/>
        <v>356.25553249999996</v>
      </c>
      <c r="J59" s="107">
        <f t="shared" si="19"/>
        <v>1043.1861299999998</v>
      </c>
      <c r="K59" s="110">
        <f t="shared" si="20"/>
        <v>1425.0221299999998</v>
      </c>
      <c r="L59" s="141">
        <f>'AG Jul 2016'!AT43</f>
        <v>4</v>
      </c>
      <c r="M59" s="141">
        <f>'AG Jul 2016'!AU43</f>
        <v>0</v>
      </c>
      <c r="N59" s="141">
        <f>'AG Jul 2016'!AV43</f>
        <v>14</v>
      </c>
      <c r="O59" s="141">
        <f>'AG Jul 2016'!AW43</f>
        <v>0</v>
      </c>
      <c r="P59" s="141">
        <f>($E$6*'AG Jul 2016'!AQ43/100)*4</f>
        <v>214.22880000000001</v>
      </c>
      <c r="Q59" s="109">
        <f>K59-(K59*L59/100)</f>
        <v>1368.0212447999997</v>
      </c>
      <c r="R59" s="109">
        <f>Q59-(K59*N59/100)</f>
        <v>1168.5181465999997</v>
      </c>
      <c r="S59" s="110">
        <f t="shared" si="22"/>
        <v>1153.7924447999997</v>
      </c>
      <c r="T59" s="110">
        <f t="shared" si="23"/>
        <v>954.2893465999997</v>
      </c>
      <c r="U59" s="473">
        <f t="shared" si="24"/>
        <v>1269.1716892799998</v>
      </c>
      <c r="V59" s="473">
        <f t="shared" si="25"/>
        <v>1049.7182812599997</v>
      </c>
      <c r="W59" s="142">
        <f>'AG Jul 2016'!BD43</f>
        <v>0</v>
      </c>
      <c r="X59" s="143" t="str">
        <f>'AG Jul 2016'!BE43</f>
        <v>n</v>
      </c>
      <c r="Y59" s="63"/>
      <c r="Z59" s="63"/>
      <c r="AA59" s="63"/>
      <c r="AB59" s="63"/>
      <c r="AC59" s="63"/>
      <c r="AD59" s="63"/>
      <c r="AE59" s="63"/>
      <c r="AF59" s="63"/>
      <c r="AG59" s="63"/>
      <c r="AH59" s="63"/>
      <c r="AI59" s="63"/>
      <c r="AJ59" s="63"/>
      <c r="AK59" s="63"/>
      <c r="AL59" s="63"/>
      <c r="AM59" s="63"/>
      <c r="AN59" s="63"/>
      <c r="AO59" s="63"/>
      <c r="AP59" s="63"/>
      <c r="AQ59" s="63"/>
      <c r="AR59" s="63"/>
      <c r="AS59" s="63"/>
      <c r="AT59" s="63"/>
      <c r="AU59" s="63"/>
      <c r="AV59" s="63"/>
      <c r="AW59" s="63"/>
      <c r="AX59" s="63"/>
      <c r="AY59" s="63"/>
      <c r="AZ59" s="63"/>
      <c r="BA59" s="63"/>
      <c r="BB59" s="63"/>
      <c r="BC59" s="63"/>
      <c r="BD59" s="63"/>
      <c r="BE59" s="63"/>
      <c r="BF59" s="63"/>
      <c r="BG59" s="63"/>
      <c r="BH59" s="63"/>
      <c r="BI59" s="63"/>
    </row>
    <row r="60" spans="1:61" x14ac:dyDescent="0.3">
      <c r="A60" s="129" t="str">
        <f>'AG Jul 2016'!K44</f>
        <v>Red Energy</v>
      </c>
      <c r="B60" s="130" t="str">
        <f>'AG Jul 2016'!L44</f>
        <v>Easy Saver</v>
      </c>
      <c r="C60" s="147">
        <f>91*'AG Jul 2016'!M44/100</f>
        <v>77.932400000000001</v>
      </c>
      <c r="D60" s="147">
        <f>$G$6*'AG Jul 2016'!N44/100</f>
        <v>106.15714200000001</v>
      </c>
      <c r="E60" s="147">
        <v>0</v>
      </c>
      <c r="F60" s="147">
        <v>0</v>
      </c>
      <c r="G60" s="147">
        <f>$I$6*'AG Jul 2016'!AH44/100</f>
        <v>107.4465</v>
      </c>
      <c r="H60" s="147">
        <f>$H$6*'AG Jul 2016'!W44/100</f>
        <v>42.477182999999997</v>
      </c>
      <c r="I60" s="147">
        <f t="shared" si="18"/>
        <v>334.01322500000003</v>
      </c>
      <c r="J60" s="107">
        <f t="shared" si="19"/>
        <v>1024.3233</v>
      </c>
      <c r="K60" s="110">
        <f t="shared" si="20"/>
        <v>1336.0529000000001</v>
      </c>
      <c r="L60" s="141">
        <f>'AG Jul 2016'!AT44</f>
        <v>0</v>
      </c>
      <c r="M60" s="141">
        <f>'AG Jul 2016'!AU44</f>
        <v>0</v>
      </c>
      <c r="N60" s="141">
        <f>'AG Jul 2016'!AV44</f>
        <v>10</v>
      </c>
      <c r="O60" s="141">
        <f>'AG Jul 2016'!AW44</f>
        <v>0</v>
      </c>
      <c r="P60" s="141">
        <f>($E$6*'AG Jul 2016'!AQ44/100)*4</f>
        <v>178.524</v>
      </c>
      <c r="Q60" s="109">
        <f t="shared" ref="Q60:Q62" si="26">K60</f>
        <v>1336.0529000000001</v>
      </c>
      <c r="R60" s="109">
        <f>Q60-(K60*N60/100)</f>
        <v>1202.4476100000002</v>
      </c>
      <c r="S60" s="110">
        <f t="shared" si="22"/>
        <v>1157.5289000000002</v>
      </c>
      <c r="T60" s="110">
        <f t="shared" si="23"/>
        <v>1023.9236100000002</v>
      </c>
      <c r="U60" s="473">
        <f t="shared" si="24"/>
        <v>1273.2817900000005</v>
      </c>
      <c r="V60" s="473">
        <f t="shared" si="25"/>
        <v>1126.3159710000002</v>
      </c>
      <c r="W60" s="142">
        <f>'AG Jul 2016'!BD44</f>
        <v>0</v>
      </c>
      <c r="X60" s="143" t="str">
        <f>'AG Jul 2016'!BE44</f>
        <v>n</v>
      </c>
      <c r="Y60" s="63"/>
      <c r="Z60" s="63"/>
      <c r="AA60" s="63"/>
      <c r="AB60" s="63"/>
      <c r="AC60" s="63"/>
      <c r="AD60" s="63"/>
      <c r="AE60" s="63"/>
      <c r="AF60" s="63"/>
      <c r="AG60" s="63"/>
      <c r="AH60" s="63"/>
      <c r="AI60" s="63"/>
      <c r="AJ60" s="63"/>
      <c r="AK60" s="63"/>
      <c r="AL60" s="63"/>
      <c r="AM60" s="63"/>
      <c r="AN60" s="63"/>
      <c r="AO60" s="63"/>
      <c r="AP60" s="63"/>
      <c r="AQ60" s="63"/>
      <c r="AR60" s="63"/>
      <c r="AS60" s="63"/>
      <c r="AT60" s="63"/>
      <c r="AU60" s="63"/>
      <c r="AV60" s="63"/>
      <c r="AW60" s="63"/>
      <c r="AX60" s="63"/>
      <c r="AY60" s="63"/>
      <c r="AZ60" s="63"/>
      <c r="BA60" s="63"/>
      <c r="BB60" s="63"/>
      <c r="BC60" s="63"/>
      <c r="BD60" s="63"/>
      <c r="BE60" s="63"/>
      <c r="BF60" s="63"/>
      <c r="BG60" s="63"/>
      <c r="BH60" s="63"/>
      <c r="BI60" s="63"/>
    </row>
    <row r="61" spans="1:61" x14ac:dyDescent="0.3">
      <c r="A61" s="129" t="str">
        <f>'AG Jul 2016'!K45</f>
        <v>Simply Energy</v>
      </c>
      <c r="B61" s="130" t="str">
        <f>'AG Jul 2016'!L45</f>
        <v>Simply Plus</v>
      </c>
      <c r="C61" s="147">
        <f>91*'AG Jul 2016'!M45/100</f>
        <v>74.720100000000002</v>
      </c>
      <c r="D61" s="147">
        <f>$G$6*'AG Jul 2016'!N45/100</f>
        <v>112.17414600000001</v>
      </c>
      <c r="E61" s="147">
        <v>0</v>
      </c>
      <c r="F61" s="147">
        <v>0</v>
      </c>
      <c r="G61" s="147">
        <f>$I$6*'AG Jul 2016'!AH45/100</f>
        <v>106.43172749999998</v>
      </c>
      <c r="H61" s="147">
        <f>$H$6*'AG Jul 2016'!W45/100</f>
        <v>43.193492999999997</v>
      </c>
      <c r="I61" s="147">
        <f t="shared" si="18"/>
        <v>336.51946649999996</v>
      </c>
      <c r="J61" s="107">
        <f t="shared" si="19"/>
        <v>1047.1974659999998</v>
      </c>
      <c r="K61" s="110">
        <f t="shared" si="20"/>
        <v>1346.0778659999999</v>
      </c>
      <c r="L61" s="141">
        <f>'AG Jul 2016'!AT45</f>
        <v>0</v>
      </c>
      <c r="M61" s="141">
        <f>'AG Jul 2016'!AU45</f>
        <v>0</v>
      </c>
      <c r="N61" s="141">
        <f>'AG Jul 2016'!AV45</f>
        <v>0</v>
      </c>
      <c r="O61" s="141">
        <f>'AG Jul 2016'!AW45</f>
        <v>15</v>
      </c>
      <c r="P61" s="141">
        <f>($E$6*'AG Jul 2016'!AQ45/100)*4</f>
        <v>193.40100000000001</v>
      </c>
      <c r="Q61" s="109">
        <f t="shared" si="26"/>
        <v>1346.0778659999999</v>
      </c>
      <c r="R61" s="109">
        <f>Q61-(J61*O61/100)</f>
        <v>1188.9982461</v>
      </c>
      <c r="S61" s="110">
        <f t="shared" si="22"/>
        <v>1152.6768659999998</v>
      </c>
      <c r="T61" s="110">
        <f t="shared" si="23"/>
        <v>995.59724609999989</v>
      </c>
      <c r="U61" s="473">
        <f t="shared" si="24"/>
        <v>1267.9445526</v>
      </c>
      <c r="V61" s="473">
        <f t="shared" si="25"/>
        <v>1095.15697071</v>
      </c>
      <c r="W61" s="142">
        <f>'AG Jul 2016'!BD45</f>
        <v>24</v>
      </c>
      <c r="X61" s="143" t="str">
        <f>'AG Jul 2016'!BE45</f>
        <v>y</v>
      </c>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row>
    <row r="62" spans="1:61" ht="14.5" thickBot="1" x14ac:dyDescent="0.35">
      <c r="A62" s="135" t="str">
        <f>'AG Jul 2016'!K46</f>
        <v>Urth Energy</v>
      </c>
      <c r="B62" s="136" t="str">
        <f>'AG Jul 2016'!L46</f>
        <v>Market offer</v>
      </c>
      <c r="C62" s="148">
        <f>91*'AG Jul 2016'!M46/100</f>
        <v>81.900000000000006</v>
      </c>
      <c r="D62" s="148">
        <f>$G$6*'AG Jul 2016'!N46/100</f>
        <v>117.23607</v>
      </c>
      <c r="E62" s="148">
        <v>0</v>
      </c>
      <c r="F62" s="148">
        <v>0</v>
      </c>
      <c r="G62" s="148">
        <f>$I$6*'AG Jul 2016'!AH46/100</f>
        <v>113.41574999999999</v>
      </c>
      <c r="H62" s="148">
        <f>$H$6*'AG Jul 2016'!W46/100</f>
        <v>48.350924999999997</v>
      </c>
      <c r="I62" s="148">
        <f t="shared" si="18"/>
        <v>360.90274500000004</v>
      </c>
      <c r="J62" s="117">
        <f t="shared" si="19"/>
        <v>1116.01098</v>
      </c>
      <c r="K62" s="120">
        <f t="shared" si="20"/>
        <v>1443.6109800000002</v>
      </c>
      <c r="L62" s="144">
        <f>'AG Jul 2016'!AT46</f>
        <v>0</v>
      </c>
      <c r="M62" s="144">
        <f>'AG Jul 2016'!AU46</f>
        <v>0</v>
      </c>
      <c r="N62" s="144">
        <f>'AG Jul 2016'!AV46</f>
        <v>0</v>
      </c>
      <c r="O62" s="144">
        <f>'AG Jul 2016'!AW46</f>
        <v>10</v>
      </c>
      <c r="P62" s="144">
        <f>($E$6*'AG Jul 2016'!AQ46/100)*4</f>
        <v>297.54000000000002</v>
      </c>
      <c r="Q62" s="119">
        <f t="shared" si="26"/>
        <v>1443.6109800000002</v>
      </c>
      <c r="R62" s="119">
        <f>Q62-(J62*O62/100)</f>
        <v>1332.0098820000001</v>
      </c>
      <c r="S62" s="120">
        <f t="shared" si="22"/>
        <v>1146.0709800000002</v>
      </c>
      <c r="T62" s="120">
        <f t="shared" si="23"/>
        <v>1034.4698820000001</v>
      </c>
      <c r="U62" s="474">
        <f t="shared" si="24"/>
        <v>1260.6780780000004</v>
      </c>
      <c r="V62" s="474">
        <f t="shared" si="25"/>
        <v>1137.9168702000002</v>
      </c>
      <c r="W62" s="145">
        <f>'AG Jul 2016'!BD46</f>
        <v>0</v>
      </c>
      <c r="X62" s="146" t="str">
        <f>'AG Jul 2016'!BE46</f>
        <v>n</v>
      </c>
      <c r="Y62" s="63"/>
      <c r="Z62" s="63"/>
      <c r="AA62" s="63"/>
      <c r="AB62" s="63"/>
      <c r="AC62" s="63"/>
      <c r="AD62" s="63"/>
      <c r="AE62" s="63"/>
      <c r="AF62" s="63"/>
      <c r="AG62" s="63"/>
      <c r="AH62" s="63"/>
      <c r="AI62" s="63"/>
      <c r="AJ62" s="63"/>
      <c r="AK62" s="63"/>
      <c r="AL62" s="63"/>
      <c r="AM62" s="63"/>
      <c r="AN62" s="63"/>
      <c r="AO62" s="63"/>
      <c r="AP62" s="63"/>
      <c r="AQ62" s="63"/>
      <c r="AR62" s="63"/>
      <c r="AS62" s="63"/>
      <c r="AT62" s="63"/>
      <c r="AU62" s="63"/>
      <c r="AV62" s="63"/>
      <c r="AW62" s="63"/>
      <c r="AX62" s="63"/>
      <c r="AY62" s="63"/>
      <c r="AZ62" s="63"/>
      <c r="BA62" s="63"/>
      <c r="BB62" s="63"/>
      <c r="BC62" s="63"/>
      <c r="BD62" s="63"/>
      <c r="BE62" s="63"/>
      <c r="BF62" s="63"/>
      <c r="BG62" s="63"/>
      <c r="BH62" s="63"/>
      <c r="BI62" s="63"/>
    </row>
    <row r="63" spans="1:61" s="63" customFormat="1" x14ac:dyDescent="0.3"/>
    <row r="64" spans="1:61" s="63" customFormat="1" x14ac:dyDescent="0.3"/>
    <row r="65" s="63" customFormat="1" x14ac:dyDescent="0.3"/>
    <row r="66" s="63" customFormat="1" x14ac:dyDescent="0.3"/>
    <row r="67" s="63" customFormat="1" x14ac:dyDescent="0.3"/>
    <row r="68" s="63" customFormat="1" x14ac:dyDescent="0.3"/>
    <row r="69" s="63" customFormat="1" x14ac:dyDescent="0.3"/>
    <row r="70" s="63" customFormat="1" x14ac:dyDescent="0.3"/>
    <row r="71" s="63" customFormat="1" x14ac:dyDescent="0.3"/>
    <row r="72" s="63" customFormat="1" x14ac:dyDescent="0.3"/>
    <row r="73" s="63" customFormat="1" x14ac:dyDescent="0.3"/>
    <row r="74" s="63" customFormat="1" x14ac:dyDescent="0.3"/>
    <row r="75" s="63" customFormat="1" x14ac:dyDescent="0.3"/>
    <row r="76" s="63" customFormat="1" x14ac:dyDescent="0.3"/>
    <row r="77" s="63" customFormat="1" x14ac:dyDescent="0.3"/>
    <row r="78" s="63" customFormat="1" x14ac:dyDescent="0.3"/>
    <row r="79" s="63" customFormat="1" x14ac:dyDescent="0.3"/>
    <row r="80" s="63" customFormat="1" x14ac:dyDescent="0.3"/>
    <row r="81" s="63" customFormat="1" x14ac:dyDescent="0.3"/>
    <row r="82" s="63" customFormat="1" x14ac:dyDescent="0.3"/>
    <row r="83" s="63" customFormat="1" x14ac:dyDescent="0.3"/>
    <row r="84" s="63" customFormat="1" x14ac:dyDescent="0.3"/>
    <row r="85" s="63" customFormat="1" x14ac:dyDescent="0.3"/>
    <row r="86" s="63" customFormat="1" x14ac:dyDescent="0.3"/>
    <row r="87" s="63" customFormat="1" x14ac:dyDescent="0.3"/>
    <row r="88" s="63" customFormat="1" x14ac:dyDescent="0.3"/>
    <row r="89" s="63" customFormat="1" x14ac:dyDescent="0.3"/>
    <row r="90" s="63" customFormat="1" x14ac:dyDescent="0.3"/>
    <row r="91" s="63" customFormat="1" x14ac:dyDescent="0.3"/>
    <row r="92" s="63" customFormat="1" x14ac:dyDescent="0.3"/>
    <row r="93" s="63" customFormat="1" x14ac:dyDescent="0.3"/>
    <row r="94" s="63" customFormat="1" x14ac:dyDescent="0.3"/>
    <row r="95" s="63" customFormat="1" x14ac:dyDescent="0.3"/>
    <row r="96" s="63" customFormat="1" x14ac:dyDescent="0.3"/>
    <row r="97" s="63" customFormat="1" x14ac:dyDescent="0.3"/>
    <row r="98" s="63" customFormat="1" x14ac:dyDescent="0.3"/>
    <row r="99" s="63" customFormat="1" x14ac:dyDescent="0.3"/>
    <row r="100" s="63" customFormat="1" x14ac:dyDescent="0.3"/>
    <row r="101" s="63" customFormat="1" x14ac:dyDescent="0.3"/>
    <row r="102" s="63" customFormat="1" x14ac:dyDescent="0.3"/>
    <row r="103" s="63" customFormat="1" x14ac:dyDescent="0.3"/>
    <row r="104" s="63" customFormat="1" x14ac:dyDescent="0.3"/>
    <row r="105" s="63" customFormat="1" x14ac:dyDescent="0.3"/>
    <row r="106" s="63" customFormat="1" x14ac:dyDescent="0.3"/>
    <row r="107" s="63" customFormat="1" x14ac:dyDescent="0.3"/>
    <row r="108" s="63" customFormat="1" x14ac:dyDescent="0.3"/>
    <row r="109" s="63" customFormat="1" x14ac:dyDescent="0.3"/>
    <row r="110" s="63" customFormat="1" x14ac:dyDescent="0.3"/>
    <row r="111" s="63" customFormat="1" x14ac:dyDescent="0.3"/>
    <row r="112" s="63" customFormat="1" x14ac:dyDescent="0.3"/>
    <row r="113" s="63" customFormat="1" x14ac:dyDescent="0.3"/>
    <row r="114" s="63" customFormat="1" x14ac:dyDescent="0.3"/>
    <row r="115" s="63" customFormat="1" x14ac:dyDescent="0.3"/>
    <row r="116" s="63" customFormat="1" x14ac:dyDescent="0.3"/>
    <row r="117" s="63" customFormat="1" x14ac:dyDescent="0.3"/>
    <row r="118" s="63" customFormat="1" x14ac:dyDescent="0.3"/>
    <row r="119" s="63" customFormat="1" x14ac:dyDescent="0.3"/>
    <row r="120" s="63" customFormat="1" x14ac:dyDescent="0.3"/>
    <row r="121" s="63" customFormat="1" x14ac:dyDescent="0.3"/>
    <row r="122" s="63" customFormat="1" x14ac:dyDescent="0.3"/>
    <row r="123" s="63" customFormat="1" x14ac:dyDescent="0.3"/>
    <row r="124" s="63" customFormat="1" x14ac:dyDescent="0.3"/>
    <row r="125" s="63" customFormat="1" x14ac:dyDescent="0.3"/>
    <row r="126" s="63" customFormat="1" x14ac:dyDescent="0.3"/>
    <row r="127" s="63" customFormat="1" x14ac:dyDescent="0.3"/>
    <row r="128" s="63" customFormat="1" x14ac:dyDescent="0.3"/>
    <row r="129" s="63" customFormat="1" x14ac:dyDescent="0.3"/>
    <row r="130" s="63" customFormat="1" x14ac:dyDescent="0.3"/>
    <row r="131" s="63" customFormat="1" x14ac:dyDescent="0.3"/>
    <row r="132" s="63" customFormat="1" x14ac:dyDescent="0.3"/>
    <row r="133" s="63" customFormat="1" x14ac:dyDescent="0.3"/>
    <row r="134" s="63" customFormat="1" x14ac:dyDescent="0.3"/>
    <row r="135" s="63" customFormat="1" x14ac:dyDescent="0.3"/>
    <row r="136" s="63" customFormat="1" x14ac:dyDescent="0.3"/>
    <row r="137" s="63" customFormat="1" x14ac:dyDescent="0.3"/>
    <row r="138" s="63" customFormat="1" x14ac:dyDescent="0.3"/>
    <row r="139" s="63" customFormat="1" x14ac:dyDescent="0.3"/>
    <row r="140" s="63" customFormat="1" x14ac:dyDescent="0.3"/>
  </sheetData>
  <sheetProtection algorithmName="SHA-512" hashValue="La3Dnf+GwXDkY2AiiT2hA42r5/gxfTVj/aG8USN7c5w8yq6BWzdaeP/EAaSY3svtadIEU0n3gI94A2hxFmxT9g==" saltValue="PqgDXZw8ttSxYCX1/2EYJA==" spinCount="100000" sheet="1" objects="1" scenarios="1"/>
  <phoneticPr fontId="11" type="noConversion"/>
  <dataValidations count="2">
    <dataValidation type="decimal" showInputMessage="1" showErrorMessage="1" errorTitle="Incorrect entry" error="Enter 1.5 or 3.0 only" sqref="C4" xr:uid="{00000000-0002-0000-0800-000000000000}">
      <formula1>1.5</formula1>
      <formula2>3</formula2>
    </dataValidation>
    <dataValidation type="whole" showInputMessage="1" showErrorMessage="1" errorTitle="Incorrect number" error="Please enter quarterly consumption between 700-4000kWh" sqref="C5" xr:uid="{00000000-0002-0000-0800-000001000000}">
      <formula1>700</formula1>
      <formula2>4000</formula2>
    </dataValidation>
  </dataValidations>
  <pageMargins left="0.75" right="0.75" top="1" bottom="1" header="0.5" footer="0.5"/>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0"/>
  <dimension ref="A1:CH194"/>
  <sheetViews>
    <sheetView workbookViewId="0">
      <selection activeCell="K4" sqref="K4"/>
    </sheetView>
  </sheetViews>
  <sheetFormatPr defaultColWidth="10.84375" defaultRowHeight="13.5" x14ac:dyDescent="0.3"/>
  <cols>
    <col min="1" max="1" width="24.3046875" style="4" customWidth="1"/>
    <col min="2" max="2" width="25" style="4" customWidth="1"/>
    <col min="3" max="3" width="12.15234375" style="4" customWidth="1"/>
    <col min="4" max="4" width="13.84375" style="4" customWidth="1"/>
    <col min="5" max="5" width="12.15234375" style="4" customWidth="1"/>
    <col min="6" max="6" width="13.69140625" style="4" customWidth="1"/>
    <col min="7" max="7" width="12.15234375" style="4" customWidth="1"/>
    <col min="8" max="8" width="14.3046875" style="4" customWidth="1"/>
    <col min="9" max="9" width="13.69140625" style="4" customWidth="1"/>
    <col min="10" max="10" width="12.15234375" style="4" hidden="1" customWidth="1"/>
    <col min="11" max="16" width="12.15234375" style="4" customWidth="1"/>
    <col min="17" max="20" width="12.15234375" style="4" hidden="1" customWidth="1"/>
    <col min="21" max="24" width="12.15234375" style="4" customWidth="1"/>
    <col min="25" max="16384" width="10.84375" style="4"/>
  </cols>
  <sheetData>
    <row r="1" spans="1:86" ht="14" x14ac:dyDescent="0.3">
      <c r="A1" s="63" t="s">
        <v>364</v>
      </c>
      <c r="B1" s="63"/>
      <c r="C1" s="63"/>
      <c r="D1" s="63"/>
      <c r="E1" s="63"/>
      <c r="F1" s="63"/>
      <c r="G1" s="63"/>
      <c r="H1" s="63"/>
      <c r="I1" s="63"/>
      <c r="J1" s="63">
        <v>3</v>
      </c>
      <c r="K1" s="71"/>
      <c r="L1" s="63"/>
      <c r="M1" s="63"/>
      <c r="N1" s="63"/>
      <c r="O1" s="63"/>
      <c r="P1" s="63"/>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row>
    <row r="2" spans="1:86" ht="14" x14ac:dyDescent="0.3">
      <c r="A2" s="94" t="s">
        <v>402</v>
      </c>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63"/>
      <c r="CA2" s="63"/>
      <c r="CB2" s="63"/>
      <c r="CC2" s="63"/>
      <c r="CD2" s="63"/>
      <c r="CE2" s="63"/>
      <c r="CF2" s="63"/>
      <c r="CG2" s="63"/>
      <c r="CH2" s="63"/>
    </row>
    <row r="3" spans="1:86" ht="14" x14ac:dyDescent="0.3">
      <c r="A3" s="63"/>
      <c r="B3" s="63"/>
      <c r="C3" s="63"/>
      <c r="D3" s="63"/>
      <c r="E3" s="63"/>
      <c r="F3" s="95"/>
      <c r="G3" s="95"/>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A3" s="63"/>
      <c r="CB3" s="63"/>
      <c r="CC3" s="63"/>
      <c r="CD3" s="63"/>
      <c r="CE3" s="63"/>
      <c r="CF3" s="63"/>
      <c r="CG3" s="63"/>
      <c r="CH3" s="63"/>
    </row>
    <row r="4" spans="1:86" ht="14" x14ac:dyDescent="0.3">
      <c r="A4" s="60" t="s">
        <v>365</v>
      </c>
      <c r="B4" s="61"/>
      <c r="C4" s="62">
        <v>3</v>
      </c>
      <c r="D4" s="64" t="s">
        <v>483</v>
      </c>
      <c r="E4" s="73">
        <f>IF(C4&lt;J1,(605),(1210))</f>
        <v>1210</v>
      </c>
      <c r="F4" s="72"/>
      <c r="G4" s="66" t="s">
        <v>484</v>
      </c>
      <c r="H4" s="75" t="s">
        <v>485</v>
      </c>
      <c r="I4" s="96" t="s">
        <v>397</v>
      </c>
      <c r="J4" s="71"/>
      <c r="K4" s="63"/>
      <c r="L4" s="63"/>
      <c r="M4" s="63"/>
      <c r="N4" s="63"/>
      <c r="O4" s="63"/>
      <c r="P4" s="63"/>
      <c r="Q4" s="6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c r="BA4" s="63"/>
      <c r="BB4" s="63"/>
      <c r="BC4" s="63"/>
      <c r="BD4" s="63"/>
      <c r="BE4" s="63"/>
      <c r="BF4" s="63"/>
      <c r="BG4" s="63"/>
      <c r="BH4" s="63"/>
      <c r="BI4" s="63"/>
      <c r="BJ4" s="63"/>
      <c r="BK4" s="63"/>
      <c r="BL4" s="63"/>
      <c r="BM4" s="63"/>
      <c r="BN4" s="63"/>
      <c r="BO4" s="63"/>
      <c r="BP4" s="63"/>
      <c r="BQ4" s="63"/>
      <c r="BR4" s="63"/>
      <c r="BS4" s="63"/>
      <c r="BT4" s="63"/>
      <c r="BU4" s="63"/>
      <c r="BV4" s="63"/>
      <c r="BW4" s="63"/>
      <c r="BX4" s="63"/>
      <c r="BY4" s="63"/>
      <c r="BZ4" s="63"/>
      <c r="CA4" s="63"/>
      <c r="CB4" s="63"/>
      <c r="CC4" s="63"/>
      <c r="CD4" s="63"/>
      <c r="CE4" s="63"/>
      <c r="CF4" s="63"/>
      <c r="CG4" s="63"/>
      <c r="CH4" s="63"/>
    </row>
    <row r="5" spans="1:86" ht="14" x14ac:dyDescent="0.3">
      <c r="A5" s="67" t="s">
        <v>486</v>
      </c>
      <c r="B5" s="68"/>
      <c r="C5" s="69">
        <v>1500</v>
      </c>
      <c r="D5" s="70" t="s">
        <v>487</v>
      </c>
      <c r="E5" s="74">
        <f>C5-(E4-E6)</f>
        <v>893.79</v>
      </c>
      <c r="F5" s="64" t="s">
        <v>488</v>
      </c>
      <c r="G5" s="79">
        <f>E5*70/100</f>
        <v>625.65299999999991</v>
      </c>
      <c r="H5" s="80">
        <f>E5*30/100</f>
        <v>268.13699999999994</v>
      </c>
      <c r="I5" s="97"/>
      <c r="J5" s="71"/>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63"/>
      <c r="AX5" s="63"/>
      <c r="AY5" s="63"/>
      <c r="AZ5" s="63"/>
      <c r="BA5" s="63"/>
      <c r="BB5" s="63"/>
      <c r="BC5" s="63"/>
      <c r="BD5" s="63"/>
      <c r="BE5" s="63"/>
      <c r="BF5" s="63"/>
      <c r="BG5" s="63"/>
      <c r="BH5" s="63"/>
      <c r="BI5" s="63"/>
      <c r="BJ5" s="63"/>
      <c r="BK5" s="63"/>
      <c r="BL5" s="63"/>
      <c r="BM5" s="63"/>
      <c r="BN5" s="63"/>
      <c r="BO5" s="63"/>
      <c r="BP5" s="63"/>
      <c r="BQ5" s="63"/>
      <c r="BR5" s="63"/>
      <c r="BS5" s="63"/>
      <c r="BT5" s="63"/>
      <c r="BU5" s="63"/>
      <c r="BV5" s="63"/>
      <c r="BW5" s="63"/>
      <c r="BX5" s="63"/>
      <c r="BY5" s="63"/>
      <c r="BZ5" s="63"/>
      <c r="CA5" s="63"/>
      <c r="CB5" s="63"/>
      <c r="CC5" s="63"/>
      <c r="CD5" s="63"/>
      <c r="CE5" s="63"/>
      <c r="CF5" s="63"/>
      <c r="CG5" s="63"/>
      <c r="CH5" s="63"/>
    </row>
    <row r="6" spans="1:86" ht="14" x14ac:dyDescent="0.3">
      <c r="A6" s="71"/>
      <c r="B6" s="71"/>
      <c r="C6" s="71"/>
      <c r="D6" s="70" t="s">
        <v>489</v>
      </c>
      <c r="E6" s="74">
        <f>IF(C4&lt;J1,(E4*18.9/100),(E4*49.9/100))</f>
        <v>603.79</v>
      </c>
      <c r="F6" s="76" t="s">
        <v>396</v>
      </c>
      <c r="G6" s="77">
        <f>E5*20/100</f>
        <v>178.75799999999998</v>
      </c>
      <c r="H6" s="78">
        <f>E5*30/100</f>
        <v>268.13699999999994</v>
      </c>
      <c r="I6" s="98">
        <f>E5*50/100</f>
        <v>446.89499999999998</v>
      </c>
      <c r="J6" s="71"/>
      <c r="K6" s="63"/>
      <c r="L6" s="63"/>
      <c r="M6" s="63"/>
      <c r="N6" s="63"/>
      <c r="O6" s="63"/>
      <c r="P6" s="6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3"/>
      <c r="AX6" s="63"/>
      <c r="AY6" s="63"/>
      <c r="AZ6" s="63"/>
      <c r="BA6" s="63"/>
      <c r="BB6" s="63"/>
      <c r="BC6" s="63"/>
      <c r="BD6" s="63"/>
      <c r="BE6" s="63"/>
      <c r="BF6" s="63"/>
      <c r="BG6" s="63"/>
      <c r="BH6" s="63"/>
      <c r="BI6" s="63"/>
      <c r="BJ6" s="63"/>
      <c r="BK6" s="63"/>
      <c r="BL6" s="63"/>
      <c r="BM6" s="63"/>
      <c r="BN6" s="63"/>
      <c r="BO6" s="63"/>
      <c r="BP6" s="63"/>
      <c r="BQ6" s="63"/>
      <c r="BR6" s="63"/>
      <c r="BS6" s="63"/>
      <c r="BT6" s="63"/>
      <c r="BU6" s="63"/>
      <c r="BV6" s="63"/>
      <c r="BW6" s="63"/>
      <c r="BX6" s="63"/>
      <c r="BY6" s="63"/>
      <c r="BZ6" s="63"/>
      <c r="CA6" s="63"/>
      <c r="CB6" s="63"/>
      <c r="CC6" s="63"/>
      <c r="CD6" s="63"/>
      <c r="CE6" s="63"/>
      <c r="CF6" s="63"/>
      <c r="CG6" s="63"/>
      <c r="CH6" s="63"/>
    </row>
    <row r="7" spans="1:86" ht="14.5" thickBot="1" x14ac:dyDescent="0.35">
      <c r="A7" s="63"/>
      <c r="B7" s="63"/>
      <c r="C7" s="63"/>
      <c r="D7" s="63"/>
      <c r="E7" s="63"/>
      <c r="F7" s="63"/>
      <c r="G7" s="99"/>
      <c r="H7" s="63"/>
      <c r="I7" s="63"/>
      <c r="J7" s="63"/>
      <c r="K7" s="63"/>
      <c r="L7" s="63"/>
      <c r="M7" s="63"/>
      <c r="N7" s="63"/>
      <c r="O7" s="63"/>
      <c r="P7" s="63"/>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63"/>
      <c r="AS7" s="63"/>
      <c r="AT7" s="63"/>
      <c r="AU7" s="63"/>
      <c r="AV7" s="63"/>
      <c r="AW7" s="63"/>
      <c r="AX7" s="63"/>
      <c r="AY7" s="63"/>
      <c r="AZ7" s="63"/>
      <c r="BA7" s="63"/>
      <c r="BB7" s="63"/>
      <c r="BC7" s="63"/>
      <c r="BD7" s="63"/>
      <c r="BE7" s="63"/>
      <c r="BF7" s="63"/>
      <c r="BG7" s="63"/>
      <c r="BH7" s="63"/>
      <c r="BI7" s="63"/>
      <c r="BJ7" s="63"/>
      <c r="BK7" s="63"/>
      <c r="BL7" s="63"/>
      <c r="BM7" s="63"/>
      <c r="BN7" s="63"/>
      <c r="BO7" s="63"/>
      <c r="BP7" s="63"/>
      <c r="BQ7" s="63"/>
      <c r="BR7" s="63"/>
      <c r="BS7" s="63"/>
      <c r="BT7" s="63"/>
      <c r="BU7" s="63"/>
      <c r="BV7" s="63"/>
      <c r="BW7" s="63"/>
      <c r="BX7" s="63"/>
      <c r="BY7" s="63"/>
      <c r="BZ7" s="63"/>
      <c r="CA7" s="63"/>
      <c r="CB7" s="63"/>
      <c r="CC7" s="63"/>
      <c r="CD7" s="63"/>
      <c r="CE7" s="63"/>
      <c r="CF7" s="63"/>
      <c r="CG7" s="63"/>
      <c r="CH7" s="63"/>
    </row>
    <row r="8" spans="1:86" ht="14" x14ac:dyDescent="0.3">
      <c r="A8" s="100" t="s">
        <v>514</v>
      </c>
      <c r="B8" s="101"/>
      <c r="C8" s="101"/>
      <c r="D8" s="101"/>
      <c r="E8" s="101"/>
      <c r="F8" s="101"/>
      <c r="G8" s="101"/>
      <c r="H8" s="101"/>
      <c r="I8" s="101"/>
      <c r="J8" s="101"/>
      <c r="K8" s="101"/>
      <c r="L8" s="101"/>
      <c r="M8" s="101"/>
      <c r="N8" s="101"/>
      <c r="O8" s="101"/>
      <c r="P8" s="101"/>
      <c r="Q8" s="101"/>
      <c r="R8" s="101"/>
      <c r="S8" s="101"/>
      <c r="T8" s="101"/>
      <c r="U8" s="101"/>
      <c r="V8" s="101"/>
      <c r="W8" s="101"/>
      <c r="X8" s="102"/>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row>
    <row r="9" spans="1:86" ht="70" x14ac:dyDescent="0.3">
      <c r="A9" s="463" t="s">
        <v>408</v>
      </c>
      <c r="B9" s="464" t="s">
        <v>409</v>
      </c>
      <c r="C9" s="465" t="s">
        <v>410</v>
      </c>
      <c r="D9" s="465" t="s">
        <v>411</v>
      </c>
      <c r="E9" s="465" t="s">
        <v>446</v>
      </c>
      <c r="F9" s="466" t="s">
        <v>447</v>
      </c>
      <c r="G9" s="465" t="s">
        <v>448</v>
      </c>
      <c r="H9" s="467" t="s">
        <v>354</v>
      </c>
      <c r="I9" s="465" t="s">
        <v>222</v>
      </c>
      <c r="J9" s="467" t="s">
        <v>406</v>
      </c>
      <c r="K9" s="468" t="s">
        <v>449</v>
      </c>
      <c r="L9" s="469" t="s">
        <v>398</v>
      </c>
      <c r="M9" s="469" t="s">
        <v>562</v>
      </c>
      <c r="N9" s="469" t="s">
        <v>399</v>
      </c>
      <c r="O9" s="469" t="s">
        <v>563</v>
      </c>
      <c r="P9" s="470" t="s">
        <v>490</v>
      </c>
      <c r="Q9" s="471" t="s">
        <v>102</v>
      </c>
      <c r="R9" s="471" t="s">
        <v>103</v>
      </c>
      <c r="S9" s="471" t="s">
        <v>104</v>
      </c>
      <c r="T9" s="471" t="s">
        <v>105</v>
      </c>
      <c r="U9" s="470" t="s">
        <v>331</v>
      </c>
      <c r="V9" s="470" t="s">
        <v>332</v>
      </c>
      <c r="W9" s="469" t="s">
        <v>400</v>
      </c>
      <c r="X9" s="472" t="s">
        <v>558</v>
      </c>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86" ht="14" x14ac:dyDescent="0.3">
      <c r="A10" s="103" t="str">
        <f>'END Jul 2016'!K2</f>
        <v>AGL</v>
      </c>
      <c r="B10" s="104" t="str">
        <f>'END Jul 2016'!L2</f>
        <v xml:space="preserve">Savers </v>
      </c>
      <c r="C10" s="105">
        <f>91*'END Jul 2016'!M2/100</f>
        <v>70.497699999999995</v>
      </c>
      <c r="D10" s="105">
        <f>IF($E$5&gt;='END Jul 2016'!P2,('END Jul 2016'!P2*'END Jul 2016'!N2/100),($E$5*'END Jul 2016'!N2/100))</f>
        <v>220.22985600000001</v>
      </c>
      <c r="E10" s="106">
        <f>IF($E$5&lt;'END Jul 2016'!P2,0,IF(($E$5)&lt;='END Jul 2016'!R2,(($E$5-'END Jul 2016'!P2)*'END Jul 2016'!Q2/100),(('END Jul 2016'!R2-'END Jul 2016'!P2)*'END Jul 2016'!Q2/100)))</f>
        <v>0</v>
      </c>
      <c r="F10" s="105">
        <v>0</v>
      </c>
      <c r="G10" s="105">
        <v>0</v>
      </c>
      <c r="H10" s="105">
        <f>IF(($E$5&lt;'END Jul 2016'!R2),(0),($E$5-'END Jul 2016'!R2)*'END Jul 2016'!S2/100)</f>
        <v>0</v>
      </c>
      <c r="I10" s="105">
        <f t="shared" ref="I10:I24" si="0">SUM(C10:H10)</f>
        <v>290.72755599999999</v>
      </c>
      <c r="J10" s="107">
        <f t="shared" ref="J10:J24" si="1">(I10-C10)*4</f>
        <v>880.91942399999994</v>
      </c>
      <c r="K10" s="108">
        <f t="shared" ref="K10:K24" si="2">I10*4</f>
        <v>1162.910224</v>
      </c>
      <c r="L10" s="109">
        <f>'END Jul 2016'!AT2</f>
        <v>0</v>
      </c>
      <c r="M10" s="109">
        <f>'END Jul 2016'!AU2</f>
        <v>0</v>
      </c>
      <c r="N10" s="109">
        <f>'END Jul 2016'!AV2</f>
        <v>0</v>
      </c>
      <c r="O10" s="109">
        <f>'END Jul 2016'!AW2</f>
        <v>17</v>
      </c>
      <c r="P10" s="109">
        <f>($E$6*'END Jul 2016'!AQ2/100)*4</f>
        <v>147.32476</v>
      </c>
      <c r="Q10" s="109">
        <f>K10</f>
        <v>1162.910224</v>
      </c>
      <c r="R10" s="109">
        <f>Q10-(J10*O10/100)</f>
        <v>1013.15392192</v>
      </c>
      <c r="S10" s="110">
        <f>Q10-P10</f>
        <v>1015.585464</v>
      </c>
      <c r="T10" s="110">
        <f>R10-P10</f>
        <v>865.82916192000005</v>
      </c>
      <c r="U10" s="473">
        <f>S10*1.1</f>
        <v>1117.1440104000001</v>
      </c>
      <c r="V10" s="473">
        <f>T10*1.1</f>
        <v>952.41207811200013</v>
      </c>
      <c r="W10" s="111">
        <f>'END Jul 2016'!BD2</f>
        <v>0</v>
      </c>
      <c r="X10" s="112" t="str">
        <f>'END Jul 2016'!BE2</f>
        <v>n</v>
      </c>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row>
    <row r="11" spans="1:86" ht="14" x14ac:dyDescent="0.3">
      <c r="A11" s="103" t="str">
        <f>'END Jul 2016'!K3</f>
        <v>Click Energy</v>
      </c>
      <c r="B11" s="104" t="str">
        <f>'END Jul 2016'!L3</f>
        <v>Shine</v>
      </c>
      <c r="C11" s="105">
        <f>91*'END Jul 2016'!M3/100</f>
        <v>74.346999999999994</v>
      </c>
      <c r="D11" s="105">
        <f>IF($E$5&gt;='END Jul 2016'!P3,('END Jul 2016'!P3*'END Jul 2016'!N3/100),($E$5*'END Jul 2016'!N3/100))</f>
        <v>234.74500559999996</v>
      </c>
      <c r="E11" s="106">
        <f>IF($E$5&lt;'END Jul 2016'!P3,0,IF(($E$5)&lt;='END Jul 2016'!R3,(($E$5-'END Jul 2016'!P3)*'END Jul 2016'!Q3/100),(('END Jul 2016'!R3-'END Jul 2016'!P3)*'END Jul 2016'!Q3/100)))</f>
        <v>0</v>
      </c>
      <c r="F11" s="105">
        <v>0</v>
      </c>
      <c r="G11" s="105">
        <v>0</v>
      </c>
      <c r="H11" s="105">
        <f>IF(($E$5&lt;'END Jul 2016'!R3),(0),($E$5-'END Jul 2016'!R3)*'END Jul 2016'!S3/100)</f>
        <v>0</v>
      </c>
      <c r="I11" s="105">
        <f t="shared" si="0"/>
        <v>309.09200559999994</v>
      </c>
      <c r="J11" s="107">
        <f t="shared" si="1"/>
        <v>938.98002239999983</v>
      </c>
      <c r="K11" s="108">
        <f t="shared" si="2"/>
        <v>1236.3680223999997</v>
      </c>
      <c r="L11" s="109">
        <f>'END Jul 2016'!AT3</f>
        <v>0</v>
      </c>
      <c r="M11" s="109">
        <f>'END Jul 2016'!AU3</f>
        <v>0</v>
      </c>
      <c r="N11" s="109">
        <f>'END Jul 2016'!AV3</f>
        <v>7</v>
      </c>
      <c r="O11" s="109">
        <f>'END Jul 2016'!AW3</f>
        <v>0</v>
      </c>
      <c r="P11" s="109">
        <f>($E$6*'END Jul 2016'!AQ3/100)*4</f>
        <v>241.51599999999999</v>
      </c>
      <c r="Q11" s="109">
        <f t="shared" ref="Q11:Q24" si="3">K11</f>
        <v>1236.3680223999997</v>
      </c>
      <c r="R11" s="109">
        <f>Q11-(K11*N11/100)</f>
        <v>1149.8222608319998</v>
      </c>
      <c r="S11" s="110">
        <f t="shared" ref="S11:S24" si="4">Q11-P11</f>
        <v>994.85202239999978</v>
      </c>
      <c r="T11" s="110">
        <f t="shared" ref="T11:T24" si="5">R11-P11</f>
        <v>908.30626083199979</v>
      </c>
      <c r="U11" s="473">
        <f t="shared" ref="U11:U24" si="6">S11*1.1</f>
        <v>1094.3372246399999</v>
      </c>
      <c r="V11" s="473">
        <f t="shared" ref="V11:V24" si="7">T11*1.1</f>
        <v>999.13688691519985</v>
      </c>
      <c r="W11" s="111">
        <f>'END Jul 2016'!BD3</f>
        <v>0</v>
      </c>
      <c r="X11" s="112" t="str">
        <f>'END Jul 2016'!BE3</f>
        <v>n</v>
      </c>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row>
    <row r="12" spans="1:86" ht="14" x14ac:dyDescent="0.3">
      <c r="A12" s="103" t="str">
        <f>'END Jul 2016'!K4</f>
        <v>Commander</v>
      </c>
      <c r="B12" s="104" t="str">
        <f>'END Jul 2016'!L4</f>
        <v>Market offer</v>
      </c>
      <c r="C12" s="105">
        <f>91*'END Jul 2016'!M4/100</f>
        <v>66.930499999999995</v>
      </c>
      <c r="D12" s="105">
        <f>IF($E$5&gt;='END Jul 2016'!P4,('END Jul 2016'!P4*'END Jul 2016'!N4/100),($E$5*'END Jul 2016'!N4/100))</f>
        <v>214.42022099999997</v>
      </c>
      <c r="E12" s="106">
        <f>IF($E$5&lt;'END Jul 2016'!P4,0,IF(($E$5)&lt;='END Jul 2016'!R4,(($E$5-'END Jul 2016'!P4)*'END Jul 2016'!Q4/100),(('END Jul 2016'!R4-'END Jul 2016'!P4)*'END Jul 2016'!Q4/100)))</f>
        <v>0</v>
      </c>
      <c r="F12" s="105">
        <v>0</v>
      </c>
      <c r="G12" s="105">
        <v>0</v>
      </c>
      <c r="H12" s="105">
        <f>IF(($E$5&lt;'END Jul 2016'!R4),(0),($E$5-'END Jul 2016'!R4)*'END Jul 2016'!S4/100)</f>
        <v>0</v>
      </c>
      <c r="I12" s="105">
        <f t="shared" si="0"/>
        <v>281.35072099999996</v>
      </c>
      <c r="J12" s="107">
        <f t="shared" si="1"/>
        <v>857.68088399999988</v>
      </c>
      <c r="K12" s="108">
        <f t="shared" si="2"/>
        <v>1125.4028839999999</v>
      </c>
      <c r="L12" s="109">
        <f>'END Jul 2016'!AT4</f>
        <v>0</v>
      </c>
      <c r="M12" s="109">
        <f>'END Jul 2016'!AU4</f>
        <v>0</v>
      </c>
      <c r="N12" s="109">
        <f>'END Jul 2016'!AV4</f>
        <v>0</v>
      </c>
      <c r="O12" s="109">
        <f>'END Jul 2016'!AW4</f>
        <v>20</v>
      </c>
      <c r="P12" s="109">
        <f>($E$6*'END Jul 2016'!AQ4/100)*4</f>
        <v>156.9854</v>
      </c>
      <c r="Q12" s="109">
        <f t="shared" si="3"/>
        <v>1125.4028839999999</v>
      </c>
      <c r="R12" s="109">
        <f>Q12-(J12*O12/100)</f>
        <v>953.86670719999984</v>
      </c>
      <c r="S12" s="110">
        <f t="shared" si="4"/>
        <v>968.41748399999983</v>
      </c>
      <c r="T12" s="110">
        <f t="shared" si="5"/>
        <v>796.88130719999981</v>
      </c>
      <c r="U12" s="473">
        <f t="shared" si="6"/>
        <v>1065.2592324</v>
      </c>
      <c r="V12" s="473">
        <f t="shared" si="7"/>
        <v>876.56943791999981</v>
      </c>
      <c r="W12" s="111">
        <f>'END Jul 2016'!BD4</f>
        <v>0</v>
      </c>
      <c r="X12" s="112" t="str">
        <f>'END Jul 2016'!BE4</f>
        <v>n</v>
      </c>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row>
    <row r="13" spans="1:86" ht="14" x14ac:dyDescent="0.3">
      <c r="A13" s="103" t="str">
        <f>'END Jul 2016'!K5</f>
        <v>CovaU</v>
      </c>
      <c r="B13" s="104" t="str">
        <f>'END Jul 2016'!L5</f>
        <v>Rate Saver</v>
      </c>
      <c r="C13" s="105">
        <f>91*'END Jul 2016'!M5/100</f>
        <v>84.63</v>
      </c>
      <c r="D13" s="105">
        <f>IF($E$5&gt;='END Jul 2016'!P5,('END Jul 2016'!P5*'END Jul 2016'!N5/100),($E$5*'END Jul 2016'!N5/100))</f>
        <v>224.25191100000001</v>
      </c>
      <c r="E13" s="106">
        <f>IF($E$5&lt;'END Jul 2016'!P5,0,IF(($E$5)&lt;='END Jul 2016'!R5,(($E$5-'END Jul 2016'!P5)*'END Jul 2016'!Q5/100),(('END Jul 2016'!R5-'END Jul 2016'!P5)*'END Jul 2016'!Q5/100)))</f>
        <v>0</v>
      </c>
      <c r="F13" s="105">
        <v>0</v>
      </c>
      <c r="G13" s="105">
        <v>0</v>
      </c>
      <c r="H13" s="105">
        <f>IF(($E$5&lt;'END Jul 2016'!R5),(0),($E$5-'END Jul 2016'!R5)*'END Jul 2016'!S5/100)</f>
        <v>0</v>
      </c>
      <c r="I13" s="105">
        <f t="shared" si="0"/>
        <v>308.881911</v>
      </c>
      <c r="J13" s="107">
        <f t="shared" si="1"/>
        <v>897.00764400000003</v>
      </c>
      <c r="K13" s="108">
        <f t="shared" si="2"/>
        <v>1235.527644</v>
      </c>
      <c r="L13" s="109">
        <f>'END Jul 2016'!AT5</f>
        <v>0</v>
      </c>
      <c r="M13" s="109">
        <f>'END Jul 2016'!AU5</f>
        <v>0</v>
      </c>
      <c r="N13" s="109">
        <f>'END Jul 2016'!AV5</f>
        <v>18</v>
      </c>
      <c r="O13" s="109">
        <f>'END Jul 2016'!AW5</f>
        <v>0</v>
      </c>
      <c r="P13" s="109">
        <f>($E$6*'END Jul 2016'!AQ5/100)*4</f>
        <v>0</v>
      </c>
      <c r="Q13" s="109">
        <f t="shared" si="3"/>
        <v>1235.527644</v>
      </c>
      <c r="R13" s="109">
        <f>Q13-(K13*N13/100)</f>
        <v>1013.13266808</v>
      </c>
      <c r="S13" s="110">
        <f t="shared" si="4"/>
        <v>1235.527644</v>
      </c>
      <c r="T13" s="110">
        <f t="shared" si="5"/>
        <v>1013.13266808</v>
      </c>
      <c r="U13" s="473">
        <f t="shared" si="6"/>
        <v>1359.0804084000001</v>
      </c>
      <c r="V13" s="473">
        <f t="shared" si="7"/>
        <v>1114.445934888</v>
      </c>
      <c r="W13" s="111">
        <f>'END Jul 2016'!BD5</f>
        <v>0</v>
      </c>
      <c r="X13" s="112" t="str">
        <f>'END Jul 2016'!BE5</f>
        <v>n</v>
      </c>
      <c r="Y13" s="63"/>
      <c r="Z13" s="63"/>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row>
    <row r="14" spans="1:86" ht="14" x14ac:dyDescent="0.3">
      <c r="A14" s="103" t="str">
        <f>'END Jul 2016'!K6</f>
        <v>Diamond Energy</v>
      </c>
      <c r="B14" s="104" t="str">
        <f>'END Jul 2016'!L6</f>
        <v>Pay on time discount</v>
      </c>
      <c r="C14" s="105">
        <f>91*'END Jul 2016'!M6/100</f>
        <v>77.331800000000001</v>
      </c>
      <c r="D14" s="105">
        <f>IF($E$5&gt;='END Jul 2016'!P6,('END Jul 2016'!P6*'END Jul 2016'!N6/100),($E$5*'END Jul 2016'!N6/100))</f>
        <v>65.849999999999994</v>
      </c>
      <c r="E14" s="106">
        <f>IF($E$5&lt;'END Jul 2016'!P6,0,IF(($E$5)&lt;='END Jul 2016'!R6,(($E$5-'END Jul 2016'!P6)*'END Jul 2016'!Q6/100),(('END Jul 2016'!R6-'END Jul 2016'!P6)*'END Jul 2016'!Q6/100)))</f>
        <v>131.40572699999998</v>
      </c>
      <c r="F14" s="105">
        <v>0</v>
      </c>
      <c r="G14" s="105">
        <v>0</v>
      </c>
      <c r="H14" s="105">
        <f>IF(($E$5&lt;'END Jul 2016'!R6),(0),($E$5-'END Jul 2016'!R6)*'END Jul 2016'!S6/100)</f>
        <v>0</v>
      </c>
      <c r="I14" s="105">
        <f t="shared" si="0"/>
        <v>274.58752700000002</v>
      </c>
      <c r="J14" s="107">
        <f t="shared" si="1"/>
        <v>789.02290800000014</v>
      </c>
      <c r="K14" s="108">
        <f t="shared" si="2"/>
        <v>1098.3501080000001</v>
      </c>
      <c r="L14" s="109">
        <f>'END Jul 2016'!AT6</f>
        <v>0</v>
      </c>
      <c r="M14" s="109">
        <f>'END Jul 2016'!AU6</f>
        <v>0</v>
      </c>
      <c r="N14" s="109">
        <f>'END Jul 2016'!AV6</f>
        <v>7</v>
      </c>
      <c r="O14" s="109">
        <f>'END Jul 2016'!AW6</f>
        <v>0</v>
      </c>
      <c r="P14" s="109">
        <f>($E$6*'END Jul 2016'!AQ6/100)*4</f>
        <v>193.21279999999999</v>
      </c>
      <c r="Q14" s="109">
        <f t="shared" si="3"/>
        <v>1098.3501080000001</v>
      </c>
      <c r="R14" s="109">
        <f>Q14-(K14*N14/100)</f>
        <v>1021.4656004400001</v>
      </c>
      <c r="S14" s="110">
        <f t="shared" si="4"/>
        <v>905.13730800000008</v>
      </c>
      <c r="T14" s="110">
        <f t="shared" si="5"/>
        <v>828.2528004400001</v>
      </c>
      <c r="U14" s="473">
        <f t="shared" si="6"/>
        <v>995.65103880000015</v>
      </c>
      <c r="V14" s="473">
        <f t="shared" si="7"/>
        <v>911.07808048400022</v>
      </c>
      <c r="W14" s="111">
        <f>'END Jul 2016'!BD6</f>
        <v>24</v>
      </c>
      <c r="X14" s="112" t="str">
        <f>'END Jul 2016'!BE6</f>
        <v>y</v>
      </c>
      <c r="Y14" s="63"/>
      <c r="Z14" s="63"/>
      <c r="AA14" s="63"/>
      <c r="AB14" s="63"/>
      <c r="AC14" s="63"/>
      <c r="AD14" s="63"/>
      <c r="AE14" s="63"/>
      <c r="AF14" s="63"/>
      <c r="AG14" s="63"/>
      <c r="AH14" s="63"/>
      <c r="AI14" s="63"/>
      <c r="AJ14" s="63"/>
      <c r="AK14" s="63"/>
      <c r="AL14" s="63"/>
      <c r="AM14" s="63"/>
      <c r="AN14" s="63"/>
      <c r="AO14" s="63"/>
      <c r="AP14" s="63"/>
      <c r="AQ14" s="63"/>
      <c r="AR14" s="63"/>
      <c r="AS14" s="63"/>
      <c r="AT14" s="63"/>
      <c r="AU14" s="63"/>
      <c r="AV14" s="63"/>
      <c r="AW14" s="63"/>
      <c r="AX14" s="63"/>
      <c r="AY14" s="63"/>
      <c r="AZ14" s="63"/>
      <c r="BA14" s="63"/>
      <c r="BB14" s="63"/>
      <c r="BC14" s="63"/>
      <c r="BD14" s="63"/>
      <c r="BE14" s="63"/>
      <c r="BF14" s="63"/>
      <c r="BG14" s="63"/>
      <c r="BH14" s="63"/>
      <c r="BI14" s="63"/>
      <c r="BJ14" s="63"/>
      <c r="BK14" s="63"/>
      <c r="BL14" s="63"/>
      <c r="BM14" s="63"/>
      <c r="BN14" s="63"/>
      <c r="BO14" s="63"/>
      <c r="BP14" s="63"/>
      <c r="BQ14" s="63"/>
      <c r="BR14" s="63"/>
      <c r="BS14" s="63"/>
      <c r="BT14" s="63"/>
      <c r="BU14" s="63"/>
      <c r="BV14" s="63"/>
      <c r="BW14" s="63"/>
      <c r="BX14" s="63"/>
      <c r="BY14" s="63"/>
      <c r="BZ14" s="63"/>
      <c r="CA14" s="63"/>
      <c r="CB14" s="63"/>
      <c r="CC14" s="63"/>
      <c r="CD14" s="63"/>
      <c r="CE14" s="63"/>
      <c r="CF14" s="63"/>
      <c r="CG14" s="63"/>
      <c r="CH14" s="63"/>
    </row>
    <row r="15" spans="1:86" ht="14" x14ac:dyDescent="0.3">
      <c r="A15" s="103" t="str">
        <f>'END Jul 2016'!K7</f>
        <v>Dodo Power &amp; Gas</v>
      </c>
      <c r="B15" s="104" t="str">
        <f>'END Jul 2016'!L7</f>
        <v>Market offer</v>
      </c>
      <c r="C15" s="105">
        <f>91*'END Jul 2016'!M7/100</f>
        <v>66.202500000000001</v>
      </c>
      <c r="D15" s="105">
        <f>IF($E$5&gt;='END Jul 2016'!P7,('END Jul 2016'!P7*'END Jul 2016'!N7/100),($E$5*'END Jul 2016'!N7/100))</f>
        <v>205.12480499999998</v>
      </c>
      <c r="E15" s="106">
        <f>IF($E$5&lt;'END Jul 2016'!P7,0,IF(($E$5)&lt;='END Jul 2016'!R7,(($E$5-'END Jul 2016'!P7)*'END Jul 2016'!Q7/100),(('END Jul 2016'!R7-'END Jul 2016'!P7)*'END Jul 2016'!Q7/100)))</f>
        <v>0</v>
      </c>
      <c r="F15" s="105">
        <v>0</v>
      </c>
      <c r="G15" s="105">
        <v>0</v>
      </c>
      <c r="H15" s="105">
        <f>IF(($E$5&lt;'END Jul 2016'!R7),(0),($E$5-'END Jul 2016'!R7)*'END Jul 2016'!S7/100)</f>
        <v>0</v>
      </c>
      <c r="I15" s="105">
        <f t="shared" si="0"/>
        <v>271.32730499999997</v>
      </c>
      <c r="J15" s="107">
        <f t="shared" si="1"/>
        <v>820.49921999999992</v>
      </c>
      <c r="K15" s="108">
        <f t="shared" si="2"/>
        <v>1085.3092199999999</v>
      </c>
      <c r="L15" s="109">
        <f>'END Jul 2016'!AT7</f>
        <v>0</v>
      </c>
      <c r="M15" s="109">
        <f>'END Jul 2016'!AU7</f>
        <v>0</v>
      </c>
      <c r="N15" s="109">
        <f>'END Jul 2016'!AV7</f>
        <v>0</v>
      </c>
      <c r="O15" s="109">
        <f>'END Jul 2016'!AW7</f>
        <v>20</v>
      </c>
      <c r="P15" s="109">
        <f>($E$6*'END Jul 2016'!AQ7/100)*4</f>
        <v>156.9854</v>
      </c>
      <c r="Q15" s="109">
        <f t="shared" si="3"/>
        <v>1085.3092199999999</v>
      </c>
      <c r="R15" s="109">
        <f>Q15-(J15*O15/100)</f>
        <v>921.20937599999991</v>
      </c>
      <c r="S15" s="110">
        <f t="shared" si="4"/>
        <v>928.32381999999984</v>
      </c>
      <c r="T15" s="110">
        <f t="shared" si="5"/>
        <v>764.22397599999988</v>
      </c>
      <c r="U15" s="473">
        <f t="shared" si="6"/>
        <v>1021.1562019999999</v>
      </c>
      <c r="V15" s="473">
        <f t="shared" si="7"/>
        <v>840.64637359999995</v>
      </c>
      <c r="W15" s="111">
        <f>'END Jul 2016'!BD7</f>
        <v>0</v>
      </c>
      <c r="X15" s="112" t="str">
        <f>'END Jul 2016'!BE7</f>
        <v>n</v>
      </c>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A15" s="63"/>
      <c r="CB15" s="63"/>
      <c r="CC15" s="63"/>
      <c r="CD15" s="63"/>
      <c r="CE15" s="63"/>
      <c r="CF15" s="63"/>
      <c r="CG15" s="63"/>
      <c r="CH15" s="63"/>
    </row>
    <row r="16" spans="1:86" ht="14" x14ac:dyDescent="0.3">
      <c r="A16" s="103" t="str">
        <f>'END Jul 2016'!K8</f>
        <v>EnergyAustralia</v>
      </c>
      <c r="B16" s="104" t="str">
        <f>'END Jul 2016'!L8</f>
        <v>Flexi Saver</v>
      </c>
      <c r="C16" s="105">
        <f>91*'END Jul 2016'!M8/100</f>
        <v>71.061900000000009</v>
      </c>
      <c r="D16" s="105">
        <f>IF($E$5&gt;='END Jul 2016'!P8,('END Jul 2016'!P8*'END Jul 2016'!N8/100),($E$5*'END Jul 2016'!N8/100))</f>
        <v>217.90600199999997</v>
      </c>
      <c r="E16" s="106">
        <f>IF($E$5&lt;'END Jul 2016'!P8,0,IF(($E$5)&lt;='END Jul 2016'!R8,(($E$5-'END Jul 2016'!P8)*'END Jul 2016'!Q8/100),(('END Jul 2016'!R8-'END Jul 2016'!P8)*'END Jul 2016'!Q8/100)))</f>
        <v>0</v>
      </c>
      <c r="F16" s="105">
        <v>0</v>
      </c>
      <c r="G16" s="105">
        <v>0</v>
      </c>
      <c r="H16" s="105">
        <f>IF(($E$5&lt;'END Jul 2016'!R8),(0),($E$5-'END Jul 2016'!R8)*'END Jul 2016'!S8/100)</f>
        <v>0</v>
      </c>
      <c r="I16" s="105">
        <f t="shared" si="0"/>
        <v>288.96790199999998</v>
      </c>
      <c r="J16" s="107">
        <f t="shared" si="1"/>
        <v>871.62400799999989</v>
      </c>
      <c r="K16" s="108">
        <f t="shared" si="2"/>
        <v>1155.8716079999999</v>
      </c>
      <c r="L16" s="109">
        <f>'END Jul 2016'!AT8</f>
        <v>0</v>
      </c>
      <c r="M16" s="109">
        <f>'END Jul 2016'!AU8</f>
        <v>0</v>
      </c>
      <c r="N16" s="109">
        <f>'END Jul 2016'!AV8</f>
        <v>0</v>
      </c>
      <c r="O16" s="109">
        <f>'END Jul 2016'!AW8</f>
        <v>16</v>
      </c>
      <c r="P16" s="109">
        <f>($E$6*'END Jul 2016'!AQ8/100)*4</f>
        <v>123.17316</v>
      </c>
      <c r="Q16" s="109">
        <f t="shared" si="3"/>
        <v>1155.8716079999999</v>
      </c>
      <c r="R16" s="109">
        <f>Q16-(J16*O16/100)</f>
        <v>1016.4117667199999</v>
      </c>
      <c r="S16" s="110">
        <f t="shared" si="4"/>
        <v>1032.6984479999999</v>
      </c>
      <c r="T16" s="110">
        <f t="shared" si="5"/>
        <v>893.23860672000001</v>
      </c>
      <c r="U16" s="473">
        <f t="shared" si="6"/>
        <v>1135.9682928</v>
      </c>
      <c r="V16" s="473">
        <f t="shared" si="7"/>
        <v>982.56246739200003</v>
      </c>
      <c r="W16" s="111">
        <f>'END Jul 2016'!BD8</f>
        <v>0</v>
      </c>
      <c r="X16" s="112" t="str">
        <f>'END Jul 2016'!BE8</f>
        <v>n</v>
      </c>
      <c r="Y16" s="63"/>
      <c r="Z16" s="63"/>
      <c r="AA16" s="63"/>
      <c r="AB16" s="63"/>
      <c r="AC16" s="63"/>
      <c r="AD16" s="63"/>
      <c r="AE16" s="63"/>
      <c r="AF16" s="63"/>
      <c r="AG16" s="63"/>
      <c r="AH16" s="63"/>
      <c r="AI16" s="63"/>
      <c r="AJ16" s="63"/>
      <c r="AK16" s="63"/>
      <c r="AL16" s="63"/>
      <c r="AM16" s="63"/>
      <c r="AN16" s="63"/>
      <c r="AO16" s="63"/>
      <c r="AP16" s="63"/>
      <c r="AQ16" s="63"/>
      <c r="AR16" s="63"/>
      <c r="AS16" s="63"/>
      <c r="AT16" s="63"/>
      <c r="AU16" s="63"/>
      <c r="AV16" s="63"/>
      <c r="AW16" s="63"/>
      <c r="AX16" s="63"/>
      <c r="AY16" s="63"/>
      <c r="AZ16" s="63"/>
      <c r="BA16" s="63"/>
      <c r="BB16" s="63"/>
      <c r="BC16" s="63"/>
      <c r="BD16" s="63"/>
      <c r="BE16" s="63"/>
      <c r="BF16" s="63"/>
      <c r="BG16" s="63"/>
      <c r="BH16" s="63"/>
      <c r="BI16" s="63"/>
      <c r="BJ16" s="63"/>
      <c r="BK16" s="63"/>
      <c r="BL16" s="63"/>
      <c r="BM16" s="63"/>
      <c r="BN16" s="63"/>
      <c r="BO16" s="63"/>
      <c r="BP16" s="63"/>
      <c r="BQ16" s="63"/>
      <c r="BR16" s="63"/>
      <c r="BS16" s="63"/>
      <c r="BT16" s="63"/>
      <c r="BU16" s="63"/>
      <c r="BV16" s="63"/>
      <c r="BW16" s="63"/>
      <c r="BX16" s="63"/>
      <c r="BY16" s="63"/>
      <c r="BZ16" s="63"/>
      <c r="CA16" s="63"/>
      <c r="CB16" s="63"/>
      <c r="CC16" s="63"/>
      <c r="CD16" s="63"/>
      <c r="CE16" s="63"/>
      <c r="CF16" s="63"/>
      <c r="CG16" s="63"/>
      <c r="CH16" s="63"/>
    </row>
    <row r="17" spans="1:86" ht="14" x14ac:dyDescent="0.3">
      <c r="A17" s="103" t="str">
        <f>'END Jul 2016'!K9</f>
        <v>Mojo Power</v>
      </c>
      <c r="B17" s="104" t="str">
        <f>'END Jul 2016'!L9</f>
        <v>Standard Energy Pass</v>
      </c>
      <c r="C17" s="105">
        <f>(91*'END Jul 2016'!M9/100)+('END Jul 2016'!BH9*3)</f>
        <v>139.0249</v>
      </c>
      <c r="D17" s="105">
        <f>IF($E$5&gt;='END Jul 2016'!P9,('END Jul 2016'!P9*'END Jul 2016'!N9/100),($E$5*'END Jul 2016'!N9/100))</f>
        <v>155.25132300000001</v>
      </c>
      <c r="E17" s="106">
        <f>IF($E$5&lt;'END Jul 2016'!P9,0,IF(($E$5)&lt;='END Jul 2016'!R9,(($E$5-'END Jul 2016'!P9)*'END Jul 2016'!Q9/100),(('END Jul 2016'!R9-'END Jul 2016'!P9)*'END Jul 2016'!Q9/100)))</f>
        <v>0</v>
      </c>
      <c r="F17" s="105">
        <v>0</v>
      </c>
      <c r="G17" s="105">
        <v>0</v>
      </c>
      <c r="H17" s="105">
        <f>IF(($E$5&lt;'END Jul 2016'!R9),(0),($E$5-'END Jul 2016'!R9)*'END Jul 2016'!S9/100)</f>
        <v>0</v>
      </c>
      <c r="I17" s="105">
        <f t="shared" si="0"/>
        <v>294.27622300000002</v>
      </c>
      <c r="J17" s="107">
        <f t="shared" si="1"/>
        <v>621.00529200000005</v>
      </c>
      <c r="K17" s="108">
        <f t="shared" si="2"/>
        <v>1177.1048920000001</v>
      </c>
      <c r="L17" s="109">
        <f>'END Jul 2016'!AT9</f>
        <v>0</v>
      </c>
      <c r="M17" s="109">
        <f>'END Jul 2016'!AU9</f>
        <v>0</v>
      </c>
      <c r="N17" s="109">
        <f>'END Jul 2016'!AV9</f>
        <v>0</v>
      </c>
      <c r="O17" s="109">
        <f>'END Jul 2016'!AW9</f>
        <v>0</v>
      </c>
      <c r="P17" s="109">
        <f>($E$6*'END Jul 2016'!AQ9/100)*4</f>
        <v>176.30667999999997</v>
      </c>
      <c r="Q17" s="109">
        <f t="shared" si="3"/>
        <v>1177.1048920000001</v>
      </c>
      <c r="R17" s="109">
        <f>Q17</f>
        <v>1177.1048920000001</v>
      </c>
      <c r="S17" s="110">
        <f t="shared" si="4"/>
        <v>1000.7982120000001</v>
      </c>
      <c r="T17" s="110">
        <f t="shared" si="5"/>
        <v>1000.7982120000001</v>
      </c>
      <c r="U17" s="473">
        <f t="shared" si="6"/>
        <v>1100.8780332000003</v>
      </c>
      <c r="V17" s="473">
        <f t="shared" si="7"/>
        <v>1100.8780332000003</v>
      </c>
      <c r="W17" s="111">
        <f>'END Jul 2016'!BD9</f>
        <v>0</v>
      </c>
      <c r="X17" s="112" t="str">
        <f>'END Jul 2016'!BE9</f>
        <v>n</v>
      </c>
      <c r="Y17" s="63"/>
      <c r="Z17" s="63"/>
      <c r="AA17" s="63"/>
      <c r="AB17" s="63"/>
      <c r="AC17" s="63"/>
      <c r="AD17" s="63"/>
      <c r="AE17" s="63"/>
      <c r="AF17" s="63"/>
      <c r="AG17" s="63"/>
      <c r="AH17" s="63"/>
      <c r="AI17" s="63"/>
      <c r="AJ17" s="63"/>
      <c r="AK17" s="63"/>
      <c r="AL17" s="63"/>
      <c r="AM17" s="63"/>
      <c r="AN17" s="63"/>
      <c r="AO17" s="63"/>
      <c r="AP17" s="63"/>
      <c r="AQ17" s="63"/>
      <c r="AR17" s="63"/>
      <c r="AS17" s="63"/>
      <c r="AT17" s="63"/>
      <c r="AU17" s="63"/>
      <c r="AV17" s="63"/>
      <c r="AW17" s="63"/>
      <c r="AX17" s="63"/>
      <c r="AY17" s="63"/>
      <c r="AZ17" s="63"/>
      <c r="BA17" s="63"/>
      <c r="BB17" s="63"/>
      <c r="BC17" s="63"/>
      <c r="BD17" s="63"/>
      <c r="BE17" s="63"/>
      <c r="BF17" s="63"/>
      <c r="BG17" s="63"/>
      <c r="BH17" s="63"/>
      <c r="BI17" s="63"/>
      <c r="BJ17" s="63"/>
      <c r="BK17" s="63"/>
      <c r="BL17" s="63"/>
      <c r="BM17" s="63"/>
      <c r="BN17" s="63"/>
      <c r="BO17" s="63"/>
      <c r="BP17" s="63"/>
      <c r="BQ17" s="63"/>
      <c r="BR17" s="63"/>
      <c r="BS17" s="63"/>
      <c r="BT17" s="63"/>
      <c r="BU17" s="63"/>
      <c r="BV17" s="63"/>
      <c r="BW17" s="63"/>
      <c r="BX17" s="63"/>
      <c r="BY17" s="63"/>
      <c r="BZ17" s="63"/>
      <c r="CA17" s="63"/>
      <c r="CB17" s="63"/>
      <c r="CC17" s="63"/>
      <c r="CD17" s="63"/>
      <c r="CE17" s="63"/>
      <c r="CF17" s="63"/>
      <c r="CG17" s="63"/>
      <c r="CH17" s="63"/>
    </row>
    <row r="18" spans="1:86" ht="14" x14ac:dyDescent="0.3">
      <c r="A18" s="103" t="str">
        <f>'END Jul 2016'!K10</f>
        <v>Momentum Energy</v>
      </c>
      <c r="B18" s="104" t="str">
        <f>'END Jul 2016'!L10</f>
        <v>SmilePower</v>
      </c>
      <c r="C18" s="105">
        <f>91*'END Jul 2016'!M10/100</f>
        <v>66.43910000000001</v>
      </c>
      <c r="D18" s="105">
        <f>IF($E$5&gt;='END Jul 2016'!P10,('END Jul 2016'!P10*'END Jul 2016'!N10/100),($E$5*'END Jul 2016'!N10/100))</f>
        <v>143.58000000000001</v>
      </c>
      <c r="E18" s="106">
        <f>IF($E$5&lt;'END Jul 2016'!P10,0,IF(($E$5)&lt;='END Jul 2016'!R10,(($E$5-'END Jul 2016'!P10)*'END Jul 2016'!Q10/100),(('END Jul 2016'!R10-'END Jul 2016'!P10)*'END Jul 2016'!Q10/100)))</f>
        <v>0</v>
      </c>
      <c r="F18" s="105">
        <v>0</v>
      </c>
      <c r="G18" s="105">
        <v>0</v>
      </c>
      <c r="H18" s="105">
        <f>IF(($E$5&lt;'END Jul 2016'!R10),(0),($E$5-'END Jul 2016'!R10)*'END Jul 2016'!S10/100)</f>
        <v>56.055131999999986</v>
      </c>
      <c r="I18" s="105">
        <f t="shared" si="0"/>
        <v>266.07423200000005</v>
      </c>
      <c r="J18" s="107">
        <f t="shared" si="1"/>
        <v>798.54052800000022</v>
      </c>
      <c r="K18" s="108">
        <f t="shared" si="2"/>
        <v>1064.2969280000002</v>
      </c>
      <c r="L18" s="109">
        <f>'END Jul 2016'!AT10</f>
        <v>0</v>
      </c>
      <c r="M18" s="109">
        <f>'END Jul 2016'!AU10</f>
        <v>0</v>
      </c>
      <c r="N18" s="109">
        <f>'END Jul 2016'!AV10</f>
        <v>0</v>
      </c>
      <c r="O18" s="109">
        <f>'END Jul 2016'!AW10</f>
        <v>0</v>
      </c>
      <c r="P18" s="109">
        <f>($E$6*'END Jul 2016'!AQ10/100)*4</f>
        <v>0</v>
      </c>
      <c r="Q18" s="109">
        <f t="shared" si="3"/>
        <v>1064.2969280000002</v>
      </c>
      <c r="R18" s="109">
        <f>Q18</f>
        <v>1064.2969280000002</v>
      </c>
      <c r="S18" s="110">
        <f t="shared" si="4"/>
        <v>1064.2969280000002</v>
      </c>
      <c r="T18" s="110">
        <f t="shared" si="5"/>
        <v>1064.2969280000002</v>
      </c>
      <c r="U18" s="473">
        <f t="shared" si="6"/>
        <v>1170.7266208000003</v>
      </c>
      <c r="V18" s="473">
        <f t="shared" si="7"/>
        <v>1170.7266208000003</v>
      </c>
      <c r="W18" s="111">
        <f>'END Jul 2016'!BD10</f>
        <v>12</v>
      </c>
      <c r="X18" s="112" t="str">
        <f>'END Jul 2016'!BE10</f>
        <v>y</v>
      </c>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c r="BZ18" s="63"/>
      <c r="CA18" s="63"/>
      <c r="CB18" s="63"/>
      <c r="CC18" s="63"/>
      <c r="CD18" s="63"/>
      <c r="CE18" s="63"/>
      <c r="CF18" s="63"/>
      <c r="CG18" s="63"/>
      <c r="CH18" s="63"/>
    </row>
    <row r="19" spans="1:86" ht="14" x14ac:dyDescent="0.3">
      <c r="A19" s="103" t="str">
        <f>'END Jul 2016'!K11</f>
        <v>Origin Energy</v>
      </c>
      <c r="B19" s="104" t="str">
        <f>'END Jul 2016'!L11</f>
        <v>Saver</v>
      </c>
      <c r="C19" s="105">
        <f>91*'END Jul 2016'!M11/100</f>
        <v>71.435000000000002</v>
      </c>
      <c r="D19" s="105">
        <f>IF($E$5&gt;='END Jul 2016'!P11,('END Jul 2016'!P11*'END Jul 2016'!N11/100),($E$5*'END Jul 2016'!N11/100))</f>
        <v>209.414997</v>
      </c>
      <c r="E19" s="106">
        <f>IF($E$5&lt;'END Jul 2016'!P11,0,IF(($E$5)&lt;='END Jul 2016'!R11,(($E$5-'END Jul 2016'!P11)*'END Jul 2016'!Q11/100),(('END Jul 2016'!R11-'END Jul 2016'!P11)*'END Jul 2016'!Q11/100)))</f>
        <v>0</v>
      </c>
      <c r="F19" s="105">
        <v>0</v>
      </c>
      <c r="G19" s="105">
        <v>0</v>
      </c>
      <c r="H19" s="105">
        <f>IF(($E$5&lt;'END Jul 2016'!R11),(0),($E$5-'END Jul 2016'!R11)*'END Jul 2016'!S11/100)</f>
        <v>0</v>
      </c>
      <c r="I19" s="105">
        <f t="shared" si="0"/>
        <v>280.84999700000003</v>
      </c>
      <c r="J19" s="107">
        <f t="shared" si="1"/>
        <v>837.65998800000011</v>
      </c>
      <c r="K19" s="108">
        <f t="shared" si="2"/>
        <v>1123.3999880000001</v>
      </c>
      <c r="L19" s="109">
        <f>'END Jul 2016'!AT11</f>
        <v>0</v>
      </c>
      <c r="M19" s="109">
        <f>'END Jul 2016'!AU11</f>
        <v>0</v>
      </c>
      <c r="N19" s="109">
        <f>'END Jul 2016'!AV11</f>
        <v>0</v>
      </c>
      <c r="O19" s="109">
        <f>'END Jul 2016'!AW11</f>
        <v>13</v>
      </c>
      <c r="P19" s="109">
        <f>($E$6*'END Jul 2016'!AQ11/100)*4</f>
        <v>144.90959999999998</v>
      </c>
      <c r="Q19" s="109">
        <f t="shared" si="3"/>
        <v>1123.3999880000001</v>
      </c>
      <c r="R19" s="109">
        <f>Q19-(J19*O19/100)</f>
        <v>1014.5041895600001</v>
      </c>
      <c r="S19" s="110">
        <f t="shared" si="4"/>
        <v>978.49038800000017</v>
      </c>
      <c r="T19" s="110">
        <f t="shared" si="5"/>
        <v>869.59458956000014</v>
      </c>
      <c r="U19" s="473">
        <f t="shared" si="6"/>
        <v>1076.3394268000002</v>
      </c>
      <c r="V19" s="473">
        <f t="shared" si="7"/>
        <v>956.55404851600019</v>
      </c>
      <c r="W19" s="111">
        <f>'END Jul 2016'!BD11</f>
        <v>0</v>
      </c>
      <c r="X19" s="112" t="str">
        <f>'END Jul 2016'!BE11</f>
        <v>n</v>
      </c>
      <c r="Y19" s="63"/>
      <c r="Z19" s="63"/>
      <c r="AA19" s="63"/>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row>
    <row r="20" spans="1:86" ht="14" x14ac:dyDescent="0.3">
      <c r="A20" s="103" t="str">
        <f>'END Jul 2016'!K12</f>
        <v>Powerdirect</v>
      </c>
      <c r="B20" s="104" t="str">
        <f>'END Jul 2016'!L12</f>
        <v>20 percent</v>
      </c>
      <c r="C20" s="105">
        <f>91*'END Jul 2016'!M12/100</f>
        <v>70.497699999999995</v>
      </c>
      <c r="D20" s="105">
        <f>IF($E$5&gt;='END Jul 2016'!P12,('END Jul 2016'!P12*'END Jul 2016'!N12/100),($E$5*'END Jul 2016'!N12/100))</f>
        <v>218.97854999999998</v>
      </c>
      <c r="E20" s="106">
        <f>IF($E$5&lt;'END Jul 2016'!P12,0,IF(($E$5)&lt;='END Jul 2016'!R12,(($E$5-'END Jul 2016'!P12)*'END Jul 2016'!Q12/100),(('END Jul 2016'!R12-'END Jul 2016'!P12)*'END Jul 2016'!Q12/100)))</f>
        <v>0</v>
      </c>
      <c r="F20" s="105">
        <v>0</v>
      </c>
      <c r="G20" s="105">
        <v>0</v>
      </c>
      <c r="H20" s="105">
        <f>IF(($E$5&lt;'END Jul 2016'!R12),(0),($E$5-'END Jul 2016'!R12)*'END Jul 2016'!S12/100)</f>
        <v>0</v>
      </c>
      <c r="I20" s="105">
        <f t="shared" si="0"/>
        <v>289.47624999999999</v>
      </c>
      <c r="J20" s="107">
        <f t="shared" si="1"/>
        <v>875.91419999999994</v>
      </c>
      <c r="K20" s="108">
        <f t="shared" si="2"/>
        <v>1157.905</v>
      </c>
      <c r="L20" s="109">
        <f>'END Jul 2016'!AT12</f>
        <v>0</v>
      </c>
      <c r="M20" s="109">
        <f>'END Jul 2016'!AU12</f>
        <v>0</v>
      </c>
      <c r="N20" s="109">
        <f>'END Jul 2016'!AV12</f>
        <v>0</v>
      </c>
      <c r="O20" s="109">
        <f>'END Jul 2016'!AW12</f>
        <v>20</v>
      </c>
      <c r="P20" s="109">
        <f>($E$6*'END Jul 2016'!AQ12/100)*4</f>
        <v>147.32476</v>
      </c>
      <c r="Q20" s="109">
        <f t="shared" si="3"/>
        <v>1157.905</v>
      </c>
      <c r="R20" s="109">
        <f>Q20-(J20*O20/100)</f>
        <v>982.72216000000003</v>
      </c>
      <c r="S20" s="110">
        <f t="shared" si="4"/>
        <v>1010.58024</v>
      </c>
      <c r="T20" s="110">
        <f t="shared" si="5"/>
        <v>835.39740000000006</v>
      </c>
      <c r="U20" s="473">
        <f t="shared" si="6"/>
        <v>1111.6382640000002</v>
      </c>
      <c r="V20" s="473">
        <f t="shared" si="7"/>
        <v>918.93714000000011</v>
      </c>
      <c r="W20" s="111">
        <f>'END Jul 2016'!BD12</f>
        <v>0</v>
      </c>
      <c r="X20" s="112" t="str">
        <f>'END Jul 2016'!BE12</f>
        <v>n</v>
      </c>
      <c r="Y20" s="63"/>
      <c r="Z20" s="63"/>
      <c r="AA20" s="63"/>
      <c r="AB20" s="63"/>
      <c r="AC20" s="63"/>
      <c r="AD20" s="63"/>
      <c r="AE20" s="63"/>
      <c r="AF20" s="63"/>
      <c r="AG20" s="63"/>
      <c r="AH20" s="63"/>
      <c r="AI20" s="63"/>
      <c r="AJ20" s="63"/>
      <c r="AK20" s="63"/>
      <c r="AL20" s="63"/>
      <c r="AM20" s="63"/>
      <c r="AN20" s="63"/>
      <c r="AO20" s="63"/>
      <c r="AP20" s="63"/>
      <c r="AQ20" s="63"/>
      <c r="AR20" s="63"/>
      <c r="AS20" s="63"/>
      <c r="AT20" s="63"/>
      <c r="AU20" s="63"/>
      <c r="AV20" s="63"/>
      <c r="AW20" s="63"/>
      <c r="AX20" s="63"/>
      <c r="AY20" s="63"/>
      <c r="AZ20" s="63"/>
      <c r="BA20" s="63"/>
      <c r="BB20" s="63"/>
      <c r="BC20" s="63"/>
      <c r="BD20" s="63"/>
      <c r="BE20" s="63"/>
      <c r="BF20" s="63"/>
      <c r="BG20" s="63"/>
      <c r="BH20" s="63"/>
      <c r="BI20" s="63"/>
      <c r="BJ20" s="63"/>
      <c r="BK20" s="63"/>
      <c r="BL20" s="63"/>
      <c r="BM20" s="63"/>
      <c r="BN20" s="63"/>
      <c r="BO20" s="63"/>
      <c r="BP20" s="63"/>
      <c r="BQ20" s="63"/>
      <c r="BR20" s="63"/>
      <c r="BS20" s="63"/>
      <c r="BT20" s="63"/>
      <c r="BU20" s="63"/>
      <c r="BV20" s="63"/>
      <c r="BW20" s="63"/>
      <c r="BX20" s="63"/>
      <c r="BY20" s="63"/>
      <c r="BZ20" s="63"/>
      <c r="CA20" s="63"/>
      <c r="CB20" s="63"/>
      <c r="CC20" s="63"/>
      <c r="CD20" s="63"/>
      <c r="CE20" s="63"/>
      <c r="CF20" s="63"/>
      <c r="CG20" s="63"/>
      <c r="CH20" s="63"/>
    </row>
    <row r="21" spans="1:86" ht="14" x14ac:dyDescent="0.3">
      <c r="A21" s="103" t="str">
        <f>'END Jul 2016'!K13</f>
        <v>Powershop</v>
      </c>
      <c r="B21" s="104" t="str">
        <f>'END Jul 2016'!L13</f>
        <v>Standard Saver</v>
      </c>
      <c r="C21" s="105">
        <f>91*'END Jul 2016'!M13/100</f>
        <v>80.720639999999989</v>
      </c>
      <c r="D21" s="105">
        <f>E5*'END Jul 2016'!N13/100</f>
        <v>207.64529279999999</v>
      </c>
      <c r="E21" s="106">
        <v>0</v>
      </c>
      <c r="F21" s="105">
        <v>0</v>
      </c>
      <c r="G21" s="105">
        <v>0</v>
      </c>
      <c r="H21" s="105">
        <v>0</v>
      </c>
      <c r="I21" s="105">
        <f t="shared" si="0"/>
        <v>288.3659328</v>
      </c>
      <c r="J21" s="107">
        <f t="shared" si="1"/>
        <v>830.58117119999997</v>
      </c>
      <c r="K21" s="108">
        <f t="shared" si="2"/>
        <v>1153.4637312</v>
      </c>
      <c r="L21" s="109">
        <f>'END Jul 2016'!AT13</f>
        <v>4</v>
      </c>
      <c r="M21" s="109">
        <f>'END Jul 2016'!AU13</f>
        <v>0</v>
      </c>
      <c r="N21" s="109">
        <f>'END Jul 2016'!AV13</f>
        <v>14</v>
      </c>
      <c r="O21" s="109">
        <f>'END Jul 2016'!AW13</f>
        <v>0</v>
      </c>
      <c r="P21" s="109">
        <f>($E$6*'END Jul 2016'!AQ13/100)*4</f>
        <v>173.89151999999999</v>
      </c>
      <c r="Q21" s="109">
        <f>K21-(K21*L21/100)</f>
        <v>1107.3251819520001</v>
      </c>
      <c r="R21" s="109">
        <f>Q21-(K21*N21/100)</f>
        <v>945.84025958400002</v>
      </c>
      <c r="S21" s="110">
        <f t="shared" si="4"/>
        <v>933.43366195200008</v>
      </c>
      <c r="T21" s="110">
        <f t="shared" si="5"/>
        <v>771.94873958400001</v>
      </c>
      <c r="U21" s="473">
        <f t="shared" si="6"/>
        <v>1026.7770281472001</v>
      </c>
      <c r="V21" s="473">
        <f t="shared" si="7"/>
        <v>849.14361354240009</v>
      </c>
      <c r="W21" s="111">
        <f>'END Jul 2016'!BD13</f>
        <v>0</v>
      </c>
      <c r="X21" s="112" t="str">
        <f>'END Jul 2016'!BE13</f>
        <v>n</v>
      </c>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63"/>
      <c r="CB21" s="63"/>
      <c r="CC21" s="63"/>
      <c r="CD21" s="63"/>
      <c r="CE21" s="63"/>
      <c r="CF21" s="63"/>
      <c r="CG21" s="63"/>
      <c r="CH21" s="63"/>
    </row>
    <row r="22" spans="1:86" ht="14" x14ac:dyDescent="0.3">
      <c r="A22" s="103" t="str">
        <f>'END Jul 2016'!K14</f>
        <v>Red Energy</v>
      </c>
      <c r="B22" s="104" t="str">
        <f>'END Jul 2016'!L14</f>
        <v>Easy Saver</v>
      </c>
      <c r="C22" s="105">
        <f>91*'END Jul 2016'!M14/100</f>
        <v>67.148899999999998</v>
      </c>
      <c r="D22" s="105">
        <f>IF($E$5&gt;='END Jul 2016'!P14,('END Jul 2016'!P14*'END Jul 2016'!N14/100),($E$5*'END Jul 2016'!N14/100))</f>
        <v>199.31516999999999</v>
      </c>
      <c r="E22" s="106">
        <f>IF($E$5&lt;'END Jul 2016'!P14,0,IF(($E$5)&lt;='END Jul 2016'!R14,(($E$5-'END Jul 2016'!P14)*'END Jul 2016'!Q14/100),(('END Jul 2016'!R14-'END Jul 2016'!P14)*'END Jul 2016'!Q14/100)))</f>
        <v>0</v>
      </c>
      <c r="F22" s="105">
        <v>0</v>
      </c>
      <c r="G22" s="105">
        <v>0</v>
      </c>
      <c r="H22" s="105">
        <f>IF(($E$5&lt;'END Jul 2016'!R14),(0),($E$5-'END Jul 2016'!R14)*'END Jul 2016'!S14/100)</f>
        <v>0</v>
      </c>
      <c r="I22" s="105">
        <f t="shared" si="0"/>
        <v>266.46406999999999</v>
      </c>
      <c r="J22" s="107">
        <f t="shared" si="1"/>
        <v>797.26067999999998</v>
      </c>
      <c r="K22" s="108">
        <f t="shared" si="2"/>
        <v>1065.85628</v>
      </c>
      <c r="L22" s="109">
        <f>'END Jul 2016'!AT14</f>
        <v>0</v>
      </c>
      <c r="M22" s="109">
        <f>'END Jul 2016'!AU14</f>
        <v>0</v>
      </c>
      <c r="N22" s="109">
        <f>'END Jul 2016'!AV14</f>
        <v>10</v>
      </c>
      <c r="O22" s="109">
        <f>'END Jul 2016'!AW14</f>
        <v>0</v>
      </c>
      <c r="P22" s="109">
        <f>($E$6*'END Jul 2016'!AQ14/100)*4</f>
        <v>144.90959999999998</v>
      </c>
      <c r="Q22" s="109">
        <f t="shared" si="3"/>
        <v>1065.85628</v>
      </c>
      <c r="R22" s="109">
        <f>Q22-(K22*N22/100)</f>
        <v>959.27065199999993</v>
      </c>
      <c r="S22" s="110">
        <f t="shared" si="4"/>
        <v>920.94668000000001</v>
      </c>
      <c r="T22" s="110">
        <f t="shared" si="5"/>
        <v>814.36105199999997</v>
      </c>
      <c r="U22" s="473">
        <f t="shared" si="6"/>
        <v>1013.0413480000001</v>
      </c>
      <c r="V22" s="473">
        <f t="shared" si="7"/>
        <v>895.79715720000002</v>
      </c>
      <c r="W22" s="111">
        <f>'END Jul 2016'!BD14</f>
        <v>0</v>
      </c>
      <c r="X22" s="112" t="str">
        <f>'END Jul 2016'!BE14</f>
        <v>n</v>
      </c>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c r="CA22" s="63"/>
      <c r="CB22" s="63"/>
      <c r="CC22" s="63"/>
      <c r="CD22" s="63"/>
      <c r="CE22" s="63"/>
      <c r="CF22" s="63"/>
      <c r="CG22" s="63"/>
      <c r="CH22" s="63"/>
    </row>
    <row r="23" spans="1:86" ht="14" x14ac:dyDescent="0.3">
      <c r="A23" s="103" t="str">
        <f>'END Jul 2016'!K15</f>
        <v>Simply Energy</v>
      </c>
      <c r="B23" s="104" t="str">
        <f>'END Jul 2016'!L15</f>
        <v>Simply Plus</v>
      </c>
      <c r="C23" s="105">
        <f>91*'END Jul 2016'!M15/100</f>
        <v>58.540299999999995</v>
      </c>
      <c r="D23" s="105">
        <f>IF($E$5&gt;='END Jul 2016'!P15,('END Jul 2016'!P15*'END Jul 2016'!N15/100),($E$5*'END Jul 2016'!N15/100))</f>
        <v>218.62103400000001</v>
      </c>
      <c r="E23" s="106">
        <f>IF($E$5&lt;'END Jul 2016'!P15,0,IF(($E$5)&lt;='END Jul 2016'!R15,(($E$5-'END Jul 2016'!P15)*'END Jul 2016'!Q15/100),(('END Jul 2016'!R15-'END Jul 2016'!P15)*'END Jul 2016'!Q15/100)))</f>
        <v>0</v>
      </c>
      <c r="F23" s="105">
        <v>0</v>
      </c>
      <c r="G23" s="105">
        <v>0</v>
      </c>
      <c r="H23" s="105">
        <f>IF(($E$5&lt;'END Jul 2016'!R15),(0),($E$5-'END Jul 2016'!R15)*'END Jul 2016'!S15/100)</f>
        <v>0</v>
      </c>
      <c r="I23" s="105">
        <f t="shared" si="0"/>
        <v>277.16133400000001</v>
      </c>
      <c r="J23" s="107">
        <f t="shared" si="1"/>
        <v>874.48413600000003</v>
      </c>
      <c r="K23" s="108">
        <f t="shared" si="2"/>
        <v>1108.645336</v>
      </c>
      <c r="L23" s="109">
        <f>'END Jul 2016'!AT15</f>
        <v>0</v>
      </c>
      <c r="M23" s="109">
        <f>'END Jul 2016'!AU15</f>
        <v>0</v>
      </c>
      <c r="N23" s="109">
        <f>'END Jul 2016'!AV15</f>
        <v>0</v>
      </c>
      <c r="O23" s="109">
        <f>'END Jul 2016'!AW15</f>
        <v>15</v>
      </c>
      <c r="P23" s="109">
        <f>($E$6*'END Jul 2016'!AQ15/100)*4</f>
        <v>156.9854</v>
      </c>
      <c r="Q23" s="109">
        <f t="shared" si="3"/>
        <v>1108.645336</v>
      </c>
      <c r="R23" s="109">
        <f>Q23-(J23*O23/100)</f>
        <v>977.47271560000002</v>
      </c>
      <c r="S23" s="110">
        <f t="shared" si="4"/>
        <v>951.65993600000002</v>
      </c>
      <c r="T23" s="110">
        <f t="shared" si="5"/>
        <v>820.48731559999999</v>
      </c>
      <c r="U23" s="473">
        <f t="shared" si="6"/>
        <v>1046.8259296000001</v>
      </c>
      <c r="V23" s="473">
        <f t="shared" si="7"/>
        <v>902.53604716000007</v>
      </c>
      <c r="W23" s="111">
        <f>'END Jul 2016'!BD15</f>
        <v>24</v>
      </c>
      <c r="X23" s="112" t="str">
        <f>'END Jul 2016'!BE15</f>
        <v>y</v>
      </c>
      <c r="Y23" s="63"/>
      <c r="Z23" s="63"/>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c r="BB23" s="63"/>
      <c r="BC23" s="63"/>
      <c r="BD23" s="63"/>
      <c r="BE23" s="63"/>
      <c r="BF23" s="63"/>
      <c r="BG23" s="63"/>
      <c r="BH23" s="63"/>
      <c r="BI23" s="63"/>
      <c r="BJ23" s="63"/>
      <c r="BK23" s="63"/>
      <c r="BL23" s="63"/>
      <c r="BM23" s="63"/>
      <c r="BN23" s="63"/>
      <c r="BO23" s="63"/>
      <c r="BP23" s="63"/>
      <c r="BQ23" s="63"/>
      <c r="BR23" s="63"/>
      <c r="BS23" s="63"/>
      <c r="BT23" s="63"/>
      <c r="BU23" s="63"/>
      <c r="BV23" s="63"/>
      <c r="BW23" s="63"/>
      <c r="BX23" s="63"/>
      <c r="BY23" s="63"/>
      <c r="BZ23" s="63"/>
      <c r="CA23" s="63"/>
      <c r="CB23" s="63"/>
      <c r="CC23" s="63"/>
      <c r="CD23" s="63"/>
      <c r="CE23" s="63"/>
      <c r="CF23" s="63"/>
      <c r="CG23" s="63"/>
      <c r="CH23" s="63"/>
    </row>
    <row r="24" spans="1:86" ht="14.5" thickBot="1" x14ac:dyDescent="0.35">
      <c r="A24" s="113" t="str">
        <f>'END Jul 2016'!K16</f>
        <v>Urth Energy</v>
      </c>
      <c r="B24" s="114" t="str">
        <f>'END Jul 2016'!L16</f>
        <v>Market offer</v>
      </c>
      <c r="C24" s="115">
        <f>91*'END Jul 2016'!M16/100</f>
        <v>71.435000000000002</v>
      </c>
      <c r="D24" s="115">
        <f>IF($E$5&gt;='END Jul 2016'!P16,('END Jul 2016'!P16*'END Jul 2016'!N16/100),($E$5*'END Jul 2016'!N16/100))</f>
        <v>211.82822999999999</v>
      </c>
      <c r="E24" s="116">
        <f>IF($E$5&lt;'END Jul 2016'!P16,0,IF(($E$5)&lt;='END Jul 2016'!R16,(($E$5-'END Jul 2016'!P16)*'END Jul 2016'!Q16/100),(('END Jul 2016'!R16-'END Jul 2016'!P16)*'END Jul 2016'!Q16/100)))</f>
        <v>0</v>
      </c>
      <c r="F24" s="115">
        <v>0</v>
      </c>
      <c r="G24" s="115">
        <v>0</v>
      </c>
      <c r="H24" s="115">
        <f>IF(($E$5&lt;'END Jul 2016'!R16),(0),($E$5-'END Jul 2016'!R16)*'END Jul 2016'!S16/100)</f>
        <v>0</v>
      </c>
      <c r="I24" s="115">
        <f t="shared" si="0"/>
        <v>283.26323000000002</v>
      </c>
      <c r="J24" s="117">
        <f t="shared" si="1"/>
        <v>847.31292000000008</v>
      </c>
      <c r="K24" s="118">
        <f t="shared" si="2"/>
        <v>1133.0529200000001</v>
      </c>
      <c r="L24" s="119">
        <f>'END Jul 2016'!AT16</f>
        <v>0</v>
      </c>
      <c r="M24" s="119">
        <f>'END Jul 2016'!AU16</f>
        <v>0</v>
      </c>
      <c r="N24" s="119">
        <f>'END Jul 2016'!AV16</f>
        <v>0</v>
      </c>
      <c r="O24" s="119">
        <f>'END Jul 2016'!AW16</f>
        <v>10</v>
      </c>
      <c r="P24" s="119">
        <f>($E$6*'END Jul 2016'!AQ16/100)*4</f>
        <v>241.51599999999999</v>
      </c>
      <c r="Q24" s="119">
        <f t="shared" si="3"/>
        <v>1133.0529200000001</v>
      </c>
      <c r="R24" s="119">
        <f>Q24-(J24*O24/100)</f>
        <v>1048.3216280000001</v>
      </c>
      <c r="S24" s="120">
        <f t="shared" si="4"/>
        <v>891.53692000000012</v>
      </c>
      <c r="T24" s="120">
        <f t="shared" si="5"/>
        <v>806.80562800000018</v>
      </c>
      <c r="U24" s="474">
        <f t="shared" si="6"/>
        <v>980.69061200000021</v>
      </c>
      <c r="V24" s="474">
        <f t="shared" si="7"/>
        <v>887.48619080000026</v>
      </c>
      <c r="W24" s="121">
        <f>'END Jul 2016'!BD16</f>
        <v>0</v>
      </c>
      <c r="X24" s="122" t="str">
        <f>'END Jul 2016'!BE16</f>
        <v>n</v>
      </c>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3"/>
      <c r="BM24" s="63"/>
      <c r="BN24" s="63"/>
      <c r="BO24" s="63"/>
      <c r="BP24" s="63"/>
      <c r="BQ24" s="63"/>
      <c r="BR24" s="63"/>
      <c r="BS24" s="63"/>
      <c r="BT24" s="63"/>
      <c r="BU24" s="63"/>
      <c r="BV24" s="63"/>
      <c r="BW24" s="63"/>
      <c r="BX24" s="63"/>
      <c r="BY24" s="63"/>
      <c r="BZ24" s="63"/>
      <c r="CA24" s="63"/>
      <c r="CB24" s="63"/>
      <c r="CC24" s="63"/>
      <c r="CD24" s="63"/>
      <c r="CE24" s="63"/>
      <c r="CF24" s="63"/>
      <c r="CG24" s="63"/>
      <c r="CH24" s="63"/>
    </row>
    <row r="25" spans="1:86" s="71" customFormat="1" ht="14" x14ac:dyDescent="0.3">
      <c r="Y25" s="63"/>
      <c r="Z25" s="63"/>
      <c r="AA25" s="63"/>
      <c r="AB25" s="63"/>
      <c r="AC25" s="63"/>
      <c r="AD25" s="63"/>
      <c r="AE25" s="63"/>
      <c r="AF25" s="63"/>
      <c r="AG25" s="63"/>
      <c r="AH25" s="63"/>
      <c r="AI25" s="63"/>
      <c r="AJ25" s="63"/>
      <c r="AK25" s="63"/>
      <c r="AL25" s="63"/>
      <c r="AM25" s="63"/>
      <c r="AN25" s="63"/>
      <c r="AO25" s="63"/>
      <c r="AP25" s="63"/>
      <c r="AQ25" s="63"/>
      <c r="AR25" s="63"/>
      <c r="AS25" s="63"/>
      <c r="AT25" s="63"/>
      <c r="AU25" s="63"/>
      <c r="AV25" s="63"/>
      <c r="AW25" s="63"/>
      <c r="AX25" s="63"/>
      <c r="AY25" s="63"/>
      <c r="AZ25" s="63"/>
      <c r="BA25" s="63"/>
      <c r="BB25" s="63"/>
      <c r="BC25" s="63"/>
      <c r="BD25" s="63"/>
      <c r="BE25" s="63"/>
      <c r="BF25" s="63"/>
      <c r="BG25" s="63"/>
      <c r="BH25" s="63"/>
      <c r="BI25" s="63"/>
      <c r="BJ25" s="63"/>
      <c r="BK25" s="63"/>
      <c r="BL25" s="63"/>
      <c r="BM25" s="63"/>
      <c r="BN25" s="63"/>
      <c r="BO25" s="63"/>
      <c r="BP25" s="63"/>
      <c r="BQ25" s="63"/>
      <c r="BR25" s="63"/>
      <c r="BS25" s="63"/>
      <c r="BT25" s="63"/>
      <c r="BU25" s="63"/>
      <c r="BV25" s="63"/>
      <c r="BW25" s="63"/>
      <c r="BX25" s="63"/>
      <c r="BY25" s="63"/>
      <c r="BZ25" s="63"/>
      <c r="CA25" s="63"/>
      <c r="CB25" s="63"/>
      <c r="CC25" s="63"/>
      <c r="CD25" s="63"/>
      <c r="CE25" s="63"/>
      <c r="CF25" s="63"/>
      <c r="CG25" s="63"/>
      <c r="CH25" s="63"/>
    </row>
    <row r="26" spans="1:86" s="71" customFormat="1" ht="14.5" thickBot="1" x14ac:dyDescent="0.35">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c r="AY26" s="63"/>
      <c r="AZ26" s="63"/>
      <c r="BA26" s="63"/>
      <c r="BB26" s="63"/>
      <c r="BC26" s="63"/>
      <c r="BD26" s="63"/>
      <c r="BE26" s="63"/>
      <c r="BF26" s="63"/>
      <c r="BG26" s="63"/>
      <c r="BH26" s="63"/>
      <c r="BI26" s="63"/>
      <c r="BJ26" s="63"/>
      <c r="BK26" s="63"/>
      <c r="BL26" s="63"/>
      <c r="BM26" s="63"/>
      <c r="BN26" s="63"/>
      <c r="BO26" s="63"/>
      <c r="BP26" s="63"/>
      <c r="BQ26" s="63"/>
      <c r="BR26" s="63"/>
      <c r="BS26" s="63"/>
      <c r="BT26" s="63"/>
      <c r="BU26" s="63"/>
      <c r="BV26" s="63"/>
      <c r="BW26" s="63"/>
      <c r="BX26" s="63"/>
      <c r="BY26" s="63"/>
      <c r="BZ26" s="63"/>
      <c r="CA26" s="63"/>
      <c r="CB26" s="63"/>
      <c r="CC26" s="63"/>
      <c r="CD26" s="63"/>
      <c r="CE26" s="63"/>
      <c r="CF26" s="63"/>
      <c r="CG26" s="63"/>
      <c r="CH26" s="63"/>
    </row>
    <row r="27" spans="1:86" ht="14" x14ac:dyDescent="0.3">
      <c r="A27" s="92" t="s">
        <v>553</v>
      </c>
      <c r="B27" s="101"/>
      <c r="C27" s="101"/>
      <c r="D27" s="101"/>
      <c r="E27" s="101"/>
      <c r="F27" s="101"/>
      <c r="G27" s="101"/>
      <c r="H27" s="101"/>
      <c r="I27" s="101"/>
      <c r="J27" s="101"/>
      <c r="K27" s="101"/>
      <c r="L27" s="101"/>
      <c r="M27" s="101"/>
      <c r="N27" s="101"/>
      <c r="O27" s="101"/>
      <c r="P27" s="101"/>
      <c r="Q27" s="101"/>
      <c r="R27" s="101"/>
      <c r="S27" s="101"/>
      <c r="T27" s="101"/>
      <c r="U27" s="101"/>
      <c r="V27" s="101"/>
      <c r="W27" s="101"/>
      <c r="X27" s="102"/>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A27" s="63"/>
      <c r="CB27" s="63"/>
      <c r="CC27" s="63"/>
      <c r="CD27" s="63"/>
      <c r="CE27" s="63"/>
      <c r="CF27" s="63"/>
      <c r="CG27" s="63"/>
      <c r="CH27" s="63"/>
    </row>
    <row r="28" spans="1:86" ht="70" x14ac:dyDescent="0.3">
      <c r="A28" s="463" t="s">
        <v>408</v>
      </c>
      <c r="B28" s="464" t="s">
        <v>409</v>
      </c>
      <c r="C28" s="465" t="s">
        <v>410</v>
      </c>
      <c r="D28" s="465" t="s">
        <v>411</v>
      </c>
      <c r="E28" s="465" t="s">
        <v>446</v>
      </c>
      <c r="F28" s="466" t="s">
        <v>447</v>
      </c>
      <c r="G28" s="465" t="s">
        <v>354</v>
      </c>
      <c r="H28" s="467" t="s">
        <v>554</v>
      </c>
      <c r="I28" s="465" t="s">
        <v>222</v>
      </c>
      <c r="J28" s="467" t="s">
        <v>406</v>
      </c>
      <c r="K28" s="468" t="s">
        <v>449</v>
      </c>
      <c r="L28" s="469" t="s">
        <v>398</v>
      </c>
      <c r="M28" s="469" t="s">
        <v>533</v>
      </c>
      <c r="N28" s="469" t="s">
        <v>399</v>
      </c>
      <c r="O28" s="469" t="s">
        <v>552</v>
      </c>
      <c r="P28" s="470" t="s">
        <v>490</v>
      </c>
      <c r="Q28" s="471" t="s">
        <v>102</v>
      </c>
      <c r="R28" s="471" t="s">
        <v>103</v>
      </c>
      <c r="S28" s="471" t="s">
        <v>104</v>
      </c>
      <c r="T28" s="471" t="s">
        <v>105</v>
      </c>
      <c r="U28" s="470" t="s">
        <v>331</v>
      </c>
      <c r="V28" s="470" t="s">
        <v>332</v>
      </c>
      <c r="W28" s="469" t="s">
        <v>400</v>
      </c>
      <c r="X28" s="472" t="s">
        <v>558</v>
      </c>
      <c r="Y28" s="63"/>
      <c r="Z28" s="63"/>
      <c r="AA28" s="63"/>
      <c r="AB28" s="63"/>
      <c r="AC28" s="63"/>
      <c r="AD28" s="63"/>
      <c r="AE28" s="63"/>
      <c r="AF28" s="63"/>
      <c r="AG28" s="63"/>
      <c r="AH28" s="63"/>
      <c r="AI28" s="63"/>
      <c r="AJ28" s="63"/>
      <c r="AK28" s="63"/>
      <c r="AL28" s="63"/>
      <c r="AM28" s="63"/>
      <c r="AN28" s="63"/>
      <c r="AO28" s="63"/>
      <c r="AP28" s="63"/>
      <c r="AQ28" s="63"/>
      <c r="AR28" s="63"/>
      <c r="AS28" s="63"/>
      <c r="AT28" s="63"/>
      <c r="AU28" s="63"/>
      <c r="AV28" s="63"/>
      <c r="AW28" s="63"/>
      <c r="AX28" s="63"/>
      <c r="AY28" s="63"/>
      <c r="AZ28" s="63"/>
      <c r="BA28" s="63"/>
      <c r="BB28" s="63"/>
      <c r="BC28" s="63"/>
      <c r="BD28" s="63"/>
      <c r="BE28" s="63"/>
      <c r="BF28" s="63"/>
      <c r="BG28" s="63"/>
      <c r="BH28" s="63"/>
      <c r="BI28" s="63"/>
      <c r="BJ28" s="63"/>
      <c r="BK28" s="63"/>
      <c r="BL28" s="63"/>
      <c r="BM28" s="63"/>
      <c r="BN28" s="63"/>
      <c r="BO28" s="63"/>
      <c r="BP28" s="63"/>
      <c r="BQ28" s="63"/>
      <c r="BR28" s="63"/>
      <c r="BS28" s="63"/>
      <c r="BT28" s="63"/>
      <c r="BU28" s="63"/>
      <c r="BV28" s="63"/>
      <c r="BW28" s="63"/>
      <c r="BX28" s="63"/>
      <c r="BY28" s="63"/>
      <c r="BZ28" s="63"/>
      <c r="CA28" s="63"/>
      <c r="CB28" s="63"/>
      <c r="CC28" s="63"/>
      <c r="CD28" s="63"/>
      <c r="CE28" s="63"/>
      <c r="CF28" s="63"/>
      <c r="CG28" s="63"/>
      <c r="CH28" s="63"/>
    </row>
    <row r="29" spans="1:86" ht="14" x14ac:dyDescent="0.3">
      <c r="A29" s="103" t="str">
        <f>'END Jul 2016'!K17</f>
        <v>AGL</v>
      </c>
      <c r="B29" s="104" t="str">
        <f>'END Jul 2016'!L17</f>
        <v xml:space="preserve">Savers </v>
      </c>
      <c r="C29" s="105">
        <f>91*'END Jul 2016'!M17/100</f>
        <v>76.066900000000004</v>
      </c>
      <c r="D29" s="105">
        <f>IF($G$5&gt;='END Jul 2016'!P17,('END Jul 2016'!P17*'END Jul 2016'!N17/100),(($G$5)*'END Jul 2016'!N17/100))</f>
        <v>154.16089919999999</v>
      </c>
      <c r="E29" s="106">
        <f>IF($G$5&lt;'END Jul 2016'!P17,0,IF(($G$5)&lt;='END Jul 2016'!R17,(($G$5-'END Jul 2016'!P17)*'END Jul 2016'!Q17/100),(('END Jul 2016'!R17-'END Jul 2016'!P17)*'END Jul 2016'!Q17/100)))</f>
        <v>0</v>
      </c>
      <c r="F29" s="105">
        <v>0</v>
      </c>
      <c r="G29" s="105">
        <f>IF(($G$5&lt;'END Jul 2016'!R17),(0),($G$5-'END Jul 2016'!R17)*'END Jul 2016'!S17/100)</f>
        <v>0</v>
      </c>
      <c r="H29" s="105">
        <f>$H$5*'END Jul 2016'!AE17/100</f>
        <v>19.681255799999995</v>
      </c>
      <c r="I29" s="105">
        <f t="shared" ref="I29:I43" si="8">SUM(C29:H29)</f>
        <v>249.909055</v>
      </c>
      <c r="J29" s="107">
        <f t="shared" ref="J29:J43" si="9">(I29-C29)*4</f>
        <v>695.36861999999996</v>
      </c>
      <c r="K29" s="108">
        <f t="shared" ref="K29:K43" si="10">I29*4</f>
        <v>999.63621999999998</v>
      </c>
      <c r="L29" s="109">
        <f>'END Jul 2016'!AT17</f>
        <v>0</v>
      </c>
      <c r="M29" s="109">
        <f>'END Jul 2016'!AU17</f>
        <v>0</v>
      </c>
      <c r="N29" s="109">
        <f>'END Jul 2016'!AV17</f>
        <v>0</v>
      </c>
      <c r="O29" s="109">
        <f>'END Jul 2016'!AW17</f>
        <v>17</v>
      </c>
      <c r="P29" s="109">
        <f>($E$6*'END Jul 2016'!AQ17/100)*4</f>
        <v>147.32476</v>
      </c>
      <c r="Q29" s="109">
        <f>K29</f>
        <v>999.63621999999998</v>
      </c>
      <c r="R29" s="109">
        <f>Q29-(J29*O29/100)</f>
        <v>881.42355459999999</v>
      </c>
      <c r="S29" s="110">
        <f>Q29-P29</f>
        <v>852.31146000000001</v>
      </c>
      <c r="T29" s="110">
        <f>R29-P29</f>
        <v>734.09879460000002</v>
      </c>
      <c r="U29" s="473">
        <f>S29*1.1</f>
        <v>937.54260600000009</v>
      </c>
      <c r="V29" s="473">
        <f>T29*1.1</f>
        <v>807.50867406000009</v>
      </c>
      <c r="W29" s="124">
        <f>'END Jul 2016'!BD17</f>
        <v>0</v>
      </c>
      <c r="X29" s="125" t="str">
        <f>'END Jul 2016'!BE17</f>
        <v>n</v>
      </c>
      <c r="Y29" s="63"/>
      <c r="Z29" s="63"/>
      <c r="AA29" s="63"/>
      <c r="AB29" s="63"/>
      <c r="AC29" s="63"/>
      <c r="AD29" s="63"/>
      <c r="AE29" s="63"/>
      <c r="AF29" s="63"/>
      <c r="AG29" s="63"/>
      <c r="AH29" s="63"/>
      <c r="AI29" s="63"/>
      <c r="AJ29" s="63"/>
      <c r="AK29" s="63"/>
      <c r="AL29" s="63"/>
      <c r="AM29" s="63"/>
      <c r="AN29" s="63"/>
      <c r="AO29" s="63"/>
      <c r="AP29" s="63"/>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3"/>
      <c r="BV29" s="63"/>
      <c r="BW29" s="63"/>
      <c r="BX29" s="63"/>
      <c r="BY29" s="63"/>
      <c r="BZ29" s="63"/>
      <c r="CA29" s="63"/>
      <c r="CB29" s="63"/>
      <c r="CC29" s="63"/>
      <c r="CD29" s="63"/>
      <c r="CE29" s="63"/>
      <c r="CF29" s="63"/>
      <c r="CG29" s="63"/>
      <c r="CH29" s="63"/>
    </row>
    <row r="30" spans="1:86" ht="14" x14ac:dyDescent="0.3">
      <c r="A30" s="103" t="str">
        <f>'END Jul 2016'!K18</f>
        <v>Click Energy</v>
      </c>
      <c r="B30" s="104" t="str">
        <f>'END Jul 2016'!L18</f>
        <v>Shine</v>
      </c>
      <c r="C30" s="105">
        <f>91*'END Jul 2016'!M18/100</f>
        <v>79.534000000000006</v>
      </c>
      <c r="D30" s="105">
        <f>IF($G$5&gt;='END Jul 2016'!P18,('END Jul 2016'!P18*'END Jul 2016'!N18/100),(($G$5)*'END Jul 2016'!N18/100))</f>
        <v>164.32150391999997</v>
      </c>
      <c r="E30" s="106">
        <f>IF($G$5&lt;'END Jul 2016'!P18,0,IF(($G$5)&lt;='END Jul 2016'!R18,(($G$5-'END Jul 2016'!P18)*'END Jul 2016'!Q18/100),(('END Jul 2016'!R18-'END Jul 2016'!P18)*'END Jul 2016'!Q18/100)))</f>
        <v>0</v>
      </c>
      <c r="F30" s="105">
        <v>0</v>
      </c>
      <c r="G30" s="105">
        <f>IF(($G$5&lt;'END Jul 2016'!R18),(0),($G$5-'END Jul 2016'!R18)*'END Jul 2016'!S18/100)</f>
        <v>0</v>
      </c>
      <c r="H30" s="105">
        <f>$H$5*'END Jul 2016'!AE18/100</f>
        <v>31.007362679999993</v>
      </c>
      <c r="I30" s="105">
        <f t="shared" si="8"/>
        <v>274.86286659999996</v>
      </c>
      <c r="J30" s="107">
        <f t="shared" si="9"/>
        <v>781.31546639999988</v>
      </c>
      <c r="K30" s="108">
        <f t="shared" si="10"/>
        <v>1099.4514663999998</v>
      </c>
      <c r="L30" s="109">
        <f>'END Jul 2016'!AT18</f>
        <v>0</v>
      </c>
      <c r="M30" s="109">
        <f>'END Jul 2016'!AU18</f>
        <v>0</v>
      </c>
      <c r="N30" s="109">
        <f>'END Jul 2016'!AV18</f>
        <v>7</v>
      </c>
      <c r="O30" s="109">
        <f>'END Jul 2016'!AW18</f>
        <v>0</v>
      </c>
      <c r="P30" s="109">
        <f>($E$6*'END Jul 2016'!AQ18/100)*4</f>
        <v>241.51599999999999</v>
      </c>
      <c r="Q30" s="109">
        <f t="shared" ref="Q30:Q39" si="11">K30</f>
        <v>1099.4514663999998</v>
      </c>
      <c r="R30" s="109">
        <f>Q30-(K30*N30/100)</f>
        <v>1022.4898637519998</v>
      </c>
      <c r="S30" s="110">
        <f t="shared" ref="S30:S43" si="12">Q30-P30</f>
        <v>857.93546639999988</v>
      </c>
      <c r="T30" s="110">
        <f t="shared" ref="T30:T43" si="13">R30-P30</f>
        <v>780.97386375199983</v>
      </c>
      <c r="U30" s="473">
        <f t="shared" ref="U30:U43" si="14">S30*1.1</f>
        <v>943.72901303999993</v>
      </c>
      <c r="V30" s="473">
        <f t="shared" ref="V30:V43" si="15">T30*1.1</f>
        <v>859.07125012719985</v>
      </c>
      <c r="W30" s="124">
        <f>'END Jul 2016'!BD18</f>
        <v>0</v>
      </c>
      <c r="X30" s="125" t="str">
        <f>'END Jul 2016'!BE18</f>
        <v>n</v>
      </c>
      <c r="Y30" s="63"/>
      <c r="Z30" s="63"/>
      <c r="AA30" s="63"/>
      <c r="AB30" s="63"/>
      <c r="AC30" s="63"/>
      <c r="AD30" s="63"/>
      <c r="AE30" s="63"/>
      <c r="AF30" s="63"/>
      <c r="AG30" s="63"/>
      <c r="AH30" s="63"/>
      <c r="AI30" s="63"/>
      <c r="AJ30" s="63"/>
      <c r="AK30" s="63"/>
      <c r="AL30" s="63"/>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row>
    <row r="31" spans="1:86" ht="14" x14ac:dyDescent="0.3">
      <c r="A31" s="103" t="str">
        <f>'END Jul 2016'!K19</f>
        <v>Commander</v>
      </c>
      <c r="B31" s="104" t="str">
        <f>'END Jul 2016'!L19</f>
        <v>Market offer</v>
      </c>
      <c r="C31" s="105">
        <f>91*'END Jul 2016'!M19/100</f>
        <v>71.344000000000008</v>
      </c>
      <c r="D31" s="105">
        <f>IF($G$5&gt;='END Jul 2016'!P19,('END Jul 2016'!P19*'END Jul 2016'!N19/100),(($G$5)*'END Jul 2016'!N19/100))</f>
        <v>150.09415469999996</v>
      </c>
      <c r="E31" s="106">
        <f>IF($G$5&lt;'END Jul 2016'!P19,0,IF(($G$5)&lt;='END Jul 2016'!R19,(($G$5-'END Jul 2016'!P19)*'END Jul 2016'!Q19/100),(('END Jul 2016'!R19-'END Jul 2016'!P19)*'END Jul 2016'!Q19/100)))</f>
        <v>0</v>
      </c>
      <c r="F31" s="105">
        <v>0</v>
      </c>
      <c r="G31" s="105">
        <f>IF(($G$5&lt;'END Jul 2016'!R19),(0),($G$5-'END Jul 2016'!R19)*'END Jul 2016'!S19/100)</f>
        <v>0</v>
      </c>
      <c r="H31" s="105">
        <f>$H$5*'END Jul 2016'!AE19/100</f>
        <v>19.815324299999997</v>
      </c>
      <c r="I31" s="105">
        <f t="shared" si="8"/>
        <v>241.25347899999997</v>
      </c>
      <c r="J31" s="107">
        <f t="shared" si="9"/>
        <v>679.6379159999999</v>
      </c>
      <c r="K31" s="108">
        <f t="shared" si="10"/>
        <v>965.01391599999988</v>
      </c>
      <c r="L31" s="109">
        <f>'END Jul 2016'!AT19</f>
        <v>0</v>
      </c>
      <c r="M31" s="109">
        <f>'END Jul 2016'!AU19</f>
        <v>0</v>
      </c>
      <c r="N31" s="109">
        <f>'END Jul 2016'!AV19</f>
        <v>0</v>
      </c>
      <c r="O31" s="109">
        <f>'END Jul 2016'!AW19</f>
        <v>20</v>
      </c>
      <c r="P31" s="109">
        <f>($E$6*'END Jul 2016'!AQ19/100)*4</f>
        <v>156.9854</v>
      </c>
      <c r="Q31" s="109">
        <f t="shared" si="11"/>
        <v>965.01391599999988</v>
      </c>
      <c r="R31" s="109">
        <f>Q31-(J31*O31/100)</f>
        <v>829.08633279999992</v>
      </c>
      <c r="S31" s="110">
        <f t="shared" si="12"/>
        <v>808.02851599999985</v>
      </c>
      <c r="T31" s="110">
        <f t="shared" si="13"/>
        <v>672.1009327999999</v>
      </c>
      <c r="U31" s="473">
        <f t="shared" si="14"/>
        <v>888.83136759999991</v>
      </c>
      <c r="V31" s="473">
        <f t="shared" si="15"/>
        <v>739.31102607999992</v>
      </c>
      <c r="W31" s="124">
        <f>'END Jul 2016'!BD19</f>
        <v>0</v>
      </c>
      <c r="X31" s="125" t="str">
        <f>'END Jul 2016'!BE19</f>
        <v>n</v>
      </c>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row>
    <row r="32" spans="1:86" ht="14" x14ac:dyDescent="0.3">
      <c r="A32" s="103" t="str">
        <f>'END Jul 2016'!K20</f>
        <v>CovaU</v>
      </c>
      <c r="B32" s="104" t="str">
        <f>'END Jul 2016'!L20</f>
        <v>Rate Saver</v>
      </c>
      <c r="C32" s="105">
        <f>91*'END Jul 2016'!M20/100</f>
        <v>92.40140000000001</v>
      </c>
      <c r="D32" s="105">
        <f>IF($G$5&gt;='END Jul 2016'!P20,('END Jul 2016'!P20*'END Jul 2016'!N20/100),(($G$5)*'END Jul 2016'!N20/100))</f>
        <v>156.97633769999996</v>
      </c>
      <c r="E32" s="106">
        <f>IF($G$5&lt;'END Jul 2016'!P20,0,IF(($G$5)&lt;='END Jul 2016'!R20,(($G$5-'END Jul 2016'!P20)*'END Jul 2016'!Q20/100),(('END Jul 2016'!R20-'END Jul 2016'!P20)*'END Jul 2016'!Q20/100)))</f>
        <v>0</v>
      </c>
      <c r="F32" s="105">
        <v>0</v>
      </c>
      <c r="G32" s="105">
        <f>IF(($G$5&lt;'END Jul 2016'!R20),(0),($G$5-'END Jul 2016'!R20)*'END Jul 2016'!S20/100)</f>
        <v>0</v>
      </c>
      <c r="H32" s="105">
        <f>$H$5*'END Jul 2016'!AE20/100</f>
        <v>34.857809999999994</v>
      </c>
      <c r="I32" s="105">
        <f t="shared" si="8"/>
        <v>284.23554769999993</v>
      </c>
      <c r="J32" s="107">
        <f t="shared" si="9"/>
        <v>767.33659079999961</v>
      </c>
      <c r="K32" s="108">
        <f t="shared" si="10"/>
        <v>1136.9421907999997</v>
      </c>
      <c r="L32" s="109">
        <f>'END Jul 2016'!AT20</f>
        <v>0</v>
      </c>
      <c r="M32" s="109">
        <f>'END Jul 2016'!AU20</f>
        <v>0</v>
      </c>
      <c r="N32" s="109">
        <f>'END Jul 2016'!AV20</f>
        <v>18</v>
      </c>
      <c r="O32" s="109">
        <f>'END Jul 2016'!AW20</f>
        <v>0</v>
      </c>
      <c r="P32" s="109">
        <f>($E$6*'END Jul 2016'!AQ20/100)*4</f>
        <v>0</v>
      </c>
      <c r="Q32" s="109">
        <f t="shared" si="11"/>
        <v>1136.9421907999997</v>
      </c>
      <c r="R32" s="109">
        <f>Q32-(K32*N32/100)</f>
        <v>932.29259645599973</v>
      </c>
      <c r="S32" s="110">
        <f t="shared" si="12"/>
        <v>1136.9421907999997</v>
      </c>
      <c r="T32" s="110">
        <f t="shared" si="13"/>
        <v>932.29259645599973</v>
      </c>
      <c r="U32" s="473">
        <f t="shared" si="14"/>
        <v>1250.6364098799997</v>
      </c>
      <c r="V32" s="473">
        <f t="shared" si="15"/>
        <v>1025.5218561015997</v>
      </c>
      <c r="W32" s="124">
        <f>'END Jul 2016'!BD20</f>
        <v>0</v>
      </c>
      <c r="X32" s="125" t="str">
        <f>'END Jul 2016'!BE20</f>
        <v>n</v>
      </c>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3"/>
      <c r="BM32" s="63"/>
      <c r="BN32" s="63"/>
      <c r="BO32" s="63"/>
      <c r="BP32" s="63"/>
      <c r="BQ32" s="63"/>
      <c r="BR32" s="63"/>
      <c r="BS32" s="63"/>
      <c r="BT32" s="63"/>
      <c r="BU32" s="63"/>
      <c r="BV32" s="63"/>
      <c r="BW32" s="63"/>
      <c r="BX32" s="63"/>
      <c r="BY32" s="63"/>
      <c r="BZ32" s="63"/>
      <c r="CA32" s="63"/>
      <c r="CB32" s="63"/>
      <c r="CC32" s="63"/>
      <c r="CD32" s="63"/>
      <c r="CE32" s="63"/>
      <c r="CF32" s="63"/>
      <c r="CG32" s="63"/>
      <c r="CH32" s="63"/>
    </row>
    <row r="33" spans="1:86" ht="14" x14ac:dyDescent="0.3">
      <c r="A33" s="103" t="str">
        <f>'END Jul 2016'!K21</f>
        <v>Diamond Energy</v>
      </c>
      <c r="B33" s="104" t="str">
        <f>'END Jul 2016'!L21</f>
        <v>Pay on time discount</v>
      </c>
      <c r="C33" s="105">
        <f>91*'END Jul 2016'!M21/100</f>
        <v>81.881799999999998</v>
      </c>
      <c r="D33" s="105">
        <f>IF($G$5&gt;='END Jul 2016'!P21,('END Jul 2016'!P21*'END Jul 2016'!N21/100),(($G$5)*'END Jul 2016'!N21/100))</f>
        <v>65.849999999999994</v>
      </c>
      <c r="E33" s="106">
        <f>IF($G$5&lt;'END Jul 2016'!P21,0,IF(($G$5)&lt;='END Jul 2016'!R21,(($G$5-'END Jul 2016'!P21)*'END Jul 2016'!Q21/100),(('END Jul 2016'!R21-'END Jul 2016'!P21)*'END Jul 2016'!Q21/100)))</f>
        <v>72.067008899999976</v>
      </c>
      <c r="F33" s="105">
        <v>0</v>
      </c>
      <c r="G33" s="105">
        <f>IF(($G$5&lt;'END Jul 2016'!R21),(0),($G$5-'END Jul 2016'!R21)*'END Jul 2016'!S21/100)</f>
        <v>0</v>
      </c>
      <c r="H33" s="105">
        <f>$H$5*'END Jul 2016'!AE21/100</f>
        <v>26.679631499999992</v>
      </c>
      <c r="I33" s="105">
        <f t="shared" si="8"/>
        <v>246.47844039999998</v>
      </c>
      <c r="J33" s="107">
        <f t="shared" si="9"/>
        <v>658.38656159999994</v>
      </c>
      <c r="K33" s="108">
        <f t="shared" si="10"/>
        <v>985.91376159999993</v>
      </c>
      <c r="L33" s="109">
        <f>'END Jul 2016'!AT21</f>
        <v>0</v>
      </c>
      <c r="M33" s="109">
        <f>'END Jul 2016'!AU21</f>
        <v>0</v>
      </c>
      <c r="N33" s="109">
        <f>'END Jul 2016'!AV21</f>
        <v>7</v>
      </c>
      <c r="O33" s="109">
        <f>'END Jul 2016'!AW21</f>
        <v>0</v>
      </c>
      <c r="P33" s="109">
        <f>($E$6*'END Jul 2016'!AQ21/100)*4</f>
        <v>193.21279999999999</v>
      </c>
      <c r="Q33" s="109">
        <f t="shared" si="11"/>
        <v>985.91376159999993</v>
      </c>
      <c r="R33" s="109">
        <f>Q33-(K33*N33/100)</f>
        <v>916.89979828799994</v>
      </c>
      <c r="S33" s="110">
        <f t="shared" si="12"/>
        <v>792.70096159999991</v>
      </c>
      <c r="T33" s="110">
        <f t="shared" si="13"/>
        <v>723.68699828799993</v>
      </c>
      <c r="U33" s="473">
        <f t="shared" si="14"/>
        <v>871.97105776000001</v>
      </c>
      <c r="V33" s="473">
        <f t="shared" si="15"/>
        <v>796.05569811679993</v>
      </c>
      <c r="W33" s="124">
        <f>'END Jul 2016'!BD21</f>
        <v>24</v>
      </c>
      <c r="X33" s="125" t="str">
        <f>'END Jul 2016'!BE21</f>
        <v>y</v>
      </c>
      <c r="Y33" s="63"/>
      <c r="Z33" s="63"/>
      <c r="AA33" s="63"/>
      <c r="AB33" s="63"/>
      <c r="AC33" s="63"/>
      <c r="AD33" s="63"/>
      <c r="AE33" s="63"/>
      <c r="AF33" s="63"/>
      <c r="AG33" s="63"/>
      <c r="AH33" s="63"/>
      <c r="AI33" s="63"/>
      <c r="AJ33" s="63"/>
      <c r="AK33" s="63"/>
      <c r="AL33" s="63"/>
      <c r="AM33" s="63"/>
      <c r="AN33" s="63"/>
      <c r="AO33" s="63"/>
      <c r="AP33" s="63"/>
      <c r="AQ33" s="63"/>
      <c r="AR33" s="63"/>
      <c r="AS33" s="63"/>
      <c r="AT33" s="63"/>
      <c r="AU33" s="63"/>
      <c r="AV33" s="63"/>
      <c r="AW33" s="63"/>
      <c r="AX33" s="63"/>
      <c r="AY33" s="63"/>
      <c r="AZ33" s="63"/>
      <c r="BA33" s="63"/>
      <c r="BB33" s="63"/>
      <c r="BC33" s="63"/>
      <c r="BD33" s="63"/>
      <c r="BE33" s="63"/>
      <c r="BF33" s="63"/>
      <c r="BG33" s="63"/>
      <c r="BH33" s="63"/>
      <c r="BI33" s="63"/>
      <c r="BJ33" s="63"/>
      <c r="BK33" s="63"/>
      <c r="BL33" s="63"/>
      <c r="BM33" s="63"/>
      <c r="BN33" s="63"/>
      <c r="BO33" s="63"/>
      <c r="BP33" s="63"/>
      <c r="BQ33" s="63"/>
      <c r="BR33" s="63"/>
      <c r="BS33" s="63"/>
      <c r="BT33" s="63"/>
      <c r="BU33" s="63"/>
      <c r="BV33" s="63"/>
      <c r="BW33" s="63"/>
      <c r="BX33" s="63"/>
      <c r="BY33" s="63"/>
      <c r="BZ33" s="63"/>
      <c r="CA33" s="63"/>
      <c r="CB33" s="63"/>
      <c r="CC33" s="63"/>
      <c r="CD33" s="63"/>
      <c r="CE33" s="63"/>
      <c r="CF33" s="63"/>
      <c r="CG33" s="63"/>
      <c r="CH33" s="63"/>
    </row>
    <row r="34" spans="1:86" ht="14" x14ac:dyDescent="0.3">
      <c r="A34" s="103" t="str">
        <f>'END Jul 2016'!K22</f>
        <v>Dodo Power &amp; Gas</v>
      </c>
      <c r="B34" s="104" t="str">
        <f>'END Jul 2016'!L22</f>
        <v>Market offer</v>
      </c>
      <c r="C34" s="105">
        <f>91*'END Jul 2016'!M22/100</f>
        <v>70.9345</v>
      </c>
      <c r="D34" s="105">
        <f>IF($G$5&gt;='END Jul 2016'!P22,('END Jul 2016'!P22*'END Jul 2016'!N22/100),(($G$5)*'END Jul 2016'!N22/100))</f>
        <v>143.58736349999998</v>
      </c>
      <c r="E34" s="106">
        <f>IF($G$5&lt;'END Jul 2016'!P22,0,IF(($G$5)&lt;='END Jul 2016'!R22,(($G$5-'END Jul 2016'!P22)*'END Jul 2016'!Q22/100),(('END Jul 2016'!R22-'END Jul 2016'!P22)*'END Jul 2016'!Q22/100)))</f>
        <v>0</v>
      </c>
      <c r="F34" s="105">
        <v>0</v>
      </c>
      <c r="G34" s="105">
        <f>IF(($G$5&lt;'END Jul 2016'!R22),(0),($G$5-'END Jul 2016'!R22)*'END Jul 2016'!S22/100)</f>
        <v>0</v>
      </c>
      <c r="H34" s="105">
        <f>$H$5*'END Jul 2016'!AE22/100</f>
        <v>18.742776299999996</v>
      </c>
      <c r="I34" s="105">
        <f t="shared" si="8"/>
        <v>233.2646398</v>
      </c>
      <c r="J34" s="107">
        <f t="shared" si="9"/>
        <v>649.32055919999993</v>
      </c>
      <c r="K34" s="108">
        <f t="shared" si="10"/>
        <v>933.05855919999999</v>
      </c>
      <c r="L34" s="109">
        <f>'END Jul 2016'!AT22</f>
        <v>0</v>
      </c>
      <c r="M34" s="109">
        <f>'END Jul 2016'!AU22</f>
        <v>0</v>
      </c>
      <c r="N34" s="109">
        <f>'END Jul 2016'!AV22</f>
        <v>0</v>
      </c>
      <c r="O34" s="109">
        <f>'END Jul 2016'!AW22</f>
        <v>20</v>
      </c>
      <c r="P34" s="109">
        <f>($E$6*'END Jul 2016'!AQ22/100)*4</f>
        <v>156.9854</v>
      </c>
      <c r="Q34" s="109">
        <f t="shared" si="11"/>
        <v>933.05855919999999</v>
      </c>
      <c r="R34" s="109">
        <f>Q34-(J34*O34/100)</f>
        <v>803.19444736000003</v>
      </c>
      <c r="S34" s="110">
        <f t="shared" si="12"/>
        <v>776.07315919999996</v>
      </c>
      <c r="T34" s="110">
        <f t="shared" si="13"/>
        <v>646.20904736</v>
      </c>
      <c r="U34" s="473">
        <f t="shared" si="14"/>
        <v>853.68047511999998</v>
      </c>
      <c r="V34" s="473">
        <f t="shared" si="15"/>
        <v>710.82995209600006</v>
      </c>
      <c r="W34" s="124">
        <f>'END Jul 2016'!BD22</f>
        <v>0</v>
      </c>
      <c r="X34" s="125" t="str">
        <f>'END Jul 2016'!BE22</f>
        <v>n</v>
      </c>
      <c r="Y34" s="63"/>
      <c r="Z34" s="63"/>
      <c r="AA34" s="63"/>
      <c r="AB34" s="63"/>
      <c r="AC34" s="63"/>
      <c r="AD34" s="63"/>
      <c r="AE34" s="63"/>
      <c r="AF34" s="63"/>
      <c r="AG34" s="63"/>
      <c r="AH34" s="63"/>
      <c r="AI34" s="63"/>
      <c r="AJ34" s="63"/>
      <c r="AK34" s="63"/>
      <c r="AL34" s="63"/>
      <c r="AM34" s="63"/>
      <c r="AN34" s="63"/>
      <c r="AO34" s="63"/>
      <c r="AP34" s="63"/>
      <c r="AQ34" s="63"/>
      <c r="AR34" s="63"/>
      <c r="AS34" s="63"/>
      <c r="AT34" s="63"/>
      <c r="AU34" s="63"/>
      <c r="AV34" s="63"/>
      <c r="AW34" s="63"/>
      <c r="AX34" s="63"/>
      <c r="AY34" s="63"/>
      <c r="AZ34" s="63"/>
      <c r="BA34" s="63"/>
      <c r="BB34" s="63"/>
      <c r="BC34" s="63"/>
      <c r="BD34" s="63"/>
      <c r="BE34" s="63"/>
      <c r="BF34" s="63"/>
      <c r="BG34" s="63"/>
      <c r="BH34" s="63"/>
      <c r="BI34" s="63"/>
      <c r="BJ34" s="63"/>
      <c r="BK34" s="63"/>
      <c r="BL34" s="63"/>
      <c r="BM34" s="63"/>
      <c r="BN34" s="63"/>
      <c r="BO34" s="63"/>
      <c r="BP34" s="63"/>
      <c r="BQ34" s="63"/>
      <c r="BR34" s="63"/>
      <c r="BS34" s="63"/>
      <c r="BT34" s="63"/>
      <c r="BU34" s="63"/>
      <c r="BV34" s="63"/>
      <c r="BW34" s="63"/>
      <c r="BX34" s="63"/>
      <c r="BY34" s="63"/>
      <c r="BZ34" s="63"/>
      <c r="CA34" s="63"/>
      <c r="CB34" s="63"/>
      <c r="CC34" s="63"/>
      <c r="CD34" s="63"/>
      <c r="CE34" s="63"/>
      <c r="CF34" s="63"/>
      <c r="CG34" s="63"/>
      <c r="CH34" s="63"/>
    </row>
    <row r="35" spans="1:86" ht="14" x14ac:dyDescent="0.3">
      <c r="A35" s="103" t="str">
        <f>'END Jul 2016'!K23</f>
        <v>EnergyAustralia</v>
      </c>
      <c r="B35" s="104" t="str">
        <f>'END Jul 2016'!L23</f>
        <v>Flexi Saver</v>
      </c>
      <c r="C35" s="105">
        <f>91*'END Jul 2016'!M23/100</f>
        <v>75.002200000000002</v>
      </c>
      <c r="D35" s="105">
        <f>IF($G$5&gt;='END Jul 2016'!P23,('END Jul 2016'!P23*'END Jul 2016'!N23/100),(($G$5)*'END Jul 2016'!N23/100))</f>
        <v>152.53420139999997</v>
      </c>
      <c r="E35" s="106">
        <f>IF($G$5&lt;'END Jul 2016'!P23,0,IF(($G$5)&lt;='END Jul 2016'!R23,(($G$5-'END Jul 2016'!P23)*'END Jul 2016'!Q23/100),(('END Jul 2016'!R23-'END Jul 2016'!P23)*'END Jul 2016'!Q23/100)))</f>
        <v>0</v>
      </c>
      <c r="F35" s="105">
        <v>0</v>
      </c>
      <c r="G35" s="105">
        <f>IF(($G$5&lt;'END Jul 2016'!R23),(0),($G$5-'END Jul 2016'!R23)*'END Jul 2016'!S23/100)</f>
        <v>0</v>
      </c>
      <c r="H35" s="105">
        <f>$H$5*'END Jul 2016'!AE23/100</f>
        <v>20.351598299999996</v>
      </c>
      <c r="I35" s="105">
        <f t="shared" si="8"/>
        <v>247.88799969999999</v>
      </c>
      <c r="J35" s="107">
        <f t="shared" si="9"/>
        <v>691.54319880000003</v>
      </c>
      <c r="K35" s="108">
        <f t="shared" si="10"/>
        <v>991.55199879999998</v>
      </c>
      <c r="L35" s="109">
        <f>'END Jul 2016'!AT23</f>
        <v>0</v>
      </c>
      <c r="M35" s="109">
        <f>'END Jul 2016'!AU23</f>
        <v>0</v>
      </c>
      <c r="N35" s="109">
        <f>'END Jul 2016'!AV23</f>
        <v>0</v>
      </c>
      <c r="O35" s="109">
        <f>'END Jul 2016'!AW23</f>
        <v>16</v>
      </c>
      <c r="P35" s="109">
        <f>($E$6*'END Jul 2016'!AQ23/100)*4</f>
        <v>123.17316</v>
      </c>
      <c r="Q35" s="109">
        <f t="shared" si="11"/>
        <v>991.55199879999998</v>
      </c>
      <c r="R35" s="109">
        <f>Q35-(J35*O35/100)</f>
        <v>880.90508699199995</v>
      </c>
      <c r="S35" s="110">
        <f t="shared" si="12"/>
        <v>868.37883880000004</v>
      </c>
      <c r="T35" s="110">
        <f t="shared" si="13"/>
        <v>757.7319269919999</v>
      </c>
      <c r="U35" s="473">
        <f t="shared" si="14"/>
        <v>955.21672268000009</v>
      </c>
      <c r="V35" s="473">
        <f t="shared" si="15"/>
        <v>833.50511969119998</v>
      </c>
      <c r="W35" s="124">
        <f>'END Jul 2016'!BD23</f>
        <v>0</v>
      </c>
      <c r="X35" s="125" t="str">
        <f>'END Jul 2016'!BE23</f>
        <v>n</v>
      </c>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c r="CA35" s="63"/>
      <c r="CB35" s="63"/>
      <c r="CC35" s="63"/>
      <c r="CD35" s="63"/>
      <c r="CE35" s="63"/>
      <c r="CF35" s="63"/>
      <c r="CG35" s="63"/>
      <c r="CH35" s="63"/>
    </row>
    <row r="36" spans="1:86" ht="14" x14ac:dyDescent="0.3">
      <c r="A36" s="103" t="str">
        <f>'END Jul 2016'!K24</f>
        <v>Mojo Power</v>
      </c>
      <c r="B36" s="104" t="str">
        <f>'END Jul 2016'!L24</f>
        <v>Standard Energy Pass</v>
      </c>
      <c r="C36" s="105">
        <f>(91*'END Jul 2016'!M24/100)+('END Jul 2016'!BH24*3)</f>
        <v>142.7741</v>
      </c>
      <c r="D36" s="105">
        <f>IF($G$5&gt;='END Jul 2016'!P24,('END Jul 2016'!P24*'END Jul 2016'!N24/100),(($G$5)*'END Jul 2016'!N24/100))</f>
        <v>108.6759261</v>
      </c>
      <c r="E36" s="106">
        <f>IF($G$5&lt;'END Jul 2016'!P24,0,IF(($G$5)&lt;='END Jul 2016'!R24,(($G$5-'END Jul 2016'!P24)*'END Jul 2016'!Q24/100),(('END Jul 2016'!R24-'END Jul 2016'!P24)*'END Jul 2016'!Q24/100)))</f>
        <v>0</v>
      </c>
      <c r="F36" s="105">
        <v>0</v>
      </c>
      <c r="G36" s="105">
        <f>IF(($G$5&lt;'END Jul 2016'!R24),(0),($G$5-'END Jul 2016'!R24)*'END Jul 2016'!S24/100)</f>
        <v>0</v>
      </c>
      <c r="H36" s="105">
        <f>$H$5*'END Jul 2016'!AE24/100</f>
        <v>16.839003599999998</v>
      </c>
      <c r="I36" s="105">
        <f t="shared" si="8"/>
        <v>268.28902970000001</v>
      </c>
      <c r="J36" s="107">
        <f t="shared" si="9"/>
        <v>502.05971880000004</v>
      </c>
      <c r="K36" s="108">
        <f t="shared" si="10"/>
        <v>1073.1561188000001</v>
      </c>
      <c r="L36" s="109">
        <f>'END Jul 2016'!AT24</f>
        <v>0</v>
      </c>
      <c r="M36" s="109">
        <f>'END Jul 2016'!AU24</f>
        <v>0</v>
      </c>
      <c r="N36" s="109">
        <f>'END Jul 2016'!AV24</f>
        <v>0</v>
      </c>
      <c r="O36" s="109">
        <f>'END Jul 2016'!AW24</f>
        <v>0</v>
      </c>
      <c r="P36" s="109">
        <f>($E$6*'END Jul 2016'!AQ24/100)*4</f>
        <v>176.30667999999997</v>
      </c>
      <c r="Q36" s="109">
        <f t="shared" si="11"/>
        <v>1073.1561188000001</v>
      </c>
      <c r="R36" s="109">
        <f>Q36</f>
        <v>1073.1561188000001</v>
      </c>
      <c r="S36" s="110">
        <f t="shared" si="12"/>
        <v>896.84943880000014</v>
      </c>
      <c r="T36" s="110">
        <f t="shared" si="13"/>
        <v>896.84943880000014</v>
      </c>
      <c r="U36" s="473">
        <f t="shared" si="14"/>
        <v>986.53438268000025</v>
      </c>
      <c r="V36" s="473">
        <f t="shared" si="15"/>
        <v>986.53438268000025</v>
      </c>
      <c r="W36" s="124">
        <f>'END Jul 2016'!BD24</f>
        <v>0</v>
      </c>
      <c r="X36" s="125" t="str">
        <f>'END Jul 2016'!BE24</f>
        <v>n</v>
      </c>
      <c r="Y36" s="63"/>
      <c r="Z36" s="63"/>
      <c r="AA36" s="63"/>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3"/>
      <c r="BF36" s="63"/>
      <c r="BG36" s="63"/>
      <c r="BH36" s="63"/>
      <c r="BI36" s="63"/>
      <c r="BJ36" s="63"/>
      <c r="BK36" s="63"/>
      <c r="BL36" s="63"/>
      <c r="BM36" s="63"/>
      <c r="BN36" s="63"/>
      <c r="BO36" s="63"/>
      <c r="BP36" s="63"/>
      <c r="BQ36" s="63"/>
      <c r="BR36" s="63"/>
      <c r="BS36" s="63"/>
      <c r="BT36" s="63"/>
      <c r="BU36" s="63"/>
      <c r="BV36" s="63"/>
      <c r="BW36" s="63"/>
      <c r="BX36" s="63"/>
      <c r="BY36" s="63"/>
      <c r="BZ36" s="63"/>
      <c r="CA36" s="63"/>
      <c r="CB36" s="63"/>
      <c r="CC36" s="63"/>
      <c r="CD36" s="63"/>
      <c r="CE36" s="63"/>
      <c r="CF36" s="63"/>
      <c r="CG36" s="63"/>
      <c r="CH36" s="63"/>
    </row>
    <row r="37" spans="1:86" ht="14" x14ac:dyDescent="0.3">
      <c r="A37" s="103" t="str">
        <f>'END Jul 2016'!K25</f>
        <v>Momentum Energy</v>
      </c>
      <c r="B37" s="104" t="str">
        <f>'END Jul 2016'!L25</f>
        <v>SmilePower</v>
      </c>
      <c r="C37" s="105">
        <f>91*'END Jul 2016'!M25/100</f>
        <v>66.43910000000001</v>
      </c>
      <c r="D37" s="105">
        <f>IF($G$5&gt;='END Jul 2016'!P25,('END Jul 2016'!P25*'END Jul 2016'!N25/100),(($G$5)*'END Jul 2016'!N25/100))</f>
        <v>143.58000000000001</v>
      </c>
      <c r="E37" s="106">
        <f>IF($G$5&lt;'END Jul 2016'!P25,0,IF(($G$5)&lt;='END Jul 2016'!R25,(($G$5-'END Jul 2016'!P25)*'END Jul 2016'!Q25/100),(('END Jul 2016'!R25-'END Jul 2016'!P25)*'END Jul 2016'!Q25/100)))</f>
        <v>0</v>
      </c>
      <c r="F37" s="105">
        <v>0</v>
      </c>
      <c r="G37" s="105">
        <f>IF(($G$5&lt;'END Jul 2016'!R25),(0),($G$5-'END Jul 2016'!R25)*'END Jul 2016'!S25/100)</f>
        <v>4.8945923999999819</v>
      </c>
      <c r="H37" s="105">
        <f>$H$5*'END Jul 2016'!AE25/100</f>
        <v>26.894141099999992</v>
      </c>
      <c r="I37" s="105">
        <f t="shared" si="8"/>
        <v>241.80783350000002</v>
      </c>
      <c r="J37" s="107">
        <f t="shared" si="9"/>
        <v>701.47493400000008</v>
      </c>
      <c r="K37" s="108">
        <f t="shared" si="10"/>
        <v>967.23133400000006</v>
      </c>
      <c r="L37" s="109">
        <f>'END Jul 2016'!AT25</f>
        <v>0</v>
      </c>
      <c r="M37" s="109">
        <f>'END Jul 2016'!AU25</f>
        <v>0</v>
      </c>
      <c r="N37" s="109">
        <f>'END Jul 2016'!AV25</f>
        <v>0</v>
      </c>
      <c r="O37" s="109">
        <f>'END Jul 2016'!AW25</f>
        <v>0</v>
      </c>
      <c r="P37" s="109">
        <f>($E$6*'END Jul 2016'!AQ25/100)*4</f>
        <v>0</v>
      </c>
      <c r="Q37" s="109">
        <f t="shared" si="11"/>
        <v>967.23133400000006</v>
      </c>
      <c r="R37" s="109">
        <f>Q37</f>
        <v>967.23133400000006</v>
      </c>
      <c r="S37" s="110">
        <f t="shared" si="12"/>
        <v>967.23133400000006</v>
      </c>
      <c r="T37" s="110">
        <f t="shared" si="13"/>
        <v>967.23133400000006</v>
      </c>
      <c r="U37" s="473">
        <f t="shared" si="14"/>
        <v>1063.9544674000001</v>
      </c>
      <c r="V37" s="473">
        <f t="shared" si="15"/>
        <v>1063.9544674000001</v>
      </c>
      <c r="W37" s="124">
        <f>'END Jul 2016'!BD25</f>
        <v>12</v>
      </c>
      <c r="X37" s="125" t="str">
        <f>'END Jul 2016'!BE25</f>
        <v>y</v>
      </c>
      <c r="Y37" s="63"/>
      <c r="Z37" s="63"/>
      <c r="AA37" s="63"/>
      <c r="AB37" s="63"/>
      <c r="AC37" s="63"/>
      <c r="AD37" s="63"/>
      <c r="AE37" s="63"/>
      <c r="AF37" s="63"/>
      <c r="AG37" s="63"/>
      <c r="AH37" s="63"/>
      <c r="AI37" s="63"/>
      <c r="AJ37" s="63"/>
      <c r="AK37" s="63"/>
      <c r="AL37" s="63"/>
      <c r="AM37" s="63"/>
      <c r="AN37" s="63"/>
      <c r="AO37" s="63"/>
      <c r="AP37" s="63"/>
      <c r="AQ37" s="63"/>
      <c r="AR37" s="63"/>
      <c r="AS37" s="63"/>
      <c r="AT37" s="63"/>
      <c r="AU37" s="63"/>
      <c r="AV37" s="63"/>
      <c r="AW37" s="63"/>
      <c r="AX37" s="63"/>
      <c r="AY37" s="63"/>
      <c r="AZ37" s="63"/>
      <c r="BA37" s="63"/>
      <c r="BB37" s="63"/>
      <c r="BC37" s="63"/>
      <c r="BD37" s="63"/>
      <c r="BE37" s="63"/>
      <c r="BF37" s="63"/>
      <c r="BG37" s="63"/>
      <c r="BH37" s="63"/>
      <c r="BI37" s="63"/>
      <c r="BJ37" s="63"/>
      <c r="BK37" s="63"/>
      <c r="BL37" s="63"/>
      <c r="BM37" s="63"/>
      <c r="BN37" s="63"/>
      <c r="BO37" s="63"/>
      <c r="BP37" s="63"/>
      <c r="BQ37" s="63"/>
      <c r="BR37" s="63"/>
      <c r="BS37" s="63"/>
      <c r="BT37" s="63"/>
      <c r="BU37" s="63"/>
      <c r="BV37" s="63"/>
      <c r="BW37" s="63"/>
      <c r="BX37" s="63"/>
      <c r="BY37" s="63"/>
      <c r="BZ37" s="63"/>
      <c r="CA37" s="63"/>
      <c r="CB37" s="63"/>
      <c r="CC37" s="63"/>
      <c r="CD37" s="63"/>
      <c r="CE37" s="63"/>
      <c r="CF37" s="63"/>
      <c r="CG37" s="63"/>
      <c r="CH37" s="63"/>
    </row>
    <row r="38" spans="1:86" ht="14" x14ac:dyDescent="0.3">
      <c r="A38" s="103" t="str">
        <f>'END Jul 2016'!K26</f>
        <v>Origin Energy</v>
      </c>
      <c r="B38" s="104" t="str">
        <f>'END Jul 2016'!L26</f>
        <v>Saver</v>
      </c>
      <c r="C38" s="105">
        <f>91*'END Jul 2016'!M26/100</f>
        <v>75.984999999999999</v>
      </c>
      <c r="D38" s="105">
        <f>IF($G$5&gt;='END Jul 2016'!P26,('END Jul 2016'!P26*'END Jul 2016'!N26/100),(($G$5)*'END Jul 2016'!N26/100))</f>
        <v>146.59049789999997</v>
      </c>
      <c r="E38" s="106">
        <f>IF($G$5&lt;'END Jul 2016'!P26,0,IF(($G$5)&lt;='END Jul 2016'!R26,(($G$5-'END Jul 2016'!P26)*'END Jul 2016'!Q26/100),(('END Jul 2016'!R26-'END Jul 2016'!P26)*'END Jul 2016'!Q26/100)))</f>
        <v>0</v>
      </c>
      <c r="F38" s="105">
        <v>0</v>
      </c>
      <c r="G38" s="105">
        <f>IF(($G$5&lt;'END Jul 2016'!R26),(0),($G$5-'END Jul 2016'!R26)*'END Jul 2016'!S26/100)</f>
        <v>0</v>
      </c>
      <c r="H38" s="105">
        <f>$H$5*'END Jul 2016'!AE26/100</f>
        <v>21.182822999999999</v>
      </c>
      <c r="I38" s="105">
        <f t="shared" si="8"/>
        <v>243.75832089999994</v>
      </c>
      <c r="J38" s="107">
        <f t="shared" si="9"/>
        <v>671.09328359999972</v>
      </c>
      <c r="K38" s="108">
        <f t="shared" si="10"/>
        <v>975.03328359999978</v>
      </c>
      <c r="L38" s="109">
        <f>'END Jul 2016'!AT26</f>
        <v>0</v>
      </c>
      <c r="M38" s="109">
        <f>'END Jul 2016'!AU26</f>
        <v>0</v>
      </c>
      <c r="N38" s="109">
        <f>'END Jul 2016'!AV26</f>
        <v>0</v>
      </c>
      <c r="O38" s="109">
        <f>'END Jul 2016'!AW26</f>
        <v>13</v>
      </c>
      <c r="P38" s="109">
        <f>($E$6*'END Jul 2016'!AQ26/100)*4</f>
        <v>144.90959999999998</v>
      </c>
      <c r="Q38" s="109">
        <f t="shared" si="11"/>
        <v>975.03328359999978</v>
      </c>
      <c r="R38" s="109">
        <f>Q38-(J38*O38/100)</f>
        <v>887.79115673199976</v>
      </c>
      <c r="S38" s="110">
        <f t="shared" si="12"/>
        <v>830.12368359999982</v>
      </c>
      <c r="T38" s="110">
        <f t="shared" si="13"/>
        <v>742.88155673199981</v>
      </c>
      <c r="U38" s="473">
        <f t="shared" si="14"/>
        <v>913.13605195999992</v>
      </c>
      <c r="V38" s="473">
        <f t="shared" si="15"/>
        <v>817.1697124051999</v>
      </c>
      <c r="W38" s="124">
        <f>'END Jul 2016'!BD26</f>
        <v>0</v>
      </c>
      <c r="X38" s="125" t="str">
        <f>'END Jul 2016'!BE26</f>
        <v>n</v>
      </c>
      <c r="Y38" s="63"/>
      <c r="Z38" s="63"/>
      <c r="AA38" s="63"/>
      <c r="AB38" s="63"/>
      <c r="AC38" s="63"/>
      <c r="AD38" s="63"/>
      <c r="AE38" s="63"/>
      <c r="AF38" s="63"/>
      <c r="AG38" s="63"/>
      <c r="AH38" s="63"/>
      <c r="AI38" s="63"/>
      <c r="AJ38" s="63"/>
      <c r="AK38" s="63"/>
      <c r="AL38" s="63"/>
      <c r="AM38" s="63"/>
      <c r="AN38" s="63"/>
      <c r="AO38" s="63"/>
      <c r="AP38" s="63"/>
      <c r="AQ38" s="63"/>
      <c r="AR38" s="63"/>
      <c r="AS38" s="63"/>
      <c r="AT38" s="63"/>
      <c r="AU38" s="63"/>
      <c r="AV38" s="63"/>
      <c r="AW38" s="63"/>
      <c r="AX38" s="63"/>
      <c r="AY38" s="63"/>
      <c r="AZ38" s="63"/>
      <c r="BA38" s="63"/>
      <c r="BB38" s="63"/>
      <c r="BC38" s="63"/>
      <c r="BD38" s="63"/>
      <c r="BE38" s="63"/>
      <c r="BF38" s="63"/>
      <c r="BG38" s="63"/>
      <c r="BH38" s="63"/>
      <c r="BI38" s="63"/>
      <c r="BJ38" s="63"/>
      <c r="BK38" s="63"/>
      <c r="BL38" s="63"/>
      <c r="BM38" s="63"/>
      <c r="BN38" s="63"/>
      <c r="BO38" s="63"/>
      <c r="BP38" s="63"/>
      <c r="BQ38" s="63"/>
      <c r="BR38" s="63"/>
      <c r="BS38" s="63"/>
      <c r="BT38" s="63"/>
      <c r="BU38" s="63"/>
      <c r="BV38" s="63"/>
      <c r="BW38" s="63"/>
      <c r="BX38" s="63"/>
      <c r="BY38" s="63"/>
      <c r="BZ38" s="63"/>
      <c r="CA38" s="63"/>
      <c r="CB38" s="63"/>
      <c r="CC38" s="63"/>
      <c r="CD38" s="63"/>
      <c r="CE38" s="63"/>
      <c r="CF38" s="63"/>
      <c r="CG38" s="63"/>
      <c r="CH38" s="63"/>
    </row>
    <row r="39" spans="1:86" ht="14" x14ac:dyDescent="0.3">
      <c r="A39" s="103" t="str">
        <f>'END Jul 2016'!K27</f>
        <v>Powerdirect</v>
      </c>
      <c r="B39" s="104" t="str">
        <f>'END Jul 2016'!L27</f>
        <v>20 percent</v>
      </c>
      <c r="C39" s="105">
        <f>91*'END Jul 2016'!M27/100</f>
        <v>70.497699999999995</v>
      </c>
      <c r="D39" s="105">
        <f>IF($G$5&gt;='END Jul 2016'!P27,('END Jul 2016'!P27*'END Jul 2016'!N27/100),(($G$5)*'END Jul 2016'!N27/100))</f>
        <v>153.28498499999998</v>
      </c>
      <c r="E39" s="106">
        <f>IF($G$5&lt;'END Jul 2016'!P27,0,IF(($G$5)&lt;='END Jul 2016'!R27,(($G$5-'END Jul 2016'!P27)*'END Jul 2016'!Q27/100),(('END Jul 2016'!R27-'END Jul 2016'!P27)*'END Jul 2016'!Q27/100)))</f>
        <v>0</v>
      </c>
      <c r="F39" s="105">
        <v>0</v>
      </c>
      <c r="G39" s="105">
        <f>IF(($G$5&lt;'END Jul 2016'!R27),(0),($G$5-'END Jul 2016'!R27)*'END Jul 2016'!S27/100)</f>
        <v>0</v>
      </c>
      <c r="H39" s="105">
        <f>$H$5*'END Jul 2016'!AE27/100</f>
        <v>33.597566099999987</v>
      </c>
      <c r="I39" s="105">
        <f t="shared" si="8"/>
        <v>257.38025109999995</v>
      </c>
      <c r="J39" s="107">
        <f t="shared" si="9"/>
        <v>747.53020439999977</v>
      </c>
      <c r="K39" s="108">
        <f t="shared" si="10"/>
        <v>1029.5210043999998</v>
      </c>
      <c r="L39" s="109">
        <f>'END Jul 2016'!AT27</f>
        <v>0</v>
      </c>
      <c r="M39" s="109">
        <f>'END Jul 2016'!AU27</f>
        <v>0</v>
      </c>
      <c r="N39" s="109">
        <f>'END Jul 2016'!AV27</f>
        <v>0</v>
      </c>
      <c r="O39" s="109">
        <f>'END Jul 2016'!AW27</f>
        <v>20</v>
      </c>
      <c r="P39" s="109">
        <f>($E$6*'END Jul 2016'!AQ27/100)*4</f>
        <v>147.32476</v>
      </c>
      <c r="Q39" s="109">
        <f t="shared" si="11"/>
        <v>1029.5210043999998</v>
      </c>
      <c r="R39" s="109">
        <f>Q39-(J39*O39/100)</f>
        <v>880.01496351999981</v>
      </c>
      <c r="S39" s="110">
        <f t="shared" si="12"/>
        <v>882.19624439999984</v>
      </c>
      <c r="T39" s="110">
        <f t="shared" si="13"/>
        <v>732.69020351999984</v>
      </c>
      <c r="U39" s="473">
        <f t="shared" si="14"/>
        <v>970.41586883999992</v>
      </c>
      <c r="V39" s="473">
        <f t="shared" si="15"/>
        <v>805.95922387199994</v>
      </c>
      <c r="W39" s="124">
        <f>'END Jul 2016'!BD27</f>
        <v>0</v>
      </c>
      <c r="X39" s="125" t="str">
        <f>'END Jul 2016'!BE27</f>
        <v>n</v>
      </c>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A39" s="63"/>
      <c r="CB39" s="63"/>
      <c r="CC39" s="63"/>
      <c r="CD39" s="63"/>
      <c r="CE39" s="63"/>
      <c r="CF39" s="63"/>
      <c r="CG39" s="63"/>
      <c r="CH39" s="63"/>
    </row>
    <row r="40" spans="1:86" ht="14" x14ac:dyDescent="0.3">
      <c r="A40" s="103" t="str">
        <f>'END Jul 2016'!K28</f>
        <v>Powershop</v>
      </c>
      <c r="B40" s="104" t="str">
        <f>'END Jul 2016'!L28</f>
        <v>Standard Saver</v>
      </c>
      <c r="C40" s="105">
        <f>91*'END Jul 2016'!M28/100</f>
        <v>85.088639999999998</v>
      </c>
      <c r="D40" s="105">
        <f>G5*'END Jul 2016'!N28/100</f>
        <v>145.35170495999998</v>
      </c>
      <c r="E40" s="106">
        <v>0</v>
      </c>
      <c r="F40" s="105">
        <v>0</v>
      </c>
      <c r="G40" s="105">
        <v>0</v>
      </c>
      <c r="H40" s="105">
        <f>$H$5*'END Jul 2016'!AE28/100</f>
        <v>33.154603775999995</v>
      </c>
      <c r="I40" s="105">
        <f t="shared" si="8"/>
        <v>263.59494873599999</v>
      </c>
      <c r="J40" s="107">
        <f t="shared" si="9"/>
        <v>714.02523494399998</v>
      </c>
      <c r="K40" s="108">
        <f t="shared" si="10"/>
        <v>1054.379794944</v>
      </c>
      <c r="L40" s="109">
        <f>'END Jul 2016'!AT28</f>
        <v>4</v>
      </c>
      <c r="M40" s="109">
        <f>'END Jul 2016'!AU28</f>
        <v>0</v>
      </c>
      <c r="N40" s="109">
        <f>'END Jul 2016'!AV28</f>
        <v>14</v>
      </c>
      <c r="O40" s="109">
        <f>'END Jul 2016'!AW28</f>
        <v>0</v>
      </c>
      <c r="P40" s="109">
        <f>($E$6*'END Jul 2016'!AQ28/100)*4</f>
        <v>173.89151999999999</v>
      </c>
      <c r="Q40" s="109">
        <f>K40-(K40*L40/100)</f>
        <v>1012.2046031462399</v>
      </c>
      <c r="R40" s="109">
        <f>Q40-(K40*N40/100)</f>
        <v>864.59143185407993</v>
      </c>
      <c r="S40" s="110">
        <f t="shared" si="12"/>
        <v>838.31308314623993</v>
      </c>
      <c r="T40" s="110">
        <f t="shared" si="13"/>
        <v>690.69991185407991</v>
      </c>
      <c r="U40" s="473">
        <f t="shared" si="14"/>
        <v>922.14439146086397</v>
      </c>
      <c r="V40" s="473">
        <f t="shared" si="15"/>
        <v>759.76990303948799</v>
      </c>
      <c r="W40" s="124">
        <f>'END Jul 2016'!BD28</f>
        <v>0</v>
      </c>
      <c r="X40" s="125" t="str">
        <f>'END Jul 2016'!BE28</f>
        <v>n</v>
      </c>
      <c r="Y40" s="63"/>
      <c r="Z40" s="63"/>
      <c r="AA40" s="63"/>
      <c r="AB40" s="63"/>
      <c r="AC40" s="63"/>
      <c r="AD40" s="63"/>
      <c r="AE40" s="63"/>
      <c r="AF40" s="63"/>
      <c r="AG40" s="63"/>
      <c r="AH40" s="63"/>
      <c r="AI40" s="63"/>
      <c r="AJ40" s="63"/>
      <c r="AK40" s="63"/>
      <c r="AL40" s="63"/>
      <c r="AM40" s="63"/>
      <c r="AN40" s="63"/>
      <c r="AO40" s="63"/>
      <c r="AP40" s="63"/>
      <c r="AQ40" s="63"/>
      <c r="AR40" s="63"/>
      <c r="AS40" s="63"/>
      <c r="AT40" s="63"/>
      <c r="AU40" s="63"/>
      <c r="AV40" s="63"/>
      <c r="AW40" s="63"/>
      <c r="AX40" s="63"/>
      <c r="AY40" s="63"/>
      <c r="AZ40" s="63"/>
      <c r="BA40" s="63"/>
      <c r="BB40" s="63"/>
      <c r="BC40" s="63"/>
      <c r="BD40" s="63"/>
      <c r="BE40" s="63"/>
      <c r="BF40" s="63"/>
      <c r="BG40" s="63"/>
      <c r="BH40" s="63"/>
      <c r="BI40" s="63"/>
      <c r="BJ40" s="63"/>
      <c r="BK40" s="63"/>
      <c r="BL40" s="63"/>
      <c r="BM40" s="63"/>
      <c r="BN40" s="63"/>
      <c r="BO40" s="63"/>
      <c r="BP40" s="63"/>
      <c r="BQ40" s="63"/>
      <c r="BR40" s="63"/>
      <c r="BS40" s="63"/>
      <c r="BT40" s="63"/>
      <c r="BU40" s="63"/>
      <c r="BV40" s="63"/>
      <c r="BW40" s="63"/>
      <c r="BX40" s="63"/>
      <c r="BY40" s="63"/>
      <c r="BZ40" s="63"/>
      <c r="CA40" s="63"/>
      <c r="CB40" s="63"/>
      <c r="CC40" s="63"/>
      <c r="CD40" s="63"/>
      <c r="CE40" s="63"/>
      <c r="CF40" s="63"/>
      <c r="CG40" s="63"/>
      <c r="CH40" s="63"/>
    </row>
    <row r="41" spans="1:86" ht="14" x14ac:dyDescent="0.3">
      <c r="A41" s="103" t="str">
        <f>'END Jul 2016'!K29</f>
        <v>Red Energy</v>
      </c>
      <c r="B41" s="104" t="str">
        <f>'END Jul 2016'!L29</f>
        <v>Easy Saver</v>
      </c>
      <c r="C41" s="105">
        <f>91*'END Jul 2016'!M29/100</f>
        <v>70.870800000000003</v>
      </c>
      <c r="D41" s="105">
        <f>IF($G$5&gt;='END Jul 2016'!P29,('END Jul 2016'!P29*'END Jul 2016'!N29/100),(($G$5)*'END Jul 2016'!N29/100))</f>
        <v>139.52061899999998</v>
      </c>
      <c r="E41" s="106">
        <f>IF($G$5&lt;'END Jul 2016'!P29,0,IF(($G$5)&lt;='END Jul 2016'!R29,(($G$5-'END Jul 2016'!P29)*'END Jul 2016'!Q29/100),(('END Jul 2016'!R29-'END Jul 2016'!P29)*'END Jul 2016'!Q29/100)))</f>
        <v>0</v>
      </c>
      <c r="F41" s="105">
        <v>0</v>
      </c>
      <c r="G41" s="105">
        <f>IF(($G$5&lt;'END Jul 2016'!R29),(0),($G$5-'END Jul 2016'!R29)*'END Jul 2016'!S29/100)</f>
        <v>0</v>
      </c>
      <c r="H41" s="105">
        <f>$H$5*'END Jul 2016'!AE29/100</f>
        <v>20.673362699999995</v>
      </c>
      <c r="I41" s="105">
        <f t="shared" si="8"/>
        <v>231.06478169999997</v>
      </c>
      <c r="J41" s="107">
        <f t="shared" si="9"/>
        <v>640.77592679999987</v>
      </c>
      <c r="K41" s="108">
        <f t="shared" si="10"/>
        <v>924.25912679999988</v>
      </c>
      <c r="L41" s="109">
        <f>'END Jul 2016'!AT29</f>
        <v>0</v>
      </c>
      <c r="M41" s="109">
        <f>'END Jul 2016'!AU29</f>
        <v>0</v>
      </c>
      <c r="N41" s="109">
        <f>'END Jul 2016'!AV29</f>
        <v>10</v>
      </c>
      <c r="O41" s="109">
        <f>'END Jul 2016'!AW29</f>
        <v>0</v>
      </c>
      <c r="P41" s="109">
        <f>($E$6*'END Jul 2016'!AQ29/100)*4</f>
        <v>144.90959999999998</v>
      </c>
      <c r="Q41" s="109">
        <f t="shared" ref="Q41:Q43" si="16">K41</f>
        <v>924.25912679999988</v>
      </c>
      <c r="R41" s="109">
        <f>Q41-(K41*N41/100)</f>
        <v>831.83321411999987</v>
      </c>
      <c r="S41" s="110">
        <f t="shared" si="12"/>
        <v>779.34952679999992</v>
      </c>
      <c r="T41" s="110">
        <f t="shared" si="13"/>
        <v>686.92361411999991</v>
      </c>
      <c r="U41" s="473">
        <f t="shared" si="14"/>
        <v>857.28447947999996</v>
      </c>
      <c r="V41" s="473">
        <f t="shared" si="15"/>
        <v>755.61597553199999</v>
      </c>
      <c r="W41" s="124">
        <f>'END Jul 2016'!BD29</f>
        <v>0</v>
      </c>
      <c r="X41" s="125" t="str">
        <f>'END Jul 2016'!BE29</f>
        <v>n</v>
      </c>
      <c r="Y41" s="63"/>
      <c r="Z41" s="63"/>
      <c r="AA41" s="63"/>
      <c r="AB41" s="63"/>
      <c r="AC41" s="63"/>
      <c r="AD41" s="63"/>
      <c r="AE41" s="63"/>
      <c r="AF41" s="63"/>
      <c r="AG41" s="63"/>
      <c r="AH41" s="63"/>
      <c r="AI41" s="63"/>
      <c r="AJ41" s="63"/>
      <c r="AK41" s="63"/>
      <c r="AL41" s="63"/>
      <c r="AM41" s="63"/>
      <c r="AN41" s="63"/>
      <c r="AO41" s="63"/>
      <c r="AP41" s="63"/>
      <c r="AQ41" s="63"/>
      <c r="AR41" s="63"/>
      <c r="AS41" s="63"/>
      <c r="AT41" s="63"/>
      <c r="AU41" s="63"/>
      <c r="AV41" s="63"/>
      <c r="AW41" s="63"/>
      <c r="AX41" s="63"/>
      <c r="AY41" s="63"/>
      <c r="AZ41" s="63"/>
      <c r="BA41" s="63"/>
      <c r="BB41" s="63"/>
      <c r="BC41" s="63"/>
      <c r="BD41" s="63"/>
      <c r="BE41" s="63"/>
      <c r="BF41" s="63"/>
      <c r="BG41" s="63"/>
      <c r="BH41" s="63"/>
      <c r="BI41" s="63"/>
      <c r="BJ41" s="63"/>
      <c r="BK41" s="63"/>
      <c r="BL41" s="63"/>
      <c r="BM41" s="63"/>
      <c r="BN41" s="63"/>
      <c r="BO41" s="63"/>
      <c r="BP41" s="63"/>
      <c r="BQ41" s="63"/>
      <c r="BR41" s="63"/>
      <c r="BS41" s="63"/>
      <c r="BT41" s="63"/>
      <c r="BU41" s="63"/>
      <c r="BV41" s="63"/>
      <c r="BW41" s="63"/>
      <c r="BX41" s="63"/>
      <c r="BY41" s="63"/>
      <c r="BZ41" s="63"/>
      <c r="CA41" s="63"/>
      <c r="CB41" s="63"/>
      <c r="CC41" s="63"/>
      <c r="CD41" s="63"/>
      <c r="CE41" s="63"/>
      <c r="CF41" s="63"/>
      <c r="CG41" s="63"/>
      <c r="CH41" s="63"/>
    </row>
    <row r="42" spans="1:86" ht="14" x14ac:dyDescent="0.3">
      <c r="A42" s="103" t="str">
        <f>'END Jul 2016'!K30</f>
        <v>Simply Energy</v>
      </c>
      <c r="B42" s="104" t="str">
        <f>'END Jul 2016'!L30</f>
        <v>Simply Plus</v>
      </c>
      <c r="C42" s="105">
        <f>91*'END Jul 2016'!M30/100</f>
        <v>62.617100000000001</v>
      </c>
      <c r="D42" s="105">
        <f>IF($G$5&gt;='END Jul 2016'!P30,('END Jul 2016'!P30*'END Jul 2016'!N30/100),(($G$5)*'END Jul 2016'!N30/100))</f>
        <v>153.03472379999997</v>
      </c>
      <c r="E42" s="106">
        <f>IF($G$5&lt;'END Jul 2016'!P30,0,IF(($G$5)&lt;='END Jul 2016'!R30,(($G$5-'END Jul 2016'!P30)*'END Jul 2016'!Q30/100),(('END Jul 2016'!R30-'END Jul 2016'!P30)*'END Jul 2016'!Q30/100)))</f>
        <v>0</v>
      </c>
      <c r="F42" s="105">
        <v>0</v>
      </c>
      <c r="G42" s="105">
        <f>IF(($G$5&lt;'END Jul 2016'!R30),(0),($G$5-'END Jul 2016'!R30)*'END Jul 2016'!S30/100)</f>
        <v>0</v>
      </c>
      <c r="H42" s="105">
        <f>$H$5*'END Jul 2016'!AE30/100</f>
        <v>22.416253199999993</v>
      </c>
      <c r="I42" s="105">
        <f t="shared" si="8"/>
        <v>238.06807699999996</v>
      </c>
      <c r="J42" s="107">
        <f t="shared" si="9"/>
        <v>701.80390799999986</v>
      </c>
      <c r="K42" s="108">
        <f t="shared" si="10"/>
        <v>952.27230799999984</v>
      </c>
      <c r="L42" s="109">
        <f>'END Jul 2016'!AT30</f>
        <v>0</v>
      </c>
      <c r="M42" s="109">
        <f>'END Jul 2016'!AU30</f>
        <v>0</v>
      </c>
      <c r="N42" s="109">
        <f>'END Jul 2016'!AV30</f>
        <v>0</v>
      </c>
      <c r="O42" s="109">
        <f>'END Jul 2016'!AW30</f>
        <v>15</v>
      </c>
      <c r="P42" s="109">
        <f>($E$6*'END Jul 2016'!AQ30/100)*4</f>
        <v>156.9854</v>
      </c>
      <c r="Q42" s="109">
        <f t="shared" si="16"/>
        <v>952.27230799999984</v>
      </c>
      <c r="R42" s="109">
        <f>Q42-(J42*O42/100)</f>
        <v>847.00172179999981</v>
      </c>
      <c r="S42" s="110">
        <f t="shared" si="12"/>
        <v>795.28690799999981</v>
      </c>
      <c r="T42" s="110">
        <f t="shared" si="13"/>
        <v>690.01632179999979</v>
      </c>
      <c r="U42" s="473">
        <f t="shared" si="14"/>
        <v>874.81559879999986</v>
      </c>
      <c r="V42" s="473">
        <f t="shared" si="15"/>
        <v>759.01795397999979</v>
      </c>
      <c r="W42" s="124">
        <f>'END Jul 2016'!BD30</f>
        <v>24</v>
      </c>
      <c r="X42" s="125" t="str">
        <f>'END Jul 2016'!BE30</f>
        <v>y</v>
      </c>
      <c r="Y42" s="63"/>
      <c r="Z42" s="63"/>
      <c r="AA42" s="63"/>
      <c r="AB42" s="63"/>
      <c r="AC42" s="63"/>
      <c r="AD42" s="63"/>
      <c r="AE42" s="63"/>
      <c r="AF42" s="63"/>
      <c r="AG42" s="63"/>
      <c r="AH42" s="63"/>
      <c r="AI42" s="63"/>
      <c r="AJ42" s="63"/>
      <c r="AK42" s="63"/>
      <c r="AL42" s="63"/>
      <c r="AM42" s="63"/>
      <c r="AN42" s="63"/>
      <c r="AO42" s="63"/>
      <c r="AP42" s="63"/>
      <c r="AQ42" s="63"/>
      <c r="AR42" s="63"/>
      <c r="AS42" s="63"/>
      <c r="AT42" s="63"/>
      <c r="AU42" s="63"/>
      <c r="AV42" s="63"/>
      <c r="AW42" s="63"/>
      <c r="AX42" s="63"/>
      <c r="AY42" s="63"/>
      <c r="AZ42" s="63"/>
      <c r="BA42" s="63"/>
      <c r="BB42" s="63"/>
      <c r="BC42" s="63"/>
      <c r="BD42" s="63"/>
      <c r="BE42" s="63"/>
      <c r="BF42" s="63"/>
      <c r="BG42" s="63"/>
      <c r="BH42" s="63"/>
      <c r="BI42" s="63"/>
      <c r="BJ42" s="63"/>
      <c r="BK42" s="63"/>
      <c r="BL42" s="63"/>
      <c r="BM42" s="63"/>
      <c r="BN42" s="63"/>
      <c r="BO42" s="63"/>
      <c r="BP42" s="63"/>
      <c r="BQ42" s="63"/>
      <c r="BR42" s="63"/>
      <c r="BS42" s="63"/>
      <c r="BT42" s="63"/>
      <c r="BU42" s="63"/>
      <c r="BV42" s="63"/>
      <c r="BW42" s="63"/>
      <c r="BX42" s="63"/>
      <c r="BY42" s="63"/>
      <c r="BZ42" s="63"/>
      <c r="CA42" s="63"/>
      <c r="CB42" s="63"/>
      <c r="CC42" s="63"/>
      <c r="CD42" s="63"/>
      <c r="CE42" s="63"/>
      <c r="CF42" s="63"/>
      <c r="CG42" s="63"/>
      <c r="CH42" s="63"/>
    </row>
    <row r="43" spans="1:86" ht="14.5" thickBot="1" x14ac:dyDescent="0.35">
      <c r="A43" s="113" t="str">
        <f>'END Jul 2016'!K31</f>
        <v>Urth Energy</v>
      </c>
      <c r="B43" s="114" t="str">
        <f>'END Jul 2016'!L31</f>
        <v>Market offer</v>
      </c>
      <c r="C43" s="115">
        <f>91*'END Jul 2016'!M31/100</f>
        <v>75.984999999999999</v>
      </c>
      <c r="D43" s="115">
        <f>IF($G$5&gt;='END Jul 2016'!P31,('END Jul 2016'!P31*'END Jul 2016'!N31/100),(($G$5)*'END Jul 2016'!N31/100))</f>
        <v>148.27976099999998</v>
      </c>
      <c r="E43" s="116">
        <f>IF($G$5&lt;'END Jul 2016'!P31,0,IF(($G$5)&lt;='END Jul 2016'!R31,(($G$5-'END Jul 2016'!P31)*'END Jul 2016'!Q31/100),(('END Jul 2016'!R31-'END Jul 2016'!P31)*'END Jul 2016'!Q31/100)))</f>
        <v>0</v>
      </c>
      <c r="F43" s="115">
        <v>0</v>
      </c>
      <c r="G43" s="115">
        <f>IF(($G$5&lt;'END Jul 2016'!R31),(0),($G$5-'END Jul 2016'!R31)*'END Jul 2016'!S31/100)</f>
        <v>0</v>
      </c>
      <c r="H43" s="115">
        <f>$H$5*'END Jul 2016'!AE31/100</f>
        <v>21.182822999999999</v>
      </c>
      <c r="I43" s="115">
        <f t="shared" si="8"/>
        <v>245.44758399999995</v>
      </c>
      <c r="J43" s="117">
        <f t="shared" si="9"/>
        <v>677.85033599999974</v>
      </c>
      <c r="K43" s="118">
        <f t="shared" si="10"/>
        <v>981.7903359999998</v>
      </c>
      <c r="L43" s="119">
        <f>'END Jul 2016'!AT31</f>
        <v>0</v>
      </c>
      <c r="M43" s="119">
        <f>'END Jul 2016'!AU31</f>
        <v>0</v>
      </c>
      <c r="N43" s="119">
        <f>'END Jul 2016'!AV31</f>
        <v>0</v>
      </c>
      <c r="O43" s="119">
        <f>'END Jul 2016'!AW31</f>
        <v>10</v>
      </c>
      <c r="P43" s="119">
        <f>($E$6*'END Jul 2016'!AQ31/100)*4</f>
        <v>241.51599999999999</v>
      </c>
      <c r="Q43" s="119">
        <f t="shared" si="16"/>
        <v>981.7903359999998</v>
      </c>
      <c r="R43" s="119">
        <f>Q43-(J43*O43/100)</f>
        <v>914.00530239999989</v>
      </c>
      <c r="S43" s="120">
        <f t="shared" si="12"/>
        <v>740.27433599999983</v>
      </c>
      <c r="T43" s="120">
        <f t="shared" si="13"/>
        <v>672.48930239999993</v>
      </c>
      <c r="U43" s="474">
        <f t="shared" si="14"/>
        <v>814.30176959999983</v>
      </c>
      <c r="V43" s="474">
        <f t="shared" si="15"/>
        <v>739.73823263999998</v>
      </c>
      <c r="W43" s="126">
        <f>'END Jul 2016'!BD31</f>
        <v>0</v>
      </c>
      <c r="X43" s="127" t="str">
        <f>'END Jul 2016'!BE31</f>
        <v>n</v>
      </c>
      <c r="Y43" s="63"/>
      <c r="Z43" s="63"/>
      <c r="AA43" s="63"/>
      <c r="AB43" s="63"/>
      <c r="AC43" s="63"/>
      <c r="AD43" s="63"/>
      <c r="AE43" s="63"/>
      <c r="AF43" s="63"/>
      <c r="AG43" s="63"/>
      <c r="AH43" s="63"/>
      <c r="AI43" s="63"/>
      <c r="AJ43" s="63"/>
      <c r="AK43" s="63"/>
      <c r="AL43" s="63"/>
      <c r="AM43" s="63"/>
      <c r="AN43" s="63"/>
      <c r="AO43" s="63"/>
      <c r="AP43" s="63"/>
      <c r="AQ43" s="63"/>
      <c r="AR43" s="63"/>
      <c r="AS43" s="63"/>
      <c r="AT43" s="63"/>
      <c r="AU43" s="63"/>
      <c r="AV43" s="63"/>
      <c r="AW43" s="63"/>
      <c r="AX43" s="63"/>
      <c r="AY43" s="63"/>
      <c r="AZ43" s="63"/>
      <c r="BA43" s="63"/>
      <c r="BB43" s="63"/>
      <c r="BC43" s="63"/>
      <c r="BD43" s="63"/>
      <c r="BE43" s="63"/>
      <c r="BF43" s="63"/>
      <c r="BG43" s="63"/>
      <c r="BH43" s="63"/>
      <c r="BI43" s="63"/>
      <c r="BJ43" s="63"/>
      <c r="BK43" s="63"/>
      <c r="BL43" s="63"/>
      <c r="BM43" s="63"/>
      <c r="BN43" s="63"/>
      <c r="BO43" s="63"/>
      <c r="BP43" s="63"/>
      <c r="BQ43" s="63"/>
      <c r="BR43" s="63"/>
      <c r="BS43" s="63"/>
      <c r="BT43" s="63"/>
      <c r="BU43" s="63"/>
      <c r="BV43" s="63"/>
      <c r="BW43" s="63"/>
      <c r="BX43" s="63"/>
      <c r="BY43" s="63"/>
      <c r="BZ43" s="63"/>
      <c r="CA43" s="63"/>
      <c r="CB43" s="63"/>
      <c r="CC43" s="63"/>
      <c r="CD43" s="63"/>
      <c r="CE43" s="63"/>
      <c r="CF43" s="63"/>
      <c r="CG43" s="63"/>
      <c r="CH43" s="63"/>
    </row>
    <row r="44" spans="1:86" s="71" customFormat="1" ht="14" x14ac:dyDescent="0.3">
      <c r="Y44" s="63"/>
      <c r="Z44" s="63"/>
      <c r="AA44" s="63"/>
      <c r="AB44" s="63"/>
      <c r="AC44" s="63"/>
      <c r="AD44" s="63"/>
      <c r="AE44" s="63"/>
      <c r="AF44" s="63"/>
      <c r="AG44" s="63"/>
      <c r="AH44" s="63"/>
      <c r="AI44" s="63"/>
      <c r="AJ44" s="63"/>
      <c r="AK44" s="63"/>
      <c r="AL44" s="63"/>
      <c r="AM44" s="63"/>
      <c r="AN44" s="63"/>
      <c r="AO44" s="63"/>
      <c r="AP44" s="63"/>
      <c r="AQ44" s="63"/>
      <c r="AR44" s="63"/>
      <c r="AS44" s="63"/>
      <c r="AT44" s="63"/>
      <c r="AU44" s="63"/>
      <c r="AV44" s="63"/>
      <c r="AW44" s="63"/>
      <c r="AX44" s="63"/>
      <c r="AY44" s="63"/>
      <c r="AZ44" s="63"/>
      <c r="BA44" s="63"/>
      <c r="BB44" s="63"/>
      <c r="BC44" s="63"/>
      <c r="BD44" s="63"/>
      <c r="BE44" s="63"/>
      <c r="BF44" s="63"/>
      <c r="BG44" s="63"/>
      <c r="BH44" s="63"/>
      <c r="BI44" s="63"/>
      <c r="BJ44" s="63"/>
      <c r="BK44" s="63"/>
      <c r="BL44" s="63"/>
      <c r="BM44" s="63"/>
      <c r="BN44" s="63"/>
      <c r="BO44" s="63"/>
      <c r="BP44" s="63"/>
      <c r="BQ44" s="63"/>
      <c r="BR44" s="63"/>
      <c r="BS44" s="63"/>
      <c r="BT44" s="63"/>
      <c r="BU44" s="63"/>
      <c r="BV44" s="63"/>
      <c r="BW44" s="63"/>
      <c r="BX44" s="63"/>
      <c r="BY44" s="63"/>
      <c r="BZ44" s="63"/>
      <c r="CA44" s="63"/>
      <c r="CB44" s="63"/>
      <c r="CC44" s="63"/>
      <c r="CD44" s="63"/>
      <c r="CE44" s="63"/>
      <c r="CF44" s="63"/>
      <c r="CG44" s="63"/>
      <c r="CH44" s="63"/>
    </row>
    <row r="45" spans="1:86" s="71" customFormat="1" ht="14.5" thickBot="1" x14ac:dyDescent="0.35">
      <c r="Y45" s="63"/>
      <c r="Z45" s="63"/>
      <c r="AA45" s="63"/>
      <c r="AB45" s="63"/>
      <c r="AC45" s="63"/>
      <c r="AD45" s="63"/>
      <c r="AE45" s="63"/>
      <c r="AF45" s="63"/>
      <c r="AG45" s="63"/>
      <c r="AH45" s="63"/>
      <c r="AI45" s="63"/>
      <c r="AJ45" s="63"/>
      <c r="AK45" s="63"/>
      <c r="AL45" s="63"/>
      <c r="AM45" s="63"/>
      <c r="AN45" s="63"/>
      <c r="AO45" s="63"/>
      <c r="AP45" s="63"/>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3"/>
      <c r="BU45" s="63"/>
      <c r="BV45" s="63"/>
      <c r="BW45" s="63"/>
      <c r="BX45" s="63"/>
      <c r="BY45" s="63"/>
      <c r="BZ45" s="63"/>
      <c r="CA45" s="63"/>
      <c r="CB45" s="63"/>
      <c r="CC45" s="63"/>
      <c r="CD45" s="63"/>
      <c r="CE45" s="63"/>
      <c r="CF45" s="63"/>
      <c r="CG45" s="63"/>
      <c r="CH45" s="63"/>
    </row>
    <row r="46" spans="1:86" ht="14" x14ac:dyDescent="0.3">
      <c r="A46" s="100" t="s">
        <v>534</v>
      </c>
      <c r="B46" s="101"/>
      <c r="C46" s="101"/>
      <c r="D46" s="101"/>
      <c r="E46" s="101"/>
      <c r="F46" s="101"/>
      <c r="G46" s="101"/>
      <c r="H46" s="101"/>
      <c r="I46" s="101"/>
      <c r="J46" s="101"/>
      <c r="K46" s="101"/>
      <c r="L46" s="101"/>
      <c r="M46" s="101"/>
      <c r="N46" s="101"/>
      <c r="O46" s="101"/>
      <c r="P46" s="101"/>
      <c r="Q46" s="101"/>
      <c r="R46" s="101"/>
      <c r="S46" s="101"/>
      <c r="T46" s="101"/>
      <c r="U46" s="101"/>
      <c r="V46" s="101"/>
      <c r="W46" s="101"/>
      <c r="X46" s="102"/>
      <c r="Y46" s="63"/>
      <c r="Z46" s="63"/>
      <c r="AA46" s="63"/>
      <c r="AB46" s="63"/>
      <c r="AC46" s="63"/>
      <c r="AD46" s="63"/>
      <c r="AE46" s="63"/>
      <c r="AF46" s="63"/>
      <c r="AG46" s="63"/>
      <c r="AH46" s="63"/>
      <c r="AI46" s="63"/>
      <c r="AJ46" s="63"/>
      <c r="AK46" s="63"/>
      <c r="AL46" s="63"/>
      <c r="AM46" s="63"/>
      <c r="AN46" s="63"/>
      <c r="AO46" s="63"/>
      <c r="AP46" s="63"/>
      <c r="AQ46" s="63"/>
      <c r="AR46" s="63"/>
      <c r="AS46" s="63"/>
      <c r="AT46" s="63"/>
      <c r="AU46" s="63"/>
      <c r="AV46" s="63"/>
      <c r="AW46" s="63"/>
      <c r="AX46" s="63"/>
      <c r="AY46" s="63"/>
      <c r="AZ46" s="63"/>
      <c r="BA46" s="63"/>
      <c r="BB46" s="63"/>
      <c r="BC46" s="63"/>
      <c r="BD46" s="63"/>
      <c r="BE46" s="63"/>
      <c r="BF46" s="63"/>
      <c r="BG46" s="63"/>
      <c r="BH46" s="63"/>
      <c r="BI46" s="63"/>
      <c r="BJ46" s="63"/>
      <c r="BK46" s="63"/>
      <c r="BL46" s="63"/>
      <c r="BM46" s="63"/>
      <c r="BN46" s="63"/>
      <c r="BO46" s="63"/>
      <c r="BP46" s="63"/>
      <c r="BQ46" s="63"/>
      <c r="BR46" s="63"/>
      <c r="BS46" s="63"/>
      <c r="BT46" s="63"/>
      <c r="BU46" s="63"/>
      <c r="BV46" s="63"/>
      <c r="BW46" s="63"/>
      <c r="BX46" s="63"/>
      <c r="BY46" s="63"/>
      <c r="BZ46" s="63"/>
      <c r="CA46" s="63"/>
      <c r="CB46" s="63"/>
      <c r="CC46" s="63"/>
      <c r="CD46" s="63"/>
      <c r="CE46" s="63"/>
      <c r="CF46" s="63"/>
      <c r="CG46" s="63"/>
      <c r="CH46" s="63"/>
    </row>
    <row r="47" spans="1:86" ht="70" x14ac:dyDescent="0.3">
      <c r="A47" s="463" t="s">
        <v>408</v>
      </c>
      <c r="B47" s="464" t="s">
        <v>409</v>
      </c>
      <c r="C47" s="465" t="s">
        <v>410</v>
      </c>
      <c r="D47" s="465" t="s">
        <v>555</v>
      </c>
      <c r="E47" s="465" t="s">
        <v>446</v>
      </c>
      <c r="F47" s="467" t="s">
        <v>354</v>
      </c>
      <c r="G47" s="467" t="s">
        <v>556</v>
      </c>
      <c r="H47" s="467" t="s">
        <v>352</v>
      </c>
      <c r="I47" s="465" t="s">
        <v>222</v>
      </c>
      <c r="J47" s="467" t="s">
        <v>406</v>
      </c>
      <c r="K47" s="468" t="s">
        <v>449</v>
      </c>
      <c r="L47" s="469" t="s">
        <v>398</v>
      </c>
      <c r="M47" s="469" t="s">
        <v>533</v>
      </c>
      <c r="N47" s="469" t="s">
        <v>399</v>
      </c>
      <c r="O47" s="469" t="s">
        <v>552</v>
      </c>
      <c r="P47" s="470" t="s">
        <v>490</v>
      </c>
      <c r="Q47" s="471" t="s">
        <v>102</v>
      </c>
      <c r="R47" s="471" t="s">
        <v>103</v>
      </c>
      <c r="S47" s="471" t="s">
        <v>104</v>
      </c>
      <c r="T47" s="471" t="s">
        <v>105</v>
      </c>
      <c r="U47" s="470" t="s">
        <v>331</v>
      </c>
      <c r="V47" s="470" t="s">
        <v>332</v>
      </c>
      <c r="W47" s="469" t="s">
        <v>400</v>
      </c>
      <c r="X47" s="472" t="s">
        <v>558</v>
      </c>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A47" s="63"/>
      <c r="CB47" s="63"/>
      <c r="CC47" s="63"/>
      <c r="CD47" s="63"/>
      <c r="CE47" s="63"/>
      <c r="CF47" s="63"/>
      <c r="CG47" s="63"/>
      <c r="CH47" s="63"/>
    </row>
    <row r="48" spans="1:86" ht="14" x14ac:dyDescent="0.3">
      <c r="A48" s="103" t="str">
        <f>'END Jul 2016'!K32</f>
        <v>AGL</v>
      </c>
      <c r="B48" s="104" t="str">
        <f>'END Jul 2016'!L32</f>
        <v xml:space="preserve">Savers </v>
      </c>
      <c r="C48" s="105">
        <f>91*'END Jul 2016'!M32/100</f>
        <v>90.535899999999998</v>
      </c>
      <c r="D48" s="105">
        <f>$G$6*'END Jul 2016'!N32/100</f>
        <v>58.900761000000003</v>
      </c>
      <c r="E48" s="105">
        <v>0</v>
      </c>
      <c r="F48" s="105">
        <v>0</v>
      </c>
      <c r="G48" s="105">
        <f>$I$6*'END Jul 2016'!AH32/100</f>
        <v>120.66164999999999</v>
      </c>
      <c r="H48" s="105">
        <f>$H$6*'END Jul 2016'!W32/100</f>
        <v>35.260015499999994</v>
      </c>
      <c r="I48" s="105">
        <f t="shared" ref="I48:I62" si="17">SUM(C48:H48)</f>
        <v>305.35832650000003</v>
      </c>
      <c r="J48" s="107">
        <f t="shared" ref="J48:J62" si="18">(I48-C48)*4</f>
        <v>859.28970600000014</v>
      </c>
      <c r="K48" s="108">
        <f t="shared" ref="K48:K62" si="19">I48*4</f>
        <v>1221.4333060000001</v>
      </c>
      <c r="L48" s="109">
        <f>'END Jul 2016'!AT32</f>
        <v>0</v>
      </c>
      <c r="M48" s="109">
        <f>'END Jul 2016'!AU32</f>
        <v>0</v>
      </c>
      <c r="N48" s="109">
        <f>'END Jul 2016'!AV32</f>
        <v>0</v>
      </c>
      <c r="O48" s="109">
        <f>'END Jul 2016'!AW32</f>
        <v>17</v>
      </c>
      <c r="P48" s="109">
        <f>($E$6*'END Jul 2016'!AQ32/100)*4</f>
        <v>147.32476</v>
      </c>
      <c r="Q48" s="109">
        <f>K48</f>
        <v>1221.4333060000001</v>
      </c>
      <c r="R48" s="109">
        <f>Q48-(J48*O48/100)</f>
        <v>1075.3540559800001</v>
      </c>
      <c r="S48" s="110">
        <f>Q48-P48</f>
        <v>1074.1085460000002</v>
      </c>
      <c r="T48" s="110">
        <f>R48-P48</f>
        <v>928.02929598000014</v>
      </c>
      <c r="U48" s="473">
        <f>S48*1.1</f>
        <v>1181.5194006000004</v>
      </c>
      <c r="V48" s="473">
        <f>T48*1.1</f>
        <v>1020.8322255780002</v>
      </c>
      <c r="W48" s="124">
        <f>'END Jul 2016'!BD32</f>
        <v>0</v>
      </c>
      <c r="X48" s="125" t="str">
        <f>'END Jul 2016'!BE32</f>
        <v>n</v>
      </c>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63"/>
      <c r="CB48" s="63"/>
      <c r="CC48" s="63"/>
      <c r="CD48" s="63"/>
      <c r="CE48" s="63"/>
      <c r="CF48" s="63"/>
      <c r="CG48" s="63"/>
      <c r="CH48" s="63"/>
    </row>
    <row r="49" spans="1:86" ht="14" x14ac:dyDescent="0.3">
      <c r="A49" s="103" t="str">
        <f>'END Jul 2016'!K33</f>
        <v>Click Energy</v>
      </c>
      <c r="B49" s="104" t="str">
        <f>'END Jul 2016'!L33</f>
        <v>Shine</v>
      </c>
      <c r="C49" s="105">
        <f>91*'END Jul 2016'!M33/100</f>
        <v>89.907999999999987</v>
      </c>
      <c r="D49" s="105">
        <f>$G$6*'END Jul 2016'!N33/100</f>
        <v>59.5621656</v>
      </c>
      <c r="E49" s="105">
        <v>0</v>
      </c>
      <c r="F49" s="105">
        <v>0</v>
      </c>
      <c r="G49" s="105">
        <f>$I$6*'END Jul 2016'!AH33/100</f>
        <v>122.627988</v>
      </c>
      <c r="H49" s="105">
        <f>$H$6*'END Jul 2016'!W33/100</f>
        <v>49.927109399999992</v>
      </c>
      <c r="I49" s="105">
        <f t="shared" si="17"/>
        <v>322.025263</v>
      </c>
      <c r="J49" s="107">
        <f t="shared" si="18"/>
        <v>928.46905200000003</v>
      </c>
      <c r="K49" s="108">
        <f t="shared" si="19"/>
        <v>1288.101052</v>
      </c>
      <c r="L49" s="109">
        <f>'END Jul 2016'!AT33</f>
        <v>0</v>
      </c>
      <c r="M49" s="109">
        <f>'END Jul 2016'!AU33</f>
        <v>0</v>
      </c>
      <c r="N49" s="109">
        <f>'END Jul 2016'!AV33</f>
        <v>7</v>
      </c>
      <c r="O49" s="109">
        <f>'END Jul 2016'!AW33</f>
        <v>0</v>
      </c>
      <c r="P49" s="109">
        <f>($E$6*'END Jul 2016'!AQ33/100)*4</f>
        <v>241.51599999999999</v>
      </c>
      <c r="Q49" s="109">
        <f t="shared" ref="Q49:Q58" si="20">K49</f>
        <v>1288.101052</v>
      </c>
      <c r="R49" s="109">
        <f>Q49-(K49*N49/100)</f>
        <v>1197.9339783600001</v>
      </c>
      <c r="S49" s="110">
        <f t="shared" ref="S49:S62" si="21">Q49-P49</f>
        <v>1046.5850519999999</v>
      </c>
      <c r="T49" s="110">
        <f t="shared" ref="T49:T62" si="22">R49-P49</f>
        <v>956.41797836000012</v>
      </c>
      <c r="U49" s="473">
        <f t="shared" ref="U49:U62" si="23">S49*1.1</f>
        <v>1151.2435571999999</v>
      </c>
      <c r="V49" s="473">
        <f t="shared" ref="V49:V62" si="24">T49*1.1</f>
        <v>1052.0597761960003</v>
      </c>
      <c r="W49" s="124">
        <f>'END Jul 2016'!BD33</f>
        <v>0</v>
      </c>
      <c r="X49" s="125" t="str">
        <f>'END Jul 2016'!BE33</f>
        <v>n</v>
      </c>
      <c r="Y49" s="63"/>
      <c r="Z49" s="63"/>
      <c r="AA49" s="63"/>
      <c r="AB49" s="63"/>
      <c r="AC49" s="63"/>
      <c r="AD49" s="63"/>
      <c r="AE49" s="63"/>
      <c r="AF49" s="63"/>
      <c r="AG49" s="63"/>
      <c r="AH49" s="63"/>
      <c r="AI49" s="63"/>
      <c r="AJ49" s="63"/>
      <c r="AK49" s="63"/>
      <c r="AL49" s="63"/>
      <c r="AM49" s="63"/>
      <c r="AN49" s="63"/>
      <c r="AO49" s="63"/>
      <c r="AP49" s="63"/>
      <c r="AQ49" s="63"/>
      <c r="AR49" s="63"/>
      <c r="AS49" s="63"/>
      <c r="AT49" s="63"/>
      <c r="AU49" s="63"/>
      <c r="AV49" s="63"/>
      <c r="AW49" s="63"/>
      <c r="AX49" s="63"/>
      <c r="AY49" s="63"/>
      <c r="AZ49" s="63"/>
      <c r="BA49" s="63"/>
      <c r="BB49" s="63"/>
      <c r="BC49" s="63"/>
      <c r="BD49" s="63"/>
      <c r="BE49" s="63"/>
      <c r="BF49" s="63"/>
      <c r="BG49" s="63"/>
      <c r="BH49" s="63"/>
      <c r="BI49" s="63"/>
      <c r="BJ49" s="63"/>
      <c r="BK49" s="63"/>
      <c r="BL49" s="63"/>
      <c r="BM49" s="63"/>
      <c r="BN49" s="63"/>
      <c r="BO49" s="63"/>
      <c r="BP49" s="63"/>
      <c r="BQ49" s="63"/>
      <c r="BR49" s="63"/>
      <c r="BS49" s="63"/>
      <c r="BT49" s="63"/>
      <c r="BU49" s="63"/>
      <c r="BV49" s="63"/>
      <c r="BW49" s="63"/>
      <c r="BX49" s="63"/>
      <c r="BY49" s="63"/>
      <c r="BZ49" s="63"/>
      <c r="CA49" s="63"/>
      <c r="CB49" s="63"/>
      <c r="CC49" s="63"/>
      <c r="CD49" s="63"/>
      <c r="CE49" s="63"/>
      <c r="CF49" s="63"/>
      <c r="CG49" s="63"/>
      <c r="CH49" s="63"/>
    </row>
    <row r="50" spans="1:86" ht="14" x14ac:dyDescent="0.3">
      <c r="A50" s="103" t="str">
        <f>'END Jul 2016'!K34</f>
        <v>Commander</v>
      </c>
      <c r="B50" s="104" t="str">
        <f>'END Jul 2016'!L34</f>
        <v>Market offer</v>
      </c>
      <c r="C50" s="105">
        <f>91*'END Jul 2016'!M34/100</f>
        <v>86.131500000000003</v>
      </c>
      <c r="D50" s="105">
        <f>$G$6*'END Jul 2016'!N34/100</f>
        <v>61.224614999999993</v>
      </c>
      <c r="E50" s="105">
        <v>0</v>
      </c>
      <c r="F50" s="105">
        <v>0</v>
      </c>
      <c r="G50" s="105">
        <f>$I$6*'END Jul 2016'!AH34/100</f>
        <v>116.86304249999999</v>
      </c>
      <c r="H50" s="105">
        <f>$H$6*'END Jul 2016'!W34/100</f>
        <v>34.830996299999995</v>
      </c>
      <c r="I50" s="105">
        <f t="shared" si="17"/>
        <v>299.05015379999998</v>
      </c>
      <c r="J50" s="107">
        <f t="shared" si="18"/>
        <v>851.67461519999983</v>
      </c>
      <c r="K50" s="108">
        <f t="shared" si="19"/>
        <v>1196.2006151999999</v>
      </c>
      <c r="L50" s="109">
        <f>'END Jul 2016'!AT34</f>
        <v>0</v>
      </c>
      <c r="M50" s="109">
        <f>'END Jul 2016'!AU34</f>
        <v>0</v>
      </c>
      <c r="N50" s="109">
        <f>'END Jul 2016'!AV34</f>
        <v>0</v>
      </c>
      <c r="O50" s="109">
        <f>'END Jul 2016'!AW34</f>
        <v>20</v>
      </c>
      <c r="P50" s="109">
        <f>($E$6*'END Jul 2016'!AQ34/100)*4</f>
        <v>156.9854</v>
      </c>
      <c r="Q50" s="109">
        <f t="shared" si="20"/>
        <v>1196.2006151999999</v>
      </c>
      <c r="R50" s="109">
        <f>Q50-(J50*O50/100)</f>
        <v>1025.86569216</v>
      </c>
      <c r="S50" s="110">
        <f t="shared" si="21"/>
        <v>1039.2152151999999</v>
      </c>
      <c r="T50" s="110">
        <f t="shared" si="22"/>
        <v>868.88029215999995</v>
      </c>
      <c r="U50" s="473">
        <f t="shared" si="23"/>
        <v>1143.13673672</v>
      </c>
      <c r="V50" s="473">
        <f t="shared" si="24"/>
        <v>955.76832137600002</v>
      </c>
      <c r="W50" s="124">
        <f>'END Jul 2016'!BD34</f>
        <v>0</v>
      </c>
      <c r="X50" s="125" t="str">
        <f>'END Jul 2016'!BE34</f>
        <v>n</v>
      </c>
      <c r="Y50" s="63"/>
      <c r="Z50" s="63"/>
      <c r="AA50" s="63"/>
      <c r="AB50" s="63"/>
      <c r="AC50" s="63"/>
      <c r="AD50" s="63"/>
      <c r="AE50" s="63"/>
      <c r="AF50" s="63"/>
      <c r="AG50" s="63"/>
      <c r="AH50" s="63"/>
      <c r="AI50" s="63"/>
      <c r="AJ50" s="63"/>
      <c r="AK50" s="63"/>
      <c r="AL50" s="63"/>
      <c r="AM50" s="63"/>
      <c r="AN50" s="63"/>
      <c r="AO50" s="63"/>
      <c r="AP50" s="63"/>
      <c r="AQ50" s="63"/>
      <c r="AR50" s="63"/>
      <c r="AS50" s="63"/>
      <c r="AT50" s="63"/>
      <c r="AU50" s="63"/>
      <c r="AV50" s="63"/>
      <c r="AW50" s="63"/>
      <c r="AX50" s="63"/>
      <c r="AY50" s="63"/>
      <c r="AZ50" s="63"/>
      <c r="BA50" s="63"/>
      <c r="BB50" s="63"/>
      <c r="BC50" s="63"/>
      <c r="BD50" s="63"/>
      <c r="BE50" s="63"/>
      <c r="BF50" s="63"/>
      <c r="BG50" s="63"/>
      <c r="BH50" s="63"/>
      <c r="BI50" s="63"/>
      <c r="BJ50" s="63"/>
      <c r="BK50" s="63"/>
      <c r="BL50" s="63"/>
      <c r="BM50" s="63"/>
      <c r="BN50" s="63"/>
      <c r="BO50" s="63"/>
      <c r="BP50" s="63"/>
      <c r="BQ50" s="63"/>
      <c r="BR50" s="63"/>
      <c r="BS50" s="63"/>
      <c r="BT50" s="63"/>
      <c r="BU50" s="63"/>
      <c r="BV50" s="63"/>
      <c r="BW50" s="63"/>
      <c r="BX50" s="63"/>
      <c r="BY50" s="63"/>
      <c r="BZ50" s="63"/>
      <c r="CA50" s="63"/>
      <c r="CB50" s="63"/>
      <c r="CC50" s="63"/>
      <c r="CD50" s="63"/>
      <c r="CE50" s="63"/>
      <c r="CF50" s="63"/>
      <c r="CG50" s="63"/>
      <c r="CH50" s="63"/>
    </row>
    <row r="51" spans="1:86" ht="14" x14ac:dyDescent="0.3">
      <c r="A51" s="103" t="str">
        <f>'END Jul 2016'!K35</f>
        <v>CovaU</v>
      </c>
      <c r="B51" s="104" t="str">
        <f>'END Jul 2016'!L35</f>
        <v>Rate Saver</v>
      </c>
      <c r="C51" s="105">
        <f>91*'END Jul 2016'!M35/100</f>
        <v>109.39109999999999</v>
      </c>
      <c r="D51" s="105">
        <f>$G$6*'END Jul 2016'!N35/100</f>
        <v>59.866054200000001</v>
      </c>
      <c r="E51" s="105">
        <v>0</v>
      </c>
      <c r="F51" s="105">
        <v>0</v>
      </c>
      <c r="G51" s="105">
        <f>$I$6*'END Jul 2016'!AH35/100</f>
        <v>118.11434849999999</v>
      </c>
      <c r="H51" s="105">
        <f>$H$6*'END Jul 2016'!W35/100</f>
        <v>50.570638199999983</v>
      </c>
      <c r="I51" s="105">
        <f t="shared" si="17"/>
        <v>337.94214089999997</v>
      </c>
      <c r="J51" s="107">
        <f t="shared" si="18"/>
        <v>914.2041635999999</v>
      </c>
      <c r="K51" s="108">
        <f t="shared" si="19"/>
        <v>1351.7685635999999</v>
      </c>
      <c r="L51" s="109">
        <f>'END Jul 2016'!AT35</f>
        <v>0</v>
      </c>
      <c r="M51" s="109">
        <f>'END Jul 2016'!AU35</f>
        <v>0</v>
      </c>
      <c r="N51" s="109">
        <f>'END Jul 2016'!AV35</f>
        <v>18</v>
      </c>
      <c r="O51" s="109">
        <f>'END Jul 2016'!AW35</f>
        <v>0</v>
      </c>
      <c r="P51" s="109">
        <f>($E$6*'END Jul 2016'!AQ35/100)*4</f>
        <v>0</v>
      </c>
      <c r="Q51" s="109">
        <f t="shared" si="20"/>
        <v>1351.7685635999999</v>
      </c>
      <c r="R51" s="109">
        <f>Q51-(K51*N51/100)</f>
        <v>1108.4502221519999</v>
      </c>
      <c r="S51" s="110">
        <f t="shared" si="21"/>
        <v>1351.7685635999999</v>
      </c>
      <c r="T51" s="110">
        <f t="shared" si="22"/>
        <v>1108.4502221519999</v>
      </c>
      <c r="U51" s="473">
        <f t="shared" si="23"/>
        <v>1486.94541996</v>
      </c>
      <c r="V51" s="473">
        <f t="shared" si="24"/>
        <v>1219.2952443672</v>
      </c>
      <c r="W51" s="124">
        <f>'END Jul 2016'!BD35</f>
        <v>0</v>
      </c>
      <c r="X51" s="125" t="str">
        <f>'END Jul 2016'!BE35</f>
        <v>n</v>
      </c>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c r="CA51" s="63"/>
      <c r="CB51" s="63"/>
      <c r="CC51" s="63"/>
      <c r="CD51" s="63"/>
      <c r="CE51" s="63"/>
      <c r="CF51" s="63"/>
      <c r="CG51" s="63"/>
      <c r="CH51" s="63"/>
    </row>
    <row r="52" spans="1:86" ht="14" x14ac:dyDescent="0.3">
      <c r="A52" s="103" t="str">
        <f>'END Jul 2016'!K36</f>
        <v>Diamond Energy</v>
      </c>
      <c r="B52" s="104" t="str">
        <f>'END Jul 2016'!L36</f>
        <v>Pay on time discount</v>
      </c>
      <c r="C52" s="105">
        <f>91*'END Jul 2016'!M36/100</f>
        <v>89.998999999999995</v>
      </c>
      <c r="D52" s="105">
        <f>IF($G$6&gt;='END Jul 2016'!P36,('END Jul 2016'!P36*'END Jul 2016'!N36/100),(($G$6)*'END Jul 2016'!N36/100))</f>
        <v>54.574817399999993</v>
      </c>
      <c r="E52" s="105">
        <v>0</v>
      </c>
      <c r="F52" s="105">
        <f>IF(($G$6&lt;'END Jul 2016'!P36),(0),($G$6-'END Jul 2016'!P36)*'END Jul 2016'!Q36/100)</f>
        <v>0</v>
      </c>
      <c r="G52" s="105">
        <f>$I$6*'END Jul 2016'!AH36/100</f>
        <v>111.58968149999998</v>
      </c>
      <c r="H52" s="105">
        <f>$H$6*'END Jul 2016'!W36/100</f>
        <v>37.110160799999989</v>
      </c>
      <c r="I52" s="105">
        <f t="shared" si="17"/>
        <v>293.27365969999994</v>
      </c>
      <c r="J52" s="107">
        <f t="shared" si="18"/>
        <v>813.09863879999978</v>
      </c>
      <c r="K52" s="108">
        <f t="shared" si="19"/>
        <v>1173.0946387999998</v>
      </c>
      <c r="L52" s="109">
        <f>'END Jul 2016'!AT36</f>
        <v>0</v>
      </c>
      <c r="M52" s="109">
        <f>'END Jul 2016'!AU36</f>
        <v>0</v>
      </c>
      <c r="N52" s="109">
        <f>'END Jul 2016'!AV36</f>
        <v>7</v>
      </c>
      <c r="O52" s="109">
        <f>'END Jul 2016'!AW36</f>
        <v>0</v>
      </c>
      <c r="P52" s="109">
        <f>($E$6*'END Jul 2016'!AQ36/100)*4</f>
        <v>193.21279999999999</v>
      </c>
      <c r="Q52" s="109">
        <f t="shared" si="20"/>
        <v>1173.0946387999998</v>
      </c>
      <c r="R52" s="109">
        <f>Q52-(K52*N52/100)</f>
        <v>1090.9780140839998</v>
      </c>
      <c r="S52" s="110">
        <f t="shared" si="21"/>
        <v>979.88183879999974</v>
      </c>
      <c r="T52" s="110">
        <f t="shared" si="22"/>
        <v>897.76521408399981</v>
      </c>
      <c r="U52" s="473">
        <f t="shared" si="23"/>
        <v>1077.8700226799997</v>
      </c>
      <c r="V52" s="473">
        <f t="shared" si="24"/>
        <v>987.54173549239988</v>
      </c>
      <c r="W52" s="124">
        <f>'END Jul 2016'!BD36</f>
        <v>24</v>
      </c>
      <c r="X52" s="125" t="str">
        <f>'END Jul 2016'!BE36</f>
        <v>y</v>
      </c>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row>
    <row r="53" spans="1:86" ht="14" x14ac:dyDescent="0.3">
      <c r="A53" s="103" t="str">
        <f>'END Jul 2016'!K37</f>
        <v>Dodo Power &amp; Gas</v>
      </c>
      <c r="B53" s="104" t="str">
        <f>'END Jul 2016'!L37</f>
        <v>Market offer</v>
      </c>
      <c r="C53" s="105">
        <f>91*'END Jul 2016'!M37/100</f>
        <v>85.130499999999998</v>
      </c>
      <c r="D53" s="105">
        <f>$G$6*'END Jul 2016'!N37/100</f>
        <v>58.275108000000003</v>
      </c>
      <c r="E53" s="105">
        <v>0</v>
      </c>
      <c r="F53" s="105">
        <v>0</v>
      </c>
      <c r="G53" s="105">
        <f>$I$6*'END Jul 2016'!AH37/100</f>
        <v>105.020325</v>
      </c>
      <c r="H53" s="105">
        <f>$H$6*'END Jul 2016'!W37/100</f>
        <v>33.517124999999993</v>
      </c>
      <c r="I53" s="105">
        <f t="shared" si="17"/>
        <v>281.94305799999995</v>
      </c>
      <c r="J53" s="107">
        <f t="shared" si="18"/>
        <v>787.25023199999987</v>
      </c>
      <c r="K53" s="108">
        <f t="shared" si="19"/>
        <v>1127.7722319999998</v>
      </c>
      <c r="L53" s="109">
        <f>'END Jul 2016'!AT37</f>
        <v>0</v>
      </c>
      <c r="M53" s="109">
        <f>'END Jul 2016'!AU37</f>
        <v>0</v>
      </c>
      <c r="N53" s="109">
        <f>'END Jul 2016'!AV37</f>
        <v>0</v>
      </c>
      <c r="O53" s="109">
        <f>'END Jul 2016'!AW37</f>
        <v>20</v>
      </c>
      <c r="P53" s="109">
        <f>($E$6*'END Jul 2016'!AQ37/100)*4</f>
        <v>156.9854</v>
      </c>
      <c r="Q53" s="109">
        <f t="shared" si="20"/>
        <v>1127.7722319999998</v>
      </c>
      <c r="R53" s="109">
        <f>Q53-(J53*O53/100)</f>
        <v>970.32218559999978</v>
      </c>
      <c r="S53" s="110">
        <f t="shared" si="21"/>
        <v>970.78683199999978</v>
      </c>
      <c r="T53" s="110">
        <f t="shared" si="22"/>
        <v>813.33678559999976</v>
      </c>
      <c r="U53" s="473">
        <f t="shared" si="23"/>
        <v>1067.8655151999999</v>
      </c>
      <c r="V53" s="473">
        <f t="shared" si="24"/>
        <v>894.67046415999982</v>
      </c>
      <c r="W53" s="124">
        <f>'END Jul 2016'!BD37</f>
        <v>0</v>
      </c>
      <c r="X53" s="125" t="str">
        <f>'END Jul 2016'!BE37</f>
        <v>n</v>
      </c>
      <c r="Y53" s="63"/>
      <c r="Z53" s="63"/>
      <c r="AA53" s="63"/>
      <c r="AB53" s="63"/>
      <c r="AC53" s="63"/>
      <c r="AD53" s="63"/>
      <c r="AE53" s="63"/>
      <c r="AF53" s="63"/>
      <c r="AG53" s="63"/>
      <c r="AH53" s="63"/>
      <c r="AI53" s="63"/>
      <c r="AJ53" s="63"/>
      <c r="AK53" s="63"/>
      <c r="AL53" s="63"/>
      <c r="AM53" s="63"/>
      <c r="AN53" s="63"/>
      <c r="AO53" s="63"/>
      <c r="AP53" s="63"/>
      <c r="AQ53" s="63"/>
      <c r="AR53" s="63"/>
      <c r="AS53" s="63"/>
      <c r="AT53" s="63"/>
      <c r="AU53" s="63"/>
      <c r="AV53" s="63"/>
      <c r="AW53" s="63"/>
      <c r="AX53" s="63"/>
      <c r="AY53" s="63"/>
      <c r="AZ53" s="63"/>
      <c r="BA53" s="63"/>
      <c r="BB53" s="63"/>
      <c r="BC53" s="63"/>
      <c r="BD53" s="63"/>
      <c r="BE53" s="63"/>
      <c r="BF53" s="63"/>
      <c r="BG53" s="63"/>
      <c r="BH53" s="63"/>
      <c r="BI53" s="63"/>
      <c r="BJ53" s="63"/>
      <c r="BK53" s="63"/>
      <c r="BL53" s="63"/>
      <c r="BM53" s="63"/>
      <c r="BN53" s="63"/>
      <c r="BO53" s="63"/>
      <c r="BP53" s="63"/>
      <c r="BQ53" s="63"/>
      <c r="BR53" s="63"/>
      <c r="BS53" s="63"/>
      <c r="BT53" s="63"/>
      <c r="BU53" s="63"/>
      <c r="BV53" s="63"/>
      <c r="BW53" s="63"/>
      <c r="BX53" s="63"/>
      <c r="BY53" s="63"/>
      <c r="BZ53" s="63"/>
      <c r="CA53" s="63"/>
      <c r="CB53" s="63"/>
      <c r="CC53" s="63"/>
      <c r="CD53" s="63"/>
      <c r="CE53" s="63"/>
      <c r="CF53" s="63"/>
      <c r="CG53" s="63"/>
      <c r="CH53" s="63"/>
    </row>
    <row r="54" spans="1:86" ht="14" x14ac:dyDescent="0.3">
      <c r="A54" s="103" t="str">
        <f>'END Jul 2016'!K38</f>
        <v>EnergyAustralia</v>
      </c>
      <c r="B54" s="104" t="str">
        <f>'END Jul 2016'!L38</f>
        <v>Flexi Saver</v>
      </c>
      <c r="C54" s="105">
        <f>91*'END Jul 2016'!M38/100</f>
        <v>89.088999999999999</v>
      </c>
      <c r="D54" s="105">
        <f>$G$6*'END Jul 2016'!N38/100</f>
        <v>59.347656000000001</v>
      </c>
      <c r="E54" s="105">
        <v>0</v>
      </c>
      <c r="F54" s="105">
        <v>0</v>
      </c>
      <c r="G54" s="105">
        <f>$I$6*'END Jul 2016'!AH38/100</f>
        <v>110.38306499999999</v>
      </c>
      <c r="H54" s="105">
        <f>$H$6*'END Jul 2016'!W38/100</f>
        <v>33.543938699999991</v>
      </c>
      <c r="I54" s="105">
        <f t="shared" si="17"/>
        <v>292.36365969999997</v>
      </c>
      <c r="J54" s="107">
        <f t="shared" si="18"/>
        <v>813.09863879999989</v>
      </c>
      <c r="K54" s="108">
        <f t="shared" si="19"/>
        <v>1169.4546387999999</v>
      </c>
      <c r="L54" s="109">
        <f>'END Jul 2016'!AT38</f>
        <v>0</v>
      </c>
      <c r="M54" s="109">
        <f>'END Jul 2016'!AU38</f>
        <v>0</v>
      </c>
      <c r="N54" s="109">
        <f>'END Jul 2016'!AV38</f>
        <v>0</v>
      </c>
      <c r="O54" s="109">
        <f>'END Jul 2016'!AW38</f>
        <v>16</v>
      </c>
      <c r="P54" s="109">
        <f>($E$6*'END Jul 2016'!AQ38/100)*4</f>
        <v>123.17316</v>
      </c>
      <c r="Q54" s="109">
        <f t="shared" si="20"/>
        <v>1169.4546387999999</v>
      </c>
      <c r="R54" s="109">
        <f>Q54-(J54*O54/100)</f>
        <v>1039.3588565919999</v>
      </c>
      <c r="S54" s="110">
        <f t="shared" si="21"/>
        <v>1046.2814787999998</v>
      </c>
      <c r="T54" s="110">
        <f t="shared" si="22"/>
        <v>916.18569659199989</v>
      </c>
      <c r="U54" s="473">
        <f t="shared" si="23"/>
        <v>1150.90962668</v>
      </c>
      <c r="V54" s="473">
        <f t="shared" si="24"/>
        <v>1007.8042662511999</v>
      </c>
      <c r="W54" s="124">
        <f>'END Jul 2016'!BD38</f>
        <v>0</v>
      </c>
      <c r="X54" s="125" t="str">
        <f>'END Jul 2016'!BE38</f>
        <v>n</v>
      </c>
      <c r="Y54" s="63"/>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c r="AZ54" s="63"/>
      <c r="BA54" s="63"/>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63"/>
      <c r="BZ54" s="63"/>
      <c r="CA54" s="63"/>
      <c r="CB54" s="63"/>
      <c r="CC54" s="63"/>
      <c r="CD54" s="63"/>
      <c r="CE54" s="63"/>
      <c r="CF54" s="63"/>
      <c r="CG54" s="63"/>
      <c r="CH54" s="63"/>
    </row>
    <row r="55" spans="1:86" ht="14" x14ac:dyDescent="0.3">
      <c r="A55" s="103" t="str">
        <f>'END Jul 2016'!K39</f>
        <v>Mojo Power</v>
      </c>
      <c r="B55" s="104" t="str">
        <f>'END Jul 2016'!L39</f>
        <v>Standard Energy Pass</v>
      </c>
      <c r="C55" s="105">
        <f>(91*'END Jul 2016'!M39/100)+('END Jul 2016'!BH39*3)</f>
        <v>158.8356</v>
      </c>
      <c r="D55" s="105">
        <f>$G$6*'END Jul 2016'!N39/100</f>
        <v>41.668489799999996</v>
      </c>
      <c r="E55" s="105">
        <v>0</v>
      </c>
      <c r="F55" s="105">
        <v>0</v>
      </c>
      <c r="G55" s="105">
        <f>$I$6*'END Jul 2016'!AH39/100</f>
        <v>76.106218500000011</v>
      </c>
      <c r="H55" s="105">
        <f>$H$6*'END Jul 2016'!W39/100</f>
        <v>27.778993199999992</v>
      </c>
      <c r="I55" s="105">
        <f t="shared" si="17"/>
        <v>304.38930150000004</v>
      </c>
      <c r="J55" s="107">
        <f t="shared" si="18"/>
        <v>582.21480600000018</v>
      </c>
      <c r="K55" s="108">
        <f t="shared" si="19"/>
        <v>1217.5572060000002</v>
      </c>
      <c r="L55" s="109">
        <f>'END Jul 2016'!AT39</f>
        <v>0</v>
      </c>
      <c r="M55" s="109">
        <f>'END Jul 2016'!AU39</f>
        <v>0</v>
      </c>
      <c r="N55" s="109">
        <f>'END Jul 2016'!AV39</f>
        <v>0</v>
      </c>
      <c r="O55" s="109">
        <f>'END Jul 2016'!AW39</f>
        <v>0</v>
      </c>
      <c r="P55" s="109">
        <f>($E$6*'END Jul 2016'!AQ39/100)*4</f>
        <v>176.30667999999997</v>
      </c>
      <c r="Q55" s="109">
        <f t="shared" si="20"/>
        <v>1217.5572060000002</v>
      </c>
      <c r="R55" s="109">
        <f>Q55</f>
        <v>1217.5572060000002</v>
      </c>
      <c r="S55" s="110">
        <f t="shared" si="21"/>
        <v>1041.2505260000003</v>
      </c>
      <c r="T55" s="110">
        <f t="shared" si="22"/>
        <v>1041.2505260000003</v>
      </c>
      <c r="U55" s="473">
        <f t="shared" si="23"/>
        <v>1145.3755786000004</v>
      </c>
      <c r="V55" s="473">
        <f t="shared" si="24"/>
        <v>1145.3755786000004</v>
      </c>
      <c r="W55" s="124">
        <f>'END Jul 2016'!BD39</f>
        <v>0</v>
      </c>
      <c r="X55" s="125" t="str">
        <f>'END Jul 2016'!BE39</f>
        <v>n</v>
      </c>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A55" s="63"/>
      <c r="CB55" s="63"/>
      <c r="CC55" s="63"/>
      <c r="CD55" s="63"/>
      <c r="CE55" s="63"/>
      <c r="CF55" s="63"/>
      <c r="CG55" s="63"/>
      <c r="CH55" s="63"/>
    </row>
    <row r="56" spans="1:86" ht="14" x14ac:dyDescent="0.3">
      <c r="A56" s="103" t="str">
        <f>'END Jul 2016'!K40</f>
        <v>Momentum Energy</v>
      </c>
      <c r="B56" s="104" t="str">
        <f>'END Jul 2016'!L40</f>
        <v>SmilePower</v>
      </c>
      <c r="C56" s="105">
        <f>91*'END Jul 2016'!M40/100</f>
        <v>82.873699999999985</v>
      </c>
      <c r="D56" s="105">
        <f>IF($G$6&gt;='END Jul 2016'!P40,('END Jul 2016'!P40*'END Jul 2016'!N40/100),(($G$6)*'END Jul 2016'!N40/100))</f>
        <v>59.848178399999988</v>
      </c>
      <c r="E56" s="105">
        <v>0</v>
      </c>
      <c r="F56" s="105">
        <f>IF(($H$53&lt;'END Jul 2016'!P40),(0),($G$6-'END Jul 2016'!P40)*'END Jul 2016'!Q40/100)</f>
        <v>0</v>
      </c>
      <c r="G56" s="105">
        <f>$I$6*'END Jul 2016'!AH40/100</f>
        <v>91.077200999999988</v>
      </c>
      <c r="H56" s="105">
        <f>$H$6*'END Jul 2016'!W40/100</f>
        <v>34.562859299999992</v>
      </c>
      <c r="I56" s="105">
        <f t="shared" si="17"/>
        <v>268.3619387</v>
      </c>
      <c r="J56" s="107">
        <f t="shared" si="18"/>
        <v>741.95295480000004</v>
      </c>
      <c r="K56" s="108">
        <f t="shared" si="19"/>
        <v>1073.4477548</v>
      </c>
      <c r="L56" s="109">
        <f>'END Jul 2016'!AT40</f>
        <v>0</v>
      </c>
      <c r="M56" s="109">
        <f>'END Jul 2016'!AU40</f>
        <v>0</v>
      </c>
      <c r="N56" s="109">
        <f>'END Jul 2016'!AV40</f>
        <v>0</v>
      </c>
      <c r="O56" s="109">
        <f>'END Jul 2016'!AW40</f>
        <v>0</v>
      </c>
      <c r="P56" s="109">
        <f>($E$6*'END Jul 2016'!AQ40/100)*4</f>
        <v>0</v>
      </c>
      <c r="Q56" s="109">
        <f t="shared" si="20"/>
        <v>1073.4477548</v>
      </c>
      <c r="R56" s="109">
        <f>Q56</f>
        <v>1073.4477548</v>
      </c>
      <c r="S56" s="110">
        <f t="shared" si="21"/>
        <v>1073.4477548</v>
      </c>
      <c r="T56" s="110">
        <f t="shared" si="22"/>
        <v>1073.4477548</v>
      </c>
      <c r="U56" s="473">
        <f t="shared" si="23"/>
        <v>1180.7925302800002</v>
      </c>
      <c r="V56" s="473">
        <f t="shared" si="24"/>
        <v>1180.7925302800002</v>
      </c>
      <c r="W56" s="124">
        <f>'END Jul 2016'!BD40</f>
        <v>12</v>
      </c>
      <c r="X56" s="125" t="str">
        <f>'END Jul 2016'!BE40</f>
        <v>y</v>
      </c>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63"/>
      <c r="CE56" s="63"/>
      <c r="CF56" s="63"/>
      <c r="CG56" s="63"/>
      <c r="CH56" s="63"/>
    </row>
    <row r="57" spans="1:86" ht="14" x14ac:dyDescent="0.3">
      <c r="A57" s="103" t="str">
        <f>'END Jul 2016'!K41</f>
        <v>Origin Energy</v>
      </c>
      <c r="B57" s="104" t="str">
        <f>'END Jul 2016'!L41</f>
        <v>Saver</v>
      </c>
      <c r="C57" s="105">
        <f>91*'END Jul 2016'!M41/100</f>
        <v>90.09</v>
      </c>
      <c r="D57" s="105">
        <f>$G$6*'END Jul 2016'!N41/100</f>
        <v>57.381317999999993</v>
      </c>
      <c r="E57" s="105">
        <v>0</v>
      </c>
      <c r="F57" s="105">
        <v>0</v>
      </c>
      <c r="G57" s="105">
        <f>$I$6*'END Jul 2016'!AH41/100</f>
        <v>118.42717499999999</v>
      </c>
      <c r="H57" s="105">
        <f>$H$6*'END Jul 2016'!W41/100</f>
        <v>37.539179999999995</v>
      </c>
      <c r="I57" s="105">
        <f t="shared" si="17"/>
        <v>303.43767299999996</v>
      </c>
      <c r="J57" s="107">
        <f t="shared" si="18"/>
        <v>853.39069199999983</v>
      </c>
      <c r="K57" s="108">
        <f t="shared" si="19"/>
        <v>1213.7506919999998</v>
      </c>
      <c r="L57" s="109">
        <f>'END Jul 2016'!AT41</f>
        <v>0</v>
      </c>
      <c r="M57" s="109">
        <f>'END Jul 2016'!AU41</f>
        <v>0</v>
      </c>
      <c r="N57" s="109">
        <f>'END Jul 2016'!AV41</f>
        <v>0</v>
      </c>
      <c r="O57" s="109">
        <f>'END Jul 2016'!AW41</f>
        <v>13</v>
      </c>
      <c r="P57" s="109">
        <f>($E$6*'END Jul 2016'!AQ41/100)*4</f>
        <v>144.90959999999998</v>
      </c>
      <c r="Q57" s="109">
        <f t="shared" si="20"/>
        <v>1213.7506919999998</v>
      </c>
      <c r="R57" s="109">
        <f>Q57-(J57*O57/100)</f>
        <v>1102.8099020399998</v>
      </c>
      <c r="S57" s="110">
        <f t="shared" si="21"/>
        <v>1068.8410919999999</v>
      </c>
      <c r="T57" s="110">
        <f t="shared" si="22"/>
        <v>957.90030203999981</v>
      </c>
      <c r="U57" s="473">
        <f t="shared" si="23"/>
        <v>1175.7252011999999</v>
      </c>
      <c r="V57" s="473">
        <f t="shared" si="24"/>
        <v>1053.6903322439998</v>
      </c>
      <c r="W57" s="124">
        <f>'END Jul 2016'!BD41</f>
        <v>0</v>
      </c>
      <c r="X57" s="125" t="str">
        <f>'END Jul 2016'!BE41</f>
        <v>n</v>
      </c>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B57" s="63"/>
      <c r="CC57" s="63"/>
      <c r="CD57" s="63"/>
      <c r="CE57" s="63"/>
      <c r="CF57" s="63"/>
      <c r="CG57" s="63"/>
      <c r="CH57" s="63"/>
    </row>
    <row r="58" spans="1:86" ht="14" x14ac:dyDescent="0.3">
      <c r="A58" s="103" t="str">
        <f>'END Jul 2016'!K42</f>
        <v>Powerdirect</v>
      </c>
      <c r="B58" s="104" t="str">
        <f>'END Jul 2016'!L42</f>
        <v>20 percent</v>
      </c>
      <c r="C58" s="105">
        <f>91*'END Jul 2016'!M42/100</f>
        <v>90.535899999999998</v>
      </c>
      <c r="D58" s="105">
        <f>$G$6*'END Jul 2016'!N42/100</f>
        <v>58.847133599999999</v>
      </c>
      <c r="E58" s="105">
        <v>0</v>
      </c>
      <c r="F58" s="105">
        <v>0</v>
      </c>
      <c r="G58" s="105">
        <f>$I$6*'END Jul 2016'!AH42/100</f>
        <v>120.5275815</v>
      </c>
      <c r="H58" s="105">
        <f>$H$6*'END Jul 2016'!W42/100</f>
        <v>35.179574399999993</v>
      </c>
      <c r="I58" s="105">
        <f t="shared" si="17"/>
        <v>305.09018949999995</v>
      </c>
      <c r="J58" s="107">
        <f t="shared" si="18"/>
        <v>858.21715799999981</v>
      </c>
      <c r="K58" s="108">
        <f t="shared" si="19"/>
        <v>1220.3607579999998</v>
      </c>
      <c r="L58" s="109">
        <f>'END Jul 2016'!AT42</f>
        <v>0</v>
      </c>
      <c r="M58" s="109">
        <f>'END Jul 2016'!AU42</f>
        <v>0</v>
      </c>
      <c r="N58" s="109">
        <f>'END Jul 2016'!AV42</f>
        <v>0</v>
      </c>
      <c r="O58" s="109">
        <f>'END Jul 2016'!AW42</f>
        <v>20</v>
      </c>
      <c r="P58" s="109">
        <f>($E$6*'END Jul 2016'!AQ42/100)*4</f>
        <v>147.32476</v>
      </c>
      <c r="Q58" s="109">
        <f t="shared" si="20"/>
        <v>1220.3607579999998</v>
      </c>
      <c r="R58" s="109">
        <f>Q58-(J58*O58/100)</f>
        <v>1048.7173263999998</v>
      </c>
      <c r="S58" s="110">
        <f t="shared" si="21"/>
        <v>1073.0359979999998</v>
      </c>
      <c r="T58" s="110">
        <f t="shared" si="22"/>
        <v>901.39256639999985</v>
      </c>
      <c r="U58" s="473">
        <f t="shared" si="23"/>
        <v>1180.3395977999999</v>
      </c>
      <c r="V58" s="473">
        <f t="shared" si="24"/>
        <v>991.53182303999995</v>
      </c>
      <c r="W58" s="124">
        <f>'END Jul 2016'!BD42</f>
        <v>0</v>
      </c>
      <c r="X58" s="125" t="str">
        <f>'END Jul 2016'!BE42</f>
        <v>n</v>
      </c>
      <c r="Y58" s="63"/>
      <c r="Z58" s="63"/>
      <c r="AA58" s="63"/>
      <c r="AB58" s="63"/>
      <c r="AC58" s="63"/>
      <c r="AD58" s="63"/>
      <c r="AE58" s="63"/>
      <c r="AF58" s="63"/>
      <c r="AG58" s="63"/>
      <c r="AH58" s="63"/>
      <c r="AI58" s="63"/>
      <c r="AJ58" s="63"/>
      <c r="AK58" s="63"/>
      <c r="AL58" s="63"/>
      <c r="AM58" s="63"/>
      <c r="AN58" s="63"/>
      <c r="AO58" s="63"/>
      <c r="AP58" s="63"/>
      <c r="AQ58" s="63"/>
      <c r="AR58" s="63"/>
      <c r="AS58" s="63"/>
      <c r="AT58" s="63"/>
      <c r="AU58" s="63"/>
      <c r="AV58" s="63"/>
      <c r="AW58" s="63"/>
      <c r="AX58" s="63"/>
      <c r="AY58" s="63"/>
      <c r="AZ58" s="63"/>
      <c r="BA58" s="63"/>
      <c r="BB58" s="63"/>
      <c r="BC58" s="63"/>
      <c r="BD58" s="63"/>
      <c r="BE58" s="63"/>
      <c r="BF58" s="63"/>
      <c r="BG58" s="63"/>
      <c r="BH58" s="63"/>
      <c r="BI58" s="63"/>
      <c r="BJ58" s="63"/>
      <c r="BK58" s="63"/>
      <c r="BL58" s="63"/>
      <c r="BM58" s="63"/>
      <c r="BN58" s="63"/>
      <c r="BO58" s="63"/>
      <c r="BP58" s="63"/>
      <c r="BQ58" s="63"/>
      <c r="BR58" s="63"/>
      <c r="BS58" s="63"/>
      <c r="BT58" s="63"/>
      <c r="BU58" s="63"/>
      <c r="BV58" s="63"/>
      <c r="BW58" s="63"/>
      <c r="BX58" s="63"/>
      <c r="BY58" s="63"/>
      <c r="BZ58" s="63"/>
      <c r="CA58" s="63"/>
      <c r="CB58" s="63"/>
      <c r="CC58" s="63"/>
      <c r="CD58" s="63"/>
      <c r="CE58" s="63"/>
      <c r="CF58" s="63"/>
      <c r="CG58" s="63"/>
      <c r="CH58" s="63"/>
    </row>
    <row r="59" spans="1:86" ht="14" x14ac:dyDescent="0.3">
      <c r="A59" s="103" t="str">
        <f>'END Jul 2016'!K43</f>
        <v>Powershop</v>
      </c>
      <c r="B59" s="104" t="str">
        <f>'END Jul 2016'!L43</f>
        <v>Standard Saver</v>
      </c>
      <c r="C59" s="105">
        <f>91*'END Jul 2016'!M43/100</f>
        <v>104.83200000000001</v>
      </c>
      <c r="D59" s="105">
        <f>$G$6*'END Jul 2016'!N43/100</f>
        <v>50.229567935999995</v>
      </c>
      <c r="E59" s="105">
        <v>0</v>
      </c>
      <c r="F59" s="105">
        <v>0</v>
      </c>
      <c r="G59" s="105">
        <f>$I$6*'END Jul 2016'!AH43/100</f>
        <v>99.875669759999994</v>
      </c>
      <c r="H59" s="105">
        <f>$H$6*'END Jul 2016'!W43/100</f>
        <v>46.617226271999989</v>
      </c>
      <c r="I59" s="105">
        <f t="shared" si="17"/>
        <v>301.55446396799999</v>
      </c>
      <c r="J59" s="107">
        <f t="shared" si="18"/>
        <v>786.889855872</v>
      </c>
      <c r="K59" s="108">
        <f t="shared" si="19"/>
        <v>1206.217855872</v>
      </c>
      <c r="L59" s="109">
        <f>'END Jul 2016'!AT43</f>
        <v>4</v>
      </c>
      <c r="M59" s="109">
        <f>'END Jul 2016'!AU43</f>
        <v>0</v>
      </c>
      <c r="N59" s="109">
        <f>'END Jul 2016'!AV43</f>
        <v>14</v>
      </c>
      <c r="O59" s="109">
        <f>'END Jul 2016'!AW43</f>
        <v>0</v>
      </c>
      <c r="P59" s="109">
        <f>($E$6*'END Jul 2016'!AQ43/100)*4</f>
        <v>173.89151999999999</v>
      </c>
      <c r="Q59" s="109">
        <f>K59-(K59*L59/100)</f>
        <v>1157.9691416371199</v>
      </c>
      <c r="R59" s="109">
        <f>Q59-(K59*N59/100)</f>
        <v>989.09864181503997</v>
      </c>
      <c r="S59" s="110">
        <f t="shared" si="21"/>
        <v>984.07762163711993</v>
      </c>
      <c r="T59" s="110">
        <f t="shared" si="22"/>
        <v>815.20712181503995</v>
      </c>
      <c r="U59" s="473">
        <f t="shared" si="23"/>
        <v>1082.4853838008321</v>
      </c>
      <c r="V59" s="473">
        <f t="shared" si="24"/>
        <v>896.72783399654406</v>
      </c>
      <c r="W59" s="124">
        <f>'END Jul 2016'!BD43</f>
        <v>0</v>
      </c>
      <c r="X59" s="125" t="str">
        <f>'END Jul 2016'!BE43</f>
        <v>n</v>
      </c>
      <c r="Y59" s="63"/>
      <c r="Z59" s="63"/>
      <c r="AA59" s="63"/>
      <c r="AB59" s="63"/>
      <c r="AC59" s="63"/>
      <c r="AD59" s="63"/>
      <c r="AE59" s="63"/>
      <c r="AF59" s="63"/>
      <c r="AG59" s="63"/>
      <c r="AH59" s="63"/>
      <c r="AI59" s="63"/>
      <c r="AJ59" s="63"/>
      <c r="AK59" s="63"/>
      <c r="AL59" s="63"/>
      <c r="AM59" s="63"/>
      <c r="AN59" s="63"/>
      <c r="AO59" s="63"/>
      <c r="AP59" s="63"/>
      <c r="AQ59" s="63"/>
      <c r="AR59" s="63"/>
      <c r="AS59" s="63"/>
      <c r="AT59" s="63"/>
      <c r="AU59" s="63"/>
      <c r="AV59" s="63"/>
      <c r="AW59" s="63"/>
      <c r="AX59" s="63"/>
      <c r="AY59" s="63"/>
      <c r="AZ59" s="63"/>
      <c r="BA59" s="63"/>
      <c r="BB59" s="63"/>
      <c r="BC59" s="63"/>
      <c r="BD59" s="63"/>
      <c r="BE59" s="63"/>
      <c r="BF59" s="63"/>
      <c r="BG59" s="63"/>
      <c r="BH59" s="63"/>
      <c r="BI59" s="63"/>
      <c r="BJ59" s="63"/>
      <c r="BK59" s="63"/>
      <c r="BL59" s="63"/>
      <c r="BM59" s="63"/>
      <c r="BN59" s="63"/>
      <c r="BO59" s="63"/>
      <c r="BP59" s="63"/>
      <c r="BQ59" s="63"/>
      <c r="BR59" s="63"/>
      <c r="BS59" s="63"/>
      <c r="BT59" s="63"/>
      <c r="BU59" s="63"/>
      <c r="BV59" s="63"/>
      <c r="BW59" s="63"/>
      <c r="BX59" s="63"/>
      <c r="BY59" s="63"/>
      <c r="BZ59" s="63"/>
      <c r="CA59" s="63"/>
      <c r="CB59" s="63"/>
      <c r="CC59" s="63"/>
      <c r="CD59" s="63"/>
      <c r="CE59" s="63"/>
      <c r="CF59" s="63"/>
      <c r="CG59" s="63"/>
      <c r="CH59" s="63"/>
    </row>
    <row r="60" spans="1:86" ht="14" x14ac:dyDescent="0.3">
      <c r="A60" s="103" t="str">
        <f>'END Jul 2016'!K44</f>
        <v>Red Energy</v>
      </c>
      <c r="B60" s="104" t="str">
        <f>'END Jul 2016'!L44</f>
        <v>Easy Saver</v>
      </c>
      <c r="C60" s="105">
        <f>91*'END Jul 2016'!M44/100</f>
        <v>83.592600000000004</v>
      </c>
      <c r="D60" s="105">
        <f>$G$6*'END Jul 2016'!N44/100</f>
        <v>53.788282199999998</v>
      </c>
      <c r="E60" s="105">
        <v>0</v>
      </c>
      <c r="F60" s="105">
        <v>0</v>
      </c>
      <c r="G60" s="105">
        <f>$I$6*'END Jul 2016'!AH44/100</f>
        <v>113.153814</v>
      </c>
      <c r="H60" s="105">
        <f>$H$6*'END Jul 2016'!W44/100</f>
        <v>36.600700499999995</v>
      </c>
      <c r="I60" s="105">
        <f t="shared" si="17"/>
        <v>287.1353967</v>
      </c>
      <c r="J60" s="107">
        <f t="shared" si="18"/>
        <v>814.17118679999999</v>
      </c>
      <c r="K60" s="108">
        <f t="shared" si="19"/>
        <v>1148.5415868</v>
      </c>
      <c r="L60" s="109">
        <f>'END Jul 2016'!AT44</f>
        <v>0</v>
      </c>
      <c r="M60" s="109">
        <f>'END Jul 2016'!AU44</f>
        <v>0</v>
      </c>
      <c r="N60" s="109">
        <f>'END Jul 2016'!AV44</f>
        <v>10</v>
      </c>
      <c r="O60" s="109">
        <f>'END Jul 2016'!AW44</f>
        <v>0</v>
      </c>
      <c r="P60" s="109">
        <f>($E$6*'END Jul 2016'!AQ44/100)*4</f>
        <v>144.90959999999998</v>
      </c>
      <c r="Q60" s="109">
        <f t="shared" ref="Q60:Q62" si="25">K60</f>
        <v>1148.5415868</v>
      </c>
      <c r="R60" s="109">
        <f>Q60-(K60*N60/100)</f>
        <v>1033.68742812</v>
      </c>
      <c r="S60" s="110">
        <f t="shared" si="21"/>
        <v>1003.6319868</v>
      </c>
      <c r="T60" s="110">
        <f t="shared" si="22"/>
        <v>888.77782812000009</v>
      </c>
      <c r="U60" s="473">
        <f t="shared" si="23"/>
        <v>1103.9951854800001</v>
      </c>
      <c r="V60" s="473">
        <f t="shared" si="24"/>
        <v>977.65561093200017</v>
      </c>
      <c r="W60" s="124">
        <f>'END Jul 2016'!BD44</f>
        <v>0</v>
      </c>
      <c r="X60" s="125" t="str">
        <f>'END Jul 2016'!BE44</f>
        <v>n</v>
      </c>
      <c r="Y60" s="63"/>
      <c r="Z60" s="63"/>
      <c r="AA60" s="63"/>
      <c r="AB60" s="63"/>
      <c r="AC60" s="63"/>
      <c r="AD60" s="63"/>
      <c r="AE60" s="63"/>
      <c r="AF60" s="63"/>
      <c r="AG60" s="63"/>
      <c r="AH60" s="63"/>
      <c r="AI60" s="63"/>
      <c r="AJ60" s="63"/>
      <c r="AK60" s="63"/>
      <c r="AL60" s="63"/>
      <c r="AM60" s="63"/>
      <c r="AN60" s="63"/>
      <c r="AO60" s="63"/>
      <c r="AP60" s="63"/>
      <c r="AQ60" s="63"/>
      <c r="AR60" s="63"/>
      <c r="AS60" s="63"/>
      <c r="AT60" s="63"/>
      <c r="AU60" s="63"/>
      <c r="AV60" s="63"/>
      <c r="AW60" s="63"/>
      <c r="AX60" s="63"/>
      <c r="AY60" s="63"/>
      <c r="AZ60" s="63"/>
      <c r="BA60" s="63"/>
      <c r="BB60" s="63"/>
      <c r="BC60" s="63"/>
      <c r="BD60" s="63"/>
      <c r="BE60" s="63"/>
      <c r="BF60" s="63"/>
      <c r="BG60" s="63"/>
      <c r="BH60" s="63"/>
      <c r="BI60" s="63"/>
      <c r="BJ60" s="63"/>
      <c r="BK60" s="63"/>
      <c r="BL60" s="63"/>
      <c r="BM60" s="63"/>
      <c r="BN60" s="63"/>
      <c r="BO60" s="63"/>
      <c r="BP60" s="63"/>
      <c r="BQ60" s="63"/>
      <c r="BR60" s="63"/>
      <c r="BS60" s="63"/>
      <c r="BT60" s="63"/>
      <c r="BU60" s="63"/>
      <c r="BV60" s="63"/>
      <c r="BW60" s="63"/>
      <c r="BX60" s="63"/>
      <c r="BY60" s="63"/>
      <c r="BZ60" s="63"/>
      <c r="CA60" s="63"/>
      <c r="CB60" s="63"/>
      <c r="CC60" s="63"/>
      <c r="CD60" s="63"/>
      <c r="CE60" s="63"/>
      <c r="CF60" s="63"/>
      <c r="CG60" s="63"/>
      <c r="CH60" s="63"/>
    </row>
    <row r="61" spans="1:86" ht="14" x14ac:dyDescent="0.3">
      <c r="A61" s="103" t="str">
        <f>'END Jul 2016'!K45</f>
        <v>Simply Energy</v>
      </c>
      <c r="B61" s="104" t="str">
        <f>'END Jul 2016'!L45</f>
        <v>Simply Plus</v>
      </c>
      <c r="C61" s="105">
        <f>91*'END Jul 2016'!M45/100</f>
        <v>79.242800000000003</v>
      </c>
      <c r="D61" s="105">
        <f>$G$6*'END Jul 2016'!N45/100</f>
        <v>57.488572799999986</v>
      </c>
      <c r="E61" s="105">
        <v>0</v>
      </c>
      <c r="F61" s="105">
        <v>0</v>
      </c>
      <c r="G61" s="105">
        <f>$I$6*'END Jul 2016'!AH45/100</f>
        <v>104.9756355</v>
      </c>
      <c r="H61" s="105">
        <f>$H$6*'END Jul 2016'!W45/100</f>
        <v>40.649569199999995</v>
      </c>
      <c r="I61" s="105">
        <f t="shared" si="17"/>
        <v>282.35657749999996</v>
      </c>
      <c r="J61" s="107">
        <f t="shared" si="18"/>
        <v>812.45510999999988</v>
      </c>
      <c r="K61" s="108">
        <f t="shared" si="19"/>
        <v>1129.4263099999998</v>
      </c>
      <c r="L61" s="109">
        <f>'END Jul 2016'!AT45</f>
        <v>0</v>
      </c>
      <c r="M61" s="109">
        <f>'END Jul 2016'!AU45</f>
        <v>0</v>
      </c>
      <c r="N61" s="109">
        <f>'END Jul 2016'!AV45</f>
        <v>0</v>
      </c>
      <c r="O61" s="109">
        <f>'END Jul 2016'!AW45</f>
        <v>15</v>
      </c>
      <c r="P61" s="109">
        <f>($E$6*'END Jul 2016'!AQ45/100)*4</f>
        <v>156.9854</v>
      </c>
      <c r="Q61" s="109">
        <f t="shared" si="25"/>
        <v>1129.4263099999998</v>
      </c>
      <c r="R61" s="109">
        <f>Q61-(J61*O61/100)</f>
        <v>1007.5580434999998</v>
      </c>
      <c r="S61" s="110">
        <f t="shared" si="21"/>
        <v>972.4409099999998</v>
      </c>
      <c r="T61" s="110">
        <f t="shared" si="22"/>
        <v>850.5726434999998</v>
      </c>
      <c r="U61" s="473">
        <f t="shared" si="23"/>
        <v>1069.6850009999998</v>
      </c>
      <c r="V61" s="473">
        <f t="shared" si="24"/>
        <v>935.62990784999988</v>
      </c>
      <c r="W61" s="124">
        <f>'END Jul 2016'!BD45</f>
        <v>24</v>
      </c>
      <c r="X61" s="125" t="str">
        <f>'END Jul 2016'!BE45</f>
        <v>y</v>
      </c>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3"/>
      <c r="BS61" s="63"/>
      <c r="BT61" s="63"/>
      <c r="BU61" s="63"/>
      <c r="BV61" s="63"/>
      <c r="BW61" s="63"/>
      <c r="BX61" s="63"/>
      <c r="BY61" s="63"/>
      <c r="BZ61" s="63"/>
      <c r="CA61" s="63"/>
      <c r="CB61" s="63"/>
      <c r="CC61" s="63"/>
      <c r="CD61" s="63"/>
      <c r="CE61" s="63"/>
      <c r="CF61" s="63"/>
      <c r="CG61" s="63"/>
      <c r="CH61" s="63"/>
    </row>
    <row r="62" spans="1:86" ht="14.5" thickBot="1" x14ac:dyDescent="0.35">
      <c r="A62" s="113" t="str">
        <f>'END Jul 2016'!K46</f>
        <v>Urth Energy</v>
      </c>
      <c r="B62" s="114" t="str">
        <f>'END Jul 2016'!L46</f>
        <v>Market offer</v>
      </c>
      <c r="C62" s="115">
        <f>91*'END Jul 2016'!M46/100</f>
        <v>90.09</v>
      </c>
      <c r="D62" s="115">
        <f>$G$6*'END Jul 2016'!N46/100</f>
        <v>56.48752799999999</v>
      </c>
      <c r="E62" s="115">
        <v>0</v>
      </c>
      <c r="F62" s="115">
        <v>0</v>
      </c>
      <c r="G62" s="115">
        <f>$I$6*'END Jul 2016'!AH46/100</f>
        <v>106.80790499999999</v>
      </c>
      <c r="H62" s="115">
        <f>$H$6*'END Jul 2016'!W46/100</f>
        <v>43.170057</v>
      </c>
      <c r="I62" s="115">
        <f t="shared" si="17"/>
        <v>296.55548999999996</v>
      </c>
      <c r="J62" s="117">
        <f t="shared" si="18"/>
        <v>825.86195999999984</v>
      </c>
      <c r="K62" s="118">
        <f t="shared" si="19"/>
        <v>1186.2219599999999</v>
      </c>
      <c r="L62" s="119">
        <f>'END Jul 2016'!AT46</f>
        <v>0</v>
      </c>
      <c r="M62" s="119">
        <f>'END Jul 2016'!AU46</f>
        <v>0</v>
      </c>
      <c r="N62" s="119">
        <f>'END Jul 2016'!AV46</f>
        <v>0</v>
      </c>
      <c r="O62" s="119">
        <f>'END Jul 2016'!AW46</f>
        <v>10</v>
      </c>
      <c r="P62" s="119">
        <f>($E$6*'END Jul 2016'!AQ46/100)*4</f>
        <v>241.51599999999999</v>
      </c>
      <c r="Q62" s="119">
        <f t="shared" si="25"/>
        <v>1186.2219599999999</v>
      </c>
      <c r="R62" s="119">
        <f>Q62-(J62*O62/100)</f>
        <v>1103.6357639999999</v>
      </c>
      <c r="S62" s="120">
        <f t="shared" si="21"/>
        <v>944.70595999999989</v>
      </c>
      <c r="T62" s="120">
        <f t="shared" si="22"/>
        <v>862.11976399999992</v>
      </c>
      <c r="U62" s="474">
        <f t="shared" si="23"/>
        <v>1039.1765559999999</v>
      </c>
      <c r="V62" s="474">
        <f t="shared" si="24"/>
        <v>948.33174039999994</v>
      </c>
      <c r="W62" s="126">
        <f>'END Jul 2016'!BD46</f>
        <v>0</v>
      </c>
      <c r="X62" s="127" t="str">
        <f>'END Jul 2016'!BE46</f>
        <v>n</v>
      </c>
      <c r="Y62" s="63"/>
      <c r="Z62" s="63"/>
      <c r="AA62" s="63"/>
      <c r="AB62" s="63"/>
      <c r="AC62" s="63"/>
      <c r="AD62" s="63"/>
      <c r="AE62" s="63"/>
      <c r="AF62" s="63"/>
      <c r="AG62" s="63"/>
      <c r="AH62" s="63"/>
      <c r="AI62" s="63"/>
      <c r="AJ62" s="63"/>
      <c r="AK62" s="63"/>
      <c r="AL62" s="63"/>
      <c r="AM62" s="63"/>
      <c r="AN62" s="63"/>
      <c r="AO62" s="63"/>
      <c r="AP62" s="63"/>
      <c r="AQ62" s="63"/>
      <c r="AR62" s="63"/>
      <c r="AS62" s="63"/>
      <c r="AT62" s="63"/>
      <c r="AU62" s="63"/>
      <c r="AV62" s="63"/>
      <c r="AW62" s="63"/>
      <c r="AX62" s="63"/>
      <c r="AY62" s="63"/>
      <c r="AZ62" s="63"/>
      <c r="BA62" s="63"/>
      <c r="BB62" s="63"/>
      <c r="BC62" s="63"/>
      <c r="BD62" s="63"/>
      <c r="BE62" s="63"/>
      <c r="BF62" s="63"/>
      <c r="BG62" s="63"/>
      <c r="BH62" s="63"/>
      <c r="BI62" s="63"/>
      <c r="BJ62" s="63"/>
      <c r="BK62" s="63"/>
      <c r="BL62" s="63"/>
      <c r="BM62" s="63"/>
      <c r="BN62" s="63"/>
      <c r="BO62" s="63"/>
      <c r="BP62" s="63"/>
      <c r="BQ62" s="63"/>
      <c r="BR62" s="63"/>
      <c r="BS62" s="63"/>
      <c r="BT62" s="63"/>
      <c r="BU62" s="63"/>
      <c r="BV62" s="63"/>
      <c r="BW62" s="63"/>
      <c r="BX62" s="63"/>
      <c r="BY62" s="63"/>
      <c r="BZ62" s="63"/>
      <c r="CA62" s="63"/>
      <c r="CB62" s="63"/>
      <c r="CC62" s="63"/>
      <c r="CD62" s="63"/>
      <c r="CE62" s="63"/>
      <c r="CF62" s="63"/>
      <c r="CG62" s="63"/>
      <c r="CH62" s="63"/>
    </row>
    <row r="63" spans="1:86" s="71" customFormat="1" ht="14" x14ac:dyDescent="0.3">
      <c r="K63" s="128"/>
      <c r="L63" s="128"/>
      <c r="M63" s="128"/>
      <c r="N63" s="128"/>
      <c r="O63" s="128"/>
      <c r="P63" s="128"/>
      <c r="Q63" s="128"/>
      <c r="R63" s="128"/>
      <c r="S63" s="128"/>
      <c r="T63" s="128"/>
      <c r="U63" s="128"/>
      <c r="V63" s="128"/>
      <c r="W63" s="128"/>
      <c r="X63" s="128"/>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63"/>
      <c r="CC63" s="63"/>
      <c r="CD63" s="63"/>
      <c r="CE63" s="63"/>
      <c r="CF63" s="63"/>
      <c r="CG63" s="63"/>
      <c r="CH63" s="63"/>
    </row>
    <row r="64" spans="1:86" s="71" customFormat="1" ht="14" x14ac:dyDescent="0.3">
      <c r="Y64" s="63"/>
      <c r="Z64" s="63"/>
      <c r="AA64" s="63"/>
      <c r="AB64" s="63"/>
      <c r="AC64" s="63"/>
      <c r="AD64" s="63"/>
      <c r="AE64" s="63"/>
      <c r="AF64" s="63"/>
      <c r="AG64" s="63"/>
      <c r="AH64" s="63"/>
      <c r="AI64" s="63"/>
      <c r="AJ64" s="63"/>
      <c r="AK64" s="63"/>
      <c r="AL64" s="63"/>
      <c r="AM64" s="63"/>
      <c r="AN64" s="63"/>
      <c r="AO64" s="63"/>
      <c r="AP64" s="63"/>
      <c r="AQ64" s="63"/>
      <c r="AR64" s="63"/>
      <c r="AS64" s="63"/>
      <c r="AT64" s="63"/>
      <c r="AU64" s="63"/>
      <c r="AV64" s="63"/>
      <c r="AW64" s="63"/>
      <c r="AX64" s="63"/>
      <c r="AY64" s="63"/>
      <c r="AZ64" s="63"/>
      <c r="BA64" s="63"/>
      <c r="BB64" s="63"/>
      <c r="BC64" s="63"/>
      <c r="BD64" s="63"/>
      <c r="BE64" s="63"/>
      <c r="BF64" s="63"/>
      <c r="BG64" s="63"/>
      <c r="BH64" s="63"/>
      <c r="BI64" s="63"/>
      <c r="BJ64" s="63"/>
      <c r="BK64" s="63"/>
      <c r="BL64" s="63"/>
      <c r="BM64" s="63"/>
      <c r="BN64" s="63"/>
      <c r="BO64" s="63"/>
      <c r="BP64" s="63"/>
      <c r="BQ64" s="63"/>
      <c r="BR64" s="63"/>
      <c r="BS64" s="63"/>
      <c r="BT64" s="63"/>
      <c r="BU64" s="63"/>
      <c r="BV64" s="63"/>
      <c r="BW64" s="63"/>
      <c r="BX64" s="63"/>
      <c r="BY64" s="63"/>
      <c r="BZ64" s="63"/>
      <c r="CA64" s="63"/>
      <c r="CB64" s="63"/>
      <c r="CC64" s="63"/>
      <c r="CD64" s="63"/>
      <c r="CE64" s="63"/>
      <c r="CF64" s="63"/>
      <c r="CG64" s="63"/>
      <c r="CH64" s="63"/>
    </row>
    <row r="65" spans="25:86" s="71" customFormat="1" ht="14" x14ac:dyDescent="0.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A65" s="63"/>
      <c r="CB65" s="63"/>
      <c r="CC65" s="63"/>
      <c r="CD65" s="63"/>
      <c r="CE65" s="63"/>
      <c r="CF65" s="63"/>
      <c r="CG65" s="63"/>
      <c r="CH65" s="63"/>
    </row>
    <row r="66" spans="25:86" s="71" customFormat="1" ht="14" x14ac:dyDescent="0.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c r="CA66" s="63"/>
      <c r="CB66" s="63"/>
      <c r="CC66" s="63"/>
      <c r="CD66" s="63"/>
      <c r="CE66" s="63"/>
      <c r="CF66" s="63"/>
      <c r="CG66" s="63"/>
      <c r="CH66" s="63"/>
    </row>
    <row r="67" spans="25:86" s="71" customFormat="1" ht="14" x14ac:dyDescent="0.3">
      <c r="Y67" s="63"/>
      <c r="Z67" s="63"/>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c r="AY67" s="63"/>
      <c r="AZ67" s="63"/>
      <c r="BA67" s="63"/>
      <c r="BB67" s="63"/>
      <c r="BC67" s="63"/>
      <c r="BD67" s="63"/>
      <c r="BE67" s="63"/>
      <c r="BF67" s="63"/>
      <c r="BG67" s="63"/>
      <c r="BH67" s="63"/>
      <c r="BI67" s="63"/>
      <c r="BJ67" s="63"/>
      <c r="BK67" s="63"/>
      <c r="BL67" s="63"/>
      <c r="BM67" s="63"/>
      <c r="BN67" s="63"/>
      <c r="BO67" s="63"/>
      <c r="BP67" s="63"/>
      <c r="BQ67" s="63"/>
      <c r="BR67" s="63"/>
      <c r="BS67" s="63"/>
      <c r="BT67" s="63"/>
      <c r="BU67" s="63"/>
      <c r="BV67" s="63"/>
      <c r="BW67" s="63"/>
      <c r="BX67" s="63"/>
      <c r="BY67" s="63"/>
      <c r="BZ67" s="63"/>
      <c r="CA67" s="63"/>
      <c r="CB67" s="63"/>
      <c r="CC67" s="63"/>
      <c r="CD67" s="63"/>
      <c r="CE67" s="63"/>
      <c r="CF67" s="63"/>
      <c r="CG67" s="63"/>
      <c r="CH67" s="63"/>
    </row>
    <row r="68" spans="25:86" s="71" customFormat="1" ht="14" x14ac:dyDescent="0.3">
      <c r="Y68" s="63"/>
      <c r="Z68" s="63"/>
      <c r="AA68" s="63"/>
      <c r="AB68" s="63"/>
      <c r="AC68" s="63"/>
      <c r="AD68" s="63"/>
      <c r="AE68" s="63"/>
      <c r="AF68" s="63"/>
      <c r="AG68" s="63"/>
      <c r="AH68" s="63"/>
      <c r="AI68" s="63"/>
      <c r="AJ68" s="63"/>
      <c r="AK68" s="63"/>
      <c r="AL68" s="63"/>
      <c r="AM68" s="63"/>
      <c r="AN68" s="63"/>
      <c r="AO68" s="63"/>
      <c r="AP68" s="63"/>
      <c r="AQ68" s="63"/>
      <c r="AR68" s="63"/>
      <c r="AS68" s="63"/>
      <c r="AT68" s="63"/>
      <c r="AU68" s="63"/>
      <c r="AV68" s="63"/>
      <c r="AW68" s="63"/>
      <c r="AX68" s="63"/>
      <c r="AY68" s="63"/>
      <c r="AZ68" s="63"/>
      <c r="BA68" s="63"/>
      <c r="BB68" s="63"/>
      <c r="BC68" s="63"/>
      <c r="BD68" s="63"/>
      <c r="BE68" s="63"/>
      <c r="BF68" s="63"/>
      <c r="BG68" s="63"/>
      <c r="BH68" s="63"/>
      <c r="BI68" s="63"/>
      <c r="BJ68" s="63"/>
      <c r="BK68" s="63"/>
      <c r="BL68" s="63"/>
      <c r="BM68" s="63"/>
      <c r="BN68" s="63"/>
      <c r="BO68" s="63"/>
      <c r="BP68" s="63"/>
      <c r="BQ68" s="63"/>
      <c r="BR68" s="63"/>
      <c r="BS68" s="63"/>
      <c r="BT68" s="63"/>
      <c r="BU68" s="63"/>
      <c r="BV68" s="63"/>
      <c r="BW68" s="63"/>
      <c r="BX68" s="63"/>
      <c r="BY68" s="63"/>
      <c r="BZ68" s="63"/>
      <c r="CA68" s="63"/>
      <c r="CB68" s="63"/>
      <c r="CC68" s="63"/>
      <c r="CD68" s="63"/>
      <c r="CE68" s="63"/>
      <c r="CF68" s="63"/>
      <c r="CG68" s="63"/>
      <c r="CH68" s="63"/>
    </row>
    <row r="69" spans="25:86" s="71" customFormat="1" ht="14" x14ac:dyDescent="0.3">
      <c r="Y69" s="63"/>
      <c r="Z69" s="63"/>
      <c r="AA69" s="63"/>
      <c r="AB69" s="63"/>
      <c r="AC69" s="63"/>
      <c r="AD69" s="63"/>
      <c r="AE69" s="63"/>
      <c r="AF69" s="63"/>
      <c r="AG69" s="63"/>
      <c r="AH69" s="63"/>
      <c r="AI69" s="63"/>
      <c r="AJ69" s="63"/>
      <c r="AK69" s="63"/>
      <c r="AL69" s="63"/>
      <c r="AM69" s="63"/>
      <c r="AN69" s="63"/>
      <c r="AO69" s="63"/>
      <c r="AP69" s="63"/>
      <c r="AQ69" s="63"/>
      <c r="AR69" s="63"/>
      <c r="AS69" s="63"/>
      <c r="AT69" s="63"/>
      <c r="AU69" s="63"/>
      <c r="AV69" s="63"/>
      <c r="AW69" s="63"/>
      <c r="AX69" s="63"/>
      <c r="AY69" s="63"/>
      <c r="AZ69" s="63"/>
      <c r="BA69" s="63"/>
      <c r="BB69" s="63"/>
      <c r="BC69" s="63"/>
      <c r="BD69" s="63"/>
      <c r="BE69" s="63"/>
      <c r="BF69" s="63"/>
      <c r="BG69" s="63"/>
      <c r="BH69" s="63"/>
      <c r="BI69" s="63"/>
      <c r="BJ69" s="63"/>
      <c r="BK69" s="63"/>
      <c r="BL69" s="63"/>
      <c r="BM69" s="63"/>
      <c r="BN69" s="63"/>
      <c r="BO69" s="63"/>
      <c r="BP69" s="63"/>
      <c r="BQ69" s="63"/>
      <c r="BR69" s="63"/>
      <c r="BS69" s="63"/>
      <c r="BT69" s="63"/>
      <c r="BU69" s="63"/>
      <c r="BV69" s="63"/>
      <c r="BW69" s="63"/>
      <c r="BX69" s="63"/>
      <c r="BY69" s="63"/>
      <c r="BZ69" s="63"/>
      <c r="CA69" s="63"/>
      <c r="CB69" s="63"/>
      <c r="CC69" s="63"/>
      <c r="CD69" s="63"/>
      <c r="CE69" s="63"/>
      <c r="CF69" s="63"/>
      <c r="CG69" s="63"/>
      <c r="CH69" s="63"/>
    </row>
    <row r="70" spans="25:86" s="71" customFormat="1" ht="14" x14ac:dyDescent="0.3">
      <c r="Y70" s="63"/>
      <c r="Z70" s="63"/>
      <c r="AA70" s="63"/>
      <c r="AB70" s="63"/>
      <c r="AC70" s="63"/>
      <c r="AD70" s="63"/>
      <c r="AE70" s="63"/>
      <c r="AF70" s="63"/>
      <c r="AG70" s="63"/>
      <c r="AH70" s="63"/>
      <c r="AI70" s="63"/>
      <c r="AJ70" s="63"/>
      <c r="AK70" s="63"/>
      <c r="AL70" s="63"/>
      <c r="AM70" s="63"/>
      <c r="AN70" s="63"/>
      <c r="AO70" s="63"/>
      <c r="AP70" s="63"/>
      <c r="AQ70" s="63"/>
      <c r="AR70" s="63"/>
      <c r="AS70" s="63"/>
      <c r="AT70" s="63"/>
      <c r="AU70" s="63"/>
      <c r="AV70" s="63"/>
      <c r="AW70" s="63"/>
      <c r="AX70" s="63"/>
      <c r="AY70" s="63"/>
      <c r="AZ70" s="63"/>
      <c r="BA70" s="63"/>
      <c r="BB70" s="63"/>
      <c r="BC70" s="63"/>
      <c r="BD70" s="63"/>
      <c r="BE70" s="63"/>
      <c r="BF70" s="63"/>
      <c r="BG70" s="63"/>
      <c r="BH70" s="63"/>
      <c r="BI70" s="63"/>
      <c r="BJ70" s="63"/>
      <c r="BK70" s="63"/>
      <c r="BL70" s="63"/>
      <c r="BM70" s="63"/>
      <c r="BN70" s="63"/>
      <c r="BO70" s="63"/>
      <c r="BP70" s="63"/>
      <c r="BQ70" s="63"/>
      <c r="BR70" s="63"/>
      <c r="BS70" s="63"/>
      <c r="BT70" s="63"/>
      <c r="BU70" s="63"/>
      <c r="BV70" s="63"/>
      <c r="BW70" s="63"/>
      <c r="BX70" s="63"/>
      <c r="BY70" s="63"/>
      <c r="BZ70" s="63"/>
      <c r="CA70" s="63"/>
      <c r="CB70" s="63"/>
      <c r="CC70" s="63"/>
      <c r="CD70" s="63"/>
      <c r="CE70" s="63"/>
      <c r="CF70" s="63"/>
      <c r="CG70" s="63"/>
      <c r="CH70" s="63"/>
    </row>
    <row r="71" spans="25:86" s="71" customFormat="1" ht="14" x14ac:dyDescent="0.3">
      <c r="Y71" s="63"/>
      <c r="Z71" s="63"/>
      <c r="AA71" s="63"/>
      <c r="AB71" s="63"/>
      <c r="AC71" s="63"/>
      <c r="AD71" s="63"/>
      <c r="AE71" s="63"/>
      <c r="AF71" s="63"/>
      <c r="AG71" s="63"/>
      <c r="AH71" s="63"/>
      <c r="AI71" s="63"/>
      <c r="AJ71" s="63"/>
      <c r="AK71" s="63"/>
      <c r="AL71" s="63"/>
      <c r="AM71" s="63"/>
      <c r="AN71" s="63"/>
      <c r="AO71" s="63"/>
      <c r="AP71" s="63"/>
      <c r="AQ71" s="63"/>
      <c r="AR71" s="63"/>
      <c r="AS71" s="63"/>
      <c r="AT71" s="63"/>
      <c r="AU71" s="63"/>
      <c r="AV71" s="63"/>
      <c r="AW71" s="63"/>
      <c r="AX71" s="63"/>
      <c r="AY71" s="63"/>
      <c r="AZ71" s="63"/>
      <c r="BA71" s="63"/>
      <c r="BB71" s="63"/>
      <c r="BC71" s="63"/>
      <c r="BD71" s="63"/>
      <c r="BE71" s="63"/>
      <c r="BF71" s="63"/>
      <c r="BG71" s="63"/>
      <c r="BH71" s="63"/>
      <c r="BI71" s="63"/>
      <c r="BJ71" s="63"/>
      <c r="BK71" s="63"/>
      <c r="BL71" s="63"/>
      <c r="BM71" s="63"/>
      <c r="BN71" s="63"/>
      <c r="BO71" s="63"/>
      <c r="BP71" s="63"/>
      <c r="BQ71" s="63"/>
      <c r="BR71" s="63"/>
      <c r="BS71" s="63"/>
      <c r="BT71" s="63"/>
      <c r="BU71" s="63"/>
      <c r="BV71" s="63"/>
      <c r="BW71" s="63"/>
      <c r="BX71" s="63"/>
      <c r="BY71" s="63"/>
      <c r="BZ71" s="63"/>
      <c r="CA71" s="63"/>
      <c r="CB71" s="63"/>
      <c r="CC71" s="63"/>
      <c r="CD71" s="63"/>
      <c r="CE71" s="63"/>
      <c r="CF71" s="63"/>
      <c r="CG71" s="63"/>
      <c r="CH71" s="63"/>
    </row>
    <row r="72" spans="25:86" s="71" customFormat="1" ht="14" x14ac:dyDescent="0.3">
      <c r="Y72" s="63"/>
      <c r="Z72" s="63"/>
      <c r="AA72" s="63"/>
      <c r="AB72" s="63"/>
      <c r="AC72" s="63"/>
      <c r="AD72" s="63"/>
      <c r="AE72" s="63"/>
      <c r="AF72" s="63"/>
      <c r="AG72" s="63"/>
      <c r="AH72" s="63"/>
      <c r="AI72" s="63"/>
      <c r="AJ72" s="63"/>
      <c r="AK72" s="63"/>
      <c r="AL72" s="63"/>
      <c r="AM72" s="63"/>
      <c r="AN72" s="63"/>
      <c r="AO72" s="63"/>
      <c r="AP72" s="63"/>
      <c r="AQ72" s="63"/>
      <c r="AR72" s="63"/>
      <c r="AS72" s="63"/>
      <c r="AT72" s="63"/>
      <c r="AU72" s="63"/>
      <c r="AV72" s="63"/>
      <c r="AW72" s="63"/>
      <c r="AX72" s="63"/>
      <c r="AY72" s="63"/>
      <c r="AZ72" s="63"/>
      <c r="BA72" s="63"/>
      <c r="BB72" s="63"/>
      <c r="BC72" s="63"/>
      <c r="BD72" s="63"/>
      <c r="BE72" s="63"/>
      <c r="BF72" s="63"/>
      <c r="BG72" s="63"/>
      <c r="BH72" s="63"/>
      <c r="BI72" s="63"/>
      <c r="BJ72" s="63"/>
      <c r="BK72" s="63"/>
      <c r="BL72" s="63"/>
      <c r="BM72" s="63"/>
      <c r="BN72" s="63"/>
      <c r="BO72" s="63"/>
      <c r="BP72" s="63"/>
      <c r="BQ72" s="63"/>
      <c r="BR72" s="63"/>
      <c r="BS72" s="63"/>
      <c r="BT72" s="63"/>
      <c r="BU72" s="63"/>
      <c r="BV72" s="63"/>
      <c r="BW72" s="63"/>
      <c r="BX72" s="63"/>
      <c r="BY72" s="63"/>
      <c r="BZ72" s="63"/>
      <c r="CA72" s="63"/>
      <c r="CB72" s="63"/>
      <c r="CC72" s="63"/>
      <c r="CD72" s="63"/>
      <c r="CE72" s="63"/>
      <c r="CF72" s="63"/>
      <c r="CG72" s="63"/>
      <c r="CH72" s="63"/>
    </row>
    <row r="73" spans="25:86" s="71" customFormat="1" ht="14" x14ac:dyDescent="0.3">
      <c r="Y73" s="63"/>
      <c r="Z73" s="63"/>
      <c r="AA73" s="63"/>
      <c r="AB73" s="63"/>
      <c r="AC73" s="63"/>
      <c r="AD73" s="63"/>
      <c r="AE73" s="63"/>
      <c r="AF73" s="63"/>
      <c r="AG73" s="63"/>
      <c r="AH73" s="63"/>
      <c r="AI73" s="63"/>
      <c r="AJ73" s="63"/>
      <c r="AK73" s="63"/>
      <c r="AL73" s="63"/>
      <c r="AM73" s="63"/>
      <c r="AN73" s="63"/>
      <c r="AO73" s="63"/>
      <c r="AP73" s="63"/>
      <c r="AQ73" s="63"/>
      <c r="AR73" s="63"/>
      <c r="AS73" s="63"/>
      <c r="AT73" s="63"/>
      <c r="AU73" s="63"/>
      <c r="AV73" s="63"/>
      <c r="AW73" s="63"/>
      <c r="AX73" s="63"/>
      <c r="AY73" s="63"/>
      <c r="AZ73" s="63"/>
      <c r="BA73" s="63"/>
      <c r="BB73" s="63"/>
      <c r="BC73" s="63"/>
      <c r="BD73" s="63"/>
      <c r="BE73" s="63"/>
      <c r="BF73" s="63"/>
      <c r="BG73" s="63"/>
      <c r="BH73" s="63"/>
      <c r="BI73" s="63"/>
      <c r="BJ73" s="63"/>
      <c r="BK73" s="63"/>
      <c r="BL73" s="63"/>
      <c r="BM73" s="63"/>
      <c r="BN73" s="63"/>
      <c r="BO73" s="63"/>
      <c r="BP73" s="63"/>
      <c r="BQ73" s="63"/>
      <c r="BR73" s="63"/>
      <c r="BS73" s="63"/>
      <c r="BT73" s="63"/>
      <c r="BU73" s="63"/>
      <c r="BV73" s="63"/>
      <c r="BW73" s="63"/>
      <c r="BX73" s="63"/>
      <c r="BY73" s="63"/>
      <c r="BZ73" s="63"/>
      <c r="CA73" s="63"/>
      <c r="CB73" s="63"/>
      <c r="CC73" s="63"/>
      <c r="CD73" s="63"/>
      <c r="CE73" s="63"/>
      <c r="CF73" s="63"/>
      <c r="CG73" s="63"/>
      <c r="CH73" s="63"/>
    </row>
    <row r="74" spans="25:86" s="71" customFormat="1" ht="14" x14ac:dyDescent="0.3">
      <c r="Y74" s="63"/>
      <c r="Z74" s="63"/>
      <c r="AA74" s="63"/>
      <c r="AB74" s="63"/>
      <c r="AC74" s="63"/>
      <c r="AD74" s="63"/>
      <c r="AE74" s="63"/>
      <c r="AF74" s="63"/>
      <c r="AG74" s="63"/>
      <c r="AH74" s="63"/>
      <c r="AI74" s="63"/>
      <c r="AJ74" s="63"/>
      <c r="AK74" s="63"/>
      <c r="AL74" s="63"/>
      <c r="AM74" s="63"/>
      <c r="AN74" s="63"/>
      <c r="AO74" s="63"/>
      <c r="AP74" s="63"/>
      <c r="AQ74" s="63"/>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3"/>
      <c r="BU74" s="63"/>
      <c r="BV74" s="63"/>
      <c r="BW74" s="63"/>
      <c r="BX74" s="63"/>
      <c r="BY74" s="63"/>
      <c r="BZ74" s="63"/>
      <c r="CA74" s="63"/>
      <c r="CB74" s="63"/>
      <c r="CC74" s="63"/>
      <c r="CD74" s="63"/>
      <c r="CE74" s="63"/>
      <c r="CF74" s="63"/>
      <c r="CG74" s="63"/>
      <c r="CH74" s="63"/>
    </row>
    <row r="75" spans="25:86" s="71" customFormat="1" ht="14" x14ac:dyDescent="0.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c r="CA75" s="63"/>
      <c r="CB75" s="63"/>
      <c r="CC75" s="63"/>
      <c r="CD75" s="63"/>
      <c r="CE75" s="63"/>
      <c r="CF75" s="63"/>
      <c r="CG75" s="63"/>
      <c r="CH75" s="63"/>
    </row>
    <row r="76" spans="25:86" s="71" customFormat="1" ht="14" x14ac:dyDescent="0.3">
      <c r="Y76" s="63"/>
      <c r="Z76" s="63"/>
      <c r="AA76" s="63"/>
      <c r="AB76" s="63"/>
      <c r="AC76" s="63"/>
      <c r="AD76" s="63"/>
      <c r="AE76" s="63"/>
      <c r="AF76" s="63"/>
      <c r="AG76" s="63"/>
      <c r="AH76" s="63"/>
      <c r="AI76" s="63"/>
      <c r="AJ76" s="63"/>
      <c r="AK76" s="63"/>
      <c r="AL76" s="63"/>
      <c r="AM76" s="63"/>
      <c r="AN76" s="63"/>
      <c r="AO76" s="63"/>
      <c r="AP76" s="63"/>
      <c r="AQ76" s="63"/>
      <c r="AR76" s="63"/>
      <c r="AS76" s="63"/>
      <c r="AT76" s="63"/>
      <c r="AU76" s="63"/>
      <c r="AV76" s="63"/>
      <c r="AW76" s="63"/>
      <c r="AX76" s="63"/>
      <c r="AY76" s="63"/>
      <c r="AZ76" s="63"/>
      <c r="BA76" s="63"/>
      <c r="BB76" s="63"/>
      <c r="BC76" s="63"/>
      <c r="BD76" s="63"/>
      <c r="BE76" s="63"/>
      <c r="BF76" s="63"/>
      <c r="BG76" s="63"/>
      <c r="BH76" s="63"/>
      <c r="BI76" s="63"/>
      <c r="BJ76" s="63"/>
      <c r="BK76" s="63"/>
      <c r="BL76" s="63"/>
      <c r="BM76" s="63"/>
      <c r="BN76" s="63"/>
      <c r="BO76" s="63"/>
      <c r="BP76" s="63"/>
      <c r="BQ76" s="63"/>
      <c r="BR76" s="63"/>
      <c r="BS76" s="63"/>
      <c r="BT76" s="63"/>
      <c r="BU76" s="63"/>
      <c r="BV76" s="63"/>
      <c r="BW76" s="63"/>
      <c r="BX76" s="63"/>
      <c r="BY76" s="63"/>
      <c r="BZ76" s="63"/>
      <c r="CA76" s="63"/>
      <c r="CB76" s="63"/>
      <c r="CC76" s="63"/>
      <c r="CD76" s="63"/>
      <c r="CE76" s="63"/>
      <c r="CF76" s="63"/>
      <c r="CG76" s="63"/>
      <c r="CH76" s="63"/>
    </row>
    <row r="77" spans="25:86" s="71" customFormat="1" ht="14" x14ac:dyDescent="0.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c r="CA77" s="63"/>
      <c r="CB77" s="63"/>
      <c r="CC77" s="63"/>
      <c r="CD77" s="63"/>
      <c r="CE77" s="63"/>
      <c r="CF77" s="63"/>
      <c r="CG77" s="63"/>
      <c r="CH77" s="63"/>
    </row>
    <row r="78" spans="25:86" s="71" customFormat="1" ht="14" x14ac:dyDescent="0.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s="63"/>
      <c r="CA78" s="63"/>
      <c r="CB78" s="63"/>
      <c r="CC78" s="63"/>
      <c r="CD78" s="63"/>
      <c r="CE78" s="63"/>
      <c r="CF78" s="63"/>
      <c r="CG78" s="63"/>
      <c r="CH78" s="63"/>
    </row>
    <row r="79" spans="25:86" s="71" customFormat="1" ht="14" x14ac:dyDescent="0.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c r="BU79" s="63"/>
      <c r="BV79" s="63"/>
      <c r="BW79" s="63"/>
      <c r="BX79" s="63"/>
      <c r="BY79" s="63"/>
      <c r="BZ79" s="63"/>
      <c r="CA79" s="63"/>
      <c r="CB79" s="63"/>
      <c r="CC79" s="63"/>
      <c r="CD79" s="63"/>
      <c r="CE79" s="63"/>
      <c r="CF79" s="63"/>
      <c r="CG79" s="63"/>
      <c r="CH79" s="63"/>
    </row>
    <row r="80" spans="25:86" s="71" customFormat="1" ht="14" x14ac:dyDescent="0.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c r="BU80" s="63"/>
      <c r="BV80" s="63"/>
      <c r="BW80" s="63"/>
      <c r="BX80" s="63"/>
      <c r="BY80" s="63"/>
      <c r="BZ80" s="63"/>
      <c r="CA80" s="63"/>
      <c r="CB80" s="63"/>
      <c r="CC80" s="63"/>
      <c r="CD80" s="63"/>
      <c r="CE80" s="63"/>
      <c r="CF80" s="63"/>
      <c r="CG80" s="63"/>
      <c r="CH80" s="63"/>
    </row>
    <row r="81" s="71" customFormat="1" x14ac:dyDescent="0.3"/>
    <row r="82" s="71" customFormat="1" x14ac:dyDescent="0.3"/>
    <row r="83" s="71" customFormat="1" x14ac:dyDescent="0.3"/>
    <row r="84" s="71" customFormat="1" x14ac:dyDescent="0.3"/>
    <row r="85" s="71" customFormat="1" x14ac:dyDescent="0.3"/>
    <row r="86" s="71" customFormat="1" x14ac:dyDescent="0.3"/>
    <row r="87" s="71" customFormat="1" x14ac:dyDescent="0.3"/>
    <row r="88" s="71" customFormat="1" x14ac:dyDescent="0.3"/>
    <row r="89" s="71" customFormat="1" x14ac:dyDescent="0.3"/>
    <row r="90" s="71" customFormat="1" x14ac:dyDescent="0.3"/>
    <row r="91" s="71" customFormat="1" x14ac:dyDescent="0.3"/>
    <row r="92" s="71" customFormat="1" x14ac:dyDescent="0.3"/>
    <row r="93" s="71" customFormat="1" x14ac:dyDescent="0.3"/>
    <row r="94" s="71" customFormat="1" x14ac:dyDescent="0.3"/>
    <row r="95" s="71" customFormat="1" x14ac:dyDescent="0.3"/>
    <row r="96" s="71" customFormat="1" x14ac:dyDescent="0.3"/>
    <row r="97" s="71" customFormat="1" x14ac:dyDescent="0.3"/>
    <row r="98" s="71" customFormat="1" x14ac:dyDescent="0.3"/>
    <row r="99" s="71" customFormat="1" x14ac:dyDescent="0.3"/>
    <row r="100" s="71" customFormat="1" x14ac:dyDescent="0.3"/>
    <row r="101" s="71" customFormat="1" x14ac:dyDescent="0.3"/>
    <row r="102" s="71" customFormat="1" x14ac:dyDescent="0.3"/>
    <row r="103" s="71" customFormat="1" x14ac:dyDescent="0.3"/>
    <row r="104" s="71" customFormat="1" x14ac:dyDescent="0.3"/>
    <row r="105" s="71" customFormat="1" x14ac:dyDescent="0.3"/>
    <row r="106" s="71" customFormat="1" x14ac:dyDescent="0.3"/>
    <row r="107" s="71" customFormat="1" x14ac:dyDescent="0.3"/>
    <row r="108" s="71" customFormat="1" x14ac:dyDescent="0.3"/>
    <row r="109" s="71" customFormat="1" x14ac:dyDescent="0.3"/>
    <row r="110" s="71" customFormat="1" x14ac:dyDescent="0.3"/>
    <row r="111" s="71" customFormat="1" x14ac:dyDescent="0.3"/>
    <row r="112" s="71" customFormat="1" x14ac:dyDescent="0.3"/>
    <row r="113" s="71" customFormat="1" x14ac:dyDescent="0.3"/>
    <row r="114" s="71" customFormat="1" x14ac:dyDescent="0.3"/>
    <row r="115" s="71" customFormat="1" x14ac:dyDescent="0.3"/>
    <row r="116" s="71" customFormat="1" x14ac:dyDescent="0.3"/>
    <row r="117" s="71" customFormat="1" x14ac:dyDescent="0.3"/>
    <row r="118" s="71" customFormat="1" x14ac:dyDescent="0.3"/>
    <row r="119" s="71" customFormat="1" x14ac:dyDescent="0.3"/>
    <row r="120" s="71" customFormat="1" x14ac:dyDescent="0.3"/>
    <row r="121" s="71" customFormat="1" x14ac:dyDescent="0.3"/>
    <row r="122" s="71" customFormat="1" x14ac:dyDescent="0.3"/>
    <row r="123" s="71" customFormat="1" x14ac:dyDescent="0.3"/>
    <row r="124" s="71" customFormat="1" x14ac:dyDescent="0.3"/>
    <row r="125" s="71" customFormat="1" x14ac:dyDescent="0.3"/>
    <row r="126" s="71" customFormat="1" x14ac:dyDescent="0.3"/>
    <row r="127" s="71" customFormat="1" x14ac:dyDescent="0.3"/>
    <row r="128" s="71" customFormat="1" x14ac:dyDescent="0.3"/>
    <row r="129" s="71" customFormat="1" x14ac:dyDescent="0.3"/>
    <row r="130" s="71" customFormat="1" x14ac:dyDescent="0.3"/>
    <row r="131" s="71" customFormat="1" x14ac:dyDescent="0.3"/>
    <row r="132" s="71" customFormat="1" x14ac:dyDescent="0.3"/>
    <row r="133" s="71" customFormat="1" x14ac:dyDescent="0.3"/>
    <row r="134" s="71" customFormat="1" x14ac:dyDescent="0.3"/>
    <row r="135" s="71" customFormat="1" x14ac:dyDescent="0.3"/>
    <row r="136" s="71" customFormat="1" x14ac:dyDescent="0.3"/>
    <row r="137" s="71" customFormat="1" x14ac:dyDescent="0.3"/>
    <row r="138" s="71" customFormat="1" x14ac:dyDescent="0.3"/>
    <row r="139" s="71" customFormat="1" x14ac:dyDescent="0.3"/>
    <row r="140" s="71" customFormat="1" x14ac:dyDescent="0.3"/>
    <row r="141" s="71" customFormat="1" x14ac:dyDescent="0.3"/>
    <row r="142" s="71" customFormat="1" x14ac:dyDescent="0.3"/>
    <row r="143" s="71" customFormat="1" x14ac:dyDescent="0.3"/>
    <row r="144" s="71" customFormat="1" x14ac:dyDescent="0.3"/>
    <row r="145" s="71" customFormat="1" x14ac:dyDescent="0.3"/>
    <row r="146" s="71" customFormat="1" x14ac:dyDescent="0.3"/>
    <row r="147" s="71" customFormat="1" x14ac:dyDescent="0.3"/>
    <row r="148" s="71" customFormat="1" x14ac:dyDescent="0.3"/>
    <row r="149" s="71" customFormat="1" x14ac:dyDescent="0.3"/>
    <row r="150" s="71" customFormat="1" x14ac:dyDescent="0.3"/>
    <row r="151" s="71" customFormat="1" x14ac:dyDescent="0.3"/>
    <row r="152" s="71" customFormat="1" x14ac:dyDescent="0.3"/>
    <row r="153" s="71" customFormat="1" x14ac:dyDescent="0.3"/>
    <row r="154" s="71" customFormat="1" x14ac:dyDescent="0.3"/>
    <row r="155" s="71" customFormat="1" x14ac:dyDescent="0.3"/>
    <row r="156" s="71" customFormat="1" x14ac:dyDescent="0.3"/>
    <row r="157" s="71" customFormat="1" x14ac:dyDescent="0.3"/>
    <row r="158" s="71" customFormat="1" x14ac:dyDescent="0.3"/>
    <row r="159" s="71" customFormat="1" x14ac:dyDescent="0.3"/>
    <row r="160" s="71" customFormat="1" x14ac:dyDescent="0.3"/>
    <row r="161" s="71" customFormat="1" x14ac:dyDescent="0.3"/>
    <row r="162" s="71" customFormat="1" x14ac:dyDescent="0.3"/>
    <row r="163" s="71" customFormat="1" x14ac:dyDescent="0.3"/>
    <row r="164" s="71" customFormat="1" x14ac:dyDescent="0.3"/>
    <row r="165" s="71" customFormat="1" x14ac:dyDescent="0.3"/>
    <row r="166" s="71" customFormat="1" x14ac:dyDescent="0.3"/>
    <row r="167" s="71" customFormat="1" x14ac:dyDescent="0.3"/>
    <row r="168" s="71" customFormat="1" x14ac:dyDescent="0.3"/>
    <row r="169" s="71" customFormat="1" x14ac:dyDescent="0.3"/>
    <row r="170" s="71" customFormat="1" x14ac:dyDescent="0.3"/>
    <row r="171" s="71" customFormat="1" x14ac:dyDescent="0.3"/>
    <row r="172" s="71" customFormat="1" x14ac:dyDescent="0.3"/>
    <row r="173" s="71" customFormat="1" x14ac:dyDescent="0.3"/>
    <row r="174" s="71" customFormat="1" x14ac:dyDescent="0.3"/>
    <row r="175" s="71" customFormat="1" x14ac:dyDescent="0.3"/>
    <row r="176" s="71" customFormat="1" x14ac:dyDescent="0.3"/>
    <row r="177" s="71" customFormat="1" x14ac:dyDescent="0.3"/>
    <row r="178" s="71" customFormat="1" x14ac:dyDescent="0.3"/>
    <row r="179" s="71" customFormat="1" x14ac:dyDescent="0.3"/>
    <row r="180" s="71" customFormat="1" x14ac:dyDescent="0.3"/>
    <row r="181" s="71" customFormat="1" x14ac:dyDescent="0.3"/>
    <row r="182" s="71" customFormat="1" x14ac:dyDescent="0.3"/>
    <row r="183" s="71" customFormat="1" x14ac:dyDescent="0.3"/>
    <row r="184" s="71" customFormat="1" x14ac:dyDescent="0.3"/>
    <row r="185" s="71" customFormat="1" x14ac:dyDescent="0.3"/>
    <row r="186" s="71" customFormat="1" x14ac:dyDescent="0.3"/>
    <row r="187" s="71" customFormat="1" x14ac:dyDescent="0.3"/>
    <row r="188" s="71" customFormat="1" x14ac:dyDescent="0.3"/>
    <row r="189" s="71" customFormat="1" x14ac:dyDescent="0.3"/>
    <row r="190" s="71" customFormat="1" x14ac:dyDescent="0.3"/>
    <row r="191" s="71" customFormat="1" x14ac:dyDescent="0.3"/>
    <row r="192" s="71" customFormat="1" x14ac:dyDescent="0.3"/>
    <row r="193" s="71" customFormat="1" x14ac:dyDescent="0.3"/>
    <row r="194" s="71" customFormat="1" x14ac:dyDescent="0.3"/>
  </sheetData>
  <sheetProtection algorithmName="SHA-512" hashValue="5ImwIBmxdAV4oSrjXCMumvG9k65UOIMddQvC//boHrLH2BwSUWpnY+kBN9Fm7kosF3dEjMTn/9FEn56zDnLANA==" saltValue="KYmtpr7vvkFe4HkzduIQvA==" spinCount="100000" sheet="1" objects="1" scenarios="1"/>
  <phoneticPr fontId="11" type="noConversion"/>
  <dataValidations count="2">
    <dataValidation type="decimal" showInputMessage="1" showErrorMessage="1" errorTitle="Incorrect entry" error="Enter 1.5 or 3.0 only" sqref="C4" xr:uid="{00000000-0002-0000-0900-000000000000}">
      <formula1>1.5</formula1>
      <formula2>3</formula2>
    </dataValidation>
    <dataValidation type="whole" showInputMessage="1" showErrorMessage="1" errorTitle="Incorrect number" error="Please enter quarterly consumption between 700-4000kWh" sqref="C5" xr:uid="{00000000-0002-0000-0900-000001000000}">
      <formula1>700</formula1>
      <formula2>4000</formula2>
    </dataValidation>
  </dataValidations>
  <pageMargins left="0.75" right="0.75" top="1" bottom="1" header="0.5" footer="0.5"/>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1"/>
  <dimension ref="A1:BX227"/>
  <sheetViews>
    <sheetView workbookViewId="0">
      <selection activeCell="C4" sqref="C4:C5"/>
    </sheetView>
  </sheetViews>
  <sheetFormatPr defaultColWidth="10.84375" defaultRowHeight="13.5" x14ac:dyDescent="0.3"/>
  <cols>
    <col min="1" max="1" width="22.69140625" style="4" customWidth="1"/>
    <col min="2" max="2" width="26.69140625" style="4" customWidth="1"/>
    <col min="3" max="5" width="12.15234375" style="4" customWidth="1"/>
    <col min="6" max="6" width="13.69140625" style="4" customWidth="1"/>
    <col min="7" max="7" width="12.15234375" style="4" customWidth="1"/>
    <col min="8" max="8" width="13.84375" style="4" customWidth="1"/>
    <col min="9" max="9" width="13.3046875" style="4" customWidth="1"/>
    <col min="10" max="10" width="12.15234375" style="4" hidden="1" customWidth="1"/>
    <col min="11" max="16" width="12.15234375" style="4" customWidth="1"/>
    <col min="17" max="20" width="12.15234375" style="4" hidden="1" customWidth="1"/>
    <col min="21" max="24" width="12.15234375" style="4" customWidth="1"/>
    <col min="25" max="16384" width="10.84375" style="4"/>
  </cols>
  <sheetData>
    <row r="1" spans="1:76" ht="14" x14ac:dyDescent="0.3">
      <c r="A1" s="63" t="s">
        <v>364</v>
      </c>
      <c r="B1" s="63"/>
      <c r="C1" s="63"/>
      <c r="D1" s="63"/>
      <c r="E1" s="63"/>
      <c r="F1" s="63"/>
      <c r="G1" s="63"/>
      <c r="H1" s="63"/>
      <c r="I1" s="63"/>
      <c r="J1" s="63">
        <v>3</v>
      </c>
      <c r="K1" s="71"/>
      <c r="L1" s="63"/>
      <c r="M1" s="63"/>
      <c r="N1" s="63"/>
      <c r="O1" s="63"/>
      <c r="P1" s="63"/>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row>
    <row r="2" spans="1:76" ht="14" x14ac:dyDescent="0.3">
      <c r="A2" s="94" t="s">
        <v>333</v>
      </c>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row>
    <row r="3" spans="1:76" ht="14" x14ac:dyDescent="0.3">
      <c r="A3" s="63"/>
      <c r="B3" s="63"/>
      <c r="C3" s="63"/>
      <c r="D3" s="63"/>
      <c r="E3" s="63"/>
      <c r="F3" s="95"/>
      <c r="G3" s="95"/>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row>
    <row r="4" spans="1:76" ht="14" x14ac:dyDescent="0.3">
      <c r="A4" s="60" t="s">
        <v>365</v>
      </c>
      <c r="B4" s="61"/>
      <c r="C4" s="62">
        <v>3</v>
      </c>
      <c r="D4" s="64" t="s">
        <v>483</v>
      </c>
      <c r="E4" s="73">
        <f>IF(C4&lt;J1,(675),(1350))</f>
        <v>1350</v>
      </c>
      <c r="F4" s="72"/>
      <c r="G4" s="66" t="s">
        <v>484</v>
      </c>
      <c r="H4" s="75" t="s">
        <v>485</v>
      </c>
      <c r="I4" s="96" t="s">
        <v>397</v>
      </c>
      <c r="J4" s="71"/>
      <c r="K4" s="63"/>
      <c r="L4" s="63"/>
      <c r="M4" s="63"/>
      <c r="N4" s="63"/>
      <c r="O4" s="63"/>
      <c r="P4" s="63"/>
      <c r="Q4" s="6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c r="BA4" s="63"/>
      <c r="BB4" s="63"/>
      <c r="BC4" s="63"/>
      <c r="BD4" s="63"/>
      <c r="BE4" s="63"/>
      <c r="BF4" s="63"/>
      <c r="BG4" s="63"/>
      <c r="BH4" s="63"/>
      <c r="BI4" s="63"/>
      <c r="BJ4" s="63"/>
      <c r="BK4" s="63"/>
      <c r="BL4" s="63"/>
      <c r="BM4" s="63"/>
      <c r="BN4" s="63"/>
      <c r="BO4" s="63"/>
      <c r="BP4" s="63"/>
      <c r="BQ4" s="63"/>
      <c r="BR4" s="63"/>
      <c r="BS4" s="63"/>
      <c r="BT4" s="63"/>
      <c r="BU4" s="63"/>
      <c r="BV4" s="63"/>
      <c r="BW4" s="63"/>
      <c r="BX4" s="63"/>
    </row>
    <row r="5" spans="1:76" ht="14" x14ac:dyDescent="0.3">
      <c r="A5" s="67" t="s">
        <v>486</v>
      </c>
      <c r="B5" s="68"/>
      <c r="C5" s="69">
        <v>1800</v>
      </c>
      <c r="D5" s="70" t="s">
        <v>487</v>
      </c>
      <c r="E5" s="74">
        <f>C5-(E4-E6)</f>
        <v>1193.8499999999999</v>
      </c>
      <c r="F5" s="64" t="s">
        <v>488</v>
      </c>
      <c r="G5" s="79">
        <f>E5*70/100</f>
        <v>835.69500000000005</v>
      </c>
      <c r="H5" s="80">
        <f>E5*30/100</f>
        <v>358.15499999999997</v>
      </c>
      <c r="I5" s="97"/>
      <c r="J5" s="71"/>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63"/>
      <c r="AX5" s="63"/>
      <c r="AY5" s="63"/>
      <c r="AZ5" s="63"/>
      <c r="BA5" s="63"/>
      <c r="BB5" s="63"/>
      <c r="BC5" s="63"/>
      <c r="BD5" s="63"/>
      <c r="BE5" s="63"/>
      <c r="BF5" s="63"/>
      <c r="BG5" s="63"/>
      <c r="BH5" s="63"/>
      <c r="BI5" s="63"/>
      <c r="BJ5" s="63"/>
      <c r="BK5" s="63"/>
      <c r="BL5" s="63"/>
      <c r="BM5" s="63"/>
      <c r="BN5" s="63"/>
      <c r="BO5" s="63"/>
      <c r="BP5" s="63"/>
      <c r="BQ5" s="63"/>
      <c r="BR5" s="63"/>
      <c r="BS5" s="63"/>
      <c r="BT5" s="63"/>
      <c r="BU5" s="63"/>
      <c r="BV5" s="63"/>
      <c r="BW5" s="63"/>
      <c r="BX5" s="63"/>
    </row>
    <row r="6" spans="1:76" ht="14" x14ac:dyDescent="0.3">
      <c r="A6" s="71"/>
      <c r="B6" s="71"/>
      <c r="C6" s="71"/>
      <c r="D6" s="70" t="s">
        <v>489</v>
      </c>
      <c r="E6" s="74">
        <f>IF(C4&lt;J1,(E4*27.3/100),(E4*55.1/100))</f>
        <v>743.85</v>
      </c>
      <c r="F6" s="76" t="s">
        <v>396</v>
      </c>
      <c r="G6" s="77">
        <f>E5*20/100</f>
        <v>238.77</v>
      </c>
      <c r="H6" s="78">
        <f>E5*30/100</f>
        <v>358.15499999999997</v>
      </c>
      <c r="I6" s="98">
        <f>E5*50/100</f>
        <v>596.92499999999995</v>
      </c>
      <c r="J6" s="71"/>
      <c r="K6" s="63"/>
      <c r="L6" s="63"/>
      <c r="M6" s="63"/>
      <c r="N6" s="63"/>
      <c r="O6" s="63"/>
      <c r="P6" s="6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3"/>
      <c r="AX6" s="63"/>
      <c r="AY6" s="63"/>
      <c r="AZ6" s="63"/>
      <c r="BA6" s="63"/>
      <c r="BB6" s="63"/>
      <c r="BC6" s="63"/>
      <c r="BD6" s="63"/>
      <c r="BE6" s="63"/>
      <c r="BF6" s="63"/>
      <c r="BG6" s="63"/>
      <c r="BH6" s="63"/>
      <c r="BI6" s="63"/>
      <c r="BJ6" s="63"/>
      <c r="BK6" s="63"/>
      <c r="BL6" s="63"/>
      <c r="BM6" s="63"/>
      <c r="BN6" s="63"/>
      <c r="BO6" s="63"/>
      <c r="BP6" s="63"/>
      <c r="BQ6" s="63"/>
      <c r="BR6" s="63"/>
      <c r="BS6" s="63"/>
      <c r="BT6" s="63"/>
      <c r="BU6" s="63"/>
      <c r="BV6" s="63"/>
      <c r="BW6" s="63"/>
      <c r="BX6" s="63"/>
    </row>
    <row r="7" spans="1:76" ht="14.5" thickBot="1" x14ac:dyDescent="0.35">
      <c r="A7" s="63"/>
      <c r="B7" s="63"/>
      <c r="C7" s="63"/>
      <c r="D7" s="63"/>
      <c r="E7" s="63"/>
      <c r="F7" s="63"/>
      <c r="G7" s="99"/>
      <c r="H7" s="63"/>
      <c r="I7" s="63"/>
      <c r="J7" s="63"/>
      <c r="K7" s="63"/>
      <c r="L7" s="63"/>
      <c r="M7" s="63"/>
      <c r="N7" s="63"/>
      <c r="O7" s="63"/>
      <c r="P7" s="63"/>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63"/>
      <c r="AS7" s="63"/>
      <c r="AT7" s="63"/>
      <c r="AU7" s="63"/>
      <c r="AV7" s="63"/>
      <c r="AW7" s="63"/>
      <c r="AX7" s="63"/>
      <c r="AY7" s="63"/>
      <c r="AZ7" s="63"/>
      <c r="BA7" s="63"/>
      <c r="BB7" s="63"/>
      <c r="BC7" s="63"/>
      <c r="BD7" s="63"/>
      <c r="BE7" s="63"/>
      <c r="BF7" s="63"/>
      <c r="BG7" s="63"/>
      <c r="BH7" s="63"/>
      <c r="BI7" s="63"/>
      <c r="BJ7" s="63"/>
      <c r="BK7" s="63"/>
      <c r="BL7" s="63"/>
      <c r="BM7" s="63"/>
      <c r="BN7" s="63"/>
      <c r="BO7" s="63"/>
      <c r="BP7" s="63"/>
      <c r="BQ7" s="63"/>
      <c r="BR7" s="63"/>
      <c r="BS7" s="63"/>
      <c r="BT7" s="63"/>
      <c r="BU7" s="63"/>
      <c r="BV7" s="63"/>
      <c r="BW7" s="63"/>
      <c r="BX7" s="63"/>
    </row>
    <row r="8" spans="1:76" ht="14" x14ac:dyDescent="0.3">
      <c r="A8" s="100" t="s">
        <v>514</v>
      </c>
      <c r="B8" s="101"/>
      <c r="C8" s="101"/>
      <c r="D8" s="101"/>
      <c r="E8" s="101"/>
      <c r="F8" s="101"/>
      <c r="G8" s="101"/>
      <c r="H8" s="101"/>
      <c r="I8" s="101"/>
      <c r="J8" s="101"/>
      <c r="K8" s="101"/>
      <c r="L8" s="101"/>
      <c r="M8" s="101"/>
      <c r="N8" s="101"/>
      <c r="O8" s="101"/>
      <c r="P8" s="101"/>
      <c r="Q8" s="101"/>
      <c r="R8" s="101"/>
      <c r="S8" s="101"/>
      <c r="T8" s="101"/>
      <c r="U8" s="101"/>
      <c r="V8" s="101"/>
      <c r="W8" s="101"/>
      <c r="X8" s="102"/>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row>
    <row r="9" spans="1:76" ht="70" x14ac:dyDescent="0.3">
      <c r="A9" s="463" t="s">
        <v>408</v>
      </c>
      <c r="B9" s="464" t="s">
        <v>409</v>
      </c>
      <c r="C9" s="465" t="s">
        <v>410</v>
      </c>
      <c r="D9" s="465" t="s">
        <v>411</v>
      </c>
      <c r="E9" s="465" t="s">
        <v>446</v>
      </c>
      <c r="F9" s="466" t="s">
        <v>447</v>
      </c>
      <c r="G9" s="465" t="s">
        <v>448</v>
      </c>
      <c r="H9" s="467" t="s">
        <v>354</v>
      </c>
      <c r="I9" s="465" t="s">
        <v>222</v>
      </c>
      <c r="J9" s="467" t="s">
        <v>406</v>
      </c>
      <c r="K9" s="468" t="s">
        <v>449</v>
      </c>
      <c r="L9" s="469" t="s">
        <v>398</v>
      </c>
      <c r="M9" s="469" t="s">
        <v>562</v>
      </c>
      <c r="N9" s="469" t="s">
        <v>399</v>
      </c>
      <c r="O9" s="469" t="s">
        <v>563</v>
      </c>
      <c r="P9" s="470" t="s">
        <v>490</v>
      </c>
      <c r="Q9" s="471" t="s">
        <v>102</v>
      </c>
      <c r="R9" s="471" t="s">
        <v>103</v>
      </c>
      <c r="S9" s="471" t="s">
        <v>104</v>
      </c>
      <c r="T9" s="471" t="s">
        <v>105</v>
      </c>
      <c r="U9" s="470" t="s">
        <v>331</v>
      </c>
      <c r="V9" s="470" t="s">
        <v>332</v>
      </c>
      <c r="W9" s="469" t="s">
        <v>400</v>
      </c>
      <c r="X9" s="472" t="s">
        <v>558</v>
      </c>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row>
    <row r="10" spans="1:76" ht="14" x14ac:dyDescent="0.3">
      <c r="A10" s="103" t="str">
        <f>'END Jul 2016'!K2</f>
        <v>AGL</v>
      </c>
      <c r="B10" s="104" t="str">
        <f>'END Jul 2016'!L2</f>
        <v xml:space="preserve">Savers </v>
      </c>
      <c r="C10" s="105">
        <f>91*'END Jul 2016'!M2/100</f>
        <v>70.497699999999995</v>
      </c>
      <c r="D10" s="105">
        <f>IF($E$5&gt;='END Jul 2016'!P2,('END Jul 2016'!P2*'END Jul 2016'!N2/100),($E$5*'END Jul 2016'!N2/100))</f>
        <v>246.4</v>
      </c>
      <c r="E10" s="106">
        <f>IF($E$5&lt;'END Jul 2016'!P2,0,IF(($E$5)&lt;='END Jul 2016'!R2,(($E$5-'END Jul 2016'!P2)*'END Jul 2016'!Q2/100),(('END Jul 2016'!R2-'END Jul 2016'!P2)*'END Jul 2016'!Q2/100)))</f>
        <v>46.853544999999983</v>
      </c>
      <c r="F10" s="105">
        <v>0</v>
      </c>
      <c r="G10" s="105">
        <v>0</v>
      </c>
      <c r="H10" s="105">
        <f>IF(($E$5&lt;'END Jul 2016'!R2),(0),($E$5-'END Jul 2016'!R2)*'END Jul 2016'!S2/100)</f>
        <v>0</v>
      </c>
      <c r="I10" s="105">
        <f t="shared" ref="I10:I24" si="0">SUM(C10:H10)</f>
        <v>363.75124499999998</v>
      </c>
      <c r="J10" s="107">
        <f t="shared" ref="J10:J24" si="1">(I10-C10)*4</f>
        <v>1173.0141799999999</v>
      </c>
      <c r="K10" s="108">
        <f t="shared" ref="K10:K24" si="2">I10*4</f>
        <v>1455.0049799999999</v>
      </c>
      <c r="L10" s="109">
        <f>'END Jul 2016'!AT2</f>
        <v>0</v>
      </c>
      <c r="M10" s="109">
        <f>'END Jul 2016'!AU2</f>
        <v>0</v>
      </c>
      <c r="N10" s="109">
        <f>'END Jul 2016'!AV2</f>
        <v>0</v>
      </c>
      <c r="O10" s="109">
        <f>'END Jul 2016'!AW2</f>
        <v>17</v>
      </c>
      <c r="P10" s="109">
        <f>($E$6*'END Jul 2016'!AQ2/100)*4</f>
        <v>181.49939999999998</v>
      </c>
      <c r="Q10" s="109">
        <f>K10</f>
        <v>1455.0049799999999</v>
      </c>
      <c r="R10" s="109">
        <f>Q10-(J10*O10/100)</f>
        <v>1255.5925694</v>
      </c>
      <c r="S10" s="110">
        <f>Q10-P10</f>
        <v>1273.50558</v>
      </c>
      <c r="T10" s="110">
        <f>R10-P10</f>
        <v>1074.0931694000001</v>
      </c>
      <c r="U10" s="473">
        <f>S10*1.1</f>
        <v>1400.8561380000001</v>
      </c>
      <c r="V10" s="473">
        <f>T10*1.1</f>
        <v>1181.5024863400001</v>
      </c>
      <c r="W10" s="111">
        <f>'END Jul 2016'!BD2</f>
        <v>0</v>
      </c>
      <c r="X10" s="112" t="str">
        <f>'END Jul 2016'!BE2</f>
        <v>n</v>
      </c>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row>
    <row r="11" spans="1:76" ht="14" x14ac:dyDescent="0.3">
      <c r="A11" s="103" t="str">
        <f>'END Jul 2016'!K3</f>
        <v>Click Energy</v>
      </c>
      <c r="B11" s="104" t="str">
        <f>'END Jul 2016'!L3</f>
        <v>Shine</v>
      </c>
      <c r="C11" s="105">
        <f>91*'END Jul 2016'!M3/100</f>
        <v>74.346999999999994</v>
      </c>
      <c r="D11" s="105">
        <f>IF($E$5&gt;='END Jul 2016'!P3,('END Jul 2016'!P3*'END Jul 2016'!N3/100),($E$5*'END Jul 2016'!N3/100))</f>
        <v>262.64</v>
      </c>
      <c r="E11" s="106">
        <f>IF($E$5&lt;'END Jul 2016'!P3,0,IF(($E$5)&lt;='END Jul 2016'!R3,(($E$5-'END Jul 2016'!P3)*'END Jul 2016'!Q3/100),(('END Jul 2016'!R3-'END Jul 2016'!P3)*'END Jul 2016'!Q3/100)))</f>
        <v>49.013033999999969</v>
      </c>
      <c r="F11" s="105">
        <v>0</v>
      </c>
      <c r="G11" s="105">
        <v>0</v>
      </c>
      <c r="H11" s="105">
        <f>IF(($E$5&lt;'END Jul 2016'!R3),(0),($E$5-'END Jul 2016'!R3)*'END Jul 2016'!S3/100)</f>
        <v>0</v>
      </c>
      <c r="I11" s="105">
        <f t="shared" si="0"/>
        <v>386.00003399999991</v>
      </c>
      <c r="J11" s="107">
        <f t="shared" si="1"/>
        <v>1246.6121359999997</v>
      </c>
      <c r="K11" s="108">
        <f t="shared" si="2"/>
        <v>1544.0001359999997</v>
      </c>
      <c r="L11" s="109">
        <f>'END Jul 2016'!AT3</f>
        <v>0</v>
      </c>
      <c r="M11" s="109">
        <f>'END Jul 2016'!AU3</f>
        <v>0</v>
      </c>
      <c r="N11" s="109">
        <f>'END Jul 2016'!AV3</f>
        <v>7</v>
      </c>
      <c r="O11" s="109">
        <f>'END Jul 2016'!AW3</f>
        <v>0</v>
      </c>
      <c r="P11" s="109">
        <f>($E$6*'END Jul 2016'!AQ3/100)*4</f>
        <v>297.54000000000002</v>
      </c>
      <c r="Q11" s="109">
        <f t="shared" ref="Q11:Q24" si="3">K11</f>
        <v>1544.0001359999997</v>
      </c>
      <c r="R11" s="109">
        <f>Q11-(K11*N11/100)</f>
        <v>1435.9201264799997</v>
      </c>
      <c r="S11" s="110">
        <f t="shared" ref="S11:S24" si="4">Q11-P11</f>
        <v>1246.4601359999997</v>
      </c>
      <c r="T11" s="110">
        <f t="shared" ref="T11:T24" si="5">R11-P11</f>
        <v>1138.3801264799997</v>
      </c>
      <c r="U11" s="473">
        <f t="shared" ref="U11:V24" si="6">S11*1.1</f>
        <v>1371.1061495999998</v>
      </c>
      <c r="V11" s="473">
        <f t="shared" si="6"/>
        <v>1252.2181391279998</v>
      </c>
      <c r="W11" s="111">
        <f>'END Jul 2016'!BD3</f>
        <v>0</v>
      </c>
      <c r="X11" s="112" t="str">
        <f>'END Jul 2016'!BE3</f>
        <v>n</v>
      </c>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row>
    <row r="12" spans="1:76" ht="14" x14ac:dyDescent="0.3">
      <c r="A12" s="103" t="str">
        <f>'END Jul 2016'!K4</f>
        <v>Commander</v>
      </c>
      <c r="B12" s="104" t="str">
        <f>'END Jul 2016'!L4</f>
        <v>Market offer</v>
      </c>
      <c r="C12" s="105">
        <f>91*'END Jul 2016'!M4/100</f>
        <v>66.930499999999995</v>
      </c>
      <c r="D12" s="105">
        <f>IF($E$5&gt;='END Jul 2016'!P4,('END Jul 2016'!P4*'END Jul 2016'!N4/100),($E$5*'END Jul 2016'!N4/100))</f>
        <v>286.40461499999998</v>
      </c>
      <c r="E12" s="106">
        <f>IF($E$5&lt;'END Jul 2016'!P4,0,IF(($E$5)&lt;='END Jul 2016'!R4,(($E$5-'END Jul 2016'!P4)*'END Jul 2016'!Q4/100),(('END Jul 2016'!R4-'END Jul 2016'!P4)*'END Jul 2016'!Q4/100)))</f>
        <v>0</v>
      </c>
      <c r="F12" s="105">
        <v>0</v>
      </c>
      <c r="G12" s="105">
        <v>0</v>
      </c>
      <c r="H12" s="105">
        <f>IF(($E$5&lt;'END Jul 2016'!R4),(0),($E$5-'END Jul 2016'!R4)*'END Jul 2016'!S4/100)</f>
        <v>0</v>
      </c>
      <c r="I12" s="105">
        <f t="shared" si="0"/>
        <v>353.33511499999997</v>
      </c>
      <c r="J12" s="107">
        <f t="shared" si="1"/>
        <v>1145.6184599999999</v>
      </c>
      <c r="K12" s="108">
        <f t="shared" si="2"/>
        <v>1413.3404599999999</v>
      </c>
      <c r="L12" s="109">
        <f>'END Jul 2016'!AT4</f>
        <v>0</v>
      </c>
      <c r="M12" s="109">
        <f>'END Jul 2016'!AU4</f>
        <v>0</v>
      </c>
      <c r="N12" s="109">
        <f>'END Jul 2016'!AV4</f>
        <v>0</v>
      </c>
      <c r="O12" s="109">
        <f>'END Jul 2016'!AW4</f>
        <v>20</v>
      </c>
      <c r="P12" s="109">
        <f>($E$6*'END Jul 2016'!AQ4/100)*4</f>
        <v>193.40100000000001</v>
      </c>
      <c r="Q12" s="109">
        <f t="shared" si="3"/>
        <v>1413.3404599999999</v>
      </c>
      <c r="R12" s="109">
        <f>Q12-(J12*O12/100)</f>
        <v>1184.216768</v>
      </c>
      <c r="S12" s="110">
        <f t="shared" si="4"/>
        <v>1219.9394599999998</v>
      </c>
      <c r="T12" s="110">
        <f t="shared" si="5"/>
        <v>990.81576799999993</v>
      </c>
      <c r="U12" s="473">
        <f t="shared" si="6"/>
        <v>1341.9334059999999</v>
      </c>
      <c r="V12" s="473">
        <f t="shared" si="6"/>
        <v>1089.8973447999999</v>
      </c>
      <c r="W12" s="111">
        <f>'END Jul 2016'!BD4</f>
        <v>0</v>
      </c>
      <c r="X12" s="112" t="str">
        <f>'END Jul 2016'!BE4</f>
        <v>n</v>
      </c>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row>
    <row r="13" spans="1:76" ht="14" x14ac:dyDescent="0.3">
      <c r="A13" s="103" t="str">
        <f>'END Jul 2016'!K5</f>
        <v>CovaU</v>
      </c>
      <c r="B13" s="104" t="str">
        <f>'END Jul 2016'!L5</f>
        <v>Rate Saver</v>
      </c>
      <c r="C13" s="105">
        <f>91*'END Jul 2016'!M5/100</f>
        <v>84.63</v>
      </c>
      <c r="D13" s="105">
        <f>IF($E$5&gt;='END Jul 2016'!P5,('END Jul 2016'!P5*'END Jul 2016'!N5/100),($E$5*'END Jul 2016'!N5/100))</f>
        <v>250.9</v>
      </c>
      <c r="E13" s="106">
        <f>IF($E$5&lt;'END Jul 2016'!P5,0,IF(($E$5)&lt;='END Jul 2016'!R5,(($E$5-'END Jul 2016'!P5)*'END Jul 2016'!Q5/100),(('END Jul 2016'!R5-'END Jul 2016'!P5)*'END Jul 2016'!Q5/100)))</f>
        <v>48.055414999999975</v>
      </c>
      <c r="F13" s="105">
        <v>0</v>
      </c>
      <c r="G13" s="105">
        <v>0</v>
      </c>
      <c r="H13" s="105">
        <f>IF(($E$5&lt;'END Jul 2016'!R5),(0),($E$5-'END Jul 2016'!R5)*'END Jul 2016'!S5/100)</f>
        <v>0</v>
      </c>
      <c r="I13" s="105">
        <f t="shared" si="0"/>
        <v>383.58541499999995</v>
      </c>
      <c r="J13" s="107">
        <f t="shared" si="1"/>
        <v>1195.8216599999998</v>
      </c>
      <c r="K13" s="108">
        <f t="shared" si="2"/>
        <v>1534.3416599999998</v>
      </c>
      <c r="L13" s="109">
        <f>'END Jul 2016'!AT5</f>
        <v>0</v>
      </c>
      <c r="M13" s="109">
        <f>'END Jul 2016'!AU5</f>
        <v>0</v>
      </c>
      <c r="N13" s="109">
        <f>'END Jul 2016'!AV5</f>
        <v>18</v>
      </c>
      <c r="O13" s="109">
        <f>'END Jul 2016'!AW5</f>
        <v>0</v>
      </c>
      <c r="P13" s="109">
        <f>($E$6*'END Jul 2016'!AQ5/100)*4</f>
        <v>0</v>
      </c>
      <c r="Q13" s="109">
        <f t="shared" si="3"/>
        <v>1534.3416599999998</v>
      </c>
      <c r="R13" s="109">
        <f>Q13-(K13*N13/100)</f>
        <v>1258.1601611999999</v>
      </c>
      <c r="S13" s="110">
        <f t="shared" si="4"/>
        <v>1534.3416599999998</v>
      </c>
      <c r="T13" s="110">
        <f t="shared" si="5"/>
        <v>1258.1601611999999</v>
      </c>
      <c r="U13" s="473">
        <f t="shared" si="6"/>
        <v>1687.7758259999998</v>
      </c>
      <c r="V13" s="473">
        <f t="shared" si="6"/>
        <v>1383.97617732</v>
      </c>
      <c r="W13" s="111">
        <f>'END Jul 2016'!BD5</f>
        <v>0</v>
      </c>
      <c r="X13" s="112" t="str">
        <f>'END Jul 2016'!BE5</f>
        <v>n</v>
      </c>
      <c r="Y13" s="63"/>
      <c r="Z13" s="63"/>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row>
    <row r="14" spans="1:76" ht="14" x14ac:dyDescent="0.3">
      <c r="A14" s="103" t="str">
        <f>'END Jul 2016'!K6</f>
        <v>Diamond Energy</v>
      </c>
      <c r="B14" s="104" t="str">
        <f>'END Jul 2016'!L6</f>
        <v>Pay on time discount</v>
      </c>
      <c r="C14" s="105">
        <f>91*'END Jul 2016'!M6/100</f>
        <v>77.331800000000001</v>
      </c>
      <c r="D14" s="105">
        <f>IF($E$5&gt;='END Jul 2016'!P6,('END Jul 2016'!P6*'END Jul 2016'!N6/100),($E$5*'END Jul 2016'!N6/100))</f>
        <v>65.849999999999994</v>
      </c>
      <c r="E14" s="106">
        <f>IF($E$5&lt;'END Jul 2016'!P6,0,IF(($E$5)&lt;='END Jul 2016'!R6,(($E$5-'END Jul 2016'!P6)*'END Jul 2016'!Q6/100),(('END Jul 2016'!R6-'END Jul 2016'!P6)*'END Jul 2016'!Q6/100)))</f>
        <v>159.33599999999998</v>
      </c>
      <c r="F14" s="105">
        <v>0</v>
      </c>
      <c r="G14" s="105">
        <v>0</v>
      </c>
      <c r="H14" s="105">
        <f>IF(($E$5&lt;'END Jul 2016'!R6),(0),($E$5-'END Jul 2016'!R6)*'END Jul 2016'!S6/100)</f>
        <v>41.637074999999975</v>
      </c>
      <c r="I14" s="105">
        <f t="shared" si="0"/>
        <v>344.15487499999995</v>
      </c>
      <c r="J14" s="107">
        <f t="shared" si="1"/>
        <v>1067.2922999999998</v>
      </c>
      <c r="K14" s="108">
        <f t="shared" si="2"/>
        <v>1376.6194999999998</v>
      </c>
      <c r="L14" s="109">
        <f>'END Jul 2016'!AT6</f>
        <v>0</v>
      </c>
      <c r="M14" s="109">
        <f>'END Jul 2016'!AU6</f>
        <v>0</v>
      </c>
      <c r="N14" s="109">
        <f>'END Jul 2016'!AV6</f>
        <v>7</v>
      </c>
      <c r="O14" s="109">
        <f>'END Jul 2016'!AW6</f>
        <v>0</v>
      </c>
      <c r="P14" s="109">
        <f>($E$6*'END Jul 2016'!AQ6/100)*4</f>
        <v>238.03200000000001</v>
      </c>
      <c r="Q14" s="109">
        <f t="shared" si="3"/>
        <v>1376.6194999999998</v>
      </c>
      <c r="R14" s="109">
        <f>Q14-(K14*N14/100)</f>
        <v>1280.2561349999999</v>
      </c>
      <c r="S14" s="110">
        <f t="shared" si="4"/>
        <v>1138.5874999999999</v>
      </c>
      <c r="T14" s="110">
        <f t="shared" si="5"/>
        <v>1042.2241349999999</v>
      </c>
      <c r="U14" s="473">
        <f t="shared" si="6"/>
        <v>1252.44625</v>
      </c>
      <c r="V14" s="473">
        <f t="shared" si="6"/>
        <v>1146.4465485000001</v>
      </c>
      <c r="W14" s="111">
        <f>'END Jul 2016'!BD6</f>
        <v>24</v>
      </c>
      <c r="X14" s="112" t="str">
        <f>'END Jul 2016'!BE6</f>
        <v>y</v>
      </c>
      <c r="Y14" s="63"/>
      <c r="Z14" s="63"/>
      <c r="AA14" s="63"/>
      <c r="AB14" s="63"/>
      <c r="AC14" s="63"/>
      <c r="AD14" s="63"/>
      <c r="AE14" s="63"/>
      <c r="AF14" s="63"/>
      <c r="AG14" s="63"/>
      <c r="AH14" s="63"/>
      <c r="AI14" s="63"/>
      <c r="AJ14" s="63"/>
      <c r="AK14" s="63"/>
      <c r="AL14" s="63"/>
      <c r="AM14" s="63"/>
      <c r="AN14" s="63"/>
      <c r="AO14" s="63"/>
      <c r="AP14" s="63"/>
      <c r="AQ14" s="63"/>
      <c r="AR14" s="63"/>
      <c r="AS14" s="63"/>
      <c r="AT14" s="63"/>
      <c r="AU14" s="63"/>
      <c r="AV14" s="63"/>
      <c r="AW14" s="63"/>
      <c r="AX14" s="63"/>
      <c r="AY14" s="63"/>
      <c r="AZ14" s="63"/>
      <c r="BA14" s="63"/>
      <c r="BB14" s="63"/>
      <c r="BC14" s="63"/>
      <c r="BD14" s="63"/>
      <c r="BE14" s="63"/>
      <c r="BF14" s="63"/>
      <c r="BG14" s="63"/>
      <c r="BH14" s="63"/>
      <c r="BI14" s="63"/>
      <c r="BJ14" s="63"/>
      <c r="BK14" s="63"/>
      <c r="BL14" s="63"/>
      <c r="BM14" s="63"/>
      <c r="BN14" s="63"/>
      <c r="BO14" s="63"/>
      <c r="BP14" s="63"/>
      <c r="BQ14" s="63"/>
      <c r="BR14" s="63"/>
      <c r="BS14" s="63"/>
      <c r="BT14" s="63"/>
      <c r="BU14" s="63"/>
      <c r="BV14" s="63"/>
      <c r="BW14" s="63"/>
      <c r="BX14" s="63"/>
    </row>
    <row r="15" spans="1:76" ht="14" x14ac:dyDescent="0.3">
      <c r="A15" s="103" t="str">
        <f>'END Jul 2016'!K7</f>
        <v>Dodo Power &amp; Gas</v>
      </c>
      <c r="B15" s="104" t="str">
        <f>'END Jul 2016'!L7</f>
        <v>Market offer</v>
      </c>
      <c r="C15" s="105">
        <f>91*'END Jul 2016'!M7/100</f>
        <v>66.202500000000001</v>
      </c>
      <c r="D15" s="105">
        <f>IF($E$5&gt;='END Jul 2016'!P7,('END Jul 2016'!P7*'END Jul 2016'!N7/100),($E$5*'END Jul 2016'!N7/100))</f>
        <v>273.98857499999997</v>
      </c>
      <c r="E15" s="106">
        <f>IF($E$5&lt;'END Jul 2016'!P7,0,IF(($E$5)&lt;='END Jul 2016'!R7,(($E$5-'END Jul 2016'!P7)*'END Jul 2016'!Q7/100),(('END Jul 2016'!R7-'END Jul 2016'!P7)*'END Jul 2016'!Q7/100)))</f>
        <v>0</v>
      </c>
      <c r="F15" s="105">
        <v>0</v>
      </c>
      <c r="G15" s="105">
        <v>0</v>
      </c>
      <c r="H15" s="105">
        <f>IF(($E$5&lt;'END Jul 2016'!R7),(0),($E$5-'END Jul 2016'!R7)*'END Jul 2016'!S7/100)</f>
        <v>0</v>
      </c>
      <c r="I15" s="105">
        <f t="shared" si="0"/>
        <v>340.19107499999996</v>
      </c>
      <c r="J15" s="107">
        <f t="shared" si="1"/>
        <v>1095.9542999999999</v>
      </c>
      <c r="K15" s="108">
        <f t="shared" si="2"/>
        <v>1360.7642999999998</v>
      </c>
      <c r="L15" s="109">
        <f>'END Jul 2016'!AT7</f>
        <v>0</v>
      </c>
      <c r="M15" s="109">
        <f>'END Jul 2016'!AU7</f>
        <v>0</v>
      </c>
      <c r="N15" s="109">
        <f>'END Jul 2016'!AV7</f>
        <v>0</v>
      </c>
      <c r="O15" s="109">
        <f>'END Jul 2016'!AW7</f>
        <v>20</v>
      </c>
      <c r="P15" s="109">
        <f>($E$6*'END Jul 2016'!AQ7/100)*4</f>
        <v>193.40100000000001</v>
      </c>
      <c r="Q15" s="109">
        <f t="shared" si="3"/>
        <v>1360.7642999999998</v>
      </c>
      <c r="R15" s="109">
        <f>Q15-(J15*O15/100)</f>
        <v>1141.5734399999999</v>
      </c>
      <c r="S15" s="110">
        <f t="shared" si="4"/>
        <v>1167.3632999999998</v>
      </c>
      <c r="T15" s="110">
        <f t="shared" si="5"/>
        <v>948.17243999999982</v>
      </c>
      <c r="U15" s="473">
        <f t="shared" si="6"/>
        <v>1284.0996299999999</v>
      </c>
      <c r="V15" s="473">
        <f t="shared" si="6"/>
        <v>1042.9896839999999</v>
      </c>
      <c r="W15" s="111">
        <f>'END Jul 2016'!BD7</f>
        <v>0</v>
      </c>
      <c r="X15" s="112" t="str">
        <f>'END Jul 2016'!BE7</f>
        <v>n</v>
      </c>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row>
    <row r="16" spans="1:76" ht="14" x14ac:dyDescent="0.3">
      <c r="A16" s="103" t="str">
        <f>'END Jul 2016'!K8</f>
        <v>EnergyAustralia</v>
      </c>
      <c r="B16" s="104" t="str">
        <f>'END Jul 2016'!L8</f>
        <v>Flexi Saver</v>
      </c>
      <c r="C16" s="105">
        <f>91*'END Jul 2016'!M8/100</f>
        <v>71.061900000000009</v>
      </c>
      <c r="D16" s="105">
        <f>IF($E$5&gt;='END Jul 2016'!P8,('END Jul 2016'!P8*'END Jul 2016'!N8/100),($E$5*'END Jul 2016'!N8/100))</f>
        <v>243.8</v>
      </c>
      <c r="E16" s="106">
        <f>IF($E$5&lt;'END Jul 2016'!P8,0,IF(($E$5)&lt;='END Jul 2016'!R8,(($E$5-'END Jul 2016'!P8)*'END Jul 2016'!Q8/100),(('END Jul 2016'!R8-'END Jul 2016'!P8)*'END Jul 2016'!Q8/100)))</f>
        <v>45.632289999999976</v>
      </c>
      <c r="F16" s="105">
        <v>0</v>
      </c>
      <c r="G16" s="105">
        <v>0</v>
      </c>
      <c r="H16" s="105">
        <f>IF(($E$5&lt;'END Jul 2016'!R8),(0),($E$5-'END Jul 2016'!R8)*'END Jul 2016'!S8/100)</f>
        <v>0</v>
      </c>
      <c r="I16" s="105">
        <f t="shared" si="0"/>
        <v>360.49418999999995</v>
      </c>
      <c r="J16" s="107">
        <f t="shared" si="1"/>
        <v>1157.7291599999999</v>
      </c>
      <c r="K16" s="108">
        <f t="shared" si="2"/>
        <v>1441.9767599999998</v>
      </c>
      <c r="L16" s="109">
        <f>'END Jul 2016'!AT8</f>
        <v>0</v>
      </c>
      <c r="M16" s="109">
        <f>'END Jul 2016'!AU8</f>
        <v>0</v>
      </c>
      <c r="N16" s="109">
        <f>'END Jul 2016'!AV8</f>
        <v>0</v>
      </c>
      <c r="O16" s="109">
        <f>'END Jul 2016'!AW8</f>
        <v>16</v>
      </c>
      <c r="P16" s="109">
        <f>($E$6*'END Jul 2016'!AQ8/100)*4</f>
        <v>151.74539999999999</v>
      </c>
      <c r="Q16" s="109">
        <f t="shared" si="3"/>
        <v>1441.9767599999998</v>
      </c>
      <c r="R16" s="109">
        <f>Q16-(J16*O16/100)</f>
        <v>1256.7400943999999</v>
      </c>
      <c r="S16" s="110">
        <f t="shared" si="4"/>
        <v>1290.2313599999998</v>
      </c>
      <c r="T16" s="110">
        <f t="shared" si="5"/>
        <v>1104.9946943999998</v>
      </c>
      <c r="U16" s="473">
        <f t="shared" si="6"/>
        <v>1419.2544959999998</v>
      </c>
      <c r="V16" s="473">
        <f t="shared" si="6"/>
        <v>1215.4941638399998</v>
      </c>
      <c r="W16" s="111">
        <f>'END Jul 2016'!BD8</f>
        <v>0</v>
      </c>
      <c r="X16" s="112" t="str">
        <f>'END Jul 2016'!BE8</f>
        <v>n</v>
      </c>
      <c r="Y16" s="63"/>
      <c r="Z16" s="63"/>
      <c r="AA16" s="63"/>
      <c r="AB16" s="63"/>
      <c r="AC16" s="63"/>
      <c r="AD16" s="63"/>
      <c r="AE16" s="63"/>
      <c r="AF16" s="63"/>
      <c r="AG16" s="63"/>
      <c r="AH16" s="63"/>
      <c r="AI16" s="63"/>
      <c r="AJ16" s="63"/>
      <c r="AK16" s="63"/>
      <c r="AL16" s="63"/>
      <c r="AM16" s="63"/>
      <c r="AN16" s="63"/>
      <c r="AO16" s="63"/>
      <c r="AP16" s="63"/>
      <c r="AQ16" s="63"/>
      <c r="AR16" s="63"/>
      <c r="AS16" s="63"/>
      <c r="AT16" s="63"/>
      <c r="AU16" s="63"/>
      <c r="AV16" s="63"/>
      <c r="AW16" s="63"/>
      <c r="AX16" s="63"/>
      <c r="AY16" s="63"/>
      <c r="AZ16" s="63"/>
      <c r="BA16" s="63"/>
      <c r="BB16" s="63"/>
      <c r="BC16" s="63"/>
      <c r="BD16" s="63"/>
      <c r="BE16" s="63"/>
      <c r="BF16" s="63"/>
      <c r="BG16" s="63"/>
      <c r="BH16" s="63"/>
      <c r="BI16" s="63"/>
      <c r="BJ16" s="63"/>
      <c r="BK16" s="63"/>
      <c r="BL16" s="63"/>
      <c r="BM16" s="63"/>
      <c r="BN16" s="63"/>
      <c r="BO16" s="63"/>
      <c r="BP16" s="63"/>
      <c r="BQ16" s="63"/>
      <c r="BR16" s="63"/>
      <c r="BS16" s="63"/>
      <c r="BT16" s="63"/>
      <c r="BU16" s="63"/>
      <c r="BV16" s="63"/>
      <c r="BW16" s="63"/>
      <c r="BX16" s="63"/>
    </row>
    <row r="17" spans="1:76" ht="14" x14ac:dyDescent="0.3">
      <c r="A17" s="103" t="str">
        <f>'END Jul 2016'!K9</f>
        <v>Mojo Power</v>
      </c>
      <c r="B17" s="104" t="str">
        <f>'END Jul 2016'!L9</f>
        <v>Standard Energy Pass</v>
      </c>
      <c r="C17" s="105">
        <f>(91*'END Jul 2016'!M9/100)+('END Jul 2016'!BH9*3)</f>
        <v>139.0249</v>
      </c>
      <c r="D17" s="105">
        <f>IF($E$5&gt;='END Jul 2016'!P9,('END Jul 2016'!P9*'END Jul 2016'!N9/100),($E$5*'END Jul 2016'!N9/100))</f>
        <v>173.7</v>
      </c>
      <c r="E17" s="106">
        <f>IF($E$5&lt;'END Jul 2016'!P9,0,IF(($E$5)&lt;='END Jul 2016'!R9,(($E$5-'END Jul 2016'!P9)*'END Jul 2016'!Q9/100),(('END Jul 2016'!R9-'END Jul 2016'!P9)*'END Jul 2016'!Q9/100)))</f>
        <v>32.50864499999998</v>
      </c>
      <c r="F17" s="105">
        <v>0</v>
      </c>
      <c r="G17" s="105">
        <v>0</v>
      </c>
      <c r="H17" s="105">
        <f>IF(($E$5&lt;'END Jul 2016'!R9),(0),($E$5-'END Jul 2016'!R9)*'END Jul 2016'!S9/100)</f>
        <v>0</v>
      </c>
      <c r="I17" s="105">
        <f t="shared" si="0"/>
        <v>345.23354499999999</v>
      </c>
      <c r="J17" s="107">
        <f t="shared" si="1"/>
        <v>824.83457999999996</v>
      </c>
      <c r="K17" s="108">
        <f t="shared" si="2"/>
        <v>1380.93418</v>
      </c>
      <c r="L17" s="109">
        <f>'END Jul 2016'!AT9</f>
        <v>0</v>
      </c>
      <c r="M17" s="109">
        <f>'END Jul 2016'!AU9</f>
        <v>0</v>
      </c>
      <c r="N17" s="109">
        <f>'END Jul 2016'!AV9</f>
        <v>0</v>
      </c>
      <c r="O17" s="109">
        <f>'END Jul 2016'!AW9</f>
        <v>0</v>
      </c>
      <c r="P17" s="109">
        <f>($E$6*'END Jul 2016'!AQ9/100)*4</f>
        <v>217.20420000000001</v>
      </c>
      <c r="Q17" s="109">
        <f t="shared" si="3"/>
        <v>1380.93418</v>
      </c>
      <c r="R17" s="109">
        <f>Q17</f>
        <v>1380.93418</v>
      </c>
      <c r="S17" s="110">
        <f t="shared" si="4"/>
        <v>1163.7299800000001</v>
      </c>
      <c r="T17" s="110">
        <f t="shared" si="5"/>
        <v>1163.7299800000001</v>
      </c>
      <c r="U17" s="473">
        <f t="shared" si="6"/>
        <v>1280.1029780000001</v>
      </c>
      <c r="V17" s="473">
        <f t="shared" si="6"/>
        <v>1280.1029780000001</v>
      </c>
      <c r="W17" s="111">
        <f>'END Jul 2016'!BD9</f>
        <v>0</v>
      </c>
      <c r="X17" s="112" t="str">
        <f>'END Jul 2016'!BE9</f>
        <v>n</v>
      </c>
      <c r="Y17" s="63"/>
      <c r="Z17" s="63"/>
      <c r="AA17" s="63"/>
      <c r="AB17" s="63"/>
      <c r="AC17" s="63"/>
      <c r="AD17" s="63"/>
      <c r="AE17" s="63"/>
      <c r="AF17" s="63"/>
      <c r="AG17" s="63"/>
      <c r="AH17" s="63"/>
      <c r="AI17" s="63"/>
      <c r="AJ17" s="63"/>
      <c r="AK17" s="63"/>
      <c r="AL17" s="63"/>
      <c r="AM17" s="63"/>
      <c r="AN17" s="63"/>
      <c r="AO17" s="63"/>
      <c r="AP17" s="63"/>
      <c r="AQ17" s="63"/>
      <c r="AR17" s="63"/>
      <c r="AS17" s="63"/>
      <c r="AT17" s="63"/>
      <c r="AU17" s="63"/>
      <c r="AV17" s="63"/>
      <c r="AW17" s="63"/>
      <c r="AX17" s="63"/>
      <c r="AY17" s="63"/>
      <c r="AZ17" s="63"/>
      <c r="BA17" s="63"/>
      <c r="BB17" s="63"/>
      <c r="BC17" s="63"/>
      <c r="BD17" s="63"/>
      <c r="BE17" s="63"/>
      <c r="BF17" s="63"/>
      <c r="BG17" s="63"/>
      <c r="BH17" s="63"/>
      <c r="BI17" s="63"/>
      <c r="BJ17" s="63"/>
      <c r="BK17" s="63"/>
      <c r="BL17" s="63"/>
      <c r="BM17" s="63"/>
      <c r="BN17" s="63"/>
      <c r="BO17" s="63"/>
      <c r="BP17" s="63"/>
      <c r="BQ17" s="63"/>
      <c r="BR17" s="63"/>
      <c r="BS17" s="63"/>
      <c r="BT17" s="63"/>
      <c r="BU17" s="63"/>
      <c r="BV17" s="63"/>
      <c r="BW17" s="63"/>
      <c r="BX17" s="63"/>
    </row>
    <row r="18" spans="1:76" ht="14" x14ac:dyDescent="0.3">
      <c r="A18" s="103" t="str">
        <f>'END Jul 2016'!K10</f>
        <v>Momentum Energy</v>
      </c>
      <c r="B18" s="104" t="str">
        <f>'END Jul 2016'!L10</f>
        <v>SmilePower</v>
      </c>
      <c r="C18" s="105">
        <f>91*'END Jul 2016'!M10/100</f>
        <v>66.43910000000001</v>
      </c>
      <c r="D18" s="105">
        <f>IF($E$5&gt;='END Jul 2016'!P10,('END Jul 2016'!P10*'END Jul 2016'!N10/100),($E$5*'END Jul 2016'!N10/100))</f>
        <v>143.58000000000001</v>
      </c>
      <c r="E18" s="106">
        <f>IF($E$5&lt;'END Jul 2016'!P10,0,IF(($E$5)&lt;='END Jul 2016'!R10,(($E$5-'END Jul 2016'!P10)*'END Jul 2016'!Q10/100),(('END Jul 2016'!R10-'END Jul 2016'!P10)*'END Jul 2016'!Q10/100)))</f>
        <v>0</v>
      </c>
      <c r="F18" s="105">
        <v>0</v>
      </c>
      <c r="G18" s="105">
        <v>0</v>
      </c>
      <c r="H18" s="105">
        <f>IF(($E$5&lt;'END Jul 2016'!R10),(0),($E$5-'END Jul 2016'!R10)*'END Jul 2016'!S10/100)</f>
        <v>113.30657999999998</v>
      </c>
      <c r="I18" s="105">
        <f t="shared" si="0"/>
        <v>323.32568000000003</v>
      </c>
      <c r="J18" s="107">
        <f t="shared" si="1"/>
        <v>1027.5463200000002</v>
      </c>
      <c r="K18" s="108">
        <f t="shared" si="2"/>
        <v>1293.3027200000001</v>
      </c>
      <c r="L18" s="109">
        <f>'END Jul 2016'!AT10</f>
        <v>0</v>
      </c>
      <c r="M18" s="109">
        <f>'END Jul 2016'!AU10</f>
        <v>0</v>
      </c>
      <c r="N18" s="109">
        <f>'END Jul 2016'!AV10</f>
        <v>0</v>
      </c>
      <c r="O18" s="109">
        <f>'END Jul 2016'!AW10</f>
        <v>0</v>
      </c>
      <c r="P18" s="109">
        <f>($E$6*'END Jul 2016'!AQ10/100)*4</f>
        <v>0</v>
      </c>
      <c r="Q18" s="109">
        <f t="shared" si="3"/>
        <v>1293.3027200000001</v>
      </c>
      <c r="R18" s="109">
        <f>Q18</f>
        <v>1293.3027200000001</v>
      </c>
      <c r="S18" s="110">
        <f t="shared" si="4"/>
        <v>1293.3027200000001</v>
      </c>
      <c r="T18" s="110">
        <f t="shared" si="5"/>
        <v>1293.3027200000001</v>
      </c>
      <c r="U18" s="473">
        <f t="shared" si="6"/>
        <v>1422.6329920000003</v>
      </c>
      <c r="V18" s="473">
        <f t="shared" si="6"/>
        <v>1422.6329920000003</v>
      </c>
      <c r="W18" s="111">
        <f>'END Jul 2016'!BD10</f>
        <v>12</v>
      </c>
      <c r="X18" s="112" t="str">
        <f>'END Jul 2016'!BE10</f>
        <v>y</v>
      </c>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row>
    <row r="19" spans="1:76" ht="14" x14ac:dyDescent="0.3">
      <c r="A19" s="103" t="str">
        <f>'END Jul 2016'!K11</f>
        <v>Origin Energy</v>
      </c>
      <c r="B19" s="104" t="str">
        <f>'END Jul 2016'!L11</f>
        <v>Saver</v>
      </c>
      <c r="C19" s="105">
        <f>91*'END Jul 2016'!M11/100</f>
        <v>71.435000000000002</v>
      </c>
      <c r="D19" s="105">
        <f>IF($E$5&gt;='END Jul 2016'!P11,('END Jul 2016'!P11*'END Jul 2016'!N11/100),($E$5*'END Jul 2016'!N11/100))</f>
        <v>234.3</v>
      </c>
      <c r="E19" s="106">
        <f>IF($E$5&lt;'END Jul 2016'!P11,0,IF(($E$5)&lt;='END Jul 2016'!R11,(($E$5-'END Jul 2016'!P11)*'END Jul 2016'!Q11/100),(('END Jul 2016'!R11-'END Jul 2016'!P11)*'END Jul 2016'!Q11/100)))</f>
        <v>44.255954999999979</v>
      </c>
      <c r="F19" s="105">
        <v>0</v>
      </c>
      <c r="G19" s="105">
        <v>0</v>
      </c>
      <c r="H19" s="105">
        <f>IF(($E$5&lt;'END Jul 2016'!R11),(0),($E$5-'END Jul 2016'!R11)*'END Jul 2016'!S11/100)</f>
        <v>0</v>
      </c>
      <c r="I19" s="105">
        <f t="shared" si="0"/>
        <v>349.99095499999999</v>
      </c>
      <c r="J19" s="107">
        <f t="shared" si="1"/>
        <v>1114.2238199999999</v>
      </c>
      <c r="K19" s="108">
        <f t="shared" si="2"/>
        <v>1399.9638199999999</v>
      </c>
      <c r="L19" s="109">
        <f>'END Jul 2016'!AT11</f>
        <v>0</v>
      </c>
      <c r="M19" s="109">
        <f>'END Jul 2016'!AU11</f>
        <v>0</v>
      </c>
      <c r="N19" s="109">
        <f>'END Jul 2016'!AV11</f>
        <v>0</v>
      </c>
      <c r="O19" s="109">
        <f>'END Jul 2016'!AW11</f>
        <v>13</v>
      </c>
      <c r="P19" s="109">
        <f>($E$6*'END Jul 2016'!AQ11/100)*4</f>
        <v>178.524</v>
      </c>
      <c r="Q19" s="109">
        <f t="shared" si="3"/>
        <v>1399.9638199999999</v>
      </c>
      <c r="R19" s="109">
        <f>Q19-(J19*O19/100)</f>
        <v>1255.1147234</v>
      </c>
      <c r="S19" s="110">
        <f t="shared" si="4"/>
        <v>1221.4398200000001</v>
      </c>
      <c r="T19" s="110">
        <f t="shared" si="5"/>
        <v>1076.5907234000001</v>
      </c>
      <c r="U19" s="473">
        <f t="shared" si="6"/>
        <v>1343.5838020000001</v>
      </c>
      <c r="V19" s="473">
        <f t="shared" si="6"/>
        <v>1184.2497957400003</v>
      </c>
      <c r="W19" s="111">
        <f>'END Jul 2016'!BD11</f>
        <v>0</v>
      </c>
      <c r="X19" s="112" t="str">
        <f>'END Jul 2016'!BE11</f>
        <v>n</v>
      </c>
      <c r="Y19" s="63"/>
      <c r="Z19" s="63"/>
      <c r="AA19" s="63"/>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row>
    <row r="20" spans="1:76" ht="14" x14ac:dyDescent="0.3">
      <c r="A20" s="103" t="str">
        <f>'END Jul 2016'!K12</f>
        <v>Powerdirect</v>
      </c>
      <c r="B20" s="104" t="str">
        <f>'END Jul 2016'!L12</f>
        <v>20 percent</v>
      </c>
      <c r="C20" s="105">
        <f>91*'END Jul 2016'!M12/100</f>
        <v>70.497699999999995</v>
      </c>
      <c r="D20" s="105">
        <f>IF($E$5&gt;='END Jul 2016'!P12,('END Jul 2016'!P12*'END Jul 2016'!N12/100),($E$5*'END Jul 2016'!N12/100))</f>
        <v>292.49324999999999</v>
      </c>
      <c r="E20" s="106">
        <f>IF($E$5&lt;'END Jul 2016'!P12,0,IF(($E$5)&lt;='END Jul 2016'!R12,(($E$5-'END Jul 2016'!P12)*'END Jul 2016'!Q12/100),(('END Jul 2016'!R12-'END Jul 2016'!P12)*'END Jul 2016'!Q12/100)))</f>
        <v>0</v>
      </c>
      <c r="F20" s="105">
        <v>0</v>
      </c>
      <c r="G20" s="105">
        <v>0</v>
      </c>
      <c r="H20" s="105">
        <f>IF(($E$5&lt;'END Jul 2016'!R12),(0),($E$5-'END Jul 2016'!R12)*'END Jul 2016'!S12/100)</f>
        <v>0</v>
      </c>
      <c r="I20" s="105">
        <f t="shared" si="0"/>
        <v>362.99095</v>
      </c>
      <c r="J20" s="107">
        <f t="shared" si="1"/>
        <v>1169.973</v>
      </c>
      <c r="K20" s="108">
        <f t="shared" si="2"/>
        <v>1451.9638</v>
      </c>
      <c r="L20" s="109">
        <f>'END Jul 2016'!AT12</f>
        <v>0</v>
      </c>
      <c r="M20" s="109">
        <f>'END Jul 2016'!AU12</f>
        <v>0</v>
      </c>
      <c r="N20" s="109">
        <f>'END Jul 2016'!AV12</f>
        <v>0</v>
      </c>
      <c r="O20" s="109">
        <f>'END Jul 2016'!AW12</f>
        <v>20</v>
      </c>
      <c r="P20" s="109">
        <f>($E$6*'END Jul 2016'!AQ12/100)*4</f>
        <v>181.49939999999998</v>
      </c>
      <c r="Q20" s="109">
        <f t="shared" si="3"/>
        <v>1451.9638</v>
      </c>
      <c r="R20" s="109">
        <f>Q20-(J20*O20/100)</f>
        <v>1217.9692</v>
      </c>
      <c r="S20" s="110">
        <f t="shared" si="4"/>
        <v>1270.4644000000001</v>
      </c>
      <c r="T20" s="110">
        <f t="shared" si="5"/>
        <v>1036.4698000000001</v>
      </c>
      <c r="U20" s="473">
        <f t="shared" si="6"/>
        <v>1397.5108400000001</v>
      </c>
      <c r="V20" s="473">
        <f t="shared" si="6"/>
        <v>1140.1167800000003</v>
      </c>
      <c r="W20" s="111">
        <f>'END Jul 2016'!BD12</f>
        <v>0</v>
      </c>
      <c r="X20" s="112" t="str">
        <f>'END Jul 2016'!BE12</f>
        <v>n</v>
      </c>
      <c r="Y20" s="63"/>
      <c r="Z20" s="63"/>
      <c r="AA20" s="63"/>
      <c r="AB20" s="63"/>
      <c r="AC20" s="63"/>
      <c r="AD20" s="63"/>
      <c r="AE20" s="63"/>
      <c r="AF20" s="63"/>
      <c r="AG20" s="63"/>
      <c r="AH20" s="63"/>
      <c r="AI20" s="63"/>
      <c r="AJ20" s="63"/>
      <c r="AK20" s="63"/>
      <c r="AL20" s="63"/>
      <c r="AM20" s="63"/>
      <c r="AN20" s="63"/>
      <c r="AO20" s="63"/>
      <c r="AP20" s="63"/>
      <c r="AQ20" s="63"/>
      <c r="AR20" s="63"/>
      <c r="AS20" s="63"/>
      <c r="AT20" s="63"/>
      <c r="AU20" s="63"/>
      <c r="AV20" s="63"/>
      <c r="AW20" s="63"/>
      <c r="AX20" s="63"/>
      <c r="AY20" s="63"/>
      <c r="AZ20" s="63"/>
      <c r="BA20" s="63"/>
      <c r="BB20" s="63"/>
      <c r="BC20" s="63"/>
      <c r="BD20" s="63"/>
      <c r="BE20" s="63"/>
      <c r="BF20" s="63"/>
      <c r="BG20" s="63"/>
      <c r="BH20" s="63"/>
      <c r="BI20" s="63"/>
      <c r="BJ20" s="63"/>
      <c r="BK20" s="63"/>
      <c r="BL20" s="63"/>
      <c r="BM20" s="63"/>
      <c r="BN20" s="63"/>
      <c r="BO20" s="63"/>
      <c r="BP20" s="63"/>
      <c r="BQ20" s="63"/>
      <c r="BR20" s="63"/>
      <c r="BS20" s="63"/>
      <c r="BT20" s="63"/>
      <c r="BU20" s="63"/>
      <c r="BV20" s="63"/>
      <c r="BW20" s="63"/>
      <c r="BX20" s="63"/>
    </row>
    <row r="21" spans="1:76" ht="14" x14ac:dyDescent="0.3">
      <c r="A21" s="103" t="str">
        <f>'END Jul 2016'!K13</f>
        <v>Powershop</v>
      </c>
      <c r="B21" s="104" t="str">
        <f>'END Jul 2016'!L13</f>
        <v>Standard Saver</v>
      </c>
      <c r="C21" s="105">
        <f>91*'END Jul 2016'!M13/100</f>
        <v>80.720639999999989</v>
      </c>
      <c r="D21" s="105">
        <f>E5*'END Jul 2016'!N13/100</f>
        <v>277.35523199999994</v>
      </c>
      <c r="E21" s="106">
        <v>0</v>
      </c>
      <c r="F21" s="105">
        <v>0</v>
      </c>
      <c r="G21" s="105">
        <v>0</v>
      </c>
      <c r="H21" s="105">
        <v>0</v>
      </c>
      <c r="I21" s="105">
        <f t="shared" si="0"/>
        <v>358.07587199999995</v>
      </c>
      <c r="J21" s="107">
        <f t="shared" si="1"/>
        <v>1109.4209279999998</v>
      </c>
      <c r="K21" s="108">
        <f t="shared" si="2"/>
        <v>1432.3034879999998</v>
      </c>
      <c r="L21" s="109">
        <f>'END Jul 2016'!AT13</f>
        <v>4</v>
      </c>
      <c r="M21" s="109">
        <f>'END Jul 2016'!AU13</f>
        <v>0</v>
      </c>
      <c r="N21" s="109">
        <f>'END Jul 2016'!AV13</f>
        <v>14</v>
      </c>
      <c r="O21" s="109">
        <f>'END Jul 2016'!AW13</f>
        <v>0</v>
      </c>
      <c r="P21" s="109">
        <f>($E$6*'END Jul 2016'!AQ13/100)*4</f>
        <v>214.22880000000001</v>
      </c>
      <c r="Q21" s="109">
        <f>K21-(K21*L21/100)</f>
        <v>1375.0113484799997</v>
      </c>
      <c r="R21" s="109">
        <f>Q21-(K21*N21/100)</f>
        <v>1174.4888601599996</v>
      </c>
      <c r="S21" s="110">
        <f t="shared" si="4"/>
        <v>1160.7825484799996</v>
      </c>
      <c r="T21" s="110">
        <f t="shared" si="5"/>
        <v>960.26006015999963</v>
      </c>
      <c r="U21" s="473">
        <f t="shared" si="6"/>
        <v>1276.8608033279997</v>
      </c>
      <c r="V21" s="473">
        <f t="shared" si="6"/>
        <v>1056.2860661759996</v>
      </c>
      <c r="W21" s="111">
        <f>'END Jul 2016'!BD13</f>
        <v>0</v>
      </c>
      <c r="X21" s="112" t="str">
        <f>'END Jul 2016'!BE13</f>
        <v>n</v>
      </c>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row>
    <row r="22" spans="1:76" ht="14" x14ac:dyDescent="0.3">
      <c r="A22" s="103" t="str">
        <f>'END Jul 2016'!K14</f>
        <v>Red Energy</v>
      </c>
      <c r="B22" s="104" t="str">
        <f>'END Jul 2016'!L14</f>
        <v>Easy Saver</v>
      </c>
      <c r="C22" s="105">
        <f>91*'END Jul 2016'!M14/100</f>
        <v>67.148899999999998</v>
      </c>
      <c r="D22" s="105">
        <f>IF($E$5&gt;='END Jul 2016'!P14,('END Jul 2016'!P14*'END Jul 2016'!N14/100),($E$5*'END Jul 2016'!N14/100))</f>
        <v>223</v>
      </c>
      <c r="E22" s="106">
        <f>IF($E$5&lt;'END Jul 2016'!P14,0,IF(($E$5)&lt;='END Jul 2016'!R14,(($E$5-'END Jul 2016'!P14)*'END Jul 2016'!Q14/100),(('END Jul 2016'!R14-'END Jul 2016'!P14)*'END Jul 2016'!Q14/100)))</f>
        <v>42.259299999999982</v>
      </c>
      <c r="F22" s="105">
        <v>0</v>
      </c>
      <c r="G22" s="105">
        <v>0</v>
      </c>
      <c r="H22" s="105">
        <f>IF(($E$5&lt;'END Jul 2016'!R14),(0),($E$5-'END Jul 2016'!R14)*'END Jul 2016'!S14/100)</f>
        <v>0</v>
      </c>
      <c r="I22" s="105">
        <f t="shared" si="0"/>
        <v>332.40820000000002</v>
      </c>
      <c r="J22" s="107">
        <f t="shared" si="1"/>
        <v>1061.0372000000002</v>
      </c>
      <c r="K22" s="108">
        <f t="shared" si="2"/>
        <v>1329.6328000000001</v>
      </c>
      <c r="L22" s="109">
        <f>'END Jul 2016'!AT14</f>
        <v>0</v>
      </c>
      <c r="M22" s="109">
        <f>'END Jul 2016'!AU14</f>
        <v>0</v>
      </c>
      <c r="N22" s="109">
        <f>'END Jul 2016'!AV14</f>
        <v>10</v>
      </c>
      <c r="O22" s="109">
        <f>'END Jul 2016'!AW14</f>
        <v>0</v>
      </c>
      <c r="P22" s="109">
        <f>($E$6*'END Jul 2016'!AQ14/100)*4</f>
        <v>178.524</v>
      </c>
      <c r="Q22" s="109">
        <f t="shared" si="3"/>
        <v>1329.6328000000001</v>
      </c>
      <c r="R22" s="109">
        <f>Q22-(K22*N22/100)</f>
        <v>1196.6695200000001</v>
      </c>
      <c r="S22" s="110">
        <f t="shared" si="4"/>
        <v>1151.1088</v>
      </c>
      <c r="T22" s="110">
        <f t="shared" si="5"/>
        <v>1018.1455200000001</v>
      </c>
      <c r="U22" s="473">
        <f t="shared" si="6"/>
        <v>1266.2196800000002</v>
      </c>
      <c r="V22" s="473">
        <f t="shared" si="6"/>
        <v>1119.9600720000003</v>
      </c>
      <c r="W22" s="111">
        <f>'END Jul 2016'!BD14</f>
        <v>0</v>
      </c>
      <c r="X22" s="112" t="str">
        <f>'END Jul 2016'!BE14</f>
        <v>n</v>
      </c>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row>
    <row r="23" spans="1:76" ht="14" x14ac:dyDescent="0.3">
      <c r="A23" s="103" t="str">
        <f>'END Jul 2016'!K15</f>
        <v>Simply Energy</v>
      </c>
      <c r="B23" s="104" t="str">
        <f>'END Jul 2016'!L15</f>
        <v>Simply Plus</v>
      </c>
      <c r="C23" s="105">
        <f>91*'END Jul 2016'!M15/100</f>
        <v>58.540299999999995</v>
      </c>
      <c r="D23" s="105">
        <f>IF($E$5&gt;='END Jul 2016'!P15,('END Jul 2016'!P15*'END Jul 2016'!N15/100),($E$5*'END Jul 2016'!N15/100))</f>
        <v>244.6</v>
      </c>
      <c r="E23" s="106">
        <f>IF($E$5&lt;'END Jul 2016'!P15,0,IF(($E$5)&lt;='END Jul 2016'!R15,(($E$5-'END Jul 2016'!P15)*'END Jul 2016'!Q15/100),(('END Jul 2016'!R15-'END Jul 2016'!P15)*'END Jul 2016'!Q15/100)))</f>
        <v>45.864909999999981</v>
      </c>
      <c r="F23" s="105">
        <v>0</v>
      </c>
      <c r="G23" s="105">
        <v>0</v>
      </c>
      <c r="H23" s="105">
        <f>IF(($E$5&lt;'END Jul 2016'!R15),(0),($E$5-'END Jul 2016'!R15)*'END Jul 2016'!S15/100)</f>
        <v>0</v>
      </c>
      <c r="I23" s="105">
        <f t="shared" si="0"/>
        <v>349.00520999999992</v>
      </c>
      <c r="J23" s="107">
        <f t="shared" si="1"/>
        <v>1161.8596399999997</v>
      </c>
      <c r="K23" s="108">
        <f t="shared" si="2"/>
        <v>1396.0208399999997</v>
      </c>
      <c r="L23" s="109">
        <f>'END Jul 2016'!AT15</f>
        <v>0</v>
      </c>
      <c r="M23" s="109">
        <f>'END Jul 2016'!AU15</f>
        <v>0</v>
      </c>
      <c r="N23" s="109">
        <f>'END Jul 2016'!AV15</f>
        <v>0</v>
      </c>
      <c r="O23" s="109">
        <f>'END Jul 2016'!AW15</f>
        <v>15</v>
      </c>
      <c r="P23" s="109">
        <f>($E$6*'END Jul 2016'!AQ15/100)*4</f>
        <v>193.40100000000001</v>
      </c>
      <c r="Q23" s="109">
        <f t="shared" si="3"/>
        <v>1396.0208399999997</v>
      </c>
      <c r="R23" s="109">
        <f>Q23-(J23*O23/100)</f>
        <v>1221.7418939999998</v>
      </c>
      <c r="S23" s="110">
        <f t="shared" si="4"/>
        <v>1202.6198399999996</v>
      </c>
      <c r="T23" s="110">
        <f t="shared" si="5"/>
        <v>1028.3408939999997</v>
      </c>
      <c r="U23" s="473">
        <f t="shared" si="6"/>
        <v>1322.8818239999996</v>
      </c>
      <c r="V23" s="473">
        <f t="shared" si="6"/>
        <v>1131.1749833999997</v>
      </c>
      <c r="W23" s="111">
        <f>'END Jul 2016'!BD15</f>
        <v>24</v>
      </c>
      <c r="X23" s="112" t="str">
        <f>'END Jul 2016'!BE15</f>
        <v>y</v>
      </c>
      <c r="Y23" s="63"/>
      <c r="Z23" s="63"/>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c r="BB23" s="63"/>
      <c r="BC23" s="63"/>
      <c r="BD23" s="63"/>
      <c r="BE23" s="63"/>
      <c r="BF23" s="63"/>
      <c r="BG23" s="63"/>
      <c r="BH23" s="63"/>
      <c r="BI23" s="63"/>
      <c r="BJ23" s="63"/>
      <c r="BK23" s="63"/>
      <c r="BL23" s="63"/>
      <c r="BM23" s="63"/>
      <c r="BN23" s="63"/>
      <c r="BO23" s="63"/>
      <c r="BP23" s="63"/>
      <c r="BQ23" s="63"/>
      <c r="BR23" s="63"/>
      <c r="BS23" s="63"/>
      <c r="BT23" s="63"/>
      <c r="BU23" s="63"/>
      <c r="BV23" s="63"/>
      <c r="BW23" s="63"/>
      <c r="BX23" s="63"/>
    </row>
    <row r="24" spans="1:76" ht="14.5" thickBot="1" x14ac:dyDescent="0.35">
      <c r="A24" s="113" t="str">
        <f>'END Jul 2016'!K16</f>
        <v>Urth Energy</v>
      </c>
      <c r="B24" s="114" t="str">
        <f>'END Jul 2016'!L16</f>
        <v>Market offer</v>
      </c>
      <c r="C24" s="115">
        <f>91*'END Jul 2016'!M16/100</f>
        <v>71.435000000000002</v>
      </c>
      <c r="D24" s="115">
        <f>IF($E$5&gt;='END Jul 2016'!P16,('END Jul 2016'!P16*'END Jul 2016'!N16/100),($E$5*'END Jul 2016'!N16/100))</f>
        <v>237</v>
      </c>
      <c r="E24" s="116">
        <f>IF($E$5&lt;'END Jul 2016'!P16,0,IF(($E$5)&lt;='END Jul 2016'!R16,(($E$5-'END Jul 2016'!P16)*'END Jul 2016'!Q16/100),(('END Jul 2016'!R16-'END Jul 2016'!P16)*'END Jul 2016'!Q16/100)))</f>
        <v>44.39164999999997</v>
      </c>
      <c r="F24" s="115">
        <v>0</v>
      </c>
      <c r="G24" s="115">
        <v>0</v>
      </c>
      <c r="H24" s="115">
        <f>IF(($E$5&lt;'END Jul 2016'!R16),(0),($E$5-'END Jul 2016'!R16)*'END Jul 2016'!S16/100)</f>
        <v>0</v>
      </c>
      <c r="I24" s="115">
        <f t="shared" si="0"/>
        <v>352.82664999999997</v>
      </c>
      <c r="J24" s="117">
        <f t="shared" si="1"/>
        <v>1125.5665999999999</v>
      </c>
      <c r="K24" s="118">
        <f t="shared" si="2"/>
        <v>1411.3065999999999</v>
      </c>
      <c r="L24" s="119">
        <f>'END Jul 2016'!AT16</f>
        <v>0</v>
      </c>
      <c r="M24" s="119">
        <f>'END Jul 2016'!AU16</f>
        <v>0</v>
      </c>
      <c r="N24" s="119">
        <f>'END Jul 2016'!AV16</f>
        <v>0</v>
      </c>
      <c r="O24" s="119">
        <f>'END Jul 2016'!AW16</f>
        <v>10</v>
      </c>
      <c r="P24" s="119">
        <f>($E$6*'END Jul 2016'!AQ16/100)*4</f>
        <v>297.54000000000002</v>
      </c>
      <c r="Q24" s="119">
        <f t="shared" si="3"/>
        <v>1411.3065999999999</v>
      </c>
      <c r="R24" s="119">
        <f>Q24-(J24*O24/100)</f>
        <v>1298.7499399999999</v>
      </c>
      <c r="S24" s="120">
        <f t="shared" si="4"/>
        <v>1113.7665999999999</v>
      </c>
      <c r="T24" s="120">
        <f t="shared" si="5"/>
        <v>1001.20994</v>
      </c>
      <c r="U24" s="474">
        <f t="shared" si="6"/>
        <v>1225.1432600000001</v>
      </c>
      <c r="V24" s="474">
        <f t="shared" si="6"/>
        <v>1101.3309340000001</v>
      </c>
      <c r="W24" s="121">
        <f>'END Jul 2016'!BD16</f>
        <v>0</v>
      </c>
      <c r="X24" s="122" t="str">
        <f>'END Jul 2016'!BE16</f>
        <v>n</v>
      </c>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3"/>
      <c r="BM24" s="63"/>
      <c r="BN24" s="63"/>
      <c r="BO24" s="63"/>
      <c r="BP24" s="63"/>
      <c r="BQ24" s="63"/>
      <c r="BR24" s="63"/>
      <c r="BS24" s="63"/>
      <c r="BT24" s="63"/>
      <c r="BU24" s="63"/>
      <c r="BV24" s="63"/>
      <c r="BW24" s="63"/>
      <c r="BX24" s="63"/>
    </row>
    <row r="25" spans="1:76" s="71" customFormat="1" ht="14" x14ac:dyDescent="0.3">
      <c r="Y25" s="63"/>
      <c r="Z25" s="63"/>
      <c r="AA25" s="63"/>
      <c r="AB25" s="63"/>
      <c r="AC25" s="63"/>
      <c r="AD25" s="63"/>
      <c r="AE25" s="63"/>
      <c r="AF25" s="63"/>
      <c r="AG25" s="63"/>
      <c r="AH25" s="63"/>
      <c r="AI25" s="63"/>
      <c r="AJ25" s="63"/>
      <c r="AK25" s="63"/>
      <c r="AL25" s="63"/>
      <c r="AM25" s="63"/>
      <c r="AN25" s="63"/>
      <c r="AO25" s="63"/>
      <c r="AP25" s="63"/>
      <c r="AQ25" s="63"/>
      <c r="AR25" s="63"/>
      <c r="AS25" s="63"/>
      <c r="AT25" s="63"/>
      <c r="AU25" s="63"/>
      <c r="AV25" s="63"/>
      <c r="AW25" s="63"/>
      <c r="AX25" s="63"/>
      <c r="AY25" s="63"/>
      <c r="AZ25" s="63"/>
      <c r="BA25" s="63"/>
      <c r="BB25" s="63"/>
      <c r="BC25" s="63"/>
      <c r="BD25" s="63"/>
      <c r="BE25" s="63"/>
      <c r="BF25" s="63"/>
      <c r="BG25" s="63"/>
      <c r="BH25" s="63"/>
      <c r="BI25" s="63"/>
      <c r="BJ25" s="63"/>
      <c r="BK25" s="63"/>
      <c r="BL25" s="63"/>
      <c r="BM25" s="63"/>
      <c r="BN25" s="63"/>
      <c r="BO25" s="63"/>
      <c r="BP25" s="63"/>
      <c r="BQ25" s="63"/>
      <c r="BR25" s="63"/>
      <c r="BS25" s="63"/>
      <c r="BT25" s="63"/>
      <c r="BU25" s="63"/>
      <c r="BV25" s="63"/>
      <c r="BW25" s="63"/>
      <c r="BX25" s="63"/>
    </row>
    <row r="26" spans="1:76" s="71" customFormat="1" ht="14.5" thickBot="1" x14ac:dyDescent="0.35">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c r="AY26" s="63"/>
      <c r="AZ26" s="63"/>
      <c r="BA26" s="63"/>
      <c r="BB26" s="63"/>
      <c r="BC26" s="63"/>
      <c r="BD26" s="63"/>
      <c r="BE26" s="63"/>
      <c r="BF26" s="63"/>
      <c r="BG26" s="63"/>
      <c r="BH26" s="63"/>
      <c r="BI26" s="63"/>
      <c r="BJ26" s="63"/>
      <c r="BK26" s="63"/>
      <c r="BL26" s="63"/>
      <c r="BM26" s="63"/>
      <c r="BN26" s="63"/>
      <c r="BO26" s="63"/>
      <c r="BP26" s="63"/>
      <c r="BQ26" s="63"/>
      <c r="BR26" s="63"/>
      <c r="BS26" s="63"/>
      <c r="BT26" s="63"/>
      <c r="BU26" s="63"/>
      <c r="BV26" s="63"/>
      <c r="BW26" s="63"/>
      <c r="BX26" s="63"/>
    </row>
    <row r="27" spans="1:76" ht="14" x14ac:dyDescent="0.3">
      <c r="A27" s="92" t="s">
        <v>553</v>
      </c>
      <c r="B27" s="101"/>
      <c r="C27" s="101"/>
      <c r="D27" s="101"/>
      <c r="E27" s="101"/>
      <c r="F27" s="101"/>
      <c r="G27" s="101"/>
      <c r="H27" s="101"/>
      <c r="I27" s="101"/>
      <c r="J27" s="101"/>
      <c r="K27" s="101"/>
      <c r="L27" s="101"/>
      <c r="M27" s="101"/>
      <c r="N27" s="101"/>
      <c r="O27" s="101"/>
      <c r="P27" s="101"/>
      <c r="Q27" s="101"/>
      <c r="R27" s="101"/>
      <c r="S27" s="101"/>
      <c r="T27" s="101"/>
      <c r="U27" s="101"/>
      <c r="V27" s="101"/>
      <c r="W27" s="101"/>
      <c r="X27" s="102"/>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row>
    <row r="28" spans="1:76" ht="70" x14ac:dyDescent="0.3">
      <c r="A28" s="463" t="s">
        <v>408</v>
      </c>
      <c r="B28" s="464" t="s">
        <v>409</v>
      </c>
      <c r="C28" s="465" t="s">
        <v>410</v>
      </c>
      <c r="D28" s="465" t="s">
        <v>411</v>
      </c>
      <c r="E28" s="465" t="s">
        <v>446</v>
      </c>
      <c r="F28" s="465" t="s">
        <v>447</v>
      </c>
      <c r="G28" s="467" t="s">
        <v>354</v>
      </c>
      <c r="H28" s="467" t="s">
        <v>554</v>
      </c>
      <c r="I28" s="465" t="s">
        <v>222</v>
      </c>
      <c r="J28" s="467" t="s">
        <v>406</v>
      </c>
      <c r="K28" s="468" t="s">
        <v>449</v>
      </c>
      <c r="L28" s="469" t="s">
        <v>398</v>
      </c>
      <c r="M28" s="469" t="s">
        <v>533</v>
      </c>
      <c r="N28" s="469" t="s">
        <v>399</v>
      </c>
      <c r="O28" s="469" t="s">
        <v>552</v>
      </c>
      <c r="P28" s="470" t="s">
        <v>490</v>
      </c>
      <c r="Q28" s="471" t="s">
        <v>102</v>
      </c>
      <c r="R28" s="471" t="s">
        <v>103</v>
      </c>
      <c r="S28" s="471" t="s">
        <v>104</v>
      </c>
      <c r="T28" s="471" t="s">
        <v>105</v>
      </c>
      <c r="U28" s="470" t="s">
        <v>331</v>
      </c>
      <c r="V28" s="470" t="s">
        <v>332</v>
      </c>
      <c r="W28" s="469" t="s">
        <v>400</v>
      </c>
      <c r="X28" s="472" t="s">
        <v>558</v>
      </c>
      <c r="Y28" s="63"/>
      <c r="Z28" s="63"/>
      <c r="AA28" s="63"/>
      <c r="AB28" s="63"/>
      <c r="AC28" s="63"/>
      <c r="AD28" s="63"/>
      <c r="AE28" s="63"/>
      <c r="AF28" s="63"/>
      <c r="AG28" s="63"/>
      <c r="AH28" s="63"/>
      <c r="AI28" s="63"/>
      <c r="AJ28" s="63"/>
      <c r="AK28" s="63"/>
      <c r="AL28" s="63"/>
      <c r="AM28" s="63"/>
      <c r="AN28" s="63"/>
      <c r="AO28" s="63"/>
      <c r="AP28" s="63"/>
      <c r="AQ28" s="63"/>
      <c r="AR28" s="63"/>
      <c r="AS28" s="63"/>
      <c r="AT28" s="63"/>
      <c r="AU28" s="63"/>
      <c r="AV28" s="63"/>
      <c r="AW28" s="63"/>
      <c r="AX28" s="63"/>
      <c r="AY28" s="63"/>
      <c r="AZ28" s="63"/>
      <c r="BA28" s="63"/>
      <c r="BB28" s="63"/>
      <c r="BC28" s="63"/>
      <c r="BD28" s="63"/>
      <c r="BE28" s="63"/>
      <c r="BF28" s="63"/>
      <c r="BG28" s="63"/>
      <c r="BH28" s="63"/>
      <c r="BI28" s="63"/>
      <c r="BJ28" s="63"/>
      <c r="BK28" s="63"/>
      <c r="BL28" s="63"/>
      <c r="BM28" s="63"/>
      <c r="BN28" s="63"/>
      <c r="BO28" s="63"/>
      <c r="BP28" s="63"/>
      <c r="BQ28" s="63"/>
      <c r="BR28" s="63"/>
      <c r="BS28" s="63"/>
      <c r="BT28" s="63"/>
      <c r="BU28" s="63"/>
      <c r="BV28" s="63"/>
      <c r="BW28" s="63"/>
      <c r="BX28" s="63"/>
    </row>
    <row r="29" spans="1:76" ht="14" x14ac:dyDescent="0.3">
      <c r="A29" s="103" t="str">
        <f>'END Jul 2016'!K17</f>
        <v>AGL</v>
      </c>
      <c r="B29" s="104" t="str">
        <f>'END Jul 2016'!L17</f>
        <v xml:space="preserve">Savers </v>
      </c>
      <c r="C29" s="105">
        <f>91*'END Jul 2016'!M17/100</f>
        <v>76.066900000000004</v>
      </c>
      <c r="D29" s="105">
        <f>IF($G$5&gt;='END Jul 2016'!P17,('END Jul 2016'!P17*'END Jul 2016'!N17/100),(($G$5)*'END Jul 2016'!N17/100))</f>
        <v>205.91524800000002</v>
      </c>
      <c r="E29" s="106">
        <f>IF($G$5&lt;'END Jul 2016'!P17,0,IF(($G$5)&lt;='END Jul 2016'!R17,(($G$5-'END Jul 2016'!P17)*'END Jul 2016'!Q17/100),(('END Jul 2016'!R17-'END Jul 2016'!P17)*'END Jul 2016'!Q17/100)))</f>
        <v>0</v>
      </c>
      <c r="F29" s="105">
        <v>0</v>
      </c>
      <c r="G29" s="105">
        <f>IF(($G$5&lt;'END Jul 2016'!R17),(0),($G$5-'END Jul 2016'!R17)*'END Jul 2016'!S17/100)</f>
        <v>0</v>
      </c>
      <c r="H29" s="105">
        <f>$H$5*'END Jul 2016'!AE17/100</f>
        <v>26.288576999999997</v>
      </c>
      <c r="I29" s="105">
        <f t="shared" ref="I29:I43" si="7">SUM(C29:H29)</f>
        <v>308.27072500000003</v>
      </c>
      <c r="J29" s="107">
        <f t="shared" ref="J29:J43" si="8">(I29-C29)*4</f>
        <v>928.81530000000009</v>
      </c>
      <c r="K29" s="108">
        <f t="shared" ref="K29:K43" si="9">I29*4</f>
        <v>1233.0829000000001</v>
      </c>
      <c r="L29" s="109">
        <f>'END Jul 2016'!AT17</f>
        <v>0</v>
      </c>
      <c r="M29" s="109">
        <f>'END Jul 2016'!AU17</f>
        <v>0</v>
      </c>
      <c r="N29" s="109">
        <f>'END Jul 2016'!AV17</f>
        <v>0</v>
      </c>
      <c r="O29" s="109">
        <f>'END Jul 2016'!AW17</f>
        <v>17</v>
      </c>
      <c r="P29" s="109">
        <f>($E$6*'END Jul 2016'!AQ17/100)*4</f>
        <v>181.49939999999998</v>
      </c>
      <c r="Q29" s="109">
        <f>K29</f>
        <v>1233.0829000000001</v>
      </c>
      <c r="R29" s="109">
        <f>Q29-(J29*O29/100)</f>
        <v>1075.184299</v>
      </c>
      <c r="S29" s="110">
        <f>Q29-P29</f>
        <v>1051.5835000000002</v>
      </c>
      <c r="T29" s="110">
        <f>R29-P29</f>
        <v>893.68489900000009</v>
      </c>
      <c r="U29" s="473">
        <f>S29*1.1</f>
        <v>1156.7418500000003</v>
      </c>
      <c r="V29" s="473">
        <f>T29*1.1</f>
        <v>983.05338890000019</v>
      </c>
      <c r="W29" s="124">
        <f>'END Jul 2016'!BD17</f>
        <v>0</v>
      </c>
      <c r="X29" s="125" t="str">
        <f>'END Jul 2016'!BE17</f>
        <v>n</v>
      </c>
      <c r="Y29" s="63"/>
      <c r="Z29" s="63"/>
      <c r="AA29" s="63"/>
      <c r="AB29" s="63"/>
      <c r="AC29" s="63"/>
      <c r="AD29" s="63"/>
      <c r="AE29" s="63"/>
      <c r="AF29" s="63"/>
      <c r="AG29" s="63"/>
      <c r="AH29" s="63"/>
      <c r="AI29" s="63"/>
      <c r="AJ29" s="63"/>
      <c r="AK29" s="63"/>
      <c r="AL29" s="63"/>
      <c r="AM29" s="63"/>
      <c r="AN29" s="63"/>
      <c r="AO29" s="63"/>
      <c r="AP29" s="63"/>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3"/>
      <c r="BV29" s="63"/>
      <c r="BW29" s="63"/>
      <c r="BX29" s="63"/>
    </row>
    <row r="30" spans="1:76" ht="14" x14ac:dyDescent="0.3">
      <c r="A30" s="103" t="str">
        <f>'END Jul 2016'!K18</f>
        <v>Click Energy</v>
      </c>
      <c r="B30" s="104" t="str">
        <f>'END Jul 2016'!L18</f>
        <v>Shine</v>
      </c>
      <c r="C30" s="105">
        <f>91*'END Jul 2016'!M18/100</f>
        <v>79.534000000000006</v>
      </c>
      <c r="D30" s="105">
        <f>IF($G$5&gt;='END Jul 2016'!P18,('END Jul 2016'!P18*'END Jul 2016'!N18/100),(($G$5)*'END Jul 2016'!N18/100))</f>
        <v>219.48693480000003</v>
      </c>
      <c r="E30" s="106">
        <f>IF($G$5&lt;'END Jul 2016'!P18,0,IF(($G$5)&lt;='END Jul 2016'!R18,(($G$5-'END Jul 2016'!P18)*'END Jul 2016'!Q18/100),(('END Jul 2016'!R18-'END Jul 2016'!P18)*'END Jul 2016'!Q18/100)))</f>
        <v>0</v>
      </c>
      <c r="F30" s="105">
        <v>0</v>
      </c>
      <c r="G30" s="105">
        <f>IF(($G$5&lt;'END Jul 2016'!R18),(0),($G$5-'END Jul 2016'!R18)*'END Jul 2016'!S18/100)</f>
        <v>0</v>
      </c>
      <c r="H30" s="105">
        <f>$H$5*'END Jul 2016'!AE18/100</f>
        <v>41.417044199999999</v>
      </c>
      <c r="I30" s="105">
        <f t="shared" si="7"/>
        <v>340.43797900000004</v>
      </c>
      <c r="J30" s="107">
        <f t="shared" si="8"/>
        <v>1043.6159160000002</v>
      </c>
      <c r="K30" s="108">
        <f t="shared" si="9"/>
        <v>1361.7519160000002</v>
      </c>
      <c r="L30" s="109">
        <f>'END Jul 2016'!AT18</f>
        <v>0</v>
      </c>
      <c r="M30" s="109">
        <f>'END Jul 2016'!AU18</f>
        <v>0</v>
      </c>
      <c r="N30" s="109">
        <f>'END Jul 2016'!AV18</f>
        <v>7</v>
      </c>
      <c r="O30" s="109">
        <f>'END Jul 2016'!AW18</f>
        <v>0</v>
      </c>
      <c r="P30" s="109">
        <f>($E$6*'END Jul 2016'!AQ18/100)*4</f>
        <v>297.54000000000002</v>
      </c>
      <c r="Q30" s="109">
        <f t="shared" ref="Q30:Q39" si="10">K30</f>
        <v>1361.7519160000002</v>
      </c>
      <c r="R30" s="109">
        <f>Q30-(K30*N30/100)</f>
        <v>1266.4292818800002</v>
      </c>
      <c r="S30" s="110">
        <f t="shared" ref="S30:S43" si="11">Q30-P30</f>
        <v>1064.2119160000002</v>
      </c>
      <c r="T30" s="110">
        <f t="shared" ref="T30:T43" si="12">R30-P30</f>
        <v>968.88928188000023</v>
      </c>
      <c r="U30" s="473">
        <f t="shared" ref="U30:U43" si="13">S30*1.1</f>
        <v>1170.6331076000004</v>
      </c>
      <c r="V30" s="473">
        <f t="shared" ref="V30:V43" si="14">T30*1.1</f>
        <v>1065.7782100680004</v>
      </c>
      <c r="W30" s="124">
        <f>'END Jul 2016'!BD18</f>
        <v>0</v>
      </c>
      <c r="X30" s="125" t="str">
        <f>'END Jul 2016'!BE18</f>
        <v>n</v>
      </c>
      <c r="Y30" s="63"/>
      <c r="Z30" s="63"/>
      <c r="AA30" s="63"/>
      <c r="AB30" s="63"/>
      <c r="AC30" s="63"/>
      <c r="AD30" s="63"/>
      <c r="AE30" s="63"/>
      <c r="AF30" s="63"/>
      <c r="AG30" s="63"/>
      <c r="AH30" s="63"/>
      <c r="AI30" s="63"/>
      <c r="AJ30" s="63"/>
      <c r="AK30" s="63"/>
      <c r="AL30" s="63"/>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row>
    <row r="31" spans="1:76" ht="14" x14ac:dyDescent="0.3">
      <c r="A31" s="103" t="str">
        <f>'END Jul 2016'!K19</f>
        <v>Commander</v>
      </c>
      <c r="B31" s="104" t="str">
        <f>'END Jul 2016'!L19</f>
        <v>Market offer</v>
      </c>
      <c r="C31" s="105">
        <f>91*'END Jul 2016'!M19/100</f>
        <v>71.344000000000008</v>
      </c>
      <c r="D31" s="105">
        <f>IF($G$5&gt;='END Jul 2016'!P19,('END Jul 2016'!P19*'END Jul 2016'!N19/100),(($G$5)*'END Jul 2016'!N19/100))</f>
        <v>200.48323049999999</v>
      </c>
      <c r="E31" s="106">
        <f>IF($G$5&lt;'END Jul 2016'!P19,0,IF(($G$5)&lt;='END Jul 2016'!R19,(($G$5-'END Jul 2016'!P19)*'END Jul 2016'!Q19/100),(('END Jul 2016'!R19-'END Jul 2016'!P19)*'END Jul 2016'!Q19/100)))</f>
        <v>0</v>
      </c>
      <c r="F31" s="105">
        <v>0</v>
      </c>
      <c r="G31" s="105">
        <f>IF(($G$5&lt;'END Jul 2016'!R19),(0),($G$5-'END Jul 2016'!R19)*'END Jul 2016'!S19/100)</f>
        <v>0</v>
      </c>
      <c r="H31" s="105">
        <f>$H$5*'END Jul 2016'!AE19/100</f>
        <v>26.467654499999998</v>
      </c>
      <c r="I31" s="105">
        <f t="shared" si="7"/>
        <v>298.29488499999997</v>
      </c>
      <c r="J31" s="107">
        <f t="shared" si="8"/>
        <v>907.80353999999988</v>
      </c>
      <c r="K31" s="108">
        <f t="shared" si="9"/>
        <v>1193.1795399999999</v>
      </c>
      <c r="L31" s="109">
        <f>'END Jul 2016'!AT19</f>
        <v>0</v>
      </c>
      <c r="M31" s="109">
        <f>'END Jul 2016'!AU19</f>
        <v>0</v>
      </c>
      <c r="N31" s="109">
        <f>'END Jul 2016'!AV19</f>
        <v>0</v>
      </c>
      <c r="O31" s="109">
        <f>'END Jul 2016'!AW19</f>
        <v>20</v>
      </c>
      <c r="P31" s="109">
        <f>($E$6*'END Jul 2016'!AQ19/100)*4</f>
        <v>193.40100000000001</v>
      </c>
      <c r="Q31" s="109">
        <f t="shared" si="10"/>
        <v>1193.1795399999999</v>
      </c>
      <c r="R31" s="109">
        <f>Q31-(J31*O31/100)</f>
        <v>1011.6188319999999</v>
      </c>
      <c r="S31" s="110">
        <f t="shared" si="11"/>
        <v>999.77853999999979</v>
      </c>
      <c r="T31" s="110">
        <f t="shared" si="12"/>
        <v>818.21783199999982</v>
      </c>
      <c r="U31" s="473">
        <f t="shared" si="13"/>
        <v>1099.7563939999998</v>
      </c>
      <c r="V31" s="473">
        <f t="shared" si="14"/>
        <v>900.03961519999984</v>
      </c>
      <c r="W31" s="124">
        <f>'END Jul 2016'!BD19</f>
        <v>0</v>
      </c>
      <c r="X31" s="125" t="str">
        <f>'END Jul 2016'!BE19</f>
        <v>n</v>
      </c>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row>
    <row r="32" spans="1:76" ht="14" x14ac:dyDescent="0.3">
      <c r="A32" s="103" t="str">
        <f>'END Jul 2016'!K20</f>
        <v>CovaU</v>
      </c>
      <c r="B32" s="104" t="str">
        <f>'END Jul 2016'!L20</f>
        <v>Rate Saver</v>
      </c>
      <c r="C32" s="105">
        <f>91*'END Jul 2016'!M20/100</f>
        <v>92.40140000000001</v>
      </c>
      <c r="D32" s="105">
        <f>IF($G$5&gt;='END Jul 2016'!P20,('END Jul 2016'!P20*'END Jul 2016'!N20/100),(($G$5)*'END Jul 2016'!N20/100))</f>
        <v>209.67587549999999</v>
      </c>
      <c r="E32" s="106">
        <f>IF($G$5&lt;'END Jul 2016'!P20,0,IF(($G$5)&lt;='END Jul 2016'!R20,(($G$5-'END Jul 2016'!P20)*'END Jul 2016'!Q20/100),(('END Jul 2016'!R20-'END Jul 2016'!P20)*'END Jul 2016'!Q20/100)))</f>
        <v>0</v>
      </c>
      <c r="F32" s="105">
        <v>0</v>
      </c>
      <c r="G32" s="105">
        <f>IF(($G$5&lt;'END Jul 2016'!R20),(0),($G$5-'END Jul 2016'!R20)*'END Jul 2016'!S20/100)</f>
        <v>0</v>
      </c>
      <c r="H32" s="105">
        <f>$H$5*'END Jul 2016'!AE20/100</f>
        <v>46.560149999999993</v>
      </c>
      <c r="I32" s="105">
        <f t="shared" si="7"/>
        <v>348.63742549999995</v>
      </c>
      <c r="J32" s="107">
        <f t="shared" si="8"/>
        <v>1024.9441019999997</v>
      </c>
      <c r="K32" s="108">
        <f t="shared" si="9"/>
        <v>1394.5497019999998</v>
      </c>
      <c r="L32" s="109">
        <f>'END Jul 2016'!AT20</f>
        <v>0</v>
      </c>
      <c r="M32" s="109">
        <f>'END Jul 2016'!AU20</f>
        <v>0</v>
      </c>
      <c r="N32" s="109">
        <f>'END Jul 2016'!AV20</f>
        <v>18</v>
      </c>
      <c r="O32" s="109">
        <f>'END Jul 2016'!AW20</f>
        <v>0</v>
      </c>
      <c r="P32" s="109">
        <f>($E$6*'END Jul 2016'!AQ20/100)*4</f>
        <v>0</v>
      </c>
      <c r="Q32" s="109">
        <f t="shared" si="10"/>
        <v>1394.5497019999998</v>
      </c>
      <c r="R32" s="109">
        <f>Q32-(K32*N32/100)</f>
        <v>1143.5307556399998</v>
      </c>
      <c r="S32" s="110">
        <f t="shared" si="11"/>
        <v>1394.5497019999998</v>
      </c>
      <c r="T32" s="110">
        <f t="shared" si="12"/>
        <v>1143.5307556399998</v>
      </c>
      <c r="U32" s="473">
        <f t="shared" si="13"/>
        <v>1534.0046722</v>
      </c>
      <c r="V32" s="473">
        <f t="shared" si="14"/>
        <v>1257.883831204</v>
      </c>
      <c r="W32" s="124">
        <f>'END Jul 2016'!BD20</f>
        <v>0</v>
      </c>
      <c r="X32" s="125" t="str">
        <f>'END Jul 2016'!BE20</f>
        <v>n</v>
      </c>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3"/>
      <c r="BM32" s="63"/>
      <c r="BN32" s="63"/>
      <c r="BO32" s="63"/>
      <c r="BP32" s="63"/>
      <c r="BQ32" s="63"/>
      <c r="BR32" s="63"/>
      <c r="BS32" s="63"/>
      <c r="BT32" s="63"/>
      <c r="BU32" s="63"/>
      <c r="BV32" s="63"/>
      <c r="BW32" s="63"/>
      <c r="BX32" s="63"/>
    </row>
    <row r="33" spans="1:76" ht="14" x14ac:dyDescent="0.3">
      <c r="A33" s="103" t="str">
        <f>'END Jul 2016'!K21</f>
        <v>Diamond Energy</v>
      </c>
      <c r="B33" s="104" t="str">
        <f>'END Jul 2016'!L21</f>
        <v>Pay on time discount</v>
      </c>
      <c r="C33" s="105">
        <f>91*'END Jul 2016'!M21/100</f>
        <v>81.881799999999998</v>
      </c>
      <c r="D33" s="105">
        <f>IF($G$5&gt;='END Jul 2016'!P21,('END Jul 2016'!P21*'END Jul 2016'!N21/100),(($G$5)*'END Jul 2016'!N21/100))</f>
        <v>65.849999999999994</v>
      </c>
      <c r="E33" s="106">
        <f>IF($G$5&lt;'END Jul 2016'!P21,0,IF(($G$5)&lt;='END Jul 2016'!R21,(($G$5-'END Jul 2016'!P21)*'END Jul 2016'!Q21/100),(('END Jul 2016'!R21-'END Jul 2016'!P21)*'END Jul 2016'!Q21/100)))</f>
        <v>118.54930350000001</v>
      </c>
      <c r="F33" s="105">
        <v>0</v>
      </c>
      <c r="G33" s="105">
        <f>IF(($G$5&lt;'END Jul 2016'!R21),(0),($G$5-'END Jul 2016'!R21)*'END Jul 2016'!S21/100)</f>
        <v>0</v>
      </c>
      <c r="H33" s="105">
        <f>$H$5*'END Jul 2016'!AE21/100</f>
        <v>35.636422499999995</v>
      </c>
      <c r="I33" s="105">
        <f t="shared" si="7"/>
        <v>301.91752599999995</v>
      </c>
      <c r="J33" s="107">
        <f t="shared" si="8"/>
        <v>880.14290399999982</v>
      </c>
      <c r="K33" s="108">
        <f t="shared" si="9"/>
        <v>1207.6701039999998</v>
      </c>
      <c r="L33" s="109">
        <f>'END Jul 2016'!AT21</f>
        <v>0</v>
      </c>
      <c r="M33" s="109">
        <f>'END Jul 2016'!AU21</f>
        <v>0</v>
      </c>
      <c r="N33" s="109">
        <f>'END Jul 2016'!AV21</f>
        <v>7</v>
      </c>
      <c r="O33" s="109">
        <f>'END Jul 2016'!AW21</f>
        <v>0</v>
      </c>
      <c r="P33" s="109">
        <f>($E$6*'END Jul 2016'!AQ21/100)*4</f>
        <v>238.03200000000001</v>
      </c>
      <c r="Q33" s="109">
        <f t="shared" si="10"/>
        <v>1207.6701039999998</v>
      </c>
      <c r="R33" s="109">
        <f>Q33-(K33*N33/100)</f>
        <v>1123.1331967199999</v>
      </c>
      <c r="S33" s="110">
        <f t="shared" si="11"/>
        <v>969.63810399999977</v>
      </c>
      <c r="T33" s="110">
        <f t="shared" si="12"/>
        <v>885.10119671999985</v>
      </c>
      <c r="U33" s="473">
        <f t="shared" si="13"/>
        <v>1066.6019143999999</v>
      </c>
      <c r="V33" s="473">
        <f t="shared" si="14"/>
        <v>973.61131639199994</v>
      </c>
      <c r="W33" s="124">
        <f>'END Jul 2016'!BD21</f>
        <v>24</v>
      </c>
      <c r="X33" s="125" t="str">
        <f>'END Jul 2016'!BE21</f>
        <v>y</v>
      </c>
      <c r="Y33" s="63"/>
      <c r="Z33" s="63"/>
      <c r="AA33" s="63"/>
      <c r="AB33" s="63"/>
      <c r="AC33" s="63"/>
      <c r="AD33" s="63"/>
      <c r="AE33" s="63"/>
      <c r="AF33" s="63"/>
      <c r="AG33" s="63"/>
      <c r="AH33" s="63"/>
      <c r="AI33" s="63"/>
      <c r="AJ33" s="63"/>
      <c r="AK33" s="63"/>
      <c r="AL33" s="63"/>
      <c r="AM33" s="63"/>
      <c r="AN33" s="63"/>
      <c r="AO33" s="63"/>
      <c r="AP33" s="63"/>
      <c r="AQ33" s="63"/>
      <c r="AR33" s="63"/>
      <c r="AS33" s="63"/>
      <c r="AT33" s="63"/>
      <c r="AU33" s="63"/>
      <c r="AV33" s="63"/>
      <c r="AW33" s="63"/>
      <c r="AX33" s="63"/>
      <c r="AY33" s="63"/>
      <c r="AZ33" s="63"/>
      <c r="BA33" s="63"/>
      <c r="BB33" s="63"/>
      <c r="BC33" s="63"/>
      <c r="BD33" s="63"/>
      <c r="BE33" s="63"/>
      <c r="BF33" s="63"/>
      <c r="BG33" s="63"/>
      <c r="BH33" s="63"/>
      <c r="BI33" s="63"/>
      <c r="BJ33" s="63"/>
      <c r="BK33" s="63"/>
      <c r="BL33" s="63"/>
      <c r="BM33" s="63"/>
      <c r="BN33" s="63"/>
      <c r="BO33" s="63"/>
      <c r="BP33" s="63"/>
      <c r="BQ33" s="63"/>
      <c r="BR33" s="63"/>
      <c r="BS33" s="63"/>
      <c r="BT33" s="63"/>
      <c r="BU33" s="63"/>
      <c r="BV33" s="63"/>
      <c r="BW33" s="63"/>
      <c r="BX33" s="63"/>
    </row>
    <row r="34" spans="1:76" ht="14" x14ac:dyDescent="0.3">
      <c r="A34" s="103" t="str">
        <f>'END Jul 2016'!K22</f>
        <v>Dodo Power &amp; Gas</v>
      </c>
      <c r="B34" s="104" t="str">
        <f>'END Jul 2016'!L22</f>
        <v>Market offer</v>
      </c>
      <c r="C34" s="105">
        <f>91*'END Jul 2016'!M22/100</f>
        <v>70.9345</v>
      </c>
      <c r="D34" s="105">
        <f>IF($G$5&gt;='END Jul 2016'!P22,('END Jul 2016'!P22*'END Jul 2016'!N22/100),(($G$5)*'END Jul 2016'!N22/100))</f>
        <v>191.79200250000002</v>
      </c>
      <c r="E34" s="106">
        <f>IF($G$5&lt;'END Jul 2016'!P22,0,IF(($G$5)&lt;='END Jul 2016'!R22,(($G$5-'END Jul 2016'!P22)*'END Jul 2016'!Q22/100),(('END Jul 2016'!R22-'END Jul 2016'!P22)*'END Jul 2016'!Q22/100)))</f>
        <v>0</v>
      </c>
      <c r="F34" s="105">
        <v>0</v>
      </c>
      <c r="G34" s="105">
        <f>IF(($G$5&lt;'END Jul 2016'!R22),(0),($G$5-'END Jul 2016'!R22)*'END Jul 2016'!S22/100)</f>
        <v>0</v>
      </c>
      <c r="H34" s="105">
        <f>$H$5*'END Jul 2016'!AE22/100</f>
        <v>25.035034499999998</v>
      </c>
      <c r="I34" s="105">
        <f t="shared" si="7"/>
        <v>287.76153700000003</v>
      </c>
      <c r="J34" s="107">
        <f t="shared" si="8"/>
        <v>867.30814800000007</v>
      </c>
      <c r="K34" s="108">
        <f t="shared" si="9"/>
        <v>1151.0461480000001</v>
      </c>
      <c r="L34" s="109">
        <f>'END Jul 2016'!AT22</f>
        <v>0</v>
      </c>
      <c r="M34" s="109">
        <f>'END Jul 2016'!AU22</f>
        <v>0</v>
      </c>
      <c r="N34" s="109">
        <f>'END Jul 2016'!AV22</f>
        <v>0</v>
      </c>
      <c r="O34" s="109">
        <f>'END Jul 2016'!AW22</f>
        <v>20</v>
      </c>
      <c r="P34" s="109">
        <f>($E$6*'END Jul 2016'!AQ22/100)*4</f>
        <v>193.40100000000001</v>
      </c>
      <c r="Q34" s="109">
        <f t="shared" si="10"/>
        <v>1151.0461480000001</v>
      </c>
      <c r="R34" s="109">
        <f>Q34-(J34*O34/100)</f>
        <v>977.58451840000009</v>
      </c>
      <c r="S34" s="110">
        <f t="shared" si="11"/>
        <v>957.64514800000006</v>
      </c>
      <c r="T34" s="110">
        <f t="shared" si="12"/>
        <v>784.18351840000014</v>
      </c>
      <c r="U34" s="473">
        <f t="shared" si="13"/>
        <v>1053.4096628000002</v>
      </c>
      <c r="V34" s="473">
        <f t="shared" si="14"/>
        <v>862.60187024000027</v>
      </c>
      <c r="W34" s="124">
        <f>'END Jul 2016'!BD22</f>
        <v>0</v>
      </c>
      <c r="X34" s="125" t="str">
        <f>'END Jul 2016'!BE22</f>
        <v>n</v>
      </c>
      <c r="Y34" s="63"/>
      <c r="Z34" s="63"/>
      <c r="AA34" s="63"/>
      <c r="AB34" s="63"/>
      <c r="AC34" s="63"/>
      <c r="AD34" s="63"/>
      <c r="AE34" s="63"/>
      <c r="AF34" s="63"/>
      <c r="AG34" s="63"/>
      <c r="AH34" s="63"/>
      <c r="AI34" s="63"/>
      <c r="AJ34" s="63"/>
      <c r="AK34" s="63"/>
      <c r="AL34" s="63"/>
      <c r="AM34" s="63"/>
      <c r="AN34" s="63"/>
      <c r="AO34" s="63"/>
      <c r="AP34" s="63"/>
      <c r="AQ34" s="63"/>
      <c r="AR34" s="63"/>
      <c r="AS34" s="63"/>
      <c r="AT34" s="63"/>
      <c r="AU34" s="63"/>
      <c r="AV34" s="63"/>
      <c r="AW34" s="63"/>
      <c r="AX34" s="63"/>
      <c r="AY34" s="63"/>
      <c r="AZ34" s="63"/>
      <c r="BA34" s="63"/>
      <c r="BB34" s="63"/>
      <c r="BC34" s="63"/>
      <c r="BD34" s="63"/>
      <c r="BE34" s="63"/>
      <c r="BF34" s="63"/>
      <c r="BG34" s="63"/>
      <c r="BH34" s="63"/>
      <c r="BI34" s="63"/>
      <c r="BJ34" s="63"/>
      <c r="BK34" s="63"/>
      <c r="BL34" s="63"/>
      <c r="BM34" s="63"/>
      <c r="BN34" s="63"/>
      <c r="BO34" s="63"/>
      <c r="BP34" s="63"/>
      <c r="BQ34" s="63"/>
      <c r="BR34" s="63"/>
      <c r="BS34" s="63"/>
      <c r="BT34" s="63"/>
      <c r="BU34" s="63"/>
      <c r="BV34" s="63"/>
      <c r="BW34" s="63"/>
      <c r="BX34" s="63"/>
    </row>
    <row r="35" spans="1:76" ht="14" x14ac:dyDescent="0.3">
      <c r="A35" s="103" t="str">
        <f>'END Jul 2016'!K23</f>
        <v>EnergyAustralia</v>
      </c>
      <c r="B35" s="104" t="str">
        <f>'END Jul 2016'!L23</f>
        <v>Flexi Saver</v>
      </c>
      <c r="C35" s="105">
        <f>91*'END Jul 2016'!M23/100</f>
        <v>75.002200000000002</v>
      </c>
      <c r="D35" s="105">
        <f>IF($G$5&gt;='END Jul 2016'!P23,('END Jul 2016'!P23*'END Jul 2016'!N23/100),(($G$5)*'END Jul 2016'!N23/100))</f>
        <v>203.74244099999999</v>
      </c>
      <c r="E35" s="106">
        <f>IF($G$5&lt;'END Jul 2016'!P23,0,IF(($G$5)&lt;='END Jul 2016'!R23,(($G$5-'END Jul 2016'!P23)*'END Jul 2016'!Q23/100),(('END Jul 2016'!R23-'END Jul 2016'!P23)*'END Jul 2016'!Q23/100)))</f>
        <v>0</v>
      </c>
      <c r="F35" s="105">
        <v>0</v>
      </c>
      <c r="G35" s="105">
        <f>IF(($G$5&lt;'END Jul 2016'!R23),(0),($G$5-'END Jul 2016'!R23)*'END Jul 2016'!S23/100)</f>
        <v>0</v>
      </c>
      <c r="H35" s="105">
        <f>$H$5*'END Jul 2016'!AE23/100</f>
        <v>27.183964499999998</v>
      </c>
      <c r="I35" s="105">
        <f t="shared" si="7"/>
        <v>305.9286055</v>
      </c>
      <c r="J35" s="107">
        <f t="shared" si="8"/>
        <v>923.70562199999995</v>
      </c>
      <c r="K35" s="108">
        <f t="shared" si="9"/>
        <v>1223.714422</v>
      </c>
      <c r="L35" s="109">
        <f>'END Jul 2016'!AT23</f>
        <v>0</v>
      </c>
      <c r="M35" s="109">
        <f>'END Jul 2016'!AU23</f>
        <v>0</v>
      </c>
      <c r="N35" s="109">
        <f>'END Jul 2016'!AV23</f>
        <v>0</v>
      </c>
      <c r="O35" s="109">
        <f>'END Jul 2016'!AW23</f>
        <v>16</v>
      </c>
      <c r="P35" s="109">
        <f>($E$6*'END Jul 2016'!AQ23/100)*4</f>
        <v>151.74539999999999</v>
      </c>
      <c r="Q35" s="109">
        <f t="shared" si="10"/>
        <v>1223.714422</v>
      </c>
      <c r="R35" s="109">
        <f>Q35-(J35*O35/100)</f>
        <v>1075.92152248</v>
      </c>
      <c r="S35" s="110">
        <f t="shared" si="11"/>
        <v>1071.969022</v>
      </c>
      <c r="T35" s="110">
        <f t="shared" si="12"/>
        <v>924.17612248</v>
      </c>
      <c r="U35" s="473">
        <f t="shared" si="13"/>
        <v>1179.1659242000001</v>
      </c>
      <c r="V35" s="473">
        <f t="shared" si="14"/>
        <v>1016.5937347280001</v>
      </c>
      <c r="W35" s="124">
        <f>'END Jul 2016'!BD23</f>
        <v>0</v>
      </c>
      <c r="X35" s="125" t="str">
        <f>'END Jul 2016'!BE23</f>
        <v>n</v>
      </c>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row>
    <row r="36" spans="1:76" ht="14" x14ac:dyDescent="0.3">
      <c r="A36" s="103" t="str">
        <f>'END Jul 2016'!K24</f>
        <v>Mojo Power</v>
      </c>
      <c r="B36" s="104" t="str">
        <f>'END Jul 2016'!L24</f>
        <v>Standard Energy Pass</v>
      </c>
      <c r="C36" s="105">
        <f>(91*'END Jul 2016'!M24/100)+('END Jul 2016'!BH24*3)</f>
        <v>142.7741</v>
      </c>
      <c r="D36" s="105">
        <f>IF($G$5&gt;='END Jul 2016'!P24,('END Jul 2016'!P24*'END Jul 2016'!N24/100),(($G$5)*'END Jul 2016'!N24/100))</f>
        <v>145.16022150000003</v>
      </c>
      <c r="E36" s="106">
        <f>IF($G$5&lt;'END Jul 2016'!P24,0,IF(($G$5)&lt;='END Jul 2016'!R24,(($G$5-'END Jul 2016'!P24)*'END Jul 2016'!Q24/100),(('END Jul 2016'!R24-'END Jul 2016'!P24)*'END Jul 2016'!Q24/100)))</f>
        <v>0</v>
      </c>
      <c r="F36" s="105">
        <v>0</v>
      </c>
      <c r="G36" s="105">
        <f>IF(($G$5&lt;'END Jul 2016'!R24),(0),($G$5-'END Jul 2016'!R24)*'END Jul 2016'!S24/100)</f>
        <v>0</v>
      </c>
      <c r="H36" s="105">
        <f>$H$5*'END Jul 2016'!AE24/100</f>
        <v>22.492134</v>
      </c>
      <c r="I36" s="105">
        <f t="shared" si="7"/>
        <v>310.42645550000003</v>
      </c>
      <c r="J36" s="107">
        <f t="shared" si="8"/>
        <v>670.60942200000011</v>
      </c>
      <c r="K36" s="108">
        <f t="shared" si="9"/>
        <v>1241.7058220000001</v>
      </c>
      <c r="L36" s="109">
        <f>'END Jul 2016'!AT24</f>
        <v>0</v>
      </c>
      <c r="M36" s="109">
        <f>'END Jul 2016'!AU24</f>
        <v>0</v>
      </c>
      <c r="N36" s="109">
        <f>'END Jul 2016'!AV24</f>
        <v>0</v>
      </c>
      <c r="O36" s="109">
        <f>'END Jul 2016'!AW24</f>
        <v>0</v>
      </c>
      <c r="P36" s="109">
        <f>($E$6*'END Jul 2016'!AQ24/100)*4</f>
        <v>217.20420000000001</v>
      </c>
      <c r="Q36" s="109">
        <f t="shared" si="10"/>
        <v>1241.7058220000001</v>
      </c>
      <c r="R36" s="109">
        <f>Q36</f>
        <v>1241.7058220000001</v>
      </c>
      <c r="S36" s="110">
        <f t="shared" si="11"/>
        <v>1024.5016220000002</v>
      </c>
      <c r="T36" s="110">
        <f t="shared" si="12"/>
        <v>1024.5016220000002</v>
      </c>
      <c r="U36" s="473">
        <f t="shared" si="13"/>
        <v>1126.9517842000002</v>
      </c>
      <c r="V36" s="473">
        <f t="shared" si="14"/>
        <v>1126.9517842000002</v>
      </c>
      <c r="W36" s="124">
        <f>'END Jul 2016'!BD24</f>
        <v>0</v>
      </c>
      <c r="X36" s="125" t="str">
        <f>'END Jul 2016'!BE24</f>
        <v>n</v>
      </c>
      <c r="Y36" s="63"/>
      <c r="Z36" s="63"/>
      <c r="AA36" s="63"/>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3"/>
      <c r="BF36" s="63"/>
      <c r="BG36" s="63"/>
      <c r="BH36" s="63"/>
      <c r="BI36" s="63"/>
      <c r="BJ36" s="63"/>
      <c r="BK36" s="63"/>
      <c r="BL36" s="63"/>
      <c r="BM36" s="63"/>
      <c r="BN36" s="63"/>
      <c r="BO36" s="63"/>
      <c r="BP36" s="63"/>
      <c r="BQ36" s="63"/>
      <c r="BR36" s="63"/>
      <c r="BS36" s="63"/>
      <c r="BT36" s="63"/>
      <c r="BU36" s="63"/>
      <c r="BV36" s="63"/>
      <c r="BW36" s="63"/>
      <c r="BX36" s="63"/>
    </row>
    <row r="37" spans="1:76" ht="14" x14ac:dyDescent="0.3">
      <c r="A37" s="103" t="str">
        <f>'END Jul 2016'!K25</f>
        <v>Momentum Energy</v>
      </c>
      <c r="B37" s="104" t="str">
        <f>'END Jul 2016'!L25</f>
        <v>SmilePower</v>
      </c>
      <c r="C37" s="105">
        <f>91*'END Jul 2016'!M25/100</f>
        <v>66.43910000000001</v>
      </c>
      <c r="D37" s="105">
        <f>IF($G$5&gt;='END Jul 2016'!P25,('END Jul 2016'!P25*'END Jul 2016'!N25/100),(($G$5)*'END Jul 2016'!N25/100))</f>
        <v>143.58000000000001</v>
      </c>
      <c r="E37" s="106">
        <f>IF($G$5&lt;'END Jul 2016'!P25,0,IF(($G$5)&lt;='END Jul 2016'!R25,(($G$5-'END Jul 2016'!P25)*'END Jul 2016'!Q25/100),(('END Jul 2016'!R25-'END Jul 2016'!P25)*'END Jul 2016'!Q25/100)))</f>
        <v>0</v>
      </c>
      <c r="F37" s="105">
        <v>0</v>
      </c>
      <c r="G37" s="105">
        <f>IF(($G$5&lt;'END Jul 2016'!R25),(0),($G$5-'END Jul 2016'!R25)*'END Jul 2016'!S25/100)</f>
        <v>44.970606000000004</v>
      </c>
      <c r="H37" s="105">
        <f>$H$5*'END Jul 2016'!AE25/100</f>
        <v>35.922946499999995</v>
      </c>
      <c r="I37" s="105">
        <f t="shared" si="7"/>
        <v>290.91265250000004</v>
      </c>
      <c r="J37" s="107">
        <f t="shared" si="8"/>
        <v>897.89421000000016</v>
      </c>
      <c r="K37" s="108">
        <f t="shared" si="9"/>
        <v>1163.6506100000001</v>
      </c>
      <c r="L37" s="109">
        <f>'END Jul 2016'!AT25</f>
        <v>0</v>
      </c>
      <c r="M37" s="109">
        <f>'END Jul 2016'!AU25</f>
        <v>0</v>
      </c>
      <c r="N37" s="109">
        <f>'END Jul 2016'!AV25</f>
        <v>0</v>
      </c>
      <c r="O37" s="109">
        <f>'END Jul 2016'!AW25</f>
        <v>0</v>
      </c>
      <c r="P37" s="109">
        <f>($E$6*'END Jul 2016'!AQ25/100)*4</f>
        <v>0</v>
      </c>
      <c r="Q37" s="109">
        <f t="shared" si="10"/>
        <v>1163.6506100000001</v>
      </c>
      <c r="R37" s="109">
        <f>Q37</f>
        <v>1163.6506100000001</v>
      </c>
      <c r="S37" s="110">
        <f t="shared" si="11"/>
        <v>1163.6506100000001</v>
      </c>
      <c r="T37" s="110">
        <f t="shared" si="12"/>
        <v>1163.6506100000001</v>
      </c>
      <c r="U37" s="473">
        <f t="shared" si="13"/>
        <v>1280.0156710000003</v>
      </c>
      <c r="V37" s="473">
        <f t="shared" si="14"/>
        <v>1280.0156710000003</v>
      </c>
      <c r="W37" s="124">
        <f>'END Jul 2016'!BD25</f>
        <v>12</v>
      </c>
      <c r="X37" s="125" t="str">
        <f>'END Jul 2016'!BE25</f>
        <v>y</v>
      </c>
      <c r="Y37" s="63"/>
      <c r="Z37" s="63"/>
      <c r="AA37" s="63"/>
      <c r="AB37" s="63"/>
      <c r="AC37" s="63"/>
      <c r="AD37" s="63"/>
      <c r="AE37" s="63"/>
      <c r="AF37" s="63"/>
      <c r="AG37" s="63"/>
      <c r="AH37" s="63"/>
      <c r="AI37" s="63"/>
      <c r="AJ37" s="63"/>
      <c r="AK37" s="63"/>
      <c r="AL37" s="63"/>
      <c r="AM37" s="63"/>
      <c r="AN37" s="63"/>
      <c r="AO37" s="63"/>
      <c r="AP37" s="63"/>
      <c r="AQ37" s="63"/>
      <c r="AR37" s="63"/>
      <c r="AS37" s="63"/>
      <c r="AT37" s="63"/>
      <c r="AU37" s="63"/>
      <c r="AV37" s="63"/>
      <c r="AW37" s="63"/>
      <c r="AX37" s="63"/>
      <c r="AY37" s="63"/>
      <c r="AZ37" s="63"/>
      <c r="BA37" s="63"/>
      <c r="BB37" s="63"/>
      <c r="BC37" s="63"/>
      <c r="BD37" s="63"/>
      <c r="BE37" s="63"/>
      <c r="BF37" s="63"/>
      <c r="BG37" s="63"/>
      <c r="BH37" s="63"/>
      <c r="BI37" s="63"/>
      <c r="BJ37" s="63"/>
      <c r="BK37" s="63"/>
      <c r="BL37" s="63"/>
      <c r="BM37" s="63"/>
      <c r="BN37" s="63"/>
      <c r="BO37" s="63"/>
      <c r="BP37" s="63"/>
      <c r="BQ37" s="63"/>
      <c r="BR37" s="63"/>
      <c r="BS37" s="63"/>
      <c r="BT37" s="63"/>
      <c r="BU37" s="63"/>
      <c r="BV37" s="63"/>
      <c r="BW37" s="63"/>
      <c r="BX37" s="63"/>
    </row>
    <row r="38" spans="1:76" ht="14" x14ac:dyDescent="0.3">
      <c r="A38" s="103" t="str">
        <f>'END Jul 2016'!K26</f>
        <v>Origin Energy</v>
      </c>
      <c r="B38" s="104" t="str">
        <f>'END Jul 2016'!L26</f>
        <v>Saver</v>
      </c>
      <c r="C38" s="105">
        <f>91*'END Jul 2016'!M26/100</f>
        <v>75.984999999999999</v>
      </c>
      <c r="D38" s="105">
        <f>IF($G$5&gt;='END Jul 2016'!P26,('END Jul 2016'!P26*'END Jul 2016'!N26/100),(($G$5)*'END Jul 2016'!N26/100))</f>
        <v>195.80333850000002</v>
      </c>
      <c r="E38" s="106">
        <f>IF($G$5&lt;'END Jul 2016'!P26,0,IF(($G$5)&lt;='END Jul 2016'!R26,(($G$5-'END Jul 2016'!P26)*'END Jul 2016'!Q26/100),(('END Jul 2016'!R26-'END Jul 2016'!P26)*'END Jul 2016'!Q26/100)))</f>
        <v>0</v>
      </c>
      <c r="F38" s="105">
        <v>0</v>
      </c>
      <c r="G38" s="105">
        <f>IF(($G$5&lt;'END Jul 2016'!R26),(0),($G$5-'END Jul 2016'!R26)*'END Jul 2016'!S26/100)</f>
        <v>0</v>
      </c>
      <c r="H38" s="105">
        <f>$H$5*'END Jul 2016'!AE26/100</f>
        <v>28.294245</v>
      </c>
      <c r="I38" s="105">
        <f t="shared" si="7"/>
        <v>300.0825835</v>
      </c>
      <c r="J38" s="107">
        <f t="shared" si="8"/>
        <v>896.39033399999994</v>
      </c>
      <c r="K38" s="108">
        <f t="shared" si="9"/>
        <v>1200.330334</v>
      </c>
      <c r="L38" s="109">
        <f>'END Jul 2016'!AT26</f>
        <v>0</v>
      </c>
      <c r="M38" s="109">
        <f>'END Jul 2016'!AU26</f>
        <v>0</v>
      </c>
      <c r="N38" s="109">
        <f>'END Jul 2016'!AV26</f>
        <v>0</v>
      </c>
      <c r="O38" s="109">
        <f>'END Jul 2016'!AW26</f>
        <v>13</v>
      </c>
      <c r="P38" s="109">
        <f>($E$6*'END Jul 2016'!AQ26/100)*4</f>
        <v>178.524</v>
      </c>
      <c r="Q38" s="109">
        <f t="shared" si="10"/>
        <v>1200.330334</v>
      </c>
      <c r="R38" s="109">
        <f>Q38-(J38*O38/100)</f>
        <v>1083.7995905800001</v>
      </c>
      <c r="S38" s="110">
        <f t="shared" si="11"/>
        <v>1021.806334</v>
      </c>
      <c r="T38" s="110">
        <f t="shared" si="12"/>
        <v>905.27559058000008</v>
      </c>
      <c r="U38" s="473">
        <f t="shared" si="13"/>
        <v>1123.9869674000001</v>
      </c>
      <c r="V38" s="473">
        <f t="shared" si="14"/>
        <v>995.80314963800015</v>
      </c>
      <c r="W38" s="124">
        <f>'END Jul 2016'!BD26</f>
        <v>0</v>
      </c>
      <c r="X38" s="125" t="str">
        <f>'END Jul 2016'!BE26</f>
        <v>n</v>
      </c>
      <c r="Y38" s="63"/>
      <c r="Z38" s="63"/>
      <c r="AA38" s="63"/>
      <c r="AB38" s="63"/>
      <c r="AC38" s="63"/>
      <c r="AD38" s="63"/>
      <c r="AE38" s="63"/>
      <c r="AF38" s="63"/>
      <c r="AG38" s="63"/>
      <c r="AH38" s="63"/>
      <c r="AI38" s="63"/>
      <c r="AJ38" s="63"/>
      <c r="AK38" s="63"/>
      <c r="AL38" s="63"/>
      <c r="AM38" s="63"/>
      <c r="AN38" s="63"/>
      <c r="AO38" s="63"/>
      <c r="AP38" s="63"/>
      <c r="AQ38" s="63"/>
      <c r="AR38" s="63"/>
      <c r="AS38" s="63"/>
      <c r="AT38" s="63"/>
      <c r="AU38" s="63"/>
      <c r="AV38" s="63"/>
      <c r="AW38" s="63"/>
      <c r="AX38" s="63"/>
      <c r="AY38" s="63"/>
      <c r="AZ38" s="63"/>
      <c r="BA38" s="63"/>
      <c r="BB38" s="63"/>
      <c r="BC38" s="63"/>
      <c r="BD38" s="63"/>
      <c r="BE38" s="63"/>
      <c r="BF38" s="63"/>
      <c r="BG38" s="63"/>
      <c r="BH38" s="63"/>
      <c r="BI38" s="63"/>
      <c r="BJ38" s="63"/>
      <c r="BK38" s="63"/>
      <c r="BL38" s="63"/>
      <c r="BM38" s="63"/>
      <c r="BN38" s="63"/>
      <c r="BO38" s="63"/>
      <c r="BP38" s="63"/>
      <c r="BQ38" s="63"/>
      <c r="BR38" s="63"/>
      <c r="BS38" s="63"/>
      <c r="BT38" s="63"/>
      <c r="BU38" s="63"/>
      <c r="BV38" s="63"/>
      <c r="BW38" s="63"/>
      <c r="BX38" s="63"/>
    </row>
    <row r="39" spans="1:76" ht="14" x14ac:dyDescent="0.3">
      <c r="A39" s="103" t="str">
        <f>'END Jul 2016'!K27</f>
        <v>Powerdirect</v>
      </c>
      <c r="B39" s="104" t="str">
        <f>'END Jul 2016'!L27</f>
        <v>20 percent</v>
      </c>
      <c r="C39" s="105">
        <f>91*'END Jul 2016'!M27/100</f>
        <v>70.497699999999995</v>
      </c>
      <c r="D39" s="105">
        <f>IF($G$5&gt;='END Jul 2016'!P27,('END Jul 2016'!P27*'END Jul 2016'!N27/100),(($G$5)*'END Jul 2016'!N27/100))</f>
        <v>204.74527499999999</v>
      </c>
      <c r="E39" s="106">
        <f>IF($G$5&lt;'END Jul 2016'!P27,0,IF(($G$5)&lt;='END Jul 2016'!R27,(($G$5-'END Jul 2016'!P27)*'END Jul 2016'!Q27/100),(('END Jul 2016'!R27-'END Jul 2016'!P27)*'END Jul 2016'!Q27/100)))</f>
        <v>0</v>
      </c>
      <c r="F39" s="105">
        <v>0</v>
      </c>
      <c r="G39" s="105">
        <f>IF(($G$5&lt;'END Jul 2016'!R27),(0),($G$5-'END Jul 2016'!R27)*'END Jul 2016'!S27/100)</f>
        <v>0</v>
      </c>
      <c r="H39" s="105">
        <f>$H$5*'END Jul 2016'!AE27/100</f>
        <v>44.876821499999998</v>
      </c>
      <c r="I39" s="105">
        <f t="shared" si="7"/>
        <v>320.11979650000001</v>
      </c>
      <c r="J39" s="107">
        <f t="shared" si="8"/>
        <v>998.48838599999999</v>
      </c>
      <c r="K39" s="108">
        <f t="shared" si="9"/>
        <v>1280.479186</v>
      </c>
      <c r="L39" s="109">
        <f>'END Jul 2016'!AT27</f>
        <v>0</v>
      </c>
      <c r="M39" s="109">
        <f>'END Jul 2016'!AU27</f>
        <v>0</v>
      </c>
      <c r="N39" s="109">
        <f>'END Jul 2016'!AV27</f>
        <v>0</v>
      </c>
      <c r="O39" s="109">
        <f>'END Jul 2016'!AW27</f>
        <v>20</v>
      </c>
      <c r="P39" s="109">
        <f>($E$6*'END Jul 2016'!AQ27/100)*4</f>
        <v>181.49939999999998</v>
      </c>
      <c r="Q39" s="109">
        <f t="shared" si="10"/>
        <v>1280.479186</v>
      </c>
      <c r="R39" s="109">
        <f>Q39-(J39*O39/100)</f>
        <v>1080.7815088</v>
      </c>
      <c r="S39" s="110">
        <f t="shared" si="11"/>
        <v>1098.9797860000001</v>
      </c>
      <c r="T39" s="110">
        <f t="shared" si="12"/>
        <v>899.28210880000006</v>
      </c>
      <c r="U39" s="473">
        <f t="shared" si="13"/>
        <v>1208.8777646000003</v>
      </c>
      <c r="V39" s="473">
        <f t="shared" si="14"/>
        <v>989.21031968000011</v>
      </c>
      <c r="W39" s="124">
        <f>'END Jul 2016'!BD27</f>
        <v>0</v>
      </c>
      <c r="X39" s="125" t="str">
        <f>'END Jul 2016'!BE27</f>
        <v>n</v>
      </c>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row>
    <row r="40" spans="1:76" ht="14" x14ac:dyDescent="0.3">
      <c r="A40" s="103" t="str">
        <f>'END Jul 2016'!K28</f>
        <v>Powershop</v>
      </c>
      <c r="B40" s="104" t="str">
        <f>'END Jul 2016'!L28</f>
        <v>Standard Saver</v>
      </c>
      <c r="C40" s="105">
        <f>91*'END Jul 2016'!M28/100</f>
        <v>85.088639999999998</v>
      </c>
      <c r="D40" s="105">
        <f>G5*'END Jul 2016'!N28/100</f>
        <v>194.14866240000001</v>
      </c>
      <c r="E40" s="106">
        <v>0</v>
      </c>
      <c r="F40" s="105">
        <v>0</v>
      </c>
      <c r="G40" s="105">
        <v>0</v>
      </c>
      <c r="H40" s="105">
        <f>$H$5*'END Jul 2016'!AE28/100</f>
        <v>44.285149439999998</v>
      </c>
      <c r="I40" s="105">
        <f t="shared" si="7"/>
        <v>323.52245183999997</v>
      </c>
      <c r="J40" s="107">
        <f t="shared" si="8"/>
        <v>953.7352473599999</v>
      </c>
      <c r="K40" s="108">
        <f t="shared" si="9"/>
        <v>1294.0898073599999</v>
      </c>
      <c r="L40" s="109">
        <f>'END Jul 2016'!AT28</f>
        <v>4</v>
      </c>
      <c r="M40" s="109">
        <f>'END Jul 2016'!AU28</f>
        <v>0</v>
      </c>
      <c r="N40" s="109">
        <f>'END Jul 2016'!AV28</f>
        <v>14</v>
      </c>
      <c r="O40" s="109">
        <f>'END Jul 2016'!AW28</f>
        <v>0</v>
      </c>
      <c r="P40" s="109">
        <f>($E$6*'END Jul 2016'!AQ28/100)*4</f>
        <v>214.22880000000001</v>
      </c>
      <c r="Q40" s="109">
        <f>K40-(K40*L40/100)</f>
        <v>1242.3262150655999</v>
      </c>
      <c r="R40" s="109">
        <f>Q40-(K40*N40/100)</f>
        <v>1061.1536420351999</v>
      </c>
      <c r="S40" s="110">
        <f t="shared" si="11"/>
        <v>1028.0974150655998</v>
      </c>
      <c r="T40" s="110">
        <f t="shared" si="12"/>
        <v>846.92484203519996</v>
      </c>
      <c r="U40" s="473">
        <f t="shared" si="13"/>
        <v>1130.9071565721599</v>
      </c>
      <c r="V40" s="473">
        <f t="shared" si="14"/>
        <v>931.61732623872001</v>
      </c>
      <c r="W40" s="124">
        <f>'END Jul 2016'!BD28</f>
        <v>0</v>
      </c>
      <c r="X40" s="125" t="str">
        <f>'END Jul 2016'!BE28</f>
        <v>n</v>
      </c>
      <c r="Y40" s="63"/>
      <c r="Z40" s="63"/>
      <c r="AA40" s="63"/>
      <c r="AB40" s="63"/>
      <c r="AC40" s="63"/>
      <c r="AD40" s="63"/>
      <c r="AE40" s="63"/>
      <c r="AF40" s="63"/>
      <c r="AG40" s="63"/>
      <c r="AH40" s="63"/>
      <c r="AI40" s="63"/>
      <c r="AJ40" s="63"/>
      <c r="AK40" s="63"/>
      <c r="AL40" s="63"/>
      <c r="AM40" s="63"/>
      <c r="AN40" s="63"/>
      <c r="AO40" s="63"/>
      <c r="AP40" s="63"/>
      <c r="AQ40" s="63"/>
      <c r="AR40" s="63"/>
      <c r="AS40" s="63"/>
      <c r="AT40" s="63"/>
      <c r="AU40" s="63"/>
      <c r="AV40" s="63"/>
      <c r="AW40" s="63"/>
      <c r="AX40" s="63"/>
      <c r="AY40" s="63"/>
      <c r="AZ40" s="63"/>
      <c r="BA40" s="63"/>
      <c r="BB40" s="63"/>
      <c r="BC40" s="63"/>
      <c r="BD40" s="63"/>
      <c r="BE40" s="63"/>
      <c r="BF40" s="63"/>
      <c r="BG40" s="63"/>
      <c r="BH40" s="63"/>
      <c r="BI40" s="63"/>
      <c r="BJ40" s="63"/>
      <c r="BK40" s="63"/>
      <c r="BL40" s="63"/>
      <c r="BM40" s="63"/>
      <c r="BN40" s="63"/>
      <c r="BO40" s="63"/>
      <c r="BP40" s="63"/>
      <c r="BQ40" s="63"/>
      <c r="BR40" s="63"/>
      <c r="BS40" s="63"/>
      <c r="BT40" s="63"/>
      <c r="BU40" s="63"/>
      <c r="BV40" s="63"/>
      <c r="BW40" s="63"/>
      <c r="BX40" s="63"/>
    </row>
    <row r="41" spans="1:76" ht="14" x14ac:dyDescent="0.3">
      <c r="A41" s="103" t="str">
        <f>'END Jul 2016'!K29</f>
        <v>Red Energy</v>
      </c>
      <c r="B41" s="104" t="str">
        <f>'END Jul 2016'!L29</f>
        <v>Easy Saver</v>
      </c>
      <c r="C41" s="105">
        <f>91*'END Jul 2016'!M29/100</f>
        <v>70.870800000000003</v>
      </c>
      <c r="D41" s="105">
        <f>IF($G$5&gt;='END Jul 2016'!P29,('END Jul 2016'!P29*'END Jul 2016'!N29/100),(($G$5)*'END Jul 2016'!N29/100))</f>
        <v>186.35998500000002</v>
      </c>
      <c r="E41" s="106">
        <f>IF($G$5&lt;'END Jul 2016'!P29,0,IF(($G$5)&lt;='END Jul 2016'!R29,(($G$5-'END Jul 2016'!P29)*'END Jul 2016'!Q29/100),(('END Jul 2016'!R29-'END Jul 2016'!P29)*'END Jul 2016'!Q29/100)))</f>
        <v>0</v>
      </c>
      <c r="F41" s="105">
        <v>0</v>
      </c>
      <c r="G41" s="105">
        <f>IF(($G$5&lt;'END Jul 2016'!R29),(0),($G$5-'END Jul 2016'!R29)*'END Jul 2016'!S29/100)</f>
        <v>0</v>
      </c>
      <c r="H41" s="105">
        <f>$H$5*'END Jul 2016'!AE29/100</f>
        <v>27.613750499999995</v>
      </c>
      <c r="I41" s="105">
        <f t="shared" si="7"/>
        <v>284.84453550000001</v>
      </c>
      <c r="J41" s="107">
        <f t="shared" si="8"/>
        <v>855.89494200000001</v>
      </c>
      <c r="K41" s="108">
        <f t="shared" si="9"/>
        <v>1139.378142</v>
      </c>
      <c r="L41" s="109">
        <f>'END Jul 2016'!AT29</f>
        <v>0</v>
      </c>
      <c r="M41" s="109">
        <f>'END Jul 2016'!AU29</f>
        <v>0</v>
      </c>
      <c r="N41" s="109">
        <f>'END Jul 2016'!AV29</f>
        <v>10</v>
      </c>
      <c r="O41" s="109">
        <f>'END Jul 2016'!AW29</f>
        <v>0</v>
      </c>
      <c r="P41" s="109">
        <f>($E$6*'END Jul 2016'!AQ29/100)*4</f>
        <v>178.524</v>
      </c>
      <c r="Q41" s="109">
        <f t="shared" ref="Q41:Q43" si="15">K41</f>
        <v>1139.378142</v>
      </c>
      <c r="R41" s="109">
        <f>Q41-(K41*N41/100)</f>
        <v>1025.4403278</v>
      </c>
      <c r="S41" s="110">
        <f t="shared" si="11"/>
        <v>960.85414200000002</v>
      </c>
      <c r="T41" s="110">
        <f t="shared" si="12"/>
        <v>846.91632779999998</v>
      </c>
      <c r="U41" s="473">
        <f t="shared" si="13"/>
        <v>1056.9395562000002</v>
      </c>
      <c r="V41" s="473">
        <f t="shared" si="14"/>
        <v>931.60796058000005</v>
      </c>
      <c r="W41" s="124">
        <f>'END Jul 2016'!BD29</f>
        <v>0</v>
      </c>
      <c r="X41" s="125" t="str">
        <f>'END Jul 2016'!BE29</f>
        <v>n</v>
      </c>
      <c r="Y41" s="63"/>
      <c r="Z41" s="63"/>
      <c r="AA41" s="63"/>
      <c r="AB41" s="63"/>
      <c r="AC41" s="63"/>
      <c r="AD41" s="63"/>
      <c r="AE41" s="63"/>
      <c r="AF41" s="63"/>
      <c r="AG41" s="63"/>
      <c r="AH41" s="63"/>
      <c r="AI41" s="63"/>
      <c r="AJ41" s="63"/>
      <c r="AK41" s="63"/>
      <c r="AL41" s="63"/>
      <c r="AM41" s="63"/>
      <c r="AN41" s="63"/>
      <c r="AO41" s="63"/>
      <c r="AP41" s="63"/>
      <c r="AQ41" s="63"/>
      <c r="AR41" s="63"/>
      <c r="AS41" s="63"/>
      <c r="AT41" s="63"/>
      <c r="AU41" s="63"/>
      <c r="AV41" s="63"/>
      <c r="AW41" s="63"/>
      <c r="AX41" s="63"/>
      <c r="AY41" s="63"/>
      <c r="AZ41" s="63"/>
      <c r="BA41" s="63"/>
      <c r="BB41" s="63"/>
      <c r="BC41" s="63"/>
      <c r="BD41" s="63"/>
      <c r="BE41" s="63"/>
      <c r="BF41" s="63"/>
      <c r="BG41" s="63"/>
      <c r="BH41" s="63"/>
      <c r="BI41" s="63"/>
      <c r="BJ41" s="63"/>
      <c r="BK41" s="63"/>
      <c r="BL41" s="63"/>
      <c r="BM41" s="63"/>
      <c r="BN41" s="63"/>
      <c r="BO41" s="63"/>
      <c r="BP41" s="63"/>
      <c r="BQ41" s="63"/>
      <c r="BR41" s="63"/>
      <c r="BS41" s="63"/>
      <c r="BT41" s="63"/>
      <c r="BU41" s="63"/>
      <c r="BV41" s="63"/>
      <c r="BW41" s="63"/>
      <c r="BX41" s="63"/>
    </row>
    <row r="42" spans="1:76" ht="14" x14ac:dyDescent="0.3">
      <c r="A42" s="103" t="str">
        <f>'END Jul 2016'!K30</f>
        <v>Simply Energy</v>
      </c>
      <c r="B42" s="104" t="str">
        <f>'END Jul 2016'!L30</f>
        <v>Simply Plus</v>
      </c>
      <c r="C42" s="105">
        <f>91*'END Jul 2016'!M30/100</f>
        <v>62.617100000000001</v>
      </c>
      <c r="D42" s="105">
        <f>IF($G$5&gt;='END Jul 2016'!P30,('END Jul 2016'!P30*'END Jul 2016'!N30/100),(($G$5)*'END Jul 2016'!N30/100))</f>
        <v>204.41099700000004</v>
      </c>
      <c r="E42" s="106">
        <f>IF($G$5&lt;'END Jul 2016'!P30,0,IF(($G$5)&lt;='END Jul 2016'!R30,(($G$5-'END Jul 2016'!P30)*'END Jul 2016'!Q30/100),(('END Jul 2016'!R30-'END Jul 2016'!P30)*'END Jul 2016'!Q30/100)))</f>
        <v>0</v>
      </c>
      <c r="F42" s="105">
        <v>0</v>
      </c>
      <c r="G42" s="105">
        <f>IF(($G$5&lt;'END Jul 2016'!R30),(0),($G$5-'END Jul 2016'!R30)*'END Jul 2016'!S30/100)</f>
        <v>0</v>
      </c>
      <c r="H42" s="105">
        <f>$H$5*'END Jul 2016'!AE30/100</f>
        <v>29.941757999999997</v>
      </c>
      <c r="I42" s="105">
        <f t="shared" si="7"/>
        <v>296.96985500000005</v>
      </c>
      <c r="J42" s="107">
        <f t="shared" si="8"/>
        <v>937.41102000000024</v>
      </c>
      <c r="K42" s="108">
        <f t="shared" si="9"/>
        <v>1187.8794200000002</v>
      </c>
      <c r="L42" s="109">
        <f>'END Jul 2016'!AT30</f>
        <v>0</v>
      </c>
      <c r="M42" s="109">
        <f>'END Jul 2016'!AU30</f>
        <v>0</v>
      </c>
      <c r="N42" s="109">
        <f>'END Jul 2016'!AV30</f>
        <v>0</v>
      </c>
      <c r="O42" s="109">
        <f>'END Jul 2016'!AW30</f>
        <v>15</v>
      </c>
      <c r="P42" s="109">
        <f>($E$6*'END Jul 2016'!AQ30/100)*4</f>
        <v>193.40100000000001</v>
      </c>
      <c r="Q42" s="109">
        <f t="shared" si="15"/>
        <v>1187.8794200000002</v>
      </c>
      <c r="R42" s="109">
        <f>Q42-(J42*O42/100)</f>
        <v>1047.2677670000003</v>
      </c>
      <c r="S42" s="110">
        <f t="shared" si="11"/>
        <v>994.47842000000014</v>
      </c>
      <c r="T42" s="110">
        <f t="shared" si="12"/>
        <v>853.86676700000021</v>
      </c>
      <c r="U42" s="473">
        <f t="shared" si="13"/>
        <v>1093.9262620000002</v>
      </c>
      <c r="V42" s="473">
        <f t="shared" si="14"/>
        <v>939.25344370000028</v>
      </c>
      <c r="W42" s="124">
        <f>'END Jul 2016'!BD30</f>
        <v>24</v>
      </c>
      <c r="X42" s="125" t="str">
        <f>'END Jul 2016'!BE30</f>
        <v>y</v>
      </c>
      <c r="Y42" s="63"/>
      <c r="Z42" s="63"/>
      <c r="AA42" s="63"/>
      <c r="AB42" s="63"/>
      <c r="AC42" s="63"/>
      <c r="AD42" s="63"/>
      <c r="AE42" s="63"/>
      <c r="AF42" s="63"/>
      <c r="AG42" s="63"/>
      <c r="AH42" s="63"/>
      <c r="AI42" s="63"/>
      <c r="AJ42" s="63"/>
      <c r="AK42" s="63"/>
      <c r="AL42" s="63"/>
      <c r="AM42" s="63"/>
      <c r="AN42" s="63"/>
      <c r="AO42" s="63"/>
      <c r="AP42" s="63"/>
      <c r="AQ42" s="63"/>
      <c r="AR42" s="63"/>
      <c r="AS42" s="63"/>
      <c r="AT42" s="63"/>
      <c r="AU42" s="63"/>
      <c r="AV42" s="63"/>
      <c r="AW42" s="63"/>
      <c r="AX42" s="63"/>
      <c r="AY42" s="63"/>
      <c r="AZ42" s="63"/>
      <c r="BA42" s="63"/>
      <c r="BB42" s="63"/>
      <c r="BC42" s="63"/>
      <c r="BD42" s="63"/>
      <c r="BE42" s="63"/>
      <c r="BF42" s="63"/>
      <c r="BG42" s="63"/>
      <c r="BH42" s="63"/>
      <c r="BI42" s="63"/>
      <c r="BJ42" s="63"/>
      <c r="BK42" s="63"/>
      <c r="BL42" s="63"/>
      <c r="BM42" s="63"/>
      <c r="BN42" s="63"/>
      <c r="BO42" s="63"/>
      <c r="BP42" s="63"/>
      <c r="BQ42" s="63"/>
      <c r="BR42" s="63"/>
      <c r="BS42" s="63"/>
      <c r="BT42" s="63"/>
      <c r="BU42" s="63"/>
      <c r="BV42" s="63"/>
      <c r="BW42" s="63"/>
      <c r="BX42" s="63"/>
    </row>
    <row r="43" spans="1:76" ht="14.5" thickBot="1" x14ac:dyDescent="0.35">
      <c r="A43" s="113" t="str">
        <f>'END Jul 2016'!K31</f>
        <v>Urth Energy</v>
      </c>
      <c r="B43" s="114" t="str">
        <f>'END Jul 2016'!L31</f>
        <v>Market offer</v>
      </c>
      <c r="C43" s="115">
        <f>91*'END Jul 2016'!M31/100</f>
        <v>75.984999999999999</v>
      </c>
      <c r="D43" s="115">
        <f>IF($G$5&gt;='END Jul 2016'!P31,('END Jul 2016'!P31*'END Jul 2016'!N31/100),(($G$5)*'END Jul 2016'!N31/100))</f>
        <v>198.05971499999998</v>
      </c>
      <c r="E43" s="116">
        <f>IF($G$5&lt;'END Jul 2016'!P31,0,IF(($G$5)&lt;='END Jul 2016'!R31,(($G$5-'END Jul 2016'!P31)*'END Jul 2016'!Q31/100),(('END Jul 2016'!R31-'END Jul 2016'!P31)*'END Jul 2016'!Q31/100)))</f>
        <v>0</v>
      </c>
      <c r="F43" s="115">
        <v>0</v>
      </c>
      <c r="G43" s="115">
        <f>IF(($G$5&lt;'END Jul 2016'!R31),(0),($G$5-'END Jul 2016'!R31)*'END Jul 2016'!S31/100)</f>
        <v>0</v>
      </c>
      <c r="H43" s="115">
        <f>$H$5*'END Jul 2016'!AE31/100</f>
        <v>28.294245</v>
      </c>
      <c r="I43" s="115">
        <f t="shared" si="7"/>
        <v>302.33895999999999</v>
      </c>
      <c r="J43" s="117">
        <f t="shared" si="8"/>
        <v>905.41583999999989</v>
      </c>
      <c r="K43" s="118">
        <f t="shared" si="9"/>
        <v>1209.3558399999999</v>
      </c>
      <c r="L43" s="119">
        <f>'END Jul 2016'!AT31</f>
        <v>0</v>
      </c>
      <c r="M43" s="119">
        <f>'END Jul 2016'!AU31</f>
        <v>0</v>
      </c>
      <c r="N43" s="119">
        <f>'END Jul 2016'!AV31</f>
        <v>0</v>
      </c>
      <c r="O43" s="119">
        <f>'END Jul 2016'!AW31</f>
        <v>10</v>
      </c>
      <c r="P43" s="119">
        <f>($E$6*'END Jul 2016'!AQ31/100)*4</f>
        <v>297.54000000000002</v>
      </c>
      <c r="Q43" s="119">
        <f t="shared" si="15"/>
        <v>1209.3558399999999</v>
      </c>
      <c r="R43" s="119">
        <f>Q43-(J43*O43/100)</f>
        <v>1118.8142559999999</v>
      </c>
      <c r="S43" s="120">
        <f t="shared" si="11"/>
        <v>911.81583999999998</v>
      </c>
      <c r="T43" s="120">
        <f t="shared" si="12"/>
        <v>821.27425599999992</v>
      </c>
      <c r="U43" s="474">
        <f t="shared" si="13"/>
        <v>1002.997424</v>
      </c>
      <c r="V43" s="474">
        <f t="shared" si="14"/>
        <v>903.40168159999996</v>
      </c>
      <c r="W43" s="126">
        <f>'END Jul 2016'!BD31</f>
        <v>0</v>
      </c>
      <c r="X43" s="127" t="str">
        <f>'END Jul 2016'!BE31</f>
        <v>n</v>
      </c>
      <c r="Y43" s="63"/>
      <c r="Z43" s="63"/>
      <c r="AA43" s="63"/>
      <c r="AB43" s="63"/>
      <c r="AC43" s="63"/>
      <c r="AD43" s="63"/>
      <c r="AE43" s="63"/>
      <c r="AF43" s="63"/>
      <c r="AG43" s="63"/>
      <c r="AH43" s="63"/>
      <c r="AI43" s="63"/>
      <c r="AJ43" s="63"/>
      <c r="AK43" s="63"/>
      <c r="AL43" s="63"/>
      <c r="AM43" s="63"/>
      <c r="AN43" s="63"/>
      <c r="AO43" s="63"/>
      <c r="AP43" s="63"/>
      <c r="AQ43" s="63"/>
      <c r="AR43" s="63"/>
      <c r="AS43" s="63"/>
      <c r="AT43" s="63"/>
      <c r="AU43" s="63"/>
      <c r="AV43" s="63"/>
      <c r="AW43" s="63"/>
      <c r="AX43" s="63"/>
      <c r="AY43" s="63"/>
      <c r="AZ43" s="63"/>
      <c r="BA43" s="63"/>
      <c r="BB43" s="63"/>
      <c r="BC43" s="63"/>
      <c r="BD43" s="63"/>
      <c r="BE43" s="63"/>
      <c r="BF43" s="63"/>
      <c r="BG43" s="63"/>
      <c r="BH43" s="63"/>
      <c r="BI43" s="63"/>
      <c r="BJ43" s="63"/>
      <c r="BK43" s="63"/>
      <c r="BL43" s="63"/>
      <c r="BM43" s="63"/>
      <c r="BN43" s="63"/>
      <c r="BO43" s="63"/>
      <c r="BP43" s="63"/>
      <c r="BQ43" s="63"/>
      <c r="BR43" s="63"/>
      <c r="BS43" s="63"/>
      <c r="BT43" s="63"/>
      <c r="BU43" s="63"/>
      <c r="BV43" s="63"/>
      <c r="BW43" s="63"/>
      <c r="BX43" s="63"/>
    </row>
    <row r="44" spans="1:76" s="71" customFormat="1" ht="14" x14ac:dyDescent="0.3">
      <c r="Y44" s="63"/>
      <c r="Z44" s="63"/>
      <c r="AA44" s="63"/>
      <c r="AB44" s="63"/>
      <c r="AC44" s="63"/>
      <c r="AD44" s="63"/>
      <c r="AE44" s="63"/>
      <c r="AF44" s="63"/>
      <c r="AG44" s="63"/>
      <c r="AH44" s="63"/>
      <c r="AI44" s="63"/>
      <c r="AJ44" s="63"/>
      <c r="AK44" s="63"/>
      <c r="AL44" s="63"/>
      <c r="AM44" s="63"/>
      <c r="AN44" s="63"/>
      <c r="AO44" s="63"/>
      <c r="AP44" s="63"/>
      <c r="AQ44" s="63"/>
      <c r="AR44" s="63"/>
      <c r="AS44" s="63"/>
      <c r="AT44" s="63"/>
      <c r="AU44" s="63"/>
      <c r="AV44" s="63"/>
      <c r="AW44" s="63"/>
      <c r="AX44" s="63"/>
      <c r="AY44" s="63"/>
      <c r="AZ44" s="63"/>
      <c r="BA44" s="63"/>
      <c r="BB44" s="63"/>
      <c r="BC44" s="63"/>
      <c r="BD44" s="63"/>
      <c r="BE44" s="63"/>
      <c r="BF44" s="63"/>
      <c r="BG44" s="63"/>
      <c r="BH44" s="63"/>
      <c r="BI44" s="63"/>
      <c r="BJ44" s="63"/>
      <c r="BK44" s="63"/>
      <c r="BL44" s="63"/>
      <c r="BM44" s="63"/>
      <c r="BN44" s="63"/>
      <c r="BO44" s="63"/>
      <c r="BP44" s="63"/>
      <c r="BQ44" s="63"/>
      <c r="BR44" s="63"/>
      <c r="BS44" s="63"/>
      <c r="BT44" s="63"/>
      <c r="BU44" s="63"/>
      <c r="BV44" s="63"/>
      <c r="BW44" s="63"/>
      <c r="BX44" s="63"/>
    </row>
    <row r="45" spans="1:76" s="71" customFormat="1" ht="14.5" thickBot="1" x14ac:dyDescent="0.35">
      <c r="Y45" s="63"/>
      <c r="Z45" s="63"/>
      <c r="AA45" s="63"/>
      <c r="AB45" s="63"/>
      <c r="AC45" s="63"/>
      <c r="AD45" s="63"/>
      <c r="AE45" s="63"/>
      <c r="AF45" s="63"/>
      <c r="AG45" s="63"/>
      <c r="AH45" s="63"/>
      <c r="AI45" s="63"/>
      <c r="AJ45" s="63"/>
      <c r="AK45" s="63"/>
      <c r="AL45" s="63"/>
      <c r="AM45" s="63"/>
      <c r="AN45" s="63"/>
      <c r="AO45" s="63"/>
      <c r="AP45" s="63"/>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3"/>
      <c r="BU45" s="63"/>
      <c r="BV45" s="63"/>
      <c r="BW45" s="63"/>
      <c r="BX45" s="63"/>
    </row>
    <row r="46" spans="1:76" ht="14" x14ac:dyDescent="0.3">
      <c r="A46" s="100" t="s">
        <v>534</v>
      </c>
      <c r="B46" s="101"/>
      <c r="C46" s="101"/>
      <c r="D46" s="101"/>
      <c r="E46" s="101"/>
      <c r="F46" s="101"/>
      <c r="G46" s="101"/>
      <c r="H46" s="101"/>
      <c r="I46" s="101"/>
      <c r="J46" s="101"/>
      <c r="K46" s="101"/>
      <c r="L46" s="101"/>
      <c r="M46" s="101"/>
      <c r="N46" s="101"/>
      <c r="O46" s="101"/>
      <c r="P46" s="101"/>
      <c r="Q46" s="101"/>
      <c r="R46" s="101"/>
      <c r="S46" s="101"/>
      <c r="T46" s="101"/>
      <c r="U46" s="101"/>
      <c r="V46" s="101"/>
      <c r="W46" s="101"/>
      <c r="X46" s="102"/>
      <c r="Y46" s="63"/>
      <c r="Z46" s="63"/>
      <c r="AA46" s="63"/>
      <c r="AB46" s="63"/>
      <c r="AC46" s="63"/>
      <c r="AD46" s="63"/>
      <c r="AE46" s="63"/>
      <c r="AF46" s="63"/>
      <c r="AG46" s="63"/>
      <c r="AH46" s="63"/>
      <c r="AI46" s="63"/>
      <c r="AJ46" s="63"/>
      <c r="AK46" s="63"/>
      <c r="AL46" s="63"/>
      <c r="AM46" s="63"/>
      <c r="AN46" s="63"/>
      <c r="AO46" s="63"/>
      <c r="AP46" s="63"/>
      <c r="AQ46" s="63"/>
      <c r="AR46" s="63"/>
      <c r="AS46" s="63"/>
      <c r="AT46" s="63"/>
      <c r="AU46" s="63"/>
      <c r="AV46" s="63"/>
      <c r="AW46" s="63"/>
      <c r="AX46" s="63"/>
      <c r="AY46" s="63"/>
      <c r="AZ46" s="63"/>
      <c r="BA46" s="63"/>
      <c r="BB46" s="63"/>
      <c r="BC46" s="63"/>
      <c r="BD46" s="63"/>
      <c r="BE46" s="63"/>
      <c r="BF46" s="63"/>
      <c r="BG46" s="63"/>
      <c r="BH46" s="63"/>
      <c r="BI46" s="63"/>
      <c r="BJ46" s="63"/>
      <c r="BK46" s="63"/>
      <c r="BL46" s="63"/>
      <c r="BM46" s="63"/>
      <c r="BN46" s="63"/>
      <c r="BO46" s="63"/>
      <c r="BP46" s="63"/>
      <c r="BQ46" s="63"/>
      <c r="BR46" s="63"/>
      <c r="BS46" s="63"/>
      <c r="BT46" s="63"/>
      <c r="BU46" s="63"/>
      <c r="BV46" s="63"/>
      <c r="BW46" s="63"/>
      <c r="BX46" s="63"/>
    </row>
    <row r="47" spans="1:76" ht="70" x14ac:dyDescent="0.3">
      <c r="A47" s="463" t="s">
        <v>408</v>
      </c>
      <c r="B47" s="464" t="s">
        <v>409</v>
      </c>
      <c r="C47" s="465" t="s">
        <v>410</v>
      </c>
      <c r="D47" s="465" t="s">
        <v>555</v>
      </c>
      <c r="E47" s="465" t="s">
        <v>446</v>
      </c>
      <c r="F47" s="467" t="s">
        <v>354</v>
      </c>
      <c r="G47" s="467" t="s">
        <v>556</v>
      </c>
      <c r="H47" s="467" t="s">
        <v>352</v>
      </c>
      <c r="I47" s="465" t="s">
        <v>222</v>
      </c>
      <c r="J47" s="467" t="s">
        <v>406</v>
      </c>
      <c r="K47" s="468" t="s">
        <v>449</v>
      </c>
      <c r="L47" s="469" t="s">
        <v>398</v>
      </c>
      <c r="M47" s="469" t="s">
        <v>533</v>
      </c>
      <c r="N47" s="469" t="s">
        <v>399</v>
      </c>
      <c r="O47" s="469" t="s">
        <v>552</v>
      </c>
      <c r="P47" s="470" t="s">
        <v>490</v>
      </c>
      <c r="Q47" s="471" t="s">
        <v>102</v>
      </c>
      <c r="R47" s="471" t="s">
        <v>103</v>
      </c>
      <c r="S47" s="471" t="s">
        <v>104</v>
      </c>
      <c r="T47" s="471" t="s">
        <v>105</v>
      </c>
      <c r="U47" s="470" t="s">
        <v>331</v>
      </c>
      <c r="V47" s="470" t="s">
        <v>332</v>
      </c>
      <c r="W47" s="469" t="s">
        <v>400</v>
      </c>
      <c r="X47" s="472" t="s">
        <v>558</v>
      </c>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row>
    <row r="48" spans="1:76" ht="14" x14ac:dyDescent="0.3">
      <c r="A48" s="103" t="str">
        <f>'END Jul 2016'!K32</f>
        <v>AGL</v>
      </c>
      <c r="B48" s="104" t="str">
        <f>'END Jul 2016'!L32</f>
        <v xml:space="preserve">Savers </v>
      </c>
      <c r="C48" s="105">
        <f>91*'END Jul 2016'!M32/100</f>
        <v>90.535899999999998</v>
      </c>
      <c r="D48" s="105">
        <f>$G$6*'END Jul 2016'!N32/100</f>
        <v>78.67471500000002</v>
      </c>
      <c r="E48" s="105">
        <v>0</v>
      </c>
      <c r="F48" s="105">
        <v>0</v>
      </c>
      <c r="G48" s="105">
        <f>$I$6*'END Jul 2016'!AH32/100</f>
        <v>161.16974999999999</v>
      </c>
      <c r="H48" s="105">
        <f>$H$6*'END Jul 2016'!W32/100</f>
        <v>47.097382499999995</v>
      </c>
      <c r="I48" s="105">
        <f t="shared" ref="I48:I62" si="16">SUM(C48:H48)</f>
        <v>377.47774749999996</v>
      </c>
      <c r="J48" s="107">
        <f t="shared" ref="J48:J62" si="17">(I48-C48)*4</f>
        <v>1147.76739</v>
      </c>
      <c r="K48" s="108">
        <f t="shared" ref="K48:K62" si="18">I48*4</f>
        <v>1509.9109899999999</v>
      </c>
      <c r="L48" s="109">
        <f>'END Jul 2016'!AT32</f>
        <v>0</v>
      </c>
      <c r="M48" s="109">
        <f>'END Jul 2016'!AU32</f>
        <v>0</v>
      </c>
      <c r="N48" s="109">
        <f>'END Jul 2016'!AV32</f>
        <v>0</v>
      </c>
      <c r="O48" s="109">
        <f>'END Jul 2016'!AW32</f>
        <v>17</v>
      </c>
      <c r="P48" s="109">
        <f>($E$6*'END Jul 2016'!AQ32/100)*4</f>
        <v>181.49939999999998</v>
      </c>
      <c r="Q48" s="109">
        <f>K48</f>
        <v>1509.9109899999999</v>
      </c>
      <c r="R48" s="109">
        <f>Q48-(J48*O48/100)</f>
        <v>1314.7905336999997</v>
      </c>
      <c r="S48" s="110">
        <f>Q48-P48</f>
        <v>1328.4115899999999</v>
      </c>
      <c r="T48" s="110">
        <f>R48-P48</f>
        <v>1133.2911336999998</v>
      </c>
      <c r="U48" s="473">
        <f>S48*1.1</f>
        <v>1461.252749</v>
      </c>
      <c r="V48" s="473">
        <f>T48*1.1</f>
        <v>1246.62024707</v>
      </c>
      <c r="W48" s="124">
        <f>'END Jul 2016'!BD32</f>
        <v>0</v>
      </c>
      <c r="X48" s="125" t="str">
        <f>'END Jul 2016'!BE32</f>
        <v>n</v>
      </c>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row>
    <row r="49" spans="1:76" ht="14" x14ac:dyDescent="0.3">
      <c r="A49" s="103" t="str">
        <f>'END Jul 2016'!K33</f>
        <v>Click Energy</v>
      </c>
      <c r="B49" s="104" t="str">
        <f>'END Jul 2016'!L33</f>
        <v>Shine</v>
      </c>
      <c r="C49" s="105">
        <f>91*'END Jul 2016'!M33/100</f>
        <v>89.907999999999987</v>
      </c>
      <c r="D49" s="105">
        <f>$G$6*'END Jul 2016'!N33/100</f>
        <v>79.558164000000005</v>
      </c>
      <c r="E49" s="105">
        <v>0</v>
      </c>
      <c r="F49" s="105">
        <v>0</v>
      </c>
      <c r="G49" s="105">
        <f>$I$6*'END Jul 2016'!AH33/100</f>
        <v>163.79622000000001</v>
      </c>
      <c r="H49" s="105">
        <f>$H$6*'END Jul 2016'!W33/100</f>
        <v>66.688461000000004</v>
      </c>
      <c r="I49" s="105">
        <f t="shared" si="16"/>
        <v>399.95084500000002</v>
      </c>
      <c r="J49" s="107">
        <f t="shared" si="17"/>
        <v>1240.1713800000002</v>
      </c>
      <c r="K49" s="108">
        <f t="shared" si="18"/>
        <v>1599.8033800000001</v>
      </c>
      <c r="L49" s="109">
        <f>'END Jul 2016'!AT33</f>
        <v>0</v>
      </c>
      <c r="M49" s="109">
        <f>'END Jul 2016'!AU33</f>
        <v>0</v>
      </c>
      <c r="N49" s="109">
        <f>'END Jul 2016'!AV33</f>
        <v>7</v>
      </c>
      <c r="O49" s="109">
        <f>'END Jul 2016'!AW33</f>
        <v>0</v>
      </c>
      <c r="P49" s="109">
        <f>($E$6*'END Jul 2016'!AQ33/100)*4</f>
        <v>297.54000000000002</v>
      </c>
      <c r="Q49" s="109">
        <f t="shared" ref="Q49:Q58" si="19">K49</f>
        <v>1599.8033800000001</v>
      </c>
      <c r="R49" s="109">
        <f>Q49-(K49*N49/100)</f>
        <v>1487.8171434000001</v>
      </c>
      <c r="S49" s="110">
        <f t="shared" ref="S49:S62" si="20">Q49-P49</f>
        <v>1302.2633800000001</v>
      </c>
      <c r="T49" s="110">
        <f t="shared" ref="T49:T62" si="21">R49-P49</f>
        <v>1190.2771434000001</v>
      </c>
      <c r="U49" s="473">
        <f t="shared" ref="U49:U62" si="22">S49*1.1</f>
        <v>1432.4897180000003</v>
      </c>
      <c r="V49" s="473">
        <f t="shared" ref="V49:V62" si="23">T49*1.1</f>
        <v>1309.3048577400002</v>
      </c>
      <c r="W49" s="124">
        <f>'END Jul 2016'!BD33</f>
        <v>0</v>
      </c>
      <c r="X49" s="125" t="str">
        <f>'END Jul 2016'!BE33</f>
        <v>n</v>
      </c>
      <c r="Y49" s="63"/>
      <c r="Z49" s="63"/>
      <c r="AA49" s="63"/>
      <c r="AB49" s="63"/>
      <c r="AC49" s="63"/>
      <c r="AD49" s="63"/>
      <c r="AE49" s="63"/>
      <c r="AF49" s="63"/>
      <c r="AG49" s="63"/>
      <c r="AH49" s="63"/>
      <c r="AI49" s="63"/>
      <c r="AJ49" s="63"/>
      <c r="AK49" s="63"/>
      <c r="AL49" s="63"/>
      <c r="AM49" s="63"/>
      <c r="AN49" s="63"/>
      <c r="AO49" s="63"/>
      <c r="AP49" s="63"/>
      <c r="AQ49" s="63"/>
      <c r="AR49" s="63"/>
      <c r="AS49" s="63"/>
      <c r="AT49" s="63"/>
      <c r="AU49" s="63"/>
      <c r="AV49" s="63"/>
      <c r="AW49" s="63"/>
      <c r="AX49" s="63"/>
      <c r="AY49" s="63"/>
      <c r="AZ49" s="63"/>
      <c r="BA49" s="63"/>
      <c r="BB49" s="63"/>
      <c r="BC49" s="63"/>
      <c r="BD49" s="63"/>
      <c r="BE49" s="63"/>
      <c r="BF49" s="63"/>
      <c r="BG49" s="63"/>
      <c r="BH49" s="63"/>
      <c r="BI49" s="63"/>
      <c r="BJ49" s="63"/>
      <c r="BK49" s="63"/>
      <c r="BL49" s="63"/>
      <c r="BM49" s="63"/>
      <c r="BN49" s="63"/>
      <c r="BO49" s="63"/>
      <c r="BP49" s="63"/>
      <c r="BQ49" s="63"/>
      <c r="BR49" s="63"/>
      <c r="BS49" s="63"/>
      <c r="BT49" s="63"/>
      <c r="BU49" s="63"/>
      <c r="BV49" s="63"/>
      <c r="BW49" s="63"/>
      <c r="BX49" s="63"/>
    </row>
    <row r="50" spans="1:76" ht="14" x14ac:dyDescent="0.3">
      <c r="A50" s="103" t="str">
        <f>'END Jul 2016'!K34</f>
        <v>Commander</v>
      </c>
      <c r="B50" s="104" t="str">
        <f>'END Jul 2016'!L34</f>
        <v>Market offer</v>
      </c>
      <c r="C50" s="105">
        <f>91*'END Jul 2016'!M34/100</f>
        <v>86.131500000000003</v>
      </c>
      <c r="D50" s="105">
        <f>$G$6*'END Jul 2016'!N34/100</f>
        <v>81.778725000000009</v>
      </c>
      <c r="E50" s="105">
        <v>0</v>
      </c>
      <c r="F50" s="105">
        <v>0</v>
      </c>
      <c r="G50" s="105">
        <f>$I$6*'END Jul 2016'!AH34/100</f>
        <v>156.09588749999998</v>
      </c>
      <c r="H50" s="105">
        <f>$H$6*'END Jul 2016'!W34/100</f>
        <v>46.524334499999995</v>
      </c>
      <c r="I50" s="105">
        <f t="shared" si="16"/>
        <v>370.53044699999998</v>
      </c>
      <c r="J50" s="107">
        <f t="shared" si="17"/>
        <v>1137.5957879999999</v>
      </c>
      <c r="K50" s="108">
        <f t="shared" si="18"/>
        <v>1482.1217879999999</v>
      </c>
      <c r="L50" s="109">
        <f>'END Jul 2016'!AT34</f>
        <v>0</v>
      </c>
      <c r="M50" s="109">
        <f>'END Jul 2016'!AU34</f>
        <v>0</v>
      </c>
      <c r="N50" s="109">
        <f>'END Jul 2016'!AV34</f>
        <v>0</v>
      </c>
      <c r="O50" s="109">
        <f>'END Jul 2016'!AW34</f>
        <v>20</v>
      </c>
      <c r="P50" s="109">
        <f>($E$6*'END Jul 2016'!AQ34/100)*4</f>
        <v>193.40100000000001</v>
      </c>
      <c r="Q50" s="109">
        <f t="shared" si="19"/>
        <v>1482.1217879999999</v>
      </c>
      <c r="R50" s="109">
        <f>Q50-(J50*O50/100)</f>
        <v>1254.6026304</v>
      </c>
      <c r="S50" s="110">
        <f t="shared" si="20"/>
        <v>1288.7207879999999</v>
      </c>
      <c r="T50" s="110">
        <f t="shared" si="21"/>
        <v>1061.2016303999999</v>
      </c>
      <c r="U50" s="473">
        <f t="shared" si="22"/>
        <v>1417.5928667999999</v>
      </c>
      <c r="V50" s="473">
        <f t="shared" si="23"/>
        <v>1167.32179344</v>
      </c>
      <c r="W50" s="124">
        <f>'END Jul 2016'!BD34</f>
        <v>0</v>
      </c>
      <c r="X50" s="125" t="str">
        <f>'END Jul 2016'!BE34</f>
        <v>n</v>
      </c>
      <c r="Y50" s="63"/>
      <c r="Z50" s="63"/>
      <c r="AA50" s="63"/>
      <c r="AB50" s="63"/>
      <c r="AC50" s="63"/>
      <c r="AD50" s="63"/>
      <c r="AE50" s="63"/>
      <c r="AF50" s="63"/>
      <c r="AG50" s="63"/>
      <c r="AH50" s="63"/>
      <c r="AI50" s="63"/>
      <c r="AJ50" s="63"/>
      <c r="AK50" s="63"/>
      <c r="AL50" s="63"/>
      <c r="AM50" s="63"/>
      <c r="AN50" s="63"/>
      <c r="AO50" s="63"/>
      <c r="AP50" s="63"/>
      <c r="AQ50" s="63"/>
      <c r="AR50" s="63"/>
      <c r="AS50" s="63"/>
      <c r="AT50" s="63"/>
      <c r="AU50" s="63"/>
      <c r="AV50" s="63"/>
      <c r="AW50" s="63"/>
      <c r="AX50" s="63"/>
      <c r="AY50" s="63"/>
      <c r="AZ50" s="63"/>
      <c r="BA50" s="63"/>
      <c r="BB50" s="63"/>
      <c r="BC50" s="63"/>
      <c r="BD50" s="63"/>
      <c r="BE50" s="63"/>
      <c r="BF50" s="63"/>
      <c r="BG50" s="63"/>
      <c r="BH50" s="63"/>
      <c r="BI50" s="63"/>
      <c r="BJ50" s="63"/>
      <c r="BK50" s="63"/>
      <c r="BL50" s="63"/>
      <c r="BM50" s="63"/>
      <c r="BN50" s="63"/>
      <c r="BO50" s="63"/>
      <c r="BP50" s="63"/>
      <c r="BQ50" s="63"/>
      <c r="BR50" s="63"/>
      <c r="BS50" s="63"/>
      <c r="BT50" s="63"/>
      <c r="BU50" s="63"/>
      <c r="BV50" s="63"/>
      <c r="BW50" s="63"/>
      <c r="BX50" s="63"/>
    </row>
    <row r="51" spans="1:76" ht="14" x14ac:dyDescent="0.3">
      <c r="A51" s="103" t="str">
        <f>'END Jul 2016'!K35</f>
        <v>CovaU</v>
      </c>
      <c r="B51" s="104" t="str">
        <f>'END Jul 2016'!L35</f>
        <v>Rate Saver</v>
      </c>
      <c r="C51" s="105">
        <f>91*'END Jul 2016'!M35/100</f>
        <v>109.39109999999999</v>
      </c>
      <c r="D51" s="105">
        <f>$G$6*'END Jul 2016'!N35/100</f>
        <v>79.964073000000013</v>
      </c>
      <c r="E51" s="105">
        <v>0</v>
      </c>
      <c r="F51" s="105">
        <v>0</v>
      </c>
      <c r="G51" s="105">
        <f>$I$6*'END Jul 2016'!AH35/100</f>
        <v>157.76727749999998</v>
      </c>
      <c r="H51" s="105">
        <f>$H$6*'END Jul 2016'!W35/100</f>
        <v>67.54803299999999</v>
      </c>
      <c r="I51" s="105">
        <f t="shared" si="16"/>
        <v>414.67048349999999</v>
      </c>
      <c r="J51" s="107">
        <f t="shared" si="17"/>
        <v>1221.117534</v>
      </c>
      <c r="K51" s="108">
        <f t="shared" si="18"/>
        <v>1658.681934</v>
      </c>
      <c r="L51" s="109">
        <f>'END Jul 2016'!AT35</f>
        <v>0</v>
      </c>
      <c r="M51" s="109">
        <f>'END Jul 2016'!AU35</f>
        <v>0</v>
      </c>
      <c r="N51" s="109">
        <f>'END Jul 2016'!AV35</f>
        <v>18</v>
      </c>
      <c r="O51" s="109">
        <f>'END Jul 2016'!AW35</f>
        <v>0</v>
      </c>
      <c r="P51" s="109">
        <f>($E$6*'END Jul 2016'!AQ35/100)*4</f>
        <v>0</v>
      </c>
      <c r="Q51" s="109">
        <f t="shared" si="19"/>
        <v>1658.681934</v>
      </c>
      <c r="R51" s="109">
        <f>Q51-(K51*N51/100)</f>
        <v>1360.11918588</v>
      </c>
      <c r="S51" s="110">
        <f t="shared" si="20"/>
        <v>1658.681934</v>
      </c>
      <c r="T51" s="110">
        <f t="shared" si="21"/>
        <v>1360.11918588</v>
      </c>
      <c r="U51" s="473">
        <f t="shared" si="22"/>
        <v>1824.5501274000001</v>
      </c>
      <c r="V51" s="473">
        <f t="shared" si="23"/>
        <v>1496.1311044680001</v>
      </c>
      <c r="W51" s="124">
        <f>'END Jul 2016'!BD35</f>
        <v>0</v>
      </c>
      <c r="X51" s="125" t="str">
        <f>'END Jul 2016'!BE35</f>
        <v>n</v>
      </c>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row>
    <row r="52" spans="1:76" ht="14" x14ac:dyDescent="0.3">
      <c r="A52" s="103" t="str">
        <f>'END Jul 2016'!K36</f>
        <v>Diamond Energy</v>
      </c>
      <c r="B52" s="104" t="str">
        <f>'END Jul 2016'!L36</f>
        <v>Pay on time discount</v>
      </c>
      <c r="C52" s="105">
        <f>91*'END Jul 2016'!M36/100</f>
        <v>89.998999999999995</v>
      </c>
      <c r="D52" s="105">
        <f>IF($G$6&gt;='END Jul 2016'!P36,('END Jul 2016'!P36*'END Jul 2016'!N36/100),(($G$6)*'END Jul 2016'!N36/100))</f>
        <v>72.896481000000009</v>
      </c>
      <c r="E52" s="105">
        <v>0</v>
      </c>
      <c r="F52" s="105">
        <f>IF(($G$6&lt;'END Jul 2016'!P36),(0),($G$6-'END Jul 2016'!P36)*'END Jul 2016'!Q36/100)</f>
        <v>0</v>
      </c>
      <c r="G52" s="105">
        <f>$I$6*'END Jul 2016'!AH36/100</f>
        <v>149.05217249999998</v>
      </c>
      <c r="H52" s="105">
        <f>$H$6*'END Jul 2016'!W36/100</f>
        <v>49.568651999999993</v>
      </c>
      <c r="I52" s="105">
        <f t="shared" si="16"/>
        <v>361.51630549999999</v>
      </c>
      <c r="J52" s="107">
        <f t="shared" si="17"/>
        <v>1086.0692220000001</v>
      </c>
      <c r="K52" s="108">
        <f t="shared" si="18"/>
        <v>1446.0652219999999</v>
      </c>
      <c r="L52" s="109">
        <f>'END Jul 2016'!AT36</f>
        <v>0</v>
      </c>
      <c r="M52" s="109">
        <f>'END Jul 2016'!AU36</f>
        <v>0</v>
      </c>
      <c r="N52" s="109">
        <f>'END Jul 2016'!AV36</f>
        <v>7</v>
      </c>
      <c r="O52" s="109">
        <f>'END Jul 2016'!AW36</f>
        <v>0</v>
      </c>
      <c r="P52" s="109">
        <f>($E$6*'END Jul 2016'!AQ36/100)*4</f>
        <v>238.03200000000001</v>
      </c>
      <c r="Q52" s="109">
        <f t="shared" si="19"/>
        <v>1446.0652219999999</v>
      </c>
      <c r="R52" s="109">
        <f>Q52-(K52*N52/100)</f>
        <v>1344.84065646</v>
      </c>
      <c r="S52" s="110">
        <f t="shared" si="20"/>
        <v>1208.033222</v>
      </c>
      <c r="T52" s="110">
        <f t="shared" si="21"/>
        <v>1106.8086564600001</v>
      </c>
      <c r="U52" s="473">
        <f t="shared" si="22"/>
        <v>1328.8365442000002</v>
      </c>
      <c r="V52" s="473">
        <f t="shared" si="23"/>
        <v>1217.4895221060001</v>
      </c>
      <c r="W52" s="124">
        <f>'END Jul 2016'!BD36</f>
        <v>24</v>
      </c>
      <c r="X52" s="125" t="str">
        <f>'END Jul 2016'!BE36</f>
        <v>y</v>
      </c>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3"/>
      <c r="BW52" s="63"/>
      <c r="BX52" s="63"/>
    </row>
    <row r="53" spans="1:76" ht="14" x14ac:dyDescent="0.3">
      <c r="A53" s="103" t="str">
        <f>'END Jul 2016'!K37</f>
        <v>Dodo Power &amp; Gas</v>
      </c>
      <c r="B53" s="104" t="str">
        <f>'END Jul 2016'!L37</f>
        <v>Market offer</v>
      </c>
      <c r="C53" s="105">
        <f>91*'END Jul 2016'!M37/100</f>
        <v>85.130499999999998</v>
      </c>
      <c r="D53" s="105">
        <f>$G$6*'END Jul 2016'!N37/100</f>
        <v>77.839020000000005</v>
      </c>
      <c r="E53" s="105">
        <v>0</v>
      </c>
      <c r="F53" s="105">
        <v>0</v>
      </c>
      <c r="G53" s="105">
        <f>$I$6*'END Jul 2016'!AH37/100</f>
        <v>140.27737500000001</v>
      </c>
      <c r="H53" s="105">
        <f>$H$6*'END Jul 2016'!W37/100</f>
        <v>44.769374999999997</v>
      </c>
      <c r="I53" s="105">
        <f t="shared" si="16"/>
        <v>348.01626999999996</v>
      </c>
      <c r="J53" s="107">
        <f t="shared" si="17"/>
        <v>1051.5430799999999</v>
      </c>
      <c r="K53" s="108">
        <f t="shared" si="18"/>
        <v>1392.0650799999999</v>
      </c>
      <c r="L53" s="109">
        <f>'END Jul 2016'!AT37</f>
        <v>0</v>
      </c>
      <c r="M53" s="109">
        <f>'END Jul 2016'!AU37</f>
        <v>0</v>
      </c>
      <c r="N53" s="109">
        <f>'END Jul 2016'!AV37</f>
        <v>0</v>
      </c>
      <c r="O53" s="109">
        <f>'END Jul 2016'!AW37</f>
        <v>20</v>
      </c>
      <c r="P53" s="109">
        <f>($E$6*'END Jul 2016'!AQ37/100)*4</f>
        <v>193.40100000000001</v>
      </c>
      <c r="Q53" s="109">
        <f t="shared" si="19"/>
        <v>1392.0650799999999</v>
      </c>
      <c r="R53" s="109">
        <f>Q53-(J53*O53/100)</f>
        <v>1181.7564639999998</v>
      </c>
      <c r="S53" s="110">
        <f t="shared" si="20"/>
        <v>1198.6640799999998</v>
      </c>
      <c r="T53" s="110">
        <f t="shared" si="21"/>
        <v>988.35546399999976</v>
      </c>
      <c r="U53" s="473">
        <f t="shared" si="22"/>
        <v>1318.5304879999999</v>
      </c>
      <c r="V53" s="473">
        <f t="shared" si="23"/>
        <v>1087.1910103999999</v>
      </c>
      <c r="W53" s="124">
        <f>'END Jul 2016'!BD37</f>
        <v>0</v>
      </c>
      <c r="X53" s="125" t="str">
        <f>'END Jul 2016'!BE37</f>
        <v>n</v>
      </c>
      <c r="Y53" s="63"/>
      <c r="Z53" s="63"/>
      <c r="AA53" s="63"/>
      <c r="AB53" s="63"/>
      <c r="AC53" s="63"/>
      <c r="AD53" s="63"/>
      <c r="AE53" s="63"/>
      <c r="AF53" s="63"/>
      <c r="AG53" s="63"/>
      <c r="AH53" s="63"/>
      <c r="AI53" s="63"/>
      <c r="AJ53" s="63"/>
      <c r="AK53" s="63"/>
      <c r="AL53" s="63"/>
      <c r="AM53" s="63"/>
      <c r="AN53" s="63"/>
      <c r="AO53" s="63"/>
      <c r="AP53" s="63"/>
      <c r="AQ53" s="63"/>
      <c r="AR53" s="63"/>
      <c r="AS53" s="63"/>
      <c r="AT53" s="63"/>
      <c r="AU53" s="63"/>
      <c r="AV53" s="63"/>
      <c r="AW53" s="63"/>
      <c r="AX53" s="63"/>
      <c r="AY53" s="63"/>
      <c r="AZ53" s="63"/>
      <c r="BA53" s="63"/>
      <c r="BB53" s="63"/>
      <c r="BC53" s="63"/>
      <c r="BD53" s="63"/>
      <c r="BE53" s="63"/>
      <c r="BF53" s="63"/>
      <c r="BG53" s="63"/>
      <c r="BH53" s="63"/>
      <c r="BI53" s="63"/>
      <c r="BJ53" s="63"/>
      <c r="BK53" s="63"/>
      <c r="BL53" s="63"/>
      <c r="BM53" s="63"/>
      <c r="BN53" s="63"/>
      <c r="BO53" s="63"/>
      <c r="BP53" s="63"/>
      <c r="BQ53" s="63"/>
      <c r="BR53" s="63"/>
      <c r="BS53" s="63"/>
      <c r="BT53" s="63"/>
      <c r="BU53" s="63"/>
      <c r="BV53" s="63"/>
      <c r="BW53" s="63"/>
      <c r="BX53" s="63"/>
    </row>
    <row r="54" spans="1:76" ht="14" x14ac:dyDescent="0.3">
      <c r="A54" s="103" t="str">
        <f>'END Jul 2016'!K38</f>
        <v>EnergyAustralia</v>
      </c>
      <c r="B54" s="104" t="str">
        <f>'END Jul 2016'!L38</f>
        <v>Flexi Saver</v>
      </c>
      <c r="C54" s="105">
        <f>91*'END Jul 2016'!M38/100</f>
        <v>89.088999999999999</v>
      </c>
      <c r="D54" s="105">
        <f>$G$6*'END Jul 2016'!N38/100</f>
        <v>79.271640000000005</v>
      </c>
      <c r="E54" s="105">
        <v>0</v>
      </c>
      <c r="F54" s="105">
        <v>0</v>
      </c>
      <c r="G54" s="105">
        <f>$I$6*'END Jul 2016'!AH38/100</f>
        <v>147.44047499999999</v>
      </c>
      <c r="H54" s="105">
        <f>$H$6*'END Jul 2016'!W38/100</f>
        <v>44.805190500000002</v>
      </c>
      <c r="I54" s="105">
        <f t="shared" si="16"/>
        <v>360.60630549999996</v>
      </c>
      <c r="J54" s="107">
        <f t="shared" si="17"/>
        <v>1086.0692219999999</v>
      </c>
      <c r="K54" s="108">
        <f t="shared" si="18"/>
        <v>1442.4252219999998</v>
      </c>
      <c r="L54" s="109">
        <f>'END Jul 2016'!AT38</f>
        <v>0</v>
      </c>
      <c r="M54" s="109">
        <f>'END Jul 2016'!AU38</f>
        <v>0</v>
      </c>
      <c r="N54" s="109">
        <f>'END Jul 2016'!AV38</f>
        <v>0</v>
      </c>
      <c r="O54" s="109">
        <f>'END Jul 2016'!AW38</f>
        <v>16</v>
      </c>
      <c r="P54" s="109">
        <f>($E$6*'END Jul 2016'!AQ38/100)*4</f>
        <v>151.74539999999999</v>
      </c>
      <c r="Q54" s="109">
        <f t="shared" si="19"/>
        <v>1442.4252219999998</v>
      </c>
      <c r="R54" s="109">
        <f>Q54-(J54*O54/100)</f>
        <v>1268.6541464799998</v>
      </c>
      <c r="S54" s="110">
        <f t="shared" si="20"/>
        <v>1290.6798219999998</v>
      </c>
      <c r="T54" s="110">
        <f t="shared" si="21"/>
        <v>1116.9087464799998</v>
      </c>
      <c r="U54" s="473">
        <f t="shared" si="22"/>
        <v>1419.7478042</v>
      </c>
      <c r="V54" s="473">
        <f t="shared" si="23"/>
        <v>1228.5996211279999</v>
      </c>
      <c r="W54" s="124">
        <f>'END Jul 2016'!BD38</f>
        <v>0</v>
      </c>
      <c r="X54" s="125" t="str">
        <f>'END Jul 2016'!BE38</f>
        <v>n</v>
      </c>
      <c r="Y54" s="63"/>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c r="AZ54" s="63"/>
      <c r="BA54" s="63"/>
      <c r="BB54" s="63"/>
      <c r="BC54" s="63"/>
      <c r="BD54" s="63"/>
      <c r="BE54" s="63"/>
      <c r="BF54" s="63"/>
      <c r="BG54" s="63"/>
      <c r="BH54" s="63"/>
      <c r="BI54" s="63"/>
      <c r="BJ54" s="63"/>
      <c r="BK54" s="63"/>
      <c r="BL54" s="63"/>
      <c r="BM54" s="63"/>
      <c r="BN54" s="63"/>
      <c r="BO54" s="63"/>
      <c r="BP54" s="63"/>
      <c r="BQ54" s="63"/>
      <c r="BR54" s="63"/>
      <c r="BS54" s="63"/>
      <c r="BT54" s="63"/>
      <c r="BU54" s="63"/>
      <c r="BV54" s="63"/>
      <c r="BW54" s="63"/>
      <c r="BX54" s="63"/>
    </row>
    <row r="55" spans="1:76" ht="14" x14ac:dyDescent="0.3">
      <c r="A55" s="103" t="str">
        <f>'END Jul 2016'!K39</f>
        <v>Mojo Power</v>
      </c>
      <c r="B55" s="104" t="str">
        <f>'END Jul 2016'!L39</f>
        <v>Standard Energy Pass</v>
      </c>
      <c r="C55" s="105">
        <f>(91*'END Jul 2016'!M39/100)+('END Jul 2016'!BH39*3)</f>
        <v>158.8356</v>
      </c>
      <c r="D55" s="105">
        <f>$G$6*'END Jul 2016'!N39/100</f>
        <v>55.657286999999997</v>
      </c>
      <c r="E55" s="105">
        <v>0</v>
      </c>
      <c r="F55" s="105">
        <v>0</v>
      </c>
      <c r="G55" s="105">
        <f>$I$6*'END Jul 2016'!AH39/100</f>
        <v>101.6563275</v>
      </c>
      <c r="H55" s="105">
        <f>$H$6*'END Jul 2016'!W39/100</f>
        <v>37.104857999999993</v>
      </c>
      <c r="I55" s="105">
        <f t="shared" si="16"/>
        <v>353.25407249999995</v>
      </c>
      <c r="J55" s="107">
        <f t="shared" si="17"/>
        <v>777.6738899999998</v>
      </c>
      <c r="K55" s="108">
        <f t="shared" si="18"/>
        <v>1413.0162899999998</v>
      </c>
      <c r="L55" s="109">
        <f>'END Jul 2016'!AT39</f>
        <v>0</v>
      </c>
      <c r="M55" s="109">
        <f>'END Jul 2016'!AU39</f>
        <v>0</v>
      </c>
      <c r="N55" s="109">
        <f>'END Jul 2016'!AV39</f>
        <v>0</v>
      </c>
      <c r="O55" s="109">
        <f>'END Jul 2016'!AW39</f>
        <v>0</v>
      </c>
      <c r="P55" s="109">
        <f>($E$6*'END Jul 2016'!AQ39/100)*4</f>
        <v>217.20420000000001</v>
      </c>
      <c r="Q55" s="109">
        <f t="shared" si="19"/>
        <v>1413.0162899999998</v>
      </c>
      <c r="R55" s="109">
        <f>Q55</f>
        <v>1413.0162899999998</v>
      </c>
      <c r="S55" s="110">
        <f t="shared" si="20"/>
        <v>1195.8120899999999</v>
      </c>
      <c r="T55" s="110">
        <f t="shared" si="21"/>
        <v>1195.8120899999999</v>
      </c>
      <c r="U55" s="473">
        <f t="shared" si="22"/>
        <v>1315.3932990000001</v>
      </c>
      <c r="V55" s="473">
        <f t="shared" si="23"/>
        <v>1315.3932990000001</v>
      </c>
      <c r="W55" s="124">
        <f>'END Jul 2016'!BD39</f>
        <v>0</v>
      </c>
      <c r="X55" s="125" t="str">
        <f>'END Jul 2016'!BE39</f>
        <v>n</v>
      </c>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3"/>
      <c r="BT55" s="63"/>
      <c r="BU55" s="63"/>
      <c r="BV55" s="63"/>
      <c r="BW55" s="63"/>
      <c r="BX55" s="63"/>
    </row>
    <row r="56" spans="1:76" ht="14" x14ac:dyDescent="0.3">
      <c r="A56" s="103" t="str">
        <f>'END Jul 2016'!K40</f>
        <v>Momentum Energy</v>
      </c>
      <c r="B56" s="104" t="str">
        <f>'END Jul 2016'!L40</f>
        <v>SmilePower</v>
      </c>
      <c r="C56" s="105">
        <f>91*'END Jul 2016'!M40/100</f>
        <v>82.873699999999985</v>
      </c>
      <c r="D56" s="105">
        <f>IF($G$6&gt;='END Jul 2016'!P40,('END Jul 2016'!P40*'END Jul 2016'!N40/100),(($G$6)*'END Jul 2016'!N40/100))</f>
        <v>79.940196</v>
      </c>
      <c r="E56" s="105">
        <v>0</v>
      </c>
      <c r="F56" s="105">
        <f>IF(($H$53&lt;'END Jul 2016'!P40),(0),($G$6-'END Jul 2016'!P40)*'END Jul 2016'!Q40/100)</f>
        <v>0</v>
      </c>
      <c r="G56" s="105">
        <f>$I$6*'END Jul 2016'!AH40/100</f>
        <v>121.65331499999998</v>
      </c>
      <c r="H56" s="105">
        <f>$H$6*'END Jul 2016'!W40/100</f>
        <v>46.166179499999998</v>
      </c>
      <c r="I56" s="105">
        <f t="shared" si="16"/>
        <v>330.63339049999996</v>
      </c>
      <c r="J56" s="107">
        <f t="shared" si="17"/>
        <v>991.03876199999991</v>
      </c>
      <c r="K56" s="108">
        <f t="shared" si="18"/>
        <v>1322.5335619999998</v>
      </c>
      <c r="L56" s="109">
        <f>'END Jul 2016'!AT40</f>
        <v>0</v>
      </c>
      <c r="M56" s="109">
        <f>'END Jul 2016'!AU40</f>
        <v>0</v>
      </c>
      <c r="N56" s="109">
        <f>'END Jul 2016'!AV40</f>
        <v>0</v>
      </c>
      <c r="O56" s="109">
        <f>'END Jul 2016'!AW40</f>
        <v>0</v>
      </c>
      <c r="P56" s="109">
        <f>($E$6*'END Jul 2016'!AQ40/100)*4</f>
        <v>0</v>
      </c>
      <c r="Q56" s="109">
        <f t="shared" si="19"/>
        <v>1322.5335619999998</v>
      </c>
      <c r="R56" s="109">
        <f>Q56</f>
        <v>1322.5335619999998</v>
      </c>
      <c r="S56" s="110">
        <f t="shared" si="20"/>
        <v>1322.5335619999998</v>
      </c>
      <c r="T56" s="110">
        <f t="shared" si="21"/>
        <v>1322.5335619999998</v>
      </c>
      <c r="U56" s="473">
        <f t="shared" si="22"/>
        <v>1454.7869181999999</v>
      </c>
      <c r="V56" s="473">
        <f t="shared" si="23"/>
        <v>1454.7869181999999</v>
      </c>
      <c r="W56" s="124">
        <f>'END Jul 2016'!BD40</f>
        <v>12</v>
      </c>
      <c r="X56" s="125" t="str">
        <f>'END Jul 2016'!BE40</f>
        <v>y</v>
      </c>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3"/>
      <c r="BR56" s="63"/>
      <c r="BS56" s="63"/>
      <c r="BT56" s="63"/>
      <c r="BU56" s="63"/>
      <c r="BV56" s="63"/>
      <c r="BW56" s="63"/>
      <c r="BX56" s="63"/>
    </row>
    <row r="57" spans="1:76" ht="14" x14ac:dyDescent="0.3">
      <c r="A57" s="103" t="str">
        <f>'END Jul 2016'!K41</f>
        <v>Origin Energy</v>
      </c>
      <c r="B57" s="104" t="str">
        <f>'END Jul 2016'!L41</f>
        <v>Saver</v>
      </c>
      <c r="C57" s="105">
        <f>91*'END Jul 2016'!M41/100</f>
        <v>90.09</v>
      </c>
      <c r="D57" s="105">
        <f>$G$6*'END Jul 2016'!N41/100</f>
        <v>76.645170000000007</v>
      </c>
      <c r="E57" s="105">
        <v>0</v>
      </c>
      <c r="F57" s="105">
        <v>0</v>
      </c>
      <c r="G57" s="105">
        <f>$I$6*'END Jul 2016'!AH41/100</f>
        <v>158.185125</v>
      </c>
      <c r="H57" s="105">
        <f>$H$6*'END Jul 2016'!W41/100</f>
        <v>50.1417</v>
      </c>
      <c r="I57" s="105">
        <f t="shared" si="16"/>
        <v>375.06199500000002</v>
      </c>
      <c r="J57" s="107">
        <f t="shared" si="17"/>
        <v>1139.88798</v>
      </c>
      <c r="K57" s="108">
        <f t="shared" si="18"/>
        <v>1500.2479800000001</v>
      </c>
      <c r="L57" s="109">
        <f>'END Jul 2016'!AT41</f>
        <v>0</v>
      </c>
      <c r="M57" s="109">
        <f>'END Jul 2016'!AU41</f>
        <v>0</v>
      </c>
      <c r="N57" s="109">
        <f>'END Jul 2016'!AV41</f>
        <v>0</v>
      </c>
      <c r="O57" s="109">
        <f>'END Jul 2016'!AW41</f>
        <v>13</v>
      </c>
      <c r="P57" s="109">
        <f>($E$6*'END Jul 2016'!AQ41/100)*4</f>
        <v>178.524</v>
      </c>
      <c r="Q57" s="109">
        <f t="shared" si="19"/>
        <v>1500.2479800000001</v>
      </c>
      <c r="R57" s="109">
        <f>Q57-(J57*O57/100)</f>
        <v>1352.0625426000001</v>
      </c>
      <c r="S57" s="110">
        <f t="shared" si="20"/>
        <v>1321.7239800000002</v>
      </c>
      <c r="T57" s="110">
        <f t="shared" si="21"/>
        <v>1173.5385426000003</v>
      </c>
      <c r="U57" s="473">
        <f t="shared" si="22"/>
        <v>1453.8963780000004</v>
      </c>
      <c r="V57" s="473">
        <f t="shared" si="23"/>
        <v>1290.8923968600004</v>
      </c>
      <c r="W57" s="124">
        <f>'END Jul 2016'!BD41</f>
        <v>0</v>
      </c>
      <c r="X57" s="125" t="str">
        <f>'END Jul 2016'!BE41</f>
        <v>n</v>
      </c>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row>
    <row r="58" spans="1:76" ht="14" x14ac:dyDescent="0.3">
      <c r="A58" s="103" t="str">
        <f>'END Jul 2016'!K42</f>
        <v>Powerdirect</v>
      </c>
      <c r="B58" s="104" t="str">
        <f>'END Jul 2016'!L42</f>
        <v>20 percent</v>
      </c>
      <c r="C58" s="105">
        <f>91*'END Jul 2016'!M42/100</f>
        <v>90.535899999999998</v>
      </c>
      <c r="D58" s="105">
        <f>$G$6*'END Jul 2016'!N42/100</f>
        <v>78.60308400000001</v>
      </c>
      <c r="E58" s="105">
        <v>0</v>
      </c>
      <c r="F58" s="105">
        <v>0</v>
      </c>
      <c r="G58" s="105">
        <f>$I$6*'END Jul 2016'!AH42/100</f>
        <v>160.99067249999999</v>
      </c>
      <c r="H58" s="105">
        <f>$H$6*'END Jul 2016'!W42/100</f>
        <v>46.989936</v>
      </c>
      <c r="I58" s="105">
        <f t="shared" si="16"/>
        <v>377.11959250000001</v>
      </c>
      <c r="J58" s="107">
        <f t="shared" si="17"/>
        <v>1146.3347699999999</v>
      </c>
      <c r="K58" s="108">
        <f t="shared" si="18"/>
        <v>1508.47837</v>
      </c>
      <c r="L58" s="109">
        <f>'END Jul 2016'!AT42</f>
        <v>0</v>
      </c>
      <c r="M58" s="109">
        <f>'END Jul 2016'!AU42</f>
        <v>0</v>
      </c>
      <c r="N58" s="109">
        <f>'END Jul 2016'!AV42</f>
        <v>0</v>
      </c>
      <c r="O58" s="109">
        <f>'END Jul 2016'!AW42</f>
        <v>20</v>
      </c>
      <c r="P58" s="109">
        <f>($E$6*'END Jul 2016'!AQ42/100)*4</f>
        <v>181.49939999999998</v>
      </c>
      <c r="Q58" s="109">
        <f t="shared" si="19"/>
        <v>1508.47837</v>
      </c>
      <c r="R58" s="109">
        <f>Q58-(J58*O58/100)</f>
        <v>1279.2114160000001</v>
      </c>
      <c r="S58" s="110">
        <f t="shared" si="20"/>
        <v>1326.9789700000001</v>
      </c>
      <c r="T58" s="110">
        <f t="shared" si="21"/>
        <v>1097.7120160000002</v>
      </c>
      <c r="U58" s="473">
        <f t="shared" si="22"/>
        <v>1459.6768670000004</v>
      </c>
      <c r="V58" s="473">
        <f t="shared" si="23"/>
        <v>1207.4832176000002</v>
      </c>
      <c r="W58" s="124">
        <f>'END Jul 2016'!BD42</f>
        <v>0</v>
      </c>
      <c r="X58" s="125" t="str">
        <f>'END Jul 2016'!BE42</f>
        <v>n</v>
      </c>
      <c r="Y58" s="63"/>
      <c r="Z58" s="63"/>
      <c r="AA58" s="63"/>
      <c r="AB58" s="63"/>
      <c r="AC58" s="63"/>
      <c r="AD58" s="63"/>
      <c r="AE58" s="63"/>
      <c r="AF58" s="63"/>
      <c r="AG58" s="63"/>
      <c r="AH58" s="63"/>
      <c r="AI58" s="63"/>
      <c r="AJ58" s="63"/>
      <c r="AK58" s="63"/>
      <c r="AL58" s="63"/>
      <c r="AM58" s="63"/>
      <c r="AN58" s="63"/>
      <c r="AO58" s="63"/>
      <c r="AP58" s="63"/>
      <c r="AQ58" s="63"/>
      <c r="AR58" s="63"/>
      <c r="AS58" s="63"/>
      <c r="AT58" s="63"/>
      <c r="AU58" s="63"/>
      <c r="AV58" s="63"/>
      <c r="AW58" s="63"/>
      <c r="AX58" s="63"/>
      <c r="AY58" s="63"/>
      <c r="AZ58" s="63"/>
      <c r="BA58" s="63"/>
      <c r="BB58" s="63"/>
      <c r="BC58" s="63"/>
      <c r="BD58" s="63"/>
      <c r="BE58" s="63"/>
      <c r="BF58" s="63"/>
      <c r="BG58" s="63"/>
      <c r="BH58" s="63"/>
      <c r="BI58" s="63"/>
      <c r="BJ58" s="63"/>
      <c r="BK58" s="63"/>
      <c r="BL58" s="63"/>
      <c r="BM58" s="63"/>
      <c r="BN58" s="63"/>
      <c r="BO58" s="63"/>
      <c r="BP58" s="63"/>
      <c r="BQ58" s="63"/>
      <c r="BR58" s="63"/>
      <c r="BS58" s="63"/>
      <c r="BT58" s="63"/>
      <c r="BU58" s="63"/>
      <c r="BV58" s="63"/>
      <c r="BW58" s="63"/>
      <c r="BX58" s="63"/>
    </row>
    <row r="59" spans="1:76" ht="14" x14ac:dyDescent="0.3">
      <c r="A59" s="103" t="str">
        <f>'END Jul 2016'!K43</f>
        <v>Powershop</v>
      </c>
      <c r="B59" s="104" t="str">
        <f>'END Jul 2016'!L43</f>
        <v>Standard Saver</v>
      </c>
      <c r="C59" s="105">
        <f>91*'END Jul 2016'!M43/100</f>
        <v>104.83200000000001</v>
      </c>
      <c r="D59" s="105">
        <f>$G$6*'END Jul 2016'!N43/100</f>
        <v>67.092459840000004</v>
      </c>
      <c r="E59" s="105">
        <v>0</v>
      </c>
      <c r="F59" s="105">
        <v>0</v>
      </c>
      <c r="G59" s="105">
        <f>$I$6*'END Jul 2016'!AH43/100</f>
        <v>133.40557439999998</v>
      </c>
      <c r="H59" s="105">
        <f>$H$6*'END Jul 2016'!W43/100</f>
        <v>62.26739568</v>
      </c>
      <c r="I59" s="105">
        <f t="shared" si="16"/>
        <v>367.59742991999997</v>
      </c>
      <c r="J59" s="107">
        <f t="shared" si="17"/>
        <v>1051.0617196799999</v>
      </c>
      <c r="K59" s="108">
        <f t="shared" si="18"/>
        <v>1470.3897196799999</v>
      </c>
      <c r="L59" s="109">
        <f>'END Jul 2016'!AT43</f>
        <v>4</v>
      </c>
      <c r="M59" s="109">
        <f>'END Jul 2016'!AU43</f>
        <v>0</v>
      </c>
      <c r="N59" s="109">
        <f>'END Jul 2016'!AV43</f>
        <v>14</v>
      </c>
      <c r="O59" s="109">
        <f>'END Jul 2016'!AW43</f>
        <v>0</v>
      </c>
      <c r="P59" s="109">
        <f>($E$6*'END Jul 2016'!AQ43/100)*4</f>
        <v>214.22880000000001</v>
      </c>
      <c r="Q59" s="109">
        <f>K59-(K59*L59/100)</f>
        <v>1411.5741308928</v>
      </c>
      <c r="R59" s="109">
        <f>Q59-(K59*N59/100)</f>
        <v>1205.7195701375999</v>
      </c>
      <c r="S59" s="110">
        <f t="shared" si="20"/>
        <v>1197.3453308927999</v>
      </c>
      <c r="T59" s="110">
        <f t="shared" si="21"/>
        <v>991.49077013759995</v>
      </c>
      <c r="U59" s="473">
        <f t="shared" si="22"/>
        <v>1317.07986398208</v>
      </c>
      <c r="V59" s="473">
        <f t="shared" si="23"/>
        <v>1090.6398471513601</v>
      </c>
      <c r="W59" s="124">
        <f>'END Jul 2016'!BD43</f>
        <v>0</v>
      </c>
      <c r="X59" s="125" t="str">
        <f>'END Jul 2016'!BE43</f>
        <v>n</v>
      </c>
      <c r="Y59" s="63"/>
      <c r="Z59" s="63"/>
      <c r="AA59" s="63"/>
      <c r="AB59" s="63"/>
      <c r="AC59" s="63"/>
      <c r="AD59" s="63"/>
      <c r="AE59" s="63"/>
      <c r="AF59" s="63"/>
      <c r="AG59" s="63"/>
      <c r="AH59" s="63"/>
      <c r="AI59" s="63"/>
      <c r="AJ59" s="63"/>
      <c r="AK59" s="63"/>
      <c r="AL59" s="63"/>
      <c r="AM59" s="63"/>
      <c r="AN59" s="63"/>
      <c r="AO59" s="63"/>
      <c r="AP59" s="63"/>
      <c r="AQ59" s="63"/>
      <c r="AR59" s="63"/>
      <c r="AS59" s="63"/>
      <c r="AT59" s="63"/>
      <c r="AU59" s="63"/>
      <c r="AV59" s="63"/>
      <c r="AW59" s="63"/>
      <c r="AX59" s="63"/>
      <c r="AY59" s="63"/>
      <c r="AZ59" s="63"/>
      <c r="BA59" s="63"/>
      <c r="BB59" s="63"/>
      <c r="BC59" s="63"/>
      <c r="BD59" s="63"/>
      <c r="BE59" s="63"/>
      <c r="BF59" s="63"/>
      <c r="BG59" s="63"/>
      <c r="BH59" s="63"/>
      <c r="BI59" s="63"/>
      <c r="BJ59" s="63"/>
      <c r="BK59" s="63"/>
      <c r="BL59" s="63"/>
      <c r="BM59" s="63"/>
      <c r="BN59" s="63"/>
      <c r="BO59" s="63"/>
      <c r="BP59" s="63"/>
      <c r="BQ59" s="63"/>
      <c r="BR59" s="63"/>
      <c r="BS59" s="63"/>
      <c r="BT59" s="63"/>
      <c r="BU59" s="63"/>
      <c r="BV59" s="63"/>
      <c r="BW59" s="63"/>
      <c r="BX59" s="63"/>
    </row>
    <row r="60" spans="1:76" ht="14" x14ac:dyDescent="0.3">
      <c r="A60" s="103" t="str">
        <f>'END Jul 2016'!K44</f>
        <v>Red Energy</v>
      </c>
      <c r="B60" s="104" t="str">
        <f>'END Jul 2016'!L44</f>
        <v>Easy Saver</v>
      </c>
      <c r="C60" s="105">
        <f>91*'END Jul 2016'!M44/100</f>
        <v>83.592600000000004</v>
      </c>
      <c r="D60" s="105">
        <f>$G$6*'END Jul 2016'!N44/100</f>
        <v>71.845893000000004</v>
      </c>
      <c r="E60" s="105">
        <v>0</v>
      </c>
      <c r="F60" s="105">
        <v>0</v>
      </c>
      <c r="G60" s="105">
        <f>$I$6*'END Jul 2016'!AH44/100</f>
        <v>151.14141000000001</v>
      </c>
      <c r="H60" s="105">
        <f>$H$6*'END Jul 2016'!W44/100</f>
        <v>48.888157499999998</v>
      </c>
      <c r="I60" s="105">
        <f t="shared" si="16"/>
        <v>355.46806049999998</v>
      </c>
      <c r="J60" s="107">
        <f t="shared" si="17"/>
        <v>1087.5018419999999</v>
      </c>
      <c r="K60" s="108">
        <f t="shared" si="18"/>
        <v>1421.8722419999999</v>
      </c>
      <c r="L60" s="109">
        <f>'END Jul 2016'!AT44</f>
        <v>0</v>
      </c>
      <c r="M60" s="109">
        <f>'END Jul 2016'!AU44</f>
        <v>0</v>
      </c>
      <c r="N60" s="109">
        <f>'END Jul 2016'!AV44</f>
        <v>10</v>
      </c>
      <c r="O60" s="109">
        <f>'END Jul 2016'!AW44</f>
        <v>0</v>
      </c>
      <c r="P60" s="109">
        <f>($E$6*'END Jul 2016'!AQ44/100)*4</f>
        <v>178.524</v>
      </c>
      <c r="Q60" s="109">
        <f t="shared" ref="Q60:Q62" si="24">K60</f>
        <v>1421.8722419999999</v>
      </c>
      <c r="R60" s="109">
        <f>Q60-(K60*N60/100)</f>
        <v>1279.6850178</v>
      </c>
      <c r="S60" s="110">
        <f t="shared" si="20"/>
        <v>1243.348242</v>
      </c>
      <c r="T60" s="110">
        <f t="shared" si="21"/>
        <v>1101.1610178000001</v>
      </c>
      <c r="U60" s="473">
        <f t="shared" si="22"/>
        <v>1367.6830662000002</v>
      </c>
      <c r="V60" s="473">
        <f t="shared" si="23"/>
        <v>1211.2771195800001</v>
      </c>
      <c r="W60" s="124">
        <f>'END Jul 2016'!BD44</f>
        <v>0</v>
      </c>
      <c r="X60" s="125" t="str">
        <f>'END Jul 2016'!BE44</f>
        <v>n</v>
      </c>
      <c r="Y60" s="63"/>
      <c r="Z60" s="63"/>
      <c r="AA60" s="63"/>
      <c r="AB60" s="63"/>
      <c r="AC60" s="63"/>
      <c r="AD60" s="63"/>
      <c r="AE60" s="63"/>
      <c r="AF60" s="63"/>
      <c r="AG60" s="63"/>
      <c r="AH60" s="63"/>
      <c r="AI60" s="63"/>
      <c r="AJ60" s="63"/>
      <c r="AK60" s="63"/>
      <c r="AL60" s="63"/>
      <c r="AM60" s="63"/>
      <c r="AN60" s="63"/>
      <c r="AO60" s="63"/>
      <c r="AP60" s="63"/>
      <c r="AQ60" s="63"/>
      <c r="AR60" s="63"/>
      <c r="AS60" s="63"/>
      <c r="AT60" s="63"/>
      <c r="AU60" s="63"/>
      <c r="AV60" s="63"/>
      <c r="AW60" s="63"/>
      <c r="AX60" s="63"/>
      <c r="AY60" s="63"/>
      <c r="AZ60" s="63"/>
      <c r="BA60" s="63"/>
      <c r="BB60" s="63"/>
      <c r="BC60" s="63"/>
      <c r="BD60" s="63"/>
      <c r="BE60" s="63"/>
      <c r="BF60" s="63"/>
      <c r="BG60" s="63"/>
      <c r="BH60" s="63"/>
      <c r="BI60" s="63"/>
      <c r="BJ60" s="63"/>
      <c r="BK60" s="63"/>
      <c r="BL60" s="63"/>
      <c r="BM60" s="63"/>
      <c r="BN60" s="63"/>
      <c r="BO60" s="63"/>
      <c r="BP60" s="63"/>
      <c r="BQ60" s="63"/>
      <c r="BR60" s="63"/>
      <c r="BS60" s="63"/>
      <c r="BT60" s="63"/>
      <c r="BU60" s="63"/>
      <c r="BV60" s="63"/>
      <c r="BW60" s="63"/>
      <c r="BX60" s="63"/>
    </row>
    <row r="61" spans="1:76" ht="14" x14ac:dyDescent="0.3">
      <c r="A61" s="103" t="str">
        <f>'END Jul 2016'!K45</f>
        <v>Simply Energy</v>
      </c>
      <c r="B61" s="104" t="str">
        <f>'END Jul 2016'!L45</f>
        <v>Simply Plus</v>
      </c>
      <c r="C61" s="105">
        <f>91*'END Jul 2016'!M45/100</f>
        <v>79.242800000000003</v>
      </c>
      <c r="D61" s="105">
        <f>$G$6*'END Jul 2016'!N45/100</f>
        <v>76.788432</v>
      </c>
      <c r="E61" s="105">
        <v>0</v>
      </c>
      <c r="F61" s="105">
        <v>0</v>
      </c>
      <c r="G61" s="105">
        <f>$I$6*'END Jul 2016'!AH45/100</f>
        <v>140.21768249999997</v>
      </c>
      <c r="H61" s="105">
        <f>$H$6*'END Jul 2016'!W45/100</f>
        <v>54.296298</v>
      </c>
      <c r="I61" s="105">
        <f t="shared" si="16"/>
        <v>350.54521249999993</v>
      </c>
      <c r="J61" s="107">
        <f t="shared" si="17"/>
        <v>1085.2096499999998</v>
      </c>
      <c r="K61" s="108">
        <f t="shared" si="18"/>
        <v>1402.1808499999997</v>
      </c>
      <c r="L61" s="109">
        <f>'END Jul 2016'!AT45</f>
        <v>0</v>
      </c>
      <c r="M61" s="109">
        <f>'END Jul 2016'!AU45</f>
        <v>0</v>
      </c>
      <c r="N61" s="109">
        <f>'END Jul 2016'!AV45</f>
        <v>0</v>
      </c>
      <c r="O61" s="109">
        <f>'END Jul 2016'!AW45</f>
        <v>15</v>
      </c>
      <c r="P61" s="109">
        <f>($E$6*'END Jul 2016'!AQ45/100)*4</f>
        <v>193.40100000000001</v>
      </c>
      <c r="Q61" s="109">
        <f t="shared" si="24"/>
        <v>1402.1808499999997</v>
      </c>
      <c r="R61" s="109">
        <f>Q61-(J61*O61/100)</f>
        <v>1239.3994024999997</v>
      </c>
      <c r="S61" s="110">
        <f t="shared" si="20"/>
        <v>1208.7798499999997</v>
      </c>
      <c r="T61" s="110">
        <f t="shared" si="21"/>
        <v>1045.9984024999997</v>
      </c>
      <c r="U61" s="473">
        <f t="shared" si="22"/>
        <v>1329.6578349999997</v>
      </c>
      <c r="V61" s="473">
        <f t="shared" si="23"/>
        <v>1150.5982427499998</v>
      </c>
      <c r="W61" s="124">
        <f>'END Jul 2016'!BD45</f>
        <v>24</v>
      </c>
      <c r="X61" s="125" t="str">
        <f>'END Jul 2016'!BE45</f>
        <v>y</v>
      </c>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3"/>
      <c r="BS61" s="63"/>
      <c r="BT61" s="63"/>
      <c r="BU61" s="63"/>
      <c r="BV61" s="63"/>
      <c r="BW61" s="63"/>
      <c r="BX61" s="63"/>
    </row>
    <row r="62" spans="1:76" ht="14.5" thickBot="1" x14ac:dyDescent="0.35">
      <c r="A62" s="113" t="str">
        <f>'END Jul 2016'!K46</f>
        <v>Urth Energy</v>
      </c>
      <c r="B62" s="114" t="str">
        <f>'END Jul 2016'!L46</f>
        <v>Market offer</v>
      </c>
      <c r="C62" s="115">
        <f>91*'END Jul 2016'!M46/100</f>
        <v>90.09</v>
      </c>
      <c r="D62" s="115">
        <f>$G$6*'END Jul 2016'!N46/100</f>
        <v>75.45132000000001</v>
      </c>
      <c r="E62" s="115">
        <v>0</v>
      </c>
      <c r="F62" s="115">
        <v>0</v>
      </c>
      <c r="G62" s="115">
        <f>$I$6*'END Jul 2016'!AH46/100</f>
        <v>142.66507499999997</v>
      </c>
      <c r="H62" s="115">
        <f>$H$6*'END Jul 2016'!W46/100</f>
        <v>57.662955000000004</v>
      </c>
      <c r="I62" s="115">
        <f t="shared" si="16"/>
        <v>365.86935</v>
      </c>
      <c r="J62" s="117">
        <f t="shared" si="17"/>
        <v>1103.1174000000001</v>
      </c>
      <c r="K62" s="118">
        <f t="shared" si="18"/>
        <v>1463.4774</v>
      </c>
      <c r="L62" s="119">
        <f>'END Jul 2016'!AT46</f>
        <v>0</v>
      </c>
      <c r="M62" s="119">
        <f>'END Jul 2016'!AU46</f>
        <v>0</v>
      </c>
      <c r="N62" s="119">
        <f>'END Jul 2016'!AV46</f>
        <v>0</v>
      </c>
      <c r="O62" s="119">
        <f>'END Jul 2016'!AW46</f>
        <v>10</v>
      </c>
      <c r="P62" s="119">
        <f>($E$6*'END Jul 2016'!AQ46/100)*4</f>
        <v>297.54000000000002</v>
      </c>
      <c r="Q62" s="119">
        <f t="shared" si="24"/>
        <v>1463.4774</v>
      </c>
      <c r="R62" s="119">
        <f>Q62-(J62*O62/100)</f>
        <v>1353.1656599999999</v>
      </c>
      <c r="S62" s="120">
        <f t="shared" si="20"/>
        <v>1165.9374</v>
      </c>
      <c r="T62" s="120">
        <f t="shared" si="21"/>
        <v>1055.6256599999999</v>
      </c>
      <c r="U62" s="474">
        <f t="shared" si="22"/>
        <v>1282.5311400000001</v>
      </c>
      <c r="V62" s="474">
        <f t="shared" si="23"/>
        <v>1161.188226</v>
      </c>
      <c r="W62" s="126">
        <f>'END Jul 2016'!BD46</f>
        <v>0</v>
      </c>
      <c r="X62" s="127" t="str">
        <f>'END Jul 2016'!BE46</f>
        <v>n</v>
      </c>
      <c r="Y62" s="63"/>
      <c r="Z62" s="63"/>
      <c r="AA62" s="63"/>
      <c r="AB62" s="63"/>
      <c r="AC62" s="63"/>
      <c r="AD62" s="63"/>
      <c r="AE62" s="63"/>
      <c r="AF62" s="63"/>
      <c r="AG62" s="63"/>
      <c r="AH62" s="63"/>
      <c r="AI62" s="63"/>
      <c r="AJ62" s="63"/>
      <c r="AK62" s="63"/>
      <c r="AL62" s="63"/>
      <c r="AM62" s="63"/>
      <c r="AN62" s="63"/>
      <c r="AO62" s="63"/>
      <c r="AP62" s="63"/>
      <c r="AQ62" s="63"/>
      <c r="AR62" s="63"/>
      <c r="AS62" s="63"/>
      <c r="AT62" s="63"/>
      <c r="AU62" s="63"/>
      <c r="AV62" s="63"/>
      <c r="AW62" s="63"/>
      <c r="AX62" s="63"/>
      <c r="AY62" s="63"/>
      <c r="AZ62" s="63"/>
      <c r="BA62" s="63"/>
      <c r="BB62" s="63"/>
      <c r="BC62" s="63"/>
      <c r="BD62" s="63"/>
      <c r="BE62" s="63"/>
      <c r="BF62" s="63"/>
      <c r="BG62" s="63"/>
      <c r="BH62" s="63"/>
      <c r="BI62" s="63"/>
      <c r="BJ62" s="63"/>
      <c r="BK62" s="63"/>
      <c r="BL62" s="63"/>
      <c r="BM62" s="63"/>
      <c r="BN62" s="63"/>
      <c r="BO62" s="63"/>
      <c r="BP62" s="63"/>
      <c r="BQ62" s="63"/>
      <c r="BR62" s="63"/>
      <c r="BS62" s="63"/>
      <c r="BT62" s="63"/>
      <c r="BU62" s="63"/>
      <c r="BV62" s="63"/>
      <c r="BW62" s="63"/>
      <c r="BX62" s="63"/>
    </row>
    <row r="63" spans="1:76" s="71" customFormat="1" ht="14" x14ac:dyDescent="0.3">
      <c r="K63" s="128"/>
      <c r="L63" s="128"/>
      <c r="M63" s="128"/>
      <c r="N63" s="128"/>
      <c r="O63" s="128"/>
      <c r="P63" s="128"/>
      <c r="Q63" s="128"/>
      <c r="R63" s="128"/>
      <c r="S63" s="128"/>
      <c r="T63" s="128"/>
      <c r="U63" s="128"/>
      <c r="V63" s="128"/>
      <c r="W63" s="128"/>
      <c r="X63" s="128"/>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row>
    <row r="64" spans="1:76" s="71" customFormat="1" x14ac:dyDescent="0.3"/>
    <row r="65" s="71" customFormat="1" x14ac:dyDescent="0.3"/>
    <row r="66" s="71" customFormat="1" x14ac:dyDescent="0.3"/>
    <row r="67" s="71" customFormat="1" x14ac:dyDescent="0.3"/>
    <row r="68" s="71" customFormat="1" x14ac:dyDescent="0.3"/>
    <row r="69" s="71" customFormat="1" x14ac:dyDescent="0.3"/>
    <row r="70" s="71" customFormat="1" x14ac:dyDescent="0.3"/>
    <row r="71" s="71" customFormat="1" x14ac:dyDescent="0.3"/>
    <row r="72" s="71" customFormat="1" x14ac:dyDescent="0.3"/>
    <row r="73" s="71" customFormat="1" x14ac:dyDescent="0.3"/>
    <row r="74" s="71" customFormat="1" x14ac:dyDescent="0.3"/>
    <row r="75" s="71" customFormat="1" x14ac:dyDescent="0.3"/>
    <row r="76" s="71" customFormat="1" x14ac:dyDescent="0.3"/>
    <row r="77" s="71" customFormat="1" x14ac:dyDescent="0.3"/>
    <row r="78" s="71" customFormat="1" x14ac:dyDescent="0.3"/>
    <row r="79" s="71" customFormat="1" x14ac:dyDescent="0.3"/>
    <row r="80" s="71" customFormat="1" x14ac:dyDescent="0.3"/>
    <row r="81" s="71" customFormat="1" x14ac:dyDescent="0.3"/>
    <row r="82" s="71" customFormat="1" x14ac:dyDescent="0.3"/>
    <row r="83" s="71" customFormat="1" x14ac:dyDescent="0.3"/>
    <row r="84" s="71" customFormat="1" x14ac:dyDescent="0.3"/>
    <row r="85" s="71" customFormat="1" x14ac:dyDescent="0.3"/>
    <row r="86" s="71" customFormat="1" x14ac:dyDescent="0.3"/>
    <row r="87" s="71" customFormat="1" x14ac:dyDescent="0.3"/>
    <row r="88" s="71" customFormat="1" x14ac:dyDescent="0.3"/>
    <row r="89" s="71" customFormat="1" x14ac:dyDescent="0.3"/>
    <row r="90" s="71" customFormat="1" x14ac:dyDescent="0.3"/>
    <row r="91" s="71" customFormat="1" x14ac:dyDescent="0.3"/>
    <row r="92" s="71" customFormat="1" x14ac:dyDescent="0.3"/>
    <row r="93" s="71" customFormat="1" x14ac:dyDescent="0.3"/>
    <row r="94" s="71" customFormat="1" x14ac:dyDescent="0.3"/>
    <row r="95" s="71" customFormat="1" x14ac:dyDescent="0.3"/>
    <row r="96" s="71" customFormat="1" x14ac:dyDescent="0.3"/>
    <row r="97" s="71" customFormat="1" x14ac:dyDescent="0.3"/>
    <row r="98" s="71" customFormat="1" x14ac:dyDescent="0.3"/>
    <row r="99" s="71" customFormat="1" x14ac:dyDescent="0.3"/>
    <row r="100" s="71" customFormat="1" x14ac:dyDescent="0.3"/>
    <row r="101" s="71" customFormat="1" x14ac:dyDescent="0.3"/>
    <row r="102" s="71" customFormat="1" x14ac:dyDescent="0.3"/>
    <row r="103" s="71" customFormat="1" x14ac:dyDescent="0.3"/>
    <row r="104" s="71" customFormat="1" x14ac:dyDescent="0.3"/>
    <row r="105" s="71" customFormat="1" x14ac:dyDescent="0.3"/>
    <row r="106" s="71" customFormat="1" x14ac:dyDescent="0.3"/>
    <row r="107" s="71" customFormat="1" x14ac:dyDescent="0.3"/>
    <row r="108" s="71" customFormat="1" x14ac:dyDescent="0.3"/>
    <row r="109" s="71" customFormat="1" x14ac:dyDescent="0.3"/>
    <row r="110" s="71" customFormat="1" x14ac:dyDescent="0.3"/>
    <row r="111" s="71" customFormat="1" x14ac:dyDescent="0.3"/>
    <row r="112" s="71" customFormat="1" x14ac:dyDescent="0.3"/>
    <row r="113" s="71" customFormat="1" x14ac:dyDescent="0.3"/>
    <row r="114" s="71" customFormat="1" x14ac:dyDescent="0.3"/>
    <row r="115" s="71" customFormat="1" x14ac:dyDescent="0.3"/>
    <row r="116" s="71" customFormat="1" x14ac:dyDescent="0.3"/>
    <row r="117" s="71" customFormat="1" x14ac:dyDescent="0.3"/>
    <row r="118" s="71" customFormat="1" x14ac:dyDescent="0.3"/>
    <row r="119" s="71" customFormat="1" x14ac:dyDescent="0.3"/>
    <row r="120" s="71" customFormat="1" x14ac:dyDescent="0.3"/>
    <row r="121" s="71" customFormat="1" x14ac:dyDescent="0.3"/>
    <row r="122" s="71" customFormat="1" x14ac:dyDescent="0.3"/>
    <row r="123" s="71" customFormat="1" x14ac:dyDescent="0.3"/>
    <row r="124" s="71" customFormat="1" x14ac:dyDescent="0.3"/>
    <row r="125" s="71" customFormat="1" x14ac:dyDescent="0.3"/>
    <row r="126" s="71" customFormat="1" x14ac:dyDescent="0.3"/>
    <row r="127" s="71" customFormat="1" x14ac:dyDescent="0.3"/>
    <row r="128" s="71" customFormat="1" x14ac:dyDescent="0.3"/>
    <row r="129" s="71" customFormat="1" x14ac:dyDescent="0.3"/>
    <row r="130" s="71" customFormat="1" x14ac:dyDescent="0.3"/>
    <row r="131" s="71" customFormat="1" x14ac:dyDescent="0.3"/>
    <row r="132" s="71" customFormat="1" x14ac:dyDescent="0.3"/>
    <row r="133" s="71" customFormat="1" x14ac:dyDescent="0.3"/>
    <row r="134" s="71" customFormat="1" x14ac:dyDescent="0.3"/>
    <row r="135" s="71" customFormat="1" x14ac:dyDescent="0.3"/>
    <row r="136" s="71" customFormat="1" x14ac:dyDescent="0.3"/>
    <row r="137" s="71" customFormat="1" x14ac:dyDescent="0.3"/>
    <row r="138" s="71" customFormat="1" x14ac:dyDescent="0.3"/>
    <row r="139" s="71" customFormat="1" x14ac:dyDescent="0.3"/>
    <row r="140" s="71" customFormat="1" x14ac:dyDescent="0.3"/>
    <row r="141" s="71" customFormat="1" x14ac:dyDescent="0.3"/>
    <row r="142" s="71" customFormat="1" x14ac:dyDescent="0.3"/>
    <row r="143" s="71" customFormat="1" x14ac:dyDescent="0.3"/>
    <row r="144" s="71" customFormat="1" x14ac:dyDescent="0.3"/>
    <row r="145" s="71" customFormat="1" x14ac:dyDescent="0.3"/>
    <row r="146" s="71" customFormat="1" x14ac:dyDescent="0.3"/>
    <row r="147" s="71" customFormat="1" x14ac:dyDescent="0.3"/>
    <row r="148" s="71" customFormat="1" x14ac:dyDescent="0.3"/>
    <row r="149" s="71" customFormat="1" x14ac:dyDescent="0.3"/>
    <row r="150" s="71" customFormat="1" x14ac:dyDescent="0.3"/>
    <row r="151" s="71" customFormat="1" x14ac:dyDescent="0.3"/>
    <row r="152" s="71" customFormat="1" x14ac:dyDescent="0.3"/>
    <row r="153" s="71" customFormat="1" x14ac:dyDescent="0.3"/>
    <row r="154" s="71" customFormat="1" x14ac:dyDescent="0.3"/>
    <row r="155" s="71" customFormat="1" x14ac:dyDescent="0.3"/>
    <row r="156" s="71" customFormat="1" x14ac:dyDescent="0.3"/>
    <row r="157" s="71" customFormat="1" x14ac:dyDescent="0.3"/>
    <row r="158" s="71" customFormat="1" x14ac:dyDescent="0.3"/>
    <row r="159" s="71" customFormat="1" x14ac:dyDescent="0.3"/>
    <row r="160" s="71" customFormat="1" x14ac:dyDescent="0.3"/>
    <row r="161" s="71" customFormat="1" x14ac:dyDescent="0.3"/>
    <row r="162" s="71" customFormat="1" x14ac:dyDescent="0.3"/>
    <row r="163" s="71" customFormat="1" x14ac:dyDescent="0.3"/>
    <row r="164" s="71" customFormat="1" x14ac:dyDescent="0.3"/>
    <row r="165" s="71" customFormat="1" x14ac:dyDescent="0.3"/>
    <row r="166" s="71" customFormat="1" x14ac:dyDescent="0.3"/>
    <row r="167" s="71" customFormat="1" x14ac:dyDescent="0.3"/>
    <row r="168" s="71" customFormat="1" x14ac:dyDescent="0.3"/>
    <row r="169" s="71" customFormat="1" x14ac:dyDescent="0.3"/>
    <row r="170" s="71" customFormat="1" x14ac:dyDescent="0.3"/>
    <row r="171" s="71" customFormat="1" x14ac:dyDescent="0.3"/>
    <row r="172" s="71" customFormat="1" x14ac:dyDescent="0.3"/>
    <row r="173" s="71" customFormat="1" x14ac:dyDescent="0.3"/>
    <row r="174" s="71" customFormat="1" x14ac:dyDescent="0.3"/>
    <row r="175" s="71" customFormat="1" x14ac:dyDescent="0.3"/>
    <row r="176" s="71" customFormat="1" x14ac:dyDescent="0.3"/>
    <row r="177" s="71" customFormat="1" x14ac:dyDescent="0.3"/>
    <row r="178" s="71" customFormat="1" x14ac:dyDescent="0.3"/>
    <row r="179" s="71" customFormat="1" x14ac:dyDescent="0.3"/>
    <row r="180" s="71" customFormat="1" x14ac:dyDescent="0.3"/>
    <row r="181" s="71" customFormat="1" x14ac:dyDescent="0.3"/>
    <row r="182" s="71" customFormat="1" x14ac:dyDescent="0.3"/>
    <row r="183" s="71" customFormat="1" x14ac:dyDescent="0.3"/>
    <row r="184" s="71" customFormat="1" x14ac:dyDescent="0.3"/>
    <row r="185" s="71" customFormat="1" x14ac:dyDescent="0.3"/>
    <row r="186" s="71" customFormat="1" x14ac:dyDescent="0.3"/>
    <row r="187" s="71" customFormat="1" x14ac:dyDescent="0.3"/>
    <row r="188" s="71" customFormat="1" x14ac:dyDescent="0.3"/>
    <row r="189" s="71" customFormat="1" x14ac:dyDescent="0.3"/>
    <row r="190" s="71" customFormat="1" x14ac:dyDescent="0.3"/>
    <row r="191" s="71" customFormat="1" x14ac:dyDescent="0.3"/>
    <row r="192" s="71" customFormat="1" x14ac:dyDescent="0.3"/>
    <row r="193" s="71" customFormat="1" x14ac:dyDescent="0.3"/>
    <row r="194" s="71" customFormat="1" x14ac:dyDescent="0.3"/>
    <row r="195" s="71" customFormat="1" x14ac:dyDescent="0.3"/>
    <row r="196" s="71" customFormat="1" x14ac:dyDescent="0.3"/>
    <row r="197" s="71" customFormat="1" x14ac:dyDescent="0.3"/>
    <row r="198" s="71" customFormat="1" x14ac:dyDescent="0.3"/>
    <row r="199" s="71" customFormat="1" x14ac:dyDescent="0.3"/>
    <row r="200" s="71" customFormat="1" x14ac:dyDescent="0.3"/>
    <row r="201" s="71" customFormat="1" x14ac:dyDescent="0.3"/>
    <row r="202" s="71" customFormat="1" x14ac:dyDescent="0.3"/>
    <row r="203" s="71" customFormat="1" x14ac:dyDescent="0.3"/>
    <row r="204" s="71" customFormat="1" x14ac:dyDescent="0.3"/>
    <row r="205" s="71" customFormat="1" x14ac:dyDescent="0.3"/>
    <row r="206" s="71" customFormat="1" x14ac:dyDescent="0.3"/>
    <row r="207" s="71" customFormat="1" x14ac:dyDescent="0.3"/>
    <row r="208" s="71" customFormat="1" x14ac:dyDescent="0.3"/>
    <row r="209" s="71" customFormat="1" x14ac:dyDescent="0.3"/>
    <row r="210" s="71" customFormat="1" x14ac:dyDescent="0.3"/>
    <row r="211" s="71" customFormat="1" x14ac:dyDescent="0.3"/>
    <row r="212" s="71" customFormat="1" x14ac:dyDescent="0.3"/>
    <row r="213" s="71" customFormat="1" x14ac:dyDescent="0.3"/>
    <row r="214" s="71" customFormat="1" x14ac:dyDescent="0.3"/>
    <row r="215" s="71" customFormat="1" x14ac:dyDescent="0.3"/>
    <row r="216" s="71" customFormat="1" x14ac:dyDescent="0.3"/>
    <row r="217" s="71" customFormat="1" x14ac:dyDescent="0.3"/>
    <row r="218" s="71" customFormat="1" x14ac:dyDescent="0.3"/>
    <row r="219" s="71" customFormat="1" x14ac:dyDescent="0.3"/>
    <row r="220" s="71" customFormat="1" x14ac:dyDescent="0.3"/>
    <row r="221" s="71" customFormat="1" x14ac:dyDescent="0.3"/>
    <row r="222" s="71" customFormat="1" x14ac:dyDescent="0.3"/>
    <row r="223" s="71" customFormat="1" x14ac:dyDescent="0.3"/>
    <row r="224" s="71" customFormat="1" x14ac:dyDescent="0.3"/>
    <row r="225" s="71" customFormat="1" x14ac:dyDescent="0.3"/>
    <row r="226" s="71" customFormat="1" x14ac:dyDescent="0.3"/>
    <row r="227" s="71" customFormat="1" x14ac:dyDescent="0.3"/>
  </sheetData>
  <sheetProtection algorithmName="SHA-512" hashValue="irNcKLT6MkclAi1PP4CAKylMSh1rNnwyzf3qCUjV3dan6+PTi2iQHhwAh0yuyR8X+oafP++0XbFl9solPUGDJA==" saltValue="WS02gfyL/wGgm3ZDYem5DQ==" spinCount="100000" sheet="1" objects="1" scenarios="1"/>
  <phoneticPr fontId="11" type="noConversion"/>
  <dataValidations count="2">
    <dataValidation type="decimal" showInputMessage="1" showErrorMessage="1" errorTitle="Incorrect entry" error="Enter 1.5 or 3.0 only" sqref="C4" xr:uid="{00000000-0002-0000-0A00-000000000000}">
      <formula1>1.5</formula1>
      <formula2>3</formula2>
    </dataValidation>
    <dataValidation type="whole" showInputMessage="1" showErrorMessage="1" errorTitle="Incorrect number" error="Please enter quarterly consumption between 700-4000kWh" sqref="C5" xr:uid="{00000000-0002-0000-0A00-000001000000}">
      <formula1>700</formula1>
      <formula2>4000</formula2>
    </dataValidation>
  </dataValidations>
  <pageMargins left="0.75" right="0.75" top="1" bottom="1" header="0.5" footer="0.5"/>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119DF-9943-BD4C-AF1F-6DF5CA8DEAB8}">
  <sheetPr codeName="Sheet50"/>
  <dimension ref="A1:DQ40"/>
  <sheetViews>
    <sheetView zoomScale="110" zoomScaleNormal="110" workbookViewId="0">
      <selection activeCell="B36" sqref="B36"/>
    </sheetView>
  </sheetViews>
  <sheetFormatPr defaultColWidth="10.84375" defaultRowHeight="14" x14ac:dyDescent="0.3"/>
  <cols>
    <col min="1" max="10" width="10.84375" style="300"/>
    <col min="11" max="11" width="15.3046875" style="300" customWidth="1"/>
    <col min="12" max="13" width="10.84375" style="300"/>
    <col min="14" max="14" width="8.84375" style="300" bestFit="1" customWidth="1"/>
    <col min="15" max="40" width="10.84375" style="300"/>
    <col min="41" max="41" width="13.69140625" style="300" customWidth="1"/>
    <col min="42" max="16384" width="10.84375" style="300"/>
  </cols>
  <sheetData>
    <row r="1" spans="1:121" ht="70" x14ac:dyDescent="0.3">
      <c r="A1" s="276" t="s">
        <v>228</v>
      </c>
      <c r="B1" s="276" t="s">
        <v>311</v>
      </c>
      <c r="C1" s="277" t="s">
        <v>312</v>
      </c>
      <c r="D1" s="278" t="s">
        <v>313</v>
      </c>
      <c r="E1" s="278" t="s">
        <v>314</v>
      </c>
      <c r="F1" s="278" t="s">
        <v>315</v>
      </c>
      <c r="G1" s="276" t="s">
        <v>316</v>
      </c>
      <c r="H1" s="279" t="s">
        <v>317</v>
      </c>
      <c r="I1" s="279" t="s">
        <v>395</v>
      </c>
      <c r="J1" s="279" t="s">
        <v>431</v>
      </c>
      <c r="K1" s="278" t="s">
        <v>408</v>
      </c>
      <c r="L1" s="280" t="s">
        <v>432</v>
      </c>
      <c r="M1" s="281" t="s">
        <v>433</v>
      </c>
      <c r="N1" s="282" t="s">
        <v>434</v>
      </c>
      <c r="O1" s="282" t="s">
        <v>435</v>
      </c>
      <c r="P1" s="282" t="s">
        <v>436</v>
      </c>
      <c r="Q1" s="282" t="s">
        <v>515</v>
      </c>
      <c r="R1" s="282" t="s">
        <v>308</v>
      </c>
      <c r="S1" s="282" t="s">
        <v>309</v>
      </c>
      <c r="T1" s="282" t="s">
        <v>310</v>
      </c>
      <c r="U1" s="282" t="s">
        <v>535</v>
      </c>
      <c r="V1" s="283" t="s">
        <v>536</v>
      </c>
      <c r="W1" s="284" t="s">
        <v>557</v>
      </c>
      <c r="X1" s="284" t="s">
        <v>362</v>
      </c>
      <c r="Y1" s="284" t="s">
        <v>297</v>
      </c>
      <c r="Z1" s="284" t="s">
        <v>298</v>
      </c>
      <c r="AA1" s="284" t="s">
        <v>376</v>
      </c>
      <c r="AB1" s="284" t="s">
        <v>295</v>
      </c>
      <c r="AC1" s="284" t="s">
        <v>296</v>
      </c>
      <c r="AD1" s="284" t="s">
        <v>223</v>
      </c>
      <c r="AE1" s="285" t="s">
        <v>224</v>
      </c>
      <c r="AF1" s="286" t="s">
        <v>560</v>
      </c>
      <c r="AG1" s="286" t="s">
        <v>561</v>
      </c>
      <c r="AH1" s="287" t="s">
        <v>429</v>
      </c>
      <c r="AI1" s="287" t="s">
        <v>268</v>
      </c>
      <c r="AJ1" s="287" t="s">
        <v>269</v>
      </c>
      <c r="AK1" s="287" t="s">
        <v>270</v>
      </c>
      <c r="AL1" s="288" t="s">
        <v>738</v>
      </c>
      <c r="AM1" s="288" t="s">
        <v>739</v>
      </c>
      <c r="AN1" s="288" t="s">
        <v>740</v>
      </c>
      <c r="AO1" s="289" t="s">
        <v>566</v>
      </c>
      <c r="AP1" s="290" t="s">
        <v>430</v>
      </c>
      <c r="AQ1" s="290" t="s">
        <v>195</v>
      </c>
      <c r="AR1" s="291" t="s">
        <v>196</v>
      </c>
      <c r="AS1" s="292" t="s">
        <v>190</v>
      </c>
      <c r="AT1" s="293" t="s">
        <v>191</v>
      </c>
      <c r="AU1" s="294"/>
      <c r="AV1" s="294"/>
      <c r="AW1" s="294"/>
      <c r="AX1" s="295" t="s">
        <v>439</v>
      </c>
      <c r="AY1" s="296" t="s">
        <v>440</v>
      </c>
      <c r="AZ1" s="297" t="s">
        <v>441</v>
      </c>
      <c r="BA1" s="298" t="s">
        <v>533</v>
      </c>
      <c r="BB1" s="297" t="s">
        <v>442</v>
      </c>
      <c r="BC1" s="298" t="s">
        <v>552</v>
      </c>
      <c r="BD1" s="297" t="s">
        <v>443</v>
      </c>
      <c r="BE1" s="298" t="s">
        <v>229</v>
      </c>
      <c r="BF1" s="297" t="s">
        <v>307</v>
      </c>
      <c r="BG1" s="299" t="s">
        <v>475</v>
      </c>
      <c r="BH1" s="297" t="s">
        <v>741</v>
      </c>
      <c r="BI1" s="299" t="s">
        <v>742</v>
      </c>
      <c r="BJ1" s="297" t="s">
        <v>537</v>
      </c>
      <c r="BK1" s="299" t="s">
        <v>482</v>
      </c>
      <c r="BL1" s="279" t="s">
        <v>502</v>
      </c>
      <c r="BM1" s="279" t="s">
        <v>476</v>
      </c>
      <c r="BN1" s="279" t="s">
        <v>477</v>
      </c>
      <c r="BO1" s="279" t="s">
        <v>225</v>
      </c>
      <c r="BP1" s="279" t="s">
        <v>522</v>
      </c>
      <c r="BQ1" s="279" t="s">
        <v>743</v>
      </c>
      <c r="BR1" s="279" t="s">
        <v>744</v>
      </c>
      <c r="BS1" s="279" t="s">
        <v>745</v>
      </c>
      <c r="BT1" s="277" t="s">
        <v>473</v>
      </c>
      <c r="BU1" s="277" t="s">
        <v>474</v>
      </c>
      <c r="BV1" s="279" t="s">
        <v>217</v>
      </c>
      <c r="BW1" s="279" t="s">
        <v>218</v>
      </c>
      <c r="BX1" s="277" t="s">
        <v>192</v>
      </c>
      <c r="BY1" s="279" t="s">
        <v>193</v>
      </c>
      <c r="BZ1" s="276" t="s">
        <v>194</v>
      </c>
    </row>
    <row r="2" spans="1:121" customFormat="1" ht="15.5" x14ac:dyDescent="0.35">
      <c r="A2" s="516">
        <v>13659</v>
      </c>
      <c r="B2" s="538">
        <v>43308</v>
      </c>
      <c r="C2" s="539" t="s">
        <v>963</v>
      </c>
      <c r="D2" s="540" t="s">
        <v>532</v>
      </c>
      <c r="E2" s="540"/>
      <c r="F2" s="540" t="s">
        <v>1040</v>
      </c>
      <c r="G2" s="541">
        <v>43299</v>
      </c>
      <c r="H2" s="542" t="s">
        <v>590</v>
      </c>
      <c r="I2" s="542" t="s">
        <v>772</v>
      </c>
      <c r="J2" s="542">
        <v>1</v>
      </c>
      <c r="K2" s="540" t="s">
        <v>736</v>
      </c>
      <c r="L2" s="540" t="s">
        <v>1313</v>
      </c>
      <c r="M2" s="543">
        <v>118</v>
      </c>
      <c r="N2" s="543">
        <v>26</v>
      </c>
      <c r="O2" s="544"/>
      <c r="P2" s="540"/>
      <c r="Q2" s="545"/>
      <c r="R2" s="546"/>
      <c r="S2" s="545"/>
      <c r="T2" s="540"/>
      <c r="U2" s="545"/>
      <c r="V2" s="545"/>
      <c r="W2" s="545"/>
      <c r="X2" s="540"/>
      <c r="Y2" s="543"/>
      <c r="Z2" s="543"/>
      <c r="AA2" s="543"/>
      <c r="AB2" s="543"/>
      <c r="AC2" s="543"/>
      <c r="AD2" s="543"/>
      <c r="AE2" s="545"/>
      <c r="AF2" s="540"/>
      <c r="AG2" s="540"/>
      <c r="AH2" s="543"/>
      <c r="AI2" s="540"/>
      <c r="AJ2" s="540"/>
      <c r="AK2" s="545"/>
      <c r="AL2" s="540"/>
      <c r="AM2" s="543"/>
      <c r="AN2" s="543"/>
      <c r="AO2" s="540" t="s">
        <v>1042</v>
      </c>
      <c r="AP2" s="542" t="s">
        <v>772</v>
      </c>
      <c r="AQ2" s="542"/>
      <c r="AR2" s="542"/>
      <c r="AS2" s="547"/>
      <c r="AT2" s="542">
        <v>11</v>
      </c>
      <c r="AU2" s="547">
        <v>910</v>
      </c>
      <c r="AV2" s="542"/>
      <c r="AW2" s="547">
        <v>6.2</v>
      </c>
      <c r="AX2" s="542" t="s">
        <v>807</v>
      </c>
      <c r="AY2" s="542"/>
      <c r="AZ2" s="542">
        <v>0</v>
      </c>
      <c r="BA2" s="542">
        <v>0</v>
      </c>
      <c r="BB2" s="542">
        <v>0</v>
      </c>
      <c r="BC2" s="542">
        <v>0</v>
      </c>
      <c r="BD2" s="542">
        <v>0</v>
      </c>
      <c r="BE2" s="542">
        <v>0</v>
      </c>
      <c r="BF2" s="542">
        <v>0</v>
      </c>
      <c r="BG2" s="542">
        <v>0</v>
      </c>
      <c r="BH2" s="542">
        <v>0</v>
      </c>
      <c r="BI2" s="542">
        <v>0</v>
      </c>
      <c r="BJ2" s="542">
        <v>0</v>
      </c>
      <c r="BK2" s="542">
        <v>0</v>
      </c>
      <c r="BL2" s="542"/>
      <c r="BM2" s="542" t="s">
        <v>772</v>
      </c>
      <c r="BN2" s="542"/>
      <c r="BO2" s="542" t="s">
        <v>772</v>
      </c>
      <c r="BP2" s="548">
        <v>141.70909090909089</v>
      </c>
      <c r="BQ2" s="542"/>
      <c r="BR2" s="542"/>
      <c r="BS2" s="542"/>
      <c r="BT2" s="549"/>
      <c r="BU2" s="544"/>
      <c r="BV2" s="542"/>
      <c r="BW2" s="542" t="s">
        <v>1043</v>
      </c>
      <c r="BX2" s="542"/>
      <c r="BY2" s="550"/>
      <c r="BZ2" s="516" t="s">
        <v>579</v>
      </c>
      <c r="CA2" s="544" t="s">
        <v>580</v>
      </c>
      <c r="CB2" s="551"/>
      <c r="CC2" s="551"/>
      <c r="CD2" s="551"/>
      <c r="CE2" s="551"/>
      <c r="CF2" s="551"/>
      <c r="CG2" s="551"/>
      <c r="CH2" s="551"/>
      <c r="CI2" s="551"/>
      <c r="CJ2" s="551"/>
      <c r="CK2" s="551"/>
      <c r="CL2" s="551"/>
      <c r="CM2" s="551"/>
      <c r="CN2" s="551"/>
      <c r="CO2" s="551"/>
      <c r="CP2" s="551"/>
      <c r="CQ2" s="551"/>
      <c r="CR2" s="551"/>
      <c r="CS2" s="551"/>
      <c r="CT2" s="551"/>
      <c r="CU2" s="551"/>
      <c r="CV2" s="551"/>
      <c r="CW2" s="551"/>
      <c r="CX2" s="551"/>
      <c r="CY2" s="551"/>
      <c r="CZ2" s="551"/>
      <c r="DA2" s="551"/>
      <c r="DB2" s="551"/>
      <c r="DC2" s="551"/>
      <c r="DD2" s="551"/>
      <c r="DE2" s="551"/>
      <c r="DF2" s="551"/>
      <c r="DG2" s="551"/>
      <c r="DH2" s="551"/>
      <c r="DI2" s="551"/>
      <c r="DJ2" s="551"/>
      <c r="DK2" s="551"/>
      <c r="DL2" s="551"/>
      <c r="DM2" s="551"/>
      <c r="DN2" s="551"/>
      <c r="DO2" s="551"/>
      <c r="DP2" s="551"/>
      <c r="DQ2" s="551"/>
    </row>
    <row r="3" spans="1:121" customFormat="1" ht="15.5" x14ac:dyDescent="0.35">
      <c r="A3" s="516">
        <v>10829</v>
      </c>
      <c r="B3" s="538">
        <v>43312</v>
      </c>
      <c r="C3" s="539" t="s">
        <v>963</v>
      </c>
      <c r="D3" s="540" t="s">
        <v>532</v>
      </c>
      <c r="E3" s="540"/>
      <c r="F3" s="540" t="s">
        <v>1040</v>
      </c>
      <c r="G3" s="541">
        <v>43284</v>
      </c>
      <c r="H3" s="542" t="s">
        <v>590</v>
      </c>
      <c r="I3" s="542" t="s">
        <v>853</v>
      </c>
      <c r="J3" s="542">
        <v>2</v>
      </c>
      <c r="K3" s="540" t="s">
        <v>216</v>
      </c>
      <c r="L3" s="540" t="s">
        <v>871</v>
      </c>
      <c r="M3" s="543">
        <v>160.07272727272726</v>
      </c>
      <c r="N3" s="543">
        <v>28.636363636363633</v>
      </c>
      <c r="O3" s="544"/>
      <c r="P3" s="540"/>
      <c r="Q3" s="545"/>
      <c r="R3" s="546"/>
      <c r="S3" s="545"/>
      <c r="T3" s="540"/>
      <c r="U3" s="545"/>
      <c r="V3" s="545"/>
      <c r="W3" s="545"/>
      <c r="X3" s="540"/>
      <c r="Y3" s="543"/>
      <c r="Z3" s="543"/>
      <c r="AA3" s="543"/>
      <c r="AB3" s="543"/>
      <c r="AC3" s="543"/>
      <c r="AD3" s="543"/>
      <c r="AE3" s="545"/>
      <c r="AF3" s="540"/>
      <c r="AG3" s="540"/>
      <c r="AH3" s="543"/>
      <c r="AI3" s="540"/>
      <c r="AJ3" s="540"/>
      <c r="AK3" s="543"/>
      <c r="AL3" s="540"/>
      <c r="AM3" s="543"/>
      <c r="AN3" s="543"/>
      <c r="AO3" s="540" t="s">
        <v>1042</v>
      </c>
      <c r="AP3" s="542" t="s">
        <v>772</v>
      </c>
      <c r="AQ3" s="542"/>
      <c r="AR3" s="542"/>
      <c r="AS3" s="542">
        <v>10</v>
      </c>
      <c r="AT3" s="542">
        <v>10</v>
      </c>
      <c r="AU3" s="547">
        <v>1274</v>
      </c>
      <c r="AV3" s="542"/>
      <c r="AW3" s="547"/>
      <c r="AX3" s="542" t="s">
        <v>807</v>
      </c>
      <c r="AY3" s="542"/>
      <c r="AZ3" s="542">
        <v>0</v>
      </c>
      <c r="BA3" s="542">
        <v>0</v>
      </c>
      <c r="BB3" s="542">
        <v>0</v>
      </c>
      <c r="BC3" s="542">
        <v>0</v>
      </c>
      <c r="BD3" s="542">
        <v>0</v>
      </c>
      <c r="BE3" s="542">
        <v>0</v>
      </c>
      <c r="BF3" s="542">
        <v>0</v>
      </c>
      <c r="BG3" s="542">
        <v>0</v>
      </c>
      <c r="BH3" s="542">
        <v>0</v>
      </c>
      <c r="BI3" s="542">
        <v>0</v>
      </c>
      <c r="BJ3" s="542">
        <v>0</v>
      </c>
      <c r="BK3" s="542">
        <v>0</v>
      </c>
      <c r="BL3" s="542"/>
      <c r="BM3" s="542" t="s">
        <v>772</v>
      </c>
      <c r="BN3" s="542">
        <v>12</v>
      </c>
      <c r="BO3" s="542" t="s">
        <v>772</v>
      </c>
      <c r="BP3" s="552"/>
      <c r="BQ3" s="542"/>
      <c r="BR3" s="542"/>
      <c r="BS3" s="542"/>
      <c r="BT3" s="540"/>
      <c r="BU3" s="544"/>
      <c r="BV3" s="542"/>
      <c r="BW3" s="542" t="s">
        <v>1043</v>
      </c>
      <c r="BX3" s="542"/>
      <c r="BY3" s="553"/>
      <c r="BZ3" s="503" t="s">
        <v>579</v>
      </c>
      <c r="CA3" s="554" t="s">
        <v>600</v>
      </c>
      <c r="CB3" s="551"/>
      <c r="CC3" s="551"/>
      <c r="CD3" s="551"/>
      <c r="CE3" s="551"/>
      <c r="CF3" s="551"/>
      <c r="CG3" s="551"/>
      <c r="CH3" s="551"/>
      <c r="CI3" s="551"/>
      <c r="CJ3" s="551"/>
      <c r="CK3" s="551"/>
      <c r="CL3" s="551"/>
      <c r="CM3" s="551"/>
      <c r="CN3" s="551"/>
      <c r="CO3" s="551"/>
      <c r="CP3" s="551"/>
      <c r="CQ3" s="551"/>
      <c r="CR3" s="551"/>
      <c r="CS3" s="551"/>
      <c r="CT3" s="551"/>
      <c r="CU3" s="551"/>
      <c r="CV3" s="551"/>
      <c r="CW3" s="551"/>
      <c r="CX3" s="551"/>
      <c r="CY3" s="551"/>
      <c r="CZ3" s="551"/>
      <c r="DA3" s="551"/>
      <c r="DB3" s="551"/>
      <c r="DC3" s="551"/>
      <c r="DD3" s="551"/>
      <c r="DE3" s="551"/>
      <c r="DF3" s="551"/>
      <c r="DG3" s="551"/>
      <c r="DH3" s="551"/>
      <c r="DI3" s="551"/>
      <c r="DJ3" s="551"/>
      <c r="DK3" s="551"/>
      <c r="DL3" s="551"/>
      <c r="DM3" s="551"/>
      <c r="DN3" s="551"/>
      <c r="DO3" s="551"/>
      <c r="DP3" s="551"/>
      <c r="DQ3" s="551"/>
    </row>
    <row r="4" spans="1:121" customFormat="1" ht="15.5" x14ac:dyDescent="0.35">
      <c r="A4" s="516">
        <v>16643</v>
      </c>
      <c r="B4" s="538">
        <v>43309</v>
      </c>
      <c r="C4" s="539" t="s">
        <v>963</v>
      </c>
      <c r="D4" s="540" t="s">
        <v>532</v>
      </c>
      <c r="E4" s="540"/>
      <c r="F4" s="540" t="s">
        <v>1040</v>
      </c>
      <c r="G4" s="555">
        <v>43299</v>
      </c>
      <c r="H4" s="542" t="s">
        <v>590</v>
      </c>
      <c r="I4" s="542" t="s">
        <v>772</v>
      </c>
      <c r="J4" s="542">
        <v>3</v>
      </c>
      <c r="K4" s="540" t="s">
        <v>51</v>
      </c>
      <c r="L4" s="540" t="s">
        <v>1022</v>
      </c>
      <c r="M4" s="543">
        <v>146.37272727272725</v>
      </c>
      <c r="N4" s="543">
        <v>28.86363636363636</v>
      </c>
      <c r="O4" s="544"/>
      <c r="P4" s="540"/>
      <c r="Q4" s="545"/>
      <c r="R4" s="546"/>
      <c r="S4" s="545"/>
      <c r="T4" s="540"/>
      <c r="U4" s="545"/>
      <c r="V4" s="545"/>
      <c r="W4" s="545"/>
      <c r="X4" s="540"/>
      <c r="Y4" s="543"/>
      <c r="Z4" s="543"/>
      <c r="AA4" s="543"/>
      <c r="AB4" s="543"/>
      <c r="AC4" s="543"/>
      <c r="AD4" s="545"/>
      <c r="AE4" s="545"/>
      <c r="AF4" s="540"/>
      <c r="AG4" s="540"/>
      <c r="AH4" s="543"/>
      <c r="AI4" s="540"/>
      <c r="AJ4" s="540"/>
      <c r="AK4" s="543"/>
      <c r="AL4" s="540"/>
      <c r="AM4" s="543"/>
      <c r="AN4" s="543"/>
      <c r="AO4" s="540" t="s">
        <v>1042</v>
      </c>
      <c r="AP4" s="542" t="s">
        <v>772</v>
      </c>
      <c r="AQ4" s="542"/>
      <c r="AR4" s="542"/>
      <c r="AS4" s="547"/>
      <c r="AT4" s="542">
        <v>6.7</v>
      </c>
      <c r="AU4" s="547"/>
      <c r="AV4" s="542"/>
      <c r="AW4" s="547"/>
      <c r="AX4" s="542" t="s">
        <v>772</v>
      </c>
      <c r="AY4" s="542"/>
      <c r="AZ4" s="542">
        <v>0</v>
      </c>
      <c r="BA4" s="542">
        <v>0</v>
      </c>
      <c r="BB4" s="542">
        <v>0</v>
      </c>
      <c r="BC4" s="542">
        <v>0</v>
      </c>
      <c r="BD4" s="542">
        <v>0</v>
      </c>
      <c r="BE4" s="542">
        <v>0</v>
      </c>
      <c r="BF4" s="542">
        <v>0</v>
      </c>
      <c r="BG4" s="542">
        <v>0</v>
      </c>
      <c r="BH4" s="542">
        <v>0</v>
      </c>
      <c r="BI4" s="542">
        <v>0</v>
      </c>
      <c r="BJ4" s="542">
        <v>0</v>
      </c>
      <c r="BK4" s="542">
        <v>0</v>
      </c>
      <c r="BL4" s="542"/>
      <c r="BM4" s="542" t="s">
        <v>772</v>
      </c>
      <c r="BN4" s="542"/>
      <c r="BO4" s="542" t="s">
        <v>772</v>
      </c>
      <c r="BP4" s="552"/>
      <c r="BQ4" s="542"/>
      <c r="BR4" s="542"/>
      <c r="BS4" s="542"/>
      <c r="BT4" s="540"/>
      <c r="BU4" s="544"/>
      <c r="BV4" s="542"/>
      <c r="BW4" s="542" t="s">
        <v>1043</v>
      </c>
      <c r="BX4" s="542">
        <v>1</v>
      </c>
      <c r="BY4" s="540"/>
      <c r="BZ4" s="503" t="s">
        <v>1584</v>
      </c>
      <c r="CA4" s="516" t="s">
        <v>593</v>
      </c>
      <c r="CB4" s="551"/>
      <c r="CC4" s="551"/>
      <c r="CD4" s="551"/>
      <c r="CE4" s="551"/>
      <c r="CF4" s="551"/>
      <c r="CG4" s="551"/>
      <c r="CH4" s="551"/>
      <c r="CI4" s="551"/>
      <c r="CJ4" s="551"/>
      <c r="CK4" s="551"/>
      <c r="CL4" s="551"/>
      <c r="CM4" s="551"/>
      <c r="CN4" s="551"/>
      <c r="CO4" s="551"/>
      <c r="CP4" s="551"/>
      <c r="CQ4" s="551"/>
      <c r="CR4" s="551"/>
      <c r="CS4" s="551"/>
      <c r="CT4" s="551"/>
      <c r="CU4" s="551"/>
      <c r="CV4" s="551"/>
      <c r="CW4" s="551"/>
      <c r="CX4" s="551"/>
      <c r="CY4" s="551"/>
      <c r="CZ4" s="551"/>
      <c r="DA4" s="551"/>
      <c r="DB4" s="551"/>
      <c r="DC4" s="551"/>
      <c r="DD4" s="551"/>
      <c r="DE4" s="551"/>
      <c r="DF4" s="551"/>
      <c r="DG4" s="551"/>
      <c r="DH4" s="551"/>
      <c r="DI4" s="551"/>
      <c r="DJ4" s="551"/>
      <c r="DK4" s="551"/>
      <c r="DL4" s="551"/>
      <c r="DM4" s="551"/>
      <c r="DN4" s="551"/>
      <c r="DO4" s="551"/>
      <c r="DP4" s="551"/>
      <c r="DQ4" s="551"/>
    </row>
    <row r="5" spans="1:121" customFormat="1" ht="15.5" x14ac:dyDescent="0.35">
      <c r="A5" s="516">
        <v>13782</v>
      </c>
      <c r="B5" s="541">
        <v>43291</v>
      </c>
      <c r="C5" s="539" t="s">
        <v>963</v>
      </c>
      <c r="D5" s="540" t="s">
        <v>532</v>
      </c>
      <c r="E5" s="540"/>
      <c r="F5" s="540" t="s">
        <v>1040</v>
      </c>
      <c r="G5" s="556">
        <v>43281</v>
      </c>
      <c r="H5" s="542" t="s">
        <v>590</v>
      </c>
      <c r="I5" s="542" t="s">
        <v>772</v>
      </c>
      <c r="J5" s="542">
        <v>4</v>
      </c>
      <c r="K5" s="516" t="s">
        <v>59</v>
      </c>
      <c r="L5" s="540" t="s">
        <v>1575</v>
      </c>
      <c r="M5" s="543">
        <v>135</v>
      </c>
      <c r="N5" s="543">
        <v>24.499999999999996</v>
      </c>
      <c r="O5" s="544" t="s">
        <v>802</v>
      </c>
      <c r="P5" s="540">
        <v>300</v>
      </c>
      <c r="Q5" s="543">
        <v>32.781818181818181</v>
      </c>
      <c r="R5" s="546"/>
      <c r="S5" s="545"/>
      <c r="T5" s="540"/>
      <c r="U5" s="545"/>
      <c r="V5" s="545"/>
      <c r="W5" s="545"/>
      <c r="X5" s="540"/>
      <c r="Y5" s="543"/>
      <c r="Z5" s="543"/>
      <c r="AA5" s="543"/>
      <c r="AB5" s="543"/>
      <c r="AC5" s="543"/>
      <c r="AD5" s="543"/>
      <c r="AE5" s="545"/>
      <c r="AF5" s="540"/>
      <c r="AG5" s="540"/>
      <c r="AH5" s="543"/>
      <c r="AI5" s="540"/>
      <c r="AJ5" s="540"/>
      <c r="AK5" s="543"/>
      <c r="AL5" s="540"/>
      <c r="AM5" s="543"/>
      <c r="AN5" s="543"/>
      <c r="AO5" s="540" t="s">
        <v>1042</v>
      </c>
      <c r="AP5" s="542" t="s">
        <v>772</v>
      </c>
      <c r="AQ5" s="542"/>
      <c r="AR5" s="542"/>
      <c r="AS5" s="542">
        <v>10</v>
      </c>
      <c r="AT5" s="557">
        <v>5.2</v>
      </c>
      <c r="AU5" s="547"/>
      <c r="AV5" s="542"/>
      <c r="AW5" s="547"/>
      <c r="AX5" s="542" t="s">
        <v>807</v>
      </c>
      <c r="AY5" s="557"/>
      <c r="AZ5" s="558">
        <v>0</v>
      </c>
      <c r="BA5" s="542">
        <v>0</v>
      </c>
      <c r="BB5" s="542">
        <v>2</v>
      </c>
      <c r="BC5" s="542">
        <v>0</v>
      </c>
      <c r="BD5" s="542">
        <v>0</v>
      </c>
      <c r="BE5" s="542">
        <v>0</v>
      </c>
      <c r="BF5" s="542">
        <v>0</v>
      </c>
      <c r="BG5" s="542">
        <v>0</v>
      </c>
      <c r="BH5" s="542">
        <v>0</v>
      </c>
      <c r="BI5" s="542">
        <v>0</v>
      </c>
      <c r="BJ5" s="542">
        <v>0</v>
      </c>
      <c r="BK5" s="542">
        <v>0</v>
      </c>
      <c r="BL5" s="542"/>
      <c r="BM5" s="542" t="s">
        <v>772</v>
      </c>
      <c r="BN5" s="557"/>
      <c r="BO5" s="542" t="s">
        <v>772</v>
      </c>
      <c r="BP5" s="552"/>
      <c r="BQ5" s="542"/>
      <c r="BR5" s="542"/>
      <c r="BS5" s="542"/>
      <c r="BT5" s="554"/>
      <c r="BU5" s="544"/>
      <c r="BV5" s="542"/>
      <c r="BW5" s="542" t="s">
        <v>1043</v>
      </c>
      <c r="BX5" s="542"/>
      <c r="BY5" s="540"/>
      <c r="BZ5" s="559" t="s">
        <v>1585</v>
      </c>
      <c r="CA5" s="516" t="s">
        <v>580</v>
      </c>
      <c r="CB5" s="551"/>
      <c r="CC5" s="214"/>
      <c r="CD5" s="214"/>
      <c r="CE5" s="214"/>
      <c r="CF5" s="214"/>
      <c r="CG5" s="214"/>
      <c r="CH5" s="214"/>
      <c r="CI5" s="214"/>
      <c r="CJ5" s="214"/>
      <c r="CK5" s="214"/>
      <c r="CL5" s="214"/>
      <c r="CM5" s="214"/>
      <c r="CN5" s="214"/>
      <c r="CO5" s="214"/>
      <c r="CP5" s="214"/>
      <c r="CQ5" s="214"/>
      <c r="CR5" s="214"/>
      <c r="CS5" s="214"/>
      <c r="CT5" s="214"/>
      <c r="CU5" s="214"/>
      <c r="CV5" s="214"/>
      <c r="CW5" s="214"/>
      <c r="CX5" s="214"/>
      <c r="CY5" s="214"/>
      <c r="CZ5" s="214"/>
      <c r="DA5" s="214"/>
      <c r="DB5" s="214"/>
      <c r="DC5" s="214"/>
      <c r="DD5" s="214"/>
      <c r="DE5" s="214"/>
      <c r="DF5" s="551"/>
      <c r="DG5" s="551"/>
      <c r="DH5" s="551"/>
      <c r="DI5" s="551"/>
      <c r="DJ5" s="551"/>
      <c r="DK5" s="551"/>
      <c r="DL5" s="551"/>
      <c r="DM5" s="551"/>
      <c r="DN5" s="551"/>
      <c r="DO5" s="551"/>
      <c r="DP5" s="551"/>
      <c r="DQ5" s="551"/>
    </row>
    <row r="6" spans="1:121" customFormat="1" ht="15.5" x14ac:dyDescent="0.35">
      <c r="A6" s="516">
        <v>1489</v>
      </c>
      <c r="B6" s="541">
        <v>43291</v>
      </c>
      <c r="C6" s="539" t="s">
        <v>963</v>
      </c>
      <c r="D6" s="540" t="s">
        <v>532</v>
      </c>
      <c r="E6" s="540"/>
      <c r="F6" s="540" t="s">
        <v>1040</v>
      </c>
      <c r="G6" s="560">
        <v>43277</v>
      </c>
      <c r="H6" s="542" t="s">
        <v>590</v>
      </c>
      <c r="I6" s="542" t="s">
        <v>772</v>
      </c>
      <c r="J6" s="542">
        <v>5</v>
      </c>
      <c r="K6" s="516" t="s">
        <v>61</v>
      </c>
      <c r="L6" s="540" t="s">
        <v>954</v>
      </c>
      <c r="M6" s="543">
        <v>152.04545454545453</v>
      </c>
      <c r="N6" s="543">
        <v>26.081818181818182</v>
      </c>
      <c r="O6" s="544"/>
      <c r="P6" s="540"/>
      <c r="Q6" s="545"/>
      <c r="R6" s="546"/>
      <c r="S6" s="545"/>
      <c r="T6" s="540"/>
      <c r="U6" s="545"/>
      <c r="V6" s="545"/>
      <c r="W6" s="545"/>
      <c r="X6" s="540"/>
      <c r="Y6" s="543"/>
      <c r="Z6" s="543"/>
      <c r="AA6" s="543"/>
      <c r="AB6" s="543"/>
      <c r="AC6" s="543"/>
      <c r="AD6" s="543"/>
      <c r="AE6" s="545"/>
      <c r="AF6" s="540"/>
      <c r="AG6" s="540"/>
      <c r="AH6" s="543"/>
      <c r="AI6" s="540"/>
      <c r="AJ6" s="540"/>
      <c r="AK6" s="543"/>
      <c r="AL6" s="540"/>
      <c r="AM6" s="543"/>
      <c r="AN6" s="543"/>
      <c r="AO6" s="503" t="s">
        <v>1042</v>
      </c>
      <c r="AP6" s="542" t="s">
        <v>772</v>
      </c>
      <c r="AQ6" s="542"/>
      <c r="AR6" s="542"/>
      <c r="AS6" s="547"/>
      <c r="AT6" s="557">
        <v>6.2</v>
      </c>
      <c r="AU6" s="547"/>
      <c r="AV6" s="542"/>
      <c r="AW6" s="547"/>
      <c r="AX6" s="542" t="s">
        <v>807</v>
      </c>
      <c r="AY6" s="557"/>
      <c r="AZ6" s="542">
        <v>0</v>
      </c>
      <c r="BA6" s="542">
        <v>0</v>
      </c>
      <c r="BB6" s="542">
        <v>0</v>
      </c>
      <c r="BC6" s="542">
        <v>0</v>
      </c>
      <c r="BD6" s="542">
        <v>0</v>
      </c>
      <c r="BE6" s="542">
        <v>0</v>
      </c>
      <c r="BF6" s="542">
        <v>0</v>
      </c>
      <c r="BG6" s="542">
        <v>0</v>
      </c>
      <c r="BH6" s="542">
        <v>0</v>
      </c>
      <c r="BI6" s="542">
        <v>0</v>
      </c>
      <c r="BJ6" s="542">
        <v>0</v>
      </c>
      <c r="BK6" s="542">
        <v>0</v>
      </c>
      <c r="BL6" s="542"/>
      <c r="BM6" s="542" t="s">
        <v>772</v>
      </c>
      <c r="BN6" s="557"/>
      <c r="BO6" s="542" t="s">
        <v>772</v>
      </c>
      <c r="BP6" s="552"/>
      <c r="BQ6" s="542"/>
      <c r="BR6" s="542"/>
      <c r="BS6" s="542"/>
      <c r="BT6" s="554"/>
      <c r="BU6" s="544"/>
      <c r="BV6" s="542"/>
      <c r="BW6" s="542" t="s">
        <v>1043</v>
      </c>
      <c r="BX6" s="542"/>
      <c r="BY6" s="540"/>
      <c r="BZ6" s="559" t="s">
        <v>1586</v>
      </c>
      <c r="CA6" s="554" t="s">
        <v>580</v>
      </c>
      <c r="CB6" s="551"/>
      <c r="CC6" s="551"/>
      <c r="CD6" s="551"/>
      <c r="CE6" s="551"/>
      <c r="CF6" s="551"/>
      <c r="CG6" s="551"/>
      <c r="CH6" s="551"/>
      <c r="CI6" s="551"/>
      <c r="CJ6" s="551"/>
      <c r="CK6" s="551"/>
      <c r="CL6" s="551"/>
      <c r="CM6" s="551"/>
      <c r="CN6" s="551"/>
      <c r="CO6" s="551"/>
      <c r="CP6" s="551"/>
      <c r="CQ6" s="551"/>
      <c r="CR6" s="551"/>
      <c r="CS6" s="551"/>
      <c r="CT6" s="551"/>
      <c r="CU6" s="551"/>
      <c r="CV6" s="551"/>
      <c r="CW6" s="551"/>
      <c r="CX6" s="551"/>
      <c r="CY6" s="551"/>
      <c r="CZ6" s="551"/>
      <c r="DA6" s="551"/>
      <c r="DB6" s="551"/>
      <c r="DC6" s="551"/>
      <c r="DD6" s="551"/>
      <c r="DE6" s="551"/>
      <c r="DF6" s="551"/>
      <c r="DG6" s="551"/>
      <c r="DH6" s="551"/>
      <c r="DI6" s="551"/>
      <c r="DJ6" s="551"/>
      <c r="DK6" s="551"/>
      <c r="DL6" s="551"/>
      <c r="DM6" s="551"/>
      <c r="DN6" s="551"/>
      <c r="DO6" s="551"/>
      <c r="DP6" s="551"/>
      <c r="DQ6" s="551"/>
    </row>
    <row r="7" spans="1:121" customFormat="1" ht="13" customHeight="1" x14ac:dyDescent="0.35">
      <c r="A7" s="411">
        <v>16126</v>
      </c>
      <c r="B7" s="561">
        <v>43312</v>
      </c>
      <c r="C7" s="410" t="s">
        <v>963</v>
      </c>
      <c r="D7" s="411" t="s">
        <v>532</v>
      </c>
      <c r="E7" s="411"/>
      <c r="F7" s="411" t="s">
        <v>1040</v>
      </c>
      <c r="G7" s="405">
        <v>43312</v>
      </c>
      <c r="H7" s="412" t="s">
        <v>590</v>
      </c>
      <c r="I7" s="412" t="s">
        <v>853</v>
      </c>
      <c r="J7" s="412">
        <v>6</v>
      </c>
      <c r="K7" s="411" t="s">
        <v>64</v>
      </c>
      <c r="L7" s="411" t="s">
        <v>1553</v>
      </c>
      <c r="M7" s="543">
        <v>142.5</v>
      </c>
      <c r="N7" s="543">
        <v>30.036363636363632</v>
      </c>
      <c r="O7" s="562"/>
      <c r="P7" s="553"/>
      <c r="Q7" s="563"/>
      <c r="R7" s="546"/>
      <c r="S7" s="545"/>
      <c r="T7" s="540"/>
      <c r="U7" s="545"/>
      <c r="V7" s="545"/>
      <c r="W7" s="545"/>
      <c r="X7" s="540"/>
      <c r="Y7" s="543"/>
      <c r="Z7" s="543"/>
      <c r="AA7" s="543"/>
      <c r="AB7" s="543"/>
      <c r="AC7" s="543"/>
      <c r="AD7" s="543"/>
      <c r="AE7" s="545"/>
      <c r="AF7" s="540"/>
      <c r="AG7" s="540"/>
      <c r="AH7" s="543"/>
      <c r="AI7" s="540"/>
      <c r="AJ7" s="540"/>
      <c r="AK7" s="543"/>
      <c r="AL7" s="540"/>
      <c r="AM7" s="543"/>
      <c r="AN7" s="543"/>
      <c r="AO7" s="411" t="s">
        <v>1042</v>
      </c>
      <c r="AP7" s="412" t="s">
        <v>772</v>
      </c>
      <c r="AQ7" s="412"/>
      <c r="AR7" s="412"/>
      <c r="AS7" s="415"/>
      <c r="AT7" s="412">
        <v>10</v>
      </c>
      <c r="AU7" s="415"/>
      <c r="AV7" s="412"/>
      <c r="AW7" s="412"/>
      <c r="AX7" s="412" t="s">
        <v>807</v>
      </c>
      <c r="AY7" s="412"/>
      <c r="AZ7" s="412">
        <v>0</v>
      </c>
      <c r="BA7" s="412">
        <v>0</v>
      </c>
      <c r="BB7" s="412">
        <v>0</v>
      </c>
      <c r="BC7" s="412">
        <v>0</v>
      </c>
      <c r="BD7" s="412">
        <v>0</v>
      </c>
      <c r="BE7" s="412">
        <v>0</v>
      </c>
      <c r="BF7" s="412">
        <v>0</v>
      </c>
      <c r="BG7" s="412">
        <v>0</v>
      </c>
      <c r="BH7" s="412">
        <v>0</v>
      </c>
      <c r="BI7" s="412">
        <v>0</v>
      </c>
      <c r="BJ7" s="412">
        <v>0</v>
      </c>
      <c r="BK7" s="412">
        <v>0</v>
      </c>
      <c r="BL7" s="412"/>
      <c r="BM7" s="412" t="s">
        <v>772</v>
      </c>
      <c r="BN7" s="412">
        <v>12</v>
      </c>
      <c r="BO7" s="412" t="s">
        <v>772</v>
      </c>
      <c r="BP7" s="482"/>
      <c r="BQ7" s="412"/>
      <c r="BR7" s="412"/>
      <c r="BS7" s="412"/>
      <c r="BT7" s="411" t="s">
        <v>1554</v>
      </c>
      <c r="BU7" s="416" t="s">
        <v>523</v>
      </c>
      <c r="BV7" s="412">
        <v>25</v>
      </c>
      <c r="BW7" s="412" t="s">
        <v>1043</v>
      </c>
      <c r="BX7" s="412"/>
      <c r="BY7" s="411" t="s">
        <v>1555</v>
      </c>
      <c r="BZ7" s="503" t="s">
        <v>579</v>
      </c>
      <c r="CA7" s="411" t="s">
        <v>580</v>
      </c>
      <c r="CB7" s="551"/>
      <c r="CC7" s="551"/>
      <c r="CD7" s="551"/>
      <c r="CE7" s="551"/>
      <c r="CF7" s="551"/>
      <c r="CG7" s="551"/>
      <c r="CH7" s="551"/>
      <c r="CI7" s="551"/>
      <c r="CJ7" s="551"/>
      <c r="CK7" s="551"/>
      <c r="CL7" s="551"/>
      <c r="CM7" s="551"/>
      <c r="CN7" s="551"/>
      <c r="CO7" s="551"/>
      <c r="CP7" s="551"/>
      <c r="CQ7" s="551"/>
      <c r="CR7" s="551"/>
      <c r="CS7" s="551"/>
      <c r="CT7" s="551"/>
      <c r="CU7" s="551"/>
      <c r="CV7" s="551"/>
      <c r="CW7" s="551"/>
      <c r="CX7" s="551"/>
      <c r="CY7" s="551"/>
      <c r="CZ7" s="551"/>
      <c r="DA7" s="551"/>
      <c r="DB7" s="551"/>
      <c r="DC7" s="551"/>
      <c r="DD7" s="551"/>
      <c r="DE7" s="551"/>
      <c r="DF7" s="551"/>
      <c r="DG7" s="551"/>
      <c r="DH7" s="551"/>
      <c r="DI7" s="551"/>
      <c r="DJ7" s="551"/>
      <c r="DK7" s="551"/>
      <c r="DL7" s="551"/>
      <c r="DM7" s="551"/>
      <c r="DN7" s="551"/>
      <c r="DO7" s="551"/>
      <c r="DP7" s="551"/>
      <c r="DQ7" s="551"/>
    </row>
    <row r="8" spans="1:121" customFormat="1" ht="13" customHeight="1" x14ac:dyDescent="0.35">
      <c r="A8" s="411">
        <v>12319</v>
      </c>
      <c r="B8" s="405">
        <v>43291</v>
      </c>
      <c r="C8" s="410" t="s">
        <v>963</v>
      </c>
      <c r="D8" s="411" t="s">
        <v>532</v>
      </c>
      <c r="E8" s="411"/>
      <c r="F8" s="411" t="s">
        <v>1040</v>
      </c>
      <c r="G8" s="405">
        <v>43281</v>
      </c>
      <c r="H8" s="412" t="s">
        <v>590</v>
      </c>
      <c r="I8" s="412" t="s">
        <v>853</v>
      </c>
      <c r="J8" s="412">
        <v>7</v>
      </c>
      <c r="K8" s="411" t="s">
        <v>12</v>
      </c>
      <c r="L8" s="411" t="s">
        <v>1037</v>
      </c>
      <c r="M8" s="543">
        <v>149.0181818181818</v>
      </c>
      <c r="N8" s="543">
        <v>29.5</v>
      </c>
      <c r="O8" s="544"/>
      <c r="P8" s="411"/>
      <c r="Q8" s="414"/>
      <c r="R8" s="413"/>
      <c r="S8" s="414"/>
      <c r="T8" s="411"/>
      <c r="U8" s="414"/>
      <c r="V8" s="414"/>
      <c r="W8" s="414"/>
      <c r="X8" s="411"/>
      <c r="Y8" s="426"/>
      <c r="Z8" s="426"/>
      <c r="AA8" s="426"/>
      <c r="AB8" s="426"/>
      <c r="AC8" s="426"/>
      <c r="AD8" s="414"/>
      <c r="AE8" s="414"/>
      <c r="AF8" s="411"/>
      <c r="AG8" s="411"/>
      <c r="AH8" s="426"/>
      <c r="AI8" s="411"/>
      <c r="AJ8" s="411"/>
      <c r="AK8" s="426"/>
      <c r="AL8" s="411"/>
      <c r="AM8" s="426"/>
      <c r="AN8" s="426"/>
      <c r="AO8" s="411" t="s">
        <v>1042</v>
      </c>
      <c r="AP8" s="412" t="s">
        <v>772</v>
      </c>
      <c r="AQ8" s="412"/>
      <c r="AR8" s="412"/>
      <c r="AS8" s="412"/>
      <c r="AT8" s="412">
        <v>10</v>
      </c>
      <c r="AU8" s="415">
        <v>1274</v>
      </c>
      <c r="AV8" s="412"/>
      <c r="AW8" s="415">
        <v>5</v>
      </c>
      <c r="AX8" s="412" t="s">
        <v>807</v>
      </c>
      <c r="AY8" s="412"/>
      <c r="AZ8" s="412">
        <v>0</v>
      </c>
      <c r="BA8" s="412">
        <v>0</v>
      </c>
      <c r="BB8" s="412">
        <v>0</v>
      </c>
      <c r="BC8" s="412">
        <v>0</v>
      </c>
      <c r="BD8" s="412">
        <v>0</v>
      </c>
      <c r="BE8" s="412">
        <v>0</v>
      </c>
      <c r="BF8" s="412">
        <v>0</v>
      </c>
      <c r="BG8" s="412">
        <v>0</v>
      </c>
      <c r="BH8" s="412">
        <v>0</v>
      </c>
      <c r="BI8" s="412">
        <v>0</v>
      </c>
      <c r="BJ8" s="412">
        <v>0</v>
      </c>
      <c r="BK8" s="412">
        <v>0</v>
      </c>
      <c r="BL8" s="412"/>
      <c r="BM8" s="412" t="s">
        <v>772</v>
      </c>
      <c r="BN8" s="412">
        <v>12</v>
      </c>
      <c r="BO8" s="412" t="s">
        <v>772</v>
      </c>
      <c r="BP8" s="482"/>
      <c r="BQ8" s="412"/>
      <c r="BR8" s="412"/>
      <c r="BS8" s="412"/>
      <c r="BT8" s="416"/>
      <c r="BU8" s="416"/>
      <c r="BV8" s="412"/>
      <c r="BW8" s="412" t="s">
        <v>1043</v>
      </c>
      <c r="BX8" s="412"/>
      <c r="BY8" s="411" t="s">
        <v>1556</v>
      </c>
      <c r="BZ8" s="416" t="s">
        <v>579</v>
      </c>
      <c r="CA8" s="416" t="s">
        <v>580</v>
      </c>
      <c r="CB8" s="551"/>
      <c r="CC8" s="551"/>
      <c r="CD8" s="551"/>
      <c r="CE8" s="551"/>
      <c r="CF8" s="551"/>
      <c r="CG8" s="551"/>
      <c r="CH8" s="551"/>
      <c r="CI8" s="551"/>
      <c r="CJ8" s="551"/>
      <c r="CK8" s="551"/>
      <c r="CL8" s="551"/>
      <c r="CM8" s="551"/>
      <c r="CN8" s="551"/>
      <c r="CO8" s="551"/>
      <c r="CP8" s="551"/>
      <c r="CQ8" s="551"/>
      <c r="CR8" s="551"/>
      <c r="CS8" s="551"/>
      <c r="CT8" s="551"/>
      <c r="CU8" s="551"/>
      <c r="CV8" s="551"/>
      <c r="CW8" s="551"/>
      <c r="CX8" s="551"/>
      <c r="CY8" s="551"/>
      <c r="CZ8" s="551"/>
      <c r="DA8" s="551"/>
      <c r="DB8" s="551"/>
      <c r="DC8" s="551"/>
      <c r="DD8" s="551"/>
      <c r="DE8" s="551"/>
      <c r="DF8" s="551"/>
      <c r="DG8" s="551"/>
      <c r="DH8" s="551"/>
      <c r="DI8" s="551"/>
      <c r="DJ8" s="551"/>
      <c r="DK8" s="551"/>
      <c r="DL8" s="551"/>
      <c r="DM8" s="551"/>
      <c r="DN8" s="551"/>
      <c r="DO8" s="551"/>
      <c r="DP8" s="551"/>
      <c r="DQ8" s="551"/>
    </row>
    <row r="9" spans="1:121" customFormat="1" ht="13" customHeight="1" x14ac:dyDescent="0.35">
      <c r="A9" s="411">
        <v>15192</v>
      </c>
      <c r="B9" s="561">
        <v>43308</v>
      </c>
      <c r="C9" s="410" t="s">
        <v>963</v>
      </c>
      <c r="D9" s="411" t="s">
        <v>532</v>
      </c>
      <c r="E9" s="411"/>
      <c r="F9" s="411" t="s">
        <v>1040</v>
      </c>
      <c r="G9" s="405">
        <v>43266</v>
      </c>
      <c r="H9" s="412" t="s">
        <v>590</v>
      </c>
      <c r="I9" s="412" t="s">
        <v>772</v>
      </c>
      <c r="J9" s="412">
        <v>8</v>
      </c>
      <c r="K9" s="411" t="s">
        <v>14</v>
      </c>
      <c r="L9" s="411" t="s">
        <v>1323</v>
      </c>
      <c r="M9" s="543">
        <v>172.30909090909088</v>
      </c>
      <c r="N9" s="543">
        <v>24.863636363636363</v>
      </c>
      <c r="O9" s="544"/>
      <c r="P9" s="411"/>
      <c r="Q9" s="414"/>
      <c r="R9" s="411"/>
      <c r="S9" s="414"/>
      <c r="T9" s="411"/>
      <c r="U9" s="414"/>
      <c r="V9" s="414"/>
      <c r="W9" s="414"/>
      <c r="X9" s="411"/>
      <c r="Y9" s="426"/>
      <c r="Z9" s="426"/>
      <c r="AA9" s="426"/>
      <c r="AB9" s="426"/>
      <c r="AC9" s="426"/>
      <c r="AD9" s="414"/>
      <c r="AE9" s="545"/>
      <c r="AF9" s="411"/>
      <c r="AG9" s="411"/>
      <c r="AH9" s="426"/>
      <c r="AI9" s="411"/>
      <c r="AJ9" s="411"/>
      <c r="AK9" s="426"/>
      <c r="AL9" s="411"/>
      <c r="AM9" s="426"/>
      <c r="AN9" s="426"/>
      <c r="AO9" s="411" t="s">
        <v>1042</v>
      </c>
      <c r="AP9" s="412" t="s">
        <v>772</v>
      </c>
      <c r="AQ9" s="412"/>
      <c r="AR9" s="412"/>
      <c r="AS9" s="415"/>
      <c r="AT9" s="412">
        <v>5</v>
      </c>
      <c r="AU9" s="415"/>
      <c r="AV9" s="412"/>
      <c r="AW9" s="415"/>
      <c r="AX9" s="412" t="s">
        <v>807</v>
      </c>
      <c r="AY9" s="412"/>
      <c r="AZ9" s="412">
        <v>0</v>
      </c>
      <c r="BA9" s="412">
        <v>0</v>
      </c>
      <c r="BB9" s="412">
        <v>0</v>
      </c>
      <c r="BC9" s="412">
        <v>0</v>
      </c>
      <c r="BD9" s="412">
        <v>0</v>
      </c>
      <c r="BE9" s="412">
        <v>0</v>
      </c>
      <c r="BF9" s="412">
        <v>0</v>
      </c>
      <c r="BG9" s="412">
        <v>0</v>
      </c>
      <c r="BH9" s="412">
        <v>0</v>
      </c>
      <c r="BI9" s="412">
        <v>0</v>
      </c>
      <c r="BJ9" s="412">
        <v>0</v>
      </c>
      <c r="BK9" s="412">
        <v>0</v>
      </c>
      <c r="BL9" s="412"/>
      <c r="BM9" s="412" t="s">
        <v>772</v>
      </c>
      <c r="BN9" s="412"/>
      <c r="BO9" s="412" t="s">
        <v>772</v>
      </c>
      <c r="BP9" s="482"/>
      <c r="BQ9" s="412"/>
      <c r="BR9" s="412"/>
      <c r="BS9" s="412"/>
      <c r="BT9" s="416"/>
      <c r="BU9" s="416"/>
      <c r="BV9" s="412"/>
      <c r="BW9" s="412" t="s">
        <v>1043</v>
      </c>
      <c r="BX9" s="412">
        <v>1</v>
      </c>
      <c r="BY9" s="411"/>
      <c r="BZ9" s="564" t="s">
        <v>1587</v>
      </c>
      <c r="CA9" s="411" t="s">
        <v>600</v>
      </c>
      <c r="CB9" s="551"/>
      <c r="CC9" s="551"/>
      <c r="CD9" s="551"/>
      <c r="CE9" s="551"/>
      <c r="CF9" s="551"/>
      <c r="CG9" s="551"/>
      <c r="CH9" s="551"/>
      <c r="CI9" s="551"/>
      <c r="CJ9" s="551"/>
      <c r="CK9" s="551"/>
      <c r="CL9" s="551"/>
      <c r="CM9" s="551"/>
      <c r="CN9" s="551"/>
      <c r="CO9" s="551"/>
      <c r="CP9" s="551"/>
      <c r="CQ9" s="551"/>
      <c r="CR9" s="551"/>
      <c r="CS9" s="551"/>
      <c r="CT9" s="551"/>
      <c r="CU9" s="551"/>
      <c r="CV9" s="551"/>
      <c r="CW9" s="551"/>
      <c r="CX9" s="551"/>
      <c r="CY9" s="551"/>
      <c r="CZ9" s="551"/>
      <c r="DA9" s="551"/>
      <c r="DB9" s="551"/>
      <c r="DC9" s="551"/>
      <c r="DD9" s="551"/>
      <c r="DE9" s="551"/>
      <c r="DF9" s="551"/>
      <c r="DG9" s="551"/>
      <c r="DH9" s="551"/>
      <c r="DI9" s="551"/>
      <c r="DJ9" s="551"/>
      <c r="DK9" s="551"/>
      <c r="DL9" s="551"/>
      <c r="DM9" s="551"/>
      <c r="DN9" s="551"/>
      <c r="DO9" s="551"/>
      <c r="DP9" s="551"/>
      <c r="DQ9" s="551"/>
    </row>
    <row r="10" spans="1:121" customFormat="1" ht="15.5" x14ac:dyDescent="0.35">
      <c r="A10" s="516">
        <v>14759</v>
      </c>
      <c r="B10" s="541">
        <v>43292</v>
      </c>
      <c r="C10" s="565" t="s">
        <v>963</v>
      </c>
      <c r="D10" s="553" t="s">
        <v>532</v>
      </c>
      <c r="E10" s="553"/>
      <c r="F10" s="553" t="s">
        <v>1040</v>
      </c>
      <c r="G10" s="556">
        <v>43281</v>
      </c>
      <c r="H10" s="558" t="s">
        <v>590</v>
      </c>
      <c r="I10" s="558" t="s">
        <v>853</v>
      </c>
      <c r="J10" s="558">
        <v>9</v>
      </c>
      <c r="K10" s="553" t="s">
        <v>335</v>
      </c>
      <c r="L10" s="566" t="s">
        <v>1325</v>
      </c>
      <c r="M10" s="543">
        <v>160.99999999999997</v>
      </c>
      <c r="N10" s="543">
        <v>28.299999999999997</v>
      </c>
      <c r="O10" s="562"/>
      <c r="P10" s="553"/>
      <c r="Q10" s="563"/>
      <c r="R10" s="567"/>
      <c r="S10" s="563"/>
      <c r="T10" s="553"/>
      <c r="U10" s="563"/>
      <c r="V10" s="563"/>
      <c r="W10" s="563"/>
      <c r="X10" s="553"/>
      <c r="Y10" s="568"/>
      <c r="Z10" s="568"/>
      <c r="AA10" s="568"/>
      <c r="AB10" s="568"/>
      <c r="AC10" s="568"/>
      <c r="AD10" s="568"/>
      <c r="AE10" s="563"/>
      <c r="AF10" s="553"/>
      <c r="AG10" s="553"/>
      <c r="AH10" s="568"/>
      <c r="AI10" s="553"/>
      <c r="AJ10" s="553"/>
      <c r="AK10" s="568"/>
      <c r="AL10" s="553"/>
      <c r="AM10" s="568"/>
      <c r="AN10" s="568"/>
      <c r="AO10" s="553" t="s">
        <v>1042</v>
      </c>
      <c r="AP10" s="558" t="s">
        <v>772</v>
      </c>
      <c r="AQ10" s="558"/>
      <c r="AR10" s="558"/>
      <c r="AS10" s="569"/>
      <c r="AT10" s="558">
        <v>18</v>
      </c>
      <c r="AU10" s="569">
        <v>455</v>
      </c>
      <c r="AV10" s="558"/>
      <c r="AW10" s="569">
        <v>6</v>
      </c>
      <c r="AX10" s="558" t="s">
        <v>807</v>
      </c>
      <c r="AY10" s="557"/>
      <c r="AZ10" s="558">
        <v>0</v>
      </c>
      <c r="BA10" s="558">
        <v>0</v>
      </c>
      <c r="BB10" s="558">
        <v>0</v>
      </c>
      <c r="BC10" s="558">
        <v>0</v>
      </c>
      <c r="BD10" s="558">
        <v>0</v>
      </c>
      <c r="BE10" s="558">
        <v>0</v>
      </c>
      <c r="BF10" s="558">
        <v>0</v>
      </c>
      <c r="BG10" s="558">
        <v>0</v>
      </c>
      <c r="BH10" s="558">
        <v>0</v>
      </c>
      <c r="BI10" s="558">
        <v>0</v>
      </c>
      <c r="BJ10" s="558">
        <v>0</v>
      </c>
      <c r="BK10" s="558">
        <v>0</v>
      </c>
      <c r="BL10" s="558"/>
      <c r="BM10" s="558" t="s">
        <v>772</v>
      </c>
      <c r="BN10" s="558"/>
      <c r="BO10" s="558" t="s">
        <v>772</v>
      </c>
      <c r="BP10" s="570"/>
      <c r="BQ10" s="558"/>
      <c r="BR10" s="558"/>
      <c r="BS10" s="558"/>
      <c r="BT10" s="536"/>
      <c r="BU10" s="544"/>
      <c r="BV10" s="542"/>
      <c r="BW10" s="558" t="s">
        <v>1043</v>
      </c>
      <c r="BX10" s="558"/>
      <c r="BY10" s="571"/>
      <c r="BZ10" s="550" t="s">
        <v>579</v>
      </c>
      <c r="CA10" s="516" t="s">
        <v>580</v>
      </c>
      <c r="CB10" s="551"/>
      <c r="CC10" s="551"/>
      <c r="CD10" s="551"/>
      <c r="CE10" s="551"/>
      <c r="CF10" s="551"/>
      <c r="CG10" s="551"/>
      <c r="CH10" s="551"/>
      <c r="CI10" s="551"/>
      <c r="CJ10" s="551"/>
      <c r="CK10" s="551"/>
      <c r="CL10" s="551"/>
      <c r="CM10" s="551"/>
      <c r="CN10" s="551"/>
      <c r="CO10" s="551"/>
      <c r="CP10" s="551"/>
      <c r="CQ10" s="551"/>
      <c r="CR10" s="551"/>
      <c r="CS10" s="551"/>
      <c r="CT10" s="551"/>
      <c r="CU10" s="551"/>
      <c r="CV10" s="551"/>
      <c r="CW10" s="551"/>
      <c r="CX10" s="551"/>
      <c r="CY10" s="551"/>
      <c r="CZ10" s="551"/>
      <c r="DA10" s="551"/>
      <c r="DB10" s="551"/>
      <c r="DC10" s="551"/>
      <c r="DD10" s="551"/>
      <c r="DE10" s="551"/>
      <c r="DF10" s="551"/>
      <c r="DG10" s="551"/>
      <c r="DH10" s="551"/>
      <c r="DI10" s="551"/>
      <c r="DJ10" s="551"/>
      <c r="DK10" s="551"/>
      <c r="DL10" s="551"/>
      <c r="DM10" s="551"/>
      <c r="DN10" s="551"/>
      <c r="DO10" s="551"/>
      <c r="DP10" s="551"/>
      <c r="DQ10" s="551"/>
    </row>
    <row r="11" spans="1:121" customFormat="1" ht="15.5" x14ac:dyDescent="0.35">
      <c r="A11" s="516">
        <v>1141</v>
      </c>
      <c r="B11" s="541">
        <v>43292</v>
      </c>
      <c r="C11" s="539" t="s">
        <v>963</v>
      </c>
      <c r="D11" s="540" t="s">
        <v>532</v>
      </c>
      <c r="E11" s="540"/>
      <c r="F11" s="540" t="s">
        <v>1040</v>
      </c>
      <c r="G11" s="560">
        <v>43281</v>
      </c>
      <c r="H11" s="542" t="s">
        <v>590</v>
      </c>
      <c r="I11" s="542" t="s">
        <v>772</v>
      </c>
      <c r="J11" s="558">
        <v>10</v>
      </c>
      <c r="K11" s="540" t="s">
        <v>15</v>
      </c>
      <c r="L11" s="516" t="s">
        <v>1558</v>
      </c>
      <c r="M11" s="543">
        <v>140.43636363636361</v>
      </c>
      <c r="N11" s="543">
        <v>30.199999999999996</v>
      </c>
      <c r="O11" s="544" t="s">
        <v>802</v>
      </c>
      <c r="P11" s="540">
        <v>1183</v>
      </c>
      <c r="Q11" s="543">
        <v>31.699999999999996</v>
      </c>
      <c r="R11" s="546"/>
      <c r="S11" s="545"/>
      <c r="T11" s="540"/>
      <c r="U11" s="545"/>
      <c r="V11" s="545"/>
      <c r="W11" s="545"/>
      <c r="X11" s="540"/>
      <c r="Y11" s="543"/>
      <c r="Z11" s="543"/>
      <c r="AA11" s="543"/>
      <c r="AB11" s="543"/>
      <c r="AC11" s="543"/>
      <c r="AD11" s="545"/>
      <c r="AE11" s="545"/>
      <c r="AF11" s="540"/>
      <c r="AG11" s="540"/>
      <c r="AH11" s="543"/>
      <c r="AI11" s="540"/>
      <c r="AJ11" s="540"/>
      <c r="AK11" s="543"/>
      <c r="AL11" s="540"/>
      <c r="AM11" s="543"/>
      <c r="AN11" s="543"/>
      <c r="AO11" s="540" t="s">
        <v>1042</v>
      </c>
      <c r="AP11" s="542" t="s">
        <v>772</v>
      </c>
      <c r="AQ11" s="542"/>
      <c r="AR11" s="542"/>
      <c r="AS11" s="547"/>
      <c r="AT11" s="542">
        <v>8</v>
      </c>
      <c r="AU11" s="547"/>
      <c r="AV11" s="542"/>
      <c r="AW11" s="547"/>
      <c r="AX11" s="542" t="s">
        <v>772</v>
      </c>
      <c r="AY11" s="557"/>
      <c r="AZ11" s="542">
        <v>1</v>
      </c>
      <c r="BA11" s="542">
        <v>0</v>
      </c>
      <c r="BB11" s="542">
        <v>0</v>
      </c>
      <c r="BC11" s="542">
        <v>0</v>
      </c>
      <c r="BD11" s="542">
        <v>0</v>
      </c>
      <c r="BE11" s="542">
        <v>0</v>
      </c>
      <c r="BF11" s="542">
        <v>0</v>
      </c>
      <c r="BG11" s="542">
        <v>0</v>
      </c>
      <c r="BH11" s="542">
        <v>0</v>
      </c>
      <c r="BI11" s="542">
        <v>0</v>
      </c>
      <c r="BJ11" s="542">
        <v>0</v>
      </c>
      <c r="BK11" s="542">
        <v>0</v>
      </c>
      <c r="BL11" s="542"/>
      <c r="BM11" s="542" t="s">
        <v>772</v>
      </c>
      <c r="BN11" s="542"/>
      <c r="BO11" s="542" t="s">
        <v>772</v>
      </c>
      <c r="BP11" s="552"/>
      <c r="BQ11" s="542"/>
      <c r="BR11" s="542"/>
      <c r="BS11" s="542"/>
      <c r="BT11" s="516"/>
      <c r="BU11" s="540"/>
      <c r="BV11" s="542"/>
      <c r="BW11" s="542" t="s">
        <v>1043</v>
      </c>
      <c r="BX11" s="542"/>
      <c r="BY11" s="540" t="s">
        <v>1588</v>
      </c>
      <c r="BZ11" s="564" t="s">
        <v>1589</v>
      </c>
      <c r="CA11" s="516" t="s">
        <v>580</v>
      </c>
      <c r="CB11" s="551"/>
      <c r="CC11" s="551"/>
      <c r="CD11" s="551"/>
      <c r="CE11" s="551"/>
      <c r="CF11" s="551"/>
      <c r="CG11" s="551"/>
      <c r="CH11" s="551"/>
      <c r="CI11" s="551"/>
      <c r="CJ11" s="551"/>
      <c r="CK11" s="551"/>
      <c r="CL11" s="551"/>
      <c r="CM11" s="551"/>
      <c r="CN11" s="551"/>
      <c r="CO11" s="551"/>
      <c r="CP11" s="551"/>
      <c r="CQ11" s="551"/>
      <c r="CR11" s="551"/>
      <c r="CS11" s="551"/>
      <c r="CT11" s="551"/>
      <c r="CU11" s="551"/>
      <c r="CV11" s="551"/>
      <c r="CW11" s="551"/>
      <c r="CX11" s="551"/>
      <c r="CY11" s="551"/>
      <c r="CZ11" s="551"/>
      <c r="DA11" s="551"/>
      <c r="DB11" s="551"/>
      <c r="DC11" s="551"/>
      <c r="DD11" s="551"/>
      <c r="DE11" s="551"/>
      <c r="DF11" s="551"/>
      <c r="DG11" s="551"/>
      <c r="DH11" s="551"/>
      <c r="DI11" s="551"/>
      <c r="DJ11" s="551"/>
      <c r="DK11" s="551"/>
      <c r="DL11" s="551"/>
      <c r="DM11" s="551"/>
      <c r="DN11" s="551"/>
      <c r="DO11" s="551"/>
      <c r="DP11" s="551"/>
      <c r="DQ11" s="551"/>
    </row>
    <row r="12" spans="1:121" customFormat="1" ht="15.5" x14ac:dyDescent="0.35">
      <c r="A12" s="516">
        <v>13364</v>
      </c>
      <c r="B12" s="541">
        <v>43290</v>
      </c>
      <c r="C12" s="565" t="s">
        <v>963</v>
      </c>
      <c r="D12" s="553" t="s">
        <v>532</v>
      </c>
      <c r="E12" s="553"/>
      <c r="F12" s="553" t="s">
        <v>1040</v>
      </c>
      <c r="G12" s="555">
        <v>43281</v>
      </c>
      <c r="H12" s="558" t="s">
        <v>590</v>
      </c>
      <c r="I12" s="558" t="s">
        <v>772</v>
      </c>
      <c r="J12" s="558">
        <v>11</v>
      </c>
      <c r="K12" s="553" t="s">
        <v>953</v>
      </c>
      <c r="L12" s="540" t="s">
        <v>1329</v>
      </c>
      <c r="M12" s="543">
        <v>143.28181818181818</v>
      </c>
      <c r="N12" s="543">
        <v>34.490909090909085</v>
      </c>
      <c r="O12" s="562" t="s">
        <v>802</v>
      </c>
      <c r="P12" s="553">
        <v>2000</v>
      </c>
      <c r="Q12" s="543">
        <v>41.490909090909085</v>
      </c>
      <c r="R12" s="567"/>
      <c r="S12" s="563"/>
      <c r="T12" s="553"/>
      <c r="U12" s="563"/>
      <c r="V12" s="563"/>
      <c r="W12" s="563"/>
      <c r="X12" s="553"/>
      <c r="Y12" s="568"/>
      <c r="Z12" s="568"/>
      <c r="AA12" s="568"/>
      <c r="AB12" s="568"/>
      <c r="AC12" s="568"/>
      <c r="AD12" s="568"/>
      <c r="AE12" s="563"/>
      <c r="AF12" s="553"/>
      <c r="AG12" s="553"/>
      <c r="AH12" s="568"/>
      <c r="AI12" s="553"/>
      <c r="AJ12" s="553"/>
      <c r="AK12" s="568"/>
      <c r="AL12" s="553"/>
      <c r="AM12" s="568"/>
      <c r="AN12" s="568"/>
      <c r="AO12" s="553" t="s">
        <v>1042</v>
      </c>
      <c r="AP12" s="558" t="s">
        <v>772</v>
      </c>
      <c r="AQ12" s="558"/>
      <c r="AR12" s="558"/>
      <c r="AS12" s="569"/>
      <c r="AT12" s="558"/>
      <c r="AU12" s="569"/>
      <c r="AV12" s="558"/>
      <c r="AW12" s="569"/>
      <c r="AX12" s="558" t="s">
        <v>807</v>
      </c>
      <c r="AY12" s="542"/>
      <c r="AZ12" s="558">
        <v>0</v>
      </c>
      <c r="BA12" s="558">
        <v>0</v>
      </c>
      <c r="BB12" s="558">
        <v>0</v>
      </c>
      <c r="BC12" s="558">
        <v>0</v>
      </c>
      <c r="BD12" s="558">
        <v>0</v>
      </c>
      <c r="BE12" s="558">
        <v>0</v>
      </c>
      <c r="BF12" s="558">
        <v>0</v>
      </c>
      <c r="BG12" s="558">
        <v>0</v>
      </c>
      <c r="BH12" s="558">
        <v>0</v>
      </c>
      <c r="BI12" s="558">
        <v>0</v>
      </c>
      <c r="BJ12" s="558">
        <v>0</v>
      </c>
      <c r="BK12" s="558">
        <v>0</v>
      </c>
      <c r="BL12" s="558"/>
      <c r="BM12" s="558" t="s">
        <v>772</v>
      </c>
      <c r="BN12" s="558"/>
      <c r="BO12" s="558" t="s">
        <v>772</v>
      </c>
      <c r="BP12" s="548">
        <v>163.63636363636363</v>
      </c>
      <c r="BQ12" s="558"/>
      <c r="BR12" s="558"/>
      <c r="BS12" s="558"/>
      <c r="BT12" s="544"/>
      <c r="BU12" s="544"/>
      <c r="BV12" s="542"/>
      <c r="BW12" s="558" t="s">
        <v>1043</v>
      </c>
      <c r="BX12" s="558">
        <v>1</v>
      </c>
      <c r="BY12" s="562" t="s">
        <v>1330</v>
      </c>
      <c r="BZ12" s="550" t="s">
        <v>1590</v>
      </c>
      <c r="CA12" s="516" t="s">
        <v>580</v>
      </c>
      <c r="CB12" s="551"/>
      <c r="CC12" s="551"/>
      <c r="CD12" s="551"/>
      <c r="CE12" s="551"/>
      <c r="CF12" s="551"/>
      <c r="CG12" s="551"/>
      <c r="CH12" s="551"/>
      <c r="CI12" s="551"/>
      <c r="CJ12" s="551"/>
      <c r="CK12" s="551"/>
      <c r="CL12" s="551"/>
      <c r="CM12" s="551"/>
      <c r="CN12" s="551"/>
      <c r="CO12" s="551"/>
      <c r="CP12" s="551"/>
      <c r="CQ12" s="551"/>
      <c r="CR12" s="551"/>
      <c r="CS12" s="551"/>
      <c r="CT12" s="551"/>
      <c r="CU12" s="551"/>
      <c r="CV12" s="551"/>
      <c r="CW12" s="551"/>
      <c r="CX12" s="551"/>
      <c r="CY12" s="551"/>
      <c r="CZ12" s="551"/>
      <c r="DA12" s="551"/>
      <c r="DB12" s="551"/>
      <c r="DC12" s="551"/>
      <c r="DD12" s="551"/>
      <c r="DE12" s="551"/>
      <c r="DF12" s="551"/>
      <c r="DG12" s="551"/>
      <c r="DH12" s="551"/>
      <c r="DI12" s="551"/>
      <c r="DJ12" s="551"/>
      <c r="DK12" s="551"/>
      <c r="DL12" s="551"/>
      <c r="DM12" s="551"/>
      <c r="DN12" s="551"/>
      <c r="DO12" s="551"/>
      <c r="DP12" s="551"/>
      <c r="DQ12" s="551"/>
    </row>
    <row r="13" spans="1:121" customFormat="1" ht="13.5" x14ac:dyDescent="0.3">
      <c r="A13" s="515">
        <v>16416</v>
      </c>
      <c r="B13" s="572">
        <v>43292</v>
      </c>
      <c r="C13" s="483" t="s">
        <v>825</v>
      </c>
      <c r="D13" s="484" t="s">
        <v>532</v>
      </c>
      <c r="E13" s="484"/>
      <c r="F13" s="484" t="s">
        <v>827</v>
      </c>
      <c r="G13" s="572">
        <v>43252</v>
      </c>
      <c r="H13" s="485" t="s">
        <v>828</v>
      </c>
      <c r="I13" s="485" t="s">
        <v>829</v>
      </c>
      <c r="J13" s="485">
        <v>12</v>
      </c>
      <c r="K13" s="484" t="s">
        <v>1562</v>
      </c>
      <c r="L13" s="484" t="s">
        <v>1563</v>
      </c>
      <c r="M13" s="543">
        <v>150</v>
      </c>
      <c r="N13" s="543">
        <v>52</v>
      </c>
      <c r="O13" s="544" t="s">
        <v>802</v>
      </c>
      <c r="P13" s="484">
        <v>1825</v>
      </c>
      <c r="Q13" s="543">
        <v>57</v>
      </c>
      <c r="R13" s="484"/>
      <c r="S13" s="491"/>
      <c r="T13" s="484"/>
      <c r="U13" s="491"/>
      <c r="V13" s="491"/>
      <c r="W13" s="491"/>
      <c r="X13" s="484"/>
      <c r="Y13" s="486"/>
      <c r="Z13" s="486"/>
      <c r="AA13" s="486"/>
      <c r="AB13" s="486"/>
      <c r="AC13" s="486"/>
      <c r="AD13" s="486"/>
      <c r="AE13" s="491"/>
      <c r="AF13" s="484"/>
      <c r="AG13" s="484"/>
      <c r="AH13" s="486"/>
      <c r="AI13" s="484"/>
      <c r="AJ13" s="484"/>
      <c r="AK13" s="486"/>
      <c r="AL13" s="484"/>
      <c r="AM13" s="486"/>
      <c r="AN13" s="486"/>
      <c r="AO13" s="484" t="s">
        <v>833</v>
      </c>
      <c r="AP13" s="485" t="s">
        <v>829</v>
      </c>
      <c r="AQ13" s="485"/>
      <c r="AR13" s="485"/>
      <c r="AS13" s="487"/>
      <c r="AT13" s="485">
        <v>20</v>
      </c>
      <c r="AU13" s="487"/>
      <c r="AV13" s="485"/>
      <c r="AW13" s="487"/>
      <c r="AX13" s="485" t="s">
        <v>829</v>
      </c>
      <c r="AY13" s="485"/>
      <c r="AZ13" s="485">
        <v>0</v>
      </c>
      <c r="BA13" s="485">
        <v>0</v>
      </c>
      <c r="BB13" s="485">
        <v>0</v>
      </c>
      <c r="BC13" s="485">
        <v>0</v>
      </c>
      <c r="BD13" s="485">
        <v>0</v>
      </c>
      <c r="BE13" s="485">
        <v>0</v>
      </c>
      <c r="BF13" s="485">
        <v>0</v>
      </c>
      <c r="BG13" s="485">
        <v>0</v>
      </c>
      <c r="BH13" s="485">
        <v>0</v>
      </c>
      <c r="BI13" s="485">
        <v>0</v>
      </c>
      <c r="BJ13" s="485">
        <v>0</v>
      </c>
      <c r="BK13" s="485">
        <v>0</v>
      </c>
      <c r="BL13" s="485"/>
      <c r="BM13" s="485" t="s">
        <v>829</v>
      </c>
      <c r="BN13" s="485"/>
      <c r="BO13" s="485" t="s">
        <v>829</v>
      </c>
      <c r="BP13" s="489"/>
      <c r="BQ13" s="485"/>
      <c r="BR13" s="485"/>
      <c r="BS13" s="485"/>
      <c r="BT13" s="484"/>
      <c r="BU13" s="490"/>
      <c r="BV13" s="485"/>
      <c r="BW13" s="485" t="s">
        <v>834</v>
      </c>
      <c r="BX13" s="485"/>
      <c r="BY13" s="484"/>
      <c r="BZ13" s="502" t="s">
        <v>579</v>
      </c>
      <c r="CA13" s="515" t="s">
        <v>600</v>
      </c>
    </row>
    <row r="14" spans="1:121" customFormat="1" ht="15.5" x14ac:dyDescent="0.35">
      <c r="A14" s="516">
        <v>566</v>
      </c>
      <c r="B14" s="538">
        <v>43309</v>
      </c>
      <c r="C14" s="539" t="s">
        <v>963</v>
      </c>
      <c r="D14" s="540" t="s">
        <v>532</v>
      </c>
      <c r="E14" s="540"/>
      <c r="F14" s="540" t="s">
        <v>1040</v>
      </c>
      <c r="G14" s="541">
        <v>43266</v>
      </c>
      <c r="H14" s="542" t="s">
        <v>590</v>
      </c>
      <c r="I14" s="542" t="s">
        <v>772</v>
      </c>
      <c r="J14" s="542">
        <v>13</v>
      </c>
      <c r="K14" s="540" t="s">
        <v>1077</v>
      </c>
      <c r="L14" s="540" t="s">
        <v>1565</v>
      </c>
      <c r="M14" s="543">
        <v>151.1</v>
      </c>
      <c r="N14" s="543">
        <v>27.09090909090909</v>
      </c>
      <c r="O14" s="544"/>
      <c r="P14" s="540"/>
      <c r="Q14" s="545"/>
      <c r="R14" s="540"/>
      <c r="S14" s="545"/>
      <c r="T14" s="540"/>
      <c r="U14" s="545"/>
      <c r="V14" s="545"/>
      <c r="W14" s="545"/>
      <c r="X14" s="540"/>
      <c r="Y14" s="543"/>
      <c r="Z14" s="543"/>
      <c r="AA14" s="543"/>
      <c r="AB14" s="543"/>
      <c r="AC14" s="543"/>
      <c r="AD14" s="543"/>
      <c r="AE14" s="545"/>
      <c r="AF14" s="540"/>
      <c r="AG14" s="540"/>
      <c r="AH14" s="543"/>
      <c r="AI14" s="540"/>
      <c r="AJ14" s="540"/>
      <c r="AK14" s="543"/>
      <c r="AL14" s="540"/>
      <c r="AM14" s="543"/>
      <c r="AN14" s="543"/>
      <c r="AO14" s="503" t="s">
        <v>1042</v>
      </c>
      <c r="AP14" s="557" t="s">
        <v>772</v>
      </c>
      <c r="AQ14" s="542"/>
      <c r="AR14" s="542"/>
      <c r="AS14" s="547"/>
      <c r="AT14" s="542">
        <v>4.3499999999999996</v>
      </c>
      <c r="AU14" s="547"/>
      <c r="AV14" s="542"/>
      <c r="AW14" s="547"/>
      <c r="AX14" s="542" t="s">
        <v>772</v>
      </c>
      <c r="AY14" s="542"/>
      <c r="AZ14" s="542">
        <v>0</v>
      </c>
      <c r="BA14" s="542">
        <v>0</v>
      </c>
      <c r="BB14" s="542">
        <v>0</v>
      </c>
      <c r="BC14" s="542">
        <v>0</v>
      </c>
      <c r="BD14" s="542">
        <v>0</v>
      </c>
      <c r="BE14" s="542">
        <v>0</v>
      </c>
      <c r="BF14" s="542">
        <v>0</v>
      </c>
      <c r="BG14" s="542">
        <v>0</v>
      </c>
      <c r="BH14" s="542">
        <v>0</v>
      </c>
      <c r="BI14" s="542">
        <v>0</v>
      </c>
      <c r="BJ14" s="542">
        <v>0</v>
      </c>
      <c r="BK14" s="542">
        <v>0</v>
      </c>
      <c r="BL14" s="542"/>
      <c r="BM14" s="542" t="s">
        <v>772</v>
      </c>
      <c r="BN14" s="542"/>
      <c r="BO14" s="542" t="s">
        <v>772</v>
      </c>
      <c r="BP14" s="552"/>
      <c r="BQ14" s="542"/>
      <c r="BR14" s="542"/>
      <c r="BS14" s="542"/>
      <c r="BT14" s="544"/>
      <c r="BU14" s="544"/>
      <c r="BV14" s="542"/>
      <c r="BW14" s="542" t="s">
        <v>1043</v>
      </c>
      <c r="BX14" s="542">
        <v>1</v>
      </c>
      <c r="BY14" s="540" t="s">
        <v>1566</v>
      </c>
      <c r="BZ14" s="503" t="s">
        <v>1591</v>
      </c>
      <c r="CA14" s="516" t="s">
        <v>600</v>
      </c>
      <c r="CB14" s="551"/>
      <c r="CC14" s="214"/>
      <c r="CD14" s="214"/>
      <c r="CE14" s="214"/>
      <c r="CF14" s="214"/>
      <c r="CG14" s="214"/>
      <c r="CH14" s="214"/>
      <c r="CI14" s="214"/>
      <c r="CJ14" s="214"/>
      <c r="CK14" s="214"/>
      <c r="CL14" s="214"/>
      <c r="CM14" s="214"/>
      <c r="CN14" s="214"/>
      <c r="CO14" s="214"/>
      <c r="CP14" s="214"/>
      <c r="CQ14" s="214"/>
      <c r="CR14" s="214"/>
      <c r="CS14" s="214"/>
      <c r="CT14" s="214"/>
      <c r="CU14" s="214"/>
      <c r="CV14" s="214"/>
      <c r="CW14" s="214"/>
      <c r="CX14" s="214"/>
      <c r="CY14" s="214"/>
      <c r="CZ14" s="214"/>
      <c r="DA14" s="214"/>
      <c r="DB14" s="214"/>
      <c r="DC14" s="214"/>
      <c r="DD14" s="214"/>
      <c r="DE14" s="214"/>
      <c r="DF14" s="551"/>
      <c r="DG14" s="551"/>
      <c r="DH14" s="551"/>
      <c r="DI14" s="551"/>
      <c r="DJ14" s="551"/>
      <c r="DK14" s="551"/>
      <c r="DL14" s="551"/>
      <c r="DM14" s="551"/>
      <c r="DN14" s="551"/>
      <c r="DO14" s="551"/>
      <c r="DP14" s="551"/>
      <c r="DQ14" s="551"/>
    </row>
    <row r="15" spans="1:121" customFormat="1" ht="15.5" x14ac:dyDescent="0.35">
      <c r="A15" s="516">
        <v>16543</v>
      </c>
      <c r="B15" s="541">
        <v>43294</v>
      </c>
      <c r="C15" s="539" t="s">
        <v>963</v>
      </c>
      <c r="D15" s="540" t="s">
        <v>532</v>
      </c>
      <c r="E15" s="540"/>
      <c r="F15" s="540" t="s">
        <v>1040</v>
      </c>
      <c r="G15" s="541">
        <v>43273</v>
      </c>
      <c r="H15" s="542" t="s">
        <v>590</v>
      </c>
      <c r="I15" s="542" t="s">
        <v>853</v>
      </c>
      <c r="J15" s="542">
        <v>14</v>
      </c>
      <c r="K15" s="540" t="s">
        <v>908</v>
      </c>
      <c r="L15" s="540" t="s">
        <v>1344</v>
      </c>
      <c r="M15" s="543">
        <v>164.47272727272724</v>
      </c>
      <c r="N15" s="543">
        <v>42.272727272727266</v>
      </c>
      <c r="O15" s="544"/>
      <c r="P15" s="540"/>
      <c r="Q15" s="545"/>
      <c r="R15" s="546"/>
      <c r="S15" s="545"/>
      <c r="T15" s="540"/>
      <c r="U15" s="545"/>
      <c r="V15" s="545"/>
      <c r="W15" s="545"/>
      <c r="X15" s="540"/>
      <c r="Y15" s="543"/>
      <c r="Z15" s="543"/>
      <c r="AA15" s="543"/>
      <c r="AB15" s="543"/>
      <c r="AC15" s="543"/>
      <c r="AD15" s="545"/>
      <c r="AE15" s="545"/>
      <c r="AF15" s="540"/>
      <c r="AG15" s="540"/>
      <c r="AH15" s="543"/>
      <c r="AI15" s="540"/>
      <c r="AJ15" s="540"/>
      <c r="AK15" s="543"/>
      <c r="AL15" s="540"/>
      <c r="AM15" s="543"/>
      <c r="AN15" s="543"/>
      <c r="AO15" s="553" t="s">
        <v>1042</v>
      </c>
      <c r="AP15" s="542" t="s">
        <v>772</v>
      </c>
      <c r="AQ15" s="542"/>
      <c r="AR15" s="542"/>
      <c r="AS15" s="547"/>
      <c r="AT15" s="542"/>
      <c r="AU15" s="547"/>
      <c r="AV15" s="542"/>
      <c r="AW15" s="547"/>
      <c r="AX15" s="542" t="s">
        <v>807</v>
      </c>
      <c r="AY15" s="542"/>
      <c r="AZ15" s="542">
        <v>0</v>
      </c>
      <c r="BA15" s="542">
        <v>0</v>
      </c>
      <c r="BB15" s="542">
        <v>0</v>
      </c>
      <c r="BC15" s="542">
        <v>0</v>
      </c>
      <c r="BD15" s="542">
        <v>0</v>
      </c>
      <c r="BE15" s="542">
        <v>0</v>
      </c>
      <c r="BF15" s="542">
        <v>0</v>
      </c>
      <c r="BG15" s="542">
        <v>0</v>
      </c>
      <c r="BH15" s="542">
        <v>0</v>
      </c>
      <c r="BI15" s="542">
        <v>0</v>
      </c>
      <c r="BJ15" s="542">
        <v>0</v>
      </c>
      <c r="BK15" s="542">
        <v>0</v>
      </c>
      <c r="BL15" s="542"/>
      <c r="BM15" s="542" t="s">
        <v>772</v>
      </c>
      <c r="BN15" s="542"/>
      <c r="BO15" s="542" t="s">
        <v>772</v>
      </c>
      <c r="BP15" s="552"/>
      <c r="BQ15" s="542"/>
      <c r="BR15" s="542"/>
      <c r="BS15" s="542"/>
      <c r="BT15" s="544"/>
      <c r="BU15" s="544"/>
      <c r="BV15" s="542"/>
      <c r="BW15" s="542" t="s">
        <v>1043</v>
      </c>
      <c r="BX15" s="542"/>
      <c r="BY15" s="540" t="s">
        <v>1568</v>
      </c>
      <c r="BZ15" s="553" t="s">
        <v>579</v>
      </c>
      <c r="CA15" s="540" t="s">
        <v>593</v>
      </c>
      <c r="CB15" s="551"/>
      <c r="CC15" s="551"/>
      <c r="CD15" s="551"/>
      <c r="CE15" s="551"/>
      <c r="CF15" s="551"/>
      <c r="CG15" s="551"/>
      <c r="CH15" s="551"/>
      <c r="CI15" s="551"/>
      <c r="CJ15" s="551"/>
      <c r="CK15" s="551"/>
      <c r="CL15" s="551"/>
      <c r="CM15" s="551"/>
      <c r="CN15" s="551"/>
      <c r="CO15" s="551"/>
      <c r="CP15" s="551"/>
      <c r="CQ15" s="551"/>
      <c r="CR15" s="551"/>
      <c r="CS15" s="551"/>
      <c r="CT15" s="551"/>
      <c r="CU15" s="551"/>
      <c r="CV15" s="551"/>
      <c r="CW15" s="551"/>
      <c r="CX15" s="551"/>
      <c r="CY15" s="551"/>
      <c r="CZ15" s="551"/>
      <c r="DA15" s="551"/>
      <c r="DB15" s="551"/>
      <c r="DC15" s="551"/>
      <c r="DD15" s="551"/>
      <c r="DE15" s="551"/>
      <c r="DF15" s="551"/>
      <c r="DG15" s="551"/>
      <c r="DH15" s="551"/>
      <c r="DI15" s="551"/>
      <c r="DJ15" s="551"/>
      <c r="DK15" s="551"/>
      <c r="DL15" s="551"/>
      <c r="DM15" s="551"/>
      <c r="DN15" s="551"/>
      <c r="DO15" s="551"/>
      <c r="DP15" s="551"/>
      <c r="DQ15" s="551"/>
    </row>
    <row r="16" spans="1:121" customFormat="1" ht="15.5" x14ac:dyDescent="0.35">
      <c r="A16" s="516">
        <v>13647</v>
      </c>
      <c r="B16" s="538">
        <v>43308</v>
      </c>
      <c r="C16" s="539" t="s">
        <v>963</v>
      </c>
      <c r="D16" s="540" t="s">
        <v>532</v>
      </c>
      <c r="E16" s="540"/>
      <c r="F16" s="540" t="s">
        <v>1096</v>
      </c>
      <c r="G16" s="541">
        <v>43299</v>
      </c>
      <c r="H16" s="542" t="s">
        <v>590</v>
      </c>
      <c r="I16" s="542" t="s">
        <v>772</v>
      </c>
      <c r="J16" s="542">
        <v>1</v>
      </c>
      <c r="K16" s="540" t="s">
        <v>736</v>
      </c>
      <c r="L16" s="540" t="s">
        <v>1313</v>
      </c>
      <c r="M16" s="543">
        <v>140</v>
      </c>
      <c r="N16" s="543">
        <v>26</v>
      </c>
      <c r="O16" s="544"/>
      <c r="P16" s="540"/>
      <c r="Q16" s="545"/>
      <c r="R16" s="546"/>
      <c r="S16" s="545"/>
      <c r="T16" s="540"/>
      <c r="U16" s="545"/>
      <c r="V16" s="545"/>
      <c r="W16" s="545"/>
      <c r="X16" s="540"/>
      <c r="Y16" s="543"/>
      <c r="Z16" s="543"/>
      <c r="AA16" s="543"/>
      <c r="AB16" s="543"/>
      <c r="AC16" s="543"/>
      <c r="AD16" s="543"/>
      <c r="AE16" s="543">
        <v>16.999999999999996</v>
      </c>
      <c r="AF16" s="540"/>
      <c r="AG16" s="540"/>
      <c r="AH16" s="543"/>
      <c r="AI16" s="540"/>
      <c r="AJ16" s="540"/>
      <c r="AK16" s="545"/>
      <c r="AL16" s="540"/>
      <c r="AM16" s="543"/>
      <c r="AN16" s="543"/>
      <c r="AO16" s="503" t="s">
        <v>1097</v>
      </c>
      <c r="AP16" s="557" t="s">
        <v>772</v>
      </c>
      <c r="AQ16" s="542"/>
      <c r="AR16" s="542"/>
      <c r="AS16" s="547"/>
      <c r="AT16" s="542">
        <v>11</v>
      </c>
      <c r="AU16" s="547">
        <v>910</v>
      </c>
      <c r="AV16" s="542"/>
      <c r="AW16" s="547">
        <v>6.2</v>
      </c>
      <c r="AX16" s="542" t="s">
        <v>807</v>
      </c>
      <c r="AY16" s="542"/>
      <c r="AZ16" s="542">
        <v>0</v>
      </c>
      <c r="BA16" s="542">
        <v>0</v>
      </c>
      <c r="BB16" s="542">
        <v>0</v>
      </c>
      <c r="BC16" s="542">
        <v>0</v>
      </c>
      <c r="BD16" s="542">
        <v>0</v>
      </c>
      <c r="BE16" s="542">
        <v>0</v>
      </c>
      <c r="BF16" s="542">
        <v>0</v>
      </c>
      <c r="BG16" s="542">
        <v>0</v>
      </c>
      <c r="BH16" s="542">
        <v>0</v>
      </c>
      <c r="BI16" s="542">
        <v>0</v>
      </c>
      <c r="BJ16" s="542">
        <v>0</v>
      </c>
      <c r="BK16" s="542">
        <v>0</v>
      </c>
      <c r="BL16" s="542"/>
      <c r="BM16" s="542" t="s">
        <v>772</v>
      </c>
      <c r="BN16" s="542"/>
      <c r="BO16" s="542" t="s">
        <v>772</v>
      </c>
      <c r="BP16" s="548">
        <v>141.70909090909089</v>
      </c>
      <c r="BQ16" s="542"/>
      <c r="BR16" s="542"/>
      <c r="BS16" s="542"/>
      <c r="BT16" s="549"/>
      <c r="BU16" s="544"/>
      <c r="BV16" s="542"/>
      <c r="BW16" s="542" t="s">
        <v>1043</v>
      </c>
      <c r="BX16" s="542"/>
      <c r="BY16" s="544"/>
      <c r="BZ16" s="540" t="s">
        <v>579</v>
      </c>
      <c r="CA16" s="544" t="s">
        <v>580</v>
      </c>
      <c r="CB16" s="551"/>
      <c r="CC16" s="551"/>
      <c r="CD16" s="551"/>
      <c r="CE16" s="551"/>
      <c r="CF16" s="551"/>
      <c r="CG16" s="551"/>
      <c r="CH16" s="551"/>
      <c r="CI16" s="551"/>
      <c r="CJ16" s="551"/>
      <c r="CK16" s="551"/>
      <c r="CL16" s="551"/>
      <c r="CM16" s="551"/>
      <c r="CN16" s="551"/>
      <c r="CO16" s="551"/>
      <c r="CP16" s="551"/>
      <c r="CQ16" s="551"/>
      <c r="CR16" s="551"/>
      <c r="CS16" s="551"/>
      <c r="CT16" s="551"/>
      <c r="CU16" s="551"/>
      <c r="CV16" s="551"/>
      <c r="CW16" s="551"/>
      <c r="CX16" s="551"/>
      <c r="CY16" s="551"/>
      <c r="CZ16" s="551"/>
      <c r="DA16" s="551"/>
      <c r="DB16" s="551"/>
      <c r="DC16" s="551"/>
      <c r="DD16" s="551"/>
      <c r="DE16" s="551"/>
      <c r="DF16" s="551"/>
      <c r="DG16" s="551"/>
      <c r="DH16" s="551"/>
      <c r="DI16" s="551"/>
      <c r="DJ16" s="551"/>
      <c r="DK16" s="551"/>
      <c r="DL16" s="551"/>
      <c r="DM16" s="551"/>
      <c r="DN16" s="551"/>
      <c r="DO16" s="551"/>
      <c r="DP16" s="551"/>
      <c r="DQ16" s="551"/>
    </row>
    <row r="17" spans="1:121" customFormat="1" ht="15.5" x14ac:dyDescent="0.35">
      <c r="A17" s="516">
        <v>10830</v>
      </c>
      <c r="B17" s="538">
        <v>43312</v>
      </c>
      <c r="C17" s="539" t="s">
        <v>963</v>
      </c>
      <c r="D17" s="540" t="s">
        <v>532</v>
      </c>
      <c r="E17" s="540"/>
      <c r="F17" s="540" t="s">
        <v>1096</v>
      </c>
      <c r="G17" s="541">
        <v>43284</v>
      </c>
      <c r="H17" s="542" t="s">
        <v>590</v>
      </c>
      <c r="I17" s="542" t="s">
        <v>853</v>
      </c>
      <c r="J17" s="542">
        <v>2</v>
      </c>
      <c r="K17" s="540" t="s">
        <v>216</v>
      </c>
      <c r="L17" s="540" t="s">
        <v>871</v>
      </c>
      <c r="M17" s="543">
        <v>172.33636363636361</v>
      </c>
      <c r="N17" s="543">
        <v>28.636363636363633</v>
      </c>
      <c r="O17" s="544"/>
      <c r="P17" s="540"/>
      <c r="Q17" s="545"/>
      <c r="R17" s="546"/>
      <c r="S17" s="545"/>
      <c r="T17" s="540"/>
      <c r="U17" s="545"/>
      <c r="V17" s="545"/>
      <c r="W17" s="545"/>
      <c r="X17" s="540"/>
      <c r="Y17" s="543"/>
      <c r="Z17" s="543"/>
      <c r="AA17" s="543"/>
      <c r="AB17" s="543"/>
      <c r="AC17" s="543"/>
      <c r="AD17" s="543"/>
      <c r="AE17" s="543">
        <v>15.854545454545454</v>
      </c>
      <c r="AF17" s="540"/>
      <c r="AG17" s="540"/>
      <c r="AH17" s="543"/>
      <c r="AI17" s="540"/>
      <c r="AJ17" s="540"/>
      <c r="AK17" s="543"/>
      <c r="AL17" s="540"/>
      <c r="AM17" s="543"/>
      <c r="AN17" s="543"/>
      <c r="AO17" s="553" t="s">
        <v>1097</v>
      </c>
      <c r="AP17" s="542" t="s">
        <v>772</v>
      </c>
      <c r="AQ17" s="542"/>
      <c r="AR17" s="542"/>
      <c r="AS17" s="542">
        <v>10</v>
      </c>
      <c r="AT17" s="542">
        <v>10</v>
      </c>
      <c r="AU17" s="547">
        <v>1274</v>
      </c>
      <c r="AV17" s="542"/>
      <c r="AW17" s="547"/>
      <c r="AX17" s="542" t="s">
        <v>807</v>
      </c>
      <c r="AY17" s="542"/>
      <c r="AZ17" s="542">
        <v>0</v>
      </c>
      <c r="BA17" s="542">
        <v>0</v>
      </c>
      <c r="BB17" s="542">
        <v>0</v>
      </c>
      <c r="BC17" s="542">
        <v>0</v>
      </c>
      <c r="BD17" s="542">
        <v>0</v>
      </c>
      <c r="BE17" s="542">
        <v>0</v>
      </c>
      <c r="BF17" s="542">
        <v>0</v>
      </c>
      <c r="BG17" s="542">
        <v>0</v>
      </c>
      <c r="BH17" s="542">
        <v>0</v>
      </c>
      <c r="BI17" s="542">
        <v>0</v>
      </c>
      <c r="BJ17" s="542">
        <v>0</v>
      </c>
      <c r="BK17" s="542">
        <v>0</v>
      </c>
      <c r="BL17" s="542"/>
      <c r="BM17" s="542" t="s">
        <v>772</v>
      </c>
      <c r="BN17" s="542">
        <v>12</v>
      </c>
      <c r="BO17" s="542" t="s">
        <v>772</v>
      </c>
      <c r="BP17" s="552"/>
      <c r="BQ17" s="542"/>
      <c r="BR17" s="542"/>
      <c r="BS17" s="542"/>
      <c r="BT17" s="540"/>
      <c r="BU17" s="544"/>
      <c r="BV17" s="542"/>
      <c r="BW17" s="542" t="s">
        <v>1043</v>
      </c>
      <c r="BX17" s="542"/>
      <c r="BY17" s="540"/>
      <c r="BZ17" s="540" t="s">
        <v>579</v>
      </c>
      <c r="CA17" s="544" t="s">
        <v>600</v>
      </c>
      <c r="CB17" s="551"/>
      <c r="CC17" s="214"/>
      <c r="CD17" s="214"/>
      <c r="CE17" s="214"/>
      <c r="CF17" s="214"/>
      <c r="CG17" s="214"/>
      <c r="CH17" s="214"/>
      <c r="CI17" s="214"/>
      <c r="CJ17" s="214"/>
      <c r="CK17" s="214"/>
      <c r="CL17" s="214"/>
      <c r="CM17" s="214"/>
      <c r="CN17" s="214"/>
      <c r="CO17" s="214"/>
      <c r="CP17" s="214"/>
      <c r="CQ17" s="214"/>
      <c r="CR17" s="214"/>
      <c r="CS17" s="214"/>
      <c r="CT17" s="214"/>
      <c r="CU17" s="214"/>
      <c r="CV17" s="214"/>
      <c r="CW17" s="214"/>
      <c r="CX17" s="214"/>
      <c r="CY17" s="214"/>
      <c r="CZ17" s="214"/>
      <c r="DA17" s="214"/>
      <c r="DB17" s="214"/>
      <c r="DC17" s="214"/>
      <c r="DD17" s="214"/>
      <c r="DE17" s="214"/>
      <c r="DF17" s="551"/>
      <c r="DG17" s="551"/>
      <c r="DH17" s="551"/>
      <c r="DI17" s="551"/>
      <c r="DJ17" s="551"/>
      <c r="DK17" s="551"/>
      <c r="DL17" s="551"/>
      <c r="DM17" s="551"/>
      <c r="DN17" s="551"/>
      <c r="DO17" s="551"/>
      <c r="DP17" s="551"/>
      <c r="DQ17" s="551"/>
    </row>
    <row r="18" spans="1:121" customFormat="1" ht="15.5" x14ac:dyDescent="0.35">
      <c r="A18" s="516">
        <v>16644</v>
      </c>
      <c r="B18" s="538">
        <v>43309</v>
      </c>
      <c r="C18" s="539" t="s">
        <v>963</v>
      </c>
      <c r="D18" s="540" t="s">
        <v>532</v>
      </c>
      <c r="E18" s="540"/>
      <c r="F18" s="540" t="s">
        <v>1096</v>
      </c>
      <c r="G18" s="555">
        <v>43299</v>
      </c>
      <c r="H18" s="542" t="s">
        <v>590</v>
      </c>
      <c r="I18" s="542" t="s">
        <v>772</v>
      </c>
      <c r="J18" s="542">
        <v>3</v>
      </c>
      <c r="K18" s="540" t="s">
        <v>51</v>
      </c>
      <c r="L18" s="540" t="s">
        <v>1022</v>
      </c>
      <c r="M18" s="543">
        <v>158.13636363636363</v>
      </c>
      <c r="N18" s="543">
        <v>28.86363636363636</v>
      </c>
      <c r="O18" s="544"/>
      <c r="P18" s="540"/>
      <c r="Q18" s="545"/>
      <c r="R18" s="546"/>
      <c r="S18" s="545"/>
      <c r="T18" s="540"/>
      <c r="U18" s="545"/>
      <c r="V18" s="545"/>
      <c r="W18" s="545"/>
      <c r="X18" s="540"/>
      <c r="Y18" s="543"/>
      <c r="Z18" s="543"/>
      <c r="AA18" s="543"/>
      <c r="AB18" s="543"/>
      <c r="AC18" s="543"/>
      <c r="AD18" s="545"/>
      <c r="AE18" s="543">
        <v>13.472727272727273</v>
      </c>
      <c r="AF18" s="540"/>
      <c r="AG18" s="540"/>
      <c r="AH18" s="543"/>
      <c r="AI18" s="540"/>
      <c r="AJ18" s="540"/>
      <c r="AK18" s="543"/>
      <c r="AL18" s="540"/>
      <c r="AM18" s="543"/>
      <c r="AN18" s="543"/>
      <c r="AO18" s="540" t="s">
        <v>1097</v>
      </c>
      <c r="AP18" s="542" t="s">
        <v>772</v>
      </c>
      <c r="AQ18" s="542"/>
      <c r="AR18" s="542"/>
      <c r="AS18" s="547"/>
      <c r="AT18" s="542">
        <v>6.7</v>
      </c>
      <c r="AU18" s="547"/>
      <c r="AV18" s="542"/>
      <c r="AW18" s="547"/>
      <c r="AX18" s="542" t="s">
        <v>772</v>
      </c>
      <c r="AY18" s="542"/>
      <c r="AZ18" s="542">
        <v>0</v>
      </c>
      <c r="BA18" s="542">
        <v>0</v>
      </c>
      <c r="BB18" s="542">
        <v>0</v>
      </c>
      <c r="BC18" s="542">
        <v>0</v>
      </c>
      <c r="BD18" s="542">
        <v>0</v>
      </c>
      <c r="BE18" s="542">
        <v>0</v>
      </c>
      <c r="BF18" s="542">
        <v>0</v>
      </c>
      <c r="BG18" s="542">
        <v>0</v>
      </c>
      <c r="BH18" s="542">
        <v>0</v>
      </c>
      <c r="BI18" s="542">
        <v>0</v>
      </c>
      <c r="BJ18" s="542">
        <v>0</v>
      </c>
      <c r="BK18" s="542">
        <v>0</v>
      </c>
      <c r="BL18" s="542"/>
      <c r="BM18" s="542" t="s">
        <v>772</v>
      </c>
      <c r="BN18" s="542"/>
      <c r="BO18" s="542" t="s">
        <v>772</v>
      </c>
      <c r="BP18" s="552"/>
      <c r="BQ18" s="542"/>
      <c r="BR18" s="542"/>
      <c r="BS18" s="542"/>
      <c r="BT18" s="540"/>
      <c r="BU18" s="544"/>
      <c r="BV18" s="542"/>
      <c r="BW18" s="542" t="s">
        <v>1043</v>
      </c>
      <c r="BX18" s="542">
        <v>1</v>
      </c>
      <c r="BY18" s="540"/>
      <c r="BZ18" s="503" t="s">
        <v>579</v>
      </c>
      <c r="CA18" s="516" t="s">
        <v>593</v>
      </c>
      <c r="CB18" s="214"/>
      <c r="CC18" s="551"/>
      <c r="CD18" s="551"/>
      <c r="CE18" s="551"/>
      <c r="CF18" s="551"/>
      <c r="CG18" s="551"/>
      <c r="CH18" s="551"/>
      <c r="CI18" s="551"/>
      <c r="CJ18" s="551"/>
      <c r="CK18" s="551"/>
      <c r="CL18" s="551"/>
      <c r="CM18" s="551"/>
      <c r="CN18" s="551"/>
      <c r="CO18" s="551"/>
      <c r="CP18" s="551"/>
      <c r="CQ18" s="551"/>
      <c r="CR18" s="551"/>
      <c r="CS18" s="551"/>
      <c r="CT18" s="551"/>
      <c r="CU18" s="551"/>
      <c r="CV18" s="551"/>
      <c r="CW18" s="551"/>
      <c r="CX18" s="551"/>
      <c r="CY18" s="551"/>
      <c r="CZ18" s="551"/>
      <c r="DA18" s="551"/>
      <c r="DB18" s="551"/>
      <c r="DC18" s="551"/>
      <c r="DD18" s="551"/>
      <c r="DE18" s="551"/>
      <c r="DF18" s="551"/>
      <c r="DG18" s="551"/>
      <c r="DH18" s="551"/>
      <c r="DI18" s="551"/>
      <c r="DJ18" s="551"/>
      <c r="DK18" s="551"/>
      <c r="DL18" s="551"/>
      <c r="DM18" s="551"/>
      <c r="DN18" s="551"/>
      <c r="DO18" s="551"/>
      <c r="DP18" s="551"/>
      <c r="DQ18" s="551"/>
    </row>
    <row r="19" spans="1:121" customFormat="1" ht="15.5" x14ac:dyDescent="0.35">
      <c r="A19" s="516">
        <v>13783</v>
      </c>
      <c r="B19" s="541">
        <v>43291</v>
      </c>
      <c r="C19" s="539" t="s">
        <v>963</v>
      </c>
      <c r="D19" s="540" t="s">
        <v>532</v>
      </c>
      <c r="E19" s="540"/>
      <c r="F19" s="540" t="s">
        <v>1096</v>
      </c>
      <c r="G19" s="555">
        <v>43281</v>
      </c>
      <c r="H19" s="542" t="s">
        <v>590</v>
      </c>
      <c r="I19" s="542" t="s">
        <v>772</v>
      </c>
      <c r="J19" s="542">
        <v>4</v>
      </c>
      <c r="K19" s="540" t="s">
        <v>59</v>
      </c>
      <c r="L19" s="540" t="s">
        <v>1575</v>
      </c>
      <c r="M19" s="543">
        <v>140.99999999999997</v>
      </c>
      <c r="N19" s="543">
        <v>24.499999999999996</v>
      </c>
      <c r="O19" s="544" t="s">
        <v>802</v>
      </c>
      <c r="P19" s="540">
        <v>300</v>
      </c>
      <c r="Q19" s="543">
        <v>32.781818181818181</v>
      </c>
      <c r="R19" s="546"/>
      <c r="S19" s="545"/>
      <c r="T19" s="540"/>
      <c r="U19" s="545"/>
      <c r="V19" s="545"/>
      <c r="W19" s="545"/>
      <c r="X19" s="540"/>
      <c r="Y19" s="543"/>
      <c r="Z19" s="543"/>
      <c r="AA19" s="543"/>
      <c r="AB19" s="543"/>
      <c r="AC19" s="543"/>
      <c r="AD19" s="543"/>
      <c r="AE19" s="543">
        <v>15.799999999999997</v>
      </c>
      <c r="AF19" s="540"/>
      <c r="AG19" s="540"/>
      <c r="AH19" s="543"/>
      <c r="AI19" s="540"/>
      <c r="AJ19" s="540"/>
      <c r="AK19" s="543"/>
      <c r="AL19" s="540"/>
      <c r="AM19" s="543"/>
      <c r="AN19" s="543"/>
      <c r="AO19" s="503" t="s">
        <v>1097</v>
      </c>
      <c r="AP19" s="557" t="s">
        <v>772</v>
      </c>
      <c r="AQ19" s="542"/>
      <c r="AR19" s="542"/>
      <c r="AS19" s="542">
        <v>10</v>
      </c>
      <c r="AT19" s="542">
        <v>5.2</v>
      </c>
      <c r="AU19" s="547"/>
      <c r="AV19" s="542"/>
      <c r="AW19" s="547"/>
      <c r="AX19" s="542" t="s">
        <v>807</v>
      </c>
      <c r="AY19" s="542"/>
      <c r="AZ19" s="542">
        <v>0</v>
      </c>
      <c r="BA19" s="542">
        <v>0</v>
      </c>
      <c r="BB19" s="542">
        <v>2</v>
      </c>
      <c r="BC19" s="542">
        <v>0</v>
      </c>
      <c r="BD19" s="542">
        <v>0</v>
      </c>
      <c r="BE19" s="542">
        <v>0</v>
      </c>
      <c r="BF19" s="542">
        <v>0</v>
      </c>
      <c r="BG19" s="542">
        <v>0</v>
      </c>
      <c r="BH19" s="542">
        <v>0</v>
      </c>
      <c r="BI19" s="542">
        <v>0</v>
      </c>
      <c r="BJ19" s="542">
        <v>0</v>
      </c>
      <c r="BK19" s="542">
        <v>0</v>
      </c>
      <c r="BL19" s="542"/>
      <c r="BM19" s="542" t="s">
        <v>772</v>
      </c>
      <c r="BN19" s="542"/>
      <c r="BO19" s="542" t="s">
        <v>772</v>
      </c>
      <c r="BP19" s="552"/>
      <c r="BQ19" s="542"/>
      <c r="BR19" s="542"/>
      <c r="BS19" s="542"/>
      <c r="BT19" s="544"/>
      <c r="BU19" s="544"/>
      <c r="BV19" s="542"/>
      <c r="BW19" s="542" t="s">
        <v>1043</v>
      </c>
      <c r="BX19" s="542"/>
      <c r="BY19" s="540"/>
      <c r="BZ19" s="564" t="s">
        <v>579</v>
      </c>
      <c r="CA19" s="516" t="s">
        <v>580</v>
      </c>
      <c r="CB19" s="551"/>
      <c r="CC19" s="214"/>
      <c r="CD19" s="214"/>
      <c r="CE19" s="214"/>
      <c r="CF19" s="214"/>
      <c r="CG19" s="214"/>
      <c r="CH19" s="214"/>
      <c r="CI19" s="214"/>
      <c r="CJ19" s="214"/>
      <c r="CK19" s="214"/>
      <c r="CL19" s="214"/>
      <c r="CM19" s="214"/>
      <c r="CN19" s="214"/>
      <c r="CO19" s="214"/>
      <c r="CP19" s="214"/>
      <c r="CQ19" s="214"/>
      <c r="CR19" s="214"/>
      <c r="CS19" s="214"/>
      <c r="CT19" s="214"/>
      <c r="CU19" s="214"/>
      <c r="CV19" s="214"/>
      <c r="CW19" s="214"/>
      <c r="CX19" s="214"/>
      <c r="CY19" s="214"/>
      <c r="CZ19" s="214"/>
      <c r="DA19" s="214"/>
      <c r="DB19" s="214"/>
      <c r="DC19" s="214"/>
      <c r="DD19" s="214"/>
      <c r="DE19" s="214"/>
      <c r="DF19" s="551"/>
      <c r="DG19" s="551"/>
      <c r="DH19" s="551"/>
      <c r="DI19" s="551"/>
      <c r="DJ19" s="551"/>
      <c r="DK19" s="551"/>
      <c r="DL19" s="551"/>
      <c r="DM19" s="551"/>
      <c r="DN19" s="551"/>
      <c r="DO19" s="551"/>
      <c r="DP19" s="551"/>
      <c r="DQ19" s="551"/>
    </row>
    <row r="20" spans="1:121" customFormat="1" ht="15.5" x14ac:dyDescent="0.35">
      <c r="A20" s="516">
        <v>1490</v>
      </c>
      <c r="B20" s="541">
        <v>43291</v>
      </c>
      <c r="C20" s="539" t="s">
        <v>963</v>
      </c>
      <c r="D20" s="540" t="s">
        <v>532</v>
      </c>
      <c r="E20" s="540"/>
      <c r="F20" s="540" t="s">
        <v>1096</v>
      </c>
      <c r="G20" s="541">
        <v>43277</v>
      </c>
      <c r="H20" s="542" t="s">
        <v>590</v>
      </c>
      <c r="I20" s="542" t="s">
        <v>772</v>
      </c>
      <c r="J20" s="542">
        <v>5</v>
      </c>
      <c r="K20" s="540" t="s">
        <v>61</v>
      </c>
      <c r="L20" s="540" t="s">
        <v>954</v>
      </c>
      <c r="M20" s="543">
        <v>152.04545454545453</v>
      </c>
      <c r="N20" s="543">
        <v>26.081818181818182</v>
      </c>
      <c r="O20" s="544"/>
      <c r="P20" s="540"/>
      <c r="Q20" s="545"/>
      <c r="R20" s="546"/>
      <c r="S20" s="545"/>
      <c r="T20" s="540"/>
      <c r="U20" s="545"/>
      <c r="V20" s="545"/>
      <c r="W20" s="545"/>
      <c r="X20" s="540"/>
      <c r="Y20" s="543"/>
      <c r="Z20" s="543"/>
      <c r="AA20" s="543"/>
      <c r="AB20" s="543"/>
      <c r="AC20" s="543"/>
      <c r="AD20" s="543"/>
      <c r="AE20" s="543">
        <v>18.727272727272727</v>
      </c>
      <c r="AF20" s="540"/>
      <c r="AG20" s="540"/>
      <c r="AH20" s="543"/>
      <c r="AI20" s="540"/>
      <c r="AJ20" s="540"/>
      <c r="AK20" s="543"/>
      <c r="AL20" s="540"/>
      <c r="AM20" s="543"/>
      <c r="AN20" s="543"/>
      <c r="AO20" s="553" t="s">
        <v>1097</v>
      </c>
      <c r="AP20" s="542" t="s">
        <v>772</v>
      </c>
      <c r="AQ20" s="542"/>
      <c r="AR20" s="542"/>
      <c r="AS20" s="547"/>
      <c r="AT20" s="542">
        <v>6.2</v>
      </c>
      <c r="AU20" s="547"/>
      <c r="AV20" s="542"/>
      <c r="AW20" s="547"/>
      <c r="AX20" s="542" t="s">
        <v>807</v>
      </c>
      <c r="AY20" s="542"/>
      <c r="AZ20" s="542">
        <v>0</v>
      </c>
      <c r="BA20" s="542">
        <v>0</v>
      </c>
      <c r="BB20" s="542">
        <v>0</v>
      </c>
      <c r="BC20" s="542">
        <v>0</v>
      </c>
      <c r="BD20" s="542">
        <v>0</v>
      </c>
      <c r="BE20" s="542">
        <v>0</v>
      </c>
      <c r="BF20" s="542">
        <v>0</v>
      </c>
      <c r="BG20" s="542">
        <v>0</v>
      </c>
      <c r="BH20" s="542">
        <v>0</v>
      </c>
      <c r="BI20" s="542">
        <v>0</v>
      </c>
      <c r="BJ20" s="542">
        <v>0</v>
      </c>
      <c r="BK20" s="542">
        <v>0</v>
      </c>
      <c r="BL20" s="542"/>
      <c r="BM20" s="542" t="s">
        <v>772</v>
      </c>
      <c r="BN20" s="542"/>
      <c r="BO20" s="542" t="s">
        <v>772</v>
      </c>
      <c r="BP20" s="552"/>
      <c r="BQ20" s="542"/>
      <c r="BR20" s="542"/>
      <c r="BS20" s="542"/>
      <c r="BT20" s="544"/>
      <c r="BU20" s="544"/>
      <c r="BV20" s="542"/>
      <c r="BW20" s="542" t="s">
        <v>1043</v>
      </c>
      <c r="BX20" s="542"/>
      <c r="BY20" s="540"/>
      <c r="BZ20" s="564" t="s">
        <v>579</v>
      </c>
      <c r="CA20" s="554" t="s">
        <v>580</v>
      </c>
      <c r="CB20" s="551"/>
      <c r="CC20" s="551"/>
      <c r="CD20" s="551"/>
      <c r="CE20" s="551"/>
      <c r="CF20" s="551"/>
      <c r="CG20" s="551"/>
      <c r="CH20" s="551"/>
      <c r="CI20" s="551"/>
      <c r="CJ20" s="551"/>
      <c r="CK20" s="551"/>
      <c r="CL20" s="551"/>
      <c r="CM20" s="551"/>
      <c r="CN20" s="551"/>
      <c r="CO20" s="551"/>
      <c r="CP20" s="551"/>
      <c r="CQ20" s="551"/>
      <c r="CR20" s="551"/>
      <c r="CS20" s="551"/>
      <c r="CT20" s="551"/>
      <c r="CU20" s="551"/>
      <c r="CV20" s="551"/>
      <c r="CW20" s="551"/>
      <c r="CX20" s="551"/>
      <c r="CY20" s="551"/>
      <c r="CZ20" s="551"/>
      <c r="DA20" s="551"/>
      <c r="DB20" s="551"/>
      <c r="DC20" s="551"/>
      <c r="DD20" s="551"/>
      <c r="DE20" s="551"/>
      <c r="DF20" s="551"/>
      <c r="DG20" s="551"/>
      <c r="DH20" s="551"/>
      <c r="DI20" s="551"/>
      <c r="DJ20" s="551"/>
      <c r="DK20" s="551"/>
      <c r="DL20" s="551"/>
      <c r="DM20" s="551"/>
      <c r="DN20" s="551"/>
      <c r="DO20" s="551"/>
      <c r="DP20" s="551"/>
      <c r="DQ20" s="551"/>
    </row>
    <row r="21" spans="1:121" customFormat="1" ht="15.5" x14ac:dyDescent="0.35">
      <c r="A21" s="516">
        <v>16127</v>
      </c>
      <c r="B21" s="538">
        <v>43312</v>
      </c>
      <c r="C21" s="539" t="s">
        <v>963</v>
      </c>
      <c r="D21" s="540" t="s">
        <v>532</v>
      </c>
      <c r="E21" s="540"/>
      <c r="F21" s="540" t="s">
        <v>1096</v>
      </c>
      <c r="G21" s="541">
        <v>43312</v>
      </c>
      <c r="H21" s="542" t="s">
        <v>590</v>
      </c>
      <c r="I21" s="542" t="s">
        <v>853</v>
      </c>
      <c r="J21" s="542">
        <v>6</v>
      </c>
      <c r="K21" s="540" t="s">
        <v>64</v>
      </c>
      <c r="L21" s="540" t="s">
        <v>1553</v>
      </c>
      <c r="M21" s="543">
        <v>149.49999999999997</v>
      </c>
      <c r="N21" s="543">
        <v>30.036363636363632</v>
      </c>
      <c r="O21" s="544"/>
      <c r="P21" s="540"/>
      <c r="Q21" s="545"/>
      <c r="R21" s="546"/>
      <c r="S21" s="545"/>
      <c r="T21" s="540"/>
      <c r="U21" s="545"/>
      <c r="V21" s="545"/>
      <c r="W21" s="545"/>
      <c r="X21" s="540"/>
      <c r="Y21" s="543"/>
      <c r="Z21" s="543"/>
      <c r="AA21" s="543"/>
      <c r="AB21" s="543"/>
      <c r="AC21" s="543"/>
      <c r="AD21" s="543"/>
      <c r="AE21" s="543">
        <v>15.418181818181818</v>
      </c>
      <c r="AF21" s="540"/>
      <c r="AG21" s="540"/>
      <c r="AH21" s="543"/>
      <c r="AI21" s="540"/>
      <c r="AJ21" s="540"/>
      <c r="AK21" s="543"/>
      <c r="AL21" s="540"/>
      <c r="AM21" s="543"/>
      <c r="AN21" s="543"/>
      <c r="AO21" s="540" t="s">
        <v>1097</v>
      </c>
      <c r="AP21" s="542" t="s">
        <v>772</v>
      </c>
      <c r="AQ21" s="542"/>
      <c r="AR21" s="542"/>
      <c r="AS21" s="547"/>
      <c r="AT21" s="542">
        <v>10</v>
      </c>
      <c r="AU21" s="547"/>
      <c r="AV21" s="542"/>
      <c r="AW21" s="542"/>
      <c r="AX21" s="542" t="s">
        <v>807</v>
      </c>
      <c r="AY21" s="542"/>
      <c r="AZ21" s="542">
        <v>0</v>
      </c>
      <c r="BA21" s="542">
        <v>0</v>
      </c>
      <c r="BB21" s="542">
        <v>0</v>
      </c>
      <c r="BC21" s="542">
        <v>0</v>
      </c>
      <c r="BD21" s="542">
        <v>0</v>
      </c>
      <c r="BE21" s="542">
        <v>0</v>
      </c>
      <c r="BF21" s="542">
        <v>0</v>
      </c>
      <c r="BG21" s="542">
        <v>0</v>
      </c>
      <c r="BH21" s="542">
        <v>0</v>
      </c>
      <c r="BI21" s="542">
        <v>0</v>
      </c>
      <c r="BJ21" s="542">
        <v>0</v>
      </c>
      <c r="BK21" s="542">
        <v>0</v>
      </c>
      <c r="BL21" s="542"/>
      <c r="BM21" s="542" t="s">
        <v>772</v>
      </c>
      <c r="BN21" s="542">
        <v>12</v>
      </c>
      <c r="BO21" s="542" t="s">
        <v>772</v>
      </c>
      <c r="BP21" s="552"/>
      <c r="BQ21" s="542"/>
      <c r="BR21" s="542"/>
      <c r="BS21" s="542"/>
      <c r="BT21" s="540" t="s">
        <v>1554</v>
      </c>
      <c r="BU21" s="544" t="s">
        <v>523</v>
      </c>
      <c r="BV21" s="542">
        <v>25</v>
      </c>
      <c r="BW21" s="542" t="s">
        <v>1043</v>
      </c>
      <c r="BX21" s="542"/>
      <c r="BY21" s="540" t="s">
        <v>1555</v>
      </c>
      <c r="BZ21" s="503" t="s">
        <v>579</v>
      </c>
      <c r="CA21" s="516" t="s">
        <v>580</v>
      </c>
      <c r="CB21" s="551"/>
      <c r="CC21" s="551"/>
      <c r="CD21" s="551"/>
      <c r="CE21" s="551"/>
      <c r="CF21" s="551"/>
      <c r="CG21" s="551"/>
      <c r="CH21" s="551"/>
      <c r="CI21" s="551"/>
      <c r="CJ21" s="551"/>
      <c r="CK21" s="551"/>
      <c r="CL21" s="551"/>
      <c r="CM21" s="551"/>
      <c r="CN21" s="551"/>
      <c r="CO21" s="551"/>
      <c r="CP21" s="551"/>
      <c r="CQ21" s="551"/>
      <c r="CR21" s="551"/>
      <c r="CS21" s="551"/>
      <c r="CT21" s="551"/>
      <c r="CU21" s="551"/>
      <c r="CV21" s="551"/>
      <c r="CW21" s="551"/>
      <c r="CX21" s="551"/>
      <c r="CY21" s="551"/>
      <c r="CZ21" s="551"/>
      <c r="DA21" s="551"/>
      <c r="DB21" s="551"/>
      <c r="DC21" s="551"/>
      <c r="DD21" s="551"/>
      <c r="DE21" s="551"/>
      <c r="DF21" s="551"/>
      <c r="DG21" s="551"/>
      <c r="DH21" s="551"/>
      <c r="DI21" s="551"/>
      <c r="DJ21" s="551"/>
      <c r="DK21" s="551"/>
      <c r="DL21" s="551"/>
      <c r="DM21" s="551"/>
      <c r="DN21" s="551"/>
      <c r="DO21" s="551"/>
      <c r="DP21" s="551"/>
      <c r="DQ21" s="551"/>
    </row>
    <row r="22" spans="1:121" customFormat="1" ht="15.5" x14ac:dyDescent="0.35">
      <c r="A22" s="516">
        <v>12317</v>
      </c>
      <c r="B22" s="541">
        <v>43291</v>
      </c>
      <c r="C22" s="539" t="s">
        <v>963</v>
      </c>
      <c r="D22" s="540" t="s">
        <v>532</v>
      </c>
      <c r="E22" s="540"/>
      <c r="F22" s="540" t="s">
        <v>1096</v>
      </c>
      <c r="G22" s="541">
        <v>43281</v>
      </c>
      <c r="H22" s="542" t="s">
        <v>590</v>
      </c>
      <c r="I22" s="542" t="s">
        <v>853</v>
      </c>
      <c r="J22" s="542">
        <v>7</v>
      </c>
      <c r="K22" s="540" t="s">
        <v>12</v>
      </c>
      <c r="L22" s="540" t="s">
        <v>1037</v>
      </c>
      <c r="M22" s="543">
        <v>163.32727272727271</v>
      </c>
      <c r="N22" s="543">
        <v>29.5</v>
      </c>
      <c r="O22" s="544"/>
      <c r="P22" s="540"/>
      <c r="Q22" s="545"/>
      <c r="R22" s="546"/>
      <c r="S22" s="545"/>
      <c r="T22" s="540"/>
      <c r="U22" s="545"/>
      <c r="V22" s="545"/>
      <c r="W22" s="545"/>
      <c r="X22" s="540"/>
      <c r="Y22" s="543"/>
      <c r="Z22" s="543"/>
      <c r="AA22" s="543"/>
      <c r="AB22" s="543"/>
      <c r="AC22" s="543"/>
      <c r="AD22" s="545"/>
      <c r="AE22" s="543">
        <v>15.490909090909089</v>
      </c>
      <c r="AF22" s="540"/>
      <c r="AG22" s="540"/>
      <c r="AH22" s="543"/>
      <c r="AI22" s="540"/>
      <c r="AJ22" s="540"/>
      <c r="AK22" s="543"/>
      <c r="AL22" s="540"/>
      <c r="AM22" s="543"/>
      <c r="AN22" s="543"/>
      <c r="AO22" s="503" t="s">
        <v>1097</v>
      </c>
      <c r="AP22" s="557" t="s">
        <v>772</v>
      </c>
      <c r="AQ22" s="542"/>
      <c r="AR22" s="542"/>
      <c r="AS22" s="542"/>
      <c r="AT22" s="542">
        <v>10</v>
      </c>
      <c r="AU22" s="547">
        <v>1274</v>
      </c>
      <c r="AV22" s="542"/>
      <c r="AW22" s="547">
        <v>5</v>
      </c>
      <c r="AX22" s="542" t="s">
        <v>807</v>
      </c>
      <c r="AY22" s="542"/>
      <c r="AZ22" s="542">
        <v>0</v>
      </c>
      <c r="BA22" s="542">
        <v>0</v>
      </c>
      <c r="BB22" s="542">
        <v>0</v>
      </c>
      <c r="BC22" s="542">
        <v>0</v>
      </c>
      <c r="BD22" s="542">
        <v>0</v>
      </c>
      <c r="BE22" s="542">
        <v>0</v>
      </c>
      <c r="BF22" s="542">
        <v>0</v>
      </c>
      <c r="BG22" s="542">
        <v>0</v>
      </c>
      <c r="BH22" s="542">
        <v>0</v>
      </c>
      <c r="BI22" s="542">
        <v>0</v>
      </c>
      <c r="BJ22" s="542">
        <v>0</v>
      </c>
      <c r="BK22" s="542">
        <v>0</v>
      </c>
      <c r="BL22" s="542"/>
      <c r="BM22" s="542" t="s">
        <v>772</v>
      </c>
      <c r="BN22" s="542">
        <v>12</v>
      </c>
      <c r="BO22" s="542" t="s">
        <v>772</v>
      </c>
      <c r="BP22" s="552"/>
      <c r="BQ22" s="542"/>
      <c r="BR22" s="542"/>
      <c r="BS22" s="542"/>
      <c r="BT22" s="544"/>
      <c r="BU22" s="544"/>
      <c r="BV22" s="542"/>
      <c r="BW22" s="542" t="s">
        <v>1043</v>
      </c>
      <c r="BX22" s="542"/>
      <c r="BY22" s="540" t="s">
        <v>1556</v>
      </c>
      <c r="BZ22" s="550" t="s">
        <v>579</v>
      </c>
      <c r="CA22" s="554" t="s">
        <v>580</v>
      </c>
      <c r="CB22" s="551"/>
      <c r="CC22" s="551"/>
      <c r="CD22" s="551"/>
      <c r="CE22" s="551"/>
      <c r="CF22" s="551"/>
      <c r="CG22" s="551"/>
      <c r="CH22" s="551"/>
      <c r="CI22" s="551"/>
      <c r="CJ22" s="551"/>
      <c r="CK22" s="551"/>
      <c r="CL22" s="551"/>
      <c r="CM22" s="551"/>
      <c r="CN22" s="551"/>
      <c r="CO22" s="551"/>
      <c r="CP22" s="551"/>
      <c r="CQ22" s="551"/>
      <c r="CR22" s="551"/>
      <c r="CS22" s="551"/>
      <c r="CT22" s="551"/>
      <c r="CU22" s="551"/>
      <c r="CV22" s="551"/>
      <c r="CW22" s="551"/>
      <c r="CX22" s="551"/>
      <c r="CY22" s="551"/>
      <c r="CZ22" s="551"/>
      <c r="DA22" s="551"/>
      <c r="DB22" s="551"/>
      <c r="DC22" s="551"/>
      <c r="DD22" s="551"/>
      <c r="DE22" s="551"/>
      <c r="DF22" s="551"/>
      <c r="DG22" s="551"/>
      <c r="DH22" s="551"/>
      <c r="DI22" s="551"/>
      <c r="DJ22" s="551"/>
      <c r="DK22" s="551"/>
      <c r="DL22" s="551"/>
      <c r="DM22" s="551"/>
      <c r="DN22" s="551"/>
      <c r="DO22" s="551"/>
      <c r="DP22" s="551"/>
      <c r="DQ22" s="551"/>
    </row>
    <row r="23" spans="1:121" customFormat="1" ht="15.5" x14ac:dyDescent="0.35">
      <c r="A23" s="516">
        <v>15194</v>
      </c>
      <c r="B23" s="538">
        <v>43308</v>
      </c>
      <c r="C23" s="539" t="s">
        <v>963</v>
      </c>
      <c r="D23" s="540" t="s">
        <v>532</v>
      </c>
      <c r="E23" s="540"/>
      <c r="F23" s="540" t="s">
        <v>1096</v>
      </c>
      <c r="G23" s="541">
        <v>43266</v>
      </c>
      <c r="H23" s="542" t="s">
        <v>590</v>
      </c>
      <c r="I23" s="542" t="s">
        <v>772</v>
      </c>
      <c r="J23" s="542">
        <v>8</v>
      </c>
      <c r="K23" s="540" t="s">
        <v>14</v>
      </c>
      <c r="L23" s="540" t="s">
        <v>1323</v>
      </c>
      <c r="M23" s="543">
        <v>189.31818181818181</v>
      </c>
      <c r="N23" s="543">
        <v>24.863636363636363</v>
      </c>
      <c r="O23" s="544"/>
      <c r="P23" s="543"/>
      <c r="Q23" s="545"/>
      <c r="R23" s="540"/>
      <c r="S23" s="545"/>
      <c r="T23" s="540"/>
      <c r="U23" s="545"/>
      <c r="V23" s="545"/>
      <c r="W23" s="545"/>
      <c r="X23" s="540"/>
      <c r="Y23" s="543"/>
      <c r="Z23" s="543"/>
      <c r="AA23" s="543"/>
      <c r="AB23" s="543"/>
      <c r="AC23" s="543"/>
      <c r="AD23" s="545"/>
      <c r="AE23" s="543">
        <v>14.454545454545453</v>
      </c>
      <c r="AF23" s="540"/>
      <c r="AG23" s="540"/>
      <c r="AH23" s="543"/>
      <c r="AI23" s="540"/>
      <c r="AJ23" s="540"/>
      <c r="AK23" s="543"/>
      <c r="AL23" s="540"/>
      <c r="AM23" s="543"/>
      <c r="AN23" s="543"/>
      <c r="AO23" s="503" t="s">
        <v>1097</v>
      </c>
      <c r="AP23" s="557" t="s">
        <v>772</v>
      </c>
      <c r="AQ23" s="542"/>
      <c r="AR23" s="542"/>
      <c r="AS23" s="547"/>
      <c r="AT23" s="542">
        <v>5</v>
      </c>
      <c r="AU23" s="547"/>
      <c r="AV23" s="542"/>
      <c r="AW23" s="547"/>
      <c r="AX23" s="542" t="s">
        <v>807</v>
      </c>
      <c r="AY23" s="542"/>
      <c r="AZ23" s="542">
        <v>0</v>
      </c>
      <c r="BA23" s="542">
        <v>0</v>
      </c>
      <c r="BB23" s="542">
        <v>0</v>
      </c>
      <c r="BC23" s="542">
        <v>0</v>
      </c>
      <c r="BD23" s="542">
        <v>0</v>
      </c>
      <c r="BE23" s="542">
        <v>0</v>
      </c>
      <c r="BF23" s="542">
        <v>0</v>
      </c>
      <c r="BG23" s="542">
        <v>0</v>
      </c>
      <c r="BH23" s="542">
        <v>0</v>
      </c>
      <c r="BI23" s="542">
        <v>0</v>
      </c>
      <c r="BJ23" s="542">
        <v>0</v>
      </c>
      <c r="BK23" s="542">
        <v>0</v>
      </c>
      <c r="BL23" s="542"/>
      <c r="BM23" s="542" t="s">
        <v>772</v>
      </c>
      <c r="BN23" s="542"/>
      <c r="BO23" s="542" t="s">
        <v>772</v>
      </c>
      <c r="BP23" s="552"/>
      <c r="BQ23" s="542"/>
      <c r="BR23" s="542"/>
      <c r="BS23" s="542"/>
      <c r="BT23" s="544"/>
      <c r="BU23" s="544"/>
      <c r="BV23" s="542"/>
      <c r="BW23" s="542" t="s">
        <v>1043</v>
      </c>
      <c r="BX23" s="542">
        <v>1</v>
      </c>
      <c r="BY23" s="540"/>
      <c r="BZ23" s="503" t="s">
        <v>579</v>
      </c>
      <c r="CA23" s="516" t="s">
        <v>600</v>
      </c>
      <c r="CB23" s="551"/>
      <c r="CC23" s="551"/>
      <c r="CD23" s="551"/>
      <c r="CE23" s="551"/>
      <c r="CF23" s="551"/>
      <c r="CG23" s="551"/>
      <c r="CH23" s="551"/>
      <c r="CI23" s="551"/>
      <c r="CJ23" s="551"/>
      <c r="CK23" s="551"/>
      <c r="CL23" s="551"/>
      <c r="CM23" s="551"/>
      <c r="CN23" s="551"/>
      <c r="CO23" s="551"/>
      <c r="CP23" s="551"/>
      <c r="CQ23" s="551"/>
      <c r="CR23" s="551"/>
      <c r="CS23" s="551"/>
      <c r="CT23" s="551"/>
      <c r="CU23" s="551"/>
      <c r="CV23" s="551"/>
      <c r="CW23" s="551"/>
      <c r="CX23" s="551"/>
      <c r="CY23" s="551"/>
      <c r="CZ23" s="551"/>
      <c r="DA23" s="551"/>
      <c r="DB23" s="551"/>
      <c r="DC23" s="551"/>
      <c r="DD23" s="551"/>
      <c r="DE23" s="551"/>
      <c r="DF23" s="551"/>
      <c r="DG23" s="551"/>
      <c r="DH23" s="551"/>
      <c r="DI23" s="551"/>
      <c r="DJ23" s="551"/>
      <c r="DK23" s="551"/>
      <c r="DL23" s="551"/>
      <c r="DM23" s="551"/>
      <c r="DN23" s="551"/>
      <c r="DO23" s="551"/>
      <c r="DP23" s="551"/>
      <c r="DQ23" s="551"/>
    </row>
    <row r="24" spans="1:121" customFormat="1" ht="15.5" x14ac:dyDescent="0.35">
      <c r="A24" s="516">
        <v>14760</v>
      </c>
      <c r="B24" s="541">
        <v>43292</v>
      </c>
      <c r="C24" s="539" t="s">
        <v>963</v>
      </c>
      <c r="D24" s="540" t="s">
        <v>532</v>
      </c>
      <c r="E24" s="540"/>
      <c r="F24" s="540" t="s">
        <v>1096</v>
      </c>
      <c r="G24" s="555">
        <v>43281</v>
      </c>
      <c r="H24" s="542" t="s">
        <v>590</v>
      </c>
      <c r="I24" s="542" t="s">
        <v>853</v>
      </c>
      <c r="J24" s="542">
        <v>9</v>
      </c>
      <c r="K24" s="540" t="s">
        <v>335</v>
      </c>
      <c r="L24" s="573" t="s">
        <v>1325</v>
      </c>
      <c r="M24" s="543">
        <v>160.99999999999997</v>
      </c>
      <c r="N24" s="543">
        <v>28.299999999999997</v>
      </c>
      <c r="O24" s="544"/>
      <c r="P24" s="540"/>
      <c r="Q24" s="545"/>
      <c r="R24" s="546"/>
      <c r="S24" s="545"/>
      <c r="T24" s="540"/>
      <c r="U24" s="545"/>
      <c r="V24" s="545"/>
      <c r="W24" s="545"/>
      <c r="X24" s="540"/>
      <c r="Y24" s="543"/>
      <c r="Z24" s="543"/>
      <c r="AA24" s="543"/>
      <c r="AB24" s="543"/>
      <c r="AC24" s="543"/>
      <c r="AD24" s="543"/>
      <c r="AE24" s="543">
        <v>17.899999999999999</v>
      </c>
      <c r="AF24" s="540"/>
      <c r="AG24" s="540"/>
      <c r="AH24" s="543"/>
      <c r="AI24" s="540"/>
      <c r="AJ24" s="540"/>
      <c r="AK24" s="543"/>
      <c r="AL24" s="540"/>
      <c r="AM24" s="543"/>
      <c r="AN24" s="543"/>
      <c r="AO24" s="553" t="s">
        <v>1097</v>
      </c>
      <c r="AP24" s="542" t="s">
        <v>772</v>
      </c>
      <c r="AQ24" s="542"/>
      <c r="AR24" s="542"/>
      <c r="AS24" s="547"/>
      <c r="AT24" s="542">
        <v>18</v>
      </c>
      <c r="AU24" s="547">
        <v>455</v>
      </c>
      <c r="AV24" s="542"/>
      <c r="AW24" s="547">
        <v>6</v>
      </c>
      <c r="AX24" s="542" t="s">
        <v>807</v>
      </c>
      <c r="AY24" s="542"/>
      <c r="AZ24" s="542">
        <v>0</v>
      </c>
      <c r="BA24" s="542">
        <v>0</v>
      </c>
      <c r="BB24" s="542">
        <v>0</v>
      </c>
      <c r="BC24" s="542">
        <v>0</v>
      </c>
      <c r="BD24" s="542">
        <v>0</v>
      </c>
      <c r="BE24" s="542">
        <v>0</v>
      </c>
      <c r="BF24" s="542">
        <v>0</v>
      </c>
      <c r="BG24" s="542">
        <v>0</v>
      </c>
      <c r="BH24" s="542">
        <v>0</v>
      </c>
      <c r="BI24" s="542">
        <v>0</v>
      </c>
      <c r="BJ24" s="542">
        <v>0</v>
      </c>
      <c r="BK24" s="542">
        <v>0</v>
      </c>
      <c r="BL24" s="542"/>
      <c r="BM24" s="542" t="s">
        <v>772</v>
      </c>
      <c r="BN24" s="542"/>
      <c r="BO24" s="542" t="s">
        <v>772</v>
      </c>
      <c r="BP24" s="552"/>
      <c r="BQ24" s="542"/>
      <c r="BR24" s="542"/>
      <c r="BS24" s="542"/>
      <c r="BT24" s="549"/>
      <c r="BU24" s="544"/>
      <c r="BV24" s="542"/>
      <c r="BW24" s="542" t="s">
        <v>1043</v>
      </c>
      <c r="BX24" s="542"/>
      <c r="BY24" s="549"/>
      <c r="BZ24" s="550" t="s">
        <v>1370</v>
      </c>
      <c r="CA24" s="516" t="s">
        <v>580</v>
      </c>
      <c r="CB24" s="551"/>
      <c r="CC24" s="551"/>
      <c r="CD24" s="551"/>
      <c r="CE24" s="551"/>
      <c r="CF24" s="551"/>
      <c r="CG24" s="551"/>
      <c r="CH24" s="551"/>
      <c r="CI24" s="551"/>
      <c r="CJ24" s="551"/>
      <c r="CK24" s="551"/>
      <c r="CL24" s="551"/>
      <c r="CM24" s="551"/>
      <c r="CN24" s="551"/>
      <c r="CO24" s="551"/>
      <c r="CP24" s="551"/>
      <c r="CQ24" s="551"/>
      <c r="CR24" s="551"/>
      <c r="CS24" s="551"/>
      <c r="CT24" s="551"/>
      <c r="CU24" s="551"/>
      <c r="CV24" s="551"/>
      <c r="CW24" s="551"/>
      <c r="CX24" s="551"/>
      <c r="CY24" s="551"/>
      <c r="CZ24" s="551"/>
      <c r="DA24" s="551"/>
      <c r="DB24" s="551"/>
      <c r="DC24" s="551"/>
      <c r="DD24" s="551"/>
      <c r="DE24" s="551"/>
      <c r="DF24" s="551"/>
      <c r="DG24" s="551"/>
      <c r="DH24" s="551"/>
      <c r="DI24" s="551"/>
      <c r="DJ24" s="551"/>
      <c r="DK24" s="551"/>
      <c r="DL24" s="551"/>
      <c r="DM24" s="551"/>
      <c r="DN24" s="551"/>
      <c r="DO24" s="551"/>
      <c r="DP24" s="551"/>
      <c r="DQ24" s="551"/>
    </row>
    <row r="25" spans="1:121" customFormat="1" ht="15.5" x14ac:dyDescent="0.35">
      <c r="A25" s="516">
        <v>1142</v>
      </c>
      <c r="B25" s="541">
        <v>43292</v>
      </c>
      <c r="C25" s="539" t="s">
        <v>963</v>
      </c>
      <c r="D25" s="540" t="s">
        <v>532</v>
      </c>
      <c r="E25" s="540"/>
      <c r="F25" s="540" t="s">
        <v>1096</v>
      </c>
      <c r="G25" s="541">
        <v>43281</v>
      </c>
      <c r="H25" s="542" t="s">
        <v>590</v>
      </c>
      <c r="I25" s="542" t="s">
        <v>772</v>
      </c>
      <c r="J25" s="542">
        <v>10</v>
      </c>
      <c r="K25" s="540" t="s">
        <v>15</v>
      </c>
      <c r="L25" s="540" t="s">
        <v>1558</v>
      </c>
      <c r="M25" s="543">
        <v>150.69090909090906</v>
      </c>
      <c r="N25" s="543">
        <v>30.199999999999996</v>
      </c>
      <c r="O25" s="544" t="s">
        <v>802</v>
      </c>
      <c r="P25" s="540">
        <v>1183</v>
      </c>
      <c r="Q25" s="543">
        <v>31.699999999999996</v>
      </c>
      <c r="R25" s="546"/>
      <c r="S25" s="545"/>
      <c r="T25" s="540"/>
      <c r="U25" s="545"/>
      <c r="V25" s="545"/>
      <c r="W25" s="545"/>
      <c r="X25" s="540"/>
      <c r="Y25" s="543"/>
      <c r="Z25" s="543"/>
      <c r="AA25" s="543"/>
      <c r="AB25" s="543"/>
      <c r="AC25" s="543"/>
      <c r="AD25" s="545"/>
      <c r="AE25" s="543">
        <v>16.218181818181815</v>
      </c>
      <c r="AF25" s="540"/>
      <c r="AG25" s="540"/>
      <c r="AH25" s="543"/>
      <c r="AI25" s="540"/>
      <c r="AJ25" s="540"/>
      <c r="AK25" s="543"/>
      <c r="AL25" s="540"/>
      <c r="AM25" s="543"/>
      <c r="AN25" s="543"/>
      <c r="AO25" s="503" t="s">
        <v>1097</v>
      </c>
      <c r="AP25" s="557" t="s">
        <v>772</v>
      </c>
      <c r="AQ25" s="542"/>
      <c r="AR25" s="542"/>
      <c r="AS25" s="547"/>
      <c r="AT25" s="542">
        <v>8</v>
      </c>
      <c r="AU25" s="547"/>
      <c r="AV25" s="542"/>
      <c r="AW25" s="547"/>
      <c r="AX25" s="542" t="s">
        <v>772</v>
      </c>
      <c r="AY25" s="542"/>
      <c r="AZ25" s="542">
        <v>1</v>
      </c>
      <c r="BA25" s="542">
        <v>0</v>
      </c>
      <c r="BB25" s="542">
        <v>0</v>
      </c>
      <c r="BC25" s="542">
        <v>0</v>
      </c>
      <c r="BD25" s="542">
        <v>0</v>
      </c>
      <c r="BE25" s="542">
        <v>0</v>
      </c>
      <c r="BF25" s="542">
        <v>0</v>
      </c>
      <c r="BG25" s="542">
        <v>0</v>
      </c>
      <c r="BH25" s="542">
        <v>0</v>
      </c>
      <c r="BI25" s="542">
        <v>0</v>
      </c>
      <c r="BJ25" s="542">
        <v>0</v>
      </c>
      <c r="BK25" s="542">
        <v>0</v>
      </c>
      <c r="BL25" s="542"/>
      <c r="BM25" s="542" t="s">
        <v>772</v>
      </c>
      <c r="BN25" s="542"/>
      <c r="BO25" s="542" t="s">
        <v>772</v>
      </c>
      <c r="BP25" s="552"/>
      <c r="BQ25" s="542"/>
      <c r="BR25" s="542"/>
      <c r="BS25" s="542"/>
      <c r="BT25" s="540"/>
      <c r="BU25" s="540"/>
      <c r="BV25" s="542"/>
      <c r="BW25" s="542" t="s">
        <v>1043</v>
      </c>
      <c r="BX25" s="542"/>
      <c r="BY25" s="540" t="s">
        <v>1588</v>
      </c>
      <c r="BZ25" s="503" t="s">
        <v>579</v>
      </c>
      <c r="CA25" s="516" t="s">
        <v>580</v>
      </c>
      <c r="CB25" s="551"/>
      <c r="CC25" s="551"/>
      <c r="CD25" s="551"/>
      <c r="CE25" s="551"/>
      <c r="CF25" s="551"/>
      <c r="CG25" s="551"/>
      <c r="CH25" s="551"/>
      <c r="CI25" s="551"/>
      <c r="CJ25" s="551"/>
      <c r="CK25" s="551"/>
      <c r="CL25" s="551"/>
      <c r="CM25" s="551"/>
      <c r="CN25" s="551"/>
      <c r="CO25" s="551"/>
      <c r="CP25" s="551"/>
      <c r="CQ25" s="551"/>
      <c r="CR25" s="551"/>
      <c r="CS25" s="551"/>
      <c r="CT25" s="551"/>
      <c r="CU25" s="551"/>
      <c r="CV25" s="551"/>
      <c r="CW25" s="551"/>
      <c r="CX25" s="551"/>
      <c r="CY25" s="551"/>
      <c r="CZ25" s="551"/>
      <c r="DA25" s="551"/>
      <c r="DB25" s="551"/>
      <c r="DC25" s="551"/>
      <c r="DD25" s="551"/>
      <c r="DE25" s="551"/>
      <c r="DF25" s="551"/>
      <c r="DG25" s="551"/>
      <c r="DH25" s="551"/>
      <c r="DI25" s="551"/>
      <c r="DJ25" s="551"/>
      <c r="DK25" s="551"/>
      <c r="DL25" s="551"/>
      <c r="DM25" s="551"/>
      <c r="DN25" s="551"/>
      <c r="DO25" s="551"/>
      <c r="DP25" s="551"/>
      <c r="DQ25" s="551"/>
    </row>
    <row r="26" spans="1:121" customFormat="1" ht="15.5" x14ac:dyDescent="0.35">
      <c r="A26" s="516">
        <v>13365</v>
      </c>
      <c r="B26" s="541">
        <v>43290</v>
      </c>
      <c r="C26" s="539" t="s">
        <v>963</v>
      </c>
      <c r="D26" s="540" t="s">
        <v>532</v>
      </c>
      <c r="E26" s="540"/>
      <c r="F26" s="540" t="s">
        <v>1096</v>
      </c>
      <c r="G26" s="555">
        <v>43281</v>
      </c>
      <c r="H26" s="542" t="s">
        <v>590</v>
      </c>
      <c r="I26" s="542" t="s">
        <v>772</v>
      </c>
      <c r="J26" s="542">
        <v>11</v>
      </c>
      <c r="K26" s="540" t="s">
        <v>953</v>
      </c>
      <c r="L26" s="540" t="s">
        <v>1329</v>
      </c>
      <c r="M26" s="543">
        <v>143.28181818181818</v>
      </c>
      <c r="N26" s="543">
        <v>34.490909090909085</v>
      </c>
      <c r="O26" s="544" t="s">
        <v>802</v>
      </c>
      <c r="P26" s="540">
        <v>2000</v>
      </c>
      <c r="Q26" s="543">
        <v>41.490909090909085</v>
      </c>
      <c r="R26" s="546"/>
      <c r="S26" s="545"/>
      <c r="T26" s="540"/>
      <c r="U26" s="545"/>
      <c r="V26" s="545"/>
      <c r="W26" s="545"/>
      <c r="X26" s="540"/>
      <c r="Y26" s="543"/>
      <c r="Z26" s="543"/>
      <c r="AA26" s="543"/>
      <c r="AB26" s="543"/>
      <c r="AC26" s="543"/>
      <c r="AD26" s="543"/>
      <c r="AE26" s="543">
        <v>21.990909090909092</v>
      </c>
      <c r="AF26" s="540"/>
      <c r="AG26" s="540"/>
      <c r="AH26" s="543"/>
      <c r="AI26" s="540"/>
      <c r="AJ26" s="540"/>
      <c r="AK26" s="543"/>
      <c r="AL26" s="540"/>
      <c r="AM26" s="543"/>
      <c r="AN26" s="543"/>
      <c r="AO26" s="553" t="s">
        <v>1097</v>
      </c>
      <c r="AP26" s="542" t="s">
        <v>772</v>
      </c>
      <c r="AQ26" s="542"/>
      <c r="AR26" s="542"/>
      <c r="AS26" s="547"/>
      <c r="AT26" s="542"/>
      <c r="AU26" s="547"/>
      <c r="AV26" s="542"/>
      <c r="AW26" s="547"/>
      <c r="AX26" s="542" t="s">
        <v>807</v>
      </c>
      <c r="AY26" s="542"/>
      <c r="AZ26" s="542">
        <v>0</v>
      </c>
      <c r="BA26" s="542">
        <v>0</v>
      </c>
      <c r="BB26" s="542">
        <v>0</v>
      </c>
      <c r="BC26" s="542">
        <v>0</v>
      </c>
      <c r="BD26" s="542">
        <v>0</v>
      </c>
      <c r="BE26" s="542">
        <v>0</v>
      </c>
      <c r="BF26" s="542">
        <v>0</v>
      </c>
      <c r="BG26" s="542">
        <v>0</v>
      </c>
      <c r="BH26" s="542">
        <v>0</v>
      </c>
      <c r="BI26" s="542">
        <v>0</v>
      </c>
      <c r="BJ26" s="542">
        <v>0</v>
      </c>
      <c r="BK26" s="542">
        <v>0</v>
      </c>
      <c r="BL26" s="542"/>
      <c r="BM26" s="542" t="s">
        <v>772</v>
      </c>
      <c r="BN26" s="542"/>
      <c r="BO26" s="542" t="s">
        <v>772</v>
      </c>
      <c r="BP26" s="548">
        <v>163.63636363636363</v>
      </c>
      <c r="BQ26" s="542"/>
      <c r="BR26" s="542"/>
      <c r="BS26" s="542"/>
      <c r="BT26" s="544"/>
      <c r="BU26" s="544"/>
      <c r="BV26" s="542"/>
      <c r="BW26" s="542" t="s">
        <v>1043</v>
      </c>
      <c r="BX26" s="542">
        <v>1</v>
      </c>
      <c r="BY26" s="544" t="s">
        <v>1330</v>
      </c>
      <c r="BZ26" s="550" t="s">
        <v>1590</v>
      </c>
      <c r="CA26" s="516" t="s">
        <v>580</v>
      </c>
      <c r="CB26" s="551"/>
      <c r="CC26" s="551"/>
      <c r="CD26" s="551"/>
      <c r="CE26" s="551"/>
      <c r="CF26" s="551"/>
      <c r="CG26" s="551"/>
      <c r="CH26" s="551"/>
      <c r="CI26" s="551"/>
      <c r="CJ26" s="551"/>
      <c r="CK26" s="551"/>
      <c r="CL26" s="551"/>
      <c r="CM26" s="551"/>
      <c r="CN26" s="551"/>
      <c r="CO26" s="551"/>
      <c r="CP26" s="551"/>
      <c r="CQ26" s="551"/>
      <c r="CR26" s="551"/>
      <c r="CS26" s="551"/>
      <c r="CT26" s="551"/>
      <c r="CU26" s="551"/>
      <c r="CV26" s="551"/>
      <c r="CW26" s="551"/>
      <c r="CX26" s="551"/>
      <c r="CY26" s="551"/>
      <c r="CZ26" s="551"/>
      <c r="DA26" s="551"/>
      <c r="DB26" s="551"/>
      <c r="DC26" s="551"/>
      <c r="DD26" s="551"/>
      <c r="DE26" s="551"/>
      <c r="DF26" s="551"/>
      <c r="DG26" s="551"/>
      <c r="DH26" s="551"/>
      <c r="DI26" s="551"/>
      <c r="DJ26" s="551"/>
      <c r="DK26" s="551"/>
      <c r="DL26" s="551"/>
      <c r="DM26" s="551"/>
      <c r="DN26" s="551"/>
      <c r="DO26" s="551"/>
      <c r="DP26" s="551"/>
      <c r="DQ26" s="551"/>
    </row>
    <row r="27" spans="1:121" customFormat="1" ht="13.5" x14ac:dyDescent="0.3">
      <c r="A27" s="515">
        <v>16417</v>
      </c>
      <c r="B27" s="572">
        <v>43292</v>
      </c>
      <c r="C27" s="483" t="s">
        <v>825</v>
      </c>
      <c r="D27" s="484" t="s">
        <v>532</v>
      </c>
      <c r="E27" s="484"/>
      <c r="F27" s="484" t="s">
        <v>845</v>
      </c>
      <c r="G27" s="572">
        <v>43252</v>
      </c>
      <c r="H27" s="485" t="s">
        <v>828</v>
      </c>
      <c r="I27" s="485" t="s">
        <v>829</v>
      </c>
      <c r="J27" s="485">
        <v>12</v>
      </c>
      <c r="K27" s="484" t="s">
        <v>1562</v>
      </c>
      <c r="L27" s="484" t="s">
        <v>1563</v>
      </c>
      <c r="M27" s="543">
        <v>150</v>
      </c>
      <c r="N27" s="543">
        <v>52</v>
      </c>
      <c r="O27" s="544" t="s">
        <v>802</v>
      </c>
      <c r="P27" s="484">
        <v>1825</v>
      </c>
      <c r="Q27" s="543">
        <v>57</v>
      </c>
      <c r="R27" s="484"/>
      <c r="S27" s="491"/>
      <c r="T27" s="484"/>
      <c r="U27" s="491"/>
      <c r="V27" s="491"/>
      <c r="W27" s="491"/>
      <c r="X27" s="484"/>
      <c r="Y27" s="486"/>
      <c r="Z27" s="486"/>
      <c r="AA27" s="486"/>
      <c r="AB27" s="486"/>
      <c r="AC27" s="486"/>
      <c r="AD27" s="486"/>
      <c r="AE27" s="543">
        <v>46</v>
      </c>
      <c r="AF27" s="484"/>
      <c r="AG27" s="484"/>
      <c r="AH27" s="486"/>
      <c r="AI27" s="484"/>
      <c r="AJ27" s="484"/>
      <c r="AK27" s="486"/>
      <c r="AL27" s="484"/>
      <c r="AM27" s="486"/>
      <c r="AN27" s="486"/>
      <c r="AO27" s="498" t="s">
        <v>846</v>
      </c>
      <c r="AP27" s="574" t="s">
        <v>829</v>
      </c>
      <c r="AQ27" s="485"/>
      <c r="AR27" s="485"/>
      <c r="AS27" s="487"/>
      <c r="AT27" s="485">
        <v>20</v>
      </c>
      <c r="AU27" s="487"/>
      <c r="AV27" s="485"/>
      <c r="AW27" s="487"/>
      <c r="AX27" s="485" t="s">
        <v>829</v>
      </c>
      <c r="AY27" s="485"/>
      <c r="AZ27" s="485">
        <v>0</v>
      </c>
      <c r="BA27" s="485">
        <v>0</v>
      </c>
      <c r="BB27" s="485">
        <v>0</v>
      </c>
      <c r="BC27" s="485">
        <v>0</v>
      </c>
      <c r="BD27" s="485">
        <v>0</v>
      </c>
      <c r="BE27" s="485">
        <v>0</v>
      </c>
      <c r="BF27" s="485">
        <v>0</v>
      </c>
      <c r="BG27" s="485">
        <v>0</v>
      </c>
      <c r="BH27" s="485">
        <v>0</v>
      </c>
      <c r="BI27" s="485">
        <v>0</v>
      </c>
      <c r="BJ27" s="485">
        <v>0</v>
      </c>
      <c r="BK27" s="485">
        <v>0</v>
      </c>
      <c r="BL27" s="485"/>
      <c r="BM27" s="485" t="s">
        <v>829</v>
      </c>
      <c r="BN27" s="485"/>
      <c r="BO27" s="485" t="s">
        <v>829</v>
      </c>
      <c r="BP27" s="489"/>
      <c r="BQ27" s="485"/>
      <c r="BR27" s="485"/>
      <c r="BS27" s="485"/>
      <c r="BT27" s="484"/>
      <c r="BU27" s="490"/>
      <c r="BV27" s="485"/>
      <c r="BW27" s="485" t="s">
        <v>834</v>
      </c>
      <c r="BX27" s="485"/>
      <c r="BY27" s="484"/>
      <c r="BZ27" s="502" t="s">
        <v>579</v>
      </c>
      <c r="CA27" s="515" t="s">
        <v>600</v>
      </c>
    </row>
    <row r="28" spans="1:121" customFormat="1" ht="15.5" x14ac:dyDescent="0.35">
      <c r="A28" s="516">
        <v>567</v>
      </c>
      <c r="B28" s="538">
        <v>43309</v>
      </c>
      <c r="C28" s="539" t="s">
        <v>963</v>
      </c>
      <c r="D28" s="540" t="s">
        <v>532</v>
      </c>
      <c r="E28" s="540"/>
      <c r="F28" s="540" t="s">
        <v>1096</v>
      </c>
      <c r="G28" s="541">
        <v>43266</v>
      </c>
      <c r="H28" s="542" t="s">
        <v>590</v>
      </c>
      <c r="I28" s="542" t="s">
        <v>772</v>
      </c>
      <c r="J28" s="542">
        <v>13</v>
      </c>
      <c r="K28" s="540" t="s">
        <v>1077</v>
      </c>
      <c r="L28" s="540" t="s">
        <v>1565</v>
      </c>
      <c r="M28" s="543">
        <v>162.6181818181818</v>
      </c>
      <c r="N28" s="543">
        <v>27.09090909090909</v>
      </c>
      <c r="O28" s="544"/>
      <c r="P28" s="543"/>
      <c r="Q28" s="545"/>
      <c r="R28" s="540"/>
      <c r="S28" s="545"/>
      <c r="T28" s="540"/>
      <c r="U28" s="545"/>
      <c r="V28" s="545"/>
      <c r="W28" s="545"/>
      <c r="X28" s="540"/>
      <c r="Y28" s="543"/>
      <c r="Z28" s="543"/>
      <c r="AA28" s="543"/>
      <c r="AB28" s="543"/>
      <c r="AC28" s="543"/>
      <c r="AD28" s="543"/>
      <c r="AE28" s="543">
        <v>18.290909090909089</v>
      </c>
      <c r="AF28" s="540"/>
      <c r="AG28" s="540"/>
      <c r="AH28" s="543"/>
      <c r="AI28" s="540"/>
      <c r="AJ28" s="540"/>
      <c r="AK28" s="543"/>
      <c r="AL28" s="540"/>
      <c r="AM28" s="543"/>
      <c r="AN28" s="543"/>
      <c r="AO28" s="503" t="s">
        <v>1097</v>
      </c>
      <c r="AP28" s="557" t="s">
        <v>772</v>
      </c>
      <c r="AQ28" s="542"/>
      <c r="AR28" s="542"/>
      <c r="AS28" s="547"/>
      <c r="AT28" s="542">
        <v>4.3499999999999996</v>
      </c>
      <c r="AU28" s="547"/>
      <c r="AV28" s="542"/>
      <c r="AW28" s="547"/>
      <c r="AX28" s="542" t="s">
        <v>772</v>
      </c>
      <c r="AY28" s="542"/>
      <c r="AZ28" s="542">
        <v>0</v>
      </c>
      <c r="BA28" s="542">
        <v>0</v>
      </c>
      <c r="BB28" s="542">
        <v>0</v>
      </c>
      <c r="BC28" s="542">
        <v>0</v>
      </c>
      <c r="BD28" s="542">
        <v>0</v>
      </c>
      <c r="BE28" s="542">
        <v>0</v>
      </c>
      <c r="BF28" s="542">
        <v>0</v>
      </c>
      <c r="BG28" s="542">
        <v>0</v>
      </c>
      <c r="BH28" s="542">
        <v>0</v>
      </c>
      <c r="BI28" s="542">
        <v>0</v>
      </c>
      <c r="BJ28" s="542">
        <v>0</v>
      </c>
      <c r="BK28" s="542">
        <v>0</v>
      </c>
      <c r="BL28" s="542"/>
      <c r="BM28" s="542" t="s">
        <v>772</v>
      </c>
      <c r="BN28" s="542"/>
      <c r="BO28" s="542" t="s">
        <v>772</v>
      </c>
      <c r="BP28" s="552"/>
      <c r="BQ28" s="542"/>
      <c r="BR28" s="542"/>
      <c r="BS28" s="542"/>
      <c r="BT28" s="544"/>
      <c r="BU28" s="544"/>
      <c r="BV28" s="542"/>
      <c r="BW28" s="542" t="s">
        <v>1043</v>
      </c>
      <c r="BX28" s="542">
        <v>1</v>
      </c>
      <c r="BY28" s="540" t="s">
        <v>1566</v>
      </c>
      <c r="BZ28" s="553" t="s">
        <v>579</v>
      </c>
      <c r="CA28" s="540" t="s">
        <v>600</v>
      </c>
      <c r="CB28" s="551"/>
      <c r="CC28" s="551"/>
      <c r="CD28" s="551"/>
      <c r="CE28" s="551"/>
      <c r="CF28" s="551"/>
      <c r="CG28" s="551"/>
      <c r="CH28" s="551"/>
      <c r="CI28" s="551"/>
      <c r="CJ28" s="551"/>
      <c r="CK28" s="551"/>
      <c r="CL28" s="551"/>
      <c r="CM28" s="551"/>
      <c r="CN28" s="551"/>
      <c r="CO28" s="551"/>
      <c r="CP28" s="551"/>
      <c r="CQ28" s="551"/>
      <c r="CR28" s="551"/>
      <c r="CS28" s="551"/>
      <c r="CT28" s="551"/>
      <c r="CU28" s="551"/>
      <c r="CV28" s="551"/>
      <c r="CW28" s="551"/>
      <c r="CX28" s="551"/>
      <c r="CY28" s="551"/>
      <c r="CZ28" s="551"/>
      <c r="DA28" s="551"/>
      <c r="DB28" s="551"/>
      <c r="DC28" s="551"/>
      <c r="DD28" s="551"/>
      <c r="DE28" s="551"/>
      <c r="DF28" s="551"/>
      <c r="DG28" s="551"/>
      <c r="DH28" s="551"/>
      <c r="DI28" s="551"/>
      <c r="DJ28" s="551"/>
      <c r="DK28" s="551"/>
      <c r="DL28" s="551"/>
      <c r="DM28" s="551"/>
      <c r="DN28" s="551"/>
      <c r="DO28" s="551"/>
      <c r="DP28" s="551"/>
      <c r="DQ28" s="551"/>
    </row>
    <row r="29" spans="1:121" customFormat="1" ht="15.5" x14ac:dyDescent="0.35">
      <c r="A29" s="516">
        <v>16541</v>
      </c>
      <c r="B29" s="541">
        <v>43294</v>
      </c>
      <c r="C29" s="539" t="s">
        <v>963</v>
      </c>
      <c r="D29" s="540" t="s">
        <v>532</v>
      </c>
      <c r="E29" s="540"/>
      <c r="F29" s="540" t="s">
        <v>1096</v>
      </c>
      <c r="G29" s="541">
        <v>43273</v>
      </c>
      <c r="H29" s="542" t="s">
        <v>590</v>
      </c>
      <c r="I29" s="542" t="s">
        <v>853</v>
      </c>
      <c r="J29" s="542">
        <v>14</v>
      </c>
      <c r="K29" s="540" t="s">
        <v>908</v>
      </c>
      <c r="L29" s="540" t="s">
        <v>1344</v>
      </c>
      <c r="M29" s="543">
        <v>179.16363636363636</v>
      </c>
      <c r="N29" s="543">
        <v>42.272727272727266</v>
      </c>
      <c r="O29" s="544"/>
      <c r="P29" s="540"/>
      <c r="Q29" s="545"/>
      <c r="R29" s="546"/>
      <c r="S29" s="545"/>
      <c r="T29" s="540"/>
      <c r="U29" s="545"/>
      <c r="V29" s="545"/>
      <c r="W29" s="545"/>
      <c r="X29" s="540"/>
      <c r="Y29" s="543"/>
      <c r="Z29" s="543"/>
      <c r="AA29" s="543"/>
      <c r="AB29" s="543"/>
      <c r="AC29" s="543"/>
      <c r="AD29" s="545"/>
      <c r="AE29" s="543">
        <v>32.981818181818177</v>
      </c>
      <c r="AF29" s="540"/>
      <c r="AG29" s="540"/>
      <c r="AH29" s="543"/>
      <c r="AI29" s="540"/>
      <c r="AJ29" s="540"/>
      <c r="AK29" s="543"/>
      <c r="AL29" s="540"/>
      <c r="AM29" s="543"/>
      <c r="AN29" s="543"/>
      <c r="AO29" s="553" t="s">
        <v>1097</v>
      </c>
      <c r="AP29" s="542" t="s">
        <v>772</v>
      </c>
      <c r="AQ29" s="542"/>
      <c r="AR29" s="542"/>
      <c r="AS29" s="547"/>
      <c r="AT29" s="542"/>
      <c r="AU29" s="547"/>
      <c r="AV29" s="542"/>
      <c r="AW29" s="547"/>
      <c r="AX29" s="542" t="s">
        <v>807</v>
      </c>
      <c r="AY29" s="542"/>
      <c r="AZ29" s="542">
        <v>0</v>
      </c>
      <c r="BA29" s="542">
        <v>0</v>
      </c>
      <c r="BB29" s="542">
        <v>0</v>
      </c>
      <c r="BC29" s="542">
        <v>0</v>
      </c>
      <c r="BD29" s="542">
        <v>0</v>
      </c>
      <c r="BE29" s="542">
        <v>0</v>
      </c>
      <c r="BF29" s="542">
        <v>0</v>
      </c>
      <c r="BG29" s="542">
        <v>0</v>
      </c>
      <c r="BH29" s="542">
        <v>0</v>
      </c>
      <c r="BI29" s="542">
        <v>0</v>
      </c>
      <c r="BJ29" s="542">
        <v>0</v>
      </c>
      <c r="BK29" s="542">
        <v>0</v>
      </c>
      <c r="BL29" s="542"/>
      <c r="BM29" s="542" t="s">
        <v>772</v>
      </c>
      <c r="BN29" s="542"/>
      <c r="BO29" s="542" t="s">
        <v>772</v>
      </c>
      <c r="BP29" s="552"/>
      <c r="BQ29" s="542"/>
      <c r="BR29" s="542"/>
      <c r="BS29" s="542"/>
      <c r="BT29" s="544"/>
      <c r="BU29" s="544"/>
      <c r="BV29" s="542"/>
      <c r="BW29" s="542" t="s">
        <v>1043</v>
      </c>
      <c r="BX29" s="542"/>
      <c r="BY29" s="540" t="s">
        <v>1568</v>
      </c>
      <c r="BZ29" s="540" t="s">
        <v>579</v>
      </c>
      <c r="CA29" s="540" t="s">
        <v>593</v>
      </c>
      <c r="CB29" s="214"/>
      <c r="CC29" s="551"/>
      <c r="CD29" s="551"/>
      <c r="CE29" s="551"/>
      <c r="CF29" s="551"/>
      <c r="CG29" s="551"/>
      <c r="CH29" s="551"/>
      <c r="CI29" s="551"/>
      <c r="CJ29" s="551"/>
      <c r="CK29" s="551"/>
      <c r="CL29" s="551"/>
      <c r="CM29" s="551"/>
      <c r="CN29" s="551"/>
      <c r="CO29" s="551"/>
      <c r="CP29" s="551"/>
      <c r="CQ29" s="551"/>
      <c r="CR29" s="551"/>
      <c r="CS29" s="551"/>
      <c r="CT29" s="551"/>
      <c r="CU29" s="551"/>
      <c r="CV29" s="551"/>
      <c r="CW29" s="551"/>
      <c r="CX29" s="551"/>
      <c r="CY29" s="551"/>
      <c r="CZ29" s="551"/>
      <c r="DA29" s="551"/>
      <c r="DB29" s="551"/>
      <c r="DC29" s="551"/>
      <c r="DD29" s="551"/>
      <c r="DE29" s="551"/>
      <c r="DF29" s="551"/>
      <c r="DG29" s="551"/>
      <c r="DH29" s="551"/>
      <c r="DI29" s="551"/>
      <c r="DJ29" s="551"/>
      <c r="DK29" s="551"/>
      <c r="DL29" s="551"/>
      <c r="DM29" s="551"/>
      <c r="DN29" s="551"/>
      <c r="DO29" s="551"/>
      <c r="DP29" s="551"/>
      <c r="DQ29" s="551"/>
    </row>
    <row r="30" spans="1:121" customFormat="1" ht="15.5" x14ac:dyDescent="0.35">
      <c r="A30" s="516">
        <v>10832</v>
      </c>
      <c r="B30" s="538">
        <v>43312</v>
      </c>
      <c r="C30" s="539" t="s">
        <v>963</v>
      </c>
      <c r="D30" s="540" t="s">
        <v>532</v>
      </c>
      <c r="E30" s="540"/>
      <c r="F30" s="540" t="s">
        <v>534</v>
      </c>
      <c r="G30" s="541">
        <v>43284</v>
      </c>
      <c r="H30" s="542" t="s">
        <v>590</v>
      </c>
      <c r="I30" s="542" t="s">
        <v>853</v>
      </c>
      <c r="J30" s="542">
        <v>2</v>
      </c>
      <c r="K30" s="540" t="s">
        <v>216</v>
      </c>
      <c r="L30" s="540" t="s">
        <v>871</v>
      </c>
      <c r="M30" s="543">
        <v>160.5090909090909</v>
      </c>
      <c r="N30" s="543">
        <v>37.599999999999994</v>
      </c>
      <c r="O30" s="544"/>
      <c r="P30" s="540"/>
      <c r="Q30" s="545"/>
      <c r="R30" s="546"/>
      <c r="S30" s="545"/>
      <c r="T30" s="540"/>
      <c r="U30" s="545"/>
      <c r="V30" s="545"/>
      <c r="W30" s="543">
        <v>21.418181818181814</v>
      </c>
      <c r="X30" s="540"/>
      <c r="Y30" s="543"/>
      <c r="Z30" s="543"/>
      <c r="AA30" s="543"/>
      <c r="AB30" s="543"/>
      <c r="AC30" s="543"/>
      <c r="AD30" s="543"/>
      <c r="AE30" s="545"/>
      <c r="AF30" s="540"/>
      <c r="AG30" s="540"/>
      <c r="AH30" s="543">
        <v>36.654545454545449</v>
      </c>
      <c r="AI30" s="540"/>
      <c r="AJ30" s="540"/>
      <c r="AK30" s="543"/>
      <c r="AL30" s="540"/>
      <c r="AM30" s="543"/>
      <c r="AN30" s="543"/>
      <c r="AO30" s="540" t="s">
        <v>1127</v>
      </c>
      <c r="AP30" s="542" t="s">
        <v>772</v>
      </c>
      <c r="AQ30" s="542"/>
      <c r="AR30" s="542"/>
      <c r="AS30" s="542">
        <v>10</v>
      </c>
      <c r="AT30" s="542">
        <v>10</v>
      </c>
      <c r="AU30" s="547">
        <v>1274</v>
      </c>
      <c r="AV30" s="542"/>
      <c r="AW30" s="547"/>
      <c r="AX30" s="542" t="s">
        <v>807</v>
      </c>
      <c r="AY30" s="542"/>
      <c r="AZ30" s="542">
        <v>0</v>
      </c>
      <c r="BA30" s="542">
        <v>0</v>
      </c>
      <c r="BB30" s="542">
        <v>0</v>
      </c>
      <c r="BC30" s="542">
        <v>0</v>
      </c>
      <c r="BD30" s="542">
        <v>0</v>
      </c>
      <c r="BE30" s="542">
        <v>0</v>
      </c>
      <c r="BF30" s="542">
        <v>0</v>
      </c>
      <c r="BG30" s="542">
        <v>0</v>
      </c>
      <c r="BH30" s="542">
        <v>0</v>
      </c>
      <c r="BI30" s="542">
        <v>0</v>
      </c>
      <c r="BJ30" s="542">
        <v>0</v>
      </c>
      <c r="BK30" s="542">
        <v>0</v>
      </c>
      <c r="BL30" s="542"/>
      <c r="BM30" s="542" t="s">
        <v>772</v>
      </c>
      <c r="BN30" s="542">
        <v>12</v>
      </c>
      <c r="BO30" s="542" t="s">
        <v>772</v>
      </c>
      <c r="BP30" s="552"/>
      <c r="BQ30" s="542"/>
      <c r="BR30" s="542"/>
      <c r="BS30" s="542"/>
      <c r="BT30" s="540"/>
      <c r="BU30" s="544"/>
      <c r="BV30" s="542"/>
      <c r="BW30" s="542" t="s">
        <v>1043</v>
      </c>
      <c r="BX30" s="542"/>
      <c r="BY30" s="540"/>
      <c r="BZ30" s="540" t="s">
        <v>579</v>
      </c>
      <c r="CA30" s="544" t="s">
        <v>600</v>
      </c>
      <c r="CB30" s="551"/>
      <c r="CC30" s="551"/>
      <c r="CD30" s="551"/>
      <c r="CE30" s="551"/>
      <c r="CF30" s="551"/>
      <c r="CG30" s="551"/>
      <c r="CH30" s="551"/>
      <c r="CI30" s="551"/>
      <c r="CJ30" s="551"/>
      <c r="CK30" s="551"/>
      <c r="CL30" s="551"/>
      <c r="CM30" s="551"/>
      <c r="CN30" s="551"/>
      <c r="CO30" s="551"/>
      <c r="CP30" s="551"/>
      <c r="CQ30" s="551"/>
      <c r="CR30" s="551"/>
      <c r="CS30" s="551"/>
      <c r="CT30" s="551"/>
      <c r="CU30" s="551"/>
      <c r="CV30" s="551"/>
      <c r="CW30" s="551"/>
      <c r="CX30" s="551"/>
      <c r="CY30" s="551"/>
      <c r="CZ30" s="551"/>
      <c r="DA30" s="551"/>
      <c r="DB30" s="551"/>
      <c r="DC30" s="551"/>
      <c r="DD30" s="551"/>
      <c r="DE30" s="551"/>
      <c r="DF30" s="551"/>
      <c r="DG30" s="551"/>
      <c r="DH30" s="551"/>
      <c r="DI30" s="551"/>
      <c r="DJ30" s="551"/>
      <c r="DK30" s="551"/>
      <c r="DL30" s="551"/>
      <c r="DM30" s="551"/>
      <c r="DN30" s="551"/>
      <c r="DO30" s="551"/>
      <c r="DP30" s="551"/>
      <c r="DQ30" s="551"/>
    </row>
    <row r="31" spans="1:121" customFormat="1" ht="15.5" x14ac:dyDescent="0.35">
      <c r="A31" s="516">
        <v>16646</v>
      </c>
      <c r="B31" s="538">
        <v>43309</v>
      </c>
      <c r="C31" s="539" t="s">
        <v>963</v>
      </c>
      <c r="D31" s="540" t="s">
        <v>532</v>
      </c>
      <c r="E31" s="540"/>
      <c r="F31" s="540" t="s">
        <v>534</v>
      </c>
      <c r="G31" s="555">
        <v>43299</v>
      </c>
      <c r="H31" s="542" t="s">
        <v>590</v>
      </c>
      <c r="I31" s="542" t="s">
        <v>772</v>
      </c>
      <c r="J31" s="542">
        <v>3</v>
      </c>
      <c r="K31" s="540" t="s">
        <v>51</v>
      </c>
      <c r="L31" s="540" t="s">
        <v>1022</v>
      </c>
      <c r="M31" s="543">
        <v>144</v>
      </c>
      <c r="N31" s="543">
        <v>38.663636363636364</v>
      </c>
      <c r="O31" s="544"/>
      <c r="P31" s="540"/>
      <c r="Q31" s="545"/>
      <c r="R31" s="546"/>
      <c r="S31" s="545"/>
      <c r="T31" s="540"/>
      <c r="U31" s="545"/>
      <c r="V31" s="545"/>
      <c r="W31" s="543">
        <v>21.454545454545453</v>
      </c>
      <c r="X31" s="540"/>
      <c r="Y31" s="543"/>
      <c r="Z31" s="543"/>
      <c r="AA31" s="543"/>
      <c r="AB31" s="543"/>
      <c r="AC31" s="543"/>
      <c r="AD31" s="545"/>
      <c r="AE31" s="545"/>
      <c r="AF31" s="540"/>
      <c r="AG31" s="540"/>
      <c r="AH31" s="543">
        <v>36.509090909090901</v>
      </c>
      <c r="AI31" s="540"/>
      <c r="AJ31" s="540"/>
      <c r="AK31" s="543"/>
      <c r="AL31" s="540"/>
      <c r="AM31" s="543"/>
      <c r="AN31" s="543"/>
      <c r="AO31" s="503" t="s">
        <v>1127</v>
      </c>
      <c r="AP31" s="557" t="s">
        <v>772</v>
      </c>
      <c r="AQ31" s="542"/>
      <c r="AR31" s="542"/>
      <c r="AS31" s="547"/>
      <c r="AT31" s="542">
        <v>6.7</v>
      </c>
      <c r="AU31" s="547"/>
      <c r="AV31" s="542"/>
      <c r="AW31" s="547"/>
      <c r="AX31" s="542" t="s">
        <v>772</v>
      </c>
      <c r="AY31" s="542"/>
      <c r="AZ31" s="542">
        <v>0</v>
      </c>
      <c r="BA31" s="542">
        <v>0</v>
      </c>
      <c r="BB31" s="542">
        <v>0</v>
      </c>
      <c r="BC31" s="542">
        <v>0</v>
      </c>
      <c r="BD31" s="542">
        <v>0</v>
      </c>
      <c r="BE31" s="542">
        <v>0</v>
      </c>
      <c r="BF31" s="542">
        <v>0</v>
      </c>
      <c r="BG31" s="542">
        <v>0</v>
      </c>
      <c r="BH31" s="542">
        <v>0</v>
      </c>
      <c r="BI31" s="542">
        <v>0</v>
      </c>
      <c r="BJ31" s="542">
        <v>0</v>
      </c>
      <c r="BK31" s="542">
        <v>0</v>
      </c>
      <c r="BL31" s="542"/>
      <c r="BM31" s="542" t="s">
        <v>772</v>
      </c>
      <c r="BN31" s="542"/>
      <c r="BO31" s="542" t="s">
        <v>772</v>
      </c>
      <c r="BP31" s="552"/>
      <c r="BQ31" s="542"/>
      <c r="BR31" s="542"/>
      <c r="BS31" s="542"/>
      <c r="BT31" s="540"/>
      <c r="BU31" s="544"/>
      <c r="BV31" s="542"/>
      <c r="BW31" s="542" t="s">
        <v>1043</v>
      </c>
      <c r="BX31" s="542">
        <v>1</v>
      </c>
      <c r="BY31" s="540"/>
      <c r="BZ31" s="540" t="s">
        <v>579</v>
      </c>
      <c r="CA31" s="540" t="s">
        <v>593</v>
      </c>
      <c r="CB31" s="551"/>
      <c r="CC31" s="551"/>
      <c r="CD31" s="551"/>
      <c r="CE31" s="551"/>
      <c r="CF31" s="551"/>
      <c r="CG31" s="551"/>
      <c r="CH31" s="551"/>
      <c r="CI31" s="551"/>
      <c r="CJ31" s="551"/>
      <c r="CK31" s="551"/>
      <c r="CL31" s="551"/>
      <c r="CM31" s="551"/>
      <c r="CN31" s="551"/>
      <c r="CO31" s="551"/>
      <c r="CP31" s="551"/>
      <c r="CQ31" s="551"/>
      <c r="CR31" s="551"/>
      <c r="CS31" s="551"/>
      <c r="CT31" s="551"/>
      <c r="CU31" s="551"/>
      <c r="CV31" s="551"/>
      <c r="CW31" s="551"/>
      <c r="CX31" s="551"/>
      <c r="CY31" s="551"/>
      <c r="CZ31" s="551"/>
      <c r="DA31" s="551"/>
      <c r="DB31" s="551"/>
      <c r="DC31" s="551"/>
      <c r="DD31" s="551"/>
      <c r="DE31" s="551"/>
      <c r="DF31" s="551"/>
      <c r="DG31" s="551"/>
      <c r="DH31" s="551"/>
      <c r="DI31" s="551"/>
      <c r="DJ31" s="551"/>
      <c r="DK31" s="551"/>
      <c r="DL31" s="551"/>
      <c r="DM31" s="551"/>
      <c r="DN31" s="551"/>
      <c r="DO31" s="551"/>
      <c r="DP31" s="551"/>
      <c r="DQ31" s="551"/>
    </row>
    <row r="32" spans="1:121" customFormat="1" ht="15.5" x14ac:dyDescent="0.35">
      <c r="A32" s="516">
        <v>13785</v>
      </c>
      <c r="B32" s="541">
        <v>43291</v>
      </c>
      <c r="C32" s="539" t="s">
        <v>963</v>
      </c>
      <c r="D32" s="540" t="s">
        <v>532</v>
      </c>
      <c r="E32" s="540"/>
      <c r="F32" s="540" t="s">
        <v>534</v>
      </c>
      <c r="G32" s="555">
        <v>43281</v>
      </c>
      <c r="H32" s="542" t="s">
        <v>590</v>
      </c>
      <c r="I32" s="542" t="s">
        <v>772</v>
      </c>
      <c r="J32" s="542">
        <v>4</v>
      </c>
      <c r="K32" s="540" t="s">
        <v>59</v>
      </c>
      <c r="L32" s="540" t="s">
        <v>1575</v>
      </c>
      <c r="M32" s="543">
        <v>165</v>
      </c>
      <c r="N32" s="543">
        <v>38.699999999999996</v>
      </c>
      <c r="O32" s="544" t="s">
        <v>802</v>
      </c>
      <c r="P32" s="540">
        <v>1020</v>
      </c>
      <c r="Q32" s="543">
        <v>42</v>
      </c>
      <c r="R32" s="546"/>
      <c r="S32" s="545"/>
      <c r="T32" s="540"/>
      <c r="U32" s="545"/>
      <c r="V32" s="545"/>
      <c r="W32" s="543">
        <v>22.499999999999996</v>
      </c>
      <c r="X32" s="540"/>
      <c r="Y32" s="543"/>
      <c r="Z32" s="543"/>
      <c r="AA32" s="543"/>
      <c r="AB32" s="543"/>
      <c r="AC32" s="543"/>
      <c r="AD32" s="543"/>
      <c r="AE32" s="545"/>
      <c r="AF32" s="540"/>
      <c r="AG32" s="540"/>
      <c r="AH32" s="543">
        <v>31.499999999999996</v>
      </c>
      <c r="AI32" s="540"/>
      <c r="AJ32" s="540"/>
      <c r="AK32" s="543"/>
      <c r="AL32" s="540"/>
      <c r="AM32" s="543"/>
      <c r="AN32" s="543"/>
      <c r="AO32" s="575" t="s">
        <v>1127</v>
      </c>
      <c r="AP32" s="542" t="s">
        <v>772</v>
      </c>
      <c r="AQ32" s="542"/>
      <c r="AR32" s="542"/>
      <c r="AS32" s="542">
        <v>10</v>
      </c>
      <c r="AT32" s="542">
        <v>5.2</v>
      </c>
      <c r="AU32" s="547"/>
      <c r="AV32" s="542"/>
      <c r="AW32" s="547"/>
      <c r="AX32" s="542" t="s">
        <v>807</v>
      </c>
      <c r="AY32" s="542"/>
      <c r="AZ32" s="542">
        <v>0</v>
      </c>
      <c r="BA32" s="542">
        <v>0</v>
      </c>
      <c r="BB32" s="542">
        <v>2</v>
      </c>
      <c r="BC32" s="542">
        <v>0</v>
      </c>
      <c r="BD32" s="542">
        <v>0</v>
      </c>
      <c r="BE32" s="542">
        <v>0</v>
      </c>
      <c r="BF32" s="542">
        <v>0</v>
      </c>
      <c r="BG32" s="542">
        <v>0</v>
      </c>
      <c r="BH32" s="542">
        <v>0</v>
      </c>
      <c r="BI32" s="542">
        <v>0</v>
      </c>
      <c r="BJ32" s="542">
        <v>0</v>
      </c>
      <c r="BK32" s="542">
        <v>0</v>
      </c>
      <c r="BL32" s="542"/>
      <c r="BM32" s="542" t="s">
        <v>772</v>
      </c>
      <c r="BN32" s="542"/>
      <c r="BO32" s="542" t="s">
        <v>772</v>
      </c>
      <c r="BP32" s="552"/>
      <c r="BQ32" s="542"/>
      <c r="BR32" s="542"/>
      <c r="BS32" s="542"/>
      <c r="BT32" s="544"/>
      <c r="BU32" s="544"/>
      <c r="BV32" s="542"/>
      <c r="BW32" s="542" t="s">
        <v>1043</v>
      </c>
      <c r="BX32" s="542"/>
      <c r="BY32" s="540"/>
      <c r="BZ32" s="559" t="s">
        <v>579</v>
      </c>
      <c r="CA32" s="540" t="s">
        <v>580</v>
      </c>
      <c r="CB32" s="551"/>
      <c r="CC32" s="214"/>
      <c r="CD32" s="214"/>
      <c r="CE32" s="214"/>
      <c r="CF32" s="214"/>
      <c r="CG32" s="214"/>
      <c r="CH32" s="214"/>
      <c r="CI32" s="214"/>
      <c r="CJ32" s="214"/>
      <c r="CK32" s="214"/>
      <c r="CL32" s="214"/>
      <c r="CM32" s="214"/>
      <c r="CN32" s="214"/>
      <c r="CO32" s="214"/>
      <c r="CP32" s="214"/>
      <c r="CQ32" s="214"/>
      <c r="CR32" s="214"/>
      <c r="CS32" s="214"/>
      <c r="CT32" s="214"/>
      <c r="CU32" s="214"/>
      <c r="CV32" s="214"/>
      <c r="CW32" s="214"/>
      <c r="CX32" s="214"/>
      <c r="CY32" s="214"/>
      <c r="CZ32" s="214"/>
      <c r="DA32" s="214"/>
      <c r="DB32" s="214"/>
      <c r="DC32" s="214"/>
      <c r="DD32" s="214"/>
      <c r="DE32" s="214"/>
      <c r="DF32" s="551"/>
      <c r="DG32" s="551"/>
      <c r="DH32" s="551"/>
      <c r="DI32" s="551"/>
      <c r="DJ32" s="551"/>
      <c r="DK32" s="551"/>
      <c r="DL32" s="551"/>
      <c r="DM32" s="551"/>
      <c r="DN32" s="551"/>
      <c r="DO32" s="551"/>
      <c r="DP32" s="551"/>
      <c r="DQ32" s="551"/>
    </row>
    <row r="33" spans="1:121" customFormat="1" ht="16" customHeight="1" x14ac:dyDescent="0.35">
      <c r="A33" s="516">
        <v>1492</v>
      </c>
      <c r="B33" s="541">
        <v>43291</v>
      </c>
      <c r="C33" s="539" t="s">
        <v>963</v>
      </c>
      <c r="D33" s="540" t="s">
        <v>532</v>
      </c>
      <c r="E33" s="540"/>
      <c r="F33" s="540" t="s">
        <v>534</v>
      </c>
      <c r="G33" s="541">
        <v>43277</v>
      </c>
      <c r="H33" s="542" t="s">
        <v>590</v>
      </c>
      <c r="I33" s="542" t="s">
        <v>772</v>
      </c>
      <c r="J33" s="542">
        <v>5</v>
      </c>
      <c r="K33" s="540" t="s">
        <v>61</v>
      </c>
      <c r="L33" s="540" t="s">
        <v>954</v>
      </c>
      <c r="M33" s="543">
        <v>191.41818181818181</v>
      </c>
      <c r="N33" s="543">
        <v>30.345454545454544</v>
      </c>
      <c r="O33" s="544"/>
      <c r="P33" s="540"/>
      <c r="Q33" s="545"/>
      <c r="R33" s="546"/>
      <c r="S33" s="545"/>
      <c r="T33" s="540"/>
      <c r="U33" s="545"/>
      <c r="V33" s="545"/>
      <c r="W33" s="543">
        <v>19.427272727272726</v>
      </c>
      <c r="X33" s="540"/>
      <c r="Y33" s="543"/>
      <c r="Z33" s="543"/>
      <c r="AA33" s="543"/>
      <c r="AB33" s="543"/>
      <c r="AC33" s="543"/>
      <c r="AD33" s="543"/>
      <c r="AE33" s="545"/>
      <c r="AF33" s="540"/>
      <c r="AG33" s="540"/>
      <c r="AH33" s="543">
        <v>27.299999999999997</v>
      </c>
      <c r="AI33" s="540"/>
      <c r="AJ33" s="540"/>
      <c r="AK33" s="543"/>
      <c r="AL33" s="540"/>
      <c r="AM33" s="543"/>
      <c r="AN33" s="543"/>
      <c r="AO33" s="503" t="s">
        <v>1127</v>
      </c>
      <c r="AP33" s="557" t="s">
        <v>772</v>
      </c>
      <c r="AQ33" s="542"/>
      <c r="AR33" s="542"/>
      <c r="AS33" s="547"/>
      <c r="AT33" s="542">
        <v>6.2</v>
      </c>
      <c r="AU33" s="547"/>
      <c r="AV33" s="542"/>
      <c r="AW33" s="547"/>
      <c r="AX33" s="542" t="s">
        <v>807</v>
      </c>
      <c r="AY33" s="542"/>
      <c r="AZ33" s="542">
        <v>0</v>
      </c>
      <c r="BA33" s="542">
        <v>0</v>
      </c>
      <c r="BB33" s="542">
        <v>0</v>
      </c>
      <c r="BC33" s="542">
        <v>0</v>
      </c>
      <c r="BD33" s="542">
        <v>0</v>
      </c>
      <c r="BE33" s="542">
        <v>0</v>
      </c>
      <c r="BF33" s="542">
        <v>0</v>
      </c>
      <c r="BG33" s="542">
        <v>0</v>
      </c>
      <c r="BH33" s="542">
        <v>0</v>
      </c>
      <c r="BI33" s="542">
        <v>0</v>
      </c>
      <c r="BJ33" s="542">
        <v>0</v>
      </c>
      <c r="BK33" s="542">
        <v>0</v>
      </c>
      <c r="BL33" s="542"/>
      <c r="BM33" s="542" t="s">
        <v>772</v>
      </c>
      <c r="BN33" s="542"/>
      <c r="BO33" s="542" t="s">
        <v>772</v>
      </c>
      <c r="BP33" s="552"/>
      <c r="BQ33" s="542"/>
      <c r="BR33" s="542"/>
      <c r="BS33" s="542"/>
      <c r="BT33" s="544"/>
      <c r="BU33" s="544"/>
      <c r="BV33" s="542"/>
      <c r="BW33" s="542" t="s">
        <v>1043</v>
      </c>
      <c r="BX33" s="542"/>
      <c r="BY33" s="540"/>
      <c r="BZ33" s="576" t="s">
        <v>579</v>
      </c>
      <c r="CA33" s="544" t="s">
        <v>580</v>
      </c>
      <c r="CB33" s="551"/>
      <c r="CC33" s="551"/>
      <c r="CD33" s="551"/>
      <c r="CE33" s="551"/>
      <c r="CF33" s="551"/>
      <c r="CG33" s="551"/>
      <c r="CH33" s="551"/>
      <c r="CI33" s="551"/>
      <c r="CJ33" s="551"/>
      <c r="CK33" s="551"/>
      <c r="CL33" s="551"/>
      <c r="CM33" s="551"/>
      <c r="CN33" s="551"/>
      <c r="CO33" s="551"/>
      <c r="CP33" s="551"/>
      <c r="CQ33" s="551"/>
      <c r="CR33" s="551"/>
      <c r="CS33" s="551"/>
      <c r="CT33" s="551"/>
      <c r="CU33" s="551"/>
      <c r="CV33" s="551"/>
      <c r="CW33" s="551"/>
      <c r="CX33" s="551"/>
      <c r="CY33" s="551"/>
      <c r="CZ33" s="551"/>
      <c r="DA33" s="551"/>
      <c r="DB33" s="551"/>
      <c r="DC33" s="551"/>
      <c r="DD33" s="551"/>
      <c r="DE33" s="551"/>
      <c r="DF33" s="551"/>
      <c r="DG33" s="551"/>
      <c r="DH33" s="551"/>
      <c r="DI33" s="551"/>
      <c r="DJ33" s="551"/>
      <c r="DK33" s="551"/>
      <c r="DL33" s="551"/>
      <c r="DM33" s="551"/>
      <c r="DN33" s="551"/>
      <c r="DO33" s="551"/>
      <c r="DP33" s="551"/>
      <c r="DQ33" s="551"/>
    </row>
    <row r="34" spans="1:121" customFormat="1" ht="16" customHeight="1" x14ac:dyDescent="0.35">
      <c r="A34" s="516">
        <v>16129</v>
      </c>
      <c r="B34" s="538">
        <v>43312</v>
      </c>
      <c r="C34" s="539" t="s">
        <v>963</v>
      </c>
      <c r="D34" s="540" t="s">
        <v>532</v>
      </c>
      <c r="E34" s="540"/>
      <c r="F34" s="540" t="s">
        <v>534</v>
      </c>
      <c r="G34" s="541">
        <v>43312</v>
      </c>
      <c r="H34" s="542" t="s">
        <v>590</v>
      </c>
      <c r="I34" s="542" t="s">
        <v>853</v>
      </c>
      <c r="J34" s="542">
        <v>6</v>
      </c>
      <c r="K34" s="540" t="s">
        <v>64</v>
      </c>
      <c r="L34" s="540" t="s">
        <v>1553</v>
      </c>
      <c r="M34" s="543">
        <v>152.5</v>
      </c>
      <c r="N34" s="543">
        <v>40.581818181818178</v>
      </c>
      <c r="O34" s="544"/>
      <c r="P34" s="540"/>
      <c r="Q34" s="545"/>
      <c r="R34" s="546"/>
      <c r="S34" s="545"/>
      <c r="T34" s="540"/>
      <c r="U34" s="545"/>
      <c r="V34" s="545"/>
      <c r="W34" s="543">
        <v>22.890909090909087</v>
      </c>
      <c r="X34" s="540"/>
      <c r="Y34" s="543"/>
      <c r="Z34" s="543"/>
      <c r="AA34" s="543"/>
      <c r="AB34" s="543"/>
      <c r="AC34" s="543"/>
      <c r="AD34" s="543"/>
      <c r="AE34" s="545"/>
      <c r="AF34" s="540"/>
      <c r="AG34" s="540"/>
      <c r="AH34" s="543">
        <v>33.472727272727269</v>
      </c>
      <c r="AI34" s="540"/>
      <c r="AJ34" s="540"/>
      <c r="AK34" s="543"/>
      <c r="AL34" s="540"/>
      <c r="AM34" s="543"/>
      <c r="AN34" s="543"/>
      <c r="AO34" s="503" t="s">
        <v>1127</v>
      </c>
      <c r="AP34" s="557" t="s">
        <v>772</v>
      </c>
      <c r="AQ34" s="542"/>
      <c r="AR34" s="542"/>
      <c r="AS34" s="547"/>
      <c r="AT34" s="542">
        <v>10</v>
      </c>
      <c r="AU34" s="547"/>
      <c r="AV34" s="542"/>
      <c r="AW34" s="542"/>
      <c r="AX34" s="542" t="s">
        <v>807</v>
      </c>
      <c r="AY34" s="542"/>
      <c r="AZ34" s="542">
        <v>0</v>
      </c>
      <c r="BA34" s="542">
        <v>0</v>
      </c>
      <c r="BB34" s="542">
        <v>0</v>
      </c>
      <c r="BC34" s="542">
        <v>0</v>
      </c>
      <c r="BD34" s="542">
        <v>0</v>
      </c>
      <c r="BE34" s="542">
        <v>0</v>
      </c>
      <c r="BF34" s="542">
        <v>0</v>
      </c>
      <c r="BG34" s="542">
        <v>0</v>
      </c>
      <c r="BH34" s="542">
        <v>0</v>
      </c>
      <c r="BI34" s="542">
        <v>0</v>
      </c>
      <c r="BJ34" s="542">
        <v>0</v>
      </c>
      <c r="BK34" s="542">
        <v>0</v>
      </c>
      <c r="BL34" s="542"/>
      <c r="BM34" s="542" t="s">
        <v>772</v>
      </c>
      <c r="BN34" s="542">
        <v>12</v>
      </c>
      <c r="BO34" s="542" t="s">
        <v>772</v>
      </c>
      <c r="BP34" s="552"/>
      <c r="BQ34" s="542"/>
      <c r="BR34" s="542"/>
      <c r="BS34" s="542"/>
      <c r="BT34" s="540" t="s">
        <v>1554</v>
      </c>
      <c r="BU34" s="544" t="s">
        <v>523</v>
      </c>
      <c r="BV34" s="542">
        <v>25</v>
      </c>
      <c r="BW34" s="542" t="s">
        <v>1043</v>
      </c>
      <c r="BX34" s="542"/>
      <c r="BY34" s="540" t="s">
        <v>1555</v>
      </c>
      <c r="BZ34" s="540" t="s">
        <v>579</v>
      </c>
      <c r="CA34" s="540" t="s">
        <v>580</v>
      </c>
      <c r="CB34" s="551"/>
      <c r="CC34" s="551"/>
      <c r="CD34" s="551"/>
      <c r="CE34" s="551"/>
      <c r="CF34" s="551"/>
      <c r="CG34" s="551"/>
      <c r="CH34" s="551"/>
      <c r="CI34" s="551"/>
      <c r="CJ34" s="551"/>
      <c r="CK34" s="551"/>
      <c r="CL34" s="551"/>
      <c r="CM34" s="551"/>
      <c r="CN34" s="551"/>
      <c r="CO34" s="551"/>
      <c r="CP34" s="551"/>
      <c r="CQ34" s="551"/>
      <c r="CR34" s="551"/>
      <c r="CS34" s="551"/>
      <c r="CT34" s="551"/>
      <c r="CU34" s="551"/>
      <c r="CV34" s="551"/>
      <c r="CW34" s="551"/>
      <c r="CX34" s="551"/>
      <c r="CY34" s="551"/>
      <c r="CZ34" s="551"/>
      <c r="DA34" s="551"/>
      <c r="DB34" s="551"/>
      <c r="DC34" s="551"/>
      <c r="DD34" s="551"/>
      <c r="DE34" s="551"/>
      <c r="DF34" s="551"/>
      <c r="DG34" s="551"/>
      <c r="DH34" s="551"/>
      <c r="DI34" s="551"/>
      <c r="DJ34" s="551"/>
      <c r="DK34" s="551"/>
      <c r="DL34" s="551"/>
      <c r="DM34" s="551"/>
      <c r="DN34" s="551"/>
      <c r="DO34" s="551"/>
      <c r="DP34" s="551"/>
      <c r="DQ34" s="551"/>
    </row>
    <row r="35" spans="1:121" customFormat="1" ht="16" customHeight="1" x14ac:dyDescent="0.35">
      <c r="A35" s="516">
        <v>12320</v>
      </c>
      <c r="B35" s="541">
        <v>43291</v>
      </c>
      <c r="C35" s="539" t="s">
        <v>963</v>
      </c>
      <c r="D35" s="540" t="s">
        <v>532</v>
      </c>
      <c r="E35" s="540"/>
      <c r="F35" s="540" t="s">
        <v>534</v>
      </c>
      <c r="G35" s="541">
        <v>43281</v>
      </c>
      <c r="H35" s="542" t="s">
        <v>590</v>
      </c>
      <c r="I35" s="542" t="s">
        <v>853</v>
      </c>
      <c r="J35" s="542">
        <v>7</v>
      </c>
      <c r="K35" s="540" t="s">
        <v>12</v>
      </c>
      <c r="L35" s="540" t="s">
        <v>1037</v>
      </c>
      <c r="M35" s="543">
        <v>145.19090909090909</v>
      </c>
      <c r="N35" s="543">
        <v>38.699999999999996</v>
      </c>
      <c r="O35" s="544"/>
      <c r="P35" s="540"/>
      <c r="Q35" s="545"/>
      <c r="R35" s="546"/>
      <c r="S35" s="545"/>
      <c r="T35" s="540"/>
      <c r="U35" s="545"/>
      <c r="V35" s="545"/>
      <c r="W35" s="543">
        <v>22.599999999999998</v>
      </c>
      <c r="X35" s="540"/>
      <c r="Y35" s="543"/>
      <c r="Z35" s="543"/>
      <c r="AA35" s="543"/>
      <c r="AB35" s="543"/>
      <c r="AC35" s="543"/>
      <c r="AD35" s="545"/>
      <c r="AE35" s="545"/>
      <c r="AF35" s="540"/>
      <c r="AG35" s="540"/>
      <c r="AH35" s="543">
        <v>37.036363636363632</v>
      </c>
      <c r="AI35" s="540"/>
      <c r="AJ35" s="540"/>
      <c r="AK35" s="543"/>
      <c r="AL35" s="540"/>
      <c r="AM35" s="543"/>
      <c r="AN35" s="543"/>
      <c r="AO35" s="540" t="s">
        <v>1127</v>
      </c>
      <c r="AP35" s="542" t="s">
        <v>772</v>
      </c>
      <c r="AQ35" s="542"/>
      <c r="AR35" s="542"/>
      <c r="AS35" s="542"/>
      <c r="AT35" s="542">
        <v>10</v>
      </c>
      <c r="AU35" s="547">
        <v>1274</v>
      </c>
      <c r="AV35" s="542"/>
      <c r="AW35" s="547">
        <v>5</v>
      </c>
      <c r="AX35" s="542" t="s">
        <v>807</v>
      </c>
      <c r="AY35" s="542"/>
      <c r="AZ35" s="542">
        <v>0</v>
      </c>
      <c r="BA35" s="542">
        <v>0</v>
      </c>
      <c r="BB35" s="542">
        <v>0</v>
      </c>
      <c r="BC35" s="542">
        <v>0</v>
      </c>
      <c r="BD35" s="542">
        <v>0</v>
      </c>
      <c r="BE35" s="542">
        <v>0</v>
      </c>
      <c r="BF35" s="542">
        <v>0</v>
      </c>
      <c r="BG35" s="542">
        <v>0</v>
      </c>
      <c r="BH35" s="542">
        <v>0</v>
      </c>
      <c r="BI35" s="542">
        <v>0</v>
      </c>
      <c r="BJ35" s="542">
        <v>0</v>
      </c>
      <c r="BK35" s="542">
        <v>0</v>
      </c>
      <c r="BL35" s="542"/>
      <c r="BM35" s="542" t="s">
        <v>772</v>
      </c>
      <c r="BN35" s="542">
        <v>12</v>
      </c>
      <c r="BO35" s="542" t="s">
        <v>772</v>
      </c>
      <c r="BP35" s="552"/>
      <c r="BQ35" s="542"/>
      <c r="BR35" s="542"/>
      <c r="BS35" s="542"/>
      <c r="BT35" s="544"/>
      <c r="BU35" s="544"/>
      <c r="BV35" s="542"/>
      <c r="BW35" s="542" t="s">
        <v>1043</v>
      </c>
      <c r="BX35" s="542"/>
      <c r="BY35" s="540" t="s">
        <v>1556</v>
      </c>
      <c r="BZ35" s="550" t="s">
        <v>579</v>
      </c>
      <c r="CA35" s="554" t="s">
        <v>580</v>
      </c>
      <c r="CB35" s="551"/>
      <c r="CC35" s="551"/>
      <c r="CD35" s="551"/>
      <c r="CE35" s="551"/>
      <c r="CF35" s="551"/>
      <c r="CG35" s="551"/>
      <c r="CH35" s="551"/>
      <c r="CI35" s="551"/>
      <c r="CJ35" s="551"/>
      <c r="CK35" s="551"/>
      <c r="CL35" s="551"/>
      <c r="CM35" s="551"/>
      <c r="CN35" s="551"/>
      <c r="CO35" s="551"/>
      <c r="CP35" s="551"/>
      <c r="CQ35" s="551"/>
      <c r="CR35" s="551"/>
      <c r="CS35" s="551"/>
      <c r="CT35" s="551"/>
      <c r="CU35" s="551"/>
      <c r="CV35" s="551"/>
      <c r="CW35" s="551"/>
      <c r="CX35" s="551"/>
      <c r="CY35" s="551"/>
      <c r="CZ35" s="551"/>
      <c r="DA35" s="551"/>
      <c r="DB35" s="551"/>
      <c r="DC35" s="551"/>
      <c r="DD35" s="551"/>
      <c r="DE35" s="551"/>
      <c r="DF35" s="551"/>
      <c r="DG35" s="551"/>
      <c r="DH35" s="551"/>
      <c r="DI35" s="551"/>
      <c r="DJ35" s="551"/>
      <c r="DK35" s="551"/>
      <c r="DL35" s="551"/>
      <c r="DM35" s="551"/>
      <c r="DN35" s="551"/>
      <c r="DO35" s="551"/>
      <c r="DP35" s="551"/>
      <c r="DQ35" s="551"/>
    </row>
    <row r="36" spans="1:121" customFormat="1" ht="16" customHeight="1" x14ac:dyDescent="0.35">
      <c r="A36" s="516">
        <v>15193</v>
      </c>
      <c r="B36" s="538">
        <v>43308</v>
      </c>
      <c r="C36" s="539" t="s">
        <v>963</v>
      </c>
      <c r="D36" s="540" t="s">
        <v>532</v>
      </c>
      <c r="E36" s="540"/>
      <c r="F36" s="540" t="s">
        <v>534</v>
      </c>
      <c r="G36" s="541">
        <v>43266</v>
      </c>
      <c r="H36" s="542" t="s">
        <v>590</v>
      </c>
      <c r="I36" s="542" t="s">
        <v>772</v>
      </c>
      <c r="J36" s="542">
        <v>8</v>
      </c>
      <c r="K36" s="540" t="s">
        <v>14</v>
      </c>
      <c r="L36" s="540" t="s">
        <v>1323</v>
      </c>
      <c r="M36" s="543">
        <v>176.36363636363635</v>
      </c>
      <c r="N36" s="543">
        <v>31.127272727272725</v>
      </c>
      <c r="O36" s="544"/>
      <c r="P36" s="540"/>
      <c r="Q36" s="545"/>
      <c r="R36" s="540"/>
      <c r="S36" s="545"/>
      <c r="T36" s="540"/>
      <c r="U36" s="545"/>
      <c r="V36" s="545"/>
      <c r="W36" s="543">
        <v>19.2</v>
      </c>
      <c r="X36" s="540"/>
      <c r="Y36" s="543"/>
      <c r="Z36" s="543"/>
      <c r="AA36" s="543"/>
      <c r="AB36" s="543"/>
      <c r="AC36" s="543"/>
      <c r="AD36" s="545"/>
      <c r="AE36" s="545"/>
      <c r="AF36" s="540"/>
      <c r="AG36" s="540"/>
      <c r="AH36" s="543">
        <v>26.454545454545453</v>
      </c>
      <c r="AI36" s="540"/>
      <c r="AJ36" s="540"/>
      <c r="AK36" s="543"/>
      <c r="AL36" s="540"/>
      <c r="AM36" s="543"/>
      <c r="AN36" s="543"/>
      <c r="AO36" s="540" t="s">
        <v>1127</v>
      </c>
      <c r="AP36" s="542" t="s">
        <v>772</v>
      </c>
      <c r="AQ36" s="542"/>
      <c r="AR36" s="542"/>
      <c r="AS36" s="547"/>
      <c r="AT36" s="542">
        <v>5</v>
      </c>
      <c r="AU36" s="547"/>
      <c r="AV36" s="542"/>
      <c r="AW36" s="547"/>
      <c r="AX36" s="542" t="s">
        <v>807</v>
      </c>
      <c r="AY36" s="542"/>
      <c r="AZ36" s="542">
        <v>0</v>
      </c>
      <c r="BA36" s="542">
        <v>0</v>
      </c>
      <c r="BB36" s="542">
        <v>0</v>
      </c>
      <c r="BC36" s="542">
        <v>0</v>
      </c>
      <c r="BD36" s="542">
        <v>0</v>
      </c>
      <c r="BE36" s="542">
        <v>0</v>
      </c>
      <c r="BF36" s="542">
        <v>0</v>
      </c>
      <c r="BG36" s="542">
        <v>0</v>
      </c>
      <c r="BH36" s="542">
        <v>0</v>
      </c>
      <c r="BI36" s="542">
        <v>0</v>
      </c>
      <c r="BJ36" s="542">
        <v>0</v>
      </c>
      <c r="BK36" s="542">
        <v>0</v>
      </c>
      <c r="BL36" s="542"/>
      <c r="BM36" s="542" t="s">
        <v>772</v>
      </c>
      <c r="BN36" s="542"/>
      <c r="BO36" s="542" t="s">
        <v>772</v>
      </c>
      <c r="BP36" s="552"/>
      <c r="BQ36" s="542"/>
      <c r="BR36" s="542"/>
      <c r="BS36" s="542"/>
      <c r="BT36" s="544"/>
      <c r="BU36" s="544"/>
      <c r="BV36" s="542"/>
      <c r="BW36" s="542" t="s">
        <v>1043</v>
      </c>
      <c r="BX36" s="542">
        <v>1</v>
      </c>
      <c r="BY36" s="540"/>
      <c r="BZ36" s="503" t="s">
        <v>579</v>
      </c>
      <c r="CA36" s="516" t="s">
        <v>600</v>
      </c>
      <c r="CB36" s="551"/>
      <c r="CC36" s="551"/>
      <c r="CD36" s="551"/>
      <c r="CE36" s="551"/>
      <c r="CF36" s="551"/>
      <c r="CG36" s="551"/>
      <c r="CH36" s="551"/>
      <c r="CI36" s="551"/>
      <c r="CJ36" s="551"/>
      <c r="CK36" s="551"/>
      <c r="CL36" s="551"/>
      <c r="CM36" s="551"/>
      <c r="CN36" s="551"/>
      <c r="CO36" s="551"/>
      <c r="CP36" s="551"/>
      <c r="CQ36" s="551"/>
      <c r="CR36" s="551"/>
      <c r="CS36" s="551"/>
      <c r="CT36" s="551"/>
      <c r="CU36" s="551"/>
      <c r="CV36" s="551"/>
      <c r="CW36" s="551"/>
      <c r="CX36" s="551"/>
      <c r="CY36" s="551"/>
      <c r="CZ36" s="551"/>
      <c r="DA36" s="551"/>
      <c r="DB36" s="551"/>
      <c r="DC36" s="551"/>
      <c r="DD36" s="551"/>
      <c r="DE36" s="551"/>
      <c r="DF36" s="551"/>
      <c r="DG36" s="551"/>
      <c r="DH36" s="551"/>
      <c r="DI36" s="551"/>
      <c r="DJ36" s="551"/>
      <c r="DK36" s="551"/>
      <c r="DL36" s="551"/>
      <c r="DM36" s="551"/>
      <c r="DN36" s="551"/>
      <c r="DO36" s="551"/>
      <c r="DP36" s="551"/>
      <c r="DQ36" s="551"/>
    </row>
    <row r="37" spans="1:121" customFormat="1" ht="16" customHeight="1" x14ac:dyDescent="0.35">
      <c r="A37" s="516">
        <v>14762</v>
      </c>
      <c r="B37" s="541">
        <v>43292</v>
      </c>
      <c r="C37" s="539" t="s">
        <v>963</v>
      </c>
      <c r="D37" s="540" t="s">
        <v>532</v>
      </c>
      <c r="E37" s="540"/>
      <c r="F37" s="540" t="s">
        <v>534</v>
      </c>
      <c r="G37" s="555">
        <v>43281</v>
      </c>
      <c r="H37" s="542" t="s">
        <v>590</v>
      </c>
      <c r="I37" s="542" t="s">
        <v>853</v>
      </c>
      <c r="J37" s="542">
        <v>9</v>
      </c>
      <c r="K37" s="540" t="s">
        <v>335</v>
      </c>
      <c r="L37" s="573" t="s">
        <v>1325</v>
      </c>
      <c r="M37" s="543">
        <v>160.99999999999997</v>
      </c>
      <c r="N37" s="543">
        <v>40.499999999999993</v>
      </c>
      <c r="O37" s="544"/>
      <c r="P37" s="540"/>
      <c r="Q37" s="545"/>
      <c r="R37" s="546"/>
      <c r="S37" s="545"/>
      <c r="T37" s="540"/>
      <c r="U37" s="545"/>
      <c r="V37" s="545"/>
      <c r="W37" s="543">
        <v>23.399999999999995</v>
      </c>
      <c r="X37" s="540"/>
      <c r="Y37" s="543"/>
      <c r="Z37" s="543"/>
      <c r="AA37" s="543"/>
      <c r="AB37" s="543"/>
      <c r="AC37" s="543"/>
      <c r="AD37" s="543"/>
      <c r="AE37" s="545"/>
      <c r="AF37" s="540"/>
      <c r="AG37" s="540"/>
      <c r="AH37" s="543">
        <v>29.5</v>
      </c>
      <c r="AI37" s="540"/>
      <c r="AJ37" s="540"/>
      <c r="AK37" s="543"/>
      <c r="AL37" s="540"/>
      <c r="AM37" s="543"/>
      <c r="AN37" s="543"/>
      <c r="AO37" s="540" t="s">
        <v>1127</v>
      </c>
      <c r="AP37" s="542" t="s">
        <v>772</v>
      </c>
      <c r="AQ37" s="542"/>
      <c r="AR37" s="542"/>
      <c r="AS37" s="547"/>
      <c r="AT37" s="542">
        <v>18</v>
      </c>
      <c r="AU37" s="547">
        <v>455</v>
      </c>
      <c r="AV37" s="542"/>
      <c r="AW37" s="547">
        <v>6</v>
      </c>
      <c r="AX37" s="542" t="s">
        <v>807</v>
      </c>
      <c r="AY37" s="542"/>
      <c r="AZ37" s="542">
        <v>0</v>
      </c>
      <c r="BA37" s="542">
        <v>0</v>
      </c>
      <c r="BB37" s="542">
        <v>0</v>
      </c>
      <c r="BC37" s="542">
        <v>0</v>
      </c>
      <c r="BD37" s="542">
        <v>0</v>
      </c>
      <c r="BE37" s="542">
        <v>0</v>
      </c>
      <c r="BF37" s="542">
        <v>0</v>
      </c>
      <c r="BG37" s="542">
        <v>0</v>
      </c>
      <c r="BH37" s="542">
        <v>0</v>
      </c>
      <c r="BI37" s="542">
        <v>0</v>
      </c>
      <c r="BJ37" s="542">
        <v>0</v>
      </c>
      <c r="BK37" s="542">
        <v>0</v>
      </c>
      <c r="BL37" s="542"/>
      <c r="BM37" s="542" t="s">
        <v>772</v>
      </c>
      <c r="BN37" s="542"/>
      <c r="BO37" s="542" t="s">
        <v>772</v>
      </c>
      <c r="BP37" s="552"/>
      <c r="BQ37" s="542"/>
      <c r="BR37" s="542"/>
      <c r="BS37" s="542"/>
      <c r="BT37" s="549"/>
      <c r="BU37" s="544"/>
      <c r="BV37" s="542"/>
      <c r="BW37" s="542" t="s">
        <v>1043</v>
      </c>
      <c r="BX37" s="542"/>
      <c r="BY37" s="549"/>
      <c r="BZ37" s="550" t="s">
        <v>579</v>
      </c>
      <c r="CA37" s="516" t="s">
        <v>580</v>
      </c>
      <c r="CB37" s="551"/>
      <c r="CC37" s="551"/>
      <c r="CD37" s="551"/>
      <c r="CE37" s="551"/>
      <c r="CF37" s="551"/>
      <c r="CG37" s="551"/>
      <c r="CH37" s="551"/>
      <c r="CI37" s="551"/>
      <c r="CJ37" s="551"/>
      <c r="CK37" s="551"/>
      <c r="CL37" s="551"/>
      <c r="CM37" s="551"/>
      <c r="CN37" s="551"/>
      <c r="CO37" s="551"/>
      <c r="CP37" s="551"/>
      <c r="CQ37" s="551"/>
      <c r="CR37" s="551"/>
      <c r="CS37" s="551"/>
      <c r="CT37" s="551"/>
      <c r="CU37" s="551"/>
      <c r="CV37" s="551"/>
      <c r="CW37" s="551"/>
      <c r="CX37" s="551"/>
      <c r="CY37" s="551"/>
      <c r="CZ37" s="551"/>
      <c r="DA37" s="551"/>
      <c r="DB37" s="551"/>
      <c r="DC37" s="551"/>
      <c r="DD37" s="551"/>
      <c r="DE37" s="551"/>
      <c r="DF37" s="551"/>
      <c r="DG37" s="551"/>
      <c r="DH37" s="551"/>
      <c r="DI37" s="551"/>
      <c r="DJ37" s="551"/>
      <c r="DK37" s="551"/>
      <c r="DL37" s="551"/>
      <c r="DM37" s="551"/>
      <c r="DN37" s="551"/>
      <c r="DO37" s="551"/>
      <c r="DP37" s="551"/>
      <c r="DQ37" s="551"/>
    </row>
    <row r="38" spans="1:121" customFormat="1" ht="16" customHeight="1" x14ac:dyDescent="0.35">
      <c r="A38" s="516">
        <v>1144</v>
      </c>
      <c r="B38" s="541">
        <v>43292</v>
      </c>
      <c r="C38" s="539" t="s">
        <v>963</v>
      </c>
      <c r="D38" s="540" t="s">
        <v>532</v>
      </c>
      <c r="E38" s="540"/>
      <c r="F38" s="540" t="s">
        <v>534</v>
      </c>
      <c r="G38" s="541">
        <v>43281</v>
      </c>
      <c r="H38" s="542" t="s">
        <v>590</v>
      </c>
      <c r="I38" s="542" t="s">
        <v>772</v>
      </c>
      <c r="J38" s="542">
        <v>10</v>
      </c>
      <c r="K38" s="540" t="s">
        <v>15</v>
      </c>
      <c r="L38" s="540" t="s">
        <v>1558</v>
      </c>
      <c r="M38" s="543">
        <v>143.69999999999999</v>
      </c>
      <c r="N38" s="543">
        <v>44.999999999999993</v>
      </c>
      <c r="O38" s="544"/>
      <c r="P38" s="540"/>
      <c r="Q38" s="545"/>
      <c r="R38" s="546"/>
      <c r="S38" s="545"/>
      <c r="T38" s="540"/>
      <c r="U38" s="545"/>
      <c r="V38" s="545"/>
      <c r="W38" s="543">
        <v>24.27272727272727</v>
      </c>
      <c r="X38" s="540"/>
      <c r="Y38" s="543"/>
      <c r="Z38" s="543"/>
      <c r="AA38" s="543"/>
      <c r="AB38" s="543"/>
      <c r="AC38" s="543"/>
      <c r="AD38" s="545"/>
      <c r="AE38" s="545"/>
      <c r="AF38" s="540"/>
      <c r="AG38" s="540"/>
      <c r="AH38" s="543">
        <v>30.763636363636365</v>
      </c>
      <c r="AI38" s="540"/>
      <c r="AJ38" s="540"/>
      <c r="AK38" s="543"/>
      <c r="AL38" s="540"/>
      <c r="AM38" s="543"/>
      <c r="AN38" s="543"/>
      <c r="AO38" s="540" t="s">
        <v>1127</v>
      </c>
      <c r="AP38" s="542" t="s">
        <v>772</v>
      </c>
      <c r="AQ38" s="542"/>
      <c r="AR38" s="542"/>
      <c r="AS38" s="547"/>
      <c r="AT38" s="542">
        <v>8</v>
      </c>
      <c r="AU38" s="547"/>
      <c r="AV38" s="542"/>
      <c r="AW38" s="547"/>
      <c r="AX38" s="542" t="s">
        <v>772</v>
      </c>
      <c r="AY38" s="542"/>
      <c r="AZ38" s="542">
        <v>1</v>
      </c>
      <c r="BA38" s="542">
        <v>0</v>
      </c>
      <c r="BB38" s="542">
        <v>0</v>
      </c>
      <c r="BC38" s="542">
        <v>0</v>
      </c>
      <c r="BD38" s="542">
        <v>0</v>
      </c>
      <c r="BE38" s="542">
        <v>0</v>
      </c>
      <c r="BF38" s="542">
        <v>0</v>
      </c>
      <c r="BG38" s="542">
        <v>0</v>
      </c>
      <c r="BH38" s="542">
        <v>0</v>
      </c>
      <c r="BI38" s="542">
        <v>0</v>
      </c>
      <c r="BJ38" s="542">
        <v>0</v>
      </c>
      <c r="BK38" s="542">
        <v>0</v>
      </c>
      <c r="BL38" s="542"/>
      <c r="BM38" s="542" t="s">
        <v>772</v>
      </c>
      <c r="BN38" s="542"/>
      <c r="BO38" s="542" t="s">
        <v>772</v>
      </c>
      <c r="BP38" s="552"/>
      <c r="BQ38" s="542"/>
      <c r="BR38" s="542"/>
      <c r="BS38" s="542"/>
      <c r="BT38" s="540"/>
      <c r="BU38" s="540"/>
      <c r="BV38" s="542"/>
      <c r="BW38" s="542" t="s">
        <v>1043</v>
      </c>
      <c r="BX38" s="542"/>
      <c r="BY38" s="540" t="s">
        <v>1588</v>
      </c>
      <c r="BZ38" s="503" t="s">
        <v>579</v>
      </c>
      <c r="CA38" s="516" t="s">
        <v>580</v>
      </c>
      <c r="CB38" s="551"/>
      <c r="CC38" s="551"/>
      <c r="CD38" s="551"/>
      <c r="CE38" s="551"/>
      <c r="CF38" s="551"/>
      <c r="CG38" s="551"/>
      <c r="CH38" s="551"/>
      <c r="CI38" s="551"/>
      <c r="CJ38" s="551"/>
      <c r="CK38" s="551"/>
      <c r="CL38" s="551"/>
      <c r="CM38" s="551"/>
      <c r="CN38" s="551"/>
      <c r="CO38" s="551"/>
      <c r="CP38" s="551"/>
      <c r="CQ38" s="551"/>
      <c r="CR38" s="551"/>
      <c r="CS38" s="551"/>
      <c r="CT38" s="551"/>
      <c r="CU38" s="551"/>
      <c r="CV38" s="551"/>
      <c r="CW38" s="551"/>
      <c r="CX38" s="551"/>
      <c r="CY38" s="551"/>
      <c r="CZ38" s="551"/>
      <c r="DA38" s="551"/>
      <c r="DB38" s="551"/>
      <c r="DC38" s="551"/>
      <c r="DD38" s="551"/>
      <c r="DE38" s="551"/>
      <c r="DF38" s="551"/>
      <c r="DG38" s="551"/>
      <c r="DH38" s="551"/>
      <c r="DI38" s="551"/>
      <c r="DJ38" s="551"/>
      <c r="DK38" s="551"/>
      <c r="DL38" s="551"/>
      <c r="DM38" s="551"/>
      <c r="DN38" s="551"/>
      <c r="DO38" s="551"/>
      <c r="DP38" s="551"/>
      <c r="DQ38" s="551"/>
    </row>
    <row r="39" spans="1:121" customFormat="1" ht="16" customHeight="1" x14ac:dyDescent="0.3">
      <c r="A39" s="515">
        <v>16418</v>
      </c>
      <c r="B39" s="572">
        <v>43292</v>
      </c>
      <c r="C39" s="483" t="s">
        <v>825</v>
      </c>
      <c r="D39" s="484" t="s">
        <v>532</v>
      </c>
      <c r="E39" s="484"/>
      <c r="F39" s="484" t="s">
        <v>534</v>
      </c>
      <c r="G39" s="572">
        <v>43252</v>
      </c>
      <c r="H39" s="485" t="s">
        <v>828</v>
      </c>
      <c r="I39" s="485" t="s">
        <v>829</v>
      </c>
      <c r="J39" s="485">
        <v>12</v>
      </c>
      <c r="K39" s="484" t="s">
        <v>1562</v>
      </c>
      <c r="L39" s="484" t="s">
        <v>1563</v>
      </c>
      <c r="M39" s="543">
        <v>155</v>
      </c>
      <c r="N39" s="543">
        <v>57</v>
      </c>
      <c r="O39" s="490"/>
      <c r="P39" s="484"/>
      <c r="Q39" s="491"/>
      <c r="R39" s="484"/>
      <c r="S39" s="491"/>
      <c r="T39" s="484"/>
      <c r="U39" s="491"/>
      <c r="V39" s="491"/>
      <c r="W39" s="543">
        <v>48.999999999999993</v>
      </c>
      <c r="X39" s="484"/>
      <c r="Y39" s="486"/>
      <c r="Z39" s="486"/>
      <c r="AA39" s="486"/>
      <c r="AB39" s="486"/>
      <c r="AC39" s="486"/>
      <c r="AD39" s="486"/>
      <c r="AE39" s="491"/>
      <c r="AF39" s="484"/>
      <c r="AG39" s="484"/>
      <c r="AH39" s="543">
        <v>48.999999999999993</v>
      </c>
      <c r="AI39" s="484"/>
      <c r="AJ39" s="484"/>
      <c r="AK39" s="486"/>
      <c r="AL39" s="484"/>
      <c r="AM39" s="486"/>
      <c r="AN39" s="486"/>
      <c r="AO39" s="577" t="s">
        <v>1592</v>
      </c>
      <c r="AP39" s="485" t="s">
        <v>829</v>
      </c>
      <c r="AQ39" s="485"/>
      <c r="AR39" s="485"/>
      <c r="AS39" s="487"/>
      <c r="AT39" s="485">
        <v>20</v>
      </c>
      <c r="AU39" s="487"/>
      <c r="AV39" s="485"/>
      <c r="AW39" s="487"/>
      <c r="AX39" s="485" t="s">
        <v>829</v>
      </c>
      <c r="AY39" s="485"/>
      <c r="AZ39" s="485">
        <v>0</v>
      </c>
      <c r="BA39" s="485">
        <v>0</v>
      </c>
      <c r="BB39" s="485">
        <v>0</v>
      </c>
      <c r="BC39" s="485">
        <v>0</v>
      </c>
      <c r="BD39" s="485">
        <v>0</v>
      </c>
      <c r="BE39" s="485">
        <v>0</v>
      </c>
      <c r="BF39" s="485">
        <v>0</v>
      </c>
      <c r="BG39" s="485">
        <v>0</v>
      </c>
      <c r="BH39" s="485">
        <v>0</v>
      </c>
      <c r="BI39" s="485">
        <v>0</v>
      </c>
      <c r="BJ39" s="485">
        <v>0</v>
      </c>
      <c r="BK39" s="485">
        <v>0</v>
      </c>
      <c r="BL39" s="485"/>
      <c r="BM39" s="485" t="s">
        <v>829</v>
      </c>
      <c r="BN39" s="485"/>
      <c r="BO39" s="485" t="s">
        <v>829</v>
      </c>
      <c r="BP39" s="489"/>
      <c r="BQ39" s="485"/>
      <c r="BR39" s="485"/>
      <c r="BS39" s="485"/>
      <c r="BT39" s="484"/>
      <c r="BU39" s="490"/>
      <c r="BV39" s="485"/>
      <c r="BW39" s="485" t="s">
        <v>834</v>
      </c>
      <c r="BX39" s="485"/>
      <c r="BY39" s="484"/>
      <c r="BZ39" s="501" t="s">
        <v>579</v>
      </c>
      <c r="CA39" s="484" t="s">
        <v>600</v>
      </c>
    </row>
    <row r="40" spans="1:121" customFormat="1" ht="16" customHeight="1" x14ac:dyDescent="0.35">
      <c r="A40" s="516">
        <v>569</v>
      </c>
      <c r="B40" s="538">
        <v>43309</v>
      </c>
      <c r="C40" s="539" t="s">
        <v>963</v>
      </c>
      <c r="D40" s="540" t="s">
        <v>532</v>
      </c>
      <c r="E40" s="540"/>
      <c r="F40" s="540" t="s">
        <v>534</v>
      </c>
      <c r="G40" s="541">
        <v>43266</v>
      </c>
      <c r="H40" s="542" t="s">
        <v>590</v>
      </c>
      <c r="I40" s="542" t="s">
        <v>772</v>
      </c>
      <c r="J40" s="542">
        <v>13</v>
      </c>
      <c r="K40" s="540" t="s">
        <v>1077</v>
      </c>
      <c r="L40" s="540" t="s">
        <v>1565</v>
      </c>
      <c r="M40" s="543">
        <v>161.19999999999999</v>
      </c>
      <c r="N40" s="543">
        <v>31.372727272727268</v>
      </c>
      <c r="O40" s="544"/>
      <c r="P40" s="540"/>
      <c r="Q40" s="545"/>
      <c r="R40" s="540"/>
      <c r="S40" s="545"/>
      <c r="T40" s="540"/>
      <c r="U40" s="545"/>
      <c r="V40" s="545"/>
      <c r="W40" s="543">
        <v>20.718181818181815</v>
      </c>
      <c r="X40" s="540"/>
      <c r="Y40" s="543"/>
      <c r="Z40" s="543"/>
      <c r="AA40" s="543"/>
      <c r="AB40" s="543"/>
      <c r="AC40" s="543"/>
      <c r="AD40" s="543"/>
      <c r="AE40" s="545"/>
      <c r="AF40" s="540"/>
      <c r="AG40" s="540"/>
      <c r="AH40" s="543">
        <v>28.36363636363636</v>
      </c>
      <c r="AI40" s="540"/>
      <c r="AJ40" s="540"/>
      <c r="AK40" s="543"/>
      <c r="AL40" s="540"/>
      <c r="AM40" s="543"/>
      <c r="AN40" s="543"/>
      <c r="AO40" s="503" t="s">
        <v>1127</v>
      </c>
      <c r="AP40" s="557" t="s">
        <v>772</v>
      </c>
      <c r="AQ40" s="542"/>
      <c r="AR40" s="542"/>
      <c r="AS40" s="547"/>
      <c r="AT40" s="542">
        <v>4.3499999999999996</v>
      </c>
      <c r="AU40" s="547"/>
      <c r="AV40" s="542"/>
      <c r="AW40" s="547"/>
      <c r="AX40" s="542" t="s">
        <v>772</v>
      </c>
      <c r="AY40" s="542"/>
      <c r="AZ40" s="542">
        <v>0</v>
      </c>
      <c r="BA40" s="542">
        <v>0</v>
      </c>
      <c r="BB40" s="542">
        <v>0</v>
      </c>
      <c r="BC40" s="542">
        <v>0</v>
      </c>
      <c r="BD40" s="542">
        <v>0</v>
      </c>
      <c r="BE40" s="542">
        <v>0</v>
      </c>
      <c r="BF40" s="542">
        <v>0</v>
      </c>
      <c r="BG40" s="542">
        <v>0</v>
      </c>
      <c r="BH40" s="542">
        <v>0</v>
      </c>
      <c r="BI40" s="542">
        <v>0</v>
      </c>
      <c r="BJ40" s="542">
        <v>0</v>
      </c>
      <c r="BK40" s="542">
        <v>0</v>
      </c>
      <c r="BL40" s="542"/>
      <c r="BM40" s="542" t="s">
        <v>772</v>
      </c>
      <c r="BN40" s="542"/>
      <c r="BO40" s="542" t="s">
        <v>772</v>
      </c>
      <c r="BP40" s="552"/>
      <c r="BQ40" s="542"/>
      <c r="BR40" s="542"/>
      <c r="BS40" s="542"/>
      <c r="BT40" s="544"/>
      <c r="BU40" s="544"/>
      <c r="BV40" s="542"/>
      <c r="BW40" s="542" t="s">
        <v>1043</v>
      </c>
      <c r="BX40" s="542">
        <v>1</v>
      </c>
      <c r="BY40" s="540" t="s">
        <v>1566</v>
      </c>
      <c r="BZ40" s="503" t="s">
        <v>579</v>
      </c>
      <c r="CA40" s="516" t="s">
        <v>600</v>
      </c>
      <c r="CB40" s="551"/>
      <c r="CC40" s="551"/>
      <c r="CD40" s="551"/>
      <c r="CE40" s="551"/>
      <c r="CF40" s="551"/>
      <c r="CG40" s="551"/>
      <c r="CH40" s="551"/>
      <c r="CI40" s="551"/>
      <c r="CJ40" s="551"/>
      <c r="CK40" s="551"/>
      <c r="CL40" s="551"/>
      <c r="CM40" s="551"/>
      <c r="CN40" s="551"/>
      <c r="CO40" s="551"/>
      <c r="CP40" s="551"/>
      <c r="CQ40" s="551"/>
      <c r="CR40" s="551"/>
      <c r="CS40" s="551"/>
      <c r="CT40" s="551"/>
      <c r="CU40" s="551"/>
      <c r="CV40" s="551"/>
      <c r="CW40" s="551"/>
      <c r="CX40" s="551"/>
      <c r="CY40" s="551"/>
      <c r="CZ40" s="551"/>
      <c r="DA40" s="551"/>
      <c r="DB40" s="551"/>
      <c r="DC40" s="551"/>
      <c r="DD40" s="551"/>
      <c r="DE40" s="551"/>
      <c r="DF40" s="551"/>
      <c r="DG40" s="551"/>
      <c r="DH40" s="551"/>
      <c r="DI40" s="551"/>
      <c r="DJ40" s="551"/>
      <c r="DK40" s="551"/>
      <c r="DL40" s="551"/>
      <c r="DM40" s="551"/>
      <c r="DN40" s="551"/>
      <c r="DO40" s="551"/>
      <c r="DP40" s="551"/>
      <c r="DQ40" s="551"/>
    </row>
  </sheetData>
  <sheetProtection algorithmName="SHA-512" hashValue="3XmgNDF6U4/31rrmSWVcVwM/bfLwpNXzQYzuRRKJIpdHx6W9QGdOfkWq1PWN9t4IA6E7fhEJNVve9X5iKgPzjA==" saltValue="kIIA2IN2e+FviFecnS+hPg==" spinCount="100000" sheet="1" objects="1" scenarios="1"/>
  <conditionalFormatting sqref="K2:K40">
    <cfRule type="containsText" dxfId="13" priority="4" operator="containsText" text="Actewagl">
      <formula>NOT(ISERROR(SEARCH("Actewagl",K2)))</formula>
    </cfRule>
  </conditionalFormatting>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9E32A-7D98-9744-978B-7079C19C031D}">
  <sheetPr codeName="Sheet51"/>
  <dimension ref="A1:DQ43"/>
  <sheetViews>
    <sheetView topLeftCell="AC1" workbookViewId="0">
      <selection activeCell="AT2" sqref="AT2:AW16"/>
    </sheetView>
  </sheetViews>
  <sheetFormatPr defaultColWidth="10.84375" defaultRowHeight="13.5" x14ac:dyDescent="0.3"/>
  <cols>
    <col min="1" max="10" width="10.84375" style="359"/>
    <col min="11" max="11" width="17.4609375" style="359" bestFit="1" customWidth="1"/>
    <col min="12" max="12" width="15.15234375" style="359" customWidth="1"/>
    <col min="13" max="40" width="10.84375" style="359"/>
    <col min="41" max="41" width="14.69140625" style="359" customWidth="1"/>
    <col min="42" max="16384" width="10.84375" style="359"/>
  </cols>
  <sheetData>
    <row r="1" spans="1:121" ht="67.5" x14ac:dyDescent="0.3">
      <c r="A1" s="335" t="s">
        <v>228</v>
      </c>
      <c r="B1" s="335" t="s">
        <v>311</v>
      </c>
      <c r="C1" s="336" t="s">
        <v>312</v>
      </c>
      <c r="D1" s="337" t="s">
        <v>313</v>
      </c>
      <c r="E1" s="337" t="s">
        <v>314</v>
      </c>
      <c r="F1" s="337" t="s">
        <v>315</v>
      </c>
      <c r="G1" s="335" t="s">
        <v>316</v>
      </c>
      <c r="H1" s="338" t="s">
        <v>317</v>
      </c>
      <c r="I1" s="338" t="s">
        <v>395</v>
      </c>
      <c r="J1" s="338" t="s">
        <v>431</v>
      </c>
      <c r="K1" s="337" t="s">
        <v>408</v>
      </c>
      <c r="L1" s="339" t="s">
        <v>432</v>
      </c>
      <c r="M1" s="340" t="s">
        <v>433</v>
      </c>
      <c r="N1" s="341" t="s">
        <v>434</v>
      </c>
      <c r="O1" s="341" t="s">
        <v>435</v>
      </c>
      <c r="P1" s="341" t="s">
        <v>436</v>
      </c>
      <c r="Q1" s="341" t="s">
        <v>515</v>
      </c>
      <c r="R1" s="341" t="s">
        <v>308</v>
      </c>
      <c r="S1" s="341" t="s">
        <v>309</v>
      </c>
      <c r="T1" s="341" t="s">
        <v>310</v>
      </c>
      <c r="U1" s="341" t="s">
        <v>535</v>
      </c>
      <c r="V1" s="342" t="s">
        <v>536</v>
      </c>
      <c r="W1" s="343" t="s">
        <v>557</v>
      </c>
      <c r="X1" s="343" t="s">
        <v>362</v>
      </c>
      <c r="Y1" s="343" t="s">
        <v>297</v>
      </c>
      <c r="Z1" s="343" t="s">
        <v>298</v>
      </c>
      <c r="AA1" s="343" t="s">
        <v>376</v>
      </c>
      <c r="AB1" s="343" t="s">
        <v>295</v>
      </c>
      <c r="AC1" s="343" t="s">
        <v>296</v>
      </c>
      <c r="AD1" s="343" t="s">
        <v>223</v>
      </c>
      <c r="AE1" s="344" t="s">
        <v>224</v>
      </c>
      <c r="AF1" s="345" t="s">
        <v>560</v>
      </c>
      <c r="AG1" s="345" t="s">
        <v>561</v>
      </c>
      <c r="AH1" s="346" t="s">
        <v>429</v>
      </c>
      <c r="AI1" s="346" t="s">
        <v>268</v>
      </c>
      <c r="AJ1" s="346" t="s">
        <v>269</v>
      </c>
      <c r="AK1" s="346" t="s">
        <v>270</v>
      </c>
      <c r="AL1" s="347" t="s">
        <v>738</v>
      </c>
      <c r="AM1" s="347" t="s">
        <v>739</v>
      </c>
      <c r="AN1" s="347" t="s">
        <v>740</v>
      </c>
      <c r="AO1" s="348" t="s">
        <v>566</v>
      </c>
      <c r="AP1" s="349" t="s">
        <v>430</v>
      </c>
      <c r="AQ1" s="349" t="s">
        <v>195</v>
      </c>
      <c r="AR1" s="350" t="s">
        <v>196</v>
      </c>
      <c r="AS1" s="351" t="s">
        <v>190</v>
      </c>
      <c r="AT1" s="352" t="s">
        <v>191</v>
      </c>
      <c r="AU1" s="353"/>
      <c r="AV1" s="353"/>
      <c r="AW1" s="353"/>
      <c r="AX1" s="354" t="s">
        <v>439</v>
      </c>
      <c r="AY1" s="355" t="s">
        <v>440</v>
      </c>
      <c r="AZ1" s="356" t="s">
        <v>441</v>
      </c>
      <c r="BA1" s="357" t="s">
        <v>533</v>
      </c>
      <c r="BB1" s="356" t="s">
        <v>442</v>
      </c>
      <c r="BC1" s="357" t="s">
        <v>552</v>
      </c>
      <c r="BD1" s="356" t="s">
        <v>443</v>
      </c>
      <c r="BE1" s="357" t="s">
        <v>229</v>
      </c>
      <c r="BF1" s="356" t="s">
        <v>307</v>
      </c>
      <c r="BG1" s="358" t="s">
        <v>475</v>
      </c>
      <c r="BH1" s="356" t="s">
        <v>741</v>
      </c>
      <c r="BI1" s="358" t="s">
        <v>742</v>
      </c>
      <c r="BJ1" s="356" t="s">
        <v>537</v>
      </c>
      <c r="BK1" s="358" t="s">
        <v>482</v>
      </c>
      <c r="BL1" s="338" t="s">
        <v>502</v>
      </c>
      <c r="BM1" s="338" t="s">
        <v>476</v>
      </c>
      <c r="BN1" s="338" t="s">
        <v>477</v>
      </c>
      <c r="BO1" s="338" t="s">
        <v>225</v>
      </c>
      <c r="BP1" s="338" t="s">
        <v>522</v>
      </c>
      <c r="BQ1" s="338" t="s">
        <v>743</v>
      </c>
      <c r="BR1" s="338" t="s">
        <v>744</v>
      </c>
      <c r="BS1" s="338" t="s">
        <v>745</v>
      </c>
      <c r="BT1" s="336" t="s">
        <v>473</v>
      </c>
      <c r="BU1" s="336" t="s">
        <v>474</v>
      </c>
      <c r="BV1" s="338" t="s">
        <v>217</v>
      </c>
      <c r="BW1" s="338" t="s">
        <v>218</v>
      </c>
      <c r="BX1" s="336" t="s">
        <v>192</v>
      </c>
      <c r="BY1" s="338" t="s">
        <v>193</v>
      </c>
      <c r="BZ1" s="335" t="s">
        <v>194</v>
      </c>
    </row>
    <row r="2" spans="1:121" customFormat="1" ht="13" customHeight="1" x14ac:dyDescent="0.3">
      <c r="A2" s="392">
        <v>13559</v>
      </c>
      <c r="B2" s="534">
        <v>43308</v>
      </c>
      <c r="C2" s="394" t="s">
        <v>825</v>
      </c>
      <c r="D2" s="392" t="s">
        <v>937</v>
      </c>
      <c r="E2" s="392"/>
      <c r="F2" s="392" t="s">
        <v>827</v>
      </c>
      <c r="G2" s="393">
        <v>43299</v>
      </c>
      <c r="H2" s="395" t="s">
        <v>828</v>
      </c>
      <c r="I2" s="395" t="s">
        <v>829</v>
      </c>
      <c r="J2" s="395">
        <v>1</v>
      </c>
      <c r="K2" s="392" t="s">
        <v>866</v>
      </c>
      <c r="L2" s="392" t="s">
        <v>1313</v>
      </c>
      <c r="M2" s="420">
        <v>59</v>
      </c>
      <c r="N2" s="420">
        <v>23</v>
      </c>
      <c r="O2" s="402"/>
      <c r="P2" s="392"/>
      <c r="Q2" s="397"/>
      <c r="R2" s="398"/>
      <c r="S2" s="397"/>
      <c r="T2" s="392"/>
      <c r="U2" s="397"/>
      <c r="V2" s="397"/>
      <c r="W2" s="397"/>
      <c r="X2" s="392"/>
      <c r="Y2" s="420"/>
      <c r="Z2" s="420"/>
      <c r="AA2" s="420"/>
      <c r="AB2" s="420"/>
      <c r="AC2" s="420"/>
      <c r="AD2" s="420"/>
      <c r="AE2" s="397"/>
      <c r="AF2" s="392"/>
      <c r="AG2" s="392"/>
      <c r="AH2" s="420"/>
      <c r="AI2" s="392"/>
      <c r="AJ2" s="392"/>
      <c r="AK2" s="397"/>
      <c r="AL2" s="392"/>
      <c r="AM2" s="420"/>
      <c r="AN2" s="420"/>
      <c r="AO2" s="392" t="s">
        <v>833</v>
      </c>
      <c r="AP2" s="395" t="s">
        <v>829</v>
      </c>
      <c r="AQ2" s="395"/>
      <c r="AR2" s="395"/>
      <c r="AS2" s="399"/>
      <c r="AT2" s="395">
        <v>11</v>
      </c>
      <c r="AU2" s="399">
        <v>910</v>
      </c>
      <c r="AV2" s="395"/>
      <c r="AW2" s="399">
        <v>6.2</v>
      </c>
      <c r="AX2" s="395" t="s">
        <v>835</v>
      </c>
      <c r="AY2" s="395"/>
      <c r="AZ2" s="395">
        <v>0</v>
      </c>
      <c r="BA2" s="395">
        <v>0</v>
      </c>
      <c r="BB2" s="395">
        <v>0</v>
      </c>
      <c r="BC2" s="395">
        <v>0</v>
      </c>
      <c r="BD2" s="395">
        <v>0</v>
      </c>
      <c r="BE2" s="395">
        <v>0</v>
      </c>
      <c r="BF2" s="395">
        <v>0</v>
      </c>
      <c r="BG2" s="395">
        <v>0</v>
      </c>
      <c r="BH2" s="395">
        <v>0</v>
      </c>
      <c r="BI2" s="395">
        <v>0</v>
      </c>
      <c r="BJ2" s="395">
        <v>0</v>
      </c>
      <c r="BK2" s="395">
        <v>0</v>
      </c>
      <c r="BL2" s="395"/>
      <c r="BM2" s="395" t="s">
        <v>829</v>
      </c>
      <c r="BN2" s="395"/>
      <c r="BO2" s="395" t="s">
        <v>829</v>
      </c>
      <c r="BP2" s="480">
        <v>141.70909090909089</v>
      </c>
      <c r="BQ2" s="395"/>
      <c r="BR2" s="395"/>
      <c r="BS2" s="395"/>
      <c r="BT2" s="228"/>
      <c r="BU2" s="402"/>
      <c r="BV2" s="395"/>
      <c r="BW2" s="395" t="s">
        <v>834</v>
      </c>
      <c r="BX2" s="395"/>
      <c r="BY2" s="402"/>
      <c r="BZ2" s="498" t="s">
        <v>579</v>
      </c>
      <c r="CA2" s="402" t="s">
        <v>580</v>
      </c>
    </row>
    <row r="3" spans="1:121" customFormat="1" ht="13" customHeight="1" x14ac:dyDescent="0.3">
      <c r="A3" s="392">
        <v>10817</v>
      </c>
      <c r="B3" s="534">
        <v>43312</v>
      </c>
      <c r="C3" s="394" t="s">
        <v>825</v>
      </c>
      <c r="D3" s="392" t="s">
        <v>937</v>
      </c>
      <c r="E3" s="392"/>
      <c r="F3" s="392" t="s">
        <v>827</v>
      </c>
      <c r="G3" s="393">
        <v>43284</v>
      </c>
      <c r="H3" s="395" t="s">
        <v>828</v>
      </c>
      <c r="I3" s="395" t="s">
        <v>853</v>
      </c>
      <c r="J3" s="395">
        <v>2</v>
      </c>
      <c r="K3" s="392" t="s">
        <v>870</v>
      </c>
      <c r="L3" s="392" t="s">
        <v>871</v>
      </c>
      <c r="M3" s="420">
        <v>84.709090909090904</v>
      </c>
      <c r="N3" s="420">
        <v>27.309090909090905</v>
      </c>
      <c r="O3" s="402"/>
      <c r="P3" s="392"/>
      <c r="Q3" s="397"/>
      <c r="R3" s="392"/>
      <c r="S3" s="397"/>
      <c r="T3" s="392"/>
      <c r="U3" s="397"/>
      <c r="V3" s="397"/>
      <c r="W3" s="397"/>
      <c r="X3" s="392"/>
      <c r="Y3" s="420"/>
      <c r="Z3" s="420"/>
      <c r="AA3" s="420"/>
      <c r="AB3" s="420"/>
      <c r="AC3" s="420"/>
      <c r="AD3" s="420"/>
      <c r="AE3" s="397"/>
      <c r="AF3" s="392"/>
      <c r="AG3" s="392"/>
      <c r="AH3" s="420"/>
      <c r="AI3" s="392"/>
      <c r="AJ3" s="392"/>
      <c r="AK3" s="420"/>
      <c r="AL3" s="392"/>
      <c r="AM3" s="420"/>
      <c r="AN3" s="420"/>
      <c r="AO3" s="392" t="s">
        <v>833</v>
      </c>
      <c r="AP3" s="395" t="s">
        <v>829</v>
      </c>
      <c r="AQ3" s="395"/>
      <c r="AR3" s="395"/>
      <c r="AS3" s="395">
        <v>10</v>
      </c>
      <c r="AT3" s="395">
        <v>10</v>
      </c>
      <c r="AU3" s="399">
        <v>1274</v>
      </c>
      <c r="AV3" s="395"/>
      <c r="AW3" s="399">
        <v>5</v>
      </c>
      <c r="AX3" s="395" t="s">
        <v>835</v>
      </c>
      <c r="AY3" s="395"/>
      <c r="AZ3" s="395">
        <v>0</v>
      </c>
      <c r="BA3" s="395">
        <v>0</v>
      </c>
      <c r="BB3" s="395">
        <v>0</v>
      </c>
      <c r="BC3" s="395">
        <v>0</v>
      </c>
      <c r="BD3" s="395">
        <v>0</v>
      </c>
      <c r="BE3" s="395">
        <v>0</v>
      </c>
      <c r="BF3" s="395">
        <v>0</v>
      </c>
      <c r="BG3" s="395">
        <v>0</v>
      </c>
      <c r="BH3" s="395">
        <v>0</v>
      </c>
      <c r="BI3" s="395">
        <v>0</v>
      </c>
      <c r="BJ3" s="395">
        <v>0</v>
      </c>
      <c r="BK3" s="395">
        <v>0</v>
      </c>
      <c r="BL3" s="395"/>
      <c r="BM3" s="395" t="s">
        <v>829</v>
      </c>
      <c r="BN3" s="395"/>
      <c r="BO3" s="395" t="s">
        <v>829</v>
      </c>
      <c r="BP3" s="478"/>
      <c r="BQ3" s="395"/>
      <c r="BR3" s="395"/>
      <c r="BS3" s="395"/>
      <c r="BT3" s="392"/>
      <c r="BU3" s="402"/>
      <c r="BV3" s="395"/>
      <c r="BW3" s="395" t="s">
        <v>834</v>
      </c>
      <c r="BX3" s="395"/>
      <c r="BY3" s="392"/>
      <c r="BZ3" s="498" t="s">
        <v>1143</v>
      </c>
      <c r="CA3" s="392" t="s">
        <v>600</v>
      </c>
    </row>
    <row r="4" spans="1:121" customFormat="1" ht="13" customHeight="1" x14ac:dyDescent="0.3">
      <c r="A4" s="392">
        <v>16635</v>
      </c>
      <c r="B4" s="534">
        <v>43309</v>
      </c>
      <c r="C4" s="394" t="s">
        <v>825</v>
      </c>
      <c r="D4" s="392" t="s">
        <v>937</v>
      </c>
      <c r="E4" s="392"/>
      <c r="F4" s="392" t="s">
        <v>827</v>
      </c>
      <c r="G4" s="406">
        <v>43299</v>
      </c>
      <c r="H4" s="395" t="s">
        <v>828</v>
      </c>
      <c r="I4" s="395" t="s">
        <v>829</v>
      </c>
      <c r="J4" s="395">
        <v>3</v>
      </c>
      <c r="K4" s="392" t="s">
        <v>873</v>
      </c>
      <c r="L4" s="392" t="s">
        <v>1022</v>
      </c>
      <c r="M4" s="420">
        <v>82.318181818181813</v>
      </c>
      <c r="N4" s="420">
        <v>26.799999999999997</v>
      </c>
      <c r="O4" s="402"/>
      <c r="P4" s="392"/>
      <c r="Q4" s="397"/>
      <c r="R4" s="398"/>
      <c r="S4" s="397"/>
      <c r="T4" s="392"/>
      <c r="U4" s="397"/>
      <c r="V4" s="397"/>
      <c r="W4" s="397"/>
      <c r="X4" s="392"/>
      <c r="Y4" s="420"/>
      <c r="Z4" s="420"/>
      <c r="AA4" s="420"/>
      <c r="AB4" s="420"/>
      <c r="AC4" s="420"/>
      <c r="AD4" s="397"/>
      <c r="AE4" s="397"/>
      <c r="AF4" s="392"/>
      <c r="AG4" s="392"/>
      <c r="AH4" s="420"/>
      <c r="AI4" s="392"/>
      <c r="AJ4" s="392"/>
      <c r="AK4" s="420"/>
      <c r="AL4" s="392"/>
      <c r="AM4" s="420"/>
      <c r="AN4" s="420"/>
      <c r="AO4" s="392" t="s">
        <v>833</v>
      </c>
      <c r="AP4" s="395" t="s">
        <v>829</v>
      </c>
      <c r="AQ4" s="395"/>
      <c r="AR4" s="395"/>
      <c r="AS4" s="399"/>
      <c r="AT4" s="395">
        <v>6.7</v>
      </c>
      <c r="AU4" s="399"/>
      <c r="AV4" s="395"/>
      <c r="AW4" s="399"/>
      <c r="AX4" s="395" t="s">
        <v>829</v>
      </c>
      <c r="AY4" s="395"/>
      <c r="AZ4" s="395">
        <v>0</v>
      </c>
      <c r="BA4" s="395">
        <v>0</v>
      </c>
      <c r="BB4" s="395">
        <v>0</v>
      </c>
      <c r="BC4" s="395">
        <v>0</v>
      </c>
      <c r="BD4" s="395">
        <v>0</v>
      </c>
      <c r="BE4" s="395">
        <v>0</v>
      </c>
      <c r="BF4" s="395">
        <v>0</v>
      </c>
      <c r="BG4" s="395">
        <v>0</v>
      </c>
      <c r="BH4" s="395">
        <v>0</v>
      </c>
      <c r="BI4" s="395">
        <v>0</v>
      </c>
      <c r="BJ4" s="395">
        <v>0</v>
      </c>
      <c r="BK4" s="395">
        <v>0</v>
      </c>
      <c r="BL4" s="395"/>
      <c r="BM4" s="395" t="s">
        <v>829</v>
      </c>
      <c r="BN4" s="395"/>
      <c r="BO4" s="395" t="s">
        <v>829</v>
      </c>
      <c r="BP4" s="478"/>
      <c r="BQ4" s="395"/>
      <c r="BR4" s="395"/>
      <c r="BS4" s="395"/>
      <c r="BT4" s="392"/>
      <c r="BU4" s="402"/>
      <c r="BV4" s="395"/>
      <c r="BW4" s="395" t="s">
        <v>834</v>
      </c>
      <c r="BX4" s="395">
        <v>1</v>
      </c>
      <c r="BY4" s="392"/>
      <c r="BZ4" s="481" t="s">
        <v>1550</v>
      </c>
      <c r="CA4" s="392" t="s">
        <v>593</v>
      </c>
    </row>
    <row r="5" spans="1:121" customFormat="1" ht="13" customHeight="1" x14ac:dyDescent="0.3">
      <c r="A5" s="392">
        <v>11094</v>
      </c>
      <c r="B5" s="393">
        <v>43290</v>
      </c>
      <c r="C5" s="394" t="s">
        <v>825</v>
      </c>
      <c r="D5" s="392" t="s">
        <v>937</v>
      </c>
      <c r="E5" s="392"/>
      <c r="F5" s="392" t="s">
        <v>827</v>
      </c>
      <c r="G5" s="406">
        <v>43281</v>
      </c>
      <c r="H5" s="395" t="s">
        <v>828</v>
      </c>
      <c r="I5" s="395" t="s">
        <v>829</v>
      </c>
      <c r="J5" s="395">
        <v>4</v>
      </c>
      <c r="K5" s="392" t="s">
        <v>847</v>
      </c>
      <c r="L5" s="392" t="s">
        <v>1551</v>
      </c>
      <c r="M5" s="420">
        <v>70</v>
      </c>
      <c r="N5" s="420">
        <v>25.75454545454545</v>
      </c>
      <c r="O5" s="402" t="s">
        <v>802</v>
      </c>
      <c r="P5" s="392">
        <v>300</v>
      </c>
      <c r="Q5" s="420">
        <v>29.999999999999996</v>
      </c>
      <c r="R5" s="398"/>
      <c r="S5" s="397"/>
      <c r="T5" s="392"/>
      <c r="U5" s="397"/>
      <c r="V5" s="397"/>
      <c r="W5" s="397"/>
      <c r="X5" s="392"/>
      <c r="Y5" s="420"/>
      <c r="Z5" s="420"/>
      <c r="AA5" s="420"/>
      <c r="AB5" s="420"/>
      <c r="AC5" s="420"/>
      <c r="AD5" s="420"/>
      <c r="AE5" s="397"/>
      <c r="AF5" s="392"/>
      <c r="AG5" s="392"/>
      <c r="AH5" s="420"/>
      <c r="AI5" s="392"/>
      <c r="AJ5" s="392"/>
      <c r="AK5" s="420"/>
      <c r="AL5" s="392"/>
      <c r="AM5" s="420"/>
      <c r="AN5" s="420"/>
      <c r="AO5" s="392" t="s">
        <v>833</v>
      </c>
      <c r="AP5" s="395" t="s">
        <v>829</v>
      </c>
      <c r="AQ5" s="395"/>
      <c r="AR5" s="395"/>
      <c r="AS5" s="395">
        <v>10</v>
      </c>
      <c r="AT5" s="395">
        <v>5.2</v>
      </c>
      <c r="AU5" s="399"/>
      <c r="AV5" s="395"/>
      <c r="AW5" s="399"/>
      <c r="AX5" s="395" t="s">
        <v>835</v>
      </c>
      <c r="AY5" s="395"/>
      <c r="AZ5" s="395">
        <v>0</v>
      </c>
      <c r="BA5" s="395">
        <v>0</v>
      </c>
      <c r="BB5" s="395">
        <v>2</v>
      </c>
      <c r="BC5" s="395">
        <v>0</v>
      </c>
      <c r="BD5" s="395">
        <v>0</v>
      </c>
      <c r="BE5" s="395">
        <v>0</v>
      </c>
      <c r="BF5" s="395">
        <v>0</v>
      </c>
      <c r="BG5" s="395">
        <v>0</v>
      </c>
      <c r="BH5" s="395">
        <v>0</v>
      </c>
      <c r="BI5" s="395">
        <v>0</v>
      </c>
      <c r="BJ5" s="395">
        <v>0</v>
      </c>
      <c r="BK5" s="395">
        <v>0</v>
      </c>
      <c r="BL5" s="395"/>
      <c r="BM5" s="395" t="s">
        <v>772</v>
      </c>
      <c r="BN5" s="395"/>
      <c r="BO5" s="395" t="s">
        <v>829</v>
      </c>
      <c r="BP5" s="478"/>
      <c r="BQ5" s="395"/>
      <c r="BR5" s="395"/>
      <c r="BS5" s="395"/>
      <c r="BT5" s="402"/>
      <c r="BU5" s="402"/>
      <c r="BV5" s="395"/>
      <c r="BW5" s="395" t="s">
        <v>834</v>
      </c>
      <c r="BX5" s="395"/>
      <c r="BY5" s="392"/>
      <c r="BZ5" s="481" t="s">
        <v>1180</v>
      </c>
      <c r="CA5" s="392" t="s">
        <v>580</v>
      </c>
      <c r="CC5" s="214"/>
      <c r="CD5" s="214"/>
      <c r="CE5" s="214"/>
      <c r="CF5" s="214"/>
      <c r="CG5" s="214"/>
      <c r="CH5" s="214"/>
      <c r="CI5" s="214"/>
      <c r="CJ5" s="214"/>
      <c r="CK5" s="214"/>
      <c r="CL5" s="214"/>
      <c r="CM5" s="214"/>
      <c r="CN5" s="214"/>
      <c r="CO5" s="214"/>
      <c r="CP5" s="214"/>
      <c r="CQ5" s="214"/>
      <c r="CR5" s="214"/>
      <c r="CS5" s="214"/>
      <c r="CT5" s="214"/>
      <c r="CU5" s="214"/>
      <c r="CV5" s="214"/>
      <c r="CW5" s="214"/>
      <c r="CX5" s="214"/>
      <c r="CY5" s="214"/>
      <c r="CZ5" s="214"/>
      <c r="DA5" s="214"/>
      <c r="DB5" s="214"/>
      <c r="DC5" s="214"/>
      <c r="DD5" s="214"/>
      <c r="DE5" s="214"/>
    </row>
    <row r="6" spans="1:121" customFormat="1" ht="13" customHeight="1" x14ac:dyDescent="0.3">
      <c r="A6" s="392">
        <v>1481</v>
      </c>
      <c r="B6" s="393">
        <v>43290</v>
      </c>
      <c r="C6" s="394" t="s">
        <v>825</v>
      </c>
      <c r="D6" s="392" t="s">
        <v>937</v>
      </c>
      <c r="E6" s="392"/>
      <c r="F6" s="392" t="s">
        <v>827</v>
      </c>
      <c r="G6" s="393">
        <v>43277</v>
      </c>
      <c r="H6" s="395" t="s">
        <v>828</v>
      </c>
      <c r="I6" s="395" t="s">
        <v>829</v>
      </c>
      <c r="J6" s="395">
        <v>5</v>
      </c>
      <c r="K6" s="392" t="s">
        <v>885</v>
      </c>
      <c r="L6" s="392" t="s">
        <v>844</v>
      </c>
      <c r="M6" s="420">
        <v>68.036363636363632</v>
      </c>
      <c r="N6" s="420">
        <v>24.099999999999998</v>
      </c>
      <c r="O6" s="402"/>
      <c r="P6" s="392"/>
      <c r="Q6" s="397"/>
      <c r="R6" s="398"/>
      <c r="S6" s="397"/>
      <c r="T6" s="392"/>
      <c r="U6" s="397"/>
      <c r="V6" s="397"/>
      <c r="W6" s="397"/>
      <c r="X6" s="392"/>
      <c r="Y6" s="420"/>
      <c r="Z6" s="420"/>
      <c r="AA6" s="420"/>
      <c r="AB6" s="420"/>
      <c r="AC6" s="420"/>
      <c r="AD6" s="420"/>
      <c r="AE6" s="397"/>
      <c r="AF6" s="392"/>
      <c r="AG6" s="392"/>
      <c r="AH6" s="420"/>
      <c r="AI6" s="392"/>
      <c r="AJ6" s="392"/>
      <c r="AK6" s="420"/>
      <c r="AL6" s="392"/>
      <c r="AM6" s="420"/>
      <c r="AN6" s="420"/>
      <c r="AO6" s="392" t="s">
        <v>833</v>
      </c>
      <c r="AP6" s="395" t="s">
        <v>829</v>
      </c>
      <c r="AQ6" s="395"/>
      <c r="AR6" s="395"/>
      <c r="AS6" s="399"/>
      <c r="AT6" s="395">
        <v>6.2</v>
      </c>
      <c r="AU6" s="399"/>
      <c r="AV6" s="395"/>
      <c r="AW6" s="399"/>
      <c r="AX6" s="395" t="s">
        <v>835</v>
      </c>
      <c r="AY6" s="395"/>
      <c r="AZ6" s="395">
        <v>0</v>
      </c>
      <c r="BA6" s="395">
        <v>0</v>
      </c>
      <c r="BB6" s="395">
        <v>0</v>
      </c>
      <c r="BC6" s="395">
        <v>0</v>
      </c>
      <c r="BD6" s="395">
        <v>0</v>
      </c>
      <c r="BE6" s="395">
        <v>0</v>
      </c>
      <c r="BF6" s="395">
        <v>0</v>
      </c>
      <c r="BG6" s="395">
        <v>0</v>
      </c>
      <c r="BH6" s="395">
        <v>0</v>
      </c>
      <c r="BI6" s="395">
        <v>0</v>
      </c>
      <c r="BJ6" s="395">
        <v>0</v>
      </c>
      <c r="BK6" s="395">
        <v>0</v>
      </c>
      <c r="BL6" s="395"/>
      <c r="BM6" s="395" t="s">
        <v>829</v>
      </c>
      <c r="BN6" s="395"/>
      <c r="BO6" s="395" t="s">
        <v>829</v>
      </c>
      <c r="BP6" s="478"/>
      <c r="BQ6" s="395"/>
      <c r="BR6" s="395"/>
      <c r="BS6" s="395"/>
      <c r="BT6" s="402"/>
      <c r="BU6" s="402"/>
      <c r="BV6" s="395"/>
      <c r="BW6" s="395" t="s">
        <v>834</v>
      </c>
      <c r="BX6" s="395"/>
      <c r="BY6" s="392"/>
      <c r="BZ6" s="481" t="s">
        <v>1552</v>
      </c>
      <c r="CA6" s="402" t="s">
        <v>580</v>
      </c>
      <c r="CD6" s="214"/>
      <c r="CE6" s="214"/>
      <c r="CF6" s="214"/>
      <c r="CG6" s="214"/>
      <c r="CH6" s="214"/>
      <c r="CI6" s="214"/>
      <c r="CJ6" s="214"/>
      <c r="CK6" s="214"/>
      <c r="CL6" s="214"/>
      <c r="CM6" s="214"/>
      <c r="CN6" s="214"/>
      <c r="CO6" s="214"/>
      <c r="CP6" s="214"/>
      <c r="CQ6" s="214"/>
      <c r="CR6" s="214"/>
      <c r="CS6" s="214"/>
      <c r="CT6" s="214"/>
      <c r="CU6" s="214"/>
      <c r="CV6" s="214"/>
      <c r="CW6" s="214"/>
      <c r="CX6" s="214"/>
      <c r="CY6" s="214"/>
      <c r="CZ6" s="214"/>
      <c r="DA6" s="214"/>
      <c r="DB6" s="214"/>
      <c r="DC6" s="214"/>
      <c r="DD6" s="214"/>
      <c r="DE6" s="214"/>
      <c r="DF6" s="214"/>
      <c r="DG6" s="214"/>
      <c r="DH6" s="214"/>
      <c r="DI6" s="214"/>
      <c r="DJ6" s="214"/>
      <c r="DK6" s="214"/>
      <c r="DL6" s="214"/>
      <c r="DM6" s="214"/>
      <c r="DN6" s="214"/>
      <c r="DO6" s="214"/>
      <c r="DP6" s="214"/>
      <c r="DQ6" s="214"/>
    </row>
    <row r="7" spans="1:121" customFormat="1" ht="13" customHeight="1" x14ac:dyDescent="0.3">
      <c r="A7" s="392">
        <v>16113</v>
      </c>
      <c r="B7" s="534">
        <v>43312</v>
      </c>
      <c r="C7" s="394" t="s">
        <v>825</v>
      </c>
      <c r="D7" s="392" t="s">
        <v>937</v>
      </c>
      <c r="E7" s="392"/>
      <c r="F7" s="392" t="s">
        <v>827</v>
      </c>
      <c r="G7" s="393">
        <v>43312</v>
      </c>
      <c r="H7" s="395" t="s">
        <v>828</v>
      </c>
      <c r="I7" s="395" t="s">
        <v>853</v>
      </c>
      <c r="J7" s="395">
        <v>6</v>
      </c>
      <c r="K7" s="392" t="s">
        <v>887</v>
      </c>
      <c r="L7" s="392" t="s">
        <v>1553</v>
      </c>
      <c r="M7" s="420">
        <v>85</v>
      </c>
      <c r="N7" s="420">
        <v>27.290909090909089</v>
      </c>
      <c r="O7" s="402"/>
      <c r="P7" s="392"/>
      <c r="Q7" s="397"/>
      <c r="R7" s="398"/>
      <c r="S7" s="397"/>
      <c r="T7" s="392"/>
      <c r="U7" s="397"/>
      <c r="V7" s="397"/>
      <c r="W7" s="397"/>
      <c r="X7" s="392"/>
      <c r="Y7" s="420"/>
      <c r="Z7" s="420"/>
      <c r="AA7" s="420"/>
      <c r="AB7" s="420"/>
      <c r="AC7" s="420"/>
      <c r="AD7" s="420"/>
      <c r="AE7" s="397"/>
      <c r="AF7" s="392"/>
      <c r="AG7" s="392"/>
      <c r="AH7" s="420"/>
      <c r="AI7" s="392"/>
      <c r="AJ7" s="392"/>
      <c r="AK7" s="420"/>
      <c r="AL7" s="392"/>
      <c r="AM7" s="420"/>
      <c r="AN7" s="420"/>
      <c r="AO7" s="392" t="s">
        <v>833</v>
      </c>
      <c r="AP7" s="395" t="s">
        <v>829</v>
      </c>
      <c r="AQ7" s="395"/>
      <c r="AR7" s="395"/>
      <c r="AS7" s="399"/>
      <c r="AT7" s="395">
        <v>10</v>
      </c>
      <c r="AU7" s="399"/>
      <c r="AV7" s="395"/>
      <c r="AW7" s="395"/>
      <c r="AX7" s="395" t="s">
        <v>835</v>
      </c>
      <c r="AY7" s="395"/>
      <c r="AZ7" s="395">
        <v>0</v>
      </c>
      <c r="BA7" s="395">
        <v>0</v>
      </c>
      <c r="BB7" s="395">
        <v>0</v>
      </c>
      <c r="BC7" s="395">
        <v>0</v>
      </c>
      <c r="BD7" s="395">
        <v>0</v>
      </c>
      <c r="BE7" s="395">
        <v>0</v>
      </c>
      <c r="BF7" s="395">
        <v>0</v>
      </c>
      <c r="BG7" s="395">
        <v>0</v>
      </c>
      <c r="BH7" s="395">
        <v>0</v>
      </c>
      <c r="BI7" s="395">
        <v>0</v>
      </c>
      <c r="BJ7" s="395">
        <v>0</v>
      </c>
      <c r="BK7" s="395">
        <v>0</v>
      </c>
      <c r="BL7" s="395"/>
      <c r="BM7" s="395" t="s">
        <v>829</v>
      </c>
      <c r="BN7" s="395">
        <v>12</v>
      </c>
      <c r="BO7" s="395" t="s">
        <v>829</v>
      </c>
      <c r="BP7" s="478"/>
      <c r="BQ7" s="395"/>
      <c r="BR7" s="395">
        <v>12</v>
      </c>
      <c r="BS7" s="395"/>
      <c r="BT7" s="392" t="s">
        <v>1554</v>
      </c>
      <c r="BU7" s="402" t="s">
        <v>523</v>
      </c>
      <c r="BV7" s="395">
        <v>25</v>
      </c>
      <c r="BW7" s="395" t="s">
        <v>834</v>
      </c>
      <c r="BX7" s="395"/>
      <c r="BY7" s="392" t="s">
        <v>1555</v>
      </c>
      <c r="BZ7" s="498" t="s">
        <v>579</v>
      </c>
      <c r="CA7" s="402" t="s">
        <v>580</v>
      </c>
    </row>
    <row r="8" spans="1:121" customFormat="1" ht="13" customHeight="1" x14ac:dyDescent="0.3">
      <c r="A8" s="392">
        <v>12303</v>
      </c>
      <c r="B8" s="393">
        <v>43291</v>
      </c>
      <c r="C8" s="394" t="s">
        <v>825</v>
      </c>
      <c r="D8" s="392" t="s">
        <v>937</v>
      </c>
      <c r="E8" s="392"/>
      <c r="F8" s="392" t="s">
        <v>827</v>
      </c>
      <c r="G8" s="393">
        <v>43281</v>
      </c>
      <c r="H8" s="395" t="s">
        <v>828</v>
      </c>
      <c r="I8" s="395" t="s">
        <v>853</v>
      </c>
      <c r="J8" s="395">
        <v>7</v>
      </c>
      <c r="K8" s="392" t="s">
        <v>893</v>
      </c>
      <c r="L8" s="392" t="s">
        <v>1037</v>
      </c>
      <c r="M8" s="420">
        <v>80.48181818181817</v>
      </c>
      <c r="N8" s="420">
        <v>27.709090909090907</v>
      </c>
      <c r="O8" s="402"/>
      <c r="P8" s="392"/>
      <c r="Q8" s="397"/>
      <c r="R8" s="398"/>
      <c r="S8" s="397"/>
      <c r="T8" s="392"/>
      <c r="U8" s="397"/>
      <c r="V8" s="397"/>
      <c r="W8" s="397"/>
      <c r="X8" s="392"/>
      <c r="Y8" s="420"/>
      <c r="Z8" s="420"/>
      <c r="AA8" s="420"/>
      <c r="AB8" s="420"/>
      <c r="AC8" s="420"/>
      <c r="AD8" s="397"/>
      <c r="AE8" s="397"/>
      <c r="AF8" s="392"/>
      <c r="AG8" s="392"/>
      <c r="AH8" s="420"/>
      <c r="AI8" s="392"/>
      <c r="AJ8" s="392"/>
      <c r="AK8" s="420"/>
      <c r="AL8" s="392"/>
      <c r="AM8" s="420"/>
      <c r="AN8" s="420"/>
      <c r="AO8" s="392" t="s">
        <v>833</v>
      </c>
      <c r="AP8" s="395" t="s">
        <v>829</v>
      </c>
      <c r="AQ8" s="395"/>
      <c r="AR8" s="395"/>
      <c r="AS8" s="395"/>
      <c r="AT8" s="395">
        <v>10</v>
      </c>
      <c r="AU8" s="399">
        <v>1274</v>
      </c>
      <c r="AV8" s="395"/>
      <c r="AW8" s="399">
        <v>5</v>
      </c>
      <c r="AX8" s="395" t="s">
        <v>835</v>
      </c>
      <c r="AY8" s="395"/>
      <c r="AZ8" s="395">
        <v>0</v>
      </c>
      <c r="BA8" s="395">
        <v>0</v>
      </c>
      <c r="BB8" s="395">
        <v>0</v>
      </c>
      <c r="BC8" s="395">
        <v>0</v>
      </c>
      <c r="BD8" s="395">
        <v>0</v>
      </c>
      <c r="BE8" s="395">
        <v>0</v>
      </c>
      <c r="BF8" s="395">
        <v>0</v>
      </c>
      <c r="BG8" s="395">
        <v>0</v>
      </c>
      <c r="BH8" s="395">
        <v>0</v>
      </c>
      <c r="BI8" s="395">
        <v>0</v>
      </c>
      <c r="BJ8" s="395">
        <v>0</v>
      </c>
      <c r="BK8" s="395">
        <v>0</v>
      </c>
      <c r="BL8" s="395"/>
      <c r="BM8" s="395" t="s">
        <v>829</v>
      </c>
      <c r="BN8" s="395">
        <v>12</v>
      </c>
      <c r="BO8" s="395" t="s">
        <v>829</v>
      </c>
      <c r="BP8" s="478"/>
      <c r="BQ8" s="395"/>
      <c r="BR8" s="395"/>
      <c r="BS8" s="395"/>
      <c r="BT8" s="402"/>
      <c r="BU8" s="402"/>
      <c r="BV8" s="395"/>
      <c r="BW8" s="395" t="s">
        <v>834</v>
      </c>
      <c r="BX8" s="395"/>
      <c r="BY8" s="392" t="s">
        <v>1556</v>
      </c>
      <c r="BZ8" s="502" t="s">
        <v>579</v>
      </c>
      <c r="CA8" s="392" t="s">
        <v>580</v>
      </c>
    </row>
    <row r="9" spans="1:121" customFormat="1" ht="13" customHeight="1" x14ac:dyDescent="0.3">
      <c r="A9" s="392">
        <v>15064</v>
      </c>
      <c r="B9" s="534">
        <v>43308</v>
      </c>
      <c r="C9" s="394" t="s">
        <v>825</v>
      </c>
      <c r="D9" s="392" t="s">
        <v>937</v>
      </c>
      <c r="E9" s="392"/>
      <c r="F9" s="392" t="s">
        <v>827</v>
      </c>
      <c r="G9" s="393">
        <v>43266</v>
      </c>
      <c r="H9" s="395" t="s">
        <v>828</v>
      </c>
      <c r="I9" s="395" t="s">
        <v>829</v>
      </c>
      <c r="J9" s="395">
        <v>8</v>
      </c>
      <c r="K9" s="392" t="s">
        <v>836</v>
      </c>
      <c r="L9" s="392" t="s">
        <v>1323</v>
      </c>
      <c r="M9" s="420">
        <v>110.49999999999999</v>
      </c>
      <c r="N9" s="420">
        <v>22.490909090909089</v>
      </c>
      <c r="O9" s="402"/>
      <c r="P9" s="392"/>
      <c r="Q9" s="397"/>
      <c r="R9" s="392"/>
      <c r="S9" s="397"/>
      <c r="T9" s="392"/>
      <c r="U9" s="397"/>
      <c r="V9" s="397"/>
      <c r="W9" s="397"/>
      <c r="X9" s="392"/>
      <c r="Y9" s="420"/>
      <c r="Z9" s="420"/>
      <c r="AA9" s="420"/>
      <c r="AB9" s="420"/>
      <c r="AC9" s="420"/>
      <c r="AD9" s="397"/>
      <c r="AE9" s="397"/>
      <c r="AF9" s="392"/>
      <c r="AG9" s="392"/>
      <c r="AH9" s="420"/>
      <c r="AI9" s="392"/>
      <c r="AJ9" s="392"/>
      <c r="AK9" s="420"/>
      <c r="AL9" s="392"/>
      <c r="AM9" s="420"/>
      <c r="AN9" s="420"/>
      <c r="AO9" s="392" t="s">
        <v>833</v>
      </c>
      <c r="AP9" s="395" t="s">
        <v>829</v>
      </c>
      <c r="AQ9" s="395"/>
      <c r="AR9" s="395"/>
      <c r="AS9" s="399"/>
      <c r="AT9" s="395">
        <v>5</v>
      </c>
      <c r="AU9" s="399"/>
      <c r="AV9" s="395"/>
      <c r="AW9" s="399"/>
      <c r="AX9" s="395" t="s">
        <v>835</v>
      </c>
      <c r="AY9" s="395"/>
      <c r="AZ9" s="395">
        <v>0</v>
      </c>
      <c r="BA9" s="395">
        <v>0</v>
      </c>
      <c r="BB9" s="395">
        <v>0</v>
      </c>
      <c r="BC9" s="395">
        <v>0</v>
      </c>
      <c r="BD9" s="395">
        <v>0</v>
      </c>
      <c r="BE9" s="395">
        <v>0</v>
      </c>
      <c r="BF9" s="395">
        <v>0</v>
      </c>
      <c r="BG9" s="395">
        <v>0</v>
      </c>
      <c r="BH9" s="395">
        <v>0</v>
      </c>
      <c r="BI9" s="395">
        <v>0</v>
      </c>
      <c r="BJ9" s="395">
        <v>0</v>
      </c>
      <c r="BK9" s="395">
        <v>0</v>
      </c>
      <c r="BL9" s="395"/>
      <c r="BM9" s="395" t="s">
        <v>829</v>
      </c>
      <c r="BN9" s="395"/>
      <c r="BO9" s="395" t="s">
        <v>829</v>
      </c>
      <c r="BP9" s="478"/>
      <c r="BQ9" s="395"/>
      <c r="BR9" s="395"/>
      <c r="BS9" s="395"/>
      <c r="BT9" s="402"/>
      <c r="BU9" s="402"/>
      <c r="BV9" s="395"/>
      <c r="BW9" s="395" t="s">
        <v>834</v>
      </c>
      <c r="BX9" s="395">
        <v>1</v>
      </c>
      <c r="BY9" s="392"/>
      <c r="BZ9" s="481" t="s">
        <v>1557</v>
      </c>
      <c r="CA9" s="392" t="s">
        <v>600</v>
      </c>
      <c r="CC9" s="214"/>
      <c r="CD9" s="214"/>
      <c r="CE9" s="214"/>
      <c r="CF9" s="214"/>
      <c r="CG9" s="214"/>
      <c r="CH9" s="214"/>
      <c r="CI9" s="214"/>
      <c r="CJ9" s="214"/>
      <c r="CK9" s="214"/>
      <c r="CL9" s="214"/>
      <c r="CM9" s="214"/>
      <c r="CN9" s="214"/>
      <c r="CO9" s="214"/>
      <c r="CP9" s="214"/>
      <c r="CQ9" s="214"/>
      <c r="CR9" s="214"/>
      <c r="CS9" s="214"/>
      <c r="CT9" s="214"/>
      <c r="CU9" s="214"/>
      <c r="CV9" s="214"/>
      <c r="CW9" s="214"/>
      <c r="CX9" s="214"/>
      <c r="CY9" s="214"/>
      <c r="CZ9" s="214"/>
      <c r="DA9" s="214"/>
      <c r="DB9" s="214"/>
      <c r="DC9" s="214"/>
      <c r="DD9" s="214"/>
      <c r="DE9" s="214"/>
    </row>
    <row r="10" spans="1:121" customFormat="1" ht="13" customHeight="1" x14ac:dyDescent="0.3">
      <c r="A10" s="392">
        <v>14719</v>
      </c>
      <c r="B10" s="393">
        <v>43292</v>
      </c>
      <c r="C10" s="394" t="s">
        <v>825</v>
      </c>
      <c r="D10" s="392" t="s">
        <v>937</v>
      </c>
      <c r="E10" s="392"/>
      <c r="F10" s="392" t="s">
        <v>827</v>
      </c>
      <c r="G10" s="406">
        <v>43281</v>
      </c>
      <c r="H10" s="395" t="s">
        <v>828</v>
      </c>
      <c r="I10" s="395" t="s">
        <v>853</v>
      </c>
      <c r="J10" s="395">
        <v>9</v>
      </c>
      <c r="K10" s="392" t="s">
        <v>837</v>
      </c>
      <c r="L10" s="418" t="s">
        <v>1325</v>
      </c>
      <c r="M10" s="420">
        <v>100.99999999999999</v>
      </c>
      <c r="N10" s="420">
        <v>25.5</v>
      </c>
      <c r="O10" s="402"/>
      <c r="P10" s="392"/>
      <c r="Q10" s="397"/>
      <c r="R10" s="398"/>
      <c r="S10" s="397"/>
      <c r="T10" s="392"/>
      <c r="U10" s="397"/>
      <c r="V10" s="397"/>
      <c r="W10" s="397"/>
      <c r="X10" s="392"/>
      <c r="Y10" s="420"/>
      <c r="Z10" s="420"/>
      <c r="AA10" s="420"/>
      <c r="AB10" s="420"/>
      <c r="AC10" s="420"/>
      <c r="AD10" s="420"/>
      <c r="AE10" s="397"/>
      <c r="AF10" s="392"/>
      <c r="AG10" s="392"/>
      <c r="AH10" s="420"/>
      <c r="AI10" s="392"/>
      <c r="AJ10" s="392"/>
      <c r="AK10" s="420"/>
      <c r="AL10" s="392"/>
      <c r="AM10" s="420"/>
      <c r="AN10" s="420"/>
      <c r="AO10" s="392" t="s">
        <v>833</v>
      </c>
      <c r="AP10" s="395" t="s">
        <v>829</v>
      </c>
      <c r="AQ10" s="395"/>
      <c r="AR10" s="395"/>
      <c r="AS10" s="399"/>
      <c r="AT10" s="395">
        <v>18</v>
      </c>
      <c r="AU10" s="399">
        <v>455</v>
      </c>
      <c r="AV10" s="395"/>
      <c r="AW10" s="399">
        <v>6</v>
      </c>
      <c r="AX10" s="395" t="s">
        <v>835</v>
      </c>
      <c r="AY10" s="395"/>
      <c r="AZ10" s="395">
        <v>0</v>
      </c>
      <c r="BA10" s="395">
        <v>0</v>
      </c>
      <c r="BB10" s="395">
        <v>0</v>
      </c>
      <c r="BC10" s="395">
        <v>0</v>
      </c>
      <c r="BD10" s="395">
        <v>0</v>
      </c>
      <c r="BE10" s="395">
        <v>0</v>
      </c>
      <c r="BF10" s="395">
        <v>0</v>
      </c>
      <c r="BG10" s="395">
        <v>0</v>
      </c>
      <c r="BH10" s="395">
        <v>0</v>
      </c>
      <c r="BI10" s="395">
        <v>0</v>
      </c>
      <c r="BJ10" s="395">
        <v>0</v>
      </c>
      <c r="BK10" s="395">
        <v>0</v>
      </c>
      <c r="BL10" s="395"/>
      <c r="BM10" s="395" t="s">
        <v>829</v>
      </c>
      <c r="BN10" s="395"/>
      <c r="BO10" s="395" t="s">
        <v>829</v>
      </c>
      <c r="BP10" s="478"/>
      <c r="BQ10" s="395"/>
      <c r="BR10" s="395"/>
      <c r="BS10" s="395"/>
      <c r="BT10" s="228"/>
      <c r="BU10" s="402"/>
      <c r="BV10" s="395"/>
      <c r="BW10" s="395" t="s">
        <v>834</v>
      </c>
      <c r="BX10" s="395"/>
      <c r="BY10" s="228"/>
      <c r="BZ10" s="502" t="s">
        <v>579</v>
      </c>
      <c r="CA10" s="392" t="s">
        <v>580</v>
      </c>
    </row>
    <row r="11" spans="1:121" customFormat="1" ht="13" customHeight="1" x14ac:dyDescent="0.3">
      <c r="A11" s="392">
        <v>1108</v>
      </c>
      <c r="B11" s="393">
        <v>43292</v>
      </c>
      <c r="C11" s="394" t="s">
        <v>825</v>
      </c>
      <c r="D11" s="392" t="s">
        <v>937</v>
      </c>
      <c r="E11" s="392"/>
      <c r="F11" s="392" t="s">
        <v>827</v>
      </c>
      <c r="G11" s="393">
        <v>43281</v>
      </c>
      <c r="H11" s="395" t="s">
        <v>828</v>
      </c>
      <c r="I11" s="395" t="s">
        <v>829</v>
      </c>
      <c r="J11" s="395">
        <v>10</v>
      </c>
      <c r="K11" s="392" t="s">
        <v>839</v>
      </c>
      <c r="L11" s="392" t="s">
        <v>1558</v>
      </c>
      <c r="M11" s="420">
        <v>79.763636363636351</v>
      </c>
      <c r="N11" s="420">
        <v>27.781818181818178</v>
      </c>
      <c r="O11" s="402" t="s">
        <v>802</v>
      </c>
      <c r="P11" s="392">
        <v>1000</v>
      </c>
      <c r="Q11" s="420">
        <v>29.281818181818181</v>
      </c>
      <c r="R11" s="398"/>
      <c r="S11" s="397"/>
      <c r="T11" s="392"/>
      <c r="U11" s="397"/>
      <c r="V11" s="397"/>
      <c r="W11" s="397"/>
      <c r="X11" s="392"/>
      <c r="Y11" s="420"/>
      <c r="Z11" s="420"/>
      <c r="AA11" s="420"/>
      <c r="AB11" s="420"/>
      <c r="AC11" s="420"/>
      <c r="AD11" s="420"/>
      <c r="AE11" s="397"/>
      <c r="AF11" s="392"/>
      <c r="AG11" s="392"/>
      <c r="AH11" s="420"/>
      <c r="AI11" s="392"/>
      <c r="AJ11" s="392"/>
      <c r="AK11" s="420"/>
      <c r="AL11" s="392"/>
      <c r="AM11" s="420"/>
      <c r="AN11" s="420"/>
      <c r="AO11" s="392" t="s">
        <v>833</v>
      </c>
      <c r="AP11" s="395" t="s">
        <v>829</v>
      </c>
      <c r="AQ11" s="395"/>
      <c r="AR11" s="395"/>
      <c r="AS11" s="399"/>
      <c r="AT11" s="395">
        <v>8</v>
      </c>
      <c r="AU11" s="399"/>
      <c r="AV11" s="395"/>
      <c r="AW11" s="399"/>
      <c r="AX11" s="395" t="s">
        <v>829</v>
      </c>
      <c r="AY11" s="395"/>
      <c r="AZ11" s="395">
        <v>1</v>
      </c>
      <c r="BA11" s="395">
        <v>0</v>
      </c>
      <c r="BB11" s="395">
        <v>0</v>
      </c>
      <c r="BC11" s="395">
        <v>0</v>
      </c>
      <c r="BD11" s="395">
        <v>0</v>
      </c>
      <c r="BE11" s="395">
        <v>0</v>
      </c>
      <c r="BF11" s="395">
        <v>0</v>
      </c>
      <c r="BG11" s="395">
        <v>0</v>
      </c>
      <c r="BH11" s="395">
        <v>0</v>
      </c>
      <c r="BI11" s="395">
        <v>0</v>
      </c>
      <c r="BJ11" s="395">
        <v>0</v>
      </c>
      <c r="BK11" s="395">
        <v>0</v>
      </c>
      <c r="BL11" s="395"/>
      <c r="BM11" s="395" t="s">
        <v>829</v>
      </c>
      <c r="BN11" s="395"/>
      <c r="BO11" s="395" t="s">
        <v>829</v>
      </c>
      <c r="BP11" s="478"/>
      <c r="BQ11" s="395"/>
      <c r="BR11" s="395"/>
      <c r="BS11" s="395"/>
      <c r="BT11" s="392"/>
      <c r="BU11" s="392"/>
      <c r="BV11" s="395"/>
      <c r="BW11" s="395" t="s">
        <v>834</v>
      </c>
      <c r="BX11" s="395"/>
      <c r="BY11" s="392" t="s">
        <v>1559</v>
      </c>
      <c r="BZ11" s="503" t="s">
        <v>1560</v>
      </c>
      <c r="CA11" s="392" t="s">
        <v>580</v>
      </c>
    </row>
    <row r="12" spans="1:121" customFormat="1" ht="13" customHeight="1" x14ac:dyDescent="0.3">
      <c r="A12" s="392">
        <v>13360</v>
      </c>
      <c r="B12" s="393">
        <v>43290</v>
      </c>
      <c r="C12" s="394" t="s">
        <v>825</v>
      </c>
      <c r="D12" s="392" t="s">
        <v>937</v>
      </c>
      <c r="E12" s="392"/>
      <c r="F12" s="392" t="s">
        <v>827</v>
      </c>
      <c r="G12" s="406">
        <v>43281</v>
      </c>
      <c r="H12" s="395" t="s">
        <v>590</v>
      </c>
      <c r="I12" s="395" t="s">
        <v>829</v>
      </c>
      <c r="J12" s="395">
        <v>11</v>
      </c>
      <c r="K12" s="392" t="s">
        <v>953</v>
      </c>
      <c r="L12" s="392" t="s">
        <v>1329</v>
      </c>
      <c r="M12" s="420">
        <v>86.072727272727278</v>
      </c>
      <c r="N12" s="420">
        <v>32.572727272727271</v>
      </c>
      <c r="O12" s="402" t="s">
        <v>802</v>
      </c>
      <c r="P12" s="392">
        <v>2000</v>
      </c>
      <c r="Q12" s="420">
        <v>39.572727272727271</v>
      </c>
      <c r="R12" s="398"/>
      <c r="S12" s="397"/>
      <c r="T12" s="392"/>
      <c r="U12" s="397"/>
      <c r="V12" s="397"/>
      <c r="W12" s="397"/>
      <c r="X12" s="392"/>
      <c r="Y12" s="420"/>
      <c r="Z12" s="420"/>
      <c r="AA12" s="420"/>
      <c r="AB12" s="420"/>
      <c r="AC12" s="420"/>
      <c r="AD12" s="420"/>
      <c r="AE12" s="397"/>
      <c r="AF12" s="392"/>
      <c r="AG12" s="392"/>
      <c r="AH12" s="420"/>
      <c r="AI12" s="392"/>
      <c r="AJ12" s="392"/>
      <c r="AK12" s="420"/>
      <c r="AL12" s="392"/>
      <c r="AM12" s="420"/>
      <c r="AN12" s="420"/>
      <c r="AO12" s="392" t="s">
        <v>833</v>
      </c>
      <c r="AP12" s="395" t="s">
        <v>829</v>
      </c>
      <c r="AQ12" s="395"/>
      <c r="AR12" s="395"/>
      <c r="AS12" s="399"/>
      <c r="AT12" s="395"/>
      <c r="AU12" s="399"/>
      <c r="AV12" s="395"/>
      <c r="AW12" s="399"/>
      <c r="AX12" s="395" t="s">
        <v>807</v>
      </c>
      <c r="AY12" s="395"/>
      <c r="AZ12" s="395">
        <v>0</v>
      </c>
      <c r="BA12" s="395">
        <v>0</v>
      </c>
      <c r="BB12" s="395">
        <v>0</v>
      </c>
      <c r="BC12" s="395">
        <v>0</v>
      </c>
      <c r="BD12" s="395">
        <v>0</v>
      </c>
      <c r="BE12" s="395">
        <v>0</v>
      </c>
      <c r="BF12" s="395">
        <v>0</v>
      </c>
      <c r="BG12" s="395">
        <v>0</v>
      </c>
      <c r="BH12" s="395">
        <v>0</v>
      </c>
      <c r="BI12" s="395">
        <v>0</v>
      </c>
      <c r="BJ12" s="395">
        <v>0</v>
      </c>
      <c r="BK12" s="395">
        <v>0</v>
      </c>
      <c r="BL12" s="395"/>
      <c r="BM12" s="395" t="s">
        <v>829</v>
      </c>
      <c r="BN12" s="395"/>
      <c r="BO12" s="395" t="s">
        <v>829</v>
      </c>
      <c r="BP12" s="480">
        <v>163.63636363636363</v>
      </c>
      <c r="BQ12" s="395"/>
      <c r="BR12" s="395"/>
      <c r="BS12" s="401"/>
      <c r="BT12" s="392"/>
      <c r="BU12" s="392"/>
      <c r="BV12" s="395"/>
      <c r="BW12" s="395" t="s">
        <v>834</v>
      </c>
      <c r="BX12" s="395">
        <v>1</v>
      </c>
      <c r="BY12" s="402" t="s">
        <v>1330</v>
      </c>
      <c r="BZ12" s="502" t="s">
        <v>1561</v>
      </c>
      <c r="CA12" s="392" t="s">
        <v>580</v>
      </c>
    </row>
    <row r="13" spans="1:121" s="422" customFormat="1" ht="13" customHeight="1" x14ac:dyDescent="0.3">
      <c r="A13" s="392">
        <v>16372</v>
      </c>
      <c r="B13" s="393">
        <v>43292</v>
      </c>
      <c r="C13" s="394" t="s">
        <v>825</v>
      </c>
      <c r="D13" s="392" t="s">
        <v>937</v>
      </c>
      <c r="E13" s="392"/>
      <c r="F13" s="392" t="s">
        <v>827</v>
      </c>
      <c r="G13" s="393">
        <v>43252</v>
      </c>
      <c r="H13" s="395" t="s">
        <v>828</v>
      </c>
      <c r="I13" s="395" t="s">
        <v>829</v>
      </c>
      <c r="J13" s="395">
        <v>12</v>
      </c>
      <c r="K13" s="392" t="s">
        <v>1562</v>
      </c>
      <c r="L13" s="392" t="s">
        <v>1563</v>
      </c>
      <c r="M13" s="420">
        <v>89.999999999999986</v>
      </c>
      <c r="N13" s="420">
        <v>48.999999999999993</v>
      </c>
      <c r="O13" s="402" t="s">
        <v>802</v>
      </c>
      <c r="P13" s="392">
        <v>1825</v>
      </c>
      <c r="Q13" s="420">
        <v>49.999999999999993</v>
      </c>
      <c r="R13" s="392"/>
      <c r="S13" s="397"/>
      <c r="T13" s="392"/>
      <c r="U13" s="397"/>
      <c r="V13" s="397"/>
      <c r="W13" s="397"/>
      <c r="X13" s="392"/>
      <c r="Y13" s="420"/>
      <c r="Z13" s="420"/>
      <c r="AA13" s="420"/>
      <c r="AB13" s="420"/>
      <c r="AC13" s="420"/>
      <c r="AD13" s="420"/>
      <c r="AE13" s="397"/>
      <c r="AF13" s="392"/>
      <c r="AG13" s="392"/>
      <c r="AH13" s="420"/>
      <c r="AI13" s="392"/>
      <c r="AJ13" s="392"/>
      <c r="AK13" s="420"/>
      <c r="AL13" s="392"/>
      <c r="AM13" s="420"/>
      <c r="AN13" s="420"/>
      <c r="AO13" s="392" t="s">
        <v>833</v>
      </c>
      <c r="AP13" s="395" t="s">
        <v>829</v>
      </c>
      <c r="AQ13" s="395"/>
      <c r="AR13" s="395"/>
      <c r="AS13" s="399"/>
      <c r="AT13" s="395">
        <v>20</v>
      </c>
      <c r="AU13" s="399"/>
      <c r="AV13" s="395"/>
      <c r="AW13" s="399"/>
      <c r="AX13" s="395" t="s">
        <v>829</v>
      </c>
      <c r="AY13" s="395"/>
      <c r="AZ13" s="395">
        <v>0</v>
      </c>
      <c r="BA13" s="395">
        <v>0</v>
      </c>
      <c r="BB13" s="395">
        <v>0</v>
      </c>
      <c r="BC13" s="395">
        <v>0</v>
      </c>
      <c r="BD13" s="395">
        <v>0</v>
      </c>
      <c r="BE13" s="395">
        <v>0</v>
      </c>
      <c r="BF13" s="395">
        <v>0</v>
      </c>
      <c r="BG13" s="395">
        <v>0</v>
      </c>
      <c r="BH13" s="395">
        <v>0</v>
      </c>
      <c r="BI13" s="395">
        <v>0</v>
      </c>
      <c r="BJ13" s="395">
        <v>0</v>
      </c>
      <c r="BK13" s="395">
        <v>0</v>
      </c>
      <c r="BL13" s="395"/>
      <c r="BM13" s="395" t="s">
        <v>829</v>
      </c>
      <c r="BN13" s="395"/>
      <c r="BO13" s="395" t="s">
        <v>829</v>
      </c>
      <c r="BP13" s="478"/>
      <c r="BQ13" s="395"/>
      <c r="BR13" s="395"/>
      <c r="BS13" s="395"/>
      <c r="BT13" s="392"/>
      <c r="BU13" s="402"/>
      <c r="BV13" s="395"/>
      <c r="BW13" s="395" t="s">
        <v>834</v>
      </c>
      <c r="BX13" s="395"/>
      <c r="BY13" s="392"/>
      <c r="BZ13" s="498" t="s">
        <v>1564</v>
      </c>
      <c r="CA13" s="392" t="s">
        <v>600</v>
      </c>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row>
    <row r="14" spans="1:121" customFormat="1" ht="13" customHeight="1" x14ac:dyDescent="0.3">
      <c r="A14" s="392">
        <v>558</v>
      </c>
      <c r="B14" s="534">
        <v>43309</v>
      </c>
      <c r="C14" s="394" t="s">
        <v>825</v>
      </c>
      <c r="D14" s="392" t="s">
        <v>937</v>
      </c>
      <c r="E14" s="392"/>
      <c r="F14" s="392" t="s">
        <v>827</v>
      </c>
      <c r="G14" s="393">
        <v>43266</v>
      </c>
      <c r="H14" s="395" t="s">
        <v>828</v>
      </c>
      <c r="I14" s="395" t="s">
        <v>829</v>
      </c>
      <c r="J14" s="395">
        <v>13</v>
      </c>
      <c r="K14" s="392" t="s">
        <v>1077</v>
      </c>
      <c r="L14" s="392" t="s">
        <v>1565</v>
      </c>
      <c r="M14" s="420">
        <v>90.736363636363635</v>
      </c>
      <c r="N14" s="420">
        <v>24.672727272727272</v>
      </c>
      <c r="O14" s="402"/>
      <c r="P14" s="392"/>
      <c r="Q14" s="397"/>
      <c r="R14" s="392"/>
      <c r="S14" s="397"/>
      <c r="T14" s="392"/>
      <c r="U14" s="397"/>
      <c r="V14" s="397"/>
      <c r="W14" s="397"/>
      <c r="X14" s="392"/>
      <c r="Y14" s="420"/>
      <c r="Z14" s="420"/>
      <c r="AA14" s="420"/>
      <c r="AB14" s="420"/>
      <c r="AC14" s="420"/>
      <c r="AD14" s="420"/>
      <c r="AE14" s="397"/>
      <c r="AF14" s="392"/>
      <c r="AG14" s="392"/>
      <c r="AH14" s="420"/>
      <c r="AI14" s="392"/>
      <c r="AJ14" s="392"/>
      <c r="AK14" s="420"/>
      <c r="AL14" s="392"/>
      <c r="AM14" s="420"/>
      <c r="AN14" s="420"/>
      <c r="AO14" s="392" t="s">
        <v>833</v>
      </c>
      <c r="AP14" s="395" t="s">
        <v>829</v>
      </c>
      <c r="AQ14" s="395"/>
      <c r="AR14" s="395"/>
      <c r="AS14" s="399"/>
      <c r="AT14" s="395">
        <v>4.3499999999999996</v>
      </c>
      <c r="AU14" s="399"/>
      <c r="AV14" s="395"/>
      <c r="AW14" s="399"/>
      <c r="AX14" s="395" t="s">
        <v>829</v>
      </c>
      <c r="AY14" s="395"/>
      <c r="AZ14" s="395">
        <v>0</v>
      </c>
      <c r="BA14" s="395">
        <v>0</v>
      </c>
      <c r="BB14" s="395">
        <v>0</v>
      </c>
      <c r="BC14" s="395">
        <v>0</v>
      </c>
      <c r="BD14" s="395">
        <v>0</v>
      </c>
      <c r="BE14" s="395">
        <v>0</v>
      </c>
      <c r="BF14" s="395">
        <v>0</v>
      </c>
      <c r="BG14" s="395">
        <v>0</v>
      </c>
      <c r="BH14" s="395">
        <v>0</v>
      </c>
      <c r="BI14" s="395">
        <v>0</v>
      </c>
      <c r="BJ14" s="395">
        <v>0</v>
      </c>
      <c r="BK14" s="395">
        <v>0</v>
      </c>
      <c r="BL14" s="395"/>
      <c r="BM14" s="395" t="s">
        <v>829</v>
      </c>
      <c r="BN14" s="395"/>
      <c r="BO14" s="395" t="s">
        <v>829</v>
      </c>
      <c r="BP14" s="478"/>
      <c r="BQ14" s="395"/>
      <c r="BR14" s="395"/>
      <c r="BS14" s="395"/>
      <c r="BT14" s="402"/>
      <c r="BU14" s="402"/>
      <c r="BV14" s="395"/>
      <c r="BW14" s="395" t="s">
        <v>834</v>
      </c>
      <c r="BX14" s="395">
        <v>1</v>
      </c>
      <c r="BY14" s="392" t="s">
        <v>1566</v>
      </c>
      <c r="BZ14" s="498" t="s">
        <v>1567</v>
      </c>
      <c r="CA14" s="392" t="s">
        <v>600</v>
      </c>
      <c r="CC14" s="214"/>
      <c r="CD14" s="214"/>
      <c r="CE14" s="214"/>
      <c r="CF14" s="214"/>
      <c r="CG14" s="214"/>
      <c r="CH14" s="214"/>
      <c r="CI14" s="214"/>
      <c r="CJ14" s="214"/>
      <c r="CK14" s="214"/>
      <c r="CL14" s="214"/>
      <c r="CM14" s="214"/>
      <c r="CN14" s="214"/>
      <c r="CO14" s="214"/>
      <c r="CP14" s="214"/>
      <c r="CQ14" s="214"/>
      <c r="CR14" s="214"/>
      <c r="CS14" s="214"/>
      <c r="CT14" s="214"/>
      <c r="CU14" s="214"/>
      <c r="CV14" s="214"/>
      <c r="CW14" s="214"/>
      <c r="CX14" s="214"/>
      <c r="CY14" s="214"/>
      <c r="CZ14" s="214"/>
      <c r="DA14" s="214"/>
      <c r="DB14" s="214"/>
      <c r="DC14" s="214"/>
      <c r="DD14" s="214"/>
      <c r="DE14" s="214"/>
      <c r="DF14" s="214"/>
      <c r="DG14" s="214"/>
      <c r="DH14" s="214"/>
      <c r="DI14" s="214"/>
      <c r="DJ14" s="214"/>
      <c r="DK14" s="214"/>
      <c r="DL14" s="214"/>
      <c r="DM14" s="214"/>
      <c r="DN14" s="214"/>
      <c r="DO14" s="214"/>
      <c r="DP14" s="214"/>
      <c r="DQ14" s="214"/>
    </row>
    <row r="15" spans="1:121" customFormat="1" ht="13" customHeight="1" x14ac:dyDescent="0.3">
      <c r="A15" s="392">
        <v>16499</v>
      </c>
      <c r="B15" s="393">
        <v>43294</v>
      </c>
      <c r="C15" s="394" t="s">
        <v>825</v>
      </c>
      <c r="D15" s="392" t="s">
        <v>937</v>
      </c>
      <c r="E15" s="392"/>
      <c r="F15" s="392" t="s">
        <v>827</v>
      </c>
      <c r="G15" s="393">
        <v>43273</v>
      </c>
      <c r="H15" s="395" t="s">
        <v>828</v>
      </c>
      <c r="I15" s="395" t="s">
        <v>853</v>
      </c>
      <c r="J15" s="395">
        <v>14</v>
      </c>
      <c r="K15" s="392" t="s">
        <v>908</v>
      </c>
      <c r="L15" s="392" t="s">
        <v>1344</v>
      </c>
      <c r="M15" s="420">
        <v>74.436363636363623</v>
      </c>
      <c r="N15" s="420">
        <v>39.927272727272722</v>
      </c>
      <c r="O15" s="402"/>
      <c r="P15" s="392"/>
      <c r="Q15" s="397"/>
      <c r="R15" s="398"/>
      <c r="S15" s="397"/>
      <c r="T15" s="392"/>
      <c r="U15" s="397"/>
      <c r="V15" s="397"/>
      <c r="W15" s="397"/>
      <c r="X15" s="392"/>
      <c r="Y15" s="420"/>
      <c r="Z15" s="420"/>
      <c r="AA15" s="420"/>
      <c r="AB15" s="420"/>
      <c r="AC15" s="420"/>
      <c r="AD15" s="397"/>
      <c r="AE15" s="397"/>
      <c r="AF15" s="392"/>
      <c r="AG15" s="392"/>
      <c r="AH15" s="420"/>
      <c r="AI15" s="392"/>
      <c r="AJ15" s="392"/>
      <c r="AK15" s="420"/>
      <c r="AL15" s="392"/>
      <c r="AM15" s="420"/>
      <c r="AN15" s="420"/>
      <c r="AO15" s="392" t="s">
        <v>833</v>
      </c>
      <c r="AP15" s="395" t="s">
        <v>829</v>
      </c>
      <c r="AQ15" s="395"/>
      <c r="AR15" s="395"/>
      <c r="AS15" s="399"/>
      <c r="AT15" s="395"/>
      <c r="AU15" s="399"/>
      <c r="AV15" s="395"/>
      <c r="AW15" s="399"/>
      <c r="AX15" s="395" t="s">
        <v>835</v>
      </c>
      <c r="AY15" s="395"/>
      <c r="AZ15" s="395">
        <v>0</v>
      </c>
      <c r="BA15" s="395">
        <v>0</v>
      </c>
      <c r="BB15" s="395">
        <v>0</v>
      </c>
      <c r="BC15" s="395">
        <v>0</v>
      </c>
      <c r="BD15" s="395">
        <v>0</v>
      </c>
      <c r="BE15" s="395">
        <v>0</v>
      </c>
      <c r="BF15" s="395">
        <v>0</v>
      </c>
      <c r="BG15" s="395">
        <v>0</v>
      </c>
      <c r="BH15" s="395">
        <v>0</v>
      </c>
      <c r="BI15" s="395">
        <v>0</v>
      </c>
      <c r="BJ15" s="395">
        <v>0</v>
      </c>
      <c r="BK15" s="395">
        <v>0</v>
      </c>
      <c r="BL15" s="395"/>
      <c r="BM15" s="395" t="s">
        <v>829</v>
      </c>
      <c r="BN15" s="395"/>
      <c r="BO15" s="395" t="s">
        <v>829</v>
      </c>
      <c r="BP15" s="478"/>
      <c r="BQ15" s="395"/>
      <c r="BR15" s="395"/>
      <c r="BS15" s="395"/>
      <c r="BT15" s="402"/>
      <c r="BU15" s="402"/>
      <c r="BV15" s="395"/>
      <c r="BW15" s="395" t="s">
        <v>834</v>
      </c>
      <c r="BX15" s="395"/>
      <c r="BY15" s="392" t="s">
        <v>1568</v>
      </c>
      <c r="BZ15" s="498" t="s">
        <v>1569</v>
      </c>
      <c r="CA15" s="392" t="s">
        <v>593</v>
      </c>
    </row>
    <row r="16" spans="1:121" customFormat="1" ht="13" customHeight="1" x14ac:dyDescent="0.3">
      <c r="A16" s="392">
        <v>12481</v>
      </c>
      <c r="B16" s="393">
        <v>43292</v>
      </c>
      <c r="C16" s="394" t="s">
        <v>825</v>
      </c>
      <c r="D16" s="392" t="s">
        <v>937</v>
      </c>
      <c r="E16" s="392"/>
      <c r="F16" s="392" t="s">
        <v>827</v>
      </c>
      <c r="G16" s="393">
        <v>43255</v>
      </c>
      <c r="H16" s="395" t="s">
        <v>590</v>
      </c>
      <c r="I16" s="395" t="s">
        <v>829</v>
      </c>
      <c r="J16" s="395">
        <v>15</v>
      </c>
      <c r="K16" s="392" t="s">
        <v>1082</v>
      </c>
      <c r="L16" s="392" t="s">
        <v>1346</v>
      </c>
      <c r="M16" s="420">
        <v>75</v>
      </c>
      <c r="N16" s="420">
        <v>23</v>
      </c>
      <c r="O16" s="402"/>
      <c r="P16" s="392"/>
      <c r="Q16" s="397"/>
      <c r="R16" s="398"/>
      <c r="S16" s="397"/>
      <c r="T16" s="392"/>
      <c r="U16" s="397"/>
      <c r="V16" s="397"/>
      <c r="W16" s="397"/>
      <c r="X16" s="392"/>
      <c r="Y16" s="420"/>
      <c r="Z16" s="420"/>
      <c r="AA16" s="420"/>
      <c r="AB16" s="420"/>
      <c r="AC16" s="420"/>
      <c r="AD16" s="397"/>
      <c r="AE16" s="397"/>
      <c r="AF16" s="392"/>
      <c r="AG16" s="392"/>
      <c r="AH16" s="420"/>
      <c r="AI16" s="392"/>
      <c r="AJ16" s="392"/>
      <c r="AK16" s="420"/>
      <c r="AL16" s="392"/>
      <c r="AM16" s="420"/>
      <c r="AN16" s="420"/>
      <c r="AO16" s="392" t="s">
        <v>833</v>
      </c>
      <c r="AP16" s="395" t="s">
        <v>829</v>
      </c>
      <c r="AQ16" s="395"/>
      <c r="AR16" s="395"/>
      <c r="AS16" s="399"/>
      <c r="AT16" s="395">
        <v>5.5</v>
      </c>
      <c r="AU16" s="399"/>
      <c r="AV16" s="395"/>
      <c r="AW16" s="399"/>
      <c r="AX16" s="395" t="s">
        <v>772</v>
      </c>
      <c r="AY16" s="395"/>
      <c r="AZ16" s="395">
        <v>0</v>
      </c>
      <c r="BA16" s="395">
        <v>0</v>
      </c>
      <c r="BB16" s="395">
        <v>0</v>
      </c>
      <c r="BC16" s="395">
        <v>0</v>
      </c>
      <c r="BD16" s="395">
        <v>0</v>
      </c>
      <c r="BE16" s="395">
        <v>0</v>
      </c>
      <c r="BF16" s="395">
        <v>0</v>
      </c>
      <c r="BG16" s="395">
        <v>0</v>
      </c>
      <c r="BH16" s="395">
        <v>0</v>
      </c>
      <c r="BI16" s="395">
        <v>0</v>
      </c>
      <c r="BJ16" s="395">
        <v>0</v>
      </c>
      <c r="BK16" s="395">
        <v>0</v>
      </c>
      <c r="BL16" s="395"/>
      <c r="BM16" s="395" t="s">
        <v>829</v>
      </c>
      <c r="BN16" s="395"/>
      <c r="BO16" s="395" t="s">
        <v>829</v>
      </c>
      <c r="BP16" s="478"/>
      <c r="BQ16" s="395"/>
      <c r="BR16" s="395"/>
      <c r="BS16" s="395"/>
      <c r="BT16" s="392"/>
      <c r="BU16" s="402"/>
      <c r="BV16" s="395"/>
      <c r="BW16" s="395" t="s">
        <v>834</v>
      </c>
      <c r="BX16" s="395">
        <v>1</v>
      </c>
      <c r="BY16" s="392" t="s">
        <v>1570</v>
      </c>
      <c r="BZ16" s="498" t="s">
        <v>579</v>
      </c>
      <c r="CA16" s="402" t="s">
        <v>600</v>
      </c>
    </row>
    <row r="17" spans="1:121" customFormat="1" ht="13" customHeight="1" x14ac:dyDescent="0.3">
      <c r="A17" s="392">
        <v>13547</v>
      </c>
      <c r="B17" s="534">
        <v>43308</v>
      </c>
      <c r="C17" s="394" t="s">
        <v>825</v>
      </c>
      <c r="D17" s="392" t="s">
        <v>937</v>
      </c>
      <c r="E17" s="392"/>
      <c r="F17" s="392" t="s">
        <v>845</v>
      </c>
      <c r="G17" s="393">
        <v>43299</v>
      </c>
      <c r="H17" s="395" t="s">
        <v>828</v>
      </c>
      <c r="I17" s="395" t="s">
        <v>829</v>
      </c>
      <c r="J17" s="395">
        <v>1</v>
      </c>
      <c r="K17" s="392" t="s">
        <v>866</v>
      </c>
      <c r="L17" s="392" t="s">
        <v>1313</v>
      </c>
      <c r="M17" s="420">
        <v>73.499999999999986</v>
      </c>
      <c r="N17" s="420">
        <v>23</v>
      </c>
      <c r="O17" s="402"/>
      <c r="P17" s="392"/>
      <c r="Q17" s="397"/>
      <c r="R17" s="398"/>
      <c r="S17" s="397"/>
      <c r="T17" s="392"/>
      <c r="U17" s="397"/>
      <c r="V17" s="397"/>
      <c r="W17" s="397"/>
      <c r="X17" s="392"/>
      <c r="Y17" s="420"/>
      <c r="Z17" s="420"/>
      <c r="AA17" s="420"/>
      <c r="AB17" s="420"/>
      <c r="AC17" s="420"/>
      <c r="AD17" s="420"/>
      <c r="AE17" s="420">
        <v>16.999999999999996</v>
      </c>
      <c r="AF17" s="392"/>
      <c r="AG17" s="392"/>
      <c r="AH17" s="420"/>
      <c r="AI17" s="392"/>
      <c r="AJ17" s="392"/>
      <c r="AK17" s="397"/>
      <c r="AL17" s="392"/>
      <c r="AM17" s="420"/>
      <c r="AN17" s="420"/>
      <c r="AO17" s="392" t="s">
        <v>846</v>
      </c>
      <c r="AP17" s="395" t="s">
        <v>829</v>
      </c>
      <c r="AQ17" s="395"/>
      <c r="AR17" s="395"/>
      <c r="AS17" s="399"/>
      <c r="AT17" s="395">
        <v>11</v>
      </c>
      <c r="AU17" s="399">
        <v>910</v>
      </c>
      <c r="AV17" s="395"/>
      <c r="AW17" s="399">
        <v>6.2</v>
      </c>
      <c r="AX17" s="395" t="s">
        <v>835</v>
      </c>
      <c r="AY17" s="395"/>
      <c r="AZ17" s="395">
        <v>0</v>
      </c>
      <c r="BA17" s="395">
        <v>0</v>
      </c>
      <c r="BB17" s="395">
        <v>0</v>
      </c>
      <c r="BC17" s="395">
        <v>0</v>
      </c>
      <c r="BD17" s="395">
        <v>0</v>
      </c>
      <c r="BE17" s="395">
        <v>0</v>
      </c>
      <c r="BF17" s="395">
        <v>0</v>
      </c>
      <c r="BG17" s="395">
        <v>0</v>
      </c>
      <c r="BH17" s="395">
        <v>0</v>
      </c>
      <c r="BI17" s="395">
        <v>0</v>
      </c>
      <c r="BJ17" s="395">
        <v>0</v>
      </c>
      <c r="BK17" s="395">
        <v>0</v>
      </c>
      <c r="BL17" s="395"/>
      <c r="BM17" s="395" t="s">
        <v>829</v>
      </c>
      <c r="BN17" s="395"/>
      <c r="BO17" s="395" t="s">
        <v>829</v>
      </c>
      <c r="BP17" s="480">
        <v>141.70909090909089</v>
      </c>
      <c r="BQ17" s="395"/>
      <c r="BR17" s="395"/>
      <c r="BS17" s="395"/>
      <c r="BT17" s="228"/>
      <c r="BU17" s="402"/>
      <c r="BV17" s="395"/>
      <c r="BW17" s="395" t="s">
        <v>834</v>
      </c>
      <c r="BX17" s="395"/>
      <c r="BY17" s="402"/>
      <c r="BZ17" s="498" t="s">
        <v>1571</v>
      </c>
      <c r="CA17" s="402" t="s">
        <v>580</v>
      </c>
    </row>
    <row r="18" spans="1:121" customFormat="1" ht="13" customHeight="1" x14ac:dyDescent="0.3">
      <c r="A18" s="392">
        <v>10818</v>
      </c>
      <c r="B18" s="534">
        <v>43312</v>
      </c>
      <c r="C18" s="394" t="s">
        <v>825</v>
      </c>
      <c r="D18" s="392" t="s">
        <v>937</v>
      </c>
      <c r="E18" s="392"/>
      <c r="F18" s="392" t="s">
        <v>845</v>
      </c>
      <c r="G18" s="393">
        <v>43284</v>
      </c>
      <c r="H18" s="395" t="s">
        <v>828</v>
      </c>
      <c r="I18" s="395" t="s">
        <v>853</v>
      </c>
      <c r="J18" s="395">
        <v>2</v>
      </c>
      <c r="K18" s="392" t="s">
        <v>870</v>
      </c>
      <c r="L18" s="392" t="s">
        <v>871</v>
      </c>
      <c r="M18" s="420">
        <v>84.709090909090904</v>
      </c>
      <c r="N18" s="420">
        <v>27.309090909090905</v>
      </c>
      <c r="O18" s="402"/>
      <c r="P18" s="392"/>
      <c r="Q18" s="397"/>
      <c r="R18" s="392"/>
      <c r="S18" s="397"/>
      <c r="T18" s="392"/>
      <c r="U18" s="397"/>
      <c r="V18" s="397"/>
      <c r="W18" s="397"/>
      <c r="X18" s="392"/>
      <c r="Y18" s="420"/>
      <c r="Z18" s="420"/>
      <c r="AA18" s="420"/>
      <c r="AB18" s="420"/>
      <c r="AC18" s="420"/>
      <c r="AD18" s="420"/>
      <c r="AE18" s="420">
        <v>15.454545454545453</v>
      </c>
      <c r="AF18" s="392"/>
      <c r="AG18" s="392"/>
      <c r="AH18" s="420"/>
      <c r="AI18" s="392"/>
      <c r="AJ18" s="392"/>
      <c r="AK18" s="420"/>
      <c r="AL18" s="392"/>
      <c r="AM18" s="420"/>
      <c r="AN18" s="420"/>
      <c r="AO18" s="392" t="s">
        <v>846</v>
      </c>
      <c r="AP18" s="395" t="s">
        <v>829</v>
      </c>
      <c r="AQ18" s="395"/>
      <c r="AR18" s="395"/>
      <c r="AS18" s="395">
        <v>10</v>
      </c>
      <c r="AT18" s="395">
        <v>10</v>
      </c>
      <c r="AU18" s="399">
        <v>1274</v>
      </c>
      <c r="AV18" s="395"/>
      <c r="AW18" s="399">
        <v>5</v>
      </c>
      <c r="AX18" s="395" t="s">
        <v>835</v>
      </c>
      <c r="AY18" s="395"/>
      <c r="AZ18" s="395">
        <v>0</v>
      </c>
      <c r="BA18" s="395">
        <v>0</v>
      </c>
      <c r="BB18" s="395">
        <v>0</v>
      </c>
      <c r="BC18" s="395">
        <v>0</v>
      </c>
      <c r="BD18" s="395">
        <v>0</v>
      </c>
      <c r="BE18" s="395">
        <v>0</v>
      </c>
      <c r="BF18" s="395">
        <v>0</v>
      </c>
      <c r="BG18" s="395">
        <v>0</v>
      </c>
      <c r="BH18" s="395">
        <v>0</v>
      </c>
      <c r="BI18" s="395">
        <v>0</v>
      </c>
      <c r="BJ18" s="395">
        <v>0</v>
      </c>
      <c r="BK18" s="395">
        <v>0</v>
      </c>
      <c r="BL18" s="395"/>
      <c r="BM18" s="395" t="s">
        <v>829</v>
      </c>
      <c r="BN18" s="395"/>
      <c r="BO18" s="395" t="s">
        <v>829</v>
      </c>
      <c r="BP18" s="478"/>
      <c r="BQ18" s="395"/>
      <c r="BR18" s="395"/>
      <c r="BS18" s="395"/>
      <c r="BT18" s="392"/>
      <c r="BU18" s="402"/>
      <c r="BV18" s="395"/>
      <c r="BW18" s="395" t="s">
        <v>834</v>
      </c>
      <c r="BX18" s="395"/>
      <c r="BY18" s="392"/>
      <c r="BZ18" s="498" t="s">
        <v>579</v>
      </c>
      <c r="CA18" s="392" t="s">
        <v>600</v>
      </c>
    </row>
    <row r="19" spans="1:121" customFormat="1" ht="13" customHeight="1" x14ac:dyDescent="0.3">
      <c r="A19" s="392">
        <v>16636</v>
      </c>
      <c r="B19" s="534">
        <v>43309</v>
      </c>
      <c r="C19" s="394" t="s">
        <v>825</v>
      </c>
      <c r="D19" s="392" t="s">
        <v>937</v>
      </c>
      <c r="E19" s="392"/>
      <c r="F19" s="392" t="s">
        <v>845</v>
      </c>
      <c r="G19" s="406">
        <v>43299</v>
      </c>
      <c r="H19" s="395" t="s">
        <v>828</v>
      </c>
      <c r="I19" s="395" t="s">
        <v>829</v>
      </c>
      <c r="J19" s="395">
        <v>3</v>
      </c>
      <c r="K19" s="392" t="s">
        <v>873</v>
      </c>
      <c r="L19" s="392" t="s">
        <v>1022</v>
      </c>
      <c r="M19" s="420">
        <v>86.236363636363635</v>
      </c>
      <c r="N19" s="420">
        <v>26.799999999999997</v>
      </c>
      <c r="O19" s="402"/>
      <c r="P19" s="392"/>
      <c r="Q19" s="397"/>
      <c r="R19" s="398"/>
      <c r="S19" s="397"/>
      <c r="T19" s="392"/>
      <c r="U19" s="397"/>
      <c r="V19" s="397"/>
      <c r="W19" s="397"/>
      <c r="X19" s="392"/>
      <c r="Y19" s="420"/>
      <c r="Z19" s="420"/>
      <c r="AA19" s="420"/>
      <c r="AB19" s="420"/>
      <c r="AC19" s="420"/>
      <c r="AD19" s="397"/>
      <c r="AE19" s="420">
        <v>13.427272727272726</v>
      </c>
      <c r="AF19" s="392"/>
      <c r="AG19" s="392"/>
      <c r="AH19" s="420"/>
      <c r="AI19" s="392"/>
      <c r="AJ19" s="392"/>
      <c r="AK19" s="420"/>
      <c r="AL19" s="392"/>
      <c r="AM19" s="420"/>
      <c r="AN19" s="420"/>
      <c r="AO19" s="392" t="s">
        <v>846</v>
      </c>
      <c r="AP19" s="395" t="s">
        <v>829</v>
      </c>
      <c r="AQ19" s="395"/>
      <c r="AR19" s="395"/>
      <c r="AS19" s="399"/>
      <c r="AT19" s="395">
        <v>6.7</v>
      </c>
      <c r="AU19" s="399"/>
      <c r="AV19" s="395"/>
      <c r="AW19" s="399"/>
      <c r="AX19" s="395" t="s">
        <v>829</v>
      </c>
      <c r="AY19" s="395"/>
      <c r="AZ19" s="395">
        <v>0</v>
      </c>
      <c r="BA19" s="395">
        <v>0</v>
      </c>
      <c r="BB19" s="395">
        <v>0</v>
      </c>
      <c r="BC19" s="395">
        <v>0</v>
      </c>
      <c r="BD19" s="395">
        <v>0</v>
      </c>
      <c r="BE19" s="395">
        <v>0</v>
      </c>
      <c r="BF19" s="395">
        <v>0</v>
      </c>
      <c r="BG19" s="395">
        <v>0</v>
      </c>
      <c r="BH19" s="395">
        <v>0</v>
      </c>
      <c r="BI19" s="395">
        <v>0</v>
      </c>
      <c r="BJ19" s="395">
        <v>0</v>
      </c>
      <c r="BK19" s="395">
        <v>0</v>
      </c>
      <c r="BL19" s="395"/>
      <c r="BM19" s="395" t="s">
        <v>829</v>
      </c>
      <c r="BN19" s="395"/>
      <c r="BO19" s="395" t="s">
        <v>829</v>
      </c>
      <c r="BP19" s="478"/>
      <c r="BQ19" s="395"/>
      <c r="BR19" s="395"/>
      <c r="BS19" s="395"/>
      <c r="BT19" s="392"/>
      <c r="BU19" s="402"/>
      <c r="BV19" s="395"/>
      <c r="BW19" s="395" t="s">
        <v>834</v>
      </c>
      <c r="BX19" s="395">
        <v>1</v>
      </c>
      <c r="BY19" s="392"/>
      <c r="BZ19" s="214" t="s">
        <v>579</v>
      </c>
      <c r="CA19" s="392" t="s">
        <v>593</v>
      </c>
    </row>
    <row r="20" spans="1:121" customFormat="1" ht="13" customHeight="1" x14ac:dyDescent="0.3">
      <c r="A20" s="392">
        <v>11095</v>
      </c>
      <c r="B20" s="393">
        <v>43290</v>
      </c>
      <c r="C20" s="394" t="s">
        <v>825</v>
      </c>
      <c r="D20" s="392" t="s">
        <v>937</v>
      </c>
      <c r="E20" s="392"/>
      <c r="F20" s="392" t="s">
        <v>845</v>
      </c>
      <c r="G20" s="406">
        <v>43281</v>
      </c>
      <c r="H20" s="395" t="s">
        <v>828</v>
      </c>
      <c r="I20" s="395" t="s">
        <v>829</v>
      </c>
      <c r="J20" s="395">
        <v>4</v>
      </c>
      <c r="K20" s="392" t="s">
        <v>847</v>
      </c>
      <c r="L20" s="392" t="s">
        <v>1551</v>
      </c>
      <c r="M20" s="420">
        <v>70</v>
      </c>
      <c r="N20" s="420">
        <v>25.75454545454545</v>
      </c>
      <c r="O20" s="402" t="s">
        <v>802</v>
      </c>
      <c r="P20" s="392">
        <v>300</v>
      </c>
      <c r="Q20" s="420">
        <v>29.999999999999996</v>
      </c>
      <c r="R20" s="398"/>
      <c r="S20" s="397"/>
      <c r="T20" s="392"/>
      <c r="U20" s="397"/>
      <c r="V20" s="397"/>
      <c r="W20" s="397"/>
      <c r="X20" s="392"/>
      <c r="Y20" s="420"/>
      <c r="Z20" s="420"/>
      <c r="AA20" s="420"/>
      <c r="AB20" s="420"/>
      <c r="AC20" s="420"/>
      <c r="AD20" s="420"/>
      <c r="AE20" s="420">
        <v>14.218181818181817</v>
      </c>
      <c r="AF20" s="392"/>
      <c r="AG20" s="392"/>
      <c r="AH20" s="420"/>
      <c r="AI20" s="392"/>
      <c r="AJ20" s="392"/>
      <c r="AK20" s="420"/>
      <c r="AL20" s="392"/>
      <c r="AM20" s="420"/>
      <c r="AN20" s="420"/>
      <c r="AO20" s="392" t="s">
        <v>846</v>
      </c>
      <c r="AP20" s="395" t="s">
        <v>829</v>
      </c>
      <c r="AQ20" s="395"/>
      <c r="AR20" s="395"/>
      <c r="AS20" s="395">
        <v>10</v>
      </c>
      <c r="AT20" s="395">
        <v>5.2</v>
      </c>
      <c r="AU20" s="399"/>
      <c r="AV20" s="395"/>
      <c r="AW20" s="399"/>
      <c r="AX20" s="395" t="s">
        <v>835</v>
      </c>
      <c r="AY20" s="395"/>
      <c r="AZ20" s="395">
        <v>0</v>
      </c>
      <c r="BA20" s="395">
        <v>0</v>
      </c>
      <c r="BB20" s="395">
        <v>2</v>
      </c>
      <c r="BC20" s="395">
        <v>0</v>
      </c>
      <c r="BD20" s="395">
        <v>0</v>
      </c>
      <c r="BE20" s="395">
        <v>0</v>
      </c>
      <c r="BF20" s="395">
        <v>0</v>
      </c>
      <c r="BG20" s="395">
        <v>0</v>
      </c>
      <c r="BH20" s="395">
        <v>0</v>
      </c>
      <c r="BI20" s="395">
        <v>0</v>
      </c>
      <c r="BJ20" s="395">
        <v>0</v>
      </c>
      <c r="BK20" s="395">
        <v>0</v>
      </c>
      <c r="BL20" s="395"/>
      <c r="BM20" s="395" t="s">
        <v>772</v>
      </c>
      <c r="BN20" s="395"/>
      <c r="BO20" s="395" t="s">
        <v>829</v>
      </c>
      <c r="BP20" s="478"/>
      <c r="BQ20" s="395"/>
      <c r="BR20" s="395"/>
      <c r="BS20" s="395"/>
      <c r="BT20" s="402"/>
      <c r="BU20" s="402"/>
      <c r="BV20" s="395"/>
      <c r="BW20" s="395" t="s">
        <v>834</v>
      </c>
      <c r="BX20" s="395"/>
      <c r="BY20" s="392"/>
      <c r="BZ20" s="481" t="s">
        <v>579</v>
      </c>
      <c r="CA20" s="392" t="s">
        <v>580</v>
      </c>
      <c r="CB20" s="214"/>
    </row>
    <row r="21" spans="1:121" customFormat="1" ht="13" customHeight="1" x14ac:dyDescent="0.3">
      <c r="A21" s="392">
        <v>1482</v>
      </c>
      <c r="B21" s="393">
        <v>43290</v>
      </c>
      <c r="C21" s="394" t="s">
        <v>825</v>
      </c>
      <c r="D21" s="392" t="s">
        <v>937</v>
      </c>
      <c r="E21" s="392"/>
      <c r="F21" s="392" t="s">
        <v>845</v>
      </c>
      <c r="G21" s="393">
        <v>43277</v>
      </c>
      <c r="H21" s="395" t="s">
        <v>828</v>
      </c>
      <c r="I21" s="395" t="s">
        <v>829</v>
      </c>
      <c r="J21" s="395">
        <v>5</v>
      </c>
      <c r="K21" s="392" t="s">
        <v>885</v>
      </c>
      <c r="L21" s="392" t="s">
        <v>844</v>
      </c>
      <c r="M21" s="420">
        <v>68.036363636363632</v>
      </c>
      <c r="N21" s="420">
        <v>24.099999999999998</v>
      </c>
      <c r="O21" s="402"/>
      <c r="P21" s="392"/>
      <c r="Q21" s="397"/>
      <c r="R21" s="398"/>
      <c r="S21" s="397"/>
      <c r="T21" s="392"/>
      <c r="U21" s="397"/>
      <c r="V21" s="397"/>
      <c r="W21" s="397"/>
      <c r="X21" s="392"/>
      <c r="Y21" s="420"/>
      <c r="Z21" s="420"/>
      <c r="AA21" s="420"/>
      <c r="AB21" s="420"/>
      <c r="AC21" s="420"/>
      <c r="AD21" s="420"/>
      <c r="AE21" s="420">
        <v>17.727272727272727</v>
      </c>
      <c r="AF21" s="392"/>
      <c r="AG21" s="392"/>
      <c r="AH21" s="420"/>
      <c r="AI21" s="392"/>
      <c r="AJ21" s="392"/>
      <c r="AK21" s="420"/>
      <c r="AL21" s="392"/>
      <c r="AM21" s="420"/>
      <c r="AN21" s="420"/>
      <c r="AO21" s="392" t="s">
        <v>1097</v>
      </c>
      <c r="AP21" s="395" t="s">
        <v>829</v>
      </c>
      <c r="AQ21" s="395"/>
      <c r="AR21" s="395"/>
      <c r="AS21" s="399"/>
      <c r="AT21" s="395">
        <v>6.2</v>
      </c>
      <c r="AU21" s="399"/>
      <c r="AV21" s="395"/>
      <c r="AW21" s="399"/>
      <c r="AX21" s="395" t="s">
        <v>835</v>
      </c>
      <c r="AY21" s="395"/>
      <c r="AZ21" s="395">
        <v>0</v>
      </c>
      <c r="BA21" s="395">
        <v>0</v>
      </c>
      <c r="BB21" s="395">
        <v>0</v>
      </c>
      <c r="BC21" s="395">
        <v>0</v>
      </c>
      <c r="BD21" s="395">
        <v>0</v>
      </c>
      <c r="BE21" s="395">
        <v>0</v>
      </c>
      <c r="BF21" s="395">
        <v>0</v>
      </c>
      <c r="BG21" s="395">
        <v>0</v>
      </c>
      <c r="BH21" s="395">
        <v>0</v>
      </c>
      <c r="BI21" s="395">
        <v>0</v>
      </c>
      <c r="BJ21" s="395">
        <v>0</v>
      </c>
      <c r="BK21" s="395">
        <v>0</v>
      </c>
      <c r="BL21" s="395"/>
      <c r="BM21" s="395" t="s">
        <v>829</v>
      </c>
      <c r="BN21" s="395"/>
      <c r="BO21" s="395" t="s">
        <v>829</v>
      </c>
      <c r="BP21" s="478"/>
      <c r="BQ21" s="395"/>
      <c r="BR21" s="395"/>
      <c r="BS21" s="395"/>
      <c r="BT21" s="402"/>
      <c r="BU21" s="402"/>
      <c r="BV21" s="395"/>
      <c r="BW21" s="395" t="s">
        <v>834</v>
      </c>
      <c r="BX21" s="395"/>
      <c r="BY21" s="392"/>
      <c r="BZ21" s="481" t="s">
        <v>579</v>
      </c>
      <c r="CA21" s="402" t="s">
        <v>580</v>
      </c>
    </row>
    <row r="22" spans="1:121" customFormat="1" ht="13" customHeight="1" x14ac:dyDescent="0.3">
      <c r="A22" s="392">
        <v>16114</v>
      </c>
      <c r="B22" s="534">
        <v>43312</v>
      </c>
      <c r="C22" s="394" t="s">
        <v>825</v>
      </c>
      <c r="D22" s="392" t="s">
        <v>937</v>
      </c>
      <c r="E22" s="392"/>
      <c r="F22" s="392" t="s">
        <v>845</v>
      </c>
      <c r="G22" s="393">
        <v>43312</v>
      </c>
      <c r="H22" s="395" t="s">
        <v>828</v>
      </c>
      <c r="I22" s="395" t="s">
        <v>853</v>
      </c>
      <c r="J22" s="395">
        <v>6</v>
      </c>
      <c r="K22" s="392" t="s">
        <v>887</v>
      </c>
      <c r="L22" s="392" t="s">
        <v>1553</v>
      </c>
      <c r="M22" s="420">
        <v>89.999999999999986</v>
      </c>
      <c r="N22" s="420">
        <v>27.290909090909089</v>
      </c>
      <c r="O22" s="402"/>
      <c r="P22" s="392"/>
      <c r="Q22" s="397"/>
      <c r="R22" s="398"/>
      <c r="S22" s="397"/>
      <c r="T22" s="392"/>
      <c r="U22" s="397"/>
      <c r="V22" s="397"/>
      <c r="W22" s="397"/>
      <c r="X22" s="392"/>
      <c r="Y22" s="420"/>
      <c r="Z22" s="420"/>
      <c r="AA22" s="420"/>
      <c r="AB22" s="420"/>
      <c r="AC22" s="420"/>
      <c r="AD22" s="420"/>
      <c r="AE22" s="420">
        <v>13.136363636363635</v>
      </c>
      <c r="AF22" s="392"/>
      <c r="AG22" s="392"/>
      <c r="AH22" s="420"/>
      <c r="AI22" s="392"/>
      <c r="AJ22" s="392"/>
      <c r="AK22" s="420"/>
      <c r="AL22" s="392"/>
      <c r="AM22" s="420"/>
      <c r="AN22" s="420"/>
      <c r="AO22" s="392" t="s">
        <v>846</v>
      </c>
      <c r="AP22" s="395" t="s">
        <v>829</v>
      </c>
      <c r="AQ22" s="395"/>
      <c r="AR22" s="395"/>
      <c r="AS22" s="399"/>
      <c r="AT22" s="395">
        <v>10</v>
      </c>
      <c r="AU22" s="399"/>
      <c r="AV22" s="395"/>
      <c r="AW22" s="395"/>
      <c r="AX22" s="395" t="s">
        <v>835</v>
      </c>
      <c r="AY22" s="395"/>
      <c r="AZ22" s="395">
        <v>0</v>
      </c>
      <c r="BA22" s="395">
        <v>0</v>
      </c>
      <c r="BB22" s="395">
        <v>0</v>
      </c>
      <c r="BC22" s="395">
        <v>0</v>
      </c>
      <c r="BD22" s="395">
        <v>0</v>
      </c>
      <c r="BE22" s="395">
        <v>0</v>
      </c>
      <c r="BF22" s="395">
        <v>0</v>
      </c>
      <c r="BG22" s="395">
        <v>0</v>
      </c>
      <c r="BH22" s="395">
        <v>0</v>
      </c>
      <c r="BI22" s="395">
        <v>0</v>
      </c>
      <c r="BJ22" s="395">
        <v>0</v>
      </c>
      <c r="BK22" s="395">
        <v>0</v>
      </c>
      <c r="BL22" s="395"/>
      <c r="BM22" s="395" t="s">
        <v>829</v>
      </c>
      <c r="BN22" s="395">
        <v>12</v>
      </c>
      <c r="BO22" s="395" t="s">
        <v>829</v>
      </c>
      <c r="BP22" s="478"/>
      <c r="BQ22" s="395"/>
      <c r="BR22" s="395">
        <v>12</v>
      </c>
      <c r="BS22" s="395"/>
      <c r="BT22" s="392" t="s">
        <v>1554</v>
      </c>
      <c r="BU22" s="402" t="s">
        <v>523</v>
      </c>
      <c r="BV22" s="395">
        <v>25</v>
      </c>
      <c r="BW22" s="395" t="s">
        <v>834</v>
      </c>
      <c r="BX22" s="395"/>
      <c r="BY22" s="392" t="s">
        <v>1555</v>
      </c>
      <c r="BZ22" s="498" t="s">
        <v>579</v>
      </c>
      <c r="CA22" s="402" t="s">
        <v>580</v>
      </c>
    </row>
    <row r="23" spans="1:121" s="422" customFormat="1" ht="13" customHeight="1" x14ac:dyDescent="0.3">
      <c r="A23" s="392">
        <v>12301</v>
      </c>
      <c r="B23" s="393">
        <v>43291</v>
      </c>
      <c r="C23" s="394" t="s">
        <v>825</v>
      </c>
      <c r="D23" s="392" t="s">
        <v>937</v>
      </c>
      <c r="E23" s="392"/>
      <c r="F23" s="392" t="s">
        <v>845</v>
      </c>
      <c r="G23" s="393">
        <v>43281</v>
      </c>
      <c r="H23" s="395" t="s">
        <v>828</v>
      </c>
      <c r="I23" s="395" t="s">
        <v>853</v>
      </c>
      <c r="J23" s="395">
        <v>7</v>
      </c>
      <c r="K23" s="392" t="s">
        <v>893</v>
      </c>
      <c r="L23" s="392" t="s">
        <v>1037</v>
      </c>
      <c r="M23" s="420">
        <v>80.48181818181817</v>
      </c>
      <c r="N23" s="420">
        <v>27.709090909090907</v>
      </c>
      <c r="O23" s="402"/>
      <c r="P23" s="392"/>
      <c r="Q23" s="397"/>
      <c r="R23" s="398"/>
      <c r="S23" s="397"/>
      <c r="T23" s="392"/>
      <c r="U23" s="397"/>
      <c r="V23" s="397"/>
      <c r="W23" s="397"/>
      <c r="X23" s="392"/>
      <c r="Y23" s="420"/>
      <c r="Z23" s="420"/>
      <c r="AA23" s="420"/>
      <c r="AB23" s="420"/>
      <c r="AC23" s="420"/>
      <c r="AD23" s="397"/>
      <c r="AE23" s="420">
        <v>15.036363636363633</v>
      </c>
      <c r="AF23" s="392"/>
      <c r="AG23" s="392"/>
      <c r="AH23" s="420"/>
      <c r="AI23" s="392"/>
      <c r="AJ23" s="392"/>
      <c r="AK23" s="420"/>
      <c r="AL23" s="392"/>
      <c r="AM23" s="420"/>
      <c r="AN23" s="420"/>
      <c r="AO23" s="392" t="s">
        <v>846</v>
      </c>
      <c r="AP23" s="395" t="s">
        <v>829</v>
      </c>
      <c r="AQ23" s="395"/>
      <c r="AR23" s="395"/>
      <c r="AS23" s="395"/>
      <c r="AT23" s="395">
        <v>10</v>
      </c>
      <c r="AU23" s="399">
        <v>1274</v>
      </c>
      <c r="AV23" s="395"/>
      <c r="AW23" s="399">
        <v>5</v>
      </c>
      <c r="AX23" s="395" t="s">
        <v>835</v>
      </c>
      <c r="AY23" s="395"/>
      <c r="AZ23" s="395">
        <v>0</v>
      </c>
      <c r="BA23" s="395">
        <v>0</v>
      </c>
      <c r="BB23" s="395">
        <v>0</v>
      </c>
      <c r="BC23" s="395">
        <v>0</v>
      </c>
      <c r="BD23" s="395">
        <v>0</v>
      </c>
      <c r="BE23" s="395">
        <v>0</v>
      </c>
      <c r="BF23" s="395">
        <v>0</v>
      </c>
      <c r="BG23" s="395">
        <v>0</v>
      </c>
      <c r="BH23" s="395">
        <v>0</v>
      </c>
      <c r="BI23" s="395">
        <v>0</v>
      </c>
      <c r="BJ23" s="395">
        <v>0</v>
      </c>
      <c r="BK23" s="395">
        <v>0</v>
      </c>
      <c r="BL23" s="395"/>
      <c r="BM23" s="395" t="s">
        <v>829</v>
      </c>
      <c r="BN23" s="395">
        <v>12</v>
      </c>
      <c r="BO23" s="395" t="s">
        <v>829</v>
      </c>
      <c r="BP23" s="478"/>
      <c r="BQ23" s="395"/>
      <c r="BR23" s="395"/>
      <c r="BS23" s="395"/>
      <c r="BT23" s="402"/>
      <c r="BU23" s="402"/>
      <c r="BV23" s="395"/>
      <c r="BW23" s="395" t="s">
        <v>834</v>
      </c>
      <c r="BX23" s="395"/>
      <c r="BY23" s="392" t="s">
        <v>1556</v>
      </c>
      <c r="BZ23" s="502" t="s">
        <v>1572</v>
      </c>
      <c r="CA23" s="402" t="s">
        <v>580</v>
      </c>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row>
    <row r="24" spans="1:121" customFormat="1" ht="13" customHeight="1" x14ac:dyDescent="0.3">
      <c r="A24" s="392">
        <v>15065</v>
      </c>
      <c r="B24" s="534">
        <v>43308</v>
      </c>
      <c r="C24" s="394" t="s">
        <v>825</v>
      </c>
      <c r="D24" s="392" t="s">
        <v>937</v>
      </c>
      <c r="E24" s="392"/>
      <c r="F24" s="392" t="s">
        <v>845</v>
      </c>
      <c r="G24" s="393">
        <v>43266</v>
      </c>
      <c r="H24" s="395" t="s">
        <v>828</v>
      </c>
      <c r="I24" s="395" t="s">
        <v>829</v>
      </c>
      <c r="J24" s="395">
        <v>8</v>
      </c>
      <c r="K24" s="392" t="s">
        <v>836</v>
      </c>
      <c r="L24" s="392" t="s">
        <v>1323</v>
      </c>
      <c r="M24" s="420">
        <v>119.15454545454544</v>
      </c>
      <c r="N24" s="420">
        <v>22.490909090909089</v>
      </c>
      <c r="O24" s="402"/>
      <c r="P24" s="392"/>
      <c r="Q24" s="397"/>
      <c r="R24" s="392"/>
      <c r="S24" s="397"/>
      <c r="T24" s="392"/>
      <c r="U24" s="397"/>
      <c r="V24" s="397"/>
      <c r="W24" s="397"/>
      <c r="X24" s="392"/>
      <c r="Y24" s="420"/>
      <c r="Z24" s="420"/>
      <c r="AA24" s="420"/>
      <c r="AB24" s="420"/>
      <c r="AC24" s="420"/>
      <c r="AD24" s="397"/>
      <c r="AE24" s="420">
        <v>11.754545454545454</v>
      </c>
      <c r="AF24" s="392"/>
      <c r="AG24" s="392"/>
      <c r="AH24" s="420"/>
      <c r="AI24" s="392"/>
      <c r="AJ24" s="392"/>
      <c r="AK24" s="420"/>
      <c r="AL24" s="392"/>
      <c r="AM24" s="420"/>
      <c r="AN24" s="420"/>
      <c r="AO24" s="392" t="s">
        <v>846</v>
      </c>
      <c r="AP24" s="395" t="s">
        <v>829</v>
      </c>
      <c r="AQ24" s="395"/>
      <c r="AR24" s="395"/>
      <c r="AS24" s="399"/>
      <c r="AT24" s="395">
        <v>5</v>
      </c>
      <c r="AU24" s="399"/>
      <c r="AV24" s="395"/>
      <c r="AW24" s="399"/>
      <c r="AX24" s="395" t="s">
        <v>835</v>
      </c>
      <c r="AY24" s="395"/>
      <c r="AZ24" s="395">
        <v>0</v>
      </c>
      <c r="BA24" s="395">
        <v>0</v>
      </c>
      <c r="BB24" s="395">
        <v>0</v>
      </c>
      <c r="BC24" s="395">
        <v>0</v>
      </c>
      <c r="BD24" s="395">
        <v>0</v>
      </c>
      <c r="BE24" s="395">
        <v>0</v>
      </c>
      <c r="BF24" s="395">
        <v>0</v>
      </c>
      <c r="BG24" s="395">
        <v>0</v>
      </c>
      <c r="BH24" s="395">
        <v>0</v>
      </c>
      <c r="BI24" s="395">
        <v>0</v>
      </c>
      <c r="BJ24" s="395">
        <v>0</v>
      </c>
      <c r="BK24" s="395">
        <v>0</v>
      </c>
      <c r="BL24" s="395"/>
      <c r="BM24" s="395" t="s">
        <v>829</v>
      </c>
      <c r="BN24" s="395"/>
      <c r="BO24" s="395" t="s">
        <v>829</v>
      </c>
      <c r="BP24" s="478"/>
      <c r="BQ24" s="395"/>
      <c r="BR24" s="395"/>
      <c r="BS24" s="395"/>
      <c r="BT24" s="402"/>
      <c r="BU24" s="402"/>
      <c r="BV24" s="395"/>
      <c r="BW24" s="395" t="s">
        <v>834</v>
      </c>
      <c r="BX24" s="395">
        <v>1</v>
      </c>
      <c r="BY24" s="392"/>
      <c r="BZ24" s="392" t="s">
        <v>579</v>
      </c>
      <c r="CA24" s="392" t="s">
        <v>600</v>
      </c>
    </row>
    <row r="25" spans="1:121" customFormat="1" ht="13" customHeight="1" x14ac:dyDescent="0.3">
      <c r="A25" s="392">
        <v>14720</v>
      </c>
      <c r="B25" s="393">
        <v>43292</v>
      </c>
      <c r="C25" s="394" t="s">
        <v>825</v>
      </c>
      <c r="D25" s="392" t="s">
        <v>937</v>
      </c>
      <c r="E25" s="392"/>
      <c r="F25" s="392" t="s">
        <v>845</v>
      </c>
      <c r="G25" s="406">
        <v>43281</v>
      </c>
      <c r="H25" s="395" t="s">
        <v>828</v>
      </c>
      <c r="I25" s="395" t="s">
        <v>853</v>
      </c>
      <c r="J25" s="395">
        <v>9</v>
      </c>
      <c r="K25" s="392" t="s">
        <v>837</v>
      </c>
      <c r="L25" s="418" t="s">
        <v>1325</v>
      </c>
      <c r="M25" s="420">
        <v>100.99999999999999</v>
      </c>
      <c r="N25" s="420">
        <v>25.5</v>
      </c>
      <c r="O25" s="402"/>
      <c r="P25" s="392"/>
      <c r="Q25" s="397"/>
      <c r="R25" s="398"/>
      <c r="S25" s="397"/>
      <c r="T25" s="392"/>
      <c r="U25" s="397"/>
      <c r="V25" s="397"/>
      <c r="W25" s="397"/>
      <c r="X25" s="392"/>
      <c r="Y25" s="420"/>
      <c r="Z25" s="420"/>
      <c r="AA25" s="420"/>
      <c r="AB25" s="420"/>
      <c r="AC25" s="420"/>
      <c r="AD25" s="420"/>
      <c r="AE25" s="420">
        <v>16.2</v>
      </c>
      <c r="AF25" s="392"/>
      <c r="AG25" s="392"/>
      <c r="AH25" s="420"/>
      <c r="AI25" s="392"/>
      <c r="AJ25" s="392"/>
      <c r="AK25" s="420"/>
      <c r="AL25" s="392"/>
      <c r="AM25" s="420"/>
      <c r="AN25" s="420"/>
      <c r="AO25" s="392" t="s">
        <v>846</v>
      </c>
      <c r="AP25" s="395" t="s">
        <v>829</v>
      </c>
      <c r="AQ25" s="395"/>
      <c r="AR25" s="395"/>
      <c r="AS25" s="399"/>
      <c r="AT25" s="395">
        <v>18</v>
      </c>
      <c r="AU25" s="399">
        <v>455</v>
      </c>
      <c r="AV25" s="395"/>
      <c r="AW25" s="399">
        <v>6</v>
      </c>
      <c r="AX25" s="395" t="s">
        <v>835</v>
      </c>
      <c r="AY25" s="395"/>
      <c r="AZ25" s="395">
        <v>0</v>
      </c>
      <c r="BA25" s="395">
        <v>0</v>
      </c>
      <c r="BB25" s="395">
        <v>0</v>
      </c>
      <c r="BC25" s="395">
        <v>0</v>
      </c>
      <c r="BD25" s="395">
        <v>0</v>
      </c>
      <c r="BE25" s="395">
        <v>0</v>
      </c>
      <c r="BF25" s="395">
        <v>0</v>
      </c>
      <c r="BG25" s="395">
        <v>0</v>
      </c>
      <c r="BH25" s="395">
        <v>0</v>
      </c>
      <c r="BI25" s="395">
        <v>0</v>
      </c>
      <c r="BJ25" s="395">
        <v>0</v>
      </c>
      <c r="BK25" s="395">
        <v>0</v>
      </c>
      <c r="BL25" s="395"/>
      <c r="BM25" s="395" t="s">
        <v>829</v>
      </c>
      <c r="BN25" s="395"/>
      <c r="BO25" s="395" t="s">
        <v>829</v>
      </c>
      <c r="BP25" s="478"/>
      <c r="BQ25" s="395"/>
      <c r="BR25" s="395"/>
      <c r="BS25" s="395"/>
      <c r="BT25" s="228"/>
      <c r="BU25" s="402"/>
      <c r="BV25" s="395"/>
      <c r="BW25" s="395" t="s">
        <v>834</v>
      </c>
      <c r="BX25" s="395"/>
      <c r="BY25" s="228"/>
      <c r="BZ25" s="502" t="s">
        <v>1435</v>
      </c>
      <c r="CA25" s="392" t="s">
        <v>580</v>
      </c>
    </row>
    <row r="26" spans="1:121" customFormat="1" ht="13" customHeight="1" x14ac:dyDescent="0.3">
      <c r="A26" s="392">
        <v>1109</v>
      </c>
      <c r="B26" s="393">
        <v>43292</v>
      </c>
      <c r="C26" s="394" t="s">
        <v>825</v>
      </c>
      <c r="D26" s="392" t="s">
        <v>937</v>
      </c>
      <c r="E26" s="392"/>
      <c r="F26" s="392" t="s">
        <v>845</v>
      </c>
      <c r="G26" s="393">
        <v>43281</v>
      </c>
      <c r="H26" s="395" t="s">
        <v>828</v>
      </c>
      <c r="I26" s="395" t="s">
        <v>829</v>
      </c>
      <c r="J26" s="395">
        <v>10</v>
      </c>
      <c r="K26" s="392" t="s">
        <v>839</v>
      </c>
      <c r="L26" s="392" t="s">
        <v>1558</v>
      </c>
      <c r="M26" s="420">
        <v>83.963636363636354</v>
      </c>
      <c r="N26" s="420">
        <v>28.690909090909088</v>
      </c>
      <c r="O26" s="402" t="s">
        <v>802</v>
      </c>
      <c r="P26" s="392">
        <v>1000</v>
      </c>
      <c r="Q26" s="420">
        <v>29.281818181818181</v>
      </c>
      <c r="R26" s="398"/>
      <c r="S26" s="397"/>
      <c r="T26" s="392"/>
      <c r="U26" s="397"/>
      <c r="V26" s="397"/>
      <c r="W26" s="397"/>
      <c r="X26" s="392"/>
      <c r="Y26" s="420"/>
      <c r="Z26" s="420"/>
      <c r="AA26" s="420"/>
      <c r="AB26" s="420"/>
      <c r="AC26" s="420"/>
      <c r="AD26" s="420"/>
      <c r="AE26" s="420">
        <v>13.872727272727271</v>
      </c>
      <c r="AF26" s="392"/>
      <c r="AG26" s="392"/>
      <c r="AH26" s="420"/>
      <c r="AI26" s="392"/>
      <c r="AJ26" s="392"/>
      <c r="AK26" s="420"/>
      <c r="AL26" s="392"/>
      <c r="AM26" s="420"/>
      <c r="AN26" s="420"/>
      <c r="AO26" s="392" t="s">
        <v>846</v>
      </c>
      <c r="AP26" s="395" t="s">
        <v>829</v>
      </c>
      <c r="AQ26" s="395"/>
      <c r="AR26" s="395"/>
      <c r="AS26" s="399"/>
      <c r="AT26" s="395">
        <v>8</v>
      </c>
      <c r="AU26" s="399"/>
      <c r="AV26" s="395"/>
      <c r="AW26" s="399"/>
      <c r="AX26" s="395" t="s">
        <v>829</v>
      </c>
      <c r="AY26" s="395"/>
      <c r="AZ26" s="395">
        <v>1</v>
      </c>
      <c r="BA26" s="395">
        <v>0</v>
      </c>
      <c r="BB26" s="395">
        <v>0</v>
      </c>
      <c r="BC26" s="395">
        <v>0</v>
      </c>
      <c r="BD26" s="395">
        <v>0</v>
      </c>
      <c r="BE26" s="395">
        <v>0</v>
      </c>
      <c r="BF26" s="395">
        <v>0</v>
      </c>
      <c r="BG26" s="395">
        <v>0</v>
      </c>
      <c r="BH26" s="395">
        <v>0</v>
      </c>
      <c r="BI26" s="395">
        <v>0</v>
      </c>
      <c r="BJ26" s="395">
        <v>0</v>
      </c>
      <c r="BK26" s="395">
        <v>0</v>
      </c>
      <c r="BL26" s="395"/>
      <c r="BM26" s="395" t="s">
        <v>829</v>
      </c>
      <c r="BN26" s="395"/>
      <c r="BO26" s="395" t="s">
        <v>829</v>
      </c>
      <c r="BP26" s="478"/>
      <c r="BQ26" s="395"/>
      <c r="BR26" s="395"/>
      <c r="BS26" s="395"/>
      <c r="BT26" s="392"/>
      <c r="BU26" s="392"/>
      <c r="BV26" s="395"/>
      <c r="BW26" s="395" t="s">
        <v>834</v>
      </c>
      <c r="BX26" s="395"/>
      <c r="BY26" s="392" t="s">
        <v>1559</v>
      </c>
      <c r="BZ26" s="503" t="s">
        <v>579</v>
      </c>
      <c r="CA26" s="392" t="s">
        <v>580</v>
      </c>
      <c r="CB26" s="214"/>
      <c r="CC26" s="214"/>
      <c r="CD26" s="214"/>
      <c r="CE26" s="214"/>
      <c r="CF26" s="214"/>
      <c r="CG26" s="214"/>
      <c r="CH26" s="214"/>
      <c r="CI26" s="214"/>
      <c r="CJ26" s="214"/>
      <c r="CK26" s="214"/>
      <c r="CL26" s="214"/>
      <c r="CM26" s="214"/>
      <c r="CN26" s="214"/>
      <c r="CO26" s="214"/>
      <c r="CP26" s="214"/>
      <c r="CQ26" s="214"/>
      <c r="CR26" s="214"/>
      <c r="CS26" s="214"/>
      <c r="CT26" s="214"/>
      <c r="CU26" s="214"/>
      <c r="CV26" s="214"/>
      <c r="CW26" s="214"/>
      <c r="CX26" s="214"/>
      <c r="CY26" s="214"/>
      <c r="CZ26" s="214"/>
      <c r="DA26" s="214"/>
      <c r="DB26" s="214"/>
      <c r="DC26" s="214"/>
      <c r="DD26" s="214"/>
      <c r="DE26" s="214"/>
    </row>
    <row r="27" spans="1:121" customFormat="1" ht="13" customHeight="1" x14ac:dyDescent="0.3">
      <c r="A27" s="392">
        <v>13361</v>
      </c>
      <c r="B27" s="393">
        <v>43290</v>
      </c>
      <c r="C27" s="394" t="s">
        <v>825</v>
      </c>
      <c r="D27" s="392" t="s">
        <v>937</v>
      </c>
      <c r="E27" s="392"/>
      <c r="F27" s="392" t="s">
        <v>1096</v>
      </c>
      <c r="G27" s="406">
        <v>43281</v>
      </c>
      <c r="H27" s="395" t="s">
        <v>590</v>
      </c>
      <c r="I27" s="395" t="s">
        <v>829</v>
      </c>
      <c r="J27" s="395">
        <v>11</v>
      </c>
      <c r="K27" s="392" t="s">
        <v>953</v>
      </c>
      <c r="L27" s="392" t="s">
        <v>1329</v>
      </c>
      <c r="M27" s="420">
        <v>83.245454545454535</v>
      </c>
      <c r="N27" s="420">
        <v>20.481818181818181</v>
      </c>
      <c r="O27" s="402" t="s">
        <v>802</v>
      </c>
      <c r="P27" s="392">
        <v>2000</v>
      </c>
      <c r="Q27" s="420">
        <v>39.572727272727271</v>
      </c>
      <c r="R27" s="398"/>
      <c r="S27" s="397"/>
      <c r="T27" s="392"/>
      <c r="U27" s="397"/>
      <c r="V27" s="397"/>
      <c r="W27" s="397"/>
      <c r="X27" s="392"/>
      <c r="Y27" s="420"/>
      <c r="Z27" s="420"/>
      <c r="AA27" s="420"/>
      <c r="AB27" s="420"/>
      <c r="AC27" s="420"/>
      <c r="AD27" s="420"/>
      <c r="AE27" s="420">
        <v>21.68181818181818</v>
      </c>
      <c r="AF27" s="392"/>
      <c r="AG27" s="392"/>
      <c r="AH27" s="420"/>
      <c r="AI27" s="392"/>
      <c r="AJ27" s="392"/>
      <c r="AK27" s="420"/>
      <c r="AL27" s="392"/>
      <c r="AM27" s="420"/>
      <c r="AN27" s="420"/>
      <c r="AO27" s="392" t="s">
        <v>846</v>
      </c>
      <c r="AP27" s="395" t="s">
        <v>829</v>
      </c>
      <c r="AQ27" s="395"/>
      <c r="AR27" s="395"/>
      <c r="AS27" s="399"/>
      <c r="AT27" s="395"/>
      <c r="AU27" s="399"/>
      <c r="AV27" s="395"/>
      <c r="AW27" s="399"/>
      <c r="AX27" s="395" t="s">
        <v>807</v>
      </c>
      <c r="AY27" s="395"/>
      <c r="AZ27" s="395">
        <v>0</v>
      </c>
      <c r="BA27" s="395">
        <v>0</v>
      </c>
      <c r="BB27" s="395">
        <v>0</v>
      </c>
      <c r="BC27" s="395">
        <v>0</v>
      </c>
      <c r="BD27" s="395">
        <v>0</v>
      </c>
      <c r="BE27" s="395">
        <v>0</v>
      </c>
      <c r="BF27" s="395">
        <v>0</v>
      </c>
      <c r="BG27" s="395">
        <v>0</v>
      </c>
      <c r="BH27" s="395">
        <v>0</v>
      </c>
      <c r="BI27" s="395">
        <v>0</v>
      </c>
      <c r="BJ27" s="395">
        <v>0</v>
      </c>
      <c r="BK27" s="395">
        <v>0</v>
      </c>
      <c r="BL27" s="395"/>
      <c r="BM27" s="395" t="s">
        <v>829</v>
      </c>
      <c r="BN27" s="395"/>
      <c r="BO27" s="395" t="s">
        <v>829</v>
      </c>
      <c r="BP27" s="480">
        <v>163.63636363636363</v>
      </c>
      <c r="BQ27" s="395"/>
      <c r="BR27" s="395"/>
      <c r="BS27" s="401"/>
      <c r="BT27" s="392"/>
      <c r="BU27" s="392"/>
      <c r="BV27" s="395"/>
      <c r="BW27" s="395" t="s">
        <v>834</v>
      </c>
      <c r="BX27" s="395">
        <v>1</v>
      </c>
      <c r="BY27" s="402" t="s">
        <v>1330</v>
      </c>
      <c r="BZ27" s="502" t="s">
        <v>579</v>
      </c>
      <c r="CA27" s="392" t="s">
        <v>580</v>
      </c>
    </row>
    <row r="28" spans="1:121" s="422" customFormat="1" ht="13" customHeight="1" x14ac:dyDescent="0.3">
      <c r="A28" s="392">
        <v>16373</v>
      </c>
      <c r="B28" s="393">
        <v>43292</v>
      </c>
      <c r="C28" s="394" t="s">
        <v>825</v>
      </c>
      <c r="D28" s="392" t="s">
        <v>937</v>
      </c>
      <c r="E28" s="392"/>
      <c r="F28" s="392" t="s">
        <v>845</v>
      </c>
      <c r="G28" s="393">
        <v>43252</v>
      </c>
      <c r="H28" s="395" t="s">
        <v>828</v>
      </c>
      <c r="I28" s="395" t="s">
        <v>829</v>
      </c>
      <c r="J28" s="395">
        <v>12</v>
      </c>
      <c r="K28" s="392" t="s">
        <v>1562</v>
      </c>
      <c r="L28" s="392" t="s">
        <v>1563</v>
      </c>
      <c r="M28" s="420">
        <v>89.999999999999986</v>
      </c>
      <c r="N28" s="420">
        <v>48.999999999999993</v>
      </c>
      <c r="O28" s="402" t="s">
        <v>802</v>
      </c>
      <c r="P28" s="392">
        <v>1825</v>
      </c>
      <c r="Q28" s="420">
        <v>49.999999999999993</v>
      </c>
      <c r="R28" s="392"/>
      <c r="S28" s="397"/>
      <c r="T28" s="392"/>
      <c r="U28" s="397"/>
      <c r="V28" s="397"/>
      <c r="W28" s="397"/>
      <c r="X28" s="392"/>
      <c r="Y28" s="420"/>
      <c r="Z28" s="420"/>
      <c r="AA28" s="420"/>
      <c r="AB28" s="420"/>
      <c r="AC28" s="420"/>
      <c r="AD28" s="420"/>
      <c r="AE28" s="420">
        <v>44.999999999999993</v>
      </c>
      <c r="AF28" s="392"/>
      <c r="AG28" s="392"/>
      <c r="AH28" s="420"/>
      <c r="AI28" s="392"/>
      <c r="AJ28" s="392"/>
      <c r="AK28" s="420"/>
      <c r="AL28" s="392"/>
      <c r="AM28" s="420"/>
      <c r="AN28" s="420"/>
      <c r="AO28" s="392" t="s">
        <v>846</v>
      </c>
      <c r="AP28" s="395" t="s">
        <v>829</v>
      </c>
      <c r="AQ28" s="395"/>
      <c r="AR28" s="395"/>
      <c r="AS28" s="399"/>
      <c r="AT28" s="395">
        <v>20</v>
      </c>
      <c r="AU28" s="399"/>
      <c r="AV28" s="395"/>
      <c r="AW28" s="399"/>
      <c r="AX28" s="395" t="s">
        <v>829</v>
      </c>
      <c r="AY28" s="395"/>
      <c r="AZ28" s="395">
        <v>0</v>
      </c>
      <c r="BA28" s="395">
        <v>0</v>
      </c>
      <c r="BB28" s="395">
        <v>0</v>
      </c>
      <c r="BC28" s="395">
        <v>0</v>
      </c>
      <c r="BD28" s="395">
        <v>0</v>
      </c>
      <c r="BE28" s="395">
        <v>0</v>
      </c>
      <c r="BF28" s="395">
        <v>0</v>
      </c>
      <c r="BG28" s="395">
        <v>0</v>
      </c>
      <c r="BH28" s="395">
        <v>0</v>
      </c>
      <c r="BI28" s="395">
        <v>0</v>
      </c>
      <c r="BJ28" s="395">
        <v>0</v>
      </c>
      <c r="BK28" s="395">
        <v>0</v>
      </c>
      <c r="BL28" s="395"/>
      <c r="BM28" s="395" t="s">
        <v>829</v>
      </c>
      <c r="BN28" s="395"/>
      <c r="BO28" s="395" t="s">
        <v>829</v>
      </c>
      <c r="BP28" s="478"/>
      <c r="BQ28" s="395"/>
      <c r="BR28" s="395"/>
      <c r="BS28" s="395"/>
      <c r="BT28" s="392"/>
      <c r="BU28" s="402"/>
      <c r="BV28" s="395"/>
      <c r="BW28" s="395" t="s">
        <v>834</v>
      </c>
      <c r="BX28" s="395"/>
      <c r="BY28" s="392"/>
      <c r="BZ28" s="498" t="s">
        <v>579</v>
      </c>
      <c r="CA28" s="392" t="s">
        <v>600</v>
      </c>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row>
    <row r="29" spans="1:121" customFormat="1" ht="13" customHeight="1" x14ac:dyDescent="0.3">
      <c r="A29" s="392">
        <v>559</v>
      </c>
      <c r="B29" s="534">
        <v>43309</v>
      </c>
      <c r="C29" s="394" t="s">
        <v>825</v>
      </c>
      <c r="D29" s="392" t="s">
        <v>937</v>
      </c>
      <c r="E29" s="392"/>
      <c r="F29" s="392" t="s">
        <v>845</v>
      </c>
      <c r="G29" s="393">
        <v>43266</v>
      </c>
      <c r="H29" s="395" t="s">
        <v>828</v>
      </c>
      <c r="I29" s="395" t="s">
        <v>829</v>
      </c>
      <c r="J29" s="395">
        <v>13</v>
      </c>
      <c r="K29" s="392" t="s">
        <v>1077</v>
      </c>
      <c r="L29" s="392" t="s">
        <v>1565</v>
      </c>
      <c r="M29" s="420">
        <v>94.1</v>
      </c>
      <c r="N29" s="420">
        <v>24.672727272727272</v>
      </c>
      <c r="O29" s="402"/>
      <c r="P29" s="392"/>
      <c r="Q29" s="397"/>
      <c r="R29" s="392"/>
      <c r="S29" s="397"/>
      <c r="T29" s="392"/>
      <c r="U29" s="397"/>
      <c r="V29" s="397"/>
      <c r="W29" s="397"/>
      <c r="X29" s="392"/>
      <c r="Y29" s="420"/>
      <c r="Z29" s="420"/>
      <c r="AA29" s="420"/>
      <c r="AB29" s="420"/>
      <c r="AC29" s="420"/>
      <c r="AD29" s="420"/>
      <c r="AE29" s="420">
        <v>17.599999999999998</v>
      </c>
      <c r="AF29" s="392"/>
      <c r="AG29" s="392"/>
      <c r="AH29" s="420"/>
      <c r="AI29" s="392"/>
      <c r="AJ29" s="392"/>
      <c r="AK29" s="420"/>
      <c r="AL29" s="392"/>
      <c r="AM29" s="420"/>
      <c r="AN29" s="420"/>
      <c r="AO29" s="392" t="s">
        <v>846</v>
      </c>
      <c r="AP29" s="395" t="s">
        <v>829</v>
      </c>
      <c r="AQ29" s="395"/>
      <c r="AR29" s="395"/>
      <c r="AS29" s="399"/>
      <c r="AT29" s="395">
        <v>4.3499999999999996</v>
      </c>
      <c r="AU29" s="399"/>
      <c r="AV29" s="395"/>
      <c r="AW29" s="399"/>
      <c r="AX29" s="395" t="s">
        <v>829</v>
      </c>
      <c r="AY29" s="395"/>
      <c r="AZ29" s="395">
        <v>0</v>
      </c>
      <c r="BA29" s="395">
        <v>0</v>
      </c>
      <c r="BB29" s="395">
        <v>0</v>
      </c>
      <c r="BC29" s="395">
        <v>0</v>
      </c>
      <c r="BD29" s="395">
        <v>0</v>
      </c>
      <c r="BE29" s="395">
        <v>0</v>
      </c>
      <c r="BF29" s="395">
        <v>0</v>
      </c>
      <c r="BG29" s="395">
        <v>0</v>
      </c>
      <c r="BH29" s="395">
        <v>0</v>
      </c>
      <c r="BI29" s="395">
        <v>0</v>
      </c>
      <c r="BJ29" s="395">
        <v>0</v>
      </c>
      <c r="BK29" s="395">
        <v>0</v>
      </c>
      <c r="BL29" s="395"/>
      <c r="BM29" s="395" t="s">
        <v>829</v>
      </c>
      <c r="BN29" s="395"/>
      <c r="BO29" s="395" t="s">
        <v>829</v>
      </c>
      <c r="BP29" s="478"/>
      <c r="BQ29" s="395"/>
      <c r="BR29" s="395"/>
      <c r="BS29" s="395"/>
      <c r="BT29" s="402"/>
      <c r="BU29" s="402"/>
      <c r="BV29" s="395"/>
      <c r="BW29" s="395" t="s">
        <v>834</v>
      </c>
      <c r="BX29" s="395">
        <v>1</v>
      </c>
      <c r="BY29" s="392" t="s">
        <v>1566</v>
      </c>
      <c r="BZ29" s="392" t="s">
        <v>579</v>
      </c>
      <c r="CA29" s="392" t="s">
        <v>600</v>
      </c>
    </row>
    <row r="30" spans="1:121" customFormat="1" ht="13" customHeight="1" x14ac:dyDescent="0.3">
      <c r="A30" s="392">
        <v>16497</v>
      </c>
      <c r="B30" s="393">
        <v>43294</v>
      </c>
      <c r="C30" s="394" t="s">
        <v>825</v>
      </c>
      <c r="D30" s="392" t="s">
        <v>937</v>
      </c>
      <c r="E30" s="392"/>
      <c r="F30" s="392" t="s">
        <v>845</v>
      </c>
      <c r="G30" s="393">
        <v>43273</v>
      </c>
      <c r="H30" s="395" t="s">
        <v>828</v>
      </c>
      <c r="I30" s="395" t="s">
        <v>853</v>
      </c>
      <c r="J30" s="395">
        <v>14</v>
      </c>
      <c r="K30" s="392" t="s">
        <v>908</v>
      </c>
      <c r="L30" s="392" t="s">
        <v>1344</v>
      </c>
      <c r="M30" s="420">
        <v>91.763636363636351</v>
      </c>
      <c r="N30" s="420">
        <v>39.927272727272722</v>
      </c>
      <c r="O30" s="402"/>
      <c r="P30" s="392"/>
      <c r="Q30" s="397"/>
      <c r="R30" s="398"/>
      <c r="S30" s="397"/>
      <c r="T30" s="392"/>
      <c r="U30" s="397"/>
      <c r="V30" s="397"/>
      <c r="W30" s="397"/>
      <c r="X30" s="392"/>
      <c r="Y30" s="420"/>
      <c r="Z30" s="420"/>
      <c r="AA30" s="420"/>
      <c r="AB30" s="420"/>
      <c r="AC30" s="420"/>
      <c r="AD30" s="397"/>
      <c r="AE30" s="420">
        <v>31.190909090909091</v>
      </c>
      <c r="AF30" s="392"/>
      <c r="AG30" s="392"/>
      <c r="AH30" s="420"/>
      <c r="AI30" s="392"/>
      <c r="AJ30" s="392"/>
      <c r="AK30" s="420"/>
      <c r="AL30" s="392"/>
      <c r="AM30" s="420"/>
      <c r="AN30" s="420"/>
      <c r="AO30" s="392" t="s">
        <v>846</v>
      </c>
      <c r="AP30" s="395" t="s">
        <v>829</v>
      </c>
      <c r="AQ30" s="395"/>
      <c r="AR30" s="395"/>
      <c r="AS30" s="399"/>
      <c r="AT30" s="395"/>
      <c r="AU30" s="399"/>
      <c r="AV30" s="395"/>
      <c r="AW30" s="399"/>
      <c r="AX30" s="395" t="s">
        <v>835</v>
      </c>
      <c r="AY30" s="395"/>
      <c r="AZ30" s="395">
        <v>0</v>
      </c>
      <c r="BA30" s="395">
        <v>0</v>
      </c>
      <c r="BB30" s="395">
        <v>0</v>
      </c>
      <c r="BC30" s="395">
        <v>0</v>
      </c>
      <c r="BD30" s="395">
        <v>0</v>
      </c>
      <c r="BE30" s="395">
        <v>0</v>
      </c>
      <c r="BF30" s="395">
        <v>0</v>
      </c>
      <c r="BG30" s="395">
        <v>0</v>
      </c>
      <c r="BH30" s="395">
        <v>0</v>
      </c>
      <c r="BI30" s="395">
        <v>0</v>
      </c>
      <c r="BJ30" s="395">
        <v>0</v>
      </c>
      <c r="BK30" s="395">
        <v>0</v>
      </c>
      <c r="BL30" s="395"/>
      <c r="BM30" s="395" t="s">
        <v>829</v>
      </c>
      <c r="BN30" s="395"/>
      <c r="BO30" s="395" t="s">
        <v>829</v>
      </c>
      <c r="BP30" s="478"/>
      <c r="BQ30" s="395"/>
      <c r="BR30" s="395"/>
      <c r="BS30" s="395"/>
      <c r="BT30" s="402"/>
      <c r="BU30" s="402"/>
      <c r="BV30" s="395"/>
      <c r="BW30" s="395" t="s">
        <v>834</v>
      </c>
      <c r="BX30" s="395"/>
      <c r="BY30" s="392" t="s">
        <v>1568</v>
      </c>
      <c r="BZ30" s="392" t="s">
        <v>579</v>
      </c>
      <c r="CA30" s="392" t="s">
        <v>593</v>
      </c>
      <c r="CB30" s="214"/>
    </row>
    <row r="31" spans="1:121" customFormat="1" ht="13" customHeight="1" x14ac:dyDescent="0.3">
      <c r="A31" s="392">
        <v>12482</v>
      </c>
      <c r="B31" s="393">
        <v>43292</v>
      </c>
      <c r="C31" s="394" t="s">
        <v>825</v>
      </c>
      <c r="D31" s="392" t="s">
        <v>937</v>
      </c>
      <c r="E31" s="392"/>
      <c r="F31" s="392" t="s">
        <v>845</v>
      </c>
      <c r="G31" s="393">
        <v>43255</v>
      </c>
      <c r="H31" s="395" t="s">
        <v>828</v>
      </c>
      <c r="I31" s="395" t="s">
        <v>829</v>
      </c>
      <c r="J31" s="395">
        <v>15</v>
      </c>
      <c r="K31" s="392" t="s">
        <v>1082</v>
      </c>
      <c r="L31" s="392" t="s">
        <v>1346</v>
      </c>
      <c r="M31" s="420">
        <v>80</v>
      </c>
      <c r="N31" s="420">
        <v>23</v>
      </c>
      <c r="O31" s="402"/>
      <c r="P31" s="392"/>
      <c r="Q31" s="397"/>
      <c r="R31" s="398"/>
      <c r="S31" s="397"/>
      <c r="T31" s="392"/>
      <c r="U31" s="397"/>
      <c r="V31" s="397"/>
      <c r="W31" s="397"/>
      <c r="X31" s="392"/>
      <c r="Y31" s="420"/>
      <c r="Z31" s="420"/>
      <c r="AA31" s="420"/>
      <c r="AB31" s="420"/>
      <c r="AC31" s="420"/>
      <c r="AD31" s="397"/>
      <c r="AE31" s="420">
        <v>15.699999999999998</v>
      </c>
      <c r="AF31" s="392"/>
      <c r="AG31" s="392"/>
      <c r="AH31" s="420"/>
      <c r="AI31" s="392"/>
      <c r="AJ31" s="392"/>
      <c r="AK31" s="420"/>
      <c r="AL31" s="392"/>
      <c r="AM31" s="420"/>
      <c r="AN31" s="420"/>
      <c r="AO31" s="392" t="s">
        <v>846</v>
      </c>
      <c r="AP31" s="395" t="s">
        <v>829</v>
      </c>
      <c r="AQ31" s="395"/>
      <c r="AR31" s="395"/>
      <c r="AS31" s="399"/>
      <c r="AT31" s="395">
        <v>5.5</v>
      </c>
      <c r="AU31" s="399"/>
      <c r="AV31" s="395"/>
      <c r="AW31" s="399"/>
      <c r="AX31" s="395" t="s">
        <v>772</v>
      </c>
      <c r="AY31" s="395"/>
      <c r="AZ31" s="395">
        <v>0</v>
      </c>
      <c r="BA31" s="395">
        <v>0</v>
      </c>
      <c r="BB31" s="395">
        <v>0</v>
      </c>
      <c r="BC31" s="395">
        <v>0</v>
      </c>
      <c r="BD31" s="395">
        <v>0</v>
      </c>
      <c r="BE31" s="395">
        <v>0</v>
      </c>
      <c r="BF31" s="395">
        <v>0</v>
      </c>
      <c r="BG31" s="395">
        <v>0</v>
      </c>
      <c r="BH31" s="395">
        <v>0</v>
      </c>
      <c r="BI31" s="395">
        <v>0</v>
      </c>
      <c r="BJ31" s="395">
        <v>0</v>
      </c>
      <c r="BK31" s="395">
        <v>0</v>
      </c>
      <c r="BL31" s="395"/>
      <c r="BM31" s="395" t="s">
        <v>829</v>
      </c>
      <c r="BN31" s="395"/>
      <c r="BO31" s="395" t="s">
        <v>829</v>
      </c>
      <c r="BP31" s="478"/>
      <c r="BQ31" s="395"/>
      <c r="BR31" s="395"/>
      <c r="BS31" s="395"/>
      <c r="BT31" s="392"/>
      <c r="BU31" s="402"/>
      <c r="BV31" s="395"/>
      <c r="BW31" s="395" t="s">
        <v>834</v>
      </c>
      <c r="BX31" s="395">
        <v>1</v>
      </c>
      <c r="BY31" s="392" t="s">
        <v>1570</v>
      </c>
      <c r="BZ31" s="498" t="s">
        <v>579</v>
      </c>
      <c r="CA31" s="402" t="s">
        <v>600</v>
      </c>
    </row>
    <row r="32" spans="1:121" customFormat="1" ht="13" customHeight="1" x14ac:dyDescent="0.3">
      <c r="A32" s="392">
        <v>10820</v>
      </c>
      <c r="B32" s="534">
        <v>43312</v>
      </c>
      <c r="C32" s="394" t="s">
        <v>825</v>
      </c>
      <c r="D32" s="392" t="s">
        <v>937</v>
      </c>
      <c r="E32" s="392"/>
      <c r="F32" s="392" t="s">
        <v>850</v>
      </c>
      <c r="G32" s="393">
        <v>43284</v>
      </c>
      <c r="H32" s="395" t="s">
        <v>828</v>
      </c>
      <c r="I32" s="395" t="s">
        <v>853</v>
      </c>
      <c r="J32" s="395">
        <v>2</v>
      </c>
      <c r="K32" s="392" t="s">
        <v>870</v>
      </c>
      <c r="L32" s="392" t="s">
        <v>871</v>
      </c>
      <c r="M32" s="420">
        <v>99.627272727272725</v>
      </c>
      <c r="N32" s="420">
        <v>50.809090909090905</v>
      </c>
      <c r="O32" s="402"/>
      <c r="P32" s="392"/>
      <c r="Q32" s="397"/>
      <c r="R32" s="392"/>
      <c r="S32" s="397"/>
      <c r="T32" s="392"/>
      <c r="U32" s="397"/>
      <c r="V32" s="397"/>
      <c r="W32" s="420">
        <v>15.099999999999998</v>
      </c>
      <c r="X32" s="392"/>
      <c r="Y32" s="420"/>
      <c r="Z32" s="420"/>
      <c r="AA32" s="420"/>
      <c r="AB32" s="420"/>
      <c r="AC32" s="420"/>
      <c r="AD32" s="420"/>
      <c r="AE32" s="397"/>
      <c r="AF32" s="392"/>
      <c r="AG32" s="392"/>
      <c r="AH32" s="420">
        <v>22.427272727272726</v>
      </c>
      <c r="AI32" s="392"/>
      <c r="AJ32" s="392"/>
      <c r="AK32" s="420"/>
      <c r="AL32" s="392"/>
      <c r="AM32" s="420"/>
      <c r="AN32" s="420"/>
      <c r="AO32" s="392" t="s">
        <v>968</v>
      </c>
      <c r="AP32" s="395" t="s">
        <v>829</v>
      </c>
      <c r="AQ32" s="395"/>
      <c r="AR32" s="395"/>
      <c r="AS32" s="395">
        <v>10</v>
      </c>
      <c r="AT32" s="395">
        <v>10</v>
      </c>
      <c r="AU32" s="399">
        <v>1274</v>
      </c>
      <c r="AV32" s="395"/>
      <c r="AW32" s="399">
        <v>5</v>
      </c>
      <c r="AX32" s="395" t="s">
        <v>835</v>
      </c>
      <c r="AY32" s="395"/>
      <c r="AZ32" s="395">
        <v>0</v>
      </c>
      <c r="BA32" s="395">
        <v>0</v>
      </c>
      <c r="BB32" s="395">
        <v>0</v>
      </c>
      <c r="BC32" s="395">
        <v>0</v>
      </c>
      <c r="BD32" s="395">
        <v>0</v>
      </c>
      <c r="BE32" s="395">
        <v>0</v>
      </c>
      <c r="BF32" s="395">
        <v>0</v>
      </c>
      <c r="BG32" s="395">
        <v>0</v>
      </c>
      <c r="BH32" s="395">
        <v>0</v>
      </c>
      <c r="BI32" s="395">
        <v>0</v>
      </c>
      <c r="BJ32" s="395">
        <v>0</v>
      </c>
      <c r="BK32" s="395">
        <v>0</v>
      </c>
      <c r="BL32" s="395"/>
      <c r="BM32" s="395" t="s">
        <v>829</v>
      </c>
      <c r="BN32" s="395"/>
      <c r="BO32" s="395" t="s">
        <v>829</v>
      </c>
      <c r="BP32" s="478"/>
      <c r="BQ32" s="395"/>
      <c r="BR32" s="395"/>
      <c r="BS32" s="395"/>
      <c r="BT32" s="392"/>
      <c r="BU32" s="402"/>
      <c r="BV32" s="395"/>
      <c r="BW32" s="395" t="s">
        <v>834</v>
      </c>
      <c r="BX32" s="395"/>
      <c r="BY32" s="392"/>
      <c r="BZ32" s="498" t="s">
        <v>579</v>
      </c>
      <c r="CA32" s="392" t="s">
        <v>600</v>
      </c>
    </row>
    <row r="33" spans="1:109" customFormat="1" ht="13" customHeight="1" x14ac:dyDescent="0.3">
      <c r="A33" s="392">
        <v>16638</v>
      </c>
      <c r="B33" s="534">
        <v>43309</v>
      </c>
      <c r="C33" s="394" t="s">
        <v>825</v>
      </c>
      <c r="D33" s="392" t="s">
        <v>937</v>
      </c>
      <c r="E33" s="392"/>
      <c r="F33" s="392" t="s">
        <v>850</v>
      </c>
      <c r="G33" s="406">
        <v>43299</v>
      </c>
      <c r="H33" s="395" t="s">
        <v>828</v>
      </c>
      <c r="I33" s="395" t="s">
        <v>829</v>
      </c>
      <c r="J33" s="395">
        <v>3</v>
      </c>
      <c r="K33" s="392" t="s">
        <v>873</v>
      </c>
      <c r="L33" s="392" t="s">
        <v>1022</v>
      </c>
      <c r="M33" s="420">
        <v>94.809090909090912</v>
      </c>
      <c r="N33" s="420">
        <v>50.527272727272724</v>
      </c>
      <c r="O33" s="402"/>
      <c r="P33" s="392"/>
      <c r="Q33" s="397"/>
      <c r="R33" s="398"/>
      <c r="S33" s="397"/>
      <c r="T33" s="392"/>
      <c r="U33" s="397"/>
      <c r="V33" s="397"/>
      <c r="W33" s="420">
        <v>15.163636363636362</v>
      </c>
      <c r="X33" s="392"/>
      <c r="Y33" s="420"/>
      <c r="Z33" s="420"/>
      <c r="AA33" s="420"/>
      <c r="AB33" s="420"/>
      <c r="AC33" s="420"/>
      <c r="AD33" s="397"/>
      <c r="AE33" s="397"/>
      <c r="AF33" s="392"/>
      <c r="AG33" s="392"/>
      <c r="AH33" s="420">
        <v>21.418181818181814</v>
      </c>
      <c r="AI33" s="392"/>
      <c r="AJ33" s="392"/>
      <c r="AK33" s="420"/>
      <c r="AL33" s="392"/>
      <c r="AM33" s="420"/>
      <c r="AN33" s="420"/>
      <c r="AO33" s="228" t="s">
        <v>1452</v>
      </c>
      <c r="AP33" s="395" t="s">
        <v>829</v>
      </c>
      <c r="AQ33" s="395"/>
      <c r="AR33" s="395"/>
      <c r="AS33" s="399"/>
      <c r="AT33" s="395">
        <v>6.7</v>
      </c>
      <c r="AU33" s="399"/>
      <c r="AV33" s="395"/>
      <c r="AW33" s="399"/>
      <c r="AX33" s="395" t="s">
        <v>829</v>
      </c>
      <c r="AY33" s="395"/>
      <c r="AZ33" s="395">
        <v>0</v>
      </c>
      <c r="BA33" s="395">
        <v>0</v>
      </c>
      <c r="BB33" s="395">
        <v>0</v>
      </c>
      <c r="BC33" s="395">
        <v>0</v>
      </c>
      <c r="BD33" s="395">
        <v>0</v>
      </c>
      <c r="BE33" s="395">
        <v>0</v>
      </c>
      <c r="BF33" s="395">
        <v>0</v>
      </c>
      <c r="BG33" s="395">
        <v>0</v>
      </c>
      <c r="BH33" s="395">
        <v>0</v>
      </c>
      <c r="BI33" s="395">
        <v>0</v>
      </c>
      <c r="BJ33" s="395">
        <v>0</v>
      </c>
      <c r="BK33" s="395">
        <v>0</v>
      </c>
      <c r="BL33" s="395"/>
      <c r="BM33" s="395" t="s">
        <v>829</v>
      </c>
      <c r="BN33" s="509"/>
      <c r="BO33" s="395" t="s">
        <v>829</v>
      </c>
      <c r="BP33" s="478"/>
      <c r="BQ33" s="395"/>
      <c r="BR33" s="395"/>
      <c r="BS33" s="395"/>
      <c r="BT33" s="392"/>
      <c r="BU33" s="402"/>
      <c r="BV33" s="395"/>
      <c r="BW33" s="395" t="s">
        <v>834</v>
      </c>
      <c r="BX33" s="395">
        <v>1</v>
      </c>
      <c r="BY33" s="392"/>
      <c r="BZ33" s="214" t="s">
        <v>579</v>
      </c>
      <c r="CA33" s="392" t="s">
        <v>593</v>
      </c>
    </row>
    <row r="34" spans="1:109" customFormat="1" ht="13" customHeight="1" x14ac:dyDescent="0.3">
      <c r="A34" s="392">
        <v>11097</v>
      </c>
      <c r="B34" s="393">
        <v>43290</v>
      </c>
      <c r="C34" s="394" t="s">
        <v>825</v>
      </c>
      <c r="D34" s="392" t="s">
        <v>937</v>
      </c>
      <c r="E34" s="392"/>
      <c r="F34" s="392" t="s">
        <v>850</v>
      </c>
      <c r="G34" s="406">
        <v>43281</v>
      </c>
      <c r="H34" s="395" t="s">
        <v>828</v>
      </c>
      <c r="I34" s="395" t="s">
        <v>829</v>
      </c>
      <c r="J34" s="395">
        <v>4</v>
      </c>
      <c r="K34" s="392" t="s">
        <v>847</v>
      </c>
      <c r="L34" s="392" t="s">
        <v>1551</v>
      </c>
      <c r="M34" s="420">
        <v>112.99999999999999</v>
      </c>
      <c r="N34" s="420">
        <v>44.6</v>
      </c>
      <c r="O34" s="402"/>
      <c r="P34" s="392"/>
      <c r="Q34" s="397"/>
      <c r="R34" s="398"/>
      <c r="S34" s="397"/>
      <c r="T34" s="392"/>
      <c r="U34" s="397"/>
      <c r="V34" s="397"/>
      <c r="W34" s="420">
        <v>21.999999999999996</v>
      </c>
      <c r="X34" s="392"/>
      <c r="Y34" s="420"/>
      <c r="Z34" s="420"/>
      <c r="AA34" s="420"/>
      <c r="AB34" s="420"/>
      <c r="AC34" s="420"/>
      <c r="AD34" s="420"/>
      <c r="AE34" s="397"/>
      <c r="AF34" s="392"/>
      <c r="AG34" s="392"/>
      <c r="AH34" s="420">
        <v>21.999999999999996</v>
      </c>
      <c r="AI34" s="392"/>
      <c r="AJ34" s="392"/>
      <c r="AK34" s="420"/>
      <c r="AL34" s="392"/>
      <c r="AM34" s="420"/>
      <c r="AN34" s="420"/>
      <c r="AO34" s="228" t="s">
        <v>1456</v>
      </c>
      <c r="AP34" s="395" t="s">
        <v>590</v>
      </c>
      <c r="AQ34" s="395"/>
      <c r="AR34" s="395"/>
      <c r="AS34" s="395">
        <v>10</v>
      </c>
      <c r="AT34" s="395">
        <v>5.2</v>
      </c>
      <c r="AU34" s="399"/>
      <c r="AV34" s="395"/>
      <c r="AW34" s="399"/>
      <c r="AX34" s="395" t="s">
        <v>835</v>
      </c>
      <c r="AY34" s="395"/>
      <c r="AZ34" s="395">
        <v>0</v>
      </c>
      <c r="BA34" s="395">
        <v>0</v>
      </c>
      <c r="BB34" s="395">
        <v>2</v>
      </c>
      <c r="BC34" s="395">
        <v>0</v>
      </c>
      <c r="BD34" s="395">
        <v>0</v>
      </c>
      <c r="BE34" s="395">
        <v>0</v>
      </c>
      <c r="BF34" s="395">
        <v>0</v>
      </c>
      <c r="BG34" s="395">
        <v>0</v>
      </c>
      <c r="BH34" s="395">
        <v>0</v>
      </c>
      <c r="BI34" s="395">
        <v>0</v>
      </c>
      <c r="BJ34" s="395">
        <v>0</v>
      </c>
      <c r="BK34" s="395">
        <v>0</v>
      </c>
      <c r="BL34" s="395"/>
      <c r="BM34" s="395" t="s">
        <v>772</v>
      </c>
      <c r="BN34" s="395"/>
      <c r="BO34" s="395" t="s">
        <v>829</v>
      </c>
      <c r="BP34" s="478"/>
      <c r="BQ34" s="395"/>
      <c r="BR34" s="395"/>
      <c r="BS34" s="395"/>
      <c r="BT34" s="402"/>
      <c r="BU34" s="402"/>
      <c r="BV34" s="395"/>
      <c r="BW34" s="395" t="s">
        <v>834</v>
      </c>
      <c r="BX34" s="395"/>
      <c r="BY34" s="392"/>
      <c r="BZ34" s="481" t="s">
        <v>579</v>
      </c>
      <c r="CA34" s="392" t="s">
        <v>580</v>
      </c>
    </row>
    <row r="35" spans="1:109" customFormat="1" ht="13" customHeight="1" x14ac:dyDescent="0.3">
      <c r="A35" s="392">
        <v>1484</v>
      </c>
      <c r="B35" s="393">
        <v>43290</v>
      </c>
      <c r="C35" s="394" t="s">
        <v>825</v>
      </c>
      <c r="D35" s="392" t="s">
        <v>937</v>
      </c>
      <c r="E35" s="392"/>
      <c r="F35" s="392" t="s">
        <v>850</v>
      </c>
      <c r="G35" s="393">
        <v>43277</v>
      </c>
      <c r="H35" s="395" t="s">
        <v>828</v>
      </c>
      <c r="I35" s="395" t="s">
        <v>829</v>
      </c>
      <c r="J35" s="395">
        <v>5</v>
      </c>
      <c r="K35" s="392" t="s">
        <v>885</v>
      </c>
      <c r="L35" s="392" t="s">
        <v>844</v>
      </c>
      <c r="M35" s="420">
        <v>108.2090909090909</v>
      </c>
      <c r="N35" s="420">
        <v>43.218181818181812</v>
      </c>
      <c r="O35" s="402"/>
      <c r="P35" s="392"/>
      <c r="Q35" s="397"/>
      <c r="R35" s="398"/>
      <c r="S35" s="397"/>
      <c r="T35" s="392"/>
      <c r="U35" s="397"/>
      <c r="V35" s="397"/>
      <c r="W35" s="420">
        <v>17.854545454545455</v>
      </c>
      <c r="X35" s="392"/>
      <c r="Y35" s="420"/>
      <c r="Z35" s="420"/>
      <c r="AA35" s="420"/>
      <c r="AB35" s="420"/>
      <c r="AC35" s="420"/>
      <c r="AD35" s="420"/>
      <c r="AE35" s="397"/>
      <c r="AF35" s="392"/>
      <c r="AG35" s="392"/>
      <c r="AH35" s="420">
        <v>19.545454545454543</v>
      </c>
      <c r="AI35" s="392"/>
      <c r="AJ35" s="392"/>
      <c r="AK35" s="420"/>
      <c r="AL35" s="392"/>
      <c r="AM35" s="420"/>
      <c r="AN35" s="420"/>
      <c r="AO35" s="392" t="s">
        <v>968</v>
      </c>
      <c r="AP35" s="395" t="s">
        <v>829</v>
      </c>
      <c r="AQ35" s="395"/>
      <c r="AR35" s="395"/>
      <c r="AS35" s="399"/>
      <c r="AT35" s="395">
        <v>6.2</v>
      </c>
      <c r="AU35" s="399"/>
      <c r="AV35" s="395"/>
      <c r="AW35" s="399"/>
      <c r="AX35" s="395" t="s">
        <v>835</v>
      </c>
      <c r="AY35" s="395"/>
      <c r="AZ35" s="395">
        <v>0</v>
      </c>
      <c r="BA35" s="395">
        <v>0</v>
      </c>
      <c r="BB35" s="395">
        <v>0</v>
      </c>
      <c r="BC35" s="395">
        <v>0</v>
      </c>
      <c r="BD35" s="395">
        <v>0</v>
      </c>
      <c r="BE35" s="395">
        <v>0</v>
      </c>
      <c r="BF35" s="395">
        <v>0</v>
      </c>
      <c r="BG35" s="395">
        <v>0</v>
      </c>
      <c r="BH35" s="395">
        <v>0</v>
      </c>
      <c r="BI35" s="395">
        <v>0</v>
      </c>
      <c r="BJ35" s="395">
        <v>0</v>
      </c>
      <c r="BK35" s="395">
        <v>0</v>
      </c>
      <c r="BL35" s="395"/>
      <c r="BM35" s="395" t="s">
        <v>829</v>
      </c>
      <c r="BN35" s="395"/>
      <c r="BO35" s="395" t="s">
        <v>829</v>
      </c>
      <c r="BP35" s="478"/>
      <c r="BQ35" s="395"/>
      <c r="BR35" s="395"/>
      <c r="BS35" s="395"/>
      <c r="BT35" s="402"/>
      <c r="BU35" s="402"/>
      <c r="BV35" s="395"/>
      <c r="BW35" s="395" t="s">
        <v>834</v>
      </c>
      <c r="BX35" s="395"/>
      <c r="BY35" s="392"/>
      <c r="BZ35" s="479" t="s">
        <v>579</v>
      </c>
      <c r="CA35" s="402" t="s">
        <v>580</v>
      </c>
    </row>
    <row r="36" spans="1:109" customFormat="1" ht="13" customHeight="1" x14ac:dyDescent="0.3">
      <c r="A36" s="392">
        <v>16116</v>
      </c>
      <c r="B36" s="534">
        <v>43312</v>
      </c>
      <c r="C36" s="394" t="s">
        <v>825</v>
      </c>
      <c r="D36" s="392" t="s">
        <v>937</v>
      </c>
      <c r="E36" s="392"/>
      <c r="F36" s="392" t="s">
        <v>850</v>
      </c>
      <c r="G36" s="393">
        <v>43312</v>
      </c>
      <c r="H36" s="395" t="s">
        <v>828</v>
      </c>
      <c r="I36" s="395" t="s">
        <v>853</v>
      </c>
      <c r="J36" s="395">
        <v>6</v>
      </c>
      <c r="K36" s="392" t="s">
        <v>887</v>
      </c>
      <c r="L36" s="392" t="s">
        <v>1553</v>
      </c>
      <c r="M36" s="420">
        <v>94.899999999999991</v>
      </c>
      <c r="N36" s="420">
        <v>52.554545454545455</v>
      </c>
      <c r="O36" s="402"/>
      <c r="P36" s="392"/>
      <c r="Q36" s="397"/>
      <c r="R36" s="398"/>
      <c r="S36" s="397"/>
      <c r="T36" s="392"/>
      <c r="U36" s="397"/>
      <c r="V36" s="397"/>
      <c r="W36" s="420">
        <v>17.990909090909089</v>
      </c>
      <c r="X36" s="392"/>
      <c r="Y36" s="420"/>
      <c r="Z36" s="420"/>
      <c r="AA36" s="420"/>
      <c r="AB36" s="420"/>
      <c r="AC36" s="420"/>
      <c r="AD36" s="420"/>
      <c r="AE36" s="397"/>
      <c r="AF36" s="392"/>
      <c r="AG36" s="392"/>
      <c r="AH36" s="420">
        <v>25.18181818181818</v>
      </c>
      <c r="AI36" s="392"/>
      <c r="AJ36" s="392"/>
      <c r="AK36" s="420"/>
      <c r="AL36" s="392"/>
      <c r="AM36" s="420"/>
      <c r="AN36" s="420"/>
      <c r="AO36" s="228" t="s">
        <v>1457</v>
      </c>
      <c r="AP36" s="395" t="s">
        <v>590</v>
      </c>
      <c r="AQ36" s="395"/>
      <c r="AR36" s="395"/>
      <c r="AS36" s="399"/>
      <c r="AT36" s="395">
        <v>10</v>
      </c>
      <c r="AU36" s="399"/>
      <c r="AV36" s="395"/>
      <c r="AW36" s="395"/>
      <c r="AX36" s="395" t="s">
        <v>835</v>
      </c>
      <c r="AY36" s="395"/>
      <c r="AZ36" s="395">
        <v>0</v>
      </c>
      <c r="BA36" s="395">
        <v>0</v>
      </c>
      <c r="BB36" s="395">
        <v>0</v>
      </c>
      <c r="BC36" s="395">
        <v>0</v>
      </c>
      <c r="BD36" s="395">
        <v>0</v>
      </c>
      <c r="BE36" s="395">
        <v>0</v>
      </c>
      <c r="BF36" s="395">
        <v>0</v>
      </c>
      <c r="BG36" s="395">
        <v>0</v>
      </c>
      <c r="BH36" s="395">
        <v>0</v>
      </c>
      <c r="BI36" s="395">
        <v>0</v>
      </c>
      <c r="BJ36" s="395">
        <v>0</v>
      </c>
      <c r="BK36" s="395">
        <v>0</v>
      </c>
      <c r="BL36" s="395"/>
      <c r="BM36" s="395" t="s">
        <v>829</v>
      </c>
      <c r="BN36" s="395">
        <v>12</v>
      </c>
      <c r="BO36" s="395" t="s">
        <v>829</v>
      </c>
      <c r="BP36" s="478"/>
      <c r="BQ36" s="395"/>
      <c r="BR36" s="395">
        <v>12</v>
      </c>
      <c r="BS36" s="395"/>
      <c r="BT36" s="392" t="s">
        <v>1554</v>
      </c>
      <c r="BU36" s="402" t="s">
        <v>523</v>
      </c>
      <c r="BV36" s="395">
        <v>25</v>
      </c>
      <c r="BW36" s="395" t="s">
        <v>834</v>
      </c>
      <c r="BX36" s="395"/>
      <c r="BY36" s="392" t="s">
        <v>1555</v>
      </c>
      <c r="BZ36" s="392" t="s">
        <v>579</v>
      </c>
      <c r="CA36" s="402" t="s">
        <v>580</v>
      </c>
    </row>
    <row r="37" spans="1:109" customFormat="1" ht="13" customHeight="1" x14ac:dyDescent="0.3">
      <c r="A37" s="392">
        <v>12304</v>
      </c>
      <c r="B37" s="393">
        <v>43291</v>
      </c>
      <c r="C37" s="394" t="s">
        <v>825</v>
      </c>
      <c r="D37" s="392" t="s">
        <v>937</v>
      </c>
      <c r="E37" s="392"/>
      <c r="F37" s="392" t="s">
        <v>850</v>
      </c>
      <c r="G37" s="393">
        <v>43281</v>
      </c>
      <c r="H37" s="395" t="s">
        <v>828</v>
      </c>
      <c r="I37" s="395" t="s">
        <v>853</v>
      </c>
      <c r="J37" s="395">
        <v>7</v>
      </c>
      <c r="K37" s="392" t="s">
        <v>893</v>
      </c>
      <c r="L37" s="392" t="s">
        <v>1037</v>
      </c>
      <c r="M37" s="420">
        <v>94.61818181818181</v>
      </c>
      <c r="N37" s="420">
        <v>56.672727272727272</v>
      </c>
      <c r="O37" s="402"/>
      <c r="P37" s="392"/>
      <c r="Q37" s="397"/>
      <c r="R37" s="398"/>
      <c r="S37" s="397"/>
      <c r="T37" s="392"/>
      <c r="U37" s="397"/>
      <c r="V37" s="397"/>
      <c r="W37" s="420">
        <v>14.927272727272728</v>
      </c>
      <c r="X37" s="392"/>
      <c r="Y37" s="420"/>
      <c r="Z37" s="420"/>
      <c r="AA37" s="420"/>
      <c r="AB37" s="420"/>
      <c r="AC37" s="420"/>
      <c r="AD37" s="397"/>
      <c r="AE37" s="397"/>
      <c r="AF37" s="392"/>
      <c r="AG37" s="392"/>
      <c r="AH37" s="420">
        <v>25.809090909090909</v>
      </c>
      <c r="AI37" s="392"/>
      <c r="AJ37" s="392"/>
      <c r="AK37" s="420"/>
      <c r="AL37" s="392"/>
      <c r="AM37" s="420"/>
      <c r="AN37" s="420"/>
      <c r="AO37" s="228" t="s">
        <v>1457</v>
      </c>
      <c r="AP37" s="395" t="s">
        <v>590</v>
      </c>
      <c r="AQ37" s="395"/>
      <c r="AR37" s="395"/>
      <c r="AS37" s="395"/>
      <c r="AT37" s="395">
        <v>10</v>
      </c>
      <c r="AU37" s="399">
        <v>1274</v>
      </c>
      <c r="AV37" s="395"/>
      <c r="AW37" s="399">
        <v>5</v>
      </c>
      <c r="AX37" s="395" t="s">
        <v>835</v>
      </c>
      <c r="AY37" s="395"/>
      <c r="AZ37" s="395">
        <v>0</v>
      </c>
      <c r="BA37" s="395">
        <v>0</v>
      </c>
      <c r="BB37" s="395">
        <v>0</v>
      </c>
      <c r="BC37" s="395">
        <v>0</v>
      </c>
      <c r="BD37" s="395">
        <v>0</v>
      </c>
      <c r="BE37" s="395">
        <v>0</v>
      </c>
      <c r="BF37" s="395">
        <v>0</v>
      </c>
      <c r="BG37" s="395">
        <v>0</v>
      </c>
      <c r="BH37" s="395">
        <v>0</v>
      </c>
      <c r="BI37" s="395">
        <v>0</v>
      </c>
      <c r="BJ37" s="395">
        <v>0</v>
      </c>
      <c r="BK37" s="395">
        <v>0</v>
      </c>
      <c r="BL37" s="395"/>
      <c r="BM37" s="395" t="s">
        <v>829</v>
      </c>
      <c r="BN37" s="395">
        <v>12</v>
      </c>
      <c r="BO37" s="395" t="s">
        <v>829</v>
      </c>
      <c r="BP37" s="478"/>
      <c r="BQ37" s="395"/>
      <c r="BR37" s="395"/>
      <c r="BS37" s="395"/>
      <c r="BT37" s="402"/>
      <c r="BU37" s="402"/>
      <c r="BV37" s="395"/>
      <c r="BW37" s="395" t="s">
        <v>834</v>
      </c>
      <c r="BX37" s="395"/>
      <c r="BY37" s="392" t="s">
        <v>1556</v>
      </c>
      <c r="BZ37" s="402" t="s">
        <v>579</v>
      </c>
      <c r="CA37" s="392" t="s">
        <v>580</v>
      </c>
    </row>
    <row r="38" spans="1:109" customFormat="1" ht="13" customHeight="1" x14ac:dyDescent="0.3">
      <c r="A38" s="392">
        <v>15067</v>
      </c>
      <c r="B38" s="534">
        <v>43308</v>
      </c>
      <c r="C38" s="394" t="s">
        <v>825</v>
      </c>
      <c r="D38" s="392" t="s">
        <v>937</v>
      </c>
      <c r="E38" s="392"/>
      <c r="F38" s="392" t="s">
        <v>850</v>
      </c>
      <c r="G38" s="393">
        <v>43266</v>
      </c>
      <c r="H38" s="395" t="s">
        <v>828</v>
      </c>
      <c r="I38" s="395" t="s">
        <v>829</v>
      </c>
      <c r="J38" s="395">
        <v>8</v>
      </c>
      <c r="K38" s="392" t="s">
        <v>836</v>
      </c>
      <c r="L38" s="392" t="s">
        <v>1323</v>
      </c>
      <c r="M38" s="420">
        <v>110.49999999999999</v>
      </c>
      <c r="N38" s="420">
        <v>22.490909090909089</v>
      </c>
      <c r="O38" s="402"/>
      <c r="P38" s="392"/>
      <c r="Q38" s="397"/>
      <c r="R38" s="392"/>
      <c r="S38" s="397"/>
      <c r="T38" s="392"/>
      <c r="U38" s="397"/>
      <c r="V38" s="397"/>
      <c r="W38" s="420">
        <v>22.490909090909089</v>
      </c>
      <c r="X38" s="392"/>
      <c r="Y38" s="420"/>
      <c r="Z38" s="420"/>
      <c r="AA38" s="420"/>
      <c r="AB38" s="420"/>
      <c r="AC38" s="420"/>
      <c r="AD38" s="397"/>
      <c r="AE38" s="397"/>
      <c r="AF38" s="392"/>
      <c r="AG38" s="392"/>
      <c r="AH38" s="420">
        <v>22.490909090909089</v>
      </c>
      <c r="AI38" s="392"/>
      <c r="AJ38" s="392"/>
      <c r="AK38" s="420"/>
      <c r="AL38" s="392"/>
      <c r="AM38" s="420"/>
      <c r="AN38" s="420"/>
      <c r="AO38" s="228" t="s">
        <v>1473</v>
      </c>
      <c r="AP38" s="395" t="s">
        <v>590</v>
      </c>
      <c r="AQ38" s="395"/>
      <c r="AR38" s="395"/>
      <c r="AS38" s="535"/>
      <c r="AT38" s="395">
        <v>5</v>
      </c>
      <c r="AU38" s="399"/>
      <c r="AV38" s="395"/>
      <c r="AW38" s="399"/>
      <c r="AX38" s="395" t="s">
        <v>835</v>
      </c>
      <c r="AY38" s="395"/>
      <c r="AZ38" s="395">
        <v>0</v>
      </c>
      <c r="BA38" s="395">
        <v>0</v>
      </c>
      <c r="BB38" s="395">
        <v>0</v>
      </c>
      <c r="BC38" s="395">
        <v>0</v>
      </c>
      <c r="BD38" s="395">
        <v>0</v>
      </c>
      <c r="BE38" s="395">
        <v>0</v>
      </c>
      <c r="BF38" s="395">
        <v>0</v>
      </c>
      <c r="BG38" s="395">
        <v>0</v>
      </c>
      <c r="BH38" s="395">
        <v>0</v>
      </c>
      <c r="BI38" s="395">
        <v>0</v>
      </c>
      <c r="BJ38" s="395">
        <v>0</v>
      </c>
      <c r="BK38" s="395">
        <v>0</v>
      </c>
      <c r="BL38" s="395"/>
      <c r="BM38" s="395" t="s">
        <v>829</v>
      </c>
      <c r="BN38" s="395"/>
      <c r="BO38" s="395" t="s">
        <v>829</v>
      </c>
      <c r="BP38" s="478"/>
      <c r="BQ38" s="395"/>
      <c r="BR38" s="395"/>
      <c r="BS38" s="395"/>
      <c r="BT38" s="402"/>
      <c r="BU38" s="402"/>
      <c r="BV38" s="395"/>
      <c r="BW38" s="395" t="s">
        <v>834</v>
      </c>
      <c r="BX38" s="395">
        <v>1</v>
      </c>
      <c r="BY38" s="515"/>
      <c r="BZ38" s="498" t="s">
        <v>579</v>
      </c>
      <c r="CA38" s="392" t="s">
        <v>600</v>
      </c>
    </row>
    <row r="39" spans="1:109" customFormat="1" ht="13" customHeight="1" x14ac:dyDescent="0.3">
      <c r="A39" s="392">
        <v>14722</v>
      </c>
      <c r="B39" s="393">
        <v>43292</v>
      </c>
      <c r="C39" s="394" t="s">
        <v>825</v>
      </c>
      <c r="D39" s="392" t="s">
        <v>937</v>
      </c>
      <c r="E39" s="392"/>
      <c r="F39" s="392" t="s">
        <v>850</v>
      </c>
      <c r="G39" s="406">
        <v>43281</v>
      </c>
      <c r="H39" s="395" t="s">
        <v>828</v>
      </c>
      <c r="I39" s="395" t="s">
        <v>853</v>
      </c>
      <c r="J39" s="395">
        <v>9</v>
      </c>
      <c r="K39" s="392" t="s">
        <v>837</v>
      </c>
      <c r="L39" s="418" t="s">
        <v>1325</v>
      </c>
      <c r="M39" s="420">
        <v>100.99999999999999</v>
      </c>
      <c r="N39" s="420">
        <v>41</v>
      </c>
      <c r="O39" s="402"/>
      <c r="P39" s="392"/>
      <c r="Q39" s="397"/>
      <c r="R39" s="398"/>
      <c r="S39" s="397"/>
      <c r="T39" s="392"/>
      <c r="U39" s="397"/>
      <c r="V39" s="397"/>
      <c r="W39" s="420">
        <v>15.799999999999997</v>
      </c>
      <c r="X39" s="392"/>
      <c r="Y39" s="420"/>
      <c r="Z39" s="420"/>
      <c r="AA39" s="420"/>
      <c r="AB39" s="420"/>
      <c r="AC39" s="420"/>
      <c r="AD39" s="420"/>
      <c r="AE39" s="397"/>
      <c r="AF39" s="392"/>
      <c r="AG39" s="392"/>
      <c r="AH39" s="420">
        <v>25.5</v>
      </c>
      <c r="AI39" s="392"/>
      <c r="AJ39" s="392"/>
      <c r="AK39" s="420"/>
      <c r="AL39" s="392"/>
      <c r="AM39" s="420"/>
      <c r="AN39" s="420"/>
      <c r="AO39" s="392" t="s">
        <v>968</v>
      </c>
      <c r="AP39" s="395" t="s">
        <v>829</v>
      </c>
      <c r="AQ39" s="395"/>
      <c r="AR39" s="395"/>
      <c r="AS39" s="399"/>
      <c r="AT39" s="395">
        <v>18</v>
      </c>
      <c r="AU39" s="399">
        <v>455</v>
      </c>
      <c r="AV39" s="395"/>
      <c r="AW39" s="399">
        <v>6</v>
      </c>
      <c r="AX39" s="395" t="s">
        <v>835</v>
      </c>
      <c r="AY39" s="395"/>
      <c r="AZ39" s="395">
        <v>0</v>
      </c>
      <c r="BA39" s="395">
        <v>0</v>
      </c>
      <c r="BB39" s="395">
        <v>0</v>
      </c>
      <c r="BC39" s="395">
        <v>0</v>
      </c>
      <c r="BD39" s="395">
        <v>0</v>
      </c>
      <c r="BE39" s="395">
        <v>0</v>
      </c>
      <c r="BF39" s="395">
        <v>0</v>
      </c>
      <c r="BG39" s="395">
        <v>0</v>
      </c>
      <c r="BH39" s="395">
        <v>0</v>
      </c>
      <c r="BI39" s="395">
        <v>0</v>
      </c>
      <c r="BJ39" s="395">
        <v>0</v>
      </c>
      <c r="BK39" s="395">
        <v>0</v>
      </c>
      <c r="BL39" s="395"/>
      <c r="BM39" s="395" t="s">
        <v>829</v>
      </c>
      <c r="BN39" s="395"/>
      <c r="BO39" s="395" t="s">
        <v>829</v>
      </c>
      <c r="BP39" s="478"/>
      <c r="BQ39" s="395"/>
      <c r="BR39" s="395"/>
      <c r="BS39" s="395"/>
      <c r="BT39" s="228"/>
      <c r="BU39" s="402"/>
      <c r="BV39" s="395"/>
      <c r="BW39" s="395" t="s">
        <v>834</v>
      </c>
      <c r="BX39" s="395"/>
      <c r="BY39" s="536"/>
      <c r="BZ39" s="502" t="s">
        <v>579</v>
      </c>
      <c r="CA39" s="392" t="s">
        <v>580</v>
      </c>
    </row>
    <row r="40" spans="1:109" customFormat="1" ht="13" customHeight="1" x14ac:dyDescent="0.3">
      <c r="A40" s="392">
        <v>1111</v>
      </c>
      <c r="B40" s="393">
        <v>43292</v>
      </c>
      <c r="C40" s="394" t="s">
        <v>825</v>
      </c>
      <c r="D40" s="392" t="s">
        <v>937</v>
      </c>
      <c r="E40" s="392"/>
      <c r="F40" s="392" t="s">
        <v>850</v>
      </c>
      <c r="G40" s="393">
        <v>43281</v>
      </c>
      <c r="H40" s="395" t="s">
        <v>828</v>
      </c>
      <c r="I40" s="395" t="s">
        <v>829</v>
      </c>
      <c r="J40" s="395">
        <v>10</v>
      </c>
      <c r="K40" s="392" t="s">
        <v>839</v>
      </c>
      <c r="L40" s="392" t="s">
        <v>1558</v>
      </c>
      <c r="M40" s="420">
        <v>96.072727272727278</v>
      </c>
      <c r="N40" s="420">
        <v>49.972727272727269</v>
      </c>
      <c r="O40" s="402"/>
      <c r="P40" s="392"/>
      <c r="Q40" s="397"/>
      <c r="R40" s="398"/>
      <c r="S40" s="397"/>
      <c r="T40" s="392"/>
      <c r="U40" s="397"/>
      <c r="V40" s="397"/>
      <c r="W40" s="420">
        <v>18.899999999999999</v>
      </c>
      <c r="X40" s="392"/>
      <c r="Y40" s="420"/>
      <c r="Z40" s="420"/>
      <c r="AA40" s="420"/>
      <c r="AB40" s="420"/>
      <c r="AC40" s="420"/>
      <c r="AD40" s="420"/>
      <c r="AE40" s="397"/>
      <c r="AF40" s="392"/>
      <c r="AG40" s="392"/>
      <c r="AH40" s="420">
        <v>24.918181818181818</v>
      </c>
      <c r="AI40" s="392"/>
      <c r="AJ40" s="392"/>
      <c r="AK40" s="420"/>
      <c r="AL40" s="392"/>
      <c r="AM40" s="420"/>
      <c r="AN40" s="420"/>
      <c r="AO40" s="228" t="s">
        <v>1457</v>
      </c>
      <c r="AP40" s="395" t="s">
        <v>590</v>
      </c>
      <c r="AQ40" s="395"/>
      <c r="AR40" s="395"/>
      <c r="AS40" s="399"/>
      <c r="AT40" s="395">
        <v>8</v>
      </c>
      <c r="AU40" s="399"/>
      <c r="AV40" s="395"/>
      <c r="AW40" s="399"/>
      <c r="AX40" s="395" t="s">
        <v>829</v>
      </c>
      <c r="AY40" s="395"/>
      <c r="AZ40" s="395">
        <v>1</v>
      </c>
      <c r="BA40" s="395">
        <v>0</v>
      </c>
      <c r="BB40" s="395">
        <v>0</v>
      </c>
      <c r="BC40" s="395">
        <v>0</v>
      </c>
      <c r="BD40" s="395">
        <v>0</v>
      </c>
      <c r="BE40" s="395">
        <v>0</v>
      </c>
      <c r="BF40" s="395">
        <v>0</v>
      </c>
      <c r="BG40" s="395">
        <v>0</v>
      </c>
      <c r="BH40" s="395">
        <v>0</v>
      </c>
      <c r="BI40" s="395">
        <v>0</v>
      </c>
      <c r="BJ40" s="395">
        <v>0</v>
      </c>
      <c r="BK40" s="395">
        <v>0</v>
      </c>
      <c r="BL40" s="395"/>
      <c r="BM40" s="395" t="s">
        <v>829</v>
      </c>
      <c r="BN40" s="395"/>
      <c r="BO40" s="395" t="s">
        <v>829</v>
      </c>
      <c r="BP40" s="478"/>
      <c r="BQ40" s="395"/>
      <c r="BR40" s="395"/>
      <c r="BS40" s="395"/>
      <c r="BT40" s="392"/>
      <c r="BU40" s="392"/>
      <c r="BV40" s="395"/>
      <c r="BW40" s="395" t="s">
        <v>834</v>
      </c>
      <c r="BX40" s="395"/>
      <c r="BY40" s="515" t="s">
        <v>1559</v>
      </c>
      <c r="BZ40" s="503" t="s">
        <v>579</v>
      </c>
      <c r="CA40" s="392" t="s">
        <v>580</v>
      </c>
    </row>
    <row r="41" spans="1:109" customFormat="1" ht="13" customHeight="1" x14ac:dyDescent="0.3">
      <c r="A41" s="392">
        <v>16374</v>
      </c>
      <c r="B41" s="393">
        <v>43292</v>
      </c>
      <c r="C41" s="394" t="s">
        <v>825</v>
      </c>
      <c r="D41" s="392" t="s">
        <v>937</v>
      </c>
      <c r="E41" s="392"/>
      <c r="F41" s="392" t="s">
        <v>534</v>
      </c>
      <c r="G41" s="393">
        <v>43252</v>
      </c>
      <c r="H41" s="395" t="s">
        <v>828</v>
      </c>
      <c r="I41" s="395" t="s">
        <v>829</v>
      </c>
      <c r="J41" s="395">
        <v>12</v>
      </c>
      <c r="K41" s="392" t="s">
        <v>1562</v>
      </c>
      <c r="L41" s="392" t="s">
        <v>1563</v>
      </c>
      <c r="M41" s="420">
        <v>109.99999999999999</v>
      </c>
      <c r="N41" s="420">
        <v>59.999999999999993</v>
      </c>
      <c r="O41" s="402"/>
      <c r="P41" s="392"/>
      <c r="Q41" s="397"/>
      <c r="R41" s="392"/>
      <c r="S41" s="397"/>
      <c r="T41" s="392"/>
      <c r="U41" s="397"/>
      <c r="V41" s="397"/>
      <c r="W41" s="420">
        <v>42</v>
      </c>
      <c r="X41" s="392"/>
      <c r="Y41" s="420"/>
      <c r="Z41" s="420"/>
      <c r="AA41" s="420"/>
      <c r="AB41" s="420"/>
      <c r="AC41" s="420"/>
      <c r="AD41" s="420"/>
      <c r="AE41" s="397"/>
      <c r="AF41" s="392"/>
      <c r="AG41" s="392"/>
      <c r="AH41" s="420">
        <v>42</v>
      </c>
      <c r="AI41" s="392"/>
      <c r="AJ41" s="392"/>
      <c r="AK41" s="420"/>
      <c r="AL41" s="392"/>
      <c r="AM41" s="420"/>
      <c r="AN41" s="420"/>
      <c r="AO41" s="537" t="s">
        <v>1452</v>
      </c>
      <c r="AP41" s="395" t="s">
        <v>772</v>
      </c>
      <c r="AQ41" s="395"/>
      <c r="AR41" s="395"/>
      <c r="AS41" s="399"/>
      <c r="AT41" s="395">
        <v>20</v>
      </c>
      <c r="AU41" s="399"/>
      <c r="AV41" s="395"/>
      <c r="AW41" s="399"/>
      <c r="AX41" s="395" t="s">
        <v>829</v>
      </c>
      <c r="AY41" s="395"/>
      <c r="AZ41" s="395">
        <v>0</v>
      </c>
      <c r="BA41" s="395">
        <v>0</v>
      </c>
      <c r="BB41" s="395">
        <v>0</v>
      </c>
      <c r="BC41" s="395">
        <v>0</v>
      </c>
      <c r="BD41" s="395">
        <v>0</v>
      </c>
      <c r="BE41" s="395">
        <v>0</v>
      </c>
      <c r="BF41" s="395">
        <v>0</v>
      </c>
      <c r="BG41" s="395">
        <v>0</v>
      </c>
      <c r="BH41" s="395">
        <v>0</v>
      </c>
      <c r="BI41" s="395">
        <v>0</v>
      </c>
      <c r="BJ41" s="395">
        <v>0</v>
      </c>
      <c r="BK41" s="395">
        <v>0</v>
      </c>
      <c r="BL41" s="395"/>
      <c r="BM41" s="395" t="s">
        <v>829</v>
      </c>
      <c r="BN41" s="395"/>
      <c r="BO41" s="395" t="s">
        <v>829</v>
      </c>
      <c r="BP41" s="478"/>
      <c r="BQ41" s="395"/>
      <c r="BR41" s="395"/>
      <c r="BS41" s="395"/>
      <c r="BT41" s="392"/>
      <c r="BU41" s="402"/>
      <c r="BV41" s="395"/>
      <c r="BW41" s="395" t="s">
        <v>834</v>
      </c>
      <c r="BX41" s="395"/>
      <c r="BY41" s="392"/>
      <c r="BZ41" s="498" t="s">
        <v>579</v>
      </c>
      <c r="CA41" s="392" t="s">
        <v>600</v>
      </c>
      <c r="CC41" s="214"/>
      <c r="CD41" s="214"/>
      <c r="CE41" s="214"/>
      <c r="CF41" s="214"/>
      <c r="CG41" s="214"/>
      <c r="CH41" s="214"/>
      <c r="CI41" s="214"/>
      <c r="CJ41" s="214"/>
      <c r="CK41" s="214"/>
      <c r="CL41" s="214"/>
      <c r="CM41" s="214"/>
      <c r="CN41" s="214"/>
      <c r="CO41" s="214"/>
      <c r="CP41" s="214"/>
      <c r="CQ41" s="214"/>
      <c r="CR41" s="214"/>
      <c r="CS41" s="214"/>
      <c r="CT41" s="214"/>
      <c r="CU41" s="214"/>
      <c r="CV41" s="214"/>
      <c r="CW41" s="214"/>
      <c r="CX41" s="214"/>
      <c r="CY41" s="214"/>
      <c r="CZ41" s="214"/>
      <c r="DA41" s="214"/>
      <c r="DB41" s="214"/>
      <c r="DC41" s="214"/>
      <c r="DD41" s="214"/>
      <c r="DE41" s="214"/>
    </row>
    <row r="42" spans="1:109" customFormat="1" ht="13" customHeight="1" x14ac:dyDescent="0.3">
      <c r="A42" s="392">
        <v>16500</v>
      </c>
      <c r="B42" s="393">
        <v>43294</v>
      </c>
      <c r="C42" s="394" t="s">
        <v>825</v>
      </c>
      <c r="D42" s="392" t="s">
        <v>937</v>
      </c>
      <c r="E42" s="392"/>
      <c r="F42" s="392" t="s">
        <v>850</v>
      </c>
      <c r="G42" s="393">
        <v>43273</v>
      </c>
      <c r="H42" s="395" t="s">
        <v>828</v>
      </c>
      <c r="I42" s="395" t="s">
        <v>853</v>
      </c>
      <c r="J42" s="395">
        <v>14</v>
      </c>
      <c r="K42" s="392" t="s">
        <v>908</v>
      </c>
      <c r="L42" s="392" t="s">
        <v>1344</v>
      </c>
      <c r="M42" s="420">
        <v>107.8181818181818</v>
      </c>
      <c r="N42" s="420">
        <v>59.918181818181807</v>
      </c>
      <c r="O42" s="402"/>
      <c r="P42" s="392"/>
      <c r="Q42" s="397"/>
      <c r="R42" s="398"/>
      <c r="S42" s="397"/>
      <c r="T42" s="392"/>
      <c r="U42" s="397"/>
      <c r="V42" s="397"/>
      <c r="W42" s="420">
        <v>34.154545454545449</v>
      </c>
      <c r="X42" s="392"/>
      <c r="Y42" s="420"/>
      <c r="Z42" s="420"/>
      <c r="AA42" s="420"/>
      <c r="AB42" s="420"/>
      <c r="AC42" s="420"/>
      <c r="AD42" s="397"/>
      <c r="AE42" s="397"/>
      <c r="AF42" s="392"/>
      <c r="AG42" s="392"/>
      <c r="AH42" s="420">
        <v>34.618181818181817</v>
      </c>
      <c r="AI42" s="392"/>
      <c r="AJ42" s="392"/>
      <c r="AK42" s="420"/>
      <c r="AL42" s="392"/>
      <c r="AM42" s="420"/>
      <c r="AN42" s="420"/>
      <c r="AO42" s="228" t="s">
        <v>1457</v>
      </c>
      <c r="AP42" s="395" t="s">
        <v>590</v>
      </c>
      <c r="AQ42" s="395"/>
      <c r="AR42" s="395"/>
      <c r="AS42" s="399"/>
      <c r="AT42" s="395"/>
      <c r="AU42" s="399"/>
      <c r="AV42" s="395"/>
      <c r="AW42" s="399"/>
      <c r="AX42" s="395" t="s">
        <v>835</v>
      </c>
      <c r="AY42" s="395"/>
      <c r="AZ42" s="395">
        <v>0</v>
      </c>
      <c r="BA42" s="395">
        <v>0</v>
      </c>
      <c r="BB42" s="395">
        <v>0</v>
      </c>
      <c r="BC42" s="395">
        <v>0</v>
      </c>
      <c r="BD42" s="395">
        <v>0</v>
      </c>
      <c r="BE42" s="395">
        <v>0</v>
      </c>
      <c r="BF42" s="395">
        <v>0</v>
      </c>
      <c r="BG42" s="395">
        <v>0</v>
      </c>
      <c r="BH42" s="395">
        <v>0</v>
      </c>
      <c r="BI42" s="395">
        <v>0</v>
      </c>
      <c r="BJ42" s="395">
        <v>0</v>
      </c>
      <c r="BK42" s="395">
        <v>0</v>
      </c>
      <c r="BL42" s="395"/>
      <c r="BM42" s="395" t="s">
        <v>829</v>
      </c>
      <c r="BN42" s="395"/>
      <c r="BO42" s="395" t="s">
        <v>829</v>
      </c>
      <c r="BP42" s="478"/>
      <c r="BQ42" s="395"/>
      <c r="BR42" s="395"/>
      <c r="BS42" s="395"/>
      <c r="BT42" s="402"/>
      <c r="BU42" s="402"/>
      <c r="BV42" s="395"/>
      <c r="BW42" s="395" t="s">
        <v>834</v>
      </c>
      <c r="BX42" s="395"/>
      <c r="BY42" s="392" t="s">
        <v>1568</v>
      </c>
      <c r="BZ42" s="498" t="s">
        <v>1573</v>
      </c>
      <c r="CA42" s="392" t="s">
        <v>593</v>
      </c>
    </row>
    <row r="43" spans="1:109" customFormat="1" ht="13" customHeight="1" x14ac:dyDescent="0.3">
      <c r="A43" s="392">
        <v>12484</v>
      </c>
      <c r="B43" s="393">
        <v>43292</v>
      </c>
      <c r="C43" s="394" t="s">
        <v>825</v>
      </c>
      <c r="D43" s="392" t="s">
        <v>937</v>
      </c>
      <c r="E43" s="392"/>
      <c r="F43" s="392" t="s">
        <v>850</v>
      </c>
      <c r="G43" s="393">
        <v>43255</v>
      </c>
      <c r="H43" s="395" t="s">
        <v>828</v>
      </c>
      <c r="I43" s="395" t="s">
        <v>829</v>
      </c>
      <c r="J43" s="395">
        <v>15</v>
      </c>
      <c r="K43" s="392" t="s">
        <v>1082</v>
      </c>
      <c r="L43" s="392" t="s">
        <v>1346</v>
      </c>
      <c r="M43" s="420">
        <v>99</v>
      </c>
      <c r="N43" s="420">
        <v>42</v>
      </c>
      <c r="O43" s="402"/>
      <c r="P43" s="392"/>
      <c r="Q43" s="397"/>
      <c r="R43" s="398"/>
      <c r="S43" s="397"/>
      <c r="T43" s="392"/>
      <c r="U43" s="397"/>
      <c r="V43" s="397"/>
      <c r="W43" s="420">
        <v>18</v>
      </c>
      <c r="X43" s="392"/>
      <c r="Y43" s="420"/>
      <c r="Z43" s="420"/>
      <c r="AA43" s="420"/>
      <c r="AB43" s="420"/>
      <c r="AC43" s="420"/>
      <c r="AD43" s="397"/>
      <c r="AE43" s="397"/>
      <c r="AF43" s="392"/>
      <c r="AG43" s="392"/>
      <c r="AH43" s="420">
        <v>18.799999999999997</v>
      </c>
      <c r="AI43" s="392"/>
      <c r="AJ43" s="392"/>
      <c r="AK43" s="420"/>
      <c r="AL43" s="392"/>
      <c r="AM43" s="420"/>
      <c r="AN43" s="420"/>
      <c r="AO43" s="392" t="s">
        <v>968</v>
      </c>
      <c r="AP43" s="395" t="s">
        <v>829</v>
      </c>
      <c r="AQ43" s="395"/>
      <c r="AR43" s="395"/>
      <c r="AS43" s="399"/>
      <c r="AT43" s="395">
        <v>5.5</v>
      </c>
      <c r="AU43" s="399"/>
      <c r="AV43" s="395"/>
      <c r="AW43" s="399"/>
      <c r="AX43" s="395" t="s">
        <v>772</v>
      </c>
      <c r="AY43" s="395"/>
      <c r="AZ43" s="395">
        <v>0</v>
      </c>
      <c r="BA43" s="395">
        <v>0</v>
      </c>
      <c r="BB43" s="395">
        <v>0</v>
      </c>
      <c r="BC43" s="395">
        <v>0</v>
      </c>
      <c r="BD43" s="395">
        <v>0</v>
      </c>
      <c r="BE43" s="395">
        <v>0</v>
      </c>
      <c r="BF43" s="395">
        <v>0</v>
      </c>
      <c r="BG43" s="395">
        <v>0</v>
      </c>
      <c r="BH43" s="395">
        <v>0</v>
      </c>
      <c r="BI43" s="395">
        <v>0</v>
      </c>
      <c r="BJ43" s="395">
        <v>0</v>
      </c>
      <c r="BK43" s="395">
        <v>0</v>
      </c>
      <c r="BL43" s="395"/>
      <c r="BM43" s="395" t="s">
        <v>829</v>
      </c>
      <c r="BN43" s="395"/>
      <c r="BO43" s="395" t="s">
        <v>829</v>
      </c>
      <c r="BP43" s="478"/>
      <c r="BQ43" s="395"/>
      <c r="BR43" s="395"/>
      <c r="BS43" s="395"/>
      <c r="BT43" s="392"/>
      <c r="BU43" s="402"/>
      <c r="BV43" s="395"/>
      <c r="BW43" s="395" t="s">
        <v>834</v>
      </c>
      <c r="BX43" s="395">
        <v>1</v>
      </c>
      <c r="BY43" s="392" t="s">
        <v>1570</v>
      </c>
      <c r="BZ43" s="498" t="s">
        <v>579</v>
      </c>
      <c r="CA43" s="402" t="s">
        <v>600</v>
      </c>
    </row>
  </sheetData>
  <sheetProtection algorithmName="SHA-512" hashValue="Dht0qFXPHqn8D6O7ta+CxyPiAlQsEsx/o2813pU4XFKGG5KbiLReUgtghfyWeZbJaQAiDztZuvaZxsS7zuqSyQ==" saltValue="7+dYYGrHEHfMHs68/Bn/GA==" spinCount="100000" sheet="1" objects="1" scenarios="1"/>
  <conditionalFormatting sqref="K2:K43">
    <cfRule type="containsText" dxfId="12" priority="2" operator="containsText" text="actewagl">
      <formula>NOT(ISERROR(SEARCH("actewagl",K2)))</formula>
    </cfRule>
  </conditionalFormatting>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0326E-A4BD-7648-ACAF-3A83B7D4009A}">
  <sheetPr codeName="Sheet52"/>
  <dimension ref="A1:DE42"/>
  <sheetViews>
    <sheetView workbookViewId="0">
      <selection activeCell="AT2" sqref="AT2:AW16"/>
    </sheetView>
  </sheetViews>
  <sheetFormatPr defaultColWidth="10.84375" defaultRowHeight="13.5" x14ac:dyDescent="0.3"/>
  <cols>
    <col min="1" max="11" width="10.84375" style="359"/>
    <col min="12" max="12" width="14.4609375" style="359" customWidth="1"/>
    <col min="13" max="40" width="10.84375" style="359"/>
    <col min="41" max="41" width="15.84375" style="359" customWidth="1"/>
    <col min="42" max="16384" width="10.84375" style="359"/>
  </cols>
  <sheetData>
    <row r="1" spans="1:109" ht="67.5" x14ac:dyDescent="0.3">
      <c r="A1" s="335" t="s">
        <v>228</v>
      </c>
      <c r="B1" s="335" t="s">
        <v>311</v>
      </c>
      <c r="C1" s="336" t="s">
        <v>312</v>
      </c>
      <c r="D1" s="337" t="s">
        <v>313</v>
      </c>
      <c r="E1" s="337" t="s">
        <v>314</v>
      </c>
      <c r="F1" s="337" t="s">
        <v>315</v>
      </c>
      <c r="G1" s="335" t="s">
        <v>316</v>
      </c>
      <c r="H1" s="338" t="s">
        <v>317</v>
      </c>
      <c r="I1" s="338" t="s">
        <v>395</v>
      </c>
      <c r="J1" s="338" t="s">
        <v>431</v>
      </c>
      <c r="K1" s="337" t="s">
        <v>408</v>
      </c>
      <c r="L1" s="339" t="s">
        <v>432</v>
      </c>
      <c r="M1" s="340" t="s">
        <v>433</v>
      </c>
      <c r="N1" s="341" t="s">
        <v>434</v>
      </c>
      <c r="O1" s="341" t="s">
        <v>435</v>
      </c>
      <c r="P1" s="341" t="s">
        <v>436</v>
      </c>
      <c r="Q1" s="341" t="s">
        <v>515</v>
      </c>
      <c r="R1" s="341" t="s">
        <v>308</v>
      </c>
      <c r="S1" s="341" t="s">
        <v>309</v>
      </c>
      <c r="T1" s="341" t="s">
        <v>310</v>
      </c>
      <c r="U1" s="341" t="s">
        <v>535</v>
      </c>
      <c r="V1" s="342" t="s">
        <v>536</v>
      </c>
      <c r="W1" s="343" t="s">
        <v>557</v>
      </c>
      <c r="X1" s="343" t="s">
        <v>362</v>
      </c>
      <c r="Y1" s="343" t="s">
        <v>297</v>
      </c>
      <c r="Z1" s="343" t="s">
        <v>298</v>
      </c>
      <c r="AA1" s="343" t="s">
        <v>376</v>
      </c>
      <c r="AB1" s="343" t="s">
        <v>295</v>
      </c>
      <c r="AC1" s="343" t="s">
        <v>296</v>
      </c>
      <c r="AD1" s="343" t="s">
        <v>223</v>
      </c>
      <c r="AE1" s="344" t="s">
        <v>224</v>
      </c>
      <c r="AF1" s="345" t="s">
        <v>560</v>
      </c>
      <c r="AG1" s="345" t="s">
        <v>561</v>
      </c>
      <c r="AH1" s="346" t="s">
        <v>429</v>
      </c>
      <c r="AI1" s="346" t="s">
        <v>268</v>
      </c>
      <c r="AJ1" s="346" t="s">
        <v>269</v>
      </c>
      <c r="AK1" s="346" t="s">
        <v>270</v>
      </c>
      <c r="AL1" s="347" t="s">
        <v>738</v>
      </c>
      <c r="AM1" s="347" t="s">
        <v>739</v>
      </c>
      <c r="AN1" s="347" t="s">
        <v>740</v>
      </c>
      <c r="AO1" s="348" t="s">
        <v>566</v>
      </c>
      <c r="AP1" s="349" t="s">
        <v>430</v>
      </c>
      <c r="AQ1" s="349" t="s">
        <v>195</v>
      </c>
      <c r="AR1" s="350" t="s">
        <v>196</v>
      </c>
      <c r="AS1" s="351" t="s">
        <v>190</v>
      </c>
      <c r="AT1" s="352" t="s">
        <v>191</v>
      </c>
      <c r="AU1" s="353"/>
      <c r="AV1" s="353"/>
      <c r="AW1" s="353"/>
      <c r="AX1" s="354" t="s">
        <v>439</v>
      </c>
      <c r="AY1" s="355" t="s">
        <v>440</v>
      </c>
      <c r="AZ1" s="356" t="s">
        <v>441</v>
      </c>
      <c r="BA1" s="357" t="s">
        <v>533</v>
      </c>
      <c r="BB1" s="356" t="s">
        <v>442</v>
      </c>
      <c r="BC1" s="357" t="s">
        <v>552</v>
      </c>
      <c r="BD1" s="356" t="s">
        <v>443</v>
      </c>
      <c r="BE1" s="357" t="s">
        <v>229</v>
      </c>
      <c r="BF1" s="356" t="s">
        <v>307</v>
      </c>
      <c r="BG1" s="358" t="s">
        <v>475</v>
      </c>
      <c r="BH1" s="356" t="s">
        <v>741</v>
      </c>
      <c r="BI1" s="358" t="s">
        <v>742</v>
      </c>
      <c r="BJ1" s="356" t="s">
        <v>537</v>
      </c>
      <c r="BK1" s="358" t="s">
        <v>482</v>
      </c>
      <c r="BL1" s="338" t="s">
        <v>502</v>
      </c>
      <c r="BM1" s="338" t="s">
        <v>476</v>
      </c>
      <c r="BN1" s="338" t="s">
        <v>477</v>
      </c>
      <c r="BO1" s="338" t="s">
        <v>225</v>
      </c>
      <c r="BP1" s="338" t="s">
        <v>522</v>
      </c>
      <c r="BQ1" s="338" t="s">
        <v>743</v>
      </c>
      <c r="BR1" s="338" t="s">
        <v>744</v>
      </c>
      <c r="BS1" s="338" t="s">
        <v>745</v>
      </c>
      <c r="BT1" s="336" t="s">
        <v>473</v>
      </c>
      <c r="BU1" s="336" t="s">
        <v>474</v>
      </c>
      <c r="BV1" s="338" t="s">
        <v>217</v>
      </c>
      <c r="BW1" s="338" t="s">
        <v>218</v>
      </c>
      <c r="BX1" s="336" t="s">
        <v>192</v>
      </c>
      <c r="BY1" s="338" t="s">
        <v>193</v>
      </c>
      <c r="BZ1" s="335" t="s">
        <v>194</v>
      </c>
    </row>
    <row r="2" spans="1:109" customFormat="1" ht="13" customHeight="1" x14ac:dyDescent="0.3">
      <c r="A2" s="392">
        <v>13593</v>
      </c>
      <c r="B2" s="534">
        <v>43308</v>
      </c>
      <c r="C2" s="394" t="s">
        <v>825</v>
      </c>
      <c r="D2" s="392" t="s">
        <v>980</v>
      </c>
      <c r="E2" s="392"/>
      <c r="F2" s="392" t="s">
        <v>827</v>
      </c>
      <c r="G2" s="393">
        <v>43299</v>
      </c>
      <c r="H2" s="395" t="s">
        <v>828</v>
      </c>
      <c r="I2" s="395" t="s">
        <v>829</v>
      </c>
      <c r="J2" s="395">
        <v>1</v>
      </c>
      <c r="K2" s="392" t="s">
        <v>866</v>
      </c>
      <c r="L2" s="392" t="s">
        <v>1313</v>
      </c>
      <c r="M2" s="420">
        <v>56</v>
      </c>
      <c r="N2" s="420">
        <v>23.999999999999996</v>
      </c>
      <c r="O2" s="402"/>
      <c r="P2" s="392"/>
      <c r="Q2" s="397"/>
      <c r="R2" s="398"/>
      <c r="S2" s="397"/>
      <c r="T2" s="392"/>
      <c r="U2" s="397"/>
      <c r="V2" s="397"/>
      <c r="W2" s="397"/>
      <c r="X2" s="392"/>
      <c r="Y2" s="420"/>
      <c r="Z2" s="420"/>
      <c r="AA2" s="420"/>
      <c r="AB2" s="420"/>
      <c r="AC2" s="420"/>
      <c r="AD2" s="420"/>
      <c r="AE2" s="397"/>
      <c r="AF2" s="392"/>
      <c r="AG2" s="392"/>
      <c r="AH2" s="420"/>
      <c r="AI2" s="392"/>
      <c r="AJ2" s="392"/>
      <c r="AK2" s="397"/>
      <c r="AL2" s="392"/>
      <c r="AM2" s="420"/>
      <c r="AN2" s="420"/>
      <c r="AO2" s="392" t="s">
        <v>833</v>
      </c>
      <c r="AP2" s="395" t="s">
        <v>829</v>
      </c>
      <c r="AQ2" s="395"/>
      <c r="AR2" s="395"/>
      <c r="AS2" s="399"/>
      <c r="AT2" s="395">
        <v>11</v>
      </c>
      <c r="AU2" s="399">
        <v>910</v>
      </c>
      <c r="AV2" s="395"/>
      <c r="AW2" s="399">
        <v>6.2</v>
      </c>
      <c r="AX2" s="395" t="s">
        <v>835</v>
      </c>
      <c r="AY2" s="395"/>
      <c r="AZ2" s="395">
        <v>0</v>
      </c>
      <c r="BA2" s="395">
        <v>0</v>
      </c>
      <c r="BB2" s="395">
        <v>0</v>
      </c>
      <c r="BC2" s="395">
        <v>0</v>
      </c>
      <c r="BD2" s="395">
        <v>0</v>
      </c>
      <c r="BE2" s="395">
        <v>0</v>
      </c>
      <c r="BF2" s="395">
        <v>0</v>
      </c>
      <c r="BG2" s="395">
        <v>0</v>
      </c>
      <c r="BH2" s="395">
        <v>0</v>
      </c>
      <c r="BI2" s="395">
        <v>0</v>
      </c>
      <c r="BJ2" s="395">
        <v>0</v>
      </c>
      <c r="BK2" s="395">
        <v>0</v>
      </c>
      <c r="BL2" s="395"/>
      <c r="BM2" s="395" t="s">
        <v>829</v>
      </c>
      <c r="BN2" s="395"/>
      <c r="BO2" s="395" t="s">
        <v>829</v>
      </c>
      <c r="BP2" s="480">
        <v>141.70909090909089</v>
      </c>
      <c r="BQ2" s="395"/>
      <c r="BR2" s="395"/>
      <c r="BS2" s="395"/>
      <c r="BT2" s="228"/>
      <c r="BU2" s="402"/>
      <c r="BV2" s="395"/>
      <c r="BW2" s="395" t="s">
        <v>834</v>
      </c>
      <c r="BX2" s="395"/>
      <c r="BY2" s="402"/>
      <c r="BZ2" s="498" t="s">
        <v>579</v>
      </c>
      <c r="CA2" s="402" t="s">
        <v>580</v>
      </c>
    </row>
    <row r="3" spans="1:109" customFormat="1" ht="13" customHeight="1" x14ac:dyDescent="0.3">
      <c r="A3" s="392">
        <v>10823</v>
      </c>
      <c r="B3" s="534">
        <v>43312</v>
      </c>
      <c r="C3" s="394" t="s">
        <v>825</v>
      </c>
      <c r="D3" s="392" t="s">
        <v>980</v>
      </c>
      <c r="E3" s="392"/>
      <c r="F3" s="392" t="s">
        <v>827</v>
      </c>
      <c r="G3" s="393">
        <v>43284</v>
      </c>
      <c r="H3" s="395" t="s">
        <v>828</v>
      </c>
      <c r="I3" s="395" t="s">
        <v>853</v>
      </c>
      <c r="J3" s="395">
        <v>2</v>
      </c>
      <c r="K3" s="392" t="s">
        <v>870</v>
      </c>
      <c r="L3" s="392" t="s">
        <v>871</v>
      </c>
      <c r="M3" s="420">
        <v>97.699999999999989</v>
      </c>
      <c r="N3" s="420">
        <v>26.781818181818181</v>
      </c>
      <c r="O3" s="402"/>
      <c r="P3" s="392"/>
      <c r="Q3" s="397"/>
      <c r="R3" s="398"/>
      <c r="S3" s="397"/>
      <c r="T3" s="392"/>
      <c r="U3" s="397"/>
      <c r="V3" s="397"/>
      <c r="W3" s="397"/>
      <c r="X3" s="392"/>
      <c r="Y3" s="420"/>
      <c r="Z3" s="420"/>
      <c r="AA3" s="420"/>
      <c r="AB3" s="420"/>
      <c r="AC3" s="420"/>
      <c r="AD3" s="420"/>
      <c r="AE3" s="397"/>
      <c r="AF3" s="392"/>
      <c r="AG3" s="392"/>
      <c r="AH3" s="420"/>
      <c r="AI3" s="392"/>
      <c r="AJ3" s="392"/>
      <c r="AK3" s="420"/>
      <c r="AL3" s="392"/>
      <c r="AM3" s="420"/>
      <c r="AN3" s="420"/>
      <c r="AO3" s="392" t="s">
        <v>833</v>
      </c>
      <c r="AP3" s="395" t="s">
        <v>829</v>
      </c>
      <c r="AQ3" s="395"/>
      <c r="AR3" s="395"/>
      <c r="AS3" s="395">
        <v>10</v>
      </c>
      <c r="AT3" s="395">
        <v>10</v>
      </c>
      <c r="AU3" s="399">
        <v>1274</v>
      </c>
      <c r="AV3" s="395"/>
      <c r="AW3" s="399">
        <v>5</v>
      </c>
      <c r="AX3" s="395" t="s">
        <v>835</v>
      </c>
      <c r="AY3" s="395"/>
      <c r="AZ3" s="395">
        <v>0</v>
      </c>
      <c r="BA3" s="395">
        <v>0</v>
      </c>
      <c r="BB3" s="395">
        <v>0</v>
      </c>
      <c r="BC3" s="395">
        <v>0</v>
      </c>
      <c r="BD3" s="395">
        <v>0</v>
      </c>
      <c r="BE3" s="395">
        <v>0</v>
      </c>
      <c r="BF3" s="395">
        <v>0</v>
      </c>
      <c r="BG3" s="395">
        <v>0</v>
      </c>
      <c r="BH3" s="395">
        <v>0</v>
      </c>
      <c r="BI3" s="395">
        <v>0</v>
      </c>
      <c r="BJ3" s="395">
        <v>0</v>
      </c>
      <c r="BK3" s="395">
        <v>0</v>
      </c>
      <c r="BL3" s="395"/>
      <c r="BM3" s="395" t="s">
        <v>829</v>
      </c>
      <c r="BN3" s="395"/>
      <c r="BO3" s="395" t="s">
        <v>829</v>
      </c>
      <c r="BP3" s="478"/>
      <c r="BQ3" s="395"/>
      <c r="BR3" s="395"/>
      <c r="BS3" s="395"/>
      <c r="BT3" s="392"/>
      <c r="BU3" s="402"/>
      <c r="BV3" s="395"/>
      <c r="BW3" s="395" t="s">
        <v>834</v>
      </c>
      <c r="BX3" s="395"/>
      <c r="BY3" s="392"/>
      <c r="BZ3" s="498" t="s">
        <v>1478</v>
      </c>
      <c r="CA3" s="402" t="s">
        <v>600</v>
      </c>
    </row>
    <row r="4" spans="1:109" customFormat="1" ht="13" customHeight="1" x14ac:dyDescent="0.3">
      <c r="A4" s="392">
        <v>16639</v>
      </c>
      <c r="B4" s="534">
        <v>43309</v>
      </c>
      <c r="C4" s="394" t="s">
        <v>825</v>
      </c>
      <c r="D4" s="392" t="s">
        <v>980</v>
      </c>
      <c r="E4" s="392"/>
      <c r="F4" s="392" t="s">
        <v>827</v>
      </c>
      <c r="G4" s="406">
        <v>43299</v>
      </c>
      <c r="H4" s="395" t="s">
        <v>828</v>
      </c>
      <c r="I4" s="395" t="s">
        <v>829</v>
      </c>
      <c r="J4" s="395">
        <v>3</v>
      </c>
      <c r="K4" s="392" t="s">
        <v>873</v>
      </c>
      <c r="L4" s="392" t="s">
        <v>1022</v>
      </c>
      <c r="M4" s="420">
        <v>85.081818181818178</v>
      </c>
      <c r="N4" s="420">
        <v>27.009090909090908</v>
      </c>
      <c r="O4" s="402"/>
      <c r="P4" s="392"/>
      <c r="Q4" s="397"/>
      <c r="R4" s="398"/>
      <c r="S4" s="397"/>
      <c r="T4" s="392"/>
      <c r="U4" s="397"/>
      <c r="V4" s="397"/>
      <c r="W4" s="397"/>
      <c r="X4" s="392"/>
      <c r="Y4" s="420"/>
      <c r="Z4" s="420"/>
      <c r="AA4" s="420"/>
      <c r="AB4" s="420"/>
      <c r="AC4" s="420"/>
      <c r="AD4" s="397"/>
      <c r="AE4" s="397"/>
      <c r="AF4" s="392"/>
      <c r="AG4" s="392"/>
      <c r="AH4" s="420"/>
      <c r="AI4" s="392"/>
      <c r="AJ4" s="392"/>
      <c r="AK4" s="420"/>
      <c r="AL4" s="392"/>
      <c r="AM4" s="420"/>
      <c r="AN4" s="420"/>
      <c r="AO4" s="392" t="s">
        <v>833</v>
      </c>
      <c r="AP4" s="395" t="s">
        <v>829</v>
      </c>
      <c r="AQ4" s="395"/>
      <c r="AR4" s="395"/>
      <c r="AS4" s="399"/>
      <c r="AT4" s="395">
        <v>6.7</v>
      </c>
      <c r="AU4" s="399"/>
      <c r="AV4" s="395"/>
      <c r="AW4" s="399"/>
      <c r="AX4" s="395" t="s">
        <v>829</v>
      </c>
      <c r="AY4" s="395"/>
      <c r="AZ4" s="395">
        <v>0</v>
      </c>
      <c r="BA4" s="395">
        <v>0</v>
      </c>
      <c r="BB4" s="395">
        <v>0</v>
      </c>
      <c r="BC4" s="395">
        <v>0</v>
      </c>
      <c r="BD4" s="395">
        <v>0</v>
      </c>
      <c r="BE4" s="395">
        <v>0</v>
      </c>
      <c r="BF4" s="395">
        <v>0</v>
      </c>
      <c r="BG4" s="395">
        <v>0</v>
      </c>
      <c r="BH4" s="395">
        <v>0</v>
      </c>
      <c r="BI4" s="395">
        <v>0</v>
      </c>
      <c r="BJ4" s="395">
        <v>0</v>
      </c>
      <c r="BK4" s="395">
        <v>0</v>
      </c>
      <c r="BL4" s="395"/>
      <c r="BM4" s="395" t="s">
        <v>829</v>
      </c>
      <c r="BN4" s="395"/>
      <c r="BO4" s="395" t="s">
        <v>829</v>
      </c>
      <c r="BP4" s="478"/>
      <c r="BQ4" s="395"/>
      <c r="BR4" s="395"/>
      <c r="BS4" s="395"/>
      <c r="BT4" s="392"/>
      <c r="BU4" s="402"/>
      <c r="BV4" s="395"/>
      <c r="BW4" s="395" t="s">
        <v>834</v>
      </c>
      <c r="BX4" s="395">
        <v>1</v>
      </c>
      <c r="BY4" s="392"/>
      <c r="BZ4" s="498" t="s">
        <v>1574</v>
      </c>
      <c r="CA4" s="392" t="s">
        <v>593</v>
      </c>
      <c r="CC4" s="214"/>
      <c r="CD4" s="214"/>
      <c r="CE4" s="214"/>
      <c r="CF4" s="214"/>
      <c r="CG4" s="214"/>
      <c r="CH4" s="214"/>
      <c r="CI4" s="214"/>
      <c r="CJ4" s="214"/>
      <c r="CK4" s="214"/>
      <c r="CL4" s="214"/>
      <c r="CM4" s="214"/>
      <c r="CN4" s="214"/>
      <c r="CO4" s="214"/>
      <c r="CP4" s="214"/>
      <c r="CQ4" s="214"/>
      <c r="CR4" s="214"/>
      <c r="CS4" s="214"/>
      <c r="CT4" s="214"/>
      <c r="CU4" s="214"/>
      <c r="CV4" s="214"/>
      <c r="CW4" s="214"/>
      <c r="CX4" s="214"/>
      <c r="CY4" s="214"/>
      <c r="CZ4" s="214"/>
      <c r="DA4" s="214"/>
      <c r="DB4" s="214"/>
      <c r="DC4" s="214"/>
      <c r="DD4" s="214"/>
      <c r="DE4" s="214"/>
    </row>
    <row r="5" spans="1:109" customFormat="1" ht="13" customHeight="1" x14ac:dyDescent="0.3">
      <c r="A5" s="392">
        <v>11108</v>
      </c>
      <c r="B5" s="393">
        <v>43291</v>
      </c>
      <c r="C5" s="410" t="s">
        <v>963</v>
      </c>
      <c r="D5" s="411" t="s">
        <v>980</v>
      </c>
      <c r="E5" s="411"/>
      <c r="F5" s="411" t="s">
        <v>1040</v>
      </c>
      <c r="G5" s="406">
        <v>43281</v>
      </c>
      <c r="H5" s="412" t="s">
        <v>590</v>
      </c>
      <c r="I5" s="412" t="s">
        <v>772</v>
      </c>
      <c r="J5" s="412">
        <v>4</v>
      </c>
      <c r="K5" s="411" t="s">
        <v>59</v>
      </c>
      <c r="L5" s="392" t="s">
        <v>1575</v>
      </c>
      <c r="M5" s="420">
        <v>77</v>
      </c>
      <c r="N5" s="420">
        <v>23.154545454545453</v>
      </c>
      <c r="O5" s="416" t="s">
        <v>802</v>
      </c>
      <c r="P5" s="411">
        <v>300</v>
      </c>
      <c r="Q5" s="420">
        <v>29.999999999999996</v>
      </c>
      <c r="R5" s="413"/>
      <c r="S5" s="414"/>
      <c r="T5" s="411"/>
      <c r="U5" s="414"/>
      <c r="V5" s="414"/>
      <c r="W5" s="414"/>
      <c r="X5" s="411"/>
      <c r="Y5" s="426"/>
      <c r="Z5" s="426"/>
      <c r="AA5" s="426"/>
      <c r="AB5" s="426"/>
      <c r="AC5" s="426"/>
      <c r="AD5" s="426"/>
      <c r="AE5" s="414"/>
      <c r="AF5" s="411"/>
      <c r="AG5" s="411"/>
      <c r="AH5" s="426"/>
      <c r="AI5" s="411"/>
      <c r="AJ5" s="411"/>
      <c r="AK5" s="426"/>
      <c r="AL5" s="411"/>
      <c r="AM5" s="426"/>
      <c r="AN5" s="426"/>
      <c r="AO5" s="411" t="s">
        <v>1042</v>
      </c>
      <c r="AP5" s="412" t="s">
        <v>772</v>
      </c>
      <c r="AQ5" s="412"/>
      <c r="AR5" s="412"/>
      <c r="AS5" s="412">
        <v>10</v>
      </c>
      <c r="AT5" s="395">
        <v>5.2</v>
      </c>
      <c r="AU5" s="399"/>
      <c r="AV5" s="395"/>
      <c r="AW5" s="399"/>
      <c r="AX5" s="412" t="s">
        <v>807</v>
      </c>
      <c r="AY5" s="412"/>
      <c r="AZ5" s="412">
        <v>0</v>
      </c>
      <c r="BA5" s="412">
        <v>0</v>
      </c>
      <c r="BB5" s="412">
        <v>2</v>
      </c>
      <c r="BC5" s="412">
        <v>0</v>
      </c>
      <c r="BD5" s="412">
        <v>0</v>
      </c>
      <c r="BE5" s="412">
        <v>0</v>
      </c>
      <c r="BF5" s="412">
        <v>0</v>
      </c>
      <c r="BG5" s="412">
        <v>0</v>
      </c>
      <c r="BH5" s="412">
        <v>0</v>
      </c>
      <c r="BI5" s="412">
        <v>0</v>
      </c>
      <c r="BJ5" s="412">
        <v>0</v>
      </c>
      <c r="BK5" s="412">
        <v>0</v>
      </c>
      <c r="BL5" s="412"/>
      <c r="BM5" s="412" t="s">
        <v>772</v>
      </c>
      <c r="BN5" s="412"/>
      <c r="BO5" s="412" t="s">
        <v>772</v>
      </c>
      <c r="BP5" s="482"/>
      <c r="BQ5" s="412"/>
      <c r="BR5" s="412"/>
      <c r="BS5" s="412"/>
      <c r="BT5" s="416"/>
      <c r="BU5" s="416"/>
      <c r="BV5" s="412"/>
      <c r="BW5" s="412" t="s">
        <v>1043</v>
      </c>
      <c r="BX5" s="412"/>
      <c r="BY5" s="411"/>
      <c r="BZ5" s="481" t="s">
        <v>1264</v>
      </c>
      <c r="CA5" s="392" t="s">
        <v>580</v>
      </c>
    </row>
    <row r="6" spans="1:109" customFormat="1" ht="13" customHeight="1" x14ac:dyDescent="0.3">
      <c r="A6" s="392">
        <v>1485</v>
      </c>
      <c r="B6" s="393">
        <v>43291</v>
      </c>
      <c r="C6" s="394" t="s">
        <v>825</v>
      </c>
      <c r="D6" s="392" t="s">
        <v>980</v>
      </c>
      <c r="E6" s="392"/>
      <c r="F6" s="392" t="s">
        <v>827</v>
      </c>
      <c r="G6" s="393">
        <v>43277</v>
      </c>
      <c r="H6" s="395" t="s">
        <v>828</v>
      </c>
      <c r="I6" s="395" t="s">
        <v>829</v>
      </c>
      <c r="J6" s="395">
        <v>5</v>
      </c>
      <c r="K6" s="392" t="s">
        <v>885</v>
      </c>
      <c r="L6" s="392" t="s">
        <v>844</v>
      </c>
      <c r="M6" s="420">
        <v>79.681818181818187</v>
      </c>
      <c r="N6" s="420">
        <v>24.84545454545454</v>
      </c>
      <c r="O6" s="402"/>
      <c r="P6" s="392"/>
      <c r="Q6" s="397"/>
      <c r="R6" s="398"/>
      <c r="S6" s="397"/>
      <c r="T6" s="392"/>
      <c r="U6" s="397"/>
      <c r="V6" s="397"/>
      <c r="W6" s="397"/>
      <c r="X6" s="392"/>
      <c r="Y6" s="420"/>
      <c r="Z6" s="420"/>
      <c r="AA6" s="420"/>
      <c r="AB6" s="420"/>
      <c r="AC6" s="420"/>
      <c r="AD6" s="420"/>
      <c r="AE6" s="397"/>
      <c r="AF6" s="392"/>
      <c r="AG6" s="392"/>
      <c r="AH6" s="420"/>
      <c r="AI6" s="392"/>
      <c r="AJ6" s="392"/>
      <c r="AK6" s="420"/>
      <c r="AL6" s="392"/>
      <c r="AM6" s="420"/>
      <c r="AN6" s="420"/>
      <c r="AO6" s="392" t="s">
        <v>833</v>
      </c>
      <c r="AP6" s="395" t="s">
        <v>829</v>
      </c>
      <c r="AQ6" s="395"/>
      <c r="AR6" s="395"/>
      <c r="AS6" s="399"/>
      <c r="AT6" s="395">
        <v>6.2</v>
      </c>
      <c r="AU6" s="399"/>
      <c r="AV6" s="395"/>
      <c r="AW6" s="399"/>
      <c r="AX6" s="395" t="s">
        <v>835</v>
      </c>
      <c r="AY6" s="395"/>
      <c r="AZ6" s="395">
        <v>0</v>
      </c>
      <c r="BA6" s="395">
        <v>0</v>
      </c>
      <c r="BB6" s="395">
        <v>0</v>
      </c>
      <c r="BC6" s="395">
        <v>0</v>
      </c>
      <c r="BD6" s="395">
        <v>0</v>
      </c>
      <c r="BE6" s="395">
        <v>0</v>
      </c>
      <c r="BF6" s="395">
        <v>0</v>
      </c>
      <c r="BG6" s="395">
        <v>0</v>
      </c>
      <c r="BH6" s="395">
        <v>0</v>
      </c>
      <c r="BI6" s="395">
        <v>0</v>
      </c>
      <c r="BJ6" s="395">
        <v>0</v>
      </c>
      <c r="BK6" s="395">
        <v>0</v>
      </c>
      <c r="BL6" s="395"/>
      <c r="BM6" s="395" t="s">
        <v>829</v>
      </c>
      <c r="BN6" s="395"/>
      <c r="BO6" s="395" t="s">
        <v>829</v>
      </c>
      <c r="BP6" s="478"/>
      <c r="BQ6" s="395"/>
      <c r="BR6" s="395"/>
      <c r="BS6" s="395"/>
      <c r="BT6" s="402"/>
      <c r="BU6" s="402"/>
      <c r="BV6" s="395"/>
      <c r="BW6" s="395" t="s">
        <v>834</v>
      </c>
      <c r="BX6" s="395"/>
      <c r="BY6" s="392"/>
      <c r="BZ6" s="481" t="s">
        <v>1576</v>
      </c>
      <c r="CA6" s="402" t="s">
        <v>580</v>
      </c>
    </row>
    <row r="7" spans="1:109" customFormat="1" ht="13" customHeight="1" x14ac:dyDescent="0.3">
      <c r="A7" s="392">
        <v>16117</v>
      </c>
      <c r="B7" s="534">
        <v>43312</v>
      </c>
      <c r="C7" s="394" t="s">
        <v>825</v>
      </c>
      <c r="D7" s="392" t="s">
        <v>980</v>
      </c>
      <c r="E7" s="392"/>
      <c r="F7" s="392" t="s">
        <v>827</v>
      </c>
      <c r="G7" s="393">
        <v>43312</v>
      </c>
      <c r="H7" s="395" t="s">
        <v>828</v>
      </c>
      <c r="I7" s="395" t="s">
        <v>853</v>
      </c>
      <c r="J7" s="395">
        <v>6</v>
      </c>
      <c r="K7" s="392" t="s">
        <v>887</v>
      </c>
      <c r="L7" s="392" t="s">
        <v>1553</v>
      </c>
      <c r="M7" s="420">
        <v>85.499999999999986</v>
      </c>
      <c r="N7" s="420">
        <v>27.690909090909088</v>
      </c>
      <c r="O7" s="402"/>
      <c r="P7" s="392"/>
      <c r="Q7" s="397"/>
      <c r="R7" s="398"/>
      <c r="S7" s="397"/>
      <c r="T7" s="392"/>
      <c r="U7" s="397"/>
      <c r="V7" s="397"/>
      <c r="W7" s="397"/>
      <c r="X7" s="392"/>
      <c r="Y7" s="420"/>
      <c r="Z7" s="420"/>
      <c r="AA7" s="420"/>
      <c r="AB7" s="420"/>
      <c r="AC7" s="420"/>
      <c r="AD7" s="420"/>
      <c r="AE7" s="397"/>
      <c r="AF7" s="392"/>
      <c r="AG7" s="392"/>
      <c r="AH7" s="420"/>
      <c r="AI7" s="392"/>
      <c r="AJ7" s="392"/>
      <c r="AK7" s="420"/>
      <c r="AL7" s="392"/>
      <c r="AM7" s="420"/>
      <c r="AN7" s="420"/>
      <c r="AO7" s="392" t="s">
        <v>833</v>
      </c>
      <c r="AP7" s="395" t="s">
        <v>829</v>
      </c>
      <c r="AQ7" s="395"/>
      <c r="AR7" s="395"/>
      <c r="AS7" s="399"/>
      <c r="AT7" s="395">
        <v>10</v>
      </c>
      <c r="AU7" s="399"/>
      <c r="AV7" s="395"/>
      <c r="AW7" s="395"/>
      <c r="AX7" s="395" t="s">
        <v>835</v>
      </c>
      <c r="AY7" s="395"/>
      <c r="AZ7" s="395">
        <v>0</v>
      </c>
      <c r="BA7" s="395">
        <v>0</v>
      </c>
      <c r="BB7" s="395">
        <v>0</v>
      </c>
      <c r="BC7" s="395">
        <v>0</v>
      </c>
      <c r="BD7" s="395">
        <v>0</v>
      </c>
      <c r="BE7" s="395">
        <v>0</v>
      </c>
      <c r="BF7" s="395">
        <v>0</v>
      </c>
      <c r="BG7" s="395">
        <v>0</v>
      </c>
      <c r="BH7" s="395">
        <v>0</v>
      </c>
      <c r="BI7" s="395">
        <v>0</v>
      </c>
      <c r="BJ7" s="395">
        <v>0</v>
      </c>
      <c r="BK7" s="395">
        <v>0</v>
      </c>
      <c r="BL7" s="395"/>
      <c r="BM7" s="395" t="s">
        <v>829</v>
      </c>
      <c r="BN7" s="395">
        <v>12</v>
      </c>
      <c r="BO7" s="395" t="s">
        <v>829</v>
      </c>
      <c r="BP7" s="478"/>
      <c r="BQ7" s="395"/>
      <c r="BR7" s="395"/>
      <c r="BS7" s="395"/>
      <c r="BT7" s="392" t="s">
        <v>1554</v>
      </c>
      <c r="BU7" s="402" t="s">
        <v>523</v>
      </c>
      <c r="BV7" s="395">
        <v>25</v>
      </c>
      <c r="BW7" s="395" t="s">
        <v>834</v>
      </c>
      <c r="BX7" s="395"/>
      <c r="BY7" s="392" t="s">
        <v>1555</v>
      </c>
      <c r="BZ7" s="498" t="s">
        <v>579</v>
      </c>
      <c r="CA7" s="392" t="s">
        <v>580</v>
      </c>
    </row>
    <row r="8" spans="1:109" customFormat="1" ht="13" customHeight="1" x14ac:dyDescent="0.3">
      <c r="A8" s="392">
        <v>12299</v>
      </c>
      <c r="B8" s="393">
        <v>43291</v>
      </c>
      <c r="C8" s="394" t="s">
        <v>825</v>
      </c>
      <c r="D8" s="392" t="s">
        <v>980</v>
      </c>
      <c r="E8" s="392"/>
      <c r="F8" s="392" t="s">
        <v>827</v>
      </c>
      <c r="G8" s="393">
        <v>43281</v>
      </c>
      <c r="H8" s="395" t="s">
        <v>828</v>
      </c>
      <c r="I8" s="395" t="s">
        <v>853</v>
      </c>
      <c r="J8" s="395">
        <v>7</v>
      </c>
      <c r="K8" s="392" t="s">
        <v>893</v>
      </c>
      <c r="L8" s="392" t="s">
        <v>1037</v>
      </c>
      <c r="M8" s="420">
        <v>81.509090909090901</v>
      </c>
      <c r="N8" s="420">
        <v>27.981818181818181</v>
      </c>
      <c r="O8" s="402"/>
      <c r="P8" s="392"/>
      <c r="Q8" s="397"/>
      <c r="R8" s="398"/>
      <c r="S8" s="397"/>
      <c r="T8" s="392"/>
      <c r="U8" s="397"/>
      <c r="V8" s="397"/>
      <c r="W8" s="397"/>
      <c r="X8" s="392"/>
      <c r="Y8" s="420"/>
      <c r="Z8" s="420"/>
      <c r="AA8" s="420"/>
      <c r="AB8" s="420"/>
      <c r="AC8" s="420"/>
      <c r="AD8" s="397"/>
      <c r="AE8" s="397"/>
      <c r="AF8" s="392"/>
      <c r="AG8" s="392"/>
      <c r="AH8" s="420"/>
      <c r="AI8" s="392"/>
      <c r="AJ8" s="392"/>
      <c r="AK8" s="420"/>
      <c r="AL8" s="392"/>
      <c r="AM8" s="420"/>
      <c r="AN8" s="420"/>
      <c r="AO8" s="392" t="s">
        <v>833</v>
      </c>
      <c r="AP8" s="395" t="s">
        <v>829</v>
      </c>
      <c r="AQ8" s="395"/>
      <c r="AR8" s="395"/>
      <c r="AS8" s="395"/>
      <c r="AT8" s="395">
        <v>10</v>
      </c>
      <c r="AU8" s="399">
        <v>1274</v>
      </c>
      <c r="AV8" s="395"/>
      <c r="AW8" s="399">
        <v>5</v>
      </c>
      <c r="AX8" s="395" t="s">
        <v>835</v>
      </c>
      <c r="AY8" s="395"/>
      <c r="AZ8" s="395">
        <v>0</v>
      </c>
      <c r="BA8" s="395">
        <v>0</v>
      </c>
      <c r="BB8" s="395">
        <v>0</v>
      </c>
      <c r="BC8" s="395">
        <v>0</v>
      </c>
      <c r="BD8" s="395">
        <v>0</v>
      </c>
      <c r="BE8" s="395">
        <v>0</v>
      </c>
      <c r="BF8" s="395">
        <v>0</v>
      </c>
      <c r="BG8" s="395">
        <v>0</v>
      </c>
      <c r="BH8" s="395">
        <v>0</v>
      </c>
      <c r="BI8" s="395">
        <v>0</v>
      </c>
      <c r="BJ8" s="395">
        <v>0</v>
      </c>
      <c r="BK8" s="395">
        <v>0</v>
      </c>
      <c r="BL8" s="395"/>
      <c r="BM8" s="395" t="s">
        <v>829</v>
      </c>
      <c r="BN8" s="395">
        <v>12</v>
      </c>
      <c r="BO8" s="395" t="s">
        <v>829</v>
      </c>
      <c r="BP8" s="478"/>
      <c r="BQ8" s="395"/>
      <c r="BR8" s="395"/>
      <c r="BS8" s="395"/>
      <c r="BT8" s="402"/>
      <c r="BU8" s="402"/>
      <c r="BV8" s="395"/>
      <c r="BW8" s="395" t="s">
        <v>834</v>
      </c>
      <c r="BX8" s="395"/>
      <c r="BY8" s="392" t="s">
        <v>1556</v>
      </c>
      <c r="BZ8" s="502" t="s">
        <v>579</v>
      </c>
      <c r="CA8" s="402" t="s">
        <v>580</v>
      </c>
    </row>
    <row r="9" spans="1:109" customFormat="1" ht="13" customHeight="1" x14ac:dyDescent="0.3">
      <c r="A9" s="392">
        <v>15129</v>
      </c>
      <c r="B9" s="534">
        <v>43308</v>
      </c>
      <c r="C9" s="394" t="s">
        <v>825</v>
      </c>
      <c r="D9" s="392" t="s">
        <v>980</v>
      </c>
      <c r="E9" s="392"/>
      <c r="F9" s="392" t="s">
        <v>827</v>
      </c>
      <c r="G9" s="393">
        <v>43266</v>
      </c>
      <c r="H9" s="395" t="s">
        <v>828</v>
      </c>
      <c r="I9" s="395" t="s">
        <v>829</v>
      </c>
      <c r="J9" s="395">
        <v>8</v>
      </c>
      <c r="K9" s="392" t="s">
        <v>836</v>
      </c>
      <c r="L9" s="392" t="s">
        <v>1323</v>
      </c>
      <c r="M9" s="420">
        <v>109.99999999999999</v>
      </c>
      <c r="N9" s="420">
        <v>22.954545454545453</v>
      </c>
      <c r="O9" s="402"/>
      <c r="P9" s="392"/>
      <c r="Q9" s="397"/>
      <c r="R9" s="392"/>
      <c r="S9" s="397"/>
      <c r="T9" s="392"/>
      <c r="U9" s="397"/>
      <c r="V9" s="397"/>
      <c r="W9" s="397"/>
      <c r="X9" s="392"/>
      <c r="Y9" s="420"/>
      <c r="Z9" s="420"/>
      <c r="AA9" s="420"/>
      <c r="AB9" s="420"/>
      <c r="AC9" s="420"/>
      <c r="AD9" s="397"/>
      <c r="AE9" s="397"/>
      <c r="AF9" s="392"/>
      <c r="AG9" s="392"/>
      <c r="AH9" s="420"/>
      <c r="AI9" s="392"/>
      <c r="AJ9" s="392"/>
      <c r="AK9" s="420"/>
      <c r="AL9" s="392"/>
      <c r="AM9" s="420"/>
      <c r="AN9" s="420"/>
      <c r="AO9" s="392" t="s">
        <v>833</v>
      </c>
      <c r="AP9" s="395" t="s">
        <v>829</v>
      </c>
      <c r="AQ9" s="395"/>
      <c r="AR9" s="395"/>
      <c r="AS9" s="399"/>
      <c r="AT9" s="395">
        <v>5</v>
      </c>
      <c r="AU9" s="399"/>
      <c r="AV9" s="395"/>
      <c r="AW9" s="399"/>
      <c r="AX9" s="395" t="s">
        <v>835</v>
      </c>
      <c r="AY9" s="395"/>
      <c r="AZ9" s="395">
        <v>0</v>
      </c>
      <c r="BA9" s="395">
        <v>0</v>
      </c>
      <c r="BB9" s="395">
        <v>0</v>
      </c>
      <c r="BC9" s="395">
        <v>0</v>
      </c>
      <c r="BD9" s="395">
        <v>0</v>
      </c>
      <c r="BE9" s="395">
        <v>0</v>
      </c>
      <c r="BF9" s="395">
        <v>0</v>
      </c>
      <c r="BG9" s="395">
        <v>0</v>
      </c>
      <c r="BH9" s="395">
        <v>0</v>
      </c>
      <c r="BI9" s="395">
        <v>0</v>
      </c>
      <c r="BJ9" s="395">
        <v>0</v>
      </c>
      <c r="BK9" s="395">
        <v>0</v>
      </c>
      <c r="BL9" s="395"/>
      <c r="BM9" s="395" t="s">
        <v>829</v>
      </c>
      <c r="BN9" s="395"/>
      <c r="BO9" s="395" t="s">
        <v>829</v>
      </c>
      <c r="BP9" s="478"/>
      <c r="BQ9" s="395"/>
      <c r="BR9" s="395"/>
      <c r="BS9" s="395"/>
      <c r="BT9" s="402"/>
      <c r="BU9" s="402"/>
      <c r="BV9" s="395"/>
      <c r="BW9" s="395" t="s">
        <v>834</v>
      </c>
      <c r="BX9" s="395">
        <v>1</v>
      </c>
      <c r="BY9" s="392"/>
      <c r="BZ9" s="481" t="s">
        <v>1577</v>
      </c>
      <c r="CA9" s="392" t="s">
        <v>600</v>
      </c>
    </row>
    <row r="10" spans="1:109" customFormat="1" ht="13" customHeight="1" x14ac:dyDescent="0.3">
      <c r="A10" s="392">
        <v>14739</v>
      </c>
      <c r="B10" s="393">
        <v>43292</v>
      </c>
      <c r="C10" s="394" t="s">
        <v>825</v>
      </c>
      <c r="D10" s="392" t="s">
        <v>980</v>
      </c>
      <c r="E10" s="392"/>
      <c r="F10" s="392" t="s">
        <v>827</v>
      </c>
      <c r="G10" s="393">
        <v>43281</v>
      </c>
      <c r="H10" s="395" t="s">
        <v>828</v>
      </c>
      <c r="I10" s="395" t="s">
        <v>853</v>
      </c>
      <c r="J10" s="395">
        <v>9</v>
      </c>
      <c r="K10" s="392" t="s">
        <v>837</v>
      </c>
      <c r="L10" s="418" t="s">
        <v>1325</v>
      </c>
      <c r="M10" s="420">
        <v>109.99999999999999</v>
      </c>
      <c r="N10" s="420">
        <v>25.599999999999998</v>
      </c>
      <c r="O10" s="402"/>
      <c r="P10" s="392"/>
      <c r="Q10" s="397"/>
      <c r="R10" s="398"/>
      <c r="S10" s="397"/>
      <c r="T10" s="392"/>
      <c r="U10" s="397"/>
      <c r="V10" s="397"/>
      <c r="W10" s="397"/>
      <c r="X10" s="392"/>
      <c r="Y10" s="420"/>
      <c r="Z10" s="420"/>
      <c r="AA10" s="420"/>
      <c r="AB10" s="420"/>
      <c r="AC10" s="420"/>
      <c r="AD10" s="420"/>
      <c r="AE10" s="397"/>
      <c r="AF10" s="392"/>
      <c r="AG10" s="392"/>
      <c r="AH10" s="420"/>
      <c r="AI10" s="392"/>
      <c r="AJ10" s="392"/>
      <c r="AK10" s="420"/>
      <c r="AL10" s="392"/>
      <c r="AM10" s="420"/>
      <c r="AN10" s="420"/>
      <c r="AO10" s="392" t="s">
        <v>833</v>
      </c>
      <c r="AP10" s="395" t="s">
        <v>829</v>
      </c>
      <c r="AQ10" s="395"/>
      <c r="AR10" s="395"/>
      <c r="AS10" s="399"/>
      <c r="AT10" s="395">
        <v>18</v>
      </c>
      <c r="AU10" s="399">
        <v>455</v>
      </c>
      <c r="AV10" s="395"/>
      <c r="AW10" s="399">
        <v>6</v>
      </c>
      <c r="AX10" s="395" t="s">
        <v>835</v>
      </c>
      <c r="AY10" s="395"/>
      <c r="AZ10" s="395">
        <v>0</v>
      </c>
      <c r="BA10" s="395">
        <v>0</v>
      </c>
      <c r="BB10" s="395">
        <v>0</v>
      </c>
      <c r="BC10" s="395">
        <v>0</v>
      </c>
      <c r="BD10" s="395">
        <v>0</v>
      </c>
      <c r="BE10" s="395">
        <v>0</v>
      </c>
      <c r="BF10" s="395">
        <v>0</v>
      </c>
      <c r="BG10" s="395">
        <v>0</v>
      </c>
      <c r="BH10" s="395">
        <v>0</v>
      </c>
      <c r="BI10" s="395">
        <v>0</v>
      </c>
      <c r="BJ10" s="395">
        <v>0</v>
      </c>
      <c r="BK10" s="395">
        <v>0</v>
      </c>
      <c r="BL10" s="395"/>
      <c r="BM10" s="395" t="s">
        <v>829</v>
      </c>
      <c r="BN10" s="395"/>
      <c r="BO10" s="395" t="s">
        <v>829</v>
      </c>
      <c r="BP10" s="478"/>
      <c r="BQ10" s="395"/>
      <c r="BR10" s="395"/>
      <c r="BS10" s="395"/>
      <c r="BT10" s="228"/>
      <c r="BU10" s="402"/>
      <c r="BV10" s="395"/>
      <c r="BW10" s="395" t="s">
        <v>834</v>
      </c>
      <c r="BX10" s="395"/>
      <c r="BY10" s="228"/>
      <c r="BZ10" s="502" t="s">
        <v>1484</v>
      </c>
      <c r="CA10" s="392" t="s">
        <v>580</v>
      </c>
    </row>
    <row r="11" spans="1:109" customFormat="1" ht="13" customHeight="1" x14ac:dyDescent="0.3">
      <c r="A11" s="392">
        <v>1121</v>
      </c>
      <c r="B11" s="393">
        <v>43292</v>
      </c>
      <c r="C11" s="394" t="s">
        <v>825</v>
      </c>
      <c r="D11" s="392" t="s">
        <v>980</v>
      </c>
      <c r="E11" s="392"/>
      <c r="F11" s="392" t="s">
        <v>827</v>
      </c>
      <c r="G11" s="393">
        <v>43281</v>
      </c>
      <c r="H11" s="395" t="s">
        <v>828</v>
      </c>
      <c r="I11" s="395" t="s">
        <v>829</v>
      </c>
      <c r="J11" s="395">
        <v>10</v>
      </c>
      <c r="K11" s="392" t="s">
        <v>839</v>
      </c>
      <c r="L11" s="392" t="s">
        <v>1558</v>
      </c>
      <c r="M11" s="420">
        <v>85.154545454545456</v>
      </c>
      <c r="N11" s="420">
        <v>27.718181818181815</v>
      </c>
      <c r="O11" s="416" t="s">
        <v>802</v>
      </c>
      <c r="P11" s="392">
        <v>1275</v>
      </c>
      <c r="Q11" s="420">
        <v>29.218181818181815</v>
      </c>
      <c r="R11" s="398"/>
      <c r="S11" s="397"/>
      <c r="T11" s="392"/>
      <c r="U11" s="397"/>
      <c r="V11" s="397"/>
      <c r="W11" s="397"/>
      <c r="X11" s="392"/>
      <c r="Y11" s="420"/>
      <c r="Z11" s="420"/>
      <c r="AA11" s="420"/>
      <c r="AB11" s="420"/>
      <c r="AC11" s="420"/>
      <c r="AD11" s="397"/>
      <c r="AE11" s="397"/>
      <c r="AF11" s="392"/>
      <c r="AG11" s="392"/>
      <c r="AH11" s="420"/>
      <c r="AI11" s="392"/>
      <c r="AJ11" s="392"/>
      <c r="AK11" s="420"/>
      <c r="AL11" s="392"/>
      <c r="AM11" s="420"/>
      <c r="AN11" s="420"/>
      <c r="AO11" s="392" t="s">
        <v>833</v>
      </c>
      <c r="AP11" s="395" t="s">
        <v>829</v>
      </c>
      <c r="AQ11" s="395"/>
      <c r="AR11" s="395"/>
      <c r="AS11" s="399"/>
      <c r="AT11" s="395">
        <v>8</v>
      </c>
      <c r="AU11" s="399"/>
      <c r="AV11" s="395"/>
      <c r="AW11" s="399"/>
      <c r="AX11" s="395" t="s">
        <v>829</v>
      </c>
      <c r="AY11" s="395"/>
      <c r="AZ11" s="395">
        <v>1</v>
      </c>
      <c r="BA11" s="395">
        <v>0</v>
      </c>
      <c r="BB11" s="395">
        <v>0</v>
      </c>
      <c r="BC11" s="395">
        <v>0</v>
      </c>
      <c r="BD11" s="395">
        <v>0</v>
      </c>
      <c r="BE11" s="395">
        <v>0</v>
      </c>
      <c r="BF11" s="395">
        <v>0</v>
      </c>
      <c r="BG11" s="395">
        <v>0</v>
      </c>
      <c r="BH11" s="395">
        <v>0</v>
      </c>
      <c r="BI11" s="395">
        <v>0</v>
      </c>
      <c r="BJ11" s="395">
        <v>0</v>
      </c>
      <c r="BK11" s="395">
        <v>0</v>
      </c>
      <c r="BL11" s="395"/>
      <c r="BM11" s="395" t="s">
        <v>829</v>
      </c>
      <c r="BN11" s="395"/>
      <c r="BO11" s="395" t="s">
        <v>829</v>
      </c>
      <c r="BP11" s="478"/>
      <c r="BQ11" s="395"/>
      <c r="BR11" s="395"/>
      <c r="BS11" s="395"/>
      <c r="BT11" s="392"/>
      <c r="BU11" s="392"/>
      <c r="BV11" s="395"/>
      <c r="BW11" s="395" t="s">
        <v>834</v>
      </c>
      <c r="BX11" s="395"/>
      <c r="BY11" s="392" t="s">
        <v>1559</v>
      </c>
      <c r="BZ11" s="503" t="s">
        <v>579</v>
      </c>
      <c r="CA11" s="392" t="s">
        <v>580</v>
      </c>
    </row>
    <row r="12" spans="1:109" customFormat="1" ht="13" customHeight="1" x14ac:dyDescent="0.3">
      <c r="A12" s="392">
        <v>13362</v>
      </c>
      <c r="B12" s="393">
        <v>43290</v>
      </c>
      <c r="C12" s="394" t="s">
        <v>825</v>
      </c>
      <c r="D12" s="392" t="s">
        <v>980</v>
      </c>
      <c r="E12" s="392"/>
      <c r="F12" s="392" t="s">
        <v>827</v>
      </c>
      <c r="G12" s="406">
        <v>43281</v>
      </c>
      <c r="H12" s="395" t="s">
        <v>590</v>
      </c>
      <c r="I12" s="395" t="s">
        <v>829</v>
      </c>
      <c r="J12" s="395">
        <v>11</v>
      </c>
      <c r="K12" s="392" t="s">
        <v>953</v>
      </c>
      <c r="L12" s="392" t="s">
        <v>1329</v>
      </c>
      <c r="M12" s="420">
        <v>93.636363636363626</v>
      </c>
      <c r="N12" s="420">
        <v>31.190909090909091</v>
      </c>
      <c r="O12" s="416" t="s">
        <v>802</v>
      </c>
      <c r="P12" s="392">
        <v>2000</v>
      </c>
      <c r="Q12" s="420">
        <v>38.190909090909088</v>
      </c>
      <c r="R12" s="398"/>
      <c r="S12" s="397"/>
      <c r="T12" s="392"/>
      <c r="U12" s="397"/>
      <c r="V12" s="397"/>
      <c r="W12" s="397"/>
      <c r="X12" s="392"/>
      <c r="Y12" s="420"/>
      <c r="Z12" s="420"/>
      <c r="AA12" s="420"/>
      <c r="AB12" s="420"/>
      <c r="AC12" s="420"/>
      <c r="AD12" s="420"/>
      <c r="AE12" s="397"/>
      <c r="AF12" s="392"/>
      <c r="AG12" s="392"/>
      <c r="AH12" s="420"/>
      <c r="AI12" s="392"/>
      <c r="AJ12" s="392"/>
      <c r="AK12" s="420"/>
      <c r="AL12" s="392"/>
      <c r="AM12" s="420"/>
      <c r="AN12" s="420"/>
      <c r="AO12" s="392" t="s">
        <v>833</v>
      </c>
      <c r="AP12" s="395" t="s">
        <v>829</v>
      </c>
      <c r="AQ12" s="395"/>
      <c r="AR12" s="395"/>
      <c r="AS12" s="399"/>
      <c r="AT12" s="395"/>
      <c r="AU12" s="399"/>
      <c r="AV12" s="395"/>
      <c r="AW12" s="399"/>
      <c r="AX12" s="395" t="s">
        <v>835</v>
      </c>
      <c r="AY12" s="395"/>
      <c r="AZ12" s="395">
        <v>0</v>
      </c>
      <c r="BA12" s="395">
        <v>0</v>
      </c>
      <c r="BB12" s="395">
        <v>0</v>
      </c>
      <c r="BC12" s="395">
        <v>0</v>
      </c>
      <c r="BD12" s="395">
        <v>0</v>
      </c>
      <c r="BE12" s="395">
        <v>0</v>
      </c>
      <c r="BF12" s="395">
        <v>0</v>
      </c>
      <c r="BG12" s="395">
        <v>0</v>
      </c>
      <c r="BH12" s="395">
        <v>0</v>
      </c>
      <c r="BI12" s="395">
        <v>0</v>
      </c>
      <c r="BJ12" s="395">
        <v>0</v>
      </c>
      <c r="BK12" s="395">
        <v>0</v>
      </c>
      <c r="BL12" s="395"/>
      <c r="BM12" s="395" t="s">
        <v>829</v>
      </c>
      <c r="BN12" s="395"/>
      <c r="BO12" s="395" t="s">
        <v>829</v>
      </c>
      <c r="BP12" s="480">
        <v>163.63636363636363</v>
      </c>
      <c r="BQ12" s="395"/>
      <c r="BR12" s="395"/>
      <c r="BS12" s="395"/>
      <c r="BT12" s="402"/>
      <c r="BU12" s="402"/>
      <c r="BV12" s="395"/>
      <c r="BW12" s="395" t="s">
        <v>834</v>
      </c>
      <c r="BX12" s="395">
        <v>1</v>
      </c>
      <c r="BY12" s="402" t="s">
        <v>1330</v>
      </c>
      <c r="BZ12" s="502" t="s">
        <v>1578</v>
      </c>
      <c r="CA12" s="392" t="s">
        <v>580</v>
      </c>
    </row>
    <row r="13" spans="1:109" customFormat="1" ht="13" customHeight="1" x14ac:dyDescent="0.3">
      <c r="A13" s="392">
        <v>16394</v>
      </c>
      <c r="B13" s="393">
        <v>43292</v>
      </c>
      <c r="C13" s="394" t="s">
        <v>825</v>
      </c>
      <c r="D13" s="392" t="s">
        <v>980</v>
      </c>
      <c r="E13" s="392"/>
      <c r="F13" s="392" t="s">
        <v>827</v>
      </c>
      <c r="G13" s="393">
        <v>43252</v>
      </c>
      <c r="H13" s="395" t="s">
        <v>828</v>
      </c>
      <c r="I13" s="395" t="s">
        <v>829</v>
      </c>
      <c r="J13" s="395">
        <v>12</v>
      </c>
      <c r="K13" s="392" t="s">
        <v>1562</v>
      </c>
      <c r="L13" s="392" t="s">
        <v>1563</v>
      </c>
      <c r="M13" s="420">
        <v>89.999999999999986</v>
      </c>
      <c r="N13" s="420">
        <v>51</v>
      </c>
      <c r="O13" s="416" t="s">
        <v>802</v>
      </c>
      <c r="P13" s="392">
        <v>1825</v>
      </c>
      <c r="Q13" s="420">
        <v>54.999999999999993</v>
      </c>
      <c r="R13" s="392"/>
      <c r="S13" s="397"/>
      <c r="T13" s="392"/>
      <c r="U13" s="397"/>
      <c r="V13" s="397"/>
      <c r="W13" s="397"/>
      <c r="X13" s="392"/>
      <c r="Y13" s="420"/>
      <c r="Z13" s="420"/>
      <c r="AA13" s="420"/>
      <c r="AB13" s="420"/>
      <c r="AC13" s="420"/>
      <c r="AD13" s="420"/>
      <c r="AE13" s="397"/>
      <c r="AF13" s="392"/>
      <c r="AG13" s="392"/>
      <c r="AH13" s="420"/>
      <c r="AI13" s="392"/>
      <c r="AJ13" s="392"/>
      <c r="AK13" s="420"/>
      <c r="AL13" s="392"/>
      <c r="AM13" s="420"/>
      <c r="AN13" s="420"/>
      <c r="AO13" s="392" t="s">
        <v>833</v>
      </c>
      <c r="AP13" s="395" t="s">
        <v>829</v>
      </c>
      <c r="AQ13" s="395"/>
      <c r="AR13" s="395"/>
      <c r="AS13" s="399"/>
      <c r="AT13" s="395">
        <v>20</v>
      </c>
      <c r="AU13" s="399"/>
      <c r="AV13" s="395"/>
      <c r="AW13" s="399"/>
      <c r="AX13" s="395" t="s">
        <v>829</v>
      </c>
      <c r="AY13" s="395"/>
      <c r="AZ13" s="395">
        <v>0</v>
      </c>
      <c r="BA13" s="395">
        <v>0</v>
      </c>
      <c r="BB13" s="395">
        <v>0</v>
      </c>
      <c r="BC13" s="395">
        <v>0</v>
      </c>
      <c r="BD13" s="395">
        <v>0</v>
      </c>
      <c r="BE13" s="395">
        <v>0</v>
      </c>
      <c r="BF13" s="395">
        <v>0</v>
      </c>
      <c r="BG13" s="395">
        <v>0</v>
      </c>
      <c r="BH13" s="395">
        <v>0</v>
      </c>
      <c r="BI13" s="395">
        <v>0</v>
      </c>
      <c r="BJ13" s="395">
        <v>0</v>
      </c>
      <c r="BK13" s="395">
        <v>0</v>
      </c>
      <c r="BL13" s="395"/>
      <c r="BM13" s="395" t="s">
        <v>829</v>
      </c>
      <c r="BN13" s="395"/>
      <c r="BO13" s="395" t="s">
        <v>829</v>
      </c>
      <c r="BP13" s="478"/>
      <c r="BQ13" s="395"/>
      <c r="BR13" s="395"/>
      <c r="BS13" s="395"/>
      <c r="BT13" s="392"/>
      <c r="BU13" s="402"/>
      <c r="BV13" s="395"/>
      <c r="BW13" s="395" t="s">
        <v>834</v>
      </c>
      <c r="BX13" s="395"/>
      <c r="BY13" s="392"/>
      <c r="BZ13" s="498" t="s">
        <v>1579</v>
      </c>
      <c r="CA13" s="392" t="s">
        <v>600</v>
      </c>
    </row>
    <row r="14" spans="1:109" customFormat="1" ht="13" customHeight="1" x14ac:dyDescent="0.3">
      <c r="A14" s="392">
        <v>562</v>
      </c>
      <c r="B14" s="534">
        <v>43309</v>
      </c>
      <c r="C14" s="394" t="s">
        <v>825</v>
      </c>
      <c r="D14" s="392" t="s">
        <v>980</v>
      </c>
      <c r="E14" s="392"/>
      <c r="F14" s="392" t="s">
        <v>827</v>
      </c>
      <c r="G14" s="393">
        <v>43266</v>
      </c>
      <c r="H14" s="395" t="s">
        <v>828</v>
      </c>
      <c r="I14" s="395" t="s">
        <v>829</v>
      </c>
      <c r="J14" s="395">
        <v>13</v>
      </c>
      <c r="K14" s="392" t="s">
        <v>1077</v>
      </c>
      <c r="L14" s="392" t="s">
        <v>1565</v>
      </c>
      <c r="M14" s="420">
        <v>100.99090909090908</v>
      </c>
      <c r="N14" s="420">
        <v>24.4</v>
      </c>
      <c r="O14" s="402"/>
      <c r="P14" s="392"/>
      <c r="Q14" s="397"/>
      <c r="R14" s="392"/>
      <c r="S14" s="397"/>
      <c r="T14" s="392"/>
      <c r="U14" s="397"/>
      <c r="V14" s="397"/>
      <c r="W14" s="397"/>
      <c r="X14" s="392"/>
      <c r="Y14" s="420"/>
      <c r="Z14" s="420"/>
      <c r="AA14" s="420"/>
      <c r="AB14" s="420"/>
      <c r="AC14" s="420"/>
      <c r="AD14" s="420"/>
      <c r="AE14" s="397"/>
      <c r="AF14" s="392"/>
      <c r="AG14" s="392"/>
      <c r="AH14" s="420"/>
      <c r="AI14" s="392"/>
      <c r="AJ14" s="392"/>
      <c r="AK14" s="420"/>
      <c r="AL14" s="392"/>
      <c r="AM14" s="420"/>
      <c r="AN14" s="420"/>
      <c r="AO14" s="392" t="s">
        <v>833</v>
      </c>
      <c r="AP14" s="395" t="s">
        <v>829</v>
      </c>
      <c r="AQ14" s="395"/>
      <c r="AR14" s="395"/>
      <c r="AS14" s="399"/>
      <c r="AT14" s="395">
        <v>4.3499999999999996</v>
      </c>
      <c r="AU14" s="399"/>
      <c r="AV14" s="395"/>
      <c r="AW14" s="399"/>
      <c r="AX14" s="395" t="s">
        <v>829</v>
      </c>
      <c r="AY14" s="395"/>
      <c r="AZ14" s="395">
        <v>0</v>
      </c>
      <c r="BA14" s="395">
        <v>0</v>
      </c>
      <c r="BB14" s="395">
        <v>0</v>
      </c>
      <c r="BC14" s="395">
        <v>0</v>
      </c>
      <c r="BD14" s="395">
        <v>0</v>
      </c>
      <c r="BE14" s="395">
        <v>0</v>
      </c>
      <c r="BF14" s="395">
        <v>0</v>
      </c>
      <c r="BG14" s="395">
        <v>0</v>
      </c>
      <c r="BH14" s="395">
        <v>0</v>
      </c>
      <c r="BI14" s="395">
        <v>0</v>
      </c>
      <c r="BJ14" s="395">
        <v>0</v>
      </c>
      <c r="BK14" s="395">
        <v>0</v>
      </c>
      <c r="BL14" s="395"/>
      <c r="BM14" s="395" t="s">
        <v>829</v>
      </c>
      <c r="BN14" s="395"/>
      <c r="BO14" s="395" t="s">
        <v>829</v>
      </c>
      <c r="BP14" s="478"/>
      <c r="BQ14" s="395"/>
      <c r="BR14" s="395"/>
      <c r="BS14" s="395"/>
      <c r="BT14" s="402"/>
      <c r="BU14" s="402"/>
      <c r="BV14" s="395"/>
      <c r="BW14" s="395" t="s">
        <v>834</v>
      </c>
      <c r="BX14" s="395">
        <v>1</v>
      </c>
      <c r="BY14" s="392" t="s">
        <v>1566</v>
      </c>
      <c r="BZ14" s="498" t="s">
        <v>1580</v>
      </c>
      <c r="CA14" s="392" t="s">
        <v>600</v>
      </c>
    </row>
    <row r="15" spans="1:109" customFormat="1" ht="13" customHeight="1" x14ac:dyDescent="0.3">
      <c r="A15" s="392">
        <v>16520</v>
      </c>
      <c r="B15" s="393">
        <v>43294</v>
      </c>
      <c r="C15" s="394" t="s">
        <v>825</v>
      </c>
      <c r="D15" s="392" t="s">
        <v>980</v>
      </c>
      <c r="E15" s="392"/>
      <c r="F15" s="392" t="s">
        <v>827</v>
      </c>
      <c r="G15" s="393">
        <v>43273</v>
      </c>
      <c r="H15" s="395" t="s">
        <v>828</v>
      </c>
      <c r="I15" s="395" t="s">
        <v>853</v>
      </c>
      <c r="J15" s="395">
        <v>14</v>
      </c>
      <c r="K15" s="392" t="s">
        <v>908</v>
      </c>
      <c r="L15" s="392" t="s">
        <v>1344</v>
      </c>
      <c r="M15" s="420">
        <v>80.054545454545448</v>
      </c>
      <c r="N15" s="420">
        <v>39.518181818181816</v>
      </c>
      <c r="O15" s="402"/>
      <c r="P15" s="392"/>
      <c r="Q15" s="397"/>
      <c r="R15" s="398"/>
      <c r="S15" s="397"/>
      <c r="T15" s="392"/>
      <c r="U15" s="397"/>
      <c r="V15" s="397"/>
      <c r="W15" s="397"/>
      <c r="X15" s="392"/>
      <c r="Y15" s="420"/>
      <c r="Z15" s="420"/>
      <c r="AA15" s="420"/>
      <c r="AB15" s="420"/>
      <c r="AC15" s="420"/>
      <c r="AD15" s="397"/>
      <c r="AE15" s="397"/>
      <c r="AF15" s="392"/>
      <c r="AG15" s="392"/>
      <c r="AH15" s="420"/>
      <c r="AI15" s="392"/>
      <c r="AJ15" s="392"/>
      <c r="AK15" s="420"/>
      <c r="AL15" s="392"/>
      <c r="AM15" s="420"/>
      <c r="AN15" s="420"/>
      <c r="AO15" s="392" t="s">
        <v>833</v>
      </c>
      <c r="AP15" s="395" t="s">
        <v>829</v>
      </c>
      <c r="AQ15" s="395"/>
      <c r="AR15" s="395"/>
      <c r="AS15" s="399"/>
      <c r="AT15" s="395"/>
      <c r="AU15" s="399"/>
      <c r="AV15" s="395"/>
      <c r="AW15" s="399"/>
      <c r="AX15" s="395" t="s">
        <v>835</v>
      </c>
      <c r="AY15" s="395"/>
      <c r="AZ15" s="395">
        <v>0</v>
      </c>
      <c r="BA15" s="395">
        <v>0</v>
      </c>
      <c r="BB15" s="395">
        <v>0</v>
      </c>
      <c r="BC15" s="395">
        <v>0</v>
      </c>
      <c r="BD15" s="395">
        <v>0</v>
      </c>
      <c r="BE15" s="395">
        <v>0</v>
      </c>
      <c r="BF15" s="395">
        <v>0</v>
      </c>
      <c r="BG15" s="395">
        <v>0</v>
      </c>
      <c r="BH15" s="395">
        <v>0</v>
      </c>
      <c r="BI15" s="395">
        <v>0</v>
      </c>
      <c r="BJ15" s="395">
        <v>0</v>
      </c>
      <c r="BK15" s="395">
        <v>0</v>
      </c>
      <c r="BL15" s="395"/>
      <c r="BM15" s="395" t="s">
        <v>829</v>
      </c>
      <c r="BN15" s="395"/>
      <c r="BO15" s="395" t="s">
        <v>829</v>
      </c>
      <c r="BP15" s="478"/>
      <c r="BQ15" s="395"/>
      <c r="BR15" s="395"/>
      <c r="BS15" s="395"/>
      <c r="BT15" s="402"/>
      <c r="BU15" s="402"/>
      <c r="BV15" s="395"/>
      <c r="BW15" s="395" t="s">
        <v>834</v>
      </c>
      <c r="BX15" s="395"/>
      <c r="BY15" s="392" t="s">
        <v>1568</v>
      </c>
      <c r="BZ15" s="498" t="s">
        <v>579</v>
      </c>
      <c r="CA15" s="392" t="s">
        <v>593</v>
      </c>
    </row>
    <row r="16" spans="1:109" customFormat="1" ht="13" customHeight="1" x14ac:dyDescent="0.3">
      <c r="A16" s="392">
        <v>12485</v>
      </c>
      <c r="B16" s="393">
        <v>43292</v>
      </c>
      <c r="C16" s="394" t="s">
        <v>825</v>
      </c>
      <c r="D16" s="392" t="s">
        <v>980</v>
      </c>
      <c r="E16" s="392"/>
      <c r="F16" s="392" t="s">
        <v>827</v>
      </c>
      <c r="G16" s="393">
        <v>43255</v>
      </c>
      <c r="H16" s="395" t="s">
        <v>828</v>
      </c>
      <c r="I16" s="395" t="s">
        <v>829</v>
      </c>
      <c r="J16" s="395">
        <v>15</v>
      </c>
      <c r="K16" s="392" t="s">
        <v>1082</v>
      </c>
      <c r="L16" s="392" t="s">
        <v>1346</v>
      </c>
      <c r="M16" s="420">
        <v>80.999999999999986</v>
      </c>
      <c r="N16" s="420">
        <v>22.699999999999996</v>
      </c>
      <c r="O16" s="402"/>
      <c r="P16" s="392"/>
      <c r="Q16" s="397"/>
      <c r="R16" s="398"/>
      <c r="S16" s="397"/>
      <c r="T16" s="392"/>
      <c r="U16" s="397"/>
      <c r="V16" s="397"/>
      <c r="W16" s="397"/>
      <c r="X16" s="392"/>
      <c r="Y16" s="420"/>
      <c r="Z16" s="420"/>
      <c r="AA16" s="420"/>
      <c r="AB16" s="420"/>
      <c r="AC16" s="420"/>
      <c r="AD16" s="397"/>
      <c r="AE16" s="397"/>
      <c r="AF16" s="392"/>
      <c r="AG16" s="392"/>
      <c r="AH16" s="420"/>
      <c r="AI16" s="392"/>
      <c r="AJ16" s="392"/>
      <c r="AK16" s="420"/>
      <c r="AL16" s="392"/>
      <c r="AM16" s="420"/>
      <c r="AN16" s="420"/>
      <c r="AO16" s="498" t="s">
        <v>833</v>
      </c>
      <c r="AP16" s="395" t="s">
        <v>829</v>
      </c>
      <c r="AQ16" s="395"/>
      <c r="AR16" s="395"/>
      <c r="AS16" s="399"/>
      <c r="AT16" s="395">
        <v>5.5</v>
      </c>
      <c r="AU16" s="399"/>
      <c r="AV16" s="395"/>
      <c r="AW16" s="399"/>
      <c r="AX16" s="395" t="s">
        <v>772</v>
      </c>
      <c r="AY16" s="395"/>
      <c r="AZ16" s="395">
        <v>0</v>
      </c>
      <c r="BA16" s="395">
        <v>0</v>
      </c>
      <c r="BB16" s="395">
        <v>0</v>
      </c>
      <c r="BC16" s="395">
        <v>0</v>
      </c>
      <c r="BD16" s="395">
        <v>0</v>
      </c>
      <c r="BE16" s="395">
        <v>0</v>
      </c>
      <c r="BF16" s="395">
        <v>0</v>
      </c>
      <c r="BG16" s="395">
        <v>0</v>
      </c>
      <c r="BH16" s="395">
        <v>0</v>
      </c>
      <c r="BI16" s="395">
        <v>0</v>
      </c>
      <c r="BJ16" s="395">
        <v>0</v>
      </c>
      <c r="BK16" s="395">
        <v>0</v>
      </c>
      <c r="BL16" s="395"/>
      <c r="BM16" s="395" t="s">
        <v>829</v>
      </c>
      <c r="BN16" s="395"/>
      <c r="BO16" s="395" t="s">
        <v>829</v>
      </c>
      <c r="BP16" s="478"/>
      <c r="BQ16" s="395"/>
      <c r="BR16" s="395"/>
      <c r="BS16" s="395"/>
      <c r="BT16" s="392"/>
      <c r="BU16" s="402"/>
      <c r="BV16" s="395"/>
      <c r="BW16" s="395" t="s">
        <v>834</v>
      </c>
      <c r="BX16" s="395">
        <v>1</v>
      </c>
      <c r="BY16" s="392" t="s">
        <v>1570</v>
      </c>
      <c r="BZ16" s="498" t="s">
        <v>1581</v>
      </c>
      <c r="CA16" s="402" t="s">
        <v>600</v>
      </c>
    </row>
    <row r="17" spans="1:109" customFormat="1" ht="13" customHeight="1" x14ac:dyDescent="0.3">
      <c r="A17" s="392">
        <v>13581</v>
      </c>
      <c r="B17" s="534">
        <v>43308</v>
      </c>
      <c r="C17" s="394" t="s">
        <v>825</v>
      </c>
      <c r="D17" s="392" t="s">
        <v>980</v>
      </c>
      <c r="E17" s="392"/>
      <c r="F17" s="392" t="s">
        <v>845</v>
      </c>
      <c r="G17" s="393">
        <v>43299</v>
      </c>
      <c r="H17" s="395" t="s">
        <v>828</v>
      </c>
      <c r="I17" s="395" t="s">
        <v>829</v>
      </c>
      <c r="J17" s="395">
        <v>1</v>
      </c>
      <c r="K17" s="392" t="s">
        <v>866</v>
      </c>
      <c r="L17" s="392" t="s">
        <v>1313</v>
      </c>
      <c r="M17" s="420">
        <v>80</v>
      </c>
      <c r="N17" s="420">
        <v>23.999999999999996</v>
      </c>
      <c r="O17" s="402"/>
      <c r="P17" s="392"/>
      <c r="Q17" s="397"/>
      <c r="R17" s="398"/>
      <c r="S17" s="397"/>
      <c r="T17" s="392"/>
      <c r="U17" s="397"/>
      <c r="V17" s="397"/>
      <c r="W17" s="397"/>
      <c r="X17" s="392"/>
      <c r="Y17" s="420"/>
      <c r="Z17" s="420"/>
      <c r="AA17" s="420"/>
      <c r="AB17" s="420"/>
      <c r="AC17" s="420"/>
      <c r="AD17" s="420"/>
      <c r="AE17" s="420">
        <v>16.499999999999996</v>
      </c>
      <c r="AF17" s="392"/>
      <c r="AG17" s="392"/>
      <c r="AH17" s="420"/>
      <c r="AI17" s="392"/>
      <c r="AJ17" s="392"/>
      <c r="AK17" s="397"/>
      <c r="AL17" s="392"/>
      <c r="AM17" s="420"/>
      <c r="AN17" s="420"/>
      <c r="AO17" s="392" t="s">
        <v>846</v>
      </c>
      <c r="AP17" s="395" t="s">
        <v>829</v>
      </c>
      <c r="AQ17" s="395"/>
      <c r="AR17" s="395"/>
      <c r="AS17" s="399"/>
      <c r="AT17" s="395">
        <v>11</v>
      </c>
      <c r="AU17" s="399">
        <v>910</v>
      </c>
      <c r="AV17" s="395"/>
      <c r="AW17" s="399">
        <v>6.2</v>
      </c>
      <c r="AX17" s="395" t="s">
        <v>835</v>
      </c>
      <c r="AY17" s="395"/>
      <c r="AZ17" s="395">
        <v>0</v>
      </c>
      <c r="BA17" s="395">
        <v>0</v>
      </c>
      <c r="BB17" s="395">
        <v>0</v>
      </c>
      <c r="BC17" s="395">
        <v>0</v>
      </c>
      <c r="BD17" s="395">
        <v>0</v>
      </c>
      <c r="BE17" s="395">
        <v>0</v>
      </c>
      <c r="BF17" s="395">
        <v>0</v>
      </c>
      <c r="BG17" s="395">
        <v>0</v>
      </c>
      <c r="BH17" s="395">
        <v>0</v>
      </c>
      <c r="BI17" s="395">
        <v>0</v>
      </c>
      <c r="BJ17" s="395">
        <v>0</v>
      </c>
      <c r="BK17" s="395">
        <v>0</v>
      </c>
      <c r="BL17" s="395"/>
      <c r="BM17" s="395" t="s">
        <v>829</v>
      </c>
      <c r="BN17" s="395"/>
      <c r="BO17" s="395" t="s">
        <v>829</v>
      </c>
      <c r="BP17" s="480">
        <v>141.70909090909089</v>
      </c>
      <c r="BQ17" s="395"/>
      <c r="BR17" s="395"/>
      <c r="BS17" s="395"/>
      <c r="BT17" s="228"/>
      <c r="BU17" s="402"/>
      <c r="BV17" s="395"/>
      <c r="BW17" s="395" t="s">
        <v>834</v>
      </c>
      <c r="BX17" s="395"/>
      <c r="BY17" s="402"/>
      <c r="BZ17" s="498" t="s">
        <v>1582</v>
      </c>
      <c r="CA17" s="402" t="s">
        <v>580</v>
      </c>
    </row>
    <row r="18" spans="1:109" customFormat="1" ht="13" customHeight="1" x14ac:dyDescent="0.3">
      <c r="A18" s="392">
        <v>10824</v>
      </c>
      <c r="B18" s="534">
        <v>43312</v>
      </c>
      <c r="C18" s="394" t="s">
        <v>825</v>
      </c>
      <c r="D18" s="392" t="s">
        <v>980</v>
      </c>
      <c r="E18" s="392"/>
      <c r="F18" s="392" t="s">
        <v>845</v>
      </c>
      <c r="G18" s="393">
        <v>43284</v>
      </c>
      <c r="H18" s="395" t="s">
        <v>828</v>
      </c>
      <c r="I18" s="395" t="s">
        <v>853</v>
      </c>
      <c r="J18" s="395">
        <v>2</v>
      </c>
      <c r="K18" s="392" t="s">
        <v>870</v>
      </c>
      <c r="L18" s="392" t="s">
        <v>871</v>
      </c>
      <c r="M18" s="420">
        <v>104.69999999999999</v>
      </c>
      <c r="N18" s="420">
        <v>26.781818181818181</v>
      </c>
      <c r="O18" s="402"/>
      <c r="P18" s="392"/>
      <c r="Q18" s="397"/>
      <c r="R18" s="398"/>
      <c r="S18" s="397"/>
      <c r="T18" s="392"/>
      <c r="U18" s="397"/>
      <c r="V18" s="397"/>
      <c r="W18" s="397"/>
      <c r="X18" s="392"/>
      <c r="Y18" s="420"/>
      <c r="Z18" s="420"/>
      <c r="AA18" s="420"/>
      <c r="AB18" s="420"/>
      <c r="AC18" s="420"/>
      <c r="AD18" s="420"/>
      <c r="AE18" s="420">
        <v>17.8</v>
      </c>
      <c r="AF18" s="392"/>
      <c r="AG18" s="392"/>
      <c r="AH18" s="420"/>
      <c r="AI18" s="392"/>
      <c r="AJ18" s="392"/>
      <c r="AK18" s="420"/>
      <c r="AL18" s="392"/>
      <c r="AM18" s="420"/>
      <c r="AN18" s="420"/>
      <c r="AO18" s="392" t="s">
        <v>846</v>
      </c>
      <c r="AP18" s="395" t="s">
        <v>829</v>
      </c>
      <c r="AQ18" s="395"/>
      <c r="AR18" s="395"/>
      <c r="AS18" s="395">
        <v>10</v>
      </c>
      <c r="AT18" s="395">
        <v>10</v>
      </c>
      <c r="AU18" s="399">
        <v>1274</v>
      </c>
      <c r="AV18" s="395"/>
      <c r="AW18" s="399">
        <v>5</v>
      </c>
      <c r="AX18" s="395" t="s">
        <v>835</v>
      </c>
      <c r="AY18" s="395"/>
      <c r="AZ18" s="395">
        <v>0</v>
      </c>
      <c r="BA18" s="395">
        <v>0</v>
      </c>
      <c r="BB18" s="395">
        <v>0</v>
      </c>
      <c r="BC18" s="395">
        <v>0</v>
      </c>
      <c r="BD18" s="395">
        <v>0</v>
      </c>
      <c r="BE18" s="395">
        <v>0</v>
      </c>
      <c r="BF18" s="395">
        <v>0</v>
      </c>
      <c r="BG18" s="395">
        <v>0</v>
      </c>
      <c r="BH18" s="395">
        <v>0</v>
      </c>
      <c r="BI18" s="395">
        <v>0</v>
      </c>
      <c r="BJ18" s="395">
        <v>0</v>
      </c>
      <c r="BK18" s="395">
        <v>0</v>
      </c>
      <c r="BL18" s="395"/>
      <c r="BM18" s="395" t="s">
        <v>829</v>
      </c>
      <c r="BN18" s="395"/>
      <c r="BO18" s="395" t="s">
        <v>829</v>
      </c>
      <c r="BP18" s="478"/>
      <c r="BQ18" s="395"/>
      <c r="BR18" s="395"/>
      <c r="BS18" s="395"/>
      <c r="BT18" s="392"/>
      <c r="BU18" s="402"/>
      <c r="BV18" s="395"/>
      <c r="BW18" s="395" t="s">
        <v>834</v>
      </c>
      <c r="BX18" s="395"/>
      <c r="BY18" s="392"/>
      <c r="BZ18" s="392" t="s">
        <v>579</v>
      </c>
      <c r="CA18" s="402" t="s">
        <v>600</v>
      </c>
    </row>
    <row r="19" spans="1:109" customFormat="1" ht="13" customHeight="1" x14ac:dyDescent="0.3">
      <c r="A19" s="392">
        <v>16640</v>
      </c>
      <c r="B19" s="534">
        <v>43309</v>
      </c>
      <c r="C19" s="394" t="s">
        <v>825</v>
      </c>
      <c r="D19" s="392" t="s">
        <v>980</v>
      </c>
      <c r="E19" s="392"/>
      <c r="F19" s="392" t="s">
        <v>845</v>
      </c>
      <c r="G19" s="406">
        <v>43299</v>
      </c>
      <c r="H19" s="395" t="s">
        <v>828</v>
      </c>
      <c r="I19" s="395" t="s">
        <v>829</v>
      </c>
      <c r="J19" s="395">
        <v>3</v>
      </c>
      <c r="K19" s="392" t="s">
        <v>873</v>
      </c>
      <c r="L19" s="392" t="s">
        <v>1022</v>
      </c>
      <c r="M19" s="420">
        <v>91.336363636363629</v>
      </c>
      <c r="N19" s="420">
        <v>27.009090909090908</v>
      </c>
      <c r="O19" s="402"/>
      <c r="P19" s="392"/>
      <c r="Q19" s="397"/>
      <c r="R19" s="398"/>
      <c r="S19" s="397"/>
      <c r="T19" s="392"/>
      <c r="U19" s="397"/>
      <c r="V19" s="397"/>
      <c r="W19" s="397"/>
      <c r="X19" s="392"/>
      <c r="Y19" s="420"/>
      <c r="Z19" s="420"/>
      <c r="AA19" s="420"/>
      <c r="AB19" s="420"/>
      <c r="AC19" s="420"/>
      <c r="AD19" s="397"/>
      <c r="AE19" s="420">
        <v>16.172727272727272</v>
      </c>
      <c r="AF19" s="392"/>
      <c r="AG19" s="392"/>
      <c r="AH19" s="420"/>
      <c r="AI19" s="392"/>
      <c r="AJ19" s="392"/>
      <c r="AK19" s="420"/>
      <c r="AL19" s="392"/>
      <c r="AM19" s="420"/>
      <c r="AN19" s="420"/>
      <c r="AO19" s="392" t="s">
        <v>846</v>
      </c>
      <c r="AP19" s="395" t="s">
        <v>829</v>
      </c>
      <c r="AQ19" s="395"/>
      <c r="AR19" s="395"/>
      <c r="AS19" s="399"/>
      <c r="AT19" s="395">
        <v>6.7</v>
      </c>
      <c r="AU19" s="399"/>
      <c r="AV19" s="395"/>
      <c r="AW19" s="399"/>
      <c r="AX19" s="395" t="s">
        <v>829</v>
      </c>
      <c r="AY19" s="395"/>
      <c r="AZ19" s="395">
        <v>0</v>
      </c>
      <c r="BA19" s="395">
        <v>0</v>
      </c>
      <c r="BB19" s="395">
        <v>0</v>
      </c>
      <c r="BC19" s="395">
        <v>0</v>
      </c>
      <c r="BD19" s="395">
        <v>0</v>
      </c>
      <c r="BE19" s="395">
        <v>0</v>
      </c>
      <c r="BF19" s="395">
        <v>0</v>
      </c>
      <c r="BG19" s="395">
        <v>0</v>
      </c>
      <c r="BH19" s="395">
        <v>0</v>
      </c>
      <c r="BI19" s="395">
        <v>0</v>
      </c>
      <c r="BJ19" s="395">
        <v>0</v>
      </c>
      <c r="BK19" s="395">
        <v>0</v>
      </c>
      <c r="BL19" s="395"/>
      <c r="BM19" s="395" t="s">
        <v>829</v>
      </c>
      <c r="BN19" s="395"/>
      <c r="BO19" s="395" t="s">
        <v>829</v>
      </c>
      <c r="BP19" s="478"/>
      <c r="BQ19" s="395"/>
      <c r="BR19" s="395"/>
      <c r="BS19" s="395"/>
      <c r="BT19" s="392"/>
      <c r="BU19" s="402"/>
      <c r="BV19" s="395"/>
      <c r="BW19" s="395" t="s">
        <v>834</v>
      </c>
      <c r="BX19" s="395">
        <v>1</v>
      </c>
      <c r="BY19" s="392"/>
      <c r="BZ19" s="392" t="s">
        <v>579</v>
      </c>
      <c r="CA19" s="392" t="s">
        <v>593</v>
      </c>
    </row>
    <row r="20" spans="1:109" customFormat="1" ht="13" customHeight="1" x14ac:dyDescent="0.3">
      <c r="A20" s="392">
        <v>11109</v>
      </c>
      <c r="B20" s="393">
        <v>43291</v>
      </c>
      <c r="C20" s="410" t="s">
        <v>963</v>
      </c>
      <c r="D20" s="411" t="s">
        <v>980</v>
      </c>
      <c r="E20" s="411"/>
      <c r="F20" s="411" t="s">
        <v>1096</v>
      </c>
      <c r="G20" s="406">
        <v>43281</v>
      </c>
      <c r="H20" s="412" t="s">
        <v>590</v>
      </c>
      <c r="I20" s="412" t="s">
        <v>772</v>
      </c>
      <c r="J20" s="412">
        <v>4</v>
      </c>
      <c r="K20" s="411" t="s">
        <v>59</v>
      </c>
      <c r="L20" s="392" t="s">
        <v>1575</v>
      </c>
      <c r="M20" s="420">
        <v>77.599999999999994</v>
      </c>
      <c r="N20" s="420">
        <v>23.154545454545453</v>
      </c>
      <c r="O20" s="416" t="s">
        <v>802</v>
      </c>
      <c r="P20" s="411">
        <v>300</v>
      </c>
      <c r="Q20" s="420">
        <v>29.999999999999996</v>
      </c>
      <c r="R20" s="413"/>
      <c r="S20" s="414"/>
      <c r="T20" s="411"/>
      <c r="U20" s="414"/>
      <c r="V20" s="414"/>
      <c r="W20" s="414"/>
      <c r="X20" s="411"/>
      <c r="Y20" s="426"/>
      <c r="Z20" s="426"/>
      <c r="AA20" s="426"/>
      <c r="AB20" s="426"/>
      <c r="AC20" s="426"/>
      <c r="AD20" s="426"/>
      <c r="AE20" s="420">
        <v>18.5</v>
      </c>
      <c r="AF20" s="411"/>
      <c r="AG20" s="411"/>
      <c r="AH20" s="426"/>
      <c r="AI20" s="411"/>
      <c r="AJ20" s="411"/>
      <c r="AK20" s="426"/>
      <c r="AL20" s="411"/>
      <c r="AM20" s="426"/>
      <c r="AN20" s="426"/>
      <c r="AO20" s="411" t="s">
        <v>1097</v>
      </c>
      <c r="AP20" s="412" t="s">
        <v>772</v>
      </c>
      <c r="AQ20" s="412"/>
      <c r="AR20" s="412"/>
      <c r="AS20" s="412">
        <v>10</v>
      </c>
      <c r="AT20" s="395">
        <v>5.2</v>
      </c>
      <c r="AU20" s="399"/>
      <c r="AV20" s="395"/>
      <c r="AW20" s="399"/>
      <c r="AX20" s="412" t="s">
        <v>807</v>
      </c>
      <c r="AY20" s="412"/>
      <c r="AZ20" s="412">
        <v>0</v>
      </c>
      <c r="BA20" s="412">
        <v>0</v>
      </c>
      <c r="BB20" s="412">
        <v>2</v>
      </c>
      <c r="BC20" s="412">
        <v>0</v>
      </c>
      <c r="BD20" s="412">
        <v>0</v>
      </c>
      <c r="BE20" s="412">
        <v>0</v>
      </c>
      <c r="BF20" s="412">
        <v>0</v>
      </c>
      <c r="BG20" s="412">
        <v>0</v>
      </c>
      <c r="BH20" s="412">
        <v>0</v>
      </c>
      <c r="BI20" s="412">
        <v>0</v>
      </c>
      <c r="BJ20" s="412">
        <v>0</v>
      </c>
      <c r="BK20" s="412">
        <v>0</v>
      </c>
      <c r="BL20" s="412"/>
      <c r="BM20" s="412" t="s">
        <v>772</v>
      </c>
      <c r="BN20" s="412"/>
      <c r="BO20" s="412" t="s">
        <v>772</v>
      </c>
      <c r="BP20" s="482"/>
      <c r="BQ20" s="412"/>
      <c r="BR20" s="412"/>
      <c r="BS20" s="412"/>
      <c r="BT20" s="416"/>
      <c r="BU20" s="416"/>
      <c r="BV20" s="412"/>
      <c r="BW20" s="412" t="s">
        <v>1043</v>
      </c>
      <c r="BX20" s="412"/>
      <c r="BY20" s="411"/>
      <c r="BZ20" s="479" t="s">
        <v>579</v>
      </c>
      <c r="CA20" s="392" t="s">
        <v>580</v>
      </c>
    </row>
    <row r="21" spans="1:109" customFormat="1" ht="13" customHeight="1" x14ac:dyDescent="0.3">
      <c r="A21" s="392">
        <v>1486</v>
      </c>
      <c r="B21" s="393">
        <v>43291</v>
      </c>
      <c r="C21" s="394" t="s">
        <v>825</v>
      </c>
      <c r="D21" s="392" t="s">
        <v>980</v>
      </c>
      <c r="E21" s="392"/>
      <c r="F21" s="392" t="s">
        <v>845</v>
      </c>
      <c r="G21" s="393">
        <v>43277</v>
      </c>
      <c r="H21" s="395" t="s">
        <v>828</v>
      </c>
      <c r="I21" s="395" t="s">
        <v>829</v>
      </c>
      <c r="J21" s="395">
        <v>5</v>
      </c>
      <c r="K21" s="392" t="s">
        <v>885</v>
      </c>
      <c r="L21" s="392" t="s">
        <v>844</v>
      </c>
      <c r="M21" s="420">
        <v>79.681818181818187</v>
      </c>
      <c r="N21" s="420">
        <v>24.84545454545454</v>
      </c>
      <c r="O21" s="402"/>
      <c r="P21" s="392"/>
      <c r="Q21" s="397"/>
      <c r="R21" s="398"/>
      <c r="S21" s="397"/>
      <c r="T21" s="392"/>
      <c r="U21" s="397"/>
      <c r="V21" s="397"/>
      <c r="W21" s="397"/>
      <c r="X21" s="392"/>
      <c r="Y21" s="420"/>
      <c r="Z21" s="420"/>
      <c r="AA21" s="420"/>
      <c r="AB21" s="420"/>
      <c r="AC21" s="420"/>
      <c r="AD21" s="420"/>
      <c r="AE21" s="420">
        <v>17.345454545454544</v>
      </c>
      <c r="AF21" s="392"/>
      <c r="AG21" s="392"/>
      <c r="AH21" s="420"/>
      <c r="AI21" s="392"/>
      <c r="AJ21" s="392"/>
      <c r="AK21" s="420"/>
      <c r="AL21" s="392"/>
      <c r="AM21" s="420"/>
      <c r="AN21" s="420"/>
      <c r="AO21" s="392" t="s">
        <v>846</v>
      </c>
      <c r="AP21" s="395" t="s">
        <v>829</v>
      </c>
      <c r="AQ21" s="395"/>
      <c r="AR21" s="395"/>
      <c r="AS21" s="399"/>
      <c r="AT21" s="395">
        <v>6.2</v>
      </c>
      <c r="AU21" s="399"/>
      <c r="AV21" s="395"/>
      <c r="AW21" s="399"/>
      <c r="AX21" s="395" t="s">
        <v>835</v>
      </c>
      <c r="AY21" s="395"/>
      <c r="AZ21" s="395">
        <v>0</v>
      </c>
      <c r="BA21" s="395">
        <v>0</v>
      </c>
      <c r="BB21" s="395">
        <v>0</v>
      </c>
      <c r="BC21" s="395">
        <v>0</v>
      </c>
      <c r="BD21" s="395">
        <v>0</v>
      </c>
      <c r="BE21" s="395">
        <v>0</v>
      </c>
      <c r="BF21" s="395">
        <v>0</v>
      </c>
      <c r="BG21" s="395">
        <v>0</v>
      </c>
      <c r="BH21" s="395">
        <v>0</v>
      </c>
      <c r="BI21" s="395">
        <v>0</v>
      </c>
      <c r="BJ21" s="395">
        <v>0</v>
      </c>
      <c r="BK21" s="395">
        <v>0</v>
      </c>
      <c r="BL21" s="395"/>
      <c r="BM21" s="395" t="s">
        <v>829</v>
      </c>
      <c r="BN21" s="395"/>
      <c r="BO21" s="395" t="s">
        <v>829</v>
      </c>
      <c r="BP21" s="478"/>
      <c r="BQ21" s="395"/>
      <c r="BR21" s="395"/>
      <c r="BS21" s="395"/>
      <c r="BT21" s="402"/>
      <c r="BU21" s="402"/>
      <c r="BV21" s="395"/>
      <c r="BW21" s="395" t="s">
        <v>834</v>
      </c>
      <c r="BX21" s="395"/>
      <c r="BY21" s="392"/>
      <c r="BZ21" s="479" t="s">
        <v>579</v>
      </c>
      <c r="CA21" s="402" t="s">
        <v>580</v>
      </c>
    </row>
    <row r="22" spans="1:109" customFormat="1" ht="13" customHeight="1" x14ac:dyDescent="0.3">
      <c r="A22" s="392">
        <v>16118</v>
      </c>
      <c r="B22" s="534">
        <v>43312</v>
      </c>
      <c r="C22" s="394" t="s">
        <v>825</v>
      </c>
      <c r="D22" s="392" t="s">
        <v>980</v>
      </c>
      <c r="E22" s="392"/>
      <c r="F22" s="392" t="s">
        <v>845</v>
      </c>
      <c r="G22" s="393">
        <v>43312</v>
      </c>
      <c r="H22" s="395" t="s">
        <v>828</v>
      </c>
      <c r="I22" s="395" t="s">
        <v>853</v>
      </c>
      <c r="J22" s="395">
        <v>6</v>
      </c>
      <c r="K22" s="392" t="s">
        <v>887</v>
      </c>
      <c r="L22" s="392" t="s">
        <v>1553</v>
      </c>
      <c r="M22" s="420">
        <v>87.5</v>
      </c>
      <c r="N22" s="420">
        <v>27.690909090909088</v>
      </c>
      <c r="O22" s="402"/>
      <c r="P22" s="392"/>
      <c r="Q22" s="397"/>
      <c r="R22" s="398"/>
      <c r="S22" s="397"/>
      <c r="T22" s="392"/>
      <c r="U22" s="397"/>
      <c r="V22" s="397"/>
      <c r="W22" s="397"/>
      <c r="X22" s="392"/>
      <c r="Y22" s="420"/>
      <c r="Z22" s="420"/>
      <c r="AA22" s="420"/>
      <c r="AB22" s="420"/>
      <c r="AC22" s="420"/>
      <c r="AD22" s="420"/>
      <c r="AE22" s="420">
        <v>17.09090909090909</v>
      </c>
      <c r="AF22" s="392"/>
      <c r="AG22" s="392"/>
      <c r="AH22" s="420"/>
      <c r="AI22" s="392"/>
      <c r="AJ22" s="392"/>
      <c r="AK22" s="420"/>
      <c r="AL22" s="392"/>
      <c r="AM22" s="420"/>
      <c r="AN22" s="420"/>
      <c r="AO22" s="392" t="s">
        <v>846</v>
      </c>
      <c r="AP22" s="395" t="s">
        <v>829</v>
      </c>
      <c r="AQ22" s="395"/>
      <c r="AR22" s="395"/>
      <c r="AS22" s="399"/>
      <c r="AT22" s="395">
        <v>10</v>
      </c>
      <c r="AU22" s="399"/>
      <c r="AV22" s="395"/>
      <c r="AW22" s="395"/>
      <c r="AX22" s="395" t="s">
        <v>835</v>
      </c>
      <c r="AY22" s="395"/>
      <c r="AZ22" s="395">
        <v>0</v>
      </c>
      <c r="BA22" s="395">
        <v>0</v>
      </c>
      <c r="BB22" s="395">
        <v>0</v>
      </c>
      <c r="BC22" s="395">
        <v>0</v>
      </c>
      <c r="BD22" s="395">
        <v>0</v>
      </c>
      <c r="BE22" s="395">
        <v>0</v>
      </c>
      <c r="BF22" s="395">
        <v>0</v>
      </c>
      <c r="BG22" s="395">
        <v>0</v>
      </c>
      <c r="BH22" s="395">
        <v>0</v>
      </c>
      <c r="BI22" s="395">
        <v>0</v>
      </c>
      <c r="BJ22" s="395">
        <v>0</v>
      </c>
      <c r="BK22" s="395">
        <v>0</v>
      </c>
      <c r="BL22" s="395"/>
      <c r="BM22" s="395" t="s">
        <v>829</v>
      </c>
      <c r="BN22" s="395">
        <v>12</v>
      </c>
      <c r="BO22" s="395" t="s">
        <v>829</v>
      </c>
      <c r="BP22" s="478"/>
      <c r="BQ22" s="395"/>
      <c r="BR22" s="395"/>
      <c r="BS22" s="395"/>
      <c r="BT22" s="392" t="s">
        <v>1554</v>
      </c>
      <c r="BU22" s="402" t="s">
        <v>523</v>
      </c>
      <c r="BV22" s="395">
        <v>25</v>
      </c>
      <c r="BW22" s="395" t="s">
        <v>834</v>
      </c>
      <c r="BX22" s="395"/>
      <c r="BY22" s="392" t="s">
        <v>1555</v>
      </c>
      <c r="BZ22" s="392" t="s">
        <v>579</v>
      </c>
      <c r="CA22" s="392" t="s">
        <v>580</v>
      </c>
    </row>
    <row r="23" spans="1:109" customFormat="1" ht="13" customHeight="1" x14ac:dyDescent="0.3">
      <c r="A23" s="392">
        <v>12297</v>
      </c>
      <c r="B23" s="393">
        <v>43291</v>
      </c>
      <c r="C23" s="394" t="s">
        <v>825</v>
      </c>
      <c r="D23" s="392" t="s">
        <v>980</v>
      </c>
      <c r="E23" s="392"/>
      <c r="F23" s="392" t="s">
        <v>845</v>
      </c>
      <c r="G23" s="393">
        <v>43281</v>
      </c>
      <c r="H23" s="395" t="s">
        <v>828</v>
      </c>
      <c r="I23" s="395" t="s">
        <v>853</v>
      </c>
      <c r="J23" s="395">
        <v>7</v>
      </c>
      <c r="K23" s="392" t="s">
        <v>12</v>
      </c>
      <c r="L23" s="392" t="s">
        <v>1037</v>
      </c>
      <c r="M23" s="420">
        <v>90.181818181818173</v>
      </c>
      <c r="N23" s="420">
        <v>27.981818181818181</v>
      </c>
      <c r="O23" s="402"/>
      <c r="P23" s="392"/>
      <c r="Q23" s="397"/>
      <c r="R23" s="398"/>
      <c r="S23" s="397"/>
      <c r="T23" s="392"/>
      <c r="U23" s="397"/>
      <c r="V23" s="397"/>
      <c r="W23" s="397"/>
      <c r="X23" s="392"/>
      <c r="Y23" s="420"/>
      <c r="Z23" s="420"/>
      <c r="AA23" s="420"/>
      <c r="AB23" s="420"/>
      <c r="AC23" s="420"/>
      <c r="AD23" s="397"/>
      <c r="AE23" s="420">
        <v>17.290909090909089</v>
      </c>
      <c r="AF23" s="392"/>
      <c r="AG23" s="392"/>
      <c r="AH23" s="420"/>
      <c r="AI23" s="392"/>
      <c r="AJ23" s="392"/>
      <c r="AK23" s="420"/>
      <c r="AL23" s="392"/>
      <c r="AM23" s="420"/>
      <c r="AN23" s="420"/>
      <c r="AO23" s="392" t="s">
        <v>846</v>
      </c>
      <c r="AP23" s="395" t="s">
        <v>829</v>
      </c>
      <c r="AQ23" s="395"/>
      <c r="AR23" s="395"/>
      <c r="AS23" s="395"/>
      <c r="AT23" s="395">
        <v>10</v>
      </c>
      <c r="AU23" s="399">
        <v>1274</v>
      </c>
      <c r="AV23" s="395"/>
      <c r="AW23" s="399">
        <v>5</v>
      </c>
      <c r="AX23" s="395" t="s">
        <v>835</v>
      </c>
      <c r="AY23" s="395"/>
      <c r="AZ23" s="395">
        <v>0</v>
      </c>
      <c r="BA23" s="395">
        <v>0</v>
      </c>
      <c r="BB23" s="395">
        <v>0</v>
      </c>
      <c r="BC23" s="395">
        <v>0</v>
      </c>
      <c r="BD23" s="395">
        <v>0</v>
      </c>
      <c r="BE23" s="395">
        <v>0</v>
      </c>
      <c r="BF23" s="395">
        <v>0</v>
      </c>
      <c r="BG23" s="395">
        <v>0</v>
      </c>
      <c r="BH23" s="395">
        <v>0</v>
      </c>
      <c r="BI23" s="395">
        <v>0</v>
      </c>
      <c r="BJ23" s="395">
        <v>0</v>
      </c>
      <c r="BK23" s="395">
        <v>0</v>
      </c>
      <c r="BL23" s="395"/>
      <c r="BM23" s="395" t="s">
        <v>829</v>
      </c>
      <c r="BN23" s="395">
        <v>12</v>
      </c>
      <c r="BO23" s="395" t="s">
        <v>829</v>
      </c>
      <c r="BP23" s="478"/>
      <c r="BQ23" s="395"/>
      <c r="BR23" s="395"/>
      <c r="BS23" s="395"/>
      <c r="BT23" s="402"/>
      <c r="BU23" s="402"/>
      <c r="BV23" s="395"/>
      <c r="BW23" s="395" t="s">
        <v>834</v>
      </c>
      <c r="BX23" s="395"/>
      <c r="BY23" s="392" t="s">
        <v>1556</v>
      </c>
      <c r="BZ23" s="402" t="s">
        <v>1583</v>
      </c>
      <c r="CA23" s="402" t="s">
        <v>580</v>
      </c>
      <c r="CC23" s="214"/>
      <c r="CD23" s="214"/>
      <c r="CE23" s="214"/>
      <c r="CF23" s="214"/>
      <c r="CG23" s="214"/>
      <c r="CH23" s="214"/>
      <c r="CI23" s="214"/>
      <c r="CJ23" s="214"/>
      <c r="CK23" s="214"/>
      <c r="CL23" s="214"/>
      <c r="CM23" s="214"/>
      <c r="CN23" s="214"/>
      <c r="CO23" s="214"/>
      <c r="CP23" s="214"/>
      <c r="CQ23" s="214"/>
      <c r="CR23" s="214"/>
      <c r="CS23" s="214"/>
      <c r="CT23" s="214"/>
      <c r="CU23" s="214"/>
      <c r="CV23" s="214"/>
      <c r="CW23" s="214"/>
      <c r="CX23" s="214"/>
      <c r="CY23" s="214"/>
      <c r="CZ23" s="214"/>
      <c r="DA23" s="214"/>
      <c r="DB23" s="214"/>
      <c r="DC23" s="214"/>
      <c r="DD23" s="214"/>
      <c r="DE23" s="214"/>
    </row>
    <row r="24" spans="1:109" customFormat="1" ht="13" customHeight="1" x14ac:dyDescent="0.3">
      <c r="A24" s="392">
        <v>15130</v>
      </c>
      <c r="B24" s="534">
        <v>43308</v>
      </c>
      <c r="C24" s="394" t="s">
        <v>825</v>
      </c>
      <c r="D24" s="392" t="s">
        <v>980</v>
      </c>
      <c r="E24" s="392"/>
      <c r="F24" s="392" t="s">
        <v>845</v>
      </c>
      <c r="G24" s="393">
        <v>43266</v>
      </c>
      <c r="H24" s="395" t="s">
        <v>828</v>
      </c>
      <c r="I24" s="395" t="s">
        <v>829</v>
      </c>
      <c r="J24" s="395">
        <v>8</v>
      </c>
      <c r="K24" s="392" t="s">
        <v>836</v>
      </c>
      <c r="L24" s="392" t="s">
        <v>1323</v>
      </c>
      <c r="M24" s="420">
        <v>116.5</v>
      </c>
      <c r="N24" s="420">
        <v>22.954545454545453</v>
      </c>
      <c r="O24" s="402"/>
      <c r="P24" s="392"/>
      <c r="Q24" s="397"/>
      <c r="R24" s="392"/>
      <c r="S24" s="397"/>
      <c r="T24" s="392"/>
      <c r="U24" s="397"/>
      <c r="V24" s="397"/>
      <c r="W24" s="397"/>
      <c r="X24" s="392"/>
      <c r="Y24" s="420"/>
      <c r="Z24" s="420"/>
      <c r="AA24" s="420"/>
      <c r="AB24" s="420"/>
      <c r="AC24" s="420"/>
      <c r="AD24" s="397"/>
      <c r="AE24" s="420">
        <v>13.499999999999998</v>
      </c>
      <c r="AF24" s="392"/>
      <c r="AG24" s="392"/>
      <c r="AH24" s="420"/>
      <c r="AI24" s="392"/>
      <c r="AJ24" s="392"/>
      <c r="AK24" s="420"/>
      <c r="AL24" s="392"/>
      <c r="AM24" s="420"/>
      <c r="AN24" s="420"/>
      <c r="AO24" s="392" t="s">
        <v>846</v>
      </c>
      <c r="AP24" s="395" t="s">
        <v>829</v>
      </c>
      <c r="AQ24" s="395"/>
      <c r="AR24" s="395"/>
      <c r="AS24" s="399"/>
      <c r="AT24" s="395">
        <v>5</v>
      </c>
      <c r="AU24" s="399"/>
      <c r="AV24" s="395"/>
      <c r="AW24" s="399"/>
      <c r="AX24" s="395" t="s">
        <v>835</v>
      </c>
      <c r="AY24" s="395"/>
      <c r="AZ24" s="395">
        <v>0</v>
      </c>
      <c r="BA24" s="395">
        <v>0</v>
      </c>
      <c r="BB24" s="395">
        <v>0</v>
      </c>
      <c r="BC24" s="395">
        <v>0</v>
      </c>
      <c r="BD24" s="395">
        <v>0</v>
      </c>
      <c r="BE24" s="395">
        <v>0</v>
      </c>
      <c r="BF24" s="395">
        <v>0</v>
      </c>
      <c r="BG24" s="395">
        <v>0</v>
      </c>
      <c r="BH24" s="395">
        <v>0</v>
      </c>
      <c r="BI24" s="395">
        <v>0</v>
      </c>
      <c r="BJ24" s="395">
        <v>0</v>
      </c>
      <c r="BK24" s="395">
        <v>0</v>
      </c>
      <c r="BL24" s="395"/>
      <c r="BM24" s="395" t="s">
        <v>829</v>
      </c>
      <c r="BN24" s="395"/>
      <c r="BO24" s="395" t="s">
        <v>829</v>
      </c>
      <c r="BP24" s="478"/>
      <c r="BQ24" s="395"/>
      <c r="BR24" s="395"/>
      <c r="BS24" s="395"/>
      <c r="BT24" s="402"/>
      <c r="BU24" s="402"/>
      <c r="BV24" s="395"/>
      <c r="BW24" s="395" t="s">
        <v>834</v>
      </c>
      <c r="BX24" s="395">
        <v>1</v>
      </c>
      <c r="BY24" s="392"/>
      <c r="BZ24" s="498" t="s">
        <v>579</v>
      </c>
      <c r="CA24" s="392" t="s">
        <v>600</v>
      </c>
    </row>
    <row r="25" spans="1:109" customFormat="1" ht="13" customHeight="1" x14ac:dyDescent="0.3">
      <c r="A25" s="392">
        <v>14740</v>
      </c>
      <c r="B25" s="393">
        <v>43292</v>
      </c>
      <c r="C25" s="394" t="s">
        <v>825</v>
      </c>
      <c r="D25" s="392" t="s">
        <v>980</v>
      </c>
      <c r="E25" s="392"/>
      <c r="F25" s="392" t="s">
        <v>845</v>
      </c>
      <c r="G25" s="393">
        <v>43281</v>
      </c>
      <c r="H25" s="395" t="s">
        <v>828</v>
      </c>
      <c r="I25" s="395" t="s">
        <v>853</v>
      </c>
      <c r="J25" s="395">
        <v>9</v>
      </c>
      <c r="K25" s="392" t="s">
        <v>837</v>
      </c>
      <c r="L25" s="418" t="s">
        <v>1325</v>
      </c>
      <c r="M25" s="420">
        <v>109.99999999999999</v>
      </c>
      <c r="N25" s="420">
        <v>25.599999999999998</v>
      </c>
      <c r="O25" s="402"/>
      <c r="P25" s="392"/>
      <c r="Q25" s="397"/>
      <c r="R25" s="398"/>
      <c r="S25" s="397"/>
      <c r="T25" s="392"/>
      <c r="U25" s="397"/>
      <c r="V25" s="397"/>
      <c r="W25" s="397"/>
      <c r="X25" s="392"/>
      <c r="Y25" s="420"/>
      <c r="Z25" s="420"/>
      <c r="AA25" s="420"/>
      <c r="AB25" s="420"/>
      <c r="AC25" s="420"/>
      <c r="AD25" s="420"/>
      <c r="AE25" s="420">
        <v>18.999999999999996</v>
      </c>
      <c r="AF25" s="392"/>
      <c r="AG25" s="392"/>
      <c r="AH25" s="420"/>
      <c r="AI25" s="392"/>
      <c r="AJ25" s="392"/>
      <c r="AK25" s="420"/>
      <c r="AL25" s="392"/>
      <c r="AM25" s="420"/>
      <c r="AN25" s="420"/>
      <c r="AO25" s="392" t="s">
        <v>846</v>
      </c>
      <c r="AP25" s="395" t="s">
        <v>829</v>
      </c>
      <c r="AQ25" s="395"/>
      <c r="AR25" s="395"/>
      <c r="AS25" s="399"/>
      <c r="AT25" s="395">
        <v>18</v>
      </c>
      <c r="AU25" s="399">
        <v>455</v>
      </c>
      <c r="AV25" s="395"/>
      <c r="AW25" s="399">
        <v>6</v>
      </c>
      <c r="AX25" s="395" t="s">
        <v>835</v>
      </c>
      <c r="AY25" s="395"/>
      <c r="AZ25" s="395">
        <v>0</v>
      </c>
      <c r="BA25" s="395">
        <v>0</v>
      </c>
      <c r="BB25" s="395">
        <v>0</v>
      </c>
      <c r="BC25" s="395">
        <v>0</v>
      </c>
      <c r="BD25" s="395">
        <v>0</v>
      </c>
      <c r="BE25" s="395">
        <v>0</v>
      </c>
      <c r="BF25" s="395">
        <v>0</v>
      </c>
      <c r="BG25" s="395">
        <v>0</v>
      </c>
      <c r="BH25" s="395">
        <v>0</v>
      </c>
      <c r="BI25" s="395">
        <v>0</v>
      </c>
      <c r="BJ25" s="395">
        <v>0</v>
      </c>
      <c r="BK25" s="395">
        <v>0</v>
      </c>
      <c r="BL25" s="395"/>
      <c r="BM25" s="395" t="s">
        <v>829</v>
      </c>
      <c r="BN25" s="395"/>
      <c r="BO25" s="395" t="s">
        <v>829</v>
      </c>
      <c r="BP25" s="478"/>
      <c r="BQ25" s="395"/>
      <c r="BR25" s="395"/>
      <c r="BS25" s="395"/>
      <c r="BT25" s="228"/>
      <c r="BU25" s="402"/>
      <c r="BV25" s="395"/>
      <c r="BW25" s="395" t="s">
        <v>834</v>
      </c>
      <c r="BX25" s="395"/>
      <c r="BY25" s="228"/>
      <c r="BZ25" s="502" t="s">
        <v>1505</v>
      </c>
      <c r="CA25" s="392" t="s">
        <v>580</v>
      </c>
    </row>
    <row r="26" spans="1:109" customFormat="1" ht="13" customHeight="1" x14ac:dyDescent="0.3">
      <c r="A26" s="392">
        <v>1122</v>
      </c>
      <c r="B26" s="393">
        <v>43292</v>
      </c>
      <c r="C26" s="394" t="s">
        <v>825</v>
      </c>
      <c r="D26" s="392" t="s">
        <v>980</v>
      </c>
      <c r="E26" s="392"/>
      <c r="F26" s="392" t="s">
        <v>845</v>
      </c>
      <c r="G26" s="393">
        <v>43281</v>
      </c>
      <c r="H26" s="395" t="s">
        <v>828</v>
      </c>
      <c r="I26" s="395" t="s">
        <v>829</v>
      </c>
      <c r="J26" s="395">
        <v>10</v>
      </c>
      <c r="K26" s="392" t="s">
        <v>839</v>
      </c>
      <c r="L26" s="392" t="s">
        <v>1558</v>
      </c>
      <c r="M26" s="420">
        <v>89.318181818181813</v>
      </c>
      <c r="N26" s="420">
        <v>27.718181818181815</v>
      </c>
      <c r="O26" s="416" t="s">
        <v>802</v>
      </c>
      <c r="P26" s="392">
        <v>1275</v>
      </c>
      <c r="Q26" s="420">
        <v>29.218181818181815</v>
      </c>
      <c r="R26" s="398"/>
      <c r="S26" s="397"/>
      <c r="T26" s="392"/>
      <c r="U26" s="397"/>
      <c r="V26" s="397"/>
      <c r="W26" s="397"/>
      <c r="X26" s="392"/>
      <c r="Y26" s="420"/>
      <c r="Z26" s="420"/>
      <c r="AA26" s="420"/>
      <c r="AB26" s="420"/>
      <c r="AC26" s="420"/>
      <c r="AD26" s="397"/>
      <c r="AE26" s="420">
        <v>18.072727272727271</v>
      </c>
      <c r="AF26" s="392"/>
      <c r="AG26" s="392"/>
      <c r="AH26" s="420"/>
      <c r="AI26" s="392"/>
      <c r="AJ26" s="392"/>
      <c r="AK26" s="420"/>
      <c r="AL26" s="392"/>
      <c r="AM26" s="420"/>
      <c r="AN26" s="420"/>
      <c r="AO26" s="392" t="s">
        <v>846</v>
      </c>
      <c r="AP26" s="395" t="s">
        <v>829</v>
      </c>
      <c r="AQ26" s="395"/>
      <c r="AR26" s="395"/>
      <c r="AS26" s="399"/>
      <c r="AT26" s="395">
        <v>8</v>
      </c>
      <c r="AU26" s="399"/>
      <c r="AV26" s="395"/>
      <c r="AW26" s="399"/>
      <c r="AX26" s="395" t="s">
        <v>829</v>
      </c>
      <c r="AY26" s="395"/>
      <c r="AZ26" s="395">
        <v>1</v>
      </c>
      <c r="BA26" s="395">
        <v>0</v>
      </c>
      <c r="BB26" s="395">
        <v>0</v>
      </c>
      <c r="BC26" s="395">
        <v>0</v>
      </c>
      <c r="BD26" s="395">
        <v>0</v>
      </c>
      <c r="BE26" s="395">
        <v>0</v>
      </c>
      <c r="BF26" s="395">
        <v>0</v>
      </c>
      <c r="BG26" s="395">
        <v>0</v>
      </c>
      <c r="BH26" s="395">
        <v>0</v>
      </c>
      <c r="BI26" s="395">
        <v>0</v>
      </c>
      <c r="BJ26" s="395">
        <v>0</v>
      </c>
      <c r="BK26" s="395">
        <v>0</v>
      </c>
      <c r="BL26" s="395"/>
      <c r="BM26" s="395" t="s">
        <v>829</v>
      </c>
      <c r="BN26" s="395"/>
      <c r="BO26" s="395" t="s">
        <v>829</v>
      </c>
      <c r="BP26" s="478"/>
      <c r="BQ26" s="395"/>
      <c r="BR26" s="395"/>
      <c r="BS26" s="395"/>
      <c r="BT26" s="392"/>
      <c r="BU26" s="392"/>
      <c r="BV26" s="395"/>
      <c r="BW26" s="395" t="s">
        <v>834</v>
      </c>
      <c r="BX26" s="395"/>
      <c r="BY26" s="392" t="s">
        <v>1559</v>
      </c>
      <c r="BZ26" s="503" t="s">
        <v>579</v>
      </c>
      <c r="CA26" s="392" t="s">
        <v>580</v>
      </c>
    </row>
    <row r="27" spans="1:109" customFormat="1" ht="13" customHeight="1" x14ac:dyDescent="0.3">
      <c r="A27" s="392">
        <v>13363</v>
      </c>
      <c r="B27" s="393">
        <v>43290</v>
      </c>
      <c r="C27" s="394" t="s">
        <v>825</v>
      </c>
      <c r="D27" s="392" t="s">
        <v>980</v>
      </c>
      <c r="E27" s="392"/>
      <c r="F27" s="392" t="s">
        <v>845</v>
      </c>
      <c r="G27" s="406">
        <v>43281</v>
      </c>
      <c r="H27" s="395" t="s">
        <v>590</v>
      </c>
      <c r="I27" s="395" t="s">
        <v>829</v>
      </c>
      <c r="J27" s="395">
        <v>11</v>
      </c>
      <c r="K27" s="392" t="s">
        <v>953</v>
      </c>
      <c r="L27" s="392" t="s">
        <v>1329</v>
      </c>
      <c r="M27" s="420">
        <v>93.636363636363626</v>
      </c>
      <c r="N27" s="420">
        <v>31.190909090909091</v>
      </c>
      <c r="O27" s="416" t="s">
        <v>802</v>
      </c>
      <c r="P27" s="392">
        <v>2000</v>
      </c>
      <c r="Q27" s="420">
        <v>38.190909090909088</v>
      </c>
      <c r="R27" s="398"/>
      <c r="S27" s="397"/>
      <c r="T27" s="392"/>
      <c r="U27" s="397"/>
      <c r="V27" s="397"/>
      <c r="W27" s="397"/>
      <c r="X27" s="392"/>
      <c r="Y27" s="420"/>
      <c r="Z27" s="420"/>
      <c r="AA27" s="420"/>
      <c r="AB27" s="420"/>
      <c r="AC27" s="420"/>
      <c r="AD27" s="420"/>
      <c r="AE27" s="420">
        <v>21.063636363636363</v>
      </c>
      <c r="AF27" s="392"/>
      <c r="AG27" s="392"/>
      <c r="AH27" s="420"/>
      <c r="AI27" s="392"/>
      <c r="AJ27" s="392"/>
      <c r="AK27" s="420"/>
      <c r="AL27" s="392"/>
      <c r="AM27" s="420"/>
      <c r="AN27" s="420"/>
      <c r="AO27" s="392" t="s">
        <v>846</v>
      </c>
      <c r="AP27" s="395" t="s">
        <v>829</v>
      </c>
      <c r="AQ27" s="395"/>
      <c r="AR27" s="395"/>
      <c r="AS27" s="399"/>
      <c r="AT27" s="395"/>
      <c r="AU27" s="399"/>
      <c r="AV27" s="395"/>
      <c r="AW27" s="399"/>
      <c r="AX27" s="395" t="s">
        <v>835</v>
      </c>
      <c r="AY27" s="395"/>
      <c r="AZ27" s="395">
        <v>0</v>
      </c>
      <c r="BA27" s="395">
        <v>0</v>
      </c>
      <c r="BB27" s="395">
        <v>0</v>
      </c>
      <c r="BC27" s="395">
        <v>0</v>
      </c>
      <c r="BD27" s="395">
        <v>0</v>
      </c>
      <c r="BE27" s="395">
        <v>0</v>
      </c>
      <c r="BF27" s="395">
        <v>0</v>
      </c>
      <c r="BG27" s="395">
        <v>0</v>
      </c>
      <c r="BH27" s="395">
        <v>0</v>
      </c>
      <c r="BI27" s="395">
        <v>0</v>
      </c>
      <c r="BJ27" s="395">
        <v>0</v>
      </c>
      <c r="BK27" s="395">
        <v>0</v>
      </c>
      <c r="BL27" s="395"/>
      <c r="BM27" s="395" t="s">
        <v>829</v>
      </c>
      <c r="BN27" s="395"/>
      <c r="BO27" s="395" t="s">
        <v>829</v>
      </c>
      <c r="BP27" s="480">
        <v>163.63636363636363</v>
      </c>
      <c r="BQ27" s="395"/>
      <c r="BR27" s="395"/>
      <c r="BS27" s="395"/>
      <c r="BT27" s="402"/>
      <c r="BU27" s="402"/>
      <c r="BV27" s="395"/>
      <c r="BW27" s="395" t="s">
        <v>834</v>
      </c>
      <c r="BX27" s="395">
        <v>1</v>
      </c>
      <c r="BY27" s="402" t="s">
        <v>1330</v>
      </c>
      <c r="BZ27" s="502" t="s">
        <v>1578</v>
      </c>
      <c r="CA27" s="392" t="s">
        <v>580</v>
      </c>
    </row>
    <row r="28" spans="1:109" customFormat="1" ht="13" customHeight="1" x14ac:dyDescent="0.3">
      <c r="A28" s="392">
        <v>16395</v>
      </c>
      <c r="B28" s="393">
        <v>43292</v>
      </c>
      <c r="C28" s="394" t="s">
        <v>825</v>
      </c>
      <c r="D28" s="392" t="s">
        <v>980</v>
      </c>
      <c r="E28" s="392"/>
      <c r="F28" s="392" t="s">
        <v>845</v>
      </c>
      <c r="G28" s="393">
        <v>43252</v>
      </c>
      <c r="H28" s="395" t="s">
        <v>828</v>
      </c>
      <c r="I28" s="395" t="s">
        <v>829</v>
      </c>
      <c r="J28" s="395">
        <v>12</v>
      </c>
      <c r="K28" s="392" t="s">
        <v>1562</v>
      </c>
      <c r="L28" s="392" t="s">
        <v>1563</v>
      </c>
      <c r="M28" s="420">
        <v>89.999999999999986</v>
      </c>
      <c r="N28" s="420">
        <v>51</v>
      </c>
      <c r="O28" s="416" t="s">
        <v>802</v>
      </c>
      <c r="P28" s="392">
        <v>1825</v>
      </c>
      <c r="Q28" s="420">
        <v>54.999999999999993</v>
      </c>
      <c r="R28" s="392"/>
      <c r="S28" s="397"/>
      <c r="T28" s="392"/>
      <c r="U28" s="397"/>
      <c r="V28" s="397"/>
      <c r="W28" s="397"/>
      <c r="X28" s="392"/>
      <c r="Y28" s="420"/>
      <c r="Z28" s="420"/>
      <c r="AA28" s="420"/>
      <c r="AB28" s="420"/>
      <c r="AC28" s="420"/>
      <c r="AD28" s="420"/>
      <c r="AE28" s="420">
        <v>44.999999999999993</v>
      </c>
      <c r="AF28" s="392"/>
      <c r="AG28" s="392"/>
      <c r="AH28" s="420"/>
      <c r="AI28" s="392"/>
      <c r="AJ28" s="392"/>
      <c r="AK28" s="420"/>
      <c r="AL28" s="392"/>
      <c r="AM28" s="420"/>
      <c r="AN28" s="420"/>
      <c r="AO28" s="392" t="s">
        <v>846</v>
      </c>
      <c r="AP28" s="395" t="s">
        <v>829</v>
      </c>
      <c r="AQ28" s="395"/>
      <c r="AR28" s="395"/>
      <c r="AS28" s="399"/>
      <c r="AT28" s="395">
        <v>20</v>
      </c>
      <c r="AU28" s="399"/>
      <c r="AV28" s="395"/>
      <c r="AW28" s="399"/>
      <c r="AX28" s="395" t="s">
        <v>829</v>
      </c>
      <c r="AY28" s="395"/>
      <c r="AZ28" s="395">
        <v>0</v>
      </c>
      <c r="BA28" s="395">
        <v>0</v>
      </c>
      <c r="BB28" s="395">
        <v>0</v>
      </c>
      <c r="BC28" s="395">
        <v>0</v>
      </c>
      <c r="BD28" s="395">
        <v>0</v>
      </c>
      <c r="BE28" s="395">
        <v>0</v>
      </c>
      <c r="BF28" s="395">
        <v>0</v>
      </c>
      <c r="BG28" s="395">
        <v>0</v>
      </c>
      <c r="BH28" s="395">
        <v>0</v>
      </c>
      <c r="BI28" s="395">
        <v>0</v>
      </c>
      <c r="BJ28" s="395">
        <v>0</v>
      </c>
      <c r="BK28" s="395">
        <v>0</v>
      </c>
      <c r="BL28" s="395"/>
      <c r="BM28" s="395" t="s">
        <v>829</v>
      </c>
      <c r="BN28" s="395"/>
      <c r="BO28" s="395" t="s">
        <v>829</v>
      </c>
      <c r="BP28" s="478"/>
      <c r="BQ28" s="395"/>
      <c r="BR28" s="395"/>
      <c r="BS28" s="395"/>
      <c r="BT28" s="392"/>
      <c r="BU28" s="402"/>
      <c r="BV28" s="395"/>
      <c r="BW28" s="395" t="s">
        <v>834</v>
      </c>
      <c r="BX28" s="395"/>
      <c r="BY28" s="392"/>
      <c r="BZ28" s="498" t="s">
        <v>579</v>
      </c>
      <c r="CA28" s="392" t="s">
        <v>600</v>
      </c>
    </row>
    <row r="29" spans="1:109" customFormat="1" ht="13" customHeight="1" x14ac:dyDescent="0.3">
      <c r="A29" s="392">
        <v>563</v>
      </c>
      <c r="B29" s="534">
        <v>43309</v>
      </c>
      <c r="C29" s="394" t="s">
        <v>825</v>
      </c>
      <c r="D29" s="392" t="s">
        <v>980</v>
      </c>
      <c r="E29" s="392"/>
      <c r="F29" s="392" t="s">
        <v>845</v>
      </c>
      <c r="G29" s="393">
        <v>43266</v>
      </c>
      <c r="H29" s="395" t="s">
        <v>828</v>
      </c>
      <c r="I29" s="395" t="s">
        <v>829</v>
      </c>
      <c r="J29" s="395">
        <v>13</v>
      </c>
      <c r="K29" s="392" t="s">
        <v>1077</v>
      </c>
      <c r="L29" s="392" t="s">
        <v>1565</v>
      </c>
      <c r="M29" s="420">
        <v>106.72727272727272</v>
      </c>
      <c r="N29" s="420">
        <v>24.4</v>
      </c>
      <c r="O29" s="402"/>
      <c r="P29" s="392"/>
      <c r="Q29" s="397"/>
      <c r="R29" s="392"/>
      <c r="S29" s="397"/>
      <c r="T29" s="392"/>
      <c r="U29" s="397"/>
      <c r="V29" s="397"/>
      <c r="W29" s="397"/>
      <c r="X29" s="392"/>
      <c r="Y29" s="420"/>
      <c r="Z29" s="420"/>
      <c r="AA29" s="420"/>
      <c r="AB29" s="420"/>
      <c r="AC29" s="420"/>
      <c r="AD29" s="420"/>
      <c r="AE29" s="420">
        <v>17.899999999999999</v>
      </c>
      <c r="AF29" s="392"/>
      <c r="AG29" s="392"/>
      <c r="AH29" s="420"/>
      <c r="AI29" s="392"/>
      <c r="AJ29" s="392"/>
      <c r="AK29" s="420"/>
      <c r="AL29" s="392"/>
      <c r="AM29" s="420"/>
      <c r="AN29" s="420"/>
      <c r="AO29" s="392" t="s">
        <v>846</v>
      </c>
      <c r="AP29" s="395" t="s">
        <v>829</v>
      </c>
      <c r="AQ29" s="395"/>
      <c r="AR29" s="395"/>
      <c r="AS29" s="399"/>
      <c r="AT29" s="395">
        <v>4.3499999999999996</v>
      </c>
      <c r="AU29" s="399"/>
      <c r="AV29" s="395"/>
      <c r="AW29" s="399"/>
      <c r="AX29" s="395" t="s">
        <v>829</v>
      </c>
      <c r="AY29" s="395"/>
      <c r="AZ29" s="395">
        <v>0</v>
      </c>
      <c r="BA29" s="395">
        <v>0</v>
      </c>
      <c r="BB29" s="395">
        <v>0</v>
      </c>
      <c r="BC29" s="395">
        <v>0</v>
      </c>
      <c r="BD29" s="395">
        <v>0</v>
      </c>
      <c r="BE29" s="395">
        <v>0</v>
      </c>
      <c r="BF29" s="395">
        <v>0</v>
      </c>
      <c r="BG29" s="395">
        <v>0</v>
      </c>
      <c r="BH29" s="395">
        <v>0</v>
      </c>
      <c r="BI29" s="395">
        <v>0</v>
      </c>
      <c r="BJ29" s="395">
        <v>0</v>
      </c>
      <c r="BK29" s="395">
        <v>0</v>
      </c>
      <c r="BL29" s="395"/>
      <c r="BM29" s="395" t="s">
        <v>829</v>
      </c>
      <c r="BN29" s="395"/>
      <c r="BO29" s="395" t="s">
        <v>829</v>
      </c>
      <c r="BP29" s="478"/>
      <c r="BQ29" s="395"/>
      <c r="BR29" s="395"/>
      <c r="BS29" s="395"/>
      <c r="BT29" s="402"/>
      <c r="BU29" s="402"/>
      <c r="BV29" s="395"/>
      <c r="BW29" s="395" t="s">
        <v>834</v>
      </c>
      <c r="BX29" s="395">
        <v>1</v>
      </c>
      <c r="BY29" s="392" t="s">
        <v>1566</v>
      </c>
      <c r="BZ29" s="498" t="s">
        <v>579</v>
      </c>
      <c r="CA29" s="392" t="s">
        <v>600</v>
      </c>
    </row>
    <row r="30" spans="1:109" customFormat="1" ht="13" customHeight="1" x14ac:dyDescent="0.3">
      <c r="A30" s="392">
        <v>16518</v>
      </c>
      <c r="B30" s="393">
        <v>43294</v>
      </c>
      <c r="C30" s="394" t="s">
        <v>825</v>
      </c>
      <c r="D30" s="392" t="s">
        <v>980</v>
      </c>
      <c r="E30" s="392"/>
      <c r="F30" s="392" t="s">
        <v>845</v>
      </c>
      <c r="G30" s="393">
        <v>43273</v>
      </c>
      <c r="H30" s="395" t="s">
        <v>828</v>
      </c>
      <c r="I30" s="395" t="s">
        <v>853</v>
      </c>
      <c r="J30" s="395">
        <v>14</v>
      </c>
      <c r="K30" s="392" t="s">
        <v>908</v>
      </c>
      <c r="L30" s="392" t="s">
        <v>1344</v>
      </c>
      <c r="M30" s="420">
        <v>86.909090909090892</v>
      </c>
      <c r="N30" s="420">
        <v>39.518181818181816</v>
      </c>
      <c r="O30" s="402"/>
      <c r="P30" s="392"/>
      <c r="Q30" s="397"/>
      <c r="R30" s="398"/>
      <c r="S30" s="397"/>
      <c r="T30" s="392"/>
      <c r="U30" s="397"/>
      <c r="V30" s="397"/>
      <c r="W30" s="397"/>
      <c r="X30" s="392"/>
      <c r="Y30" s="420"/>
      <c r="Z30" s="420"/>
      <c r="AA30" s="420"/>
      <c r="AB30" s="420"/>
      <c r="AC30" s="420"/>
      <c r="AD30" s="397"/>
      <c r="AE30" s="420">
        <v>32.354545454545452</v>
      </c>
      <c r="AF30" s="392"/>
      <c r="AG30" s="392"/>
      <c r="AH30" s="420"/>
      <c r="AI30" s="392"/>
      <c r="AJ30" s="392"/>
      <c r="AK30" s="420"/>
      <c r="AL30" s="392"/>
      <c r="AM30" s="420"/>
      <c r="AN30" s="420"/>
      <c r="AO30" s="392" t="s">
        <v>846</v>
      </c>
      <c r="AP30" s="395" t="s">
        <v>829</v>
      </c>
      <c r="AQ30" s="395"/>
      <c r="AR30" s="395"/>
      <c r="AS30" s="399"/>
      <c r="AT30" s="395"/>
      <c r="AU30" s="399"/>
      <c r="AV30" s="395"/>
      <c r="AW30" s="399"/>
      <c r="AX30" s="395" t="s">
        <v>835</v>
      </c>
      <c r="AY30" s="395"/>
      <c r="AZ30" s="395">
        <v>0</v>
      </c>
      <c r="BA30" s="395">
        <v>0</v>
      </c>
      <c r="BB30" s="395">
        <v>0</v>
      </c>
      <c r="BC30" s="395">
        <v>0</v>
      </c>
      <c r="BD30" s="395">
        <v>0</v>
      </c>
      <c r="BE30" s="395">
        <v>0</v>
      </c>
      <c r="BF30" s="395">
        <v>0</v>
      </c>
      <c r="BG30" s="395">
        <v>0</v>
      </c>
      <c r="BH30" s="395">
        <v>0</v>
      </c>
      <c r="BI30" s="395">
        <v>0</v>
      </c>
      <c r="BJ30" s="395">
        <v>0</v>
      </c>
      <c r="BK30" s="395">
        <v>0</v>
      </c>
      <c r="BL30" s="395"/>
      <c r="BM30" s="395" t="s">
        <v>829</v>
      </c>
      <c r="BN30" s="395"/>
      <c r="BO30" s="395" t="s">
        <v>829</v>
      </c>
      <c r="BP30" s="478"/>
      <c r="BQ30" s="395"/>
      <c r="BR30" s="395"/>
      <c r="BS30" s="395"/>
      <c r="BT30" s="402"/>
      <c r="BU30" s="402"/>
      <c r="BV30" s="395"/>
      <c r="BW30" s="395" t="s">
        <v>834</v>
      </c>
      <c r="BX30" s="395"/>
      <c r="BY30" s="392" t="s">
        <v>1568</v>
      </c>
      <c r="BZ30" s="498" t="s">
        <v>579</v>
      </c>
      <c r="CA30" s="392" t="s">
        <v>593</v>
      </c>
    </row>
    <row r="31" spans="1:109" customFormat="1" ht="13" customHeight="1" x14ac:dyDescent="0.3">
      <c r="A31" s="392">
        <v>12486</v>
      </c>
      <c r="B31" s="393">
        <v>43292</v>
      </c>
      <c r="C31" s="394" t="s">
        <v>825</v>
      </c>
      <c r="D31" s="392" t="s">
        <v>980</v>
      </c>
      <c r="E31" s="392"/>
      <c r="F31" s="392" t="s">
        <v>845</v>
      </c>
      <c r="G31" s="393">
        <v>43255</v>
      </c>
      <c r="H31" s="395" t="s">
        <v>828</v>
      </c>
      <c r="I31" s="395" t="s">
        <v>829</v>
      </c>
      <c r="J31" s="395">
        <v>15</v>
      </c>
      <c r="K31" s="392" t="s">
        <v>1082</v>
      </c>
      <c r="L31" s="392" t="s">
        <v>1346</v>
      </c>
      <c r="M31" s="420">
        <v>85.999999999999986</v>
      </c>
      <c r="N31" s="420">
        <v>22.699999999999996</v>
      </c>
      <c r="O31" s="402"/>
      <c r="P31" s="392"/>
      <c r="Q31" s="397"/>
      <c r="R31" s="398"/>
      <c r="S31" s="397"/>
      <c r="T31" s="392"/>
      <c r="U31" s="397"/>
      <c r="V31" s="397"/>
      <c r="W31" s="397"/>
      <c r="X31" s="392"/>
      <c r="Y31" s="420"/>
      <c r="Z31" s="420"/>
      <c r="AA31" s="420"/>
      <c r="AB31" s="420"/>
      <c r="AC31" s="420"/>
      <c r="AD31" s="397"/>
      <c r="AE31" s="420">
        <v>15.799999999999997</v>
      </c>
      <c r="AF31" s="392"/>
      <c r="AG31" s="392"/>
      <c r="AH31" s="420"/>
      <c r="AI31" s="392"/>
      <c r="AJ31" s="392"/>
      <c r="AK31" s="420"/>
      <c r="AL31" s="392"/>
      <c r="AM31" s="420"/>
      <c r="AN31" s="420"/>
      <c r="AO31" s="392" t="s">
        <v>846</v>
      </c>
      <c r="AP31" s="395" t="s">
        <v>829</v>
      </c>
      <c r="AQ31" s="395"/>
      <c r="AR31" s="395"/>
      <c r="AS31" s="399"/>
      <c r="AT31" s="395">
        <v>5.5</v>
      </c>
      <c r="AU31" s="399"/>
      <c r="AV31" s="395"/>
      <c r="AW31" s="399"/>
      <c r="AX31" s="395" t="s">
        <v>772</v>
      </c>
      <c r="AY31" s="395"/>
      <c r="AZ31" s="395">
        <v>0</v>
      </c>
      <c r="BA31" s="395">
        <v>0</v>
      </c>
      <c r="BB31" s="395">
        <v>0</v>
      </c>
      <c r="BC31" s="395">
        <v>0</v>
      </c>
      <c r="BD31" s="395">
        <v>0</v>
      </c>
      <c r="BE31" s="395">
        <v>0</v>
      </c>
      <c r="BF31" s="395">
        <v>0</v>
      </c>
      <c r="BG31" s="395">
        <v>0</v>
      </c>
      <c r="BH31" s="395">
        <v>0</v>
      </c>
      <c r="BI31" s="395">
        <v>0</v>
      </c>
      <c r="BJ31" s="395">
        <v>0</v>
      </c>
      <c r="BK31" s="395">
        <v>0</v>
      </c>
      <c r="BL31" s="395"/>
      <c r="BM31" s="395" t="s">
        <v>829</v>
      </c>
      <c r="BN31" s="395"/>
      <c r="BO31" s="395" t="s">
        <v>829</v>
      </c>
      <c r="BP31" s="478"/>
      <c r="BQ31" s="395"/>
      <c r="BR31" s="395"/>
      <c r="BS31" s="395"/>
      <c r="BT31" s="392"/>
      <c r="BU31" s="402"/>
      <c r="BV31" s="395"/>
      <c r="BW31" s="395" t="s">
        <v>834</v>
      </c>
      <c r="BX31" s="395">
        <v>1</v>
      </c>
      <c r="BY31" s="392" t="s">
        <v>1570</v>
      </c>
      <c r="BZ31" s="498" t="s">
        <v>579</v>
      </c>
      <c r="CA31" s="402" t="s">
        <v>600</v>
      </c>
    </row>
    <row r="32" spans="1:109" customFormat="1" ht="13" customHeight="1" x14ac:dyDescent="0.3">
      <c r="A32" s="392">
        <v>10826</v>
      </c>
      <c r="B32" s="534">
        <v>43312</v>
      </c>
      <c r="C32" s="394" t="s">
        <v>825</v>
      </c>
      <c r="D32" s="392" t="s">
        <v>980</v>
      </c>
      <c r="E32" s="392"/>
      <c r="F32" s="392" t="s">
        <v>850</v>
      </c>
      <c r="G32" s="393">
        <v>43284</v>
      </c>
      <c r="H32" s="395" t="s">
        <v>828</v>
      </c>
      <c r="I32" s="395" t="s">
        <v>853</v>
      </c>
      <c r="J32" s="395">
        <v>2</v>
      </c>
      <c r="K32" s="392" t="s">
        <v>870</v>
      </c>
      <c r="L32" s="392" t="s">
        <v>871</v>
      </c>
      <c r="M32" s="420">
        <v>101.51818181818182</v>
      </c>
      <c r="N32" s="420">
        <v>38.099999999999994</v>
      </c>
      <c r="O32" s="402"/>
      <c r="P32" s="392"/>
      <c r="Q32" s="397"/>
      <c r="R32" s="398"/>
      <c r="S32" s="397"/>
      <c r="T32" s="392"/>
      <c r="U32" s="397"/>
      <c r="V32" s="397"/>
      <c r="W32" s="420">
        <v>18.518181818181816</v>
      </c>
      <c r="X32" s="392"/>
      <c r="Y32" s="420"/>
      <c r="Z32" s="420"/>
      <c r="AA32" s="420"/>
      <c r="AB32" s="420"/>
      <c r="AC32" s="420"/>
      <c r="AD32" s="420"/>
      <c r="AE32" s="397"/>
      <c r="AF32" s="392"/>
      <c r="AG32" s="392"/>
      <c r="AH32" s="420">
        <v>32.763636363636358</v>
      </c>
      <c r="AI32" s="392"/>
      <c r="AJ32" s="392"/>
      <c r="AK32" s="420"/>
      <c r="AL32" s="392"/>
      <c r="AM32" s="420"/>
      <c r="AN32" s="420"/>
      <c r="AO32" s="392" t="s">
        <v>851</v>
      </c>
      <c r="AP32" s="395" t="s">
        <v>829</v>
      </c>
      <c r="AQ32" s="395"/>
      <c r="AR32" s="395"/>
      <c r="AS32" s="395">
        <v>10</v>
      </c>
      <c r="AT32" s="395">
        <v>10</v>
      </c>
      <c r="AU32" s="399">
        <v>1274</v>
      </c>
      <c r="AV32" s="395"/>
      <c r="AW32" s="399">
        <v>5</v>
      </c>
      <c r="AX32" s="395" t="s">
        <v>835</v>
      </c>
      <c r="AY32" s="395"/>
      <c r="AZ32" s="395">
        <v>0</v>
      </c>
      <c r="BA32" s="395">
        <v>0</v>
      </c>
      <c r="BB32" s="395">
        <v>0</v>
      </c>
      <c r="BC32" s="395">
        <v>0</v>
      </c>
      <c r="BD32" s="395">
        <v>0</v>
      </c>
      <c r="BE32" s="395">
        <v>0</v>
      </c>
      <c r="BF32" s="395">
        <v>0</v>
      </c>
      <c r="BG32" s="395">
        <v>0</v>
      </c>
      <c r="BH32" s="395">
        <v>0</v>
      </c>
      <c r="BI32" s="395">
        <v>0</v>
      </c>
      <c r="BJ32" s="395">
        <v>0</v>
      </c>
      <c r="BK32" s="395">
        <v>0</v>
      </c>
      <c r="BL32" s="395"/>
      <c r="BM32" s="395" t="s">
        <v>829</v>
      </c>
      <c r="BN32" s="395"/>
      <c r="BO32" s="395" t="s">
        <v>829</v>
      </c>
      <c r="BP32" s="478"/>
      <c r="BQ32" s="395"/>
      <c r="BR32" s="395"/>
      <c r="BS32" s="395"/>
      <c r="BT32" s="392"/>
      <c r="BU32" s="402"/>
      <c r="BV32" s="395"/>
      <c r="BW32" s="395" t="s">
        <v>834</v>
      </c>
      <c r="BX32" s="395"/>
      <c r="BY32" s="392"/>
      <c r="BZ32" s="498" t="s">
        <v>579</v>
      </c>
      <c r="CA32" s="402" t="s">
        <v>600</v>
      </c>
      <c r="CB32" s="214"/>
    </row>
    <row r="33" spans="1:79" customFormat="1" ht="13" customHeight="1" x14ac:dyDescent="0.3">
      <c r="A33" s="392">
        <v>16642</v>
      </c>
      <c r="B33" s="534">
        <v>43309</v>
      </c>
      <c r="C33" s="394" t="s">
        <v>825</v>
      </c>
      <c r="D33" s="392" t="s">
        <v>980</v>
      </c>
      <c r="E33" s="392"/>
      <c r="F33" s="392" t="s">
        <v>850</v>
      </c>
      <c r="G33" s="406">
        <v>43299</v>
      </c>
      <c r="H33" s="395" t="s">
        <v>828</v>
      </c>
      <c r="I33" s="395" t="s">
        <v>829</v>
      </c>
      <c r="J33" s="395">
        <v>3</v>
      </c>
      <c r="K33" s="392" t="s">
        <v>873</v>
      </c>
      <c r="L33" s="392" t="s">
        <v>1022</v>
      </c>
      <c r="M33" s="420">
        <v>96.154545454545442</v>
      </c>
      <c r="N33" s="420">
        <v>32.763636363636358</v>
      </c>
      <c r="O33" s="402"/>
      <c r="P33" s="392"/>
      <c r="Q33" s="397"/>
      <c r="R33" s="398"/>
      <c r="S33" s="397"/>
      <c r="T33" s="392"/>
      <c r="U33" s="397"/>
      <c r="V33" s="397"/>
      <c r="W33" s="420">
        <v>18.5</v>
      </c>
      <c r="X33" s="392"/>
      <c r="Y33" s="420"/>
      <c r="Z33" s="420"/>
      <c r="AA33" s="420"/>
      <c r="AB33" s="420"/>
      <c r="AC33" s="420"/>
      <c r="AD33" s="397"/>
      <c r="AE33" s="397"/>
      <c r="AF33" s="392"/>
      <c r="AG33" s="392"/>
      <c r="AH33" s="420">
        <v>28.018181818181816</v>
      </c>
      <c r="AI33" s="392"/>
      <c r="AJ33" s="392"/>
      <c r="AK33" s="420"/>
      <c r="AL33" s="392"/>
      <c r="AM33" s="420"/>
      <c r="AN33" s="420"/>
      <c r="AO33" s="392" t="s">
        <v>851</v>
      </c>
      <c r="AP33" s="395" t="s">
        <v>829</v>
      </c>
      <c r="AQ33" s="395"/>
      <c r="AR33" s="395"/>
      <c r="AS33" s="399"/>
      <c r="AT33" s="395">
        <v>6.7</v>
      </c>
      <c r="AU33" s="399"/>
      <c r="AV33" s="395"/>
      <c r="AW33" s="399"/>
      <c r="AX33" s="395" t="s">
        <v>829</v>
      </c>
      <c r="AY33" s="395"/>
      <c r="AZ33" s="395">
        <v>0</v>
      </c>
      <c r="BA33" s="395">
        <v>0</v>
      </c>
      <c r="BB33" s="395">
        <v>0</v>
      </c>
      <c r="BC33" s="395">
        <v>0</v>
      </c>
      <c r="BD33" s="395">
        <v>0</v>
      </c>
      <c r="BE33" s="395">
        <v>0</v>
      </c>
      <c r="BF33" s="395">
        <v>0</v>
      </c>
      <c r="BG33" s="395">
        <v>0</v>
      </c>
      <c r="BH33" s="395">
        <v>0</v>
      </c>
      <c r="BI33" s="395">
        <v>0</v>
      </c>
      <c r="BJ33" s="395">
        <v>0</v>
      </c>
      <c r="BK33" s="395">
        <v>0</v>
      </c>
      <c r="BL33" s="395"/>
      <c r="BM33" s="395" t="s">
        <v>829</v>
      </c>
      <c r="BN33" s="395"/>
      <c r="BO33" s="395" t="s">
        <v>829</v>
      </c>
      <c r="BP33" s="478"/>
      <c r="BQ33" s="395"/>
      <c r="BR33" s="395"/>
      <c r="BS33" s="395"/>
      <c r="BT33" s="392"/>
      <c r="BU33" s="402"/>
      <c r="BV33" s="395"/>
      <c r="BW33" s="395" t="s">
        <v>834</v>
      </c>
      <c r="BX33" s="395">
        <v>1</v>
      </c>
      <c r="BY33" s="392"/>
      <c r="BZ33" s="498" t="s">
        <v>579</v>
      </c>
      <c r="CA33" s="392" t="s">
        <v>593</v>
      </c>
    </row>
    <row r="34" spans="1:79" customFormat="1" ht="13" customHeight="1" x14ac:dyDescent="0.3">
      <c r="A34" s="392">
        <v>11111</v>
      </c>
      <c r="B34" s="393">
        <v>43291</v>
      </c>
      <c r="C34" s="410" t="s">
        <v>963</v>
      </c>
      <c r="D34" s="411" t="s">
        <v>980</v>
      </c>
      <c r="E34" s="411"/>
      <c r="F34" s="411" t="s">
        <v>534</v>
      </c>
      <c r="G34" s="406">
        <v>43281</v>
      </c>
      <c r="H34" s="412" t="s">
        <v>590</v>
      </c>
      <c r="I34" s="412" t="s">
        <v>772</v>
      </c>
      <c r="J34" s="412">
        <v>4</v>
      </c>
      <c r="K34" s="411" t="s">
        <v>59</v>
      </c>
      <c r="L34" s="392" t="s">
        <v>1575</v>
      </c>
      <c r="M34" s="420">
        <v>109.99999999999999</v>
      </c>
      <c r="N34" s="420">
        <v>40.554545454545448</v>
      </c>
      <c r="O34" s="416" t="s">
        <v>802</v>
      </c>
      <c r="P34" s="411">
        <v>1020</v>
      </c>
      <c r="Q34" s="420">
        <v>44.999999999999993</v>
      </c>
      <c r="R34" s="413"/>
      <c r="S34" s="414"/>
      <c r="T34" s="411"/>
      <c r="U34" s="414"/>
      <c r="V34" s="414"/>
      <c r="W34" s="420">
        <v>18</v>
      </c>
      <c r="X34" s="411"/>
      <c r="Y34" s="426"/>
      <c r="Z34" s="426"/>
      <c r="AA34" s="426"/>
      <c r="AB34" s="426"/>
      <c r="AC34" s="426"/>
      <c r="AD34" s="426"/>
      <c r="AE34" s="414"/>
      <c r="AF34" s="411"/>
      <c r="AG34" s="411"/>
      <c r="AH34" s="420">
        <v>26</v>
      </c>
      <c r="AI34" s="411"/>
      <c r="AJ34" s="411"/>
      <c r="AK34" s="426"/>
      <c r="AL34" s="411"/>
      <c r="AM34" s="426"/>
      <c r="AN34" s="426"/>
      <c r="AO34" s="411" t="s">
        <v>1291</v>
      </c>
      <c r="AP34" s="412" t="s">
        <v>772</v>
      </c>
      <c r="AQ34" s="412"/>
      <c r="AR34" s="412"/>
      <c r="AS34" s="412">
        <v>10</v>
      </c>
      <c r="AT34" s="395">
        <v>5.2</v>
      </c>
      <c r="AU34" s="399"/>
      <c r="AV34" s="395"/>
      <c r="AW34" s="399"/>
      <c r="AX34" s="412" t="s">
        <v>807</v>
      </c>
      <c r="AY34" s="412"/>
      <c r="AZ34" s="412">
        <v>0</v>
      </c>
      <c r="BA34" s="412">
        <v>0</v>
      </c>
      <c r="BB34" s="412">
        <v>2</v>
      </c>
      <c r="BC34" s="412">
        <v>0</v>
      </c>
      <c r="BD34" s="412">
        <v>0</v>
      </c>
      <c r="BE34" s="412">
        <v>0</v>
      </c>
      <c r="BF34" s="412">
        <v>0</v>
      </c>
      <c r="BG34" s="412">
        <v>0</v>
      </c>
      <c r="BH34" s="412">
        <v>0</v>
      </c>
      <c r="BI34" s="412">
        <v>0</v>
      </c>
      <c r="BJ34" s="412">
        <v>0</v>
      </c>
      <c r="BK34" s="412">
        <v>0</v>
      </c>
      <c r="BL34" s="412"/>
      <c r="BM34" s="412" t="s">
        <v>772</v>
      </c>
      <c r="BN34" s="412"/>
      <c r="BO34" s="412" t="s">
        <v>772</v>
      </c>
      <c r="BP34" s="482"/>
      <c r="BQ34" s="412"/>
      <c r="BR34" s="412"/>
      <c r="BS34" s="412"/>
      <c r="BT34" s="416"/>
      <c r="BU34" s="416"/>
      <c r="BV34" s="412"/>
      <c r="BW34" s="412" t="s">
        <v>1043</v>
      </c>
      <c r="BX34" s="412"/>
      <c r="BY34" s="411"/>
      <c r="BZ34" s="481" t="s">
        <v>579</v>
      </c>
      <c r="CA34" s="392" t="s">
        <v>580</v>
      </c>
    </row>
    <row r="35" spans="1:79" customFormat="1" ht="13" customHeight="1" x14ac:dyDescent="0.3">
      <c r="A35" s="392">
        <v>1488</v>
      </c>
      <c r="B35" s="393">
        <v>43291</v>
      </c>
      <c r="C35" s="394" t="s">
        <v>825</v>
      </c>
      <c r="D35" s="392" t="s">
        <v>980</v>
      </c>
      <c r="E35" s="392"/>
      <c r="F35" s="392" t="s">
        <v>850</v>
      </c>
      <c r="G35" s="393">
        <v>43277</v>
      </c>
      <c r="H35" s="395" t="s">
        <v>828</v>
      </c>
      <c r="I35" s="395" t="s">
        <v>829</v>
      </c>
      <c r="J35" s="395">
        <v>5</v>
      </c>
      <c r="K35" s="392" t="s">
        <v>885</v>
      </c>
      <c r="L35" s="392" t="s">
        <v>844</v>
      </c>
      <c r="M35" s="420">
        <v>104.27272727272727</v>
      </c>
      <c r="N35" s="420">
        <v>29.68181818181818</v>
      </c>
      <c r="O35" s="402"/>
      <c r="P35" s="392"/>
      <c r="Q35" s="397"/>
      <c r="R35" s="398"/>
      <c r="S35" s="397"/>
      <c r="T35" s="392"/>
      <c r="U35" s="397"/>
      <c r="V35" s="397"/>
      <c r="W35" s="420">
        <v>24.499999999999996</v>
      </c>
      <c r="X35" s="392"/>
      <c r="Y35" s="420"/>
      <c r="Z35" s="420"/>
      <c r="AA35" s="420"/>
      <c r="AB35" s="420"/>
      <c r="AC35" s="420"/>
      <c r="AD35" s="420"/>
      <c r="AE35" s="397"/>
      <c r="AF35" s="392"/>
      <c r="AG35" s="392"/>
      <c r="AH35" s="420">
        <v>25.072727272727271</v>
      </c>
      <c r="AI35" s="392"/>
      <c r="AJ35" s="392"/>
      <c r="AK35" s="420"/>
      <c r="AL35" s="392"/>
      <c r="AM35" s="420"/>
      <c r="AN35" s="420"/>
      <c r="AO35" s="392" t="s">
        <v>851</v>
      </c>
      <c r="AP35" s="395" t="s">
        <v>829</v>
      </c>
      <c r="AQ35" s="395"/>
      <c r="AR35" s="395"/>
      <c r="AS35" s="399"/>
      <c r="AT35" s="395">
        <v>6.2</v>
      </c>
      <c r="AU35" s="399"/>
      <c r="AV35" s="395"/>
      <c r="AW35" s="399"/>
      <c r="AX35" s="395" t="s">
        <v>835</v>
      </c>
      <c r="AY35" s="395"/>
      <c r="AZ35" s="395">
        <v>0</v>
      </c>
      <c r="BA35" s="395">
        <v>0</v>
      </c>
      <c r="BB35" s="395">
        <v>0</v>
      </c>
      <c r="BC35" s="395">
        <v>0</v>
      </c>
      <c r="BD35" s="395">
        <v>0</v>
      </c>
      <c r="BE35" s="395">
        <v>0</v>
      </c>
      <c r="BF35" s="395">
        <v>0</v>
      </c>
      <c r="BG35" s="395">
        <v>0</v>
      </c>
      <c r="BH35" s="395">
        <v>0</v>
      </c>
      <c r="BI35" s="395">
        <v>0</v>
      </c>
      <c r="BJ35" s="395">
        <v>0</v>
      </c>
      <c r="BK35" s="395">
        <v>0</v>
      </c>
      <c r="BL35" s="395"/>
      <c r="BM35" s="395" t="s">
        <v>829</v>
      </c>
      <c r="BN35" s="395"/>
      <c r="BO35" s="395" t="s">
        <v>829</v>
      </c>
      <c r="BP35" s="478"/>
      <c r="BQ35" s="395"/>
      <c r="BR35" s="395"/>
      <c r="BS35" s="395"/>
      <c r="BT35" s="402"/>
      <c r="BU35" s="402"/>
      <c r="BV35" s="395"/>
      <c r="BW35" s="395" t="s">
        <v>834</v>
      </c>
      <c r="BX35" s="395"/>
      <c r="BY35" s="392"/>
      <c r="BZ35" s="481" t="s">
        <v>579</v>
      </c>
      <c r="CA35" s="402" t="s">
        <v>580</v>
      </c>
    </row>
    <row r="36" spans="1:79" customFormat="1" ht="13" customHeight="1" x14ac:dyDescent="0.3">
      <c r="A36" s="392">
        <v>12300</v>
      </c>
      <c r="B36" s="393">
        <v>43291</v>
      </c>
      <c r="C36" s="394" t="s">
        <v>825</v>
      </c>
      <c r="D36" s="392" t="s">
        <v>980</v>
      </c>
      <c r="E36" s="392"/>
      <c r="F36" s="392" t="s">
        <v>850</v>
      </c>
      <c r="G36" s="393">
        <v>43281</v>
      </c>
      <c r="H36" s="395" t="s">
        <v>828</v>
      </c>
      <c r="I36" s="395" t="s">
        <v>853</v>
      </c>
      <c r="J36" s="395">
        <v>7</v>
      </c>
      <c r="K36" s="392" t="s">
        <v>893</v>
      </c>
      <c r="L36" s="392" t="s">
        <v>1037</v>
      </c>
      <c r="M36" s="420">
        <v>100.79090909090908</v>
      </c>
      <c r="N36" s="420">
        <v>37.736363636363635</v>
      </c>
      <c r="O36" s="402"/>
      <c r="P36" s="392"/>
      <c r="Q36" s="397"/>
      <c r="R36" s="398"/>
      <c r="S36" s="397"/>
      <c r="T36" s="392"/>
      <c r="U36" s="397"/>
      <c r="V36" s="397"/>
      <c r="W36" s="420">
        <v>19.236363636363635</v>
      </c>
      <c r="X36" s="392"/>
      <c r="Y36" s="420"/>
      <c r="Z36" s="420"/>
      <c r="AA36" s="420"/>
      <c r="AB36" s="420"/>
      <c r="AC36" s="420"/>
      <c r="AD36" s="397"/>
      <c r="AE36" s="397"/>
      <c r="AF36" s="392"/>
      <c r="AG36" s="392"/>
      <c r="AH36" s="420">
        <v>30.318181818181817</v>
      </c>
      <c r="AI36" s="392"/>
      <c r="AJ36" s="392"/>
      <c r="AK36" s="420"/>
      <c r="AL36" s="392"/>
      <c r="AM36" s="420"/>
      <c r="AN36" s="420"/>
      <c r="AO36" s="392" t="s">
        <v>851</v>
      </c>
      <c r="AP36" s="395" t="s">
        <v>829</v>
      </c>
      <c r="AQ36" s="395"/>
      <c r="AR36" s="395"/>
      <c r="AS36" s="395"/>
      <c r="AT36" s="395">
        <v>10</v>
      </c>
      <c r="AU36" s="399">
        <v>1274</v>
      </c>
      <c r="AV36" s="395"/>
      <c r="AW36" s="399">
        <v>5</v>
      </c>
      <c r="AX36" s="395" t="s">
        <v>835</v>
      </c>
      <c r="AY36" s="395"/>
      <c r="AZ36" s="395">
        <v>0</v>
      </c>
      <c r="BA36" s="395">
        <v>0</v>
      </c>
      <c r="BB36" s="395">
        <v>0</v>
      </c>
      <c r="BC36" s="395">
        <v>0</v>
      </c>
      <c r="BD36" s="395">
        <v>0</v>
      </c>
      <c r="BE36" s="395">
        <v>0</v>
      </c>
      <c r="BF36" s="395">
        <v>0</v>
      </c>
      <c r="BG36" s="395">
        <v>0</v>
      </c>
      <c r="BH36" s="395">
        <v>0</v>
      </c>
      <c r="BI36" s="395">
        <v>0</v>
      </c>
      <c r="BJ36" s="395">
        <v>0</v>
      </c>
      <c r="BK36" s="395">
        <v>0</v>
      </c>
      <c r="BL36" s="395"/>
      <c r="BM36" s="395" t="s">
        <v>829</v>
      </c>
      <c r="BN36" s="395">
        <v>12</v>
      </c>
      <c r="BO36" s="395" t="s">
        <v>829</v>
      </c>
      <c r="BP36" s="478"/>
      <c r="BQ36" s="395"/>
      <c r="BR36" s="395"/>
      <c r="BS36" s="395"/>
      <c r="BT36" s="402"/>
      <c r="BU36" s="402"/>
      <c r="BV36" s="395"/>
      <c r="BW36" s="395" t="s">
        <v>834</v>
      </c>
      <c r="BX36" s="395"/>
      <c r="BY36" s="392" t="s">
        <v>1556</v>
      </c>
      <c r="BZ36" s="502" t="s">
        <v>579</v>
      </c>
      <c r="CA36" s="402" t="s">
        <v>580</v>
      </c>
    </row>
    <row r="37" spans="1:79" customFormat="1" ht="13" customHeight="1" x14ac:dyDescent="0.3">
      <c r="A37" s="392">
        <v>15132</v>
      </c>
      <c r="B37" s="534">
        <v>43308</v>
      </c>
      <c r="C37" s="394" t="s">
        <v>825</v>
      </c>
      <c r="D37" s="392" t="s">
        <v>980</v>
      </c>
      <c r="E37" s="392"/>
      <c r="F37" s="392" t="s">
        <v>850</v>
      </c>
      <c r="G37" s="393">
        <v>43266</v>
      </c>
      <c r="H37" s="395" t="s">
        <v>828</v>
      </c>
      <c r="I37" s="395" t="s">
        <v>829</v>
      </c>
      <c r="J37" s="395">
        <v>8</v>
      </c>
      <c r="K37" s="392" t="s">
        <v>836</v>
      </c>
      <c r="L37" s="392" t="s">
        <v>1323</v>
      </c>
      <c r="M37" s="420">
        <v>126.53636363636362</v>
      </c>
      <c r="N37" s="420">
        <v>34.18181818181818</v>
      </c>
      <c r="O37" s="402"/>
      <c r="P37" s="392"/>
      <c r="Q37" s="397"/>
      <c r="R37" s="392"/>
      <c r="S37" s="397"/>
      <c r="T37" s="392"/>
      <c r="U37" s="397"/>
      <c r="V37" s="397"/>
      <c r="W37" s="420">
        <v>20</v>
      </c>
      <c r="X37" s="392"/>
      <c r="Y37" s="420"/>
      <c r="Z37" s="420"/>
      <c r="AA37" s="420"/>
      <c r="AB37" s="420"/>
      <c r="AC37" s="420"/>
      <c r="AD37" s="397"/>
      <c r="AE37" s="397"/>
      <c r="AF37" s="392"/>
      <c r="AG37" s="392"/>
      <c r="AH37" s="420">
        <v>24.263636363636362</v>
      </c>
      <c r="AI37" s="392"/>
      <c r="AJ37" s="392"/>
      <c r="AK37" s="420"/>
      <c r="AL37" s="392"/>
      <c r="AM37" s="420"/>
      <c r="AN37" s="420"/>
      <c r="AO37" s="392" t="s">
        <v>851</v>
      </c>
      <c r="AP37" s="395" t="s">
        <v>829</v>
      </c>
      <c r="AQ37" s="395"/>
      <c r="AR37" s="395"/>
      <c r="AS37" s="399"/>
      <c r="AT37" s="395">
        <v>5</v>
      </c>
      <c r="AU37" s="399"/>
      <c r="AV37" s="395"/>
      <c r="AW37" s="399"/>
      <c r="AX37" s="395" t="s">
        <v>835</v>
      </c>
      <c r="AY37" s="395"/>
      <c r="AZ37" s="395">
        <v>0</v>
      </c>
      <c r="BA37" s="395">
        <v>0</v>
      </c>
      <c r="BB37" s="395">
        <v>0</v>
      </c>
      <c r="BC37" s="395">
        <v>0</v>
      </c>
      <c r="BD37" s="395">
        <v>0</v>
      </c>
      <c r="BE37" s="395">
        <v>0</v>
      </c>
      <c r="BF37" s="395">
        <v>0</v>
      </c>
      <c r="BG37" s="395">
        <v>0</v>
      </c>
      <c r="BH37" s="395">
        <v>0</v>
      </c>
      <c r="BI37" s="395">
        <v>0</v>
      </c>
      <c r="BJ37" s="395">
        <v>0</v>
      </c>
      <c r="BK37" s="395">
        <v>0</v>
      </c>
      <c r="BL37" s="395"/>
      <c r="BM37" s="395" t="s">
        <v>829</v>
      </c>
      <c r="BN37" s="395"/>
      <c r="BO37" s="395" t="s">
        <v>829</v>
      </c>
      <c r="BP37" s="478"/>
      <c r="BQ37" s="395"/>
      <c r="BR37" s="395"/>
      <c r="BS37" s="395"/>
      <c r="BT37" s="402"/>
      <c r="BU37" s="402"/>
      <c r="BV37" s="395"/>
      <c r="BW37" s="395" t="s">
        <v>834</v>
      </c>
      <c r="BX37" s="395">
        <v>1</v>
      </c>
      <c r="BY37" s="392"/>
      <c r="BZ37" s="498" t="s">
        <v>579</v>
      </c>
      <c r="CA37" s="392" t="s">
        <v>600</v>
      </c>
    </row>
    <row r="38" spans="1:79" customFormat="1" ht="13" customHeight="1" x14ac:dyDescent="0.3">
      <c r="A38" s="392">
        <v>14742</v>
      </c>
      <c r="B38" s="393">
        <v>43292</v>
      </c>
      <c r="C38" s="394" t="s">
        <v>825</v>
      </c>
      <c r="D38" s="392" t="s">
        <v>980</v>
      </c>
      <c r="E38" s="392"/>
      <c r="F38" s="392" t="s">
        <v>850</v>
      </c>
      <c r="G38" s="393">
        <v>43281</v>
      </c>
      <c r="H38" s="395" t="s">
        <v>828</v>
      </c>
      <c r="I38" s="395" t="s">
        <v>853</v>
      </c>
      <c r="J38" s="395">
        <v>9</v>
      </c>
      <c r="K38" s="392" t="s">
        <v>837</v>
      </c>
      <c r="L38" s="418" t="s">
        <v>1325</v>
      </c>
      <c r="M38" s="420">
        <v>109.99999999999999</v>
      </c>
      <c r="N38" s="420">
        <v>34.799999999999997</v>
      </c>
      <c r="O38" s="402"/>
      <c r="P38" s="392"/>
      <c r="Q38" s="397"/>
      <c r="R38" s="398"/>
      <c r="S38" s="397"/>
      <c r="T38" s="392"/>
      <c r="U38" s="397"/>
      <c r="V38" s="397"/>
      <c r="W38" s="420">
        <v>18.7</v>
      </c>
      <c r="X38" s="392"/>
      <c r="Y38" s="420"/>
      <c r="Z38" s="420"/>
      <c r="AA38" s="420"/>
      <c r="AB38" s="420"/>
      <c r="AC38" s="420"/>
      <c r="AD38" s="420"/>
      <c r="AE38" s="397"/>
      <c r="AF38" s="392"/>
      <c r="AG38" s="392"/>
      <c r="AH38" s="420">
        <v>25.799999999999997</v>
      </c>
      <c r="AI38" s="392"/>
      <c r="AJ38" s="392"/>
      <c r="AK38" s="420"/>
      <c r="AL38" s="392"/>
      <c r="AM38" s="420"/>
      <c r="AN38" s="420"/>
      <c r="AO38" s="392" t="s">
        <v>851</v>
      </c>
      <c r="AP38" s="395" t="s">
        <v>829</v>
      </c>
      <c r="AQ38" s="395"/>
      <c r="AR38" s="395"/>
      <c r="AS38" s="399"/>
      <c r="AT38" s="395">
        <v>18</v>
      </c>
      <c r="AU38" s="399">
        <v>455</v>
      </c>
      <c r="AV38" s="395"/>
      <c r="AW38" s="399">
        <v>6</v>
      </c>
      <c r="AX38" s="395" t="s">
        <v>835</v>
      </c>
      <c r="AY38" s="395"/>
      <c r="AZ38" s="395">
        <v>0</v>
      </c>
      <c r="BA38" s="395">
        <v>0</v>
      </c>
      <c r="BB38" s="395">
        <v>0</v>
      </c>
      <c r="BC38" s="395">
        <v>0</v>
      </c>
      <c r="BD38" s="395">
        <v>0</v>
      </c>
      <c r="BE38" s="395">
        <v>0</v>
      </c>
      <c r="BF38" s="395">
        <v>0</v>
      </c>
      <c r="BG38" s="395">
        <v>0</v>
      </c>
      <c r="BH38" s="395">
        <v>0</v>
      </c>
      <c r="BI38" s="395">
        <v>0</v>
      </c>
      <c r="BJ38" s="395">
        <v>0</v>
      </c>
      <c r="BK38" s="395">
        <v>0</v>
      </c>
      <c r="BL38" s="395"/>
      <c r="BM38" s="395" t="s">
        <v>829</v>
      </c>
      <c r="BN38" s="395"/>
      <c r="BO38" s="395" t="s">
        <v>829</v>
      </c>
      <c r="BP38" s="478"/>
      <c r="BQ38" s="395"/>
      <c r="BR38" s="395"/>
      <c r="BS38" s="395"/>
      <c r="BT38" s="228"/>
      <c r="BU38" s="402"/>
      <c r="BV38" s="395"/>
      <c r="BW38" s="395" t="s">
        <v>834</v>
      </c>
      <c r="BX38" s="395"/>
      <c r="BY38" s="228"/>
      <c r="BZ38" s="502" t="s">
        <v>1524</v>
      </c>
      <c r="CA38" s="392" t="s">
        <v>580</v>
      </c>
    </row>
    <row r="39" spans="1:79" customFormat="1" ht="13" customHeight="1" x14ac:dyDescent="0.3">
      <c r="A39" s="392">
        <v>1124</v>
      </c>
      <c r="B39" s="393">
        <v>43292</v>
      </c>
      <c r="C39" s="394" t="s">
        <v>825</v>
      </c>
      <c r="D39" s="392" t="s">
        <v>980</v>
      </c>
      <c r="E39" s="392"/>
      <c r="F39" s="392" t="s">
        <v>850</v>
      </c>
      <c r="G39" s="393">
        <v>43281</v>
      </c>
      <c r="H39" s="395" t="s">
        <v>828</v>
      </c>
      <c r="I39" s="395" t="s">
        <v>829</v>
      </c>
      <c r="J39" s="395">
        <v>10</v>
      </c>
      <c r="K39" s="392" t="s">
        <v>839</v>
      </c>
      <c r="L39" s="392" t="s">
        <v>1558</v>
      </c>
      <c r="M39" s="420">
        <v>92.499999999999986</v>
      </c>
      <c r="N39" s="420">
        <v>35</v>
      </c>
      <c r="O39" s="402"/>
      <c r="P39" s="392"/>
      <c r="Q39" s="397"/>
      <c r="R39" s="398"/>
      <c r="S39" s="397"/>
      <c r="T39" s="392"/>
      <c r="U39" s="397"/>
      <c r="V39" s="397"/>
      <c r="W39" s="420">
        <v>23.472727272727273</v>
      </c>
      <c r="X39" s="392"/>
      <c r="Y39" s="420"/>
      <c r="Z39" s="420"/>
      <c r="AA39" s="420"/>
      <c r="AB39" s="420"/>
      <c r="AC39" s="420"/>
      <c r="AD39" s="397"/>
      <c r="AE39" s="397"/>
      <c r="AF39" s="392"/>
      <c r="AG39" s="392"/>
      <c r="AH39" s="420">
        <v>26.999999999999996</v>
      </c>
      <c r="AI39" s="392"/>
      <c r="AJ39" s="392"/>
      <c r="AK39" s="420"/>
      <c r="AL39" s="392"/>
      <c r="AM39" s="420"/>
      <c r="AN39" s="420"/>
      <c r="AO39" s="392" t="s">
        <v>851</v>
      </c>
      <c r="AP39" s="395" t="s">
        <v>829</v>
      </c>
      <c r="AQ39" s="395"/>
      <c r="AR39" s="395"/>
      <c r="AS39" s="399"/>
      <c r="AT39" s="395">
        <v>8</v>
      </c>
      <c r="AU39" s="399"/>
      <c r="AV39" s="395"/>
      <c r="AW39" s="399"/>
      <c r="AX39" s="395" t="s">
        <v>829</v>
      </c>
      <c r="AY39" s="395"/>
      <c r="AZ39" s="395">
        <v>1</v>
      </c>
      <c r="BA39" s="395">
        <v>0</v>
      </c>
      <c r="BB39" s="395">
        <v>0</v>
      </c>
      <c r="BC39" s="395">
        <v>0</v>
      </c>
      <c r="BD39" s="395">
        <v>0</v>
      </c>
      <c r="BE39" s="395">
        <v>0</v>
      </c>
      <c r="BF39" s="395">
        <v>0</v>
      </c>
      <c r="BG39" s="395">
        <v>0</v>
      </c>
      <c r="BH39" s="395">
        <v>0</v>
      </c>
      <c r="BI39" s="395">
        <v>0</v>
      </c>
      <c r="BJ39" s="395">
        <v>0</v>
      </c>
      <c r="BK39" s="395">
        <v>0</v>
      </c>
      <c r="BL39" s="395"/>
      <c r="BM39" s="395" t="s">
        <v>829</v>
      </c>
      <c r="BN39" s="395"/>
      <c r="BO39" s="395" t="s">
        <v>829</v>
      </c>
      <c r="BP39" s="478"/>
      <c r="BQ39" s="395"/>
      <c r="BR39" s="395"/>
      <c r="BS39" s="395"/>
      <c r="BT39" s="392"/>
      <c r="BU39" s="392"/>
      <c r="BV39" s="395"/>
      <c r="BW39" s="395" t="s">
        <v>834</v>
      </c>
      <c r="BX39" s="395"/>
      <c r="BY39" s="392" t="s">
        <v>1559</v>
      </c>
      <c r="BZ39" s="503" t="s">
        <v>579</v>
      </c>
      <c r="CA39" s="392" t="s">
        <v>580</v>
      </c>
    </row>
    <row r="40" spans="1:79" customFormat="1" ht="13" customHeight="1" x14ac:dyDescent="0.3">
      <c r="A40" s="392">
        <v>16396</v>
      </c>
      <c r="B40" s="393">
        <v>43292</v>
      </c>
      <c r="C40" s="394" t="s">
        <v>825</v>
      </c>
      <c r="D40" s="392" t="s">
        <v>980</v>
      </c>
      <c r="E40" s="392"/>
      <c r="F40" s="392" t="s">
        <v>534</v>
      </c>
      <c r="G40" s="393">
        <v>43252</v>
      </c>
      <c r="H40" s="395" t="s">
        <v>828</v>
      </c>
      <c r="I40" s="395" t="s">
        <v>829</v>
      </c>
      <c r="J40" s="395">
        <v>12</v>
      </c>
      <c r="K40" s="392" t="s">
        <v>1562</v>
      </c>
      <c r="L40" s="392" t="s">
        <v>1563</v>
      </c>
      <c r="M40" s="420">
        <v>109.99999999999999</v>
      </c>
      <c r="N40" s="420">
        <v>57.999999999999993</v>
      </c>
      <c r="O40" s="402"/>
      <c r="P40" s="392"/>
      <c r="Q40" s="397"/>
      <c r="R40" s="392"/>
      <c r="S40" s="397"/>
      <c r="T40" s="392"/>
      <c r="U40" s="397"/>
      <c r="V40" s="397"/>
      <c r="W40" s="420">
        <v>47.999999999999993</v>
      </c>
      <c r="X40" s="392"/>
      <c r="Y40" s="420"/>
      <c r="Z40" s="420"/>
      <c r="AA40" s="420"/>
      <c r="AB40" s="420"/>
      <c r="AC40" s="420"/>
      <c r="AD40" s="420"/>
      <c r="AE40" s="397"/>
      <c r="AF40" s="392"/>
      <c r="AG40" s="392"/>
      <c r="AH40" s="420">
        <v>47.999999999999993</v>
      </c>
      <c r="AI40" s="392"/>
      <c r="AJ40" s="392"/>
      <c r="AK40" s="420"/>
      <c r="AL40" s="392"/>
      <c r="AM40" s="420"/>
      <c r="AN40" s="420"/>
      <c r="AO40" s="392" t="s">
        <v>851</v>
      </c>
      <c r="AP40" s="395" t="s">
        <v>829</v>
      </c>
      <c r="AQ40" s="395"/>
      <c r="AR40" s="395"/>
      <c r="AS40" s="399"/>
      <c r="AT40" s="395">
        <v>20</v>
      </c>
      <c r="AU40" s="399"/>
      <c r="AV40" s="395"/>
      <c r="AW40" s="399"/>
      <c r="AX40" s="395" t="s">
        <v>829</v>
      </c>
      <c r="AY40" s="395"/>
      <c r="AZ40" s="395">
        <v>0</v>
      </c>
      <c r="BA40" s="395">
        <v>0</v>
      </c>
      <c r="BB40" s="395">
        <v>0</v>
      </c>
      <c r="BC40" s="395">
        <v>0</v>
      </c>
      <c r="BD40" s="395">
        <v>0</v>
      </c>
      <c r="BE40" s="395">
        <v>0</v>
      </c>
      <c r="BF40" s="395">
        <v>0</v>
      </c>
      <c r="BG40" s="395">
        <v>0</v>
      </c>
      <c r="BH40" s="395">
        <v>0</v>
      </c>
      <c r="BI40" s="395">
        <v>0</v>
      </c>
      <c r="BJ40" s="395">
        <v>0</v>
      </c>
      <c r="BK40" s="395">
        <v>0</v>
      </c>
      <c r="BL40" s="395"/>
      <c r="BM40" s="395" t="s">
        <v>829</v>
      </c>
      <c r="BN40" s="395"/>
      <c r="BO40" s="395" t="s">
        <v>829</v>
      </c>
      <c r="BP40" s="478"/>
      <c r="BQ40" s="395"/>
      <c r="BR40" s="395"/>
      <c r="BS40" s="395"/>
      <c r="BT40" s="392"/>
      <c r="BU40" s="402"/>
      <c r="BV40" s="395"/>
      <c r="BW40" s="395" t="s">
        <v>834</v>
      </c>
      <c r="BX40" s="395"/>
      <c r="BY40" s="392"/>
      <c r="BZ40" s="392" t="s">
        <v>579</v>
      </c>
      <c r="CA40" s="392" t="s">
        <v>600</v>
      </c>
    </row>
    <row r="41" spans="1:79" customFormat="1" ht="13" customHeight="1" x14ac:dyDescent="0.3">
      <c r="A41" s="392">
        <v>565</v>
      </c>
      <c r="B41" s="534">
        <v>43309</v>
      </c>
      <c r="C41" s="394" t="s">
        <v>825</v>
      </c>
      <c r="D41" s="392" t="s">
        <v>980</v>
      </c>
      <c r="E41" s="392"/>
      <c r="F41" s="392" t="s">
        <v>850</v>
      </c>
      <c r="G41" s="393">
        <v>43266</v>
      </c>
      <c r="H41" s="395" t="s">
        <v>828</v>
      </c>
      <c r="I41" s="395" t="s">
        <v>829</v>
      </c>
      <c r="J41" s="395">
        <v>13</v>
      </c>
      <c r="K41" s="392" t="s">
        <v>1077</v>
      </c>
      <c r="L41" s="392" t="s">
        <v>1565</v>
      </c>
      <c r="M41" s="420">
        <v>131.21818181818182</v>
      </c>
      <c r="N41" s="420">
        <v>27.609090909090909</v>
      </c>
      <c r="O41" s="402"/>
      <c r="P41" s="392"/>
      <c r="Q41" s="397"/>
      <c r="R41" s="392"/>
      <c r="S41" s="397"/>
      <c r="T41" s="392"/>
      <c r="U41" s="397"/>
      <c r="V41" s="397"/>
      <c r="W41" s="420">
        <v>22.854545454545452</v>
      </c>
      <c r="X41" s="392"/>
      <c r="Y41" s="420"/>
      <c r="Z41" s="420"/>
      <c r="AA41" s="420"/>
      <c r="AB41" s="420"/>
      <c r="AC41" s="420"/>
      <c r="AD41" s="420"/>
      <c r="AE41" s="397"/>
      <c r="AF41" s="392"/>
      <c r="AG41" s="392"/>
      <c r="AH41" s="420">
        <v>24.054545454545455</v>
      </c>
      <c r="AI41" s="392"/>
      <c r="AJ41" s="392"/>
      <c r="AK41" s="420"/>
      <c r="AL41" s="392"/>
      <c r="AM41" s="420"/>
      <c r="AN41" s="420"/>
      <c r="AO41" s="392" t="s">
        <v>851</v>
      </c>
      <c r="AP41" s="395" t="s">
        <v>829</v>
      </c>
      <c r="AQ41" s="395"/>
      <c r="AR41" s="395"/>
      <c r="AS41" s="399"/>
      <c r="AT41" s="395">
        <v>4.3499999999999996</v>
      </c>
      <c r="AU41" s="399"/>
      <c r="AV41" s="395"/>
      <c r="AW41" s="399"/>
      <c r="AX41" s="395" t="s">
        <v>829</v>
      </c>
      <c r="AY41" s="395"/>
      <c r="AZ41" s="395">
        <v>0</v>
      </c>
      <c r="BA41" s="395">
        <v>0</v>
      </c>
      <c r="BB41" s="395">
        <v>0</v>
      </c>
      <c r="BC41" s="395">
        <v>0</v>
      </c>
      <c r="BD41" s="395">
        <v>0</v>
      </c>
      <c r="BE41" s="395">
        <v>0</v>
      </c>
      <c r="BF41" s="395">
        <v>0</v>
      </c>
      <c r="BG41" s="395">
        <v>0</v>
      </c>
      <c r="BH41" s="395">
        <v>0</v>
      </c>
      <c r="BI41" s="395">
        <v>0</v>
      </c>
      <c r="BJ41" s="395">
        <v>0</v>
      </c>
      <c r="BK41" s="395">
        <v>0</v>
      </c>
      <c r="BL41" s="395"/>
      <c r="BM41" s="395" t="s">
        <v>829</v>
      </c>
      <c r="BN41" s="395"/>
      <c r="BO41" s="395" t="s">
        <v>829</v>
      </c>
      <c r="BP41" s="478"/>
      <c r="BQ41" s="395"/>
      <c r="BR41" s="395"/>
      <c r="BS41" s="395"/>
      <c r="BT41" s="402"/>
      <c r="BU41" s="402"/>
      <c r="BV41" s="395"/>
      <c r="BW41" s="395" t="s">
        <v>834</v>
      </c>
      <c r="BX41" s="395">
        <v>1</v>
      </c>
      <c r="BY41" s="392" t="s">
        <v>1566</v>
      </c>
      <c r="BZ41" s="392" t="s">
        <v>579</v>
      </c>
      <c r="CA41" s="392" t="s">
        <v>600</v>
      </c>
    </row>
    <row r="42" spans="1:79" customFormat="1" ht="13" customHeight="1" x14ac:dyDescent="0.3">
      <c r="A42" s="392">
        <v>12488</v>
      </c>
      <c r="B42" s="393">
        <v>43292</v>
      </c>
      <c r="C42" s="394" t="s">
        <v>825</v>
      </c>
      <c r="D42" s="392" t="s">
        <v>980</v>
      </c>
      <c r="E42" s="392"/>
      <c r="F42" s="392" t="s">
        <v>850</v>
      </c>
      <c r="G42" s="393">
        <v>43255</v>
      </c>
      <c r="H42" s="395" t="s">
        <v>828</v>
      </c>
      <c r="I42" s="395" t="s">
        <v>829</v>
      </c>
      <c r="J42" s="395">
        <v>15</v>
      </c>
      <c r="K42" s="392" t="s">
        <v>1082</v>
      </c>
      <c r="L42" s="392" t="s">
        <v>1346</v>
      </c>
      <c r="M42" s="420">
        <v>89.999999999999986</v>
      </c>
      <c r="N42" s="420">
        <v>29.099999999999994</v>
      </c>
      <c r="O42" s="402"/>
      <c r="P42" s="392"/>
      <c r="Q42" s="397"/>
      <c r="R42" s="398"/>
      <c r="S42" s="397"/>
      <c r="T42" s="392"/>
      <c r="U42" s="397"/>
      <c r="V42" s="397"/>
      <c r="W42" s="420">
        <v>23.799999999999997</v>
      </c>
      <c r="X42" s="392"/>
      <c r="Y42" s="420"/>
      <c r="Z42" s="420"/>
      <c r="AA42" s="420"/>
      <c r="AB42" s="420"/>
      <c r="AC42" s="420"/>
      <c r="AD42" s="397"/>
      <c r="AE42" s="397"/>
      <c r="AF42" s="392"/>
      <c r="AG42" s="392"/>
      <c r="AH42" s="420">
        <v>24.599999999999998</v>
      </c>
      <c r="AI42" s="392"/>
      <c r="AJ42" s="392"/>
      <c r="AK42" s="420"/>
      <c r="AL42" s="392"/>
      <c r="AM42" s="420"/>
      <c r="AN42" s="420"/>
      <c r="AO42" s="392" t="s">
        <v>851</v>
      </c>
      <c r="AP42" s="395" t="s">
        <v>829</v>
      </c>
      <c r="AQ42" s="395"/>
      <c r="AR42" s="395"/>
      <c r="AS42" s="399"/>
      <c r="AT42" s="395">
        <v>5.5</v>
      </c>
      <c r="AU42" s="399"/>
      <c r="AV42" s="395"/>
      <c r="AW42" s="399"/>
      <c r="AX42" s="395" t="s">
        <v>772</v>
      </c>
      <c r="AY42" s="395"/>
      <c r="AZ42" s="395">
        <v>0</v>
      </c>
      <c r="BA42" s="395">
        <v>0</v>
      </c>
      <c r="BB42" s="395">
        <v>0</v>
      </c>
      <c r="BC42" s="395">
        <v>0</v>
      </c>
      <c r="BD42" s="395">
        <v>0</v>
      </c>
      <c r="BE42" s="395">
        <v>0</v>
      </c>
      <c r="BF42" s="395">
        <v>0</v>
      </c>
      <c r="BG42" s="395">
        <v>0</v>
      </c>
      <c r="BH42" s="395">
        <v>0</v>
      </c>
      <c r="BI42" s="395">
        <v>0</v>
      </c>
      <c r="BJ42" s="395">
        <v>0</v>
      </c>
      <c r="BK42" s="395">
        <v>0</v>
      </c>
      <c r="BL42" s="395"/>
      <c r="BM42" s="395" t="s">
        <v>829</v>
      </c>
      <c r="BN42" s="395"/>
      <c r="BO42" s="395" t="s">
        <v>829</v>
      </c>
      <c r="BP42" s="478"/>
      <c r="BQ42" s="395"/>
      <c r="BR42" s="395"/>
      <c r="BS42" s="395"/>
      <c r="BT42" s="392"/>
      <c r="BU42" s="402"/>
      <c r="BV42" s="395"/>
      <c r="BW42" s="395" t="s">
        <v>834</v>
      </c>
      <c r="BX42" s="395">
        <v>1</v>
      </c>
      <c r="BY42" s="392" t="s">
        <v>1570</v>
      </c>
      <c r="BZ42" s="392" t="s">
        <v>579</v>
      </c>
      <c r="CA42" s="402" t="s">
        <v>600</v>
      </c>
    </row>
  </sheetData>
  <sheetProtection algorithmName="SHA-512" hashValue="kldIGSPhb+cBd2HxikpmjVOajyplpurgPMgviy70H8Q8GAWlvrVuLRdh2i1oRm/1VovB2Ez7Z1BUYi3JjG2H5g==" saltValue="x3XmhPFrWJmhwv8+GvcYGA==" spinCount="100000" sheet="1" objects="1" scenarios="1"/>
  <conditionalFormatting sqref="K2:K42">
    <cfRule type="containsText" dxfId="11" priority="2" operator="containsText" text="actewagl">
      <formula>NOT(ISERROR(SEARCH("actewagl",K2)))</formula>
    </cfRule>
  </conditionalFormatting>
  <pageMargins left="0.75" right="0.75" top="1" bottom="1" header="0.5" footer="0.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98CCD-DD60-C54F-8109-2ECDBC9D1235}">
  <sheetPr codeName="Sheet55">
    <tabColor theme="4"/>
  </sheetPr>
  <dimension ref="A1:DNV14148"/>
  <sheetViews>
    <sheetView zoomScaleNormal="100" workbookViewId="0">
      <selection activeCell="R1" sqref="R1:W1048576"/>
    </sheetView>
  </sheetViews>
  <sheetFormatPr defaultColWidth="10.84375" defaultRowHeight="14" x14ac:dyDescent="0.3"/>
  <cols>
    <col min="1" max="1" width="24.69140625" style="372" customWidth="1"/>
    <col min="2" max="2" width="24" style="372" customWidth="1"/>
    <col min="3" max="3" width="12.15234375" style="372" customWidth="1"/>
    <col min="4" max="4" width="14" style="372" customWidth="1"/>
    <col min="5" max="5" width="14.4609375" style="372" bestFit="1" customWidth="1"/>
    <col min="6" max="6" width="13.4609375" style="372" customWidth="1"/>
    <col min="7" max="7" width="13.15234375" style="372" customWidth="1"/>
    <col min="8" max="8" width="13.69140625" style="372" customWidth="1"/>
    <col min="9" max="9" width="13.84375" style="372" customWidth="1"/>
    <col min="10" max="10" width="13.84375" style="372" hidden="1" customWidth="1"/>
    <col min="11" max="11" width="12.15234375" style="372" hidden="1" customWidth="1"/>
    <col min="12" max="17" width="12.15234375" style="372" customWidth="1"/>
    <col min="18" max="23" width="12.15234375" style="372" hidden="1" customWidth="1"/>
    <col min="24" max="27" width="12.15234375" style="372" customWidth="1"/>
    <col min="28" max="3090" width="11.07421875" customWidth="1"/>
    <col min="3091" max="16384" width="10.84375" style="372"/>
  </cols>
  <sheetData>
    <row r="1" spans="1:41" customFormat="1" x14ac:dyDescent="0.3">
      <c r="A1" s="527" t="s">
        <v>364</v>
      </c>
      <c r="B1" s="525"/>
      <c r="C1" s="525"/>
      <c r="D1" s="525"/>
      <c r="E1" s="525"/>
      <c r="F1" s="525"/>
      <c r="G1" s="525"/>
      <c r="H1" s="525"/>
      <c r="I1" s="525"/>
      <c r="J1" s="533">
        <v>3</v>
      </c>
      <c r="K1" s="525"/>
      <c r="L1" s="525"/>
      <c r="M1" s="525"/>
      <c r="N1" s="525"/>
      <c r="O1" s="525"/>
      <c r="P1" s="525"/>
      <c r="Q1" s="525"/>
      <c r="R1" s="525"/>
      <c r="S1" s="525"/>
      <c r="T1" s="525"/>
      <c r="U1" s="525"/>
      <c r="V1" s="525"/>
      <c r="W1" s="525"/>
      <c r="X1" s="525"/>
      <c r="Y1" s="525"/>
      <c r="Z1" s="525"/>
      <c r="AA1" s="525"/>
      <c r="AB1" s="523"/>
      <c r="AC1" s="523"/>
      <c r="AD1" s="523"/>
      <c r="AE1" s="523"/>
      <c r="AF1" s="523"/>
      <c r="AG1" s="523"/>
      <c r="AH1" s="523"/>
      <c r="AI1" s="523"/>
      <c r="AJ1" s="523"/>
      <c r="AK1" s="523"/>
      <c r="AL1" s="523"/>
      <c r="AM1" s="523"/>
      <c r="AN1" s="523"/>
      <c r="AO1" s="523"/>
    </row>
    <row r="2" spans="1:41" customFormat="1" x14ac:dyDescent="0.3">
      <c r="A2" s="528" t="s">
        <v>330</v>
      </c>
      <c r="B2" s="525"/>
      <c r="C2" s="525"/>
      <c r="D2" s="525"/>
      <c r="E2" s="525"/>
      <c r="F2" s="525"/>
      <c r="G2" s="525"/>
      <c r="H2" s="525"/>
      <c r="I2" s="525"/>
      <c r="J2" s="525"/>
      <c r="K2" s="525"/>
      <c r="L2" s="525"/>
      <c r="M2" s="525"/>
      <c r="N2" s="525"/>
      <c r="O2" s="525"/>
      <c r="P2" s="525"/>
      <c r="Q2" s="525"/>
      <c r="R2" s="525"/>
      <c r="S2" s="525"/>
      <c r="T2" s="525"/>
      <c r="U2" s="525"/>
      <c r="V2" s="525"/>
      <c r="W2" s="525"/>
      <c r="X2" s="525"/>
      <c r="Y2" s="525"/>
      <c r="Z2" s="525"/>
      <c r="AA2" s="525"/>
      <c r="AB2" s="523"/>
      <c r="AC2" s="523"/>
      <c r="AD2" s="523"/>
      <c r="AE2" s="523"/>
      <c r="AF2" s="523"/>
      <c r="AG2" s="523"/>
      <c r="AH2" s="523"/>
      <c r="AI2" s="523"/>
      <c r="AJ2" s="523"/>
      <c r="AK2" s="523"/>
      <c r="AL2" s="523"/>
      <c r="AM2" s="523"/>
      <c r="AN2" s="523"/>
      <c r="AO2" s="523"/>
    </row>
    <row r="3" spans="1:41" customFormat="1" ht="13.5" x14ac:dyDescent="0.3">
      <c r="A3" s="525"/>
      <c r="B3" s="525"/>
      <c r="C3" s="525"/>
      <c r="D3" s="525"/>
      <c r="E3" s="525"/>
      <c r="F3" s="525"/>
      <c r="G3" s="525"/>
      <c r="H3" s="525"/>
      <c r="I3" s="525"/>
      <c r="J3" s="525"/>
      <c r="K3" s="525"/>
      <c r="L3" s="525"/>
      <c r="M3" s="525"/>
      <c r="N3" s="525"/>
      <c r="O3" s="525"/>
      <c r="P3" s="525"/>
      <c r="Q3" s="525"/>
      <c r="R3" s="525"/>
      <c r="S3" s="525"/>
      <c r="T3" s="525"/>
      <c r="U3" s="525"/>
      <c r="V3" s="525"/>
      <c r="W3" s="525"/>
      <c r="X3" s="525"/>
      <c r="Y3" s="525"/>
      <c r="Z3" s="525"/>
      <c r="AA3" s="525"/>
      <c r="AB3" s="523"/>
      <c r="AC3" s="523"/>
      <c r="AD3" s="523"/>
      <c r="AE3" s="523"/>
      <c r="AF3" s="523"/>
      <c r="AG3" s="523"/>
      <c r="AH3" s="523"/>
      <c r="AI3" s="523"/>
      <c r="AJ3" s="523"/>
      <c r="AK3" s="523"/>
      <c r="AL3" s="523"/>
      <c r="AM3" s="523"/>
      <c r="AN3" s="523"/>
      <c r="AO3" s="523"/>
    </row>
    <row r="4" spans="1:41" x14ac:dyDescent="0.3">
      <c r="A4" s="301" t="s">
        <v>365</v>
      </c>
      <c r="B4" s="302"/>
      <c r="C4" s="303">
        <v>3</v>
      </c>
      <c r="D4" s="304" t="s">
        <v>483</v>
      </c>
      <c r="E4" s="305">
        <f>IF(C4&lt;J1,(675),(1350))</f>
        <v>1350</v>
      </c>
      <c r="F4" s="520"/>
      <c r="G4" s="306" t="s">
        <v>484</v>
      </c>
      <c r="H4" s="361" t="s">
        <v>485</v>
      </c>
      <c r="I4" s="308" t="s">
        <v>397</v>
      </c>
      <c r="J4" s="525"/>
      <c r="K4" s="525"/>
      <c r="L4" s="523"/>
      <c r="M4" s="523"/>
      <c r="N4" s="523"/>
      <c r="O4" s="523"/>
      <c r="P4" s="523"/>
      <c r="Q4" s="523"/>
      <c r="R4" s="523"/>
      <c r="S4" s="523"/>
      <c r="T4" s="523"/>
      <c r="U4" s="523"/>
      <c r="V4" s="523"/>
      <c r="W4" s="523"/>
      <c r="X4" s="523"/>
      <c r="Y4" s="523"/>
      <c r="Z4" s="523"/>
      <c r="AA4" s="523"/>
      <c r="AB4" s="523"/>
      <c r="AC4" s="523"/>
      <c r="AD4" s="523"/>
      <c r="AE4" s="523"/>
      <c r="AF4" s="523"/>
      <c r="AG4" s="523"/>
      <c r="AH4" s="523"/>
      <c r="AI4" s="523"/>
      <c r="AJ4" s="523"/>
      <c r="AK4" s="523"/>
      <c r="AL4" s="523"/>
      <c r="AM4" s="523"/>
      <c r="AN4" s="523"/>
      <c r="AO4" s="523"/>
    </row>
    <row r="5" spans="1:41" x14ac:dyDescent="0.3">
      <c r="A5" s="309" t="s">
        <v>486</v>
      </c>
      <c r="B5" s="310"/>
      <c r="C5" s="311">
        <v>1800</v>
      </c>
      <c r="D5" s="304" t="s">
        <v>487</v>
      </c>
      <c r="E5" s="312">
        <f>C5-(E4-E6)</f>
        <v>1193.8499999999999</v>
      </c>
      <c r="F5" s="304" t="s">
        <v>488</v>
      </c>
      <c r="G5" s="313">
        <f>E5*70/100</f>
        <v>835.69500000000005</v>
      </c>
      <c r="H5" s="362">
        <f>E5*30/100</f>
        <v>358.15499999999997</v>
      </c>
      <c r="I5" s="315"/>
      <c r="J5" s="525"/>
      <c r="K5" s="525"/>
      <c r="L5" s="523"/>
      <c r="M5" s="523"/>
      <c r="N5" s="523"/>
      <c r="O5" s="523"/>
      <c r="P5" s="523"/>
      <c r="Q5" s="523"/>
      <c r="R5" s="523"/>
      <c r="S5" s="523"/>
      <c r="T5" s="523"/>
      <c r="U5" s="523"/>
      <c r="V5" s="523"/>
      <c r="W5" s="523"/>
      <c r="X5" s="523"/>
      <c r="Y5" s="523"/>
      <c r="Z5" s="523"/>
      <c r="AA5" s="523"/>
      <c r="AB5" s="523"/>
      <c r="AC5" s="523"/>
      <c r="AD5" s="523"/>
      <c r="AE5" s="523"/>
      <c r="AF5" s="523"/>
      <c r="AG5" s="523"/>
      <c r="AH5" s="523"/>
      <c r="AI5" s="523"/>
      <c r="AJ5" s="523"/>
      <c r="AK5" s="523"/>
      <c r="AL5" s="523"/>
      <c r="AM5" s="523"/>
      <c r="AN5" s="523"/>
      <c r="AO5" s="523"/>
    </row>
    <row r="6" spans="1:41" x14ac:dyDescent="0.3">
      <c r="A6" s="523"/>
      <c r="B6" s="523"/>
      <c r="C6" s="523"/>
      <c r="D6" s="304" t="s">
        <v>489</v>
      </c>
      <c r="E6" s="312">
        <f>IF(C4&lt;J1,(E4*27.3/100),(E4*55.1/100))</f>
        <v>743.85</v>
      </c>
      <c r="F6" s="309" t="s">
        <v>396</v>
      </c>
      <c r="G6" s="316">
        <f>E5*20/100</f>
        <v>238.77</v>
      </c>
      <c r="H6" s="363">
        <f>E5*30/100</f>
        <v>358.15499999999997</v>
      </c>
      <c r="I6" s="318">
        <f>E5*50/100</f>
        <v>596.92499999999995</v>
      </c>
      <c r="J6" s="525"/>
      <c r="K6" s="525"/>
      <c r="L6" s="523"/>
      <c r="M6" s="523"/>
      <c r="N6" s="523"/>
      <c r="O6" s="523"/>
      <c r="P6" s="523"/>
      <c r="Q6" s="523"/>
      <c r="R6" s="523"/>
      <c r="S6" s="523"/>
      <c r="T6" s="523"/>
      <c r="U6" s="523"/>
      <c r="V6" s="523"/>
      <c r="W6" s="523"/>
      <c r="X6" s="523"/>
      <c r="Y6" s="523"/>
      <c r="Z6" s="523"/>
      <c r="AA6" s="523"/>
      <c r="AB6" s="523"/>
      <c r="AC6" s="523"/>
      <c r="AD6" s="523"/>
      <c r="AE6" s="523"/>
      <c r="AF6" s="523"/>
      <c r="AG6" s="523"/>
      <c r="AH6" s="523"/>
      <c r="AI6" s="523"/>
      <c r="AJ6" s="523"/>
      <c r="AK6" s="523"/>
      <c r="AL6" s="523"/>
      <c r="AM6" s="523"/>
      <c r="AN6" s="523"/>
      <c r="AO6" s="523"/>
    </row>
    <row r="7" spans="1:41" customFormat="1" thickBot="1" x14ac:dyDescent="0.35">
      <c r="A7" s="523"/>
      <c r="B7" s="523"/>
      <c r="C7" s="523"/>
      <c r="D7" s="523"/>
      <c r="E7" s="523"/>
      <c r="F7" s="523"/>
      <c r="G7" s="523"/>
      <c r="H7" s="523"/>
      <c r="I7" s="523"/>
      <c r="J7" s="525"/>
      <c r="K7" s="525"/>
      <c r="L7" s="523"/>
      <c r="M7" s="523"/>
      <c r="N7" s="523"/>
      <c r="O7" s="523"/>
      <c r="P7" s="523"/>
      <c r="Q7" s="523"/>
      <c r="R7" s="523"/>
      <c r="S7" s="523"/>
      <c r="T7" s="523"/>
      <c r="U7" s="523"/>
      <c r="V7" s="523"/>
      <c r="W7" s="523"/>
      <c r="X7" s="523"/>
      <c r="Y7" s="523"/>
      <c r="Z7" s="523"/>
      <c r="AA7" s="523"/>
      <c r="AB7" s="523"/>
      <c r="AC7" s="523"/>
      <c r="AD7" s="523"/>
      <c r="AE7" s="523"/>
      <c r="AF7" s="523"/>
      <c r="AG7" s="523"/>
      <c r="AH7" s="523"/>
      <c r="AI7" s="523"/>
      <c r="AJ7" s="523"/>
      <c r="AK7" s="523"/>
      <c r="AL7" s="523"/>
      <c r="AM7" s="523"/>
      <c r="AN7" s="523"/>
      <c r="AO7" s="523"/>
    </row>
    <row r="8" spans="1:41" x14ac:dyDescent="0.3">
      <c r="A8" s="428" t="s">
        <v>514</v>
      </c>
      <c r="B8" s="429"/>
      <c r="C8" s="429"/>
      <c r="D8" s="429"/>
      <c r="E8" s="429"/>
      <c r="F8" s="429"/>
      <c r="G8" s="429"/>
      <c r="H8" s="429"/>
      <c r="I8" s="429"/>
      <c r="J8" s="429"/>
      <c r="K8" s="429"/>
      <c r="L8" s="429"/>
      <c r="M8" s="429"/>
      <c r="N8" s="429"/>
      <c r="O8" s="429"/>
      <c r="P8" s="429"/>
      <c r="Q8" s="429"/>
      <c r="R8" s="429"/>
      <c r="S8" s="429"/>
      <c r="T8" s="429"/>
      <c r="U8" s="429"/>
      <c r="V8" s="429"/>
      <c r="W8" s="429"/>
      <c r="X8" s="429"/>
      <c r="Y8" s="429"/>
      <c r="Z8" s="429"/>
      <c r="AA8" s="430"/>
      <c r="AB8" s="523"/>
      <c r="AC8" s="523"/>
      <c r="AD8" s="523"/>
      <c r="AE8" s="523"/>
      <c r="AF8" s="523"/>
      <c r="AG8" s="523"/>
      <c r="AH8" s="523"/>
      <c r="AI8" s="523"/>
      <c r="AJ8" s="523"/>
      <c r="AK8" s="523"/>
      <c r="AL8" s="523"/>
      <c r="AM8" s="523"/>
      <c r="AN8" s="523"/>
      <c r="AO8" s="523"/>
    </row>
    <row r="9" spans="1:41" ht="70" x14ac:dyDescent="0.3">
      <c r="A9" s="431" t="s">
        <v>408</v>
      </c>
      <c r="B9" s="432" t="s">
        <v>409</v>
      </c>
      <c r="C9" s="433" t="s">
        <v>410</v>
      </c>
      <c r="D9" s="433" t="s">
        <v>411</v>
      </c>
      <c r="E9" s="433" t="s">
        <v>446</v>
      </c>
      <c r="F9" s="433" t="s">
        <v>447</v>
      </c>
      <c r="G9" s="433" t="s">
        <v>448</v>
      </c>
      <c r="H9" s="433" t="s">
        <v>354</v>
      </c>
      <c r="I9" s="433" t="s">
        <v>222</v>
      </c>
      <c r="J9" s="442" t="s">
        <v>406</v>
      </c>
      <c r="K9" s="443" t="s">
        <v>449</v>
      </c>
      <c r="L9" s="435" t="s">
        <v>1010</v>
      </c>
      <c r="M9" s="436" t="s">
        <v>398</v>
      </c>
      <c r="N9" s="436" t="s">
        <v>533</v>
      </c>
      <c r="O9" s="436" t="s">
        <v>399</v>
      </c>
      <c r="P9" s="436" t="s">
        <v>552</v>
      </c>
      <c r="Q9" s="437" t="s">
        <v>490</v>
      </c>
      <c r="R9" s="444" t="s">
        <v>1011</v>
      </c>
      <c r="S9" s="444" t="s">
        <v>1012</v>
      </c>
      <c r="T9" s="445" t="s">
        <v>1013</v>
      </c>
      <c r="U9" s="445" t="s">
        <v>1014</v>
      </c>
      <c r="V9" s="445" t="s">
        <v>104</v>
      </c>
      <c r="W9" s="445" t="s">
        <v>105</v>
      </c>
      <c r="X9" s="437" t="s">
        <v>331</v>
      </c>
      <c r="Y9" s="437" t="s">
        <v>332</v>
      </c>
      <c r="Z9" s="436" t="s">
        <v>400</v>
      </c>
      <c r="AA9" s="438" t="s">
        <v>558</v>
      </c>
      <c r="AB9" s="523"/>
      <c r="AC9" s="523"/>
      <c r="AD9" s="523"/>
      <c r="AE9" s="523"/>
      <c r="AF9" s="523"/>
      <c r="AG9" s="523"/>
      <c r="AH9" s="523"/>
      <c r="AI9" s="523"/>
      <c r="AJ9" s="523"/>
      <c r="AK9" s="523"/>
      <c r="AL9" s="523"/>
      <c r="AM9" s="523"/>
      <c r="AN9" s="523"/>
      <c r="AO9" s="523"/>
    </row>
    <row r="10" spans="1:41" x14ac:dyDescent="0.3">
      <c r="A10" s="319" t="str">
        <f>'AG Jul 2022'!K2</f>
        <v>Energy Locals</v>
      </c>
      <c r="B10" s="383" t="str">
        <f>'AG Jul 2022'!L2</f>
        <v>Online Member</v>
      </c>
      <c r="C10" s="388">
        <f>IF('AG Jul 2022'!BP2=0,91*'AG Jul 2022'!M2/100,(91*'AG Jul 2022'!M2/100)+'AG Jul 2022'!BP2/4)</f>
        <v>89.11727272727272</v>
      </c>
      <c r="D10" s="388">
        <f>IF('AG Jul 2022'!O2="",$E$5*'AG Jul 2022'!N2/100,IF($E$5&gt;='AG Jul 2022'!P2,('AG Jul 2022'!P2*'AG Jul 2022'!N2/100),($E$5*'AG Jul 2022'!N2/100)))</f>
        <v>274.58549999999997</v>
      </c>
      <c r="E10" s="388">
        <f>IF(AND('AG Jul 2022'!P2&gt;0,'AG Jul 2022'!R2&gt;0),IF($E$5&lt;'AG Jul 2022'!P2,0,IF($E$5&lt;=('AG Jul 2022'!R2+'AG Jul 2022'!P2),(($E$5-'AG Jul 2022'!P2)*'AG Jul 2022'!Q2/100),(('AG Jul 2022'!R2)*'AG Jul 2022'!Q2/100))),0)</f>
        <v>0</v>
      </c>
      <c r="F10" s="388">
        <f>IF(AND('AG Jul 2022'!Q2&gt;0,'AG Jul 2022'!S2&gt;0),IF($E$5&lt;('AG Jul 2022'!R2+'AG Jul 2022'!P2),0,IF($E$5&lt;=('AG Jul 2022'!T2+'AG Jul 2022'!R2+'AG Jul 2022'!P2),(($E$5-('AG Jul 2022'!R2+'AG Jul 2022'!P2))*'AG Jul 2022'!S2/100),('AG Jul 2022'!T2*'AG Jul 2022'!S2/100))),0)</f>
        <v>0</v>
      </c>
      <c r="G10" s="388">
        <v>0</v>
      </c>
      <c r="H10" s="388">
        <f>IF('AG Jul 2022'!T2&gt;0,IF(($E$5&lt;'AG Jul 2022'!T2),(0),($E$5-'AG Jul 2022'!T2)*'AG Jul 2022'!U2/100),IF(AND('AG Jul 2022'!R2&gt;0,'AG Jul 2022'!T2=""),IF(($E$5&lt;'AG Jul 2022'!R2),(0),($E$5-'AG Jul 2022'!R2)*'AG Jul 2022'!S2/100),IF(AND('AG Jul 2022'!P2&gt;0,'AG Jul 2022'!R2=""),IF(($E$5&lt;'AG Jul 2022'!P2),(0),($E$5-'AG Jul 2022'!P2)*'AG Jul 2022'!Q2/100),0)))</f>
        <v>0</v>
      </c>
      <c r="I10" s="388">
        <f t="shared" ref="I10:I24" si="0">SUM(C10:H10)</f>
        <v>363.7027727272727</v>
      </c>
      <c r="J10" s="449">
        <f t="shared" ref="J10:J24" si="1">(I10-C10)*4</f>
        <v>1098.3419999999999</v>
      </c>
      <c r="K10" s="449">
        <f t="shared" ref="K10:K24" si="2">I10*4</f>
        <v>1454.8110909090908</v>
      </c>
      <c r="L10" s="450">
        <f>K10*1.1</f>
        <v>1600.2922000000001</v>
      </c>
      <c r="M10" s="459">
        <f>'AG Jul 2022'!AZ2</f>
        <v>0</v>
      </c>
      <c r="N10" s="459">
        <f>'AG Jul 2022'!BA2</f>
        <v>0</v>
      </c>
      <c r="O10" s="459">
        <f>'AG Jul 2022'!BB2</f>
        <v>0</v>
      </c>
      <c r="P10" s="459">
        <f>'AG Jul 2022'!BC2</f>
        <v>0</v>
      </c>
      <c r="Q10" s="460">
        <f>($E$6*'AG Jul 2022'!AT2/100)*4</f>
        <v>327.29400000000004</v>
      </c>
      <c r="R10" s="448" t="str">
        <f>IF(SUM(M10:P10)=0,"No discount",IF(M10&gt;0,"Guaranteed off bill",IF(N10&gt;0,"Guaranteed off usage",IF(O10&gt;0,"Pay-on-time off bill","Pay-on-time off usage"))))</f>
        <v>No discount</v>
      </c>
      <c r="S10" s="448" t="str">
        <f>IF(OR(A10="Origin Energy",A10="Red Energy",A10="Powershop"),"Inclusive","Exclusive")</f>
        <v>Exclusive</v>
      </c>
      <c r="T10" s="449">
        <f t="shared" ref="T10:T24" si="3">IF(AND(R10="Guaranteed off bill",S10="Inclusive"),((K10*1.1)-((K10*1.1)*M10/100))/1.1,IF(AND(R10="Guaranteed off usage",S10="Inclusive"),((K10*1.1)-((J10*1.1)*N10/100))/1.1,IF(AND(R10="Guaranteed off bill",S10="Exclusive"),K10-(K10*M10/100),IF(AND(R10="Guaranteed off usage",S10="Exclusive"),K10-(J10*N10/100),IF(S10="Inclusive",((K10*1.1))/1.1,K10)))))</f>
        <v>1454.8110909090908</v>
      </c>
      <c r="U10" s="449">
        <f t="shared" ref="U10:U24" si="4">IF(AND(R10="Pay-on-time off bill",S10="Inclusive"),((T10*1.1)-((T10*1.1)*O10/100))/1.1,IF(AND(R10="Pay-on-time off usage",S10="Inclusive"),((T10*1.1)-((J10*1.1)*P10/100))/1.1,IF(AND(R10="Pay-on-time off bill",S10="Exclusive"),T10-(T10*O10/100),IF(AND(R10="Pay-on-time off usage",S10="Exclusive"),T10-(J10*P10/100),IF(S10="Inclusive",((T10*1.1))/1.1,T10)))))</f>
        <v>1454.8110909090908</v>
      </c>
      <c r="V10" s="449">
        <f t="shared" ref="V10:V24" si="5">T10-Q10</f>
        <v>1127.5170909090907</v>
      </c>
      <c r="W10" s="449">
        <f t="shared" ref="W10:W24" si="6">U10-Q10</f>
        <v>1127.5170909090907</v>
      </c>
      <c r="X10" s="455">
        <f>V10*1.1</f>
        <v>1240.2687999999998</v>
      </c>
      <c r="Y10" s="455">
        <f>W10*1.1</f>
        <v>1240.2687999999998</v>
      </c>
      <c r="Z10" s="390">
        <f>'AG Jul 2022'!BL2</f>
        <v>0</v>
      </c>
      <c r="AA10" s="367" t="str">
        <f>'AG Jul 2022'!BM2</f>
        <v>n</v>
      </c>
      <c r="AB10" s="523"/>
      <c r="AC10" s="523"/>
      <c r="AD10" s="523"/>
      <c r="AE10" s="523"/>
      <c r="AF10" s="523"/>
      <c r="AG10" s="523"/>
      <c r="AH10" s="523"/>
      <c r="AI10" s="523"/>
      <c r="AJ10" s="523"/>
      <c r="AK10" s="523"/>
      <c r="AL10" s="523"/>
      <c r="AM10" s="523"/>
      <c r="AN10" s="523"/>
      <c r="AO10" s="523"/>
    </row>
    <row r="11" spans="1:41" x14ac:dyDescent="0.3">
      <c r="A11" s="319" t="str">
        <f>'AG Jul 2022'!K3</f>
        <v>AGL</v>
      </c>
      <c r="B11" s="383" t="str">
        <f>'AG Jul 2022'!L3</f>
        <v>Solar Savers</v>
      </c>
      <c r="C11" s="388">
        <f>IF('AG Jul 2022'!BP3=0,91*'AG Jul 2022'!M3/100,(91*'AG Jul 2022'!M3/100)+'AG Jul 2022'!BP3/4)</f>
        <v>77.085272727272724</v>
      </c>
      <c r="D11" s="388">
        <f>IF('AG Jul 2022'!O3="",$E$5*'AG Jul 2022'!N3/100,IF($E$5&gt;='AG Jul 2022'!P3,('AG Jul 2022'!P3*'AG Jul 2022'!N3/100),($E$5*'AG Jul 2022'!N3/100)))</f>
        <v>326.02958181818178</v>
      </c>
      <c r="E11" s="388">
        <f>IF(AND('AG Jul 2022'!P3&gt;0,'AG Jul 2022'!R3&gt;0),IF($E$5&lt;'AG Jul 2022'!P3,0,IF($E$5&lt;=('AG Jul 2022'!R3+'AG Jul 2022'!P3),(($E$5-'AG Jul 2022'!P3)*'AG Jul 2022'!Q3/100),(('AG Jul 2022'!R3)*'AG Jul 2022'!Q3/100))),0)</f>
        <v>0</v>
      </c>
      <c r="F11" s="388">
        <f>IF(AND('AG Jul 2022'!Q3&gt;0,'AG Jul 2022'!S3&gt;0),IF($E$5&lt;('AG Jul 2022'!R3+'AG Jul 2022'!P3),0,IF($E$5&lt;=('AG Jul 2022'!T3+'AG Jul 2022'!R3+'AG Jul 2022'!P3),(($E$5-('AG Jul 2022'!R3+'AG Jul 2022'!P3))*'AG Jul 2022'!S3/100),('AG Jul 2022'!T3*'AG Jul 2022'!S3/100))),0)</f>
        <v>0</v>
      </c>
      <c r="G11" s="388">
        <v>0</v>
      </c>
      <c r="H11" s="388">
        <f>IF('AG Jul 2022'!T3&gt;0,IF(($E$5&lt;'AG Jul 2022'!T3),(0),($E$5-'AG Jul 2022'!T3)*'AG Jul 2022'!U3/100),IF(AND('AG Jul 2022'!R3&gt;0,'AG Jul 2022'!T3=""),IF(($E$5&lt;'AG Jul 2022'!R3),(0),($E$5-'AG Jul 2022'!R3)*'AG Jul 2022'!S3/100),IF(AND('AG Jul 2022'!P3&gt;0,'AG Jul 2022'!R3=""),IF(($E$5&lt;'AG Jul 2022'!P3),(0),($E$5-'AG Jul 2022'!P3)*'AG Jul 2022'!Q3/100),0)))</f>
        <v>0</v>
      </c>
      <c r="I11" s="388">
        <f t="shared" si="0"/>
        <v>403.11485454545448</v>
      </c>
      <c r="J11" s="449">
        <f t="shared" si="1"/>
        <v>1304.1183272727271</v>
      </c>
      <c r="K11" s="449">
        <f t="shared" si="2"/>
        <v>1612.4594181818179</v>
      </c>
      <c r="L11" s="450">
        <f t="shared" ref="L11:L24" si="7">K11*1.1</f>
        <v>1773.7053599999999</v>
      </c>
      <c r="M11" s="459">
        <f>'AG Jul 2022'!AZ3</f>
        <v>0</v>
      </c>
      <c r="N11" s="459">
        <f>'AG Jul 2022'!BA3</f>
        <v>0</v>
      </c>
      <c r="O11" s="459">
        <f>'AG Jul 2022'!BB3</f>
        <v>0</v>
      </c>
      <c r="P11" s="459">
        <f>'AG Jul 2022'!BC3</f>
        <v>0</v>
      </c>
      <c r="Q11" s="460">
        <f>($E$6*'AG Jul 2022'!AT3/100)*4</f>
        <v>297.54000000000002</v>
      </c>
      <c r="R11" s="448" t="str">
        <f t="shared" ref="R11:R24" si="8">IF(SUM(M11:P11)=0,"No discount",IF(M11&gt;0,"Guaranteed off bill",IF(N11&gt;0,"Guaranteed off usage",IF(O11&gt;0,"Pay-on-time off bill","Pay-on-time off usage"))))</f>
        <v>No discount</v>
      </c>
      <c r="S11" s="448" t="str">
        <f t="shared" ref="S11:S24" si="9">IF(OR(A11="Origin Energy",A11="Red Energy",A11="Powershop"),"Inclusive","Exclusive")</f>
        <v>Exclusive</v>
      </c>
      <c r="T11" s="475">
        <f t="shared" si="3"/>
        <v>1612.4594181818179</v>
      </c>
      <c r="U11" s="449">
        <f t="shared" si="4"/>
        <v>1612.4594181818179</v>
      </c>
      <c r="V11" s="449">
        <f t="shared" si="5"/>
        <v>1314.9194181818179</v>
      </c>
      <c r="W11" s="449">
        <f t="shared" si="6"/>
        <v>1314.9194181818179</v>
      </c>
      <c r="X11" s="455">
        <f t="shared" ref="X11:Y24" si="10">V11*1.1</f>
        <v>1446.4113599999998</v>
      </c>
      <c r="Y11" s="455">
        <f t="shared" si="10"/>
        <v>1446.4113599999998</v>
      </c>
      <c r="Z11" s="390">
        <f>'AG Jul 2022'!BL3</f>
        <v>0</v>
      </c>
      <c r="AA11" s="367" t="str">
        <f>'AG Jul 2022'!BM3</f>
        <v>n</v>
      </c>
      <c r="AB11" s="523"/>
      <c r="AC11" s="523"/>
      <c r="AD11" s="523"/>
      <c r="AE11" s="523"/>
      <c r="AF11" s="523"/>
      <c r="AG11" s="523"/>
      <c r="AH11" s="523"/>
      <c r="AI11" s="523"/>
      <c r="AJ11" s="523"/>
      <c r="AK11" s="523"/>
      <c r="AL11" s="523"/>
      <c r="AM11" s="523"/>
      <c r="AN11" s="523"/>
      <c r="AO11" s="523"/>
    </row>
    <row r="12" spans="1:41" x14ac:dyDescent="0.3">
      <c r="A12" s="319" t="str">
        <f>'AG Jul 2022'!K4</f>
        <v>Alinta Energy</v>
      </c>
      <c r="B12" s="383" t="str">
        <f>'AG Jul 2022'!L4</f>
        <v>Home Deal</v>
      </c>
      <c r="C12" s="388">
        <f>IF('AG Jul 2022'!BP4=0,91*'AG Jul 2022'!M4/100,(91*'AG Jul 2022'!M4/100)+'AG Jul 2022'!BP4/4)</f>
        <v>74.909545454545452</v>
      </c>
      <c r="D12" s="388">
        <f>IF('AG Jul 2022'!O4="",$E$5*'AG Jul 2022'!N4/100,IF($E$5&gt;='AG Jul 2022'!P4,('AG Jul 2022'!P4*'AG Jul 2022'!N4/100),($E$5*'AG Jul 2022'!N4/100)))</f>
        <v>319.95179999999993</v>
      </c>
      <c r="E12" s="388">
        <f>IF(AND('AG Jul 2022'!P4&gt;0,'AG Jul 2022'!R4&gt;0),IF($E$5&lt;'AG Jul 2022'!P4,0,IF($E$5&lt;=('AG Jul 2022'!R4+'AG Jul 2022'!P4),(($E$5-'AG Jul 2022'!P4)*'AG Jul 2022'!Q4/100),(('AG Jul 2022'!R4)*'AG Jul 2022'!Q4/100))),0)</f>
        <v>0</v>
      </c>
      <c r="F12" s="388">
        <f>IF(AND('AG Jul 2022'!Q4&gt;0,'AG Jul 2022'!S4&gt;0),IF($E$5&lt;('AG Jul 2022'!R4+'AG Jul 2022'!P4),0,IF($E$5&lt;=('AG Jul 2022'!T4+'AG Jul 2022'!R4+'AG Jul 2022'!P4),(($E$5-('AG Jul 2022'!R4+'AG Jul 2022'!P4))*'AG Jul 2022'!S4/100),('AG Jul 2022'!T4*'AG Jul 2022'!S4/100))),0)</f>
        <v>0</v>
      </c>
      <c r="G12" s="388">
        <v>0</v>
      </c>
      <c r="H12" s="388">
        <f>IF('AG Jul 2022'!T4&gt;0,IF(($E$5&lt;'AG Jul 2022'!T4),(0),($E$5-'AG Jul 2022'!T4)*'AG Jul 2022'!U4/100),IF(AND('AG Jul 2022'!R4&gt;0,'AG Jul 2022'!T4=""),IF(($E$5&lt;'AG Jul 2022'!R4),(0),($E$5-'AG Jul 2022'!R4)*'AG Jul 2022'!S4/100),IF(AND('AG Jul 2022'!P4&gt;0,'AG Jul 2022'!R4=""),IF(($E$5&lt;'AG Jul 2022'!P4),(0),($E$5-'AG Jul 2022'!P4)*'AG Jul 2022'!Q4/100),0)))</f>
        <v>0</v>
      </c>
      <c r="I12" s="388">
        <f t="shared" si="0"/>
        <v>394.86134545454536</v>
      </c>
      <c r="J12" s="449">
        <f t="shared" si="1"/>
        <v>1279.8071999999997</v>
      </c>
      <c r="K12" s="449">
        <f t="shared" si="2"/>
        <v>1579.4453818181814</v>
      </c>
      <c r="L12" s="450">
        <f t="shared" si="7"/>
        <v>1737.3899199999996</v>
      </c>
      <c r="M12" s="459">
        <f>'AG Jul 2022'!AZ4</f>
        <v>0</v>
      </c>
      <c r="N12" s="459">
        <f>'AG Jul 2022'!BA4</f>
        <v>0</v>
      </c>
      <c r="O12" s="459">
        <f>'AG Jul 2022'!BB4</f>
        <v>0</v>
      </c>
      <c r="P12" s="459">
        <f>'AG Jul 2022'!BC4</f>
        <v>0</v>
      </c>
      <c r="Q12" s="460">
        <f>($E$6*'AG Jul 2022'!AT4/100)*4</f>
        <v>199.3518</v>
      </c>
      <c r="R12" s="448" t="str">
        <f t="shared" si="8"/>
        <v>No discount</v>
      </c>
      <c r="S12" s="448" t="str">
        <f t="shared" si="9"/>
        <v>Exclusive</v>
      </c>
      <c r="T12" s="475">
        <f t="shared" si="3"/>
        <v>1579.4453818181814</v>
      </c>
      <c r="U12" s="449">
        <f t="shared" si="4"/>
        <v>1579.4453818181814</v>
      </c>
      <c r="V12" s="449">
        <f t="shared" si="5"/>
        <v>1380.0935818181815</v>
      </c>
      <c r="W12" s="449">
        <f t="shared" si="6"/>
        <v>1380.0935818181815</v>
      </c>
      <c r="X12" s="455">
        <f t="shared" si="10"/>
        <v>1518.1029399999998</v>
      </c>
      <c r="Y12" s="455">
        <f t="shared" si="10"/>
        <v>1518.1029399999998</v>
      </c>
      <c r="Z12" s="390">
        <f>'AG Jul 2022'!BL4</f>
        <v>0</v>
      </c>
      <c r="AA12" s="367" t="str">
        <f>'AG Jul 2022'!BM4</f>
        <v>n</v>
      </c>
      <c r="AB12" s="523"/>
      <c r="AC12" s="523"/>
      <c r="AD12" s="523"/>
      <c r="AE12" s="523"/>
      <c r="AF12" s="523"/>
      <c r="AG12" s="523"/>
      <c r="AH12" s="523"/>
      <c r="AI12" s="523"/>
      <c r="AJ12" s="523"/>
      <c r="AK12" s="523"/>
      <c r="AL12" s="523"/>
      <c r="AM12" s="523"/>
      <c r="AN12" s="523"/>
      <c r="AO12" s="523"/>
    </row>
    <row r="13" spans="1:41" x14ac:dyDescent="0.3">
      <c r="A13" s="319" t="str">
        <f>'AG Jul 2022'!K5</f>
        <v>Diamond Energy</v>
      </c>
      <c r="B13" s="383" t="str">
        <f>'AG Jul 2022'!L5</f>
        <v>Renewable Saver</v>
      </c>
      <c r="C13" s="388">
        <f>IF('AG Jul 2022'!BP5=0,91*'AG Jul 2022'!M5/100,(91*'AG Jul 2022'!M5/100)+'AG Jul 2022'!BP5/4)</f>
        <v>63.7</v>
      </c>
      <c r="D13" s="388">
        <f>IF('AG Jul 2022'!O5="",$E$5*'AG Jul 2022'!N5/100,IF($E$5&gt;='AG Jul 2022'!P5,('AG Jul 2022'!P5*'AG Jul 2022'!N5/100),($E$5*'AG Jul 2022'!N5/100)))</f>
        <v>77.263636363636351</v>
      </c>
      <c r="E13" s="388">
        <f>IF(AND('AG Jul 2022'!P5&gt;0,'AG Jul 2022'!R5&gt;0),IF($E$5&lt;'AG Jul 2022'!P5,0,IF($E$5&lt;=('AG Jul 2022'!R5+'AG Jul 2022'!P5),(($E$5-'AG Jul 2022'!P5)*'AG Jul 2022'!Q5/100),(('AG Jul 2022'!R5)*'AG Jul 2022'!Q5/100))),0)</f>
        <v>0</v>
      </c>
      <c r="F13" s="388">
        <f>IF(AND('AG Jul 2022'!Q5&gt;0,'AG Jul 2022'!S5&gt;0),IF($E$5&lt;('AG Jul 2022'!R5+'AG Jul 2022'!P5),0,IF($E$5&lt;=('AG Jul 2022'!T5+'AG Jul 2022'!R5+'AG Jul 2022'!P5),(($E$5-('AG Jul 2022'!R5+'AG Jul 2022'!P5))*'AG Jul 2022'!S5/100),('AG Jul 2022'!T5*'AG Jul 2022'!S5/100))),0)</f>
        <v>0</v>
      </c>
      <c r="G13" s="388">
        <v>0</v>
      </c>
      <c r="H13" s="388">
        <f>IF('AG Jul 2022'!T5&gt;0,IF(($E$5&lt;'AG Jul 2022'!T5),(0),($E$5-'AG Jul 2022'!T5)*'AG Jul 2022'!U5/100),IF(AND('AG Jul 2022'!R5&gt;0,'AG Jul 2022'!T5=""),IF(($E$5&lt;'AG Jul 2022'!R5),(0),($E$5-'AG Jul 2022'!R5)*'AG Jul 2022'!S5/100),IF(AND('AG Jul 2022'!P5&gt;0,'AG Jul 2022'!R5=""),IF(($E$5&lt;'AG Jul 2022'!P5),(0),($E$5-'AG Jul 2022'!P5)*'AG Jul 2022'!Q5/100),0)))</f>
        <v>268.15499999999992</v>
      </c>
      <c r="I13" s="388">
        <f t="shared" si="0"/>
        <v>409.11863636363626</v>
      </c>
      <c r="J13" s="449">
        <f t="shared" si="1"/>
        <v>1381.6745454545451</v>
      </c>
      <c r="K13" s="449">
        <f t="shared" si="2"/>
        <v>1636.474545454545</v>
      </c>
      <c r="L13" s="450">
        <f t="shared" si="7"/>
        <v>1800.1219999999996</v>
      </c>
      <c r="M13" s="459">
        <f>'AG Jul 2022'!AZ5</f>
        <v>0</v>
      </c>
      <c r="N13" s="459">
        <f>'AG Jul 2022'!BA5</f>
        <v>0</v>
      </c>
      <c r="O13" s="459">
        <f>'AG Jul 2022'!BB5</f>
        <v>2</v>
      </c>
      <c r="P13" s="459">
        <f>'AG Jul 2022'!BC5</f>
        <v>0</v>
      </c>
      <c r="Q13" s="460">
        <f>($E$6*'AG Jul 2022'!AT5/100)*4</f>
        <v>154.72080000000003</v>
      </c>
      <c r="R13" s="448" t="str">
        <f t="shared" si="8"/>
        <v>Pay-on-time off bill</v>
      </c>
      <c r="S13" s="448" t="str">
        <f t="shared" si="9"/>
        <v>Exclusive</v>
      </c>
      <c r="T13" s="475">
        <f t="shared" si="3"/>
        <v>1636.474545454545</v>
      </c>
      <c r="U13" s="449">
        <f t="shared" si="4"/>
        <v>1603.7450545454542</v>
      </c>
      <c r="V13" s="449">
        <f t="shared" si="5"/>
        <v>1481.753745454545</v>
      </c>
      <c r="W13" s="449">
        <f t="shared" si="6"/>
        <v>1449.0242545454541</v>
      </c>
      <c r="X13" s="455">
        <f t="shared" si="10"/>
        <v>1629.9291199999996</v>
      </c>
      <c r="Y13" s="455">
        <f t="shared" si="10"/>
        <v>1593.9266799999996</v>
      </c>
      <c r="Z13" s="390">
        <f>'AG Jul 2022'!BL5</f>
        <v>0</v>
      </c>
      <c r="AA13" s="367" t="str">
        <f>'AG Jul 2022'!BM5</f>
        <v>n</v>
      </c>
      <c r="AB13" s="523"/>
      <c r="AC13" s="523"/>
      <c r="AD13" s="523"/>
      <c r="AE13" s="523"/>
      <c r="AF13" s="523"/>
      <c r="AG13" s="523"/>
      <c r="AH13" s="523"/>
      <c r="AI13" s="523"/>
      <c r="AJ13" s="523"/>
      <c r="AK13" s="523"/>
      <c r="AL13" s="523"/>
      <c r="AM13" s="523"/>
      <c r="AN13" s="523"/>
      <c r="AO13" s="523"/>
    </row>
    <row r="14" spans="1:41" x14ac:dyDescent="0.3">
      <c r="A14" s="319" t="str">
        <f>'AG Jul 2022'!K6</f>
        <v>Dodo Power &amp; Gas</v>
      </c>
      <c r="B14" s="383" t="str">
        <f>'AG Jul 2022'!L6</f>
        <v>Market offer</v>
      </c>
      <c r="C14" s="388">
        <f>IF('AG Jul 2022'!BP6=0,91*'AG Jul 2022'!M6/100,(91*'AG Jul 2022'!M6/100)+'AG Jul 2022'!BP6/4)</f>
        <v>61.913090909090904</v>
      </c>
      <c r="D14" s="388">
        <f>IF('AG Jul 2022'!O6="",$E$5*'AG Jul 2022'!N6/100,IF($E$5&gt;='AG Jul 2022'!P6,('AG Jul 2022'!P6*'AG Jul 2022'!N6/100),($E$5*'AG Jul 2022'!N6/100)))</f>
        <v>287.71784999999994</v>
      </c>
      <c r="E14" s="388">
        <f>IF(AND('AG Jul 2022'!P6&gt;0,'AG Jul 2022'!R6&gt;0),IF($E$5&lt;'AG Jul 2022'!P6,0,IF($E$5&lt;=('AG Jul 2022'!R6+'AG Jul 2022'!P6),(($E$5-'AG Jul 2022'!P6)*'AG Jul 2022'!Q6/100),(('AG Jul 2022'!R6)*'AG Jul 2022'!Q6/100))),0)</f>
        <v>0</v>
      </c>
      <c r="F14" s="388">
        <f>IF(AND('AG Jul 2022'!Q6&gt;0,'AG Jul 2022'!S6&gt;0),IF($E$5&lt;('AG Jul 2022'!R6+'AG Jul 2022'!P6),0,IF($E$5&lt;=('AG Jul 2022'!T6+'AG Jul 2022'!R6+'AG Jul 2022'!P6),(($E$5-('AG Jul 2022'!R6+'AG Jul 2022'!P6))*'AG Jul 2022'!S6/100),('AG Jul 2022'!T6*'AG Jul 2022'!S6/100))),0)</f>
        <v>0</v>
      </c>
      <c r="G14" s="388">
        <v>0</v>
      </c>
      <c r="H14" s="388">
        <f>IF('AG Jul 2022'!T6&gt;0,IF(($E$5&lt;'AG Jul 2022'!T6),(0),($E$5-'AG Jul 2022'!T6)*'AG Jul 2022'!U6/100),IF(AND('AG Jul 2022'!R6&gt;0,'AG Jul 2022'!T6=""),IF(($E$5&lt;'AG Jul 2022'!R6),(0),($E$5-'AG Jul 2022'!R6)*'AG Jul 2022'!S6/100),IF(AND('AG Jul 2022'!P6&gt;0,'AG Jul 2022'!R6=""),IF(($E$5&lt;'AG Jul 2022'!P6),(0),($E$5-'AG Jul 2022'!P6)*'AG Jul 2022'!Q6/100),0)))</f>
        <v>0</v>
      </c>
      <c r="I14" s="388">
        <f t="shared" si="0"/>
        <v>349.63094090909084</v>
      </c>
      <c r="J14" s="449">
        <f t="shared" si="1"/>
        <v>1150.8713999999998</v>
      </c>
      <c r="K14" s="449">
        <f t="shared" si="2"/>
        <v>1398.5237636363634</v>
      </c>
      <c r="L14" s="450">
        <f t="shared" si="7"/>
        <v>1538.3761399999999</v>
      </c>
      <c r="M14" s="459">
        <f>'AG Jul 2022'!AZ6</f>
        <v>0</v>
      </c>
      <c r="N14" s="459">
        <f>'AG Jul 2022'!BA6</f>
        <v>0</v>
      </c>
      <c r="O14" s="459">
        <f>'AG Jul 2022'!BB6</f>
        <v>0</v>
      </c>
      <c r="P14" s="459">
        <f>'AG Jul 2022'!BC6</f>
        <v>0</v>
      </c>
      <c r="Q14" s="460">
        <f>($E$6*'AG Jul 2022'!AT6/100)*4</f>
        <v>184.47479999999999</v>
      </c>
      <c r="R14" s="448" t="str">
        <f t="shared" si="8"/>
        <v>No discount</v>
      </c>
      <c r="S14" s="448" t="str">
        <f t="shared" si="9"/>
        <v>Exclusive</v>
      </c>
      <c r="T14" s="475">
        <f t="shared" si="3"/>
        <v>1398.5237636363634</v>
      </c>
      <c r="U14" s="449">
        <f t="shared" si="4"/>
        <v>1398.5237636363634</v>
      </c>
      <c r="V14" s="449">
        <f t="shared" si="5"/>
        <v>1214.0489636363634</v>
      </c>
      <c r="W14" s="449">
        <f t="shared" si="6"/>
        <v>1214.0489636363634</v>
      </c>
      <c r="X14" s="455">
        <f t="shared" si="10"/>
        <v>1335.4538599999998</v>
      </c>
      <c r="Y14" s="455">
        <f t="shared" si="10"/>
        <v>1335.4538599999998</v>
      </c>
      <c r="Z14" s="390">
        <f>'AG Jul 2022'!BL6</f>
        <v>0</v>
      </c>
      <c r="AA14" s="367" t="str">
        <f>'AG Jul 2022'!BM6</f>
        <v>n</v>
      </c>
      <c r="AB14" s="523"/>
      <c r="AC14" s="523"/>
      <c r="AD14" s="523"/>
      <c r="AE14" s="523"/>
      <c r="AF14" s="523"/>
      <c r="AG14" s="523"/>
      <c r="AH14" s="523"/>
      <c r="AI14" s="523"/>
      <c r="AJ14" s="523"/>
      <c r="AK14" s="523"/>
      <c r="AL14" s="523"/>
      <c r="AM14" s="523"/>
      <c r="AN14" s="523"/>
      <c r="AO14" s="523"/>
    </row>
    <row r="15" spans="1:41" x14ac:dyDescent="0.3">
      <c r="A15" s="319" t="str">
        <f>'AG Jul 2022'!K7</f>
        <v>EnergyAustralia</v>
      </c>
      <c r="B15" s="383" t="str">
        <f>'AG Jul 2022'!L7</f>
        <v>Solar Max</v>
      </c>
      <c r="C15" s="388">
        <f>IF('AG Jul 2022'!BP7=0,91*'AG Jul 2022'!M7/100,(91*'AG Jul 2022'!M7/100)+'AG Jul 2022'!BP7/4)</f>
        <v>77.349999999999994</v>
      </c>
      <c r="D15" s="388">
        <f>IF('AG Jul 2022'!O7="",$E$5*'AG Jul 2022'!N7/100,IF($E$5&gt;='AG Jul 2022'!P7,('AG Jul 2022'!P7*'AG Jul 2022'!N7/100),($E$5*'AG Jul 2022'!N7/100)))</f>
        <v>325.81251818181812</v>
      </c>
      <c r="E15" s="388">
        <f>IF(AND('AG Jul 2022'!P7&gt;0,'AG Jul 2022'!R7&gt;0),IF($E$5&lt;'AG Jul 2022'!P7,0,IF($E$5&lt;=('AG Jul 2022'!R7+'AG Jul 2022'!P7),(($E$5-'AG Jul 2022'!P7)*'AG Jul 2022'!Q7/100),(('AG Jul 2022'!R7)*'AG Jul 2022'!Q7/100))),0)</f>
        <v>0</v>
      </c>
      <c r="F15" s="388">
        <f>IF(AND('AG Jul 2022'!Q7&gt;0,'AG Jul 2022'!S7&gt;0),IF($E$5&lt;('AG Jul 2022'!R7+'AG Jul 2022'!P7),0,IF($E$5&lt;=('AG Jul 2022'!T7+'AG Jul 2022'!R7+'AG Jul 2022'!P7),(($E$5-('AG Jul 2022'!R7+'AG Jul 2022'!P7))*'AG Jul 2022'!S7/100),('AG Jul 2022'!T7*'AG Jul 2022'!S7/100))),0)</f>
        <v>0</v>
      </c>
      <c r="G15" s="388">
        <v>0</v>
      </c>
      <c r="H15" s="388">
        <f>IF('AG Jul 2022'!T7&gt;0,IF(($E$5&lt;'AG Jul 2022'!T7),(0),($E$5-'AG Jul 2022'!T7)*'AG Jul 2022'!U7/100),IF(AND('AG Jul 2022'!R7&gt;0,'AG Jul 2022'!T7=""),IF(($E$5&lt;'AG Jul 2022'!R7),(0),($E$5-'AG Jul 2022'!R7)*'AG Jul 2022'!S7/100),IF(AND('AG Jul 2022'!P7&gt;0,'AG Jul 2022'!R7=""),IF(($E$5&lt;'AG Jul 2022'!P7),(0),($E$5-'AG Jul 2022'!P7)*'AG Jul 2022'!Q7/100),0)))</f>
        <v>0</v>
      </c>
      <c r="I15" s="388">
        <f t="shared" si="0"/>
        <v>403.16251818181809</v>
      </c>
      <c r="J15" s="449">
        <f t="shared" si="1"/>
        <v>1303.2500727272723</v>
      </c>
      <c r="K15" s="449">
        <f t="shared" si="2"/>
        <v>1612.6500727272723</v>
      </c>
      <c r="L15" s="450">
        <f t="shared" si="7"/>
        <v>1773.9150799999998</v>
      </c>
      <c r="M15" s="459">
        <f>'AG Jul 2022'!AZ7</f>
        <v>0</v>
      </c>
      <c r="N15" s="459">
        <f>'AG Jul 2022'!BA7</f>
        <v>0</v>
      </c>
      <c r="O15" s="459">
        <f>'AG Jul 2022'!BB7</f>
        <v>0</v>
      </c>
      <c r="P15" s="459">
        <f>'AG Jul 2022'!BC7</f>
        <v>0</v>
      </c>
      <c r="Q15" s="460">
        <f>($E$6*'AG Jul 2022'!AT7/100)*4</f>
        <v>297.54000000000002</v>
      </c>
      <c r="R15" s="448" t="str">
        <f t="shared" si="8"/>
        <v>No discount</v>
      </c>
      <c r="S15" s="448" t="str">
        <f t="shared" si="9"/>
        <v>Exclusive</v>
      </c>
      <c r="T15" s="475">
        <f t="shared" si="3"/>
        <v>1612.6500727272723</v>
      </c>
      <c r="U15" s="449">
        <f t="shared" si="4"/>
        <v>1612.6500727272723</v>
      </c>
      <c r="V15" s="449">
        <f t="shared" si="5"/>
        <v>1315.1100727272724</v>
      </c>
      <c r="W15" s="449">
        <f t="shared" si="6"/>
        <v>1315.1100727272724</v>
      </c>
      <c r="X15" s="455">
        <f t="shared" si="10"/>
        <v>1446.6210799999997</v>
      </c>
      <c r="Y15" s="455">
        <f t="shared" si="10"/>
        <v>1446.6210799999997</v>
      </c>
      <c r="Z15" s="390">
        <f>'AG Jul 2022'!BL7</f>
        <v>0</v>
      </c>
      <c r="AA15" s="367" t="str">
        <f>'AG Jul 2022'!BM7</f>
        <v>n</v>
      </c>
      <c r="AB15" s="523"/>
      <c r="AC15" s="523"/>
      <c r="AD15" s="523"/>
      <c r="AE15" s="523"/>
      <c r="AF15" s="523"/>
      <c r="AG15" s="523"/>
      <c r="AH15" s="523"/>
      <c r="AI15" s="523"/>
      <c r="AJ15" s="523"/>
      <c r="AK15" s="523"/>
      <c r="AL15" s="523"/>
      <c r="AM15" s="523"/>
      <c r="AN15" s="523"/>
      <c r="AO15" s="523"/>
    </row>
    <row r="16" spans="1:41" x14ac:dyDescent="0.3">
      <c r="A16" s="319" t="str">
        <f>'AG Jul 2022'!K8</f>
        <v>Origin Energy</v>
      </c>
      <c r="B16" s="383" t="str">
        <f>'AG Jul 2022'!L8</f>
        <v>Solar Boost</v>
      </c>
      <c r="C16" s="388">
        <f>IF('AG Jul 2022'!BP8=0,91*'AG Jul 2022'!M8/100,(91*'AG Jul 2022'!M8/100)+'AG Jul 2022'!BP8/4)</f>
        <v>73.23845454545453</v>
      </c>
      <c r="D16" s="388">
        <f>IF('AG Jul 2022'!O8="",$E$5*'AG Jul 2022'!N8/100,IF($E$5&gt;='AG Jul 2022'!P8,('AG Jul 2022'!P8*'AG Jul 2022'!N8/100),($E$5*'AG Jul 2022'!N8/100)))</f>
        <v>330.80498181818177</v>
      </c>
      <c r="E16" s="388">
        <f>IF(AND('AG Jul 2022'!P8&gt;0,'AG Jul 2022'!R8&gt;0),IF($E$5&lt;'AG Jul 2022'!P8,0,IF($E$5&lt;=('AG Jul 2022'!R8+'AG Jul 2022'!P8),(($E$5-'AG Jul 2022'!P8)*'AG Jul 2022'!Q8/100),(('AG Jul 2022'!R8)*'AG Jul 2022'!Q8/100))),0)</f>
        <v>0</v>
      </c>
      <c r="F16" s="388">
        <f>IF(AND('AG Jul 2022'!Q8&gt;0,'AG Jul 2022'!S8&gt;0),IF($E$5&lt;('AG Jul 2022'!R8+'AG Jul 2022'!P8),0,IF($E$5&lt;=('AG Jul 2022'!T8+'AG Jul 2022'!R8+'AG Jul 2022'!P8),(($E$5-('AG Jul 2022'!R8+'AG Jul 2022'!P8))*'AG Jul 2022'!S8/100),('AG Jul 2022'!T8*'AG Jul 2022'!S8/100))),0)</f>
        <v>0</v>
      </c>
      <c r="G16" s="388">
        <v>0</v>
      </c>
      <c r="H16" s="388">
        <f>IF('AG Jul 2022'!T8&gt;0,IF(($E$5&lt;'AG Jul 2022'!T8),(0),($E$5-'AG Jul 2022'!T8)*'AG Jul 2022'!U8/100),IF(AND('AG Jul 2022'!R8&gt;0,'AG Jul 2022'!T8=""),IF(($E$5&lt;'AG Jul 2022'!R8),(0),($E$5-'AG Jul 2022'!R8)*'AG Jul 2022'!S8/100),IF(AND('AG Jul 2022'!P8&gt;0,'AG Jul 2022'!R8=""),IF(($E$5&lt;'AG Jul 2022'!P8),(0),($E$5-'AG Jul 2022'!P8)*'AG Jul 2022'!Q8/100),0)))</f>
        <v>0</v>
      </c>
      <c r="I16" s="388">
        <f t="shared" si="0"/>
        <v>404.04343636363632</v>
      </c>
      <c r="J16" s="449">
        <f t="shared" si="1"/>
        <v>1323.2199272727271</v>
      </c>
      <c r="K16" s="449">
        <f t="shared" si="2"/>
        <v>1616.1737454545453</v>
      </c>
      <c r="L16" s="450">
        <f t="shared" si="7"/>
        <v>1777.7911199999999</v>
      </c>
      <c r="M16" s="459">
        <f>'AG Jul 2022'!AZ8</f>
        <v>0</v>
      </c>
      <c r="N16" s="459">
        <f>'AG Jul 2022'!BA8</f>
        <v>0</v>
      </c>
      <c r="O16" s="459">
        <f>'AG Jul 2022'!BB8</f>
        <v>0</v>
      </c>
      <c r="P16" s="459">
        <f>'AG Jul 2022'!BC8</f>
        <v>0</v>
      </c>
      <c r="Q16" s="460">
        <f>($E$6*'AG Jul 2022'!AT8/100)*4</f>
        <v>297.54000000000002</v>
      </c>
      <c r="R16" s="448" t="str">
        <f t="shared" si="8"/>
        <v>No discount</v>
      </c>
      <c r="S16" s="448" t="str">
        <f t="shared" si="9"/>
        <v>Inclusive</v>
      </c>
      <c r="T16" s="475">
        <f t="shared" si="3"/>
        <v>1616.1737454545453</v>
      </c>
      <c r="U16" s="449">
        <f t="shared" si="4"/>
        <v>1616.1737454545453</v>
      </c>
      <c r="V16" s="449">
        <f t="shared" si="5"/>
        <v>1318.6337454545453</v>
      </c>
      <c r="W16" s="449">
        <f t="shared" si="6"/>
        <v>1318.6337454545453</v>
      </c>
      <c r="X16" s="455">
        <f t="shared" si="10"/>
        <v>1450.49712</v>
      </c>
      <c r="Y16" s="455">
        <f t="shared" si="10"/>
        <v>1450.49712</v>
      </c>
      <c r="Z16" s="390">
        <f>'AG Jul 2022'!BL8</f>
        <v>0</v>
      </c>
      <c r="AA16" s="367" t="str">
        <f>'AG Jul 2022'!BM8</f>
        <v>n</v>
      </c>
      <c r="AB16" s="523"/>
      <c r="AC16" s="523"/>
      <c r="AD16" s="523"/>
      <c r="AE16" s="523"/>
      <c r="AF16" s="523"/>
      <c r="AG16" s="523"/>
      <c r="AH16" s="523"/>
      <c r="AI16" s="523"/>
      <c r="AJ16" s="523"/>
      <c r="AK16" s="523"/>
      <c r="AL16" s="523"/>
      <c r="AM16" s="523"/>
      <c r="AN16" s="523"/>
      <c r="AO16" s="523"/>
    </row>
    <row r="17" spans="1:3090" x14ac:dyDescent="0.3">
      <c r="A17" s="319" t="str">
        <f>'AG Jul 2022'!K9</f>
        <v>Powershop</v>
      </c>
      <c r="B17" s="383" t="str">
        <f>'AG Jul 2022'!L9</f>
        <v>Carbon neutral</v>
      </c>
      <c r="C17" s="388">
        <f>IF('AG Jul 2022'!BP9=0,91*'AG Jul 2022'!M9/100,(91*'AG Jul 2022'!M9/100)+'AG Jul 2022'!BP9/4)</f>
        <v>100.55499999999998</v>
      </c>
      <c r="D17" s="388">
        <f>IF('AG Jul 2022'!O9="",$E$5*'AG Jul 2022'!N9/100,IF($E$5&gt;='AG Jul 2022'!P9,('AG Jul 2022'!P9*'AG Jul 2022'!N9/100),($E$5*'AG Jul 2022'!N9/100)))</f>
        <v>268.50771818181812</v>
      </c>
      <c r="E17" s="388">
        <f>IF(AND('AG Jul 2022'!P9&gt;0,'AG Jul 2022'!R9&gt;0),IF($E$5&lt;'AG Jul 2022'!P9,0,IF($E$5&lt;=('AG Jul 2022'!R9+'AG Jul 2022'!P9),(($E$5-'AG Jul 2022'!P9)*'AG Jul 2022'!Q9/100),(('AG Jul 2022'!R9)*'AG Jul 2022'!Q9/100))),0)</f>
        <v>0</v>
      </c>
      <c r="F17" s="388">
        <f>IF(AND('AG Jul 2022'!Q9&gt;0,'AG Jul 2022'!S9&gt;0),IF($E$5&lt;('AG Jul 2022'!R9+'AG Jul 2022'!P9),0,IF($E$5&lt;=('AG Jul 2022'!T9+'AG Jul 2022'!R9+'AG Jul 2022'!P9),(($E$5-('AG Jul 2022'!R9+'AG Jul 2022'!P9))*'AG Jul 2022'!S9/100),('AG Jul 2022'!T9*'AG Jul 2022'!S9/100))),0)</f>
        <v>0</v>
      </c>
      <c r="G17" s="388">
        <v>0</v>
      </c>
      <c r="H17" s="388">
        <f>IF('AG Jul 2022'!T9&gt;0,IF(($E$5&lt;'AG Jul 2022'!T9),(0),($E$5-'AG Jul 2022'!T9)*'AG Jul 2022'!U9/100),IF(AND('AG Jul 2022'!R9&gt;0,'AG Jul 2022'!T9=""),IF(($E$5&lt;'AG Jul 2022'!R9),(0),($E$5-'AG Jul 2022'!R9)*'AG Jul 2022'!S9/100),IF(AND('AG Jul 2022'!P9&gt;0,'AG Jul 2022'!R9=""),IF(($E$5&lt;'AG Jul 2022'!P9),(0),($E$5-'AG Jul 2022'!P9)*'AG Jul 2022'!Q9/100),0)))</f>
        <v>0</v>
      </c>
      <c r="I17" s="388">
        <f t="shared" si="0"/>
        <v>369.06271818181813</v>
      </c>
      <c r="J17" s="449">
        <f t="shared" si="1"/>
        <v>1074.0308727272727</v>
      </c>
      <c r="K17" s="449">
        <f t="shared" si="2"/>
        <v>1476.2508727272725</v>
      </c>
      <c r="L17" s="450">
        <f t="shared" si="7"/>
        <v>1623.8759599999998</v>
      </c>
      <c r="M17" s="459">
        <f>'AG Jul 2022'!AZ9</f>
        <v>0</v>
      </c>
      <c r="N17" s="459">
        <f>'AG Jul 2022'!BA9</f>
        <v>0</v>
      </c>
      <c r="O17" s="459">
        <f>'AG Jul 2022'!BB9</f>
        <v>0</v>
      </c>
      <c r="P17" s="459">
        <f>'AG Jul 2022'!BC9</f>
        <v>0</v>
      </c>
      <c r="Q17" s="460">
        <f>($E$6*'AG Jul 2022'!AT9/100)*4</f>
        <v>148.77000000000001</v>
      </c>
      <c r="R17" s="448" t="str">
        <f t="shared" si="8"/>
        <v>No discount</v>
      </c>
      <c r="S17" s="448" t="str">
        <f t="shared" si="9"/>
        <v>Inclusive</v>
      </c>
      <c r="T17" s="475">
        <f t="shared" si="3"/>
        <v>1476.2508727272725</v>
      </c>
      <c r="U17" s="449">
        <f t="shared" si="4"/>
        <v>1476.2508727272725</v>
      </c>
      <c r="V17" s="449">
        <f t="shared" si="5"/>
        <v>1327.4808727272725</v>
      </c>
      <c r="W17" s="449">
        <f t="shared" si="6"/>
        <v>1327.4808727272725</v>
      </c>
      <c r="X17" s="455">
        <f t="shared" si="10"/>
        <v>1460.2289599999999</v>
      </c>
      <c r="Y17" s="455">
        <f t="shared" si="10"/>
        <v>1460.2289599999999</v>
      </c>
      <c r="Z17" s="390">
        <f>'AG Jul 2022'!BL9</f>
        <v>0</v>
      </c>
      <c r="AA17" s="367" t="str">
        <f>'AG Jul 2022'!BM9</f>
        <v>n</v>
      </c>
      <c r="AB17" s="523"/>
      <c r="AC17" s="523"/>
      <c r="AD17" s="523"/>
      <c r="AE17" s="523"/>
      <c r="AF17" s="523"/>
      <c r="AG17" s="523"/>
      <c r="AH17" s="523"/>
      <c r="AI17" s="523"/>
      <c r="AJ17" s="523"/>
      <c r="AK17" s="523"/>
      <c r="AL17" s="523"/>
      <c r="AM17" s="523"/>
      <c r="AN17" s="523"/>
      <c r="AO17" s="523"/>
    </row>
    <row r="18" spans="1:3090" x14ac:dyDescent="0.3">
      <c r="A18" s="319" t="str">
        <f>'AG Jul 2022'!K10</f>
        <v>Red Energy</v>
      </c>
      <c r="B18" s="383" t="str">
        <f>'AG Jul 2022'!L10</f>
        <v>Solar Saver</v>
      </c>
      <c r="C18" s="388">
        <f>IF('AG Jul 2022'!BP10=0,91*'AG Jul 2022'!M10/100,(91*'AG Jul 2022'!M10/100)+'AG Jul 2022'!BP10/4)</f>
        <v>91.909999999999982</v>
      </c>
      <c r="D18" s="388">
        <f>IF('AG Jul 2022'!O10="",$E$5*'AG Jul 2022'!N10/100,IF($E$5&gt;='AG Jul 2022'!P10,('AG Jul 2022'!P10*'AG Jul 2022'!N10/100),($E$5*'AG Jul 2022'!N10/100)))</f>
        <v>304.43174999999997</v>
      </c>
      <c r="E18" s="388">
        <f>IF(AND('AG Jul 2022'!P10&gt;0,'AG Jul 2022'!R10&gt;0),IF($E$5&lt;'AG Jul 2022'!P10,0,IF($E$5&lt;=('AG Jul 2022'!R10+'AG Jul 2022'!P10),(($E$5-'AG Jul 2022'!P10)*'AG Jul 2022'!Q10/100),(('AG Jul 2022'!R10)*'AG Jul 2022'!Q10/100))),0)</f>
        <v>0</v>
      </c>
      <c r="F18" s="388">
        <f>IF(AND('AG Jul 2022'!Q10&gt;0,'AG Jul 2022'!S10&gt;0),IF($E$5&lt;('AG Jul 2022'!R10+'AG Jul 2022'!P10),0,IF($E$5&lt;=('AG Jul 2022'!T10+'AG Jul 2022'!R10+'AG Jul 2022'!P10),(($E$5-('AG Jul 2022'!R10+'AG Jul 2022'!P10))*'AG Jul 2022'!S10/100),('AG Jul 2022'!T10*'AG Jul 2022'!S10/100))),0)</f>
        <v>0</v>
      </c>
      <c r="G18" s="388">
        <v>0</v>
      </c>
      <c r="H18" s="388">
        <f>IF('AG Jul 2022'!T10&gt;0,IF(($E$5&lt;'AG Jul 2022'!T10),(0),($E$5-'AG Jul 2022'!T10)*'AG Jul 2022'!U10/100),IF(AND('AG Jul 2022'!R10&gt;0,'AG Jul 2022'!T10=""),IF(($E$5&lt;'AG Jul 2022'!R10),(0),($E$5-'AG Jul 2022'!R10)*'AG Jul 2022'!S10/100),IF(AND('AG Jul 2022'!P10&gt;0,'AG Jul 2022'!R10=""),IF(($E$5&lt;'AG Jul 2022'!P10),(0),($E$5-'AG Jul 2022'!P10)*'AG Jul 2022'!Q10/100),0)))</f>
        <v>0</v>
      </c>
      <c r="I18" s="388">
        <f t="shared" si="0"/>
        <v>396.34174999999993</v>
      </c>
      <c r="J18" s="449">
        <f t="shared" si="1"/>
        <v>1217.7269999999999</v>
      </c>
      <c r="K18" s="449">
        <f t="shared" si="2"/>
        <v>1585.3669999999997</v>
      </c>
      <c r="L18" s="450">
        <f t="shared" si="7"/>
        <v>1743.9036999999998</v>
      </c>
      <c r="M18" s="459">
        <f>'AG Jul 2022'!AZ10</f>
        <v>0</v>
      </c>
      <c r="N18" s="459">
        <f>'AG Jul 2022'!BA10</f>
        <v>0</v>
      </c>
      <c r="O18" s="459">
        <f>'AG Jul 2022'!BB10</f>
        <v>0</v>
      </c>
      <c r="P18" s="459">
        <f>'AG Jul 2022'!BC10</f>
        <v>0</v>
      </c>
      <c r="Q18" s="460">
        <f>($E$6*'AG Jul 2022'!AT10/100)*4</f>
        <v>535.572</v>
      </c>
      <c r="R18" s="448" t="str">
        <f t="shared" si="8"/>
        <v>No discount</v>
      </c>
      <c r="S18" s="448" t="str">
        <f t="shared" si="9"/>
        <v>Inclusive</v>
      </c>
      <c r="T18" s="475">
        <f t="shared" si="3"/>
        <v>1585.3669999999997</v>
      </c>
      <c r="U18" s="449">
        <f t="shared" si="4"/>
        <v>1585.3669999999997</v>
      </c>
      <c r="V18" s="449">
        <f t="shared" si="5"/>
        <v>1049.7949999999996</v>
      </c>
      <c r="W18" s="449">
        <f t="shared" si="6"/>
        <v>1049.7949999999996</v>
      </c>
      <c r="X18" s="455">
        <f t="shared" si="10"/>
        <v>1154.7744999999998</v>
      </c>
      <c r="Y18" s="455">
        <f t="shared" si="10"/>
        <v>1154.7744999999998</v>
      </c>
      <c r="Z18" s="390">
        <f>'AG Jul 2022'!BL10</f>
        <v>0</v>
      </c>
      <c r="AA18" s="367" t="str">
        <f>'AG Jul 2022'!BM10</f>
        <v>n</v>
      </c>
      <c r="AB18" s="523"/>
      <c r="AC18" s="523"/>
      <c r="AD18" s="523"/>
      <c r="AE18" s="523"/>
      <c r="AF18" s="523"/>
      <c r="AG18" s="523"/>
      <c r="AH18" s="523"/>
      <c r="AI18" s="523"/>
      <c r="AJ18" s="523"/>
      <c r="AK18" s="523"/>
      <c r="AL18" s="523"/>
      <c r="AM18" s="523"/>
      <c r="AN18" s="523"/>
      <c r="AO18" s="523"/>
    </row>
    <row r="19" spans="1:3090" x14ac:dyDescent="0.3">
      <c r="A19" s="319" t="str">
        <f>'AG Jul 2022'!K11</f>
        <v>Simply Energy</v>
      </c>
      <c r="B19" s="383" t="str">
        <f>'AG Jul 2022'!L11</f>
        <v>NRMA 1% discount</v>
      </c>
      <c r="C19" s="388">
        <f>IF('AG Jul 2022'!BP11=0,91*'AG Jul 2022'!M11/100,(91*'AG Jul 2022'!M11/100)+'AG Jul 2022'!BP11/4)</f>
        <v>72.584909090909079</v>
      </c>
      <c r="D19" s="388">
        <f>IF('AG Jul 2022'!O11="",$E$5*'AG Jul 2022'!N11/100,IF($E$5&gt;='AG Jul 2022'!P11,('AG Jul 2022'!P11*'AG Jul 2022'!N11/100),($E$5*'AG Jul 2022'!N11/100)))</f>
        <v>277.81818181818176</v>
      </c>
      <c r="E19" s="388">
        <f>IF(AND('AG Jul 2022'!P11&gt;0,'AG Jul 2022'!R11&gt;0),IF($E$5&lt;'AG Jul 2022'!P11,0,IF($E$5&lt;=('AG Jul 2022'!R11+'AG Jul 2022'!P11),(($E$5-'AG Jul 2022'!P11)*'AG Jul 2022'!Q11/100),(('AG Jul 2022'!R11)*'AG Jul 2022'!Q11/100))),0)</f>
        <v>0</v>
      </c>
      <c r="F19" s="388">
        <f>IF(AND('AG Jul 2022'!Q11&gt;0,'AG Jul 2022'!S11&gt;0),IF($E$5&lt;('AG Jul 2022'!R11+'AG Jul 2022'!P11),0,IF($E$5&lt;=('AG Jul 2022'!T11+'AG Jul 2022'!R11+'AG Jul 2022'!P11),(($E$5-('AG Jul 2022'!R11+'AG Jul 2022'!P11))*'AG Jul 2022'!S11/100),('AG Jul 2022'!T11*'AG Jul 2022'!S11/100))),0)</f>
        <v>0</v>
      </c>
      <c r="G19" s="388">
        <v>0</v>
      </c>
      <c r="H19" s="388">
        <f>IF('AG Jul 2022'!T11&gt;0,IF(($E$5&lt;'AG Jul 2022'!T11),(0),($E$5-'AG Jul 2022'!T11)*'AG Jul 2022'!U11/100),IF(AND('AG Jul 2022'!R11&gt;0,'AG Jul 2022'!T11=""),IF(($E$5&lt;'AG Jul 2022'!R11),(0),($E$5-'AG Jul 2022'!R11)*'AG Jul 2022'!S11/100),IF(AND('AG Jul 2022'!P11&gt;0,'AG Jul 2022'!R11=""),IF(($E$5&lt;'AG Jul 2022'!P11),(0),($E$5-'AG Jul 2022'!P11)*'AG Jul 2022'!Q11/100),0)))</f>
        <v>56.762804545454522</v>
      </c>
      <c r="I19" s="388">
        <f t="shared" si="0"/>
        <v>407.16589545454536</v>
      </c>
      <c r="J19" s="449">
        <f t="shared" si="1"/>
        <v>1338.3239454545451</v>
      </c>
      <c r="K19" s="449">
        <f t="shared" si="2"/>
        <v>1628.6635818181815</v>
      </c>
      <c r="L19" s="450">
        <f t="shared" si="7"/>
        <v>1791.5299399999997</v>
      </c>
      <c r="M19" s="459">
        <f>'AG Jul 2022'!AZ11</f>
        <v>1</v>
      </c>
      <c r="N19" s="459">
        <f>'AG Jul 2022'!BA11</f>
        <v>0</v>
      </c>
      <c r="O19" s="459">
        <f>'AG Jul 2022'!BB11</f>
        <v>0</v>
      </c>
      <c r="P19" s="459">
        <f>'AG Jul 2022'!BC11</f>
        <v>0</v>
      </c>
      <c r="Q19" s="460">
        <f>($E$6*'AG Jul 2022'!AT11/100)*4</f>
        <v>238.03200000000001</v>
      </c>
      <c r="R19" s="448" t="str">
        <f t="shared" si="8"/>
        <v>Guaranteed off bill</v>
      </c>
      <c r="S19" s="448" t="str">
        <f t="shared" si="9"/>
        <v>Exclusive</v>
      </c>
      <c r="T19" s="475">
        <f t="shared" si="3"/>
        <v>1612.3769459999996</v>
      </c>
      <c r="U19" s="449">
        <f t="shared" si="4"/>
        <v>1612.3769459999996</v>
      </c>
      <c r="V19" s="449">
        <f t="shared" si="5"/>
        <v>1374.3449459999997</v>
      </c>
      <c r="W19" s="449">
        <f t="shared" si="6"/>
        <v>1374.3449459999997</v>
      </c>
      <c r="X19" s="455">
        <f t="shared" si="10"/>
        <v>1511.7794405999998</v>
      </c>
      <c r="Y19" s="455">
        <f t="shared" si="10"/>
        <v>1511.7794405999998</v>
      </c>
      <c r="Z19" s="390">
        <f>'AG Jul 2022'!BL11</f>
        <v>0</v>
      </c>
      <c r="AA19" s="367" t="str">
        <f>'AG Jul 2022'!BM11</f>
        <v>n</v>
      </c>
      <c r="AB19" s="523"/>
      <c r="AC19" s="523"/>
      <c r="AD19" s="523"/>
      <c r="AE19" s="523"/>
      <c r="AF19" s="523"/>
      <c r="AG19" s="523"/>
      <c r="AH19" s="523"/>
      <c r="AI19" s="523"/>
      <c r="AJ19" s="523"/>
      <c r="AK19" s="523"/>
      <c r="AL19" s="523"/>
      <c r="AM19" s="523"/>
      <c r="AN19" s="523"/>
      <c r="AO19" s="523"/>
    </row>
    <row r="20" spans="1:3090" x14ac:dyDescent="0.3">
      <c r="A20" s="319" t="str">
        <f>'AG Jul 2022'!K12</f>
        <v>Amber Electric</v>
      </c>
      <c r="B20" s="383" t="str">
        <f>'AG Jul 2022'!L12</f>
        <v>Amber Plan</v>
      </c>
      <c r="C20" s="388">
        <f>IF('AG Jul 2022'!BP12=0,91*'AG Jul 2022'!M12/100,(91*'AG Jul 2022'!M12/100)+'AG Jul 2022'!BP12/4)</f>
        <v>119.23527272727273</v>
      </c>
      <c r="D20" s="388">
        <f>IF('AG Jul 2022'!O12="",$E$5*'AG Jul 2022'!N12/100,IF($E$5&gt;='AG Jul 2022'!P12,('AG Jul 2022'!P12*'AG Jul 2022'!N12/100),($E$5*'AG Jul 2022'!N12/100)))</f>
        <v>388.86950454545445</v>
      </c>
      <c r="E20" s="388">
        <f>IF(AND('AG Jul 2022'!P12&gt;0,'AG Jul 2022'!R12&gt;0),IF($E$5&lt;'AG Jul 2022'!P12,0,IF($E$5&lt;=('AG Jul 2022'!R12+'AG Jul 2022'!P12),(($E$5-'AG Jul 2022'!P12)*'AG Jul 2022'!Q12/100),(('AG Jul 2022'!R12)*'AG Jul 2022'!Q12/100))),0)</f>
        <v>0</v>
      </c>
      <c r="F20" s="388">
        <f>IF(AND('AG Jul 2022'!Q12&gt;0,'AG Jul 2022'!S12&gt;0),IF($E$5&lt;('AG Jul 2022'!R12+'AG Jul 2022'!P12),0,IF($E$5&lt;=('AG Jul 2022'!T12+'AG Jul 2022'!R12+'AG Jul 2022'!P12),(($E$5-('AG Jul 2022'!R12+'AG Jul 2022'!P12))*'AG Jul 2022'!S12/100),('AG Jul 2022'!T12*'AG Jul 2022'!S12/100))),0)</f>
        <v>0</v>
      </c>
      <c r="G20" s="388">
        <v>0</v>
      </c>
      <c r="H20" s="388">
        <f>IF('AG Jul 2022'!T12&gt;0,IF(($E$5&lt;'AG Jul 2022'!T12),(0),($E$5-'AG Jul 2022'!T12)*'AG Jul 2022'!U12/100),IF(AND('AG Jul 2022'!R12&gt;0,'AG Jul 2022'!T12=""),IF(($E$5&lt;'AG Jul 2022'!R12),(0),($E$5-'AG Jul 2022'!R12)*'AG Jul 2022'!S12/100),IF(AND('AG Jul 2022'!P12&gt;0,'AG Jul 2022'!R12=""),IF(($E$5&lt;'AG Jul 2022'!P12),(0),($E$5-'AG Jul 2022'!P12)*'AG Jul 2022'!Q12/100),0)))</f>
        <v>0</v>
      </c>
      <c r="I20" s="388">
        <f t="shared" si="0"/>
        <v>508.10477727272718</v>
      </c>
      <c r="J20" s="449">
        <f t="shared" si="1"/>
        <v>1555.4780181818178</v>
      </c>
      <c r="K20" s="449">
        <f t="shared" si="2"/>
        <v>2032.4191090909087</v>
      </c>
      <c r="L20" s="450">
        <f t="shared" si="7"/>
        <v>2235.6610199999996</v>
      </c>
      <c r="M20" s="459">
        <f>'AG Jul 2022'!AZ12</f>
        <v>0</v>
      </c>
      <c r="N20" s="459">
        <f>'AG Jul 2022'!BA12</f>
        <v>0</v>
      </c>
      <c r="O20" s="459">
        <f>'AG Jul 2022'!BB12</f>
        <v>0</v>
      </c>
      <c r="P20" s="459">
        <f>'AG Jul 2022'!BC12</f>
        <v>0</v>
      </c>
      <c r="Q20" s="460">
        <f>($E$6*'AG Jul 2022'!AT12/100)*4</f>
        <v>0</v>
      </c>
      <c r="R20" s="448" t="str">
        <f t="shared" si="8"/>
        <v>No discount</v>
      </c>
      <c r="S20" s="448" t="str">
        <f t="shared" si="9"/>
        <v>Exclusive</v>
      </c>
      <c r="T20" s="475">
        <f t="shared" si="3"/>
        <v>2032.4191090909087</v>
      </c>
      <c r="U20" s="449">
        <f t="shared" si="4"/>
        <v>2032.4191090909087</v>
      </c>
      <c r="V20" s="449">
        <f t="shared" si="5"/>
        <v>2032.4191090909087</v>
      </c>
      <c r="W20" s="449">
        <f t="shared" si="6"/>
        <v>2032.4191090909087</v>
      </c>
      <c r="X20" s="455">
        <f t="shared" si="10"/>
        <v>2235.6610199999996</v>
      </c>
      <c r="Y20" s="455">
        <f t="shared" si="10"/>
        <v>2235.6610199999996</v>
      </c>
      <c r="Z20" s="390">
        <f>'AG Jul 2022'!BL12</f>
        <v>0</v>
      </c>
      <c r="AA20" s="367" t="str">
        <f>'AG Jul 2022'!BM12</f>
        <v>n</v>
      </c>
      <c r="AB20" s="523"/>
      <c r="AC20" s="523"/>
      <c r="AD20" s="523"/>
      <c r="AE20" s="523"/>
      <c r="AF20" s="523"/>
      <c r="AG20" s="523"/>
      <c r="AH20" s="523"/>
      <c r="AI20" s="523"/>
      <c r="AJ20" s="523"/>
      <c r="AK20" s="523"/>
      <c r="AL20" s="523"/>
      <c r="AM20" s="523"/>
      <c r="AN20" s="523"/>
      <c r="AO20" s="523"/>
    </row>
    <row r="21" spans="1:3090" x14ac:dyDescent="0.3">
      <c r="A21" s="319" t="str">
        <f>'AG Jul 2022'!K13</f>
        <v>GloBird Energy</v>
      </c>
      <c r="B21" s="383" t="str">
        <f>'AG Jul 2022'!L13</f>
        <v>SolarPlus</v>
      </c>
      <c r="C21" s="388">
        <f>IF('AG Jul 2022'!BP13=0,91*'AG Jul 2022'!M13/100,(91*'AG Jul 2022'!M13/100)+'AG Jul 2022'!BP13/4)</f>
        <v>81.899999999999991</v>
      </c>
      <c r="D21" s="388">
        <f>IF('AG Jul 2022'!O13="",$E$5*'AG Jul 2022'!N13/100,IF($E$5&gt;='AG Jul 2022'!P13,('AG Jul 2022'!P13*'AG Jul 2022'!N13/100),($E$5*'AG Jul 2022'!N13/100)))</f>
        <v>584.98649999999986</v>
      </c>
      <c r="E21" s="388">
        <f>IF(AND('AG Jul 2022'!P13&gt;0,'AG Jul 2022'!R13&gt;0),IF($E$5&lt;'AG Jul 2022'!P13,0,IF($E$5&lt;=('AG Jul 2022'!R13+'AG Jul 2022'!P13),(($E$5-'AG Jul 2022'!P13)*'AG Jul 2022'!Q13/100),(('AG Jul 2022'!R13)*'AG Jul 2022'!Q13/100))),0)</f>
        <v>0</v>
      </c>
      <c r="F21" s="388">
        <f>IF(AND('AG Jul 2022'!Q13&gt;0,'AG Jul 2022'!S13&gt;0),IF($E$5&lt;('AG Jul 2022'!R13+'AG Jul 2022'!P13),0,IF($E$5&lt;=('AG Jul 2022'!T13+'AG Jul 2022'!R13+'AG Jul 2022'!P13),(($E$5-('AG Jul 2022'!R13+'AG Jul 2022'!P13))*'AG Jul 2022'!S13/100),('AG Jul 2022'!T13*'AG Jul 2022'!S13/100))),0)</f>
        <v>0</v>
      </c>
      <c r="G21" s="388">
        <v>0</v>
      </c>
      <c r="H21" s="388">
        <f>IF('AG Jul 2022'!T13&gt;0,IF(($E$5&lt;'AG Jul 2022'!T13),(0),($E$5-'AG Jul 2022'!T13)*'AG Jul 2022'!U13/100),IF(AND('AG Jul 2022'!R13&gt;0,'AG Jul 2022'!T13=""),IF(($E$5&lt;'AG Jul 2022'!R13),(0),($E$5-'AG Jul 2022'!R13)*'AG Jul 2022'!S13/100),IF(AND('AG Jul 2022'!P13&gt;0,'AG Jul 2022'!R13=""),IF(($E$5&lt;'AG Jul 2022'!P13),(0),($E$5-'AG Jul 2022'!P13)*'AG Jul 2022'!Q13/100),0)))</f>
        <v>0</v>
      </c>
      <c r="I21" s="388">
        <f t="shared" si="0"/>
        <v>666.88649999999984</v>
      </c>
      <c r="J21" s="449">
        <f t="shared" si="1"/>
        <v>2339.9459999999995</v>
      </c>
      <c r="K21" s="449">
        <f t="shared" si="2"/>
        <v>2667.5459999999994</v>
      </c>
      <c r="L21" s="450">
        <f t="shared" si="7"/>
        <v>2934.3005999999996</v>
      </c>
      <c r="M21" s="459">
        <f>'AG Jul 2022'!AZ13</f>
        <v>0</v>
      </c>
      <c r="N21" s="459">
        <f>'AG Jul 2022'!BA13</f>
        <v>0</v>
      </c>
      <c r="O21" s="459">
        <f>'AG Jul 2022'!BB13</f>
        <v>0</v>
      </c>
      <c r="P21" s="459">
        <f>'AG Jul 2022'!BC13</f>
        <v>0</v>
      </c>
      <c r="Q21" s="460">
        <f>($E$6*'AG Jul 2022'!AT13/100)*4</f>
        <v>595.08000000000004</v>
      </c>
      <c r="R21" s="448" t="str">
        <f t="shared" si="8"/>
        <v>No discount</v>
      </c>
      <c r="S21" s="448" t="str">
        <f t="shared" si="9"/>
        <v>Exclusive</v>
      </c>
      <c r="T21" s="475">
        <f t="shared" si="3"/>
        <v>2667.5459999999994</v>
      </c>
      <c r="U21" s="449">
        <f t="shared" si="4"/>
        <v>2667.5459999999994</v>
      </c>
      <c r="V21" s="449">
        <f t="shared" si="5"/>
        <v>2072.4659999999994</v>
      </c>
      <c r="W21" s="449">
        <f t="shared" si="6"/>
        <v>2072.4659999999994</v>
      </c>
      <c r="X21" s="455">
        <f t="shared" si="10"/>
        <v>2279.7125999999994</v>
      </c>
      <c r="Y21" s="455">
        <f t="shared" si="10"/>
        <v>2279.7125999999994</v>
      </c>
      <c r="Z21" s="390">
        <f>'AG Jul 2022'!BL13</f>
        <v>0</v>
      </c>
      <c r="AA21" s="367" t="str">
        <f>'AG Jul 2022'!BM13</f>
        <v>n</v>
      </c>
      <c r="AB21" s="523"/>
      <c r="AC21" s="523"/>
      <c r="AD21" s="523"/>
      <c r="AE21" s="523"/>
      <c r="AF21" s="523"/>
      <c r="AG21" s="523"/>
      <c r="AH21" s="523"/>
      <c r="AI21" s="523"/>
      <c r="AJ21" s="523"/>
      <c r="AK21" s="523"/>
      <c r="AL21" s="523"/>
      <c r="AM21" s="523"/>
      <c r="AN21" s="523"/>
      <c r="AO21" s="523"/>
    </row>
    <row r="22" spans="1:3090" x14ac:dyDescent="0.3">
      <c r="A22" s="319" t="str">
        <f>'AG Jul 2022'!K14</f>
        <v>Kogan Energy</v>
      </c>
      <c r="B22" s="383" t="str">
        <f>'AG Jul 2022'!L14</f>
        <v>Free Kogan First Membership</v>
      </c>
      <c r="C22" s="388">
        <f>IF('AG Jul 2022'!BP14=0,91*'AG Jul 2022'!M14/100,(91*'AG Jul 2022'!M14/100)+'AG Jul 2022'!BP14/4)</f>
        <v>82.570090909090908</v>
      </c>
      <c r="D22" s="388">
        <f>IF('AG Jul 2022'!O14="",$E$5*'AG Jul 2022'!N14/100,IF($E$5&gt;='AG Jul 2022'!P14,('AG Jul 2022'!P14*'AG Jul 2022'!N14/100),($E$5*'AG Jul 2022'!N14/100)))</f>
        <v>294.55535454545452</v>
      </c>
      <c r="E22" s="388">
        <f>IF(AND('AG Jul 2022'!P14&gt;0,'AG Jul 2022'!R14&gt;0),IF($E$5&lt;'AG Jul 2022'!P14,0,IF($E$5&lt;=('AG Jul 2022'!R14+'AG Jul 2022'!P14),(($E$5-'AG Jul 2022'!P14)*'AG Jul 2022'!Q14/100),(('AG Jul 2022'!R14)*'AG Jul 2022'!Q14/100))),0)</f>
        <v>0</v>
      </c>
      <c r="F22" s="388">
        <f>IF(AND('AG Jul 2022'!Q14&gt;0,'AG Jul 2022'!S14&gt;0),IF($E$5&lt;('AG Jul 2022'!R14+'AG Jul 2022'!P14),0,IF($E$5&lt;=('AG Jul 2022'!T14+'AG Jul 2022'!R14+'AG Jul 2022'!P14),(($E$5-('AG Jul 2022'!R14+'AG Jul 2022'!P14))*'AG Jul 2022'!S14/100),('AG Jul 2022'!T14*'AG Jul 2022'!S14/100))),0)</f>
        <v>0</v>
      </c>
      <c r="G22" s="388">
        <v>0</v>
      </c>
      <c r="H22" s="388">
        <f>IF('AG Jul 2022'!T14&gt;0,IF(($E$5&lt;'AG Jul 2022'!T14),(0),($E$5-'AG Jul 2022'!T14)*'AG Jul 2022'!U14/100),IF(AND('AG Jul 2022'!R14&gt;0,'AG Jul 2022'!T14=""),IF(($E$5&lt;'AG Jul 2022'!R14),(0),($E$5-'AG Jul 2022'!R14)*'AG Jul 2022'!S14/100),IF(AND('AG Jul 2022'!P14&gt;0,'AG Jul 2022'!R14=""),IF(($E$5&lt;'AG Jul 2022'!P14),(0),($E$5-'AG Jul 2022'!P14)*'AG Jul 2022'!Q14/100),0)))</f>
        <v>0</v>
      </c>
      <c r="I22" s="388">
        <f t="shared" si="0"/>
        <v>377.12544545454546</v>
      </c>
      <c r="J22" s="449">
        <f t="shared" si="1"/>
        <v>1178.2214181818181</v>
      </c>
      <c r="K22" s="449">
        <f t="shared" si="2"/>
        <v>1508.5017818181818</v>
      </c>
      <c r="L22" s="450">
        <f t="shared" si="7"/>
        <v>1659.3519600000002</v>
      </c>
      <c r="M22" s="459">
        <f>'AG Jul 2022'!AZ14</f>
        <v>0</v>
      </c>
      <c r="N22" s="459">
        <f>'AG Jul 2022'!BA14</f>
        <v>0</v>
      </c>
      <c r="O22" s="459">
        <f>'AG Jul 2022'!BB14</f>
        <v>0</v>
      </c>
      <c r="P22" s="459">
        <f>'AG Jul 2022'!BC14</f>
        <v>0</v>
      </c>
      <c r="Q22" s="460">
        <f>($E$6*'AG Jul 2022'!AT14/100)*4</f>
        <v>129.4299</v>
      </c>
      <c r="R22" s="448" t="str">
        <f t="shared" si="8"/>
        <v>No discount</v>
      </c>
      <c r="S22" s="448" t="str">
        <f t="shared" si="9"/>
        <v>Exclusive</v>
      </c>
      <c r="T22" s="475">
        <f t="shared" si="3"/>
        <v>1508.5017818181818</v>
      </c>
      <c r="U22" s="449">
        <f t="shared" si="4"/>
        <v>1508.5017818181818</v>
      </c>
      <c r="V22" s="449">
        <f t="shared" si="5"/>
        <v>1379.0718818181817</v>
      </c>
      <c r="W22" s="449">
        <f t="shared" si="6"/>
        <v>1379.0718818181817</v>
      </c>
      <c r="X22" s="455">
        <f t="shared" si="10"/>
        <v>1516.9790700000001</v>
      </c>
      <c r="Y22" s="455">
        <f t="shared" si="10"/>
        <v>1516.9790700000001</v>
      </c>
      <c r="Z22" s="390">
        <f>'AG Jul 2022'!BL14</f>
        <v>0</v>
      </c>
      <c r="AA22" s="367" t="str">
        <f>'AG Jul 2022'!BM14</f>
        <v>n</v>
      </c>
      <c r="AB22" s="523"/>
      <c r="AC22" s="523"/>
      <c r="AD22" s="523"/>
      <c r="AE22" s="523"/>
      <c r="AF22" s="523"/>
      <c r="AG22" s="523"/>
      <c r="AH22" s="523"/>
      <c r="AI22" s="523"/>
      <c r="AJ22" s="523"/>
      <c r="AK22" s="523"/>
      <c r="AL22" s="523"/>
      <c r="AM22" s="523"/>
      <c r="AN22" s="523"/>
      <c r="AO22" s="523"/>
    </row>
    <row r="23" spans="1:3090" x14ac:dyDescent="0.3">
      <c r="A23" s="319" t="str">
        <f>'AG Jul 2022'!K15</f>
        <v>ReAmped Energy</v>
      </c>
      <c r="B23" s="383" t="str">
        <f>'AG Jul 2022'!L15</f>
        <v>Solar</v>
      </c>
      <c r="C23" s="388">
        <f>IF('AG Jul 2022'!BP15=0,91*'AG Jul 2022'!M15/100,(91*'AG Jul 2022'!M15/100)+'AG Jul 2022'!BP15/4)</f>
        <v>67.737090909090895</v>
      </c>
      <c r="D23" s="388">
        <f>IF('AG Jul 2022'!O15="",$E$5*'AG Jul 2022'!N15/100,IF($E$5&gt;='AG Jul 2022'!P15,('AG Jul 2022'!P15*'AG Jul 2022'!N15/100),($E$5*'AG Jul 2022'!N15/100)))</f>
        <v>476.67174545454537</v>
      </c>
      <c r="E23" s="388">
        <f>IF(AND('AG Jul 2022'!P15&gt;0,'AG Jul 2022'!R15&gt;0),IF($E$5&lt;'AG Jul 2022'!P15,0,IF($E$5&lt;=('AG Jul 2022'!R15+'AG Jul 2022'!P15),(($E$5-'AG Jul 2022'!P15)*'AG Jul 2022'!Q15/100),(('AG Jul 2022'!R15)*'AG Jul 2022'!Q15/100))),0)</f>
        <v>0</v>
      </c>
      <c r="F23" s="388">
        <f>IF(AND('AG Jul 2022'!Q15&gt;0,'AG Jul 2022'!S15&gt;0),IF($E$5&lt;('AG Jul 2022'!R15+'AG Jul 2022'!P15),0,IF($E$5&lt;=('AG Jul 2022'!T15+'AG Jul 2022'!R15+'AG Jul 2022'!P15),(($E$5-('AG Jul 2022'!R15+'AG Jul 2022'!P15))*'AG Jul 2022'!S15/100),('AG Jul 2022'!T15*'AG Jul 2022'!S15/100))),0)</f>
        <v>0</v>
      </c>
      <c r="G23" s="388">
        <v>0</v>
      </c>
      <c r="H23" s="388">
        <f>IF('AG Jul 2022'!T15&gt;0,IF(($E$5&lt;'AG Jul 2022'!T15),(0),($E$5-'AG Jul 2022'!T15)*'AG Jul 2022'!U15/100),IF(AND('AG Jul 2022'!R15&gt;0,'AG Jul 2022'!T15=""),IF(($E$5&lt;'AG Jul 2022'!R15),(0),($E$5-'AG Jul 2022'!R15)*'AG Jul 2022'!S15/100),IF(AND('AG Jul 2022'!P15&gt;0,'AG Jul 2022'!R15=""),IF(($E$5&lt;'AG Jul 2022'!P15),(0),($E$5-'AG Jul 2022'!P15)*'AG Jul 2022'!Q15/100),0)))</f>
        <v>0</v>
      </c>
      <c r="I23" s="388">
        <f t="shared" si="0"/>
        <v>544.40883636363628</v>
      </c>
      <c r="J23" s="449">
        <f t="shared" si="1"/>
        <v>1906.6869818181815</v>
      </c>
      <c r="K23" s="449">
        <f t="shared" si="2"/>
        <v>2177.6353454545451</v>
      </c>
      <c r="L23" s="450">
        <f t="shared" si="7"/>
        <v>2395.3988799999997</v>
      </c>
      <c r="M23" s="459">
        <f>'AG Jul 2022'!AZ15</f>
        <v>0</v>
      </c>
      <c r="N23" s="459">
        <f>'AG Jul 2022'!BA15</f>
        <v>0</v>
      </c>
      <c r="O23" s="459">
        <f>'AG Jul 2022'!BB15</f>
        <v>0</v>
      </c>
      <c r="P23" s="459">
        <f>'AG Jul 2022'!BC15</f>
        <v>0</v>
      </c>
      <c r="Q23" s="460">
        <f>($E$6*'AG Jul 2022'!AT15/100)*4</f>
        <v>0</v>
      </c>
      <c r="R23" s="448" t="str">
        <f t="shared" si="8"/>
        <v>No discount</v>
      </c>
      <c r="S23" s="448" t="str">
        <f t="shared" si="9"/>
        <v>Exclusive</v>
      </c>
      <c r="T23" s="475">
        <f t="shared" si="3"/>
        <v>2177.6353454545451</v>
      </c>
      <c r="U23" s="449">
        <f t="shared" si="4"/>
        <v>2177.6353454545451</v>
      </c>
      <c r="V23" s="449">
        <f t="shared" si="5"/>
        <v>2177.6353454545451</v>
      </c>
      <c r="W23" s="449">
        <f t="shared" si="6"/>
        <v>2177.6353454545451</v>
      </c>
      <c r="X23" s="455">
        <f t="shared" si="10"/>
        <v>2395.3988799999997</v>
      </c>
      <c r="Y23" s="455">
        <f t="shared" si="10"/>
        <v>2395.3988799999997</v>
      </c>
      <c r="Z23" s="390">
        <f>'AG Jul 2022'!BL15</f>
        <v>0</v>
      </c>
      <c r="AA23" s="367" t="str">
        <f>'AG Jul 2022'!BM15</f>
        <v>n</v>
      </c>
      <c r="AB23" s="523"/>
      <c r="AC23" s="523"/>
      <c r="AD23" s="523"/>
      <c r="AE23" s="523"/>
      <c r="AF23" s="523"/>
      <c r="AG23" s="523"/>
      <c r="AH23" s="523"/>
      <c r="AI23" s="523"/>
      <c r="AJ23" s="523"/>
      <c r="AK23" s="523"/>
      <c r="AL23" s="523"/>
      <c r="AM23" s="523"/>
      <c r="AN23" s="523"/>
      <c r="AO23" s="523"/>
    </row>
    <row r="24" spans="1:3090" x14ac:dyDescent="0.3">
      <c r="A24" s="319" t="str">
        <f>'AG Jul 2022'!K16</f>
        <v>Sumo Power</v>
      </c>
      <c r="B24" s="383" t="str">
        <f>'AG Jul 2022'!L16</f>
        <v>Assure</v>
      </c>
      <c r="C24" s="388">
        <f>IF('AG Jul 2022'!BP16=0,91*'AG Jul 2022'!M16/100,(91*'AG Jul 2022'!M16/100)+'AG Jul 2022'!BP16/4)</f>
        <v>68.25</v>
      </c>
      <c r="D24" s="388">
        <f>IF('AG Jul 2022'!O16="",$E$5*'AG Jul 2022'!N16/100,IF($E$5&gt;='AG Jul 2022'!P16,('AG Jul 2022'!P16*'AG Jul 2022'!N16/100),($E$5*'AG Jul 2022'!N16/100)))</f>
        <v>274.58549999999997</v>
      </c>
      <c r="E24" s="388">
        <f>IF(AND('AG Jul 2022'!P16&gt;0,'AG Jul 2022'!R16&gt;0),IF($E$5&lt;'AG Jul 2022'!P16,0,IF($E$5&lt;=('AG Jul 2022'!R16+'AG Jul 2022'!P16),(($E$5-'AG Jul 2022'!P16)*'AG Jul 2022'!Q16/100),(('AG Jul 2022'!R16)*'AG Jul 2022'!Q16/100))),0)</f>
        <v>0</v>
      </c>
      <c r="F24" s="388">
        <f>IF(AND('AG Jul 2022'!Q16&gt;0,'AG Jul 2022'!S16&gt;0),IF($E$5&lt;('AG Jul 2022'!R16+'AG Jul 2022'!P16),0,IF($E$5&lt;=('AG Jul 2022'!T16+'AG Jul 2022'!R16+'AG Jul 2022'!P16),(($E$5-('AG Jul 2022'!R16+'AG Jul 2022'!P16))*'AG Jul 2022'!S16/100),('AG Jul 2022'!T16*'AG Jul 2022'!S16/100))),0)</f>
        <v>0</v>
      </c>
      <c r="G24" s="388">
        <v>0</v>
      </c>
      <c r="H24" s="388">
        <f>IF('AG Jul 2022'!T16&gt;0,IF(($E$5&lt;'AG Jul 2022'!T16),(0),($E$5-'AG Jul 2022'!T16)*'AG Jul 2022'!U16/100),IF(AND('AG Jul 2022'!R16&gt;0,'AG Jul 2022'!T16=""),IF(($E$5&lt;'AG Jul 2022'!R16),(0),($E$5-'AG Jul 2022'!R16)*'AG Jul 2022'!S16/100),IF(AND('AG Jul 2022'!P16&gt;0,'AG Jul 2022'!R16=""),IF(($E$5&lt;'AG Jul 2022'!P16),(0),($E$5-'AG Jul 2022'!P16)*'AG Jul 2022'!Q16/100),0)))</f>
        <v>0</v>
      </c>
      <c r="I24" s="388">
        <f t="shared" si="0"/>
        <v>342.83549999999997</v>
      </c>
      <c r="J24" s="449">
        <f t="shared" si="1"/>
        <v>1098.3419999999999</v>
      </c>
      <c r="K24" s="449">
        <f t="shared" si="2"/>
        <v>1371.3419999999999</v>
      </c>
      <c r="L24" s="450">
        <f t="shared" si="7"/>
        <v>1508.4762000000001</v>
      </c>
      <c r="M24" s="459">
        <f>'AG Jul 2022'!AZ16</f>
        <v>0</v>
      </c>
      <c r="N24" s="459">
        <f>'AG Jul 2022'!BA16</f>
        <v>0</v>
      </c>
      <c r="O24" s="459">
        <f>'AG Jul 2022'!BB16</f>
        <v>0</v>
      </c>
      <c r="P24" s="459">
        <f>'AG Jul 2022'!BC16</f>
        <v>0</v>
      </c>
      <c r="Q24" s="460">
        <f>($E$6*'AG Jul 2022'!AT16/100)*4</f>
        <v>163.64700000000002</v>
      </c>
      <c r="R24" s="448" t="str">
        <f t="shared" si="8"/>
        <v>No discount</v>
      </c>
      <c r="S24" s="448" t="str">
        <f t="shared" si="9"/>
        <v>Exclusive</v>
      </c>
      <c r="T24" s="475">
        <f t="shared" si="3"/>
        <v>1371.3419999999999</v>
      </c>
      <c r="U24" s="449">
        <f t="shared" si="4"/>
        <v>1371.3419999999999</v>
      </c>
      <c r="V24" s="449">
        <f t="shared" si="5"/>
        <v>1207.6949999999999</v>
      </c>
      <c r="W24" s="449">
        <f t="shared" si="6"/>
        <v>1207.6949999999999</v>
      </c>
      <c r="X24" s="455">
        <f t="shared" si="10"/>
        <v>1328.4645</v>
      </c>
      <c r="Y24" s="455">
        <f t="shared" si="10"/>
        <v>1328.4645</v>
      </c>
      <c r="Z24" s="390">
        <f>'AG Jul 2022'!BL16</f>
        <v>0</v>
      </c>
      <c r="AA24" s="367" t="str">
        <f>'AG Jul 2022'!BM16</f>
        <v>n</v>
      </c>
      <c r="AB24" s="523"/>
      <c r="AC24" s="523"/>
      <c r="AD24" s="523"/>
      <c r="AE24" s="523"/>
      <c r="AF24" s="523"/>
      <c r="AG24" s="523"/>
      <c r="AH24" s="523"/>
      <c r="AI24" s="523"/>
      <c r="AJ24" s="523"/>
      <c r="AK24" s="523"/>
      <c r="AL24" s="523"/>
      <c r="AM24" s="523"/>
      <c r="AN24" s="523"/>
      <c r="AO24" s="523"/>
    </row>
    <row r="25" spans="1:3090" s="3" customFormat="1" ht="13.5" x14ac:dyDescent="0.3">
      <c r="A25" s="526"/>
      <c r="B25" s="526"/>
      <c r="C25" s="526"/>
      <c r="D25" s="526"/>
      <c r="E25" s="526"/>
      <c r="F25" s="526"/>
      <c r="G25" s="526"/>
      <c r="H25" s="526"/>
      <c r="I25" s="526"/>
      <c r="J25" s="526"/>
      <c r="K25" s="526"/>
      <c r="L25" s="526"/>
      <c r="M25" s="526"/>
      <c r="N25" s="526"/>
      <c r="O25" s="526"/>
      <c r="P25" s="526"/>
      <c r="Q25" s="526"/>
      <c r="R25" s="526"/>
      <c r="S25" s="526"/>
      <c r="T25" s="526"/>
      <c r="U25" s="526"/>
      <c r="V25" s="526"/>
      <c r="W25" s="526"/>
      <c r="X25" s="526"/>
      <c r="Y25" s="526"/>
      <c r="Z25" s="526"/>
      <c r="AA25" s="526"/>
      <c r="AB25" s="523"/>
      <c r="AC25" s="523"/>
      <c r="AD25" s="523"/>
      <c r="AE25" s="523"/>
      <c r="AF25" s="523"/>
      <c r="AG25" s="523"/>
      <c r="AH25" s="523"/>
      <c r="AI25" s="523"/>
      <c r="AJ25" s="523"/>
      <c r="AK25" s="523"/>
      <c r="AL25" s="523"/>
      <c r="AM25" s="523"/>
      <c r="AN25" s="523"/>
      <c r="AO25" s="523"/>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row>
    <row r="26" spans="1:3090" s="3" customFormat="1" thickBot="1" x14ac:dyDescent="0.35">
      <c r="A26" s="526"/>
      <c r="B26" s="526"/>
      <c r="C26" s="526"/>
      <c r="D26" s="526"/>
      <c r="E26" s="526"/>
      <c r="F26" s="526"/>
      <c r="G26" s="526"/>
      <c r="H26" s="526"/>
      <c r="I26" s="526"/>
      <c r="J26" s="526"/>
      <c r="K26" s="526"/>
      <c r="L26" s="526"/>
      <c r="M26" s="526"/>
      <c r="N26" s="526"/>
      <c r="O26" s="526"/>
      <c r="P26" s="526"/>
      <c r="Q26" s="526"/>
      <c r="R26" s="526"/>
      <c r="S26" s="526"/>
      <c r="T26" s="526"/>
      <c r="U26" s="526"/>
      <c r="V26" s="526"/>
      <c r="W26" s="526"/>
      <c r="X26" s="526"/>
      <c r="Y26" s="526"/>
      <c r="Z26" s="526"/>
      <c r="AA26" s="526"/>
      <c r="AB26" s="523"/>
      <c r="AC26" s="523"/>
      <c r="AD26" s="523"/>
      <c r="AE26" s="523"/>
      <c r="AF26" s="523"/>
      <c r="AG26" s="523"/>
      <c r="AH26" s="523"/>
      <c r="AI26" s="523"/>
      <c r="AJ26" s="523"/>
      <c r="AK26" s="523"/>
      <c r="AL26" s="523"/>
      <c r="AM26" s="523"/>
      <c r="AN26" s="523"/>
      <c r="AO26" s="523"/>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row>
    <row r="27" spans="1:3090" x14ac:dyDescent="0.3">
      <c r="A27" s="439" t="s">
        <v>553</v>
      </c>
      <c r="B27" s="429"/>
      <c r="C27" s="429"/>
      <c r="D27" s="429"/>
      <c r="E27" s="429"/>
      <c r="F27" s="429"/>
      <c r="G27" s="429"/>
      <c r="H27" s="429"/>
      <c r="I27" s="429"/>
      <c r="J27" s="429"/>
      <c r="K27" s="429"/>
      <c r="L27" s="429"/>
      <c r="M27" s="429"/>
      <c r="N27" s="429"/>
      <c r="O27" s="429"/>
      <c r="P27" s="429"/>
      <c r="Q27" s="429"/>
      <c r="R27" s="429"/>
      <c r="S27" s="429"/>
      <c r="T27" s="429"/>
      <c r="U27" s="429"/>
      <c r="V27" s="429"/>
      <c r="W27" s="429"/>
      <c r="X27" s="429"/>
      <c r="Y27" s="429"/>
      <c r="Z27" s="429"/>
      <c r="AA27" s="430"/>
      <c r="AB27" s="523"/>
      <c r="AC27" s="523"/>
      <c r="AD27" s="523"/>
      <c r="AE27" s="523"/>
      <c r="AF27" s="523"/>
      <c r="AG27" s="523"/>
      <c r="AH27" s="523"/>
      <c r="AI27" s="523"/>
      <c r="AJ27" s="523"/>
      <c r="AK27" s="523"/>
      <c r="AL27" s="523"/>
      <c r="AM27" s="523"/>
      <c r="AN27" s="523"/>
      <c r="AO27" s="523"/>
    </row>
    <row r="28" spans="1:3090" ht="70" x14ac:dyDescent="0.3">
      <c r="A28" s="431" t="s">
        <v>408</v>
      </c>
      <c r="B28" s="432" t="s">
        <v>409</v>
      </c>
      <c r="C28" s="433" t="s">
        <v>410</v>
      </c>
      <c r="D28" s="433" t="s">
        <v>411</v>
      </c>
      <c r="E28" s="433" t="s">
        <v>446</v>
      </c>
      <c r="F28" s="433" t="s">
        <v>447</v>
      </c>
      <c r="G28" s="433" t="s">
        <v>354</v>
      </c>
      <c r="H28" s="433" t="s">
        <v>554</v>
      </c>
      <c r="I28" s="433" t="s">
        <v>222</v>
      </c>
      <c r="J28" s="442" t="s">
        <v>406</v>
      </c>
      <c r="K28" s="443" t="s">
        <v>449</v>
      </c>
      <c r="L28" s="435" t="s">
        <v>1010</v>
      </c>
      <c r="M28" s="436" t="s">
        <v>398</v>
      </c>
      <c r="N28" s="436" t="s">
        <v>533</v>
      </c>
      <c r="O28" s="436" t="s">
        <v>399</v>
      </c>
      <c r="P28" s="436" t="s">
        <v>552</v>
      </c>
      <c r="Q28" s="437" t="s">
        <v>490</v>
      </c>
      <c r="R28" s="444" t="s">
        <v>1011</v>
      </c>
      <c r="S28" s="444" t="s">
        <v>1012</v>
      </c>
      <c r="T28" s="445" t="s">
        <v>1013</v>
      </c>
      <c r="U28" s="445" t="s">
        <v>1014</v>
      </c>
      <c r="V28" s="445" t="s">
        <v>104</v>
      </c>
      <c r="W28" s="445" t="s">
        <v>105</v>
      </c>
      <c r="X28" s="437" t="s">
        <v>331</v>
      </c>
      <c r="Y28" s="437" t="s">
        <v>332</v>
      </c>
      <c r="Z28" s="436" t="s">
        <v>400</v>
      </c>
      <c r="AA28" s="438" t="s">
        <v>558</v>
      </c>
      <c r="AB28" s="523"/>
      <c r="AC28" s="523"/>
      <c r="AD28" s="523"/>
      <c r="AE28" s="523"/>
      <c r="AF28" s="523"/>
      <c r="AG28" s="523"/>
      <c r="AH28" s="523"/>
      <c r="AI28" s="523"/>
      <c r="AJ28" s="523"/>
      <c r="AK28" s="523"/>
      <c r="AL28" s="523"/>
      <c r="AM28" s="523"/>
      <c r="AN28" s="523"/>
      <c r="AO28" s="523"/>
    </row>
    <row r="29" spans="1:3090" x14ac:dyDescent="0.3">
      <c r="A29" s="319" t="str">
        <f>'AG Jul 2022'!K17</f>
        <v>Energy Locals</v>
      </c>
      <c r="B29" s="383" t="str">
        <f>'AG Jul 2022'!L17</f>
        <v>Online Member</v>
      </c>
      <c r="C29" s="388">
        <f>IF('AG Jul 2022'!BP17=0,91*'AG Jul 2022'!M17/100,(91*'AG Jul 2022'!M17/100)+'AG Jul 2022'!BP17/4)</f>
        <v>102.31227272727271</v>
      </c>
      <c r="D29" s="388">
        <f>IF('AG Jul 2022'!O17="",$G$5*'AG Jul 2022'!N17/100,IF($G$5&gt;='AG Jul 2022'!P17,('AG Jul 2022'!P17*'AG Jul 2022'!N17/100),($G$5*'AG Jul 2022'!N17/100)))</f>
        <v>192.20985000000002</v>
      </c>
      <c r="E29" s="388">
        <f>IF(AND('AG Jul 2022'!P17&gt;0,'AG Jul 2022'!R17&gt;0),IF($G$5&lt;'AG Jul 2022'!P17,0,IF($G$5&lt;=('AG Jul 2022'!R17+'AG Jul 2022'!P17),(($G$5-'AG Jul 2022'!P17)*'AG Jul 2022'!Q17/100),(('AG Jul 2022'!R17)*'AG Jul 2022'!Q17/100))),0)</f>
        <v>0</v>
      </c>
      <c r="F29" s="388">
        <f>IF(AND('AG Jul 2022'!Q17&gt;0,'AG Jul 2022'!S17&gt;0),IF($G$5&lt;('AG Jul 2022'!R17+'AG Jul 2022'!P17),0,IF($G$5&lt;=('AG Jul 2022'!T17+'AG Jul 2022'!R17+'AG Jul 2022'!P17),(($G$5-('AG Jul 2022'!R17+'AG Jul 2022'!P17))*'AG Jul 2022'!S17/100),('AG Jul 2022'!T17*'AG Jul 2022'!S17/100))),0)</f>
        <v>0</v>
      </c>
      <c r="G29" s="388">
        <f>IF('AG Jul 2022'!T17&gt;0,IF(($G$5&lt;'AG Jul 2022'!T17),(0),($G$5-'AG Jul 2022'!T17)*'AG Jul 2022'!U17/100),IF(AND('AG Jul 2022'!R17&gt;0,'AG Jul 2022'!T17=""),IF(($G$5&lt;'AG Jul 2022'!R17),(0),($G$5-'AG Jul 2022'!R17)*'AG Jul 2022'!S17/100),IF(AND('AG Jul 2022'!P17&gt;0,'AG Jul 2022'!R17=""),IF(($G$5&lt;'AG Jul 2022'!P17),(0),($G$5-'AG Jul 2022'!P17)*'AG Jul 2022'!Q17/100),0)))</f>
        <v>0</v>
      </c>
      <c r="H29" s="388">
        <f>$H$5*'AG Jul 2022'!AE17/100</f>
        <v>60.886349999999986</v>
      </c>
      <c r="I29" s="388">
        <f t="shared" ref="I29:I43" si="11">SUM(C29:H29)</f>
        <v>355.40847272727274</v>
      </c>
      <c r="J29" s="449">
        <f t="shared" ref="J29:J43" si="12">(I29-C29)*4</f>
        <v>1012.3848</v>
      </c>
      <c r="K29" s="449">
        <f t="shared" ref="K29:K43" si="13">I29*4</f>
        <v>1421.633890909091</v>
      </c>
      <c r="L29" s="450">
        <f>K29*1.1</f>
        <v>1563.7972800000002</v>
      </c>
      <c r="M29" s="449">
        <f>'AG Jul 2022'!AZ17</f>
        <v>0</v>
      </c>
      <c r="N29" s="449">
        <f>'AG Jul 2022'!BA17</f>
        <v>0</v>
      </c>
      <c r="O29" s="449">
        <f>'AG Jul 2022'!BB17</f>
        <v>0</v>
      </c>
      <c r="P29" s="449">
        <f>'AG Jul 2022'!BC17</f>
        <v>0</v>
      </c>
      <c r="Q29" s="449">
        <f>($E$6*'AG Jul 2022'!AT17/100)*4</f>
        <v>327.29400000000004</v>
      </c>
      <c r="R29" s="448" t="str">
        <f>IF(SUM(M29:P29)=0,"No discount",IF(M29&gt;0,"Guaranteed off bill",IF(N29&gt;0,"Guaranteed off usage",IF(O29&gt;0,"Pay-on-time off bill","Pay-on-time off usage"))))</f>
        <v>No discount</v>
      </c>
      <c r="S29" s="448" t="str">
        <f>IF(OR(A29="Origin Energy",A29="Red Energy",A29="Powershop"),"Inclusive","Exclusive")</f>
        <v>Exclusive</v>
      </c>
      <c r="T29" s="475">
        <f t="shared" ref="T29:T43" si="14">IF(AND(R29="Guaranteed off bill",S29="Inclusive"),((K29*1.1)-((K29*1.1)*M29/100))/1.1,IF(AND(R29="Guaranteed off usage",S29="Inclusive"),((K29*1.1)-((J29*1.1)*N29/100))/1.1,IF(AND(R29="Guaranteed off bill",S29="Exclusive"),K29-(K29*M29/100),IF(AND(R29="Guaranteed off usage",S29="Exclusive"),K29-(J29*N29/100),IF(S29="Inclusive",((K29*1.1))/1.1,K29)))))</f>
        <v>1421.633890909091</v>
      </c>
      <c r="U29" s="449">
        <f t="shared" ref="U29:U43" si="15">IF(AND(R29="Pay-on-time off bill",S29="Inclusive"),((T29*1.1)-((T29*1.1)*O29/100))/1.1,IF(AND(R29="Pay-on-time off usage",S29="Inclusive"),((T29*1.1)-((J29*1.1)*P29/100))/1.1,IF(AND(R29="Pay-on-time off bill",S29="Exclusive"),T29-(T29*O29/100),IF(AND(R29="Pay-on-time off usage",S29="Exclusive"),T29-(J29*P29/100),IF(S29="Inclusive",((T29*1.1))/1.1,T29)))))</f>
        <v>1421.633890909091</v>
      </c>
      <c r="V29" s="449">
        <f t="shared" ref="V29:V43" si="16">T29-Q29</f>
        <v>1094.3398909090909</v>
      </c>
      <c r="W29" s="449">
        <f t="shared" ref="W29:W43" si="17">U29-Q29</f>
        <v>1094.3398909090909</v>
      </c>
      <c r="X29" s="385">
        <f>V29*1.1</f>
        <v>1203.77388</v>
      </c>
      <c r="Y29" s="385">
        <f>W29*1.1</f>
        <v>1203.77388</v>
      </c>
      <c r="Z29" s="387">
        <f>'AG Jul 2022'!BL17</f>
        <v>0</v>
      </c>
      <c r="AA29" s="326" t="str">
        <f>'AG Jul 2022'!BM17</f>
        <v>n</v>
      </c>
      <c r="AB29" s="523"/>
      <c r="AC29" s="523"/>
      <c r="AD29" s="523"/>
      <c r="AE29" s="523"/>
      <c r="AF29" s="523"/>
      <c r="AG29" s="523"/>
      <c r="AH29" s="523"/>
      <c r="AI29" s="523"/>
      <c r="AJ29" s="523"/>
      <c r="AK29" s="523"/>
      <c r="AL29" s="523"/>
      <c r="AM29" s="523"/>
      <c r="AN29" s="523"/>
      <c r="AO29" s="523"/>
    </row>
    <row r="30" spans="1:3090" x14ac:dyDescent="0.3">
      <c r="A30" s="319" t="str">
        <f>'AG Jul 2022'!K18</f>
        <v>AGL</v>
      </c>
      <c r="B30" s="383" t="str">
        <f>'AG Jul 2022'!L18</f>
        <v>Solar Savers</v>
      </c>
      <c r="C30" s="388">
        <f>IF('AG Jul 2022'!BP18=0,91*'AG Jul 2022'!M18/100,(91*'AG Jul 2022'!M18/100)+'AG Jul 2022'!BP18/4)</f>
        <v>77.085272727272724</v>
      </c>
      <c r="D30" s="388">
        <f>IF('AG Jul 2022'!O18="",$G$5*'AG Jul 2022'!N18/100,IF($G$5&gt;='AG Jul 2022'!P18,('AG Jul 2022'!P18*'AG Jul 2022'!N18/100),($G$5*'AG Jul 2022'!N18/100)))</f>
        <v>228.22070727272728</v>
      </c>
      <c r="E30" s="388">
        <f>IF(AND('AG Jul 2022'!P18&gt;0,'AG Jul 2022'!R18&gt;0),IF($G$5&lt;'AG Jul 2022'!P18,0,IF($G$5&lt;=('AG Jul 2022'!R18+'AG Jul 2022'!P18),(($G$5-'AG Jul 2022'!P18)*'AG Jul 2022'!Q18/100),(('AG Jul 2022'!R18)*'AG Jul 2022'!Q18/100))),0)</f>
        <v>0</v>
      </c>
      <c r="F30" s="388">
        <f>IF(AND('AG Jul 2022'!Q18&gt;0,'AG Jul 2022'!S18&gt;0),IF($G$5&lt;('AG Jul 2022'!R18+'AG Jul 2022'!P18),0,IF($G$5&lt;=('AG Jul 2022'!T18+'AG Jul 2022'!R18+'AG Jul 2022'!P18),(($G$5-('AG Jul 2022'!R18+'AG Jul 2022'!P18))*'AG Jul 2022'!S18/100),('AG Jul 2022'!T18*'AG Jul 2022'!S18/100))),0)</f>
        <v>0</v>
      </c>
      <c r="G30" s="388">
        <f>IF('AG Jul 2022'!T18&gt;0,IF(($G$5&lt;'AG Jul 2022'!T18),(0),($G$5-'AG Jul 2022'!T18)*'AG Jul 2022'!U18/100),IF(AND('AG Jul 2022'!R18&gt;0,'AG Jul 2022'!T18=""),IF(($G$5&lt;'AG Jul 2022'!R18),(0),($G$5-'AG Jul 2022'!R18)*'AG Jul 2022'!S18/100),IF(AND('AG Jul 2022'!P18&gt;0,'AG Jul 2022'!R18=""),IF(($G$5&lt;'AG Jul 2022'!P18),(0),($G$5-'AG Jul 2022'!P18)*'AG Jul 2022'!Q18/100),0)))</f>
        <v>0</v>
      </c>
      <c r="H30" s="388">
        <f>$H$5*'AG Jul 2022'!AE18/100</f>
        <v>55.351227272727265</v>
      </c>
      <c r="I30" s="388">
        <f t="shared" si="11"/>
        <v>360.65720727272725</v>
      </c>
      <c r="J30" s="449">
        <f t="shared" si="12"/>
        <v>1134.287738181818</v>
      </c>
      <c r="K30" s="449">
        <f t="shared" si="13"/>
        <v>1442.628829090909</v>
      </c>
      <c r="L30" s="450">
        <f t="shared" ref="L30:L43" si="18">K30*1.1</f>
        <v>1586.8917120000001</v>
      </c>
      <c r="M30" s="449">
        <f>'AG Jul 2022'!AZ18</f>
        <v>0</v>
      </c>
      <c r="N30" s="449">
        <f>'AG Jul 2022'!BA18</f>
        <v>0</v>
      </c>
      <c r="O30" s="449">
        <f>'AG Jul 2022'!BB18</f>
        <v>0</v>
      </c>
      <c r="P30" s="449">
        <f>'AG Jul 2022'!BC18</f>
        <v>0</v>
      </c>
      <c r="Q30" s="449">
        <f>($E$6*'AG Jul 2022'!AT18/100)*4</f>
        <v>297.54000000000002</v>
      </c>
      <c r="R30" s="448" t="str">
        <f t="shared" ref="R30:R43" si="19">IF(SUM(M30:P30)=0,"No discount",IF(M30&gt;0,"Guaranteed off bill",IF(N30&gt;0,"Guaranteed off usage",IF(O30&gt;0,"Pay-on-time off bill","Pay-on-time off usage"))))</f>
        <v>No discount</v>
      </c>
      <c r="S30" s="448" t="str">
        <f t="shared" ref="S30:S43" si="20">IF(OR(A30="Origin Energy",A30="Red Energy",A30="Powershop"),"Inclusive","Exclusive")</f>
        <v>Exclusive</v>
      </c>
      <c r="T30" s="475">
        <f t="shared" si="14"/>
        <v>1442.628829090909</v>
      </c>
      <c r="U30" s="449">
        <f t="shared" si="15"/>
        <v>1442.628829090909</v>
      </c>
      <c r="V30" s="449">
        <f t="shared" si="16"/>
        <v>1145.088829090909</v>
      </c>
      <c r="W30" s="449">
        <f t="shared" si="17"/>
        <v>1145.088829090909</v>
      </c>
      <c r="X30" s="385">
        <f t="shared" ref="X30:Y43" si="21">V30*1.1</f>
        <v>1259.597712</v>
      </c>
      <c r="Y30" s="385">
        <f t="shared" si="21"/>
        <v>1259.597712</v>
      </c>
      <c r="Z30" s="387">
        <f>'AG Jul 2022'!BL18</f>
        <v>0</v>
      </c>
      <c r="AA30" s="326" t="str">
        <f>'AG Jul 2022'!BM18</f>
        <v>n</v>
      </c>
      <c r="AB30" s="523"/>
      <c r="AC30" s="523"/>
      <c r="AD30" s="523"/>
      <c r="AE30" s="523"/>
      <c r="AF30" s="523"/>
      <c r="AG30" s="523"/>
      <c r="AH30" s="523"/>
      <c r="AI30" s="523"/>
      <c r="AJ30" s="523"/>
      <c r="AK30" s="523"/>
      <c r="AL30" s="523"/>
      <c r="AM30" s="523"/>
      <c r="AN30" s="523"/>
      <c r="AO30" s="523"/>
    </row>
    <row r="31" spans="1:3090" x14ac:dyDescent="0.3">
      <c r="A31" s="319" t="str">
        <f>'AG Jul 2022'!K19</f>
        <v>Alinta Energy</v>
      </c>
      <c r="B31" s="383" t="str">
        <f>'AG Jul 2022'!L19</f>
        <v>Home Deal</v>
      </c>
      <c r="C31" s="388">
        <f>IF('AG Jul 2022'!BP19=0,91*'AG Jul 2022'!M19/100,(91*'AG Jul 2022'!M19/100)+'AG Jul 2022'!BP19/4)</f>
        <v>78.475090909090909</v>
      </c>
      <c r="D31" s="388">
        <f>IF('AG Jul 2022'!O19="",$G$5*'AG Jul 2022'!N19/100,IF($G$5&gt;='AG Jul 2022'!P19,('AG Jul 2022'!P19*'AG Jul 2022'!N19/100),($G$5*'AG Jul 2022'!N19/100)))</f>
        <v>223.96626000000001</v>
      </c>
      <c r="E31" s="388">
        <f>IF(AND('AG Jul 2022'!P19&gt;0,'AG Jul 2022'!R19&gt;0),IF($G$5&lt;'AG Jul 2022'!P19,0,IF($G$5&lt;=('AG Jul 2022'!R19+'AG Jul 2022'!P19),(($G$5-'AG Jul 2022'!P19)*'AG Jul 2022'!Q19/100),(('AG Jul 2022'!R19)*'AG Jul 2022'!Q19/100))),0)</f>
        <v>0</v>
      </c>
      <c r="F31" s="388">
        <f>IF(AND('AG Jul 2022'!Q19&gt;0,'AG Jul 2022'!S19&gt;0),IF($G$5&lt;('AG Jul 2022'!R19+'AG Jul 2022'!P19),0,IF($G$5&lt;=('AG Jul 2022'!T19+'AG Jul 2022'!R19+'AG Jul 2022'!P19),(($G$5-('AG Jul 2022'!R19+'AG Jul 2022'!P19))*'AG Jul 2022'!S19/100),('AG Jul 2022'!T19*'AG Jul 2022'!S19/100))),0)</f>
        <v>0</v>
      </c>
      <c r="G31" s="388">
        <f>IF('AG Jul 2022'!T19&gt;0,IF(($G$5&lt;'AG Jul 2022'!T19),(0),($G$5-'AG Jul 2022'!T19)*'AG Jul 2022'!U19/100),IF(AND('AG Jul 2022'!R19&gt;0,'AG Jul 2022'!T19=""),IF(($G$5&lt;'AG Jul 2022'!R19),(0),($G$5-'AG Jul 2022'!R19)*'AG Jul 2022'!S19/100),IF(AND('AG Jul 2022'!P19&gt;0,'AG Jul 2022'!R19=""),IF(($G$5&lt;'AG Jul 2022'!P19),(0),($G$5-'AG Jul 2022'!P19)*'AG Jul 2022'!Q19/100),0)))</f>
        <v>0</v>
      </c>
      <c r="H31" s="388">
        <f>$H$5*'AG Jul 2022'!AE19/100</f>
        <v>48.090448636363625</v>
      </c>
      <c r="I31" s="388">
        <f t="shared" si="11"/>
        <v>350.53179954545459</v>
      </c>
      <c r="J31" s="449">
        <f t="shared" si="12"/>
        <v>1088.2268345454547</v>
      </c>
      <c r="K31" s="449">
        <f t="shared" si="13"/>
        <v>1402.1271981818184</v>
      </c>
      <c r="L31" s="450">
        <f t="shared" si="18"/>
        <v>1542.3399180000004</v>
      </c>
      <c r="M31" s="449">
        <f>'AG Jul 2022'!AZ19</f>
        <v>0</v>
      </c>
      <c r="N31" s="449">
        <f>'AG Jul 2022'!BA19</f>
        <v>0</v>
      </c>
      <c r="O31" s="449">
        <f>'AG Jul 2022'!BB19</f>
        <v>0</v>
      </c>
      <c r="P31" s="449">
        <f>'AG Jul 2022'!BC19</f>
        <v>0</v>
      </c>
      <c r="Q31" s="449">
        <f>($E$6*'AG Jul 2022'!AT19/100)*4</f>
        <v>199.3518</v>
      </c>
      <c r="R31" s="448" t="str">
        <f t="shared" si="19"/>
        <v>No discount</v>
      </c>
      <c r="S31" s="448" t="str">
        <f t="shared" si="20"/>
        <v>Exclusive</v>
      </c>
      <c r="T31" s="475">
        <f t="shared" si="14"/>
        <v>1402.1271981818184</v>
      </c>
      <c r="U31" s="449">
        <f t="shared" si="15"/>
        <v>1402.1271981818184</v>
      </c>
      <c r="V31" s="449">
        <f t="shared" si="16"/>
        <v>1202.7753981818184</v>
      </c>
      <c r="W31" s="449">
        <f t="shared" si="17"/>
        <v>1202.7753981818184</v>
      </c>
      <c r="X31" s="385">
        <f t="shared" si="21"/>
        <v>1323.0529380000005</v>
      </c>
      <c r="Y31" s="385">
        <f t="shared" si="21"/>
        <v>1323.0529380000005</v>
      </c>
      <c r="Z31" s="387">
        <f>'AG Jul 2022'!BL19</f>
        <v>0</v>
      </c>
      <c r="AA31" s="326" t="str">
        <f>'AG Jul 2022'!BM19</f>
        <v>n</v>
      </c>
      <c r="AB31" s="523"/>
      <c r="AC31" s="523"/>
      <c r="AD31" s="523"/>
      <c r="AE31" s="523"/>
      <c r="AF31" s="523"/>
      <c r="AG31" s="523"/>
      <c r="AH31" s="523"/>
      <c r="AI31" s="523"/>
      <c r="AJ31" s="523"/>
      <c r="AK31" s="523"/>
      <c r="AL31" s="523"/>
      <c r="AM31" s="523"/>
      <c r="AN31" s="523"/>
      <c r="AO31" s="523"/>
    </row>
    <row r="32" spans="1:3090" x14ac:dyDescent="0.3">
      <c r="A32" s="319" t="str">
        <f>'AG Jul 2022'!K20</f>
        <v>Diamond Energy</v>
      </c>
      <c r="B32" s="383" t="str">
        <f>'AG Jul 2022'!L20</f>
        <v>Renewable Saver</v>
      </c>
      <c r="C32" s="388">
        <f>IF('AG Jul 2022'!BP20=0,91*'AG Jul 2022'!M20/100,(91*'AG Jul 2022'!M20/100)+'AG Jul 2022'!BP20/4)</f>
        <v>63.7</v>
      </c>
      <c r="D32" s="388">
        <f>IF('AG Jul 2022'!O20="",$G$5*'AG Jul 2022'!N20/100,IF($G$5&gt;='AG Jul 2022'!P20,('AG Jul 2022'!P20*'AG Jul 2022'!N20/100),($G$5*'AG Jul 2022'!N20/100)))</f>
        <v>77.263636363636351</v>
      </c>
      <c r="E32" s="388">
        <f>IF(AND('AG Jul 2022'!P20&gt;0,'AG Jul 2022'!R20&gt;0),IF($G$5&lt;'AG Jul 2022'!P20,0,IF($G$5&lt;=('AG Jul 2022'!R20+'AG Jul 2022'!P20),(($G$5-'AG Jul 2022'!P20)*'AG Jul 2022'!Q20/100),(('AG Jul 2022'!R20)*'AG Jul 2022'!Q20/100))),0)</f>
        <v>0</v>
      </c>
      <c r="F32" s="388">
        <f>IF(AND('AG Jul 2022'!Q20&gt;0,'AG Jul 2022'!S20&gt;0),IF($G$5&lt;('AG Jul 2022'!R20+'AG Jul 2022'!P20),0,IF($G$5&lt;=('AG Jul 2022'!T20+'AG Jul 2022'!R20+'AG Jul 2022'!P20),(($G$5-('AG Jul 2022'!R20+'AG Jul 2022'!P20))*'AG Jul 2022'!S20/100),('AG Jul 2022'!T20*'AG Jul 2022'!S20/100))),0)</f>
        <v>0</v>
      </c>
      <c r="G32" s="388">
        <f>IF('AG Jul 2022'!T20&gt;0,IF(($G$5&lt;'AG Jul 2022'!T20),(0),($G$5-'AG Jul 2022'!T20)*'AG Jul 2022'!U20/100),IF(AND('AG Jul 2022'!R20&gt;0,'AG Jul 2022'!T20=""),IF(($G$5&lt;'AG Jul 2022'!R20),(0),($G$5-'AG Jul 2022'!R20)*'AG Jul 2022'!S20/100),IF(AND('AG Jul 2022'!P20&gt;0,'AG Jul 2022'!R20=""),IF(($G$5&lt;'AG Jul 2022'!P20),(0),($G$5-'AG Jul 2022'!P20)*'AG Jul 2022'!Q20/100),0)))</f>
        <v>160.70850000000002</v>
      </c>
      <c r="H32" s="388">
        <f>$H$5*'AG Jul 2022'!AE20/100</f>
        <v>50.923129090909079</v>
      </c>
      <c r="I32" s="388">
        <f t="shared" si="11"/>
        <v>352.59526545454543</v>
      </c>
      <c r="J32" s="449">
        <f t="shared" si="12"/>
        <v>1155.5810618181818</v>
      </c>
      <c r="K32" s="449">
        <f t="shared" si="13"/>
        <v>1410.3810618181817</v>
      </c>
      <c r="L32" s="450">
        <f t="shared" si="18"/>
        <v>1551.4191679999999</v>
      </c>
      <c r="M32" s="449">
        <f>'AG Jul 2022'!AZ20</f>
        <v>0</v>
      </c>
      <c r="N32" s="449">
        <f>'AG Jul 2022'!BA20</f>
        <v>0</v>
      </c>
      <c r="O32" s="449">
        <f>'AG Jul 2022'!BB20</f>
        <v>2</v>
      </c>
      <c r="P32" s="449">
        <f>'AG Jul 2022'!BC20</f>
        <v>0</v>
      </c>
      <c r="Q32" s="449">
        <f>($E$6*'AG Jul 2022'!AT20/100)*4</f>
        <v>154.72080000000003</v>
      </c>
      <c r="R32" s="448" t="str">
        <f t="shared" si="19"/>
        <v>Pay-on-time off bill</v>
      </c>
      <c r="S32" s="448" t="str">
        <f t="shared" si="20"/>
        <v>Exclusive</v>
      </c>
      <c r="T32" s="475">
        <f t="shared" si="14"/>
        <v>1410.3810618181817</v>
      </c>
      <c r="U32" s="449">
        <f t="shared" si="15"/>
        <v>1382.1734405818181</v>
      </c>
      <c r="V32" s="449">
        <f t="shared" si="16"/>
        <v>1255.6602618181817</v>
      </c>
      <c r="W32" s="449">
        <f t="shared" si="17"/>
        <v>1227.4526405818181</v>
      </c>
      <c r="X32" s="385">
        <f t="shared" si="21"/>
        <v>1381.2262879999998</v>
      </c>
      <c r="Y32" s="385">
        <f t="shared" si="21"/>
        <v>1350.1979046399999</v>
      </c>
      <c r="Z32" s="387">
        <f>'AG Jul 2022'!BL20</f>
        <v>0</v>
      </c>
      <c r="AA32" s="326" t="str">
        <f>'AG Jul 2022'!BM20</f>
        <v>n</v>
      </c>
      <c r="AB32" s="523"/>
      <c r="AC32" s="523"/>
      <c r="AD32" s="523"/>
      <c r="AE32" s="523"/>
      <c r="AF32" s="523"/>
      <c r="AG32" s="523"/>
      <c r="AH32" s="523"/>
      <c r="AI32" s="523"/>
      <c r="AJ32" s="523"/>
      <c r="AK32" s="523"/>
      <c r="AL32" s="523"/>
      <c r="AM32" s="523"/>
      <c r="AN32" s="523"/>
      <c r="AO32" s="523"/>
    </row>
    <row r="33" spans="1:3090" x14ac:dyDescent="0.3">
      <c r="A33" s="319" t="str">
        <f>'AG Jul 2022'!K21</f>
        <v>Dodo Power &amp; Gas</v>
      </c>
      <c r="B33" s="383" t="str">
        <f>'AG Jul 2022'!L21</f>
        <v>Market offer</v>
      </c>
      <c r="C33" s="388">
        <f>IF('AG Jul 2022'!BP21=0,91*'AG Jul 2022'!M21/100,(91*'AG Jul 2022'!M21/100)+'AG Jul 2022'!BP21/4)</f>
        <v>61.913090909090904</v>
      </c>
      <c r="D33" s="388">
        <f>IF('AG Jul 2022'!O21="",$G$5*'AG Jul 2022'!N21/100,IF($G$5&gt;='AG Jul 2022'!P21,('AG Jul 2022'!P21*'AG Jul 2022'!N21/100),($G$5*'AG Jul 2022'!N21/100)))</f>
        <v>201.40249499999999</v>
      </c>
      <c r="E33" s="388">
        <f>IF(AND('AG Jul 2022'!P21&gt;0,'AG Jul 2022'!R21&gt;0),IF($G$5&lt;'AG Jul 2022'!P21,0,IF($G$5&lt;=('AG Jul 2022'!R21+'AG Jul 2022'!P21),(($G$5-'AG Jul 2022'!P21)*'AG Jul 2022'!Q21/100),(('AG Jul 2022'!R21)*'AG Jul 2022'!Q21/100))),0)</f>
        <v>0</v>
      </c>
      <c r="F33" s="388">
        <f>IF(AND('AG Jul 2022'!Q21&gt;0,'AG Jul 2022'!S21&gt;0),IF($G$5&lt;('AG Jul 2022'!R21+'AG Jul 2022'!P21),0,IF($G$5&lt;=('AG Jul 2022'!T21+'AG Jul 2022'!R21+'AG Jul 2022'!P21),(($G$5-('AG Jul 2022'!R21+'AG Jul 2022'!P21))*'AG Jul 2022'!S21/100),('AG Jul 2022'!T21*'AG Jul 2022'!S21/100))),0)</f>
        <v>0</v>
      </c>
      <c r="G33" s="388">
        <f>IF('AG Jul 2022'!T21&gt;0,IF(($G$5&lt;'AG Jul 2022'!T21),(0),($G$5-'AG Jul 2022'!T21)*'AG Jul 2022'!U21/100),IF(AND('AG Jul 2022'!R21&gt;0,'AG Jul 2022'!T21=""),IF(($G$5&lt;'AG Jul 2022'!R21),(0),($G$5-'AG Jul 2022'!R21)*'AG Jul 2022'!S21/100),IF(AND('AG Jul 2022'!P21&gt;0,'AG Jul 2022'!R21=""),IF(($G$5&lt;'AG Jul 2022'!P21),(0),($G$5-'AG Jul 2022'!P21)*'AG Jul 2022'!Q21/100),0)))</f>
        <v>0</v>
      </c>
      <c r="H33" s="388">
        <f>$H$5*'AG Jul 2022'!AE21/100</f>
        <v>63.491113636363622</v>
      </c>
      <c r="I33" s="388">
        <f t="shared" si="11"/>
        <v>326.80669954545453</v>
      </c>
      <c r="J33" s="449">
        <f t="shared" si="12"/>
        <v>1059.5744345454546</v>
      </c>
      <c r="K33" s="449">
        <f t="shared" si="13"/>
        <v>1307.2267981818181</v>
      </c>
      <c r="L33" s="450">
        <f t="shared" si="18"/>
        <v>1437.949478</v>
      </c>
      <c r="M33" s="449">
        <f>'AG Jul 2022'!AZ21</f>
        <v>0</v>
      </c>
      <c r="N33" s="449">
        <f>'AG Jul 2022'!BA21</f>
        <v>0</v>
      </c>
      <c r="O33" s="449">
        <f>'AG Jul 2022'!BB21</f>
        <v>0</v>
      </c>
      <c r="P33" s="449">
        <f>'AG Jul 2022'!BC21</f>
        <v>0</v>
      </c>
      <c r="Q33" s="449">
        <f>($E$6*'AG Jul 2022'!AT21/100)*4</f>
        <v>184.47479999999999</v>
      </c>
      <c r="R33" s="448" t="str">
        <f t="shared" si="19"/>
        <v>No discount</v>
      </c>
      <c r="S33" s="448" t="str">
        <f t="shared" si="20"/>
        <v>Exclusive</v>
      </c>
      <c r="T33" s="475">
        <f t="shared" si="14"/>
        <v>1307.2267981818181</v>
      </c>
      <c r="U33" s="449">
        <f t="shared" si="15"/>
        <v>1307.2267981818181</v>
      </c>
      <c r="V33" s="449">
        <f t="shared" si="16"/>
        <v>1122.7519981818182</v>
      </c>
      <c r="W33" s="449">
        <f t="shared" si="17"/>
        <v>1122.7519981818182</v>
      </c>
      <c r="X33" s="385">
        <f t="shared" si="21"/>
        <v>1235.027198</v>
      </c>
      <c r="Y33" s="385">
        <f t="shared" si="21"/>
        <v>1235.027198</v>
      </c>
      <c r="Z33" s="387">
        <f>'AG Jul 2022'!BL21</f>
        <v>0</v>
      </c>
      <c r="AA33" s="326" t="str">
        <f>'AG Jul 2022'!BM21</f>
        <v>n</v>
      </c>
      <c r="AB33" s="523"/>
      <c r="AC33" s="523"/>
      <c r="AD33" s="523"/>
      <c r="AE33" s="523"/>
      <c r="AF33" s="523"/>
      <c r="AG33" s="523"/>
      <c r="AH33" s="523"/>
      <c r="AI33" s="523"/>
      <c r="AJ33" s="523"/>
      <c r="AK33" s="523"/>
      <c r="AL33" s="523"/>
      <c r="AM33" s="523"/>
      <c r="AN33" s="523"/>
      <c r="AO33" s="523"/>
    </row>
    <row r="34" spans="1:3090" x14ac:dyDescent="0.3">
      <c r="A34" s="319" t="str">
        <f>'AG Jul 2022'!K22</f>
        <v>EnergyAustralia</v>
      </c>
      <c r="B34" s="383" t="str">
        <f>'AG Jul 2022'!L22</f>
        <v>Solar Max</v>
      </c>
      <c r="C34" s="388">
        <f>IF('AG Jul 2022'!BP22=0,91*'AG Jul 2022'!M22/100,(91*'AG Jul 2022'!M22/100)+'AG Jul 2022'!BP22/4)</f>
        <v>81.899999999999991</v>
      </c>
      <c r="D34" s="388">
        <f>IF('AG Jul 2022'!O22="",$G$5*'AG Jul 2022'!N22/100,IF($G$5&gt;='AG Jul 2022'!P22,('AG Jul 2022'!P22*'AG Jul 2022'!N22/100),($G$5*'AG Jul 2022'!N22/100)))</f>
        <v>228.06876272727274</v>
      </c>
      <c r="E34" s="388">
        <f>IF(AND('AG Jul 2022'!P22&gt;0,'AG Jul 2022'!R22&gt;0),IF($G$5&lt;'AG Jul 2022'!P22,0,IF($G$5&lt;=('AG Jul 2022'!R22+'AG Jul 2022'!P22),(($G$5-'AG Jul 2022'!P22)*'AG Jul 2022'!Q22/100),(('AG Jul 2022'!R22)*'AG Jul 2022'!Q22/100))),0)</f>
        <v>0</v>
      </c>
      <c r="F34" s="388">
        <f>IF(AND('AG Jul 2022'!Q22&gt;0,'AG Jul 2022'!S22&gt;0),IF($G$5&lt;('AG Jul 2022'!R22+'AG Jul 2022'!P22),0,IF($G$5&lt;=('AG Jul 2022'!T22+'AG Jul 2022'!R22+'AG Jul 2022'!P22),(($G$5-('AG Jul 2022'!R22+'AG Jul 2022'!P22))*'AG Jul 2022'!S22/100),('AG Jul 2022'!T22*'AG Jul 2022'!S22/100))),0)</f>
        <v>0</v>
      </c>
      <c r="G34" s="388">
        <f>IF('AG Jul 2022'!T22&gt;0,IF(($G$5&lt;'AG Jul 2022'!T22),(0),($G$5-'AG Jul 2022'!T22)*'AG Jul 2022'!U22/100),IF(AND('AG Jul 2022'!R22&gt;0,'AG Jul 2022'!T22=""),IF(($G$5&lt;'AG Jul 2022'!R22),(0),($G$5-'AG Jul 2022'!R22)*'AG Jul 2022'!S22/100),IF(AND('AG Jul 2022'!P22&gt;0,'AG Jul 2022'!R22=""),IF(($G$5&lt;'AG Jul 2022'!P22),(0),($G$5-'AG Jul 2022'!P22)*'AG Jul 2022'!Q22/100),0)))</f>
        <v>0</v>
      </c>
      <c r="H34" s="388">
        <f>$H$5*'AG Jul 2022'!AE22/100</f>
        <v>47.048543181818175</v>
      </c>
      <c r="I34" s="388">
        <f t="shared" si="11"/>
        <v>357.01730590909091</v>
      </c>
      <c r="J34" s="449">
        <f t="shared" si="12"/>
        <v>1100.4692236363637</v>
      </c>
      <c r="K34" s="449">
        <f t="shared" si="13"/>
        <v>1428.0692236363636</v>
      </c>
      <c r="L34" s="450">
        <f t="shared" si="18"/>
        <v>1570.8761460000001</v>
      </c>
      <c r="M34" s="449">
        <f>'AG Jul 2022'!AZ22</f>
        <v>0</v>
      </c>
      <c r="N34" s="449">
        <f>'AG Jul 2022'!BA22</f>
        <v>0</v>
      </c>
      <c r="O34" s="449">
        <f>'AG Jul 2022'!BB22</f>
        <v>0</v>
      </c>
      <c r="P34" s="449">
        <f>'AG Jul 2022'!BC22</f>
        <v>0</v>
      </c>
      <c r="Q34" s="449">
        <f>($E$6*'AG Jul 2022'!AT22/100)*4</f>
        <v>297.54000000000002</v>
      </c>
      <c r="R34" s="448" t="str">
        <f t="shared" si="19"/>
        <v>No discount</v>
      </c>
      <c r="S34" s="448" t="str">
        <f t="shared" si="20"/>
        <v>Exclusive</v>
      </c>
      <c r="T34" s="475">
        <f t="shared" si="14"/>
        <v>1428.0692236363636</v>
      </c>
      <c r="U34" s="449">
        <f t="shared" si="15"/>
        <v>1428.0692236363636</v>
      </c>
      <c r="V34" s="449">
        <f t="shared" si="16"/>
        <v>1130.5292236363637</v>
      </c>
      <c r="W34" s="449">
        <f t="shared" si="17"/>
        <v>1130.5292236363637</v>
      </c>
      <c r="X34" s="385">
        <f t="shared" si="21"/>
        <v>1243.5821460000002</v>
      </c>
      <c r="Y34" s="385">
        <f t="shared" si="21"/>
        <v>1243.5821460000002</v>
      </c>
      <c r="Z34" s="387">
        <f>'AG Jul 2022'!BL22</f>
        <v>0</v>
      </c>
      <c r="AA34" s="326" t="str">
        <f>'AG Jul 2022'!BM22</f>
        <v>n</v>
      </c>
      <c r="AB34" s="523"/>
      <c r="AC34" s="523"/>
      <c r="AD34" s="523"/>
      <c r="AE34" s="523"/>
      <c r="AF34" s="523"/>
      <c r="AG34" s="523"/>
      <c r="AH34" s="523"/>
      <c r="AI34" s="523"/>
      <c r="AJ34" s="523"/>
      <c r="AK34" s="523"/>
      <c r="AL34" s="523"/>
      <c r="AM34" s="523"/>
      <c r="AN34" s="523"/>
      <c r="AO34" s="523"/>
    </row>
    <row r="35" spans="1:3090" x14ac:dyDescent="0.3">
      <c r="A35" s="319" t="str">
        <f>'AG Jul 2022'!K23</f>
        <v>Origin Energy</v>
      </c>
      <c r="B35" s="383" t="str">
        <f>'AG Jul 2022'!L23</f>
        <v>Solar Boost</v>
      </c>
      <c r="C35" s="388">
        <f>IF('AG Jul 2022'!BP23=0,91*'AG Jul 2022'!M23/100,(91*'AG Jul 2022'!M23/100)+'AG Jul 2022'!BP23/4)</f>
        <v>73.23845454545453</v>
      </c>
      <c r="D35" s="388">
        <f>IF('AG Jul 2022'!O23="",$G$5*'AG Jul 2022'!N23/100,IF($G$5&gt;='AG Jul 2022'!P23,('AG Jul 2022'!P23*'AG Jul 2022'!N23/100),($G$5*'AG Jul 2022'!N23/100)))</f>
        <v>231.56348727272729</v>
      </c>
      <c r="E35" s="388">
        <f>IF(AND('AG Jul 2022'!P23&gt;0,'AG Jul 2022'!R23&gt;0),IF($G$5&lt;'AG Jul 2022'!P23,0,IF($G$5&lt;=('AG Jul 2022'!R23+'AG Jul 2022'!P23),(($G$5-'AG Jul 2022'!P23)*'AG Jul 2022'!Q23/100),(('AG Jul 2022'!R23)*'AG Jul 2022'!Q23/100))),0)</f>
        <v>0</v>
      </c>
      <c r="F35" s="388">
        <f>IF(AND('AG Jul 2022'!Q23&gt;0,'AG Jul 2022'!S23&gt;0),IF($G$5&lt;('AG Jul 2022'!R23+'AG Jul 2022'!P23),0,IF($G$5&lt;=('AG Jul 2022'!T23+'AG Jul 2022'!R23+'AG Jul 2022'!P23),(($G$5-('AG Jul 2022'!R23+'AG Jul 2022'!P23))*'AG Jul 2022'!S23/100),('AG Jul 2022'!T23*'AG Jul 2022'!S23/100))),0)</f>
        <v>0</v>
      </c>
      <c r="G35" s="388">
        <f>IF('AG Jul 2022'!T23&gt;0,IF(($G$5&lt;'AG Jul 2022'!T23),(0),($G$5-'AG Jul 2022'!T23)*'AG Jul 2022'!U23/100),IF(AND('AG Jul 2022'!R23&gt;0,'AG Jul 2022'!T23=""),IF(($G$5&lt;'AG Jul 2022'!R23),(0),($G$5-'AG Jul 2022'!R23)*'AG Jul 2022'!S23/100),IF(AND('AG Jul 2022'!P23&gt;0,'AG Jul 2022'!R23=""),IF(($G$5&lt;'AG Jul 2022'!P23),(0),($G$5-'AG Jul 2022'!P23)*'AG Jul 2022'!Q23/100),0)))</f>
        <v>0</v>
      </c>
      <c r="H35" s="388">
        <f>$H$5*'AG Jul 2022'!AE23/100</f>
        <v>53.853488181818165</v>
      </c>
      <c r="I35" s="388">
        <f t="shared" si="11"/>
        <v>358.65543000000002</v>
      </c>
      <c r="J35" s="449">
        <f t="shared" si="12"/>
        <v>1141.6679018181819</v>
      </c>
      <c r="K35" s="449">
        <f t="shared" si="13"/>
        <v>1434.6217200000001</v>
      </c>
      <c r="L35" s="450">
        <f t="shared" si="18"/>
        <v>1578.0838920000003</v>
      </c>
      <c r="M35" s="449">
        <f>'AG Jul 2022'!AZ23</f>
        <v>0</v>
      </c>
      <c r="N35" s="449">
        <f>'AG Jul 2022'!BA23</f>
        <v>0</v>
      </c>
      <c r="O35" s="449">
        <f>'AG Jul 2022'!BB23</f>
        <v>0</v>
      </c>
      <c r="P35" s="449">
        <f>'AG Jul 2022'!BC23</f>
        <v>0</v>
      </c>
      <c r="Q35" s="449">
        <f>($E$6*'AG Jul 2022'!AT23/100)*4</f>
        <v>297.54000000000002</v>
      </c>
      <c r="R35" s="448" t="str">
        <f t="shared" si="19"/>
        <v>No discount</v>
      </c>
      <c r="S35" s="448" t="str">
        <f t="shared" si="20"/>
        <v>Inclusive</v>
      </c>
      <c r="T35" s="475">
        <f t="shared" si="14"/>
        <v>1434.6217200000001</v>
      </c>
      <c r="U35" s="449">
        <f t="shared" si="15"/>
        <v>1434.6217200000001</v>
      </c>
      <c r="V35" s="449">
        <f t="shared" si="16"/>
        <v>1137.0817200000001</v>
      </c>
      <c r="W35" s="449">
        <f t="shared" si="17"/>
        <v>1137.0817200000001</v>
      </c>
      <c r="X35" s="385">
        <f t="shared" si="21"/>
        <v>1250.7898920000002</v>
      </c>
      <c r="Y35" s="385">
        <f t="shared" si="21"/>
        <v>1250.7898920000002</v>
      </c>
      <c r="Z35" s="387">
        <f>'AG Jul 2022'!BL23</f>
        <v>0</v>
      </c>
      <c r="AA35" s="326" t="str">
        <f>'AG Jul 2022'!BM23</f>
        <v>n</v>
      </c>
      <c r="AB35" s="523"/>
      <c r="AC35" s="523"/>
      <c r="AD35" s="523"/>
      <c r="AE35" s="523"/>
      <c r="AF35" s="523"/>
      <c r="AG35" s="523"/>
      <c r="AH35" s="523"/>
      <c r="AI35" s="523"/>
      <c r="AJ35" s="523"/>
      <c r="AK35" s="523"/>
      <c r="AL35" s="523"/>
      <c r="AM35" s="523"/>
      <c r="AN35" s="523"/>
      <c r="AO35" s="523"/>
    </row>
    <row r="36" spans="1:3090" x14ac:dyDescent="0.3">
      <c r="A36" s="319" t="str">
        <f>'AG Jul 2022'!K24</f>
        <v>Powershop</v>
      </c>
      <c r="B36" s="383" t="str">
        <f>'AG Jul 2022'!L24</f>
        <v>Carbon neutral</v>
      </c>
      <c r="C36" s="388">
        <f>IF('AG Jul 2022'!BP24=0,91*'AG Jul 2022'!M24/100,(91*'AG Jul 2022'!M24/100)+'AG Jul 2022'!BP24/4)</f>
        <v>108.43063636363635</v>
      </c>
      <c r="D36" s="388">
        <f>IF('AG Jul 2022'!O24="",$G$5*'AG Jul 2022'!N24/100,IF($G$5&gt;='AG Jul 2022'!P24,('AG Jul 2022'!P24*'AG Jul 2022'!N24/100),($G$5*'AG Jul 2022'!N24/100)))</f>
        <v>187.95540272727271</v>
      </c>
      <c r="E36" s="388">
        <f>IF(AND('AG Jul 2022'!P24&gt;0,'AG Jul 2022'!R24&gt;0),IF($G$5&lt;'AG Jul 2022'!P24,0,IF($G$5&lt;=('AG Jul 2022'!R24+'AG Jul 2022'!P24),(($G$5-'AG Jul 2022'!P24)*'AG Jul 2022'!Q24/100),(('AG Jul 2022'!R24)*'AG Jul 2022'!Q24/100))),0)</f>
        <v>0</v>
      </c>
      <c r="F36" s="388">
        <f>IF(AND('AG Jul 2022'!Q24&gt;0,'AG Jul 2022'!S24&gt;0),IF($G$5&lt;('AG Jul 2022'!R24+'AG Jul 2022'!P24),0,IF($G$5&lt;=('AG Jul 2022'!T24+'AG Jul 2022'!R24+'AG Jul 2022'!P24),(($G$5-('AG Jul 2022'!R24+'AG Jul 2022'!P24))*'AG Jul 2022'!S24/100),('AG Jul 2022'!T24*'AG Jul 2022'!S24/100))),0)</f>
        <v>0</v>
      </c>
      <c r="G36" s="388">
        <f>IF('AG Jul 2022'!T24&gt;0,IF(($G$5&lt;'AG Jul 2022'!T24),(0),($G$5-'AG Jul 2022'!T24)*'AG Jul 2022'!U24/100),IF(AND('AG Jul 2022'!R24&gt;0,'AG Jul 2022'!T24=""),IF(($G$5&lt;'AG Jul 2022'!R24),(0),($G$5-'AG Jul 2022'!R24)*'AG Jul 2022'!S24/100),IF(AND('AG Jul 2022'!P24&gt;0,'AG Jul 2022'!R24=""),IF(($G$5&lt;'AG Jul 2022'!P24),(0),($G$5-'AG Jul 2022'!P24)*'AG Jul 2022'!Q24/100),0)))</f>
        <v>0</v>
      </c>
      <c r="H36" s="388">
        <f>$H$5*'AG Jul 2022'!AE24/100</f>
        <v>42.099492272727268</v>
      </c>
      <c r="I36" s="388">
        <f t="shared" si="11"/>
        <v>338.48553136363637</v>
      </c>
      <c r="J36" s="449">
        <f t="shared" si="12"/>
        <v>920.21958000000006</v>
      </c>
      <c r="K36" s="449">
        <f t="shared" si="13"/>
        <v>1353.9421254545455</v>
      </c>
      <c r="L36" s="450">
        <f t="shared" si="18"/>
        <v>1489.3363380000001</v>
      </c>
      <c r="M36" s="449">
        <f>'AG Jul 2022'!AZ24</f>
        <v>0</v>
      </c>
      <c r="N36" s="449">
        <f>'AG Jul 2022'!BA24</f>
        <v>0</v>
      </c>
      <c r="O36" s="449">
        <f>'AG Jul 2022'!BB24</f>
        <v>0</v>
      </c>
      <c r="P36" s="449">
        <f>'AG Jul 2022'!BC24</f>
        <v>0</v>
      </c>
      <c r="Q36" s="449">
        <f>($E$6*'AG Jul 2022'!AT24/100)*4</f>
        <v>148.77000000000001</v>
      </c>
      <c r="R36" s="448" t="str">
        <f t="shared" si="19"/>
        <v>No discount</v>
      </c>
      <c r="S36" s="448" t="str">
        <f t="shared" si="20"/>
        <v>Inclusive</v>
      </c>
      <c r="T36" s="475">
        <f t="shared" si="14"/>
        <v>1353.9421254545455</v>
      </c>
      <c r="U36" s="449">
        <f t="shared" si="15"/>
        <v>1353.9421254545455</v>
      </c>
      <c r="V36" s="449">
        <f t="shared" si="16"/>
        <v>1205.1721254545455</v>
      </c>
      <c r="W36" s="449">
        <f t="shared" si="17"/>
        <v>1205.1721254545455</v>
      </c>
      <c r="X36" s="385">
        <f t="shared" si="21"/>
        <v>1325.6893380000001</v>
      </c>
      <c r="Y36" s="385">
        <f t="shared" si="21"/>
        <v>1325.6893380000001</v>
      </c>
      <c r="Z36" s="387">
        <f>'AG Jul 2022'!BL24</f>
        <v>0</v>
      </c>
      <c r="AA36" s="326" t="str">
        <f>'AG Jul 2022'!BM24</f>
        <v>n</v>
      </c>
      <c r="AB36" s="523"/>
      <c r="AC36" s="523"/>
      <c r="AD36" s="523"/>
      <c r="AE36" s="523"/>
      <c r="AF36" s="523"/>
      <c r="AG36" s="523"/>
      <c r="AH36" s="523"/>
      <c r="AI36" s="523"/>
      <c r="AJ36" s="523"/>
      <c r="AK36" s="523"/>
      <c r="AL36" s="523"/>
      <c r="AM36" s="523"/>
      <c r="AN36" s="523"/>
      <c r="AO36" s="523"/>
    </row>
    <row r="37" spans="1:3090" x14ac:dyDescent="0.3">
      <c r="A37" s="319" t="str">
        <f>'AG Jul 2022'!K25</f>
        <v>Red Energy</v>
      </c>
      <c r="B37" s="383" t="str">
        <f>'AG Jul 2022'!L25</f>
        <v>Solar Saver</v>
      </c>
      <c r="C37" s="388">
        <f>IF('AG Jul 2022'!BP25=0,91*'AG Jul 2022'!M25/100,(91*'AG Jul 2022'!M25/100)+'AG Jul 2022'!BP25/4)</f>
        <v>91.909999999999982</v>
      </c>
      <c r="D37" s="388">
        <f>IF('AG Jul 2022'!O25="",$G$5*'AG Jul 2022'!N25/100,IF($G$5&gt;='AG Jul 2022'!P25,('AG Jul 2022'!P25*'AG Jul 2022'!N25/100),($G$5*'AG Jul 2022'!N25/100)))</f>
        <v>213.102225</v>
      </c>
      <c r="E37" s="388">
        <f>IF(AND('AG Jul 2022'!P25&gt;0,'AG Jul 2022'!R25&gt;0),IF($G$5&lt;'AG Jul 2022'!P25,0,IF($G$5&lt;=('AG Jul 2022'!R25+'AG Jul 2022'!P25),(($G$5-'AG Jul 2022'!P25)*'AG Jul 2022'!Q25/100),(('AG Jul 2022'!R25)*'AG Jul 2022'!Q25/100))),0)</f>
        <v>0</v>
      </c>
      <c r="F37" s="388">
        <f>IF(AND('AG Jul 2022'!Q25&gt;0,'AG Jul 2022'!S25&gt;0),IF($G$5&lt;('AG Jul 2022'!R25+'AG Jul 2022'!P25),0,IF($G$5&lt;=('AG Jul 2022'!T25+'AG Jul 2022'!R25+'AG Jul 2022'!P25),(($G$5-('AG Jul 2022'!R25+'AG Jul 2022'!P25))*'AG Jul 2022'!S25/100),('AG Jul 2022'!T25*'AG Jul 2022'!S25/100))),0)</f>
        <v>0</v>
      </c>
      <c r="G37" s="388">
        <f>IF('AG Jul 2022'!T25&gt;0,IF(($G$5&lt;'AG Jul 2022'!T25),(0),($G$5-'AG Jul 2022'!T25)*'AG Jul 2022'!U25/100),IF(AND('AG Jul 2022'!R25&gt;0,'AG Jul 2022'!T25=""),IF(($G$5&lt;'AG Jul 2022'!R25),(0),($G$5-'AG Jul 2022'!R25)*'AG Jul 2022'!S25/100),IF(AND('AG Jul 2022'!P25&gt;0,'AG Jul 2022'!R25=""),IF(($G$5&lt;'AG Jul 2022'!P25),(0),($G$5-'AG Jul 2022'!P25)*'AG Jul 2022'!Q25/100),0)))</f>
        <v>0</v>
      </c>
      <c r="H37" s="388">
        <f>$H$5*'AG Jul 2022'!AE25/100</f>
        <v>58.021109999999993</v>
      </c>
      <c r="I37" s="388">
        <f t="shared" si="11"/>
        <v>363.03333499999997</v>
      </c>
      <c r="J37" s="449">
        <f t="shared" si="12"/>
        <v>1084.49334</v>
      </c>
      <c r="K37" s="449">
        <f t="shared" si="13"/>
        <v>1452.1333399999999</v>
      </c>
      <c r="L37" s="450">
        <f t="shared" si="18"/>
        <v>1597.3466739999999</v>
      </c>
      <c r="M37" s="449">
        <f>'AG Jul 2022'!AZ25</f>
        <v>0</v>
      </c>
      <c r="N37" s="449">
        <f>'AG Jul 2022'!BA25</f>
        <v>0</v>
      </c>
      <c r="O37" s="449">
        <f>'AG Jul 2022'!BB25</f>
        <v>0</v>
      </c>
      <c r="P37" s="449">
        <f>'AG Jul 2022'!BC25</f>
        <v>0</v>
      </c>
      <c r="Q37" s="449">
        <f>($E$6*'AG Jul 2022'!AT25/100)*4</f>
        <v>535.572</v>
      </c>
      <c r="R37" s="448" t="str">
        <f t="shared" si="19"/>
        <v>No discount</v>
      </c>
      <c r="S37" s="448" t="str">
        <f t="shared" si="20"/>
        <v>Inclusive</v>
      </c>
      <c r="T37" s="475">
        <f t="shared" si="14"/>
        <v>1452.1333399999999</v>
      </c>
      <c r="U37" s="449">
        <f t="shared" si="15"/>
        <v>1452.1333399999999</v>
      </c>
      <c r="V37" s="449">
        <f t="shared" si="16"/>
        <v>916.56133999999986</v>
      </c>
      <c r="W37" s="449">
        <f t="shared" si="17"/>
        <v>916.56133999999986</v>
      </c>
      <c r="X37" s="385">
        <f t="shared" si="21"/>
        <v>1008.2174739999999</v>
      </c>
      <c r="Y37" s="385">
        <f t="shared" si="21"/>
        <v>1008.2174739999999</v>
      </c>
      <c r="Z37" s="387">
        <f>'AG Jul 2022'!BL25</f>
        <v>0</v>
      </c>
      <c r="AA37" s="326" t="str">
        <f>'AG Jul 2022'!BM25</f>
        <v>n</v>
      </c>
      <c r="AB37" s="523"/>
      <c r="AC37" s="523"/>
      <c r="AD37" s="523"/>
      <c r="AE37" s="523"/>
      <c r="AF37" s="523"/>
      <c r="AG37" s="523"/>
      <c r="AH37" s="523"/>
      <c r="AI37" s="523"/>
      <c r="AJ37" s="523"/>
      <c r="AK37" s="523"/>
      <c r="AL37" s="523"/>
      <c r="AM37" s="523"/>
      <c r="AN37" s="523"/>
      <c r="AO37" s="523"/>
    </row>
    <row r="38" spans="1:3090" x14ac:dyDescent="0.3">
      <c r="A38" s="319" t="str">
        <f>'AG Jul 2022'!K26</f>
        <v>Simply Energy</v>
      </c>
      <c r="B38" s="383" t="str">
        <f>'AG Jul 2022'!L26</f>
        <v>NRMA 1% discount</v>
      </c>
      <c r="C38" s="388">
        <f>IF('AG Jul 2022'!BP26=0,91*'AG Jul 2022'!M26/100,(91*'AG Jul 2022'!M26/100)+'AG Jul 2022'!BP26/4)</f>
        <v>76.406909090909082</v>
      </c>
      <c r="D38" s="388">
        <f>IF('AG Jul 2022'!O26="",$G$5*'AG Jul 2022'!N26/100,IF($G$5&gt;='AG Jul 2022'!P26,('AG Jul 2022'!P26*'AG Jul 2022'!N26/100),($G$5*'AG Jul 2022'!N26/100)))</f>
        <v>239.7684927272727</v>
      </c>
      <c r="E38" s="388">
        <f>IF(AND('AG Jul 2022'!P26&gt;0,'AG Jul 2022'!R26&gt;0),IF($G$5&lt;'AG Jul 2022'!P26,0,IF($G$5&lt;=('AG Jul 2022'!R26+'AG Jul 2022'!P26),(($G$5-'AG Jul 2022'!P26)*'AG Jul 2022'!Q26/100),(('AG Jul 2022'!R26)*'AG Jul 2022'!Q26/100))),0)</f>
        <v>0</v>
      </c>
      <c r="F38" s="388">
        <f>IF(AND('AG Jul 2022'!Q26&gt;0,'AG Jul 2022'!S26&gt;0),IF($G$5&lt;('AG Jul 2022'!R26+'AG Jul 2022'!P26),0,IF($G$5&lt;=('AG Jul 2022'!T26+'AG Jul 2022'!R26+'AG Jul 2022'!P26),(($G$5-('AG Jul 2022'!R26+'AG Jul 2022'!P26))*'AG Jul 2022'!S26/100),('AG Jul 2022'!T26*'AG Jul 2022'!S26/100))),0)</f>
        <v>0</v>
      </c>
      <c r="G38" s="388">
        <f>IF('AG Jul 2022'!T26&gt;0,IF(($G$5&lt;'AG Jul 2022'!T26),(0),($G$5-'AG Jul 2022'!T26)*'AG Jul 2022'!U26/100),IF(AND('AG Jul 2022'!R26&gt;0,'AG Jul 2022'!T26=""),IF(($G$5&lt;'AG Jul 2022'!R26),(0),($G$5-'AG Jul 2022'!R26)*'AG Jul 2022'!S26/100),IF(AND('AG Jul 2022'!P26&gt;0,'AG Jul 2022'!R26=""),IF(($G$5&lt;'AG Jul 2022'!P26),(0),($G$5-'AG Jul 2022'!P26)*'AG Jul 2022'!Q26/100),0)))</f>
        <v>0</v>
      </c>
      <c r="H38" s="388">
        <f>$H$5*'AG Jul 2022'!AE26/100</f>
        <v>49.68586636363635</v>
      </c>
      <c r="I38" s="388">
        <f t="shared" si="11"/>
        <v>365.86126818181816</v>
      </c>
      <c r="J38" s="449">
        <f t="shared" si="12"/>
        <v>1157.8174363636363</v>
      </c>
      <c r="K38" s="449">
        <f t="shared" si="13"/>
        <v>1463.4450727272726</v>
      </c>
      <c r="L38" s="450">
        <f t="shared" si="18"/>
        <v>1609.7895800000001</v>
      </c>
      <c r="M38" s="449">
        <f>'AG Jul 2022'!AZ26</f>
        <v>1</v>
      </c>
      <c r="N38" s="449">
        <f>'AG Jul 2022'!BA26</f>
        <v>0</v>
      </c>
      <c r="O38" s="449">
        <f>'AG Jul 2022'!BB26</f>
        <v>0</v>
      </c>
      <c r="P38" s="449">
        <f>'AG Jul 2022'!BC26</f>
        <v>0</v>
      </c>
      <c r="Q38" s="449">
        <f>($E$6*'AG Jul 2022'!AT26/100)*4</f>
        <v>238.03200000000001</v>
      </c>
      <c r="R38" s="448" t="str">
        <f t="shared" si="19"/>
        <v>Guaranteed off bill</v>
      </c>
      <c r="S38" s="448" t="str">
        <f t="shared" si="20"/>
        <v>Exclusive</v>
      </c>
      <c r="T38" s="475">
        <f t="shared" si="14"/>
        <v>1448.810622</v>
      </c>
      <c r="U38" s="449">
        <f t="shared" si="15"/>
        <v>1448.810622</v>
      </c>
      <c r="V38" s="449">
        <f t="shared" si="16"/>
        <v>1210.778622</v>
      </c>
      <c r="W38" s="449">
        <f t="shared" si="17"/>
        <v>1210.778622</v>
      </c>
      <c r="X38" s="385">
        <f t="shared" si="21"/>
        <v>1331.8564842000001</v>
      </c>
      <c r="Y38" s="385">
        <f t="shared" si="21"/>
        <v>1331.8564842000001</v>
      </c>
      <c r="Z38" s="387">
        <f>'AG Jul 2022'!BL26</f>
        <v>0</v>
      </c>
      <c r="AA38" s="326" t="str">
        <f>'AG Jul 2022'!BM26</f>
        <v>n</v>
      </c>
      <c r="AB38" s="523"/>
      <c r="AC38" s="523"/>
      <c r="AD38" s="523"/>
      <c r="AE38" s="523"/>
      <c r="AF38" s="523"/>
      <c r="AG38" s="523"/>
      <c r="AH38" s="523"/>
      <c r="AI38" s="523"/>
      <c r="AJ38" s="523"/>
      <c r="AK38" s="523"/>
      <c r="AL38" s="523"/>
      <c r="AM38" s="523"/>
      <c r="AN38" s="523"/>
      <c r="AO38" s="523"/>
    </row>
    <row r="39" spans="1:3090" x14ac:dyDescent="0.3">
      <c r="A39" s="319" t="str">
        <f>'AG Jul 2022'!K27</f>
        <v>Amber Electric</v>
      </c>
      <c r="B39" s="383" t="str">
        <f>'AG Jul 2022'!L27</f>
        <v>Amber Plan</v>
      </c>
      <c r="C39" s="388">
        <f>IF('AG Jul 2022'!BP27=0,91*'AG Jul 2022'!M27/100,(91*'AG Jul 2022'!M27/100)+'AG Jul 2022'!BP27/4)</f>
        <v>116.66245454545454</v>
      </c>
      <c r="D39" s="388">
        <f>IF('AG Jul 2022'!O27="",$G$5*'AG Jul 2022'!N27/100,IF($G$5&gt;='AG Jul 2022'!P27,('AG Jul 2022'!P27*'AG Jul 2022'!N27/100),($G$5*'AG Jul 2022'!N27/100)))</f>
        <v>171.16553045454543</v>
      </c>
      <c r="E39" s="388">
        <f>IF(AND('AG Jul 2022'!P27&gt;0,'AG Jul 2022'!R27&gt;0),IF($G$5&lt;'AG Jul 2022'!P27,0,IF($G$5&lt;=('AG Jul 2022'!R27+'AG Jul 2022'!P27),(($G$5-'AG Jul 2022'!P27)*'AG Jul 2022'!Q27/100),(('AG Jul 2022'!R27)*'AG Jul 2022'!Q27/100))),0)</f>
        <v>0</v>
      </c>
      <c r="F39" s="388">
        <f>IF(AND('AG Jul 2022'!Q27&gt;0,'AG Jul 2022'!S27&gt;0),IF($G$5&lt;('AG Jul 2022'!R27+'AG Jul 2022'!P27),0,IF($G$5&lt;=('AG Jul 2022'!T27+'AG Jul 2022'!R27+'AG Jul 2022'!P27),(($G$5-('AG Jul 2022'!R27+'AG Jul 2022'!P27))*'AG Jul 2022'!S27/100),('AG Jul 2022'!T27*'AG Jul 2022'!S27/100))),0)</f>
        <v>0</v>
      </c>
      <c r="G39" s="388">
        <f>IF('AG Jul 2022'!T27&gt;0,IF(($G$5&lt;'AG Jul 2022'!T27),(0),($G$5-'AG Jul 2022'!T27)*'AG Jul 2022'!U27/100),IF(AND('AG Jul 2022'!R27&gt;0,'AG Jul 2022'!T27=""),IF(($G$5&lt;'AG Jul 2022'!R27),(0),($G$5-'AG Jul 2022'!R27)*'AG Jul 2022'!S27/100),IF(AND('AG Jul 2022'!P27&gt;0,'AG Jul 2022'!R27=""),IF(($G$5&lt;'AG Jul 2022'!P27),(0),($G$5-'AG Jul 2022'!P27)*'AG Jul 2022'!Q27/100),0)))</f>
        <v>0</v>
      </c>
      <c r="H39" s="388">
        <f>$H$5*'AG Jul 2022'!AE27/100</f>
        <v>77.65451590909089</v>
      </c>
      <c r="I39" s="388">
        <f t="shared" si="11"/>
        <v>365.48250090909085</v>
      </c>
      <c r="J39" s="449">
        <f t="shared" si="12"/>
        <v>995.28018545454529</v>
      </c>
      <c r="K39" s="449">
        <f t="shared" si="13"/>
        <v>1461.9300036363634</v>
      </c>
      <c r="L39" s="450">
        <f t="shared" si="18"/>
        <v>1608.1230039999998</v>
      </c>
      <c r="M39" s="449">
        <f>'AG Jul 2022'!AZ27</f>
        <v>0</v>
      </c>
      <c r="N39" s="449">
        <f>'AG Jul 2022'!BA27</f>
        <v>0</v>
      </c>
      <c r="O39" s="449">
        <f>'AG Jul 2022'!BB27</f>
        <v>0</v>
      </c>
      <c r="P39" s="449">
        <f>'AG Jul 2022'!BC27</f>
        <v>0</v>
      </c>
      <c r="Q39" s="449">
        <f>($E$6*'AG Jul 2022'!AT27/100)*4</f>
        <v>0</v>
      </c>
      <c r="R39" s="448" t="str">
        <f t="shared" si="19"/>
        <v>No discount</v>
      </c>
      <c r="S39" s="448" t="str">
        <f t="shared" si="20"/>
        <v>Exclusive</v>
      </c>
      <c r="T39" s="475">
        <f t="shared" si="14"/>
        <v>1461.9300036363634</v>
      </c>
      <c r="U39" s="449">
        <f t="shared" si="15"/>
        <v>1461.9300036363634</v>
      </c>
      <c r="V39" s="449">
        <f t="shared" si="16"/>
        <v>1461.9300036363634</v>
      </c>
      <c r="W39" s="449">
        <f t="shared" si="17"/>
        <v>1461.9300036363634</v>
      </c>
      <c r="X39" s="385">
        <f t="shared" si="21"/>
        <v>1608.1230039999998</v>
      </c>
      <c r="Y39" s="385">
        <f t="shared" si="21"/>
        <v>1608.1230039999998</v>
      </c>
      <c r="Z39" s="387">
        <f>'AG Jul 2022'!BL27</f>
        <v>0</v>
      </c>
      <c r="AA39" s="326" t="str">
        <f>'AG Jul 2022'!BM27</f>
        <v>n</v>
      </c>
      <c r="AB39" s="523"/>
      <c r="AC39" s="523"/>
      <c r="AD39" s="523"/>
      <c r="AE39" s="523"/>
      <c r="AF39" s="523"/>
      <c r="AG39" s="523"/>
      <c r="AH39" s="523"/>
      <c r="AI39" s="523"/>
      <c r="AJ39" s="523"/>
      <c r="AK39" s="523"/>
      <c r="AL39" s="523"/>
      <c r="AM39" s="523"/>
      <c r="AN39" s="523"/>
      <c r="AO39" s="523"/>
    </row>
    <row r="40" spans="1:3090" x14ac:dyDescent="0.3">
      <c r="A40" s="319" t="str">
        <f>'AG Jul 2022'!K28</f>
        <v>GloBird Energy</v>
      </c>
      <c r="B40" s="383" t="str">
        <f>'AG Jul 2022'!L28</f>
        <v>SolarPlus</v>
      </c>
      <c r="C40" s="388">
        <f>IF('AG Jul 2022'!BP28=0,91*'AG Jul 2022'!M28/100,(91*'AG Jul 2022'!M28/100)+'AG Jul 2022'!BP28/4)</f>
        <v>81.899999999999991</v>
      </c>
      <c r="D40" s="388">
        <f>IF('AG Jul 2022'!O28="",$G$5*'AG Jul 2022'!N28/100,IF($G$5&gt;='AG Jul 2022'!P28,('AG Jul 2022'!P28*'AG Jul 2022'!N28/100),($G$5*'AG Jul 2022'!N28/100)))</f>
        <v>409.49054999999993</v>
      </c>
      <c r="E40" s="388">
        <f>IF(AND('AG Jul 2022'!P28&gt;0,'AG Jul 2022'!R28&gt;0),IF($G$5&lt;'AG Jul 2022'!P28,0,IF($G$5&lt;=('AG Jul 2022'!R28+'AG Jul 2022'!P28),(($G$5-'AG Jul 2022'!P28)*'AG Jul 2022'!Q28/100),(('AG Jul 2022'!R28)*'AG Jul 2022'!Q28/100))),0)</f>
        <v>0</v>
      </c>
      <c r="F40" s="388">
        <f>IF(AND('AG Jul 2022'!Q28&gt;0,'AG Jul 2022'!S28&gt;0),IF($G$5&lt;('AG Jul 2022'!R28+'AG Jul 2022'!P28),0,IF($G$5&lt;=('AG Jul 2022'!T28+'AG Jul 2022'!R28+'AG Jul 2022'!P28),(($G$5-('AG Jul 2022'!R28+'AG Jul 2022'!P28))*'AG Jul 2022'!S28/100),('AG Jul 2022'!T28*'AG Jul 2022'!S28/100))),0)</f>
        <v>0</v>
      </c>
      <c r="G40" s="388">
        <f>IF('AG Jul 2022'!T28&gt;0,IF(($G$5&lt;'AG Jul 2022'!T28),(0),($G$5-'AG Jul 2022'!T28)*'AG Jul 2022'!U28/100),IF(AND('AG Jul 2022'!R28&gt;0,'AG Jul 2022'!T28=""),IF(($G$5&lt;'AG Jul 2022'!R28),(0),($G$5-'AG Jul 2022'!R28)*'AG Jul 2022'!S28/100),IF(AND('AG Jul 2022'!P28&gt;0,'AG Jul 2022'!R28=""),IF(($G$5&lt;'AG Jul 2022'!P28),(0),($G$5-'AG Jul 2022'!P28)*'AG Jul 2022'!Q28/100),0)))</f>
        <v>0</v>
      </c>
      <c r="H40" s="388">
        <f>$H$5*'AG Jul 2022'!AE28/100</f>
        <v>161.16974999999996</v>
      </c>
      <c r="I40" s="388">
        <f t="shared" si="11"/>
        <v>652.56029999999987</v>
      </c>
      <c r="J40" s="449">
        <f t="shared" si="12"/>
        <v>2282.6411999999996</v>
      </c>
      <c r="K40" s="449">
        <f t="shared" si="13"/>
        <v>2610.2411999999995</v>
      </c>
      <c r="L40" s="450">
        <f t="shared" si="18"/>
        <v>2871.2653199999995</v>
      </c>
      <c r="M40" s="449">
        <f>'AG Jul 2022'!AZ28</f>
        <v>0</v>
      </c>
      <c r="N40" s="449">
        <f>'AG Jul 2022'!BA28</f>
        <v>0</v>
      </c>
      <c r="O40" s="449">
        <f>'AG Jul 2022'!BB28</f>
        <v>0</v>
      </c>
      <c r="P40" s="449">
        <f>'AG Jul 2022'!BC28</f>
        <v>0</v>
      </c>
      <c r="Q40" s="449">
        <f>($E$6*'AG Jul 2022'!AT28/100)*4</f>
        <v>595.08000000000004</v>
      </c>
      <c r="R40" s="448" t="str">
        <f t="shared" si="19"/>
        <v>No discount</v>
      </c>
      <c r="S40" s="448" t="str">
        <f t="shared" si="20"/>
        <v>Exclusive</v>
      </c>
      <c r="T40" s="475">
        <f t="shared" si="14"/>
        <v>2610.2411999999995</v>
      </c>
      <c r="U40" s="449">
        <f t="shared" si="15"/>
        <v>2610.2411999999995</v>
      </c>
      <c r="V40" s="449">
        <f t="shared" si="16"/>
        <v>2015.1611999999996</v>
      </c>
      <c r="W40" s="449">
        <f t="shared" si="17"/>
        <v>2015.1611999999996</v>
      </c>
      <c r="X40" s="385">
        <f t="shared" si="21"/>
        <v>2216.6773199999998</v>
      </c>
      <c r="Y40" s="385">
        <f t="shared" si="21"/>
        <v>2216.6773199999998</v>
      </c>
      <c r="Z40" s="387">
        <f>'AG Jul 2022'!BL28</f>
        <v>0</v>
      </c>
      <c r="AA40" s="326" t="str">
        <f>'AG Jul 2022'!BM28</f>
        <v>n</v>
      </c>
      <c r="AB40" s="523"/>
      <c r="AC40" s="523"/>
      <c r="AD40" s="523"/>
      <c r="AE40" s="523"/>
      <c r="AF40" s="523"/>
      <c r="AG40" s="523"/>
      <c r="AH40" s="523"/>
      <c r="AI40" s="523"/>
      <c r="AJ40" s="523"/>
      <c r="AK40" s="523"/>
      <c r="AL40" s="523"/>
      <c r="AM40" s="523"/>
      <c r="AN40" s="523"/>
      <c r="AO40" s="523"/>
    </row>
    <row r="41" spans="1:3090" x14ac:dyDescent="0.3">
      <c r="A41" s="319" t="str">
        <f>'AG Jul 2022'!K29</f>
        <v>Kogan Energy</v>
      </c>
      <c r="B41" s="383" t="str">
        <f>'AG Jul 2022'!L29</f>
        <v>Free Kogan First Membership</v>
      </c>
      <c r="C41" s="388">
        <f>IF('AG Jul 2022'!BP29=0,91*'AG Jul 2022'!M29/100,(91*'AG Jul 2022'!M29/100)+'AG Jul 2022'!BP29/4)</f>
        <v>85.631</v>
      </c>
      <c r="D41" s="388">
        <f>IF('AG Jul 2022'!O29="",$G$5*'AG Jul 2022'!N29/100,IF($G$5&gt;='AG Jul 2022'!P29,('AG Jul 2022'!P29*'AG Jul 2022'!N29/100),($G$5*'AG Jul 2022'!N29/100)))</f>
        <v>206.1887481818182</v>
      </c>
      <c r="E41" s="388">
        <f>IF(AND('AG Jul 2022'!P29&gt;0,'AG Jul 2022'!R29&gt;0),IF($G$5&lt;'AG Jul 2022'!P29,0,IF($G$5&lt;=('AG Jul 2022'!R29+'AG Jul 2022'!P29),(($G$5-'AG Jul 2022'!P29)*'AG Jul 2022'!Q29/100),(('AG Jul 2022'!R29)*'AG Jul 2022'!Q29/100))),0)</f>
        <v>0</v>
      </c>
      <c r="F41" s="388">
        <f>IF(AND('AG Jul 2022'!Q29&gt;0,'AG Jul 2022'!S29&gt;0),IF($G$5&lt;('AG Jul 2022'!R29+'AG Jul 2022'!P29),0,IF($G$5&lt;=('AG Jul 2022'!T29+'AG Jul 2022'!R29+'AG Jul 2022'!P29),(($G$5-('AG Jul 2022'!R29+'AG Jul 2022'!P29))*'AG Jul 2022'!S29/100),('AG Jul 2022'!T29*'AG Jul 2022'!S29/100))),0)</f>
        <v>0</v>
      </c>
      <c r="G41" s="388">
        <f>IF('AG Jul 2022'!T29&gt;0,IF(($G$5&lt;'AG Jul 2022'!T29),(0),($G$5-'AG Jul 2022'!T29)*'AG Jul 2022'!U29/100),IF(AND('AG Jul 2022'!R29&gt;0,'AG Jul 2022'!T29=""),IF(($G$5&lt;'AG Jul 2022'!R29),(0),($G$5-'AG Jul 2022'!R29)*'AG Jul 2022'!S29/100),IF(AND('AG Jul 2022'!P29&gt;0,'AG Jul 2022'!R29=""),IF(($G$5&lt;'AG Jul 2022'!P29),(0),($G$5-'AG Jul 2022'!P29)*'AG Jul 2022'!Q29/100),0)))</f>
        <v>0</v>
      </c>
      <c r="H41" s="388">
        <f>$H$5*'AG Jul 2022'!AE29/100</f>
        <v>63.035279999999986</v>
      </c>
      <c r="I41" s="388">
        <f t="shared" si="11"/>
        <v>354.85502818181823</v>
      </c>
      <c r="J41" s="449">
        <f t="shared" si="12"/>
        <v>1076.8961127272728</v>
      </c>
      <c r="K41" s="449">
        <f t="shared" si="13"/>
        <v>1419.4201127272729</v>
      </c>
      <c r="L41" s="450">
        <f t="shared" si="18"/>
        <v>1561.3621240000002</v>
      </c>
      <c r="M41" s="449">
        <f>'AG Jul 2022'!AZ29</f>
        <v>0</v>
      </c>
      <c r="N41" s="449">
        <f>'AG Jul 2022'!BA29</f>
        <v>0</v>
      </c>
      <c r="O41" s="449">
        <f>'AG Jul 2022'!BB29</f>
        <v>0</v>
      </c>
      <c r="P41" s="449">
        <f>'AG Jul 2022'!BC29</f>
        <v>0</v>
      </c>
      <c r="Q41" s="449">
        <f>($E$6*'AG Jul 2022'!AT29/100)*4</f>
        <v>129.4299</v>
      </c>
      <c r="R41" s="448" t="str">
        <f t="shared" si="19"/>
        <v>No discount</v>
      </c>
      <c r="S41" s="448" t="str">
        <f t="shared" si="20"/>
        <v>Exclusive</v>
      </c>
      <c r="T41" s="475">
        <f t="shared" si="14"/>
        <v>1419.4201127272729</v>
      </c>
      <c r="U41" s="449">
        <f t="shared" si="15"/>
        <v>1419.4201127272729</v>
      </c>
      <c r="V41" s="449">
        <f t="shared" si="16"/>
        <v>1289.9902127272728</v>
      </c>
      <c r="W41" s="449">
        <f t="shared" si="17"/>
        <v>1289.9902127272728</v>
      </c>
      <c r="X41" s="385">
        <f t="shared" si="21"/>
        <v>1418.9892340000001</v>
      </c>
      <c r="Y41" s="385">
        <f t="shared" si="21"/>
        <v>1418.9892340000001</v>
      </c>
      <c r="Z41" s="387">
        <f>'AG Jul 2022'!BL29</f>
        <v>0</v>
      </c>
      <c r="AA41" s="326" t="str">
        <f>'AG Jul 2022'!BM29</f>
        <v>n</v>
      </c>
      <c r="AB41" s="523"/>
      <c r="AC41" s="523"/>
      <c r="AD41" s="523"/>
      <c r="AE41" s="523"/>
      <c r="AF41" s="523"/>
      <c r="AG41" s="523"/>
      <c r="AH41" s="523"/>
      <c r="AI41" s="523"/>
      <c r="AJ41" s="523"/>
      <c r="AK41" s="523"/>
      <c r="AL41" s="523"/>
      <c r="AM41" s="523"/>
      <c r="AN41" s="523"/>
      <c r="AO41" s="523"/>
    </row>
    <row r="42" spans="1:3090" x14ac:dyDescent="0.3">
      <c r="A42" s="319" t="str">
        <f>'AG Jul 2022'!K30</f>
        <v>ReAmped Energy</v>
      </c>
      <c r="B42" s="383" t="str">
        <f>'AG Jul 2022'!L30</f>
        <v>Solar</v>
      </c>
      <c r="C42" s="388">
        <f>IF('AG Jul 2022'!BP30=0,91*'AG Jul 2022'!M30/100,(91*'AG Jul 2022'!M30/100)+'AG Jul 2022'!BP30/4)</f>
        <v>83.504909090909081</v>
      </c>
      <c r="D42" s="388">
        <f>IF('AG Jul 2022'!O30="",$G$5*'AG Jul 2022'!N30/100,IF($G$5&gt;='AG Jul 2022'!P30,('AG Jul 2022'!P30*'AG Jul 2022'!N30/100),($G$5*'AG Jul 2022'!N30/100)))</f>
        <v>333.6702218181818</v>
      </c>
      <c r="E42" s="388">
        <f>IF(AND('AG Jul 2022'!P30&gt;0,'AG Jul 2022'!R30&gt;0),IF($G$5&lt;'AG Jul 2022'!P30,0,IF($G$5&lt;=('AG Jul 2022'!R30+'AG Jul 2022'!P30),(($G$5-'AG Jul 2022'!P30)*'AG Jul 2022'!Q30/100),(('AG Jul 2022'!R30)*'AG Jul 2022'!Q30/100))),0)</f>
        <v>0</v>
      </c>
      <c r="F42" s="388">
        <f>IF(AND('AG Jul 2022'!Q30&gt;0,'AG Jul 2022'!S30&gt;0),IF($G$5&lt;('AG Jul 2022'!R30+'AG Jul 2022'!P30),0,IF($G$5&lt;=('AG Jul 2022'!T30+'AG Jul 2022'!R30+'AG Jul 2022'!P30),(($G$5-('AG Jul 2022'!R30+'AG Jul 2022'!P30))*'AG Jul 2022'!S30/100),('AG Jul 2022'!T30*'AG Jul 2022'!S30/100))),0)</f>
        <v>0</v>
      </c>
      <c r="G42" s="388">
        <f>IF('AG Jul 2022'!T30&gt;0,IF(($G$5&lt;'AG Jul 2022'!T30),(0),($G$5-'AG Jul 2022'!T30)*'AG Jul 2022'!U30/100),IF(AND('AG Jul 2022'!R30&gt;0,'AG Jul 2022'!T30=""),IF(($G$5&lt;'AG Jul 2022'!R30),(0),($G$5-'AG Jul 2022'!R30)*'AG Jul 2022'!S30/100),IF(AND('AG Jul 2022'!P30&gt;0,'AG Jul 2022'!R30=""),IF(($G$5&lt;'AG Jul 2022'!P30),(0),($G$5-'AG Jul 2022'!P30)*'AG Jul 2022'!Q30/100),0)))</f>
        <v>0</v>
      </c>
      <c r="H42" s="388">
        <f>$H$5*'AG Jul 2022'!AE30/100</f>
        <v>111.71180045454544</v>
      </c>
      <c r="I42" s="388">
        <f t="shared" si="11"/>
        <v>528.88693136363634</v>
      </c>
      <c r="J42" s="449">
        <f t="shared" si="12"/>
        <v>1781.5280890909089</v>
      </c>
      <c r="K42" s="449">
        <f t="shared" si="13"/>
        <v>2115.5477254545453</v>
      </c>
      <c r="L42" s="450">
        <f t="shared" si="18"/>
        <v>2327.1024980000002</v>
      </c>
      <c r="M42" s="449">
        <f>'AG Jul 2022'!AZ30</f>
        <v>0</v>
      </c>
      <c r="N42" s="449">
        <f>'AG Jul 2022'!BA30</f>
        <v>0</v>
      </c>
      <c r="O42" s="449">
        <f>'AG Jul 2022'!BB30</f>
        <v>0</v>
      </c>
      <c r="P42" s="449">
        <f>'AG Jul 2022'!BC30</f>
        <v>0</v>
      </c>
      <c r="Q42" s="449">
        <f>($E$6*'AG Jul 2022'!AT30/100)*4</f>
        <v>0</v>
      </c>
      <c r="R42" s="448" t="str">
        <f t="shared" si="19"/>
        <v>No discount</v>
      </c>
      <c r="S42" s="448" t="str">
        <f t="shared" si="20"/>
        <v>Exclusive</v>
      </c>
      <c r="T42" s="475">
        <f t="shared" si="14"/>
        <v>2115.5477254545453</v>
      </c>
      <c r="U42" s="449">
        <f t="shared" si="15"/>
        <v>2115.5477254545453</v>
      </c>
      <c r="V42" s="449">
        <f t="shared" si="16"/>
        <v>2115.5477254545453</v>
      </c>
      <c r="W42" s="449">
        <f t="shared" si="17"/>
        <v>2115.5477254545453</v>
      </c>
      <c r="X42" s="385">
        <f t="shared" si="21"/>
        <v>2327.1024980000002</v>
      </c>
      <c r="Y42" s="385">
        <f t="shared" si="21"/>
        <v>2327.1024980000002</v>
      </c>
      <c r="Z42" s="387">
        <f>'AG Jul 2022'!BL30</f>
        <v>0</v>
      </c>
      <c r="AA42" s="326" t="str">
        <f>'AG Jul 2022'!BM30</f>
        <v>n</v>
      </c>
      <c r="AB42" s="523"/>
      <c r="AC42" s="523"/>
      <c r="AD42" s="523"/>
      <c r="AE42" s="523"/>
      <c r="AF42" s="523"/>
      <c r="AG42" s="523"/>
      <c r="AH42" s="523"/>
      <c r="AI42" s="523"/>
      <c r="AJ42" s="523"/>
      <c r="AK42" s="523"/>
      <c r="AL42" s="523"/>
      <c r="AM42" s="523"/>
      <c r="AN42" s="523"/>
      <c r="AO42" s="523"/>
    </row>
    <row r="43" spans="1:3090" x14ac:dyDescent="0.3">
      <c r="A43" s="319" t="str">
        <f>'AG Jul 2022'!K31</f>
        <v>Sumo Power</v>
      </c>
      <c r="B43" s="383" t="str">
        <f>'AG Jul 2022'!L31</f>
        <v>Assure</v>
      </c>
      <c r="C43" s="388">
        <f>IF('AG Jul 2022'!BP31=0,91*'AG Jul 2022'!M31/100,(91*'AG Jul 2022'!M31/100)+'AG Jul 2022'!BP31/4)</f>
        <v>72.8</v>
      </c>
      <c r="D43" s="388">
        <f>IF('AG Jul 2022'!O31="",$G$5*'AG Jul 2022'!N31/100,IF($G$5&gt;='AG Jul 2022'!P31,('AG Jul 2022'!P31*'AG Jul 2022'!N31/100),($G$5*'AG Jul 2022'!N31/100)))</f>
        <v>192.20985000000002</v>
      </c>
      <c r="E43" s="388">
        <f>IF(AND('AG Jul 2022'!P31&gt;0,'AG Jul 2022'!R31&gt;0),IF($G$5&lt;'AG Jul 2022'!P31,0,IF($G$5&lt;=('AG Jul 2022'!R31+'AG Jul 2022'!P31),(($G$5-'AG Jul 2022'!P31)*'AG Jul 2022'!Q31/100),(('AG Jul 2022'!R31)*'AG Jul 2022'!Q31/100))),0)</f>
        <v>0</v>
      </c>
      <c r="F43" s="388">
        <f>IF(AND('AG Jul 2022'!Q31&gt;0,'AG Jul 2022'!S31&gt;0),IF($G$5&lt;('AG Jul 2022'!R31+'AG Jul 2022'!P31),0,IF($G$5&lt;=('AG Jul 2022'!T31+'AG Jul 2022'!R31+'AG Jul 2022'!P31),(($G$5-('AG Jul 2022'!R31+'AG Jul 2022'!P31))*'AG Jul 2022'!S31/100),('AG Jul 2022'!T31*'AG Jul 2022'!S31/100))),0)</f>
        <v>0</v>
      </c>
      <c r="G43" s="388">
        <f>IF('AG Jul 2022'!T31&gt;0,IF(($G$5&lt;'AG Jul 2022'!T31),(0),($G$5-'AG Jul 2022'!T31)*'AG Jul 2022'!U31/100),IF(AND('AG Jul 2022'!R31&gt;0,'AG Jul 2022'!T31=""),IF(($G$5&lt;'AG Jul 2022'!R31),(0),($G$5-'AG Jul 2022'!R31)*'AG Jul 2022'!S31/100),IF(AND('AG Jul 2022'!P31&gt;0,'AG Jul 2022'!R31=""),IF(($G$5&lt;'AG Jul 2022'!P31),(0),($G$5-'AG Jul 2022'!P31)*'AG Jul 2022'!Q31/100),0)))</f>
        <v>0</v>
      </c>
      <c r="H43" s="388">
        <f>IF(($G$5&lt;'AG Jul 2022'!Q31),(0),($G$5-'AG Jul 2022'!Q31)*'AG Jul 2022'!R31/100)</f>
        <v>0</v>
      </c>
      <c r="I43" s="388">
        <f t="shared" si="11"/>
        <v>265.00985000000003</v>
      </c>
      <c r="J43" s="449">
        <f t="shared" si="12"/>
        <v>768.83940000000007</v>
      </c>
      <c r="K43" s="449">
        <f t="shared" si="13"/>
        <v>1060.0394000000001</v>
      </c>
      <c r="L43" s="450">
        <f t="shared" si="18"/>
        <v>1166.0433400000002</v>
      </c>
      <c r="M43" s="449">
        <f>'AG Jul 2022'!AZ31</f>
        <v>0</v>
      </c>
      <c r="N43" s="449">
        <f>'AG Jul 2022'!BA31</f>
        <v>0</v>
      </c>
      <c r="O43" s="449">
        <f>'AG Jul 2022'!BB31</f>
        <v>0</v>
      </c>
      <c r="P43" s="449">
        <f>'AG Jul 2022'!BC31</f>
        <v>0</v>
      </c>
      <c r="Q43" s="449">
        <f>($E$6*'AG Jul 2022'!AT31/100)*4</f>
        <v>163.64700000000002</v>
      </c>
      <c r="R43" s="448" t="str">
        <f t="shared" si="19"/>
        <v>No discount</v>
      </c>
      <c r="S43" s="448" t="str">
        <f t="shared" si="20"/>
        <v>Exclusive</v>
      </c>
      <c r="T43" s="475">
        <f t="shared" si="14"/>
        <v>1060.0394000000001</v>
      </c>
      <c r="U43" s="449">
        <f t="shared" si="15"/>
        <v>1060.0394000000001</v>
      </c>
      <c r="V43" s="449">
        <f t="shared" si="16"/>
        <v>896.39240000000007</v>
      </c>
      <c r="W43" s="449">
        <f t="shared" si="17"/>
        <v>896.39240000000007</v>
      </c>
      <c r="X43" s="385">
        <f t="shared" si="21"/>
        <v>986.03164000000015</v>
      </c>
      <c r="Y43" s="385">
        <f t="shared" si="21"/>
        <v>986.03164000000015</v>
      </c>
      <c r="Z43" s="387">
        <f>'AG Jul 2022'!BL31</f>
        <v>0</v>
      </c>
      <c r="AA43" s="326" t="str">
        <f>'AG Jul 2022'!BM31</f>
        <v>n</v>
      </c>
      <c r="AB43" s="523"/>
      <c r="AC43" s="523"/>
      <c r="AD43" s="523"/>
      <c r="AE43" s="523"/>
      <c r="AF43" s="523"/>
      <c r="AG43" s="523"/>
      <c r="AH43" s="523"/>
      <c r="AI43" s="523"/>
      <c r="AJ43" s="523"/>
      <c r="AK43" s="523"/>
      <c r="AL43" s="523"/>
      <c r="AM43" s="523"/>
      <c r="AN43" s="523"/>
      <c r="AO43" s="523"/>
    </row>
    <row r="44" spans="1:3090" x14ac:dyDescent="0.3">
      <c r="A44" s="526"/>
      <c r="B44" s="526"/>
      <c r="C44" s="526"/>
      <c r="D44" s="526"/>
      <c r="E44" s="526"/>
      <c r="F44" s="526"/>
      <c r="G44" s="526"/>
      <c r="H44" s="526"/>
      <c r="I44" s="526"/>
      <c r="J44" s="526"/>
      <c r="K44" s="526"/>
      <c r="L44" s="526"/>
      <c r="M44" s="526"/>
      <c r="N44" s="526"/>
      <c r="O44" s="526"/>
      <c r="P44" s="526"/>
      <c r="Q44" s="526"/>
      <c r="R44" s="526"/>
      <c r="S44" s="526"/>
      <c r="T44" s="526"/>
      <c r="U44" s="526"/>
      <c r="V44" s="526"/>
      <c r="W44" s="526"/>
      <c r="X44" s="526"/>
      <c r="Y44" s="526"/>
      <c r="Z44" s="526"/>
      <c r="AA44" s="526"/>
      <c r="AB44" s="523"/>
      <c r="AC44" s="523"/>
      <c r="AD44" s="523"/>
      <c r="AE44" s="523"/>
      <c r="AF44" s="523"/>
      <c r="AG44" s="523"/>
      <c r="AH44" s="523"/>
      <c r="AI44" s="523"/>
      <c r="AJ44" s="523"/>
      <c r="AK44" s="523"/>
      <c r="AL44" s="523"/>
      <c r="AM44" s="523"/>
      <c r="AN44" s="523"/>
      <c r="AO44" s="523"/>
    </row>
    <row r="45" spans="1:3090" s="3" customFormat="1" thickBot="1" x14ac:dyDescent="0.35">
      <c r="A45" s="526"/>
      <c r="B45" s="526"/>
      <c r="C45" s="526"/>
      <c r="D45" s="526"/>
      <c r="E45" s="526"/>
      <c r="F45" s="526"/>
      <c r="G45" s="526"/>
      <c r="H45" s="526"/>
      <c r="I45" s="526"/>
      <c r="J45" s="526"/>
      <c r="K45" s="526"/>
      <c r="L45" s="526"/>
      <c r="M45" s="526"/>
      <c r="N45" s="526"/>
      <c r="O45" s="526"/>
      <c r="P45" s="526"/>
      <c r="Q45" s="526"/>
      <c r="R45" s="526"/>
      <c r="S45" s="526"/>
      <c r="T45" s="526"/>
      <c r="U45" s="526"/>
      <c r="V45" s="526"/>
      <c r="W45" s="526"/>
      <c r="X45" s="526"/>
      <c r="Y45" s="526"/>
      <c r="Z45" s="526"/>
      <c r="AA45" s="526"/>
      <c r="AB45" s="523"/>
      <c r="AC45" s="523"/>
      <c r="AD45" s="523"/>
      <c r="AE45" s="523"/>
      <c r="AF45" s="523"/>
      <c r="AG45" s="523"/>
      <c r="AH45" s="523"/>
      <c r="AI45" s="523"/>
      <c r="AJ45" s="523"/>
      <c r="AK45" s="523"/>
      <c r="AL45" s="523"/>
      <c r="AM45" s="523"/>
      <c r="AN45" s="523"/>
      <c r="AO45" s="523"/>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row>
    <row r="46" spans="1:3090" x14ac:dyDescent="0.3">
      <c r="A46" s="428" t="s">
        <v>534</v>
      </c>
      <c r="B46" s="429"/>
      <c r="C46" s="429"/>
      <c r="D46" s="429"/>
      <c r="E46" s="429"/>
      <c r="F46" s="429"/>
      <c r="G46" s="429"/>
      <c r="H46" s="429"/>
      <c r="I46" s="429"/>
      <c r="J46" s="429"/>
      <c r="K46" s="429"/>
      <c r="L46" s="429"/>
      <c r="M46" s="429"/>
      <c r="N46" s="429"/>
      <c r="O46" s="429"/>
      <c r="P46" s="429"/>
      <c r="Q46" s="429"/>
      <c r="R46" s="429"/>
      <c r="S46" s="429"/>
      <c r="T46" s="429"/>
      <c r="U46" s="429"/>
      <c r="V46" s="429"/>
      <c r="W46" s="429"/>
      <c r="X46" s="429"/>
      <c r="Y46" s="429"/>
      <c r="Z46" s="429"/>
      <c r="AA46" s="430"/>
      <c r="AB46" s="523"/>
      <c r="AC46" s="523"/>
      <c r="AD46" s="523"/>
      <c r="AE46" s="523"/>
      <c r="AF46" s="523"/>
      <c r="AG46" s="523"/>
      <c r="AH46" s="523"/>
      <c r="AI46" s="523"/>
      <c r="AJ46" s="523"/>
      <c r="AK46" s="523"/>
      <c r="AL46" s="523"/>
      <c r="AM46" s="523"/>
      <c r="AN46" s="523"/>
      <c r="AO46" s="523"/>
    </row>
    <row r="47" spans="1:3090" ht="70" x14ac:dyDescent="0.3">
      <c r="A47" s="431" t="s">
        <v>408</v>
      </c>
      <c r="B47" s="432" t="s">
        <v>409</v>
      </c>
      <c r="C47" s="433" t="s">
        <v>410</v>
      </c>
      <c r="D47" s="433" t="s">
        <v>555</v>
      </c>
      <c r="E47" s="433" t="s">
        <v>446</v>
      </c>
      <c r="F47" s="433" t="s">
        <v>354</v>
      </c>
      <c r="G47" s="433" t="s">
        <v>556</v>
      </c>
      <c r="H47" s="434" t="s">
        <v>352</v>
      </c>
      <c r="I47" s="433" t="s">
        <v>222</v>
      </c>
      <c r="J47" s="442" t="s">
        <v>406</v>
      </c>
      <c r="K47" s="443" t="s">
        <v>449</v>
      </c>
      <c r="L47" s="435" t="s">
        <v>1010</v>
      </c>
      <c r="M47" s="436" t="s">
        <v>398</v>
      </c>
      <c r="N47" s="436" t="s">
        <v>533</v>
      </c>
      <c r="O47" s="436" t="s">
        <v>399</v>
      </c>
      <c r="P47" s="436" t="s">
        <v>552</v>
      </c>
      <c r="Q47" s="437" t="s">
        <v>490</v>
      </c>
      <c r="R47" s="444" t="s">
        <v>1011</v>
      </c>
      <c r="S47" s="444" t="s">
        <v>1012</v>
      </c>
      <c r="T47" s="445" t="s">
        <v>1013</v>
      </c>
      <c r="U47" s="445" t="s">
        <v>1014</v>
      </c>
      <c r="V47" s="445" t="s">
        <v>104</v>
      </c>
      <c r="W47" s="445" t="s">
        <v>105</v>
      </c>
      <c r="X47" s="437" t="s">
        <v>331</v>
      </c>
      <c r="Y47" s="437" t="s">
        <v>332</v>
      </c>
      <c r="Z47" s="436" t="s">
        <v>400</v>
      </c>
      <c r="AA47" s="438" t="s">
        <v>558</v>
      </c>
      <c r="AB47" s="523"/>
      <c r="AC47" s="523"/>
      <c r="AD47" s="523"/>
      <c r="AE47" s="523"/>
      <c r="AF47" s="523"/>
      <c r="AG47" s="523"/>
      <c r="AH47" s="523"/>
      <c r="AI47" s="523"/>
      <c r="AJ47" s="523"/>
      <c r="AK47" s="523"/>
      <c r="AL47" s="523"/>
      <c r="AM47" s="523"/>
      <c r="AN47" s="523"/>
      <c r="AO47" s="523"/>
    </row>
    <row r="48" spans="1:3090" x14ac:dyDescent="0.3">
      <c r="A48" s="319" t="str">
        <f>'AG Jul 2022'!K32</f>
        <v>AGL</v>
      </c>
      <c r="B48" s="383" t="str">
        <f>'AG Jul 2022'!L32</f>
        <v>Solar Savers</v>
      </c>
      <c r="C48" s="384">
        <f>IF('AG Jul 2022'!BP32=0,91*'AG Jul 2022'!M32/100,(91*'AG Jul 2022'!M32/100)+'AG Jul 2022'!BP32/4)</f>
        <v>90.660818181818172</v>
      </c>
      <c r="D48" s="384">
        <f>IF('AG Jul 2022'!O32="",$G$6*'AG Jul 2022'!N32/100,IF($G$6&gt;='AG Jul 2022'!P32,('AG Jul 2022'!P32*'AG Jul 2022'!N32/100),($G$6*'AG Jul 2022'!N32/100)))</f>
        <v>121.31686636363636</v>
      </c>
      <c r="E48" s="384">
        <f>IF(AND('AG Jul 2022'!P32&gt;0,'AG Jul 2022'!R32&gt;0),IF($G$6&lt;'AG Jul 2022'!P32,0,IF($G$6&lt;=('AG Jul 2022'!R32+'AG Jul 2022'!P32),(($G$6-'AG Jul 2022'!P32)*'AG Jul 2022'!Q32/100),(('AG Jul 2022'!R32)*'AG Jul 2022'!Q32/100))),0)</f>
        <v>0</v>
      </c>
      <c r="F48" s="384">
        <f>IF('AG Jul 2022'!T32&gt;0,IF(($G$6&lt;'AG Jul 2022'!T32),(0),($G$6-'AG Jul 2022'!T32)*'AG Jul 2022'!U32/100),IF(AND('AG Jul 2022'!R32&gt;0,'AG Jul 2022'!T32=""),IF(($G$6&lt;'AG Jul 2022'!R32),(0),($G$6-'AG Jul 2022'!R32)*'AG Jul 2022'!S32/100),IF(AND('AG Jul 2022'!P32&gt;0,'AG Jul 2022'!R32=""),IF(($G$6&lt;'AG Jul 2022'!P32),(0),($G$6-'AG Jul 2022'!P32)*'AG Jul 2022'!Q32/100),0)))</f>
        <v>0</v>
      </c>
      <c r="G48" s="384">
        <f>$I$6*'AG Jul 2022'!AH32/100</f>
        <v>133.87399772727269</v>
      </c>
      <c r="H48" s="384">
        <f>$H$6*'AG Jul 2022'!W32/100</f>
        <v>54.08140499999999</v>
      </c>
      <c r="I48" s="384">
        <f t="shared" ref="I48:I59" si="22">SUM(C48:H48)</f>
        <v>399.93308727272722</v>
      </c>
      <c r="J48" s="449">
        <f t="shared" ref="J48:J59" si="23">(I48-C48)*4</f>
        <v>1237.0890763636362</v>
      </c>
      <c r="K48" s="449">
        <f t="shared" ref="K48:K59" si="24">I48*4</f>
        <v>1599.7323490909089</v>
      </c>
      <c r="L48" s="450">
        <f>K48*1.1</f>
        <v>1759.7055839999998</v>
      </c>
      <c r="M48" s="449">
        <f>'AG Jul 2022'!AZ32</f>
        <v>0</v>
      </c>
      <c r="N48" s="449">
        <f>'AG Jul 2022'!BA32</f>
        <v>0</v>
      </c>
      <c r="O48" s="449">
        <f>'AG Jul 2022'!BB32</f>
        <v>0</v>
      </c>
      <c r="P48" s="449">
        <f>'AG Jul 2022'!BC32</f>
        <v>0</v>
      </c>
      <c r="Q48" s="449">
        <f>($E$6*'AG Jul 2022'!AT32/100)*4</f>
        <v>297.54000000000002</v>
      </c>
      <c r="R48" s="448" t="str">
        <f>IF(SUM(M48:P48)=0,"No discount",IF(M48&gt;0,"Guaranteed off bill",IF(N48&gt;0,"Guaranteed off usage",IF(O48&gt;0,"Pay-on-time off bill","Pay-on-time off usage"))))</f>
        <v>No discount</v>
      </c>
      <c r="S48" s="448" t="str">
        <f>IF(OR(A48="Origin Energy",A48="Red Energy",A48="Powershop"),"Inclusive","Exclusive")</f>
        <v>Exclusive</v>
      </c>
      <c r="T48" s="475">
        <f t="shared" ref="T48:T59" si="25">IF(AND(R48="Guaranteed off bill",S48="Inclusive"),((K48*1.1)-((K48*1.1)*M48/100))/1.1,IF(AND(R48="Guaranteed off usage",S48="Inclusive"),((K48*1.1)-((J48*1.1)*N48/100))/1.1,IF(AND(R48="Guaranteed off bill",S48="Exclusive"),K48-(K48*M48/100),IF(AND(R48="Guaranteed off usage",S48="Exclusive"),K48-(J48*N48/100),IF(S48="Inclusive",((K48*1.1))/1.1,K48)))))</f>
        <v>1599.7323490909089</v>
      </c>
      <c r="U48" s="449">
        <f t="shared" ref="U48:U59" si="26">IF(AND(R48="Pay-on-time off bill",S48="Inclusive"),((T48*1.1)-((T48*1.1)*O48/100))/1.1,IF(AND(R48="Pay-on-time off usage",S48="Inclusive"),((T48*1.1)-((J48*1.1)*P48/100))/1.1,IF(AND(R48="Pay-on-time off bill",S48="Exclusive"),T48-(T48*O48/100),IF(AND(R48="Pay-on-time off usage",S48="Exclusive"),T48-(J48*P48/100),IF(S48="Inclusive",((T48*1.1))/1.1,T48)))))</f>
        <v>1599.7323490909089</v>
      </c>
      <c r="V48" s="449">
        <f t="shared" ref="V48:V59" si="27">T48-Q48</f>
        <v>1302.1923490909089</v>
      </c>
      <c r="W48" s="449">
        <f t="shared" ref="W48:W59" si="28">U48-Q48</f>
        <v>1302.1923490909089</v>
      </c>
      <c r="X48" s="385">
        <f>V48*1.1</f>
        <v>1432.4115839999999</v>
      </c>
      <c r="Y48" s="385">
        <f>W48*1.1</f>
        <v>1432.4115839999999</v>
      </c>
      <c r="Z48" s="387">
        <f>'AG Jul 2022'!BL32</f>
        <v>0</v>
      </c>
      <c r="AA48" s="326" t="str">
        <f>'AG Jul 2022'!BM32</f>
        <v>n</v>
      </c>
      <c r="AB48" s="523"/>
      <c r="AC48" s="523"/>
      <c r="AD48" s="523"/>
      <c r="AE48" s="523"/>
      <c r="AF48" s="523"/>
      <c r="AG48" s="523"/>
      <c r="AH48" s="523"/>
      <c r="AI48" s="523"/>
      <c r="AJ48" s="523"/>
      <c r="AK48" s="523"/>
      <c r="AL48" s="523"/>
      <c r="AM48" s="523"/>
      <c r="AN48" s="523"/>
      <c r="AO48" s="523"/>
    </row>
    <row r="49" spans="1:41" x14ac:dyDescent="0.3">
      <c r="A49" s="319" t="str">
        <f>'AG Jul 2022'!K33</f>
        <v>Alinta Energy</v>
      </c>
      <c r="B49" s="383" t="str">
        <f>'AG Jul 2022'!L33</f>
        <v>Home Deal</v>
      </c>
      <c r="C49" s="384">
        <f>IF('AG Jul 2022'!BP33=0,91*'AG Jul 2022'!M33/100,(91*'AG Jul 2022'!M33/100)+'AG Jul 2022'!BP33/4)</f>
        <v>86.27627272727274</v>
      </c>
      <c r="D49" s="384">
        <f>IF('AG Jul 2022'!O33="",$G$6*'AG Jul 2022'!N33/100,IF($G$6&gt;='AG Jul 2022'!P33,('AG Jul 2022'!P33*'AG Jul 2022'!N33/100),($G$6*'AG Jul 2022'!N33/100)))</f>
        <v>120.64396909090908</v>
      </c>
      <c r="E49" s="384">
        <f>IF(AND('AG Jul 2022'!P33&gt;0,'AG Jul 2022'!R33&gt;0),IF($G$6&lt;'AG Jul 2022'!P33,0,IF($G$6&lt;=('AG Jul 2022'!R33+'AG Jul 2022'!P33),(($G$6-'AG Jul 2022'!P33)*'AG Jul 2022'!Q33/100),(('AG Jul 2022'!R33)*'AG Jul 2022'!Q33/100))),0)</f>
        <v>0</v>
      </c>
      <c r="F49" s="384">
        <f>IF('AG Jul 2022'!T33&gt;0,IF(($G$6&lt;'AG Jul 2022'!T33),(0),($G$6-'AG Jul 2022'!T33)*'AG Jul 2022'!U33/100),IF(AND('AG Jul 2022'!R33&gt;0,'AG Jul 2022'!T33=""),IF(($G$6&lt;'AG Jul 2022'!R33),(0),($G$6-'AG Jul 2022'!R33)*'AG Jul 2022'!S33/100),IF(AND('AG Jul 2022'!P33&gt;0,'AG Jul 2022'!R33=""),IF(($G$6&lt;'AG Jul 2022'!P33),(0),($G$6-'AG Jul 2022'!P33)*'AG Jul 2022'!Q33/100),0)))</f>
        <v>0</v>
      </c>
      <c r="G49" s="384">
        <f>$I$6*'AG Jul 2022'!AH33/100</f>
        <v>127.85048181818178</v>
      </c>
      <c r="H49" s="384">
        <f>$H$6*'AG Jul 2022'!W33/100</f>
        <v>54.309321818181807</v>
      </c>
      <c r="I49" s="384">
        <f t="shared" si="22"/>
        <v>389.08004545454537</v>
      </c>
      <c r="J49" s="449">
        <f t="shared" si="23"/>
        <v>1211.2150909090906</v>
      </c>
      <c r="K49" s="449">
        <f t="shared" si="24"/>
        <v>1556.3201818181815</v>
      </c>
      <c r="L49" s="450">
        <f t="shared" ref="L49:L59" si="29">K49*1.1</f>
        <v>1711.9521999999997</v>
      </c>
      <c r="M49" s="449">
        <f>'AG Jul 2022'!AZ33</f>
        <v>0</v>
      </c>
      <c r="N49" s="449">
        <f>'AG Jul 2022'!BA33</f>
        <v>0</v>
      </c>
      <c r="O49" s="449">
        <f>'AG Jul 2022'!BB33</f>
        <v>0</v>
      </c>
      <c r="P49" s="449">
        <f>'AG Jul 2022'!BC33</f>
        <v>0</v>
      </c>
      <c r="Q49" s="449">
        <f>($E$6*'AG Jul 2022'!AT33/100)*4</f>
        <v>199.3518</v>
      </c>
      <c r="R49" s="448" t="str">
        <f t="shared" ref="R49:R59" si="30">IF(SUM(M49:P49)=0,"No discount",IF(M49&gt;0,"Guaranteed off bill",IF(N49&gt;0,"Guaranteed off usage",IF(O49&gt;0,"Pay-on-time off bill","Pay-on-time off usage"))))</f>
        <v>No discount</v>
      </c>
      <c r="S49" s="448" t="str">
        <f t="shared" ref="S49:S59" si="31">IF(OR(A49="Origin Energy",A49="Red Energy",A49="Powershop"),"Inclusive","Exclusive")</f>
        <v>Exclusive</v>
      </c>
      <c r="T49" s="475">
        <f t="shared" si="25"/>
        <v>1556.3201818181815</v>
      </c>
      <c r="U49" s="449">
        <f t="shared" si="26"/>
        <v>1556.3201818181815</v>
      </c>
      <c r="V49" s="449">
        <f t="shared" si="27"/>
        <v>1356.9683818181816</v>
      </c>
      <c r="W49" s="449">
        <f t="shared" si="28"/>
        <v>1356.9683818181816</v>
      </c>
      <c r="X49" s="385">
        <f t="shared" ref="X49:Y59" si="32">V49*1.1</f>
        <v>1492.6652199999999</v>
      </c>
      <c r="Y49" s="385">
        <f t="shared" si="32"/>
        <v>1492.6652199999999</v>
      </c>
      <c r="Z49" s="387">
        <f>'AG Jul 2022'!BL33</f>
        <v>0</v>
      </c>
      <c r="AA49" s="326" t="str">
        <f>'AG Jul 2022'!BM33</f>
        <v>n</v>
      </c>
      <c r="AB49" s="523"/>
      <c r="AC49" s="523"/>
      <c r="AD49" s="523"/>
      <c r="AE49" s="523"/>
      <c r="AF49" s="523"/>
      <c r="AG49" s="523"/>
      <c r="AH49" s="523"/>
      <c r="AI49" s="523"/>
      <c r="AJ49" s="523"/>
      <c r="AK49" s="523"/>
      <c r="AL49" s="523"/>
      <c r="AM49" s="523"/>
      <c r="AN49" s="523"/>
      <c r="AO49" s="523"/>
    </row>
    <row r="50" spans="1:41" x14ac:dyDescent="0.3">
      <c r="A50" s="319" t="str">
        <f>'AG Jul 2022'!K34</f>
        <v>Diamond Energy</v>
      </c>
      <c r="B50" s="383" t="str">
        <f>'AG Jul 2022'!L34</f>
        <v>Renewable Saver</v>
      </c>
      <c r="C50" s="384">
        <f>IF('AG Jul 2022'!BP34=0,91*'AG Jul 2022'!M34/100,(91*'AG Jul 2022'!M34/100)+'AG Jul 2022'!BP34/4)</f>
        <v>102.82999999999998</v>
      </c>
      <c r="D50" s="384">
        <f>IF('AG Jul 2022'!O34="",$G$6*'AG Jul 2022'!N34/100,IF($G$6&gt;='AG Jul 2022'!P34,('AG Jul 2022'!P34*'AG Jul 2022'!N34/100),($G$6*'AG Jul 2022'!N34/100)))</f>
        <v>106.49142000000002</v>
      </c>
      <c r="E50" s="384">
        <f>IF(AND('AG Jul 2022'!P34&gt;0,'AG Jul 2022'!R34&gt;0),IF($G$6&lt;'AG Jul 2022'!P34,0,IF($G$6&lt;=('AG Jul 2022'!R34+'AG Jul 2022'!P34),(($G$6-'AG Jul 2022'!P34)*'AG Jul 2022'!Q34/100),(('AG Jul 2022'!R34)*'AG Jul 2022'!Q34/100))),0)</f>
        <v>0</v>
      </c>
      <c r="F50" s="384">
        <f>IF('AG Jul 2022'!T34&gt;0,IF(($G$6&lt;'AG Jul 2022'!T34),(0),($G$6-'AG Jul 2022'!T34)*'AG Jul 2022'!U34/100),IF(AND('AG Jul 2022'!R34&gt;0,'AG Jul 2022'!T34=""),IF(($G$6&lt;'AG Jul 2022'!R34),(0),($G$6-'AG Jul 2022'!R34)*'AG Jul 2022'!S34/100),IF(AND('AG Jul 2022'!P34&gt;0,'AG Jul 2022'!R34=""),IF(($G$6&lt;'AG Jul 2022'!P34),(0),($G$6-'AG Jul 2022'!P34)*'AG Jul 2022'!Q34/100),0)))</f>
        <v>0</v>
      </c>
      <c r="G50" s="384">
        <f>$I$6*'AG Jul 2022'!AH34/100</f>
        <v>131.32349999999997</v>
      </c>
      <c r="H50" s="384">
        <f>$H$6*'AG Jul 2022'!W34/100</f>
        <v>78.794099999999986</v>
      </c>
      <c r="I50" s="384">
        <f t="shared" si="22"/>
        <v>419.43901999999991</v>
      </c>
      <c r="J50" s="449">
        <f t="shared" si="23"/>
        <v>1266.4360799999997</v>
      </c>
      <c r="K50" s="449">
        <f t="shared" si="24"/>
        <v>1677.7560799999997</v>
      </c>
      <c r="L50" s="450">
        <f t="shared" si="29"/>
        <v>1845.5316879999998</v>
      </c>
      <c r="M50" s="449">
        <f>'AG Jul 2022'!AZ34</f>
        <v>0</v>
      </c>
      <c r="N50" s="449">
        <f>'AG Jul 2022'!BA34</f>
        <v>0</v>
      </c>
      <c r="O50" s="449">
        <f>'AG Jul 2022'!BB34</f>
        <v>2</v>
      </c>
      <c r="P50" s="449">
        <f>'AG Jul 2022'!BC34</f>
        <v>0</v>
      </c>
      <c r="Q50" s="449">
        <f>($E$6*'AG Jul 2022'!AT34/100)*4</f>
        <v>154.72080000000003</v>
      </c>
      <c r="R50" s="448" t="str">
        <f t="shared" si="30"/>
        <v>Pay-on-time off bill</v>
      </c>
      <c r="S50" s="448" t="str">
        <f t="shared" si="31"/>
        <v>Exclusive</v>
      </c>
      <c r="T50" s="475">
        <f t="shared" si="25"/>
        <v>1677.7560799999997</v>
      </c>
      <c r="U50" s="449">
        <f t="shared" si="26"/>
        <v>1644.2009583999998</v>
      </c>
      <c r="V50" s="449">
        <f t="shared" si="27"/>
        <v>1523.0352799999996</v>
      </c>
      <c r="W50" s="449">
        <f t="shared" si="28"/>
        <v>1489.4801583999997</v>
      </c>
      <c r="X50" s="385">
        <f t="shared" si="32"/>
        <v>1675.3388079999997</v>
      </c>
      <c r="Y50" s="385">
        <f t="shared" si="32"/>
        <v>1638.4281742399999</v>
      </c>
      <c r="Z50" s="387">
        <f>'AG Jul 2022'!BL34</f>
        <v>0</v>
      </c>
      <c r="AA50" s="326" t="str">
        <f>'AG Jul 2022'!BM34</f>
        <v>n</v>
      </c>
      <c r="AB50" s="523"/>
      <c r="AC50" s="523"/>
      <c r="AD50" s="523"/>
      <c r="AE50" s="523"/>
      <c r="AF50" s="523"/>
      <c r="AG50" s="523"/>
      <c r="AH50" s="523"/>
      <c r="AI50" s="523"/>
      <c r="AJ50" s="523"/>
      <c r="AK50" s="523"/>
      <c r="AL50" s="523"/>
      <c r="AM50" s="523"/>
      <c r="AN50" s="523"/>
      <c r="AO50" s="523"/>
    </row>
    <row r="51" spans="1:41" x14ac:dyDescent="0.3">
      <c r="A51" s="319" t="str">
        <f>'AG Jul 2022'!K35</f>
        <v>Dodo Power &amp; Gas</v>
      </c>
      <c r="B51" s="383" t="str">
        <f>'AG Jul 2022'!L35</f>
        <v>Market offer</v>
      </c>
      <c r="C51" s="384">
        <f>IF('AG Jul 2022'!BP35=0,91*'AG Jul 2022'!M35/100,(91*'AG Jul 2022'!M35/100)+'AG Jul 2022'!BP35/4)</f>
        <v>98.470272727272715</v>
      </c>
      <c r="D51" s="384">
        <f>IF('AG Jul 2022'!O35="",$G$6*'AG Jul 2022'!N35/100,IF($G$6&gt;='AG Jul 2022'!P35,('AG Jul 2022'!P35*'AG Jul 2022'!N35/100),($G$6*'AG Jul 2022'!N35/100)))</f>
        <v>103.19205272727271</v>
      </c>
      <c r="E51" s="384">
        <f>IF(AND('AG Jul 2022'!P35&gt;0,'AG Jul 2022'!R35&gt;0),IF($G$6&lt;'AG Jul 2022'!P35,0,IF($G$6&lt;=('AG Jul 2022'!R35+'AG Jul 2022'!P35),(($G$6-'AG Jul 2022'!P35)*'AG Jul 2022'!Q35/100),(('AG Jul 2022'!R35)*'AG Jul 2022'!Q35/100))),0)</f>
        <v>0</v>
      </c>
      <c r="F51" s="384">
        <f>IF('AG Jul 2022'!T35&gt;0,IF(($G$6&lt;'AG Jul 2022'!T35),(0),($G$6-'AG Jul 2022'!T35)*'AG Jul 2022'!U35/100),IF(AND('AG Jul 2022'!R35&gt;0,'AG Jul 2022'!T35=""),IF(($G$6&lt;'AG Jul 2022'!R35),(0),($G$6-'AG Jul 2022'!R35)*'AG Jul 2022'!S35/100),IF(AND('AG Jul 2022'!P35&gt;0,'AG Jul 2022'!R35=""),IF(($G$6&lt;'AG Jul 2022'!P35),(0),($G$6-'AG Jul 2022'!P35)*'AG Jul 2022'!Q35/100),0)))</f>
        <v>0</v>
      </c>
      <c r="G51" s="384">
        <f>$I$6*'AG Jul 2022'!AH35/100</f>
        <v>116.67170454545452</v>
      </c>
      <c r="H51" s="384">
        <f>$H$6*'AG Jul 2022'!W35/100</f>
        <v>63.946947272727272</v>
      </c>
      <c r="I51" s="384">
        <f t="shared" si="22"/>
        <v>382.28097727272723</v>
      </c>
      <c r="J51" s="449">
        <f t="shared" si="23"/>
        <v>1135.2428181818182</v>
      </c>
      <c r="K51" s="449">
        <f t="shared" si="24"/>
        <v>1529.1239090909089</v>
      </c>
      <c r="L51" s="450">
        <f t="shared" si="29"/>
        <v>1682.0363</v>
      </c>
      <c r="M51" s="449">
        <f>'AG Jul 2022'!AZ35</f>
        <v>0</v>
      </c>
      <c r="N51" s="449">
        <f>'AG Jul 2022'!BA35</f>
        <v>0</v>
      </c>
      <c r="O51" s="449">
        <f>'AG Jul 2022'!BB35</f>
        <v>0</v>
      </c>
      <c r="P51" s="449">
        <f>'AG Jul 2022'!BC35</f>
        <v>0</v>
      </c>
      <c r="Q51" s="449">
        <f>($E$6*'AG Jul 2022'!AT35/100)*4</f>
        <v>184.47479999999999</v>
      </c>
      <c r="R51" s="448" t="str">
        <f t="shared" si="30"/>
        <v>No discount</v>
      </c>
      <c r="S51" s="448" t="str">
        <f t="shared" si="31"/>
        <v>Exclusive</v>
      </c>
      <c r="T51" s="475">
        <f t="shared" si="25"/>
        <v>1529.1239090909089</v>
      </c>
      <c r="U51" s="449">
        <f t="shared" si="26"/>
        <v>1529.1239090909089</v>
      </c>
      <c r="V51" s="449">
        <f t="shared" si="27"/>
        <v>1344.649109090909</v>
      </c>
      <c r="W51" s="449">
        <f t="shared" si="28"/>
        <v>1344.649109090909</v>
      </c>
      <c r="X51" s="385">
        <f t="shared" si="32"/>
        <v>1479.11402</v>
      </c>
      <c r="Y51" s="385">
        <f t="shared" si="32"/>
        <v>1479.11402</v>
      </c>
      <c r="Z51" s="387">
        <f>'AG Jul 2022'!BL35</f>
        <v>0</v>
      </c>
      <c r="AA51" s="326" t="str">
        <f>'AG Jul 2022'!BM35</f>
        <v>n</v>
      </c>
      <c r="AB51" s="523"/>
      <c r="AC51" s="523"/>
      <c r="AD51" s="523"/>
      <c r="AE51" s="523"/>
      <c r="AF51" s="523"/>
      <c r="AG51" s="523"/>
      <c r="AH51" s="523"/>
      <c r="AI51" s="523"/>
      <c r="AJ51" s="523"/>
      <c r="AK51" s="523"/>
      <c r="AL51" s="523"/>
      <c r="AM51" s="523"/>
      <c r="AN51" s="523"/>
      <c r="AO51" s="523"/>
    </row>
    <row r="52" spans="1:41" x14ac:dyDescent="0.3">
      <c r="A52" s="319" t="str">
        <f>'AG Jul 2022'!K36</f>
        <v>EnergyAustralia</v>
      </c>
      <c r="B52" s="383" t="str">
        <f>'AG Jul 2022'!L36</f>
        <v>Solar Max</v>
      </c>
      <c r="C52" s="384">
        <f>IF('AG Jul 2022'!BP36=0,91*'AG Jul 2022'!M36/100,(91*'AG Jul 2022'!M36/100)+'AG Jul 2022'!BP36/4)</f>
        <v>86.358999999999995</v>
      </c>
      <c r="D52" s="384">
        <f>IF('AG Jul 2022'!O36="",$G$6*'AG Jul 2022'!N36/100,IF($G$6&gt;='AG Jul 2022'!P36,('AG Jul 2022'!P36*'AG Jul 2022'!N36/100),($G$6*'AG Jul 2022'!N36/100)))</f>
        <v>125.48448818181818</v>
      </c>
      <c r="E52" s="384">
        <f>IF(AND('AG Jul 2022'!P36&gt;0,'AG Jul 2022'!R36&gt;0),IF($G$6&lt;'AG Jul 2022'!P36,0,IF($G$6&lt;=('AG Jul 2022'!R36+'AG Jul 2022'!P36),(($G$6-'AG Jul 2022'!P36)*'AG Jul 2022'!Q36/100),(('AG Jul 2022'!R36)*'AG Jul 2022'!Q36/100))),0)</f>
        <v>0</v>
      </c>
      <c r="F52" s="384">
        <f>IF('AG Jul 2022'!T36&gt;0,IF(($G$6&lt;'AG Jul 2022'!T36),(0),($G$6-'AG Jul 2022'!T36)*'AG Jul 2022'!U36/100),IF(AND('AG Jul 2022'!R36&gt;0,'AG Jul 2022'!T36=""),IF(($G$6&lt;'AG Jul 2022'!R36),(0),($G$6-'AG Jul 2022'!R36)*'AG Jul 2022'!S36/100),IF(AND('AG Jul 2022'!P36&gt;0,'AG Jul 2022'!R36=""),IF(($G$6&lt;'AG Jul 2022'!P36),(0),($G$6-'AG Jul 2022'!P36)*'AG Jul 2022'!Q36/100),0)))</f>
        <v>0</v>
      </c>
      <c r="G52" s="384">
        <f>$I$6*'AG Jul 2022'!AH36/100</f>
        <v>150.31656818181816</v>
      </c>
      <c r="H52" s="384">
        <f>$H$6*'AG Jul 2022'!W36/100</f>
        <v>64.43534045454544</v>
      </c>
      <c r="I52" s="384">
        <f t="shared" si="22"/>
        <v>426.59539681818177</v>
      </c>
      <c r="J52" s="449">
        <f t="shared" si="23"/>
        <v>1360.9455872727272</v>
      </c>
      <c r="K52" s="449">
        <f t="shared" si="24"/>
        <v>1706.3815872727271</v>
      </c>
      <c r="L52" s="450">
        <f t="shared" si="29"/>
        <v>1877.0197459999999</v>
      </c>
      <c r="M52" s="449">
        <f>'AG Jul 2022'!AZ36</f>
        <v>0</v>
      </c>
      <c r="N52" s="449">
        <f>'AG Jul 2022'!BA36</f>
        <v>0</v>
      </c>
      <c r="O52" s="449">
        <f>'AG Jul 2022'!BB36</f>
        <v>0</v>
      </c>
      <c r="P52" s="449">
        <f>'AG Jul 2022'!BC36</f>
        <v>0</v>
      </c>
      <c r="Q52" s="449">
        <f>($E$6*'AG Jul 2022'!AT36/100)*4</f>
        <v>297.54000000000002</v>
      </c>
      <c r="R52" s="448" t="str">
        <f t="shared" si="30"/>
        <v>No discount</v>
      </c>
      <c r="S52" s="448" t="str">
        <f t="shared" si="31"/>
        <v>Exclusive</v>
      </c>
      <c r="T52" s="475">
        <f t="shared" si="25"/>
        <v>1706.3815872727271</v>
      </c>
      <c r="U52" s="449">
        <f t="shared" si="26"/>
        <v>1706.3815872727271</v>
      </c>
      <c r="V52" s="449">
        <f t="shared" si="27"/>
        <v>1408.8415872727271</v>
      </c>
      <c r="W52" s="449">
        <f t="shared" si="28"/>
        <v>1408.8415872727271</v>
      </c>
      <c r="X52" s="385">
        <f t="shared" si="32"/>
        <v>1549.7257459999998</v>
      </c>
      <c r="Y52" s="385">
        <f t="shared" si="32"/>
        <v>1549.7257459999998</v>
      </c>
      <c r="Z52" s="387">
        <f>'AG Jul 2022'!BL36</f>
        <v>0</v>
      </c>
      <c r="AA52" s="326" t="str">
        <f>'AG Jul 2022'!BM36</f>
        <v>n</v>
      </c>
      <c r="AB52" s="523"/>
      <c r="AC52" s="523"/>
      <c r="AD52" s="523"/>
      <c r="AE52" s="523"/>
      <c r="AF52" s="523"/>
      <c r="AG52" s="523"/>
      <c r="AH52" s="523"/>
      <c r="AI52" s="523"/>
      <c r="AJ52" s="523"/>
      <c r="AK52" s="523"/>
      <c r="AL52" s="523"/>
      <c r="AM52" s="523"/>
      <c r="AN52" s="523"/>
      <c r="AO52" s="523"/>
    </row>
    <row r="53" spans="1:41" x14ac:dyDescent="0.3">
      <c r="A53" s="319" t="str">
        <f>'AG Jul 2022'!K37</f>
        <v>Origin Energy</v>
      </c>
      <c r="B53" s="383" t="str">
        <f>'AG Jul 2022'!L37</f>
        <v>Solar Boost</v>
      </c>
      <c r="C53" s="384">
        <f>IF('AG Jul 2022'!BP37=0,91*'AG Jul 2022'!M37/100,(91*'AG Jul 2022'!M37/100)+'AG Jul 2022'!BP37/4)</f>
        <v>86.102545454545449</v>
      </c>
      <c r="D53" s="384">
        <f>IF('AG Jul 2022'!O37="",$G$6*'AG Jul 2022'!N37/100,IF($G$6&gt;='AG Jul 2022'!P37,('AG Jul 2022'!P37*'AG Jul 2022'!N37/100),($G$6*'AG Jul 2022'!N37/100)))</f>
        <v>135.31747090909093</v>
      </c>
      <c r="E53" s="384">
        <f>IF(AND('AG Jul 2022'!P37&gt;0,'AG Jul 2022'!R37&gt;0),IF($G$6&lt;'AG Jul 2022'!P37,0,IF($G$6&lt;=('AG Jul 2022'!R37+'AG Jul 2022'!P37),(($G$6-'AG Jul 2022'!P37)*'AG Jul 2022'!Q37/100),(('AG Jul 2022'!R37)*'AG Jul 2022'!Q37/100))),0)</f>
        <v>0</v>
      </c>
      <c r="F53" s="384">
        <f>IF('AG Jul 2022'!T37&gt;0,IF(($G$6&lt;'AG Jul 2022'!T37),(0),($G$6-'AG Jul 2022'!T37)*'AG Jul 2022'!U37/100),IF(AND('AG Jul 2022'!R37&gt;0,'AG Jul 2022'!T37=""),IF(($G$6&lt;'AG Jul 2022'!R37),(0),($G$6-'AG Jul 2022'!R37)*'AG Jul 2022'!S37/100),IF(AND('AG Jul 2022'!P37&gt;0,'AG Jul 2022'!R37=""),IF(($G$6&lt;'AG Jul 2022'!P37),(0),($G$6-'AG Jul 2022'!P37)*'AG Jul 2022'!Q37/100),0)))</f>
        <v>0</v>
      </c>
      <c r="G53" s="384">
        <f>$I$6*'AG Jul 2022'!AH37/100</f>
        <v>154.06091590909088</v>
      </c>
      <c r="H53" s="384">
        <f>$H$6*'AG Jul 2022'!W37/100</f>
        <v>53.462773636363636</v>
      </c>
      <c r="I53" s="384">
        <f t="shared" si="22"/>
        <v>428.94370590909091</v>
      </c>
      <c r="J53" s="449">
        <f t="shared" si="23"/>
        <v>1371.3646418181818</v>
      </c>
      <c r="K53" s="449">
        <f t="shared" si="24"/>
        <v>1715.7748236363636</v>
      </c>
      <c r="L53" s="450">
        <f t="shared" si="29"/>
        <v>1887.3523060000002</v>
      </c>
      <c r="M53" s="449">
        <f>'AG Jul 2022'!AZ37</f>
        <v>0</v>
      </c>
      <c r="N53" s="449">
        <f>'AG Jul 2022'!BA37</f>
        <v>0</v>
      </c>
      <c r="O53" s="449">
        <f>'AG Jul 2022'!BB37</f>
        <v>0</v>
      </c>
      <c r="P53" s="449">
        <f>'AG Jul 2022'!BC37</f>
        <v>0</v>
      </c>
      <c r="Q53" s="449">
        <f>($E$6*'AG Jul 2022'!AT37/100)*4</f>
        <v>297.54000000000002</v>
      </c>
      <c r="R53" s="448" t="str">
        <f t="shared" si="30"/>
        <v>No discount</v>
      </c>
      <c r="S53" s="448" t="str">
        <f t="shared" si="31"/>
        <v>Inclusive</v>
      </c>
      <c r="T53" s="475">
        <f t="shared" si="25"/>
        <v>1715.7748236363636</v>
      </c>
      <c r="U53" s="449">
        <f t="shared" si="26"/>
        <v>1715.7748236363636</v>
      </c>
      <c r="V53" s="449">
        <f t="shared" si="27"/>
        <v>1418.2348236363637</v>
      </c>
      <c r="W53" s="449">
        <f t="shared" si="28"/>
        <v>1418.2348236363637</v>
      </c>
      <c r="X53" s="385">
        <f t="shared" si="32"/>
        <v>1560.0583060000001</v>
      </c>
      <c r="Y53" s="385">
        <f t="shared" si="32"/>
        <v>1560.0583060000001</v>
      </c>
      <c r="Z53" s="387">
        <f>'AG Jul 2022'!BL37</f>
        <v>0</v>
      </c>
      <c r="AA53" s="326" t="str">
        <f>'AG Jul 2022'!BM37</f>
        <v>n</v>
      </c>
      <c r="AB53" s="523"/>
      <c r="AC53" s="523"/>
      <c r="AD53" s="523"/>
      <c r="AE53" s="523"/>
      <c r="AF53" s="523"/>
      <c r="AG53" s="523"/>
      <c r="AH53" s="523"/>
      <c r="AI53" s="523"/>
      <c r="AJ53" s="523"/>
      <c r="AK53" s="523"/>
      <c r="AL53" s="523"/>
      <c r="AM53" s="523"/>
      <c r="AN53" s="523"/>
      <c r="AO53" s="523"/>
    </row>
    <row r="54" spans="1:41" x14ac:dyDescent="0.3">
      <c r="A54" s="319" t="str">
        <f>'AG Jul 2022'!K38</f>
        <v>Powershop</v>
      </c>
      <c r="B54" s="383" t="str">
        <f>'AG Jul 2022'!L38</f>
        <v>Carbon neutral</v>
      </c>
      <c r="C54" s="384">
        <f>IF('AG Jul 2022'!BP38=0,91*'AG Jul 2022'!M38/100,(91*'AG Jul 2022'!M38/100)+'AG Jul 2022'!BP38/4)</f>
        <v>100.55499999999998</v>
      </c>
      <c r="D54" s="384">
        <f>IF('AG Jul 2022'!O38="",$G$6*'AG Jul 2022'!N38/100,IF($G$6&gt;='AG Jul 2022'!P38,('AG Jul 2022'!P38*'AG Jul 2022'!N38/100),($G$6*'AG Jul 2022'!N38/100)))</f>
        <v>53.701543636363631</v>
      </c>
      <c r="E54" s="384">
        <f>IF(AND('AG Jul 2022'!P38&gt;0,'AG Jul 2022'!R38&gt;0),IF($G$6&lt;'AG Jul 2022'!P38,0,IF($G$6&lt;=('AG Jul 2022'!R38+'AG Jul 2022'!P38),(($G$6-'AG Jul 2022'!P38)*'AG Jul 2022'!Q38/100),(('AG Jul 2022'!R38)*'AG Jul 2022'!Q38/100))),0)</f>
        <v>0</v>
      </c>
      <c r="F54" s="384">
        <f>IF('AG Jul 2022'!T38&gt;0,IF(($G$6&lt;'AG Jul 2022'!T38),(0),($G$6-'AG Jul 2022'!T38)*'AG Jul 2022'!U38/100),IF(AND('AG Jul 2022'!R38&gt;0,'AG Jul 2022'!T38=""),IF(($G$6&lt;'AG Jul 2022'!R38),(0),($G$6-'AG Jul 2022'!R38)*'AG Jul 2022'!S38/100),IF(AND('AG Jul 2022'!P38&gt;0,'AG Jul 2022'!R38=""),IF(($G$6&lt;'AG Jul 2022'!P38),(0),($G$6-'AG Jul 2022'!P38)*'AG Jul 2022'!Q38/100),0)))</f>
        <v>0</v>
      </c>
      <c r="G54" s="384">
        <f>$I$6*'AG Jul 2022'!AH38/100</f>
        <v>134.25385909090906</v>
      </c>
      <c r="H54" s="384">
        <f>$H$6*'AG Jul 2022'!W38/100</f>
        <v>80.552315454545436</v>
      </c>
      <c r="I54" s="384">
        <f t="shared" si="22"/>
        <v>369.06271818181813</v>
      </c>
      <c r="J54" s="449">
        <f t="shared" si="23"/>
        <v>1074.0308727272727</v>
      </c>
      <c r="K54" s="449">
        <f t="shared" si="24"/>
        <v>1476.2508727272725</v>
      </c>
      <c r="L54" s="450">
        <f t="shared" si="29"/>
        <v>1623.8759599999998</v>
      </c>
      <c r="M54" s="449">
        <f>'AG Jul 2022'!AZ38</f>
        <v>0</v>
      </c>
      <c r="N54" s="449">
        <f>'AG Jul 2022'!BA38</f>
        <v>0</v>
      </c>
      <c r="O54" s="449">
        <f>'AG Jul 2022'!BB38</f>
        <v>0</v>
      </c>
      <c r="P54" s="449">
        <f>'AG Jul 2022'!BC38</f>
        <v>0</v>
      </c>
      <c r="Q54" s="449">
        <f>($E$6*'AG Jul 2022'!AT38/100)*4</f>
        <v>148.77000000000001</v>
      </c>
      <c r="R54" s="448" t="str">
        <f t="shared" si="30"/>
        <v>No discount</v>
      </c>
      <c r="S54" s="448" t="str">
        <f t="shared" si="31"/>
        <v>Inclusive</v>
      </c>
      <c r="T54" s="475">
        <f t="shared" si="25"/>
        <v>1476.2508727272725</v>
      </c>
      <c r="U54" s="449">
        <f t="shared" si="26"/>
        <v>1476.2508727272725</v>
      </c>
      <c r="V54" s="449">
        <f t="shared" si="27"/>
        <v>1327.4808727272725</v>
      </c>
      <c r="W54" s="449">
        <f t="shared" si="28"/>
        <v>1327.4808727272725</v>
      </c>
      <c r="X54" s="385">
        <f t="shared" si="32"/>
        <v>1460.2289599999999</v>
      </c>
      <c r="Y54" s="385">
        <f t="shared" si="32"/>
        <v>1460.2289599999999</v>
      </c>
      <c r="Z54" s="387">
        <f>'AG Jul 2022'!BL38</f>
        <v>0</v>
      </c>
      <c r="AA54" s="326" t="str">
        <f>'AG Jul 2022'!BM38</f>
        <v>n</v>
      </c>
      <c r="AB54" s="523"/>
      <c r="AC54" s="523"/>
      <c r="AD54" s="523"/>
      <c r="AE54" s="523"/>
      <c r="AF54" s="523"/>
      <c r="AG54" s="523"/>
      <c r="AH54" s="523"/>
      <c r="AI54" s="523"/>
      <c r="AJ54" s="523"/>
      <c r="AK54" s="523"/>
      <c r="AL54" s="523"/>
      <c r="AM54" s="523"/>
      <c r="AN54" s="523"/>
      <c r="AO54" s="523"/>
    </row>
    <row r="55" spans="1:41" x14ac:dyDescent="0.3">
      <c r="A55" s="319" t="str">
        <f>'AG Jul 2022'!K39</f>
        <v>Red Energy</v>
      </c>
      <c r="B55" s="383" t="str">
        <f>'AG Jul 2022'!L39</f>
        <v>Solar Saver</v>
      </c>
      <c r="C55" s="384">
        <f>IF('AG Jul 2022'!BP39=0,91*'AG Jul 2022'!M39/100,(91*'AG Jul 2022'!M39/100)+'AG Jul 2022'!BP39/4)</f>
        <v>91.909999999999982</v>
      </c>
      <c r="D55" s="384">
        <f>IF('AG Jul 2022'!O39="",$G$6*'AG Jul 2022'!N39/100,IF($G$6&gt;='AG Jul 2022'!P39,('AG Jul 2022'!P39*'AG Jul 2022'!N39/100),($G$6*'AG Jul 2022'!N39/100)))</f>
        <v>97.895699999999991</v>
      </c>
      <c r="E55" s="384">
        <f>IF(AND('AG Jul 2022'!P39&gt;0,'AG Jul 2022'!R39&gt;0),IF($G$6&lt;'AG Jul 2022'!P39,0,IF($G$6&lt;=('AG Jul 2022'!R39+'AG Jul 2022'!P39),(($G$6-'AG Jul 2022'!P39)*'AG Jul 2022'!Q39/100),(('AG Jul 2022'!R39)*'AG Jul 2022'!Q39/100))),0)</f>
        <v>0</v>
      </c>
      <c r="F55" s="384">
        <f>IF('AG Jul 2022'!T39&gt;0,IF(($G$6&lt;'AG Jul 2022'!T39),(0),($G$6-'AG Jul 2022'!T39)*'AG Jul 2022'!U39/100),IF(AND('AG Jul 2022'!R39&gt;0,'AG Jul 2022'!T39=""),IF(($G$6&lt;'AG Jul 2022'!R39),(0),($G$6-'AG Jul 2022'!R39)*'AG Jul 2022'!S39/100),IF(AND('AG Jul 2022'!P39&gt;0,'AG Jul 2022'!R39=""),IF(($G$6&lt;'AG Jul 2022'!P39),(0),($G$6-'AG Jul 2022'!P39)*'AG Jul 2022'!Q39/100),0)))</f>
        <v>0</v>
      </c>
      <c r="G55" s="384">
        <f>$I$6*'AG Jul 2022'!AH39/100</f>
        <v>152.21587499999998</v>
      </c>
      <c r="H55" s="384">
        <f>$H$6*'AG Jul 2022'!W39/100</f>
        <v>56.588489999999986</v>
      </c>
      <c r="I55" s="384">
        <f t="shared" si="22"/>
        <v>398.61006499999996</v>
      </c>
      <c r="J55" s="449">
        <f t="shared" si="23"/>
        <v>1226.80026</v>
      </c>
      <c r="K55" s="449">
        <f t="shared" si="24"/>
        <v>1594.4402599999999</v>
      </c>
      <c r="L55" s="450">
        <f t="shared" si="29"/>
        <v>1753.884286</v>
      </c>
      <c r="M55" s="449">
        <f>'AG Jul 2022'!AZ39</f>
        <v>0</v>
      </c>
      <c r="N55" s="449">
        <f>'AG Jul 2022'!BA39</f>
        <v>0</v>
      </c>
      <c r="O55" s="449">
        <f>'AG Jul 2022'!BB39</f>
        <v>0</v>
      </c>
      <c r="P55" s="449">
        <f>'AG Jul 2022'!BC39</f>
        <v>0</v>
      </c>
      <c r="Q55" s="449">
        <f>($E$6*'AG Jul 2022'!AT39/100)*4</f>
        <v>535.572</v>
      </c>
      <c r="R55" s="448" t="str">
        <f t="shared" si="30"/>
        <v>No discount</v>
      </c>
      <c r="S55" s="448" t="str">
        <f t="shared" si="31"/>
        <v>Inclusive</v>
      </c>
      <c r="T55" s="475">
        <f t="shared" si="25"/>
        <v>1594.4402599999999</v>
      </c>
      <c r="U55" s="449">
        <f t="shared" si="26"/>
        <v>1594.4402599999999</v>
      </c>
      <c r="V55" s="449">
        <f t="shared" si="27"/>
        <v>1058.8682599999997</v>
      </c>
      <c r="W55" s="449">
        <f t="shared" si="28"/>
        <v>1058.8682599999997</v>
      </c>
      <c r="X55" s="385">
        <f t="shared" si="32"/>
        <v>1164.7550859999999</v>
      </c>
      <c r="Y55" s="385">
        <f t="shared" si="32"/>
        <v>1164.7550859999999</v>
      </c>
      <c r="Z55" s="387">
        <f>'AG Jul 2022'!BL39</f>
        <v>0</v>
      </c>
      <c r="AA55" s="326" t="str">
        <f>'AG Jul 2022'!BM39</f>
        <v>n</v>
      </c>
      <c r="AB55" s="523"/>
      <c r="AC55" s="523"/>
      <c r="AD55" s="523"/>
      <c r="AE55" s="523"/>
      <c r="AF55" s="523"/>
      <c r="AG55" s="523"/>
      <c r="AH55" s="523"/>
      <c r="AI55" s="523"/>
      <c r="AJ55" s="523"/>
      <c r="AK55" s="523"/>
      <c r="AL55" s="523"/>
      <c r="AM55" s="523"/>
      <c r="AN55" s="523"/>
      <c r="AO55" s="523"/>
    </row>
    <row r="56" spans="1:41" x14ac:dyDescent="0.3">
      <c r="A56" s="319" t="str">
        <f>'AG Jul 2022'!K40</f>
        <v>Simply Energy</v>
      </c>
      <c r="B56" s="383" t="str">
        <f>'AG Jul 2022'!L40</f>
        <v>NRMA 1% discount</v>
      </c>
      <c r="C56" s="384">
        <f>IF('AG Jul 2022'!BP40=0,91*'AG Jul 2022'!M40/100,(91*'AG Jul 2022'!M40/100)+'AG Jul 2022'!BP40/4)</f>
        <v>87.426181818181831</v>
      </c>
      <c r="D56" s="384">
        <f>IF('AG Jul 2022'!O40="",$G$6*'AG Jul 2022'!N40/100,IF($G$6&gt;='AG Jul 2022'!P40,('AG Jul 2022'!P40*'AG Jul 2022'!N40/100),($G$6*'AG Jul 2022'!N40/100)))</f>
        <v>119.3198809090909</v>
      </c>
      <c r="E56" s="384">
        <f>IF(AND('AG Jul 2022'!P40&gt;0,'AG Jul 2022'!R40&gt;0),IF($G$6&lt;'AG Jul 2022'!P40,0,IF($G$6&lt;=('AG Jul 2022'!R40+'AG Jul 2022'!P40),(($G$6-'AG Jul 2022'!P40)*'AG Jul 2022'!Q40/100),(('AG Jul 2022'!R40)*'AG Jul 2022'!Q40/100))),0)</f>
        <v>0</v>
      </c>
      <c r="F56" s="384">
        <f>IF('AG Jul 2022'!T40&gt;0,IF(($G$6&lt;'AG Jul 2022'!T40),(0),($G$6-'AG Jul 2022'!T40)*'AG Jul 2022'!U40/100),IF(AND('AG Jul 2022'!R40&gt;0,'AG Jul 2022'!T40=""),IF(($G$6&lt;'AG Jul 2022'!R40),(0),($G$6-'AG Jul 2022'!R40)*'AG Jul 2022'!S40/100),IF(AND('AG Jul 2022'!P40&gt;0,'AG Jul 2022'!R40=""),IF(($G$6&lt;'AG Jul 2022'!P40),(0),($G$6-'AG Jul 2022'!P40)*'AG Jul 2022'!Q40/100),0)))</f>
        <v>0</v>
      </c>
      <c r="G56" s="384">
        <f>$I$6*'AG Jul 2022'!AH40/100</f>
        <v>148.74285681818182</v>
      </c>
      <c r="H56" s="384">
        <f>$H$6*'AG Jul 2022'!W40/100</f>
        <v>67.691294999999997</v>
      </c>
      <c r="I56" s="384">
        <f t="shared" si="22"/>
        <v>423.18021454545453</v>
      </c>
      <c r="J56" s="449">
        <f t="shared" si="23"/>
        <v>1343.0161309090909</v>
      </c>
      <c r="K56" s="449">
        <f t="shared" si="24"/>
        <v>1692.7208581818181</v>
      </c>
      <c r="L56" s="450">
        <f t="shared" si="29"/>
        <v>1861.9929440000001</v>
      </c>
      <c r="M56" s="449">
        <f>'AG Jul 2022'!AZ40</f>
        <v>1</v>
      </c>
      <c r="N56" s="449">
        <f>'AG Jul 2022'!BA40</f>
        <v>0</v>
      </c>
      <c r="O56" s="449">
        <f>'AG Jul 2022'!BB40</f>
        <v>0</v>
      </c>
      <c r="P56" s="449">
        <f>'AG Jul 2022'!BC40</f>
        <v>0</v>
      </c>
      <c r="Q56" s="449">
        <f>($E$6*'AG Jul 2022'!AT40/100)*4</f>
        <v>238.03200000000001</v>
      </c>
      <c r="R56" s="448" t="str">
        <f t="shared" si="30"/>
        <v>Guaranteed off bill</v>
      </c>
      <c r="S56" s="448" t="str">
        <f t="shared" si="31"/>
        <v>Exclusive</v>
      </c>
      <c r="T56" s="475">
        <f t="shared" si="25"/>
        <v>1675.7936496</v>
      </c>
      <c r="U56" s="449">
        <f t="shared" si="26"/>
        <v>1675.7936496</v>
      </c>
      <c r="V56" s="449">
        <f t="shared" si="27"/>
        <v>1437.7616496000001</v>
      </c>
      <c r="W56" s="449">
        <f t="shared" si="28"/>
        <v>1437.7616496000001</v>
      </c>
      <c r="X56" s="385">
        <f t="shared" si="32"/>
        <v>1581.5378145600002</v>
      </c>
      <c r="Y56" s="385">
        <f t="shared" si="32"/>
        <v>1581.5378145600002</v>
      </c>
      <c r="Z56" s="387">
        <f>'AG Jul 2022'!BL40</f>
        <v>0</v>
      </c>
      <c r="AA56" s="326" t="str">
        <f>'AG Jul 2022'!BM40</f>
        <v>n</v>
      </c>
      <c r="AB56" s="523"/>
      <c r="AC56" s="523"/>
      <c r="AD56" s="523"/>
      <c r="AE56" s="523"/>
      <c r="AF56" s="523"/>
      <c r="AG56" s="523"/>
      <c r="AH56" s="523"/>
      <c r="AI56" s="523"/>
      <c r="AJ56" s="523"/>
      <c r="AK56" s="523"/>
      <c r="AL56" s="523"/>
      <c r="AM56" s="523"/>
      <c r="AN56" s="523"/>
      <c r="AO56" s="523"/>
    </row>
    <row r="57" spans="1:41" x14ac:dyDescent="0.3">
      <c r="A57" s="319" t="str">
        <f>'AG Jul 2022'!K41</f>
        <v>GloBird Energy</v>
      </c>
      <c r="B57" s="383" t="str">
        <f>'AG Jul 2022'!L41</f>
        <v>SolarPlus</v>
      </c>
      <c r="C57" s="384">
        <f>IF('AG Jul 2022'!BP41=0,91*'AG Jul 2022'!M41/100,(91*'AG Jul 2022'!M41/100)+'AG Jul 2022'!BP41/4)</f>
        <v>100.09999999999998</v>
      </c>
      <c r="D57" s="384">
        <f>IF('AG Jul 2022'!O41="",$G$6*'AG Jul 2022'!N41/100,IF($G$6&gt;='AG Jul 2022'!P41,('AG Jul 2022'!P41*'AG Jul 2022'!N41/100),($G$6*'AG Jul 2022'!N41/100)))</f>
        <v>143.262</v>
      </c>
      <c r="E57" s="384">
        <f>IF(AND('AG Jul 2022'!P41&gt;0,'AG Jul 2022'!R41&gt;0),IF($G$6&lt;'AG Jul 2022'!P41,0,IF($G$6&lt;=('AG Jul 2022'!R41+'AG Jul 2022'!P41),(($G$6-'AG Jul 2022'!P41)*'AG Jul 2022'!Q41/100),(('AG Jul 2022'!R41)*'AG Jul 2022'!Q41/100))),0)</f>
        <v>0</v>
      </c>
      <c r="F57" s="384">
        <f>IF('AG Jul 2022'!T41&gt;0,IF(($G$6&lt;'AG Jul 2022'!T41),(0),($G$6-'AG Jul 2022'!T41)*'AG Jul 2022'!U41/100),IF(AND('AG Jul 2022'!R41&gt;0,'AG Jul 2022'!T41=""),IF(($G$6&lt;'AG Jul 2022'!R41),(0),($G$6-'AG Jul 2022'!R41)*'AG Jul 2022'!S41/100),IF(AND('AG Jul 2022'!P41&gt;0,'AG Jul 2022'!R41=""),IF(($G$6&lt;'AG Jul 2022'!P41),(0),($G$6-'AG Jul 2022'!P41)*'AG Jul 2022'!Q41/100),0)))</f>
        <v>0</v>
      </c>
      <c r="G57" s="384">
        <f>$I$6*'AG Jul 2022'!AH41/100</f>
        <v>250.70849999999999</v>
      </c>
      <c r="H57" s="384">
        <f>$H$6*'AG Jul 2022'!W41/100</f>
        <v>150.42509999999999</v>
      </c>
      <c r="I57" s="384">
        <f t="shared" si="22"/>
        <v>644.49559999999997</v>
      </c>
      <c r="J57" s="449">
        <f t="shared" si="23"/>
        <v>2177.5823999999998</v>
      </c>
      <c r="K57" s="449">
        <f t="shared" si="24"/>
        <v>2577.9823999999999</v>
      </c>
      <c r="L57" s="450">
        <f t="shared" si="29"/>
        <v>2835.7806399999999</v>
      </c>
      <c r="M57" s="449">
        <f>'AG Jul 2022'!AZ41</f>
        <v>0</v>
      </c>
      <c r="N57" s="449">
        <f>'AG Jul 2022'!BA41</f>
        <v>0</v>
      </c>
      <c r="O57" s="449">
        <f>'AG Jul 2022'!BB41</f>
        <v>0</v>
      </c>
      <c r="P57" s="449">
        <f>'AG Jul 2022'!BC41</f>
        <v>0</v>
      </c>
      <c r="Q57" s="449">
        <f>($E$6*'AG Jul 2022'!AT41/100)*4</f>
        <v>595.08000000000004</v>
      </c>
      <c r="R57" s="448" t="str">
        <f t="shared" si="30"/>
        <v>No discount</v>
      </c>
      <c r="S57" s="448" t="str">
        <f t="shared" si="31"/>
        <v>Exclusive</v>
      </c>
      <c r="T57" s="475">
        <f t="shared" si="25"/>
        <v>2577.9823999999999</v>
      </c>
      <c r="U57" s="449">
        <f t="shared" si="26"/>
        <v>2577.9823999999999</v>
      </c>
      <c r="V57" s="449">
        <f t="shared" si="27"/>
        <v>1982.9023999999999</v>
      </c>
      <c r="W57" s="449">
        <f t="shared" si="28"/>
        <v>1982.9023999999999</v>
      </c>
      <c r="X57" s="385">
        <f t="shared" si="32"/>
        <v>2181.1926400000002</v>
      </c>
      <c r="Y57" s="385">
        <f t="shared" si="32"/>
        <v>2181.1926400000002</v>
      </c>
      <c r="Z57" s="387">
        <f>'AG Jul 2022'!BL41</f>
        <v>0</v>
      </c>
      <c r="AA57" s="326" t="str">
        <f>'AG Jul 2022'!BM41</f>
        <v>n</v>
      </c>
      <c r="AB57" s="523"/>
      <c r="AC57" s="523"/>
      <c r="AD57" s="523"/>
      <c r="AE57" s="523"/>
      <c r="AF57" s="523"/>
      <c r="AG57" s="523"/>
      <c r="AH57" s="523"/>
      <c r="AI57" s="523"/>
      <c r="AJ57" s="523"/>
      <c r="AK57" s="523"/>
      <c r="AL57" s="523"/>
      <c r="AM57" s="523"/>
      <c r="AN57" s="523"/>
      <c r="AO57" s="523"/>
    </row>
    <row r="58" spans="1:41" x14ac:dyDescent="0.3">
      <c r="A58" s="319" t="str">
        <f>'AG Jul 2022'!K42</f>
        <v>ReAmped Energy</v>
      </c>
      <c r="B58" s="383" t="str">
        <f>'AG Jul 2022'!L42</f>
        <v>Solar</v>
      </c>
      <c r="C58" s="384">
        <f>IF('AG Jul 2022'!BP42=0,91*'AG Jul 2022'!M42/100,(91*'AG Jul 2022'!M42/100)+'AG Jul 2022'!BP42/4)</f>
        <v>98.114545454545436</v>
      </c>
      <c r="D58" s="384">
        <f>IF('AG Jul 2022'!O42="",$G$6*'AG Jul 2022'!N42/100,IF($G$6&gt;='AG Jul 2022'!P42,('AG Jul 2022'!P42*'AG Jul 2022'!N42/100),($G$6*'AG Jul 2022'!N42/100)))</f>
        <v>143.06664272727269</v>
      </c>
      <c r="E58" s="384">
        <f>IF(AND('AG Jul 2022'!P42&gt;0,'AG Jul 2022'!R42&gt;0),IF($G$6&lt;'AG Jul 2022'!P42,0,IF($G$6&lt;=('AG Jul 2022'!R42+'AG Jul 2022'!P42),(($G$6-'AG Jul 2022'!P42)*'AG Jul 2022'!Q42/100),(('AG Jul 2022'!R42)*'AG Jul 2022'!Q42/100))),0)</f>
        <v>0</v>
      </c>
      <c r="F58" s="384">
        <f>IF('AG Jul 2022'!T42&gt;0,IF(($G$6&lt;'AG Jul 2022'!T42),(0),($G$6-'AG Jul 2022'!T42)*'AG Jul 2022'!U42/100),IF(AND('AG Jul 2022'!R42&gt;0,'AG Jul 2022'!T42=""),IF(($G$6&lt;'AG Jul 2022'!R42),(0),($G$6-'AG Jul 2022'!R42)*'AG Jul 2022'!S42/100),IF(AND('AG Jul 2022'!P42&gt;0,'AG Jul 2022'!R42=""),IF(($G$6&lt;'AG Jul 2022'!P42),(0),($G$6-'AG Jul 2022'!P42)*'AG Jul 2022'!Q42/100),0)))</f>
        <v>0</v>
      </c>
      <c r="G58" s="384">
        <f>$I$6*'AG Jul 2022'!AH42/100</f>
        <v>206.64458181818179</v>
      </c>
      <c r="H58" s="384">
        <f>$H$6*'AG Jul 2022'!W42/100</f>
        <v>122.32621227272725</v>
      </c>
      <c r="I58" s="384">
        <f t="shared" si="22"/>
        <v>570.1519822727272</v>
      </c>
      <c r="J58" s="449">
        <f t="shared" si="23"/>
        <v>1888.1497472727269</v>
      </c>
      <c r="K58" s="449">
        <f t="shared" si="24"/>
        <v>2280.6079290909088</v>
      </c>
      <c r="L58" s="450">
        <f t="shared" si="29"/>
        <v>2508.6687219999999</v>
      </c>
      <c r="M58" s="449">
        <f>'AG Jul 2022'!AZ42</f>
        <v>0</v>
      </c>
      <c r="N58" s="449">
        <f>'AG Jul 2022'!BA42</f>
        <v>0</v>
      </c>
      <c r="O58" s="449">
        <f>'AG Jul 2022'!BB42</f>
        <v>0</v>
      </c>
      <c r="P58" s="449">
        <f>'AG Jul 2022'!BC42</f>
        <v>0</v>
      </c>
      <c r="Q58" s="449">
        <f>($E$6*'AG Jul 2022'!AT42/100)*4</f>
        <v>0</v>
      </c>
      <c r="R58" s="448" t="str">
        <f t="shared" si="30"/>
        <v>No discount</v>
      </c>
      <c r="S58" s="448" t="str">
        <f t="shared" si="31"/>
        <v>Exclusive</v>
      </c>
      <c r="T58" s="475">
        <f t="shared" si="25"/>
        <v>2280.6079290909088</v>
      </c>
      <c r="U58" s="449">
        <f t="shared" si="26"/>
        <v>2280.6079290909088</v>
      </c>
      <c r="V58" s="449">
        <f t="shared" si="27"/>
        <v>2280.6079290909088</v>
      </c>
      <c r="W58" s="449">
        <f t="shared" si="28"/>
        <v>2280.6079290909088</v>
      </c>
      <c r="X58" s="385">
        <f t="shared" si="32"/>
        <v>2508.6687219999999</v>
      </c>
      <c r="Y58" s="385">
        <f t="shared" si="32"/>
        <v>2508.6687219999999</v>
      </c>
      <c r="Z58" s="387">
        <f>'AG Jul 2022'!BL42</f>
        <v>0</v>
      </c>
      <c r="AA58" s="326" t="str">
        <f>'AG Jul 2022'!BM42</f>
        <v>n</v>
      </c>
      <c r="AB58" s="523"/>
      <c r="AC58" s="523"/>
      <c r="AD58" s="523"/>
      <c r="AE58" s="523"/>
      <c r="AF58" s="523"/>
      <c r="AG58" s="523"/>
      <c r="AH58" s="523"/>
      <c r="AI58" s="523"/>
      <c r="AJ58" s="523"/>
      <c r="AK58" s="523"/>
      <c r="AL58" s="523"/>
      <c r="AM58" s="523"/>
      <c r="AN58" s="523"/>
      <c r="AO58" s="523"/>
    </row>
    <row r="59" spans="1:41" x14ac:dyDescent="0.3">
      <c r="A59" s="319" t="str">
        <f>'AG Jul 2022'!K43</f>
        <v>Sumo Power</v>
      </c>
      <c r="B59" s="383" t="str">
        <f>'AG Jul 2022'!L43</f>
        <v>Assure</v>
      </c>
      <c r="C59" s="384">
        <f>IF('AG Jul 2022'!BP43=0,91*'AG Jul 2022'!M43/100,(91*'AG Jul 2022'!M43/100)+'AG Jul 2022'!BP43/4)</f>
        <v>90.09</v>
      </c>
      <c r="D59" s="384">
        <f>IF('AG Jul 2022'!O43="",$G$6*'AG Jul 2022'!N43/100,IF($G$6&gt;='AG Jul 2022'!P43,('AG Jul 2022'!P43*'AG Jul 2022'!N43/100),($G$6*'AG Jul 2022'!N43/100)))</f>
        <v>100.2834</v>
      </c>
      <c r="E59" s="384">
        <f>IF(AND('AG Jul 2022'!P43&gt;0,'AG Jul 2022'!R43&gt;0),IF($G$6&lt;'AG Jul 2022'!P43,0,IF($G$6&lt;=('AG Jul 2022'!R43+'AG Jul 2022'!P43),(($G$6-'AG Jul 2022'!P43)*'AG Jul 2022'!Q43/100),(('AG Jul 2022'!R43)*'AG Jul 2022'!Q43/100))),0)</f>
        <v>0</v>
      </c>
      <c r="F59" s="384">
        <f>IF('AG Jul 2022'!T43&gt;0,IF(($G$6&lt;'AG Jul 2022'!T43),(0),($G$6-'AG Jul 2022'!T43)*'AG Jul 2022'!U43/100),IF(AND('AG Jul 2022'!R43&gt;0,'AG Jul 2022'!T43=""),IF(($G$6&lt;'AG Jul 2022'!R43),(0),($G$6-'AG Jul 2022'!R43)*'AG Jul 2022'!S43/100),IF(AND('AG Jul 2022'!P43&gt;0,'AG Jul 2022'!R43=""),IF(($G$6&lt;'AG Jul 2022'!P43),(0),($G$6-'AG Jul 2022'!P43)*'AG Jul 2022'!Q43/100),0)))</f>
        <v>0</v>
      </c>
      <c r="G59" s="384">
        <f>$I$6*'AG Jul 2022'!AH43/100</f>
        <v>112.22189999999996</v>
      </c>
      <c r="H59" s="384">
        <f>$H$6*'AG Jul 2022'!W43/100</f>
        <v>64.467899999999986</v>
      </c>
      <c r="I59" s="384">
        <f t="shared" si="22"/>
        <v>367.06319999999994</v>
      </c>
      <c r="J59" s="449">
        <f t="shared" si="23"/>
        <v>1107.8927999999996</v>
      </c>
      <c r="K59" s="449">
        <f t="shared" si="24"/>
        <v>1468.2527999999998</v>
      </c>
      <c r="L59" s="450">
        <f t="shared" si="29"/>
        <v>1615.0780799999998</v>
      </c>
      <c r="M59" s="449">
        <f>'AG Jul 2022'!AZ43</f>
        <v>0</v>
      </c>
      <c r="N59" s="449">
        <f>'AG Jul 2022'!BA43</f>
        <v>0</v>
      </c>
      <c r="O59" s="449">
        <f>'AG Jul 2022'!BB43</f>
        <v>0</v>
      </c>
      <c r="P59" s="449">
        <f>'AG Jul 2022'!BC43</f>
        <v>0</v>
      </c>
      <c r="Q59" s="449">
        <f>($E$6*'AG Jul 2022'!AT43/100)*4</f>
        <v>163.64700000000002</v>
      </c>
      <c r="R59" s="448" t="str">
        <f t="shared" si="30"/>
        <v>No discount</v>
      </c>
      <c r="S59" s="448" t="str">
        <f t="shared" si="31"/>
        <v>Exclusive</v>
      </c>
      <c r="T59" s="475">
        <f t="shared" si="25"/>
        <v>1468.2527999999998</v>
      </c>
      <c r="U59" s="449">
        <f t="shared" si="26"/>
        <v>1468.2527999999998</v>
      </c>
      <c r="V59" s="449">
        <f t="shared" si="27"/>
        <v>1304.6057999999998</v>
      </c>
      <c r="W59" s="449">
        <f t="shared" si="28"/>
        <v>1304.6057999999998</v>
      </c>
      <c r="X59" s="385">
        <f t="shared" si="32"/>
        <v>1435.06638</v>
      </c>
      <c r="Y59" s="385">
        <f t="shared" si="32"/>
        <v>1435.06638</v>
      </c>
      <c r="Z59" s="387">
        <f>'AG Jul 2022'!BL43</f>
        <v>0</v>
      </c>
      <c r="AA59" s="326" t="str">
        <f>'AG Jul 2022'!BM43</f>
        <v>n</v>
      </c>
      <c r="AB59" s="523"/>
      <c r="AC59" s="523"/>
      <c r="AD59" s="523"/>
      <c r="AE59" s="523"/>
      <c r="AF59" s="523"/>
      <c r="AG59" s="523"/>
      <c r="AH59" s="523"/>
      <c r="AI59" s="523"/>
      <c r="AJ59" s="523"/>
      <c r="AK59" s="523"/>
      <c r="AL59" s="523"/>
      <c r="AM59" s="523"/>
      <c r="AN59" s="523"/>
      <c r="AO59" s="523"/>
    </row>
    <row r="60" spans="1:41" customFormat="1" ht="13.5" x14ac:dyDescent="0.3">
      <c r="A60" s="523"/>
      <c r="B60" s="523"/>
      <c r="C60" s="523"/>
      <c r="D60" s="523"/>
      <c r="E60" s="523"/>
      <c r="F60" s="523"/>
      <c r="G60" s="523"/>
      <c r="H60" s="523"/>
      <c r="I60" s="523"/>
      <c r="J60" s="523"/>
      <c r="K60" s="523"/>
      <c r="L60" s="523"/>
      <c r="M60" s="523"/>
      <c r="N60" s="523"/>
      <c r="O60" s="523"/>
      <c r="P60" s="523"/>
      <c r="Q60" s="523"/>
      <c r="R60" s="523"/>
      <c r="S60" s="523"/>
      <c r="T60" s="523"/>
      <c r="U60" s="523"/>
      <c r="V60" s="523"/>
      <c r="W60" s="523"/>
      <c r="X60" s="523"/>
      <c r="Y60" s="523"/>
      <c r="Z60" s="523"/>
      <c r="AA60" s="523"/>
      <c r="AB60" s="523"/>
      <c r="AC60" s="523"/>
      <c r="AD60" s="523"/>
      <c r="AE60" s="523"/>
      <c r="AF60" s="523"/>
      <c r="AG60" s="523"/>
      <c r="AH60" s="523"/>
      <c r="AI60" s="523"/>
      <c r="AJ60" s="523"/>
      <c r="AK60" s="523"/>
      <c r="AL60" s="523"/>
      <c r="AM60" s="523"/>
      <c r="AN60" s="523"/>
      <c r="AO60" s="523"/>
    </row>
    <row r="61" spans="1:41" customFormat="1" ht="13.5" x14ac:dyDescent="0.3">
      <c r="A61" s="523"/>
      <c r="B61" s="523"/>
      <c r="C61" s="523"/>
      <c r="D61" s="523"/>
      <c r="E61" s="523"/>
      <c r="F61" s="523"/>
      <c r="G61" s="523"/>
      <c r="H61" s="523"/>
      <c r="I61" s="523"/>
      <c r="J61" s="523"/>
      <c r="K61" s="523"/>
      <c r="L61" s="523"/>
      <c r="M61" s="523"/>
      <c r="N61" s="523"/>
      <c r="O61" s="523"/>
      <c r="P61" s="523"/>
      <c r="Q61" s="523"/>
      <c r="R61" s="523"/>
      <c r="S61" s="523"/>
      <c r="T61" s="523"/>
      <c r="U61" s="523"/>
      <c r="V61" s="523"/>
      <c r="W61" s="523"/>
      <c r="X61" s="523"/>
      <c r="Y61" s="523"/>
      <c r="Z61" s="523"/>
      <c r="AA61" s="523"/>
      <c r="AB61" s="523"/>
      <c r="AC61" s="523"/>
      <c r="AD61" s="523"/>
      <c r="AE61" s="523"/>
      <c r="AF61" s="523"/>
      <c r="AG61" s="523"/>
      <c r="AH61" s="523"/>
      <c r="AI61" s="523"/>
      <c r="AJ61" s="523"/>
      <c r="AK61" s="523"/>
      <c r="AL61" s="523"/>
      <c r="AM61" s="523"/>
      <c r="AN61" s="523"/>
      <c r="AO61" s="523"/>
    </row>
    <row r="62" spans="1:41" customFormat="1" ht="13.5" x14ac:dyDescent="0.3">
      <c r="A62" s="523"/>
      <c r="B62" s="523"/>
      <c r="C62" s="523"/>
      <c r="D62" s="523"/>
      <c r="E62" s="523"/>
      <c r="F62" s="523"/>
      <c r="G62" s="523"/>
      <c r="H62" s="523"/>
      <c r="I62" s="523"/>
      <c r="J62" s="523"/>
      <c r="K62" s="523"/>
      <c r="L62" s="523"/>
      <c r="M62" s="523"/>
      <c r="N62" s="523"/>
      <c r="O62" s="523"/>
      <c r="P62" s="523"/>
      <c r="Q62" s="523"/>
      <c r="R62" s="523"/>
      <c r="S62" s="523"/>
      <c r="T62" s="523"/>
      <c r="U62" s="523"/>
      <c r="V62" s="523"/>
      <c r="W62" s="523"/>
      <c r="X62" s="523"/>
      <c r="Y62" s="523"/>
      <c r="Z62" s="523"/>
      <c r="AA62" s="523"/>
      <c r="AB62" s="523"/>
      <c r="AC62" s="523"/>
      <c r="AD62" s="523"/>
      <c r="AE62" s="523"/>
      <c r="AF62" s="523"/>
      <c r="AG62" s="523"/>
      <c r="AH62" s="523"/>
      <c r="AI62" s="523"/>
      <c r="AJ62" s="523"/>
      <c r="AK62" s="523"/>
      <c r="AL62" s="523"/>
      <c r="AM62" s="523"/>
      <c r="AN62" s="523"/>
      <c r="AO62" s="523"/>
    </row>
    <row r="63" spans="1:41" customFormat="1" ht="13.5" x14ac:dyDescent="0.3">
      <c r="A63" s="523"/>
      <c r="B63" s="523"/>
      <c r="C63" s="523"/>
      <c r="D63" s="523"/>
      <c r="E63" s="523"/>
      <c r="F63" s="523"/>
      <c r="G63" s="523"/>
      <c r="H63" s="523"/>
      <c r="I63" s="523"/>
      <c r="J63" s="523"/>
      <c r="K63" s="523"/>
      <c r="L63" s="523"/>
      <c r="M63" s="523"/>
      <c r="N63" s="523"/>
      <c r="O63" s="523"/>
      <c r="P63" s="523"/>
      <c r="Q63" s="523"/>
      <c r="R63" s="523"/>
      <c r="S63" s="523"/>
      <c r="T63" s="523"/>
      <c r="U63" s="523"/>
      <c r="V63" s="523"/>
      <c r="W63" s="523"/>
      <c r="X63" s="523"/>
      <c r="Y63" s="523"/>
      <c r="Z63" s="523"/>
      <c r="AA63" s="523"/>
      <c r="AB63" s="523"/>
      <c r="AC63" s="523"/>
      <c r="AD63" s="523"/>
      <c r="AE63" s="523"/>
      <c r="AF63" s="523"/>
      <c r="AG63" s="523"/>
      <c r="AH63" s="523"/>
      <c r="AI63" s="523"/>
      <c r="AJ63" s="523"/>
      <c r="AK63" s="523"/>
      <c r="AL63" s="523"/>
      <c r="AM63" s="523"/>
      <c r="AN63" s="523"/>
      <c r="AO63" s="523"/>
    </row>
    <row r="64" spans="1:41" customFormat="1" ht="13.5" x14ac:dyDescent="0.3">
      <c r="A64" s="523"/>
      <c r="B64" s="523"/>
      <c r="C64" s="523"/>
      <c r="D64" s="523"/>
      <c r="E64" s="523"/>
      <c r="F64" s="523"/>
      <c r="G64" s="523"/>
      <c r="H64" s="523"/>
      <c r="I64" s="523"/>
      <c r="J64" s="523"/>
      <c r="K64" s="523"/>
      <c r="L64" s="523"/>
      <c r="M64" s="523"/>
      <c r="N64" s="523"/>
      <c r="O64" s="523"/>
      <c r="P64" s="523"/>
      <c r="Q64" s="523"/>
      <c r="R64" s="523"/>
      <c r="S64" s="523"/>
      <c r="T64" s="523"/>
      <c r="U64" s="523"/>
      <c r="V64" s="523"/>
      <c r="W64" s="523"/>
      <c r="X64" s="523"/>
      <c r="Y64" s="523"/>
      <c r="Z64" s="523"/>
      <c r="AA64" s="523"/>
      <c r="AB64" s="523"/>
      <c r="AC64" s="523"/>
      <c r="AD64" s="523"/>
      <c r="AE64" s="523"/>
      <c r="AF64" s="523"/>
      <c r="AG64" s="523"/>
      <c r="AH64" s="523"/>
      <c r="AI64" s="523"/>
      <c r="AJ64" s="523"/>
      <c r="AK64" s="523"/>
      <c r="AL64" s="523"/>
      <c r="AM64" s="523"/>
      <c r="AN64" s="523"/>
      <c r="AO64" s="523"/>
    </row>
    <row r="65" spans="1:41" customFormat="1" ht="13.5" x14ac:dyDescent="0.3">
      <c r="A65" s="523"/>
      <c r="B65" s="523"/>
      <c r="C65" s="523"/>
      <c r="D65" s="523"/>
      <c r="E65" s="523"/>
      <c r="F65" s="523"/>
      <c r="G65" s="523"/>
      <c r="H65" s="523"/>
      <c r="I65" s="523"/>
      <c r="J65" s="523"/>
      <c r="K65" s="523"/>
      <c r="L65" s="523"/>
      <c r="M65" s="523"/>
      <c r="N65" s="523"/>
      <c r="O65" s="523"/>
      <c r="P65" s="523"/>
      <c r="Q65" s="523"/>
      <c r="R65" s="523"/>
      <c r="S65" s="523"/>
      <c r="T65" s="523"/>
      <c r="U65" s="523"/>
      <c r="V65" s="523"/>
      <c r="W65" s="523"/>
      <c r="X65" s="523"/>
      <c r="Y65" s="523"/>
      <c r="Z65" s="523"/>
      <c r="AA65" s="523"/>
      <c r="AB65" s="523"/>
      <c r="AC65" s="523"/>
      <c r="AD65" s="523"/>
      <c r="AE65" s="523"/>
      <c r="AF65" s="523"/>
      <c r="AG65" s="523"/>
      <c r="AH65" s="523"/>
      <c r="AI65" s="523"/>
      <c r="AJ65" s="523"/>
      <c r="AK65" s="523"/>
      <c r="AL65" s="523"/>
      <c r="AM65" s="523"/>
      <c r="AN65" s="523"/>
      <c r="AO65" s="523"/>
    </row>
    <row r="66" spans="1:41" customFormat="1" ht="13.5" x14ac:dyDescent="0.3">
      <c r="A66" s="523"/>
      <c r="B66" s="523"/>
      <c r="C66" s="523"/>
      <c r="D66" s="523"/>
      <c r="E66" s="523"/>
      <c r="F66" s="523"/>
      <c r="G66" s="523"/>
      <c r="H66" s="523"/>
      <c r="I66" s="523"/>
      <c r="J66" s="523"/>
      <c r="K66" s="523"/>
      <c r="L66" s="523"/>
      <c r="M66" s="523"/>
      <c r="N66" s="523"/>
      <c r="O66" s="523"/>
      <c r="P66" s="523"/>
      <c r="Q66" s="523"/>
      <c r="R66" s="523"/>
      <c r="S66" s="523"/>
      <c r="T66" s="523"/>
      <c r="U66" s="523"/>
      <c r="V66" s="523"/>
      <c r="W66" s="523"/>
      <c r="X66" s="523"/>
      <c r="Y66" s="523"/>
      <c r="Z66" s="523"/>
      <c r="AA66" s="523"/>
      <c r="AB66" s="523"/>
      <c r="AC66" s="523"/>
      <c r="AD66" s="523"/>
      <c r="AE66" s="523"/>
      <c r="AF66" s="523"/>
      <c r="AG66" s="523"/>
      <c r="AH66" s="523"/>
      <c r="AI66" s="523"/>
      <c r="AJ66" s="523"/>
      <c r="AK66" s="523"/>
      <c r="AL66" s="523"/>
      <c r="AM66" s="523"/>
      <c r="AN66" s="523"/>
      <c r="AO66" s="523"/>
    </row>
    <row r="67" spans="1:41" customFormat="1" ht="13.5" x14ac:dyDescent="0.3">
      <c r="A67" s="523"/>
      <c r="B67" s="523"/>
      <c r="C67" s="523"/>
      <c r="D67" s="523"/>
      <c r="E67" s="523"/>
      <c r="F67" s="523"/>
      <c r="G67" s="523"/>
      <c r="H67" s="523"/>
      <c r="I67" s="523"/>
      <c r="J67" s="523"/>
      <c r="K67" s="523"/>
      <c r="L67" s="523"/>
      <c r="M67" s="523"/>
      <c r="N67" s="523"/>
      <c r="O67" s="523"/>
      <c r="P67" s="523"/>
      <c r="Q67" s="523"/>
      <c r="R67" s="523"/>
      <c r="S67" s="523"/>
      <c r="T67" s="523"/>
      <c r="U67" s="523"/>
      <c r="V67" s="523"/>
      <c r="W67" s="523"/>
      <c r="X67" s="523"/>
      <c r="Y67" s="523"/>
      <c r="Z67" s="523"/>
      <c r="AA67" s="523"/>
      <c r="AB67" s="523"/>
      <c r="AC67" s="523"/>
      <c r="AD67" s="523"/>
      <c r="AE67" s="523"/>
      <c r="AF67" s="523"/>
      <c r="AG67" s="523"/>
      <c r="AH67" s="523"/>
      <c r="AI67" s="523"/>
      <c r="AJ67" s="523"/>
      <c r="AK67" s="523"/>
      <c r="AL67" s="523"/>
      <c r="AM67" s="523"/>
      <c r="AN67" s="523"/>
      <c r="AO67" s="523"/>
    </row>
    <row r="68" spans="1:41" customFormat="1" ht="13.5" x14ac:dyDescent="0.3">
      <c r="A68" s="523"/>
      <c r="B68" s="523"/>
      <c r="C68" s="523"/>
      <c r="D68" s="523"/>
      <c r="E68" s="523"/>
      <c r="F68" s="523"/>
      <c r="G68" s="523"/>
      <c r="H68" s="523"/>
      <c r="I68" s="523"/>
      <c r="J68" s="523"/>
      <c r="K68" s="523"/>
      <c r="L68" s="523"/>
      <c r="M68" s="523"/>
      <c r="N68" s="523"/>
      <c r="O68" s="523"/>
      <c r="P68" s="523"/>
      <c r="Q68" s="523"/>
      <c r="R68" s="523"/>
      <c r="S68" s="523"/>
      <c r="T68" s="523"/>
      <c r="U68" s="523"/>
      <c r="V68" s="523"/>
      <c r="W68" s="523"/>
      <c r="X68" s="523"/>
      <c r="Y68" s="523"/>
      <c r="Z68" s="523"/>
      <c r="AA68" s="523"/>
      <c r="AB68" s="523"/>
      <c r="AC68" s="523"/>
      <c r="AD68" s="523"/>
      <c r="AE68" s="523"/>
      <c r="AF68" s="523"/>
      <c r="AG68" s="523"/>
      <c r="AH68" s="523"/>
      <c r="AI68" s="523"/>
      <c r="AJ68" s="523"/>
      <c r="AK68" s="523"/>
      <c r="AL68" s="523"/>
      <c r="AM68" s="523"/>
      <c r="AN68" s="523"/>
      <c r="AO68" s="523"/>
    </row>
    <row r="69" spans="1:41" customFormat="1" ht="13.5" x14ac:dyDescent="0.3">
      <c r="A69" s="523"/>
      <c r="B69" s="523"/>
      <c r="C69" s="523"/>
      <c r="D69" s="523"/>
      <c r="E69" s="523"/>
      <c r="F69" s="523"/>
      <c r="G69" s="523"/>
      <c r="H69" s="523"/>
      <c r="I69" s="523"/>
      <c r="J69" s="523"/>
      <c r="K69" s="523"/>
      <c r="L69" s="523"/>
      <c r="M69" s="523"/>
      <c r="N69" s="523"/>
      <c r="O69" s="523"/>
      <c r="P69" s="523"/>
      <c r="Q69" s="523"/>
      <c r="R69" s="523"/>
      <c r="S69" s="523"/>
      <c r="T69" s="523"/>
      <c r="U69" s="523"/>
      <c r="V69" s="523"/>
      <c r="W69" s="523"/>
      <c r="X69" s="523"/>
      <c r="Y69" s="523"/>
      <c r="Z69" s="523"/>
      <c r="AA69" s="523"/>
      <c r="AB69" s="523"/>
      <c r="AC69" s="523"/>
      <c r="AD69" s="523"/>
      <c r="AE69" s="523"/>
      <c r="AF69" s="523"/>
      <c r="AG69" s="523"/>
      <c r="AH69" s="523"/>
      <c r="AI69" s="523"/>
      <c r="AJ69" s="523"/>
      <c r="AK69" s="523"/>
      <c r="AL69" s="523"/>
      <c r="AM69" s="523"/>
      <c r="AN69" s="523"/>
      <c r="AO69" s="523"/>
    </row>
    <row r="70" spans="1:41" customFormat="1" ht="13.5" x14ac:dyDescent="0.3">
      <c r="A70" s="523"/>
      <c r="B70" s="523"/>
      <c r="C70" s="523"/>
      <c r="D70" s="523"/>
      <c r="E70" s="523"/>
      <c r="F70" s="523"/>
      <c r="G70" s="523"/>
      <c r="H70" s="523"/>
      <c r="I70" s="523"/>
      <c r="J70" s="523"/>
      <c r="K70" s="523"/>
      <c r="L70" s="523"/>
      <c r="M70" s="523"/>
      <c r="N70" s="523"/>
      <c r="O70" s="523"/>
      <c r="P70" s="523"/>
      <c r="Q70" s="523"/>
      <c r="R70" s="523"/>
      <c r="S70" s="523"/>
      <c r="T70" s="523"/>
      <c r="U70" s="523"/>
      <c r="V70" s="523"/>
      <c r="W70" s="523"/>
      <c r="X70" s="523"/>
      <c r="Y70" s="523"/>
      <c r="Z70" s="523"/>
      <c r="AA70" s="523"/>
      <c r="AB70" s="523"/>
      <c r="AC70" s="523"/>
      <c r="AD70" s="523"/>
      <c r="AE70" s="523"/>
      <c r="AF70" s="523"/>
      <c r="AG70" s="523"/>
      <c r="AH70" s="523"/>
      <c r="AI70" s="523"/>
      <c r="AJ70" s="523"/>
      <c r="AK70" s="523"/>
      <c r="AL70" s="523"/>
      <c r="AM70" s="523"/>
      <c r="AN70" s="523"/>
      <c r="AO70" s="523"/>
    </row>
    <row r="71" spans="1:41" customFormat="1" ht="13.5" x14ac:dyDescent="0.3">
      <c r="A71" s="523"/>
      <c r="B71" s="523"/>
      <c r="C71" s="523"/>
      <c r="D71" s="523"/>
      <c r="E71" s="523"/>
      <c r="F71" s="523"/>
      <c r="G71" s="523"/>
      <c r="H71" s="523"/>
      <c r="I71" s="523"/>
      <c r="J71" s="523"/>
      <c r="K71" s="523"/>
      <c r="L71" s="523"/>
      <c r="M71" s="523"/>
      <c r="N71" s="523"/>
      <c r="O71" s="523"/>
      <c r="P71" s="523"/>
      <c r="Q71" s="523"/>
      <c r="R71" s="523"/>
      <c r="S71" s="523"/>
      <c r="T71" s="523"/>
      <c r="U71" s="523"/>
      <c r="V71" s="523"/>
      <c r="W71" s="523"/>
      <c r="X71" s="523"/>
      <c r="Y71" s="523"/>
      <c r="Z71" s="523"/>
      <c r="AA71" s="523"/>
      <c r="AB71" s="523"/>
      <c r="AC71" s="523"/>
      <c r="AD71" s="523"/>
      <c r="AE71" s="523"/>
      <c r="AF71" s="523"/>
      <c r="AG71" s="523"/>
      <c r="AH71" s="523"/>
      <c r="AI71" s="523"/>
      <c r="AJ71" s="523"/>
      <c r="AK71" s="523"/>
      <c r="AL71" s="523"/>
      <c r="AM71" s="523"/>
      <c r="AN71" s="523"/>
      <c r="AO71" s="523"/>
    </row>
    <row r="72" spans="1:41" customFormat="1" ht="13.5" x14ac:dyDescent="0.3">
      <c r="A72" s="523"/>
      <c r="B72" s="523"/>
      <c r="C72" s="523"/>
      <c r="D72" s="523"/>
      <c r="E72" s="523"/>
      <c r="F72" s="523"/>
      <c r="G72" s="523"/>
      <c r="H72" s="523"/>
      <c r="I72" s="523"/>
      <c r="J72" s="523"/>
      <c r="K72" s="523"/>
      <c r="L72" s="523"/>
      <c r="M72" s="523"/>
      <c r="N72" s="523"/>
      <c r="O72" s="523"/>
      <c r="P72" s="523"/>
      <c r="Q72" s="523"/>
      <c r="R72" s="523"/>
      <c r="S72" s="523"/>
      <c r="T72" s="523"/>
      <c r="U72" s="523"/>
      <c r="V72" s="523"/>
      <c r="W72" s="523"/>
      <c r="X72" s="523"/>
      <c r="Y72" s="523"/>
      <c r="Z72" s="523"/>
      <c r="AA72" s="523"/>
      <c r="AB72" s="523"/>
      <c r="AC72" s="523"/>
      <c r="AD72" s="523"/>
      <c r="AE72" s="523"/>
      <c r="AF72" s="523"/>
      <c r="AG72" s="523"/>
      <c r="AH72" s="523"/>
      <c r="AI72" s="523"/>
      <c r="AJ72" s="523"/>
      <c r="AK72" s="523"/>
      <c r="AL72" s="523"/>
      <c r="AM72" s="523"/>
      <c r="AN72" s="523"/>
      <c r="AO72" s="523"/>
    </row>
    <row r="73" spans="1:41" customFormat="1" ht="13.5" x14ac:dyDescent="0.3">
      <c r="A73" s="523"/>
      <c r="B73" s="523"/>
      <c r="C73" s="523"/>
      <c r="D73" s="523"/>
      <c r="E73" s="523"/>
      <c r="F73" s="523"/>
      <c r="G73" s="523"/>
      <c r="H73" s="523"/>
      <c r="I73" s="523"/>
      <c r="J73" s="523"/>
      <c r="K73" s="523"/>
      <c r="L73" s="523"/>
      <c r="M73" s="523"/>
      <c r="N73" s="523"/>
      <c r="O73" s="523"/>
      <c r="P73" s="523"/>
      <c r="Q73" s="523"/>
      <c r="R73" s="523"/>
      <c r="S73" s="523"/>
      <c r="T73" s="523"/>
      <c r="U73" s="523"/>
      <c r="V73" s="523"/>
      <c r="W73" s="523"/>
      <c r="X73" s="523"/>
      <c r="Y73" s="523"/>
      <c r="Z73" s="523"/>
      <c r="AA73" s="523"/>
      <c r="AB73" s="523"/>
      <c r="AC73" s="523"/>
      <c r="AD73" s="523"/>
      <c r="AE73" s="523"/>
      <c r="AF73" s="523"/>
      <c r="AG73" s="523"/>
      <c r="AH73" s="523"/>
      <c r="AI73" s="523"/>
      <c r="AJ73" s="523"/>
      <c r="AK73" s="523"/>
      <c r="AL73" s="523"/>
      <c r="AM73" s="523"/>
      <c r="AN73" s="523"/>
      <c r="AO73" s="523"/>
    </row>
    <row r="74" spans="1:41" customFormat="1" ht="13.5" x14ac:dyDescent="0.3">
      <c r="A74" s="523"/>
      <c r="B74" s="523"/>
      <c r="C74" s="523"/>
      <c r="D74" s="523"/>
      <c r="E74" s="523"/>
      <c r="F74" s="523"/>
      <c r="G74" s="523"/>
      <c r="H74" s="523"/>
      <c r="I74" s="523"/>
      <c r="J74" s="523"/>
      <c r="K74" s="523"/>
      <c r="L74" s="523"/>
      <c r="M74" s="523"/>
      <c r="N74" s="523"/>
      <c r="O74" s="523"/>
      <c r="P74" s="523"/>
      <c r="Q74" s="523"/>
      <c r="R74" s="523"/>
      <c r="S74" s="523"/>
      <c r="T74" s="523"/>
      <c r="U74" s="523"/>
      <c r="V74" s="523"/>
      <c r="W74" s="523"/>
      <c r="X74" s="523"/>
      <c r="Y74" s="523"/>
      <c r="Z74" s="523"/>
      <c r="AA74" s="523"/>
      <c r="AB74" s="523"/>
      <c r="AC74" s="523"/>
      <c r="AD74" s="523"/>
      <c r="AE74" s="523"/>
      <c r="AF74" s="523"/>
      <c r="AG74" s="523"/>
      <c r="AH74" s="523"/>
      <c r="AI74" s="523"/>
      <c r="AJ74" s="523"/>
      <c r="AK74" s="523"/>
      <c r="AL74" s="523"/>
      <c r="AM74" s="523"/>
      <c r="AN74" s="523"/>
      <c r="AO74" s="523"/>
    </row>
    <row r="75" spans="1:41" customFormat="1" ht="13.5" x14ac:dyDescent="0.3">
      <c r="A75" s="523"/>
      <c r="B75" s="523"/>
      <c r="C75" s="523"/>
      <c r="D75" s="523"/>
      <c r="E75" s="523"/>
      <c r="F75" s="523"/>
      <c r="G75" s="523"/>
      <c r="H75" s="523"/>
      <c r="I75" s="523"/>
      <c r="J75" s="523"/>
      <c r="K75" s="523"/>
      <c r="L75" s="523"/>
      <c r="M75" s="523"/>
      <c r="N75" s="523"/>
      <c r="O75" s="523"/>
      <c r="P75" s="523"/>
      <c r="Q75" s="523"/>
      <c r="R75" s="523"/>
      <c r="S75" s="523"/>
      <c r="T75" s="523"/>
      <c r="U75" s="523"/>
      <c r="V75" s="523"/>
      <c r="W75" s="523"/>
      <c r="X75" s="523"/>
      <c r="Y75" s="523"/>
      <c r="Z75" s="523"/>
      <c r="AA75" s="523"/>
      <c r="AB75" s="523"/>
      <c r="AC75" s="523"/>
      <c r="AD75" s="523"/>
      <c r="AE75" s="523"/>
      <c r="AF75" s="523"/>
      <c r="AG75" s="523"/>
      <c r="AH75" s="523"/>
      <c r="AI75" s="523"/>
      <c r="AJ75" s="523"/>
      <c r="AK75" s="523"/>
      <c r="AL75" s="523"/>
      <c r="AM75" s="523"/>
      <c r="AN75" s="523"/>
      <c r="AO75" s="523"/>
    </row>
    <row r="76" spans="1:41" customFormat="1" ht="13.5" x14ac:dyDescent="0.3">
      <c r="A76" s="523"/>
      <c r="B76" s="523"/>
      <c r="C76" s="523"/>
      <c r="D76" s="523"/>
      <c r="E76" s="523"/>
      <c r="F76" s="523"/>
      <c r="G76" s="523"/>
      <c r="H76" s="523"/>
      <c r="I76" s="523"/>
      <c r="J76" s="523"/>
      <c r="K76" s="523"/>
      <c r="L76" s="523"/>
      <c r="M76" s="523"/>
      <c r="N76" s="523"/>
      <c r="O76" s="523"/>
      <c r="P76" s="523"/>
      <c r="Q76" s="523"/>
      <c r="R76" s="523"/>
      <c r="S76" s="523"/>
      <c r="T76" s="523"/>
      <c r="U76" s="523"/>
      <c r="V76" s="523"/>
      <c r="W76" s="523"/>
      <c r="X76" s="523"/>
      <c r="Y76" s="523"/>
      <c r="Z76" s="523"/>
      <c r="AA76" s="523"/>
      <c r="AB76" s="523"/>
      <c r="AC76" s="523"/>
      <c r="AD76" s="523"/>
      <c r="AE76" s="523"/>
      <c r="AF76" s="523"/>
      <c r="AG76" s="523"/>
      <c r="AH76" s="523"/>
      <c r="AI76" s="523"/>
      <c r="AJ76" s="523"/>
      <c r="AK76" s="523"/>
      <c r="AL76" s="523"/>
      <c r="AM76" s="523"/>
      <c r="AN76" s="523"/>
      <c r="AO76" s="523"/>
    </row>
    <row r="77" spans="1:41" customFormat="1" ht="13.5" x14ac:dyDescent="0.3">
      <c r="A77" s="523"/>
      <c r="B77" s="523"/>
      <c r="C77" s="523"/>
      <c r="D77" s="523"/>
      <c r="E77" s="523"/>
      <c r="F77" s="523"/>
      <c r="G77" s="523"/>
      <c r="H77" s="523"/>
      <c r="I77" s="523"/>
      <c r="J77" s="523"/>
      <c r="K77" s="523"/>
      <c r="L77" s="523"/>
      <c r="M77" s="523"/>
      <c r="N77" s="523"/>
      <c r="O77" s="523"/>
      <c r="P77" s="523"/>
      <c r="Q77" s="523"/>
      <c r="R77" s="523"/>
      <c r="S77" s="523"/>
      <c r="T77" s="523"/>
      <c r="U77" s="523"/>
      <c r="V77" s="523"/>
      <c r="W77" s="523"/>
      <c r="X77" s="523"/>
      <c r="Y77" s="523"/>
      <c r="Z77" s="523"/>
      <c r="AA77" s="523"/>
      <c r="AB77" s="523"/>
      <c r="AC77" s="523"/>
      <c r="AD77" s="523"/>
      <c r="AE77" s="523"/>
      <c r="AF77" s="523"/>
      <c r="AG77" s="523"/>
      <c r="AH77" s="523"/>
      <c r="AI77" s="523"/>
      <c r="AJ77" s="523"/>
      <c r="AK77" s="523"/>
      <c r="AL77" s="523"/>
      <c r="AM77" s="523"/>
      <c r="AN77" s="523"/>
      <c r="AO77" s="523"/>
    </row>
    <row r="78" spans="1:41" customFormat="1" ht="13.5" x14ac:dyDescent="0.3">
      <c r="A78" s="523"/>
      <c r="B78" s="523"/>
      <c r="C78" s="523"/>
      <c r="D78" s="523"/>
      <c r="E78" s="523"/>
      <c r="F78" s="523"/>
      <c r="G78" s="523"/>
      <c r="H78" s="523"/>
      <c r="I78" s="523"/>
      <c r="J78" s="523"/>
      <c r="K78" s="523"/>
      <c r="L78" s="523"/>
      <c r="M78" s="523"/>
      <c r="N78" s="523"/>
      <c r="O78" s="523"/>
      <c r="P78" s="523"/>
      <c r="Q78" s="523"/>
      <c r="R78" s="523"/>
      <c r="S78" s="523"/>
      <c r="T78" s="523"/>
      <c r="U78" s="523"/>
      <c r="V78" s="523"/>
      <c r="W78" s="523"/>
      <c r="X78" s="523"/>
      <c r="Y78" s="523"/>
      <c r="Z78" s="523"/>
      <c r="AA78" s="523"/>
      <c r="AB78" s="523"/>
      <c r="AC78" s="523"/>
      <c r="AD78" s="523"/>
      <c r="AE78" s="523"/>
      <c r="AF78" s="523"/>
      <c r="AG78" s="523"/>
      <c r="AH78" s="523"/>
      <c r="AI78" s="523"/>
      <c r="AJ78" s="523"/>
      <c r="AK78" s="523"/>
      <c r="AL78" s="523"/>
      <c r="AM78" s="523"/>
      <c r="AN78" s="523"/>
      <c r="AO78" s="523"/>
    </row>
    <row r="79" spans="1:41" customFormat="1" ht="13.5" x14ac:dyDescent="0.3">
      <c r="A79" s="523"/>
      <c r="B79" s="523"/>
      <c r="C79" s="523"/>
      <c r="D79" s="523"/>
      <c r="E79" s="523"/>
      <c r="F79" s="523"/>
      <c r="G79" s="523"/>
      <c r="H79" s="523"/>
      <c r="I79" s="523"/>
      <c r="J79" s="523"/>
      <c r="K79" s="523"/>
      <c r="L79" s="523"/>
      <c r="M79" s="523"/>
      <c r="N79" s="523"/>
      <c r="O79" s="523"/>
      <c r="P79" s="523"/>
      <c r="Q79" s="523"/>
      <c r="R79" s="523"/>
      <c r="S79" s="523"/>
      <c r="T79" s="523"/>
      <c r="U79" s="523"/>
      <c r="V79" s="523"/>
      <c r="W79" s="523"/>
      <c r="X79" s="523"/>
      <c r="Y79" s="523"/>
      <c r="Z79" s="523"/>
      <c r="AA79" s="523"/>
      <c r="AB79" s="523"/>
      <c r="AC79" s="523"/>
      <c r="AD79" s="523"/>
      <c r="AE79" s="523"/>
      <c r="AF79" s="523"/>
      <c r="AG79" s="523"/>
      <c r="AH79" s="523"/>
      <c r="AI79" s="523"/>
      <c r="AJ79" s="523"/>
      <c r="AK79" s="523"/>
      <c r="AL79" s="523"/>
      <c r="AM79" s="523"/>
      <c r="AN79" s="523"/>
      <c r="AO79" s="523"/>
    </row>
    <row r="80" spans="1:41" customFormat="1" ht="13.5" x14ac:dyDescent="0.3">
      <c r="A80" s="523"/>
      <c r="B80" s="523"/>
      <c r="C80" s="523"/>
      <c r="D80" s="523"/>
      <c r="E80" s="523"/>
      <c r="F80" s="523"/>
      <c r="G80" s="523"/>
      <c r="H80" s="523"/>
      <c r="I80" s="523"/>
      <c r="J80" s="523"/>
      <c r="K80" s="523"/>
      <c r="L80" s="523"/>
      <c r="M80" s="523"/>
      <c r="N80" s="523"/>
      <c r="O80" s="523"/>
      <c r="P80" s="523"/>
      <c r="Q80" s="523"/>
      <c r="R80" s="523"/>
      <c r="S80" s="523"/>
      <c r="T80" s="523"/>
      <c r="U80" s="523"/>
      <c r="V80" s="523"/>
      <c r="W80" s="523"/>
      <c r="X80" s="523"/>
      <c r="Y80" s="523"/>
      <c r="Z80" s="523"/>
      <c r="AA80" s="523"/>
      <c r="AB80" s="523"/>
      <c r="AC80" s="523"/>
      <c r="AD80" s="523"/>
      <c r="AE80" s="523"/>
      <c r="AF80" s="523"/>
      <c r="AG80" s="523"/>
      <c r="AH80" s="523"/>
      <c r="AI80" s="523"/>
      <c r="AJ80" s="523"/>
      <c r="AK80" s="523"/>
      <c r="AL80" s="523"/>
      <c r="AM80" s="523"/>
      <c r="AN80" s="523"/>
      <c r="AO80" s="523"/>
    </row>
    <row r="81" spans="1:41" customFormat="1" ht="13.5" x14ac:dyDescent="0.3">
      <c r="A81" s="523"/>
      <c r="B81" s="523"/>
      <c r="C81" s="523"/>
      <c r="D81" s="523"/>
      <c r="E81" s="523"/>
      <c r="F81" s="523"/>
      <c r="G81" s="523"/>
      <c r="H81" s="523"/>
      <c r="I81" s="523"/>
      <c r="J81" s="523"/>
      <c r="K81" s="523"/>
      <c r="L81" s="523"/>
      <c r="M81" s="523"/>
      <c r="N81" s="523"/>
      <c r="O81" s="523"/>
      <c r="P81" s="523"/>
      <c r="Q81" s="523"/>
      <c r="R81" s="523"/>
      <c r="S81" s="523"/>
      <c r="T81" s="523"/>
      <c r="U81" s="523"/>
      <c r="V81" s="523"/>
      <c r="W81" s="523"/>
      <c r="X81" s="523"/>
      <c r="Y81" s="523"/>
      <c r="Z81" s="523"/>
      <c r="AA81" s="523"/>
      <c r="AB81" s="523"/>
      <c r="AC81" s="523"/>
      <c r="AD81" s="523"/>
      <c r="AE81" s="523"/>
      <c r="AF81" s="523"/>
      <c r="AG81" s="523"/>
      <c r="AH81" s="523"/>
      <c r="AI81" s="523"/>
      <c r="AJ81" s="523"/>
      <c r="AK81" s="523"/>
      <c r="AL81" s="523"/>
      <c r="AM81" s="523"/>
      <c r="AN81" s="523"/>
      <c r="AO81" s="523"/>
    </row>
    <row r="82" spans="1:41" customFormat="1" ht="13.5" x14ac:dyDescent="0.3">
      <c r="A82" s="523"/>
      <c r="B82" s="523"/>
      <c r="C82" s="523"/>
      <c r="D82" s="523"/>
      <c r="E82" s="523"/>
      <c r="F82" s="523"/>
      <c r="G82" s="523"/>
      <c r="H82" s="523"/>
      <c r="I82" s="523"/>
      <c r="J82" s="523"/>
      <c r="K82" s="523"/>
      <c r="L82" s="523"/>
      <c r="M82" s="523"/>
      <c r="N82" s="523"/>
      <c r="O82" s="523"/>
      <c r="P82" s="523"/>
      <c r="Q82" s="523"/>
      <c r="R82" s="523"/>
      <c r="S82" s="523"/>
      <c r="T82" s="523"/>
      <c r="U82" s="523"/>
      <c r="V82" s="523"/>
      <c r="W82" s="523"/>
      <c r="X82" s="523"/>
      <c r="Y82" s="523"/>
      <c r="Z82" s="523"/>
      <c r="AA82" s="523"/>
      <c r="AB82" s="523"/>
      <c r="AC82" s="523"/>
      <c r="AD82" s="523"/>
      <c r="AE82" s="523"/>
      <c r="AF82" s="523"/>
      <c r="AG82" s="523"/>
      <c r="AH82" s="523"/>
      <c r="AI82" s="523"/>
      <c r="AJ82" s="523"/>
      <c r="AK82" s="523"/>
      <c r="AL82" s="523"/>
      <c r="AM82" s="523"/>
      <c r="AN82" s="523"/>
      <c r="AO82" s="523"/>
    </row>
    <row r="83" spans="1:41" customFormat="1" ht="13.5" x14ac:dyDescent="0.3">
      <c r="A83" s="523"/>
      <c r="B83" s="523"/>
      <c r="C83" s="523"/>
      <c r="D83" s="523"/>
      <c r="E83" s="523"/>
      <c r="F83" s="523"/>
      <c r="G83" s="523"/>
      <c r="H83" s="523"/>
      <c r="I83" s="523"/>
      <c r="J83" s="523"/>
      <c r="K83" s="523"/>
      <c r="L83" s="523"/>
      <c r="M83" s="523"/>
      <c r="N83" s="523"/>
      <c r="O83" s="523"/>
      <c r="P83" s="523"/>
      <c r="Q83" s="523"/>
      <c r="R83" s="523"/>
      <c r="S83" s="523"/>
      <c r="T83" s="523"/>
      <c r="U83" s="523"/>
      <c r="V83" s="523"/>
      <c r="W83" s="523"/>
      <c r="X83" s="523"/>
      <c r="Y83" s="523"/>
      <c r="Z83" s="523"/>
      <c r="AA83" s="523"/>
      <c r="AB83" s="523"/>
      <c r="AC83" s="523"/>
      <c r="AD83" s="523"/>
      <c r="AE83" s="523"/>
      <c r="AF83" s="523"/>
      <c r="AG83" s="523"/>
      <c r="AH83" s="523"/>
      <c r="AI83" s="523"/>
      <c r="AJ83" s="523"/>
      <c r="AK83" s="523"/>
      <c r="AL83" s="523"/>
      <c r="AM83" s="523"/>
      <c r="AN83" s="523"/>
      <c r="AO83" s="523"/>
    </row>
    <row r="84" spans="1:41" customFormat="1" ht="13.5" x14ac:dyDescent="0.3">
      <c r="A84" s="523"/>
      <c r="B84" s="523"/>
      <c r="C84" s="523"/>
      <c r="D84" s="523"/>
      <c r="E84" s="523"/>
      <c r="F84" s="523"/>
      <c r="G84" s="523"/>
      <c r="H84" s="523"/>
      <c r="I84" s="523"/>
      <c r="J84" s="523"/>
      <c r="K84" s="523"/>
      <c r="L84" s="523"/>
      <c r="M84" s="523"/>
      <c r="N84" s="523"/>
      <c r="O84" s="523"/>
      <c r="P84" s="523"/>
      <c r="Q84" s="523"/>
      <c r="R84" s="523"/>
      <c r="S84" s="523"/>
      <c r="T84" s="523"/>
      <c r="U84" s="523"/>
      <c r="V84" s="523"/>
      <c r="W84" s="523"/>
      <c r="X84" s="523"/>
      <c r="Y84" s="523"/>
      <c r="Z84" s="523"/>
      <c r="AA84" s="523"/>
      <c r="AB84" s="523"/>
      <c r="AC84" s="523"/>
      <c r="AD84" s="523"/>
      <c r="AE84" s="523"/>
      <c r="AF84" s="523"/>
      <c r="AG84" s="523"/>
      <c r="AH84" s="523"/>
      <c r="AI84" s="523"/>
      <c r="AJ84" s="523"/>
      <c r="AK84" s="523"/>
      <c r="AL84" s="523"/>
      <c r="AM84" s="523"/>
      <c r="AN84" s="523"/>
      <c r="AO84" s="523"/>
    </row>
    <row r="85" spans="1:41" customFormat="1" ht="13.5" x14ac:dyDescent="0.3">
      <c r="A85" s="523"/>
      <c r="B85" s="523"/>
      <c r="C85" s="523"/>
      <c r="D85" s="523"/>
      <c r="E85" s="523"/>
      <c r="F85" s="523"/>
      <c r="G85" s="523"/>
      <c r="H85" s="523"/>
      <c r="I85" s="523"/>
      <c r="J85" s="523"/>
      <c r="K85" s="523"/>
      <c r="L85" s="523"/>
      <c r="M85" s="523"/>
      <c r="N85" s="523"/>
      <c r="O85" s="523"/>
      <c r="P85" s="523"/>
      <c r="Q85" s="523"/>
      <c r="R85" s="523"/>
      <c r="S85" s="523"/>
      <c r="T85" s="523"/>
      <c r="U85" s="523"/>
      <c r="V85" s="523"/>
      <c r="W85" s="523"/>
      <c r="X85" s="523"/>
      <c r="Y85" s="523"/>
      <c r="Z85" s="523"/>
      <c r="AA85" s="523"/>
      <c r="AB85" s="523"/>
      <c r="AC85" s="523"/>
      <c r="AD85" s="523"/>
      <c r="AE85" s="523"/>
      <c r="AF85" s="523"/>
      <c r="AG85" s="523"/>
      <c r="AH85" s="523"/>
      <c r="AI85" s="523"/>
      <c r="AJ85" s="523"/>
      <c r="AK85" s="523"/>
      <c r="AL85" s="523"/>
      <c r="AM85" s="523"/>
      <c r="AN85" s="523"/>
      <c r="AO85" s="523"/>
    </row>
    <row r="86" spans="1:41" customFormat="1" ht="13.5" x14ac:dyDescent="0.3">
      <c r="A86" s="523"/>
      <c r="B86" s="523"/>
      <c r="C86" s="523"/>
      <c r="D86" s="523"/>
      <c r="E86" s="523"/>
      <c r="F86" s="523"/>
      <c r="G86" s="523"/>
      <c r="H86" s="523"/>
      <c r="I86" s="523"/>
      <c r="J86" s="523"/>
      <c r="K86" s="523"/>
      <c r="L86" s="523"/>
      <c r="M86" s="523"/>
      <c r="N86" s="523"/>
      <c r="O86" s="523"/>
      <c r="P86" s="523"/>
      <c r="Q86" s="523"/>
      <c r="R86" s="523"/>
      <c r="S86" s="523"/>
      <c r="T86" s="523"/>
      <c r="U86" s="523"/>
      <c r="V86" s="523"/>
      <c r="W86" s="523"/>
      <c r="X86" s="523"/>
      <c r="Y86" s="523"/>
      <c r="Z86" s="523"/>
      <c r="AA86" s="523"/>
      <c r="AB86" s="523"/>
      <c r="AC86" s="523"/>
      <c r="AD86" s="523"/>
      <c r="AE86" s="523"/>
      <c r="AF86" s="523"/>
      <c r="AG86" s="523"/>
      <c r="AH86" s="523"/>
      <c r="AI86" s="523"/>
      <c r="AJ86" s="523"/>
      <c r="AK86" s="523"/>
      <c r="AL86" s="523"/>
      <c r="AM86" s="523"/>
      <c r="AN86" s="523"/>
      <c r="AO86" s="523"/>
    </row>
    <row r="87" spans="1:41" customFormat="1" ht="13.5" x14ac:dyDescent="0.3">
      <c r="A87" s="523"/>
      <c r="B87" s="523"/>
      <c r="C87" s="523"/>
      <c r="D87" s="523"/>
      <c r="E87" s="523"/>
      <c r="F87" s="523"/>
      <c r="G87" s="523"/>
      <c r="H87" s="523"/>
      <c r="I87" s="523"/>
      <c r="J87" s="523"/>
      <c r="K87" s="523"/>
      <c r="L87" s="523"/>
      <c r="M87" s="523"/>
      <c r="N87" s="523"/>
      <c r="O87" s="523"/>
      <c r="P87" s="523"/>
      <c r="Q87" s="523"/>
      <c r="R87" s="523"/>
      <c r="S87" s="523"/>
      <c r="T87" s="523"/>
      <c r="U87" s="523"/>
      <c r="V87" s="523"/>
      <c r="W87" s="523"/>
      <c r="X87" s="523"/>
      <c r="Y87" s="523"/>
      <c r="Z87" s="523"/>
      <c r="AA87" s="523"/>
      <c r="AB87" s="523"/>
      <c r="AC87" s="523"/>
      <c r="AD87" s="523"/>
      <c r="AE87" s="523"/>
      <c r="AF87" s="523"/>
      <c r="AG87" s="523"/>
      <c r="AH87" s="523"/>
      <c r="AI87" s="523"/>
      <c r="AJ87" s="523"/>
      <c r="AK87" s="523"/>
      <c r="AL87" s="523"/>
      <c r="AM87" s="523"/>
      <c r="AN87" s="523"/>
      <c r="AO87" s="523"/>
    </row>
    <row r="88" spans="1:41" customFormat="1" ht="13.5" x14ac:dyDescent="0.3">
      <c r="A88" s="523"/>
      <c r="B88" s="523"/>
      <c r="C88" s="523"/>
      <c r="D88" s="523"/>
      <c r="E88" s="523"/>
      <c r="F88" s="523"/>
      <c r="G88" s="523"/>
      <c r="H88" s="523"/>
      <c r="I88" s="523"/>
      <c r="J88" s="523"/>
      <c r="K88" s="523"/>
      <c r="L88" s="523"/>
      <c r="M88" s="523"/>
      <c r="N88" s="523"/>
      <c r="O88" s="523"/>
      <c r="P88" s="523"/>
      <c r="Q88" s="523"/>
      <c r="R88" s="523"/>
      <c r="S88" s="523"/>
      <c r="T88" s="523"/>
      <c r="U88" s="523"/>
      <c r="V88" s="523"/>
      <c r="W88" s="523"/>
      <c r="X88" s="523"/>
      <c r="Y88" s="523"/>
      <c r="Z88" s="523"/>
      <c r="AA88" s="523"/>
      <c r="AB88" s="523"/>
      <c r="AC88" s="523"/>
      <c r="AD88" s="523"/>
      <c r="AE88" s="523"/>
      <c r="AF88" s="523"/>
      <c r="AG88" s="523"/>
      <c r="AH88" s="523"/>
      <c r="AI88" s="523"/>
      <c r="AJ88" s="523"/>
      <c r="AK88" s="523"/>
      <c r="AL88" s="523"/>
      <c r="AM88" s="523"/>
      <c r="AN88" s="523"/>
      <c r="AO88" s="523"/>
    </row>
    <row r="89" spans="1:41" customFormat="1" ht="13.5" x14ac:dyDescent="0.3">
      <c r="A89" s="523"/>
      <c r="B89" s="523"/>
      <c r="C89" s="523"/>
      <c r="D89" s="523"/>
      <c r="E89" s="523"/>
      <c r="F89" s="523"/>
      <c r="G89" s="523"/>
      <c r="H89" s="523"/>
      <c r="I89" s="523"/>
      <c r="J89" s="523"/>
      <c r="K89" s="523"/>
      <c r="L89" s="523"/>
      <c r="M89" s="523"/>
      <c r="N89" s="523"/>
      <c r="O89" s="523"/>
      <c r="P89" s="523"/>
      <c r="Q89" s="523"/>
      <c r="R89" s="523"/>
      <c r="S89" s="523"/>
      <c r="T89" s="523"/>
      <c r="U89" s="523"/>
      <c r="V89" s="523"/>
      <c r="W89" s="523"/>
      <c r="X89" s="523"/>
      <c r="Y89" s="523"/>
      <c r="Z89" s="523"/>
      <c r="AA89" s="523"/>
      <c r="AB89" s="523"/>
      <c r="AC89" s="523"/>
      <c r="AD89" s="523"/>
      <c r="AE89" s="523"/>
      <c r="AF89" s="523"/>
      <c r="AG89" s="523"/>
      <c r="AH89" s="523"/>
      <c r="AI89" s="523"/>
      <c r="AJ89" s="523"/>
      <c r="AK89" s="523"/>
      <c r="AL89" s="523"/>
      <c r="AM89" s="523"/>
      <c r="AN89" s="523"/>
      <c r="AO89" s="523"/>
    </row>
    <row r="90" spans="1:41" customFormat="1" ht="13.5" x14ac:dyDescent="0.3">
      <c r="A90" s="523"/>
      <c r="B90" s="523"/>
      <c r="C90" s="523"/>
      <c r="D90" s="523"/>
      <c r="E90" s="523"/>
      <c r="F90" s="523"/>
      <c r="G90" s="523"/>
      <c r="H90" s="523"/>
      <c r="I90" s="523"/>
      <c r="J90" s="523"/>
      <c r="K90" s="523"/>
      <c r="L90" s="523"/>
      <c r="M90" s="523"/>
      <c r="N90" s="523"/>
      <c r="O90" s="523"/>
      <c r="P90" s="523"/>
      <c r="Q90" s="523"/>
      <c r="R90" s="523"/>
      <c r="S90" s="523"/>
      <c r="T90" s="523"/>
      <c r="U90" s="523"/>
      <c r="V90" s="523"/>
      <c r="W90" s="523"/>
      <c r="X90" s="523"/>
      <c r="Y90" s="523"/>
      <c r="Z90" s="523"/>
      <c r="AA90" s="523"/>
      <c r="AB90" s="523"/>
      <c r="AC90" s="523"/>
      <c r="AD90" s="523"/>
      <c r="AE90" s="523"/>
      <c r="AF90" s="523"/>
      <c r="AG90" s="523"/>
      <c r="AH90" s="523"/>
      <c r="AI90" s="523"/>
      <c r="AJ90" s="523"/>
      <c r="AK90" s="523"/>
      <c r="AL90" s="523"/>
      <c r="AM90" s="523"/>
      <c r="AN90" s="523"/>
      <c r="AO90" s="523"/>
    </row>
    <row r="91" spans="1:41" customFormat="1" ht="13.5" x14ac:dyDescent="0.3">
      <c r="A91" s="523"/>
      <c r="B91" s="523"/>
      <c r="C91" s="523"/>
      <c r="D91" s="523"/>
      <c r="E91" s="523"/>
      <c r="F91" s="523"/>
      <c r="G91" s="523"/>
      <c r="H91" s="523"/>
      <c r="I91" s="523"/>
      <c r="J91" s="523"/>
      <c r="K91" s="523"/>
      <c r="L91" s="523"/>
      <c r="M91" s="523"/>
      <c r="N91" s="523"/>
      <c r="O91" s="523"/>
      <c r="P91" s="523"/>
      <c r="Q91" s="523"/>
      <c r="R91" s="523"/>
      <c r="S91" s="523"/>
      <c r="T91" s="523"/>
      <c r="U91" s="523"/>
      <c r="V91" s="523"/>
      <c r="W91" s="523"/>
      <c r="X91" s="523"/>
      <c r="Y91" s="523"/>
      <c r="Z91" s="523"/>
      <c r="AA91" s="523"/>
      <c r="AB91" s="523"/>
      <c r="AC91" s="523"/>
      <c r="AD91" s="523"/>
      <c r="AE91" s="523"/>
      <c r="AF91" s="523"/>
      <c r="AG91" s="523"/>
      <c r="AH91" s="523"/>
      <c r="AI91" s="523"/>
      <c r="AJ91" s="523"/>
      <c r="AK91" s="523"/>
      <c r="AL91" s="523"/>
      <c r="AM91" s="523"/>
      <c r="AN91" s="523"/>
      <c r="AO91" s="523"/>
    </row>
    <row r="92" spans="1:41" customFormat="1" ht="13.5" x14ac:dyDescent="0.3">
      <c r="A92" s="523"/>
      <c r="B92" s="523"/>
      <c r="C92" s="523"/>
      <c r="D92" s="523"/>
      <c r="E92" s="523"/>
      <c r="F92" s="523"/>
      <c r="G92" s="523"/>
      <c r="H92" s="523"/>
      <c r="I92" s="523"/>
      <c r="J92" s="523"/>
      <c r="K92" s="523"/>
      <c r="L92" s="523"/>
      <c r="M92" s="523"/>
      <c r="N92" s="523"/>
      <c r="O92" s="523"/>
      <c r="P92" s="523"/>
      <c r="Q92" s="523"/>
      <c r="R92" s="523"/>
      <c r="S92" s="523"/>
      <c r="T92" s="523"/>
      <c r="U92" s="523"/>
      <c r="V92" s="523"/>
      <c r="W92" s="523"/>
      <c r="X92" s="523"/>
      <c r="Y92" s="523"/>
      <c r="Z92" s="523"/>
      <c r="AA92" s="523"/>
      <c r="AB92" s="523"/>
      <c r="AC92" s="523"/>
      <c r="AD92" s="523"/>
      <c r="AE92" s="523"/>
      <c r="AF92" s="523"/>
      <c r="AG92" s="523"/>
      <c r="AH92" s="523"/>
      <c r="AI92" s="523"/>
      <c r="AJ92" s="523"/>
      <c r="AK92" s="523"/>
      <c r="AL92" s="523"/>
      <c r="AM92" s="523"/>
      <c r="AN92" s="523"/>
      <c r="AO92" s="523"/>
    </row>
    <row r="93" spans="1:41" customFormat="1" ht="13.5" x14ac:dyDescent="0.3">
      <c r="A93" s="523"/>
      <c r="B93" s="523"/>
      <c r="C93" s="523"/>
      <c r="D93" s="523"/>
      <c r="E93" s="523"/>
      <c r="F93" s="523"/>
      <c r="G93" s="523"/>
      <c r="H93" s="523"/>
      <c r="I93" s="523"/>
      <c r="J93" s="523"/>
      <c r="K93" s="523"/>
      <c r="L93" s="523"/>
      <c r="M93" s="523"/>
      <c r="N93" s="523"/>
      <c r="O93" s="523"/>
      <c r="P93" s="523"/>
      <c r="Q93" s="523"/>
      <c r="R93" s="523"/>
      <c r="S93" s="523"/>
      <c r="T93" s="523"/>
      <c r="U93" s="523"/>
      <c r="V93" s="523"/>
      <c r="W93" s="523"/>
      <c r="X93" s="523"/>
      <c r="Y93" s="523"/>
      <c r="Z93" s="523"/>
      <c r="AA93" s="523"/>
      <c r="AB93" s="523"/>
      <c r="AC93" s="523"/>
      <c r="AD93" s="523"/>
      <c r="AE93" s="523"/>
      <c r="AF93" s="523"/>
      <c r="AG93" s="523"/>
      <c r="AH93" s="523"/>
      <c r="AI93" s="523"/>
      <c r="AJ93" s="523"/>
      <c r="AK93" s="523"/>
      <c r="AL93" s="523"/>
      <c r="AM93" s="523"/>
      <c r="AN93" s="523"/>
      <c r="AO93" s="523"/>
    </row>
    <row r="94" spans="1:41" customFormat="1" ht="13.5" x14ac:dyDescent="0.3">
      <c r="A94" s="523"/>
      <c r="B94" s="523"/>
      <c r="C94" s="523"/>
      <c r="D94" s="523"/>
      <c r="E94" s="523"/>
      <c r="F94" s="523"/>
      <c r="G94" s="523"/>
      <c r="H94" s="523"/>
      <c r="I94" s="523"/>
      <c r="J94" s="523"/>
      <c r="K94" s="523"/>
      <c r="L94" s="523"/>
      <c r="M94" s="523"/>
      <c r="N94" s="523"/>
      <c r="O94" s="523"/>
      <c r="P94" s="523"/>
      <c r="Q94" s="523"/>
      <c r="R94" s="523"/>
      <c r="S94" s="523"/>
      <c r="T94" s="523"/>
      <c r="U94" s="523"/>
      <c r="V94" s="523"/>
      <c r="W94" s="523"/>
      <c r="X94" s="523"/>
      <c r="Y94" s="523"/>
      <c r="Z94" s="523"/>
      <c r="AA94" s="523"/>
      <c r="AB94" s="523"/>
      <c r="AC94" s="523"/>
      <c r="AD94" s="523"/>
      <c r="AE94" s="523"/>
      <c r="AF94" s="523"/>
      <c r="AG94" s="523"/>
      <c r="AH94" s="523"/>
      <c r="AI94" s="523"/>
      <c r="AJ94" s="523"/>
      <c r="AK94" s="523"/>
      <c r="AL94" s="523"/>
      <c r="AM94" s="523"/>
      <c r="AN94" s="523"/>
      <c r="AO94" s="523"/>
    </row>
    <row r="95" spans="1:41" customFormat="1" ht="13.5" x14ac:dyDescent="0.3">
      <c r="A95" s="523"/>
      <c r="B95" s="523"/>
      <c r="C95" s="523"/>
      <c r="D95" s="523"/>
      <c r="E95" s="523"/>
      <c r="F95" s="523"/>
      <c r="G95" s="523"/>
      <c r="H95" s="523"/>
      <c r="I95" s="523"/>
      <c r="J95" s="523"/>
      <c r="K95" s="523"/>
      <c r="L95" s="523"/>
      <c r="M95" s="523"/>
      <c r="N95" s="523"/>
      <c r="O95" s="523"/>
      <c r="P95" s="523"/>
      <c r="Q95" s="523"/>
      <c r="R95" s="523"/>
      <c r="S95" s="523"/>
      <c r="T95" s="523"/>
      <c r="U95" s="523"/>
      <c r="V95" s="523"/>
      <c r="W95" s="523"/>
      <c r="X95" s="523"/>
      <c r="Y95" s="523"/>
      <c r="Z95" s="523"/>
      <c r="AA95" s="523"/>
      <c r="AB95" s="523"/>
      <c r="AC95" s="523"/>
      <c r="AD95" s="523"/>
      <c r="AE95" s="523"/>
      <c r="AF95" s="523"/>
      <c r="AG95" s="523"/>
      <c r="AH95" s="523"/>
      <c r="AI95" s="523"/>
      <c r="AJ95" s="523"/>
      <c r="AK95" s="523"/>
      <c r="AL95" s="523"/>
      <c r="AM95" s="523"/>
      <c r="AN95" s="523"/>
      <c r="AO95" s="523"/>
    </row>
    <row r="96" spans="1:41" customFormat="1" ht="13.5" x14ac:dyDescent="0.3">
      <c r="A96" s="523"/>
      <c r="B96" s="523"/>
      <c r="C96" s="523"/>
      <c r="D96" s="523"/>
      <c r="E96" s="523"/>
      <c r="F96" s="523"/>
      <c r="G96" s="523"/>
      <c r="H96" s="523"/>
      <c r="I96" s="523"/>
      <c r="J96" s="523"/>
      <c r="K96" s="523"/>
      <c r="L96" s="523"/>
      <c r="M96" s="523"/>
      <c r="N96" s="523"/>
      <c r="O96" s="523"/>
      <c r="P96" s="523"/>
      <c r="Q96" s="523"/>
      <c r="R96" s="523"/>
      <c r="S96" s="523"/>
      <c r="T96" s="523"/>
      <c r="U96" s="523"/>
      <c r="V96" s="523"/>
      <c r="W96" s="523"/>
      <c r="X96" s="523"/>
      <c r="Y96" s="523"/>
      <c r="Z96" s="523"/>
      <c r="AA96" s="523"/>
      <c r="AB96" s="523"/>
      <c r="AC96" s="523"/>
      <c r="AD96" s="523"/>
      <c r="AE96" s="523"/>
      <c r="AF96" s="523"/>
      <c r="AG96" s="523"/>
      <c r="AH96" s="523"/>
      <c r="AI96" s="523"/>
      <c r="AJ96" s="523"/>
      <c r="AK96" s="523"/>
      <c r="AL96" s="523"/>
      <c r="AM96" s="523"/>
      <c r="AN96" s="523"/>
      <c r="AO96" s="523"/>
    </row>
    <row r="97" spans="1:41" customFormat="1" ht="13.5" x14ac:dyDescent="0.3">
      <c r="A97" s="523"/>
      <c r="B97" s="523"/>
      <c r="C97" s="523"/>
      <c r="D97" s="523"/>
      <c r="E97" s="523"/>
      <c r="F97" s="523"/>
      <c r="G97" s="523"/>
      <c r="H97" s="523"/>
      <c r="I97" s="523"/>
      <c r="J97" s="523"/>
      <c r="K97" s="523"/>
      <c r="L97" s="523"/>
      <c r="M97" s="523"/>
      <c r="N97" s="523"/>
      <c r="O97" s="523"/>
      <c r="P97" s="523"/>
      <c r="Q97" s="523"/>
      <c r="R97" s="523"/>
      <c r="S97" s="523"/>
      <c r="T97" s="523"/>
      <c r="U97" s="523"/>
      <c r="V97" s="523"/>
      <c r="W97" s="523"/>
      <c r="X97" s="523"/>
      <c r="Y97" s="523"/>
      <c r="Z97" s="523"/>
      <c r="AA97" s="523"/>
      <c r="AB97" s="523"/>
      <c r="AC97" s="523"/>
      <c r="AD97" s="523"/>
      <c r="AE97" s="523"/>
      <c r="AF97" s="523"/>
      <c r="AG97" s="523"/>
      <c r="AH97" s="523"/>
      <c r="AI97" s="523"/>
      <c r="AJ97" s="523"/>
      <c r="AK97" s="523"/>
      <c r="AL97" s="523"/>
      <c r="AM97" s="523"/>
      <c r="AN97" s="523"/>
      <c r="AO97" s="523"/>
    </row>
    <row r="98" spans="1:41" customFormat="1" ht="13.5" x14ac:dyDescent="0.3"/>
    <row r="99" spans="1:41" customFormat="1" ht="13.5" x14ac:dyDescent="0.3"/>
    <row r="100" spans="1:41" customFormat="1" ht="13.5" x14ac:dyDescent="0.3"/>
    <row r="101" spans="1:41" customFormat="1" ht="13.5" x14ac:dyDescent="0.3"/>
    <row r="102" spans="1:41" customFormat="1" ht="13.5" x14ac:dyDescent="0.3"/>
    <row r="103" spans="1:41" customFormat="1" ht="13.5" x14ac:dyDescent="0.3"/>
    <row r="104" spans="1:41" customFormat="1" ht="13.5" x14ac:dyDescent="0.3"/>
    <row r="105" spans="1:41" customFormat="1" ht="13.5" x14ac:dyDescent="0.3"/>
    <row r="106" spans="1:41" customFormat="1" ht="13.5" x14ac:dyDescent="0.3"/>
    <row r="107" spans="1:41" customFormat="1" ht="13.5" x14ac:dyDescent="0.3"/>
    <row r="108" spans="1:41" customFormat="1" ht="13.5" x14ac:dyDescent="0.3"/>
    <row r="109" spans="1:41" customFormat="1" ht="13.5" x14ac:dyDescent="0.3"/>
    <row r="110" spans="1:41" customFormat="1" ht="13.5" x14ac:dyDescent="0.3"/>
    <row r="111" spans="1:41" customFormat="1" ht="13.5" x14ac:dyDescent="0.3"/>
    <row r="112" spans="1:41" customFormat="1" ht="13.5" x14ac:dyDescent="0.3"/>
    <row r="113" customFormat="1" ht="13.5" x14ac:dyDescent="0.3"/>
    <row r="114" customFormat="1" ht="13.5" x14ac:dyDescent="0.3"/>
    <row r="115" customFormat="1" ht="13.5" x14ac:dyDescent="0.3"/>
    <row r="116" customFormat="1" ht="13.5" x14ac:dyDescent="0.3"/>
    <row r="117" customFormat="1" ht="13.5" x14ac:dyDescent="0.3"/>
    <row r="118" customFormat="1" ht="13.5" x14ac:dyDescent="0.3"/>
    <row r="119" customFormat="1" ht="13.5" x14ac:dyDescent="0.3"/>
    <row r="120" customFormat="1" ht="13.5" x14ac:dyDescent="0.3"/>
    <row r="121" customFormat="1" ht="13.5" x14ac:dyDescent="0.3"/>
    <row r="122" customFormat="1" ht="13.5" x14ac:dyDescent="0.3"/>
    <row r="123" customFormat="1" ht="13.5" x14ac:dyDescent="0.3"/>
    <row r="124" customFormat="1" ht="13.5" x14ac:dyDescent="0.3"/>
    <row r="125" customFormat="1" ht="13.5" x14ac:dyDescent="0.3"/>
    <row r="126" customFormat="1" ht="13.5" x14ac:dyDescent="0.3"/>
    <row r="127" customFormat="1" ht="13.5" x14ac:dyDescent="0.3"/>
    <row r="128" customFormat="1" ht="13.5" x14ac:dyDescent="0.3"/>
    <row r="129" customFormat="1" ht="13.5" x14ac:dyDescent="0.3"/>
    <row r="130" customFormat="1" ht="13.5" x14ac:dyDescent="0.3"/>
    <row r="131" customFormat="1" ht="13.5" x14ac:dyDescent="0.3"/>
    <row r="132" customFormat="1" ht="13.5" x14ac:dyDescent="0.3"/>
    <row r="133" customFormat="1" ht="13.5" x14ac:dyDescent="0.3"/>
    <row r="134" customFormat="1" ht="13.5" x14ac:dyDescent="0.3"/>
    <row r="135" customFormat="1" ht="13.5" x14ac:dyDescent="0.3"/>
    <row r="136" customFormat="1" ht="13.5" x14ac:dyDescent="0.3"/>
    <row r="137" customFormat="1" ht="13.5" x14ac:dyDescent="0.3"/>
    <row r="138" customFormat="1" ht="13.5" x14ac:dyDescent="0.3"/>
    <row r="139" customFormat="1" ht="13.5" x14ac:dyDescent="0.3"/>
    <row r="140" customFormat="1" ht="13.5" x14ac:dyDescent="0.3"/>
    <row r="141" customFormat="1" ht="13.5" x14ac:dyDescent="0.3"/>
    <row r="142" customFormat="1" ht="13.5" x14ac:dyDescent="0.3"/>
    <row r="143" customFormat="1" ht="13.5" x14ac:dyDescent="0.3"/>
    <row r="144" customFormat="1" ht="13.5" x14ac:dyDescent="0.3"/>
    <row r="145" customFormat="1" ht="13.5" x14ac:dyDescent="0.3"/>
    <row r="146" customFormat="1" ht="13.5" x14ac:dyDescent="0.3"/>
    <row r="147" customFormat="1" ht="13.5" x14ac:dyDescent="0.3"/>
    <row r="148" customFormat="1" ht="13.5" x14ac:dyDescent="0.3"/>
    <row r="149" customFormat="1" ht="13.5" x14ac:dyDescent="0.3"/>
    <row r="150" customFormat="1" ht="13.5" x14ac:dyDescent="0.3"/>
    <row r="151" customFormat="1" ht="13.5" x14ac:dyDescent="0.3"/>
    <row r="152" customFormat="1" ht="13.5" x14ac:dyDescent="0.3"/>
    <row r="153" customFormat="1" ht="13.5" x14ac:dyDescent="0.3"/>
    <row r="154" customFormat="1" ht="13.5" x14ac:dyDescent="0.3"/>
    <row r="155" customFormat="1" ht="13.5" x14ac:dyDescent="0.3"/>
    <row r="156" customFormat="1" ht="13.5" x14ac:dyDescent="0.3"/>
    <row r="157" customFormat="1" ht="13.5" x14ac:dyDescent="0.3"/>
    <row r="158" customFormat="1" ht="13.5" x14ac:dyDescent="0.3"/>
    <row r="159" customFormat="1" ht="13.5" x14ac:dyDescent="0.3"/>
    <row r="160" customFormat="1" ht="13.5" x14ac:dyDescent="0.3"/>
    <row r="161" customFormat="1" ht="13.5" x14ac:dyDescent="0.3"/>
    <row r="162" customFormat="1" ht="13.5" x14ac:dyDescent="0.3"/>
    <row r="163" customFormat="1" ht="13.5" x14ac:dyDescent="0.3"/>
    <row r="164" customFormat="1" ht="13.5" x14ac:dyDescent="0.3"/>
    <row r="165" customFormat="1" ht="13.5" x14ac:dyDescent="0.3"/>
    <row r="166" customFormat="1" ht="13.5" x14ac:dyDescent="0.3"/>
    <row r="167" customFormat="1" ht="13.5" x14ac:dyDescent="0.3"/>
    <row r="168" customFormat="1" ht="13.5" x14ac:dyDescent="0.3"/>
    <row r="169" customFormat="1" ht="13.5" x14ac:dyDescent="0.3"/>
    <row r="170" customFormat="1" ht="13.5" x14ac:dyDescent="0.3"/>
    <row r="171" customFormat="1" ht="13.5" x14ac:dyDescent="0.3"/>
    <row r="172" customFormat="1" ht="13.5" x14ac:dyDescent="0.3"/>
    <row r="173" customFormat="1" ht="13.5" x14ac:dyDescent="0.3"/>
    <row r="174" customFormat="1" ht="13.5" x14ac:dyDescent="0.3"/>
    <row r="175" customFormat="1" ht="13.5" x14ac:dyDescent="0.3"/>
    <row r="176" customFormat="1" ht="13.5" x14ac:dyDescent="0.3"/>
    <row r="177" customFormat="1" ht="13.5" x14ac:dyDescent="0.3"/>
    <row r="178" customFormat="1" ht="13.5" x14ac:dyDescent="0.3"/>
    <row r="179" customFormat="1" ht="13.5" x14ac:dyDescent="0.3"/>
    <row r="180" customFormat="1" ht="13.5" x14ac:dyDescent="0.3"/>
    <row r="181" customFormat="1" ht="13.5" x14ac:dyDescent="0.3"/>
    <row r="182" customFormat="1" ht="13.5" x14ac:dyDescent="0.3"/>
    <row r="183" customFormat="1" ht="13.5" x14ac:dyDescent="0.3"/>
    <row r="184" customFormat="1" ht="13.5" x14ac:dyDescent="0.3"/>
    <row r="185" customFormat="1" ht="13.5" x14ac:dyDescent="0.3"/>
    <row r="186" customFormat="1" ht="13.5" x14ac:dyDescent="0.3"/>
    <row r="187" customFormat="1" ht="13.5" x14ac:dyDescent="0.3"/>
    <row r="188" customFormat="1" ht="13.5" x14ac:dyDescent="0.3"/>
    <row r="189" customFormat="1" ht="13.5" x14ac:dyDescent="0.3"/>
    <row r="190" customFormat="1" ht="13.5" x14ac:dyDescent="0.3"/>
    <row r="191" customFormat="1" ht="13.5" x14ac:dyDescent="0.3"/>
    <row r="192" customFormat="1" ht="13.5" x14ac:dyDescent="0.3"/>
    <row r="193" customFormat="1" ht="13.5" x14ac:dyDescent="0.3"/>
    <row r="194" customFormat="1" ht="13.5" x14ac:dyDescent="0.3"/>
    <row r="195" customFormat="1" ht="13.5" x14ac:dyDescent="0.3"/>
    <row r="196" customFormat="1" ht="13.5" x14ac:dyDescent="0.3"/>
    <row r="197" customFormat="1" ht="13.5" x14ac:dyDescent="0.3"/>
    <row r="198" customFormat="1" ht="13.5" x14ac:dyDescent="0.3"/>
    <row r="199" customFormat="1" ht="13.5" x14ac:dyDescent="0.3"/>
    <row r="200" customFormat="1" ht="13.5" x14ac:dyDescent="0.3"/>
    <row r="201" customFormat="1" ht="13.5" x14ac:dyDescent="0.3"/>
    <row r="202" customFormat="1" ht="13.5" x14ac:dyDescent="0.3"/>
    <row r="203" customFormat="1" ht="13.5" x14ac:dyDescent="0.3"/>
    <row r="204" customFormat="1" ht="13.5" x14ac:dyDescent="0.3"/>
    <row r="205" customFormat="1" ht="13.5" x14ac:dyDescent="0.3"/>
    <row r="206" customFormat="1" ht="13.5" x14ac:dyDescent="0.3"/>
    <row r="207" customFormat="1" ht="13.5" x14ac:dyDescent="0.3"/>
    <row r="208" customFormat="1" ht="13.5" x14ac:dyDescent="0.3"/>
    <row r="209" customFormat="1" ht="13.5" x14ac:dyDescent="0.3"/>
    <row r="210" customFormat="1" ht="13.5" x14ac:dyDescent="0.3"/>
    <row r="211" customFormat="1" ht="13.5" x14ac:dyDescent="0.3"/>
    <row r="212" customFormat="1" ht="13.5" x14ac:dyDescent="0.3"/>
    <row r="213" customFormat="1" ht="13.5" x14ac:dyDescent="0.3"/>
    <row r="214" customFormat="1" ht="13.5" x14ac:dyDescent="0.3"/>
    <row r="215" customFormat="1" ht="13.5" x14ac:dyDescent="0.3"/>
    <row r="216" customFormat="1" ht="13.5" x14ac:dyDescent="0.3"/>
    <row r="217" customFormat="1" ht="13.5" x14ac:dyDescent="0.3"/>
    <row r="218" customFormat="1" ht="13.5" x14ac:dyDescent="0.3"/>
    <row r="219" customFormat="1" ht="13.5" x14ac:dyDescent="0.3"/>
    <row r="220" customFormat="1" ht="13.5" x14ac:dyDescent="0.3"/>
    <row r="221" customFormat="1" ht="13.5" x14ac:dyDescent="0.3"/>
    <row r="222" customFormat="1" ht="13.5" x14ac:dyDescent="0.3"/>
    <row r="223" customFormat="1" ht="13.5" x14ac:dyDescent="0.3"/>
    <row r="224" customFormat="1" ht="13.5" x14ac:dyDescent="0.3"/>
    <row r="225" customFormat="1" ht="13.5" x14ac:dyDescent="0.3"/>
    <row r="226" customFormat="1" ht="13.5" x14ac:dyDescent="0.3"/>
    <row r="227" customFormat="1" ht="13.5" x14ac:dyDescent="0.3"/>
    <row r="228" customFormat="1" ht="13.5" x14ac:dyDescent="0.3"/>
    <row r="229" customFormat="1" ht="13.5" x14ac:dyDescent="0.3"/>
    <row r="230" customFormat="1" ht="13.5" x14ac:dyDescent="0.3"/>
    <row r="231" customFormat="1" ht="13.5" x14ac:dyDescent="0.3"/>
    <row r="232" customFormat="1" ht="13.5" x14ac:dyDescent="0.3"/>
    <row r="233" customFormat="1" ht="13.5" x14ac:dyDescent="0.3"/>
    <row r="234" customFormat="1" ht="13.5" x14ac:dyDescent="0.3"/>
    <row r="235" customFormat="1" ht="13.5" x14ac:dyDescent="0.3"/>
    <row r="236" customFormat="1" ht="13.5" x14ac:dyDescent="0.3"/>
    <row r="237" customFormat="1" ht="13.5" x14ac:dyDescent="0.3"/>
    <row r="238" customFormat="1" ht="13.5" x14ac:dyDescent="0.3"/>
    <row r="239" customFormat="1" ht="13.5" x14ac:dyDescent="0.3"/>
    <row r="240" customFormat="1" ht="13.5" x14ac:dyDescent="0.3"/>
    <row r="241" customFormat="1" ht="13.5" x14ac:dyDescent="0.3"/>
    <row r="242" customFormat="1" ht="13.5" x14ac:dyDescent="0.3"/>
    <row r="243" customFormat="1" ht="13.5" x14ac:dyDescent="0.3"/>
    <row r="244" customFormat="1" ht="13.5" x14ac:dyDescent="0.3"/>
    <row r="245" customFormat="1" ht="13.5" x14ac:dyDescent="0.3"/>
    <row r="246" customFormat="1" ht="13.5" x14ac:dyDescent="0.3"/>
    <row r="247" customFormat="1" ht="13.5" x14ac:dyDescent="0.3"/>
    <row r="248" customFormat="1" ht="13.5" x14ac:dyDescent="0.3"/>
    <row r="249" customFormat="1" ht="13.5" x14ac:dyDescent="0.3"/>
    <row r="250" customFormat="1" ht="13.5" x14ac:dyDescent="0.3"/>
    <row r="251" customFormat="1" ht="13.5" x14ac:dyDescent="0.3"/>
    <row r="252" customFormat="1" ht="13.5" x14ac:dyDescent="0.3"/>
    <row r="253" customFormat="1" ht="13.5" x14ac:dyDescent="0.3"/>
    <row r="254" customFormat="1" ht="13.5" x14ac:dyDescent="0.3"/>
    <row r="255" customFormat="1" ht="13.5" x14ac:dyDescent="0.3"/>
    <row r="256" customFormat="1" ht="13.5" x14ac:dyDescent="0.3"/>
    <row r="257" customFormat="1" ht="13.5" x14ac:dyDescent="0.3"/>
    <row r="258" customFormat="1" ht="13.5" x14ac:dyDescent="0.3"/>
    <row r="259" customFormat="1" ht="13.5" x14ac:dyDescent="0.3"/>
    <row r="260" customFormat="1" ht="13.5" x14ac:dyDescent="0.3"/>
    <row r="261" customFormat="1" ht="13.5" x14ac:dyDescent="0.3"/>
    <row r="262" customFormat="1" ht="13.5" x14ac:dyDescent="0.3"/>
    <row r="263" customFormat="1" ht="13.5" x14ac:dyDescent="0.3"/>
    <row r="264" customFormat="1" ht="13.5" x14ac:dyDescent="0.3"/>
    <row r="265" customFormat="1" ht="13.5" x14ac:dyDescent="0.3"/>
    <row r="266" customFormat="1" ht="13.5" x14ac:dyDescent="0.3"/>
    <row r="267" customFormat="1" ht="13.5" x14ac:dyDescent="0.3"/>
    <row r="268" customFormat="1" ht="13.5" x14ac:dyDescent="0.3"/>
    <row r="269" customFormat="1" ht="13.5" x14ac:dyDescent="0.3"/>
    <row r="270" customFormat="1" ht="13.5" x14ac:dyDescent="0.3"/>
    <row r="271" customFormat="1" ht="13.5" x14ac:dyDescent="0.3"/>
    <row r="272" customFormat="1" ht="13.5" x14ac:dyDescent="0.3"/>
    <row r="273" customFormat="1" ht="13.5" x14ac:dyDescent="0.3"/>
    <row r="274" customFormat="1" ht="13.5" x14ac:dyDescent="0.3"/>
    <row r="275" customFormat="1" ht="13.5" x14ac:dyDescent="0.3"/>
    <row r="276" customFormat="1" ht="13.5" x14ac:dyDescent="0.3"/>
    <row r="277" customFormat="1" ht="13.5" x14ac:dyDescent="0.3"/>
    <row r="278" customFormat="1" ht="13.5" x14ac:dyDescent="0.3"/>
    <row r="279" customFormat="1" ht="13.5" x14ac:dyDescent="0.3"/>
    <row r="280" customFormat="1" ht="13.5" x14ac:dyDescent="0.3"/>
    <row r="281" customFormat="1" ht="13.5" x14ac:dyDescent="0.3"/>
    <row r="282" customFormat="1" ht="13.5" x14ac:dyDescent="0.3"/>
    <row r="283" customFormat="1" ht="13.5" x14ac:dyDescent="0.3"/>
    <row r="284" customFormat="1" ht="13.5" x14ac:dyDescent="0.3"/>
    <row r="285" customFormat="1" ht="13.5" x14ac:dyDescent="0.3"/>
    <row r="286" customFormat="1" ht="13.5" x14ac:dyDescent="0.3"/>
    <row r="287" customFormat="1" ht="13.5" x14ac:dyDescent="0.3"/>
    <row r="288" customFormat="1" ht="13.5" x14ac:dyDescent="0.3"/>
    <row r="289" customFormat="1" ht="13.5" x14ac:dyDescent="0.3"/>
    <row r="290" customFormat="1" ht="13.5" x14ac:dyDescent="0.3"/>
    <row r="291" customFormat="1" ht="13.5" x14ac:dyDescent="0.3"/>
    <row r="292" customFormat="1" ht="13.5" x14ac:dyDescent="0.3"/>
    <row r="293" customFormat="1" ht="13.5" x14ac:dyDescent="0.3"/>
    <row r="294" customFormat="1" ht="13.5" x14ac:dyDescent="0.3"/>
    <row r="295" customFormat="1" ht="13.5" x14ac:dyDescent="0.3"/>
    <row r="296" customFormat="1" ht="13.5" x14ac:dyDescent="0.3"/>
    <row r="297" customFormat="1" ht="13.5" x14ac:dyDescent="0.3"/>
    <row r="298" customFormat="1" ht="13.5" x14ac:dyDescent="0.3"/>
    <row r="299" customFormat="1" ht="13.5" x14ac:dyDescent="0.3"/>
    <row r="300" customFormat="1" ht="13.5" x14ac:dyDescent="0.3"/>
    <row r="301" customFormat="1" ht="13.5" x14ac:dyDescent="0.3"/>
    <row r="302" customFormat="1" ht="13.5" x14ac:dyDescent="0.3"/>
    <row r="303" customFormat="1" ht="13.5" x14ac:dyDescent="0.3"/>
    <row r="304" customFormat="1" ht="13.5" x14ac:dyDescent="0.3"/>
    <row r="305" customFormat="1" ht="13.5" x14ac:dyDescent="0.3"/>
    <row r="306" customFormat="1" ht="13.5" x14ac:dyDescent="0.3"/>
    <row r="307" customFormat="1" ht="13.5" x14ac:dyDescent="0.3"/>
    <row r="308" customFormat="1" ht="13.5" x14ac:dyDescent="0.3"/>
    <row r="309" customFormat="1" ht="13.5" x14ac:dyDescent="0.3"/>
    <row r="310" customFormat="1" ht="13.5" x14ac:dyDescent="0.3"/>
    <row r="311" customFormat="1" ht="13.5" x14ac:dyDescent="0.3"/>
    <row r="312" customFormat="1" ht="13.5" x14ac:dyDescent="0.3"/>
    <row r="313" customFormat="1" ht="13.5" x14ac:dyDescent="0.3"/>
    <row r="314" customFormat="1" ht="13.5" x14ac:dyDescent="0.3"/>
    <row r="315" customFormat="1" ht="13.5" x14ac:dyDescent="0.3"/>
    <row r="316" customFormat="1" ht="13.5" x14ac:dyDescent="0.3"/>
    <row r="317" customFormat="1" ht="13.5" x14ac:dyDescent="0.3"/>
    <row r="318" customFormat="1" ht="13.5" x14ac:dyDescent="0.3"/>
    <row r="319" customFormat="1" ht="13.5" x14ac:dyDescent="0.3"/>
    <row r="320" customFormat="1" ht="13.5" x14ac:dyDescent="0.3"/>
    <row r="321" customFormat="1" ht="13.5" x14ac:dyDescent="0.3"/>
    <row r="322" customFormat="1" ht="13.5" x14ac:dyDescent="0.3"/>
    <row r="323" customFormat="1" ht="13.5" x14ac:dyDescent="0.3"/>
    <row r="324" customFormat="1" ht="13.5" x14ac:dyDescent="0.3"/>
    <row r="325" customFormat="1" ht="13.5" x14ac:dyDescent="0.3"/>
    <row r="326" customFormat="1" ht="13.5" x14ac:dyDescent="0.3"/>
    <row r="327" customFormat="1" ht="13.5" x14ac:dyDescent="0.3"/>
    <row r="328" customFormat="1" ht="13.5" x14ac:dyDescent="0.3"/>
    <row r="329" customFormat="1" ht="13.5" x14ac:dyDescent="0.3"/>
    <row r="330" customFormat="1" ht="13.5" x14ac:dyDescent="0.3"/>
    <row r="331" customFormat="1" ht="13.5" x14ac:dyDescent="0.3"/>
    <row r="332" customFormat="1" ht="13.5" x14ac:dyDescent="0.3"/>
    <row r="333" customFormat="1" ht="13.5" x14ac:dyDescent="0.3"/>
    <row r="334" customFormat="1" ht="13.5" x14ac:dyDescent="0.3"/>
    <row r="335" customFormat="1" ht="13.5" x14ac:dyDescent="0.3"/>
    <row r="336" customFormat="1" ht="13.5" x14ac:dyDescent="0.3"/>
    <row r="337" customFormat="1" ht="13.5" x14ac:dyDescent="0.3"/>
    <row r="338" customFormat="1" ht="13.5" x14ac:dyDescent="0.3"/>
    <row r="339" customFormat="1" ht="13.5" x14ac:dyDescent="0.3"/>
    <row r="340" customFormat="1" ht="13.5" x14ac:dyDescent="0.3"/>
    <row r="341" customFormat="1" ht="13.5" x14ac:dyDescent="0.3"/>
    <row r="342" customFormat="1" ht="13.5" x14ac:dyDescent="0.3"/>
    <row r="343" customFormat="1" ht="13.5" x14ac:dyDescent="0.3"/>
    <row r="344" customFormat="1" ht="13.5" x14ac:dyDescent="0.3"/>
    <row r="345" customFormat="1" ht="13.5" x14ac:dyDescent="0.3"/>
    <row r="346" customFormat="1" ht="13.5" x14ac:dyDescent="0.3"/>
    <row r="347" customFormat="1" ht="13.5" x14ac:dyDescent="0.3"/>
    <row r="348" customFormat="1" ht="13.5" x14ac:dyDescent="0.3"/>
    <row r="349" customFormat="1" ht="13.5" x14ac:dyDescent="0.3"/>
    <row r="350" customFormat="1" ht="13.5" x14ac:dyDescent="0.3"/>
    <row r="351" customFormat="1" ht="13.5" x14ac:dyDescent="0.3"/>
    <row r="352" customFormat="1" ht="13.5" x14ac:dyDescent="0.3"/>
    <row r="353" customFormat="1" ht="13.5" x14ac:dyDescent="0.3"/>
    <row r="354" customFormat="1" ht="13.5" x14ac:dyDescent="0.3"/>
    <row r="355" customFormat="1" ht="13.5" x14ac:dyDescent="0.3"/>
    <row r="356" customFormat="1" ht="13.5" x14ac:dyDescent="0.3"/>
    <row r="357" customFormat="1" ht="13.5" x14ac:dyDescent="0.3"/>
    <row r="358" customFormat="1" ht="13.5" x14ac:dyDescent="0.3"/>
    <row r="359" customFormat="1" ht="13.5" x14ac:dyDescent="0.3"/>
    <row r="360" customFormat="1" ht="13.5" x14ac:dyDescent="0.3"/>
    <row r="361" customFormat="1" ht="13.5" x14ac:dyDescent="0.3"/>
    <row r="362" customFormat="1" ht="13.5" x14ac:dyDescent="0.3"/>
    <row r="363" customFormat="1" ht="13.5" x14ac:dyDescent="0.3"/>
    <row r="364" customFormat="1" ht="13.5" x14ac:dyDescent="0.3"/>
    <row r="365" customFormat="1" ht="13.5" x14ac:dyDescent="0.3"/>
    <row r="366" customFormat="1" ht="13.5" x14ac:dyDescent="0.3"/>
    <row r="367" customFormat="1" ht="13.5" x14ac:dyDescent="0.3"/>
    <row r="368" customFormat="1" ht="13.5" x14ac:dyDescent="0.3"/>
    <row r="369" customFormat="1" ht="13.5" x14ac:dyDescent="0.3"/>
    <row r="370" customFormat="1" ht="13.5" x14ac:dyDescent="0.3"/>
    <row r="371" customFormat="1" ht="13.5" x14ac:dyDescent="0.3"/>
    <row r="372" customFormat="1" ht="13.5" x14ac:dyDescent="0.3"/>
    <row r="373" customFormat="1" ht="13.5" x14ac:dyDescent="0.3"/>
    <row r="374" customFormat="1" ht="13.5" x14ac:dyDescent="0.3"/>
    <row r="375" customFormat="1" ht="13.5" x14ac:dyDescent="0.3"/>
    <row r="376" customFormat="1" ht="13.5" x14ac:dyDescent="0.3"/>
    <row r="377" customFormat="1" ht="13.5" x14ac:dyDescent="0.3"/>
    <row r="378" customFormat="1" ht="13.5" x14ac:dyDescent="0.3"/>
    <row r="379" customFormat="1" ht="13.5" x14ac:dyDescent="0.3"/>
    <row r="380" customFormat="1" ht="13.5" x14ac:dyDescent="0.3"/>
    <row r="381" customFormat="1" ht="13.5" x14ac:dyDescent="0.3"/>
    <row r="382" customFormat="1" ht="13.5" x14ac:dyDescent="0.3"/>
    <row r="383" customFormat="1" ht="13.5" x14ac:dyDescent="0.3"/>
    <row r="384" customFormat="1" ht="13.5" x14ac:dyDescent="0.3"/>
    <row r="385" customFormat="1" ht="13.5" x14ac:dyDescent="0.3"/>
    <row r="386" customFormat="1" ht="13.5" x14ac:dyDescent="0.3"/>
    <row r="387" customFormat="1" ht="13.5" x14ac:dyDescent="0.3"/>
    <row r="388" customFormat="1" ht="13.5" x14ac:dyDescent="0.3"/>
    <row r="389" customFormat="1" ht="13.5" x14ac:dyDescent="0.3"/>
    <row r="390" customFormat="1" ht="13.5" x14ac:dyDescent="0.3"/>
    <row r="391" customFormat="1" ht="13.5" x14ac:dyDescent="0.3"/>
    <row r="392" customFormat="1" ht="13.5" x14ac:dyDescent="0.3"/>
    <row r="393" customFormat="1" ht="13.5" x14ac:dyDescent="0.3"/>
    <row r="394" customFormat="1" ht="13.5" x14ac:dyDescent="0.3"/>
    <row r="395" customFormat="1" ht="13.5" x14ac:dyDescent="0.3"/>
    <row r="396" customFormat="1" ht="13.5" x14ac:dyDescent="0.3"/>
    <row r="397" customFormat="1" ht="13.5" x14ac:dyDescent="0.3"/>
    <row r="398" customFormat="1" ht="13.5" x14ac:dyDescent="0.3"/>
    <row r="399" customFormat="1" ht="13.5" x14ac:dyDescent="0.3"/>
    <row r="400" customFormat="1" ht="13.5" x14ac:dyDescent="0.3"/>
    <row r="401" customFormat="1" ht="13.5" x14ac:dyDescent="0.3"/>
    <row r="402" customFormat="1" ht="13.5" x14ac:dyDescent="0.3"/>
    <row r="403" customFormat="1" ht="13.5" x14ac:dyDescent="0.3"/>
    <row r="404" customFormat="1" ht="13.5" x14ac:dyDescent="0.3"/>
    <row r="405" customFormat="1" ht="13.5" x14ac:dyDescent="0.3"/>
    <row r="406" customFormat="1" ht="13.5" x14ac:dyDescent="0.3"/>
    <row r="407" customFormat="1" ht="13.5" x14ac:dyDescent="0.3"/>
    <row r="408" customFormat="1" ht="13.5" x14ac:dyDescent="0.3"/>
    <row r="409" customFormat="1" ht="13.5" x14ac:dyDescent="0.3"/>
    <row r="410" customFormat="1" ht="13.5" x14ac:dyDescent="0.3"/>
    <row r="411" customFormat="1" ht="13.5" x14ac:dyDescent="0.3"/>
    <row r="412" customFormat="1" ht="13.5" x14ac:dyDescent="0.3"/>
    <row r="413" customFormat="1" ht="13.5" x14ac:dyDescent="0.3"/>
    <row r="414" customFormat="1" ht="13.5" x14ac:dyDescent="0.3"/>
    <row r="415" customFormat="1" ht="13.5" x14ac:dyDescent="0.3"/>
    <row r="416" customFormat="1" ht="13.5" x14ac:dyDescent="0.3"/>
    <row r="417" customFormat="1" ht="13.5" x14ac:dyDescent="0.3"/>
    <row r="418" customFormat="1" ht="13.5" x14ac:dyDescent="0.3"/>
    <row r="419" customFormat="1" ht="13.5" x14ac:dyDescent="0.3"/>
    <row r="420" customFormat="1" ht="13.5" x14ac:dyDescent="0.3"/>
    <row r="421" customFormat="1" ht="13.5" x14ac:dyDescent="0.3"/>
    <row r="422" customFormat="1" ht="13.5" x14ac:dyDescent="0.3"/>
    <row r="423" customFormat="1" ht="13.5" x14ac:dyDescent="0.3"/>
    <row r="424" customFormat="1" ht="13.5" x14ac:dyDescent="0.3"/>
    <row r="425" customFormat="1" ht="13.5" x14ac:dyDescent="0.3"/>
    <row r="426" customFormat="1" ht="13.5" x14ac:dyDescent="0.3"/>
    <row r="427" customFormat="1" ht="13.5" x14ac:dyDescent="0.3"/>
    <row r="428" customFormat="1" ht="13.5" x14ac:dyDescent="0.3"/>
    <row r="429" customFormat="1" ht="13.5" x14ac:dyDescent="0.3"/>
    <row r="430" customFormat="1" ht="13.5" x14ac:dyDescent="0.3"/>
    <row r="431" customFormat="1" ht="13.5" x14ac:dyDescent="0.3"/>
    <row r="432" customFormat="1" ht="13.5" x14ac:dyDescent="0.3"/>
    <row r="433" customFormat="1" ht="13.5" x14ac:dyDescent="0.3"/>
    <row r="434" customFormat="1" ht="13.5" x14ac:dyDescent="0.3"/>
    <row r="435" customFormat="1" ht="13.5" x14ac:dyDescent="0.3"/>
    <row r="436" customFormat="1" ht="13.5" x14ac:dyDescent="0.3"/>
    <row r="437" customFormat="1" ht="13.5" x14ac:dyDescent="0.3"/>
    <row r="438" customFormat="1" ht="13.5" x14ac:dyDescent="0.3"/>
    <row r="439" customFormat="1" ht="13.5" x14ac:dyDescent="0.3"/>
    <row r="440" customFormat="1" ht="13.5" x14ac:dyDescent="0.3"/>
    <row r="441" customFormat="1" ht="13.5" x14ac:dyDescent="0.3"/>
    <row r="442" customFormat="1" ht="13.5" x14ac:dyDescent="0.3"/>
    <row r="443" customFormat="1" ht="13.5" x14ac:dyDescent="0.3"/>
    <row r="444" customFormat="1" ht="13.5" x14ac:dyDescent="0.3"/>
    <row r="445" customFormat="1" ht="13.5" x14ac:dyDescent="0.3"/>
    <row r="446" customFormat="1" ht="13.5" x14ac:dyDescent="0.3"/>
    <row r="447" customFormat="1" ht="13.5" x14ac:dyDescent="0.3"/>
    <row r="448" customFormat="1" ht="13.5" x14ac:dyDescent="0.3"/>
    <row r="449" customFormat="1" ht="13.5" x14ac:dyDescent="0.3"/>
    <row r="450" customFormat="1" ht="13.5" x14ac:dyDescent="0.3"/>
    <row r="451" customFormat="1" ht="13.5" x14ac:dyDescent="0.3"/>
    <row r="452" customFormat="1" ht="13.5" x14ac:dyDescent="0.3"/>
    <row r="453" customFormat="1" ht="13.5" x14ac:dyDescent="0.3"/>
    <row r="454" customFormat="1" ht="13.5" x14ac:dyDescent="0.3"/>
    <row r="455" customFormat="1" ht="13.5" x14ac:dyDescent="0.3"/>
    <row r="456" customFormat="1" ht="13.5" x14ac:dyDescent="0.3"/>
    <row r="457" customFormat="1" ht="13.5" x14ac:dyDescent="0.3"/>
    <row r="458" customFormat="1" ht="13.5" x14ac:dyDescent="0.3"/>
    <row r="459" customFormat="1" ht="13.5" x14ac:dyDescent="0.3"/>
    <row r="460" customFormat="1" ht="13.5" x14ac:dyDescent="0.3"/>
    <row r="461" customFormat="1" ht="13.5" x14ac:dyDescent="0.3"/>
    <row r="462" customFormat="1" ht="13.5" x14ac:dyDescent="0.3"/>
    <row r="463" customFormat="1" ht="13.5" x14ac:dyDescent="0.3"/>
    <row r="464" customFormat="1" ht="13.5" x14ac:dyDescent="0.3"/>
    <row r="465" customFormat="1" ht="13.5" x14ac:dyDescent="0.3"/>
    <row r="466" customFormat="1" ht="13.5" x14ac:dyDescent="0.3"/>
    <row r="467" customFormat="1" ht="13.5" x14ac:dyDescent="0.3"/>
    <row r="468" customFormat="1" ht="13.5" x14ac:dyDescent="0.3"/>
    <row r="469" customFormat="1" ht="13.5" x14ac:dyDescent="0.3"/>
    <row r="470" customFormat="1" ht="13.5" x14ac:dyDescent="0.3"/>
    <row r="471" customFormat="1" ht="13.5" x14ac:dyDescent="0.3"/>
    <row r="472" customFormat="1" ht="13.5" x14ac:dyDescent="0.3"/>
    <row r="473" customFormat="1" ht="13.5" x14ac:dyDescent="0.3"/>
    <row r="474" customFormat="1" ht="13.5" x14ac:dyDescent="0.3"/>
    <row r="475" customFormat="1" ht="13.5" x14ac:dyDescent="0.3"/>
    <row r="476" customFormat="1" ht="13.5" x14ac:dyDescent="0.3"/>
    <row r="477" customFormat="1" ht="13.5" x14ac:dyDescent="0.3"/>
    <row r="478" customFormat="1" ht="13.5" x14ac:dyDescent="0.3"/>
    <row r="479" customFormat="1" ht="13.5" x14ac:dyDescent="0.3"/>
    <row r="480" customFormat="1" ht="13.5" x14ac:dyDescent="0.3"/>
    <row r="481" customFormat="1" ht="13.5" x14ac:dyDescent="0.3"/>
    <row r="482" customFormat="1" ht="13.5" x14ac:dyDescent="0.3"/>
    <row r="483" customFormat="1" ht="13.5" x14ac:dyDescent="0.3"/>
    <row r="484" customFormat="1" ht="13.5" x14ac:dyDescent="0.3"/>
    <row r="485" customFormat="1" ht="13.5" x14ac:dyDescent="0.3"/>
    <row r="486" customFormat="1" ht="13.5" x14ac:dyDescent="0.3"/>
    <row r="487" customFormat="1" ht="13.5" x14ac:dyDescent="0.3"/>
    <row r="488" customFormat="1" ht="13.5" x14ac:dyDescent="0.3"/>
    <row r="489" customFormat="1" ht="13.5" x14ac:dyDescent="0.3"/>
    <row r="490" customFormat="1" ht="13.5" x14ac:dyDescent="0.3"/>
    <row r="491" customFormat="1" ht="13.5" x14ac:dyDescent="0.3"/>
    <row r="492" customFormat="1" ht="13.5" x14ac:dyDescent="0.3"/>
    <row r="493" customFormat="1" ht="13.5" x14ac:dyDescent="0.3"/>
    <row r="494" customFormat="1" ht="13.5" x14ac:dyDescent="0.3"/>
    <row r="495" customFormat="1" ht="13.5" x14ac:dyDescent="0.3"/>
    <row r="496" customFormat="1" ht="13.5" x14ac:dyDescent="0.3"/>
    <row r="497" customFormat="1" ht="13.5" x14ac:dyDescent="0.3"/>
    <row r="498" customFormat="1" ht="13.5" x14ac:dyDescent="0.3"/>
    <row r="499" customFormat="1" ht="13.5" x14ac:dyDescent="0.3"/>
    <row r="500" customFormat="1" ht="13.5" x14ac:dyDescent="0.3"/>
    <row r="501" customFormat="1" ht="13.5" x14ac:dyDescent="0.3"/>
    <row r="502" customFormat="1" ht="13.5" x14ac:dyDescent="0.3"/>
    <row r="503" customFormat="1" ht="13.5" x14ac:dyDescent="0.3"/>
    <row r="504" customFormat="1" ht="13.5" x14ac:dyDescent="0.3"/>
    <row r="505" customFormat="1" ht="13.5" x14ac:dyDescent="0.3"/>
    <row r="506" customFormat="1" ht="13.5" x14ac:dyDescent="0.3"/>
    <row r="507" customFormat="1" ht="13.5" x14ac:dyDescent="0.3"/>
    <row r="508" customFormat="1" ht="13.5" x14ac:dyDescent="0.3"/>
    <row r="509" customFormat="1" ht="13.5" x14ac:dyDescent="0.3"/>
    <row r="510" customFormat="1" ht="13.5" x14ac:dyDescent="0.3"/>
    <row r="511" customFormat="1" ht="13.5" x14ac:dyDescent="0.3"/>
    <row r="512" customFormat="1" ht="13.5" x14ac:dyDescent="0.3"/>
    <row r="513" customFormat="1" ht="13.5" x14ac:dyDescent="0.3"/>
    <row r="514" customFormat="1" ht="13.5" x14ac:dyDescent="0.3"/>
    <row r="515" customFormat="1" ht="13.5" x14ac:dyDescent="0.3"/>
    <row r="516" customFormat="1" ht="13.5" x14ac:dyDescent="0.3"/>
    <row r="517" customFormat="1" ht="13.5" x14ac:dyDescent="0.3"/>
    <row r="518" customFormat="1" ht="13.5" x14ac:dyDescent="0.3"/>
    <row r="519" customFormat="1" ht="13.5" x14ac:dyDescent="0.3"/>
    <row r="520" customFormat="1" ht="13.5" x14ac:dyDescent="0.3"/>
    <row r="521" customFormat="1" ht="13.5" x14ac:dyDescent="0.3"/>
    <row r="522" customFormat="1" ht="13.5" x14ac:dyDescent="0.3"/>
    <row r="523" customFormat="1" ht="13.5" x14ac:dyDescent="0.3"/>
    <row r="524" customFormat="1" ht="13.5" x14ac:dyDescent="0.3"/>
    <row r="525" customFormat="1" ht="13.5" x14ac:dyDescent="0.3"/>
    <row r="526" customFormat="1" ht="13.5" x14ac:dyDescent="0.3"/>
    <row r="527" customFormat="1" ht="13.5" x14ac:dyDescent="0.3"/>
    <row r="528" customFormat="1" ht="13.5" x14ac:dyDescent="0.3"/>
    <row r="529" customFormat="1" ht="13.5" x14ac:dyDescent="0.3"/>
    <row r="530" customFormat="1" ht="13.5" x14ac:dyDescent="0.3"/>
    <row r="531" customFormat="1" ht="13.5" x14ac:dyDescent="0.3"/>
    <row r="532" customFormat="1" ht="13.5" x14ac:dyDescent="0.3"/>
    <row r="533" customFormat="1" ht="13.5" x14ac:dyDescent="0.3"/>
    <row r="534" customFormat="1" ht="13.5" x14ac:dyDescent="0.3"/>
    <row r="535" customFormat="1" ht="13.5" x14ac:dyDescent="0.3"/>
    <row r="536" customFormat="1" ht="13.5" x14ac:dyDescent="0.3"/>
    <row r="537" customFormat="1" ht="13.5" x14ac:dyDescent="0.3"/>
    <row r="538" customFormat="1" ht="13.5" x14ac:dyDescent="0.3"/>
    <row r="539" customFormat="1" ht="13.5" x14ac:dyDescent="0.3"/>
    <row r="540" customFormat="1" ht="13.5" x14ac:dyDescent="0.3"/>
    <row r="541" customFormat="1" ht="13.5" x14ac:dyDescent="0.3"/>
    <row r="542" customFormat="1" ht="13.5" x14ac:dyDescent="0.3"/>
    <row r="543" customFormat="1" ht="13.5" x14ac:dyDescent="0.3"/>
    <row r="544" customFormat="1" ht="13.5" x14ac:dyDescent="0.3"/>
    <row r="545" customFormat="1" ht="13.5" x14ac:dyDescent="0.3"/>
    <row r="546" customFormat="1" ht="13.5" x14ac:dyDescent="0.3"/>
    <row r="547" customFormat="1" ht="13.5" x14ac:dyDescent="0.3"/>
    <row r="548" customFormat="1" ht="13.5" x14ac:dyDescent="0.3"/>
    <row r="549" customFormat="1" ht="13.5" x14ac:dyDescent="0.3"/>
    <row r="550" customFormat="1" ht="13.5" x14ac:dyDescent="0.3"/>
    <row r="551" customFormat="1" ht="13.5" x14ac:dyDescent="0.3"/>
    <row r="552" customFormat="1" ht="13.5" x14ac:dyDescent="0.3"/>
    <row r="553" customFormat="1" ht="13.5" x14ac:dyDescent="0.3"/>
    <row r="554" customFormat="1" ht="13.5" x14ac:dyDescent="0.3"/>
    <row r="555" customFormat="1" ht="13.5" x14ac:dyDescent="0.3"/>
    <row r="556" customFormat="1" ht="13.5" x14ac:dyDescent="0.3"/>
    <row r="557" customFormat="1" ht="13.5" x14ac:dyDescent="0.3"/>
    <row r="558" customFormat="1" ht="13.5" x14ac:dyDescent="0.3"/>
    <row r="559" customFormat="1" ht="13.5" x14ac:dyDescent="0.3"/>
    <row r="560" customFormat="1" ht="13.5" x14ac:dyDescent="0.3"/>
    <row r="561" customFormat="1" ht="13.5" x14ac:dyDescent="0.3"/>
    <row r="562" customFormat="1" ht="13.5" x14ac:dyDescent="0.3"/>
    <row r="563" customFormat="1" ht="13.5" x14ac:dyDescent="0.3"/>
    <row r="564" customFormat="1" ht="13.5" x14ac:dyDescent="0.3"/>
    <row r="565" customFormat="1" ht="13.5" x14ac:dyDescent="0.3"/>
    <row r="566" customFormat="1" ht="13.5" x14ac:dyDescent="0.3"/>
    <row r="567" customFormat="1" ht="13.5" x14ac:dyDescent="0.3"/>
    <row r="568" customFormat="1" ht="13.5" x14ac:dyDescent="0.3"/>
    <row r="569" customFormat="1" ht="13.5" x14ac:dyDescent="0.3"/>
    <row r="570" customFormat="1" ht="13.5" x14ac:dyDescent="0.3"/>
    <row r="571" customFormat="1" ht="13.5" x14ac:dyDescent="0.3"/>
    <row r="572" customFormat="1" ht="13.5" x14ac:dyDescent="0.3"/>
    <row r="573" customFormat="1" ht="13.5" x14ac:dyDescent="0.3"/>
    <row r="574" customFormat="1" ht="13.5" x14ac:dyDescent="0.3"/>
    <row r="575" customFormat="1" ht="13.5" x14ac:dyDescent="0.3"/>
    <row r="576" customFormat="1" ht="13.5" x14ac:dyDescent="0.3"/>
    <row r="577" customFormat="1" ht="13.5" x14ac:dyDescent="0.3"/>
    <row r="578" customFormat="1" ht="13.5" x14ac:dyDescent="0.3"/>
    <row r="579" customFormat="1" ht="13.5" x14ac:dyDescent="0.3"/>
    <row r="580" customFormat="1" ht="13.5" x14ac:dyDescent="0.3"/>
    <row r="581" customFormat="1" ht="13.5" x14ac:dyDescent="0.3"/>
    <row r="582" customFormat="1" ht="13.5" x14ac:dyDescent="0.3"/>
    <row r="583" customFormat="1" ht="13.5" x14ac:dyDescent="0.3"/>
    <row r="584" customFormat="1" ht="13.5" x14ac:dyDescent="0.3"/>
    <row r="585" customFormat="1" ht="13.5" x14ac:dyDescent="0.3"/>
    <row r="586" customFormat="1" ht="13.5" x14ac:dyDescent="0.3"/>
    <row r="587" customFormat="1" ht="13.5" x14ac:dyDescent="0.3"/>
    <row r="588" customFormat="1" ht="13.5" x14ac:dyDescent="0.3"/>
    <row r="589" customFormat="1" ht="13.5" x14ac:dyDescent="0.3"/>
    <row r="590" customFormat="1" ht="13.5" x14ac:dyDescent="0.3"/>
    <row r="591" customFormat="1" ht="13.5" x14ac:dyDescent="0.3"/>
    <row r="592" customFormat="1" ht="13.5" x14ac:dyDescent="0.3"/>
    <row r="593" customFormat="1" ht="13.5" x14ac:dyDescent="0.3"/>
    <row r="594" customFormat="1" ht="13.5" x14ac:dyDescent="0.3"/>
    <row r="595" customFormat="1" ht="13.5" x14ac:dyDescent="0.3"/>
    <row r="596" customFormat="1" ht="13.5" x14ac:dyDescent="0.3"/>
    <row r="597" customFormat="1" ht="13.5" x14ac:dyDescent="0.3"/>
    <row r="598" customFormat="1" ht="13.5" x14ac:dyDescent="0.3"/>
    <row r="599" customFormat="1" ht="13.5" x14ac:dyDescent="0.3"/>
    <row r="600" customFormat="1" ht="13.5" x14ac:dyDescent="0.3"/>
    <row r="601" customFormat="1" ht="13.5" x14ac:dyDescent="0.3"/>
    <row r="602" customFormat="1" ht="13.5" x14ac:dyDescent="0.3"/>
    <row r="603" customFormat="1" ht="13.5" x14ac:dyDescent="0.3"/>
    <row r="604" customFormat="1" ht="13.5" x14ac:dyDescent="0.3"/>
    <row r="605" customFormat="1" ht="13.5" x14ac:dyDescent="0.3"/>
    <row r="606" customFormat="1" ht="13.5" x14ac:dyDescent="0.3"/>
    <row r="607" customFormat="1" ht="13.5" x14ac:dyDescent="0.3"/>
    <row r="608" customFormat="1" ht="13.5" x14ac:dyDescent="0.3"/>
    <row r="609" customFormat="1" ht="13.5" x14ac:dyDescent="0.3"/>
    <row r="610" customFormat="1" ht="13.5" x14ac:dyDescent="0.3"/>
    <row r="611" customFormat="1" ht="13.5" x14ac:dyDescent="0.3"/>
    <row r="612" customFormat="1" ht="13.5" x14ac:dyDescent="0.3"/>
    <row r="613" customFormat="1" ht="13.5" x14ac:dyDescent="0.3"/>
    <row r="614" customFormat="1" ht="13.5" x14ac:dyDescent="0.3"/>
    <row r="615" customFormat="1" ht="13.5" x14ac:dyDescent="0.3"/>
    <row r="616" customFormat="1" ht="13.5" x14ac:dyDescent="0.3"/>
    <row r="617" customFormat="1" ht="13.5" x14ac:dyDescent="0.3"/>
    <row r="618" customFormat="1" ht="13.5" x14ac:dyDescent="0.3"/>
    <row r="619" customFormat="1" ht="13.5" x14ac:dyDescent="0.3"/>
    <row r="620" customFormat="1" ht="13.5" x14ac:dyDescent="0.3"/>
    <row r="621" customFormat="1" ht="13.5" x14ac:dyDescent="0.3"/>
    <row r="622" customFormat="1" ht="13.5" x14ac:dyDescent="0.3"/>
    <row r="623" customFormat="1" ht="13.5" x14ac:dyDescent="0.3"/>
    <row r="624" customFormat="1" ht="13.5" x14ac:dyDescent="0.3"/>
    <row r="625" customFormat="1" ht="13.5" x14ac:dyDescent="0.3"/>
    <row r="626" customFormat="1" ht="13.5" x14ac:dyDescent="0.3"/>
    <row r="627" customFormat="1" ht="13.5" x14ac:dyDescent="0.3"/>
    <row r="628" customFormat="1" ht="13.5" x14ac:dyDescent="0.3"/>
    <row r="629" customFormat="1" ht="13.5" x14ac:dyDescent="0.3"/>
    <row r="630" customFormat="1" ht="13.5" x14ac:dyDescent="0.3"/>
    <row r="631" customFormat="1" ht="13.5" x14ac:dyDescent="0.3"/>
    <row r="632" customFormat="1" ht="13.5" x14ac:dyDescent="0.3"/>
    <row r="633" customFormat="1" ht="13.5" x14ac:dyDescent="0.3"/>
    <row r="634" customFormat="1" ht="13.5" x14ac:dyDescent="0.3"/>
    <row r="635" customFormat="1" ht="13.5" x14ac:dyDescent="0.3"/>
    <row r="636" customFormat="1" ht="13.5" x14ac:dyDescent="0.3"/>
    <row r="637" customFormat="1" ht="13.5" x14ac:dyDescent="0.3"/>
    <row r="638" customFormat="1" ht="13.5" x14ac:dyDescent="0.3"/>
    <row r="639" customFormat="1" ht="13.5" x14ac:dyDescent="0.3"/>
    <row r="640" customFormat="1" ht="13.5" x14ac:dyDescent="0.3"/>
    <row r="641" customFormat="1" ht="13.5" x14ac:dyDescent="0.3"/>
    <row r="642" customFormat="1" ht="13.5" x14ac:dyDescent="0.3"/>
    <row r="643" customFormat="1" ht="13.5" x14ac:dyDescent="0.3"/>
    <row r="644" customFormat="1" ht="13.5" x14ac:dyDescent="0.3"/>
    <row r="645" customFormat="1" ht="13.5" x14ac:dyDescent="0.3"/>
    <row r="646" customFormat="1" ht="13.5" x14ac:dyDescent="0.3"/>
    <row r="647" customFormat="1" ht="13.5" x14ac:dyDescent="0.3"/>
    <row r="648" customFormat="1" ht="13.5" x14ac:dyDescent="0.3"/>
    <row r="649" customFormat="1" ht="13.5" x14ac:dyDescent="0.3"/>
    <row r="650" customFormat="1" ht="13.5" x14ac:dyDescent="0.3"/>
    <row r="651" customFormat="1" ht="13.5" x14ac:dyDescent="0.3"/>
    <row r="652" customFormat="1" ht="13.5" x14ac:dyDescent="0.3"/>
    <row r="653" customFormat="1" ht="13.5" x14ac:dyDescent="0.3"/>
    <row r="654" customFormat="1" ht="13.5" x14ac:dyDescent="0.3"/>
    <row r="655" customFormat="1" ht="13.5" x14ac:dyDescent="0.3"/>
    <row r="656" customFormat="1" ht="13.5" x14ac:dyDescent="0.3"/>
    <row r="657" customFormat="1" ht="13.5" x14ac:dyDescent="0.3"/>
    <row r="658" customFormat="1" ht="13.5" x14ac:dyDescent="0.3"/>
    <row r="659" customFormat="1" ht="13.5" x14ac:dyDescent="0.3"/>
    <row r="660" customFormat="1" ht="13.5" x14ac:dyDescent="0.3"/>
    <row r="661" customFormat="1" ht="13.5" x14ac:dyDescent="0.3"/>
    <row r="662" customFormat="1" ht="13.5" x14ac:dyDescent="0.3"/>
    <row r="663" customFormat="1" ht="13.5" x14ac:dyDescent="0.3"/>
    <row r="664" customFormat="1" ht="13.5" x14ac:dyDescent="0.3"/>
    <row r="665" customFormat="1" ht="13.5" x14ac:dyDescent="0.3"/>
    <row r="666" customFormat="1" ht="13.5" x14ac:dyDescent="0.3"/>
    <row r="667" customFormat="1" ht="13.5" x14ac:dyDescent="0.3"/>
    <row r="668" customFormat="1" ht="13.5" x14ac:dyDescent="0.3"/>
    <row r="669" customFormat="1" ht="13.5" x14ac:dyDescent="0.3"/>
    <row r="670" customFormat="1" ht="13.5" x14ac:dyDescent="0.3"/>
    <row r="671" customFormat="1" ht="13.5" x14ac:dyDescent="0.3"/>
    <row r="672" customFormat="1" ht="13.5" x14ac:dyDescent="0.3"/>
    <row r="673" customFormat="1" ht="13.5" x14ac:dyDescent="0.3"/>
    <row r="674" customFormat="1" ht="13.5" x14ac:dyDescent="0.3"/>
    <row r="675" customFormat="1" ht="13.5" x14ac:dyDescent="0.3"/>
    <row r="676" customFormat="1" ht="13.5" x14ac:dyDescent="0.3"/>
    <row r="677" customFormat="1" ht="13.5" x14ac:dyDescent="0.3"/>
    <row r="678" customFormat="1" ht="13.5" x14ac:dyDescent="0.3"/>
    <row r="679" customFormat="1" ht="13.5" x14ac:dyDescent="0.3"/>
    <row r="680" customFormat="1" ht="13.5" x14ac:dyDescent="0.3"/>
    <row r="681" customFormat="1" ht="13.5" x14ac:dyDescent="0.3"/>
    <row r="682" customFormat="1" ht="13.5" x14ac:dyDescent="0.3"/>
    <row r="683" customFormat="1" ht="13.5" x14ac:dyDescent="0.3"/>
    <row r="684" customFormat="1" ht="13.5" x14ac:dyDescent="0.3"/>
    <row r="685" customFormat="1" ht="13.5" x14ac:dyDescent="0.3"/>
    <row r="686" customFormat="1" ht="13.5" x14ac:dyDescent="0.3"/>
    <row r="687" customFormat="1" ht="13.5" x14ac:dyDescent="0.3"/>
    <row r="688" customFormat="1" ht="13.5" x14ac:dyDescent="0.3"/>
    <row r="689" customFormat="1" ht="13.5" x14ac:dyDescent="0.3"/>
    <row r="690" customFormat="1" ht="13.5" x14ac:dyDescent="0.3"/>
    <row r="691" customFormat="1" ht="13.5" x14ac:dyDescent="0.3"/>
    <row r="692" customFormat="1" ht="13.5" x14ac:dyDescent="0.3"/>
    <row r="693" customFormat="1" ht="13.5" x14ac:dyDescent="0.3"/>
    <row r="694" customFormat="1" ht="13.5" x14ac:dyDescent="0.3"/>
    <row r="695" customFormat="1" ht="13.5" x14ac:dyDescent="0.3"/>
    <row r="696" customFormat="1" ht="13.5" x14ac:dyDescent="0.3"/>
    <row r="697" customFormat="1" ht="13.5" x14ac:dyDescent="0.3"/>
    <row r="698" customFormat="1" ht="13.5" x14ac:dyDescent="0.3"/>
    <row r="699" customFormat="1" ht="13.5" x14ac:dyDescent="0.3"/>
    <row r="700" customFormat="1" ht="13.5" x14ac:dyDescent="0.3"/>
    <row r="701" customFormat="1" ht="13.5" x14ac:dyDescent="0.3"/>
    <row r="702" customFormat="1" ht="13.5" x14ac:dyDescent="0.3"/>
    <row r="703" customFormat="1" ht="13.5" x14ac:dyDescent="0.3"/>
    <row r="704" customFormat="1" ht="13.5" x14ac:dyDescent="0.3"/>
    <row r="705" customFormat="1" ht="13.5" x14ac:dyDescent="0.3"/>
    <row r="706" customFormat="1" ht="13.5" x14ac:dyDescent="0.3"/>
    <row r="707" customFormat="1" ht="13.5" x14ac:dyDescent="0.3"/>
    <row r="708" customFormat="1" ht="13.5" x14ac:dyDescent="0.3"/>
    <row r="709" customFormat="1" ht="13.5" x14ac:dyDescent="0.3"/>
    <row r="710" customFormat="1" ht="13.5" x14ac:dyDescent="0.3"/>
    <row r="711" customFormat="1" ht="13.5" x14ac:dyDescent="0.3"/>
    <row r="712" customFormat="1" ht="13.5" x14ac:dyDescent="0.3"/>
    <row r="713" customFormat="1" ht="13.5" x14ac:dyDescent="0.3"/>
    <row r="714" customFormat="1" ht="13.5" x14ac:dyDescent="0.3"/>
    <row r="715" customFormat="1" ht="13.5" x14ac:dyDescent="0.3"/>
    <row r="716" customFormat="1" ht="13.5" x14ac:dyDescent="0.3"/>
    <row r="717" customFormat="1" ht="13.5" x14ac:dyDescent="0.3"/>
    <row r="718" customFormat="1" ht="13.5" x14ac:dyDescent="0.3"/>
    <row r="719" customFormat="1" ht="13.5" x14ac:dyDescent="0.3"/>
    <row r="720" customFormat="1" ht="13.5" x14ac:dyDescent="0.3"/>
    <row r="721" customFormat="1" ht="13.5" x14ac:dyDescent="0.3"/>
    <row r="722" customFormat="1" ht="13.5" x14ac:dyDescent="0.3"/>
    <row r="723" customFormat="1" ht="13.5" x14ac:dyDescent="0.3"/>
    <row r="724" customFormat="1" ht="13.5" x14ac:dyDescent="0.3"/>
    <row r="725" customFormat="1" ht="13.5" x14ac:dyDescent="0.3"/>
    <row r="726" customFormat="1" ht="13.5" x14ac:dyDescent="0.3"/>
    <row r="727" customFormat="1" ht="13.5" x14ac:dyDescent="0.3"/>
    <row r="728" customFormat="1" ht="13.5" x14ac:dyDescent="0.3"/>
    <row r="729" customFormat="1" ht="13.5" x14ac:dyDescent="0.3"/>
    <row r="730" customFormat="1" ht="13.5" x14ac:dyDescent="0.3"/>
    <row r="731" customFormat="1" ht="13.5" x14ac:dyDescent="0.3"/>
    <row r="732" customFormat="1" ht="13.5" x14ac:dyDescent="0.3"/>
    <row r="733" customFormat="1" ht="13.5" x14ac:dyDescent="0.3"/>
    <row r="734" customFormat="1" ht="13.5" x14ac:dyDescent="0.3"/>
    <row r="735" customFormat="1" ht="13.5" x14ac:dyDescent="0.3"/>
    <row r="736" customFormat="1" ht="13.5" x14ac:dyDescent="0.3"/>
    <row r="737" customFormat="1" ht="13.5" x14ac:dyDescent="0.3"/>
    <row r="738" customFormat="1" ht="13.5" x14ac:dyDescent="0.3"/>
    <row r="739" customFormat="1" ht="13.5" x14ac:dyDescent="0.3"/>
    <row r="740" customFormat="1" ht="13.5" x14ac:dyDescent="0.3"/>
    <row r="741" customFormat="1" ht="13.5" x14ac:dyDescent="0.3"/>
    <row r="742" customFormat="1" ht="13.5" x14ac:dyDescent="0.3"/>
    <row r="743" customFormat="1" ht="13.5" x14ac:dyDescent="0.3"/>
    <row r="744" customFormat="1" ht="13.5" x14ac:dyDescent="0.3"/>
    <row r="745" customFormat="1" ht="13.5" x14ac:dyDescent="0.3"/>
    <row r="746" customFormat="1" ht="13.5" x14ac:dyDescent="0.3"/>
    <row r="747" customFormat="1" ht="13.5" x14ac:dyDescent="0.3"/>
    <row r="748" customFormat="1" ht="13.5" x14ac:dyDescent="0.3"/>
    <row r="749" customFormat="1" ht="13.5" x14ac:dyDescent="0.3"/>
    <row r="750" customFormat="1" ht="13.5" x14ac:dyDescent="0.3"/>
    <row r="751" customFormat="1" ht="13.5" x14ac:dyDescent="0.3"/>
    <row r="752" customFormat="1" ht="13.5" x14ac:dyDescent="0.3"/>
    <row r="753" customFormat="1" ht="13.5" x14ac:dyDescent="0.3"/>
    <row r="754" customFormat="1" ht="13.5" x14ac:dyDescent="0.3"/>
    <row r="755" customFormat="1" ht="13.5" x14ac:dyDescent="0.3"/>
    <row r="756" customFormat="1" ht="13.5" x14ac:dyDescent="0.3"/>
    <row r="757" customFormat="1" ht="13.5" x14ac:dyDescent="0.3"/>
    <row r="758" customFormat="1" ht="13.5" x14ac:dyDescent="0.3"/>
    <row r="759" customFormat="1" ht="13.5" x14ac:dyDescent="0.3"/>
    <row r="760" customFormat="1" ht="13.5" x14ac:dyDescent="0.3"/>
    <row r="761" customFormat="1" ht="13.5" x14ac:dyDescent="0.3"/>
    <row r="762" customFormat="1" ht="13.5" x14ac:dyDescent="0.3"/>
    <row r="763" customFormat="1" ht="13.5" x14ac:dyDescent="0.3"/>
    <row r="764" customFormat="1" ht="13.5" x14ac:dyDescent="0.3"/>
    <row r="765" customFormat="1" ht="13.5" x14ac:dyDescent="0.3"/>
    <row r="766" customFormat="1" ht="13.5" x14ac:dyDescent="0.3"/>
    <row r="767" customFormat="1" ht="13.5" x14ac:dyDescent="0.3"/>
    <row r="768" customFormat="1" ht="13.5" x14ac:dyDescent="0.3"/>
    <row r="769" customFormat="1" ht="13.5" x14ac:dyDescent="0.3"/>
    <row r="770" customFormat="1" ht="13.5" x14ac:dyDescent="0.3"/>
    <row r="771" customFormat="1" ht="13.5" x14ac:dyDescent="0.3"/>
    <row r="772" customFormat="1" ht="13.5" x14ac:dyDescent="0.3"/>
    <row r="773" customFormat="1" ht="13.5" x14ac:dyDescent="0.3"/>
    <row r="774" customFormat="1" ht="13.5" x14ac:dyDescent="0.3"/>
    <row r="775" customFormat="1" ht="13.5" x14ac:dyDescent="0.3"/>
    <row r="776" customFormat="1" ht="13.5" x14ac:dyDescent="0.3"/>
    <row r="777" customFormat="1" ht="13.5" x14ac:dyDescent="0.3"/>
    <row r="778" customFormat="1" ht="13.5" x14ac:dyDescent="0.3"/>
    <row r="779" customFormat="1" ht="13.5" x14ac:dyDescent="0.3"/>
    <row r="780" customFormat="1" ht="13.5" x14ac:dyDescent="0.3"/>
    <row r="781" customFormat="1" ht="13.5" x14ac:dyDescent="0.3"/>
    <row r="782" customFormat="1" ht="13.5" x14ac:dyDescent="0.3"/>
    <row r="783" customFormat="1" ht="13.5" x14ac:dyDescent="0.3"/>
    <row r="784" customFormat="1" ht="13.5" x14ac:dyDescent="0.3"/>
    <row r="785" customFormat="1" ht="13.5" x14ac:dyDescent="0.3"/>
    <row r="786" customFormat="1" ht="13.5" x14ac:dyDescent="0.3"/>
    <row r="787" customFormat="1" ht="13.5" x14ac:dyDescent="0.3"/>
    <row r="788" customFormat="1" ht="13.5" x14ac:dyDescent="0.3"/>
    <row r="789" customFormat="1" ht="13.5" x14ac:dyDescent="0.3"/>
    <row r="790" customFormat="1" ht="13.5" x14ac:dyDescent="0.3"/>
    <row r="791" customFormat="1" ht="13.5" x14ac:dyDescent="0.3"/>
    <row r="792" customFormat="1" ht="13.5" x14ac:dyDescent="0.3"/>
    <row r="793" customFormat="1" ht="13.5" x14ac:dyDescent="0.3"/>
    <row r="794" customFormat="1" ht="13.5" x14ac:dyDescent="0.3"/>
    <row r="795" customFormat="1" ht="13.5" x14ac:dyDescent="0.3"/>
    <row r="796" customFormat="1" ht="13.5" x14ac:dyDescent="0.3"/>
    <row r="797" customFormat="1" ht="13.5" x14ac:dyDescent="0.3"/>
    <row r="798" customFormat="1" ht="13.5" x14ac:dyDescent="0.3"/>
    <row r="799" customFormat="1" ht="13.5" x14ac:dyDescent="0.3"/>
    <row r="800" customFormat="1" ht="13.5" x14ac:dyDescent="0.3"/>
    <row r="801" customFormat="1" ht="13.5" x14ac:dyDescent="0.3"/>
    <row r="802" customFormat="1" ht="13.5" x14ac:dyDescent="0.3"/>
    <row r="803" customFormat="1" ht="13.5" x14ac:dyDescent="0.3"/>
    <row r="804" customFormat="1" ht="13.5" x14ac:dyDescent="0.3"/>
    <row r="805" customFormat="1" ht="13.5" x14ac:dyDescent="0.3"/>
    <row r="806" customFormat="1" ht="13.5" x14ac:dyDescent="0.3"/>
    <row r="807" customFormat="1" ht="13.5" x14ac:dyDescent="0.3"/>
    <row r="808" customFormat="1" ht="13.5" x14ac:dyDescent="0.3"/>
    <row r="809" customFormat="1" ht="13.5" x14ac:dyDescent="0.3"/>
    <row r="810" customFormat="1" ht="13.5" x14ac:dyDescent="0.3"/>
    <row r="811" customFormat="1" ht="13.5" x14ac:dyDescent="0.3"/>
    <row r="812" customFormat="1" ht="13.5" x14ac:dyDescent="0.3"/>
    <row r="813" customFormat="1" ht="13.5" x14ac:dyDescent="0.3"/>
    <row r="814" customFormat="1" ht="13.5" x14ac:dyDescent="0.3"/>
    <row r="815" customFormat="1" ht="13.5" x14ac:dyDescent="0.3"/>
    <row r="816" customFormat="1" ht="13.5" x14ac:dyDescent="0.3"/>
    <row r="817" customFormat="1" ht="13.5" x14ac:dyDescent="0.3"/>
    <row r="818" customFormat="1" ht="13.5" x14ac:dyDescent="0.3"/>
    <row r="819" customFormat="1" ht="13.5" x14ac:dyDescent="0.3"/>
    <row r="820" customFormat="1" ht="13.5" x14ac:dyDescent="0.3"/>
    <row r="821" customFormat="1" ht="13.5" x14ac:dyDescent="0.3"/>
    <row r="822" customFormat="1" ht="13.5" x14ac:dyDescent="0.3"/>
    <row r="823" customFormat="1" ht="13.5" x14ac:dyDescent="0.3"/>
    <row r="824" customFormat="1" ht="13.5" x14ac:dyDescent="0.3"/>
    <row r="825" customFormat="1" ht="13.5" x14ac:dyDescent="0.3"/>
    <row r="826" customFormat="1" ht="13.5" x14ac:dyDescent="0.3"/>
    <row r="827" customFormat="1" ht="13.5" x14ac:dyDescent="0.3"/>
    <row r="828" customFormat="1" ht="13.5" x14ac:dyDescent="0.3"/>
    <row r="829" customFormat="1" ht="13.5" x14ac:dyDescent="0.3"/>
    <row r="830" customFormat="1" ht="13.5" x14ac:dyDescent="0.3"/>
    <row r="831" customFormat="1" ht="13.5" x14ac:dyDescent="0.3"/>
    <row r="832" customFormat="1" ht="13.5" x14ac:dyDescent="0.3"/>
    <row r="833" customFormat="1" ht="13.5" x14ac:dyDescent="0.3"/>
    <row r="834" customFormat="1" ht="13.5" x14ac:dyDescent="0.3"/>
    <row r="835" customFormat="1" ht="13.5" x14ac:dyDescent="0.3"/>
    <row r="836" customFormat="1" ht="13.5" x14ac:dyDescent="0.3"/>
    <row r="837" customFormat="1" ht="13.5" x14ac:dyDescent="0.3"/>
    <row r="838" customFormat="1" ht="13.5" x14ac:dyDescent="0.3"/>
    <row r="839" customFormat="1" ht="13.5" x14ac:dyDescent="0.3"/>
    <row r="840" customFormat="1" ht="13.5" x14ac:dyDescent="0.3"/>
    <row r="841" customFormat="1" ht="13.5" x14ac:dyDescent="0.3"/>
    <row r="842" customFormat="1" ht="13.5" x14ac:dyDescent="0.3"/>
    <row r="843" customFormat="1" ht="13.5" x14ac:dyDescent="0.3"/>
    <row r="844" customFormat="1" ht="13.5" x14ac:dyDescent="0.3"/>
    <row r="845" customFormat="1" ht="13.5" x14ac:dyDescent="0.3"/>
    <row r="846" customFormat="1" ht="13.5" x14ac:dyDescent="0.3"/>
    <row r="847" customFormat="1" ht="13.5" x14ac:dyDescent="0.3"/>
    <row r="848" customFormat="1" ht="13.5" x14ac:dyDescent="0.3"/>
    <row r="849" customFormat="1" ht="13.5" x14ac:dyDescent="0.3"/>
    <row r="850" customFormat="1" ht="13.5" x14ac:dyDescent="0.3"/>
    <row r="851" customFormat="1" ht="13.5" x14ac:dyDescent="0.3"/>
    <row r="852" customFormat="1" ht="13.5" x14ac:dyDescent="0.3"/>
    <row r="853" customFormat="1" ht="13.5" x14ac:dyDescent="0.3"/>
    <row r="854" customFormat="1" ht="13.5" x14ac:dyDescent="0.3"/>
    <row r="855" customFormat="1" ht="13.5" x14ac:dyDescent="0.3"/>
    <row r="856" customFormat="1" ht="13.5" x14ac:dyDescent="0.3"/>
    <row r="857" customFormat="1" ht="13.5" x14ac:dyDescent="0.3"/>
    <row r="858" customFormat="1" ht="13.5" x14ac:dyDescent="0.3"/>
    <row r="859" customFormat="1" ht="13.5" x14ac:dyDescent="0.3"/>
    <row r="860" customFormat="1" ht="13.5" x14ac:dyDescent="0.3"/>
    <row r="861" customFormat="1" ht="13.5" x14ac:dyDescent="0.3"/>
    <row r="862" customFormat="1" ht="13.5" x14ac:dyDescent="0.3"/>
    <row r="863" customFormat="1" ht="13.5" x14ac:dyDescent="0.3"/>
    <row r="864" customFormat="1" ht="13.5" x14ac:dyDescent="0.3"/>
    <row r="865" customFormat="1" ht="13.5" x14ac:dyDescent="0.3"/>
    <row r="866" customFormat="1" ht="13.5" x14ac:dyDescent="0.3"/>
    <row r="867" customFormat="1" ht="13.5" x14ac:dyDescent="0.3"/>
    <row r="868" customFormat="1" ht="13.5" x14ac:dyDescent="0.3"/>
    <row r="869" customFormat="1" ht="13.5" x14ac:dyDescent="0.3"/>
    <row r="870" customFormat="1" ht="13.5" x14ac:dyDescent="0.3"/>
    <row r="871" customFormat="1" ht="13.5" x14ac:dyDescent="0.3"/>
    <row r="872" customFormat="1" ht="13.5" x14ac:dyDescent="0.3"/>
    <row r="873" customFormat="1" ht="13.5" x14ac:dyDescent="0.3"/>
    <row r="874" customFormat="1" ht="13.5" x14ac:dyDescent="0.3"/>
    <row r="875" customFormat="1" ht="13.5" x14ac:dyDescent="0.3"/>
    <row r="876" customFormat="1" ht="13.5" x14ac:dyDescent="0.3"/>
    <row r="877" customFormat="1" ht="13.5" x14ac:dyDescent="0.3"/>
    <row r="878" customFormat="1" ht="13.5" x14ac:dyDescent="0.3"/>
    <row r="879" customFormat="1" ht="13.5" x14ac:dyDescent="0.3"/>
    <row r="880" customFormat="1" ht="13.5" x14ac:dyDescent="0.3"/>
    <row r="881" customFormat="1" ht="13.5" x14ac:dyDescent="0.3"/>
    <row r="882" customFormat="1" ht="13.5" x14ac:dyDescent="0.3"/>
    <row r="883" customFormat="1" ht="13.5" x14ac:dyDescent="0.3"/>
    <row r="884" customFormat="1" ht="13.5" x14ac:dyDescent="0.3"/>
    <row r="885" customFormat="1" ht="13.5" x14ac:dyDescent="0.3"/>
    <row r="886" customFormat="1" ht="13.5" x14ac:dyDescent="0.3"/>
    <row r="887" customFormat="1" ht="13.5" x14ac:dyDescent="0.3"/>
    <row r="888" customFormat="1" ht="13.5" x14ac:dyDescent="0.3"/>
    <row r="889" customFormat="1" ht="13.5" x14ac:dyDescent="0.3"/>
    <row r="890" customFormat="1" ht="13.5" x14ac:dyDescent="0.3"/>
    <row r="891" customFormat="1" ht="13.5" x14ac:dyDescent="0.3"/>
    <row r="892" customFormat="1" ht="13.5" x14ac:dyDescent="0.3"/>
    <row r="893" customFormat="1" ht="13.5" x14ac:dyDescent="0.3"/>
    <row r="894" customFormat="1" ht="13.5" x14ac:dyDescent="0.3"/>
    <row r="895" customFormat="1" ht="13.5" x14ac:dyDescent="0.3"/>
    <row r="896" customFormat="1" ht="13.5" x14ac:dyDescent="0.3"/>
    <row r="897" customFormat="1" ht="13.5" x14ac:dyDescent="0.3"/>
    <row r="898" customFormat="1" ht="13.5" x14ac:dyDescent="0.3"/>
    <row r="899" customFormat="1" ht="13.5" x14ac:dyDescent="0.3"/>
    <row r="900" customFormat="1" ht="13.5" x14ac:dyDescent="0.3"/>
    <row r="901" customFormat="1" ht="13.5" x14ac:dyDescent="0.3"/>
    <row r="902" customFormat="1" ht="13.5" x14ac:dyDescent="0.3"/>
    <row r="903" customFormat="1" ht="13.5" x14ac:dyDescent="0.3"/>
    <row r="904" customFormat="1" ht="13.5" x14ac:dyDescent="0.3"/>
    <row r="905" customFormat="1" ht="13.5" x14ac:dyDescent="0.3"/>
    <row r="906" customFormat="1" ht="13.5" x14ac:dyDescent="0.3"/>
    <row r="907" customFormat="1" ht="13.5" x14ac:dyDescent="0.3"/>
    <row r="908" customFormat="1" ht="13.5" x14ac:dyDescent="0.3"/>
    <row r="909" customFormat="1" ht="13.5" x14ac:dyDescent="0.3"/>
    <row r="910" customFormat="1" ht="13.5" x14ac:dyDescent="0.3"/>
    <row r="911" customFormat="1" ht="13.5" x14ac:dyDescent="0.3"/>
    <row r="912" customFormat="1" ht="13.5" x14ac:dyDescent="0.3"/>
    <row r="913" customFormat="1" ht="13.5" x14ac:dyDescent="0.3"/>
    <row r="914" customFormat="1" ht="13.5" x14ac:dyDescent="0.3"/>
    <row r="915" customFormat="1" ht="13.5" x14ac:dyDescent="0.3"/>
    <row r="916" customFormat="1" ht="13.5" x14ac:dyDescent="0.3"/>
    <row r="917" customFormat="1" ht="13.5" x14ac:dyDescent="0.3"/>
    <row r="918" customFormat="1" ht="13.5" x14ac:dyDescent="0.3"/>
    <row r="919" customFormat="1" ht="13.5" x14ac:dyDescent="0.3"/>
    <row r="920" customFormat="1" ht="13.5" x14ac:dyDescent="0.3"/>
    <row r="921" customFormat="1" ht="13.5" x14ac:dyDescent="0.3"/>
    <row r="922" customFormat="1" ht="13.5" x14ac:dyDescent="0.3"/>
    <row r="923" customFormat="1" ht="13.5" x14ac:dyDescent="0.3"/>
    <row r="924" customFormat="1" ht="13.5" x14ac:dyDescent="0.3"/>
    <row r="925" customFormat="1" ht="13.5" x14ac:dyDescent="0.3"/>
    <row r="926" customFormat="1" ht="13.5" x14ac:dyDescent="0.3"/>
    <row r="927" customFormat="1" ht="13.5" x14ac:dyDescent="0.3"/>
    <row r="928" customFormat="1" ht="13.5" x14ac:dyDescent="0.3"/>
    <row r="929" customFormat="1" ht="13.5" x14ac:dyDescent="0.3"/>
    <row r="930" customFormat="1" ht="13.5" x14ac:dyDescent="0.3"/>
    <row r="931" customFormat="1" ht="13.5" x14ac:dyDescent="0.3"/>
    <row r="932" customFormat="1" ht="13.5" x14ac:dyDescent="0.3"/>
    <row r="933" customFormat="1" ht="13.5" x14ac:dyDescent="0.3"/>
    <row r="934" customFormat="1" ht="13.5" x14ac:dyDescent="0.3"/>
    <row r="935" customFormat="1" ht="13.5" x14ac:dyDescent="0.3"/>
    <row r="936" customFormat="1" ht="13.5" x14ac:dyDescent="0.3"/>
    <row r="937" customFormat="1" ht="13.5" x14ac:dyDescent="0.3"/>
    <row r="938" customFormat="1" ht="13.5" x14ac:dyDescent="0.3"/>
    <row r="939" customFormat="1" ht="13.5" x14ac:dyDescent="0.3"/>
    <row r="940" customFormat="1" ht="13.5" x14ac:dyDescent="0.3"/>
    <row r="941" customFormat="1" ht="13.5" x14ac:dyDescent="0.3"/>
    <row r="942" customFormat="1" ht="13.5" x14ac:dyDescent="0.3"/>
    <row r="943" customFormat="1" ht="13.5" x14ac:dyDescent="0.3"/>
    <row r="944" customFormat="1" ht="13.5" x14ac:dyDescent="0.3"/>
    <row r="945" customFormat="1" ht="13.5" x14ac:dyDescent="0.3"/>
    <row r="946" customFormat="1" ht="13.5" x14ac:dyDescent="0.3"/>
    <row r="947" customFormat="1" ht="13.5" x14ac:dyDescent="0.3"/>
    <row r="948" customFormat="1" ht="13.5" x14ac:dyDescent="0.3"/>
    <row r="949" customFormat="1" ht="13.5" x14ac:dyDescent="0.3"/>
    <row r="950" customFormat="1" ht="13.5" x14ac:dyDescent="0.3"/>
    <row r="951" customFormat="1" ht="13.5" x14ac:dyDescent="0.3"/>
    <row r="952" customFormat="1" ht="13.5" x14ac:dyDescent="0.3"/>
    <row r="953" customFormat="1" ht="13.5" x14ac:dyDescent="0.3"/>
    <row r="954" customFormat="1" ht="13.5" x14ac:dyDescent="0.3"/>
    <row r="955" customFormat="1" ht="13.5" x14ac:dyDescent="0.3"/>
    <row r="956" customFormat="1" ht="13.5" x14ac:dyDescent="0.3"/>
    <row r="957" customFormat="1" ht="13.5" x14ac:dyDescent="0.3"/>
    <row r="958" customFormat="1" ht="13.5" x14ac:dyDescent="0.3"/>
    <row r="959" customFormat="1" ht="13.5" x14ac:dyDescent="0.3"/>
    <row r="960" customFormat="1" ht="13.5" x14ac:dyDescent="0.3"/>
    <row r="961" customFormat="1" ht="13.5" x14ac:dyDescent="0.3"/>
    <row r="962" customFormat="1" ht="13.5" x14ac:dyDescent="0.3"/>
    <row r="963" customFormat="1" ht="13.5" x14ac:dyDescent="0.3"/>
    <row r="964" customFormat="1" ht="13.5" x14ac:dyDescent="0.3"/>
    <row r="965" customFormat="1" ht="13.5" x14ac:dyDescent="0.3"/>
    <row r="966" customFormat="1" ht="13.5" x14ac:dyDescent="0.3"/>
    <row r="967" customFormat="1" ht="13.5" x14ac:dyDescent="0.3"/>
    <row r="968" customFormat="1" ht="13.5" x14ac:dyDescent="0.3"/>
    <row r="969" customFormat="1" ht="13.5" x14ac:dyDescent="0.3"/>
    <row r="970" customFormat="1" ht="13.5" x14ac:dyDescent="0.3"/>
    <row r="971" customFormat="1" ht="13.5" x14ac:dyDescent="0.3"/>
    <row r="972" customFormat="1" ht="13.5" x14ac:dyDescent="0.3"/>
    <row r="973" customFormat="1" ht="13.5" x14ac:dyDescent="0.3"/>
    <row r="974" customFormat="1" ht="13.5" x14ac:dyDescent="0.3"/>
    <row r="975" customFormat="1" ht="13.5" x14ac:dyDescent="0.3"/>
    <row r="976" customFormat="1" ht="13.5" x14ac:dyDescent="0.3"/>
    <row r="977" customFormat="1" ht="13.5" x14ac:dyDescent="0.3"/>
    <row r="978" customFormat="1" ht="13.5" x14ac:dyDescent="0.3"/>
    <row r="979" customFormat="1" ht="13.5" x14ac:dyDescent="0.3"/>
    <row r="980" customFormat="1" ht="13.5" x14ac:dyDescent="0.3"/>
    <row r="981" customFormat="1" ht="13.5" x14ac:dyDescent="0.3"/>
    <row r="982" customFormat="1" ht="13.5" x14ac:dyDescent="0.3"/>
    <row r="983" customFormat="1" ht="13.5" x14ac:dyDescent="0.3"/>
    <row r="984" customFormat="1" ht="13.5" x14ac:dyDescent="0.3"/>
    <row r="985" customFormat="1" ht="13.5" x14ac:dyDescent="0.3"/>
    <row r="986" customFormat="1" ht="13.5" x14ac:dyDescent="0.3"/>
    <row r="987" customFormat="1" ht="13.5" x14ac:dyDescent="0.3"/>
    <row r="988" customFormat="1" ht="13.5" x14ac:dyDescent="0.3"/>
    <row r="989" customFormat="1" ht="13.5" x14ac:dyDescent="0.3"/>
    <row r="990" customFormat="1" ht="13.5" x14ac:dyDescent="0.3"/>
    <row r="991" customFormat="1" ht="13.5" x14ac:dyDescent="0.3"/>
    <row r="992" customFormat="1" ht="13.5" x14ac:dyDescent="0.3"/>
    <row r="993" customFormat="1" ht="13.5" x14ac:dyDescent="0.3"/>
    <row r="994" customFormat="1" ht="13.5" x14ac:dyDescent="0.3"/>
    <row r="995" customFormat="1" ht="13.5" x14ac:dyDescent="0.3"/>
    <row r="996" customFormat="1" ht="13.5" x14ac:dyDescent="0.3"/>
    <row r="997" customFormat="1" ht="13.5" x14ac:dyDescent="0.3"/>
    <row r="998" customFormat="1" ht="13.5" x14ac:dyDescent="0.3"/>
    <row r="999" customFormat="1" ht="13.5" x14ac:dyDescent="0.3"/>
    <row r="1000" customFormat="1" ht="13.5" x14ac:dyDescent="0.3"/>
    <row r="1001" customFormat="1" ht="13.5" x14ac:dyDescent="0.3"/>
    <row r="1002" customFormat="1" ht="13.5" x14ac:dyDescent="0.3"/>
    <row r="1003" customFormat="1" ht="13.5" x14ac:dyDescent="0.3"/>
    <row r="1004" customFormat="1" ht="13.5" x14ac:dyDescent="0.3"/>
    <row r="1005" customFormat="1" ht="13.5" x14ac:dyDescent="0.3"/>
    <row r="1006" customFormat="1" ht="13.5" x14ac:dyDescent="0.3"/>
    <row r="1007" customFormat="1" ht="13.5" x14ac:dyDescent="0.3"/>
    <row r="1008" customFormat="1" ht="13.5" x14ac:dyDescent="0.3"/>
    <row r="1009" customFormat="1" ht="13.5" x14ac:dyDescent="0.3"/>
    <row r="1010" customFormat="1" ht="13.5" x14ac:dyDescent="0.3"/>
    <row r="1011" customFormat="1" ht="13.5" x14ac:dyDescent="0.3"/>
    <row r="1012" customFormat="1" ht="13.5" x14ac:dyDescent="0.3"/>
    <row r="1013" customFormat="1" ht="13.5" x14ac:dyDescent="0.3"/>
    <row r="1014" customFormat="1" ht="13.5" x14ac:dyDescent="0.3"/>
    <row r="1015" customFormat="1" ht="13.5" x14ac:dyDescent="0.3"/>
    <row r="1016" customFormat="1" ht="13.5" x14ac:dyDescent="0.3"/>
    <row r="1017" customFormat="1" ht="13.5" x14ac:dyDescent="0.3"/>
    <row r="1018" customFormat="1" ht="13.5" x14ac:dyDescent="0.3"/>
    <row r="1019" customFormat="1" ht="13.5" x14ac:dyDescent="0.3"/>
    <row r="1020" customFormat="1" ht="13.5" x14ac:dyDescent="0.3"/>
    <row r="1021" customFormat="1" ht="13.5" x14ac:dyDescent="0.3"/>
    <row r="1022" customFormat="1" ht="13.5" x14ac:dyDescent="0.3"/>
    <row r="1023" customFormat="1" ht="13.5" x14ac:dyDescent="0.3"/>
    <row r="1024" customFormat="1" ht="13.5" x14ac:dyDescent="0.3"/>
    <row r="1025" customFormat="1" ht="13.5" x14ac:dyDescent="0.3"/>
    <row r="1026" customFormat="1" ht="13.5" x14ac:dyDescent="0.3"/>
    <row r="1027" customFormat="1" ht="13.5" x14ac:dyDescent="0.3"/>
    <row r="1028" customFormat="1" ht="13.5" x14ac:dyDescent="0.3"/>
    <row r="1029" customFormat="1" ht="13.5" x14ac:dyDescent="0.3"/>
    <row r="1030" customFormat="1" ht="13.5" x14ac:dyDescent="0.3"/>
    <row r="1031" customFormat="1" ht="13.5" x14ac:dyDescent="0.3"/>
    <row r="1032" customFormat="1" ht="13.5" x14ac:dyDescent="0.3"/>
    <row r="1033" customFormat="1" ht="13.5" x14ac:dyDescent="0.3"/>
    <row r="1034" customFormat="1" ht="13.5" x14ac:dyDescent="0.3"/>
    <row r="1035" customFormat="1" ht="13.5" x14ac:dyDescent="0.3"/>
    <row r="1036" customFormat="1" ht="13.5" x14ac:dyDescent="0.3"/>
    <row r="1037" customFormat="1" ht="13.5" x14ac:dyDescent="0.3"/>
    <row r="1038" customFormat="1" ht="13.5" x14ac:dyDescent="0.3"/>
    <row r="1039" customFormat="1" ht="13.5" x14ac:dyDescent="0.3"/>
    <row r="1040" customFormat="1" ht="13.5" x14ac:dyDescent="0.3"/>
    <row r="1041" customFormat="1" ht="13.5" x14ac:dyDescent="0.3"/>
    <row r="1042" customFormat="1" ht="13.5" x14ac:dyDescent="0.3"/>
    <row r="1043" customFormat="1" ht="13.5" x14ac:dyDescent="0.3"/>
    <row r="1044" customFormat="1" ht="13.5" x14ac:dyDescent="0.3"/>
    <row r="1045" customFormat="1" ht="13.5" x14ac:dyDescent="0.3"/>
    <row r="1046" customFormat="1" ht="13.5" x14ac:dyDescent="0.3"/>
    <row r="1047" customFormat="1" ht="13.5" x14ac:dyDescent="0.3"/>
    <row r="1048" customFormat="1" ht="13.5" x14ac:dyDescent="0.3"/>
    <row r="1049" customFormat="1" ht="13.5" x14ac:dyDescent="0.3"/>
    <row r="1050" customFormat="1" ht="13.5" x14ac:dyDescent="0.3"/>
    <row r="1051" customFormat="1" ht="13.5" x14ac:dyDescent="0.3"/>
    <row r="1052" customFormat="1" ht="13.5" x14ac:dyDescent="0.3"/>
    <row r="1053" customFormat="1" ht="13.5" x14ac:dyDescent="0.3"/>
    <row r="1054" customFormat="1" ht="13.5" x14ac:dyDescent="0.3"/>
    <row r="1055" customFormat="1" ht="13.5" x14ac:dyDescent="0.3"/>
    <row r="1056" customFormat="1" ht="13.5" x14ac:dyDescent="0.3"/>
    <row r="1057" customFormat="1" ht="13.5" x14ac:dyDescent="0.3"/>
    <row r="1058" customFormat="1" ht="13.5" x14ac:dyDescent="0.3"/>
    <row r="1059" customFormat="1" ht="13.5" x14ac:dyDescent="0.3"/>
    <row r="1060" customFormat="1" ht="13.5" x14ac:dyDescent="0.3"/>
    <row r="1061" customFormat="1" ht="13.5" x14ac:dyDescent="0.3"/>
    <row r="1062" customFormat="1" ht="13.5" x14ac:dyDescent="0.3"/>
    <row r="1063" customFormat="1" ht="13.5" x14ac:dyDescent="0.3"/>
    <row r="1064" customFormat="1" ht="13.5" x14ac:dyDescent="0.3"/>
    <row r="1065" customFormat="1" ht="13.5" x14ac:dyDescent="0.3"/>
    <row r="1066" customFormat="1" ht="13.5" x14ac:dyDescent="0.3"/>
    <row r="1067" customFormat="1" ht="13.5" x14ac:dyDescent="0.3"/>
    <row r="1068" customFormat="1" ht="13.5" x14ac:dyDescent="0.3"/>
    <row r="1069" customFormat="1" ht="13.5" x14ac:dyDescent="0.3"/>
    <row r="1070" customFormat="1" ht="13.5" x14ac:dyDescent="0.3"/>
    <row r="1071" customFormat="1" ht="13.5" x14ac:dyDescent="0.3"/>
    <row r="1072" customFormat="1" ht="13.5" x14ac:dyDescent="0.3"/>
    <row r="1073" customFormat="1" ht="13.5" x14ac:dyDescent="0.3"/>
    <row r="1074" customFormat="1" ht="13.5" x14ac:dyDescent="0.3"/>
    <row r="1075" customFormat="1" ht="13.5" x14ac:dyDescent="0.3"/>
    <row r="1076" customFormat="1" ht="13.5" x14ac:dyDescent="0.3"/>
    <row r="1077" customFormat="1" ht="13.5" x14ac:dyDescent="0.3"/>
    <row r="1078" customFormat="1" ht="13.5" x14ac:dyDescent="0.3"/>
    <row r="1079" customFormat="1" ht="13.5" x14ac:dyDescent="0.3"/>
    <row r="1080" customFormat="1" ht="13.5" x14ac:dyDescent="0.3"/>
    <row r="1081" customFormat="1" ht="13.5" x14ac:dyDescent="0.3"/>
    <row r="1082" customFormat="1" ht="13.5" x14ac:dyDescent="0.3"/>
    <row r="1083" customFormat="1" ht="13.5" x14ac:dyDescent="0.3"/>
    <row r="1084" customFormat="1" ht="13.5" x14ac:dyDescent="0.3"/>
    <row r="1085" customFormat="1" ht="13.5" x14ac:dyDescent="0.3"/>
    <row r="1086" customFormat="1" ht="13.5" x14ac:dyDescent="0.3"/>
    <row r="1087" customFormat="1" ht="13.5" x14ac:dyDescent="0.3"/>
    <row r="1088" customFormat="1" ht="13.5" x14ac:dyDescent="0.3"/>
    <row r="1089" customFormat="1" ht="13.5" x14ac:dyDescent="0.3"/>
    <row r="1090" customFormat="1" ht="13.5" x14ac:dyDescent="0.3"/>
    <row r="1091" customFormat="1" ht="13.5" x14ac:dyDescent="0.3"/>
    <row r="1092" customFormat="1" ht="13.5" x14ac:dyDescent="0.3"/>
    <row r="1093" customFormat="1" ht="13.5" x14ac:dyDescent="0.3"/>
    <row r="1094" customFormat="1" ht="13.5" x14ac:dyDescent="0.3"/>
    <row r="1095" customFormat="1" ht="13.5" x14ac:dyDescent="0.3"/>
    <row r="1096" customFormat="1" ht="13.5" x14ac:dyDescent="0.3"/>
    <row r="1097" customFormat="1" ht="13.5" x14ac:dyDescent="0.3"/>
    <row r="1098" customFormat="1" ht="13.5" x14ac:dyDescent="0.3"/>
    <row r="1099" customFormat="1" ht="13.5" x14ac:dyDescent="0.3"/>
    <row r="1100" customFormat="1" ht="13.5" x14ac:dyDescent="0.3"/>
    <row r="1101" customFormat="1" ht="13.5" x14ac:dyDescent="0.3"/>
    <row r="1102" customFormat="1" ht="13.5" x14ac:dyDescent="0.3"/>
    <row r="1103" customFormat="1" ht="13.5" x14ac:dyDescent="0.3"/>
    <row r="1104" customFormat="1" ht="13.5" x14ac:dyDescent="0.3"/>
    <row r="1105" customFormat="1" ht="13.5" x14ac:dyDescent="0.3"/>
    <row r="1106" customFormat="1" ht="13.5" x14ac:dyDescent="0.3"/>
    <row r="1107" customFormat="1" ht="13.5" x14ac:dyDescent="0.3"/>
    <row r="1108" customFormat="1" ht="13.5" x14ac:dyDescent="0.3"/>
    <row r="1109" customFormat="1" ht="13.5" x14ac:dyDescent="0.3"/>
    <row r="1110" customFormat="1" ht="13.5" x14ac:dyDescent="0.3"/>
    <row r="1111" customFormat="1" ht="13.5" x14ac:dyDescent="0.3"/>
    <row r="1112" customFormat="1" ht="13.5" x14ac:dyDescent="0.3"/>
    <row r="1113" customFormat="1" ht="13.5" x14ac:dyDescent="0.3"/>
    <row r="1114" customFormat="1" ht="13.5" x14ac:dyDescent="0.3"/>
    <row r="1115" customFormat="1" ht="13.5" x14ac:dyDescent="0.3"/>
    <row r="1116" customFormat="1" ht="13.5" x14ac:dyDescent="0.3"/>
    <row r="1117" customFormat="1" ht="13.5" x14ac:dyDescent="0.3"/>
    <row r="1118" customFormat="1" ht="13.5" x14ac:dyDescent="0.3"/>
    <row r="1119" customFormat="1" ht="13.5" x14ac:dyDescent="0.3"/>
    <row r="1120" customFormat="1" ht="13.5" x14ac:dyDescent="0.3"/>
    <row r="1121" customFormat="1" ht="13.5" x14ac:dyDescent="0.3"/>
    <row r="1122" customFormat="1" ht="13.5" x14ac:dyDescent="0.3"/>
    <row r="1123" customFormat="1" ht="13.5" x14ac:dyDescent="0.3"/>
    <row r="1124" customFormat="1" ht="13.5" x14ac:dyDescent="0.3"/>
    <row r="1125" customFormat="1" ht="13.5" x14ac:dyDescent="0.3"/>
    <row r="1126" customFormat="1" ht="13.5" x14ac:dyDescent="0.3"/>
    <row r="1127" customFormat="1" ht="13.5" x14ac:dyDescent="0.3"/>
    <row r="1128" customFormat="1" ht="13.5" x14ac:dyDescent="0.3"/>
    <row r="1129" customFormat="1" ht="13.5" x14ac:dyDescent="0.3"/>
    <row r="1130" customFormat="1" ht="13.5" x14ac:dyDescent="0.3"/>
    <row r="1131" customFormat="1" ht="13.5" x14ac:dyDescent="0.3"/>
    <row r="1132" customFormat="1" ht="13.5" x14ac:dyDescent="0.3"/>
    <row r="1133" customFormat="1" ht="13.5" x14ac:dyDescent="0.3"/>
    <row r="1134" customFormat="1" ht="13.5" x14ac:dyDescent="0.3"/>
    <row r="1135" customFormat="1" ht="13.5" x14ac:dyDescent="0.3"/>
    <row r="1136" customFormat="1" ht="13.5" x14ac:dyDescent="0.3"/>
    <row r="1137" customFormat="1" ht="13.5" x14ac:dyDescent="0.3"/>
    <row r="1138" customFormat="1" ht="13.5" x14ac:dyDescent="0.3"/>
    <row r="1139" customFormat="1" ht="13.5" x14ac:dyDescent="0.3"/>
    <row r="1140" customFormat="1" ht="13.5" x14ac:dyDescent="0.3"/>
    <row r="1141" customFormat="1" ht="13.5" x14ac:dyDescent="0.3"/>
    <row r="1142" customFormat="1" ht="13.5" x14ac:dyDescent="0.3"/>
    <row r="1143" customFormat="1" ht="13.5" x14ac:dyDescent="0.3"/>
    <row r="1144" customFormat="1" ht="13.5" x14ac:dyDescent="0.3"/>
    <row r="1145" customFormat="1" ht="13.5" x14ac:dyDescent="0.3"/>
    <row r="1146" customFormat="1" ht="13.5" x14ac:dyDescent="0.3"/>
    <row r="1147" customFormat="1" ht="13.5" x14ac:dyDescent="0.3"/>
    <row r="1148" customFormat="1" ht="13.5" x14ac:dyDescent="0.3"/>
    <row r="1149" customFormat="1" ht="13.5" x14ac:dyDescent="0.3"/>
    <row r="1150" customFormat="1" ht="13.5" x14ac:dyDescent="0.3"/>
    <row r="1151" customFormat="1" ht="13.5" x14ac:dyDescent="0.3"/>
    <row r="1152" customFormat="1" ht="13.5" x14ac:dyDescent="0.3"/>
    <row r="1153" customFormat="1" ht="13.5" x14ac:dyDescent="0.3"/>
    <row r="1154" customFormat="1" ht="13.5" x14ac:dyDescent="0.3"/>
    <row r="1155" customFormat="1" ht="13.5" x14ac:dyDescent="0.3"/>
    <row r="1156" customFormat="1" ht="13.5" x14ac:dyDescent="0.3"/>
    <row r="1157" customFormat="1" ht="13.5" x14ac:dyDescent="0.3"/>
    <row r="1158" customFormat="1" ht="13.5" x14ac:dyDescent="0.3"/>
    <row r="1159" customFormat="1" ht="13.5" x14ac:dyDescent="0.3"/>
    <row r="1160" customFormat="1" ht="13.5" x14ac:dyDescent="0.3"/>
    <row r="1161" customFormat="1" ht="13.5" x14ac:dyDescent="0.3"/>
    <row r="1162" customFormat="1" ht="13.5" x14ac:dyDescent="0.3"/>
    <row r="1163" customFormat="1" ht="13.5" x14ac:dyDescent="0.3"/>
    <row r="1164" customFormat="1" ht="13.5" x14ac:dyDescent="0.3"/>
    <row r="1165" customFormat="1" ht="13.5" x14ac:dyDescent="0.3"/>
    <row r="1166" customFormat="1" ht="13.5" x14ac:dyDescent="0.3"/>
    <row r="1167" customFormat="1" ht="13.5" x14ac:dyDescent="0.3"/>
    <row r="1168" customFormat="1" ht="13.5" x14ac:dyDescent="0.3"/>
    <row r="1169" customFormat="1" ht="13.5" x14ac:dyDescent="0.3"/>
    <row r="1170" customFormat="1" ht="13.5" x14ac:dyDescent="0.3"/>
    <row r="1171" customFormat="1" ht="13.5" x14ac:dyDescent="0.3"/>
    <row r="1172" customFormat="1" ht="13.5" x14ac:dyDescent="0.3"/>
    <row r="1173" customFormat="1" ht="13.5" x14ac:dyDescent="0.3"/>
    <row r="1174" customFormat="1" ht="13.5" x14ac:dyDescent="0.3"/>
    <row r="1175" customFormat="1" ht="13.5" x14ac:dyDescent="0.3"/>
    <row r="1176" customFormat="1" ht="13.5" x14ac:dyDescent="0.3"/>
    <row r="1177" customFormat="1" ht="13.5" x14ac:dyDescent="0.3"/>
    <row r="1178" customFormat="1" ht="13.5" x14ac:dyDescent="0.3"/>
    <row r="1179" customFormat="1" ht="13.5" x14ac:dyDescent="0.3"/>
    <row r="1180" customFormat="1" ht="13.5" x14ac:dyDescent="0.3"/>
    <row r="1181" customFormat="1" ht="13.5" x14ac:dyDescent="0.3"/>
    <row r="1182" customFormat="1" ht="13.5" x14ac:dyDescent="0.3"/>
    <row r="1183" customFormat="1" ht="13.5" x14ac:dyDescent="0.3"/>
    <row r="1184" customFormat="1" ht="13.5" x14ac:dyDescent="0.3"/>
    <row r="1185" customFormat="1" ht="13.5" x14ac:dyDescent="0.3"/>
    <row r="1186" customFormat="1" ht="13.5" x14ac:dyDescent="0.3"/>
    <row r="1187" customFormat="1" ht="13.5" x14ac:dyDescent="0.3"/>
    <row r="1188" customFormat="1" ht="13.5" x14ac:dyDescent="0.3"/>
    <row r="1189" customFormat="1" ht="13.5" x14ac:dyDescent="0.3"/>
    <row r="1190" customFormat="1" ht="13.5" x14ac:dyDescent="0.3"/>
    <row r="1191" customFormat="1" ht="13.5" x14ac:dyDescent="0.3"/>
    <row r="1192" customFormat="1" ht="13.5" x14ac:dyDescent="0.3"/>
    <row r="1193" customFormat="1" ht="13.5" x14ac:dyDescent="0.3"/>
    <row r="1194" customFormat="1" ht="13.5" x14ac:dyDescent="0.3"/>
    <row r="1195" customFormat="1" ht="13.5" x14ac:dyDescent="0.3"/>
    <row r="1196" customFormat="1" ht="13.5" x14ac:dyDescent="0.3"/>
    <row r="1197" customFormat="1" ht="13.5" x14ac:dyDescent="0.3"/>
    <row r="1198" customFormat="1" ht="13.5" x14ac:dyDescent="0.3"/>
    <row r="1199" customFormat="1" ht="13.5" x14ac:dyDescent="0.3"/>
    <row r="1200" customFormat="1" ht="13.5" x14ac:dyDescent="0.3"/>
    <row r="1201" customFormat="1" ht="13.5" x14ac:dyDescent="0.3"/>
    <row r="1202" customFormat="1" ht="13.5" x14ac:dyDescent="0.3"/>
    <row r="1203" customFormat="1" ht="13.5" x14ac:dyDescent="0.3"/>
    <row r="1204" customFormat="1" ht="13.5" x14ac:dyDescent="0.3"/>
    <row r="1205" customFormat="1" ht="13.5" x14ac:dyDescent="0.3"/>
    <row r="1206" customFormat="1" ht="13.5" x14ac:dyDescent="0.3"/>
    <row r="1207" customFormat="1" ht="13.5" x14ac:dyDescent="0.3"/>
    <row r="1208" customFormat="1" ht="13.5" x14ac:dyDescent="0.3"/>
    <row r="1209" customFormat="1" ht="13.5" x14ac:dyDescent="0.3"/>
    <row r="1210" customFormat="1" ht="13.5" x14ac:dyDescent="0.3"/>
    <row r="1211" customFormat="1" ht="13.5" x14ac:dyDescent="0.3"/>
    <row r="1212" customFormat="1" ht="13.5" x14ac:dyDescent="0.3"/>
    <row r="1213" customFormat="1" ht="13.5" x14ac:dyDescent="0.3"/>
    <row r="1214" customFormat="1" ht="13.5" x14ac:dyDescent="0.3"/>
    <row r="1215" customFormat="1" ht="13.5" x14ac:dyDescent="0.3"/>
    <row r="1216" customFormat="1" ht="13.5" x14ac:dyDescent="0.3"/>
    <row r="1217" customFormat="1" ht="13.5" x14ac:dyDescent="0.3"/>
    <row r="1218" customFormat="1" ht="13.5" x14ac:dyDescent="0.3"/>
    <row r="1219" customFormat="1" ht="13.5" x14ac:dyDescent="0.3"/>
    <row r="1220" customFormat="1" ht="13.5" x14ac:dyDescent="0.3"/>
    <row r="1221" customFormat="1" ht="13.5" x14ac:dyDescent="0.3"/>
    <row r="1222" customFormat="1" ht="13.5" x14ac:dyDescent="0.3"/>
    <row r="1223" customFormat="1" ht="13.5" x14ac:dyDescent="0.3"/>
    <row r="1224" customFormat="1" ht="13.5" x14ac:dyDescent="0.3"/>
    <row r="1225" customFormat="1" ht="13.5" x14ac:dyDescent="0.3"/>
    <row r="1226" customFormat="1" ht="13.5" x14ac:dyDescent="0.3"/>
    <row r="1227" customFormat="1" ht="13.5" x14ac:dyDescent="0.3"/>
    <row r="1228" customFormat="1" ht="13.5" x14ac:dyDescent="0.3"/>
    <row r="1229" customFormat="1" ht="13.5" x14ac:dyDescent="0.3"/>
    <row r="1230" customFormat="1" ht="13.5" x14ac:dyDescent="0.3"/>
    <row r="1231" customFormat="1" ht="13.5" x14ac:dyDescent="0.3"/>
    <row r="1232" customFormat="1" ht="13.5" x14ac:dyDescent="0.3"/>
    <row r="1233" customFormat="1" ht="13.5" x14ac:dyDescent="0.3"/>
    <row r="1234" customFormat="1" ht="13.5" x14ac:dyDescent="0.3"/>
    <row r="1235" customFormat="1" ht="13.5" x14ac:dyDescent="0.3"/>
    <row r="1236" customFormat="1" ht="13.5" x14ac:dyDescent="0.3"/>
    <row r="1237" customFormat="1" ht="13.5" x14ac:dyDescent="0.3"/>
    <row r="1238" customFormat="1" ht="13.5" x14ac:dyDescent="0.3"/>
    <row r="1239" customFormat="1" ht="13.5" x14ac:dyDescent="0.3"/>
    <row r="1240" customFormat="1" ht="13.5" x14ac:dyDescent="0.3"/>
    <row r="1241" customFormat="1" ht="13.5" x14ac:dyDescent="0.3"/>
    <row r="1242" customFormat="1" ht="13.5" x14ac:dyDescent="0.3"/>
    <row r="1243" customFormat="1" ht="13.5" x14ac:dyDescent="0.3"/>
    <row r="1244" customFormat="1" ht="13.5" x14ac:dyDescent="0.3"/>
    <row r="1245" customFormat="1" ht="13.5" x14ac:dyDescent="0.3"/>
    <row r="1246" customFormat="1" ht="13.5" x14ac:dyDescent="0.3"/>
    <row r="1247" customFormat="1" ht="13.5" x14ac:dyDescent="0.3"/>
    <row r="1248" customFormat="1" ht="13.5" x14ac:dyDescent="0.3"/>
    <row r="1249" customFormat="1" ht="13.5" x14ac:dyDescent="0.3"/>
    <row r="1250" customFormat="1" ht="13.5" x14ac:dyDescent="0.3"/>
    <row r="1251" customFormat="1" ht="13.5" x14ac:dyDescent="0.3"/>
    <row r="1252" customFormat="1" ht="13.5" x14ac:dyDescent="0.3"/>
    <row r="1253" customFormat="1" ht="13.5" x14ac:dyDescent="0.3"/>
    <row r="1254" customFormat="1" ht="13.5" x14ac:dyDescent="0.3"/>
    <row r="1255" customFormat="1" ht="13.5" x14ac:dyDescent="0.3"/>
    <row r="1256" customFormat="1" ht="13.5" x14ac:dyDescent="0.3"/>
    <row r="1257" customFormat="1" ht="13.5" x14ac:dyDescent="0.3"/>
    <row r="1258" customFormat="1" ht="13.5" x14ac:dyDescent="0.3"/>
    <row r="1259" customFormat="1" ht="13.5" x14ac:dyDescent="0.3"/>
    <row r="1260" customFormat="1" ht="13.5" x14ac:dyDescent="0.3"/>
    <row r="1261" customFormat="1" ht="13.5" x14ac:dyDescent="0.3"/>
    <row r="1262" customFormat="1" ht="13.5" x14ac:dyDescent="0.3"/>
    <row r="1263" customFormat="1" ht="13.5" x14ac:dyDescent="0.3"/>
    <row r="1264" customFormat="1" ht="13.5" x14ac:dyDescent="0.3"/>
    <row r="1265" customFormat="1" ht="13.5" x14ac:dyDescent="0.3"/>
    <row r="1266" customFormat="1" ht="13.5" x14ac:dyDescent="0.3"/>
    <row r="1267" customFormat="1" ht="13.5" x14ac:dyDescent="0.3"/>
    <row r="1268" customFormat="1" ht="13.5" x14ac:dyDescent="0.3"/>
    <row r="1269" customFormat="1" ht="13.5" x14ac:dyDescent="0.3"/>
    <row r="1270" customFormat="1" ht="13.5" x14ac:dyDescent="0.3"/>
    <row r="1271" customFormat="1" ht="13.5" x14ac:dyDescent="0.3"/>
    <row r="1272" customFormat="1" ht="13.5" x14ac:dyDescent="0.3"/>
    <row r="1273" customFormat="1" ht="13.5" x14ac:dyDescent="0.3"/>
    <row r="1274" customFormat="1" ht="13.5" x14ac:dyDescent="0.3"/>
    <row r="1275" customFormat="1" ht="13.5" x14ac:dyDescent="0.3"/>
    <row r="1276" customFormat="1" ht="13.5" x14ac:dyDescent="0.3"/>
    <row r="1277" customFormat="1" ht="13.5" x14ac:dyDescent="0.3"/>
    <row r="1278" customFormat="1" ht="13.5" x14ac:dyDescent="0.3"/>
    <row r="1279" customFormat="1" ht="13.5" x14ac:dyDescent="0.3"/>
    <row r="1280" customFormat="1" ht="13.5" x14ac:dyDescent="0.3"/>
    <row r="1281" customFormat="1" ht="13.5" x14ac:dyDescent="0.3"/>
    <row r="1282" customFormat="1" ht="13.5" x14ac:dyDescent="0.3"/>
    <row r="1283" customFormat="1" ht="13.5" x14ac:dyDescent="0.3"/>
    <row r="1284" customFormat="1" ht="13.5" x14ac:dyDescent="0.3"/>
    <row r="1285" customFormat="1" ht="13.5" x14ac:dyDescent="0.3"/>
    <row r="1286" customFormat="1" ht="13.5" x14ac:dyDescent="0.3"/>
    <row r="1287" customFormat="1" ht="13.5" x14ac:dyDescent="0.3"/>
    <row r="1288" customFormat="1" ht="13.5" x14ac:dyDescent="0.3"/>
    <row r="1289" customFormat="1" ht="13.5" x14ac:dyDescent="0.3"/>
    <row r="1290" customFormat="1" ht="13.5" x14ac:dyDescent="0.3"/>
    <row r="1291" customFormat="1" ht="13.5" x14ac:dyDescent="0.3"/>
    <row r="1292" customFormat="1" ht="13.5" x14ac:dyDescent="0.3"/>
    <row r="1293" customFormat="1" ht="13.5" x14ac:dyDescent="0.3"/>
    <row r="1294" customFormat="1" ht="13.5" x14ac:dyDescent="0.3"/>
    <row r="1295" customFormat="1" ht="13.5" x14ac:dyDescent="0.3"/>
    <row r="1296" customFormat="1" ht="13.5" x14ac:dyDescent="0.3"/>
    <row r="1297" customFormat="1" ht="13.5" x14ac:dyDescent="0.3"/>
    <row r="1298" customFormat="1" ht="13.5" x14ac:dyDescent="0.3"/>
    <row r="1299" customFormat="1" ht="13.5" x14ac:dyDescent="0.3"/>
    <row r="1300" customFormat="1" ht="13.5" x14ac:dyDescent="0.3"/>
    <row r="1301" customFormat="1" ht="13.5" x14ac:dyDescent="0.3"/>
    <row r="1302" customFormat="1" ht="13.5" x14ac:dyDescent="0.3"/>
    <row r="1303" customFormat="1" ht="13.5" x14ac:dyDescent="0.3"/>
    <row r="1304" customFormat="1" ht="13.5" x14ac:dyDescent="0.3"/>
    <row r="1305" customFormat="1" ht="13.5" x14ac:dyDescent="0.3"/>
    <row r="1306" customFormat="1" ht="13.5" x14ac:dyDescent="0.3"/>
    <row r="1307" customFormat="1" ht="13.5" x14ac:dyDescent="0.3"/>
    <row r="1308" customFormat="1" ht="13.5" x14ac:dyDescent="0.3"/>
    <row r="1309" customFormat="1" ht="13.5" x14ac:dyDescent="0.3"/>
    <row r="1310" customFormat="1" ht="13.5" x14ac:dyDescent="0.3"/>
    <row r="1311" customFormat="1" ht="13.5" x14ac:dyDescent="0.3"/>
    <row r="1312" customFormat="1" ht="13.5" x14ac:dyDescent="0.3"/>
    <row r="1313" customFormat="1" ht="13.5" x14ac:dyDescent="0.3"/>
    <row r="1314" customFormat="1" ht="13.5" x14ac:dyDescent="0.3"/>
    <row r="1315" customFormat="1" ht="13.5" x14ac:dyDescent="0.3"/>
    <row r="1316" customFormat="1" ht="13.5" x14ac:dyDescent="0.3"/>
    <row r="1317" customFormat="1" ht="13.5" x14ac:dyDescent="0.3"/>
    <row r="1318" customFormat="1" ht="13.5" x14ac:dyDescent="0.3"/>
    <row r="1319" customFormat="1" ht="13.5" x14ac:dyDescent="0.3"/>
    <row r="1320" customFormat="1" ht="13.5" x14ac:dyDescent="0.3"/>
    <row r="1321" customFormat="1" ht="13.5" x14ac:dyDescent="0.3"/>
    <row r="1322" customFormat="1" ht="13.5" x14ac:dyDescent="0.3"/>
    <row r="1323" customFormat="1" ht="13.5" x14ac:dyDescent="0.3"/>
    <row r="1324" customFormat="1" ht="13.5" x14ac:dyDescent="0.3"/>
    <row r="1325" customFormat="1" ht="13.5" x14ac:dyDescent="0.3"/>
    <row r="1326" customFormat="1" ht="13.5" x14ac:dyDescent="0.3"/>
    <row r="1327" customFormat="1" ht="13.5" x14ac:dyDescent="0.3"/>
    <row r="1328" customFormat="1" ht="13.5" x14ac:dyDescent="0.3"/>
    <row r="1329" customFormat="1" ht="13.5" x14ac:dyDescent="0.3"/>
    <row r="1330" customFormat="1" ht="13.5" x14ac:dyDescent="0.3"/>
    <row r="1331" customFormat="1" ht="13.5" x14ac:dyDescent="0.3"/>
    <row r="1332" customFormat="1" ht="13.5" x14ac:dyDescent="0.3"/>
    <row r="1333" customFormat="1" ht="13.5" x14ac:dyDescent="0.3"/>
    <row r="1334" customFormat="1" ht="13.5" x14ac:dyDescent="0.3"/>
    <row r="1335" customFormat="1" ht="13.5" x14ac:dyDescent="0.3"/>
    <row r="1336" customFormat="1" ht="13.5" x14ac:dyDescent="0.3"/>
    <row r="1337" customFormat="1" ht="13.5" x14ac:dyDescent="0.3"/>
    <row r="1338" customFormat="1" ht="13.5" x14ac:dyDescent="0.3"/>
    <row r="1339" customFormat="1" ht="13.5" x14ac:dyDescent="0.3"/>
    <row r="1340" customFormat="1" ht="13.5" x14ac:dyDescent="0.3"/>
    <row r="1341" customFormat="1" ht="13.5" x14ac:dyDescent="0.3"/>
    <row r="1342" customFormat="1" ht="13.5" x14ac:dyDescent="0.3"/>
    <row r="1343" customFormat="1" ht="13.5" x14ac:dyDescent="0.3"/>
    <row r="1344" customFormat="1" ht="13.5" x14ac:dyDescent="0.3"/>
    <row r="1345" customFormat="1" ht="13.5" x14ac:dyDescent="0.3"/>
    <row r="1346" customFormat="1" ht="13.5" x14ac:dyDescent="0.3"/>
    <row r="1347" customFormat="1" ht="13.5" x14ac:dyDescent="0.3"/>
    <row r="1348" customFormat="1" ht="13.5" x14ac:dyDescent="0.3"/>
    <row r="1349" customFormat="1" ht="13.5" x14ac:dyDescent="0.3"/>
    <row r="1350" customFormat="1" ht="13.5" x14ac:dyDescent="0.3"/>
    <row r="1351" customFormat="1" ht="13.5" x14ac:dyDescent="0.3"/>
    <row r="1352" customFormat="1" ht="13.5" x14ac:dyDescent="0.3"/>
    <row r="1353" customFormat="1" ht="13.5" x14ac:dyDescent="0.3"/>
    <row r="1354" customFormat="1" ht="13.5" x14ac:dyDescent="0.3"/>
    <row r="1355" customFormat="1" ht="13.5" x14ac:dyDescent="0.3"/>
    <row r="1356" customFormat="1" ht="13.5" x14ac:dyDescent="0.3"/>
    <row r="1357" customFormat="1" ht="13.5" x14ac:dyDescent="0.3"/>
    <row r="1358" customFormat="1" ht="13.5" x14ac:dyDescent="0.3"/>
    <row r="1359" customFormat="1" ht="13.5" x14ac:dyDescent="0.3"/>
    <row r="1360" customFormat="1" ht="13.5" x14ac:dyDescent="0.3"/>
    <row r="1361" customFormat="1" ht="13.5" x14ac:dyDescent="0.3"/>
    <row r="1362" customFormat="1" ht="13.5" x14ac:dyDescent="0.3"/>
    <row r="1363" customFormat="1" ht="13.5" x14ac:dyDescent="0.3"/>
    <row r="1364" customFormat="1" ht="13.5" x14ac:dyDescent="0.3"/>
    <row r="1365" customFormat="1" ht="13.5" x14ac:dyDescent="0.3"/>
    <row r="1366" customFormat="1" ht="13.5" x14ac:dyDescent="0.3"/>
    <row r="1367" customFormat="1" ht="13.5" x14ac:dyDescent="0.3"/>
    <row r="1368" customFormat="1" ht="13.5" x14ac:dyDescent="0.3"/>
    <row r="1369" customFormat="1" ht="13.5" x14ac:dyDescent="0.3"/>
    <row r="1370" customFormat="1" ht="13.5" x14ac:dyDescent="0.3"/>
    <row r="1371" customFormat="1" ht="13.5" x14ac:dyDescent="0.3"/>
    <row r="1372" customFormat="1" ht="13.5" x14ac:dyDescent="0.3"/>
    <row r="1373" customFormat="1" ht="13.5" x14ac:dyDescent="0.3"/>
    <row r="1374" customFormat="1" ht="13.5" x14ac:dyDescent="0.3"/>
    <row r="1375" customFormat="1" ht="13.5" x14ac:dyDescent="0.3"/>
    <row r="1376" customFormat="1" ht="13.5" x14ac:dyDescent="0.3"/>
    <row r="1377" customFormat="1" ht="13.5" x14ac:dyDescent="0.3"/>
    <row r="1378" customFormat="1" ht="13.5" x14ac:dyDescent="0.3"/>
    <row r="1379" customFormat="1" ht="13.5" x14ac:dyDescent="0.3"/>
    <row r="1380" customFormat="1" ht="13.5" x14ac:dyDescent="0.3"/>
    <row r="1381" customFormat="1" ht="13.5" x14ac:dyDescent="0.3"/>
    <row r="1382" customFormat="1" ht="13.5" x14ac:dyDescent="0.3"/>
    <row r="1383" customFormat="1" ht="13.5" x14ac:dyDescent="0.3"/>
    <row r="1384" customFormat="1" ht="13.5" x14ac:dyDescent="0.3"/>
    <row r="1385" customFormat="1" ht="13.5" x14ac:dyDescent="0.3"/>
    <row r="1386" customFormat="1" ht="13.5" x14ac:dyDescent="0.3"/>
    <row r="1387" customFormat="1" ht="13.5" x14ac:dyDescent="0.3"/>
    <row r="1388" customFormat="1" ht="13.5" x14ac:dyDescent="0.3"/>
    <row r="1389" customFormat="1" ht="13.5" x14ac:dyDescent="0.3"/>
    <row r="1390" customFormat="1" ht="13.5" x14ac:dyDescent="0.3"/>
    <row r="1391" customFormat="1" ht="13.5" x14ac:dyDescent="0.3"/>
    <row r="1392" customFormat="1" ht="13.5" x14ac:dyDescent="0.3"/>
    <row r="1393" customFormat="1" ht="13.5" x14ac:dyDescent="0.3"/>
    <row r="1394" customFormat="1" ht="13.5" x14ac:dyDescent="0.3"/>
    <row r="1395" customFormat="1" ht="13.5" x14ac:dyDescent="0.3"/>
    <row r="1396" customFormat="1" ht="13.5" x14ac:dyDescent="0.3"/>
    <row r="1397" customFormat="1" ht="13.5" x14ac:dyDescent="0.3"/>
    <row r="1398" customFormat="1" ht="13.5" x14ac:dyDescent="0.3"/>
    <row r="1399" customFormat="1" ht="13.5" x14ac:dyDescent="0.3"/>
    <row r="1400" customFormat="1" ht="13.5" x14ac:dyDescent="0.3"/>
    <row r="1401" customFormat="1" ht="13.5" x14ac:dyDescent="0.3"/>
    <row r="1402" customFormat="1" ht="13.5" x14ac:dyDescent="0.3"/>
    <row r="1403" customFormat="1" ht="13.5" x14ac:dyDescent="0.3"/>
    <row r="1404" customFormat="1" ht="13.5" x14ac:dyDescent="0.3"/>
    <row r="1405" customFormat="1" ht="13.5" x14ac:dyDescent="0.3"/>
    <row r="1406" customFormat="1" ht="13.5" x14ac:dyDescent="0.3"/>
    <row r="1407" customFormat="1" ht="13.5" x14ac:dyDescent="0.3"/>
    <row r="1408" customFormat="1" ht="13.5" x14ac:dyDescent="0.3"/>
    <row r="1409" customFormat="1" ht="13.5" x14ac:dyDescent="0.3"/>
    <row r="1410" customFormat="1" ht="13.5" x14ac:dyDescent="0.3"/>
    <row r="1411" customFormat="1" ht="13.5" x14ac:dyDescent="0.3"/>
    <row r="1412" customFormat="1" ht="13.5" x14ac:dyDescent="0.3"/>
    <row r="1413" customFormat="1" ht="13.5" x14ac:dyDescent="0.3"/>
    <row r="1414" customFormat="1" ht="13.5" x14ac:dyDescent="0.3"/>
    <row r="1415" customFormat="1" ht="13.5" x14ac:dyDescent="0.3"/>
    <row r="1416" customFormat="1" ht="13.5" x14ac:dyDescent="0.3"/>
    <row r="1417" customFormat="1" ht="13.5" x14ac:dyDescent="0.3"/>
    <row r="1418" customFormat="1" ht="13.5" x14ac:dyDescent="0.3"/>
    <row r="1419" customFormat="1" ht="13.5" x14ac:dyDescent="0.3"/>
    <row r="1420" customFormat="1" ht="13.5" x14ac:dyDescent="0.3"/>
    <row r="1421" customFormat="1" ht="13.5" x14ac:dyDescent="0.3"/>
    <row r="1422" customFormat="1" ht="13.5" x14ac:dyDescent="0.3"/>
    <row r="1423" customFormat="1" ht="13.5" x14ac:dyDescent="0.3"/>
    <row r="1424" customFormat="1" ht="13.5" x14ac:dyDescent="0.3"/>
    <row r="1425" customFormat="1" ht="13.5" x14ac:dyDescent="0.3"/>
    <row r="1426" customFormat="1" ht="13.5" x14ac:dyDescent="0.3"/>
    <row r="1427" customFormat="1" ht="13.5" x14ac:dyDescent="0.3"/>
    <row r="1428" customFormat="1" ht="13.5" x14ac:dyDescent="0.3"/>
    <row r="1429" customFormat="1" ht="13.5" x14ac:dyDescent="0.3"/>
    <row r="1430" customFormat="1" ht="13.5" x14ac:dyDescent="0.3"/>
    <row r="1431" customFormat="1" ht="13.5" x14ac:dyDescent="0.3"/>
    <row r="1432" customFormat="1" ht="13.5" x14ac:dyDescent="0.3"/>
    <row r="1433" customFormat="1" ht="13.5" x14ac:dyDescent="0.3"/>
    <row r="1434" customFormat="1" ht="13.5" x14ac:dyDescent="0.3"/>
    <row r="1435" customFormat="1" ht="13.5" x14ac:dyDescent="0.3"/>
    <row r="1436" customFormat="1" ht="13.5" x14ac:dyDescent="0.3"/>
    <row r="1437" customFormat="1" ht="13.5" x14ac:dyDescent="0.3"/>
    <row r="1438" customFormat="1" ht="13.5" x14ac:dyDescent="0.3"/>
    <row r="1439" customFormat="1" ht="13.5" x14ac:dyDescent="0.3"/>
    <row r="1440" customFormat="1" ht="13.5" x14ac:dyDescent="0.3"/>
    <row r="1441" customFormat="1" ht="13.5" x14ac:dyDescent="0.3"/>
    <row r="1442" customFormat="1" ht="13.5" x14ac:dyDescent="0.3"/>
    <row r="1443" customFormat="1" ht="13.5" x14ac:dyDescent="0.3"/>
    <row r="1444" customFormat="1" ht="13.5" x14ac:dyDescent="0.3"/>
    <row r="1445" customFormat="1" ht="13.5" x14ac:dyDescent="0.3"/>
    <row r="1446" customFormat="1" ht="13.5" x14ac:dyDescent="0.3"/>
    <row r="1447" customFormat="1" ht="13.5" x14ac:dyDescent="0.3"/>
    <row r="1448" customFormat="1" ht="13.5" x14ac:dyDescent="0.3"/>
    <row r="1449" customFormat="1" ht="13.5" x14ac:dyDescent="0.3"/>
    <row r="1450" customFormat="1" ht="13.5" x14ac:dyDescent="0.3"/>
    <row r="1451" customFormat="1" ht="13.5" x14ac:dyDescent="0.3"/>
    <row r="1452" customFormat="1" ht="13.5" x14ac:dyDescent="0.3"/>
    <row r="1453" customFormat="1" ht="13.5" x14ac:dyDescent="0.3"/>
    <row r="1454" customFormat="1" ht="13.5" x14ac:dyDescent="0.3"/>
    <row r="1455" customFormat="1" ht="13.5" x14ac:dyDescent="0.3"/>
    <row r="1456" customFormat="1" ht="13.5" x14ac:dyDescent="0.3"/>
    <row r="1457" customFormat="1" ht="13.5" x14ac:dyDescent="0.3"/>
    <row r="1458" customFormat="1" ht="13.5" x14ac:dyDescent="0.3"/>
    <row r="1459" customFormat="1" ht="13.5" x14ac:dyDescent="0.3"/>
    <row r="1460" customFormat="1" ht="13.5" x14ac:dyDescent="0.3"/>
    <row r="1461" customFormat="1" ht="13.5" x14ac:dyDescent="0.3"/>
    <row r="1462" customFormat="1" ht="13.5" x14ac:dyDescent="0.3"/>
    <row r="1463" customFormat="1" ht="13.5" x14ac:dyDescent="0.3"/>
    <row r="1464" customFormat="1" ht="13.5" x14ac:dyDescent="0.3"/>
    <row r="1465" customFormat="1" ht="13.5" x14ac:dyDescent="0.3"/>
    <row r="1466" customFormat="1" ht="13.5" x14ac:dyDescent="0.3"/>
    <row r="1467" customFormat="1" ht="13.5" x14ac:dyDescent="0.3"/>
    <row r="1468" customFormat="1" ht="13.5" x14ac:dyDescent="0.3"/>
    <row r="1469" customFormat="1" ht="13.5" x14ac:dyDescent="0.3"/>
    <row r="1470" customFormat="1" ht="13.5" x14ac:dyDescent="0.3"/>
    <row r="1471" customFormat="1" ht="13.5" x14ac:dyDescent="0.3"/>
    <row r="1472" customFormat="1" ht="13.5" x14ac:dyDescent="0.3"/>
    <row r="1473" customFormat="1" ht="13.5" x14ac:dyDescent="0.3"/>
    <row r="1474" customFormat="1" ht="13.5" x14ac:dyDescent="0.3"/>
    <row r="1475" customFormat="1" ht="13.5" x14ac:dyDescent="0.3"/>
    <row r="1476" customFormat="1" ht="13.5" x14ac:dyDescent="0.3"/>
    <row r="1477" customFormat="1" ht="13.5" x14ac:dyDescent="0.3"/>
    <row r="1478" customFormat="1" ht="13.5" x14ac:dyDescent="0.3"/>
    <row r="1479" customFormat="1" ht="13.5" x14ac:dyDescent="0.3"/>
    <row r="1480" customFormat="1" ht="13.5" x14ac:dyDescent="0.3"/>
    <row r="1481" customFormat="1" ht="13.5" x14ac:dyDescent="0.3"/>
    <row r="1482" customFormat="1" ht="13.5" x14ac:dyDescent="0.3"/>
    <row r="1483" customFormat="1" ht="13.5" x14ac:dyDescent="0.3"/>
    <row r="1484" customFormat="1" ht="13.5" x14ac:dyDescent="0.3"/>
    <row r="1485" customFormat="1" ht="13.5" x14ac:dyDescent="0.3"/>
    <row r="1486" customFormat="1" ht="13.5" x14ac:dyDescent="0.3"/>
    <row r="1487" customFormat="1" ht="13.5" x14ac:dyDescent="0.3"/>
    <row r="1488" customFormat="1" ht="13.5" x14ac:dyDescent="0.3"/>
    <row r="1489" customFormat="1" ht="13.5" x14ac:dyDescent="0.3"/>
    <row r="1490" customFormat="1" ht="13.5" x14ac:dyDescent="0.3"/>
    <row r="1491" customFormat="1" ht="13.5" x14ac:dyDescent="0.3"/>
    <row r="1492" customFormat="1" ht="13.5" x14ac:dyDescent="0.3"/>
    <row r="1493" customFormat="1" ht="13.5" x14ac:dyDescent="0.3"/>
    <row r="1494" customFormat="1" ht="13.5" x14ac:dyDescent="0.3"/>
    <row r="1495" customFormat="1" ht="13.5" x14ac:dyDescent="0.3"/>
    <row r="1496" customFormat="1" ht="13.5" x14ac:dyDescent="0.3"/>
    <row r="1497" customFormat="1" ht="13.5" x14ac:dyDescent="0.3"/>
    <row r="1498" customFormat="1" ht="13.5" x14ac:dyDescent="0.3"/>
    <row r="1499" customFormat="1" ht="13.5" x14ac:dyDescent="0.3"/>
    <row r="1500" customFormat="1" ht="13.5" x14ac:dyDescent="0.3"/>
    <row r="1501" customFormat="1" ht="13.5" x14ac:dyDescent="0.3"/>
    <row r="1502" customFormat="1" ht="13.5" x14ac:dyDescent="0.3"/>
    <row r="1503" customFormat="1" ht="13.5" x14ac:dyDescent="0.3"/>
    <row r="1504" customFormat="1" ht="13.5" x14ac:dyDescent="0.3"/>
    <row r="1505" customFormat="1" ht="13.5" x14ac:dyDescent="0.3"/>
    <row r="1506" customFormat="1" ht="13.5" x14ac:dyDescent="0.3"/>
    <row r="1507" customFormat="1" ht="13.5" x14ac:dyDescent="0.3"/>
    <row r="1508" customFormat="1" ht="13.5" x14ac:dyDescent="0.3"/>
    <row r="1509" customFormat="1" ht="13.5" x14ac:dyDescent="0.3"/>
    <row r="1510" customFormat="1" ht="13.5" x14ac:dyDescent="0.3"/>
    <row r="1511" customFormat="1" ht="13.5" x14ac:dyDescent="0.3"/>
    <row r="1512" customFormat="1" ht="13.5" x14ac:dyDescent="0.3"/>
    <row r="1513" customFormat="1" ht="13.5" x14ac:dyDescent="0.3"/>
    <row r="1514" customFormat="1" ht="13.5" x14ac:dyDescent="0.3"/>
    <row r="1515" customFormat="1" ht="13.5" x14ac:dyDescent="0.3"/>
    <row r="1516" customFormat="1" ht="13.5" x14ac:dyDescent="0.3"/>
    <row r="1517" customFormat="1" ht="13.5" x14ac:dyDescent="0.3"/>
    <row r="1518" customFormat="1" ht="13.5" x14ac:dyDescent="0.3"/>
    <row r="1519" customFormat="1" ht="13.5" x14ac:dyDescent="0.3"/>
    <row r="1520" customFormat="1" ht="13.5" x14ac:dyDescent="0.3"/>
    <row r="1521" customFormat="1" ht="13.5" x14ac:dyDescent="0.3"/>
    <row r="1522" customFormat="1" ht="13.5" x14ac:dyDescent="0.3"/>
    <row r="1523" customFormat="1" ht="13.5" x14ac:dyDescent="0.3"/>
    <row r="1524" customFormat="1" ht="13.5" x14ac:dyDescent="0.3"/>
    <row r="1525" customFormat="1" ht="13.5" x14ac:dyDescent="0.3"/>
    <row r="1526" customFormat="1" ht="13.5" x14ac:dyDescent="0.3"/>
    <row r="1527" customFormat="1" ht="13.5" x14ac:dyDescent="0.3"/>
    <row r="1528" customFormat="1" ht="13.5" x14ac:dyDescent="0.3"/>
    <row r="1529" customFormat="1" ht="13.5" x14ac:dyDescent="0.3"/>
    <row r="1530" customFormat="1" ht="13.5" x14ac:dyDescent="0.3"/>
    <row r="1531" customFormat="1" ht="13.5" x14ac:dyDescent="0.3"/>
    <row r="1532" customFormat="1" ht="13.5" x14ac:dyDescent="0.3"/>
    <row r="1533" customFormat="1" ht="13.5" x14ac:dyDescent="0.3"/>
    <row r="1534" customFormat="1" ht="13.5" x14ac:dyDescent="0.3"/>
    <row r="1535" customFormat="1" ht="13.5" x14ac:dyDescent="0.3"/>
    <row r="1536" customFormat="1" ht="13.5" x14ac:dyDescent="0.3"/>
    <row r="1537" customFormat="1" ht="13.5" x14ac:dyDescent="0.3"/>
    <row r="1538" customFormat="1" ht="13.5" x14ac:dyDescent="0.3"/>
    <row r="1539" customFormat="1" ht="13.5" x14ac:dyDescent="0.3"/>
    <row r="1540" customFormat="1" ht="13.5" x14ac:dyDescent="0.3"/>
    <row r="1541" customFormat="1" ht="13.5" x14ac:dyDescent="0.3"/>
    <row r="1542" customFormat="1" ht="13.5" x14ac:dyDescent="0.3"/>
    <row r="1543" customFormat="1" ht="13.5" x14ac:dyDescent="0.3"/>
    <row r="1544" customFormat="1" ht="13.5" x14ac:dyDescent="0.3"/>
    <row r="1545" customFormat="1" ht="13.5" x14ac:dyDescent="0.3"/>
    <row r="1546" customFormat="1" ht="13.5" x14ac:dyDescent="0.3"/>
    <row r="1547" customFormat="1" ht="13.5" x14ac:dyDescent="0.3"/>
    <row r="1548" customFormat="1" ht="13.5" x14ac:dyDescent="0.3"/>
    <row r="1549" customFormat="1" ht="13.5" x14ac:dyDescent="0.3"/>
    <row r="1550" customFormat="1" ht="13.5" x14ac:dyDescent="0.3"/>
    <row r="1551" customFormat="1" ht="13.5" x14ac:dyDescent="0.3"/>
    <row r="1552" customFormat="1" ht="13.5" x14ac:dyDescent="0.3"/>
    <row r="1553" customFormat="1" ht="13.5" x14ac:dyDescent="0.3"/>
    <row r="1554" customFormat="1" ht="13.5" x14ac:dyDescent="0.3"/>
    <row r="1555" customFormat="1" ht="13.5" x14ac:dyDescent="0.3"/>
    <row r="1556" customFormat="1" ht="13.5" x14ac:dyDescent="0.3"/>
    <row r="1557" customFormat="1" ht="13.5" x14ac:dyDescent="0.3"/>
    <row r="1558" customFormat="1" ht="13.5" x14ac:dyDescent="0.3"/>
    <row r="1559" customFormat="1" ht="13.5" x14ac:dyDescent="0.3"/>
    <row r="1560" customFormat="1" ht="13.5" x14ac:dyDescent="0.3"/>
    <row r="1561" customFormat="1" ht="13.5" x14ac:dyDescent="0.3"/>
    <row r="1562" customFormat="1" ht="13.5" x14ac:dyDescent="0.3"/>
    <row r="1563" customFormat="1" ht="13.5" x14ac:dyDescent="0.3"/>
    <row r="1564" customFormat="1" ht="13.5" x14ac:dyDescent="0.3"/>
    <row r="1565" customFormat="1" ht="13.5" x14ac:dyDescent="0.3"/>
    <row r="1566" customFormat="1" ht="13.5" x14ac:dyDescent="0.3"/>
    <row r="1567" customFormat="1" ht="13.5" x14ac:dyDescent="0.3"/>
    <row r="1568" customFormat="1" ht="13.5" x14ac:dyDescent="0.3"/>
    <row r="1569" customFormat="1" ht="13.5" x14ac:dyDescent="0.3"/>
    <row r="1570" customFormat="1" ht="13.5" x14ac:dyDescent="0.3"/>
    <row r="1571" customFormat="1" ht="13.5" x14ac:dyDescent="0.3"/>
    <row r="1572" customFormat="1" ht="13.5" x14ac:dyDescent="0.3"/>
    <row r="1573" customFormat="1" ht="13.5" x14ac:dyDescent="0.3"/>
    <row r="1574" customFormat="1" ht="13.5" x14ac:dyDescent="0.3"/>
    <row r="1575" customFormat="1" ht="13.5" x14ac:dyDescent="0.3"/>
    <row r="1576" customFormat="1" ht="13.5" x14ac:dyDescent="0.3"/>
    <row r="1577" customFormat="1" ht="13.5" x14ac:dyDescent="0.3"/>
    <row r="1578" customFormat="1" ht="13.5" x14ac:dyDescent="0.3"/>
    <row r="1579" customFormat="1" ht="13.5" x14ac:dyDescent="0.3"/>
    <row r="1580" customFormat="1" ht="13.5" x14ac:dyDescent="0.3"/>
    <row r="1581" customFormat="1" ht="13.5" x14ac:dyDescent="0.3"/>
    <row r="1582" customFormat="1" ht="13.5" x14ac:dyDescent="0.3"/>
    <row r="1583" customFormat="1" ht="13.5" x14ac:dyDescent="0.3"/>
    <row r="1584" customFormat="1" ht="13.5" x14ac:dyDescent="0.3"/>
    <row r="1585" customFormat="1" ht="13.5" x14ac:dyDescent="0.3"/>
    <row r="1586" customFormat="1" ht="13.5" x14ac:dyDescent="0.3"/>
    <row r="1587" customFormat="1" ht="13.5" x14ac:dyDescent="0.3"/>
    <row r="1588" customFormat="1" ht="13.5" x14ac:dyDescent="0.3"/>
    <row r="1589" customFormat="1" ht="13.5" x14ac:dyDescent="0.3"/>
    <row r="1590" customFormat="1" ht="13.5" x14ac:dyDescent="0.3"/>
    <row r="1591" customFormat="1" ht="13.5" x14ac:dyDescent="0.3"/>
    <row r="1592" customFormat="1" ht="13.5" x14ac:dyDescent="0.3"/>
    <row r="1593" customFormat="1" ht="13.5" x14ac:dyDescent="0.3"/>
    <row r="1594" customFormat="1" ht="13.5" x14ac:dyDescent="0.3"/>
    <row r="1595" customFormat="1" ht="13.5" x14ac:dyDescent="0.3"/>
    <row r="1596" customFormat="1" ht="13.5" x14ac:dyDescent="0.3"/>
    <row r="1597" customFormat="1" ht="13.5" x14ac:dyDescent="0.3"/>
    <row r="1598" customFormat="1" ht="13.5" x14ac:dyDescent="0.3"/>
    <row r="1599" customFormat="1" ht="13.5" x14ac:dyDescent="0.3"/>
    <row r="1600" customFormat="1" ht="13.5" x14ac:dyDescent="0.3"/>
    <row r="1601" customFormat="1" ht="13.5" x14ac:dyDescent="0.3"/>
    <row r="1602" customFormat="1" ht="13.5" x14ac:dyDescent="0.3"/>
    <row r="1603" customFormat="1" ht="13.5" x14ac:dyDescent="0.3"/>
    <row r="1604" customFormat="1" ht="13.5" x14ac:dyDescent="0.3"/>
    <row r="1605" customFormat="1" ht="13.5" x14ac:dyDescent="0.3"/>
    <row r="1606" customFormat="1" ht="13.5" x14ac:dyDescent="0.3"/>
    <row r="1607" customFormat="1" ht="13.5" x14ac:dyDescent="0.3"/>
    <row r="1608" customFormat="1" ht="13.5" x14ac:dyDescent="0.3"/>
    <row r="1609" customFormat="1" ht="13.5" x14ac:dyDescent="0.3"/>
    <row r="1610" customFormat="1" ht="13.5" x14ac:dyDescent="0.3"/>
    <row r="1611" customFormat="1" ht="13.5" x14ac:dyDescent="0.3"/>
    <row r="1612" customFormat="1" ht="13.5" x14ac:dyDescent="0.3"/>
    <row r="1613" customFormat="1" ht="13.5" x14ac:dyDescent="0.3"/>
    <row r="1614" customFormat="1" ht="13.5" x14ac:dyDescent="0.3"/>
    <row r="1615" customFormat="1" ht="13.5" x14ac:dyDescent="0.3"/>
    <row r="1616" customFormat="1" ht="13.5" x14ac:dyDescent="0.3"/>
    <row r="1617" customFormat="1" ht="13.5" x14ac:dyDescent="0.3"/>
    <row r="1618" customFormat="1" ht="13.5" x14ac:dyDescent="0.3"/>
    <row r="1619" customFormat="1" ht="13.5" x14ac:dyDescent="0.3"/>
    <row r="1620" customFormat="1" ht="13.5" x14ac:dyDescent="0.3"/>
    <row r="1621" customFormat="1" ht="13.5" x14ac:dyDescent="0.3"/>
    <row r="1622" customFormat="1" ht="13.5" x14ac:dyDescent="0.3"/>
    <row r="1623" customFormat="1" ht="13.5" x14ac:dyDescent="0.3"/>
    <row r="1624" customFormat="1" ht="13.5" x14ac:dyDescent="0.3"/>
    <row r="1625" customFormat="1" ht="13.5" x14ac:dyDescent="0.3"/>
    <row r="1626" customFormat="1" ht="13.5" x14ac:dyDescent="0.3"/>
    <row r="1627" customFormat="1" ht="13.5" x14ac:dyDescent="0.3"/>
    <row r="1628" customFormat="1" ht="13.5" x14ac:dyDescent="0.3"/>
    <row r="1629" customFormat="1" ht="13.5" x14ac:dyDescent="0.3"/>
    <row r="1630" customFormat="1" ht="13.5" x14ac:dyDescent="0.3"/>
    <row r="1631" customFormat="1" ht="13.5" x14ac:dyDescent="0.3"/>
    <row r="1632" customFormat="1" ht="13.5" x14ac:dyDescent="0.3"/>
    <row r="1633" customFormat="1" ht="13.5" x14ac:dyDescent="0.3"/>
    <row r="1634" customFormat="1" ht="13.5" x14ac:dyDescent="0.3"/>
    <row r="1635" customFormat="1" ht="13.5" x14ac:dyDescent="0.3"/>
    <row r="1636" customFormat="1" ht="13.5" x14ac:dyDescent="0.3"/>
    <row r="1637" customFormat="1" ht="13.5" x14ac:dyDescent="0.3"/>
    <row r="1638" customFormat="1" ht="13.5" x14ac:dyDescent="0.3"/>
    <row r="1639" customFormat="1" ht="13.5" x14ac:dyDescent="0.3"/>
    <row r="1640" customFormat="1" ht="13.5" x14ac:dyDescent="0.3"/>
    <row r="1641" customFormat="1" ht="13.5" x14ac:dyDescent="0.3"/>
    <row r="1642" customFormat="1" ht="13.5" x14ac:dyDescent="0.3"/>
    <row r="1643" customFormat="1" ht="13.5" x14ac:dyDescent="0.3"/>
    <row r="1644" customFormat="1" ht="13.5" x14ac:dyDescent="0.3"/>
    <row r="1645" customFormat="1" ht="13.5" x14ac:dyDescent="0.3"/>
    <row r="1646" customFormat="1" ht="13.5" x14ac:dyDescent="0.3"/>
    <row r="1647" customFormat="1" ht="13.5" x14ac:dyDescent="0.3"/>
    <row r="1648" customFormat="1" ht="13.5" x14ac:dyDescent="0.3"/>
    <row r="1649" customFormat="1" ht="13.5" x14ac:dyDescent="0.3"/>
    <row r="1650" customFormat="1" ht="13.5" x14ac:dyDescent="0.3"/>
    <row r="1651" customFormat="1" ht="13.5" x14ac:dyDescent="0.3"/>
    <row r="1652" customFormat="1" ht="13.5" x14ac:dyDescent="0.3"/>
    <row r="1653" customFormat="1" ht="13.5" x14ac:dyDescent="0.3"/>
    <row r="1654" customFormat="1" ht="13.5" x14ac:dyDescent="0.3"/>
    <row r="1655" customFormat="1" ht="13.5" x14ac:dyDescent="0.3"/>
    <row r="1656" customFormat="1" ht="13.5" x14ac:dyDescent="0.3"/>
    <row r="1657" customFormat="1" ht="13.5" x14ac:dyDescent="0.3"/>
    <row r="1658" customFormat="1" ht="13.5" x14ac:dyDescent="0.3"/>
    <row r="1659" customFormat="1" ht="13.5" x14ac:dyDescent="0.3"/>
    <row r="1660" customFormat="1" ht="13.5" x14ac:dyDescent="0.3"/>
    <row r="1661" customFormat="1" ht="13.5" x14ac:dyDescent="0.3"/>
    <row r="1662" customFormat="1" ht="13.5" x14ac:dyDescent="0.3"/>
    <row r="1663" customFormat="1" ht="13.5" x14ac:dyDescent="0.3"/>
    <row r="1664" customFormat="1" ht="13.5" x14ac:dyDescent="0.3"/>
    <row r="1665" customFormat="1" ht="13.5" x14ac:dyDescent="0.3"/>
    <row r="1666" customFormat="1" ht="13.5" x14ac:dyDescent="0.3"/>
    <row r="1667" customFormat="1" ht="13.5" x14ac:dyDescent="0.3"/>
    <row r="1668" customFormat="1" ht="13.5" x14ac:dyDescent="0.3"/>
    <row r="1669" customFormat="1" ht="13.5" x14ac:dyDescent="0.3"/>
    <row r="1670" customFormat="1" ht="13.5" x14ac:dyDescent="0.3"/>
    <row r="1671" customFormat="1" ht="13.5" x14ac:dyDescent="0.3"/>
    <row r="1672" customFormat="1" ht="13.5" x14ac:dyDescent="0.3"/>
    <row r="1673" customFormat="1" ht="13.5" x14ac:dyDescent="0.3"/>
    <row r="1674" customFormat="1" ht="13.5" x14ac:dyDescent="0.3"/>
    <row r="1675" customFormat="1" ht="13.5" x14ac:dyDescent="0.3"/>
    <row r="1676" customFormat="1" ht="13.5" x14ac:dyDescent="0.3"/>
    <row r="1677" customFormat="1" ht="13.5" x14ac:dyDescent="0.3"/>
    <row r="1678" customFormat="1" ht="13.5" x14ac:dyDescent="0.3"/>
    <row r="1679" customFormat="1" ht="13.5" x14ac:dyDescent="0.3"/>
    <row r="1680" customFormat="1" ht="13.5" x14ac:dyDescent="0.3"/>
    <row r="1681" customFormat="1" ht="13.5" x14ac:dyDescent="0.3"/>
    <row r="1682" customFormat="1" ht="13.5" x14ac:dyDescent="0.3"/>
    <row r="1683" customFormat="1" ht="13.5" x14ac:dyDescent="0.3"/>
    <row r="1684" customFormat="1" ht="13.5" x14ac:dyDescent="0.3"/>
    <row r="1685" customFormat="1" ht="13.5" x14ac:dyDescent="0.3"/>
    <row r="1686" customFormat="1" ht="13.5" x14ac:dyDescent="0.3"/>
    <row r="1687" customFormat="1" ht="13.5" x14ac:dyDescent="0.3"/>
    <row r="1688" customFormat="1" ht="13.5" x14ac:dyDescent="0.3"/>
    <row r="1689" customFormat="1" ht="13.5" x14ac:dyDescent="0.3"/>
    <row r="1690" customFormat="1" ht="13.5" x14ac:dyDescent="0.3"/>
    <row r="1691" customFormat="1" ht="13.5" x14ac:dyDescent="0.3"/>
    <row r="1692" customFormat="1" ht="13.5" x14ac:dyDescent="0.3"/>
    <row r="1693" customFormat="1" ht="13.5" x14ac:dyDescent="0.3"/>
    <row r="1694" customFormat="1" ht="13.5" x14ac:dyDescent="0.3"/>
    <row r="1695" customFormat="1" ht="13.5" x14ac:dyDescent="0.3"/>
    <row r="1696" customFormat="1" ht="13.5" x14ac:dyDescent="0.3"/>
    <row r="1697" customFormat="1" ht="13.5" x14ac:dyDescent="0.3"/>
    <row r="1698" customFormat="1" ht="13.5" x14ac:dyDescent="0.3"/>
    <row r="1699" customFormat="1" ht="13.5" x14ac:dyDescent="0.3"/>
    <row r="1700" customFormat="1" ht="13.5" x14ac:dyDescent="0.3"/>
    <row r="1701" customFormat="1" ht="13.5" x14ac:dyDescent="0.3"/>
    <row r="1702" customFormat="1" ht="13.5" x14ac:dyDescent="0.3"/>
    <row r="1703" customFormat="1" ht="13.5" x14ac:dyDescent="0.3"/>
    <row r="1704" customFormat="1" ht="13.5" x14ac:dyDescent="0.3"/>
    <row r="1705" customFormat="1" ht="13.5" x14ac:dyDescent="0.3"/>
    <row r="1706" customFormat="1" ht="13.5" x14ac:dyDescent="0.3"/>
    <row r="1707" customFormat="1" ht="13.5" x14ac:dyDescent="0.3"/>
    <row r="1708" customFormat="1" ht="13.5" x14ac:dyDescent="0.3"/>
    <row r="1709" customFormat="1" ht="13.5" x14ac:dyDescent="0.3"/>
    <row r="1710" customFormat="1" ht="13.5" x14ac:dyDescent="0.3"/>
    <row r="1711" customFormat="1" ht="13.5" x14ac:dyDescent="0.3"/>
    <row r="1712" customFormat="1" ht="13.5" x14ac:dyDescent="0.3"/>
    <row r="1713" customFormat="1" ht="13.5" x14ac:dyDescent="0.3"/>
    <row r="1714" customFormat="1" ht="13.5" x14ac:dyDescent="0.3"/>
    <row r="1715" customFormat="1" ht="13.5" x14ac:dyDescent="0.3"/>
    <row r="1716" customFormat="1" ht="13.5" x14ac:dyDescent="0.3"/>
    <row r="1717" customFormat="1" ht="13.5" x14ac:dyDescent="0.3"/>
    <row r="1718" customFormat="1" ht="13.5" x14ac:dyDescent="0.3"/>
    <row r="1719" customFormat="1" ht="13.5" x14ac:dyDescent="0.3"/>
    <row r="1720" customFormat="1" ht="13.5" x14ac:dyDescent="0.3"/>
    <row r="1721" customFormat="1" ht="13.5" x14ac:dyDescent="0.3"/>
    <row r="1722" customFormat="1" ht="13.5" x14ac:dyDescent="0.3"/>
    <row r="1723" customFormat="1" ht="13.5" x14ac:dyDescent="0.3"/>
    <row r="1724" customFormat="1" ht="13.5" x14ac:dyDescent="0.3"/>
    <row r="1725" customFormat="1" ht="13.5" x14ac:dyDescent="0.3"/>
    <row r="1726" customFormat="1" ht="13.5" x14ac:dyDescent="0.3"/>
    <row r="1727" customFormat="1" ht="13.5" x14ac:dyDescent="0.3"/>
    <row r="1728" customFormat="1" ht="13.5" x14ac:dyDescent="0.3"/>
    <row r="1729" customFormat="1" ht="13.5" x14ac:dyDescent="0.3"/>
    <row r="1730" customFormat="1" ht="13.5" x14ac:dyDescent="0.3"/>
    <row r="1731" customFormat="1" ht="13.5" x14ac:dyDescent="0.3"/>
    <row r="1732" customFormat="1" ht="13.5" x14ac:dyDescent="0.3"/>
    <row r="1733" customFormat="1" ht="13.5" x14ac:dyDescent="0.3"/>
    <row r="1734" customFormat="1" ht="13.5" x14ac:dyDescent="0.3"/>
    <row r="1735" customFormat="1" ht="13.5" x14ac:dyDescent="0.3"/>
    <row r="1736" customFormat="1" ht="13.5" x14ac:dyDescent="0.3"/>
    <row r="1737" customFormat="1" ht="13.5" x14ac:dyDescent="0.3"/>
    <row r="1738" customFormat="1" ht="13.5" x14ac:dyDescent="0.3"/>
    <row r="1739" customFormat="1" ht="13.5" x14ac:dyDescent="0.3"/>
    <row r="1740" customFormat="1" ht="13.5" x14ac:dyDescent="0.3"/>
    <row r="1741" customFormat="1" ht="13.5" x14ac:dyDescent="0.3"/>
    <row r="1742" customFormat="1" ht="13.5" x14ac:dyDescent="0.3"/>
    <row r="1743" customFormat="1" ht="13.5" x14ac:dyDescent="0.3"/>
    <row r="1744" customFormat="1" ht="13.5" x14ac:dyDescent="0.3"/>
    <row r="1745" customFormat="1" ht="13.5" x14ac:dyDescent="0.3"/>
    <row r="1746" customFormat="1" ht="13.5" x14ac:dyDescent="0.3"/>
    <row r="1747" customFormat="1" ht="13.5" x14ac:dyDescent="0.3"/>
    <row r="1748" customFormat="1" ht="13.5" x14ac:dyDescent="0.3"/>
    <row r="1749" customFormat="1" ht="13.5" x14ac:dyDescent="0.3"/>
    <row r="1750" customFormat="1" ht="13.5" x14ac:dyDescent="0.3"/>
    <row r="1751" customFormat="1" ht="13.5" x14ac:dyDescent="0.3"/>
    <row r="1752" customFormat="1" ht="13.5" x14ac:dyDescent="0.3"/>
    <row r="1753" customFormat="1" ht="13.5" x14ac:dyDescent="0.3"/>
    <row r="1754" customFormat="1" ht="13.5" x14ac:dyDescent="0.3"/>
    <row r="1755" customFormat="1" ht="13.5" x14ac:dyDescent="0.3"/>
    <row r="1756" customFormat="1" ht="13.5" x14ac:dyDescent="0.3"/>
    <row r="1757" customFormat="1" ht="13.5" x14ac:dyDescent="0.3"/>
    <row r="1758" customFormat="1" ht="13.5" x14ac:dyDescent="0.3"/>
    <row r="1759" customFormat="1" ht="13.5" x14ac:dyDescent="0.3"/>
    <row r="1760" customFormat="1" ht="13.5" x14ac:dyDescent="0.3"/>
    <row r="1761" customFormat="1" ht="13.5" x14ac:dyDescent="0.3"/>
    <row r="1762" customFormat="1" ht="13.5" x14ac:dyDescent="0.3"/>
    <row r="1763" customFormat="1" ht="13.5" x14ac:dyDescent="0.3"/>
    <row r="1764" customFormat="1" ht="13.5" x14ac:dyDescent="0.3"/>
    <row r="1765" customFormat="1" ht="13.5" x14ac:dyDescent="0.3"/>
    <row r="1766" customFormat="1" ht="13.5" x14ac:dyDescent="0.3"/>
    <row r="1767" customFormat="1" ht="13.5" x14ac:dyDescent="0.3"/>
    <row r="1768" customFormat="1" ht="13.5" x14ac:dyDescent="0.3"/>
    <row r="1769" customFormat="1" ht="13.5" x14ac:dyDescent="0.3"/>
    <row r="1770" customFormat="1" ht="13.5" x14ac:dyDescent="0.3"/>
    <row r="1771" customFormat="1" ht="13.5" x14ac:dyDescent="0.3"/>
    <row r="1772" customFormat="1" ht="13.5" x14ac:dyDescent="0.3"/>
    <row r="1773" customFormat="1" ht="13.5" x14ac:dyDescent="0.3"/>
    <row r="1774" customFormat="1" ht="13.5" x14ac:dyDescent="0.3"/>
    <row r="1775" customFormat="1" ht="13.5" x14ac:dyDescent="0.3"/>
    <row r="1776" customFormat="1" ht="13.5" x14ac:dyDescent="0.3"/>
    <row r="1777" customFormat="1" ht="13.5" x14ac:dyDescent="0.3"/>
    <row r="1778" customFormat="1" ht="13.5" x14ac:dyDescent="0.3"/>
    <row r="1779" customFormat="1" ht="13.5" x14ac:dyDescent="0.3"/>
    <row r="1780" customFormat="1" ht="13.5" x14ac:dyDescent="0.3"/>
    <row r="1781" customFormat="1" ht="13.5" x14ac:dyDescent="0.3"/>
    <row r="1782" customFormat="1" ht="13.5" x14ac:dyDescent="0.3"/>
    <row r="1783" customFormat="1" ht="13.5" x14ac:dyDescent="0.3"/>
    <row r="1784" customFormat="1" ht="13.5" x14ac:dyDescent="0.3"/>
    <row r="1785" customFormat="1" ht="13.5" x14ac:dyDescent="0.3"/>
    <row r="1786" customFormat="1" ht="13.5" x14ac:dyDescent="0.3"/>
    <row r="1787" customFormat="1" ht="13.5" x14ac:dyDescent="0.3"/>
    <row r="1788" customFormat="1" ht="13.5" x14ac:dyDescent="0.3"/>
    <row r="1789" customFormat="1" ht="13.5" x14ac:dyDescent="0.3"/>
    <row r="1790" customFormat="1" ht="13.5" x14ac:dyDescent="0.3"/>
    <row r="1791" customFormat="1" ht="13.5" x14ac:dyDescent="0.3"/>
    <row r="1792" customFormat="1" ht="13.5" x14ac:dyDescent="0.3"/>
    <row r="1793" customFormat="1" ht="13.5" x14ac:dyDescent="0.3"/>
    <row r="1794" customFormat="1" ht="13.5" x14ac:dyDescent="0.3"/>
    <row r="1795" customFormat="1" ht="13.5" x14ac:dyDescent="0.3"/>
    <row r="1796" customFormat="1" ht="13.5" x14ac:dyDescent="0.3"/>
    <row r="1797" customFormat="1" ht="13.5" x14ac:dyDescent="0.3"/>
    <row r="1798" customFormat="1" ht="13.5" x14ac:dyDescent="0.3"/>
    <row r="1799" customFormat="1" ht="13.5" x14ac:dyDescent="0.3"/>
    <row r="1800" customFormat="1" ht="13.5" x14ac:dyDescent="0.3"/>
    <row r="1801" customFormat="1" ht="13.5" x14ac:dyDescent="0.3"/>
    <row r="1802" customFormat="1" ht="13.5" x14ac:dyDescent="0.3"/>
    <row r="1803" customFormat="1" ht="13.5" x14ac:dyDescent="0.3"/>
    <row r="1804" customFormat="1" ht="13.5" x14ac:dyDescent="0.3"/>
    <row r="1805" customFormat="1" ht="13.5" x14ac:dyDescent="0.3"/>
    <row r="1806" customFormat="1" ht="13.5" x14ac:dyDescent="0.3"/>
    <row r="1807" customFormat="1" ht="13.5" x14ac:dyDescent="0.3"/>
    <row r="1808" customFormat="1" ht="13.5" x14ac:dyDescent="0.3"/>
    <row r="1809" customFormat="1" ht="13.5" x14ac:dyDescent="0.3"/>
    <row r="1810" customFormat="1" ht="13.5" x14ac:dyDescent="0.3"/>
    <row r="1811" customFormat="1" ht="13.5" x14ac:dyDescent="0.3"/>
    <row r="1812" customFormat="1" ht="13.5" x14ac:dyDescent="0.3"/>
    <row r="1813" customFormat="1" ht="13.5" x14ac:dyDescent="0.3"/>
    <row r="1814" customFormat="1" ht="13.5" x14ac:dyDescent="0.3"/>
    <row r="1815" customFormat="1" ht="13.5" x14ac:dyDescent="0.3"/>
    <row r="1816" customFormat="1" ht="13.5" x14ac:dyDescent="0.3"/>
    <row r="1817" customFormat="1" ht="13.5" x14ac:dyDescent="0.3"/>
    <row r="1818" customFormat="1" ht="13.5" x14ac:dyDescent="0.3"/>
    <row r="1819" customFormat="1" ht="13.5" x14ac:dyDescent="0.3"/>
    <row r="1820" customFormat="1" ht="13.5" x14ac:dyDescent="0.3"/>
    <row r="1821" customFormat="1" ht="13.5" x14ac:dyDescent="0.3"/>
    <row r="1822" customFormat="1" ht="13.5" x14ac:dyDescent="0.3"/>
    <row r="1823" customFormat="1" ht="13.5" x14ac:dyDescent="0.3"/>
    <row r="1824" customFormat="1" ht="13.5" x14ac:dyDescent="0.3"/>
    <row r="1825" customFormat="1" ht="13.5" x14ac:dyDescent="0.3"/>
    <row r="1826" customFormat="1" ht="13.5" x14ac:dyDescent="0.3"/>
    <row r="1827" customFormat="1" ht="13.5" x14ac:dyDescent="0.3"/>
    <row r="1828" customFormat="1" ht="13.5" x14ac:dyDescent="0.3"/>
    <row r="1829" customFormat="1" ht="13.5" x14ac:dyDescent="0.3"/>
    <row r="1830" customFormat="1" ht="13.5" x14ac:dyDescent="0.3"/>
    <row r="1831" customFormat="1" ht="13.5" x14ac:dyDescent="0.3"/>
    <row r="1832" customFormat="1" ht="13.5" x14ac:dyDescent="0.3"/>
    <row r="1833" customFormat="1" ht="13.5" x14ac:dyDescent="0.3"/>
    <row r="1834" customFormat="1" ht="13.5" x14ac:dyDescent="0.3"/>
    <row r="1835" customFormat="1" ht="13.5" x14ac:dyDescent="0.3"/>
    <row r="1836" customFormat="1" ht="13.5" x14ac:dyDescent="0.3"/>
    <row r="1837" customFormat="1" ht="13.5" x14ac:dyDescent="0.3"/>
    <row r="1838" customFormat="1" ht="13.5" x14ac:dyDescent="0.3"/>
    <row r="1839" customFormat="1" ht="13.5" x14ac:dyDescent="0.3"/>
    <row r="1840" customFormat="1" ht="13.5" x14ac:dyDescent="0.3"/>
    <row r="1841" customFormat="1" ht="13.5" x14ac:dyDescent="0.3"/>
    <row r="1842" customFormat="1" ht="13.5" x14ac:dyDescent="0.3"/>
    <row r="1843" customFormat="1" ht="13.5" x14ac:dyDescent="0.3"/>
    <row r="1844" customFormat="1" ht="13.5" x14ac:dyDescent="0.3"/>
    <row r="1845" customFormat="1" ht="13.5" x14ac:dyDescent="0.3"/>
    <row r="1846" customFormat="1" ht="13.5" x14ac:dyDescent="0.3"/>
    <row r="1847" customFormat="1" ht="13.5" x14ac:dyDescent="0.3"/>
    <row r="1848" customFormat="1" ht="13.5" x14ac:dyDescent="0.3"/>
    <row r="1849" customFormat="1" ht="13.5" x14ac:dyDescent="0.3"/>
    <row r="1850" customFormat="1" ht="13.5" x14ac:dyDescent="0.3"/>
    <row r="1851" customFormat="1" ht="13.5" x14ac:dyDescent="0.3"/>
    <row r="1852" customFormat="1" ht="13.5" x14ac:dyDescent="0.3"/>
    <row r="1853" customFormat="1" ht="13.5" x14ac:dyDescent="0.3"/>
    <row r="1854" customFormat="1" ht="13.5" x14ac:dyDescent="0.3"/>
    <row r="1855" customFormat="1" ht="13.5" x14ac:dyDescent="0.3"/>
    <row r="1856" customFormat="1" ht="13.5" x14ac:dyDescent="0.3"/>
    <row r="1857" customFormat="1" ht="13.5" x14ac:dyDescent="0.3"/>
    <row r="1858" customFormat="1" ht="13.5" x14ac:dyDescent="0.3"/>
    <row r="1859" customFormat="1" ht="13.5" x14ac:dyDescent="0.3"/>
    <row r="1860" customFormat="1" ht="13.5" x14ac:dyDescent="0.3"/>
    <row r="1861" customFormat="1" ht="13.5" x14ac:dyDescent="0.3"/>
    <row r="1862" customFormat="1" ht="13.5" x14ac:dyDescent="0.3"/>
    <row r="1863" customFormat="1" ht="13.5" x14ac:dyDescent="0.3"/>
    <row r="1864" customFormat="1" ht="13.5" x14ac:dyDescent="0.3"/>
    <row r="1865" customFormat="1" ht="13.5" x14ac:dyDescent="0.3"/>
    <row r="1866" customFormat="1" ht="13.5" x14ac:dyDescent="0.3"/>
    <row r="1867" customFormat="1" ht="13.5" x14ac:dyDescent="0.3"/>
    <row r="1868" customFormat="1" ht="13.5" x14ac:dyDescent="0.3"/>
    <row r="1869" customFormat="1" ht="13.5" x14ac:dyDescent="0.3"/>
    <row r="1870" customFormat="1" ht="13.5" x14ac:dyDescent="0.3"/>
    <row r="1871" customFormat="1" ht="13.5" x14ac:dyDescent="0.3"/>
    <row r="1872" customFormat="1" ht="13.5" x14ac:dyDescent="0.3"/>
    <row r="1873" customFormat="1" ht="13.5" x14ac:dyDescent="0.3"/>
    <row r="1874" customFormat="1" ht="13.5" x14ac:dyDescent="0.3"/>
    <row r="1875" customFormat="1" ht="13.5" x14ac:dyDescent="0.3"/>
    <row r="1876" customFormat="1" ht="13.5" x14ac:dyDescent="0.3"/>
    <row r="1877" customFormat="1" ht="13.5" x14ac:dyDescent="0.3"/>
    <row r="1878" customFormat="1" ht="13.5" x14ac:dyDescent="0.3"/>
    <row r="1879" customFormat="1" ht="13.5" x14ac:dyDescent="0.3"/>
    <row r="1880" customFormat="1" ht="13.5" x14ac:dyDescent="0.3"/>
    <row r="1881" customFormat="1" ht="13.5" x14ac:dyDescent="0.3"/>
    <row r="1882" customFormat="1" ht="13.5" x14ac:dyDescent="0.3"/>
    <row r="1883" customFormat="1" ht="13.5" x14ac:dyDescent="0.3"/>
    <row r="1884" customFormat="1" ht="13.5" x14ac:dyDescent="0.3"/>
    <row r="1885" customFormat="1" ht="13.5" x14ac:dyDescent="0.3"/>
    <row r="1886" customFormat="1" ht="13.5" x14ac:dyDescent="0.3"/>
    <row r="1887" customFormat="1" ht="13.5" x14ac:dyDescent="0.3"/>
    <row r="1888" customFormat="1" ht="13.5" x14ac:dyDescent="0.3"/>
    <row r="1889" customFormat="1" ht="13.5" x14ac:dyDescent="0.3"/>
    <row r="1890" customFormat="1" ht="13.5" x14ac:dyDescent="0.3"/>
    <row r="1891" customFormat="1" ht="13.5" x14ac:dyDescent="0.3"/>
    <row r="1892" customFormat="1" ht="13.5" x14ac:dyDescent="0.3"/>
    <row r="1893" customFormat="1" ht="13.5" x14ac:dyDescent="0.3"/>
    <row r="1894" customFormat="1" ht="13.5" x14ac:dyDescent="0.3"/>
    <row r="1895" customFormat="1" ht="13.5" x14ac:dyDescent="0.3"/>
    <row r="1896" customFormat="1" ht="13.5" x14ac:dyDescent="0.3"/>
    <row r="1897" customFormat="1" ht="13.5" x14ac:dyDescent="0.3"/>
    <row r="1898" customFormat="1" ht="13.5" x14ac:dyDescent="0.3"/>
    <row r="1899" customFormat="1" ht="13.5" x14ac:dyDescent="0.3"/>
    <row r="1900" customFormat="1" ht="13.5" x14ac:dyDescent="0.3"/>
    <row r="1901" customFormat="1" ht="13.5" x14ac:dyDescent="0.3"/>
    <row r="1902" customFormat="1" ht="13.5" x14ac:dyDescent="0.3"/>
    <row r="1903" customFormat="1" ht="13.5" x14ac:dyDescent="0.3"/>
    <row r="1904" customFormat="1" ht="13.5" x14ac:dyDescent="0.3"/>
    <row r="1905" customFormat="1" ht="13.5" x14ac:dyDescent="0.3"/>
    <row r="1906" customFormat="1" ht="13.5" x14ac:dyDescent="0.3"/>
    <row r="1907" customFormat="1" ht="13.5" x14ac:dyDescent="0.3"/>
    <row r="1908" customFormat="1" ht="13.5" x14ac:dyDescent="0.3"/>
    <row r="1909" customFormat="1" ht="13.5" x14ac:dyDescent="0.3"/>
    <row r="1910" customFormat="1" ht="13.5" x14ac:dyDescent="0.3"/>
    <row r="1911" customFormat="1" ht="13.5" x14ac:dyDescent="0.3"/>
    <row r="1912" customFormat="1" ht="13.5" x14ac:dyDescent="0.3"/>
    <row r="1913" customFormat="1" ht="13.5" x14ac:dyDescent="0.3"/>
    <row r="1914" customFormat="1" ht="13.5" x14ac:dyDescent="0.3"/>
    <row r="1915" customFormat="1" ht="13.5" x14ac:dyDescent="0.3"/>
    <row r="1916" customFormat="1" ht="13.5" x14ac:dyDescent="0.3"/>
    <row r="1917" customFormat="1" ht="13.5" x14ac:dyDescent="0.3"/>
    <row r="1918" customFormat="1" ht="13.5" x14ac:dyDescent="0.3"/>
    <row r="1919" customFormat="1" ht="13.5" x14ac:dyDescent="0.3"/>
    <row r="1920" customFormat="1" ht="13.5" x14ac:dyDescent="0.3"/>
    <row r="1921" customFormat="1" ht="13.5" x14ac:dyDescent="0.3"/>
    <row r="1922" customFormat="1" ht="13.5" x14ac:dyDescent="0.3"/>
    <row r="1923" customFormat="1" ht="13.5" x14ac:dyDescent="0.3"/>
    <row r="1924" customFormat="1" ht="13.5" x14ac:dyDescent="0.3"/>
    <row r="1925" customFormat="1" ht="13.5" x14ac:dyDescent="0.3"/>
    <row r="1926" customFormat="1" ht="13.5" x14ac:dyDescent="0.3"/>
    <row r="1927" customFormat="1" ht="13.5" x14ac:dyDescent="0.3"/>
    <row r="1928" customFormat="1" ht="13.5" x14ac:dyDescent="0.3"/>
    <row r="1929" customFormat="1" ht="13.5" x14ac:dyDescent="0.3"/>
    <row r="1930" customFormat="1" ht="13.5" x14ac:dyDescent="0.3"/>
    <row r="1931" customFormat="1" ht="13.5" x14ac:dyDescent="0.3"/>
    <row r="1932" customFormat="1" ht="13.5" x14ac:dyDescent="0.3"/>
    <row r="1933" customFormat="1" ht="13.5" x14ac:dyDescent="0.3"/>
    <row r="1934" customFormat="1" ht="13.5" x14ac:dyDescent="0.3"/>
    <row r="1935" customFormat="1" ht="13.5" x14ac:dyDescent="0.3"/>
    <row r="1936" customFormat="1" ht="13.5" x14ac:dyDescent="0.3"/>
    <row r="1937" customFormat="1" ht="13.5" x14ac:dyDescent="0.3"/>
    <row r="1938" customFormat="1" ht="13.5" x14ac:dyDescent="0.3"/>
    <row r="1939" customFormat="1" ht="13.5" x14ac:dyDescent="0.3"/>
    <row r="1940" customFormat="1" ht="13.5" x14ac:dyDescent="0.3"/>
    <row r="1941" customFormat="1" ht="13.5" x14ac:dyDescent="0.3"/>
    <row r="1942" customFormat="1" ht="13.5" x14ac:dyDescent="0.3"/>
    <row r="1943" customFormat="1" ht="13.5" x14ac:dyDescent="0.3"/>
    <row r="1944" customFormat="1" ht="13.5" x14ac:dyDescent="0.3"/>
    <row r="1945" customFormat="1" ht="13.5" x14ac:dyDescent="0.3"/>
    <row r="1946" customFormat="1" ht="13.5" x14ac:dyDescent="0.3"/>
    <row r="1947" customFormat="1" ht="13.5" x14ac:dyDescent="0.3"/>
    <row r="1948" customFormat="1" ht="13.5" x14ac:dyDescent="0.3"/>
    <row r="1949" customFormat="1" ht="13.5" x14ac:dyDescent="0.3"/>
    <row r="1950" customFormat="1" ht="13.5" x14ac:dyDescent="0.3"/>
    <row r="1951" customFormat="1" ht="13.5" x14ac:dyDescent="0.3"/>
    <row r="1952" customFormat="1" ht="13.5" x14ac:dyDescent="0.3"/>
    <row r="1953" customFormat="1" ht="13.5" x14ac:dyDescent="0.3"/>
    <row r="1954" customFormat="1" ht="13.5" x14ac:dyDescent="0.3"/>
    <row r="1955" customFormat="1" ht="13.5" x14ac:dyDescent="0.3"/>
    <row r="1956" customFormat="1" ht="13.5" x14ac:dyDescent="0.3"/>
    <row r="1957" customFormat="1" ht="13.5" x14ac:dyDescent="0.3"/>
    <row r="1958" customFormat="1" ht="13.5" x14ac:dyDescent="0.3"/>
    <row r="1959" customFormat="1" ht="13.5" x14ac:dyDescent="0.3"/>
    <row r="1960" customFormat="1" ht="13.5" x14ac:dyDescent="0.3"/>
    <row r="1961" customFormat="1" ht="13.5" x14ac:dyDescent="0.3"/>
    <row r="1962" customFormat="1" ht="13.5" x14ac:dyDescent="0.3"/>
    <row r="1963" customFormat="1" ht="13.5" x14ac:dyDescent="0.3"/>
    <row r="1964" customFormat="1" ht="13.5" x14ac:dyDescent="0.3"/>
    <row r="1965" customFormat="1" ht="13.5" x14ac:dyDescent="0.3"/>
    <row r="1966" customFormat="1" ht="13.5" x14ac:dyDescent="0.3"/>
    <row r="1967" customFormat="1" ht="13.5" x14ac:dyDescent="0.3"/>
    <row r="1968" customFormat="1" ht="13.5" x14ac:dyDescent="0.3"/>
    <row r="1969" customFormat="1" ht="13.5" x14ac:dyDescent="0.3"/>
    <row r="1970" customFormat="1" ht="13.5" x14ac:dyDescent="0.3"/>
    <row r="1971" customFormat="1" ht="13.5" x14ac:dyDescent="0.3"/>
    <row r="1972" customFormat="1" ht="13.5" x14ac:dyDescent="0.3"/>
    <row r="1973" customFormat="1" ht="13.5" x14ac:dyDescent="0.3"/>
    <row r="1974" customFormat="1" ht="13.5" x14ac:dyDescent="0.3"/>
    <row r="1975" customFormat="1" ht="13.5" x14ac:dyDescent="0.3"/>
    <row r="1976" customFormat="1" ht="13.5" x14ac:dyDescent="0.3"/>
    <row r="1977" customFormat="1" ht="13.5" x14ac:dyDescent="0.3"/>
    <row r="1978" customFormat="1" ht="13.5" x14ac:dyDescent="0.3"/>
    <row r="1979" customFormat="1" ht="13.5" x14ac:dyDescent="0.3"/>
    <row r="1980" customFormat="1" ht="13.5" x14ac:dyDescent="0.3"/>
    <row r="1981" customFormat="1" ht="13.5" x14ac:dyDescent="0.3"/>
    <row r="1982" customFormat="1" ht="13.5" x14ac:dyDescent="0.3"/>
    <row r="1983" customFormat="1" ht="13.5" x14ac:dyDescent="0.3"/>
    <row r="1984" customFormat="1" ht="13.5" x14ac:dyDescent="0.3"/>
    <row r="1985" customFormat="1" ht="13.5" x14ac:dyDescent="0.3"/>
    <row r="1986" customFormat="1" ht="13.5" x14ac:dyDescent="0.3"/>
    <row r="1987" customFormat="1" ht="13.5" x14ac:dyDescent="0.3"/>
    <row r="1988" customFormat="1" ht="13.5" x14ac:dyDescent="0.3"/>
    <row r="1989" customFormat="1" ht="13.5" x14ac:dyDescent="0.3"/>
    <row r="1990" customFormat="1" ht="13.5" x14ac:dyDescent="0.3"/>
    <row r="1991" customFormat="1" ht="13.5" x14ac:dyDescent="0.3"/>
    <row r="1992" customFormat="1" ht="13.5" x14ac:dyDescent="0.3"/>
    <row r="1993" customFormat="1" ht="13.5" x14ac:dyDescent="0.3"/>
    <row r="1994" customFormat="1" ht="13.5" x14ac:dyDescent="0.3"/>
    <row r="1995" customFormat="1" ht="13.5" x14ac:dyDescent="0.3"/>
    <row r="1996" customFormat="1" ht="13.5" x14ac:dyDescent="0.3"/>
    <row r="1997" customFormat="1" ht="13.5" x14ac:dyDescent="0.3"/>
    <row r="1998" customFormat="1" ht="13.5" x14ac:dyDescent="0.3"/>
    <row r="1999" customFormat="1" ht="13.5" x14ac:dyDescent="0.3"/>
    <row r="2000" customFormat="1" ht="13.5" x14ac:dyDescent="0.3"/>
    <row r="2001" customFormat="1" ht="13.5" x14ac:dyDescent="0.3"/>
    <row r="2002" customFormat="1" ht="13.5" x14ac:dyDescent="0.3"/>
    <row r="2003" customFormat="1" ht="13.5" x14ac:dyDescent="0.3"/>
    <row r="2004" customFormat="1" ht="13.5" x14ac:dyDescent="0.3"/>
    <row r="2005" customFormat="1" ht="13.5" x14ac:dyDescent="0.3"/>
    <row r="2006" customFormat="1" ht="13.5" x14ac:dyDescent="0.3"/>
    <row r="2007" customFormat="1" ht="13.5" x14ac:dyDescent="0.3"/>
    <row r="2008" customFormat="1" ht="13.5" x14ac:dyDescent="0.3"/>
    <row r="2009" customFormat="1" ht="13.5" x14ac:dyDescent="0.3"/>
    <row r="2010" customFormat="1" ht="13.5" x14ac:dyDescent="0.3"/>
    <row r="2011" customFormat="1" ht="13.5" x14ac:dyDescent="0.3"/>
    <row r="2012" customFormat="1" ht="13.5" x14ac:dyDescent="0.3"/>
    <row r="2013" customFormat="1" ht="13.5" x14ac:dyDescent="0.3"/>
    <row r="2014" customFormat="1" ht="13.5" x14ac:dyDescent="0.3"/>
    <row r="2015" customFormat="1" ht="13.5" x14ac:dyDescent="0.3"/>
    <row r="2016" customFormat="1" ht="13.5" x14ac:dyDescent="0.3"/>
    <row r="2017" customFormat="1" ht="13.5" x14ac:dyDescent="0.3"/>
    <row r="2018" customFormat="1" ht="13.5" x14ac:dyDescent="0.3"/>
    <row r="2019" customFormat="1" ht="13.5" x14ac:dyDescent="0.3"/>
    <row r="2020" customFormat="1" ht="13.5" x14ac:dyDescent="0.3"/>
    <row r="2021" customFormat="1" ht="13.5" x14ac:dyDescent="0.3"/>
    <row r="2022" customFormat="1" ht="13.5" x14ac:dyDescent="0.3"/>
    <row r="2023" customFormat="1" ht="13.5" x14ac:dyDescent="0.3"/>
    <row r="2024" customFormat="1" ht="13.5" x14ac:dyDescent="0.3"/>
    <row r="2025" customFormat="1" ht="13.5" x14ac:dyDescent="0.3"/>
    <row r="2026" customFormat="1" ht="13.5" x14ac:dyDescent="0.3"/>
    <row r="2027" customFormat="1" ht="13.5" x14ac:dyDescent="0.3"/>
    <row r="2028" customFormat="1" ht="13.5" x14ac:dyDescent="0.3"/>
    <row r="2029" customFormat="1" ht="13.5" x14ac:dyDescent="0.3"/>
    <row r="2030" customFormat="1" ht="13.5" x14ac:dyDescent="0.3"/>
    <row r="2031" customFormat="1" ht="13.5" x14ac:dyDescent="0.3"/>
    <row r="2032" customFormat="1" ht="13.5" x14ac:dyDescent="0.3"/>
    <row r="2033" customFormat="1" ht="13.5" x14ac:dyDescent="0.3"/>
    <row r="2034" customFormat="1" ht="13.5" x14ac:dyDescent="0.3"/>
    <row r="2035" customFormat="1" ht="13.5" x14ac:dyDescent="0.3"/>
    <row r="2036" customFormat="1" ht="13.5" x14ac:dyDescent="0.3"/>
    <row r="2037" customFormat="1" ht="13.5" x14ac:dyDescent="0.3"/>
    <row r="2038" customFormat="1" ht="13.5" x14ac:dyDescent="0.3"/>
    <row r="2039" customFormat="1" ht="13.5" x14ac:dyDescent="0.3"/>
    <row r="2040" customFormat="1" ht="13.5" x14ac:dyDescent="0.3"/>
    <row r="2041" customFormat="1" ht="13.5" x14ac:dyDescent="0.3"/>
    <row r="2042" customFormat="1" ht="13.5" x14ac:dyDescent="0.3"/>
    <row r="2043" customFormat="1" ht="13.5" x14ac:dyDescent="0.3"/>
    <row r="2044" customFormat="1" ht="13.5" x14ac:dyDescent="0.3"/>
    <row r="2045" customFormat="1" ht="13.5" x14ac:dyDescent="0.3"/>
    <row r="2046" customFormat="1" ht="13.5" x14ac:dyDescent="0.3"/>
    <row r="2047" customFormat="1" ht="13.5" x14ac:dyDescent="0.3"/>
    <row r="2048" customFormat="1" ht="13.5" x14ac:dyDescent="0.3"/>
    <row r="2049" customFormat="1" ht="13.5" x14ac:dyDescent="0.3"/>
    <row r="2050" customFormat="1" ht="13.5" x14ac:dyDescent="0.3"/>
    <row r="2051" customFormat="1" ht="13.5" x14ac:dyDescent="0.3"/>
    <row r="2052" customFormat="1" ht="13.5" x14ac:dyDescent="0.3"/>
    <row r="2053" customFormat="1" ht="13.5" x14ac:dyDescent="0.3"/>
    <row r="2054" customFormat="1" ht="13.5" x14ac:dyDescent="0.3"/>
    <row r="2055" customFormat="1" ht="13.5" x14ac:dyDescent="0.3"/>
    <row r="2056" customFormat="1" ht="13.5" x14ac:dyDescent="0.3"/>
    <row r="2057" customFormat="1" ht="13.5" x14ac:dyDescent="0.3"/>
    <row r="2058" customFormat="1" ht="13.5" x14ac:dyDescent="0.3"/>
    <row r="2059" customFormat="1" ht="13.5" x14ac:dyDescent="0.3"/>
    <row r="2060" customFormat="1" ht="13.5" x14ac:dyDescent="0.3"/>
    <row r="2061" customFormat="1" ht="13.5" x14ac:dyDescent="0.3"/>
    <row r="2062" customFormat="1" ht="13.5" x14ac:dyDescent="0.3"/>
    <row r="2063" customFormat="1" ht="13.5" x14ac:dyDescent="0.3"/>
    <row r="2064" customFormat="1" ht="13.5" x14ac:dyDescent="0.3"/>
    <row r="2065" customFormat="1" ht="13.5" x14ac:dyDescent="0.3"/>
    <row r="2066" customFormat="1" ht="13.5" x14ac:dyDescent="0.3"/>
    <row r="2067" customFormat="1" ht="13.5" x14ac:dyDescent="0.3"/>
    <row r="2068" customFormat="1" ht="13.5" x14ac:dyDescent="0.3"/>
    <row r="2069" customFormat="1" ht="13.5" x14ac:dyDescent="0.3"/>
    <row r="2070" customFormat="1" ht="13.5" x14ac:dyDescent="0.3"/>
    <row r="2071" customFormat="1" ht="13.5" x14ac:dyDescent="0.3"/>
    <row r="2072" customFormat="1" ht="13.5" x14ac:dyDescent="0.3"/>
    <row r="2073" customFormat="1" ht="13.5" x14ac:dyDescent="0.3"/>
    <row r="2074" customFormat="1" ht="13.5" x14ac:dyDescent="0.3"/>
    <row r="2075" customFormat="1" ht="13.5" x14ac:dyDescent="0.3"/>
    <row r="2076" customFormat="1" ht="13.5" x14ac:dyDescent="0.3"/>
    <row r="2077" customFormat="1" ht="13.5" x14ac:dyDescent="0.3"/>
    <row r="2078" customFormat="1" ht="13.5" x14ac:dyDescent="0.3"/>
    <row r="2079" customFormat="1" ht="13.5" x14ac:dyDescent="0.3"/>
    <row r="2080" customFormat="1" ht="13.5" x14ac:dyDescent="0.3"/>
    <row r="2081" customFormat="1" ht="13.5" x14ac:dyDescent="0.3"/>
    <row r="2082" customFormat="1" ht="13.5" x14ac:dyDescent="0.3"/>
    <row r="2083" customFormat="1" ht="13.5" x14ac:dyDescent="0.3"/>
    <row r="2084" customFormat="1" ht="13.5" x14ac:dyDescent="0.3"/>
    <row r="2085" customFormat="1" ht="13.5" x14ac:dyDescent="0.3"/>
    <row r="2086" customFormat="1" ht="13.5" x14ac:dyDescent="0.3"/>
    <row r="2087" customFormat="1" ht="13.5" x14ac:dyDescent="0.3"/>
    <row r="2088" customFormat="1" ht="13.5" x14ac:dyDescent="0.3"/>
    <row r="2089" customFormat="1" ht="13.5" x14ac:dyDescent="0.3"/>
    <row r="2090" customFormat="1" ht="13.5" x14ac:dyDescent="0.3"/>
    <row r="2091" customFormat="1" ht="13.5" x14ac:dyDescent="0.3"/>
    <row r="2092" customFormat="1" ht="13.5" x14ac:dyDescent="0.3"/>
    <row r="2093" customFormat="1" ht="13.5" x14ac:dyDescent="0.3"/>
    <row r="2094" customFormat="1" ht="13.5" x14ac:dyDescent="0.3"/>
    <row r="2095" customFormat="1" ht="13.5" x14ac:dyDescent="0.3"/>
    <row r="2096" customFormat="1" ht="13.5" x14ac:dyDescent="0.3"/>
    <row r="2097" customFormat="1" ht="13.5" x14ac:dyDescent="0.3"/>
    <row r="2098" customFormat="1" ht="13.5" x14ac:dyDescent="0.3"/>
    <row r="2099" customFormat="1" ht="13.5" x14ac:dyDescent="0.3"/>
    <row r="2100" customFormat="1" ht="13.5" x14ac:dyDescent="0.3"/>
    <row r="2101" customFormat="1" ht="13.5" x14ac:dyDescent="0.3"/>
    <row r="2102" customFormat="1" ht="13.5" x14ac:dyDescent="0.3"/>
    <row r="2103" customFormat="1" ht="13.5" x14ac:dyDescent="0.3"/>
    <row r="2104" customFormat="1" ht="13.5" x14ac:dyDescent="0.3"/>
    <row r="2105" customFormat="1" ht="13.5" x14ac:dyDescent="0.3"/>
    <row r="2106" customFormat="1" ht="13.5" x14ac:dyDescent="0.3"/>
    <row r="2107" customFormat="1" ht="13.5" x14ac:dyDescent="0.3"/>
    <row r="2108" customFormat="1" ht="13.5" x14ac:dyDescent="0.3"/>
    <row r="2109" customFormat="1" ht="13.5" x14ac:dyDescent="0.3"/>
    <row r="2110" customFormat="1" ht="13.5" x14ac:dyDescent="0.3"/>
    <row r="2111" customFormat="1" ht="13.5" x14ac:dyDescent="0.3"/>
    <row r="2112" customFormat="1" ht="13.5" x14ac:dyDescent="0.3"/>
    <row r="2113" customFormat="1" ht="13.5" x14ac:dyDescent="0.3"/>
    <row r="2114" customFormat="1" ht="13.5" x14ac:dyDescent="0.3"/>
    <row r="2115" customFormat="1" ht="13.5" x14ac:dyDescent="0.3"/>
    <row r="2116" customFormat="1" ht="13.5" x14ac:dyDescent="0.3"/>
    <row r="2117" customFormat="1" ht="13.5" x14ac:dyDescent="0.3"/>
    <row r="2118" customFormat="1" ht="13.5" x14ac:dyDescent="0.3"/>
    <row r="2119" customFormat="1" ht="13.5" x14ac:dyDescent="0.3"/>
    <row r="2120" customFormat="1" ht="13.5" x14ac:dyDescent="0.3"/>
    <row r="2121" customFormat="1" ht="13.5" x14ac:dyDescent="0.3"/>
    <row r="2122" customFormat="1" ht="13.5" x14ac:dyDescent="0.3"/>
    <row r="2123" customFormat="1" ht="13.5" x14ac:dyDescent="0.3"/>
    <row r="2124" customFormat="1" ht="13.5" x14ac:dyDescent="0.3"/>
    <row r="2125" customFormat="1" ht="13.5" x14ac:dyDescent="0.3"/>
    <row r="2126" customFormat="1" ht="13.5" x14ac:dyDescent="0.3"/>
    <row r="2127" customFormat="1" ht="13.5" x14ac:dyDescent="0.3"/>
    <row r="2128" customFormat="1" ht="13.5" x14ac:dyDescent="0.3"/>
    <row r="2129" customFormat="1" ht="13.5" x14ac:dyDescent="0.3"/>
    <row r="2130" customFormat="1" ht="13.5" x14ac:dyDescent="0.3"/>
    <row r="2131" customFormat="1" ht="13.5" x14ac:dyDescent="0.3"/>
    <row r="2132" customFormat="1" ht="13.5" x14ac:dyDescent="0.3"/>
    <row r="2133" customFormat="1" ht="13.5" x14ac:dyDescent="0.3"/>
    <row r="2134" customFormat="1" ht="13.5" x14ac:dyDescent="0.3"/>
    <row r="2135" customFormat="1" ht="13.5" x14ac:dyDescent="0.3"/>
    <row r="2136" customFormat="1" ht="13.5" x14ac:dyDescent="0.3"/>
    <row r="2137" customFormat="1" ht="13.5" x14ac:dyDescent="0.3"/>
    <row r="2138" customFormat="1" ht="13.5" x14ac:dyDescent="0.3"/>
    <row r="2139" customFormat="1" ht="13.5" x14ac:dyDescent="0.3"/>
    <row r="2140" customFormat="1" ht="13.5" x14ac:dyDescent="0.3"/>
    <row r="2141" customFormat="1" ht="13.5" x14ac:dyDescent="0.3"/>
    <row r="2142" customFormat="1" ht="13.5" x14ac:dyDescent="0.3"/>
    <row r="2143" customFormat="1" ht="13.5" x14ac:dyDescent="0.3"/>
    <row r="2144" customFormat="1" ht="13.5" x14ac:dyDescent="0.3"/>
    <row r="2145" customFormat="1" ht="13.5" x14ac:dyDescent="0.3"/>
    <row r="2146" customFormat="1" ht="13.5" x14ac:dyDescent="0.3"/>
    <row r="2147" customFormat="1" ht="13.5" x14ac:dyDescent="0.3"/>
    <row r="2148" customFormat="1" ht="13.5" x14ac:dyDescent="0.3"/>
    <row r="2149" customFormat="1" ht="13.5" x14ac:dyDescent="0.3"/>
    <row r="2150" customFormat="1" ht="13.5" x14ac:dyDescent="0.3"/>
    <row r="2151" customFormat="1" ht="13.5" x14ac:dyDescent="0.3"/>
    <row r="2152" customFormat="1" ht="13.5" x14ac:dyDescent="0.3"/>
    <row r="2153" customFormat="1" ht="13.5" x14ac:dyDescent="0.3"/>
    <row r="2154" customFormat="1" ht="13.5" x14ac:dyDescent="0.3"/>
    <row r="2155" customFormat="1" ht="13.5" x14ac:dyDescent="0.3"/>
    <row r="2156" customFormat="1" ht="13.5" x14ac:dyDescent="0.3"/>
    <row r="2157" customFormat="1" ht="13.5" x14ac:dyDescent="0.3"/>
    <row r="2158" customFormat="1" ht="13.5" x14ac:dyDescent="0.3"/>
    <row r="2159" customFormat="1" ht="13.5" x14ac:dyDescent="0.3"/>
    <row r="2160" customFormat="1" ht="13.5" x14ac:dyDescent="0.3"/>
    <row r="2161" customFormat="1" ht="13.5" x14ac:dyDescent="0.3"/>
    <row r="2162" customFormat="1" ht="13.5" x14ac:dyDescent="0.3"/>
    <row r="2163" customFormat="1" ht="13.5" x14ac:dyDescent="0.3"/>
    <row r="2164" customFormat="1" ht="13.5" x14ac:dyDescent="0.3"/>
    <row r="2165" customFormat="1" ht="13.5" x14ac:dyDescent="0.3"/>
    <row r="2166" customFormat="1" ht="13.5" x14ac:dyDescent="0.3"/>
    <row r="2167" customFormat="1" ht="13.5" x14ac:dyDescent="0.3"/>
    <row r="2168" customFormat="1" ht="13.5" x14ac:dyDescent="0.3"/>
    <row r="2169" customFormat="1" ht="13.5" x14ac:dyDescent="0.3"/>
    <row r="2170" customFormat="1" ht="13.5" x14ac:dyDescent="0.3"/>
    <row r="2171" customFormat="1" ht="13.5" x14ac:dyDescent="0.3"/>
    <row r="2172" customFormat="1" ht="13.5" x14ac:dyDescent="0.3"/>
    <row r="2173" customFormat="1" ht="13.5" x14ac:dyDescent="0.3"/>
    <row r="2174" customFormat="1" ht="13.5" x14ac:dyDescent="0.3"/>
    <row r="2175" customFormat="1" ht="13.5" x14ac:dyDescent="0.3"/>
    <row r="2176" customFormat="1" ht="13.5" x14ac:dyDescent="0.3"/>
    <row r="2177" customFormat="1" ht="13.5" x14ac:dyDescent="0.3"/>
    <row r="2178" customFormat="1" ht="13.5" x14ac:dyDescent="0.3"/>
    <row r="2179" customFormat="1" ht="13.5" x14ac:dyDescent="0.3"/>
    <row r="2180" customFormat="1" ht="13.5" x14ac:dyDescent="0.3"/>
    <row r="2181" customFormat="1" ht="13.5" x14ac:dyDescent="0.3"/>
    <row r="2182" customFormat="1" ht="13.5" x14ac:dyDescent="0.3"/>
    <row r="2183" customFormat="1" ht="13.5" x14ac:dyDescent="0.3"/>
    <row r="2184" customFormat="1" ht="13.5" x14ac:dyDescent="0.3"/>
    <row r="2185" customFormat="1" ht="13.5" x14ac:dyDescent="0.3"/>
    <row r="2186" customFormat="1" ht="13.5" x14ac:dyDescent="0.3"/>
    <row r="2187" customFormat="1" ht="13.5" x14ac:dyDescent="0.3"/>
    <row r="2188" customFormat="1" ht="13.5" x14ac:dyDescent="0.3"/>
    <row r="2189" customFormat="1" ht="13.5" x14ac:dyDescent="0.3"/>
    <row r="2190" customFormat="1" ht="13.5" x14ac:dyDescent="0.3"/>
    <row r="2191" customFormat="1" ht="13.5" x14ac:dyDescent="0.3"/>
    <row r="2192" customFormat="1" ht="13.5" x14ac:dyDescent="0.3"/>
    <row r="2193" customFormat="1" ht="13.5" x14ac:dyDescent="0.3"/>
    <row r="2194" customFormat="1" ht="13.5" x14ac:dyDescent="0.3"/>
    <row r="2195" customFormat="1" ht="13.5" x14ac:dyDescent="0.3"/>
    <row r="2196" customFormat="1" ht="13.5" x14ac:dyDescent="0.3"/>
    <row r="2197" customFormat="1" ht="13.5" x14ac:dyDescent="0.3"/>
    <row r="2198" customFormat="1" ht="13.5" x14ac:dyDescent="0.3"/>
    <row r="2199" customFormat="1" ht="13.5" x14ac:dyDescent="0.3"/>
    <row r="2200" customFormat="1" ht="13.5" x14ac:dyDescent="0.3"/>
    <row r="2201" customFormat="1" ht="13.5" x14ac:dyDescent="0.3"/>
    <row r="2202" customFormat="1" ht="13.5" x14ac:dyDescent="0.3"/>
    <row r="2203" customFormat="1" ht="13.5" x14ac:dyDescent="0.3"/>
    <row r="2204" customFormat="1" ht="13.5" x14ac:dyDescent="0.3"/>
    <row r="2205" customFormat="1" ht="13.5" x14ac:dyDescent="0.3"/>
    <row r="2206" customFormat="1" ht="13.5" x14ac:dyDescent="0.3"/>
    <row r="2207" customFormat="1" ht="13.5" x14ac:dyDescent="0.3"/>
    <row r="2208" customFormat="1" ht="13.5" x14ac:dyDescent="0.3"/>
    <row r="2209" customFormat="1" ht="13.5" x14ac:dyDescent="0.3"/>
    <row r="2210" customFormat="1" ht="13.5" x14ac:dyDescent="0.3"/>
    <row r="2211" customFormat="1" ht="13.5" x14ac:dyDescent="0.3"/>
    <row r="2212" customFormat="1" ht="13.5" x14ac:dyDescent="0.3"/>
    <row r="2213" customFormat="1" ht="13.5" x14ac:dyDescent="0.3"/>
    <row r="2214" customFormat="1" ht="13.5" x14ac:dyDescent="0.3"/>
    <row r="2215" customFormat="1" ht="13.5" x14ac:dyDescent="0.3"/>
    <row r="2216" customFormat="1" ht="13.5" x14ac:dyDescent="0.3"/>
    <row r="2217" customFormat="1" ht="13.5" x14ac:dyDescent="0.3"/>
    <row r="2218" customFormat="1" ht="13.5" x14ac:dyDescent="0.3"/>
    <row r="2219" customFormat="1" ht="13.5" x14ac:dyDescent="0.3"/>
    <row r="2220" customFormat="1" ht="13.5" x14ac:dyDescent="0.3"/>
    <row r="2221" customFormat="1" ht="13.5" x14ac:dyDescent="0.3"/>
    <row r="2222" customFormat="1" ht="13.5" x14ac:dyDescent="0.3"/>
    <row r="2223" customFormat="1" ht="13.5" x14ac:dyDescent="0.3"/>
    <row r="2224" customFormat="1" ht="13.5" x14ac:dyDescent="0.3"/>
    <row r="2225" customFormat="1" ht="13.5" x14ac:dyDescent="0.3"/>
    <row r="2226" customFormat="1" ht="13.5" x14ac:dyDescent="0.3"/>
    <row r="2227" customFormat="1" ht="13.5" x14ac:dyDescent="0.3"/>
    <row r="2228" customFormat="1" ht="13.5" x14ac:dyDescent="0.3"/>
    <row r="2229" customFormat="1" ht="13.5" x14ac:dyDescent="0.3"/>
    <row r="2230" customFormat="1" ht="13.5" x14ac:dyDescent="0.3"/>
    <row r="2231" customFormat="1" ht="13.5" x14ac:dyDescent="0.3"/>
    <row r="2232" customFormat="1" ht="13.5" x14ac:dyDescent="0.3"/>
    <row r="2233" customFormat="1" ht="13.5" x14ac:dyDescent="0.3"/>
    <row r="2234" customFormat="1" ht="13.5" x14ac:dyDescent="0.3"/>
    <row r="2235" customFormat="1" ht="13.5" x14ac:dyDescent="0.3"/>
    <row r="2236" customFormat="1" ht="13.5" x14ac:dyDescent="0.3"/>
    <row r="2237" customFormat="1" ht="13.5" x14ac:dyDescent="0.3"/>
    <row r="2238" customFormat="1" ht="13.5" x14ac:dyDescent="0.3"/>
    <row r="2239" customFormat="1" ht="13.5" x14ac:dyDescent="0.3"/>
    <row r="2240" customFormat="1" ht="13.5" x14ac:dyDescent="0.3"/>
    <row r="2241" customFormat="1" ht="13.5" x14ac:dyDescent="0.3"/>
    <row r="2242" customFormat="1" ht="13.5" x14ac:dyDescent="0.3"/>
    <row r="2243" customFormat="1" ht="13.5" x14ac:dyDescent="0.3"/>
    <row r="2244" customFormat="1" ht="13.5" x14ac:dyDescent="0.3"/>
    <row r="2245" customFormat="1" ht="13.5" x14ac:dyDescent="0.3"/>
    <row r="2246" customFormat="1" ht="13.5" x14ac:dyDescent="0.3"/>
    <row r="2247" customFormat="1" ht="13.5" x14ac:dyDescent="0.3"/>
    <row r="2248" customFormat="1" ht="13.5" x14ac:dyDescent="0.3"/>
    <row r="2249" customFormat="1" ht="13.5" x14ac:dyDescent="0.3"/>
    <row r="2250" customFormat="1" ht="13.5" x14ac:dyDescent="0.3"/>
    <row r="2251" customFormat="1" ht="13.5" x14ac:dyDescent="0.3"/>
    <row r="2252" customFormat="1" ht="13.5" x14ac:dyDescent="0.3"/>
    <row r="2253" customFormat="1" ht="13.5" x14ac:dyDescent="0.3"/>
    <row r="2254" customFormat="1" ht="13.5" x14ac:dyDescent="0.3"/>
    <row r="2255" customFormat="1" ht="13.5" x14ac:dyDescent="0.3"/>
    <row r="2256" customFormat="1" ht="13.5" x14ac:dyDescent="0.3"/>
    <row r="2257" customFormat="1" ht="13.5" x14ac:dyDescent="0.3"/>
    <row r="2258" customFormat="1" ht="13.5" x14ac:dyDescent="0.3"/>
    <row r="2259" customFormat="1" ht="13.5" x14ac:dyDescent="0.3"/>
    <row r="2260" customFormat="1" ht="13.5" x14ac:dyDescent="0.3"/>
    <row r="2261" customFormat="1" ht="13.5" x14ac:dyDescent="0.3"/>
    <row r="2262" customFormat="1" ht="13.5" x14ac:dyDescent="0.3"/>
    <row r="2263" customFormat="1" ht="13.5" x14ac:dyDescent="0.3"/>
    <row r="2264" customFormat="1" ht="13.5" x14ac:dyDescent="0.3"/>
    <row r="2265" customFormat="1" ht="13.5" x14ac:dyDescent="0.3"/>
    <row r="2266" customFormat="1" ht="13.5" x14ac:dyDescent="0.3"/>
    <row r="2267" customFormat="1" ht="13.5" x14ac:dyDescent="0.3"/>
    <row r="2268" customFormat="1" ht="13.5" x14ac:dyDescent="0.3"/>
    <row r="2269" customFormat="1" ht="13.5" x14ac:dyDescent="0.3"/>
    <row r="2270" customFormat="1" ht="13.5" x14ac:dyDescent="0.3"/>
    <row r="2271" customFormat="1" ht="13.5" x14ac:dyDescent="0.3"/>
    <row r="2272" customFormat="1" ht="13.5" x14ac:dyDescent="0.3"/>
    <row r="2273" customFormat="1" ht="13.5" x14ac:dyDescent="0.3"/>
    <row r="2274" customFormat="1" ht="13.5" x14ac:dyDescent="0.3"/>
    <row r="2275" customFormat="1" ht="13.5" x14ac:dyDescent="0.3"/>
    <row r="2276" customFormat="1" ht="13.5" x14ac:dyDescent="0.3"/>
    <row r="2277" customFormat="1" ht="13.5" x14ac:dyDescent="0.3"/>
    <row r="2278" customFormat="1" ht="13.5" x14ac:dyDescent="0.3"/>
    <row r="2279" customFormat="1" ht="13.5" x14ac:dyDescent="0.3"/>
    <row r="2280" customFormat="1" ht="13.5" x14ac:dyDescent="0.3"/>
    <row r="2281" customFormat="1" ht="13.5" x14ac:dyDescent="0.3"/>
    <row r="2282" customFormat="1" ht="13.5" x14ac:dyDescent="0.3"/>
    <row r="2283" customFormat="1" ht="13.5" x14ac:dyDescent="0.3"/>
    <row r="2284" customFormat="1" ht="13.5" x14ac:dyDescent="0.3"/>
    <row r="2285" customFormat="1" ht="13.5" x14ac:dyDescent="0.3"/>
    <row r="2286" customFormat="1" ht="13.5" x14ac:dyDescent="0.3"/>
    <row r="2287" customFormat="1" ht="13.5" x14ac:dyDescent="0.3"/>
    <row r="2288" customFormat="1" ht="13.5" x14ac:dyDescent="0.3"/>
    <row r="2289" customFormat="1" ht="13.5" x14ac:dyDescent="0.3"/>
    <row r="2290" customFormat="1" ht="13.5" x14ac:dyDescent="0.3"/>
    <row r="2291" customFormat="1" ht="13.5" x14ac:dyDescent="0.3"/>
    <row r="2292" customFormat="1" ht="13.5" x14ac:dyDescent="0.3"/>
    <row r="2293" customFormat="1" ht="13.5" x14ac:dyDescent="0.3"/>
    <row r="2294" customFormat="1" ht="13.5" x14ac:dyDescent="0.3"/>
    <row r="2295" customFormat="1" ht="13.5" x14ac:dyDescent="0.3"/>
    <row r="2296" customFormat="1" ht="13.5" x14ac:dyDescent="0.3"/>
    <row r="2297" customFormat="1" ht="13.5" x14ac:dyDescent="0.3"/>
    <row r="2298" customFormat="1" ht="13.5" x14ac:dyDescent="0.3"/>
    <row r="2299" customFormat="1" ht="13.5" x14ac:dyDescent="0.3"/>
    <row r="2300" customFormat="1" ht="13.5" x14ac:dyDescent="0.3"/>
    <row r="2301" customFormat="1" ht="13.5" x14ac:dyDescent="0.3"/>
    <row r="2302" customFormat="1" ht="13.5" x14ac:dyDescent="0.3"/>
    <row r="2303" customFormat="1" ht="13.5" x14ac:dyDescent="0.3"/>
    <row r="2304" customFormat="1" ht="13.5" x14ac:dyDescent="0.3"/>
    <row r="2305" customFormat="1" ht="13.5" x14ac:dyDescent="0.3"/>
    <row r="2306" customFormat="1" ht="13.5" x14ac:dyDescent="0.3"/>
    <row r="2307" customFormat="1" ht="13.5" x14ac:dyDescent="0.3"/>
    <row r="2308" customFormat="1" ht="13.5" x14ac:dyDescent="0.3"/>
    <row r="2309" customFormat="1" ht="13.5" x14ac:dyDescent="0.3"/>
    <row r="2310" customFormat="1" ht="13.5" x14ac:dyDescent="0.3"/>
    <row r="2311" customFormat="1" ht="13.5" x14ac:dyDescent="0.3"/>
    <row r="2312" customFormat="1" ht="13.5" x14ac:dyDescent="0.3"/>
    <row r="2313" customFormat="1" ht="13.5" x14ac:dyDescent="0.3"/>
    <row r="2314" customFormat="1" ht="13.5" x14ac:dyDescent="0.3"/>
    <row r="2315" customFormat="1" ht="13.5" x14ac:dyDescent="0.3"/>
    <row r="2316" customFormat="1" ht="13.5" x14ac:dyDescent="0.3"/>
    <row r="2317" customFormat="1" ht="13.5" x14ac:dyDescent="0.3"/>
    <row r="2318" customFormat="1" ht="13.5" x14ac:dyDescent="0.3"/>
    <row r="2319" customFormat="1" ht="13.5" x14ac:dyDescent="0.3"/>
    <row r="2320" customFormat="1" ht="13.5" x14ac:dyDescent="0.3"/>
    <row r="2321" customFormat="1" ht="13.5" x14ac:dyDescent="0.3"/>
    <row r="2322" customFormat="1" ht="13.5" x14ac:dyDescent="0.3"/>
    <row r="2323" customFormat="1" ht="13.5" x14ac:dyDescent="0.3"/>
    <row r="2324" customFormat="1" ht="13.5" x14ac:dyDescent="0.3"/>
    <row r="2325" customFormat="1" ht="13.5" x14ac:dyDescent="0.3"/>
    <row r="2326" customFormat="1" ht="13.5" x14ac:dyDescent="0.3"/>
    <row r="2327" customFormat="1" ht="13.5" x14ac:dyDescent="0.3"/>
    <row r="2328" customFormat="1" ht="13.5" x14ac:dyDescent="0.3"/>
    <row r="2329" customFormat="1" ht="13.5" x14ac:dyDescent="0.3"/>
    <row r="2330" customFormat="1" ht="13.5" x14ac:dyDescent="0.3"/>
    <row r="2331" customFormat="1" ht="13.5" x14ac:dyDescent="0.3"/>
    <row r="2332" customFormat="1" ht="13.5" x14ac:dyDescent="0.3"/>
    <row r="2333" customFormat="1" ht="13.5" x14ac:dyDescent="0.3"/>
    <row r="2334" customFormat="1" ht="13.5" x14ac:dyDescent="0.3"/>
    <row r="2335" customFormat="1" ht="13.5" x14ac:dyDescent="0.3"/>
    <row r="2336" customFormat="1" ht="13.5" x14ac:dyDescent="0.3"/>
    <row r="2337" customFormat="1" ht="13.5" x14ac:dyDescent="0.3"/>
    <row r="2338" customFormat="1" ht="13.5" x14ac:dyDescent="0.3"/>
    <row r="2339" customFormat="1" ht="13.5" x14ac:dyDescent="0.3"/>
    <row r="2340" customFormat="1" ht="13.5" x14ac:dyDescent="0.3"/>
    <row r="2341" customFormat="1" ht="13.5" x14ac:dyDescent="0.3"/>
    <row r="2342" customFormat="1" ht="13.5" x14ac:dyDescent="0.3"/>
    <row r="2343" customFormat="1" ht="13.5" x14ac:dyDescent="0.3"/>
    <row r="2344" customFormat="1" ht="13.5" x14ac:dyDescent="0.3"/>
    <row r="2345" customFormat="1" ht="13.5" x14ac:dyDescent="0.3"/>
    <row r="2346" customFormat="1" ht="13.5" x14ac:dyDescent="0.3"/>
    <row r="2347" customFormat="1" ht="13.5" x14ac:dyDescent="0.3"/>
    <row r="2348" customFormat="1" ht="13.5" x14ac:dyDescent="0.3"/>
    <row r="2349" customFormat="1" ht="13.5" x14ac:dyDescent="0.3"/>
    <row r="2350" customFormat="1" ht="13.5" x14ac:dyDescent="0.3"/>
    <row r="2351" customFormat="1" ht="13.5" x14ac:dyDescent="0.3"/>
    <row r="2352" customFormat="1" ht="13.5" x14ac:dyDescent="0.3"/>
    <row r="2353" customFormat="1" ht="13.5" x14ac:dyDescent="0.3"/>
    <row r="2354" customFormat="1" ht="13.5" x14ac:dyDescent="0.3"/>
    <row r="2355" customFormat="1" ht="13.5" x14ac:dyDescent="0.3"/>
    <row r="2356" customFormat="1" ht="13.5" x14ac:dyDescent="0.3"/>
    <row r="2357" customFormat="1" ht="13.5" x14ac:dyDescent="0.3"/>
    <row r="2358" customFormat="1" ht="13.5" x14ac:dyDescent="0.3"/>
    <row r="2359" customFormat="1" ht="13.5" x14ac:dyDescent="0.3"/>
    <row r="2360" customFormat="1" ht="13.5" x14ac:dyDescent="0.3"/>
    <row r="2361" customFormat="1" ht="13.5" x14ac:dyDescent="0.3"/>
    <row r="2362" customFormat="1" ht="13.5" x14ac:dyDescent="0.3"/>
    <row r="2363" customFormat="1" ht="13.5" x14ac:dyDescent="0.3"/>
    <row r="2364" customFormat="1" ht="13.5" x14ac:dyDescent="0.3"/>
    <row r="2365" customFormat="1" ht="13.5" x14ac:dyDescent="0.3"/>
    <row r="2366" customFormat="1" ht="13.5" x14ac:dyDescent="0.3"/>
    <row r="2367" customFormat="1" ht="13.5" x14ac:dyDescent="0.3"/>
    <row r="2368" customFormat="1" ht="13.5" x14ac:dyDescent="0.3"/>
    <row r="2369" customFormat="1" ht="13.5" x14ac:dyDescent="0.3"/>
    <row r="2370" customFormat="1" ht="13.5" x14ac:dyDescent="0.3"/>
    <row r="2371" customFormat="1" ht="13.5" x14ac:dyDescent="0.3"/>
    <row r="2372" customFormat="1" ht="13.5" x14ac:dyDescent="0.3"/>
    <row r="2373" customFormat="1" ht="13.5" x14ac:dyDescent="0.3"/>
    <row r="2374" customFormat="1" ht="13.5" x14ac:dyDescent="0.3"/>
    <row r="2375" customFormat="1" ht="13.5" x14ac:dyDescent="0.3"/>
    <row r="2376" customFormat="1" ht="13.5" x14ac:dyDescent="0.3"/>
    <row r="2377" customFormat="1" ht="13.5" x14ac:dyDescent="0.3"/>
    <row r="2378" customFormat="1" ht="13.5" x14ac:dyDescent="0.3"/>
    <row r="2379" customFormat="1" ht="13.5" x14ac:dyDescent="0.3"/>
    <row r="2380" customFormat="1" ht="13.5" x14ac:dyDescent="0.3"/>
    <row r="2381" customFormat="1" ht="13.5" x14ac:dyDescent="0.3"/>
    <row r="2382" customFormat="1" ht="13.5" x14ac:dyDescent="0.3"/>
    <row r="2383" customFormat="1" ht="13.5" x14ac:dyDescent="0.3"/>
    <row r="2384" customFormat="1" ht="13.5" x14ac:dyDescent="0.3"/>
    <row r="2385" customFormat="1" ht="13.5" x14ac:dyDescent="0.3"/>
    <row r="2386" customFormat="1" ht="13.5" x14ac:dyDescent="0.3"/>
    <row r="2387" customFormat="1" ht="13.5" x14ac:dyDescent="0.3"/>
    <row r="2388" customFormat="1" ht="13.5" x14ac:dyDescent="0.3"/>
    <row r="2389" customFormat="1" ht="13.5" x14ac:dyDescent="0.3"/>
    <row r="2390" customFormat="1" ht="13.5" x14ac:dyDescent="0.3"/>
    <row r="2391" customFormat="1" ht="13.5" x14ac:dyDescent="0.3"/>
    <row r="2392" customFormat="1" ht="13.5" x14ac:dyDescent="0.3"/>
    <row r="2393" customFormat="1" ht="13.5" x14ac:dyDescent="0.3"/>
    <row r="2394" customFormat="1" ht="13.5" x14ac:dyDescent="0.3"/>
    <row r="2395" customFormat="1" ht="13.5" x14ac:dyDescent="0.3"/>
    <row r="2396" customFormat="1" ht="13.5" x14ac:dyDescent="0.3"/>
    <row r="2397" customFormat="1" ht="13.5" x14ac:dyDescent="0.3"/>
    <row r="2398" customFormat="1" ht="13.5" x14ac:dyDescent="0.3"/>
    <row r="2399" customFormat="1" ht="13.5" x14ac:dyDescent="0.3"/>
    <row r="2400" customFormat="1" ht="13.5" x14ac:dyDescent="0.3"/>
    <row r="2401" customFormat="1" ht="13.5" x14ac:dyDescent="0.3"/>
    <row r="2402" customFormat="1" ht="13.5" x14ac:dyDescent="0.3"/>
    <row r="2403" customFormat="1" ht="13.5" x14ac:dyDescent="0.3"/>
    <row r="2404" customFormat="1" ht="13.5" x14ac:dyDescent="0.3"/>
    <row r="2405" customFormat="1" ht="13.5" x14ac:dyDescent="0.3"/>
    <row r="2406" customFormat="1" ht="13.5" x14ac:dyDescent="0.3"/>
    <row r="2407" customFormat="1" ht="13.5" x14ac:dyDescent="0.3"/>
    <row r="2408" customFormat="1" ht="13.5" x14ac:dyDescent="0.3"/>
    <row r="2409" customFormat="1" ht="13.5" x14ac:dyDescent="0.3"/>
    <row r="2410" customFormat="1" ht="13.5" x14ac:dyDescent="0.3"/>
    <row r="2411" customFormat="1" ht="13.5" x14ac:dyDescent="0.3"/>
    <row r="2412" customFormat="1" ht="13.5" x14ac:dyDescent="0.3"/>
    <row r="2413" customFormat="1" ht="13.5" x14ac:dyDescent="0.3"/>
    <row r="2414" customFormat="1" ht="13.5" x14ac:dyDescent="0.3"/>
    <row r="2415" customFormat="1" ht="13.5" x14ac:dyDescent="0.3"/>
    <row r="2416" customFormat="1" ht="13.5" x14ac:dyDescent="0.3"/>
    <row r="2417" customFormat="1" ht="13.5" x14ac:dyDescent="0.3"/>
    <row r="2418" customFormat="1" ht="13.5" x14ac:dyDescent="0.3"/>
    <row r="2419" customFormat="1" ht="13.5" x14ac:dyDescent="0.3"/>
    <row r="2420" customFormat="1" ht="13.5" x14ac:dyDescent="0.3"/>
    <row r="2421" customFormat="1" ht="13.5" x14ac:dyDescent="0.3"/>
    <row r="2422" customFormat="1" ht="13.5" x14ac:dyDescent="0.3"/>
    <row r="2423" customFormat="1" ht="13.5" x14ac:dyDescent="0.3"/>
    <row r="2424" customFormat="1" ht="13.5" x14ac:dyDescent="0.3"/>
    <row r="2425" customFormat="1" ht="13.5" x14ac:dyDescent="0.3"/>
    <row r="2426" customFormat="1" ht="13.5" x14ac:dyDescent="0.3"/>
    <row r="2427" customFormat="1" ht="13.5" x14ac:dyDescent="0.3"/>
    <row r="2428" customFormat="1" ht="13.5" x14ac:dyDescent="0.3"/>
    <row r="2429" customFormat="1" ht="13.5" x14ac:dyDescent="0.3"/>
    <row r="2430" customFormat="1" ht="13.5" x14ac:dyDescent="0.3"/>
    <row r="2431" customFormat="1" ht="13.5" x14ac:dyDescent="0.3"/>
    <row r="2432" customFormat="1" ht="13.5" x14ac:dyDescent="0.3"/>
    <row r="2433" customFormat="1" ht="13.5" x14ac:dyDescent="0.3"/>
    <row r="2434" customFormat="1" ht="13.5" x14ac:dyDescent="0.3"/>
    <row r="2435" customFormat="1" ht="13.5" x14ac:dyDescent="0.3"/>
    <row r="2436" customFormat="1" ht="13.5" x14ac:dyDescent="0.3"/>
    <row r="2437" customFormat="1" ht="13.5" x14ac:dyDescent="0.3"/>
    <row r="2438" customFormat="1" ht="13.5" x14ac:dyDescent="0.3"/>
    <row r="2439" customFormat="1" ht="13.5" x14ac:dyDescent="0.3"/>
    <row r="2440" customFormat="1" ht="13.5" x14ac:dyDescent="0.3"/>
    <row r="2441" customFormat="1" ht="13.5" x14ac:dyDescent="0.3"/>
    <row r="2442" customFormat="1" ht="13.5" x14ac:dyDescent="0.3"/>
    <row r="2443" customFormat="1" ht="13.5" x14ac:dyDescent="0.3"/>
    <row r="2444" customFormat="1" ht="13.5" x14ac:dyDescent="0.3"/>
    <row r="2445" customFormat="1" ht="13.5" x14ac:dyDescent="0.3"/>
    <row r="2446" customFormat="1" ht="13.5" x14ac:dyDescent="0.3"/>
    <row r="2447" customFormat="1" ht="13.5" x14ac:dyDescent="0.3"/>
    <row r="2448" customFormat="1" ht="13.5" x14ac:dyDescent="0.3"/>
    <row r="2449" customFormat="1" ht="13.5" x14ac:dyDescent="0.3"/>
    <row r="2450" customFormat="1" ht="13.5" x14ac:dyDescent="0.3"/>
    <row r="2451" customFormat="1" ht="13.5" x14ac:dyDescent="0.3"/>
    <row r="2452" customFormat="1" ht="13.5" x14ac:dyDescent="0.3"/>
    <row r="2453" customFormat="1" ht="13.5" x14ac:dyDescent="0.3"/>
    <row r="2454" customFormat="1" ht="13.5" x14ac:dyDescent="0.3"/>
    <row r="2455" customFormat="1" ht="13.5" x14ac:dyDescent="0.3"/>
    <row r="2456" customFormat="1" ht="13.5" x14ac:dyDescent="0.3"/>
    <row r="2457" customFormat="1" ht="13.5" x14ac:dyDescent="0.3"/>
    <row r="2458" customFormat="1" ht="13.5" x14ac:dyDescent="0.3"/>
    <row r="2459" customFormat="1" ht="13.5" x14ac:dyDescent="0.3"/>
    <row r="2460" customFormat="1" ht="13.5" x14ac:dyDescent="0.3"/>
    <row r="2461" customFormat="1" ht="13.5" x14ac:dyDescent="0.3"/>
    <row r="2462" customFormat="1" ht="13.5" x14ac:dyDescent="0.3"/>
    <row r="2463" customFormat="1" ht="13.5" x14ac:dyDescent="0.3"/>
    <row r="2464" customFormat="1" ht="13.5" x14ac:dyDescent="0.3"/>
    <row r="2465" customFormat="1" ht="13.5" x14ac:dyDescent="0.3"/>
    <row r="2466" customFormat="1" ht="13.5" x14ac:dyDescent="0.3"/>
    <row r="2467" customFormat="1" ht="13.5" x14ac:dyDescent="0.3"/>
    <row r="2468" customFormat="1" ht="13.5" x14ac:dyDescent="0.3"/>
    <row r="2469" customFormat="1" ht="13.5" x14ac:dyDescent="0.3"/>
    <row r="2470" customFormat="1" ht="13.5" x14ac:dyDescent="0.3"/>
    <row r="2471" customFormat="1" ht="13.5" x14ac:dyDescent="0.3"/>
    <row r="2472" customFormat="1" ht="13.5" x14ac:dyDescent="0.3"/>
    <row r="2473" customFormat="1" ht="13.5" x14ac:dyDescent="0.3"/>
    <row r="2474" customFormat="1" ht="13.5" x14ac:dyDescent="0.3"/>
    <row r="2475" customFormat="1" ht="13.5" x14ac:dyDescent="0.3"/>
    <row r="2476" customFormat="1" ht="13.5" x14ac:dyDescent="0.3"/>
    <row r="2477" customFormat="1" ht="13.5" x14ac:dyDescent="0.3"/>
    <row r="2478" customFormat="1" ht="13.5" x14ac:dyDescent="0.3"/>
    <row r="2479" customFormat="1" ht="13.5" x14ac:dyDescent="0.3"/>
    <row r="2480" customFormat="1" ht="13.5" x14ac:dyDescent="0.3"/>
    <row r="2481" customFormat="1" ht="13.5" x14ac:dyDescent="0.3"/>
    <row r="2482" customFormat="1" ht="13.5" x14ac:dyDescent="0.3"/>
    <row r="2483" customFormat="1" ht="13.5" x14ac:dyDescent="0.3"/>
    <row r="2484" customFormat="1" ht="13.5" x14ac:dyDescent="0.3"/>
    <row r="2485" customFormat="1" ht="13.5" x14ac:dyDescent="0.3"/>
    <row r="2486" customFormat="1" ht="13.5" x14ac:dyDescent="0.3"/>
    <row r="2487" customFormat="1" ht="13.5" x14ac:dyDescent="0.3"/>
    <row r="2488" customFormat="1" ht="13.5" x14ac:dyDescent="0.3"/>
    <row r="2489" customFormat="1" ht="13.5" x14ac:dyDescent="0.3"/>
    <row r="2490" customFormat="1" ht="13.5" x14ac:dyDescent="0.3"/>
    <row r="2491" customFormat="1" ht="13.5" x14ac:dyDescent="0.3"/>
    <row r="2492" customFormat="1" ht="13.5" x14ac:dyDescent="0.3"/>
    <row r="2493" customFormat="1" ht="13.5" x14ac:dyDescent="0.3"/>
    <row r="2494" customFormat="1" ht="13.5" x14ac:dyDescent="0.3"/>
    <row r="2495" customFormat="1" ht="13.5" x14ac:dyDescent="0.3"/>
    <row r="2496" customFormat="1" ht="13.5" x14ac:dyDescent="0.3"/>
    <row r="2497" customFormat="1" ht="13.5" x14ac:dyDescent="0.3"/>
    <row r="2498" customFormat="1" ht="13.5" x14ac:dyDescent="0.3"/>
    <row r="2499" customFormat="1" ht="13.5" x14ac:dyDescent="0.3"/>
    <row r="2500" customFormat="1" ht="13.5" x14ac:dyDescent="0.3"/>
    <row r="2501" customFormat="1" ht="13.5" x14ac:dyDescent="0.3"/>
    <row r="2502" customFormat="1" ht="13.5" x14ac:dyDescent="0.3"/>
    <row r="2503" customFormat="1" ht="13.5" x14ac:dyDescent="0.3"/>
    <row r="2504" customFormat="1" ht="13.5" x14ac:dyDescent="0.3"/>
    <row r="2505" customFormat="1" ht="13.5" x14ac:dyDescent="0.3"/>
    <row r="2506" customFormat="1" ht="13.5" x14ac:dyDescent="0.3"/>
    <row r="2507" customFormat="1" ht="13.5" x14ac:dyDescent="0.3"/>
    <row r="2508" customFormat="1" ht="13.5" x14ac:dyDescent="0.3"/>
    <row r="2509" customFormat="1" ht="13.5" x14ac:dyDescent="0.3"/>
    <row r="2510" customFormat="1" ht="13.5" x14ac:dyDescent="0.3"/>
    <row r="2511" customFormat="1" ht="13.5" x14ac:dyDescent="0.3"/>
    <row r="2512" customFormat="1" ht="13.5" x14ac:dyDescent="0.3"/>
    <row r="2513" customFormat="1" ht="13.5" x14ac:dyDescent="0.3"/>
    <row r="2514" customFormat="1" ht="13.5" x14ac:dyDescent="0.3"/>
    <row r="2515" customFormat="1" ht="13.5" x14ac:dyDescent="0.3"/>
    <row r="2516" customFormat="1" ht="13.5" x14ac:dyDescent="0.3"/>
    <row r="2517" customFormat="1" ht="13.5" x14ac:dyDescent="0.3"/>
    <row r="2518" customFormat="1" ht="13.5" x14ac:dyDescent="0.3"/>
    <row r="2519" customFormat="1" ht="13.5" x14ac:dyDescent="0.3"/>
    <row r="2520" customFormat="1" ht="13.5" x14ac:dyDescent="0.3"/>
    <row r="2521" customFormat="1" ht="13.5" x14ac:dyDescent="0.3"/>
    <row r="2522" customFormat="1" ht="13.5" x14ac:dyDescent="0.3"/>
    <row r="2523" customFormat="1" ht="13.5" x14ac:dyDescent="0.3"/>
    <row r="2524" customFormat="1" ht="13.5" x14ac:dyDescent="0.3"/>
    <row r="2525" customFormat="1" ht="13.5" x14ac:dyDescent="0.3"/>
    <row r="2526" customFormat="1" ht="13.5" x14ac:dyDescent="0.3"/>
    <row r="2527" customFormat="1" ht="13.5" x14ac:dyDescent="0.3"/>
    <row r="2528" customFormat="1" ht="13.5" x14ac:dyDescent="0.3"/>
    <row r="2529" customFormat="1" ht="13.5" x14ac:dyDescent="0.3"/>
    <row r="2530" customFormat="1" ht="13.5" x14ac:dyDescent="0.3"/>
    <row r="2531" customFormat="1" ht="13.5" x14ac:dyDescent="0.3"/>
    <row r="2532" customFormat="1" ht="13.5" x14ac:dyDescent="0.3"/>
    <row r="2533" customFormat="1" ht="13.5" x14ac:dyDescent="0.3"/>
    <row r="2534" customFormat="1" ht="13.5" x14ac:dyDescent="0.3"/>
    <row r="2535" customFormat="1" ht="13.5" x14ac:dyDescent="0.3"/>
    <row r="2536" customFormat="1" ht="13.5" x14ac:dyDescent="0.3"/>
    <row r="2537" customFormat="1" ht="13.5" x14ac:dyDescent="0.3"/>
    <row r="2538" customFormat="1" ht="13.5" x14ac:dyDescent="0.3"/>
    <row r="2539" customFormat="1" ht="13.5" x14ac:dyDescent="0.3"/>
    <row r="2540" customFormat="1" ht="13.5" x14ac:dyDescent="0.3"/>
    <row r="2541" customFormat="1" ht="13.5" x14ac:dyDescent="0.3"/>
    <row r="2542" customFormat="1" ht="13.5" x14ac:dyDescent="0.3"/>
    <row r="2543" customFormat="1" ht="13.5" x14ac:dyDescent="0.3"/>
    <row r="2544" customFormat="1" ht="13.5" x14ac:dyDescent="0.3"/>
    <row r="2545" customFormat="1" ht="13.5" x14ac:dyDescent="0.3"/>
    <row r="2546" customFormat="1" ht="13.5" x14ac:dyDescent="0.3"/>
    <row r="2547" customFormat="1" ht="13.5" x14ac:dyDescent="0.3"/>
    <row r="2548" customFormat="1" ht="13.5" x14ac:dyDescent="0.3"/>
    <row r="2549" customFormat="1" ht="13.5" x14ac:dyDescent="0.3"/>
    <row r="2550" customFormat="1" ht="13.5" x14ac:dyDescent="0.3"/>
    <row r="2551" customFormat="1" ht="13.5" x14ac:dyDescent="0.3"/>
    <row r="2552" customFormat="1" ht="13.5" x14ac:dyDescent="0.3"/>
    <row r="2553" customFormat="1" ht="13.5" x14ac:dyDescent="0.3"/>
    <row r="2554" customFormat="1" ht="13.5" x14ac:dyDescent="0.3"/>
    <row r="2555" customFormat="1" ht="13.5" x14ac:dyDescent="0.3"/>
    <row r="2556" customFormat="1" ht="13.5" x14ac:dyDescent="0.3"/>
    <row r="2557" customFormat="1" ht="13.5" x14ac:dyDescent="0.3"/>
    <row r="2558" customFormat="1" ht="13.5" x14ac:dyDescent="0.3"/>
    <row r="2559" customFormat="1" ht="13.5" x14ac:dyDescent="0.3"/>
    <row r="2560" customFormat="1" ht="13.5" x14ac:dyDescent="0.3"/>
    <row r="2561" customFormat="1" ht="13.5" x14ac:dyDescent="0.3"/>
    <row r="2562" customFormat="1" ht="13.5" x14ac:dyDescent="0.3"/>
    <row r="2563" customFormat="1" ht="13.5" x14ac:dyDescent="0.3"/>
    <row r="2564" customFormat="1" ht="13.5" x14ac:dyDescent="0.3"/>
    <row r="2565" customFormat="1" ht="13.5" x14ac:dyDescent="0.3"/>
    <row r="2566" customFormat="1" ht="13.5" x14ac:dyDescent="0.3"/>
    <row r="2567" customFormat="1" ht="13.5" x14ac:dyDescent="0.3"/>
    <row r="2568" customFormat="1" ht="13.5" x14ac:dyDescent="0.3"/>
    <row r="2569" customFormat="1" ht="13.5" x14ac:dyDescent="0.3"/>
    <row r="2570" customFormat="1" ht="13.5" x14ac:dyDescent="0.3"/>
    <row r="2571" customFormat="1" ht="13.5" x14ac:dyDescent="0.3"/>
    <row r="2572" customFormat="1" ht="13.5" x14ac:dyDescent="0.3"/>
    <row r="2573" customFormat="1" ht="13.5" x14ac:dyDescent="0.3"/>
    <row r="2574" customFormat="1" ht="13.5" x14ac:dyDescent="0.3"/>
    <row r="2575" customFormat="1" ht="13.5" x14ac:dyDescent="0.3"/>
    <row r="2576" customFormat="1" ht="13.5" x14ac:dyDescent="0.3"/>
    <row r="2577" customFormat="1" ht="13.5" x14ac:dyDescent="0.3"/>
    <row r="2578" customFormat="1" ht="13.5" x14ac:dyDescent="0.3"/>
    <row r="2579" customFormat="1" ht="13.5" x14ac:dyDescent="0.3"/>
    <row r="2580" customFormat="1" ht="13.5" x14ac:dyDescent="0.3"/>
    <row r="2581" customFormat="1" ht="13.5" x14ac:dyDescent="0.3"/>
    <row r="2582" customFormat="1" ht="13.5" x14ac:dyDescent="0.3"/>
    <row r="2583" customFormat="1" ht="13.5" x14ac:dyDescent="0.3"/>
    <row r="2584" customFormat="1" ht="13.5" x14ac:dyDescent="0.3"/>
    <row r="2585" customFormat="1" ht="13.5" x14ac:dyDescent="0.3"/>
    <row r="2586" customFormat="1" ht="13.5" x14ac:dyDescent="0.3"/>
    <row r="2587" customFormat="1" ht="13.5" x14ac:dyDescent="0.3"/>
    <row r="2588" customFormat="1" ht="13.5" x14ac:dyDescent="0.3"/>
    <row r="2589" customFormat="1" ht="13.5" x14ac:dyDescent="0.3"/>
    <row r="2590" customFormat="1" ht="13.5" x14ac:dyDescent="0.3"/>
    <row r="2591" customFormat="1" ht="13.5" x14ac:dyDescent="0.3"/>
    <row r="2592" customFormat="1" ht="13.5" x14ac:dyDescent="0.3"/>
    <row r="2593" customFormat="1" ht="13.5" x14ac:dyDescent="0.3"/>
    <row r="2594" customFormat="1" ht="13.5" x14ac:dyDescent="0.3"/>
    <row r="2595" customFormat="1" ht="13.5" x14ac:dyDescent="0.3"/>
    <row r="2596" customFormat="1" ht="13.5" x14ac:dyDescent="0.3"/>
    <row r="2597" customFormat="1" ht="13.5" x14ac:dyDescent="0.3"/>
    <row r="2598" customFormat="1" ht="13.5" x14ac:dyDescent="0.3"/>
    <row r="2599" customFormat="1" ht="13.5" x14ac:dyDescent="0.3"/>
    <row r="2600" customFormat="1" ht="13.5" x14ac:dyDescent="0.3"/>
    <row r="2601" customFormat="1" ht="13.5" x14ac:dyDescent="0.3"/>
    <row r="2602" customFormat="1" ht="13.5" x14ac:dyDescent="0.3"/>
    <row r="2603" customFormat="1" ht="13.5" x14ac:dyDescent="0.3"/>
    <row r="2604" customFormat="1" ht="13.5" x14ac:dyDescent="0.3"/>
    <row r="2605" customFormat="1" ht="13.5" x14ac:dyDescent="0.3"/>
    <row r="2606" customFormat="1" ht="13.5" x14ac:dyDescent="0.3"/>
    <row r="2607" customFormat="1" ht="13.5" x14ac:dyDescent="0.3"/>
    <row r="2608" customFormat="1" ht="13.5" x14ac:dyDescent="0.3"/>
    <row r="2609" customFormat="1" ht="13.5" x14ac:dyDescent="0.3"/>
    <row r="2610" customFormat="1" ht="13.5" x14ac:dyDescent="0.3"/>
    <row r="2611" customFormat="1" ht="13.5" x14ac:dyDescent="0.3"/>
    <row r="2612" customFormat="1" ht="13.5" x14ac:dyDescent="0.3"/>
    <row r="2613" customFormat="1" ht="13.5" x14ac:dyDescent="0.3"/>
    <row r="2614" customFormat="1" ht="13.5" x14ac:dyDescent="0.3"/>
    <row r="2615" customFormat="1" ht="13.5" x14ac:dyDescent="0.3"/>
    <row r="2616" customFormat="1" ht="13.5" x14ac:dyDescent="0.3"/>
    <row r="2617" customFormat="1" ht="13.5" x14ac:dyDescent="0.3"/>
    <row r="2618" customFormat="1" ht="13.5" x14ac:dyDescent="0.3"/>
    <row r="2619" customFormat="1" ht="13.5" x14ac:dyDescent="0.3"/>
    <row r="2620" customFormat="1" ht="13.5" x14ac:dyDescent="0.3"/>
    <row r="2621" customFormat="1" ht="13.5" x14ac:dyDescent="0.3"/>
    <row r="2622" customFormat="1" ht="13.5" x14ac:dyDescent="0.3"/>
    <row r="2623" customFormat="1" ht="13.5" x14ac:dyDescent="0.3"/>
    <row r="2624" customFormat="1" ht="13.5" x14ac:dyDescent="0.3"/>
    <row r="2625" customFormat="1" ht="13.5" x14ac:dyDescent="0.3"/>
    <row r="2626" customFormat="1" ht="13.5" x14ac:dyDescent="0.3"/>
    <row r="2627" customFormat="1" ht="13.5" x14ac:dyDescent="0.3"/>
    <row r="2628" customFormat="1" ht="13.5" x14ac:dyDescent="0.3"/>
    <row r="2629" customFormat="1" ht="13.5" x14ac:dyDescent="0.3"/>
    <row r="2630" customFormat="1" ht="13.5" x14ac:dyDescent="0.3"/>
    <row r="2631" customFormat="1" ht="13.5" x14ac:dyDescent="0.3"/>
    <row r="2632" customFormat="1" ht="13.5" x14ac:dyDescent="0.3"/>
    <row r="2633" customFormat="1" ht="13.5" x14ac:dyDescent="0.3"/>
    <row r="2634" customFormat="1" ht="13.5" x14ac:dyDescent="0.3"/>
    <row r="2635" customFormat="1" ht="13.5" x14ac:dyDescent="0.3"/>
    <row r="2636" customFormat="1" ht="13.5" x14ac:dyDescent="0.3"/>
    <row r="2637" customFormat="1" ht="13.5" x14ac:dyDescent="0.3"/>
    <row r="2638" customFormat="1" ht="13.5" x14ac:dyDescent="0.3"/>
    <row r="2639" customFormat="1" ht="13.5" x14ac:dyDescent="0.3"/>
    <row r="2640" customFormat="1" ht="13.5" x14ac:dyDescent="0.3"/>
    <row r="2641" customFormat="1" ht="13.5" x14ac:dyDescent="0.3"/>
    <row r="2642" customFormat="1" ht="13.5" x14ac:dyDescent="0.3"/>
    <row r="2643" customFormat="1" ht="13.5" x14ac:dyDescent="0.3"/>
    <row r="2644" customFormat="1" ht="13.5" x14ac:dyDescent="0.3"/>
    <row r="2645" customFormat="1" ht="13.5" x14ac:dyDescent="0.3"/>
    <row r="2646" customFormat="1" ht="13.5" x14ac:dyDescent="0.3"/>
    <row r="2647" customFormat="1" ht="13.5" x14ac:dyDescent="0.3"/>
    <row r="2648" customFormat="1" ht="13.5" x14ac:dyDescent="0.3"/>
    <row r="2649" customFormat="1" ht="13.5" x14ac:dyDescent="0.3"/>
    <row r="2650" customFormat="1" ht="13.5" x14ac:dyDescent="0.3"/>
    <row r="2651" customFormat="1" ht="13.5" x14ac:dyDescent="0.3"/>
    <row r="2652" customFormat="1" ht="13.5" x14ac:dyDescent="0.3"/>
    <row r="2653" customFormat="1" ht="13.5" x14ac:dyDescent="0.3"/>
    <row r="2654" customFormat="1" ht="13.5" x14ac:dyDescent="0.3"/>
    <row r="2655" customFormat="1" ht="13.5" x14ac:dyDescent="0.3"/>
    <row r="2656" customFormat="1" ht="13.5" x14ac:dyDescent="0.3"/>
    <row r="2657" customFormat="1" ht="13.5" x14ac:dyDescent="0.3"/>
    <row r="2658" customFormat="1" ht="13.5" x14ac:dyDescent="0.3"/>
    <row r="2659" customFormat="1" ht="13.5" x14ac:dyDescent="0.3"/>
    <row r="2660" customFormat="1" ht="13.5" x14ac:dyDescent="0.3"/>
    <row r="2661" customFormat="1" ht="13.5" x14ac:dyDescent="0.3"/>
    <row r="2662" customFormat="1" ht="13.5" x14ac:dyDescent="0.3"/>
    <row r="2663" customFormat="1" ht="13.5" x14ac:dyDescent="0.3"/>
    <row r="2664" customFormat="1" ht="13.5" x14ac:dyDescent="0.3"/>
    <row r="2665" customFormat="1" ht="13.5" x14ac:dyDescent="0.3"/>
    <row r="2666" customFormat="1" ht="13.5" x14ac:dyDescent="0.3"/>
    <row r="2667" customFormat="1" ht="13.5" x14ac:dyDescent="0.3"/>
    <row r="2668" customFormat="1" ht="13.5" x14ac:dyDescent="0.3"/>
    <row r="2669" customFormat="1" ht="13.5" x14ac:dyDescent="0.3"/>
    <row r="2670" customFormat="1" ht="13.5" x14ac:dyDescent="0.3"/>
    <row r="2671" customFormat="1" ht="13.5" x14ac:dyDescent="0.3"/>
    <row r="2672" customFormat="1" ht="13.5" x14ac:dyDescent="0.3"/>
    <row r="2673" customFormat="1" ht="13.5" x14ac:dyDescent="0.3"/>
    <row r="2674" customFormat="1" ht="13.5" x14ac:dyDescent="0.3"/>
    <row r="2675" customFormat="1" ht="13.5" x14ac:dyDescent="0.3"/>
    <row r="2676" customFormat="1" ht="13.5" x14ac:dyDescent="0.3"/>
    <row r="2677" customFormat="1" ht="13.5" x14ac:dyDescent="0.3"/>
    <row r="2678" customFormat="1" ht="13.5" x14ac:dyDescent="0.3"/>
    <row r="2679" customFormat="1" ht="13.5" x14ac:dyDescent="0.3"/>
    <row r="2680" customFormat="1" ht="13.5" x14ac:dyDescent="0.3"/>
    <row r="2681" customFormat="1" ht="13.5" x14ac:dyDescent="0.3"/>
    <row r="2682" customFormat="1" ht="13.5" x14ac:dyDescent="0.3"/>
    <row r="2683" customFormat="1" ht="13.5" x14ac:dyDescent="0.3"/>
    <row r="2684" customFormat="1" ht="13.5" x14ac:dyDescent="0.3"/>
    <row r="2685" customFormat="1" ht="13.5" x14ac:dyDescent="0.3"/>
    <row r="2686" customFormat="1" ht="13.5" x14ac:dyDescent="0.3"/>
    <row r="2687" customFormat="1" ht="13.5" x14ac:dyDescent="0.3"/>
    <row r="2688" customFormat="1" ht="13.5" x14ac:dyDescent="0.3"/>
    <row r="2689" customFormat="1" ht="13.5" x14ac:dyDescent="0.3"/>
    <row r="2690" customFormat="1" ht="13.5" x14ac:dyDescent="0.3"/>
    <row r="2691" customFormat="1" ht="13.5" x14ac:dyDescent="0.3"/>
    <row r="2692" customFormat="1" ht="13.5" x14ac:dyDescent="0.3"/>
    <row r="2693" customFormat="1" ht="13.5" x14ac:dyDescent="0.3"/>
    <row r="2694" customFormat="1" ht="13.5" x14ac:dyDescent="0.3"/>
    <row r="2695" customFormat="1" ht="13.5" x14ac:dyDescent="0.3"/>
    <row r="2696" customFormat="1" ht="13.5" x14ac:dyDescent="0.3"/>
    <row r="2697" customFormat="1" ht="13.5" x14ac:dyDescent="0.3"/>
    <row r="2698" customFormat="1" ht="13.5" x14ac:dyDescent="0.3"/>
    <row r="2699" customFormat="1" ht="13.5" x14ac:dyDescent="0.3"/>
    <row r="2700" customFormat="1" ht="13.5" x14ac:dyDescent="0.3"/>
    <row r="2701" customFormat="1" ht="13.5" x14ac:dyDescent="0.3"/>
    <row r="2702" customFormat="1" ht="13.5" x14ac:dyDescent="0.3"/>
    <row r="2703" customFormat="1" ht="13.5" x14ac:dyDescent="0.3"/>
    <row r="2704" customFormat="1" ht="13.5" x14ac:dyDescent="0.3"/>
    <row r="2705" customFormat="1" ht="13.5" x14ac:dyDescent="0.3"/>
    <row r="2706" customFormat="1" ht="13.5" x14ac:dyDescent="0.3"/>
    <row r="2707" customFormat="1" ht="13.5" x14ac:dyDescent="0.3"/>
    <row r="2708" customFormat="1" ht="13.5" x14ac:dyDescent="0.3"/>
    <row r="2709" customFormat="1" ht="13.5" x14ac:dyDescent="0.3"/>
    <row r="2710" customFormat="1" ht="13.5" x14ac:dyDescent="0.3"/>
    <row r="2711" customFormat="1" ht="13.5" x14ac:dyDescent="0.3"/>
    <row r="2712" customFormat="1" ht="13.5" x14ac:dyDescent="0.3"/>
    <row r="2713" customFormat="1" ht="13.5" x14ac:dyDescent="0.3"/>
    <row r="2714" customFormat="1" ht="13.5" x14ac:dyDescent="0.3"/>
    <row r="2715" customFormat="1" ht="13.5" x14ac:dyDescent="0.3"/>
    <row r="2716" customFormat="1" ht="13.5" x14ac:dyDescent="0.3"/>
    <row r="2717" customFormat="1" ht="13.5" x14ac:dyDescent="0.3"/>
    <row r="2718" customFormat="1" ht="13.5" x14ac:dyDescent="0.3"/>
    <row r="2719" customFormat="1" ht="13.5" x14ac:dyDescent="0.3"/>
    <row r="2720" customFormat="1" ht="13.5" x14ac:dyDescent="0.3"/>
    <row r="2721" customFormat="1" ht="13.5" x14ac:dyDescent="0.3"/>
    <row r="2722" customFormat="1" ht="13.5" x14ac:dyDescent="0.3"/>
    <row r="2723" customFormat="1" ht="13.5" x14ac:dyDescent="0.3"/>
    <row r="2724" customFormat="1" ht="13.5" x14ac:dyDescent="0.3"/>
    <row r="2725" customFormat="1" ht="13.5" x14ac:dyDescent="0.3"/>
    <row r="2726" customFormat="1" ht="13.5" x14ac:dyDescent="0.3"/>
    <row r="2727" customFormat="1" ht="13.5" x14ac:dyDescent="0.3"/>
    <row r="2728" customFormat="1" ht="13.5" x14ac:dyDescent="0.3"/>
    <row r="2729" customFormat="1" ht="13.5" x14ac:dyDescent="0.3"/>
    <row r="2730" customFormat="1" ht="13.5" x14ac:dyDescent="0.3"/>
    <row r="2731" customFormat="1" ht="13.5" x14ac:dyDescent="0.3"/>
    <row r="2732" customFormat="1" ht="13.5" x14ac:dyDescent="0.3"/>
    <row r="2733" customFormat="1" ht="13.5" x14ac:dyDescent="0.3"/>
    <row r="2734" customFormat="1" ht="13.5" x14ac:dyDescent="0.3"/>
    <row r="2735" customFormat="1" ht="13.5" x14ac:dyDescent="0.3"/>
    <row r="2736" customFormat="1" ht="13.5" x14ac:dyDescent="0.3"/>
    <row r="2737" customFormat="1" ht="13.5" x14ac:dyDescent="0.3"/>
    <row r="2738" customFormat="1" ht="13.5" x14ac:dyDescent="0.3"/>
    <row r="2739" customFormat="1" ht="13.5" x14ac:dyDescent="0.3"/>
    <row r="2740" customFormat="1" ht="13.5" x14ac:dyDescent="0.3"/>
    <row r="2741" customFormat="1" ht="13.5" x14ac:dyDescent="0.3"/>
    <row r="2742" customFormat="1" ht="13.5" x14ac:dyDescent="0.3"/>
    <row r="2743" customFormat="1" ht="13.5" x14ac:dyDescent="0.3"/>
    <row r="2744" customFormat="1" ht="13.5" x14ac:dyDescent="0.3"/>
    <row r="2745" customFormat="1" ht="13.5" x14ac:dyDescent="0.3"/>
    <row r="2746" customFormat="1" ht="13.5" x14ac:dyDescent="0.3"/>
    <row r="2747" customFormat="1" ht="13.5" x14ac:dyDescent="0.3"/>
    <row r="2748" customFormat="1" ht="13.5" x14ac:dyDescent="0.3"/>
    <row r="2749" customFormat="1" ht="13.5" x14ac:dyDescent="0.3"/>
    <row r="2750" customFormat="1" ht="13.5" x14ac:dyDescent="0.3"/>
    <row r="2751" customFormat="1" ht="13.5" x14ac:dyDescent="0.3"/>
    <row r="2752" customFormat="1" ht="13.5" x14ac:dyDescent="0.3"/>
    <row r="2753" customFormat="1" ht="13.5" x14ac:dyDescent="0.3"/>
    <row r="2754" customFormat="1" ht="13.5" x14ac:dyDescent="0.3"/>
    <row r="2755" customFormat="1" ht="13.5" x14ac:dyDescent="0.3"/>
    <row r="2756" customFormat="1" ht="13.5" x14ac:dyDescent="0.3"/>
    <row r="2757" customFormat="1" ht="13.5" x14ac:dyDescent="0.3"/>
    <row r="2758" customFormat="1" ht="13.5" x14ac:dyDescent="0.3"/>
    <row r="2759" customFormat="1" ht="13.5" x14ac:dyDescent="0.3"/>
    <row r="2760" customFormat="1" ht="13.5" x14ac:dyDescent="0.3"/>
    <row r="2761" customFormat="1" ht="13.5" x14ac:dyDescent="0.3"/>
    <row r="2762" customFormat="1" ht="13.5" x14ac:dyDescent="0.3"/>
    <row r="2763" customFormat="1" ht="13.5" x14ac:dyDescent="0.3"/>
    <row r="2764" customFormat="1" ht="13.5" x14ac:dyDescent="0.3"/>
    <row r="2765" customFormat="1" ht="13.5" x14ac:dyDescent="0.3"/>
    <row r="2766" customFormat="1" ht="13.5" x14ac:dyDescent="0.3"/>
    <row r="2767" customFormat="1" ht="13.5" x14ac:dyDescent="0.3"/>
    <row r="2768" customFormat="1" ht="13.5" x14ac:dyDescent="0.3"/>
    <row r="2769" customFormat="1" ht="13.5" x14ac:dyDescent="0.3"/>
    <row r="2770" customFormat="1" ht="13.5" x14ac:dyDescent="0.3"/>
    <row r="2771" customFormat="1" ht="13.5" x14ac:dyDescent="0.3"/>
    <row r="2772" customFormat="1" ht="13.5" x14ac:dyDescent="0.3"/>
    <row r="2773" customFormat="1" ht="13.5" x14ac:dyDescent="0.3"/>
    <row r="2774" customFormat="1" ht="13.5" x14ac:dyDescent="0.3"/>
    <row r="2775" customFormat="1" ht="13.5" x14ac:dyDescent="0.3"/>
    <row r="2776" customFormat="1" ht="13.5" x14ac:dyDescent="0.3"/>
    <row r="2777" customFormat="1" ht="13.5" x14ac:dyDescent="0.3"/>
    <row r="2778" customFormat="1" ht="13.5" x14ac:dyDescent="0.3"/>
    <row r="2779" customFormat="1" ht="13.5" x14ac:dyDescent="0.3"/>
    <row r="2780" customFormat="1" ht="13.5" x14ac:dyDescent="0.3"/>
    <row r="2781" customFormat="1" ht="13.5" x14ac:dyDescent="0.3"/>
    <row r="2782" customFormat="1" ht="13.5" x14ac:dyDescent="0.3"/>
    <row r="2783" customFormat="1" ht="13.5" x14ac:dyDescent="0.3"/>
    <row r="2784" customFormat="1" ht="13.5" x14ac:dyDescent="0.3"/>
    <row r="2785" customFormat="1" ht="13.5" x14ac:dyDescent="0.3"/>
    <row r="2786" customFormat="1" ht="13.5" x14ac:dyDescent="0.3"/>
    <row r="2787" customFormat="1" ht="13.5" x14ac:dyDescent="0.3"/>
    <row r="2788" customFormat="1" ht="13.5" x14ac:dyDescent="0.3"/>
    <row r="2789" customFormat="1" ht="13.5" x14ac:dyDescent="0.3"/>
    <row r="2790" customFormat="1" ht="13.5" x14ac:dyDescent="0.3"/>
    <row r="2791" customFormat="1" ht="13.5" x14ac:dyDescent="0.3"/>
    <row r="2792" customFormat="1" ht="13.5" x14ac:dyDescent="0.3"/>
    <row r="2793" customFormat="1" ht="13.5" x14ac:dyDescent="0.3"/>
    <row r="2794" customFormat="1" ht="13.5" x14ac:dyDescent="0.3"/>
    <row r="2795" customFormat="1" ht="13.5" x14ac:dyDescent="0.3"/>
    <row r="2796" customFormat="1" ht="13.5" x14ac:dyDescent="0.3"/>
    <row r="2797" customFormat="1" ht="13.5" x14ac:dyDescent="0.3"/>
    <row r="2798" customFormat="1" ht="13.5" x14ac:dyDescent="0.3"/>
    <row r="2799" customFormat="1" ht="13.5" x14ac:dyDescent="0.3"/>
    <row r="2800" customFormat="1" ht="13.5" x14ac:dyDescent="0.3"/>
    <row r="2801" customFormat="1" ht="13.5" x14ac:dyDescent="0.3"/>
    <row r="2802" customFormat="1" ht="13.5" x14ac:dyDescent="0.3"/>
    <row r="2803" customFormat="1" ht="13.5" x14ac:dyDescent="0.3"/>
    <row r="2804" customFormat="1" ht="13.5" x14ac:dyDescent="0.3"/>
    <row r="2805" customFormat="1" ht="13.5" x14ac:dyDescent="0.3"/>
    <row r="2806" customFormat="1" ht="13.5" x14ac:dyDescent="0.3"/>
    <row r="2807" customFormat="1" ht="13.5" x14ac:dyDescent="0.3"/>
    <row r="2808" customFormat="1" ht="13.5" x14ac:dyDescent="0.3"/>
    <row r="2809" customFormat="1" ht="13.5" x14ac:dyDescent="0.3"/>
    <row r="2810" customFormat="1" ht="13.5" x14ac:dyDescent="0.3"/>
    <row r="2811" customFormat="1" ht="13.5" x14ac:dyDescent="0.3"/>
    <row r="2812" customFormat="1" ht="13.5" x14ac:dyDescent="0.3"/>
    <row r="2813" customFormat="1" ht="13.5" x14ac:dyDescent="0.3"/>
    <row r="2814" customFormat="1" ht="13.5" x14ac:dyDescent="0.3"/>
    <row r="2815" customFormat="1" ht="13.5" x14ac:dyDescent="0.3"/>
    <row r="2816" customFormat="1" ht="13.5" x14ac:dyDescent="0.3"/>
    <row r="2817" customFormat="1" ht="13.5" x14ac:dyDescent="0.3"/>
    <row r="2818" customFormat="1" ht="13.5" x14ac:dyDescent="0.3"/>
    <row r="2819" customFormat="1" ht="13.5" x14ac:dyDescent="0.3"/>
    <row r="2820" customFormat="1" ht="13.5" x14ac:dyDescent="0.3"/>
    <row r="2821" customFormat="1" ht="13.5" x14ac:dyDescent="0.3"/>
    <row r="2822" customFormat="1" ht="13.5" x14ac:dyDescent="0.3"/>
    <row r="2823" customFormat="1" ht="13.5" x14ac:dyDescent="0.3"/>
    <row r="2824" customFormat="1" ht="13.5" x14ac:dyDescent="0.3"/>
    <row r="2825" customFormat="1" ht="13.5" x14ac:dyDescent="0.3"/>
    <row r="2826" customFormat="1" ht="13.5" x14ac:dyDescent="0.3"/>
    <row r="2827" customFormat="1" ht="13.5" x14ac:dyDescent="0.3"/>
    <row r="2828" customFormat="1" ht="13.5" x14ac:dyDescent="0.3"/>
    <row r="2829" customFormat="1" ht="13.5" x14ac:dyDescent="0.3"/>
    <row r="2830" customFormat="1" ht="13.5" x14ac:dyDescent="0.3"/>
    <row r="2831" customFormat="1" ht="13.5" x14ac:dyDescent="0.3"/>
    <row r="2832" customFormat="1" ht="13.5" x14ac:dyDescent="0.3"/>
    <row r="2833" customFormat="1" ht="13.5" x14ac:dyDescent="0.3"/>
    <row r="2834" customFormat="1" ht="13.5" x14ac:dyDescent="0.3"/>
    <row r="2835" customFormat="1" ht="13.5" x14ac:dyDescent="0.3"/>
    <row r="2836" customFormat="1" ht="13.5" x14ac:dyDescent="0.3"/>
    <row r="2837" customFormat="1" ht="13.5" x14ac:dyDescent="0.3"/>
    <row r="2838" customFormat="1" ht="13.5" x14ac:dyDescent="0.3"/>
    <row r="2839" customFormat="1" ht="13.5" x14ac:dyDescent="0.3"/>
    <row r="2840" customFormat="1" ht="13.5" x14ac:dyDescent="0.3"/>
    <row r="2841" customFormat="1" ht="13.5" x14ac:dyDescent="0.3"/>
    <row r="2842" customFormat="1" ht="13.5" x14ac:dyDescent="0.3"/>
    <row r="2843" customFormat="1" ht="13.5" x14ac:dyDescent="0.3"/>
    <row r="2844" customFormat="1" ht="13.5" x14ac:dyDescent="0.3"/>
    <row r="2845" customFormat="1" ht="13.5" x14ac:dyDescent="0.3"/>
    <row r="2846" customFormat="1" ht="13.5" x14ac:dyDescent="0.3"/>
    <row r="2847" customFormat="1" ht="13.5" x14ac:dyDescent="0.3"/>
    <row r="2848" customFormat="1" ht="13.5" x14ac:dyDescent="0.3"/>
    <row r="2849" customFormat="1" ht="13.5" x14ac:dyDescent="0.3"/>
    <row r="2850" customFormat="1" ht="13.5" x14ac:dyDescent="0.3"/>
    <row r="2851" customFormat="1" ht="13.5" x14ac:dyDescent="0.3"/>
    <row r="2852" customFormat="1" ht="13.5" x14ac:dyDescent="0.3"/>
    <row r="2853" customFormat="1" ht="13.5" x14ac:dyDescent="0.3"/>
    <row r="2854" customFormat="1" ht="13.5" x14ac:dyDescent="0.3"/>
    <row r="2855" customFormat="1" ht="13.5" x14ac:dyDescent="0.3"/>
    <row r="2856" customFormat="1" ht="13.5" x14ac:dyDescent="0.3"/>
    <row r="2857" customFormat="1" ht="13.5" x14ac:dyDescent="0.3"/>
    <row r="2858" customFormat="1" ht="13.5" x14ac:dyDescent="0.3"/>
    <row r="2859" customFormat="1" ht="13.5" x14ac:dyDescent="0.3"/>
    <row r="2860" customFormat="1" ht="13.5" x14ac:dyDescent="0.3"/>
    <row r="2861" customFormat="1" ht="13.5" x14ac:dyDescent="0.3"/>
    <row r="2862" customFormat="1" ht="13.5" x14ac:dyDescent="0.3"/>
    <row r="2863" customFormat="1" ht="13.5" x14ac:dyDescent="0.3"/>
    <row r="2864" customFormat="1" ht="13.5" x14ac:dyDescent="0.3"/>
    <row r="2865" customFormat="1" ht="13.5" x14ac:dyDescent="0.3"/>
    <row r="2866" customFormat="1" ht="13.5" x14ac:dyDescent="0.3"/>
    <row r="2867" customFormat="1" ht="13.5" x14ac:dyDescent="0.3"/>
    <row r="2868" customFormat="1" ht="13.5" x14ac:dyDescent="0.3"/>
    <row r="2869" customFormat="1" ht="13.5" x14ac:dyDescent="0.3"/>
    <row r="2870" customFormat="1" ht="13.5" x14ac:dyDescent="0.3"/>
    <row r="2871" customFormat="1" ht="13.5" x14ac:dyDescent="0.3"/>
    <row r="2872" customFormat="1" ht="13.5" x14ac:dyDescent="0.3"/>
    <row r="2873" customFormat="1" ht="13.5" x14ac:dyDescent="0.3"/>
    <row r="2874" customFormat="1" ht="13.5" x14ac:dyDescent="0.3"/>
    <row r="2875" customFormat="1" ht="13.5" x14ac:dyDescent="0.3"/>
    <row r="2876" customFormat="1" ht="13.5" x14ac:dyDescent="0.3"/>
    <row r="2877" customFormat="1" ht="13.5" x14ac:dyDescent="0.3"/>
    <row r="2878" customFormat="1" ht="13.5" x14ac:dyDescent="0.3"/>
    <row r="2879" customFormat="1" ht="13.5" x14ac:dyDescent="0.3"/>
    <row r="2880" customFormat="1" ht="13.5" x14ac:dyDescent="0.3"/>
    <row r="2881" customFormat="1" ht="13.5" x14ac:dyDescent="0.3"/>
    <row r="2882" customFormat="1" ht="13.5" x14ac:dyDescent="0.3"/>
    <row r="2883" customFormat="1" ht="13.5" x14ac:dyDescent="0.3"/>
    <row r="2884" customFormat="1" ht="13.5" x14ac:dyDescent="0.3"/>
    <row r="2885" customFormat="1" ht="13.5" x14ac:dyDescent="0.3"/>
    <row r="2886" customFormat="1" ht="13.5" x14ac:dyDescent="0.3"/>
    <row r="2887" customFormat="1" ht="13.5" x14ac:dyDescent="0.3"/>
    <row r="2888" customFormat="1" ht="13.5" x14ac:dyDescent="0.3"/>
    <row r="2889" customFormat="1" ht="13.5" x14ac:dyDescent="0.3"/>
    <row r="2890" customFormat="1" ht="13.5" x14ac:dyDescent="0.3"/>
    <row r="2891" customFormat="1" ht="13.5" x14ac:dyDescent="0.3"/>
    <row r="2892" customFormat="1" ht="13.5" x14ac:dyDescent="0.3"/>
    <row r="2893" customFormat="1" ht="13.5" x14ac:dyDescent="0.3"/>
    <row r="2894" customFormat="1" ht="13.5" x14ac:dyDescent="0.3"/>
    <row r="2895" customFormat="1" ht="13.5" x14ac:dyDescent="0.3"/>
    <row r="2896" customFormat="1" ht="13.5" x14ac:dyDescent="0.3"/>
    <row r="2897" customFormat="1" ht="13.5" x14ac:dyDescent="0.3"/>
    <row r="2898" customFormat="1" ht="13.5" x14ac:dyDescent="0.3"/>
    <row r="2899" customFormat="1" ht="13.5" x14ac:dyDescent="0.3"/>
    <row r="2900" customFormat="1" ht="13.5" x14ac:dyDescent="0.3"/>
    <row r="2901" customFormat="1" ht="13.5" x14ac:dyDescent="0.3"/>
    <row r="2902" customFormat="1" ht="13.5" x14ac:dyDescent="0.3"/>
    <row r="2903" customFormat="1" ht="13.5" x14ac:dyDescent="0.3"/>
    <row r="2904" customFormat="1" ht="13.5" x14ac:dyDescent="0.3"/>
    <row r="2905" customFormat="1" ht="13.5" x14ac:dyDescent="0.3"/>
    <row r="2906" customFormat="1" ht="13.5" x14ac:dyDescent="0.3"/>
    <row r="2907" customFormat="1" ht="13.5" x14ac:dyDescent="0.3"/>
    <row r="2908" customFormat="1" ht="13.5" x14ac:dyDescent="0.3"/>
    <row r="2909" customFormat="1" ht="13.5" x14ac:dyDescent="0.3"/>
    <row r="2910" customFormat="1" ht="13.5" x14ac:dyDescent="0.3"/>
    <row r="2911" customFormat="1" ht="13.5" x14ac:dyDescent="0.3"/>
    <row r="2912" customFormat="1" ht="13.5" x14ac:dyDescent="0.3"/>
    <row r="2913" customFormat="1" ht="13.5" x14ac:dyDescent="0.3"/>
    <row r="2914" customFormat="1" ht="13.5" x14ac:dyDescent="0.3"/>
    <row r="2915" customFormat="1" ht="13.5" x14ac:dyDescent="0.3"/>
    <row r="2916" customFormat="1" ht="13.5" x14ac:dyDescent="0.3"/>
    <row r="2917" customFormat="1" ht="13.5" x14ac:dyDescent="0.3"/>
    <row r="2918" customFormat="1" ht="13.5" x14ac:dyDescent="0.3"/>
    <row r="2919" customFormat="1" ht="13.5" x14ac:dyDescent="0.3"/>
    <row r="2920" customFormat="1" ht="13.5" x14ac:dyDescent="0.3"/>
    <row r="2921" customFormat="1" ht="13.5" x14ac:dyDescent="0.3"/>
    <row r="2922" customFormat="1" ht="13.5" x14ac:dyDescent="0.3"/>
    <row r="2923" customFormat="1" ht="13.5" x14ac:dyDescent="0.3"/>
    <row r="2924" customFormat="1" ht="13.5" x14ac:dyDescent="0.3"/>
    <row r="2925" customFormat="1" ht="13.5" x14ac:dyDescent="0.3"/>
    <row r="2926" customFormat="1" ht="13.5" x14ac:dyDescent="0.3"/>
    <row r="2927" customFormat="1" ht="13.5" x14ac:dyDescent="0.3"/>
    <row r="2928" customFormat="1" ht="13.5" x14ac:dyDescent="0.3"/>
    <row r="2929" customFormat="1" ht="13.5" x14ac:dyDescent="0.3"/>
    <row r="2930" customFormat="1" ht="13.5" x14ac:dyDescent="0.3"/>
    <row r="2931" customFormat="1" ht="13.5" x14ac:dyDescent="0.3"/>
    <row r="2932" customFormat="1" ht="13.5" x14ac:dyDescent="0.3"/>
    <row r="2933" customFormat="1" ht="13.5" x14ac:dyDescent="0.3"/>
    <row r="2934" customFormat="1" ht="13.5" x14ac:dyDescent="0.3"/>
    <row r="2935" customFormat="1" ht="13.5" x14ac:dyDescent="0.3"/>
    <row r="2936" customFormat="1" ht="13.5" x14ac:dyDescent="0.3"/>
    <row r="2937" customFormat="1" ht="13.5" x14ac:dyDescent="0.3"/>
    <row r="2938" customFormat="1" ht="13.5" x14ac:dyDescent="0.3"/>
    <row r="2939" customFormat="1" ht="13.5" x14ac:dyDescent="0.3"/>
    <row r="2940" customFormat="1" ht="13.5" x14ac:dyDescent="0.3"/>
    <row r="2941" customFormat="1" ht="13.5" x14ac:dyDescent="0.3"/>
    <row r="2942" customFormat="1" ht="13.5" x14ac:dyDescent="0.3"/>
    <row r="2943" customFormat="1" ht="13.5" x14ac:dyDescent="0.3"/>
    <row r="2944" customFormat="1" ht="13.5" x14ac:dyDescent="0.3"/>
    <row r="2945" customFormat="1" ht="13.5" x14ac:dyDescent="0.3"/>
    <row r="2946" customFormat="1" ht="13.5" x14ac:dyDescent="0.3"/>
    <row r="2947" customFormat="1" ht="13.5" x14ac:dyDescent="0.3"/>
    <row r="2948" customFormat="1" ht="13.5" x14ac:dyDescent="0.3"/>
    <row r="2949" customFormat="1" ht="13.5" x14ac:dyDescent="0.3"/>
    <row r="2950" customFormat="1" ht="13.5" x14ac:dyDescent="0.3"/>
    <row r="2951" customFormat="1" ht="13.5" x14ac:dyDescent="0.3"/>
    <row r="2952" customFormat="1" ht="13.5" x14ac:dyDescent="0.3"/>
    <row r="2953" customFormat="1" ht="13.5" x14ac:dyDescent="0.3"/>
    <row r="2954" customFormat="1" ht="13.5" x14ac:dyDescent="0.3"/>
    <row r="2955" customFormat="1" ht="13.5" x14ac:dyDescent="0.3"/>
    <row r="2956" customFormat="1" ht="13.5" x14ac:dyDescent="0.3"/>
    <row r="2957" customFormat="1" ht="13.5" x14ac:dyDescent="0.3"/>
    <row r="2958" customFormat="1" ht="13.5" x14ac:dyDescent="0.3"/>
    <row r="2959" customFormat="1" ht="13.5" x14ac:dyDescent="0.3"/>
    <row r="2960" customFormat="1" ht="13.5" x14ac:dyDescent="0.3"/>
    <row r="2961" customFormat="1" ht="13.5" x14ac:dyDescent="0.3"/>
    <row r="2962" customFormat="1" ht="13.5" x14ac:dyDescent="0.3"/>
    <row r="2963" customFormat="1" ht="13.5" x14ac:dyDescent="0.3"/>
    <row r="2964" customFormat="1" ht="13.5" x14ac:dyDescent="0.3"/>
    <row r="2965" customFormat="1" ht="13.5" x14ac:dyDescent="0.3"/>
    <row r="2966" customFormat="1" ht="13.5" x14ac:dyDescent="0.3"/>
    <row r="2967" customFormat="1" ht="13.5" x14ac:dyDescent="0.3"/>
    <row r="2968" customFormat="1" ht="13.5" x14ac:dyDescent="0.3"/>
    <row r="2969" customFormat="1" ht="13.5" x14ac:dyDescent="0.3"/>
    <row r="2970" customFormat="1" ht="13.5" x14ac:dyDescent="0.3"/>
    <row r="2971" customFormat="1" ht="13.5" x14ac:dyDescent="0.3"/>
    <row r="2972" customFormat="1" ht="13.5" x14ac:dyDescent="0.3"/>
    <row r="2973" customFormat="1" ht="13.5" x14ac:dyDescent="0.3"/>
    <row r="2974" customFormat="1" ht="13.5" x14ac:dyDescent="0.3"/>
    <row r="2975" customFormat="1" ht="13.5" x14ac:dyDescent="0.3"/>
    <row r="2976" customFormat="1" ht="13.5" x14ac:dyDescent="0.3"/>
    <row r="2977" customFormat="1" ht="13.5" x14ac:dyDescent="0.3"/>
    <row r="2978" customFormat="1" ht="13.5" x14ac:dyDescent="0.3"/>
    <row r="2979" customFormat="1" ht="13.5" x14ac:dyDescent="0.3"/>
    <row r="2980" customFormat="1" ht="13.5" x14ac:dyDescent="0.3"/>
    <row r="2981" customFormat="1" ht="13.5" x14ac:dyDescent="0.3"/>
    <row r="2982" customFormat="1" ht="13.5" x14ac:dyDescent="0.3"/>
    <row r="2983" customFormat="1" ht="13.5" x14ac:dyDescent="0.3"/>
    <row r="2984" customFormat="1" ht="13.5" x14ac:dyDescent="0.3"/>
    <row r="2985" customFormat="1" ht="13.5" x14ac:dyDescent="0.3"/>
    <row r="2986" customFormat="1" ht="13.5" x14ac:dyDescent="0.3"/>
    <row r="2987" customFormat="1" ht="13.5" x14ac:dyDescent="0.3"/>
    <row r="2988" customFormat="1" ht="13.5" x14ac:dyDescent="0.3"/>
    <row r="2989" customFormat="1" ht="13.5" x14ac:dyDescent="0.3"/>
    <row r="2990" customFormat="1" ht="13.5" x14ac:dyDescent="0.3"/>
    <row r="2991" customFormat="1" ht="13.5" x14ac:dyDescent="0.3"/>
    <row r="2992" customFormat="1" ht="13.5" x14ac:dyDescent="0.3"/>
    <row r="2993" customFormat="1" ht="13.5" x14ac:dyDescent="0.3"/>
    <row r="2994" customFormat="1" ht="13.5" x14ac:dyDescent="0.3"/>
    <row r="2995" customFormat="1" ht="13.5" x14ac:dyDescent="0.3"/>
    <row r="2996" customFormat="1" ht="13.5" x14ac:dyDescent="0.3"/>
    <row r="2997" customFormat="1" ht="13.5" x14ac:dyDescent="0.3"/>
    <row r="2998" customFormat="1" ht="13.5" x14ac:dyDescent="0.3"/>
    <row r="2999" customFormat="1" ht="13.5" x14ac:dyDescent="0.3"/>
    <row r="3000" customFormat="1" ht="13.5" x14ac:dyDescent="0.3"/>
    <row r="3001" customFormat="1" ht="13.5" x14ac:dyDescent="0.3"/>
    <row r="3002" customFormat="1" ht="13.5" x14ac:dyDescent="0.3"/>
    <row r="3003" customFormat="1" ht="13.5" x14ac:dyDescent="0.3"/>
    <row r="3004" customFormat="1" ht="13.5" x14ac:dyDescent="0.3"/>
    <row r="3005" customFormat="1" ht="13.5" x14ac:dyDescent="0.3"/>
    <row r="3006" customFormat="1" ht="13.5" x14ac:dyDescent="0.3"/>
    <row r="3007" customFormat="1" ht="13.5" x14ac:dyDescent="0.3"/>
    <row r="3008" customFormat="1" ht="13.5" x14ac:dyDescent="0.3"/>
    <row r="3009" customFormat="1" ht="13.5" x14ac:dyDescent="0.3"/>
    <row r="3010" customFormat="1" ht="13.5" x14ac:dyDescent="0.3"/>
    <row r="3011" customFormat="1" ht="13.5" x14ac:dyDescent="0.3"/>
    <row r="3012" customFormat="1" ht="13.5" x14ac:dyDescent="0.3"/>
    <row r="3013" customFormat="1" ht="13.5" x14ac:dyDescent="0.3"/>
    <row r="3014" customFormat="1" ht="13.5" x14ac:dyDescent="0.3"/>
    <row r="3015" customFormat="1" ht="13.5" x14ac:dyDescent="0.3"/>
    <row r="3016" customFormat="1" ht="13.5" x14ac:dyDescent="0.3"/>
    <row r="3017" customFormat="1" ht="13.5" x14ac:dyDescent="0.3"/>
    <row r="3018" customFormat="1" ht="13.5" x14ac:dyDescent="0.3"/>
    <row r="3019" customFormat="1" ht="13.5" x14ac:dyDescent="0.3"/>
    <row r="3020" customFormat="1" ht="13.5" x14ac:dyDescent="0.3"/>
    <row r="3021" customFormat="1" ht="13.5" x14ac:dyDescent="0.3"/>
    <row r="3022" customFormat="1" ht="13.5" x14ac:dyDescent="0.3"/>
    <row r="3023" customFormat="1" ht="13.5" x14ac:dyDescent="0.3"/>
    <row r="3024" customFormat="1" ht="13.5" x14ac:dyDescent="0.3"/>
    <row r="3025" customFormat="1" ht="13.5" x14ac:dyDescent="0.3"/>
    <row r="3026" customFormat="1" ht="13.5" x14ac:dyDescent="0.3"/>
    <row r="3027" customFormat="1" ht="13.5" x14ac:dyDescent="0.3"/>
    <row r="3028" customFormat="1" ht="13.5" x14ac:dyDescent="0.3"/>
    <row r="3029" customFormat="1" ht="13.5" x14ac:dyDescent="0.3"/>
    <row r="3030" customFormat="1" ht="13.5" x14ac:dyDescent="0.3"/>
    <row r="3031" customFormat="1" ht="13.5" x14ac:dyDescent="0.3"/>
    <row r="3032" customFormat="1" ht="13.5" x14ac:dyDescent="0.3"/>
    <row r="3033" customFormat="1" ht="13.5" x14ac:dyDescent="0.3"/>
    <row r="3034" customFormat="1" ht="13.5" x14ac:dyDescent="0.3"/>
    <row r="3035" customFormat="1" ht="13.5" x14ac:dyDescent="0.3"/>
    <row r="3036" customFormat="1" ht="13.5" x14ac:dyDescent="0.3"/>
    <row r="3037" customFormat="1" ht="13.5" x14ac:dyDescent="0.3"/>
    <row r="3038" customFormat="1" ht="13.5" x14ac:dyDescent="0.3"/>
    <row r="3039" customFormat="1" ht="13.5" x14ac:dyDescent="0.3"/>
    <row r="3040" customFormat="1" ht="13.5" x14ac:dyDescent="0.3"/>
    <row r="3041" customFormat="1" ht="13.5" x14ac:dyDescent="0.3"/>
    <row r="3042" customFormat="1" ht="13.5" x14ac:dyDescent="0.3"/>
    <row r="3043" customFormat="1" ht="13.5" x14ac:dyDescent="0.3"/>
    <row r="3044" customFormat="1" ht="13.5" x14ac:dyDescent="0.3"/>
    <row r="3045" customFormat="1" ht="13.5" x14ac:dyDescent="0.3"/>
    <row r="3046" customFormat="1" ht="13.5" x14ac:dyDescent="0.3"/>
    <row r="3047" customFormat="1" ht="13.5" x14ac:dyDescent="0.3"/>
    <row r="3048" customFormat="1" ht="13.5" x14ac:dyDescent="0.3"/>
    <row r="3049" customFormat="1" ht="13.5" x14ac:dyDescent="0.3"/>
    <row r="3050" customFormat="1" ht="13.5" x14ac:dyDescent="0.3"/>
    <row r="3051" customFormat="1" ht="13.5" x14ac:dyDescent="0.3"/>
    <row r="3052" customFormat="1" ht="13.5" x14ac:dyDescent="0.3"/>
    <row r="3053" customFormat="1" ht="13.5" x14ac:dyDescent="0.3"/>
    <row r="3054" customFormat="1" ht="13.5" x14ac:dyDescent="0.3"/>
    <row r="3055" customFormat="1" ht="13.5" x14ac:dyDescent="0.3"/>
    <row r="3056" customFormat="1" ht="13.5" x14ac:dyDescent="0.3"/>
    <row r="3057" customFormat="1" ht="13.5" x14ac:dyDescent="0.3"/>
    <row r="3058" customFormat="1" ht="13.5" x14ac:dyDescent="0.3"/>
    <row r="3059" customFormat="1" ht="13.5" x14ac:dyDescent="0.3"/>
    <row r="3060" customFormat="1" ht="13.5" x14ac:dyDescent="0.3"/>
    <row r="3061" customFormat="1" ht="13.5" x14ac:dyDescent="0.3"/>
    <row r="3062" customFormat="1" ht="13.5" x14ac:dyDescent="0.3"/>
    <row r="3063" customFormat="1" ht="13.5" x14ac:dyDescent="0.3"/>
    <row r="3064" customFormat="1" ht="13.5" x14ac:dyDescent="0.3"/>
    <row r="3065" customFormat="1" ht="13.5" x14ac:dyDescent="0.3"/>
    <row r="3066" customFormat="1" ht="13.5" x14ac:dyDescent="0.3"/>
    <row r="3067" customFormat="1" ht="13.5" x14ac:dyDescent="0.3"/>
    <row r="3068" customFormat="1" ht="13.5" x14ac:dyDescent="0.3"/>
    <row r="3069" customFormat="1" ht="13.5" x14ac:dyDescent="0.3"/>
    <row r="3070" customFormat="1" ht="13.5" x14ac:dyDescent="0.3"/>
    <row r="3071" customFormat="1" ht="13.5" x14ac:dyDescent="0.3"/>
    <row r="3072" customFormat="1" ht="13.5" x14ac:dyDescent="0.3"/>
    <row r="3073" customFormat="1" ht="13.5" x14ac:dyDescent="0.3"/>
    <row r="3074" customFormat="1" ht="13.5" x14ac:dyDescent="0.3"/>
    <row r="3075" customFormat="1" ht="13.5" x14ac:dyDescent="0.3"/>
    <row r="3076" customFormat="1" ht="13.5" x14ac:dyDescent="0.3"/>
    <row r="3077" customFormat="1" ht="13.5" x14ac:dyDescent="0.3"/>
    <row r="3078" customFormat="1" ht="13.5" x14ac:dyDescent="0.3"/>
    <row r="3079" customFormat="1" ht="13.5" x14ac:dyDescent="0.3"/>
    <row r="3080" customFormat="1" ht="13.5" x14ac:dyDescent="0.3"/>
    <row r="3081" customFormat="1" ht="13.5" x14ac:dyDescent="0.3"/>
    <row r="3082" customFormat="1" ht="13.5" x14ac:dyDescent="0.3"/>
    <row r="3083" customFormat="1" ht="13.5" x14ac:dyDescent="0.3"/>
    <row r="3084" customFormat="1" ht="13.5" x14ac:dyDescent="0.3"/>
    <row r="3085" customFormat="1" ht="13.5" x14ac:dyDescent="0.3"/>
    <row r="3086" customFormat="1" ht="13.5" x14ac:dyDescent="0.3"/>
    <row r="3087" customFormat="1" ht="13.5" x14ac:dyDescent="0.3"/>
    <row r="3088" customFormat="1" ht="13.5" x14ac:dyDescent="0.3"/>
    <row r="3089" customFormat="1" ht="13.5" x14ac:dyDescent="0.3"/>
    <row r="3090" customFormat="1" ht="13.5" x14ac:dyDescent="0.3"/>
    <row r="3091" customFormat="1" ht="13.5" x14ac:dyDescent="0.3"/>
    <row r="3092" customFormat="1" ht="13.5" x14ac:dyDescent="0.3"/>
    <row r="3093" customFormat="1" ht="13.5" x14ac:dyDescent="0.3"/>
    <row r="3094" customFormat="1" ht="13.5" x14ac:dyDescent="0.3"/>
    <row r="3095" customFormat="1" ht="13.5" x14ac:dyDescent="0.3"/>
    <row r="3096" customFormat="1" ht="13.5" x14ac:dyDescent="0.3"/>
    <row r="3097" customFormat="1" ht="13.5" x14ac:dyDescent="0.3"/>
    <row r="3098" customFormat="1" ht="13.5" x14ac:dyDescent="0.3"/>
    <row r="3099" customFormat="1" ht="13.5" x14ac:dyDescent="0.3"/>
    <row r="3100" customFormat="1" ht="13.5" x14ac:dyDescent="0.3"/>
    <row r="3101" customFormat="1" ht="13.5" x14ac:dyDescent="0.3"/>
    <row r="3102" customFormat="1" ht="13.5" x14ac:dyDescent="0.3"/>
    <row r="3103" customFormat="1" ht="13.5" x14ac:dyDescent="0.3"/>
    <row r="3104" customFormat="1" ht="13.5" x14ac:dyDescent="0.3"/>
    <row r="3105" customFormat="1" ht="13.5" x14ac:dyDescent="0.3"/>
    <row r="3106" customFormat="1" ht="13.5" x14ac:dyDescent="0.3"/>
    <row r="3107" customFormat="1" ht="13.5" x14ac:dyDescent="0.3"/>
    <row r="3108" customFormat="1" ht="13.5" x14ac:dyDescent="0.3"/>
    <row r="3109" customFormat="1" ht="13.5" x14ac:dyDescent="0.3"/>
    <row r="3110" customFormat="1" ht="13.5" x14ac:dyDescent="0.3"/>
    <row r="3111" customFormat="1" ht="13.5" x14ac:dyDescent="0.3"/>
    <row r="3112" customFormat="1" ht="13.5" x14ac:dyDescent="0.3"/>
    <row r="3113" customFormat="1" ht="13.5" x14ac:dyDescent="0.3"/>
    <row r="3114" customFormat="1" ht="13.5" x14ac:dyDescent="0.3"/>
    <row r="3115" customFormat="1" ht="13.5" x14ac:dyDescent="0.3"/>
    <row r="3116" customFormat="1" ht="13.5" x14ac:dyDescent="0.3"/>
    <row r="3117" customFormat="1" ht="13.5" x14ac:dyDescent="0.3"/>
    <row r="3118" customFormat="1" ht="13.5" x14ac:dyDescent="0.3"/>
    <row r="3119" customFormat="1" ht="13.5" x14ac:dyDescent="0.3"/>
    <row r="3120" customFormat="1" ht="13.5" x14ac:dyDescent="0.3"/>
    <row r="3121" customFormat="1" ht="13.5" x14ac:dyDescent="0.3"/>
    <row r="3122" customFormat="1" ht="13.5" x14ac:dyDescent="0.3"/>
    <row r="3123" customFormat="1" ht="13.5" x14ac:dyDescent="0.3"/>
    <row r="3124" customFormat="1" ht="13.5" x14ac:dyDescent="0.3"/>
    <row r="3125" customFormat="1" ht="13.5" x14ac:dyDescent="0.3"/>
    <row r="3126" customFormat="1" ht="13.5" x14ac:dyDescent="0.3"/>
    <row r="3127" customFormat="1" ht="13.5" x14ac:dyDescent="0.3"/>
    <row r="3128" customFormat="1" ht="13.5" x14ac:dyDescent="0.3"/>
    <row r="3129" customFormat="1" ht="13.5" x14ac:dyDescent="0.3"/>
    <row r="3130" customFormat="1" ht="13.5" x14ac:dyDescent="0.3"/>
    <row r="3131" customFormat="1" ht="13.5" x14ac:dyDescent="0.3"/>
    <row r="3132" customFormat="1" ht="13.5" x14ac:dyDescent="0.3"/>
    <row r="3133" customFormat="1" ht="13.5" x14ac:dyDescent="0.3"/>
    <row r="3134" customFormat="1" ht="13.5" x14ac:dyDescent="0.3"/>
    <row r="3135" customFormat="1" ht="13.5" x14ac:dyDescent="0.3"/>
    <row r="3136" customFormat="1" ht="13.5" x14ac:dyDescent="0.3"/>
    <row r="3137" customFormat="1" ht="13.5" x14ac:dyDescent="0.3"/>
    <row r="3138" customFormat="1" ht="13.5" x14ac:dyDescent="0.3"/>
    <row r="3139" customFormat="1" ht="13.5" x14ac:dyDescent="0.3"/>
    <row r="3140" customFormat="1" ht="13.5" x14ac:dyDescent="0.3"/>
    <row r="3141" customFormat="1" ht="13.5" x14ac:dyDescent="0.3"/>
    <row r="3142" customFormat="1" ht="13.5" x14ac:dyDescent="0.3"/>
    <row r="3143" customFormat="1" ht="13.5" x14ac:dyDescent="0.3"/>
    <row r="3144" customFormat="1" ht="13.5" x14ac:dyDescent="0.3"/>
    <row r="3145" customFormat="1" ht="13.5" x14ac:dyDescent="0.3"/>
    <row r="3146" customFormat="1" ht="13.5" x14ac:dyDescent="0.3"/>
    <row r="3147" customFormat="1" ht="13.5" x14ac:dyDescent="0.3"/>
    <row r="3148" customFormat="1" ht="13.5" x14ac:dyDescent="0.3"/>
    <row r="3149" customFormat="1" ht="13.5" x14ac:dyDescent="0.3"/>
    <row r="3150" customFormat="1" ht="13.5" x14ac:dyDescent="0.3"/>
    <row r="3151" customFormat="1" ht="13.5" x14ac:dyDescent="0.3"/>
    <row r="3152" customFormat="1" ht="13.5" x14ac:dyDescent="0.3"/>
    <row r="3153" customFormat="1" ht="13.5" x14ac:dyDescent="0.3"/>
    <row r="3154" customFormat="1" ht="13.5" x14ac:dyDescent="0.3"/>
    <row r="3155" customFormat="1" ht="13.5" x14ac:dyDescent="0.3"/>
    <row r="3156" customFormat="1" ht="13.5" x14ac:dyDescent="0.3"/>
    <row r="3157" customFormat="1" ht="13.5" x14ac:dyDescent="0.3"/>
    <row r="3158" customFormat="1" ht="13.5" x14ac:dyDescent="0.3"/>
    <row r="3159" customFormat="1" ht="13.5" x14ac:dyDescent="0.3"/>
    <row r="3160" customFormat="1" ht="13.5" x14ac:dyDescent="0.3"/>
    <row r="3161" customFormat="1" ht="13.5" x14ac:dyDescent="0.3"/>
    <row r="3162" customFormat="1" ht="13.5" x14ac:dyDescent="0.3"/>
    <row r="3163" customFormat="1" ht="13.5" x14ac:dyDescent="0.3"/>
    <row r="3164" customFormat="1" ht="13.5" x14ac:dyDescent="0.3"/>
    <row r="3165" customFormat="1" ht="13.5" x14ac:dyDescent="0.3"/>
    <row r="3166" customFormat="1" ht="13.5" x14ac:dyDescent="0.3"/>
    <row r="3167" customFormat="1" ht="13.5" x14ac:dyDescent="0.3"/>
    <row r="3168" customFormat="1" ht="13.5" x14ac:dyDescent="0.3"/>
    <row r="3169" customFormat="1" ht="13.5" x14ac:dyDescent="0.3"/>
    <row r="3170" customFormat="1" ht="13.5" x14ac:dyDescent="0.3"/>
    <row r="3171" customFormat="1" ht="13.5" x14ac:dyDescent="0.3"/>
    <row r="3172" customFormat="1" ht="13.5" x14ac:dyDescent="0.3"/>
    <row r="3173" customFormat="1" ht="13.5" x14ac:dyDescent="0.3"/>
    <row r="3174" customFormat="1" ht="13.5" x14ac:dyDescent="0.3"/>
    <row r="3175" customFormat="1" ht="13.5" x14ac:dyDescent="0.3"/>
    <row r="3176" customFormat="1" ht="13.5" x14ac:dyDescent="0.3"/>
    <row r="3177" customFormat="1" ht="13.5" x14ac:dyDescent="0.3"/>
    <row r="3178" customFormat="1" ht="13.5" x14ac:dyDescent="0.3"/>
    <row r="3179" customFormat="1" ht="13.5" x14ac:dyDescent="0.3"/>
    <row r="3180" customFormat="1" ht="13.5" x14ac:dyDescent="0.3"/>
    <row r="3181" customFormat="1" ht="13.5" x14ac:dyDescent="0.3"/>
    <row r="3182" customFormat="1" ht="13.5" x14ac:dyDescent="0.3"/>
    <row r="3183" customFormat="1" ht="13.5" x14ac:dyDescent="0.3"/>
    <row r="3184" customFormat="1" ht="13.5" x14ac:dyDescent="0.3"/>
    <row r="3185" customFormat="1" ht="13.5" x14ac:dyDescent="0.3"/>
    <row r="3186" customFormat="1" ht="13.5" x14ac:dyDescent="0.3"/>
    <row r="3187" customFormat="1" ht="13.5" x14ac:dyDescent="0.3"/>
    <row r="3188" customFormat="1" ht="13.5" x14ac:dyDescent="0.3"/>
    <row r="3189" customFormat="1" ht="13.5" x14ac:dyDescent="0.3"/>
    <row r="3190" customFormat="1" ht="13.5" x14ac:dyDescent="0.3"/>
    <row r="3191" customFormat="1" ht="13.5" x14ac:dyDescent="0.3"/>
    <row r="3192" customFormat="1" ht="13.5" x14ac:dyDescent="0.3"/>
    <row r="3193" customFormat="1" ht="13.5" x14ac:dyDescent="0.3"/>
    <row r="3194" customFormat="1" ht="13.5" x14ac:dyDescent="0.3"/>
    <row r="3195" customFormat="1" ht="13.5" x14ac:dyDescent="0.3"/>
    <row r="3196" customFormat="1" ht="13.5" x14ac:dyDescent="0.3"/>
    <row r="3197" customFormat="1" ht="13.5" x14ac:dyDescent="0.3"/>
    <row r="3198" customFormat="1" ht="13.5" x14ac:dyDescent="0.3"/>
    <row r="3199" customFormat="1" ht="13.5" x14ac:dyDescent="0.3"/>
    <row r="3200" customFormat="1" ht="13.5" x14ac:dyDescent="0.3"/>
    <row r="3201" customFormat="1" ht="13.5" x14ac:dyDescent="0.3"/>
    <row r="3202" customFormat="1" ht="13.5" x14ac:dyDescent="0.3"/>
    <row r="3203" customFormat="1" ht="13.5" x14ac:dyDescent="0.3"/>
    <row r="3204" customFormat="1" ht="13.5" x14ac:dyDescent="0.3"/>
    <row r="3205" customFormat="1" ht="13.5" x14ac:dyDescent="0.3"/>
    <row r="3206" customFormat="1" ht="13.5" x14ac:dyDescent="0.3"/>
    <row r="3207" customFormat="1" ht="13.5" x14ac:dyDescent="0.3"/>
    <row r="3208" customFormat="1" ht="13.5" x14ac:dyDescent="0.3"/>
    <row r="3209" customFormat="1" ht="13.5" x14ac:dyDescent="0.3"/>
    <row r="3210" customFormat="1" ht="13.5" x14ac:dyDescent="0.3"/>
    <row r="3211" customFormat="1" ht="13.5" x14ac:dyDescent="0.3"/>
    <row r="3212" customFormat="1" ht="13.5" x14ac:dyDescent="0.3"/>
    <row r="3213" customFormat="1" ht="13.5" x14ac:dyDescent="0.3"/>
    <row r="3214" customFormat="1" ht="13.5" x14ac:dyDescent="0.3"/>
    <row r="3215" customFormat="1" ht="13.5" x14ac:dyDescent="0.3"/>
    <row r="3216" customFormat="1" ht="13.5" x14ac:dyDescent="0.3"/>
    <row r="3217" customFormat="1" ht="13.5" x14ac:dyDescent="0.3"/>
    <row r="3218" customFormat="1" ht="13.5" x14ac:dyDescent="0.3"/>
    <row r="3219" customFormat="1" ht="13.5" x14ac:dyDescent="0.3"/>
    <row r="3220" customFormat="1" ht="13.5" x14ac:dyDescent="0.3"/>
    <row r="3221" customFormat="1" ht="13.5" x14ac:dyDescent="0.3"/>
    <row r="3222" customFormat="1" ht="13.5" x14ac:dyDescent="0.3"/>
    <row r="3223" customFormat="1" ht="13.5" x14ac:dyDescent="0.3"/>
    <row r="3224" customFormat="1" ht="13.5" x14ac:dyDescent="0.3"/>
    <row r="3225" customFormat="1" ht="13.5" x14ac:dyDescent="0.3"/>
    <row r="3226" customFormat="1" ht="13.5" x14ac:dyDescent="0.3"/>
    <row r="3227" customFormat="1" ht="13.5" x14ac:dyDescent="0.3"/>
    <row r="3228" customFormat="1" ht="13.5" x14ac:dyDescent="0.3"/>
    <row r="3229" customFormat="1" ht="13.5" x14ac:dyDescent="0.3"/>
    <row r="3230" customFormat="1" ht="13.5" x14ac:dyDescent="0.3"/>
    <row r="3231" customFormat="1" ht="13.5" x14ac:dyDescent="0.3"/>
    <row r="3232" customFormat="1" ht="13.5" x14ac:dyDescent="0.3"/>
    <row r="3233" customFormat="1" ht="13.5" x14ac:dyDescent="0.3"/>
    <row r="3234" customFormat="1" ht="13.5" x14ac:dyDescent="0.3"/>
    <row r="3235" customFormat="1" ht="13.5" x14ac:dyDescent="0.3"/>
    <row r="3236" customFormat="1" ht="13.5" x14ac:dyDescent="0.3"/>
    <row r="3237" customFormat="1" ht="13.5" x14ac:dyDescent="0.3"/>
    <row r="3238" customFormat="1" ht="13.5" x14ac:dyDescent="0.3"/>
    <row r="3239" customFormat="1" ht="13.5" x14ac:dyDescent="0.3"/>
    <row r="3240" customFormat="1" ht="13.5" x14ac:dyDescent="0.3"/>
    <row r="3241" customFormat="1" ht="13.5" x14ac:dyDescent="0.3"/>
    <row r="3242" customFormat="1" ht="13.5" x14ac:dyDescent="0.3"/>
    <row r="3243" customFormat="1" ht="13.5" x14ac:dyDescent="0.3"/>
    <row r="3244" customFormat="1" ht="13.5" x14ac:dyDescent="0.3"/>
    <row r="3245" customFormat="1" ht="13.5" x14ac:dyDescent="0.3"/>
    <row r="3246" customFormat="1" ht="13.5" x14ac:dyDescent="0.3"/>
    <row r="3247" customFormat="1" ht="13.5" x14ac:dyDescent="0.3"/>
    <row r="3248" customFormat="1" ht="13.5" x14ac:dyDescent="0.3"/>
    <row r="3249" customFormat="1" ht="13.5" x14ac:dyDescent="0.3"/>
    <row r="3250" customFormat="1" ht="13.5" x14ac:dyDescent="0.3"/>
    <row r="3251" customFormat="1" ht="13.5" x14ac:dyDescent="0.3"/>
    <row r="3252" customFormat="1" ht="13.5" x14ac:dyDescent="0.3"/>
    <row r="3253" customFormat="1" ht="13.5" x14ac:dyDescent="0.3"/>
    <row r="3254" customFormat="1" ht="13.5" x14ac:dyDescent="0.3"/>
    <row r="3255" customFormat="1" ht="13.5" x14ac:dyDescent="0.3"/>
    <row r="3256" customFormat="1" ht="13.5" x14ac:dyDescent="0.3"/>
    <row r="3257" customFormat="1" ht="13.5" x14ac:dyDescent="0.3"/>
    <row r="3258" customFormat="1" ht="13.5" x14ac:dyDescent="0.3"/>
    <row r="3259" customFormat="1" ht="13.5" x14ac:dyDescent="0.3"/>
    <row r="3260" customFormat="1" ht="13.5" x14ac:dyDescent="0.3"/>
    <row r="3261" customFormat="1" ht="13.5" x14ac:dyDescent="0.3"/>
    <row r="3262" customFormat="1" ht="13.5" x14ac:dyDescent="0.3"/>
    <row r="3263" customFormat="1" ht="13.5" x14ac:dyDescent="0.3"/>
    <row r="3264" customFormat="1" ht="13.5" x14ac:dyDescent="0.3"/>
    <row r="3265" customFormat="1" ht="13.5" x14ac:dyDescent="0.3"/>
    <row r="3266" customFormat="1" ht="13.5" x14ac:dyDescent="0.3"/>
    <row r="3267" customFormat="1" ht="13.5" x14ac:dyDescent="0.3"/>
    <row r="3268" customFormat="1" ht="13.5" x14ac:dyDescent="0.3"/>
    <row r="3269" customFormat="1" ht="13.5" x14ac:dyDescent="0.3"/>
    <row r="3270" customFormat="1" ht="13.5" x14ac:dyDescent="0.3"/>
    <row r="3271" customFormat="1" ht="13.5" x14ac:dyDescent="0.3"/>
    <row r="3272" customFormat="1" ht="13.5" x14ac:dyDescent="0.3"/>
    <row r="3273" customFormat="1" ht="13.5" x14ac:dyDescent="0.3"/>
    <row r="3274" customFormat="1" ht="13.5" x14ac:dyDescent="0.3"/>
    <row r="3275" customFormat="1" ht="13.5" x14ac:dyDescent="0.3"/>
    <row r="3276" customFormat="1" ht="13.5" x14ac:dyDescent="0.3"/>
    <row r="3277" customFormat="1" ht="13.5" x14ac:dyDescent="0.3"/>
    <row r="3278" customFormat="1" ht="13.5" x14ac:dyDescent="0.3"/>
    <row r="3279" customFormat="1" ht="13.5" x14ac:dyDescent="0.3"/>
    <row r="3280" customFormat="1" ht="13.5" x14ac:dyDescent="0.3"/>
    <row r="3281" customFormat="1" ht="13.5" x14ac:dyDescent="0.3"/>
    <row r="3282" customFormat="1" ht="13.5" x14ac:dyDescent="0.3"/>
    <row r="3283" customFormat="1" ht="13.5" x14ac:dyDescent="0.3"/>
    <row r="3284" customFormat="1" ht="13.5" x14ac:dyDescent="0.3"/>
    <row r="3285" customFormat="1" ht="13.5" x14ac:dyDescent="0.3"/>
    <row r="3286" customFormat="1" ht="13.5" x14ac:dyDescent="0.3"/>
    <row r="3287" customFormat="1" ht="13.5" x14ac:dyDescent="0.3"/>
    <row r="3288" customFormat="1" ht="13.5" x14ac:dyDescent="0.3"/>
    <row r="3289" customFormat="1" ht="13.5" x14ac:dyDescent="0.3"/>
    <row r="3290" customFormat="1" ht="13.5" x14ac:dyDescent="0.3"/>
    <row r="3291" customFormat="1" ht="13.5" x14ac:dyDescent="0.3"/>
    <row r="3292" customFormat="1" ht="13.5" x14ac:dyDescent="0.3"/>
    <row r="3293" customFormat="1" ht="13.5" x14ac:dyDescent="0.3"/>
    <row r="3294" customFormat="1" ht="13.5" x14ac:dyDescent="0.3"/>
    <row r="3295" customFormat="1" ht="13.5" x14ac:dyDescent="0.3"/>
    <row r="3296" customFormat="1" ht="13.5" x14ac:dyDescent="0.3"/>
    <row r="3297" customFormat="1" ht="13.5" x14ac:dyDescent="0.3"/>
    <row r="3298" customFormat="1" ht="13.5" x14ac:dyDescent="0.3"/>
    <row r="3299" customFormat="1" ht="13.5" x14ac:dyDescent="0.3"/>
    <row r="3300" customFormat="1" ht="13.5" x14ac:dyDescent="0.3"/>
    <row r="3301" customFormat="1" ht="13.5" x14ac:dyDescent="0.3"/>
    <row r="3302" customFormat="1" ht="13.5" x14ac:dyDescent="0.3"/>
    <row r="3303" customFormat="1" ht="13.5" x14ac:dyDescent="0.3"/>
    <row r="3304" customFormat="1" ht="13.5" x14ac:dyDescent="0.3"/>
    <row r="3305" customFormat="1" ht="13.5" x14ac:dyDescent="0.3"/>
    <row r="3306" customFormat="1" ht="13.5" x14ac:dyDescent="0.3"/>
    <row r="3307" customFormat="1" ht="13.5" x14ac:dyDescent="0.3"/>
    <row r="3308" customFormat="1" ht="13.5" x14ac:dyDescent="0.3"/>
    <row r="3309" customFormat="1" ht="13.5" x14ac:dyDescent="0.3"/>
    <row r="3310" customFormat="1" ht="13.5" x14ac:dyDescent="0.3"/>
    <row r="3311" customFormat="1" ht="13.5" x14ac:dyDescent="0.3"/>
    <row r="3312" customFormat="1" ht="13.5" x14ac:dyDescent="0.3"/>
    <row r="3313" customFormat="1" ht="13.5" x14ac:dyDescent="0.3"/>
    <row r="3314" customFormat="1" ht="13.5" x14ac:dyDescent="0.3"/>
    <row r="3315" customFormat="1" ht="13.5" x14ac:dyDescent="0.3"/>
    <row r="3316" customFormat="1" ht="13.5" x14ac:dyDescent="0.3"/>
    <row r="3317" customFormat="1" ht="13.5" x14ac:dyDescent="0.3"/>
    <row r="3318" customFormat="1" ht="13.5" x14ac:dyDescent="0.3"/>
    <row r="3319" customFormat="1" ht="13.5" x14ac:dyDescent="0.3"/>
    <row r="3320" customFormat="1" ht="13.5" x14ac:dyDescent="0.3"/>
    <row r="3321" customFormat="1" ht="13.5" x14ac:dyDescent="0.3"/>
    <row r="3322" customFormat="1" ht="13.5" x14ac:dyDescent="0.3"/>
    <row r="3323" customFormat="1" ht="13.5" x14ac:dyDescent="0.3"/>
    <row r="3324" customFormat="1" ht="13.5" x14ac:dyDescent="0.3"/>
    <row r="3325" customFormat="1" ht="13.5" x14ac:dyDescent="0.3"/>
    <row r="3326" customFormat="1" ht="13.5" x14ac:dyDescent="0.3"/>
    <row r="3327" customFormat="1" ht="13.5" x14ac:dyDescent="0.3"/>
    <row r="3328" customFormat="1" ht="13.5" x14ac:dyDescent="0.3"/>
    <row r="3329" customFormat="1" ht="13.5" x14ac:dyDescent="0.3"/>
    <row r="3330" customFormat="1" ht="13.5" x14ac:dyDescent="0.3"/>
    <row r="3331" customFormat="1" ht="13.5" x14ac:dyDescent="0.3"/>
    <row r="3332" customFormat="1" ht="13.5" x14ac:dyDescent="0.3"/>
    <row r="3333" customFormat="1" ht="13.5" x14ac:dyDescent="0.3"/>
    <row r="3334" customFormat="1" ht="13.5" x14ac:dyDescent="0.3"/>
    <row r="3335" customFormat="1" ht="13.5" x14ac:dyDescent="0.3"/>
    <row r="3336" customFormat="1" ht="13.5" x14ac:dyDescent="0.3"/>
    <row r="3337" customFormat="1" ht="13.5" x14ac:dyDescent="0.3"/>
    <row r="3338" customFormat="1" ht="13.5" x14ac:dyDescent="0.3"/>
    <row r="3339" customFormat="1" ht="13.5" x14ac:dyDescent="0.3"/>
    <row r="3340" customFormat="1" ht="13.5" x14ac:dyDescent="0.3"/>
    <row r="3341" customFormat="1" ht="13.5" x14ac:dyDescent="0.3"/>
    <row r="3342" customFormat="1" ht="13.5" x14ac:dyDescent="0.3"/>
    <row r="3343" customFormat="1" ht="13.5" x14ac:dyDescent="0.3"/>
    <row r="3344" customFormat="1" ht="13.5" x14ac:dyDescent="0.3"/>
    <row r="3345" customFormat="1" ht="13.5" x14ac:dyDescent="0.3"/>
    <row r="3346" customFormat="1" ht="13.5" x14ac:dyDescent="0.3"/>
    <row r="3347" customFormat="1" ht="13.5" x14ac:dyDescent="0.3"/>
    <row r="3348" customFormat="1" ht="13.5" x14ac:dyDescent="0.3"/>
    <row r="3349" customFormat="1" ht="13.5" x14ac:dyDescent="0.3"/>
    <row r="3350" customFormat="1" ht="13.5" x14ac:dyDescent="0.3"/>
    <row r="3351" customFormat="1" ht="13.5" x14ac:dyDescent="0.3"/>
    <row r="3352" customFormat="1" ht="13.5" x14ac:dyDescent="0.3"/>
    <row r="3353" customFormat="1" ht="13.5" x14ac:dyDescent="0.3"/>
    <row r="3354" customFormat="1" ht="13.5" x14ac:dyDescent="0.3"/>
    <row r="3355" customFormat="1" ht="13.5" x14ac:dyDescent="0.3"/>
    <row r="3356" customFormat="1" ht="13.5" x14ac:dyDescent="0.3"/>
    <row r="3357" customFormat="1" ht="13.5" x14ac:dyDescent="0.3"/>
    <row r="3358" customFormat="1" ht="13.5" x14ac:dyDescent="0.3"/>
    <row r="3359" customFormat="1" ht="13.5" x14ac:dyDescent="0.3"/>
    <row r="3360" customFormat="1" ht="13.5" x14ac:dyDescent="0.3"/>
    <row r="3361" customFormat="1" ht="13.5" x14ac:dyDescent="0.3"/>
    <row r="3362" customFormat="1" ht="13.5" x14ac:dyDescent="0.3"/>
    <row r="3363" customFormat="1" ht="13.5" x14ac:dyDescent="0.3"/>
    <row r="3364" customFormat="1" ht="13.5" x14ac:dyDescent="0.3"/>
    <row r="3365" customFormat="1" ht="13.5" x14ac:dyDescent="0.3"/>
    <row r="3366" customFormat="1" ht="13.5" x14ac:dyDescent="0.3"/>
    <row r="3367" customFormat="1" ht="13.5" x14ac:dyDescent="0.3"/>
    <row r="3368" customFormat="1" ht="13.5" x14ac:dyDescent="0.3"/>
    <row r="3369" customFormat="1" ht="13.5" x14ac:dyDescent="0.3"/>
    <row r="3370" customFormat="1" ht="13.5" x14ac:dyDescent="0.3"/>
    <row r="3371" customFormat="1" ht="13.5" x14ac:dyDescent="0.3"/>
    <row r="3372" customFormat="1" ht="13.5" x14ac:dyDescent="0.3"/>
    <row r="3373" customFormat="1" ht="13.5" x14ac:dyDescent="0.3"/>
    <row r="3374" customFormat="1" ht="13.5" x14ac:dyDescent="0.3"/>
    <row r="3375" customFormat="1" ht="13.5" x14ac:dyDescent="0.3"/>
    <row r="3376" customFormat="1" ht="13.5" x14ac:dyDescent="0.3"/>
    <row r="3377" customFormat="1" ht="13.5" x14ac:dyDescent="0.3"/>
    <row r="3378" customFormat="1" ht="13.5" x14ac:dyDescent="0.3"/>
    <row r="3379" customFormat="1" ht="13.5" x14ac:dyDescent="0.3"/>
    <row r="3380" customFormat="1" ht="13.5" x14ac:dyDescent="0.3"/>
    <row r="3381" customFormat="1" ht="13.5" x14ac:dyDescent="0.3"/>
    <row r="3382" customFormat="1" ht="13.5" x14ac:dyDescent="0.3"/>
    <row r="3383" customFormat="1" ht="13.5" x14ac:dyDescent="0.3"/>
    <row r="3384" customFormat="1" ht="13.5" x14ac:dyDescent="0.3"/>
    <row r="3385" customFormat="1" ht="13.5" x14ac:dyDescent="0.3"/>
    <row r="3386" customFormat="1" ht="13.5" x14ac:dyDescent="0.3"/>
    <row r="3387" customFormat="1" ht="13.5" x14ac:dyDescent="0.3"/>
    <row r="3388" customFormat="1" ht="13.5" x14ac:dyDescent="0.3"/>
    <row r="3389" customFormat="1" ht="13.5" x14ac:dyDescent="0.3"/>
    <row r="3390" customFormat="1" ht="13.5" x14ac:dyDescent="0.3"/>
    <row r="3391" customFormat="1" ht="13.5" x14ac:dyDescent="0.3"/>
    <row r="3392" customFormat="1" ht="13.5" x14ac:dyDescent="0.3"/>
    <row r="3393" customFormat="1" ht="13.5" x14ac:dyDescent="0.3"/>
    <row r="3394" customFormat="1" ht="13.5" x14ac:dyDescent="0.3"/>
    <row r="3395" customFormat="1" ht="13.5" x14ac:dyDescent="0.3"/>
    <row r="3396" customFormat="1" ht="13.5" x14ac:dyDescent="0.3"/>
    <row r="3397" customFormat="1" ht="13.5" x14ac:dyDescent="0.3"/>
    <row r="3398" customFormat="1" ht="13.5" x14ac:dyDescent="0.3"/>
    <row r="3399" customFormat="1" ht="13.5" x14ac:dyDescent="0.3"/>
    <row r="3400" customFormat="1" ht="13.5" x14ac:dyDescent="0.3"/>
    <row r="3401" customFormat="1" ht="13.5" x14ac:dyDescent="0.3"/>
    <row r="3402" customFormat="1" ht="13.5" x14ac:dyDescent="0.3"/>
    <row r="3403" customFormat="1" ht="13.5" x14ac:dyDescent="0.3"/>
    <row r="3404" customFormat="1" ht="13.5" x14ac:dyDescent="0.3"/>
    <row r="3405" customFormat="1" ht="13.5" x14ac:dyDescent="0.3"/>
    <row r="3406" customFormat="1" ht="13.5" x14ac:dyDescent="0.3"/>
    <row r="3407" customFormat="1" ht="13.5" x14ac:dyDescent="0.3"/>
    <row r="3408" customFormat="1" ht="13.5" x14ac:dyDescent="0.3"/>
    <row r="3409" customFormat="1" ht="13.5" x14ac:dyDescent="0.3"/>
    <row r="3410" customFormat="1" ht="13.5" x14ac:dyDescent="0.3"/>
    <row r="3411" customFormat="1" ht="13.5" x14ac:dyDescent="0.3"/>
    <row r="3412" customFormat="1" ht="13.5" x14ac:dyDescent="0.3"/>
    <row r="3413" customFormat="1" ht="13.5" x14ac:dyDescent="0.3"/>
    <row r="3414" customFormat="1" ht="13.5" x14ac:dyDescent="0.3"/>
    <row r="3415" customFormat="1" ht="13.5" x14ac:dyDescent="0.3"/>
    <row r="3416" customFormat="1" ht="13.5" x14ac:dyDescent="0.3"/>
    <row r="3417" customFormat="1" ht="13.5" x14ac:dyDescent="0.3"/>
    <row r="3418" customFormat="1" ht="13.5" x14ac:dyDescent="0.3"/>
    <row r="3419" customFormat="1" ht="13.5" x14ac:dyDescent="0.3"/>
    <row r="3420" customFormat="1" ht="13.5" x14ac:dyDescent="0.3"/>
    <row r="3421" customFormat="1" ht="13.5" x14ac:dyDescent="0.3"/>
    <row r="3422" customFormat="1" ht="13.5" x14ac:dyDescent="0.3"/>
    <row r="3423" customFormat="1" ht="13.5" x14ac:dyDescent="0.3"/>
    <row r="3424" customFormat="1" ht="13.5" x14ac:dyDescent="0.3"/>
    <row r="3425" customFormat="1" ht="13.5" x14ac:dyDescent="0.3"/>
    <row r="3426" customFormat="1" ht="13.5" x14ac:dyDescent="0.3"/>
    <row r="3427" customFormat="1" ht="13.5" x14ac:dyDescent="0.3"/>
    <row r="3428" customFormat="1" ht="13.5" x14ac:dyDescent="0.3"/>
    <row r="3429" customFormat="1" ht="13.5" x14ac:dyDescent="0.3"/>
    <row r="3430" customFormat="1" ht="13.5" x14ac:dyDescent="0.3"/>
    <row r="3431" customFormat="1" ht="13.5" x14ac:dyDescent="0.3"/>
    <row r="3432" customFormat="1" ht="13.5" x14ac:dyDescent="0.3"/>
    <row r="3433" customFormat="1" ht="13.5" x14ac:dyDescent="0.3"/>
    <row r="3434" customFormat="1" ht="13.5" x14ac:dyDescent="0.3"/>
    <row r="3435" customFormat="1" ht="13.5" x14ac:dyDescent="0.3"/>
    <row r="3436" customFormat="1" ht="13.5" x14ac:dyDescent="0.3"/>
    <row r="3437" customFormat="1" ht="13.5" x14ac:dyDescent="0.3"/>
    <row r="3438" customFormat="1" ht="13.5" x14ac:dyDescent="0.3"/>
    <row r="3439" customFormat="1" ht="13.5" x14ac:dyDescent="0.3"/>
    <row r="3440" customFormat="1" ht="13.5" x14ac:dyDescent="0.3"/>
    <row r="3441" customFormat="1" ht="13.5" x14ac:dyDescent="0.3"/>
    <row r="3442" customFormat="1" ht="13.5" x14ac:dyDescent="0.3"/>
    <row r="3443" customFormat="1" ht="13.5" x14ac:dyDescent="0.3"/>
    <row r="3444" customFormat="1" ht="13.5" x14ac:dyDescent="0.3"/>
    <row r="3445" customFormat="1" ht="13.5" x14ac:dyDescent="0.3"/>
    <row r="3446" customFormat="1" ht="13.5" x14ac:dyDescent="0.3"/>
    <row r="3447" customFormat="1" ht="13.5" x14ac:dyDescent="0.3"/>
    <row r="3448" customFormat="1" ht="13.5" x14ac:dyDescent="0.3"/>
    <row r="3449" customFormat="1" ht="13.5" x14ac:dyDescent="0.3"/>
    <row r="3450" customFormat="1" ht="13.5" x14ac:dyDescent="0.3"/>
    <row r="3451" customFormat="1" ht="13.5" x14ac:dyDescent="0.3"/>
    <row r="3452" customFormat="1" ht="13.5" x14ac:dyDescent="0.3"/>
    <row r="3453" customFormat="1" ht="13.5" x14ac:dyDescent="0.3"/>
    <row r="3454" customFormat="1" ht="13.5" x14ac:dyDescent="0.3"/>
    <row r="3455" customFormat="1" ht="13.5" x14ac:dyDescent="0.3"/>
    <row r="3456" customFormat="1" ht="13.5" x14ac:dyDescent="0.3"/>
    <row r="3457" customFormat="1" ht="13.5" x14ac:dyDescent="0.3"/>
    <row r="3458" customFormat="1" ht="13.5" x14ac:dyDescent="0.3"/>
    <row r="3459" customFormat="1" ht="13.5" x14ac:dyDescent="0.3"/>
    <row r="3460" customFormat="1" ht="13.5" x14ac:dyDescent="0.3"/>
    <row r="3461" customFormat="1" ht="13.5" x14ac:dyDescent="0.3"/>
    <row r="3462" customFormat="1" ht="13.5" x14ac:dyDescent="0.3"/>
    <row r="3463" customFormat="1" ht="13.5" x14ac:dyDescent="0.3"/>
    <row r="3464" customFormat="1" ht="13.5" x14ac:dyDescent="0.3"/>
    <row r="3465" customFormat="1" ht="13.5" x14ac:dyDescent="0.3"/>
    <row r="3466" customFormat="1" ht="13.5" x14ac:dyDescent="0.3"/>
    <row r="3467" customFormat="1" ht="13.5" x14ac:dyDescent="0.3"/>
    <row r="3468" customFormat="1" ht="13.5" x14ac:dyDescent="0.3"/>
    <row r="3469" customFormat="1" ht="13.5" x14ac:dyDescent="0.3"/>
    <row r="3470" customFormat="1" ht="13.5" x14ac:dyDescent="0.3"/>
    <row r="3471" customFormat="1" ht="13.5" x14ac:dyDescent="0.3"/>
    <row r="3472" customFormat="1" ht="13.5" x14ac:dyDescent="0.3"/>
    <row r="3473" customFormat="1" ht="13.5" x14ac:dyDescent="0.3"/>
    <row r="3474" customFormat="1" ht="13.5" x14ac:dyDescent="0.3"/>
    <row r="3475" customFormat="1" ht="13.5" x14ac:dyDescent="0.3"/>
    <row r="3476" customFormat="1" ht="13.5" x14ac:dyDescent="0.3"/>
    <row r="3477" customFormat="1" ht="13.5" x14ac:dyDescent="0.3"/>
    <row r="3478" customFormat="1" ht="13.5" x14ac:dyDescent="0.3"/>
    <row r="3479" customFormat="1" ht="13.5" x14ac:dyDescent="0.3"/>
    <row r="3480" customFormat="1" ht="13.5" x14ac:dyDescent="0.3"/>
    <row r="3481" customFormat="1" ht="13.5" x14ac:dyDescent="0.3"/>
    <row r="3482" customFormat="1" ht="13.5" x14ac:dyDescent="0.3"/>
    <row r="3483" customFormat="1" ht="13.5" x14ac:dyDescent="0.3"/>
    <row r="3484" customFormat="1" ht="13.5" x14ac:dyDescent="0.3"/>
    <row r="3485" customFormat="1" ht="13.5" x14ac:dyDescent="0.3"/>
    <row r="3486" customFormat="1" ht="13.5" x14ac:dyDescent="0.3"/>
    <row r="3487" customFormat="1" ht="13.5" x14ac:dyDescent="0.3"/>
    <row r="3488" customFormat="1" ht="13.5" x14ac:dyDescent="0.3"/>
    <row r="3489" customFormat="1" ht="13.5" x14ac:dyDescent="0.3"/>
    <row r="3490" customFormat="1" ht="13.5" x14ac:dyDescent="0.3"/>
    <row r="3491" customFormat="1" ht="13.5" x14ac:dyDescent="0.3"/>
    <row r="3492" customFormat="1" ht="13.5" x14ac:dyDescent="0.3"/>
    <row r="3493" customFormat="1" ht="13.5" x14ac:dyDescent="0.3"/>
    <row r="3494" customFormat="1" ht="13.5" x14ac:dyDescent="0.3"/>
    <row r="3495" customFormat="1" ht="13.5" x14ac:dyDescent="0.3"/>
    <row r="3496" customFormat="1" ht="13.5" x14ac:dyDescent="0.3"/>
    <row r="3497" customFormat="1" ht="13.5" x14ac:dyDescent="0.3"/>
    <row r="3498" customFormat="1" ht="13.5" x14ac:dyDescent="0.3"/>
    <row r="3499" customFormat="1" ht="13.5" x14ac:dyDescent="0.3"/>
    <row r="3500" customFormat="1" ht="13.5" x14ac:dyDescent="0.3"/>
    <row r="3501" customFormat="1" ht="13.5" x14ac:dyDescent="0.3"/>
    <row r="3502" customFormat="1" ht="13.5" x14ac:dyDescent="0.3"/>
    <row r="3503" customFormat="1" ht="13.5" x14ac:dyDescent="0.3"/>
    <row r="3504" customFormat="1" ht="13.5" x14ac:dyDescent="0.3"/>
    <row r="3505" customFormat="1" ht="13.5" x14ac:dyDescent="0.3"/>
    <row r="3506" customFormat="1" ht="13.5" x14ac:dyDescent="0.3"/>
    <row r="3507" customFormat="1" ht="13.5" x14ac:dyDescent="0.3"/>
    <row r="3508" customFormat="1" ht="13.5" x14ac:dyDescent="0.3"/>
    <row r="3509" customFormat="1" ht="13.5" x14ac:dyDescent="0.3"/>
    <row r="3510" customFormat="1" ht="13.5" x14ac:dyDescent="0.3"/>
    <row r="3511" customFormat="1" ht="13.5" x14ac:dyDescent="0.3"/>
    <row r="3512" customFormat="1" ht="13.5" x14ac:dyDescent="0.3"/>
    <row r="3513" customFormat="1" ht="13.5" x14ac:dyDescent="0.3"/>
    <row r="3514" customFormat="1" ht="13.5" x14ac:dyDescent="0.3"/>
    <row r="3515" customFormat="1" ht="13.5" x14ac:dyDescent="0.3"/>
    <row r="3516" customFormat="1" ht="13.5" x14ac:dyDescent="0.3"/>
    <row r="3517" customFormat="1" ht="13.5" x14ac:dyDescent="0.3"/>
    <row r="3518" customFormat="1" ht="13.5" x14ac:dyDescent="0.3"/>
    <row r="3519" customFormat="1" ht="13.5" x14ac:dyDescent="0.3"/>
    <row r="3520" customFormat="1" ht="13.5" x14ac:dyDescent="0.3"/>
    <row r="3521" customFormat="1" ht="13.5" x14ac:dyDescent="0.3"/>
    <row r="3522" customFormat="1" ht="13.5" x14ac:dyDescent="0.3"/>
    <row r="3523" customFormat="1" ht="13.5" x14ac:dyDescent="0.3"/>
    <row r="3524" customFormat="1" ht="13.5" x14ac:dyDescent="0.3"/>
    <row r="3525" customFormat="1" ht="13.5" x14ac:dyDescent="0.3"/>
    <row r="3526" customFormat="1" ht="13.5" x14ac:dyDescent="0.3"/>
    <row r="3527" customFormat="1" ht="13.5" x14ac:dyDescent="0.3"/>
    <row r="3528" customFormat="1" ht="13.5" x14ac:dyDescent="0.3"/>
    <row r="3529" customFormat="1" ht="13.5" x14ac:dyDescent="0.3"/>
    <row r="3530" customFormat="1" ht="13.5" x14ac:dyDescent="0.3"/>
    <row r="3531" customFormat="1" ht="13.5" x14ac:dyDescent="0.3"/>
    <row r="3532" customFormat="1" ht="13.5" x14ac:dyDescent="0.3"/>
    <row r="3533" customFormat="1" ht="13.5" x14ac:dyDescent="0.3"/>
    <row r="3534" customFormat="1" ht="13.5" x14ac:dyDescent="0.3"/>
    <row r="3535" customFormat="1" ht="13.5" x14ac:dyDescent="0.3"/>
    <row r="3536" customFormat="1" ht="13.5" x14ac:dyDescent="0.3"/>
    <row r="3537" customFormat="1" ht="13.5" x14ac:dyDescent="0.3"/>
    <row r="3538" customFormat="1" ht="13.5" x14ac:dyDescent="0.3"/>
    <row r="3539" customFormat="1" ht="13.5" x14ac:dyDescent="0.3"/>
    <row r="3540" customFormat="1" ht="13.5" x14ac:dyDescent="0.3"/>
    <row r="3541" customFormat="1" ht="13.5" x14ac:dyDescent="0.3"/>
    <row r="3542" customFormat="1" ht="13.5" x14ac:dyDescent="0.3"/>
    <row r="3543" customFormat="1" ht="13.5" x14ac:dyDescent="0.3"/>
    <row r="3544" customFormat="1" ht="13.5" x14ac:dyDescent="0.3"/>
    <row r="3545" customFormat="1" ht="13.5" x14ac:dyDescent="0.3"/>
    <row r="3546" customFormat="1" ht="13.5" x14ac:dyDescent="0.3"/>
    <row r="3547" customFormat="1" ht="13.5" x14ac:dyDescent="0.3"/>
    <row r="3548" customFormat="1" ht="13.5" x14ac:dyDescent="0.3"/>
    <row r="3549" customFormat="1" ht="13.5" x14ac:dyDescent="0.3"/>
    <row r="3550" customFormat="1" ht="13.5" x14ac:dyDescent="0.3"/>
    <row r="3551" customFormat="1" ht="13.5" x14ac:dyDescent="0.3"/>
    <row r="3552" customFormat="1" ht="13.5" x14ac:dyDescent="0.3"/>
    <row r="3553" customFormat="1" ht="13.5" x14ac:dyDescent="0.3"/>
    <row r="3554" customFormat="1" ht="13.5" x14ac:dyDescent="0.3"/>
    <row r="3555" customFormat="1" ht="13.5" x14ac:dyDescent="0.3"/>
    <row r="3556" customFormat="1" ht="13.5" x14ac:dyDescent="0.3"/>
    <row r="3557" customFormat="1" ht="13.5" x14ac:dyDescent="0.3"/>
    <row r="3558" customFormat="1" ht="13.5" x14ac:dyDescent="0.3"/>
    <row r="3559" customFormat="1" ht="13.5" x14ac:dyDescent="0.3"/>
    <row r="3560" customFormat="1" ht="13.5" x14ac:dyDescent="0.3"/>
    <row r="3561" customFormat="1" ht="13.5" x14ac:dyDescent="0.3"/>
    <row r="3562" customFormat="1" ht="13.5" x14ac:dyDescent="0.3"/>
    <row r="3563" customFormat="1" ht="13.5" x14ac:dyDescent="0.3"/>
    <row r="3564" customFormat="1" ht="13.5" x14ac:dyDescent="0.3"/>
    <row r="3565" customFormat="1" ht="13.5" x14ac:dyDescent="0.3"/>
    <row r="3566" customFormat="1" ht="13.5" x14ac:dyDescent="0.3"/>
    <row r="3567" customFormat="1" ht="13.5" x14ac:dyDescent="0.3"/>
    <row r="3568" customFormat="1" ht="13.5" x14ac:dyDescent="0.3"/>
    <row r="3569" customFormat="1" ht="13.5" x14ac:dyDescent="0.3"/>
    <row r="3570" customFormat="1" ht="13.5" x14ac:dyDescent="0.3"/>
    <row r="3571" customFormat="1" ht="13.5" x14ac:dyDescent="0.3"/>
    <row r="3572" customFormat="1" ht="13.5" x14ac:dyDescent="0.3"/>
    <row r="3573" customFormat="1" ht="13.5" x14ac:dyDescent="0.3"/>
    <row r="3574" customFormat="1" ht="13.5" x14ac:dyDescent="0.3"/>
    <row r="3575" customFormat="1" ht="13.5" x14ac:dyDescent="0.3"/>
    <row r="3576" customFormat="1" ht="13.5" x14ac:dyDescent="0.3"/>
    <row r="3577" customFormat="1" ht="13.5" x14ac:dyDescent="0.3"/>
    <row r="3578" customFormat="1" ht="13.5" x14ac:dyDescent="0.3"/>
    <row r="3579" customFormat="1" ht="13.5" x14ac:dyDescent="0.3"/>
    <row r="3580" customFormat="1" ht="13.5" x14ac:dyDescent="0.3"/>
    <row r="3581" customFormat="1" ht="13.5" x14ac:dyDescent="0.3"/>
    <row r="3582" customFormat="1" ht="13.5" x14ac:dyDescent="0.3"/>
    <row r="3583" customFormat="1" ht="13.5" x14ac:dyDescent="0.3"/>
    <row r="3584" customFormat="1" ht="13.5" x14ac:dyDescent="0.3"/>
    <row r="3585" customFormat="1" ht="13.5" x14ac:dyDescent="0.3"/>
    <row r="3586" customFormat="1" ht="13.5" x14ac:dyDescent="0.3"/>
    <row r="3587" customFormat="1" ht="13.5" x14ac:dyDescent="0.3"/>
    <row r="3588" customFormat="1" ht="13.5" x14ac:dyDescent="0.3"/>
    <row r="3589" customFormat="1" ht="13.5" x14ac:dyDescent="0.3"/>
    <row r="3590" customFormat="1" ht="13.5" x14ac:dyDescent="0.3"/>
    <row r="3591" customFormat="1" ht="13.5" x14ac:dyDescent="0.3"/>
    <row r="3592" customFormat="1" ht="13.5" x14ac:dyDescent="0.3"/>
    <row r="3593" customFormat="1" ht="13.5" x14ac:dyDescent="0.3"/>
    <row r="3594" customFormat="1" ht="13.5" x14ac:dyDescent="0.3"/>
    <row r="3595" customFormat="1" ht="13.5" x14ac:dyDescent="0.3"/>
    <row r="3596" customFormat="1" ht="13.5" x14ac:dyDescent="0.3"/>
    <row r="3597" customFormat="1" ht="13.5" x14ac:dyDescent="0.3"/>
    <row r="3598" customFormat="1" ht="13.5" x14ac:dyDescent="0.3"/>
    <row r="3599" customFormat="1" ht="13.5" x14ac:dyDescent="0.3"/>
    <row r="3600" customFormat="1" ht="13.5" x14ac:dyDescent="0.3"/>
    <row r="3601" customFormat="1" ht="13.5" x14ac:dyDescent="0.3"/>
    <row r="3602" customFormat="1" ht="13.5" x14ac:dyDescent="0.3"/>
    <row r="3603" customFormat="1" ht="13.5" x14ac:dyDescent="0.3"/>
    <row r="3604" customFormat="1" ht="13.5" x14ac:dyDescent="0.3"/>
    <row r="3605" customFormat="1" ht="13.5" x14ac:dyDescent="0.3"/>
    <row r="3606" customFormat="1" ht="13.5" x14ac:dyDescent="0.3"/>
    <row r="3607" customFormat="1" ht="13.5" x14ac:dyDescent="0.3"/>
    <row r="3608" customFormat="1" ht="13.5" x14ac:dyDescent="0.3"/>
    <row r="3609" customFormat="1" ht="13.5" x14ac:dyDescent="0.3"/>
    <row r="3610" customFormat="1" ht="13.5" x14ac:dyDescent="0.3"/>
    <row r="3611" customFormat="1" ht="13.5" x14ac:dyDescent="0.3"/>
    <row r="3612" customFormat="1" ht="13.5" x14ac:dyDescent="0.3"/>
    <row r="3613" customFormat="1" ht="13.5" x14ac:dyDescent="0.3"/>
    <row r="3614" customFormat="1" ht="13.5" x14ac:dyDescent="0.3"/>
    <row r="3615" customFormat="1" ht="13.5" x14ac:dyDescent="0.3"/>
    <row r="3616" customFormat="1" ht="13.5" x14ac:dyDescent="0.3"/>
    <row r="3617" customFormat="1" ht="13.5" x14ac:dyDescent="0.3"/>
    <row r="3618" customFormat="1" ht="13.5" x14ac:dyDescent="0.3"/>
    <row r="3619" customFormat="1" ht="13.5" x14ac:dyDescent="0.3"/>
    <row r="3620" customFormat="1" ht="13.5" x14ac:dyDescent="0.3"/>
    <row r="3621" customFormat="1" ht="13.5" x14ac:dyDescent="0.3"/>
    <row r="3622" customFormat="1" ht="13.5" x14ac:dyDescent="0.3"/>
    <row r="3623" customFormat="1" ht="13.5" x14ac:dyDescent="0.3"/>
    <row r="3624" customFormat="1" ht="13.5" x14ac:dyDescent="0.3"/>
    <row r="3625" customFormat="1" ht="13.5" x14ac:dyDescent="0.3"/>
    <row r="3626" customFormat="1" ht="13.5" x14ac:dyDescent="0.3"/>
    <row r="3627" customFormat="1" ht="13.5" x14ac:dyDescent="0.3"/>
    <row r="3628" customFormat="1" ht="13.5" x14ac:dyDescent="0.3"/>
    <row r="3629" customFormat="1" ht="13.5" x14ac:dyDescent="0.3"/>
    <row r="3630" customFormat="1" ht="13.5" x14ac:dyDescent="0.3"/>
    <row r="3631" customFormat="1" ht="13.5" x14ac:dyDescent="0.3"/>
    <row r="3632" customFormat="1" ht="13.5" x14ac:dyDescent="0.3"/>
    <row r="3633" customFormat="1" ht="13.5" x14ac:dyDescent="0.3"/>
    <row r="3634" customFormat="1" ht="13.5" x14ac:dyDescent="0.3"/>
    <row r="3635" customFormat="1" ht="13.5" x14ac:dyDescent="0.3"/>
    <row r="3636" customFormat="1" ht="13.5" x14ac:dyDescent="0.3"/>
    <row r="3637" customFormat="1" ht="13.5" x14ac:dyDescent="0.3"/>
    <row r="3638" customFormat="1" ht="13.5" x14ac:dyDescent="0.3"/>
    <row r="3639" customFormat="1" ht="13.5" x14ac:dyDescent="0.3"/>
    <row r="3640" customFormat="1" ht="13.5" x14ac:dyDescent="0.3"/>
    <row r="3641" customFormat="1" ht="13.5" x14ac:dyDescent="0.3"/>
    <row r="3642" customFormat="1" ht="13.5" x14ac:dyDescent="0.3"/>
    <row r="3643" customFormat="1" ht="13.5" x14ac:dyDescent="0.3"/>
    <row r="3644" customFormat="1" ht="13.5" x14ac:dyDescent="0.3"/>
    <row r="3645" customFormat="1" ht="13.5" x14ac:dyDescent="0.3"/>
    <row r="3646" customFormat="1" ht="13.5" x14ac:dyDescent="0.3"/>
    <row r="3647" customFormat="1" ht="13.5" x14ac:dyDescent="0.3"/>
    <row r="3648" customFormat="1" ht="13.5" x14ac:dyDescent="0.3"/>
    <row r="3649" customFormat="1" ht="13.5" x14ac:dyDescent="0.3"/>
    <row r="3650" customFormat="1" ht="13.5" x14ac:dyDescent="0.3"/>
    <row r="3651" customFormat="1" ht="13.5" x14ac:dyDescent="0.3"/>
    <row r="3652" customFormat="1" ht="13.5" x14ac:dyDescent="0.3"/>
    <row r="3653" customFormat="1" ht="13.5" x14ac:dyDescent="0.3"/>
    <row r="3654" customFormat="1" ht="13.5" x14ac:dyDescent="0.3"/>
    <row r="3655" customFormat="1" ht="13.5" x14ac:dyDescent="0.3"/>
    <row r="3656" customFormat="1" ht="13.5" x14ac:dyDescent="0.3"/>
    <row r="3657" customFormat="1" ht="13.5" x14ac:dyDescent="0.3"/>
    <row r="3658" customFormat="1" ht="13.5" x14ac:dyDescent="0.3"/>
    <row r="3659" customFormat="1" ht="13.5" x14ac:dyDescent="0.3"/>
    <row r="3660" customFormat="1" ht="13.5" x14ac:dyDescent="0.3"/>
    <row r="3661" customFormat="1" ht="13.5" x14ac:dyDescent="0.3"/>
    <row r="3662" customFormat="1" ht="13.5" x14ac:dyDescent="0.3"/>
    <row r="3663" customFormat="1" ht="13.5" x14ac:dyDescent="0.3"/>
    <row r="3664" customFormat="1" ht="13.5" x14ac:dyDescent="0.3"/>
    <row r="3665" customFormat="1" ht="13.5" x14ac:dyDescent="0.3"/>
    <row r="3666" customFormat="1" ht="13.5" x14ac:dyDescent="0.3"/>
    <row r="3667" customFormat="1" ht="13.5" x14ac:dyDescent="0.3"/>
    <row r="3668" customFormat="1" ht="13.5" x14ac:dyDescent="0.3"/>
    <row r="3669" customFormat="1" ht="13.5" x14ac:dyDescent="0.3"/>
    <row r="3670" customFormat="1" ht="13.5" x14ac:dyDescent="0.3"/>
    <row r="3671" customFormat="1" ht="13.5" x14ac:dyDescent="0.3"/>
    <row r="3672" customFormat="1" ht="13.5" x14ac:dyDescent="0.3"/>
    <row r="3673" customFormat="1" ht="13.5" x14ac:dyDescent="0.3"/>
    <row r="3674" customFormat="1" ht="13.5" x14ac:dyDescent="0.3"/>
    <row r="3675" customFormat="1" ht="13.5" x14ac:dyDescent="0.3"/>
    <row r="3676" customFormat="1" ht="13.5" x14ac:dyDescent="0.3"/>
    <row r="3677" customFormat="1" ht="13.5" x14ac:dyDescent="0.3"/>
    <row r="3678" customFormat="1" ht="13.5" x14ac:dyDescent="0.3"/>
    <row r="3679" customFormat="1" ht="13.5" x14ac:dyDescent="0.3"/>
    <row r="3680" customFormat="1" ht="13.5" x14ac:dyDescent="0.3"/>
    <row r="3681" customFormat="1" ht="13.5" x14ac:dyDescent="0.3"/>
    <row r="3682" customFormat="1" ht="13.5" x14ac:dyDescent="0.3"/>
    <row r="3683" customFormat="1" ht="13.5" x14ac:dyDescent="0.3"/>
    <row r="3684" customFormat="1" ht="13.5" x14ac:dyDescent="0.3"/>
    <row r="3685" customFormat="1" ht="13.5" x14ac:dyDescent="0.3"/>
    <row r="3686" customFormat="1" ht="13.5" x14ac:dyDescent="0.3"/>
    <row r="3687" customFormat="1" ht="13.5" x14ac:dyDescent="0.3"/>
    <row r="3688" customFormat="1" ht="13.5" x14ac:dyDescent="0.3"/>
    <row r="3689" customFormat="1" ht="13.5" x14ac:dyDescent="0.3"/>
    <row r="3690" customFormat="1" ht="13.5" x14ac:dyDescent="0.3"/>
    <row r="3691" customFormat="1" ht="13.5" x14ac:dyDescent="0.3"/>
    <row r="3692" customFormat="1" ht="13.5" x14ac:dyDescent="0.3"/>
    <row r="3693" customFormat="1" ht="13.5" x14ac:dyDescent="0.3"/>
    <row r="3694" customFormat="1" ht="13.5" x14ac:dyDescent="0.3"/>
    <row r="3695" customFormat="1" ht="13.5" x14ac:dyDescent="0.3"/>
    <row r="3696" customFormat="1" ht="13.5" x14ac:dyDescent="0.3"/>
    <row r="3697" customFormat="1" ht="13.5" x14ac:dyDescent="0.3"/>
    <row r="3698" customFormat="1" ht="13.5" x14ac:dyDescent="0.3"/>
    <row r="3699" customFormat="1" ht="13.5" x14ac:dyDescent="0.3"/>
    <row r="3700" customFormat="1" ht="13.5" x14ac:dyDescent="0.3"/>
    <row r="3701" customFormat="1" ht="13.5" x14ac:dyDescent="0.3"/>
    <row r="3702" customFormat="1" ht="13.5" x14ac:dyDescent="0.3"/>
    <row r="3703" customFormat="1" ht="13.5" x14ac:dyDescent="0.3"/>
    <row r="3704" customFormat="1" ht="13.5" x14ac:dyDescent="0.3"/>
    <row r="3705" customFormat="1" ht="13.5" x14ac:dyDescent="0.3"/>
    <row r="3706" customFormat="1" ht="13.5" x14ac:dyDescent="0.3"/>
    <row r="3707" customFormat="1" ht="13.5" x14ac:dyDescent="0.3"/>
    <row r="3708" customFormat="1" ht="13.5" x14ac:dyDescent="0.3"/>
    <row r="3709" customFormat="1" ht="13.5" x14ac:dyDescent="0.3"/>
    <row r="3710" customFormat="1" ht="13.5" x14ac:dyDescent="0.3"/>
    <row r="3711" customFormat="1" ht="13.5" x14ac:dyDescent="0.3"/>
    <row r="3712" customFormat="1" ht="13.5" x14ac:dyDescent="0.3"/>
    <row r="3713" customFormat="1" ht="13.5" x14ac:dyDescent="0.3"/>
    <row r="3714" customFormat="1" ht="13.5" x14ac:dyDescent="0.3"/>
    <row r="3715" customFormat="1" ht="13.5" x14ac:dyDescent="0.3"/>
    <row r="3716" customFormat="1" ht="13.5" x14ac:dyDescent="0.3"/>
    <row r="3717" customFormat="1" ht="13.5" x14ac:dyDescent="0.3"/>
    <row r="3718" customFormat="1" ht="13.5" x14ac:dyDescent="0.3"/>
    <row r="3719" customFormat="1" ht="13.5" x14ac:dyDescent="0.3"/>
    <row r="3720" customFormat="1" ht="13.5" x14ac:dyDescent="0.3"/>
    <row r="3721" customFormat="1" ht="13.5" x14ac:dyDescent="0.3"/>
    <row r="3722" customFormat="1" ht="13.5" x14ac:dyDescent="0.3"/>
    <row r="3723" customFormat="1" ht="13.5" x14ac:dyDescent="0.3"/>
    <row r="3724" customFormat="1" ht="13.5" x14ac:dyDescent="0.3"/>
    <row r="3725" customFormat="1" ht="13.5" x14ac:dyDescent="0.3"/>
    <row r="3726" customFormat="1" ht="13.5" x14ac:dyDescent="0.3"/>
    <row r="3727" customFormat="1" ht="13.5" x14ac:dyDescent="0.3"/>
    <row r="3728" customFormat="1" ht="13.5" x14ac:dyDescent="0.3"/>
    <row r="3729" customFormat="1" ht="13.5" x14ac:dyDescent="0.3"/>
    <row r="3730" customFormat="1" ht="13.5" x14ac:dyDescent="0.3"/>
    <row r="3731" customFormat="1" ht="13.5" x14ac:dyDescent="0.3"/>
    <row r="3732" customFormat="1" ht="13.5" x14ac:dyDescent="0.3"/>
    <row r="3733" customFormat="1" ht="13.5" x14ac:dyDescent="0.3"/>
    <row r="3734" customFormat="1" ht="13.5" x14ac:dyDescent="0.3"/>
    <row r="3735" customFormat="1" ht="13.5" x14ac:dyDescent="0.3"/>
    <row r="3736" customFormat="1" ht="13.5" x14ac:dyDescent="0.3"/>
    <row r="3737" customFormat="1" ht="13.5" x14ac:dyDescent="0.3"/>
    <row r="3738" customFormat="1" ht="13.5" x14ac:dyDescent="0.3"/>
    <row r="3739" customFormat="1" ht="13.5" x14ac:dyDescent="0.3"/>
    <row r="3740" customFormat="1" ht="13.5" x14ac:dyDescent="0.3"/>
    <row r="3741" customFormat="1" ht="13.5" x14ac:dyDescent="0.3"/>
    <row r="3742" customFormat="1" ht="13.5" x14ac:dyDescent="0.3"/>
    <row r="3743" customFormat="1" ht="13.5" x14ac:dyDescent="0.3"/>
    <row r="3744" customFormat="1" ht="13.5" x14ac:dyDescent="0.3"/>
    <row r="3745" customFormat="1" ht="13.5" x14ac:dyDescent="0.3"/>
    <row r="3746" customFormat="1" ht="13.5" x14ac:dyDescent="0.3"/>
    <row r="3747" customFormat="1" ht="13.5" x14ac:dyDescent="0.3"/>
    <row r="3748" customFormat="1" ht="13.5" x14ac:dyDescent="0.3"/>
    <row r="3749" customFormat="1" ht="13.5" x14ac:dyDescent="0.3"/>
    <row r="3750" customFormat="1" ht="13.5" x14ac:dyDescent="0.3"/>
    <row r="3751" customFormat="1" ht="13.5" x14ac:dyDescent="0.3"/>
    <row r="3752" customFormat="1" ht="13.5" x14ac:dyDescent="0.3"/>
    <row r="3753" customFormat="1" ht="13.5" x14ac:dyDescent="0.3"/>
    <row r="3754" customFormat="1" ht="13.5" x14ac:dyDescent="0.3"/>
    <row r="3755" customFormat="1" ht="13.5" x14ac:dyDescent="0.3"/>
    <row r="3756" customFormat="1" ht="13.5" x14ac:dyDescent="0.3"/>
    <row r="3757" customFormat="1" ht="13.5" x14ac:dyDescent="0.3"/>
    <row r="3758" customFormat="1" ht="13.5" x14ac:dyDescent="0.3"/>
    <row r="3759" customFormat="1" ht="13.5" x14ac:dyDescent="0.3"/>
    <row r="3760" customFormat="1" ht="13.5" x14ac:dyDescent="0.3"/>
    <row r="3761" customFormat="1" ht="13.5" x14ac:dyDescent="0.3"/>
    <row r="3762" customFormat="1" ht="13.5" x14ac:dyDescent="0.3"/>
    <row r="3763" customFormat="1" ht="13.5" x14ac:dyDescent="0.3"/>
    <row r="3764" customFormat="1" ht="13.5" x14ac:dyDescent="0.3"/>
    <row r="3765" customFormat="1" ht="13.5" x14ac:dyDescent="0.3"/>
    <row r="3766" customFormat="1" ht="13.5" x14ac:dyDescent="0.3"/>
    <row r="3767" customFormat="1" ht="13.5" x14ac:dyDescent="0.3"/>
    <row r="3768" customFormat="1" ht="13.5" x14ac:dyDescent="0.3"/>
    <row r="3769" customFormat="1" ht="13.5" x14ac:dyDescent="0.3"/>
    <row r="3770" customFormat="1" ht="13.5" x14ac:dyDescent="0.3"/>
    <row r="3771" customFormat="1" ht="13.5" x14ac:dyDescent="0.3"/>
    <row r="3772" customFormat="1" ht="13.5" x14ac:dyDescent="0.3"/>
    <row r="3773" customFormat="1" ht="13.5" x14ac:dyDescent="0.3"/>
    <row r="3774" customFormat="1" ht="13.5" x14ac:dyDescent="0.3"/>
    <row r="3775" customFormat="1" ht="13.5" x14ac:dyDescent="0.3"/>
    <row r="3776" customFormat="1" ht="13.5" x14ac:dyDescent="0.3"/>
    <row r="3777" customFormat="1" ht="13.5" x14ac:dyDescent="0.3"/>
    <row r="3778" customFormat="1" ht="13.5" x14ac:dyDescent="0.3"/>
    <row r="3779" customFormat="1" ht="13.5" x14ac:dyDescent="0.3"/>
    <row r="3780" customFormat="1" ht="13.5" x14ac:dyDescent="0.3"/>
    <row r="3781" customFormat="1" ht="13.5" x14ac:dyDescent="0.3"/>
    <row r="3782" customFormat="1" ht="13.5" x14ac:dyDescent="0.3"/>
    <row r="3783" customFormat="1" ht="13.5" x14ac:dyDescent="0.3"/>
    <row r="3784" customFormat="1" ht="13.5" x14ac:dyDescent="0.3"/>
    <row r="3785" customFormat="1" ht="13.5" x14ac:dyDescent="0.3"/>
    <row r="3786" customFormat="1" ht="13.5" x14ac:dyDescent="0.3"/>
    <row r="3787" customFormat="1" ht="13.5" x14ac:dyDescent="0.3"/>
    <row r="3788" customFormat="1" ht="13.5" x14ac:dyDescent="0.3"/>
    <row r="3789" customFormat="1" ht="13.5" x14ac:dyDescent="0.3"/>
    <row r="3790" customFormat="1" ht="13.5" x14ac:dyDescent="0.3"/>
    <row r="3791" customFormat="1" ht="13.5" x14ac:dyDescent="0.3"/>
    <row r="3792" customFormat="1" ht="13.5" x14ac:dyDescent="0.3"/>
    <row r="3793" customFormat="1" ht="13.5" x14ac:dyDescent="0.3"/>
    <row r="3794" customFormat="1" ht="13.5" x14ac:dyDescent="0.3"/>
    <row r="3795" customFormat="1" ht="13.5" x14ac:dyDescent="0.3"/>
    <row r="3796" customFormat="1" ht="13.5" x14ac:dyDescent="0.3"/>
    <row r="3797" customFormat="1" ht="13.5" x14ac:dyDescent="0.3"/>
    <row r="3798" customFormat="1" ht="13.5" x14ac:dyDescent="0.3"/>
    <row r="3799" customFormat="1" ht="13.5" x14ac:dyDescent="0.3"/>
    <row r="3800" customFormat="1" ht="13.5" x14ac:dyDescent="0.3"/>
    <row r="3801" customFormat="1" ht="13.5" x14ac:dyDescent="0.3"/>
    <row r="3802" customFormat="1" ht="13.5" x14ac:dyDescent="0.3"/>
    <row r="3803" customFormat="1" ht="13.5" x14ac:dyDescent="0.3"/>
    <row r="3804" customFormat="1" ht="13.5" x14ac:dyDescent="0.3"/>
    <row r="3805" customFormat="1" ht="13.5" x14ac:dyDescent="0.3"/>
    <row r="3806" customFormat="1" ht="13.5" x14ac:dyDescent="0.3"/>
    <row r="3807" customFormat="1" ht="13.5" x14ac:dyDescent="0.3"/>
    <row r="3808" customFormat="1" ht="13.5" x14ac:dyDescent="0.3"/>
    <row r="3809" customFormat="1" ht="13.5" x14ac:dyDescent="0.3"/>
    <row r="3810" customFormat="1" ht="13.5" x14ac:dyDescent="0.3"/>
    <row r="3811" customFormat="1" ht="13.5" x14ac:dyDescent="0.3"/>
    <row r="3812" customFormat="1" ht="13.5" x14ac:dyDescent="0.3"/>
    <row r="3813" customFormat="1" ht="13.5" x14ac:dyDescent="0.3"/>
    <row r="3814" customFormat="1" ht="13.5" x14ac:dyDescent="0.3"/>
    <row r="3815" customFormat="1" ht="13.5" x14ac:dyDescent="0.3"/>
    <row r="3816" customFormat="1" ht="13.5" x14ac:dyDescent="0.3"/>
    <row r="3817" customFormat="1" ht="13.5" x14ac:dyDescent="0.3"/>
    <row r="3818" customFormat="1" ht="13.5" x14ac:dyDescent="0.3"/>
    <row r="3819" customFormat="1" ht="13.5" x14ac:dyDescent="0.3"/>
    <row r="3820" customFormat="1" ht="13.5" x14ac:dyDescent="0.3"/>
    <row r="3821" customFormat="1" ht="13.5" x14ac:dyDescent="0.3"/>
    <row r="3822" customFormat="1" ht="13.5" x14ac:dyDescent="0.3"/>
    <row r="3823" customFormat="1" ht="13.5" x14ac:dyDescent="0.3"/>
    <row r="3824" customFormat="1" ht="13.5" x14ac:dyDescent="0.3"/>
    <row r="3825" customFormat="1" ht="13.5" x14ac:dyDescent="0.3"/>
    <row r="3826" customFormat="1" ht="13.5" x14ac:dyDescent="0.3"/>
    <row r="3827" customFormat="1" ht="13.5" x14ac:dyDescent="0.3"/>
    <row r="3828" customFormat="1" ht="13.5" x14ac:dyDescent="0.3"/>
    <row r="3829" customFormat="1" ht="13.5" x14ac:dyDescent="0.3"/>
    <row r="3830" customFormat="1" ht="13.5" x14ac:dyDescent="0.3"/>
    <row r="3831" customFormat="1" ht="13.5" x14ac:dyDescent="0.3"/>
    <row r="3832" customFormat="1" ht="13.5" x14ac:dyDescent="0.3"/>
    <row r="3833" customFormat="1" ht="13.5" x14ac:dyDescent="0.3"/>
    <row r="3834" customFormat="1" ht="13.5" x14ac:dyDescent="0.3"/>
    <row r="3835" customFormat="1" ht="13.5" x14ac:dyDescent="0.3"/>
    <row r="3836" customFormat="1" ht="13.5" x14ac:dyDescent="0.3"/>
    <row r="3837" customFormat="1" ht="13.5" x14ac:dyDescent="0.3"/>
    <row r="3838" customFormat="1" ht="13.5" x14ac:dyDescent="0.3"/>
    <row r="3839" customFormat="1" ht="13.5" x14ac:dyDescent="0.3"/>
    <row r="3840" customFormat="1" ht="13.5" x14ac:dyDescent="0.3"/>
    <row r="3841" customFormat="1" ht="13.5" x14ac:dyDescent="0.3"/>
    <row r="3842" customFormat="1" ht="13.5" x14ac:dyDescent="0.3"/>
    <row r="3843" customFormat="1" ht="13.5" x14ac:dyDescent="0.3"/>
    <row r="3844" customFormat="1" ht="13.5" x14ac:dyDescent="0.3"/>
    <row r="3845" customFormat="1" ht="13.5" x14ac:dyDescent="0.3"/>
    <row r="3846" customFormat="1" ht="13.5" x14ac:dyDescent="0.3"/>
    <row r="3847" customFormat="1" ht="13.5" x14ac:dyDescent="0.3"/>
    <row r="3848" customFormat="1" ht="13.5" x14ac:dyDescent="0.3"/>
    <row r="3849" customFormat="1" ht="13.5" x14ac:dyDescent="0.3"/>
    <row r="3850" customFormat="1" ht="13.5" x14ac:dyDescent="0.3"/>
    <row r="3851" customFormat="1" ht="13.5" x14ac:dyDescent="0.3"/>
    <row r="3852" customFormat="1" ht="13.5" x14ac:dyDescent="0.3"/>
    <row r="3853" customFormat="1" ht="13.5" x14ac:dyDescent="0.3"/>
    <row r="3854" customFormat="1" ht="13.5" x14ac:dyDescent="0.3"/>
    <row r="3855" customFormat="1" ht="13.5" x14ac:dyDescent="0.3"/>
    <row r="3856" customFormat="1" ht="13.5" x14ac:dyDescent="0.3"/>
    <row r="3857" customFormat="1" ht="13.5" x14ac:dyDescent="0.3"/>
    <row r="3858" customFormat="1" ht="13.5" x14ac:dyDescent="0.3"/>
    <row r="3859" customFormat="1" ht="13.5" x14ac:dyDescent="0.3"/>
    <row r="3860" customFormat="1" ht="13.5" x14ac:dyDescent="0.3"/>
    <row r="3861" customFormat="1" ht="13.5" x14ac:dyDescent="0.3"/>
    <row r="3862" customFormat="1" ht="13.5" x14ac:dyDescent="0.3"/>
    <row r="3863" customFormat="1" ht="13.5" x14ac:dyDescent="0.3"/>
    <row r="3864" customFormat="1" ht="13.5" x14ac:dyDescent="0.3"/>
    <row r="3865" customFormat="1" ht="13.5" x14ac:dyDescent="0.3"/>
    <row r="3866" customFormat="1" ht="13.5" x14ac:dyDescent="0.3"/>
    <row r="3867" customFormat="1" ht="13.5" x14ac:dyDescent="0.3"/>
    <row r="3868" customFormat="1" ht="13.5" x14ac:dyDescent="0.3"/>
    <row r="3869" customFormat="1" ht="13.5" x14ac:dyDescent="0.3"/>
    <row r="3870" customFormat="1" ht="13.5" x14ac:dyDescent="0.3"/>
    <row r="3871" customFormat="1" ht="13.5" x14ac:dyDescent="0.3"/>
    <row r="3872" customFormat="1" ht="13.5" x14ac:dyDescent="0.3"/>
    <row r="3873" customFormat="1" ht="13.5" x14ac:dyDescent="0.3"/>
    <row r="3874" customFormat="1" ht="13.5" x14ac:dyDescent="0.3"/>
    <row r="3875" customFormat="1" ht="13.5" x14ac:dyDescent="0.3"/>
    <row r="3876" customFormat="1" ht="13.5" x14ac:dyDescent="0.3"/>
    <row r="3877" customFormat="1" ht="13.5" x14ac:dyDescent="0.3"/>
    <row r="3878" customFormat="1" ht="13.5" x14ac:dyDescent="0.3"/>
    <row r="3879" customFormat="1" ht="13.5" x14ac:dyDescent="0.3"/>
    <row r="3880" customFormat="1" ht="13.5" x14ac:dyDescent="0.3"/>
    <row r="3881" customFormat="1" ht="13.5" x14ac:dyDescent="0.3"/>
    <row r="3882" customFormat="1" ht="13.5" x14ac:dyDescent="0.3"/>
    <row r="3883" customFormat="1" ht="13.5" x14ac:dyDescent="0.3"/>
    <row r="3884" customFormat="1" ht="13.5" x14ac:dyDescent="0.3"/>
    <row r="3885" customFormat="1" ht="13.5" x14ac:dyDescent="0.3"/>
    <row r="3886" customFormat="1" ht="13.5" x14ac:dyDescent="0.3"/>
    <row r="3887" customFormat="1" ht="13.5" x14ac:dyDescent="0.3"/>
    <row r="3888" customFormat="1" ht="13.5" x14ac:dyDescent="0.3"/>
    <row r="3889" customFormat="1" ht="13.5" x14ac:dyDescent="0.3"/>
    <row r="3890" customFormat="1" ht="13.5" x14ac:dyDescent="0.3"/>
    <row r="3891" customFormat="1" ht="13.5" x14ac:dyDescent="0.3"/>
    <row r="3892" customFormat="1" ht="13.5" x14ac:dyDescent="0.3"/>
    <row r="3893" customFormat="1" ht="13.5" x14ac:dyDescent="0.3"/>
    <row r="3894" customFormat="1" ht="13.5" x14ac:dyDescent="0.3"/>
    <row r="3895" customFormat="1" ht="13.5" x14ac:dyDescent="0.3"/>
    <row r="3896" customFormat="1" ht="13.5" x14ac:dyDescent="0.3"/>
    <row r="3897" customFormat="1" ht="13.5" x14ac:dyDescent="0.3"/>
    <row r="3898" customFormat="1" ht="13.5" x14ac:dyDescent="0.3"/>
    <row r="3899" customFormat="1" ht="13.5" x14ac:dyDescent="0.3"/>
    <row r="3900" customFormat="1" ht="13.5" x14ac:dyDescent="0.3"/>
    <row r="3901" customFormat="1" ht="13.5" x14ac:dyDescent="0.3"/>
    <row r="3902" customFormat="1" ht="13.5" x14ac:dyDescent="0.3"/>
    <row r="3903" customFormat="1" ht="13.5" x14ac:dyDescent="0.3"/>
    <row r="3904" customFormat="1" ht="13.5" x14ac:dyDescent="0.3"/>
    <row r="3905" customFormat="1" ht="13.5" x14ac:dyDescent="0.3"/>
    <row r="3906" customFormat="1" ht="13.5" x14ac:dyDescent="0.3"/>
    <row r="3907" customFormat="1" ht="13.5" x14ac:dyDescent="0.3"/>
    <row r="3908" customFormat="1" ht="13.5" x14ac:dyDescent="0.3"/>
    <row r="3909" customFormat="1" ht="13.5" x14ac:dyDescent="0.3"/>
    <row r="3910" customFormat="1" ht="13.5" x14ac:dyDescent="0.3"/>
    <row r="3911" customFormat="1" ht="13.5" x14ac:dyDescent="0.3"/>
    <row r="3912" customFormat="1" ht="13.5" x14ac:dyDescent="0.3"/>
    <row r="3913" customFormat="1" ht="13.5" x14ac:dyDescent="0.3"/>
    <row r="3914" customFormat="1" ht="13.5" x14ac:dyDescent="0.3"/>
    <row r="3915" customFormat="1" ht="13.5" x14ac:dyDescent="0.3"/>
    <row r="3916" customFormat="1" ht="13.5" x14ac:dyDescent="0.3"/>
    <row r="3917" customFormat="1" ht="13.5" x14ac:dyDescent="0.3"/>
    <row r="3918" customFormat="1" ht="13.5" x14ac:dyDescent="0.3"/>
    <row r="3919" customFormat="1" ht="13.5" x14ac:dyDescent="0.3"/>
    <row r="3920" customFormat="1" ht="13.5" x14ac:dyDescent="0.3"/>
    <row r="3921" customFormat="1" ht="13.5" x14ac:dyDescent="0.3"/>
    <row r="3922" customFormat="1" ht="13.5" x14ac:dyDescent="0.3"/>
    <row r="3923" customFormat="1" ht="13.5" x14ac:dyDescent="0.3"/>
    <row r="3924" customFormat="1" ht="13.5" x14ac:dyDescent="0.3"/>
    <row r="3925" customFormat="1" ht="13.5" x14ac:dyDescent="0.3"/>
    <row r="3926" customFormat="1" ht="13.5" x14ac:dyDescent="0.3"/>
    <row r="3927" customFormat="1" ht="13.5" x14ac:dyDescent="0.3"/>
    <row r="3928" customFormat="1" ht="13.5" x14ac:dyDescent="0.3"/>
    <row r="3929" customFormat="1" ht="13.5" x14ac:dyDescent="0.3"/>
    <row r="3930" customFormat="1" ht="13.5" x14ac:dyDescent="0.3"/>
    <row r="3931" customFormat="1" ht="13.5" x14ac:dyDescent="0.3"/>
    <row r="3932" customFormat="1" ht="13.5" x14ac:dyDescent="0.3"/>
    <row r="3933" customFormat="1" ht="13.5" x14ac:dyDescent="0.3"/>
    <row r="3934" customFormat="1" ht="13.5" x14ac:dyDescent="0.3"/>
    <row r="3935" customFormat="1" ht="13.5" x14ac:dyDescent="0.3"/>
    <row r="3936" customFormat="1" ht="13.5" x14ac:dyDescent="0.3"/>
    <row r="3937" customFormat="1" ht="13.5" x14ac:dyDescent="0.3"/>
    <row r="3938" customFormat="1" ht="13.5" x14ac:dyDescent="0.3"/>
    <row r="3939" customFormat="1" ht="13.5" x14ac:dyDescent="0.3"/>
    <row r="3940" customFormat="1" ht="13.5" x14ac:dyDescent="0.3"/>
    <row r="3941" customFormat="1" ht="13.5" x14ac:dyDescent="0.3"/>
    <row r="3942" customFormat="1" ht="13.5" x14ac:dyDescent="0.3"/>
    <row r="3943" customFormat="1" ht="13.5" x14ac:dyDescent="0.3"/>
    <row r="3944" customFormat="1" ht="13.5" x14ac:dyDescent="0.3"/>
    <row r="3945" customFormat="1" ht="13.5" x14ac:dyDescent="0.3"/>
    <row r="3946" customFormat="1" ht="13.5" x14ac:dyDescent="0.3"/>
    <row r="3947" customFormat="1" ht="13.5" x14ac:dyDescent="0.3"/>
    <row r="3948" customFormat="1" ht="13.5" x14ac:dyDescent="0.3"/>
    <row r="3949" customFormat="1" ht="13.5" x14ac:dyDescent="0.3"/>
    <row r="3950" customFormat="1" ht="13.5" x14ac:dyDescent="0.3"/>
    <row r="3951" customFormat="1" ht="13.5" x14ac:dyDescent="0.3"/>
    <row r="3952" customFormat="1" ht="13.5" x14ac:dyDescent="0.3"/>
    <row r="3953" customFormat="1" ht="13.5" x14ac:dyDescent="0.3"/>
    <row r="3954" customFormat="1" ht="13.5" x14ac:dyDescent="0.3"/>
    <row r="3955" customFormat="1" ht="13.5" x14ac:dyDescent="0.3"/>
    <row r="3956" customFormat="1" ht="13.5" x14ac:dyDescent="0.3"/>
    <row r="3957" customFormat="1" ht="13.5" x14ac:dyDescent="0.3"/>
    <row r="3958" customFormat="1" ht="13.5" x14ac:dyDescent="0.3"/>
    <row r="3959" customFormat="1" ht="13.5" x14ac:dyDescent="0.3"/>
    <row r="3960" customFormat="1" ht="13.5" x14ac:dyDescent="0.3"/>
    <row r="3961" customFormat="1" ht="13.5" x14ac:dyDescent="0.3"/>
    <row r="3962" customFormat="1" ht="13.5" x14ac:dyDescent="0.3"/>
    <row r="3963" customFormat="1" ht="13.5" x14ac:dyDescent="0.3"/>
    <row r="3964" customFormat="1" ht="13.5" x14ac:dyDescent="0.3"/>
    <row r="3965" customFormat="1" ht="13.5" x14ac:dyDescent="0.3"/>
    <row r="3966" customFormat="1" ht="13.5" x14ac:dyDescent="0.3"/>
    <row r="3967" customFormat="1" ht="13.5" x14ac:dyDescent="0.3"/>
    <row r="3968" customFormat="1" ht="13.5" x14ac:dyDescent="0.3"/>
    <row r="3969" customFormat="1" ht="13.5" x14ac:dyDescent="0.3"/>
    <row r="3970" customFormat="1" ht="13.5" x14ac:dyDescent="0.3"/>
    <row r="3971" customFormat="1" ht="13.5" x14ac:dyDescent="0.3"/>
    <row r="3972" customFormat="1" ht="13.5" x14ac:dyDescent="0.3"/>
    <row r="3973" customFormat="1" ht="13.5" x14ac:dyDescent="0.3"/>
    <row r="3974" customFormat="1" ht="13.5" x14ac:dyDescent="0.3"/>
    <row r="3975" customFormat="1" ht="13.5" x14ac:dyDescent="0.3"/>
    <row r="3976" customFormat="1" ht="13.5" x14ac:dyDescent="0.3"/>
    <row r="3977" customFormat="1" ht="13.5" x14ac:dyDescent="0.3"/>
    <row r="3978" customFormat="1" ht="13.5" x14ac:dyDescent="0.3"/>
    <row r="3979" customFormat="1" ht="13.5" x14ac:dyDescent="0.3"/>
    <row r="3980" customFormat="1" ht="13.5" x14ac:dyDescent="0.3"/>
    <row r="3981" customFormat="1" ht="13.5" x14ac:dyDescent="0.3"/>
    <row r="3982" customFormat="1" ht="13.5" x14ac:dyDescent="0.3"/>
    <row r="3983" customFormat="1" ht="13.5" x14ac:dyDescent="0.3"/>
    <row r="3984" customFormat="1" ht="13.5" x14ac:dyDescent="0.3"/>
    <row r="3985" customFormat="1" ht="13.5" x14ac:dyDescent="0.3"/>
    <row r="3986" customFormat="1" ht="13.5" x14ac:dyDescent="0.3"/>
    <row r="3987" customFormat="1" ht="13.5" x14ac:dyDescent="0.3"/>
    <row r="3988" customFormat="1" ht="13.5" x14ac:dyDescent="0.3"/>
    <row r="3989" customFormat="1" ht="13.5" x14ac:dyDescent="0.3"/>
    <row r="3990" customFormat="1" ht="13.5" x14ac:dyDescent="0.3"/>
    <row r="3991" customFormat="1" ht="13.5" x14ac:dyDescent="0.3"/>
    <row r="3992" customFormat="1" ht="13.5" x14ac:dyDescent="0.3"/>
    <row r="3993" customFormat="1" ht="13.5" x14ac:dyDescent="0.3"/>
    <row r="3994" customFormat="1" ht="13.5" x14ac:dyDescent="0.3"/>
    <row r="3995" customFormat="1" ht="13.5" x14ac:dyDescent="0.3"/>
    <row r="3996" customFormat="1" ht="13.5" x14ac:dyDescent="0.3"/>
    <row r="3997" customFormat="1" ht="13.5" x14ac:dyDescent="0.3"/>
    <row r="3998" customFormat="1" ht="13.5" x14ac:dyDescent="0.3"/>
    <row r="3999" customFormat="1" ht="13.5" x14ac:dyDescent="0.3"/>
    <row r="4000" customFormat="1" ht="13.5" x14ac:dyDescent="0.3"/>
    <row r="4001" customFormat="1" ht="13.5" x14ac:dyDescent="0.3"/>
    <row r="4002" customFormat="1" ht="13.5" x14ac:dyDescent="0.3"/>
    <row r="4003" customFormat="1" ht="13.5" x14ac:dyDescent="0.3"/>
    <row r="4004" customFormat="1" ht="13.5" x14ac:dyDescent="0.3"/>
    <row r="4005" customFormat="1" ht="13.5" x14ac:dyDescent="0.3"/>
    <row r="4006" customFormat="1" ht="13.5" x14ac:dyDescent="0.3"/>
    <row r="4007" customFormat="1" ht="13.5" x14ac:dyDescent="0.3"/>
    <row r="4008" customFormat="1" ht="13.5" x14ac:dyDescent="0.3"/>
    <row r="4009" customFormat="1" ht="13.5" x14ac:dyDescent="0.3"/>
    <row r="4010" customFormat="1" ht="13.5" x14ac:dyDescent="0.3"/>
    <row r="4011" customFormat="1" ht="13.5" x14ac:dyDescent="0.3"/>
    <row r="4012" customFormat="1" ht="13.5" x14ac:dyDescent="0.3"/>
    <row r="4013" customFormat="1" ht="13.5" x14ac:dyDescent="0.3"/>
    <row r="4014" customFormat="1" ht="13.5" x14ac:dyDescent="0.3"/>
    <row r="4015" customFormat="1" ht="13.5" x14ac:dyDescent="0.3"/>
    <row r="4016" customFormat="1" ht="13.5" x14ac:dyDescent="0.3"/>
    <row r="4017" customFormat="1" ht="13.5" x14ac:dyDescent="0.3"/>
    <row r="4018" customFormat="1" ht="13.5" x14ac:dyDescent="0.3"/>
    <row r="4019" customFormat="1" ht="13.5" x14ac:dyDescent="0.3"/>
    <row r="4020" customFormat="1" ht="13.5" x14ac:dyDescent="0.3"/>
    <row r="4021" customFormat="1" ht="13.5" x14ac:dyDescent="0.3"/>
    <row r="4022" customFormat="1" ht="13.5" x14ac:dyDescent="0.3"/>
    <row r="4023" customFormat="1" ht="13.5" x14ac:dyDescent="0.3"/>
    <row r="4024" customFormat="1" ht="13.5" x14ac:dyDescent="0.3"/>
    <row r="4025" customFormat="1" ht="13.5" x14ac:dyDescent="0.3"/>
    <row r="4026" customFormat="1" ht="13.5" x14ac:dyDescent="0.3"/>
    <row r="4027" customFormat="1" ht="13.5" x14ac:dyDescent="0.3"/>
    <row r="4028" customFormat="1" ht="13.5" x14ac:dyDescent="0.3"/>
    <row r="4029" customFormat="1" ht="13.5" x14ac:dyDescent="0.3"/>
    <row r="4030" customFormat="1" ht="13.5" x14ac:dyDescent="0.3"/>
    <row r="4031" customFormat="1" ht="13.5" x14ac:dyDescent="0.3"/>
    <row r="4032" customFormat="1" ht="13.5" x14ac:dyDescent="0.3"/>
    <row r="4033" customFormat="1" ht="13.5" x14ac:dyDescent="0.3"/>
    <row r="4034" customFormat="1" ht="13.5" x14ac:dyDescent="0.3"/>
    <row r="4035" customFormat="1" ht="13.5" x14ac:dyDescent="0.3"/>
    <row r="4036" customFormat="1" ht="13.5" x14ac:dyDescent="0.3"/>
    <row r="4037" customFormat="1" ht="13.5" x14ac:dyDescent="0.3"/>
    <row r="4038" customFormat="1" ht="13.5" x14ac:dyDescent="0.3"/>
    <row r="4039" customFormat="1" ht="13.5" x14ac:dyDescent="0.3"/>
    <row r="4040" customFormat="1" ht="13.5" x14ac:dyDescent="0.3"/>
    <row r="4041" customFormat="1" ht="13.5" x14ac:dyDescent="0.3"/>
    <row r="4042" customFormat="1" ht="13.5" x14ac:dyDescent="0.3"/>
    <row r="4043" customFormat="1" ht="13.5" x14ac:dyDescent="0.3"/>
    <row r="4044" customFormat="1" ht="13.5" x14ac:dyDescent="0.3"/>
    <row r="4045" customFormat="1" ht="13.5" x14ac:dyDescent="0.3"/>
    <row r="4046" customFormat="1" ht="13.5" x14ac:dyDescent="0.3"/>
    <row r="4047" customFormat="1" ht="13.5" x14ac:dyDescent="0.3"/>
    <row r="4048" customFormat="1" ht="13.5" x14ac:dyDescent="0.3"/>
    <row r="4049" customFormat="1" ht="13.5" x14ac:dyDescent="0.3"/>
    <row r="4050" customFormat="1" ht="13.5" x14ac:dyDescent="0.3"/>
    <row r="4051" customFormat="1" ht="13.5" x14ac:dyDescent="0.3"/>
    <row r="4052" customFormat="1" ht="13.5" x14ac:dyDescent="0.3"/>
    <row r="4053" customFormat="1" ht="13.5" x14ac:dyDescent="0.3"/>
    <row r="4054" customFormat="1" ht="13.5" x14ac:dyDescent="0.3"/>
    <row r="4055" customFormat="1" ht="13.5" x14ac:dyDescent="0.3"/>
    <row r="4056" customFormat="1" ht="13.5" x14ac:dyDescent="0.3"/>
    <row r="4057" customFormat="1" ht="13.5" x14ac:dyDescent="0.3"/>
    <row r="4058" customFormat="1" ht="13.5" x14ac:dyDescent="0.3"/>
    <row r="4059" customFormat="1" ht="13.5" x14ac:dyDescent="0.3"/>
    <row r="4060" customFormat="1" ht="13.5" x14ac:dyDescent="0.3"/>
    <row r="4061" customFormat="1" ht="13.5" x14ac:dyDescent="0.3"/>
    <row r="4062" customFormat="1" ht="13.5" x14ac:dyDescent="0.3"/>
    <row r="4063" customFormat="1" ht="13.5" x14ac:dyDescent="0.3"/>
    <row r="4064" customFormat="1" ht="13.5" x14ac:dyDescent="0.3"/>
    <row r="4065" customFormat="1" ht="13.5" x14ac:dyDescent="0.3"/>
    <row r="4066" customFormat="1" ht="13.5" x14ac:dyDescent="0.3"/>
    <row r="4067" customFormat="1" ht="13.5" x14ac:dyDescent="0.3"/>
    <row r="4068" customFormat="1" ht="13.5" x14ac:dyDescent="0.3"/>
    <row r="4069" customFormat="1" ht="13.5" x14ac:dyDescent="0.3"/>
    <row r="4070" customFormat="1" ht="13.5" x14ac:dyDescent="0.3"/>
    <row r="4071" customFormat="1" ht="13.5" x14ac:dyDescent="0.3"/>
    <row r="4072" customFormat="1" ht="13.5" x14ac:dyDescent="0.3"/>
    <row r="4073" customFormat="1" ht="13.5" x14ac:dyDescent="0.3"/>
    <row r="4074" customFormat="1" ht="13.5" x14ac:dyDescent="0.3"/>
    <row r="4075" customFormat="1" ht="13.5" x14ac:dyDescent="0.3"/>
    <row r="4076" customFormat="1" ht="13.5" x14ac:dyDescent="0.3"/>
    <row r="4077" customFormat="1" ht="13.5" x14ac:dyDescent="0.3"/>
    <row r="4078" customFormat="1" ht="13.5" x14ac:dyDescent="0.3"/>
    <row r="4079" customFormat="1" ht="13.5" x14ac:dyDescent="0.3"/>
    <row r="4080" customFormat="1" ht="13.5" x14ac:dyDescent="0.3"/>
    <row r="4081" customFormat="1" ht="13.5" x14ac:dyDescent="0.3"/>
    <row r="4082" customFormat="1" ht="13.5" x14ac:dyDescent="0.3"/>
    <row r="4083" customFormat="1" ht="13.5" x14ac:dyDescent="0.3"/>
    <row r="4084" customFormat="1" ht="13.5" x14ac:dyDescent="0.3"/>
    <row r="4085" customFormat="1" ht="13.5" x14ac:dyDescent="0.3"/>
    <row r="4086" customFormat="1" ht="13.5" x14ac:dyDescent="0.3"/>
    <row r="4087" customFormat="1" ht="13.5" x14ac:dyDescent="0.3"/>
    <row r="4088" customFormat="1" ht="13.5" x14ac:dyDescent="0.3"/>
    <row r="4089" customFormat="1" ht="13.5" x14ac:dyDescent="0.3"/>
    <row r="4090" customFormat="1" ht="13.5" x14ac:dyDescent="0.3"/>
    <row r="4091" customFormat="1" ht="13.5" x14ac:dyDescent="0.3"/>
    <row r="4092" customFormat="1" ht="13.5" x14ac:dyDescent="0.3"/>
    <row r="4093" customFormat="1" ht="13.5" x14ac:dyDescent="0.3"/>
    <row r="4094" customFormat="1" ht="13.5" x14ac:dyDescent="0.3"/>
    <row r="4095" customFormat="1" ht="13.5" x14ac:dyDescent="0.3"/>
    <row r="4096" customFormat="1" ht="13.5" x14ac:dyDescent="0.3"/>
    <row r="4097" customFormat="1" ht="13.5" x14ac:dyDescent="0.3"/>
    <row r="4098" customFormat="1" ht="13.5" x14ac:dyDescent="0.3"/>
    <row r="4099" customFormat="1" ht="13.5" x14ac:dyDescent="0.3"/>
    <row r="4100" customFormat="1" ht="13.5" x14ac:dyDescent="0.3"/>
    <row r="4101" customFormat="1" ht="13.5" x14ac:dyDescent="0.3"/>
    <row r="4102" customFormat="1" ht="13.5" x14ac:dyDescent="0.3"/>
    <row r="4103" customFormat="1" ht="13.5" x14ac:dyDescent="0.3"/>
    <row r="4104" customFormat="1" ht="13.5" x14ac:dyDescent="0.3"/>
    <row r="4105" customFormat="1" ht="13.5" x14ac:dyDescent="0.3"/>
    <row r="4106" customFormat="1" ht="13.5" x14ac:dyDescent="0.3"/>
    <row r="4107" customFormat="1" ht="13.5" x14ac:dyDescent="0.3"/>
    <row r="4108" customFormat="1" ht="13.5" x14ac:dyDescent="0.3"/>
    <row r="4109" customFormat="1" ht="13.5" x14ac:dyDescent="0.3"/>
    <row r="4110" customFormat="1" ht="13.5" x14ac:dyDescent="0.3"/>
    <row r="4111" customFormat="1" ht="13.5" x14ac:dyDescent="0.3"/>
    <row r="4112" customFormat="1" ht="13.5" x14ac:dyDescent="0.3"/>
    <row r="4113" customFormat="1" ht="13.5" x14ac:dyDescent="0.3"/>
    <row r="4114" customFormat="1" ht="13.5" x14ac:dyDescent="0.3"/>
    <row r="4115" customFormat="1" ht="13.5" x14ac:dyDescent="0.3"/>
    <row r="4116" customFormat="1" ht="13.5" x14ac:dyDescent="0.3"/>
    <row r="4117" customFormat="1" ht="13.5" x14ac:dyDescent="0.3"/>
    <row r="4118" customFormat="1" ht="13.5" x14ac:dyDescent="0.3"/>
    <row r="4119" customFormat="1" ht="13.5" x14ac:dyDescent="0.3"/>
    <row r="4120" customFormat="1" ht="13.5" x14ac:dyDescent="0.3"/>
    <row r="4121" customFormat="1" ht="13.5" x14ac:dyDescent="0.3"/>
    <row r="4122" customFormat="1" ht="13.5" x14ac:dyDescent="0.3"/>
    <row r="4123" customFormat="1" ht="13.5" x14ac:dyDescent="0.3"/>
    <row r="4124" customFormat="1" ht="13.5" x14ac:dyDescent="0.3"/>
    <row r="4125" customFormat="1" ht="13.5" x14ac:dyDescent="0.3"/>
    <row r="4126" customFormat="1" ht="13.5" x14ac:dyDescent="0.3"/>
    <row r="4127" customFormat="1" ht="13.5" x14ac:dyDescent="0.3"/>
    <row r="4128" customFormat="1" ht="13.5" x14ac:dyDescent="0.3"/>
    <row r="4129" customFormat="1" ht="13.5" x14ac:dyDescent="0.3"/>
    <row r="4130" customFormat="1" ht="13.5" x14ac:dyDescent="0.3"/>
    <row r="4131" customFormat="1" ht="13.5" x14ac:dyDescent="0.3"/>
    <row r="4132" customFormat="1" ht="13.5" x14ac:dyDescent="0.3"/>
    <row r="4133" customFormat="1" ht="13.5" x14ac:dyDescent="0.3"/>
    <row r="4134" customFormat="1" ht="13.5" x14ac:dyDescent="0.3"/>
    <row r="4135" customFormat="1" ht="13.5" x14ac:dyDescent="0.3"/>
    <row r="4136" customFormat="1" ht="13.5" x14ac:dyDescent="0.3"/>
    <row r="4137" customFormat="1" ht="13.5" x14ac:dyDescent="0.3"/>
    <row r="4138" customFormat="1" ht="13.5" x14ac:dyDescent="0.3"/>
    <row r="4139" customFormat="1" ht="13.5" x14ac:dyDescent="0.3"/>
    <row r="4140" customFormat="1" ht="13.5" x14ac:dyDescent="0.3"/>
    <row r="4141" customFormat="1" ht="13.5" x14ac:dyDescent="0.3"/>
    <row r="4142" customFormat="1" ht="13.5" x14ac:dyDescent="0.3"/>
    <row r="4143" customFormat="1" ht="13.5" x14ac:dyDescent="0.3"/>
    <row r="4144" customFormat="1" ht="13.5" x14ac:dyDescent="0.3"/>
    <row r="4145" customFormat="1" ht="13.5" x14ac:dyDescent="0.3"/>
    <row r="4146" customFormat="1" ht="13.5" x14ac:dyDescent="0.3"/>
    <row r="4147" customFormat="1" ht="13.5" x14ac:dyDescent="0.3"/>
    <row r="4148" customFormat="1" ht="13.5" x14ac:dyDescent="0.3"/>
    <row r="4149" customFormat="1" ht="13.5" x14ac:dyDescent="0.3"/>
    <row r="4150" customFormat="1" ht="13.5" x14ac:dyDescent="0.3"/>
    <row r="4151" customFormat="1" ht="13.5" x14ac:dyDescent="0.3"/>
    <row r="4152" customFormat="1" ht="13.5" x14ac:dyDescent="0.3"/>
    <row r="4153" customFormat="1" ht="13.5" x14ac:dyDescent="0.3"/>
    <row r="4154" customFormat="1" ht="13.5" x14ac:dyDescent="0.3"/>
    <row r="4155" customFormat="1" ht="13.5" x14ac:dyDescent="0.3"/>
    <row r="4156" customFormat="1" ht="13.5" x14ac:dyDescent="0.3"/>
    <row r="4157" customFormat="1" ht="13.5" x14ac:dyDescent="0.3"/>
    <row r="4158" customFormat="1" ht="13.5" x14ac:dyDescent="0.3"/>
    <row r="4159" customFormat="1" ht="13.5" x14ac:dyDescent="0.3"/>
    <row r="4160" customFormat="1" ht="13.5" x14ac:dyDescent="0.3"/>
    <row r="4161" customFormat="1" ht="13.5" x14ac:dyDescent="0.3"/>
    <row r="4162" customFormat="1" ht="13.5" x14ac:dyDescent="0.3"/>
    <row r="4163" customFormat="1" ht="13.5" x14ac:dyDescent="0.3"/>
    <row r="4164" customFormat="1" ht="13.5" x14ac:dyDescent="0.3"/>
    <row r="4165" customFormat="1" ht="13.5" x14ac:dyDescent="0.3"/>
    <row r="4166" customFormat="1" ht="13.5" x14ac:dyDescent="0.3"/>
    <row r="4167" customFormat="1" ht="13.5" x14ac:dyDescent="0.3"/>
    <row r="4168" customFormat="1" ht="13.5" x14ac:dyDescent="0.3"/>
    <row r="4169" customFormat="1" ht="13.5" x14ac:dyDescent="0.3"/>
    <row r="4170" customFormat="1" ht="13.5" x14ac:dyDescent="0.3"/>
    <row r="4171" customFormat="1" ht="13.5" x14ac:dyDescent="0.3"/>
    <row r="4172" customFormat="1" ht="13.5" x14ac:dyDescent="0.3"/>
    <row r="4173" customFormat="1" ht="13.5" x14ac:dyDescent="0.3"/>
    <row r="4174" customFormat="1" ht="13.5" x14ac:dyDescent="0.3"/>
    <row r="4175" customFormat="1" ht="13.5" x14ac:dyDescent="0.3"/>
    <row r="4176" customFormat="1" ht="13.5" x14ac:dyDescent="0.3"/>
    <row r="4177" customFormat="1" ht="13.5" x14ac:dyDescent="0.3"/>
    <row r="4178" customFormat="1" ht="13.5" x14ac:dyDescent="0.3"/>
    <row r="4179" customFormat="1" ht="13.5" x14ac:dyDescent="0.3"/>
    <row r="4180" customFormat="1" ht="13.5" x14ac:dyDescent="0.3"/>
    <row r="4181" customFormat="1" ht="13.5" x14ac:dyDescent="0.3"/>
    <row r="4182" customFormat="1" ht="13.5" x14ac:dyDescent="0.3"/>
    <row r="4183" customFormat="1" ht="13.5" x14ac:dyDescent="0.3"/>
    <row r="4184" customFormat="1" ht="13.5" x14ac:dyDescent="0.3"/>
    <row r="4185" customFormat="1" ht="13.5" x14ac:dyDescent="0.3"/>
    <row r="4186" customFormat="1" ht="13.5" x14ac:dyDescent="0.3"/>
    <row r="4187" customFormat="1" ht="13.5" x14ac:dyDescent="0.3"/>
    <row r="4188" customFormat="1" ht="13.5" x14ac:dyDescent="0.3"/>
    <row r="4189" customFormat="1" ht="13.5" x14ac:dyDescent="0.3"/>
    <row r="4190" customFormat="1" ht="13.5" x14ac:dyDescent="0.3"/>
    <row r="4191" customFormat="1" ht="13.5" x14ac:dyDescent="0.3"/>
    <row r="4192" customFormat="1" ht="13.5" x14ac:dyDescent="0.3"/>
    <row r="4193" customFormat="1" ht="13.5" x14ac:dyDescent="0.3"/>
    <row r="4194" customFormat="1" ht="13.5" x14ac:dyDescent="0.3"/>
    <row r="4195" customFormat="1" ht="13.5" x14ac:dyDescent="0.3"/>
    <row r="4196" customFormat="1" ht="13.5" x14ac:dyDescent="0.3"/>
    <row r="4197" customFormat="1" ht="13.5" x14ac:dyDescent="0.3"/>
    <row r="4198" customFormat="1" ht="13.5" x14ac:dyDescent="0.3"/>
    <row r="4199" customFormat="1" ht="13.5" x14ac:dyDescent="0.3"/>
    <row r="4200" customFormat="1" ht="13.5" x14ac:dyDescent="0.3"/>
    <row r="4201" customFormat="1" ht="13.5" x14ac:dyDescent="0.3"/>
    <row r="4202" customFormat="1" ht="13.5" x14ac:dyDescent="0.3"/>
    <row r="4203" customFormat="1" ht="13.5" x14ac:dyDescent="0.3"/>
    <row r="4204" customFormat="1" ht="13.5" x14ac:dyDescent="0.3"/>
    <row r="4205" customFormat="1" ht="13.5" x14ac:dyDescent="0.3"/>
    <row r="4206" customFormat="1" ht="13.5" x14ac:dyDescent="0.3"/>
    <row r="4207" customFormat="1" ht="13.5" x14ac:dyDescent="0.3"/>
    <row r="4208" customFormat="1" ht="13.5" x14ac:dyDescent="0.3"/>
    <row r="4209" customFormat="1" ht="13.5" x14ac:dyDescent="0.3"/>
    <row r="4210" customFormat="1" ht="13.5" x14ac:dyDescent="0.3"/>
    <row r="4211" customFormat="1" ht="13.5" x14ac:dyDescent="0.3"/>
    <row r="4212" customFormat="1" ht="13.5" x14ac:dyDescent="0.3"/>
    <row r="4213" customFormat="1" ht="13.5" x14ac:dyDescent="0.3"/>
    <row r="4214" customFormat="1" ht="13.5" x14ac:dyDescent="0.3"/>
    <row r="4215" customFormat="1" ht="13.5" x14ac:dyDescent="0.3"/>
    <row r="4216" customFormat="1" ht="13.5" x14ac:dyDescent="0.3"/>
    <row r="4217" customFormat="1" ht="13.5" x14ac:dyDescent="0.3"/>
    <row r="4218" customFormat="1" ht="13.5" x14ac:dyDescent="0.3"/>
    <row r="4219" customFormat="1" ht="13.5" x14ac:dyDescent="0.3"/>
    <row r="4220" customFormat="1" ht="13.5" x14ac:dyDescent="0.3"/>
    <row r="4221" customFormat="1" ht="13.5" x14ac:dyDescent="0.3"/>
    <row r="4222" customFormat="1" ht="13.5" x14ac:dyDescent="0.3"/>
    <row r="4223" customFormat="1" ht="13.5" x14ac:dyDescent="0.3"/>
    <row r="4224" customFormat="1" ht="13.5" x14ac:dyDescent="0.3"/>
    <row r="4225" customFormat="1" ht="13.5" x14ac:dyDescent="0.3"/>
    <row r="4226" customFormat="1" ht="13.5" x14ac:dyDescent="0.3"/>
    <row r="4227" customFormat="1" ht="13.5" x14ac:dyDescent="0.3"/>
    <row r="4228" customFormat="1" ht="13.5" x14ac:dyDescent="0.3"/>
    <row r="4229" customFormat="1" ht="13.5" x14ac:dyDescent="0.3"/>
    <row r="4230" customFormat="1" ht="13.5" x14ac:dyDescent="0.3"/>
    <row r="4231" customFormat="1" ht="13.5" x14ac:dyDescent="0.3"/>
    <row r="4232" customFormat="1" ht="13.5" x14ac:dyDescent="0.3"/>
    <row r="4233" customFormat="1" ht="13.5" x14ac:dyDescent="0.3"/>
    <row r="4234" customFormat="1" ht="13.5" x14ac:dyDescent="0.3"/>
    <row r="4235" customFormat="1" ht="13.5" x14ac:dyDescent="0.3"/>
    <row r="4236" customFormat="1" ht="13.5" x14ac:dyDescent="0.3"/>
    <row r="4237" customFormat="1" ht="13.5" x14ac:dyDescent="0.3"/>
    <row r="4238" customFormat="1" ht="13.5" x14ac:dyDescent="0.3"/>
    <row r="4239" customFormat="1" ht="13.5" x14ac:dyDescent="0.3"/>
    <row r="4240" customFormat="1" ht="13.5" x14ac:dyDescent="0.3"/>
    <row r="4241" customFormat="1" ht="13.5" x14ac:dyDescent="0.3"/>
    <row r="4242" customFormat="1" ht="13.5" x14ac:dyDescent="0.3"/>
    <row r="4243" customFormat="1" ht="13.5" x14ac:dyDescent="0.3"/>
    <row r="4244" customFormat="1" ht="13.5" x14ac:dyDescent="0.3"/>
    <row r="4245" customFormat="1" ht="13.5" x14ac:dyDescent="0.3"/>
    <row r="4246" customFormat="1" ht="13.5" x14ac:dyDescent="0.3"/>
    <row r="4247" customFormat="1" ht="13.5" x14ac:dyDescent="0.3"/>
    <row r="4248" customFormat="1" ht="13.5" x14ac:dyDescent="0.3"/>
    <row r="4249" customFormat="1" ht="13.5" x14ac:dyDescent="0.3"/>
    <row r="4250" customFormat="1" ht="13.5" x14ac:dyDescent="0.3"/>
    <row r="4251" customFormat="1" ht="13.5" x14ac:dyDescent="0.3"/>
    <row r="4252" customFormat="1" ht="13.5" x14ac:dyDescent="0.3"/>
    <row r="4253" customFormat="1" ht="13.5" x14ac:dyDescent="0.3"/>
    <row r="4254" customFormat="1" ht="13.5" x14ac:dyDescent="0.3"/>
    <row r="4255" customFormat="1" ht="13.5" x14ac:dyDescent="0.3"/>
    <row r="4256" customFormat="1" ht="13.5" x14ac:dyDescent="0.3"/>
    <row r="4257" customFormat="1" ht="13.5" x14ac:dyDescent="0.3"/>
    <row r="4258" customFormat="1" ht="13.5" x14ac:dyDescent="0.3"/>
    <row r="4259" customFormat="1" ht="13.5" x14ac:dyDescent="0.3"/>
    <row r="4260" customFormat="1" ht="13.5" x14ac:dyDescent="0.3"/>
    <row r="4261" customFormat="1" ht="13.5" x14ac:dyDescent="0.3"/>
    <row r="4262" customFormat="1" ht="13.5" x14ac:dyDescent="0.3"/>
    <row r="4263" customFormat="1" ht="13.5" x14ac:dyDescent="0.3"/>
    <row r="4264" customFormat="1" ht="13.5" x14ac:dyDescent="0.3"/>
    <row r="4265" customFormat="1" ht="13.5" x14ac:dyDescent="0.3"/>
    <row r="4266" customFormat="1" ht="13.5" x14ac:dyDescent="0.3"/>
    <row r="4267" customFormat="1" ht="13.5" x14ac:dyDescent="0.3"/>
    <row r="4268" customFormat="1" ht="13.5" x14ac:dyDescent="0.3"/>
    <row r="4269" customFormat="1" ht="13.5" x14ac:dyDescent="0.3"/>
    <row r="4270" customFormat="1" ht="13.5" x14ac:dyDescent="0.3"/>
    <row r="4271" customFormat="1" ht="13.5" x14ac:dyDescent="0.3"/>
    <row r="4272" customFormat="1" ht="13.5" x14ac:dyDescent="0.3"/>
    <row r="4273" customFormat="1" ht="13.5" x14ac:dyDescent="0.3"/>
    <row r="4274" customFormat="1" ht="13.5" x14ac:dyDescent="0.3"/>
    <row r="4275" customFormat="1" ht="13.5" x14ac:dyDescent="0.3"/>
    <row r="4276" customFormat="1" ht="13.5" x14ac:dyDescent="0.3"/>
    <row r="4277" customFormat="1" ht="13.5" x14ac:dyDescent="0.3"/>
    <row r="4278" customFormat="1" ht="13.5" x14ac:dyDescent="0.3"/>
    <row r="4279" customFormat="1" ht="13.5" x14ac:dyDescent="0.3"/>
    <row r="4280" customFormat="1" ht="13.5" x14ac:dyDescent="0.3"/>
    <row r="4281" customFormat="1" ht="13.5" x14ac:dyDescent="0.3"/>
    <row r="4282" customFormat="1" ht="13.5" x14ac:dyDescent="0.3"/>
    <row r="4283" customFormat="1" ht="13.5" x14ac:dyDescent="0.3"/>
    <row r="4284" customFormat="1" ht="13.5" x14ac:dyDescent="0.3"/>
    <row r="4285" customFormat="1" ht="13.5" x14ac:dyDescent="0.3"/>
    <row r="4286" customFormat="1" ht="13.5" x14ac:dyDescent="0.3"/>
    <row r="4287" customFormat="1" ht="13.5" x14ac:dyDescent="0.3"/>
    <row r="4288" customFormat="1" ht="13.5" x14ac:dyDescent="0.3"/>
    <row r="4289" customFormat="1" ht="13.5" x14ac:dyDescent="0.3"/>
    <row r="4290" customFormat="1" ht="13.5" x14ac:dyDescent="0.3"/>
    <row r="4291" customFormat="1" ht="13.5" x14ac:dyDescent="0.3"/>
    <row r="4292" customFormat="1" ht="13.5" x14ac:dyDescent="0.3"/>
    <row r="4293" customFormat="1" ht="13.5" x14ac:dyDescent="0.3"/>
    <row r="4294" customFormat="1" ht="13.5" x14ac:dyDescent="0.3"/>
    <row r="4295" customFormat="1" ht="13.5" x14ac:dyDescent="0.3"/>
    <row r="4296" customFormat="1" ht="13.5" x14ac:dyDescent="0.3"/>
    <row r="4297" customFormat="1" ht="13.5" x14ac:dyDescent="0.3"/>
    <row r="4298" customFormat="1" ht="13.5" x14ac:dyDescent="0.3"/>
    <row r="4299" customFormat="1" ht="13.5" x14ac:dyDescent="0.3"/>
    <row r="4300" customFormat="1" ht="13.5" x14ac:dyDescent="0.3"/>
    <row r="4301" customFormat="1" ht="13.5" x14ac:dyDescent="0.3"/>
    <row r="4302" customFormat="1" ht="13.5" x14ac:dyDescent="0.3"/>
    <row r="4303" customFormat="1" ht="13.5" x14ac:dyDescent="0.3"/>
    <row r="4304" customFormat="1" ht="13.5" x14ac:dyDescent="0.3"/>
    <row r="4305" customFormat="1" ht="13.5" x14ac:dyDescent="0.3"/>
    <row r="4306" customFormat="1" ht="13.5" x14ac:dyDescent="0.3"/>
    <row r="4307" customFormat="1" ht="13.5" x14ac:dyDescent="0.3"/>
    <row r="4308" customFormat="1" ht="13.5" x14ac:dyDescent="0.3"/>
    <row r="4309" customFormat="1" ht="13.5" x14ac:dyDescent="0.3"/>
    <row r="4310" customFormat="1" ht="13.5" x14ac:dyDescent="0.3"/>
    <row r="4311" customFormat="1" ht="13.5" x14ac:dyDescent="0.3"/>
    <row r="4312" customFormat="1" ht="13.5" x14ac:dyDescent="0.3"/>
    <row r="4313" customFormat="1" ht="13.5" x14ac:dyDescent="0.3"/>
    <row r="4314" customFormat="1" ht="13.5" x14ac:dyDescent="0.3"/>
    <row r="4315" customFormat="1" ht="13.5" x14ac:dyDescent="0.3"/>
    <row r="4316" customFormat="1" ht="13.5" x14ac:dyDescent="0.3"/>
    <row r="4317" customFormat="1" ht="13.5" x14ac:dyDescent="0.3"/>
    <row r="4318" customFormat="1" ht="13.5" x14ac:dyDescent="0.3"/>
    <row r="4319" customFormat="1" ht="13.5" x14ac:dyDescent="0.3"/>
    <row r="4320" customFormat="1" ht="13.5" x14ac:dyDescent="0.3"/>
    <row r="4321" customFormat="1" ht="13.5" x14ac:dyDescent="0.3"/>
    <row r="4322" customFormat="1" ht="13.5" x14ac:dyDescent="0.3"/>
    <row r="4323" customFormat="1" ht="13.5" x14ac:dyDescent="0.3"/>
    <row r="4324" customFormat="1" ht="13.5" x14ac:dyDescent="0.3"/>
    <row r="4325" customFormat="1" ht="13.5" x14ac:dyDescent="0.3"/>
    <row r="4326" customFormat="1" ht="13.5" x14ac:dyDescent="0.3"/>
    <row r="4327" customFormat="1" ht="13.5" x14ac:dyDescent="0.3"/>
    <row r="4328" customFormat="1" ht="13.5" x14ac:dyDescent="0.3"/>
    <row r="4329" customFormat="1" ht="13.5" x14ac:dyDescent="0.3"/>
    <row r="4330" customFormat="1" ht="13.5" x14ac:dyDescent="0.3"/>
    <row r="4331" customFormat="1" ht="13.5" x14ac:dyDescent="0.3"/>
    <row r="4332" customFormat="1" ht="13.5" x14ac:dyDescent="0.3"/>
    <row r="4333" customFormat="1" ht="13.5" x14ac:dyDescent="0.3"/>
    <row r="4334" customFormat="1" ht="13.5" x14ac:dyDescent="0.3"/>
    <row r="4335" customFormat="1" ht="13.5" x14ac:dyDescent="0.3"/>
    <row r="4336" customFormat="1" ht="13.5" x14ac:dyDescent="0.3"/>
    <row r="4337" customFormat="1" ht="13.5" x14ac:dyDescent="0.3"/>
    <row r="4338" customFormat="1" ht="13.5" x14ac:dyDescent="0.3"/>
    <row r="4339" customFormat="1" ht="13.5" x14ac:dyDescent="0.3"/>
    <row r="4340" customFormat="1" ht="13.5" x14ac:dyDescent="0.3"/>
    <row r="4341" customFormat="1" ht="13.5" x14ac:dyDescent="0.3"/>
    <row r="4342" customFormat="1" ht="13.5" x14ac:dyDescent="0.3"/>
    <row r="4343" customFormat="1" ht="13.5" x14ac:dyDescent="0.3"/>
    <row r="4344" customFormat="1" ht="13.5" x14ac:dyDescent="0.3"/>
    <row r="4345" customFormat="1" ht="13.5" x14ac:dyDescent="0.3"/>
    <row r="4346" customFormat="1" ht="13.5" x14ac:dyDescent="0.3"/>
    <row r="4347" customFormat="1" ht="13.5" x14ac:dyDescent="0.3"/>
    <row r="4348" customFormat="1" ht="13.5" x14ac:dyDescent="0.3"/>
    <row r="4349" customFormat="1" ht="13.5" x14ac:dyDescent="0.3"/>
    <row r="4350" customFormat="1" ht="13.5" x14ac:dyDescent="0.3"/>
    <row r="4351" customFormat="1" ht="13.5" x14ac:dyDescent="0.3"/>
    <row r="4352" customFormat="1" ht="13.5" x14ac:dyDescent="0.3"/>
    <row r="4353" customFormat="1" ht="13.5" x14ac:dyDescent="0.3"/>
    <row r="4354" customFormat="1" ht="13.5" x14ac:dyDescent="0.3"/>
    <row r="4355" customFormat="1" ht="13.5" x14ac:dyDescent="0.3"/>
    <row r="4356" customFormat="1" ht="13.5" x14ac:dyDescent="0.3"/>
    <row r="4357" customFormat="1" ht="13.5" x14ac:dyDescent="0.3"/>
    <row r="4358" customFormat="1" ht="13.5" x14ac:dyDescent="0.3"/>
    <row r="4359" customFormat="1" ht="13.5" x14ac:dyDescent="0.3"/>
    <row r="4360" customFormat="1" ht="13.5" x14ac:dyDescent="0.3"/>
    <row r="4361" customFormat="1" ht="13.5" x14ac:dyDescent="0.3"/>
    <row r="4362" customFormat="1" ht="13.5" x14ac:dyDescent="0.3"/>
    <row r="4363" customFormat="1" ht="13.5" x14ac:dyDescent="0.3"/>
    <row r="4364" customFormat="1" ht="13.5" x14ac:dyDescent="0.3"/>
    <row r="4365" customFormat="1" ht="13.5" x14ac:dyDescent="0.3"/>
    <row r="4366" customFormat="1" ht="13.5" x14ac:dyDescent="0.3"/>
    <row r="4367" customFormat="1" ht="13.5" x14ac:dyDescent="0.3"/>
    <row r="4368" customFormat="1" ht="13.5" x14ac:dyDescent="0.3"/>
    <row r="4369" customFormat="1" ht="13.5" x14ac:dyDescent="0.3"/>
    <row r="4370" customFormat="1" ht="13.5" x14ac:dyDescent="0.3"/>
    <row r="4371" customFormat="1" ht="13.5" x14ac:dyDescent="0.3"/>
    <row r="4372" customFormat="1" ht="13.5" x14ac:dyDescent="0.3"/>
    <row r="4373" customFormat="1" ht="13.5" x14ac:dyDescent="0.3"/>
    <row r="4374" customFormat="1" ht="13.5" x14ac:dyDescent="0.3"/>
    <row r="4375" customFormat="1" ht="13.5" x14ac:dyDescent="0.3"/>
    <row r="4376" customFormat="1" ht="13.5" x14ac:dyDescent="0.3"/>
    <row r="4377" customFormat="1" ht="13.5" x14ac:dyDescent="0.3"/>
    <row r="4378" customFormat="1" ht="13.5" x14ac:dyDescent="0.3"/>
    <row r="4379" customFormat="1" ht="13.5" x14ac:dyDescent="0.3"/>
    <row r="4380" customFormat="1" ht="13.5" x14ac:dyDescent="0.3"/>
    <row r="4381" customFormat="1" ht="13.5" x14ac:dyDescent="0.3"/>
    <row r="4382" customFormat="1" ht="13.5" x14ac:dyDescent="0.3"/>
    <row r="4383" customFormat="1" ht="13.5" x14ac:dyDescent="0.3"/>
    <row r="4384" customFormat="1" ht="13.5" x14ac:dyDescent="0.3"/>
    <row r="4385" customFormat="1" ht="13.5" x14ac:dyDescent="0.3"/>
    <row r="4386" customFormat="1" ht="13.5" x14ac:dyDescent="0.3"/>
    <row r="4387" customFormat="1" ht="13.5" x14ac:dyDescent="0.3"/>
    <row r="4388" customFormat="1" ht="13.5" x14ac:dyDescent="0.3"/>
    <row r="4389" customFormat="1" ht="13.5" x14ac:dyDescent="0.3"/>
    <row r="4390" customFormat="1" ht="13.5" x14ac:dyDescent="0.3"/>
    <row r="4391" customFormat="1" ht="13.5" x14ac:dyDescent="0.3"/>
    <row r="4392" customFormat="1" ht="13.5" x14ac:dyDescent="0.3"/>
    <row r="4393" customFormat="1" ht="13.5" x14ac:dyDescent="0.3"/>
    <row r="4394" customFormat="1" ht="13.5" x14ac:dyDescent="0.3"/>
    <row r="4395" customFormat="1" ht="13.5" x14ac:dyDescent="0.3"/>
    <row r="4396" customFormat="1" ht="13.5" x14ac:dyDescent="0.3"/>
    <row r="4397" customFormat="1" ht="13.5" x14ac:dyDescent="0.3"/>
    <row r="4398" customFormat="1" ht="13.5" x14ac:dyDescent="0.3"/>
    <row r="4399" customFormat="1" ht="13.5" x14ac:dyDescent="0.3"/>
    <row r="4400" customFormat="1" ht="13.5" x14ac:dyDescent="0.3"/>
    <row r="4401" customFormat="1" ht="13.5" x14ac:dyDescent="0.3"/>
    <row r="4402" customFormat="1" ht="13.5" x14ac:dyDescent="0.3"/>
    <row r="4403" customFormat="1" ht="13.5" x14ac:dyDescent="0.3"/>
    <row r="4404" customFormat="1" ht="13.5" x14ac:dyDescent="0.3"/>
    <row r="4405" customFormat="1" ht="13.5" x14ac:dyDescent="0.3"/>
    <row r="4406" customFormat="1" ht="13.5" x14ac:dyDescent="0.3"/>
    <row r="4407" customFormat="1" ht="13.5" x14ac:dyDescent="0.3"/>
    <row r="4408" customFormat="1" ht="13.5" x14ac:dyDescent="0.3"/>
    <row r="4409" customFormat="1" ht="13.5" x14ac:dyDescent="0.3"/>
    <row r="4410" customFormat="1" ht="13.5" x14ac:dyDescent="0.3"/>
    <row r="4411" customFormat="1" ht="13.5" x14ac:dyDescent="0.3"/>
    <row r="4412" customFormat="1" ht="13.5" x14ac:dyDescent="0.3"/>
    <row r="4413" customFormat="1" ht="13.5" x14ac:dyDescent="0.3"/>
    <row r="4414" customFormat="1" ht="13.5" x14ac:dyDescent="0.3"/>
    <row r="4415" customFormat="1" ht="13.5" x14ac:dyDescent="0.3"/>
    <row r="4416" customFormat="1" ht="13.5" x14ac:dyDescent="0.3"/>
    <row r="4417" customFormat="1" ht="13.5" x14ac:dyDescent="0.3"/>
    <row r="4418" customFormat="1" ht="13.5" x14ac:dyDescent="0.3"/>
    <row r="4419" customFormat="1" ht="13.5" x14ac:dyDescent="0.3"/>
    <row r="4420" customFormat="1" ht="13.5" x14ac:dyDescent="0.3"/>
    <row r="4421" customFormat="1" ht="13.5" x14ac:dyDescent="0.3"/>
    <row r="4422" customFormat="1" ht="13.5" x14ac:dyDescent="0.3"/>
    <row r="4423" customFormat="1" ht="13.5" x14ac:dyDescent="0.3"/>
    <row r="4424" customFormat="1" ht="13.5" x14ac:dyDescent="0.3"/>
    <row r="4425" customFormat="1" ht="13.5" x14ac:dyDescent="0.3"/>
    <row r="4426" customFormat="1" ht="13.5" x14ac:dyDescent="0.3"/>
    <row r="4427" customFormat="1" ht="13.5" x14ac:dyDescent="0.3"/>
    <row r="4428" customFormat="1" ht="13.5" x14ac:dyDescent="0.3"/>
    <row r="4429" customFormat="1" ht="13.5" x14ac:dyDescent="0.3"/>
    <row r="4430" customFormat="1" ht="13.5" x14ac:dyDescent="0.3"/>
    <row r="4431" customFormat="1" ht="13.5" x14ac:dyDescent="0.3"/>
    <row r="4432" customFormat="1" ht="13.5" x14ac:dyDescent="0.3"/>
    <row r="4433" customFormat="1" ht="13.5" x14ac:dyDescent="0.3"/>
    <row r="4434" customFormat="1" ht="13.5" x14ac:dyDescent="0.3"/>
    <row r="4435" customFormat="1" ht="13.5" x14ac:dyDescent="0.3"/>
    <row r="4436" customFormat="1" ht="13.5" x14ac:dyDescent="0.3"/>
    <row r="4437" customFormat="1" ht="13.5" x14ac:dyDescent="0.3"/>
    <row r="4438" customFormat="1" ht="13.5" x14ac:dyDescent="0.3"/>
    <row r="4439" customFormat="1" ht="13.5" x14ac:dyDescent="0.3"/>
    <row r="4440" customFormat="1" ht="13.5" x14ac:dyDescent="0.3"/>
    <row r="4441" customFormat="1" ht="13.5" x14ac:dyDescent="0.3"/>
    <row r="4442" customFormat="1" ht="13.5" x14ac:dyDescent="0.3"/>
    <row r="4443" customFormat="1" ht="13.5" x14ac:dyDescent="0.3"/>
    <row r="4444" customFormat="1" ht="13.5" x14ac:dyDescent="0.3"/>
    <row r="4445" customFormat="1" ht="13.5" x14ac:dyDescent="0.3"/>
    <row r="4446" customFormat="1" ht="13.5" x14ac:dyDescent="0.3"/>
    <row r="4447" customFormat="1" ht="13.5" x14ac:dyDescent="0.3"/>
    <row r="4448" customFormat="1" ht="13.5" x14ac:dyDescent="0.3"/>
    <row r="4449" customFormat="1" ht="13.5" x14ac:dyDescent="0.3"/>
    <row r="4450" customFormat="1" ht="13.5" x14ac:dyDescent="0.3"/>
    <row r="4451" customFormat="1" ht="13.5" x14ac:dyDescent="0.3"/>
    <row r="4452" customFormat="1" ht="13.5" x14ac:dyDescent="0.3"/>
    <row r="4453" customFormat="1" ht="13.5" x14ac:dyDescent="0.3"/>
    <row r="4454" customFormat="1" ht="13.5" x14ac:dyDescent="0.3"/>
    <row r="4455" customFormat="1" ht="13.5" x14ac:dyDescent="0.3"/>
    <row r="4456" customFormat="1" ht="13.5" x14ac:dyDescent="0.3"/>
    <row r="4457" customFormat="1" ht="13.5" x14ac:dyDescent="0.3"/>
    <row r="4458" customFormat="1" ht="13.5" x14ac:dyDescent="0.3"/>
    <row r="4459" customFormat="1" ht="13.5" x14ac:dyDescent="0.3"/>
    <row r="4460" customFormat="1" ht="13.5" x14ac:dyDescent="0.3"/>
    <row r="4461" customFormat="1" ht="13.5" x14ac:dyDescent="0.3"/>
    <row r="4462" customFormat="1" ht="13.5" x14ac:dyDescent="0.3"/>
    <row r="4463" customFormat="1" ht="13.5" x14ac:dyDescent="0.3"/>
    <row r="4464" customFormat="1" ht="13.5" x14ac:dyDescent="0.3"/>
    <row r="4465" customFormat="1" ht="13.5" x14ac:dyDescent="0.3"/>
    <row r="4466" customFormat="1" ht="13.5" x14ac:dyDescent="0.3"/>
    <row r="4467" customFormat="1" ht="13.5" x14ac:dyDescent="0.3"/>
    <row r="4468" customFormat="1" ht="13.5" x14ac:dyDescent="0.3"/>
    <row r="4469" customFormat="1" ht="13.5" x14ac:dyDescent="0.3"/>
    <row r="4470" customFormat="1" ht="13.5" x14ac:dyDescent="0.3"/>
    <row r="4471" customFormat="1" ht="13.5" x14ac:dyDescent="0.3"/>
    <row r="4472" customFormat="1" ht="13.5" x14ac:dyDescent="0.3"/>
    <row r="4473" customFormat="1" ht="13.5" x14ac:dyDescent="0.3"/>
    <row r="4474" customFormat="1" ht="13.5" x14ac:dyDescent="0.3"/>
    <row r="4475" customFormat="1" ht="13.5" x14ac:dyDescent="0.3"/>
    <row r="4476" customFormat="1" ht="13.5" x14ac:dyDescent="0.3"/>
    <row r="4477" customFormat="1" ht="13.5" x14ac:dyDescent="0.3"/>
    <row r="4478" customFormat="1" ht="13.5" x14ac:dyDescent="0.3"/>
    <row r="4479" customFormat="1" ht="13.5" x14ac:dyDescent="0.3"/>
    <row r="4480" customFormat="1" ht="13.5" x14ac:dyDescent="0.3"/>
    <row r="4481" customFormat="1" ht="13.5" x14ac:dyDescent="0.3"/>
    <row r="4482" customFormat="1" ht="13.5" x14ac:dyDescent="0.3"/>
    <row r="4483" customFormat="1" ht="13.5" x14ac:dyDescent="0.3"/>
    <row r="4484" customFormat="1" ht="13.5" x14ac:dyDescent="0.3"/>
    <row r="4485" customFormat="1" ht="13.5" x14ac:dyDescent="0.3"/>
    <row r="4486" customFormat="1" ht="13.5" x14ac:dyDescent="0.3"/>
    <row r="4487" customFormat="1" ht="13.5" x14ac:dyDescent="0.3"/>
    <row r="4488" customFormat="1" ht="13.5" x14ac:dyDescent="0.3"/>
    <row r="4489" customFormat="1" ht="13.5" x14ac:dyDescent="0.3"/>
    <row r="4490" customFormat="1" ht="13.5" x14ac:dyDescent="0.3"/>
    <row r="4491" customFormat="1" ht="13.5" x14ac:dyDescent="0.3"/>
    <row r="4492" customFormat="1" ht="13.5" x14ac:dyDescent="0.3"/>
    <row r="4493" customFormat="1" ht="13.5" x14ac:dyDescent="0.3"/>
    <row r="4494" customFormat="1" ht="13.5" x14ac:dyDescent="0.3"/>
    <row r="4495" customFormat="1" ht="13.5" x14ac:dyDescent="0.3"/>
    <row r="4496" customFormat="1" ht="13.5" x14ac:dyDescent="0.3"/>
    <row r="4497" customFormat="1" ht="13.5" x14ac:dyDescent="0.3"/>
    <row r="4498" customFormat="1" ht="13.5" x14ac:dyDescent="0.3"/>
    <row r="4499" customFormat="1" ht="13.5" x14ac:dyDescent="0.3"/>
    <row r="4500" customFormat="1" ht="13.5" x14ac:dyDescent="0.3"/>
    <row r="4501" customFormat="1" ht="13.5" x14ac:dyDescent="0.3"/>
    <row r="4502" customFormat="1" ht="13.5" x14ac:dyDescent="0.3"/>
    <row r="4503" customFormat="1" ht="13.5" x14ac:dyDescent="0.3"/>
    <row r="4504" customFormat="1" ht="13.5" x14ac:dyDescent="0.3"/>
    <row r="4505" customFormat="1" ht="13.5" x14ac:dyDescent="0.3"/>
    <row r="4506" customFormat="1" ht="13.5" x14ac:dyDescent="0.3"/>
    <row r="4507" customFormat="1" ht="13.5" x14ac:dyDescent="0.3"/>
    <row r="4508" customFormat="1" ht="13.5" x14ac:dyDescent="0.3"/>
    <row r="4509" customFormat="1" ht="13.5" x14ac:dyDescent="0.3"/>
    <row r="4510" customFormat="1" ht="13.5" x14ac:dyDescent="0.3"/>
    <row r="4511" customFormat="1" ht="13.5" x14ac:dyDescent="0.3"/>
    <row r="4512" customFormat="1" ht="13.5" x14ac:dyDescent="0.3"/>
    <row r="4513" customFormat="1" ht="13.5" x14ac:dyDescent="0.3"/>
    <row r="4514" customFormat="1" ht="13.5" x14ac:dyDescent="0.3"/>
    <row r="4515" customFormat="1" ht="13.5" x14ac:dyDescent="0.3"/>
    <row r="4516" customFormat="1" ht="13.5" x14ac:dyDescent="0.3"/>
    <row r="4517" customFormat="1" ht="13.5" x14ac:dyDescent="0.3"/>
    <row r="4518" customFormat="1" ht="13.5" x14ac:dyDescent="0.3"/>
    <row r="4519" customFormat="1" ht="13.5" x14ac:dyDescent="0.3"/>
    <row r="4520" customFormat="1" ht="13.5" x14ac:dyDescent="0.3"/>
    <row r="4521" customFormat="1" ht="13.5" x14ac:dyDescent="0.3"/>
    <row r="4522" customFormat="1" ht="13.5" x14ac:dyDescent="0.3"/>
    <row r="4523" customFormat="1" ht="13.5" x14ac:dyDescent="0.3"/>
    <row r="4524" customFormat="1" ht="13.5" x14ac:dyDescent="0.3"/>
    <row r="4525" customFormat="1" ht="13.5" x14ac:dyDescent="0.3"/>
    <row r="4526" customFormat="1" ht="13.5" x14ac:dyDescent="0.3"/>
    <row r="4527" customFormat="1" ht="13.5" x14ac:dyDescent="0.3"/>
    <row r="4528" customFormat="1" ht="13.5" x14ac:dyDescent="0.3"/>
    <row r="4529" customFormat="1" ht="13.5" x14ac:dyDescent="0.3"/>
    <row r="4530" customFormat="1" ht="13.5" x14ac:dyDescent="0.3"/>
    <row r="4531" customFormat="1" ht="13.5" x14ac:dyDescent="0.3"/>
    <row r="4532" customFormat="1" ht="13.5" x14ac:dyDescent="0.3"/>
    <row r="4533" customFormat="1" ht="13.5" x14ac:dyDescent="0.3"/>
    <row r="4534" customFormat="1" ht="13.5" x14ac:dyDescent="0.3"/>
    <row r="4535" customFormat="1" ht="13.5" x14ac:dyDescent="0.3"/>
    <row r="4536" customFormat="1" ht="13.5" x14ac:dyDescent="0.3"/>
    <row r="4537" customFormat="1" ht="13.5" x14ac:dyDescent="0.3"/>
    <row r="4538" customFormat="1" ht="13.5" x14ac:dyDescent="0.3"/>
    <row r="4539" customFormat="1" ht="13.5" x14ac:dyDescent="0.3"/>
    <row r="4540" customFormat="1" ht="13.5" x14ac:dyDescent="0.3"/>
    <row r="4541" customFormat="1" ht="13.5" x14ac:dyDescent="0.3"/>
    <row r="4542" customFormat="1" ht="13.5" x14ac:dyDescent="0.3"/>
    <row r="4543" customFormat="1" ht="13.5" x14ac:dyDescent="0.3"/>
    <row r="4544" customFormat="1" ht="13.5" x14ac:dyDescent="0.3"/>
    <row r="4545" customFormat="1" ht="13.5" x14ac:dyDescent="0.3"/>
    <row r="4546" customFormat="1" ht="13.5" x14ac:dyDescent="0.3"/>
    <row r="4547" customFormat="1" ht="13.5" x14ac:dyDescent="0.3"/>
    <row r="4548" customFormat="1" ht="13.5" x14ac:dyDescent="0.3"/>
    <row r="4549" customFormat="1" ht="13.5" x14ac:dyDescent="0.3"/>
    <row r="4550" customFormat="1" ht="13.5" x14ac:dyDescent="0.3"/>
    <row r="4551" customFormat="1" ht="13.5" x14ac:dyDescent="0.3"/>
    <row r="4552" customFormat="1" ht="13.5" x14ac:dyDescent="0.3"/>
    <row r="4553" customFormat="1" ht="13.5" x14ac:dyDescent="0.3"/>
    <row r="4554" customFormat="1" ht="13.5" x14ac:dyDescent="0.3"/>
    <row r="4555" customFormat="1" ht="13.5" x14ac:dyDescent="0.3"/>
    <row r="4556" customFormat="1" ht="13.5" x14ac:dyDescent="0.3"/>
    <row r="4557" customFormat="1" ht="13.5" x14ac:dyDescent="0.3"/>
    <row r="4558" customFormat="1" ht="13.5" x14ac:dyDescent="0.3"/>
    <row r="4559" customFormat="1" ht="13.5" x14ac:dyDescent="0.3"/>
    <row r="4560" customFormat="1" ht="13.5" x14ac:dyDescent="0.3"/>
    <row r="4561" customFormat="1" ht="13.5" x14ac:dyDescent="0.3"/>
    <row r="4562" customFormat="1" ht="13.5" x14ac:dyDescent="0.3"/>
    <row r="4563" customFormat="1" ht="13.5" x14ac:dyDescent="0.3"/>
    <row r="4564" customFormat="1" ht="13.5" x14ac:dyDescent="0.3"/>
    <row r="4565" customFormat="1" ht="13.5" x14ac:dyDescent="0.3"/>
    <row r="4566" customFormat="1" ht="13.5" x14ac:dyDescent="0.3"/>
    <row r="4567" customFormat="1" ht="13.5" x14ac:dyDescent="0.3"/>
    <row r="4568" customFormat="1" ht="13.5" x14ac:dyDescent="0.3"/>
    <row r="4569" customFormat="1" ht="13.5" x14ac:dyDescent="0.3"/>
    <row r="4570" customFormat="1" ht="13.5" x14ac:dyDescent="0.3"/>
    <row r="4571" customFormat="1" ht="13.5" x14ac:dyDescent="0.3"/>
    <row r="4572" customFormat="1" ht="13.5" x14ac:dyDescent="0.3"/>
    <row r="4573" customFormat="1" ht="13.5" x14ac:dyDescent="0.3"/>
    <row r="4574" customFormat="1" ht="13.5" x14ac:dyDescent="0.3"/>
    <row r="4575" customFormat="1" ht="13.5" x14ac:dyDescent="0.3"/>
    <row r="4576" customFormat="1" ht="13.5" x14ac:dyDescent="0.3"/>
    <row r="4577" customFormat="1" ht="13.5" x14ac:dyDescent="0.3"/>
    <row r="4578" customFormat="1" ht="13.5" x14ac:dyDescent="0.3"/>
    <row r="4579" customFormat="1" ht="13.5" x14ac:dyDescent="0.3"/>
    <row r="4580" customFormat="1" ht="13.5" x14ac:dyDescent="0.3"/>
    <row r="4581" customFormat="1" ht="13.5" x14ac:dyDescent="0.3"/>
    <row r="4582" customFormat="1" ht="13.5" x14ac:dyDescent="0.3"/>
    <row r="4583" customFormat="1" ht="13.5" x14ac:dyDescent="0.3"/>
    <row r="4584" customFormat="1" ht="13.5" x14ac:dyDescent="0.3"/>
    <row r="4585" customFormat="1" ht="13.5" x14ac:dyDescent="0.3"/>
    <row r="4586" customFormat="1" ht="13.5" x14ac:dyDescent="0.3"/>
    <row r="4587" customFormat="1" ht="13.5" x14ac:dyDescent="0.3"/>
    <row r="4588" customFormat="1" ht="13.5" x14ac:dyDescent="0.3"/>
    <row r="4589" customFormat="1" ht="13.5" x14ac:dyDescent="0.3"/>
    <row r="4590" customFormat="1" ht="13.5" x14ac:dyDescent="0.3"/>
    <row r="4591" customFormat="1" ht="13.5" x14ac:dyDescent="0.3"/>
    <row r="4592" customFormat="1" ht="13.5" x14ac:dyDescent="0.3"/>
    <row r="4593" customFormat="1" ht="13.5" x14ac:dyDescent="0.3"/>
    <row r="4594" customFormat="1" ht="13.5" x14ac:dyDescent="0.3"/>
    <row r="4595" customFormat="1" ht="13.5" x14ac:dyDescent="0.3"/>
    <row r="4596" customFormat="1" ht="13.5" x14ac:dyDescent="0.3"/>
    <row r="4597" customFormat="1" ht="13.5" x14ac:dyDescent="0.3"/>
    <row r="4598" customFormat="1" ht="13.5" x14ac:dyDescent="0.3"/>
    <row r="4599" customFormat="1" ht="13.5" x14ac:dyDescent="0.3"/>
    <row r="4600" customFormat="1" ht="13.5" x14ac:dyDescent="0.3"/>
    <row r="4601" customFormat="1" ht="13.5" x14ac:dyDescent="0.3"/>
    <row r="4602" customFormat="1" ht="13.5" x14ac:dyDescent="0.3"/>
    <row r="4603" customFormat="1" ht="13.5" x14ac:dyDescent="0.3"/>
    <row r="4604" customFormat="1" ht="13.5" x14ac:dyDescent="0.3"/>
    <row r="4605" customFormat="1" ht="13.5" x14ac:dyDescent="0.3"/>
    <row r="4606" customFormat="1" ht="13.5" x14ac:dyDescent="0.3"/>
    <row r="4607" customFormat="1" ht="13.5" x14ac:dyDescent="0.3"/>
    <row r="4608" customFormat="1" ht="13.5" x14ac:dyDescent="0.3"/>
    <row r="4609" customFormat="1" ht="13.5" x14ac:dyDescent="0.3"/>
    <row r="4610" customFormat="1" ht="13.5" x14ac:dyDescent="0.3"/>
    <row r="4611" customFormat="1" ht="13.5" x14ac:dyDescent="0.3"/>
    <row r="4612" customFormat="1" ht="13.5" x14ac:dyDescent="0.3"/>
    <row r="4613" customFormat="1" ht="13.5" x14ac:dyDescent="0.3"/>
    <row r="4614" customFormat="1" ht="13.5" x14ac:dyDescent="0.3"/>
    <row r="4615" customFormat="1" ht="13.5" x14ac:dyDescent="0.3"/>
    <row r="4616" customFormat="1" ht="13.5" x14ac:dyDescent="0.3"/>
    <row r="4617" customFormat="1" ht="13.5" x14ac:dyDescent="0.3"/>
    <row r="4618" customFormat="1" ht="13.5" x14ac:dyDescent="0.3"/>
    <row r="4619" customFormat="1" ht="13.5" x14ac:dyDescent="0.3"/>
    <row r="4620" customFormat="1" ht="13.5" x14ac:dyDescent="0.3"/>
    <row r="4621" customFormat="1" ht="13.5" x14ac:dyDescent="0.3"/>
    <row r="4622" customFormat="1" ht="13.5" x14ac:dyDescent="0.3"/>
    <row r="4623" customFormat="1" ht="13.5" x14ac:dyDescent="0.3"/>
    <row r="4624" customFormat="1" ht="13.5" x14ac:dyDescent="0.3"/>
    <row r="4625" customFormat="1" ht="13.5" x14ac:dyDescent="0.3"/>
    <row r="4626" customFormat="1" ht="13.5" x14ac:dyDescent="0.3"/>
    <row r="4627" customFormat="1" ht="13.5" x14ac:dyDescent="0.3"/>
    <row r="4628" customFormat="1" ht="13.5" x14ac:dyDescent="0.3"/>
    <row r="4629" customFormat="1" ht="13.5" x14ac:dyDescent="0.3"/>
    <row r="4630" customFormat="1" ht="13.5" x14ac:dyDescent="0.3"/>
    <row r="4631" customFormat="1" ht="13.5" x14ac:dyDescent="0.3"/>
    <row r="4632" customFormat="1" ht="13.5" x14ac:dyDescent="0.3"/>
    <row r="4633" customFormat="1" ht="13.5" x14ac:dyDescent="0.3"/>
    <row r="4634" customFormat="1" ht="13.5" x14ac:dyDescent="0.3"/>
    <row r="4635" customFormat="1" ht="13.5" x14ac:dyDescent="0.3"/>
    <row r="4636" customFormat="1" ht="13.5" x14ac:dyDescent="0.3"/>
    <row r="4637" customFormat="1" ht="13.5" x14ac:dyDescent="0.3"/>
    <row r="4638" customFormat="1" ht="13.5" x14ac:dyDescent="0.3"/>
    <row r="4639" customFormat="1" ht="13.5" x14ac:dyDescent="0.3"/>
    <row r="4640" customFormat="1" ht="13.5" x14ac:dyDescent="0.3"/>
    <row r="4641" customFormat="1" ht="13.5" x14ac:dyDescent="0.3"/>
    <row r="4642" customFormat="1" ht="13.5" x14ac:dyDescent="0.3"/>
    <row r="4643" customFormat="1" ht="13.5" x14ac:dyDescent="0.3"/>
    <row r="4644" customFormat="1" ht="13.5" x14ac:dyDescent="0.3"/>
    <row r="4645" customFormat="1" ht="13.5" x14ac:dyDescent="0.3"/>
    <row r="4646" customFormat="1" ht="13.5" x14ac:dyDescent="0.3"/>
    <row r="4647" customFormat="1" ht="13.5" x14ac:dyDescent="0.3"/>
    <row r="4648" customFormat="1" ht="13.5" x14ac:dyDescent="0.3"/>
    <row r="4649" customFormat="1" ht="13.5" x14ac:dyDescent="0.3"/>
    <row r="4650" customFormat="1" ht="13.5" x14ac:dyDescent="0.3"/>
    <row r="4651" customFormat="1" ht="13.5" x14ac:dyDescent="0.3"/>
    <row r="4652" customFormat="1" ht="13.5" x14ac:dyDescent="0.3"/>
    <row r="4653" customFormat="1" ht="13.5" x14ac:dyDescent="0.3"/>
    <row r="4654" customFormat="1" ht="13.5" x14ac:dyDescent="0.3"/>
    <row r="4655" customFormat="1" ht="13.5" x14ac:dyDescent="0.3"/>
    <row r="4656" customFormat="1" ht="13.5" x14ac:dyDescent="0.3"/>
    <row r="4657" customFormat="1" ht="13.5" x14ac:dyDescent="0.3"/>
    <row r="4658" customFormat="1" ht="13.5" x14ac:dyDescent="0.3"/>
    <row r="4659" customFormat="1" ht="13.5" x14ac:dyDescent="0.3"/>
    <row r="4660" customFormat="1" ht="13.5" x14ac:dyDescent="0.3"/>
    <row r="4661" customFormat="1" ht="13.5" x14ac:dyDescent="0.3"/>
    <row r="4662" customFormat="1" ht="13.5" x14ac:dyDescent="0.3"/>
    <row r="4663" customFormat="1" ht="13.5" x14ac:dyDescent="0.3"/>
    <row r="4664" customFormat="1" ht="13.5" x14ac:dyDescent="0.3"/>
    <row r="4665" customFormat="1" ht="13.5" x14ac:dyDescent="0.3"/>
    <row r="4666" customFormat="1" ht="13.5" x14ac:dyDescent="0.3"/>
    <row r="4667" customFormat="1" ht="13.5" x14ac:dyDescent="0.3"/>
    <row r="4668" customFormat="1" ht="13.5" x14ac:dyDescent="0.3"/>
    <row r="4669" customFormat="1" ht="13.5" x14ac:dyDescent="0.3"/>
    <row r="4670" customFormat="1" ht="13.5" x14ac:dyDescent="0.3"/>
    <row r="4671" customFormat="1" ht="13.5" x14ac:dyDescent="0.3"/>
    <row r="4672" customFormat="1" ht="13.5" x14ac:dyDescent="0.3"/>
    <row r="4673" customFormat="1" ht="13.5" x14ac:dyDescent="0.3"/>
    <row r="4674" customFormat="1" ht="13.5" x14ac:dyDescent="0.3"/>
    <row r="4675" customFormat="1" ht="13.5" x14ac:dyDescent="0.3"/>
    <row r="4676" customFormat="1" ht="13.5" x14ac:dyDescent="0.3"/>
    <row r="4677" customFormat="1" ht="13.5" x14ac:dyDescent="0.3"/>
    <row r="4678" customFormat="1" ht="13.5" x14ac:dyDescent="0.3"/>
    <row r="4679" customFormat="1" ht="13.5" x14ac:dyDescent="0.3"/>
    <row r="4680" customFormat="1" ht="13.5" x14ac:dyDescent="0.3"/>
    <row r="4681" customFormat="1" ht="13.5" x14ac:dyDescent="0.3"/>
    <row r="4682" customFormat="1" ht="13.5" x14ac:dyDescent="0.3"/>
    <row r="4683" customFormat="1" ht="13.5" x14ac:dyDescent="0.3"/>
    <row r="4684" customFormat="1" ht="13.5" x14ac:dyDescent="0.3"/>
    <row r="4685" customFormat="1" ht="13.5" x14ac:dyDescent="0.3"/>
    <row r="4686" customFormat="1" ht="13.5" x14ac:dyDescent="0.3"/>
    <row r="4687" customFormat="1" ht="13.5" x14ac:dyDescent="0.3"/>
    <row r="4688" customFormat="1" ht="13.5" x14ac:dyDescent="0.3"/>
    <row r="4689" customFormat="1" ht="13.5" x14ac:dyDescent="0.3"/>
    <row r="4690" customFormat="1" ht="13.5" x14ac:dyDescent="0.3"/>
    <row r="4691" customFormat="1" ht="13.5" x14ac:dyDescent="0.3"/>
    <row r="4692" customFormat="1" ht="13.5" x14ac:dyDescent="0.3"/>
    <row r="4693" customFormat="1" ht="13.5" x14ac:dyDescent="0.3"/>
    <row r="4694" customFormat="1" ht="13.5" x14ac:dyDescent="0.3"/>
    <row r="4695" customFormat="1" ht="13.5" x14ac:dyDescent="0.3"/>
    <row r="4696" customFormat="1" ht="13.5" x14ac:dyDescent="0.3"/>
    <row r="4697" customFormat="1" ht="13.5" x14ac:dyDescent="0.3"/>
    <row r="4698" customFormat="1" ht="13.5" x14ac:dyDescent="0.3"/>
    <row r="4699" customFormat="1" ht="13.5" x14ac:dyDescent="0.3"/>
    <row r="4700" customFormat="1" ht="13.5" x14ac:dyDescent="0.3"/>
    <row r="4701" customFormat="1" ht="13.5" x14ac:dyDescent="0.3"/>
    <row r="4702" customFormat="1" ht="13.5" x14ac:dyDescent="0.3"/>
    <row r="4703" customFormat="1" ht="13.5" x14ac:dyDescent="0.3"/>
    <row r="4704" customFormat="1" ht="13.5" x14ac:dyDescent="0.3"/>
    <row r="4705" customFormat="1" ht="13.5" x14ac:dyDescent="0.3"/>
    <row r="4706" customFormat="1" ht="13.5" x14ac:dyDescent="0.3"/>
    <row r="4707" customFormat="1" ht="13.5" x14ac:dyDescent="0.3"/>
    <row r="4708" customFormat="1" ht="13.5" x14ac:dyDescent="0.3"/>
    <row r="4709" customFormat="1" ht="13.5" x14ac:dyDescent="0.3"/>
    <row r="4710" customFormat="1" ht="13.5" x14ac:dyDescent="0.3"/>
    <row r="4711" customFormat="1" ht="13.5" x14ac:dyDescent="0.3"/>
    <row r="4712" customFormat="1" ht="13.5" x14ac:dyDescent="0.3"/>
    <row r="4713" customFormat="1" ht="13.5" x14ac:dyDescent="0.3"/>
    <row r="4714" customFormat="1" ht="13.5" x14ac:dyDescent="0.3"/>
    <row r="4715" customFormat="1" ht="13.5" x14ac:dyDescent="0.3"/>
    <row r="4716" customFormat="1" ht="13.5" x14ac:dyDescent="0.3"/>
    <row r="4717" customFormat="1" ht="13.5" x14ac:dyDescent="0.3"/>
    <row r="4718" customFormat="1" ht="13.5" x14ac:dyDescent="0.3"/>
    <row r="4719" customFormat="1" ht="13.5" x14ac:dyDescent="0.3"/>
    <row r="4720" customFormat="1" ht="13.5" x14ac:dyDescent="0.3"/>
    <row r="4721" customFormat="1" ht="13.5" x14ac:dyDescent="0.3"/>
    <row r="4722" customFormat="1" ht="13.5" x14ac:dyDescent="0.3"/>
    <row r="4723" customFormat="1" ht="13.5" x14ac:dyDescent="0.3"/>
    <row r="4724" customFormat="1" ht="13.5" x14ac:dyDescent="0.3"/>
    <row r="4725" customFormat="1" ht="13.5" x14ac:dyDescent="0.3"/>
    <row r="4726" customFormat="1" ht="13.5" x14ac:dyDescent="0.3"/>
    <row r="4727" customFormat="1" ht="13.5" x14ac:dyDescent="0.3"/>
    <row r="4728" customFormat="1" ht="13.5" x14ac:dyDescent="0.3"/>
    <row r="4729" customFormat="1" ht="13.5" x14ac:dyDescent="0.3"/>
    <row r="4730" customFormat="1" ht="13.5" x14ac:dyDescent="0.3"/>
    <row r="4731" customFormat="1" ht="13.5" x14ac:dyDescent="0.3"/>
    <row r="4732" customFormat="1" ht="13.5" x14ac:dyDescent="0.3"/>
    <row r="4733" customFormat="1" ht="13.5" x14ac:dyDescent="0.3"/>
    <row r="4734" customFormat="1" ht="13.5" x14ac:dyDescent="0.3"/>
    <row r="4735" customFormat="1" ht="13.5" x14ac:dyDescent="0.3"/>
    <row r="4736" customFormat="1" ht="13.5" x14ac:dyDescent="0.3"/>
    <row r="4737" customFormat="1" ht="13.5" x14ac:dyDescent="0.3"/>
    <row r="4738" customFormat="1" ht="13.5" x14ac:dyDescent="0.3"/>
    <row r="4739" customFormat="1" ht="13.5" x14ac:dyDescent="0.3"/>
    <row r="4740" customFormat="1" ht="13.5" x14ac:dyDescent="0.3"/>
    <row r="4741" customFormat="1" ht="13.5" x14ac:dyDescent="0.3"/>
    <row r="4742" customFormat="1" ht="13.5" x14ac:dyDescent="0.3"/>
    <row r="4743" customFormat="1" ht="13.5" x14ac:dyDescent="0.3"/>
    <row r="4744" customFormat="1" ht="13.5" x14ac:dyDescent="0.3"/>
    <row r="4745" customFormat="1" ht="13.5" x14ac:dyDescent="0.3"/>
    <row r="4746" customFormat="1" ht="13.5" x14ac:dyDescent="0.3"/>
    <row r="4747" customFormat="1" ht="13.5" x14ac:dyDescent="0.3"/>
    <row r="4748" customFormat="1" ht="13.5" x14ac:dyDescent="0.3"/>
    <row r="4749" customFormat="1" ht="13.5" x14ac:dyDescent="0.3"/>
    <row r="4750" customFormat="1" ht="13.5" x14ac:dyDescent="0.3"/>
    <row r="4751" customFormat="1" ht="13.5" x14ac:dyDescent="0.3"/>
    <row r="4752" customFormat="1" ht="13.5" x14ac:dyDescent="0.3"/>
    <row r="4753" customFormat="1" ht="13.5" x14ac:dyDescent="0.3"/>
    <row r="4754" customFormat="1" ht="13.5" x14ac:dyDescent="0.3"/>
    <row r="4755" customFormat="1" ht="13.5" x14ac:dyDescent="0.3"/>
    <row r="4756" customFormat="1" ht="13.5" x14ac:dyDescent="0.3"/>
    <row r="4757" customFormat="1" ht="13.5" x14ac:dyDescent="0.3"/>
    <row r="4758" customFormat="1" ht="13.5" x14ac:dyDescent="0.3"/>
    <row r="4759" customFormat="1" ht="13.5" x14ac:dyDescent="0.3"/>
    <row r="4760" customFormat="1" ht="13.5" x14ac:dyDescent="0.3"/>
    <row r="4761" customFormat="1" ht="13.5" x14ac:dyDescent="0.3"/>
    <row r="4762" customFormat="1" ht="13.5" x14ac:dyDescent="0.3"/>
    <row r="4763" customFormat="1" ht="13.5" x14ac:dyDescent="0.3"/>
    <row r="4764" customFormat="1" ht="13.5" x14ac:dyDescent="0.3"/>
    <row r="4765" customFormat="1" ht="13.5" x14ac:dyDescent="0.3"/>
    <row r="4766" customFormat="1" ht="13.5" x14ac:dyDescent="0.3"/>
    <row r="4767" customFormat="1" ht="13.5" x14ac:dyDescent="0.3"/>
    <row r="4768" customFormat="1" ht="13.5" x14ac:dyDescent="0.3"/>
    <row r="4769" customFormat="1" ht="13.5" x14ac:dyDescent="0.3"/>
    <row r="4770" customFormat="1" ht="13.5" x14ac:dyDescent="0.3"/>
    <row r="4771" customFormat="1" ht="13.5" x14ac:dyDescent="0.3"/>
    <row r="4772" customFormat="1" ht="13.5" x14ac:dyDescent="0.3"/>
    <row r="4773" customFormat="1" ht="13.5" x14ac:dyDescent="0.3"/>
    <row r="4774" customFormat="1" ht="13.5" x14ac:dyDescent="0.3"/>
    <row r="4775" customFormat="1" ht="13.5" x14ac:dyDescent="0.3"/>
    <row r="4776" customFormat="1" ht="13.5" x14ac:dyDescent="0.3"/>
    <row r="4777" customFormat="1" ht="13.5" x14ac:dyDescent="0.3"/>
    <row r="4778" customFormat="1" ht="13.5" x14ac:dyDescent="0.3"/>
    <row r="4779" customFormat="1" ht="13.5" x14ac:dyDescent="0.3"/>
    <row r="4780" customFormat="1" ht="13.5" x14ac:dyDescent="0.3"/>
    <row r="4781" customFormat="1" ht="13.5" x14ac:dyDescent="0.3"/>
    <row r="4782" customFormat="1" ht="13.5" x14ac:dyDescent="0.3"/>
    <row r="4783" customFormat="1" ht="13.5" x14ac:dyDescent="0.3"/>
    <row r="4784" customFormat="1" ht="13.5" x14ac:dyDescent="0.3"/>
    <row r="4785" customFormat="1" ht="13.5" x14ac:dyDescent="0.3"/>
    <row r="4786" customFormat="1" ht="13.5" x14ac:dyDescent="0.3"/>
    <row r="4787" customFormat="1" ht="13.5" x14ac:dyDescent="0.3"/>
    <row r="4788" customFormat="1" ht="13.5" x14ac:dyDescent="0.3"/>
    <row r="4789" customFormat="1" ht="13.5" x14ac:dyDescent="0.3"/>
    <row r="4790" customFormat="1" ht="13.5" x14ac:dyDescent="0.3"/>
    <row r="4791" customFormat="1" ht="13.5" x14ac:dyDescent="0.3"/>
    <row r="4792" customFormat="1" ht="13.5" x14ac:dyDescent="0.3"/>
    <row r="4793" customFormat="1" ht="13.5" x14ac:dyDescent="0.3"/>
    <row r="4794" customFormat="1" ht="13.5" x14ac:dyDescent="0.3"/>
    <row r="4795" customFormat="1" ht="13.5" x14ac:dyDescent="0.3"/>
    <row r="4796" customFormat="1" ht="13.5" x14ac:dyDescent="0.3"/>
    <row r="4797" customFormat="1" ht="13.5" x14ac:dyDescent="0.3"/>
    <row r="4798" customFormat="1" ht="13.5" x14ac:dyDescent="0.3"/>
    <row r="4799" customFormat="1" ht="13.5" x14ac:dyDescent="0.3"/>
    <row r="4800" customFormat="1" ht="13.5" x14ac:dyDescent="0.3"/>
    <row r="4801" customFormat="1" ht="13.5" x14ac:dyDescent="0.3"/>
    <row r="4802" customFormat="1" ht="13.5" x14ac:dyDescent="0.3"/>
    <row r="4803" customFormat="1" ht="13.5" x14ac:dyDescent="0.3"/>
    <row r="4804" customFormat="1" ht="13.5" x14ac:dyDescent="0.3"/>
    <row r="4805" customFormat="1" ht="13.5" x14ac:dyDescent="0.3"/>
    <row r="4806" customFormat="1" ht="13.5" x14ac:dyDescent="0.3"/>
    <row r="4807" customFormat="1" ht="13.5" x14ac:dyDescent="0.3"/>
    <row r="4808" customFormat="1" ht="13.5" x14ac:dyDescent="0.3"/>
    <row r="4809" customFormat="1" ht="13.5" x14ac:dyDescent="0.3"/>
    <row r="4810" customFormat="1" ht="13.5" x14ac:dyDescent="0.3"/>
    <row r="4811" customFormat="1" ht="13.5" x14ac:dyDescent="0.3"/>
    <row r="4812" customFormat="1" ht="13.5" x14ac:dyDescent="0.3"/>
    <row r="4813" customFormat="1" ht="13.5" x14ac:dyDescent="0.3"/>
    <row r="4814" customFormat="1" ht="13.5" x14ac:dyDescent="0.3"/>
    <row r="4815" customFormat="1" ht="13.5" x14ac:dyDescent="0.3"/>
    <row r="4816" customFormat="1" ht="13.5" x14ac:dyDescent="0.3"/>
    <row r="4817" customFormat="1" ht="13.5" x14ac:dyDescent="0.3"/>
    <row r="4818" customFormat="1" ht="13.5" x14ac:dyDescent="0.3"/>
    <row r="4819" customFormat="1" ht="13.5" x14ac:dyDescent="0.3"/>
    <row r="4820" customFormat="1" ht="13.5" x14ac:dyDescent="0.3"/>
    <row r="4821" customFormat="1" ht="13.5" x14ac:dyDescent="0.3"/>
    <row r="4822" customFormat="1" ht="13.5" x14ac:dyDescent="0.3"/>
    <row r="4823" customFormat="1" ht="13.5" x14ac:dyDescent="0.3"/>
    <row r="4824" customFormat="1" ht="13.5" x14ac:dyDescent="0.3"/>
    <row r="4825" customFormat="1" ht="13.5" x14ac:dyDescent="0.3"/>
    <row r="4826" customFormat="1" ht="13.5" x14ac:dyDescent="0.3"/>
    <row r="4827" customFormat="1" ht="13.5" x14ac:dyDescent="0.3"/>
    <row r="4828" customFormat="1" ht="13.5" x14ac:dyDescent="0.3"/>
    <row r="4829" customFormat="1" ht="13.5" x14ac:dyDescent="0.3"/>
    <row r="4830" customFormat="1" ht="13.5" x14ac:dyDescent="0.3"/>
    <row r="4831" customFormat="1" ht="13.5" x14ac:dyDescent="0.3"/>
    <row r="4832" customFormat="1" ht="13.5" x14ac:dyDescent="0.3"/>
    <row r="4833" customFormat="1" ht="13.5" x14ac:dyDescent="0.3"/>
    <row r="4834" customFormat="1" ht="13.5" x14ac:dyDescent="0.3"/>
    <row r="4835" customFormat="1" ht="13.5" x14ac:dyDescent="0.3"/>
    <row r="4836" customFormat="1" ht="13.5" x14ac:dyDescent="0.3"/>
    <row r="4837" customFormat="1" ht="13.5" x14ac:dyDescent="0.3"/>
    <row r="4838" customFormat="1" ht="13.5" x14ac:dyDescent="0.3"/>
    <row r="4839" customFormat="1" ht="13.5" x14ac:dyDescent="0.3"/>
    <row r="4840" customFormat="1" ht="13.5" x14ac:dyDescent="0.3"/>
    <row r="4841" customFormat="1" ht="13.5" x14ac:dyDescent="0.3"/>
    <row r="4842" customFormat="1" ht="13.5" x14ac:dyDescent="0.3"/>
    <row r="4843" customFormat="1" ht="13.5" x14ac:dyDescent="0.3"/>
    <row r="4844" customFormat="1" ht="13.5" x14ac:dyDescent="0.3"/>
    <row r="4845" customFormat="1" ht="13.5" x14ac:dyDescent="0.3"/>
    <row r="4846" customFormat="1" ht="13.5" x14ac:dyDescent="0.3"/>
    <row r="4847" customFormat="1" ht="13.5" x14ac:dyDescent="0.3"/>
    <row r="4848" customFormat="1" ht="13.5" x14ac:dyDescent="0.3"/>
    <row r="4849" customFormat="1" ht="13.5" x14ac:dyDescent="0.3"/>
    <row r="4850" customFormat="1" ht="13.5" x14ac:dyDescent="0.3"/>
    <row r="4851" customFormat="1" ht="13.5" x14ac:dyDescent="0.3"/>
    <row r="4852" customFormat="1" ht="13.5" x14ac:dyDescent="0.3"/>
    <row r="4853" customFormat="1" ht="13.5" x14ac:dyDescent="0.3"/>
    <row r="4854" customFormat="1" ht="13.5" x14ac:dyDescent="0.3"/>
    <row r="4855" customFormat="1" ht="13.5" x14ac:dyDescent="0.3"/>
    <row r="4856" customFormat="1" ht="13.5" x14ac:dyDescent="0.3"/>
    <row r="4857" customFormat="1" ht="13.5" x14ac:dyDescent="0.3"/>
    <row r="4858" customFormat="1" ht="13.5" x14ac:dyDescent="0.3"/>
    <row r="4859" customFormat="1" ht="13.5" x14ac:dyDescent="0.3"/>
    <row r="4860" customFormat="1" ht="13.5" x14ac:dyDescent="0.3"/>
    <row r="4861" customFormat="1" ht="13.5" x14ac:dyDescent="0.3"/>
    <row r="4862" customFormat="1" ht="13.5" x14ac:dyDescent="0.3"/>
    <row r="4863" customFormat="1" ht="13.5" x14ac:dyDescent="0.3"/>
    <row r="4864" customFormat="1" ht="13.5" x14ac:dyDescent="0.3"/>
    <row r="4865" customFormat="1" ht="13.5" x14ac:dyDescent="0.3"/>
    <row r="4866" customFormat="1" ht="13.5" x14ac:dyDescent="0.3"/>
    <row r="4867" customFormat="1" ht="13.5" x14ac:dyDescent="0.3"/>
    <row r="4868" customFormat="1" ht="13.5" x14ac:dyDescent="0.3"/>
    <row r="4869" customFormat="1" ht="13.5" x14ac:dyDescent="0.3"/>
    <row r="4870" customFormat="1" ht="13.5" x14ac:dyDescent="0.3"/>
    <row r="4871" customFormat="1" ht="13.5" x14ac:dyDescent="0.3"/>
    <row r="4872" customFormat="1" ht="13.5" x14ac:dyDescent="0.3"/>
    <row r="4873" customFormat="1" ht="13.5" x14ac:dyDescent="0.3"/>
    <row r="4874" customFormat="1" ht="13.5" x14ac:dyDescent="0.3"/>
    <row r="4875" customFormat="1" ht="13.5" x14ac:dyDescent="0.3"/>
    <row r="4876" customFormat="1" ht="13.5" x14ac:dyDescent="0.3"/>
    <row r="4877" customFormat="1" ht="13.5" x14ac:dyDescent="0.3"/>
    <row r="4878" customFormat="1" ht="13.5" x14ac:dyDescent="0.3"/>
    <row r="4879" customFormat="1" ht="13.5" x14ac:dyDescent="0.3"/>
    <row r="4880" customFormat="1" ht="13.5" x14ac:dyDescent="0.3"/>
    <row r="4881" customFormat="1" ht="13.5" x14ac:dyDescent="0.3"/>
    <row r="4882" customFormat="1" ht="13.5" x14ac:dyDescent="0.3"/>
    <row r="4883" customFormat="1" ht="13.5" x14ac:dyDescent="0.3"/>
    <row r="4884" customFormat="1" ht="13.5" x14ac:dyDescent="0.3"/>
    <row r="4885" customFormat="1" ht="13.5" x14ac:dyDescent="0.3"/>
    <row r="4886" customFormat="1" ht="13.5" x14ac:dyDescent="0.3"/>
    <row r="4887" customFormat="1" ht="13.5" x14ac:dyDescent="0.3"/>
    <row r="4888" customFormat="1" ht="13.5" x14ac:dyDescent="0.3"/>
    <row r="4889" customFormat="1" ht="13.5" x14ac:dyDescent="0.3"/>
    <row r="4890" customFormat="1" ht="13.5" x14ac:dyDescent="0.3"/>
    <row r="4891" customFormat="1" ht="13.5" x14ac:dyDescent="0.3"/>
    <row r="4892" customFormat="1" ht="13.5" x14ac:dyDescent="0.3"/>
    <row r="4893" customFormat="1" ht="13.5" x14ac:dyDescent="0.3"/>
    <row r="4894" customFormat="1" ht="13.5" x14ac:dyDescent="0.3"/>
    <row r="4895" customFormat="1" ht="13.5" x14ac:dyDescent="0.3"/>
    <row r="4896" customFormat="1" ht="13.5" x14ac:dyDescent="0.3"/>
    <row r="4897" customFormat="1" ht="13.5" x14ac:dyDescent="0.3"/>
    <row r="4898" customFormat="1" ht="13.5" x14ac:dyDescent="0.3"/>
    <row r="4899" customFormat="1" ht="13.5" x14ac:dyDescent="0.3"/>
    <row r="4900" customFormat="1" ht="13.5" x14ac:dyDescent="0.3"/>
    <row r="4901" customFormat="1" ht="13.5" x14ac:dyDescent="0.3"/>
    <row r="4902" customFormat="1" ht="13.5" x14ac:dyDescent="0.3"/>
    <row r="4903" customFormat="1" ht="13.5" x14ac:dyDescent="0.3"/>
    <row r="4904" customFormat="1" ht="13.5" x14ac:dyDescent="0.3"/>
    <row r="4905" customFormat="1" ht="13.5" x14ac:dyDescent="0.3"/>
    <row r="4906" customFormat="1" ht="13.5" x14ac:dyDescent="0.3"/>
    <row r="4907" customFormat="1" ht="13.5" x14ac:dyDescent="0.3"/>
    <row r="4908" customFormat="1" ht="13.5" x14ac:dyDescent="0.3"/>
    <row r="4909" customFormat="1" ht="13.5" x14ac:dyDescent="0.3"/>
    <row r="4910" customFormat="1" ht="13.5" x14ac:dyDescent="0.3"/>
    <row r="4911" customFormat="1" ht="13.5" x14ac:dyDescent="0.3"/>
    <row r="4912" customFormat="1" ht="13.5" x14ac:dyDescent="0.3"/>
    <row r="4913" customFormat="1" ht="13.5" x14ac:dyDescent="0.3"/>
    <row r="4914" customFormat="1" ht="13.5" x14ac:dyDescent="0.3"/>
    <row r="4915" customFormat="1" ht="13.5" x14ac:dyDescent="0.3"/>
    <row r="4916" customFormat="1" ht="13.5" x14ac:dyDescent="0.3"/>
    <row r="4917" customFormat="1" ht="13.5" x14ac:dyDescent="0.3"/>
    <row r="4918" customFormat="1" ht="13.5" x14ac:dyDescent="0.3"/>
    <row r="4919" customFormat="1" ht="13.5" x14ac:dyDescent="0.3"/>
    <row r="4920" customFormat="1" ht="13.5" x14ac:dyDescent="0.3"/>
    <row r="4921" customFormat="1" ht="13.5" x14ac:dyDescent="0.3"/>
    <row r="4922" customFormat="1" ht="13.5" x14ac:dyDescent="0.3"/>
    <row r="4923" customFormat="1" ht="13.5" x14ac:dyDescent="0.3"/>
    <row r="4924" customFormat="1" ht="13.5" x14ac:dyDescent="0.3"/>
    <row r="4925" customFormat="1" ht="13.5" x14ac:dyDescent="0.3"/>
    <row r="4926" customFormat="1" ht="13.5" x14ac:dyDescent="0.3"/>
    <row r="4927" customFormat="1" ht="13.5" x14ac:dyDescent="0.3"/>
    <row r="4928" customFormat="1" ht="13.5" x14ac:dyDescent="0.3"/>
    <row r="4929" customFormat="1" ht="13.5" x14ac:dyDescent="0.3"/>
    <row r="4930" customFormat="1" ht="13.5" x14ac:dyDescent="0.3"/>
    <row r="4931" customFormat="1" ht="13.5" x14ac:dyDescent="0.3"/>
    <row r="4932" customFormat="1" ht="13.5" x14ac:dyDescent="0.3"/>
    <row r="4933" customFormat="1" ht="13.5" x14ac:dyDescent="0.3"/>
    <row r="4934" customFormat="1" ht="13.5" x14ac:dyDescent="0.3"/>
    <row r="4935" customFormat="1" ht="13.5" x14ac:dyDescent="0.3"/>
    <row r="4936" customFormat="1" ht="13.5" x14ac:dyDescent="0.3"/>
    <row r="4937" customFormat="1" ht="13.5" x14ac:dyDescent="0.3"/>
    <row r="4938" customFormat="1" ht="13.5" x14ac:dyDescent="0.3"/>
    <row r="4939" customFormat="1" ht="13.5" x14ac:dyDescent="0.3"/>
    <row r="4940" customFormat="1" ht="13.5" x14ac:dyDescent="0.3"/>
    <row r="4941" customFormat="1" ht="13.5" x14ac:dyDescent="0.3"/>
    <row r="4942" customFormat="1" ht="13.5" x14ac:dyDescent="0.3"/>
    <row r="4943" customFormat="1" ht="13.5" x14ac:dyDescent="0.3"/>
    <row r="4944" customFormat="1" ht="13.5" x14ac:dyDescent="0.3"/>
    <row r="4945" customFormat="1" ht="13.5" x14ac:dyDescent="0.3"/>
    <row r="4946" customFormat="1" ht="13.5" x14ac:dyDescent="0.3"/>
    <row r="4947" customFormat="1" ht="13.5" x14ac:dyDescent="0.3"/>
    <row r="4948" customFormat="1" ht="13.5" x14ac:dyDescent="0.3"/>
    <row r="4949" customFormat="1" ht="13.5" x14ac:dyDescent="0.3"/>
    <row r="4950" customFormat="1" ht="13.5" x14ac:dyDescent="0.3"/>
    <row r="4951" customFormat="1" ht="13.5" x14ac:dyDescent="0.3"/>
    <row r="4952" customFormat="1" ht="13.5" x14ac:dyDescent="0.3"/>
    <row r="4953" customFormat="1" ht="13.5" x14ac:dyDescent="0.3"/>
    <row r="4954" customFormat="1" ht="13.5" x14ac:dyDescent="0.3"/>
    <row r="4955" customFormat="1" ht="13.5" x14ac:dyDescent="0.3"/>
    <row r="4956" customFormat="1" ht="13.5" x14ac:dyDescent="0.3"/>
    <row r="4957" customFormat="1" ht="13.5" x14ac:dyDescent="0.3"/>
    <row r="4958" customFormat="1" ht="13.5" x14ac:dyDescent="0.3"/>
    <row r="4959" customFormat="1" ht="13.5" x14ac:dyDescent="0.3"/>
    <row r="4960" customFormat="1" ht="13.5" x14ac:dyDescent="0.3"/>
    <row r="4961" customFormat="1" ht="13.5" x14ac:dyDescent="0.3"/>
    <row r="4962" customFormat="1" ht="13.5" x14ac:dyDescent="0.3"/>
    <row r="4963" customFormat="1" ht="13.5" x14ac:dyDescent="0.3"/>
    <row r="4964" customFormat="1" ht="13.5" x14ac:dyDescent="0.3"/>
    <row r="4965" customFormat="1" ht="13.5" x14ac:dyDescent="0.3"/>
    <row r="4966" customFormat="1" ht="13.5" x14ac:dyDescent="0.3"/>
    <row r="4967" customFormat="1" ht="13.5" x14ac:dyDescent="0.3"/>
    <row r="4968" customFormat="1" ht="13.5" x14ac:dyDescent="0.3"/>
    <row r="4969" customFormat="1" ht="13.5" x14ac:dyDescent="0.3"/>
    <row r="4970" customFormat="1" ht="13.5" x14ac:dyDescent="0.3"/>
    <row r="4971" customFormat="1" ht="13.5" x14ac:dyDescent="0.3"/>
    <row r="4972" customFormat="1" ht="13.5" x14ac:dyDescent="0.3"/>
    <row r="4973" customFormat="1" ht="13.5" x14ac:dyDescent="0.3"/>
    <row r="4974" customFormat="1" ht="13.5" x14ac:dyDescent="0.3"/>
    <row r="4975" customFormat="1" ht="13.5" x14ac:dyDescent="0.3"/>
    <row r="4976" customFormat="1" ht="13.5" x14ac:dyDescent="0.3"/>
    <row r="4977" customFormat="1" ht="13.5" x14ac:dyDescent="0.3"/>
    <row r="4978" customFormat="1" ht="13.5" x14ac:dyDescent="0.3"/>
    <row r="4979" customFormat="1" ht="13.5" x14ac:dyDescent="0.3"/>
    <row r="4980" customFormat="1" ht="13.5" x14ac:dyDescent="0.3"/>
    <row r="4981" customFormat="1" ht="13.5" x14ac:dyDescent="0.3"/>
    <row r="4982" customFormat="1" ht="13.5" x14ac:dyDescent="0.3"/>
    <row r="4983" customFormat="1" ht="13.5" x14ac:dyDescent="0.3"/>
    <row r="4984" customFormat="1" ht="13.5" x14ac:dyDescent="0.3"/>
    <row r="4985" customFormat="1" ht="13.5" x14ac:dyDescent="0.3"/>
    <row r="4986" customFormat="1" ht="13.5" x14ac:dyDescent="0.3"/>
    <row r="4987" customFormat="1" ht="13.5" x14ac:dyDescent="0.3"/>
    <row r="4988" customFormat="1" ht="13.5" x14ac:dyDescent="0.3"/>
    <row r="4989" customFormat="1" ht="13.5" x14ac:dyDescent="0.3"/>
    <row r="4990" customFormat="1" ht="13.5" x14ac:dyDescent="0.3"/>
    <row r="4991" customFormat="1" ht="13.5" x14ac:dyDescent="0.3"/>
    <row r="4992" customFormat="1" ht="13.5" x14ac:dyDescent="0.3"/>
    <row r="4993" customFormat="1" ht="13.5" x14ac:dyDescent="0.3"/>
    <row r="4994" customFormat="1" ht="13.5" x14ac:dyDescent="0.3"/>
    <row r="4995" customFormat="1" ht="13.5" x14ac:dyDescent="0.3"/>
    <row r="4996" customFormat="1" ht="13.5" x14ac:dyDescent="0.3"/>
    <row r="4997" customFormat="1" ht="13.5" x14ac:dyDescent="0.3"/>
    <row r="4998" customFormat="1" ht="13.5" x14ac:dyDescent="0.3"/>
    <row r="4999" customFormat="1" ht="13.5" x14ac:dyDescent="0.3"/>
    <row r="5000" customFormat="1" ht="13.5" x14ac:dyDescent="0.3"/>
    <row r="5001" customFormat="1" ht="13.5" x14ac:dyDescent="0.3"/>
    <row r="5002" customFormat="1" ht="13.5" x14ac:dyDescent="0.3"/>
    <row r="5003" customFormat="1" ht="13.5" x14ac:dyDescent="0.3"/>
    <row r="5004" customFormat="1" ht="13.5" x14ac:dyDescent="0.3"/>
    <row r="5005" customFormat="1" ht="13.5" x14ac:dyDescent="0.3"/>
    <row r="5006" customFormat="1" ht="13.5" x14ac:dyDescent="0.3"/>
    <row r="5007" customFormat="1" ht="13.5" x14ac:dyDescent="0.3"/>
    <row r="5008" customFormat="1" ht="13.5" x14ac:dyDescent="0.3"/>
    <row r="5009" customFormat="1" ht="13.5" x14ac:dyDescent="0.3"/>
    <row r="5010" customFormat="1" ht="13.5" x14ac:dyDescent="0.3"/>
    <row r="5011" customFormat="1" ht="13.5" x14ac:dyDescent="0.3"/>
    <row r="5012" customFormat="1" ht="13.5" x14ac:dyDescent="0.3"/>
    <row r="5013" customFormat="1" ht="13.5" x14ac:dyDescent="0.3"/>
    <row r="5014" customFormat="1" ht="13.5" x14ac:dyDescent="0.3"/>
    <row r="5015" customFormat="1" ht="13.5" x14ac:dyDescent="0.3"/>
    <row r="5016" customFormat="1" ht="13.5" x14ac:dyDescent="0.3"/>
    <row r="5017" customFormat="1" ht="13.5" x14ac:dyDescent="0.3"/>
    <row r="5018" customFormat="1" ht="13.5" x14ac:dyDescent="0.3"/>
    <row r="5019" customFormat="1" ht="13.5" x14ac:dyDescent="0.3"/>
    <row r="5020" customFormat="1" ht="13.5" x14ac:dyDescent="0.3"/>
    <row r="5021" customFormat="1" ht="13.5" x14ac:dyDescent="0.3"/>
    <row r="5022" customFormat="1" ht="13.5" x14ac:dyDescent="0.3"/>
    <row r="5023" customFormat="1" ht="13.5" x14ac:dyDescent="0.3"/>
    <row r="5024" customFormat="1" ht="13.5" x14ac:dyDescent="0.3"/>
    <row r="5025" customFormat="1" ht="13.5" x14ac:dyDescent="0.3"/>
    <row r="5026" customFormat="1" ht="13.5" x14ac:dyDescent="0.3"/>
    <row r="5027" customFormat="1" ht="13.5" x14ac:dyDescent="0.3"/>
    <row r="5028" customFormat="1" ht="13.5" x14ac:dyDescent="0.3"/>
    <row r="5029" customFormat="1" ht="13.5" x14ac:dyDescent="0.3"/>
    <row r="5030" customFormat="1" ht="13.5" x14ac:dyDescent="0.3"/>
    <row r="5031" customFormat="1" ht="13.5" x14ac:dyDescent="0.3"/>
    <row r="5032" customFormat="1" ht="13.5" x14ac:dyDescent="0.3"/>
    <row r="5033" customFormat="1" ht="13.5" x14ac:dyDescent="0.3"/>
    <row r="5034" customFormat="1" ht="13.5" x14ac:dyDescent="0.3"/>
    <row r="5035" customFormat="1" ht="13.5" x14ac:dyDescent="0.3"/>
    <row r="5036" customFormat="1" ht="13.5" x14ac:dyDescent="0.3"/>
    <row r="5037" customFormat="1" ht="13.5" x14ac:dyDescent="0.3"/>
    <row r="5038" customFormat="1" ht="13.5" x14ac:dyDescent="0.3"/>
    <row r="5039" customFormat="1" ht="13.5" x14ac:dyDescent="0.3"/>
    <row r="5040" customFormat="1" ht="13.5" x14ac:dyDescent="0.3"/>
    <row r="5041" customFormat="1" ht="13.5" x14ac:dyDescent="0.3"/>
    <row r="5042" customFormat="1" ht="13.5" x14ac:dyDescent="0.3"/>
    <row r="5043" customFormat="1" ht="13.5" x14ac:dyDescent="0.3"/>
    <row r="5044" customFormat="1" ht="13.5" x14ac:dyDescent="0.3"/>
    <row r="5045" customFormat="1" ht="13.5" x14ac:dyDescent="0.3"/>
    <row r="5046" customFormat="1" ht="13.5" x14ac:dyDescent="0.3"/>
    <row r="5047" customFormat="1" ht="13.5" x14ac:dyDescent="0.3"/>
    <row r="5048" customFormat="1" ht="13.5" x14ac:dyDescent="0.3"/>
    <row r="5049" customFormat="1" ht="13.5" x14ac:dyDescent="0.3"/>
    <row r="5050" customFormat="1" ht="13.5" x14ac:dyDescent="0.3"/>
    <row r="5051" customFormat="1" ht="13.5" x14ac:dyDescent="0.3"/>
    <row r="5052" customFormat="1" ht="13.5" x14ac:dyDescent="0.3"/>
    <row r="5053" customFormat="1" ht="13.5" x14ac:dyDescent="0.3"/>
    <row r="5054" customFormat="1" ht="13.5" x14ac:dyDescent="0.3"/>
    <row r="5055" customFormat="1" ht="13.5" x14ac:dyDescent="0.3"/>
    <row r="5056" customFormat="1" ht="13.5" x14ac:dyDescent="0.3"/>
    <row r="5057" customFormat="1" ht="13.5" x14ac:dyDescent="0.3"/>
    <row r="5058" customFormat="1" ht="13.5" x14ac:dyDescent="0.3"/>
    <row r="5059" customFormat="1" ht="13.5" x14ac:dyDescent="0.3"/>
    <row r="5060" customFormat="1" ht="13.5" x14ac:dyDescent="0.3"/>
    <row r="5061" customFormat="1" ht="13.5" x14ac:dyDescent="0.3"/>
    <row r="5062" customFormat="1" ht="13.5" x14ac:dyDescent="0.3"/>
    <row r="5063" customFormat="1" ht="13.5" x14ac:dyDescent="0.3"/>
    <row r="5064" customFormat="1" ht="13.5" x14ac:dyDescent="0.3"/>
    <row r="5065" customFormat="1" ht="13.5" x14ac:dyDescent="0.3"/>
    <row r="5066" customFormat="1" ht="13.5" x14ac:dyDescent="0.3"/>
    <row r="5067" customFormat="1" ht="13.5" x14ac:dyDescent="0.3"/>
    <row r="5068" customFormat="1" ht="13.5" x14ac:dyDescent="0.3"/>
    <row r="5069" customFormat="1" ht="13.5" x14ac:dyDescent="0.3"/>
    <row r="5070" customFormat="1" ht="13.5" x14ac:dyDescent="0.3"/>
    <row r="5071" customFormat="1" ht="13.5" x14ac:dyDescent="0.3"/>
    <row r="5072" customFormat="1" ht="13.5" x14ac:dyDescent="0.3"/>
    <row r="5073" customFormat="1" ht="13.5" x14ac:dyDescent="0.3"/>
    <row r="5074" customFormat="1" ht="13.5" x14ac:dyDescent="0.3"/>
    <row r="5075" customFormat="1" ht="13.5" x14ac:dyDescent="0.3"/>
    <row r="5076" customFormat="1" ht="13.5" x14ac:dyDescent="0.3"/>
    <row r="5077" customFormat="1" ht="13.5" x14ac:dyDescent="0.3"/>
    <row r="5078" customFormat="1" ht="13.5" x14ac:dyDescent="0.3"/>
    <row r="5079" customFormat="1" ht="13.5" x14ac:dyDescent="0.3"/>
    <row r="5080" customFormat="1" ht="13.5" x14ac:dyDescent="0.3"/>
    <row r="5081" customFormat="1" ht="13.5" x14ac:dyDescent="0.3"/>
    <row r="5082" customFormat="1" ht="13.5" x14ac:dyDescent="0.3"/>
    <row r="5083" customFormat="1" ht="13.5" x14ac:dyDescent="0.3"/>
    <row r="5084" customFormat="1" ht="13.5" x14ac:dyDescent="0.3"/>
    <row r="5085" customFormat="1" ht="13.5" x14ac:dyDescent="0.3"/>
    <row r="5086" customFormat="1" ht="13.5" x14ac:dyDescent="0.3"/>
    <row r="5087" customFormat="1" ht="13.5" x14ac:dyDescent="0.3"/>
    <row r="5088" customFormat="1" ht="13.5" x14ac:dyDescent="0.3"/>
    <row r="5089" customFormat="1" ht="13.5" x14ac:dyDescent="0.3"/>
    <row r="5090" customFormat="1" ht="13.5" x14ac:dyDescent="0.3"/>
    <row r="5091" customFormat="1" ht="13.5" x14ac:dyDescent="0.3"/>
    <row r="5092" customFormat="1" ht="13.5" x14ac:dyDescent="0.3"/>
    <row r="5093" customFormat="1" ht="13.5" x14ac:dyDescent="0.3"/>
    <row r="5094" customFormat="1" ht="13.5" x14ac:dyDescent="0.3"/>
    <row r="5095" customFormat="1" ht="13.5" x14ac:dyDescent="0.3"/>
    <row r="5096" customFormat="1" ht="13.5" x14ac:dyDescent="0.3"/>
    <row r="5097" customFormat="1" ht="13.5" x14ac:dyDescent="0.3"/>
    <row r="5098" customFormat="1" ht="13.5" x14ac:dyDescent="0.3"/>
    <row r="5099" customFormat="1" ht="13.5" x14ac:dyDescent="0.3"/>
    <row r="5100" customFormat="1" ht="13.5" x14ac:dyDescent="0.3"/>
    <row r="5101" customFormat="1" ht="13.5" x14ac:dyDescent="0.3"/>
    <row r="5102" customFormat="1" ht="13.5" x14ac:dyDescent="0.3"/>
    <row r="5103" customFormat="1" ht="13.5" x14ac:dyDescent="0.3"/>
    <row r="5104" customFormat="1" ht="13.5" x14ac:dyDescent="0.3"/>
    <row r="5105" customFormat="1" ht="13.5" x14ac:dyDescent="0.3"/>
    <row r="5106" customFormat="1" ht="13.5" x14ac:dyDescent="0.3"/>
    <row r="5107" customFormat="1" ht="13.5" x14ac:dyDescent="0.3"/>
    <row r="5108" customFormat="1" ht="13.5" x14ac:dyDescent="0.3"/>
    <row r="5109" customFormat="1" ht="13.5" x14ac:dyDescent="0.3"/>
    <row r="5110" customFormat="1" ht="13.5" x14ac:dyDescent="0.3"/>
    <row r="5111" customFormat="1" ht="13.5" x14ac:dyDescent="0.3"/>
    <row r="5112" customFormat="1" ht="13.5" x14ac:dyDescent="0.3"/>
    <row r="5113" customFormat="1" ht="13.5" x14ac:dyDescent="0.3"/>
    <row r="5114" customFormat="1" ht="13.5" x14ac:dyDescent="0.3"/>
    <row r="5115" customFormat="1" ht="13.5" x14ac:dyDescent="0.3"/>
    <row r="5116" customFormat="1" ht="13.5" x14ac:dyDescent="0.3"/>
    <row r="5117" customFormat="1" ht="13.5" x14ac:dyDescent="0.3"/>
    <row r="5118" customFormat="1" ht="13.5" x14ac:dyDescent="0.3"/>
    <row r="5119" customFormat="1" ht="13.5" x14ac:dyDescent="0.3"/>
    <row r="5120" customFormat="1" ht="13.5" x14ac:dyDescent="0.3"/>
    <row r="5121" customFormat="1" ht="13.5" x14ac:dyDescent="0.3"/>
    <row r="5122" customFormat="1" ht="13.5" x14ac:dyDescent="0.3"/>
    <row r="5123" customFormat="1" ht="13.5" x14ac:dyDescent="0.3"/>
    <row r="5124" customFormat="1" ht="13.5" x14ac:dyDescent="0.3"/>
    <row r="5125" customFormat="1" ht="13.5" x14ac:dyDescent="0.3"/>
    <row r="5126" customFormat="1" ht="13.5" x14ac:dyDescent="0.3"/>
    <row r="5127" customFormat="1" ht="13.5" x14ac:dyDescent="0.3"/>
    <row r="5128" customFormat="1" ht="13.5" x14ac:dyDescent="0.3"/>
    <row r="5129" customFormat="1" ht="13.5" x14ac:dyDescent="0.3"/>
    <row r="5130" customFormat="1" ht="13.5" x14ac:dyDescent="0.3"/>
    <row r="5131" customFormat="1" ht="13.5" x14ac:dyDescent="0.3"/>
    <row r="5132" customFormat="1" ht="13.5" x14ac:dyDescent="0.3"/>
    <row r="5133" customFormat="1" ht="13.5" x14ac:dyDescent="0.3"/>
    <row r="5134" customFormat="1" ht="13.5" x14ac:dyDescent="0.3"/>
    <row r="5135" customFormat="1" ht="13.5" x14ac:dyDescent="0.3"/>
    <row r="5136" customFormat="1" ht="13.5" x14ac:dyDescent="0.3"/>
    <row r="5137" customFormat="1" ht="13.5" x14ac:dyDescent="0.3"/>
    <row r="5138" customFormat="1" ht="13.5" x14ac:dyDescent="0.3"/>
    <row r="5139" customFormat="1" ht="13.5" x14ac:dyDescent="0.3"/>
    <row r="5140" customFormat="1" ht="13.5" x14ac:dyDescent="0.3"/>
    <row r="5141" customFormat="1" ht="13.5" x14ac:dyDescent="0.3"/>
    <row r="5142" customFormat="1" ht="13.5" x14ac:dyDescent="0.3"/>
    <row r="5143" customFormat="1" ht="13.5" x14ac:dyDescent="0.3"/>
    <row r="5144" customFormat="1" ht="13.5" x14ac:dyDescent="0.3"/>
    <row r="5145" customFormat="1" ht="13.5" x14ac:dyDescent="0.3"/>
    <row r="5146" customFormat="1" ht="13.5" x14ac:dyDescent="0.3"/>
    <row r="5147" customFormat="1" ht="13.5" x14ac:dyDescent="0.3"/>
    <row r="5148" customFormat="1" ht="13.5" x14ac:dyDescent="0.3"/>
    <row r="5149" customFormat="1" ht="13.5" x14ac:dyDescent="0.3"/>
    <row r="5150" customFormat="1" ht="13.5" x14ac:dyDescent="0.3"/>
    <row r="5151" customFormat="1" ht="13.5" x14ac:dyDescent="0.3"/>
    <row r="5152" customFormat="1" ht="13.5" x14ac:dyDescent="0.3"/>
    <row r="5153" customFormat="1" ht="13.5" x14ac:dyDescent="0.3"/>
    <row r="5154" customFormat="1" ht="13.5" x14ac:dyDescent="0.3"/>
    <row r="5155" customFormat="1" ht="13.5" x14ac:dyDescent="0.3"/>
    <row r="5156" customFormat="1" ht="13.5" x14ac:dyDescent="0.3"/>
    <row r="5157" customFormat="1" ht="13.5" x14ac:dyDescent="0.3"/>
    <row r="5158" customFormat="1" ht="13.5" x14ac:dyDescent="0.3"/>
    <row r="5159" customFormat="1" ht="13.5" x14ac:dyDescent="0.3"/>
    <row r="5160" customFormat="1" ht="13.5" x14ac:dyDescent="0.3"/>
    <row r="5161" customFormat="1" ht="13.5" x14ac:dyDescent="0.3"/>
    <row r="5162" customFormat="1" ht="13.5" x14ac:dyDescent="0.3"/>
    <row r="5163" customFormat="1" ht="13.5" x14ac:dyDescent="0.3"/>
    <row r="5164" customFormat="1" ht="13.5" x14ac:dyDescent="0.3"/>
    <row r="5165" customFormat="1" ht="13.5" x14ac:dyDescent="0.3"/>
    <row r="5166" customFormat="1" ht="13.5" x14ac:dyDescent="0.3"/>
    <row r="5167" customFormat="1" ht="13.5" x14ac:dyDescent="0.3"/>
    <row r="5168" customFormat="1" ht="13.5" x14ac:dyDescent="0.3"/>
    <row r="5169" customFormat="1" ht="13.5" x14ac:dyDescent="0.3"/>
    <row r="5170" customFormat="1" ht="13.5" x14ac:dyDescent="0.3"/>
    <row r="5171" customFormat="1" ht="13.5" x14ac:dyDescent="0.3"/>
    <row r="5172" customFormat="1" ht="13.5" x14ac:dyDescent="0.3"/>
    <row r="5173" customFormat="1" ht="13.5" x14ac:dyDescent="0.3"/>
    <row r="5174" customFormat="1" ht="13.5" x14ac:dyDescent="0.3"/>
    <row r="5175" customFormat="1" ht="13.5" x14ac:dyDescent="0.3"/>
    <row r="5176" customFormat="1" ht="13.5" x14ac:dyDescent="0.3"/>
    <row r="5177" customFormat="1" ht="13.5" x14ac:dyDescent="0.3"/>
    <row r="5178" customFormat="1" ht="13.5" x14ac:dyDescent="0.3"/>
    <row r="5179" customFormat="1" ht="13.5" x14ac:dyDescent="0.3"/>
    <row r="5180" customFormat="1" ht="13.5" x14ac:dyDescent="0.3"/>
    <row r="5181" customFormat="1" ht="13.5" x14ac:dyDescent="0.3"/>
    <row r="5182" customFormat="1" ht="13.5" x14ac:dyDescent="0.3"/>
    <row r="5183" customFormat="1" ht="13.5" x14ac:dyDescent="0.3"/>
    <row r="5184" customFormat="1" ht="13.5" x14ac:dyDescent="0.3"/>
    <row r="5185" customFormat="1" ht="13.5" x14ac:dyDescent="0.3"/>
    <row r="5186" customFormat="1" ht="13.5" x14ac:dyDescent="0.3"/>
    <row r="5187" customFormat="1" ht="13.5" x14ac:dyDescent="0.3"/>
    <row r="5188" customFormat="1" ht="13.5" x14ac:dyDescent="0.3"/>
    <row r="5189" customFormat="1" ht="13.5" x14ac:dyDescent="0.3"/>
    <row r="5190" customFormat="1" ht="13.5" x14ac:dyDescent="0.3"/>
    <row r="5191" customFormat="1" ht="13.5" x14ac:dyDescent="0.3"/>
    <row r="5192" customFormat="1" ht="13.5" x14ac:dyDescent="0.3"/>
    <row r="5193" customFormat="1" ht="13.5" x14ac:dyDescent="0.3"/>
    <row r="5194" customFormat="1" ht="13.5" x14ac:dyDescent="0.3"/>
    <row r="5195" customFormat="1" ht="13.5" x14ac:dyDescent="0.3"/>
    <row r="5196" customFormat="1" ht="13.5" x14ac:dyDescent="0.3"/>
    <row r="5197" customFormat="1" ht="13.5" x14ac:dyDescent="0.3"/>
    <row r="5198" customFormat="1" ht="13.5" x14ac:dyDescent="0.3"/>
    <row r="5199" customFormat="1" ht="13.5" x14ac:dyDescent="0.3"/>
    <row r="5200" customFormat="1" ht="13.5" x14ac:dyDescent="0.3"/>
    <row r="5201" customFormat="1" ht="13.5" x14ac:dyDescent="0.3"/>
    <row r="5202" customFormat="1" ht="13.5" x14ac:dyDescent="0.3"/>
    <row r="5203" customFormat="1" ht="13.5" x14ac:dyDescent="0.3"/>
    <row r="5204" customFormat="1" ht="13.5" x14ac:dyDescent="0.3"/>
    <row r="5205" customFormat="1" ht="13.5" x14ac:dyDescent="0.3"/>
    <row r="5206" customFormat="1" ht="13.5" x14ac:dyDescent="0.3"/>
    <row r="5207" customFormat="1" ht="13.5" x14ac:dyDescent="0.3"/>
    <row r="5208" customFormat="1" ht="13.5" x14ac:dyDescent="0.3"/>
    <row r="5209" customFormat="1" ht="13.5" x14ac:dyDescent="0.3"/>
    <row r="5210" customFormat="1" ht="13.5" x14ac:dyDescent="0.3"/>
    <row r="5211" customFormat="1" ht="13.5" x14ac:dyDescent="0.3"/>
    <row r="5212" customFormat="1" ht="13.5" x14ac:dyDescent="0.3"/>
    <row r="5213" customFormat="1" ht="13.5" x14ac:dyDescent="0.3"/>
    <row r="5214" customFormat="1" ht="13.5" x14ac:dyDescent="0.3"/>
    <row r="5215" customFormat="1" ht="13.5" x14ac:dyDescent="0.3"/>
    <row r="5216" customFormat="1" ht="13.5" x14ac:dyDescent="0.3"/>
    <row r="5217" customFormat="1" ht="13.5" x14ac:dyDescent="0.3"/>
    <row r="5218" customFormat="1" ht="13.5" x14ac:dyDescent="0.3"/>
    <row r="5219" customFormat="1" ht="13.5" x14ac:dyDescent="0.3"/>
    <row r="5220" customFormat="1" ht="13.5" x14ac:dyDescent="0.3"/>
    <row r="5221" customFormat="1" ht="13.5" x14ac:dyDescent="0.3"/>
    <row r="5222" customFormat="1" ht="13.5" x14ac:dyDescent="0.3"/>
    <row r="5223" customFormat="1" ht="13.5" x14ac:dyDescent="0.3"/>
    <row r="5224" customFormat="1" ht="13.5" x14ac:dyDescent="0.3"/>
    <row r="5225" customFormat="1" ht="13.5" x14ac:dyDescent="0.3"/>
    <row r="5226" customFormat="1" ht="13.5" x14ac:dyDescent="0.3"/>
    <row r="5227" customFormat="1" ht="13.5" x14ac:dyDescent="0.3"/>
    <row r="5228" customFormat="1" ht="13.5" x14ac:dyDescent="0.3"/>
    <row r="5229" customFormat="1" ht="13.5" x14ac:dyDescent="0.3"/>
    <row r="5230" customFormat="1" ht="13.5" x14ac:dyDescent="0.3"/>
    <row r="5231" customFormat="1" ht="13.5" x14ac:dyDescent="0.3"/>
    <row r="5232" customFormat="1" ht="13.5" x14ac:dyDescent="0.3"/>
    <row r="5233" customFormat="1" ht="13.5" x14ac:dyDescent="0.3"/>
    <row r="5234" customFormat="1" ht="13.5" x14ac:dyDescent="0.3"/>
    <row r="5235" customFormat="1" ht="13.5" x14ac:dyDescent="0.3"/>
    <row r="5236" customFormat="1" ht="13.5" x14ac:dyDescent="0.3"/>
    <row r="5237" customFormat="1" ht="13.5" x14ac:dyDescent="0.3"/>
    <row r="5238" customFormat="1" ht="13.5" x14ac:dyDescent="0.3"/>
    <row r="5239" customFormat="1" ht="13.5" x14ac:dyDescent="0.3"/>
    <row r="5240" customFormat="1" ht="13.5" x14ac:dyDescent="0.3"/>
    <row r="5241" customFormat="1" ht="13.5" x14ac:dyDescent="0.3"/>
    <row r="5242" customFormat="1" ht="13.5" x14ac:dyDescent="0.3"/>
    <row r="5243" customFormat="1" ht="13.5" x14ac:dyDescent="0.3"/>
    <row r="5244" customFormat="1" ht="13.5" x14ac:dyDescent="0.3"/>
    <row r="5245" customFormat="1" ht="13.5" x14ac:dyDescent="0.3"/>
    <row r="5246" customFormat="1" ht="13.5" x14ac:dyDescent="0.3"/>
    <row r="5247" customFormat="1" ht="13.5" x14ac:dyDescent="0.3"/>
    <row r="5248" customFormat="1" ht="13.5" x14ac:dyDescent="0.3"/>
    <row r="5249" customFormat="1" ht="13.5" x14ac:dyDescent="0.3"/>
    <row r="5250" customFormat="1" ht="13.5" x14ac:dyDescent="0.3"/>
    <row r="5251" customFormat="1" ht="13.5" x14ac:dyDescent="0.3"/>
    <row r="5252" customFormat="1" ht="13.5" x14ac:dyDescent="0.3"/>
    <row r="5253" customFormat="1" ht="13.5" x14ac:dyDescent="0.3"/>
    <row r="5254" customFormat="1" ht="13.5" x14ac:dyDescent="0.3"/>
    <row r="5255" customFormat="1" ht="13.5" x14ac:dyDescent="0.3"/>
    <row r="5256" customFormat="1" ht="13.5" x14ac:dyDescent="0.3"/>
    <row r="5257" customFormat="1" ht="13.5" x14ac:dyDescent="0.3"/>
    <row r="5258" customFormat="1" ht="13.5" x14ac:dyDescent="0.3"/>
    <row r="5259" customFormat="1" ht="13.5" x14ac:dyDescent="0.3"/>
    <row r="5260" customFormat="1" ht="13.5" x14ac:dyDescent="0.3"/>
    <row r="5261" customFormat="1" ht="13.5" x14ac:dyDescent="0.3"/>
    <row r="5262" customFormat="1" ht="13.5" x14ac:dyDescent="0.3"/>
    <row r="5263" customFormat="1" ht="13.5" x14ac:dyDescent="0.3"/>
    <row r="5264" customFormat="1" ht="13.5" x14ac:dyDescent="0.3"/>
    <row r="5265" customFormat="1" ht="13.5" x14ac:dyDescent="0.3"/>
    <row r="5266" customFormat="1" ht="13.5" x14ac:dyDescent="0.3"/>
    <row r="5267" customFormat="1" ht="13.5" x14ac:dyDescent="0.3"/>
    <row r="5268" customFormat="1" ht="13.5" x14ac:dyDescent="0.3"/>
    <row r="5269" customFormat="1" ht="13.5" x14ac:dyDescent="0.3"/>
    <row r="5270" customFormat="1" ht="13.5" x14ac:dyDescent="0.3"/>
    <row r="5271" customFormat="1" ht="13.5" x14ac:dyDescent="0.3"/>
    <row r="5272" customFormat="1" ht="13.5" x14ac:dyDescent="0.3"/>
    <row r="5273" customFormat="1" ht="13.5" x14ac:dyDescent="0.3"/>
    <row r="5274" customFormat="1" ht="13.5" x14ac:dyDescent="0.3"/>
    <row r="5275" customFormat="1" ht="13.5" x14ac:dyDescent="0.3"/>
    <row r="5276" customFormat="1" ht="13.5" x14ac:dyDescent="0.3"/>
    <row r="5277" customFormat="1" ht="13.5" x14ac:dyDescent="0.3"/>
    <row r="5278" customFormat="1" ht="13.5" x14ac:dyDescent="0.3"/>
    <row r="5279" customFormat="1" ht="13.5" x14ac:dyDescent="0.3"/>
    <row r="5280" customFormat="1" ht="13.5" x14ac:dyDescent="0.3"/>
    <row r="5281" customFormat="1" ht="13.5" x14ac:dyDescent="0.3"/>
    <row r="5282" customFormat="1" ht="13.5" x14ac:dyDescent="0.3"/>
    <row r="5283" customFormat="1" ht="13.5" x14ac:dyDescent="0.3"/>
    <row r="5284" customFormat="1" ht="13.5" x14ac:dyDescent="0.3"/>
    <row r="5285" customFormat="1" ht="13.5" x14ac:dyDescent="0.3"/>
    <row r="5286" customFormat="1" ht="13.5" x14ac:dyDescent="0.3"/>
    <row r="5287" customFormat="1" ht="13.5" x14ac:dyDescent="0.3"/>
    <row r="5288" customFormat="1" ht="13.5" x14ac:dyDescent="0.3"/>
    <row r="5289" customFormat="1" ht="13.5" x14ac:dyDescent="0.3"/>
    <row r="5290" customFormat="1" ht="13.5" x14ac:dyDescent="0.3"/>
    <row r="5291" customFormat="1" ht="13.5" x14ac:dyDescent="0.3"/>
    <row r="5292" customFormat="1" ht="13.5" x14ac:dyDescent="0.3"/>
    <row r="5293" customFormat="1" ht="13.5" x14ac:dyDescent="0.3"/>
    <row r="5294" customFormat="1" ht="13.5" x14ac:dyDescent="0.3"/>
    <row r="5295" customFormat="1" ht="13.5" x14ac:dyDescent="0.3"/>
    <row r="5296" customFormat="1" ht="13.5" x14ac:dyDescent="0.3"/>
    <row r="5297" customFormat="1" ht="13.5" x14ac:dyDescent="0.3"/>
    <row r="5298" customFormat="1" ht="13.5" x14ac:dyDescent="0.3"/>
    <row r="5299" customFormat="1" ht="13.5" x14ac:dyDescent="0.3"/>
    <row r="5300" customFormat="1" ht="13.5" x14ac:dyDescent="0.3"/>
    <row r="5301" customFormat="1" ht="13.5" x14ac:dyDescent="0.3"/>
    <row r="5302" customFormat="1" ht="13.5" x14ac:dyDescent="0.3"/>
    <row r="5303" customFormat="1" ht="13.5" x14ac:dyDescent="0.3"/>
    <row r="5304" customFormat="1" ht="13.5" x14ac:dyDescent="0.3"/>
    <row r="5305" customFormat="1" ht="13.5" x14ac:dyDescent="0.3"/>
    <row r="5306" customFormat="1" ht="13.5" x14ac:dyDescent="0.3"/>
    <row r="5307" customFormat="1" ht="13.5" x14ac:dyDescent="0.3"/>
    <row r="5308" customFormat="1" ht="13.5" x14ac:dyDescent="0.3"/>
    <row r="5309" customFormat="1" ht="13.5" x14ac:dyDescent="0.3"/>
    <row r="5310" customFormat="1" ht="13.5" x14ac:dyDescent="0.3"/>
    <row r="5311" customFormat="1" ht="13.5" x14ac:dyDescent="0.3"/>
    <row r="5312" customFormat="1" ht="13.5" x14ac:dyDescent="0.3"/>
    <row r="5313" customFormat="1" ht="13.5" x14ac:dyDescent="0.3"/>
    <row r="5314" customFormat="1" ht="13.5" x14ac:dyDescent="0.3"/>
    <row r="5315" customFormat="1" ht="13.5" x14ac:dyDescent="0.3"/>
    <row r="5316" customFormat="1" ht="13.5" x14ac:dyDescent="0.3"/>
    <row r="5317" customFormat="1" ht="13.5" x14ac:dyDescent="0.3"/>
    <row r="5318" customFormat="1" ht="13.5" x14ac:dyDescent="0.3"/>
    <row r="5319" customFormat="1" ht="13.5" x14ac:dyDescent="0.3"/>
    <row r="5320" customFormat="1" ht="13.5" x14ac:dyDescent="0.3"/>
    <row r="5321" customFormat="1" ht="13.5" x14ac:dyDescent="0.3"/>
    <row r="5322" customFormat="1" ht="13.5" x14ac:dyDescent="0.3"/>
    <row r="5323" customFormat="1" ht="13.5" x14ac:dyDescent="0.3"/>
    <row r="5324" customFormat="1" ht="13.5" x14ac:dyDescent="0.3"/>
    <row r="5325" customFormat="1" ht="13.5" x14ac:dyDescent="0.3"/>
    <row r="5326" customFormat="1" ht="13.5" x14ac:dyDescent="0.3"/>
    <row r="5327" customFormat="1" ht="13.5" x14ac:dyDescent="0.3"/>
    <row r="5328" customFormat="1" ht="13.5" x14ac:dyDescent="0.3"/>
    <row r="5329" customFormat="1" ht="13.5" x14ac:dyDescent="0.3"/>
    <row r="5330" customFormat="1" ht="13.5" x14ac:dyDescent="0.3"/>
    <row r="5331" customFormat="1" ht="13.5" x14ac:dyDescent="0.3"/>
    <row r="5332" customFormat="1" ht="13.5" x14ac:dyDescent="0.3"/>
    <row r="5333" customFormat="1" ht="13.5" x14ac:dyDescent="0.3"/>
    <row r="5334" customFormat="1" ht="13.5" x14ac:dyDescent="0.3"/>
    <row r="5335" customFormat="1" ht="13.5" x14ac:dyDescent="0.3"/>
    <row r="5336" customFormat="1" ht="13.5" x14ac:dyDescent="0.3"/>
    <row r="5337" customFormat="1" ht="13.5" x14ac:dyDescent="0.3"/>
    <row r="5338" customFormat="1" ht="13.5" x14ac:dyDescent="0.3"/>
    <row r="5339" customFormat="1" ht="13.5" x14ac:dyDescent="0.3"/>
    <row r="5340" customFormat="1" ht="13.5" x14ac:dyDescent="0.3"/>
    <row r="5341" customFormat="1" ht="13.5" x14ac:dyDescent="0.3"/>
    <row r="5342" customFormat="1" ht="13.5" x14ac:dyDescent="0.3"/>
    <row r="5343" customFormat="1" ht="13.5" x14ac:dyDescent="0.3"/>
    <row r="5344" customFormat="1" ht="13.5" x14ac:dyDescent="0.3"/>
    <row r="5345" customFormat="1" ht="13.5" x14ac:dyDescent="0.3"/>
    <row r="5346" customFormat="1" ht="13.5" x14ac:dyDescent="0.3"/>
    <row r="5347" customFormat="1" ht="13.5" x14ac:dyDescent="0.3"/>
    <row r="5348" customFormat="1" ht="13.5" x14ac:dyDescent="0.3"/>
    <row r="5349" customFormat="1" ht="13.5" x14ac:dyDescent="0.3"/>
    <row r="5350" customFormat="1" ht="13.5" x14ac:dyDescent="0.3"/>
    <row r="5351" customFormat="1" ht="13.5" x14ac:dyDescent="0.3"/>
    <row r="5352" customFormat="1" ht="13.5" x14ac:dyDescent="0.3"/>
    <row r="5353" customFormat="1" ht="13.5" x14ac:dyDescent="0.3"/>
    <row r="5354" customFormat="1" ht="13.5" x14ac:dyDescent="0.3"/>
    <row r="5355" customFormat="1" ht="13.5" x14ac:dyDescent="0.3"/>
    <row r="5356" customFormat="1" ht="13.5" x14ac:dyDescent="0.3"/>
    <row r="5357" customFormat="1" ht="13.5" x14ac:dyDescent="0.3"/>
    <row r="5358" customFormat="1" ht="13.5" x14ac:dyDescent="0.3"/>
    <row r="5359" customFormat="1" ht="13.5" x14ac:dyDescent="0.3"/>
    <row r="5360" customFormat="1" ht="13.5" x14ac:dyDescent="0.3"/>
    <row r="5361" customFormat="1" ht="13.5" x14ac:dyDescent="0.3"/>
    <row r="5362" customFormat="1" ht="13.5" x14ac:dyDescent="0.3"/>
    <row r="5363" customFormat="1" ht="13.5" x14ac:dyDescent="0.3"/>
    <row r="5364" customFormat="1" ht="13.5" x14ac:dyDescent="0.3"/>
    <row r="5365" customFormat="1" ht="13.5" x14ac:dyDescent="0.3"/>
    <row r="5366" customFormat="1" ht="13.5" x14ac:dyDescent="0.3"/>
    <row r="5367" customFormat="1" ht="13.5" x14ac:dyDescent="0.3"/>
    <row r="5368" customFormat="1" ht="13.5" x14ac:dyDescent="0.3"/>
    <row r="5369" customFormat="1" ht="13.5" x14ac:dyDescent="0.3"/>
    <row r="5370" customFormat="1" ht="13.5" x14ac:dyDescent="0.3"/>
    <row r="5371" customFormat="1" ht="13.5" x14ac:dyDescent="0.3"/>
    <row r="5372" customFormat="1" ht="13.5" x14ac:dyDescent="0.3"/>
    <row r="5373" customFormat="1" ht="13.5" x14ac:dyDescent="0.3"/>
    <row r="5374" customFormat="1" ht="13.5" x14ac:dyDescent="0.3"/>
    <row r="5375" customFormat="1" ht="13.5" x14ac:dyDescent="0.3"/>
    <row r="5376" customFormat="1" ht="13.5" x14ac:dyDescent="0.3"/>
    <row r="5377" customFormat="1" ht="13.5" x14ac:dyDescent="0.3"/>
    <row r="5378" customFormat="1" ht="13.5" x14ac:dyDescent="0.3"/>
    <row r="5379" customFormat="1" ht="13.5" x14ac:dyDescent="0.3"/>
    <row r="5380" customFormat="1" ht="13.5" x14ac:dyDescent="0.3"/>
    <row r="5381" customFormat="1" ht="13.5" x14ac:dyDescent="0.3"/>
    <row r="5382" customFormat="1" ht="13.5" x14ac:dyDescent="0.3"/>
    <row r="5383" customFormat="1" ht="13.5" x14ac:dyDescent="0.3"/>
    <row r="5384" customFormat="1" ht="13.5" x14ac:dyDescent="0.3"/>
    <row r="5385" customFormat="1" ht="13.5" x14ac:dyDescent="0.3"/>
    <row r="5386" customFormat="1" ht="13.5" x14ac:dyDescent="0.3"/>
    <row r="5387" customFormat="1" ht="13.5" x14ac:dyDescent="0.3"/>
    <row r="5388" customFormat="1" ht="13.5" x14ac:dyDescent="0.3"/>
    <row r="5389" customFormat="1" ht="13.5" x14ac:dyDescent="0.3"/>
    <row r="5390" customFormat="1" ht="13.5" x14ac:dyDescent="0.3"/>
    <row r="5391" customFormat="1" ht="13.5" x14ac:dyDescent="0.3"/>
    <row r="5392" customFormat="1" ht="13.5" x14ac:dyDescent="0.3"/>
    <row r="5393" customFormat="1" ht="13.5" x14ac:dyDescent="0.3"/>
    <row r="5394" customFormat="1" ht="13.5" x14ac:dyDescent="0.3"/>
    <row r="5395" customFormat="1" ht="13.5" x14ac:dyDescent="0.3"/>
    <row r="5396" customFormat="1" ht="13.5" x14ac:dyDescent="0.3"/>
    <row r="5397" customFormat="1" ht="13.5" x14ac:dyDescent="0.3"/>
    <row r="5398" customFormat="1" ht="13.5" x14ac:dyDescent="0.3"/>
    <row r="5399" customFormat="1" ht="13.5" x14ac:dyDescent="0.3"/>
    <row r="5400" customFormat="1" ht="13.5" x14ac:dyDescent="0.3"/>
    <row r="5401" customFormat="1" ht="13.5" x14ac:dyDescent="0.3"/>
    <row r="5402" customFormat="1" ht="13.5" x14ac:dyDescent="0.3"/>
    <row r="5403" customFormat="1" ht="13.5" x14ac:dyDescent="0.3"/>
    <row r="5404" customFormat="1" ht="13.5" x14ac:dyDescent="0.3"/>
    <row r="5405" customFormat="1" ht="13.5" x14ac:dyDescent="0.3"/>
    <row r="5406" customFormat="1" ht="13.5" x14ac:dyDescent="0.3"/>
    <row r="5407" customFormat="1" ht="13.5" x14ac:dyDescent="0.3"/>
    <row r="5408" customFormat="1" ht="13.5" x14ac:dyDescent="0.3"/>
    <row r="5409" customFormat="1" ht="13.5" x14ac:dyDescent="0.3"/>
    <row r="5410" customFormat="1" ht="13.5" x14ac:dyDescent="0.3"/>
    <row r="5411" customFormat="1" ht="13.5" x14ac:dyDescent="0.3"/>
    <row r="5412" customFormat="1" ht="13.5" x14ac:dyDescent="0.3"/>
    <row r="5413" customFormat="1" ht="13.5" x14ac:dyDescent="0.3"/>
    <row r="5414" customFormat="1" ht="13.5" x14ac:dyDescent="0.3"/>
    <row r="5415" customFormat="1" ht="13.5" x14ac:dyDescent="0.3"/>
    <row r="5416" customFormat="1" ht="13.5" x14ac:dyDescent="0.3"/>
    <row r="5417" customFormat="1" ht="13.5" x14ac:dyDescent="0.3"/>
    <row r="5418" customFormat="1" ht="13.5" x14ac:dyDescent="0.3"/>
    <row r="5419" customFormat="1" ht="13.5" x14ac:dyDescent="0.3"/>
    <row r="5420" customFormat="1" ht="13.5" x14ac:dyDescent="0.3"/>
    <row r="5421" customFormat="1" ht="13.5" x14ac:dyDescent="0.3"/>
    <row r="5422" customFormat="1" ht="13.5" x14ac:dyDescent="0.3"/>
    <row r="5423" customFormat="1" ht="13.5" x14ac:dyDescent="0.3"/>
    <row r="5424" customFormat="1" ht="13.5" x14ac:dyDescent="0.3"/>
    <row r="5425" customFormat="1" ht="13.5" x14ac:dyDescent="0.3"/>
    <row r="5426" customFormat="1" ht="13.5" x14ac:dyDescent="0.3"/>
    <row r="5427" customFormat="1" ht="13.5" x14ac:dyDescent="0.3"/>
    <row r="5428" customFormat="1" ht="13.5" x14ac:dyDescent="0.3"/>
    <row r="5429" customFormat="1" ht="13.5" x14ac:dyDescent="0.3"/>
    <row r="5430" customFormat="1" ht="13.5" x14ac:dyDescent="0.3"/>
    <row r="5431" customFormat="1" ht="13.5" x14ac:dyDescent="0.3"/>
    <row r="5432" customFormat="1" ht="13.5" x14ac:dyDescent="0.3"/>
    <row r="5433" customFormat="1" ht="13.5" x14ac:dyDescent="0.3"/>
    <row r="5434" customFormat="1" ht="13.5" x14ac:dyDescent="0.3"/>
    <row r="5435" customFormat="1" ht="13.5" x14ac:dyDescent="0.3"/>
    <row r="5436" customFormat="1" ht="13.5" x14ac:dyDescent="0.3"/>
    <row r="5437" customFormat="1" ht="13.5" x14ac:dyDescent="0.3"/>
    <row r="5438" customFormat="1" ht="13.5" x14ac:dyDescent="0.3"/>
    <row r="5439" customFormat="1" ht="13.5" x14ac:dyDescent="0.3"/>
    <row r="5440" customFormat="1" ht="13.5" x14ac:dyDescent="0.3"/>
    <row r="5441" customFormat="1" ht="13.5" x14ac:dyDescent="0.3"/>
    <row r="5442" customFormat="1" ht="13.5" x14ac:dyDescent="0.3"/>
    <row r="5443" customFormat="1" ht="13.5" x14ac:dyDescent="0.3"/>
    <row r="5444" customFormat="1" ht="13.5" x14ac:dyDescent="0.3"/>
    <row r="5445" customFormat="1" ht="13.5" x14ac:dyDescent="0.3"/>
    <row r="5446" customFormat="1" ht="13.5" x14ac:dyDescent="0.3"/>
    <row r="5447" customFormat="1" ht="13.5" x14ac:dyDescent="0.3"/>
    <row r="5448" customFormat="1" ht="13.5" x14ac:dyDescent="0.3"/>
    <row r="5449" customFormat="1" ht="13.5" x14ac:dyDescent="0.3"/>
    <row r="5450" customFormat="1" ht="13.5" x14ac:dyDescent="0.3"/>
    <row r="5451" customFormat="1" ht="13.5" x14ac:dyDescent="0.3"/>
    <row r="5452" customFormat="1" ht="13.5" x14ac:dyDescent="0.3"/>
    <row r="5453" customFormat="1" ht="13.5" x14ac:dyDescent="0.3"/>
    <row r="5454" customFormat="1" ht="13.5" x14ac:dyDescent="0.3"/>
    <row r="5455" customFormat="1" ht="13.5" x14ac:dyDescent="0.3"/>
    <row r="5456" customFormat="1" ht="13.5" x14ac:dyDescent="0.3"/>
    <row r="5457" customFormat="1" ht="13.5" x14ac:dyDescent="0.3"/>
    <row r="5458" customFormat="1" ht="13.5" x14ac:dyDescent="0.3"/>
    <row r="5459" customFormat="1" ht="13.5" x14ac:dyDescent="0.3"/>
    <row r="5460" customFormat="1" ht="13.5" x14ac:dyDescent="0.3"/>
    <row r="5461" customFormat="1" ht="13.5" x14ac:dyDescent="0.3"/>
    <row r="5462" customFormat="1" ht="13.5" x14ac:dyDescent="0.3"/>
    <row r="5463" customFormat="1" ht="13.5" x14ac:dyDescent="0.3"/>
    <row r="5464" customFormat="1" ht="13.5" x14ac:dyDescent="0.3"/>
    <row r="5465" customFormat="1" ht="13.5" x14ac:dyDescent="0.3"/>
    <row r="5466" customFormat="1" ht="13.5" x14ac:dyDescent="0.3"/>
    <row r="5467" customFormat="1" ht="13.5" x14ac:dyDescent="0.3"/>
    <row r="5468" customFormat="1" ht="13.5" x14ac:dyDescent="0.3"/>
    <row r="5469" customFormat="1" ht="13.5" x14ac:dyDescent="0.3"/>
    <row r="5470" customFormat="1" ht="13.5" x14ac:dyDescent="0.3"/>
    <row r="5471" customFormat="1" ht="13.5" x14ac:dyDescent="0.3"/>
    <row r="5472" customFormat="1" ht="13.5" x14ac:dyDescent="0.3"/>
    <row r="5473" customFormat="1" ht="13.5" x14ac:dyDescent="0.3"/>
    <row r="5474" customFormat="1" ht="13.5" x14ac:dyDescent="0.3"/>
    <row r="5475" customFormat="1" ht="13.5" x14ac:dyDescent="0.3"/>
    <row r="5476" customFormat="1" ht="13.5" x14ac:dyDescent="0.3"/>
    <row r="5477" customFormat="1" ht="13.5" x14ac:dyDescent="0.3"/>
    <row r="5478" customFormat="1" ht="13.5" x14ac:dyDescent="0.3"/>
    <row r="5479" customFormat="1" ht="13.5" x14ac:dyDescent="0.3"/>
    <row r="5480" customFormat="1" ht="13.5" x14ac:dyDescent="0.3"/>
    <row r="5481" customFormat="1" ht="13.5" x14ac:dyDescent="0.3"/>
    <row r="5482" customFormat="1" ht="13.5" x14ac:dyDescent="0.3"/>
    <row r="5483" customFormat="1" ht="13.5" x14ac:dyDescent="0.3"/>
    <row r="5484" customFormat="1" ht="13.5" x14ac:dyDescent="0.3"/>
    <row r="5485" customFormat="1" ht="13.5" x14ac:dyDescent="0.3"/>
    <row r="5486" customFormat="1" ht="13.5" x14ac:dyDescent="0.3"/>
    <row r="5487" customFormat="1" ht="13.5" x14ac:dyDescent="0.3"/>
    <row r="5488" customFormat="1" ht="13.5" x14ac:dyDescent="0.3"/>
    <row r="5489" customFormat="1" ht="13.5" x14ac:dyDescent="0.3"/>
    <row r="5490" customFormat="1" ht="13.5" x14ac:dyDescent="0.3"/>
    <row r="5491" customFormat="1" ht="13.5" x14ac:dyDescent="0.3"/>
    <row r="5492" customFormat="1" ht="13.5" x14ac:dyDescent="0.3"/>
    <row r="5493" customFormat="1" ht="13.5" x14ac:dyDescent="0.3"/>
    <row r="5494" customFormat="1" ht="13.5" x14ac:dyDescent="0.3"/>
    <row r="5495" customFormat="1" ht="13.5" x14ac:dyDescent="0.3"/>
    <row r="5496" customFormat="1" ht="13.5" x14ac:dyDescent="0.3"/>
    <row r="5497" customFormat="1" ht="13.5" x14ac:dyDescent="0.3"/>
    <row r="5498" customFormat="1" ht="13.5" x14ac:dyDescent="0.3"/>
    <row r="5499" customFormat="1" ht="13.5" x14ac:dyDescent="0.3"/>
    <row r="5500" customFormat="1" ht="13.5" x14ac:dyDescent="0.3"/>
    <row r="5501" customFormat="1" ht="13.5" x14ac:dyDescent="0.3"/>
    <row r="5502" customFormat="1" ht="13.5" x14ac:dyDescent="0.3"/>
    <row r="5503" customFormat="1" ht="13.5" x14ac:dyDescent="0.3"/>
    <row r="5504" customFormat="1" ht="13.5" x14ac:dyDescent="0.3"/>
    <row r="5505" customFormat="1" ht="13.5" x14ac:dyDescent="0.3"/>
    <row r="5506" customFormat="1" ht="13.5" x14ac:dyDescent="0.3"/>
    <row r="5507" customFormat="1" ht="13.5" x14ac:dyDescent="0.3"/>
    <row r="5508" customFormat="1" ht="13.5" x14ac:dyDescent="0.3"/>
    <row r="5509" customFormat="1" ht="13.5" x14ac:dyDescent="0.3"/>
    <row r="5510" customFormat="1" ht="13.5" x14ac:dyDescent="0.3"/>
    <row r="5511" customFormat="1" ht="13.5" x14ac:dyDescent="0.3"/>
    <row r="5512" customFormat="1" ht="13.5" x14ac:dyDescent="0.3"/>
    <row r="5513" customFormat="1" ht="13.5" x14ac:dyDescent="0.3"/>
    <row r="5514" customFormat="1" ht="13.5" x14ac:dyDescent="0.3"/>
    <row r="5515" customFormat="1" ht="13.5" x14ac:dyDescent="0.3"/>
    <row r="5516" customFormat="1" ht="13.5" x14ac:dyDescent="0.3"/>
    <row r="5517" customFormat="1" ht="13.5" x14ac:dyDescent="0.3"/>
    <row r="5518" customFormat="1" ht="13.5" x14ac:dyDescent="0.3"/>
    <row r="5519" customFormat="1" ht="13.5" x14ac:dyDescent="0.3"/>
    <row r="5520" customFormat="1" ht="13.5" x14ac:dyDescent="0.3"/>
    <row r="5521" customFormat="1" ht="13.5" x14ac:dyDescent="0.3"/>
    <row r="5522" customFormat="1" ht="13.5" x14ac:dyDescent="0.3"/>
    <row r="5523" customFormat="1" ht="13.5" x14ac:dyDescent="0.3"/>
    <row r="5524" customFormat="1" ht="13.5" x14ac:dyDescent="0.3"/>
    <row r="5525" customFormat="1" ht="13.5" x14ac:dyDescent="0.3"/>
    <row r="5526" customFormat="1" ht="13.5" x14ac:dyDescent="0.3"/>
    <row r="5527" customFormat="1" ht="13.5" x14ac:dyDescent="0.3"/>
    <row r="5528" customFormat="1" ht="13.5" x14ac:dyDescent="0.3"/>
    <row r="5529" customFormat="1" ht="13.5" x14ac:dyDescent="0.3"/>
    <row r="5530" customFormat="1" ht="13.5" x14ac:dyDescent="0.3"/>
    <row r="5531" customFormat="1" ht="13.5" x14ac:dyDescent="0.3"/>
    <row r="5532" customFormat="1" ht="13.5" x14ac:dyDescent="0.3"/>
    <row r="5533" customFormat="1" ht="13.5" x14ac:dyDescent="0.3"/>
    <row r="5534" customFormat="1" ht="13.5" x14ac:dyDescent="0.3"/>
    <row r="5535" customFormat="1" ht="13.5" x14ac:dyDescent="0.3"/>
    <row r="5536" customFormat="1" ht="13.5" x14ac:dyDescent="0.3"/>
    <row r="5537" customFormat="1" ht="13.5" x14ac:dyDescent="0.3"/>
    <row r="5538" customFormat="1" ht="13.5" x14ac:dyDescent="0.3"/>
    <row r="5539" customFormat="1" ht="13.5" x14ac:dyDescent="0.3"/>
    <row r="5540" customFormat="1" ht="13.5" x14ac:dyDescent="0.3"/>
    <row r="5541" customFormat="1" ht="13.5" x14ac:dyDescent="0.3"/>
    <row r="5542" customFormat="1" ht="13.5" x14ac:dyDescent="0.3"/>
    <row r="5543" customFormat="1" ht="13.5" x14ac:dyDescent="0.3"/>
    <row r="5544" customFormat="1" ht="13.5" x14ac:dyDescent="0.3"/>
    <row r="5545" customFormat="1" ht="13.5" x14ac:dyDescent="0.3"/>
    <row r="5546" customFormat="1" ht="13.5" x14ac:dyDescent="0.3"/>
    <row r="5547" customFormat="1" ht="13.5" x14ac:dyDescent="0.3"/>
    <row r="5548" customFormat="1" ht="13.5" x14ac:dyDescent="0.3"/>
    <row r="5549" customFormat="1" ht="13.5" x14ac:dyDescent="0.3"/>
    <row r="5550" customFormat="1" ht="13.5" x14ac:dyDescent="0.3"/>
    <row r="5551" customFormat="1" ht="13.5" x14ac:dyDescent="0.3"/>
    <row r="5552" customFormat="1" ht="13.5" x14ac:dyDescent="0.3"/>
    <row r="5553" customFormat="1" ht="13.5" x14ac:dyDescent="0.3"/>
    <row r="5554" customFormat="1" ht="13.5" x14ac:dyDescent="0.3"/>
    <row r="5555" customFormat="1" ht="13.5" x14ac:dyDescent="0.3"/>
    <row r="5556" customFormat="1" ht="13.5" x14ac:dyDescent="0.3"/>
    <row r="5557" customFormat="1" ht="13.5" x14ac:dyDescent="0.3"/>
    <row r="5558" customFormat="1" ht="13.5" x14ac:dyDescent="0.3"/>
    <row r="5559" customFormat="1" ht="13.5" x14ac:dyDescent="0.3"/>
    <row r="5560" customFormat="1" ht="13.5" x14ac:dyDescent="0.3"/>
    <row r="5561" customFormat="1" ht="13.5" x14ac:dyDescent="0.3"/>
    <row r="5562" customFormat="1" ht="13.5" x14ac:dyDescent="0.3"/>
    <row r="5563" customFormat="1" ht="13.5" x14ac:dyDescent="0.3"/>
    <row r="5564" customFormat="1" ht="13.5" x14ac:dyDescent="0.3"/>
    <row r="5565" customFormat="1" ht="13.5" x14ac:dyDescent="0.3"/>
    <row r="5566" customFormat="1" ht="13.5" x14ac:dyDescent="0.3"/>
    <row r="5567" customFormat="1" ht="13.5" x14ac:dyDescent="0.3"/>
    <row r="5568" customFormat="1" ht="13.5" x14ac:dyDescent="0.3"/>
    <row r="5569" customFormat="1" ht="13.5" x14ac:dyDescent="0.3"/>
    <row r="5570" customFormat="1" ht="13.5" x14ac:dyDescent="0.3"/>
    <row r="5571" customFormat="1" ht="13.5" x14ac:dyDescent="0.3"/>
    <row r="5572" customFormat="1" ht="13.5" x14ac:dyDescent="0.3"/>
    <row r="5573" customFormat="1" ht="13.5" x14ac:dyDescent="0.3"/>
    <row r="5574" customFormat="1" ht="13.5" x14ac:dyDescent="0.3"/>
    <row r="5575" customFormat="1" ht="13.5" x14ac:dyDescent="0.3"/>
    <row r="5576" customFormat="1" ht="13.5" x14ac:dyDescent="0.3"/>
    <row r="5577" customFormat="1" ht="13.5" x14ac:dyDescent="0.3"/>
    <row r="5578" customFormat="1" ht="13.5" x14ac:dyDescent="0.3"/>
    <row r="5579" customFormat="1" ht="13.5" x14ac:dyDescent="0.3"/>
    <row r="5580" customFormat="1" ht="13.5" x14ac:dyDescent="0.3"/>
    <row r="5581" customFormat="1" ht="13.5" x14ac:dyDescent="0.3"/>
    <row r="5582" customFormat="1" ht="13.5" x14ac:dyDescent="0.3"/>
    <row r="5583" customFormat="1" ht="13.5" x14ac:dyDescent="0.3"/>
    <row r="5584" customFormat="1" ht="13.5" x14ac:dyDescent="0.3"/>
    <row r="5585" customFormat="1" ht="13.5" x14ac:dyDescent="0.3"/>
    <row r="5586" customFormat="1" ht="13.5" x14ac:dyDescent="0.3"/>
    <row r="5587" customFormat="1" ht="13.5" x14ac:dyDescent="0.3"/>
    <row r="5588" customFormat="1" ht="13.5" x14ac:dyDescent="0.3"/>
    <row r="5589" customFormat="1" ht="13.5" x14ac:dyDescent="0.3"/>
    <row r="5590" customFormat="1" ht="13.5" x14ac:dyDescent="0.3"/>
    <row r="5591" customFormat="1" ht="13.5" x14ac:dyDescent="0.3"/>
    <row r="5592" customFormat="1" ht="13.5" x14ac:dyDescent="0.3"/>
    <row r="5593" customFormat="1" ht="13.5" x14ac:dyDescent="0.3"/>
    <row r="5594" customFormat="1" ht="13.5" x14ac:dyDescent="0.3"/>
    <row r="5595" customFormat="1" ht="13.5" x14ac:dyDescent="0.3"/>
    <row r="5596" customFormat="1" ht="13.5" x14ac:dyDescent="0.3"/>
    <row r="5597" customFormat="1" ht="13.5" x14ac:dyDescent="0.3"/>
    <row r="5598" customFormat="1" ht="13.5" x14ac:dyDescent="0.3"/>
    <row r="5599" customFormat="1" ht="13.5" x14ac:dyDescent="0.3"/>
    <row r="5600" customFormat="1" ht="13.5" x14ac:dyDescent="0.3"/>
    <row r="5601" customFormat="1" ht="13.5" x14ac:dyDescent="0.3"/>
    <row r="5602" customFormat="1" ht="13.5" x14ac:dyDescent="0.3"/>
    <row r="5603" customFormat="1" ht="13.5" x14ac:dyDescent="0.3"/>
    <row r="5604" customFormat="1" ht="13.5" x14ac:dyDescent="0.3"/>
    <row r="5605" customFormat="1" ht="13.5" x14ac:dyDescent="0.3"/>
    <row r="5606" customFormat="1" ht="13.5" x14ac:dyDescent="0.3"/>
    <row r="5607" customFormat="1" ht="13.5" x14ac:dyDescent="0.3"/>
    <row r="5608" customFormat="1" ht="13.5" x14ac:dyDescent="0.3"/>
    <row r="5609" customFormat="1" ht="13.5" x14ac:dyDescent="0.3"/>
    <row r="5610" customFormat="1" ht="13.5" x14ac:dyDescent="0.3"/>
    <row r="5611" customFormat="1" ht="13.5" x14ac:dyDescent="0.3"/>
    <row r="5612" customFormat="1" ht="13.5" x14ac:dyDescent="0.3"/>
    <row r="5613" customFormat="1" ht="13.5" x14ac:dyDescent="0.3"/>
    <row r="5614" customFormat="1" ht="13.5" x14ac:dyDescent="0.3"/>
    <row r="5615" customFormat="1" ht="13.5" x14ac:dyDescent="0.3"/>
    <row r="5616" customFormat="1" ht="13.5" x14ac:dyDescent="0.3"/>
    <row r="5617" customFormat="1" ht="13.5" x14ac:dyDescent="0.3"/>
    <row r="5618" customFormat="1" ht="13.5" x14ac:dyDescent="0.3"/>
    <row r="5619" customFormat="1" ht="13.5" x14ac:dyDescent="0.3"/>
    <row r="5620" customFormat="1" ht="13.5" x14ac:dyDescent="0.3"/>
    <row r="5621" customFormat="1" ht="13.5" x14ac:dyDescent="0.3"/>
    <row r="5622" customFormat="1" ht="13.5" x14ac:dyDescent="0.3"/>
    <row r="5623" customFormat="1" ht="13.5" x14ac:dyDescent="0.3"/>
    <row r="5624" customFormat="1" ht="13.5" x14ac:dyDescent="0.3"/>
    <row r="5625" customFormat="1" ht="13.5" x14ac:dyDescent="0.3"/>
    <row r="5626" customFormat="1" ht="13.5" x14ac:dyDescent="0.3"/>
    <row r="5627" customFormat="1" ht="13.5" x14ac:dyDescent="0.3"/>
    <row r="5628" customFormat="1" ht="13.5" x14ac:dyDescent="0.3"/>
    <row r="5629" customFormat="1" ht="13.5" x14ac:dyDescent="0.3"/>
    <row r="5630" customFormat="1" ht="13.5" x14ac:dyDescent="0.3"/>
    <row r="5631" customFormat="1" ht="13.5" x14ac:dyDescent="0.3"/>
    <row r="5632" customFormat="1" ht="13.5" x14ac:dyDescent="0.3"/>
    <row r="5633" customFormat="1" ht="13.5" x14ac:dyDescent="0.3"/>
    <row r="5634" customFormat="1" ht="13.5" x14ac:dyDescent="0.3"/>
    <row r="5635" customFormat="1" ht="13.5" x14ac:dyDescent="0.3"/>
    <row r="5636" customFormat="1" ht="13.5" x14ac:dyDescent="0.3"/>
    <row r="5637" customFormat="1" ht="13.5" x14ac:dyDescent="0.3"/>
    <row r="5638" customFormat="1" ht="13.5" x14ac:dyDescent="0.3"/>
    <row r="5639" customFormat="1" ht="13.5" x14ac:dyDescent="0.3"/>
    <row r="5640" customFormat="1" ht="13.5" x14ac:dyDescent="0.3"/>
    <row r="5641" customFormat="1" ht="13.5" x14ac:dyDescent="0.3"/>
    <row r="5642" customFormat="1" ht="13.5" x14ac:dyDescent="0.3"/>
    <row r="5643" customFormat="1" ht="13.5" x14ac:dyDescent="0.3"/>
    <row r="5644" customFormat="1" ht="13.5" x14ac:dyDescent="0.3"/>
    <row r="5645" customFormat="1" ht="13.5" x14ac:dyDescent="0.3"/>
    <row r="5646" customFormat="1" ht="13.5" x14ac:dyDescent="0.3"/>
    <row r="5647" customFormat="1" ht="13.5" x14ac:dyDescent="0.3"/>
    <row r="5648" customFormat="1" ht="13.5" x14ac:dyDescent="0.3"/>
    <row r="5649" customFormat="1" ht="13.5" x14ac:dyDescent="0.3"/>
    <row r="5650" customFormat="1" ht="13.5" x14ac:dyDescent="0.3"/>
    <row r="5651" customFormat="1" ht="13.5" x14ac:dyDescent="0.3"/>
    <row r="5652" customFormat="1" ht="13.5" x14ac:dyDescent="0.3"/>
    <row r="5653" customFormat="1" ht="13.5" x14ac:dyDescent="0.3"/>
    <row r="5654" customFormat="1" ht="13.5" x14ac:dyDescent="0.3"/>
    <row r="5655" customFormat="1" ht="13.5" x14ac:dyDescent="0.3"/>
    <row r="5656" customFormat="1" ht="13.5" x14ac:dyDescent="0.3"/>
    <row r="5657" customFormat="1" ht="13.5" x14ac:dyDescent="0.3"/>
    <row r="5658" customFormat="1" ht="13.5" x14ac:dyDescent="0.3"/>
    <row r="5659" customFormat="1" ht="13.5" x14ac:dyDescent="0.3"/>
    <row r="5660" customFormat="1" ht="13.5" x14ac:dyDescent="0.3"/>
    <row r="5661" customFormat="1" ht="13.5" x14ac:dyDescent="0.3"/>
    <row r="5662" customFormat="1" ht="13.5" x14ac:dyDescent="0.3"/>
    <row r="5663" customFormat="1" ht="13.5" x14ac:dyDescent="0.3"/>
    <row r="5664" customFormat="1" ht="13.5" x14ac:dyDescent="0.3"/>
    <row r="5665" customFormat="1" ht="13.5" x14ac:dyDescent="0.3"/>
    <row r="5666" customFormat="1" ht="13.5" x14ac:dyDescent="0.3"/>
    <row r="5667" customFormat="1" ht="13.5" x14ac:dyDescent="0.3"/>
    <row r="5668" customFormat="1" ht="13.5" x14ac:dyDescent="0.3"/>
    <row r="5669" customFormat="1" ht="13.5" x14ac:dyDescent="0.3"/>
    <row r="5670" customFormat="1" ht="13.5" x14ac:dyDescent="0.3"/>
    <row r="5671" customFormat="1" ht="13.5" x14ac:dyDescent="0.3"/>
    <row r="5672" customFormat="1" ht="13.5" x14ac:dyDescent="0.3"/>
    <row r="5673" customFormat="1" ht="13.5" x14ac:dyDescent="0.3"/>
    <row r="5674" customFormat="1" ht="13.5" x14ac:dyDescent="0.3"/>
    <row r="5675" customFormat="1" ht="13.5" x14ac:dyDescent="0.3"/>
    <row r="5676" customFormat="1" ht="13.5" x14ac:dyDescent="0.3"/>
    <row r="5677" customFormat="1" ht="13.5" x14ac:dyDescent="0.3"/>
    <row r="5678" customFormat="1" ht="13.5" x14ac:dyDescent="0.3"/>
    <row r="5679" customFormat="1" ht="13.5" x14ac:dyDescent="0.3"/>
    <row r="5680" customFormat="1" ht="13.5" x14ac:dyDescent="0.3"/>
    <row r="5681" customFormat="1" ht="13.5" x14ac:dyDescent="0.3"/>
    <row r="5682" customFormat="1" ht="13.5" x14ac:dyDescent="0.3"/>
    <row r="5683" customFormat="1" ht="13.5" x14ac:dyDescent="0.3"/>
    <row r="5684" customFormat="1" ht="13.5" x14ac:dyDescent="0.3"/>
    <row r="5685" customFormat="1" ht="13.5" x14ac:dyDescent="0.3"/>
    <row r="5686" customFormat="1" ht="13.5" x14ac:dyDescent="0.3"/>
    <row r="5687" customFormat="1" ht="13.5" x14ac:dyDescent="0.3"/>
    <row r="5688" customFormat="1" ht="13.5" x14ac:dyDescent="0.3"/>
    <row r="5689" customFormat="1" ht="13.5" x14ac:dyDescent="0.3"/>
    <row r="5690" customFormat="1" ht="13.5" x14ac:dyDescent="0.3"/>
    <row r="5691" customFormat="1" ht="13.5" x14ac:dyDescent="0.3"/>
    <row r="5692" customFormat="1" ht="13.5" x14ac:dyDescent="0.3"/>
    <row r="5693" customFormat="1" ht="13.5" x14ac:dyDescent="0.3"/>
    <row r="5694" customFormat="1" ht="13.5" x14ac:dyDescent="0.3"/>
    <row r="5695" customFormat="1" ht="13.5" x14ac:dyDescent="0.3"/>
    <row r="5696" customFormat="1" ht="13.5" x14ac:dyDescent="0.3"/>
    <row r="5697" customFormat="1" ht="13.5" x14ac:dyDescent="0.3"/>
    <row r="5698" customFormat="1" ht="13.5" x14ac:dyDescent="0.3"/>
    <row r="5699" customFormat="1" ht="13.5" x14ac:dyDescent="0.3"/>
    <row r="5700" customFormat="1" ht="13.5" x14ac:dyDescent="0.3"/>
    <row r="5701" customFormat="1" ht="13.5" x14ac:dyDescent="0.3"/>
    <row r="5702" customFormat="1" ht="13.5" x14ac:dyDescent="0.3"/>
    <row r="5703" customFormat="1" ht="13.5" x14ac:dyDescent="0.3"/>
    <row r="5704" customFormat="1" ht="13.5" x14ac:dyDescent="0.3"/>
    <row r="5705" customFormat="1" ht="13.5" x14ac:dyDescent="0.3"/>
    <row r="5706" customFormat="1" ht="13.5" x14ac:dyDescent="0.3"/>
    <row r="5707" customFormat="1" ht="13.5" x14ac:dyDescent="0.3"/>
    <row r="5708" customFormat="1" ht="13.5" x14ac:dyDescent="0.3"/>
    <row r="5709" customFormat="1" ht="13.5" x14ac:dyDescent="0.3"/>
    <row r="5710" customFormat="1" ht="13.5" x14ac:dyDescent="0.3"/>
    <row r="5711" customFormat="1" ht="13.5" x14ac:dyDescent="0.3"/>
    <row r="5712" customFormat="1" ht="13.5" x14ac:dyDescent="0.3"/>
    <row r="5713" customFormat="1" ht="13.5" x14ac:dyDescent="0.3"/>
    <row r="5714" customFormat="1" ht="13.5" x14ac:dyDescent="0.3"/>
    <row r="5715" customFormat="1" ht="13.5" x14ac:dyDescent="0.3"/>
    <row r="5716" customFormat="1" ht="13.5" x14ac:dyDescent="0.3"/>
    <row r="5717" customFormat="1" ht="13.5" x14ac:dyDescent="0.3"/>
    <row r="5718" customFormat="1" ht="13.5" x14ac:dyDescent="0.3"/>
    <row r="5719" customFormat="1" ht="13.5" x14ac:dyDescent="0.3"/>
    <row r="5720" customFormat="1" ht="13.5" x14ac:dyDescent="0.3"/>
    <row r="5721" customFormat="1" ht="13.5" x14ac:dyDescent="0.3"/>
    <row r="5722" customFormat="1" ht="13.5" x14ac:dyDescent="0.3"/>
    <row r="5723" customFormat="1" ht="13.5" x14ac:dyDescent="0.3"/>
    <row r="5724" customFormat="1" ht="13.5" x14ac:dyDescent="0.3"/>
    <row r="5725" customFormat="1" ht="13.5" x14ac:dyDescent="0.3"/>
    <row r="5726" customFormat="1" ht="13.5" x14ac:dyDescent="0.3"/>
    <row r="5727" customFormat="1" ht="13.5" x14ac:dyDescent="0.3"/>
    <row r="5728" customFormat="1" ht="13.5" x14ac:dyDescent="0.3"/>
    <row r="5729" customFormat="1" ht="13.5" x14ac:dyDescent="0.3"/>
    <row r="5730" customFormat="1" ht="13.5" x14ac:dyDescent="0.3"/>
    <row r="5731" customFormat="1" ht="13.5" x14ac:dyDescent="0.3"/>
    <row r="5732" customFormat="1" ht="13.5" x14ac:dyDescent="0.3"/>
    <row r="5733" customFormat="1" ht="13.5" x14ac:dyDescent="0.3"/>
    <row r="5734" customFormat="1" ht="13.5" x14ac:dyDescent="0.3"/>
    <row r="5735" customFormat="1" ht="13.5" x14ac:dyDescent="0.3"/>
    <row r="5736" customFormat="1" ht="13.5" x14ac:dyDescent="0.3"/>
    <row r="5737" customFormat="1" ht="13.5" x14ac:dyDescent="0.3"/>
    <row r="5738" customFormat="1" ht="13.5" x14ac:dyDescent="0.3"/>
    <row r="5739" customFormat="1" ht="13.5" x14ac:dyDescent="0.3"/>
    <row r="5740" customFormat="1" ht="13.5" x14ac:dyDescent="0.3"/>
    <row r="5741" customFormat="1" ht="13.5" x14ac:dyDescent="0.3"/>
    <row r="5742" customFormat="1" ht="13.5" x14ac:dyDescent="0.3"/>
    <row r="5743" customFormat="1" ht="13.5" x14ac:dyDescent="0.3"/>
    <row r="5744" customFormat="1" ht="13.5" x14ac:dyDescent="0.3"/>
    <row r="5745" customFormat="1" ht="13.5" x14ac:dyDescent="0.3"/>
    <row r="5746" customFormat="1" ht="13.5" x14ac:dyDescent="0.3"/>
    <row r="5747" customFormat="1" ht="13.5" x14ac:dyDescent="0.3"/>
    <row r="5748" customFormat="1" ht="13.5" x14ac:dyDescent="0.3"/>
    <row r="5749" customFormat="1" ht="13.5" x14ac:dyDescent="0.3"/>
    <row r="5750" customFormat="1" ht="13.5" x14ac:dyDescent="0.3"/>
    <row r="5751" customFormat="1" ht="13.5" x14ac:dyDescent="0.3"/>
    <row r="5752" customFormat="1" ht="13.5" x14ac:dyDescent="0.3"/>
    <row r="5753" customFormat="1" ht="13.5" x14ac:dyDescent="0.3"/>
    <row r="5754" customFormat="1" ht="13.5" x14ac:dyDescent="0.3"/>
    <row r="5755" customFormat="1" ht="13.5" x14ac:dyDescent="0.3"/>
    <row r="5756" customFormat="1" ht="13.5" x14ac:dyDescent="0.3"/>
    <row r="5757" customFormat="1" ht="13.5" x14ac:dyDescent="0.3"/>
    <row r="5758" customFormat="1" ht="13.5" x14ac:dyDescent="0.3"/>
    <row r="5759" customFormat="1" ht="13.5" x14ac:dyDescent="0.3"/>
    <row r="5760" customFormat="1" ht="13.5" x14ac:dyDescent="0.3"/>
    <row r="5761" customFormat="1" ht="13.5" x14ac:dyDescent="0.3"/>
    <row r="5762" customFormat="1" ht="13.5" x14ac:dyDescent="0.3"/>
    <row r="5763" customFormat="1" ht="13.5" x14ac:dyDescent="0.3"/>
    <row r="5764" customFormat="1" ht="13.5" x14ac:dyDescent="0.3"/>
    <row r="5765" customFormat="1" ht="13.5" x14ac:dyDescent="0.3"/>
    <row r="5766" customFormat="1" ht="13.5" x14ac:dyDescent="0.3"/>
    <row r="5767" customFormat="1" ht="13.5" x14ac:dyDescent="0.3"/>
    <row r="5768" customFormat="1" ht="13.5" x14ac:dyDescent="0.3"/>
    <row r="5769" customFormat="1" ht="13.5" x14ac:dyDescent="0.3"/>
    <row r="5770" customFormat="1" ht="13.5" x14ac:dyDescent="0.3"/>
    <row r="5771" customFormat="1" ht="13.5" x14ac:dyDescent="0.3"/>
    <row r="5772" customFormat="1" ht="13.5" x14ac:dyDescent="0.3"/>
    <row r="5773" customFormat="1" ht="13.5" x14ac:dyDescent="0.3"/>
    <row r="5774" customFormat="1" ht="13.5" x14ac:dyDescent="0.3"/>
    <row r="5775" customFormat="1" ht="13.5" x14ac:dyDescent="0.3"/>
    <row r="5776" customFormat="1" ht="13.5" x14ac:dyDescent="0.3"/>
    <row r="5777" customFormat="1" ht="13.5" x14ac:dyDescent="0.3"/>
    <row r="5778" customFormat="1" ht="13.5" x14ac:dyDescent="0.3"/>
    <row r="5779" customFormat="1" ht="13.5" x14ac:dyDescent="0.3"/>
    <row r="5780" customFormat="1" ht="13.5" x14ac:dyDescent="0.3"/>
    <row r="5781" customFormat="1" ht="13.5" x14ac:dyDescent="0.3"/>
    <row r="5782" customFormat="1" ht="13.5" x14ac:dyDescent="0.3"/>
    <row r="5783" customFormat="1" ht="13.5" x14ac:dyDescent="0.3"/>
    <row r="5784" customFormat="1" ht="13.5" x14ac:dyDescent="0.3"/>
    <row r="5785" customFormat="1" ht="13.5" x14ac:dyDescent="0.3"/>
    <row r="5786" customFormat="1" ht="13.5" x14ac:dyDescent="0.3"/>
    <row r="5787" customFormat="1" ht="13.5" x14ac:dyDescent="0.3"/>
    <row r="5788" customFormat="1" ht="13.5" x14ac:dyDescent="0.3"/>
    <row r="5789" customFormat="1" ht="13.5" x14ac:dyDescent="0.3"/>
    <row r="5790" customFormat="1" ht="13.5" x14ac:dyDescent="0.3"/>
    <row r="5791" customFormat="1" ht="13.5" x14ac:dyDescent="0.3"/>
    <row r="5792" customFormat="1" ht="13.5" x14ac:dyDescent="0.3"/>
    <row r="5793" customFormat="1" ht="13.5" x14ac:dyDescent="0.3"/>
    <row r="5794" customFormat="1" ht="13.5" x14ac:dyDescent="0.3"/>
    <row r="5795" customFormat="1" ht="13.5" x14ac:dyDescent="0.3"/>
    <row r="5796" customFormat="1" ht="13.5" x14ac:dyDescent="0.3"/>
    <row r="5797" customFormat="1" ht="13.5" x14ac:dyDescent="0.3"/>
    <row r="5798" customFormat="1" ht="13.5" x14ac:dyDescent="0.3"/>
    <row r="5799" customFormat="1" ht="13.5" x14ac:dyDescent="0.3"/>
    <row r="5800" customFormat="1" ht="13.5" x14ac:dyDescent="0.3"/>
    <row r="5801" customFormat="1" ht="13.5" x14ac:dyDescent="0.3"/>
    <row r="5802" customFormat="1" ht="13.5" x14ac:dyDescent="0.3"/>
    <row r="5803" customFormat="1" ht="13.5" x14ac:dyDescent="0.3"/>
    <row r="5804" customFormat="1" ht="13.5" x14ac:dyDescent="0.3"/>
    <row r="5805" customFormat="1" ht="13.5" x14ac:dyDescent="0.3"/>
    <row r="5806" customFormat="1" ht="13.5" x14ac:dyDescent="0.3"/>
    <row r="5807" customFormat="1" ht="13.5" x14ac:dyDescent="0.3"/>
    <row r="5808" customFormat="1" ht="13.5" x14ac:dyDescent="0.3"/>
    <row r="5809" customFormat="1" ht="13.5" x14ac:dyDescent="0.3"/>
    <row r="5810" customFormat="1" ht="13.5" x14ac:dyDescent="0.3"/>
    <row r="5811" customFormat="1" ht="13.5" x14ac:dyDescent="0.3"/>
    <row r="5812" customFormat="1" ht="13.5" x14ac:dyDescent="0.3"/>
    <row r="5813" customFormat="1" ht="13.5" x14ac:dyDescent="0.3"/>
    <row r="5814" customFormat="1" ht="13.5" x14ac:dyDescent="0.3"/>
    <row r="5815" customFormat="1" ht="13.5" x14ac:dyDescent="0.3"/>
    <row r="5816" customFormat="1" ht="13.5" x14ac:dyDescent="0.3"/>
    <row r="5817" customFormat="1" ht="13.5" x14ac:dyDescent="0.3"/>
    <row r="5818" customFormat="1" ht="13.5" x14ac:dyDescent="0.3"/>
    <row r="5819" customFormat="1" ht="13.5" x14ac:dyDescent="0.3"/>
    <row r="5820" customFormat="1" ht="13.5" x14ac:dyDescent="0.3"/>
    <row r="5821" customFormat="1" ht="13.5" x14ac:dyDescent="0.3"/>
    <row r="5822" customFormat="1" ht="13.5" x14ac:dyDescent="0.3"/>
    <row r="5823" customFormat="1" ht="13.5" x14ac:dyDescent="0.3"/>
    <row r="5824" customFormat="1" ht="13.5" x14ac:dyDescent="0.3"/>
    <row r="5825" customFormat="1" ht="13.5" x14ac:dyDescent="0.3"/>
    <row r="5826" customFormat="1" ht="13.5" x14ac:dyDescent="0.3"/>
    <row r="5827" customFormat="1" ht="13.5" x14ac:dyDescent="0.3"/>
    <row r="5828" customFormat="1" ht="13.5" x14ac:dyDescent="0.3"/>
    <row r="5829" customFormat="1" ht="13.5" x14ac:dyDescent="0.3"/>
    <row r="5830" customFormat="1" ht="13.5" x14ac:dyDescent="0.3"/>
    <row r="5831" customFormat="1" ht="13.5" x14ac:dyDescent="0.3"/>
    <row r="5832" customFormat="1" ht="13.5" x14ac:dyDescent="0.3"/>
    <row r="5833" customFormat="1" ht="13.5" x14ac:dyDescent="0.3"/>
    <row r="5834" customFormat="1" ht="13.5" x14ac:dyDescent="0.3"/>
    <row r="5835" customFormat="1" ht="13.5" x14ac:dyDescent="0.3"/>
    <row r="5836" customFormat="1" ht="13.5" x14ac:dyDescent="0.3"/>
    <row r="5837" customFormat="1" ht="13.5" x14ac:dyDescent="0.3"/>
    <row r="5838" customFormat="1" ht="13.5" x14ac:dyDescent="0.3"/>
    <row r="5839" customFormat="1" ht="13.5" x14ac:dyDescent="0.3"/>
    <row r="5840" customFormat="1" ht="13.5" x14ac:dyDescent="0.3"/>
    <row r="5841" customFormat="1" ht="13.5" x14ac:dyDescent="0.3"/>
    <row r="5842" customFormat="1" ht="13.5" x14ac:dyDescent="0.3"/>
    <row r="5843" customFormat="1" ht="13.5" x14ac:dyDescent="0.3"/>
    <row r="5844" customFormat="1" ht="13.5" x14ac:dyDescent="0.3"/>
    <row r="5845" customFormat="1" ht="13.5" x14ac:dyDescent="0.3"/>
    <row r="5846" customFormat="1" ht="13.5" x14ac:dyDescent="0.3"/>
    <row r="5847" customFormat="1" ht="13.5" x14ac:dyDescent="0.3"/>
    <row r="5848" customFormat="1" ht="13.5" x14ac:dyDescent="0.3"/>
    <row r="5849" customFormat="1" ht="13.5" x14ac:dyDescent="0.3"/>
    <row r="5850" customFormat="1" ht="13.5" x14ac:dyDescent="0.3"/>
    <row r="5851" customFormat="1" ht="13.5" x14ac:dyDescent="0.3"/>
    <row r="5852" customFormat="1" ht="13.5" x14ac:dyDescent="0.3"/>
    <row r="5853" customFormat="1" ht="13.5" x14ac:dyDescent="0.3"/>
    <row r="5854" customFormat="1" ht="13.5" x14ac:dyDescent="0.3"/>
    <row r="5855" customFormat="1" ht="13.5" x14ac:dyDescent="0.3"/>
    <row r="5856" customFormat="1" ht="13.5" x14ac:dyDescent="0.3"/>
    <row r="5857" customFormat="1" ht="13.5" x14ac:dyDescent="0.3"/>
    <row r="5858" customFormat="1" ht="13.5" x14ac:dyDescent="0.3"/>
    <row r="5859" customFormat="1" ht="13.5" x14ac:dyDescent="0.3"/>
    <row r="5860" customFormat="1" ht="13.5" x14ac:dyDescent="0.3"/>
    <row r="5861" customFormat="1" ht="13.5" x14ac:dyDescent="0.3"/>
    <row r="5862" customFormat="1" ht="13.5" x14ac:dyDescent="0.3"/>
    <row r="5863" customFormat="1" ht="13.5" x14ac:dyDescent="0.3"/>
    <row r="5864" customFormat="1" ht="13.5" x14ac:dyDescent="0.3"/>
    <row r="5865" customFormat="1" ht="13.5" x14ac:dyDescent="0.3"/>
    <row r="5866" customFormat="1" ht="13.5" x14ac:dyDescent="0.3"/>
    <row r="5867" customFormat="1" ht="13.5" x14ac:dyDescent="0.3"/>
    <row r="5868" customFormat="1" ht="13.5" x14ac:dyDescent="0.3"/>
    <row r="5869" customFormat="1" ht="13.5" x14ac:dyDescent="0.3"/>
    <row r="5870" customFormat="1" ht="13.5" x14ac:dyDescent="0.3"/>
    <row r="5871" customFormat="1" ht="13.5" x14ac:dyDescent="0.3"/>
    <row r="5872" customFormat="1" ht="13.5" x14ac:dyDescent="0.3"/>
    <row r="5873" customFormat="1" ht="13.5" x14ac:dyDescent="0.3"/>
    <row r="5874" customFormat="1" ht="13.5" x14ac:dyDescent="0.3"/>
    <row r="5875" customFormat="1" ht="13.5" x14ac:dyDescent="0.3"/>
    <row r="5876" customFormat="1" ht="13.5" x14ac:dyDescent="0.3"/>
    <row r="5877" customFormat="1" ht="13.5" x14ac:dyDescent="0.3"/>
    <row r="5878" customFormat="1" ht="13.5" x14ac:dyDescent="0.3"/>
    <row r="5879" customFormat="1" ht="13.5" x14ac:dyDescent="0.3"/>
    <row r="5880" customFormat="1" ht="13.5" x14ac:dyDescent="0.3"/>
    <row r="5881" customFormat="1" ht="13.5" x14ac:dyDescent="0.3"/>
    <row r="5882" customFormat="1" ht="13.5" x14ac:dyDescent="0.3"/>
    <row r="5883" customFormat="1" ht="13.5" x14ac:dyDescent="0.3"/>
    <row r="5884" customFormat="1" ht="13.5" x14ac:dyDescent="0.3"/>
    <row r="5885" customFormat="1" ht="13.5" x14ac:dyDescent="0.3"/>
    <row r="5886" customFormat="1" ht="13.5" x14ac:dyDescent="0.3"/>
    <row r="5887" customFormat="1" ht="13.5" x14ac:dyDescent="0.3"/>
    <row r="5888" customFormat="1" ht="13.5" x14ac:dyDescent="0.3"/>
    <row r="5889" customFormat="1" ht="13.5" x14ac:dyDescent="0.3"/>
    <row r="5890" customFormat="1" ht="13.5" x14ac:dyDescent="0.3"/>
    <row r="5891" customFormat="1" ht="13.5" x14ac:dyDescent="0.3"/>
    <row r="5892" customFormat="1" ht="13.5" x14ac:dyDescent="0.3"/>
    <row r="5893" customFormat="1" ht="13.5" x14ac:dyDescent="0.3"/>
    <row r="5894" customFormat="1" ht="13.5" x14ac:dyDescent="0.3"/>
    <row r="5895" customFormat="1" ht="13.5" x14ac:dyDescent="0.3"/>
    <row r="5896" customFormat="1" ht="13.5" x14ac:dyDescent="0.3"/>
    <row r="5897" customFormat="1" ht="13.5" x14ac:dyDescent="0.3"/>
    <row r="5898" customFormat="1" ht="13.5" x14ac:dyDescent="0.3"/>
    <row r="5899" customFormat="1" ht="13.5" x14ac:dyDescent="0.3"/>
    <row r="5900" customFormat="1" ht="13.5" x14ac:dyDescent="0.3"/>
    <row r="5901" customFormat="1" ht="13.5" x14ac:dyDescent="0.3"/>
    <row r="5902" customFormat="1" ht="13.5" x14ac:dyDescent="0.3"/>
    <row r="5903" customFormat="1" ht="13.5" x14ac:dyDescent="0.3"/>
    <row r="5904" customFormat="1" ht="13.5" x14ac:dyDescent="0.3"/>
    <row r="5905" customFormat="1" ht="13.5" x14ac:dyDescent="0.3"/>
    <row r="5906" customFormat="1" ht="13.5" x14ac:dyDescent="0.3"/>
    <row r="5907" customFormat="1" ht="13.5" x14ac:dyDescent="0.3"/>
    <row r="5908" customFormat="1" ht="13.5" x14ac:dyDescent="0.3"/>
    <row r="5909" customFormat="1" ht="13.5" x14ac:dyDescent="0.3"/>
    <row r="5910" customFormat="1" ht="13.5" x14ac:dyDescent="0.3"/>
    <row r="5911" customFormat="1" ht="13.5" x14ac:dyDescent="0.3"/>
    <row r="5912" customFormat="1" ht="13.5" x14ac:dyDescent="0.3"/>
    <row r="5913" customFormat="1" ht="13.5" x14ac:dyDescent="0.3"/>
    <row r="5914" customFormat="1" ht="13.5" x14ac:dyDescent="0.3"/>
    <row r="5915" customFormat="1" ht="13.5" x14ac:dyDescent="0.3"/>
    <row r="5916" customFormat="1" ht="13.5" x14ac:dyDescent="0.3"/>
    <row r="5917" customFormat="1" ht="13.5" x14ac:dyDescent="0.3"/>
    <row r="5918" customFormat="1" ht="13.5" x14ac:dyDescent="0.3"/>
    <row r="5919" customFormat="1" ht="13.5" x14ac:dyDescent="0.3"/>
    <row r="5920" customFormat="1" ht="13.5" x14ac:dyDescent="0.3"/>
    <row r="5921" customFormat="1" ht="13.5" x14ac:dyDescent="0.3"/>
    <row r="5922" customFormat="1" ht="13.5" x14ac:dyDescent="0.3"/>
    <row r="5923" customFormat="1" ht="13.5" x14ac:dyDescent="0.3"/>
    <row r="5924" customFormat="1" ht="13.5" x14ac:dyDescent="0.3"/>
    <row r="5925" customFormat="1" ht="13.5" x14ac:dyDescent="0.3"/>
    <row r="5926" customFormat="1" ht="13.5" x14ac:dyDescent="0.3"/>
    <row r="5927" customFormat="1" ht="13.5" x14ac:dyDescent="0.3"/>
    <row r="5928" customFormat="1" ht="13.5" x14ac:dyDescent="0.3"/>
    <row r="5929" customFormat="1" ht="13.5" x14ac:dyDescent="0.3"/>
    <row r="5930" customFormat="1" ht="13.5" x14ac:dyDescent="0.3"/>
    <row r="5931" customFormat="1" ht="13.5" x14ac:dyDescent="0.3"/>
    <row r="5932" customFormat="1" ht="13.5" x14ac:dyDescent="0.3"/>
    <row r="5933" customFormat="1" ht="13.5" x14ac:dyDescent="0.3"/>
    <row r="5934" customFormat="1" ht="13.5" x14ac:dyDescent="0.3"/>
    <row r="5935" customFormat="1" ht="13.5" x14ac:dyDescent="0.3"/>
    <row r="5936" customFormat="1" ht="13.5" x14ac:dyDescent="0.3"/>
    <row r="5937" customFormat="1" ht="13.5" x14ac:dyDescent="0.3"/>
    <row r="5938" customFormat="1" ht="13.5" x14ac:dyDescent="0.3"/>
    <row r="5939" customFormat="1" ht="13.5" x14ac:dyDescent="0.3"/>
    <row r="5940" customFormat="1" ht="13.5" x14ac:dyDescent="0.3"/>
    <row r="5941" customFormat="1" ht="13.5" x14ac:dyDescent="0.3"/>
    <row r="5942" customFormat="1" ht="13.5" x14ac:dyDescent="0.3"/>
    <row r="5943" customFormat="1" ht="13.5" x14ac:dyDescent="0.3"/>
    <row r="5944" customFormat="1" ht="13.5" x14ac:dyDescent="0.3"/>
    <row r="5945" customFormat="1" ht="13.5" x14ac:dyDescent="0.3"/>
    <row r="5946" customFormat="1" ht="13.5" x14ac:dyDescent="0.3"/>
    <row r="5947" customFormat="1" ht="13.5" x14ac:dyDescent="0.3"/>
    <row r="5948" customFormat="1" ht="13.5" x14ac:dyDescent="0.3"/>
    <row r="5949" customFormat="1" ht="13.5" x14ac:dyDescent="0.3"/>
    <row r="5950" customFormat="1" ht="13.5" x14ac:dyDescent="0.3"/>
    <row r="5951" customFormat="1" ht="13.5" x14ac:dyDescent="0.3"/>
    <row r="5952" customFormat="1" ht="13.5" x14ac:dyDescent="0.3"/>
    <row r="5953" customFormat="1" ht="13.5" x14ac:dyDescent="0.3"/>
    <row r="5954" customFormat="1" ht="13.5" x14ac:dyDescent="0.3"/>
    <row r="5955" customFormat="1" ht="13.5" x14ac:dyDescent="0.3"/>
    <row r="5956" customFormat="1" ht="13.5" x14ac:dyDescent="0.3"/>
    <row r="5957" customFormat="1" ht="13.5" x14ac:dyDescent="0.3"/>
    <row r="5958" customFormat="1" ht="13.5" x14ac:dyDescent="0.3"/>
    <row r="5959" customFormat="1" ht="13.5" x14ac:dyDescent="0.3"/>
    <row r="5960" customFormat="1" ht="13.5" x14ac:dyDescent="0.3"/>
    <row r="5961" customFormat="1" ht="13.5" x14ac:dyDescent="0.3"/>
    <row r="5962" customFormat="1" ht="13.5" x14ac:dyDescent="0.3"/>
    <row r="5963" customFormat="1" ht="13.5" x14ac:dyDescent="0.3"/>
    <row r="5964" customFormat="1" ht="13.5" x14ac:dyDescent="0.3"/>
    <row r="5965" customFormat="1" ht="13.5" x14ac:dyDescent="0.3"/>
    <row r="5966" customFormat="1" ht="13.5" x14ac:dyDescent="0.3"/>
    <row r="5967" customFormat="1" ht="13.5" x14ac:dyDescent="0.3"/>
    <row r="5968" customFormat="1" ht="13.5" x14ac:dyDescent="0.3"/>
    <row r="5969" customFormat="1" ht="13.5" x14ac:dyDescent="0.3"/>
    <row r="5970" customFormat="1" ht="13.5" x14ac:dyDescent="0.3"/>
    <row r="5971" customFormat="1" ht="13.5" x14ac:dyDescent="0.3"/>
    <row r="5972" customFormat="1" ht="13.5" x14ac:dyDescent="0.3"/>
    <row r="5973" customFormat="1" ht="13.5" x14ac:dyDescent="0.3"/>
    <row r="5974" customFormat="1" ht="13.5" x14ac:dyDescent="0.3"/>
    <row r="5975" customFormat="1" ht="13.5" x14ac:dyDescent="0.3"/>
    <row r="5976" customFormat="1" ht="13.5" x14ac:dyDescent="0.3"/>
    <row r="5977" customFormat="1" ht="13.5" x14ac:dyDescent="0.3"/>
    <row r="5978" customFormat="1" ht="13.5" x14ac:dyDescent="0.3"/>
    <row r="5979" customFormat="1" ht="13.5" x14ac:dyDescent="0.3"/>
    <row r="5980" customFormat="1" ht="13.5" x14ac:dyDescent="0.3"/>
    <row r="5981" customFormat="1" ht="13.5" x14ac:dyDescent="0.3"/>
    <row r="5982" customFormat="1" ht="13.5" x14ac:dyDescent="0.3"/>
    <row r="5983" customFormat="1" ht="13.5" x14ac:dyDescent="0.3"/>
    <row r="5984" customFormat="1" ht="13.5" x14ac:dyDescent="0.3"/>
    <row r="5985" customFormat="1" ht="13.5" x14ac:dyDescent="0.3"/>
    <row r="5986" customFormat="1" ht="13.5" x14ac:dyDescent="0.3"/>
    <row r="5987" customFormat="1" ht="13.5" x14ac:dyDescent="0.3"/>
    <row r="5988" customFormat="1" ht="13.5" x14ac:dyDescent="0.3"/>
    <row r="5989" customFormat="1" ht="13.5" x14ac:dyDescent="0.3"/>
    <row r="5990" customFormat="1" ht="13.5" x14ac:dyDescent="0.3"/>
    <row r="5991" customFormat="1" ht="13.5" x14ac:dyDescent="0.3"/>
    <row r="5992" customFormat="1" ht="13.5" x14ac:dyDescent="0.3"/>
    <row r="5993" customFormat="1" ht="13.5" x14ac:dyDescent="0.3"/>
    <row r="5994" customFormat="1" ht="13.5" x14ac:dyDescent="0.3"/>
    <row r="5995" customFormat="1" ht="13.5" x14ac:dyDescent="0.3"/>
    <row r="5996" customFormat="1" ht="13.5" x14ac:dyDescent="0.3"/>
    <row r="5997" customFormat="1" ht="13.5" x14ac:dyDescent="0.3"/>
    <row r="5998" customFormat="1" ht="13.5" x14ac:dyDescent="0.3"/>
    <row r="5999" customFormat="1" ht="13.5" x14ac:dyDescent="0.3"/>
    <row r="6000" customFormat="1" ht="13.5" x14ac:dyDescent="0.3"/>
    <row r="6001" customFormat="1" ht="13.5" x14ac:dyDescent="0.3"/>
    <row r="6002" customFormat="1" ht="13.5" x14ac:dyDescent="0.3"/>
    <row r="6003" customFormat="1" ht="13.5" x14ac:dyDescent="0.3"/>
    <row r="6004" customFormat="1" ht="13.5" x14ac:dyDescent="0.3"/>
    <row r="6005" customFormat="1" ht="13.5" x14ac:dyDescent="0.3"/>
    <row r="6006" customFormat="1" ht="13.5" x14ac:dyDescent="0.3"/>
    <row r="6007" customFormat="1" ht="13.5" x14ac:dyDescent="0.3"/>
    <row r="6008" customFormat="1" ht="13.5" x14ac:dyDescent="0.3"/>
    <row r="6009" customFormat="1" ht="13.5" x14ac:dyDescent="0.3"/>
    <row r="6010" customFormat="1" ht="13.5" x14ac:dyDescent="0.3"/>
    <row r="6011" customFormat="1" ht="13.5" x14ac:dyDescent="0.3"/>
    <row r="6012" customFormat="1" ht="13.5" x14ac:dyDescent="0.3"/>
    <row r="6013" customFormat="1" ht="13.5" x14ac:dyDescent="0.3"/>
    <row r="6014" customFormat="1" ht="13.5" x14ac:dyDescent="0.3"/>
    <row r="6015" customFormat="1" ht="13.5" x14ac:dyDescent="0.3"/>
    <row r="6016" customFormat="1" ht="13.5" x14ac:dyDescent="0.3"/>
    <row r="6017" customFormat="1" ht="13.5" x14ac:dyDescent="0.3"/>
    <row r="6018" customFormat="1" ht="13.5" x14ac:dyDescent="0.3"/>
    <row r="6019" customFormat="1" ht="13.5" x14ac:dyDescent="0.3"/>
    <row r="6020" customFormat="1" ht="13.5" x14ac:dyDescent="0.3"/>
    <row r="6021" customFormat="1" ht="13.5" x14ac:dyDescent="0.3"/>
    <row r="6022" customFormat="1" ht="13.5" x14ac:dyDescent="0.3"/>
    <row r="6023" customFormat="1" ht="13.5" x14ac:dyDescent="0.3"/>
    <row r="6024" customFormat="1" ht="13.5" x14ac:dyDescent="0.3"/>
    <row r="6025" customFormat="1" ht="13.5" x14ac:dyDescent="0.3"/>
    <row r="6026" customFormat="1" ht="13.5" x14ac:dyDescent="0.3"/>
    <row r="6027" customFormat="1" ht="13.5" x14ac:dyDescent="0.3"/>
    <row r="6028" customFormat="1" ht="13.5" x14ac:dyDescent="0.3"/>
    <row r="6029" customFormat="1" ht="13.5" x14ac:dyDescent="0.3"/>
    <row r="6030" customFormat="1" ht="13.5" x14ac:dyDescent="0.3"/>
    <row r="6031" customFormat="1" ht="13.5" x14ac:dyDescent="0.3"/>
    <row r="6032" customFormat="1" ht="13.5" x14ac:dyDescent="0.3"/>
    <row r="6033" customFormat="1" ht="13.5" x14ac:dyDescent="0.3"/>
    <row r="6034" customFormat="1" ht="13.5" x14ac:dyDescent="0.3"/>
    <row r="6035" customFormat="1" ht="13.5" x14ac:dyDescent="0.3"/>
    <row r="6036" customFormat="1" ht="13.5" x14ac:dyDescent="0.3"/>
    <row r="6037" customFormat="1" ht="13.5" x14ac:dyDescent="0.3"/>
    <row r="6038" customFormat="1" ht="13.5" x14ac:dyDescent="0.3"/>
    <row r="6039" customFormat="1" ht="13.5" x14ac:dyDescent="0.3"/>
    <row r="6040" customFormat="1" ht="13.5" x14ac:dyDescent="0.3"/>
    <row r="6041" customFormat="1" ht="13.5" x14ac:dyDescent="0.3"/>
    <row r="6042" customFormat="1" ht="13.5" x14ac:dyDescent="0.3"/>
    <row r="6043" customFormat="1" ht="13.5" x14ac:dyDescent="0.3"/>
    <row r="6044" customFormat="1" ht="13.5" x14ac:dyDescent="0.3"/>
    <row r="6045" customFormat="1" ht="13.5" x14ac:dyDescent="0.3"/>
    <row r="6046" customFormat="1" ht="13.5" x14ac:dyDescent="0.3"/>
    <row r="6047" customFormat="1" ht="13.5" x14ac:dyDescent="0.3"/>
    <row r="6048" customFormat="1" ht="13.5" x14ac:dyDescent="0.3"/>
    <row r="6049" customFormat="1" ht="13.5" x14ac:dyDescent="0.3"/>
    <row r="6050" customFormat="1" ht="13.5" x14ac:dyDescent="0.3"/>
    <row r="6051" customFormat="1" ht="13.5" x14ac:dyDescent="0.3"/>
    <row r="6052" customFormat="1" ht="13.5" x14ac:dyDescent="0.3"/>
    <row r="6053" customFormat="1" ht="13.5" x14ac:dyDescent="0.3"/>
    <row r="6054" customFormat="1" ht="13.5" x14ac:dyDescent="0.3"/>
    <row r="6055" customFormat="1" ht="13.5" x14ac:dyDescent="0.3"/>
    <row r="6056" customFormat="1" ht="13.5" x14ac:dyDescent="0.3"/>
    <row r="6057" customFormat="1" ht="13.5" x14ac:dyDescent="0.3"/>
    <row r="6058" customFormat="1" ht="13.5" x14ac:dyDescent="0.3"/>
    <row r="6059" customFormat="1" ht="13.5" x14ac:dyDescent="0.3"/>
    <row r="6060" customFormat="1" ht="13.5" x14ac:dyDescent="0.3"/>
    <row r="6061" customFormat="1" ht="13.5" x14ac:dyDescent="0.3"/>
    <row r="6062" customFormat="1" ht="13.5" x14ac:dyDescent="0.3"/>
    <row r="6063" customFormat="1" ht="13.5" x14ac:dyDescent="0.3"/>
    <row r="6064" customFormat="1" ht="13.5" x14ac:dyDescent="0.3"/>
    <row r="6065" customFormat="1" ht="13.5" x14ac:dyDescent="0.3"/>
    <row r="6066" customFormat="1" ht="13.5" x14ac:dyDescent="0.3"/>
    <row r="6067" customFormat="1" ht="13.5" x14ac:dyDescent="0.3"/>
    <row r="6068" customFormat="1" ht="13.5" x14ac:dyDescent="0.3"/>
    <row r="6069" customFormat="1" ht="13.5" x14ac:dyDescent="0.3"/>
    <row r="6070" customFormat="1" ht="13.5" x14ac:dyDescent="0.3"/>
    <row r="6071" customFormat="1" ht="13.5" x14ac:dyDescent="0.3"/>
    <row r="6072" customFormat="1" ht="13.5" x14ac:dyDescent="0.3"/>
    <row r="6073" customFormat="1" ht="13.5" x14ac:dyDescent="0.3"/>
    <row r="6074" customFormat="1" ht="13.5" x14ac:dyDescent="0.3"/>
    <row r="6075" customFormat="1" ht="13.5" x14ac:dyDescent="0.3"/>
    <row r="6076" customFormat="1" ht="13.5" x14ac:dyDescent="0.3"/>
    <row r="6077" customFormat="1" ht="13.5" x14ac:dyDescent="0.3"/>
    <row r="6078" customFormat="1" ht="13.5" x14ac:dyDescent="0.3"/>
    <row r="6079" customFormat="1" ht="13.5" x14ac:dyDescent="0.3"/>
    <row r="6080" customFormat="1" ht="13.5" x14ac:dyDescent="0.3"/>
    <row r="6081" customFormat="1" ht="13.5" x14ac:dyDescent="0.3"/>
    <row r="6082" customFormat="1" ht="13.5" x14ac:dyDescent="0.3"/>
    <row r="6083" customFormat="1" ht="13.5" x14ac:dyDescent="0.3"/>
    <row r="6084" customFormat="1" ht="13.5" x14ac:dyDescent="0.3"/>
    <row r="6085" customFormat="1" ht="13.5" x14ac:dyDescent="0.3"/>
    <row r="6086" customFormat="1" ht="13.5" x14ac:dyDescent="0.3"/>
    <row r="6087" customFormat="1" ht="13.5" x14ac:dyDescent="0.3"/>
    <row r="6088" customFormat="1" ht="13.5" x14ac:dyDescent="0.3"/>
    <row r="6089" customFormat="1" ht="13.5" x14ac:dyDescent="0.3"/>
    <row r="6090" customFormat="1" ht="13.5" x14ac:dyDescent="0.3"/>
    <row r="6091" customFormat="1" ht="13.5" x14ac:dyDescent="0.3"/>
    <row r="6092" customFormat="1" ht="13.5" x14ac:dyDescent="0.3"/>
    <row r="6093" customFormat="1" ht="13.5" x14ac:dyDescent="0.3"/>
    <row r="6094" customFormat="1" ht="13.5" x14ac:dyDescent="0.3"/>
    <row r="6095" customFormat="1" ht="13.5" x14ac:dyDescent="0.3"/>
    <row r="6096" customFormat="1" ht="13.5" x14ac:dyDescent="0.3"/>
    <row r="6097" customFormat="1" ht="13.5" x14ac:dyDescent="0.3"/>
    <row r="6098" customFormat="1" ht="13.5" x14ac:dyDescent="0.3"/>
    <row r="6099" customFormat="1" ht="13.5" x14ac:dyDescent="0.3"/>
    <row r="6100" customFormat="1" ht="13.5" x14ac:dyDescent="0.3"/>
    <row r="6101" customFormat="1" ht="13.5" x14ac:dyDescent="0.3"/>
    <row r="6102" customFormat="1" ht="13.5" x14ac:dyDescent="0.3"/>
    <row r="6103" customFormat="1" ht="13.5" x14ac:dyDescent="0.3"/>
    <row r="6104" customFormat="1" ht="13.5" x14ac:dyDescent="0.3"/>
    <row r="6105" customFormat="1" ht="13.5" x14ac:dyDescent="0.3"/>
    <row r="6106" customFormat="1" ht="13.5" x14ac:dyDescent="0.3"/>
    <row r="6107" customFormat="1" ht="13.5" x14ac:dyDescent="0.3"/>
    <row r="6108" customFormat="1" ht="13.5" x14ac:dyDescent="0.3"/>
    <row r="6109" customFormat="1" ht="13.5" x14ac:dyDescent="0.3"/>
    <row r="6110" customFormat="1" ht="13.5" x14ac:dyDescent="0.3"/>
    <row r="6111" customFormat="1" ht="13.5" x14ac:dyDescent="0.3"/>
    <row r="6112" customFormat="1" ht="13.5" x14ac:dyDescent="0.3"/>
    <row r="6113" customFormat="1" ht="13.5" x14ac:dyDescent="0.3"/>
    <row r="6114" customFormat="1" ht="13.5" x14ac:dyDescent="0.3"/>
    <row r="6115" customFormat="1" ht="13.5" x14ac:dyDescent="0.3"/>
    <row r="6116" customFormat="1" ht="13.5" x14ac:dyDescent="0.3"/>
    <row r="6117" customFormat="1" ht="13.5" x14ac:dyDescent="0.3"/>
    <row r="6118" customFormat="1" ht="13.5" x14ac:dyDescent="0.3"/>
    <row r="6119" customFormat="1" ht="13.5" x14ac:dyDescent="0.3"/>
    <row r="6120" customFormat="1" ht="13.5" x14ac:dyDescent="0.3"/>
    <row r="6121" customFormat="1" ht="13.5" x14ac:dyDescent="0.3"/>
    <row r="6122" customFormat="1" ht="13.5" x14ac:dyDescent="0.3"/>
    <row r="6123" customFormat="1" ht="13.5" x14ac:dyDescent="0.3"/>
    <row r="6124" customFormat="1" ht="13.5" x14ac:dyDescent="0.3"/>
    <row r="6125" customFormat="1" ht="13.5" x14ac:dyDescent="0.3"/>
    <row r="6126" customFormat="1" ht="13.5" x14ac:dyDescent="0.3"/>
    <row r="6127" customFormat="1" ht="13.5" x14ac:dyDescent="0.3"/>
    <row r="6128" customFormat="1" ht="13.5" x14ac:dyDescent="0.3"/>
    <row r="6129" customFormat="1" ht="13.5" x14ac:dyDescent="0.3"/>
    <row r="6130" customFormat="1" ht="13.5" x14ac:dyDescent="0.3"/>
    <row r="6131" customFormat="1" ht="13.5" x14ac:dyDescent="0.3"/>
    <row r="6132" customFormat="1" ht="13.5" x14ac:dyDescent="0.3"/>
    <row r="6133" customFormat="1" ht="13.5" x14ac:dyDescent="0.3"/>
    <row r="6134" customFormat="1" ht="13.5" x14ac:dyDescent="0.3"/>
    <row r="6135" customFormat="1" ht="13.5" x14ac:dyDescent="0.3"/>
    <row r="6136" customFormat="1" ht="13.5" x14ac:dyDescent="0.3"/>
    <row r="6137" customFormat="1" ht="13.5" x14ac:dyDescent="0.3"/>
    <row r="6138" customFormat="1" ht="13.5" x14ac:dyDescent="0.3"/>
    <row r="6139" customFormat="1" ht="13.5" x14ac:dyDescent="0.3"/>
    <row r="6140" customFormat="1" ht="13.5" x14ac:dyDescent="0.3"/>
    <row r="6141" customFormat="1" ht="13.5" x14ac:dyDescent="0.3"/>
    <row r="6142" customFormat="1" ht="13.5" x14ac:dyDescent="0.3"/>
    <row r="6143" customFormat="1" ht="13.5" x14ac:dyDescent="0.3"/>
    <row r="6144" customFormat="1" ht="13.5" x14ac:dyDescent="0.3"/>
    <row r="6145" customFormat="1" ht="13.5" x14ac:dyDescent="0.3"/>
    <row r="6146" customFormat="1" ht="13.5" x14ac:dyDescent="0.3"/>
    <row r="6147" customFormat="1" ht="13.5" x14ac:dyDescent="0.3"/>
    <row r="6148" customFormat="1" ht="13.5" x14ac:dyDescent="0.3"/>
    <row r="6149" customFormat="1" ht="13.5" x14ac:dyDescent="0.3"/>
    <row r="6150" customFormat="1" ht="13.5" x14ac:dyDescent="0.3"/>
    <row r="6151" customFormat="1" ht="13.5" x14ac:dyDescent="0.3"/>
    <row r="6152" customFormat="1" ht="13.5" x14ac:dyDescent="0.3"/>
    <row r="6153" customFormat="1" ht="13.5" x14ac:dyDescent="0.3"/>
    <row r="6154" customFormat="1" ht="13.5" x14ac:dyDescent="0.3"/>
    <row r="6155" customFormat="1" ht="13.5" x14ac:dyDescent="0.3"/>
    <row r="6156" customFormat="1" ht="13.5" x14ac:dyDescent="0.3"/>
    <row r="6157" customFormat="1" ht="13.5" x14ac:dyDescent="0.3"/>
    <row r="6158" customFormat="1" ht="13.5" x14ac:dyDescent="0.3"/>
    <row r="6159" customFormat="1" ht="13.5" x14ac:dyDescent="0.3"/>
    <row r="6160" customFormat="1" ht="13.5" x14ac:dyDescent="0.3"/>
    <row r="6161" customFormat="1" ht="13.5" x14ac:dyDescent="0.3"/>
    <row r="6162" customFormat="1" ht="13.5" x14ac:dyDescent="0.3"/>
    <row r="6163" customFormat="1" ht="13.5" x14ac:dyDescent="0.3"/>
    <row r="6164" customFormat="1" ht="13.5" x14ac:dyDescent="0.3"/>
    <row r="6165" customFormat="1" ht="13.5" x14ac:dyDescent="0.3"/>
    <row r="6166" customFormat="1" ht="13.5" x14ac:dyDescent="0.3"/>
    <row r="6167" customFormat="1" ht="13.5" x14ac:dyDescent="0.3"/>
    <row r="6168" customFormat="1" ht="13.5" x14ac:dyDescent="0.3"/>
    <row r="6169" customFormat="1" ht="13.5" x14ac:dyDescent="0.3"/>
    <row r="6170" customFormat="1" ht="13.5" x14ac:dyDescent="0.3"/>
    <row r="6171" customFormat="1" ht="13.5" x14ac:dyDescent="0.3"/>
    <row r="6172" customFormat="1" ht="13.5" x14ac:dyDescent="0.3"/>
    <row r="6173" customFormat="1" ht="13.5" x14ac:dyDescent="0.3"/>
    <row r="6174" customFormat="1" ht="13.5" x14ac:dyDescent="0.3"/>
    <row r="6175" customFormat="1" ht="13.5" x14ac:dyDescent="0.3"/>
    <row r="6176" customFormat="1" ht="13.5" x14ac:dyDescent="0.3"/>
    <row r="6177" customFormat="1" ht="13.5" x14ac:dyDescent="0.3"/>
    <row r="6178" customFormat="1" ht="13.5" x14ac:dyDescent="0.3"/>
    <row r="6179" customFormat="1" ht="13.5" x14ac:dyDescent="0.3"/>
    <row r="6180" customFormat="1" ht="13.5" x14ac:dyDescent="0.3"/>
    <row r="6181" customFormat="1" ht="13.5" x14ac:dyDescent="0.3"/>
    <row r="6182" customFormat="1" ht="13.5" x14ac:dyDescent="0.3"/>
    <row r="6183" customFormat="1" ht="13.5" x14ac:dyDescent="0.3"/>
    <row r="6184" customFormat="1" ht="13.5" x14ac:dyDescent="0.3"/>
    <row r="6185" customFormat="1" ht="13.5" x14ac:dyDescent="0.3"/>
    <row r="6186" customFormat="1" ht="13.5" x14ac:dyDescent="0.3"/>
    <row r="6187" customFormat="1" ht="13.5" x14ac:dyDescent="0.3"/>
    <row r="6188" customFormat="1" ht="13.5" x14ac:dyDescent="0.3"/>
    <row r="6189" customFormat="1" ht="13.5" x14ac:dyDescent="0.3"/>
    <row r="6190" customFormat="1" ht="13.5" x14ac:dyDescent="0.3"/>
    <row r="6191" customFormat="1" ht="13.5" x14ac:dyDescent="0.3"/>
    <row r="6192" customFormat="1" ht="13.5" x14ac:dyDescent="0.3"/>
    <row r="6193" customFormat="1" ht="13.5" x14ac:dyDescent="0.3"/>
    <row r="6194" customFormat="1" ht="13.5" x14ac:dyDescent="0.3"/>
    <row r="6195" customFormat="1" ht="13.5" x14ac:dyDescent="0.3"/>
    <row r="6196" customFormat="1" ht="13.5" x14ac:dyDescent="0.3"/>
    <row r="6197" customFormat="1" ht="13.5" x14ac:dyDescent="0.3"/>
    <row r="6198" customFormat="1" ht="13.5" x14ac:dyDescent="0.3"/>
    <row r="6199" customFormat="1" ht="13.5" x14ac:dyDescent="0.3"/>
    <row r="6200" customFormat="1" ht="13.5" x14ac:dyDescent="0.3"/>
    <row r="6201" customFormat="1" ht="13.5" x14ac:dyDescent="0.3"/>
    <row r="6202" customFormat="1" ht="13.5" x14ac:dyDescent="0.3"/>
    <row r="6203" customFormat="1" ht="13.5" x14ac:dyDescent="0.3"/>
    <row r="6204" customFormat="1" ht="13.5" x14ac:dyDescent="0.3"/>
    <row r="6205" customFormat="1" ht="13.5" x14ac:dyDescent="0.3"/>
    <row r="6206" customFormat="1" ht="13.5" x14ac:dyDescent="0.3"/>
    <row r="6207" customFormat="1" ht="13.5" x14ac:dyDescent="0.3"/>
    <row r="6208" customFormat="1" ht="13.5" x14ac:dyDescent="0.3"/>
    <row r="6209" customFormat="1" ht="13.5" x14ac:dyDescent="0.3"/>
    <row r="6210" customFormat="1" ht="13.5" x14ac:dyDescent="0.3"/>
    <row r="6211" customFormat="1" ht="13.5" x14ac:dyDescent="0.3"/>
    <row r="6212" customFormat="1" ht="13.5" x14ac:dyDescent="0.3"/>
    <row r="6213" customFormat="1" ht="13.5" x14ac:dyDescent="0.3"/>
    <row r="6214" customFormat="1" ht="13.5" x14ac:dyDescent="0.3"/>
    <row r="6215" customFormat="1" ht="13.5" x14ac:dyDescent="0.3"/>
    <row r="6216" customFormat="1" ht="13.5" x14ac:dyDescent="0.3"/>
    <row r="6217" customFormat="1" ht="13.5" x14ac:dyDescent="0.3"/>
    <row r="6218" customFormat="1" ht="13.5" x14ac:dyDescent="0.3"/>
    <row r="6219" customFormat="1" ht="13.5" x14ac:dyDescent="0.3"/>
    <row r="6220" customFormat="1" ht="13.5" x14ac:dyDescent="0.3"/>
    <row r="6221" customFormat="1" ht="13.5" x14ac:dyDescent="0.3"/>
    <row r="6222" customFormat="1" ht="13.5" x14ac:dyDescent="0.3"/>
    <row r="6223" customFormat="1" ht="13.5" x14ac:dyDescent="0.3"/>
    <row r="6224" customFormat="1" ht="13.5" x14ac:dyDescent="0.3"/>
    <row r="6225" customFormat="1" ht="13.5" x14ac:dyDescent="0.3"/>
    <row r="6226" customFormat="1" ht="13.5" x14ac:dyDescent="0.3"/>
    <row r="6227" customFormat="1" ht="13.5" x14ac:dyDescent="0.3"/>
    <row r="6228" customFormat="1" ht="13.5" x14ac:dyDescent="0.3"/>
    <row r="6229" customFormat="1" ht="13.5" x14ac:dyDescent="0.3"/>
    <row r="6230" customFormat="1" ht="13.5" x14ac:dyDescent="0.3"/>
    <row r="6231" customFormat="1" ht="13.5" x14ac:dyDescent="0.3"/>
    <row r="6232" customFormat="1" ht="13.5" x14ac:dyDescent="0.3"/>
    <row r="6233" customFormat="1" ht="13.5" x14ac:dyDescent="0.3"/>
    <row r="6234" customFormat="1" ht="13.5" x14ac:dyDescent="0.3"/>
    <row r="6235" customFormat="1" ht="13.5" x14ac:dyDescent="0.3"/>
    <row r="6236" customFormat="1" ht="13.5" x14ac:dyDescent="0.3"/>
    <row r="6237" customFormat="1" ht="13.5" x14ac:dyDescent="0.3"/>
    <row r="6238" customFormat="1" ht="13.5" x14ac:dyDescent="0.3"/>
    <row r="6239" customFormat="1" ht="13.5" x14ac:dyDescent="0.3"/>
    <row r="6240" customFormat="1" ht="13.5" x14ac:dyDescent="0.3"/>
    <row r="6241" customFormat="1" ht="13.5" x14ac:dyDescent="0.3"/>
    <row r="6242" customFormat="1" ht="13.5" x14ac:dyDescent="0.3"/>
    <row r="6243" customFormat="1" ht="13.5" x14ac:dyDescent="0.3"/>
    <row r="6244" customFormat="1" ht="13.5" x14ac:dyDescent="0.3"/>
    <row r="6245" customFormat="1" ht="13.5" x14ac:dyDescent="0.3"/>
    <row r="6246" customFormat="1" ht="13.5" x14ac:dyDescent="0.3"/>
    <row r="6247" customFormat="1" ht="13.5" x14ac:dyDescent="0.3"/>
    <row r="6248" customFormat="1" ht="13.5" x14ac:dyDescent="0.3"/>
    <row r="6249" customFormat="1" ht="13.5" x14ac:dyDescent="0.3"/>
    <row r="6250" customFormat="1" ht="13.5" x14ac:dyDescent="0.3"/>
    <row r="6251" customFormat="1" ht="13.5" x14ac:dyDescent="0.3"/>
    <row r="6252" customFormat="1" ht="13.5" x14ac:dyDescent="0.3"/>
    <row r="6253" customFormat="1" ht="13.5" x14ac:dyDescent="0.3"/>
    <row r="6254" customFormat="1" ht="13.5" x14ac:dyDescent="0.3"/>
    <row r="6255" customFormat="1" ht="13.5" x14ac:dyDescent="0.3"/>
    <row r="6256" customFormat="1" ht="13.5" x14ac:dyDescent="0.3"/>
    <row r="6257" customFormat="1" ht="13.5" x14ac:dyDescent="0.3"/>
    <row r="6258" customFormat="1" ht="13.5" x14ac:dyDescent="0.3"/>
    <row r="6259" customFormat="1" ht="13.5" x14ac:dyDescent="0.3"/>
    <row r="6260" customFormat="1" ht="13.5" x14ac:dyDescent="0.3"/>
    <row r="6261" customFormat="1" ht="13.5" x14ac:dyDescent="0.3"/>
    <row r="6262" customFormat="1" ht="13.5" x14ac:dyDescent="0.3"/>
    <row r="6263" customFormat="1" ht="13.5" x14ac:dyDescent="0.3"/>
    <row r="6264" customFormat="1" ht="13.5" x14ac:dyDescent="0.3"/>
    <row r="6265" customFormat="1" ht="13.5" x14ac:dyDescent="0.3"/>
    <row r="6266" customFormat="1" ht="13.5" x14ac:dyDescent="0.3"/>
    <row r="6267" customFormat="1" ht="13.5" x14ac:dyDescent="0.3"/>
    <row r="6268" customFormat="1" ht="13.5" x14ac:dyDescent="0.3"/>
    <row r="6269" customFormat="1" ht="13.5" x14ac:dyDescent="0.3"/>
    <row r="6270" customFormat="1" ht="13.5" x14ac:dyDescent="0.3"/>
    <row r="6271" customFormat="1" ht="13.5" x14ac:dyDescent="0.3"/>
    <row r="6272" customFormat="1" ht="13.5" x14ac:dyDescent="0.3"/>
    <row r="6273" customFormat="1" ht="13.5" x14ac:dyDescent="0.3"/>
    <row r="6274" customFormat="1" ht="13.5" x14ac:dyDescent="0.3"/>
    <row r="6275" customFormat="1" ht="13.5" x14ac:dyDescent="0.3"/>
    <row r="6276" customFormat="1" ht="13.5" x14ac:dyDescent="0.3"/>
    <row r="6277" customFormat="1" ht="13.5" x14ac:dyDescent="0.3"/>
    <row r="6278" customFormat="1" ht="13.5" x14ac:dyDescent="0.3"/>
    <row r="6279" customFormat="1" ht="13.5" x14ac:dyDescent="0.3"/>
    <row r="6280" customFormat="1" ht="13.5" x14ac:dyDescent="0.3"/>
    <row r="6281" customFormat="1" ht="13.5" x14ac:dyDescent="0.3"/>
    <row r="6282" customFormat="1" ht="13.5" x14ac:dyDescent="0.3"/>
    <row r="6283" customFormat="1" ht="13.5" x14ac:dyDescent="0.3"/>
    <row r="6284" customFormat="1" ht="13.5" x14ac:dyDescent="0.3"/>
    <row r="6285" customFormat="1" ht="13.5" x14ac:dyDescent="0.3"/>
    <row r="6286" customFormat="1" ht="13.5" x14ac:dyDescent="0.3"/>
    <row r="6287" customFormat="1" ht="13.5" x14ac:dyDescent="0.3"/>
    <row r="6288" customFormat="1" ht="13.5" x14ac:dyDescent="0.3"/>
    <row r="6289" customFormat="1" ht="13.5" x14ac:dyDescent="0.3"/>
    <row r="6290" customFormat="1" ht="13.5" x14ac:dyDescent="0.3"/>
    <row r="6291" customFormat="1" ht="13.5" x14ac:dyDescent="0.3"/>
    <row r="6292" customFormat="1" ht="13.5" x14ac:dyDescent="0.3"/>
    <row r="6293" customFormat="1" ht="13.5" x14ac:dyDescent="0.3"/>
    <row r="6294" customFormat="1" ht="13.5" x14ac:dyDescent="0.3"/>
    <row r="6295" customFormat="1" ht="13.5" x14ac:dyDescent="0.3"/>
    <row r="6296" customFormat="1" ht="13.5" x14ac:dyDescent="0.3"/>
    <row r="6297" customFormat="1" ht="13.5" x14ac:dyDescent="0.3"/>
    <row r="6298" customFormat="1" ht="13.5" x14ac:dyDescent="0.3"/>
    <row r="6299" customFormat="1" ht="13.5" x14ac:dyDescent="0.3"/>
    <row r="6300" customFormat="1" ht="13.5" x14ac:dyDescent="0.3"/>
    <row r="6301" customFormat="1" ht="13.5" x14ac:dyDescent="0.3"/>
    <row r="6302" customFormat="1" ht="13.5" x14ac:dyDescent="0.3"/>
    <row r="6303" customFormat="1" ht="13.5" x14ac:dyDescent="0.3"/>
    <row r="6304" customFormat="1" ht="13.5" x14ac:dyDescent="0.3"/>
    <row r="6305" customFormat="1" ht="13.5" x14ac:dyDescent="0.3"/>
    <row r="6306" customFormat="1" ht="13.5" x14ac:dyDescent="0.3"/>
    <row r="6307" customFormat="1" ht="13.5" x14ac:dyDescent="0.3"/>
    <row r="6308" customFormat="1" ht="13.5" x14ac:dyDescent="0.3"/>
    <row r="6309" customFormat="1" ht="13.5" x14ac:dyDescent="0.3"/>
    <row r="6310" customFormat="1" ht="13.5" x14ac:dyDescent="0.3"/>
    <row r="6311" customFormat="1" ht="13.5" x14ac:dyDescent="0.3"/>
    <row r="6312" customFormat="1" ht="13.5" x14ac:dyDescent="0.3"/>
    <row r="6313" customFormat="1" ht="13.5" x14ac:dyDescent="0.3"/>
    <row r="6314" customFormat="1" ht="13.5" x14ac:dyDescent="0.3"/>
    <row r="6315" customFormat="1" ht="13.5" x14ac:dyDescent="0.3"/>
    <row r="6316" customFormat="1" ht="13.5" x14ac:dyDescent="0.3"/>
    <row r="6317" customFormat="1" ht="13.5" x14ac:dyDescent="0.3"/>
    <row r="6318" customFormat="1" ht="13.5" x14ac:dyDescent="0.3"/>
    <row r="6319" customFormat="1" ht="13.5" x14ac:dyDescent="0.3"/>
    <row r="6320" customFormat="1" ht="13.5" x14ac:dyDescent="0.3"/>
    <row r="6321" customFormat="1" ht="13.5" x14ac:dyDescent="0.3"/>
    <row r="6322" customFormat="1" ht="13.5" x14ac:dyDescent="0.3"/>
    <row r="6323" customFormat="1" ht="13.5" x14ac:dyDescent="0.3"/>
    <row r="6324" customFormat="1" ht="13.5" x14ac:dyDescent="0.3"/>
    <row r="6325" customFormat="1" ht="13.5" x14ac:dyDescent="0.3"/>
    <row r="6326" customFormat="1" ht="13.5" x14ac:dyDescent="0.3"/>
    <row r="6327" customFormat="1" ht="13.5" x14ac:dyDescent="0.3"/>
    <row r="6328" customFormat="1" ht="13.5" x14ac:dyDescent="0.3"/>
    <row r="6329" customFormat="1" ht="13.5" x14ac:dyDescent="0.3"/>
    <row r="6330" customFormat="1" ht="13.5" x14ac:dyDescent="0.3"/>
    <row r="6331" customFormat="1" ht="13.5" x14ac:dyDescent="0.3"/>
    <row r="6332" customFormat="1" ht="13.5" x14ac:dyDescent="0.3"/>
    <row r="6333" customFormat="1" ht="13.5" x14ac:dyDescent="0.3"/>
    <row r="6334" customFormat="1" ht="13.5" x14ac:dyDescent="0.3"/>
    <row r="6335" customFormat="1" ht="13.5" x14ac:dyDescent="0.3"/>
    <row r="6336" customFormat="1" ht="13.5" x14ac:dyDescent="0.3"/>
    <row r="6337" customFormat="1" ht="13.5" x14ac:dyDescent="0.3"/>
    <row r="6338" customFormat="1" ht="13.5" x14ac:dyDescent="0.3"/>
    <row r="6339" customFormat="1" ht="13.5" x14ac:dyDescent="0.3"/>
    <row r="6340" customFormat="1" ht="13.5" x14ac:dyDescent="0.3"/>
    <row r="6341" customFormat="1" ht="13.5" x14ac:dyDescent="0.3"/>
    <row r="6342" customFormat="1" ht="13.5" x14ac:dyDescent="0.3"/>
    <row r="6343" customFormat="1" ht="13.5" x14ac:dyDescent="0.3"/>
    <row r="6344" customFormat="1" ht="13.5" x14ac:dyDescent="0.3"/>
    <row r="6345" customFormat="1" ht="13.5" x14ac:dyDescent="0.3"/>
    <row r="6346" customFormat="1" ht="13.5" x14ac:dyDescent="0.3"/>
    <row r="6347" customFormat="1" ht="13.5" x14ac:dyDescent="0.3"/>
    <row r="6348" customFormat="1" ht="13.5" x14ac:dyDescent="0.3"/>
    <row r="6349" customFormat="1" ht="13.5" x14ac:dyDescent="0.3"/>
    <row r="6350" customFormat="1" ht="13.5" x14ac:dyDescent="0.3"/>
    <row r="6351" customFormat="1" ht="13.5" x14ac:dyDescent="0.3"/>
    <row r="6352" customFormat="1" ht="13.5" x14ac:dyDescent="0.3"/>
    <row r="6353" customFormat="1" ht="13.5" x14ac:dyDescent="0.3"/>
    <row r="6354" customFormat="1" ht="13.5" x14ac:dyDescent="0.3"/>
    <row r="6355" customFormat="1" ht="13.5" x14ac:dyDescent="0.3"/>
    <row r="6356" customFormat="1" ht="13.5" x14ac:dyDescent="0.3"/>
    <row r="6357" customFormat="1" ht="13.5" x14ac:dyDescent="0.3"/>
    <row r="6358" customFormat="1" ht="13.5" x14ac:dyDescent="0.3"/>
    <row r="6359" customFormat="1" ht="13.5" x14ac:dyDescent="0.3"/>
    <row r="6360" customFormat="1" ht="13.5" x14ac:dyDescent="0.3"/>
    <row r="6361" customFormat="1" ht="13.5" x14ac:dyDescent="0.3"/>
    <row r="6362" customFormat="1" ht="13.5" x14ac:dyDescent="0.3"/>
    <row r="6363" customFormat="1" ht="13.5" x14ac:dyDescent="0.3"/>
    <row r="6364" customFormat="1" ht="13.5" x14ac:dyDescent="0.3"/>
    <row r="6365" customFormat="1" ht="13.5" x14ac:dyDescent="0.3"/>
    <row r="6366" customFormat="1" ht="13.5" x14ac:dyDescent="0.3"/>
    <row r="6367" customFormat="1" ht="13.5" x14ac:dyDescent="0.3"/>
    <row r="6368" customFormat="1" ht="13.5" x14ac:dyDescent="0.3"/>
    <row r="6369" customFormat="1" ht="13.5" x14ac:dyDescent="0.3"/>
    <row r="6370" customFormat="1" ht="13.5" x14ac:dyDescent="0.3"/>
    <row r="6371" customFormat="1" ht="13.5" x14ac:dyDescent="0.3"/>
    <row r="6372" customFormat="1" ht="13.5" x14ac:dyDescent="0.3"/>
    <row r="6373" customFormat="1" ht="13.5" x14ac:dyDescent="0.3"/>
    <row r="6374" customFormat="1" ht="13.5" x14ac:dyDescent="0.3"/>
    <row r="6375" customFormat="1" ht="13.5" x14ac:dyDescent="0.3"/>
    <row r="6376" customFormat="1" ht="13.5" x14ac:dyDescent="0.3"/>
    <row r="6377" customFormat="1" ht="13.5" x14ac:dyDescent="0.3"/>
    <row r="6378" customFormat="1" ht="13.5" x14ac:dyDescent="0.3"/>
    <row r="6379" customFormat="1" ht="13.5" x14ac:dyDescent="0.3"/>
    <row r="6380" customFormat="1" ht="13.5" x14ac:dyDescent="0.3"/>
    <row r="6381" customFormat="1" ht="13.5" x14ac:dyDescent="0.3"/>
    <row r="6382" customFormat="1" ht="13.5" x14ac:dyDescent="0.3"/>
    <row r="6383" customFormat="1" ht="13.5" x14ac:dyDescent="0.3"/>
    <row r="6384" customFormat="1" ht="13.5" x14ac:dyDescent="0.3"/>
    <row r="6385" customFormat="1" ht="13.5" x14ac:dyDescent="0.3"/>
    <row r="6386" customFormat="1" ht="13.5" x14ac:dyDescent="0.3"/>
    <row r="6387" customFormat="1" ht="13.5" x14ac:dyDescent="0.3"/>
    <row r="6388" customFormat="1" ht="13.5" x14ac:dyDescent="0.3"/>
    <row r="6389" customFormat="1" ht="13.5" x14ac:dyDescent="0.3"/>
    <row r="6390" customFormat="1" ht="13.5" x14ac:dyDescent="0.3"/>
    <row r="6391" customFormat="1" ht="13.5" x14ac:dyDescent="0.3"/>
    <row r="6392" customFormat="1" ht="13.5" x14ac:dyDescent="0.3"/>
    <row r="6393" customFormat="1" ht="13.5" x14ac:dyDescent="0.3"/>
    <row r="6394" customFormat="1" ht="13.5" x14ac:dyDescent="0.3"/>
    <row r="6395" customFormat="1" ht="13.5" x14ac:dyDescent="0.3"/>
    <row r="6396" customFormat="1" ht="13.5" x14ac:dyDescent="0.3"/>
    <row r="6397" customFormat="1" ht="13.5" x14ac:dyDescent="0.3"/>
    <row r="6398" customFormat="1" ht="13.5" x14ac:dyDescent="0.3"/>
    <row r="6399" customFormat="1" ht="13.5" x14ac:dyDescent="0.3"/>
    <row r="6400" customFormat="1" ht="13.5" x14ac:dyDescent="0.3"/>
    <row r="6401" customFormat="1" ht="13.5" x14ac:dyDescent="0.3"/>
    <row r="6402" customFormat="1" ht="13.5" x14ac:dyDescent="0.3"/>
    <row r="6403" customFormat="1" ht="13.5" x14ac:dyDescent="0.3"/>
    <row r="6404" customFormat="1" ht="13.5" x14ac:dyDescent="0.3"/>
    <row r="6405" customFormat="1" ht="13.5" x14ac:dyDescent="0.3"/>
    <row r="6406" customFormat="1" ht="13.5" x14ac:dyDescent="0.3"/>
    <row r="6407" customFormat="1" ht="13.5" x14ac:dyDescent="0.3"/>
    <row r="6408" customFormat="1" ht="13.5" x14ac:dyDescent="0.3"/>
    <row r="6409" customFormat="1" ht="13.5" x14ac:dyDescent="0.3"/>
    <row r="6410" customFormat="1" ht="13.5" x14ac:dyDescent="0.3"/>
    <row r="6411" customFormat="1" ht="13.5" x14ac:dyDescent="0.3"/>
    <row r="6412" customFormat="1" ht="13.5" x14ac:dyDescent="0.3"/>
    <row r="6413" customFormat="1" ht="13.5" x14ac:dyDescent="0.3"/>
    <row r="6414" customFormat="1" ht="13.5" x14ac:dyDescent="0.3"/>
    <row r="6415" customFormat="1" ht="13.5" x14ac:dyDescent="0.3"/>
    <row r="6416" customFormat="1" ht="13.5" x14ac:dyDescent="0.3"/>
    <row r="6417" customFormat="1" ht="13.5" x14ac:dyDescent="0.3"/>
    <row r="6418" customFormat="1" ht="13.5" x14ac:dyDescent="0.3"/>
    <row r="6419" customFormat="1" ht="13.5" x14ac:dyDescent="0.3"/>
    <row r="6420" customFormat="1" ht="13.5" x14ac:dyDescent="0.3"/>
    <row r="6421" customFormat="1" ht="13.5" x14ac:dyDescent="0.3"/>
    <row r="6422" customFormat="1" ht="13.5" x14ac:dyDescent="0.3"/>
    <row r="6423" customFormat="1" ht="13.5" x14ac:dyDescent="0.3"/>
    <row r="6424" customFormat="1" ht="13.5" x14ac:dyDescent="0.3"/>
    <row r="6425" customFormat="1" ht="13.5" x14ac:dyDescent="0.3"/>
    <row r="6426" customFormat="1" ht="13.5" x14ac:dyDescent="0.3"/>
    <row r="6427" customFormat="1" ht="13.5" x14ac:dyDescent="0.3"/>
    <row r="6428" customFormat="1" ht="13.5" x14ac:dyDescent="0.3"/>
    <row r="6429" customFormat="1" ht="13.5" x14ac:dyDescent="0.3"/>
    <row r="6430" customFormat="1" ht="13.5" x14ac:dyDescent="0.3"/>
    <row r="6431" customFormat="1" ht="13.5" x14ac:dyDescent="0.3"/>
    <row r="6432" customFormat="1" ht="13.5" x14ac:dyDescent="0.3"/>
    <row r="6433" customFormat="1" ht="13.5" x14ac:dyDescent="0.3"/>
    <row r="6434" customFormat="1" ht="13.5" x14ac:dyDescent="0.3"/>
    <row r="6435" customFormat="1" ht="13.5" x14ac:dyDescent="0.3"/>
    <row r="6436" customFormat="1" ht="13.5" x14ac:dyDescent="0.3"/>
    <row r="6437" customFormat="1" ht="13.5" x14ac:dyDescent="0.3"/>
    <row r="6438" customFormat="1" ht="13.5" x14ac:dyDescent="0.3"/>
    <row r="6439" customFormat="1" ht="13.5" x14ac:dyDescent="0.3"/>
    <row r="6440" customFormat="1" ht="13.5" x14ac:dyDescent="0.3"/>
    <row r="6441" customFormat="1" ht="13.5" x14ac:dyDescent="0.3"/>
    <row r="6442" customFormat="1" ht="13.5" x14ac:dyDescent="0.3"/>
    <row r="6443" customFormat="1" ht="13.5" x14ac:dyDescent="0.3"/>
    <row r="6444" customFormat="1" ht="13.5" x14ac:dyDescent="0.3"/>
    <row r="6445" customFormat="1" ht="13.5" x14ac:dyDescent="0.3"/>
    <row r="6446" customFormat="1" ht="13.5" x14ac:dyDescent="0.3"/>
    <row r="6447" customFormat="1" ht="13.5" x14ac:dyDescent="0.3"/>
    <row r="6448" customFormat="1" ht="13.5" x14ac:dyDescent="0.3"/>
    <row r="6449" customFormat="1" ht="13.5" x14ac:dyDescent="0.3"/>
    <row r="6450" customFormat="1" ht="13.5" x14ac:dyDescent="0.3"/>
    <row r="6451" customFormat="1" ht="13.5" x14ac:dyDescent="0.3"/>
    <row r="6452" customFormat="1" ht="13.5" x14ac:dyDescent="0.3"/>
    <row r="6453" customFormat="1" ht="13.5" x14ac:dyDescent="0.3"/>
    <row r="6454" customFormat="1" ht="13.5" x14ac:dyDescent="0.3"/>
    <row r="6455" customFormat="1" ht="13.5" x14ac:dyDescent="0.3"/>
    <row r="6456" customFormat="1" ht="13.5" x14ac:dyDescent="0.3"/>
    <row r="6457" customFormat="1" ht="13.5" x14ac:dyDescent="0.3"/>
    <row r="6458" customFormat="1" ht="13.5" x14ac:dyDescent="0.3"/>
    <row r="6459" customFormat="1" ht="13.5" x14ac:dyDescent="0.3"/>
    <row r="6460" customFormat="1" ht="13.5" x14ac:dyDescent="0.3"/>
    <row r="6461" customFormat="1" ht="13.5" x14ac:dyDescent="0.3"/>
    <row r="6462" customFormat="1" ht="13.5" x14ac:dyDescent="0.3"/>
    <row r="6463" customFormat="1" ht="13.5" x14ac:dyDescent="0.3"/>
    <row r="6464" customFormat="1" ht="13.5" x14ac:dyDescent="0.3"/>
    <row r="6465" customFormat="1" ht="13.5" x14ac:dyDescent="0.3"/>
    <row r="6466" customFormat="1" ht="13.5" x14ac:dyDescent="0.3"/>
    <row r="6467" customFormat="1" ht="13.5" x14ac:dyDescent="0.3"/>
    <row r="6468" customFormat="1" ht="13.5" x14ac:dyDescent="0.3"/>
    <row r="6469" customFormat="1" ht="13.5" x14ac:dyDescent="0.3"/>
    <row r="6470" customFormat="1" ht="13.5" x14ac:dyDescent="0.3"/>
    <row r="6471" customFormat="1" ht="13.5" x14ac:dyDescent="0.3"/>
    <row r="6472" customFormat="1" ht="13.5" x14ac:dyDescent="0.3"/>
    <row r="6473" customFormat="1" ht="13.5" x14ac:dyDescent="0.3"/>
    <row r="6474" customFormat="1" ht="13.5" x14ac:dyDescent="0.3"/>
    <row r="6475" customFormat="1" ht="13.5" x14ac:dyDescent="0.3"/>
    <row r="6476" customFormat="1" ht="13.5" x14ac:dyDescent="0.3"/>
    <row r="6477" customFormat="1" ht="13.5" x14ac:dyDescent="0.3"/>
    <row r="6478" customFormat="1" ht="13.5" x14ac:dyDescent="0.3"/>
    <row r="6479" customFormat="1" ht="13.5" x14ac:dyDescent="0.3"/>
    <row r="6480" customFormat="1" ht="13.5" x14ac:dyDescent="0.3"/>
    <row r="6481" customFormat="1" ht="13.5" x14ac:dyDescent="0.3"/>
    <row r="6482" customFormat="1" ht="13.5" x14ac:dyDescent="0.3"/>
    <row r="6483" customFormat="1" ht="13.5" x14ac:dyDescent="0.3"/>
    <row r="6484" customFormat="1" ht="13.5" x14ac:dyDescent="0.3"/>
    <row r="6485" customFormat="1" ht="13.5" x14ac:dyDescent="0.3"/>
    <row r="6486" customFormat="1" ht="13.5" x14ac:dyDescent="0.3"/>
    <row r="6487" customFormat="1" ht="13.5" x14ac:dyDescent="0.3"/>
    <row r="6488" customFormat="1" ht="13.5" x14ac:dyDescent="0.3"/>
    <row r="6489" customFormat="1" ht="13.5" x14ac:dyDescent="0.3"/>
    <row r="6490" customFormat="1" ht="13.5" x14ac:dyDescent="0.3"/>
    <row r="6491" customFormat="1" ht="13.5" x14ac:dyDescent="0.3"/>
    <row r="6492" customFormat="1" ht="13.5" x14ac:dyDescent="0.3"/>
    <row r="6493" customFormat="1" ht="13.5" x14ac:dyDescent="0.3"/>
    <row r="6494" customFormat="1" ht="13.5" x14ac:dyDescent="0.3"/>
    <row r="6495" customFormat="1" ht="13.5" x14ac:dyDescent="0.3"/>
    <row r="6496" customFormat="1" ht="13.5" x14ac:dyDescent="0.3"/>
    <row r="6497" customFormat="1" ht="13.5" x14ac:dyDescent="0.3"/>
    <row r="6498" customFormat="1" ht="13.5" x14ac:dyDescent="0.3"/>
    <row r="6499" customFormat="1" ht="13.5" x14ac:dyDescent="0.3"/>
    <row r="6500" customFormat="1" ht="13.5" x14ac:dyDescent="0.3"/>
    <row r="6501" customFormat="1" ht="13.5" x14ac:dyDescent="0.3"/>
    <row r="6502" customFormat="1" ht="13.5" x14ac:dyDescent="0.3"/>
    <row r="6503" customFormat="1" ht="13.5" x14ac:dyDescent="0.3"/>
    <row r="6504" customFormat="1" ht="13.5" x14ac:dyDescent="0.3"/>
    <row r="6505" customFormat="1" ht="13.5" x14ac:dyDescent="0.3"/>
    <row r="6506" customFormat="1" ht="13.5" x14ac:dyDescent="0.3"/>
    <row r="6507" customFormat="1" ht="13.5" x14ac:dyDescent="0.3"/>
    <row r="6508" customFormat="1" ht="13.5" x14ac:dyDescent="0.3"/>
    <row r="6509" customFormat="1" ht="13.5" x14ac:dyDescent="0.3"/>
    <row r="6510" customFormat="1" ht="13.5" x14ac:dyDescent="0.3"/>
    <row r="6511" customFormat="1" ht="13.5" x14ac:dyDescent="0.3"/>
    <row r="6512" customFormat="1" ht="13.5" x14ac:dyDescent="0.3"/>
    <row r="6513" customFormat="1" ht="13.5" x14ac:dyDescent="0.3"/>
    <row r="6514" customFormat="1" ht="13.5" x14ac:dyDescent="0.3"/>
    <row r="6515" customFormat="1" ht="13.5" x14ac:dyDescent="0.3"/>
    <row r="6516" customFormat="1" ht="13.5" x14ac:dyDescent="0.3"/>
    <row r="6517" customFormat="1" ht="13.5" x14ac:dyDescent="0.3"/>
    <row r="6518" customFormat="1" ht="13.5" x14ac:dyDescent="0.3"/>
    <row r="6519" customFormat="1" ht="13.5" x14ac:dyDescent="0.3"/>
    <row r="6520" customFormat="1" ht="13.5" x14ac:dyDescent="0.3"/>
    <row r="6521" customFormat="1" ht="13.5" x14ac:dyDescent="0.3"/>
    <row r="6522" customFormat="1" ht="13.5" x14ac:dyDescent="0.3"/>
    <row r="6523" customFormat="1" ht="13.5" x14ac:dyDescent="0.3"/>
    <row r="6524" customFormat="1" ht="13.5" x14ac:dyDescent="0.3"/>
    <row r="6525" customFormat="1" ht="13.5" x14ac:dyDescent="0.3"/>
    <row r="6526" customFormat="1" ht="13.5" x14ac:dyDescent="0.3"/>
    <row r="6527" customFormat="1" ht="13.5" x14ac:dyDescent="0.3"/>
    <row r="6528" customFormat="1" ht="13.5" x14ac:dyDescent="0.3"/>
    <row r="6529" customFormat="1" ht="13.5" x14ac:dyDescent="0.3"/>
    <row r="6530" customFormat="1" ht="13.5" x14ac:dyDescent="0.3"/>
    <row r="6531" customFormat="1" ht="13.5" x14ac:dyDescent="0.3"/>
    <row r="6532" customFormat="1" ht="13.5" x14ac:dyDescent="0.3"/>
    <row r="6533" customFormat="1" ht="13.5" x14ac:dyDescent="0.3"/>
    <row r="6534" customFormat="1" ht="13.5" x14ac:dyDescent="0.3"/>
    <row r="6535" customFormat="1" ht="13.5" x14ac:dyDescent="0.3"/>
    <row r="6536" customFormat="1" ht="13.5" x14ac:dyDescent="0.3"/>
    <row r="6537" customFormat="1" ht="13.5" x14ac:dyDescent="0.3"/>
    <row r="6538" customFormat="1" ht="13.5" x14ac:dyDescent="0.3"/>
    <row r="6539" customFormat="1" ht="13.5" x14ac:dyDescent="0.3"/>
    <row r="6540" customFormat="1" ht="13.5" x14ac:dyDescent="0.3"/>
    <row r="6541" customFormat="1" ht="13.5" x14ac:dyDescent="0.3"/>
    <row r="6542" customFormat="1" ht="13.5" x14ac:dyDescent="0.3"/>
    <row r="6543" customFormat="1" ht="13.5" x14ac:dyDescent="0.3"/>
    <row r="6544" customFormat="1" ht="13.5" x14ac:dyDescent="0.3"/>
    <row r="6545" customFormat="1" ht="13.5" x14ac:dyDescent="0.3"/>
    <row r="6546" customFormat="1" ht="13.5" x14ac:dyDescent="0.3"/>
    <row r="6547" customFormat="1" ht="13.5" x14ac:dyDescent="0.3"/>
    <row r="6548" customFormat="1" ht="13.5" x14ac:dyDescent="0.3"/>
    <row r="6549" customFormat="1" ht="13.5" x14ac:dyDescent="0.3"/>
    <row r="6550" customFormat="1" ht="13.5" x14ac:dyDescent="0.3"/>
    <row r="6551" customFormat="1" ht="13.5" x14ac:dyDescent="0.3"/>
    <row r="6552" customFormat="1" ht="13.5" x14ac:dyDescent="0.3"/>
    <row r="6553" customFormat="1" ht="13.5" x14ac:dyDescent="0.3"/>
    <row r="6554" customFormat="1" ht="13.5" x14ac:dyDescent="0.3"/>
    <row r="6555" customFormat="1" ht="13.5" x14ac:dyDescent="0.3"/>
    <row r="6556" customFormat="1" ht="13.5" x14ac:dyDescent="0.3"/>
    <row r="6557" customFormat="1" ht="13.5" x14ac:dyDescent="0.3"/>
    <row r="6558" customFormat="1" ht="13.5" x14ac:dyDescent="0.3"/>
    <row r="6559" customFormat="1" ht="13.5" x14ac:dyDescent="0.3"/>
    <row r="6560" customFormat="1" ht="13.5" x14ac:dyDescent="0.3"/>
    <row r="6561" customFormat="1" ht="13.5" x14ac:dyDescent="0.3"/>
    <row r="6562" customFormat="1" ht="13.5" x14ac:dyDescent="0.3"/>
    <row r="6563" customFormat="1" ht="13.5" x14ac:dyDescent="0.3"/>
    <row r="6564" customFormat="1" ht="13.5" x14ac:dyDescent="0.3"/>
    <row r="6565" customFormat="1" ht="13.5" x14ac:dyDescent="0.3"/>
    <row r="6566" customFormat="1" ht="13.5" x14ac:dyDescent="0.3"/>
    <row r="6567" customFormat="1" ht="13.5" x14ac:dyDescent="0.3"/>
    <row r="6568" customFormat="1" ht="13.5" x14ac:dyDescent="0.3"/>
    <row r="6569" customFormat="1" ht="13.5" x14ac:dyDescent="0.3"/>
    <row r="6570" customFormat="1" ht="13.5" x14ac:dyDescent="0.3"/>
    <row r="6571" customFormat="1" ht="13.5" x14ac:dyDescent="0.3"/>
    <row r="6572" customFormat="1" ht="13.5" x14ac:dyDescent="0.3"/>
    <row r="6573" customFormat="1" ht="13.5" x14ac:dyDescent="0.3"/>
    <row r="6574" customFormat="1" ht="13.5" x14ac:dyDescent="0.3"/>
    <row r="6575" customFormat="1" ht="13.5" x14ac:dyDescent="0.3"/>
    <row r="6576" customFormat="1" ht="13.5" x14ac:dyDescent="0.3"/>
    <row r="6577" customFormat="1" ht="13.5" x14ac:dyDescent="0.3"/>
    <row r="6578" customFormat="1" ht="13.5" x14ac:dyDescent="0.3"/>
    <row r="6579" customFormat="1" ht="13.5" x14ac:dyDescent="0.3"/>
    <row r="6580" customFormat="1" ht="13.5" x14ac:dyDescent="0.3"/>
    <row r="6581" customFormat="1" ht="13.5" x14ac:dyDescent="0.3"/>
    <row r="6582" customFormat="1" ht="13.5" x14ac:dyDescent="0.3"/>
    <row r="6583" customFormat="1" ht="13.5" x14ac:dyDescent="0.3"/>
    <row r="6584" customFormat="1" ht="13.5" x14ac:dyDescent="0.3"/>
    <row r="6585" customFormat="1" ht="13.5" x14ac:dyDescent="0.3"/>
    <row r="6586" customFormat="1" ht="13.5" x14ac:dyDescent="0.3"/>
    <row r="6587" customFormat="1" ht="13.5" x14ac:dyDescent="0.3"/>
    <row r="6588" customFormat="1" ht="13.5" x14ac:dyDescent="0.3"/>
    <row r="6589" customFormat="1" ht="13.5" x14ac:dyDescent="0.3"/>
    <row r="6590" customFormat="1" ht="13.5" x14ac:dyDescent="0.3"/>
    <row r="6591" customFormat="1" ht="13.5" x14ac:dyDescent="0.3"/>
    <row r="6592" customFormat="1" ht="13.5" x14ac:dyDescent="0.3"/>
    <row r="6593" customFormat="1" ht="13.5" x14ac:dyDescent="0.3"/>
    <row r="6594" customFormat="1" ht="13.5" x14ac:dyDescent="0.3"/>
    <row r="6595" customFormat="1" ht="13.5" x14ac:dyDescent="0.3"/>
    <row r="6596" customFormat="1" ht="13.5" x14ac:dyDescent="0.3"/>
    <row r="6597" customFormat="1" ht="13.5" x14ac:dyDescent="0.3"/>
    <row r="6598" customFormat="1" ht="13.5" x14ac:dyDescent="0.3"/>
    <row r="6599" customFormat="1" ht="13.5" x14ac:dyDescent="0.3"/>
    <row r="6600" customFormat="1" ht="13.5" x14ac:dyDescent="0.3"/>
    <row r="6601" customFormat="1" ht="13.5" x14ac:dyDescent="0.3"/>
    <row r="6602" customFormat="1" ht="13.5" x14ac:dyDescent="0.3"/>
    <row r="6603" customFormat="1" ht="13.5" x14ac:dyDescent="0.3"/>
    <row r="6604" customFormat="1" ht="13.5" x14ac:dyDescent="0.3"/>
    <row r="6605" customFormat="1" ht="13.5" x14ac:dyDescent="0.3"/>
    <row r="6606" customFormat="1" ht="13.5" x14ac:dyDescent="0.3"/>
    <row r="6607" customFormat="1" ht="13.5" x14ac:dyDescent="0.3"/>
    <row r="6608" customFormat="1" ht="13.5" x14ac:dyDescent="0.3"/>
    <row r="6609" customFormat="1" ht="13.5" x14ac:dyDescent="0.3"/>
    <row r="6610" customFormat="1" ht="13.5" x14ac:dyDescent="0.3"/>
    <row r="6611" customFormat="1" ht="13.5" x14ac:dyDescent="0.3"/>
    <row r="6612" customFormat="1" ht="13.5" x14ac:dyDescent="0.3"/>
    <row r="6613" customFormat="1" ht="13.5" x14ac:dyDescent="0.3"/>
    <row r="6614" customFormat="1" ht="13.5" x14ac:dyDescent="0.3"/>
    <row r="6615" customFormat="1" ht="13.5" x14ac:dyDescent="0.3"/>
    <row r="6616" customFormat="1" ht="13.5" x14ac:dyDescent="0.3"/>
    <row r="6617" customFormat="1" ht="13.5" x14ac:dyDescent="0.3"/>
    <row r="6618" customFormat="1" ht="13.5" x14ac:dyDescent="0.3"/>
    <row r="6619" customFormat="1" ht="13.5" x14ac:dyDescent="0.3"/>
    <row r="6620" customFormat="1" ht="13.5" x14ac:dyDescent="0.3"/>
    <row r="6621" customFormat="1" ht="13.5" x14ac:dyDescent="0.3"/>
    <row r="6622" customFormat="1" ht="13.5" x14ac:dyDescent="0.3"/>
    <row r="6623" customFormat="1" ht="13.5" x14ac:dyDescent="0.3"/>
    <row r="6624" customFormat="1" ht="13.5" x14ac:dyDescent="0.3"/>
    <row r="6625" customFormat="1" ht="13.5" x14ac:dyDescent="0.3"/>
    <row r="6626" customFormat="1" ht="13.5" x14ac:dyDescent="0.3"/>
    <row r="6627" customFormat="1" ht="13.5" x14ac:dyDescent="0.3"/>
    <row r="6628" customFormat="1" ht="13.5" x14ac:dyDescent="0.3"/>
    <row r="6629" customFormat="1" ht="13.5" x14ac:dyDescent="0.3"/>
    <row r="6630" customFormat="1" ht="13.5" x14ac:dyDescent="0.3"/>
    <row r="6631" customFormat="1" ht="13.5" x14ac:dyDescent="0.3"/>
    <row r="6632" customFormat="1" ht="13.5" x14ac:dyDescent="0.3"/>
    <row r="6633" customFormat="1" ht="13.5" x14ac:dyDescent="0.3"/>
    <row r="6634" customFormat="1" ht="13.5" x14ac:dyDescent="0.3"/>
    <row r="6635" customFormat="1" ht="13.5" x14ac:dyDescent="0.3"/>
    <row r="6636" customFormat="1" ht="13.5" x14ac:dyDescent="0.3"/>
    <row r="6637" customFormat="1" ht="13.5" x14ac:dyDescent="0.3"/>
    <row r="6638" customFormat="1" ht="13.5" x14ac:dyDescent="0.3"/>
    <row r="6639" customFormat="1" ht="13.5" x14ac:dyDescent="0.3"/>
    <row r="6640" customFormat="1" ht="13.5" x14ac:dyDescent="0.3"/>
    <row r="6641" customFormat="1" ht="13.5" x14ac:dyDescent="0.3"/>
    <row r="6642" customFormat="1" ht="13.5" x14ac:dyDescent="0.3"/>
    <row r="6643" customFormat="1" ht="13.5" x14ac:dyDescent="0.3"/>
    <row r="6644" customFormat="1" ht="13.5" x14ac:dyDescent="0.3"/>
    <row r="6645" customFormat="1" ht="13.5" x14ac:dyDescent="0.3"/>
    <row r="6646" customFormat="1" ht="13.5" x14ac:dyDescent="0.3"/>
    <row r="6647" customFormat="1" ht="13.5" x14ac:dyDescent="0.3"/>
    <row r="6648" customFormat="1" ht="13.5" x14ac:dyDescent="0.3"/>
    <row r="6649" customFormat="1" ht="13.5" x14ac:dyDescent="0.3"/>
    <row r="6650" customFormat="1" ht="13.5" x14ac:dyDescent="0.3"/>
    <row r="6651" customFormat="1" ht="13.5" x14ac:dyDescent="0.3"/>
    <row r="6652" customFormat="1" ht="13.5" x14ac:dyDescent="0.3"/>
    <row r="6653" customFormat="1" ht="13.5" x14ac:dyDescent="0.3"/>
    <row r="6654" customFormat="1" ht="13.5" x14ac:dyDescent="0.3"/>
    <row r="6655" customFormat="1" ht="13.5" x14ac:dyDescent="0.3"/>
    <row r="6656" customFormat="1" ht="13.5" x14ac:dyDescent="0.3"/>
    <row r="6657" customFormat="1" ht="13.5" x14ac:dyDescent="0.3"/>
    <row r="6658" customFormat="1" ht="13.5" x14ac:dyDescent="0.3"/>
    <row r="6659" customFormat="1" ht="13.5" x14ac:dyDescent="0.3"/>
    <row r="6660" customFormat="1" ht="13.5" x14ac:dyDescent="0.3"/>
    <row r="6661" customFormat="1" ht="13.5" x14ac:dyDescent="0.3"/>
    <row r="6662" customFormat="1" ht="13.5" x14ac:dyDescent="0.3"/>
    <row r="6663" customFormat="1" ht="13.5" x14ac:dyDescent="0.3"/>
    <row r="6664" customFormat="1" ht="13.5" x14ac:dyDescent="0.3"/>
    <row r="6665" customFormat="1" ht="13.5" x14ac:dyDescent="0.3"/>
    <row r="6666" customFormat="1" ht="13.5" x14ac:dyDescent="0.3"/>
    <row r="6667" customFormat="1" ht="13.5" x14ac:dyDescent="0.3"/>
    <row r="6668" customFormat="1" ht="13.5" x14ac:dyDescent="0.3"/>
    <row r="6669" customFormat="1" ht="13.5" x14ac:dyDescent="0.3"/>
    <row r="6670" customFormat="1" ht="13.5" x14ac:dyDescent="0.3"/>
    <row r="6671" customFormat="1" ht="13.5" x14ac:dyDescent="0.3"/>
    <row r="6672" customFormat="1" ht="13.5" x14ac:dyDescent="0.3"/>
    <row r="6673" customFormat="1" ht="13.5" x14ac:dyDescent="0.3"/>
    <row r="6674" customFormat="1" ht="13.5" x14ac:dyDescent="0.3"/>
    <row r="6675" customFormat="1" ht="13.5" x14ac:dyDescent="0.3"/>
    <row r="6676" customFormat="1" ht="13.5" x14ac:dyDescent="0.3"/>
    <row r="6677" customFormat="1" ht="13.5" x14ac:dyDescent="0.3"/>
    <row r="6678" customFormat="1" ht="13.5" x14ac:dyDescent="0.3"/>
    <row r="6679" customFormat="1" ht="13.5" x14ac:dyDescent="0.3"/>
    <row r="6680" customFormat="1" ht="13.5" x14ac:dyDescent="0.3"/>
    <row r="6681" customFormat="1" ht="13.5" x14ac:dyDescent="0.3"/>
    <row r="6682" customFormat="1" ht="13.5" x14ac:dyDescent="0.3"/>
    <row r="6683" customFormat="1" ht="13.5" x14ac:dyDescent="0.3"/>
    <row r="6684" customFormat="1" ht="13.5" x14ac:dyDescent="0.3"/>
    <row r="6685" customFormat="1" ht="13.5" x14ac:dyDescent="0.3"/>
    <row r="6686" customFormat="1" ht="13.5" x14ac:dyDescent="0.3"/>
    <row r="6687" customFormat="1" ht="13.5" x14ac:dyDescent="0.3"/>
    <row r="6688" customFormat="1" ht="13.5" x14ac:dyDescent="0.3"/>
    <row r="6689" customFormat="1" ht="13.5" x14ac:dyDescent="0.3"/>
    <row r="6690" customFormat="1" ht="13.5" x14ac:dyDescent="0.3"/>
    <row r="6691" customFormat="1" ht="13.5" x14ac:dyDescent="0.3"/>
    <row r="6692" customFormat="1" ht="13.5" x14ac:dyDescent="0.3"/>
    <row r="6693" customFormat="1" ht="13.5" x14ac:dyDescent="0.3"/>
    <row r="6694" customFormat="1" ht="13.5" x14ac:dyDescent="0.3"/>
    <row r="6695" customFormat="1" ht="13.5" x14ac:dyDescent="0.3"/>
    <row r="6696" customFormat="1" ht="13.5" x14ac:dyDescent="0.3"/>
    <row r="6697" customFormat="1" ht="13.5" x14ac:dyDescent="0.3"/>
    <row r="6698" customFormat="1" ht="13.5" x14ac:dyDescent="0.3"/>
    <row r="6699" customFormat="1" ht="13.5" x14ac:dyDescent="0.3"/>
    <row r="6700" customFormat="1" ht="13.5" x14ac:dyDescent="0.3"/>
    <row r="6701" customFormat="1" ht="13.5" x14ac:dyDescent="0.3"/>
    <row r="6702" customFormat="1" ht="13.5" x14ac:dyDescent="0.3"/>
    <row r="6703" customFormat="1" ht="13.5" x14ac:dyDescent="0.3"/>
    <row r="6704" customFormat="1" ht="13.5" x14ac:dyDescent="0.3"/>
    <row r="6705" customFormat="1" ht="13.5" x14ac:dyDescent="0.3"/>
    <row r="6706" customFormat="1" ht="13.5" x14ac:dyDescent="0.3"/>
    <row r="6707" customFormat="1" ht="13.5" x14ac:dyDescent="0.3"/>
    <row r="6708" customFormat="1" ht="13.5" x14ac:dyDescent="0.3"/>
    <row r="6709" customFormat="1" ht="13.5" x14ac:dyDescent="0.3"/>
    <row r="6710" customFormat="1" ht="13.5" x14ac:dyDescent="0.3"/>
    <row r="6711" customFormat="1" ht="13.5" x14ac:dyDescent="0.3"/>
    <row r="6712" customFormat="1" ht="13.5" x14ac:dyDescent="0.3"/>
    <row r="6713" customFormat="1" ht="13.5" x14ac:dyDescent="0.3"/>
    <row r="6714" customFormat="1" ht="13.5" x14ac:dyDescent="0.3"/>
    <row r="6715" customFormat="1" ht="13.5" x14ac:dyDescent="0.3"/>
    <row r="6716" customFormat="1" ht="13.5" x14ac:dyDescent="0.3"/>
    <row r="6717" customFormat="1" ht="13.5" x14ac:dyDescent="0.3"/>
    <row r="6718" customFormat="1" ht="13.5" x14ac:dyDescent="0.3"/>
    <row r="6719" customFormat="1" ht="13.5" x14ac:dyDescent="0.3"/>
    <row r="6720" customFormat="1" ht="13.5" x14ac:dyDescent="0.3"/>
    <row r="6721" customFormat="1" ht="13.5" x14ac:dyDescent="0.3"/>
    <row r="6722" customFormat="1" ht="13.5" x14ac:dyDescent="0.3"/>
    <row r="6723" customFormat="1" ht="13.5" x14ac:dyDescent="0.3"/>
    <row r="6724" customFormat="1" ht="13.5" x14ac:dyDescent="0.3"/>
    <row r="6725" customFormat="1" ht="13.5" x14ac:dyDescent="0.3"/>
    <row r="6726" customFormat="1" ht="13.5" x14ac:dyDescent="0.3"/>
    <row r="6727" customFormat="1" ht="13.5" x14ac:dyDescent="0.3"/>
    <row r="6728" customFormat="1" ht="13.5" x14ac:dyDescent="0.3"/>
    <row r="6729" customFormat="1" ht="13.5" x14ac:dyDescent="0.3"/>
    <row r="6730" customFormat="1" ht="13.5" x14ac:dyDescent="0.3"/>
    <row r="6731" customFormat="1" ht="13.5" x14ac:dyDescent="0.3"/>
    <row r="6732" customFormat="1" ht="13.5" x14ac:dyDescent="0.3"/>
    <row r="6733" customFormat="1" ht="13.5" x14ac:dyDescent="0.3"/>
    <row r="6734" customFormat="1" ht="13.5" x14ac:dyDescent="0.3"/>
    <row r="6735" customFormat="1" ht="13.5" x14ac:dyDescent="0.3"/>
    <row r="6736" customFormat="1" ht="13.5" x14ac:dyDescent="0.3"/>
    <row r="6737" customFormat="1" ht="13.5" x14ac:dyDescent="0.3"/>
    <row r="6738" customFormat="1" ht="13.5" x14ac:dyDescent="0.3"/>
    <row r="6739" customFormat="1" ht="13.5" x14ac:dyDescent="0.3"/>
    <row r="6740" customFormat="1" ht="13.5" x14ac:dyDescent="0.3"/>
    <row r="6741" customFormat="1" ht="13.5" x14ac:dyDescent="0.3"/>
    <row r="6742" customFormat="1" ht="13.5" x14ac:dyDescent="0.3"/>
    <row r="6743" customFormat="1" ht="13.5" x14ac:dyDescent="0.3"/>
    <row r="6744" customFormat="1" ht="13.5" x14ac:dyDescent="0.3"/>
    <row r="6745" customFormat="1" ht="13.5" x14ac:dyDescent="0.3"/>
    <row r="6746" customFormat="1" ht="13.5" x14ac:dyDescent="0.3"/>
    <row r="6747" customFormat="1" ht="13.5" x14ac:dyDescent="0.3"/>
    <row r="6748" customFormat="1" ht="13.5" x14ac:dyDescent="0.3"/>
    <row r="6749" customFormat="1" ht="13.5" x14ac:dyDescent="0.3"/>
    <row r="6750" customFormat="1" ht="13.5" x14ac:dyDescent="0.3"/>
    <row r="6751" customFormat="1" ht="13.5" x14ac:dyDescent="0.3"/>
    <row r="6752" customFormat="1" ht="13.5" x14ac:dyDescent="0.3"/>
    <row r="6753" customFormat="1" ht="13.5" x14ac:dyDescent="0.3"/>
    <row r="6754" customFormat="1" ht="13.5" x14ac:dyDescent="0.3"/>
    <row r="6755" customFormat="1" ht="13.5" x14ac:dyDescent="0.3"/>
    <row r="6756" customFormat="1" ht="13.5" x14ac:dyDescent="0.3"/>
    <row r="6757" customFormat="1" ht="13.5" x14ac:dyDescent="0.3"/>
    <row r="6758" customFormat="1" ht="13.5" x14ac:dyDescent="0.3"/>
    <row r="6759" customFormat="1" ht="13.5" x14ac:dyDescent="0.3"/>
    <row r="6760" customFormat="1" ht="13.5" x14ac:dyDescent="0.3"/>
    <row r="6761" customFormat="1" ht="13.5" x14ac:dyDescent="0.3"/>
    <row r="6762" customFormat="1" ht="13.5" x14ac:dyDescent="0.3"/>
    <row r="6763" customFormat="1" ht="13.5" x14ac:dyDescent="0.3"/>
    <row r="6764" customFormat="1" ht="13.5" x14ac:dyDescent="0.3"/>
    <row r="6765" customFormat="1" ht="13.5" x14ac:dyDescent="0.3"/>
    <row r="6766" customFormat="1" ht="13.5" x14ac:dyDescent="0.3"/>
    <row r="6767" customFormat="1" ht="13.5" x14ac:dyDescent="0.3"/>
    <row r="6768" customFormat="1" ht="13.5" x14ac:dyDescent="0.3"/>
    <row r="6769" customFormat="1" ht="13.5" x14ac:dyDescent="0.3"/>
    <row r="6770" customFormat="1" ht="13.5" x14ac:dyDescent="0.3"/>
    <row r="6771" customFormat="1" ht="13.5" x14ac:dyDescent="0.3"/>
    <row r="6772" customFormat="1" ht="13.5" x14ac:dyDescent="0.3"/>
    <row r="6773" customFormat="1" ht="13.5" x14ac:dyDescent="0.3"/>
    <row r="6774" customFormat="1" ht="13.5" x14ac:dyDescent="0.3"/>
    <row r="6775" customFormat="1" ht="13.5" x14ac:dyDescent="0.3"/>
    <row r="6776" customFormat="1" ht="13.5" x14ac:dyDescent="0.3"/>
    <row r="6777" customFormat="1" ht="13.5" x14ac:dyDescent="0.3"/>
    <row r="6778" customFormat="1" ht="13.5" x14ac:dyDescent="0.3"/>
    <row r="6779" customFormat="1" ht="13.5" x14ac:dyDescent="0.3"/>
    <row r="6780" customFormat="1" ht="13.5" x14ac:dyDescent="0.3"/>
    <row r="6781" customFormat="1" ht="13.5" x14ac:dyDescent="0.3"/>
    <row r="6782" customFormat="1" ht="13.5" x14ac:dyDescent="0.3"/>
    <row r="6783" customFormat="1" ht="13.5" x14ac:dyDescent="0.3"/>
    <row r="6784" customFormat="1" ht="13.5" x14ac:dyDescent="0.3"/>
    <row r="6785" customFormat="1" ht="13.5" x14ac:dyDescent="0.3"/>
    <row r="6786" customFormat="1" ht="13.5" x14ac:dyDescent="0.3"/>
    <row r="6787" customFormat="1" ht="13.5" x14ac:dyDescent="0.3"/>
    <row r="6788" customFormat="1" ht="13.5" x14ac:dyDescent="0.3"/>
    <row r="6789" customFormat="1" ht="13.5" x14ac:dyDescent="0.3"/>
    <row r="6790" customFormat="1" ht="13.5" x14ac:dyDescent="0.3"/>
    <row r="6791" customFormat="1" ht="13.5" x14ac:dyDescent="0.3"/>
    <row r="6792" customFormat="1" ht="13.5" x14ac:dyDescent="0.3"/>
    <row r="6793" customFormat="1" ht="13.5" x14ac:dyDescent="0.3"/>
    <row r="6794" customFormat="1" ht="13.5" x14ac:dyDescent="0.3"/>
    <row r="6795" customFormat="1" ht="13.5" x14ac:dyDescent="0.3"/>
    <row r="6796" customFormat="1" ht="13.5" x14ac:dyDescent="0.3"/>
    <row r="6797" customFormat="1" ht="13.5" x14ac:dyDescent="0.3"/>
    <row r="6798" customFormat="1" ht="13.5" x14ac:dyDescent="0.3"/>
    <row r="6799" customFormat="1" ht="13.5" x14ac:dyDescent="0.3"/>
    <row r="6800" customFormat="1" ht="13.5" x14ac:dyDescent="0.3"/>
    <row r="6801" customFormat="1" ht="13.5" x14ac:dyDescent="0.3"/>
    <row r="6802" customFormat="1" ht="13.5" x14ac:dyDescent="0.3"/>
    <row r="6803" customFormat="1" ht="13.5" x14ac:dyDescent="0.3"/>
    <row r="6804" customFormat="1" ht="13.5" x14ac:dyDescent="0.3"/>
    <row r="6805" customFormat="1" ht="13.5" x14ac:dyDescent="0.3"/>
    <row r="6806" customFormat="1" ht="13.5" x14ac:dyDescent="0.3"/>
    <row r="6807" customFormat="1" ht="13.5" x14ac:dyDescent="0.3"/>
    <row r="6808" customFormat="1" ht="13.5" x14ac:dyDescent="0.3"/>
    <row r="6809" customFormat="1" ht="13.5" x14ac:dyDescent="0.3"/>
    <row r="6810" customFormat="1" ht="13.5" x14ac:dyDescent="0.3"/>
    <row r="6811" customFormat="1" ht="13.5" x14ac:dyDescent="0.3"/>
    <row r="6812" customFormat="1" ht="13.5" x14ac:dyDescent="0.3"/>
    <row r="6813" customFormat="1" ht="13.5" x14ac:dyDescent="0.3"/>
    <row r="6814" customFormat="1" ht="13.5" x14ac:dyDescent="0.3"/>
    <row r="6815" customFormat="1" ht="13.5" x14ac:dyDescent="0.3"/>
    <row r="6816" customFormat="1" ht="13.5" x14ac:dyDescent="0.3"/>
    <row r="6817" customFormat="1" ht="13.5" x14ac:dyDescent="0.3"/>
    <row r="6818" customFormat="1" ht="13.5" x14ac:dyDescent="0.3"/>
    <row r="6819" customFormat="1" ht="13.5" x14ac:dyDescent="0.3"/>
    <row r="6820" customFormat="1" ht="13.5" x14ac:dyDescent="0.3"/>
    <row r="6821" customFormat="1" ht="13.5" x14ac:dyDescent="0.3"/>
    <row r="6822" customFormat="1" ht="13.5" x14ac:dyDescent="0.3"/>
    <row r="6823" customFormat="1" ht="13.5" x14ac:dyDescent="0.3"/>
    <row r="6824" customFormat="1" ht="13.5" x14ac:dyDescent="0.3"/>
    <row r="6825" customFormat="1" ht="13.5" x14ac:dyDescent="0.3"/>
    <row r="6826" customFormat="1" ht="13.5" x14ac:dyDescent="0.3"/>
    <row r="6827" customFormat="1" ht="13.5" x14ac:dyDescent="0.3"/>
    <row r="6828" customFormat="1" ht="13.5" x14ac:dyDescent="0.3"/>
    <row r="6829" customFormat="1" ht="13.5" x14ac:dyDescent="0.3"/>
    <row r="6830" customFormat="1" ht="13.5" x14ac:dyDescent="0.3"/>
    <row r="6831" customFormat="1" ht="13.5" x14ac:dyDescent="0.3"/>
    <row r="6832" customFormat="1" ht="13.5" x14ac:dyDescent="0.3"/>
    <row r="6833" customFormat="1" ht="13.5" x14ac:dyDescent="0.3"/>
    <row r="6834" customFormat="1" ht="13.5" x14ac:dyDescent="0.3"/>
    <row r="6835" customFormat="1" ht="13.5" x14ac:dyDescent="0.3"/>
    <row r="6836" customFormat="1" ht="13.5" x14ac:dyDescent="0.3"/>
    <row r="6837" customFormat="1" ht="13.5" x14ac:dyDescent="0.3"/>
    <row r="6838" customFormat="1" ht="13.5" x14ac:dyDescent="0.3"/>
    <row r="6839" customFormat="1" ht="13.5" x14ac:dyDescent="0.3"/>
    <row r="6840" customFormat="1" ht="13.5" x14ac:dyDescent="0.3"/>
    <row r="6841" customFormat="1" ht="13.5" x14ac:dyDescent="0.3"/>
    <row r="6842" customFormat="1" ht="13.5" x14ac:dyDescent="0.3"/>
    <row r="6843" customFormat="1" ht="13.5" x14ac:dyDescent="0.3"/>
    <row r="6844" customFormat="1" ht="13.5" x14ac:dyDescent="0.3"/>
    <row r="6845" customFormat="1" ht="13.5" x14ac:dyDescent="0.3"/>
    <row r="6846" customFormat="1" ht="13.5" x14ac:dyDescent="0.3"/>
    <row r="6847" customFormat="1" ht="13.5" x14ac:dyDescent="0.3"/>
    <row r="6848" customFormat="1" ht="13.5" x14ac:dyDescent="0.3"/>
    <row r="6849" customFormat="1" ht="13.5" x14ac:dyDescent="0.3"/>
    <row r="6850" customFormat="1" ht="13.5" x14ac:dyDescent="0.3"/>
    <row r="6851" customFormat="1" ht="13.5" x14ac:dyDescent="0.3"/>
    <row r="6852" customFormat="1" ht="13.5" x14ac:dyDescent="0.3"/>
    <row r="6853" customFormat="1" ht="13.5" x14ac:dyDescent="0.3"/>
    <row r="6854" customFormat="1" ht="13.5" x14ac:dyDescent="0.3"/>
    <row r="6855" customFormat="1" ht="13.5" x14ac:dyDescent="0.3"/>
    <row r="6856" customFormat="1" ht="13.5" x14ac:dyDescent="0.3"/>
    <row r="6857" customFormat="1" ht="13.5" x14ac:dyDescent="0.3"/>
    <row r="6858" customFormat="1" ht="13.5" x14ac:dyDescent="0.3"/>
    <row r="6859" customFormat="1" ht="13.5" x14ac:dyDescent="0.3"/>
    <row r="6860" customFormat="1" ht="13.5" x14ac:dyDescent="0.3"/>
    <row r="6861" customFormat="1" ht="13.5" x14ac:dyDescent="0.3"/>
    <row r="6862" customFormat="1" ht="13.5" x14ac:dyDescent="0.3"/>
    <row r="6863" customFormat="1" ht="13.5" x14ac:dyDescent="0.3"/>
    <row r="6864" customFormat="1" ht="13.5" x14ac:dyDescent="0.3"/>
    <row r="6865" customFormat="1" ht="13.5" x14ac:dyDescent="0.3"/>
    <row r="6866" customFormat="1" ht="13.5" x14ac:dyDescent="0.3"/>
    <row r="6867" customFormat="1" ht="13.5" x14ac:dyDescent="0.3"/>
    <row r="6868" customFormat="1" ht="13.5" x14ac:dyDescent="0.3"/>
    <row r="6869" customFormat="1" ht="13.5" x14ac:dyDescent="0.3"/>
    <row r="6870" customFormat="1" ht="13.5" x14ac:dyDescent="0.3"/>
    <row r="6871" customFormat="1" ht="13.5" x14ac:dyDescent="0.3"/>
    <row r="6872" customFormat="1" ht="13.5" x14ac:dyDescent="0.3"/>
    <row r="6873" customFormat="1" ht="13.5" x14ac:dyDescent="0.3"/>
    <row r="6874" customFormat="1" ht="13.5" x14ac:dyDescent="0.3"/>
    <row r="6875" customFormat="1" ht="13.5" x14ac:dyDescent="0.3"/>
    <row r="6876" customFormat="1" ht="13.5" x14ac:dyDescent="0.3"/>
    <row r="6877" customFormat="1" ht="13.5" x14ac:dyDescent="0.3"/>
    <row r="6878" customFormat="1" ht="13.5" x14ac:dyDescent="0.3"/>
    <row r="6879" customFormat="1" ht="13.5" x14ac:dyDescent="0.3"/>
    <row r="6880" customFormat="1" ht="13.5" x14ac:dyDescent="0.3"/>
    <row r="6881" customFormat="1" ht="13.5" x14ac:dyDescent="0.3"/>
    <row r="6882" customFormat="1" ht="13.5" x14ac:dyDescent="0.3"/>
    <row r="6883" customFormat="1" ht="13.5" x14ac:dyDescent="0.3"/>
    <row r="6884" customFormat="1" ht="13.5" x14ac:dyDescent="0.3"/>
    <row r="6885" customFormat="1" ht="13.5" x14ac:dyDescent="0.3"/>
    <row r="6886" customFormat="1" ht="13.5" x14ac:dyDescent="0.3"/>
    <row r="6887" customFormat="1" ht="13.5" x14ac:dyDescent="0.3"/>
    <row r="6888" customFormat="1" ht="13.5" x14ac:dyDescent="0.3"/>
    <row r="6889" customFormat="1" ht="13.5" x14ac:dyDescent="0.3"/>
    <row r="6890" customFormat="1" ht="13.5" x14ac:dyDescent="0.3"/>
    <row r="6891" customFormat="1" ht="13.5" x14ac:dyDescent="0.3"/>
    <row r="6892" customFormat="1" ht="13.5" x14ac:dyDescent="0.3"/>
    <row r="6893" customFormat="1" ht="13.5" x14ac:dyDescent="0.3"/>
    <row r="6894" customFormat="1" ht="13.5" x14ac:dyDescent="0.3"/>
    <row r="6895" customFormat="1" ht="13.5" x14ac:dyDescent="0.3"/>
    <row r="6896" customFormat="1" ht="13.5" x14ac:dyDescent="0.3"/>
    <row r="6897" customFormat="1" ht="13.5" x14ac:dyDescent="0.3"/>
    <row r="6898" customFormat="1" ht="13.5" x14ac:dyDescent="0.3"/>
    <row r="6899" customFormat="1" ht="13.5" x14ac:dyDescent="0.3"/>
    <row r="6900" customFormat="1" ht="13.5" x14ac:dyDescent="0.3"/>
    <row r="6901" customFormat="1" ht="13.5" x14ac:dyDescent="0.3"/>
    <row r="6902" customFormat="1" ht="13.5" x14ac:dyDescent="0.3"/>
    <row r="6903" customFormat="1" ht="13.5" x14ac:dyDescent="0.3"/>
    <row r="6904" customFormat="1" ht="13.5" x14ac:dyDescent="0.3"/>
    <row r="6905" customFormat="1" ht="13.5" x14ac:dyDescent="0.3"/>
    <row r="6906" customFormat="1" ht="13.5" x14ac:dyDescent="0.3"/>
    <row r="6907" customFormat="1" ht="13.5" x14ac:dyDescent="0.3"/>
    <row r="6908" customFormat="1" ht="13.5" x14ac:dyDescent="0.3"/>
    <row r="6909" customFormat="1" ht="13.5" x14ac:dyDescent="0.3"/>
    <row r="6910" customFormat="1" ht="13.5" x14ac:dyDescent="0.3"/>
    <row r="6911" customFormat="1" ht="13.5" x14ac:dyDescent="0.3"/>
    <row r="6912" customFormat="1" ht="13.5" x14ac:dyDescent="0.3"/>
    <row r="6913" customFormat="1" ht="13.5" x14ac:dyDescent="0.3"/>
    <row r="6914" customFormat="1" ht="13.5" x14ac:dyDescent="0.3"/>
    <row r="6915" customFormat="1" ht="13.5" x14ac:dyDescent="0.3"/>
    <row r="6916" customFormat="1" ht="13.5" x14ac:dyDescent="0.3"/>
    <row r="6917" customFormat="1" ht="13.5" x14ac:dyDescent="0.3"/>
    <row r="6918" customFormat="1" ht="13.5" x14ac:dyDescent="0.3"/>
    <row r="6919" customFormat="1" ht="13.5" x14ac:dyDescent="0.3"/>
    <row r="6920" customFormat="1" ht="13.5" x14ac:dyDescent="0.3"/>
    <row r="6921" customFormat="1" ht="13.5" x14ac:dyDescent="0.3"/>
    <row r="6922" customFormat="1" ht="13.5" x14ac:dyDescent="0.3"/>
    <row r="6923" customFormat="1" ht="13.5" x14ac:dyDescent="0.3"/>
    <row r="6924" customFormat="1" ht="13.5" x14ac:dyDescent="0.3"/>
    <row r="6925" customFormat="1" ht="13.5" x14ac:dyDescent="0.3"/>
    <row r="6926" customFormat="1" ht="13.5" x14ac:dyDescent="0.3"/>
    <row r="6927" customFormat="1" ht="13.5" x14ac:dyDescent="0.3"/>
    <row r="6928" customFormat="1" ht="13.5" x14ac:dyDescent="0.3"/>
    <row r="6929" customFormat="1" ht="13.5" x14ac:dyDescent="0.3"/>
    <row r="6930" customFormat="1" ht="13.5" x14ac:dyDescent="0.3"/>
    <row r="6931" customFormat="1" ht="13.5" x14ac:dyDescent="0.3"/>
    <row r="6932" customFormat="1" ht="13.5" x14ac:dyDescent="0.3"/>
    <row r="6933" customFormat="1" ht="13.5" x14ac:dyDescent="0.3"/>
    <row r="6934" customFormat="1" ht="13.5" x14ac:dyDescent="0.3"/>
    <row r="6935" customFormat="1" ht="13.5" x14ac:dyDescent="0.3"/>
    <row r="6936" customFormat="1" ht="13.5" x14ac:dyDescent="0.3"/>
    <row r="6937" customFormat="1" ht="13.5" x14ac:dyDescent="0.3"/>
    <row r="6938" customFormat="1" ht="13.5" x14ac:dyDescent="0.3"/>
    <row r="6939" customFormat="1" ht="13.5" x14ac:dyDescent="0.3"/>
    <row r="6940" customFormat="1" ht="13.5" x14ac:dyDescent="0.3"/>
    <row r="6941" customFormat="1" ht="13.5" x14ac:dyDescent="0.3"/>
    <row r="6942" customFormat="1" ht="13.5" x14ac:dyDescent="0.3"/>
    <row r="6943" customFormat="1" ht="13.5" x14ac:dyDescent="0.3"/>
    <row r="6944" customFormat="1" ht="13.5" x14ac:dyDescent="0.3"/>
    <row r="6945" customFormat="1" ht="13.5" x14ac:dyDescent="0.3"/>
    <row r="6946" customFormat="1" ht="13.5" x14ac:dyDescent="0.3"/>
    <row r="6947" customFormat="1" ht="13.5" x14ac:dyDescent="0.3"/>
    <row r="6948" customFormat="1" ht="13.5" x14ac:dyDescent="0.3"/>
    <row r="6949" customFormat="1" ht="13.5" x14ac:dyDescent="0.3"/>
    <row r="6950" customFormat="1" ht="13.5" x14ac:dyDescent="0.3"/>
    <row r="6951" customFormat="1" ht="13.5" x14ac:dyDescent="0.3"/>
    <row r="6952" customFormat="1" ht="13.5" x14ac:dyDescent="0.3"/>
    <row r="6953" customFormat="1" ht="13.5" x14ac:dyDescent="0.3"/>
    <row r="6954" customFormat="1" ht="13.5" x14ac:dyDescent="0.3"/>
    <row r="6955" customFormat="1" ht="13.5" x14ac:dyDescent="0.3"/>
    <row r="6956" customFormat="1" ht="13.5" x14ac:dyDescent="0.3"/>
    <row r="6957" customFormat="1" ht="13.5" x14ac:dyDescent="0.3"/>
    <row r="6958" customFormat="1" ht="13.5" x14ac:dyDescent="0.3"/>
    <row r="6959" customFormat="1" ht="13.5" x14ac:dyDescent="0.3"/>
    <row r="6960" customFormat="1" ht="13.5" x14ac:dyDescent="0.3"/>
    <row r="6961" customFormat="1" ht="13.5" x14ac:dyDescent="0.3"/>
    <row r="6962" customFormat="1" ht="13.5" x14ac:dyDescent="0.3"/>
    <row r="6963" customFormat="1" ht="13.5" x14ac:dyDescent="0.3"/>
    <row r="6964" customFormat="1" ht="13.5" x14ac:dyDescent="0.3"/>
    <row r="6965" customFormat="1" ht="13.5" x14ac:dyDescent="0.3"/>
    <row r="6966" customFormat="1" ht="13.5" x14ac:dyDescent="0.3"/>
    <row r="6967" customFormat="1" ht="13.5" x14ac:dyDescent="0.3"/>
    <row r="6968" customFormat="1" ht="13.5" x14ac:dyDescent="0.3"/>
    <row r="6969" customFormat="1" ht="13.5" x14ac:dyDescent="0.3"/>
    <row r="6970" customFormat="1" ht="13.5" x14ac:dyDescent="0.3"/>
    <row r="6971" customFormat="1" ht="13.5" x14ac:dyDescent="0.3"/>
    <row r="6972" customFormat="1" ht="13.5" x14ac:dyDescent="0.3"/>
    <row r="6973" customFormat="1" ht="13.5" x14ac:dyDescent="0.3"/>
    <row r="6974" customFormat="1" ht="13.5" x14ac:dyDescent="0.3"/>
    <row r="6975" customFormat="1" ht="13.5" x14ac:dyDescent="0.3"/>
    <row r="6976" customFormat="1" ht="13.5" x14ac:dyDescent="0.3"/>
    <row r="6977" customFormat="1" ht="13.5" x14ac:dyDescent="0.3"/>
    <row r="6978" customFormat="1" ht="13.5" x14ac:dyDescent="0.3"/>
    <row r="6979" customFormat="1" ht="13.5" x14ac:dyDescent="0.3"/>
    <row r="6980" customFormat="1" ht="13.5" x14ac:dyDescent="0.3"/>
    <row r="6981" customFormat="1" ht="13.5" x14ac:dyDescent="0.3"/>
    <row r="6982" customFormat="1" ht="13.5" x14ac:dyDescent="0.3"/>
    <row r="6983" customFormat="1" ht="13.5" x14ac:dyDescent="0.3"/>
    <row r="6984" customFormat="1" ht="13.5" x14ac:dyDescent="0.3"/>
    <row r="6985" customFormat="1" ht="13.5" x14ac:dyDescent="0.3"/>
    <row r="6986" customFormat="1" ht="13.5" x14ac:dyDescent="0.3"/>
    <row r="6987" customFormat="1" ht="13.5" x14ac:dyDescent="0.3"/>
    <row r="6988" customFormat="1" ht="13.5" x14ac:dyDescent="0.3"/>
    <row r="6989" customFormat="1" ht="13.5" x14ac:dyDescent="0.3"/>
    <row r="6990" customFormat="1" ht="13.5" x14ac:dyDescent="0.3"/>
    <row r="6991" customFormat="1" ht="13.5" x14ac:dyDescent="0.3"/>
    <row r="6992" customFormat="1" ht="13.5" x14ac:dyDescent="0.3"/>
    <row r="6993" customFormat="1" ht="13.5" x14ac:dyDescent="0.3"/>
    <row r="6994" customFormat="1" ht="13.5" x14ac:dyDescent="0.3"/>
    <row r="6995" customFormat="1" ht="13.5" x14ac:dyDescent="0.3"/>
    <row r="6996" customFormat="1" ht="13.5" x14ac:dyDescent="0.3"/>
    <row r="6997" customFormat="1" ht="13.5" x14ac:dyDescent="0.3"/>
    <row r="6998" customFormat="1" ht="13.5" x14ac:dyDescent="0.3"/>
    <row r="6999" customFormat="1" ht="13.5" x14ac:dyDescent="0.3"/>
    <row r="7000" customFormat="1" ht="13.5" x14ac:dyDescent="0.3"/>
    <row r="7001" customFormat="1" ht="13.5" x14ac:dyDescent="0.3"/>
    <row r="7002" customFormat="1" ht="13.5" x14ac:dyDescent="0.3"/>
    <row r="7003" customFormat="1" ht="13.5" x14ac:dyDescent="0.3"/>
    <row r="7004" customFormat="1" ht="13.5" x14ac:dyDescent="0.3"/>
    <row r="7005" customFormat="1" ht="13.5" x14ac:dyDescent="0.3"/>
    <row r="7006" customFormat="1" ht="13.5" x14ac:dyDescent="0.3"/>
    <row r="7007" customFormat="1" ht="13.5" x14ac:dyDescent="0.3"/>
    <row r="7008" customFormat="1" ht="13.5" x14ac:dyDescent="0.3"/>
    <row r="7009" customFormat="1" ht="13.5" x14ac:dyDescent="0.3"/>
    <row r="7010" customFormat="1" ht="13.5" x14ac:dyDescent="0.3"/>
    <row r="7011" customFormat="1" ht="13.5" x14ac:dyDescent="0.3"/>
    <row r="7012" customFormat="1" ht="13.5" x14ac:dyDescent="0.3"/>
    <row r="7013" customFormat="1" ht="13.5" x14ac:dyDescent="0.3"/>
    <row r="7014" customFormat="1" ht="13.5" x14ac:dyDescent="0.3"/>
    <row r="7015" customFormat="1" ht="13.5" x14ac:dyDescent="0.3"/>
    <row r="7016" customFormat="1" ht="13.5" x14ac:dyDescent="0.3"/>
    <row r="7017" customFormat="1" ht="13.5" x14ac:dyDescent="0.3"/>
    <row r="7018" customFormat="1" ht="13.5" x14ac:dyDescent="0.3"/>
    <row r="7019" customFormat="1" ht="13.5" x14ac:dyDescent="0.3"/>
    <row r="7020" customFormat="1" ht="13.5" x14ac:dyDescent="0.3"/>
    <row r="7021" customFormat="1" ht="13.5" x14ac:dyDescent="0.3"/>
    <row r="7022" customFormat="1" ht="13.5" x14ac:dyDescent="0.3"/>
    <row r="7023" customFormat="1" ht="13.5" x14ac:dyDescent="0.3"/>
    <row r="7024" customFormat="1" ht="13.5" x14ac:dyDescent="0.3"/>
    <row r="7025" customFormat="1" ht="13.5" x14ac:dyDescent="0.3"/>
    <row r="7026" customFormat="1" ht="13.5" x14ac:dyDescent="0.3"/>
    <row r="7027" customFormat="1" ht="13.5" x14ac:dyDescent="0.3"/>
    <row r="7028" customFormat="1" ht="13.5" x14ac:dyDescent="0.3"/>
    <row r="7029" customFormat="1" ht="13.5" x14ac:dyDescent="0.3"/>
    <row r="7030" customFormat="1" ht="13.5" x14ac:dyDescent="0.3"/>
    <row r="7031" customFormat="1" ht="13.5" x14ac:dyDescent="0.3"/>
    <row r="7032" customFormat="1" ht="13.5" x14ac:dyDescent="0.3"/>
    <row r="7033" customFormat="1" ht="13.5" x14ac:dyDescent="0.3"/>
    <row r="7034" customFormat="1" ht="13.5" x14ac:dyDescent="0.3"/>
    <row r="7035" customFormat="1" ht="13.5" x14ac:dyDescent="0.3"/>
    <row r="7036" customFormat="1" ht="13.5" x14ac:dyDescent="0.3"/>
    <row r="7037" customFormat="1" ht="13.5" x14ac:dyDescent="0.3"/>
    <row r="7038" customFormat="1" ht="13.5" x14ac:dyDescent="0.3"/>
    <row r="7039" customFormat="1" ht="13.5" x14ac:dyDescent="0.3"/>
    <row r="7040" customFormat="1" ht="13.5" x14ac:dyDescent="0.3"/>
    <row r="7041" customFormat="1" ht="13.5" x14ac:dyDescent="0.3"/>
    <row r="7042" customFormat="1" ht="13.5" x14ac:dyDescent="0.3"/>
    <row r="7043" customFormat="1" ht="13.5" x14ac:dyDescent="0.3"/>
    <row r="7044" customFormat="1" ht="13.5" x14ac:dyDescent="0.3"/>
    <row r="7045" customFormat="1" ht="13.5" x14ac:dyDescent="0.3"/>
    <row r="7046" customFormat="1" ht="13.5" x14ac:dyDescent="0.3"/>
    <row r="7047" customFormat="1" ht="13.5" x14ac:dyDescent="0.3"/>
    <row r="7048" customFormat="1" ht="13.5" x14ac:dyDescent="0.3"/>
    <row r="7049" customFormat="1" ht="13.5" x14ac:dyDescent="0.3"/>
    <row r="7050" customFormat="1" ht="13.5" x14ac:dyDescent="0.3"/>
    <row r="7051" customFormat="1" ht="13.5" x14ac:dyDescent="0.3"/>
    <row r="7052" customFormat="1" ht="13.5" x14ac:dyDescent="0.3"/>
    <row r="7053" customFormat="1" ht="13.5" x14ac:dyDescent="0.3"/>
    <row r="7054" customFormat="1" ht="13.5" x14ac:dyDescent="0.3"/>
    <row r="7055" customFormat="1" ht="13.5" x14ac:dyDescent="0.3"/>
    <row r="7056" customFormat="1" ht="13.5" x14ac:dyDescent="0.3"/>
    <row r="7057" customFormat="1" ht="13.5" x14ac:dyDescent="0.3"/>
    <row r="7058" customFormat="1" ht="13.5" x14ac:dyDescent="0.3"/>
    <row r="7059" customFormat="1" ht="13.5" x14ac:dyDescent="0.3"/>
    <row r="7060" customFormat="1" ht="13.5" x14ac:dyDescent="0.3"/>
    <row r="7061" customFormat="1" ht="13.5" x14ac:dyDescent="0.3"/>
    <row r="7062" customFormat="1" ht="13.5" x14ac:dyDescent="0.3"/>
    <row r="7063" customFormat="1" ht="13.5" x14ac:dyDescent="0.3"/>
    <row r="7064" customFormat="1" ht="13.5" x14ac:dyDescent="0.3"/>
    <row r="7065" customFormat="1" ht="13.5" x14ac:dyDescent="0.3"/>
    <row r="7066" customFormat="1" ht="13.5" x14ac:dyDescent="0.3"/>
    <row r="7067" customFormat="1" ht="13.5" x14ac:dyDescent="0.3"/>
    <row r="7068" customFormat="1" ht="13.5" x14ac:dyDescent="0.3"/>
    <row r="7069" customFormat="1" ht="13.5" x14ac:dyDescent="0.3"/>
    <row r="7070" customFormat="1" ht="13.5" x14ac:dyDescent="0.3"/>
    <row r="7071" customFormat="1" ht="13.5" x14ac:dyDescent="0.3"/>
    <row r="7072" customFormat="1" ht="13.5" x14ac:dyDescent="0.3"/>
    <row r="7073" customFormat="1" ht="13.5" x14ac:dyDescent="0.3"/>
    <row r="7074" customFormat="1" ht="13.5" x14ac:dyDescent="0.3"/>
    <row r="7075" customFormat="1" ht="13.5" x14ac:dyDescent="0.3"/>
    <row r="7076" customFormat="1" ht="13.5" x14ac:dyDescent="0.3"/>
    <row r="7077" customFormat="1" ht="13.5" x14ac:dyDescent="0.3"/>
    <row r="7078" customFormat="1" ht="13.5" x14ac:dyDescent="0.3"/>
    <row r="7079" customFormat="1" ht="13.5" x14ac:dyDescent="0.3"/>
    <row r="7080" customFormat="1" ht="13.5" x14ac:dyDescent="0.3"/>
    <row r="7081" customFormat="1" ht="13.5" x14ac:dyDescent="0.3"/>
    <row r="7082" customFormat="1" ht="13.5" x14ac:dyDescent="0.3"/>
    <row r="7083" customFormat="1" ht="13.5" x14ac:dyDescent="0.3"/>
    <row r="7084" customFormat="1" ht="13.5" x14ac:dyDescent="0.3"/>
    <row r="7085" customFormat="1" ht="13.5" x14ac:dyDescent="0.3"/>
    <row r="7086" customFormat="1" ht="13.5" x14ac:dyDescent="0.3"/>
    <row r="7087" customFormat="1" ht="13.5" x14ac:dyDescent="0.3"/>
    <row r="7088" customFormat="1" ht="13.5" x14ac:dyDescent="0.3"/>
    <row r="7089" customFormat="1" ht="13.5" x14ac:dyDescent="0.3"/>
    <row r="7090" customFormat="1" ht="13.5" x14ac:dyDescent="0.3"/>
    <row r="7091" customFormat="1" ht="13.5" x14ac:dyDescent="0.3"/>
    <row r="7092" customFormat="1" ht="13.5" x14ac:dyDescent="0.3"/>
    <row r="7093" customFormat="1" ht="13.5" x14ac:dyDescent="0.3"/>
    <row r="7094" customFormat="1" ht="13.5" x14ac:dyDescent="0.3"/>
    <row r="7095" customFormat="1" ht="13.5" x14ac:dyDescent="0.3"/>
    <row r="7096" customFormat="1" ht="13.5" x14ac:dyDescent="0.3"/>
    <row r="7097" customFormat="1" ht="13.5" x14ac:dyDescent="0.3"/>
    <row r="7098" customFormat="1" ht="13.5" x14ac:dyDescent="0.3"/>
    <row r="7099" customFormat="1" ht="13.5" x14ac:dyDescent="0.3"/>
    <row r="7100" customFormat="1" ht="13.5" x14ac:dyDescent="0.3"/>
    <row r="7101" customFormat="1" ht="13.5" x14ac:dyDescent="0.3"/>
    <row r="7102" customFormat="1" ht="13.5" x14ac:dyDescent="0.3"/>
    <row r="7103" customFormat="1" ht="13.5" x14ac:dyDescent="0.3"/>
    <row r="7104" customFormat="1" ht="13.5" x14ac:dyDescent="0.3"/>
    <row r="7105" customFormat="1" ht="13.5" x14ac:dyDescent="0.3"/>
    <row r="7106" customFormat="1" ht="13.5" x14ac:dyDescent="0.3"/>
    <row r="7107" customFormat="1" ht="13.5" x14ac:dyDescent="0.3"/>
    <row r="7108" customFormat="1" ht="13.5" x14ac:dyDescent="0.3"/>
    <row r="7109" customFormat="1" ht="13.5" x14ac:dyDescent="0.3"/>
    <row r="7110" customFormat="1" ht="13.5" x14ac:dyDescent="0.3"/>
    <row r="7111" customFormat="1" ht="13.5" x14ac:dyDescent="0.3"/>
    <row r="7112" customFormat="1" ht="13.5" x14ac:dyDescent="0.3"/>
    <row r="7113" customFormat="1" ht="13.5" x14ac:dyDescent="0.3"/>
    <row r="7114" customFormat="1" ht="13.5" x14ac:dyDescent="0.3"/>
    <row r="7115" customFormat="1" ht="13.5" x14ac:dyDescent="0.3"/>
    <row r="7116" customFormat="1" ht="13.5" x14ac:dyDescent="0.3"/>
    <row r="7117" customFormat="1" ht="13.5" x14ac:dyDescent="0.3"/>
    <row r="7118" customFormat="1" ht="13.5" x14ac:dyDescent="0.3"/>
    <row r="7119" customFormat="1" ht="13.5" x14ac:dyDescent="0.3"/>
    <row r="7120" customFormat="1" ht="13.5" x14ac:dyDescent="0.3"/>
    <row r="7121" customFormat="1" ht="13.5" x14ac:dyDescent="0.3"/>
    <row r="7122" customFormat="1" ht="13.5" x14ac:dyDescent="0.3"/>
    <row r="7123" customFormat="1" ht="13.5" x14ac:dyDescent="0.3"/>
    <row r="7124" customFormat="1" ht="13.5" x14ac:dyDescent="0.3"/>
    <row r="7125" customFormat="1" ht="13.5" x14ac:dyDescent="0.3"/>
    <row r="7126" customFormat="1" ht="13.5" x14ac:dyDescent="0.3"/>
    <row r="7127" customFormat="1" ht="13.5" x14ac:dyDescent="0.3"/>
    <row r="7128" customFormat="1" ht="13.5" x14ac:dyDescent="0.3"/>
    <row r="7129" customFormat="1" ht="13.5" x14ac:dyDescent="0.3"/>
    <row r="7130" customFormat="1" ht="13.5" x14ac:dyDescent="0.3"/>
    <row r="7131" customFormat="1" ht="13.5" x14ac:dyDescent="0.3"/>
    <row r="7132" customFormat="1" ht="13.5" x14ac:dyDescent="0.3"/>
    <row r="7133" customFormat="1" ht="13.5" x14ac:dyDescent="0.3"/>
    <row r="7134" customFormat="1" ht="13.5" x14ac:dyDescent="0.3"/>
    <row r="7135" customFormat="1" ht="13.5" x14ac:dyDescent="0.3"/>
    <row r="7136" customFormat="1" ht="13.5" x14ac:dyDescent="0.3"/>
    <row r="7137" customFormat="1" ht="13.5" x14ac:dyDescent="0.3"/>
    <row r="7138" customFormat="1" ht="13.5" x14ac:dyDescent="0.3"/>
    <row r="7139" customFormat="1" ht="13.5" x14ac:dyDescent="0.3"/>
    <row r="7140" customFormat="1" ht="13.5" x14ac:dyDescent="0.3"/>
    <row r="7141" customFormat="1" ht="13.5" x14ac:dyDescent="0.3"/>
    <row r="7142" customFormat="1" ht="13.5" x14ac:dyDescent="0.3"/>
    <row r="7143" customFormat="1" ht="13.5" x14ac:dyDescent="0.3"/>
    <row r="7144" customFormat="1" ht="13.5" x14ac:dyDescent="0.3"/>
    <row r="7145" customFormat="1" ht="13.5" x14ac:dyDescent="0.3"/>
    <row r="7146" customFormat="1" ht="13.5" x14ac:dyDescent="0.3"/>
    <row r="7147" customFormat="1" ht="13.5" x14ac:dyDescent="0.3"/>
    <row r="7148" customFormat="1" ht="13.5" x14ac:dyDescent="0.3"/>
    <row r="7149" customFormat="1" ht="13.5" x14ac:dyDescent="0.3"/>
    <row r="7150" customFormat="1" ht="13.5" x14ac:dyDescent="0.3"/>
    <row r="7151" customFormat="1" ht="13.5" x14ac:dyDescent="0.3"/>
    <row r="7152" customFormat="1" ht="13.5" x14ac:dyDescent="0.3"/>
    <row r="7153" customFormat="1" ht="13.5" x14ac:dyDescent="0.3"/>
    <row r="7154" customFormat="1" ht="13.5" x14ac:dyDescent="0.3"/>
    <row r="7155" customFormat="1" ht="13.5" x14ac:dyDescent="0.3"/>
    <row r="7156" customFormat="1" ht="13.5" x14ac:dyDescent="0.3"/>
    <row r="7157" customFormat="1" ht="13.5" x14ac:dyDescent="0.3"/>
    <row r="7158" customFormat="1" ht="13.5" x14ac:dyDescent="0.3"/>
    <row r="7159" customFormat="1" ht="13.5" x14ac:dyDescent="0.3"/>
    <row r="7160" customFormat="1" ht="13.5" x14ac:dyDescent="0.3"/>
    <row r="7161" customFormat="1" ht="13.5" x14ac:dyDescent="0.3"/>
    <row r="7162" customFormat="1" ht="13.5" x14ac:dyDescent="0.3"/>
    <row r="7163" customFormat="1" ht="13.5" x14ac:dyDescent="0.3"/>
    <row r="7164" customFormat="1" ht="13.5" x14ac:dyDescent="0.3"/>
    <row r="7165" customFormat="1" ht="13.5" x14ac:dyDescent="0.3"/>
    <row r="7166" customFormat="1" ht="13.5" x14ac:dyDescent="0.3"/>
    <row r="7167" customFormat="1" ht="13.5" x14ac:dyDescent="0.3"/>
    <row r="7168" customFormat="1" ht="13.5" x14ac:dyDescent="0.3"/>
    <row r="7169" customFormat="1" ht="13.5" x14ac:dyDescent="0.3"/>
    <row r="7170" customFormat="1" ht="13.5" x14ac:dyDescent="0.3"/>
    <row r="7171" customFormat="1" ht="13.5" x14ac:dyDescent="0.3"/>
    <row r="7172" customFormat="1" ht="13.5" x14ac:dyDescent="0.3"/>
    <row r="7173" customFormat="1" ht="13.5" x14ac:dyDescent="0.3"/>
    <row r="7174" customFormat="1" ht="13.5" x14ac:dyDescent="0.3"/>
    <row r="7175" customFormat="1" ht="13.5" x14ac:dyDescent="0.3"/>
    <row r="7176" customFormat="1" ht="13.5" x14ac:dyDescent="0.3"/>
    <row r="7177" customFormat="1" ht="13.5" x14ac:dyDescent="0.3"/>
    <row r="7178" customFormat="1" ht="13.5" x14ac:dyDescent="0.3"/>
    <row r="7179" customFormat="1" ht="13.5" x14ac:dyDescent="0.3"/>
    <row r="7180" customFormat="1" ht="13.5" x14ac:dyDescent="0.3"/>
    <row r="7181" customFormat="1" ht="13.5" x14ac:dyDescent="0.3"/>
    <row r="7182" customFormat="1" ht="13.5" x14ac:dyDescent="0.3"/>
    <row r="7183" customFormat="1" ht="13.5" x14ac:dyDescent="0.3"/>
    <row r="7184" customFormat="1" ht="13.5" x14ac:dyDescent="0.3"/>
    <row r="7185" customFormat="1" ht="13.5" x14ac:dyDescent="0.3"/>
    <row r="7186" customFormat="1" ht="13.5" x14ac:dyDescent="0.3"/>
    <row r="7187" customFormat="1" ht="13.5" x14ac:dyDescent="0.3"/>
    <row r="7188" customFormat="1" ht="13.5" x14ac:dyDescent="0.3"/>
    <row r="7189" customFormat="1" ht="13.5" x14ac:dyDescent="0.3"/>
    <row r="7190" customFormat="1" ht="13.5" x14ac:dyDescent="0.3"/>
    <row r="7191" customFormat="1" ht="13.5" x14ac:dyDescent="0.3"/>
    <row r="7192" customFormat="1" ht="13.5" x14ac:dyDescent="0.3"/>
    <row r="7193" customFormat="1" ht="13.5" x14ac:dyDescent="0.3"/>
    <row r="7194" customFormat="1" ht="13.5" x14ac:dyDescent="0.3"/>
    <row r="7195" customFormat="1" ht="13.5" x14ac:dyDescent="0.3"/>
    <row r="7196" customFormat="1" ht="13.5" x14ac:dyDescent="0.3"/>
    <row r="7197" customFormat="1" ht="13.5" x14ac:dyDescent="0.3"/>
    <row r="7198" customFormat="1" ht="13.5" x14ac:dyDescent="0.3"/>
    <row r="7199" customFormat="1" ht="13.5" x14ac:dyDescent="0.3"/>
    <row r="7200" customFormat="1" ht="13.5" x14ac:dyDescent="0.3"/>
    <row r="7201" customFormat="1" ht="13.5" x14ac:dyDescent="0.3"/>
    <row r="7202" customFormat="1" ht="13.5" x14ac:dyDescent="0.3"/>
    <row r="7203" customFormat="1" ht="13.5" x14ac:dyDescent="0.3"/>
    <row r="7204" customFormat="1" ht="13.5" x14ac:dyDescent="0.3"/>
    <row r="7205" customFormat="1" ht="13.5" x14ac:dyDescent="0.3"/>
    <row r="7206" customFormat="1" ht="13.5" x14ac:dyDescent="0.3"/>
    <row r="7207" customFormat="1" ht="13.5" x14ac:dyDescent="0.3"/>
    <row r="7208" customFormat="1" ht="13.5" x14ac:dyDescent="0.3"/>
    <row r="7209" customFormat="1" ht="13.5" x14ac:dyDescent="0.3"/>
    <row r="7210" customFormat="1" ht="13.5" x14ac:dyDescent="0.3"/>
    <row r="7211" customFormat="1" ht="13.5" x14ac:dyDescent="0.3"/>
    <row r="7212" customFormat="1" ht="13.5" x14ac:dyDescent="0.3"/>
    <row r="7213" customFormat="1" ht="13.5" x14ac:dyDescent="0.3"/>
    <row r="7214" customFormat="1" ht="13.5" x14ac:dyDescent="0.3"/>
    <row r="7215" customFormat="1" ht="13.5" x14ac:dyDescent="0.3"/>
    <row r="7216" customFormat="1" ht="13.5" x14ac:dyDescent="0.3"/>
    <row r="7217" customFormat="1" ht="13.5" x14ac:dyDescent="0.3"/>
    <row r="7218" customFormat="1" ht="13.5" x14ac:dyDescent="0.3"/>
    <row r="7219" customFormat="1" ht="13.5" x14ac:dyDescent="0.3"/>
    <row r="7220" customFormat="1" ht="13.5" x14ac:dyDescent="0.3"/>
    <row r="7221" customFormat="1" ht="13.5" x14ac:dyDescent="0.3"/>
    <row r="7222" customFormat="1" ht="13.5" x14ac:dyDescent="0.3"/>
    <row r="7223" customFormat="1" ht="13.5" x14ac:dyDescent="0.3"/>
    <row r="7224" customFormat="1" ht="13.5" x14ac:dyDescent="0.3"/>
    <row r="7225" customFormat="1" ht="13.5" x14ac:dyDescent="0.3"/>
    <row r="7226" customFormat="1" ht="13.5" x14ac:dyDescent="0.3"/>
    <row r="7227" customFormat="1" ht="13.5" x14ac:dyDescent="0.3"/>
    <row r="7228" customFormat="1" ht="13.5" x14ac:dyDescent="0.3"/>
    <row r="7229" customFormat="1" ht="13.5" x14ac:dyDescent="0.3"/>
    <row r="7230" customFormat="1" ht="13.5" x14ac:dyDescent="0.3"/>
    <row r="7231" customFormat="1" ht="13.5" x14ac:dyDescent="0.3"/>
    <row r="7232" customFormat="1" ht="13.5" x14ac:dyDescent="0.3"/>
    <row r="7233" customFormat="1" ht="13.5" x14ac:dyDescent="0.3"/>
    <row r="7234" customFormat="1" ht="13.5" x14ac:dyDescent="0.3"/>
    <row r="7235" customFormat="1" ht="13.5" x14ac:dyDescent="0.3"/>
    <row r="7236" customFormat="1" ht="13.5" x14ac:dyDescent="0.3"/>
    <row r="7237" customFormat="1" ht="13.5" x14ac:dyDescent="0.3"/>
    <row r="7238" customFormat="1" ht="13.5" x14ac:dyDescent="0.3"/>
    <row r="7239" customFormat="1" ht="13.5" x14ac:dyDescent="0.3"/>
    <row r="7240" customFormat="1" ht="13.5" x14ac:dyDescent="0.3"/>
    <row r="7241" customFormat="1" ht="13.5" x14ac:dyDescent="0.3"/>
    <row r="7242" customFormat="1" ht="13.5" x14ac:dyDescent="0.3"/>
    <row r="7243" customFormat="1" ht="13.5" x14ac:dyDescent="0.3"/>
    <row r="7244" customFormat="1" ht="13.5" x14ac:dyDescent="0.3"/>
    <row r="7245" customFormat="1" ht="13.5" x14ac:dyDescent="0.3"/>
    <row r="7246" customFormat="1" ht="13.5" x14ac:dyDescent="0.3"/>
    <row r="7247" customFormat="1" ht="13.5" x14ac:dyDescent="0.3"/>
    <row r="7248" customFormat="1" ht="13.5" x14ac:dyDescent="0.3"/>
    <row r="7249" customFormat="1" ht="13.5" x14ac:dyDescent="0.3"/>
    <row r="7250" customFormat="1" ht="13.5" x14ac:dyDescent="0.3"/>
    <row r="7251" customFormat="1" ht="13.5" x14ac:dyDescent="0.3"/>
    <row r="7252" customFormat="1" ht="13.5" x14ac:dyDescent="0.3"/>
    <row r="7253" customFormat="1" ht="13.5" x14ac:dyDescent="0.3"/>
    <row r="7254" customFormat="1" ht="13.5" x14ac:dyDescent="0.3"/>
    <row r="7255" customFormat="1" ht="13.5" x14ac:dyDescent="0.3"/>
    <row r="7256" customFormat="1" ht="13.5" x14ac:dyDescent="0.3"/>
    <row r="7257" customFormat="1" ht="13.5" x14ac:dyDescent="0.3"/>
    <row r="7258" customFormat="1" ht="13.5" x14ac:dyDescent="0.3"/>
    <row r="7259" customFormat="1" ht="13.5" x14ac:dyDescent="0.3"/>
    <row r="7260" customFormat="1" ht="13.5" x14ac:dyDescent="0.3"/>
    <row r="7261" customFormat="1" ht="13.5" x14ac:dyDescent="0.3"/>
    <row r="7262" customFormat="1" ht="13.5" x14ac:dyDescent="0.3"/>
    <row r="7263" customFormat="1" ht="13.5" x14ac:dyDescent="0.3"/>
    <row r="7264" customFormat="1" ht="13.5" x14ac:dyDescent="0.3"/>
    <row r="7265" customFormat="1" ht="13.5" x14ac:dyDescent="0.3"/>
    <row r="7266" customFormat="1" ht="13.5" x14ac:dyDescent="0.3"/>
    <row r="7267" customFormat="1" ht="13.5" x14ac:dyDescent="0.3"/>
    <row r="7268" customFormat="1" ht="13.5" x14ac:dyDescent="0.3"/>
    <row r="7269" customFormat="1" ht="13.5" x14ac:dyDescent="0.3"/>
    <row r="7270" customFormat="1" ht="13.5" x14ac:dyDescent="0.3"/>
    <row r="7271" customFormat="1" ht="13.5" x14ac:dyDescent="0.3"/>
    <row r="7272" customFormat="1" ht="13.5" x14ac:dyDescent="0.3"/>
    <row r="7273" customFormat="1" ht="13.5" x14ac:dyDescent="0.3"/>
    <row r="7274" customFormat="1" ht="13.5" x14ac:dyDescent="0.3"/>
    <row r="7275" customFormat="1" ht="13.5" x14ac:dyDescent="0.3"/>
    <row r="7276" customFormat="1" ht="13.5" x14ac:dyDescent="0.3"/>
    <row r="7277" customFormat="1" ht="13.5" x14ac:dyDescent="0.3"/>
    <row r="7278" customFormat="1" ht="13.5" x14ac:dyDescent="0.3"/>
    <row r="7279" customFormat="1" ht="13.5" x14ac:dyDescent="0.3"/>
    <row r="7280" customFormat="1" ht="13.5" x14ac:dyDescent="0.3"/>
    <row r="7281" customFormat="1" ht="13.5" x14ac:dyDescent="0.3"/>
    <row r="7282" customFormat="1" ht="13.5" x14ac:dyDescent="0.3"/>
    <row r="7283" customFormat="1" ht="13.5" x14ac:dyDescent="0.3"/>
    <row r="7284" customFormat="1" ht="13.5" x14ac:dyDescent="0.3"/>
    <row r="7285" customFormat="1" ht="13.5" x14ac:dyDescent="0.3"/>
    <row r="7286" customFormat="1" ht="13.5" x14ac:dyDescent="0.3"/>
    <row r="7287" customFormat="1" ht="13.5" x14ac:dyDescent="0.3"/>
    <row r="7288" customFormat="1" ht="13.5" x14ac:dyDescent="0.3"/>
    <row r="7289" customFormat="1" ht="13.5" x14ac:dyDescent="0.3"/>
    <row r="7290" customFormat="1" ht="13.5" x14ac:dyDescent="0.3"/>
    <row r="7291" customFormat="1" ht="13.5" x14ac:dyDescent="0.3"/>
    <row r="7292" customFormat="1" ht="13.5" x14ac:dyDescent="0.3"/>
    <row r="7293" customFormat="1" ht="13.5" x14ac:dyDescent="0.3"/>
    <row r="7294" customFormat="1" ht="13.5" x14ac:dyDescent="0.3"/>
    <row r="7295" customFormat="1" ht="13.5" x14ac:dyDescent="0.3"/>
    <row r="7296" customFormat="1" ht="13.5" x14ac:dyDescent="0.3"/>
    <row r="7297" customFormat="1" ht="13.5" x14ac:dyDescent="0.3"/>
    <row r="7298" customFormat="1" ht="13.5" x14ac:dyDescent="0.3"/>
    <row r="7299" customFormat="1" ht="13.5" x14ac:dyDescent="0.3"/>
    <row r="7300" customFormat="1" ht="13.5" x14ac:dyDescent="0.3"/>
    <row r="7301" customFormat="1" ht="13.5" x14ac:dyDescent="0.3"/>
    <row r="7302" customFormat="1" ht="13.5" x14ac:dyDescent="0.3"/>
    <row r="7303" customFormat="1" ht="13.5" x14ac:dyDescent="0.3"/>
    <row r="7304" customFormat="1" ht="13.5" x14ac:dyDescent="0.3"/>
    <row r="7305" customFormat="1" ht="13.5" x14ac:dyDescent="0.3"/>
    <row r="7306" customFormat="1" ht="13.5" x14ac:dyDescent="0.3"/>
    <row r="7307" customFormat="1" ht="13.5" x14ac:dyDescent="0.3"/>
    <row r="7308" customFormat="1" ht="13.5" x14ac:dyDescent="0.3"/>
    <row r="7309" customFormat="1" ht="13.5" x14ac:dyDescent="0.3"/>
    <row r="7310" customFormat="1" ht="13.5" x14ac:dyDescent="0.3"/>
    <row r="7311" customFormat="1" ht="13.5" x14ac:dyDescent="0.3"/>
    <row r="7312" customFormat="1" ht="13.5" x14ac:dyDescent="0.3"/>
    <row r="7313" customFormat="1" ht="13.5" x14ac:dyDescent="0.3"/>
    <row r="7314" customFormat="1" ht="13.5" x14ac:dyDescent="0.3"/>
    <row r="7315" customFormat="1" ht="13.5" x14ac:dyDescent="0.3"/>
    <row r="7316" customFormat="1" ht="13.5" x14ac:dyDescent="0.3"/>
    <row r="7317" customFormat="1" ht="13.5" x14ac:dyDescent="0.3"/>
    <row r="7318" customFormat="1" ht="13.5" x14ac:dyDescent="0.3"/>
    <row r="7319" customFormat="1" ht="13.5" x14ac:dyDescent="0.3"/>
    <row r="7320" customFormat="1" ht="13.5" x14ac:dyDescent="0.3"/>
    <row r="7321" customFormat="1" ht="13.5" x14ac:dyDescent="0.3"/>
    <row r="7322" customFormat="1" ht="13.5" x14ac:dyDescent="0.3"/>
    <row r="7323" customFormat="1" ht="13.5" x14ac:dyDescent="0.3"/>
    <row r="7324" customFormat="1" ht="13.5" x14ac:dyDescent="0.3"/>
    <row r="7325" customFormat="1" ht="13.5" x14ac:dyDescent="0.3"/>
    <row r="7326" customFormat="1" ht="13.5" x14ac:dyDescent="0.3"/>
    <row r="7327" customFormat="1" ht="13.5" x14ac:dyDescent="0.3"/>
    <row r="7328" customFormat="1" ht="13.5" x14ac:dyDescent="0.3"/>
    <row r="7329" customFormat="1" ht="13.5" x14ac:dyDescent="0.3"/>
    <row r="7330" customFormat="1" ht="13.5" x14ac:dyDescent="0.3"/>
    <row r="7331" customFormat="1" ht="13.5" x14ac:dyDescent="0.3"/>
    <row r="7332" customFormat="1" ht="13.5" x14ac:dyDescent="0.3"/>
    <row r="7333" customFormat="1" ht="13.5" x14ac:dyDescent="0.3"/>
    <row r="7334" customFormat="1" ht="13.5" x14ac:dyDescent="0.3"/>
    <row r="7335" customFormat="1" ht="13.5" x14ac:dyDescent="0.3"/>
    <row r="7336" customFormat="1" ht="13.5" x14ac:dyDescent="0.3"/>
    <row r="7337" customFormat="1" ht="13.5" x14ac:dyDescent="0.3"/>
    <row r="7338" customFormat="1" ht="13.5" x14ac:dyDescent="0.3"/>
    <row r="7339" customFormat="1" ht="13.5" x14ac:dyDescent="0.3"/>
    <row r="7340" customFormat="1" ht="13.5" x14ac:dyDescent="0.3"/>
    <row r="7341" customFormat="1" ht="13.5" x14ac:dyDescent="0.3"/>
    <row r="7342" customFormat="1" ht="13.5" x14ac:dyDescent="0.3"/>
    <row r="7343" customFormat="1" ht="13.5" x14ac:dyDescent="0.3"/>
    <row r="7344" customFormat="1" ht="13.5" x14ac:dyDescent="0.3"/>
    <row r="7345" customFormat="1" ht="13.5" x14ac:dyDescent="0.3"/>
    <row r="7346" customFormat="1" ht="13.5" x14ac:dyDescent="0.3"/>
    <row r="7347" customFormat="1" ht="13.5" x14ac:dyDescent="0.3"/>
    <row r="7348" customFormat="1" ht="13.5" x14ac:dyDescent="0.3"/>
    <row r="7349" customFormat="1" ht="13.5" x14ac:dyDescent="0.3"/>
    <row r="7350" customFormat="1" ht="13.5" x14ac:dyDescent="0.3"/>
    <row r="7351" customFormat="1" ht="13.5" x14ac:dyDescent="0.3"/>
    <row r="7352" customFormat="1" ht="13.5" x14ac:dyDescent="0.3"/>
    <row r="7353" customFormat="1" ht="13.5" x14ac:dyDescent="0.3"/>
    <row r="7354" customFormat="1" ht="13.5" x14ac:dyDescent="0.3"/>
    <row r="7355" customFormat="1" ht="13.5" x14ac:dyDescent="0.3"/>
    <row r="7356" customFormat="1" ht="13.5" x14ac:dyDescent="0.3"/>
    <row r="7357" customFormat="1" ht="13.5" x14ac:dyDescent="0.3"/>
    <row r="7358" customFormat="1" ht="13.5" x14ac:dyDescent="0.3"/>
    <row r="7359" customFormat="1" ht="13.5" x14ac:dyDescent="0.3"/>
    <row r="7360" customFormat="1" ht="13.5" x14ac:dyDescent="0.3"/>
    <row r="7361" customFormat="1" ht="13.5" x14ac:dyDescent="0.3"/>
    <row r="7362" customFormat="1" ht="13.5" x14ac:dyDescent="0.3"/>
    <row r="7363" customFormat="1" ht="13.5" x14ac:dyDescent="0.3"/>
    <row r="7364" customFormat="1" ht="13.5" x14ac:dyDescent="0.3"/>
    <row r="7365" customFormat="1" ht="13.5" x14ac:dyDescent="0.3"/>
    <row r="7366" customFormat="1" ht="13.5" x14ac:dyDescent="0.3"/>
    <row r="7367" customFormat="1" ht="13.5" x14ac:dyDescent="0.3"/>
    <row r="7368" customFormat="1" ht="13.5" x14ac:dyDescent="0.3"/>
    <row r="7369" customFormat="1" ht="13.5" x14ac:dyDescent="0.3"/>
    <row r="7370" customFormat="1" ht="13.5" x14ac:dyDescent="0.3"/>
    <row r="7371" customFormat="1" ht="13.5" x14ac:dyDescent="0.3"/>
    <row r="7372" customFormat="1" ht="13.5" x14ac:dyDescent="0.3"/>
    <row r="7373" customFormat="1" ht="13.5" x14ac:dyDescent="0.3"/>
    <row r="7374" customFormat="1" ht="13.5" x14ac:dyDescent="0.3"/>
    <row r="7375" customFormat="1" ht="13.5" x14ac:dyDescent="0.3"/>
    <row r="7376" customFormat="1" ht="13.5" x14ac:dyDescent="0.3"/>
    <row r="7377" customFormat="1" ht="13.5" x14ac:dyDescent="0.3"/>
    <row r="7378" customFormat="1" ht="13.5" x14ac:dyDescent="0.3"/>
    <row r="7379" customFormat="1" ht="13.5" x14ac:dyDescent="0.3"/>
    <row r="7380" customFormat="1" ht="13.5" x14ac:dyDescent="0.3"/>
    <row r="7381" customFormat="1" ht="13.5" x14ac:dyDescent="0.3"/>
    <row r="7382" customFormat="1" ht="13.5" x14ac:dyDescent="0.3"/>
    <row r="7383" customFormat="1" ht="13.5" x14ac:dyDescent="0.3"/>
    <row r="7384" customFormat="1" ht="13.5" x14ac:dyDescent="0.3"/>
    <row r="7385" customFormat="1" ht="13.5" x14ac:dyDescent="0.3"/>
    <row r="7386" customFormat="1" ht="13.5" x14ac:dyDescent="0.3"/>
    <row r="7387" customFormat="1" ht="13.5" x14ac:dyDescent="0.3"/>
    <row r="7388" customFormat="1" ht="13.5" x14ac:dyDescent="0.3"/>
    <row r="7389" customFormat="1" ht="13.5" x14ac:dyDescent="0.3"/>
    <row r="7390" customFormat="1" ht="13.5" x14ac:dyDescent="0.3"/>
    <row r="7391" customFormat="1" ht="13.5" x14ac:dyDescent="0.3"/>
    <row r="7392" customFormat="1" ht="13.5" x14ac:dyDescent="0.3"/>
    <row r="7393" customFormat="1" ht="13.5" x14ac:dyDescent="0.3"/>
    <row r="7394" customFormat="1" ht="13.5" x14ac:dyDescent="0.3"/>
    <row r="7395" customFormat="1" ht="13.5" x14ac:dyDescent="0.3"/>
    <row r="7396" customFormat="1" ht="13.5" x14ac:dyDescent="0.3"/>
    <row r="7397" customFormat="1" ht="13.5" x14ac:dyDescent="0.3"/>
    <row r="7398" customFormat="1" ht="13.5" x14ac:dyDescent="0.3"/>
    <row r="7399" customFormat="1" ht="13.5" x14ac:dyDescent="0.3"/>
    <row r="7400" customFormat="1" ht="13.5" x14ac:dyDescent="0.3"/>
    <row r="7401" customFormat="1" ht="13.5" x14ac:dyDescent="0.3"/>
    <row r="7402" customFormat="1" ht="13.5" x14ac:dyDescent="0.3"/>
    <row r="7403" customFormat="1" ht="13.5" x14ac:dyDescent="0.3"/>
    <row r="7404" customFormat="1" ht="13.5" x14ac:dyDescent="0.3"/>
    <row r="7405" customFormat="1" ht="13.5" x14ac:dyDescent="0.3"/>
    <row r="7406" customFormat="1" ht="13.5" x14ac:dyDescent="0.3"/>
    <row r="7407" customFormat="1" ht="13.5" x14ac:dyDescent="0.3"/>
    <row r="7408" customFormat="1" ht="13.5" x14ac:dyDescent="0.3"/>
    <row r="7409" customFormat="1" ht="13.5" x14ac:dyDescent="0.3"/>
    <row r="7410" customFormat="1" ht="13.5" x14ac:dyDescent="0.3"/>
    <row r="7411" customFormat="1" ht="13.5" x14ac:dyDescent="0.3"/>
    <row r="7412" customFormat="1" ht="13.5" x14ac:dyDescent="0.3"/>
    <row r="7413" customFormat="1" ht="13.5" x14ac:dyDescent="0.3"/>
    <row r="7414" customFormat="1" ht="13.5" x14ac:dyDescent="0.3"/>
    <row r="7415" customFormat="1" ht="13.5" x14ac:dyDescent="0.3"/>
    <row r="7416" customFormat="1" ht="13.5" x14ac:dyDescent="0.3"/>
    <row r="7417" customFormat="1" ht="13.5" x14ac:dyDescent="0.3"/>
    <row r="7418" customFormat="1" ht="13.5" x14ac:dyDescent="0.3"/>
    <row r="7419" customFormat="1" ht="13.5" x14ac:dyDescent="0.3"/>
    <row r="7420" customFormat="1" ht="13.5" x14ac:dyDescent="0.3"/>
    <row r="7421" customFormat="1" ht="13.5" x14ac:dyDescent="0.3"/>
    <row r="7422" customFormat="1" ht="13.5" x14ac:dyDescent="0.3"/>
    <row r="7423" customFormat="1" ht="13.5" x14ac:dyDescent="0.3"/>
    <row r="7424" customFormat="1" ht="13.5" x14ac:dyDescent="0.3"/>
    <row r="7425" customFormat="1" ht="13.5" x14ac:dyDescent="0.3"/>
    <row r="7426" customFormat="1" ht="13.5" x14ac:dyDescent="0.3"/>
    <row r="7427" customFormat="1" ht="13.5" x14ac:dyDescent="0.3"/>
    <row r="7428" customFormat="1" ht="13.5" x14ac:dyDescent="0.3"/>
    <row r="7429" customFormat="1" ht="13.5" x14ac:dyDescent="0.3"/>
    <row r="7430" customFormat="1" ht="13.5" x14ac:dyDescent="0.3"/>
    <row r="7431" customFormat="1" ht="13.5" x14ac:dyDescent="0.3"/>
    <row r="7432" customFormat="1" ht="13.5" x14ac:dyDescent="0.3"/>
    <row r="7433" customFormat="1" ht="13.5" x14ac:dyDescent="0.3"/>
    <row r="7434" customFormat="1" ht="13.5" x14ac:dyDescent="0.3"/>
    <row r="7435" customFormat="1" ht="13.5" x14ac:dyDescent="0.3"/>
    <row r="7436" customFormat="1" ht="13.5" x14ac:dyDescent="0.3"/>
    <row r="7437" customFormat="1" ht="13.5" x14ac:dyDescent="0.3"/>
    <row r="7438" customFormat="1" ht="13.5" x14ac:dyDescent="0.3"/>
    <row r="7439" customFormat="1" ht="13.5" x14ac:dyDescent="0.3"/>
    <row r="7440" customFormat="1" ht="13.5" x14ac:dyDescent="0.3"/>
    <row r="7441" customFormat="1" ht="13.5" x14ac:dyDescent="0.3"/>
    <row r="7442" customFormat="1" ht="13.5" x14ac:dyDescent="0.3"/>
    <row r="7443" customFormat="1" ht="13.5" x14ac:dyDescent="0.3"/>
    <row r="7444" customFormat="1" ht="13.5" x14ac:dyDescent="0.3"/>
    <row r="7445" customFormat="1" ht="13.5" x14ac:dyDescent="0.3"/>
    <row r="7446" customFormat="1" ht="13.5" x14ac:dyDescent="0.3"/>
    <row r="7447" customFormat="1" ht="13.5" x14ac:dyDescent="0.3"/>
    <row r="7448" customFormat="1" ht="13.5" x14ac:dyDescent="0.3"/>
    <row r="7449" customFormat="1" ht="13.5" x14ac:dyDescent="0.3"/>
    <row r="7450" customFormat="1" ht="13.5" x14ac:dyDescent="0.3"/>
    <row r="7451" customFormat="1" ht="13.5" x14ac:dyDescent="0.3"/>
    <row r="7452" customFormat="1" ht="13.5" x14ac:dyDescent="0.3"/>
    <row r="7453" customFormat="1" ht="13.5" x14ac:dyDescent="0.3"/>
    <row r="7454" customFormat="1" ht="13.5" x14ac:dyDescent="0.3"/>
    <row r="7455" customFormat="1" ht="13.5" x14ac:dyDescent="0.3"/>
    <row r="7456" customFormat="1" ht="13.5" x14ac:dyDescent="0.3"/>
    <row r="7457" customFormat="1" ht="13.5" x14ac:dyDescent="0.3"/>
    <row r="7458" customFormat="1" ht="13.5" x14ac:dyDescent="0.3"/>
    <row r="7459" customFormat="1" ht="13.5" x14ac:dyDescent="0.3"/>
    <row r="7460" customFormat="1" ht="13.5" x14ac:dyDescent="0.3"/>
    <row r="7461" customFormat="1" ht="13.5" x14ac:dyDescent="0.3"/>
    <row r="7462" customFormat="1" ht="13.5" x14ac:dyDescent="0.3"/>
    <row r="7463" customFormat="1" ht="13.5" x14ac:dyDescent="0.3"/>
    <row r="7464" customFormat="1" ht="13.5" x14ac:dyDescent="0.3"/>
    <row r="7465" customFormat="1" ht="13.5" x14ac:dyDescent="0.3"/>
    <row r="7466" customFormat="1" ht="13.5" x14ac:dyDescent="0.3"/>
    <row r="7467" customFormat="1" ht="13.5" x14ac:dyDescent="0.3"/>
    <row r="7468" customFormat="1" ht="13.5" x14ac:dyDescent="0.3"/>
    <row r="7469" customFormat="1" ht="13.5" x14ac:dyDescent="0.3"/>
    <row r="7470" customFormat="1" ht="13.5" x14ac:dyDescent="0.3"/>
    <row r="7471" customFormat="1" ht="13.5" x14ac:dyDescent="0.3"/>
    <row r="7472" customFormat="1" ht="13.5" x14ac:dyDescent="0.3"/>
    <row r="7473" customFormat="1" ht="13.5" x14ac:dyDescent="0.3"/>
    <row r="7474" customFormat="1" ht="13.5" x14ac:dyDescent="0.3"/>
    <row r="7475" customFormat="1" ht="13.5" x14ac:dyDescent="0.3"/>
    <row r="7476" customFormat="1" ht="13.5" x14ac:dyDescent="0.3"/>
    <row r="7477" customFormat="1" ht="13.5" x14ac:dyDescent="0.3"/>
    <row r="7478" customFormat="1" ht="13.5" x14ac:dyDescent="0.3"/>
    <row r="7479" customFormat="1" ht="13.5" x14ac:dyDescent="0.3"/>
    <row r="7480" customFormat="1" ht="13.5" x14ac:dyDescent="0.3"/>
    <row r="7481" customFormat="1" ht="13.5" x14ac:dyDescent="0.3"/>
    <row r="7482" customFormat="1" ht="13.5" x14ac:dyDescent="0.3"/>
    <row r="7483" customFormat="1" ht="13.5" x14ac:dyDescent="0.3"/>
    <row r="7484" customFormat="1" ht="13.5" x14ac:dyDescent="0.3"/>
    <row r="7485" customFormat="1" ht="13.5" x14ac:dyDescent="0.3"/>
    <row r="7486" customFormat="1" ht="13.5" x14ac:dyDescent="0.3"/>
    <row r="7487" customFormat="1" ht="13.5" x14ac:dyDescent="0.3"/>
    <row r="7488" customFormat="1" ht="13.5" x14ac:dyDescent="0.3"/>
    <row r="7489" customFormat="1" ht="13.5" x14ac:dyDescent="0.3"/>
    <row r="7490" customFormat="1" ht="13.5" x14ac:dyDescent="0.3"/>
    <row r="7491" customFormat="1" ht="13.5" x14ac:dyDescent="0.3"/>
    <row r="7492" customFormat="1" ht="13.5" x14ac:dyDescent="0.3"/>
    <row r="7493" customFormat="1" ht="13.5" x14ac:dyDescent="0.3"/>
    <row r="7494" customFormat="1" ht="13.5" x14ac:dyDescent="0.3"/>
    <row r="7495" customFormat="1" ht="13.5" x14ac:dyDescent="0.3"/>
    <row r="7496" customFormat="1" ht="13.5" x14ac:dyDescent="0.3"/>
    <row r="7497" customFormat="1" ht="13.5" x14ac:dyDescent="0.3"/>
    <row r="7498" customFormat="1" ht="13.5" x14ac:dyDescent="0.3"/>
    <row r="7499" customFormat="1" ht="13.5" x14ac:dyDescent="0.3"/>
    <row r="7500" customFormat="1" ht="13.5" x14ac:dyDescent="0.3"/>
    <row r="7501" customFormat="1" ht="13.5" x14ac:dyDescent="0.3"/>
    <row r="7502" customFormat="1" ht="13.5" x14ac:dyDescent="0.3"/>
    <row r="7503" customFormat="1" ht="13.5" x14ac:dyDescent="0.3"/>
    <row r="7504" customFormat="1" ht="13.5" x14ac:dyDescent="0.3"/>
    <row r="7505" customFormat="1" ht="13.5" x14ac:dyDescent="0.3"/>
    <row r="7506" customFormat="1" ht="13.5" x14ac:dyDescent="0.3"/>
    <row r="7507" customFormat="1" ht="13.5" x14ac:dyDescent="0.3"/>
    <row r="7508" customFormat="1" ht="13.5" x14ac:dyDescent="0.3"/>
    <row r="7509" customFormat="1" ht="13.5" x14ac:dyDescent="0.3"/>
    <row r="7510" customFormat="1" ht="13.5" x14ac:dyDescent="0.3"/>
    <row r="7511" customFormat="1" ht="13.5" x14ac:dyDescent="0.3"/>
    <row r="7512" customFormat="1" ht="13.5" x14ac:dyDescent="0.3"/>
    <row r="7513" customFormat="1" ht="13.5" x14ac:dyDescent="0.3"/>
    <row r="7514" customFormat="1" ht="13.5" x14ac:dyDescent="0.3"/>
    <row r="7515" customFormat="1" ht="13.5" x14ac:dyDescent="0.3"/>
    <row r="7516" customFormat="1" ht="13.5" x14ac:dyDescent="0.3"/>
    <row r="7517" customFormat="1" ht="13.5" x14ac:dyDescent="0.3"/>
    <row r="7518" customFormat="1" ht="13.5" x14ac:dyDescent="0.3"/>
    <row r="7519" customFormat="1" ht="13.5" x14ac:dyDescent="0.3"/>
    <row r="7520" customFormat="1" ht="13.5" x14ac:dyDescent="0.3"/>
    <row r="7521" customFormat="1" ht="13.5" x14ac:dyDescent="0.3"/>
    <row r="7522" customFormat="1" ht="13.5" x14ac:dyDescent="0.3"/>
    <row r="7523" customFormat="1" ht="13.5" x14ac:dyDescent="0.3"/>
    <row r="7524" customFormat="1" ht="13.5" x14ac:dyDescent="0.3"/>
    <row r="7525" customFormat="1" ht="13.5" x14ac:dyDescent="0.3"/>
    <row r="7526" customFormat="1" ht="13.5" x14ac:dyDescent="0.3"/>
    <row r="7527" customFormat="1" ht="13.5" x14ac:dyDescent="0.3"/>
    <row r="7528" customFormat="1" ht="13.5" x14ac:dyDescent="0.3"/>
    <row r="7529" customFormat="1" ht="13.5" x14ac:dyDescent="0.3"/>
    <row r="7530" customFormat="1" ht="13.5" x14ac:dyDescent="0.3"/>
    <row r="7531" customFormat="1" ht="13.5" x14ac:dyDescent="0.3"/>
    <row r="7532" customFormat="1" ht="13.5" x14ac:dyDescent="0.3"/>
    <row r="7533" customFormat="1" ht="13.5" x14ac:dyDescent="0.3"/>
    <row r="7534" customFormat="1" ht="13.5" x14ac:dyDescent="0.3"/>
    <row r="7535" customFormat="1" ht="13.5" x14ac:dyDescent="0.3"/>
    <row r="7536" customFormat="1" ht="13.5" x14ac:dyDescent="0.3"/>
    <row r="7537" customFormat="1" ht="13.5" x14ac:dyDescent="0.3"/>
    <row r="7538" customFormat="1" ht="13.5" x14ac:dyDescent="0.3"/>
    <row r="7539" customFormat="1" ht="13.5" x14ac:dyDescent="0.3"/>
    <row r="7540" customFormat="1" ht="13.5" x14ac:dyDescent="0.3"/>
    <row r="7541" customFormat="1" ht="13.5" x14ac:dyDescent="0.3"/>
    <row r="7542" customFormat="1" ht="13.5" x14ac:dyDescent="0.3"/>
    <row r="7543" customFormat="1" ht="13.5" x14ac:dyDescent="0.3"/>
    <row r="7544" customFormat="1" ht="13.5" x14ac:dyDescent="0.3"/>
    <row r="7545" customFormat="1" ht="13.5" x14ac:dyDescent="0.3"/>
    <row r="7546" customFormat="1" ht="13.5" x14ac:dyDescent="0.3"/>
    <row r="7547" customFormat="1" ht="13.5" x14ac:dyDescent="0.3"/>
    <row r="7548" customFormat="1" ht="13.5" x14ac:dyDescent="0.3"/>
    <row r="7549" customFormat="1" ht="13.5" x14ac:dyDescent="0.3"/>
    <row r="7550" customFormat="1" ht="13.5" x14ac:dyDescent="0.3"/>
    <row r="7551" customFormat="1" ht="13.5" x14ac:dyDescent="0.3"/>
    <row r="7552" customFormat="1" ht="13.5" x14ac:dyDescent="0.3"/>
    <row r="7553" customFormat="1" ht="13.5" x14ac:dyDescent="0.3"/>
    <row r="7554" customFormat="1" ht="13.5" x14ac:dyDescent="0.3"/>
    <row r="7555" customFormat="1" ht="13.5" x14ac:dyDescent="0.3"/>
    <row r="7556" customFormat="1" ht="13.5" x14ac:dyDescent="0.3"/>
    <row r="7557" customFormat="1" ht="13.5" x14ac:dyDescent="0.3"/>
    <row r="7558" customFormat="1" ht="13.5" x14ac:dyDescent="0.3"/>
    <row r="7559" customFormat="1" ht="13.5" x14ac:dyDescent="0.3"/>
    <row r="7560" customFormat="1" ht="13.5" x14ac:dyDescent="0.3"/>
    <row r="7561" customFormat="1" ht="13.5" x14ac:dyDescent="0.3"/>
    <row r="7562" customFormat="1" ht="13.5" x14ac:dyDescent="0.3"/>
    <row r="7563" customFormat="1" ht="13.5" x14ac:dyDescent="0.3"/>
    <row r="7564" customFormat="1" ht="13.5" x14ac:dyDescent="0.3"/>
    <row r="7565" customFormat="1" ht="13.5" x14ac:dyDescent="0.3"/>
    <row r="7566" customFormat="1" ht="13.5" x14ac:dyDescent="0.3"/>
    <row r="7567" customFormat="1" ht="13.5" x14ac:dyDescent="0.3"/>
    <row r="7568" customFormat="1" ht="13.5" x14ac:dyDescent="0.3"/>
    <row r="7569" customFormat="1" ht="13.5" x14ac:dyDescent="0.3"/>
    <row r="7570" customFormat="1" ht="13.5" x14ac:dyDescent="0.3"/>
    <row r="7571" customFormat="1" ht="13.5" x14ac:dyDescent="0.3"/>
    <row r="7572" customFormat="1" ht="13.5" x14ac:dyDescent="0.3"/>
    <row r="7573" customFormat="1" ht="13.5" x14ac:dyDescent="0.3"/>
    <row r="7574" customFormat="1" ht="13.5" x14ac:dyDescent="0.3"/>
    <row r="7575" customFormat="1" ht="13.5" x14ac:dyDescent="0.3"/>
    <row r="7576" customFormat="1" ht="13.5" x14ac:dyDescent="0.3"/>
    <row r="7577" customFormat="1" ht="13.5" x14ac:dyDescent="0.3"/>
    <row r="7578" customFormat="1" ht="13.5" x14ac:dyDescent="0.3"/>
    <row r="7579" customFormat="1" ht="13.5" x14ac:dyDescent="0.3"/>
    <row r="7580" customFormat="1" ht="13.5" x14ac:dyDescent="0.3"/>
    <row r="7581" customFormat="1" ht="13.5" x14ac:dyDescent="0.3"/>
    <row r="7582" customFormat="1" ht="13.5" x14ac:dyDescent="0.3"/>
    <row r="7583" customFormat="1" ht="13.5" x14ac:dyDescent="0.3"/>
    <row r="7584" customFormat="1" ht="13.5" x14ac:dyDescent="0.3"/>
    <row r="7585" customFormat="1" ht="13.5" x14ac:dyDescent="0.3"/>
    <row r="7586" customFormat="1" ht="13.5" x14ac:dyDescent="0.3"/>
    <row r="7587" customFormat="1" ht="13.5" x14ac:dyDescent="0.3"/>
    <row r="7588" customFormat="1" ht="13.5" x14ac:dyDescent="0.3"/>
    <row r="7589" customFormat="1" ht="13.5" x14ac:dyDescent="0.3"/>
    <row r="7590" customFormat="1" ht="13.5" x14ac:dyDescent="0.3"/>
    <row r="7591" customFormat="1" ht="13.5" x14ac:dyDescent="0.3"/>
    <row r="7592" customFormat="1" ht="13.5" x14ac:dyDescent="0.3"/>
    <row r="7593" customFormat="1" ht="13.5" x14ac:dyDescent="0.3"/>
    <row r="7594" customFormat="1" ht="13.5" x14ac:dyDescent="0.3"/>
    <row r="7595" customFormat="1" ht="13.5" x14ac:dyDescent="0.3"/>
    <row r="7596" customFormat="1" ht="13.5" x14ac:dyDescent="0.3"/>
    <row r="7597" customFormat="1" ht="13.5" x14ac:dyDescent="0.3"/>
    <row r="7598" customFormat="1" ht="13.5" x14ac:dyDescent="0.3"/>
    <row r="7599" customFormat="1" ht="13.5" x14ac:dyDescent="0.3"/>
    <row r="7600" customFormat="1" ht="13.5" x14ac:dyDescent="0.3"/>
    <row r="7601" customFormat="1" ht="13.5" x14ac:dyDescent="0.3"/>
    <row r="7602" customFormat="1" ht="13.5" x14ac:dyDescent="0.3"/>
    <row r="7603" customFormat="1" ht="13.5" x14ac:dyDescent="0.3"/>
    <row r="7604" customFormat="1" ht="13.5" x14ac:dyDescent="0.3"/>
    <row r="7605" customFormat="1" ht="13.5" x14ac:dyDescent="0.3"/>
    <row r="7606" customFormat="1" ht="13.5" x14ac:dyDescent="0.3"/>
    <row r="7607" customFormat="1" ht="13.5" x14ac:dyDescent="0.3"/>
    <row r="7608" customFormat="1" ht="13.5" x14ac:dyDescent="0.3"/>
    <row r="7609" customFormat="1" ht="13.5" x14ac:dyDescent="0.3"/>
    <row r="7610" customFormat="1" ht="13.5" x14ac:dyDescent="0.3"/>
    <row r="7611" customFormat="1" ht="13.5" x14ac:dyDescent="0.3"/>
    <row r="7612" customFormat="1" ht="13.5" x14ac:dyDescent="0.3"/>
    <row r="7613" customFormat="1" ht="13.5" x14ac:dyDescent="0.3"/>
    <row r="7614" customFormat="1" ht="13.5" x14ac:dyDescent="0.3"/>
    <row r="7615" customFormat="1" ht="13.5" x14ac:dyDescent="0.3"/>
    <row r="7616" customFormat="1" ht="13.5" x14ac:dyDescent="0.3"/>
    <row r="7617" customFormat="1" ht="13.5" x14ac:dyDescent="0.3"/>
    <row r="7618" customFormat="1" ht="13.5" x14ac:dyDescent="0.3"/>
    <row r="7619" customFormat="1" ht="13.5" x14ac:dyDescent="0.3"/>
    <row r="7620" customFormat="1" ht="13.5" x14ac:dyDescent="0.3"/>
    <row r="7621" customFormat="1" ht="13.5" x14ac:dyDescent="0.3"/>
    <row r="7622" customFormat="1" ht="13.5" x14ac:dyDescent="0.3"/>
    <row r="7623" customFormat="1" ht="13.5" x14ac:dyDescent="0.3"/>
    <row r="7624" customFormat="1" ht="13.5" x14ac:dyDescent="0.3"/>
    <row r="7625" customFormat="1" ht="13.5" x14ac:dyDescent="0.3"/>
    <row r="7626" customFormat="1" ht="13.5" x14ac:dyDescent="0.3"/>
    <row r="7627" customFormat="1" ht="13.5" x14ac:dyDescent="0.3"/>
    <row r="7628" customFormat="1" ht="13.5" x14ac:dyDescent="0.3"/>
    <row r="7629" customFormat="1" ht="13.5" x14ac:dyDescent="0.3"/>
    <row r="7630" customFormat="1" ht="13.5" x14ac:dyDescent="0.3"/>
    <row r="7631" customFormat="1" ht="13.5" x14ac:dyDescent="0.3"/>
    <row r="7632" customFormat="1" ht="13.5" x14ac:dyDescent="0.3"/>
    <row r="7633" customFormat="1" ht="13.5" x14ac:dyDescent="0.3"/>
    <row r="7634" customFormat="1" ht="13.5" x14ac:dyDescent="0.3"/>
    <row r="7635" customFormat="1" ht="13.5" x14ac:dyDescent="0.3"/>
    <row r="7636" customFormat="1" ht="13.5" x14ac:dyDescent="0.3"/>
    <row r="7637" customFormat="1" ht="13.5" x14ac:dyDescent="0.3"/>
    <row r="7638" customFormat="1" ht="13.5" x14ac:dyDescent="0.3"/>
    <row r="7639" customFormat="1" ht="13.5" x14ac:dyDescent="0.3"/>
    <row r="7640" customFormat="1" ht="13.5" x14ac:dyDescent="0.3"/>
    <row r="7641" customFormat="1" ht="13.5" x14ac:dyDescent="0.3"/>
    <row r="7642" customFormat="1" ht="13.5" x14ac:dyDescent="0.3"/>
    <row r="7643" customFormat="1" ht="13.5" x14ac:dyDescent="0.3"/>
    <row r="7644" customFormat="1" ht="13.5" x14ac:dyDescent="0.3"/>
    <row r="7645" customFormat="1" ht="13.5" x14ac:dyDescent="0.3"/>
    <row r="7646" customFormat="1" ht="13.5" x14ac:dyDescent="0.3"/>
    <row r="7647" customFormat="1" ht="13.5" x14ac:dyDescent="0.3"/>
    <row r="7648" customFormat="1" ht="13.5" x14ac:dyDescent="0.3"/>
    <row r="7649" customFormat="1" ht="13.5" x14ac:dyDescent="0.3"/>
    <row r="7650" customFormat="1" ht="13.5" x14ac:dyDescent="0.3"/>
    <row r="7651" customFormat="1" ht="13.5" x14ac:dyDescent="0.3"/>
    <row r="7652" customFormat="1" ht="13.5" x14ac:dyDescent="0.3"/>
    <row r="7653" customFormat="1" ht="13.5" x14ac:dyDescent="0.3"/>
    <row r="7654" customFormat="1" ht="13.5" x14ac:dyDescent="0.3"/>
    <row r="7655" customFormat="1" ht="13.5" x14ac:dyDescent="0.3"/>
    <row r="7656" customFormat="1" ht="13.5" x14ac:dyDescent="0.3"/>
    <row r="7657" customFormat="1" ht="13.5" x14ac:dyDescent="0.3"/>
    <row r="7658" customFormat="1" ht="13.5" x14ac:dyDescent="0.3"/>
    <row r="7659" customFormat="1" ht="13.5" x14ac:dyDescent="0.3"/>
    <row r="7660" customFormat="1" ht="13.5" x14ac:dyDescent="0.3"/>
    <row r="7661" customFormat="1" ht="13.5" x14ac:dyDescent="0.3"/>
    <row r="7662" customFormat="1" ht="13.5" x14ac:dyDescent="0.3"/>
    <row r="7663" customFormat="1" ht="13.5" x14ac:dyDescent="0.3"/>
    <row r="7664" customFormat="1" ht="13.5" x14ac:dyDescent="0.3"/>
    <row r="7665" customFormat="1" ht="13.5" x14ac:dyDescent="0.3"/>
    <row r="7666" customFormat="1" ht="13.5" x14ac:dyDescent="0.3"/>
    <row r="7667" customFormat="1" ht="13.5" x14ac:dyDescent="0.3"/>
    <row r="7668" customFormat="1" ht="13.5" x14ac:dyDescent="0.3"/>
    <row r="7669" customFormat="1" ht="13.5" x14ac:dyDescent="0.3"/>
    <row r="7670" customFormat="1" ht="13.5" x14ac:dyDescent="0.3"/>
    <row r="7671" customFormat="1" ht="13.5" x14ac:dyDescent="0.3"/>
    <row r="7672" customFormat="1" ht="13.5" x14ac:dyDescent="0.3"/>
    <row r="7673" customFormat="1" ht="13.5" x14ac:dyDescent="0.3"/>
    <row r="7674" customFormat="1" ht="13.5" x14ac:dyDescent="0.3"/>
    <row r="7675" customFormat="1" ht="13.5" x14ac:dyDescent="0.3"/>
    <row r="7676" customFormat="1" ht="13.5" x14ac:dyDescent="0.3"/>
    <row r="7677" customFormat="1" ht="13.5" x14ac:dyDescent="0.3"/>
    <row r="7678" customFormat="1" ht="13.5" x14ac:dyDescent="0.3"/>
    <row r="7679" customFormat="1" ht="13.5" x14ac:dyDescent="0.3"/>
    <row r="7680" customFormat="1" ht="13.5" x14ac:dyDescent="0.3"/>
    <row r="7681" customFormat="1" ht="13.5" x14ac:dyDescent="0.3"/>
    <row r="7682" customFormat="1" ht="13.5" x14ac:dyDescent="0.3"/>
    <row r="7683" customFormat="1" ht="13.5" x14ac:dyDescent="0.3"/>
    <row r="7684" customFormat="1" ht="13.5" x14ac:dyDescent="0.3"/>
    <row r="7685" customFormat="1" ht="13.5" x14ac:dyDescent="0.3"/>
    <row r="7686" customFormat="1" ht="13.5" x14ac:dyDescent="0.3"/>
    <row r="7687" customFormat="1" ht="13.5" x14ac:dyDescent="0.3"/>
    <row r="7688" customFormat="1" ht="13.5" x14ac:dyDescent="0.3"/>
    <row r="7689" customFormat="1" ht="13.5" x14ac:dyDescent="0.3"/>
    <row r="7690" customFormat="1" ht="13.5" x14ac:dyDescent="0.3"/>
    <row r="7691" customFormat="1" ht="13.5" x14ac:dyDescent="0.3"/>
    <row r="7692" customFormat="1" ht="13.5" x14ac:dyDescent="0.3"/>
    <row r="7693" customFormat="1" ht="13.5" x14ac:dyDescent="0.3"/>
    <row r="7694" customFormat="1" ht="13.5" x14ac:dyDescent="0.3"/>
    <row r="7695" customFormat="1" ht="13.5" x14ac:dyDescent="0.3"/>
    <row r="7696" customFormat="1" ht="13.5" x14ac:dyDescent="0.3"/>
    <row r="7697" customFormat="1" ht="13.5" x14ac:dyDescent="0.3"/>
    <row r="7698" customFormat="1" ht="13.5" x14ac:dyDescent="0.3"/>
    <row r="7699" customFormat="1" ht="13.5" x14ac:dyDescent="0.3"/>
    <row r="7700" customFormat="1" ht="13.5" x14ac:dyDescent="0.3"/>
    <row r="7701" customFormat="1" ht="13.5" x14ac:dyDescent="0.3"/>
    <row r="7702" customFormat="1" ht="13.5" x14ac:dyDescent="0.3"/>
    <row r="7703" customFormat="1" ht="13.5" x14ac:dyDescent="0.3"/>
    <row r="7704" customFormat="1" ht="13.5" x14ac:dyDescent="0.3"/>
    <row r="7705" customFormat="1" ht="13.5" x14ac:dyDescent="0.3"/>
    <row r="7706" customFormat="1" ht="13.5" x14ac:dyDescent="0.3"/>
    <row r="7707" customFormat="1" ht="13.5" x14ac:dyDescent="0.3"/>
    <row r="7708" customFormat="1" ht="13.5" x14ac:dyDescent="0.3"/>
    <row r="7709" customFormat="1" ht="13.5" x14ac:dyDescent="0.3"/>
    <row r="7710" customFormat="1" ht="13.5" x14ac:dyDescent="0.3"/>
    <row r="7711" customFormat="1" ht="13.5" x14ac:dyDescent="0.3"/>
    <row r="7712" customFormat="1" ht="13.5" x14ac:dyDescent="0.3"/>
    <row r="7713" customFormat="1" ht="13.5" x14ac:dyDescent="0.3"/>
    <row r="7714" customFormat="1" ht="13.5" x14ac:dyDescent="0.3"/>
    <row r="7715" customFormat="1" ht="13.5" x14ac:dyDescent="0.3"/>
    <row r="7716" customFormat="1" ht="13.5" x14ac:dyDescent="0.3"/>
    <row r="7717" customFormat="1" ht="13.5" x14ac:dyDescent="0.3"/>
    <row r="7718" customFormat="1" ht="13.5" x14ac:dyDescent="0.3"/>
    <row r="7719" customFormat="1" ht="13.5" x14ac:dyDescent="0.3"/>
    <row r="7720" customFormat="1" ht="13.5" x14ac:dyDescent="0.3"/>
    <row r="7721" customFormat="1" ht="13.5" x14ac:dyDescent="0.3"/>
    <row r="7722" customFormat="1" ht="13.5" x14ac:dyDescent="0.3"/>
    <row r="7723" customFormat="1" ht="13.5" x14ac:dyDescent="0.3"/>
    <row r="7724" customFormat="1" ht="13.5" x14ac:dyDescent="0.3"/>
    <row r="7725" customFormat="1" ht="13.5" x14ac:dyDescent="0.3"/>
    <row r="7726" customFormat="1" ht="13.5" x14ac:dyDescent="0.3"/>
    <row r="7727" customFormat="1" ht="13.5" x14ac:dyDescent="0.3"/>
    <row r="7728" customFormat="1" ht="13.5" x14ac:dyDescent="0.3"/>
    <row r="7729" customFormat="1" ht="13.5" x14ac:dyDescent="0.3"/>
    <row r="7730" customFormat="1" ht="13.5" x14ac:dyDescent="0.3"/>
    <row r="7731" customFormat="1" ht="13.5" x14ac:dyDescent="0.3"/>
    <row r="7732" customFormat="1" ht="13.5" x14ac:dyDescent="0.3"/>
    <row r="7733" customFormat="1" ht="13.5" x14ac:dyDescent="0.3"/>
    <row r="7734" customFormat="1" ht="13.5" x14ac:dyDescent="0.3"/>
    <row r="7735" customFormat="1" ht="13.5" x14ac:dyDescent="0.3"/>
    <row r="7736" customFormat="1" ht="13.5" x14ac:dyDescent="0.3"/>
    <row r="7737" customFormat="1" ht="13.5" x14ac:dyDescent="0.3"/>
    <row r="7738" customFormat="1" ht="13.5" x14ac:dyDescent="0.3"/>
    <row r="7739" customFormat="1" ht="13.5" x14ac:dyDescent="0.3"/>
    <row r="7740" customFormat="1" ht="13.5" x14ac:dyDescent="0.3"/>
    <row r="7741" customFormat="1" ht="13.5" x14ac:dyDescent="0.3"/>
    <row r="7742" customFormat="1" ht="13.5" x14ac:dyDescent="0.3"/>
    <row r="7743" customFormat="1" ht="13.5" x14ac:dyDescent="0.3"/>
    <row r="7744" customFormat="1" ht="13.5" x14ac:dyDescent="0.3"/>
    <row r="7745" customFormat="1" ht="13.5" x14ac:dyDescent="0.3"/>
    <row r="7746" customFormat="1" ht="13.5" x14ac:dyDescent="0.3"/>
    <row r="7747" customFormat="1" ht="13.5" x14ac:dyDescent="0.3"/>
    <row r="7748" customFormat="1" ht="13.5" x14ac:dyDescent="0.3"/>
    <row r="7749" customFormat="1" ht="13.5" x14ac:dyDescent="0.3"/>
    <row r="7750" customFormat="1" ht="13.5" x14ac:dyDescent="0.3"/>
    <row r="7751" customFormat="1" ht="13.5" x14ac:dyDescent="0.3"/>
    <row r="7752" customFormat="1" ht="13.5" x14ac:dyDescent="0.3"/>
    <row r="7753" customFormat="1" ht="13.5" x14ac:dyDescent="0.3"/>
    <row r="7754" customFormat="1" ht="13.5" x14ac:dyDescent="0.3"/>
    <row r="7755" customFormat="1" ht="13.5" x14ac:dyDescent="0.3"/>
    <row r="7756" customFormat="1" ht="13.5" x14ac:dyDescent="0.3"/>
    <row r="7757" customFormat="1" ht="13.5" x14ac:dyDescent="0.3"/>
    <row r="7758" customFormat="1" ht="13.5" x14ac:dyDescent="0.3"/>
    <row r="7759" customFormat="1" ht="13.5" x14ac:dyDescent="0.3"/>
    <row r="7760" customFormat="1" ht="13.5" x14ac:dyDescent="0.3"/>
    <row r="7761" customFormat="1" ht="13.5" x14ac:dyDescent="0.3"/>
    <row r="7762" customFormat="1" ht="13.5" x14ac:dyDescent="0.3"/>
    <row r="7763" customFormat="1" ht="13.5" x14ac:dyDescent="0.3"/>
    <row r="7764" customFormat="1" ht="13.5" x14ac:dyDescent="0.3"/>
    <row r="7765" customFormat="1" ht="13.5" x14ac:dyDescent="0.3"/>
    <row r="7766" customFormat="1" ht="13.5" x14ac:dyDescent="0.3"/>
    <row r="7767" customFormat="1" ht="13.5" x14ac:dyDescent="0.3"/>
    <row r="7768" customFormat="1" ht="13.5" x14ac:dyDescent="0.3"/>
    <row r="7769" customFormat="1" ht="13.5" x14ac:dyDescent="0.3"/>
    <row r="7770" customFormat="1" ht="13.5" x14ac:dyDescent="0.3"/>
    <row r="7771" customFormat="1" ht="13.5" x14ac:dyDescent="0.3"/>
    <row r="7772" customFormat="1" ht="13.5" x14ac:dyDescent="0.3"/>
    <row r="7773" customFormat="1" ht="13.5" x14ac:dyDescent="0.3"/>
    <row r="7774" customFormat="1" ht="13.5" x14ac:dyDescent="0.3"/>
    <row r="7775" customFormat="1" ht="13.5" x14ac:dyDescent="0.3"/>
    <row r="7776" customFormat="1" ht="13.5" x14ac:dyDescent="0.3"/>
    <row r="7777" customFormat="1" ht="13.5" x14ac:dyDescent="0.3"/>
    <row r="7778" customFormat="1" ht="13.5" x14ac:dyDescent="0.3"/>
    <row r="7779" customFormat="1" ht="13.5" x14ac:dyDescent="0.3"/>
    <row r="7780" customFormat="1" ht="13.5" x14ac:dyDescent="0.3"/>
    <row r="7781" customFormat="1" ht="13.5" x14ac:dyDescent="0.3"/>
    <row r="7782" customFormat="1" ht="13.5" x14ac:dyDescent="0.3"/>
    <row r="7783" customFormat="1" ht="13.5" x14ac:dyDescent="0.3"/>
    <row r="7784" customFormat="1" ht="13.5" x14ac:dyDescent="0.3"/>
    <row r="7785" customFormat="1" ht="13.5" x14ac:dyDescent="0.3"/>
    <row r="7786" customFormat="1" ht="13.5" x14ac:dyDescent="0.3"/>
    <row r="7787" customFormat="1" ht="13.5" x14ac:dyDescent="0.3"/>
    <row r="7788" customFormat="1" ht="13.5" x14ac:dyDescent="0.3"/>
    <row r="7789" customFormat="1" ht="13.5" x14ac:dyDescent="0.3"/>
    <row r="7790" customFormat="1" ht="13.5" x14ac:dyDescent="0.3"/>
    <row r="7791" customFormat="1" ht="13.5" x14ac:dyDescent="0.3"/>
    <row r="7792" customFormat="1" ht="13.5" x14ac:dyDescent="0.3"/>
    <row r="7793" customFormat="1" ht="13.5" x14ac:dyDescent="0.3"/>
    <row r="7794" customFormat="1" ht="13.5" x14ac:dyDescent="0.3"/>
    <row r="7795" customFormat="1" ht="13.5" x14ac:dyDescent="0.3"/>
    <row r="7796" customFormat="1" ht="13.5" x14ac:dyDescent="0.3"/>
    <row r="7797" customFormat="1" ht="13.5" x14ac:dyDescent="0.3"/>
    <row r="7798" customFormat="1" ht="13.5" x14ac:dyDescent="0.3"/>
    <row r="7799" customFormat="1" ht="13.5" x14ac:dyDescent="0.3"/>
    <row r="7800" customFormat="1" ht="13.5" x14ac:dyDescent="0.3"/>
    <row r="7801" customFormat="1" ht="13.5" x14ac:dyDescent="0.3"/>
    <row r="7802" customFormat="1" ht="13.5" x14ac:dyDescent="0.3"/>
    <row r="7803" customFormat="1" ht="13.5" x14ac:dyDescent="0.3"/>
    <row r="7804" customFormat="1" ht="13.5" x14ac:dyDescent="0.3"/>
    <row r="7805" customFormat="1" ht="13.5" x14ac:dyDescent="0.3"/>
    <row r="7806" customFormat="1" ht="13.5" x14ac:dyDescent="0.3"/>
    <row r="7807" customFormat="1" ht="13.5" x14ac:dyDescent="0.3"/>
    <row r="7808" customFormat="1" ht="13.5" x14ac:dyDescent="0.3"/>
    <row r="7809" customFormat="1" ht="13.5" x14ac:dyDescent="0.3"/>
    <row r="7810" customFormat="1" ht="13.5" x14ac:dyDescent="0.3"/>
    <row r="7811" customFormat="1" ht="13.5" x14ac:dyDescent="0.3"/>
    <row r="7812" customFormat="1" ht="13.5" x14ac:dyDescent="0.3"/>
    <row r="7813" customFormat="1" ht="13.5" x14ac:dyDescent="0.3"/>
    <row r="7814" customFormat="1" ht="13.5" x14ac:dyDescent="0.3"/>
    <row r="7815" customFormat="1" ht="13.5" x14ac:dyDescent="0.3"/>
    <row r="7816" customFormat="1" ht="13.5" x14ac:dyDescent="0.3"/>
    <row r="7817" customFormat="1" ht="13.5" x14ac:dyDescent="0.3"/>
    <row r="7818" customFormat="1" ht="13.5" x14ac:dyDescent="0.3"/>
    <row r="7819" customFormat="1" ht="13.5" x14ac:dyDescent="0.3"/>
    <row r="7820" customFormat="1" ht="13.5" x14ac:dyDescent="0.3"/>
    <row r="7821" customFormat="1" ht="13.5" x14ac:dyDescent="0.3"/>
    <row r="7822" customFormat="1" ht="13.5" x14ac:dyDescent="0.3"/>
    <row r="7823" customFormat="1" ht="13.5" x14ac:dyDescent="0.3"/>
    <row r="7824" customFormat="1" ht="13.5" x14ac:dyDescent="0.3"/>
    <row r="7825" customFormat="1" ht="13.5" x14ac:dyDescent="0.3"/>
    <row r="7826" customFormat="1" ht="13.5" x14ac:dyDescent="0.3"/>
    <row r="7827" customFormat="1" ht="13.5" x14ac:dyDescent="0.3"/>
    <row r="7828" customFormat="1" ht="13.5" x14ac:dyDescent="0.3"/>
    <row r="7829" customFormat="1" ht="13.5" x14ac:dyDescent="0.3"/>
    <row r="7830" customFormat="1" ht="13.5" x14ac:dyDescent="0.3"/>
    <row r="7831" customFormat="1" ht="13.5" x14ac:dyDescent="0.3"/>
    <row r="7832" customFormat="1" ht="13.5" x14ac:dyDescent="0.3"/>
    <row r="7833" customFormat="1" ht="13.5" x14ac:dyDescent="0.3"/>
    <row r="7834" customFormat="1" ht="13.5" x14ac:dyDescent="0.3"/>
    <row r="7835" customFormat="1" ht="13.5" x14ac:dyDescent="0.3"/>
    <row r="7836" customFormat="1" ht="13.5" x14ac:dyDescent="0.3"/>
    <row r="7837" customFormat="1" ht="13.5" x14ac:dyDescent="0.3"/>
    <row r="7838" customFormat="1" ht="13.5" x14ac:dyDescent="0.3"/>
    <row r="7839" customFormat="1" ht="13.5" x14ac:dyDescent="0.3"/>
    <row r="7840" customFormat="1" ht="13.5" x14ac:dyDescent="0.3"/>
    <row r="7841" customFormat="1" ht="13.5" x14ac:dyDescent="0.3"/>
    <row r="7842" customFormat="1" ht="13.5" x14ac:dyDescent="0.3"/>
    <row r="7843" customFormat="1" ht="13.5" x14ac:dyDescent="0.3"/>
    <row r="7844" customFormat="1" ht="13.5" x14ac:dyDescent="0.3"/>
    <row r="7845" customFormat="1" ht="13.5" x14ac:dyDescent="0.3"/>
    <row r="7846" customFormat="1" ht="13.5" x14ac:dyDescent="0.3"/>
    <row r="7847" customFormat="1" ht="13.5" x14ac:dyDescent="0.3"/>
    <row r="7848" customFormat="1" ht="13.5" x14ac:dyDescent="0.3"/>
    <row r="7849" customFormat="1" ht="13.5" x14ac:dyDescent="0.3"/>
    <row r="7850" customFormat="1" ht="13.5" x14ac:dyDescent="0.3"/>
    <row r="7851" customFormat="1" ht="13.5" x14ac:dyDescent="0.3"/>
    <row r="7852" customFormat="1" ht="13.5" x14ac:dyDescent="0.3"/>
    <row r="7853" customFormat="1" ht="13.5" x14ac:dyDescent="0.3"/>
    <row r="7854" customFormat="1" ht="13.5" x14ac:dyDescent="0.3"/>
    <row r="7855" customFormat="1" ht="13.5" x14ac:dyDescent="0.3"/>
    <row r="7856" customFormat="1" ht="13.5" x14ac:dyDescent="0.3"/>
    <row r="7857" customFormat="1" ht="13.5" x14ac:dyDescent="0.3"/>
    <row r="7858" customFormat="1" ht="13.5" x14ac:dyDescent="0.3"/>
    <row r="7859" customFormat="1" ht="13.5" x14ac:dyDescent="0.3"/>
    <row r="7860" customFormat="1" ht="13.5" x14ac:dyDescent="0.3"/>
    <row r="7861" customFormat="1" ht="13.5" x14ac:dyDescent="0.3"/>
    <row r="7862" customFormat="1" ht="13.5" x14ac:dyDescent="0.3"/>
    <row r="7863" customFormat="1" ht="13.5" x14ac:dyDescent="0.3"/>
    <row r="7864" customFormat="1" ht="13.5" x14ac:dyDescent="0.3"/>
    <row r="7865" customFormat="1" ht="13.5" x14ac:dyDescent="0.3"/>
    <row r="7866" customFormat="1" ht="13.5" x14ac:dyDescent="0.3"/>
    <row r="7867" customFormat="1" ht="13.5" x14ac:dyDescent="0.3"/>
    <row r="7868" customFormat="1" ht="13.5" x14ac:dyDescent="0.3"/>
    <row r="7869" customFormat="1" ht="13.5" x14ac:dyDescent="0.3"/>
    <row r="7870" customFormat="1" ht="13.5" x14ac:dyDescent="0.3"/>
    <row r="7871" customFormat="1" ht="13.5" x14ac:dyDescent="0.3"/>
    <row r="7872" customFormat="1" ht="13.5" x14ac:dyDescent="0.3"/>
    <row r="7873" customFormat="1" ht="13.5" x14ac:dyDescent="0.3"/>
    <row r="7874" customFormat="1" ht="13.5" x14ac:dyDescent="0.3"/>
    <row r="7875" customFormat="1" ht="13.5" x14ac:dyDescent="0.3"/>
    <row r="7876" customFormat="1" ht="13.5" x14ac:dyDescent="0.3"/>
    <row r="7877" customFormat="1" ht="13.5" x14ac:dyDescent="0.3"/>
    <row r="7878" customFormat="1" ht="13.5" x14ac:dyDescent="0.3"/>
    <row r="7879" customFormat="1" ht="13.5" x14ac:dyDescent="0.3"/>
    <row r="7880" customFormat="1" ht="13.5" x14ac:dyDescent="0.3"/>
    <row r="7881" customFormat="1" ht="13.5" x14ac:dyDescent="0.3"/>
    <row r="7882" customFormat="1" ht="13.5" x14ac:dyDescent="0.3"/>
    <row r="7883" customFormat="1" ht="13.5" x14ac:dyDescent="0.3"/>
    <row r="7884" customFormat="1" ht="13.5" x14ac:dyDescent="0.3"/>
    <row r="7885" customFormat="1" ht="13.5" x14ac:dyDescent="0.3"/>
    <row r="7886" customFormat="1" ht="13.5" x14ac:dyDescent="0.3"/>
    <row r="7887" customFormat="1" ht="13.5" x14ac:dyDescent="0.3"/>
    <row r="7888" customFormat="1" ht="13.5" x14ac:dyDescent="0.3"/>
    <row r="7889" customFormat="1" ht="13.5" x14ac:dyDescent="0.3"/>
    <row r="7890" customFormat="1" ht="13.5" x14ac:dyDescent="0.3"/>
    <row r="7891" customFormat="1" ht="13.5" x14ac:dyDescent="0.3"/>
    <row r="7892" customFormat="1" ht="13.5" x14ac:dyDescent="0.3"/>
    <row r="7893" customFormat="1" ht="13.5" x14ac:dyDescent="0.3"/>
    <row r="7894" customFormat="1" ht="13.5" x14ac:dyDescent="0.3"/>
    <row r="7895" customFormat="1" ht="13.5" x14ac:dyDescent="0.3"/>
    <row r="7896" customFormat="1" ht="13.5" x14ac:dyDescent="0.3"/>
    <row r="7897" customFormat="1" ht="13.5" x14ac:dyDescent="0.3"/>
    <row r="7898" customFormat="1" ht="13.5" x14ac:dyDescent="0.3"/>
    <row r="7899" customFormat="1" ht="13.5" x14ac:dyDescent="0.3"/>
    <row r="7900" customFormat="1" ht="13.5" x14ac:dyDescent="0.3"/>
    <row r="7901" customFormat="1" ht="13.5" x14ac:dyDescent="0.3"/>
    <row r="7902" customFormat="1" ht="13.5" x14ac:dyDescent="0.3"/>
    <row r="7903" customFormat="1" ht="13.5" x14ac:dyDescent="0.3"/>
    <row r="7904" customFormat="1" ht="13.5" x14ac:dyDescent="0.3"/>
    <row r="7905" customFormat="1" ht="13.5" x14ac:dyDescent="0.3"/>
    <row r="7906" customFormat="1" ht="13.5" x14ac:dyDescent="0.3"/>
    <row r="7907" customFormat="1" ht="13.5" x14ac:dyDescent="0.3"/>
    <row r="7908" customFormat="1" ht="13.5" x14ac:dyDescent="0.3"/>
    <row r="7909" customFormat="1" ht="13.5" x14ac:dyDescent="0.3"/>
    <row r="7910" customFormat="1" ht="13.5" x14ac:dyDescent="0.3"/>
    <row r="7911" customFormat="1" ht="13.5" x14ac:dyDescent="0.3"/>
    <row r="7912" customFormat="1" ht="13.5" x14ac:dyDescent="0.3"/>
    <row r="7913" customFormat="1" ht="13.5" x14ac:dyDescent="0.3"/>
    <row r="7914" customFormat="1" ht="13.5" x14ac:dyDescent="0.3"/>
    <row r="7915" customFormat="1" ht="13.5" x14ac:dyDescent="0.3"/>
    <row r="7916" customFormat="1" ht="13.5" x14ac:dyDescent="0.3"/>
    <row r="7917" customFormat="1" ht="13.5" x14ac:dyDescent="0.3"/>
    <row r="7918" customFormat="1" ht="13.5" x14ac:dyDescent="0.3"/>
    <row r="7919" customFormat="1" ht="13.5" x14ac:dyDescent="0.3"/>
    <row r="7920" customFormat="1" ht="13.5" x14ac:dyDescent="0.3"/>
    <row r="7921" customFormat="1" ht="13.5" x14ac:dyDescent="0.3"/>
    <row r="7922" customFormat="1" ht="13.5" x14ac:dyDescent="0.3"/>
    <row r="7923" customFormat="1" ht="13.5" x14ac:dyDescent="0.3"/>
    <row r="7924" customFormat="1" ht="13.5" x14ac:dyDescent="0.3"/>
    <row r="7925" customFormat="1" ht="13.5" x14ac:dyDescent="0.3"/>
    <row r="7926" customFormat="1" ht="13.5" x14ac:dyDescent="0.3"/>
    <row r="7927" customFormat="1" ht="13.5" x14ac:dyDescent="0.3"/>
    <row r="7928" customFormat="1" ht="13.5" x14ac:dyDescent="0.3"/>
    <row r="7929" customFormat="1" ht="13.5" x14ac:dyDescent="0.3"/>
    <row r="7930" customFormat="1" ht="13.5" x14ac:dyDescent="0.3"/>
    <row r="7931" customFormat="1" ht="13.5" x14ac:dyDescent="0.3"/>
    <row r="7932" customFormat="1" ht="13.5" x14ac:dyDescent="0.3"/>
    <row r="7933" customFormat="1" ht="13.5" x14ac:dyDescent="0.3"/>
    <row r="7934" customFormat="1" ht="13.5" x14ac:dyDescent="0.3"/>
    <row r="7935" customFormat="1" ht="13.5" x14ac:dyDescent="0.3"/>
    <row r="7936" customFormat="1" ht="13.5" x14ac:dyDescent="0.3"/>
    <row r="7937" customFormat="1" ht="13.5" x14ac:dyDescent="0.3"/>
    <row r="7938" customFormat="1" ht="13.5" x14ac:dyDescent="0.3"/>
    <row r="7939" customFormat="1" ht="13.5" x14ac:dyDescent="0.3"/>
    <row r="7940" customFormat="1" ht="13.5" x14ac:dyDescent="0.3"/>
    <row r="7941" customFormat="1" ht="13.5" x14ac:dyDescent="0.3"/>
    <row r="7942" customFormat="1" ht="13.5" x14ac:dyDescent="0.3"/>
    <row r="7943" customFormat="1" ht="13.5" x14ac:dyDescent="0.3"/>
    <row r="7944" customFormat="1" ht="13.5" x14ac:dyDescent="0.3"/>
    <row r="7945" customFormat="1" ht="13.5" x14ac:dyDescent="0.3"/>
    <row r="7946" customFormat="1" ht="13.5" x14ac:dyDescent="0.3"/>
    <row r="7947" customFormat="1" ht="13.5" x14ac:dyDescent="0.3"/>
    <row r="7948" customFormat="1" ht="13.5" x14ac:dyDescent="0.3"/>
    <row r="7949" customFormat="1" ht="13.5" x14ac:dyDescent="0.3"/>
    <row r="7950" customFormat="1" ht="13.5" x14ac:dyDescent="0.3"/>
    <row r="7951" customFormat="1" ht="13.5" x14ac:dyDescent="0.3"/>
    <row r="7952" customFormat="1" ht="13.5" x14ac:dyDescent="0.3"/>
    <row r="7953" customFormat="1" ht="13.5" x14ac:dyDescent="0.3"/>
    <row r="7954" customFormat="1" ht="13.5" x14ac:dyDescent="0.3"/>
    <row r="7955" customFormat="1" ht="13.5" x14ac:dyDescent="0.3"/>
    <row r="7956" customFormat="1" ht="13.5" x14ac:dyDescent="0.3"/>
    <row r="7957" customFormat="1" ht="13.5" x14ac:dyDescent="0.3"/>
    <row r="7958" customFormat="1" ht="13.5" x14ac:dyDescent="0.3"/>
    <row r="7959" customFormat="1" ht="13.5" x14ac:dyDescent="0.3"/>
    <row r="7960" customFormat="1" ht="13.5" x14ac:dyDescent="0.3"/>
    <row r="7961" customFormat="1" ht="13.5" x14ac:dyDescent="0.3"/>
    <row r="7962" customFormat="1" ht="13.5" x14ac:dyDescent="0.3"/>
    <row r="7963" customFormat="1" ht="13.5" x14ac:dyDescent="0.3"/>
    <row r="7964" customFormat="1" ht="13.5" x14ac:dyDescent="0.3"/>
    <row r="7965" customFormat="1" ht="13.5" x14ac:dyDescent="0.3"/>
    <row r="7966" customFormat="1" ht="13.5" x14ac:dyDescent="0.3"/>
    <row r="7967" customFormat="1" ht="13.5" x14ac:dyDescent="0.3"/>
    <row r="7968" customFormat="1" ht="13.5" x14ac:dyDescent="0.3"/>
    <row r="7969" customFormat="1" ht="13.5" x14ac:dyDescent="0.3"/>
    <row r="7970" customFormat="1" ht="13.5" x14ac:dyDescent="0.3"/>
    <row r="7971" customFormat="1" ht="13.5" x14ac:dyDescent="0.3"/>
    <row r="7972" customFormat="1" ht="13.5" x14ac:dyDescent="0.3"/>
    <row r="7973" customFormat="1" ht="13.5" x14ac:dyDescent="0.3"/>
    <row r="7974" customFormat="1" ht="13.5" x14ac:dyDescent="0.3"/>
    <row r="7975" customFormat="1" ht="13.5" x14ac:dyDescent="0.3"/>
    <row r="7976" customFormat="1" ht="13.5" x14ac:dyDescent="0.3"/>
    <row r="7977" customFormat="1" ht="13.5" x14ac:dyDescent="0.3"/>
    <row r="7978" customFormat="1" ht="13.5" x14ac:dyDescent="0.3"/>
    <row r="7979" customFormat="1" ht="13.5" x14ac:dyDescent="0.3"/>
    <row r="7980" customFormat="1" ht="13.5" x14ac:dyDescent="0.3"/>
    <row r="7981" customFormat="1" ht="13.5" x14ac:dyDescent="0.3"/>
    <row r="7982" customFormat="1" ht="13.5" x14ac:dyDescent="0.3"/>
    <row r="7983" customFormat="1" ht="13.5" x14ac:dyDescent="0.3"/>
    <row r="7984" customFormat="1" ht="13.5" x14ac:dyDescent="0.3"/>
    <row r="7985" customFormat="1" ht="13.5" x14ac:dyDescent="0.3"/>
    <row r="7986" customFormat="1" ht="13.5" x14ac:dyDescent="0.3"/>
    <row r="7987" customFormat="1" ht="13.5" x14ac:dyDescent="0.3"/>
    <row r="7988" customFormat="1" ht="13.5" x14ac:dyDescent="0.3"/>
    <row r="7989" customFormat="1" ht="13.5" x14ac:dyDescent="0.3"/>
    <row r="7990" customFormat="1" ht="13.5" x14ac:dyDescent="0.3"/>
    <row r="7991" customFormat="1" ht="13.5" x14ac:dyDescent="0.3"/>
    <row r="7992" customFormat="1" ht="13.5" x14ac:dyDescent="0.3"/>
    <row r="7993" customFormat="1" ht="13.5" x14ac:dyDescent="0.3"/>
    <row r="7994" customFormat="1" ht="13.5" x14ac:dyDescent="0.3"/>
    <row r="7995" customFormat="1" ht="13.5" x14ac:dyDescent="0.3"/>
    <row r="7996" customFormat="1" ht="13.5" x14ac:dyDescent="0.3"/>
    <row r="7997" customFormat="1" ht="13.5" x14ac:dyDescent="0.3"/>
    <row r="7998" customFormat="1" ht="13.5" x14ac:dyDescent="0.3"/>
    <row r="7999" customFormat="1" ht="13.5" x14ac:dyDescent="0.3"/>
    <row r="8000" customFormat="1" ht="13.5" x14ac:dyDescent="0.3"/>
    <row r="8001" customFormat="1" ht="13.5" x14ac:dyDescent="0.3"/>
    <row r="8002" customFormat="1" ht="13.5" x14ac:dyDescent="0.3"/>
    <row r="8003" customFormat="1" ht="13.5" x14ac:dyDescent="0.3"/>
    <row r="8004" customFormat="1" ht="13.5" x14ac:dyDescent="0.3"/>
    <row r="8005" customFormat="1" ht="13.5" x14ac:dyDescent="0.3"/>
    <row r="8006" customFormat="1" ht="13.5" x14ac:dyDescent="0.3"/>
    <row r="8007" customFormat="1" ht="13.5" x14ac:dyDescent="0.3"/>
    <row r="8008" customFormat="1" ht="13.5" x14ac:dyDescent="0.3"/>
    <row r="8009" customFormat="1" ht="13.5" x14ac:dyDescent="0.3"/>
    <row r="8010" customFormat="1" ht="13.5" x14ac:dyDescent="0.3"/>
    <row r="8011" customFormat="1" ht="13.5" x14ac:dyDescent="0.3"/>
    <row r="8012" customFormat="1" ht="13.5" x14ac:dyDescent="0.3"/>
    <row r="8013" customFormat="1" ht="13.5" x14ac:dyDescent="0.3"/>
    <row r="8014" customFormat="1" ht="13.5" x14ac:dyDescent="0.3"/>
    <row r="8015" customFormat="1" ht="13.5" x14ac:dyDescent="0.3"/>
    <row r="8016" customFormat="1" ht="13.5" x14ac:dyDescent="0.3"/>
    <row r="8017" customFormat="1" ht="13.5" x14ac:dyDescent="0.3"/>
    <row r="8018" customFormat="1" ht="13.5" x14ac:dyDescent="0.3"/>
    <row r="8019" customFormat="1" ht="13.5" x14ac:dyDescent="0.3"/>
    <row r="8020" customFormat="1" ht="13.5" x14ac:dyDescent="0.3"/>
    <row r="8021" customFormat="1" ht="13.5" x14ac:dyDescent="0.3"/>
    <row r="8022" customFormat="1" ht="13.5" x14ac:dyDescent="0.3"/>
    <row r="8023" customFormat="1" ht="13.5" x14ac:dyDescent="0.3"/>
    <row r="8024" customFormat="1" ht="13.5" x14ac:dyDescent="0.3"/>
    <row r="8025" customFormat="1" ht="13.5" x14ac:dyDescent="0.3"/>
    <row r="8026" customFormat="1" ht="13.5" x14ac:dyDescent="0.3"/>
    <row r="8027" customFormat="1" ht="13.5" x14ac:dyDescent="0.3"/>
    <row r="8028" customFormat="1" ht="13.5" x14ac:dyDescent="0.3"/>
    <row r="8029" customFormat="1" ht="13.5" x14ac:dyDescent="0.3"/>
    <row r="8030" customFormat="1" ht="13.5" x14ac:dyDescent="0.3"/>
    <row r="8031" customFormat="1" ht="13.5" x14ac:dyDescent="0.3"/>
    <row r="8032" customFormat="1" ht="13.5" x14ac:dyDescent="0.3"/>
    <row r="8033" customFormat="1" ht="13.5" x14ac:dyDescent="0.3"/>
    <row r="8034" customFormat="1" ht="13.5" x14ac:dyDescent="0.3"/>
    <row r="8035" customFormat="1" ht="13.5" x14ac:dyDescent="0.3"/>
    <row r="8036" customFormat="1" ht="13.5" x14ac:dyDescent="0.3"/>
    <row r="8037" customFormat="1" ht="13.5" x14ac:dyDescent="0.3"/>
    <row r="8038" customFormat="1" ht="13.5" x14ac:dyDescent="0.3"/>
    <row r="8039" customFormat="1" ht="13.5" x14ac:dyDescent="0.3"/>
    <row r="8040" customFormat="1" ht="13.5" x14ac:dyDescent="0.3"/>
    <row r="8041" customFormat="1" ht="13.5" x14ac:dyDescent="0.3"/>
    <row r="8042" customFormat="1" ht="13.5" x14ac:dyDescent="0.3"/>
    <row r="8043" customFormat="1" ht="13.5" x14ac:dyDescent="0.3"/>
    <row r="8044" customFormat="1" ht="13.5" x14ac:dyDescent="0.3"/>
    <row r="8045" customFormat="1" ht="13.5" x14ac:dyDescent="0.3"/>
    <row r="8046" customFormat="1" ht="13.5" x14ac:dyDescent="0.3"/>
    <row r="8047" customFormat="1" ht="13.5" x14ac:dyDescent="0.3"/>
    <row r="8048" customFormat="1" ht="13.5" x14ac:dyDescent="0.3"/>
    <row r="8049" customFormat="1" ht="13.5" x14ac:dyDescent="0.3"/>
    <row r="8050" customFormat="1" ht="13.5" x14ac:dyDescent="0.3"/>
    <row r="8051" customFormat="1" ht="13.5" x14ac:dyDescent="0.3"/>
    <row r="8052" customFormat="1" ht="13.5" x14ac:dyDescent="0.3"/>
    <row r="8053" customFormat="1" ht="13.5" x14ac:dyDescent="0.3"/>
    <row r="8054" customFormat="1" ht="13.5" x14ac:dyDescent="0.3"/>
    <row r="8055" customFormat="1" ht="13.5" x14ac:dyDescent="0.3"/>
    <row r="8056" customFormat="1" ht="13.5" x14ac:dyDescent="0.3"/>
    <row r="8057" customFormat="1" ht="13.5" x14ac:dyDescent="0.3"/>
    <row r="8058" customFormat="1" ht="13.5" x14ac:dyDescent="0.3"/>
    <row r="8059" customFormat="1" ht="13.5" x14ac:dyDescent="0.3"/>
    <row r="8060" customFormat="1" ht="13.5" x14ac:dyDescent="0.3"/>
    <row r="8061" customFormat="1" ht="13.5" x14ac:dyDescent="0.3"/>
    <row r="8062" customFormat="1" ht="13.5" x14ac:dyDescent="0.3"/>
    <row r="8063" customFormat="1" ht="13.5" x14ac:dyDescent="0.3"/>
    <row r="8064" customFormat="1" ht="13.5" x14ac:dyDescent="0.3"/>
    <row r="8065" customFormat="1" ht="13.5" x14ac:dyDescent="0.3"/>
    <row r="8066" customFormat="1" ht="13.5" x14ac:dyDescent="0.3"/>
    <row r="8067" customFormat="1" ht="13.5" x14ac:dyDescent="0.3"/>
    <row r="8068" customFormat="1" ht="13.5" x14ac:dyDescent="0.3"/>
    <row r="8069" customFormat="1" ht="13.5" x14ac:dyDescent="0.3"/>
    <row r="8070" customFormat="1" ht="13.5" x14ac:dyDescent="0.3"/>
    <row r="8071" customFormat="1" ht="13.5" x14ac:dyDescent="0.3"/>
    <row r="8072" customFormat="1" ht="13.5" x14ac:dyDescent="0.3"/>
    <row r="8073" customFormat="1" ht="13.5" x14ac:dyDescent="0.3"/>
    <row r="8074" customFormat="1" ht="13.5" x14ac:dyDescent="0.3"/>
    <row r="8075" customFormat="1" ht="13.5" x14ac:dyDescent="0.3"/>
    <row r="8076" customFormat="1" ht="13.5" x14ac:dyDescent="0.3"/>
    <row r="8077" customFormat="1" ht="13.5" x14ac:dyDescent="0.3"/>
    <row r="8078" customFormat="1" ht="13.5" x14ac:dyDescent="0.3"/>
    <row r="8079" customFormat="1" ht="13.5" x14ac:dyDescent="0.3"/>
    <row r="8080" customFormat="1" ht="13.5" x14ac:dyDescent="0.3"/>
    <row r="8081" customFormat="1" ht="13.5" x14ac:dyDescent="0.3"/>
    <row r="8082" customFormat="1" ht="13.5" x14ac:dyDescent="0.3"/>
    <row r="8083" customFormat="1" ht="13.5" x14ac:dyDescent="0.3"/>
    <row r="8084" customFormat="1" ht="13.5" x14ac:dyDescent="0.3"/>
    <row r="8085" customFormat="1" ht="13.5" x14ac:dyDescent="0.3"/>
    <row r="8086" customFormat="1" ht="13.5" x14ac:dyDescent="0.3"/>
    <row r="8087" customFormat="1" ht="13.5" x14ac:dyDescent="0.3"/>
    <row r="8088" customFormat="1" ht="13.5" x14ac:dyDescent="0.3"/>
    <row r="8089" customFormat="1" ht="13.5" x14ac:dyDescent="0.3"/>
    <row r="8090" customFormat="1" ht="13.5" x14ac:dyDescent="0.3"/>
    <row r="8091" customFormat="1" ht="13.5" x14ac:dyDescent="0.3"/>
    <row r="8092" customFormat="1" ht="13.5" x14ac:dyDescent="0.3"/>
    <row r="8093" customFormat="1" ht="13.5" x14ac:dyDescent="0.3"/>
    <row r="8094" customFormat="1" ht="13.5" x14ac:dyDescent="0.3"/>
    <row r="8095" customFormat="1" ht="13.5" x14ac:dyDescent="0.3"/>
    <row r="8096" customFormat="1" ht="13.5" x14ac:dyDescent="0.3"/>
    <row r="8097" customFormat="1" ht="13.5" x14ac:dyDescent="0.3"/>
    <row r="8098" customFormat="1" ht="13.5" x14ac:dyDescent="0.3"/>
    <row r="8099" customFormat="1" ht="13.5" x14ac:dyDescent="0.3"/>
    <row r="8100" customFormat="1" ht="13.5" x14ac:dyDescent="0.3"/>
    <row r="8101" customFormat="1" ht="13.5" x14ac:dyDescent="0.3"/>
    <row r="8102" customFormat="1" ht="13.5" x14ac:dyDescent="0.3"/>
    <row r="8103" customFormat="1" ht="13.5" x14ac:dyDescent="0.3"/>
    <row r="8104" customFormat="1" ht="13.5" x14ac:dyDescent="0.3"/>
    <row r="8105" customFormat="1" ht="13.5" x14ac:dyDescent="0.3"/>
    <row r="8106" customFormat="1" ht="13.5" x14ac:dyDescent="0.3"/>
    <row r="8107" customFormat="1" ht="13.5" x14ac:dyDescent="0.3"/>
    <row r="8108" customFormat="1" ht="13.5" x14ac:dyDescent="0.3"/>
    <row r="8109" customFormat="1" ht="13.5" x14ac:dyDescent="0.3"/>
    <row r="8110" customFormat="1" ht="13.5" x14ac:dyDescent="0.3"/>
    <row r="8111" customFormat="1" ht="13.5" x14ac:dyDescent="0.3"/>
    <row r="8112" customFormat="1" ht="13.5" x14ac:dyDescent="0.3"/>
    <row r="8113" customFormat="1" ht="13.5" x14ac:dyDescent="0.3"/>
    <row r="8114" customFormat="1" ht="13.5" x14ac:dyDescent="0.3"/>
    <row r="8115" customFormat="1" ht="13.5" x14ac:dyDescent="0.3"/>
    <row r="8116" customFormat="1" ht="13.5" x14ac:dyDescent="0.3"/>
    <row r="8117" customFormat="1" ht="13.5" x14ac:dyDescent="0.3"/>
    <row r="8118" customFormat="1" ht="13.5" x14ac:dyDescent="0.3"/>
    <row r="8119" customFormat="1" ht="13.5" x14ac:dyDescent="0.3"/>
    <row r="8120" customFormat="1" ht="13.5" x14ac:dyDescent="0.3"/>
    <row r="8121" customFormat="1" ht="13.5" x14ac:dyDescent="0.3"/>
    <row r="8122" customFormat="1" ht="13.5" x14ac:dyDescent="0.3"/>
    <row r="8123" customFormat="1" ht="13.5" x14ac:dyDescent="0.3"/>
    <row r="8124" customFormat="1" ht="13.5" x14ac:dyDescent="0.3"/>
    <row r="8125" customFormat="1" ht="13.5" x14ac:dyDescent="0.3"/>
    <row r="8126" customFormat="1" ht="13.5" x14ac:dyDescent="0.3"/>
    <row r="8127" customFormat="1" ht="13.5" x14ac:dyDescent="0.3"/>
    <row r="8128" customFormat="1" ht="13.5" x14ac:dyDescent="0.3"/>
    <row r="8129" customFormat="1" ht="13.5" x14ac:dyDescent="0.3"/>
    <row r="8130" customFormat="1" ht="13.5" x14ac:dyDescent="0.3"/>
    <row r="8131" customFormat="1" ht="13.5" x14ac:dyDescent="0.3"/>
    <row r="8132" customFormat="1" ht="13.5" x14ac:dyDescent="0.3"/>
    <row r="8133" customFormat="1" ht="13.5" x14ac:dyDescent="0.3"/>
    <row r="8134" customFormat="1" ht="13.5" x14ac:dyDescent="0.3"/>
    <row r="8135" customFormat="1" ht="13.5" x14ac:dyDescent="0.3"/>
    <row r="8136" customFormat="1" ht="13.5" x14ac:dyDescent="0.3"/>
    <row r="8137" customFormat="1" ht="13.5" x14ac:dyDescent="0.3"/>
    <row r="8138" customFormat="1" ht="13.5" x14ac:dyDescent="0.3"/>
    <row r="8139" customFormat="1" ht="13.5" x14ac:dyDescent="0.3"/>
    <row r="8140" customFormat="1" ht="13.5" x14ac:dyDescent="0.3"/>
    <row r="8141" customFormat="1" ht="13.5" x14ac:dyDescent="0.3"/>
    <row r="8142" customFormat="1" ht="13.5" x14ac:dyDescent="0.3"/>
    <row r="8143" customFormat="1" ht="13.5" x14ac:dyDescent="0.3"/>
    <row r="8144" customFormat="1" ht="13.5" x14ac:dyDescent="0.3"/>
    <row r="8145" customFormat="1" ht="13.5" x14ac:dyDescent="0.3"/>
    <row r="8146" customFormat="1" ht="13.5" x14ac:dyDescent="0.3"/>
    <row r="8147" customFormat="1" ht="13.5" x14ac:dyDescent="0.3"/>
    <row r="8148" customFormat="1" ht="13.5" x14ac:dyDescent="0.3"/>
    <row r="8149" customFormat="1" ht="13.5" x14ac:dyDescent="0.3"/>
    <row r="8150" customFormat="1" ht="13.5" x14ac:dyDescent="0.3"/>
    <row r="8151" customFormat="1" ht="13.5" x14ac:dyDescent="0.3"/>
    <row r="8152" customFormat="1" ht="13.5" x14ac:dyDescent="0.3"/>
    <row r="8153" customFormat="1" ht="13.5" x14ac:dyDescent="0.3"/>
    <row r="8154" customFormat="1" ht="13.5" x14ac:dyDescent="0.3"/>
    <row r="8155" customFormat="1" ht="13.5" x14ac:dyDescent="0.3"/>
    <row r="8156" customFormat="1" ht="13.5" x14ac:dyDescent="0.3"/>
    <row r="8157" customFormat="1" ht="13.5" x14ac:dyDescent="0.3"/>
    <row r="8158" customFormat="1" ht="13.5" x14ac:dyDescent="0.3"/>
    <row r="8159" customFormat="1" ht="13.5" x14ac:dyDescent="0.3"/>
    <row r="8160" customFormat="1" ht="13.5" x14ac:dyDescent="0.3"/>
    <row r="8161" customFormat="1" ht="13.5" x14ac:dyDescent="0.3"/>
    <row r="8162" customFormat="1" ht="13.5" x14ac:dyDescent="0.3"/>
    <row r="8163" customFormat="1" ht="13.5" x14ac:dyDescent="0.3"/>
    <row r="8164" customFormat="1" ht="13.5" x14ac:dyDescent="0.3"/>
    <row r="8165" customFormat="1" ht="13.5" x14ac:dyDescent="0.3"/>
    <row r="8166" customFormat="1" ht="13.5" x14ac:dyDescent="0.3"/>
    <row r="8167" customFormat="1" ht="13.5" x14ac:dyDescent="0.3"/>
    <row r="8168" customFormat="1" ht="13.5" x14ac:dyDescent="0.3"/>
    <row r="8169" customFormat="1" ht="13.5" x14ac:dyDescent="0.3"/>
    <row r="8170" customFormat="1" ht="13.5" x14ac:dyDescent="0.3"/>
    <row r="8171" customFormat="1" ht="13.5" x14ac:dyDescent="0.3"/>
    <row r="8172" customFormat="1" ht="13.5" x14ac:dyDescent="0.3"/>
    <row r="8173" customFormat="1" ht="13.5" x14ac:dyDescent="0.3"/>
    <row r="8174" customFormat="1" ht="13.5" x14ac:dyDescent="0.3"/>
    <row r="8175" customFormat="1" ht="13.5" x14ac:dyDescent="0.3"/>
    <row r="8176" customFormat="1" ht="13.5" x14ac:dyDescent="0.3"/>
    <row r="8177" customFormat="1" ht="13.5" x14ac:dyDescent="0.3"/>
    <row r="8178" customFormat="1" ht="13.5" x14ac:dyDescent="0.3"/>
    <row r="8179" customFormat="1" ht="13.5" x14ac:dyDescent="0.3"/>
    <row r="8180" customFormat="1" ht="13.5" x14ac:dyDescent="0.3"/>
    <row r="8181" customFormat="1" ht="13.5" x14ac:dyDescent="0.3"/>
    <row r="8182" customFormat="1" ht="13.5" x14ac:dyDescent="0.3"/>
    <row r="8183" customFormat="1" ht="13.5" x14ac:dyDescent="0.3"/>
    <row r="8184" customFormat="1" ht="13.5" x14ac:dyDescent="0.3"/>
    <row r="8185" customFormat="1" ht="13.5" x14ac:dyDescent="0.3"/>
    <row r="8186" customFormat="1" ht="13.5" x14ac:dyDescent="0.3"/>
    <row r="8187" customFormat="1" ht="13.5" x14ac:dyDescent="0.3"/>
    <row r="8188" customFormat="1" ht="13.5" x14ac:dyDescent="0.3"/>
    <row r="8189" customFormat="1" ht="13.5" x14ac:dyDescent="0.3"/>
    <row r="8190" customFormat="1" ht="13.5" x14ac:dyDescent="0.3"/>
    <row r="8191" customFormat="1" ht="13.5" x14ac:dyDescent="0.3"/>
    <row r="8192" customFormat="1" ht="13.5" x14ac:dyDescent="0.3"/>
    <row r="8193" customFormat="1" ht="13.5" x14ac:dyDescent="0.3"/>
    <row r="8194" customFormat="1" ht="13.5" x14ac:dyDescent="0.3"/>
    <row r="8195" customFormat="1" ht="13.5" x14ac:dyDescent="0.3"/>
    <row r="8196" customFormat="1" ht="13.5" x14ac:dyDescent="0.3"/>
    <row r="8197" customFormat="1" ht="13.5" x14ac:dyDescent="0.3"/>
    <row r="8198" customFormat="1" ht="13.5" x14ac:dyDescent="0.3"/>
    <row r="8199" customFormat="1" ht="13.5" x14ac:dyDescent="0.3"/>
    <row r="8200" customFormat="1" ht="13.5" x14ac:dyDescent="0.3"/>
    <row r="8201" customFormat="1" ht="13.5" x14ac:dyDescent="0.3"/>
    <row r="8202" customFormat="1" ht="13.5" x14ac:dyDescent="0.3"/>
    <row r="8203" customFormat="1" ht="13.5" x14ac:dyDescent="0.3"/>
    <row r="8204" customFormat="1" ht="13.5" x14ac:dyDescent="0.3"/>
    <row r="8205" customFormat="1" ht="13.5" x14ac:dyDescent="0.3"/>
    <row r="8206" customFormat="1" ht="13.5" x14ac:dyDescent="0.3"/>
    <row r="8207" customFormat="1" ht="13.5" x14ac:dyDescent="0.3"/>
    <row r="8208" customFormat="1" ht="13.5" x14ac:dyDescent="0.3"/>
    <row r="8209" customFormat="1" ht="13.5" x14ac:dyDescent="0.3"/>
    <row r="8210" customFormat="1" ht="13.5" x14ac:dyDescent="0.3"/>
    <row r="8211" customFormat="1" ht="13.5" x14ac:dyDescent="0.3"/>
    <row r="8212" customFormat="1" ht="13.5" x14ac:dyDescent="0.3"/>
    <row r="8213" customFormat="1" ht="13.5" x14ac:dyDescent="0.3"/>
    <row r="8214" customFormat="1" ht="13.5" x14ac:dyDescent="0.3"/>
    <row r="8215" customFormat="1" ht="13.5" x14ac:dyDescent="0.3"/>
    <row r="8216" customFormat="1" ht="13.5" x14ac:dyDescent="0.3"/>
    <row r="8217" customFormat="1" ht="13.5" x14ac:dyDescent="0.3"/>
    <row r="8218" customFormat="1" ht="13.5" x14ac:dyDescent="0.3"/>
    <row r="8219" customFormat="1" ht="13.5" x14ac:dyDescent="0.3"/>
    <row r="8220" customFormat="1" ht="13.5" x14ac:dyDescent="0.3"/>
    <row r="8221" customFormat="1" ht="13.5" x14ac:dyDescent="0.3"/>
    <row r="8222" customFormat="1" ht="13.5" x14ac:dyDescent="0.3"/>
    <row r="8223" customFormat="1" ht="13.5" x14ac:dyDescent="0.3"/>
    <row r="8224" customFormat="1" ht="13.5" x14ac:dyDescent="0.3"/>
    <row r="8225" customFormat="1" ht="13.5" x14ac:dyDescent="0.3"/>
    <row r="8226" customFormat="1" ht="13.5" x14ac:dyDescent="0.3"/>
    <row r="8227" customFormat="1" ht="13.5" x14ac:dyDescent="0.3"/>
    <row r="8228" customFormat="1" ht="13.5" x14ac:dyDescent="0.3"/>
    <row r="8229" customFormat="1" ht="13.5" x14ac:dyDescent="0.3"/>
    <row r="8230" customFormat="1" ht="13.5" x14ac:dyDescent="0.3"/>
    <row r="8231" customFormat="1" ht="13.5" x14ac:dyDescent="0.3"/>
    <row r="8232" customFormat="1" ht="13.5" x14ac:dyDescent="0.3"/>
    <row r="8233" customFormat="1" ht="13.5" x14ac:dyDescent="0.3"/>
    <row r="8234" customFormat="1" ht="13.5" x14ac:dyDescent="0.3"/>
    <row r="8235" customFormat="1" ht="13.5" x14ac:dyDescent="0.3"/>
    <row r="8236" customFormat="1" ht="13.5" x14ac:dyDescent="0.3"/>
    <row r="8237" customFormat="1" ht="13.5" x14ac:dyDescent="0.3"/>
    <row r="8238" customFormat="1" ht="13.5" x14ac:dyDescent="0.3"/>
    <row r="8239" customFormat="1" ht="13.5" x14ac:dyDescent="0.3"/>
    <row r="8240" customFormat="1" ht="13.5" x14ac:dyDescent="0.3"/>
    <row r="8241" customFormat="1" ht="13.5" x14ac:dyDescent="0.3"/>
    <row r="8242" customFormat="1" ht="13.5" x14ac:dyDescent="0.3"/>
    <row r="8243" customFormat="1" ht="13.5" x14ac:dyDescent="0.3"/>
    <row r="8244" customFormat="1" ht="13.5" x14ac:dyDescent="0.3"/>
    <row r="8245" customFormat="1" ht="13.5" x14ac:dyDescent="0.3"/>
    <row r="8246" customFormat="1" ht="13.5" x14ac:dyDescent="0.3"/>
    <row r="8247" customFormat="1" ht="13.5" x14ac:dyDescent="0.3"/>
    <row r="8248" customFormat="1" ht="13.5" x14ac:dyDescent="0.3"/>
    <row r="8249" customFormat="1" ht="13.5" x14ac:dyDescent="0.3"/>
    <row r="8250" customFormat="1" ht="13.5" x14ac:dyDescent="0.3"/>
    <row r="8251" customFormat="1" ht="13.5" x14ac:dyDescent="0.3"/>
    <row r="8252" customFormat="1" ht="13.5" x14ac:dyDescent="0.3"/>
    <row r="8253" customFormat="1" ht="13.5" x14ac:dyDescent="0.3"/>
    <row r="8254" customFormat="1" ht="13.5" x14ac:dyDescent="0.3"/>
    <row r="8255" customFormat="1" ht="13.5" x14ac:dyDescent="0.3"/>
    <row r="8256" customFormat="1" ht="13.5" x14ac:dyDescent="0.3"/>
    <row r="8257" customFormat="1" ht="13.5" x14ac:dyDescent="0.3"/>
    <row r="8258" customFormat="1" ht="13.5" x14ac:dyDescent="0.3"/>
    <row r="8259" customFormat="1" ht="13.5" x14ac:dyDescent="0.3"/>
    <row r="8260" customFormat="1" ht="13.5" x14ac:dyDescent="0.3"/>
    <row r="8261" customFormat="1" ht="13.5" x14ac:dyDescent="0.3"/>
    <row r="8262" customFormat="1" ht="13.5" x14ac:dyDescent="0.3"/>
    <row r="8263" customFormat="1" ht="13.5" x14ac:dyDescent="0.3"/>
    <row r="8264" customFormat="1" ht="13.5" x14ac:dyDescent="0.3"/>
    <row r="8265" customFormat="1" ht="13.5" x14ac:dyDescent="0.3"/>
    <row r="8266" customFormat="1" ht="13.5" x14ac:dyDescent="0.3"/>
    <row r="8267" customFormat="1" ht="13.5" x14ac:dyDescent="0.3"/>
    <row r="8268" customFormat="1" ht="13.5" x14ac:dyDescent="0.3"/>
    <row r="8269" customFormat="1" ht="13.5" x14ac:dyDescent="0.3"/>
    <row r="8270" customFormat="1" ht="13.5" x14ac:dyDescent="0.3"/>
    <row r="8271" customFormat="1" ht="13.5" x14ac:dyDescent="0.3"/>
    <row r="8272" customFormat="1" ht="13.5" x14ac:dyDescent="0.3"/>
    <row r="8273" customFormat="1" ht="13.5" x14ac:dyDescent="0.3"/>
    <row r="8274" customFormat="1" ht="13.5" x14ac:dyDescent="0.3"/>
    <row r="8275" customFormat="1" ht="13.5" x14ac:dyDescent="0.3"/>
    <row r="8276" customFormat="1" ht="13.5" x14ac:dyDescent="0.3"/>
    <row r="8277" customFormat="1" ht="13.5" x14ac:dyDescent="0.3"/>
    <row r="8278" customFormat="1" ht="13.5" x14ac:dyDescent="0.3"/>
    <row r="8279" customFormat="1" ht="13.5" x14ac:dyDescent="0.3"/>
    <row r="8280" customFormat="1" ht="13.5" x14ac:dyDescent="0.3"/>
    <row r="8281" customFormat="1" ht="13.5" x14ac:dyDescent="0.3"/>
    <row r="8282" customFormat="1" ht="13.5" x14ac:dyDescent="0.3"/>
    <row r="8283" customFormat="1" ht="13.5" x14ac:dyDescent="0.3"/>
    <row r="8284" customFormat="1" ht="13.5" x14ac:dyDescent="0.3"/>
    <row r="8285" customFormat="1" ht="13.5" x14ac:dyDescent="0.3"/>
    <row r="8286" customFormat="1" ht="13.5" x14ac:dyDescent="0.3"/>
    <row r="8287" customFormat="1" ht="13.5" x14ac:dyDescent="0.3"/>
    <row r="8288" customFormat="1" ht="13.5" x14ac:dyDescent="0.3"/>
    <row r="8289" customFormat="1" ht="13.5" x14ac:dyDescent="0.3"/>
    <row r="8290" customFormat="1" ht="13.5" x14ac:dyDescent="0.3"/>
    <row r="8291" customFormat="1" ht="13.5" x14ac:dyDescent="0.3"/>
    <row r="8292" customFormat="1" ht="13.5" x14ac:dyDescent="0.3"/>
    <row r="8293" customFormat="1" ht="13.5" x14ac:dyDescent="0.3"/>
    <row r="8294" customFormat="1" ht="13.5" x14ac:dyDescent="0.3"/>
    <row r="8295" customFormat="1" ht="13.5" x14ac:dyDescent="0.3"/>
    <row r="8296" customFormat="1" ht="13.5" x14ac:dyDescent="0.3"/>
    <row r="8297" customFormat="1" ht="13.5" x14ac:dyDescent="0.3"/>
    <row r="8298" customFormat="1" ht="13.5" x14ac:dyDescent="0.3"/>
    <row r="8299" customFormat="1" ht="13.5" x14ac:dyDescent="0.3"/>
    <row r="8300" customFormat="1" ht="13.5" x14ac:dyDescent="0.3"/>
    <row r="8301" customFormat="1" ht="13.5" x14ac:dyDescent="0.3"/>
    <row r="8302" customFormat="1" ht="13.5" x14ac:dyDescent="0.3"/>
    <row r="8303" customFormat="1" ht="13.5" x14ac:dyDescent="0.3"/>
    <row r="8304" customFormat="1" ht="13.5" x14ac:dyDescent="0.3"/>
    <row r="8305" customFormat="1" ht="13.5" x14ac:dyDescent="0.3"/>
    <row r="8306" customFormat="1" ht="13.5" x14ac:dyDescent="0.3"/>
    <row r="8307" customFormat="1" ht="13.5" x14ac:dyDescent="0.3"/>
    <row r="8308" customFormat="1" ht="13.5" x14ac:dyDescent="0.3"/>
    <row r="8309" customFormat="1" ht="13.5" x14ac:dyDescent="0.3"/>
    <row r="8310" customFormat="1" ht="13.5" x14ac:dyDescent="0.3"/>
    <row r="8311" customFormat="1" ht="13.5" x14ac:dyDescent="0.3"/>
    <row r="8312" customFormat="1" ht="13.5" x14ac:dyDescent="0.3"/>
    <row r="8313" customFormat="1" ht="13.5" x14ac:dyDescent="0.3"/>
    <row r="8314" customFormat="1" ht="13.5" x14ac:dyDescent="0.3"/>
    <row r="8315" customFormat="1" ht="13.5" x14ac:dyDescent="0.3"/>
    <row r="8316" customFormat="1" ht="13.5" x14ac:dyDescent="0.3"/>
    <row r="8317" customFormat="1" ht="13.5" x14ac:dyDescent="0.3"/>
    <row r="8318" customFormat="1" ht="13.5" x14ac:dyDescent="0.3"/>
    <row r="8319" customFormat="1" ht="13.5" x14ac:dyDescent="0.3"/>
    <row r="8320" customFormat="1" ht="13.5" x14ac:dyDescent="0.3"/>
    <row r="8321" customFormat="1" ht="13.5" x14ac:dyDescent="0.3"/>
    <row r="8322" customFormat="1" ht="13.5" x14ac:dyDescent="0.3"/>
    <row r="8323" customFormat="1" ht="13.5" x14ac:dyDescent="0.3"/>
    <row r="8324" customFormat="1" ht="13.5" x14ac:dyDescent="0.3"/>
    <row r="8325" customFormat="1" ht="13.5" x14ac:dyDescent="0.3"/>
    <row r="8326" customFormat="1" ht="13.5" x14ac:dyDescent="0.3"/>
    <row r="8327" customFormat="1" ht="13.5" x14ac:dyDescent="0.3"/>
    <row r="8328" customFormat="1" ht="13.5" x14ac:dyDescent="0.3"/>
    <row r="8329" customFormat="1" ht="13.5" x14ac:dyDescent="0.3"/>
    <row r="8330" customFormat="1" ht="13.5" x14ac:dyDescent="0.3"/>
    <row r="8331" customFormat="1" ht="13.5" x14ac:dyDescent="0.3"/>
    <row r="8332" customFormat="1" ht="13.5" x14ac:dyDescent="0.3"/>
    <row r="8333" customFormat="1" ht="13.5" x14ac:dyDescent="0.3"/>
    <row r="8334" customFormat="1" ht="13.5" x14ac:dyDescent="0.3"/>
    <row r="8335" customFormat="1" ht="13.5" x14ac:dyDescent="0.3"/>
    <row r="8336" customFormat="1" ht="13.5" x14ac:dyDescent="0.3"/>
    <row r="8337" customFormat="1" ht="13.5" x14ac:dyDescent="0.3"/>
    <row r="8338" customFormat="1" ht="13.5" x14ac:dyDescent="0.3"/>
    <row r="8339" customFormat="1" ht="13.5" x14ac:dyDescent="0.3"/>
    <row r="8340" customFormat="1" ht="13.5" x14ac:dyDescent="0.3"/>
    <row r="8341" customFormat="1" ht="13.5" x14ac:dyDescent="0.3"/>
    <row r="8342" customFormat="1" ht="13.5" x14ac:dyDescent="0.3"/>
    <row r="8343" customFormat="1" ht="13.5" x14ac:dyDescent="0.3"/>
    <row r="8344" customFormat="1" ht="13.5" x14ac:dyDescent="0.3"/>
    <row r="8345" customFormat="1" ht="13.5" x14ac:dyDescent="0.3"/>
    <row r="8346" customFormat="1" ht="13.5" x14ac:dyDescent="0.3"/>
    <row r="8347" customFormat="1" ht="13.5" x14ac:dyDescent="0.3"/>
    <row r="8348" customFormat="1" ht="13.5" x14ac:dyDescent="0.3"/>
    <row r="8349" customFormat="1" ht="13.5" x14ac:dyDescent="0.3"/>
    <row r="8350" customFormat="1" ht="13.5" x14ac:dyDescent="0.3"/>
    <row r="8351" customFormat="1" ht="13.5" x14ac:dyDescent="0.3"/>
    <row r="8352" customFormat="1" ht="13.5" x14ac:dyDescent="0.3"/>
    <row r="8353" customFormat="1" ht="13.5" x14ac:dyDescent="0.3"/>
    <row r="8354" customFormat="1" ht="13.5" x14ac:dyDescent="0.3"/>
    <row r="8355" customFormat="1" ht="13.5" x14ac:dyDescent="0.3"/>
    <row r="8356" customFormat="1" ht="13.5" x14ac:dyDescent="0.3"/>
    <row r="8357" customFormat="1" ht="13.5" x14ac:dyDescent="0.3"/>
    <row r="8358" customFormat="1" ht="13.5" x14ac:dyDescent="0.3"/>
    <row r="8359" customFormat="1" ht="13.5" x14ac:dyDescent="0.3"/>
    <row r="8360" customFormat="1" ht="13.5" x14ac:dyDescent="0.3"/>
    <row r="8361" customFormat="1" ht="13.5" x14ac:dyDescent="0.3"/>
    <row r="8362" customFormat="1" ht="13.5" x14ac:dyDescent="0.3"/>
    <row r="8363" customFormat="1" ht="13.5" x14ac:dyDescent="0.3"/>
    <row r="8364" customFormat="1" ht="13.5" x14ac:dyDescent="0.3"/>
    <row r="8365" customFormat="1" ht="13.5" x14ac:dyDescent="0.3"/>
    <row r="8366" customFormat="1" ht="13.5" x14ac:dyDescent="0.3"/>
    <row r="8367" customFormat="1" ht="13.5" x14ac:dyDescent="0.3"/>
    <row r="8368" customFormat="1" ht="13.5" x14ac:dyDescent="0.3"/>
    <row r="8369" customFormat="1" ht="13.5" x14ac:dyDescent="0.3"/>
    <row r="8370" customFormat="1" ht="13.5" x14ac:dyDescent="0.3"/>
    <row r="8371" customFormat="1" ht="13.5" x14ac:dyDescent="0.3"/>
    <row r="8372" customFormat="1" ht="13.5" x14ac:dyDescent="0.3"/>
    <row r="8373" customFormat="1" ht="13.5" x14ac:dyDescent="0.3"/>
    <row r="8374" customFormat="1" ht="13.5" x14ac:dyDescent="0.3"/>
    <row r="8375" customFormat="1" ht="13.5" x14ac:dyDescent="0.3"/>
    <row r="8376" customFormat="1" ht="13.5" x14ac:dyDescent="0.3"/>
    <row r="8377" customFormat="1" ht="13.5" x14ac:dyDescent="0.3"/>
    <row r="8378" customFormat="1" ht="13.5" x14ac:dyDescent="0.3"/>
    <row r="8379" customFormat="1" ht="13.5" x14ac:dyDescent="0.3"/>
    <row r="8380" customFormat="1" ht="13.5" x14ac:dyDescent="0.3"/>
    <row r="8381" customFormat="1" ht="13.5" x14ac:dyDescent="0.3"/>
    <row r="8382" customFormat="1" ht="13.5" x14ac:dyDescent="0.3"/>
    <row r="8383" customFormat="1" ht="13.5" x14ac:dyDescent="0.3"/>
    <row r="8384" customFormat="1" ht="13.5" x14ac:dyDescent="0.3"/>
    <row r="8385" customFormat="1" ht="13.5" x14ac:dyDescent="0.3"/>
    <row r="8386" customFormat="1" ht="13.5" x14ac:dyDescent="0.3"/>
    <row r="8387" customFormat="1" ht="13.5" x14ac:dyDescent="0.3"/>
    <row r="8388" customFormat="1" ht="13.5" x14ac:dyDescent="0.3"/>
    <row r="8389" customFormat="1" ht="13.5" x14ac:dyDescent="0.3"/>
    <row r="8390" customFormat="1" ht="13.5" x14ac:dyDescent="0.3"/>
    <row r="8391" customFormat="1" ht="13.5" x14ac:dyDescent="0.3"/>
    <row r="8392" customFormat="1" ht="13.5" x14ac:dyDescent="0.3"/>
    <row r="8393" customFormat="1" ht="13.5" x14ac:dyDescent="0.3"/>
    <row r="8394" customFormat="1" ht="13.5" x14ac:dyDescent="0.3"/>
    <row r="8395" customFormat="1" ht="13.5" x14ac:dyDescent="0.3"/>
    <row r="8396" customFormat="1" ht="13.5" x14ac:dyDescent="0.3"/>
    <row r="8397" customFormat="1" ht="13.5" x14ac:dyDescent="0.3"/>
    <row r="8398" customFormat="1" ht="13.5" x14ac:dyDescent="0.3"/>
    <row r="8399" customFormat="1" ht="13.5" x14ac:dyDescent="0.3"/>
    <row r="8400" customFormat="1" ht="13.5" x14ac:dyDescent="0.3"/>
    <row r="8401" customFormat="1" ht="13.5" x14ac:dyDescent="0.3"/>
    <row r="8402" customFormat="1" ht="13.5" x14ac:dyDescent="0.3"/>
    <row r="8403" customFormat="1" ht="13.5" x14ac:dyDescent="0.3"/>
    <row r="8404" customFormat="1" ht="13.5" x14ac:dyDescent="0.3"/>
    <row r="8405" customFormat="1" ht="13.5" x14ac:dyDescent="0.3"/>
    <row r="8406" customFormat="1" ht="13.5" x14ac:dyDescent="0.3"/>
    <row r="8407" customFormat="1" ht="13.5" x14ac:dyDescent="0.3"/>
    <row r="8408" customFormat="1" ht="13.5" x14ac:dyDescent="0.3"/>
    <row r="8409" customFormat="1" ht="13.5" x14ac:dyDescent="0.3"/>
    <row r="8410" customFormat="1" ht="13.5" x14ac:dyDescent="0.3"/>
    <row r="8411" customFormat="1" ht="13.5" x14ac:dyDescent="0.3"/>
    <row r="8412" customFormat="1" ht="13.5" x14ac:dyDescent="0.3"/>
    <row r="8413" customFormat="1" ht="13.5" x14ac:dyDescent="0.3"/>
    <row r="8414" customFormat="1" ht="13.5" x14ac:dyDescent="0.3"/>
    <row r="8415" customFormat="1" ht="13.5" x14ac:dyDescent="0.3"/>
    <row r="8416" customFormat="1" ht="13.5" x14ac:dyDescent="0.3"/>
    <row r="8417" customFormat="1" ht="13.5" x14ac:dyDescent="0.3"/>
    <row r="8418" customFormat="1" ht="13.5" x14ac:dyDescent="0.3"/>
    <row r="8419" customFormat="1" ht="13.5" x14ac:dyDescent="0.3"/>
    <row r="8420" customFormat="1" ht="13.5" x14ac:dyDescent="0.3"/>
    <row r="8421" customFormat="1" ht="13.5" x14ac:dyDescent="0.3"/>
    <row r="8422" customFormat="1" ht="13.5" x14ac:dyDescent="0.3"/>
    <row r="8423" customFormat="1" ht="13.5" x14ac:dyDescent="0.3"/>
    <row r="8424" customFormat="1" ht="13.5" x14ac:dyDescent="0.3"/>
    <row r="8425" customFormat="1" ht="13.5" x14ac:dyDescent="0.3"/>
    <row r="8426" customFormat="1" ht="13.5" x14ac:dyDescent="0.3"/>
    <row r="8427" customFormat="1" ht="13.5" x14ac:dyDescent="0.3"/>
    <row r="8428" customFormat="1" ht="13.5" x14ac:dyDescent="0.3"/>
    <row r="8429" customFormat="1" ht="13.5" x14ac:dyDescent="0.3"/>
    <row r="8430" customFormat="1" ht="13.5" x14ac:dyDescent="0.3"/>
    <row r="8431" customFormat="1" ht="13.5" x14ac:dyDescent="0.3"/>
    <row r="8432" customFormat="1" ht="13.5" x14ac:dyDescent="0.3"/>
    <row r="8433" customFormat="1" ht="13.5" x14ac:dyDescent="0.3"/>
    <row r="8434" customFormat="1" ht="13.5" x14ac:dyDescent="0.3"/>
    <row r="8435" customFormat="1" ht="13.5" x14ac:dyDescent="0.3"/>
    <row r="8436" customFormat="1" ht="13.5" x14ac:dyDescent="0.3"/>
    <row r="8437" customFormat="1" ht="13.5" x14ac:dyDescent="0.3"/>
    <row r="8438" customFormat="1" ht="13.5" x14ac:dyDescent="0.3"/>
    <row r="8439" customFormat="1" ht="13.5" x14ac:dyDescent="0.3"/>
    <row r="8440" customFormat="1" ht="13.5" x14ac:dyDescent="0.3"/>
    <row r="8441" customFormat="1" ht="13.5" x14ac:dyDescent="0.3"/>
    <row r="8442" customFormat="1" ht="13.5" x14ac:dyDescent="0.3"/>
    <row r="8443" customFormat="1" ht="13.5" x14ac:dyDescent="0.3"/>
    <row r="8444" customFormat="1" ht="13.5" x14ac:dyDescent="0.3"/>
    <row r="8445" customFormat="1" ht="13.5" x14ac:dyDescent="0.3"/>
    <row r="8446" customFormat="1" ht="13.5" x14ac:dyDescent="0.3"/>
    <row r="8447" customFormat="1" ht="13.5" x14ac:dyDescent="0.3"/>
    <row r="8448" customFormat="1" ht="13.5" x14ac:dyDescent="0.3"/>
    <row r="8449" customFormat="1" ht="13.5" x14ac:dyDescent="0.3"/>
    <row r="8450" customFormat="1" ht="13.5" x14ac:dyDescent="0.3"/>
    <row r="8451" customFormat="1" ht="13.5" x14ac:dyDescent="0.3"/>
    <row r="8452" customFormat="1" ht="13.5" x14ac:dyDescent="0.3"/>
    <row r="8453" customFormat="1" ht="13.5" x14ac:dyDescent="0.3"/>
    <row r="8454" customFormat="1" ht="13.5" x14ac:dyDescent="0.3"/>
    <row r="8455" customFormat="1" ht="13.5" x14ac:dyDescent="0.3"/>
    <row r="8456" customFormat="1" ht="13.5" x14ac:dyDescent="0.3"/>
    <row r="8457" customFormat="1" ht="13.5" x14ac:dyDescent="0.3"/>
    <row r="8458" customFormat="1" ht="13.5" x14ac:dyDescent="0.3"/>
    <row r="8459" customFormat="1" ht="13.5" x14ac:dyDescent="0.3"/>
    <row r="8460" customFormat="1" ht="13.5" x14ac:dyDescent="0.3"/>
    <row r="8461" customFormat="1" ht="13.5" x14ac:dyDescent="0.3"/>
    <row r="8462" customFormat="1" ht="13.5" x14ac:dyDescent="0.3"/>
    <row r="8463" customFormat="1" ht="13.5" x14ac:dyDescent="0.3"/>
    <row r="8464" customFormat="1" ht="13.5" x14ac:dyDescent="0.3"/>
    <row r="8465" customFormat="1" ht="13.5" x14ac:dyDescent="0.3"/>
    <row r="8466" customFormat="1" ht="13.5" x14ac:dyDescent="0.3"/>
    <row r="8467" customFormat="1" ht="13.5" x14ac:dyDescent="0.3"/>
    <row r="8468" customFormat="1" ht="13.5" x14ac:dyDescent="0.3"/>
    <row r="8469" customFormat="1" ht="13.5" x14ac:dyDescent="0.3"/>
    <row r="8470" customFormat="1" ht="13.5" x14ac:dyDescent="0.3"/>
    <row r="8471" customFormat="1" ht="13.5" x14ac:dyDescent="0.3"/>
    <row r="8472" customFormat="1" ht="13.5" x14ac:dyDescent="0.3"/>
    <row r="8473" customFormat="1" ht="13.5" x14ac:dyDescent="0.3"/>
    <row r="8474" customFormat="1" ht="13.5" x14ac:dyDescent="0.3"/>
    <row r="8475" customFormat="1" ht="13.5" x14ac:dyDescent="0.3"/>
    <row r="8476" customFormat="1" ht="13.5" x14ac:dyDescent="0.3"/>
    <row r="8477" customFormat="1" ht="13.5" x14ac:dyDescent="0.3"/>
    <row r="8478" customFormat="1" ht="13.5" x14ac:dyDescent="0.3"/>
    <row r="8479" customFormat="1" ht="13.5" x14ac:dyDescent="0.3"/>
    <row r="8480" customFormat="1" ht="13.5" x14ac:dyDescent="0.3"/>
    <row r="8481" customFormat="1" ht="13.5" x14ac:dyDescent="0.3"/>
    <row r="8482" customFormat="1" ht="13.5" x14ac:dyDescent="0.3"/>
    <row r="8483" customFormat="1" ht="13.5" x14ac:dyDescent="0.3"/>
    <row r="8484" customFormat="1" ht="13.5" x14ac:dyDescent="0.3"/>
    <row r="8485" customFormat="1" ht="13.5" x14ac:dyDescent="0.3"/>
    <row r="8486" customFormat="1" ht="13.5" x14ac:dyDescent="0.3"/>
    <row r="8487" customFormat="1" ht="13.5" x14ac:dyDescent="0.3"/>
    <row r="8488" customFormat="1" ht="13.5" x14ac:dyDescent="0.3"/>
    <row r="8489" customFormat="1" ht="13.5" x14ac:dyDescent="0.3"/>
    <row r="8490" customFormat="1" ht="13.5" x14ac:dyDescent="0.3"/>
    <row r="8491" customFormat="1" ht="13.5" x14ac:dyDescent="0.3"/>
    <row r="8492" customFormat="1" ht="13.5" x14ac:dyDescent="0.3"/>
    <row r="8493" customFormat="1" ht="13.5" x14ac:dyDescent="0.3"/>
    <row r="8494" customFormat="1" ht="13.5" x14ac:dyDescent="0.3"/>
    <row r="8495" customFormat="1" ht="13.5" x14ac:dyDescent="0.3"/>
    <row r="8496" customFormat="1" ht="13.5" x14ac:dyDescent="0.3"/>
    <row r="8497" customFormat="1" ht="13.5" x14ac:dyDescent="0.3"/>
    <row r="8498" customFormat="1" ht="13.5" x14ac:dyDescent="0.3"/>
    <row r="8499" customFormat="1" ht="13.5" x14ac:dyDescent="0.3"/>
    <row r="8500" customFormat="1" ht="13.5" x14ac:dyDescent="0.3"/>
    <row r="8501" customFormat="1" ht="13.5" x14ac:dyDescent="0.3"/>
    <row r="8502" customFormat="1" ht="13.5" x14ac:dyDescent="0.3"/>
    <row r="8503" customFormat="1" ht="13.5" x14ac:dyDescent="0.3"/>
    <row r="8504" customFormat="1" ht="13.5" x14ac:dyDescent="0.3"/>
    <row r="8505" customFormat="1" ht="13.5" x14ac:dyDescent="0.3"/>
    <row r="8506" customFormat="1" ht="13.5" x14ac:dyDescent="0.3"/>
    <row r="8507" customFormat="1" ht="13.5" x14ac:dyDescent="0.3"/>
    <row r="8508" customFormat="1" ht="13.5" x14ac:dyDescent="0.3"/>
    <row r="8509" customFormat="1" ht="13.5" x14ac:dyDescent="0.3"/>
    <row r="8510" customFormat="1" ht="13.5" x14ac:dyDescent="0.3"/>
    <row r="8511" customFormat="1" ht="13.5" x14ac:dyDescent="0.3"/>
    <row r="8512" customFormat="1" ht="13.5" x14ac:dyDescent="0.3"/>
    <row r="8513" customFormat="1" ht="13.5" x14ac:dyDescent="0.3"/>
    <row r="8514" customFormat="1" ht="13.5" x14ac:dyDescent="0.3"/>
    <row r="8515" customFormat="1" ht="13.5" x14ac:dyDescent="0.3"/>
    <row r="8516" customFormat="1" ht="13.5" x14ac:dyDescent="0.3"/>
    <row r="8517" customFormat="1" ht="13.5" x14ac:dyDescent="0.3"/>
    <row r="8518" customFormat="1" ht="13.5" x14ac:dyDescent="0.3"/>
    <row r="8519" customFormat="1" ht="13.5" x14ac:dyDescent="0.3"/>
    <row r="8520" customFormat="1" ht="13.5" x14ac:dyDescent="0.3"/>
    <row r="8521" customFormat="1" ht="13.5" x14ac:dyDescent="0.3"/>
    <row r="8522" customFormat="1" ht="13.5" x14ac:dyDescent="0.3"/>
    <row r="8523" customFormat="1" ht="13.5" x14ac:dyDescent="0.3"/>
    <row r="8524" customFormat="1" ht="13.5" x14ac:dyDescent="0.3"/>
    <row r="8525" customFormat="1" ht="13.5" x14ac:dyDescent="0.3"/>
    <row r="8526" customFormat="1" ht="13.5" x14ac:dyDescent="0.3"/>
    <row r="8527" customFormat="1" ht="13.5" x14ac:dyDescent="0.3"/>
    <row r="8528" customFormat="1" ht="13.5" x14ac:dyDescent="0.3"/>
    <row r="8529" customFormat="1" ht="13.5" x14ac:dyDescent="0.3"/>
    <row r="8530" customFormat="1" ht="13.5" x14ac:dyDescent="0.3"/>
    <row r="8531" customFormat="1" ht="13.5" x14ac:dyDescent="0.3"/>
    <row r="8532" customFormat="1" ht="13.5" x14ac:dyDescent="0.3"/>
    <row r="8533" customFormat="1" ht="13.5" x14ac:dyDescent="0.3"/>
    <row r="8534" customFormat="1" ht="13.5" x14ac:dyDescent="0.3"/>
    <row r="8535" customFormat="1" ht="13.5" x14ac:dyDescent="0.3"/>
    <row r="8536" customFormat="1" ht="13.5" x14ac:dyDescent="0.3"/>
    <row r="8537" customFormat="1" ht="13.5" x14ac:dyDescent="0.3"/>
    <row r="8538" customFormat="1" ht="13.5" x14ac:dyDescent="0.3"/>
    <row r="8539" customFormat="1" ht="13.5" x14ac:dyDescent="0.3"/>
    <row r="8540" customFormat="1" ht="13.5" x14ac:dyDescent="0.3"/>
    <row r="8541" customFormat="1" ht="13.5" x14ac:dyDescent="0.3"/>
    <row r="8542" customFormat="1" ht="13.5" x14ac:dyDescent="0.3"/>
    <row r="8543" customFormat="1" ht="13.5" x14ac:dyDescent="0.3"/>
    <row r="8544" customFormat="1" ht="13.5" x14ac:dyDescent="0.3"/>
    <row r="8545" customFormat="1" ht="13.5" x14ac:dyDescent="0.3"/>
    <row r="8546" customFormat="1" ht="13.5" x14ac:dyDescent="0.3"/>
    <row r="8547" customFormat="1" ht="13.5" x14ac:dyDescent="0.3"/>
    <row r="8548" customFormat="1" ht="13.5" x14ac:dyDescent="0.3"/>
    <row r="8549" customFormat="1" ht="13.5" x14ac:dyDescent="0.3"/>
    <row r="8550" customFormat="1" ht="13.5" x14ac:dyDescent="0.3"/>
    <row r="8551" customFormat="1" ht="13.5" x14ac:dyDescent="0.3"/>
    <row r="8552" customFormat="1" ht="13.5" x14ac:dyDescent="0.3"/>
    <row r="8553" customFormat="1" ht="13.5" x14ac:dyDescent="0.3"/>
    <row r="8554" customFormat="1" ht="13.5" x14ac:dyDescent="0.3"/>
    <row r="8555" customFormat="1" ht="13.5" x14ac:dyDescent="0.3"/>
    <row r="8556" customFormat="1" ht="13.5" x14ac:dyDescent="0.3"/>
    <row r="8557" customFormat="1" ht="13.5" x14ac:dyDescent="0.3"/>
    <row r="8558" customFormat="1" ht="13.5" x14ac:dyDescent="0.3"/>
    <row r="8559" customFormat="1" ht="13.5" x14ac:dyDescent="0.3"/>
    <row r="8560" customFormat="1" ht="13.5" x14ac:dyDescent="0.3"/>
    <row r="8561" customFormat="1" ht="13.5" x14ac:dyDescent="0.3"/>
    <row r="8562" customFormat="1" ht="13.5" x14ac:dyDescent="0.3"/>
    <row r="8563" customFormat="1" ht="13.5" x14ac:dyDescent="0.3"/>
    <row r="8564" customFormat="1" ht="13.5" x14ac:dyDescent="0.3"/>
    <row r="8565" customFormat="1" ht="13.5" x14ac:dyDescent="0.3"/>
    <row r="8566" customFormat="1" ht="13.5" x14ac:dyDescent="0.3"/>
    <row r="8567" customFormat="1" ht="13.5" x14ac:dyDescent="0.3"/>
    <row r="8568" customFormat="1" ht="13.5" x14ac:dyDescent="0.3"/>
    <row r="8569" customFormat="1" ht="13.5" x14ac:dyDescent="0.3"/>
    <row r="8570" customFormat="1" ht="13.5" x14ac:dyDescent="0.3"/>
    <row r="8571" customFormat="1" ht="13.5" x14ac:dyDescent="0.3"/>
    <row r="8572" customFormat="1" ht="13.5" x14ac:dyDescent="0.3"/>
    <row r="8573" customFormat="1" ht="13.5" x14ac:dyDescent="0.3"/>
    <row r="8574" customFormat="1" ht="13.5" x14ac:dyDescent="0.3"/>
    <row r="8575" customFormat="1" ht="13.5" x14ac:dyDescent="0.3"/>
    <row r="8576" customFormat="1" ht="13.5" x14ac:dyDescent="0.3"/>
    <row r="8577" customFormat="1" ht="13.5" x14ac:dyDescent="0.3"/>
    <row r="8578" customFormat="1" ht="13.5" x14ac:dyDescent="0.3"/>
    <row r="8579" customFormat="1" ht="13.5" x14ac:dyDescent="0.3"/>
    <row r="8580" customFormat="1" ht="13.5" x14ac:dyDescent="0.3"/>
    <row r="8581" customFormat="1" ht="13.5" x14ac:dyDescent="0.3"/>
    <row r="8582" customFormat="1" ht="13.5" x14ac:dyDescent="0.3"/>
    <row r="8583" customFormat="1" ht="13.5" x14ac:dyDescent="0.3"/>
    <row r="8584" customFormat="1" ht="13.5" x14ac:dyDescent="0.3"/>
    <row r="8585" customFormat="1" ht="13.5" x14ac:dyDescent="0.3"/>
    <row r="8586" customFormat="1" ht="13.5" x14ac:dyDescent="0.3"/>
    <row r="8587" customFormat="1" ht="13.5" x14ac:dyDescent="0.3"/>
    <row r="8588" customFormat="1" ht="13.5" x14ac:dyDescent="0.3"/>
    <row r="8589" customFormat="1" ht="13.5" x14ac:dyDescent="0.3"/>
    <row r="8590" customFormat="1" ht="13.5" x14ac:dyDescent="0.3"/>
    <row r="8591" customFormat="1" ht="13.5" x14ac:dyDescent="0.3"/>
    <row r="8592" customFormat="1" ht="13.5" x14ac:dyDescent="0.3"/>
    <row r="8593" customFormat="1" ht="13.5" x14ac:dyDescent="0.3"/>
    <row r="8594" customFormat="1" ht="13.5" x14ac:dyDescent="0.3"/>
    <row r="8595" customFormat="1" ht="13.5" x14ac:dyDescent="0.3"/>
    <row r="8596" customFormat="1" ht="13.5" x14ac:dyDescent="0.3"/>
    <row r="8597" customFormat="1" ht="13.5" x14ac:dyDescent="0.3"/>
    <row r="8598" customFormat="1" ht="13.5" x14ac:dyDescent="0.3"/>
    <row r="8599" customFormat="1" ht="13.5" x14ac:dyDescent="0.3"/>
    <row r="8600" customFormat="1" ht="13.5" x14ac:dyDescent="0.3"/>
    <row r="8601" customFormat="1" ht="13.5" x14ac:dyDescent="0.3"/>
    <row r="8602" customFormat="1" ht="13.5" x14ac:dyDescent="0.3"/>
    <row r="8603" customFormat="1" ht="13.5" x14ac:dyDescent="0.3"/>
    <row r="8604" customFormat="1" ht="13.5" x14ac:dyDescent="0.3"/>
    <row r="8605" customFormat="1" ht="13.5" x14ac:dyDescent="0.3"/>
    <row r="8606" customFormat="1" ht="13.5" x14ac:dyDescent="0.3"/>
    <row r="8607" customFormat="1" ht="13.5" x14ac:dyDescent="0.3"/>
    <row r="8608" customFormat="1" ht="13.5" x14ac:dyDescent="0.3"/>
    <row r="8609" customFormat="1" ht="13.5" x14ac:dyDescent="0.3"/>
    <row r="8610" customFormat="1" ht="13.5" x14ac:dyDescent="0.3"/>
    <row r="8611" customFormat="1" ht="13.5" x14ac:dyDescent="0.3"/>
    <row r="8612" customFormat="1" ht="13.5" x14ac:dyDescent="0.3"/>
    <row r="8613" customFormat="1" ht="13.5" x14ac:dyDescent="0.3"/>
    <row r="8614" customFormat="1" ht="13.5" x14ac:dyDescent="0.3"/>
    <row r="8615" customFormat="1" ht="13.5" x14ac:dyDescent="0.3"/>
    <row r="8616" customFormat="1" ht="13.5" x14ac:dyDescent="0.3"/>
    <row r="8617" customFormat="1" ht="13.5" x14ac:dyDescent="0.3"/>
    <row r="8618" customFormat="1" ht="13.5" x14ac:dyDescent="0.3"/>
    <row r="8619" customFormat="1" ht="13.5" x14ac:dyDescent="0.3"/>
    <row r="8620" customFormat="1" ht="13.5" x14ac:dyDescent="0.3"/>
    <row r="8621" customFormat="1" ht="13.5" x14ac:dyDescent="0.3"/>
    <row r="8622" customFormat="1" ht="13.5" x14ac:dyDescent="0.3"/>
    <row r="8623" customFormat="1" ht="13.5" x14ac:dyDescent="0.3"/>
    <row r="8624" customFormat="1" ht="13.5" x14ac:dyDescent="0.3"/>
    <row r="8625" customFormat="1" ht="13.5" x14ac:dyDescent="0.3"/>
    <row r="8626" customFormat="1" ht="13.5" x14ac:dyDescent="0.3"/>
    <row r="8627" customFormat="1" ht="13.5" x14ac:dyDescent="0.3"/>
    <row r="8628" customFormat="1" ht="13.5" x14ac:dyDescent="0.3"/>
    <row r="8629" customFormat="1" ht="13.5" x14ac:dyDescent="0.3"/>
    <row r="8630" customFormat="1" ht="13.5" x14ac:dyDescent="0.3"/>
    <row r="8631" customFormat="1" ht="13.5" x14ac:dyDescent="0.3"/>
    <row r="8632" customFormat="1" ht="13.5" x14ac:dyDescent="0.3"/>
    <row r="8633" customFormat="1" ht="13.5" x14ac:dyDescent="0.3"/>
    <row r="8634" customFormat="1" ht="13.5" x14ac:dyDescent="0.3"/>
    <row r="8635" customFormat="1" ht="13.5" x14ac:dyDescent="0.3"/>
    <row r="8636" customFormat="1" ht="13.5" x14ac:dyDescent="0.3"/>
    <row r="8637" customFormat="1" ht="13.5" x14ac:dyDescent="0.3"/>
    <row r="8638" customFormat="1" ht="13.5" x14ac:dyDescent="0.3"/>
    <row r="8639" customFormat="1" ht="13.5" x14ac:dyDescent="0.3"/>
    <row r="8640" customFormat="1" ht="13.5" x14ac:dyDescent="0.3"/>
    <row r="8641" customFormat="1" ht="13.5" x14ac:dyDescent="0.3"/>
    <row r="8642" customFormat="1" ht="13.5" x14ac:dyDescent="0.3"/>
    <row r="8643" customFormat="1" ht="13.5" x14ac:dyDescent="0.3"/>
    <row r="8644" customFormat="1" ht="13.5" x14ac:dyDescent="0.3"/>
    <row r="8645" customFormat="1" ht="13.5" x14ac:dyDescent="0.3"/>
    <row r="8646" customFormat="1" ht="13.5" x14ac:dyDescent="0.3"/>
    <row r="8647" customFormat="1" ht="13.5" x14ac:dyDescent="0.3"/>
    <row r="8648" customFormat="1" ht="13.5" x14ac:dyDescent="0.3"/>
    <row r="8649" customFormat="1" ht="13.5" x14ac:dyDescent="0.3"/>
    <row r="8650" customFormat="1" ht="13.5" x14ac:dyDescent="0.3"/>
    <row r="8651" customFormat="1" ht="13.5" x14ac:dyDescent="0.3"/>
    <row r="8652" customFormat="1" ht="13.5" x14ac:dyDescent="0.3"/>
    <row r="8653" customFormat="1" ht="13.5" x14ac:dyDescent="0.3"/>
    <row r="8654" customFormat="1" ht="13.5" x14ac:dyDescent="0.3"/>
    <row r="8655" customFormat="1" ht="13.5" x14ac:dyDescent="0.3"/>
    <row r="8656" customFormat="1" ht="13.5" x14ac:dyDescent="0.3"/>
    <row r="8657" customFormat="1" ht="13.5" x14ac:dyDescent="0.3"/>
    <row r="8658" customFormat="1" ht="13.5" x14ac:dyDescent="0.3"/>
    <row r="8659" customFormat="1" ht="13.5" x14ac:dyDescent="0.3"/>
    <row r="8660" customFormat="1" ht="13.5" x14ac:dyDescent="0.3"/>
    <row r="8661" customFormat="1" ht="13.5" x14ac:dyDescent="0.3"/>
    <row r="8662" customFormat="1" ht="13.5" x14ac:dyDescent="0.3"/>
    <row r="8663" customFormat="1" ht="13.5" x14ac:dyDescent="0.3"/>
    <row r="8664" customFormat="1" ht="13.5" x14ac:dyDescent="0.3"/>
    <row r="8665" customFormat="1" ht="13.5" x14ac:dyDescent="0.3"/>
    <row r="8666" customFormat="1" ht="13.5" x14ac:dyDescent="0.3"/>
    <row r="8667" customFormat="1" ht="13.5" x14ac:dyDescent="0.3"/>
    <row r="8668" customFormat="1" ht="13.5" x14ac:dyDescent="0.3"/>
    <row r="8669" customFormat="1" ht="13.5" x14ac:dyDescent="0.3"/>
    <row r="8670" customFormat="1" ht="13.5" x14ac:dyDescent="0.3"/>
    <row r="8671" customFormat="1" ht="13.5" x14ac:dyDescent="0.3"/>
    <row r="8672" customFormat="1" ht="13.5" x14ac:dyDescent="0.3"/>
    <row r="8673" customFormat="1" ht="13.5" x14ac:dyDescent="0.3"/>
    <row r="8674" customFormat="1" ht="13.5" x14ac:dyDescent="0.3"/>
    <row r="8675" customFormat="1" ht="13.5" x14ac:dyDescent="0.3"/>
    <row r="8676" customFormat="1" ht="13.5" x14ac:dyDescent="0.3"/>
    <row r="8677" customFormat="1" ht="13.5" x14ac:dyDescent="0.3"/>
    <row r="8678" customFormat="1" ht="13.5" x14ac:dyDescent="0.3"/>
    <row r="8679" customFormat="1" ht="13.5" x14ac:dyDescent="0.3"/>
    <row r="8680" customFormat="1" ht="13.5" x14ac:dyDescent="0.3"/>
    <row r="8681" customFormat="1" ht="13.5" x14ac:dyDescent="0.3"/>
    <row r="8682" customFormat="1" ht="13.5" x14ac:dyDescent="0.3"/>
    <row r="8683" customFormat="1" ht="13.5" x14ac:dyDescent="0.3"/>
    <row r="8684" customFormat="1" ht="13.5" x14ac:dyDescent="0.3"/>
    <row r="8685" customFormat="1" ht="13.5" x14ac:dyDescent="0.3"/>
    <row r="8686" customFormat="1" ht="13.5" x14ac:dyDescent="0.3"/>
    <row r="8687" customFormat="1" ht="13.5" x14ac:dyDescent="0.3"/>
    <row r="8688" customFormat="1" ht="13.5" x14ac:dyDescent="0.3"/>
    <row r="8689" customFormat="1" ht="13.5" x14ac:dyDescent="0.3"/>
    <row r="8690" customFormat="1" ht="13.5" x14ac:dyDescent="0.3"/>
    <row r="8691" customFormat="1" ht="13.5" x14ac:dyDescent="0.3"/>
    <row r="8692" customFormat="1" ht="13.5" x14ac:dyDescent="0.3"/>
    <row r="8693" customFormat="1" ht="13.5" x14ac:dyDescent="0.3"/>
    <row r="8694" customFormat="1" ht="13.5" x14ac:dyDescent="0.3"/>
    <row r="8695" customFormat="1" ht="13.5" x14ac:dyDescent="0.3"/>
    <row r="8696" customFormat="1" ht="13.5" x14ac:dyDescent="0.3"/>
    <row r="8697" customFormat="1" ht="13.5" x14ac:dyDescent="0.3"/>
    <row r="8698" customFormat="1" ht="13.5" x14ac:dyDescent="0.3"/>
    <row r="8699" customFormat="1" ht="13.5" x14ac:dyDescent="0.3"/>
    <row r="8700" customFormat="1" ht="13.5" x14ac:dyDescent="0.3"/>
    <row r="8701" customFormat="1" ht="13.5" x14ac:dyDescent="0.3"/>
    <row r="8702" customFormat="1" ht="13.5" x14ac:dyDescent="0.3"/>
    <row r="8703" customFormat="1" ht="13.5" x14ac:dyDescent="0.3"/>
    <row r="8704" customFormat="1" ht="13.5" x14ac:dyDescent="0.3"/>
    <row r="8705" customFormat="1" ht="13.5" x14ac:dyDescent="0.3"/>
    <row r="8706" customFormat="1" ht="13.5" x14ac:dyDescent="0.3"/>
    <row r="8707" customFormat="1" ht="13.5" x14ac:dyDescent="0.3"/>
    <row r="8708" customFormat="1" ht="13.5" x14ac:dyDescent="0.3"/>
    <row r="8709" customFormat="1" ht="13.5" x14ac:dyDescent="0.3"/>
    <row r="8710" customFormat="1" ht="13.5" x14ac:dyDescent="0.3"/>
    <row r="8711" customFormat="1" ht="13.5" x14ac:dyDescent="0.3"/>
    <row r="8712" customFormat="1" ht="13.5" x14ac:dyDescent="0.3"/>
    <row r="8713" customFormat="1" ht="13.5" x14ac:dyDescent="0.3"/>
    <row r="8714" customFormat="1" ht="13.5" x14ac:dyDescent="0.3"/>
    <row r="8715" customFormat="1" ht="13.5" x14ac:dyDescent="0.3"/>
    <row r="8716" customFormat="1" ht="13.5" x14ac:dyDescent="0.3"/>
    <row r="8717" customFormat="1" ht="13.5" x14ac:dyDescent="0.3"/>
    <row r="8718" customFormat="1" ht="13.5" x14ac:dyDescent="0.3"/>
    <row r="8719" customFormat="1" ht="13.5" x14ac:dyDescent="0.3"/>
    <row r="8720" customFormat="1" ht="13.5" x14ac:dyDescent="0.3"/>
    <row r="8721" customFormat="1" ht="13.5" x14ac:dyDescent="0.3"/>
    <row r="8722" customFormat="1" ht="13.5" x14ac:dyDescent="0.3"/>
    <row r="8723" customFormat="1" ht="13.5" x14ac:dyDescent="0.3"/>
    <row r="8724" customFormat="1" ht="13.5" x14ac:dyDescent="0.3"/>
    <row r="8725" customFormat="1" ht="13.5" x14ac:dyDescent="0.3"/>
    <row r="8726" customFormat="1" ht="13.5" x14ac:dyDescent="0.3"/>
    <row r="8727" customFormat="1" ht="13.5" x14ac:dyDescent="0.3"/>
    <row r="8728" customFormat="1" ht="13.5" x14ac:dyDescent="0.3"/>
    <row r="8729" customFormat="1" ht="13.5" x14ac:dyDescent="0.3"/>
    <row r="8730" customFormat="1" ht="13.5" x14ac:dyDescent="0.3"/>
    <row r="8731" customFormat="1" ht="13.5" x14ac:dyDescent="0.3"/>
    <row r="8732" customFormat="1" ht="13.5" x14ac:dyDescent="0.3"/>
    <row r="8733" customFormat="1" ht="13.5" x14ac:dyDescent="0.3"/>
    <row r="8734" customFormat="1" ht="13.5" x14ac:dyDescent="0.3"/>
    <row r="8735" customFormat="1" ht="13.5" x14ac:dyDescent="0.3"/>
    <row r="8736" customFormat="1" ht="13.5" x14ac:dyDescent="0.3"/>
    <row r="8737" customFormat="1" ht="13.5" x14ac:dyDescent="0.3"/>
    <row r="8738" customFormat="1" ht="13.5" x14ac:dyDescent="0.3"/>
    <row r="8739" customFormat="1" ht="13.5" x14ac:dyDescent="0.3"/>
    <row r="8740" customFormat="1" ht="13.5" x14ac:dyDescent="0.3"/>
    <row r="8741" customFormat="1" ht="13.5" x14ac:dyDescent="0.3"/>
    <row r="8742" customFormat="1" ht="13.5" x14ac:dyDescent="0.3"/>
    <row r="8743" customFormat="1" ht="13.5" x14ac:dyDescent="0.3"/>
    <row r="8744" customFormat="1" ht="13.5" x14ac:dyDescent="0.3"/>
    <row r="8745" customFormat="1" ht="13.5" x14ac:dyDescent="0.3"/>
    <row r="8746" customFormat="1" ht="13.5" x14ac:dyDescent="0.3"/>
    <row r="8747" customFormat="1" ht="13.5" x14ac:dyDescent="0.3"/>
    <row r="8748" customFormat="1" ht="13.5" x14ac:dyDescent="0.3"/>
    <row r="8749" customFormat="1" ht="13.5" x14ac:dyDescent="0.3"/>
    <row r="8750" customFormat="1" ht="13.5" x14ac:dyDescent="0.3"/>
    <row r="8751" customFormat="1" ht="13.5" x14ac:dyDescent="0.3"/>
    <row r="8752" customFormat="1" ht="13.5" x14ac:dyDescent="0.3"/>
    <row r="8753" customFormat="1" ht="13.5" x14ac:dyDescent="0.3"/>
    <row r="8754" customFormat="1" ht="13.5" x14ac:dyDescent="0.3"/>
    <row r="8755" customFormat="1" ht="13.5" x14ac:dyDescent="0.3"/>
    <row r="8756" customFormat="1" ht="13.5" x14ac:dyDescent="0.3"/>
    <row r="8757" customFormat="1" ht="13.5" x14ac:dyDescent="0.3"/>
    <row r="8758" customFormat="1" ht="13.5" x14ac:dyDescent="0.3"/>
    <row r="8759" customFormat="1" ht="13.5" x14ac:dyDescent="0.3"/>
    <row r="8760" customFormat="1" ht="13.5" x14ac:dyDescent="0.3"/>
    <row r="8761" customFormat="1" ht="13.5" x14ac:dyDescent="0.3"/>
    <row r="8762" customFormat="1" ht="13.5" x14ac:dyDescent="0.3"/>
    <row r="8763" customFormat="1" ht="13.5" x14ac:dyDescent="0.3"/>
    <row r="8764" customFormat="1" ht="13.5" x14ac:dyDescent="0.3"/>
    <row r="8765" customFormat="1" ht="13.5" x14ac:dyDescent="0.3"/>
    <row r="8766" customFormat="1" ht="13.5" x14ac:dyDescent="0.3"/>
    <row r="8767" customFormat="1" ht="13.5" x14ac:dyDescent="0.3"/>
    <row r="8768" customFormat="1" ht="13.5" x14ac:dyDescent="0.3"/>
    <row r="8769" customFormat="1" ht="13.5" x14ac:dyDescent="0.3"/>
    <row r="8770" customFormat="1" ht="13.5" x14ac:dyDescent="0.3"/>
    <row r="8771" customFormat="1" ht="13.5" x14ac:dyDescent="0.3"/>
    <row r="8772" customFormat="1" ht="13.5" x14ac:dyDescent="0.3"/>
    <row r="8773" customFormat="1" ht="13.5" x14ac:dyDescent="0.3"/>
    <row r="8774" customFormat="1" ht="13.5" x14ac:dyDescent="0.3"/>
    <row r="8775" customFormat="1" ht="13.5" x14ac:dyDescent="0.3"/>
    <row r="8776" customFormat="1" ht="13.5" x14ac:dyDescent="0.3"/>
    <row r="8777" customFormat="1" ht="13.5" x14ac:dyDescent="0.3"/>
    <row r="8778" customFormat="1" ht="13.5" x14ac:dyDescent="0.3"/>
    <row r="8779" customFormat="1" ht="13.5" x14ac:dyDescent="0.3"/>
    <row r="8780" customFormat="1" ht="13.5" x14ac:dyDescent="0.3"/>
    <row r="8781" customFormat="1" ht="13.5" x14ac:dyDescent="0.3"/>
    <row r="8782" customFormat="1" ht="13.5" x14ac:dyDescent="0.3"/>
    <row r="8783" customFormat="1" ht="13.5" x14ac:dyDescent="0.3"/>
    <row r="8784" customFormat="1" ht="13.5" x14ac:dyDescent="0.3"/>
    <row r="8785" customFormat="1" ht="13.5" x14ac:dyDescent="0.3"/>
    <row r="8786" customFormat="1" ht="13.5" x14ac:dyDescent="0.3"/>
    <row r="8787" customFormat="1" ht="13.5" x14ac:dyDescent="0.3"/>
    <row r="8788" customFormat="1" ht="13.5" x14ac:dyDescent="0.3"/>
    <row r="8789" customFormat="1" ht="13.5" x14ac:dyDescent="0.3"/>
    <row r="8790" customFormat="1" ht="13.5" x14ac:dyDescent="0.3"/>
    <row r="8791" customFormat="1" ht="13.5" x14ac:dyDescent="0.3"/>
    <row r="8792" customFormat="1" ht="13.5" x14ac:dyDescent="0.3"/>
    <row r="8793" customFormat="1" ht="13.5" x14ac:dyDescent="0.3"/>
    <row r="8794" customFormat="1" ht="13.5" x14ac:dyDescent="0.3"/>
    <row r="8795" customFormat="1" ht="13.5" x14ac:dyDescent="0.3"/>
    <row r="8796" customFormat="1" ht="13.5" x14ac:dyDescent="0.3"/>
    <row r="8797" customFormat="1" ht="13.5" x14ac:dyDescent="0.3"/>
    <row r="8798" customFormat="1" ht="13.5" x14ac:dyDescent="0.3"/>
    <row r="8799" customFormat="1" ht="13.5" x14ac:dyDescent="0.3"/>
    <row r="8800" customFormat="1" ht="13.5" x14ac:dyDescent="0.3"/>
    <row r="8801" customFormat="1" ht="13.5" x14ac:dyDescent="0.3"/>
    <row r="8802" customFormat="1" ht="13.5" x14ac:dyDescent="0.3"/>
    <row r="8803" customFormat="1" ht="13.5" x14ac:dyDescent="0.3"/>
    <row r="8804" customFormat="1" ht="13.5" x14ac:dyDescent="0.3"/>
    <row r="8805" customFormat="1" ht="13.5" x14ac:dyDescent="0.3"/>
    <row r="8806" customFormat="1" ht="13.5" x14ac:dyDescent="0.3"/>
    <row r="8807" customFormat="1" ht="13.5" x14ac:dyDescent="0.3"/>
    <row r="8808" customFormat="1" ht="13.5" x14ac:dyDescent="0.3"/>
    <row r="8809" customFormat="1" ht="13.5" x14ac:dyDescent="0.3"/>
    <row r="8810" customFormat="1" ht="13.5" x14ac:dyDescent="0.3"/>
    <row r="8811" customFormat="1" ht="13.5" x14ac:dyDescent="0.3"/>
    <row r="8812" customFormat="1" ht="13.5" x14ac:dyDescent="0.3"/>
    <row r="8813" customFormat="1" ht="13.5" x14ac:dyDescent="0.3"/>
    <row r="8814" customFormat="1" ht="13.5" x14ac:dyDescent="0.3"/>
    <row r="8815" customFormat="1" ht="13.5" x14ac:dyDescent="0.3"/>
    <row r="8816" customFormat="1" ht="13.5" x14ac:dyDescent="0.3"/>
    <row r="8817" customFormat="1" ht="13.5" x14ac:dyDescent="0.3"/>
    <row r="8818" customFormat="1" ht="13.5" x14ac:dyDescent="0.3"/>
    <row r="8819" customFormat="1" ht="13.5" x14ac:dyDescent="0.3"/>
    <row r="8820" customFormat="1" ht="13.5" x14ac:dyDescent="0.3"/>
    <row r="8821" customFormat="1" ht="13.5" x14ac:dyDescent="0.3"/>
    <row r="8822" customFormat="1" ht="13.5" x14ac:dyDescent="0.3"/>
    <row r="8823" customFormat="1" ht="13.5" x14ac:dyDescent="0.3"/>
    <row r="8824" customFormat="1" ht="13.5" x14ac:dyDescent="0.3"/>
    <row r="8825" customFormat="1" ht="13.5" x14ac:dyDescent="0.3"/>
    <row r="8826" customFormat="1" ht="13.5" x14ac:dyDescent="0.3"/>
    <row r="8827" customFormat="1" ht="13.5" x14ac:dyDescent="0.3"/>
    <row r="8828" customFormat="1" ht="13.5" x14ac:dyDescent="0.3"/>
    <row r="8829" customFormat="1" ht="13.5" x14ac:dyDescent="0.3"/>
    <row r="8830" customFormat="1" ht="13.5" x14ac:dyDescent="0.3"/>
    <row r="8831" customFormat="1" ht="13.5" x14ac:dyDescent="0.3"/>
    <row r="8832" customFormat="1" ht="13.5" x14ac:dyDescent="0.3"/>
    <row r="8833" customFormat="1" ht="13.5" x14ac:dyDescent="0.3"/>
    <row r="8834" customFormat="1" ht="13.5" x14ac:dyDescent="0.3"/>
    <row r="8835" customFormat="1" ht="13.5" x14ac:dyDescent="0.3"/>
    <row r="8836" customFormat="1" ht="13.5" x14ac:dyDescent="0.3"/>
    <row r="8837" customFormat="1" ht="13.5" x14ac:dyDescent="0.3"/>
    <row r="8838" customFormat="1" ht="13.5" x14ac:dyDescent="0.3"/>
    <row r="8839" customFormat="1" ht="13.5" x14ac:dyDescent="0.3"/>
    <row r="8840" customFormat="1" ht="13.5" x14ac:dyDescent="0.3"/>
    <row r="8841" customFormat="1" ht="13.5" x14ac:dyDescent="0.3"/>
    <row r="8842" customFormat="1" ht="13.5" x14ac:dyDescent="0.3"/>
    <row r="8843" customFormat="1" ht="13.5" x14ac:dyDescent="0.3"/>
    <row r="8844" customFormat="1" ht="13.5" x14ac:dyDescent="0.3"/>
    <row r="8845" customFormat="1" ht="13.5" x14ac:dyDescent="0.3"/>
    <row r="8846" customFormat="1" ht="13.5" x14ac:dyDescent="0.3"/>
    <row r="8847" customFormat="1" ht="13.5" x14ac:dyDescent="0.3"/>
    <row r="8848" customFormat="1" ht="13.5" x14ac:dyDescent="0.3"/>
    <row r="8849" customFormat="1" ht="13.5" x14ac:dyDescent="0.3"/>
    <row r="8850" customFormat="1" ht="13.5" x14ac:dyDescent="0.3"/>
    <row r="8851" customFormat="1" ht="13.5" x14ac:dyDescent="0.3"/>
    <row r="8852" customFormat="1" ht="13.5" x14ac:dyDescent="0.3"/>
    <row r="8853" customFormat="1" ht="13.5" x14ac:dyDescent="0.3"/>
    <row r="8854" customFormat="1" ht="13.5" x14ac:dyDescent="0.3"/>
    <row r="8855" customFormat="1" ht="13.5" x14ac:dyDescent="0.3"/>
    <row r="8856" customFormat="1" ht="13.5" x14ac:dyDescent="0.3"/>
    <row r="8857" customFormat="1" ht="13.5" x14ac:dyDescent="0.3"/>
    <row r="8858" customFormat="1" ht="13.5" x14ac:dyDescent="0.3"/>
    <row r="8859" customFormat="1" ht="13.5" x14ac:dyDescent="0.3"/>
    <row r="8860" customFormat="1" ht="13.5" x14ac:dyDescent="0.3"/>
    <row r="8861" customFormat="1" ht="13.5" x14ac:dyDescent="0.3"/>
    <row r="8862" customFormat="1" ht="13.5" x14ac:dyDescent="0.3"/>
    <row r="8863" customFormat="1" ht="13.5" x14ac:dyDescent="0.3"/>
    <row r="8864" customFormat="1" ht="13.5" x14ac:dyDescent="0.3"/>
    <row r="8865" customFormat="1" ht="13.5" x14ac:dyDescent="0.3"/>
    <row r="8866" customFormat="1" ht="13.5" x14ac:dyDescent="0.3"/>
    <row r="8867" customFormat="1" ht="13.5" x14ac:dyDescent="0.3"/>
    <row r="8868" customFormat="1" ht="13.5" x14ac:dyDescent="0.3"/>
    <row r="8869" customFormat="1" ht="13.5" x14ac:dyDescent="0.3"/>
    <row r="8870" customFormat="1" ht="13.5" x14ac:dyDescent="0.3"/>
    <row r="8871" customFormat="1" ht="13.5" x14ac:dyDescent="0.3"/>
    <row r="8872" customFormat="1" ht="13.5" x14ac:dyDescent="0.3"/>
    <row r="8873" customFormat="1" ht="13.5" x14ac:dyDescent="0.3"/>
    <row r="8874" customFormat="1" ht="13.5" x14ac:dyDescent="0.3"/>
    <row r="8875" customFormat="1" ht="13.5" x14ac:dyDescent="0.3"/>
    <row r="8876" customFormat="1" ht="13.5" x14ac:dyDescent="0.3"/>
    <row r="8877" customFormat="1" ht="13.5" x14ac:dyDescent="0.3"/>
    <row r="8878" customFormat="1" ht="13.5" x14ac:dyDescent="0.3"/>
    <row r="8879" customFormat="1" ht="13.5" x14ac:dyDescent="0.3"/>
    <row r="8880" customFormat="1" ht="13.5" x14ac:dyDescent="0.3"/>
    <row r="8881" customFormat="1" ht="13.5" x14ac:dyDescent="0.3"/>
    <row r="8882" customFormat="1" ht="13.5" x14ac:dyDescent="0.3"/>
    <row r="8883" customFormat="1" ht="13.5" x14ac:dyDescent="0.3"/>
    <row r="8884" customFormat="1" ht="13.5" x14ac:dyDescent="0.3"/>
    <row r="8885" customFormat="1" ht="13.5" x14ac:dyDescent="0.3"/>
    <row r="8886" customFormat="1" ht="13.5" x14ac:dyDescent="0.3"/>
    <row r="8887" customFormat="1" ht="13.5" x14ac:dyDescent="0.3"/>
    <row r="8888" customFormat="1" ht="13.5" x14ac:dyDescent="0.3"/>
    <row r="8889" customFormat="1" ht="13.5" x14ac:dyDescent="0.3"/>
    <row r="8890" customFormat="1" ht="13.5" x14ac:dyDescent="0.3"/>
    <row r="8891" customFormat="1" ht="13.5" x14ac:dyDescent="0.3"/>
    <row r="8892" customFormat="1" ht="13.5" x14ac:dyDescent="0.3"/>
    <row r="8893" customFormat="1" ht="13.5" x14ac:dyDescent="0.3"/>
    <row r="8894" customFormat="1" ht="13.5" x14ac:dyDescent="0.3"/>
    <row r="8895" customFormat="1" ht="13.5" x14ac:dyDescent="0.3"/>
    <row r="8896" customFormat="1" ht="13.5" x14ac:dyDescent="0.3"/>
    <row r="8897" customFormat="1" ht="13.5" x14ac:dyDescent="0.3"/>
    <row r="8898" customFormat="1" ht="13.5" x14ac:dyDescent="0.3"/>
    <row r="8899" customFormat="1" ht="13.5" x14ac:dyDescent="0.3"/>
    <row r="8900" customFormat="1" ht="13.5" x14ac:dyDescent="0.3"/>
    <row r="8901" customFormat="1" ht="13.5" x14ac:dyDescent="0.3"/>
    <row r="8902" customFormat="1" ht="13.5" x14ac:dyDescent="0.3"/>
    <row r="8903" customFormat="1" ht="13.5" x14ac:dyDescent="0.3"/>
    <row r="8904" customFormat="1" ht="13.5" x14ac:dyDescent="0.3"/>
    <row r="8905" customFormat="1" ht="13.5" x14ac:dyDescent="0.3"/>
    <row r="8906" customFormat="1" ht="13.5" x14ac:dyDescent="0.3"/>
    <row r="8907" customFormat="1" ht="13.5" x14ac:dyDescent="0.3"/>
    <row r="8908" customFormat="1" ht="13.5" x14ac:dyDescent="0.3"/>
    <row r="8909" customFormat="1" ht="13.5" x14ac:dyDescent="0.3"/>
    <row r="8910" customFormat="1" ht="13.5" x14ac:dyDescent="0.3"/>
    <row r="8911" customFormat="1" ht="13.5" x14ac:dyDescent="0.3"/>
    <row r="8912" customFormat="1" ht="13.5" x14ac:dyDescent="0.3"/>
    <row r="8913" customFormat="1" ht="13.5" x14ac:dyDescent="0.3"/>
    <row r="8914" customFormat="1" ht="13.5" x14ac:dyDescent="0.3"/>
    <row r="8915" customFormat="1" ht="13.5" x14ac:dyDescent="0.3"/>
    <row r="8916" customFormat="1" ht="13.5" x14ac:dyDescent="0.3"/>
    <row r="8917" customFormat="1" ht="13.5" x14ac:dyDescent="0.3"/>
    <row r="8918" customFormat="1" ht="13.5" x14ac:dyDescent="0.3"/>
    <row r="8919" customFormat="1" ht="13.5" x14ac:dyDescent="0.3"/>
    <row r="8920" customFormat="1" ht="13.5" x14ac:dyDescent="0.3"/>
    <row r="8921" customFormat="1" ht="13.5" x14ac:dyDescent="0.3"/>
    <row r="8922" customFormat="1" ht="13.5" x14ac:dyDescent="0.3"/>
    <row r="8923" customFormat="1" ht="13.5" x14ac:dyDescent="0.3"/>
    <row r="8924" customFormat="1" ht="13.5" x14ac:dyDescent="0.3"/>
    <row r="8925" customFormat="1" ht="13.5" x14ac:dyDescent="0.3"/>
    <row r="8926" customFormat="1" ht="13.5" x14ac:dyDescent="0.3"/>
    <row r="8927" customFormat="1" ht="13.5" x14ac:dyDescent="0.3"/>
    <row r="8928" customFormat="1" ht="13.5" x14ac:dyDescent="0.3"/>
    <row r="8929" customFormat="1" ht="13.5" x14ac:dyDescent="0.3"/>
    <row r="8930" customFormat="1" ht="13.5" x14ac:dyDescent="0.3"/>
    <row r="8931" customFormat="1" ht="13.5" x14ac:dyDescent="0.3"/>
    <row r="8932" customFormat="1" ht="13.5" x14ac:dyDescent="0.3"/>
    <row r="8933" customFormat="1" ht="13.5" x14ac:dyDescent="0.3"/>
    <row r="8934" customFormat="1" ht="13.5" x14ac:dyDescent="0.3"/>
    <row r="8935" customFormat="1" ht="13.5" x14ac:dyDescent="0.3"/>
    <row r="8936" customFormat="1" ht="13.5" x14ac:dyDescent="0.3"/>
    <row r="8937" customFormat="1" ht="13.5" x14ac:dyDescent="0.3"/>
    <row r="8938" customFormat="1" ht="13.5" x14ac:dyDescent="0.3"/>
    <row r="8939" customFormat="1" ht="13.5" x14ac:dyDescent="0.3"/>
    <row r="8940" customFormat="1" ht="13.5" x14ac:dyDescent="0.3"/>
    <row r="8941" customFormat="1" ht="13.5" x14ac:dyDescent="0.3"/>
    <row r="8942" customFormat="1" ht="13.5" x14ac:dyDescent="0.3"/>
    <row r="8943" customFormat="1" ht="13.5" x14ac:dyDescent="0.3"/>
    <row r="8944" customFormat="1" ht="13.5" x14ac:dyDescent="0.3"/>
    <row r="8945" customFormat="1" ht="13.5" x14ac:dyDescent="0.3"/>
    <row r="8946" customFormat="1" ht="13.5" x14ac:dyDescent="0.3"/>
    <row r="8947" customFormat="1" ht="13.5" x14ac:dyDescent="0.3"/>
    <row r="8948" customFormat="1" ht="13.5" x14ac:dyDescent="0.3"/>
    <row r="8949" customFormat="1" ht="13.5" x14ac:dyDescent="0.3"/>
    <row r="8950" customFormat="1" ht="13.5" x14ac:dyDescent="0.3"/>
    <row r="8951" customFormat="1" ht="13.5" x14ac:dyDescent="0.3"/>
    <row r="8952" customFormat="1" ht="13.5" x14ac:dyDescent="0.3"/>
    <row r="8953" customFormat="1" ht="13.5" x14ac:dyDescent="0.3"/>
    <row r="8954" customFormat="1" ht="13.5" x14ac:dyDescent="0.3"/>
    <row r="8955" customFormat="1" ht="13.5" x14ac:dyDescent="0.3"/>
    <row r="8956" customFormat="1" ht="13.5" x14ac:dyDescent="0.3"/>
    <row r="8957" customFormat="1" ht="13.5" x14ac:dyDescent="0.3"/>
    <row r="8958" customFormat="1" ht="13.5" x14ac:dyDescent="0.3"/>
    <row r="8959" customFormat="1" ht="13.5" x14ac:dyDescent="0.3"/>
    <row r="8960" customFormat="1" ht="13.5" x14ac:dyDescent="0.3"/>
    <row r="8961" customFormat="1" ht="13.5" x14ac:dyDescent="0.3"/>
    <row r="8962" customFormat="1" ht="13.5" x14ac:dyDescent="0.3"/>
    <row r="8963" customFormat="1" ht="13.5" x14ac:dyDescent="0.3"/>
    <row r="8964" customFormat="1" ht="13.5" x14ac:dyDescent="0.3"/>
    <row r="8965" customFormat="1" ht="13.5" x14ac:dyDescent="0.3"/>
    <row r="8966" customFormat="1" ht="13.5" x14ac:dyDescent="0.3"/>
    <row r="8967" customFormat="1" ht="13.5" x14ac:dyDescent="0.3"/>
    <row r="8968" customFormat="1" ht="13.5" x14ac:dyDescent="0.3"/>
    <row r="8969" customFormat="1" ht="13.5" x14ac:dyDescent="0.3"/>
    <row r="8970" customFormat="1" ht="13.5" x14ac:dyDescent="0.3"/>
    <row r="8971" customFormat="1" ht="13.5" x14ac:dyDescent="0.3"/>
    <row r="8972" customFormat="1" ht="13.5" x14ac:dyDescent="0.3"/>
    <row r="8973" customFormat="1" ht="13.5" x14ac:dyDescent="0.3"/>
    <row r="8974" customFormat="1" ht="13.5" x14ac:dyDescent="0.3"/>
    <row r="8975" customFormat="1" ht="13.5" x14ac:dyDescent="0.3"/>
    <row r="8976" customFormat="1" ht="13.5" x14ac:dyDescent="0.3"/>
    <row r="8977" customFormat="1" ht="13.5" x14ac:dyDescent="0.3"/>
    <row r="8978" customFormat="1" ht="13.5" x14ac:dyDescent="0.3"/>
    <row r="8979" customFormat="1" ht="13.5" x14ac:dyDescent="0.3"/>
    <row r="8980" customFormat="1" ht="13.5" x14ac:dyDescent="0.3"/>
    <row r="8981" customFormat="1" ht="13.5" x14ac:dyDescent="0.3"/>
    <row r="8982" customFormat="1" ht="13.5" x14ac:dyDescent="0.3"/>
    <row r="8983" customFormat="1" ht="13.5" x14ac:dyDescent="0.3"/>
    <row r="8984" customFormat="1" ht="13.5" x14ac:dyDescent="0.3"/>
    <row r="8985" customFormat="1" ht="13.5" x14ac:dyDescent="0.3"/>
    <row r="8986" customFormat="1" ht="13.5" x14ac:dyDescent="0.3"/>
    <row r="8987" customFormat="1" ht="13.5" x14ac:dyDescent="0.3"/>
    <row r="8988" customFormat="1" ht="13.5" x14ac:dyDescent="0.3"/>
    <row r="8989" customFormat="1" ht="13.5" x14ac:dyDescent="0.3"/>
    <row r="8990" customFormat="1" ht="13.5" x14ac:dyDescent="0.3"/>
    <row r="8991" customFormat="1" ht="13.5" x14ac:dyDescent="0.3"/>
    <row r="8992" customFormat="1" ht="13.5" x14ac:dyDescent="0.3"/>
    <row r="8993" customFormat="1" ht="13.5" x14ac:dyDescent="0.3"/>
    <row r="8994" customFormat="1" ht="13.5" x14ac:dyDescent="0.3"/>
    <row r="8995" customFormat="1" ht="13.5" x14ac:dyDescent="0.3"/>
    <row r="8996" customFormat="1" ht="13.5" x14ac:dyDescent="0.3"/>
    <row r="8997" customFormat="1" ht="13.5" x14ac:dyDescent="0.3"/>
    <row r="8998" customFormat="1" ht="13.5" x14ac:dyDescent="0.3"/>
    <row r="8999" customFormat="1" ht="13.5" x14ac:dyDescent="0.3"/>
    <row r="9000" customFormat="1" ht="13.5" x14ac:dyDescent="0.3"/>
    <row r="9001" customFormat="1" ht="13.5" x14ac:dyDescent="0.3"/>
    <row r="9002" customFormat="1" ht="13.5" x14ac:dyDescent="0.3"/>
    <row r="9003" customFormat="1" ht="13.5" x14ac:dyDescent="0.3"/>
    <row r="9004" customFormat="1" ht="13.5" x14ac:dyDescent="0.3"/>
    <row r="9005" customFormat="1" ht="13.5" x14ac:dyDescent="0.3"/>
    <row r="9006" customFormat="1" ht="13.5" x14ac:dyDescent="0.3"/>
    <row r="9007" customFormat="1" ht="13.5" x14ac:dyDescent="0.3"/>
    <row r="9008" customFormat="1" ht="13.5" x14ac:dyDescent="0.3"/>
    <row r="9009" customFormat="1" ht="13.5" x14ac:dyDescent="0.3"/>
    <row r="9010" customFormat="1" ht="13.5" x14ac:dyDescent="0.3"/>
    <row r="9011" customFormat="1" ht="13.5" x14ac:dyDescent="0.3"/>
    <row r="9012" customFormat="1" ht="13.5" x14ac:dyDescent="0.3"/>
    <row r="9013" customFormat="1" ht="13.5" x14ac:dyDescent="0.3"/>
    <row r="9014" customFormat="1" ht="13.5" x14ac:dyDescent="0.3"/>
    <row r="9015" customFormat="1" ht="13.5" x14ac:dyDescent="0.3"/>
    <row r="9016" customFormat="1" ht="13.5" x14ac:dyDescent="0.3"/>
    <row r="9017" customFormat="1" ht="13.5" x14ac:dyDescent="0.3"/>
    <row r="9018" customFormat="1" ht="13.5" x14ac:dyDescent="0.3"/>
    <row r="9019" customFormat="1" ht="13.5" x14ac:dyDescent="0.3"/>
    <row r="9020" customFormat="1" ht="13.5" x14ac:dyDescent="0.3"/>
    <row r="9021" customFormat="1" ht="13.5" x14ac:dyDescent="0.3"/>
    <row r="9022" customFormat="1" ht="13.5" x14ac:dyDescent="0.3"/>
    <row r="9023" customFormat="1" ht="13.5" x14ac:dyDescent="0.3"/>
    <row r="9024" customFormat="1" ht="13.5" x14ac:dyDescent="0.3"/>
    <row r="9025" customFormat="1" ht="13.5" x14ac:dyDescent="0.3"/>
    <row r="9026" customFormat="1" ht="13.5" x14ac:dyDescent="0.3"/>
    <row r="9027" customFormat="1" ht="13.5" x14ac:dyDescent="0.3"/>
    <row r="9028" customFormat="1" ht="13.5" x14ac:dyDescent="0.3"/>
    <row r="9029" customFormat="1" ht="13.5" x14ac:dyDescent="0.3"/>
    <row r="9030" customFormat="1" ht="13.5" x14ac:dyDescent="0.3"/>
    <row r="9031" customFormat="1" ht="13.5" x14ac:dyDescent="0.3"/>
    <row r="9032" customFormat="1" ht="13.5" x14ac:dyDescent="0.3"/>
    <row r="9033" customFormat="1" ht="13.5" x14ac:dyDescent="0.3"/>
    <row r="9034" customFormat="1" ht="13.5" x14ac:dyDescent="0.3"/>
    <row r="9035" customFormat="1" ht="13.5" x14ac:dyDescent="0.3"/>
    <row r="9036" customFormat="1" ht="13.5" x14ac:dyDescent="0.3"/>
    <row r="9037" customFormat="1" ht="13.5" x14ac:dyDescent="0.3"/>
    <row r="9038" customFormat="1" ht="13.5" x14ac:dyDescent="0.3"/>
    <row r="9039" customFormat="1" ht="13.5" x14ac:dyDescent="0.3"/>
    <row r="9040" customFormat="1" ht="13.5" x14ac:dyDescent="0.3"/>
    <row r="9041" customFormat="1" ht="13.5" x14ac:dyDescent="0.3"/>
    <row r="9042" customFormat="1" ht="13.5" x14ac:dyDescent="0.3"/>
    <row r="9043" customFormat="1" ht="13.5" x14ac:dyDescent="0.3"/>
    <row r="9044" customFormat="1" ht="13.5" x14ac:dyDescent="0.3"/>
    <row r="9045" customFormat="1" ht="13.5" x14ac:dyDescent="0.3"/>
    <row r="9046" customFormat="1" ht="13.5" x14ac:dyDescent="0.3"/>
    <row r="9047" customFormat="1" ht="13.5" x14ac:dyDescent="0.3"/>
    <row r="9048" customFormat="1" ht="13.5" x14ac:dyDescent="0.3"/>
    <row r="9049" customFormat="1" ht="13.5" x14ac:dyDescent="0.3"/>
    <row r="9050" customFormat="1" ht="13.5" x14ac:dyDescent="0.3"/>
    <row r="9051" customFormat="1" ht="13.5" x14ac:dyDescent="0.3"/>
    <row r="9052" customFormat="1" ht="13.5" x14ac:dyDescent="0.3"/>
    <row r="9053" customFormat="1" ht="13.5" x14ac:dyDescent="0.3"/>
    <row r="9054" customFormat="1" ht="13.5" x14ac:dyDescent="0.3"/>
    <row r="9055" customFormat="1" ht="13.5" x14ac:dyDescent="0.3"/>
    <row r="9056" customFormat="1" ht="13.5" x14ac:dyDescent="0.3"/>
    <row r="9057" customFormat="1" ht="13.5" x14ac:dyDescent="0.3"/>
    <row r="9058" customFormat="1" ht="13.5" x14ac:dyDescent="0.3"/>
    <row r="9059" customFormat="1" ht="13.5" x14ac:dyDescent="0.3"/>
    <row r="9060" customFormat="1" ht="13.5" x14ac:dyDescent="0.3"/>
    <row r="9061" customFormat="1" ht="13.5" x14ac:dyDescent="0.3"/>
    <row r="9062" customFormat="1" ht="13.5" x14ac:dyDescent="0.3"/>
    <row r="9063" customFormat="1" ht="13.5" x14ac:dyDescent="0.3"/>
    <row r="9064" customFormat="1" ht="13.5" x14ac:dyDescent="0.3"/>
    <row r="9065" customFormat="1" ht="13.5" x14ac:dyDescent="0.3"/>
    <row r="9066" customFormat="1" ht="13.5" x14ac:dyDescent="0.3"/>
    <row r="9067" customFormat="1" ht="13.5" x14ac:dyDescent="0.3"/>
    <row r="9068" customFormat="1" ht="13.5" x14ac:dyDescent="0.3"/>
    <row r="9069" customFormat="1" ht="13.5" x14ac:dyDescent="0.3"/>
    <row r="9070" customFormat="1" ht="13.5" x14ac:dyDescent="0.3"/>
    <row r="9071" customFormat="1" ht="13.5" x14ac:dyDescent="0.3"/>
    <row r="9072" customFormat="1" ht="13.5" x14ac:dyDescent="0.3"/>
    <row r="9073" customFormat="1" ht="13.5" x14ac:dyDescent="0.3"/>
    <row r="9074" customFormat="1" ht="13.5" x14ac:dyDescent="0.3"/>
    <row r="9075" customFormat="1" ht="13.5" x14ac:dyDescent="0.3"/>
    <row r="9076" customFormat="1" ht="13.5" x14ac:dyDescent="0.3"/>
    <row r="9077" customFormat="1" ht="13.5" x14ac:dyDescent="0.3"/>
    <row r="9078" customFormat="1" ht="13.5" x14ac:dyDescent="0.3"/>
    <row r="9079" customFormat="1" ht="13.5" x14ac:dyDescent="0.3"/>
    <row r="9080" customFormat="1" ht="13.5" x14ac:dyDescent="0.3"/>
    <row r="9081" customFormat="1" ht="13.5" x14ac:dyDescent="0.3"/>
    <row r="9082" customFormat="1" ht="13.5" x14ac:dyDescent="0.3"/>
    <row r="9083" customFormat="1" ht="13.5" x14ac:dyDescent="0.3"/>
    <row r="9084" customFormat="1" ht="13.5" x14ac:dyDescent="0.3"/>
    <row r="9085" customFormat="1" ht="13.5" x14ac:dyDescent="0.3"/>
    <row r="9086" customFormat="1" ht="13.5" x14ac:dyDescent="0.3"/>
    <row r="9087" customFormat="1" ht="13.5" x14ac:dyDescent="0.3"/>
    <row r="9088" customFormat="1" ht="13.5" x14ac:dyDescent="0.3"/>
    <row r="9089" customFormat="1" ht="13.5" x14ac:dyDescent="0.3"/>
    <row r="9090" customFormat="1" ht="13.5" x14ac:dyDescent="0.3"/>
    <row r="9091" customFormat="1" ht="13.5" x14ac:dyDescent="0.3"/>
    <row r="9092" customFormat="1" ht="13.5" x14ac:dyDescent="0.3"/>
    <row r="9093" customFormat="1" ht="13.5" x14ac:dyDescent="0.3"/>
    <row r="9094" customFormat="1" ht="13.5" x14ac:dyDescent="0.3"/>
    <row r="9095" customFormat="1" ht="13.5" x14ac:dyDescent="0.3"/>
    <row r="9096" customFormat="1" ht="13.5" x14ac:dyDescent="0.3"/>
    <row r="9097" customFormat="1" ht="13.5" x14ac:dyDescent="0.3"/>
    <row r="9098" customFormat="1" ht="13.5" x14ac:dyDescent="0.3"/>
    <row r="9099" customFormat="1" ht="13.5" x14ac:dyDescent="0.3"/>
    <row r="9100" customFormat="1" ht="13.5" x14ac:dyDescent="0.3"/>
    <row r="9101" customFormat="1" ht="13.5" x14ac:dyDescent="0.3"/>
    <row r="9102" customFormat="1" ht="13.5" x14ac:dyDescent="0.3"/>
    <row r="9103" customFormat="1" ht="13.5" x14ac:dyDescent="0.3"/>
    <row r="9104" customFormat="1" ht="13.5" x14ac:dyDescent="0.3"/>
    <row r="9105" customFormat="1" ht="13.5" x14ac:dyDescent="0.3"/>
    <row r="9106" customFormat="1" ht="13.5" x14ac:dyDescent="0.3"/>
    <row r="9107" customFormat="1" ht="13.5" x14ac:dyDescent="0.3"/>
    <row r="9108" customFormat="1" ht="13.5" x14ac:dyDescent="0.3"/>
    <row r="9109" customFormat="1" ht="13.5" x14ac:dyDescent="0.3"/>
    <row r="9110" customFormat="1" ht="13.5" x14ac:dyDescent="0.3"/>
    <row r="9111" customFormat="1" ht="13.5" x14ac:dyDescent="0.3"/>
    <row r="9112" customFormat="1" ht="13.5" x14ac:dyDescent="0.3"/>
    <row r="9113" customFormat="1" ht="13.5" x14ac:dyDescent="0.3"/>
    <row r="9114" customFormat="1" ht="13.5" x14ac:dyDescent="0.3"/>
    <row r="9115" customFormat="1" ht="13.5" x14ac:dyDescent="0.3"/>
    <row r="9116" customFormat="1" ht="13.5" x14ac:dyDescent="0.3"/>
    <row r="9117" customFormat="1" ht="13.5" x14ac:dyDescent="0.3"/>
    <row r="9118" customFormat="1" ht="13.5" x14ac:dyDescent="0.3"/>
    <row r="9119" customFormat="1" ht="13.5" x14ac:dyDescent="0.3"/>
    <row r="9120" customFormat="1" ht="13.5" x14ac:dyDescent="0.3"/>
    <row r="9121" customFormat="1" ht="13.5" x14ac:dyDescent="0.3"/>
    <row r="9122" customFormat="1" ht="13.5" x14ac:dyDescent="0.3"/>
    <row r="9123" customFormat="1" ht="13.5" x14ac:dyDescent="0.3"/>
    <row r="9124" customFormat="1" ht="13.5" x14ac:dyDescent="0.3"/>
    <row r="9125" customFormat="1" ht="13.5" x14ac:dyDescent="0.3"/>
    <row r="9126" customFormat="1" ht="13.5" x14ac:dyDescent="0.3"/>
    <row r="9127" customFormat="1" ht="13.5" x14ac:dyDescent="0.3"/>
    <row r="9128" customFormat="1" ht="13.5" x14ac:dyDescent="0.3"/>
    <row r="9129" customFormat="1" ht="13.5" x14ac:dyDescent="0.3"/>
    <row r="9130" customFormat="1" ht="13.5" x14ac:dyDescent="0.3"/>
    <row r="9131" customFormat="1" ht="13.5" x14ac:dyDescent="0.3"/>
    <row r="9132" customFormat="1" ht="13.5" x14ac:dyDescent="0.3"/>
    <row r="9133" customFormat="1" ht="13.5" x14ac:dyDescent="0.3"/>
    <row r="9134" customFormat="1" ht="13.5" x14ac:dyDescent="0.3"/>
    <row r="9135" customFormat="1" ht="13.5" x14ac:dyDescent="0.3"/>
    <row r="9136" customFormat="1" ht="13.5" x14ac:dyDescent="0.3"/>
    <row r="9137" customFormat="1" ht="13.5" x14ac:dyDescent="0.3"/>
    <row r="9138" customFormat="1" ht="13.5" x14ac:dyDescent="0.3"/>
    <row r="9139" customFormat="1" ht="13.5" x14ac:dyDescent="0.3"/>
    <row r="9140" customFormat="1" ht="13.5" x14ac:dyDescent="0.3"/>
    <row r="9141" customFormat="1" ht="13.5" x14ac:dyDescent="0.3"/>
    <row r="9142" customFormat="1" ht="13.5" x14ac:dyDescent="0.3"/>
    <row r="9143" customFormat="1" ht="13.5" x14ac:dyDescent="0.3"/>
    <row r="9144" customFormat="1" ht="13.5" x14ac:dyDescent="0.3"/>
    <row r="9145" customFormat="1" ht="13.5" x14ac:dyDescent="0.3"/>
    <row r="9146" customFormat="1" ht="13.5" x14ac:dyDescent="0.3"/>
    <row r="9147" customFormat="1" ht="13.5" x14ac:dyDescent="0.3"/>
    <row r="9148" customFormat="1" ht="13.5" x14ac:dyDescent="0.3"/>
    <row r="9149" customFormat="1" ht="13.5" x14ac:dyDescent="0.3"/>
    <row r="9150" customFormat="1" ht="13.5" x14ac:dyDescent="0.3"/>
    <row r="9151" customFormat="1" ht="13.5" x14ac:dyDescent="0.3"/>
    <row r="9152" customFormat="1" ht="13.5" x14ac:dyDescent="0.3"/>
    <row r="9153" customFormat="1" ht="13.5" x14ac:dyDescent="0.3"/>
    <row r="9154" customFormat="1" ht="13.5" x14ac:dyDescent="0.3"/>
    <row r="9155" customFormat="1" ht="13.5" x14ac:dyDescent="0.3"/>
    <row r="9156" customFormat="1" ht="13.5" x14ac:dyDescent="0.3"/>
    <row r="9157" customFormat="1" ht="13.5" x14ac:dyDescent="0.3"/>
    <row r="9158" customFormat="1" ht="13.5" x14ac:dyDescent="0.3"/>
    <row r="9159" customFormat="1" ht="13.5" x14ac:dyDescent="0.3"/>
    <row r="9160" customFormat="1" ht="13.5" x14ac:dyDescent="0.3"/>
    <row r="9161" customFormat="1" ht="13.5" x14ac:dyDescent="0.3"/>
    <row r="9162" customFormat="1" ht="13.5" x14ac:dyDescent="0.3"/>
    <row r="9163" customFormat="1" ht="13.5" x14ac:dyDescent="0.3"/>
    <row r="9164" customFormat="1" ht="13.5" x14ac:dyDescent="0.3"/>
    <row r="9165" customFormat="1" ht="13.5" x14ac:dyDescent="0.3"/>
    <row r="9166" customFormat="1" ht="13.5" x14ac:dyDescent="0.3"/>
    <row r="9167" customFormat="1" ht="13.5" x14ac:dyDescent="0.3"/>
    <row r="9168" customFormat="1" ht="13.5" x14ac:dyDescent="0.3"/>
    <row r="9169" customFormat="1" ht="13.5" x14ac:dyDescent="0.3"/>
    <row r="9170" customFormat="1" ht="13.5" x14ac:dyDescent="0.3"/>
    <row r="9171" customFormat="1" ht="13.5" x14ac:dyDescent="0.3"/>
    <row r="9172" customFormat="1" ht="13.5" x14ac:dyDescent="0.3"/>
    <row r="9173" customFormat="1" ht="13.5" x14ac:dyDescent="0.3"/>
    <row r="9174" customFormat="1" ht="13.5" x14ac:dyDescent="0.3"/>
    <row r="9175" customFormat="1" ht="13.5" x14ac:dyDescent="0.3"/>
    <row r="9176" customFormat="1" ht="13.5" x14ac:dyDescent="0.3"/>
    <row r="9177" customFormat="1" ht="13.5" x14ac:dyDescent="0.3"/>
    <row r="9178" customFormat="1" ht="13.5" x14ac:dyDescent="0.3"/>
    <row r="9179" customFormat="1" ht="13.5" x14ac:dyDescent="0.3"/>
    <row r="9180" customFormat="1" ht="13.5" x14ac:dyDescent="0.3"/>
    <row r="9181" customFormat="1" ht="13.5" x14ac:dyDescent="0.3"/>
    <row r="9182" customFormat="1" ht="13.5" x14ac:dyDescent="0.3"/>
    <row r="9183" customFormat="1" ht="13.5" x14ac:dyDescent="0.3"/>
    <row r="9184" customFormat="1" ht="13.5" x14ac:dyDescent="0.3"/>
    <row r="9185" customFormat="1" ht="13.5" x14ac:dyDescent="0.3"/>
    <row r="9186" customFormat="1" ht="13.5" x14ac:dyDescent="0.3"/>
    <row r="9187" customFormat="1" ht="13.5" x14ac:dyDescent="0.3"/>
    <row r="9188" customFormat="1" ht="13.5" x14ac:dyDescent="0.3"/>
    <row r="9189" customFormat="1" ht="13.5" x14ac:dyDescent="0.3"/>
    <row r="9190" customFormat="1" ht="13.5" x14ac:dyDescent="0.3"/>
    <row r="9191" customFormat="1" ht="13.5" x14ac:dyDescent="0.3"/>
    <row r="9192" customFormat="1" ht="13.5" x14ac:dyDescent="0.3"/>
    <row r="9193" customFormat="1" ht="13.5" x14ac:dyDescent="0.3"/>
    <row r="9194" customFormat="1" ht="13.5" x14ac:dyDescent="0.3"/>
    <row r="9195" customFormat="1" ht="13.5" x14ac:dyDescent="0.3"/>
    <row r="9196" customFormat="1" ht="13.5" x14ac:dyDescent="0.3"/>
    <row r="9197" customFormat="1" ht="13.5" x14ac:dyDescent="0.3"/>
    <row r="9198" customFormat="1" ht="13.5" x14ac:dyDescent="0.3"/>
    <row r="9199" customFormat="1" ht="13.5" x14ac:dyDescent="0.3"/>
    <row r="9200" customFormat="1" ht="13.5" x14ac:dyDescent="0.3"/>
    <row r="9201" customFormat="1" ht="13.5" x14ac:dyDescent="0.3"/>
    <row r="9202" customFormat="1" ht="13.5" x14ac:dyDescent="0.3"/>
    <row r="9203" customFormat="1" ht="13.5" x14ac:dyDescent="0.3"/>
    <row r="9204" customFormat="1" ht="13.5" x14ac:dyDescent="0.3"/>
    <row r="9205" customFormat="1" ht="13.5" x14ac:dyDescent="0.3"/>
    <row r="9206" customFormat="1" ht="13.5" x14ac:dyDescent="0.3"/>
    <row r="9207" customFormat="1" ht="13.5" x14ac:dyDescent="0.3"/>
    <row r="9208" customFormat="1" ht="13.5" x14ac:dyDescent="0.3"/>
    <row r="9209" customFormat="1" ht="13.5" x14ac:dyDescent="0.3"/>
    <row r="9210" customFormat="1" ht="13.5" x14ac:dyDescent="0.3"/>
    <row r="9211" customFormat="1" ht="13.5" x14ac:dyDescent="0.3"/>
    <row r="9212" customFormat="1" ht="13.5" x14ac:dyDescent="0.3"/>
    <row r="9213" customFormat="1" ht="13.5" x14ac:dyDescent="0.3"/>
    <row r="9214" customFormat="1" ht="13.5" x14ac:dyDescent="0.3"/>
    <row r="9215" customFormat="1" ht="13.5" x14ac:dyDescent="0.3"/>
    <row r="9216" customFormat="1" ht="13.5" x14ac:dyDescent="0.3"/>
    <row r="9217" customFormat="1" ht="13.5" x14ac:dyDescent="0.3"/>
    <row r="9218" customFormat="1" ht="13.5" x14ac:dyDescent="0.3"/>
    <row r="9219" customFormat="1" ht="13.5" x14ac:dyDescent="0.3"/>
    <row r="9220" customFormat="1" ht="13.5" x14ac:dyDescent="0.3"/>
    <row r="9221" customFormat="1" ht="13.5" x14ac:dyDescent="0.3"/>
    <row r="9222" customFormat="1" ht="13.5" x14ac:dyDescent="0.3"/>
    <row r="9223" customFormat="1" ht="13.5" x14ac:dyDescent="0.3"/>
    <row r="9224" customFormat="1" ht="13.5" x14ac:dyDescent="0.3"/>
    <row r="9225" customFormat="1" ht="13.5" x14ac:dyDescent="0.3"/>
    <row r="9226" customFormat="1" ht="13.5" x14ac:dyDescent="0.3"/>
    <row r="9227" customFormat="1" ht="13.5" x14ac:dyDescent="0.3"/>
    <row r="9228" customFormat="1" ht="13.5" x14ac:dyDescent="0.3"/>
    <row r="9229" customFormat="1" ht="13.5" x14ac:dyDescent="0.3"/>
    <row r="9230" customFormat="1" ht="13.5" x14ac:dyDescent="0.3"/>
    <row r="9231" customFormat="1" ht="13.5" x14ac:dyDescent="0.3"/>
    <row r="9232" customFormat="1" ht="13.5" x14ac:dyDescent="0.3"/>
    <row r="9233" customFormat="1" ht="13.5" x14ac:dyDescent="0.3"/>
    <row r="9234" customFormat="1" ht="13.5" x14ac:dyDescent="0.3"/>
    <row r="9235" customFormat="1" ht="13.5" x14ac:dyDescent="0.3"/>
    <row r="9236" customFormat="1" ht="13.5" x14ac:dyDescent="0.3"/>
    <row r="9237" customFormat="1" ht="13.5" x14ac:dyDescent="0.3"/>
    <row r="9238" customFormat="1" ht="13.5" x14ac:dyDescent="0.3"/>
    <row r="9239" customFormat="1" ht="13.5" x14ac:dyDescent="0.3"/>
    <row r="9240" customFormat="1" ht="13.5" x14ac:dyDescent="0.3"/>
    <row r="9241" customFormat="1" ht="13.5" x14ac:dyDescent="0.3"/>
    <row r="9242" customFormat="1" ht="13.5" x14ac:dyDescent="0.3"/>
    <row r="9243" customFormat="1" ht="13.5" x14ac:dyDescent="0.3"/>
    <row r="9244" customFormat="1" ht="13.5" x14ac:dyDescent="0.3"/>
    <row r="9245" customFormat="1" ht="13.5" x14ac:dyDescent="0.3"/>
    <row r="9246" customFormat="1" ht="13.5" x14ac:dyDescent="0.3"/>
    <row r="9247" customFormat="1" ht="13.5" x14ac:dyDescent="0.3"/>
    <row r="9248" customFormat="1" ht="13.5" x14ac:dyDescent="0.3"/>
    <row r="9249" customFormat="1" ht="13.5" x14ac:dyDescent="0.3"/>
    <row r="9250" customFormat="1" ht="13.5" x14ac:dyDescent="0.3"/>
    <row r="9251" customFormat="1" ht="13.5" x14ac:dyDescent="0.3"/>
    <row r="9252" customFormat="1" ht="13.5" x14ac:dyDescent="0.3"/>
    <row r="9253" customFormat="1" ht="13.5" x14ac:dyDescent="0.3"/>
    <row r="9254" customFormat="1" ht="13.5" x14ac:dyDescent="0.3"/>
    <row r="9255" customFormat="1" ht="13.5" x14ac:dyDescent="0.3"/>
    <row r="9256" customFormat="1" ht="13.5" x14ac:dyDescent="0.3"/>
    <row r="9257" customFormat="1" ht="13.5" x14ac:dyDescent="0.3"/>
    <row r="9258" customFormat="1" ht="13.5" x14ac:dyDescent="0.3"/>
    <row r="9259" customFormat="1" ht="13.5" x14ac:dyDescent="0.3"/>
    <row r="9260" customFormat="1" ht="13.5" x14ac:dyDescent="0.3"/>
    <row r="9261" customFormat="1" ht="13.5" x14ac:dyDescent="0.3"/>
    <row r="9262" customFormat="1" ht="13.5" x14ac:dyDescent="0.3"/>
    <row r="9263" customFormat="1" ht="13.5" x14ac:dyDescent="0.3"/>
    <row r="9264" customFormat="1" ht="13.5" x14ac:dyDescent="0.3"/>
    <row r="9265" customFormat="1" ht="13.5" x14ac:dyDescent="0.3"/>
    <row r="9266" customFormat="1" ht="13.5" x14ac:dyDescent="0.3"/>
    <row r="9267" customFormat="1" ht="13.5" x14ac:dyDescent="0.3"/>
    <row r="9268" customFormat="1" ht="13.5" x14ac:dyDescent="0.3"/>
    <row r="9269" customFormat="1" ht="13.5" x14ac:dyDescent="0.3"/>
    <row r="9270" customFormat="1" ht="13.5" x14ac:dyDescent="0.3"/>
    <row r="9271" customFormat="1" ht="13.5" x14ac:dyDescent="0.3"/>
    <row r="9272" customFormat="1" ht="13.5" x14ac:dyDescent="0.3"/>
    <row r="9273" customFormat="1" ht="13.5" x14ac:dyDescent="0.3"/>
    <row r="9274" customFormat="1" ht="13.5" x14ac:dyDescent="0.3"/>
    <row r="9275" customFormat="1" ht="13.5" x14ac:dyDescent="0.3"/>
    <row r="9276" customFormat="1" ht="13.5" x14ac:dyDescent="0.3"/>
    <row r="9277" customFormat="1" ht="13.5" x14ac:dyDescent="0.3"/>
    <row r="9278" customFormat="1" ht="13.5" x14ac:dyDescent="0.3"/>
    <row r="9279" customFormat="1" ht="13.5" x14ac:dyDescent="0.3"/>
    <row r="9280" customFormat="1" ht="13.5" x14ac:dyDescent="0.3"/>
    <row r="9281" customFormat="1" ht="13.5" x14ac:dyDescent="0.3"/>
    <row r="9282" customFormat="1" ht="13.5" x14ac:dyDescent="0.3"/>
    <row r="9283" customFormat="1" ht="13.5" x14ac:dyDescent="0.3"/>
    <row r="9284" customFormat="1" ht="13.5" x14ac:dyDescent="0.3"/>
    <row r="9285" customFormat="1" ht="13.5" x14ac:dyDescent="0.3"/>
    <row r="9286" customFormat="1" ht="13.5" x14ac:dyDescent="0.3"/>
    <row r="9287" customFormat="1" ht="13.5" x14ac:dyDescent="0.3"/>
    <row r="9288" customFormat="1" ht="13.5" x14ac:dyDescent="0.3"/>
    <row r="9289" customFormat="1" ht="13.5" x14ac:dyDescent="0.3"/>
    <row r="9290" customFormat="1" ht="13.5" x14ac:dyDescent="0.3"/>
    <row r="9291" customFormat="1" ht="13.5" x14ac:dyDescent="0.3"/>
    <row r="9292" customFormat="1" ht="13.5" x14ac:dyDescent="0.3"/>
    <row r="9293" customFormat="1" ht="13.5" x14ac:dyDescent="0.3"/>
    <row r="9294" customFormat="1" ht="13.5" x14ac:dyDescent="0.3"/>
    <row r="9295" customFormat="1" ht="13.5" x14ac:dyDescent="0.3"/>
    <row r="9296" customFormat="1" ht="13.5" x14ac:dyDescent="0.3"/>
    <row r="9297" customFormat="1" ht="13.5" x14ac:dyDescent="0.3"/>
    <row r="9298" customFormat="1" ht="13.5" x14ac:dyDescent="0.3"/>
    <row r="9299" customFormat="1" ht="13.5" x14ac:dyDescent="0.3"/>
    <row r="9300" customFormat="1" ht="13.5" x14ac:dyDescent="0.3"/>
    <row r="9301" customFormat="1" ht="13.5" x14ac:dyDescent="0.3"/>
    <row r="9302" customFormat="1" ht="13.5" x14ac:dyDescent="0.3"/>
    <row r="9303" customFormat="1" ht="13.5" x14ac:dyDescent="0.3"/>
    <row r="9304" customFormat="1" ht="13.5" x14ac:dyDescent="0.3"/>
    <row r="9305" customFormat="1" ht="13.5" x14ac:dyDescent="0.3"/>
    <row r="9306" customFormat="1" ht="13.5" x14ac:dyDescent="0.3"/>
    <row r="9307" customFormat="1" ht="13.5" x14ac:dyDescent="0.3"/>
    <row r="9308" customFormat="1" ht="13.5" x14ac:dyDescent="0.3"/>
    <row r="9309" customFormat="1" ht="13.5" x14ac:dyDescent="0.3"/>
    <row r="9310" customFormat="1" ht="13.5" x14ac:dyDescent="0.3"/>
    <row r="9311" customFormat="1" ht="13.5" x14ac:dyDescent="0.3"/>
    <row r="9312" customFormat="1" ht="13.5" x14ac:dyDescent="0.3"/>
    <row r="9313" customFormat="1" ht="13.5" x14ac:dyDescent="0.3"/>
    <row r="9314" customFormat="1" ht="13.5" x14ac:dyDescent="0.3"/>
    <row r="9315" customFormat="1" ht="13.5" x14ac:dyDescent="0.3"/>
    <row r="9316" customFormat="1" ht="13.5" x14ac:dyDescent="0.3"/>
    <row r="9317" customFormat="1" ht="13.5" x14ac:dyDescent="0.3"/>
    <row r="9318" customFormat="1" ht="13.5" x14ac:dyDescent="0.3"/>
    <row r="9319" customFormat="1" ht="13.5" x14ac:dyDescent="0.3"/>
    <row r="9320" customFormat="1" ht="13.5" x14ac:dyDescent="0.3"/>
    <row r="9321" customFormat="1" ht="13.5" x14ac:dyDescent="0.3"/>
    <row r="9322" customFormat="1" ht="13.5" x14ac:dyDescent="0.3"/>
    <row r="9323" customFormat="1" ht="13.5" x14ac:dyDescent="0.3"/>
    <row r="9324" customFormat="1" ht="13.5" x14ac:dyDescent="0.3"/>
    <row r="9325" customFormat="1" ht="13.5" x14ac:dyDescent="0.3"/>
    <row r="9326" customFormat="1" ht="13.5" x14ac:dyDescent="0.3"/>
    <row r="9327" customFormat="1" ht="13.5" x14ac:dyDescent="0.3"/>
    <row r="9328" customFormat="1" ht="13.5" x14ac:dyDescent="0.3"/>
    <row r="9329" customFormat="1" ht="13.5" x14ac:dyDescent="0.3"/>
    <row r="9330" customFormat="1" ht="13.5" x14ac:dyDescent="0.3"/>
    <row r="9331" customFormat="1" ht="13.5" x14ac:dyDescent="0.3"/>
    <row r="9332" customFormat="1" ht="13.5" x14ac:dyDescent="0.3"/>
    <row r="9333" customFormat="1" ht="13.5" x14ac:dyDescent="0.3"/>
    <row r="9334" customFormat="1" ht="13.5" x14ac:dyDescent="0.3"/>
    <row r="9335" customFormat="1" ht="13.5" x14ac:dyDescent="0.3"/>
    <row r="9336" customFormat="1" ht="13.5" x14ac:dyDescent="0.3"/>
    <row r="9337" customFormat="1" ht="13.5" x14ac:dyDescent="0.3"/>
    <row r="9338" customFormat="1" ht="13.5" x14ac:dyDescent="0.3"/>
    <row r="9339" customFormat="1" ht="13.5" x14ac:dyDescent="0.3"/>
    <row r="9340" customFormat="1" ht="13.5" x14ac:dyDescent="0.3"/>
    <row r="9341" customFormat="1" ht="13.5" x14ac:dyDescent="0.3"/>
    <row r="9342" customFormat="1" ht="13.5" x14ac:dyDescent="0.3"/>
    <row r="9343" customFormat="1" ht="13.5" x14ac:dyDescent="0.3"/>
    <row r="9344" customFormat="1" ht="13.5" x14ac:dyDescent="0.3"/>
    <row r="9345" customFormat="1" ht="13.5" x14ac:dyDescent="0.3"/>
    <row r="9346" customFormat="1" ht="13.5" x14ac:dyDescent="0.3"/>
    <row r="9347" customFormat="1" ht="13.5" x14ac:dyDescent="0.3"/>
    <row r="9348" customFormat="1" ht="13.5" x14ac:dyDescent="0.3"/>
    <row r="9349" customFormat="1" ht="13.5" x14ac:dyDescent="0.3"/>
    <row r="9350" customFormat="1" ht="13.5" x14ac:dyDescent="0.3"/>
    <row r="9351" customFormat="1" ht="13.5" x14ac:dyDescent="0.3"/>
    <row r="9352" customFormat="1" ht="13.5" x14ac:dyDescent="0.3"/>
    <row r="9353" customFormat="1" ht="13.5" x14ac:dyDescent="0.3"/>
    <row r="9354" customFormat="1" ht="13.5" x14ac:dyDescent="0.3"/>
    <row r="9355" customFormat="1" ht="13.5" x14ac:dyDescent="0.3"/>
    <row r="9356" customFormat="1" ht="13.5" x14ac:dyDescent="0.3"/>
    <row r="9357" customFormat="1" ht="13.5" x14ac:dyDescent="0.3"/>
    <row r="9358" customFormat="1" ht="13.5" x14ac:dyDescent="0.3"/>
    <row r="9359" customFormat="1" ht="13.5" x14ac:dyDescent="0.3"/>
    <row r="9360" customFormat="1" ht="13.5" x14ac:dyDescent="0.3"/>
    <row r="9361" customFormat="1" ht="13.5" x14ac:dyDescent="0.3"/>
    <row r="9362" customFormat="1" ht="13.5" x14ac:dyDescent="0.3"/>
    <row r="9363" customFormat="1" ht="13.5" x14ac:dyDescent="0.3"/>
    <row r="9364" customFormat="1" ht="13.5" x14ac:dyDescent="0.3"/>
    <row r="9365" customFormat="1" ht="13.5" x14ac:dyDescent="0.3"/>
    <row r="9366" customFormat="1" ht="13.5" x14ac:dyDescent="0.3"/>
    <row r="9367" customFormat="1" ht="13.5" x14ac:dyDescent="0.3"/>
    <row r="9368" customFormat="1" ht="13.5" x14ac:dyDescent="0.3"/>
    <row r="9369" customFormat="1" ht="13.5" x14ac:dyDescent="0.3"/>
    <row r="9370" customFormat="1" ht="13.5" x14ac:dyDescent="0.3"/>
    <row r="9371" customFormat="1" ht="13.5" x14ac:dyDescent="0.3"/>
    <row r="9372" customFormat="1" ht="13.5" x14ac:dyDescent="0.3"/>
    <row r="9373" customFormat="1" ht="13.5" x14ac:dyDescent="0.3"/>
    <row r="9374" customFormat="1" ht="13.5" x14ac:dyDescent="0.3"/>
    <row r="9375" customFormat="1" ht="13.5" x14ac:dyDescent="0.3"/>
    <row r="9376" customFormat="1" ht="13.5" x14ac:dyDescent="0.3"/>
    <row r="9377" customFormat="1" ht="13.5" x14ac:dyDescent="0.3"/>
    <row r="9378" customFormat="1" ht="13.5" x14ac:dyDescent="0.3"/>
    <row r="9379" customFormat="1" ht="13.5" x14ac:dyDescent="0.3"/>
    <row r="9380" customFormat="1" ht="13.5" x14ac:dyDescent="0.3"/>
    <row r="9381" customFormat="1" ht="13.5" x14ac:dyDescent="0.3"/>
    <row r="9382" customFormat="1" ht="13.5" x14ac:dyDescent="0.3"/>
    <row r="9383" customFormat="1" ht="13.5" x14ac:dyDescent="0.3"/>
    <row r="9384" customFormat="1" ht="13.5" x14ac:dyDescent="0.3"/>
    <row r="9385" customFormat="1" ht="13.5" x14ac:dyDescent="0.3"/>
    <row r="9386" customFormat="1" ht="13.5" x14ac:dyDescent="0.3"/>
    <row r="9387" customFormat="1" ht="13.5" x14ac:dyDescent="0.3"/>
    <row r="9388" customFormat="1" ht="13.5" x14ac:dyDescent="0.3"/>
    <row r="9389" customFormat="1" ht="13.5" x14ac:dyDescent="0.3"/>
    <row r="9390" customFormat="1" ht="13.5" x14ac:dyDescent="0.3"/>
    <row r="9391" customFormat="1" ht="13.5" x14ac:dyDescent="0.3"/>
    <row r="9392" customFormat="1" ht="13.5" x14ac:dyDescent="0.3"/>
    <row r="9393" customFormat="1" ht="13.5" x14ac:dyDescent="0.3"/>
    <row r="9394" customFormat="1" ht="13.5" x14ac:dyDescent="0.3"/>
    <row r="9395" customFormat="1" ht="13.5" x14ac:dyDescent="0.3"/>
    <row r="9396" customFormat="1" ht="13.5" x14ac:dyDescent="0.3"/>
    <row r="9397" customFormat="1" ht="13.5" x14ac:dyDescent="0.3"/>
    <row r="9398" customFormat="1" ht="13.5" x14ac:dyDescent="0.3"/>
    <row r="9399" customFormat="1" ht="13.5" x14ac:dyDescent="0.3"/>
    <row r="9400" customFormat="1" ht="13.5" x14ac:dyDescent="0.3"/>
    <row r="9401" customFormat="1" ht="13.5" x14ac:dyDescent="0.3"/>
    <row r="9402" customFormat="1" ht="13.5" x14ac:dyDescent="0.3"/>
    <row r="9403" customFormat="1" ht="13.5" x14ac:dyDescent="0.3"/>
    <row r="9404" customFormat="1" ht="13.5" x14ac:dyDescent="0.3"/>
    <row r="9405" customFormat="1" ht="13.5" x14ac:dyDescent="0.3"/>
    <row r="9406" customFormat="1" ht="13.5" x14ac:dyDescent="0.3"/>
    <row r="9407" customFormat="1" ht="13.5" x14ac:dyDescent="0.3"/>
    <row r="9408" customFormat="1" ht="13.5" x14ac:dyDescent="0.3"/>
    <row r="9409" customFormat="1" ht="13.5" x14ac:dyDescent="0.3"/>
    <row r="9410" customFormat="1" ht="13.5" x14ac:dyDescent="0.3"/>
    <row r="9411" customFormat="1" ht="13.5" x14ac:dyDescent="0.3"/>
    <row r="9412" customFormat="1" ht="13.5" x14ac:dyDescent="0.3"/>
    <row r="9413" customFormat="1" ht="13.5" x14ac:dyDescent="0.3"/>
    <row r="9414" customFormat="1" ht="13.5" x14ac:dyDescent="0.3"/>
    <row r="9415" customFormat="1" ht="13.5" x14ac:dyDescent="0.3"/>
    <row r="9416" customFormat="1" ht="13.5" x14ac:dyDescent="0.3"/>
    <row r="9417" customFormat="1" ht="13.5" x14ac:dyDescent="0.3"/>
    <row r="9418" customFormat="1" ht="13.5" x14ac:dyDescent="0.3"/>
    <row r="9419" customFormat="1" ht="13.5" x14ac:dyDescent="0.3"/>
    <row r="9420" customFormat="1" ht="13.5" x14ac:dyDescent="0.3"/>
    <row r="9421" customFormat="1" ht="13.5" x14ac:dyDescent="0.3"/>
    <row r="9422" customFormat="1" ht="13.5" x14ac:dyDescent="0.3"/>
    <row r="9423" customFormat="1" ht="13.5" x14ac:dyDescent="0.3"/>
    <row r="9424" customFormat="1" ht="13.5" x14ac:dyDescent="0.3"/>
    <row r="9425" customFormat="1" ht="13.5" x14ac:dyDescent="0.3"/>
    <row r="9426" customFormat="1" ht="13.5" x14ac:dyDescent="0.3"/>
    <row r="9427" customFormat="1" ht="13.5" x14ac:dyDescent="0.3"/>
    <row r="9428" customFormat="1" ht="13.5" x14ac:dyDescent="0.3"/>
    <row r="9429" customFormat="1" ht="13.5" x14ac:dyDescent="0.3"/>
    <row r="9430" customFormat="1" ht="13.5" x14ac:dyDescent="0.3"/>
    <row r="9431" customFormat="1" ht="13.5" x14ac:dyDescent="0.3"/>
    <row r="9432" customFormat="1" ht="13.5" x14ac:dyDescent="0.3"/>
    <row r="9433" customFormat="1" ht="13.5" x14ac:dyDescent="0.3"/>
    <row r="9434" customFormat="1" ht="13.5" x14ac:dyDescent="0.3"/>
    <row r="9435" customFormat="1" ht="13.5" x14ac:dyDescent="0.3"/>
    <row r="9436" customFormat="1" ht="13.5" x14ac:dyDescent="0.3"/>
    <row r="9437" customFormat="1" ht="13.5" x14ac:dyDescent="0.3"/>
    <row r="9438" customFormat="1" ht="13.5" x14ac:dyDescent="0.3"/>
    <row r="9439" customFormat="1" ht="13.5" x14ac:dyDescent="0.3"/>
    <row r="9440" customFormat="1" ht="13.5" x14ac:dyDescent="0.3"/>
    <row r="9441" customFormat="1" ht="13.5" x14ac:dyDescent="0.3"/>
    <row r="9442" customFormat="1" ht="13.5" x14ac:dyDescent="0.3"/>
    <row r="9443" customFormat="1" ht="13.5" x14ac:dyDescent="0.3"/>
    <row r="9444" customFormat="1" ht="13.5" x14ac:dyDescent="0.3"/>
    <row r="9445" customFormat="1" ht="13.5" x14ac:dyDescent="0.3"/>
    <row r="9446" customFormat="1" ht="13.5" x14ac:dyDescent="0.3"/>
    <row r="9447" customFormat="1" ht="13.5" x14ac:dyDescent="0.3"/>
    <row r="9448" customFormat="1" ht="13.5" x14ac:dyDescent="0.3"/>
    <row r="9449" customFormat="1" ht="13.5" x14ac:dyDescent="0.3"/>
    <row r="9450" customFormat="1" ht="13.5" x14ac:dyDescent="0.3"/>
    <row r="9451" customFormat="1" ht="13.5" x14ac:dyDescent="0.3"/>
    <row r="9452" customFormat="1" ht="13.5" x14ac:dyDescent="0.3"/>
    <row r="9453" customFormat="1" ht="13.5" x14ac:dyDescent="0.3"/>
    <row r="9454" customFormat="1" ht="13.5" x14ac:dyDescent="0.3"/>
    <row r="9455" customFormat="1" ht="13.5" x14ac:dyDescent="0.3"/>
    <row r="9456" customFormat="1" ht="13.5" x14ac:dyDescent="0.3"/>
    <row r="9457" customFormat="1" ht="13.5" x14ac:dyDescent="0.3"/>
    <row r="9458" customFormat="1" ht="13.5" x14ac:dyDescent="0.3"/>
    <row r="9459" customFormat="1" ht="13.5" x14ac:dyDescent="0.3"/>
    <row r="9460" customFormat="1" ht="13.5" x14ac:dyDescent="0.3"/>
    <row r="9461" customFormat="1" ht="13.5" x14ac:dyDescent="0.3"/>
    <row r="9462" customFormat="1" ht="13.5" x14ac:dyDescent="0.3"/>
    <row r="9463" customFormat="1" ht="13.5" x14ac:dyDescent="0.3"/>
    <row r="9464" customFormat="1" ht="13.5" x14ac:dyDescent="0.3"/>
    <row r="9465" customFormat="1" ht="13.5" x14ac:dyDescent="0.3"/>
    <row r="9466" customFormat="1" ht="13.5" x14ac:dyDescent="0.3"/>
    <row r="9467" customFormat="1" ht="13.5" x14ac:dyDescent="0.3"/>
    <row r="9468" customFormat="1" ht="13.5" x14ac:dyDescent="0.3"/>
    <row r="9469" customFormat="1" ht="13.5" x14ac:dyDescent="0.3"/>
    <row r="9470" customFormat="1" ht="13.5" x14ac:dyDescent="0.3"/>
    <row r="9471" customFormat="1" ht="13.5" x14ac:dyDescent="0.3"/>
    <row r="9472" customFormat="1" ht="13.5" x14ac:dyDescent="0.3"/>
    <row r="9473" customFormat="1" ht="13.5" x14ac:dyDescent="0.3"/>
    <row r="9474" customFormat="1" ht="13.5" x14ac:dyDescent="0.3"/>
    <row r="9475" customFormat="1" ht="13.5" x14ac:dyDescent="0.3"/>
    <row r="9476" customFormat="1" ht="13.5" x14ac:dyDescent="0.3"/>
    <row r="9477" customFormat="1" ht="13.5" x14ac:dyDescent="0.3"/>
    <row r="9478" customFormat="1" ht="13.5" x14ac:dyDescent="0.3"/>
    <row r="9479" customFormat="1" ht="13.5" x14ac:dyDescent="0.3"/>
    <row r="9480" customFormat="1" ht="13.5" x14ac:dyDescent="0.3"/>
    <row r="9481" customFormat="1" ht="13.5" x14ac:dyDescent="0.3"/>
    <row r="9482" customFormat="1" ht="13.5" x14ac:dyDescent="0.3"/>
    <row r="9483" customFormat="1" ht="13.5" x14ac:dyDescent="0.3"/>
    <row r="9484" customFormat="1" ht="13.5" x14ac:dyDescent="0.3"/>
    <row r="9485" customFormat="1" ht="13.5" x14ac:dyDescent="0.3"/>
    <row r="9486" customFormat="1" ht="13.5" x14ac:dyDescent="0.3"/>
    <row r="9487" customFormat="1" ht="13.5" x14ac:dyDescent="0.3"/>
    <row r="9488" customFormat="1" ht="13.5" x14ac:dyDescent="0.3"/>
    <row r="9489" customFormat="1" ht="13.5" x14ac:dyDescent="0.3"/>
    <row r="9490" customFormat="1" ht="13.5" x14ac:dyDescent="0.3"/>
    <row r="9491" customFormat="1" ht="13.5" x14ac:dyDescent="0.3"/>
    <row r="9492" customFormat="1" ht="13.5" x14ac:dyDescent="0.3"/>
    <row r="9493" customFormat="1" ht="13.5" x14ac:dyDescent="0.3"/>
    <row r="9494" customFormat="1" ht="13.5" x14ac:dyDescent="0.3"/>
    <row r="9495" customFormat="1" ht="13.5" x14ac:dyDescent="0.3"/>
    <row r="9496" customFormat="1" ht="13.5" x14ac:dyDescent="0.3"/>
    <row r="9497" customFormat="1" ht="13.5" x14ac:dyDescent="0.3"/>
    <row r="9498" customFormat="1" ht="13.5" x14ac:dyDescent="0.3"/>
    <row r="9499" customFormat="1" ht="13.5" x14ac:dyDescent="0.3"/>
    <row r="9500" customFormat="1" ht="13.5" x14ac:dyDescent="0.3"/>
    <row r="9501" customFormat="1" ht="13.5" x14ac:dyDescent="0.3"/>
    <row r="9502" customFormat="1" ht="13.5" x14ac:dyDescent="0.3"/>
    <row r="9503" customFormat="1" ht="13.5" x14ac:dyDescent="0.3"/>
    <row r="9504" customFormat="1" ht="13.5" x14ac:dyDescent="0.3"/>
    <row r="9505" customFormat="1" ht="13.5" x14ac:dyDescent="0.3"/>
    <row r="9506" customFormat="1" ht="13.5" x14ac:dyDescent="0.3"/>
    <row r="9507" customFormat="1" ht="13.5" x14ac:dyDescent="0.3"/>
    <row r="9508" customFormat="1" ht="13.5" x14ac:dyDescent="0.3"/>
    <row r="9509" customFormat="1" ht="13.5" x14ac:dyDescent="0.3"/>
    <row r="9510" customFormat="1" ht="13.5" x14ac:dyDescent="0.3"/>
    <row r="9511" customFormat="1" ht="13.5" x14ac:dyDescent="0.3"/>
    <row r="9512" customFormat="1" ht="13.5" x14ac:dyDescent="0.3"/>
    <row r="9513" customFormat="1" ht="13.5" x14ac:dyDescent="0.3"/>
    <row r="9514" customFormat="1" ht="13.5" x14ac:dyDescent="0.3"/>
    <row r="9515" customFormat="1" ht="13.5" x14ac:dyDescent="0.3"/>
    <row r="9516" customFormat="1" ht="13.5" x14ac:dyDescent="0.3"/>
    <row r="9517" customFormat="1" ht="13.5" x14ac:dyDescent="0.3"/>
    <row r="9518" customFormat="1" ht="13.5" x14ac:dyDescent="0.3"/>
    <row r="9519" customFormat="1" ht="13.5" x14ac:dyDescent="0.3"/>
    <row r="9520" customFormat="1" ht="13.5" x14ac:dyDescent="0.3"/>
    <row r="9521" customFormat="1" ht="13.5" x14ac:dyDescent="0.3"/>
    <row r="9522" customFormat="1" ht="13.5" x14ac:dyDescent="0.3"/>
    <row r="9523" customFormat="1" ht="13.5" x14ac:dyDescent="0.3"/>
    <row r="9524" customFormat="1" ht="13.5" x14ac:dyDescent="0.3"/>
    <row r="9525" customFormat="1" ht="13.5" x14ac:dyDescent="0.3"/>
    <row r="9526" customFormat="1" ht="13.5" x14ac:dyDescent="0.3"/>
    <row r="9527" customFormat="1" ht="13.5" x14ac:dyDescent="0.3"/>
    <row r="9528" customFormat="1" ht="13.5" x14ac:dyDescent="0.3"/>
    <row r="9529" customFormat="1" ht="13.5" x14ac:dyDescent="0.3"/>
    <row r="9530" customFormat="1" ht="13.5" x14ac:dyDescent="0.3"/>
    <row r="9531" customFormat="1" ht="13.5" x14ac:dyDescent="0.3"/>
    <row r="9532" customFormat="1" ht="13.5" x14ac:dyDescent="0.3"/>
    <row r="9533" customFormat="1" ht="13.5" x14ac:dyDescent="0.3"/>
    <row r="9534" customFormat="1" ht="13.5" x14ac:dyDescent="0.3"/>
    <row r="9535" customFormat="1" ht="13.5" x14ac:dyDescent="0.3"/>
    <row r="9536" customFormat="1" ht="13.5" x14ac:dyDescent="0.3"/>
    <row r="9537" customFormat="1" ht="13.5" x14ac:dyDescent="0.3"/>
    <row r="9538" customFormat="1" ht="13.5" x14ac:dyDescent="0.3"/>
    <row r="9539" customFormat="1" ht="13.5" x14ac:dyDescent="0.3"/>
    <row r="9540" customFormat="1" ht="13.5" x14ac:dyDescent="0.3"/>
    <row r="9541" customFormat="1" ht="13.5" x14ac:dyDescent="0.3"/>
    <row r="9542" customFormat="1" ht="13.5" x14ac:dyDescent="0.3"/>
    <row r="9543" customFormat="1" ht="13.5" x14ac:dyDescent="0.3"/>
    <row r="9544" customFormat="1" ht="13.5" x14ac:dyDescent="0.3"/>
    <row r="9545" customFormat="1" ht="13.5" x14ac:dyDescent="0.3"/>
    <row r="9546" customFormat="1" ht="13.5" x14ac:dyDescent="0.3"/>
    <row r="9547" customFormat="1" ht="13.5" x14ac:dyDescent="0.3"/>
    <row r="9548" customFormat="1" ht="13.5" x14ac:dyDescent="0.3"/>
    <row r="9549" customFormat="1" ht="13.5" x14ac:dyDescent="0.3"/>
    <row r="9550" customFormat="1" ht="13.5" x14ac:dyDescent="0.3"/>
    <row r="9551" customFormat="1" ht="13.5" x14ac:dyDescent="0.3"/>
    <row r="9552" customFormat="1" ht="13.5" x14ac:dyDescent="0.3"/>
    <row r="9553" customFormat="1" ht="13.5" x14ac:dyDescent="0.3"/>
    <row r="9554" customFormat="1" ht="13.5" x14ac:dyDescent="0.3"/>
    <row r="9555" customFormat="1" ht="13.5" x14ac:dyDescent="0.3"/>
    <row r="9556" customFormat="1" ht="13.5" x14ac:dyDescent="0.3"/>
    <row r="9557" customFormat="1" ht="13.5" x14ac:dyDescent="0.3"/>
    <row r="9558" customFormat="1" ht="13.5" x14ac:dyDescent="0.3"/>
    <row r="9559" customFormat="1" ht="13.5" x14ac:dyDescent="0.3"/>
    <row r="9560" customFormat="1" ht="13.5" x14ac:dyDescent="0.3"/>
    <row r="9561" customFormat="1" ht="13.5" x14ac:dyDescent="0.3"/>
    <row r="9562" customFormat="1" ht="13.5" x14ac:dyDescent="0.3"/>
    <row r="9563" customFormat="1" ht="13.5" x14ac:dyDescent="0.3"/>
    <row r="9564" customFormat="1" ht="13.5" x14ac:dyDescent="0.3"/>
    <row r="9565" customFormat="1" ht="13.5" x14ac:dyDescent="0.3"/>
    <row r="9566" customFormat="1" ht="13.5" x14ac:dyDescent="0.3"/>
    <row r="9567" customFormat="1" ht="13.5" x14ac:dyDescent="0.3"/>
    <row r="9568" customFormat="1" ht="13.5" x14ac:dyDescent="0.3"/>
    <row r="9569" customFormat="1" ht="13.5" x14ac:dyDescent="0.3"/>
    <row r="9570" customFormat="1" ht="13.5" x14ac:dyDescent="0.3"/>
    <row r="9571" customFormat="1" ht="13.5" x14ac:dyDescent="0.3"/>
    <row r="9572" customFormat="1" ht="13.5" x14ac:dyDescent="0.3"/>
    <row r="9573" customFormat="1" ht="13.5" x14ac:dyDescent="0.3"/>
    <row r="9574" customFormat="1" ht="13.5" x14ac:dyDescent="0.3"/>
    <row r="9575" customFormat="1" ht="13.5" x14ac:dyDescent="0.3"/>
    <row r="9576" customFormat="1" ht="13.5" x14ac:dyDescent="0.3"/>
    <row r="9577" customFormat="1" ht="13.5" x14ac:dyDescent="0.3"/>
    <row r="9578" customFormat="1" ht="13.5" x14ac:dyDescent="0.3"/>
    <row r="9579" customFormat="1" ht="13.5" x14ac:dyDescent="0.3"/>
    <row r="9580" customFormat="1" ht="13.5" x14ac:dyDescent="0.3"/>
    <row r="9581" customFormat="1" ht="13.5" x14ac:dyDescent="0.3"/>
    <row r="9582" customFormat="1" ht="13.5" x14ac:dyDescent="0.3"/>
    <row r="9583" customFormat="1" ht="13.5" x14ac:dyDescent="0.3"/>
    <row r="9584" customFormat="1" ht="13.5" x14ac:dyDescent="0.3"/>
    <row r="9585" customFormat="1" ht="13.5" x14ac:dyDescent="0.3"/>
    <row r="9586" customFormat="1" ht="13.5" x14ac:dyDescent="0.3"/>
    <row r="9587" customFormat="1" ht="13.5" x14ac:dyDescent="0.3"/>
    <row r="9588" customFormat="1" ht="13.5" x14ac:dyDescent="0.3"/>
    <row r="9589" customFormat="1" ht="13.5" x14ac:dyDescent="0.3"/>
    <row r="9590" customFormat="1" ht="13.5" x14ac:dyDescent="0.3"/>
    <row r="9591" customFormat="1" ht="13.5" x14ac:dyDescent="0.3"/>
    <row r="9592" customFormat="1" ht="13.5" x14ac:dyDescent="0.3"/>
    <row r="9593" customFormat="1" ht="13.5" x14ac:dyDescent="0.3"/>
    <row r="9594" customFormat="1" ht="13.5" x14ac:dyDescent="0.3"/>
    <row r="9595" customFormat="1" ht="13.5" x14ac:dyDescent="0.3"/>
    <row r="9596" customFormat="1" ht="13.5" x14ac:dyDescent="0.3"/>
    <row r="9597" customFormat="1" ht="13.5" x14ac:dyDescent="0.3"/>
    <row r="9598" customFormat="1" ht="13.5" x14ac:dyDescent="0.3"/>
    <row r="9599" customFormat="1" ht="13.5" x14ac:dyDescent="0.3"/>
    <row r="9600" customFormat="1" ht="13.5" x14ac:dyDescent="0.3"/>
    <row r="9601" customFormat="1" ht="13.5" x14ac:dyDescent="0.3"/>
    <row r="9602" customFormat="1" ht="13.5" x14ac:dyDescent="0.3"/>
    <row r="9603" customFormat="1" ht="13.5" x14ac:dyDescent="0.3"/>
    <row r="9604" customFormat="1" ht="13.5" x14ac:dyDescent="0.3"/>
    <row r="9605" customFormat="1" ht="13.5" x14ac:dyDescent="0.3"/>
    <row r="9606" customFormat="1" ht="13.5" x14ac:dyDescent="0.3"/>
    <row r="9607" customFormat="1" ht="13.5" x14ac:dyDescent="0.3"/>
    <row r="9608" customFormat="1" ht="13.5" x14ac:dyDescent="0.3"/>
    <row r="9609" customFormat="1" ht="13.5" x14ac:dyDescent="0.3"/>
    <row r="9610" customFormat="1" ht="13.5" x14ac:dyDescent="0.3"/>
    <row r="9611" customFormat="1" ht="13.5" x14ac:dyDescent="0.3"/>
    <row r="9612" customFormat="1" ht="13.5" x14ac:dyDescent="0.3"/>
    <row r="9613" customFormat="1" ht="13.5" x14ac:dyDescent="0.3"/>
    <row r="9614" customFormat="1" ht="13.5" x14ac:dyDescent="0.3"/>
    <row r="9615" customFormat="1" ht="13.5" x14ac:dyDescent="0.3"/>
    <row r="9616" customFormat="1" ht="13.5" x14ac:dyDescent="0.3"/>
    <row r="9617" customFormat="1" ht="13.5" x14ac:dyDescent="0.3"/>
    <row r="9618" customFormat="1" ht="13.5" x14ac:dyDescent="0.3"/>
    <row r="9619" customFormat="1" ht="13.5" x14ac:dyDescent="0.3"/>
    <row r="9620" customFormat="1" ht="13.5" x14ac:dyDescent="0.3"/>
    <row r="9621" customFormat="1" ht="13.5" x14ac:dyDescent="0.3"/>
    <row r="9622" customFormat="1" ht="13.5" x14ac:dyDescent="0.3"/>
    <row r="9623" customFormat="1" ht="13.5" x14ac:dyDescent="0.3"/>
    <row r="9624" customFormat="1" ht="13.5" x14ac:dyDescent="0.3"/>
    <row r="9625" customFormat="1" ht="13.5" x14ac:dyDescent="0.3"/>
    <row r="9626" customFormat="1" ht="13.5" x14ac:dyDescent="0.3"/>
    <row r="9627" customFormat="1" ht="13.5" x14ac:dyDescent="0.3"/>
    <row r="9628" customFormat="1" ht="13.5" x14ac:dyDescent="0.3"/>
    <row r="9629" customFormat="1" ht="13.5" x14ac:dyDescent="0.3"/>
    <row r="9630" customFormat="1" ht="13.5" x14ac:dyDescent="0.3"/>
    <row r="9631" customFormat="1" ht="13.5" x14ac:dyDescent="0.3"/>
    <row r="9632" customFormat="1" ht="13.5" x14ac:dyDescent="0.3"/>
    <row r="9633" customFormat="1" ht="13.5" x14ac:dyDescent="0.3"/>
    <row r="9634" customFormat="1" ht="13.5" x14ac:dyDescent="0.3"/>
    <row r="9635" customFormat="1" ht="13.5" x14ac:dyDescent="0.3"/>
    <row r="9636" customFormat="1" ht="13.5" x14ac:dyDescent="0.3"/>
    <row r="9637" customFormat="1" ht="13.5" x14ac:dyDescent="0.3"/>
    <row r="9638" customFormat="1" ht="13.5" x14ac:dyDescent="0.3"/>
    <row r="9639" customFormat="1" ht="13.5" x14ac:dyDescent="0.3"/>
    <row r="9640" customFormat="1" ht="13.5" x14ac:dyDescent="0.3"/>
    <row r="9641" customFormat="1" ht="13.5" x14ac:dyDescent="0.3"/>
    <row r="9642" customFormat="1" ht="13.5" x14ac:dyDescent="0.3"/>
    <row r="9643" customFormat="1" ht="13.5" x14ac:dyDescent="0.3"/>
    <row r="9644" customFormat="1" ht="13.5" x14ac:dyDescent="0.3"/>
    <row r="9645" customFormat="1" ht="13.5" x14ac:dyDescent="0.3"/>
    <row r="9646" customFormat="1" ht="13.5" x14ac:dyDescent="0.3"/>
    <row r="9647" customFormat="1" ht="13.5" x14ac:dyDescent="0.3"/>
    <row r="9648" customFormat="1" ht="13.5" x14ac:dyDescent="0.3"/>
    <row r="9649" customFormat="1" ht="13.5" x14ac:dyDescent="0.3"/>
    <row r="9650" customFormat="1" ht="13.5" x14ac:dyDescent="0.3"/>
    <row r="9651" customFormat="1" ht="13.5" x14ac:dyDescent="0.3"/>
    <row r="9652" customFormat="1" ht="13.5" x14ac:dyDescent="0.3"/>
    <row r="9653" customFormat="1" ht="13.5" x14ac:dyDescent="0.3"/>
    <row r="9654" customFormat="1" ht="13.5" x14ac:dyDescent="0.3"/>
    <row r="9655" customFormat="1" ht="13.5" x14ac:dyDescent="0.3"/>
    <row r="9656" customFormat="1" ht="13.5" x14ac:dyDescent="0.3"/>
    <row r="9657" customFormat="1" ht="13.5" x14ac:dyDescent="0.3"/>
    <row r="9658" customFormat="1" ht="13.5" x14ac:dyDescent="0.3"/>
    <row r="9659" customFormat="1" ht="13.5" x14ac:dyDescent="0.3"/>
    <row r="9660" customFormat="1" ht="13.5" x14ac:dyDescent="0.3"/>
    <row r="9661" customFormat="1" ht="13.5" x14ac:dyDescent="0.3"/>
    <row r="9662" customFormat="1" ht="13.5" x14ac:dyDescent="0.3"/>
    <row r="9663" customFormat="1" ht="13.5" x14ac:dyDescent="0.3"/>
    <row r="9664" customFormat="1" ht="13.5" x14ac:dyDescent="0.3"/>
    <row r="9665" customFormat="1" ht="13.5" x14ac:dyDescent="0.3"/>
    <row r="9666" customFormat="1" ht="13.5" x14ac:dyDescent="0.3"/>
    <row r="9667" customFormat="1" ht="13.5" x14ac:dyDescent="0.3"/>
    <row r="9668" customFormat="1" ht="13.5" x14ac:dyDescent="0.3"/>
    <row r="9669" customFormat="1" ht="13.5" x14ac:dyDescent="0.3"/>
    <row r="9670" customFormat="1" ht="13.5" x14ac:dyDescent="0.3"/>
    <row r="9671" customFormat="1" ht="13.5" x14ac:dyDescent="0.3"/>
    <row r="9672" customFormat="1" ht="13.5" x14ac:dyDescent="0.3"/>
    <row r="9673" customFormat="1" ht="13.5" x14ac:dyDescent="0.3"/>
    <row r="9674" customFormat="1" ht="13.5" x14ac:dyDescent="0.3"/>
    <row r="9675" customFormat="1" ht="13.5" x14ac:dyDescent="0.3"/>
    <row r="9676" customFormat="1" ht="13.5" x14ac:dyDescent="0.3"/>
    <row r="9677" customFormat="1" ht="13.5" x14ac:dyDescent="0.3"/>
    <row r="9678" customFormat="1" ht="13.5" x14ac:dyDescent="0.3"/>
    <row r="9679" customFormat="1" ht="13.5" x14ac:dyDescent="0.3"/>
    <row r="9680" customFormat="1" ht="13.5" x14ac:dyDescent="0.3"/>
    <row r="9681" customFormat="1" ht="13.5" x14ac:dyDescent="0.3"/>
    <row r="9682" customFormat="1" ht="13.5" x14ac:dyDescent="0.3"/>
    <row r="9683" customFormat="1" ht="13.5" x14ac:dyDescent="0.3"/>
    <row r="9684" customFormat="1" ht="13.5" x14ac:dyDescent="0.3"/>
    <row r="9685" customFormat="1" ht="13.5" x14ac:dyDescent="0.3"/>
    <row r="9686" customFormat="1" ht="13.5" x14ac:dyDescent="0.3"/>
    <row r="9687" customFormat="1" ht="13.5" x14ac:dyDescent="0.3"/>
    <row r="9688" customFormat="1" ht="13.5" x14ac:dyDescent="0.3"/>
    <row r="9689" customFormat="1" ht="13.5" x14ac:dyDescent="0.3"/>
    <row r="9690" customFormat="1" ht="13.5" x14ac:dyDescent="0.3"/>
    <row r="9691" customFormat="1" ht="13.5" x14ac:dyDescent="0.3"/>
    <row r="9692" customFormat="1" ht="13.5" x14ac:dyDescent="0.3"/>
    <row r="9693" customFormat="1" ht="13.5" x14ac:dyDescent="0.3"/>
    <row r="9694" customFormat="1" ht="13.5" x14ac:dyDescent="0.3"/>
    <row r="9695" customFormat="1" ht="13.5" x14ac:dyDescent="0.3"/>
    <row r="9696" customFormat="1" ht="13.5" x14ac:dyDescent="0.3"/>
    <row r="9697" customFormat="1" ht="13.5" x14ac:dyDescent="0.3"/>
    <row r="9698" customFormat="1" ht="13.5" x14ac:dyDescent="0.3"/>
    <row r="9699" customFormat="1" ht="13.5" x14ac:dyDescent="0.3"/>
    <row r="9700" customFormat="1" ht="13.5" x14ac:dyDescent="0.3"/>
    <row r="9701" customFormat="1" ht="13.5" x14ac:dyDescent="0.3"/>
    <row r="9702" customFormat="1" ht="13.5" x14ac:dyDescent="0.3"/>
    <row r="9703" customFormat="1" ht="13.5" x14ac:dyDescent="0.3"/>
    <row r="9704" customFormat="1" ht="13.5" x14ac:dyDescent="0.3"/>
    <row r="9705" customFormat="1" ht="13.5" x14ac:dyDescent="0.3"/>
    <row r="9706" customFormat="1" ht="13.5" x14ac:dyDescent="0.3"/>
    <row r="9707" customFormat="1" ht="13.5" x14ac:dyDescent="0.3"/>
    <row r="9708" customFormat="1" ht="13.5" x14ac:dyDescent="0.3"/>
    <row r="9709" customFormat="1" ht="13.5" x14ac:dyDescent="0.3"/>
    <row r="9710" customFormat="1" ht="13.5" x14ac:dyDescent="0.3"/>
    <row r="9711" customFormat="1" ht="13.5" x14ac:dyDescent="0.3"/>
    <row r="9712" customFormat="1" ht="13.5" x14ac:dyDescent="0.3"/>
    <row r="9713" customFormat="1" ht="13.5" x14ac:dyDescent="0.3"/>
    <row r="9714" customFormat="1" ht="13.5" x14ac:dyDescent="0.3"/>
    <row r="9715" customFormat="1" ht="13.5" x14ac:dyDescent="0.3"/>
    <row r="9716" customFormat="1" ht="13.5" x14ac:dyDescent="0.3"/>
    <row r="9717" customFormat="1" ht="13.5" x14ac:dyDescent="0.3"/>
    <row r="9718" customFormat="1" ht="13.5" x14ac:dyDescent="0.3"/>
    <row r="9719" customFormat="1" ht="13.5" x14ac:dyDescent="0.3"/>
    <row r="9720" customFormat="1" ht="13.5" x14ac:dyDescent="0.3"/>
    <row r="9721" customFormat="1" ht="13.5" x14ac:dyDescent="0.3"/>
    <row r="9722" customFormat="1" ht="13.5" x14ac:dyDescent="0.3"/>
    <row r="9723" customFormat="1" ht="13.5" x14ac:dyDescent="0.3"/>
    <row r="9724" customFormat="1" ht="13.5" x14ac:dyDescent="0.3"/>
    <row r="9725" customFormat="1" ht="13.5" x14ac:dyDescent="0.3"/>
    <row r="9726" customFormat="1" ht="13.5" x14ac:dyDescent="0.3"/>
    <row r="9727" customFormat="1" ht="13.5" x14ac:dyDescent="0.3"/>
    <row r="9728" customFormat="1" ht="13.5" x14ac:dyDescent="0.3"/>
    <row r="9729" customFormat="1" ht="13.5" x14ac:dyDescent="0.3"/>
    <row r="9730" customFormat="1" ht="13.5" x14ac:dyDescent="0.3"/>
    <row r="9731" customFormat="1" ht="13.5" x14ac:dyDescent="0.3"/>
    <row r="9732" customFormat="1" ht="13.5" x14ac:dyDescent="0.3"/>
    <row r="9733" customFormat="1" ht="13.5" x14ac:dyDescent="0.3"/>
    <row r="9734" customFormat="1" ht="13.5" x14ac:dyDescent="0.3"/>
    <row r="9735" customFormat="1" ht="13.5" x14ac:dyDescent="0.3"/>
    <row r="9736" customFormat="1" ht="13.5" x14ac:dyDescent="0.3"/>
    <row r="9737" customFormat="1" ht="13.5" x14ac:dyDescent="0.3"/>
    <row r="9738" customFormat="1" ht="13.5" x14ac:dyDescent="0.3"/>
    <row r="9739" customFormat="1" ht="13.5" x14ac:dyDescent="0.3"/>
    <row r="9740" customFormat="1" ht="13.5" x14ac:dyDescent="0.3"/>
    <row r="9741" customFormat="1" ht="13.5" x14ac:dyDescent="0.3"/>
    <row r="9742" customFormat="1" ht="13.5" x14ac:dyDescent="0.3"/>
    <row r="9743" customFormat="1" ht="13.5" x14ac:dyDescent="0.3"/>
    <row r="9744" customFormat="1" ht="13.5" x14ac:dyDescent="0.3"/>
    <row r="9745" customFormat="1" ht="13.5" x14ac:dyDescent="0.3"/>
    <row r="9746" customFormat="1" ht="13.5" x14ac:dyDescent="0.3"/>
    <row r="9747" customFormat="1" ht="13.5" x14ac:dyDescent="0.3"/>
    <row r="9748" customFormat="1" ht="13.5" x14ac:dyDescent="0.3"/>
    <row r="9749" customFormat="1" ht="13.5" x14ac:dyDescent="0.3"/>
    <row r="9750" customFormat="1" ht="13.5" x14ac:dyDescent="0.3"/>
    <row r="9751" customFormat="1" ht="13.5" x14ac:dyDescent="0.3"/>
    <row r="9752" customFormat="1" ht="13.5" x14ac:dyDescent="0.3"/>
    <row r="9753" customFormat="1" ht="13.5" x14ac:dyDescent="0.3"/>
    <row r="9754" customFormat="1" ht="13.5" x14ac:dyDescent="0.3"/>
    <row r="9755" customFormat="1" ht="13.5" x14ac:dyDescent="0.3"/>
    <row r="9756" customFormat="1" ht="13.5" x14ac:dyDescent="0.3"/>
    <row r="9757" customFormat="1" ht="13.5" x14ac:dyDescent="0.3"/>
    <row r="9758" customFormat="1" ht="13.5" x14ac:dyDescent="0.3"/>
    <row r="9759" customFormat="1" ht="13.5" x14ac:dyDescent="0.3"/>
    <row r="9760" customFormat="1" ht="13.5" x14ac:dyDescent="0.3"/>
    <row r="9761" customFormat="1" ht="13.5" x14ac:dyDescent="0.3"/>
    <row r="9762" customFormat="1" ht="13.5" x14ac:dyDescent="0.3"/>
    <row r="9763" customFormat="1" ht="13.5" x14ac:dyDescent="0.3"/>
    <row r="9764" customFormat="1" ht="13.5" x14ac:dyDescent="0.3"/>
    <row r="9765" customFormat="1" ht="13.5" x14ac:dyDescent="0.3"/>
    <row r="9766" customFormat="1" ht="13.5" x14ac:dyDescent="0.3"/>
    <row r="9767" customFormat="1" ht="13.5" x14ac:dyDescent="0.3"/>
    <row r="9768" customFormat="1" ht="13.5" x14ac:dyDescent="0.3"/>
    <row r="9769" customFormat="1" ht="13.5" x14ac:dyDescent="0.3"/>
    <row r="9770" customFormat="1" ht="13.5" x14ac:dyDescent="0.3"/>
    <row r="9771" customFormat="1" ht="13.5" x14ac:dyDescent="0.3"/>
    <row r="9772" customFormat="1" ht="13.5" x14ac:dyDescent="0.3"/>
    <row r="9773" customFormat="1" ht="13.5" x14ac:dyDescent="0.3"/>
    <row r="9774" customFormat="1" ht="13.5" x14ac:dyDescent="0.3"/>
    <row r="9775" customFormat="1" ht="13.5" x14ac:dyDescent="0.3"/>
    <row r="9776" customFormat="1" ht="13.5" x14ac:dyDescent="0.3"/>
    <row r="9777" customFormat="1" ht="13.5" x14ac:dyDescent="0.3"/>
    <row r="9778" customFormat="1" ht="13.5" x14ac:dyDescent="0.3"/>
    <row r="9779" customFormat="1" ht="13.5" x14ac:dyDescent="0.3"/>
    <row r="9780" customFormat="1" ht="13.5" x14ac:dyDescent="0.3"/>
    <row r="9781" customFormat="1" ht="13.5" x14ac:dyDescent="0.3"/>
    <row r="9782" customFormat="1" ht="13.5" x14ac:dyDescent="0.3"/>
    <row r="9783" customFormat="1" ht="13.5" x14ac:dyDescent="0.3"/>
    <row r="9784" customFormat="1" ht="13.5" x14ac:dyDescent="0.3"/>
    <row r="9785" customFormat="1" ht="13.5" x14ac:dyDescent="0.3"/>
    <row r="9786" customFormat="1" ht="13.5" x14ac:dyDescent="0.3"/>
    <row r="9787" customFormat="1" ht="13.5" x14ac:dyDescent="0.3"/>
    <row r="9788" customFormat="1" ht="13.5" x14ac:dyDescent="0.3"/>
    <row r="9789" customFormat="1" ht="13.5" x14ac:dyDescent="0.3"/>
    <row r="9790" customFormat="1" ht="13.5" x14ac:dyDescent="0.3"/>
    <row r="9791" customFormat="1" ht="13.5" x14ac:dyDescent="0.3"/>
    <row r="9792" customFormat="1" ht="13.5" x14ac:dyDescent="0.3"/>
    <row r="9793" customFormat="1" ht="13.5" x14ac:dyDescent="0.3"/>
    <row r="9794" customFormat="1" ht="13.5" x14ac:dyDescent="0.3"/>
    <row r="9795" customFormat="1" ht="13.5" x14ac:dyDescent="0.3"/>
    <row r="9796" customFormat="1" ht="13.5" x14ac:dyDescent="0.3"/>
    <row r="9797" customFormat="1" ht="13.5" x14ac:dyDescent="0.3"/>
    <row r="9798" customFormat="1" ht="13.5" x14ac:dyDescent="0.3"/>
    <row r="9799" customFormat="1" ht="13.5" x14ac:dyDescent="0.3"/>
    <row r="9800" customFormat="1" ht="13.5" x14ac:dyDescent="0.3"/>
    <row r="9801" customFormat="1" ht="13.5" x14ac:dyDescent="0.3"/>
    <row r="9802" customFormat="1" ht="13.5" x14ac:dyDescent="0.3"/>
    <row r="9803" customFormat="1" ht="13.5" x14ac:dyDescent="0.3"/>
    <row r="9804" customFormat="1" ht="13.5" x14ac:dyDescent="0.3"/>
    <row r="9805" customFormat="1" ht="13.5" x14ac:dyDescent="0.3"/>
    <row r="9806" customFormat="1" ht="13.5" x14ac:dyDescent="0.3"/>
    <row r="9807" customFormat="1" ht="13.5" x14ac:dyDescent="0.3"/>
    <row r="9808" customFormat="1" ht="13.5" x14ac:dyDescent="0.3"/>
    <row r="9809" customFormat="1" ht="13.5" x14ac:dyDescent="0.3"/>
    <row r="9810" customFormat="1" ht="13.5" x14ac:dyDescent="0.3"/>
    <row r="9811" customFormat="1" ht="13.5" x14ac:dyDescent="0.3"/>
    <row r="9812" customFormat="1" ht="13.5" x14ac:dyDescent="0.3"/>
    <row r="9813" customFormat="1" ht="13.5" x14ac:dyDescent="0.3"/>
    <row r="9814" customFormat="1" ht="13.5" x14ac:dyDescent="0.3"/>
    <row r="9815" customFormat="1" ht="13.5" x14ac:dyDescent="0.3"/>
    <row r="9816" customFormat="1" ht="13.5" x14ac:dyDescent="0.3"/>
    <row r="9817" customFormat="1" ht="13.5" x14ac:dyDescent="0.3"/>
    <row r="9818" customFormat="1" ht="13.5" x14ac:dyDescent="0.3"/>
    <row r="9819" customFormat="1" ht="13.5" x14ac:dyDescent="0.3"/>
    <row r="9820" customFormat="1" ht="13.5" x14ac:dyDescent="0.3"/>
    <row r="9821" customFormat="1" ht="13.5" x14ac:dyDescent="0.3"/>
    <row r="9822" customFormat="1" ht="13.5" x14ac:dyDescent="0.3"/>
    <row r="9823" customFormat="1" ht="13.5" x14ac:dyDescent="0.3"/>
    <row r="9824" customFormat="1" ht="13.5" x14ac:dyDescent="0.3"/>
    <row r="9825" customFormat="1" ht="13.5" x14ac:dyDescent="0.3"/>
    <row r="9826" customFormat="1" ht="13.5" x14ac:dyDescent="0.3"/>
    <row r="9827" customFormat="1" ht="13.5" x14ac:dyDescent="0.3"/>
    <row r="9828" customFormat="1" ht="13.5" x14ac:dyDescent="0.3"/>
    <row r="9829" customFormat="1" ht="13.5" x14ac:dyDescent="0.3"/>
    <row r="9830" customFormat="1" ht="13.5" x14ac:dyDescent="0.3"/>
    <row r="9831" customFormat="1" ht="13.5" x14ac:dyDescent="0.3"/>
    <row r="9832" customFormat="1" ht="13.5" x14ac:dyDescent="0.3"/>
    <row r="9833" customFormat="1" ht="13.5" x14ac:dyDescent="0.3"/>
    <row r="9834" customFormat="1" ht="13.5" x14ac:dyDescent="0.3"/>
    <row r="9835" customFormat="1" ht="13.5" x14ac:dyDescent="0.3"/>
    <row r="9836" customFormat="1" ht="13.5" x14ac:dyDescent="0.3"/>
    <row r="9837" customFormat="1" ht="13.5" x14ac:dyDescent="0.3"/>
    <row r="9838" customFormat="1" ht="13.5" x14ac:dyDescent="0.3"/>
    <row r="9839" customFormat="1" ht="13.5" x14ac:dyDescent="0.3"/>
    <row r="9840" customFormat="1" ht="13.5" x14ac:dyDescent="0.3"/>
    <row r="9841" customFormat="1" ht="13.5" x14ac:dyDescent="0.3"/>
    <row r="9842" customFormat="1" ht="13.5" x14ac:dyDescent="0.3"/>
    <row r="9843" customFormat="1" ht="13.5" x14ac:dyDescent="0.3"/>
    <row r="9844" customFormat="1" ht="13.5" x14ac:dyDescent="0.3"/>
    <row r="9845" customFormat="1" ht="13.5" x14ac:dyDescent="0.3"/>
    <row r="9846" customFormat="1" ht="13.5" x14ac:dyDescent="0.3"/>
    <row r="9847" customFormat="1" ht="13.5" x14ac:dyDescent="0.3"/>
    <row r="9848" customFormat="1" ht="13.5" x14ac:dyDescent="0.3"/>
    <row r="9849" customFormat="1" ht="13.5" x14ac:dyDescent="0.3"/>
    <row r="9850" customFormat="1" ht="13.5" x14ac:dyDescent="0.3"/>
    <row r="9851" customFormat="1" ht="13.5" x14ac:dyDescent="0.3"/>
    <row r="9852" customFormat="1" ht="13.5" x14ac:dyDescent="0.3"/>
    <row r="9853" customFormat="1" ht="13.5" x14ac:dyDescent="0.3"/>
    <row r="9854" customFormat="1" ht="13.5" x14ac:dyDescent="0.3"/>
    <row r="9855" customFormat="1" ht="13.5" x14ac:dyDescent="0.3"/>
    <row r="9856" customFormat="1" ht="13.5" x14ac:dyDescent="0.3"/>
    <row r="9857" customFormat="1" ht="13.5" x14ac:dyDescent="0.3"/>
    <row r="9858" customFormat="1" ht="13.5" x14ac:dyDescent="0.3"/>
    <row r="9859" customFormat="1" ht="13.5" x14ac:dyDescent="0.3"/>
    <row r="9860" customFormat="1" ht="13.5" x14ac:dyDescent="0.3"/>
    <row r="9861" customFormat="1" ht="13.5" x14ac:dyDescent="0.3"/>
    <row r="9862" customFormat="1" ht="13.5" x14ac:dyDescent="0.3"/>
    <row r="9863" customFormat="1" ht="13.5" x14ac:dyDescent="0.3"/>
    <row r="9864" customFormat="1" ht="13.5" x14ac:dyDescent="0.3"/>
    <row r="9865" customFormat="1" ht="13.5" x14ac:dyDescent="0.3"/>
    <row r="9866" customFormat="1" ht="13.5" x14ac:dyDescent="0.3"/>
    <row r="9867" customFormat="1" ht="13.5" x14ac:dyDescent="0.3"/>
    <row r="9868" customFormat="1" ht="13.5" x14ac:dyDescent="0.3"/>
    <row r="9869" customFormat="1" ht="13.5" x14ac:dyDescent="0.3"/>
    <row r="9870" customFormat="1" ht="13.5" x14ac:dyDescent="0.3"/>
    <row r="9871" customFormat="1" ht="13.5" x14ac:dyDescent="0.3"/>
    <row r="9872" customFormat="1" ht="13.5" x14ac:dyDescent="0.3"/>
    <row r="9873" customFormat="1" ht="13.5" x14ac:dyDescent="0.3"/>
    <row r="9874" customFormat="1" ht="13.5" x14ac:dyDescent="0.3"/>
    <row r="9875" customFormat="1" ht="13.5" x14ac:dyDescent="0.3"/>
    <row r="9876" customFormat="1" ht="13.5" x14ac:dyDescent="0.3"/>
    <row r="9877" customFormat="1" ht="13.5" x14ac:dyDescent="0.3"/>
    <row r="9878" customFormat="1" ht="13.5" x14ac:dyDescent="0.3"/>
    <row r="9879" customFormat="1" ht="13.5" x14ac:dyDescent="0.3"/>
    <row r="9880" customFormat="1" ht="13.5" x14ac:dyDescent="0.3"/>
    <row r="9881" customFormat="1" ht="13.5" x14ac:dyDescent="0.3"/>
    <row r="9882" customFormat="1" ht="13.5" x14ac:dyDescent="0.3"/>
    <row r="9883" customFormat="1" ht="13.5" x14ac:dyDescent="0.3"/>
    <row r="9884" customFormat="1" ht="13.5" x14ac:dyDescent="0.3"/>
    <row r="9885" customFormat="1" ht="13.5" x14ac:dyDescent="0.3"/>
    <row r="9886" customFormat="1" ht="13.5" x14ac:dyDescent="0.3"/>
    <row r="9887" customFormat="1" ht="13.5" x14ac:dyDescent="0.3"/>
    <row r="9888" customFormat="1" ht="13.5" x14ac:dyDescent="0.3"/>
    <row r="9889" customFormat="1" ht="13.5" x14ac:dyDescent="0.3"/>
    <row r="9890" customFormat="1" ht="13.5" x14ac:dyDescent="0.3"/>
    <row r="9891" customFormat="1" ht="13.5" x14ac:dyDescent="0.3"/>
    <row r="9892" customFormat="1" ht="13.5" x14ac:dyDescent="0.3"/>
    <row r="9893" customFormat="1" ht="13.5" x14ac:dyDescent="0.3"/>
    <row r="9894" customFormat="1" ht="13.5" x14ac:dyDescent="0.3"/>
    <row r="9895" customFormat="1" ht="13.5" x14ac:dyDescent="0.3"/>
    <row r="9896" customFormat="1" ht="13.5" x14ac:dyDescent="0.3"/>
    <row r="9897" customFormat="1" ht="13.5" x14ac:dyDescent="0.3"/>
    <row r="9898" customFormat="1" ht="13.5" x14ac:dyDescent="0.3"/>
    <row r="9899" customFormat="1" ht="13.5" x14ac:dyDescent="0.3"/>
    <row r="9900" customFormat="1" ht="13.5" x14ac:dyDescent="0.3"/>
    <row r="9901" customFormat="1" ht="13.5" x14ac:dyDescent="0.3"/>
    <row r="9902" customFormat="1" ht="13.5" x14ac:dyDescent="0.3"/>
    <row r="9903" customFormat="1" ht="13.5" x14ac:dyDescent="0.3"/>
    <row r="9904" customFormat="1" ht="13.5" x14ac:dyDescent="0.3"/>
    <row r="9905" customFormat="1" ht="13.5" x14ac:dyDescent="0.3"/>
    <row r="9906" customFormat="1" ht="13.5" x14ac:dyDescent="0.3"/>
    <row r="9907" customFormat="1" ht="13.5" x14ac:dyDescent="0.3"/>
    <row r="9908" customFormat="1" ht="13.5" x14ac:dyDescent="0.3"/>
    <row r="9909" customFormat="1" ht="13.5" x14ac:dyDescent="0.3"/>
    <row r="9910" customFormat="1" ht="13.5" x14ac:dyDescent="0.3"/>
    <row r="9911" customFormat="1" ht="13.5" x14ac:dyDescent="0.3"/>
    <row r="9912" customFormat="1" ht="13.5" x14ac:dyDescent="0.3"/>
    <row r="9913" customFormat="1" ht="13.5" x14ac:dyDescent="0.3"/>
    <row r="9914" customFormat="1" ht="13.5" x14ac:dyDescent="0.3"/>
    <row r="9915" customFormat="1" ht="13.5" x14ac:dyDescent="0.3"/>
    <row r="9916" customFormat="1" ht="13.5" x14ac:dyDescent="0.3"/>
    <row r="9917" customFormat="1" ht="13.5" x14ac:dyDescent="0.3"/>
    <row r="9918" customFormat="1" ht="13.5" x14ac:dyDescent="0.3"/>
    <row r="9919" customFormat="1" ht="13.5" x14ac:dyDescent="0.3"/>
    <row r="9920" customFormat="1" ht="13.5" x14ac:dyDescent="0.3"/>
    <row r="9921" customFormat="1" ht="13.5" x14ac:dyDescent="0.3"/>
    <row r="9922" customFormat="1" ht="13.5" x14ac:dyDescent="0.3"/>
    <row r="9923" customFormat="1" ht="13.5" x14ac:dyDescent="0.3"/>
    <row r="9924" customFormat="1" ht="13.5" x14ac:dyDescent="0.3"/>
    <row r="9925" customFormat="1" ht="13.5" x14ac:dyDescent="0.3"/>
    <row r="9926" customFormat="1" ht="13.5" x14ac:dyDescent="0.3"/>
    <row r="9927" customFormat="1" ht="13.5" x14ac:dyDescent="0.3"/>
    <row r="9928" customFormat="1" ht="13.5" x14ac:dyDescent="0.3"/>
    <row r="9929" customFormat="1" ht="13.5" x14ac:dyDescent="0.3"/>
    <row r="9930" customFormat="1" ht="13.5" x14ac:dyDescent="0.3"/>
    <row r="9931" customFormat="1" ht="13.5" x14ac:dyDescent="0.3"/>
    <row r="9932" customFormat="1" ht="13.5" x14ac:dyDescent="0.3"/>
    <row r="9933" customFormat="1" ht="13.5" x14ac:dyDescent="0.3"/>
    <row r="9934" customFormat="1" ht="13.5" x14ac:dyDescent="0.3"/>
    <row r="9935" customFormat="1" ht="13.5" x14ac:dyDescent="0.3"/>
    <row r="9936" customFormat="1" ht="13.5" x14ac:dyDescent="0.3"/>
    <row r="9937" customFormat="1" ht="13.5" x14ac:dyDescent="0.3"/>
    <row r="9938" customFormat="1" ht="13.5" x14ac:dyDescent="0.3"/>
    <row r="9939" customFormat="1" ht="13.5" x14ac:dyDescent="0.3"/>
    <row r="9940" customFormat="1" ht="13.5" x14ac:dyDescent="0.3"/>
    <row r="9941" customFormat="1" ht="13.5" x14ac:dyDescent="0.3"/>
    <row r="9942" customFormat="1" ht="13.5" x14ac:dyDescent="0.3"/>
    <row r="9943" customFormat="1" ht="13.5" x14ac:dyDescent="0.3"/>
    <row r="9944" customFormat="1" ht="13.5" x14ac:dyDescent="0.3"/>
    <row r="9945" customFormat="1" ht="13.5" x14ac:dyDescent="0.3"/>
    <row r="9946" customFormat="1" ht="13.5" x14ac:dyDescent="0.3"/>
    <row r="9947" customFormat="1" ht="13.5" x14ac:dyDescent="0.3"/>
    <row r="9948" customFormat="1" ht="13.5" x14ac:dyDescent="0.3"/>
    <row r="9949" customFormat="1" ht="13.5" x14ac:dyDescent="0.3"/>
    <row r="9950" customFormat="1" ht="13.5" x14ac:dyDescent="0.3"/>
    <row r="9951" customFormat="1" ht="13.5" x14ac:dyDescent="0.3"/>
    <row r="9952" customFormat="1" ht="13.5" x14ac:dyDescent="0.3"/>
    <row r="9953" customFormat="1" ht="13.5" x14ac:dyDescent="0.3"/>
    <row r="9954" customFormat="1" ht="13.5" x14ac:dyDescent="0.3"/>
    <row r="9955" customFormat="1" ht="13.5" x14ac:dyDescent="0.3"/>
    <row r="9956" customFormat="1" ht="13.5" x14ac:dyDescent="0.3"/>
    <row r="9957" customFormat="1" ht="13.5" x14ac:dyDescent="0.3"/>
    <row r="9958" customFormat="1" ht="13.5" x14ac:dyDescent="0.3"/>
    <row r="9959" customFormat="1" ht="13.5" x14ac:dyDescent="0.3"/>
    <row r="9960" customFormat="1" ht="13.5" x14ac:dyDescent="0.3"/>
    <row r="9961" customFormat="1" ht="13.5" x14ac:dyDescent="0.3"/>
    <row r="9962" customFormat="1" ht="13.5" x14ac:dyDescent="0.3"/>
    <row r="9963" customFormat="1" ht="13.5" x14ac:dyDescent="0.3"/>
    <row r="9964" customFormat="1" ht="13.5" x14ac:dyDescent="0.3"/>
    <row r="9965" customFormat="1" ht="13.5" x14ac:dyDescent="0.3"/>
    <row r="9966" customFormat="1" ht="13.5" x14ac:dyDescent="0.3"/>
    <row r="9967" customFormat="1" ht="13.5" x14ac:dyDescent="0.3"/>
    <row r="9968" customFormat="1" ht="13.5" x14ac:dyDescent="0.3"/>
    <row r="9969" customFormat="1" ht="13.5" x14ac:dyDescent="0.3"/>
    <row r="9970" customFormat="1" ht="13.5" x14ac:dyDescent="0.3"/>
    <row r="9971" customFormat="1" ht="13.5" x14ac:dyDescent="0.3"/>
    <row r="9972" customFormat="1" ht="13.5" x14ac:dyDescent="0.3"/>
    <row r="9973" customFormat="1" ht="13.5" x14ac:dyDescent="0.3"/>
    <row r="9974" customFormat="1" ht="13.5" x14ac:dyDescent="0.3"/>
    <row r="9975" customFormat="1" ht="13.5" x14ac:dyDescent="0.3"/>
    <row r="9976" customFormat="1" ht="13.5" x14ac:dyDescent="0.3"/>
    <row r="9977" customFormat="1" ht="13.5" x14ac:dyDescent="0.3"/>
    <row r="9978" customFormat="1" ht="13.5" x14ac:dyDescent="0.3"/>
    <row r="9979" customFormat="1" ht="13.5" x14ac:dyDescent="0.3"/>
    <row r="9980" customFormat="1" ht="13.5" x14ac:dyDescent="0.3"/>
    <row r="9981" customFormat="1" ht="13.5" x14ac:dyDescent="0.3"/>
    <row r="9982" customFormat="1" ht="13.5" x14ac:dyDescent="0.3"/>
    <row r="9983" customFormat="1" ht="13.5" x14ac:dyDescent="0.3"/>
    <row r="9984" customFormat="1" ht="13.5" x14ac:dyDescent="0.3"/>
    <row r="9985" customFormat="1" ht="13.5" x14ac:dyDescent="0.3"/>
    <row r="9986" customFormat="1" ht="13.5" x14ac:dyDescent="0.3"/>
    <row r="9987" customFormat="1" ht="13.5" x14ac:dyDescent="0.3"/>
    <row r="9988" customFormat="1" ht="13.5" x14ac:dyDescent="0.3"/>
    <row r="9989" customFormat="1" ht="13.5" x14ac:dyDescent="0.3"/>
    <row r="9990" customFormat="1" ht="13.5" x14ac:dyDescent="0.3"/>
    <row r="9991" customFormat="1" ht="13.5" x14ac:dyDescent="0.3"/>
    <row r="9992" customFormat="1" ht="13.5" x14ac:dyDescent="0.3"/>
    <row r="9993" customFormat="1" ht="13.5" x14ac:dyDescent="0.3"/>
    <row r="9994" customFormat="1" ht="13.5" x14ac:dyDescent="0.3"/>
    <row r="9995" customFormat="1" ht="13.5" x14ac:dyDescent="0.3"/>
    <row r="9996" customFormat="1" ht="13.5" x14ac:dyDescent="0.3"/>
    <row r="9997" customFormat="1" ht="13.5" x14ac:dyDescent="0.3"/>
    <row r="9998" customFormat="1" ht="13.5" x14ac:dyDescent="0.3"/>
    <row r="9999" customFormat="1" ht="13.5" x14ac:dyDescent="0.3"/>
    <row r="10000" customFormat="1" ht="13.5" x14ac:dyDescent="0.3"/>
    <row r="10001" customFormat="1" ht="13.5" x14ac:dyDescent="0.3"/>
    <row r="10002" customFormat="1" ht="13.5" x14ac:dyDescent="0.3"/>
    <row r="10003" customFormat="1" ht="13.5" x14ac:dyDescent="0.3"/>
    <row r="10004" customFormat="1" ht="13.5" x14ac:dyDescent="0.3"/>
    <row r="10005" customFormat="1" ht="13.5" x14ac:dyDescent="0.3"/>
    <row r="10006" customFormat="1" ht="13.5" x14ac:dyDescent="0.3"/>
    <row r="10007" customFormat="1" ht="13.5" x14ac:dyDescent="0.3"/>
    <row r="10008" customFormat="1" ht="13.5" x14ac:dyDescent="0.3"/>
    <row r="10009" customFormat="1" ht="13.5" x14ac:dyDescent="0.3"/>
    <row r="10010" customFormat="1" ht="13.5" x14ac:dyDescent="0.3"/>
    <row r="10011" customFormat="1" ht="13.5" x14ac:dyDescent="0.3"/>
    <row r="10012" customFormat="1" ht="13.5" x14ac:dyDescent="0.3"/>
    <row r="10013" customFormat="1" ht="13.5" x14ac:dyDescent="0.3"/>
    <row r="10014" customFormat="1" ht="13.5" x14ac:dyDescent="0.3"/>
    <row r="10015" customFormat="1" ht="13.5" x14ac:dyDescent="0.3"/>
    <row r="10016" customFormat="1" ht="13.5" x14ac:dyDescent="0.3"/>
    <row r="10017" customFormat="1" ht="13.5" x14ac:dyDescent="0.3"/>
    <row r="10018" customFormat="1" ht="13.5" x14ac:dyDescent="0.3"/>
    <row r="10019" customFormat="1" ht="13.5" x14ac:dyDescent="0.3"/>
    <row r="10020" customFormat="1" ht="13.5" x14ac:dyDescent="0.3"/>
    <row r="10021" customFormat="1" ht="13.5" x14ac:dyDescent="0.3"/>
    <row r="10022" customFormat="1" ht="13.5" x14ac:dyDescent="0.3"/>
    <row r="10023" customFormat="1" ht="13.5" x14ac:dyDescent="0.3"/>
    <row r="10024" customFormat="1" ht="13.5" x14ac:dyDescent="0.3"/>
    <row r="10025" customFormat="1" ht="13.5" x14ac:dyDescent="0.3"/>
    <row r="10026" customFormat="1" ht="13.5" x14ac:dyDescent="0.3"/>
    <row r="10027" customFormat="1" ht="13.5" x14ac:dyDescent="0.3"/>
    <row r="10028" customFormat="1" ht="13.5" x14ac:dyDescent="0.3"/>
    <row r="10029" customFormat="1" ht="13.5" x14ac:dyDescent="0.3"/>
    <row r="10030" customFormat="1" ht="13.5" x14ac:dyDescent="0.3"/>
    <row r="10031" customFormat="1" ht="13.5" x14ac:dyDescent="0.3"/>
    <row r="10032" customFormat="1" ht="13.5" x14ac:dyDescent="0.3"/>
    <row r="10033" customFormat="1" ht="13.5" x14ac:dyDescent="0.3"/>
    <row r="10034" customFormat="1" ht="13.5" x14ac:dyDescent="0.3"/>
    <row r="10035" customFormat="1" ht="13.5" x14ac:dyDescent="0.3"/>
    <row r="10036" customFormat="1" ht="13.5" x14ac:dyDescent="0.3"/>
    <row r="10037" customFormat="1" ht="13.5" x14ac:dyDescent="0.3"/>
    <row r="10038" customFormat="1" ht="13.5" x14ac:dyDescent="0.3"/>
    <row r="10039" customFormat="1" ht="13.5" x14ac:dyDescent="0.3"/>
    <row r="10040" customFormat="1" ht="13.5" x14ac:dyDescent="0.3"/>
    <row r="10041" customFormat="1" ht="13.5" x14ac:dyDescent="0.3"/>
    <row r="10042" customFormat="1" ht="13.5" x14ac:dyDescent="0.3"/>
    <row r="10043" customFormat="1" ht="13.5" x14ac:dyDescent="0.3"/>
    <row r="10044" customFormat="1" ht="13.5" x14ac:dyDescent="0.3"/>
    <row r="10045" customFormat="1" ht="13.5" x14ac:dyDescent="0.3"/>
    <row r="10046" customFormat="1" ht="13.5" x14ac:dyDescent="0.3"/>
    <row r="10047" customFormat="1" ht="13.5" x14ac:dyDescent="0.3"/>
    <row r="10048" customFormat="1" ht="13.5" x14ac:dyDescent="0.3"/>
    <row r="10049" customFormat="1" ht="13.5" x14ac:dyDescent="0.3"/>
    <row r="10050" customFormat="1" ht="13.5" x14ac:dyDescent="0.3"/>
    <row r="10051" customFormat="1" ht="13.5" x14ac:dyDescent="0.3"/>
    <row r="10052" customFormat="1" ht="13.5" x14ac:dyDescent="0.3"/>
    <row r="10053" customFormat="1" ht="13.5" x14ac:dyDescent="0.3"/>
    <row r="10054" customFormat="1" ht="13.5" x14ac:dyDescent="0.3"/>
    <row r="10055" customFormat="1" ht="13.5" x14ac:dyDescent="0.3"/>
    <row r="10056" customFormat="1" ht="13.5" x14ac:dyDescent="0.3"/>
    <row r="10057" customFormat="1" ht="13.5" x14ac:dyDescent="0.3"/>
    <row r="10058" customFormat="1" ht="13.5" x14ac:dyDescent="0.3"/>
    <row r="10059" customFormat="1" ht="13.5" x14ac:dyDescent="0.3"/>
    <row r="10060" customFormat="1" ht="13.5" x14ac:dyDescent="0.3"/>
    <row r="10061" customFormat="1" ht="13.5" x14ac:dyDescent="0.3"/>
    <row r="10062" customFormat="1" ht="13.5" x14ac:dyDescent="0.3"/>
    <row r="10063" customFormat="1" ht="13.5" x14ac:dyDescent="0.3"/>
    <row r="10064" customFormat="1" ht="13.5" x14ac:dyDescent="0.3"/>
    <row r="10065" customFormat="1" ht="13.5" x14ac:dyDescent="0.3"/>
    <row r="10066" customFormat="1" ht="13.5" x14ac:dyDescent="0.3"/>
    <row r="10067" customFormat="1" ht="13.5" x14ac:dyDescent="0.3"/>
    <row r="10068" customFormat="1" ht="13.5" x14ac:dyDescent="0.3"/>
    <row r="10069" customFormat="1" ht="13.5" x14ac:dyDescent="0.3"/>
    <row r="10070" customFormat="1" ht="13.5" x14ac:dyDescent="0.3"/>
    <row r="10071" customFormat="1" ht="13.5" x14ac:dyDescent="0.3"/>
    <row r="10072" customFormat="1" ht="13.5" x14ac:dyDescent="0.3"/>
    <row r="10073" customFormat="1" ht="13.5" x14ac:dyDescent="0.3"/>
    <row r="10074" customFormat="1" ht="13.5" x14ac:dyDescent="0.3"/>
    <row r="10075" customFormat="1" ht="13.5" x14ac:dyDescent="0.3"/>
    <row r="10076" customFormat="1" ht="13.5" x14ac:dyDescent="0.3"/>
    <row r="10077" customFormat="1" ht="13.5" x14ac:dyDescent="0.3"/>
    <row r="10078" customFormat="1" ht="13.5" x14ac:dyDescent="0.3"/>
    <row r="10079" customFormat="1" ht="13.5" x14ac:dyDescent="0.3"/>
    <row r="10080" customFormat="1" ht="13.5" x14ac:dyDescent="0.3"/>
    <row r="10081" customFormat="1" ht="13.5" x14ac:dyDescent="0.3"/>
    <row r="10082" customFormat="1" ht="13.5" x14ac:dyDescent="0.3"/>
    <row r="10083" customFormat="1" ht="13.5" x14ac:dyDescent="0.3"/>
    <row r="10084" customFormat="1" ht="13.5" x14ac:dyDescent="0.3"/>
    <row r="10085" customFormat="1" ht="13.5" x14ac:dyDescent="0.3"/>
    <row r="10086" customFormat="1" ht="13.5" x14ac:dyDescent="0.3"/>
    <row r="10087" customFormat="1" ht="13.5" x14ac:dyDescent="0.3"/>
    <row r="10088" customFormat="1" ht="13.5" x14ac:dyDescent="0.3"/>
    <row r="10089" customFormat="1" ht="13.5" x14ac:dyDescent="0.3"/>
    <row r="10090" customFormat="1" ht="13.5" x14ac:dyDescent="0.3"/>
    <row r="10091" customFormat="1" ht="13.5" x14ac:dyDescent="0.3"/>
    <row r="10092" customFormat="1" ht="13.5" x14ac:dyDescent="0.3"/>
    <row r="10093" customFormat="1" ht="13.5" x14ac:dyDescent="0.3"/>
    <row r="10094" customFormat="1" ht="13.5" x14ac:dyDescent="0.3"/>
    <row r="10095" customFormat="1" ht="13.5" x14ac:dyDescent="0.3"/>
    <row r="10096" customFormat="1" ht="13.5" x14ac:dyDescent="0.3"/>
    <row r="10097" customFormat="1" ht="13.5" x14ac:dyDescent="0.3"/>
    <row r="10098" customFormat="1" ht="13.5" x14ac:dyDescent="0.3"/>
    <row r="10099" customFormat="1" ht="13.5" x14ac:dyDescent="0.3"/>
    <row r="10100" customFormat="1" ht="13.5" x14ac:dyDescent="0.3"/>
    <row r="10101" customFormat="1" ht="13.5" x14ac:dyDescent="0.3"/>
    <row r="10102" customFormat="1" ht="13.5" x14ac:dyDescent="0.3"/>
    <row r="10103" customFormat="1" ht="13.5" x14ac:dyDescent="0.3"/>
    <row r="10104" customFormat="1" ht="13.5" x14ac:dyDescent="0.3"/>
    <row r="10105" customFormat="1" ht="13.5" x14ac:dyDescent="0.3"/>
    <row r="10106" customFormat="1" ht="13.5" x14ac:dyDescent="0.3"/>
    <row r="10107" customFormat="1" ht="13.5" x14ac:dyDescent="0.3"/>
    <row r="10108" customFormat="1" ht="13.5" x14ac:dyDescent="0.3"/>
    <row r="10109" customFormat="1" ht="13.5" x14ac:dyDescent="0.3"/>
    <row r="10110" customFormat="1" ht="13.5" x14ac:dyDescent="0.3"/>
    <row r="10111" customFormat="1" ht="13.5" x14ac:dyDescent="0.3"/>
    <row r="10112" customFormat="1" ht="13.5" x14ac:dyDescent="0.3"/>
    <row r="10113" customFormat="1" ht="13.5" x14ac:dyDescent="0.3"/>
    <row r="10114" customFormat="1" ht="13.5" x14ac:dyDescent="0.3"/>
    <row r="10115" customFormat="1" ht="13.5" x14ac:dyDescent="0.3"/>
    <row r="10116" customFormat="1" ht="13.5" x14ac:dyDescent="0.3"/>
    <row r="10117" customFormat="1" ht="13.5" x14ac:dyDescent="0.3"/>
    <row r="10118" customFormat="1" ht="13.5" x14ac:dyDescent="0.3"/>
    <row r="10119" customFormat="1" ht="13.5" x14ac:dyDescent="0.3"/>
    <row r="10120" customFormat="1" ht="13.5" x14ac:dyDescent="0.3"/>
    <row r="10121" customFormat="1" ht="13.5" x14ac:dyDescent="0.3"/>
    <row r="10122" customFormat="1" ht="13.5" x14ac:dyDescent="0.3"/>
    <row r="10123" customFormat="1" ht="13.5" x14ac:dyDescent="0.3"/>
    <row r="10124" customFormat="1" ht="13.5" x14ac:dyDescent="0.3"/>
    <row r="10125" customFormat="1" ht="13.5" x14ac:dyDescent="0.3"/>
    <row r="10126" customFormat="1" ht="13.5" x14ac:dyDescent="0.3"/>
    <row r="10127" customFormat="1" ht="13.5" x14ac:dyDescent="0.3"/>
    <row r="10128" customFormat="1" ht="13.5" x14ac:dyDescent="0.3"/>
    <row r="10129" customFormat="1" ht="13.5" x14ac:dyDescent="0.3"/>
    <row r="10130" customFormat="1" ht="13.5" x14ac:dyDescent="0.3"/>
    <row r="10131" customFormat="1" ht="13.5" x14ac:dyDescent="0.3"/>
    <row r="10132" customFormat="1" ht="13.5" x14ac:dyDescent="0.3"/>
    <row r="10133" customFormat="1" ht="13.5" x14ac:dyDescent="0.3"/>
    <row r="10134" customFormat="1" ht="13.5" x14ac:dyDescent="0.3"/>
    <row r="10135" customFormat="1" ht="13.5" x14ac:dyDescent="0.3"/>
    <row r="10136" customFormat="1" ht="13.5" x14ac:dyDescent="0.3"/>
    <row r="10137" customFormat="1" ht="13.5" x14ac:dyDescent="0.3"/>
    <row r="10138" customFormat="1" ht="13.5" x14ac:dyDescent="0.3"/>
    <row r="10139" customFormat="1" ht="13.5" x14ac:dyDescent="0.3"/>
    <row r="10140" customFormat="1" ht="13.5" x14ac:dyDescent="0.3"/>
    <row r="10141" customFormat="1" ht="13.5" x14ac:dyDescent="0.3"/>
    <row r="10142" customFormat="1" ht="13.5" x14ac:dyDescent="0.3"/>
    <row r="10143" customFormat="1" ht="13.5" x14ac:dyDescent="0.3"/>
    <row r="10144" customFormat="1" ht="13.5" x14ac:dyDescent="0.3"/>
    <row r="10145" customFormat="1" ht="13.5" x14ac:dyDescent="0.3"/>
    <row r="10146" customFormat="1" ht="13.5" x14ac:dyDescent="0.3"/>
    <row r="10147" customFormat="1" ht="13.5" x14ac:dyDescent="0.3"/>
    <row r="10148" customFormat="1" ht="13.5" x14ac:dyDescent="0.3"/>
    <row r="10149" customFormat="1" ht="13.5" x14ac:dyDescent="0.3"/>
    <row r="10150" customFormat="1" ht="13.5" x14ac:dyDescent="0.3"/>
    <row r="10151" customFormat="1" ht="13.5" x14ac:dyDescent="0.3"/>
    <row r="10152" customFormat="1" ht="13.5" x14ac:dyDescent="0.3"/>
    <row r="10153" customFormat="1" ht="13.5" x14ac:dyDescent="0.3"/>
    <row r="10154" customFormat="1" ht="13.5" x14ac:dyDescent="0.3"/>
    <row r="10155" customFormat="1" ht="13.5" x14ac:dyDescent="0.3"/>
    <row r="10156" customFormat="1" ht="13.5" x14ac:dyDescent="0.3"/>
    <row r="10157" customFormat="1" ht="13.5" x14ac:dyDescent="0.3"/>
    <row r="10158" customFormat="1" ht="13.5" x14ac:dyDescent="0.3"/>
    <row r="10159" customFormat="1" ht="13.5" x14ac:dyDescent="0.3"/>
    <row r="10160" customFormat="1" ht="13.5" x14ac:dyDescent="0.3"/>
    <row r="10161" customFormat="1" ht="13.5" x14ac:dyDescent="0.3"/>
    <row r="10162" customFormat="1" ht="13.5" x14ac:dyDescent="0.3"/>
    <row r="10163" customFormat="1" ht="13.5" x14ac:dyDescent="0.3"/>
    <row r="10164" customFormat="1" ht="13.5" x14ac:dyDescent="0.3"/>
    <row r="10165" customFormat="1" ht="13.5" x14ac:dyDescent="0.3"/>
    <row r="10166" customFormat="1" ht="13.5" x14ac:dyDescent="0.3"/>
    <row r="10167" customFormat="1" ht="13.5" x14ac:dyDescent="0.3"/>
    <row r="10168" customFormat="1" ht="13.5" x14ac:dyDescent="0.3"/>
    <row r="10169" customFormat="1" ht="13.5" x14ac:dyDescent="0.3"/>
    <row r="10170" customFormat="1" ht="13.5" x14ac:dyDescent="0.3"/>
    <row r="10171" customFormat="1" ht="13.5" x14ac:dyDescent="0.3"/>
    <row r="10172" customFormat="1" ht="13.5" x14ac:dyDescent="0.3"/>
    <row r="10173" customFormat="1" ht="13.5" x14ac:dyDescent="0.3"/>
    <row r="10174" customFormat="1" ht="13.5" x14ac:dyDescent="0.3"/>
    <row r="10175" customFormat="1" ht="13.5" x14ac:dyDescent="0.3"/>
    <row r="10176" customFormat="1" ht="13.5" x14ac:dyDescent="0.3"/>
    <row r="10177" customFormat="1" ht="13.5" x14ac:dyDescent="0.3"/>
    <row r="10178" customFormat="1" ht="13.5" x14ac:dyDescent="0.3"/>
    <row r="10179" customFormat="1" ht="13.5" x14ac:dyDescent="0.3"/>
    <row r="10180" customFormat="1" ht="13.5" x14ac:dyDescent="0.3"/>
    <row r="10181" customFormat="1" ht="13.5" x14ac:dyDescent="0.3"/>
    <row r="10182" customFormat="1" ht="13.5" x14ac:dyDescent="0.3"/>
    <row r="10183" customFormat="1" ht="13.5" x14ac:dyDescent="0.3"/>
    <row r="10184" customFormat="1" ht="13.5" x14ac:dyDescent="0.3"/>
    <row r="10185" customFormat="1" ht="13.5" x14ac:dyDescent="0.3"/>
    <row r="10186" customFormat="1" ht="13.5" x14ac:dyDescent="0.3"/>
    <row r="10187" customFormat="1" ht="13.5" x14ac:dyDescent="0.3"/>
    <row r="10188" customFormat="1" ht="13.5" x14ac:dyDescent="0.3"/>
    <row r="10189" customFormat="1" ht="13.5" x14ac:dyDescent="0.3"/>
    <row r="10190" customFormat="1" ht="13.5" x14ac:dyDescent="0.3"/>
    <row r="10191" customFormat="1" ht="13.5" x14ac:dyDescent="0.3"/>
    <row r="10192" customFormat="1" ht="13.5" x14ac:dyDescent="0.3"/>
    <row r="10193" customFormat="1" ht="13.5" x14ac:dyDescent="0.3"/>
    <row r="10194" customFormat="1" ht="13.5" x14ac:dyDescent="0.3"/>
    <row r="10195" customFormat="1" ht="13.5" x14ac:dyDescent="0.3"/>
    <row r="10196" customFormat="1" ht="13.5" x14ac:dyDescent="0.3"/>
    <row r="10197" customFormat="1" ht="13.5" x14ac:dyDescent="0.3"/>
    <row r="10198" customFormat="1" ht="13.5" x14ac:dyDescent="0.3"/>
    <row r="10199" customFormat="1" ht="13.5" x14ac:dyDescent="0.3"/>
    <row r="10200" customFormat="1" ht="13.5" x14ac:dyDescent="0.3"/>
    <row r="10201" customFormat="1" ht="13.5" x14ac:dyDescent="0.3"/>
    <row r="10202" customFormat="1" ht="13.5" x14ac:dyDescent="0.3"/>
    <row r="10203" customFormat="1" ht="13.5" x14ac:dyDescent="0.3"/>
    <row r="10204" customFormat="1" ht="13.5" x14ac:dyDescent="0.3"/>
    <row r="10205" customFormat="1" ht="13.5" x14ac:dyDescent="0.3"/>
    <row r="10206" customFormat="1" ht="13.5" x14ac:dyDescent="0.3"/>
    <row r="10207" customFormat="1" ht="13.5" x14ac:dyDescent="0.3"/>
    <row r="10208" customFormat="1" ht="13.5" x14ac:dyDescent="0.3"/>
    <row r="10209" customFormat="1" ht="13.5" x14ac:dyDescent="0.3"/>
    <row r="10210" customFormat="1" ht="13.5" x14ac:dyDescent="0.3"/>
    <row r="10211" customFormat="1" ht="13.5" x14ac:dyDescent="0.3"/>
    <row r="10212" customFormat="1" ht="13.5" x14ac:dyDescent="0.3"/>
    <row r="10213" customFormat="1" ht="13.5" x14ac:dyDescent="0.3"/>
    <row r="10214" customFormat="1" ht="13.5" x14ac:dyDescent="0.3"/>
    <row r="10215" customFormat="1" ht="13.5" x14ac:dyDescent="0.3"/>
    <row r="10216" customFormat="1" ht="13.5" x14ac:dyDescent="0.3"/>
    <row r="10217" customFormat="1" ht="13.5" x14ac:dyDescent="0.3"/>
    <row r="10218" customFormat="1" ht="13.5" x14ac:dyDescent="0.3"/>
    <row r="10219" customFormat="1" ht="13.5" x14ac:dyDescent="0.3"/>
    <row r="10220" customFormat="1" ht="13.5" x14ac:dyDescent="0.3"/>
    <row r="10221" customFormat="1" ht="13.5" x14ac:dyDescent="0.3"/>
    <row r="10222" customFormat="1" ht="13.5" x14ac:dyDescent="0.3"/>
    <row r="10223" customFormat="1" ht="13.5" x14ac:dyDescent="0.3"/>
    <row r="10224" customFormat="1" ht="13.5" x14ac:dyDescent="0.3"/>
    <row r="10225" customFormat="1" ht="13.5" x14ac:dyDescent="0.3"/>
    <row r="10226" customFormat="1" ht="13.5" x14ac:dyDescent="0.3"/>
    <row r="10227" customFormat="1" ht="13.5" x14ac:dyDescent="0.3"/>
    <row r="10228" customFormat="1" ht="13.5" x14ac:dyDescent="0.3"/>
    <row r="10229" customFormat="1" ht="13.5" x14ac:dyDescent="0.3"/>
    <row r="10230" customFormat="1" ht="13.5" x14ac:dyDescent="0.3"/>
    <row r="10231" customFormat="1" ht="13.5" x14ac:dyDescent="0.3"/>
    <row r="10232" customFormat="1" ht="13.5" x14ac:dyDescent="0.3"/>
    <row r="10233" customFormat="1" ht="13.5" x14ac:dyDescent="0.3"/>
    <row r="10234" customFormat="1" ht="13.5" x14ac:dyDescent="0.3"/>
    <row r="10235" customFormat="1" ht="13.5" x14ac:dyDescent="0.3"/>
    <row r="10236" customFormat="1" ht="13.5" x14ac:dyDescent="0.3"/>
    <row r="10237" customFormat="1" ht="13.5" x14ac:dyDescent="0.3"/>
    <row r="10238" customFormat="1" ht="13.5" x14ac:dyDescent="0.3"/>
    <row r="10239" customFormat="1" ht="13.5" x14ac:dyDescent="0.3"/>
    <row r="10240" customFormat="1" ht="13.5" x14ac:dyDescent="0.3"/>
    <row r="10241" customFormat="1" ht="13.5" x14ac:dyDescent="0.3"/>
    <row r="10242" customFormat="1" ht="13.5" x14ac:dyDescent="0.3"/>
    <row r="10243" customFormat="1" ht="13.5" x14ac:dyDescent="0.3"/>
    <row r="10244" customFormat="1" ht="13.5" x14ac:dyDescent="0.3"/>
    <row r="10245" customFormat="1" ht="13.5" x14ac:dyDescent="0.3"/>
    <row r="10246" customFormat="1" ht="13.5" x14ac:dyDescent="0.3"/>
    <row r="10247" customFormat="1" ht="13.5" x14ac:dyDescent="0.3"/>
    <row r="10248" customFormat="1" ht="13.5" x14ac:dyDescent="0.3"/>
    <row r="10249" customFormat="1" ht="13.5" x14ac:dyDescent="0.3"/>
    <row r="10250" customFormat="1" ht="13.5" x14ac:dyDescent="0.3"/>
    <row r="10251" customFormat="1" ht="13.5" x14ac:dyDescent="0.3"/>
    <row r="10252" customFormat="1" ht="13.5" x14ac:dyDescent="0.3"/>
    <row r="10253" customFormat="1" ht="13.5" x14ac:dyDescent="0.3"/>
    <row r="10254" customFormat="1" ht="13.5" x14ac:dyDescent="0.3"/>
    <row r="10255" customFormat="1" ht="13.5" x14ac:dyDescent="0.3"/>
    <row r="10256" customFormat="1" ht="13.5" x14ac:dyDescent="0.3"/>
    <row r="10257" customFormat="1" ht="13.5" x14ac:dyDescent="0.3"/>
    <row r="10258" customFormat="1" ht="13.5" x14ac:dyDescent="0.3"/>
    <row r="10259" customFormat="1" ht="13.5" x14ac:dyDescent="0.3"/>
    <row r="10260" customFormat="1" ht="13.5" x14ac:dyDescent="0.3"/>
    <row r="10261" customFormat="1" ht="13.5" x14ac:dyDescent="0.3"/>
    <row r="10262" customFormat="1" ht="13.5" x14ac:dyDescent="0.3"/>
    <row r="10263" customFormat="1" ht="13.5" x14ac:dyDescent="0.3"/>
    <row r="10264" customFormat="1" ht="13.5" x14ac:dyDescent="0.3"/>
    <row r="10265" customFormat="1" ht="13.5" x14ac:dyDescent="0.3"/>
    <row r="10266" customFormat="1" ht="13.5" x14ac:dyDescent="0.3"/>
    <row r="10267" customFormat="1" ht="13.5" x14ac:dyDescent="0.3"/>
    <row r="10268" customFormat="1" ht="13.5" x14ac:dyDescent="0.3"/>
    <row r="10269" customFormat="1" ht="13.5" x14ac:dyDescent="0.3"/>
    <row r="10270" customFormat="1" ht="13.5" x14ac:dyDescent="0.3"/>
    <row r="10271" customFormat="1" ht="13.5" x14ac:dyDescent="0.3"/>
    <row r="10272" customFormat="1" ht="13.5" x14ac:dyDescent="0.3"/>
    <row r="10273" customFormat="1" ht="13.5" x14ac:dyDescent="0.3"/>
    <row r="10274" customFormat="1" ht="13.5" x14ac:dyDescent="0.3"/>
    <row r="10275" customFormat="1" ht="13.5" x14ac:dyDescent="0.3"/>
    <row r="10276" customFormat="1" ht="13.5" x14ac:dyDescent="0.3"/>
    <row r="10277" customFormat="1" ht="13.5" x14ac:dyDescent="0.3"/>
    <row r="10278" customFormat="1" ht="13.5" x14ac:dyDescent="0.3"/>
    <row r="10279" customFormat="1" ht="13.5" x14ac:dyDescent="0.3"/>
    <row r="10280" customFormat="1" ht="13.5" x14ac:dyDescent="0.3"/>
    <row r="10281" customFormat="1" ht="13.5" x14ac:dyDescent="0.3"/>
    <row r="10282" customFormat="1" ht="13.5" x14ac:dyDescent="0.3"/>
    <row r="10283" customFormat="1" ht="13.5" x14ac:dyDescent="0.3"/>
    <row r="10284" customFormat="1" ht="13.5" x14ac:dyDescent="0.3"/>
    <row r="10285" customFormat="1" ht="13.5" x14ac:dyDescent="0.3"/>
    <row r="10286" customFormat="1" ht="13.5" x14ac:dyDescent="0.3"/>
    <row r="10287" customFormat="1" ht="13.5" x14ac:dyDescent="0.3"/>
    <row r="10288" customFormat="1" ht="13.5" x14ac:dyDescent="0.3"/>
    <row r="10289" customFormat="1" ht="13.5" x14ac:dyDescent="0.3"/>
    <row r="10290" customFormat="1" ht="13.5" x14ac:dyDescent="0.3"/>
    <row r="10291" customFormat="1" ht="13.5" x14ac:dyDescent="0.3"/>
    <row r="10292" customFormat="1" ht="13.5" x14ac:dyDescent="0.3"/>
    <row r="10293" customFormat="1" ht="13.5" x14ac:dyDescent="0.3"/>
    <row r="10294" customFormat="1" ht="13.5" x14ac:dyDescent="0.3"/>
    <row r="10295" customFormat="1" ht="13.5" x14ac:dyDescent="0.3"/>
    <row r="10296" customFormat="1" ht="13.5" x14ac:dyDescent="0.3"/>
    <row r="10297" customFormat="1" ht="13.5" x14ac:dyDescent="0.3"/>
    <row r="10298" customFormat="1" ht="13.5" x14ac:dyDescent="0.3"/>
    <row r="10299" customFormat="1" ht="13.5" x14ac:dyDescent="0.3"/>
    <row r="10300" customFormat="1" ht="13.5" x14ac:dyDescent="0.3"/>
    <row r="10301" customFormat="1" ht="13.5" x14ac:dyDescent="0.3"/>
    <row r="10302" customFormat="1" ht="13.5" x14ac:dyDescent="0.3"/>
    <row r="10303" customFormat="1" ht="13.5" x14ac:dyDescent="0.3"/>
    <row r="10304" customFormat="1" ht="13.5" x14ac:dyDescent="0.3"/>
    <row r="10305" customFormat="1" ht="13.5" x14ac:dyDescent="0.3"/>
    <row r="10306" customFormat="1" ht="13.5" x14ac:dyDescent="0.3"/>
    <row r="10307" customFormat="1" ht="13.5" x14ac:dyDescent="0.3"/>
    <row r="10308" customFormat="1" ht="13.5" x14ac:dyDescent="0.3"/>
    <row r="10309" customFormat="1" ht="13.5" x14ac:dyDescent="0.3"/>
    <row r="10310" customFormat="1" ht="13.5" x14ac:dyDescent="0.3"/>
    <row r="10311" customFormat="1" ht="13.5" x14ac:dyDescent="0.3"/>
    <row r="10312" customFormat="1" ht="13.5" x14ac:dyDescent="0.3"/>
    <row r="10313" customFormat="1" ht="13.5" x14ac:dyDescent="0.3"/>
    <row r="10314" customFormat="1" ht="13.5" x14ac:dyDescent="0.3"/>
    <row r="10315" customFormat="1" ht="13.5" x14ac:dyDescent="0.3"/>
    <row r="10316" customFormat="1" ht="13.5" x14ac:dyDescent="0.3"/>
    <row r="10317" customFormat="1" ht="13.5" x14ac:dyDescent="0.3"/>
    <row r="10318" customFormat="1" ht="13.5" x14ac:dyDescent="0.3"/>
    <row r="10319" customFormat="1" ht="13.5" x14ac:dyDescent="0.3"/>
    <row r="10320" customFormat="1" ht="13.5" x14ac:dyDescent="0.3"/>
    <row r="10321" customFormat="1" ht="13.5" x14ac:dyDescent="0.3"/>
    <row r="10322" customFormat="1" ht="13.5" x14ac:dyDescent="0.3"/>
    <row r="10323" customFormat="1" ht="13.5" x14ac:dyDescent="0.3"/>
    <row r="10324" customFormat="1" ht="13.5" x14ac:dyDescent="0.3"/>
    <row r="10325" customFormat="1" ht="13.5" x14ac:dyDescent="0.3"/>
    <row r="10326" customFormat="1" ht="13.5" x14ac:dyDescent="0.3"/>
    <row r="10327" customFormat="1" ht="13.5" x14ac:dyDescent="0.3"/>
    <row r="10328" customFormat="1" ht="13.5" x14ac:dyDescent="0.3"/>
    <row r="10329" customFormat="1" ht="13.5" x14ac:dyDescent="0.3"/>
    <row r="10330" customFormat="1" ht="13.5" x14ac:dyDescent="0.3"/>
    <row r="10331" customFormat="1" ht="13.5" x14ac:dyDescent="0.3"/>
    <row r="10332" customFormat="1" ht="13.5" x14ac:dyDescent="0.3"/>
    <row r="10333" customFormat="1" ht="13.5" x14ac:dyDescent="0.3"/>
    <row r="10334" customFormat="1" ht="13.5" x14ac:dyDescent="0.3"/>
    <row r="10335" customFormat="1" ht="13.5" x14ac:dyDescent="0.3"/>
    <row r="10336" customFormat="1" ht="13.5" x14ac:dyDescent="0.3"/>
    <row r="10337" customFormat="1" ht="13.5" x14ac:dyDescent="0.3"/>
    <row r="10338" customFormat="1" ht="13.5" x14ac:dyDescent="0.3"/>
    <row r="10339" customFormat="1" ht="13.5" x14ac:dyDescent="0.3"/>
    <row r="10340" customFormat="1" ht="13.5" x14ac:dyDescent="0.3"/>
    <row r="10341" customFormat="1" ht="13.5" x14ac:dyDescent="0.3"/>
    <row r="10342" customFormat="1" ht="13.5" x14ac:dyDescent="0.3"/>
    <row r="10343" customFormat="1" ht="13.5" x14ac:dyDescent="0.3"/>
    <row r="10344" customFormat="1" ht="13.5" x14ac:dyDescent="0.3"/>
    <row r="10345" customFormat="1" ht="13.5" x14ac:dyDescent="0.3"/>
    <row r="10346" customFormat="1" ht="13.5" x14ac:dyDescent="0.3"/>
    <row r="10347" customFormat="1" ht="13.5" x14ac:dyDescent="0.3"/>
    <row r="10348" customFormat="1" ht="13.5" x14ac:dyDescent="0.3"/>
    <row r="10349" customFormat="1" ht="13.5" x14ac:dyDescent="0.3"/>
    <row r="10350" customFormat="1" ht="13.5" x14ac:dyDescent="0.3"/>
    <row r="10351" customFormat="1" ht="13.5" x14ac:dyDescent="0.3"/>
    <row r="10352" customFormat="1" ht="13.5" x14ac:dyDescent="0.3"/>
    <row r="10353" customFormat="1" ht="13.5" x14ac:dyDescent="0.3"/>
    <row r="10354" customFormat="1" ht="13.5" x14ac:dyDescent="0.3"/>
    <row r="10355" customFormat="1" ht="13.5" x14ac:dyDescent="0.3"/>
    <row r="10356" customFormat="1" ht="13.5" x14ac:dyDescent="0.3"/>
    <row r="10357" customFormat="1" ht="13.5" x14ac:dyDescent="0.3"/>
    <row r="10358" customFormat="1" ht="13.5" x14ac:dyDescent="0.3"/>
    <row r="10359" customFormat="1" ht="13.5" x14ac:dyDescent="0.3"/>
    <row r="10360" customFormat="1" ht="13.5" x14ac:dyDescent="0.3"/>
    <row r="10361" customFormat="1" ht="13.5" x14ac:dyDescent="0.3"/>
    <row r="10362" customFormat="1" ht="13.5" x14ac:dyDescent="0.3"/>
    <row r="10363" customFormat="1" ht="13.5" x14ac:dyDescent="0.3"/>
    <row r="10364" customFormat="1" ht="13.5" x14ac:dyDescent="0.3"/>
    <row r="10365" customFormat="1" ht="13.5" x14ac:dyDescent="0.3"/>
    <row r="10366" customFormat="1" ht="13.5" x14ac:dyDescent="0.3"/>
    <row r="10367" customFormat="1" ht="13.5" x14ac:dyDescent="0.3"/>
    <row r="10368" customFormat="1" ht="13.5" x14ac:dyDescent="0.3"/>
    <row r="10369" customFormat="1" ht="13.5" x14ac:dyDescent="0.3"/>
    <row r="10370" customFormat="1" ht="13.5" x14ac:dyDescent="0.3"/>
    <row r="10371" customFormat="1" ht="13.5" x14ac:dyDescent="0.3"/>
    <row r="10372" customFormat="1" ht="13.5" x14ac:dyDescent="0.3"/>
    <row r="10373" customFormat="1" ht="13.5" x14ac:dyDescent="0.3"/>
    <row r="10374" customFormat="1" ht="13.5" x14ac:dyDescent="0.3"/>
    <row r="10375" customFormat="1" ht="13.5" x14ac:dyDescent="0.3"/>
    <row r="10376" customFormat="1" ht="13.5" x14ac:dyDescent="0.3"/>
    <row r="10377" customFormat="1" ht="13.5" x14ac:dyDescent="0.3"/>
    <row r="10378" customFormat="1" ht="13.5" x14ac:dyDescent="0.3"/>
    <row r="10379" customFormat="1" ht="13.5" x14ac:dyDescent="0.3"/>
    <row r="10380" customFormat="1" ht="13.5" x14ac:dyDescent="0.3"/>
    <row r="10381" customFormat="1" ht="13.5" x14ac:dyDescent="0.3"/>
    <row r="10382" customFormat="1" ht="13.5" x14ac:dyDescent="0.3"/>
    <row r="10383" customFormat="1" ht="13.5" x14ac:dyDescent="0.3"/>
    <row r="10384" customFormat="1" ht="13.5" x14ac:dyDescent="0.3"/>
    <row r="10385" customFormat="1" ht="13.5" x14ac:dyDescent="0.3"/>
    <row r="10386" customFormat="1" ht="13.5" x14ac:dyDescent="0.3"/>
    <row r="10387" customFormat="1" ht="13.5" x14ac:dyDescent="0.3"/>
    <row r="10388" customFormat="1" ht="13.5" x14ac:dyDescent="0.3"/>
    <row r="10389" customFormat="1" ht="13.5" x14ac:dyDescent="0.3"/>
    <row r="10390" customFormat="1" ht="13.5" x14ac:dyDescent="0.3"/>
    <row r="10391" customFormat="1" ht="13.5" x14ac:dyDescent="0.3"/>
    <row r="10392" customFormat="1" ht="13.5" x14ac:dyDescent="0.3"/>
    <row r="10393" customFormat="1" ht="13.5" x14ac:dyDescent="0.3"/>
    <row r="10394" customFormat="1" ht="13.5" x14ac:dyDescent="0.3"/>
    <row r="10395" customFormat="1" ht="13.5" x14ac:dyDescent="0.3"/>
    <row r="10396" customFormat="1" ht="13.5" x14ac:dyDescent="0.3"/>
    <row r="10397" customFormat="1" ht="13.5" x14ac:dyDescent="0.3"/>
    <row r="10398" customFormat="1" ht="13.5" x14ac:dyDescent="0.3"/>
    <row r="10399" customFormat="1" ht="13.5" x14ac:dyDescent="0.3"/>
    <row r="10400" customFormat="1" ht="13.5" x14ac:dyDescent="0.3"/>
    <row r="10401" customFormat="1" ht="13.5" x14ac:dyDescent="0.3"/>
    <row r="10402" customFormat="1" ht="13.5" x14ac:dyDescent="0.3"/>
    <row r="10403" customFormat="1" ht="13.5" x14ac:dyDescent="0.3"/>
    <row r="10404" customFormat="1" ht="13.5" x14ac:dyDescent="0.3"/>
    <row r="10405" customFormat="1" ht="13.5" x14ac:dyDescent="0.3"/>
    <row r="10406" customFormat="1" ht="13.5" x14ac:dyDescent="0.3"/>
    <row r="10407" customFormat="1" ht="13.5" x14ac:dyDescent="0.3"/>
    <row r="10408" customFormat="1" ht="13.5" x14ac:dyDescent="0.3"/>
    <row r="10409" customFormat="1" ht="13.5" x14ac:dyDescent="0.3"/>
    <row r="10410" customFormat="1" ht="13.5" x14ac:dyDescent="0.3"/>
    <row r="10411" customFormat="1" ht="13.5" x14ac:dyDescent="0.3"/>
    <row r="10412" customFormat="1" ht="13.5" x14ac:dyDescent="0.3"/>
    <row r="10413" customFormat="1" ht="13.5" x14ac:dyDescent="0.3"/>
    <row r="10414" customFormat="1" ht="13.5" x14ac:dyDescent="0.3"/>
    <row r="10415" customFormat="1" ht="13.5" x14ac:dyDescent="0.3"/>
    <row r="10416" customFormat="1" ht="13.5" x14ac:dyDescent="0.3"/>
    <row r="10417" customFormat="1" ht="13.5" x14ac:dyDescent="0.3"/>
    <row r="10418" customFormat="1" ht="13.5" x14ac:dyDescent="0.3"/>
    <row r="10419" customFormat="1" ht="13.5" x14ac:dyDescent="0.3"/>
    <row r="10420" customFormat="1" ht="13.5" x14ac:dyDescent="0.3"/>
    <row r="10421" customFormat="1" ht="13.5" x14ac:dyDescent="0.3"/>
    <row r="10422" customFormat="1" ht="13.5" x14ac:dyDescent="0.3"/>
    <row r="10423" customFormat="1" ht="13.5" x14ac:dyDescent="0.3"/>
    <row r="10424" customFormat="1" ht="13.5" x14ac:dyDescent="0.3"/>
    <row r="10425" customFormat="1" ht="13.5" x14ac:dyDescent="0.3"/>
    <row r="10426" customFormat="1" ht="13.5" x14ac:dyDescent="0.3"/>
    <row r="10427" customFormat="1" ht="13.5" x14ac:dyDescent="0.3"/>
    <row r="10428" customFormat="1" ht="13.5" x14ac:dyDescent="0.3"/>
    <row r="10429" customFormat="1" ht="13.5" x14ac:dyDescent="0.3"/>
    <row r="10430" customFormat="1" ht="13.5" x14ac:dyDescent="0.3"/>
    <row r="10431" customFormat="1" ht="13.5" x14ac:dyDescent="0.3"/>
    <row r="10432" customFormat="1" ht="13.5" x14ac:dyDescent="0.3"/>
    <row r="10433" customFormat="1" ht="13.5" x14ac:dyDescent="0.3"/>
    <row r="10434" customFormat="1" ht="13.5" x14ac:dyDescent="0.3"/>
    <row r="10435" customFormat="1" ht="13.5" x14ac:dyDescent="0.3"/>
    <row r="10436" customFormat="1" ht="13.5" x14ac:dyDescent="0.3"/>
    <row r="10437" customFormat="1" ht="13.5" x14ac:dyDescent="0.3"/>
    <row r="10438" customFormat="1" ht="13.5" x14ac:dyDescent="0.3"/>
    <row r="10439" customFormat="1" ht="13.5" x14ac:dyDescent="0.3"/>
    <row r="10440" customFormat="1" ht="13.5" x14ac:dyDescent="0.3"/>
    <row r="10441" customFormat="1" ht="13.5" x14ac:dyDescent="0.3"/>
    <row r="10442" customFormat="1" ht="13.5" x14ac:dyDescent="0.3"/>
    <row r="10443" customFormat="1" ht="13.5" x14ac:dyDescent="0.3"/>
    <row r="10444" customFormat="1" ht="13.5" x14ac:dyDescent="0.3"/>
    <row r="10445" customFormat="1" ht="13.5" x14ac:dyDescent="0.3"/>
    <row r="10446" customFormat="1" ht="13.5" x14ac:dyDescent="0.3"/>
    <row r="10447" customFormat="1" ht="13.5" x14ac:dyDescent="0.3"/>
    <row r="10448" customFormat="1" ht="13.5" x14ac:dyDescent="0.3"/>
    <row r="10449" customFormat="1" ht="13.5" x14ac:dyDescent="0.3"/>
    <row r="10450" customFormat="1" ht="13.5" x14ac:dyDescent="0.3"/>
    <row r="10451" customFormat="1" ht="13.5" x14ac:dyDescent="0.3"/>
    <row r="10452" customFormat="1" ht="13.5" x14ac:dyDescent="0.3"/>
    <row r="10453" customFormat="1" ht="13.5" x14ac:dyDescent="0.3"/>
    <row r="10454" customFormat="1" ht="13.5" x14ac:dyDescent="0.3"/>
    <row r="10455" customFormat="1" ht="13.5" x14ac:dyDescent="0.3"/>
    <row r="10456" customFormat="1" ht="13.5" x14ac:dyDescent="0.3"/>
    <row r="10457" customFormat="1" ht="13.5" x14ac:dyDescent="0.3"/>
    <row r="10458" customFormat="1" ht="13.5" x14ac:dyDescent="0.3"/>
    <row r="10459" customFormat="1" ht="13.5" x14ac:dyDescent="0.3"/>
    <row r="10460" customFormat="1" ht="13.5" x14ac:dyDescent="0.3"/>
    <row r="10461" customFormat="1" ht="13.5" x14ac:dyDescent="0.3"/>
    <row r="10462" customFormat="1" ht="13.5" x14ac:dyDescent="0.3"/>
    <row r="10463" customFormat="1" ht="13.5" x14ac:dyDescent="0.3"/>
    <row r="10464" customFormat="1" ht="13.5" x14ac:dyDescent="0.3"/>
    <row r="10465" customFormat="1" ht="13.5" x14ac:dyDescent="0.3"/>
    <row r="10466" customFormat="1" ht="13.5" x14ac:dyDescent="0.3"/>
    <row r="10467" customFormat="1" ht="13.5" x14ac:dyDescent="0.3"/>
    <row r="10468" customFormat="1" ht="13.5" x14ac:dyDescent="0.3"/>
    <row r="10469" customFormat="1" ht="13.5" x14ac:dyDescent="0.3"/>
    <row r="10470" customFormat="1" ht="13.5" x14ac:dyDescent="0.3"/>
    <row r="10471" customFormat="1" ht="13.5" x14ac:dyDescent="0.3"/>
    <row r="10472" customFormat="1" ht="13.5" x14ac:dyDescent="0.3"/>
    <row r="10473" customFormat="1" ht="13.5" x14ac:dyDescent="0.3"/>
    <row r="10474" customFormat="1" ht="13.5" x14ac:dyDescent="0.3"/>
    <row r="10475" customFormat="1" ht="13.5" x14ac:dyDescent="0.3"/>
    <row r="10476" customFormat="1" ht="13.5" x14ac:dyDescent="0.3"/>
    <row r="10477" customFormat="1" ht="13.5" x14ac:dyDescent="0.3"/>
    <row r="10478" customFormat="1" ht="13.5" x14ac:dyDescent="0.3"/>
    <row r="10479" customFormat="1" ht="13.5" x14ac:dyDescent="0.3"/>
    <row r="10480" customFormat="1" ht="13.5" x14ac:dyDescent="0.3"/>
    <row r="10481" customFormat="1" ht="13.5" x14ac:dyDescent="0.3"/>
    <row r="10482" customFormat="1" ht="13.5" x14ac:dyDescent="0.3"/>
    <row r="10483" customFormat="1" ht="13.5" x14ac:dyDescent="0.3"/>
    <row r="10484" customFormat="1" ht="13.5" x14ac:dyDescent="0.3"/>
    <row r="10485" customFormat="1" ht="13.5" x14ac:dyDescent="0.3"/>
    <row r="10486" customFormat="1" ht="13.5" x14ac:dyDescent="0.3"/>
    <row r="10487" customFormat="1" ht="13.5" x14ac:dyDescent="0.3"/>
    <row r="10488" customFormat="1" ht="13.5" x14ac:dyDescent="0.3"/>
    <row r="10489" customFormat="1" ht="13.5" x14ac:dyDescent="0.3"/>
    <row r="10490" customFormat="1" ht="13.5" x14ac:dyDescent="0.3"/>
    <row r="10491" customFormat="1" ht="13.5" x14ac:dyDescent="0.3"/>
    <row r="10492" customFormat="1" ht="13.5" x14ac:dyDescent="0.3"/>
    <row r="10493" customFormat="1" ht="13.5" x14ac:dyDescent="0.3"/>
    <row r="10494" customFormat="1" ht="13.5" x14ac:dyDescent="0.3"/>
    <row r="10495" customFormat="1" ht="13.5" x14ac:dyDescent="0.3"/>
    <row r="10496" customFormat="1" ht="13.5" x14ac:dyDescent="0.3"/>
    <row r="10497" customFormat="1" ht="13.5" x14ac:dyDescent="0.3"/>
    <row r="10498" customFormat="1" ht="13.5" x14ac:dyDescent="0.3"/>
    <row r="10499" customFormat="1" ht="13.5" x14ac:dyDescent="0.3"/>
    <row r="10500" customFormat="1" ht="13.5" x14ac:dyDescent="0.3"/>
    <row r="10501" customFormat="1" ht="13.5" x14ac:dyDescent="0.3"/>
    <row r="10502" customFormat="1" ht="13.5" x14ac:dyDescent="0.3"/>
    <row r="10503" customFormat="1" ht="13.5" x14ac:dyDescent="0.3"/>
    <row r="10504" customFormat="1" ht="13.5" x14ac:dyDescent="0.3"/>
    <row r="10505" customFormat="1" ht="13.5" x14ac:dyDescent="0.3"/>
    <row r="10506" customFormat="1" ht="13.5" x14ac:dyDescent="0.3"/>
    <row r="10507" customFormat="1" ht="13.5" x14ac:dyDescent="0.3"/>
    <row r="10508" customFormat="1" ht="13.5" x14ac:dyDescent="0.3"/>
    <row r="10509" customFormat="1" ht="13.5" x14ac:dyDescent="0.3"/>
    <row r="10510" customFormat="1" ht="13.5" x14ac:dyDescent="0.3"/>
    <row r="10511" customFormat="1" ht="13.5" x14ac:dyDescent="0.3"/>
    <row r="10512" customFormat="1" ht="13.5" x14ac:dyDescent="0.3"/>
    <row r="10513" customFormat="1" ht="13.5" x14ac:dyDescent="0.3"/>
    <row r="10514" customFormat="1" ht="13.5" x14ac:dyDescent="0.3"/>
    <row r="10515" customFormat="1" ht="13.5" x14ac:dyDescent="0.3"/>
    <row r="10516" customFormat="1" ht="13.5" x14ac:dyDescent="0.3"/>
    <row r="10517" customFormat="1" ht="13.5" x14ac:dyDescent="0.3"/>
    <row r="10518" customFormat="1" ht="13.5" x14ac:dyDescent="0.3"/>
    <row r="10519" customFormat="1" ht="13.5" x14ac:dyDescent="0.3"/>
    <row r="10520" customFormat="1" ht="13.5" x14ac:dyDescent="0.3"/>
    <row r="10521" customFormat="1" ht="13.5" x14ac:dyDescent="0.3"/>
    <row r="10522" customFormat="1" ht="13.5" x14ac:dyDescent="0.3"/>
    <row r="10523" customFormat="1" ht="13.5" x14ac:dyDescent="0.3"/>
    <row r="10524" customFormat="1" ht="13.5" x14ac:dyDescent="0.3"/>
    <row r="10525" customFormat="1" ht="13.5" x14ac:dyDescent="0.3"/>
    <row r="10526" customFormat="1" ht="13.5" x14ac:dyDescent="0.3"/>
    <row r="10527" customFormat="1" ht="13.5" x14ac:dyDescent="0.3"/>
    <row r="10528" customFormat="1" ht="13.5" x14ac:dyDescent="0.3"/>
    <row r="10529" customFormat="1" ht="13.5" x14ac:dyDescent="0.3"/>
    <row r="10530" customFormat="1" ht="13.5" x14ac:dyDescent="0.3"/>
    <row r="10531" customFormat="1" ht="13.5" x14ac:dyDescent="0.3"/>
    <row r="10532" customFormat="1" ht="13.5" x14ac:dyDescent="0.3"/>
    <row r="10533" customFormat="1" ht="13.5" x14ac:dyDescent="0.3"/>
    <row r="10534" customFormat="1" ht="13.5" x14ac:dyDescent="0.3"/>
    <row r="10535" customFormat="1" ht="13.5" x14ac:dyDescent="0.3"/>
    <row r="10536" customFormat="1" ht="13.5" x14ac:dyDescent="0.3"/>
    <row r="10537" customFormat="1" ht="13.5" x14ac:dyDescent="0.3"/>
    <row r="10538" customFormat="1" ht="13.5" x14ac:dyDescent="0.3"/>
    <row r="10539" customFormat="1" ht="13.5" x14ac:dyDescent="0.3"/>
    <row r="10540" customFormat="1" ht="13.5" x14ac:dyDescent="0.3"/>
    <row r="10541" customFormat="1" ht="13.5" x14ac:dyDescent="0.3"/>
    <row r="10542" customFormat="1" ht="13.5" x14ac:dyDescent="0.3"/>
    <row r="10543" customFormat="1" ht="13.5" x14ac:dyDescent="0.3"/>
    <row r="10544" customFormat="1" ht="13.5" x14ac:dyDescent="0.3"/>
    <row r="10545" customFormat="1" ht="13.5" x14ac:dyDescent="0.3"/>
    <row r="10546" customFormat="1" ht="13.5" x14ac:dyDescent="0.3"/>
    <row r="10547" customFormat="1" ht="13.5" x14ac:dyDescent="0.3"/>
    <row r="10548" customFormat="1" ht="13.5" x14ac:dyDescent="0.3"/>
    <row r="10549" customFormat="1" ht="13.5" x14ac:dyDescent="0.3"/>
    <row r="10550" customFormat="1" ht="13.5" x14ac:dyDescent="0.3"/>
    <row r="10551" customFormat="1" ht="13.5" x14ac:dyDescent="0.3"/>
    <row r="10552" customFormat="1" ht="13.5" x14ac:dyDescent="0.3"/>
    <row r="10553" customFormat="1" ht="13.5" x14ac:dyDescent="0.3"/>
    <row r="10554" customFormat="1" ht="13.5" x14ac:dyDescent="0.3"/>
    <row r="10555" customFormat="1" ht="13.5" x14ac:dyDescent="0.3"/>
    <row r="10556" customFormat="1" ht="13.5" x14ac:dyDescent="0.3"/>
    <row r="10557" customFormat="1" ht="13.5" x14ac:dyDescent="0.3"/>
    <row r="10558" customFormat="1" ht="13.5" x14ac:dyDescent="0.3"/>
    <row r="10559" customFormat="1" ht="13.5" x14ac:dyDescent="0.3"/>
    <row r="10560" customFormat="1" ht="13.5" x14ac:dyDescent="0.3"/>
    <row r="10561" customFormat="1" ht="13.5" x14ac:dyDescent="0.3"/>
    <row r="10562" customFormat="1" ht="13.5" x14ac:dyDescent="0.3"/>
    <row r="10563" customFormat="1" ht="13.5" x14ac:dyDescent="0.3"/>
    <row r="10564" customFormat="1" ht="13.5" x14ac:dyDescent="0.3"/>
    <row r="10565" customFormat="1" ht="13.5" x14ac:dyDescent="0.3"/>
    <row r="10566" customFormat="1" ht="13.5" x14ac:dyDescent="0.3"/>
    <row r="10567" customFormat="1" ht="13.5" x14ac:dyDescent="0.3"/>
    <row r="10568" customFormat="1" ht="13.5" x14ac:dyDescent="0.3"/>
    <row r="10569" customFormat="1" ht="13.5" x14ac:dyDescent="0.3"/>
    <row r="10570" customFormat="1" ht="13.5" x14ac:dyDescent="0.3"/>
    <row r="10571" customFormat="1" ht="13.5" x14ac:dyDescent="0.3"/>
    <row r="10572" customFormat="1" ht="13.5" x14ac:dyDescent="0.3"/>
    <row r="10573" customFormat="1" ht="13.5" x14ac:dyDescent="0.3"/>
    <row r="10574" customFormat="1" ht="13.5" x14ac:dyDescent="0.3"/>
    <row r="10575" customFormat="1" ht="13.5" x14ac:dyDescent="0.3"/>
    <row r="10576" customFormat="1" ht="13.5" x14ac:dyDescent="0.3"/>
    <row r="10577" customFormat="1" ht="13.5" x14ac:dyDescent="0.3"/>
    <row r="10578" customFormat="1" ht="13.5" x14ac:dyDescent="0.3"/>
    <row r="10579" customFormat="1" ht="13.5" x14ac:dyDescent="0.3"/>
    <row r="10580" customFormat="1" ht="13.5" x14ac:dyDescent="0.3"/>
    <row r="10581" customFormat="1" ht="13.5" x14ac:dyDescent="0.3"/>
    <row r="10582" customFormat="1" ht="13.5" x14ac:dyDescent="0.3"/>
    <row r="10583" customFormat="1" ht="13.5" x14ac:dyDescent="0.3"/>
    <row r="10584" customFormat="1" ht="13.5" x14ac:dyDescent="0.3"/>
    <row r="10585" customFormat="1" ht="13.5" x14ac:dyDescent="0.3"/>
    <row r="10586" customFormat="1" ht="13.5" x14ac:dyDescent="0.3"/>
    <row r="10587" customFormat="1" ht="13.5" x14ac:dyDescent="0.3"/>
    <row r="10588" customFormat="1" ht="13.5" x14ac:dyDescent="0.3"/>
    <row r="10589" customFormat="1" ht="13.5" x14ac:dyDescent="0.3"/>
    <row r="10590" customFormat="1" ht="13.5" x14ac:dyDescent="0.3"/>
    <row r="10591" customFormat="1" ht="13.5" x14ac:dyDescent="0.3"/>
    <row r="10592" customFormat="1" ht="13.5" x14ac:dyDescent="0.3"/>
    <row r="10593" customFormat="1" ht="13.5" x14ac:dyDescent="0.3"/>
    <row r="10594" customFormat="1" ht="13.5" x14ac:dyDescent="0.3"/>
    <row r="10595" customFormat="1" ht="13.5" x14ac:dyDescent="0.3"/>
    <row r="10596" customFormat="1" ht="13.5" x14ac:dyDescent="0.3"/>
    <row r="10597" customFormat="1" ht="13.5" x14ac:dyDescent="0.3"/>
    <row r="10598" customFormat="1" ht="13.5" x14ac:dyDescent="0.3"/>
    <row r="10599" customFormat="1" ht="13.5" x14ac:dyDescent="0.3"/>
    <row r="10600" customFormat="1" ht="13.5" x14ac:dyDescent="0.3"/>
    <row r="10601" customFormat="1" ht="13.5" x14ac:dyDescent="0.3"/>
    <row r="10602" customFormat="1" ht="13.5" x14ac:dyDescent="0.3"/>
    <row r="10603" customFormat="1" ht="13.5" x14ac:dyDescent="0.3"/>
    <row r="10604" customFormat="1" ht="13.5" x14ac:dyDescent="0.3"/>
    <row r="10605" customFormat="1" ht="13.5" x14ac:dyDescent="0.3"/>
    <row r="10606" customFormat="1" ht="13.5" x14ac:dyDescent="0.3"/>
    <row r="10607" customFormat="1" ht="13.5" x14ac:dyDescent="0.3"/>
    <row r="10608" customFormat="1" ht="13.5" x14ac:dyDescent="0.3"/>
    <row r="10609" customFormat="1" ht="13.5" x14ac:dyDescent="0.3"/>
    <row r="10610" customFormat="1" ht="13.5" x14ac:dyDescent="0.3"/>
    <row r="10611" customFormat="1" ht="13.5" x14ac:dyDescent="0.3"/>
    <row r="10612" customFormat="1" ht="13.5" x14ac:dyDescent="0.3"/>
    <row r="10613" customFormat="1" ht="13.5" x14ac:dyDescent="0.3"/>
    <row r="10614" customFormat="1" ht="13.5" x14ac:dyDescent="0.3"/>
    <row r="10615" customFormat="1" ht="13.5" x14ac:dyDescent="0.3"/>
    <row r="10616" customFormat="1" ht="13.5" x14ac:dyDescent="0.3"/>
    <row r="10617" customFormat="1" ht="13.5" x14ac:dyDescent="0.3"/>
    <row r="10618" customFormat="1" ht="13.5" x14ac:dyDescent="0.3"/>
    <row r="10619" customFormat="1" ht="13.5" x14ac:dyDescent="0.3"/>
    <row r="10620" customFormat="1" ht="13.5" x14ac:dyDescent="0.3"/>
    <row r="10621" customFormat="1" ht="13.5" x14ac:dyDescent="0.3"/>
    <row r="10622" customFormat="1" ht="13.5" x14ac:dyDescent="0.3"/>
    <row r="10623" customFormat="1" ht="13.5" x14ac:dyDescent="0.3"/>
    <row r="10624" customFormat="1" ht="13.5" x14ac:dyDescent="0.3"/>
    <row r="10625" customFormat="1" ht="13.5" x14ac:dyDescent="0.3"/>
    <row r="10626" customFormat="1" ht="13.5" x14ac:dyDescent="0.3"/>
    <row r="10627" customFormat="1" ht="13.5" x14ac:dyDescent="0.3"/>
    <row r="10628" customFormat="1" ht="13.5" x14ac:dyDescent="0.3"/>
    <row r="10629" customFormat="1" ht="13.5" x14ac:dyDescent="0.3"/>
    <row r="10630" customFormat="1" ht="13.5" x14ac:dyDescent="0.3"/>
    <row r="10631" customFormat="1" ht="13.5" x14ac:dyDescent="0.3"/>
    <row r="10632" customFormat="1" ht="13.5" x14ac:dyDescent="0.3"/>
    <row r="10633" customFormat="1" ht="13.5" x14ac:dyDescent="0.3"/>
    <row r="10634" customFormat="1" ht="13.5" x14ac:dyDescent="0.3"/>
    <row r="10635" customFormat="1" ht="13.5" x14ac:dyDescent="0.3"/>
    <row r="10636" customFormat="1" ht="13.5" x14ac:dyDescent="0.3"/>
    <row r="10637" customFormat="1" ht="13.5" x14ac:dyDescent="0.3"/>
    <row r="10638" customFormat="1" ht="13.5" x14ac:dyDescent="0.3"/>
    <row r="10639" customFormat="1" ht="13.5" x14ac:dyDescent="0.3"/>
    <row r="10640" customFormat="1" ht="13.5" x14ac:dyDescent="0.3"/>
    <row r="10641" customFormat="1" ht="13.5" x14ac:dyDescent="0.3"/>
    <row r="10642" customFormat="1" ht="13.5" x14ac:dyDescent="0.3"/>
    <row r="10643" customFormat="1" ht="13.5" x14ac:dyDescent="0.3"/>
    <row r="10644" customFormat="1" ht="13.5" x14ac:dyDescent="0.3"/>
    <row r="10645" customFormat="1" ht="13.5" x14ac:dyDescent="0.3"/>
    <row r="10646" customFormat="1" ht="13.5" x14ac:dyDescent="0.3"/>
    <row r="10647" customFormat="1" ht="13.5" x14ac:dyDescent="0.3"/>
    <row r="10648" customFormat="1" ht="13.5" x14ac:dyDescent="0.3"/>
    <row r="10649" customFormat="1" ht="13.5" x14ac:dyDescent="0.3"/>
    <row r="10650" customFormat="1" ht="13.5" x14ac:dyDescent="0.3"/>
    <row r="10651" customFormat="1" ht="13.5" x14ac:dyDescent="0.3"/>
    <row r="10652" customFormat="1" ht="13.5" x14ac:dyDescent="0.3"/>
    <row r="10653" customFormat="1" ht="13.5" x14ac:dyDescent="0.3"/>
    <row r="10654" customFormat="1" ht="13.5" x14ac:dyDescent="0.3"/>
    <row r="10655" customFormat="1" ht="13.5" x14ac:dyDescent="0.3"/>
    <row r="10656" customFormat="1" ht="13.5" x14ac:dyDescent="0.3"/>
    <row r="10657" customFormat="1" ht="13.5" x14ac:dyDescent="0.3"/>
    <row r="10658" customFormat="1" ht="13.5" x14ac:dyDescent="0.3"/>
    <row r="10659" customFormat="1" ht="13.5" x14ac:dyDescent="0.3"/>
    <row r="10660" customFormat="1" ht="13.5" x14ac:dyDescent="0.3"/>
    <row r="10661" customFormat="1" ht="13.5" x14ac:dyDescent="0.3"/>
    <row r="10662" customFormat="1" ht="13.5" x14ac:dyDescent="0.3"/>
    <row r="10663" customFormat="1" ht="13.5" x14ac:dyDescent="0.3"/>
    <row r="10664" customFormat="1" ht="13.5" x14ac:dyDescent="0.3"/>
    <row r="10665" customFormat="1" ht="13.5" x14ac:dyDescent="0.3"/>
    <row r="10666" customFormat="1" ht="13.5" x14ac:dyDescent="0.3"/>
    <row r="10667" customFormat="1" ht="13.5" x14ac:dyDescent="0.3"/>
    <row r="10668" customFormat="1" ht="13.5" x14ac:dyDescent="0.3"/>
    <row r="10669" customFormat="1" ht="13.5" x14ac:dyDescent="0.3"/>
    <row r="10670" customFormat="1" ht="13.5" x14ac:dyDescent="0.3"/>
    <row r="10671" customFormat="1" ht="13.5" x14ac:dyDescent="0.3"/>
    <row r="10672" customFormat="1" ht="13.5" x14ac:dyDescent="0.3"/>
    <row r="10673" customFormat="1" ht="13.5" x14ac:dyDescent="0.3"/>
    <row r="10674" customFormat="1" ht="13.5" x14ac:dyDescent="0.3"/>
    <row r="10675" customFormat="1" ht="13.5" x14ac:dyDescent="0.3"/>
    <row r="10676" customFormat="1" ht="13.5" x14ac:dyDescent="0.3"/>
    <row r="10677" customFormat="1" ht="13.5" x14ac:dyDescent="0.3"/>
    <row r="10678" customFormat="1" ht="13.5" x14ac:dyDescent="0.3"/>
    <row r="10679" customFormat="1" ht="13.5" x14ac:dyDescent="0.3"/>
    <row r="10680" customFormat="1" ht="13.5" x14ac:dyDescent="0.3"/>
    <row r="10681" customFormat="1" ht="13.5" x14ac:dyDescent="0.3"/>
    <row r="10682" customFormat="1" ht="13.5" x14ac:dyDescent="0.3"/>
    <row r="10683" customFormat="1" ht="13.5" x14ac:dyDescent="0.3"/>
    <row r="10684" customFormat="1" ht="13.5" x14ac:dyDescent="0.3"/>
    <row r="10685" customFormat="1" ht="13.5" x14ac:dyDescent="0.3"/>
    <row r="10686" customFormat="1" ht="13.5" x14ac:dyDescent="0.3"/>
    <row r="10687" customFormat="1" ht="13.5" x14ac:dyDescent="0.3"/>
    <row r="10688" customFormat="1" ht="13.5" x14ac:dyDescent="0.3"/>
    <row r="10689" customFormat="1" ht="13.5" x14ac:dyDescent="0.3"/>
    <row r="10690" customFormat="1" ht="13.5" x14ac:dyDescent="0.3"/>
    <row r="10691" customFormat="1" ht="13.5" x14ac:dyDescent="0.3"/>
    <row r="10692" customFormat="1" ht="13.5" x14ac:dyDescent="0.3"/>
    <row r="10693" customFormat="1" ht="13.5" x14ac:dyDescent="0.3"/>
    <row r="10694" customFormat="1" ht="13.5" x14ac:dyDescent="0.3"/>
    <row r="10695" customFormat="1" ht="13.5" x14ac:dyDescent="0.3"/>
    <row r="10696" customFormat="1" ht="13.5" x14ac:dyDescent="0.3"/>
    <row r="10697" customFormat="1" ht="13.5" x14ac:dyDescent="0.3"/>
    <row r="10698" customFormat="1" ht="13.5" x14ac:dyDescent="0.3"/>
    <row r="10699" customFormat="1" ht="13.5" x14ac:dyDescent="0.3"/>
    <row r="10700" customFormat="1" ht="13.5" x14ac:dyDescent="0.3"/>
    <row r="10701" customFormat="1" ht="13.5" x14ac:dyDescent="0.3"/>
    <row r="10702" customFormat="1" ht="13.5" x14ac:dyDescent="0.3"/>
    <row r="10703" customFormat="1" ht="13.5" x14ac:dyDescent="0.3"/>
    <row r="10704" customFormat="1" ht="13.5" x14ac:dyDescent="0.3"/>
    <row r="10705" customFormat="1" ht="13.5" x14ac:dyDescent="0.3"/>
    <row r="10706" customFormat="1" ht="13.5" x14ac:dyDescent="0.3"/>
    <row r="10707" customFormat="1" ht="13.5" x14ac:dyDescent="0.3"/>
    <row r="10708" customFormat="1" ht="13.5" x14ac:dyDescent="0.3"/>
    <row r="10709" customFormat="1" ht="13.5" x14ac:dyDescent="0.3"/>
    <row r="10710" customFormat="1" ht="13.5" x14ac:dyDescent="0.3"/>
    <row r="10711" customFormat="1" ht="13.5" x14ac:dyDescent="0.3"/>
    <row r="10712" customFormat="1" ht="13.5" x14ac:dyDescent="0.3"/>
    <row r="10713" customFormat="1" ht="13.5" x14ac:dyDescent="0.3"/>
    <row r="10714" customFormat="1" ht="13.5" x14ac:dyDescent="0.3"/>
    <row r="10715" customFormat="1" ht="13.5" x14ac:dyDescent="0.3"/>
    <row r="10716" customFormat="1" ht="13.5" x14ac:dyDescent="0.3"/>
    <row r="10717" customFormat="1" ht="13.5" x14ac:dyDescent="0.3"/>
    <row r="10718" customFormat="1" ht="13.5" x14ac:dyDescent="0.3"/>
    <row r="10719" customFormat="1" ht="13.5" x14ac:dyDescent="0.3"/>
    <row r="10720" customFormat="1" ht="13.5" x14ac:dyDescent="0.3"/>
    <row r="10721" customFormat="1" ht="13.5" x14ac:dyDescent="0.3"/>
    <row r="10722" customFormat="1" ht="13.5" x14ac:dyDescent="0.3"/>
    <row r="10723" customFormat="1" ht="13.5" x14ac:dyDescent="0.3"/>
    <row r="10724" customFormat="1" ht="13.5" x14ac:dyDescent="0.3"/>
    <row r="10725" customFormat="1" ht="13.5" x14ac:dyDescent="0.3"/>
    <row r="10726" customFormat="1" ht="13.5" x14ac:dyDescent="0.3"/>
    <row r="10727" customFormat="1" ht="13.5" x14ac:dyDescent="0.3"/>
    <row r="10728" customFormat="1" ht="13.5" x14ac:dyDescent="0.3"/>
    <row r="10729" customFormat="1" ht="13.5" x14ac:dyDescent="0.3"/>
    <row r="10730" customFormat="1" ht="13.5" x14ac:dyDescent="0.3"/>
    <row r="10731" customFormat="1" ht="13.5" x14ac:dyDescent="0.3"/>
    <row r="10732" customFormat="1" ht="13.5" x14ac:dyDescent="0.3"/>
    <row r="10733" customFormat="1" ht="13.5" x14ac:dyDescent="0.3"/>
    <row r="10734" customFormat="1" ht="13.5" x14ac:dyDescent="0.3"/>
    <row r="10735" customFormat="1" ht="13.5" x14ac:dyDescent="0.3"/>
    <row r="10736" customFormat="1" ht="13.5" x14ac:dyDescent="0.3"/>
    <row r="10737" customFormat="1" ht="13.5" x14ac:dyDescent="0.3"/>
    <row r="10738" customFormat="1" ht="13.5" x14ac:dyDescent="0.3"/>
    <row r="10739" customFormat="1" ht="13.5" x14ac:dyDescent="0.3"/>
    <row r="10740" customFormat="1" ht="13.5" x14ac:dyDescent="0.3"/>
    <row r="10741" customFormat="1" ht="13.5" x14ac:dyDescent="0.3"/>
    <row r="10742" customFormat="1" ht="13.5" x14ac:dyDescent="0.3"/>
    <row r="10743" customFormat="1" ht="13.5" x14ac:dyDescent="0.3"/>
    <row r="10744" customFormat="1" ht="13.5" x14ac:dyDescent="0.3"/>
    <row r="10745" customFormat="1" ht="13.5" x14ac:dyDescent="0.3"/>
    <row r="10746" customFormat="1" ht="13.5" x14ac:dyDescent="0.3"/>
    <row r="10747" customFormat="1" ht="13.5" x14ac:dyDescent="0.3"/>
    <row r="10748" customFormat="1" ht="13.5" x14ac:dyDescent="0.3"/>
    <row r="10749" customFormat="1" ht="13.5" x14ac:dyDescent="0.3"/>
    <row r="10750" customFormat="1" ht="13.5" x14ac:dyDescent="0.3"/>
    <row r="10751" customFormat="1" ht="13.5" x14ac:dyDescent="0.3"/>
    <row r="10752" customFormat="1" ht="13.5" x14ac:dyDescent="0.3"/>
    <row r="10753" customFormat="1" ht="13.5" x14ac:dyDescent="0.3"/>
    <row r="10754" customFormat="1" ht="13.5" x14ac:dyDescent="0.3"/>
    <row r="10755" customFormat="1" ht="13.5" x14ac:dyDescent="0.3"/>
    <row r="10756" customFormat="1" ht="13.5" x14ac:dyDescent="0.3"/>
    <row r="10757" customFormat="1" ht="13.5" x14ac:dyDescent="0.3"/>
    <row r="10758" customFormat="1" ht="13.5" x14ac:dyDescent="0.3"/>
    <row r="10759" customFormat="1" ht="13.5" x14ac:dyDescent="0.3"/>
    <row r="10760" customFormat="1" ht="13.5" x14ac:dyDescent="0.3"/>
    <row r="10761" customFormat="1" ht="13.5" x14ac:dyDescent="0.3"/>
    <row r="10762" customFormat="1" ht="13.5" x14ac:dyDescent="0.3"/>
    <row r="10763" customFormat="1" ht="13.5" x14ac:dyDescent="0.3"/>
    <row r="10764" customFormat="1" ht="13.5" x14ac:dyDescent="0.3"/>
    <row r="10765" customFormat="1" ht="13.5" x14ac:dyDescent="0.3"/>
    <row r="10766" customFormat="1" ht="13.5" x14ac:dyDescent="0.3"/>
    <row r="10767" customFormat="1" ht="13.5" x14ac:dyDescent="0.3"/>
    <row r="10768" customFormat="1" ht="13.5" x14ac:dyDescent="0.3"/>
    <row r="10769" customFormat="1" ht="13.5" x14ac:dyDescent="0.3"/>
    <row r="10770" customFormat="1" ht="13.5" x14ac:dyDescent="0.3"/>
    <row r="10771" customFormat="1" ht="13.5" x14ac:dyDescent="0.3"/>
    <row r="10772" customFormat="1" ht="13.5" x14ac:dyDescent="0.3"/>
    <row r="10773" customFormat="1" ht="13.5" x14ac:dyDescent="0.3"/>
    <row r="10774" customFormat="1" ht="13.5" x14ac:dyDescent="0.3"/>
    <row r="10775" customFormat="1" ht="13.5" x14ac:dyDescent="0.3"/>
    <row r="10776" customFormat="1" ht="13.5" x14ac:dyDescent="0.3"/>
    <row r="10777" customFormat="1" ht="13.5" x14ac:dyDescent="0.3"/>
    <row r="10778" customFormat="1" ht="13.5" x14ac:dyDescent="0.3"/>
    <row r="10779" customFormat="1" ht="13.5" x14ac:dyDescent="0.3"/>
    <row r="10780" customFormat="1" ht="13.5" x14ac:dyDescent="0.3"/>
    <row r="10781" customFormat="1" ht="13.5" x14ac:dyDescent="0.3"/>
    <row r="10782" customFormat="1" ht="13.5" x14ac:dyDescent="0.3"/>
    <row r="10783" customFormat="1" ht="13.5" x14ac:dyDescent="0.3"/>
    <row r="10784" customFormat="1" ht="13.5" x14ac:dyDescent="0.3"/>
    <row r="10785" customFormat="1" ht="13.5" x14ac:dyDescent="0.3"/>
    <row r="10786" customFormat="1" ht="13.5" x14ac:dyDescent="0.3"/>
    <row r="10787" customFormat="1" ht="13.5" x14ac:dyDescent="0.3"/>
    <row r="10788" customFormat="1" ht="13.5" x14ac:dyDescent="0.3"/>
    <row r="10789" customFormat="1" ht="13.5" x14ac:dyDescent="0.3"/>
    <row r="10790" customFormat="1" ht="13.5" x14ac:dyDescent="0.3"/>
    <row r="10791" customFormat="1" ht="13.5" x14ac:dyDescent="0.3"/>
    <row r="10792" customFormat="1" ht="13.5" x14ac:dyDescent="0.3"/>
    <row r="10793" customFormat="1" ht="13.5" x14ac:dyDescent="0.3"/>
    <row r="10794" customFormat="1" ht="13.5" x14ac:dyDescent="0.3"/>
    <row r="10795" customFormat="1" ht="13.5" x14ac:dyDescent="0.3"/>
    <row r="10796" customFormat="1" ht="13.5" x14ac:dyDescent="0.3"/>
    <row r="10797" customFormat="1" ht="13.5" x14ac:dyDescent="0.3"/>
    <row r="10798" customFormat="1" ht="13.5" x14ac:dyDescent="0.3"/>
    <row r="10799" customFormat="1" ht="13.5" x14ac:dyDescent="0.3"/>
    <row r="10800" customFormat="1" ht="13.5" x14ac:dyDescent="0.3"/>
    <row r="10801" customFormat="1" ht="13.5" x14ac:dyDescent="0.3"/>
    <row r="10802" customFormat="1" ht="13.5" x14ac:dyDescent="0.3"/>
    <row r="10803" customFormat="1" ht="13.5" x14ac:dyDescent="0.3"/>
    <row r="10804" customFormat="1" ht="13.5" x14ac:dyDescent="0.3"/>
    <row r="10805" customFormat="1" ht="13.5" x14ac:dyDescent="0.3"/>
    <row r="10806" customFormat="1" ht="13.5" x14ac:dyDescent="0.3"/>
    <row r="10807" customFormat="1" ht="13.5" x14ac:dyDescent="0.3"/>
    <row r="10808" customFormat="1" ht="13.5" x14ac:dyDescent="0.3"/>
    <row r="10809" customFormat="1" ht="13.5" x14ac:dyDescent="0.3"/>
    <row r="10810" customFormat="1" ht="13.5" x14ac:dyDescent="0.3"/>
    <row r="10811" customFormat="1" ht="13.5" x14ac:dyDescent="0.3"/>
    <row r="10812" customFormat="1" ht="13.5" x14ac:dyDescent="0.3"/>
    <row r="10813" customFormat="1" ht="13.5" x14ac:dyDescent="0.3"/>
    <row r="10814" customFormat="1" ht="13.5" x14ac:dyDescent="0.3"/>
    <row r="10815" customFormat="1" ht="13.5" x14ac:dyDescent="0.3"/>
    <row r="10816" customFormat="1" ht="13.5" x14ac:dyDescent="0.3"/>
    <row r="10817" customFormat="1" ht="13.5" x14ac:dyDescent="0.3"/>
    <row r="10818" customFormat="1" ht="13.5" x14ac:dyDescent="0.3"/>
    <row r="10819" customFormat="1" ht="13.5" x14ac:dyDescent="0.3"/>
    <row r="10820" customFormat="1" ht="13.5" x14ac:dyDescent="0.3"/>
    <row r="10821" customFormat="1" ht="13.5" x14ac:dyDescent="0.3"/>
    <row r="10822" customFormat="1" ht="13.5" x14ac:dyDescent="0.3"/>
    <row r="10823" customFormat="1" ht="13.5" x14ac:dyDescent="0.3"/>
    <row r="10824" customFormat="1" ht="13.5" x14ac:dyDescent="0.3"/>
    <row r="10825" customFormat="1" ht="13.5" x14ac:dyDescent="0.3"/>
    <row r="10826" customFormat="1" ht="13.5" x14ac:dyDescent="0.3"/>
    <row r="10827" customFormat="1" ht="13.5" x14ac:dyDescent="0.3"/>
    <row r="10828" customFormat="1" ht="13.5" x14ac:dyDescent="0.3"/>
    <row r="10829" customFormat="1" ht="13.5" x14ac:dyDescent="0.3"/>
    <row r="10830" customFormat="1" ht="13.5" x14ac:dyDescent="0.3"/>
    <row r="10831" customFormat="1" ht="13.5" x14ac:dyDescent="0.3"/>
    <row r="10832" customFormat="1" ht="13.5" x14ac:dyDescent="0.3"/>
    <row r="10833" customFormat="1" ht="13.5" x14ac:dyDescent="0.3"/>
    <row r="10834" customFormat="1" ht="13.5" x14ac:dyDescent="0.3"/>
    <row r="10835" customFormat="1" ht="13.5" x14ac:dyDescent="0.3"/>
    <row r="10836" customFormat="1" ht="13.5" x14ac:dyDescent="0.3"/>
    <row r="10837" customFormat="1" ht="13.5" x14ac:dyDescent="0.3"/>
    <row r="10838" customFormat="1" ht="13.5" x14ac:dyDescent="0.3"/>
    <row r="10839" customFormat="1" ht="13.5" x14ac:dyDescent="0.3"/>
    <row r="10840" customFormat="1" ht="13.5" x14ac:dyDescent="0.3"/>
    <row r="10841" customFormat="1" ht="13.5" x14ac:dyDescent="0.3"/>
    <row r="10842" customFormat="1" ht="13.5" x14ac:dyDescent="0.3"/>
    <row r="10843" customFormat="1" ht="13.5" x14ac:dyDescent="0.3"/>
    <row r="10844" customFormat="1" ht="13.5" x14ac:dyDescent="0.3"/>
    <row r="10845" customFormat="1" ht="13.5" x14ac:dyDescent="0.3"/>
    <row r="10846" customFormat="1" ht="13.5" x14ac:dyDescent="0.3"/>
    <row r="10847" customFormat="1" ht="13.5" x14ac:dyDescent="0.3"/>
    <row r="10848" customFormat="1" ht="13.5" x14ac:dyDescent="0.3"/>
    <row r="10849" customFormat="1" ht="13.5" x14ac:dyDescent="0.3"/>
    <row r="10850" customFormat="1" ht="13.5" x14ac:dyDescent="0.3"/>
    <row r="10851" customFormat="1" ht="13.5" x14ac:dyDescent="0.3"/>
    <row r="10852" customFormat="1" ht="13.5" x14ac:dyDescent="0.3"/>
    <row r="10853" customFormat="1" ht="13.5" x14ac:dyDescent="0.3"/>
    <row r="10854" customFormat="1" ht="13.5" x14ac:dyDescent="0.3"/>
    <row r="10855" customFormat="1" ht="13.5" x14ac:dyDescent="0.3"/>
    <row r="10856" customFormat="1" ht="13.5" x14ac:dyDescent="0.3"/>
    <row r="10857" customFormat="1" ht="13.5" x14ac:dyDescent="0.3"/>
    <row r="10858" customFormat="1" ht="13.5" x14ac:dyDescent="0.3"/>
    <row r="10859" customFormat="1" ht="13.5" x14ac:dyDescent="0.3"/>
    <row r="10860" customFormat="1" ht="13.5" x14ac:dyDescent="0.3"/>
    <row r="10861" customFormat="1" ht="13.5" x14ac:dyDescent="0.3"/>
    <row r="10862" customFormat="1" ht="13.5" x14ac:dyDescent="0.3"/>
    <row r="10863" customFormat="1" ht="13.5" x14ac:dyDescent="0.3"/>
    <row r="10864" customFormat="1" ht="13.5" x14ac:dyDescent="0.3"/>
    <row r="10865" customFormat="1" ht="13.5" x14ac:dyDescent="0.3"/>
    <row r="10866" customFormat="1" ht="13.5" x14ac:dyDescent="0.3"/>
    <row r="10867" customFormat="1" ht="13.5" x14ac:dyDescent="0.3"/>
    <row r="10868" customFormat="1" ht="13.5" x14ac:dyDescent="0.3"/>
    <row r="10869" customFormat="1" ht="13.5" x14ac:dyDescent="0.3"/>
    <row r="10870" customFormat="1" ht="13.5" x14ac:dyDescent="0.3"/>
    <row r="10871" customFormat="1" ht="13.5" x14ac:dyDescent="0.3"/>
    <row r="10872" customFormat="1" ht="13.5" x14ac:dyDescent="0.3"/>
    <row r="10873" customFormat="1" ht="13.5" x14ac:dyDescent="0.3"/>
    <row r="10874" customFormat="1" ht="13.5" x14ac:dyDescent="0.3"/>
    <row r="10875" customFormat="1" ht="13.5" x14ac:dyDescent="0.3"/>
    <row r="10876" customFormat="1" ht="13.5" x14ac:dyDescent="0.3"/>
    <row r="10877" customFormat="1" ht="13.5" x14ac:dyDescent="0.3"/>
    <row r="10878" customFormat="1" ht="13.5" x14ac:dyDescent="0.3"/>
    <row r="10879" customFormat="1" ht="13.5" x14ac:dyDescent="0.3"/>
    <row r="10880" customFormat="1" ht="13.5" x14ac:dyDescent="0.3"/>
    <row r="10881" customFormat="1" ht="13.5" x14ac:dyDescent="0.3"/>
    <row r="10882" customFormat="1" ht="13.5" x14ac:dyDescent="0.3"/>
    <row r="10883" customFormat="1" ht="13.5" x14ac:dyDescent="0.3"/>
    <row r="10884" customFormat="1" ht="13.5" x14ac:dyDescent="0.3"/>
    <row r="10885" customFormat="1" ht="13.5" x14ac:dyDescent="0.3"/>
    <row r="10886" customFormat="1" ht="13.5" x14ac:dyDescent="0.3"/>
    <row r="10887" customFormat="1" ht="13.5" x14ac:dyDescent="0.3"/>
    <row r="10888" customFormat="1" ht="13.5" x14ac:dyDescent="0.3"/>
    <row r="10889" customFormat="1" ht="13.5" x14ac:dyDescent="0.3"/>
    <row r="10890" customFormat="1" ht="13.5" x14ac:dyDescent="0.3"/>
    <row r="10891" customFormat="1" ht="13.5" x14ac:dyDescent="0.3"/>
    <row r="10892" customFormat="1" ht="13.5" x14ac:dyDescent="0.3"/>
    <row r="10893" customFormat="1" ht="13.5" x14ac:dyDescent="0.3"/>
    <row r="10894" customFormat="1" ht="13.5" x14ac:dyDescent="0.3"/>
    <row r="10895" customFormat="1" ht="13.5" x14ac:dyDescent="0.3"/>
    <row r="10896" customFormat="1" ht="13.5" x14ac:dyDescent="0.3"/>
    <row r="10897" customFormat="1" ht="13.5" x14ac:dyDescent="0.3"/>
    <row r="10898" customFormat="1" ht="13.5" x14ac:dyDescent="0.3"/>
    <row r="10899" customFormat="1" ht="13.5" x14ac:dyDescent="0.3"/>
    <row r="10900" customFormat="1" ht="13.5" x14ac:dyDescent="0.3"/>
    <row r="10901" customFormat="1" ht="13.5" x14ac:dyDescent="0.3"/>
    <row r="10902" customFormat="1" ht="13.5" x14ac:dyDescent="0.3"/>
    <row r="10903" customFormat="1" ht="13.5" x14ac:dyDescent="0.3"/>
    <row r="10904" customFormat="1" ht="13.5" x14ac:dyDescent="0.3"/>
    <row r="10905" customFormat="1" ht="13.5" x14ac:dyDescent="0.3"/>
    <row r="10906" customFormat="1" ht="13.5" x14ac:dyDescent="0.3"/>
    <row r="10907" customFormat="1" ht="13.5" x14ac:dyDescent="0.3"/>
    <row r="10908" customFormat="1" ht="13.5" x14ac:dyDescent="0.3"/>
    <row r="10909" customFormat="1" ht="13.5" x14ac:dyDescent="0.3"/>
    <row r="10910" customFormat="1" ht="13.5" x14ac:dyDescent="0.3"/>
    <row r="10911" customFormat="1" ht="13.5" x14ac:dyDescent="0.3"/>
    <row r="10912" customFormat="1" ht="13.5" x14ac:dyDescent="0.3"/>
    <row r="10913" customFormat="1" ht="13.5" x14ac:dyDescent="0.3"/>
    <row r="10914" customFormat="1" ht="13.5" x14ac:dyDescent="0.3"/>
    <row r="10915" customFormat="1" ht="13.5" x14ac:dyDescent="0.3"/>
    <row r="10916" customFormat="1" ht="13.5" x14ac:dyDescent="0.3"/>
    <row r="10917" customFormat="1" ht="13.5" x14ac:dyDescent="0.3"/>
    <row r="10918" customFormat="1" ht="13.5" x14ac:dyDescent="0.3"/>
    <row r="10919" customFormat="1" ht="13.5" x14ac:dyDescent="0.3"/>
    <row r="10920" customFormat="1" ht="13.5" x14ac:dyDescent="0.3"/>
    <row r="10921" customFormat="1" ht="13.5" x14ac:dyDescent="0.3"/>
    <row r="10922" customFormat="1" ht="13.5" x14ac:dyDescent="0.3"/>
    <row r="10923" customFormat="1" ht="13.5" x14ac:dyDescent="0.3"/>
    <row r="10924" customFormat="1" ht="13.5" x14ac:dyDescent="0.3"/>
    <row r="10925" customFormat="1" ht="13.5" x14ac:dyDescent="0.3"/>
    <row r="10926" customFormat="1" ht="13.5" x14ac:dyDescent="0.3"/>
    <row r="10927" customFormat="1" ht="13.5" x14ac:dyDescent="0.3"/>
    <row r="10928" customFormat="1" ht="13.5" x14ac:dyDescent="0.3"/>
    <row r="10929" customFormat="1" ht="13.5" x14ac:dyDescent="0.3"/>
    <row r="10930" customFormat="1" ht="13.5" x14ac:dyDescent="0.3"/>
    <row r="10931" customFormat="1" ht="13.5" x14ac:dyDescent="0.3"/>
    <row r="10932" customFormat="1" ht="13.5" x14ac:dyDescent="0.3"/>
    <row r="10933" customFormat="1" ht="13.5" x14ac:dyDescent="0.3"/>
    <row r="10934" customFormat="1" ht="13.5" x14ac:dyDescent="0.3"/>
    <row r="10935" customFormat="1" ht="13.5" x14ac:dyDescent="0.3"/>
    <row r="10936" customFormat="1" ht="13.5" x14ac:dyDescent="0.3"/>
    <row r="10937" customFormat="1" ht="13.5" x14ac:dyDescent="0.3"/>
    <row r="10938" customFormat="1" ht="13.5" x14ac:dyDescent="0.3"/>
    <row r="10939" customFormat="1" ht="13.5" x14ac:dyDescent="0.3"/>
    <row r="10940" customFormat="1" ht="13.5" x14ac:dyDescent="0.3"/>
    <row r="10941" customFormat="1" ht="13.5" x14ac:dyDescent="0.3"/>
    <row r="10942" customFormat="1" ht="13.5" x14ac:dyDescent="0.3"/>
    <row r="10943" customFormat="1" ht="13.5" x14ac:dyDescent="0.3"/>
    <row r="10944" customFormat="1" ht="13.5" x14ac:dyDescent="0.3"/>
    <row r="10945" customFormat="1" ht="13.5" x14ac:dyDescent="0.3"/>
    <row r="10946" customFormat="1" ht="13.5" x14ac:dyDescent="0.3"/>
    <row r="10947" customFormat="1" ht="13.5" x14ac:dyDescent="0.3"/>
    <row r="10948" customFormat="1" ht="13.5" x14ac:dyDescent="0.3"/>
    <row r="10949" customFormat="1" ht="13.5" x14ac:dyDescent="0.3"/>
    <row r="10950" customFormat="1" ht="13.5" x14ac:dyDescent="0.3"/>
    <row r="10951" customFormat="1" ht="13.5" x14ac:dyDescent="0.3"/>
    <row r="10952" customFormat="1" ht="13.5" x14ac:dyDescent="0.3"/>
    <row r="10953" customFormat="1" ht="13.5" x14ac:dyDescent="0.3"/>
    <row r="10954" customFormat="1" ht="13.5" x14ac:dyDescent="0.3"/>
    <row r="10955" customFormat="1" ht="13.5" x14ac:dyDescent="0.3"/>
    <row r="10956" customFormat="1" ht="13.5" x14ac:dyDescent="0.3"/>
    <row r="10957" customFormat="1" ht="13.5" x14ac:dyDescent="0.3"/>
    <row r="10958" customFormat="1" ht="13.5" x14ac:dyDescent="0.3"/>
    <row r="10959" customFormat="1" ht="13.5" x14ac:dyDescent="0.3"/>
    <row r="10960" customFormat="1" ht="13.5" x14ac:dyDescent="0.3"/>
    <row r="10961" customFormat="1" ht="13.5" x14ac:dyDescent="0.3"/>
    <row r="10962" customFormat="1" ht="13.5" x14ac:dyDescent="0.3"/>
    <row r="10963" customFormat="1" ht="13.5" x14ac:dyDescent="0.3"/>
    <row r="10964" customFormat="1" ht="13.5" x14ac:dyDescent="0.3"/>
    <row r="10965" customFormat="1" ht="13.5" x14ac:dyDescent="0.3"/>
    <row r="10966" customFormat="1" ht="13.5" x14ac:dyDescent="0.3"/>
    <row r="10967" customFormat="1" ht="13.5" x14ac:dyDescent="0.3"/>
    <row r="10968" customFormat="1" ht="13.5" x14ac:dyDescent="0.3"/>
    <row r="10969" customFormat="1" ht="13.5" x14ac:dyDescent="0.3"/>
    <row r="10970" customFormat="1" ht="13.5" x14ac:dyDescent="0.3"/>
    <row r="10971" customFormat="1" ht="13.5" x14ac:dyDescent="0.3"/>
    <row r="10972" customFormat="1" ht="13.5" x14ac:dyDescent="0.3"/>
    <row r="10973" customFormat="1" ht="13.5" x14ac:dyDescent="0.3"/>
    <row r="10974" customFormat="1" ht="13.5" x14ac:dyDescent="0.3"/>
    <row r="10975" customFormat="1" ht="13.5" x14ac:dyDescent="0.3"/>
    <row r="10976" customFormat="1" ht="13.5" x14ac:dyDescent="0.3"/>
    <row r="10977" customFormat="1" ht="13.5" x14ac:dyDescent="0.3"/>
    <row r="10978" customFormat="1" ht="13.5" x14ac:dyDescent="0.3"/>
    <row r="10979" customFormat="1" ht="13.5" x14ac:dyDescent="0.3"/>
    <row r="10980" customFormat="1" ht="13.5" x14ac:dyDescent="0.3"/>
    <row r="10981" customFormat="1" ht="13.5" x14ac:dyDescent="0.3"/>
    <row r="10982" customFormat="1" ht="13.5" x14ac:dyDescent="0.3"/>
    <row r="10983" customFormat="1" ht="13.5" x14ac:dyDescent="0.3"/>
    <row r="10984" customFormat="1" ht="13.5" x14ac:dyDescent="0.3"/>
    <row r="10985" customFormat="1" ht="13.5" x14ac:dyDescent="0.3"/>
    <row r="10986" customFormat="1" ht="13.5" x14ac:dyDescent="0.3"/>
    <row r="10987" customFormat="1" ht="13.5" x14ac:dyDescent="0.3"/>
    <row r="10988" customFormat="1" ht="13.5" x14ac:dyDescent="0.3"/>
    <row r="10989" customFormat="1" ht="13.5" x14ac:dyDescent="0.3"/>
    <row r="10990" customFormat="1" ht="13.5" x14ac:dyDescent="0.3"/>
    <row r="10991" customFormat="1" ht="13.5" x14ac:dyDescent="0.3"/>
    <row r="10992" customFormat="1" ht="13.5" x14ac:dyDescent="0.3"/>
    <row r="10993" customFormat="1" ht="13.5" x14ac:dyDescent="0.3"/>
    <row r="10994" customFormat="1" ht="13.5" x14ac:dyDescent="0.3"/>
    <row r="10995" customFormat="1" ht="13.5" x14ac:dyDescent="0.3"/>
    <row r="10996" customFormat="1" ht="13.5" x14ac:dyDescent="0.3"/>
    <row r="10997" customFormat="1" ht="13.5" x14ac:dyDescent="0.3"/>
    <row r="10998" customFormat="1" ht="13.5" x14ac:dyDescent="0.3"/>
    <row r="10999" customFormat="1" ht="13.5" x14ac:dyDescent="0.3"/>
    <row r="11000" customFormat="1" ht="13.5" x14ac:dyDescent="0.3"/>
    <row r="11001" customFormat="1" ht="13.5" x14ac:dyDescent="0.3"/>
    <row r="11002" customFormat="1" ht="13.5" x14ac:dyDescent="0.3"/>
    <row r="11003" customFormat="1" ht="13.5" x14ac:dyDescent="0.3"/>
    <row r="11004" customFormat="1" ht="13.5" x14ac:dyDescent="0.3"/>
    <row r="11005" customFormat="1" ht="13.5" x14ac:dyDescent="0.3"/>
    <row r="11006" customFormat="1" ht="13.5" x14ac:dyDescent="0.3"/>
    <row r="11007" customFormat="1" ht="13.5" x14ac:dyDescent="0.3"/>
    <row r="11008" customFormat="1" ht="13.5" x14ac:dyDescent="0.3"/>
    <row r="11009" customFormat="1" ht="13.5" x14ac:dyDescent="0.3"/>
    <row r="11010" customFormat="1" ht="13.5" x14ac:dyDescent="0.3"/>
    <row r="11011" customFormat="1" ht="13.5" x14ac:dyDescent="0.3"/>
    <row r="11012" customFormat="1" ht="13.5" x14ac:dyDescent="0.3"/>
    <row r="11013" customFormat="1" ht="13.5" x14ac:dyDescent="0.3"/>
    <row r="11014" customFormat="1" ht="13.5" x14ac:dyDescent="0.3"/>
    <row r="11015" customFormat="1" ht="13.5" x14ac:dyDescent="0.3"/>
    <row r="11016" customFormat="1" ht="13.5" x14ac:dyDescent="0.3"/>
    <row r="11017" customFormat="1" ht="13.5" x14ac:dyDescent="0.3"/>
    <row r="11018" customFormat="1" ht="13.5" x14ac:dyDescent="0.3"/>
    <row r="11019" customFormat="1" ht="13.5" x14ac:dyDescent="0.3"/>
    <row r="11020" customFormat="1" ht="13.5" x14ac:dyDescent="0.3"/>
    <row r="11021" customFormat="1" ht="13.5" x14ac:dyDescent="0.3"/>
    <row r="11022" customFormat="1" ht="13.5" x14ac:dyDescent="0.3"/>
    <row r="11023" customFormat="1" ht="13.5" x14ac:dyDescent="0.3"/>
    <row r="11024" customFormat="1" ht="13.5" x14ac:dyDescent="0.3"/>
    <row r="11025" customFormat="1" ht="13.5" x14ac:dyDescent="0.3"/>
    <row r="11026" customFormat="1" ht="13.5" x14ac:dyDescent="0.3"/>
    <row r="11027" customFormat="1" ht="13.5" x14ac:dyDescent="0.3"/>
    <row r="11028" customFormat="1" ht="13.5" x14ac:dyDescent="0.3"/>
    <row r="11029" customFormat="1" ht="13.5" x14ac:dyDescent="0.3"/>
    <row r="11030" customFormat="1" ht="13.5" x14ac:dyDescent="0.3"/>
    <row r="11031" customFormat="1" ht="13.5" x14ac:dyDescent="0.3"/>
    <row r="11032" customFormat="1" ht="13.5" x14ac:dyDescent="0.3"/>
    <row r="11033" customFormat="1" ht="13.5" x14ac:dyDescent="0.3"/>
    <row r="11034" customFormat="1" ht="13.5" x14ac:dyDescent="0.3"/>
    <row r="11035" customFormat="1" ht="13.5" x14ac:dyDescent="0.3"/>
    <row r="11036" customFormat="1" ht="13.5" x14ac:dyDescent="0.3"/>
    <row r="11037" customFormat="1" ht="13.5" x14ac:dyDescent="0.3"/>
    <row r="11038" customFormat="1" ht="13.5" x14ac:dyDescent="0.3"/>
    <row r="11039" customFormat="1" ht="13.5" x14ac:dyDescent="0.3"/>
    <row r="11040" customFormat="1" ht="13.5" x14ac:dyDescent="0.3"/>
    <row r="11041" customFormat="1" ht="13.5" x14ac:dyDescent="0.3"/>
    <row r="11042" customFormat="1" ht="13.5" x14ac:dyDescent="0.3"/>
    <row r="11043" customFormat="1" ht="13.5" x14ac:dyDescent="0.3"/>
    <row r="11044" customFormat="1" ht="13.5" x14ac:dyDescent="0.3"/>
    <row r="11045" customFormat="1" ht="13.5" x14ac:dyDescent="0.3"/>
    <row r="11046" customFormat="1" ht="13.5" x14ac:dyDescent="0.3"/>
    <row r="11047" customFormat="1" ht="13.5" x14ac:dyDescent="0.3"/>
    <row r="11048" customFormat="1" ht="13.5" x14ac:dyDescent="0.3"/>
    <row r="11049" customFormat="1" ht="13.5" x14ac:dyDescent="0.3"/>
    <row r="11050" customFormat="1" ht="13.5" x14ac:dyDescent="0.3"/>
    <row r="11051" customFormat="1" ht="13.5" x14ac:dyDescent="0.3"/>
    <row r="11052" customFormat="1" ht="13.5" x14ac:dyDescent="0.3"/>
    <row r="11053" customFormat="1" ht="13.5" x14ac:dyDescent="0.3"/>
    <row r="11054" customFormat="1" ht="13.5" x14ac:dyDescent="0.3"/>
    <row r="11055" customFormat="1" ht="13.5" x14ac:dyDescent="0.3"/>
    <row r="11056" customFormat="1" ht="13.5" x14ac:dyDescent="0.3"/>
    <row r="11057" customFormat="1" ht="13.5" x14ac:dyDescent="0.3"/>
    <row r="11058" customFormat="1" ht="13.5" x14ac:dyDescent="0.3"/>
    <row r="11059" customFormat="1" ht="13.5" x14ac:dyDescent="0.3"/>
    <row r="11060" customFormat="1" ht="13.5" x14ac:dyDescent="0.3"/>
    <row r="11061" customFormat="1" ht="13.5" x14ac:dyDescent="0.3"/>
    <row r="11062" customFormat="1" ht="13.5" x14ac:dyDescent="0.3"/>
    <row r="11063" customFormat="1" ht="13.5" x14ac:dyDescent="0.3"/>
    <row r="11064" customFormat="1" ht="13.5" x14ac:dyDescent="0.3"/>
    <row r="11065" customFormat="1" ht="13.5" x14ac:dyDescent="0.3"/>
    <row r="11066" customFormat="1" ht="13.5" x14ac:dyDescent="0.3"/>
    <row r="11067" customFormat="1" ht="13.5" x14ac:dyDescent="0.3"/>
    <row r="11068" customFormat="1" ht="13.5" x14ac:dyDescent="0.3"/>
    <row r="11069" customFormat="1" ht="13.5" x14ac:dyDescent="0.3"/>
    <row r="11070" customFormat="1" ht="13.5" x14ac:dyDescent="0.3"/>
    <row r="11071" customFormat="1" ht="13.5" x14ac:dyDescent="0.3"/>
    <row r="11072" customFormat="1" ht="13.5" x14ac:dyDescent="0.3"/>
    <row r="11073" customFormat="1" ht="13.5" x14ac:dyDescent="0.3"/>
    <row r="11074" customFormat="1" ht="13.5" x14ac:dyDescent="0.3"/>
    <row r="11075" customFormat="1" ht="13.5" x14ac:dyDescent="0.3"/>
    <row r="11076" customFormat="1" ht="13.5" x14ac:dyDescent="0.3"/>
    <row r="11077" customFormat="1" ht="13.5" x14ac:dyDescent="0.3"/>
    <row r="11078" customFormat="1" ht="13.5" x14ac:dyDescent="0.3"/>
    <row r="11079" customFormat="1" ht="13.5" x14ac:dyDescent="0.3"/>
    <row r="11080" customFormat="1" ht="13.5" x14ac:dyDescent="0.3"/>
    <row r="11081" customFormat="1" ht="13.5" x14ac:dyDescent="0.3"/>
    <row r="11082" customFormat="1" ht="13.5" x14ac:dyDescent="0.3"/>
    <row r="11083" customFormat="1" ht="13.5" x14ac:dyDescent="0.3"/>
    <row r="11084" customFormat="1" ht="13.5" x14ac:dyDescent="0.3"/>
    <row r="11085" customFormat="1" ht="13.5" x14ac:dyDescent="0.3"/>
    <row r="11086" customFormat="1" ht="13.5" x14ac:dyDescent="0.3"/>
    <row r="11087" customFormat="1" ht="13.5" x14ac:dyDescent="0.3"/>
    <row r="11088" customFormat="1" ht="13.5" x14ac:dyDescent="0.3"/>
    <row r="11089" customFormat="1" ht="13.5" x14ac:dyDescent="0.3"/>
    <row r="11090" customFormat="1" ht="13.5" x14ac:dyDescent="0.3"/>
    <row r="11091" customFormat="1" ht="13.5" x14ac:dyDescent="0.3"/>
    <row r="11092" customFormat="1" ht="13.5" x14ac:dyDescent="0.3"/>
    <row r="11093" customFormat="1" ht="13.5" x14ac:dyDescent="0.3"/>
    <row r="11094" customFormat="1" ht="13.5" x14ac:dyDescent="0.3"/>
    <row r="11095" customFormat="1" ht="13.5" x14ac:dyDescent="0.3"/>
    <row r="11096" customFormat="1" ht="13.5" x14ac:dyDescent="0.3"/>
    <row r="11097" customFormat="1" ht="13.5" x14ac:dyDescent="0.3"/>
    <row r="11098" customFormat="1" ht="13.5" x14ac:dyDescent="0.3"/>
    <row r="11099" customFormat="1" ht="13.5" x14ac:dyDescent="0.3"/>
    <row r="11100" customFormat="1" ht="13.5" x14ac:dyDescent="0.3"/>
    <row r="11101" customFormat="1" ht="13.5" x14ac:dyDescent="0.3"/>
    <row r="11102" customFormat="1" ht="13.5" x14ac:dyDescent="0.3"/>
    <row r="11103" customFormat="1" ht="13.5" x14ac:dyDescent="0.3"/>
    <row r="11104" customFormat="1" ht="13.5" x14ac:dyDescent="0.3"/>
    <row r="11105" customFormat="1" ht="13.5" x14ac:dyDescent="0.3"/>
    <row r="11106" customFormat="1" ht="13.5" x14ac:dyDescent="0.3"/>
    <row r="11107" customFormat="1" ht="13.5" x14ac:dyDescent="0.3"/>
    <row r="11108" customFormat="1" ht="13.5" x14ac:dyDescent="0.3"/>
    <row r="11109" customFormat="1" ht="13.5" x14ac:dyDescent="0.3"/>
    <row r="11110" customFormat="1" ht="13.5" x14ac:dyDescent="0.3"/>
    <row r="11111" customFormat="1" ht="13.5" x14ac:dyDescent="0.3"/>
    <row r="11112" customFormat="1" ht="13.5" x14ac:dyDescent="0.3"/>
    <row r="11113" customFormat="1" ht="13.5" x14ac:dyDescent="0.3"/>
    <row r="11114" customFormat="1" ht="13.5" x14ac:dyDescent="0.3"/>
    <row r="11115" customFormat="1" ht="13.5" x14ac:dyDescent="0.3"/>
    <row r="11116" customFormat="1" ht="13.5" x14ac:dyDescent="0.3"/>
    <row r="11117" customFormat="1" ht="13.5" x14ac:dyDescent="0.3"/>
    <row r="11118" customFormat="1" ht="13.5" x14ac:dyDescent="0.3"/>
    <row r="11119" customFormat="1" ht="13.5" x14ac:dyDescent="0.3"/>
    <row r="11120" customFormat="1" ht="13.5" x14ac:dyDescent="0.3"/>
    <row r="11121" customFormat="1" ht="13.5" x14ac:dyDescent="0.3"/>
    <row r="11122" customFormat="1" ht="13.5" x14ac:dyDescent="0.3"/>
    <row r="11123" customFormat="1" ht="13.5" x14ac:dyDescent="0.3"/>
    <row r="11124" customFormat="1" ht="13.5" x14ac:dyDescent="0.3"/>
    <row r="11125" customFormat="1" ht="13.5" x14ac:dyDescent="0.3"/>
    <row r="11126" customFormat="1" ht="13.5" x14ac:dyDescent="0.3"/>
    <row r="11127" customFormat="1" ht="13.5" x14ac:dyDescent="0.3"/>
    <row r="11128" customFormat="1" ht="13.5" x14ac:dyDescent="0.3"/>
    <row r="11129" customFormat="1" ht="13.5" x14ac:dyDescent="0.3"/>
    <row r="11130" customFormat="1" ht="13.5" x14ac:dyDescent="0.3"/>
    <row r="11131" customFormat="1" ht="13.5" x14ac:dyDescent="0.3"/>
    <row r="11132" customFormat="1" ht="13.5" x14ac:dyDescent="0.3"/>
    <row r="11133" customFormat="1" ht="13.5" x14ac:dyDescent="0.3"/>
    <row r="11134" customFormat="1" ht="13.5" x14ac:dyDescent="0.3"/>
    <row r="11135" customFormat="1" ht="13.5" x14ac:dyDescent="0.3"/>
    <row r="11136" customFormat="1" ht="13.5" x14ac:dyDescent="0.3"/>
    <row r="11137" customFormat="1" ht="13.5" x14ac:dyDescent="0.3"/>
    <row r="11138" customFormat="1" ht="13.5" x14ac:dyDescent="0.3"/>
    <row r="11139" customFormat="1" ht="13.5" x14ac:dyDescent="0.3"/>
    <row r="11140" customFormat="1" ht="13.5" x14ac:dyDescent="0.3"/>
    <row r="11141" customFormat="1" ht="13.5" x14ac:dyDescent="0.3"/>
    <row r="11142" customFormat="1" ht="13.5" x14ac:dyDescent="0.3"/>
    <row r="11143" customFormat="1" ht="13.5" x14ac:dyDescent="0.3"/>
    <row r="11144" customFormat="1" ht="13.5" x14ac:dyDescent="0.3"/>
    <row r="11145" customFormat="1" ht="13.5" x14ac:dyDescent="0.3"/>
    <row r="11146" customFormat="1" ht="13.5" x14ac:dyDescent="0.3"/>
    <row r="11147" customFormat="1" ht="13.5" x14ac:dyDescent="0.3"/>
    <row r="11148" customFormat="1" ht="13.5" x14ac:dyDescent="0.3"/>
    <row r="11149" customFormat="1" ht="13.5" x14ac:dyDescent="0.3"/>
    <row r="11150" customFormat="1" ht="13.5" x14ac:dyDescent="0.3"/>
    <row r="11151" customFormat="1" ht="13.5" x14ac:dyDescent="0.3"/>
    <row r="11152" customFormat="1" ht="13.5" x14ac:dyDescent="0.3"/>
    <row r="11153" customFormat="1" ht="13.5" x14ac:dyDescent="0.3"/>
    <row r="11154" customFormat="1" ht="13.5" x14ac:dyDescent="0.3"/>
    <row r="11155" customFormat="1" ht="13.5" x14ac:dyDescent="0.3"/>
    <row r="11156" customFormat="1" ht="13.5" x14ac:dyDescent="0.3"/>
    <row r="11157" customFormat="1" ht="13.5" x14ac:dyDescent="0.3"/>
    <row r="11158" customFormat="1" ht="13.5" x14ac:dyDescent="0.3"/>
    <row r="11159" customFormat="1" ht="13.5" x14ac:dyDescent="0.3"/>
    <row r="11160" customFormat="1" ht="13.5" x14ac:dyDescent="0.3"/>
    <row r="11161" customFormat="1" ht="13.5" x14ac:dyDescent="0.3"/>
    <row r="11162" customFormat="1" ht="13.5" x14ac:dyDescent="0.3"/>
    <row r="11163" customFormat="1" ht="13.5" x14ac:dyDescent="0.3"/>
    <row r="11164" customFormat="1" ht="13.5" x14ac:dyDescent="0.3"/>
    <row r="11165" customFormat="1" ht="13.5" x14ac:dyDescent="0.3"/>
    <row r="11166" customFormat="1" ht="13.5" x14ac:dyDescent="0.3"/>
    <row r="11167" customFormat="1" ht="13.5" x14ac:dyDescent="0.3"/>
    <row r="11168" customFormat="1" ht="13.5" x14ac:dyDescent="0.3"/>
    <row r="11169" customFormat="1" ht="13.5" x14ac:dyDescent="0.3"/>
    <row r="11170" customFormat="1" ht="13.5" x14ac:dyDescent="0.3"/>
    <row r="11171" customFormat="1" ht="13.5" x14ac:dyDescent="0.3"/>
    <row r="11172" customFormat="1" ht="13.5" x14ac:dyDescent="0.3"/>
    <row r="11173" customFormat="1" ht="13.5" x14ac:dyDescent="0.3"/>
    <row r="11174" customFormat="1" ht="13.5" x14ac:dyDescent="0.3"/>
    <row r="11175" customFormat="1" ht="13.5" x14ac:dyDescent="0.3"/>
    <row r="11176" customFormat="1" ht="13.5" x14ac:dyDescent="0.3"/>
    <row r="11177" customFormat="1" ht="13.5" x14ac:dyDescent="0.3"/>
    <row r="11178" customFormat="1" ht="13.5" x14ac:dyDescent="0.3"/>
    <row r="11179" customFormat="1" ht="13.5" x14ac:dyDescent="0.3"/>
    <row r="11180" customFormat="1" ht="13.5" x14ac:dyDescent="0.3"/>
    <row r="11181" customFormat="1" ht="13.5" x14ac:dyDescent="0.3"/>
    <row r="11182" customFormat="1" ht="13.5" x14ac:dyDescent="0.3"/>
    <row r="11183" customFormat="1" ht="13.5" x14ac:dyDescent="0.3"/>
    <row r="11184" customFormat="1" ht="13.5" x14ac:dyDescent="0.3"/>
    <row r="11185" customFormat="1" ht="13.5" x14ac:dyDescent="0.3"/>
    <row r="11186" customFormat="1" ht="13.5" x14ac:dyDescent="0.3"/>
    <row r="11187" customFormat="1" ht="13.5" x14ac:dyDescent="0.3"/>
    <row r="11188" customFormat="1" ht="13.5" x14ac:dyDescent="0.3"/>
    <row r="11189" customFormat="1" ht="13.5" x14ac:dyDescent="0.3"/>
    <row r="11190" customFormat="1" ht="13.5" x14ac:dyDescent="0.3"/>
    <row r="11191" customFormat="1" ht="13.5" x14ac:dyDescent="0.3"/>
    <row r="11192" customFormat="1" ht="13.5" x14ac:dyDescent="0.3"/>
    <row r="11193" customFormat="1" ht="13.5" x14ac:dyDescent="0.3"/>
    <row r="11194" customFormat="1" ht="13.5" x14ac:dyDescent="0.3"/>
    <row r="11195" customFormat="1" ht="13.5" x14ac:dyDescent="0.3"/>
    <row r="11196" customFormat="1" ht="13.5" x14ac:dyDescent="0.3"/>
    <row r="11197" customFormat="1" ht="13.5" x14ac:dyDescent="0.3"/>
    <row r="11198" customFormat="1" ht="13.5" x14ac:dyDescent="0.3"/>
    <row r="11199" customFormat="1" ht="13.5" x14ac:dyDescent="0.3"/>
    <row r="11200" customFormat="1" ht="13.5" x14ac:dyDescent="0.3"/>
    <row r="11201" customFormat="1" ht="13.5" x14ac:dyDescent="0.3"/>
    <row r="11202" customFormat="1" ht="13.5" x14ac:dyDescent="0.3"/>
    <row r="11203" customFormat="1" ht="13.5" x14ac:dyDescent="0.3"/>
    <row r="11204" customFormat="1" ht="13.5" x14ac:dyDescent="0.3"/>
    <row r="11205" customFormat="1" ht="13.5" x14ac:dyDescent="0.3"/>
    <row r="11206" customFormat="1" ht="13.5" x14ac:dyDescent="0.3"/>
    <row r="11207" customFormat="1" ht="13.5" x14ac:dyDescent="0.3"/>
    <row r="11208" customFormat="1" ht="13.5" x14ac:dyDescent="0.3"/>
    <row r="11209" customFormat="1" ht="13.5" x14ac:dyDescent="0.3"/>
    <row r="11210" customFormat="1" ht="13.5" x14ac:dyDescent="0.3"/>
    <row r="11211" customFormat="1" ht="13.5" x14ac:dyDescent="0.3"/>
    <row r="11212" customFormat="1" ht="13.5" x14ac:dyDescent="0.3"/>
    <row r="11213" customFormat="1" ht="13.5" x14ac:dyDescent="0.3"/>
    <row r="11214" customFormat="1" ht="13.5" x14ac:dyDescent="0.3"/>
    <row r="11215" customFormat="1" ht="13.5" x14ac:dyDescent="0.3"/>
    <row r="11216" customFormat="1" ht="13.5" x14ac:dyDescent="0.3"/>
    <row r="11217" customFormat="1" ht="13.5" x14ac:dyDescent="0.3"/>
    <row r="11218" customFormat="1" ht="13.5" x14ac:dyDescent="0.3"/>
    <row r="11219" customFormat="1" ht="13.5" x14ac:dyDescent="0.3"/>
    <row r="11220" customFormat="1" ht="13.5" x14ac:dyDescent="0.3"/>
    <row r="11221" customFormat="1" ht="13.5" x14ac:dyDescent="0.3"/>
    <row r="11222" customFormat="1" ht="13.5" x14ac:dyDescent="0.3"/>
    <row r="11223" customFormat="1" ht="13.5" x14ac:dyDescent="0.3"/>
    <row r="11224" customFormat="1" ht="13.5" x14ac:dyDescent="0.3"/>
    <row r="11225" customFormat="1" ht="13.5" x14ac:dyDescent="0.3"/>
    <row r="11226" customFormat="1" ht="13.5" x14ac:dyDescent="0.3"/>
    <row r="11227" customFormat="1" ht="13.5" x14ac:dyDescent="0.3"/>
    <row r="11228" customFormat="1" ht="13.5" x14ac:dyDescent="0.3"/>
    <row r="11229" customFormat="1" ht="13.5" x14ac:dyDescent="0.3"/>
    <row r="11230" customFormat="1" ht="13.5" x14ac:dyDescent="0.3"/>
    <row r="11231" customFormat="1" ht="13.5" x14ac:dyDescent="0.3"/>
    <row r="11232" customFormat="1" ht="13.5" x14ac:dyDescent="0.3"/>
    <row r="11233" customFormat="1" ht="13.5" x14ac:dyDescent="0.3"/>
    <row r="11234" customFormat="1" ht="13.5" x14ac:dyDescent="0.3"/>
    <row r="11235" customFormat="1" ht="13.5" x14ac:dyDescent="0.3"/>
    <row r="11236" customFormat="1" ht="13.5" x14ac:dyDescent="0.3"/>
    <row r="11237" customFormat="1" ht="13.5" x14ac:dyDescent="0.3"/>
    <row r="11238" customFormat="1" ht="13.5" x14ac:dyDescent="0.3"/>
    <row r="11239" customFormat="1" ht="13.5" x14ac:dyDescent="0.3"/>
    <row r="11240" customFormat="1" ht="13.5" x14ac:dyDescent="0.3"/>
    <row r="11241" customFormat="1" ht="13.5" x14ac:dyDescent="0.3"/>
    <row r="11242" customFormat="1" ht="13.5" x14ac:dyDescent="0.3"/>
    <row r="11243" customFormat="1" ht="13.5" x14ac:dyDescent="0.3"/>
    <row r="11244" customFormat="1" ht="13.5" x14ac:dyDescent="0.3"/>
    <row r="11245" customFormat="1" ht="13.5" x14ac:dyDescent="0.3"/>
    <row r="11246" customFormat="1" ht="13.5" x14ac:dyDescent="0.3"/>
    <row r="11247" customFormat="1" ht="13.5" x14ac:dyDescent="0.3"/>
    <row r="11248" customFormat="1" ht="13.5" x14ac:dyDescent="0.3"/>
    <row r="11249" customFormat="1" ht="13.5" x14ac:dyDescent="0.3"/>
    <row r="11250" customFormat="1" ht="13.5" x14ac:dyDescent="0.3"/>
    <row r="11251" customFormat="1" ht="13.5" x14ac:dyDescent="0.3"/>
    <row r="11252" customFormat="1" ht="13.5" x14ac:dyDescent="0.3"/>
    <row r="11253" customFormat="1" ht="13.5" x14ac:dyDescent="0.3"/>
    <row r="11254" customFormat="1" ht="13.5" x14ac:dyDescent="0.3"/>
    <row r="11255" customFormat="1" ht="13.5" x14ac:dyDescent="0.3"/>
    <row r="11256" customFormat="1" ht="13.5" x14ac:dyDescent="0.3"/>
    <row r="11257" customFormat="1" ht="13.5" x14ac:dyDescent="0.3"/>
    <row r="11258" customFormat="1" ht="13.5" x14ac:dyDescent="0.3"/>
    <row r="11259" customFormat="1" ht="13.5" x14ac:dyDescent="0.3"/>
    <row r="11260" customFormat="1" ht="13.5" x14ac:dyDescent="0.3"/>
    <row r="11261" customFormat="1" ht="13.5" x14ac:dyDescent="0.3"/>
    <row r="11262" customFormat="1" ht="13.5" x14ac:dyDescent="0.3"/>
    <row r="11263" customFormat="1" ht="13.5" x14ac:dyDescent="0.3"/>
    <row r="11264" customFormat="1" ht="13.5" x14ac:dyDescent="0.3"/>
    <row r="11265" customFormat="1" ht="13.5" x14ac:dyDescent="0.3"/>
    <row r="11266" customFormat="1" ht="13.5" x14ac:dyDescent="0.3"/>
    <row r="11267" customFormat="1" ht="13.5" x14ac:dyDescent="0.3"/>
    <row r="11268" customFormat="1" ht="13.5" x14ac:dyDescent="0.3"/>
    <row r="11269" customFormat="1" ht="13.5" x14ac:dyDescent="0.3"/>
    <row r="11270" customFormat="1" ht="13.5" x14ac:dyDescent="0.3"/>
    <row r="11271" customFormat="1" ht="13.5" x14ac:dyDescent="0.3"/>
    <row r="11272" customFormat="1" ht="13.5" x14ac:dyDescent="0.3"/>
    <row r="11273" customFormat="1" ht="13.5" x14ac:dyDescent="0.3"/>
    <row r="11274" customFormat="1" ht="13.5" x14ac:dyDescent="0.3"/>
    <row r="11275" customFormat="1" ht="13.5" x14ac:dyDescent="0.3"/>
    <row r="11276" customFormat="1" ht="13.5" x14ac:dyDescent="0.3"/>
    <row r="11277" customFormat="1" ht="13.5" x14ac:dyDescent="0.3"/>
    <row r="11278" customFormat="1" ht="13.5" x14ac:dyDescent="0.3"/>
    <row r="11279" customFormat="1" ht="13.5" x14ac:dyDescent="0.3"/>
    <row r="11280" customFormat="1" ht="13.5" x14ac:dyDescent="0.3"/>
    <row r="11281" customFormat="1" ht="13.5" x14ac:dyDescent="0.3"/>
    <row r="11282" customFormat="1" ht="13.5" x14ac:dyDescent="0.3"/>
    <row r="11283" customFormat="1" ht="13.5" x14ac:dyDescent="0.3"/>
    <row r="11284" customFormat="1" ht="13.5" x14ac:dyDescent="0.3"/>
    <row r="11285" customFormat="1" ht="13.5" x14ac:dyDescent="0.3"/>
    <row r="11286" customFormat="1" ht="13.5" x14ac:dyDescent="0.3"/>
    <row r="11287" customFormat="1" ht="13.5" x14ac:dyDescent="0.3"/>
    <row r="11288" customFormat="1" ht="13.5" x14ac:dyDescent="0.3"/>
    <row r="11289" customFormat="1" ht="13.5" x14ac:dyDescent="0.3"/>
    <row r="11290" customFormat="1" ht="13.5" x14ac:dyDescent="0.3"/>
    <row r="11291" customFormat="1" ht="13.5" x14ac:dyDescent="0.3"/>
    <row r="11292" customFormat="1" ht="13.5" x14ac:dyDescent="0.3"/>
    <row r="11293" customFormat="1" ht="13.5" x14ac:dyDescent="0.3"/>
    <row r="11294" customFormat="1" ht="13.5" x14ac:dyDescent="0.3"/>
    <row r="11295" customFormat="1" ht="13.5" x14ac:dyDescent="0.3"/>
    <row r="11296" customFormat="1" ht="13.5" x14ac:dyDescent="0.3"/>
    <row r="11297" customFormat="1" ht="13.5" x14ac:dyDescent="0.3"/>
    <row r="11298" customFormat="1" ht="13.5" x14ac:dyDescent="0.3"/>
    <row r="11299" customFormat="1" ht="13.5" x14ac:dyDescent="0.3"/>
    <row r="11300" customFormat="1" ht="13.5" x14ac:dyDescent="0.3"/>
    <row r="11301" customFormat="1" ht="13.5" x14ac:dyDescent="0.3"/>
    <row r="11302" customFormat="1" ht="13.5" x14ac:dyDescent="0.3"/>
    <row r="11303" customFormat="1" ht="13.5" x14ac:dyDescent="0.3"/>
    <row r="11304" customFormat="1" ht="13.5" x14ac:dyDescent="0.3"/>
    <row r="11305" customFormat="1" ht="13.5" x14ac:dyDescent="0.3"/>
    <row r="11306" customFormat="1" ht="13.5" x14ac:dyDescent="0.3"/>
    <row r="11307" customFormat="1" ht="13.5" x14ac:dyDescent="0.3"/>
    <row r="11308" customFormat="1" ht="13.5" x14ac:dyDescent="0.3"/>
    <row r="11309" customFormat="1" ht="13.5" x14ac:dyDescent="0.3"/>
    <row r="11310" customFormat="1" ht="13.5" x14ac:dyDescent="0.3"/>
    <row r="11311" customFormat="1" ht="13.5" x14ac:dyDescent="0.3"/>
    <row r="11312" customFormat="1" ht="13.5" x14ac:dyDescent="0.3"/>
    <row r="11313" customFormat="1" ht="13.5" x14ac:dyDescent="0.3"/>
    <row r="11314" customFormat="1" ht="13.5" x14ac:dyDescent="0.3"/>
    <row r="11315" customFormat="1" ht="13.5" x14ac:dyDescent="0.3"/>
    <row r="11316" customFormat="1" ht="13.5" x14ac:dyDescent="0.3"/>
    <row r="11317" customFormat="1" ht="13.5" x14ac:dyDescent="0.3"/>
    <row r="11318" customFormat="1" ht="13.5" x14ac:dyDescent="0.3"/>
    <row r="11319" customFormat="1" ht="13.5" x14ac:dyDescent="0.3"/>
    <row r="11320" customFormat="1" ht="13.5" x14ac:dyDescent="0.3"/>
    <row r="11321" customFormat="1" ht="13.5" x14ac:dyDescent="0.3"/>
    <row r="11322" customFormat="1" ht="13.5" x14ac:dyDescent="0.3"/>
    <row r="11323" customFormat="1" ht="13.5" x14ac:dyDescent="0.3"/>
    <row r="11324" customFormat="1" ht="13.5" x14ac:dyDescent="0.3"/>
    <row r="11325" customFormat="1" ht="13.5" x14ac:dyDescent="0.3"/>
    <row r="11326" customFormat="1" ht="13.5" x14ac:dyDescent="0.3"/>
    <row r="11327" customFormat="1" ht="13.5" x14ac:dyDescent="0.3"/>
    <row r="11328" customFormat="1" ht="13.5" x14ac:dyDescent="0.3"/>
    <row r="11329" customFormat="1" ht="13.5" x14ac:dyDescent="0.3"/>
    <row r="11330" customFormat="1" ht="13.5" x14ac:dyDescent="0.3"/>
    <row r="11331" customFormat="1" ht="13.5" x14ac:dyDescent="0.3"/>
    <row r="11332" customFormat="1" ht="13.5" x14ac:dyDescent="0.3"/>
    <row r="11333" customFormat="1" ht="13.5" x14ac:dyDescent="0.3"/>
    <row r="11334" customFormat="1" ht="13.5" x14ac:dyDescent="0.3"/>
    <row r="11335" customFormat="1" ht="13.5" x14ac:dyDescent="0.3"/>
    <row r="11336" customFormat="1" ht="13.5" x14ac:dyDescent="0.3"/>
    <row r="11337" customFormat="1" ht="13.5" x14ac:dyDescent="0.3"/>
    <row r="11338" customFormat="1" ht="13.5" x14ac:dyDescent="0.3"/>
    <row r="11339" customFormat="1" ht="13.5" x14ac:dyDescent="0.3"/>
    <row r="11340" customFormat="1" ht="13.5" x14ac:dyDescent="0.3"/>
    <row r="11341" customFormat="1" ht="13.5" x14ac:dyDescent="0.3"/>
    <row r="11342" customFormat="1" ht="13.5" x14ac:dyDescent="0.3"/>
    <row r="11343" customFormat="1" ht="13.5" x14ac:dyDescent="0.3"/>
    <row r="11344" customFormat="1" ht="13.5" x14ac:dyDescent="0.3"/>
    <row r="11345" customFormat="1" ht="13.5" x14ac:dyDescent="0.3"/>
    <row r="11346" customFormat="1" ht="13.5" x14ac:dyDescent="0.3"/>
    <row r="11347" customFormat="1" ht="13.5" x14ac:dyDescent="0.3"/>
    <row r="11348" customFormat="1" ht="13.5" x14ac:dyDescent="0.3"/>
    <row r="11349" customFormat="1" ht="13.5" x14ac:dyDescent="0.3"/>
    <row r="11350" customFormat="1" ht="13.5" x14ac:dyDescent="0.3"/>
    <row r="11351" customFormat="1" ht="13.5" x14ac:dyDescent="0.3"/>
    <row r="11352" customFormat="1" ht="13.5" x14ac:dyDescent="0.3"/>
    <row r="11353" customFormat="1" ht="13.5" x14ac:dyDescent="0.3"/>
    <row r="11354" customFormat="1" ht="13.5" x14ac:dyDescent="0.3"/>
    <row r="11355" customFormat="1" ht="13.5" x14ac:dyDescent="0.3"/>
    <row r="11356" customFormat="1" ht="13.5" x14ac:dyDescent="0.3"/>
    <row r="11357" customFormat="1" ht="13.5" x14ac:dyDescent="0.3"/>
    <row r="11358" customFormat="1" ht="13.5" x14ac:dyDescent="0.3"/>
    <row r="11359" customFormat="1" ht="13.5" x14ac:dyDescent="0.3"/>
    <row r="11360" customFormat="1" ht="13.5" x14ac:dyDescent="0.3"/>
    <row r="11361" customFormat="1" ht="13.5" x14ac:dyDescent="0.3"/>
    <row r="11362" customFormat="1" ht="13.5" x14ac:dyDescent="0.3"/>
    <row r="11363" customFormat="1" ht="13.5" x14ac:dyDescent="0.3"/>
    <row r="11364" customFormat="1" ht="13.5" x14ac:dyDescent="0.3"/>
    <row r="11365" customFormat="1" ht="13.5" x14ac:dyDescent="0.3"/>
    <row r="11366" customFormat="1" ht="13.5" x14ac:dyDescent="0.3"/>
    <row r="11367" customFormat="1" ht="13.5" x14ac:dyDescent="0.3"/>
    <row r="11368" customFormat="1" ht="13.5" x14ac:dyDescent="0.3"/>
    <row r="11369" customFormat="1" ht="13.5" x14ac:dyDescent="0.3"/>
    <row r="11370" customFormat="1" ht="13.5" x14ac:dyDescent="0.3"/>
    <row r="11371" customFormat="1" ht="13.5" x14ac:dyDescent="0.3"/>
    <row r="11372" customFormat="1" ht="13.5" x14ac:dyDescent="0.3"/>
    <row r="11373" customFormat="1" ht="13.5" x14ac:dyDescent="0.3"/>
    <row r="11374" customFormat="1" ht="13.5" x14ac:dyDescent="0.3"/>
    <row r="11375" customFormat="1" ht="13.5" x14ac:dyDescent="0.3"/>
    <row r="11376" customFormat="1" ht="13.5" x14ac:dyDescent="0.3"/>
    <row r="11377" customFormat="1" ht="13.5" x14ac:dyDescent="0.3"/>
    <row r="11378" customFormat="1" ht="13.5" x14ac:dyDescent="0.3"/>
    <row r="11379" customFormat="1" ht="13.5" x14ac:dyDescent="0.3"/>
    <row r="11380" customFormat="1" ht="13.5" x14ac:dyDescent="0.3"/>
    <row r="11381" customFormat="1" ht="13.5" x14ac:dyDescent="0.3"/>
    <row r="11382" customFormat="1" ht="13.5" x14ac:dyDescent="0.3"/>
    <row r="11383" customFormat="1" ht="13.5" x14ac:dyDescent="0.3"/>
    <row r="11384" customFormat="1" ht="13.5" x14ac:dyDescent="0.3"/>
    <row r="11385" customFormat="1" ht="13.5" x14ac:dyDescent="0.3"/>
    <row r="11386" customFormat="1" ht="13.5" x14ac:dyDescent="0.3"/>
    <row r="11387" customFormat="1" ht="13.5" x14ac:dyDescent="0.3"/>
    <row r="11388" customFormat="1" ht="13.5" x14ac:dyDescent="0.3"/>
    <row r="11389" customFormat="1" ht="13.5" x14ac:dyDescent="0.3"/>
    <row r="11390" customFormat="1" ht="13.5" x14ac:dyDescent="0.3"/>
    <row r="11391" customFormat="1" ht="13.5" x14ac:dyDescent="0.3"/>
    <row r="11392" customFormat="1" ht="13.5" x14ac:dyDescent="0.3"/>
    <row r="11393" customFormat="1" ht="13.5" x14ac:dyDescent="0.3"/>
    <row r="11394" customFormat="1" ht="13.5" x14ac:dyDescent="0.3"/>
    <row r="11395" customFormat="1" ht="13.5" x14ac:dyDescent="0.3"/>
    <row r="11396" customFormat="1" ht="13.5" x14ac:dyDescent="0.3"/>
    <row r="11397" customFormat="1" ht="13.5" x14ac:dyDescent="0.3"/>
    <row r="11398" customFormat="1" ht="13.5" x14ac:dyDescent="0.3"/>
    <row r="11399" customFormat="1" ht="13.5" x14ac:dyDescent="0.3"/>
    <row r="11400" customFormat="1" ht="13.5" x14ac:dyDescent="0.3"/>
    <row r="11401" customFormat="1" ht="13.5" x14ac:dyDescent="0.3"/>
    <row r="11402" customFormat="1" ht="13.5" x14ac:dyDescent="0.3"/>
    <row r="11403" customFormat="1" ht="13.5" x14ac:dyDescent="0.3"/>
    <row r="11404" customFormat="1" ht="13.5" x14ac:dyDescent="0.3"/>
    <row r="11405" customFormat="1" ht="13.5" x14ac:dyDescent="0.3"/>
    <row r="11406" customFormat="1" ht="13.5" x14ac:dyDescent="0.3"/>
    <row r="11407" customFormat="1" ht="13.5" x14ac:dyDescent="0.3"/>
    <row r="11408" customFormat="1" ht="13.5" x14ac:dyDescent="0.3"/>
    <row r="11409" customFormat="1" ht="13.5" x14ac:dyDescent="0.3"/>
    <row r="11410" customFormat="1" ht="13.5" x14ac:dyDescent="0.3"/>
    <row r="11411" customFormat="1" ht="13.5" x14ac:dyDescent="0.3"/>
    <row r="11412" customFormat="1" ht="13.5" x14ac:dyDescent="0.3"/>
    <row r="11413" customFormat="1" ht="13.5" x14ac:dyDescent="0.3"/>
    <row r="11414" customFormat="1" ht="13.5" x14ac:dyDescent="0.3"/>
    <row r="11415" customFormat="1" ht="13.5" x14ac:dyDescent="0.3"/>
    <row r="11416" customFormat="1" ht="13.5" x14ac:dyDescent="0.3"/>
    <row r="11417" customFormat="1" ht="13.5" x14ac:dyDescent="0.3"/>
    <row r="11418" customFormat="1" ht="13.5" x14ac:dyDescent="0.3"/>
    <row r="11419" customFormat="1" ht="13.5" x14ac:dyDescent="0.3"/>
    <row r="11420" customFormat="1" ht="13.5" x14ac:dyDescent="0.3"/>
    <row r="11421" customFormat="1" ht="13.5" x14ac:dyDescent="0.3"/>
    <row r="11422" customFormat="1" ht="13.5" x14ac:dyDescent="0.3"/>
    <row r="11423" customFormat="1" ht="13.5" x14ac:dyDescent="0.3"/>
    <row r="11424" customFormat="1" ht="13.5" x14ac:dyDescent="0.3"/>
    <row r="11425" customFormat="1" ht="13.5" x14ac:dyDescent="0.3"/>
    <row r="11426" customFormat="1" ht="13.5" x14ac:dyDescent="0.3"/>
    <row r="11427" customFormat="1" ht="13.5" x14ac:dyDescent="0.3"/>
    <row r="11428" customFormat="1" ht="13.5" x14ac:dyDescent="0.3"/>
    <row r="11429" customFormat="1" ht="13.5" x14ac:dyDescent="0.3"/>
    <row r="11430" customFormat="1" ht="13.5" x14ac:dyDescent="0.3"/>
    <row r="11431" customFormat="1" ht="13.5" x14ac:dyDescent="0.3"/>
    <row r="11432" customFormat="1" ht="13.5" x14ac:dyDescent="0.3"/>
    <row r="11433" customFormat="1" ht="13.5" x14ac:dyDescent="0.3"/>
    <row r="11434" customFormat="1" ht="13.5" x14ac:dyDescent="0.3"/>
    <row r="11435" customFormat="1" ht="13.5" x14ac:dyDescent="0.3"/>
    <row r="11436" customFormat="1" ht="13.5" x14ac:dyDescent="0.3"/>
    <row r="11437" customFormat="1" ht="13.5" x14ac:dyDescent="0.3"/>
    <row r="11438" customFormat="1" ht="13.5" x14ac:dyDescent="0.3"/>
    <row r="11439" customFormat="1" ht="13.5" x14ac:dyDescent="0.3"/>
    <row r="11440" customFormat="1" ht="13.5" x14ac:dyDescent="0.3"/>
    <row r="11441" customFormat="1" ht="13.5" x14ac:dyDescent="0.3"/>
    <row r="11442" customFormat="1" ht="13.5" x14ac:dyDescent="0.3"/>
    <row r="11443" customFormat="1" ht="13.5" x14ac:dyDescent="0.3"/>
    <row r="11444" customFormat="1" ht="13.5" x14ac:dyDescent="0.3"/>
    <row r="11445" customFormat="1" ht="13.5" x14ac:dyDescent="0.3"/>
    <row r="11446" customFormat="1" ht="13.5" x14ac:dyDescent="0.3"/>
    <row r="11447" customFormat="1" ht="13.5" x14ac:dyDescent="0.3"/>
    <row r="11448" customFormat="1" ht="13.5" x14ac:dyDescent="0.3"/>
    <row r="11449" customFormat="1" ht="13.5" x14ac:dyDescent="0.3"/>
    <row r="11450" customFormat="1" ht="13.5" x14ac:dyDescent="0.3"/>
    <row r="11451" customFormat="1" ht="13.5" x14ac:dyDescent="0.3"/>
    <row r="11452" customFormat="1" ht="13.5" x14ac:dyDescent="0.3"/>
    <row r="11453" customFormat="1" ht="13.5" x14ac:dyDescent="0.3"/>
    <row r="11454" customFormat="1" ht="13.5" x14ac:dyDescent="0.3"/>
    <row r="11455" customFormat="1" ht="13.5" x14ac:dyDescent="0.3"/>
    <row r="11456" customFormat="1" ht="13.5" x14ac:dyDescent="0.3"/>
    <row r="11457" customFormat="1" ht="13.5" x14ac:dyDescent="0.3"/>
    <row r="11458" customFormat="1" ht="13.5" x14ac:dyDescent="0.3"/>
    <row r="11459" customFormat="1" ht="13.5" x14ac:dyDescent="0.3"/>
    <row r="11460" customFormat="1" ht="13.5" x14ac:dyDescent="0.3"/>
    <row r="11461" customFormat="1" ht="13.5" x14ac:dyDescent="0.3"/>
    <row r="11462" customFormat="1" ht="13.5" x14ac:dyDescent="0.3"/>
    <row r="11463" customFormat="1" ht="13.5" x14ac:dyDescent="0.3"/>
    <row r="11464" customFormat="1" ht="13.5" x14ac:dyDescent="0.3"/>
    <row r="11465" customFormat="1" ht="13.5" x14ac:dyDescent="0.3"/>
    <row r="11466" customFormat="1" ht="13.5" x14ac:dyDescent="0.3"/>
    <row r="11467" customFormat="1" ht="13.5" x14ac:dyDescent="0.3"/>
    <row r="11468" customFormat="1" ht="13.5" x14ac:dyDescent="0.3"/>
    <row r="11469" customFormat="1" ht="13.5" x14ac:dyDescent="0.3"/>
    <row r="11470" customFormat="1" ht="13.5" x14ac:dyDescent="0.3"/>
    <row r="11471" customFormat="1" ht="13.5" x14ac:dyDescent="0.3"/>
    <row r="11472" customFormat="1" ht="13.5" x14ac:dyDescent="0.3"/>
    <row r="11473" customFormat="1" ht="13.5" x14ac:dyDescent="0.3"/>
    <row r="11474" customFormat="1" ht="13.5" x14ac:dyDescent="0.3"/>
    <row r="11475" customFormat="1" ht="13.5" x14ac:dyDescent="0.3"/>
    <row r="11476" customFormat="1" ht="13.5" x14ac:dyDescent="0.3"/>
    <row r="11477" customFormat="1" ht="13.5" x14ac:dyDescent="0.3"/>
    <row r="11478" customFormat="1" ht="13.5" x14ac:dyDescent="0.3"/>
    <row r="11479" customFormat="1" ht="13.5" x14ac:dyDescent="0.3"/>
    <row r="11480" customFormat="1" ht="13.5" x14ac:dyDescent="0.3"/>
    <row r="11481" customFormat="1" ht="13.5" x14ac:dyDescent="0.3"/>
    <row r="11482" customFormat="1" ht="13.5" x14ac:dyDescent="0.3"/>
    <row r="11483" customFormat="1" ht="13.5" x14ac:dyDescent="0.3"/>
    <row r="11484" customFormat="1" ht="13.5" x14ac:dyDescent="0.3"/>
    <row r="11485" customFormat="1" ht="13.5" x14ac:dyDescent="0.3"/>
    <row r="11486" customFormat="1" ht="13.5" x14ac:dyDescent="0.3"/>
    <row r="11487" customFormat="1" ht="13.5" x14ac:dyDescent="0.3"/>
    <row r="11488" customFormat="1" ht="13.5" x14ac:dyDescent="0.3"/>
    <row r="11489" customFormat="1" ht="13.5" x14ac:dyDescent="0.3"/>
    <row r="11490" customFormat="1" ht="13.5" x14ac:dyDescent="0.3"/>
    <row r="11491" customFormat="1" ht="13.5" x14ac:dyDescent="0.3"/>
    <row r="11492" customFormat="1" ht="13.5" x14ac:dyDescent="0.3"/>
    <row r="11493" customFormat="1" ht="13.5" x14ac:dyDescent="0.3"/>
    <row r="11494" customFormat="1" ht="13.5" x14ac:dyDescent="0.3"/>
    <row r="11495" customFormat="1" ht="13.5" x14ac:dyDescent="0.3"/>
    <row r="11496" customFormat="1" ht="13.5" x14ac:dyDescent="0.3"/>
    <row r="11497" customFormat="1" ht="13.5" x14ac:dyDescent="0.3"/>
    <row r="11498" customFormat="1" ht="13.5" x14ac:dyDescent="0.3"/>
    <row r="11499" customFormat="1" ht="13.5" x14ac:dyDescent="0.3"/>
    <row r="11500" customFormat="1" ht="13.5" x14ac:dyDescent="0.3"/>
    <row r="11501" customFormat="1" ht="13.5" x14ac:dyDescent="0.3"/>
    <row r="11502" customFormat="1" ht="13.5" x14ac:dyDescent="0.3"/>
    <row r="11503" customFormat="1" ht="13.5" x14ac:dyDescent="0.3"/>
    <row r="11504" customFormat="1" ht="13.5" x14ac:dyDescent="0.3"/>
    <row r="11505" customFormat="1" ht="13.5" x14ac:dyDescent="0.3"/>
    <row r="11506" customFormat="1" ht="13.5" x14ac:dyDescent="0.3"/>
    <row r="11507" customFormat="1" ht="13.5" x14ac:dyDescent="0.3"/>
    <row r="11508" customFormat="1" ht="13.5" x14ac:dyDescent="0.3"/>
    <row r="11509" customFormat="1" ht="13.5" x14ac:dyDescent="0.3"/>
    <row r="11510" customFormat="1" ht="13.5" x14ac:dyDescent="0.3"/>
    <row r="11511" customFormat="1" ht="13.5" x14ac:dyDescent="0.3"/>
    <row r="11512" customFormat="1" ht="13.5" x14ac:dyDescent="0.3"/>
    <row r="11513" customFormat="1" ht="13.5" x14ac:dyDescent="0.3"/>
    <row r="11514" customFormat="1" ht="13.5" x14ac:dyDescent="0.3"/>
    <row r="11515" customFormat="1" ht="13.5" x14ac:dyDescent="0.3"/>
    <row r="11516" customFormat="1" ht="13.5" x14ac:dyDescent="0.3"/>
    <row r="11517" customFormat="1" ht="13.5" x14ac:dyDescent="0.3"/>
    <row r="11518" customFormat="1" ht="13.5" x14ac:dyDescent="0.3"/>
    <row r="11519" customFormat="1" ht="13.5" x14ac:dyDescent="0.3"/>
    <row r="11520" customFormat="1" ht="13.5" x14ac:dyDescent="0.3"/>
    <row r="11521" customFormat="1" ht="13.5" x14ac:dyDescent="0.3"/>
    <row r="11522" customFormat="1" ht="13.5" x14ac:dyDescent="0.3"/>
    <row r="11523" customFormat="1" ht="13.5" x14ac:dyDescent="0.3"/>
    <row r="11524" customFormat="1" ht="13.5" x14ac:dyDescent="0.3"/>
    <row r="11525" customFormat="1" ht="13.5" x14ac:dyDescent="0.3"/>
    <row r="11526" customFormat="1" ht="13.5" x14ac:dyDescent="0.3"/>
    <row r="11527" customFormat="1" ht="13.5" x14ac:dyDescent="0.3"/>
    <row r="11528" customFormat="1" ht="13.5" x14ac:dyDescent="0.3"/>
    <row r="11529" customFormat="1" ht="13.5" x14ac:dyDescent="0.3"/>
    <row r="11530" customFormat="1" ht="13.5" x14ac:dyDescent="0.3"/>
    <row r="11531" customFormat="1" ht="13.5" x14ac:dyDescent="0.3"/>
    <row r="11532" customFormat="1" ht="13.5" x14ac:dyDescent="0.3"/>
    <row r="11533" customFormat="1" ht="13.5" x14ac:dyDescent="0.3"/>
    <row r="11534" customFormat="1" ht="13.5" x14ac:dyDescent="0.3"/>
    <row r="11535" customFormat="1" ht="13.5" x14ac:dyDescent="0.3"/>
    <row r="11536" customFormat="1" ht="13.5" x14ac:dyDescent="0.3"/>
    <row r="11537" customFormat="1" ht="13.5" x14ac:dyDescent="0.3"/>
    <row r="11538" customFormat="1" ht="13.5" x14ac:dyDescent="0.3"/>
    <row r="11539" customFormat="1" ht="13.5" x14ac:dyDescent="0.3"/>
    <row r="11540" customFormat="1" ht="13.5" x14ac:dyDescent="0.3"/>
    <row r="11541" customFormat="1" ht="13.5" x14ac:dyDescent="0.3"/>
    <row r="11542" customFormat="1" ht="13.5" x14ac:dyDescent="0.3"/>
    <row r="11543" customFormat="1" ht="13.5" x14ac:dyDescent="0.3"/>
    <row r="11544" customFormat="1" ht="13.5" x14ac:dyDescent="0.3"/>
    <row r="11545" customFormat="1" ht="13.5" x14ac:dyDescent="0.3"/>
    <row r="11546" customFormat="1" ht="13.5" x14ac:dyDescent="0.3"/>
    <row r="11547" customFormat="1" ht="13.5" x14ac:dyDescent="0.3"/>
    <row r="11548" customFormat="1" ht="13.5" x14ac:dyDescent="0.3"/>
    <row r="11549" customFormat="1" ht="13.5" x14ac:dyDescent="0.3"/>
    <row r="11550" customFormat="1" ht="13.5" x14ac:dyDescent="0.3"/>
    <row r="11551" customFormat="1" ht="13.5" x14ac:dyDescent="0.3"/>
    <row r="11552" customFormat="1" ht="13.5" x14ac:dyDescent="0.3"/>
    <row r="11553" customFormat="1" ht="13.5" x14ac:dyDescent="0.3"/>
    <row r="11554" customFormat="1" ht="13.5" x14ac:dyDescent="0.3"/>
    <row r="11555" customFormat="1" ht="13.5" x14ac:dyDescent="0.3"/>
    <row r="11556" customFormat="1" ht="13.5" x14ac:dyDescent="0.3"/>
    <row r="11557" customFormat="1" ht="13.5" x14ac:dyDescent="0.3"/>
    <row r="11558" customFormat="1" ht="13.5" x14ac:dyDescent="0.3"/>
    <row r="11559" customFormat="1" ht="13.5" x14ac:dyDescent="0.3"/>
    <row r="11560" customFormat="1" ht="13.5" x14ac:dyDescent="0.3"/>
    <row r="11561" customFormat="1" ht="13.5" x14ac:dyDescent="0.3"/>
    <row r="11562" customFormat="1" ht="13.5" x14ac:dyDescent="0.3"/>
    <row r="11563" customFormat="1" ht="13.5" x14ac:dyDescent="0.3"/>
    <row r="11564" customFormat="1" ht="13.5" x14ac:dyDescent="0.3"/>
    <row r="11565" customFormat="1" ht="13.5" x14ac:dyDescent="0.3"/>
    <row r="11566" customFormat="1" ht="13.5" x14ac:dyDescent="0.3"/>
    <row r="11567" customFormat="1" ht="13.5" x14ac:dyDescent="0.3"/>
    <row r="11568" customFormat="1" ht="13.5" x14ac:dyDescent="0.3"/>
    <row r="11569" customFormat="1" ht="13.5" x14ac:dyDescent="0.3"/>
    <row r="11570" customFormat="1" ht="13.5" x14ac:dyDescent="0.3"/>
    <row r="11571" customFormat="1" ht="13.5" x14ac:dyDescent="0.3"/>
    <row r="11572" customFormat="1" ht="13.5" x14ac:dyDescent="0.3"/>
    <row r="11573" customFormat="1" ht="13.5" x14ac:dyDescent="0.3"/>
    <row r="11574" customFormat="1" ht="13.5" x14ac:dyDescent="0.3"/>
    <row r="11575" customFormat="1" ht="13.5" x14ac:dyDescent="0.3"/>
    <row r="11576" customFormat="1" ht="13.5" x14ac:dyDescent="0.3"/>
    <row r="11577" customFormat="1" ht="13.5" x14ac:dyDescent="0.3"/>
    <row r="11578" customFormat="1" ht="13.5" x14ac:dyDescent="0.3"/>
    <row r="11579" customFormat="1" ht="13.5" x14ac:dyDescent="0.3"/>
    <row r="11580" customFormat="1" ht="13.5" x14ac:dyDescent="0.3"/>
    <row r="11581" customFormat="1" ht="13.5" x14ac:dyDescent="0.3"/>
    <row r="11582" customFormat="1" ht="13.5" x14ac:dyDescent="0.3"/>
    <row r="11583" customFormat="1" ht="13.5" x14ac:dyDescent="0.3"/>
    <row r="11584" customFormat="1" ht="13.5" x14ac:dyDescent="0.3"/>
    <row r="11585" customFormat="1" ht="13.5" x14ac:dyDescent="0.3"/>
    <row r="11586" customFormat="1" ht="13.5" x14ac:dyDescent="0.3"/>
    <row r="11587" customFormat="1" ht="13.5" x14ac:dyDescent="0.3"/>
    <row r="11588" customFormat="1" ht="13.5" x14ac:dyDescent="0.3"/>
    <row r="11589" customFormat="1" ht="13.5" x14ac:dyDescent="0.3"/>
    <row r="11590" customFormat="1" ht="13.5" x14ac:dyDescent="0.3"/>
    <row r="11591" customFormat="1" ht="13.5" x14ac:dyDescent="0.3"/>
    <row r="11592" customFormat="1" ht="13.5" x14ac:dyDescent="0.3"/>
    <row r="11593" customFormat="1" ht="13.5" x14ac:dyDescent="0.3"/>
    <row r="11594" customFormat="1" ht="13.5" x14ac:dyDescent="0.3"/>
    <row r="11595" customFormat="1" ht="13.5" x14ac:dyDescent="0.3"/>
    <row r="11596" customFormat="1" ht="13.5" x14ac:dyDescent="0.3"/>
    <row r="11597" customFormat="1" ht="13.5" x14ac:dyDescent="0.3"/>
    <row r="11598" customFormat="1" ht="13.5" x14ac:dyDescent="0.3"/>
    <row r="11599" customFormat="1" ht="13.5" x14ac:dyDescent="0.3"/>
    <row r="11600" customFormat="1" ht="13.5" x14ac:dyDescent="0.3"/>
    <row r="11601" customFormat="1" ht="13.5" x14ac:dyDescent="0.3"/>
    <row r="11602" customFormat="1" ht="13.5" x14ac:dyDescent="0.3"/>
    <row r="11603" customFormat="1" ht="13.5" x14ac:dyDescent="0.3"/>
    <row r="11604" customFormat="1" ht="13.5" x14ac:dyDescent="0.3"/>
    <row r="11605" customFormat="1" ht="13.5" x14ac:dyDescent="0.3"/>
    <row r="11606" customFormat="1" ht="13.5" x14ac:dyDescent="0.3"/>
    <row r="11607" customFormat="1" ht="13.5" x14ac:dyDescent="0.3"/>
    <row r="11608" customFormat="1" ht="13.5" x14ac:dyDescent="0.3"/>
    <row r="11609" customFormat="1" ht="13.5" x14ac:dyDescent="0.3"/>
    <row r="11610" customFormat="1" ht="13.5" x14ac:dyDescent="0.3"/>
    <row r="11611" customFormat="1" ht="13.5" x14ac:dyDescent="0.3"/>
    <row r="11612" customFormat="1" ht="13.5" x14ac:dyDescent="0.3"/>
    <row r="11613" customFormat="1" ht="13.5" x14ac:dyDescent="0.3"/>
    <row r="11614" customFormat="1" ht="13.5" x14ac:dyDescent="0.3"/>
    <row r="11615" customFormat="1" ht="13.5" x14ac:dyDescent="0.3"/>
    <row r="11616" customFormat="1" ht="13.5" x14ac:dyDescent="0.3"/>
    <row r="11617" customFormat="1" ht="13.5" x14ac:dyDescent="0.3"/>
    <row r="11618" customFormat="1" ht="13.5" x14ac:dyDescent="0.3"/>
    <row r="11619" customFormat="1" ht="13.5" x14ac:dyDescent="0.3"/>
    <row r="11620" customFormat="1" ht="13.5" x14ac:dyDescent="0.3"/>
    <row r="11621" customFormat="1" ht="13.5" x14ac:dyDescent="0.3"/>
    <row r="11622" customFormat="1" ht="13.5" x14ac:dyDescent="0.3"/>
    <row r="11623" customFormat="1" ht="13.5" x14ac:dyDescent="0.3"/>
    <row r="11624" customFormat="1" ht="13.5" x14ac:dyDescent="0.3"/>
    <row r="11625" customFormat="1" ht="13.5" x14ac:dyDescent="0.3"/>
    <row r="11626" customFormat="1" ht="13.5" x14ac:dyDescent="0.3"/>
    <row r="11627" customFormat="1" ht="13.5" x14ac:dyDescent="0.3"/>
    <row r="11628" customFormat="1" ht="13.5" x14ac:dyDescent="0.3"/>
    <row r="11629" customFormat="1" ht="13.5" x14ac:dyDescent="0.3"/>
    <row r="11630" customFormat="1" ht="13.5" x14ac:dyDescent="0.3"/>
    <row r="11631" customFormat="1" ht="13.5" x14ac:dyDescent="0.3"/>
    <row r="11632" customFormat="1" ht="13.5" x14ac:dyDescent="0.3"/>
    <row r="11633" customFormat="1" ht="13.5" x14ac:dyDescent="0.3"/>
    <row r="11634" customFormat="1" ht="13.5" x14ac:dyDescent="0.3"/>
    <row r="11635" customFormat="1" ht="13.5" x14ac:dyDescent="0.3"/>
    <row r="11636" customFormat="1" ht="13.5" x14ac:dyDescent="0.3"/>
    <row r="11637" customFormat="1" ht="13.5" x14ac:dyDescent="0.3"/>
    <row r="11638" customFormat="1" ht="13.5" x14ac:dyDescent="0.3"/>
    <row r="11639" customFormat="1" ht="13.5" x14ac:dyDescent="0.3"/>
    <row r="11640" customFormat="1" ht="13.5" x14ac:dyDescent="0.3"/>
    <row r="11641" customFormat="1" ht="13.5" x14ac:dyDescent="0.3"/>
    <row r="11642" customFormat="1" ht="13.5" x14ac:dyDescent="0.3"/>
    <row r="11643" customFormat="1" ht="13.5" x14ac:dyDescent="0.3"/>
    <row r="11644" customFormat="1" ht="13.5" x14ac:dyDescent="0.3"/>
    <row r="11645" customFormat="1" ht="13.5" x14ac:dyDescent="0.3"/>
    <row r="11646" customFormat="1" ht="13.5" x14ac:dyDescent="0.3"/>
    <row r="11647" customFormat="1" ht="13.5" x14ac:dyDescent="0.3"/>
    <row r="11648" customFormat="1" ht="13.5" x14ac:dyDescent="0.3"/>
    <row r="11649" customFormat="1" ht="13.5" x14ac:dyDescent="0.3"/>
    <row r="11650" customFormat="1" ht="13.5" x14ac:dyDescent="0.3"/>
    <row r="11651" customFormat="1" ht="13.5" x14ac:dyDescent="0.3"/>
    <row r="11652" customFormat="1" ht="13.5" x14ac:dyDescent="0.3"/>
    <row r="11653" customFormat="1" ht="13.5" x14ac:dyDescent="0.3"/>
    <row r="11654" customFormat="1" ht="13.5" x14ac:dyDescent="0.3"/>
    <row r="11655" customFormat="1" ht="13.5" x14ac:dyDescent="0.3"/>
    <row r="11656" customFormat="1" ht="13.5" x14ac:dyDescent="0.3"/>
    <row r="11657" customFormat="1" ht="13.5" x14ac:dyDescent="0.3"/>
    <row r="11658" customFormat="1" ht="13.5" x14ac:dyDescent="0.3"/>
    <row r="11659" customFormat="1" ht="13.5" x14ac:dyDescent="0.3"/>
    <row r="11660" customFormat="1" ht="13.5" x14ac:dyDescent="0.3"/>
    <row r="11661" customFormat="1" ht="13.5" x14ac:dyDescent="0.3"/>
    <row r="11662" customFormat="1" ht="13.5" x14ac:dyDescent="0.3"/>
    <row r="11663" customFormat="1" ht="13.5" x14ac:dyDescent="0.3"/>
    <row r="11664" customFormat="1" ht="13.5" x14ac:dyDescent="0.3"/>
    <row r="11665" customFormat="1" ht="13.5" x14ac:dyDescent="0.3"/>
    <row r="11666" customFormat="1" ht="13.5" x14ac:dyDescent="0.3"/>
    <row r="11667" customFormat="1" ht="13.5" x14ac:dyDescent="0.3"/>
    <row r="11668" customFormat="1" ht="13.5" x14ac:dyDescent="0.3"/>
    <row r="11669" customFormat="1" ht="13.5" x14ac:dyDescent="0.3"/>
    <row r="11670" customFormat="1" ht="13.5" x14ac:dyDescent="0.3"/>
    <row r="11671" customFormat="1" ht="13.5" x14ac:dyDescent="0.3"/>
    <row r="11672" customFormat="1" ht="13.5" x14ac:dyDescent="0.3"/>
    <row r="11673" customFormat="1" ht="13.5" x14ac:dyDescent="0.3"/>
    <row r="11674" customFormat="1" ht="13.5" x14ac:dyDescent="0.3"/>
    <row r="11675" customFormat="1" ht="13.5" x14ac:dyDescent="0.3"/>
    <row r="11676" customFormat="1" ht="13.5" x14ac:dyDescent="0.3"/>
    <row r="11677" customFormat="1" ht="13.5" x14ac:dyDescent="0.3"/>
    <row r="11678" customFormat="1" ht="13.5" x14ac:dyDescent="0.3"/>
    <row r="11679" customFormat="1" ht="13.5" x14ac:dyDescent="0.3"/>
    <row r="11680" customFormat="1" ht="13.5" x14ac:dyDescent="0.3"/>
    <row r="11681" customFormat="1" ht="13.5" x14ac:dyDescent="0.3"/>
    <row r="11682" customFormat="1" ht="13.5" x14ac:dyDescent="0.3"/>
    <row r="11683" customFormat="1" ht="13.5" x14ac:dyDescent="0.3"/>
    <row r="11684" customFormat="1" ht="13.5" x14ac:dyDescent="0.3"/>
    <row r="11685" customFormat="1" ht="13.5" x14ac:dyDescent="0.3"/>
    <row r="11686" customFormat="1" ht="13.5" x14ac:dyDescent="0.3"/>
    <row r="11687" customFormat="1" ht="13.5" x14ac:dyDescent="0.3"/>
    <row r="11688" customFormat="1" ht="13.5" x14ac:dyDescent="0.3"/>
    <row r="11689" customFormat="1" ht="13.5" x14ac:dyDescent="0.3"/>
    <row r="11690" customFormat="1" ht="13.5" x14ac:dyDescent="0.3"/>
    <row r="11691" customFormat="1" ht="13.5" x14ac:dyDescent="0.3"/>
    <row r="11692" customFormat="1" ht="13.5" x14ac:dyDescent="0.3"/>
    <row r="11693" customFormat="1" ht="13.5" x14ac:dyDescent="0.3"/>
    <row r="11694" customFormat="1" ht="13.5" x14ac:dyDescent="0.3"/>
    <row r="11695" customFormat="1" ht="13.5" x14ac:dyDescent="0.3"/>
    <row r="11696" customFormat="1" ht="13.5" x14ac:dyDescent="0.3"/>
    <row r="11697" customFormat="1" ht="13.5" x14ac:dyDescent="0.3"/>
    <row r="11698" customFormat="1" ht="13.5" x14ac:dyDescent="0.3"/>
    <row r="11699" customFormat="1" ht="13.5" x14ac:dyDescent="0.3"/>
    <row r="11700" customFormat="1" ht="13.5" x14ac:dyDescent="0.3"/>
    <row r="11701" customFormat="1" ht="13.5" x14ac:dyDescent="0.3"/>
    <row r="11702" customFormat="1" ht="13.5" x14ac:dyDescent="0.3"/>
    <row r="11703" customFormat="1" ht="13.5" x14ac:dyDescent="0.3"/>
    <row r="11704" customFormat="1" ht="13.5" x14ac:dyDescent="0.3"/>
    <row r="11705" customFormat="1" ht="13.5" x14ac:dyDescent="0.3"/>
    <row r="11706" customFormat="1" ht="13.5" x14ac:dyDescent="0.3"/>
    <row r="11707" customFormat="1" ht="13.5" x14ac:dyDescent="0.3"/>
    <row r="11708" customFormat="1" ht="13.5" x14ac:dyDescent="0.3"/>
    <row r="11709" customFormat="1" ht="13.5" x14ac:dyDescent="0.3"/>
    <row r="11710" customFormat="1" ht="13.5" x14ac:dyDescent="0.3"/>
    <row r="11711" customFormat="1" ht="13.5" x14ac:dyDescent="0.3"/>
    <row r="11712" customFormat="1" ht="13.5" x14ac:dyDescent="0.3"/>
    <row r="11713" customFormat="1" ht="13.5" x14ac:dyDescent="0.3"/>
    <row r="11714" customFormat="1" ht="13.5" x14ac:dyDescent="0.3"/>
    <row r="11715" customFormat="1" ht="13.5" x14ac:dyDescent="0.3"/>
    <row r="11716" customFormat="1" ht="13.5" x14ac:dyDescent="0.3"/>
    <row r="11717" customFormat="1" ht="13.5" x14ac:dyDescent="0.3"/>
    <row r="11718" customFormat="1" ht="13.5" x14ac:dyDescent="0.3"/>
    <row r="11719" customFormat="1" ht="13.5" x14ac:dyDescent="0.3"/>
    <row r="11720" customFormat="1" ht="13.5" x14ac:dyDescent="0.3"/>
    <row r="11721" customFormat="1" ht="13.5" x14ac:dyDescent="0.3"/>
    <row r="11722" customFormat="1" ht="13.5" x14ac:dyDescent="0.3"/>
    <row r="11723" customFormat="1" ht="13.5" x14ac:dyDescent="0.3"/>
    <row r="11724" customFormat="1" ht="13.5" x14ac:dyDescent="0.3"/>
    <row r="11725" customFormat="1" ht="13.5" x14ac:dyDescent="0.3"/>
    <row r="11726" customFormat="1" ht="13.5" x14ac:dyDescent="0.3"/>
    <row r="11727" customFormat="1" ht="13.5" x14ac:dyDescent="0.3"/>
    <row r="11728" customFormat="1" ht="13.5" x14ac:dyDescent="0.3"/>
    <row r="11729" customFormat="1" ht="13.5" x14ac:dyDescent="0.3"/>
    <row r="11730" customFormat="1" ht="13.5" x14ac:dyDescent="0.3"/>
    <row r="11731" customFormat="1" ht="13.5" x14ac:dyDescent="0.3"/>
    <row r="11732" customFormat="1" ht="13.5" x14ac:dyDescent="0.3"/>
    <row r="11733" customFormat="1" ht="13.5" x14ac:dyDescent="0.3"/>
    <row r="11734" customFormat="1" ht="13.5" x14ac:dyDescent="0.3"/>
    <row r="11735" customFormat="1" ht="13.5" x14ac:dyDescent="0.3"/>
    <row r="11736" customFormat="1" ht="13.5" x14ac:dyDescent="0.3"/>
    <row r="11737" customFormat="1" ht="13.5" x14ac:dyDescent="0.3"/>
    <row r="11738" customFormat="1" ht="13.5" x14ac:dyDescent="0.3"/>
    <row r="11739" customFormat="1" ht="13.5" x14ac:dyDescent="0.3"/>
    <row r="11740" customFormat="1" ht="13.5" x14ac:dyDescent="0.3"/>
    <row r="11741" customFormat="1" ht="13.5" x14ac:dyDescent="0.3"/>
    <row r="11742" customFormat="1" ht="13.5" x14ac:dyDescent="0.3"/>
    <row r="11743" customFormat="1" ht="13.5" x14ac:dyDescent="0.3"/>
    <row r="11744" customFormat="1" ht="13.5" x14ac:dyDescent="0.3"/>
    <row r="11745" customFormat="1" ht="13.5" x14ac:dyDescent="0.3"/>
    <row r="11746" customFormat="1" ht="13.5" x14ac:dyDescent="0.3"/>
    <row r="11747" customFormat="1" ht="13.5" x14ac:dyDescent="0.3"/>
    <row r="11748" customFormat="1" ht="13.5" x14ac:dyDescent="0.3"/>
    <row r="11749" customFormat="1" ht="13.5" x14ac:dyDescent="0.3"/>
    <row r="11750" customFormat="1" ht="13.5" x14ac:dyDescent="0.3"/>
    <row r="11751" customFormat="1" ht="13.5" x14ac:dyDescent="0.3"/>
    <row r="11752" customFormat="1" ht="13.5" x14ac:dyDescent="0.3"/>
    <row r="11753" customFormat="1" ht="13.5" x14ac:dyDescent="0.3"/>
    <row r="11754" customFormat="1" ht="13.5" x14ac:dyDescent="0.3"/>
    <row r="11755" customFormat="1" ht="13.5" x14ac:dyDescent="0.3"/>
    <row r="11756" customFormat="1" ht="13.5" x14ac:dyDescent="0.3"/>
    <row r="11757" customFormat="1" ht="13.5" x14ac:dyDescent="0.3"/>
    <row r="11758" customFormat="1" ht="13.5" x14ac:dyDescent="0.3"/>
    <row r="11759" customFormat="1" ht="13.5" x14ac:dyDescent="0.3"/>
    <row r="11760" customFormat="1" ht="13.5" x14ac:dyDescent="0.3"/>
    <row r="11761" customFormat="1" ht="13.5" x14ac:dyDescent="0.3"/>
    <row r="11762" customFormat="1" ht="13.5" x14ac:dyDescent="0.3"/>
    <row r="11763" customFormat="1" ht="13.5" x14ac:dyDescent="0.3"/>
    <row r="11764" customFormat="1" ht="13.5" x14ac:dyDescent="0.3"/>
    <row r="11765" customFormat="1" ht="13.5" x14ac:dyDescent="0.3"/>
    <row r="11766" customFormat="1" ht="13.5" x14ac:dyDescent="0.3"/>
    <row r="11767" customFormat="1" ht="13.5" x14ac:dyDescent="0.3"/>
    <row r="11768" customFormat="1" ht="13.5" x14ac:dyDescent="0.3"/>
    <row r="11769" customFormat="1" ht="13.5" x14ac:dyDescent="0.3"/>
    <row r="11770" customFormat="1" ht="13.5" x14ac:dyDescent="0.3"/>
    <row r="11771" customFormat="1" ht="13.5" x14ac:dyDescent="0.3"/>
    <row r="11772" customFormat="1" ht="13.5" x14ac:dyDescent="0.3"/>
    <row r="11773" customFormat="1" ht="13.5" x14ac:dyDescent="0.3"/>
    <row r="11774" customFormat="1" ht="13.5" x14ac:dyDescent="0.3"/>
    <row r="11775" customFormat="1" ht="13.5" x14ac:dyDescent="0.3"/>
    <row r="11776" customFormat="1" ht="13.5" x14ac:dyDescent="0.3"/>
    <row r="11777" customFormat="1" ht="13.5" x14ac:dyDescent="0.3"/>
    <row r="11778" customFormat="1" ht="13.5" x14ac:dyDescent="0.3"/>
    <row r="11779" customFormat="1" ht="13.5" x14ac:dyDescent="0.3"/>
    <row r="11780" customFormat="1" ht="13.5" x14ac:dyDescent="0.3"/>
    <row r="11781" customFormat="1" ht="13.5" x14ac:dyDescent="0.3"/>
    <row r="11782" customFormat="1" ht="13.5" x14ac:dyDescent="0.3"/>
    <row r="11783" customFormat="1" ht="13.5" x14ac:dyDescent="0.3"/>
    <row r="11784" customFormat="1" ht="13.5" x14ac:dyDescent="0.3"/>
    <row r="11785" customFormat="1" ht="13.5" x14ac:dyDescent="0.3"/>
    <row r="11786" customFormat="1" ht="13.5" x14ac:dyDescent="0.3"/>
    <row r="11787" customFormat="1" ht="13.5" x14ac:dyDescent="0.3"/>
    <row r="11788" customFormat="1" ht="13.5" x14ac:dyDescent="0.3"/>
    <row r="11789" customFormat="1" ht="13.5" x14ac:dyDescent="0.3"/>
    <row r="11790" customFormat="1" ht="13.5" x14ac:dyDescent="0.3"/>
    <row r="11791" customFormat="1" ht="13.5" x14ac:dyDescent="0.3"/>
    <row r="11792" customFormat="1" ht="13.5" x14ac:dyDescent="0.3"/>
    <row r="11793" customFormat="1" ht="13.5" x14ac:dyDescent="0.3"/>
    <row r="11794" customFormat="1" ht="13.5" x14ac:dyDescent="0.3"/>
    <row r="11795" customFormat="1" ht="13.5" x14ac:dyDescent="0.3"/>
    <row r="11796" customFormat="1" ht="13.5" x14ac:dyDescent="0.3"/>
    <row r="11797" customFormat="1" ht="13.5" x14ac:dyDescent="0.3"/>
    <row r="11798" customFormat="1" ht="13.5" x14ac:dyDescent="0.3"/>
    <row r="11799" customFormat="1" ht="13.5" x14ac:dyDescent="0.3"/>
    <row r="11800" customFormat="1" ht="13.5" x14ac:dyDescent="0.3"/>
    <row r="11801" customFormat="1" ht="13.5" x14ac:dyDescent="0.3"/>
    <row r="11802" customFormat="1" ht="13.5" x14ac:dyDescent="0.3"/>
    <row r="11803" customFormat="1" ht="13.5" x14ac:dyDescent="0.3"/>
    <row r="11804" customFormat="1" ht="13.5" x14ac:dyDescent="0.3"/>
    <row r="11805" customFormat="1" ht="13.5" x14ac:dyDescent="0.3"/>
    <row r="11806" customFormat="1" ht="13.5" x14ac:dyDescent="0.3"/>
    <row r="11807" customFormat="1" ht="13.5" x14ac:dyDescent="0.3"/>
    <row r="11808" customFormat="1" ht="13.5" x14ac:dyDescent="0.3"/>
    <row r="11809" customFormat="1" ht="13.5" x14ac:dyDescent="0.3"/>
    <row r="11810" customFormat="1" ht="13.5" x14ac:dyDescent="0.3"/>
    <row r="11811" customFormat="1" ht="13.5" x14ac:dyDescent="0.3"/>
    <row r="11812" customFormat="1" ht="13.5" x14ac:dyDescent="0.3"/>
    <row r="11813" customFormat="1" ht="13.5" x14ac:dyDescent="0.3"/>
    <row r="11814" customFormat="1" ht="13.5" x14ac:dyDescent="0.3"/>
    <row r="11815" customFormat="1" ht="13.5" x14ac:dyDescent="0.3"/>
    <row r="11816" customFormat="1" ht="13.5" x14ac:dyDescent="0.3"/>
    <row r="11817" customFormat="1" ht="13.5" x14ac:dyDescent="0.3"/>
    <row r="11818" customFormat="1" ht="13.5" x14ac:dyDescent="0.3"/>
    <row r="11819" customFormat="1" ht="13.5" x14ac:dyDescent="0.3"/>
    <row r="11820" customFormat="1" ht="13.5" x14ac:dyDescent="0.3"/>
    <row r="11821" customFormat="1" ht="13.5" x14ac:dyDescent="0.3"/>
    <row r="11822" customFormat="1" ht="13.5" x14ac:dyDescent="0.3"/>
    <row r="11823" customFormat="1" ht="13.5" x14ac:dyDescent="0.3"/>
    <row r="11824" customFormat="1" ht="13.5" x14ac:dyDescent="0.3"/>
    <row r="11825" customFormat="1" ht="13.5" x14ac:dyDescent="0.3"/>
    <row r="11826" customFormat="1" ht="13.5" x14ac:dyDescent="0.3"/>
    <row r="11827" customFormat="1" ht="13.5" x14ac:dyDescent="0.3"/>
    <row r="11828" customFormat="1" ht="13.5" x14ac:dyDescent="0.3"/>
    <row r="11829" customFormat="1" ht="13.5" x14ac:dyDescent="0.3"/>
    <row r="11830" customFormat="1" ht="13.5" x14ac:dyDescent="0.3"/>
    <row r="11831" customFormat="1" ht="13.5" x14ac:dyDescent="0.3"/>
    <row r="11832" customFormat="1" ht="13.5" x14ac:dyDescent="0.3"/>
    <row r="11833" customFormat="1" ht="13.5" x14ac:dyDescent="0.3"/>
    <row r="11834" customFormat="1" ht="13.5" x14ac:dyDescent="0.3"/>
    <row r="11835" customFormat="1" ht="13.5" x14ac:dyDescent="0.3"/>
    <row r="11836" customFormat="1" ht="13.5" x14ac:dyDescent="0.3"/>
    <row r="11837" customFormat="1" ht="13.5" x14ac:dyDescent="0.3"/>
    <row r="11838" customFormat="1" ht="13.5" x14ac:dyDescent="0.3"/>
    <row r="11839" customFormat="1" ht="13.5" x14ac:dyDescent="0.3"/>
    <row r="11840" customFormat="1" ht="13.5" x14ac:dyDescent="0.3"/>
    <row r="11841" customFormat="1" ht="13.5" x14ac:dyDescent="0.3"/>
    <row r="11842" customFormat="1" ht="13.5" x14ac:dyDescent="0.3"/>
    <row r="11843" customFormat="1" ht="13.5" x14ac:dyDescent="0.3"/>
    <row r="11844" customFormat="1" ht="13.5" x14ac:dyDescent="0.3"/>
    <row r="11845" customFormat="1" ht="13.5" x14ac:dyDescent="0.3"/>
    <row r="11846" customFormat="1" ht="13.5" x14ac:dyDescent="0.3"/>
    <row r="11847" customFormat="1" ht="13.5" x14ac:dyDescent="0.3"/>
    <row r="11848" customFormat="1" ht="13.5" x14ac:dyDescent="0.3"/>
    <row r="11849" customFormat="1" ht="13.5" x14ac:dyDescent="0.3"/>
    <row r="11850" customFormat="1" ht="13.5" x14ac:dyDescent="0.3"/>
    <row r="11851" customFormat="1" ht="13.5" x14ac:dyDescent="0.3"/>
    <row r="11852" customFormat="1" ht="13.5" x14ac:dyDescent="0.3"/>
    <row r="11853" customFormat="1" ht="13.5" x14ac:dyDescent="0.3"/>
    <row r="11854" customFormat="1" ht="13.5" x14ac:dyDescent="0.3"/>
    <row r="11855" customFormat="1" ht="13.5" x14ac:dyDescent="0.3"/>
    <row r="11856" customFormat="1" ht="13.5" x14ac:dyDescent="0.3"/>
    <row r="11857" customFormat="1" ht="13.5" x14ac:dyDescent="0.3"/>
    <row r="11858" customFormat="1" ht="13.5" x14ac:dyDescent="0.3"/>
    <row r="11859" customFormat="1" ht="13.5" x14ac:dyDescent="0.3"/>
    <row r="11860" customFormat="1" ht="13.5" x14ac:dyDescent="0.3"/>
    <row r="11861" customFormat="1" ht="13.5" x14ac:dyDescent="0.3"/>
    <row r="11862" customFormat="1" ht="13.5" x14ac:dyDescent="0.3"/>
    <row r="11863" customFormat="1" ht="13.5" x14ac:dyDescent="0.3"/>
    <row r="11864" customFormat="1" ht="13.5" x14ac:dyDescent="0.3"/>
    <row r="11865" customFormat="1" ht="13.5" x14ac:dyDescent="0.3"/>
    <row r="11866" customFormat="1" ht="13.5" x14ac:dyDescent="0.3"/>
    <row r="11867" customFormat="1" ht="13.5" x14ac:dyDescent="0.3"/>
    <row r="11868" customFormat="1" ht="13.5" x14ac:dyDescent="0.3"/>
    <row r="11869" customFormat="1" ht="13.5" x14ac:dyDescent="0.3"/>
    <row r="11870" customFormat="1" ht="13.5" x14ac:dyDescent="0.3"/>
    <row r="11871" customFormat="1" ht="13.5" x14ac:dyDescent="0.3"/>
    <row r="11872" customFormat="1" ht="13.5" x14ac:dyDescent="0.3"/>
    <row r="11873" customFormat="1" ht="13.5" x14ac:dyDescent="0.3"/>
    <row r="11874" customFormat="1" ht="13.5" x14ac:dyDescent="0.3"/>
    <row r="11875" customFormat="1" ht="13.5" x14ac:dyDescent="0.3"/>
    <row r="11876" customFormat="1" ht="13.5" x14ac:dyDescent="0.3"/>
    <row r="11877" customFormat="1" ht="13.5" x14ac:dyDescent="0.3"/>
    <row r="11878" customFormat="1" ht="13.5" x14ac:dyDescent="0.3"/>
    <row r="11879" customFormat="1" ht="13.5" x14ac:dyDescent="0.3"/>
    <row r="11880" customFormat="1" ht="13.5" x14ac:dyDescent="0.3"/>
    <row r="11881" customFormat="1" ht="13.5" x14ac:dyDescent="0.3"/>
    <row r="11882" customFormat="1" ht="13.5" x14ac:dyDescent="0.3"/>
    <row r="11883" customFormat="1" ht="13.5" x14ac:dyDescent="0.3"/>
    <row r="11884" customFormat="1" ht="13.5" x14ac:dyDescent="0.3"/>
    <row r="11885" customFormat="1" ht="13.5" x14ac:dyDescent="0.3"/>
    <row r="11886" customFormat="1" ht="13.5" x14ac:dyDescent="0.3"/>
    <row r="11887" customFormat="1" ht="13.5" x14ac:dyDescent="0.3"/>
    <row r="11888" customFormat="1" ht="13.5" x14ac:dyDescent="0.3"/>
    <row r="11889" customFormat="1" ht="13.5" x14ac:dyDescent="0.3"/>
    <row r="11890" customFormat="1" ht="13.5" x14ac:dyDescent="0.3"/>
    <row r="11891" customFormat="1" ht="13.5" x14ac:dyDescent="0.3"/>
    <row r="11892" customFormat="1" ht="13.5" x14ac:dyDescent="0.3"/>
    <row r="11893" customFormat="1" ht="13.5" x14ac:dyDescent="0.3"/>
    <row r="11894" customFormat="1" ht="13.5" x14ac:dyDescent="0.3"/>
    <row r="11895" customFormat="1" ht="13.5" x14ac:dyDescent="0.3"/>
    <row r="11896" customFormat="1" ht="13.5" x14ac:dyDescent="0.3"/>
    <row r="11897" customFormat="1" ht="13.5" x14ac:dyDescent="0.3"/>
    <row r="11898" customFormat="1" ht="13.5" x14ac:dyDescent="0.3"/>
    <row r="11899" customFormat="1" ht="13.5" x14ac:dyDescent="0.3"/>
    <row r="11900" customFormat="1" ht="13.5" x14ac:dyDescent="0.3"/>
    <row r="11901" customFormat="1" ht="13.5" x14ac:dyDescent="0.3"/>
    <row r="11902" customFormat="1" ht="13.5" x14ac:dyDescent="0.3"/>
    <row r="11903" customFormat="1" ht="13.5" x14ac:dyDescent="0.3"/>
    <row r="11904" customFormat="1" ht="13.5" x14ac:dyDescent="0.3"/>
    <row r="11905" customFormat="1" ht="13.5" x14ac:dyDescent="0.3"/>
    <row r="11906" customFormat="1" ht="13.5" x14ac:dyDescent="0.3"/>
    <row r="11907" customFormat="1" ht="13.5" x14ac:dyDescent="0.3"/>
    <row r="11908" customFormat="1" ht="13.5" x14ac:dyDescent="0.3"/>
    <row r="11909" customFormat="1" ht="13.5" x14ac:dyDescent="0.3"/>
    <row r="11910" customFormat="1" ht="13.5" x14ac:dyDescent="0.3"/>
    <row r="11911" customFormat="1" ht="13.5" x14ac:dyDescent="0.3"/>
    <row r="11912" customFormat="1" ht="13.5" x14ac:dyDescent="0.3"/>
    <row r="11913" customFormat="1" ht="13.5" x14ac:dyDescent="0.3"/>
    <row r="11914" customFormat="1" ht="13.5" x14ac:dyDescent="0.3"/>
    <row r="11915" customFormat="1" ht="13.5" x14ac:dyDescent="0.3"/>
    <row r="11916" customFormat="1" ht="13.5" x14ac:dyDescent="0.3"/>
    <row r="11917" customFormat="1" ht="13.5" x14ac:dyDescent="0.3"/>
    <row r="11918" customFormat="1" ht="13.5" x14ac:dyDescent="0.3"/>
    <row r="11919" customFormat="1" ht="13.5" x14ac:dyDescent="0.3"/>
    <row r="11920" customFormat="1" ht="13.5" x14ac:dyDescent="0.3"/>
    <row r="11921" customFormat="1" ht="13.5" x14ac:dyDescent="0.3"/>
    <row r="11922" customFormat="1" ht="13.5" x14ac:dyDescent="0.3"/>
    <row r="11923" customFormat="1" ht="13.5" x14ac:dyDescent="0.3"/>
    <row r="11924" customFormat="1" ht="13.5" x14ac:dyDescent="0.3"/>
    <row r="11925" customFormat="1" ht="13.5" x14ac:dyDescent="0.3"/>
    <row r="11926" customFormat="1" ht="13.5" x14ac:dyDescent="0.3"/>
    <row r="11927" customFormat="1" ht="13.5" x14ac:dyDescent="0.3"/>
    <row r="11928" customFormat="1" ht="13.5" x14ac:dyDescent="0.3"/>
    <row r="11929" customFormat="1" ht="13.5" x14ac:dyDescent="0.3"/>
    <row r="11930" customFormat="1" ht="13.5" x14ac:dyDescent="0.3"/>
    <row r="11931" customFormat="1" ht="13.5" x14ac:dyDescent="0.3"/>
    <row r="11932" customFormat="1" ht="13.5" x14ac:dyDescent="0.3"/>
    <row r="11933" customFormat="1" ht="13.5" x14ac:dyDescent="0.3"/>
    <row r="11934" customFormat="1" ht="13.5" x14ac:dyDescent="0.3"/>
    <row r="11935" customFormat="1" ht="13.5" x14ac:dyDescent="0.3"/>
    <row r="11936" customFormat="1" ht="13.5" x14ac:dyDescent="0.3"/>
    <row r="11937" customFormat="1" ht="13.5" x14ac:dyDescent="0.3"/>
    <row r="11938" customFormat="1" ht="13.5" x14ac:dyDescent="0.3"/>
    <row r="11939" customFormat="1" ht="13.5" x14ac:dyDescent="0.3"/>
    <row r="11940" customFormat="1" ht="13.5" x14ac:dyDescent="0.3"/>
    <row r="11941" customFormat="1" ht="13.5" x14ac:dyDescent="0.3"/>
    <row r="11942" customFormat="1" ht="13.5" x14ac:dyDescent="0.3"/>
    <row r="11943" customFormat="1" ht="13.5" x14ac:dyDescent="0.3"/>
    <row r="11944" customFormat="1" ht="13.5" x14ac:dyDescent="0.3"/>
    <row r="11945" customFormat="1" ht="13.5" x14ac:dyDescent="0.3"/>
    <row r="11946" customFormat="1" ht="13.5" x14ac:dyDescent="0.3"/>
    <row r="11947" customFormat="1" ht="13.5" x14ac:dyDescent="0.3"/>
    <row r="11948" customFormat="1" ht="13.5" x14ac:dyDescent="0.3"/>
    <row r="11949" customFormat="1" ht="13.5" x14ac:dyDescent="0.3"/>
    <row r="11950" customFormat="1" ht="13.5" x14ac:dyDescent="0.3"/>
    <row r="11951" customFormat="1" ht="13.5" x14ac:dyDescent="0.3"/>
    <row r="11952" customFormat="1" ht="13.5" x14ac:dyDescent="0.3"/>
    <row r="11953" customFormat="1" ht="13.5" x14ac:dyDescent="0.3"/>
    <row r="11954" customFormat="1" ht="13.5" x14ac:dyDescent="0.3"/>
    <row r="11955" customFormat="1" ht="13.5" x14ac:dyDescent="0.3"/>
    <row r="11956" customFormat="1" ht="13.5" x14ac:dyDescent="0.3"/>
    <row r="11957" customFormat="1" ht="13.5" x14ac:dyDescent="0.3"/>
    <row r="11958" customFormat="1" ht="13.5" x14ac:dyDescent="0.3"/>
    <row r="11959" customFormat="1" ht="13.5" x14ac:dyDescent="0.3"/>
    <row r="11960" customFormat="1" ht="13.5" x14ac:dyDescent="0.3"/>
    <row r="11961" customFormat="1" ht="13.5" x14ac:dyDescent="0.3"/>
    <row r="11962" customFormat="1" ht="13.5" x14ac:dyDescent="0.3"/>
    <row r="11963" customFormat="1" ht="13.5" x14ac:dyDescent="0.3"/>
    <row r="11964" customFormat="1" ht="13.5" x14ac:dyDescent="0.3"/>
    <row r="11965" customFormat="1" ht="13.5" x14ac:dyDescent="0.3"/>
    <row r="11966" customFormat="1" ht="13.5" x14ac:dyDescent="0.3"/>
    <row r="11967" customFormat="1" ht="13.5" x14ac:dyDescent="0.3"/>
    <row r="11968" customFormat="1" ht="13.5" x14ac:dyDescent="0.3"/>
    <row r="11969" customFormat="1" ht="13.5" x14ac:dyDescent="0.3"/>
    <row r="11970" customFormat="1" ht="13.5" x14ac:dyDescent="0.3"/>
    <row r="11971" customFormat="1" ht="13.5" x14ac:dyDescent="0.3"/>
    <row r="11972" customFormat="1" ht="13.5" x14ac:dyDescent="0.3"/>
    <row r="11973" customFormat="1" ht="13.5" x14ac:dyDescent="0.3"/>
    <row r="11974" customFormat="1" ht="13.5" x14ac:dyDescent="0.3"/>
    <row r="11975" customFormat="1" ht="13.5" x14ac:dyDescent="0.3"/>
    <row r="11976" customFormat="1" ht="13.5" x14ac:dyDescent="0.3"/>
    <row r="11977" customFormat="1" ht="13.5" x14ac:dyDescent="0.3"/>
    <row r="11978" customFormat="1" ht="13.5" x14ac:dyDescent="0.3"/>
    <row r="11979" customFormat="1" ht="13.5" x14ac:dyDescent="0.3"/>
    <row r="11980" customFormat="1" ht="13.5" x14ac:dyDescent="0.3"/>
    <row r="11981" customFormat="1" ht="13.5" x14ac:dyDescent="0.3"/>
    <row r="11982" customFormat="1" ht="13.5" x14ac:dyDescent="0.3"/>
    <row r="11983" customFormat="1" ht="13.5" x14ac:dyDescent="0.3"/>
    <row r="11984" customFormat="1" ht="13.5" x14ac:dyDescent="0.3"/>
    <row r="11985" customFormat="1" ht="13.5" x14ac:dyDescent="0.3"/>
    <row r="11986" customFormat="1" ht="13.5" x14ac:dyDescent="0.3"/>
    <row r="11987" customFormat="1" ht="13.5" x14ac:dyDescent="0.3"/>
    <row r="11988" customFormat="1" ht="13.5" x14ac:dyDescent="0.3"/>
    <row r="11989" customFormat="1" ht="13.5" x14ac:dyDescent="0.3"/>
    <row r="11990" customFormat="1" ht="13.5" x14ac:dyDescent="0.3"/>
    <row r="11991" customFormat="1" ht="13.5" x14ac:dyDescent="0.3"/>
    <row r="11992" customFormat="1" ht="13.5" x14ac:dyDescent="0.3"/>
    <row r="11993" customFormat="1" ht="13.5" x14ac:dyDescent="0.3"/>
    <row r="11994" customFormat="1" ht="13.5" x14ac:dyDescent="0.3"/>
    <row r="11995" customFormat="1" ht="13.5" x14ac:dyDescent="0.3"/>
    <row r="11996" customFormat="1" ht="13.5" x14ac:dyDescent="0.3"/>
    <row r="11997" customFormat="1" ht="13.5" x14ac:dyDescent="0.3"/>
    <row r="11998" customFormat="1" ht="13.5" x14ac:dyDescent="0.3"/>
    <row r="11999" customFormat="1" ht="13.5" x14ac:dyDescent="0.3"/>
    <row r="12000" customFormat="1" ht="13.5" x14ac:dyDescent="0.3"/>
    <row r="12001" customFormat="1" ht="13.5" x14ac:dyDescent="0.3"/>
    <row r="12002" customFormat="1" ht="13.5" x14ac:dyDescent="0.3"/>
    <row r="12003" customFormat="1" ht="13.5" x14ac:dyDescent="0.3"/>
    <row r="12004" customFormat="1" ht="13.5" x14ac:dyDescent="0.3"/>
    <row r="12005" customFormat="1" ht="13.5" x14ac:dyDescent="0.3"/>
    <row r="12006" customFormat="1" ht="13.5" x14ac:dyDescent="0.3"/>
    <row r="12007" customFormat="1" ht="13.5" x14ac:dyDescent="0.3"/>
    <row r="12008" customFormat="1" ht="13.5" x14ac:dyDescent="0.3"/>
    <row r="12009" customFormat="1" ht="13.5" x14ac:dyDescent="0.3"/>
    <row r="12010" customFormat="1" ht="13.5" x14ac:dyDescent="0.3"/>
    <row r="12011" customFormat="1" ht="13.5" x14ac:dyDescent="0.3"/>
    <row r="12012" customFormat="1" ht="13.5" x14ac:dyDescent="0.3"/>
    <row r="12013" customFormat="1" ht="13.5" x14ac:dyDescent="0.3"/>
    <row r="12014" customFormat="1" ht="13.5" x14ac:dyDescent="0.3"/>
    <row r="12015" customFormat="1" ht="13.5" x14ac:dyDescent="0.3"/>
    <row r="12016" customFormat="1" ht="13.5" x14ac:dyDescent="0.3"/>
    <row r="12017" customFormat="1" ht="13.5" x14ac:dyDescent="0.3"/>
    <row r="12018" customFormat="1" ht="13.5" x14ac:dyDescent="0.3"/>
    <row r="12019" customFormat="1" ht="13.5" x14ac:dyDescent="0.3"/>
    <row r="12020" customFormat="1" ht="13.5" x14ac:dyDescent="0.3"/>
    <row r="12021" customFormat="1" ht="13.5" x14ac:dyDescent="0.3"/>
    <row r="12022" customFormat="1" ht="13.5" x14ac:dyDescent="0.3"/>
    <row r="12023" customFormat="1" ht="13.5" x14ac:dyDescent="0.3"/>
    <row r="12024" customFormat="1" ht="13.5" x14ac:dyDescent="0.3"/>
    <row r="12025" customFormat="1" ht="13.5" x14ac:dyDescent="0.3"/>
    <row r="12026" customFormat="1" ht="13.5" x14ac:dyDescent="0.3"/>
    <row r="12027" customFormat="1" ht="13.5" x14ac:dyDescent="0.3"/>
    <row r="12028" customFormat="1" ht="13.5" x14ac:dyDescent="0.3"/>
    <row r="12029" customFormat="1" ht="13.5" x14ac:dyDescent="0.3"/>
    <row r="12030" customFormat="1" ht="13.5" x14ac:dyDescent="0.3"/>
    <row r="12031" customFormat="1" ht="13.5" x14ac:dyDescent="0.3"/>
    <row r="12032" customFormat="1" ht="13.5" x14ac:dyDescent="0.3"/>
    <row r="12033" customFormat="1" ht="13.5" x14ac:dyDescent="0.3"/>
    <row r="12034" customFormat="1" ht="13.5" x14ac:dyDescent="0.3"/>
    <row r="12035" customFormat="1" ht="13.5" x14ac:dyDescent="0.3"/>
    <row r="12036" customFormat="1" ht="13.5" x14ac:dyDescent="0.3"/>
    <row r="12037" customFormat="1" ht="13.5" x14ac:dyDescent="0.3"/>
    <row r="12038" customFormat="1" ht="13.5" x14ac:dyDescent="0.3"/>
    <row r="12039" customFormat="1" ht="13.5" x14ac:dyDescent="0.3"/>
    <row r="12040" customFormat="1" ht="13.5" x14ac:dyDescent="0.3"/>
    <row r="12041" customFormat="1" ht="13.5" x14ac:dyDescent="0.3"/>
    <row r="12042" customFormat="1" ht="13.5" x14ac:dyDescent="0.3"/>
    <row r="12043" customFormat="1" ht="13.5" x14ac:dyDescent="0.3"/>
    <row r="12044" customFormat="1" ht="13.5" x14ac:dyDescent="0.3"/>
    <row r="12045" customFormat="1" ht="13.5" x14ac:dyDescent="0.3"/>
    <row r="12046" customFormat="1" ht="13.5" x14ac:dyDescent="0.3"/>
    <row r="12047" customFormat="1" ht="13.5" x14ac:dyDescent="0.3"/>
    <row r="12048" customFormat="1" ht="13.5" x14ac:dyDescent="0.3"/>
    <row r="12049" customFormat="1" ht="13.5" x14ac:dyDescent="0.3"/>
    <row r="12050" customFormat="1" ht="13.5" x14ac:dyDescent="0.3"/>
    <row r="12051" customFormat="1" ht="13.5" x14ac:dyDescent="0.3"/>
    <row r="12052" customFormat="1" ht="13.5" x14ac:dyDescent="0.3"/>
    <row r="12053" customFormat="1" ht="13.5" x14ac:dyDescent="0.3"/>
    <row r="12054" customFormat="1" ht="13.5" x14ac:dyDescent="0.3"/>
    <row r="12055" customFormat="1" ht="13.5" x14ac:dyDescent="0.3"/>
    <row r="12056" customFormat="1" ht="13.5" x14ac:dyDescent="0.3"/>
    <row r="12057" customFormat="1" ht="13.5" x14ac:dyDescent="0.3"/>
    <row r="12058" customFormat="1" ht="13.5" x14ac:dyDescent="0.3"/>
    <row r="12059" customFormat="1" ht="13.5" x14ac:dyDescent="0.3"/>
    <row r="12060" customFormat="1" ht="13.5" x14ac:dyDescent="0.3"/>
    <row r="12061" customFormat="1" ht="13.5" x14ac:dyDescent="0.3"/>
    <row r="12062" customFormat="1" ht="13.5" x14ac:dyDescent="0.3"/>
    <row r="12063" customFormat="1" ht="13.5" x14ac:dyDescent="0.3"/>
    <row r="12064" customFormat="1" ht="13.5" x14ac:dyDescent="0.3"/>
    <row r="12065" customFormat="1" ht="13.5" x14ac:dyDescent="0.3"/>
    <row r="12066" customFormat="1" ht="13.5" x14ac:dyDescent="0.3"/>
    <row r="12067" customFormat="1" ht="13.5" x14ac:dyDescent="0.3"/>
    <row r="12068" customFormat="1" ht="13.5" x14ac:dyDescent="0.3"/>
    <row r="12069" customFormat="1" ht="13.5" x14ac:dyDescent="0.3"/>
    <row r="12070" customFormat="1" ht="13.5" x14ac:dyDescent="0.3"/>
    <row r="12071" customFormat="1" ht="13.5" x14ac:dyDescent="0.3"/>
    <row r="12072" customFormat="1" ht="13.5" x14ac:dyDescent="0.3"/>
    <row r="12073" customFormat="1" ht="13.5" x14ac:dyDescent="0.3"/>
    <row r="12074" customFormat="1" ht="13.5" x14ac:dyDescent="0.3"/>
    <row r="12075" customFormat="1" ht="13.5" x14ac:dyDescent="0.3"/>
    <row r="12076" customFormat="1" ht="13.5" x14ac:dyDescent="0.3"/>
    <row r="12077" customFormat="1" ht="13.5" x14ac:dyDescent="0.3"/>
    <row r="12078" customFormat="1" ht="13.5" x14ac:dyDescent="0.3"/>
    <row r="12079" customFormat="1" ht="13.5" x14ac:dyDescent="0.3"/>
    <row r="12080" customFormat="1" ht="13.5" x14ac:dyDescent="0.3"/>
    <row r="12081" customFormat="1" ht="13.5" x14ac:dyDescent="0.3"/>
    <row r="12082" customFormat="1" ht="13.5" x14ac:dyDescent="0.3"/>
    <row r="12083" customFormat="1" ht="13.5" x14ac:dyDescent="0.3"/>
    <row r="12084" customFormat="1" ht="13.5" x14ac:dyDescent="0.3"/>
    <row r="12085" customFormat="1" ht="13.5" x14ac:dyDescent="0.3"/>
    <row r="12086" customFormat="1" ht="13.5" x14ac:dyDescent="0.3"/>
    <row r="12087" customFormat="1" ht="13.5" x14ac:dyDescent="0.3"/>
    <row r="12088" customFormat="1" ht="13.5" x14ac:dyDescent="0.3"/>
    <row r="12089" customFormat="1" ht="13.5" x14ac:dyDescent="0.3"/>
    <row r="12090" customFormat="1" ht="13.5" x14ac:dyDescent="0.3"/>
    <row r="12091" customFormat="1" ht="13.5" x14ac:dyDescent="0.3"/>
    <row r="12092" customFormat="1" ht="13.5" x14ac:dyDescent="0.3"/>
    <row r="12093" customFormat="1" ht="13.5" x14ac:dyDescent="0.3"/>
    <row r="12094" customFormat="1" ht="13.5" x14ac:dyDescent="0.3"/>
    <row r="12095" customFormat="1" ht="13.5" x14ac:dyDescent="0.3"/>
    <row r="12096" customFormat="1" ht="13.5" x14ac:dyDescent="0.3"/>
    <row r="12097" customFormat="1" ht="13.5" x14ac:dyDescent="0.3"/>
    <row r="12098" customFormat="1" ht="13.5" x14ac:dyDescent="0.3"/>
    <row r="12099" customFormat="1" ht="13.5" x14ac:dyDescent="0.3"/>
    <row r="12100" customFormat="1" ht="13.5" x14ac:dyDescent="0.3"/>
    <row r="12101" customFormat="1" ht="13.5" x14ac:dyDescent="0.3"/>
    <row r="12102" customFormat="1" ht="13.5" x14ac:dyDescent="0.3"/>
    <row r="12103" customFormat="1" ht="13.5" x14ac:dyDescent="0.3"/>
    <row r="12104" customFormat="1" ht="13.5" x14ac:dyDescent="0.3"/>
    <row r="12105" customFormat="1" ht="13.5" x14ac:dyDescent="0.3"/>
    <row r="12106" customFormat="1" ht="13.5" x14ac:dyDescent="0.3"/>
    <row r="12107" customFormat="1" ht="13.5" x14ac:dyDescent="0.3"/>
    <row r="12108" customFormat="1" ht="13.5" x14ac:dyDescent="0.3"/>
    <row r="12109" customFormat="1" ht="13.5" x14ac:dyDescent="0.3"/>
    <row r="12110" customFormat="1" ht="13.5" x14ac:dyDescent="0.3"/>
    <row r="12111" customFormat="1" ht="13.5" x14ac:dyDescent="0.3"/>
    <row r="12112" customFormat="1" ht="13.5" x14ac:dyDescent="0.3"/>
    <row r="12113" customFormat="1" ht="13.5" x14ac:dyDescent="0.3"/>
    <row r="12114" customFormat="1" ht="13.5" x14ac:dyDescent="0.3"/>
    <row r="12115" customFormat="1" ht="13.5" x14ac:dyDescent="0.3"/>
    <row r="12116" customFormat="1" ht="13.5" x14ac:dyDescent="0.3"/>
    <row r="12117" customFormat="1" ht="13.5" x14ac:dyDescent="0.3"/>
    <row r="12118" customFormat="1" ht="13.5" x14ac:dyDescent="0.3"/>
    <row r="12119" customFormat="1" ht="13.5" x14ac:dyDescent="0.3"/>
    <row r="12120" customFormat="1" ht="13.5" x14ac:dyDescent="0.3"/>
    <row r="12121" customFormat="1" ht="13.5" x14ac:dyDescent="0.3"/>
    <row r="12122" customFormat="1" ht="13.5" x14ac:dyDescent="0.3"/>
    <row r="12123" customFormat="1" ht="13.5" x14ac:dyDescent="0.3"/>
    <row r="12124" customFormat="1" ht="13.5" x14ac:dyDescent="0.3"/>
    <row r="12125" customFormat="1" ht="13.5" x14ac:dyDescent="0.3"/>
    <row r="12126" customFormat="1" ht="13.5" x14ac:dyDescent="0.3"/>
    <row r="12127" customFormat="1" ht="13.5" x14ac:dyDescent="0.3"/>
    <row r="12128" customFormat="1" ht="13.5" x14ac:dyDescent="0.3"/>
    <row r="12129" customFormat="1" ht="13.5" x14ac:dyDescent="0.3"/>
    <row r="12130" customFormat="1" ht="13.5" x14ac:dyDescent="0.3"/>
    <row r="12131" customFormat="1" ht="13.5" x14ac:dyDescent="0.3"/>
    <row r="12132" customFormat="1" ht="13.5" x14ac:dyDescent="0.3"/>
    <row r="12133" customFormat="1" ht="13.5" x14ac:dyDescent="0.3"/>
    <row r="12134" customFormat="1" ht="13.5" x14ac:dyDescent="0.3"/>
    <row r="12135" customFormat="1" ht="13.5" x14ac:dyDescent="0.3"/>
    <row r="12136" customFormat="1" ht="13.5" x14ac:dyDescent="0.3"/>
    <row r="12137" customFormat="1" ht="13.5" x14ac:dyDescent="0.3"/>
    <row r="12138" customFormat="1" ht="13.5" x14ac:dyDescent="0.3"/>
    <row r="12139" customFormat="1" ht="13.5" x14ac:dyDescent="0.3"/>
    <row r="12140" customFormat="1" ht="13.5" x14ac:dyDescent="0.3"/>
    <row r="12141" customFormat="1" ht="13.5" x14ac:dyDescent="0.3"/>
    <row r="12142" customFormat="1" ht="13.5" x14ac:dyDescent="0.3"/>
    <row r="12143" customFormat="1" ht="13.5" x14ac:dyDescent="0.3"/>
    <row r="12144" customFormat="1" ht="13.5" x14ac:dyDescent="0.3"/>
    <row r="12145" customFormat="1" ht="13.5" x14ac:dyDescent="0.3"/>
    <row r="12146" customFormat="1" ht="13.5" x14ac:dyDescent="0.3"/>
    <row r="12147" customFormat="1" ht="13.5" x14ac:dyDescent="0.3"/>
    <row r="12148" customFormat="1" ht="13.5" x14ac:dyDescent="0.3"/>
    <row r="12149" customFormat="1" ht="13.5" x14ac:dyDescent="0.3"/>
    <row r="12150" customFormat="1" ht="13.5" x14ac:dyDescent="0.3"/>
    <row r="12151" customFormat="1" ht="13.5" x14ac:dyDescent="0.3"/>
    <row r="12152" customFormat="1" ht="13.5" x14ac:dyDescent="0.3"/>
    <row r="12153" customFormat="1" ht="13.5" x14ac:dyDescent="0.3"/>
    <row r="12154" customFormat="1" ht="13.5" x14ac:dyDescent="0.3"/>
    <row r="12155" customFormat="1" ht="13.5" x14ac:dyDescent="0.3"/>
    <row r="12156" customFormat="1" ht="13.5" x14ac:dyDescent="0.3"/>
    <row r="12157" customFormat="1" ht="13.5" x14ac:dyDescent="0.3"/>
    <row r="12158" customFormat="1" ht="13.5" x14ac:dyDescent="0.3"/>
    <row r="12159" customFormat="1" ht="13.5" x14ac:dyDescent="0.3"/>
    <row r="12160" customFormat="1" ht="13.5" x14ac:dyDescent="0.3"/>
    <row r="12161" customFormat="1" ht="13.5" x14ac:dyDescent="0.3"/>
    <row r="12162" customFormat="1" ht="13.5" x14ac:dyDescent="0.3"/>
    <row r="12163" customFormat="1" ht="13.5" x14ac:dyDescent="0.3"/>
    <row r="12164" customFormat="1" ht="13.5" x14ac:dyDescent="0.3"/>
    <row r="12165" customFormat="1" ht="13.5" x14ac:dyDescent="0.3"/>
    <row r="12166" customFormat="1" ht="13.5" x14ac:dyDescent="0.3"/>
    <row r="12167" customFormat="1" ht="13.5" x14ac:dyDescent="0.3"/>
    <row r="12168" customFormat="1" ht="13.5" x14ac:dyDescent="0.3"/>
    <row r="12169" customFormat="1" ht="13.5" x14ac:dyDescent="0.3"/>
    <row r="12170" customFormat="1" ht="13.5" x14ac:dyDescent="0.3"/>
    <row r="12171" customFormat="1" ht="13.5" x14ac:dyDescent="0.3"/>
    <row r="12172" customFormat="1" ht="13.5" x14ac:dyDescent="0.3"/>
    <row r="12173" customFormat="1" ht="13.5" x14ac:dyDescent="0.3"/>
    <row r="12174" customFormat="1" ht="13.5" x14ac:dyDescent="0.3"/>
    <row r="12175" customFormat="1" ht="13.5" x14ac:dyDescent="0.3"/>
    <row r="12176" customFormat="1" ht="13.5" x14ac:dyDescent="0.3"/>
    <row r="12177" customFormat="1" ht="13.5" x14ac:dyDescent="0.3"/>
    <row r="12178" customFormat="1" ht="13.5" x14ac:dyDescent="0.3"/>
    <row r="12179" customFormat="1" ht="13.5" x14ac:dyDescent="0.3"/>
    <row r="12180" customFormat="1" ht="13.5" x14ac:dyDescent="0.3"/>
    <row r="12181" customFormat="1" ht="13.5" x14ac:dyDescent="0.3"/>
    <row r="12182" customFormat="1" ht="13.5" x14ac:dyDescent="0.3"/>
    <row r="12183" customFormat="1" ht="13.5" x14ac:dyDescent="0.3"/>
    <row r="12184" customFormat="1" ht="13.5" x14ac:dyDescent="0.3"/>
    <row r="12185" customFormat="1" ht="13.5" x14ac:dyDescent="0.3"/>
    <row r="12186" customFormat="1" ht="13.5" x14ac:dyDescent="0.3"/>
    <row r="12187" customFormat="1" ht="13.5" x14ac:dyDescent="0.3"/>
    <row r="12188" customFormat="1" ht="13.5" x14ac:dyDescent="0.3"/>
    <row r="12189" customFormat="1" ht="13.5" x14ac:dyDescent="0.3"/>
    <row r="12190" customFormat="1" ht="13.5" x14ac:dyDescent="0.3"/>
    <row r="12191" customFormat="1" ht="13.5" x14ac:dyDescent="0.3"/>
    <row r="12192" customFormat="1" ht="13.5" x14ac:dyDescent="0.3"/>
    <row r="12193" customFormat="1" ht="13.5" x14ac:dyDescent="0.3"/>
    <row r="12194" customFormat="1" ht="13.5" x14ac:dyDescent="0.3"/>
    <row r="12195" customFormat="1" ht="13.5" x14ac:dyDescent="0.3"/>
    <row r="12196" customFormat="1" ht="13.5" x14ac:dyDescent="0.3"/>
    <row r="12197" customFormat="1" ht="13.5" x14ac:dyDescent="0.3"/>
    <row r="12198" customFormat="1" ht="13.5" x14ac:dyDescent="0.3"/>
    <row r="12199" customFormat="1" ht="13.5" x14ac:dyDescent="0.3"/>
    <row r="12200" customFormat="1" ht="13.5" x14ac:dyDescent="0.3"/>
    <row r="12201" customFormat="1" ht="13.5" x14ac:dyDescent="0.3"/>
    <row r="12202" customFormat="1" ht="13.5" x14ac:dyDescent="0.3"/>
    <row r="12203" customFormat="1" ht="13.5" x14ac:dyDescent="0.3"/>
    <row r="12204" customFormat="1" ht="13.5" x14ac:dyDescent="0.3"/>
    <row r="12205" customFormat="1" ht="13.5" x14ac:dyDescent="0.3"/>
    <row r="12206" customFormat="1" ht="13.5" x14ac:dyDescent="0.3"/>
    <row r="12207" customFormat="1" ht="13.5" x14ac:dyDescent="0.3"/>
    <row r="12208" customFormat="1" ht="13.5" x14ac:dyDescent="0.3"/>
    <row r="12209" customFormat="1" ht="13.5" x14ac:dyDescent="0.3"/>
    <row r="12210" customFormat="1" ht="13.5" x14ac:dyDescent="0.3"/>
    <row r="12211" customFormat="1" ht="13.5" x14ac:dyDescent="0.3"/>
    <row r="12212" customFormat="1" ht="13.5" x14ac:dyDescent="0.3"/>
    <row r="12213" customFormat="1" ht="13.5" x14ac:dyDescent="0.3"/>
    <row r="12214" customFormat="1" ht="13.5" x14ac:dyDescent="0.3"/>
    <row r="12215" customFormat="1" ht="13.5" x14ac:dyDescent="0.3"/>
    <row r="12216" customFormat="1" ht="13.5" x14ac:dyDescent="0.3"/>
    <row r="12217" customFormat="1" ht="13.5" x14ac:dyDescent="0.3"/>
    <row r="12218" customFormat="1" ht="13.5" x14ac:dyDescent="0.3"/>
    <row r="12219" customFormat="1" ht="13.5" x14ac:dyDescent="0.3"/>
    <row r="12220" customFormat="1" ht="13.5" x14ac:dyDescent="0.3"/>
    <row r="12221" customFormat="1" ht="13.5" x14ac:dyDescent="0.3"/>
    <row r="12222" customFormat="1" ht="13.5" x14ac:dyDescent="0.3"/>
    <row r="12223" customFormat="1" ht="13.5" x14ac:dyDescent="0.3"/>
    <row r="12224" customFormat="1" ht="13.5" x14ac:dyDescent="0.3"/>
    <row r="12225" customFormat="1" ht="13.5" x14ac:dyDescent="0.3"/>
    <row r="12226" customFormat="1" ht="13.5" x14ac:dyDescent="0.3"/>
    <row r="12227" customFormat="1" ht="13.5" x14ac:dyDescent="0.3"/>
    <row r="12228" customFormat="1" ht="13.5" x14ac:dyDescent="0.3"/>
    <row r="12229" customFormat="1" ht="13.5" x14ac:dyDescent="0.3"/>
    <row r="12230" customFormat="1" ht="13.5" x14ac:dyDescent="0.3"/>
    <row r="12231" customFormat="1" ht="13.5" x14ac:dyDescent="0.3"/>
    <row r="12232" customFormat="1" ht="13.5" x14ac:dyDescent="0.3"/>
    <row r="12233" customFormat="1" ht="13.5" x14ac:dyDescent="0.3"/>
    <row r="12234" customFormat="1" ht="13.5" x14ac:dyDescent="0.3"/>
    <row r="12235" customFormat="1" ht="13.5" x14ac:dyDescent="0.3"/>
    <row r="12236" customFormat="1" ht="13.5" x14ac:dyDescent="0.3"/>
    <row r="12237" customFormat="1" ht="13.5" x14ac:dyDescent="0.3"/>
    <row r="12238" customFormat="1" ht="13.5" x14ac:dyDescent="0.3"/>
    <row r="12239" customFormat="1" ht="13.5" x14ac:dyDescent="0.3"/>
    <row r="12240" customFormat="1" ht="13.5" x14ac:dyDescent="0.3"/>
    <row r="12241" customFormat="1" ht="13.5" x14ac:dyDescent="0.3"/>
    <row r="12242" customFormat="1" ht="13.5" x14ac:dyDescent="0.3"/>
    <row r="12243" customFormat="1" ht="13.5" x14ac:dyDescent="0.3"/>
    <row r="12244" customFormat="1" ht="13.5" x14ac:dyDescent="0.3"/>
    <row r="12245" customFormat="1" ht="13.5" x14ac:dyDescent="0.3"/>
    <row r="12246" customFormat="1" ht="13.5" x14ac:dyDescent="0.3"/>
    <row r="12247" customFormat="1" ht="13.5" x14ac:dyDescent="0.3"/>
    <row r="12248" customFormat="1" ht="13.5" x14ac:dyDescent="0.3"/>
    <row r="12249" customFormat="1" ht="13.5" x14ac:dyDescent="0.3"/>
    <row r="12250" customFormat="1" ht="13.5" x14ac:dyDescent="0.3"/>
    <row r="12251" customFormat="1" ht="13.5" x14ac:dyDescent="0.3"/>
    <row r="12252" customFormat="1" ht="13.5" x14ac:dyDescent="0.3"/>
    <row r="12253" customFormat="1" ht="13.5" x14ac:dyDescent="0.3"/>
    <row r="12254" customFormat="1" ht="13.5" x14ac:dyDescent="0.3"/>
    <row r="12255" customFormat="1" ht="13.5" x14ac:dyDescent="0.3"/>
    <row r="12256" customFormat="1" ht="13.5" x14ac:dyDescent="0.3"/>
    <row r="12257" customFormat="1" ht="13.5" x14ac:dyDescent="0.3"/>
    <row r="12258" customFormat="1" ht="13.5" x14ac:dyDescent="0.3"/>
    <row r="12259" customFormat="1" ht="13.5" x14ac:dyDescent="0.3"/>
    <row r="12260" customFormat="1" ht="13.5" x14ac:dyDescent="0.3"/>
    <row r="12261" customFormat="1" ht="13.5" x14ac:dyDescent="0.3"/>
    <row r="12262" customFormat="1" ht="13.5" x14ac:dyDescent="0.3"/>
    <row r="12263" customFormat="1" ht="13.5" x14ac:dyDescent="0.3"/>
    <row r="12264" customFormat="1" ht="13.5" x14ac:dyDescent="0.3"/>
    <row r="12265" customFormat="1" ht="13.5" x14ac:dyDescent="0.3"/>
    <row r="12266" customFormat="1" ht="13.5" x14ac:dyDescent="0.3"/>
    <row r="12267" customFormat="1" ht="13.5" x14ac:dyDescent="0.3"/>
    <row r="12268" customFormat="1" ht="13.5" x14ac:dyDescent="0.3"/>
    <row r="12269" customFormat="1" ht="13.5" x14ac:dyDescent="0.3"/>
    <row r="12270" customFormat="1" ht="13.5" x14ac:dyDescent="0.3"/>
    <row r="12271" customFormat="1" ht="13.5" x14ac:dyDescent="0.3"/>
    <row r="12272" customFormat="1" ht="13.5" x14ac:dyDescent="0.3"/>
    <row r="12273" customFormat="1" ht="13.5" x14ac:dyDescent="0.3"/>
    <row r="12274" customFormat="1" ht="13.5" x14ac:dyDescent="0.3"/>
    <row r="12275" customFormat="1" ht="13.5" x14ac:dyDescent="0.3"/>
    <row r="12276" customFormat="1" ht="13.5" x14ac:dyDescent="0.3"/>
    <row r="12277" customFormat="1" ht="13.5" x14ac:dyDescent="0.3"/>
    <row r="12278" customFormat="1" ht="13.5" x14ac:dyDescent="0.3"/>
    <row r="12279" customFormat="1" ht="13.5" x14ac:dyDescent="0.3"/>
    <row r="12280" customFormat="1" ht="13.5" x14ac:dyDescent="0.3"/>
    <row r="12281" customFormat="1" ht="13.5" x14ac:dyDescent="0.3"/>
    <row r="12282" customFormat="1" ht="13.5" x14ac:dyDescent="0.3"/>
    <row r="12283" customFormat="1" ht="13.5" x14ac:dyDescent="0.3"/>
    <row r="12284" customFormat="1" ht="13.5" x14ac:dyDescent="0.3"/>
    <row r="12285" customFormat="1" ht="13.5" x14ac:dyDescent="0.3"/>
    <row r="12286" customFormat="1" ht="13.5" x14ac:dyDescent="0.3"/>
    <row r="12287" customFormat="1" ht="13.5" x14ac:dyDescent="0.3"/>
    <row r="12288" customFormat="1" ht="13.5" x14ac:dyDescent="0.3"/>
    <row r="12289" customFormat="1" ht="13.5" x14ac:dyDescent="0.3"/>
    <row r="12290" customFormat="1" ht="13.5" x14ac:dyDescent="0.3"/>
    <row r="12291" customFormat="1" ht="13.5" x14ac:dyDescent="0.3"/>
    <row r="12292" customFormat="1" ht="13.5" x14ac:dyDescent="0.3"/>
    <row r="12293" customFormat="1" ht="13.5" x14ac:dyDescent="0.3"/>
    <row r="12294" customFormat="1" ht="13.5" x14ac:dyDescent="0.3"/>
    <row r="12295" customFormat="1" ht="13.5" x14ac:dyDescent="0.3"/>
    <row r="12296" customFormat="1" ht="13.5" x14ac:dyDescent="0.3"/>
    <row r="12297" customFormat="1" ht="13.5" x14ac:dyDescent="0.3"/>
    <row r="12298" customFormat="1" ht="13.5" x14ac:dyDescent="0.3"/>
    <row r="12299" customFormat="1" ht="13.5" x14ac:dyDescent="0.3"/>
    <row r="12300" customFormat="1" ht="13.5" x14ac:dyDescent="0.3"/>
    <row r="12301" customFormat="1" ht="13.5" x14ac:dyDescent="0.3"/>
    <row r="12302" customFormat="1" ht="13.5" x14ac:dyDescent="0.3"/>
    <row r="12303" customFormat="1" ht="13.5" x14ac:dyDescent="0.3"/>
    <row r="12304" customFormat="1" ht="13.5" x14ac:dyDescent="0.3"/>
    <row r="12305" customFormat="1" ht="13.5" x14ac:dyDescent="0.3"/>
    <row r="12306" customFormat="1" ht="13.5" x14ac:dyDescent="0.3"/>
    <row r="12307" customFormat="1" ht="13.5" x14ac:dyDescent="0.3"/>
    <row r="12308" customFormat="1" ht="13.5" x14ac:dyDescent="0.3"/>
    <row r="12309" customFormat="1" ht="13.5" x14ac:dyDescent="0.3"/>
    <row r="12310" customFormat="1" ht="13.5" x14ac:dyDescent="0.3"/>
    <row r="12311" customFormat="1" ht="13.5" x14ac:dyDescent="0.3"/>
    <row r="12312" customFormat="1" ht="13.5" x14ac:dyDescent="0.3"/>
    <row r="12313" customFormat="1" ht="13.5" x14ac:dyDescent="0.3"/>
    <row r="12314" customFormat="1" ht="13.5" x14ac:dyDescent="0.3"/>
    <row r="12315" customFormat="1" ht="13.5" x14ac:dyDescent="0.3"/>
    <row r="12316" customFormat="1" ht="13.5" x14ac:dyDescent="0.3"/>
    <row r="12317" customFormat="1" ht="13.5" x14ac:dyDescent="0.3"/>
    <row r="12318" customFormat="1" ht="13.5" x14ac:dyDescent="0.3"/>
    <row r="12319" customFormat="1" ht="13.5" x14ac:dyDescent="0.3"/>
    <row r="12320" customFormat="1" ht="13.5" x14ac:dyDescent="0.3"/>
    <row r="12321" customFormat="1" ht="13.5" x14ac:dyDescent="0.3"/>
    <row r="12322" customFormat="1" ht="13.5" x14ac:dyDescent="0.3"/>
    <row r="12323" customFormat="1" ht="13.5" x14ac:dyDescent="0.3"/>
    <row r="12324" customFormat="1" ht="13.5" x14ac:dyDescent="0.3"/>
    <row r="12325" customFormat="1" ht="13.5" x14ac:dyDescent="0.3"/>
    <row r="12326" customFormat="1" ht="13.5" x14ac:dyDescent="0.3"/>
    <row r="12327" customFormat="1" ht="13.5" x14ac:dyDescent="0.3"/>
    <row r="12328" customFormat="1" ht="13.5" x14ac:dyDescent="0.3"/>
    <row r="12329" customFormat="1" ht="13.5" x14ac:dyDescent="0.3"/>
    <row r="12330" customFormat="1" ht="13.5" x14ac:dyDescent="0.3"/>
    <row r="12331" customFormat="1" ht="13.5" x14ac:dyDescent="0.3"/>
    <row r="12332" customFormat="1" ht="13.5" x14ac:dyDescent="0.3"/>
    <row r="12333" customFormat="1" ht="13.5" x14ac:dyDescent="0.3"/>
    <row r="12334" customFormat="1" ht="13.5" x14ac:dyDescent="0.3"/>
    <row r="12335" customFormat="1" ht="13.5" x14ac:dyDescent="0.3"/>
    <row r="12336" customFormat="1" ht="13.5" x14ac:dyDescent="0.3"/>
    <row r="12337" customFormat="1" ht="13.5" x14ac:dyDescent="0.3"/>
    <row r="12338" customFormat="1" ht="13.5" x14ac:dyDescent="0.3"/>
    <row r="12339" customFormat="1" ht="13.5" x14ac:dyDescent="0.3"/>
    <row r="12340" customFormat="1" ht="13.5" x14ac:dyDescent="0.3"/>
    <row r="12341" customFormat="1" ht="13.5" x14ac:dyDescent="0.3"/>
    <row r="12342" customFormat="1" ht="13.5" x14ac:dyDescent="0.3"/>
    <row r="12343" customFormat="1" ht="13.5" x14ac:dyDescent="0.3"/>
    <row r="12344" customFormat="1" ht="13.5" x14ac:dyDescent="0.3"/>
    <row r="12345" customFormat="1" ht="13.5" x14ac:dyDescent="0.3"/>
    <row r="12346" customFormat="1" ht="13.5" x14ac:dyDescent="0.3"/>
    <row r="12347" customFormat="1" ht="13.5" x14ac:dyDescent="0.3"/>
    <row r="12348" customFormat="1" ht="13.5" x14ac:dyDescent="0.3"/>
    <row r="12349" customFormat="1" ht="13.5" x14ac:dyDescent="0.3"/>
    <row r="12350" customFormat="1" ht="13.5" x14ac:dyDescent="0.3"/>
    <row r="12351" customFormat="1" ht="13.5" x14ac:dyDescent="0.3"/>
    <row r="12352" customFormat="1" ht="13.5" x14ac:dyDescent="0.3"/>
    <row r="12353" customFormat="1" ht="13.5" x14ac:dyDescent="0.3"/>
    <row r="12354" customFormat="1" ht="13.5" x14ac:dyDescent="0.3"/>
    <row r="12355" customFormat="1" ht="13.5" x14ac:dyDescent="0.3"/>
    <row r="12356" customFormat="1" ht="13.5" x14ac:dyDescent="0.3"/>
    <row r="12357" customFormat="1" ht="13.5" x14ac:dyDescent="0.3"/>
    <row r="12358" customFormat="1" ht="13.5" x14ac:dyDescent="0.3"/>
    <row r="12359" customFormat="1" ht="13.5" x14ac:dyDescent="0.3"/>
    <row r="12360" customFormat="1" ht="13.5" x14ac:dyDescent="0.3"/>
    <row r="12361" customFormat="1" ht="13.5" x14ac:dyDescent="0.3"/>
    <row r="12362" customFormat="1" ht="13.5" x14ac:dyDescent="0.3"/>
    <row r="12363" customFormat="1" ht="13.5" x14ac:dyDescent="0.3"/>
    <row r="12364" customFormat="1" ht="13.5" x14ac:dyDescent="0.3"/>
    <row r="12365" customFormat="1" ht="13.5" x14ac:dyDescent="0.3"/>
    <row r="12366" customFormat="1" ht="13.5" x14ac:dyDescent="0.3"/>
    <row r="12367" customFormat="1" ht="13.5" x14ac:dyDescent="0.3"/>
    <row r="12368" customFormat="1" ht="13.5" x14ac:dyDescent="0.3"/>
    <row r="12369" customFormat="1" ht="13.5" x14ac:dyDescent="0.3"/>
    <row r="12370" customFormat="1" ht="13.5" x14ac:dyDescent="0.3"/>
    <row r="12371" customFormat="1" ht="13.5" x14ac:dyDescent="0.3"/>
    <row r="12372" customFormat="1" ht="13.5" x14ac:dyDescent="0.3"/>
    <row r="12373" customFormat="1" ht="13.5" x14ac:dyDescent="0.3"/>
    <row r="12374" customFormat="1" ht="13.5" x14ac:dyDescent="0.3"/>
    <row r="12375" customFormat="1" ht="13.5" x14ac:dyDescent="0.3"/>
    <row r="12376" customFormat="1" ht="13.5" x14ac:dyDescent="0.3"/>
    <row r="12377" customFormat="1" ht="13.5" x14ac:dyDescent="0.3"/>
    <row r="12378" customFormat="1" ht="13.5" x14ac:dyDescent="0.3"/>
    <row r="12379" customFormat="1" ht="13.5" x14ac:dyDescent="0.3"/>
    <row r="12380" customFormat="1" ht="13.5" x14ac:dyDescent="0.3"/>
    <row r="12381" customFormat="1" ht="13.5" x14ac:dyDescent="0.3"/>
    <row r="12382" customFormat="1" ht="13.5" x14ac:dyDescent="0.3"/>
    <row r="12383" customFormat="1" ht="13.5" x14ac:dyDescent="0.3"/>
    <row r="12384" customFormat="1" ht="13.5" x14ac:dyDescent="0.3"/>
    <row r="12385" customFormat="1" ht="13.5" x14ac:dyDescent="0.3"/>
    <row r="12386" customFormat="1" ht="13.5" x14ac:dyDescent="0.3"/>
    <row r="12387" customFormat="1" ht="13.5" x14ac:dyDescent="0.3"/>
    <row r="12388" customFormat="1" ht="13.5" x14ac:dyDescent="0.3"/>
    <row r="12389" customFormat="1" ht="13.5" x14ac:dyDescent="0.3"/>
    <row r="12390" customFormat="1" ht="13.5" x14ac:dyDescent="0.3"/>
    <row r="12391" customFormat="1" ht="13.5" x14ac:dyDescent="0.3"/>
    <row r="12392" customFormat="1" ht="13.5" x14ac:dyDescent="0.3"/>
    <row r="12393" customFormat="1" ht="13.5" x14ac:dyDescent="0.3"/>
    <row r="12394" customFormat="1" ht="13.5" x14ac:dyDescent="0.3"/>
    <row r="12395" customFormat="1" ht="13.5" x14ac:dyDescent="0.3"/>
    <row r="12396" customFormat="1" ht="13.5" x14ac:dyDescent="0.3"/>
    <row r="12397" customFormat="1" ht="13.5" x14ac:dyDescent="0.3"/>
    <row r="12398" customFormat="1" ht="13.5" x14ac:dyDescent="0.3"/>
    <row r="12399" customFormat="1" ht="13.5" x14ac:dyDescent="0.3"/>
    <row r="12400" customFormat="1" ht="13.5" x14ac:dyDescent="0.3"/>
    <row r="12401" customFormat="1" ht="13.5" x14ac:dyDescent="0.3"/>
    <row r="12402" customFormat="1" ht="13.5" x14ac:dyDescent="0.3"/>
    <row r="12403" customFormat="1" ht="13.5" x14ac:dyDescent="0.3"/>
    <row r="12404" customFormat="1" ht="13.5" x14ac:dyDescent="0.3"/>
    <row r="12405" customFormat="1" ht="13.5" x14ac:dyDescent="0.3"/>
    <row r="12406" customFormat="1" ht="13.5" x14ac:dyDescent="0.3"/>
    <row r="12407" customFormat="1" ht="13.5" x14ac:dyDescent="0.3"/>
    <row r="12408" customFormat="1" ht="13.5" x14ac:dyDescent="0.3"/>
    <row r="12409" customFormat="1" ht="13.5" x14ac:dyDescent="0.3"/>
    <row r="12410" customFormat="1" ht="13.5" x14ac:dyDescent="0.3"/>
    <row r="12411" customFormat="1" ht="13.5" x14ac:dyDescent="0.3"/>
    <row r="12412" customFormat="1" ht="13.5" x14ac:dyDescent="0.3"/>
    <row r="12413" customFormat="1" ht="13.5" x14ac:dyDescent="0.3"/>
    <row r="12414" customFormat="1" ht="13.5" x14ac:dyDescent="0.3"/>
    <row r="12415" customFormat="1" ht="13.5" x14ac:dyDescent="0.3"/>
    <row r="12416" customFormat="1" ht="13.5" x14ac:dyDescent="0.3"/>
    <row r="12417" customFormat="1" ht="13.5" x14ac:dyDescent="0.3"/>
    <row r="12418" customFormat="1" ht="13.5" x14ac:dyDescent="0.3"/>
    <row r="12419" customFormat="1" ht="13.5" x14ac:dyDescent="0.3"/>
    <row r="12420" customFormat="1" ht="13.5" x14ac:dyDescent="0.3"/>
    <row r="12421" customFormat="1" ht="13.5" x14ac:dyDescent="0.3"/>
    <row r="12422" customFormat="1" ht="13.5" x14ac:dyDescent="0.3"/>
    <row r="12423" customFormat="1" ht="13.5" x14ac:dyDescent="0.3"/>
    <row r="12424" customFormat="1" ht="13.5" x14ac:dyDescent="0.3"/>
    <row r="12425" customFormat="1" ht="13.5" x14ac:dyDescent="0.3"/>
    <row r="12426" customFormat="1" ht="13.5" x14ac:dyDescent="0.3"/>
    <row r="12427" customFormat="1" ht="13.5" x14ac:dyDescent="0.3"/>
    <row r="12428" customFormat="1" ht="13.5" x14ac:dyDescent="0.3"/>
    <row r="12429" customFormat="1" ht="13.5" x14ac:dyDescent="0.3"/>
    <row r="12430" customFormat="1" ht="13.5" x14ac:dyDescent="0.3"/>
    <row r="12431" customFormat="1" ht="13.5" x14ac:dyDescent="0.3"/>
    <row r="12432" customFormat="1" ht="13.5" x14ac:dyDescent="0.3"/>
    <row r="12433" customFormat="1" ht="13.5" x14ac:dyDescent="0.3"/>
    <row r="12434" customFormat="1" ht="13.5" x14ac:dyDescent="0.3"/>
    <row r="12435" customFormat="1" ht="13.5" x14ac:dyDescent="0.3"/>
    <row r="12436" customFormat="1" ht="13.5" x14ac:dyDescent="0.3"/>
    <row r="12437" customFormat="1" ht="13.5" x14ac:dyDescent="0.3"/>
    <row r="12438" customFormat="1" ht="13.5" x14ac:dyDescent="0.3"/>
    <row r="12439" customFormat="1" ht="13.5" x14ac:dyDescent="0.3"/>
    <row r="12440" customFormat="1" ht="13.5" x14ac:dyDescent="0.3"/>
    <row r="12441" customFormat="1" ht="13.5" x14ac:dyDescent="0.3"/>
    <row r="12442" customFormat="1" ht="13.5" x14ac:dyDescent="0.3"/>
    <row r="12443" customFormat="1" ht="13.5" x14ac:dyDescent="0.3"/>
    <row r="12444" customFormat="1" ht="13.5" x14ac:dyDescent="0.3"/>
    <row r="12445" customFormat="1" ht="13.5" x14ac:dyDescent="0.3"/>
    <row r="12446" customFormat="1" ht="13.5" x14ac:dyDescent="0.3"/>
    <row r="12447" customFormat="1" ht="13.5" x14ac:dyDescent="0.3"/>
    <row r="12448" customFormat="1" ht="13.5" x14ac:dyDescent="0.3"/>
    <row r="12449" customFormat="1" ht="13.5" x14ac:dyDescent="0.3"/>
    <row r="12450" customFormat="1" ht="13.5" x14ac:dyDescent="0.3"/>
    <row r="12451" customFormat="1" ht="13.5" x14ac:dyDescent="0.3"/>
    <row r="12452" customFormat="1" ht="13.5" x14ac:dyDescent="0.3"/>
    <row r="12453" customFormat="1" ht="13.5" x14ac:dyDescent="0.3"/>
    <row r="12454" customFormat="1" ht="13.5" x14ac:dyDescent="0.3"/>
    <row r="12455" customFormat="1" ht="13.5" x14ac:dyDescent="0.3"/>
    <row r="12456" customFormat="1" ht="13.5" x14ac:dyDescent="0.3"/>
    <row r="12457" customFormat="1" ht="13.5" x14ac:dyDescent="0.3"/>
    <row r="12458" customFormat="1" ht="13.5" x14ac:dyDescent="0.3"/>
    <row r="12459" customFormat="1" ht="13.5" x14ac:dyDescent="0.3"/>
    <row r="12460" customFormat="1" ht="13.5" x14ac:dyDescent="0.3"/>
    <row r="12461" customFormat="1" ht="13.5" x14ac:dyDescent="0.3"/>
    <row r="12462" customFormat="1" ht="13.5" x14ac:dyDescent="0.3"/>
    <row r="12463" customFormat="1" ht="13.5" x14ac:dyDescent="0.3"/>
    <row r="12464" customFormat="1" ht="13.5" x14ac:dyDescent="0.3"/>
    <row r="12465" customFormat="1" ht="13.5" x14ac:dyDescent="0.3"/>
    <row r="12466" customFormat="1" ht="13.5" x14ac:dyDescent="0.3"/>
    <row r="12467" customFormat="1" ht="13.5" x14ac:dyDescent="0.3"/>
    <row r="12468" customFormat="1" ht="13.5" x14ac:dyDescent="0.3"/>
    <row r="12469" customFormat="1" ht="13.5" x14ac:dyDescent="0.3"/>
    <row r="12470" customFormat="1" ht="13.5" x14ac:dyDescent="0.3"/>
    <row r="12471" customFormat="1" ht="13.5" x14ac:dyDescent="0.3"/>
    <row r="12472" customFormat="1" ht="13.5" x14ac:dyDescent="0.3"/>
    <row r="12473" customFormat="1" ht="13.5" x14ac:dyDescent="0.3"/>
    <row r="12474" customFormat="1" ht="13.5" x14ac:dyDescent="0.3"/>
    <row r="12475" customFormat="1" ht="13.5" x14ac:dyDescent="0.3"/>
    <row r="12476" customFormat="1" ht="13.5" x14ac:dyDescent="0.3"/>
    <row r="12477" customFormat="1" ht="13.5" x14ac:dyDescent="0.3"/>
    <row r="12478" customFormat="1" ht="13.5" x14ac:dyDescent="0.3"/>
    <row r="12479" customFormat="1" ht="13.5" x14ac:dyDescent="0.3"/>
    <row r="12480" customFormat="1" ht="13.5" x14ac:dyDescent="0.3"/>
    <row r="12481" customFormat="1" ht="13.5" x14ac:dyDescent="0.3"/>
    <row r="12482" customFormat="1" ht="13.5" x14ac:dyDescent="0.3"/>
    <row r="12483" customFormat="1" ht="13.5" x14ac:dyDescent="0.3"/>
    <row r="12484" customFormat="1" ht="13.5" x14ac:dyDescent="0.3"/>
    <row r="12485" customFormat="1" ht="13.5" x14ac:dyDescent="0.3"/>
    <row r="12486" customFormat="1" ht="13.5" x14ac:dyDescent="0.3"/>
    <row r="12487" customFormat="1" ht="13.5" x14ac:dyDescent="0.3"/>
    <row r="12488" customFormat="1" ht="13.5" x14ac:dyDescent="0.3"/>
    <row r="12489" customFormat="1" ht="13.5" x14ac:dyDescent="0.3"/>
    <row r="12490" customFormat="1" ht="13.5" x14ac:dyDescent="0.3"/>
    <row r="12491" customFormat="1" ht="13.5" x14ac:dyDescent="0.3"/>
    <row r="12492" customFormat="1" ht="13.5" x14ac:dyDescent="0.3"/>
    <row r="12493" customFormat="1" ht="13.5" x14ac:dyDescent="0.3"/>
    <row r="12494" customFormat="1" ht="13.5" x14ac:dyDescent="0.3"/>
    <row r="12495" customFormat="1" ht="13.5" x14ac:dyDescent="0.3"/>
    <row r="12496" customFormat="1" ht="13.5" x14ac:dyDescent="0.3"/>
    <row r="12497" customFormat="1" ht="13.5" x14ac:dyDescent="0.3"/>
    <row r="12498" customFormat="1" ht="13.5" x14ac:dyDescent="0.3"/>
    <row r="12499" customFormat="1" ht="13.5" x14ac:dyDescent="0.3"/>
    <row r="12500" customFormat="1" ht="13.5" x14ac:dyDescent="0.3"/>
    <row r="12501" customFormat="1" ht="13.5" x14ac:dyDescent="0.3"/>
    <row r="12502" customFormat="1" ht="13.5" x14ac:dyDescent="0.3"/>
    <row r="12503" customFormat="1" ht="13.5" x14ac:dyDescent="0.3"/>
    <row r="12504" customFormat="1" ht="13.5" x14ac:dyDescent="0.3"/>
    <row r="12505" customFormat="1" ht="13.5" x14ac:dyDescent="0.3"/>
    <row r="12506" customFormat="1" ht="13.5" x14ac:dyDescent="0.3"/>
    <row r="12507" customFormat="1" ht="13.5" x14ac:dyDescent="0.3"/>
    <row r="12508" customFormat="1" ht="13.5" x14ac:dyDescent="0.3"/>
    <row r="12509" customFormat="1" ht="13.5" x14ac:dyDescent="0.3"/>
    <row r="12510" customFormat="1" ht="13.5" x14ac:dyDescent="0.3"/>
    <row r="12511" customFormat="1" ht="13.5" x14ac:dyDescent="0.3"/>
    <row r="12512" customFormat="1" ht="13.5" x14ac:dyDescent="0.3"/>
    <row r="12513" customFormat="1" ht="13.5" x14ac:dyDescent="0.3"/>
    <row r="12514" customFormat="1" ht="13.5" x14ac:dyDescent="0.3"/>
    <row r="12515" customFormat="1" ht="13.5" x14ac:dyDescent="0.3"/>
    <row r="12516" customFormat="1" ht="13.5" x14ac:dyDescent="0.3"/>
    <row r="12517" customFormat="1" ht="13.5" x14ac:dyDescent="0.3"/>
    <row r="12518" customFormat="1" ht="13.5" x14ac:dyDescent="0.3"/>
    <row r="12519" customFormat="1" ht="13.5" x14ac:dyDescent="0.3"/>
    <row r="12520" customFormat="1" ht="13.5" x14ac:dyDescent="0.3"/>
    <row r="12521" customFormat="1" ht="13.5" x14ac:dyDescent="0.3"/>
    <row r="12522" customFormat="1" ht="13.5" x14ac:dyDescent="0.3"/>
    <row r="12523" customFormat="1" ht="13.5" x14ac:dyDescent="0.3"/>
    <row r="12524" customFormat="1" ht="13.5" x14ac:dyDescent="0.3"/>
    <row r="12525" customFormat="1" ht="13.5" x14ac:dyDescent="0.3"/>
    <row r="12526" customFormat="1" ht="13.5" x14ac:dyDescent="0.3"/>
    <row r="12527" customFormat="1" ht="13.5" x14ac:dyDescent="0.3"/>
    <row r="12528" customFormat="1" ht="13.5" x14ac:dyDescent="0.3"/>
    <row r="12529" customFormat="1" ht="13.5" x14ac:dyDescent="0.3"/>
    <row r="12530" customFormat="1" ht="13.5" x14ac:dyDescent="0.3"/>
    <row r="12531" customFormat="1" ht="13.5" x14ac:dyDescent="0.3"/>
    <row r="12532" customFormat="1" ht="13.5" x14ac:dyDescent="0.3"/>
    <row r="12533" customFormat="1" ht="13.5" x14ac:dyDescent="0.3"/>
    <row r="12534" customFormat="1" ht="13.5" x14ac:dyDescent="0.3"/>
    <row r="12535" customFormat="1" ht="13.5" x14ac:dyDescent="0.3"/>
    <row r="12536" customFormat="1" ht="13.5" x14ac:dyDescent="0.3"/>
    <row r="12537" customFormat="1" ht="13.5" x14ac:dyDescent="0.3"/>
    <row r="12538" customFormat="1" ht="13.5" x14ac:dyDescent="0.3"/>
    <row r="12539" customFormat="1" ht="13.5" x14ac:dyDescent="0.3"/>
    <row r="12540" customFormat="1" ht="13.5" x14ac:dyDescent="0.3"/>
    <row r="12541" customFormat="1" ht="13.5" x14ac:dyDescent="0.3"/>
    <row r="12542" customFormat="1" ht="13.5" x14ac:dyDescent="0.3"/>
    <row r="12543" customFormat="1" ht="13.5" x14ac:dyDescent="0.3"/>
    <row r="12544" customFormat="1" ht="13.5" x14ac:dyDescent="0.3"/>
    <row r="12545" customFormat="1" ht="13.5" x14ac:dyDescent="0.3"/>
    <row r="12546" customFormat="1" ht="13.5" x14ac:dyDescent="0.3"/>
    <row r="12547" customFormat="1" ht="13.5" x14ac:dyDescent="0.3"/>
    <row r="12548" customFormat="1" ht="13.5" x14ac:dyDescent="0.3"/>
    <row r="12549" customFormat="1" ht="13.5" x14ac:dyDescent="0.3"/>
    <row r="12550" customFormat="1" ht="13.5" x14ac:dyDescent="0.3"/>
    <row r="12551" customFormat="1" ht="13.5" x14ac:dyDescent="0.3"/>
    <row r="12552" customFormat="1" ht="13.5" x14ac:dyDescent="0.3"/>
    <row r="12553" customFormat="1" ht="13.5" x14ac:dyDescent="0.3"/>
    <row r="12554" customFormat="1" ht="13.5" x14ac:dyDescent="0.3"/>
    <row r="12555" customFormat="1" ht="13.5" x14ac:dyDescent="0.3"/>
    <row r="12556" customFormat="1" ht="13.5" x14ac:dyDescent="0.3"/>
    <row r="12557" customFormat="1" ht="13.5" x14ac:dyDescent="0.3"/>
    <row r="12558" customFormat="1" ht="13.5" x14ac:dyDescent="0.3"/>
    <row r="12559" customFormat="1" ht="13.5" x14ac:dyDescent="0.3"/>
    <row r="12560" customFormat="1" ht="13.5" x14ac:dyDescent="0.3"/>
    <row r="12561" customFormat="1" ht="13.5" x14ac:dyDescent="0.3"/>
    <row r="12562" customFormat="1" ht="13.5" x14ac:dyDescent="0.3"/>
    <row r="12563" customFormat="1" ht="13.5" x14ac:dyDescent="0.3"/>
    <row r="12564" customFormat="1" ht="13.5" x14ac:dyDescent="0.3"/>
    <row r="12565" customFormat="1" ht="13.5" x14ac:dyDescent="0.3"/>
    <row r="12566" customFormat="1" ht="13.5" x14ac:dyDescent="0.3"/>
    <row r="12567" customFormat="1" ht="13.5" x14ac:dyDescent="0.3"/>
    <row r="12568" customFormat="1" ht="13.5" x14ac:dyDescent="0.3"/>
    <row r="12569" customFormat="1" ht="13.5" x14ac:dyDescent="0.3"/>
    <row r="12570" customFormat="1" ht="13.5" x14ac:dyDescent="0.3"/>
    <row r="12571" customFormat="1" ht="13.5" x14ac:dyDescent="0.3"/>
    <row r="12572" customFormat="1" ht="13.5" x14ac:dyDescent="0.3"/>
    <row r="12573" customFormat="1" ht="13.5" x14ac:dyDescent="0.3"/>
    <row r="12574" customFormat="1" ht="13.5" x14ac:dyDescent="0.3"/>
    <row r="12575" customFormat="1" ht="13.5" x14ac:dyDescent="0.3"/>
    <row r="12576" customFormat="1" ht="13.5" x14ac:dyDescent="0.3"/>
    <row r="12577" customFormat="1" ht="13.5" x14ac:dyDescent="0.3"/>
    <row r="12578" customFormat="1" ht="13.5" x14ac:dyDescent="0.3"/>
    <row r="12579" customFormat="1" ht="13.5" x14ac:dyDescent="0.3"/>
    <row r="12580" customFormat="1" ht="13.5" x14ac:dyDescent="0.3"/>
    <row r="12581" customFormat="1" ht="13.5" x14ac:dyDescent="0.3"/>
    <row r="12582" customFormat="1" ht="13.5" x14ac:dyDescent="0.3"/>
    <row r="12583" customFormat="1" ht="13.5" x14ac:dyDescent="0.3"/>
    <row r="12584" customFormat="1" ht="13.5" x14ac:dyDescent="0.3"/>
    <row r="12585" customFormat="1" ht="13.5" x14ac:dyDescent="0.3"/>
    <row r="12586" customFormat="1" ht="13.5" x14ac:dyDescent="0.3"/>
    <row r="12587" customFormat="1" ht="13.5" x14ac:dyDescent="0.3"/>
    <row r="12588" customFormat="1" ht="13.5" x14ac:dyDescent="0.3"/>
    <row r="12589" customFormat="1" ht="13.5" x14ac:dyDescent="0.3"/>
    <row r="12590" customFormat="1" ht="13.5" x14ac:dyDescent="0.3"/>
    <row r="12591" customFormat="1" ht="13.5" x14ac:dyDescent="0.3"/>
    <row r="12592" customFormat="1" ht="13.5" x14ac:dyDescent="0.3"/>
    <row r="12593" customFormat="1" ht="13.5" x14ac:dyDescent="0.3"/>
    <row r="12594" customFormat="1" ht="13.5" x14ac:dyDescent="0.3"/>
    <row r="12595" customFormat="1" ht="13.5" x14ac:dyDescent="0.3"/>
    <row r="12596" customFormat="1" ht="13.5" x14ac:dyDescent="0.3"/>
    <row r="12597" customFormat="1" ht="13.5" x14ac:dyDescent="0.3"/>
    <row r="12598" customFormat="1" ht="13.5" x14ac:dyDescent="0.3"/>
    <row r="12599" customFormat="1" ht="13.5" x14ac:dyDescent="0.3"/>
    <row r="12600" customFormat="1" ht="13.5" x14ac:dyDescent="0.3"/>
    <row r="12601" customFormat="1" ht="13.5" x14ac:dyDescent="0.3"/>
    <row r="12602" customFormat="1" ht="13.5" x14ac:dyDescent="0.3"/>
    <row r="12603" customFormat="1" ht="13.5" x14ac:dyDescent="0.3"/>
    <row r="12604" customFormat="1" ht="13.5" x14ac:dyDescent="0.3"/>
    <row r="12605" customFormat="1" ht="13.5" x14ac:dyDescent="0.3"/>
    <row r="12606" customFormat="1" ht="13.5" x14ac:dyDescent="0.3"/>
    <row r="12607" customFormat="1" ht="13.5" x14ac:dyDescent="0.3"/>
    <row r="12608" customFormat="1" ht="13.5" x14ac:dyDescent="0.3"/>
    <row r="12609" customFormat="1" ht="13.5" x14ac:dyDescent="0.3"/>
    <row r="12610" customFormat="1" ht="13.5" x14ac:dyDescent="0.3"/>
    <row r="12611" customFormat="1" ht="13.5" x14ac:dyDescent="0.3"/>
    <row r="12612" customFormat="1" ht="13.5" x14ac:dyDescent="0.3"/>
    <row r="12613" customFormat="1" ht="13.5" x14ac:dyDescent="0.3"/>
    <row r="12614" customFormat="1" ht="13.5" x14ac:dyDescent="0.3"/>
    <row r="12615" customFormat="1" ht="13.5" x14ac:dyDescent="0.3"/>
    <row r="12616" customFormat="1" ht="13.5" x14ac:dyDescent="0.3"/>
    <row r="12617" customFormat="1" ht="13.5" x14ac:dyDescent="0.3"/>
    <row r="12618" customFormat="1" ht="13.5" x14ac:dyDescent="0.3"/>
    <row r="12619" customFormat="1" ht="13.5" x14ac:dyDescent="0.3"/>
    <row r="12620" customFormat="1" ht="13.5" x14ac:dyDescent="0.3"/>
    <row r="12621" customFormat="1" ht="13.5" x14ac:dyDescent="0.3"/>
    <row r="12622" customFormat="1" ht="13.5" x14ac:dyDescent="0.3"/>
    <row r="12623" customFormat="1" ht="13.5" x14ac:dyDescent="0.3"/>
    <row r="12624" customFormat="1" ht="13.5" x14ac:dyDescent="0.3"/>
    <row r="12625" customFormat="1" ht="13.5" x14ac:dyDescent="0.3"/>
    <row r="12626" customFormat="1" ht="13.5" x14ac:dyDescent="0.3"/>
    <row r="12627" customFormat="1" ht="13.5" x14ac:dyDescent="0.3"/>
    <row r="12628" customFormat="1" ht="13.5" x14ac:dyDescent="0.3"/>
    <row r="12629" customFormat="1" ht="13.5" x14ac:dyDescent="0.3"/>
    <row r="12630" customFormat="1" ht="13.5" x14ac:dyDescent="0.3"/>
    <row r="12631" customFormat="1" ht="13.5" x14ac:dyDescent="0.3"/>
    <row r="12632" customFormat="1" ht="13.5" x14ac:dyDescent="0.3"/>
    <row r="12633" customFormat="1" ht="13.5" x14ac:dyDescent="0.3"/>
    <row r="12634" customFormat="1" ht="13.5" x14ac:dyDescent="0.3"/>
    <row r="12635" customFormat="1" ht="13.5" x14ac:dyDescent="0.3"/>
    <row r="12636" customFormat="1" ht="13.5" x14ac:dyDescent="0.3"/>
    <row r="12637" customFormat="1" ht="13.5" x14ac:dyDescent="0.3"/>
    <row r="12638" customFormat="1" ht="13.5" x14ac:dyDescent="0.3"/>
    <row r="12639" customFormat="1" ht="13.5" x14ac:dyDescent="0.3"/>
    <row r="12640" customFormat="1" ht="13.5" x14ac:dyDescent="0.3"/>
    <row r="12641" customFormat="1" ht="13.5" x14ac:dyDescent="0.3"/>
    <row r="12642" customFormat="1" ht="13.5" x14ac:dyDescent="0.3"/>
    <row r="12643" customFormat="1" ht="13.5" x14ac:dyDescent="0.3"/>
    <row r="12644" customFormat="1" ht="13.5" x14ac:dyDescent="0.3"/>
    <row r="12645" customFormat="1" ht="13.5" x14ac:dyDescent="0.3"/>
    <row r="12646" customFormat="1" ht="13.5" x14ac:dyDescent="0.3"/>
    <row r="12647" customFormat="1" ht="13.5" x14ac:dyDescent="0.3"/>
    <row r="12648" customFormat="1" ht="13.5" x14ac:dyDescent="0.3"/>
    <row r="12649" customFormat="1" ht="13.5" x14ac:dyDescent="0.3"/>
    <row r="12650" customFormat="1" ht="13.5" x14ac:dyDescent="0.3"/>
    <row r="12651" customFormat="1" ht="13.5" x14ac:dyDescent="0.3"/>
    <row r="12652" customFormat="1" ht="13.5" x14ac:dyDescent="0.3"/>
    <row r="12653" customFormat="1" ht="13.5" x14ac:dyDescent="0.3"/>
    <row r="12654" customFormat="1" ht="13.5" x14ac:dyDescent="0.3"/>
    <row r="12655" customFormat="1" ht="13.5" x14ac:dyDescent="0.3"/>
    <row r="12656" customFormat="1" ht="13.5" x14ac:dyDescent="0.3"/>
    <row r="12657" customFormat="1" ht="13.5" x14ac:dyDescent="0.3"/>
    <row r="12658" customFormat="1" ht="13.5" x14ac:dyDescent="0.3"/>
    <row r="12659" customFormat="1" ht="13.5" x14ac:dyDescent="0.3"/>
    <row r="12660" customFormat="1" ht="13.5" x14ac:dyDescent="0.3"/>
    <row r="12661" customFormat="1" ht="13.5" x14ac:dyDescent="0.3"/>
    <row r="12662" customFormat="1" ht="13.5" x14ac:dyDescent="0.3"/>
    <row r="12663" customFormat="1" ht="13.5" x14ac:dyDescent="0.3"/>
    <row r="12664" customFormat="1" ht="13.5" x14ac:dyDescent="0.3"/>
    <row r="12665" customFormat="1" ht="13.5" x14ac:dyDescent="0.3"/>
    <row r="12666" customFormat="1" ht="13.5" x14ac:dyDescent="0.3"/>
    <row r="12667" customFormat="1" ht="13.5" x14ac:dyDescent="0.3"/>
    <row r="12668" customFormat="1" ht="13.5" x14ac:dyDescent="0.3"/>
    <row r="12669" customFormat="1" ht="13.5" x14ac:dyDescent="0.3"/>
    <row r="12670" customFormat="1" ht="13.5" x14ac:dyDescent="0.3"/>
    <row r="12671" customFormat="1" ht="13.5" x14ac:dyDescent="0.3"/>
    <row r="12672" customFormat="1" ht="13.5" x14ac:dyDescent="0.3"/>
    <row r="12673" customFormat="1" ht="13.5" x14ac:dyDescent="0.3"/>
    <row r="12674" customFormat="1" ht="13.5" x14ac:dyDescent="0.3"/>
    <row r="12675" customFormat="1" ht="13.5" x14ac:dyDescent="0.3"/>
    <row r="12676" customFormat="1" ht="13.5" x14ac:dyDescent="0.3"/>
    <row r="12677" customFormat="1" ht="13.5" x14ac:dyDescent="0.3"/>
    <row r="12678" customFormat="1" ht="13.5" x14ac:dyDescent="0.3"/>
    <row r="12679" customFormat="1" ht="13.5" x14ac:dyDescent="0.3"/>
    <row r="12680" customFormat="1" ht="13.5" x14ac:dyDescent="0.3"/>
    <row r="12681" customFormat="1" ht="13.5" x14ac:dyDescent="0.3"/>
    <row r="12682" customFormat="1" ht="13.5" x14ac:dyDescent="0.3"/>
    <row r="12683" customFormat="1" ht="13.5" x14ac:dyDescent="0.3"/>
    <row r="12684" customFormat="1" ht="13.5" x14ac:dyDescent="0.3"/>
    <row r="12685" customFormat="1" ht="13.5" x14ac:dyDescent="0.3"/>
    <row r="12686" customFormat="1" ht="13.5" x14ac:dyDescent="0.3"/>
    <row r="12687" customFormat="1" ht="13.5" x14ac:dyDescent="0.3"/>
    <row r="12688" customFormat="1" ht="13.5" x14ac:dyDescent="0.3"/>
    <row r="12689" customFormat="1" ht="13.5" x14ac:dyDescent="0.3"/>
    <row r="12690" customFormat="1" ht="13.5" x14ac:dyDescent="0.3"/>
    <row r="12691" customFormat="1" ht="13.5" x14ac:dyDescent="0.3"/>
    <row r="12692" customFormat="1" ht="13.5" x14ac:dyDescent="0.3"/>
    <row r="12693" customFormat="1" ht="13.5" x14ac:dyDescent="0.3"/>
    <row r="12694" customFormat="1" ht="13.5" x14ac:dyDescent="0.3"/>
    <row r="12695" customFormat="1" ht="13.5" x14ac:dyDescent="0.3"/>
    <row r="12696" customFormat="1" ht="13.5" x14ac:dyDescent="0.3"/>
    <row r="12697" customFormat="1" ht="13.5" x14ac:dyDescent="0.3"/>
    <row r="12698" customFormat="1" ht="13.5" x14ac:dyDescent="0.3"/>
    <row r="12699" customFormat="1" ht="13.5" x14ac:dyDescent="0.3"/>
    <row r="12700" customFormat="1" ht="13.5" x14ac:dyDescent="0.3"/>
    <row r="12701" customFormat="1" ht="13.5" x14ac:dyDescent="0.3"/>
    <row r="12702" customFormat="1" ht="13.5" x14ac:dyDescent="0.3"/>
    <row r="12703" customFormat="1" ht="13.5" x14ac:dyDescent="0.3"/>
    <row r="12704" customFormat="1" ht="13.5" x14ac:dyDescent="0.3"/>
    <row r="12705" customFormat="1" ht="13.5" x14ac:dyDescent="0.3"/>
    <row r="12706" customFormat="1" ht="13.5" x14ac:dyDescent="0.3"/>
    <row r="12707" customFormat="1" ht="13.5" x14ac:dyDescent="0.3"/>
    <row r="12708" customFormat="1" ht="13.5" x14ac:dyDescent="0.3"/>
    <row r="12709" customFormat="1" ht="13.5" x14ac:dyDescent="0.3"/>
    <row r="12710" customFormat="1" ht="13.5" x14ac:dyDescent="0.3"/>
    <row r="12711" customFormat="1" ht="13.5" x14ac:dyDescent="0.3"/>
    <row r="12712" customFormat="1" ht="13.5" x14ac:dyDescent="0.3"/>
    <row r="12713" customFormat="1" ht="13.5" x14ac:dyDescent="0.3"/>
    <row r="12714" customFormat="1" ht="13.5" x14ac:dyDescent="0.3"/>
    <row r="12715" customFormat="1" ht="13.5" x14ac:dyDescent="0.3"/>
    <row r="12716" customFormat="1" ht="13.5" x14ac:dyDescent="0.3"/>
    <row r="12717" customFormat="1" ht="13.5" x14ac:dyDescent="0.3"/>
    <row r="12718" customFormat="1" ht="13.5" x14ac:dyDescent="0.3"/>
    <row r="12719" customFormat="1" ht="13.5" x14ac:dyDescent="0.3"/>
    <row r="12720" customFormat="1" ht="13.5" x14ac:dyDescent="0.3"/>
    <row r="12721" customFormat="1" ht="13.5" x14ac:dyDescent="0.3"/>
    <row r="12722" customFormat="1" ht="13.5" x14ac:dyDescent="0.3"/>
    <row r="12723" customFormat="1" ht="13.5" x14ac:dyDescent="0.3"/>
    <row r="12724" customFormat="1" ht="13.5" x14ac:dyDescent="0.3"/>
    <row r="12725" customFormat="1" ht="13.5" x14ac:dyDescent="0.3"/>
    <row r="12726" customFormat="1" ht="13.5" x14ac:dyDescent="0.3"/>
    <row r="12727" customFormat="1" ht="13.5" x14ac:dyDescent="0.3"/>
    <row r="12728" customFormat="1" ht="13.5" x14ac:dyDescent="0.3"/>
    <row r="12729" customFormat="1" ht="13.5" x14ac:dyDescent="0.3"/>
    <row r="12730" customFormat="1" ht="13.5" x14ac:dyDescent="0.3"/>
    <row r="12731" customFormat="1" ht="13.5" x14ac:dyDescent="0.3"/>
    <row r="12732" customFormat="1" ht="13.5" x14ac:dyDescent="0.3"/>
    <row r="12733" customFormat="1" ht="13.5" x14ac:dyDescent="0.3"/>
    <row r="12734" customFormat="1" ht="13.5" x14ac:dyDescent="0.3"/>
    <row r="12735" customFormat="1" ht="13.5" x14ac:dyDescent="0.3"/>
    <row r="12736" customFormat="1" ht="13.5" x14ac:dyDescent="0.3"/>
    <row r="12737" customFormat="1" ht="13.5" x14ac:dyDescent="0.3"/>
    <row r="12738" customFormat="1" ht="13.5" x14ac:dyDescent="0.3"/>
    <row r="12739" customFormat="1" ht="13.5" x14ac:dyDescent="0.3"/>
    <row r="12740" customFormat="1" ht="13.5" x14ac:dyDescent="0.3"/>
    <row r="12741" customFormat="1" ht="13.5" x14ac:dyDescent="0.3"/>
    <row r="12742" customFormat="1" ht="13.5" x14ac:dyDescent="0.3"/>
    <row r="12743" customFormat="1" ht="13.5" x14ac:dyDescent="0.3"/>
    <row r="12744" customFormat="1" ht="13.5" x14ac:dyDescent="0.3"/>
    <row r="12745" customFormat="1" ht="13.5" x14ac:dyDescent="0.3"/>
    <row r="12746" customFormat="1" ht="13.5" x14ac:dyDescent="0.3"/>
    <row r="12747" customFormat="1" ht="13.5" x14ac:dyDescent="0.3"/>
    <row r="12748" customFormat="1" ht="13.5" x14ac:dyDescent="0.3"/>
    <row r="12749" customFormat="1" ht="13.5" x14ac:dyDescent="0.3"/>
    <row r="12750" customFormat="1" ht="13.5" x14ac:dyDescent="0.3"/>
    <row r="12751" customFormat="1" ht="13.5" x14ac:dyDescent="0.3"/>
    <row r="12752" customFormat="1" ht="13.5" x14ac:dyDescent="0.3"/>
    <row r="12753" customFormat="1" ht="13.5" x14ac:dyDescent="0.3"/>
    <row r="12754" customFormat="1" ht="13.5" x14ac:dyDescent="0.3"/>
    <row r="12755" customFormat="1" ht="13.5" x14ac:dyDescent="0.3"/>
    <row r="12756" customFormat="1" ht="13.5" x14ac:dyDescent="0.3"/>
    <row r="12757" customFormat="1" ht="13.5" x14ac:dyDescent="0.3"/>
    <row r="12758" customFormat="1" ht="13.5" x14ac:dyDescent="0.3"/>
    <row r="12759" customFormat="1" ht="13.5" x14ac:dyDescent="0.3"/>
    <row r="12760" customFormat="1" ht="13.5" x14ac:dyDescent="0.3"/>
    <row r="12761" customFormat="1" ht="13.5" x14ac:dyDescent="0.3"/>
    <row r="12762" customFormat="1" ht="13.5" x14ac:dyDescent="0.3"/>
    <row r="12763" customFormat="1" ht="13.5" x14ac:dyDescent="0.3"/>
    <row r="12764" customFormat="1" ht="13.5" x14ac:dyDescent="0.3"/>
    <row r="12765" customFormat="1" ht="13.5" x14ac:dyDescent="0.3"/>
    <row r="12766" customFormat="1" ht="13.5" x14ac:dyDescent="0.3"/>
    <row r="12767" customFormat="1" ht="13.5" x14ac:dyDescent="0.3"/>
    <row r="12768" customFormat="1" ht="13.5" x14ac:dyDescent="0.3"/>
    <row r="12769" customFormat="1" ht="13.5" x14ac:dyDescent="0.3"/>
    <row r="12770" customFormat="1" ht="13.5" x14ac:dyDescent="0.3"/>
    <row r="12771" customFormat="1" ht="13.5" x14ac:dyDescent="0.3"/>
    <row r="12772" customFormat="1" ht="13.5" x14ac:dyDescent="0.3"/>
    <row r="12773" customFormat="1" ht="13.5" x14ac:dyDescent="0.3"/>
    <row r="12774" customFormat="1" ht="13.5" x14ac:dyDescent="0.3"/>
    <row r="12775" customFormat="1" ht="13.5" x14ac:dyDescent="0.3"/>
    <row r="12776" customFormat="1" ht="13.5" x14ac:dyDescent="0.3"/>
    <row r="12777" customFormat="1" ht="13.5" x14ac:dyDescent="0.3"/>
    <row r="12778" customFormat="1" ht="13.5" x14ac:dyDescent="0.3"/>
    <row r="12779" customFormat="1" ht="13.5" x14ac:dyDescent="0.3"/>
    <row r="12780" customFormat="1" ht="13.5" x14ac:dyDescent="0.3"/>
    <row r="12781" customFormat="1" ht="13.5" x14ac:dyDescent="0.3"/>
    <row r="12782" customFormat="1" ht="13.5" x14ac:dyDescent="0.3"/>
    <row r="12783" customFormat="1" ht="13.5" x14ac:dyDescent="0.3"/>
    <row r="12784" customFormat="1" ht="13.5" x14ac:dyDescent="0.3"/>
    <row r="12785" customFormat="1" ht="13.5" x14ac:dyDescent="0.3"/>
    <row r="12786" customFormat="1" ht="13.5" x14ac:dyDescent="0.3"/>
    <row r="12787" customFormat="1" ht="13.5" x14ac:dyDescent="0.3"/>
    <row r="12788" customFormat="1" ht="13.5" x14ac:dyDescent="0.3"/>
    <row r="12789" customFormat="1" ht="13.5" x14ac:dyDescent="0.3"/>
    <row r="12790" customFormat="1" ht="13.5" x14ac:dyDescent="0.3"/>
    <row r="12791" customFormat="1" ht="13.5" x14ac:dyDescent="0.3"/>
    <row r="12792" customFormat="1" ht="13.5" x14ac:dyDescent="0.3"/>
    <row r="12793" customFormat="1" ht="13.5" x14ac:dyDescent="0.3"/>
    <row r="12794" customFormat="1" ht="13.5" x14ac:dyDescent="0.3"/>
    <row r="12795" customFormat="1" ht="13.5" x14ac:dyDescent="0.3"/>
    <row r="12796" customFormat="1" ht="13.5" x14ac:dyDescent="0.3"/>
    <row r="12797" customFormat="1" ht="13.5" x14ac:dyDescent="0.3"/>
    <row r="12798" customFormat="1" ht="13.5" x14ac:dyDescent="0.3"/>
    <row r="12799" customFormat="1" ht="13.5" x14ac:dyDescent="0.3"/>
    <row r="12800" customFormat="1" ht="13.5" x14ac:dyDescent="0.3"/>
    <row r="12801" customFormat="1" ht="13.5" x14ac:dyDescent="0.3"/>
    <row r="12802" customFormat="1" ht="13.5" x14ac:dyDescent="0.3"/>
    <row r="12803" customFormat="1" ht="13.5" x14ac:dyDescent="0.3"/>
    <row r="12804" customFormat="1" ht="13.5" x14ac:dyDescent="0.3"/>
    <row r="12805" customFormat="1" ht="13.5" x14ac:dyDescent="0.3"/>
    <row r="12806" customFormat="1" ht="13.5" x14ac:dyDescent="0.3"/>
    <row r="12807" customFormat="1" ht="13.5" x14ac:dyDescent="0.3"/>
    <row r="12808" customFormat="1" ht="13.5" x14ac:dyDescent="0.3"/>
    <row r="12809" customFormat="1" ht="13.5" x14ac:dyDescent="0.3"/>
    <row r="12810" customFormat="1" ht="13.5" x14ac:dyDescent="0.3"/>
    <row r="12811" customFormat="1" ht="13.5" x14ac:dyDescent="0.3"/>
    <row r="12812" customFormat="1" ht="13.5" x14ac:dyDescent="0.3"/>
    <row r="12813" customFormat="1" ht="13.5" x14ac:dyDescent="0.3"/>
    <row r="12814" customFormat="1" ht="13.5" x14ac:dyDescent="0.3"/>
    <row r="12815" customFormat="1" ht="13.5" x14ac:dyDescent="0.3"/>
    <row r="12816" customFormat="1" ht="13.5" x14ac:dyDescent="0.3"/>
    <row r="12817" customFormat="1" ht="13.5" x14ac:dyDescent="0.3"/>
    <row r="12818" customFormat="1" ht="13.5" x14ac:dyDescent="0.3"/>
    <row r="12819" customFormat="1" ht="13.5" x14ac:dyDescent="0.3"/>
    <row r="12820" customFormat="1" ht="13.5" x14ac:dyDescent="0.3"/>
    <row r="12821" customFormat="1" ht="13.5" x14ac:dyDescent="0.3"/>
    <row r="12822" customFormat="1" ht="13.5" x14ac:dyDescent="0.3"/>
    <row r="12823" customFormat="1" ht="13.5" x14ac:dyDescent="0.3"/>
    <row r="12824" customFormat="1" ht="13.5" x14ac:dyDescent="0.3"/>
    <row r="12825" customFormat="1" ht="13.5" x14ac:dyDescent="0.3"/>
    <row r="12826" customFormat="1" ht="13.5" x14ac:dyDescent="0.3"/>
    <row r="12827" customFormat="1" ht="13.5" x14ac:dyDescent="0.3"/>
    <row r="12828" customFormat="1" ht="13.5" x14ac:dyDescent="0.3"/>
    <row r="12829" customFormat="1" ht="13.5" x14ac:dyDescent="0.3"/>
    <row r="12830" customFormat="1" ht="13.5" x14ac:dyDescent="0.3"/>
    <row r="12831" customFormat="1" ht="13.5" x14ac:dyDescent="0.3"/>
    <row r="12832" customFormat="1" ht="13.5" x14ac:dyDescent="0.3"/>
    <row r="12833" customFormat="1" ht="13.5" x14ac:dyDescent="0.3"/>
    <row r="12834" customFormat="1" ht="13.5" x14ac:dyDescent="0.3"/>
    <row r="12835" customFormat="1" ht="13.5" x14ac:dyDescent="0.3"/>
    <row r="12836" customFormat="1" ht="13.5" x14ac:dyDescent="0.3"/>
    <row r="12837" customFormat="1" ht="13.5" x14ac:dyDescent="0.3"/>
    <row r="12838" customFormat="1" ht="13.5" x14ac:dyDescent="0.3"/>
    <row r="12839" customFormat="1" ht="13.5" x14ac:dyDescent="0.3"/>
    <row r="12840" customFormat="1" ht="13.5" x14ac:dyDescent="0.3"/>
    <row r="12841" customFormat="1" ht="13.5" x14ac:dyDescent="0.3"/>
    <row r="12842" customFormat="1" ht="13.5" x14ac:dyDescent="0.3"/>
    <row r="12843" customFormat="1" ht="13.5" x14ac:dyDescent="0.3"/>
    <row r="12844" customFormat="1" ht="13.5" x14ac:dyDescent="0.3"/>
    <row r="12845" customFormat="1" ht="13.5" x14ac:dyDescent="0.3"/>
    <row r="12846" customFormat="1" ht="13.5" x14ac:dyDescent="0.3"/>
    <row r="12847" customFormat="1" ht="13.5" x14ac:dyDescent="0.3"/>
    <row r="12848" customFormat="1" ht="13.5" x14ac:dyDescent="0.3"/>
    <row r="12849" customFormat="1" ht="13.5" x14ac:dyDescent="0.3"/>
    <row r="12850" customFormat="1" ht="13.5" x14ac:dyDescent="0.3"/>
    <row r="12851" customFormat="1" ht="13.5" x14ac:dyDescent="0.3"/>
    <row r="12852" customFormat="1" ht="13.5" x14ac:dyDescent="0.3"/>
    <row r="12853" customFormat="1" ht="13.5" x14ac:dyDescent="0.3"/>
    <row r="12854" customFormat="1" ht="13.5" x14ac:dyDescent="0.3"/>
    <row r="12855" customFormat="1" ht="13.5" x14ac:dyDescent="0.3"/>
    <row r="12856" customFormat="1" ht="13.5" x14ac:dyDescent="0.3"/>
    <row r="12857" customFormat="1" ht="13.5" x14ac:dyDescent="0.3"/>
    <row r="12858" customFormat="1" ht="13.5" x14ac:dyDescent="0.3"/>
    <row r="12859" customFormat="1" ht="13.5" x14ac:dyDescent="0.3"/>
    <row r="12860" customFormat="1" ht="13.5" x14ac:dyDescent="0.3"/>
    <row r="12861" customFormat="1" ht="13.5" x14ac:dyDescent="0.3"/>
    <row r="12862" customFormat="1" ht="13.5" x14ac:dyDescent="0.3"/>
    <row r="12863" customFormat="1" ht="13.5" x14ac:dyDescent="0.3"/>
    <row r="12864" customFormat="1" ht="13.5" x14ac:dyDescent="0.3"/>
    <row r="12865" customFormat="1" ht="13.5" x14ac:dyDescent="0.3"/>
    <row r="12866" customFormat="1" ht="13.5" x14ac:dyDescent="0.3"/>
    <row r="12867" customFormat="1" ht="13.5" x14ac:dyDescent="0.3"/>
    <row r="12868" customFormat="1" ht="13.5" x14ac:dyDescent="0.3"/>
    <row r="12869" customFormat="1" ht="13.5" x14ac:dyDescent="0.3"/>
    <row r="12870" customFormat="1" ht="13.5" x14ac:dyDescent="0.3"/>
    <row r="12871" customFormat="1" ht="13.5" x14ac:dyDescent="0.3"/>
    <row r="12872" customFormat="1" ht="13.5" x14ac:dyDescent="0.3"/>
    <row r="12873" customFormat="1" ht="13.5" x14ac:dyDescent="0.3"/>
    <row r="12874" customFormat="1" ht="13.5" x14ac:dyDescent="0.3"/>
    <row r="12875" customFormat="1" ht="13.5" x14ac:dyDescent="0.3"/>
    <row r="12876" customFormat="1" ht="13.5" x14ac:dyDescent="0.3"/>
    <row r="12877" customFormat="1" ht="13.5" x14ac:dyDescent="0.3"/>
    <row r="12878" customFormat="1" ht="13.5" x14ac:dyDescent="0.3"/>
    <row r="12879" customFormat="1" ht="13.5" x14ac:dyDescent="0.3"/>
    <row r="12880" customFormat="1" ht="13.5" x14ac:dyDescent="0.3"/>
    <row r="12881" customFormat="1" ht="13.5" x14ac:dyDescent="0.3"/>
    <row r="12882" customFormat="1" ht="13.5" x14ac:dyDescent="0.3"/>
    <row r="12883" customFormat="1" ht="13.5" x14ac:dyDescent="0.3"/>
    <row r="12884" customFormat="1" ht="13.5" x14ac:dyDescent="0.3"/>
    <row r="12885" customFormat="1" ht="13.5" x14ac:dyDescent="0.3"/>
    <row r="12886" customFormat="1" ht="13.5" x14ac:dyDescent="0.3"/>
    <row r="12887" customFormat="1" ht="13.5" x14ac:dyDescent="0.3"/>
    <row r="12888" customFormat="1" ht="13.5" x14ac:dyDescent="0.3"/>
    <row r="12889" customFormat="1" ht="13.5" x14ac:dyDescent="0.3"/>
    <row r="12890" customFormat="1" ht="13.5" x14ac:dyDescent="0.3"/>
    <row r="12891" customFormat="1" ht="13.5" x14ac:dyDescent="0.3"/>
    <row r="12892" customFormat="1" ht="13.5" x14ac:dyDescent="0.3"/>
    <row r="12893" customFormat="1" ht="13.5" x14ac:dyDescent="0.3"/>
    <row r="12894" customFormat="1" ht="13.5" x14ac:dyDescent="0.3"/>
    <row r="12895" customFormat="1" ht="13.5" x14ac:dyDescent="0.3"/>
    <row r="12896" customFormat="1" ht="13.5" x14ac:dyDescent="0.3"/>
    <row r="12897" customFormat="1" ht="13.5" x14ac:dyDescent="0.3"/>
    <row r="12898" customFormat="1" ht="13.5" x14ac:dyDescent="0.3"/>
    <row r="12899" customFormat="1" ht="13.5" x14ac:dyDescent="0.3"/>
    <row r="12900" customFormat="1" ht="13.5" x14ac:dyDescent="0.3"/>
    <row r="12901" customFormat="1" ht="13.5" x14ac:dyDescent="0.3"/>
    <row r="12902" customFormat="1" ht="13.5" x14ac:dyDescent="0.3"/>
    <row r="12903" customFormat="1" ht="13.5" x14ac:dyDescent="0.3"/>
    <row r="12904" customFormat="1" ht="13.5" x14ac:dyDescent="0.3"/>
    <row r="12905" customFormat="1" ht="13.5" x14ac:dyDescent="0.3"/>
    <row r="12906" customFormat="1" ht="13.5" x14ac:dyDescent="0.3"/>
    <row r="12907" customFormat="1" ht="13.5" x14ac:dyDescent="0.3"/>
    <row r="12908" customFormat="1" ht="13.5" x14ac:dyDescent="0.3"/>
    <row r="12909" customFormat="1" ht="13.5" x14ac:dyDescent="0.3"/>
    <row r="12910" customFormat="1" ht="13.5" x14ac:dyDescent="0.3"/>
    <row r="12911" customFormat="1" ht="13.5" x14ac:dyDescent="0.3"/>
    <row r="12912" customFormat="1" ht="13.5" x14ac:dyDescent="0.3"/>
    <row r="12913" customFormat="1" ht="13.5" x14ac:dyDescent="0.3"/>
    <row r="12914" customFormat="1" ht="13.5" x14ac:dyDescent="0.3"/>
    <row r="12915" customFormat="1" ht="13.5" x14ac:dyDescent="0.3"/>
    <row r="12916" customFormat="1" ht="13.5" x14ac:dyDescent="0.3"/>
    <row r="12917" customFormat="1" ht="13.5" x14ac:dyDescent="0.3"/>
    <row r="12918" customFormat="1" ht="13.5" x14ac:dyDescent="0.3"/>
    <row r="12919" customFormat="1" ht="13.5" x14ac:dyDescent="0.3"/>
    <row r="12920" customFormat="1" ht="13.5" x14ac:dyDescent="0.3"/>
    <row r="12921" customFormat="1" ht="13.5" x14ac:dyDescent="0.3"/>
    <row r="12922" customFormat="1" ht="13.5" x14ac:dyDescent="0.3"/>
    <row r="12923" customFormat="1" ht="13.5" x14ac:dyDescent="0.3"/>
    <row r="12924" customFormat="1" ht="13.5" x14ac:dyDescent="0.3"/>
    <row r="12925" customFormat="1" ht="13.5" x14ac:dyDescent="0.3"/>
    <row r="12926" customFormat="1" ht="13.5" x14ac:dyDescent="0.3"/>
    <row r="12927" customFormat="1" ht="13.5" x14ac:dyDescent="0.3"/>
    <row r="12928" customFormat="1" ht="13.5" x14ac:dyDescent="0.3"/>
    <row r="12929" customFormat="1" ht="13.5" x14ac:dyDescent="0.3"/>
    <row r="12930" customFormat="1" ht="13.5" x14ac:dyDescent="0.3"/>
    <row r="12931" customFormat="1" ht="13.5" x14ac:dyDescent="0.3"/>
    <row r="12932" customFormat="1" ht="13.5" x14ac:dyDescent="0.3"/>
    <row r="12933" customFormat="1" ht="13.5" x14ac:dyDescent="0.3"/>
    <row r="12934" customFormat="1" ht="13.5" x14ac:dyDescent="0.3"/>
    <row r="12935" customFormat="1" ht="13.5" x14ac:dyDescent="0.3"/>
    <row r="12936" customFormat="1" ht="13.5" x14ac:dyDescent="0.3"/>
    <row r="12937" customFormat="1" ht="13.5" x14ac:dyDescent="0.3"/>
    <row r="12938" customFormat="1" ht="13.5" x14ac:dyDescent="0.3"/>
    <row r="12939" customFormat="1" ht="13.5" x14ac:dyDescent="0.3"/>
    <row r="12940" customFormat="1" ht="13.5" x14ac:dyDescent="0.3"/>
    <row r="12941" customFormat="1" ht="13.5" x14ac:dyDescent="0.3"/>
    <row r="12942" customFormat="1" ht="13.5" x14ac:dyDescent="0.3"/>
    <row r="12943" customFormat="1" ht="13.5" x14ac:dyDescent="0.3"/>
    <row r="12944" customFormat="1" ht="13.5" x14ac:dyDescent="0.3"/>
    <row r="12945" customFormat="1" ht="13.5" x14ac:dyDescent="0.3"/>
    <row r="12946" customFormat="1" ht="13.5" x14ac:dyDescent="0.3"/>
    <row r="12947" customFormat="1" ht="13.5" x14ac:dyDescent="0.3"/>
    <row r="12948" customFormat="1" ht="13.5" x14ac:dyDescent="0.3"/>
    <row r="12949" customFormat="1" ht="13.5" x14ac:dyDescent="0.3"/>
    <row r="12950" customFormat="1" ht="13.5" x14ac:dyDescent="0.3"/>
    <row r="12951" customFormat="1" ht="13.5" x14ac:dyDescent="0.3"/>
    <row r="12952" customFormat="1" ht="13.5" x14ac:dyDescent="0.3"/>
    <row r="12953" customFormat="1" ht="13.5" x14ac:dyDescent="0.3"/>
    <row r="12954" customFormat="1" ht="13.5" x14ac:dyDescent="0.3"/>
    <row r="12955" customFormat="1" ht="13.5" x14ac:dyDescent="0.3"/>
    <row r="12956" customFormat="1" ht="13.5" x14ac:dyDescent="0.3"/>
    <row r="12957" customFormat="1" ht="13.5" x14ac:dyDescent="0.3"/>
    <row r="12958" customFormat="1" ht="13.5" x14ac:dyDescent="0.3"/>
    <row r="12959" customFormat="1" ht="13.5" x14ac:dyDescent="0.3"/>
    <row r="12960" customFormat="1" ht="13.5" x14ac:dyDescent="0.3"/>
    <row r="12961" customFormat="1" ht="13.5" x14ac:dyDescent="0.3"/>
    <row r="12962" customFormat="1" ht="13.5" x14ac:dyDescent="0.3"/>
    <row r="12963" customFormat="1" ht="13.5" x14ac:dyDescent="0.3"/>
    <row r="12964" customFormat="1" ht="13.5" x14ac:dyDescent="0.3"/>
    <row r="12965" customFormat="1" ht="13.5" x14ac:dyDescent="0.3"/>
    <row r="12966" customFormat="1" ht="13.5" x14ac:dyDescent="0.3"/>
    <row r="12967" customFormat="1" ht="13.5" x14ac:dyDescent="0.3"/>
    <row r="12968" customFormat="1" ht="13.5" x14ac:dyDescent="0.3"/>
    <row r="12969" customFormat="1" ht="13.5" x14ac:dyDescent="0.3"/>
    <row r="12970" customFormat="1" ht="13.5" x14ac:dyDescent="0.3"/>
    <row r="12971" customFormat="1" ht="13.5" x14ac:dyDescent="0.3"/>
    <row r="12972" customFormat="1" ht="13.5" x14ac:dyDescent="0.3"/>
    <row r="12973" customFormat="1" ht="13.5" x14ac:dyDescent="0.3"/>
    <row r="12974" customFormat="1" ht="13.5" x14ac:dyDescent="0.3"/>
    <row r="12975" customFormat="1" ht="13.5" x14ac:dyDescent="0.3"/>
    <row r="12976" customFormat="1" ht="13.5" x14ac:dyDescent="0.3"/>
    <row r="12977" customFormat="1" ht="13.5" x14ac:dyDescent="0.3"/>
    <row r="12978" customFormat="1" ht="13.5" x14ac:dyDescent="0.3"/>
    <row r="12979" customFormat="1" ht="13.5" x14ac:dyDescent="0.3"/>
    <row r="12980" customFormat="1" ht="13.5" x14ac:dyDescent="0.3"/>
    <row r="12981" customFormat="1" ht="13.5" x14ac:dyDescent="0.3"/>
    <row r="12982" customFormat="1" ht="13.5" x14ac:dyDescent="0.3"/>
    <row r="12983" customFormat="1" ht="13.5" x14ac:dyDescent="0.3"/>
    <row r="12984" customFormat="1" ht="13.5" x14ac:dyDescent="0.3"/>
    <row r="12985" customFormat="1" ht="13.5" x14ac:dyDescent="0.3"/>
    <row r="12986" customFormat="1" ht="13.5" x14ac:dyDescent="0.3"/>
    <row r="12987" customFormat="1" ht="13.5" x14ac:dyDescent="0.3"/>
    <row r="12988" customFormat="1" ht="13.5" x14ac:dyDescent="0.3"/>
    <row r="12989" customFormat="1" ht="13.5" x14ac:dyDescent="0.3"/>
    <row r="12990" customFormat="1" ht="13.5" x14ac:dyDescent="0.3"/>
    <row r="12991" customFormat="1" ht="13.5" x14ac:dyDescent="0.3"/>
    <row r="12992" customFormat="1" ht="13.5" x14ac:dyDescent="0.3"/>
    <row r="12993" customFormat="1" ht="13.5" x14ac:dyDescent="0.3"/>
    <row r="12994" customFormat="1" ht="13.5" x14ac:dyDescent="0.3"/>
    <row r="12995" customFormat="1" ht="13.5" x14ac:dyDescent="0.3"/>
    <row r="12996" customFormat="1" ht="13.5" x14ac:dyDescent="0.3"/>
    <row r="12997" customFormat="1" ht="13.5" x14ac:dyDescent="0.3"/>
    <row r="12998" customFormat="1" ht="13.5" x14ac:dyDescent="0.3"/>
    <row r="12999" customFormat="1" ht="13.5" x14ac:dyDescent="0.3"/>
    <row r="13000" customFormat="1" ht="13.5" x14ac:dyDescent="0.3"/>
    <row r="13001" customFormat="1" ht="13.5" x14ac:dyDescent="0.3"/>
    <row r="13002" customFormat="1" ht="13.5" x14ac:dyDescent="0.3"/>
    <row r="13003" customFormat="1" ht="13.5" x14ac:dyDescent="0.3"/>
    <row r="13004" customFormat="1" ht="13.5" x14ac:dyDescent="0.3"/>
    <row r="13005" customFormat="1" ht="13.5" x14ac:dyDescent="0.3"/>
    <row r="13006" customFormat="1" ht="13.5" x14ac:dyDescent="0.3"/>
    <row r="13007" customFormat="1" ht="13.5" x14ac:dyDescent="0.3"/>
    <row r="13008" customFormat="1" ht="13.5" x14ac:dyDescent="0.3"/>
    <row r="13009" customFormat="1" ht="13.5" x14ac:dyDescent="0.3"/>
    <row r="13010" customFormat="1" ht="13.5" x14ac:dyDescent="0.3"/>
    <row r="13011" customFormat="1" ht="13.5" x14ac:dyDescent="0.3"/>
    <row r="13012" customFormat="1" ht="13.5" x14ac:dyDescent="0.3"/>
    <row r="13013" customFormat="1" ht="13.5" x14ac:dyDescent="0.3"/>
    <row r="13014" customFormat="1" ht="13.5" x14ac:dyDescent="0.3"/>
    <row r="13015" customFormat="1" ht="13.5" x14ac:dyDescent="0.3"/>
    <row r="13016" customFormat="1" ht="13.5" x14ac:dyDescent="0.3"/>
    <row r="13017" customFormat="1" ht="13.5" x14ac:dyDescent="0.3"/>
    <row r="13018" customFormat="1" ht="13.5" x14ac:dyDescent="0.3"/>
    <row r="13019" customFormat="1" ht="13.5" x14ac:dyDescent="0.3"/>
    <row r="13020" customFormat="1" ht="13.5" x14ac:dyDescent="0.3"/>
    <row r="13021" customFormat="1" ht="13.5" x14ac:dyDescent="0.3"/>
    <row r="13022" customFormat="1" ht="13.5" x14ac:dyDescent="0.3"/>
    <row r="13023" customFormat="1" ht="13.5" x14ac:dyDescent="0.3"/>
    <row r="13024" customFormat="1" ht="13.5" x14ac:dyDescent="0.3"/>
    <row r="13025" customFormat="1" ht="13.5" x14ac:dyDescent="0.3"/>
    <row r="13026" customFormat="1" ht="13.5" x14ac:dyDescent="0.3"/>
    <row r="13027" customFormat="1" ht="13.5" x14ac:dyDescent="0.3"/>
    <row r="13028" customFormat="1" ht="13.5" x14ac:dyDescent="0.3"/>
    <row r="13029" customFormat="1" ht="13.5" x14ac:dyDescent="0.3"/>
    <row r="13030" customFormat="1" ht="13.5" x14ac:dyDescent="0.3"/>
    <row r="13031" customFormat="1" ht="13.5" x14ac:dyDescent="0.3"/>
    <row r="13032" customFormat="1" ht="13.5" x14ac:dyDescent="0.3"/>
    <row r="13033" customFormat="1" ht="13.5" x14ac:dyDescent="0.3"/>
    <row r="13034" customFormat="1" ht="13.5" x14ac:dyDescent="0.3"/>
    <row r="13035" customFormat="1" ht="13.5" x14ac:dyDescent="0.3"/>
    <row r="13036" customFormat="1" ht="13.5" x14ac:dyDescent="0.3"/>
    <row r="13037" customFormat="1" ht="13.5" x14ac:dyDescent="0.3"/>
    <row r="13038" customFormat="1" ht="13.5" x14ac:dyDescent="0.3"/>
    <row r="13039" customFormat="1" ht="13.5" x14ac:dyDescent="0.3"/>
    <row r="13040" customFormat="1" ht="13.5" x14ac:dyDescent="0.3"/>
    <row r="13041" customFormat="1" ht="13.5" x14ac:dyDescent="0.3"/>
    <row r="13042" customFormat="1" ht="13.5" x14ac:dyDescent="0.3"/>
    <row r="13043" customFormat="1" ht="13.5" x14ac:dyDescent="0.3"/>
    <row r="13044" customFormat="1" ht="13.5" x14ac:dyDescent="0.3"/>
    <row r="13045" customFormat="1" ht="13.5" x14ac:dyDescent="0.3"/>
    <row r="13046" customFormat="1" ht="13.5" x14ac:dyDescent="0.3"/>
    <row r="13047" customFormat="1" ht="13.5" x14ac:dyDescent="0.3"/>
    <row r="13048" customFormat="1" ht="13.5" x14ac:dyDescent="0.3"/>
    <row r="13049" customFormat="1" ht="13.5" x14ac:dyDescent="0.3"/>
    <row r="13050" customFormat="1" ht="13.5" x14ac:dyDescent="0.3"/>
    <row r="13051" customFormat="1" ht="13.5" x14ac:dyDescent="0.3"/>
    <row r="13052" customFormat="1" ht="13.5" x14ac:dyDescent="0.3"/>
    <row r="13053" customFormat="1" ht="13.5" x14ac:dyDescent="0.3"/>
    <row r="13054" customFormat="1" ht="13.5" x14ac:dyDescent="0.3"/>
    <row r="13055" customFormat="1" ht="13.5" x14ac:dyDescent="0.3"/>
    <row r="13056" customFormat="1" ht="13.5" x14ac:dyDescent="0.3"/>
    <row r="13057" customFormat="1" ht="13.5" x14ac:dyDescent="0.3"/>
    <row r="13058" customFormat="1" ht="13.5" x14ac:dyDescent="0.3"/>
    <row r="13059" customFormat="1" ht="13.5" x14ac:dyDescent="0.3"/>
    <row r="13060" customFormat="1" ht="13.5" x14ac:dyDescent="0.3"/>
    <row r="13061" customFormat="1" ht="13.5" x14ac:dyDescent="0.3"/>
    <row r="13062" customFormat="1" ht="13.5" x14ac:dyDescent="0.3"/>
    <row r="13063" customFormat="1" ht="13.5" x14ac:dyDescent="0.3"/>
    <row r="13064" customFormat="1" ht="13.5" x14ac:dyDescent="0.3"/>
    <row r="13065" customFormat="1" ht="13.5" x14ac:dyDescent="0.3"/>
    <row r="13066" customFormat="1" ht="13.5" x14ac:dyDescent="0.3"/>
    <row r="13067" customFormat="1" ht="13.5" x14ac:dyDescent="0.3"/>
    <row r="13068" customFormat="1" ht="13.5" x14ac:dyDescent="0.3"/>
    <row r="13069" customFormat="1" ht="13.5" x14ac:dyDescent="0.3"/>
    <row r="13070" customFormat="1" ht="13.5" x14ac:dyDescent="0.3"/>
    <row r="13071" customFormat="1" ht="13.5" x14ac:dyDescent="0.3"/>
    <row r="13072" customFormat="1" ht="13.5" x14ac:dyDescent="0.3"/>
    <row r="13073" customFormat="1" ht="13.5" x14ac:dyDescent="0.3"/>
    <row r="13074" customFormat="1" ht="13.5" x14ac:dyDescent="0.3"/>
    <row r="13075" customFormat="1" ht="13.5" x14ac:dyDescent="0.3"/>
    <row r="13076" customFormat="1" ht="13.5" x14ac:dyDescent="0.3"/>
    <row r="13077" customFormat="1" ht="13.5" x14ac:dyDescent="0.3"/>
    <row r="13078" customFormat="1" ht="13.5" x14ac:dyDescent="0.3"/>
    <row r="13079" customFormat="1" ht="13.5" x14ac:dyDescent="0.3"/>
    <row r="13080" customFormat="1" ht="13.5" x14ac:dyDescent="0.3"/>
    <row r="13081" customFormat="1" ht="13.5" x14ac:dyDescent="0.3"/>
    <row r="13082" customFormat="1" ht="13.5" x14ac:dyDescent="0.3"/>
    <row r="13083" customFormat="1" ht="13.5" x14ac:dyDescent="0.3"/>
    <row r="13084" customFormat="1" ht="13.5" x14ac:dyDescent="0.3"/>
    <row r="13085" customFormat="1" ht="13.5" x14ac:dyDescent="0.3"/>
    <row r="13086" customFormat="1" ht="13.5" x14ac:dyDescent="0.3"/>
    <row r="13087" customFormat="1" ht="13.5" x14ac:dyDescent="0.3"/>
    <row r="13088" customFormat="1" ht="13.5" x14ac:dyDescent="0.3"/>
    <row r="13089" customFormat="1" ht="13.5" x14ac:dyDescent="0.3"/>
    <row r="13090" customFormat="1" ht="13.5" x14ac:dyDescent="0.3"/>
    <row r="13091" customFormat="1" ht="13.5" x14ac:dyDescent="0.3"/>
    <row r="13092" customFormat="1" ht="13.5" x14ac:dyDescent="0.3"/>
    <row r="13093" customFormat="1" ht="13.5" x14ac:dyDescent="0.3"/>
    <row r="13094" customFormat="1" ht="13.5" x14ac:dyDescent="0.3"/>
    <row r="13095" customFormat="1" ht="13.5" x14ac:dyDescent="0.3"/>
    <row r="13096" customFormat="1" ht="13.5" x14ac:dyDescent="0.3"/>
    <row r="13097" customFormat="1" ht="13.5" x14ac:dyDescent="0.3"/>
    <row r="13098" customFormat="1" ht="13.5" x14ac:dyDescent="0.3"/>
    <row r="13099" customFormat="1" ht="13.5" x14ac:dyDescent="0.3"/>
    <row r="13100" customFormat="1" ht="13.5" x14ac:dyDescent="0.3"/>
    <row r="13101" customFormat="1" ht="13.5" x14ac:dyDescent="0.3"/>
    <row r="13102" customFormat="1" ht="13.5" x14ac:dyDescent="0.3"/>
    <row r="13103" customFormat="1" ht="13.5" x14ac:dyDescent="0.3"/>
    <row r="13104" customFormat="1" ht="13.5" x14ac:dyDescent="0.3"/>
    <row r="13105" customFormat="1" ht="13.5" x14ac:dyDescent="0.3"/>
    <row r="13106" customFormat="1" ht="13.5" x14ac:dyDescent="0.3"/>
    <row r="13107" customFormat="1" ht="13.5" x14ac:dyDescent="0.3"/>
    <row r="13108" customFormat="1" ht="13.5" x14ac:dyDescent="0.3"/>
    <row r="13109" customFormat="1" ht="13.5" x14ac:dyDescent="0.3"/>
    <row r="13110" customFormat="1" ht="13.5" x14ac:dyDescent="0.3"/>
    <row r="13111" customFormat="1" ht="13.5" x14ac:dyDescent="0.3"/>
    <row r="13112" customFormat="1" ht="13.5" x14ac:dyDescent="0.3"/>
    <row r="13113" customFormat="1" ht="13.5" x14ac:dyDescent="0.3"/>
    <row r="13114" customFormat="1" ht="13.5" x14ac:dyDescent="0.3"/>
    <row r="13115" customFormat="1" ht="13.5" x14ac:dyDescent="0.3"/>
    <row r="13116" customFormat="1" ht="13.5" x14ac:dyDescent="0.3"/>
    <row r="13117" customFormat="1" ht="13.5" x14ac:dyDescent="0.3"/>
    <row r="13118" customFormat="1" ht="13.5" x14ac:dyDescent="0.3"/>
    <row r="13119" customFormat="1" ht="13.5" x14ac:dyDescent="0.3"/>
    <row r="13120" customFormat="1" ht="13.5" x14ac:dyDescent="0.3"/>
    <row r="13121" customFormat="1" ht="13.5" x14ac:dyDescent="0.3"/>
    <row r="13122" customFormat="1" ht="13.5" x14ac:dyDescent="0.3"/>
    <row r="13123" customFormat="1" ht="13.5" x14ac:dyDescent="0.3"/>
    <row r="13124" customFormat="1" ht="13.5" x14ac:dyDescent="0.3"/>
    <row r="13125" customFormat="1" ht="13.5" x14ac:dyDescent="0.3"/>
    <row r="13126" customFormat="1" ht="13.5" x14ac:dyDescent="0.3"/>
    <row r="13127" customFormat="1" ht="13.5" x14ac:dyDescent="0.3"/>
    <row r="13128" customFormat="1" ht="13.5" x14ac:dyDescent="0.3"/>
    <row r="13129" customFormat="1" ht="13.5" x14ac:dyDescent="0.3"/>
    <row r="13130" customFormat="1" ht="13.5" x14ac:dyDescent="0.3"/>
    <row r="13131" customFormat="1" ht="13.5" x14ac:dyDescent="0.3"/>
    <row r="13132" customFormat="1" ht="13.5" x14ac:dyDescent="0.3"/>
    <row r="13133" customFormat="1" ht="13.5" x14ac:dyDescent="0.3"/>
    <row r="13134" customFormat="1" ht="13.5" x14ac:dyDescent="0.3"/>
    <row r="13135" customFormat="1" ht="13.5" x14ac:dyDescent="0.3"/>
    <row r="13136" customFormat="1" ht="13.5" x14ac:dyDescent="0.3"/>
    <row r="13137" customFormat="1" ht="13.5" x14ac:dyDescent="0.3"/>
    <row r="13138" customFormat="1" ht="13.5" x14ac:dyDescent="0.3"/>
    <row r="13139" customFormat="1" ht="13.5" x14ac:dyDescent="0.3"/>
    <row r="13140" customFormat="1" ht="13.5" x14ac:dyDescent="0.3"/>
    <row r="13141" customFormat="1" ht="13.5" x14ac:dyDescent="0.3"/>
    <row r="13142" customFormat="1" ht="13.5" x14ac:dyDescent="0.3"/>
    <row r="13143" customFormat="1" ht="13.5" x14ac:dyDescent="0.3"/>
    <row r="13144" customFormat="1" ht="13.5" x14ac:dyDescent="0.3"/>
    <row r="13145" customFormat="1" ht="13.5" x14ac:dyDescent="0.3"/>
    <row r="13146" customFormat="1" ht="13.5" x14ac:dyDescent="0.3"/>
    <row r="13147" customFormat="1" ht="13.5" x14ac:dyDescent="0.3"/>
    <row r="13148" customFormat="1" ht="13.5" x14ac:dyDescent="0.3"/>
    <row r="13149" customFormat="1" ht="13.5" x14ac:dyDescent="0.3"/>
    <row r="13150" customFormat="1" ht="13.5" x14ac:dyDescent="0.3"/>
    <row r="13151" customFormat="1" ht="13.5" x14ac:dyDescent="0.3"/>
    <row r="13152" customFormat="1" ht="13.5" x14ac:dyDescent="0.3"/>
    <row r="13153" customFormat="1" ht="13.5" x14ac:dyDescent="0.3"/>
    <row r="13154" customFormat="1" ht="13.5" x14ac:dyDescent="0.3"/>
    <row r="13155" customFormat="1" ht="13.5" x14ac:dyDescent="0.3"/>
    <row r="13156" customFormat="1" ht="13.5" x14ac:dyDescent="0.3"/>
    <row r="13157" customFormat="1" ht="13.5" x14ac:dyDescent="0.3"/>
    <row r="13158" customFormat="1" ht="13.5" x14ac:dyDescent="0.3"/>
    <row r="13159" customFormat="1" ht="13.5" x14ac:dyDescent="0.3"/>
    <row r="13160" customFormat="1" ht="13.5" x14ac:dyDescent="0.3"/>
    <row r="13161" customFormat="1" ht="13.5" x14ac:dyDescent="0.3"/>
    <row r="13162" customFormat="1" ht="13.5" x14ac:dyDescent="0.3"/>
    <row r="13163" customFormat="1" ht="13.5" x14ac:dyDescent="0.3"/>
    <row r="13164" customFormat="1" ht="13.5" x14ac:dyDescent="0.3"/>
    <row r="13165" customFormat="1" ht="13.5" x14ac:dyDescent="0.3"/>
    <row r="13166" customFormat="1" ht="13.5" x14ac:dyDescent="0.3"/>
    <row r="13167" customFormat="1" ht="13.5" x14ac:dyDescent="0.3"/>
    <row r="13168" customFormat="1" ht="13.5" x14ac:dyDescent="0.3"/>
    <row r="13169" customFormat="1" ht="13.5" x14ac:dyDescent="0.3"/>
    <row r="13170" customFormat="1" ht="13.5" x14ac:dyDescent="0.3"/>
    <row r="13171" customFormat="1" ht="13.5" x14ac:dyDescent="0.3"/>
    <row r="13172" customFormat="1" ht="13.5" x14ac:dyDescent="0.3"/>
    <row r="13173" customFormat="1" ht="13.5" x14ac:dyDescent="0.3"/>
    <row r="13174" customFormat="1" ht="13.5" x14ac:dyDescent="0.3"/>
    <row r="13175" customFormat="1" ht="13.5" x14ac:dyDescent="0.3"/>
    <row r="13176" customFormat="1" ht="13.5" x14ac:dyDescent="0.3"/>
    <row r="13177" customFormat="1" ht="13.5" x14ac:dyDescent="0.3"/>
    <row r="13178" customFormat="1" ht="13.5" x14ac:dyDescent="0.3"/>
    <row r="13179" customFormat="1" ht="13.5" x14ac:dyDescent="0.3"/>
    <row r="13180" customFormat="1" ht="13.5" x14ac:dyDescent="0.3"/>
    <row r="13181" customFormat="1" ht="13.5" x14ac:dyDescent="0.3"/>
    <row r="13182" customFormat="1" ht="13.5" x14ac:dyDescent="0.3"/>
    <row r="13183" customFormat="1" ht="13.5" x14ac:dyDescent="0.3"/>
    <row r="13184" customFormat="1" ht="13.5" x14ac:dyDescent="0.3"/>
    <row r="13185" customFormat="1" ht="13.5" x14ac:dyDescent="0.3"/>
    <row r="13186" customFormat="1" ht="13.5" x14ac:dyDescent="0.3"/>
    <row r="13187" customFormat="1" ht="13.5" x14ac:dyDescent="0.3"/>
    <row r="13188" customFormat="1" ht="13.5" x14ac:dyDescent="0.3"/>
    <row r="13189" customFormat="1" ht="13.5" x14ac:dyDescent="0.3"/>
    <row r="13190" customFormat="1" ht="13.5" x14ac:dyDescent="0.3"/>
    <row r="13191" customFormat="1" ht="13.5" x14ac:dyDescent="0.3"/>
    <row r="13192" customFormat="1" ht="13.5" x14ac:dyDescent="0.3"/>
    <row r="13193" customFormat="1" ht="13.5" x14ac:dyDescent="0.3"/>
    <row r="13194" customFormat="1" ht="13.5" x14ac:dyDescent="0.3"/>
    <row r="13195" customFormat="1" ht="13.5" x14ac:dyDescent="0.3"/>
    <row r="13196" customFormat="1" ht="13.5" x14ac:dyDescent="0.3"/>
    <row r="13197" customFormat="1" ht="13.5" x14ac:dyDescent="0.3"/>
    <row r="13198" customFormat="1" ht="13.5" x14ac:dyDescent="0.3"/>
    <row r="13199" customFormat="1" ht="13.5" x14ac:dyDescent="0.3"/>
    <row r="13200" customFormat="1" ht="13.5" x14ac:dyDescent="0.3"/>
    <row r="13201" customFormat="1" ht="13.5" x14ac:dyDescent="0.3"/>
    <row r="13202" customFormat="1" ht="13.5" x14ac:dyDescent="0.3"/>
    <row r="13203" customFormat="1" ht="13.5" x14ac:dyDescent="0.3"/>
    <row r="13204" customFormat="1" ht="13.5" x14ac:dyDescent="0.3"/>
    <row r="13205" customFormat="1" ht="13.5" x14ac:dyDescent="0.3"/>
    <row r="13206" customFormat="1" ht="13.5" x14ac:dyDescent="0.3"/>
    <row r="13207" customFormat="1" ht="13.5" x14ac:dyDescent="0.3"/>
    <row r="13208" customFormat="1" ht="13.5" x14ac:dyDescent="0.3"/>
    <row r="13209" customFormat="1" ht="13.5" x14ac:dyDescent="0.3"/>
    <row r="13210" customFormat="1" ht="13.5" x14ac:dyDescent="0.3"/>
    <row r="13211" customFormat="1" ht="13.5" x14ac:dyDescent="0.3"/>
    <row r="13212" customFormat="1" ht="13.5" x14ac:dyDescent="0.3"/>
    <row r="13213" customFormat="1" ht="13.5" x14ac:dyDescent="0.3"/>
    <row r="13214" customFormat="1" ht="13.5" x14ac:dyDescent="0.3"/>
    <row r="13215" customFormat="1" ht="13.5" x14ac:dyDescent="0.3"/>
    <row r="13216" customFormat="1" ht="13.5" x14ac:dyDescent="0.3"/>
    <row r="13217" customFormat="1" ht="13.5" x14ac:dyDescent="0.3"/>
    <row r="13218" customFormat="1" ht="13.5" x14ac:dyDescent="0.3"/>
    <row r="13219" customFormat="1" ht="13.5" x14ac:dyDescent="0.3"/>
    <row r="13220" customFormat="1" ht="13.5" x14ac:dyDescent="0.3"/>
    <row r="13221" customFormat="1" ht="13.5" x14ac:dyDescent="0.3"/>
    <row r="13222" customFormat="1" ht="13.5" x14ac:dyDescent="0.3"/>
    <row r="13223" customFormat="1" ht="13.5" x14ac:dyDescent="0.3"/>
    <row r="13224" customFormat="1" ht="13.5" x14ac:dyDescent="0.3"/>
    <row r="13225" customFormat="1" ht="13.5" x14ac:dyDescent="0.3"/>
    <row r="13226" customFormat="1" ht="13.5" x14ac:dyDescent="0.3"/>
    <row r="13227" customFormat="1" ht="13.5" x14ac:dyDescent="0.3"/>
    <row r="13228" customFormat="1" ht="13.5" x14ac:dyDescent="0.3"/>
    <row r="13229" customFormat="1" ht="13.5" x14ac:dyDescent="0.3"/>
    <row r="13230" customFormat="1" ht="13.5" x14ac:dyDescent="0.3"/>
    <row r="13231" customFormat="1" ht="13.5" x14ac:dyDescent="0.3"/>
    <row r="13232" customFormat="1" ht="13.5" x14ac:dyDescent="0.3"/>
    <row r="13233" customFormat="1" ht="13.5" x14ac:dyDescent="0.3"/>
    <row r="13234" customFormat="1" ht="13.5" x14ac:dyDescent="0.3"/>
    <row r="13235" customFormat="1" ht="13.5" x14ac:dyDescent="0.3"/>
    <row r="13236" customFormat="1" ht="13.5" x14ac:dyDescent="0.3"/>
    <row r="13237" customFormat="1" ht="13.5" x14ac:dyDescent="0.3"/>
    <row r="13238" customFormat="1" ht="13.5" x14ac:dyDescent="0.3"/>
    <row r="13239" customFormat="1" ht="13.5" x14ac:dyDescent="0.3"/>
    <row r="13240" customFormat="1" ht="13.5" x14ac:dyDescent="0.3"/>
    <row r="13241" customFormat="1" ht="13.5" x14ac:dyDescent="0.3"/>
    <row r="13242" customFormat="1" ht="13.5" x14ac:dyDescent="0.3"/>
    <row r="13243" customFormat="1" ht="13.5" x14ac:dyDescent="0.3"/>
    <row r="13244" customFormat="1" ht="13.5" x14ac:dyDescent="0.3"/>
    <row r="13245" customFormat="1" ht="13.5" x14ac:dyDescent="0.3"/>
    <row r="13246" customFormat="1" ht="13.5" x14ac:dyDescent="0.3"/>
    <row r="13247" customFormat="1" ht="13.5" x14ac:dyDescent="0.3"/>
    <row r="13248" customFormat="1" ht="13.5" x14ac:dyDescent="0.3"/>
    <row r="13249" customFormat="1" ht="13.5" x14ac:dyDescent="0.3"/>
    <row r="13250" customFormat="1" ht="13.5" x14ac:dyDescent="0.3"/>
    <row r="13251" customFormat="1" ht="13.5" x14ac:dyDescent="0.3"/>
    <row r="13252" customFormat="1" ht="13.5" x14ac:dyDescent="0.3"/>
    <row r="13253" customFormat="1" ht="13.5" x14ac:dyDescent="0.3"/>
    <row r="13254" customFormat="1" ht="13.5" x14ac:dyDescent="0.3"/>
    <row r="13255" customFormat="1" ht="13.5" x14ac:dyDescent="0.3"/>
    <row r="13256" customFormat="1" ht="13.5" x14ac:dyDescent="0.3"/>
    <row r="13257" customFormat="1" ht="13.5" x14ac:dyDescent="0.3"/>
    <row r="13258" customFormat="1" ht="13.5" x14ac:dyDescent="0.3"/>
    <row r="13259" customFormat="1" ht="13.5" x14ac:dyDescent="0.3"/>
    <row r="13260" customFormat="1" ht="13.5" x14ac:dyDescent="0.3"/>
    <row r="13261" customFormat="1" ht="13.5" x14ac:dyDescent="0.3"/>
    <row r="13262" customFormat="1" ht="13.5" x14ac:dyDescent="0.3"/>
    <row r="13263" customFormat="1" ht="13.5" x14ac:dyDescent="0.3"/>
    <row r="13264" customFormat="1" ht="13.5" x14ac:dyDescent="0.3"/>
    <row r="13265" customFormat="1" ht="13.5" x14ac:dyDescent="0.3"/>
    <row r="13266" customFormat="1" ht="13.5" x14ac:dyDescent="0.3"/>
    <row r="13267" customFormat="1" ht="13.5" x14ac:dyDescent="0.3"/>
    <row r="13268" customFormat="1" ht="13.5" x14ac:dyDescent="0.3"/>
    <row r="13269" customFormat="1" ht="13.5" x14ac:dyDescent="0.3"/>
    <row r="13270" customFormat="1" ht="13.5" x14ac:dyDescent="0.3"/>
    <row r="13271" customFormat="1" ht="13.5" x14ac:dyDescent="0.3"/>
    <row r="13272" customFormat="1" ht="13.5" x14ac:dyDescent="0.3"/>
    <row r="13273" customFormat="1" ht="13.5" x14ac:dyDescent="0.3"/>
    <row r="13274" customFormat="1" ht="13.5" x14ac:dyDescent="0.3"/>
    <row r="13275" customFormat="1" ht="13.5" x14ac:dyDescent="0.3"/>
    <row r="13276" customFormat="1" ht="13.5" x14ac:dyDescent="0.3"/>
    <row r="13277" customFormat="1" ht="13.5" x14ac:dyDescent="0.3"/>
    <row r="13278" customFormat="1" ht="13.5" x14ac:dyDescent="0.3"/>
    <row r="13279" customFormat="1" ht="13.5" x14ac:dyDescent="0.3"/>
    <row r="13280" customFormat="1" ht="13.5" x14ac:dyDescent="0.3"/>
    <row r="13281" customFormat="1" ht="13.5" x14ac:dyDescent="0.3"/>
    <row r="13282" customFormat="1" ht="13.5" x14ac:dyDescent="0.3"/>
    <row r="13283" customFormat="1" ht="13.5" x14ac:dyDescent="0.3"/>
    <row r="13284" customFormat="1" ht="13.5" x14ac:dyDescent="0.3"/>
    <row r="13285" customFormat="1" ht="13.5" x14ac:dyDescent="0.3"/>
    <row r="13286" customFormat="1" ht="13.5" x14ac:dyDescent="0.3"/>
    <row r="13287" customFormat="1" ht="13.5" x14ac:dyDescent="0.3"/>
    <row r="13288" customFormat="1" ht="13.5" x14ac:dyDescent="0.3"/>
    <row r="13289" customFormat="1" ht="13.5" x14ac:dyDescent="0.3"/>
    <row r="13290" customFormat="1" ht="13.5" x14ac:dyDescent="0.3"/>
    <row r="13291" customFormat="1" ht="13.5" x14ac:dyDescent="0.3"/>
    <row r="13292" customFormat="1" ht="13.5" x14ac:dyDescent="0.3"/>
    <row r="13293" customFormat="1" ht="13.5" x14ac:dyDescent="0.3"/>
    <row r="13294" customFormat="1" ht="13.5" x14ac:dyDescent="0.3"/>
    <row r="13295" customFormat="1" ht="13.5" x14ac:dyDescent="0.3"/>
    <row r="13296" customFormat="1" ht="13.5" x14ac:dyDescent="0.3"/>
    <row r="13297" customFormat="1" ht="13.5" x14ac:dyDescent="0.3"/>
    <row r="13298" customFormat="1" ht="13.5" x14ac:dyDescent="0.3"/>
    <row r="13299" customFormat="1" ht="13.5" x14ac:dyDescent="0.3"/>
    <row r="13300" customFormat="1" ht="13.5" x14ac:dyDescent="0.3"/>
    <row r="13301" customFormat="1" ht="13.5" x14ac:dyDescent="0.3"/>
    <row r="13302" customFormat="1" ht="13.5" x14ac:dyDescent="0.3"/>
    <row r="13303" customFormat="1" ht="13.5" x14ac:dyDescent="0.3"/>
    <row r="13304" customFormat="1" ht="13.5" x14ac:dyDescent="0.3"/>
    <row r="13305" customFormat="1" ht="13.5" x14ac:dyDescent="0.3"/>
    <row r="13306" customFormat="1" ht="13.5" x14ac:dyDescent="0.3"/>
    <row r="13307" customFormat="1" ht="13.5" x14ac:dyDescent="0.3"/>
    <row r="13308" customFormat="1" ht="13.5" x14ac:dyDescent="0.3"/>
    <row r="13309" customFormat="1" ht="13.5" x14ac:dyDescent="0.3"/>
    <row r="13310" customFormat="1" ht="13.5" x14ac:dyDescent="0.3"/>
    <row r="13311" customFormat="1" ht="13.5" x14ac:dyDescent="0.3"/>
    <row r="13312" customFormat="1" ht="13.5" x14ac:dyDescent="0.3"/>
    <row r="13313" customFormat="1" ht="13.5" x14ac:dyDescent="0.3"/>
    <row r="13314" customFormat="1" ht="13.5" x14ac:dyDescent="0.3"/>
    <row r="13315" customFormat="1" ht="13.5" x14ac:dyDescent="0.3"/>
    <row r="13316" customFormat="1" ht="13.5" x14ac:dyDescent="0.3"/>
    <row r="13317" customFormat="1" ht="13.5" x14ac:dyDescent="0.3"/>
    <row r="13318" customFormat="1" ht="13.5" x14ac:dyDescent="0.3"/>
    <row r="13319" customFormat="1" ht="13.5" x14ac:dyDescent="0.3"/>
    <row r="13320" customFormat="1" ht="13.5" x14ac:dyDescent="0.3"/>
    <row r="13321" customFormat="1" ht="13.5" x14ac:dyDescent="0.3"/>
    <row r="13322" customFormat="1" ht="13.5" x14ac:dyDescent="0.3"/>
    <row r="13323" customFormat="1" ht="13.5" x14ac:dyDescent="0.3"/>
    <row r="13324" customFormat="1" ht="13.5" x14ac:dyDescent="0.3"/>
    <row r="13325" customFormat="1" ht="13.5" x14ac:dyDescent="0.3"/>
    <row r="13326" customFormat="1" ht="13.5" x14ac:dyDescent="0.3"/>
    <row r="13327" customFormat="1" ht="13.5" x14ac:dyDescent="0.3"/>
    <row r="13328" customFormat="1" ht="13.5" x14ac:dyDescent="0.3"/>
    <row r="13329" customFormat="1" ht="13.5" x14ac:dyDescent="0.3"/>
    <row r="13330" customFormat="1" ht="13.5" x14ac:dyDescent="0.3"/>
    <row r="13331" customFormat="1" ht="13.5" x14ac:dyDescent="0.3"/>
    <row r="13332" customFormat="1" ht="13.5" x14ac:dyDescent="0.3"/>
    <row r="13333" customFormat="1" ht="13.5" x14ac:dyDescent="0.3"/>
    <row r="13334" customFormat="1" ht="13.5" x14ac:dyDescent="0.3"/>
    <row r="13335" customFormat="1" ht="13.5" x14ac:dyDescent="0.3"/>
    <row r="13336" customFormat="1" ht="13.5" x14ac:dyDescent="0.3"/>
    <row r="13337" customFormat="1" ht="13.5" x14ac:dyDescent="0.3"/>
    <row r="13338" customFormat="1" ht="13.5" x14ac:dyDescent="0.3"/>
    <row r="13339" customFormat="1" ht="13.5" x14ac:dyDescent="0.3"/>
    <row r="13340" customFormat="1" ht="13.5" x14ac:dyDescent="0.3"/>
    <row r="13341" customFormat="1" ht="13.5" x14ac:dyDescent="0.3"/>
    <row r="13342" customFormat="1" ht="13.5" x14ac:dyDescent="0.3"/>
    <row r="13343" customFormat="1" ht="13.5" x14ac:dyDescent="0.3"/>
    <row r="13344" customFormat="1" ht="13.5" x14ac:dyDescent="0.3"/>
    <row r="13345" customFormat="1" ht="13.5" x14ac:dyDescent="0.3"/>
    <row r="13346" customFormat="1" ht="13.5" x14ac:dyDescent="0.3"/>
    <row r="13347" customFormat="1" ht="13.5" x14ac:dyDescent="0.3"/>
    <row r="13348" customFormat="1" ht="13.5" x14ac:dyDescent="0.3"/>
    <row r="13349" customFormat="1" ht="13.5" x14ac:dyDescent="0.3"/>
    <row r="13350" customFormat="1" ht="13.5" x14ac:dyDescent="0.3"/>
    <row r="13351" customFormat="1" ht="13.5" x14ac:dyDescent="0.3"/>
    <row r="13352" customFormat="1" ht="13.5" x14ac:dyDescent="0.3"/>
    <row r="13353" customFormat="1" ht="13.5" x14ac:dyDescent="0.3"/>
    <row r="13354" customFormat="1" ht="13.5" x14ac:dyDescent="0.3"/>
    <row r="13355" customFormat="1" ht="13.5" x14ac:dyDescent="0.3"/>
    <row r="13356" customFormat="1" ht="13.5" x14ac:dyDescent="0.3"/>
    <row r="13357" customFormat="1" ht="13.5" x14ac:dyDescent="0.3"/>
    <row r="13358" customFormat="1" ht="13.5" x14ac:dyDescent="0.3"/>
    <row r="13359" customFormat="1" ht="13.5" x14ac:dyDescent="0.3"/>
    <row r="13360" customFormat="1" ht="13.5" x14ac:dyDescent="0.3"/>
    <row r="13361" customFormat="1" ht="13.5" x14ac:dyDescent="0.3"/>
    <row r="13362" customFormat="1" ht="13.5" x14ac:dyDescent="0.3"/>
    <row r="13363" customFormat="1" ht="13.5" x14ac:dyDescent="0.3"/>
    <row r="13364" customFormat="1" ht="13.5" x14ac:dyDescent="0.3"/>
    <row r="13365" customFormat="1" ht="13.5" x14ac:dyDescent="0.3"/>
    <row r="13366" customFormat="1" ht="13.5" x14ac:dyDescent="0.3"/>
    <row r="13367" customFormat="1" ht="13.5" x14ac:dyDescent="0.3"/>
    <row r="13368" customFormat="1" ht="13.5" x14ac:dyDescent="0.3"/>
    <row r="13369" customFormat="1" ht="13.5" x14ac:dyDescent="0.3"/>
    <row r="13370" customFormat="1" ht="13.5" x14ac:dyDescent="0.3"/>
    <row r="13371" customFormat="1" ht="13.5" x14ac:dyDescent="0.3"/>
    <row r="13372" customFormat="1" ht="13.5" x14ac:dyDescent="0.3"/>
    <row r="13373" customFormat="1" ht="13.5" x14ac:dyDescent="0.3"/>
    <row r="13374" customFormat="1" ht="13.5" x14ac:dyDescent="0.3"/>
    <row r="13375" customFormat="1" ht="13.5" x14ac:dyDescent="0.3"/>
    <row r="13376" customFormat="1" ht="13.5" x14ac:dyDescent="0.3"/>
    <row r="13377" customFormat="1" ht="13.5" x14ac:dyDescent="0.3"/>
    <row r="13378" customFormat="1" ht="13.5" x14ac:dyDescent="0.3"/>
    <row r="13379" customFormat="1" ht="13.5" x14ac:dyDescent="0.3"/>
    <row r="13380" customFormat="1" ht="13.5" x14ac:dyDescent="0.3"/>
    <row r="13381" customFormat="1" ht="13.5" x14ac:dyDescent="0.3"/>
    <row r="13382" customFormat="1" ht="13.5" x14ac:dyDescent="0.3"/>
    <row r="13383" customFormat="1" ht="13.5" x14ac:dyDescent="0.3"/>
    <row r="13384" customFormat="1" ht="13.5" x14ac:dyDescent="0.3"/>
    <row r="13385" customFormat="1" ht="13.5" x14ac:dyDescent="0.3"/>
    <row r="13386" customFormat="1" ht="13.5" x14ac:dyDescent="0.3"/>
    <row r="13387" customFormat="1" ht="13.5" x14ac:dyDescent="0.3"/>
    <row r="13388" customFormat="1" ht="13.5" x14ac:dyDescent="0.3"/>
    <row r="13389" customFormat="1" ht="13.5" x14ac:dyDescent="0.3"/>
    <row r="13390" customFormat="1" ht="13.5" x14ac:dyDescent="0.3"/>
    <row r="13391" customFormat="1" ht="13.5" x14ac:dyDescent="0.3"/>
    <row r="13392" customFormat="1" ht="13.5" x14ac:dyDescent="0.3"/>
    <row r="13393" customFormat="1" ht="13.5" x14ac:dyDescent="0.3"/>
    <row r="13394" customFormat="1" ht="13.5" x14ac:dyDescent="0.3"/>
    <row r="13395" customFormat="1" ht="13.5" x14ac:dyDescent="0.3"/>
    <row r="13396" customFormat="1" ht="13.5" x14ac:dyDescent="0.3"/>
    <row r="13397" customFormat="1" ht="13.5" x14ac:dyDescent="0.3"/>
    <row r="13398" customFormat="1" ht="13.5" x14ac:dyDescent="0.3"/>
    <row r="13399" customFormat="1" ht="13.5" x14ac:dyDescent="0.3"/>
    <row r="13400" customFormat="1" ht="13.5" x14ac:dyDescent="0.3"/>
    <row r="13401" customFormat="1" ht="13.5" x14ac:dyDescent="0.3"/>
    <row r="13402" customFormat="1" ht="13.5" x14ac:dyDescent="0.3"/>
    <row r="13403" customFormat="1" ht="13.5" x14ac:dyDescent="0.3"/>
    <row r="13404" customFormat="1" ht="13.5" x14ac:dyDescent="0.3"/>
    <row r="13405" customFormat="1" ht="13.5" x14ac:dyDescent="0.3"/>
    <row r="13406" customFormat="1" ht="13.5" x14ac:dyDescent="0.3"/>
    <row r="13407" customFormat="1" ht="13.5" x14ac:dyDescent="0.3"/>
    <row r="13408" customFormat="1" ht="13.5" x14ac:dyDescent="0.3"/>
    <row r="13409" customFormat="1" ht="13.5" x14ac:dyDescent="0.3"/>
    <row r="13410" customFormat="1" ht="13.5" x14ac:dyDescent="0.3"/>
    <row r="13411" customFormat="1" ht="13.5" x14ac:dyDescent="0.3"/>
    <row r="13412" customFormat="1" ht="13.5" x14ac:dyDescent="0.3"/>
    <row r="13413" customFormat="1" ht="13.5" x14ac:dyDescent="0.3"/>
    <row r="13414" customFormat="1" ht="13.5" x14ac:dyDescent="0.3"/>
    <row r="13415" customFormat="1" ht="13.5" x14ac:dyDescent="0.3"/>
    <row r="13416" customFormat="1" ht="13.5" x14ac:dyDescent="0.3"/>
    <row r="13417" customFormat="1" ht="13.5" x14ac:dyDescent="0.3"/>
    <row r="13418" customFormat="1" ht="13.5" x14ac:dyDescent="0.3"/>
    <row r="13419" customFormat="1" ht="13.5" x14ac:dyDescent="0.3"/>
    <row r="13420" customFormat="1" ht="13.5" x14ac:dyDescent="0.3"/>
    <row r="13421" customFormat="1" ht="13.5" x14ac:dyDescent="0.3"/>
    <row r="13422" customFormat="1" ht="13.5" x14ac:dyDescent="0.3"/>
    <row r="13423" customFormat="1" ht="13.5" x14ac:dyDescent="0.3"/>
    <row r="13424" customFormat="1" ht="13.5" x14ac:dyDescent="0.3"/>
    <row r="13425" customFormat="1" ht="13.5" x14ac:dyDescent="0.3"/>
    <row r="13426" customFormat="1" ht="13.5" x14ac:dyDescent="0.3"/>
    <row r="13427" customFormat="1" ht="13.5" x14ac:dyDescent="0.3"/>
    <row r="13428" customFormat="1" ht="13.5" x14ac:dyDescent="0.3"/>
    <row r="13429" customFormat="1" ht="13.5" x14ac:dyDescent="0.3"/>
    <row r="13430" customFormat="1" ht="13.5" x14ac:dyDescent="0.3"/>
    <row r="13431" customFormat="1" ht="13.5" x14ac:dyDescent="0.3"/>
    <row r="13432" customFormat="1" ht="13.5" x14ac:dyDescent="0.3"/>
    <row r="13433" customFormat="1" ht="13.5" x14ac:dyDescent="0.3"/>
    <row r="13434" customFormat="1" ht="13.5" x14ac:dyDescent="0.3"/>
    <row r="13435" customFormat="1" ht="13.5" x14ac:dyDescent="0.3"/>
    <row r="13436" customFormat="1" ht="13.5" x14ac:dyDescent="0.3"/>
    <row r="13437" customFormat="1" ht="13.5" x14ac:dyDescent="0.3"/>
    <row r="13438" customFormat="1" ht="13.5" x14ac:dyDescent="0.3"/>
    <row r="13439" customFormat="1" ht="13.5" x14ac:dyDescent="0.3"/>
    <row r="13440" customFormat="1" ht="13.5" x14ac:dyDescent="0.3"/>
    <row r="13441" customFormat="1" ht="13.5" x14ac:dyDescent="0.3"/>
    <row r="13442" customFormat="1" ht="13.5" x14ac:dyDescent="0.3"/>
    <row r="13443" customFormat="1" ht="13.5" x14ac:dyDescent="0.3"/>
    <row r="13444" customFormat="1" ht="13.5" x14ac:dyDescent="0.3"/>
    <row r="13445" customFormat="1" ht="13.5" x14ac:dyDescent="0.3"/>
    <row r="13446" customFormat="1" ht="13.5" x14ac:dyDescent="0.3"/>
    <row r="13447" customFormat="1" ht="13.5" x14ac:dyDescent="0.3"/>
    <row r="13448" customFormat="1" ht="13.5" x14ac:dyDescent="0.3"/>
    <row r="13449" customFormat="1" ht="13.5" x14ac:dyDescent="0.3"/>
    <row r="13450" customFormat="1" ht="13.5" x14ac:dyDescent="0.3"/>
    <row r="13451" customFormat="1" ht="13.5" x14ac:dyDescent="0.3"/>
    <row r="13452" customFormat="1" ht="13.5" x14ac:dyDescent="0.3"/>
    <row r="13453" customFormat="1" ht="13.5" x14ac:dyDescent="0.3"/>
    <row r="13454" customFormat="1" ht="13.5" x14ac:dyDescent="0.3"/>
    <row r="13455" customFormat="1" ht="13.5" x14ac:dyDescent="0.3"/>
    <row r="13456" customFormat="1" ht="13.5" x14ac:dyDescent="0.3"/>
    <row r="13457" customFormat="1" ht="13.5" x14ac:dyDescent="0.3"/>
    <row r="13458" customFormat="1" ht="13.5" x14ac:dyDescent="0.3"/>
    <row r="13459" customFormat="1" ht="13.5" x14ac:dyDescent="0.3"/>
    <row r="13460" customFormat="1" ht="13.5" x14ac:dyDescent="0.3"/>
    <row r="13461" customFormat="1" ht="13.5" x14ac:dyDescent="0.3"/>
    <row r="13462" customFormat="1" ht="13.5" x14ac:dyDescent="0.3"/>
    <row r="13463" customFormat="1" ht="13.5" x14ac:dyDescent="0.3"/>
    <row r="13464" customFormat="1" ht="13.5" x14ac:dyDescent="0.3"/>
    <row r="13465" customFormat="1" ht="13.5" x14ac:dyDescent="0.3"/>
    <row r="13466" customFormat="1" ht="13.5" x14ac:dyDescent="0.3"/>
    <row r="13467" customFormat="1" ht="13.5" x14ac:dyDescent="0.3"/>
    <row r="13468" customFormat="1" ht="13.5" x14ac:dyDescent="0.3"/>
    <row r="13469" customFormat="1" ht="13.5" x14ac:dyDescent="0.3"/>
    <row r="13470" customFormat="1" ht="13.5" x14ac:dyDescent="0.3"/>
    <row r="13471" customFormat="1" ht="13.5" x14ac:dyDescent="0.3"/>
    <row r="13472" customFormat="1" ht="13.5" x14ac:dyDescent="0.3"/>
    <row r="13473" customFormat="1" ht="13.5" x14ac:dyDescent="0.3"/>
    <row r="13474" customFormat="1" ht="13.5" x14ac:dyDescent="0.3"/>
    <row r="13475" customFormat="1" ht="13.5" x14ac:dyDescent="0.3"/>
    <row r="13476" customFormat="1" ht="13.5" x14ac:dyDescent="0.3"/>
    <row r="13477" customFormat="1" ht="13.5" x14ac:dyDescent="0.3"/>
    <row r="13478" customFormat="1" ht="13.5" x14ac:dyDescent="0.3"/>
    <row r="13479" customFormat="1" ht="13.5" x14ac:dyDescent="0.3"/>
    <row r="13480" customFormat="1" ht="13.5" x14ac:dyDescent="0.3"/>
    <row r="13481" customFormat="1" ht="13.5" x14ac:dyDescent="0.3"/>
    <row r="13482" customFormat="1" ht="13.5" x14ac:dyDescent="0.3"/>
    <row r="13483" customFormat="1" ht="13.5" x14ac:dyDescent="0.3"/>
    <row r="13484" customFormat="1" ht="13.5" x14ac:dyDescent="0.3"/>
    <row r="13485" customFormat="1" ht="13.5" x14ac:dyDescent="0.3"/>
    <row r="13486" customFormat="1" ht="13.5" x14ac:dyDescent="0.3"/>
    <row r="13487" customFormat="1" ht="13.5" x14ac:dyDescent="0.3"/>
    <row r="13488" customFormat="1" ht="13.5" x14ac:dyDescent="0.3"/>
    <row r="13489" customFormat="1" ht="13.5" x14ac:dyDescent="0.3"/>
    <row r="13490" customFormat="1" ht="13.5" x14ac:dyDescent="0.3"/>
    <row r="13491" customFormat="1" ht="13.5" x14ac:dyDescent="0.3"/>
    <row r="13492" customFormat="1" ht="13.5" x14ac:dyDescent="0.3"/>
    <row r="13493" customFormat="1" ht="13.5" x14ac:dyDescent="0.3"/>
    <row r="13494" customFormat="1" ht="13.5" x14ac:dyDescent="0.3"/>
    <row r="13495" customFormat="1" ht="13.5" x14ac:dyDescent="0.3"/>
    <row r="13496" customFormat="1" ht="13.5" x14ac:dyDescent="0.3"/>
    <row r="13497" customFormat="1" ht="13.5" x14ac:dyDescent="0.3"/>
    <row r="13498" customFormat="1" ht="13.5" x14ac:dyDescent="0.3"/>
    <row r="13499" customFormat="1" ht="13.5" x14ac:dyDescent="0.3"/>
    <row r="13500" customFormat="1" ht="13.5" x14ac:dyDescent="0.3"/>
    <row r="13501" customFormat="1" ht="13.5" x14ac:dyDescent="0.3"/>
    <row r="13502" customFormat="1" ht="13.5" x14ac:dyDescent="0.3"/>
    <row r="13503" customFormat="1" ht="13.5" x14ac:dyDescent="0.3"/>
    <row r="13504" customFormat="1" ht="13.5" x14ac:dyDescent="0.3"/>
    <row r="13505" customFormat="1" ht="13.5" x14ac:dyDescent="0.3"/>
    <row r="13506" customFormat="1" ht="13.5" x14ac:dyDescent="0.3"/>
    <row r="13507" customFormat="1" ht="13.5" x14ac:dyDescent="0.3"/>
    <row r="13508" customFormat="1" ht="13.5" x14ac:dyDescent="0.3"/>
    <row r="13509" customFormat="1" ht="13.5" x14ac:dyDescent="0.3"/>
    <row r="13510" customFormat="1" ht="13.5" x14ac:dyDescent="0.3"/>
    <row r="13511" customFormat="1" ht="13.5" x14ac:dyDescent="0.3"/>
    <row r="13512" customFormat="1" ht="13.5" x14ac:dyDescent="0.3"/>
    <row r="13513" customFormat="1" ht="13.5" x14ac:dyDescent="0.3"/>
    <row r="13514" customFormat="1" ht="13.5" x14ac:dyDescent="0.3"/>
    <row r="13515" customFormat="1" ht="13.5" x14ac:dyDescent="0.3"/>
    <row r="13516" customFormat="1" ht="13.5" x14ac:dyDescent="0.3"/>
    <row r="13517" customFormat="1" ht="13.5" x14ac:dyDescent="0.3"/>
    <row r="13518" customFormat="1" ht="13.5" x14ac:dyDescent="0.3"/>
    <row r="13519" customFormat="1" ht="13.5" x14ac:dyDescent="0.3"/>
    <row r="13520" customFormat="1" ht="13.5" x14ac:dyDescent="0.3"/>
    <row r="13521" customFormat="1" ht="13.5" x14ac:dyDescent="0.3"/>
    <row r="13522" customFormat="1" ht="13.5" x14ac:dyDescent="0.3"/>
    <row r="13523" customFormat="1" ht="13.5" x14ac:dyDescent="0.3"/>
    <row r="13524" customFormat="1" ht="13.5" x14ac:dyDescent="0.3"/>
    <row r="13525" customFormat="1" ht="13.5" x14ac:dyDescent="0.3"/>
    <row r="13526" customFormat="1" ht="13.5" x14ac:dyDescent="0.3"/>
    <row r="13527" customFormat="1" ht="13.5" x14ac:dyDescent="0.3"/>
    <row r="13528" customFormat="1" ht="13.5" x14ac:dyDescent="0.3"/>
    <row r="13529" customFormat="1" ht="13.5" x14ac:dyDescent="0.3"/>
    <row r="13530" customFormat="1" ht="13.5" x14ac:dyDescent="0.3"/>
    <row r="13531" customFormat="1" ht="13.5" x14ac:dyDescent="0.3"/>
    <row r="13532" customFormat="1" ht="13.5" x14ac:dyDescent="0.3"/>
    <row r="13533" customFormat="1" ht="13.5" x14ac:dyDescent="0.3"/>
    <row r="13534" customFormat="1" ht="13.5" x14ac:dyDescent="0.3"/>
    <row r="13535" customFormat="1" ht="13.5" x14ac:dyDescent="0.3"/>
    <row r="13536" customFormat="1" ht="13.5" x14ac:dyDescent="0.3"/>
    <row r="13537" customFormat="1" ht="13.5" x14ac:dyDescent="0.3"/>
    <row r="13538" customFormat="1" ht="13.5" x14ac:dyDescent="0.3"/>
    <row r="13539" customFormat="1" ht="13.5" x14ac:dyDescent="0.3"/>
    <row r="13540" customFormat="1" ht="13.5" x14ac:dyDescent="0.3"/>
    <row r="13541" customFormat="1" ht="13.5" x14ac:dyDescent="0.3"/>
    <row r="13542" customFormat="1" ht="13.5" x14ac:dyDescent="0.3"/>
    <row r="13543" customFormat="1" ht="13.5" x14ac:dyDescent="0.3"/>
    <row r="13544" customFormat="1" ht="13.5" x14ac:dyDescent="0.3"/>
    <row r="13545" customFormat="1" ht="13.5" x14ac:dyDescent="0.3"/>
    <row r="13546" customFormat="1" ht="13.5" x14ac:dyDescent="0.3"/>
    <row r="13547" customFormat="1" ht="13.5" x14ac:dyDescent="0.3"/>
    <row r="13548" customFormat="1" ht="13.5" x14ac:dyDescent="0.3"/>
    <row r="13549" customFormat="1" ht="13.5" x14ac:dyDescent="0.3"/>
    <row r="13550" customFormat="1" ht="13.5" x14ac:dyDescent="0.3"/>
    <row r="13551" customFormat="1" ht="13.5" x14ac:dyDescent="0.3"/>
    <row r="13552" customFormat="1" ht="13.5" x14ac:dyDescent="0.3"/>
    <row r="13553" customFormat="1" ht="13.5" x14ac:dyDescent="0.3"/>
    <row r="13554" customFormat="1" ht="13.5" x14ac:dyDescent="0.3"/>
    <row r="13555" customFormat="1" ht="13.5" x14ac:dyDescent="0.3"/>
    <row r="13556" customFormat="1" ht="13.5" x14ac:dyDescent="0.3"/>
    <row r="13557" customFormat="1" ht="13.5" x14ac:dyDescent="0.3"/>
    <row r="13558" customFormat="1" ht="13.5" x14ac:dyDescent="0.3"/>
    <row r="13559" customFormat="1" ht="13.5" x14ac:dyDescent="0.3"/>
    <row r="13560" customFormat="1" ht="13.5" x14ac:dyDescent="0.3"/>
    <row r="13561" customFormat="1" ht="13.5" x14ac:dyDescent="0.3"/>
    <row r="13562" customFormat="1" ht="13.5" x14ac:dyDescent="0.3"/>
    <row r="13563" customFormat="1" ht="13.5" x14ac:dyDescent="0.3"/>
    <row r="13564" customFormat="1" ht="13.5" x14ac:dyDescent="0.3"/>
    <row r="13565" customFormat="1" ht="13.5" x14ac:dyDescent="0.3"/>
    <row r="13566" customFormat="1" ht="13.5" x14ac:dyDescent="0.3"/>
    <row r="13567" customFormat="1" ht="13.5" x14ac:dyDescent="0.3"/>
    <row r="13568" customFormat="1" ht="13.5" x14ac:dyDescent="0.3"/>
    <row r="13569" customFormat="1" ht="13.5" x14ac:dyDescent="0.3"/>
    <row r="13570" customFormat="1" ht="13.5" x14ac:dyDescent="0.3"/>
    <row r="13571" customFormat="1" ht="13.5" x14ac:dyDescent="0.3"/>
    <row r="13572" customFormat="1" ht="13.5" x14ac:dyDescent="0.3"/>
    <row r="13573" customFormat="1" ht="13.5" x14ac:dyDescent="0.3"/>
    <row r="13574" customFormat="1" ht="13.5" x14ac:dyDescent="0.3"/>
    <row r="13575" customFormat="1" ht="13.5" x14ac:dyDescent="0.3"/>
    <row r="13576" customFormat="1" ht="13.5" x14ac:dyDescent="0.3"/>
    <row r="13577" customFormat="1" ht="13.5" x14ac:dyDescent="0.3"/>
    <row r="13578" customFormat="1" ht="13.5" x14ac:dyDescent="0.3"/>
    <row r="13579" customFormat="1" ht="13.5" x14ac:dyDescent="0.3"/>
    <row r="13580" customFormat="1" ht="13.5" x14ac:dyDescent="0.3"/>
    <row r="13581" customFormat="1" ht="13.5" x14ac:dyDescent="0.3"/>
    <row r="13582" customFormat="1" ht="13.5" x14ac:dyDescent="0.3"/>
    <row r="13583" customFormat="1" ht="13.5" x14ac:dyDescent="0.3"/>
    <row r="13584" customFormat="1" ht="13.5" x14ac:dyDescent="0.3"/>
    <row r="13585" customFormat="1" ht="13.5" x14ac:dyDescent="0.3"/>
    <row r="13586" customFormat="1" ht="13.5" x14ac:dyDescent="0.3"/>
    <row r="13587" customFormat="1" ht="13.5" x14ac:dyDescent="0.3"/>
    <row r="13588" customFormat="1" ht="13.5" x14ac:dyDescent="0.3"/>
    <row r="13589" customFormat="1" ht="13.5" x14ac:dyDescent="0.3"/>
    <row r="13590" customFormat="1" ht="13.5" x14ac:dyDescent="0.3"/>
    <row r="13591" customFormat="1" ht="13.5" x14ac:dyDescent="0.3"/>
    <row r="13592" customFormat="1" ht="13.5" x14ac:dyDescent="0.3"/>
    <row r="13593" customFormat="1" ht="13.5" x14ac:dyDescent="0.3"/>
    <row r="13594" customFormat="1" ht="13.5" x14ac:dyDescent="0.3"/>
    <row r="13595" customFormat="1" ht="13.5" x14ac:dyDescent="0.3"/>
    <row r="13596" customFormat="1" ht="13.5" x14ac:dyDescent="0.3"/>
    <row r="13597" customFormat="1" ht="13.5" x14ac:dyDescent="0.3"/>
    <row r="13598" customFormat="1" ht="13.5" x14ac:dyDescent="0.3"/>
    <row r="13599" customFormat="1" ht="13.5" x14ac:dyDescent="0.3"/>
    <row r="13600" customFormat="1" ht="13.5" x14ac:dyDescent="0.3"/>
    <row r="13601" customFormat="1" ht="13.5" x14ac:dyDescent="0.3"/>
    <row r="13602" customFormat="1" ht="13.5" x14ac:dyDescent="0.3"/>
    <row r="13603" customFormat="1" ht="13.5" x14ac:dyDescent="0.3"/>
    <row r="13604" customFormat="1" ht="13.5" x14ac:dyDescent="0.3"/>
    <row r="13605" customFormat="1" ht="13.5" x14ac:dyDescent="0.3"/>
    <row r="13606" customFormat="1" ht="13.5" x14ac:dyDescent="0.3"/>
    <row r="13607" customFormat="1" ht="13.5" x14ac:dyDescent="0.3"/>
    <row r="13608" customFormat="1" ht="13.5" x14ac:dyDescent="0.3"/>
    <row r="13609" customFormat="1" ht="13.5" x14ac:dyDescent="0.3"/>
    <row r="13610" customFormat="1" ht="13.5" x14ac:dyDescent="0.3"/>
    <row r="13611" customFormat="1" ht="13.5" x14ac:dyDescent="0.3"/>
    <row r="13612" customFormat="1" ht="13.5" x14ac:dyDescent="0.3"/>
    <row r="13613" customFormat="1" ht="13.5" x14ac:dyDescent="0.3"/>
    <row r="13614" customFormat="1" ht="13.5" x14ac:dyDescent="0.3"/>
    <row r="13615" customFormat="1" ht="13.5" x14ac:dyDescent="0.3"/>
    <row r="13616" customFormat="1" ht="13.5" x14ac:dyDescent="0.3"/>
    <row r="13617" customFormat="1" ht="13.5" x14ac:dyDescent="0.3"/>
    <row r="13618" customFormat="1" ht="13.5" x14ac:dyDescent="0.3"/>
    <row r="13619" customFormat="1" ht="13.5" x14ac:dyDescent="0.3"/>
    <row r="13620" customFormat="1" ht="13.5" x14ac:dyDescent="0.3"/>
    <row r="13621" customFormat="1" ht="13.5" x14ac:dyDescent="0.3"/>
    <row r="13622" customFormat="1" ht="13.5" x14ac:dyDescent="0.3"/>
    <row r="13623" customFormat="1" ht="13.5" x14ac:dyDescent="0.3"/>
    <row r="13624" customFormat="1" ht="13.5" x14ac:dyDescent="0.3"/>
    <row r="13625" customFormat="1" ht="13.5" x14ac:dyDescent="0.3"/>
    <row r="13626" customFormat="1" ht="13.5" x14ac:dyDescent="0.3"/>
    <row r="13627" customFormat="1" ht="13.5" x14ac:dyDescent="0.3"/>
    <row r="13628" customFormat="1" ht="13.5" x14ac:dyDescent="0.3"/>
    <row r="13629" customFormat="1" ht="13.5" x14ac:dyDescent="0.3"/>
    <row r="13630" customFormat="1" ht="13.5" x14ac:dyDescent="0.3"/>
    <row r="13631" customFormat="1" ht="13.5" x14ac:dyDescent="0.3"/>
    <row r="13632" customFormat="1" ht="13.5" x14ac:dyDescent="0.3"/>
    <row r="13633" customFormat="1" ht="13.5" x14ac:dyDescent="0.3"/>
    <row r="13634" customFormat="1" ht="13.5" x14ac:dyDescent="0.3"/>
    <row r="13635" customFormat="1" ht="13.5" x14ac:dyDescent="0.3"/>
    <row r="13636" customFormat="1" ht="13.5" x14ac:dyDescent="0.3"/>
    <row r="13637" customFormat="1" ht="13.5" x14ac:dyDescent="0.3"/>
    <row r="13638" customFormat="1" ht="13.5" x14ac:dyDescent="0.3"/>
    <row r="13639" customFormat="1" ht="13.5" x14ac:dyDescent="0.3"/>
    <row r="13640" customFormat="1" ht="13.5" x14ac:dyDescent="0.3"/>
    <row r="13641" customFormat="1" ht="13.5" x14ac:dyDescent="0.3"/>
    <row r="13642" customFormat="1" ht="13.5" x14ac:dyDescent="0.3"/>
    <row r="13643" customFormat="1" ht="13.5" x14ac:dyDescent="0.3"/>
    <row r="13644" customFormat="1" ht="13.5" x14ac:dyDescent="0.3"/>
    <row r="13645" customFormat="1" ht="13.5" x14ac:dyDescent="0.3"/>
    <row r="13646" customFormat="1" ht="13.5" x14ac:dyDescent="0.3"/>
    <row r="13647" customFormat="1" ht="13.5" x14ac:dyDescent="0.3"/>
    <row r="13648" customFormat="1" ht="13.5" x14ac:dyDescent="0.3"/>
    <row r="13649" customFormat="1" ht="13.5" x14ac:dyDescent="0.3"/>
    <row r="13650" customFormat="1" ht="13.5" x14ac:dyDescent="0.3"/>
    <row r="13651" customFormat="1" ht="13.5" x14ac:dyDescent="0.3"/>
    <row r="13652" customFormat="1" ht="13.5" x14ac:dyDescent="0.3"/>
    <row r="13653" customFormat="1" ht="13.5" x14ac:dyDescent="0.3"/>
    <row r="13654" customFormat="1" ht="13.5" x14ac:dyDescent="0.3"/>
    <row r="13655" customFormat="1" ht="13.5" x14ac:dyDescent="0.3"/>
    <row r="13656" customFormat="1" ht="13.5" x14ac:dyDescent="0.3"/>
    <row r="13657" customFormat="1" ht="13.5" x14ac:dyDescent="0.3"/>
    <row r="13658" customFormat="1" ht="13.5" x14ac:dyDescent="0.3"/>
    <row r="13659" customFormat="1" ht="13.5" x14ac:dyDescent="0.3"/>
    <row r="13660" customFormat="1" ht="13.5" x14ac:dyDescent="0.3"/>
    <row r="13661" customFormat="1" ht="13.5" x14ac:dyDescent="0.3"/>
    <row r="13662" customFormat="1" ht="13.5" x14ac:dyDescent="0.3"/>
    <row r="13663" customFormat="1" ht="13.5" x14ac:dyDescent="0.3"/>
    <row r="13664" customFormat="1" ht="13.5" x14ac:dyDescent="0.3"/>
    <row r="13665" customFormat="1" ht="13.5" x14ac:dyDescent="0.3"/>
    <row r="13666" customFormat="1" ht="13.5" x14ac:dyDescent="0.3"/>
    <row r="13667" customFormat="1" ht="13.5" x14ac:dyDescent="0.3"/>
    <row r="13668" customFormat="1" ht="13.5" x14ac:dyDescent="0.3"/>
    <row r="13669" customFormat="1" ht="13.5" x14ac:dyDescent="0.3"/>
    <row r="13670" customFormat="1" ht="13.5" x14ac:dyDescent="0.3"/>
    <row r="13671" customFormat="1" ht="13.5" x14ac:dyDescent="0.3"/>
    <row r="13672" customFormat="1" ht="13.5" x14ac:dyDescent="0.3"/>
    <row r="13673" customFormat="1" ht="13.5" x14ac:dyDescent="0.3"/>
    <row r="13674" customFormat="1" ht="13.5" x14ac:dyDescent="0.3"/>
    <row r="13675" customFormat="1" ht="13.5" x14ac:dyDescent="0.3"/>
    <row r="13676" customFormat="1" ht="13.5" x14ac:dyDescent="0.3"/>
    <row r="13677" customFormat="1" ht="13.5" x14ac:dyDescent="0.3"/>
    <row r="13678" customFormat="1" ht="13.5" x14ac:dyDescent="0.3"/>
    <row r="13679" customFormat="1" ht="13.5" x14ac:dyDescent="0.3"/>
    <row r="13680" customFormat="1" ht="13.5" x14ac:dyDescent="0.3"/>
    <row r="13681" customFormat="1" ht="13.5" x14ac:dyDescent="0.3"/>
    <row r="13682" customFormat="1" ht="13.5" x14ac:dyDescent="0.3"/>
    <row r="13683" customFormat="1" ht="13.5" x14ac:dyDescent="0.3"/>
    <row r="13684" customFormat="1" ht="13.5" x14ac:dyDescent="0.3"/>
    <row r="13685" customFormat="1" ht="13.5" x14ac:dyDescent="0.3"/>
    <row r="13686" customFormat="1" ht="13.5" x14ac:dyDescent="0.3"/>
    <row r="13687" customFormat="1" ht="13.5" x14ac:dyDescent="0.3"/>
    <row r="13688" customFormat="1" ht="13.5" x14ac:dyDescent="0.3"/>
    <row r="13689" customFormat="1" ht="13.5" x14ac:dyDescent="0.3"/>
    <row r="13690" customFormat="1" ht="13.5" x14ac:dyDescent="0.3"/>
    <row r="13691" customFormat="1" ht="13.5" x14ac:dyDescent="0.3"/>
    <row r="13692" customFormat="1" ht="13.5" x14ac:dyDescent="0.3"/>
    <row r="13693" customFormat="1" ht="13.5" x14ac:dyDescent="0.3"/>
    <row r="13694" customFormat="1" ht="13.5" x14ac:dyDescent="0.3"/>
    <row r="13695" customFormat="1" ht="13.5" x14ac:dyDescent="0.3"/>
    <row r="13696" customFormat="1" ht="13.5" x14ac:dyDescent="0.3"/>
    <row r="13697" customFormat="1" ht="13.5" x14ac:dyDescent="0.3"/>
    <row r="13698" customFormat="1" ht="13.5" x14ac:dyDescent="0.3"/>
    <row r="13699" customFormat="1" ht="13.5" x14ac:dyDescent="0.3"/>
    <row r="13700" customFormat="1" ht="13.5" x14ac:dyDescent="0.3"/>
    <row r="13701" customFormat="1" ht="13.5" x14ac:dyDescent="0.3"/>
    <row r="13702" customFormat="1" ht="13.5" x14ac:dyDescent="0.3"/>
    <row r="13703" customFormat="1" ht="13.5" x14ac:dyDescent="0.3"/>
    <row r="13704" customFormat="1" ht="13.5" x14ac:dyDescent="0.3"/>
    <row r="13705" customFormat="1" ht="13.5" x14ac:dyDescent="0.3"/>
    <row r="13706" customFormat="1" ht="13.5" x14ac:dyDescent="0.3"/>
    <row r="13707" customFormat="1" ht="13.5" x14ac:dyDescent="0.3"/>
    <row r="13708" customFormat="1" ht="13.5" x14ac:dyDescent="0.3"/>
    <row r="13709" customFormat="1" ht="13.5" x14ac:dyDescent="0.3"/>
    <row r="13710" customFormat="1" ht="13.5" x14ac:dyDescent="0.3"/>
    <row r="13711" customFormat="1" ht="13.5" x14ac:dyDescent="0.3"/>
    <row r="13712" customFormat="1" ht="13.5" x14ac:dyDescent="0.3"/>
    <row r="13713" customFormat="1" ht="13.5" x14ac:dyDescent="0.3"/>
    <row r="13714" customFormat="1" ht="13.5" x14ac:dyDescent="0.3"/>
    <row r="13715" customFormat="1" ht="13.5" x14ac:dyDescent="0.3"/>
    <row r="13716" customFormat="1" ht="13.5" x14ac:dyDescent="0.3"/>
    <row r="13717" customFormat="1" ht="13.5" x14ac:dyDescent="0.3"/>
    <row r="13718" customFormat="1" ht="13.5" x14ac:dyDescent="0.3"/>
    <row r="13719" customFormat="1" ht="13.5" x14ac:dyDescent="0.3"/>
    <row r="13720" customFormat="1" ht="13.5" x14ac:dyDescent="0.3"/>
    <row r="13721" customFormat="1" ht="13.5" x14ac:dyDescent="0.3"/>
    <row r="13722" customFormat="1" ht="13.5" x14ac:dyDescent="0.3"/>
    <row r="13723" customFormat="1" ht="13.5" x14ac:dyDescent="0.3"/>
    <row r="13724" customFormat="1" ht="13.5" x14ac:dyDescent="0.3"/>
    <row r="13725" customFormat="1" ht="13.5" x14ac:dyDescent="0.3"/>
    <row r="13726" customFormat="1" ht="13.5" x14ac:dyDescent="0.3"/>
    <row r="13727" customFormat="1" ht="13.5" x14ac:dyDescent="0.3"/>
    <row r="13728" customFormat="1" ht="13.5" x14ac:dyDescent="0.3"/>
    <row r="13729" customFormat="1" ht="13.5" x14ac:dyDescent="0.3"/>
    <row r="13730" customFormat="1" ht="13.5" x14ac:dyDescent="0.3"/>
    <row r="13731" customFormat="1" ht="13.5" x14ac:dyDescent="0.3"/>
    <row r="13732" customFormat="1" ht="13.5" x14ac:dyDescent="0.3"/>
    <row r="13733" customFormat="1" ht="13.5" x14ac:dyDescent="0.3"/>
    <row r="13734" customFormat="1" ht="13.5" x14ac:dyDescent="0.3"/>
    <row r="13735" customFormat="1" ht="13.5" x14ac:dyDescent="0.3"/>
    <row r="13736" customFormat="1" ht="13.5" x14ac:dyDescent="0.3"/>
    <row r="13737" customFormat="1" ht="13.5" x14ac:dyDescent="0.3"/>
    <row r="13738" customFormat="1" ht="13.5" x14ac:dyDescent="0.3"/>
    <row r="13739" customFormat="1" ht="13.5" x14ac:dyDescent="0.3"/>
    <row r="13740" customFormat="1" ht="13.5" x14ac:dyDescent="0.3"/>
    <row r="13741" customFormat="1" ht="13.5" x14ac:dyDescent="0.3"/>
    <row r="13742" customFormat="1" ht="13.5" x14ac:dyDescent="0.3"/>
    <row r="13743" customFormat="1" ht="13.5" x14ac:dyDescent="0.3"/>
    <row r="13744" customFormat="1" ht="13.5" x14ac:dyDescent="0.3"/>
    <row r="13745" customFormat="1" ht="13.5" x14ac:dyDescent="0.3"/>
    <row r="13746" customFormat="1" ht="13.5" x14ac:dyDescent="0.3"/>
    <row r="13747" customFormat="1" ht="13.5" x14ac:dyDescent="0.3"/>
    <row r="13748" customFormat="1" ht="13.5" x14ac:dyDescent="0.3"/>
    <row r="13749" customFormat="1" ht="13.5" x14ac:dyDescent="0.3"/>
    <row r="13750" customFormat="1" ht="13.5" x14ac:dyDescent="0.3"/>
    <row r="13751" customFormat="1" ht="13.5" x14ac:dyDescent="0.3"/>
    <row r="13752" customFormat="1" ht="13.5" x14ac:dyDescent="0.3"/>
    <row r="13753" customFormat="1" ht="13.5" x14ac:dyDescent="0.3"/>
    <row r="13754" customFormat="1" ht="13.5" x14ac:dyDescent="0.3"/>
    <row r="13755" customFormat="1" ht="13.5" x14ac:dyDescent="0.3"/>
    <row r="13756" customFormat="1" ht="13.5" x14ac:dyDescent="0.3"/>
    <row r="13757" customFormat="1" ht="13.5" x14ac:dyDescent="0.3"/>
    <row r="13758" customFormat="1" ht="13.5" x14ac:dyDescent="0.3"/>
    <row r="13759" customFormat="1" ht="13.5" x14ac:dyDescent="0.3"/>
    <row r="13760" customFormat="1" ht="13.5" x14ac:dyDescent="0.3"/>
    <row r="13761" customFormat="1" ht="13.5" x14ac:dyDescent="0.3"/>
    <row r="13762" customFormat="1" ht="13.5" x14ac:dyDescent="0.3"/>
    <row r="13763" customFormat="1" ht="13.5" x14ac:dyDescent="0.3"/>
    <row r="13764" customFormat="1" ht="13.5" x14ac:dyDescent="0.3"/>
    <row r="13765" customFormat="1" ht="13.5" x14ac:dyDescent="0.3"/>
    <row r="13766" customFormat="1" ht="13.5" x14ac:dyDescent="0.3"/>
    <row r="13767" customFormat="1" ht="13.5" x14ac:dyDescent="0.3"/>
    <row r="13768" customFormat="1" ht="13.5" x14ac:dyDescent="0.3"/>
    <row r="13769" customFormat="1" ht="13.5" x14ac:dyDescent="0.3"/>
    <row r="13770" customFormat="1" ht="13.5" x14ac:dyDescent="0.3"/>
    <row r="13771" customFormat="1" ht="13.5" x14ac:dyDescent="0.3"/>
    <row r="13772" customFormat="1" ht="13.5" x14ac:dyDescent="0.3"/>
    <row r="13773" customFormat="1" ht="13.5" x14ac:dyDescent="0.3"/>
    <row r="13774" customFormat="1" ht="13.5" x14ac:dyDescent="0.3"/>
    <row r="13775" customFormat="1" ht="13.5" x14ac:dyDescent="0.3"/>
    <row r="13776" customFormat="1" ht="13.5" x14ac:dyDescent="0.3"/>
    <row r="13777" customFormat="1" ht="13.5" x14ac:dyDescent="0.3"/>
    <row r="13778" customFormat="1" ht="13.5" x14ac:dyDescent="0.3"/>
    <row r="13779" customFormat="1" ht="13.5" x14ac:dyDescent="0.3"/>
    <row r="13780" customFormat="1" ht="13.5" x14ac:dyDescent="0.3"/>
    <row r="13781" customFormat="1" ht="13.5" x14ac:dyDescent="0.3"/>
    <row r="13782" customFormat="1" ht="13.5" x14ac:dyDescent="0.3"/>
    <row r="13783" customFormat="1" ht="13.5" x14ac:dyDescent="0.3"/>
    <row r="13784" customFormat="1" ht="13.5" x14ac:dyDescent="0.3"/>
    <row r="13785" customFormat="1" ht="13.5" x14ac:dyDescent="0.3"/>
    <row r="13786" customFormat="1" ht="13.5" x14ac:dyDescent="0.3"/>
    <row r="13787" customFormat="1" ht="13.5" x14ac:dyDescent="0.3"/>
    <row r="13788" customFormat="1" ht="13.5" x14ac:dyDescent="0.3"/>
    <row r="13789" customFormat="1" ht="13.5" x14ac:dyDescent="0.3"/>
    <row r="13790" customFormat="1" ht="13.5" x14ac:dyDescent="0.3"/>
    <row r="13791" customFormat="1" ht="13.5" x14ac:dyDescent="0.3"/>
    <row r="13792" customFormat="1" ht="13.5" x14ac:dyDescent="0.3"/>
    <row r="13793" customFormat="1" ht="13.5" x14ac:dyDescent="0.3"/>
    <row r="13794" customFormat="1" ht="13.5" x14ac:dyDescent="0.3"/>
    <row r="13795" customFormat="1" ht="13.5" x14ac:dyDescent="0.3"/>
    <row r="13796" customFormat="1" ht="13.5" x14ac:dyDescent="0.3"/>
    <row r="13797" customFormat="1" ht="13.5" x14ac:dyDescent="0.3"/>
    <row r="13798" customFormat="1" ht="13.5" x14ac:dyDescent="0.3"/>
    <row r="13799" customFormat="1" ht="13.5" x14ac:dyDescent="0.3"/>
    <row r="13800" customFormat="1" ht="13.5" x14ac:dyDescent="0.3"/>
    <row r="13801" customFormat="1" ht="13.5" x14ac:dyDescent="0.3"/>
    <row r="13802" customFormat="1" ht="13.5" x14ac:dyDescent="0.3"/>
    <row r="13803" customFormat="1" ht="13.5" x14ac:dyDescent="0.3"/>
    <row r="13804" customFormat="1" ht="13.5" x14ac:dyDescent="0.3"/>
    <row r="13805" customFormat="1" ht="13.5" x14ac:dyDescent="0.3"/>
    <row r="13806" customFormat="1" ht="13.5" x14ac:dyDescent="0.3"/>
    <row r="13807" customFormat="1" ht="13.5" x14ac:dyDescent="0.3"/>
    <row r="13808" customFormat="1" ht="13.5" x14ac:dyDescent="0.3"/>
    <row r="13809" customFormat="1" ht="13.5" x14ac:dyDescent="0.3"/>
    <row r="13810" customFormat="1" ht="13.5" x14ac:dyDescent="0.3"/>
    <row r="13811" customFormat="1" ht="13.5" x14ac:dyDescent="0.3"/>
    <row r="13812" customFormat="1" ht="13.5" x14ac:dyDescent="0.3"/>
    <row r="13813" customFormat="1" ht="13.5" x14ac:dyDescent="0.3"/>
    <row r="13814" customFormat="1" ht="13.5" x14ac:dyDescent="0.3"/>
    <row r="13815" customFormat="1" ht="13.5" x14ac:dyDescent="0.3"/>
    <row r="13816" customFormat="1" ht="13.5" x14ac:dyDescent="0.3"/>
    <row r="13817" customFormat="1" ht="13.5" x14ac:dyDescent="0.3"/>
    <row r="13818" customFormat="1" ht="13.5" x14ac:dyDescent="0.3"/>
    <row r="13819" customFormat="1" ht="13.5" x14ac:dyDescent="0.3"/>
    <row r="13820" customFormat="1" ht="13.5" x14ac:dyDescent="0.3"/>
    <row r="13821" customFormat="1" ht="13.5" x14ac:dyDescent="0.3"/>
    <row r="13822" customFormat="1" ht="13.5" x14ac:dyDescent="0.3"/>
    <row r="13823" customFormat="1" ht="13.5" x14ac:dyDescent="0.3"/>
    <row r="13824" customFormat="1" ht="13.5" x14ac:dyDescent="0.3"/>
    <row r="13825" customFormat="1" ht="13.5" x14ac:dyDescent="0.3"/>
    <row r="13826" customFormat="1" ht="13.5" x14ac:dyDescent="0.3"/>
    <row r="13827" customFormat="1" ht="13.5" x14ac:dyDescent="0.3"/>
    <row r="13828" customFormat="1" ht="13.5" x14ac:dyDescent="0.3"/>
    <row r="13829" customFormat="1" ht="13.5" x14ac:dyDescent="0.3"/>
    <row r="13830" customFormat="1" ht="13.5" x14ac:dyDescent="0.3"/>
    <row r="13831" customFormat="1" ht="13.5" x14ac:dyDescent="0.3"/>
    <row r="13832" customFormat="1" ht="13.5" x14ac:dyDescent="0.3"/>
    <row r="13833" customFormat="1" ht="13.5" x14ac:dyDescent="0.3"/>
    <row r="13834" customFormat="1" ht="13.5" x14ac:dyDescent="0.3"/>
    <row r="13835" customFormat="1" ht="13.5" x14ac:dyDescent="0.3"/>
    <row r="13836" customFormat="1" ht="13.5" x14ac:dyDescent="0.3"/>
    <row r="13837" customFormat="1" ht="13.5" x14ac:dyDescent="0.3"/>
    <row r="13838" customFormat="1" ht="13.5" x14ac:dyDescent="0.3"/>
    <row r="13839" customFormat="1" ht="13.5" x14ac:dyDescent="0.3"/>
    <row r="13840" customFormat="1" ht="13.5" x14ac:dyDescent="0.3"/>
    <row r="13841" customFormat="1" ht="13.5" x14ac:dyDescent="0.3"/>
    <row r="13842" customFormat="1" ht="13.5" x14ac:dyDescent="0.3"/>
    <row r="13843" customFormat="1" ht="13.5" x14ac:dyDescent="0.3"/>
    <row r="13844" customFormat="1" ht="13.5" x14ac:dyDescent="0.3"/>
    <row r="13845" customFormat="1" ht="13.5" x14ac:dyDescent="0.3"/>
    <row r="13846" customFormat="1" ht="13.5" x14ac:dyDescent="0.3"/>
    <row r="13847" customFormat="1" ht="13.5" x14ac:dyDescent="0.3"/>
    <row r="13848" customFormat="1" ht="13.5" x14ac:dyDescent="0.3"/>
    <row r="13849" customFormat="1" ht="13.5" x14ac:dyDescent="0.3"/>
    <row r="13850" customFormat="1" ht="13.5" x14ac:dyDescent="0.3"/>
    <row r="13851" customFormat="1" ht="13.5" x14ac:dyDescent="0.3"/>
    <row r="13852" customFormat="1" ht="13.5" x14ac:dyDescent="0.3"/>
    <row r="13853" customFormat="1" ht="13.5" x14ac:dyDescent="0.3"/>
    <row r="13854" customFormat="1" ht="13.5" x14ac:dyDescent="0.3"/>
    <row r="13855" customFormat="1" ht="13.5" x14ac:dyDescent="0.3"/>
    <row r="13856" customFormat="1" ht="13.5" x14ac:dyDescent="0.3"/>
    <row r="13857" customFormat="1" ht="13.5" x14ac:dyDescent="0.3"/>
    <row r="13858" customFormat="1" ht="13.5" x14ac:dyDescent="0.3"/>
    <row r="13859" customFormat="1" ht="13.5" x14ac:dyDescent="0.3"/>
    <row r="13860" customFormat="1" ht="13.5" x14ac:dyDescent="0.3"/>
    <row r="13861" customFormat="1" ht="13.5" x14ac:dyDescent="0.3"/>
    <row r="13862" customFormat="1" ht="13.5" x14ac:dyDescent="0.3"/>
    <row r="13863" customFormat="1" ht="13.5" x14ac:dyDescent="0.3"/>
    <row r="13864" customFormat="1" ht="13.5" x14ac:dyDescent="0.3"/>
    <row r="13865" customFormat="1" ht="13.5" x14ac:dyDescent="0.3"/>
    <row r="13866" customFormat="1" ht="13.5" x14ac:dyDescent="0.3"/>
    <row r="13867" customFormat="1" ht="13.5" x14ac:dyDescent="0.3"/>
    <row r="13868" customFormat="1" ht="13.5" x14ac:dyDescent="0.3"/>
    <row r="13869" customFormat="1" ht="13.5" x14ac:dyDescent="0.3"/>
    <row r="13870" customFormat="1" ht="13.5" x14ac:dyDescent="0.3"/>
    <row r="13871" customFormat="1" ht="13.5" x14ac:dyDescent="0.3"/>
    <row r="13872" customFormat="1" ht="13.5" x14ac:dyDescent="0.3"/>
    <row r="13873" customFormat="1" ht="13.5" x14ac:dyDescent="0.3"/>
    <row r="13874" customFormat="1" ht="13.5" x14ac:dyDescent="0.3"/>
    <row r="13875" customFormat="1" ht="13.5" x14ac:dyDescent="0.3"/>
    <row r="13876" customFormat="1" ht="13.5" x14ac:dyDescent="0.3"/>
    <row r="13877" customFormat="1" ht="13.5" x14ac:dyDescent="0.3"/>
    <row r="13878" customFormat="1" ht="13.5" x14ac:dyDescent="0.3"/>
    <row r="13879" customFormat="1" ht="13.5" x14ac:dyDescent="0.3"/>
    <row r="13880" customFormat="1" ht="13.5" x14ac:dyDescent="0.3"/>
    <row r="13881" customFormat="1" ht="13.5" x14ac:dyDescent="0.3"/>
    <row r="13882" customFormat="1" ht="13.5" x14ac:dyDescent="0.3"/>
    <row r="13883" customFormat="1" ht="13.5" x14ac:dyDescent="0.3"/>
    <row r="13884" customFormat="1" ht="13.5" x14ac:dyDescent="0.3"/>
    <row r="13885" customFormat="1" ht="13.5" x14ac:dyDescent="0.3"/>
    <row r="13886" customFormat="1" ht="13.5" x14ac:dyDescent="0.3"/>
    <row r="13887" customFormat="1" ht="13.5" x14ac:dyDescent="0.3"/>
    <row r="13888" customFormat="1" ht="13.5" x14ac:dyDescent="0.3"/>
    <row r="13889" customFormat="1" ht="13.5" x14ac:dyDescent="0.3"/>
    <row r="13890" customFormat="1" ht="13.5" x14ac:dyDescent="0.3"/>
    <row r="13891" customFormat="1" ht="13.5" x14ac:dyDescent="0.3"/>
    <row r="13892" customFormat="1" ht="13.5" x14ac:dyDescent="0.3"/>
    <row r="13893" customFormat="1" ht="13.5" x14ac:dyDescent="0.3"/>
    <row r="13894" customFormat="1" ht="13.5" x14ac:dyDescent="0.3"/>
    <row r="13895" customFormat="1" ht="13.5" x14ac:dyDescent="0.3"/>
    <row r="13896" customFormat="1" ht="13.5" x14ac:dyDescent="0.3"/>
    <row r="13897" customFormat="1" ht="13.5" x14ac:dyDescent="0.3"/>
    <row r="13898" customFormat="1" ht="13.5" x14ac:dyDescent="0.3"/>
    <row r="13899" customFormat="1" ht="13.5" x14ac:dyDescent="0.3"/>
    <row r="13900" customFormat="1" ht="13.5" x14ac:dyDescent="0.3"/>
    <row r="13901" customFormat="1" ht="13.5" x14ac:dyDescent="0.3"/>
    <row r="13902" customFormat="1" ht="13.5" x14ac:dyDescent="0.3"/>
    <row r="13903" customFormat="1" ht="13.5" x14ac:dyDescent="0.3"/>
    <row r="13904" customFormat="1" ht="13.5" x14ac:dyDescent="0.3"/>
    <row r="13905" customFormat="1" ht="13.5" x14ac:dyDescent="0.3"/>
    <row r="13906" customFormat="1" ht="13.5" x14ac:dyDescent="0.3"/>
    <row r="13907" customFormat="1" ht="13.5" x14ac:dyDescent="0.3"/>
    <row r="13908" customFormat="1" ht="13.5" x14ac:dyDescent="0.3"/>
    <row r="13909" customFormat="1" ht="13.5" x14ac:dyDescent="0.3"/>
    <row r="13910" customFormat="1" ht="13.5" x14ac:dyDescent="0.3"/>
    <row r="13911" customFormat="1" ht="13.5" x14ac:dyDescent="0.3"/>
    <row r="13912" customFormat="1" ht="13.5" x14ac:dyDescent="0.3"/>
    <row r="13913" customFormat="1" ht="13.5" x14ac:dyDescent="0.3"/>
    <row r="13914" customFormat="1" ht="13.5" x14ac:dyDescent="0.3"/>
    <row r="13915" customFormat="1" ht="13.5" x14ac:dyDescent="0.3"/>
    <row r="13916" customFormat="1" ht="13.5" x14ac:dyDescent="0.3"/>
    <row r="13917" customFormat="1" ht="13.5" x14ac:dyDescent="0.3"/>
    <row r="13918" customFormat="1" ht="13.5" x14ac:dyDescent="0.3"/>
    <row r="13919" customFormat="1" ht="13.5" x14ac:dyDescent="0.3"/>
    <row r="13920" customFormat="1" ht="13.5" x14ac:dyDescent="0.3"/>
    <row r="13921" customFormat="1" ht="13.5" x14ac:dyDescent="0.3"/>
    <row r="13922" customFormat="1" ht="13.5" x14ac:dyDescent="0.3"/>
    <row r="13923" customFormat="1" ht="13.5" x14ac:dyDescent="0.3"/>
    <row r="13924" customFormat="1" ht="13.5" x14ac:dyDescent="0.3"/>
    <row r="13925" customFormat="1" ht="13.5" x14ac:dyDescent="0.3"/>
    <row r="13926" customFormat="1" ht="13.5" x14ac:dyDescent="0.3"/>
    <row r="13927" customFormat="1" ht="13.5" x14ac:dyDescent="0.3"/>
    <row r="13928" customFormat="1" ht="13.5" x14ac:dyDescent="0.3"/>
    <row r="13929" customFormat="1" ht="13.5" x14ac:dyDescent="0.3"/>
    <row r="13930" customFormat="1" ht="13.5" x14ac:dyDescent="0.3"/>
    <row r="13931" customFormat="1" ht="13.5" x14ac:dyDescent="0.3"/>
    <row r="13932" customFormat="1" ht="13.5" x14ac:dyDescent="0.3"/>
    <row r="13933" customFormat="1" ht="13.5" x14ac:dyDescent="0.3"/>
    <row r="13934" customFormat="1" ht="13.5" x14ac:dyDescent="0.3"/>
    <row r="13935" customFormat="1" ht="13.5" x14ac:dyDescent="0.3"/>
    <row r="13936" customFormat="1" ht="13.5" x14ac:dyDescent="0.3"/>
    <row r="13937" customFormat="1" ht="13.5" x14ac:dyDescent="0.3"/>
    <row r="13938" customFormat="1" ht="13.5" x14ac:dyDescent="0.3"/>
    <row r="13939" customFormat="1" ht="13.5" x14ac:dyDescent="0.3"/>
    <row r="13940" customFormat="1" ht="13.5" x14ac:dyDescent="0.3"/>
    <row r="13941" customFormat="1" ht="13.5" x14ac:dyDescent="0.3"/>
    <row r="13942" customFormat="1" ht="13.5" x14ac:dyDescent="0.3"/>
    <row r="13943" customFormat="1" ht="13.5" x14ac:dyDescent="0.3"/>
    <row r="13944" customFormat="1" ht="13.5" x14ac:dyDescent="0.3"/>
    <row r="13945" customFormat="1" ht="13.5" x14ac:dyDescent="0.3"/>
    <row r="13946" customFormat="1" ht="13.5" x14ac:dyDescent="0.3"/>
    <row r="13947" customFormat="1" ht="13.5" x14ac:dyDescent="0.3"/>
    <row r="13948" customFormat="1" ht="13.5" x14ac:dyDescent="0.3"/>
    <row r="13949" customFormat="1" ht="13.5" x14ac:dyDescent="0.3"/>
    <row r="13950" customFormat="1" ht="13.5" x14ac:dyDescent="0.3"/>
    <row r="13951" customFormat="1" ht="13.5" x14ac:dyDescent="0.3"/>
    <row r="13952" customFormat="1" ht="13.5" x14ac:dyDescent="0.3"/>
    <row r="13953" customFormat="1" ht="13.5" x14ac:dyDescent="0.3"/>
    <row r="13954" customFormat="1" ht="13.5" x14ac:dyDescent="0.3"/>
    <row r="13955" customFormat="1" ht="13.5" x14ac:dyDescent="0.3"/>
    <row r="13956" customFormat="1" ht="13.5" x14ac:dyDescent="0.3"/>
    <row r="13957" customFormat="1" ht="13.5" x14ac:dyDescent="0.3"/>
    <row r="13958" customFormat="1" ht="13.5" x14ac:dyDescent="0.3"/>
    <row r="13959" customFormat="1" ht="13.5" x14ac:dyDescent="0.3"/>
    <row r="13960" customFormat="1" ht="13.5" x14ac:dyDescent="0.3"/>
    <row r="13961" customFormat="1" ht="13.5" x14ac:dyDescent="0.3"/>
    <row r="13962" customFormat="1" ht="13.5" x14ac:dyDescent="0.3"/>
    <row r="13963" customFormat="1" ht="13.5" x14ac:dyDescent="0.3"/>
    <row r="13964" customFormat="1" ht="13.5" x14ac:dyDescent="0.3"/>
    <row r="13965" customFormat="1" ht="13.5" x14ac:dyDescent="0.3"/>
    <row r="13966" customFormat="1" ht="13.5" x14ac:dyDescent="0.3"/>
    <row r="13967" customFormat="1" ht="13.5" x14ac:dyDescent="0.3"/>
    <row r="13968" customFormat="1" ht="13.5" x14ac:dyDescent="0.3"/>
    <row r="13969" customFormat="1" ht="13.5" x14ac:dyDescent="0.3"/>
    <row r="13970" customFormat="1" ht="13.5" x14ac:dyDescent="0.3"/>
    <row r="13971" customFormat="1" ht="13.5" x14ac:dyDescent="0.3"/>
    <row r="13972" customFormat="1" ht="13.5" x14ac:dyDescent="0.3"/>
    <row r="13973" customFormat="1" ht="13.5" x14ac:dyDescent="0.3"/>
    <row r="13974" customFormat="1" ht="13.5" x14ac:dyDescent="0.3"/>
    <row r="13975" customFormat="1" ht="13.5" x14ac:dyDescent="0.3"/>
    <row r="13976" customFormat="1" ht="13.5" x14ac:dyDescent="0.3"/>
    <row r="13977" customFormat="1" ht="13.5" x14ac:dyDescent="0.3"/>
    <row r="13978" customFormat="1" ht="13.5" x14ac:dyDescent="0.3"/>
    <row r="13979" customFormat="1" ht="13.5" x14ac:dyDescent="0.3"/>
    <row r="13980" customFormat="1" ht="13.5" x14ac:dyDescent="0.3"/>
    <row r="13981" customFormat="1" ht="13.5" x14ac:dyDescent="0.3"/>
    <row r="13982" customFormat="1" ht="13.5" x14ac:dyDescent="0.3"/>
    <row r="13983" customFormat="1" ht="13.5" x14ac:dyDescent="0.3"/>
    <row r="13984" customFormat="1" ht="13.5" x14ac:dyDescent="0.3"/>
    <row r="13985" customFormat="1" ht="13.5" x14ac:dyDescent="0.3"/>
    <row r="13986" customFormat="1" ht="13.5" x14ac:dyDescent="0.3"/>
    <row r="13987" customFormat="1" ht="13.5" x14ac:dyDescent="0.3"/>
    <row r="13988" customFormat="1" ht="13.5" x14ac:dyDescent="0.3"/>
    <row r="13989" customFormat="1" ht="13.5" x14ac:dyDescent="0.3"/>
    <row r="13990" customFormat="1" ht="13.5" x14ac:dyDescent="0.3"/>
    <row r="13991" customFormat="1" ht="13.5" x14ac:dyDescent="0.3"/>
    <row r="13992" customFormat="1" ht="13.5" x14ac:dyDescent="0.3"/>
    <row r="13993" customFormat="1" ht="13.5" x14ac:dyDescent="0.3"/>
    <row r="13994" customFormat="1" ht="13.5" x14ac:dyDescent="0.3"/>
    <row r="13995" customFormat="1" ht="13.5" x14ac:dyDescent="0.3"/>
    <row r="13996" customFormat="1" ht="13.5" x14ac:dyDescent="0.3"/>
    <row r="13997" customFormat="1" ht="13.5" x14ac:dyDescent="0.3"/>
    <row r="13998" customFormat="1" ht="13.5" x14ac:dyDescent="0.3"/>
    <row r="13999" customFormat="1" ht="13.5" x14ac:dyDescent="0.3"/>
    <row r="14000" customFormat="1" ht="13.5" x14ac:dyDescent="0.3"/>
    <row r="14001" customFormat="1" ht="13.5" x14ac:dyDescent="0.3"/>
    <row r="14002" customFormat="1" ht="13.5" x14ac:dyDescent="0.3"/>
    <row r="14003" customFormat="1" ht="13.5" x14ac:dyDescent="0.3"/>
    <row r="14004" customFormat="1" ht="13.5" x14ac:dyDescent="0.3"/>
    <row r="14005" customFormat="1" ht="13.5" x14ac:dyDescent="0.3"/>
    <row r="14006" customFormat="1" ht="13.5" x14ac:dyDescent="0.3"/>
    <row r="14007" customFormat="1" ht="13.5" x14ac:dyDescent="0.3"/>
    <row r="14008" customFormat="1" ht="13.5" x14ac:dyDescent="0.3"/>
    <row r="14009" customFormat="1" ht="13.5" x14ac:dyDescent="0.3"/>
    <row r="14010" customFormat="1" ht="13.5" x14ac:dyDescent="0.3"/>
    <row r="14011" customFormat="1" ht="13.5" x14ac:dyDescent="0.3"/>
    <row r="14012" customFormat="1" ht="13.5" x14ac:dyDescent="0.3"/>
    <row r="14013" customFormat="1" ht="13.5" x14ac:dyDescent="0.3"/>
    <row r="14014" customFormat="1" ht="13.5" x14ac:dyDescent="0.3"/>
    <row r="14015" customFormat="1" ht="13.5" x14ac:dyDescent="0.3"/>
    <row r="14016" customFormat="1" ht="13.5" x14ac:dyDescent="0.3"/>
    <row r="14017" customFormat="1" ht="13.5" x14ac:dyDescent="0.3"/>
    <row r="14018" customFormat="1" ht="13.5" x14ac:dyDescent="0.3"/>
    <row r="14019" customFormat="1" ht="13.5" x14ac:dyDescent="0.3"/>
    <row r="14020" customFormat="1" ht="13.5" x14ac:dyDescent="0.3"/>
    <row r="14021" customFormat="1" ht="13.5" x14ac:dyDescent="0.3"/>
    <row r="14022" customFormat="1" ht="13.5" x14ac:dyDescent="0.3"/>
    <row r="14023" customFormat="1" ht="13.5" x14ac:dyDescent="0.3"/>
    <row r="14024" customFormat="1" ht="13.5" x14ac:dyDescent="0.3"/>
    <row r="14025" customFormat="1" ht="13.5" x14ac:dyDescent="0.3"/>
    <row r="14026" customFormat="1" ht="13.5" x14ac:dyDescent="0.3"/>
    <row r="14027" customFormat="1" ht="13.5" x14ac:dyDescent="0.3"/>
    <row r="14028" customFormat="1" ht="13.5" x14ac:dyDescent="0.3"/>
    <row r="14029" customFormat="1" ht="13.5" x14ac:dyDescent="0.3"/>
    <row r="14030" customFormat="1" ht="13.5" x14ac:dyDescent="0.3"/>
    <row r="14031" customFormat="1" ht="13.5" x14ac:dyDescent="0.3"/>
    <row r="14032" customFormat="1" ht="13.5" x14ac:dyDescent="0.3"/>
    <row r="14033" customFormat="1" ht="13.5" x14ac:dyDescent="0.3"/>
    <row r="14034" customFormat="1" ht="13.5" x14ac:dyDescent="0.3"/>
    <row r="14035" customFormat="1" ht="13.5" x14ac:dyDescent="0.3"/>
    <row r="14036" customFormat="1" ht="13.5" x14ac:dyDescent="0.3"/>
    <row r="14037" customFormat="1" ht="13.5" x14ac:dyDescent="0.3"/>
    <row r="14038" customFormat="1" ht="13.5" x14ac:dyDescent="0.3"/>
    <row r="14039" customFormat="1" ht="13.5" x14ac:dyDescent="0.3"/>
    <row r="14040" customFormat="1" ht="13.5" x14ac:dyDescent="0.3"/>
    <row r="14041" customFormat="1" ht="13.5" x14ac:dyDescent="0.3"/>
    <row r="14042" customFormat="1" ht="13.5" x14ac:dyDescent="0.3"/>
    <row r="14043" customFormat="1" ht="13.5" x14ac:dyDescent="0.3"/>
    <row r="14044" customFormat="1" ht="13.5" x14ac:dyDescent="0.3"/>
    <row r="14045" customFormat="1" ht="13.5" x14ac:dyDescent="0.3"/>
    <row r="14046" customFormat="1" ht="13.5" x14ac:dyDescent="0.3"/>
    <row r="14047" customFormat="1" ht="13.5" x14ac:dyDescent="0.3"/>
    <row r="14048" customFormat="1" ht="13.5" x14ac:dyDescent="0.3"/>
    <row r="14049" customFormat="1" ht="13.5" x14ac:dyDescent="0.3"/>
    <row r="14050" customFormat="1" ht="13.5" x14ac:dyDescent="0.3"/>
    <row r="14051" customFormat="1" ht="13.5" x14ac:dyDescent="0.3"/>
    <row r="14052" customFormat="1" ht="13.5" x14ac:dyDescent="0.3"/>
    <row r="14053" customFormat="1" ht="13.5" x14ac:dyDescent="0.3"/>
    <row r="14054" customFormat="1" ht="13.5" x14ac:dyDescent="0.3"/>
    <row r="14055" customFormat="1" ht="13.5" x14ac:dyDescent="0.3"/>
    <row r="14056" customFormat="1" ht="13.5" x14ac:dyDescent="0.3"/>
    <row r="14057" customFormat="1" ht="13.5" x14ac:dyDescent="0.3"/>
    <row r="14058" customFormat="1" ht="13.5" x14ac:dyDescent="0.3"/>
    <row r="14059" customFormat="1" ht="13.5" x14ac:dyDescent="0.3"/>
    <row r="14060" customFormat="1" ht="13.5" x14ac:dyDescent="0.3"/>
    <row r="14061" customFormat="1" ht="13.5" x14ac:dyDescent="0.3"/>
    <row r="14062" customFormat="1" ht="13.5" x14ac:dyDescent="0.3"/>
    <row r="14063" customFormat="1" ht="13.5" x14ac:dyDescent="0.3"/>
    <row r="14064" customFormat="1" ht="13.5" x14ac:dyDescent="0.3"/>
    <row r="14065" customFormat="1" ht="13.5" x14ac:dyDescent="0.3"/>
    <row r="14066" customFormat="1" ht="13.5" x14ac:dyDescent="0.3"/>
    <row r="14067" customFormat="1" ht="13.5" x14ac:dyDescent="0.3"/>
    <row r="14068" customFormat="1" ht="13.5" x14ac:dyDescent="0.3"/>
    <row r="14069" customFormat="1" ht="13.5" x14ac:dyDescent="0.3"/>
    <row r="14070" customFormat="1" ht="13.5" x14ac:dyDescent="0.3"/>
    <row r="14071" customFormat="1" ht="13.5" x14ac:dyDescent="0.3"/>
    <row r="14072" customFormat="1" ht="13.5" x14ac:dyDescent="0.3"/>
    <row r="14073" customFormat="1" ht="13.5" x14ac:dyDescent="0.3"/>
    <row r="14074" customFormat="1" ht="13.5" x14ac:dyDescent="0.3"/>
    <row r="14075" customFormat="1" ht="13.5" x14ac:dyDescent="0.3"/>
    <row r="14076" customFormat="1" ht="13.5" x14ac:dyDescent="0.3"/>
    <row r="14077" customFormat="1" ht="13.5" x14ac:dyDescent="0.3"/>
    <row r="14078" customFormat="1" ht="13.5" x14ac:dyDescent="0.3"/>
    <row r="14079" customFormat="1" ht="13.5" x14ac:dyDescent="0.3"/>
    <row r="14080" customFormat="1" ht="13.5" x14ac:dyDescent="0.3"/>
    <row r="14081" customFormat="1" ht="13.5" x14ac:dyDescent="0.3"/>
    <row r="14082" customFormat="1" ht="13.5" x14ac:dyDescent="0.3"/>
    <row r="14083" customFormat="1" ht="13.5" x14ac:dyDescent="0.3"/>
    <row r="14084" customFormat="1" ht="13.5" x14ac:dyDescent="0.3"/>
    <row r="14085" customFormat="1" ht="13.5" x14ac:dyDescent="0.3"/>
    <row r="14086" customFormat="1" ht="13.5" x14ac:dyDescent="0.3"/>
    <row r="14087" customFormat="1" ht="13.5" x14ac:dyDescent="0.3"/>
    <row r="14088" customFormat="1" ht="13.5" x14ac:dyDescent="0.3"/>
    <row r="14089" customFormat="1" ht="13.5" x14ac:dyDescent="0.3"/>
    <row r="14090" customFormat="1" ht="13.5" x14ac:dyDescent="0.3"/>
    <row r="14091" customFormat="1" ht="13.5" x14ac:dyDescent="0.3"/>
    <row r="14092" customFormat="1" ht="13.5" x14ac:dyDescent="0.3"/>
    <row r="14093" customFormat="1" ht="13.5" x14ac:dyDescent="0.3"/>
    <row r="14094" customFormat="1" ht="13.5" x14ac:dyDescent="0.3"/>
    <row r="14095" customFormat="1" ht="13.5" x14ac:dyDescent="0.3"/>
    <row r="14096" customFormat="1" ht="13.5" x14ac:dyDescent="0.3"/>
    <row r="14097" customFormat="1" ht="13.5" x14ac:dyDescent="0.3"/>
    <row r="14098" customFormat="1" ht="13.5" x14ac:dyDescent="0.3"/>
    <row r="14099" customFormat="1" ht="13.5" x14ac:dyDescent="0.3"/>
    <row r="14100" customFormat="1" ht="13.5" x14ac:dyDescent="0.3"/>
    <row r="14101" customFormat="1" ht="13.5" x14ac:dyDescent="0.3"/>
    <row r="14102" customFormat="1" ht="13.5" x14ac:dyDescent="0.3"/>
    <row r="14103" customFormat="1" ht="13.5" x14ac:dyDescent="0.3"/>
    <row r="14104" customFormat="1" ht="13.5" x14ac:dyDescent="0.3"/>
    <row r="14105" customFormat="1" ht="13.5" x14ac:dyDescent="0.3"/>
    <row r="14106" customFormat="1" ht="13.5" x14ac:dyDescent="0.3"/>
    <row r="14107" customFormat="1" ht="13.5" x14ac:dyDescent="0.3"/>
    <row r="14108" customFormat="1" ht="13.5" x14ac:dyDescent="0.3"/>
    <row r="14109" customFormat="1" ht="13.5" x14ac:dyDescent="0.3"/>
    <row r="14110" customFormat="1" ht="13.5" x14ac:dyDescent="0.3"/>
    <row r="14111" customFormat="1" ht="13.5" x14ac:dyDescent="0.3"/>
    <row r="14112" customFormat="1" ht="13.5" x14ac:dyDescent="0.3"/>
    <row r="14113" customFormat="1" ht="13.5" x14ac:dyDescent="0.3"/>
    <row r="14114" customFormat="1" ht="13.5" x14ac:dyDescent="0.3"/>
    <row r="14115" customFormat="1" ht="13.5" x14ac:dyDescent="0.3"/>
    <row r="14116" customFormat="1" ht="13.5" x14ac:dyDescent="0.3"/>
    <row r="14117" customFormat="1" ht="13.5" x14ac:dyDescent="0.3"/>
    <row r="14118" customFormat="1" ht="13.5" x14ac:dyDescent="0.3"/>
    <row r="14119" customFormat="1" ht="13.5" x14ac:dyDescent="0.3"/>
    <row r="14120" customFormat="1" ht="13.5" x14ac:dyDescent="0.3"/>
    <row r="14121" customFormat="1" ht="13.5" x14ac:dyDescent="0.3"/>
    <row r="14122" customFormat="1" ht="13.5" x14ac:dyDescent="0.3"/>
    <row r="14123" customFormat="1" ht="13.5" x14ac:dyDescent="0.3"/>
    <row r="14124" customFormat="1" ht="13.5" x14ac:dyDescent="0.3"/>
    <row r="14125" customFormat="1" ht="13.5" x14ac:dyDescent="0.3"/>
    <row r="14126" customFormat="1" ht="13.5" x14ac:dyDescent="0.3"/>
    <row r="14127" customFormat="1" ht="13.5" x14ac:dyDescent="0.3"/>
    <row r="14128" customFormat="1" ht="13.5" x14ac:dyDescent="0.3"/>
    <row r="14129" customFormat="1" ht="13.5" x14ac:dyDescent="0.3"/>
    <row r="14130" customFormat="1" ht="13.5" x14ac:dyDescent="0.3"/>
    <row r="14131" customFormat="1" ht="13.5" x14ac:dyDescent="0.3"/>
    <row r="14132" customFormat="1" ht="13.5" x14ac:dyDescent="0.3"/>
    <row r="14133" customFormat="1" ht="13.5" x14ac:dyDescent="0.3"/>
    <row r="14134" customFormat="1" ht="13.5" x14ac:dyDescent="0.3"/>
    <row r="14135" customFormat="1" ht="13.5" x14ac:dyDescent="0.3"/>
    <row r="14136" customFormat="1" ht="13.5" x14ac:dyDescent="0.3"/>
    <row r="14137" customFormat="1" ht="13.5" x14ac:dyDescent="0.3"/>
    <row r="14138" customFormat="1" ht="13.5" x14ac:dyDescent="0.3"/>
    <row r="14139" customFormat="1" ht="13.5" x14ac:dyDescent="0.3"/>
    <row r="14140" customFormat="1" ht="13.5" x14ac:dyDescent="0.3"/>
    <row r="14141" customFormat="1" ht="13.5" x14ac:dyDescent="0.3"/>
    <row r="14142" customFormat="1" ht="13.5" x14ac:dyDescent="0.3"/>
    <row r="14143" customFormat="1" ht="13.5" x14ac:dyDescent="0.3"/>
    <row r="14144" customFormat="1" ht="13.5" x14ac:dyDescent="0.3"/>
    <row r="14145" customFormat="1" ht="13.5" x14ac:dyDescent="0.3"/>
    <row r="14146" customFormat="1" ht="13.5" x14ac:dyDescent="0.3"/>
    <row r="14147" customFormat="1" ht="13.5" x14ac:dyDescent="0.3"/>
    <row r="14148" customFormat="1" ht="13.5" x14ac:dyDescent="0.3"/>
  </sheetData>
  <sheetProtection algorithmName="SHA-512" hashValue="xwCk7G3AIXB5tWc90mvjRFYLwMoBYMRNSJt2oyb8YLES03BmHTowi4LiaYAP+jSI/AKEUNW0R61VHpVoqlAC1A==" saltValue="GZsbsE9kVWhfpKgZztPPyw==" spinCount="100000" sheet="1" objects="1" scenarios="1"/>
  <dataValidations count="2">
    <dataValidation type="whole" showInputMessage="1" showErrorMessage="1" errorTitle="Incorrect number" error="Please enter quarterly consumption between 700-4000kWh" sqref="C5" xr:uid="{9CE0B3A9-4247-0D43-B56F-6768207A0CF6}">
      <formula1>700</formula1>
      <formula2>4000</formula2>
    </dataValidation>
    <dataValidation type="decimal" showInputMessage="1" showErrorMessage="1" errorTitle="Incorrect entry" error="Enter 1.5 or 3.0 only" sqref="C4" xr:uid="{F3D2F9B4-3C2D-CE4E-9C13-782CAE6C5518}">
      <formula1>1.5</formula1>
      <formula2>3</formula2>
    </dataValidation>
  </dataValidations>
  <pageMargins left="0.75" right="0.75" top="1" bottom="1" header="0.5" footer="0.5"/>
  <legacy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7CFF4-54C4-1346-B9F4-B8A68F2618C3}">
  <sheetPr codeName="Sheet42"/>
  <dimension ref="A1:DE90"/>
  <sheetViews>
    <sheetView zoomScale="110" zoomScaleNormal="110" workbookViewId="0">
      <selection activeCell="AT2" sqref="AT2:AW16"/>
    </sheetView>
  </sheetViews>
  <sheetFormatPr defaultColWidth="10.84375" defaultRowHeight="14" x14ac:dyDescent="0.3"/>
  <cols>
    <col min="1" max="10" width="10.84375" style="300"/>
    <col min="11" max="11" width="15.3046875" style="300" customWidth="1"/>
    <col min="12" max="13" width="10.84375" style="300"/>
    <col min="14" max="14" width="8.84375" style="300" bestFit="1" customWidth="1"/>
    <col min="15" max="40" width="10.84375" style="300"/>
    <col min="41" max="41" width="13.69140625" style="300" customWidth="1"/>
    <col min="42" max="16384" width="10.84375" style="300"/>
  </cols>
  <sheetData>
    <row r="1" spans="1:109" ht="70" x14ac:dyDescent="0.3">
      <c r="A1" s="276" t="s">
        <v>228</v>
      </c>
      <c r="B1" s="276" t="s">
        <v>311</v>
      </c>
      <c r="C1" s="277" t="s">
        <v>312</v>
      </c>
      <c r="D1" s="278" t="s">
        <v>313</v>
      </c>
      <c r="E1" s="278" t="s">
        <v>314</v>
      </c>
      <c r="F1" s="278" t="s">
        <v>315</v>
      </c>
      <c r="G1" s="276" t="s">
        <v>316</v>
      </c>
      <c r="H1" s="279" t="s">
        <v>317</v>
      </c>
      <c r="I1" s="279" t="s">
        <v>395</v>
      </c>
      <c r="J1" s="279" t="s">
        <v>431</v>
      </c>
      <c r="K1" s="278" t="s">
        <v>408</v>
      </c>
      <c r="L1" s="280" t="s">
        <v>432</v>
      </c>
      <c r="M1" s="281" t="s">
        <v>433</v>
      </c>
      <c r="N1" s="282" t="s">
        <v>434</v>
      </c>
      <c r="O1" s="282" t="s">
        <v>435</v>
      </c>
      <c r="P1" s="282" t="s">
        <v>436</v>
      </c>
      <c r="Q1" s="282" t="s">
        <v>515</v>
      </c>
      <c r="R1" s="282" t="s">
        <v>308</v>
      </c>
      <c r="S1" s="282" t="s">
        <v>309</v>
      </c>
      <c r="T1" s="282" t="s">
        <v>310</v>
      </c>
      <c r="U1" s="282" t="s">
        <v>535</v>
      </c>
      <c r="V1" s="283" t="s">
        <v>536</v>
      </c>
      <c r="W1" s="284" t="s">
        <v>557</v>
      </c>
      <c r="X1" s="284" t="s">
        <v>362</v>
      </c>
      <c r="Y1" s="284" t="s">
        <v>297</v>
      </c>
      <c r="Z1" s="284" t="s">
        <v>298</v>
      </c>
      <c r="AA1" s="284" t="s">
        <v>376</v>
      </c>
      <c r="AB1" s="284" t="s">
        <v>295</v>
      </c>
      <c r="AC1" s="284" t="s">
        <v>296</v>
      </c>
      <c r="AD1" s="284" t="s">
        <v>223</v>
      </c>
      <c r="AE1" s="285" t="s">
        <v>224</v>
      </c>
      <c r="AF1" s="286" t="s">
        <v>560</v>
      </c>
      <c r="AG1" s="286" t="s">
        <v>561</v>
      </c>
      <c r="AH1" s="287" t="s">
        <v>429</v>
      </c>
      <c r="AI1" s="287" t="s">
        <v>268</v>
      </c>
      <c r="AJ1" s="287" t="s">
        <v>269</v>
      </c>
      <c r="AK1" s="287" t="s">
        <v>270</v>
      </c>
      <c r="AL1" s="288" t="s">
        <v>738</v>
      </c>
      <c r="AM1" s="288" t="s">
        <v>739</v>
      </c>
      <c r="AN1" s="288" t="s">
        <v>740</v>
      </c>
      <c r="AO1" s="289" t="s">
        <v>566</v>
      </c>
      <c r="AP1" s="290" t="s">
        <v>430</v>
      </c>
      <c r="AQ1" s="290" t="s">
        <v>195</v>
      </c>
      <c r="AR1" s="291" t="s">
        <v>196</v>
      </c>
      <c r="AS1" s="292" t="s">
        <v>190</v>
      </c>
      <c r="AT1" s="293" t="s">
        <v>191</v>
      </c>
      <c r="AU1" s="294"/>
      <c r="AV1" s="294"/>
      <c r="AW1" s="294"/>
      <c r="AX1" s="295" t="s">
        <v>439</v>
      </c>
      <c r="AY1" s="296" t="s">
        <v>440</v>
      </c>
      <c r="AZ1" s="297" t="s">
        <v>441</v>
      </c>
      <c r="BA1" s="298" t="s">
        <v>533</v>
      </c>
      <c r="BB1" s="297" t="s">
        <v>442</v>
      </c>
      <c r="BC1" s="298" t="s">
        <v>552</v>
      </c>
      <c r="BD1" s="297" t="s">
        <v>443</v>
      </c>
      <c r="BE1" s="298" t="s">
        <v>229</v>
      </c>
      <c r="BF1" s="297" t="s">
        <v>307</v>
      </c>
      <c r="BG1" s="299" t="s">
        <v>475</v>
      </c>
      <c r="BH1" s="297" t="s">
        <v>741</v>
      </c>
      <c r="BI1" s="299" t="s">
        <v>742</v>
      </c>
      <c r="BJ1" s="297" t="s">
        <v>537</v>
      </c>
      <c r="BK1" s="299" t="s">
        <v>482</v>
      </c>
      <c r="BL1" s="279" t="s">
        <v>502</v>
      </c>
      <c r="BM1" s="279" t="s">
        <v>476</v>
      </c>
      <c r="BN1" s="279" t="s">
        <v>477</v>
      </c>
      <c r="BO1" s="279" t="s">
        <v>225</v>
      </c>
      <c r="BP1" s="279" t="s">
        <v>522</v>
      </c>
      <c r="BQ1" s="279" t="s">
        <v>743</v>
      </c>
      <c r="BR1" s="279" t="s">
        <v>744</v>
      </c>
      <c r="BS1" s="279" t="s">
        <v>745</v>
      </c>
      <c r="BT1" s="277" t="s">
        <v>473</v>
      </c>
      <c r="BU1" s="277" t="s">
        <v>474</v>
      </c>
      <c r="BV1" s="279" t="s">
        <v>217</v>
      </c>
      <c r="BW1" s="279" t="s">
        <v>218</v>
      </c>
      <c r="BX1" s="277" t="s">
        <v>192</v>
      </c>
      <c r="BY1" s="279" t="s">
        <v>193</v>
      </c>
      <c r="BZ1" s="276" t="s">
        <v>194</v>
      </c>
    </row>
    <row r="2" spans="1:109" customFormat="1" ht="13" customHeight="1" x14ac:dyDescent="0.3">
      <c r="A2" s="392">
        <v>13659</v>
      </c>
      <c r="B2" s="393">
        <v>42929</v>
      </c>
      <c r="C2" s="394" t="s">
        <v>825</v>
      </c>
      <c r="D2" s="392" t="s">
        <v>532</v>
      </c>
      <c r="E2" s="392"/>
      <c r="F2" s="392" t="s">
        <v>827</v>
      </c>
      <c r="G2" s="393">
        <v>42837</v>
      </c>
      <c r="H2" s="395" t="s">
        <v>828</v>
      </c>
      <c r="I2" s="395" t="s">
        <v>829</v>
      </c>
      <c r="J2" s="395">
        <v>1</v>
      </c>
      <c r="K2" s="392" t="s">
        <v>866</v>
      </c>
      <c r="L2" s="392" t="s">
        <v>1313</v>
      </c>
      <c r="M2" s="420">
        <v>96.36363636363636</v>
      </c>
      <c r="N2" s="420">
        <v>19.454545454545453</v>
      </c>
      <c r="O2" s="392"/>
      <c r="P2" s="392"/>
      <c r="Q2" s="397"/>
      <c r="R2" s="398"/>
      <c r="S2" s="397"/>
      <c r="T2" s="392"/>
      <c r="U2" s="397"/>
      <c r="V2" s="397"/>
      <c r="W2" s="397"/>
      <c r="X2" s="392"/>
      <c r="Y2" s="420"/>
      <c r="Z2" s="420"/>
      <c r="AA2" s="420"/>
      <c r="AB2" s="420"/>
      <c r="AC2" s="420"/>
      <c r="AD2" s="420"/>
      <c r="AE2" s="420"/>
      <c r="AF2" s="392"/>
      <c r="AG2" s="392"/>
      <c r="AH2" s="420"/>
      <c r="AI2" s="392"/>
      <c r="AJ2" s="392"/>
      <c r="AK2" s="397"/>
      <c r="AL2" s="392"/>
      <c r="AM2" s="420"/>
      <c r="AN2" s="420"/>
      <c r="AO2" s="392" t="s">
        <v>833</v>
      </c>
      <c r="AP2" s="395" t="s">
        <v>829</v>
      </c>
      <c r="AQ2" s="395"/>
      <c r="AR2" s="395"/>
      <c r="AS2" s="399"/>
      <c r="AT2" s="395">
        <v>10</v>
      </c>
      <c r="AU2" s="395"/>
      <c r="AV2" s="395"/>
      <c r="AW2" s="395"/>
      <c r="AX2" s="395" t="s">
        <v>835</v>
      </c>
      <c r="AY2" s="392"/>
      <c r="AZ2" s="395">
        <v>0</v>
      </c>
      <c r="BA2" s="395">
        <v>0</v>
      </c>
      <c r="BB2" s="395">
        <v>0</v>
      </c>
      <c r="BC2" s="395">
        <v>0</v>
      </c>
      <c r="BD2" s="395">
        <v>0</v>
      </c>
      <c r="BE2" s="395">
        <v>0</v>
      </c>
      <c r="BF2" s="395">
        <v>0</v>
      </c>
      <c r="BG2" s="395">
        <v>0</v>
      </c>
      <c r="BH2" s="395">
        <v>0</v>
      </c>
      <c r="BI2" s="395">
        <v>0</v>
      </c>
      <c r="BJ2" s="395">
        <v>0</v>
      </c>
      <c r="BK2" s="395">
        <v>0</v>
      </c>
      <c r="BL2" s="395"/>
      <c r="BM2" s="395" t="s">
        <v>829</v>
      </c>
      <c r="BN2" s="395"/>
      <c r="BO2" s="395" t="s">
        <v>829</v>
      </c>
      <c r="BP2" s="480">
        <v>94.472727272727269</v>
      </c>
      <c r="BQ2" s="395"/>
      <c r="BR2" s="395"/>
      <c r="BS2" s="401">
        <v>42916</v>
      </c>
      <c r="BT2" s="228" t="s">
        <v>1314</v>
      </c>
      <c r="BU2" s="402"/>
      <c r="BV2" s="395"/>
      <c r="BW2" s="395" t="s">
        <v>834</v>
      </c>
      <c r="BX2" s="395"/>
      <c r="BY2" s="402" t="s">
        <v>1315</v>
      </c>
      <c r="BZ2" s="392" t="s">
        <v>579</v>
      </c>
      <c r="CA2" s="402" t="s">
        <v>600</v>
      </c>
    </row>
    <row r="3" spans="1:109" customFormat="1" ht="13" customHeight="1" x14ac:dyDescent="0.3">
      <c r="A3" s="477">
        <v>10829</v>
      </c>
      <c r="B3" s="393">
        <v>42925</v>
      </c>
      <c r="C3" s="394" t="s">
        <v>825</v>
      </c>
      <c r="D3" s="392" t="s">
        <v>532</v>
      </c>
      <c r="E3" s="392"/>
      <c r="F3" s="392" t="s">
        <v>827</v>
      </c>
      <c r="G3" s="393">
        <v>42922</v>
      </c>
      <c r="H3" s="395" t="s">
        <v>828</v>
      </c>
      <c r="I3" s="395" t="s">
        <v>853</v>
      </c>
      <c r="J3" s="395"/>
      <c r="K3" s="392" t="s">
        <v>870</v>
      </c>
      <c r="L3" s="392" t="s">
        <v>871</v>
      </c>
      <c r="M3" s="420">
        <v>155.91818181818181</v>
      </c>
      <c r="N3" s="420">
        <v>25.309090909090909</v>
      </c>
      <c r="O3" s="392"/>
      <c r="P3" s="392"/>
      <c r="Q3" s="397"/>
      <c r="R3" s="398"/>
      <c r="S3" s="397"/>
      <c r="T3" s="392"/>
      <c r="U3" s="397"/>
      <c r="V3" s="397"/>
      <c r="W3" s="397"/>
      <c r="X3" s="392"/>
      <c r="Y3" s="420"/>
      <c r="Z3" s="420"/>
      <c r="AA3" s="420"/>
      <c r="AB3" s="420"/>
      <c r="AC3" s="420"/>
      <c r="AD3" s="420"/>
      <c r="AE3" s="420"/>
      <c r="AF3" s="392"/>
      <c r="AG3" s="392"/>
      <c r="AH3" s="420"/>
      <c r="AI3" s="392"/>
      <c r="AJ3" s="392"/>
      <c r="AK3" s="397"/>
      <c r="AL3" s="392"/>
      <c r="AM3" s="420"/>
      <c r="AN3" s="420"/>
      <c r="AO3" s="392" t="s">
        <v>833</v>
      </c>
      <c r="AP3" s="395" t="s">
        <v>829</v>
      </c>
      <c r="AQ3" s="395"/>
      <c r="AR3" s="395"/>
      <c r="AS3" s="395"/>
      <c r="AT3" s="395">
        <v>17</v>
      </c>
      <c r="AU3" s="395"/>
      <c r="AV3" s="395"/>
      <c r="AW3" s="395"/>
      <c r="AX3" s="395" t="s">
        <v>835</v>
      </c>
      <c r="AY3" s="392"/>
      <c r="AZ3" s="395">
        <v>0</v>
      </c>
      <c r="BA3" s="395">
        <v>0</v>
      </c>
      <c r="BB3" s="395">
        <v>0</v>
      </c>
      <c r="BC3" s="395">
        <v>0</v>
      </c>
      <c r="BD3" s="395">
        <v>0</v>
      </c>
      <c r="BE3" s="395">
        <v>0</v>
      </c>
      <c r="BF3" s="395">
        <v>0</v>
      </c>
      <c r="BG3" s="395">
        <v>0</v>
      </c>
      <c r="BH3" s="395">
        <v>0</v>
      </c>
      <c r="BI3" s="395">
        <v>0</v>
      </c>
      <c r="BJ3" s="395">
        <v>0</v>
      </c>
      <c r="BK3" s="395">
        <v>0</v>
      </c>
      <c r="BL3" s="395"/>
      <c r="BM3" s="395" t="s">
        <v>829</v>
      </c>
      <c r="BN3" s="395">
        <v>12</v>
      </c>
      <c r="BO3" s="395" t="s">
        <v>829</v>
      </c>
      <c r="BP3" s="478"/>
      <c r="BQ3" s="395"/>
      <c r="BR3" s="395"/>
      <c r="BS3" s="395"/>
      <c r="BT3" s="392"/>
      <c r="BU3" s="402"/>
      <c r="BV3" s="395"/>
      <c r="BW3" s="395" t="s">
        <v>834</v>
      </c>
      <c r="BX3" s="395"/>
      <c r="BY3" s="392"/>
      <c r="BZ3" s="479" t="s">
        <v>1312</v>
      </c>
      <c r="CA3" s="402" t="s">
        <v>580</v>
      </c>
    </row>
    <row r="4" spans="1:109" customFormat="1" ht="13" customHeight="1" x14ac:dyDescent="0.3">
      <c r="A4" s="392">
        <v>11802</v>
      </c>
      <c r="B4" s="393">
        <v>42925</v>
      </c>
      <c r="C4" s="394" t="s">
        <v>825</v>
      </c>
      <c r="D4" s="392" t="s">
        <v>532</v>
      </c>
      <c r="E4" s="392"/>
      <c r="F4" s="392" t="s">
        <v>827</v>
      </c>
      <c r="G4" s="406">
        <v>42916</v>
      </c>
      <c r="H4" s="395" t="s">
        <v>828</v>
      </c>
      <c r="I4" s="395" t="s">
        <v>829</v>
      </c>
      <c r="J4" s="395">
        <v>3</v>
      </c>
      <c r="K4" s="392" t="s">
        <v>873</v>
      </c>
      <c r="L4" s="392" t="s">
        <v>1022</v>
      </c>
      <c r="M4" s="420">
        <v>99.999999999999986</v>
      </c>
      <c r="N4" s="420">
        <v>21.654545454545453</v>
      </c>
      <c r="O4" s="392"/>
      <c r="P4" s="392"/>
      <c r="Q4" s="397"/>
      <c r="R4" s="398"/>
      <c r="S4" s="397"/>
      <c r="T4" s="392"/>
      <c r="U4" s="397"/>
      <c r="V4" s="397"/>
      <c r="W4" s="397"/>
      <c r="X4" s="392"/>
      <c r="Y4" s="420"/>
      <c r="Z4" s="420"/>
      <c r="AA4" s="420"/>
      <c r="AB4" s="420"/>
      <c r="AC4" s="420"/>
      <c r="AD4" s="397"/>
      <c r="AE4" s="420"/>
      <c r="AF4" s="392"/>
      <c r="AG4" s="392"/>
      <c r="AH4" s="420"/>
      <c r="AI4" s="392"/>
      <c r="AJ4" s="392"/>
      <c r="AK4" s="420"/>
      <c r="AL4" s="392"/>
      <c r="AM4" s="420"/>
      <c r="AN4" s="420"/>
      <c r="AO4" s="392" t="s">
        <v>833</v>
      </c>
      <c r="AP4" s="395" t="s">
        <v>829</v>
      </c>
      <c r="AQ4" s="395"/>
      <c r="AR4" s="395"/>
      <c r="AS4" s="399"/>
      <c r="AT4" s="395">
        <v>7.5</v>
      </c>
      <c r="AU4" s="395"/>
      <c r="AV4" s="395"/>
      <c r="AW4" s="395"/>
      <c r="AX4" s="395" t="s">
        <v>829</v>
      </c>
      <c r="AY4" s="392"/>
      <c r="AZ4" s="395">
        <v>0</v>
      </c>
      <c r="BA4" s="395">
        <v>0</v>
      </c>
      <c r="BB4" s="395">
        <v>0</v>
      </c>
      <c r="BC4" s="395">
        <v>0</v>
      </c>
      <c r="BD4" s="395">
        <v>0</v>
      </c>
      <c r="BE4" s="395">
        <v>0</v>
      </c>
      <c r="BF4" s="395">
        <v>0</v>
      </c>
      <c r="BG4" s="395">
        <v>0</v>
      </c>
      <c r="BH4" s="395">
        <v>0</v>
      </c>
      <c r="BI4" s="395">
        <v>0</v>
      </c>
      <c r="BJ4" s="395">
        <v>0</v>
      </c>
      <c r="BK4" s="395">
        <v>0</v>
      </c>
      <c r="BL4" s="395"/>
      <c r="BM4" s="395" t="s">
        <v>829</v>
      </c>
      <c r="BN4" s="395"/>
      <c r="BO4" s="395" t="s">
        <v>829</v>
      </c>
      <c r="BP4" s="478"/>
      <c r="BQ4" s="395"/>
      <c r="BR4" s="395"/>
      <c r="BS4" s="395"/>
      <c r="BT4" s="392"/>
      <c r="BU4" s="402"/>
      <c r="BV4" s="395"/>
      <c r="BW4" s="395" t="s">
        <v>834</v>
      </c>
      <c r="BX4" s="395">
        <v>1</v>
      </c>
      <c r="BY4" s="392"/>
      <c r="BZ4" s="481" t="s">
        <v>1023</v>
      </c>
      <c r="CA4" s="392" t="s">
        <v>580</v>
      </c>
    </row>
    <row r="5" spans="1:109" customFormat="1" ht="13" customHeight="1" x14ac:dyDescent="0.3">
      <c r="A5" s="477">
        <v>13072</v>
      </c>
      <c r="B5" s="393">
        <v>42929</v>
      </c>
      <c r="C5" s="394" t="s">
        <v>825</v>
      </c>
      <c r="D5" s="392" t="s">
        <v>532</v>
      </c>
      <c r="E5" s="392"/>
      <c r="F5" s="392" t="s">
        <v>827</v>
      </c>
      <c r="G5" s="393">
        <v>42916</v>
      </c>
      <c r="H5" s="395" t="s">
        <v>828</v>
      </c>
      <c r="I5" s="395" t="s">
        <v>853</v>
      </c>
      <c r="J5" s="395"/>
      <c r="K5" s="392" t="s">
        <v>883</v>
      </c>
      <c r="L5" s="392" t="s">
        <v>1027</v>
      </c>
      <c r="M5" s="420">
        <v>183.6090909090909</v>
      </c>
      <c r="N5" s="420">
        <v>29.999999999999996</v>
      </c>
      <c r="O5" s="392"/>
      <c r="P5" s="392"/>
      <c r="Q5" s="397"/>
      <c r="R5" s="398"/>
      <c r="S5" s="397"/>
      <c r="T5" s="392"/>
      <c r="U5" s="397"/>
      <c r="V5" s="397"/>
      <c r="W5" s="397"/>
      <c r="X5" s="392"/>
      <c r="Y5" s="420"/>
      <c r="Z5" s="420"/>
      <c r="AA5" s="420"/>
      <c r="AB5" s="420"/>
      <c r="AC5" s="420"/>
      <c r="AD5" s="420"/>
      <c r="AE5" s="420"/>
      <c r="AF5" s="392"/>
      <c r="AG5" s="392"/>
      <c r="AH5" s="420"/>
      <c r="AI5" s="392"/>
      <c r="AJ5" s="392"/>
      <c r="AK5" s="420"/>
      <c r="AL5" s="392"/>
      <c r="AM5" s="420"/>
      <c r="AN5" s="420"/>
      <c r="AO5" s="392" t="s">
        <v>833</v>
      </c>
      <c r="AP5" s="395" t="s">
        <v>829</v>
      </c>
      <c r="AQ5" s="395"/>
      <c r="AR5" s="395"/>
      <c r="AS5" s="399"/>
      <c r="AT5" s="395">
        <v>8.5</v>
      </c>
      <c r="AU5" s="395">
        <v>2500</v>
      </c>
      <c r="AV5" s="395"/>
      <c r="AW5" s="395">
        <v>0</v>
      </c>
      <c r="AX5" s="395" t="s">
        <v>829</v>
      </c>
      <c r="AY5" s="392"/>
      <c r="AZ5" s="395">
        <v>20</v>
      </c>
      <c r="BA5" s="395">
        <v>0</v>
      </c>
      <c r="BB5" s="395">
        <v>0</v>
      </c>
      <c r="BC5" s="395">
        <v>0</v>
      </c>
      <c r="BD5" s="395">
        <v>0</v>
      </c>
      <c r="BE5" s="395">
        <v>0</v>
      </c>
      <c r="BF5" s="395">
        <v>0</v>
      </c>
      <c r="BG5" s="395">
        <v>0</v>
      </c>
      <c r="BH5" s="395">
        <v>0</v>
      </c>
      <c r="BI5" s="395">
        <v>0</v>
      </c>
      <c r="BJ5" s="395">
        <v>0</v>
      </c>
      <c r="BK5" s="395">
        <v>0</v>
      </c>
      <c r="BL5" s="395"/>
      <c r="BM5" s="395" t="s">
        <v>829</v>
      </c>
      <c r="BN5" s="395"/>
      <c r="BO5" s="395" t="s">
        <v>829</v>
      </c>
      <c r="BP5" s="478"/>
      <c r="BQ5" s="395"/>
      <c r="BR5" s="395"/>
      <c r="BS5" s="395"/>
      <c r="BT5" s="402"/>
      <c r="BU5" s="402"/>
      <c r="BV5" s="395"/>
      <c r="BW5" s="395" t="s">
        <v>834</v>
      </c>
      <c r="BX5" s="395"/>
      <c r="BY5" s="392"/>
      <c r="BZ5" s="417" t="s">
        <v>1316</v>
      </c>
      <c r="CA5" s="392" t="s">
        <v>580</v>
      </c>
    </row>
    <row r="6" spans="1:109" customFormat="1" ht="13" customHeight="1" x14ac:dyDescent="0.3">
      <c r="A6" s="392">
        <v>13782</v>
      </c>
      <c r="B6" s="393">
        <v>42928</v>
      </c>
      <c r="C6" s="410" t="s">
        <v>963</v>
      </c>
      <c r="D6" s="411" t="s">
        <v>532</v>
      </c>
      <c r="E6" s="411"/>
      <c r="F6" s="411" t="s">
        <v>1040</v>
      </c>
      <c r="G6" s="406">
        <v>42643</v>
      </c>
      <c r="H6" s="412" t="s">
        <v>590</v>
      </c>
      <c r="I6" s="412" t="s">
        <v>772</v>
      </c>
      <c r="J6" s="395">
        <v>7</v>
      </c>
      <c r="K6" s="411" t="s">
        <v>59</v>
      </c>
      <c r="L6" s="392" t="s">
        <v>1029</v>
      </c>
      <c r="M6" s="420">
        <v>132.89999999999998</v>
      </c>
      <c r="N6" s="420">
        <v>26.981818181818181</v>
      </c>
      <c r="O6" s="411" t="s">
        <v>802</v>
      </c>
      <c r="P6" s="411">
        <v>300</v>
      </c>
      <c r="Q6" s="420">
        <v>29.9</v>
      </c>
      <c r="R6" s="413"/>
      <c r="S6" s="414"/>
      <c r="T6" s="411"/>
      <c r="U6" s="414"/>
      <c r="V6" s="414"/>
      <c r="W6" s="414"/>
      <c r="X6" s="411"/>
      <c r="Y6" s="426"/>
      <c r="Z6" s="426"/>
      <c r="AA6" s="426"/>
      <c r="AB6" s="426"/>
      <c r="AC6" s="426"/>
      <c r="AD6" s="426"/>
      <c r="AE6" s="426"/>
      <c r="AF6" s="411"/>
      <c r="AG6" s="411"/>
      <c r="AH6" s="426"/>
      <c r="AI6" s="411"/>
      <c r="AJ6" s="411"/>
      <c r="AK6" s="426"/>
      <c r="AL6" s="411"/>
      <c r="AM6" s="426"/>
      <c r="AN6" s="426"/>
      <c r="AO6" s="411" t="s">
        <v>1042</v>
      </c>
      <c r="AP6" s="412" t="s">
        <v>772</v>
      </c>
      <c r="AQ6" s="412"/>
      <c r="AR6" s="412"/>
      <c r="AS6" s="412">
        <v>10</v>
      </c>
      <c r="AT6" s="395">
        <v>10.199999999999999</v>
      </c>
      <c r="AU6" s="395"/>
      <c r="AV6" s="395"/>
      <c r="AW6" s="395"/>
      <c r="AX6" s="412" t="s">
        <v>807</v>
      </c>
      <c r="AY6" s="411"/>
      <c r="AZ6" s="412">
        <v>0</v>
      </c>
      <c r="BA6" s="412">
        <v>0</v>
      </c>
      <c r="BB6" s="412">
        <v>7</v>
      </c>
      <c r="BC6" s="412">
        <v>0</v>
      </c>
      <c r="BD6" s="412">
        <v>0</v>
      </c>
      <c r="BE6" s="412">
        <v>0</v>
      </c>
      <c r="BF6" s="412">
        <v>0</v>
      </c>
      <c r="BG6" s="412">
        <v>0</v>
      </c>
      <c r="BH6" s="412">
        <v>0</v>
      </c>
      <c r="BI6" s="412">
        <v>0</v>
      </c>
      <c r="BJ6" s="412">
        <v>0</v>
      </c>
      <c r="BK6" s="412">
        <v>0</v>
      </c>
      <c r="BL6" s="412"/>
      <c r="BM6" s="412" t="s">
        <v>772</v>
      </c>
      <c r="BN6" s="412"/>
      <c r="BO6" s="412" t="s">
        <v>772</v>
      </c>
      <c r="BP6" s="482"/>
      <c r="BQ6" s="412"/>
      <c r="BR6" s="412"/>
      <c r="BS6" s="412"/>
      <c r="BT6" s="416"/>
      <c r="BU6" s="416"/>
      <c r="BV6" s="412"/>
      <c r="BW6" s="412" t="s">
        <v>1043</v>
      </c>
      <c r="BX6" s="412"/>
      <c r="BY6" s="411"/>
      <c r="BZ6" s="479" t="s">
        <v>1030</v>
      </c>
      <c r="CA6" s="402" t="s">
        <v>600</v>
      </c>
      <c r="CC6" s="214"/>
      <c r="CD6" s="214"/>
      <c r="CE6" s="214"/>
      <c r="CF6" s="214"/>
      <c r="CG6" s="214"/>
      <c r="CH6" s="214"/>
      <c r="CI6" s="214"/>
      <c r="CJ6" s="214"/>
      <c r="CK6" s="214"/>
      <c r="CL6" s="214"/>
      <c r="CM6" s="214"/>
      <c r="CN6" s="214"/>
      <c r="CO6" s="214"/>
      <c r="CP6" s="214"/>
      <c r="CQ6" s="214"/>
      <c r="CR6" s="214"/>
      <c r="CS6" s="214"/>
      <c r="CT6" s="214"/>
      <c r="CU6" s="214"/>
      <c r="CV6" s="214"/>
      <c r="CW6" s="214"/>
      <c r="CX6" s="214"/>
      <c r="CY6" s="214"/>
      <c r="CZ6" s="214"/>
      <c r="DA6" s="214"/>
      <c r="DB6" s="214"/>
      <c r="DC6" s="214"/>
      <c r="DD6" s="214"/>
      <c r="DE6" s="214"/>
    </row>
    <row r="7" spans="1:109" customFormat="1" ht="13" customHeight="1" x14ac:dyDescent="0.3">
      <c r="A7" s="392">
        <v>1489</v>
      </c>
      <c r="B7" s="393">
        <v>42928</v>
      </c>
      <c r="C7" s="394" t="s">
        <v>825</v>
      </c>
      <c r="D7" s="392" t="s">
        <v>532</v>
      </c>
      <c r="E7" s="392"/>
      <c r="F7" s="392" t="s">
        <v>827</v>
      </c>
      <c r="G7" s="393">
        <v>42916</v>
      </c>
      <c r="H7" s="395" t="s">
        <v>828</v>
      </c>
      <c r="I7" s="395" t="s">
        <v>829</v>
      </c>
      <c r="J7" s="395">
        <v>8</v>
      </c>
      <c r="K7" s="392" t="s">
        <v>885</v>
      </c>
      <c r="L7" s="392" t="s">
        <v>844</v>
      </c>
      <c r="M7" s="420">
        <v>139.38181818181818</v>
      </c>
      <c r="N7" s="420">
        <v>22.472727272727269</v>
      </c>
      <c r="O7" s="392"/>
      <c r="P7" s="392"/>
      <c r="Q7" s="397"/>
      <c r="R7" s="398"/>
      <c r="S7" s="397"/>
      <c r="T7" s="392"/>
      <c r="U7" s="397"/>
      <c r="V7" s="397"/>
      <c r="W7" s="397"/>
      <c r="X7" s="392"/>
      <c r="Y7" s="420"/>
      <c r="Z7" s="420"/>
      <c r="AA7" s="420"/>
      <c r="AB7" s="420"/>
      <c r="AC7" s="420"/>
      <c r="AD7" s="420"/>
      <c r="AE7" s="420"/>
      <c r="AF7" s="392"/>
      <c r="AG7" s="392"/>
      <c r="AH7" s="420"/>
      <c r="AI7" s="392"/>
      <c r="AJ7" s="392"/>
      <c r="AK7" s="420"/>
      <c r="AL7" s="392"/>
      <c r="AM7" s="420"/>
      <c r="AN7" s="420"/>
      <c r="AO7" s="392" t="s">
        <v>833</v>
      </c>
      <c r="AP7" s="395" t="s">
        <v>829</v>
      </c>
      <c r="AQ7" s="395"/>
      <c r="AR7" s="395"/>
      <c r="AS7" s="399"/>
      <c r="AT7" s="395">
        <v>11.6</v>
      </c>
      <c r="AU7" s="395"/>
      <c r="AV7" s="395"/>
      <c r="AW7" s="395"/>
      <c r="AX7" s="395" t="s">
        <v>835</v>
      </c>
      <c r="AY7" s="392"/>
      <c r="AZ7" s="395">
        <v>0</v>
      </c>
      <c r="BA7" s="395">
        <v>0</v>
      </c>
      <c r="BB7" s="395">
        <v>0</v>
      </c>
      <c r="BC7" s="395">
        <v>0</v>
      </c>
      <c r="BD7" s="395">
        <v>0</v>
      </c>
      <c r="BE7" s="395">
        <v>0</v>
      </c>
      <c r="BF7" s="395">
        <v>0</v>
      </c>
      <c r="BG7" s="395">
        <v>0</v>
      </c>
      <c r="BH7" s="395">
        <v>0</v>
      </c>
      <c r="BI7" s="395">
        <v>0</v>
      </c>
      <c r="BJ7" s="395">
        <v>0</v>
      </c>
      <c r="BK7" s="395">
        <v>0</v>
      </c>
      <c r="BL7" s="395"/>
      <c r="BM7" s="395" t="s">
        <v>829</v>
      </c>
      <c r="BN7" s="395"/>
      <c r="BO7" s="395" t="s">
        <v>829</v>
      </c>
      <c r="BP7" s="478"/>
      <c r="BQ7" s="395"/>
      <c r="BR7" s="395"/>
      <c r="BS7" s="395"/>
      <c r="BT7" s="402"/>
      <c r="BU7" s="402"/>
      <c r="BV7" s="395"/>
      <c r="BW7" s="395" t="s">
        <v>834</v>
      </c>
      <c r="BX7" s="395"/>
      <c r="BY7" s="392"/>
      <c r="BZ7" s="481" t="s">
        <v>1032</v>
      </c>
      <c r="CA7" s="402" t="s">
        <v>580</v>
      </c>
      <c r="CB7" s="214"/>
    </row>
    <row r="8" spans="1:109" customFormat="1" ht="13" customHeight="1" x14ac:dyDescent="0.3">
      <c r="A8" s="392">
        <v>10274</v>
      </c>
      <c r="B8" s="393">
        <v>42925</v>
      </c>
      <c r="C8" s="394" t="s">
        <v>825</v>
      </c>
      <c r="D8" s="392" t="s">
        <v>532</v>
      </c>
      <c r="E8" s="392"/>
      <c r="F8" s="392" t="s">
        <v>827</v>
      </c>
      <c r="G8" s="393">
        <v>42916</v>
      </c>
      <c r="H8" s="395" t="s">
        <v>828</v>
      </c>
      <c r="I8" s="395" t="s">
        <v>829</v>
      </c>
      <c r="J8" s="395">
        <v>9</v>
      </c>
      <c r="K8" s="392" t="s">
        <v>887</v>
      </c>
      <c r="L8" s="392" t="s">
        <v>888</v>
      </c>
      <c r="M8" s="420">
        <v>131.99999999999997</v>
      </c>
      <c r="N8" s="420">
        <v>27.209090909090907</v>
      </c>
      <c r="O8" s="392"/>
      <c r="P8" s="392"/>
      <c r="Q8" s="397"/>
      <c r="R8" s="398"/>
      <c r="S8" s="397"/>
      <c r="T8" s="392"/>
      <c r="U8" s="397"/>
      <c r="V8" s="397"/>
      <c r="W8" s="397"/>
      <c r="X8" s="392"/>
      <c r="Y8" s="420"/>
      <c r="Z8" s="420"/>
      <c r="AA8" s="420"/>
      <c r="AB8" s="420"/>
      <c r="AC8" s="420"/>
      <c r="AD8" s="420"/>
      <c r="AE8" s="420"/>
      <c r="AF8" s="392"/>
      <c r="AG8" s="392"/>
      <c r="AH8" s="420"/>
      <c r="AI8" s="392"/>
      <c r="AJ8" s="392"/>
      <c r="AK8" s="420"/>
      <c r="AL8" s="392"/>
      <c r="AM8" s="420"/>
      <c r="AN8" s="420"/>
      <c r="AO8" s="392" t="s">
        <v>833</v>
      </c>
      <c r="AP8" s="395" t="s">
        <v>829</v>
      </c>
      <c r="AQ8" s="395"/>
      <c r="AR8" s="395"/>
      <c r="AS8" s="399"/>
      <c r="AT8" s="395">
        <v>9.5</v>
      </c>
      <c r="AU8" s="395"/>
      <c r="AV8" s="395"/>
      <c r="AW8" s="395"/>
      <c r="AX8" s="395" t="s">
        <v>835</v>
      </c>
      <c r="AY8" s="392"/>
      <c r="AZ8" s="395">
        <v>16</v>
      </c>
      <c r="BA8" s="395">
        <v>0</v>
      </c>
      <c r="BB8" s="395">
        <v>0</v>
      </c>
      <c r="BC8" s="395">
        <v>0</v>
      </c>
      <c r="BD8" s="395">
        <v>0</v>
      </c>
      <c r="BE8" s="395">
        <v>0</v>
      </c>
      <c r="BF8" s="395">
        <v>0</v>
      </c>
      <c r="BG8" s="395">
        <v>0</v>
      </c>
      <c r="BH8" s="395">
        <v>0</v>
      </c>
      <c r="BI8" s="395">
        <v>0</v>
      </c>
      <c r="BJ8" s="395">
        <v>0</v>
      </c>
      <c r="BK8" s="395">
        <v>0</v>
      </c>
      <c r="BL8" s="395"/>
      <c r="BM8" s="395" t="s">
        <v>829</v>
      </c>
      <c r="BN8" s="395">
        <v>12</v>
      </c>
      <c r="BO8" s="395" t="s">
        <v>829</v>
      </c>
      <c r="BP8" s="478"/>
      <c r="BQ8" s="395"/>
      <c r="BR8" s="395">
        <v>12</v>
      </c>
      <c r="BS8" s="395"/>
      <c r="BT8" s="402"/>
      <c r="BU8" s="402"/>
      <c r="BV8" s="395"/>
      <c r="BW8" s="395" t="s">
        <v>834</v>
      </c>
      <c r="BX8" s="395"/>
      <c r="BY8" s="392" t="s">
        <v>1317</v>
      </c>
      <c r="BZ8" s="479" t="s">
        <v>1033</v>
      </c>
      <c r="CA8" s="392" t="s">
        <v>580</v>
      </c>
    </row>
    <row r="9" spans="1:109" customFormat="1" ht="13" customHeight="1" x14ac:dyDescent="0.3">
      <c r="A9" s="392">
        <v>12769</v>
      </c>
      <c r="B9" s="393">
        <v>42926</v>
      </c>
      <c r="C9" s="394" t="s">
        <v>825</v>
      </c>
      <c r="D9" s="392" t="s">
        <v>532</v>
      </c>
      <c r="E9" s="392"/>
      <c r="F9" s="392" t="s">
        <v>827</v>
      </c>
      <c r="G9" s="393">
        <v>42917</v>
      </c>
      <c r="H9" s="395" t="s">
        <v>828</v>
      </c>
      <c r="I9" s="395" t="s">
        <v>829</v>
      </c>
      <c r="J9" s="395">
        <v>10</v>
      </c>
      <c r="K9" s="392" t="s">
        <v>11</v>
      </c>
      <c r="L9" s="392" t="s">
        <v>1318</v>
      </c>
      <c r="M9" s="420">
        <v>134.42727272727271</v>
      </c>
      <c r="N9" s="420">
        <v>23.763636363636362</v>
      </c>
      <c r="O9" s="392"/>
      <c r="P9" s="392"/>
      <c r="Q9" s="397"/>
      <c r="R9" s="398"/>
      <c r="S9" s="397"/>
      <c r="T9" s="392"/>
      <c r="U9" s="397"/>
      <c r="V9" s="397"/>
      <c r="W9" s="397"/>
      <c r="X9" s="392"/>
      <c r="Y9" s="420"/>
      <c r="Z9" s="420"/>
      <c r="AA9" s="420"/>
      <c r="AB9" s="420"/>
      <c r="AC9" s="420"/>
      <c r="AD9" s="420"/>
      <c r="AE9" s="420"/>
      <c r="AF9" s="392"/>
      <c r="AG9" s="392"/>
      <c r="AH9" s="420"/>
      <c r="AI9" s="392"/>
      <c r="AJ9" s="392"/>
      <c r="AK9" s="420"/>
      <c r="AL9" s="392"/>
      <c r="AM9" s="420"/>
      <c r="AN9" s="420"/>
      <c r="AO9" s="392" t="s">
        <v>833</v>
      </c>
      <c r="AP9" s="395" t="s">
        <v>829</v>
      </c>
      <c r="AQ9" s="395"/>
      <c r="AR9" s="395"/>
      <c r="AS9" s="399"/>
      <c r="AT9" s="395">
        <v>7.5</v>
      </c>
      <c r="AU9" s="395"/>
      <c r="AV9" s="395"/>
      <c r="AW9" s="395"/>
      <c r="AX9" s="395" t="s">
        <v>772</v>
      </c>
      <c r="AY9" s="392"/>
      <c r="AZ9" s="395">
        <v>0</v>
      </c>
      <c r="BA9" s="395">
        <v>0</v>
      </c>
      <c r="BB9" s="395">
        <v>0</v>
      </c>
      <c r="BC9" s="395">
        <v>0</v>
      </c>
      <c r="BD9" s="395">
        <v>0</v>
      </c>
      <c r="BE9" s="395">
        <v>0</v>
      </c>
      <c r="BF9" s="395">
        <v>0</v>
      </c>
      <c r="BG9" s="395">
        <v>0</v>
      </c>
      <c r="BH9" s="395">
        <v>0</v>
      </c>
      <c r="BI9" s="395">
        <v>0</v>
      </c>
      <c r="BJ9" s="395">
        <v>0</v>
      </c>
      <c r="BK9" s="395">
        <v>0</v>
      </c>
      <c r="BL9" s="395"/>
      <c r="BM9" s="395" t="s">
        <v>829</v>
      </c>
      <c r="BN9" s="395"/>
      <c r="BO9" s="395" t="s">
        <v>829</v>
      </c>
      <c r="BP9" s="478"/>
      <c r="BQ9" s="395"/>
      <c r="BR9" s="395"/>
      <c r="BS9" s="395"/>
      <c r="BT9" s="392"/>
      <c r="BU9" s="402"/>
      <c r="BV9" s="395"/>
      <c r="BW9" s="395" t="s">
        <v>834</v>
      </c>
      <c r="BX9" s="395"/>
      <c r="BY9" s="418" t="s">
        <v>1319</v>
      </c>
      <c r="BZ9" s="407" t="s">
        <v>1320</v>
      </c>
      <c r="CA9" s="402" t="s">
        <v>580</v>
      </c>
    </row>
    <row r="10" spans="1:109" customFormat="1" ht="13" customHeight="1" x14ac:dyDescent="0.3">
      <c r="A10" s="477">
        <v>14646</v>
      </c>
      <c r="B10" s="393">
        <v>42926</v>
      </c>
      <c r="C10" s="483" t="s">
        <v>825</v>
      </c>
      <c r="D10" s="484" t="s">
        <v>532</v>
      </c>
      <c r="E10" s="484"/>
      <c r="F10" s="484" t="s">
        <v>827</v>
      </c>
      <c r="G10" s="393">
        <v>42916</v>
      </c>
      <c r="H10" s="485" t="s">
        <v>828</v>
      </c>
      <c r="I10" s="485" t="s">
        <v>853</v>
      </c>
      <c r="J10" s="485"/>
      <c r="K10" s="484" t="s">
        <v>830</v>
      </c>
      <c r="L10" s="392" t="s">
        <v>1321</v>
      </c>
      <c r="M10" s="420">
        <v>107.62727272727273</v>
      </c>
      <c r="N10" s="420">
        <v>29.136363636363633</v>
      </c>
      <c r="O10" s="392"/>
      <c r="P10" s="392"/>
      <c r="Q10" s="397"/>
      <c r="R10" s="398"/>
      <c r="S10" s="397"/>
      <c r="T10" s="392"/>
      <c r="U10" s="397"/>
      <c r="V10" s="397"/>
      <c r="W10" s="397"/>
      <c r="X10" s="392"/>
      <c r="Y10" s="420"/>
      <c r="Z10" s="420"/>
      <c r="AA10" s="420"/>
      <c r="AB10" s="420"/>
      <c r="AC10" s="420"/>
      <c r="AD10" s="420"/>
      <c r="AE10" s="420"/>
      <c r="AF10" s="392"/>
      <c r="AG10" s="392"/>
      <c r="AH10" s="420"/>
      <c r="AI10" s="484"/>
      <c r="AJ10" s="484"/>
      <c r="AK10" s="486"/>
      <c r="AL10" s="484"/>
      <c r="AM10" s="486"/>
      <c r="AN10" s="486"/>
      <c r="AO10" s="484" t="s">
        <v>833</v>
      </c>
      <c r="AP10" s="485" t="s">
        <v>829</v>
      </c>
      <c r="AQ10" s="485"/>
      <c r="AR10" s="485"/>
      <c r="AS10" s="487"/>
      <c r="AT10" s="395">
        <v>10</v>
      </c>
      <c r="AU10" s="485"/>
      <c r="AV10" s="485"/>
      <c r="AW10" s="485"/>
      <c r="AX10" s="485" t="s">
        <v>807</v>
      </c>
      <c r="AY10" s="484"/>
      <c r="AZ10" s="488">
        <v>0</v>
      </c>
      <c r="BA10" s="485">
        <v>0</v>
      </c>
      <c r="BB10" s="485">
        <v>0</v>
      </c>
      <c r="BC10" s="485">
        <v>0</v>
      </c>
      <c r="BD10" s="485">
        <v>0</v>
      </c>
      <c r="BE10" s="485">
        <v>0</v>
      </c>
      <c r="BF10" s="485">
        <v>0</v>
      </c>
      <c r="BG10" s="485">
        <v>0</v>
      </c>
      <c r="BH10" s="485">
        <v>0</v>
      </c>
      <c r="BI10" s="485">
        <v>0</v>
      </c>
      <c r="BJ10" s="485">
        <v>0</v>
      </c>
      <c r="BK10" s="485">
        <v>0</v>
      </c>
      <c r="BL10" s="485"/>
      <c r="BM10" s="485" t="s">
        <v>829</v>
      </c>
      <c r="BN10" s="395"/>
      <c r="BO10" s="485" t="s">
        <v>829</v>
      </c>
      <c r="BP10" s="489"/>
      <c r="BQ10" s="485"/>
      <c r="BR10" s="485"/>
      <c r="BS10" s="395"/>
      <c r="BT10" s="402"/>
      <c r="BU10" s="402"/>
      <c r="BV10" s="395"/>
      <c r="BW10" s="485" t="s">
        <v>834</v>
      </c>
      <c r="BX10" s="485"/>
      <c r="BY10" s="490"/>
      <c r="BZ10" s="409" t="s">
        <v>1322</v>
      </c>
      <c r="CA10" s="402" t="s">
        <v>580</v>
      </c>
    </row>
    <row r="11" spans="1:109" customFormat="1" ht="13" customHeight="1" x14ac:dyDescent="0.3">
      <c r="A11" s="477">
        <v>12319</v>
      </c>
      <c r="B11" s="393">
        <v>42929</v>
      </c>
      <c r="C11" s="394" t="s">
        <v>825</v>
      </c>
      <c r="D11" s="392" t="s">
        <v>532</v>
      </c>
      <c r="E11" s="392"/>
      <c r="F11" s="392" t="s">
        <v>827</v>
      </c>
      <c r="G11" s="393">
        <v>42916</v>
      </c>
      <c r="H11" s="485" t="s">
        <v>828</v>
      </c>
      <c r="I11" s="485" t="s">
        <v>853</v>
      </c>
      <c r="J11" s="485"/>
      <c r="K11" s="484" t="s">
        <v>893</v>
      </c>
      <c r="L11" s="392" t="s">
        <v>1037</v>
      </c>
      <c r="M11" s="420">
        <v>144.1181818181818</v>
      </c>
      <c r="N11" s="420">
        <v>26.25454545454545</v>
      </c>
      <c r="O11" s="392"/>
      <c r="P11" s="392"/>
      <c r="Q11" s="397"/>
      <c r="R11" s="398"/>
      <c r="S11" s="397"/>
      <c r="T11" s="392"/>
      <c r="U11" s="397"/>
      <c r="V11" s="397"/>
      <c r="W11" s="397"/>
      <c r="X11" s="392"/>
      <c r="Y11" s="420"/>
      <c r="Z11" s="420"/>
      <c r="AA11" s="420"/>
      <c r="AB11" s="420"/>
      <c r="AC11" s="420"/>
      <c r="AD11" s="397"/>
      <c r="AE11" s="420"/>
      <c r="AF11" s="392"/>
      <c r="AG11" s="392"/>
      <c r="AH11" s="420"/>
      <c r="AI11" s="392"/>
      <c r="AJ11" s="392"/>
      <c r="AK11" s="420"/>
      <c r="AL11" s="392"/>
      <c r="AM11" s="420"/>
      <c r="AN11" s="420"/>
      <c r="AO11" s="392" t="s">
        <v>833</v>
      </c>
      <c r="AP11" s="395" t="s">
        <v>829</v>
      </c>
      <c r="AQ11" s="395"/>
      <c r="AR11" s="395"/>
      <c r="AS11" s="395">
        <v>10</v>
      </c>
      <c r="AT11" s="395">
        <v>14</v>
      </c>
      <c r="AU11" s="395"/>
      <c r="AV11" s="395">
        <v>12</v>
      </c>
      <c r="AW11" s="395">
        <v>5</v>
      </c>
      <c r="AX11" s="485" t="s">
        <v>835</v>
      </c>
      <c r="AY11" s="484"/>
      <c r="AZ11" s="488">
        <v>0</v>
      </c>
      <c r="BA11" s="485">
        <v>0</v>
      </c>
      <c r="BB11" s="485">
        <v>0</v>
      </c>
      <c r="BC11" s="485">
        <v>0</v>
      </c>
      <c r="BD11" s="485">
        <v>0</v>
      </c>
      <c r="BE11" s="485">
        <v>0</v>
      </c>
      <c r="BF11" s="485">
        <v>0</v>
      </c>
      <c r="BG11" s="485">
        <v>0</v>
      </c>
      <c r="BH11" s="485">
        <v>0</v>
      </c>
      <c r="BI11" s="485">
        <v>0</v>
      </c>
      <c r="BJ11" s="485">
        <v>0</v>
      </c>
      <c r="BK11" s="485">
        <v>0</v>
      </c>
      <c r="BL11" s="485"/>
      <c r="BM11" s="485" t="s">
        <v>829</v>
      </c>
      <c r="BN11" s="395">
        <v>12</v>
      </c>
      <c r="BO11" s="485" t="s">
        <v>829</v>
      </c>
      <c r="BP11" s="489"/>
      <c r="BQ11" s="485"/>
      <c r="BR11" s="485"/>
      <c r="BS11" s="395"/>
      <c r="BT11" s="490"/>
      <c r="BU11" s="490"/>
      <c r="BV11" s="485"/>
      <c r="BW11" s="485" t="s">
        <v>834</v>
      </c>
      <c r="BX11" s="485"/>
      <c r="BY11" s="490"/>
      <c r="BZ11" s="490" t="s">
        <v>1039</v>
      </c>
      <c r="CA11" s="392" t="s">
        <v>580</v>
      </c>
    </row>
    <row r="12" spans="1:109" customFormat="1" ht="13" customHeight="1" x14ac:dyDescent="0.3">
      <c r="A12" s="392">
        <v>13096</v>
      </c>
      <c r="B12" s="393">
        <v>42926</v>
      </c>
      <c r="C12" s="410" t="s">
        <v>963</v>
      </c>
      <c r="D12" s="411" t="s">
        <v>532</v>
      </c>
      <c r="E12" s="411"/>
      <c r="F12" s="411" t="s">
        <v>1040</v>
      </c>
      <c r="G12" s="406">
        <v>42922</v>
      </c>
      <c r="H12" s="412" t="s">
        <v>590</v>
      </c>
      <c r="I12" s="412" t="s">
        <v>772</v>
      </c>
      <c r="J12" s="395">
        <v>13</v>
      </c>
      <c r="K12" s="411" t="s">
        <v>214</v>
      </c>
      <c r="L12" s="392" t="s">
        <v>1041</v>
      </c>
      <c r="M12" s="420">
        <v>93.554545454545448</v>
      </c>
      <c r="N12" s="420">
        <v>22.518181818181816</v>
      </c>
      <c r="O12" s="411" t="s">
        <v>802</v>
      </c>
      <c r="P12" s="411">
        <v>1150</v>
      </c>
      <c r="Q12" s="420">
        <v>23.036363636363635</v>
      </c>
      <c r="R12" s="413"/>
      <c r="S12" s="414"/>
      <c r="T12" s="411"/>
      <c r="U12" s="414"/>
      <c r="V12" s="414"/>
      <c r="W12" s="414"/>
      <c r="X12" s="411"/>
      <c r="Y12" s="426"/>
      <c r="Z12" s="426"/>
      <c r="AA12" s="426"/>
      <c r="AB12" s="426"/>
      <c r="AC12" s="426"/>
      <c r="AD12" s="414"/>
      <c r="AE12" s="426"/>
      <c r="AF12" s="411"/>
      <c r="AG12" s="411"/>
      <c r="AH12" s="426"/>
      <c r="AI12" s="411"/>
      <c r="AJ12" s="411"/>
      <c r="AK12" s="426"/>
      <c r="AL12" s="411"/>
      <c r="AM12" s="426"/>
      <c r="AN12" s="426"/>
      <c r="AO12" s="411" t="s">
        <v>1042</v>
      </c>
      <c r="AP12" s="412" t="s">
        <v>772</v>
      </c>
      <c r="AQ12" s="412"/>
      <c r="AR12" s="412"/>
      <c r="AS12" s="415"/>
      <c r="AT12" s="395">
        <v>7</v>
      </c>
      <c r="AU12" s="395"/>
      <c r="AV12" s="395"/>
      <c r="AW12" s="395"/>
      <c r="AX12" s="412" t="s">
        <v>807</v>
      </c>
      <c r="AY12" s="411"/>
      <c r="AZ12" s="412">
        <v>0</v>
      </c>
      <c r="BA12" s="412">
        <v>0</v>
      </c>
      <c r="BB12" s="412">
        <v>0</v>
      </c>
      <c r="BC12" s="412">
        <v>0</v>
      </c>
      <c r="BD12" s="412">
        <v>0</v>
      </c>
      <c r="BE12" s="412">
        <v>0</v>
      </c>
      <c r="BF12" s="412">
        <v>0</v>
      </c>
      <c r="BG12" s="412">
        <v>0</v>
      </c>
      <c r="BH12" s="412">
        <v>0</v>
      </c>
      <c r="BI12" s="412">
        <v>0</v>
      </c>
      <c r="BJ12" s="412">
        <v>0</v>
      </c>
      <c r="BK12" s="412">
        <v>0</v>
      </c>
      <c r="BL12" s="412"/>
      <c r="BM12" s="412" t="s">
        <v>772</v>
      </c>
      <c r="BN12" s="395">
        <v>12</v>
      </c>
      <c r="BO12" s="412" t="s">
        <v>772</v>
      </c>
      <c r="BP12" s="482"/>
      <c r="BQ12" s="412"/>
      <c r="BR12" s="395">
        <v>12</v>
      </c>
      <c r="BS12" s="412"/>
      <c r="BT12" s="416"/>
      <c r="BU12" s="416"/>
      <c r="BV12" s="412"/>
      <c r="BW12" s="412" t="s">
        <v>1043</v>
      </c>
      <c r="BX12" s="412"/>
      <c r="BY12" s="411"/>
      <c r="BZ12" s="481" t="s">
        <v>1044</v>
      </c>
      <c r="CA12" s="402" t="s">
        <v>580</v>
      </c>
    </row>
    <row r="13" spans="1:109" customFormat="1" ht="13" customHeight="1" x14ac:dyDescent="0.3">
      <c r="A13" s="392">
        <v>15192</v>
      </c>
      <c r="B13" s="393">
        <v>42926</v>
      </c>
      <c r="C13" s="483" t="s">
        <v>825</v>
      </c>
      <c r="D13" s="484" t="s">
        <v>532</v>
      </c>
      <c r="E13" s="484"/>
      <c r="F13" s="484" t="s">
        <v>827</v>
      </c>
      <c r="G13" s="393">
        <v>42900</v>
      </c>
      <c r="H13" s="485" t="s">
        <v>828</v>
      </c>
      <c r="I13" s="485" t="s">
        <v>829</v>
      </c>
      <c r="J13" s="395">
        <v>14</v>
      </c>
      <c r="K13" s="484" t="s">
        <v>836</v>
      </c>
      <c r="L13" s="392" t="s">
        <v>1323</v>
      </c>
      <c r="M13" s="420">
        <v>135</v>
      </c>
      <c r="N13" s="420">
        <v>20.454545454545453</v>
      </c>
      <c r="O13" s="392"/>
      <c r="P13" s="392"/>
      <c r="Q13" s="397"/>
      <c r="R13" s="392"/>
      <c r="S13" s="397"/>
      <c r="T13" s="392"/>
      <c r="U13" s="397"/>
      <c r="V13" s="397"/>
      <c r="W13" s="397"/>
      <c r="X13" s="392"/>
      <c r="Y13" s="420"/>
      <c r="Z13" s="420"/>
      <c r="AA13" s="420"/>
      <c r="AB13" s="420"/>
      <c r="AC13" s="420"/>
      <c r="AD13" s="397"/>
      <c r="AE13" s="420"/>
      <c r="AF13" s="392"/>
      <c r="AG13" s="392"/>
      <c r="AH13" s="420"/>
      <c r="AI13" s="484"/>
      <c r="AJ13" s="484"/>
      <c r="AK13" s="486"/>
      <c r="AL13" s="484"/>
      <c r="AM13" s="486"/>
      <c r="AN13" s="486"/>
      <c r="AO13" s="484" t="s">
        <v>833</v>
      </c>
      <c r="AP13" s="485" t="s">
        <v>829</v>
      </c>
      <c r="AQ13" s="485"/>
      <c r="AR13" s="485"/>
      <c r="AS13" s="487"/>
      <c r="AT13" s="395">
        <v>5</v>
      </c>
      <c r="AU13" s="485"/>
      <c r="AV13" s="485"/>
      <c r="AW13" s="485"/>
      <c r="AX13" s="485" t="s">
        <v>835</v>
      </c>
      <c r="AY13" s="484"/>
      <c r="AZ13" s="488">
        <v>0</v>
      </c>
      <c r="BA13" s="485">
        <v>0</v>
      </c>
      <c r="BB13" s="485">
        <v>0</v>
      </c>
      <c r="BC13" s="485">
        <v>0</v>
      </c>
      <c r="BD13" s="485">
        <v>0</v>
      </c>
      <c r="BE13" s="485">
        <v>0</v>
      </c>
      <c r="BF13" s="485">
        <v>0</v>
      </c>
      <c r="BG13" s="485">
        <v>0</v>
      </c>
      <c r="BH13" s="485">
        <v>0</v>
      </c>
      <c r="BI13" s="485">
        <v>0</v>
      </c>
      <c r="BJ13" s="395">
        <v>0</v>
      </c>
      <c r="BK13" s="485">
        <v>0</v>
      </c>
      <c r="BL13" s="485"/>
      <c r="BM13" s="485" t="s">
        <v>829</v>
      </c>
      <c r="BN13" s="395"/>
      <c r="BO13" s="485" t="s">
        <v>829</v>
      </c>
      <c r="BP13" s="489"/>
      <c r="BQ13" s="485"/>
      <c r="BR13" s="485"/>
      <c r="BS13" s="395"/>
      <c r="BT13" s="402"/>
      <c r="BU13" s="402"/>
      <c r="BV13" s="395"/>
      <c r="BW13" s="485" t="s">
        <v>834</v>
      </c>
      <c r="BX13" s="485">
        <v>1</v>
      </c>
      <c r="BY13" s="484"/>
      <c r="BZ13" s="481" t="s">
        <v>1324</v>
      </c>
      <c r="CA13" s="402" t="s">
        <v>593</v>
      </c>
    </row>
    <row r="14" spans="1:109" customFormat="1" ht="13" customHeight="1" x14ac:dyDescent="0.3">
      <c r="A14" s="477">
        <v>14759</v>
      </c>
      <c r="B14" s="393">
        <v>42928</v>
      </c>
      <c r="C14" s="394" t="s">
        <v>825</v>
      </c>
      <c r="D14" s="392" t="s">
        <v>532</v>
      </c>
      <c r="E14" s="392"/>
      <c r="F14" s="392" t="s">
        <v>827</v>
      </c>
      <c r="G14" s="393">
        <v>42916</v>
      </c>
      <c r="H14" s="395" t="s">
        <v>828</v>
      </c>
      <c r="I14" s="395" t="s">
        <v>853</v>
      </c>
      <c r="J14" s="395"/>
      <c r="K14" s="392" t="s">
        <v>837</v>
      </c>
      <c r="L14" s="418" t="s">
        <v>1325</v>
      </c>
      <c r="M14" s="420">
        <v>150.6</v>
      </c>
      <c r="N14" s="420">
        <v>25.518181818181816</v>
      </c>
      <c r="O14" s="392"/>
      <c r="P14" s="392"/>
      <c r="Q14" s="397"/>
      <c r="R14" s="398"/>
      <c r="S14" s="397"/>
      <c r="T14" s="392"/>
      <c r="U14" s="397"/>
      <c r="V14" s="397"/>
      <c r="W14" s="491"/>
      <c r="X14" s="392"/>
      <c r="Y14" s="420"/>
      <c r="Z14" s="420"/>
      <c r="AA14" s="420"/>
      <c r="AB14" s="420"/>
      <c r="AC14" s="420"/>
      <c r="AD14" s="420"/>
      <c r="AE14" s="486"/>
      <c r="AF14" s="392"/>
      <c r="AG14" s="392"/>
      <c r="AH14" s="420"/>
      <c r="AI14" s="392"/>
      <c r="AJ14" s="392"/>
      <c r="AK14" s="420"/>
      <c r="AL14" s="392"/>
      <c r="AM14" s="420"/>
      <c r="AN14" s="420"/>
      <c r="AO14" s="392" t="s">
        <v>833</v>
      </c>
      <c r="AP14" s="395" t="s">
        <v>829</v>
      </c>
      <c r="AQ14" s="395"/>
      <c r="AR14" s="395"/>
      <c r="AS14" s="399"/>
      <c r="AT14" s="395">
        <v>18</v>
      </c>
      <c r="AU14" s="395">
        <v>455</v>
      </c>
      <c r="AV14" s="395"/>
      <c r="AW14" s="395">
        <v>6</v>
      </c>
      <c r="AX14" s="395" t="s">
        <v>835</v>
      </c>
      <c r="AY14" s="392"/>
      <c r="AZ14" s="395">
        <v>0</v>
      </c>
      <c r="BA14" s="395">
        <v>0</v>
      </c>
      <c r="BB14" s="395">
        <v>0</v>
      </c>
      <c r="BC14" s="395">
        <v>0</v>
      </c>
      <c r="BD14" s="395">
        <v>0</v>
      </c>
      <c r="BE14" s="395">
        <v>0</v>
      </c>
      <c r="BF14" s="395">
        <v>0</v>
      </c>
      <c r="BG14" s="395">
        <v>0</v>
      </c>
      <c r="BH14" s="395">
        <v>0</v>
      </c>
      <c r="BI14" s="395">
        <v>0</v>
      </c>
      <c r="BJ14" s="395">
        <v>0</v>
      </c>
      <c r="BK14" s="395">
        <v>0</v>
      </c>
      <c r="BL14" s="395"/>
      <c r="BM14" s="395" t="s">
        <v>829</v>
      </c>
      <c r="BN14" s="395"/>
      <c r="BO14" s="395" t="s">
        <v>829</v>
      </c>
      <c r="BP14" s="478"/>
      <c r="BQ14" s="395"/>
      <c r="BR14" s="395"/>
      <c r="BS14" s="395"/>
      <c r="BT14" s="228"/>
      <c r="BU14" s="402"/>
      <c r="BV14" s="395"/>
      <c r="BW14" s="395" t="s">
        <v>834</v>
      </c>
      <c r="BX14" s="395"/>
      <c r="BY14" s="228"/>
      <c r="BZ14" s="490" t="s">
        <v>1326</v>
      </c>
      <c r="CA14" s="392" t="s">
        <v>580</v>
      </c>
    </row>
    <row r="15" spans="1:109" customFormat="1" ht="13" customHeight="1" x14ac:dyDescent="0.3">
      <c r="A15" s="392">
        <v>13663</v>
      </c>
      <c r="B15" s="393">
        <v>42930</v>
      </c>
      <c r="C15" s="394" t="s">
        <v>825</v>
      </c>
      <c r="D15" s="392" t="s">
        <v>532</v>
      </c>
      <c r="E15" s="392"/>
      <c r="F15" s="392" t="s">
        <v>827</v>
      </c>
      <c r="G15" s="393">
        <v>42916</v>
      </c>
      <c r="H15" s="395" t="s">
        <v>828</v>
      </c>
      <c r="I15" s="395" t="s">
        <v>829</v>
      </c>
      <c r="J15" s="395">
        <v>16</v>
      </c>
      <c r="K15" s="392" t="s">
        <v>839</v>
      </c>
      <c r="L15" s="392" t="s">
        <v>1327</v>
      </c>
      <c r="M15" s="420">
        <v>137.08181818181816</v>
      </c>
      <c r="N15" s="420">
        <v>26.790909090909089</v>
      </c>
      <c r="O15" s="392"/>
      <c r="P15" s="392"/>
      <c r="Q15" s="397"/>
      <c r="R15" s="398"/>
      <c r="S15" s="397"/>
      <c r="T15" s="392"/>
      <c r="U15" s="397"/>
      <c r="V15" s="397"/>
      <c r="W15" s="397"/>
      <c r="X15" s="392"/>
      <c r="Y15" s="420"/>
      <c r="Z15" s="420"/>
      <c r="AA15" s="420"/>
      <c r="AB15" s="420"/>
      <c r="AC15" s="420"/>
      <c r="AD15" s="420"/>
      <c r="AE15" s="420"/>
      <c r="AF15" s="392"/>
      <c r="AG15" s="392"/>
      <c r="AH15" s="420"/>
      <c r="AI15" s="392"/>
      <c r="AJ15" s="392"/>
      <c r="AK15" s="420"/>
      <c r="AL15" s="392"/>
      <c r="AM15" s="420"/>
      <c r="AN15" s="420"/>
      <c r="AO15" s="392" t="s">
        <v>833</v>
      </c>
      <c r="AP15" s="395" t="s">
        <v>829</v>
      </c>
      <c r="AQ15" s="395"/>
      <c r="AR15" s="395"/>
      <c r="AS15" s="399"/>
      <c r="AT15" s="395">
        <v>5.5</v>
      </c>
      <c r="AU15" s="395"/>
      <c r="AV15" s="395"/>
      <c r="AW15" s="395"/>
      <c r="AX15" s="395" t="s">
        <v>829</v>
      </c>
      <c r="AY15" s="392"/>
      <c r="AZ15" s="395">
        <v>19</v>
      </c>
      <c r="BA15" s="395">
        <v>0</v>
      </c>
      <c r="BB15" s="395">
        <v>0</v>
      </c>
      <c r="BC15" s="395">
        <v>0</v>
      </c>
      <c r="BD15" s="395">
        <v>0</v>
      </c>
      <c r="BE15" s="395">
        <v>0</v>
      </c>
      <c r="BF15" s="395">
        <v>0</v>
      </c>
      <c r="BG15" s="395">
        <v>0</v>
      </c>
      <c r="BH15" s="395">
        <v>0</v>
      </c>
      <c r="BI15" s="395">
        <v>0</v>
      </c>
      <c r="BJ15" s="395">
        <v>0</v>
      </c>
      <c r="BK15" s="395">
        <v>0</v>
      </c>
      <c r="BL15" s="395"/>
      <c r="BM15" s="395" t="s">
        <v>829</v>
      </c>
      <c r="BN15" s="395"/>
      <c r="BO15" s="395" t="s">
        <v>829</v>
      </c>
      <c r="BP15" s="478"/>
      <c r="BQ15" s="395"/>
      <c r="BR15" s="395"/>
      <c r="BS15" s="395"/>
      <c r="BT15" s="392"/>
      <c r="BU15" s="392"/>
      <c r="BV15" s="395"/>
      <c r="BW15" s="395" t="s">
        <v>834</v>
      </c>
      <c r="BX15" s="395"/>
      <c r="BY15" s="392"/>
      <c r="BZ15" s="409" t="s">
        <v>1328</v>
      </c>
      <c r="CA15" s="392" t="s">
        <v>580</v>
      </c>
    </row>
    <row r="16" spans="1:109" customFormat="1" ht="13" customHeight="1" x14ac:dyDescent="0.3">
      <c r="A16" s="477">
        <v>14278</v>
      </c>
      <c r="B16" s="393">
        <v>42925</v>
      </c>
      <c r="C16" s="394" t="s">
        <v>825</v>
      </c>
      <c r="D16" s="392" t="s">
        <v>532</v>
      </c>
      <c r="E16" s="392"/>
      <c r="F16" s="392" t="s">
        <v>827</v>
      </c>
      <c r="G16" s="393">
        <v>42916</v>
      </c>
      <c r="H16" s="395" t="s">
        <v>590</v>
      </c>
      <c r="I16" s="395" t="s">
        <v>772</v>
      </c>
      <c r="J16" s="395"/>
      <c r="K16" s="392" t="s">
        <v>801</v>
      </c>
      <c r="L16" s="392" t="s">
        <v>1310</v>
      </c>
      <c r="M16" s="420">
        <v>165.99999999999997</v>
      </c>
      <c r="N16" s="420">
        <v>24.354545454545452</v>
      </c>
      <c r="O16" s="392" t="s">
        <v>802</v>
      </c>
      <c r="P16" s="392">
        <v>1350</v>
      </c>
      <c r="Q16" s="420">
        <v>28.263636363636362</v>
      </c>
      <c r="R16" s="398"/>
      <c r="S16" s="397"/>
      <c r="T16" s="392"/>
      <c r="U16" s="397"/>
      <c r="V16" s="397"/>
      <c r="W16" s="397"/>
      <c r="X16" s="392"/>
      <c r="Y16" s="420"/>
      <c r="Z16" s="420"/>
      <c r="AA16" s="420"/>
      <c r="AB16" s="420"/>
      <c r="AC16" s="420"/>
      <c r="AD16" s="397"/>
      <c r="AE16" s="420"/>
      <c r="AF16" s="392"/>
      <c r="AG16" s="392"/>
      <c r="AH16" s="420"/>
      <c r="AI16" s="392"/>
      <c r="AJ16" s="392"/>
      <c r="AK16" s="420"/>
      <c r="AL16" s="392"/>
      <c r="AM16" s="420"/>
      <c r="AN16" s="420"/>
      <c r="AO16" s="392" t="s">
        <v>833</v>
      </c>
      <c r="AP16" s="395" t="s">
        <v>829</v>
      </c>
      <c r="AQ16" s="395"/>
      <c r="AR16" s="395"/>
      <c r="AS16" s="399"/>
      <c r="AT16" s="395">
        <v>11</v>
      </c>
      <c r="AU16" s="395"/>
      <c r="AV16" s="395"/>
      <c r="AW16" s="395"/>
      <c r="AX16" s="395" t="s">
        <v>829</v>
      </c>
      <c r="AY16" s="392"/>
      <c r="AZ16" s="395">
        <v>0</v>
      </c>
      <c r="BA16" s="395">
        <v>0</v>
      </c>
      <c r="BB16" s="395">
        <v>0</v>
      </c>
      <c r="BC16" s="395">
        <v>0</v>
      </c>
      <c r="BD16" s="395">
        <v>0</v>
      </c>
      <c r="BE16" s="395">
        <v>0</v>
      </c>
      <c r="BF16" s="395">
        <v>0</v>
      </c>
      <c r="BG16" s="395">
        <v>0</v>
      </c>
      <c r="BH16" s="395">
        <v>0</v>
      </c>
      <c r="BI16" s="395">
        <v>0</v>
      </c>
      <c r="BJ16" s="395">
        <v>0</v>
      </c>
      <c r="BK16" s="395">
        <v>0</v>
      </c>
      <c r="BL16" s="395"/>
      <c r="BM16" s="395" t="s">
        <v>829</v>
      </c>
      <c r="BN16" s="395"/>
      <c r="BO16" s="395" t="s">
        <v>829</v>
      </c>
      <c r="BP16" s="478"/>
      <c r="BQ16" s="395"/>
      <c r="BR16" s="395"/>
      <c r="BS16" s="395"/>
      <c r="BT16" s="392"/>
      <c r="BU16" s="392"/>
      <c r="BV16" s="395"/>
      <c r="BW16" s="395" t="s">
        <v>834</v>
      </c>
      <c r="BX16" s="395">
        <v>1</v>
      </c>
      <c r="BY16" s="392"/>
      <c r="BZ16" s="479" t="s">
        <v>1311</v>
      </c>
      <c r="CA16" s="392" t="s">
        <v>580</v>
      </c>
    </row>
    <row r="17" spans="1:109" customFormat="1" ht="13" customHeight="1" x14ac:dyDescent="0.3">
      <c r="A17" s="392">
        <v>13364</v>
      </c>
      <c r="B17" s="393">
        <v>42925</v>
      </c>
      <c r="C17" s="394" t="s">
        <v>825</v>
      </c>
      <c r="D17" s="392" t="s">
        <v>532</v>
      </c>
      <c r="E17" s="392"/>
      <c r="F17" s="392" t="s">
        <v>827</v>
      </c>
      <c r="G17" s="406">
        <v>42916</v>
      </c>
      <c r="H17" s="395" t="s">
        <v>590</v>
      </c>
      <c r="I17" s="395" t="s">
        <v>829</v>
      </c>
      <c r="J17" s="395">
        <v>25</v>
      </c>
      <c r="K17" s="392" t="s">
        <v>953</v>
      </c>
      <c r="L17" s="392" t="s">
        <v>1329</v>
      </c>
      <c r="M17" s="420">
        <v>130.35454545454544</v>
      </c>
      <c r="N17" s="420">
        <v>23.790909090909089</v>
      </c>
      <c r="O17" s="392"/>
      <c r="P17" s="392"/>
      <c r="Q17" s="397"/>
      <c r="R17" s="398"/>
      <c r="S17" s="397"/>
      <c r="T17" s="392"/>
      <c r="U17" s="397"/>
      <c r="V17" s="397"/>
      <c r="W17" s="397"/>
      <c r="X17" s="392"/>
      <c r="Y17" s="420"/>
      <c r="Z17" s="420"/>
      <c r="AA17" s="420"/>
      <c r="AB17" s="420"/>
      <c r="AC17" s="420"/>
      <c r="AD17" s="420"/>
      <c r="AE17" s="420"/>
      <c r="AF17" s="392"/>
      <c r="AG17" s="392"/>
      <c r="AH17" s="420"/>
      <c r="AI17" s="392"/>
      <c r="AJ17" s="392"/>
      <c r="AK17" s="420"/>
      <c r="AL17" s="392"/>
      <c r="AM17" s="420"/>
      <c r="AN17" s="420"/>
      <c r="AO17" s="392" t="s">
        <v>833</v>
      </c>
      <c r="AP17" s="395" t="s">
        <v>829</v>
      </c>
      <c r="AQ17" s="395"/>
      <c r="AR17" s="395"/>
      <c r="AS17" s="399"/>
      <c r="AT17" s="395"/>
      <c r="AU17" s="395"/>
      <c r="AV17" s="395"/>
      <c r="AW17" s="395"/>
      <c r="AX17" s="395" t="s">
        <v>835</v>
      </c>
      <c r="AY17" s="392"/>
      <c r="AZ17" s="395">
        <v>0</v>
      </c>
      <c r="BA17" s="395">
        <v>0</v>
      </c>
      <c r="BB17" s="395">
        <v>0</v>
      </c>
      <c r="BC17" s="395">
        <v>0</v>
      </c>
      <c r="BD17" s="395">
        <v>0</v>
      </c>
      <c r="BE17" s="395">
        <v>0</v>
      </c>
      <c r="BF17" s="395">
        <v>0</v>
      </c>
      <c r="BG17" s="395">
        <v>0</v>
      </c>
      <c r="BH17" s="395">
        <v>0</v>
      </c>
      <c r="BI17" s="395">
        <v>0</v>
      </c>
      <c r="BJ17" s="395">
        <v>0</v>
      </c>
      <c r="BK17" s="395">
        <v>0</v>
      </c>
      <c r="BL17" s="395"/>
      <c r="BM17" s="395" t="s">
        <v>829</v>
      </c>
      <c r="BN17" s="395"/>
      <c r="BO17" s="395" t="s">
        <v>829</v>
      </c>
      <c r="BP17" s="480">
        <v>163.63636363636363</v>
      </c>
      <c r="BQ17" s="395"/>
      <c r="BR17" s="395"/>
      <c r="BS17" s="395"/>
      <c r="BT17" s="402"/>
      <c r="BU17" s="402"/>
      <c r="BV17" s="395"/>
      <c r="BW17" s="395" t="s">
        <v>834</v>
      </c>
      <c r="BX17" s="395">
        <v>1</v>
      </c>
      <c r="BY17" s="402" t="s">
        <v>1330</v>
      </c>
      <c r="BZ17" s="402" t="s">
        <v>1331</v>
      </c>
      <c r="CA17" s="392" t="s">
        <v>580</v>
      </c>
    </row>
    <row r="18" spans="1:109" customFormat="1" ht="12.75" customHeight="1" x14ac:dyDescent="0.3">
      <c r="A18" s="392">
        <v>12790</v>
      </c>
      <c r="B18" s="393">
        <v>42925</v>
      </c>
      <c r="C18" s="394" t="s">
        <v>825</v>
      </c>
      <c r="D18" s="392" t="s">
        <v>532</v>
      </c>
      <c r="E18" s="392"/>
      <c r="F18" s="392" t="s">
        <v>827</v>
      </c>
      <c r="G18" s="406">
        <v>42916</v>
      </c>
      <c r="H18" s="395" t="s">
        <v>828</v>
      </c>
      <c r="I18" s="395" t="s">
        <v>829</v>
      </c>
      <c r="J18" s="395">
        <v>26</v>
      </c>
      <c r="K18" s="392" t="s">
        <v>1062</v>
      </c>
      <c r="L18" s="392" t="s">
        <v>1332</v>
      </c>
      <c r="M18" s="420">
        <v>135.45454545454544</v>
      </c>
      <c r="N18" s="420">
        <v>20.9</v>
      </c>
      <c r="O18" s="392"/>
      <c r="P18" s="392"/>
      <c r="Q18" s="397"/>
      <c r="R18" s="398"/>
      <c r="S18" s="397"/>
      <c r="T18" s="392"/>
      <c r="U18" s="397"/>
      <c r="V18" s="397"/>
      <c r="W18" s="397"/>
      <c r="X18" s="392"/>
      <c r="Y18" s="420"/>
      <c r="Z18" s="420"/>
      <c r="AA18" s="420"/>
      <c r="AB18" s="420"/>
      <c r="AC18" s="420"/>
      <c r="AD18" s="420"/>
      <c r="AE18" s="420"/>
      <c r="AF18" s="392"/>
      <c r="AG18" s="392"/>
      <c r="AH18" s="420"/>
      <c r="AI18" s="392"/>
      <c r="AJ18" s="392"/>
      <c r="AK18" s="420"/>
      <c r="AL18" s="392"/>
      <c r="AM18" s="420"/>
      <c r="AN18" s="420"/>
      <c r="AO18" s="392" t="s">
        <v>833</v>
      </c>
      <c r="AP18" s="395" t="s">
        <v>829</v>
      </c>
      <c r="AQ18" s="395"/>
      <c r="AR18" s="395"/>
      <c r="AS18" s="399"/>
      <c r="AT18" s="395">
        <v>7</v>
      </c>
      <c r="AU18" s="395"/>
      <c r="AV18" s="395"/>
      <c r="AW18" s="395"/>
      <c r="AX18" s="395" t="s">
        <v>772</v>
      </c>
      <c r="AY18" s="392"/>
      <c r="AZ18" s="395">
        <v>0</v>
      </c>
      <c r="BA18" s="395">
        <v>0</v>
      </c>
      <c r="BB18" s="395">
        <v>0</v>
      </c>
      <c r="BC18" s="395">
        <v>0</v>
      </c>
      <c r="BD18" s="395">
        <v>0</v>
      </c>
      <c r="BE18" s="395">
        <v>0</v>
      </c>
      <c r="BF18" s="395">
        <v>0</v>
      </c>
      <c r="BG18" s="395">
        <v>0</v>
      </c>
      <c r="BH18" s="395">
        <v>0</v>
      </c>
      <c r="BI18" s="395">
        <v>0</v>
      </c>
      <c r="BJ18" s="395">
        <v>0</v>
      </c>
      <c r="BK18" s="395">
        <v>0</v>
      </c>
      <c r="BL18" s="395">
        <v>12</v>
      </c>
      <c r="BM18" s="395" t="s">
        <v>829</v>
      </c>
      <c r="BN18" s="395"/>
      <c r="BO18" s="395" t="s">
        <v>829</v>
      </c>
      <c r="BP18" s="478"/>
      <c r="BQ18" s="395"/>
      <c r="BR18" s="395"/>
      <c r="BS18" s="395"/>
      <c r="BT18" s="392"/>
      <c r="BU18" s="402"/>
      <c r="BV18" s="395"/>
      <c r="BW18" s="395" t="s">
        <v>834</v>
      </c>
      <c r="BX18" s="395">
        <v>1</v>
      </c>
      <c r="BY18" s="392" t="s">
        <v>1064</v>
      </c>
      <c r="BZ18" s="479" t="s">
        <v>1333</v>
      </c>
      <c r="CA18" s="392" t="s">
        <v>580</v>
      </c>
    </row>
    <row r="19" spans="1:109" customFormat="1" ht="13" customHeight="1" x14ac:dyDescent="0.3">
      <c r="A19" s="477">
        <v>727</v>
      </c>
      <c r="B19" s="393">
        <v>42929</v>
      </c>
      <c r="C19" s="492" t="s">
        <v>825</v>
      </c>
      <c r="D19" s="493" t="s">
        <v>532</v>
      </c>
      <c r="E19" s="493"/>
      <c r="F19" s="493" t="s">
        <v>827</v>
      </c>
      <c r="G19" s="393">
        <v>42916</v>
      </c>
      <c r="H19" s="488" t="s">
        <v>828</v>
      </c>
      <c r="I19" s="488" t="s">
        <v>853</v>
      </c>
      <c r="J19" s="488"/>
      <c r="K19" s="493" t="s">
        <v>1066</v>
      </c>
      <c r="L19" s="392" t="s">
        <v>1334</v>
      </c>
      <c r="M19" s="420">
        <v>121.69999999999999</v>
      </c>
      <c r="N19" s="420">
        <v>27.963636363636361</v>
      </c>
      <c r="O19" s="392"/>
      <c r="P19" s="392"/>
      <c r="Q19" s="397"/>
      <c r="R19" s="392"/>
      <c r="S19" s="397"/>
      <c r="T19" s="392"/>
      <c r="U19" s="397"/>
      <c r="V19" s="397"/>
      <c r="W19" s="397"/>
      <c r="X19" s="392"/>
      <c r="Y19" s="420"/>
      <c r="Z19" s="420"/>
      <c r="AA19" s="420"/>
      <c r="AB19" s="420"/>
      <c r="AC19" s="420"/>
      <c r="AD19" s="420"/>
      <c r="AE19" s="420"/>
      <c r="AF19" s="392"/>
      <c r="AG19" s="392"/>
      <c r="AH19" s="420"/>
      <c r="AI19" s="493"/>
      <c r="AJ19" s="493"/>
      <c r="AK19" s="494"/>
      <c r="AL19" s="493"/>
      <c r="AM19" s="494"/>
      <c r="AN19" s="494"/>
      <c r="AO19" s="493" t="s">
        <v>833</v>
      </c>
      <c r="AP19" s="488" t="s">
        <v>829</v>
      </c>
      <c r="AQ19" s="488"/>
      <c r="AR19" s="488"/>
      <c r="AS19" s="495"/>
      <c r="AT19" s="395">
        <v>16</v>
      </c>
      <c r="AU19" s="488">
        <v>300</v>
      </c>
      <c r="AV19" s="488"/>
      <c r="AW19" s="488">
        <v>10</v>
      </c>
      <c r="AX19" s="488" t="s">
        <v>807</v>
      </c>
      <c r="AY19" s="493"/>
      <c r="AZ19" s="488">
        <v>0</v>
      </c>
      <c r="BA19" s="488">
        <v>21</v>
      </c>
      <c r="BB19" s="488">
        <v>0</v>
      </c>
      <c r="BC19" s="488">
        <v>0</v>
      </c>
      <c r="BD19" s="488">
        <v>0</v>
      </c>
      <c r="BE19" s="488">
        <v>0</v>
      </c>
      <c r="BF19" s="488">
        <v>0</v>
      </c>
      <c r="BG19" s="488">
        <v>0</v>
      </c>
      <c r="BH19" s="488">
        <v>0</v>
      </c>
      <c r="BI19" s="488">
        <v>0</v>
      </c>
      <c r="BJ19" s="488">
        <v>0</v>
      </c>
      <c r="BK19" s="488">
        <v>0</v>
      </c>
      <c r="BL19" s="488"/>
      <c r="BM19" s="488" t="s">
        <v>829</v>
      </c>
      <c r="BN19" s="395"/>
      <c r="BO19" s="488" t="s">
        <v>829</v>
      </c>
      <c r="BP19" s="496"/>
      <c r="BQ19" s="488"/>
      <c r="BR19" s="488"/>
      <c r="BS19" s="488"/>
      <c r="BT19" s="402"/>
      <c r="BU19" s="402"/>
      <c r="BV19" s="395"/>
      <c r="BW19" s="488" t="s">
        <v>834</v>
      </c>
      <c r="BX19" s="488"/>
      <c r="BY19" s="493" t="s">
        <v>1335</v>
      </c>
      <c r="BZ19" s="402" t="s">
        <v>1336</v>
      </c>
      <c r="CA19" s="402" t="s">
        <v>580</v>
      </c>
    </row>
    <row r="20" spans="1:109" customFormat="1" ht="13" customHeight="1" x14ac:dyDescent="0.3">
      <c r="A20" s="477">
        <v>11664</v>
      </c>
      <c r="B20" s="393">
        <v>42926</v>
      </c>
      <c r="C20" s="394" t="s">
        <v>825</v>
      </c>
      <c r="D20" s="392" t="s">
        <v>532</v>
      </c>
      <c r="E20" s="392"/>
      <c r="F20" s="392" t="s">
        <v>827</v>
      </c>
      <c r="G20" s="393">
        <v>42613</v>
      </c>
      <c r="H20" s="395" t="s">
        <v>590</v>
      </c>
      <c r="I20" s="395" t="s">
        <v>853</v>
      </c>
      <c r="J20" s="395"/>
      <c r="K20" s="392" t="s">
        <v>913</v>
      </c>
      <c r="L20" s="392" t="s">
        <v>1069</v>
      </c>
      <c r="M20" s="420">
        <v>145</v>
      </c>
      <c r="N20" s="420">
        <v>24.499999999999996</v>
      </c>
      <c r="O20" s="392"/>
      <c r="P20" s="392"/>
      <c r="Q20" s="397"/>
      <c r="R20" s="398"/>
      <c r="S20" s="397"/>
      <c r="T20" s="392"/>
      <c r="U20" s="397"/>
      <c r="V20" s="397"/>
      <c r="W20" s="397"/>
      <c r="X20" s="392"/>
      <c r="Y20" s="420"/>
      <c r="Z20" s="420"/>
      <c r="AA20" s="420"/>
      <c r="AB20" s="420"/>
      <c r="AC20" s="420"/>
      <c r="AD20" s="420"/>
      <c r="AE20" s="420"/>
      <c r="AF20" s="392"/>
      <c r="AG20" s="392"/>
      <c r="AH20" s="420"/>
      <c r="AI20" s="392"/>
      <c r="AJ20" s="392"/>
      <c r="AK20" s="420"/>
      <c r="AL20" s="392"/>
      <c r="AM20" s="420"/>
      <c r="AN20" s="420"/>
      <c r="AO20" s="392" t="s">
        <v>833</v>
      </c>
      <c r="AP20" s="395" t="s">
        <v>829</v>
      </c>
      <c r="AQ20" s="395"/>
      <c r="AR20" s="395"/>
      <c r="AS20" s="399"/>
      <c r="AT20" s="395">
        <v>12</v>
      </c>
      <c r="AU20" s="395">
        <v>455</v>
      </c>
      <c r="AV20" s="395"/>
      <c r="AW20" s="395">
        <v>6</v>
      </c>
      <c r="AX20" s="395" t="s">
        <v>835</v>
      </c>
      <c r="AY20" s="392"/>
      <c r="AZ20" s="395">
        <v>0</v>
      </c>
      <c r="BA20" s="395">
        <v>0</v>
      </c>
      <c r="BB20" s="395">
        <v>0</v>
      </c>
      <c r="BC20" s="395">
        <v>0</v>
      </c>
      <c r="BD20" s="395">
        <v>0</v>
      </c>
      <c r="BE20" s="395">
        <v>0</v>
      </c>
      <c r="BF20" s="395">
        <v>0</v>
      </c>
      <c r="BG20" s="395">
        <v>0</v>
      </c>
      <c r="BH20" s="395">
        <v>0</v>
      </c>
      <c r="BI20" s="395">
        <v>0</v>
      </c>
      <c r="BJ20" s="395">
        <v>0</v>
      </c>
      <c r="BK20" s="395">
        <v>0</v>
      </c>
      <c r="BL20" s="395"/>
      <c r="BM20" s="395" t="s">
        <v>829</v>
      </c>
      <c r="BN20" s="395"/>
      <c r="BO20" s="395" t="s">
        <v>829</v>
      </c>
      <c r="BP20" s="478"/>
      <c r="BQ20" s="395"/>
      <c r="BR20" s="395"/>
      <c r="BS20" s="395"/>
      <c r="BT20" s="402"/>
      <c r="BU20" s="402"/>
      <c r="BV20" s="395"/>
      <c r="BW20" s="395" t="s">
        <v>834</v>
      </c>
      <c r="BX20" s="395"/>
      <c r="BY20" s="392"/>
      <c r="BZ20" s="409" t="s">
        <v>1071</v>
      </c>
      <c r="CA20" s="402" t="s">
        <v>600</v>
      </c>
      <c r="CB20" s="214"/>
    </row>
    <row r="21" spans="1:109" customFormat="1" ht="12.75" customHeight="1" x14ac:dyDescent="0.3">
      <c r="A21" s="392">
        <v>11229</v>
      </c>
      <c r="B21" s="393">
        <v>42929</v>
      </c>
      <c r="C21" s="394" t="s">
        <v>825</v>
      </c>
      <c r="D21" s="392" t="s">
        <v>532</v>
      </c>
      <c r="E21" s="392"/>
      <c r="F21" s="392" t="s">
        <v>827</v>
      </c>
      <c r="G21" s="393">
        <v>42587</v>
      </c>
      <c r="H21" s="395" t="s">
        <v>828</v>
      </c>
      <c r="I21" s="395" t="s">
        <v>829</v>
      </c>
      <c r="J21" s="395">
        <v>24</v>
      </c>
      <c r="K21" s="392" t="s">
        <v>1072</v>
      </c>
      <c r="L21" s="392" t="s">
        <v>166</v>
      </c>
      <c r="M21" s="420">
        <v>129.29999999999998</v>
      </c>
      <c r="N21" s="420">
        <v>21.099999999999998</v>
      </c>
      <c r="O21" s="392"/>
      <c r="P21" s="392"/>
      <c r="Q21" s="397"/>
      <c r="R21" s="392"/>
      <c r="S21" s="397"/>
      <c r="T21" s="392"/>
      <c r="U21" s="397"/>
      <c r="V21" s="397"/>
      <c r="W21" s="397"/>
      <c r="X21" s="392"/>
      <c r="Y21" s="420"/>
      <c r="Z21" s="420"/>
      <c r="AA21" s="420"/>
      <c r="AB21" s="420"/>
      <c r="AC21" s="420"/>
      <c r="AD21" s="420"/>
      <c r="AE21" s="420"/>
      <c r="AF21" s="392"/>
      <c r="AG21" s="392"/>
      <c r="AH21" s="420"/>
      <c r="AI21" s="392"/>
      <c r="AJ21" s="392"/>
      <c r="AK21" s="420"/>
      <c r="AL21" s="392"/>
      <c r="AM21" s="420"/>
      <c r="AN21" s="420"/>
      <c r="AO21" s="392" t="s">
        <v>833</v>
      </c>
      <c r="AP21" s="395" t="s">
        <v>829</v>
      </c>
      <c r="AQ21" s="395"/>
      <c r="AR21" s="395"/>
      <c r="AS21" s="399"/>
      <c r="AT21" s="395">
        <v>4</v>
      </c>
      <c r="AU21" s="395"/>
      <c r="AV21" s="395"/>
      <c r="AW21" s="395"/>
      <c r="AX21" s="395" t="s">
        <v>829</v>
      </c>
      <c r="AY21" s="392"/>
      <c r="AZ21" s="395">
        <v>0</v>
      </c>
      <c r="BA21" s="395">
        <v>0</v>
      </c>
      <c r="BB21" s="395">
        <v>0</v>
      </c>
      <c r="BC21" s="395">
        <v>0</v>
      </c>
      <c r="BD21" s="395">
        <v>0</v>
      </c>
      <c r="BE21" s="395">
        <v>0</v>
      </c>
      <c r="BF21" s="395">
        <v>0</v>
      </c>
      <c r="BG21" s="395">
        <v>0</v>
      </c>
      <c r="BH21" s="395">
        <v>0</v>
      </c>
      <c r="BI21" s="395">
        <v>0</v>
      </c>
      <c r="BJ21" s="395">
        <v>0</v>
      </c>
      <c r="BK21" s="395">
        <v>0</v>
      </c>
      <c r="BL21" s="395"/>
      <c r="BM21" s="395" t="s">
        <v>829</v>
      </c>
      <c r="BN21" s="395">
        <v>12</v>
      </c>
      <c r="BO21" s="395" t="s">
        <v>829</v>
      </c>
      <c r="BP21" s="478"/>
      <c r="BQ21" s="395"/>
      <c r="BR21" s="395"/>
      <c r="BS21" s="395"/>
      <c r="BT21" s="402"/>
      <c r="BU21" s="402"/>
      <c r="BV21" s="395"/>
      <c r="BW21" s="395" t="s">
        <v>834</v>
      </c>
      <c r="BX21" s="395">
        <v>1</v>
      </c>
      <c r="BY21" s="392"/>
      <c r="BZ21" s="409" t="s">
        <v>1337</v>
      </c>
      <c r="CA21" s="392" t="s">
        <v>600</v>
      </c>
    </row>
    <row r="22" spans="1:109" customFormat="1" ht="13" customHeight="1" x14ac:dyDescent="0.3">
      <c r="A22" s="392">
        <v>15241</v>
      </c>
      <c r="B22" s="393">
        <v>42929</v>
      </c>
      <c r="C22" s="394" t="s">
        <v>825</v>
      </c>
      <c r="D22" s="392" t="s">
        <v>532</v>
      </c>
      <c r="E22" s="392"/>
      <c r="F22" s="392" t="s">
        <v>827</v>
      </c>
      <c r="G22" s="393">
        <v>42916</v>
      </c>
      <c r="H22" s="488" t="s">
        <v>828</v>
      </c>
      <c r="I22" s="488" t="s">
        <v>829</v>
      </c>
      <c r="J22" s="395">
        <v>28</v>
      </c>
      <c r="K22" s="418" t="s">
        <v>1074</v>
      </c>
      <c r="L22" s="392" t="s">
        <v>1338</v>
      </c>
      <c r="M22" s="420">
        <v>133</v>
      </c>
      <c r="N22" s="420">
        <v>22.799999999999997</v>
      </c>
      <c r="O22" s="392" t="s">
        <v>802</v>
      </c>
      <c r="P22" s="392">
        <v>2700</v>
      </c>
      <c r="Q22" s="420">
        <v>23.7</v>
      </c>
      <c r="R22" s="398"/>
      <c r="S22" s="397"/>
      <c r="T22" s="392"/>
      <c r="U22" s="397"/>
      <c r="V22" s="397"/>
      <c r="W22" s="397"/>
      <c r="X22" s="392"/>
      <c r="Y22" s="420"/>
      <c r="Z22" s="420"/>
      <c r="AA22" s="420"/>
      <c r="AB22" s="420"/>
      <c r="AC22" s="420"/>
      <c r="AD22" s="397"/>
      <c r="AE22" s="420"/>
      <c r="AF22" s="392"/>
      <c r="AG22" s="392"/>
      <c r="AH22" s="420"/>
      <c r="AI22" s="392"/>
      <c r="AJ22" s="392"/>
      <c r="AK22" s="420"/>
      <c r="AL22" s="392"/>
      <c r="AM22" s="420"/>
      <c r="AN22" s="420"/>
      <c r="AO22" s="392" t="s">
        <v>833</v>
      </c>
      <c r="AP22" s="395" t="s">
        <v>829</v>
      </c>
      <c r="AQ22" s="395"/>
      <c r="AR22" s="395"/>
      <c r="AS22" s="399"/>
      <c r="AT22" s="395">
        <v>3</v>
      </c>
      <c r="AU22" s="395"/>
      <c r="AV22" s="395"/>
      <c r="AW22" s="395"/>
      <c r="AX22" s="485" t="s">
        <v>772</v>
      </c>
      <c r="AY22" s="392"/>
      <c r="AZ22" s="395">
        <v>0</v>
      </c>
      <c r="BA22" s="395">
        <v>0</v>
      </c>
      <c r="BB22" s="395">
        <v>0</v>
      </c>
      <c r="BC22" s="395">
        <v>0</v>
      </c>
      <c r="BD22" s="395">
        <v>0</v>
      </c>
      <c r="BE22" s="395">
        <v>0</v>
      </c>
      <c r="BF22" s="395">
        <v>0</v>
      </c>
      <c r="BG22" s="395">
        <v>0</v>
      </c>
      <c r="BH22" s="395">
        <v>0</v>
      </c>
      <c r="BI22" s="395">
        <v>0</v>
      </c>
      <c r="BJ22" s="395">
        <v>0</v>
      </c>
      <c r="BK22" s="395">
        <v>0</v>
      </c>
      <c r="BL22" s="395"/>
      <c r="BM22" s="395" t="s">
        <v>829</v>
      </c>
      <c r="BN22" s="395"/>
      <c r="BO22" s="395" t="s">
        <v>829</v>
      </c>
      <c r="BP22" s="478"/>
      <c r="BQ22" s="395"/>
      <c r="BR22" s="395"/>
      <c r="BS22" s="395"/>
      <c r="BT22" s="392" t="s">
        <v>1339</v>
      </c>
      <c r="BU22" s="402" t="s">
        <v>1340</v>
      </c>
      <c r="BV22" s="395">
        <v>50</v>
      </c>
      <c r="BW22" s="395" t="s">
        <v>834</v>
      </c>
      <c r="BX22" s="395"/>
      <c r="BY22" s="392"/>
      <c r="BZ22" s="493" t="s">
        <v>1341</v>
      </c>
      <c r="CA22" s="392" t="s">
        <v>593</v>
      </c>
    </row>
    <row r="23" spans="1:109" customFormat="1" ht="13" customHeight="1" x14ac:dyDescent="0.3">
      <c r="A23" s="392">
        <v>11174</v>
      </c>
      <c r="B23" s="393">
        <v>42926</v>
      </c>
      <c r="C23" s="394" t="s">
        <v>825</v>
      </c>
      <c r="D23" s="392" t="s">
        <v>532</v>
      </c>
      <c r="E23" s="392"/>
      <c r="F23" s="392" t="s">
        <v>827</v>
      </c>
      <c r="G23" s="393">
        <v>42900</v>
      </c>
      <c r="H23" s="488" t="s">
        <v>828</v>
      </c>
      <c r="I23" s="488" t="s">
        <v>829</v>
      </c>
      <c r="J23" s="395">
        <v>29</v>
      </c>
      <c r="K23" s="392" t="s">
        <v>1077</v>
      </c>
      <c r="L23" s="392" t="s">
        <v>954</v>
      </c>
      <c r="M23" s="420">
        <v>134.90909090909091</v>
      </c>
      <c r="N23" s="420">
        <v>20.118181818181817</v>
      </c>
      <c r="O23" s="392"/>
      <c r="P23" s="392"/>
      <c r="Q23" s="397"/>
      <c r="R23" s="392"/>
      <c r="S23" s="397"/>
      <c r="T23" s="392"/>
      <c r="U23" s="397"/>
      <c r="V23" s="397"/>
      <c r="W23" s="397"/>
      <c r="X23" s="392"/>
      <c r="Y23" s="420"/>
      <c r="Z23" s="420"/>
      <c r="AA23" s="420"/>
      <c r="AB23" s="420"/>
      <c r="AC23" s="420"/>
      <c r="AD23" s="420"/>
      <c r="AE23" s="420"/>
      <c r="AF23" s="392"/>
      <c r="AG23" s="392"/>
      <c r="AH23" s="420"/>
      <c r="AI23" s="392"/>
      <c r="AJ23" s="392"/>
      <c r="AK23" s="420"/>
      <c r="AL23" s="392"/>
      <c r="AM23" s="420"/>
      <c r="AN23" s="420"/>
      <c r="AO23" s="392" t="s">
        <v>833</v>
      </c>
      <c r="AP23" s="395" t="s">
        <v>829</v>
      </c>
      <c r="AQ23" s="395"/>
      <c r="AR23" s="395"/>
      <c r="AS23" s="399"/>
      <c r="AT23" s="395">
        <v>4.3499999999999996</v>
      </c>
      <c r="AU23" s="395"/>
      <c r="AV23" s="395"/>
      <c r="AW23" s="395"/>
      <c r="AX23" s="485" t="s">
        <v>829</v>
      </c>
      <c r="AY23" s="392"/>
      <c r="AZ23" s="395">
        <v>0</v>
      </c>
      <c r="BA23" s="395">
        <v>0</v>
      </c>
      <c r="BB23" s="395">
        <v>0</v>
      </c>
      <c r="BC23" s="395">
        <v>0</v>
      </c>
      <c r="BD23" s="395">
        <v>0</v>
      </c>
      <c r="BE23" s="395">
        <v>0</v>
      </c>
      <c r="BF23" s="395">
        <v>0</v>
      </c>
      <c r="BG23" s="395">
        <v>0</v>
      </c>
      <c r="BH23" s="395">
        <v>0</v>
      </c>
      <c r="BI23" s="395">
        <v>0</v>
      </c>
      <c r="BJ23" s="395">
        <v>0</v>
      </c>
      <c r="BK23" s="395">
        <v>0</v>
      </c>
      <c r="BL23" s="395"/>
      <c r="BM23" s="395" t="s">
        <v>829</v>
      </c>
      <c r="BN23" s="395"/>
      <c r="BO23" s="395" t="s">
        <v>829</v>
      </c>
      <c r="BP23" s="478"/>
      <c r="BQ23" s="395"/>
      <c r="BR23" s="395"/>
      <c r="BS23" s="395"/>
      <c r="BT23" s="402"/>
      <c r="BU23" s="402"/>
      <c r="BV23" s="395"/>
      <c r="BW23" s="395" t="s">
        <v>834</v>
      </c>
      <c r="BX23" s="395">
        <v>1</v>
      </c>
      <c r="BY23" s="392"/>
      <c r="BZ23" s="497" t="s">
        <v>1342</v>
      </c>
      <c r="CA23" s="402" t="s">
        <v>580</v>
      </c>
    </row>
    <row r="24" spans="1:109" customFormat="1" ht="13" customHeight="1" x14ac:dyDescent="0.3">
      <c r="A24" s="477">
        <v>10037</v>
      </c>
      <c r="B24" s="393">
        <v>42926</v>
      </c>
      <c r="C24" s="394" t="s">
        <v>825</v>
      </c>
      <c r="D24" s="392" t="s">
        <v>532</v>
      </c>
      <c r="E24" s="392"/>
      <c r="F24" s="392" t="s">
        <v>827</v>
      </c>
      <c r="G24" s="406">
        <v>42916</v>
      </c>
      <c r="H24" s="395" t="s">
        <v>590</v>
      </c>
      <c r="I24" s="395" t="s">
        <v>853</v>
      </c>
      <c r="J24" s="395">
        <v>20</v>
      </c>
      <c r="K24" s="392" t="s">
        <v>909</v>
      </c>
      <c r="L24" s="392" t="s">
        <v>910</v>
      </c>
      <c r="M24" s="420">
        <v>149.14545454545453</v>
      </c>
      <c r="N24" s="420">
        <v>21.118181818181817</v>
      </c>
      <c r="O24" s="392"/>
      <c r="P24" s="392"/>
      <c r="Q24" s="397"/>
      <c r="R24" s="398"/>
      <c r="S24" s="397"/>
      <c r="T24" s="392"/>
      <c r="U24" s="397"/>
      <c r="V24" s="397"/>
      <c r="W24" s="397"/>
      <c r="X24" s="392"/>
      <c r="Y24" s="420"/>
      <c r="Z24" s="420"/>
      <c r="AA24" s="420"/>
      <c r="AB24" s="420"/>
      <c r="AC24" s="420"/>
      <c r="AD24" s="397"/>
      <c r="AE24" s="420"/>
      <c r="AF24" s="392"/>
      <c r="AG24" s="392"/>
      <c r="AH24" s="420"/>
      <c r="AI24" s="392"/>
      <c r="AJ24" s="392"/>
      <c r="AK24" s="420"/>
      <c r="AL24" s="392"/>
      <c r="AM24" s="420"/>
      <c r="AN24" s="420"/>
      <c r="AO24" s="392" t="s">
        <v>833</v>
      </c>
      <c r="AP24" s="395" t="s">
        <v>829</v>
      </c>
      <c r="AQ24" s="395"/>
      <c r="AR24" s="395"/>
      <c r="AS24" s="399"/>
      <c r="AT24" s="395">
        <v>4</v>
      </c>
      <c r="AU24" s="395"/>
      <c r="AV24" s="395"/>
      <c r="AW24" s="395"/>
      <c r="AX24" s="395" t="s">
        <v>829</v>
      </c>
      <c r="AY24" s="392"/>
      <c r="AZ24" s="395">
        <v>0</v>
      </c>
      <c r="BA24" s="395">
        <v>0</v>
      </c>
      <c r="BB24" s="395">
        <v>0</v>
      </c>
      <c r="BC24" s="395">
        <v>0</v>
      </c>
      <c r="BD24" s="395">
        <v>0</v>
      </c>
      <c r="BE24" s="395">
        <v>0</v>
      </c>
      <c r="BF24" s="395">
        <v>0</v>
      </c>
      <c r="BG24" s="395">
        <v>0</v>
      </c>
      <c r="BH24" s="395">
        <v>0</v>
      </c>
      <c r="BI24" s="395">
        <v>0</v>
      </c>
      <c r="BJ24" s="395">
        <v>0</v>
      </c>
      <c r="BK24" s="395">
        <v>0</v>
      </c>
      <c r="BL24" s="395"/>
      <c r="BM24" s="395" t="s">
        <v>829</v>
      </c>
      <c r="BN24" s="395"/>
      <c r="BO24" s="395" t="s">
        <v>829</v>
      </c>
      <c r="BP24" s="480">
        <v>35.454545454545453</v>
      </c>
      <c r="BQ24" s="395"/>
      <c r="BR24" s="395"/>
      <c r="BS24" s="395"/>
      <c r="BT24" s="392"/>
      <c r="BU24" s="392"/>
      <c r="BV24" s="395"/>
      <c r="BW24" s="395" t="s">
        <v>834</v>
      </c>
      <c r="BX24" s="395">
        <v>1</v>
      </c>
      <c r="BY24" s="392" t="s">
        <v>1079</v>
      </c>
      <c r="BZ24" s="417" t="s">
        <v>1343</v>
      </c>
      <c r="CA24" s="402" t="s">
        <v>580</v>
      </c>
    </row>
    <row r="25" spans="1:109" customFormat="1" ht="13" customHeight="1" x14ac:dyDescent="0.3">
      <c r="A25" s="477">
        <v>13662</v>
      </c>
      <c r="B25" s="393">
        <v>42928</v>
      </c>
      <c r="C25" s="394" t="s">
        <v>825</v>
      </c>
      <c r="D25" s="392" t="s">
        <v>532</v>
      </c>
      <c r="E25" s="392"/>
      <c r="F25" s="392" t="s">
        <v>827</v>
      </c>
      <c r="G25" s="393">
        <v>42642</v>
      </c>
      <c r="H25" s="395" t="s">
        <v>828</v>
      </c>
      <c r="I25" s="395" t="s">
        <v>853</v>
      </c>
      <c r="J25" s="395"/>
      <c r="K25" s="392" t="s">
        <v>908</v>
      </c>
      <c r="L25" s="392" t="s">
        <v>1344</v>
      </c>
      <c r="M25" s="420">
        <v>140.06363636363633</v>
      </c>
      <c r="N25" s="420">
        <v>27.618181818181814</v>
      </c>
      <c r="O25" s="392"/>
      <c r="P25" s="392"/>
      <c r="Q25" s="397"/>
      <c r="R25" s="398"/>
      <c r="S25" s="397"/>
      <c r="T25" s="392"/>
      <c r="U25" s="397"/>
      <c r="V25" s="397"/>
      <c r="W25" s="397"/>
      <c r="X25" s="392"/>
      <c r="Y25" s="420"/>
      <c r="Z25" s="420"/>
      <c r="AA25" s="420"/>
      <c r="AB25" s="420"/>
      <c r="AC25" s="420"/>
      <c r="AD25" s="397"/>
      <c r="AE25" s="420"/>
      <c r="AF25" s="392"/>
      <c r="AG25" s="392"/>
      <c r="AH25" s="420"/>
      <c r="AI25" s="392"/>
      <c r="AJ25" s="392"/>
      <c r="AK25" s="420"/>
      <c r="AL25" s="392"/>
      <c r="AM25" s="420"/>
      <c r="AN25" s="420"/>
      <c r="AO25" s="392" t="s">
        <v>833</v>
      </c>
      <c r="AP25" s="395" t="s">
        <v>829</v>
      </c>
      <c r="AQ25" s="395"/>
      <c r="AR25" s="395"/>
      <c r="AS25" s="399"/>
      <c r="AT25" s="395">
        <v>21</v>
      </c>
      <c r="AU25" s="395">
        <v>455</v>
      </c>
      <c r="AV25" s="395"/>
      <c r="AW25" s="395">
        <v>5</v>
      </c>
      <c r="AX25" s="395" t="s">
        <v>835</v>
      </c>
      <c r="AY25" s="392"/>
      <c r="AZ25" s="395">
        <v>0</v>
      </c>
      <c r="BA25" s="395">
        <v>0</v>
      </c>
      <c r="BB25" s="395">
        <v>0</v>
      </c>
      <c r="BC25" s="395">
        <v>0</v>
      </c>
      <c r="BD25" s="395">
        <v>0</v>
      </c>
      <c r="BE25" s="395">
        <v>0</v>
      </c>
      <c r="BF25" s="395">
        <v>0</v>
      </c>
      <c r="BG25" s="395">
        <v>0</v>
      </c>
      <c r="BH25" s="395">
        <v>0</v>
      </c>
      <c r="BI25" s="395">
        <v>0</v>
      </c>
      <c r="BJ25" s="395">
        <v>0</v>
      </c>
      <c r="BK25" s="395">
        <v>0</v>
      </c>
      <c r="BL25" s="395"/>
      <c r="BM25" s="395" t="s">
        <v>829</v>
      </c>
      <c r="BN25" s="395"/>
      <c r="BO25" s="395" t="s">
        <v>829</v>
      </c>
      <c r="BP25" s="478"/>
      <c r="BQ25" s="395"/>
      <c r="BR25" s="395"/>
      <c r="BS25" s="395"/>
      <c r="BT25" s="402"/>
      <c r="BU25" s="402"/>
      <c r="BV25" s="395"/>
      <c r="BW25" s="395" t="s">
        <v>834</v>
      </c>
      <c r="BX25" s="395"/>
      <c r="BY25" s="392"/>
      <c r="BZ25" s="409" t="s">
        <v>1345</v>
      </c>
      <c r="CA25" s="392" t="s">
        <v>600</v>
      </c>
      <c r="CC25" s="214"/>
      <c r="CD25" s="214"/>
      <c r="CE25" s="214"/>
      <c r="CF25" s="214"/>
      <c r="CG25" s="214"/>
      <c r="CH25" s="214"/>
      <c r="CI25" s="214"/>
      <c r="CJ25" s="214"/>
      <c r="CK25" s="214"/>
      <c r="CL25" s="214"/>
      <c r="CM25" s="214"/>
      <c r="CN25" s="214"/>
      <c r="CO25" s="214"/>
      <c r="CP25" s="214"/>
      <c r="CQ25" s="214"/>
      <c r="CR25" s="214"/>
      <c r="CS25" s="214"/>
      <c r="CT25" s="214"/>
      <c r="CU25" s="214"/>
      <c r="CV25" s="214"/>
      <c r="CW25" s="214"/>
      <c r="CX25" s="214"/>
      <c r="CY25" s="214"/>
      <c r="CZ25" s="214"/>
      <c r="DA25" s="214"/>
      <c r="DB25" s="214"/>
      <c r="DC25" s="214"/>
      <c r="DD25" s="214"/>
      <c r="DE25" s="214"/>
    </row>
    <row r="26" spans="1:109" customFormat="1" ht="13" customHeight="1" x14ac:dyDescent="0.3">
      <c r="A26" s="392">
        <v>12728</v>
      </c>
      <c r="B26" s="393">
        <v>42928</v>
      </c>
      <c r="C26" s="394" t="s">
        <v>825</v>
      </c>
      <c r="D26" s="392" t="s">
        <v>532</v>
      </c>
      <c r="E26" s="392"/>
      <c r="F26" s="392" t="s">
        <v>827</v>
      </c>
      <c r="G26" s="393">
        <v>42570</v>
      </c>
      <c r="H26" s="395" t="s">
        <v>828</v>
      </c>
      <c r="I26" s="395" t="s">
        <v>829</v>
      </c>
      <c r="J26" s="395">
        <v>23</v>
      </c>
      <c r="K26" s="392" t="s">
        <v>1082</v>
      </c>
      <c r="L26" s="392" t="s">
        <v>1346</v>
      </c>
      <c r="M26" s="420">
        <v>119.99999999999999</v>
      </c>
      <c r="N26" s="420">
        <v>22.499999999999996</v>
      </c>
      <c r="O26" s="392"/>
      <c r="P26" s="392"/>
      <c r="Q26" s="397"/>
      <c r="R26" s="398"/>
      <c r="S26" s="397"/>
      <c r="T26" s="392"/>
      <c r="U26" s="397"/>
      <c r="V26" s="397"/>
      <c r="W26" s="397"/>
      <c r="X26" s="392"/>
      <c r="Y26" s="420"/>
      <c r="Z26" s="420"/>
      <c r="AA26" s="420"/>
      <c r="AB26" s="420"/>
      <c r="AC26" s="420"/>
      <c r="AD26" s="420"/>
      <c r="AE26" s="420"/>
      <c r="AF26" s="392"/>
      <c r="AG26" s="392"/>
      <c r="AH26" s="420"/>
      <c r="AI26" s="392"/>
      <c r="AJ26" s="392"/>
      <c r="AK26" s="420"/>
      <c r="AL26" s="392"/>
      <c r="AM26" s="420"/>
      <c r="AN26" s="420"/>
      <c r="AO26" s="392" t="s">
        <v>833</v>
      </c>
      <c r="AP26" s="395" t="s">
        <v>829</v>
      </c>
      <c r="AQ26" s="395"/>
      <c r="AR26" s="395"/>
      <c r="AS26" s="399"/>
      <c r="AT26" s="395">
        <v>8</v>
      </c>
      <c r="AU26" s="395"/>
      <c r="AV26" s="395"/>
      <c r="AW26" s="395"/>
      <c r="AX26" s="395" t="s">
        <v>772</v>
      </c>
      <c r="AY26" s="392"/>
      <c r="AZ26" s="395">
        <v>0</v>
      </c>
      <c r="BA26" s="395">
        <v>0</v>
      </c>
      <c r="BB26" s="395">
        <v>0</v>
      </c>
      <c r="BC26" s="395">
        <v>0</v>
      </c>
      <c r="BD26" s="395">
        <v>0</v>
      </c>
      <c r="BE26" s="395">
        <v>0</v>
      </c>
      <c r="BF26" s="395">
        <v>0</v>
      </c>
      <c r="BG26" s="395">
        <v>0</v>
      </c>
      <c r="BH26" s="395">
        <v>0</v>
      </c>
      <c r="BI26" s="395">
        <v>0</v>
      </c>
      <c r="BJ26" s="395">
        <v>0</v>
      </c>
      <c r="BK26" s="395">
        <v>0</v>
      </c>
      <c r="BL26" s="395"/>
      <c r="BM26" s="395" t="s">
        <v>829</v>
      </c>
      <c r="BN26" s="395"/>
      <c r="BO26" s="395" t="s">
        <v>829</v>
      </c>
      <c r="BP26" s="478"/>
      <c r="BQ26" s="395"/>
      <c r="BR26" s="395"/>
      <c r="BS26" s="395"/>
      <c r="BT26" s="392"/>
      <c r="BU26" s="402"/>
      <c r="BV26" s="395"/>
      <c r="BW26" s="395" t="s">
        <v>834</v>
      </c>
      <c r="BX26" s="395">
        <v>1</v>
      </c>
      <c r="BY26" s="392"/>
      <c r="BZ26" s="409" t="s">
        <v>1347</v>
      </c>
      <c r="CA26" s="392" t="s">
        <v>600</v>
      </c>
    </row>
    <row r="27" spans="1:109" customFormat="1" ht="13" customHeight="1" x14ac:dyDescent="0.3">
      <c r="A27" s="392">
        <v>12888</v>
      </c>
      <c r="B27" s="393">
        <v>42926</v>
      </c>
      <c r="C27" s="394" t="s">
        <v>825</v>
      </c>
      <c r="D27" s="392" t="s">
        <v>532</v>
      </c>
      <c r="E27" s="392"/>
      <c r="F27" s="392" t="s">
        <v>827</v>
      </c>
      <c r="G27" s="393">
        <v>42916</v>
      </c>
      <c r="H27" s="485" t="s">
        <v>590</v>
      </c>
      <c r="I27" s="485" t="s">
        <v>829</v>
      </c>
      <c r="J27" s="395">
        <v>30</v>
      </c>
      <c r="K27" s="484" t="s">
        <v>1348</v>
      </c>
      <c r="L27" s="392" t="s">
        <v>1349</v>
      </c>
      <c r="M27" s="420">
        <v>112.99999999999999</v>
      </c>
      <c r="N27" s="420">
        <v>22.699999999999996</v>
      </c>
      <c r="O27" s="392"/>
      <c r="P27" s="392"/>
      <c r="Q27" s="397"/>
      <c r="R27" s="398"/>
      <c r="S27" s="397"/>
      <c r="T27" s="392"/>
      <c r="U27" s="397"/>
      <c r="V27" s="397"/>
      <c r="W27" s="397"/>
      <c r="X27" s="392"/>
      <c r="Y27" s="420"/>
      <c r="Z27" s="420"/>
      <c r="AA27" s="420"/>
      <c r="AB27" s="420"/>
      <c r="AC27" s="420"/>
      <c r="AD27" s="397"/>
      <c r="AE27" s="420"/>
      <c r="AF27" s="392"/>
      <c r="AG27" s="392"/>
      <c r="AH27" s="420"/>
      <c r="AI27" s="392"/>
      <c r="AJ27" s="392"/>
      <c r="AK27" s="420"/>
      <c r="AL27" s="392"/>
      <c r="AM27" s="420"/>
      <c r="AN27" s="420"/>
      <c r="AO27" s="392" t="s">
        <v>833</v>
      </c>
      <c r="AP27" s="395" t="s">
        <v>829</v>
      </c>
      <c r="AQ27" s="395"/>
      <c r="AR27" s="395"/>
      <c r="AS27" s="399"/>
      <c r="AT27" s="395">
        <v>5</v>
      </c>
      <c r="AU27" s="395"/>
      <c r="AV27" s="395"/>
      <c r="AW27" s="395"/>
      <c r="AX27" s="485" t="s">
        <v>772</v>
      </c>
      <c r="AY27" s="484"/>
      <c r="AZ27" s="488">
        <v>0</v>
      </c>
      <c r="BA27" s="485">
        <v>0</v>
      </c>
      <c r="BB27" s="485">
        <v>0</v>
      </c>
      <c r="BC27" s="485">
        <v>0</v>
      </c>
      <c r="BD27" s="485">
        <v>0</v>
      </c>
      <c r="BE27" s="485">
        <v>0</v>
      </c>
      <c r="BF27" s="485">
        <v>0</v>
      </c>
      <c r="BG27" s="485">
        <v>0</v>
      </c>
      <c r="BH27" s="485">
        <v>0</v>
      </c>
      <c r="BI27" s="485">
        <v>0</v>
      </c>
      <c r="BJ27" s="485">
        <v>0</v>
      </c>
      <c r="BK27" s="485">
        <v>0</v>
      </c>
      <c r="BL27" s="485"/>
      <c r="BM27" s="485" t="s">
        <v>829</v>
      </c>
      <c r="BN27" s="395">
        <v>12</v>
      </c>
      <c r="BO27" s="485" t="s">
        <v>829</v>
      </c>
      <c r="BP27" s="489"/>
      <c r="BQ27" s="485"/>
      <c r="BR27" s="485">
        <v>12</v>
      </c>
      <c r="BS27" s="395"/>
      <c r="BT27" s="490"/>
      <c r="BU27" s="490"/>
      <c r="BV27" s="485"/>
      <c r="BW27" s="485" t="s">
        <v>834</v>
      </c>
      <c r="BX27" s="485">
        <v>1</v>
      </c>
      <c r="BY27" s="402" t="s">
        <v>1350</v>
      </c>
      <c r="BZ27" s="497" t="s">
        <v>1351</v>
      </c>
      <c r="CA27" s="402" t="s">
        <v>580</v>
      </c>
    </row>
    <row r="28" spans="1:109" customFormat="1" ht="13" customHeight="1" x14ac:dyDescent="0.3">
      <c r="A28" s="392">
        <v>53</v>
      </c>
      <c r="B28" s="393">
        <v>42926</v>
      </c>
      <c r="C28" s="394" t="s">
        <v>825</v>
      </c>
      <c r="D28" s="392" t="s">
        <v>532</v>
      </c>
      <c r="E28" s="392"/>
      <c r="F28" s="392" t="s">
        <v>827</v>
      </c>
      <c r="G28" s="406">
        <v>42916</v>
      </c>
      <c r="H28" s="488" t="s">
        <v>828</v>
      </c>
      <c r="I28" s="488" t="s">
        <v>829</v>
      </c>
      <c r="J28" s="395">
        <v>31</v>
      </c>
      <c r="K28" s="392" t="s">
        <v>1352</v>
      </c>
      <c r="L28" s="392" t="s">
        <v>1353</v>
      </c>
      <c r="M28" s="420">
        <v>108.49999999999999</v>
      </c>
      <c r="N28" s="420">
        <v>21.9</v>
      </c>
      <c r="O28" s="392"/>
      <c r="P28" s="392"/>
      <c r="Q28" s="397"/>
      <c r="R28" s="398"/>
      <c r="S28" s="397"/>
      <c r="T28" s="392"/>
      <c r="U28" s="397"/>
      <c r="V28" s="397"/>
      <c r="W28" s="397"/>
      <c r="X28" s="392"/>
      <c r="Y28" s="420"/>
      <c r="Z28" s="420"/>
      <c r="AA28" s="420"/>
      <c r="AB28" s="420"/>
      <c r="AC28" s="420"/>
      <c r="AD28" s="420"/>
      <c r="AE28" s="420"/>
      <c r="AF28" s="392"/>
      <c r="AG28" s="392"/>
      <c r="AH28" s="420"/>
      <c r="AI28" s="392"/>
      <c r="AJ28" s="392"/>
      <c r="AK28" s="420"/>
      <c r="AL28" s="392"/>
      <c r="AM28" s="420"/>
      <c r="AN28" s="420"/>
      <c r="AO28" s="392" t="s">
        <v>833</v>
      </c>
      <c r="AP28" s="395" t="s">
        <v>829</v>
      </c>
      <c r="AQ28" s="395"/>
      <c r="AR28" s="395"/>
      <c r="AS28" s="399"/>
      <c r="AT28" s="395"/>
      <c r="AU28" s="395"/>
      <c r="AV28" s="395"/>
      <c r="AW28" s="395"/>
      <c r="AX28" s="485" t="s">
        <v>590</v>
      </c>
      <c r="AY28" s="392" t="s">
        <v>1354</v>
      </c>
      <c r="AZ28" s="395">
        <v>0</v>
      </c>
      <c r="BA28" s="395">
        <v>0</v>
      </c>
      <c r="BB28" s="395">
        <v>0</v>
      </c>
      <c r="BC28" s="395">
        <v>0</v>
      </c>
      <c r="BD28" s="395">
        <v>0</v>
      </c>
      <c r="BE28" s="395">
        <v>0</v>
      </c>
      <c r="BF28" s="395">
        <v>0</v>
      </c>
      <c r="BG28" s="395">
        <v>0</v>
      </c>
      <c r="BH28" s="395">
        <v>0</v>
      </c>
      <c r="BI28" s="395">
        <v>0</v>
      </c>
      <c r="BJ28" s="395">
        <v>0</v>
      </c>
      <c r="BK28" s="395">
        <v>0</v>
      </c>
      <c r="BL28" s="395"/>
      <c r="BM28" s="395" t="s">
        <v>829</v>
      </c>
      <c r="BN28" s="395"/>
      <c r="BO28" s="395" t="s">
        <v>829</v>
      </c>
      <c r="BP28" s="478"/>
      <c r="BQ28" s="395"/>
      <c r="BR28" s="395"/>
      <c r="BS28" s="395"/>
      <c r="BT28" s="392"/>
      <c r="BU28" s="402"/>
      <c r="BV28" s="395"/>
      <c r="BW28" s="395" t="s">
        <v>834</v>
      </c>
      <c r="BX28" s="395">
        <v>1</v>
      </c>
      <c r="BY28" s="402" t="s">
        <v>1355</v>
      </c>
      <c r="BZ28" s="481" t="s">
        <v>1356</v>
      </c>
      <c r="CA28" s="392" t="s">
        <v>580</v>
      </c>
    </row>
    <row r="29" spans="1:109" customFormat="1" ht="13" customHeight="1" x14ac:dyDescent="0.3">
      <c r="A29" s="392">
        <v>13931</v>
      </c>
      <c r="B29" s="393">
        <v>42926</v>
      </c>
      <c r="C29" s="394" t="s">
        <v>825</v>
      </c>
      <c r="D29" s="392" t="s">
        <v>532</v>
      </c>
      <c r="E29" s="392"/>
      <c r="F29" s="392" t="s">
        <v>827</v>
      </c>
      <c r="G29" s="406">
        <v>42768</v>
      </c>
      <c r="H29" s="395" t="s">
        <v>828</v>
      </c>
      <c r="I29" s="395" t="s">
        <v>829</v>
      </c>
      <c r="J29" s="395">
        <v>33</v>
      </c>
      <c r="K29" s="392" t="s">
        <v>1357</v>
      </c>
      <c r="L29" s="392" t="s">
        <v>1358</v>
      </c>
      <c r="M29" s="420">
        <v>128</v>
      </c>
      <c r="N29" s="420">
        <v>20.981818181818177</v>
      </c>
      <c r="O29" s="392"/>
      <c r="P29" s="392"/>
      <c r="Q29" s="397"/>
      <c r="R29" s="398"/>
      <c r="S29" s="397"/>
      <c r="T29" s="392"/>
      <c r="U29" s="397"/>
      <c r="V29" s="397"/>
      <c r="W29" s="397"/>
      <c r="X29" s="392"/>
      <c r="Y29" s="420"/>
      <c r="Z29" s="420"/>
      <c r="AA29" s="420"/>
      <c r="AB29" s="420"/>
      <c r="AC29" s="420"/>
      <c r="AD29" s="397"/>
      <c r="AE29" s="420"/>
      <c r="AF29" s="392"/>
      <c r="AG29" s="392"/>
      <c r="AH29" s="420"/>
      <c r="AI29" s="392"/>
      <c r="AJ29" s="392"/>
      <c r="AK29" s="420"/>
      <c r="AL29" s="392"/>
      <c r="AM29" s="420"/>
      <c r="AN29" s="420"/>
      <c r="AO29" s="392" t="s">
        <v>833</v>
      </c>
      <c r="AP29" s="395" t="s">
        <v>829</v>
      </c>
      <c r="AQ29" s="395"/>
      <c r="AR29" s="395"/>
      <c r="AS29" s="399"/>
      <c r="AT29" s="395">
        <v>7</v>
      </c>
      <c r="AU29" s="395"/>
      <c r="AV29" s="395"/>
      <c r="AW29" s="395"/>
      <c r="AX29" s="395" t="s">
        <v>772</v>
      </c>
      <c r="AY29" s="392"/>
      <c r="AZ29" s="395">
        <v>0</v>
      </c>
      <c r="BA29" s="395">
        <v>0</v>
      </c>
      <c r="BB29" s="395">
        <v>0</v>
      </c>
      <c r="BC29" s="395">
        <v>0</v>
      </c>
      <c r="BD29" s="395">
        <v>0</v>
      </c>
      <c r="BE29" s="395">
        <v>0</v>
      </c>
      <c r="BF29" s="395">
        <v>0</v>
      </c>
      <c r="BG29" s="395">
        <v>0</v>
      </c>
      <c r="BH29" s="395">
        <v>0</v>
      </c>
      <c r="BI29" s="395">
        <v>0</v>
      </c>
      <c r="BJ29" s="395">
        <v>0</v>
      </c>
      <c r="BK29" s="395">
        <v>0</v>
      </c>
      <c r="BL29" s="395"/>
      <c r="BM29" s="395" t="s">
        <v>829</v>
      </c>
      <c r="BN29" s="395"/>
      <c r="BO29" s="395" t="s">
        <v>829</v>
      </c>
      <c r="BP29" s="478"/>
      <c r="BQ29" s="395"/>
      <c r="BR29" s="395"/>
      <c r="BS29" s="395"/>
      <c r="BT29" s="402"/>
      <c r="BU29" s="402"/>
      <c r="BV29" s="395"/>
      <c r="BW29" s="395" t="s">
        <v>834</v>
      </c>
      <c r="BX29" s="395">
        <v>1</v>
      </c>
      <c r="BY29" s="392"/>
      <c r="BZ29" s="481" t="s">
        <v>1359</v>
      </c>
      <c r="CA29" s="402" t="s">
        <v>600</v>
      </c>
    </row>
    <row r="30" spans="1:109" customFormat="1" ht="13" customHeight="1" x14ac:dyDescent="0.3">
      <c r="A30" s="392">
        <v>13412</v>
      </c>
      <c r="B30" s="393">
        <v>42926</v>
      </c>
      <c r="C30" s="394" t="s">
        <v>963</v>
      </c>
      <c r="D30" s="392" t="s">
        <v>532</v>
      </c>
      <c r="E30" s="392"/>
      <c r="F30" s="392" t="s">
        <v>827</v>
      </c>
      <c r="G30" s="393">
        <v>42916</v>
      </c>
      <c r="H30" s="395" t="s">
        <v>590</v>
      </c>
      <c r="I30" s="395" t="s">
        <v>772</v>
      </c>
      <c r="J30" s="395">
        <v>34</v>
      </c>
      <c r="K30" s="392" t="s">
        <v>1360</v>
      </c>
      <c r="L30" s="392" t="s">
        <v>1361</v>
      </c>
      <c r="M30" s="420">
        <v>125.11818181818181</v>
      </c>
      <c r="N30" s="420">
        <v>21.063636363636363</v>
      </c>
      <c r="O30" s="392"/>
      <c r="P30" s="392"/>
      <c r="Q30" s="397"/>
      <c r="R30" s="398"/>
      <c r="S30" s="397"/>
      <c r="T30" s="392"/>
      <c r="U30" s="397"/>
      <c r="V30" s="397"/>
      <c r="W30" s="397"/>
      <c r="X30" s="392"/>
      <c r="Y30" s="420"/>
      <c r="Z30" s="420"/>
      <c r="AA30" s="420"/>
      <c r="AB30" s="420"/>
      <c r="AC30" s="420"/>
      <c r="AD30" s="420"/>
      <c r="AE30" s="420"/>
      <c r="AF30" s="392"/>
      <c r="AG30" s="392"/>
      <c r="AH30" s="420"/>
      <c r="AI30" s="392"/>
      <c r="AJ30" s="392"/>
      <c r="AK30" s="420"/>
      <c r="AL30" s="392"/>
      <c r="AM30" s="420"/>
      <c r="AN30" s="420"/>
      <c r="AO30" s="392" t="s">
        <v>1042</v>
      </c>
      <c r="AP30" s="395" t="s">
        <v>829</v>
      </c>
      <c r="AQ30" s="395"/>
      <c r="AR30" s="395"/>
      <c r="AS30" s="399"/>
      <c r="AT30" s="395">
        <v>8.5</v>
      </c>
      <c r="AU30" s="395"/>
      <c r="AV30" s="395"/>
      <c r="AW30" s="395"/>
      <c r="AX30" s="395" t="s">
        <v>807</v>
      </c>
      <c r="AY30" s="392"/>
      <c r="AZ30" s="395">
        <v>0</v>
      </c>
      <c r="BA30" s="395">
        <v>0</v>
      </c>
      <c r="BB30" s="395">
        <v>0</v>
      </c>
      <c r="BC30" s="395">
        <v>0</v>
      </c>
      <c r="BD30" s="395">
        <v>0</v>
      </c>
      <c r="BE30" s="395">
        <v>0</v>
      </c>
      <c r="BF30" s="395">
        <v>0</v>
      </c>
      <c r="BG30" s="395">
        <v>0</v>
      </c>
      <c r="BH30" s="395">
        <v>0</v>
      </c>
      <c r="BI30" s="395">
        <v>0</v>
      </c>
      <c r="BJ30" s="395">
        <v>0</v>
      </c>
      <c r="BK30" s="395">
        <v>0</v>
      </c>
      <c r="BL30" s="395"/>
      <c r="BM30" s="395" t="s">
        <v>829</v>
      </c>
      <c r="BN30" s="395"/>
      <c r="BO30" s="395" t="s">
        <v>829</v>
      </c>
      <c r="BP30" s="478"/>
      <c r="BQ30" s="395"/>
      <c r="BR30" s="395"/>
      <c r="BS30" s="395"/>
      <c r="BT30" s="392"/>
      <c r="BU30" s="392"/>
      <c r="BV30" s="395"/>
      <c r="BW30" s="395" t="s">
        <v>834</v>
      </c>
      <c r="BX30" s="395"/>
      <c r="BY30" s="392"/>
      <c r="BZ30" s="407" t="s">
        <v>1362</v>
      </c>
      <c r="CA30" s="402" t="s">
        <v>580</v>
      </c>
    </row>
    <row r="31" spans="1:109" customFormat="1" ht="13" customHeight="1" x14ac:dyDescent="0.3">
      <c r="A31" s="392">
        <v>195</v>
      </c>
      <c r="B31" s="393">
        <v>42928</v>
      </c>
      <c r="C31" s="394" t="s">
        <v>825</v>
      </c>
      <c r="D31" s="392" t="s">
        <v>532</v>
      </c>
      <c r="E31" s="392"/>
      <c r="F31" s="392" t="s">
        <v>827</v>
      </c>
      <c r="G31" s="393">
        <v>42858</v>
      </c>
      <c r="H31" s="395" t="s">
        <v>828</v>
      </c>
      <c r="I31" s="395" t="s">
        <v>829</v>
      </c>
      <c r="J31" s="395">
        <v>35</v>
      </c>
      <c r="K31" s="392" t="s">
        <v>1363</v>
      </c>
      <c r="L31" s="392" t="s">
        <v>1364</v>
      </c>
      <c r="M31" s="420">
        <v>118.43636363636362</v>
      </c>
      <c r="N31" s="420">
        <v>23.099999999999998</v>
      </c>
      <c r="O31" s="392"/>
      <c r="P31" s="392"/>
      <c r="Q31" s="397"/>
      <c r="R31" s="398"/>
      <c r="S31" s="397"/>
      <c r="T31" s="392"/>
      <c r="U31" s="397"/>
      <c r="V31" s="397"/>
      <c r="W31" s="397"/>
      <c r="X31" s="392"/>
      <c r="Y31" s="420"/>
      <c r="Z31" s="420"/>
      <c r="AA31" s="420"/>
      <c r="AB31" s="420"/>
      <c r="AC31" s="420"/>
      <c r="AD31" s="397"/>
      <c r="AE31" s="420"/>
      <c r="AF31" s="392"/>
      <c r="AG31" s="392"/>
      <c r="AH31" s="420"/>
      <c r="AI31" s="392"/>
      <c r="AJ31" s="392"/>
      <c r="AK31" s="420"/>
      <c r="AL31" s="392"/>
      <c r="AM31" s="420"/>
      <c r="AN31" s="420"/>
      <c r="AO31" s="392" t="s">
        <v>833</v>
      </c>
      <c r="AP31" s="395" t="s">
        <v>829</v>
      </c>
      <c r="AQ31" s="395"/>
      <c r="AR31" s="395"/>
      <c r="AS31" s="399"/>
      <c r="AT31" s="395">
        <v>6</v>
      </c>
      <c r="AU31" s="395"/>
      <c r="AV31" s="395"/>
      <c r="AW31" s="395"/>
      <c r="AX31" s="395" t="s">
        <v>772</v>
      </c>
      <c r="AY31" s="392"/>
      <c r="AZ31" s="395">
        <v>0</v>
      </c>
      <c r="BA31" s="395">
        <v>0</v>
      </c>
      <c r="BB31" s="395">
        <v>0</v>
      </c>
      <c r="BC31" s="395">
        <v>0</v>
      </c>
      <c r="BD31" s="395">
        <v>0</v>
      </c>
      <c r="BE31" s="395">
        <v>0</v>
      </c>
      <c r="BF31" s="395">
        <v>0</v>
      </c>
      <c r="BG31" s="395">
        <v>0</v>
      </c>
      <c r="BH31" s="395">
        <v>0</v>
      </c>
      <c r="BI31" s="395">
        <v>0</v>
      </c>
      <c r="BJ31" s="395">
        <v>0</v>
      </c>
      <c r="BK31" s="395">
        <v>0</v>
      </c>
      <c r="BL31" s="395"/>
      <c r="BM31" s="395" t="s">
        <v>829</v>
      </c>
      <c r="BN31" s="395"/>
      <c r="BO31" s="395" t="s">
        <v>829</v>
      </c>
      <c r="BP31" s="478"/>
      <c r="BQ31" s="395"/>
      <c r="BR31" s="395"/>
      <c r="BS31" s="395"/>
      <c r="BT31" s="402"/>
      <c r="BU31" s="402"/>
      <c r="BV31" s="395"/>
      <c r="BW31" s="395" t="s">
        <v>834</v>
      </c>
      <c r="BX31" s="395">
        <v>1</v>
      </c>
      <c r="BY31" s="392"/>
      <c r="BZ31" s="407" t="s">
        <v>1365</v>
      </c>
      <c r="CA31" s="392" t="s">
        <v>600</v>
      </c>
    </row>
    <row r="32" spans="1:109" customFormat="1" ht="13" customHeight="1" x14ac:dyDescent="0.3">
      <c r="A32" s="392">
        <v>13760</v>
      </c>
      <c r="B32" s="393">
        <v>42928</v>
      </c>
      <c r="C32" s="394" t="s">
        <v>825</v>
      </c>
      <c r="D32" s="392" t="s">
        <v>532</v>
      </c>
      <c r="E32" s="392"/>
      <c r="F32" s="392" t="s">
        <v>827</v>
      </c>
      <c r="G32" s="393">
        <v>42661</v>
      </c>
      <c r="H32" s="395" t="s">
        <v>828</v>
      </c>
      <c r="I32" s="395" t="s">
        <v>829</v>
      </c>
      <c r="J32" s="395">
        <v>36</v>
      </c>
      <c r="K32" s="392" t="s">
        <v>1171</v>
      </c>
      <c r="L32" s="392" t="s">
        <v>1172</v>
      </c>
      <c r="M32" s="420">
        <v>118.18181818181817</v>
      </c>
      <c r="N32" s="420">
        <v>21.818181818181817</v>
      </c>
      <c r="O32" s="392"/>
      <c r="P32" s="392"/>
      <c r="Q32" s="397"/>
      <c r="R32" s="398"/>
      <c r="S32" s="397"/>
      <c r="T32" s="392"/>
      <c r="U32" s="397"/>
      <c r="V32" s="397"/>
      <c r="W32" s="397"/>
      <c r="X32" s="392"/>
      <c r="Y32" s="420"/>
      <c r="Z32" s="420"/>
      <c r="AA32" s="420"/>
      <c r="AB32" s="420"/>
      <c r="AC32" s="420"/>
      <c r="AD32" s="397"/>
      <c r="AE32" s="420"/>
      <c r="AF32" s="392"/>
      <c r="AG32" s="392"/>
      <c r="AH32" s="420"/>
      <c r="AI32" s="392"/>
      <c r="AJ32" s="392"/>
      <c r="AK32" s="420"/>
      <c r="AL32" s="392"/>
      <c r="AM32" s="420"/>
      <c r="AN32" s="420"/>
      <c r="AO32" s="392" t="s">
        <v>833</v>
      </c>
      <c r="AP32" s="395" t="s">
        <v>829</v>
      </c>
      <c r="AQ32" s="395"/>
      <c r="AR32" s="395"/>
      <c r="AS32" s="399"/>
      <c r="AT32" s="395">
        <v>5.5</v>
      </c>
      <c r="AU32" s="395"/>
      <c r="AV32" s="395"/>
      <c r="AW32" s="395"/>
      <c r="AX32" s="395" t="s">
        <v>772</v>
      </c>
      <c r="AY32" s="392"/>
      <c r="AZ32" s="395">
        <v>0</v>
      </c>
      <c r="BA32" s="395">
        <v>0</v>
      </c>
      <c r="BB32" s="395">
        <v>0</v>
      </c>
      <c r="BC32" s="395">
        <v>0</v>
      </c>
      <c r="BD32" s="395">
        <v>0</v>
      </c>
      <c r="BE32" s="395">
        <v>0</v>
      </c>
      <c r="BF32" s="395">
        <v>0</v>
      </c>
      <c r="BG32" s="395">
        <v>0</v>
      </c>
      <c r="BH32" s="395">
        <v>0</v>
      </c>
      <c r="BI32" s="395">
        <v>0</v>
      </c>
      <c r="BJ32" s="395">
        <v>0</v>
      </c>
      <c r="BK32" s="395">
        <v>0</v>
      </c>
      <c r="BL32" s="395"/>
      <c r="BM32" s="395" t="s">
        <v>829</v>
      </c>
      <c r="BN32" s="395">
        <v>12</v>
      </c>
      <c r="BO32" s="395" t="s">
        <v>829</v>
      </c>
      <c r="BP32" s="478"/>
      <c r="BQ32" s="395"/>
      <c r="BR32" s="395">
        <v>12</v>
      </c>
      <c r="BS32" s="395"/>
      <c r="BT32" s="392"/>
      <c r="BU32" s="402"/>
      <c r="BV32" s="395"/>
      <c r="BW32" s="395" t="s">
        <v>834</v>
      </c>
      <c r="BX32" s="395"/>
      <c r="BY32" s="392"/>
      <c r="BZ32" s="407" t="s">
        <v>1366</v>
      </c>
      <c r="CA32" s="392" t="s">
        <v>600</v>
      </c>
    </row>
    <row r="33" spans="1:109" customFormat="1" ht="13" customHeight="1" x14ac:dyDescent="0.3">
      <c r="A33" s="392">
        <v>13647</v>
      </c>
      <c r="B33" s="393">
        <v>42929</v>
      </c>
      <c r="C33" s="394" t="s">
        <v>825</v>
      </c>
      <c r="D33" s="392" t="s">
        <v>532</v>
      </c>
      <c r="E33" s="392"/>
      <c r="F33" s="392" t="s">
        <v>845</v>
      </c>
      <c r="G33" s="393">
        <v>42837</v>
      </c>
      <c r="H33" s="395" t="s">
        <v>828</v>
      </c>
      <c r="I33" s="395" t="s">
        <v>829</v>
      </c>
      <c r="J33" s="395">
        <v>1</v>
      </c>
      <c r="K33" s="392" t="s">
        <v>866</v>
      </c>
      <c r="L33" s="392" t="s">
        <v>1313</v>
      </c>
      <c r="M33" s="420">
        <v>108.18181818181817</v>
      </c>
      <c r="N33" s="420">
        <v>19.454545454545453</v>
      </c>
      <c r="O33" s="392"/>
      <c r="P33" s="392"/>
      <c r="Q33" s="397"/>
      <c r="R33" s="398"/>
      <c r="S33" s="397"/>
      <c r="T33" s="392"/>
      <c r="U33" s="397"/>
      <c r="V33" s="397"/>
      <c r="W33" s="397"/>
      <c r="X33" s="392"/>
      <c r="Y33" s="420"/>
      <c r="Z33" s="420"/>
      <c r="AA33" s="420"/>
      <c r="AB33" s="420"/>
      <c r="AC33" s="420"/>
      <c r="AD33" s="420"/>
      <c r="AE33" s="420">
        <v>10.909090909090908</v>
      </c>
      <c r="AF33" s="392"/>
      <c r="AG33" s="392"/>
      <c r="AH33" s="420"/>
      <c r="AI33" s="392"/>
      <c r="AJ33" s="392"/>
      <c r="AK33" s="397"/>
      <c r="AL33" s="392"/>
      <c r="AM33" s="420"/>
      <c r="AN33" s="420"/>
      <c r="AO33" s="392" t="s">
        <v>846</v>
      </c>
      <c r="AP33" s="395" t="s">
        <v>829</v>
      </c>
      <c r="AQ33" s="395"/>
      <c r="AR33" s="395"/>
      <c r="AS33" s="399"/>
      <c r="AT33" s="395">
        <v>10</v>
      </c>
      <c r="AU33" s="395"/>
      <c r="AV33" s="395"/>
      <c r="AW33" s="395"/>
      <c r="AX33" s="395" t="s">
        <v>835</v>
      </c>
      <c r="AY33" s="392"/>
      <c r="AZ33" s="395">
        <v>0</v>
      </c>
      <c r="BA33" s="395">
        <v>0</v>
      </c>
      <c r="BB33" s="395">
        <v>0</v>
      </c>
      <c r="BC33" s="395">
        <v>0</v>
      </c>
      <c r="BD33" s="395">
        <v>0</v>
      </c>
      <c r="BE33" s="395">
        <v>0</v>
      </c>
      <c r="BF33" s="395">
        <v>0</v>
      </c>
      <c r="BG33" s="395">
        <v>0</v>
      </c>
      <c r="BH33" s="395">
        <v>0</v>
      </c>
      <c r="BI33" s="395">
        <v>0</v>
      </c>
      <c r="BJ33" s="395">
        <v>0</v>
      </c>
      <c r="BK33" s="395">
        <v>0</v>
      </c>
      <c r="BL33" s="395"/>
      <c r="BM33" s="395" t="s">
        <v>829</v>
      </c>
      <c r="BN33" s="395"/>
      <c r="BO33" s="395" t="s">
        <v>829</v>
      </c>
      <c r="BP33" s="480">
        <v>94.472727272727269</v>
      </c>
      <c r="BQ33" s="395"/>
      <c r="BR33" s="395"/>
      <c r="BS33" s="401">
        <v>42916</v>
      </c>
      <c r="BT33" s="228" t="s">
        <v>1314</v>
      </c>
      <c r="BU33" s="402"/>
      <c r="BV33" s="395"/>
      <c r="BW33" s="395" t="s">
        <v>834</v>
      </c>
      <c r="BX33" s="395"/>
      <c r="BY33" s="402" t="s">
        <v>1315</v>
      </c>
      <c r="BZ33" s="498" t="s">
        <v>579</v>
      </c>
      <c r="CA33" s="402" t="s">
        <v>600</v>
      </c>
    </row>
    <row r="34" spans="1:109" customFormat="1" ht="13" customHeight="1" x14ac:dyDescent="0.3">
      <c r="A34" s="477">
        <v>10830</v>
      </c>
      <c r="B34" s="393">
        <v>42925</v>
      </c>
      <c r="C34" s="394" t="s">
        <v>825</v>
      </c>
      <c r="D34" s="392" t="s">
        <v>532</v>
      </c>
      <c r="E34" s="392"/>
      <c r="F34" s="392" t="s">
        <v>845</v>
      </c>
      <c r="G34" s="393">
        <v>42922</v>
      </c>
      <c r="H34" s="395" t="s">
        <v>828</v>
      </c>
      <c r="I34" s="395" t="s">
        <v>853</v>
      </c>
      <c r="J34" s="395"/>
      <c r="K34" s="392" t="s">
        <v>870</v>
      </c>
      <c r="L34" s="392" t="s">
        <v>871</v>
      </c>
      <c r="M34" s="420">
        <v>168.18181818181816</v>
      </c>
      <c r="N34" s="420">
        <v>25.309090909090909</v>
      </c>
      <c r="O34" s="392"/>
      <c r="P34" s="392"/>
      <c r="Q34" s="397"/>
      <c r="R34" s="398"/>
      <c r="S34" s="397"/>
      <c r="T34" s="392"/>
      <c r="U34" s="397"/>
      <c r="V34" s="397"/>
      <c r="W34" s="397"/>
      <c r="X34" s="392"/>
      <c r="Y34" s="420"/>
      <c r="Z34" s="420"/>
      <c r="AA34" s="420"/>
      <c r="AB34" s="420"/>
      <c r="AC34" s="420"/>
      <c r="AD34" s="420"/>
      <c r="AE34" s="420">
        <v>14.299999999999999</v>
      </c>
      <c r="AF34" s="392"/>
      <c r="AG34" s="392"/>
      <c r="AH34" s="420"/>
      <c r="AI34" s="392"/>
      <c r="AJ34" s="392"/>
      <c r="AK34" s="397"/>
      <c r="AL34" s="392"/>
      <c r="AM34" s="420"/>
      <c r="AN34" s="420"/>
      <c r="AO34" s="392" t="s">
        <v>846</v>
      </c>
      <c r="AP34" s="395" t="s">
        <v>829</v>
      </c>
      <c r="AQ34" s="395"/>
      <c r="AR34" s="395"/>
      <c r="AS34" s="395"/>
      <c r="AT34" s="395">
        <v>17</v>
      </c>
      <c r="AU34" s="395"/>
      <c r="AV34" s="395"/>
      <c r="AW34" s="395"/>
      <c r="AX34" s="395" t="s">
        <v>835</v>
      </c>
      <c r="AY34" s="392"/>
      <c r="AZ34" s="395">
        <v>0</v>
      </c>
      <c r="BA34" s="395">
        <v>0</v>
      </c>
      <c r="BB34" s="395">
        <v>0</v>
      </c>
      <c r="BC34" s="395">
        <v>0</v>
      </c>
      <c r="BD34" s="395">
        <v>0</v>
      </c>
      <c r="BE34" s="395">
        <v>0</v>
      </c>
      <c r="BF34" s="395">
        <v>0</v>
      </c>
      <c r="BG34" s="395">
        <v>0</v>
      </c>
      <c r="BH34" s="395">
        <v>0</v>
      </c>
      <c r="BI34" s="395">
        <v>0</v>
      </c>
      <c r="BJ34" s="395">
        <v>0</v>
      </c>
      <c r="BK34" s="395">
        <v>0</v>
      </c>
      <c r="BL34" s="395"/>
      <c r="BM34" s="395" t="s">
        <v>829</v>
      </c>
      <c r="BN34" s="395">
        <v>12</v>
      </c>
      <c r="BO34" s="395" t="s">
        <v>829</v>
      </c>
      <c r="BP34" s="478"/>
      <c r="BQ34" s="395"/>
      <c r="BR34" s="395"/>
      <c r="BS34" s="395"/>
      <c r="BT34" s="392"/>
      <c r="BU34" s="402"/>
      <c r="BV34" s="395"/>
      <c r="BW34" s="395" t="s">
        <v>834</v>
      </c>
      <c r="BX34" s="395"/>
      <c r="BY34" s="392"/>
      <c r="BZ34" s="392" t="s">
        <v>1367</v>
      </c>
      <c r="CA34" s="402" t="s">
        <v>580</v>
      </c>
    </row>
    <row r="35" spans="1:109" customFormat="1" ht="13" customHeight="1" x14ac:dyDescent="0.3">
      <c r="A35" s="392">
        <v>11803</v>
      </c>
      <c r="B35" s="393">
        <v>42925</v>
      </c>
      <c r="C35" s="492" t="s">
        <v>825</v>
      </c>
      <c r="D35" s="493" t="s">
        <v>532</v>
      </c>
      <c r="E35" s="493"/>
      <c r="F35" s="493" t="s">
        <v>845</v>
      </c>
      <c r="G35" s="406">
        <v>42916</v>
      </c>
      <c r="H35" s="488" t="s">
        <v>828</v>
      </c>
      <c r="I35" s="488" t="s">
        <v>829</v>
      </c>
      <c r="J35" s="395">
        <v>3</v>
      </c>
      <c r="K35" s="493" t="s">
        <v>873</v>
      </c>
      <c r="L35" s="392" t="s">
        <v>1022</v>
      </c>
      <c r="M35" s="420">
        <v>113.49999999999999</v>
      </c>
      <c r="N35" s="420">
        <v>21.654545454545453</v>
      </c>
      <c r="O35" s="493"/>
      <c r="P35" s="493"/>
      <c r="Q35" s="499"/>
      <c r="R35" s="500"/>
      <c r="S35" s="499"/>
      <c r="T35" s="493"/>
      <c r="U35" s="499"/>
      <c r="V35" s="499"/>
      <c r="W35" s="499"/>
      <c r="X35" s="493"/>
      <c r="Y35" s="494"/>
      <c r="Z35" s="494"/>
      <c r="AA35" s="494"/>
      <c r="AB35" s="494"/>
      <c r="AC35" s="494"/>
      <c r="AD35" s="499"/>
      <c r="AE35" s="420">
        <v>12.354545454545454</v>
      </c>
      <c r="AF35" s="493"/>
      <c r="AG35" s="493"/>
      <c r="AH35" s="494"/>
      <c r="AI35" s="493"/>
      <c r="AJ35" s="493"/>
      <c r="AK35" s="494"/>
      <c r="AL35" s="493"/>
      <c r="AM35" s="494"/>
      <c r="AN35" s="494"/>
      <c r="AO35" s="493" t="s">
        <v>846</v>
      </c>
      <c r="AP35" s="488" t="s">
        <v>829</v>
      </c>
      <c r="AQ35" s="488"/>
      <c r="AR35" s="488"/>
      <c r="AS35" s="495"/>
      <c r="AT35" s="395">
        <v>7.5</v>
      </c>
      <c r="AU35" s="488"/>
      <c r="AV35" s="488"/>
      <c r="AW35" s="488"/>
      <c r="AX35" s="488" t="s">
        <v>829</v>
      </c>
      <c r="AY35" s="493"/>
      <c r="AZ35" s="488">
        <v>0</v>
      </c>
      <c r="BA35" s="488">
        <v>0</v>
      </c>
      <c r="BB35" s="488">
        <v>0</v>
      </c>
      <c r="BC35" s="488">
        <v>0</v>
      </c>
      <c r="BD35" s="488">
        <v>0</v>
      </c>
      <c r="BE35" s="488">
        <v>0</v>
      </c>
      <c r="BF35" s="488">
        <v>0</v>
      </c>
      <c r="BG35" s="488">
        <v>0</v>
      </c>
      <c r="BH35" s="488">
        <v>0</v>
      </c>
      <c r="BI35" s="488">
        <v>0</v>
      </c>
      <c r="BJ35" s="488">
        <v>0</v>
      </c>
      <c r="BK35" s="488">
        <v>0</v>
      </c>
      <c r="BL35" s="488"/>
      <c r="BM35" s="488" t="s">
        <v>829</v>
      </c>
      <c r="BN35" s="395"/>
      <c r="BO35" s="488" t="s">
        <v>829</v>
      </c>
      <c r="BP35" s="496"/>
      <c r="BQ35" s="488"/>
      <c r="BR35" s="488"/>
      <c r="BS35" s="488"/>
      <c r="BT35" s="493"/>
      <c r="BU35" s="501"/>
      <c r="BV35" s="488"/>
      <c r="BW35" s="488" t="s">
        <v>834</v>
      </c>
      <c r="BX35" s="488">
        <v>1</v>
      </c>
      <c r="BY35" s="493"/>
      <c r="BZ35" s="493" t="s">
        <v>579</v>
      </c>
      <c r="CA35" s="392" t="s">
        <v>580</v>
      </c>
    </row>
    <row r="36" spans="1:109" customFormat="1" ht="13" customHeight="1" x14ac:dyDescent="0.3">
      <c r="A36" s="477">
        <v>13073</v>
      </c>
      <c r="B36" s="393">
        <v>42929</v>
      </c>
      <c r="C36" s="394" t="s">
        <v>825</v>
      </c>
      <c r="D36" s="392" t="s">
        <v>532</v>
      </c>
      <c r="E36" s="392"/>
      <c r="F36" s="392" t="s">
        <v>845</v>
      </c>
      <c r="G36" s="406">
        <v>42916</v>
      </c>
      <c r="H36" s="395" t="s">
        <v>828</v>
      </c>
      <c r="I36" s="395" t="s">
        <v>853</v>
      </c>
      <c r="J36" s="395"/>
      <c r="K36" s="392" t="s">
        <v>883</v>
      </c>
      <c r="L36" s="392" t="s">
        <v>1027</v>
      </c>
      <c r="M36" s="420">
        <v>196.12</v>
      </c>
      <c r="N36" s="420">
        <v>29.999999999999996</v>
      </c>
      <c r="O36" s="392"/>
      <c r="P36" s="392"/>
      <c r="Q36" s="397"/>
      <c r="R36" s="398"/>
      <c r="S36" s="397"/>
      <c r="T36" s="392"/>
      <c r="U36" s="397"/>
      <c r="V36" s="397"/>
      <c r="W36" s="397"/>
      <c r="X36" s="392"/>
      <c r="Y36" s="420"/>
      <c r="Z36" s="420"/>
      <c r="AA36" s="420"/>
      <c r="AB36" s="420"/>
      <c r="AC36" s="420"/>
      <c r="AD36" s="420"/>
      <c r="AE36" s="420">
        <v>21.218181818181815</v>
      </c>
      <c r="AF36" s="392"/>
      <c r="AG36" s="392"/>
      <c r="AH36" s="420"/>
      <c r="AI36" s="392"/>
      <c r="AJ36" s="392"/>
      <c r="AK36" s="420"/>
      <c r="AL36" s="392"/>
      <c r="AM36" s="420"/>
      <c r="AN36" s="420"/>
      <c r="AO36" s="392" t="s">
        <v>846</v>
      </c>
      <c r="AP36" s="395" t="s">
        <v>829</v>
      </c>
      <c r="AQ36" s="395"/>
      <c r="AR36" s="395"/>
      <c r="AS36" s="399"/>
      <c r="AT36" s="395">
        <v>8.5</v>
      </c>
      <c r="AU36" s="395">
        <v>2500</v>
      </c>
      <c r="AV36" s="395"/>
      <c r="AW36" s="395">
        <v>0</v>
      </c>
      <c r="AX36" s="395" t="s">
        <v>829</v>
      </c>
      <c r="AY36" s="392"/>
      <c r="AZ36" s="395">
        <v>20</v>
      </c>
      <c r="BA36" s="395">
        <v>0</v>
      </c>
      <c r="BB36" s="395">
        <v>0</v>
      </c>
      <c r="BC36" s="395">
        <v>0</v>
      </c>
      <c r="BD36" s="395">
        <v>0</v>
      </c>
      <c r="BE36" s="395">
        <v>0</v>
      </c>
      <c r="BF36" s="395">
        <v>0</v>
      </c>
      <c r="BG36" s="395">
        <v>0</v>
      </c>
      <c r="BH36" s="395">
        <v>0</v>
      </c>
      <c r="BI36" s="395">
        <v>0</v>
      </c>
      <c r="BJ36" s="395">
        <v>0</v>
      </c>
      <c r="BK36" s="395">
        <v>0</v>
      </c>
      <c r="BL36" s="395"/>
      <c r="BM36" s="395" t="s">
        <v>829</v>
      </c>
      <c r="BN36" s="395"/>
      <c r="BO36" s="395" t="s">
        <v>829</v>
      </c>
      <c r="BP36" s="478"/>
      <c r="BQ36" s="395"/>
      <c r="BR36" s="395"/>
      <c r="BS36" s="395"/>
      <c r="BT36" s="402"/>
      <c r="BU36" s="402"/>
      <c r="BV36" s="395"/>
      <c r="BW36" s="395" t="s">
        <v>834</v>
      </c>
      <c r="BX36" s="395"/>
      <c r="BY36" s="392"/>
      <c r="BZ36" s="402" t="s">
        <v>579</v>
      </c>
      <c r="CA36" s="392" t="s">
        <v>580</v>
      </c>
    </row>
    <row r="37" spans="1:109" customFormat="1" ht="13" customHeight="1" x14ac:dyDescent="0.3">
      <c r="A37" s="392">
        <v>13783</v>
      </c>
      <c r="B37" s="393">
        <v>42928</v>
      </c>
      <c r="C37" s="410" t="s">
        <v>963</v>
      </c>
      <c r="D37" s="411" t="s">
        <v>532</v>
      </c>
      <c r="E37" s="411"/>
      <c r="F37" s="411" t="s">
        <v>1096</v>
      </c>
      <c r="G37" s="406">
        <v>42643</v>
      </c>
      <c r="H37" s="412" t="s">
        <v>590</v>
      </c>
      <c r="I37" s="412" t="s">
        <v>772</v>
      </c>
      <c r="J37" s="395">
        <v>7</v>
      </c>
      <c r="K37" s="411" t="s">
        <v>59</v>
      </c>
      <c r="L37" s="392" t="s">
        <v>1029</v>
      </c>
      <c r="M37" s="420">
        <v>147.80000000000001</v>
      </c>
      <c r="N37" s="420">
        <v>26.981818181818181</v>
      </c>
      <c r="O37" s="411" t="s">
        <v>802</v>
      </c>
      <c r="P37" s="411">
        <v>300</v>
      </c>
      <c r="Q37" s="420">
        <v>29.9</v>
      </c>
      <c r="R37" s="413"/>
      <c r="S37" s="414"/>
      <c r="T37" s="411"/>
      <c r="U37" s="414"/>
      <c r="V37" s="414"/>
      <c r="W37" s="414"/>
      <c r="X37" s="411"/>
      <c r="Y37" s="426"/>
      <c r="Z37" s="426"/>
      <c r="AA37" s="426"/>
      <c r="AB37" s="426"/>
      <c r="AC37" s="426"/>
      <c r="AD37" s="426"/>
      <c r="AE37" s="420">
        <v>14.654545454545454</v>
      </c>
      <c r="AF37" s="411"/>
      <c r="AG37" s="411"/>
      <c r="AH37" s="426"/>
      <c r="AI37" s="411"/>
      <c r="AJ37" s="411"/>
      <c r="AK37" s="426"/>
      <c r="AL37" s="411"/>
      <c r="AM37" s="426"/>
      <c r="AN37" s="426"/>
      <c r="AO37" s="411" t="s">
        <v>1097</v>
      </c>
      <c r="AP37" s="412" t="s">
        <v>772</v>
      </c>
      <c r="AQ37" s="412"/>
      <c r="AR37" s="412"/>
      <c r="AS37" s="412">
        <v>10</v>
      </c>
      <c r="AT37" s="395">
        <v>10.199999999999999</v>
      </c>
      <c r="AU37" s="395"/>
      <c r="AV37" s="395"/>
      <c r="AW37" s="395"/>
      <c r="AX37" s="412" t="s">
        <v>807</v>
      </c>
      <c r="AY37" s="411"/>
      <c r="AZ37" s="412">
        <v>0</v>
      </c>
      <c r="BA37" s="412">
        <v>0</v>
      </c>
      <c r="BB37" s="412">
        <v>7</v>
      </c>
      <c r="BC37" s="412">
        <v>0</v>
      </c>
      <c r="BD37" s="412">
        <v>0</v>
      </c>
      <c r="BE37" s="412">
        <v>0</v>
      </c>
      <c r="BF37" s="412">
        <v>0</v>
      </c>
      <c r="BG37" s="412">
        <v>0</v>
      </c>
      <c r="BH37" s="412">
        <v>0</v>
      </c>
      <c r="BI37" s="412">
        <v>0</v>
      </c>
      <c r="BJ37" s="412">
        <v>0</v>
      </c>
      <c r="BK37" s="412">
        <v>0</v>
      </c>
      <c r="BL37" s="412"/>
      <c r="BM37" s="412" t="s">
        <v>772</v>
      </c>
      <c r="BN37" s="412"/>
      <c r="BO37" s="412" t="s">
        <v>772</v>
      </c>
      <c r="BP37" s="482"/>
      <c r="BQ37" s="412"/>
      <c r="BR37" s="412"/>
      <c r="BS37" s="412"/>
      <c r="BT37" s="416"/>
      <c r="BU37" s="416"/>
      <c r="BV37" s="412"/>
      <c r="BW37" s="412" t="s">
        <v>1043</v>
      </c>
      <c r="BX37" s="412"/>
      <c r="BY37" s="411"/>
      <c r="BZ37" s="479" t="s">
        <v>1030</v>
      </c>
      <c r="CA37" s="402" t="s">
        <v>600</v>
      </c>
      <c r="CB37" s="214"/>
    </row>
    <row r="38" spans="1:109" customFormat="1" ht="13" customHeight="1" x14ac:dyDescent="0.3">
      <c r="A38" s="392">
        <v>1490</v>
      </c>
      <c r="B38" s="393">
        <v>42928</v>
      </c>
      <c r="C38" s="394" t="s">
        <v>825</v>
      </c>
      <c r="D38" s="392" t="s">
        <v>532</v>
      </c>
      <c r="E38" s="392"/>
      <c r="F38" s="392" t="s">
        <v>845</v>
      </c>
      <c r="G38" s="393">
        <v>42916</v>
      </c>
      <c r="H38" s="395" t="s">
        <v>828</v>
      </c>
      <c r="I38" s="395" t="s">
        <v>829</v>
      </c>
      <c r="J38" s="395">
        <v>8</v>
      </c>
      <c r="K38" s="392" t="s">
        <v>885</v>
      </c>
      <c r="L38" s="392" t="s">
        <v>844</v>
      </c>
      <c r="M38" s="420">
        <v>148.18181818181816</v>
      </c>
      <c r="N38" s="420">
        <v>22.472727272727269</v>
      </c>
      <c r="O38" s="392"/>
      <c r="P38" s="392"/>
      <c r="Q38" s="397"/>
      <c r="R38" s="398"/>
      <c r="S38" s="397"/>
      <c r="T38" s="392"/>
      <c r="U38" s="397"/>
      <c r="V38" s="397"/>
      <c r="W38" s="397"/>
      <c r="X38" s="392"/>
      <c r="Y38" s="420"/>
      <c r="Z38" s="420"/>
      <c r="AA38" s="420"/>
      <c r="AB38" s="420"/>
      <c r="AC38" s="420"/>
      <c r="AD38" s="420"/>
      <c r="AE38" s="420">
        <v>13.781818181818181</v>
      </c>
      <c r="AF38" s="392"/>
      <c r="AG38" s="392"/>
      <c r="AH38" s="420"/>
      <c r="AI38" s="392"/>
      <c r="AJ38" s="392"/>
      <c r="AK38" s="420"/>
      <c r="AL38" s="392"/>
      <c r="AM38" s="420"/>
      <c r="AN38" s="420"/>
      <c r="AO38" s="392" t="s">
        <v>846</v>
      </c>
      <c r="AP38" s="395" t="s">
        <v>829</v>
      </c>
      <c r="AQ38" s="395"/>
      <c r="AR38" s="395"/>
      <c r="AS38" s="399"/>
      <c r="AT38" s="395">
        <v>11.6</v>
      </c>
      <c r="AU38" s="395"/>
      <c r="AV38" s="395"/>
      <c r="AW38" s="395"/>
      <c r="AX38" s="395" t="s">
        <v>835</v>
      </c>
      <c r="AY38" s="392"/>
      <c r="AZ38" s="395">
        <v>0</v>
      </c>
      <c r="BA38" s="395">
        <v>0</v>
      </c>
      <c r="BB38" s="395">
        <v>0</v>
      </c>
      <c r="BC38" s="395">
        <v>0</v>
      </c>
      <c r="BD38" s="395">
        <v>0</v>
      </c>
      <c r="BE38" s="395">
        <v>0</v>
      </c>
      <c r="BF38" s="395">
        <v>0</v>
      </c>
      <c r="BG38" s="395">
        <v>0</v>
      </c>
      <c r="BH38" s="395">
        <v>0</v>
      </c>
      <c r="BI38" s="395">
        <v>0</v>
      </c>
      <c r="BJ38" s="395">
        <v>0</v>
      </c>
      <c r="BK38" s="395">
        <v>0</v>
      </c>
      <c r="BL38" s="395"/>
      <c r="BM38" s="395" t="s">
        <v>829</v>
      </c>
      <c r="BN38" s="395"/>
      <c r="BO38" s="395" t="s">
        <v>829</v>
      </c>
      <c r="BP38" s="478"/>
      <c r="BQ38" s="395"/>
      <c r="BR38" s="395"/>
      <c r="BS38" s="395"/>
      <c r="BT38" s="402"/>
      <c r="BU38" s="402"/>
      <c r="BV38" s="395"/>
      <c r="BW38" s="395" t="s">
        <v>834</v>
      </c>
      <c r="BX38" s="395"/>
      <c r="BY38" s="392"/>
      <c r="BZ38" s="479" t="s">
        <v>1091</v>
      </c>
      <c r="CA38" s="402" t="s">
        <v>580</v>
      </c>
      <c r="CB38" s="214"/>
    </row>
    <row r="39" spans="1:109" customFormat="1" ht="13" customHeight="1" x14ac:dyDescent="0.3">
      <c r="A39" s="392">
        <v>10275</v>
      </c>
      <c r="B39" s="393">
        <v>42925</v>
      </c>
      <c r="C39" s="394" t="s">
        <v>825</v>
      </c>
      <c r="D39" s="392" t="s">
        <v>532</v>
      </c>
      <c r="E39" s="392"/>
      <c r="F39" s="392" t="s">
        <v>845</v>
      </c>
      <c r="G39" s="393">
        <v>42916</v>
      </c>
      <c r="H39" s="395" t="s">
        <v>828</v>
      </c>
      <c r="I39" s="395" t="s">
        <v>829</v>
      </c>
      <c r="J39" s="395">
        <v>9</v>
      </c>
      <c r="K39" s="392" t="s">
        <v>887</v>
      </c>
      <c r="L39" s="392" t="s">
        <v>888</v>
      </c>
      <c r="M39" s="420">
        <v>139</v>
      </c>
      <c r="N39" s="420">
        <v>27.209090909090907</v>
      </c>
      <c r="O39" s="392"/>
      <c r="P39" s="392"/>
      <c r="Q39" s="397"/>
      <c r="R39" s="398"/>
      <c r="S39" s="397"/>
      <c r="T39" s="392"/>
      <c r="U39" s="397"/>
      <c r="V39" s="397"/>
      <c r="W39" s="397"/>
      <c r="X39" s="392"/>
      <c r="Y39" s="420"/>
      <c r="Z39" s="420"/>
      <c r="AA39" s="420"/>
      <c r="AB39" s="420"/>
      <c r="AC39" s="420"/>
      <c r="AD39" s="420"/>
      <c r="AE39" s="420">
        <v>13.872727272727271</v>
      </c>
      <c r="AF39" s="392"/>
      <c r="AG39" s="392"/>
      <c r="AH39" s="420"/>
      <c r="AI39" s="392"/>
      <c r="AJ39" s="392"/>
      <c r="AK39" s="420"/>
      <c r="AL39" s="392"/>
      <c r="AM39" s="420"/>
      <c r="AN39" s="420"/>
      <c r="AO39" s="392" t="s">
        <v>846</v>
      </c>
      <c r="AP39" s="395" t="s">
        <v>829</v>
      </c>
      <c r="AQ39" s="395"/>
      <c r="AR39" s="395"/>
      <c r="AS39" s="399"/>
      <c r="AT39" s="395">
        <v>9.5</v>
      </c>
      <c r="AU39" s="395"/>
      <c r="AV39" s="395"/>
      <c r="AW39" s="395"/>
      <c r="AX39" s="395" t="s">
        <v>835</v>
      </c>
      <c r="AY39" s="392"/>
      <c r="AZ39" s="395">
        <v>16</v>
      </c>
      <c r="BA39" s="395">
        <v>0</v>
      </c>
      <c r="BB39" s="395">
        <v>0</v>
      </c>
      <c r="BC39" s="395">
        <v>0</v>
      </c>
      <c r="BD39" s="395">
        <v>0</v>
      </c>
      <c r="BE39" s="395">
        <v>0</v>
      </c>
      <c r="BF39" s="395">
        <v>0</v>
      </c>
      <c r="BG39" s="395">
        <v>0</v>
      </c>
      <c r="BH39" s="395">
        <v>0</v>
      </c>
      <c r="BI39" s="395">
        <v>0</v>
      </c>
      <c r="BJ39" s="395">
        <v>0</v>
      </c>
      <c r="BK39" s="395">
        <v>0</v>
      </c>
      <c r="BL39" s="395"/>
      <c r="BM39" s="395" t="s">
        <v>829</v>
      </c>
      <c r="BN39" s="395">
        <v>12</v>
      </c>
      <c r="BO39" s="395" t="s">
        <v>829</v>
      </c>
      <c r="BP39" s="478"/>
      <c r="BQ39" s="395"/>
      <c r="BR39" s="395">
        <v>12</v>
      </c>
      <c r="BS39" s="395"/>
      <c r="BT39" s="402"/>
      <c r="BU39" s="402"/>
      <c r="BV39" s="395"/>
      <c r="BW39" s="395" t="s">
        <v>834</v>
      </c>
      <c r="BX39" s="395"/>
      <c r="BY39" s="392" t="s">
        <v>1317</v>
      </c>
      <c r="BZ39" s="392" t="s">
        <v>1092</v>
      </c>
      <c r="CA39" s="392" t="s">
        <v>580</v>
      </c>
    </row>
    <row r="40" spans="1:109" customFormat="1" ht="13" customHeight="1" x14ac:dyDescent="0.3">
      <c r="A40" s="392">
        <v>12770</v>
      </c>
      <c r="B40" s="393">
        <v>42926</v>
      </c>
      <c r="C40" s="394" t="s">
        <v>825</v>
      </c>
      <c r="D40" s="392" t="s">
        <v>532</v>
      </c>
      <c r="E40" s="392"/>
      <c r="F40" s="392" t="s">
        <v>845</v>
      </c>
      <c r="G40" s="393">
        <v>42917</v>
      </c>
      <c r="H40" s="395" t="s">
        <v>828</v>
      </c>
      <c r="I40" s="395" t="s">
        <v>829</v>
      </c>
      <c r="J40" s="395">
        <v>10</v>
      </c>
      <c r="K40" s="392" t="s">
        <v>11</v>
      </c>
      <c r="L40" s="392" t="s">
        <v>1318</v>
      </c>
      <c r="M40" s="420">
        <v>145.18181818181816</v>
      </c>
      <c r="N40" s="420">
        <v>23.763636363636362</v>
      </c>
      <c r="O40" s="392"/>
      <c r="P40" s="392"/>
      <c r="Q40" s="397"/>
      <c r="R40" s="398"/>
      <c r="S40" s="397"/>
      <c r="T40" s="392"/>
      <c r="U40" s="397"/>
      <c r="V40" s="397"/>
      <c r="W40" s="397"/>
      <c r="X40" s="392"/>
      <c r="Y40" s="420"/>
      <c r="Z40" s="420"/>
      <c r="AA40" s="420"/>
      <c r="AB40" s="420"/>
      <c r="AC40" s="420"/>
      <c r="AD40" s="420"/>
      <c r="AE40" s="420">
        <v>12.981818181818181</v>
      </c>
      <c r="AF40" s="392"/>
      <c r="AG40" s="392"/>
      <c r="AH40" s="420"/>
      <c r="AI40" s="392"/>
      <c r="AJ40" s="392"/>
      <c r="AK40" s="420"/>
      <c r="AL40" s="392"/>
      <c r="AM40" s="420"/>
      <c r="AN40" s="420"/>
      <c r="AO40" s="392" t="s">
        <v>846</v>
      </c>
      <c r="AP40" s="395" t="s">
        <v>829</v>
      </c>
      <c r="AQ40" s="395"/>
      <c r="AR40" s="395"/>
      <c r="AS40" s="399"/>
      <c r="AT40" s="395">
        <v>7.5</v>
      </c>
      <c r="AU40" s="395"/>
      <c r="AV40" s="395"/>
      <c r="AW40" s="395"/>
      <c r="AX40" s="395" t="s">
        <v>772</v>
      </c>
      <c r="AY40" s="392"/>
      <c r="AZ40" s="395">
        <v>0</v>
      </c>
      <c r="BA40" s="395">
        <v>0</v>
      </c>
      <c r="BB40" s="395">
        <v>0</v>
      </c>
      <c r="BC40" s="395">
        <v>0</v>
      </c>
      <c r="BD40" s="395">
        <v>0</v>
      </c>
      <c r="BE40" s="395">
        <v>0</v>
      </c>
      <c r="BF40" s="395">
        <v>0</v>
      </c>
      <c r="BG40" s="395">
        <v>0</v>
      </c>
      <c r="BH40" s="395">
        <v>0</v>
      </c>
      <c r="BI40" s="395">
        <v>0</v>
      </c>
      <c r="BJ40" s="395">
        <v>0</v>
      </c>
      <c r="BK40" s="395">
        <v>0</v>
      </c>
      <c r="BL40" s="395"/>
      <c r="BM40" s="395" t="s">
        <v>829</v>
      </c>
      <c r="BN40" s="395"/>
      <c r="BO40" s="395" t="s">
        <v>829</v>
      </c>
      <c r="BP40" s="478"/>
      <c r="BQ40" s="395"/>
      <c r="BR40" s="395"/>
      <c r="BS40" s="395"/>
      <c r="BT40" s="392"/>
      <c r="BU40" s="402"/>
      <c r="BV40" s="395"/>
      <c r="BW40" s="395" t="s">
        <v>834</v>
      </c>
      <c r="BX40" s="395"/>
      <c r="BY40" s="418" t="s">
        <v>1319</v>
      </c>
      <c r="BZ40" s="392" t="s">
        <v>1368</v>
      </c>
      <c r="CA40" s="402" t="s">
        <v>580</v>
      </c>
    </row>
    <row r="41" spans="1:109" customFormat="1" ht="13" customHeight="1" x14ac:dyDescent="0.3">
      <c r="A41" s="477">
        <v>14647</v>
      </c>
      <c r="B41" s="393">
        <v>42926</v>
      </c>
      <c r="C41" s="394" t="s">
        <v>825</v>
      </c>
      <c r="D41" s="392" t="s">
        <v>532</v>
      </c>
      <c r="E41" s="392"/>
      <c r="F41" s="392" t="s">
        <v>845</v>
      </c>
      <c r="G41" s="393">
        <v>42916</v>
      </c>
      <c r="H41" s="395" t="s">
        <v>828</v>
      </c>
      <c r="I41" s="395" t="s">
        <v>853</v>
      </c>
      <c r="J41" s="395"/>
      <c r="K41" s="392" t="s">
        <v>830</v>
      </c>
      <c r="L41" s="392" t="s">
        <v>1321</v>
      </c>
      <c r="M41" s="420">
        <v>120.90909090909089</v>
      </c>
      <c r="N41" s="420">
        <v>29.709090909090907</v>
      </c>
      <c r="O41" s="392"/>
      <c r="P41" s="392"/>
      <c r="Q41" s="397"/>
      <c r="R41" s="398"/>
      <c r="S41" s="397"/>
      <c r="T41" s="392"/>
      <c r="U41" s="397"/>
      <c r="V41" s="397"/>
      <c r="W41" s="397"/>
      <c r="X41" s="392"/>
      <c r="Y41" s="420"/>
      <c r="Z41" s="420"/>
      <c r="AA41" s="420"/>
      <c r="AB41" s="420"/>
      <c r="AC41" s="420"/>
      <c r="AD41" s="420"/>
      <c r="AE41" s="420">
        <v>12.799999999999999</v>
      </c>
      <c r="AF41" s="392"/>
      <c r="AG41" s="392"/>
      <c r="AH41" s="420"/>
      <c r="AI41" s="392"/>
      <c r="AJ41" s="392"/>
      <c r="AK41" s="420"/>
      <c r="AL41" s="392"/>
      <c r="AM41" s="420"/>
      <c r="AN41" s="420"/>
      <c r="AO41" s="392" t="s">
        <v>846</v>
      </c>
      <c r="AP41" s="395" t="s">
        <v>829</v>
      </c>
      <c r="AQ41" s="395"/>
      <c r="AR41" s="395"/>
      <c r="AS41" s="399"/>
      <c r="AT41" s="395">
        <v>10</v>
      </c>
      <c r="AU41" s="395"/>
      <c r="AV41" s="395"/>
      <c r="AW41" s="395"/>
      <c r="AX41" s="395" t="s">
        <v>807</v>
      </c>
      <c r="AY41" s="392"/>
      <c r="AZ41" s="395">
        <v>0</v>
      </c>
      <c r="BA41" s="395">
        <v>0</v>
      </c>
      <c r="BB41" s="395">
        <v>0</v>
      </c>
      <c r="BC41" s="395">
        <v>0</v>
      </c>
      <c r="BD41" s="395">
        <v>0</v>
      </c>
      <c r="BE41" s="395">
        <v>0</v>
      </c>
      <c r="BF41" s="395">
        <v>0</v>
      </c>
      <c r="BG41" s="395">
        <v>0</v>
      </c>
      <c r="BH41" s="395">
        <v>0</v>
      </c>
      <c r="BI41" s="395">
        <v>0</v>
      </c>
      <c r="BJ41" s="395">
        <v>0</v>
      </c>
      <c r="BK41" s="395">
        <v>0</v>
      </c>
      <c r="BL41" s="395"/>
      <c r="BM41" s="395" t="s">
        <v>829</v>
      </c>
      <c r="BN41" s="395"/>
      <c r="BO41" s="395" t="s">
        <v>829</v>
      </c>
      <c r="BP41" s="478"/>
      <c r="BQ41" s="395"/>
      <c r="BR41" s="395"/>
      <c r="BS41" s="395"/>
      <c r="BT41" s="402"/>
      <c r="BU41" s="402"/>
      <c r="BV41" s="395"/>
      <c r="BW41" s="395" t="s">
        <v>834</v>
      </c>
      <c r="BX41" s="395"/>
      <c r="BY41" s="402"/>
      <c r="BZ41" s="409" t="s">
        <v>1369</v>
      </c>
      <c r="CA41" s="402" t="s">
        <v>580</v>
      </c>
    </row>
    <row r="42" spans="1:109" customFormat="1" ht="13" customHeight="1" x14ac:dyDescent="0.3">
      <c r="A42" s="477">
        <v>12317</v>
      </c>
      <c r="B42" s="393">
        <v>42929</v>
      </c>
      <c r="C42" s="394" t="s">
        <v>825</v>
      </c>
      <c r="D42" s="392" t="s">
        <v>532</v>
      </c>
      <c r="E42" s="392"/>
      <c r="F42" s="392" t="s">
        <v>845</v>
      </c>
      <c r="G42" s="393">
        <v>42916</v>
      </c>
      <c r="H42" s="395" t="s">
        <v>828</v>
      </c>
      <c r="I42" s="395" t="s">
        <v>853</v>
      </c>
      <c r="J42" s="395"/>
      <c r="K42" s="392" t="s">
        <v>893</v>
      </c>
      <c r="L42" s="392" t="s">
        <v>1037</v>
      </c>
      <c r="M42" s="420">
        <v>158</v>
      </c>
      <c r="N42" s="420">
        <v>26.25454545454545</v>
      </c>
      <c r="O42" s="392"/>
      <c r="P42" s="392"/>
      <c r="Q42" s="397"/>
      <c r="R42" s="398"/>
      <c r="S42" s="397"/>
      <c r="T42" s="392"/>
      <c r="U42" s="397"/>
      <c r="V42" s="397"/>
      <c r="W42" s="397"/>
      <c r="X42" s="392"/>
      <c r="Y42" s="420"/>
      <c r="Z42" s="420"/>
      <c r="AA42" s="420"/>
      <c r="AB42" s="420"/>
      <c r="AC42" s="420"/>
      <c r="AD42" s="397"/>
      <c r="AE42" s="420">
        <v>14.009090909090908</v>
      </c>
      <c r="AF42" s="392"/>
      <c r="AG42" s="392"/>
      <c r="AH42" s="420"/>
      <c r="AI42" s="392"/>
      <c r="AJ42" s="392"/>
      <c r="AK42" s="420"/>
      <c r="AL42" s="392"/>
      <c r="AM42" s="420"/>
      <c r="AN42" s="420"/>
      <c r="AO42" s="392" t="s">
        <v>846</v>
      </c>
      <c r="AP42" s="395" t="s">
        <v>829</v>
      </c>
      <c r="AQ42" s="395"/>
      <c r="AR42" s="395"/>
      <c r="AS42" s="395">
        <v>10</v>
      </c>
      <c r="AT42" s="395">
        <v>14</v>
      </c>
      <c r="AU42" s="395"/>
      <c r="AV42" s="395">
        <v>12</v>
      </c>
      <c r="AW42" s="395">
        <v>5</v>
      </c>
      <c r="AX42" s="395" t="s">
        <v>835</v>
      </c>
      <c r="AY42" s="392"/>
      <c r="AZ42" s="395">
        <v>0</v>
      </c>
      <c r="BA42" s="395">
        <v>0</v>
      </c>
      <c r="BB42" s="395">
        <v>0</v>
      </c>
      <c r="BC42" s="395">
        <v>0</v>
      </c>
      <c r="BD42" s="395">
        <v>0</v>
      </c>
      <c r="BE42" s="395">
        <v>0</v>
      </c>
      <c r="BF42" s="395">
        <v>0</v>
      </c>
      <c r="BG42" s="395">
        <v>0</v>
      </c>
      <c r="BH42" s="395">
        <v>0</v>
      </c>
      <c r="BI42" s="395">
        <v>0</v>
      </c>
      <c r="BJ42" s="395">
        <v>0</v>
      </c>
      <c r="BK42" s="395">
        <v>0</v>
      </c>
      <c r="BL42" s="395"/>
      <c r="BM42" s="395" t="s">
        <v>829</v>
      </c>
      <c r="BN42" s="395">
        <v>12</v>
      </c>
      <c r="BO42" s="395" t="s">
        <v>829</v>
      </c>
      <c r="BP42" s="478"/>
      <c r="BQ42" s="395"/>
      <c r="BR42" s="395"/>
      <c r="BS42" s="395"/>
      <c r="BT42" s="402"/>
      <c r="BU42" s="402"/>
      <c r="BV42" s="395"/>
      <c r="BW42" s="395" t="s">
        <v>834</v>
      </c>
      <c r="BX42" s="395"/>
      <c r="BY42" s="402"/>
      <c r="BZ42" s="402" t="s">
        <v>579</v>
      </c>
      <c r="CA42" s="392" t="s">
        <v>580</v>
      </c>
    </row>
    <row r="43" spans="1:109" customFormat="1" ht="13" customHeight="1" x14ac:dyDescent="0.3">
      <c r="A43" s="392">
        <v>13097</v>
      </c>
      <c r="B43" s="393">
        <v>42926</v>
      </c>
      <c r="C43" s="410" t="s">
        <v>963</v>
      </c>
      <c r="D43" s="411" t="s">
        <v>532</v>
      </c>
      <c r="E43" s="411"/>
      <c r="F43" s="411" t="s">
        <v>1096</v>
      </c>
      <c r="G43" s="406">
        <v>42922</v>
      </c>
      <c r="H43" s="412" t="s">
        <v>590</v>
      </c>
      <c r="I43" s="412" t="s">
        <v>772</v>
      </c>
      <c r="J43" s="395">
        <v>13</v>
      </c>
      <c r="K43" s="411" t="s">
        <v>214</v>
      </c>
      <c r="L43" s="392" t="s">
        <v>1041</v>
      </c>
      <c r="M43" s="420">
        <v>100.90909090909091</v>
      </c>
      <c r="N43" s="420">
        <v>22.518181818181816</v>
      </c>
      <c r="O43" s="411" t="s">
        <v>802</v>
      </c>
      <c r="P43" s="411">
        <v>1150</v>
      </c>
      <c r="Q43" s="420">
        <v>23.036363636363635</v>
      </c>
      <c r="R43" s="413"/>
      <c r="S43" s="414"/>
      <c r="T43" s="411"/>
      <c r="U43" s="414"/>
      <c r="V43" s="414"/>
      <c r="W43" s="414"/>
      <c r="X43" s="411"/>
      <c r="Y43" s="426"/>
      <c r="Z43" s="426"/>
      <c r="AA43" s="426"/>
      <c r="AB43" s="426"/>
      <c r="AC43" s="426"/>
      <c r="AD43" s="414"/>
      <c r="AE43" s="420">
        <v>12.718181818181817</v>
      </c>
      <c r="AF43" s="411"/>
      <c r="AG43" s="411"/>
      <c r="AH43" s="426"/>
      <c r="AI43" s="411"/>
      <c r="AJ43" s="411"/>
      <c r="AK43" s="426"/>
      <c r="AL43" s="411"/>
      <c r="AM43" s="426"/>
      <c r="AN43" s="426"/>
      <c r="AO43" s="411" t="s">
        <v>1097</v>
      </c>
      <c r="AP43" s="412" t="s">
        <v>772</v>
      </c>
      <c r="AQ43" s="412"/>
      <c r="AR43" s="412"/>
      <c r="AS43" s="415"/>
      <c r="AT43" s="395">
        <v>7</v>
      </c>
      <c r="AU43" s="395"/>
      <c r="AV43" s="395"/>
      <c r="AW43" s="395"/>
      <c r="AX43" s="412" t="s">
        <v>807</v>
      </c>
      <c r="AY43" s="411"/>
      <c r="AZ43" s="412">
        <v>0</v>
      </c>
      <c r="BA43" s="412">
        <v>0</v>
      </c>
      <c r="BB43" s="412">
        <v>0</v>
      </c>
      <c r="BC43" s="412">
        <v>0</v>
      </c>
      <c r="BD43" s="412">
        <v>0</v>
      </c>
      <c r="BE43" s="412">
        <v>0</v>
      </c>
      <c r="BF43" s="412">
        <v>0</v>
      </c>
      <c r="BG43" s="412">
        <v>0</v>
      </c>
      <c r="BH43" s="412">
        <v>0</v>
      </c>
      <c r="BI43" s="412">
        <v>0</v>
      </c>
      <c r="BJ43" s="412">
        <v>0</v>
      </c>
      <c r="BK43" s="412">
        <v>0</v>
      </c>
      <c r="BL43" s="412"/>
      <c r="BM43" s="412" t="s">
        <v>772</v>
      </c>
      <c r="BN43" s="395">
        <v>12</v>
      </c>
      <c r="BO43" s="412" t="s">
        <v>772</v>
      </c>
      <c r="BP43" s="482"/>
      <c r="BQ43" s="412"/>
      <c r="BR43" s="395">
        <v>12</v>
      </c>
      <c r="BS43" s="412"/>
      <c r="BT43" s="416"/>
      <c r="BU43" s="416"/>
      <c r="BV43" s="412"/>
      <c r="BW43" s="412" t="s">
        <v>1043</v>
      </c>
      <c r="BX43" s="412"/>
      <c r="BY43" s="411"/>
      <c r="BZ43" s="479" t="s">
        <v>1098</v>
      </c>
      <c r="CA43" s="402" t="s">
        <v>580</v>
      </c>
    </row>
    <row r="44" spans="1:109" customFormat="1" ht="13" customHeight="1" x14ac:dyDescent="0.3">
      <c r="A44" s="392">
        <v>15194</v>
      </c>
      <c r="B44" s="393">
        <v>42926</v>
      </c>
      <c r="C44" s="394" t="s">
        <v>825</v>
      </c>
      <c r="D44" s="392" t="s">
        <v>532</v>
      </c>
      <c r="E44" s="392"/>
      <c r="F44" s="392" t="s">
        <v>845</v>
      </c>
      <c r="G44" s="393">
        <v>42900</v>
      </c>
      <c r="H44" s="395" t="s">
        <v>828</v>
      </c>
      <c r="I44" s="395" t="s">
        <v>829</v>
      </c>
      <c r="J44" s="395">
        <v>14</v>
      </c>
      <c r="K44" s="392" t="s">
        <v>836</v>
      </c>
      <c r="L44" s="392" t="s">
        <v>1323</v>
      </c>
      <c r="M44" s="420">
        <v>149.79999999999998</v>
      </c>
      <c r="N44" s="420">
        <v>20.454545454545453</v>
      </c>
      <c r="O44" s="392"/>
      <c r="P44" s="420"/>
      <c r="Q44" s="397"/>
      <c r="R44" s="392"/>
      <c r="S44" s="397"/>
      <c r="T44" s="392"/>
      <c r="U44" s="397"/>
      <c r="V44" s="397"/>
      <c r="W44" s="397"/>
      <c r="X44" s="392"/>
      <c r="Y44" s="420"/>
      <c r="Z44" s="420"/>
      <c r="AA44" s="420"/>
      <c r="AB44" s="420"/>
      <c r="AC44" s="420"/>
      <c r="AD44" s="397"/>
      <c r="AE44" s="420">
        <v>11.999999999999998</v>
      </c>
      <c r="AF44" s="392"/>
      <c r="AG44" s="392"/>
      <c r="AH44" s="420"/>
      <c r="AI44" s="392"/>
      <c r="AJ44" s="392"/>
      <c r="AK44" s="420"/>
      <c r="AL44" s="392"/>
      <c r="AM44" s="420"/>
      <c r="AN44" s="420"/>
      <c r="AO44" s="392" t="s">
        <v>846</v>
      </c>
      <c r="AP44" s="395" t="s">
        <v>829</v>
      </c>
      <c r="AQ44" s="395"/>
      <c r="AR44" s="395"/>
      <c r="AS44" s="399"/>
      <c r="AT44" s="395">
        <v>5</v>
      </c>
      <c r="AU44" s="395"/>
      <c r="AV44" s="395"/>
      <c r="AW44" s="395"/>
      <c r="AX44" s="395" t="s">
        <v>835</v>
      </c>
      <c r="AY44" s="392"/>
      <c r="AZ44" s="395">
        <v>0</v>
      </c>
      <c r="BA44" s="395">
        <v>0</v>
      </c>
      <c r="BB44" s="395">
        <v>0</v>
      </c>
      <c r="BC44" s="395">
        <v>0</v>
      </c>
      <c r="BD44" s="395">
        <v>0</v>
      </c>
      <c r="BE44" s="395">
        <v>0</v>
      </c>
      <c r="BF44" s="395">
        <v>0</v>
      </c>
      <c r="BG44" s="395">
        <v>0</v>
      </c>
      <c r="BH44" s="395">
        <v>0</v>
      </c>
      <c r="BI44" s="395">
        <v>0</v>
      </c>
      <c r="BJ44" s="395">
        <v>0</v>
      </c>
      <c r="BK44" s="395">
        <v>0</v>
      </c>
      <c r="BL44" s="395"/>
      <c r="BM44" s="395" t="s">
        <v>829</v>
      </c>
      <c r="BN44" s="395"/>
      <c r="BO44" s="395" t="s">
        <v>829</v>
      </c>
      <c r="BP44" s="478"/>
      <c r="BQ44" s="395"/>
      <c r="BR44" s="395"/>
      <c r="BS44" s="395"/>
      <c r="BT44" s="402"/>
      <c r="BU44" s="402"/>
      <c r="BV44" s="395"/>
      <c r="BW44" s="395" t="s">
        <v>834</v>
      </c>
      <c r="BX44" s="395">
        <v>1</v>
      </c>
      <c r="BY44" s="392"/>
      <c r="BZ44" s="479" t="s">
        <v>1324</v>
      </c>
      <c r="CA44" s="402" t="s">
        <v>593</v>
      </c>
    </row>
    <row r="45" spans="1:109" customFormat="1" ht="13" customHeight="1" x14ac:dyDescent="0.3">
      <c r="A45" s="477">
        <v>14760</v>
      </c>
      <c r="B45" s="393">
        <v>42928</v>
      </c>
      <c r="C45" s="394" t="s">
        <v>825</v>
      </c>
      <c r="D45" s="392" t="s">
        <v>532</v>
      </c>
      <c r="E45" s="392"/>
      <c r="F45" s="392" t="s">
        <v>845</v>
      </c>
      <c r="G45" s="393">
        <v>42916</v>
      </c>
      <c r="H45" s="395" t="s">
        <v>828</v>
      </c>
      <c r="I45" s="395" t="s">
        <v>853</v>
      </c>
      <c r="J45" s="395"/>
      <c r="K45" s="392" t="s">
        <v>837</v>
      </c>
      <c r="L45" s="418" t="s">
        <v>1325</v>
      </c>
      <c r="M45" s="420">
        <v>150.6</v>
      </c>
      <c r="N45" s="420">
        <v>25.518181818181816</v>
      </c>
      <c r="O45" s="392"/>
      <c r="P45" s="392"/>
      <c r="Q45" s="397"/>
      <c r="R45" s="398"/>
      <c r="S45" s="397"/>
      <c r="T45" s="392"/>
      <c r="U45" s="397"/>
      <c r="V45" s="397"/>
      <c r="W45" s="397"/>
      <c r="X45" s="392"/>
      <c r="Y45" s="420"/>
      <c r="Z45" s="420"/>
      <c r="AA45" s="420"/>
      <c r="AB45" s="420"/>
      <c r="AC45" s="420"/>
      <c r="AD45" s="420"/>
      <c r="AE45" s="420">
        <v>16.499999999999996</v>
      </c>
      <c r="AF45" s="392"/>
      <c r="AG45" s="392"/>
      <c r="AH45" s="420"/>
      <c r="AI45" s="392"/>
      <c r="AJ45" s="392"/>
      <c r="AK45" s="420"/>
      <c r="AL45" s="392"/>
      <c r="AM45" s="420"/>
      <c r="AN45" s="420"/>
      <c r="AO45" s="392" t="s">
        <v>846</v>
      </c>
      <c r="AP45" s="395" t="s">
        <v>829</v>
      </c>
      <c r="AQ45" s="395"/>
      <c r="AR45" s="395"/>
      <c r="AS45" s="399"/>
      <c r="AT45" s="395">
        <v>18</v>
      </c>
      <c r="AU45" s="395">
        <v>455</v>
      </c>
      <c r="AV45" s="395"/>
      <c r="AW45" s="395">
        <v>6</v>
      </c>
      <c r="AX45" s="395" t="s">
        <v>835</v>
      </c>
      <c r="AY45" s="392"/>
      <c r="AZ45" s="395">
        <v>0</v>
      </c>
      <c r="BA45" s="395">
        <v>0</v>
      </c>
      <c r="BB45" s="395">
        <v>0</v>
      </c>
      <c r="BC45" s="395">
        <v>0</v>
      </c>
      <c r="BD45" s="395">
        <v>0</v>
      </c>
      <c r="BE45" s="395">
        <v>0</v>
      </c>
      <c r="BF45" s="395">
        <v>0</v>
      </c>
      <c r="BG45" s="395">
        <v>0</v>
      </c>
      <c r="BH45" s="395">
        <v>0</v>
      </c>
      <c r="BI45" s="395">
        <v>0</v>
      </c>
      <c r="BJ45" s="395">
        <v>0</v>
      </c>
      <c r="BK45" s="395">
        <v>0</v>
      </c>
      <c r="BL45" s="395"/>
      <c r="BM45" s="395" t="s">
        <v>829</v>
      </c>
      <c r="BN45" s="395"/>
      <c r="BO45" s="395" t="s">
        <v>829</v>
      </c>
      <c r="BP45" s="478"/>
      <c r="BQ45" s="395"/>
      <c r="BR45" s="395"/>
      <c r="BS45" s="395"/>
      <c r="BT45" s="228"/>
      <c r="BU45" s="402"/>
      <c r="BV45" s="395"/>
      <c r="BW45" s="395" t="s">
        <v>834</v>
      </c>
      <c r="BX45" s="395"/>
      <c r="BY45" s="228"/>
      <c r="BZ45" s="402" t="s">
        <v>1370</v>
      </c>
      <c r="CA45" s="392" t="s">
        <v>580</v>
      </c>
      <c r="CC45" s="214"/>
      <c r="CD45" s="214"/>
      <c r="CE45" s="214"/>
      <c r="CF45" s="214"/>
      <c r="CG45" s="214"/>
      <c r="CH45" s="214"/>
      <c r="CI45" s="214"/>
      <c r="CJ45" s="214"/>
      <c r="CK45" s="214"/>
      <c r="CL45" s="214"/>
      <c r="CM45" s="214"/>
      <c r="CN45" s="214"/>
      <c r="CO45" s="214"/>
      <c r="CP45" s="214"/>
      <c r="CQ45" s="214"/>
      <c r="CR45" s="214"/>
      <c r="CS45" s="214"/>
      <c r="CT45" s="214"/>
      <c r="CU45" s="214"/>
      <c r="CV45" s="214"/>
      <c r="CW45" s="214"/>
      <c r="CX45" s="214"/>
      <c r="CY45" s="214"/>
      <c r="CZ45" s="214"/>
      <c r="DA45" s="214"/>
      <c r="DB45" s="214"/>
      <c r="DC45" s="214"/>
      <c r="DD45" s="214"/>
      <c r="DE45" s="214"/>
    </row>
    <row r="46" spans="1:109" customFormat="1" ht="13" customHeight="1" x14ac:dyDescent="0.3">
      <c r="A46" s="392">
        <v>13655</v>
      </c>
      <c r="B46" s="393">
        <v>42930</v>
      </c>
      <c r="C46" s="394" t="s">
        <v>825</v>
      </c>
      <c r="D46" s="392" t="s">
        <v>532</v>
      </c>
      <c r="E46" s="392"/>
      <c r="F46" s="392" t="s">
        <v>845</v>
      </c>
      <c r="G46" s="393">
        <v>42916</v>
      </c>
      <c r="H46" s="395" t="s">
        <v>828</v>
      </c>
      <c r="I46" s="395" t="s">
        <v>829</v>
      </c>
      <c r="J46" s="395">
        <v>16</v>
      </c>
      <c r="K46" s="392" t="s">
        <v>839</v>
      </c>
      <c r="L46" s="392" t="s">
        <v>1327</v>
      </c>
      <c r="M46" s="420">
        <v>147.08181818181816</v>
      </c>
      <c r="N46" s="420">
        <v>26.790909090909089</v>
      </c>
      <c r="O46" s="392"/>
      <c r="P46" s="392"/>
      <c r="Q46" s="397"/>
      <c r="R46" s="398"/>
      <c r="S46" s="397"/>
      <c r="T46" s="392"/>
      <c r="U46" s="397"/>
      <c r="V46" s="397"/>
      <c r="W46" s="397"/>
      <c r="X46" s="392"/>
      <c r="Y46" s="420"/>
      <c r="Z46" s="420"/>
      <c r="AA46" s="420"/>
      <c r="AB46" s="420"/>
      <c r="AC46" s="420"/>
      <c r="AD46" s="420"/>
      <c r="AE46" s="420">
        <v>14.718181818181819</v>
      </c>
      <c r="AF46" s="392"/>
      <c r="AG46" s="392"/>
      <c r="AH46" s="420"/>
      <c r="AI46" s="392"/>
      <c r="AJ46" s="392"/>
      <c r="AK46" s="420"/>
      <c r="AL46" s="392"/>
      <c r="AM46" s="420"/>
      <c r="AN46" s="420"/>
      <c r="AO46" s="392" t="s">
        <v>846</v>
      </c>
      <c r="AP46" s="395" t="s">
        <v>829</v>
      </c>
      <c r="AQ46" s="395"/>
      <c r="AR46" s="395"/>
      <c r="AS46" s="399"/>
      <c r="AT46" s="395">
        <v>5.5</v>
      </c>
      <c r="AU46" s="395"/>
      <c r="AV46" s="395"/>
      <c r="AW46" s="395"/>
      <c r="AX46" s="395" t="s">
        <v>829</v>
      </c>
      <c r="AY46" s="392"/>
      <c r="AZ46" s="395">
        <v>19</v>
      </c>
      <c r="BA46" s="395">
        <v>0</v>
      </c>
      <c r="BB46" s="395">
        <v>0</v>
      </c>
      <c r="BC46" s="395">
        <v>0</v>
      </c>
      <c r="BD46" s="395">
        <v>0</v>
      </c>
      <c r="BE46" s="395">
        <v>0</v>
      </c>
      <c r="BF46" s="395">
        <v>0</v>
      </c>
      <c r="BG46" s="395">
        <v>0</v>
      </c>
      <c r="BH46" s="395">
        <v>0</v>
      </c>
      <c r="BI46" s="395">
        <v>0</v>
      </c>
      <c r="BJ46" s="395">
        <v>0</v>
      </c>
      <c r="BK46" s="395">
        <v>0</v>
      </c>
      <c r="BL46" s="395"/>
      <c r="BM46" s="395" t="s">
        <v>829</v>
      </c>
      <c r="BN46" s="395"/>
      <c r="BO46" s="395" t="s">
        <v>829</v>
      </c>
      <c r="BP46" s="478"/>
      <c r="BQ46" s="395"/>
      <c r="BR46" s="395"/>
      <c r="BS46" s="395"/>
      <c r="BT46" s="392"/>
      <c r="BU46" s="392"/>
      <c r="BV46" s="395"/>
      <c r="BW46" s="395" t="s">
        <v>834</v>
      </c>
      <c r="BX46" s="395"/>
      <c r="BY46" s="392"/>
      <c r="BZ46" s="411" t="s">
        <v>1371</v>
      </c>
      <c r="CA46" s="392" t="s">
        <v>580</v>
      </c>
    </row>
    <row r="47" spans="1:109" customFormat="1" ht="13" customHeight="1" x14ac:dyDescent="0.3">
      <c r="A47" s="477">
        <v>14279</v>
      </c>
      <c r="B47" s="393">
        <v>42925</v>
      </c>
      <c r="C47" s="394" t="s">
        <v>825</v>
      </c>
      <c r="D47" s="392" t="s">
        <v>532</v>
      </c>
      <c r="E47" s="392"/>
      <c r="F47" s="392" t="s">
        <v>845</v>
      </c>
      <c r="G47" s="393">
        <v>42916</v>
      </c>
      <c r="H47" s="395" t="s">
        <v>590</v>
      </c>
      <c r="I47" s="395" t="s">
        <v>772</v>
      </c>
      <c r="J47" s="395"/>
      <c r="K47" s="392" t="s">
        <v>801</v>
      </c>
      <c r="L47" s="392" t="s">
        <v>1310</v>
      </c>
      <c r="M47" s="420">
        <v>179</v>
      </c>
      <c r="N47" s="420">
        <v>24.354545454545452</v>
      </c>
      <c r="O47" s="392" t="s">
        <v>802</v>
      </c>
      <c r="P47" s="392">
        <v>1350</v>
      </c>
      <c r="Q47" s="420">
        <v>28.263636363636362</v>
      </c>
      <c r="R47" s="398"/>
      <c r="S47" s="397"/>
      <c r="T47" s="392"/>
      <c r="U47" s="397"/>
      <c r="V47" s="397"/>
      <c r="W47" s="397"/>
      <c r="X47" s="392"/>
      <c r="Y47" s="420"/>
      <c r="Z47" s="420"/>
      <c r="AA47" s="420"/>
      <c r="AB47" s="420"/>
      <c r="AC47" s="420"/>
      <c r="AD47" s="397"/>
      <c r="AE47" s="420">
        <v>10.981818181818181</v>
      </c>
      <c r="AF47" s="392"/>
      <c r="AG47" s="392"/>
      <c r="AH47" s="420"/>
      <c r="AI47" s="392"/>
      <c r="AJ47" s="392"/>
      <c r="AK47" s="420"/>
      <c r="AL47" s="392"/>
      <c r="AM47" s="420"/>
      <c r="AN47" s="420"/>
      <c r="AO47" s="392" t="s">
        <v>846</v>
      </c>
      <c r="AP47" s="395" t="s">
        <v>829</v>
      </c>
      <c r="AQ47" s="395"/>
      <c r="AR47" s="395"/>
      <c r="AS47" s="399"/>
      <c r="AT47" s="395">
        <v>11</v>
      </c>
      <c r="AU47" s="395"/>
      <c r="AV47" s="395"/>
      <c r="AW47" s="395"/>
      <c r="AX47" s="395" t="s">
        <v>829</v>
      </c>
      <c r="AY47" s="392"/>
      <c r="AZ47" s="395">
        <v>0</v>
      </c>
      <c r="BA47" s="395">
        <v>0</v>
      </c>
      <c r="BB47" s="395">
        <v>0</v>
      </c>
      <c r="BC47" s="395">
        <v>0</v>
      </c>
      <c r="BD47" s="395">
        <v>0</v>
      </c>
      <c r="BE47" s="395">
        <v>0</v>
      </c>
      <c r="BF47" s="395">
        <v>0</v>
      </c>
      <c r="BG47" s="395">
        <v>0</v>
      </c>
      <c r="BH47" s="395">
        <v>0</v>
      </c>
      <c r="BI47" s="395">
        <v>0</v>
      </c>
      <c r="BJ47" s="395">
        <v>0</v>
      </c>
      <c r="BK47" s="395">
        <v>0</v>
      </c>
      <c r="BL47" s="395"/>
      <c r="BM47" s="395" t="s">
        <v>829</v>
      </c>
      <c r="BN47" s="395"/>
      <c r="BO47" s="395" t="s">
        <v>829</v>
      </c>
      <c r="BP47" s="478"/>
      <c r="BQ47" s="395"/>
      <c r="BR47" s="395"/>
      <c r="BS47" s="395"/>
      <c r="BT47" s="392"/>
      <c r="BU47" s="392"/>
      <c r="BV47" s="395"/>
      <c r="BW47" s="395" t="s">
        <v>834</v>
      </c>
      <c r="BX47" s="395">
        <v>1</v>
      </c>
      <c r="BY47" s="392"/>
      <c r="BZ47" s="479" t="s">
        <v>1372</v>
      </c>
      <c r="CA47" s="392" t="s">
        <v>580</v>
      </c>
    </row>
    <row r="48" spans="1:109" customFormat="1" ht="13" customHeight="1" x14ac:dyDescent="0.3">
      <c r="A48" s="392">
        <v>13365</v>
      </c>
      <c r="B48" s="393">
        <v>42925</v>
      </c>
      <c r="C48" s="492" t="s">
        <v>825</v>
      </c>
      <c r="D48" s="493" t="s">
        <v>532</v>
      </c>
      <c r="E48" s="493"/>
      <c r="F48" s="493" t="s">
        <v>845</v>
      </c>
      <c r="G48" s="406">
        <v>42916</v>
      </c>
      <c r="H48" s="488" t="s">
        <v>590</v>
      </c>
      <c r="I48" s="488" t="s">
        <v>829</v>
      </c>
      <c r="J48" s="395">
        <v>25</v>
      </c>
      <c r="K48" s="493" t="s">
        <v>953</v>
      </c>
      <c r="L48" s="392" t="s">
        <v>1329</v>
      </c>
      <c r="M48" s="420">
        <v>139.70909090909092</v>
      </c>
      <c r="N48" s="420">
        <v>23.790909090909089</v>
      </c>
      <c r="O48" s="392"/>
      <c r="P48" s="392"/>
      <c r="Q48" s="397"/>
      <c r="R48" s="398"/>
      <c r="S48" s="397"/>
      <c r="T48" s="392"/>
      <c r="U48" s="397"/>
      <c r="V48" s="397"/>
      <c r="W48" s="397"/>
      <c r="X48" s="392"/>
      <c r="Y48" s="420"/>
      <c r="Z48" s="420"/>
      <c r="AA48" s="420"/>
      <c r="AB48" s="420"/>
      <c r="AC48" s="420"/>
      <c r="AD48" s="420"/>
      <c r="AE48" s="420">
        <v>14.836363636363636</v>
      </c>
      <c r="AF48" s="392"/>
      <c r="AG48" s="392"/>
      <c r="AH48" s="420"/>
      <c r="AI48" s="493"/>
      <c r="AJ48" s="493"/>
      <c r="AK48" s="494"/>
      <c r="AL48" s="493"/>
      <c r="AM48" s="494"/>
      <c r="AN48" s="494"/>
      <c r="AO48" s="493" t="s">
        <v>846</v>
      </c>
      <c r="AP48" s="488" t="s">
        <v>829</v>
      </c>
      <c r="AQ48" s="488"/>
      <c r="AR48" s="488"/>
      <c r="AS48" s="495"/>
      <c r="AT48" s="395"/>
      <c r="AU48" s="488"/>
      <c r="AV48" s="488"/>
      <c r="AW48" s="488"/>
      <c r="AX48" s="488" t="s">
        <v>835</v>
      </c>
      <c r="AY48" s="493"/>
      <c r="AZ48" s="488">
        <v>0</v>
      </c>
      <c r="BA48" s="488">
        <v>0</v>
      </c>
      <c r="BB48" s="488">
        <v>0</v>
      </c>
      <c r="BC48" s="488">
        <v>0</v>
      </c>
      <c r="BD48" s="488">
        <v>0</v>
      </c>
      <c r="BE48" s="488">
        <v>0</v>
      </c>
      <c r="BF48" s="488">
        <v>0</v>
      </c>
      <c r="BG48" s="488">
        <v>0</v>
      </c>
      <c r="BH48" s="488">
        <v>0</v>
      </c>
      <c r="BI48" s="488">
        <v>0</v>
      </c>
      <c r="BJ48" s="488">
        <v>0</v>
      </c>
      <c r="BK48" s="488">
        <v>0</v>
      </c>
      <c r="BL48" s="488"/>
      <c r="BM48" s="488" t="s">
        <v>829</v>
      </c>
      <c r="BN48" s="395"/>
      <c r="BO48" s="488" t="s">
        <v>829</v>
      </c>
      <c r="BP48" s="480">
        <v>163.63636363636363</v>
      </c>
      <c r="BQ48" s="488"/>
      <c r="BR48" s="488"/>
      <c r="BS48" s="488"/>
      <c r="BT48" s="402"/>
      <c r="BU48" s="402"/>
      <c r="BV48" s="395"/>
      <c r="BW48" s="488" t="s">
        <v>834</v>
      </c>
      <c r="BX48" s="488">
        <v>1</v>
      </c>
      <c r="BY48" s="501" t="s">
        <v>1330</v>
      </c>
      <c r="BZ48" s="402" t="s">
        <v>1373</v>
      </c>
      <c r="CA48" s="392" t="s">
        <v>580</v>
      </c>
    </row>
    <row r="49" spans="1:109" customFormat="1" ht="13" customHeight="1" x14ac:dyDescent="0.3">
      <c r="A49" s="392">
        <v>12791</v>
      </c>
      <c r="B49" s="393">
        <v>42925</v>
      </c>
      <c r="C49" s="394" t="s">
        <v>825</v>
      </c>
      <c r="D49" s="392" t="s">
        <v>532</v>
      </c>
      <c r="E49" s="392"/>
      <c r="F49" s="392" t="s">
        <v>845</v>
      </c>
      <c r="G49" s="406">
        <v>42916</v>
      </c>
      <c r="H49" s="395" t="s">
        <v>828</v>
      </c>
      <c r="I49" s="395" t="s">
        <v>829</v>
      </c>
      <c r="J49" s="395">
        <v>26</v>
      </c>
      <c r="K49" s="392" t="s">
        <v>1062</v>
      </c>
      <c r="L49" s="392" t="s">
        <v>1332</v>
      </c>
      <c r="M49" s="420">
        <v>135.45454545454544</v>
      </c>
      <c r="N49" s="420">
        <v>20.9</v>
      </c>
      <c r="O49" s="392"/>
      <c r="P49" s="392"/>
      <c r="Q49" s="397"/>
      <c r="R49" s="398"/>
      <c r="S49" s="397"/>
      <c r="T49" s="392"/>
      <c r="U49" s="397"/>
      <c r="V49" s="397"/>
      <c r="W49" s="397"/>
      <c r="X49" s="392"/>
      <c r="Y49" s="420"/>
      <c r="Z49" s="420"/>
      <c r="AA49" s="420"/>
      <c r="AB49" s="420"/>
      <c r="AC49" s="420"/>
      <c r="AD49" s="420"/>
      <c r="AE49" s="420">
        <v>13.627272727272727</v>
      </c>
      <c r="AF49" s="392"/>
      <c r="AG49" s="392"/>
      <c r="AH49" s="420"/>
      <c r="AI49" s="392"/>
      <c r="AJ49" s="392"/>
      <c r="AK49" s="420"/>
      <c r="AL49" s="392"/>
      <c r="AM49" s="420"/>
      <c r="AN49" s="420"/>
      <c r="AO49" s="392" t="s">
        <v>846</v>
      </c>
      <c r="AP49" s="395" t="s">
        <v>829</v>
      </c>
      <c r="AQ49" s="395"/>
      <c r="AR49" s="395"/>
      <c r="AS49" s="399"/>
      <c r="AT49" s="395">
        <v>7</v>
      </c>
      <c r="AU49" s="395"/>
      <c r="AV49" s="395"/>
      <c r="AW49" s="395"/>
      <c r="AX49" s="395" t="s">
        <v>772</v>
      </c>
      <c r="AY49" s="392"/>
      <c r="AZ49" s="395">
        <v>0</v>
      </c>
      <c r="BA49" s="395">
        <v>0</v>
      </c>
      <c r="BB49" s="395">
        <v>0</v>
      </c>
      <c r="BC49" s="395">
        <v>0</v>
      </c>
      <c r="BD49" s="395">
        <v>0</v>
      </c>
      <c r="BE49" s="395">
        <v>0</v>
      </c>
      <c r="BF49" s="395">
        <v>0</v>
      </c>
      <c r="BG49" s="395">
        <v>0</v>
      </c>
      <c r="BH49" s="395">
        <v>0</v>
      </c>
      <c r="BI49" s="395">
        <v>0</v>
      </c>
      <c r="BJ49" s="395">
        <v>0</v>
      </c>
      <c r="BK49" s="395">
        <v>0</v>
      </c>
      <c r="BL49" s="395">
        <v>12</v>
      </c>
      <c r="BM49" s="395" t="s">
        <v>829</v>
      </c>
      <c r="BN49" s="395"/>
      <c r="BO49" s="395" t="s">
        <v>829</v>
      </c>
      <c r="BP49" s="478"/>
      <c r="BQ49" s="395"/>
      <c r="BR49" s="395"/>
      <c r="BS49" s="395"/>
      <c r="BT49" s="392"/>
      <c r="BU49" s="402"/>
      <c r="BV49" s="395"/>
      <c r="BW49" s="395" t="s">
        <v>834</v>
      </c>
      <c r="BX49" s="395">
        <v>1</v>
      </c>
      <c r="BY49" s="392" t="s">
        <v>1064</v>
      </c>
      <c r="BZ49" s="479" t="s">
        <v>1374</v>
      </c>
      <c r="CA49" s="392" t="s">
        <v>580</v>
      </c>
    </row>
    <row r="50" spans="1:109" customFormat="1" ht="13" customHeight="1" x14ac:dyDescent="0.3">
      <c r="A50" s="477">
        <v>728</v>
      </c>
      <c r="B50" s="393">
        <v>42929</v>
      </c>
      <c r="C50" s="394" t="s">
        <v>825</v>
      </c>
      <c r="D50" s="392" t="s">
        <v>532</v>
      </c>
      <c r="E50" s="392"/>
      <c r="F50" s="392" t="s">
        <v>845</v>
      </c>
      <c r="G50" s="393">
        <v>42916</v>
      </c>
      <c r="H50" s="395" t="s">
        <v>828</v>
      </c>
      <c r="I50" s="395" t="s">
        <v>853</v>
      </c>
      <c r="J50" s="395"/>
      <c r="K50" s="392" t="s">
        <v>1066</v>
      </c>
      <c r="L50" s="392" t="s">
        <v>1334</v>
      </c>
      <c r="M50" s="420">
        <v>133.94545454545454</v>
      </c>
      <c r="N50" s="420">
        <v>27.963636363636361</v>
      </c>
      <c r="O50" s="392"/>
      <c r="P50" s="392"/>
      <c r="Q50" s="397"/>
      <c r="R50" s="398"/>
      <c r="S50" s="397"/>
      <c r="T50" s="392"/>
      <c r="U50" s="397"/>
      <c r="V50" s="397"/>
      <c r="W50" s="397"/>
      <c r="X50" s="392"/>
      <c r="Y50" s="420"/>
      <c r="Z50" s="420"/>
      <c r="AA50" s="420"/>
      <c r="AB50" s="420"/>
      <c r="AC50" s="420"/>
      <c r="AD50" s="420"/>
      <c r="AE50" s="420">
        <v>14.299999999999999</v>
      </c>
      <c r="AF50" s="392"/>
      <c r="AG50" s="392"/>
      <c r="AH50" s="420"/>
      <c r="AI50" s="392"/>
      <c r="AJ50" s="392"/>
      <c r="AK50" s="420"/>
      <c r="AL50" s="392"/>
      <c r="AM50" s="420"/>
      <c r="AN50" s="420"/>
      <c r="AO50" s="392" t="s">
        <v>846</v>
      </c>
      <c r="AP50" s="395" t="s">
        <v>829</v>
      </c>
      <c r="AQ50" s="395"/>
      <c r="AR50" s="395"/>
      <c r="AS50" s="399"/>
      <c r="AT50" s="395">
        <v>16</v>
      </c>
      <c r="AU50" s="395">
        <v>300</v>
      </c>
      <c r="AV50" s="395"/>
      <c r="AW50" s="395">
        <v>10</v>
      </c>
      <c r="AX50" s="395" t="s">
        <v>835</v>
      </c>
      <c r="AY50" s="392"/>
      <c r="AZ50" s="395">
        <v>0</v>
      </c>
      <c r="BA50" s="395">
        <v>21</v>
      </c>
      <c r="BB50" s="395">
        <v>0</v>
      </c>
      <c r="BC50" s="395">
        <v>0</v>
      </c>
      <c r="BD50" s="395">
        <v>0</v>
      </c>
      <c r="BE50" s="395">
        <v>0</v>
      </c>
      <c r="BF50" s="395">
        <v>0</v>
      </c>
      <c r="BG50" s="395">
        <v>0</v>
      </c>
      <c r="BH50" s="395">
        <v>0</v>
      </c>
      <c r="BI50" s="395">
        <v>0</v>
      </c>
      <c r="BJ50" s="395">
        <v>0</v>
      </c>
      <c r="BK50" s="395">
        <v>0</v>
      </c>
      <c r="BL50" s="395"/>
      <c r="BM50" s="395" t="s">
        <v>829</v>
      </c>
      <c r="BN50" s="395"/>
      <c r="BO50" s="395" t="s">
        <v>829</v>
      </c>
      <c r="BP50" s="478"/>
      <c r="BQ50" s="395"/>
      <c r="BR50" s="395"/>
      <c r="BS50" s="395"/>
      <c r="BT50" s="402"/>
      <c r="BU50" s="402"/>
      <c r="BV50" s="395"/>
      <c r="BW50" s="395" t="s">
        <v>834</v>
      </c>
      <c r="BX50" s="395"/>
      <c r="BY50" s="392" t="s">
        <v>1335</v>
      </c>
      <c r="BZ50" s="402" t="s">
        <v>1375</v>
      </c>
      <c r="CA50" s="402" t="s">
        <v>580</v>
      </c>
      <c r="CC50" s="214"/>
      <c r="CD50" s="214"/>
      <c r="CE50" s="214"/>
      <c r="CF50" s="214"/>
      <c r="CG50" s="214"/>
      <c r="CH50" s="214"/>
      <c r="CI50" s="214"/>
      <c r="CJ50" s="214"/>
      <c r="CK50" s="214"/>
      <c r="CL50" s="214"/>
      <c r="CM50" s="214"/>
      <c r="CN50" s="214"/>
      <c r="CO50" s="214"/>
      <c r="CP50" s="214"/>
      <c r="CQ50" s="214"/>
      <c r="CR50" s="214"/>
      <c r="CS50" s="214"/>
      <c r="CT50" s="214"/>
      <c r="CU50" s="214"/>
      <c r="CV50" s="214"/>
      <c r="CW50" s="214"/>
      <c r="CX50" s="214"/>
      <c r="CY50" s="214"/>
      <c r="CZ50" s="214"/>
      <c r="DA50" s="214"/>
      <c r="DB50" s="214"/>
      <c r="DC50" s="214"/>
      <c r="DD50" s="214"/>
      <c r="DE50" s="214"/>
    </row>
    <row r="51" spans="1:109" customFormat="1" ht="13" customHeight="1" x14ac:dyDescent="0.3">
      <c r="A51" s="477">
        <v>11665</v>
      </c>
      <c r="B51" s="393">
        <v>42926</v>
      </c>
      <c r="C51" s="394" t="s">
        <v>825</v>
      </c>
      <c r="D51" s="392" t="s">
        <v>532</v>
      </c>
      <c r="E51" s="392"/>
      <c r="F51" s="392" t="s">
        <v>845</v>
      </c>
      <c r="G51" s="393">
        <v>42613</v>
      </c>
      <c r="H51" s="395" t="s">
        <v>590</v>
      </c>
      <c r="I51" s="395" t="s">
        <v>853</v>
      </c>
      <c r="J51" s="395"/>
      <c r="K51" s="392" t="s">
        <v>913</v>
      </c>
      <c r="L51" s="392" t="s">
        <v>1069</v>
      </c>
      <c r="M51" s="420">
        <v>159</v>
      </c>
      <c r="N51" s="420">
        <v>24.499999999999996</v>
      </c>
      <c r="O51" s="392"/>
      <c r="P51" s="392"/>
      <c r="Q51" s="397"/>
      <c r="R51" s="398"/>
      <c r="S51" s="397"/>
      <c r="T51" s="392"/>
      <c r="U51" s="397"/>
      <c r="V51" s="397"/>
      <c r="W51" s="397"/>
      <c r="X51" s="392"/>
      <c r="Y51" s="420"/>
      <c r="Z51" s="420"/>
      <c r="AA51" s="420"/>
      <c r="AB51" s="420"/>
      <c r="AC51" s="420"/>
      <c r="AD51" s="420"/>
      <c r="AE51" s="420">
        <v>14.499999999999998</v>
      </c>
      <c r="AF51" s="392"/>
      <c r="AG51" s="392"/>
      <c r="AH51" s="420"/>
      <c r="AI51" s="392"/>
      <c r="AJ51" s="392"/>
      <c r="AK51" s="420"/>
      <c r="AL51" s="392"/>
      <c r="AM51" s="420"/>
      <c r="AN51" s="420"/>
      <c r="AO51" s="392" t="s">
        <v>846</v>
      </c>
      <c r="AP51" s="395" t="s">
        <v>829</v>
      </c>
      <c r="AQ51" s="395"/>
      <c r="AR51" s="395"/>
      <c r="AS51" s="399"/>
      <c r="AT51" s="395">
        <v>12</v>
      </c>
      <c r="AU51" s="395">
        <v>455</v>
      </c>
      <c r="AV51" s="395"/>
      <c r="AW51" s="395">
        <v>6</v>
      </c>
      <c r="AX51" s="395" t="s">
        <v>835</v>
      </c>
      <c r="AY51" s="392"/>
      <c r="AZ51" s="395">
        <v>0</v>
      </c>
      <c r="BA51" s="395">
        <v>0</v>
      </c>
      <c r="BB51" s="395">
        <v>0</v>
      </c>
      <c r="BC51" s="395">
        <v>0</v>
      </c>
      <c r="BD51" s="395">
        <v>0</v>
      </c>
      <c r="BE51" s="395">
        <v>0</v>
      </c>
      <c r="BF51" s="395">
        <v>0</v>
      </c>
      <c r="BG51" s="395">
        <v>0</v>
      </c>
      <c r="BH51" s="395">
        <v>0</v>
      </c>
      <c r="BI51" s="395">
        <v>0</v>
      </c>
      <c r="BJ51" s="395">
        <v>0</v>
      </c>
      <c r="BK51" s="395">
        <v>0</v>
      </c>
      <c r="BL51" s="395"/>
      <c r="BM51" s="395" t="s">
        <v>829</v>
      </c>
      <c r="BN51" s="395"/>
      <c r="BO51" s="395" t="s">
        <v>829</v>
      </c>
      <c r="BP51" s="478"/>
      <c r="BQ51" s="395"/>
      <c r="BR51" s="395"/>
      <c r="BS51" s="395"/>
      <c r="BT51" s="402"/>
      <c r="BU51" s="402"/>
      <c r="BV51" s="395"/>
      <c r="BW51" s="395" t="s">
        <v>834</v>
      </c>
      <c r="BX51" s="395"/>
      <c r="BY51" s="392"/>
      <c r="BZ51" s="409" t="s">
        <v>1111</v>
      </c>
      <c r="CA51" s="402" t="s">
        <v>600</v>
      </c>
    </row>
    <row r="52" spans="1:109" customFormat="1" ht="13" customHeight="1" x14ac:dyDescent="0.3">
      <c r="A52" s="392">
        <v>11230</v>
      </c>
      <c r="B52" s="393">
        <v>42929</v>
      </c>
      <c r="C52" s="394" t="s">
        <v>825</v>
      </c>
      <c r="D52" s="392" t="s">
        <v>532</v>
      </c>
      <c r="E52" s="392"/>
      <c r="F52" s="392" t="s">
        <v>845</v>
      </c>
      <c r="G52" s="393">
        <v>42587</v>
      </c>
      <c r="H52" s="395" t="s">
        <v>828</v>
      </c>
      <c r="I52" s="395" t="s">
        <v>829</v>
      </c>
      <c r="J52" s="395">
        <v>24</v>
      </c>
      <c r="K52" s="392" t="s">
        <v>1072</v>
      </c>
      <c r="L52" s="392" t="s">
        <v>166</v>
      </c>
      <c r="M52" s="420">
        <v>142.99999999999997</v>
      </c>
      <c r="N52" s="420">
        <v>21.099999999999998</v>
      </c>
      <c r="O52" s="392"/>
      <c r="P52" s="392"/>
      <c r="Q52" s="397"/>
      <c r="R52" s="392"/>
      <c r="S52" s="397"/>
      <c r="T52" s="392"/>
      <c r="U52" s="397"/>
      <c r="V52" s="397"/>
      <c r="W52" s="397"/>
      <c r="X52" s="392"/>
      <c r="Y52" s="420"/>
      <c r="Z52" s="420"/>
      <c r="AA52" s="420"/>
      <c r="AB52" s="420"/>
      <c r="AC52" s="420"/>
      <c r="AD52" s="420"/>
      <c r="AE52" s="420">
        <v>16.499999999999996</v>
      </c>
      <c r="AF52" s="392"/>
      <c r="AG52" s="392"/>
      <c r="AH52" s="420"/>
      <c r="AI52" s="392"/>
      <c r="AJ52" s="392"/>
      <c r="AK52" s="420"/>
      <c r="AL52" s="392"/>
      <c r="AM52" s="420"/>
      <c r="AN52" s="420"/>
      <c r="AO52" s="392" t="s">
        <v>846</v>
      </c>
      <c r="AP52" s="395" t="s">
        <v>829</v>
      </c>
      <c r="AQ52" s="395"/>
      <c r="AR52" s="395"/>
      <c r="AS52" s="399"/>
      <c r="AT52" s="395">
        <v>4</v>
      </c>
      <c r="AU52" s="395"/>
      <c r="AV52" s="395"/>
      <c r="AW52" s="395"/>
      <c r="AX52" s="395" t="s">
        <v>829</v>
      </c>
      <c r="AY52" s="392"/>
      <c r="AZ52" s="395">
        <v>0</v>
      </c>
      <c r="BA52" s="395">
        <v>0</v>
      </c>
      <c r="BB52" s="395">
        <v>0</v>
      </c>
      <c r="BC52" s="395">
        <v>0</v>
      </c>
      <c r="BD52" s="395">
        <v>0</v>
      </c>
      <c r="BE52" s="395">
        <v>0</v>
      </c>
      <c r="BF52" s="395">
        <v>0</v>
      </c>
      <c r="BG52" s="395">
        <v>0</v>
      </c>
      <c r="BH52" s="395">
        <v>0</v>
      </c>
      <c r="BI52" s="395">
        <v>0</v>
      </c>
      <c r="BJ52" s="395">
        <v>0</v>
      </c>
      <c r="BK52" s="395">
        <v>0</v>
      </c>
      <c r="BL52" s="395"/>
      <c r="BM52" s="395" t="s">
        <v>829</v>
      </c>
      <c r="BN52" s="395">
        <v>12</v>
      </c>
      <c r="BO52" s="395" t="s">
        <v>829</v>
      </c>
      <c r="BP52" s="478"/>
      <c r="BQ52" s="395"/>
      <c r="BR52" s="395"/>
      <c r="BS52" s="395"/>
      <c r="BT52" s="402"/>
      <c r="BU52" s="402"/>
      <c r="BV52" s="395"/>
      <c r="BW52" s="395" t="s">
        <v>834</v>
      </c>
      <c r="BX52" s="395">
        <v>1</v>
      </c>
      <c r="BY52" s="392"/>
      <c r="BZ52" s="409" t="s">
        <v>1376</v>
      </c>
      <c r="CA52" s="392" t="s">
        <v>600</v>
      </c>
      <c r="CC52" s="214"/>
      <c r="CD52" s="214"/>
      <c r="CE52" s="214"/>
      <c r="CF52" s="214"/>
      <c r="CG52" s="214"/>
      <c r="CH52" s="214"/>
      <c r="CI52" s="214"/>
      <c r="CJ52" s="214"/>
      <c r="CK52" s="214"/>
      <c r="CL52" s="214"/>
      <c r="CM52" s="214"/>
      <c r="CN52" s="214"/>
      <c r="CO52" s="214"/>
      <c r="CP52" s="214"/>
      <c r="CQ52" s="214"/>
      <c r="CR52" s="214"/>
      <c r="CS52" s="214"/>
      <c r="CT52" s="214"/>
      <c r="CU52" s="214"/>
      <c r="CV52" s="214"/>
      <c r="CW52" s="214"/>
      <c r="CX52" s="214"/>
      <c r="CY52" s="214"/>
      <c r="CZ52" s="214"/>
      <c r="DA52" s="214"/>
      <c r="DB52" s="214"/>
      <c r="DC52" s="214"/>
      <c r="DD52" s="214"/>
      <c r="DE52" s="214"/>
    </row>
    <row r="53" spans="1:109" customFormat="1" ht="13" customHeight="1" x14ac:dyDescent="0.3">
      <c r="A53" s="392">
        <v>15242</v>
      </c>
      <c r="B53" s="393">
        <v>42929</v>
      </c>
      <c r="C53" s="394" t="s">
        <v>825</v>
      </c>
      <c r="D53" s="392" t="s">
        <v>532</v>
      </c>
      <c r="E53" s="392"/>
      <c r="F53" s="392" t="s">
        <v>845</v>
      </c>
      <c r="G53" s="393">
        <v>42916</v>
      </c>
      <c r="H53" s="395" t="s">
        <v>828</v>
      </c>
      <c r="I53" s="395" t="s">
        <v>829</v>
      </c>
      <c r="J53" s="395">
        <v>28</v>
      </c>
      <c r="K53" s="418" t="s">
        <v>1074</v>
      </c>
      <c r="L53" s="392" t="s">
        <v>1338</v>
      </c>
      <c r="M53" s="420">
        <v>133</v>
      </c>
      <c r="N53" s="420">
        <v>22.799999999999997</v>
      </c>
      <c r="O53" s="392" t="s">
        <v>802</v>
      </c>
      <c r="P53" s="392">
        <v>2700</v>
      </c>
      <c r="Q53" s="420">
        <v>23.7</v>
      </c>
      <c r="R53" s="398"/>
      <c r="S53" s="397"/>
      <c r="T53" s="392"/>
      <c r="U53" s="397"/>
      <c r="V53" s="397"/>
      <c r="W53" s="397"/>
      <c r="X53" s="392"/>
      <c r="Y53" s="420"/>
      <c r="Z53" s="420"/>
      <c r="AA53" s="420"/>
      <c r="AB53" s="420"/>
      <c r="AC53" s="420"/>
      <c r="AD53" s="397"/>
      <c r="AE53" s="420">
        <v>15.6</v>
      </c>
      <c r="AF53" s="392"/>
      <c r="AG53" s="392"/>
      <c r="AH53" s="420"/>
      <c r="AI53" s="392"/>
      <c r="AJ53" s="392"/>
      <c r="AK53" s="420"/>
      <c r="AL53" s="392"/>
      <c r="AM53" s="420"/>
      <c r="AN53" s="420"/>
      <c r="AO53" s="392" t="s">
        <v>846</v>
      </c>
      <c r="AP53" s="395" t="s">
        <v>829</v>
      </c>
      <c r="AQ53" s="395"/>
      <c r="AR53" s="395"/>
      <c r="AS53" s="399"/>
      <c r="AT53" s="395">
        <v>3</v>
      </c>
      <c r="AU53" s="395"/>
      <c r="AV53" s="395"/>
      <c r="AW53" s="395"/>
      <c r="AX53" s="395" t="s">
        <v>772</v>
      </c>
      <c r="AY53" s="392"/>
      <c r="AZ53" s="395">
        <v>0</v>
      </c>
      <c r="BA53" s="395">
        <v>0</v>
      </c>
      <c r="BB53" s="395">
        <v>0</v>
      </c>
      <c r="BC53" s="395">
        <v>0</v>
      </c>
      <c r="BD53" s="395">
        <v>0</v>
      </c>
      <c r="BE53" s="395">
        <v>0</v>
      </c>
      <c r="BF53" s="395">
        <v>0</v>
      </c>
      <c r="BG53" s="395">
        <v>0</v>
      </c>
      <c r="BH53" s="395">
        <v>0</v>
      </c>
      <c r="BI53" s="395">
        <v>0</v>
      </c>
      <c r="BJ53" s="395">
        <v>0</v>
      </c>
      <c r="BK53" s="395">
        <v>0</v>
      </c>
      <c r="BL53" s="395"/>
      <c r="BM53" s="395" t="s">
        <v>829</v>
      </c>
      <c r="BN53" s="395"/>
      <c r="BO53" s="395" t="s">
        <v>829</v>
      </c>
      <c r="BP53" s="478"/>
      <c r="BQ53" s="395"/>
      <c r="BR53" s="395"/>
      <c r="BS53" s="395"/>
      <c r="BT53" s="392" t="s">
        <v>1339</v>
      </c>
      <c r="BU53" s="402" t="s">
        <v>1340</v>
      </c>
      <c r="BV53" s="395">
        <v>50</v>
      </c>
      <c r="BW53" s="395" t="s">
        <v>834</v>
      </c>
      <c r="BX53" s="395"/>
      <c r="BY53" s="392"/>
      <c r="BZ53" s="392" t="s">
        <v>1377</v>
      </c>
      <c r="CA53" s="392" t="s">
        <v>593</v>
      </c>
    </row>
    <row r="54" spans="1:109" customFormat="1" ht="13" customHeight="1" x14ac:dyDescent="0.3">
      <c r="A54" s="392">
        <v>11175</v>
      </c>
      <c r="B54" s="393">
        <v>42926</v>
      </c>
      <c r="C54" s="394" t="s">
        <v>825</v>
      </c>
      <c r="D54" s="392" t="s">
        <v>532</v>
      </c>
      <c r="E54" s="392"/>
      <c r="F54" s="392" t="s">
        <v>845</v>
      </c>
      <c r="G54" s="393">
        <v>42900</v>
      </c>
      <c r="H54" s="395" t="s">
        <v>828</v>
      </c>
      <c r="I54" s="395" t="s">
        <v>829</v>
      </c>
      <c r="J54" s="395">
        <v>29</v>
      </c>
      <c r="K54" s="392" t="s">
        <v>1077</v>
      </c>
      <c r="L54" s="392" t="s">
        <v>954</v>
      </c>
      <c r="M54" s="420">
        <v>144.28181818181818</v>
      </c>
      <c r="N54" s="420">
        <v>20.118181818181817</v>
      </c>
      <c r="O54" s="392"/>
      <c r="P54" s="420"/>
      <c r="Q54" s="397"/>
      <c r="R54" s="392"/>
      <c r="S54" s="397"/>
      <c r="T54" s="392"/>
      <c r="U54" s="397"/>
      <c r="V54" s="397"/>
      <c r="W54" s="397"/>
      <c r="X54" s="392"/>
      <c r="Y54" s="420"/>
      <c r="Z54" s="420"/>
      <c r="AA54" s="420"/>
      <c r="AB54" s="420"/>
      <c r="AC54" s="420"/>
      <c r="AD54" s="420"/>
      <c r="AE54" s="420">
        <v>11.572727272727272</v>
      </c>
      <c r="AF54" s="392"/>
      <c r="AG54" s="392"/>
      <c r="AH54" s="420"/>
      <c r="AI54" s="392"/>
      <c r="AJ54" s="392"/>
      <c r="AK54" s="420"/>
      <c r="AL54" s="392"/>
      <c r="AM54" s="420"/>
      <c r="AN54" s="420"/>
      <c r="AO54" s="392" t="s">
        <v>846</v>
      </c>
      <c r="AP54" s="395" t="s">
        <v>829</v>
      </c>
      <c r="AQ54" s="395"/>
      <c r="AR54" s="395"/>
      <c r="AS54" s="399"/>
      <c r="AT54" s="395">
        <v>4.3499999999999996</v>
      </c>
      <c r="AU54" s="395"/>
      <c r="AV54" s="395"/>
      <c r="AW54" s="395"/>
      <c r="AX54" s="395" t="s">
        <v>829</v>
      </c>
      <c r="AY54" s="392"/>
      <c r="AZ54" s="395">
        <v>0</v>
      </c>
      <c r="BA54" s="395">
        <v>0</v>
      </c>
      <c r="BB54" s="395">
        <v>0</v>
      </c>
      <c r="BC54" s="395">
        <v>0</v>
      </c>
      <c r="BD54" s="395">
        <v>0</v>
      </c>
      <c r="BE54" s="395">
        <v>0</v>
      </c>
      <c r="BF54" s="395">
        <v>0</v>
      </c>
      <c r="BG54" s="395">
        <v>0</v>
      </c>
      <c r="BH54" s="395">
        <v>0</v>
      </c>
      <c r="BI54" s="395">
        <v>0</v>
      </c>
      <c r="BJ54" s="395">
        <v>0</v>
      </c>
      <c r="BK54" s="395">
        <v>0</v>
      </c>
      <c r="BL54" s="395"/>
      <c r="BM54" s="395" t="s">
        <v>829</v>
      </c>
      <c r="BN54" s="395"/>
      <c r="BO54" s="395" t="s">
        <v>829</v>
      </c>
      <c r="BP54" s="478"/>
      <c r="BQ54" s="395"/>
      <c r="BR54" s="395"/>
      <c r="BS54" s="395"/>
      <c r="BT54" s="402"/>
      <c r="BU54" s="402"/>
      <c r="BV54" s="395"/>
      <c r="BW54" s="395" t="s">
        <v>834</v>
      </c>
      <c r="BX54" s="395">
        <v>1</v>
      </c>
      <c r="BY54" s="392"/>
      <c r="BZ54" s="479" t="s">
        <v>1342</v>
      </c>
      <c r="CA54" s="402" t="s">
        <v>580</v>
      </c>
      <c r="CB54" s="214"/>
    </row>
    <row r="55" spans="1:109" customFormat="1" ht="13" customHeight="1" x14ac:dyDescent="0.3">
      <c r="A55" s="477">
        <v>13653</v>
      </c>
      <c r="B55" s="393">
        <v>42928</v>
      </c>
      <c r="C55" s="394" t="s">
        <v>825</v>
      </c>
      <c r="D55" s="392" t="s">
        <v>532</v>
      </c>
      <c r="E55" s="392"/>
      <c r="F55" s="392" t="s">
        <v>845</v>
      </c>
      <c r="G55" s="393">
        <v>42642</v>
      </c>
      <c r="H55" s="395" t="s">
        <v>828</v>
      </c>
      <c r="I55" s="395" t="s">
        <v>853</v>
      </c>
      <c r="J55" s="395"/>
      <c r="K55" s="392" t="s">
        <v>908</v>
      </c>
      <c r="L55" s="392" t="s">
        <v>1344</v>
      </c>
      <c r="M55" s="420">
        <v>152.73636363636362</v>
      </c>
      <c r="N55" s="420">
        <v>27.618181818181814</v>
      </c>
      <c r="O55" s="392"/>
      <c r="P55" s="392"/>
      <c r="Q55" s="397"/>
      <c r="R55" s="398"/>
      <c r="S55" s="397"/>
      <c r="T55" s="392"/>
      <c r="U55" s="397"/>
      <c r="V55" s="397"/>
      <c r="W55" s="397"/>
      <c r="X55" s="392"/>
      <c r="Y55" s="420"/>
      <c r="Z55" s="420"/>
      <c r="AA55" s="420"/>
      <c r="AB55" s="420"/>
      <c r="AC55" s="420"/>
      <c r="AD55" s="397"/>
      <c r="AE55" s="420">
        <v>15.690909090909091</v>
      </c>
      <c r="AF55" s="392"/>
      <c r="AG55" s="392"/>
      <c r="AH55" s="420"/>
      <c r="AI55" s="392"/>
      <c r="AJ55" s="392"/>
      <c r="AK55" s="420"/>
      <c r="AL55" s="392"/>
      <c r="AM55" s="420"/>
      <c r="AN55" s="420"/>
      <c r="AO55" s="392" t="s">
        <v>846</v>
      </c>
      <c r="AP55" s="395" t="s">
        <v>829</v>
      </c>
      <c r="AQ55" s="395"/>
      <c r="AR55" s="395"/>
      <c r="AS55" s="399"/>
      <c r="AT55" s="395">
        <v>21</v>
      </c>
      <c r="AU55" s="395">
        <v>455</v>
      </c>
      <c r="AV55" s="395"/>
      <c r="AW55" s="395">
        <v>5</v>
      </c>
      <c r="AX55" s="395" t="s">
        <v>835</v>
      </c>
      <c r="AY55" s="392"/>
      <c r="AZ55" s="395">
        <v>0</v>
      </c>
      <c r="BA55" s="395">
        <v>0</v>
      </c>
      <c r="BB55" s="395">
        <v>0</v>
      </c>
      <c r="BC55" s="395">
        <v>0</v>
      </c>
      <c r="BD55" s="395">
        <v>0</v>
      </c>
      <c r="BE55" s="395">
        <v>0</v>
      </c>
      <c r="BF55" s="395">
        <v>0</v>
      </c>
      <c r="BG55" s="395">
        <v>0</v>
      </c>
      <c r="BH55" s="395">
        <v>0</v>
      </c>
      <c r="BI55" s="395">
        <v>0</v>
      </c>
      <c r="BJ55" s="395">
        <v>0</v>
      </c>
      <c r="BK55" s="395">
        <v>0</v>
      </c>
      <c r="BL55" s="395"/>
      <c r="BM55" s="395" t="s">
        <v>829</v>
      </c>
      <c r="BN55" s="395"/>
      <c r="BO55" s="395" t="s">
        <v>829</v>
      </c>
      <c r="BP55" s="478"/>
      <c r="BQ55" s="395"/>
      <c r="BR55" s="395"/>
      <c r="BS55" s="395"/>
      <c r="BT55" s="402"/>
      <c r="BU55" s="402"/>
      <c r="BV55" s="395"/>
      <c r="BW55" s="395" t="s">
        <v>834</v>
      </c>
      <c r="BX55" s="395"/>
      <c r="BY55" s="392"/>
      <c r="BZ55" s="409" t="s">
        <v>1378</v>
      </c>
      <c r="CA55" s="392" t="s">
        <v>600</v>
      </c>
    </row>
    <row r="56" spans="1:109" customFormat="1" ht="13" customHeight="1" x14ac:dyDescent="0.3">
      <c r="A56" s="392">
        <v>12729</v>
      </c>
      <c r="B56" s="393">
        <v>42928</v>
      </c>
      <c r="C56" s="394" t="s">
        <v>825</v>
      </c>
      <c r="D56" s="392" t="s">
        <v>532</v>
      </c>
      <c r="E56" s="392"/>
      <c r="F56" s="392" t="s">
        <v>845</v>
      </c>
      <c r="G56" s="393">
        <v>42570</v>
      </c>
      <c r="H56" s="395" t="s">
        <v>828</v>
      </c>
      <c r="I56" s="395" t="s">
        <v>829</v>
      </c>
      <c r="J56" s="395">
        <v>23</v>
      </c>
      <c r="K56" s="392" t="s">
        <v>1082</v>
      </c>
      <c r="L56" s="392" t="s">
        <v>1346</v>
      </c>
      <c r="M56" s="420">
        <v>135</v>
      </c>
      <c r="N56" s="420">
        <v>22.499999999999996</v>
      </c>
      <c r="O56" s="392"/>
      <c r="P56" s="392"/>
      <c r="Q56" s="397"/>
      <c r="R56" s="398"/>
      <c r="S56" s="397"/>
      <c r="T56" s="392"/>
      <c r="U56" s="397"/>
      <c r="V56" s="397"/>
      <c r="W56" s="397"/>
      <c r="X56" s="392"/>
      <c r="Y56" s="420"/>
      <c r="Z56" s="420"/>
      <c r="AA56" s="420"/>
      <c r="AB56" s="420"/>
      <c r="AC56" s="420"/>
      <c r="AD56" s="420"/>
      <c r="AE56" s="420">
        <v>14</v>
      </c>
      <c r="AF56" s="392"/>
      <c r="AG56" s="392"/>
      <c r="AH56" s="420"/>
      <c r="AI56" s="392"/>
      <c r="AJ56" s="392"/>
      <c r="AK56" s="420"/>
      <c r="AL56" s="392"/>
      <c r="AM56" s="420"/>
      <c r="AN56" s="420"/>
      <c r="AO56" s="392" t="s">
        <v>846</v>
      </c>
      <c r="AP56" s="395" t="s">
        <v>829</v>
      </c>
      <c r="AQ56" s="395"/>
      <c r="AR56" s="395"/>
      <c r="AS56" s="399"/>
      <c r="AT56" s="395">
        <v>8</v>
      </c>
      <c r="AU56" s="395"/>
      <c r="AV56" s="395"/>
      <c r="AW56" s="395"/>
      <c r="AX56" s="395" t="s">
        <v>772</v>
      </c>
      <c r="AY56" s="392"/>
      <c r="AZ56" s="395">
        <v>0</v>
      </c>
      <c r="BA56" s="395">
        <v>0</v>
      </c>
      <c r="BB56" s="395">
        <v>0</v>
      </c>
      <c r="BC56" s="395">
        <v>0</v>
      </c>
      <c r="BD56" s="395">
        <v>0</v>
      </c>
      <c r="BE56" s="395">
        <v>0</v>
      </c>
      <c r="BF56" s="395">
        <v>0</v>
      </c>
      <c r="BG56" s="395">
        <v>0</v>
      </c>
      <c r="BH56" s="395">
        <v>0</v>
      </c>
      <c r="BI56" s="395">
        <v>0</v>
      </c>
      <c r="BJ56" s="395">
        <v>0</v>
      </c>
      <c r="BK56" s="395">
        <v>0</v>
      </c>
      <c r="BL56" s="395"/>
      <c r="BM56" s="395" t="s">
        <v>829</v>
      </c>
      <c r="BN56" s="395"/>
      <c r="BO56" s="395" t="s">
        <v>829</v>
      </c>
      <c r="BP56" s="478"/>
      <c r="BQ56" s="395"/>
      <c r="BR56" s="395"/>
      <c r="BS56" s="395"/>
      <c r="BT56" s="392"/>
      <c r="BU56" s="402"/>
      <c r="BV56" s="395"/>
      <c r="BW56" s="395" t="s">
        <v>834</v>
      </c>
      <c r="BX56" s="395">
        <v>1</v>
      </c>
      <c r="BY56" s="392"/>
      <c r="BZ56" s="409" t="s">
        <v>1379</v>
      </c>
      <c r="CA56" s="392" t="s">
        <v>600</v>
      </c>
    </row>
    <row r="57" spans="1:109" customFormat="1" ht="13" customHeight="1" x14ac:dyDescent="0.3">
      <c r="A57" s="392">
        <v>12889</v>
      </c>
      <c r="B57" s="393">
        <v>42926</v>
      </c>
      <c r="C57" s="394" t="s">
        <v>825</v>
      </c>
      <c r="D57" s="392" t="s">
        <v>532</v>
      </c>
      <c r="E57" s="392"/>
      <c r="F57" s="392" t="s">
        <v>845</v>
      </c>
      <c r="G57" s="393">
        <v>42916</v>
      </c>
      <c r="H57" s="395" t="s">
        <v>590</v>
      </c>
      <c r="I57" s="395" t="s">
        <v>829</v>
      </c>
      <c r="J57" s="395">
        <v>30</v>
      </c>
      <c r="K57" s="392" t="s">
        <v>1348</v>
      </c>
      <c r="L57" s="392" t="s">
        <v>1349</v>
      </c>
      <c r="M57" s="420">
        <v>112.99999999999999</v>
      </c>
      <c r="N57" s="420">
        <v>22.699999999999996</v>
      </c>
      <c r="O57" s="392"/>
      <c r="P57" s="392"/>
      <c r="Q57" s="397"/>
      <c r="R57" s="398"/>
      <c r="S57" s="397"/>
      <c r="T57" s="392"/>
      <c r="U57" s="397"/>
      <c r="V57" s="397"/>
      <c r="W57" s="397"/>
      <c r="X57" s="392"/>
      <c r="Y57" s="420"/>
      <c r="Z57" s="420"/>
      <c r="AA57" s="420"/>
      <c r="AB57" s="420"/>
      <c r="AC57" s="420"/>
      <c r="AD57" s="397"/>
      <c r="AE57" s="420">
        <v>16.899999999999999</v>
      </c>
      <c r="AF57" s="392"/>
      <c r="AG57" s="392"/>
      <c r="AH57" s="420"/>
      <c r="AI57" s="392"/>
      <c r="AJ57" s="392"/>
      <c r="AK57" s="420"/>
      <c r="AL57" s="392"/>
      <c r="AM57" s="420"/>
      <c r="AN57" s="420"/>
      <c r="AO57" s="392" t="s">
        <v>846</v>
      </c>
      <c r="AP57" s="395" t="s">
        <v>829</v>
      </c>
      <c r="AQ57" s="395"/>
      <c r="AR57" s="395"/>
      <c r="AS57" s="399"/>
      <c r="AT57" s="395">
        <v>5</v>
      </c>
      <c r="AU57" s="395"/>
      <c r="AV57" s="395"/>
      <c r="AW57" s="395"/>
      <c r="AX57" s="395" t="s">
        <v>772</v>
      </c>
      <c r="AY57" s="392"/>
      <c r="AZ57" s="395">
        <v>0</v>
      </c>
      <c r="BA57" s="395">
        <v>0</v>
      </c>
      <c r="BB57" s="395">
        <v>0</v>
      </c>
      <c r="BC57" s="395">
        <v>0</v>
      </c>
      <c r="BD57" s="395">
        <v>0</v>
      </c>
      <c r="BE57" s="395">
        <v>0</v>
      </c>
      <c r="BF57" s="395">
        <v>0</v>
      </c>
      <c r="BG57" s="395">
        <v>0</v>
      </c>
      <c r="BH57" s="395">
        <v>0</v>
      </c>
      <c r="BI57" s="395">
        <v>0</v>
      </c>
      <c r="BJ57" s="395">
        <v>0</v>
      </c>
      <c r="BK57" s="395">
        <v>0</v>
      </c>
      <c r="BL57" s="395"/>
      <c r="BM57" s="395" t="s">
        <v>829</v>
      </c>
      <c r="BN57" s="395">
        <v>12</v>
      </c>
      <c r="BO57" s="395" t="s">
        <v>829</v>
      </c>
      <c r="BP57" s="478"/>
      <c r="BQ57" s="395"/>
      <c r="BR57" s="395">
        <v>12</v>
      </c>
      <c r="BS57" s="395"/>
      <c r="BT57" s="402"/>
      <c r="BU57" s="402"/>
      <c r="BV57" s="395"/>
      <c r="BW57" s="395" t="s">
        <v>834</v>
      </c>
      <c r="BX57" s="395">
        <v>1</v>
      </c>
      <c r="BY57" s="402" t="s">
        <v>1350</v>
      </c>
      <c r="BZ57" s="479" t="s">
        <v>1380</v>
      </c>
      <c r="CA57" s="402" t="s">
        <v>580</v>
      </c>
    </row>
    <row r="58" spans="1:109" customFormat="1" ht="13" customHeight="1" x14ac:dyDescent="0.3">
      <c r="A58" s="392">
        <v>12458</v>
      </c>
      <c r="B58" s="393">
        <v>42926</v>
      </c>
      <c r="C58" s="394" t="s">
        <v>825</v>
      </c>
      <c r="D58" s="392" t="s">
        <v>532</v>
      </c>
      <c r="E58" s="392"/>
      <c r="F58" s="392" t="s">
        <v>1096</v>
      </c>
      <c r="G58" s="406">
        <v>42916</v>
      </c>
      <c r="H58" s="395" t="s">
        <v>828</v>
      </c>
      <c r="I58" s="395" t="s">
        <v>829</v>
      </c>
      <c r="J58" s="395">
        <v>31</v>
      </c>
      <c r="K58" s="392" t="s">
        <v>1352</v>
      </c>
      <c r="L58" s="392" t="s">
        <v>1353</v>
      </c>
      <c r="M58" s="420">
        <v>124.99999999999999</v>
      </c>
      <c r="N58" s="420">
        <v>21.9</v>
      </c>
      <c r="O58" s="392"/>
      <c r="P58" s="392"/>
      <c r="Q58" s="397"/>
      <c r="R58" s="398"/>
      <c r="S58" s="397"/>
      <c r="T58" s="392"/>
      <c r="U58" s="397"/>
      <c r="V58" s="397"/>
      <c r="W58" s="397"/>
      <c r="X58" s="392"/>
      <c r="Y58" s="420"/>
      <c r="Z58" s="420"/>
      <c r="AA58" s="420"/>
      <c r="AB58" s="420"/>
      <c r="AC58" s="420"/>
      <c r="AD58" s="420"/>
      <c r="AE58" s="420">
        <v>13.829999999999998</v>
      </c>
      <c r="AF58" s="392"/>
      <c r="AG58" s="392"/>
      <c r="AH58" s="420"/>
      <c r="AI58" s="392"/>
      <c r="AJ58" s="392"/>
      <c r="AK58" s="420"/>
      <c r="AL58" s="392"/>
      <c r="AM58" s="420"/>
      <c r="AN58" s="420"/>
      <c r="AO58" s="392" t="s">
        <v>846</v>
      </c>
      <c r="AP58" s="395" t="s">
        <v>829</v>
      </c>
      <c r="AQ58" s="395"/>
      <c r="AR58" s="395"/>
      <c r="AS58" s="399"/>
      <c r="AT58" s="395"/>
      <c r="AU58" s="395"/>
      <c r="AV58" s="395"/>
      <c r="AW58" s="395"/>
      <c r="AX58" s="395" t="s">
        <v>590</v>
      </c>
      <c r="AY58" s="392" t="s">
        <v>1354</v>
      </c>
      <c r="AZ58" s="395">
        <v>0</v>
      </c>
      <c r="BA58" s="395">
        <v>0</v>
      </c>
      <c r="BB58" s="395">
        <v>0</v>
      </c>
      <c r="BC58" s="395">
        <v>0</v>
      </c>
      <c r="BD58" s="395">
        <v>0</v>
      </c>
      <c r="BE58" s="395">
        <v>0</v>
      </c>
      <c r="BF58" s="395">
        <v>0</v>
      </c>
      <c r="BG58" s="395">
        <v>0</v>
      </c>
      <c r="BH58" s="395">
        <v>0</v>
      </c>
      <c r="BI58" s="395">
        <v>0</v>
      </c>
      <c r="BJ58" s="395">
        <v>0</v>
      </c>
      <c r="BK58" s="395">
        <v>0</v>
      </c>
      <c r="BL58" s="395"/>
      <c r="BM58" s="395" t="s">
        <v>829</v>
      </c>
      <c r="BN58" s="395"/>
      <c r="BO58" s="395" t="s">
        <v>829</v>
      </c>
      <c r="BP58" s="478"/>
      <c r="BQ58" s="395"/>
      <c r="BR58" s="395"/>
      <c r="BS58" s="395"/>
      <c r="BT58" s="392"/>
      <c r="BU58" s="402"/>
      <c r="BV58" s="395"/>
      <c r="BW58" s="395" t="s">
        <v>834</v>
      </c>
      <c r="BX58" s="395">
        <v>1</v>
      </c>
      <c r="BY58" s="402" t="s">
        <v>1355</v>
      </c>
      <c r="BZ58" s="392" t="s">
        <v>1381</v>
      </c>
      <c r="CA58" s="392" t="s">
        <v>580</v>
      </c>
    </row>
    <row r="59" spans="1:109" customFormat="1" ht="13" customHeight="1" x14ac:dyDescent="0.3">
      <c r="A59" s="392">
        <v>13932</v>
      </c>
      <c r="B59" s="393">
        <v>42926</v>
      </c>
      <c r="C59" s="394" t="s">
        <v>825</v>
      </c>
      <c r="D59" s="392" t="s">
        <v>532</v>
      </c>
      <c r="E59" s="392"/>
      <c r="F59" s="392" t="s">
        <v>845</v>
      </c>
      <c r="G59" s="406">
        <v>42768</v>
      </c>
      <c r="H59" s="395" t="s">
        <v>828</v>
      </c>
      <c r="I59" s="395" t="s">
        <v>829</v>
      </c>
      <c r="J59" s="395">
        <v>33</v>
      </c>
      <c r="K59" s="392" t="s">
        <v>1357</v>
      </c>
      <c r="L59" s="392" t="s">
        <v>1358</v>
      </c>
      <c r="M59" s="420">
        <v>141.69999999999999</v>
      </c>
      <c r="N59" s="420">
        <v>20.981818181818177</v>
      </c>
      <c r="O59" s="392"/>
      <c r="P59" s="392"/>
      <c r="Q59" s="397"/>
      <c r="R59" s="398"/>
      <c r="S59" s="397"/>
      <c r="T59" s="392"/>
      <c r="U59" s="397"/>
      <c r="V59" s="397"/>
      <c r="W59" s="397"/>
      <c r="X59" s="392"/>
      <c r="Y59" s="420"/>
      <c r="Z59" s="420"/>
      <c r="AA59" s="420"/>
      <c r="AB59" s="420"/>
      <c r="AC59" s="420"/>
      <c r="AD59" s="397"/>
      <c r="AE59" s="420">
        <v>16.499999999999996</v>
      </c>
      <c r="AF59" s="392"/>
      <c r="AG59" s="392"/>
      <c r="AH59" s="420"/>
      <c r="AI59" s="392"/>
      <c r="AJ59" s="392"/>
      <c r="AK59" s="420"/>
      <c r="AL59" s="392"/>
      <c r="AM59" s="420"/>
      <c r="AN59" s="420"/>
      <c r="AO59" s="392" t="s">
        <v>846</v>
      </c>
      <c r="AP59" s="395" t="s">
        <v>829</v>
      </c>
      <c r="AQ59" s="395"/>
      <c r="AR59" s="395"/>
      <c r="AS59" s="399"/>
      <c r="AT59" s="395">
        <v>7</v>
      </c>
      <c r="AU59" s="395"/>
      <c r="AV59" s="395"/>
      <c r="AW59" s="395"/>
      <c r="AX59" s="395" t="s">
        <v>772</v>
      </c>
      <c r="AY59" s="392"/>
      <c r="AZ59" s="395">
        <v>0</v>
      </c>
      <c r="BA59" s="395">
        <v>0</v>
      </c>
      <c r="BB59" s="395">
        <v>0</v>
      </c>
      <c r="BC59" s="395">
        <v>0</v>
      </c>
      <c r="BD59" s="395">
        <v>0</v>
      </c>
      <c r="BE59" s="395">
        <v>0</v>
      </c>
      <c r="BF59" s="395">
        <v>0</v>
      </c>
      <c r="BG59" s="395">
        <v>0</v>
      </c>
      <c r="BH59" s="395">
        <v>0</v>
      </c>
      <c r="BI59" s="395">
        <v>0</v>
      </c>
      <c r="BJ59" s="395">
        <v>0</v>
      </c>
      <c r="BK59" s="395">
        <v>0</v>
      </c>
      <c r="BL59" s="395"/>
      <c r="BM59" s="395" t="s">
        <v>829</v>
      </c>
      <c r="BN59" s="395"/>
      <c r="BO59" s="395" t="s">
        <v>829</v>
      </c>
      <c r="BP59" s="478"/>
      <c r="BQ59" s="395"/>
      <c r="BR59" s="395"/>
      <c r="BS59" s="395"/>
      <c r="BT59" s="402"/>
      <c r="BU59" s="402"/>
      <c r="BV59" s="395"/>
      <c r="BW59" s="395" t="s">
        <v>834</v>
      </c>
      <c r="BX59" s="395">
        <v>1</v>
      </c>
      <c r="BY59" s="392"/>
      <c r="BZ59" s="479" t="s">
        <v>1382</v>
      </c>
      <c r="CA59" s="402" t="s">
        <v>600</v>
      </c>
    </row>
    <row r="60" spans="1:109" customFormat="1" ht="13" customHeight="1" x14ac:dyDescent="0.3">
      <c r="A60" s="392">
        <v>13413</v>
      </c>
      <c r="B60" s="393">
        <v>42926</v>
      </c>
      <c r="C60" s="394" t="s">
        <v>963</v>
      </c>
      <c r="D60" s="392" t="s">
        <v>532</v>
      </c>
      <c r="E60" s="392"/>
      <c r="F60" s="392" t="s">
        <v>845</v>
      </c>
      <c r="G60" s="393">
        <v>42916</v>
      </c>
      <c r="H60" s="395" t="s">
        <v>590</v>
      </c>
      <c r="I60" s="395" t="s">
        <v>772</v>
      </c>
      <c r="J60" s="395">
        <v>34</v>
      </c>
      <c r="K60" s="392" t="s">
        <v>1360</v>
      </c>
      <c r="L60" s="392" t="s">
        <v>1361</v>
      </c>
      <c r="M60" s="420">
        <v>151.21818181818182</v>
      </c>
      <c r="N60" s="420">
        <v>21.063636363636363</v>
      </c>
      <c r="O60" s="392"/>
      <c r="P60" s="392"/>
      <c r="Q60" s="397"/>
      <c r="R60" s="398"/>
      <c r="S60" s="397"/>
      <c r="T60" s="392"/>
      <c r="U60" s="397"/>
      <c r="V60" s="397"/>
      <c r="W60" s="397"/>
      <c r="X60" s="392"/>
      <c r="Y60" s="420"/>
      <c r="Z60" s="420"/>
      <c r="AA60" s="420"/>
      <c r="AB60" s="420"/>
      <c r="AC60" s="420"/>
      <c r="AD60" s="420"/>
      <c r="AE60" s="420">
        <v>12.109090909090908</v>
      </c>
      <c r="AF60" s="392"/>
      <c r="AG60" s="392"/>
      <c r="AH60" s="420"/>
      <c r="AI60" s="392"/>
      <c r="AJ60" s="392"/>
      <c r="AK60" s="420"/>
      <c r="AL60" s="392"/>
      <c r="AM60" s="420"/>
      <c r="AN60" s="420"/>
      <c r="AO60" s="392" t="s">
        <v>1097</v>
      </c>
      <c r="AP60" s="395" t="s">
        <v>829</v>
      </c>
      <c r="AQ60" s="395"/>
      <c r="AR60" s="395"/>
      <c r="AS60" s="399"/>
      <c r="AT60" s="395">
        <v>8.5</v>
      </c>
      <c r="AU60" s="395"/>
      <c r="AV60" s="395"/>
      <c r="AW60" s="395"/>
      <c r="AX60" s="395" t="s">
        <v>807</v>
      </c>
      <c r="AY60" s="392"/>
      <c r="AZ60" s="395">
        <v>0</v>
      </c>
      <c r="BA60" s="395">
        <v>0</v>
      </c>
      <c r="BB60" s="395">
        <v>0</v>
      </c>
      <c r="BC60" s="395">
        <v>0</v>
      </c>
      <c r="BD60" s="395">
        <v>0</v>
      </c>
      <c r="BE60" s="395">
        <v>0</v>
      </c>
      <c r="BF60" s="395">
        <v>0</v>
      </c>
      <c r="BG60" s="395">
        <v>0</v>
      </c>
      <c r="BH60" s="395">
        <v>0</v>
      </c>
      <c r="BI60" s="395">
        <v>0</v>
      </c>
      <c r="BJ60" s="395">
        <v>0</v>
      </c>
      <c r="BK60" s="395">
        <v>0</v>
      </c>
      <c r="BL60" s="395"/>
      <c r="BM60" s="395" t="s">
        <v>829</v>
      </c>
      <c r="BN60" s="395"/>
      <c r="BO60" s="395" t="s">
        <v>829</v>
      </c>
      <c r="BP60" s="478"/>
      <c r="BQ60" s="395"/>
      <c r="BR60" s="395"/>
      <c r="BS60" s="395"/>
      <c r="BT60" s="392"/>
      <c r="BU60" s="392"/>
      <c r="BV60" s="395"/>
      <c r="BW60" s="395" t="s">
        <v>834</v>
      </c>
      <c r="BX60" s="395"/>
      <c r="BY60" s="392"/>
      <c r="BZ60" s="409" t="s">
        <v>1383</v>
      </c>
      <c r="CA60" s="402" t="s">
        <v>580</v>
      </c>
    </row>
    <row r="61" spans="1:109" customFormat="1" ht="13" customHeight="1" x14ac:dyDescent="0.3">
      <c r="A61" s="392">
        <v>196</v>
      </c>
      <c r="B61" s="393">
        <v>42928</v>
      </c>
      <c r="C61" s="394" t="s">
        <v>825</v>
      </c>
      <c r="D61" s="392" t="s">
        <v>532</v>
      </c>
      <c r="E61" s="392"/>
      <c r="F61" s="392" t="s">
        <v>845</v>
      </c>
      <c r="G61" s="393">
        <v>42858</v>
      </c>
      <c r="H61" s="395" t="s">
        <v>828</v>
      </c>
      <c r="I61" s="395" t="s">
        <v>829</v>
      </c>
      <c r="J61" s="395">
        <v>35</v>
      </c>
      <c r="K61" s="392" t="s">
        <v>1363</v>
      </c>
      <c r="L61" s="392" t="s">
        <v>1364</v>
      </c>
      <c r="M61" s="420">
        <v>118.43636363636362</v>
      </c>
      <c r="N61" s="420">
        <v>23.099999999999998</v>
      </c>
      <c r="O61" s="392"/>
      <c r="P61" s="392"/>
      <c r="Q61" s="397"/>
      <c r="R61" s="398"/>
      <c r="S61" s="397"/>
      <c r="T61" s="392"/>
      <c r="U61" s="397"/>
      <c r="V61" s="397"/>
      <c r="W61" s="397"/>
      <c r="X61" s="392"/>
      <c r="Y61" s="420"/>
      <c r="Z61" s="420"/>
      <c r="AA61" s="420"/>
      <c r="AB61" s="420"/>
      <c r="AC61" s="420"/>
      <c r="AD61" s="397"/>
      <c r="AE61" s="420">
        <v>15.118181818181816</v>
      </c>
      <c r="AF61" s="392"/>
      <c r="AG61" s="392"/>
      <c r="AH61" s="420"/>
      <c r="AI61" s="392"/>
      <c r="AJ61" s="392"/>
      <c r="AK61" s="420"/>
      <c r="AL61" s="392"/>
      <c r="AM61" s="420"/>
      <c r="AN61" s="420"/>
      <c r="AO61" s="392" t="s">
        <v>846</v>
      </c>
      <c r="AP61" s="395" t="s">
        <v>829</v>
      </c>
      <c r="AQ61" s="395"/>
      <c r="AR61" s="395"/>
      <c r="AS61" s="399"/>
      <c r="AT61" s="395">
        <v>6</v>
      </c>
      <c r="AU61" s="395"/>
      <c r="AV61" s="395"/>
      <c r="AW61" s="395"/>
      <c r="AX61" s="395" t="s">
        <v>772</v>
      </c>
      <c r="AY61" s="392"/>
      <c r="AZ61" s="395">
        <v>0</v>
      </c>
      <c r="BA61" s="395">
        <v>0</v>
      </c>
      <c r="BB61" s="395">
        <v>0</v>
      </c>
      <c r="BC61" s="395">
        <v>0</v>
      </c>
      <c r="BD61" s="395">
        <v>0</v>
      </c>
      <c r="BE61" s="395">
        <v>0</v>
      </c>
      <c r="BF61" s="395">
        <v>0</v>
      </c>
      <c r="BG61" s="395">
        <v>0</v>
      </c>
      <c r="BH61" s="395">
        <v>0</v>
      </c>
      <c r="BI61" s="395">
        <v>0</v>
      </c>
      <c r="BJ61" s="395">
        <v>0</v>
      </c>
      <c r="BK61" s="395">
        <v>0</v>
      </c>
      <c r="BL61" s="395"/>
      <c r="BM61" s="395" t="s">
        <v>829</v>
      </c>
      <c r="BN61" s="395"/>
      <c r="BO61" s="395" t="s">
        <v>829</v>
      </c>
      <c r="BP61" s="478"/>
      <c r="BQ61" s="395"/>
      <c r="BR61" s="395"/>
      <c r="BS61" s="395"/>
      <c r="BT61" s="402"/>
      <c r="BU61" s="402"/>
      <c r="BV61" s="395"/>
      <c r="BW61" s="395" t="s">
        <v>834</v>
      </c>
      <c r="BX61" s="395">
        <v>1</v>
      </c>
      <c r="BY61" s="392"/>
      <c r="BZ61" s="409" t="s">
        <v>1384</v>
      </c>
      <c r="CA61" s="392" t="s">
        <v>600</v>
      </c>
    </row>
    <row r="62" spans="1:109" customFormat="1" ht="13" customHeight="1" x14ac:dyDescent="0.3">
      <c r="A62" s="392">
        <v>13761</v>
      </c>
      <c r="B62" s="393">
        <v>42928</v>
      </c>
      <c r="C62" s="394" t="s">
        <v>825</v>
      </c>
      <c r="D62" s="392" t="s">
        <v>532</v>
      </c>
      <c r="E62" s="392"/>
      <c r="F62" s="392" t="s">
        <v>845</v>
      </c>
      <c r="G62" s="393">
        <v>42661</v>
      </c>
      <c r="H62" s="395" t="s">
        <v>828</v>
      </c>
      <c r="I62" s="395" t="s">
        <v>829</v>
      </c>
      <c r="J62" s="395">
        <v>36</v>
      </c>
      <c r="K62" s="392" t="s">
        <v>1171</v>
      </c>
      <c r="L62" s="392" t="s">
        <v>1172</v>
      </c>
      <c r="M62" s="420">
        <v>127.27272727272727</v>
      </c>
      <c r="N62" s="420">
        <v>21.818181818181817</v>
      </c>
      <c r="O62" s="392"/>
      <c r="P62" s="392"/>
      <c r="Q62" s="397"/>
      <c r="R62" s="398"/>
      <c r="S62" s="397"/>
      <c r="T62" s="392"/>
      <c r="U62" s="397"/>
      <c r="V62" s="397"/>
      <c r="W62" s="397"/>
      <c r="X62" s="392"/>
      <c r="Y62" s="420"/>
      <c r="Z62" s="420"/>
      <c r="AA62" s="420"/>
      <c r="AB62" s="420"/>
      <c r="AC62" s="420"/>
      <c r="AD62" s="397"/>
      <c r="AE62" s="420">
        <v>13.636363636363635</v>
      </c>
      <c r="AF62" s="392"/>
      <c r="AG62" s="392"/>
      <c r="AH62" s="420"/>
      <c r="AI62" s="392"/>
      <c r="AJ62" s="392"/>
      <c r="AK62" s="420"/>
      <c r="AL62" s="392"/>
      <c r="AM62" s="420"/>
      <c r="AN62" s="420"/>
      <c r="AO62" s="392" t="s">
        <v>846</v>
      </c>
      <c r="AP62" s="395" t="s">
        <v>829</v>
      </c>
      <c r="AQ62" s="395"/>
      <c r="AR62" s="395"/>
      <c r="AS62" s="399"/>
      <c r="AT62" s="395">
        <v>5.5</v>
      </c>
      <c r="AU62" s="395"/>
      <c r="AV62" s="395"/>
      <c r="AW62" s="395"/>
      <c r="AX62" s="395" t="s">
        <v>772</v>
      </c>
      <c r="AY62" s="392"/>
      <c r="AZ62" s="395">
        <v>0</v>
      </c>
      <c r="BA62" s="395">
        <v>0</v>
      </c>
      <c r="BB62" s="395">
        <v>0</v>
      </c>
      <c r="BC62" s="395">
        <v>0</v>
      </c>
      <c r="BD62" s="395">
        <v>0</v>
      </c>
      <c r="BE62" s="395">
        <v>0</v>
      </c>
      <c r="BF62" s="395">
        <v>0</v>
      </c>
      <c r="BG62" s="395">
        <v>0</v>
      </c>
      <c r="BH62" s="395">
        <v>0</v>
      </c>
      <c r="BI62" s="395">
        <v>0</v>
      </c>
      <c r="BJ62" s="395">
        <v>0</v>
      </c>
      <c r="BK62" s="395">
        <v>0</v>
      </c>
      <c r="BL62" s="395"/>
      <c r="BM62" s="395" t="s">
        <v>829</v>
      </c>
      <c r="BN62" s="395">
        <v>12</v>
      </c>
      <c r="BO62" s="395" t="s">
        <v>829</v>
      </c>
      <c r="BP62" s="478"/>
      <c r="BQ62" s="395"/>
      <c r="BR62" s="395">
        <v>12</v>
      </c>
      <c r="BS62" s="395"/>
      <c r="BT62" s="392"/>
      <c r="BU62" s="402"/>
      <c r="BV62" s="395"/>
      <c r="BW62" s="395" t="s">
        <v>834</v>
      </c>
      <c r="BX62" s="395"/>
      <c r="BY62" s="392"/>
      <c r="BZ62" s="409" t="s">
        <v>1385</v>
      </c>
      <c r="CA62" s="392" t="s">
        <v>600</v>
      </c>
    </row>
    <row r="63" spans="1:109" customFormat="1" ht="13" customHeight="1" x14ac:dyDescent="0.3">
      <c r="A63" s="392">
        <v>13666</v>
      </c>
      <c r="B63" s="393">
        <v>42929</v>
      </c>
      <c r="C63" s="394" t="s">
        <v>825</v>
      </c>
      <c r="D63" s="392" t="s">
        <v>532</v>
      </c>
      <c r="E63" s="392"/>
      <c r="F63" s="392" t="s">
        <v>850</v>
      </c>
      <c r="G63" s="393">
        <v>42658</v>
      </c>
      <c r="H63" s="395" t="s">
        <v>828</v>
      </c>
      <c r="I63" s="395" t="s">
        <v>829</v>
      </c>
      <c r="J63" s="395">
        <v>1</v>
      </c>
      <c r="K63" s="392" t="s">
        <v>866</v>
      </c>
      <c r="L63" s="392" t="s">
        <v>1313</v>
      </c>
      <c r="M63" s="420">
        <v>99.999999999999986</v>
      </c>
      <c r="N63" s="420">
        <v>27.27272727272727</v>
      </c>
      <c r="O63" s="392"/>
      <c r="P63" s="392"/>
      <c r="Q63" s="397"/>
      <c r="R63" s="398"/>
      <c r="S63" s="397"/>
      <c r="T63" s="392"/>
      <c r="U63" s="397"/>
      <c r="V63" s="397"/>
      <c r="W63" s="420">
        <v>12.727272727272727</v>
      </c>
      <c r="X63" s="392"/>
      <c r="Y63" s="420"/>
      <c r="Z63" s="420"/>
      <c r="AA63" s="420"/>
      <c r="AB63" s="420"/>
      <c r="AC63" s="420"/>
      <c r="AD63" s="420"/>
      <c r="AE63" s="420"/>
      <c r="AF63" s="392"/>
      <c r="AG63" s="392"/>
      <c r="AH63" s="420">
        <v>25.454545454545453</v>
      </c>
      <c r="AI63" s="392"/>
      <c r="AJ63" s="392"/>
      <c r="AK63" s="397"/>
      <c r="AL63" s="392"/>
      <c r="AM63" s="420"/>
      <c r="AN63" s="420"/>
      <c r="AO63" s="392" t="s">
        <v>926</v>
      </c>
      <c r="AP63" s="395" t="s">
        <v>829</v>
      </c>
      <c r="AQ63" s="395"/>
      <c r="AR63" s="395"/>
      <c r="AS63" s="399"/>
      <c r="AT63" s="395">
        <v>10</v>
      </c>
      <c r="AU63" s="395"/>
      <c r="AV63" s="395"/>
      <c r="AW63" s="395"/>
      <c r="AX63" s="395" t="s">
        <v>835</v>
      </c>
      <c r="AY63" s="392"/>
      <c r="AZ63" s="395">
        <v>0</v>
      </c>
      <c r="BA63" s="395">
        <v>0</v>
      </c>
      <c r="BB63" s="395">
        <v>0</v>
      </c>
      <c r="BC63" s="395">
        <v>0</v>
      </c>
      <c r="BD63" s="395">
        <v>0</v>
      </c>
      <c r="BE63" s="395">
        <v>0</v>
      </c>
      <c r="BF63" s="395">
        <v>0</v>
      </c>
      <c r="BG63" s="395">
        <v>0</v>
      </c>
      <c r="BH63" s="395">
        <v>0</v>
      </c>
      <c r="BI63" s="395">
        <v>0</v>
      </c>
      <c r="BJ63" s="395">
        <v>0</v>
      </c>
      <c r="BK63" s="395">
        <v>0</v>
      </c>
      <c r="BL63" s="395"/>
      <c r="BM63" s="395" t="s">
        <v>829</v>
      </c>
      <c r="BN63" s="395"/>
      <c r="BO63" s="395" t="s">
        <v>829</v>
      </c>
      <c r="BP63" s="480">
        <v>94.472727272727269</v>
      </c>
      <c r="BQ63" s="395"/>
      <c r="BR63" s="395"/>
      <c r="BS63" s="401">
        <v>42916</v>
      </c>
      <c r="BT63" s="228" t="s">
        <v>1314</v>
      </c>
      <c r="BU63" s="402"/>
      <c r="BV63" s="395"/>
      <c r="BW63" s="395" t="s">
        <v>834</v>
      </c>
      <c r="BX63" s="395"/>
      <c r="BY63" s="402" t="s">
        <v>1315</v>
      </c>
      <c r="BZ63" s="407" t="s">
        <v>1386</v>
      </c>
      <c r="CA63" s="402" t="s">
        <v>600</v>
      </c>
    </row>
    <row r="64" spans="1:109" customFormat="1" ht="13" customHeight="1" x14ac:dyDescent="0.3">
      <c r="A64" s="477">
        <v>10832</v>
      </c>
      <c r="B64" s="393">
        <v>42925</v>
      </c>
      <c r="C64" s="394" t="s">
        <v>825</v>
      </c>
      <c r="D64" s="392" t="s">
        <v>532</v>
      </c>
      <c r="E64" s="392"/>
      <c r="F64" s="392" t="s">
        <v>850</v>
      </c>
      <c r="G64" s="393">
        <v>42922</v>
      </c>
      <c r="H64" s="395" t="s">
        <v>828</v>
      </c>
      <c r="I64" s="395" t="s">
        <v>853</v>
      </c>
      <c r="J64" s="395"/>
      <c r="K64" s="392" t="s">
        <v>870</v>
      </c>
      <c r="L64" s="392" t="s">
        <v>871</v>
      </c>
      <c r="M64" s="420">
        <v>155.91818181818181</v>
      </c>
      <c r="N64" s="420">
        <v>34.036363636363632</v>
      </c>
      <c r="O64" s="392"/>
      <c r="P64" s="392"/>
      <c r="Q64" s="397"/>
      <c r="R64" s="398"/>
      <c r="S64" s="397"/>
      <c r="T64" s="392"/>
      <c r="U64" s="397"/>
      <c r="V64" s="397"/>
      <c r="W64" s="420">
        <v>17.86363636363636</v>
      </c>
      <c r="X64" s="392"/>
      <c r="Y64" s="420"/>
      <c r="Z64" s="420"/>
      <c r="AA64" s="420"/>
      <c r="AB64" s="420"/>
      <c r="AC64" s="420"/>
      <c r="AD64" s="420"/>
      <c r="AE64" s="420"/>
      <c r="AF64" s="392"/>
      <c r="AG64" s="392"/>
      <c r="AH64" s="420">
        <v>33.090909090909086</v>
      </c>
      <c r="AI64" s="392"/>
      <c r="AJ64" s="392"/>
      <c r="AK64" s="397"/>
      <c r="AL64" s="392"/>
      <c r="AM64" s="420"/>
      <c r="AN64" s="420"/>
      <c r="AO64" s="392" t="s">
        <v>926</v>
      </c>
      <c r="AP64" s="395" t="s">
        <v>829</v>
      </c>
      <c r="AQ64" s="395"/>
      <c r="AR64" s="395"/>
      <c r="AS64" s="395"/>
      <c r="AT64" s="395">
        <v>17</v>
      </c>
      <c r="AU64" s="395"/>
      <c r="AV64" s="395"/>
      <c r="AW64" s="395"/>
      <c r="AX64" s="395" t="s">
        <v>835</v>
      </c>
      <c r="AY64" s="392"/>
      <c r="AZ64" s="395">
        <v>0</v>
      </c>
      <c r="BA64" s="395">
        <v>0</v>
      </c>
      <c r="BB64" s="395">
        <v>0</v>
      </c>
      <c r="BC64" s="395">
        <v>0</v>
      </c>
      <c r="BD64" s="395">
        <v>0</v>
      </c>
      <c r="BE64" s="395">
        <v>0</v>
      </c>
      <c r="BF64" s="395">
        <v>0</v>
      </c>
      <c r="BG64" s="395">
        <v>0</v>
      </c>
      <c r="BH64" s="395">
        <v>0</v>
      </c>
      <c r="BI64" s="395">
        <v>0</v>
      </c>
      <c r="BJ64" s="395">
        <v>0</v>
      </c>
      <c r="BK64" s="395">
        <v>0</v>
      </c>
      <c r="BL64" s="395"/>
      <c r="BM64" s="395" t="s">
        <v>829</v>
      </c>
      <c r="BN64" s="395">
        <v>12</v>
      </c>
      <c r="BO64" s="395" t="s">
        <v>829</v>
      </c>
      <c r="BP64" s="478"/>
      <c r="BQ64" s="395"/>
      <c r="BR64" s="395"/>
      <c r="BS64" s="395"/>
      <c r="BT64" s="392"/>
      <c r="BU64" s="402"/>
      <c r="BV64" s="395"/>
      <c r="BW64" s="395" t="s">
        <v>834</v>
      </c>
      <c r="BX64" s="395"/>
      <c r="BY64" s="392"/>
      <c r="BZ64" s="498" t="s">
        <v>1387</v>
      </c>
      <c r="CA64" s="402" t="s">
        <v>580</v>
      </c>
    </row>
    <row r="65" spans="1:109" customFormat="1" ht="13" customHeight="1" x14ac:dyDescent="0.3">
      <c r="A65" s="392">
        <v>11805</v>
      </c>
      <c r="B65" s="393">
        <v>42925</v>
      </c>
      <c r="C65" s="394" t="s">
        <v>825</v>
      </c>
      <c r="D65" s="392" t="s">
        <v>532</v>
      </c>
      <c r="E65" s="392"/>
      <c r="F65" s="392" t="s">
        <v>850</v>
      </c>
      <c r="G65" s="406">
        <v>42916</v>
      </c>
      <c r="H65" s="395" t="s">
        <v>828</v>
      </c>
      <c r="I65" s="395" t="s">
        <v>829</v>
      </c>
      <c r="J65" s="395">
        <v>3</v>
      </c>
      <c r="K65" s="392" t="s">
        <v>873</v>
      </c>
      <c r="L65" s="392" t="s">
        <v>1022</v>
      </c>
      <c r="M65" s="420">
        <v>114.99999999999999</v>
      </c>
      <c r="N65" s="420">
        <v>26</v>
      </c>
      <c r="O65" s="392"/>
      <c r="P65" s="392"/>
      <c r="Q65" s="499"/>
      <c r="R65" s="398"/>
      <c r="S65" s="397"/>
      <c r="T65" s="392"/>
      <c r="U65" s="397"/>
      <c r="V65" s="397"/>
      <c r="W65" s="420">
        <v>14.499999999999998</v>
      </c>
      <c r="X65" s="392"/>
      <c r="Y65" s="420"/>
      <c r="Z65" s="420"/>
      <c r="AA65" s="420"/>
      <c r="AB65" s="420"/>
      <c r="AC65" s="420"/>
      <c r="AD65" s="397"/>
      <c r="AE65" s="420"/>
      <c r="AF65" s="392"/>
      <c r="AG65" s="392"/>
      <c r="AH65" s="420">
        <v>24.599999999999998</v>
      </c>
      <c r="AI65" s="392"/>
      <c r="AJ65" s="392"/>
      <c r="AK65" s="420"/>
      <c r="AL65" s="392"/>
      <c r="AM65" s="420"/>
      <c r="AN65" s="420"/>
      <c r="AO65" s="392" t="s">
        <v>926</v>
      </c>
      <c r="AP65" s="395" t="s">
        <v>829</v>
      </c>
      <c r="AQ65" s="395"/>
      <c r="AR65" s="395"/>
      <c r="AS65" s="399"/>
      <c r="AT65" s="395">
        <v>7.5</v>
      </c>
      <c r="AU65" s="395"/>
      <c r="AV65" s="395"/>
      <c r="AW65" s="395"/>
      <c r="AX65" s="395" t="s">
        <v>829</v>
      </c>
      <c r="AY65" s="392"/>
      <c r="AZ65" s="395">
        <v>0</v>
      </c>
      <c r="BA65" s="395">
        <v>0</v>
      </c>
      <c r="BB65" s="395">
        <v>0</v>
      </c>
      <c r="BC65" s="395">
        <v>0</v>
      </c>
      <c r="BD65" s="395">
        <v>0</v>
      </c>
      <c r="BE65" s="395">
        <v>0</v>
      </c>
      <c r="BF65" s="395">
        <v>0</v>
      </c>
      <c r="BG65" s="395">
        <v>0</v>
      </c>
      <c r="BH65" s="395">
        <v>0</v>
      </c>
      <c r="BI65" s="395">
        <v>0</v>
      </c>
      <c r="BJ65" s="395">
        <v>0</v>
      </c>
      <c r="BK65" s="395">
        <v>0</v>
      </c>
      <c r="BL65" s="395"/>
      <c r="BM65" s="395" t="s">
        <v>829</v>
      </c>
      <c r="BN65" s="395"/>
      <c r="BO65" s="395" t="s">
        <v>829</v>
      </c>
      <c r="BP65" s="478"/>
      <c r="BQ65" s="395"/>
      <c r="BR65" s="395"/>
      <c r="BS65" s="395"/>
      <c r="BT65" s="392"/>
      <c r="BU65" s="402"/>
      <c r="BV65" s="395"/>
      <c r="BW65" s="395" t="s">
        <v>834</v>
      </c>
      <c r="BX65" s="395">
        <v>1</v>
      </c>
      <c r="BY65" s="392"/>
      <c r="BZ65" s="498" t="s">
        <v>579</v>
      </c>
      <c r="CA65" s="392" t="s">
        <v>580</v>
      </c>
    </row>
    <row r="66" spans="1:109" customFormat="1" ht="13" customHeight="1" x14ac:dyDescent="0.3">
      <c r="A66" s="477">
        <v>13075</v>
      </c>
      <c r="B66" s="393">
        <v>42929</v>
      </c>
      <c r="C66" s="394" t="s">
        <v>825</v>
      </c>
      <c r="D66" s="392" t="s">
        <v>532</v>
      </c>
      <c r="E66" s="392"/>
      <c r="F66" s="392" t="s">
        <v>850</v>
      </c>
      <c r="G66" s="393">
        <v>42916</v>
      </c>
      <c r="H66" s="395" t="s">
        <v>828</v>
      </c>
      <c r="I66" s="395" t="s">
        <v>853</v>
      </c>
      <c r="J66" s="395"/>
      <c r="K66" s="392" t="s">
        <v>883</v>
      </c>
      <c r="L66" s="392" t="s">
        <v>1027</v>
      </c>
      <c r="M66" s="420">
        <v>183.6090909090909</v>
      </c>
      <c r="N66" s="420">
        <v>36</v>
      </c>
      <c r="O66" s="392"/>
      <c r="P66" s="392"/>
      <c r="Q66" s="397"/>
      <c r="R66" s="398"/>
      <c r="S66" s="397"/>
      <c r="T66" s="392"/>
      <c r="U66" s="397"/>
      <c r="V66" s="397"/>
      <c r="W66" s="420">
        <v>21.454545454545453</v>
      </c>
      <c r="X66" s="392"/>
      <c r="Y66" s="420"/>
      <c r="Z66" s="420"/>
      <c r="AA66" s="420"/>
      <c r="AB66" s="420"/>
      <c r="AC66" s="420"/>
      <c r="AD66" s="420"/>
      <c r="AE66" s="420"/>
      <c r="AF66" s="392"/>
      <c r="AG66" s="392"/>
      <c r="AH66" s="420">
        <v>35</v>
      </c>
      <c r="AI66" s="392"/>
      <c r="AJ66" s="392"/>
      <c r="AK66" s="420"/>
      <c r="AL66" s="392"/>
      <c r="AM66" s="420"/>
      <c r="AN66" s="420"/>
      <c r="AO66" s="392" t="s">
        <v>926</v>
      </c>
      <c r="AP66" s="395" t="s">
        <v>829</v>
      </c>
      <c r="AQ66" s="395"/>
      <c r="AR66" s="395"/>
      <c r="AS66" s="399"/>
      <c r="AT66" s="395">
        <v>8.5</v>
      </c>
      <c r="AU66" s="395">
        <v>2500</v>
      </c>
      <c r="AV66" s="395"/>
      <c r="AW66" s="395">
        <v>0</v>
      </c>
      <c r="AX66" s="395" t="s">
        <v>829</v>
      </c>
      <c r="AY66" s="392"/>
      <c r="AZ66" s="395">
        <v>20</v>
      </c>
      <c r="BA66" s="395">
        <v>0</v>
      </c>
      <c r="BB66" s="395">
        <v>0</v>
      </c>
      <c r="BC66" s="395">
        <v>0</v>
      </c>
      <c r="BD66" s="395">
        <v>0</v>
      </c>
      <c r="BE66" s="395">
        <v>0</v>
      </c>
      <c r="BF66" s="395">
        <v>0</v>
      </c>
      <c r="BG66" s="395">
        <v>0</v>
      </c>
      <c r="BH66" s="395">
        <v>0</v>
      </c>
      <c r="BI66" s="395">
        <v>0</v>
      </c>
      <c r="BJ66" s="395">
        <v>0</v>
      </c>
      <c r="BK66" s="395">
        <v>0</v>
      </c>
      <c r="BL66" s="395"/>
      <c r="BM66" s="395" t="s">
        <v>829</v>
      </c>
      <c r="BN66" s="395"/>
      <c r="BO66" s="395" t="s">
        <v>829</v>
      </c>
      <c r="BP66" s="478"/>
      <c r="BQ66" s="395"/>
      <c r="BR66" s="395"/>
      <c r="BS66" s="395"/>
      <c r="BT66" s="402"/>
      <c r="BU66" s="402"/>
      <c r="BV66" s="395"/>
      <c r="BW66" s="395" t="s">
        <v>834</v>
      </c>
      <c r="BX66" s="395"/>
      <c r="BY66" s="392"/>
      <c r="BZ66" s="502" t="s">
        <v>579</v>
      </c>
      <c r="CA66" s="392" t="s">
        <v>580</v>
      </c>
    </row>
    <row r="67" spans="1:109" customFormat="1" ht="13" customHeight="1" x14ac:dyDescent="0.3">
      <c r="A67" s="392">
        <v>13785</v>
      </c>
      <c r="B67" s="393">
        <v>42928</v>
      </c>
      <c r="C67" s="410" t="s">
        <v>963</v>
      </c>
      <c r="D67" s="411" t="s">
        <v>532</v>
      </c>
      <c r="E67" s="411"/>
      <c r="F67" s="411" t="s">
        <v>534</v>
      </c>
      <c r="G67" s="406">
        <v>42643</v>
      </c>
      <c r="H67" s="412" t="s">
        <v>590</v>
      </c>
      <c r="I67" s="412" t="s">
        <v>772</v>
      </c>
      <c r="J67" s="395">
        <v>7</v>
      </c>
      <c r="K67" s="411" t="s">
        <v>59</v>
      </c>
      <c r="L67" s="392" t="s">
        <v>1029</v>
      </c>
      <c r="M67" s="420">
        <v>142.5</v>
      </c>
      <c r="N67" s="420">
        <v>31.354545454545455</v>
      </c>
      <c r="O67" s="411" t="s">
        <v>802</v>
      </c>
      <c r="P67" s="411">
        <v>1020</v>
      </c>
      <c r="Q67" s="420">
        <v>29.9</v>
      </c>
      <c r="R67" s="413"/>
      <c r="S67" s="414"/>
      <c r="T67" s="411"/>
      <c r="U67" s="414"/>
      <c r="V67" s="414"/>
      <c r="W67" s="420">
        <v>18.299999999999997</v>
      </c>
      <c r="X67" s="411"/>
      <c r="Y67" s="426"/>
      <c r="Z67" s="426"/>
      <c r="AA67" s="426"/>
      <c r="AB67" s="426"/>
      <c r="AC67" s="426"/>
      <c r="AD67" s="426"/>
      <c r="AE67" s="426"/>
      <c r="AF67" s="411"/>
      <c r="AG67" s="411"/>
      <c r="AH67" s="420">
        <v>29.9</v>
      </c>
      <c r="AI67" s="411"/>
      <c r="AJ67" s="411"/>
      <c r="AK67" s="426"/>
      <c r="AL67" s="411"/>
      <c r="AM67" s="426"/>
      <c r="AN67" s="426"/>
      <c r="AO67" s="48" t="s">
        <v>1134</v>
      </c>
      <c r="AP67" s="412" t="s">
        <v>772</v>
      </c>
      <c r="AQ67" s="412"/>
      <c r="AR67" s="412"/>
      <c r="AS67" s="412">
        <v>10</v>
      </c>
      <c r="AT67" s="395">
        <v>10.199999999999999</v>
      </c>
      <c r="AU67" s="395"/>
      <c r="AV67" s="395"/>
      <c r="AW67" s="395"/>
      <c r="AX67" s="412" t="s">
        <v>807</v>
      </c>
      <c r="AY67" s="411"/>
      <c r="AZ67" s="412">
        <v>0</v>
      </c>
      <c r="BA67" s="412">
        <v>0</v>
      </c>
      <c r="BB67" s="412">
        <v>7</v>
      </c>
      <c r="BC67" s="412">
        <v>0</v>
      </c>
      <c r="BD67" s="412">
        <v>0</v>
      </c>
      <c r="BE67" s="412">
        <v>0</v>
      </c>
      <c r="BF67" s="412">
        <v>0</v>
      </c>
      <c r="BG67" s="412">
        <v>0</v>
      </c>
      <c r="BH67" s="412">
        <v>0</v>
      </c>
      <c r="BI67" s="412">
        <v>0</v>
      </c>
      <c r="BJ67" s="412">
        <v>0</v>
      </c>
      <c r="BK67" s="412">
        <v>0</v>
      </c>
      <c r="BL67" s="412"/>
      <c r="BM67" s="412" t="s">
        <v>772</v>
      </c>
      <c r="BN67" s="412"/>
      <c r="BO67" s="412" t="s">
        <v>772</v>
      </c>
      <c r="BP67" s="482"/>
      <c r="BQ67" s="412"/>
      <c r="BR67" s="412"/>
      <c r="BS67" s="412"/>
      <c r="BT67" s="416"/>
      <c r="BU67" s="416"/>
      <c r="BV67" s="412"/>
      <c r="BW67" s="412" t="s">
        <v>1043</v>
      </c>
      <c r="BX67" s="412"/>
      <c r="BY67" s="411"/>
      <c r="BZ67" s="481" t="s">
        <v>1030</v>
      </c>
      <c r="CA67" s="402" t="s">
        <v>600</v>
      </c>
    </row>
    <row r="68" spans="1:109" customFormat="1" ht="12.75" customHeight="1" x14ac:dyDescent="0.3">
      <c r="A68" s="392">
        <v>1492</v>
      </c>
      <c r="B68" s="393">
        <v>42928</v>
      </c>
      <c r="C68" s="394" t="s">
        <v>825</v>
      </c>
      <c r="D68" s="392" t="s">
        <v>532</v>
      </c>
      <c r="E68" s="392"/>
      <c r="F68" s="392" t="s">
        <v>850</v>
      </c>
      <c r="G68" s="393">
        <v>42916</v>
      </c>
      <c r="H68" s="395" t="s">
        <v>828</v>
      </c>
      <c r="I68" s="395" t="s">
        <v>829</v>
      </c>
      <c r="J68" s="395">
        <v>8</v>
      </c>
      <c r="K68" s="392" t="s">
        <v>885</v>
      </c>
      <c r="L68" s="392" t="s">
        <v>844</v>
      </c>
      <c r="M68" s="420">
        <v>147.6</v>
      </c>
      <c r="N68" s="420">
        <v>27.763636363636362</v>
      </c>
      <c r="O68" s="392"/>
      <c r="P68" s="392"/>
      <c r="Q68" s="397"/>
      <c r="R68" s="398"/>
      <c r="S68" s="397"/>
      <c r="T68" s="392"/>
      <c r="U68" s="397"/>
      <c r="V68" s="397"/>
      <c r="W68" s="420">
        <v>17.281818181818181</v>
      </c>
      <c r="X68" s="392"/>
      <c r="Y68" s="420"/>
      <c r="Z68" s="420"/>
      <c r="AA68" s="420"/>
      <c r="AB68" s="420"/>
      <c r="AC68" s="420"/>
      <c r="AD68" s="420"/>
      <c r="AE68" s="420"/>
      <c r="AF68" s="392"/>
      <c r="AG68" s="392"/>
      <c r="AH68" s="420">
        <v>26.154545454545453</v>
      </c>
      <c r="AI68" s="392"/>
      <c r="AJ68" s="392"/>
      <c r="AK68" s="420"/>
      <c r="AL68" s="392"/>
      <c r="AM68" s="420"/>
      <c r="AN68" s="420"/>
      <c r="AO68" s="392" t="s">
        <v>926</v>
      </c>
      <c r="AP68" s="395" t="s">
        <v>829</v>
      </c>
      <c r="AQ68" s="395"/>
      <c r="AR68" s="395"/>
      <c r="AS68" s="399"/>
      <c r="AT68" s="395">
        <v>11.6</v>
      </c>
      <c r="AU68" s="395"/>
      <c r="AV68" s="395"/>
      <c r="AW68" s="395"/>
      <c r="AX68" s="395" t="s">
        <v>835</v>
      </c>
      <c r="AY68" s="392"/>
      <c r="AZ68" s="395">
        <v>0</v>
      </c>
      <c r="BA68" s="395">
        <v>0</v>
      </c>
      <c r="BB68" s="395">
        <v>0</v>
      </c>
      <c r="BC68" s="395">
        <v>0</v>
      </c>
      <c r="BD68" s="395">
        <v>0</v>
      </c>
      <c r="BE68" s="395">
        <v>0</v>
      </c>
      <c r="BF68" s="395">
        <v>0</v>
      </c>
      <c r="BG68" s="395">
        <v>0</v>
      </c>
      <c r="BH68" s="395">
        <v>0</v>
      </c>
      <c r="BI68" s="395">
        <v>0</v>
      </c>
      <c r="BJ68" s="395">
        <v>0</v>
      </c>
      <c r="BK68" s="395">
        <v>0</v>
      </c>
      <c r="BL68" s="395"/>
      <c r="BM68" s="395" t="s">
        <v>829</v>
      </c>
      <c r="BN68" s="395"/>
      <c r="BO68" s="395" t="s">
        <v>829</v>
      </c>
      <c r="BP68" s="478"/>
      <c r="BQ68" s="395"/>
      <c r="BR68" s="395"/>
      <c r="BS68" s="395"/>
      <c r="BT68" s="402"/>
      <c r="BU68" s="402"/>
      <c r="BV68" s="395"/>
      <c r="BW68" s="395" t="s">
        <v>834</v>
      </c>
      <c r="BX68" s="395"/>
      <c r="BY68" s="392"/>
      <c r="BZ68" s="481" t="s">
        <v>1123</v>
      </c>
      <c r="CA68" s="402" t="s">
        <v>580</v>
      </c>
    </row>
    <row r="69" spans="1:109" customFormat="1" ht="13" customHeight="1" x14ac:dyDescent="0.3">
      <c r="A69" s="392">
        <v>10277</v>
      </c>
      <c r="B69" s="393">
        <v>42925</v>
      </c>
      <c r="C69" s="394" t="s">
        <v>825</v>
      </c>
      <c r="D69" s="392" t="s">
        <v>532</v>
      </c>
      <c r="E69" s="392"/>
      <c r="F69" s="392" t="s">
        <v>850</v>
      </c>
      <c r="G69" s="393">
        <v>42916</v>
      </c>
      <c r="H69" s="395" t="s">
        <v>828</v>
      </c>
      <c r="I69" s="395" t="s">
        <v>829</v>
      </c>
      <c r="J69" s="395">
        <v>9</v>
      </c>
      <c r="K69" s="392" t="s">
        <v>887</v>
      </c>
      <c r="L69" s="392" t="s">
        <v>888</v>
      </c>
      <c r="M69" s="420">
        <v>143.49999999999997</v>
      </c>
      <c r="N69" s="420">
        <v>36.063636363636363</v>
      </c>
      <c r="O69" s="392"/>
      <c r="P69" s="392"/>
      <c r="Q69" s="397"/>
      <c r="R69" s="398"/>
      <c r="S69" s="397"/>
      <c r="T69" s="392"/>
      <c r="U69" s="397"/>
      <c r="V69" s="397"/>
      <c r="W69" s="420">
        <v>19.918181818181818</v>
      </c>
      <c r="X69" s="392"/>
      <c r="Y69" s="420"/>
      <c r="Z69" s="420"/>
      <c r="AA69" s="420"/>
      <c r="AB69" s="420"/>
      <c r="AC69" s="420"/>
      <c r="AD69" s="420"/>
      <c r="AE69" s="420"/>
      <c r="AF69" s="392"/>
      <c r="AG69" s="392"/>
      <c r="AH69" s="420">
        <v>30.8</v>
      </c>
      <c r="AI69" s="392"/>
      <c r="AJ69" s="392"/>
      <c r="AK69" s="420"/>
      <c r="AL69" s="392"/>
      <c r="AM69" s="420"/>
      <c r="AN69" s="420"/>
      <c r="AO69" s="392" t="s">
        <v>926</v>
      </c>
      <c r="AP69" s="395" t="s">
        <v>829</v>
      </c>
      <c r="AQ69" s="395"/>
      <c r="AR69" s="395"/>
      <c r="AS69" s="399"/>
      <c r="AT69" s="395">
        <v>9.5</v>
      </c>
      <c r="AU69" s="395"/>
      <c r="AV69" s="395"/>
      <c r="AW69" s="395"/>
      <c r="AX69" s="395" t="s">
        <v>835</v>
      </c>
      <c r="AY69" s="392"/>
      <c r="AZ69" s="395">
        <v>16</v>
      </c>
      <c r="BA69" s="395">
        <v>0</v>
      </c>
      <c r="BB69" s="395">
        <v>0</v>
      </c>
      <c r="BC69" s="395">
        <v>0</v>
      </c>
      <c r="BD69" s="395">
        <v>0</v>
      </c>
      <c r="BE69" s="395">
        <v>0</v>
      </c>
      <c r="BF69" s="395">
        <v>0</v>
      </c>
      <c r="BG69" s="395">
        <v>0</v>
      </c>
      <c r="BH69" s="395">
        <v>0</v>
      </c>
      <c r="BI69" s="395">
        <v>0</v>
      </c>
      <c r="BJ69" s="395">
        <v>0</v>
      </c>
      <c r="BK69" s="395">
        <v>0</v>
      </c>
      <c r="BL69" s="395"/>
      <c r="BM69" s="395" t="s">
        <v>829</v>
      </c>
      <c r="BN69" s="395">
        <v>12</v>
      </c>
      <c r="BO69" s="395" t="s">
        <v>829</v>
      </c>
      <c r="BP69" s="478"/>
      <c r="BQ69" s="395"/>
      <c r="BR69" s="395">
        <v>12</v>
      </c>
      <c r="BS69" s="395"/>
      <c r="BT69" s="402"/>
      <c r="BU69" s="402"/>
      <c r="BV69" s="395"/>
      <c r="BW69" s="395" t="s">
        <v>834</v>
      </c>
      <c r="BX69" s="395"/>
      <c r="BY69" s="392" t="s">
        <v>1317</v>
      </c>
      <c r="BZ69" s="498" t="s">
        <v>1124</v>
      </c>
      <c r="CA69" s="392" t="s">
        <v>580</v>
      </c>
    </row>
    <row r="70" spans="1:109" customFormat="1" ht="13" customHeight="1" x14ac:dyDescent="0.3">
      <c r="A70" s="477">
        <v>14649</v>
      </c>
      <c r="B70" s="393">
        <v>42926</v>
      </c>
      <c r="C70" s="394" t="s">
        <v>825</v>
      </c>
      <c r="D70" s="392" t="s">
        <v>532</v>
      </c>
      <c r="E70" s="392"/>
      <c r="F70" s="392" t="s">
        <v>850</v>
      </c>
      <c r="G70" s="393">
        <v>42916</v>
      </c>
      <c r="H70" s="395" t="s">
        <v>828</v>
      </c>
      <c r="I70" s="395" t="s">
        <v>853</v>
      </c>
      <c r="J70" s="395"/>
      <c r="K70" s="392" t="s">
        <v>830</v>
      </c>
      <c r="L70" s="392" t="s">
        <v>1321</v>
      </c>
      <c r="M70" s="420">
        <v>107.62727272727273</v>
      </c>
      <c r="N70" s="420">
        <v>40.354545454545452</v>
      </c>
      <c r="O70" s="392"/>
      <c r="P70" s="392"/>
      <c r="Q70" s="397"/>
      <c r="R70" s="398"/>
      <c r="S70" s="397"/>
      <c r="T70" s="392"/>
      <c r="U70" s="397"/>
      <c r="V70" s="397"/>
      <c r="W70" s="420">
        <v>21.890909090909087</v>
      </c>
      <c r="X70" s="392"/>
      <c r="Y70" s="420"/>
      <c r="Z70" s="420"/>
      <c r="AA70" s="420"/>
      <c r="AB70" s="420"/>
      <c r="AC70" s="420"/>
      <c r="AD70" s="420"/>
      <c r="AE70" s="420"/>
      <c r="AF70" s="392"/>
      <c r="AG70" s="392"/>
      <c r="AH70" s="420">
        <v>34.18181818181818</v>
      </c>
      <c r="AI70" s="392"/>
      <c r="AJ70" s="392"/>
      <c r="AK70" s="420"/>
      <c r="AL70" s="392"/>
      <c r="AM70" s="420"/>
      <c r="AN70" s="420"/>
      <c r="AO70" s="392" t="s">
        <v>926</v>
      </c>
      <c r="AP70" s="395" t="s">
        <v>829</v>
      </c>
      <c r="AQ70" s="395"/>
      <c r="AR70" s="395"/>
      <c r="AS70" s="399"/>
      <c r="AT70" s="395">
        <v>10</v>
      </c>
      <c r="AU70" s="395"/>
      <c r="AV70" s="395"/>
      <c r="AW70" s="395"/>
      <c r="AX70" s="395" t="s">
        <v>807</v>
      </c>
      <c r="AY70" s="392"/>
      <c r="AZ70" s="395">
        <v>0</v>
      </c>
      <c r="BA70" s="395">
        <v>0</v>
      </c>
      <c r="BB70" s="395">
        <v>0</v>
      </c>
      <c r="BC70" s="395">
        <v>0</v>
      </c>
      <c r="BD70" s="395">
        <v>0</v>
      </c>
      <c r="BE70" s="395">
        <v>0</v>
      </c>
      <c r="BF70" s="395">
        <v>0</v>
      </c>
      <c r="BG70" s="395">
        <v>0</v>
      </c>
      <c r="BH70" s="395">
        <v>0</v>
      </c>
      <c r="BI70" s="395">
        <v>0</v>
      </c>
      <c r="BJ70" s="395">
        <v>0</v>
      </c>
      <c r="BK70" s="395">
        <v>0</v>
      </c>
      <c r="BL70" s="395"/>
      <c r="BM70" s="395" t="s">
        <v>829</v>
      </c>
      <c r="BN70" s="395"/>
      <c r="BO70" s="395" t="s">
        <v>829</v>
      </c>
      <c r="BP70" s="478"/>
      <c r="BQ70" s="395"/>
      <c r="BR70" s="395"/>
      <c r="BS70" s="395"/>
      <c r="BT70" s="402"/>
      <c r="BU70" s="402"/>
      <c r="BV70" s="395"/>
      <c r="BW70" s="395" t="s">
        <v>834</v>
      </c>
      <c r="BX70" s="395"/>
      <c r="BY70" s="402"/>
      <c r="BZ70" s="407" t="s">
        <v>1388</v>
      </c>
      <c r="CA70" s="402" t="s">
        <v>580</v>
      </c>
    </row>
    <row r="71" spans="1:109" customFormat="1" ht="13" customHeight="1" x14ac:dyDescent="0.3">
      <c r="A71" s="477">
        <v>12320</v>
      </c>
      <c r="B71" s="393">
        <v>42929</v>
      </c>
      <c r="C71" s="394" t="s">
        <v>825</v>
      </c>
      <c r="D71" s="392" t="s">
        <v>532</v>
      </c>
      <c r="E71" s="392"/>
      <c r="F71" s="392" t="s">
        <v>850</v>
      </c>
      <c r="G71" s="393">
        <v>42916</v>
      </c>
      <c r="H71" s="395" t="s">
        <v>828</v>
      </c>
      <c r="I71" s="395" t="s">
        <v>853</v>
      </c>
      <c r="J71" s="395"/>
      <c r="K71" s="392" t="s">
        <v>893</v>
      </c>
      <c r="L71" s="392" t="s">
        <v>1037</v>
      </c>
      <c r="M71" s="420">
        <v>140.09090909090907</v>
      </c>
      <c r="N71" s="420">
        <v>35.063636363636363</v>
      </c>
      <c r="O71" s="392"/>
      <c r="P71" s="392"/>
      <c r="Q71" s="397"/>
      <c r="R71" s="398"/>
      <c r="S71" s="397"/>
      <c r="T71" s="392"/>
      <c r="U71" s="397"/>
      <c r="V71" s="397"/>
      <c r="W71" s="420">
        <v>19.18181818181818</v>
      </c>
      <c r="X71" s="392"/>
      <c r="Y71" s="420"/>
      <c r="Z71" s="420"/>
      <c r="AA71" s="420"/>
      <c r="AB71" s="420"/>
      <c r="AC71" s="420"/>
      <c r="AD71" s="397"/>
      <c r="AE71" s="420"/>
      <c r="AF71" s="392"/>
      <c r="AG71" s="392"/>
      <c r="AH71" s="420">
        <v>33.454545454545446</v>
      </c>
      <c r="AI71" s="392"/>
      <c r="AJ71" s="392"/>
      <c r="AK71" s="420"/>
      <c r="AL71" s="392"/>
      <c r="AM71" s="420"/>
      <c r="AN71" s="420"/>
      <c r="AO71" s="392" t="s">
        <v>926</v>
      </c>
      <c r="AP71" s="395" t="s">
        <v>829</v>
      </c>
      <c r="AQ71" s="395"/>
      <c r="AR71" s="395"/>
      <c r="AS71" s="395">
        <v>10</v>
      </c>
      <c r="AT71" s="395">
        <v>14</v>
      </c>
      <c r="AU71" s="395"/>
      <c r="AV71" s="395">
        <v>12</v>
      </c>
      <c r="AW71" s="395">
        <v>5</v>
      </c>
      <c r="AX71" s="395" t="s">
        <v>835</v>
      </c>
      <c r="AY71" s="392"/>
      <c r="AZ71" s="395">
        <v>0</v>
      </c>
      <c r="BA71" s="395">
        <v>0</v>
      </c>
      <c r="BB71" s="395">
        <v>0</v>
      </c>
      <c r="BC71" s="395">
        <v>0</v>
      </c>
      <c r="BD71" s="395">
        <v>0</v>
      </c>
      <c r="BE71" s="395">
        <v>0</v>
      </c>
      <c r="BF71" s="395">
        <v>0</v>
      </c>
      <c r="BG71" s="395">
        <v>0</v>
      </c>
      <c r="BH71" s="395">
        <v>0</v>
      </c>
      <c r="BI71" s="395">
        <v>0</v>
      </c>
      <c r="BJ71" s="395">
        <v>0</v>
      </c>
      <c r="BK71" s="395">
        <v>0</v>
      </c>
      <c r="BL71" s="395"/>
      <c r="BM71" s="395" t="s">
        <v>829</v>
      </c>
      <c r="BN71" s="395">
        <v>12</v>
      </c>
      <c r="BO71" s="395" t="s">
        <v>829</v>
      </c>
      <c r="BP71" s="478"/>
      <c r="BQ71" s="395"/>
      <c r="BR71" s="395"/>
      <c r="BS71" s="395"/>
      <c r="BT71" s="402"/>
      <c r="BU71" s="402"/>
      <c r="BV71" s="395"/>
      <c r="BW71" s="395" t="s">
        <v>834</v>
      </c>
      <c r="BX71" s="395"/>
      <c r="BY71" s="402"/>
      <c r="BZ71" s="402" t="s">
        <v>579</v>
      </c>
      <c r="CA71" s="392" t="s">
        <v>580</v>
      </c>
    </row>
    <row r="72" spans="1:109" customFormat="1" ht="13" customHeight="1" x14ac:dyDescent="0.3">
      <c r="A72" s="392">
        <v>13099</v>
      </c>
      <c r="B72" s="393">
        <v>42926</v>
      </c>
      <c r="C72" s="410" t="s">
        <v>963</v>
      </c>
      <c r="D72" s="411" t="s">
        <v>532</v>
      </c>
      <c r="E72" s="411"/>
      <c r="F72" s="411" t="s">
        <v>534</v>
      </c>
      <c r="G72" s="406">
        <v>42922</v>
      </c>
      <c r="H72" s="412" t="s">
        <v>590</v>
      </c>
      <c r="I72" s="412" t="s">
        <v>772</v>
      </c>
      <c r="J72" s="395">
        <v>13</v>
      </c>
      <c r="K72" s="411" t="s">
        <v>214</v>
      </c>
      <c r="L72" s="392" t="s">
        <v>1041</v>
      </c>
      <c r="M72" s="420">
        <v>93.554545454545448</v>
      </c>
      <c r="N72" s="420">
        <v>30.290909090909089</v>
      </c>
      <c r="O72" s="411"/>
      <c r="P72" s="411"/>
      <c r="Q72" s="414"/>
      <c r="R72" s="413"/>
      <c r="S72" s="414"/>
      <c r="T72" s="411"/>
      <c r="U72" s="414"/>
      <c r="V72" s="414"/>
      <c r="W72" s="420">
        <v>15.890909090909091</v>
      </c>
      <c r="X72" s="411"/>
      <c r="Y72" s="426"/>
      <c r="Z72" s="426"/>
      <c r="AA72" s="426"/>
      <c r="AB72" s="426"/>
      <c r="AC72" s="426"/>
      <c r="AD72" s="414"/>
      <c r="AE72" s="426"/>
      <c r="AF72" s="411"/>
      <c r="AG72" s="411"/>
      <c r="AH72" s="420">
        <v>29.45454545454545</v>
      </c>
      <c r="AI72" s="411"/>
      <c r="AJ72" s="411"/>
      <c r="AK72" s="426"/>
      <c r="AL72" s="411"/>
      <c r="AM72" s="426"/>
      <c r="AN72" s="426"/>
      <c r="AO72" s="411" t="s">
        <v>1127</v>
      </c>
      <c r="AP72" s="412" t="s">
        <v>772</v>
      </c>
      <c r="AQ72" s="412"/>
      <c r="AR72" s="412"/>
      <c r="AS72" s="415"/>
      <c r="AT72" s="395">
        <v>7</v>
      </c>
      <c r="AU72" s="395"/>
      <c r="AV72" s="395"/>
      <c r="AW72" s="395"/>
      <c r="AX72" s="412" t="s">
        <v>807</v>
      </c>
      <c r="AY72" s="411"/>
      <c r="AZ72" s="412">
        <v>0</v>
      </c>
      <c r="BA72" s="412">
        <v>0</v>
      </c>
      <c r="BB72" s="412">
        <v>0</v>
      </c>
      <c r="BC72" s="412">
        <v>0</v>
      </c>
      <c r="BD72" s="412">
        <v>0</v>
      </c>
      <c r="BE72" s="412">
        <v>0</v>
      </c>
      <c r="BF72" s="412">
        <v>0</v>
      </c>
      <c r="BG72" s="412">
        <v>0</v>
      </c>
      <c r="BH72" s="412">
        <v>0</v>
      </c>
      <c r="BI72" s="412">
        <v>0</v>
      </c>
      <c r="BJ72" s="412">
        <v>0</v>
      </c>
      <c r="BK72" s="412">
        <v>0</v>
      </c>
      <c r="BL72" s="412"/>
      <c r="BM72" s="412" t="s">
        <v>772</v>
      </c>
      <c r="BN72" s="395">
        <v>12</v>
      </c>
      <c r="BO72" s="412" t="s">
        <v>772</v>
      </c>
      <c r="BP72" s="482"/>
      <c r="BQ72" s="412"/>
      <c r="BR72" s="395">
        <v>12</v>
      </c>
      <c r="BS72" s="412"/>
      <c r="BT72" s="416"/>
      <c r="BU72" s="416"/>
      <c r="BV72" s="412"/>
      <c r="BW72" s="412" t="s">
        <v>1043</v>
      </c>
      <c r="BX72" s="412"/>
      <c r="BY72" s="411"/>
      <c r="BZ72" s="481" t="s">
        <v>1128</v>
      </c>
      <c r="CA72" s="402" t="s">
        <v>580</v>
      </c>
    </row>
    <row r="73" spans="1:109" customFormat="1" ht="13" customHeight="1" x14ac:dyDescent="0.3">
      <c r="A73" s="392">
        <v>15193</v>
      </c>
      <c r="B73" s="393">
        <v>42926</v>
      </c>
      <c r="C73" s="394" t="s">
        <v>825</v>
      </c>
      <c r="D73" s="392" t="s">
        <v>532</v>
      </c>
      <c r="E73" s="392"/>
      <c r="F73" s="392" t="s">
        <v>850</v>
      </c>
      <c r="G73" s="393">
        <v>42900</v>
      </c>
      <c r="H73" s="395" t="s">
        <v>828</v>
      </c>
      <c r="I73" s="395" t="s">
        <v>829</v>
      </c>
      <c r="J73" s="395">
        <v>14</v>
      </c>
      <c r="K73" s="392" t="s">
        <v>836</v>
      </c>
      <c r="L73" s="392" t="s">
        <v>1323</v>
      </c>
      <c r="M73" s="420">
        <v>141.99999999999997</v>
      </c>
      <c r="N73" s="420">
        <v>26</v>
      </c>
      <c r="O73" s="392"/>
      <c r="P73" s="392"/>
      <c r="Q73" s="397"/>
      <c r="R73" s="392"/>
      <c r="S73" s="397"/>
      <c r="T73" s="392"/>
      <c r="U73" s="397"/>
      <c r="V73" s="397"/>
      <c r="W73" s="420">
        <v>14.499999999999998</v>
      </c>
      <c r="X73" s="392"/>
      <c r="Y73" s="420"/>
      <c r="Z73" s="420"/>
      <c r="AA73" s="420"/>
      <c r="AB73" s="420"/>
      <c r="AC73" s="420"/>
      <c r="AD73" s="397"/>
      <c r="AE73" s="420"/>
      <c r="AF73" s="392"/>
      <c r="AG73" s="392"/>
      <c r="AH73" s="420">
        <v>21</v>
      </c>
      <c r="AI73" s="392"/>
      <c r="AJ73" s="392"/>
      <c r="AK73" s="420"/>
      <c r="AL73" s="392"/>
      <c r="AM73" s="420"/>
      <c r="AN73" s="420"/>
      <c r="AO73" s="392" t="s">
        <v>926</v>
      </c>
      <c r="AP73" s="395" t="s">
        <v>829</v>
      </c>
      <c r="AQ73" s="395"/>
      <c r="AR73" s="395"/>
      <c r="AS73" s="399"/>
      <c r="AT73" s="395">
        <v>5</v>
      </c>
      <c r="AU73" s="395"/>
      <c r="AV73" s="395"/>
      <c r="AW73" s="395"/>
      <c r="AX73" s="395" t="s">
        <v>835</v>
      </c>
      <c r="AY73" s="392"/>
      <c r="AZ73" s="395">
        <v>0</v>
      </c>
      <c r="BA73" s="395">
        <v>0</v>
      </c>
      <c r="BB73" s="395">
        <v>0</v>
      </c>
      <c r="BC73" s="395">
        <v>0</v>
      </c>
      <c r="BD73" s="395">
        <v>0</v>
      </c>
      <c r="BE73" s="395">
        <v>0</v>
      </c>
      <c r="BF73" s="395">
        <v>0</v>
      </c>
      <c r="BG73" s="395">
        <v>0</v>
      </c>
      <c r="BH73" s="395">
        <v>0</v>
      </c>
      <c r="BI73" s="395">
        <v>0</v>
      </c>
      <c r="BJ73" s="395">
        <v>0</v>
      </c>
      <c r="BK73" s="395">
        <v>0</v>
      </c>
      <c r="BL73" s="395"/>
      <c r="BM73" s="395" t="s">
        <v>829</v>
      </c>
      <c r="BN73" s="395"/>
      <c r="BO73" s="395" t="s">
        <v>829</v>
      </c>
      <c r="BP73" s="478"/>
      <c r="BQ73" s="395"/>
      <c r="BR73" s="395"/>
      <c r="BS73" s="395"/>
      <c r="BT73" s="402"/>
      <c r="BU73" s="402"/>
      <c r="BV73" s="395"/>
      <c r="BW73" s="395" t="s">
        <v>834</v>
      </c>
      <c r="BX73" s="395">
        <v>1</v>
      </c>
      <c r="BY73" s="392"/>
      <c r="BZ73" s="481" t="s">
        <v>1324</v>
      </c>
      <c r="CA73" s="402" t="s">
        <v>593</v>
      </c>
      <c r="CC73" s="214"/>
      <c r="CD73" s="214"/>
      <c r="CE73" s="214"/>
      <c r="CF73" s="214"/>
      <c r="CG73" s="214"/>
      <c r="CH73" s="214"/>
      <c r="CI73" s="214"/>
      <c r="CJ73" s="214"/>
      <c r="CK73" s="214"/>
      <c r="CL73" s="214"/>
      <c r="CM73" s="214"/>
      <c r="CN73" s="214"/>
      <c r="CO73" s="214"/>
      <c r="CP73" s="214"/>
      <c r="CQ73" s="214"/>
      <c r="CR73" s="214"/>
      <c r="CS73" s="214"/>
      <c r="CT73" s="214"/>
      <c r="CU73" s="214"/>
      <c r="CV73" s="214"/>
      <c r="CW73" s="214"/>
      <c r="CX73" s="214"/>
      <c r="CY73" s="214"/>
      <c r="CZ73" s="214"/>
      <c r="DA73" s="214"/>
      <c r="DB73" s="214"/>
      <c r="DC73" s="214"/>
      <c r="DD73" s="214"/>
      <c r="DE73" s="214"/>
    </row>
    <row r="74" spans="1:109" customFormat="1" ht="13" customHeight="1" x14ac:dyDescent="0.3">
      <c r="A74" s="477">
        <v>14762</v>
      </c>
      <c r="B74" s="393">
        <v>42928</v>
      </c>
      <c r="C74" s="394" t="s">
        <v>825</v>
      </c>
      <c r="D74" s="392" t="s">
        <v>532</v>
      </c>
      <c r="E74" s="392"/>
      <c r="F74" s="392" t="s">
        <v>850</v>
      </c>
      <c r="G74" s="393">
        <v>42916</v>
      </c>
      <c r="H74" s="395" t="s">
        <v>828</v>
      </c>
      <c r="I74" s="395" t="s">
        <v>853</v>
      </c>
      <c r="J74" s="395"/>
      <c r="K74" s="392" t="s">
        <v>837</v>
      </c>
      <c r="L74" s="418" t="s">
        <v>1325</v>
      </c>
      <c r="M74" s="420">
        <v>150.6</v>
      </c>
      <c r="N74" s="420">
        <v>36.799999999999997</v>
      </c>
      <c r="O74" s="392"/>
      <c r="P74" s="392"/>
      <c r="Q74" s="397"/>
      <c r="R74" s="398"/>
      <c r="S74" s="397"/>
      <c r="T74" s="392"/>
      <c r="U74" s="397"/>
      <c r="V74" s="397"/>
      <c r="W74" s="420">
        <v>20.990909090909089</v>
      </c>
      <c r="X74" s="392"/>
      <c r="Y74" s="420"/>
      <c r="Z74" s="420"/>
      <c r="AA74" s="420"/>
      <c r="AB74" s="420"/>
      <c r="AC74" s="420"/>
      <c r="AD74" s="420"/>
      <c r="AE74" s="420"/>
      <c r="AF74" s="392"/>
      <c r="AG74" s="392"/>
      <c r="AH74" s="420">
        <v>25.518181818181816</v>
      </c>
      <c r="AI74" s="392"/>
      <c r="AJ74" s="392"/>
      <c r="AK74" s="420"/>
      <c r="AL74" s="392"/>
      <c r="AM74" s="420"/>
      <c r="AN74" s="420"/>
      <c r="AO74" s="392" t="s">
        <v>926</v>
      </c>
      <c r="AP74" s="395" t="s">
        <v>829</v>
      </c>
      <c r="AQ74" s="395"/>
      <c r="AR74" s="395"/>
      <c r="AS74" s="399"/>
      <c r="AT74" s="395">
        <v>18</v>
      </c>
      <c r="AU74" s="395">
        <v>455</v>
      </c>
      <c r="AV74" s="395"/>
      <c r="AW74" s="395">
        <v>6</v>
      </c>
      <c r="AX74" s="395" t="s">
        <v>835</v>
      </c>
      <c r="AY74" s="392"/>
      <c r="AZ74" s="395">
        <v>0</v>
      </c>
      <c r="BA74" s="395">
        <v>0</v>
      </c>
      <c r="BB74" s="395">
        <v>0</v>
      </c>
      <c r="BC74" s="395">
        <v>0</v>
      </c>
      <c r="BD74" s="395">
        <v>0</v>
      </c>
      <c r="BE74" s="395">
        <v>0</v>
      </c>
      <c r="BF74" s="395">
        <v>0</v>
      </c>
      <c r="BG74" s="395">
        <v>0</v>
      </c>
      <c r="BH74" s="395">
        <v>0</v>
      </c>
      <c r="BI74" s="395">
        <v>0</v>
      </c>
      <c r="BJ74" s="395">
        <v>0</v>
      </c>
      <c r="BK74" s="395">
        <v>0</v>
      </c>
      <c r="BL74" s="395"/>
      <c r="BM74" s="395" t="s">
        <v>829</v>
      </c>
      <c r="BN74" s="395"/>
      <c r="BO74" s="395" t="s">
        <v>829</v>
      </c>
      <c r="BP74" s="478"/>
      <c r="BQ74" s="395"/>
      <c r="BR74" s="395"/>
      <c r="BS74" s="395"/>
      <c r="BT74" s="228"/>
      <c r="BU74" s="402"/>
      <c r="BV74" s="395"/>
      <c r="BW74" s="395" t="s">
        <v>834</v>
      </c>
      <c r="BX74" s="395"/>
      <c r="BY74" s="228"/>
      <c r="BZ74" s="402" t="s">
        <v>1389</v>
      </c>
      <c r="CA74" s="392" t="s">
        <v>580</v>
      </c>
    </row>
    <row r="75" spans="1:109" customFormat="1" ht="13" customHeight="1" x14ac:dyDescent="0.3">
      <c r="A75" s="392">
        <v>13670</v>
      </c>
      <c r="B75" s="393">
        <v>42930</v>
      </c>
      <c r="C75" s="394" t="s">
        <v>825</v>
      </c>
      <c r="D75" s="392" t="s">
        <v>532</v>
      </c>
      <c r="E75" s="392"/>
      <c r="F75" s="392" t="s">
        <v>850</v>
      </c>
      <c r="G75" s="393">
        <v>42916</v>
      </c>
      <c r="H75" s="395" t="s">
        <v>828</v>
      </c>
      <c r="I75" s="395" t="s">
        <v>829</v>
      </c>
      <c r="J75" s="395">
        <v>16</v>
      </c>
      <c r="K75" s="392" t="s">
        <v>839</v>
      </c>
      <c r="L75" s="392" t="s">
        <v>1327</v>
      </c>
      <c r="M75" s="420">
        <v>137.08181818181816</v>
      </c>
      <c r="N75" s="420">
        <v>34.36363636363636</v>
      </c>
      <c r="O75" s="392"/>
      <c r="P75" s="392"/>
      <c r="Q75" s="397"/>
      <c r="R75" s="398"/>
      <c r="S75" s="397"/>
      <c r="T75" s="392"/>
      <c r="U75" s="397"/>
      <c r="V75" s="397"/>
      <c r="W75" s="420">
        <v>21.236363636363635</v>
      </c>
      <c r="X75" s="392"/>
      <c r="Y75" s="420"/>
      <c r="Z75" s="420"/>
      <c r="AA75" s="420"/>
      <c r="AB75" s="420"/>
      <c r="AC75" s="420"/>
      <c r="AD75" s="420"/>
      <c r="AE75" s="420"/>
      <c r="AF75" s="392"/>
      <c r="AG75" s="392"/>
      <c r="AH75" s="420">
        <v>31.299999999999997</v>
      </c>
      <c r="AI75" s="392"/>
      <c r="AJ75" s="392"/>
      <c r="AK75" s="420"/>
      <c r="AL75" s="392"/>
      <c r="AM75" s="420"/>
      <c r="AN75" s="420"/>
      <c r="AO75" s="392" t="s">
        <v>926</v>
      </c>
      <c r="AP75" s="395" t="s">
        <v>829</v>
      </c>
      <c r="AQ75" s="395"/>
      <c r="AR75" s="395"/>
      <c r="AS75" s="399"/>
      <c r="AT75" s="395">
        <v>5.5</v>
      </c>
      <c r="AU75" s="395"/>
      <c r="AV75" s="395"/>
      <c r="AW75" s="395"/>
      <c r="AX75" s="395" t="s">
        <v>829</v>
      </c>
      <c r="AY75" s="392"/>
      <c r="AZ75" s="395">
        <v>19</v>
      </c>
      <c r="BA75" s="395">
        <v>0</v>
      </c>
      <c r="BB75" s="395">
        <v>0</v>
      </c>
      <c r="BC75" s="395">
        <v>0</v>
      </c>
      <c r="BD75" s="395">
        <v>0</v>
      </c>
      <c r="BE75" s="395">
        <v>0</v>
      </c>
      <c r="BF75" s="395">
        <v>0</v>
      </c>
      <c r="BG75" s="395">
        <v>0</v>
      </c>
      <c r="BH75" s="395">
        <v>0</v>
      </c>
      <c r="BI75" s="395">
        <v>0</v>
      </c>
      <c r="BJ75" s="395">
        <v>0</v>
      </c>
      <c r="BK75" s="395">
        <v>0</v>
      </c>
      <c r="BL75" s="395"/>
      <c r="BM75" s="395" t="s">
        <v>829</v>
      </c>
      <c r="BN75" s="395"/>
      <c r="BO75" s="395" t="s">
        <v>829</v>
      </c>
      <c r="BP75" s="478"/>
      <c r="BQ75" s="395"/>
      <c r="BR75" s="395"/>
      <c r="BS75" s="395"/>
      <c r="BT75" s="392"/>
      <c r="BU75" s="392"/>
      <c r="BV75" s="395"/>
      <c r="BW75" s="395" t="s">
        <v>834</v>
      </c>
      <c r="BX75" s="395"/>
      <c r="BY75" s="392"/>
      <c r="BZ75" s="503" t="s">
        <v>1390</v>
      </c>
      <c r="CA75" s="392" t="s">
        <v>580</v>
      </c>
    </row>
    <row r="76" spans="1:109" customFormat="1" ht="13" customHeight="1" x14ac:dyDescent="0.3">
      <c r="A76" s="477">
        <v>14281</v>
      </c>
      <c r="B76" s="393">
        <v>42925</v>
      </c>
      <c r="C76" s="394" t="s">
        <v>825</v>
      </c>
      <c r="D76" s="392" t="s">
        <v>532</v>
      </c>
      <c r="E76" s="392"/>
      <c r="F76" s="392" t="s">
        <v>850</v>
      </c>
      <c r="G76" s="393">
        <v>42916</v>
      </c>
      <c r="H76" s="395" t="s">
        <v>590</v>
      </c>
      <c r="I76" s="395" t="s">
        <v>772</v>
      </c>
      <c r="J76" s="395"/>
      <c r="K76" s="392" t="s">
        <v>801</v>
      </c>
      <c r="L76" s="392" t="s">
        <v>1310</v>
      </c>
      <c r="M76" s="420">
        <v>165.99999999999997</v>
      </c>
      <c r="N76" s="420">
        <v>29.054545454545455</v>
      </c>
      <c r="O76" s="392"/>
      <c r="P76" s="392"/>
      <c r="Q76" s="397"/>
      <c r="R76" s="398"/>
      <c r="S76" s="397"/>
      <c r="T76" s="392"/>
      <c r="U76" s="397"/>
      <c r="V76" s="397"/>
      <c r="W76" s="420">
        <v>17.781818181818178</v>
      </c>
      <c r="X76" s="392"/>
      <c r="Y76" s="420"/>
      <c r="Z76" s="420"/>
      <c r="AA76" s="420"/>
      <c r="AB76" s="420"/>
      <c r="AC76" s="420"/>
      <c r="AD76" s="397"/>
      <c r="AE76" s="486"/>
      <c r="AF76" s="392"/>
      <c r="AG76" s="392"/>
      <c r="AH76" s="420">
        <v>25.963636363636361</v>
      </c>
      <c r="AI76" s="392"/>
      <c r="AJ76" s="392"/>
      <c r="AK76" s="420"/>
      <c r="AL76" s="392"/>
      <c r="AM76" s="420"/>
      <c r="AN76" s="420"/>
      <c r="AO76" s="392" t="s">
        <v>926</v>
      </c>
      <c r="AP76" s="395" t="s">
        <v>829</v>
      </c>
      <c r="AQ76" s="395"/>
      <c r="AR76" s="395"/>
      <c r="AS76" s="399"/>
      <c r="AT76" s="395">
        <v>11</v>
      </c>
      <c r="AU76" s="395"/>
      <c r="AV76" s="395"/>
      <c r="AW76" s="395"/>
      <c r="AX76" s="395" t="s">
        <v>829</v>
      </c>
      <c r="AY76" s="392"/>
      <c r="AZ76" s="395">
        <v>0</v>
      </c>
      <c r="BA76" s="395">
        <v>0</v>
      </c>
      <c r="BB76" s="395">
        <v>0</v>
      </c>
      <c r="BC76" s="395">
        <v>0</v>
      </c>
      <c r="BD76" s="395">
        <v>0</v>
      </c>
      <c r="BE76" s="395">
        <v>0</v>
      </c>
      <c r="BF76" s="395">
        <v>0</v>
      </c>
      <c r="BG76" s="395">
        <v>0</v>
      </c>
      <c r="BH76" s="395">
        <v>0</v>
      </c>
      <c r="BI76" s="395">
        <v>0</v>
      </c>
      <c r="BJ76" s="395">
        <v>0</v>
      </c>
      <c r="BK76" s="395">
        <v>0</v>
      </c>
      <c r="BL76" s="395"/>
      <c r="BM76" s="395" t="s">
        <v>829</v>
      </c>
      <c r="BN76" s="395"/>
      <c r="BO76" s="395" t="s">
        <v>829</v>
      </c>
      <c r="BP76" s="478"/>
      <c r="BQ76" s="395"/>
      <c r="BR76" s="395"/>
      <c r="BS76" s="395"/>
      <c r="BT76" s="392"/>
      <c r="BU76" s="392"/>
      <c r="BV76" s="395"/>
      <c r="BW76" s="395" t="s">
        <v>834</v>
      </c>
      <c r="BX76" s="395">
        <v>1</v>
      </c>
      <c r="BY76" s="392"/>
      <c r="BZ76" s="497" t="s">
        <v>1391</v>
      </c>
      <c r="CA76" s="392" t="s">
        <v>580</v>
      </c>
    </row>
    <row r="77" spans="1:109" customFormat="1" ht="13" customHeight="1" x14ac:dyDescent="0.3">
      <c r="A77" s="477">
        <v>730</v>
      </c>
      <c r="B77" s="393">
        <v>42929</v>
      </c>
      <c r="C77" s="394" t="s">
        <v>825</v>
      </c>
      <c r="D77" s="392" t="s">
        <v>532</v>
      </c>
      <c r="E77" s="392"/>
      <c r="F77" s="392" t="s">
        <v>850</v>
      </c>
      <c r="G77" s="393">
        <v>42916</v>
      </c>
      <c r="H77" s="395" t="s">
        <v>828</v>
      </c>
      <c r="I77" s="395" t="s">
        <v>853</v>
      </c>
      <c r="J77" s="395"/>
      <c r="K77" s="392" t="s">
        <v>1066</v>
      </c>
      <c r="L77" s="392" t="s">
        <v>1334</v>
      </c>
      <c r="M77" s="420">
        <v>131.99999999999997</v>
      </c>
      <c r="N77" s="420">
        <v>31</v>
      </c>
      <c r="O77" s="392"/>
      <c r="P77" s="392"/>
      <c r="Q77" s="397"/>
      <c r="R77" s="398"/>
      <c r="S77" s="397"/>
      <c r="T77" s="392"/>
      <c r="U77" s="397"/>
      <c r="V77" s="397"/>
      <c r="W77" s="420">
        <v>19.399999999999999</v>
      </c>
      <c r="X77" s="392"/>
      <c r="Y77" s="420"/>
      <c r="Z77" s="420"/>
      <c r="AA77" s="420"/>
      <c r="AB77" s="420"/>
      <c r="AC77" s="420"/>
      <c r="AD77" s="420"/>
      <c r="AE77" s="420"/>
      <c r="AF77" s="392"/>
      <c r="AG77" s="392"/>
      <c r="AH77" s="420">
        <v>28.999999999999996</v>
      </c>
      <c r="AI77" s="392"/>
      <c r="AJ77" s="392"/>
      <c r="AK77" s="420"/>
      <c r="AL77" s="392"/>
      <c r="AM77" s="420"/>
      <c r="AN77" s="420"/>
      <c r="AO77" s="392" t="s">
        <v>926</v>
      </c>
      <c r="AP77" s="395" t="s">
        <v>829</v>
      </c>
      <c r="AQ77" s="395"/>
      <c r="AR77" s="395"/>
      <c r="AS77" s="399"/>
      <c r="AT77" s="395">
        <v>16</v>
      </c>
      <c r="AU77" s="395">
        <v>300</v>
      </c>
      <c r="AV77" s="395"/>
      <c r="AW77" s="395">
        <v>10</v>
      </c>
      <c r="AX77" s="395" t="s">
        <v>835</v>
      </c>
      <c r="AY77" s="392"/>
      <c r="AZ77" s="395">
        <v>0</v>
      </c>
      <c r="BA77" s="395">
        <v>21</v>
      </c>
      <c r="BB77" s="395">
        <v>0</v>
      </c>
      <c r="BC77" s="395">
        <v>0</v>
      </c>
      <c r="BD77" s="395">
        <v>0</v>
      </c>
      <c r="BE77" s="395">
        <v>0</v>
      </c>
      <c r="BF77" s="395">
        <v>0</v>
      </c>
      <c r="BG77" s="395">
        <v>0</v>
      </c>
      <c r="BH77" s="395">
        <v>0</v>
      </c>
      <c r="BI77" s="395">
        <v>0</v>
      </c>
      <c r="BJ77" s="395">
        <v>0</v>
      </c>
      <c r="BK77" s="395">
        <v>0</v>
      </c>
      <c r="BL77" s="395"/>
      <c r="BM77" s="395" t="s">
        <v>829</v>
      </c>
      <c r="BN77" s="395"/>
      <c r="BO77" s="395" t="s">
        <v>829</v>
      </c>
      <c r="BP77" s="478"/>
      <c r="BQ77" s="395"/>
      <c r="BR77" s="395"/>
      <c r="BS77" s="395"/>
      <c r="BT77" s="402"/>
      <c r="BU77" s="402"/>
      <c r="BV77" s="395"/>
      <c r="BW77" s="395" t="s">
        <v>834</v>
      </c>
      <c r="BX77" s="395"/>
      <c r="BY77" s="392" t="s">
        <v>1335</v>
      </c>
      <c r="BZ77" s="502" t="s">
        <v>1392</v>
      </c>
      <c r="CA77" s="402" t="s">
        <v>580</v>
      </c>
      <c r="CC77" s="214"/>
      <c r="CD77" s="214"/>
      <c r="CE77" s="214"/>
      <c r="CF77" s="214"/>
      <c r="CG77" s="214"/>
      <c r="CH77" s="214"/>
      <c r="CI77" s="214"/>
      <c r="CJ77" s="214"/>
      <c r="CK77" s="214"/>
      <c r="CL77" s="214"/>
      <c r="CM77" s="214"/>
      <c r="CN77" s="214"/>
      <c r="CO77" s="214"/>
      <c r="CP77" s="214"/>
      <c r="CQ77" s="214"/>
      <c r="CR77" s="214"/>
      <c r="CS77" s="214"/>
      <c r="CT77" s="214"/>
      <c r="CU77" s="214"/>
      <c r="CV77" s="214"/>
      <c r="CW77" s="214"/>
      <c r="CX77" s="214"/>
      <c r="CY77" s="214"/>
      <c r="CZ77" s="214"/>
      <c r="DA77" s="214"/>
      <c r="DB77" s="214"/>
      <c r="DC77" s="214"/>
      <c r="DD77" s="214"/>
      <c r="DE77" s="214"/>
    </row>
    <row r="78" spans="1:109" customFormat="1" ht="13" customHeight="1" x14ac:dyDescent="0.3">
      <c r="A78" s="477">
        <v>11667</v>
      </c>
      <c r="B78" s="393">
        <v>42926</v>
      </c>
      <c r="C78" s="394" t="s">
        <v>825</v>
      </c>
      <c r="D78" s="392" t="s">
        <v>532</v>
      </c>
      <c r="E78" s="392"/>
      <c r="F78" s="392" t="s">
        <v>850</v>
      </c>
      <c r="G78" s="393">
        <v>42613</v>
      </c>
      <c r="H78" s="395" t="s">
        <v>590</v>
      </c>
      <c r="I78" s="395" t="s">
        <v>853</v>
      </c>
      <c r="J78" s="395"/>
      <c r="K78" s="392" t="s">
        <v>913</v>
      </c>
      <c r="L78" s="392" t="s">
        <v>1069</v>
      </c>
      <c r="M78" s="420">
        <v>133</v>
      </c>
      <c r="N78" s="420">
        <v>32.9</v>
      </c>
      <c r="O78" s="392"/>
      <c r="P78" s="392"/>
      <c r="Q78" s="397"/>
      <c r="R78" s="398"/>
      <c r="S78" s="397"/>
      <c r="T78" s="392"/>
      <c r="U78" s="397"/>
      <c r="V78" s="397"/>
      <c r="W78" s="420">
        <v>16.499999999999996</v>
      </c>
      <c r="X78" s="392"/>
      <c r="Y78" s="420"/>
      <c r="Z78" s="420"/>
      <c r="AA78" s="420"/>
      <c r="AB78" s="420"/>
      <c r="AC78" s="420"/>
      <c r="AD78" s="420"/>
      <c r="AE78" s="420"/>
      <c r="AF78" s="392"/>
      <c r="AG78" s="392"/>
      <c r="AH78" s="420">
        <v>24.9</v>
      </c>
      <c r="AI78" s="392"/>
      <c r="AJ78" s="392"/>
      <c r="AK78" s="420"/>
      <c r="AL78" s="392"/>
      <c r="AM78" s="420"/>
      <c r="AN78" s="420"/>
      <c r="AO78" s="392" t="s">
        <v>926</v>
      </c>
      <c r="AP78" s="395" t="s">
        <v>829</v>
      </c>
      <c r="AQ78" s="395"/>
      <c r="AR78" s="395"/>
      <c r="AS78" s="399"/>
      <c r="AT78" s="395">
        <v>12</v>
      </c>
      <c r="AU78" s="395">
        <v>455</v>
      </c>
      <c r="AV78" s="395"/>
      <c r="AW78" s="395">
        <v>6</v>
      </c>
      <c r="AX78" s="395" t="s">
        <v>835</v>
      </c>
      <c r="AY78" s="392"/>
      <c r="AZ78" s="395">
        <v>0</v>
      </c>
      <c r="BA78" s="395">
        <v>0</v>
      </c>
      <c r="BB78" s="395">
        <v>0</v>
      </c>
      <c r="BC78" s="395">
        <v>0</v>
      </c>
      <c r="BD78" s="395">
        <v>0</v>
      </c>
      <c r="BE78" s="395">
        <v>0</v>
      </c>
      <c r="BF78" s="395">
        <v>0</v>
      </c>
      <c r="BG78" s="395">
        <v>0</v>
      </c>
      <c r="BH78" s="395">
        <v>0</v>
      </c>
      <c r="BI78" s="395">
        <v>0</v>
      </c>
      <c r="BJ78" s="395">
        <v>0</v>
      </c>
      <c r="BK78" s="395">
        <v>0</v>
      </c>
      <c r="BL78" s="395"/>
      <c r="BM78" s="395" t="s">
        <v>829</v>
      </c>
      <c r="BN78" s="395"/>
      <c r="BO78" s="395" t="s">
        <v>829</v>
      </c>
      <c r="BP78" s="478"/>
      <c r="BQ78" s="395"/>
      <c r="BR78" s="395"/>
      <c r="BS78" s="395"/>
      <c r="BT78" s="402"/>
      <c r="BU78" s="402"/>
      <c r="BV78" s="395"/>
      <c r="BW78" s="395" t="s">
        <v>834</v>
      </c>
      <c r="BX78" s="395"/>
      <c r="BY78" s="392"/>
      <c r="BZ78" s="407" t="s">
        <v>1136</v>
      </c>
      <c r="CA78" s="402" t="s">
        <v>600</v>
      </c>
    </row>
    <row r="79" spans="1:109" customFormat="1" ht="13" customHeight="1" x14ac:dyDescent="0.3">
      <c r="A79" s="392">
        <v>12844</v>
      </c>
      <c r="B79" s="393">
        <v>42929</v>
      </c>
      <c r="C79" s="394" t="s">
        <v>825</v>
      </c>
      <c r="D79" s="392" t="s">
        <v>532</v>
      </c>
      <c r="E79" s="392"/>
      <c r="F79" s="392" t="s">
        <v>534</v>
      </c>
      <c r="G79" s="393">
        <v>42587</v>
      </c>
      <c r="H79" s="395" t="s">
        <v>828</v>
      </c>
      <c r="I79" s="395" t="s">
        <v>829</v>
      </c>
      <c r="J79" s="395">
        <v>24</v>
      </c>
      <c r="K79" s="392" t="s">
        <v>1072</v>
      </c>
      <c r="L79" s="392" t="s">
        <v>166</v>
      </c>
      <c r="M79" s="420">
        <v>117.85454545454543</v>
      </c>
      <c r="N79" s="420">
        <v>26.309090909090909</v>
      </c>
      <c r="O79" s="392"/>
      <c r="P79" s="392"/>
      <c r="Q79" s="397"/>
      <c r="R79" s="392"/>
      <c r="S79" s="397"/>
      <c r="T79" s="392"/>
      <c r="U79" s="397"/>
      <c r="V79" s="397"/>
      <c r="W79" s="420">
        <v>17.454545454545453</v>
      </c>
      <c r="X79" s="392"/>
      <c r="Y79" s="420"/>
      <c r="Z79" s="420"/>
      <c r="AA79" s="420"/>
      <c r="AB79" s="420"/>
      <c r="AC79" s="420"/>
      <c r="AD79" s="420"/>
      <c r="AE79" s="397"/>
      <c r="AF79" s="392"/>
      <c r="AG79" s="392"/>
      <c r="AH79" s="420">
        <v>21.781818181818181</v>
      </c>
      <c r="AI79" s="392"/>
      <c r="AJ79" s="392"/>
      <c r="AK79" s="420"/>
      <c r="AL79" s="392"/>
      <c r="AM79" s="420"/>
      <c r="AN79" s="420"/>
      <c r="AO79" s="392" t="s">
        <v>1134</v>
      </c>
      <c r="AP79" s="395" t="s">
        <v>829</v>
      </c>
      <c r="AQ79" s="395"/>
      <c r="AR79" s="395"/>
      <c r="AS79" s="399"/>
      <c r="AT79" s="395">
        <v>4</v>
      </c>
      <c r="AU79" s="395"/>
      <c r="AV79" s="395"/>
      <c r="AW79" s="395"/>
      <c r="AX79" s="395" t="s">
        <v>829</v>
      </c>
      <c r="AY79" s="392"/>
      <c r="AZ79" s="395">
        <v>0</v>
      </c>
      <c r="BA79" s="395">
        <v>0</v>
      </c>
      <c r="BB79" s="395">
        <v>0</v>
      </c>
      <c r="BC79" s="395">
        <v>0</v>
      </c>
      <c r="BD79" s="395">
        <v>0</v>
      </c>
      <c r="BE79" s="395">
        <v>0</v>
      </c>
      <c r="BF79" s="395">
        <v>0</v>
      </c>
      <c r="BG79" s="395">
        <v>0</v>
      </c>
      <c r="BH79" s="395">
        <v>0</v>
      </c>
      <c r="BI79" s="395">
        <v>0</v>
      </c>
      <c r="BJ79" s="395">
        <v>0</v>
      </c>
      <c r="BK79" s="395">
        <v>0</v>
      </c>
      <c r="BL79" s="395"/>
      <c r="BM79" s="395" t="s">
        <v>829</v>
      </c>
      <c r="BN79" s="395">
        <v>12</v>
      </c>
      <c r="BO79" s="395" t="s">
        <v>829</v>
      </c>
      <c r="BP79" s="478"/>
      <c r="BQ79" s="395"/>
      <c r="BR79" s="395"/>
      <c r="BS79" s="395"/>
      <c r="BT79" s="402"/>
      <c r="BU79" s="402"/>
      <c r="BV79" s="395"/>
      <c r="BW79" s="395" t="s">
        <v>834</v>
      </c>
      <c r="BX79" s="395">
        <v>1</v>
      </c>
      <c r="BY79" s="392"/>
      <c r="BZ79" s="407" t="s">
        <v>1393</v>
      </c>
      <c r="CA79" s="392" t="s">
        <v>600</v>
      </c>
    </row>
    <row r="80" spans="1:109" customFormat="1" ht="13" customHeight="1" x14ac:dyDescent="0.3">
      <c r="A80" s="392">
        <v>15244</v>
      </c>
      <c r="B80" s="393">
        <v>42929</v>
      </c>
      <c r="C80" s="394" t="s">
        <v>825</v>
      </c>
      <c r="D80" s="392" t="s">
        <v>532</v>
      </c>
      <c r="E80" s="392"/>
      <c r="F80" s="392" t="s">
        <v>850</v>
      </c>
      <c r="G80" s="393">
        <v>42916</v>
      </c>
      <c r="H80" s="395" t="s">
        <v>828</v>
      </c>
      <c r="I80" s="395" t="s">
        <v>829</v>
      </c>
      <c r="J80" s="395">
        <v>28</v>
      </c>
      <c r="K80" s="418" t="s">
        <v>1074</v>
      </c>
      <c r="L80" s="392" t="s">
        <v>1338</v>
      </c>
      <c r="M80" s="420">
        <v>138</v>
      </c>
      <c r="N80" s="420">
        <v>28.5</v>
      </c>
      <c r="O80" s="392"/>
      <c r="P80" s="392"/>
      <c r="Q80" s="397"/>
      <c r="R80" s="398"/>
      <c r="S80" s="397"/>
      <c r="T80" s="392"/>
      <c r="U80" s="397"/>
      <c r="V80" s="397"/>
      <c r="W80" s="420">
        <v>17.099999999999998</v>
      </c>
      <c r="X80" s="392"/>
      <c r="Y80" s="420"/>
      <c r="Z80" s="420"/>
      <c r="AA80" s="420"/>
      <c r="AB80" s="420"/>
      <c r="AC80" s="420"/>
      <c r="AD80" s="397"/>
      <c r="AE80" s="420"/>
      <c r="AF80" s="392"/>
      <c r="AG80" s="392"/>
      <c r="AH80" s="420">
        <v>20.9</v>
      </c>
      <c r="AI80" s="392"/>
      <c r="AJ80" s="392"/>
      <c r="AK80" s="420"/>
      <c r="AL80" s="392"/>
      <c r="AM80" s="420"/>
      <c r="AN80" s="420"/>
      <c r="AO80" s="392" t="s">
        <v>926</v>
      </c>
      <c r="AP80" s="395" t="s">
        <v>829</v>
      </c>
      <c r="AQ80" s="395"/>
      <c r="AR80" s="395"/>
      <c r="AS80" s="399"/>
      <c r="AT80" s="395">
        <v>3</v>
      </c>
      <c r="AU80" s="395"/>
      <c r="AV80" s="395"/>
      <c r="AW80" s="395"/>
      <c r="AX80" s="395" t="s">
        <v>772</v>
      </c>
      <c r="AY80" s="392"/>
      <c r="AZ80" s="395">
        <v>0</v>
      </c>
      <c r="BA80" s="395">
        <v>0</v>
      </c>
      <c r="BB80" s="395">
        <v>0</v>
      </c>
      <c r="BC80" s="395">
        <v>0</v>
      </c>
      <c r="BD80" s="395">
        <v>0</v>
      </c>
      <c r="BE80" s="395">
        <v>0</v>
      </c>
      <c r="BF80" s="395">
        <v>0</v>
      </c>
      <c r="BG80" s="395">
        <v>0</v>
      </c>
      <c r="BH80" s="395">
        <v>0</v>
      </c>
      <c r="BI80" s="395">
        <v>0</v>
      </c>
      <c r="BJ80" s="395">
        <v>0</v>
      </c>
      <c r="BK80" s="395">
        <v>0</v>
      </c>
      <c r="BL80" s="395"/>
      <c r="BM80" s="395" t="s">
        <v>829</v>
      </c>
      <c r="BN80" s="395"/>
      <c r="BO80" s="395" t="s">
        <v>829</v>
      </c>
      <c r="BP80" s="478"/>
      <c r="BQ80" s="395"/>
      <c r="BR80" s="395"/>
      <c r="BS80" s="395"/>
      <c r="BT80" s="392" t="s">
        <v>1339</v>
      </c>
      <c r="BU80" s="402" t="s">
        <v>1340</v>
      </c>
      <c r="BV80" s="395">
        <v>50</v>
      </c>
      <c r="BW80" s="395" t="s">
        <v>834</v>
      </c>
      <c r="BX80" s="395"/>
      <c r="BY80" s="392"/>
      <c r="BZ80" s="392" t="s">
        <v>1394</v>
      </c>
      <c r="CA80" s="392" t="s">
        <v>593</v>
      </c>
    </row>
    <row r="81" spans="1:79" customFormat="1" ht="13" customHeight="1" x14ac:dyDescent="0.3">
      <c r="A81" s="392">
        <v>11177</v>
      </c>
      <c r="B81" s="393">
        <v>42926</v>
      </c>
      <c r="C81" s="394" t="s">
        <v>825</v>
      </c>
      <c r="D81" s="392" t="s">
        <v>532</v>
      </c>
      <c r="E81" s="392"/>
      <c r="F81" s="392" t="s">
        <v>850</v>
      </c>
      <c r="G81" s="393">
        <v>42900</v>
      </c>
      <c r="H81" s="395" t="s">
        <v>828</v>
      </c>
      <c r="I81" s="395" t="s">
        <v>829</v>
      </c>
      <c r="J81" s="395">
        <v>29</v>
      </c>
      <c r="K81" s="392" t="s">
        <v>1077</v>
      </c>
      <c r="L81" s="392" t="s">
        <v>954</v>
      </c>
      <c r="M81" s="420">
        <v>137.68181818181816</v>
      </c>
      <c r="N81" s="420">
        <v>23.981818181818181</v>
      </c>
      <c r="O81" s="392"/>
      <c r="P81" s="392"/>
      <c r="Q81" s="397"/>
      <c r="R81" s="392"/>
      <c r="S81" s="397"/>
      <c r="T81" s="392"/>
      <c r="U81" s="397"/>
      <c r="V81" s="397"/>
      <c r="W81" s="420">
        <v>13.836363636363636</v>
      </c>
      <c r="X81" s="392"/>
      <c r="Y81" s="420"/>
      <c r="Z81" s="420"/>
      <c r="AA81" s="420"/>
      <c r="AB81" s="420"/>
      <c r="AC81" s="420"/>
      <c r="AD81" s="420"/>
      <c r="AE81" s="420"/>
      <c r="AF81" s="392"/>
      <c r="AG81" s="392"/>
      <c r="AH81" s="420">
        <v>21.518181818181819</v>
      </c>
      <c r="AI81" s="392"/>
      <c r="AJ81" s="392"/>
      <c r="AK81" s="420"/>
      <c r="AL81" s="392"/>
      <c r="AM81" s="420"/>
      <c r="AN81" s="420"/>
      <c r="AO81" s="392" t="s">
        <v>926</v>
      </c>
      <c r="AP81" s="395" t="s">
        <v>829</v>
      </c>
      <c r="AQ81" s="395"/>
      <c r="AR81" s="395"/>
      <c r="AS81" s="399"/>
      <c r="AT81" s="395">
        <v>4.3499999999999996</v>
      </c>
      <c r="AU81" s="395"/>
      <c r="AV81" s="395"/>
      <c r="AW81" s="395"/>
      <c r="AX81" s="395" t="s">
        <v>829</v>
      </c>
      <c r="AY81" s="392"/>
      <c r="AZ81" s="395">
        <v>0</v>
      </c>
      <c r="BA81" s="395">
        <v>0</v>
      </c>
      <c r="BB81" s="395">
        <v>0</v>
      </c>
      <c r="BC81" s="395">
        <v>0</v>
      </c>
      <c r="BD81" s="395">
        <v>0</v>
      </c>
      <c r="BE81" s="395">
        <v>0</v>
      </c>
      <c r="BF81" s="395">
        <v>0</v>
      </c>
      <c r="BG81" s="395">
        <v>0</v>
      </c>
      <c r="BH81" s="395">
        <v>0</v>
      </c>
      <c r="BI81" s="395">
        <v>0</v>
      </c>
      <c r="BJ81" s="395">
        <v>0</v>
      </c>
      <c r="BK81" s="395">
        <v>0</v>
      </c>
      <c r="BL81" s="395"/>
      <c r="BM81" s="395" t="s">
        <v>829</v>
      </c>
      <c r="BN81" s="395"/>
      <c r="BO81" s="395" t="s">
        <v>829</v>
      </c>
      <c r="BP81" s="478"/>
      <c r="BQ81" s="395"/>
      <c r="BR81" s="395"/>
      <c r="BS81" s="395"/>
      <c r="BT81" s="402"/>
      <c r="BU81" s="402"/>
      <c r="BV81" s="395"/>
      <c r="BW81" s="395" t="s">
        <v>834</v>
      </c>
      <c r="BX81" s="395">
        <v>1</v>
      </c>
      <c r="BY81" s="392"/>
      <c r="BZ81" s="479" t="s">
        <v>1342</v>
      </c>
      <c r="CA81" s="402" t="s">
        <v>580</v>
      </c>
    </row>
    <row r="82" spans="1:79" customFormat="1" ht="13" customHeight="1" x14ac:dyDescent="0.3">
      <c r="A82" s="477">
        <v>13669</v>
      </c>
      <c r="B82" s="393">
        <v>42928</v>
      </c>
      <c r="C82" s="394" t="s">
        <v>825</v>
      </c>
      <c r="D82" s="392" t="s">
        <v>532</v>
      </c>
      <c r="E82" s="392"/>
      <c r="F82" s="392" t="s">
        <v>850</v>
      </c>
      <c r="G82" s="393">
        <v>42642</v>
      </c>
      <c r="H82" s="395" t="s">
        <v>828</v>
      </c>
      <c r="I82" s="395" t="s">
        <v>853</v>
      </c>
      <c r="J82" s="395"/>
      <c r="K82" s="392" t="s">
        <v>908</v>
      </c>
      <c r="L82" s="392" t="s">
        <v>1344</v>
      </c>
      <c r="M82" s="420">
        <v>140.06363636363633</v>
      </c>
      <c r="N82" s="420">
        <v>34.636363636363633</v>
      </c>
      <c r="O82" s="392"/>
      <c r="P82" s="392"/>
      <c r="Q82" s="397"/>
      <c r="R82" s="398"/>
      <c r="S82" s="397"/>
      <c r="T82" s="392"/>
      <c r="U82" s="397"/>
      <c r="V82" s="397"/>
      <c r="W82" s="420">
        <v>21.7</v>
      </c>
      <c r="X82" s="392"/>
      <c r="Y82" s="420"/>
      <c r="Z82" s="420"/>
      <c r="AA82" s="420"/>
      <c r="AB82" s="420"/>
      <c r="AC82" s="420"/>
      <c r="AD82" s="397"/>
      <c r="AE82" s="420"/>
      <c r="AF82" s="392"/>
      <c r="AG82" s="392"/>
      <c r="AH82" s="420">
        <v>32.25454545454545</v>
      </c>
      <c r="AI82" s="392"/>
      <c r="AJ82" s="392"/>
      <c r="AK82" s="420"/>
      <c r="AL82" s="392"/>
      <c r="AM82" s="420"/>
      <c r="AN82" s="420"/>
      <c r="AO82" s="392" t="s">
        <v>926</v>
      </c>
      <c r="AP82" s="395" t="s">
        <v>829</v>
      </c>
      <c r="AQ82" s="395"/>
      <c r="AR82" s="395"/>
      <c r="AS82" s="399"/>
      <c r="AT82" s="395">
        <v>21</v>
      </c>
      <c r="AU82" s="395">
        <v>455</v>
      </c>
      <c r="AV82" s="395"/>
      <c r="AW82" s="395">
        <v>5</v>
      </c>
      <c r="AX82" s="395" t="s">
        <v>835</v>
      </c>
      <c r="AY82" s="392"/>
      <c r="AZ82" s="395">
        <v>0</v>
      </c>
      <c r="BA82" s="395">
        <v>0</v>
      </c>
      <c r="BB82" s="395">
        <v>0</v>
      </c>
      <c r="BC82" s="395">
        <v>0</v>
      </c>
      <c r="BD82" s="395">
        <v>0</v>
      </c>
      <c r="BE82" s="395">
        <v>0</v>
      </c>
      <c r="BF82" s="395">
        <v>0</v>
      </c>
      <c r="BG82" s="395">
        <v>0</v>
      </c>
      <c r="BH82" s="395">
        <v>0</v>
      </c>
      <c r="BI82" s="395">
        <v>0</v>
      </c>
      <c r="BJ82" s="395">
        <v>0</v>
      </c>
      <c r="BK82" s="395">
        <v>0</v>
      </c>
      <c r="BL82" s="395"/>
      <c r="BM82" s="395" t="s">
        <v>829</v>
      </c>
      <c r="BN82" s="395"/>
      <c r="BO82" s="395" t="s">
        <v>829</v>
      </c>
      <c r="BP82" s="478"/>
      <c r="BQ82" s="395"/>
      <c r="BR82" s="395"/>
      <c r="BS82" s="395"/>
      <c r="BT82" s="402"/>
      <c r="BU82" s="402"/>
      <c r="BV82" s="395"/>
      <c r="BW82" s="395" t="s">
        <v>834</v>
      </c>
      <c r="BX82" s="395"/>
      <c r="BY82" s="392"/>
      <c r="BZ82" s="409" t="s">
        <v>1395</v>
      </c>
      <c r="CA82" s="392" t="s">
        <v>600</v>
      </c>
    </row>
    <row r="83" spans="1:79" customFormat="1" ht="13" customHeight="1" x14ac:dyDescent="0.3">
      <c r="A83" s="392">
        <v>12731</v>
      </c>
      <c r="B83" s="393">
        <v>42928</v>
      </c>
      <c r="C83" s="394" t="s">
        <v>825</v>
      </c>
      <c r="D83" s="392" t="s">
        <v>532</v>
      </c>
      <c r="E83" s="392"/>
      <c r="F83" s="392" t="s">
        <v>850</v>
      </c>
      <c r="G83" s="393">
        <v>42570</v>
      </c>
      <c r="H83" s="395" t="s">
        <v>828</v>
      </c>
      <c r="I83" s="395" t="s">
        <v>829</v>
      </c>
      <c r="J83" s="395">
        <v>23</v>
      </c>
      <c r="K83" s="392" t="s">
        <v>1082</v>
      </c>
      <c r="L83" s="392" t="s">
        <v>1346</v>
      </c>
      <c r="M83" s="420">
        <v>150</v>
      </c>
      <c r="N83" s="420">
        <v>25.5</v>
      </c>
      <c r="O83" s="392"/>
      <c r="P83" s="392"/>
      <c r="Q83" s="397"/>
      <c r="R83" s="398"/>
      <c r="S83" s="397"/>
      <c r="T83" s="392"/>
      <c r="U83" s="397"/>
      <c r="V83" s="397"/>
      <c r="W83" s="420">
        <v>16.499999999999996</v>
      </c>
      <c r="X83" s="392"/>
      <c r="Y83" s="420"/>
      <c r="Z83" s="420"/>
      <c r="AA83" s="420"/>
      <c r="AB83" s="420"/>
      <c r="AC83" s="420"/>
      <c r="AD83" s="420"/>
      <c r="AE83" s="420"/>
      <c r="AF83" s="392"/>
      <c r="AG83" s="392"/>
      <c r="AH83" s="420">
        <v>23.999999999999996</v>
      </c>
      <c r="AI83" s="392"/>
      <c r="AJ83" s="392"/>
      <c r="AK83" s="420"/>
      <c r="AL83" s="392"/>
      <c r="AM83" s="420"/>
      <c r="AN83" s="420"/>
      <c r="AO83" s="392" t="s">
        <v>926</v>
      </c>
      <c r="AP83" s="395" t="s">
        <v>829</v>
      </c>
      <c r="AQ83" s="395"/>
      <c r="AR83" s="395"/>
      <c r="AS83" s="399"/>
      <c r="AT83" s="395">
        <v>8</v>
      </c>
      <c r="AU83" s="395"/>
      <c r="AV83" s="395"/>
      <c r="AW83" s="395"/>
      <c r="AX83" s="395" t="s">
        <v>772</v>
      </c>
      <c r="AY83" s="392"/>
      <c r="AZ83" s="395">
        <v>0</v>
      </c>
      <c r="BA83" s="395">
        <v>0</v>
      </c>
      <c r="BB83" s="395">
        <v>0</v>
      </c>
      <c r="BC83" s="395">
        <v>0</v>
      </c>
      <c r="BD83" s="395">
        <v>0</v>
      </c>
      <c r="BE83" s="395">
        <v>0</v>
      </c>
      <c r="BF83" s="395">
        <v>0</v>
      </c>
      <c r="BG83" s="395">
        <v>0</v>
      </c>
      <c r="BH83" s="395">
        <v>0</v>
      </c>
      <c r="BI83" s="395">
        <v>0</v>
      </c>
      <c r="BJ83" s="395">
        <v>0</v>
      </c>
      <c r="BK83" s="395">
        <v>0</v>
      </c>
      <c r="BL83" s="395"/>
      <c r="BM83" s="395" t="s">
        <v>829</v>
      </c>
      <c r="BN83" s="395"/>
      <c r="BO83" s="395" t="s">
        <v>829</v>
      </c>
      <c r="BP83" s="478"/>
      <c r="BQ83" s="395"/>
      <c r="BR83" s="395"/>
      <c r="BS83" s="395"/>
      <c r="BT83" s="392"/>
      <c r="BU83" s="402"/>
      <c r="BV83" s="395"/>
      <c r="BW83" s="395" t="s">
        <v>834</v>
      </c>
      <c r="BX83" s="395">
        <v>1</v>
      </c>
      <c r="BY83" s="392"/>
      <c r="BZ83" s="407" t="s">
        <v>1396</v>
      </c>
      <c r="CA83" s="392" t="s">
        <v>600</v>
      </c>
    </row>
    <row r="84" spans="1:79" x14ac:dyDescent="0.3">
      <c r="A84" s="392">
        <v>12891</v>
      </c>
      <c r="B84" s="393">
        <v>42926</v>
      </c>
      <c r="C84" s="394" t="s">
        <v>825</v>
      </c>
      <c r="D84" s="392" t="s">
        <v>532</v>
      </c>
      <c r="E84" s="392"/>
      <c r="F84" s="392" t="s">
        <v>850</v>
      </c>
      <c r="G84" s="393">
        <v>42916</v>
      </c>
      <c r="H84" s="395" t="s">
        <v>590</v>
      </c>
      <c r="I84" s="395" t="s">
        <v>829</v>
      </c>
      <c r="J84" s="395">
        <v>30</v>
      </c>
      <c r="K84" s="392" t="s">
        <v>1348</v>
      </c>
      <c r="L84" s="392" t="s">
        <v>1349</v>
      </c>
      <c r="M84" s="420">
        <v>129.89999999999998</v>
      </c>
      <c r="N84" s="420">
        <v>26.2</v>
      </c>
      <c r="O84" s="392"/>
      <c r="P84" s="392"/>
      <c r="Q84" s="397"/>
      <c r="R84" s="398"/>
      <c r="S84" s="397"/>
      <c r="T84" s="392"/>
      <c r="U84" s="397"/>
      <c r="V84" s="397"/>
      <c r="W84" s="420">
        <v>16.2</v>
      </c>
      <c r="X84" s="392"/>
      <c r="Y84" s="420"/>
      <c r="Z84" s="420"/>
      <c r="AA84" s="420"/>
      <c r="AB84" s="420"/>
      <c r="AC84" s="420"/>
      <c r="AD84" s="397"/>
      <c r="AE84" s="420"/>
      <c r="AF84" s="392"/>
      <c r="AG84" s="392"/>
      <c r="AH84" s="420">
        <v>23.599999999999998</v>
      </c>
      <c r="AI84" s="392"/>
      <c r="AJ84" s="392"/>
      <c r="AK84" s="420"/>
      <c r="AL84" s="392"/>
      <c r="AM84" s="420"/>
      <c r="AN84" s="420"/>
      <c r="AO84" s="392" t="s">
        <v>926</v>
      </c>
      <c r="AP84" s="395" t="s">
        <v>829</v>
      </c>
      <c r="AQ84" s="395"/>
      <c r="AR84" s="395"/>
      <c r="AS84" s="399"/>
      <c r="AT84" s="395">
        <v>5</v>
      </c>
      <c r="AU84" s="395"/>
      <c r="AV84" s="395"/>
      <c r="AW84" s="395"/>
      <c r="AX84" s="395" t="s">
        <v>772</v>
      </c>
      <c r="AY84" s="392"/>
      <c r="AZ84" s="395">
        <v>0</v>
      </c>
      <c r="BA84" s="395">
        <v>0</v>
      </c>
      <c r="BB84" s="395">
        <v>0</v>
      </c>
      <c r="BC84" s="395">
        <v>0</v>
      </c>
      <c r="BD84" s="395">
        <v>0</v>
      </c>
      <c r="BE84" s="395">
        <v>0</v>
      </c>
      <c r="BF84" s="395">
        <v>0</v>
      </c>
      <c r="BG84" s="395">
        <v>0</v>
      </c>
      <c r="BH84" s="395">
        <v>0</v>
      </c>
      <c r="BI84" s="395">
        <v>0</v>
      </c>
      <c r="BJ84" s="395">
        <v>0</v>
      </c>
      <c r="BK84" s="395">
        <v>0</v>
      </c>
      <c r="BL84" s="395"/>
      <c r="BM84" s="395" t="s">
        <v>829</v>
      </c>
      <c r="BN84" s="395">
        <v>12</v>
      </c>
      <c r="BO84" s="395" t="s">
        <v>829</v>
      </c>
      <c r="BP84" s="478"/>
      <c r="BQ84" s="395"/>
      <c r="BR84" s="395">
        <v>12</v>
      </c>
      <c r="BS84" s="395"/>
      <c r="BT84" s="402"/>
      <c r="BU84" s="402"/>
      <c r="BV84" s="395"/>
      <c r="BW84" s="395" t="s">
        <v>834</v>
      </c>
      <c r="BX84" s="395">
        <v>1</v>
      </c>
      <c r="BY84" s="402" t="s">
        <v>1350</v>
      </c>
      <c r="BZ84" s="479" t="s">
        <v>1397</v>
      </c>
      <c r="CA84" s="402" t="s">
        <v>580</v>
      </c>
    </row>
    <row r="85" spans="1:79" x14ac:dyDescent="0.3">
      <c r="A85" s="392">
        <v>12460</v>
      </c>
      <c r="B85" s="393">
        <v>42926</v>
      </c>
      <c r="C85" s="394" t="s">
        <v>825</v>
      </c>
      <c r="D85" s="392" t="s">
        <v>532</v>
      </c>
      <c r="E85" s="392"/>
      <c r="F85" s="392" t="s">
        <v>534</v>
      </c>
      <c r="G85" s="406">
        <v>42916</v>
      </c>
      <c r="H85" s="395" t="s">
        <v>828</v>
      </c>
      <c r="I85" s="395" t="s">
        <v>829</v>
      </c>
      <c r="J85" s="395">
        <v>31</v>
      </c>
      <c r="K85" s="392" t="s">
        <v>1352</v>
      </c>
      <c r="L85" s="392" t="s">
        <v>1353</v>
      </c>
      <c r="M85" s="420">
        <v>135</v>
      </c>
      <c r="N85" s="420">
        <v>25.959999999999997</v>
      </c>
      <c r="O85" s="392"/>
      <c r="P85" s="392"/>
      <c r="Q85" s="397"/>
      <c r="R85" s="398"/>
      <c r="S85" s="397"/>
      <c r="T85" s="392"/>
      <c r="U85" s="397"/>
      <c r="V85" s="397"/>
      <c r="W85" s="420">
        <v>16.079999999999998</v>
      </c>
      <c r="X85" s="392"/>
      <c r="Y85" s="420"/>
      <c r="Z85" s="420"/>
      <c r="AA85" s="420"/>
      <c r="AB85" s="420"/>
      <c r="AC85" s="420"/>
      <c r="AD85" s="420"/>
      <c r="AE85" s="397"/>
      <c r="AF85" s="392"/>
      <c r="AG85" s="392"/>
      <c r="AH85" s="420">
        <v>23.13</v>
      </c>
      <c r="AI85" s="392"/>
      <c r="AJ85" s="392"/>
      <c r="AK85" s="420"/>
      <c r="AL85" s="392"/>
      <c r="AM85" s="420"/>
      <c r="AN85" s="420"/>
      <c r="AO85" s="392" t="s">
        <v>1127</v>
      </c>
      <c r="AP85" s="395" t="s">
        <v>829</v>
      </c>
      <c r="AQ85" s="395"/>
      <c r="AR85" s="395"/>
      <c r="AS85" s="399"/>
      <c r="AT85" s="395">
        <v>8</v>
      </c>
      <c r="AU85" s="395"/>
      <c r="AV85" s="395"/>
      <c r="AW85" s="395"/>
      <c r="AX85" s="395" t="s">
        <v>590</v>
      </c>
      <c r="AY85" s="392" t="s">
        <v>1354</v>
      </c>
      <c r="AZ85" s="395">
        <v>0</v>
      </c>
      <c r="BA85" s="395">
        <v>0</v>
      </c>
      <c r="BB85" s="395">
        <v>0</v>
      </c>
      <c r="BC85" s="395">
        <v>0</v>
      </c>
      <c r="BD85" s="395">
        <v>0</v>
      </c>
      <c r="BE85" s="395">
        <v>0</v>
      </c>
      <c r="BF85" s="395">
        <v>0</v>
      </c>
      <c r="BG85" s="395">
        <v>0</v>
      </c>
      <c r="BH85" s="395">
        <v>0</v>
      </c>
      <c r="BI85" s="395">
        <v>0</v>
      </c>
      <c r="BJ85" s="395">
        <v>0</v>
      </c>
      <c r="BK85" s="395">
        <v>0</v>
      </c>
      <c r="BL85" s="395"/>
      <c r="BM85" s="395" t="s">
        <v>829</v>
      </c>
      <c r="BN85" s="395"/>
      <c r="BO85" s="395" t="s">
        <v>829</v>
      </c>
      <c r="BP85" s="478"/>
      <c r="BQ85" s="395"/>
      <c r="BR85" s="395"/>
      <c r="BS85" s="395"/>
      <c r="BT85" s="402"/>
      <c r="BU85" s="402"/>
      <c r="BV85" s="395"/>
      <c r="BW85" s="395" t="s">
        <v>1043</v>
      </c>
      <c r="BX85" s="395">
        <v>1</v>
      </c>
      <c r="BY85" s="402" t="s">
        <v>1355</v>
      </c>
      <c r="BZ85" s="498" t="s">
        <v>1398</v>
      </c>
      <c r="CA85" s="392" t="s">
        <v>580</v>
      </c>
    </row>
    <row r="86" spans="1:79" x14ac:dyDescent="0.3">
      <c r="A86" s="392">
        <v>13934</v>
      </c>
      <c r="B86" s="393">
        <v>42926</v>
      </c>
      <c r="C86" s="394" t="s">
        <v>825</v>
      </c>
      <c r="D86" s="392" t="s">
        <v>532</v>
      </c>
      <c r="E86" s="392"/>
      <c r="F86" s="392" t="s">
        <v>850</v>
      </c>
      <c r="G86" s="406">
        <v>42768</v>
      </c>
      <c r="H86" s="395" t="s">
        <v>828</v>
      </c>
      <c r="I86" s="395" t="s">
        <v>829</v>
      </c>
      <c r="J86" s="395">
        <v>33</v>
      </c>
      <c r="K86" s="392" t="s">
        <v>1357</v>
      </c>
      <c r="L86" s="392" t="s">
        <v>1358</v>
      </c>
      <c r="M86" s="420">
        <v>118</v>
      </c>
      <c r="N86" s="420">
        <v>26.299999999999997</v>
      </c>
      <c r="O86" s="392"/>
      <c r="P86" s="392"/>
      <c r="Q86" s="397"/>
      <c r="R86" s="398"/>
      <c r="S86" s="397"/>
      <c r="T86" s="392"/>
      <c r="U86" s="397"/>
      <c r="V86" s="397"/>
      <c r="W86" s="420">
        <v>17.399999999999999</v>
      </c>
      <c r="X86" s="392"/>
      <c r="Y86" s="420"/>
      <c r="Z86" s="420"/>
      <c r="AA86" s="420"/>
      <c r="AB86" s="420"/>
      <c r="AC86" s="420"/>
      <c r="AD86" s="397"/>
      <c r="AE86" s="420"/>
      <c r="AF86" s="392"/>
      <c r="AG86" s="392"/>
      <c r="AH86" s="420">
        <v>21.6</v>
      </c>
      <c r="AI86" s="392"/>
      <c r="AJ86" s="392"/>
      <c r="AK86" s="420"/>
      <c r="AL86" s="392"/>
      <c r="AM86" s="420"/>
      <c r="AN86" s="420"/>
      <c r="AO86" s="392" t="s">
        <v>926</v>
      </c>
      <c r="AP86" s="395" t="s">
        <v>829</v>
      </c>
      <c r="AQ86" s="395"/>
      <c r="AR86" s="395"/>
      <c r="AS86" s="399"/>
      <c r="AT86" s="395">
        <v>7</v>
      </c>
      <c r="AU86" s="395"/>
      <c r="AV86" s="395"/>
      <c r="AW86" s="395"/>
      <c r="AX86" s="395" t="s">
        <v>772</v>
      </c>
      <c r="AY86" s="392"/>
      <c r="AZ86" s="395">
        <v>0</v>
      </c>
      <c r="BA86" s="395">
        <v>0</v>
      </c>
      <c r="BB86" s="395">
        <v>0</v>
      </c>
      <c r="BC86" s="395">
        <v>0</v>
      </c>
      <c r="BD86" s="395">
        <v>0</v>
      </c>
      <c r="BE86" s="395">
        <v>0</v>
      </c>
      <c r="BF86" s="395">
        <v>0</v>
      </c>
      <c r="BG86" s="395">
        <v>0</v>
      </c>
      <c r="BH86" s="395">
        <v>0</v>
      </c>
      <c r="BI86" s="395">
        <v>0</v>
      </c>
      <c r="BJ86" s="395">
        <v>0</v>
      </c>
      <c r="BK86" s="395">
        <v>0</v>
      </c>
      <c r="BL86" s="395"/>
      <c r="BM86" s="395" t="s">
        <v>829</v>
      </c>
      <c r="BN86" s="395"/>
      <c r="BO86" s="395" t="s">
        <v>829</v>
      </c>
      <c r="BP86" s="478"/>
      <c r="BQ86" s="395"/>
      <c r="BR86" s="395"/>
      <c r="BS86" s="395"/>
      <c r="BT86" s="402"/>
      <c r="BU86" s="402"/>
      <c r="BV86" s="395"/>
      <c r="BW86" s="395" t="s">
        <v>834</v>
      </c>
      <c r="BX86" s="395">
        <v>1</v>
      </c>
      <c r="BY86" s="392"/>
      <c r="BZ86" s="403" t="s">
        <v>1399</v>
      </c>
      <c r="CA86" s="402" t="s">
        <v>600</v>
      </c>
    </row>
    <row r="87" spans="1:79" x14ac:dyDescent="0.3">
      <c r="A87" s="392">
        <v>13415</v>
      </c>
      <c r="B87" s="393">
        <v>42926</v>
      </c>
      <c r="C87" s="394" t="s">
        <v>963</v>
      </c>
      <c r="D87" s="392" t="s">
        <v>532</v>
      </c>
      <c r="E87" s="392"/>
      <c r="F87" s="392" t="s">
        <v>850</v>
      </c>
      <c r="G87" s="393">
        <v>42916</v>
      </c>
      <c r="H87" s="395" t="s">
        <v>590</v>
      </c>
      <c r="I87" s="395" t="s">
        <v>772</v>
      </c>
      <c r="J87" s="395">
        <v>34</v>
      </c>
      <c r="K87" s="392" t="s">
        <v>1360</v>
      </c>
      <c r="L87" s="392" t="s">
        <v>1400</v>
      </c>
      <c r="M87" s="420">
        <v>131.06363636363633</v>
      </c>
      <c r="N87" s="420">
        <v>22.009090909090908</v>
      </c>
      <c r="O87" s="392"/>
      <c r="P87" s="392"/>
      <c r="Q87" s="397"/>
      <c r="R87" s="398"/>
      <c r="S87" s="397"/>
      <c r="T87" s="392"/>
      <c r="U87" s="397"/>
      <c r="V87" s="397"/>
      <c r="W87" s="420">
        <v>14.69090909090909</v>
      </c>
      <c r="X87" s="392"/>
      <c r="Y87" s="420"/>
      <c r="Z87" s="420"/>
      <c r="AA87" s="420"/>
      <c r="AB87" s="420"/>
      <c r="AC87" s="420"/>
      <c r="AD87" s="420"/>
      <c r="AE87" s="420"/>
      <c r="AF87" s="392"/>
      <c r="AG87" s="392"/>
      <c r="AH87" s="420">
        <v>18.172727272727268</v>
      </c>
      <c r="AI87" s="392"/>
      <c r="AJ87" s="392"/>
      <c r="AK87" s="420"/>
      <c r="AL87" s="392"/>
      <c r="AM87" s="420"/>
      <c r="AN87" s="420"/>
      <c r="AO87" s="392" t="s">
        <v>1127</v>
      </c>
      <c r="AP87" s="395" t="s">
        <v>829</v>
      </c>
      <c r="AQ87" s="395"/>
      <c r="AR87" s="395"/>
      <c r="AS87" s="399"/>
      <c r="AT87" s="395">
        <v>8.5</v>
      </c>
      <c r="AU87" s="395"/>
      <c r="AV87" s="395"/>
      <c r="AW87" s="395"/>
      <c r="AX87" s="395" t="s">
        <v>807</v>
      </c>
      <c r="AY87" s="392"/>
      <c r="AZ87" s="395">
        <v>0</v>
      </c>
      <c r="BA87" s="395">
        <v>0</v>
      </c>
      <c r="BB87" s="395">
        <v>0</v>
      </c>
      <c r="BC87" s="395">
        <v>0</v>
      </c>
      <c r="BD87" s="395">
        <v>0</v>
      </c>
      <c r="BE87" s="395">
        <v>0</v>
      </c>
      <c r="BF87" s="395">
        <v>0</v>
      </c>
      <c r="BG87" s="395">
        <v>0</v>
      </c>
      <c r="BH87" s="395">
        <v>0</v>
      </c>
      <c r="BI87" s="395">
        <v>0</v>
      </c>
      <c r="BJ87" s="395">
        <v>0</v>
      </c>
      <c r="BK87" s="395">
        <v>0</v>
      </c>
      <c r="BL87" s="395"/>
      <c r="BM87" s="395" t="s">
        <v>829</v>
      </c>
      <c r="BN87" s="395"/>
      <c r="BO87" s="395" t="s">
        <v>829</v>
      </c>
      <c r="BP87" s="478"/>
      <c r="BQ87" s="395"/>
      <c r="BR87" s="395"/>
      <c r="BS87" s="395"/>
      <c r="BT87" s="392"/>
      <c r="BU87" s="392"/>
      <c r="BV87" s="395"/>
      <c r="BW87" s="395" t="s">
        <v>834</v>
      </c>
      <c r="BX87" s="395"/>
      <c r="BY87" s="392"/>
      <c r="BZ87" s="407" t="s">
        <v>1401</v>
      </c>
      <c r="CA87" s="402" t="s">
        <v>580</v>
      </c>
    </row>
    <row r="88" spans="1:79" x14ac:dyDescent="0.3">
      <c r="A88" s="392">
        <v>198</v>
      </c>
      <c r="B88" s="393">
        <v>42928</v>
      </c>
      <c r="C88" s="394" t="s">
        <v>825</v>
      </c>
      <c r="D88" s="392" t="s">
        <v>532</v>
      </c>
      <c r="E88" s="392"/>
      <c r="F88" s="392" t="s">
        <v>850</v>
      </c>
      <c r="G88" s="393">
        <v>42858</v>
      </c>
      <c r="H88" s="395" t="s">
        <v>828</v>
      </c>
      <c r="I88" s="395" t="s">
        <v>829</v>
      </c>
      <c r="J88" s="395">
        <v>35</v>
      </c>
      <c r="K88" s="392" t="s">
        <v>1363</v>
      </c>
      <c r="L88" s="392" t="s">
        <v>1364</v>
      </c>
      <c r="M88" s="420">
        <v>118.43636363636362</v>
      </c>
      <c r="N88" s="420">
        <v>31.081818181818178</v>
      </c>
      <c r="O88" s="392"/>
      <c r="P88" s="392"/>
      <c r="Q88" s="397"/>
      <c r="R88" s="398"/>
      <c r="S88" s="397"/>
      <c r="T88" s="392"/>
      <c r="U88" s="397"/>
      <c r="V88" s="397"/>
      <c r="W88" s="420">
        <v>15.118181818181816</v>
      </c>
      <c r="X88" s="392"/>
      <c r="Y88" s="420"/>
      <c r="Z88" s="420"/>
      <c r="AA88" s="420"/>
      <c r="AB88" s="420"/>
      <c r="AC88" s="420"/>
      <c r="AD88" s="397"/>
      <c r="AE88" s="420"/>
      <c r="AF88" s="392"/>
      <c r="AG88" s="392"/>
      <c r="AH88" s="420">
        <v>21.836363636363636</v>
      </c>
      <c r="AI88" s="392"/>
      <c r="AJ88" s="392"/>
      <c r="AK88" s="420"/>
      <c r="AL88" s="392"/>
      <c r="AM88" s="420"/>
      <c r="AN88" s="420"/>
      <c r="AO88" s="392" t="s">
        <v>926</v>
      </c>
      <c r="AP88" s="395" t="s">
        <v>829</v>
      </c>
      <c r="AQ88" s="395"/>
      <c r="AR88" s="395"/>
      <c r="AS88" s="399"/>
      <c r="AT88" s="395">
        <v>6</v>
      </c>
      <c r="AU88" s="395"/>
      <c r="AV88" s="395"/>
      <c r="AW88" s="395"/>
      <c r="AX88" s="395" t="s">
        <v>772</v>
      </c>
      <c r="AY88" s="392"/>
      <c r="AZ88" s="395">
        <v>0</v>
      </c>
      <c r="BA88" s="395">
        <v>0</v>
      </c>
      <c r="BB88" s="395">
        <v>0</v>
      </c>
      <c r="BC88" s="395">
        <v>0</v>
      </c>
      <c r="BD88" s="395">
        <v>0</v>
      </c>
      <c r="BE88" s="395">
        <v>0</v>
      </c>
      <c r="BF88" s="395">
        <v>0</v>
      </c>
      <c r="BG88" s="395">
        <v>0</v>
      </c>
      <c r="BH88" s="395">
        <v>0</v>
      </c>
      <c r="BI88" s="395">
        <v>0</v>
      </c>
      <c r="BJ88" s="395">
        <v>0</v>
      </c>
      <c r="BK88" s="395">
        <v>0</v>
      </c>
      <c r="BL88" s="395"/>
      <c r="BM88" s="395" t="s">
        <v>829</v>
      </c>
      <c r="BN88" s="395"/>
      <c r="BO88" s="395" t="s">
        <v>829</v>
      </c>
      <c r="BP88" s="478"/>
      <c r="BQ88" s="395"/>
      <c r="BR88" s="395"/>
      <c r="BS88" s="395"/>
      <c r="BT88" s="402"/>
      <c r="BU88" s="402"/>
      <c r="BV88" s="395"/>
      <c r="BW88" s="395" t="s">
        <v>834</v>
      </c>
      <c r="BX88" s="395">
        <v>1</v>
      </c>
      <c r="BY88" s="392"/>
      <c r="BZ88" s="419" t="s">
        <v>1402</v>
      </c>
      <c r="CA88" s="392" t="s">
        <v>600</v>
      </c>
    </row>
    <row r="89" spans="1:79" x14ac:dyDescent="0.3">
      <c r="A89" s="392">
        <v>13763</v>
      </c>
      <c r="B89" s="393">
        <v>42928</v>
      </c>
      <c r="C89" s="394" t="s">
        <v>825</v>
      </c>
      <c r="D89" s="392" t="s">
        <v>532</v>
      </c>
      <c r="E89" s="392"/>
      <c r="F89" s="392" t="s">
        <v>850</v>
      </c>
      <c r="G89" s="393">
        <v>42661</v>
      </c>
      <c r="H89" s="395" t="s">
        <v>828</v>
      </c>
      <c r="I89" s="395" t="s">
        <v>829</v>
      </c>
      <c r="J89" s="395">
        <v>36</v>
      </c>
      <c r="K89" s="392" t="s">
        <v>1171</v>
      </c>
      <c r="L89" s="392" t="s">
        <v>1172</v>
      </c>
      <c r="M89" s="420">
        <v>127.27272727272727</v>
      </c>
      <c r="N89" s="420">
        <v>28.18181818181818</v>
      </c>
      <c r="O89" s="392"/>
      <c r="P89" s="392"/>
      <c r="Q89" s="397"/>
      <c r="R89" s="398"/>
      <c r="S89" s="397"/>
      <c r="T89" s="392"/>
      <c r="U89" s="397"/>
      <c r="V89" s="397"/>
      <c r="W89" s="420">
        <v>13.636363636363635</v>
      </c>
      <c r="X89" s="392"/>
      <c r="Y89" s="420"/>
      <c r="Z89" s="420"/>
      <c r="AA89" s="420"/>
      <c r="AB89" s="420"/>
      <c r="AC89" s="420"/>
      <c r="AD89" s="397"/>
      <c r="AE89" s="420"/>
      <c r="AF89" s="392"/>
      <c r="AG89" s="392"/>
      <c r="AH89" s="420">
        <v>19.09090909090909</v>
      </c>
      <c r="AI89" s="392"/>
      <c r="AJ89" s="392"/>
      <c r="AK89" s="420"/>
      <c r="AL89" s="392"/>
      <c r="AM89" s="420"/>
      <c r="AN89" s="420"/>
      <c r="AO89" s="392" t="s">
        <v>926</v>
      </c>
      <c r="AP89" s="395" t="s">
        <v>829</v>
      </c>
      <c r="AQ89" s="395"/>
      <c r="AR89" s="395"/>
      <c r="AS89" s="399"/>
      <c r="AT89" s="395">
        <v>5.5</v>
      </c>
      <c r="AU89" s="395"/>
      <c r="AV89" s="395"/>
      <c r="AW89" s="395"/>
      <c r="AX89" s="395" t="s">
        <v>772</v>
      </c>
      <c r="AY89" s="392"/>
      <c r="AZ89" s="395">
        <v>0</v>
      </c>
      <c r="BA89" s="395">
        <v>0</v>
      </c>
      <c r="BB89" s="395">
        <v>0</v>
      </c>
      <c r="BC89" s="395">
        <v>0</v>
      </c>
      <c r="BD89" s="395">
        <v>0</v>
      </c>
      <c r="BE89" s="395">
        <v>0</v>
      </c>
      <c r="BF89" s="395">
        <v>0</v>
      </c>
      <c r="BG89" s="395">
        <v>0</v>
      </c>
      <c r="BH89" s="395">
        <v>0</v>
      </c>
      <c r="BI89" s="395">
        <v>0</v>
      </c>
      <c r="BJ89" s="395">
        <v>0</v>
      </c>
      <c r="BK89" s="395">
        <v>0</v>
      </c>
      <c r="BL89" s="395"/>
      <c r="BM89" s="395" t="s">
        <v>829</v>
      </c>
      <c r="BN89" s="395">
        <v>12</v>
      </c>
      <c r="BO89" s="395" t="s">
        <v>829</v>
      </c>
      <c r="BP89" s="478"/>
      <c r="BQ89" s="395"/>
      <c r="BR89" s="395">
        <v>12</v>
      </c>
      <c r="BS89" s="395"/>
      <c r="BT89" s="392"/>
      <c r="BU89" s="402"/>
      <c r="BV89" s="395"/>
      <c r="BW89" s="395" t="s">
        <v>834</v>
      </c>
      <c r="BX89" s="395"/>
      <c r="BY89" s="392"/>
      <c r="BZ89" s="407" t="s">
        <v>1403</v>
      </c>
      <c r="CA89" s="392" t="s">
        <v>600</v>
      </c>
    </row>
    <row r="90" spans="1:79" x14ac:dyDescent="0.3">
      <c r="A90" s="392">
        <v>14265</v>
      </c>
      <c r="B90" s="393">
        <v>42926</v>
      </c>
      <c r="C90" s="394" t="s">
        <v>825</v>
      </c>
      <c r="D90" s="392" t="s">
        <v>532</v>
      </c>
      <c r="E90" s="392"/>
      <c r="F90" s="392" t="s">
        <v>534</v>
      </c>
      <c r="G90" s="393">
        <v>42825</v>
      </c>
      <c r="H90" s="395" t="s">
        <v>828</v>
      </c>
      <c r="I90" s="395" t="s">
        <v>829</v>
      </c>
      <c r="J90" s="395">
        <v>10</v>
      </c>
      <c r="K90" s="392" t="s">
        <v>11</v>
      </c>
      <c r="L90" s="392" t="s">
        <v>1404</v>
      </c>
      <c r="M90" s="420">
        <v>184.98999999999998</v>
      </c>
      <c r="N90" s="420">
        <v>17.763636363636362</v>
      </c>
      <c r="O90" s="392"/>
      <c r="P90" s="392"/>
      <c r="Q90" s="397"/>
      <c r="R90" s="398"/>
      <c r="S90" s="397"/>
      <c r="T90" s="392"/>
      <c r="U90" s="397"/>
      <c r="V90" s="397"/>
      <c r="W90" s="420">
        <v>17.763636363636362</v>
      </c>
      <c r="X90" s="392"/>
      <c r="Y90" s="420"/>
      <c r="Z90" s="420"/>
      <c r="AA90" s="420"/>
      <c r="AB90" s="420"/>
      <c r="AC90" s="420"/>
      <c r="AD90" s="420"/>
      <c r="AE90" s="420"/>
      <c r="AF90" s="392"/>
      <c r="AG90" s="392"/>
      <c r="AH90" s="420">
        <v>17.763636363636362</v>
      </c>
      <c r="AI90" s="392"/>
      <c r="AJ90" s="392"/>
      <c r="AK90" s="420"/>
      <c r="AL90" s="392"/>
      <c r="AM90" s="420"/>
      <c r="AN90" s="420"/>
      <c r="AO90" s="392" t="s">
        <v>1127</v>
      </c>
      <c r="AP90" s="395" t="s">
        <v>829</v>
      </c>
      <c r="AQ90" s="395"/>
      <c r="AR90" s="395"/>
      <c r="AS90" s="399"/>
      <c r="AT90" s="395">
        <v>22</v>
      </c>
      <c r="AU90" s="395">
        <v>455</v>
      </c>
      <c r="AV90" s="395"/>
      <c r="AW90" s="395">
        <v>7.5</v>
      </c>
      <c r="AX90" s="395" t="s">
        <v>772</v>
      </c>
      <c r="AY90" s="392"/>
      <c r="AZ90" s="395">
        <v>0</v>
      </c>
      <c r="BA90" s="395">
        <v>0</v>
      </c>
      <c r="BB90" s="395">
        <v>0</v>
      </c>
      <c r="BC90" s="395">
        <v>0</v>
      </c>
      <c r="BD90" s="395">
        <v>0</v>
      </c>
      <c r="BE90" s="395">
        <v>0</v>
      </c>
      <c r="BF90" s="395">
        <v>0</v>
      </c>
      <c r="BG90" s="395">
        <v>0</v>
      </c>
      <c r="BH90" s="395">
        <v>0</v>
      </c>
      <c r="BI90" s="395">
        <v>0</v>
      </c>
      <c r="BJ90" s="395">
        <v>0</v>
      </c>
      <c r="BK90" s="395">
        <v>0</v>
      </c>
      <c r="BL90" s="395"/>
      <c r="BM90" s="395" t="s">
        <v>829</v>
      </c>
      <c r="BN90" s="395"/>
      <c r="BO90" s="395" t="s">
        <v>829</v>
      </c>
      <c r="BP90" s="478"/>
      <c r="BQ90" s="395"/>
      <c r="BR90" s="395"/>
      <c r="BS90" s="395"/>
      <c r="BT90" s="392"/>
      <c r="BU90" s="402"/>
      <c r="BV90" s="395"/>
      <c r="BW90" s="395" t="s">
        <v>834</v>
      </c>
      <c r="BX90" s="395">
        <v>1</v>
      </c>
      <c r="BY90" s="418" t="s">
        <v>1319</v>
      </c>
      <c r="BZ90" s="498" t="s">
        <v>579</v>
      </c>
      <c r="CA90" s="402" t="s">
        <v>600</v>
      </c>
    </row>
  </sheetData>
  <sheetProtection algorithmName="SHA-512" hashValue="Hb9aNyia2V3SmNuWow6tEJKw4KNTGCIv5Si6rQ3pOusgQxnDZ+CRv9qJNOsI6+DT+dvTZj+5SbdkDLpljwHCsg==" saltValue="CFgKi/ObNtFUD8CmK/BMZw==" spinCount="100000" sheet="1" objects="1" scenarios="1"/>
  <conditionalFormatting sqref="K2:K26 K30:K56 K63:K83">
    <cfRule type="containsText" dxfId="10" priority="4" operator="containsText" text="Actewagl">
      <formula>NOT(ISERROR(SEARCH("Actewagl",K2)))</formula>
    </cfRule>
  </conditionalFormatting>
  <conditionalFormatting sqref="K27:K29">
    <cfRule type="containsText" dxfId="9" priority="3" operator="containsText" text="Actewagl">
      <formula>NOT(ISERROR(SEARCH("Actewagl",K27)))</formula>
    </cfRule>
  </conditionalFormatting>
  <conditionalFormatting sqref="K60:K62">
    <cfRule type="containsText" dxfId="8" priority="2" operator="containsText" text="Actewagl">
      <formula>NOT(ISERROR(SEARCH("Actewagl",K60)))</formula>
    </cfRule>
  </conditionalFormatting>
  <conditionalFormatting sqref="K57:K59">
    <cfRule type="containsText" dxfId="7" priority="1" operator="containsText" text="Actewagl">
      <formula>NOT(ISERROR(SEARCH("Actewagl",K57)))</formula>
    </cfRule>
  </conditionalFormatting>
  <hyperlinks>
    <hyperlink ref="BZ21" r:id="rId1" xr:uid="{3FF3B905-E432-454E-8D0F-C2DB378BCB91}"/>
    <hyperlink ref="BZ52" r:id="rId2" xr:uid="{C0DAE8C1-6EEB-C54F-8429-AC501BEDB58F}"/>
    <hyperlink ref="BZ79" r:id="rId3" xr:uid="{45FE8161-0083-A648-9ABC-F8459A69982C}"/>
  </hyperlink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054F1-1D63-244A-948F-FCFA7EDF9834}">
  <sheetPr codeName="Sheet44"/>
  <dimension ref="A1:DQ90"/>
  <sheetViews>
    <sheetView workbookViewId="0">
      <selection activeCell="AT2" sqref="AT2:AW16"/>
    </sheetView>
  </sheetViews>
  <sheetFormatPr defaultColWidth="10.84375" defaultRowHeight="13.5" x14ac:dyDescent="0.3"/>
  <cols>
    <col min="1" max="10" width="10.84375" style="359"/>
    <col min="11" max="11" width="17.4609375" style="359" bestFit="1" customWidth="1"/>
    <col min="12" max="12" width="15.15234375" style="359" customWidth="1"/>
    <col min="13" max="40" width="10.84375" style="359"/>
    <col min="41" max="41" width="14.69140625" style="359" customWidth="1"/>
    <col min="42" max="16384" width="10.84375" style="359"/>
  </cols>
  <sheetData>
    <row r="1" spans="1:80" ht="67.5" x14ac:dyDescent="0.3">
      <c r="A1" s="335" t="s">
        <v>228</v>
      </c>
      <c r="B1" s="335" t="s">
        <v>311</v>
      </c>
      <c r="C1" s="336" t="s">
        <v>312</v>
      </c>
      <c r="D1" s="337" t="s">
        <v>313</v>
      </c>
      <c r="E1" s="337" t="s">
        <v>314</v>
      </c>
      <c r="F1" s="337" t="s">
        <v>315</v>
      </c>
      <c r="G1" s="335" t="s">
        <v>316</v>
      </c>
      <c r="H1" s="338" t="s">
        <v>317</v>
      </c>
      <c r="I1" s="338" t="s">
        <v>395</v>
      </c>
      <c r="J1" s="338" t="s">
        <v>431</v>
      </c>
      <c r="K1" s="337" t="s">
        <v>408</v>
      </c>
      <c r="L1" s="339" t="s">
        <v>432</v>
      </c>
      <c r="M1" s="340" t="s">
        <v>433</v>
      </c>
      <c r="N1" s="341" t="s">
        <v>434</v>
      </c>
      <c r="O1" s="341" t="s">
        <v>435</v>
      </c>
      <c r="P1" s="341" t="s">
        <v>436</v>
      </c>
      <c r="Q1" s="341" t="s">
        <v>515</v>
      </c>
      <c r="R1" s="341" t="s">
        <v>308</v>
      </c>
      <c r="S1" s="341" t="s">
        <v>309</v>
      </c>
      <c r="T1" s="341" t="s">
        <v>310</v>
      </c>
      <c r="U1" s="341" t="s">
        <v>535</v>
      </c>
      <c r="V1" s="342" t="s">
        <v>536</v>
      </c>
      <c r="W1" s="343" t="s">
        <v>557</v>
      </c>
      <c r="X1" s="343" t="s">
        <v>362</v>
      </c>
      <c r="Y1" s="343" t="s">
        <v>297</v>
      </c>
      <c r="Z1" s="343" t="s">
        <v>298</v>
      </c>
      <c r="AA1" s="343" t="s">
        <v>376</v>
      </c>
      <c r="AB1" s="343" t="s">
        <v>295</v>
      </c>
      <c r="AC1" s="343" t="s">
        <v>296</v>
      </c>
      <c r="AD1" s="343" t="s">
        <v>223</v>
      </c>
      <c r="AE1" s="344" t="s">
        <v>224</v>
      </c>
      <c r="AF1" s="345" t="s">
        <v>560</v>
      </c>
      <c r="AG1" s="345" t="s">
        <v>561</v>
      </c>
      <c r="AH1" s="346" t="s">
        <v>429</v>
      </c>
      <c r="AI1" s="346" t="s">
        <v>268</v>
      </c>
      <c r="AJ1" s="346" t="s">
        <v>269</v>
      </c>
      <c r="AK1" s="346" t="s">
        <v>270</v>
      </c>
      <c r="AL1" s="347" t="s">
        <v>738</v>
      </c>
      <c r="AM1" s="347" t="s">
        <v>739</v>
      </c>
      <c r="AN1" s="347" t="s">
        <v>740</v>
      </c>
      <c r="AO1" s="348" t="s">
        <v>566</v>
      </c>
      <c r="AP1" s="349" t="s">
        <v>430</v>
      </c>
      <c r="AQ1" s="349" t="s">
        <v>195</v>
      </c>
      <c r="AR1" s="350" t="s">
        <v>196</v>
      </c>
      <c r="AS1" s="351" t="s">
        <v>190</v>
      </c>
      <c r="AT1" s="352" t="s">
        <v>191</v>
      </c>
      <c r="AU1" s="353"/>
      <c r="AV1" s="353"/>
      <c r="AW1" s="353"/>
      <c r="AX1" s="354" t="s">
        <v>439</v>
      </c>
      <c r="AY1" s="355" t="s">
        <v>440</v>
      </c>
      <c r="AZ1" s="356" t="s">
        <v>441</v>
      </c>
      <c r="BA1" s="357" t="s">
        <v>533</v>
      </c>
      <c r="BB1" s="356" t="s">
        <v>442</v>
      </c>
      <c r="BC1" s="357" t="s">
        <v>552</v>
      </c>
      <c r="BD1" s="356" t="s">
        <v>443</v>
      </c>
      <c r="BE1" s="357" t="s">
        <v>229</v>
      </c>
      <c r="BF1" s="356" t="s">
        <v>307</v>
      </c>
      <c r="BG1" s="358" t="s">
        <v>475</v>
      </c>
      <c r="BH1" s="356" t="s">
        <v>741</v>
      </c>
      <c r="BI1" s="358" t="s">
        <v>742</v>
      </c>
      <c r="BJ1" s="356" t="s">
        <v>537</v>
      </c>
      <c r="BK1" s="358" t="s">
        <v>482</v>
      </c>
      <c r="BL1" s="338" t="s">
        <v>502</v>
      </c>
      <c r="BM1" s="338" t="s">
        <v>476</v>
      </c>
      <c r="BN1" s="338" t="s">
        <v>477</v>
      </c>
      <c r="BO1" s="338" t="s">
        <v>225</v>
      </c>
      <c r="BP1" s="338" t="s">
        <v>522</v>
      </c>
      <c r="BQ1" s="338" t="s">
        <v>743</v>
      </c>
      <c r="BR1" s="338" t="s">
        <v>744</v>
      </c>
      <c r="BS1" s="338" t="s">
        <v>745</v>
      </c>
      <c r="BT1" s="336" t="s">
        <v>473</v>
      </c>
      <c r="BU1" s="336" t="s">
        <v>474</v>
      </c>
      <c r="BV1" s="338" t="s">
        <v>217</v>
      </c>
      <c r="BW1" s="338" t="s">
        <v>218</v>
      </c>
      <c r="BX1" s="336" t="s">
        <v>192</v>
      </c>
      <c r="BY1" s="338" t="s">
        <v>193</v>
      </c>
      <c r="BZ1" s="335" t="s">
        <v>194</v>
      </c>
    </row>
    <row r="2" spans="1:80" customFormat="1" ht="13" customHeight="1" x14ac:dyDescent="0.3">
      <c r="A2" s="392">
        <v>13559</v>
      </c>
      <c r="B2" s="393">
        <v>42929</v>
      </c>
      <c r="C2" s="394" t="s">
        <v>825</v>
      </c>
      <c r="D2" s="392" t="s">
        <v>937</v>
      </c>
      <c r="E2" s="392"/>
      <c r="F2" s="392" t="s">
        <v>827</v>
      </c>
      <c r="G2" s="393">
        <v>42837</v>
      </c>
      <c r="H2" s="395" t="s">
        <v>828</v>
      </c>
      <c r="I2" s="395" t="s">
        <v>829</v>
      </c>
      <c r="J2" s="395">
        <v>1</v>
      </c>
      <c r="K2" s="392" t="s">
        <v>866</v>
      </c>
      <c r="L2" s="392" t="s">
        <v>1313</v>
      </c>
      <c r="M2" s="420">
        <v>48.18181818181818</v>
      </c>
      <c r="N2" s="420">
        <v>17.636363636363633</v>
      </c>
      <c r="O2" s="392"/>
      <c r="P2" s="392"/>
      <c r="Q2" s="397"/>
      <c r="R2" s="398"/>
      <c r="S2" s="397"/>
      <c r="T2" s="392"/>
      <c r="U2" s="397"/>
      <c r="V2" s="397"/>
      <c r="W2" s="397"/>
      <c r="X2" s="392"/>
      <c r="Y2" s="420"/>
      <c r="Z2" s="420"/>
      <c r="AA2" s="420"/>
      <c r="AB2" s="420"/>
      <c r="AC2" s="420"/>
      <c r="AD2" s="420"/>
      <c r="AE2" s="420"/>
      <c r="AF2" s="392"/>
      <c r="AG2" s="392"/>
      <c r="AH2" s="420"/>
      <c r="AI2" s="392"/>
      <c r="AJ2" s="392"/>
      <c r="AK2" s="397"/>
      <c r="AL2" s="392"/>
      <c r="AM2" s="420"/>
      <c r="AN2" s="420"/>
      <c r="AO2" s="392" t="s">
        <v>833</v>
      </c>
      <c r="AP2" s="395" t="s">
        <v>829</v>
      </c>
      <c r="AQ2" s="395"/>
      <c r="AR2" s="395"/>
      <c r="AS2" s="399"/>
      <c r="AT2" s="395">
        <v>10</v>
      </c>
      <c r="AU2" s="395"/>
      <c r="AV2" s="395"/>
      <c r="AW2" s="395"/>
      <c r="AX2" s="395" t="s">
        <v>835</v>
      </c>
      <c r="AY2" s="392"/>
      <c r="AZ2" s="395">
        <v>0</v>
      </c>
      <c r="BA2" s="395">
        <v>0</v>
      </c>
      <c r="BB2" s="395">
        <v>0</v>
      </c>
      <c r="BC2" s="395">
        <v>0</v>
      </c>
      <c r="BD2" s="395">
        <v>0</v>
      </c>
      <c r="BE2" s="395">
        <v>0</v>
      </c>
      <c r="BF2" s="395">
        <v>0</v>
      </c>
      <c r="BG2" s="395">
        <v>0</v>
      </c>
      <c r="BH2" s="395">
        <v>0</v>
      </c>
      <c r="BI2" s="395">
        <v>0</v>
      </c>
      <c r="BJ2" s="395">
        <v>0</v>
      </c>
      <c r="BK2" s="395">
        <v>0</v>
      </c>
      <c r="BL2" s="395"/>
      <c r="BM2" s="395" t="s">
        <v>829</v>
      </c>
      <c r="BN2" s="395"/>
      <c r="BO2" s="395" t="s">
        <v>829</v>
      </c>
      <c r="BP2" s="480">
        <v>94.472727272727269</v>
      </c>
      <c r="BQ2" s="395"/>
      <c r="BR2" s="395"/>
      <c r="BS2" s="401">
        <v>42916</v>
      </c>
      <c r="BT2" s="228" t="s">
        <v>1314</v>
      </c>
      <c r="BU2" s="402"/>
      <c r="BV2" s="395"/>
      <c r="BW2" s="395" t="s">
        <v>834</v>
      </c>
      <c r="BX2" s="395"/>
      <c r="BY2" s="402" t="s">
        <v>1315</v>
      </c>
      <c r="BZ2" s="498" t="s">
        <v>579</v>
      </c>
      <c r="CA2" s="402" t="s">
        <v>600</v>
      </c>
      <c r="CB2" s="214"/>
    </row>
    <row r="3" spans="1:80" customFormat="1" ht="13" customHeight="1" x14ac:dyDescent="0.3">
      <c r="A3" s="477">
        <v>10817</v>
      </c>
      <c r="B3" s="393">
        <v>42925</v>
      </c>
      <c r="C3" s="394" t="s">
        <v>825</v>
      </c>
      <c r="D3" s="392" t="s">
        <v>937</v>
      </c>
      <c r="E3" s="392"/>
      <c r="F3" s="392" t="s">
        <v>827</v>
      </c>
      <c r="G3" s="393">
        <v>42922</v>
      </c>
      <c r="H3" s="395" t="s">
        <v>828</v>
      </c>
      <c r="I3" s="395" t="s">
        <v>853</v>
      </c>
      <c r="J3" s="395"/>
      <c r="K3" s="392" t="s">
        <v>870</v>
      </c>
      <c r="L3" s="392" t="s">
        <v>871</v>
      </c>
      <c r="M3" s="420">
        <v>90.86363636363636</v>
      </c>
      <c r="N3" s="420">
        <v>23.963636363636361</v>
      </c>
      <c r="O3" s="392"/>
      <c r="P3" s="392"/>
      <c r="Q3" s="397"/>
      <c r="R3" s="398"/>
      <c r="S3" s="397"/>
      <c r="T3" s="392"/>
      <c r="U3" s="397"/>
      <c r="V3" s="397"/>
      <c r="W3" s="397"/>
      <c r="X3" s="392"/>
      <c r="Y3" s="420"/>
      <c r="Z3" s="420"/>
      <c r="AA3" s="420"/>
      <c r="AB3" s="420"/>
      <c r="AC3" s="420"/>
      <c r="AD3" s="420"/>
      <c r="AE3" s="420"/>
      <c r="AF3" s="392"/>
      <c r="AG3" s="392"/>
      <c r="AH3" s="420"/>
      <c r="AI3" s="392"/>
      <c r="AJ3" s="392"/>
      <c r="AK3" s="397"/>
      <c r="AL3" s="392"/>
      <c r="AM3" s="420"/>
      <c r="AN3" s="420"/>
      <c r="AO3" s="392" t="s">
        <v>833</v>
      </c>
      <c r="AP3" s="395" t="s">
        <v>829</v>
      </c>
      <c r="AQ3" s="395"/>
      <c r="AR3" s="395"/>
      <c r="AS3" s="395"/>
      <c r="AT3" s="395">
        <v>17</v>
      </c>
      <c r="AU3" s="395"/>
      <c r="AV3" s="395"/>
      <c r="AW3" s="395"/>
      <c r="AX3" s="395" t="s">
        <v>835</v>
      </c>
      <c r="AY3" s="392"/>
      <c r="AZ3" s="395">
        <v>0</v>
      </c>
      <c r="BA3" s="395">
        <v>0</v>
      </c>
      <c r="BB3" s="395">
        <v>0</v>
      </c>
      <c r="BC3" s="395">
        <v>0</v>
      </c>
      <c r="BD3" s="395">
        <v>0</v>
      </c>
      <c r="BE3" s="395">
        <v>0</v>
      </c>
      <c r="BF3" s="395">
        <v>0</v>
      </c>
      <c r="BG3" s="395">
        <v>0</v>
      </c>
      <c r="BH3" s="395">
        <v>0</v>
      </c>
      <c r="BI3" s="395">
        <v>0</v>
      </c>
      <c r="BJ3" s="395">
        <v>0</v>
      </c>
      <c r="BK3" s="395">
        <v>0</v>
      </c>
      <c r="BL3" s="395"/>
      <c r="BM3" s="395" t="s">
        <v>829</v>
      </c>
      <c r="BN3" s="395">
        <v>12</v>
      </c>
      <c r="BO3" s="395" t="s">
        <v>829</v>
      </c>
      <c r="BP3" s="478"/>
      <c r="BQ3" s="395"/>
      <c r="BR3" s="395"/>
      <c r="BS3" s="395"/>
      <c r="BT3" s="392"/>
      <c r="BU3" s="402"/>
      <c r="BV3" s="395"/>
      <c r="BW3" s="395" t="s">
        <v>834</v>
      </c>
      <c r="BX3" s="395"/>
      <c r="BY3" s="392"/>
      <c r="BZ3" s="481" t="s">
        <v>1143</v>
      </c>
      <c r="CA3" s="402" t="s">
        <v>580</v>
      </c>
    </row>
    <row r="4" spans="1:80" customFormat="1" ht="13" customHeight="1" x14ac:dyDescent="0.3">
      <c r="A4" s="392">
        <v>11794</v>
      </c>
      <c r="B4" s="393">
        <v>42925</v>
      </c>
      <c r="C4" s="394" t="s">
        <v>825</v>
      </c>
      <c r="D4" s="392" t="s">
        <v>937</v>
      </c>
      <c r="E4" s="392"/>
      <c r="F4" s="392" t="s">
        <v>827</v>
      </c>
      <c r="G4" s="406">
        <v>42916</v>
      </c>
      <c r="H4" s="395" t="s">
        <v>828</v>
      </c>
      <c r="I4" s="395" t="s">
        <v>829</v>
      </c>
      <c r="J4" s="395">
        <v>3</v>
      </c>
      <c r="K4" s="392" t="s">
        <v>873</v>
      </c>
      <c r="L4" s="392" t="s">
        <v>1022</v>
      </c>
      <c r="M4" s="420">
        <v>57</v>
      </c>
      <c r="N4" s="420">
        <v>18.999999999999996</v>
      </c>
      <c r="O4" s="392"/>
      <c r="P4" s="392"/>
      <c r="Q4" s="397"/>
      <c r="R4" s="398"/>
      <c r="S4" s="397"/>
      <c r="T4" s="392"/>
      <c r="U4" s="397"/>
      <c r="V4" s="397"/>
      <c r="W4" s="397"/>
      <c r="X4" s="392"/>
      <c r="Y4" s="420"/>
      <c r="Z4" s="420"/>
      <c r="AA4" s="420"/>
      <c r="AB4" s="420"/>
      <c r="AC4" s="420"/>
      <c r="AD4" s="397"/>
      <c r="AE4" s="420"/>
      <c r="AF4" s="392"/>
      <c r="AG4" s="392"/>
      <c r="AH4" s="420"/>
      <c r="AI4" s="392"/>
      <c r="AJ4" s="392"/>
      <c r="AK4" s="420"/>
      <c r="AL4" s="392"/>
      <c r="AM4" s="420"/>
      <c r="AN4" s="420"/>
      <c r="AO4" s="392" t="s">
        <v>833</v>
      </c>
      <c r="AP4" s="395" t="s">
        <v>829</v>
      </c>
      <c r="AQ4" s="395"/>
      <c r="AR4" s="395"/>
      <c r="AS4" s="399"/>
      <c r="AT4" s="395">
        <v>7.5</v>
      </c>
      <c r="AU4" s="395"/>
      <c r="AV4" s="395"/>
      <c r="AW4" s="395"/>
      <c r="AX4" s="395" t="s">
        <v>829</v>
      </c>
      <c r="AY4" s="392"/>
      <c r="AZ4" s="395">
        <v>0</v>
      </c>
      <c r="BA4" s="395">
        <v>0</v>
      </c>
      <c r="BB4" s="395">
        <v>0</v>
      </c>
      <c r="BC4" s="395">
        <v>0</v>
      </c>
      <c r="BD4" s="395">
        <v>0</v>
      </c>
      <c r="BE4" s="395">
        <v>0</v>
      </c>
      <c r="BF4" s="395">
        <v>0</v>
      </c>
      <c r="BG4" s="395">
        <v>0</v>
      </c>
      <c r="BH4" s="395">
        <v>0</v>
      </c>
      <c r="BI4" s="395">
        <v>0</v>
      </c>
      <c r="BJ4" s="395">
        <v>0</v>
      </c>
      <c r="BK4" s="395">
        <v>0</v>
      </c>
      <c r="BL4" s="395"/>
      <c r="BM4" s="395" t="s">
        <v>829</v>
      </c>
      <c r="BN4" s="395"/>
      <c r="BO4" s="395" t="s">
        <v>829</v>
      </c>
      <c r="BP4" s="478"/>
      <c r="BQ4" s="395"/>
      <c r="BR4" s="395"/>
      <c r="BS4" s="395"/>
      <c r="BT4" s="392"/>
      <c r="BU4" s="402"/>
      <c r="BV4" s="395"/>
      <c r="BW4" s="395" t="s">
        <v>834</v>
      </c>
      <c r="BX4" s="395">
        <v>1</v>
      </c>
      <c r="BY4" s="392"/>
      <c r="BZ4" s="481" t="s">
        <v>1144</v>
      </c>
      <c r="CA4" s="392" t="s">
        <v>580</v>
      </c>
    </row>
    <row r="5" spans="1:80" customFormat="1" ht="13" customHeight="1" x14ac:dyDescent="0.3">
      <c r="A5" s="477">
        <v>13056</v>
      </c>
      <c r="B5" s="393">
        <v>42929</v>
      </c>
      <c r="C5" s="394" t="s">
        <v>825</v>
      </c>
      <c r="D5" s="392" t="s">
        <v>937</v>
      </c>
      <c r="E5" s="392"/>
      <c r="F5" s="392" t="s">
        <v>827</v>
      </c>
      <c r="G5" s="393">
        <v>42916</v>
      </c>
      <c r="H5" s="395" t="s">
        <v>828</v>
      </c>
      <c r="I5" s="395" t="s">
        <v>853</v>
      </c>
      <c r="J5" s="395"/>
      <c r="K5" s="392" t="s">
        <v>883</v>
      </c>
      <c r="L5" s="392" t="s">
        <v>1027</v>
      </c>
      <c r="M5" s="420">
        <v>77</v>
      </c>
      <c r="N5" s="420">
        <v>26.7</v>
      </c>
      <c r="O5" s="392"/>
      <c r="P5" s="392"/>
      <c r="Q5" s="397"/>
      <c r="R5" s="398"/>
      <c r="S5" s="397"/>
      <c r="T5" s="392"/>
      <c r="U5" s="397"/>
      <c r="V5" s="397"/>
      <c r="W5" s="397"/>
      <c r="X5" s="392"/>
      <c r="Y5" s="420"/>
      <c r="Z5" s="420"/>
      <c r="AA5" s="420"/>
      <c r="AB5" s="420"/>
      <c r="AC5" s="420"/>
      <c r="AD5" s="420"/>
      <c r="AE5" s="420"/>
      <c r="AF5" s="392"/>
      <c r="AG5" s="392"/>
      <c r="AH5" s="420"/>
      <c r="AI5" s="392"/>
      <c r="AJ5" s="392"/>
      <c r="AK5" s="420"/>
      <c r="AL5" s="392"/>
      <c r="AM5" s="420"/>
      <c r="AN5" s="420"/>
      <c r="AO5" s="392" t="s">
        <v>833</v>
      </c>
      <c r="AP5" s="395" t="s">
        <v>829</v>
      </c>
      <c r="AQ5" s="395"/>
      <c r="AR5" s="395"/>
      <c r="AS5" s="399"/>
      <c r="AT5" s="395">
        <v>8.5</v>
      </c>
      <c r="AU5" s="395">
        <v>2500</v>
      </c>
      <c r="AV5" s="395"/>
      <c r="AW5" s="395">
        <v>0</v>
      </c>
      <c r="AX5" s="395" t="s">
        <v>829</v>
      </c>
      <c r="AY5" s="392"/>
      <c r="AZ5" s="395">
        <v>20</v>
      </c>
      <c r="BA5" s="395">
        <v>0</v>
      </c>
      <c r="BB5" s="395">
        <v>0</v>
      </c>
      <c r="BC5" s="395">
        <v>0</v>
      </c>
      <c r="BD5" s="395">
        <v>0</v>
      </c>
      <c r="BE5" s="395">
        <v>0</v>
      </c>
      <c r="BF5" s="395">
        <v>0</v>
      </c>
      <c r="BG5" s="395">
        <v>0</v>
      </c>
      <c r="BH5" s="395">
        <v>0</v>
      </c>
      <c r="BI5" s="395">
        <v>0</v>
      </c>
      <c r="BJ5" s="395">
        <v>0</v>
      </c>
      <c r="BK5" s="395">
        <v>0</v>
      </c>
      <c r="BL5" s="395"/>
      <c r="BM5" s="395" t="s">
        <v>829</v>
      </c>
      <c r="BN5" s="395"/>
      <c r="BO5" s="395" t="s">
        <v>829</v>
      </c>
      <c r="BP5" s="478"/>
      <c r="BQ5" s="395"/>
      <c r="BR5" s="395"/>
      <c r="BS5" s="395"/>
      <c r="BT5" s="402"/>
      <c r="BU5" s="402"/>
      <c r="BV5" s="395"/>
      <c r="BW5" s="395" t="s">
        <v>834</v>
      </c>
      <c r="BX5" s="395"/>
      <c r="BY5" s="392"/>
      <c r="BZ5" s="403" t="s">
        <v>1405</v>
      </c>
      <c r="CA5" s="392" t="s">
        <v>580</v>
      </c>
    </row>
    <row r="6" spans="1:80" customFormat="1" ht="13" customHeight="1" x14ac:dyDescent="0.3">
      <c r="A6" s="392">
        <v>11094</v>
      </c>
      <c r="B6" s="393">
        <v>42928</v>
      </c>
      <c r="C6" s="394" t="s">
        <v>825</v>
      </c>
      <c r="D6" s="392" t="s">
        <v>937</v>
      </c>
      <c r="E6" s="392"/>
      <c r="F6" s="392" t="s">
        <v>827</v>
      </c>
      <c r="G6" s="406">
        <v>42643</v>
      </c>
      <c r="H6" s="395" t="s">
        <v>828</v>
      </c>
      <c r="I6" s="395" t="s">
        <v>829</v>
      </c>
      <c r="J6" s="395">
        <v>7</v>
      </c>
      <c r="K6" s="392" t="s">
        <v>847</v>
      </c>
      <c r="L6" s="392" t="s">
        <v>1029</v>
      </c>
      <c r="M6" s="420">
        <v>83.399999999999991</v>
      </c>
      <c r="N6" s="420">
        <v>25.899999999999995</v>
      </c>
      <c r="O6" s="392" t="s">
        <v>832</v>
      </c>
      <c r="P6" s="392">
        <v>300</v>
      </c>
      <c r="Q6" s="420">
        <v>27.9</v>
      </c>
      <c r="R6" s="398"/>
      <c r="S6" s="397"/>
      <c r="T6" s="392"/>
      <c r="U6" s="397"/>
      <c r="V6" s="397"/>
      <c r="W6" s="397"/>
      <c r="X6" s="392"/>
      <c r="Y6" s="420"/>
      <c r="Z6" s="420"/>
      <c r="AA6" s="420"/>
      <c r="AB6" s="420"/>
      <c r="AC6" s="420"/>
      <c r="AD6" s="420"/>
      <c r="AE6" s="420"/>
      <c r="AF6" s="392"/>
      <c r="AG6" s="392"/>
      <c r="AH6" s="420"/>
      <c r="AI6" s="392"/>
      <c r="AJ6" s="392"/>
      <c r="AK6" s="420"/>
      <c r="AL6" s="392"/>
      <c r="AM6" s="420"/>
      <c r="AN6" s="420"/>
      <c r="AO6" s="392" t="s">
        <v>833</v>
      </c>
      <c r="AP6" s="395" t="s">
        <v>829</v>
      </c>
      <c r="AQ6" s="395"/>
      <c r="AR6" s="395"/>
      <c r="AS6" s="395">
        <v>10</v>
      </c>
      <c r="AT6" s="395">
        <v>10.199999999999999</v>
      </c>
      <c r="AU6" s="395"/>
      <c r="AV6" s="395"/>
      <c r="AW6" s="395"/>
      <c r="AX6" s="395" t="s">
        <v>835</v>
      </c>
      <c r="AY6" s="392"/>
      <c r="AZ6" s="395">
        <v>0</v>
      </c>
      <c r="BA6" s="395">
        <v>0</v>
      </c>
      <c r="BB6" s="395">
        <v>7</v>
      </c>
      <c r="BC6" s="395">
        <v>0</v>
      </c>
      <c r="BD6" s="395">
        <v>0</v>
      </c>
      <c r="BE6" s="395">
        <v>0</v>
      </c>
      <c r="BF6" s="395">
        <v>0</v>
      </c>
      <c r="BG6" s="395">
        <v>0</v>
      </c>
      <c r="BH6" s="395">
        <v>0</v>
      </c>
      <c r="BI6" s="395">
        <v>0</v>
      </c>
      <c r="BJ6" s="395">
        <v>0</v>
      </c>
      <c r="BK6" s="395">
        <v>0</v>
      </c>
      <c r="BL6" s="395"/>
      <c r="BM6" s="395" t="s">
        <v>772</v>
      </c>
      <c r="BN6" s="395"/>
      <c r="BO6" s="395" t="s">
        <v>829</v>
      </c>
      <c r="BP6" s="478"/>
      <c r="BQ6" s="395"/>
      <c r="BR6" s="395"/>
      <c r="BS6" s="395"/>
      <c r="BT6" s="402"/>
      <c r="BU6" s="402"/>
      <c r="BV6" s="395"/>
      <c r="BW6" s="395" t="s">
        <v>834</v>
      </c>
      <c r="BX6" s="395"/>
      <c r="BY6" s="392"/>
      <c r="BZ6" s="479" t="s">
        <v>942</v>
      </c>
      <c r="CA6" s="402" t="s">
        <v>600</v>
      </c>
    </row>
    <row r="7" spans="1:80" customFormat="1" ht="13" customHeight="1" x14ac:dyDescent="0.3">
      <c r="A7" s="392">
        <v>1481</v>
      </c>
      <c r="B7" s="393">
        <v>42928</v>
      </c>
      <c r="C7" s="394" t="s">
        <v>825</v>
      </c>
      <c r="D7" s="392" t="s">
        <v>937</v>
      </c>
      <c r="E7" s="392"/>
      <c r="F7" s="392" t="s">
        <v>827</v>
      </c>
      <c r="G7" s="393">
        <v>42916</v>
      </c>
      <c r="H7" s="395" t="s">
        <v>828</v>
      </c>
      <c r="I7" s="395" t="s">
        <v>829</v>
      </c>
      <c r="J7" s="395">
        <v>8</v>
      </c>
      <c r="K7" s="392" t="s">
        <v>885</v>
      </c>
      <c r="L7" s="392" t="s">
        <v>844</v>
      </c>
      <c r="M7" s="420">
        <v>88.72727272727272</v>
      </c>
      <c r="N7" s="420">
        <v>19.809090909090905</v>
      </c>
      <c r="O7" s="392"/>
      <c r="P7" s="392"/>
      <c r="Q7" s="397"/>
      <c r="R7" s="398"/>
      <c r="S7" s="397"/>
      <c r="T7" s="392"/>
      <c r="U7" s="397"/>
      <c r="V7" s="397"/>
      <c r="W7" s="397"/>
      <c r="X7" s="392"/>
      <c r="Y7" s="420"/>
      <c r="Z7" s="420"/>
      <c r="AA7" s="420"/>
      <c r="AB7" s="420"/>
      <c r="AC7" s="420"/>
      <c r="AD7" s="420"/>
      <c r="AE7" s="420"/>
      <c r="AF7" s="392"/>
      <c r="AG7" s="392"/>
      <c r="AH7" s="420"/>
      <c r="AI7" s="392"/>
      <c r="AJ7" s="392"/>
      <c r="AK7" s="420"/>
      <c r="AL7" s="392"/>
      <c r="AM7" s="420"/>
      <c r="AN7" s="420"/>
      <c r="AO7" s="392" t="s">
        <v>833</v>
      </c>
      <c r="AP7" s="395" t="s">
        <v>829</v>
      </c>
      <c r="AQ7" s="395"/>
      <c r="AR7" s="395"/>
      <c r="AS7" s="399"/>
      <c r="AT7" s="395">
        <v>11.6</v>
      </c>
      <c r="AU7" s="395"/>
      <c r="AV7" s="395"/>
      <c r="AW7" s="395"/>
      <c r="AX7" s="395" t="s">
        <v>835</v>
      </c>
      <c r="AY7" s="392"/>
      <c r="AZ7" s="395">
        <v>0</v>
      </c>
      <c r="BA7" s="395">
        <v>0</v>
      </c>
      <c r="BB7" s="395">
        <v>0</v>
      </c>
      <c r="BC7" s="395">
        <v>0</v>
      </c>
      <c r="BD7" s="395">
        <v>0</v>
      </c>
      <c r="BE7" s="395">
        <v>0</v>
      </c>
      <c r="BF7" s="395">
        <v>0</v>
      </c>
      <c r="BG7" s="395">
        <v>0</v>
      </c>
      <c r="BH7" s="395">
        <v>0</v>
      </c>
      <c r="BI7" s="395">
        <v>0</v>
      </c>
      <c r="BJ7" s="395">
        <v>0</v>
      </c>
      <c r="BK7" s="395">
        <v>0</v>
      </c>
      <c r="BL7" s="395"/>
      <c r="BM7" s="395" t="s">
        <v>829</v>
      </c>
      <c r="BN7" s="395"/>
      <c r="BO7" s="395" t="s">
        <v>829</v>
      </c>
      <c r="BP7" s="478"/>
      <c r="BQ7" s="395"/>
      <c r="BR7" s="395"/>
      <c r="BS7" s="395"/>
      <c r="BT7" s="402"/>
      <c r="BU7" s="402"/>
      <c r="BV7" s="395"/>
      <c r="BW7" s="395" t="s">
        <v>834</v>
      </c>
      <c r="BX7" s="395"/>
      <c r="BY7" s="392"/>
      <c r="BZ7" s="479" t="s">
        <v>1149</v>
      </c>
      <c r="CA7" s="402" t="s">
        <v>580</v>
      </c>
    </row>
    <row r="8" spans="1:80" customFormat="1" ht="13" customHeight="1" x14ac:dyDescent="0.3">
      <c r="A8" s="392">
        <v>10260</v>
      </c>
      <c r="B8" s="393">
        <v>42925</v>
      </c>
      <c r="C8" s="394" t="s">
        <v>825</v>
      </c>
      <c r="D8" s="392" t="s">
        <v>937</v>
      </c>
      <c r="E8" s="392"/>
      <c r="F8" s="392" t="s">
        <v>827</v>
      </c>
      <c r="G8" s="393">
        <v>42916</v>
      </c>
      <c r="H8" s="395" t="s">
        <v>828</v>
      </c>
      <c r="I8" s="395" t="s">
        <v>829</v>
      </c>
      <c r="J8" s="395">
        <v>9</v>
      </c>
      <c r="K8" s="392" t="s">
        <v>887</v>
      </c>
      <c r="L8" s="392" t="s">
        <v>888</v>
      </c>
      <c r="M8" s="420">
        <v>80</v>
      </c>
      <c r="N8" s="420">
        <v>24.981818181818181</v>
      </c>
      <c r="O8" s="392"/>
      <c r="P8" s="392"/>
      <c r="Q8" s="397"/>
      <c r="R8" s="398"/>
      <c r="S8" s="397"/>
      <c r="T8" s="392"/>
      <c r="U8" s="397"/>
      <c r="V8" s="397"/>
      <c r="W8" s="397"/>
      <c r="X8" s="392"/>
      <c r="Y8" s="420"/>
      <c r="Z8" s="420"/>
      <c r="AA8" s="420"/>
      <c r="AB8" s="420"/>
      <c r="AC8" s="420"/>
      <c r="AD8" s="397"/>
      <c r="AE8" s="420"/>
      <c r="AF8" s="392"/>
      <c r="AG8" s="392"/>
      <c r="AH8" s="420"/>
      <c r="AI8" s="392"/>
      <c r="AJ8" s="392"/>
      <c r="AK8" s="420"/>
      <c r="AL8" s="392"/>
      <c r="AM8" s="420"/>
      <c r="AN8" s="420"/>
      <c r="AO8" s="392" t="s">
        <v>833</v>
      </c>
      <c r="AP8" s="395" t="s">
        <v>829</v>
      </c>
      <c r="AQ8" s="395"/>
      <c r="AR8" s="395"/>
      <c r="AS8" s="399"/>
      <c r="AT8" s="395">
        <v>9.5</v>
      </c>
      <c r="AU8" s="395"/>
      <c r="AV8" s="395"/>
      <c r="AW8" s="395"/>
      <c r="AX8" s="395" t="s">
        <v>835</v>
      </c>
      <c r="AY8" s="392"/>
      <c r="AZ8" s="395">
        <v>16</v>
      </c>
      <c r="BA8" s="395">
        <v>0</v>
      </c>
      <c r="BB8" s="395">
        <v>0</v>
      </c>
      <c r="BC8" s="395">
        <v>0</v>
      </c>
      <c r="BD8" s="395">
        <v>0</v>
      </c>
      <c r="BE8" s="395">
        <v>0</v>
      </c>
      <c r="BF8" s="395">
        <v>0</v>
      </c>
      <c r="BG8" s="395">
        <v>0</v>
      </c>
      <c r="BH8" s="395">
        <v>0</v>
      </c>
      <c r="BI8" s="395">
        <v>0</v>
      </c>
      <c r="BJ8" s="395">
        <v>0</v>
      </c>
      <c r="BK8" s="395">
        <v>0</v>
      </c>
      <c r="BL8" s="395"/>
      <c r="BM8" s="395" t="s">
        <v>829</v>
      </c>
      <c r="BN8" s="395">
        <v>12</v>
      </c>
      <c r="BO8" s="395" t="s">
        <v>829</v>
      </c>
      <c r="BP8" s="478"/>
      <c r="BQ8" s="395"/>
      <c r="BR8" s="395">
        <v>12</v>
      </c>
      <c r="BS8" s="395"/>
      <c r="BT8" s="402"/>
      <c r="BU8" s="402"/>
      <c r="BV8" s="395"/>
      <c r="BW8" s="395" t="s">
        <v>834</v>
      </c>
      <c r="BX8" s="395"/>
      <c r="BY8" s="392" t="s">
        <v>1317</v>
      </c>
      <c r="BZ8" s="479" t="s">
        <v>1150</v>
      </c>
      <c r="CA8" s="392" t="s">
        <v>580</v>
      </c>
      <c r="CB8" s="214"/>
    </row>
    <row r="9" spans="1:80" customFormat="1" ht="13" customHeight="1" x14ac:dyDescent="0.3">
      <c r="A9" s="392">
        <v>12757</v>
      </c>
      <c r="B9" s="393">
        <v>42926</v>
      </c>
      <c r="C9" s="394" t="s">
        <v>825</v>
      </c>
      <c r="D9" s="392" t="s">
        <v>937</v>
      </c>
      <c r="E9" s="392"/>
      <c r="F9" s="392" t="s">
        <v>827</v>
      </c>
      <c r="G9" s="393">
        <v>42917</v>
      </c>
      <c r="H9" s="395" t="s">
        <v>828</v>
      </c>
      <c r="I9" s="395" t="s">
        <v>829</v>
      </c>
      <c r="J9" s="395">
        <v>10</v>
      </c>
      <c r="K9" s="392" t="s">
        <v>11</v>
      </c>
      <c r="L9" s="392" t="s">
        <v>1318</v>
      </c>
      <c r="M9" s="420">
        <v>89.109090909090895</v>
      </c>
      <c r="N9" s="420">
        <v>20.372727272727271</v>
      </c>
      <c r="O9" s="392"/>
      <c r="P9" s="392"/>
      <c r="Q9" s="397"/>
      <c r="R9" s="398"/>
      <c r="S9" s="397"/>
      <c r="T9" s="392"/>
      <c r="U9" s="397"/>
      <c r="V9" s="397"/>
      <c r="W9" s="397"/>
      <c r="X9" s="392"/>
      <c r="Y9" s="420"/>
      <c r="Z9" s="420"/>
      <c r="AA9" s="420"/>
      <c r="AB9" s="420"/>
      <c r="AC9" s="420"/>
      <c r="AD9" s="420"/>
      <c r="AE9" s="420"/>
      <c r="AF9" s="392"/>
      <c r="AG9" s="392"/>
      <c r="AH9" s="420"/>
      <c r="AI9" s="392"/>
      <c r="AJ9" s="392"/>
      <c r="AK9" s="420"/>
      <c r="AL9" s="392"/>
      <c r="AM9" s="420"/>
      <c r="AN9" s="420"/>
      <c r="AO9" s="392" t="s">
        <v>833</v>
      </c>
      <c r="AP9" s="395" t="s">
        <v>829</v>
      </c>
      <c r="AQ9" s="395"/>
      <c r="AR9" s="395"/>
      <c r="AS9" s="399"/>
      <c r="AT9" s="395">
        <v>7.5</v>
      </c>
      <c r="AU9" s="395"/>
      <c r="AV9" s="395"/>
      <c r="AW9" s="395"/>
      <c r="AX9" s="395" t="s">
        <v>829</v>
      </c>
      <c r="AY9" s="392"/>
      <c r="AZ9" s="395">
        <v>0</v>
      </c>
      <c r="BA9" s="395">
        <v>0</v>
      </c>
      <c r="BB9" s="395">
        <v>0</v>
      </c>
      <c r="BC9" s="395">
        <v>0</v>
      </c>
      <c r="BD9" s="395">
        <v>0</v>
      </c>
      <c r="BE9" s="395">
        <v>0</v>
      </c>
      <c r="BF9" s="395">
        <v>0</v>
      </c>
      <c r="BG9" s="395">
        <v>0</v>
      </c>
      <c r="BH9" s="395">
        <v>0</v>
      </c>
      <c r="BI9" s="395">
        <v>0</v>
      </c>
      <c r="BJ9" s="395">
        <v>0</v>
      </c>
      <c r="BK9" s="395">
        <v>0</v>
      </c>
      <c r="BL9" s="395"/>
      <c r="BM9" s="395" t="s">
        <v>829</v>
      </c>
      <c r="BN9" s="395"/>
      <c r="BO9" s="395" t="s">
        <v>829</v>
      </c>
      <c r="BP9" s="478"/>
      <c r="BQ9" s="395"/>
      <c r="BR9" s="395"/>
      <c r="BS9" s="395"/>
      <c r="BT9" s="392"/>
      <c r="BU9" s="392"/>
      <c r="BV9" s="395"/>
      <c r="BW9" s="395" t="s">
        <v>834</v>
      </c>
      <c r="BX9" s="395"/>
      <c r="BY9" s="418" t="s">
        <v>1319</v>
      </c>
      <c r="BZ9" s="409" t="s">
        <v>1406</v>
      </c>
      <c r="CA9" s="402" t="s">
        <v>580</v>
      </c>
      <c r="CB9" s="214"/>
    </row>
    <row r="10" spans="1:80" customFormat="1" ht="13" customHeight="1" x14ac:dyDescent="0.3">
      <c r="A10" s="477">
        <v>14632</v>
      </c>
      <c r="B10" s="393">
        <v>42926</v>
      </c>
      <c r="C10" s="394" t="s">
        <v>825</v>
      </c>
      <c r="D10" s="392" t="s">
        <v>937</v>
      </c>
      <c r="E10" s="392"/>
      <c r="F10" s="392" t="s">
        <v>827</v>
      </c>
      <c r="G10" s="393">
        <v>42916</v>
      </c>
      <c r="H10" s="395" t="s">
        <v>828</v>
      </c>
      <c r="I10" s="395" t="s">
        <v>853</v>
      </c>
      <c r="J10" s="395"/>
      <c r="K10" s="392" t="s">
        <v>830</v>
      </c>
      <c r="L10" s="392" t="s">
        <v>1321</v>
      </c>
      <c r="M10" s="420">
        <v>89.781818181818181</v>
      </c>
      <c r="N10" s="420">
        <v>24.063636363636359</v>
      </c>
      <c r="O10" s="392"/>
      <c r="P10" s="392"/>
      <c r="Q10" s="397"/>
      <c r="R10" s="398"/>
      <c r="S10" s="397"/>
      <c r="T10" s="392"/>
      <c r="U10" s="397"/>
      <c r="V10" s="397"/>
      <c r="W10" s="397"/>
      <c r="X10" s="392"/>
      <c r="Y10" s="420"/>
      <c r="Z10" s="420"/>
      <c r="AA10" s="420"/>
      <c r="AB10" s="420"/>
      <c r="AC10" s="420"/>
      <c r="AD10" s="420"/>
      <c r="AE10" s="420"/>
      <c r="AF10" s="392"/>
      <c r="AG10" s="392"/>
      <c r="AH10" s="420"/>
      <c r="AI10" s="392"/>
      <c r="AJ10" s="392"/>
      <c r="AK10" s="420"/>
      <c r="AL10" s="392"/>
      <c r="AM10" s="420"/>
      <c r="AN10" s="420"/>
      <c r="AO10" s="392" t="s">
        <v>833</v>
      </c>
      <c r="AP10" s="395" t="s">
        <v>829</v>
      </c>
      <c r="AQ10" s="395"/>
      <c r="AR10" s="395"/>
      <c r="AS10" s="399"/>
      <c r="AT10" s="395">
        <v>10</v>
      </c>
      <c r="AU10" s="395"/>
      <c r="AV10" s="395"/>
      <c r="AW10" s="395"/>
      <c r="AX10" s="395" t="s">
        <v>807</v>
      </c>
      <c r="AY10" s="392"/>
      <c r="AZ10" s="395">
        <v>0</v>
      </c>
      <c r="BA10" s="395">
        <v>0</v>
      </c>
      <c r="BB10" s="395">
        <v>0</v>
      </c>
      <c r="BC10" s="395">
        <v>0</v>
      </c>
      <c r="BD10" s="395">
        <v>0</v>
      </c>
      <c r="BE10" s="395">
        <v>0</v>
      </c>
      <c r="BF10" s="395">
        <v>0</v>
      </c>
      <c r="BG10" s="395">
        <v>0</v>
      </c>
      <c r="BH10" s="395">
        <v>0</v>
      </c>
      <c r="BI10" s="395">
        <v>0</v>
      </c>
      <c r="BJ10" s="395">
        <v>0</v>
      </c>
      <c r="BK10" s="395">
        <v>0</v>
      </c>
      <c r="BL10" s="395"/>
      <c r="BM10" s="395" t="s">
        <v>829</v>
      </c>
      <c r="BN10" s="395"/>
      <c r="BO10" s="395" t="s">
        <v>829</v>
      </c>
      <c r="BP10" s="478"/>
      <c r="BQ10" s="395"/>
      <c r="BR10" s="395"/>
      <c r="BS10" s="395"/>
      <c r="BT10" s="402"/>
      <c r="BU10" s="402"/>
      <c r="BV10" s="395"/>
      <c r="BW10" s="395" t="s">
        <v>834</v>
      </c>
      <c r="BX10" s="395"/>
      <c r="BY10" s="402"/>
      <c r="BZ10" s="407" t="s">
        <v>1407</v>
      </c>
      <c r="CA10" s="402" t="s">
        <v>580</v>
      </c>
    </row>
    <row r="11" spans="1:80" customFormat="1" ht="13" customHeight="1" x14ac:dyDescent="0.3">
      <c r="A11" s="477">
        <v>12303</v>
      </c>
      <c r="B11" s="393">
        <v>42929</v>
      </c>
      <c r="C11" s="394" t="s">
        <v>825</v>
      </c>
      <c r="D11" s="392" t="s">
        <v>937</v>
      </c>
      <c r="E11" s="392"/>
      <c r="F11" s="392" t="s">
        <v>827</v>
      </c>
      <c r="G11" s="393">
        <v>42916</v>
      </c>
      <c r="H11" s="395" t="s">
        <v>828</v>
      </c>
      <c r="I11" s="395" t="s">
        <v>853</v>
      </c>
      <c r="J11" s="395"/>
      <c r="K11" s="392" t="s">
        <v>893</v>
      </c>
      <c r="L11" s="392" t="s">
        <v>1037</v>
      </c>
      <c r="M11" s="420">
        <v>80.436363636363637</v>
      </c>
      <c r="N11" s="420">
        <v>24.936363636363634</v>
      </c>
      <c r="O11" s="392"/>
      <c r="P11" s="392"/>
      <c r="Q11" s="397"/>
      <c r="R11" s="398"/>
      <c r="S11" s="397"/>
      <c r="T11" s="392"/>
      <c r="U11" s="397"/>
      <c r="V11" s="397"/>
      <c r="W11" s="397"/>
      <c r="X11" s="392"/>
      <c r="Y11" s="420"/>
      <c r="Z11" s="420"/>
      <c r="AA11" s="420"/>
      <c r="AB11" s="420"/>
      <c r="AC11" s="420"/>
      <c r="AD11" s="397"/>
      <c r="AE11" s="420"/>
      <c r="AF11" s="392"/>
      <c r="AG11" s="392"/>
      <c r="AH11" s="420"/>
      <c r="AI11" s="392"/>
      <c r="AJ11" s="392"/>
      <c r="AK11" s="420"/>
      <c r="AL11" s="392"/>
      <c r="AM11" s="420"/>
      <c r="AN11" s="420"/>
      <c r="AO11" s="392" t="s">
        <v>833</v>
      </c>
      <c r="AP11" s="395" t="s">
        <v>829</v>
      </c>
      <c r="AQ11" s="395"/>
      <c r="AR11" s="395"/>
      <c r="AS11" s="395">
        <v>10</v>
      </c>
      <c r="AT11" s="395">
        <v>14</v>
      </c>
      <c r="AU11" s="395"/>
      <c r="AV11" s="395">
        <v>12</v>
      </c>
      <c r="AW11" s="395">
        <v>5</v>
      </c>
      <c r="AX11" s="395" t="s">
        <v>835</v>
      </c>
      <c r="AY11" s="392"/>
      <c r="AZ11" s="395">
        <v>0</v>
      </c>
      <c r="BA11" s="395">
        <v>0</v>
      </c>
      <c r="BB11" s="395">
        <v>0</v>
      </c>
      <c r="BC11" s="395">
        <v>0</v>
      </c>
      <c r="BD11" s="395">
        <v>0</v>
      </c>
      <c r="BE11" s="395">
        <v>0</v>
      </c>
      <c r="BF11" s="395">
        <v>0</v>
      </c>
      <c r="BG11" s="395">
        <v>0</v>
      </c>
      <c r="BH11" s="395">
        <v>0</v>
      </c>
      <c r="BI11" s="395">
        <v>0</v>
      </c>
      <c r="BJ11" s="395">
        <v>0</v>
      </c>
      <c r="BK11" s="395">
        <v>0</v>
      </c>
      <c r="BL11" s="395"/>
      <c r="BM11" s="395" t="s">
        <v>829</v>
      </c>
      <c r="BN11" s="395">
        <v>12</v>
      </c>
      <c r="BO11" s="395" t="s">
        <v>829</v>
      </c>
      <c r="BP11" s="478"/>
      <c r="BQ11" s="395"/>
      <c r="BR11" s="395"/>
      <c r="BS11" s="395"/>
      <c r="BT11" s="402"/>
      <c r="BU11" s="402"/>
      <c r="BV11" s="395"/>
      <c r="BW11" s="395" t="s">
        <v>834</v>
      </c>
      <c r="BX11" s="395"/>
      <c r="BY11" s="402"/>
      <c r="BZ11" s="407" t="s">
        <v>1153</v>
      </c>
      <c r="CA11" s="392" t="s">
        <v>580</v>
      </c>
      <c r="CB11" s="214"/>
    </row>
    <row r="12" spans="1:80" customFormat="1" ht="13" customHeight="1" x14ac:dyDescent="0.3">
      <c r="A12" s="392">
        <v>13084</v>
      </c>
      <c r="B12" s="393">
        <v>42926</v>
      </c>
      <c r="C12" s="394" t="s">
        <v>825</v>
      </c>
      <c r="D12" s="392" t="s">
        <v>937</v>
      </c>
      <c r="E12" s="392"/>
      <c r="F12" s="392" t="s">
        <v>827</v>
      </c>
      <c r="G12" s="406">
        <v>42922</v>
      </c>
      <c r="H12" s="395" t="s">
        <v>828</v>
      </c>
      <c r="I12" s="395" t="s">
        <v>829</v>
      </c>
      <c r="J12" s="395">
        <v>13</v>
      </c>
      <c r="K12" s="392" t="s">
        <v>895</v>
      </c>
      <c r="L12" s="392" t="s">
        <v>1041</v>
      </c>
      <c r="M12" s="420">
        <v>54.509090909090908</v>
      </c>
      <c r="N12" s="420">
        <v>20.599999999999998</v>
      </c>
      <c r="O12" s="392" t="s">
        <v>802</v>
      </c>
      <c r="P12" s="392">
        <v>975</v>
      </c>
      <c r="Q12" s="420">
        <v>21.036363636363635</v>
      </c>
      <c r="R12" s="398"/>
      <c r="S12" s="397"/>
      <c r="T12" s="392"/>
      <c r="U12" s="397"/>
      <c r="V12" s="397"/>
      <c r="W12" s="397"/>
      <c r="X12" s="392"/>
      <c r="Y12" s="420"/>
      <c r="Z12" s="420"/>
      <c r="AA12" s="420"/>
      <c r="AB12" s="420"/>
      <c r="AC12" s="420"/>
      <c r="AD12" s="397"/>
      <c r="AE12" s="420"/>
      <c r="AF12" s="392"/>
      <c r="AG12" s="392"/>
      <c r="AH12" s="420"/>
      <c r="AI12" s="392"/>
      <c r="AJ12" s="392"/>
      <c r="AK12" s="420"/>
      <c r="AL12" s="392"/>
      <c r="AM12" s="420"/>
      <c r="AN12" s="420"/>
      <c r="AO12" s="392" t="s">
        <v>833</v>
      </c>
      <c r="AP12" s="395" t="s">
        <v>829</v>
      </c>
      <c r="AQ12" s="395"/>
      <c r="AR12" s="395"/>
      <c r="AS12" s="399"/>
      <c r="AT12" s="395">
        <v>7</v>
      </c>
      <c r="AU12" s="395"/>
      <c r="AV12" s="395"/>
      <c r="AW12" s="395"/>
      <c r="AX12" s="395" t="s">
        <v>835</v>
      </c>
      <c r="AY12" s="392"/>
      <c r="AZ12" s="395">
        <v>0</v>
      </c>
      <c r="BA12" s="395">
        <v>0</v>
      </c>
      <c r="BB12" s="395">
        <v>0</v>
      </c>
      <c r="BC12" s="395">
        <v>0</v>
      </c>
      <c r="BD12" s="395">
        <v>0</v>
      </c>
      <c r="BE12" s="395">
        <v>0</v>
      </c>
      <c r="BF12" s="395">
        <v>0</v>
      </c>
      <c r="BG12" s="395">
        <v>0</v>
      </c>
      <c r="BH12" s="395">
        <v>0</v>
      </c>
      <c r="BI12" s="395">
        <v>0</v>
      </c>
      <c r="BJ12" s="395">
        <v>0</v>
      </c>
      <c r="BK12" s="395">
        <v>0</v>
      </c>
      <c r="BL12" s="395"/>
      <c r="BM12" s="395" t="s">
        <v>829</v>
      </c>
      <c r="BN12" s="395">
        <v>12</v>
      </c>
      <c r="BO12" s="395" t="s">
        <v>829</v>
      </c>
      <c r="BP12" s="478"/>
      <c r="BQ12" s="395"/>
      <c r="BR12" s="395">
        <v>12</v>
      </c>
      <c r="BS12" s="395"/>
      <c r="BT12" s="402"/>
      <c r="BU12" s="402"/>
      <c r="BV12" s="395"/>
      <c r="BW12" s="395" t="s">
        <v>834</v>
      </c>
      <c r="BX12" s="395"/>
      <c r="BY12" s="392"/>
      <c r="BZ12" s="481" t="s">
        <v>1154</v>
      </c>
      <c r="CA12" s="402" t="s">
        <v>580</v>
      </c>
    </row>
    <row r="13" spans="1:80" customFormat="1" ht="13" customHeight="1" x14ac:dyDescent="0.3">
      <c r="A13" s="392">
        <v>15064</v>
      </c>
      <c r="B13" s="393">
        <v>42926</v>
      </c>
      <c r="C13" s="394" t="s">
        <v>825</v>
      </c>
      <c r="D13" s="392" t="s">
        <v>937</v>
      </c>
      <c r="E13" s="392"/>
      <c r="F13" s="392" t="s">
        <v>827</v>
      </c>
      <c r="G13" s="393">
        <v>42900</v>
      </c>
      <c r="H13" s="395" t="s">
        <v>828</v>
      </c>
      <c r="I13" s="395" t="s">
        <v>829</v>
      </c>
      <c r="J13" s="395">
        <v>14</v>
      </c>
      <c r="K13" s="392" t="s">
        <v>836</v>
      </c>
      <c r="L13" s="392" t="s">
        <v>1323</v>
      </c>
      <c r="M13" s="420">
        <v>88.499999999999986</v>
      </c>
      <c r="N13" s="420">
        <v>18.299999999999997</v>
      </c>
      <c r="O13" s="392"/>
      <c r="P13" s="392"/>
      <c r="Q13" s="397"/>
      <c r="R13" s="392"/>
      <c r="S13" s="397"/>
      <c r="T13" s="392"/>
      <c r="U13" s="397"/>
      <c r="V13" s="397"/>
      <c r="W13" s="397"/>
      <c r="X13" s="392"/>
      <c r="Y13" s="420"/>
      <c r="Z13" s="420"/>
      <c r="AA13" s="420"/>
      <c r="AB13" s="420"/>
      <c r="AC13" s="420"/>
      <c r="AD13" s="397"/>
      <c r="AE13" s="420"/>
      <c r="AF13" s="392"/>
      <c r="AG13" s="392"/>
      <c r="AH13" s="420"/>
      <c r="AI13" s="392"/>
      <c r="AJ13" s="392"/>
      <c r="AK13" s="420"/>
      <c r="AL13" s="392"/>
      <c r="AM13" s="420"/>
      <c r="AN13" s="420"/>
      <c r="AO13" s="392" t="s">
        <v>833</v>
      </c>
      <c r="AP13" s="395" t="s">
        <v>829</v>
      </c>
      <c r="AQ13" s="395"/>
      <c r="AR13" s="395"/>
      <c r="AS13" s="399"/>
      <c r="AT13" s="395">
        <v>5</v>
      </c>
      <c r="AU13" s="395"/>
      <c r="AV13" s="395"/>
      <c r="AW13" s="395"/>
      <c r="AX13" s="395" t="s">
        <v>835</v>
      </c>
      <c r="AY13" s="392"/>
      <c r="AZ13" s="395">
        <v>0</v>
      </c>
      <c r="BA13" s="395">
        <v>0</v>
      </c>
      <c r="BB13" s="395">
        <v>0</v>
      </c>
      <c r="BC13" s="395">
        <v>0</v>
      </c>
      <c r="BD13" s="395">
        <v>0</v>
      </c>
      <c r="BE13" s="395">
        <v>0</v>
      </c>
      <c r="BF13" s="395">
        <v>0</v>
      </c>
      <c r="BG13" s="395">
        <v>0</v>
      </c>
      <c r="BH13" s="395">
        <v>0</v>
      </c>
      <c r="BI13" s="395">
        <v>0</v>
      </c>
      <c r="BJ13" s="395">
        <v>0</v>
      </c>
      <c r="BK13" s="395">
        <v>0</v>
      </c>
      <c r="BL13" s="395"/>
      <c r="BM13" s="395" t="s">
        <v>829</v>
      </c>
      <c r="BN13" s="509"/>
      <c r="BO13" s="395" t="s">
        <v>829</v>
      </c>
      <c r="BP13" s="478"/>
      <c r="BQ13" s="395"/>
      <c r="BR13" s="395"/>
      <c r="BS13" s="395"/>
      <c r="BT13" s="402"/>
      <c r="BU13" s="402"/>
      <c r="BV13" s="395"/>
      <c r="BW13" s="395" t="s">
        <v>834</v>
      </c>
      <c r="BX13" s="395">
        <v>1</v>
      </c>
      <c r="BY13" s="392"/>
      <c r="BZ13" s="481" t="s">
        <v>1408</v>
      </c>
      <c r="CA13" s="402" t="s">
        <v>593</v>
      </c>
    </row>
    <row r="14" spans="1:80" customFormat="1" ht="13" customHeight="1" x14ac:dyDescent="0.3">
      <c r="A14" s="477">
        <v>14719</v>
      </c>
      <c r="B14" s="393">
        <v>42928</v>
      </c>
      <c r="C14" s="394" t="s">
        <v>825</v>
      </c>
      <c r="D14" s="392" t="s">
        <v>937</v>
      </c>
      <c r="E14" s="392"/>
      <c r="F14" s="392" t="s">
        <v>827</v>
      </c>
      <c r="G14" s="393">
        <v>42916</v>
      </c>
      <c r="H14" s="395" t="s">
        <v>828</v>
      </c>
      <c r="I14" s="395" t="s">
        <v>853</v>
      </c>
      <c r="J14" s="395"/>
      <c r="K14" s="392" t="s">
        <v>837</v>
      </c>
      <c r="L14" s="418" t="s">
        <v>1325</v>
      </c>
      <c r="M14" s="420">
        <v>92.3</v>
      </c>
      <c r="N14" s="420">
        <v>23.490909090909089</v>
      </c>
      <c r="O14" s="392"/>
      <c r="P14" s="392"/>
      <c r="Q14" s="397"/>
      <c r="R14" s="398"/>
      <c r="S14" s="397"/>
      <c r="T14" s="392"/>
      <c r="U14" s="397"/>
      <c r="V14" s="397"/>
      <c r="W14" s="397"/>
      <c r="X14" s="392"/>
      <c r="Y14" s="420"/>
      <c r="Z14" s="420"/>
      <c r="AA14" s="420"/>
      <c r="AB14" s="420"/>
      <c r="AC14" s="420"/>
      <c r="AD14" s="420"/>
      <c r="AE14" s="420"/>
      <c r="AF14" s="392"/>
      <c r="AG14" s="392"/>
      <c r="AH14" s="420"/>
      <c r="AI14" s="392"/>
      <c r="AJ14" s="392"/>
      <c r="AK14" s="420"/>
      <c r="AL14" s="392"/>
      <c r="AM14" s="420"/>
      <c r="AN14" s="420"/>
      <c r="AO14" s="392" t="s">
        <v>833</v>
      </c>
      <c r="AP14" s="395" t="s">
        <v>829</v>
      </c>
      <c r="AQ14" s="395"/>
      <c r="AR14" s="395"/>
      <c r="AS14" s="399"/>
      <c r="AT14" s="395">
        <v>18</v>
      </c>
      <c r="AU14" s="395">
        <v>455</v>
      </c>
      <c r="AV14" s="395"/>
      <c r="AW14" s="395">
        <v>6</v>
      </c>
      <c r="AX14" s="395" t="s">
        <v>835</v>
      </c>
      <c r="AY14" s="392"/>
      <c r="AZ14" s="395">
        <v>0</v>
      </c>
      <c r="BA14" s="395">
        <v>0</v>
      </c>
      <c r="BB14" s="395">
        <v>0</v>
      </c>
      <c r="BC14" s="395">
        <v>0</v>
      </c>
      <c r="BD14" s="395">
        <v>0</v>
      </c>
      <c r="BE14" s="395">
        <v>0</v>
      </c>
      <c r="BF14" s="395">
        <v>0</v>
      </c>
      <c r="BG14" s="395">
        <v>0</v>
      </c>
      <c r="BH14" s="395">
        <v>0</v>
      </c>
      <c r="BI14" s="395">
        <v>0</v>
      </c>
      <c r="BJ14" s="395">
        <v>0</v>
      </c>
      <c r="BK14" s="395">
        <v>0</v>
      </c>
      <c r="BL14" s="395"/>
      <c r="BM14" s="395" t="s">
        <v>829</v>
      </c>
      <c r="BN14" s="395"/>
      <c r="BO14" s="395" t="s">
        <v>829</v>
      </c>
      <c r="BP14" s="478"/>
      <c r="BQ14" s="395"/>
      <c r="BR14" s="395"/>
      <c r="BS14" s="395"/>
      <c r="BT14" s="228"/>
      <c r="BU14" s="402"/>
      <c r="BV14" s="395"/>
      <c r="BW14" s="395" t="s">
        <v>834</v>
      </c>
      <c r="BX14" s="395"/>
      <c r="BY14" s="228"/>
      <c r="BZ14" s="479" t="s">
        <v>1409</v>
      </c>
      <c r="CA14" s="392" t="s">
        <v>580</v>
      </c>
    </row>
    <row r="15" spans="1:80" customFormat="1" ht="13" customHeight="1" x14ac:dyDescent="0.3">
      <c r="A15" s="392">
        <v>13563</v>
      </c>
      <c r="B15" s="393">
        <v>42930</v>
      </c>
      <c r="C15" s="394" t="s">
        <v>825</v>
      </c>
      <c r="D15" s="392" t="s">
        <v>937</v>
      </c>
      <c r="E15" s="392"/>
      <c r="F15" s="392" t="s">
        <v>827</v>
      </c>
      <c r="G15" s="393">
        <v>42916</v>
      </c>
      <c r="H15" s="395" t="s">
        <v>828</v>
      </c>
      <c r="I15" s="395" t="s">
        <v>829</v>
      </c>
      <c r="J15" s="395">
        <v>16</v>
      </c>
      <c r="K15" s="392" t="s">
        <v>839</v>
      </c>
      <c r="L15" s="392" t="s">
        <v>1327</v>
      </c>
      <c r="M15" s="420">
        <v>85.999999999999986</v>
      </c>
      <c r="N15" s="420">
        <v>24.418181818181814</v>
      </c>
      <c r="O15" s="392" t="s">
        <v>802</v>
      </c>
      <c r="P15" s="392">
        <v>1000</v>
      </c>
      <c r="Q15" s="420">
        <v>25.5</v>
      </c>
      <c r="R15" s="398"/>
      <c r="S15" s="397"/>
      <c r="T15" s="392"/>
      <c r="U15" s="397"/>
      <c r="V15" s="397"/>
      <c r="W15" s="397"/>
      <c r="X15" s="392"/>
      <c r="Y15" s="420"/>
      <c r="Z15" s="420"/>
      <c r="AA15" s="420"/>
      <c r="AB15" s="420"/>
      <c r="AC15" s="420"/>
      <c r="AD15" s="420"/>
      <c r="AE15" s="420"/>
      <c r="AF15" s="392"/>
      <c r="AG15" s="392"/>
      <c r="AH15" s="420"/>
      <c r="AI15" s="392"/>
      <c r="AJ15" s="392"/>
      <c r="AK15" s="420"/>
      <c r="AL15" s="392"/>
      <c r="AM15" s="420"/>
      <c r="AN15" s="420"/>
      <c r="AO15" s="392" t="s">
        <v>833</v>
      </c>
      <c r="AP15" s="395" t="s">
        <v>829</v>
      </c>
      <c r="AQ15" s="395"/>
      <c r="AR15" s="395"/>
      <c r="AS15" s="399"/>
      <c r="AT15" s="395">
        <v>5.5</v>
      </c>
      <c r="AU15" s="395"/>
      <c r="AV15" s="395"/>
      <c r="AW15" s="395"/>
      <c r="AX15" s="395" t="s">
        <v>829</v>
      </c>
      <c r="AY15" s="392"/>
      <c r="AZ15" s="395">
        <v>19</v>
      </c>
      <c r="BA15" s="395">
        <v>0</v>
      </c>
      <c r="BB15" s="395">
        <v>0</v>
      </c>
      <c r="BC15" s="395">
        <v>0</v>
      </c>
      <c r="BD15" s="395">
        <v>0</v>
      </c>
      <c r="BE15" s="395">
        <v>0</v>
      </c>
      <c r="BF15" s="395">
        <v>0</v>
      </c>
      <c r="BG15" s="395">
        <v>0</v>
      </c>
      <c r="BH15" s="395">
        <v>0</v>
      </c>
      <c r="BI15" s="395">
        <v>0</v>
      </c>
      <c r="BJ15" s="395">
        <v>0</v>
      </c>
      <c r="BK15" s="395">
        <v>0</v>
      </c>
      <c r="BL15" s="395"/>
      <c r="BM15" s="395" t="s">
        <v>829</v>
      </c>
      <c r="BN15" s="395"/>
      <c r="BO15" s="395" t="s">
        <v>829</v>
      </c>
      <c r="BP15" s="478"/>
      <c r="BQ15" s="395"/>
      <c r="BR15" s="395"/>
      <c r="BS15" s="395"/>
      <c r="BT15" s="392"/>
      <c r="BU15" s="392"/>
      <c r="BV15" s="395"/>
      <c r="BW15" s="395" t="s">
        <v>834</v>
      </c>
      <c r="BX15" s="395"/>
      <c r="BY15" s="392"/>
      <c r="BZ15" s="409" t="s">
        <v>1410</v>
      </c>
      <c r="CA15" s="392" t="s">
        <v>580</v>
      </c>
      <c r="CB15" s="214"/>
    </row>
    <row r="16" spans="1:80" customFormat="1" ht="13" customHeight="1" x14ac:dyDescent="0.3">
      <c r="A16" s="477">
        <v>14228</v>
      </c>
      <c r="B16" s="393">
        <v>42925</v>
      </c>
      <c r="C16" s="394" t="s">
        <v>825</v>
      </c>
      <c r="D16" s="392" t="s">
        <v>937</v>
      </c>
      <c r="E16" s="392"/>
      <c r="F16" s="392" t="s">
        <v>827</v>
      </c>
      <c r="G16" s="393">
        <v>42916</v>
      </c>
      <c r="H16" s="395" t="s">
        <v>590</v>
      </c>
      <c r="I16" s="395" t="s">
        <v>772</v>
      </c>
      <c r="J16" s="395"/>
      <c r="K16" s="392" t="s">
        <v>949</v>
      </c>
      <c r="L16" s="392" t="s">
        <v>1310</v>
      </c>
      <c r="M16" s="420">
        <v>99</v>
      </c>
      <c r="N16" s="420">
        <v>22.963636363636365</v>
      </c>
      <c r="O16" s="392" t="s">
        <v>802</v>
      </c>
      <c r="P16" s="392">
        <v>1350</v>
      </c>
      <c r="Q16" s="420">
        <v>26.372727272727271</v>
      </c>
      <c r="R16" s="398"/>
      <c r="S16" s="397"/>
      <c r="T16" s="392"/>
      <c r="U16" s="397"/>
      <c r="V16" s="397"/>
      <c r="W16" s="397"/>
      <c r="X16" s="392"/>
      <c r="Y16" s="420"/>
      <c r="Z16" s="420"/>
      <c r="AA16" s="420"/>
      <c r="AB16" s="420"/>
      <c r="AC16" s="420"/>
      <c r="AD16" s="397"/>
      <c r="AE16" s="420"/>
      <c r="AF16" s="392"/>
      <c r="AG16" s="392"/>
      <c r="AH16" s="420"/>
      <c r="AI16" s="392"/>
      <c r="AJ16" s="392"/>
      <c r="AK16" s="420"/>
      <c r="AL16" s="392"/>
      <c r="AM16" s="420"/>
      <c r="AN16" s="420"/>
      <c r="AO16" s="392" t="s">
        <v>833</v>
      </c>
      <c r="AP16" s="395" t="s">
        <v>829</v>
      </c>
      <c r="AQ16" s="395"/>
      <c r="AR16" s="395"/>
      <c r="AS16" s="399"/>
      <c r="AT16" s="395">
        <v>11</v>
      </c>
      <c r="AU16" s="395"/>
      <c r="AV16" s="395"/>
      <c r="AW16" s="395"/>
      <c r="AX16" s="395" t="s">
        <v>829</v>
      </c>
      <c r="AY16" s="392"/>
      <c r="AZ16" s="395">
        <v>0</v>
      </c>
      <c r="BA16" s="395">
        <v>0</v>
      </c>
      <c r="BB16" s="395">
        <v>0</v>
      </c>
      <c r="BC16" s="395">
        <v>0</v>
      </c>
      <c r="BD16" s="395">
        <v>0</v>
      </c>
      <c r="BE16" s="395">
        <v>0</v>
      </c>
      <c r="BF16" s="395">
        <v>0</v>
      </c>
      <c r="BG16" s="395">
        <v>0</v>
      </c>
      <c r="BH16" s="395">
        <v>0</v>
      </c>
      <c r="BI16" s="395">
        <v>0</v>
      </c>
      <c r="BJ16" s="395">
        <v>0</v>
      </c>
      <c r="BK16" s="395">
        <v>0</v>
      </c>
      <c r="BL16" s="395"/>
      <c r="BM16" s="395" t="s">
        <v>829</v>
      </c>
      <c r="BN16" s="395"/>
      <c r="BO16" s="395" t="s">
        <v>829</v>
      </c>
      <c r="BP16" s="478"/>
      <c r="BQ16" s="395"/>
      <c r="BR16" s="395"/>
      <c r="BS16" s="395"/>
      <c r="BT16" s="392"/>
      <c r="BU16" s="392"/>
      <c r="BV16" s="395"/>
      <c r="BW16" s="395" t="s">
        <v>834</v>
      </c>
      <c r="BX16" s="395">
        <v>1</v>
      </c>
      <c r="BY16" s="392"/>
      <c r="BZ16" s="481" t="s">
        <v>1411</v>
      </c>
      <c r="CA16" s="392" t="s">
        <v>580</v>
      </c>
    </row>
    <row r="17" spans="1:109" customFormat="1" ht="13" customHeight="1" x14ac:dyDescent="0.3">
      <c r="A17" s="392">
        <v>13360</v>
      </c>
      <c r="B17" s="393">
        <v>42925</v>
      </c>
      <c r="C17" s="394" t="s">
        <v>825</v>
      </c>
      <c r="D17" s="392" t="s">
        <v>937</v>
      </c>
      <c r="E17" s="392"/>
      <c r="F17" s="392" t="s">
        <v>827</v>
      </c>
      <c r="G17" s="406">
        <v>42916</v>
      </c>
      <c r="H17" s="395" t="s">
        <v>590</v>
      </c>
      <c r="I17" s="395" t="s">
        <v>829</v>
      </c>
      <c r="J17" s="395">
        <v>25</v>
      </c>
      <c r="K17" s="392" t="s">
        <v>953</v>
      </c>
      <c r="L17" s="392" t="s">
        <v>1329</v>
      </c>
      <c r="M17" s="420">
        <v>83.245454545454535</v>
      </c>
      <c r="N17" s="420">
        <v>20.481818181818181</v>
      </c>
      <c r="O17" s="392"/>
      <c r="P17" s="392"/>
      <c r="Q17" s="397"/>
      <c r="R17" s="398"/>
      <c r="S17" s="397"/>
      <c r="T17" s="392"/>
      <c r="U17" s="397"/>
      <c r="V17" s="397"/>
      <c r="W17" s="397"/>
      <c r="X17" s="392"/>
      <c r="Y17" s="420"/>
      <c r="Z17" s="420"/>
      <c r="AA17" s="420"/>
      <c r="AB17" s="420"/>
      <c r="AC17" s="420"/>
      <c r="AD17" s="420"/>
      <c r="AE17" s="420"/>
      <c r="AF17" s="392"/>
      <c r="AG17" s="392"/>
      <c r="AH17" s="420"/>
      <c r="AI17" s="392"/>
      <c r="AJ17" s="392"/>
      <c r="AK17" s="420"/>
      <c r="AL17" s="392"/>
      <c r="AM17" s="420"/>
      <c r="AN17" s="420"/>
      <c r="AO17" s="392" t="s">
        <v>833</v>
      </c>
      <c r="AP17" s="395" t="s">
        <v>829</v>
      </c>
      <c r="AQ17" s="395"/>
      <c r="AR17" s="395"/>
      <c r="AS17" s="399"/>
      <c r="AT17" s="395"/>
      <c r="AU17" s="395"/>
      <c r="AV17" s="395"/>
      <c r="AW17" s="395"/>
      <c r="AX17" s="395" t="s">
        <v>835</v>
      </c>
      <c r="AY17" s="392"/>
      <c r="AZ17" s="395">
        <v>0</v>
      </c>
      <c r="BA17" s="395">
        <v>0</v>
      </c>
      <c r="BB17" s="395">
        <v>0</v>
      </c>
      <c r="BC17" s="395">
        <v>0</v>
      </c>
      <c r="BD17" s="395">
        <v>0</v>
      </c>
      <c r="BE17" s="395">
        <v>0</v>
      </c>
      <c r="BF17" s="395">
        <v>0</v>
      </c>
      <c r="BG17" s="395">
        <v>0</v>
      </c>
      <c r="BH17" s="395">
        <v>0</v>
      </c>
      <c r="BI17" s="395">
        <v>0</v>
      </c>
      <c r="BJ17" s="395">
        <v>0</v>
      </c>
      <c r="BK17" s="395">
        <v>0</v>
      </c>
      <c r="BL17" s="395"/>
      <c r="BM17" s="395" t="s">
        <v>829</v>
      </c>
      <c r="BN17" s="395"/>
      <c r="BO17" s="395" t="s">
        <v>829</v>
      </c>
      <c r="BP17" s="480">
        <v>163.63636363636363</v>
      </c>
      <c r="BQ17" s="395"/>
      <c r="BR17" s="395"/>
      <c r="BS17" s="401"/>
      <c r="BT17" s="392"/>
      <c r="BU17" s="392"/>
      <c r="BV17" s="395"/>
      <c r="BW17" s="395" t="s">
        <v>834</v>
      </c>
      <c r="BX17" s="395">
        <v>1</v>
      </c>
      <c r="BY17" s="402" t="s">
        <v>1330</v>
      </c>
      <c r="BZ17" s="502" t="s">
        <v>1412</v>
      </c>
      <c r="CA17" s="392" t="s">
        <v>580</v>
      </c>
    </row>
    <row r="18" spans="1:109" customFormat="1" ht="13" customHeight="1" x14ac:dyDescent="0.3">
      <c r="A18" s="392">
        <v>12778</v>
      </c>
      <c r="B18" s="393">
        <v>42925</v>
      </c>
      <c r="C18" s="394" t="s">
        <v>825</v>
      </c>
      <c r="D18" s="392" t="s">
        <v>937</v>
      </c>
      <c r="E18" s="392"/>
      <c r="F18" s="392" t="s">
        <v>827</v>
      </c>
      <c r="G18" s="406">
        <v>42916</v>
      </c>
      <c r="H18" s="395" t="s">
        <v>828</v>
      </c>
      <c r="I18" s="395" t="s">
        <v>829</v>
      </c>
      <c r="J18" s="395">
        <v>26</v>
      </c>
      <c r="K18" s="392" t="s">
        <v>1062</v>
      </c>
      <c r="L18" s="392" t="s">
        <v>1332</v>
      </c>
      <c r="M18" s="420">
        <v>80.909090909090907</v>
      </c>
      <c r="N18" s="420">
        <v>19.990909090909089</v>
      </c>
      <c r="O18" s="392"/>
      <c r="P18" s="392"/>
      <c r="Q18" s="397"/>
      <c r="R18" s="398"/>
      <c r="S18" s="397"/>
      <c r="T18" s="392"/>
      <c r="U18" s="397"/>
      <c r="V18" s="397"/>
      <c r="W18" s="397"/>
      <c r="X18" s="392"/>
      <c r="Y18" s="420"/>
      <c r="Z18" s="420"/>
      <c r="AA18" s="420"/>
      <c r="AB18" s="420"/>
      <c r="AC18" s="420"/>
      <c r="AD18" s="420"/>
      <c r="AE18" s="420"/>
      <c r="AF18" s="392"/>
      <c r="AG18" s="392"/>
      <c r="AH18" s="420"/>
      <c r="AI18" s="392"/>
      <c r="AJ18" s="392"/>
      <c r="AK18" s="420"/>
      <c r="AL18" s="392"/>
      <c r="AM18" s="420"/>
      <c r="AN18" s="420"/>
      <c r="AO18" s="392" t="s">
        <v>833</v>
      </c>
      <c r="AP18" s="395" t="s">
        <v>829</v>
      </c>
      <c r="AQ18" s="395"/>
      <c r="AR18" s="395"/>
      <c r="AS18" s="399"/>
      <c r="AT18" s="395">
        <v>7</v>
      </c>
      <c r="AU18" s="395"/>
      <c r="AV18" s="395"/>
      <c r="AW18" s="395"/>
      <c r="AX18" s="395" t="s">
        <v>829</v>
      </c>
      <c r="AY18" s="392"/>
      <c r="AZ18" s="395">
        <v>0</v>
      </c>
      <c r="BA18" s="395">
        <v>0</v>
      </c>
      <c r="BB18" s="395">
        <v>0</v>
      </c>
      <c r="BC18" s="395">
        <v>0</v>
      </c>
      <c r="BD18" s="395">
        <v>0</v>
      </c>
      <c r="BE18" s="395">
        <v>0</v>
      </c>
      <c r="BF18" s="395">
        <v>0</v>
      </c>
      <c r="BG18" s="395">
        <v>0</v>
      </c>
      <c r="BH18" s="395">
        <v>0</v>
      </c>
      <c r="BI18" s="395">
        <v>0</v>
      </c>
      <c r="BJ18" s="395">
        <v>0</v>
      </c>
      <c r="BK18" s="395">
        <v>0</v>
      </c>
      <c r="BL18" s="395">
        <v>12</v>
      </c>
      <c r="BM18" s="395" t="s">
        <v>829</v>
      </c>
      <c r="BN18" s="395"/>
      <c r="BO18" s="395" t="s">
        <v>829</v>
      </c>
      <c r="BP18" s="478"/>
      <c r="BQ18" s="395"/>
      <c r="BR18" s="395"/>
      <c r="BS18" s="395"/>
      <c r="BT18" s="392"/>
      <c r="BU18" s="392"/>
      <c r="BV18" s="395"/>
      <c r="BW18" s="395" t="s">
        <v>834</v>
      </c>
      <c r="BX18" s="395">
        <v>1</v>
      </c>
      <c r="BY18" s="411" t="s">
        <v>1064</v>
      </c>
      <c r="BZ18" s="479" t="s">
        <v>1413</v>
      </c>
      <c r="CA18" s="392" t="s">
        <v>580</v>
      </c>
      <c r="CB18" s="214"/>
    </row>
    <row r="19" spans="1:109" customFormat="1" ht="13" customHeight="1" x14ac:dyDescent="0.3">
      <c r="A19" s="477">
        <v>647</v>
      </c>
      <c r="B19" s="393">
        <v>42929</v>
      </c>
      <c r="C19" s="394" t="s">
        <v>825</v>
      </c>
      <c r="D19" s="392" t="s">
        <v>937</v>
      </c>
      <c r="E19" s="392"/>
      <c r="F19" s="392" t="s">
        <v>827</v>
      </c>
      <c r="G19" s="393">
        <v>42916</v>
      </c>
      <c r="H19" s="395" t="s">
        <v>828</v>
      </c>
      <c r="I19" s="395" t="s">
        <v>853</v>
      </c>
      <c r="J19" s="395"/>
      <c r="K19" s="392" t="s">
        <v>1066</v>
      </c>
      <c r="L19" s="392" t="s">
        <v>1334</v>
      </c>
      <c r="M19" s="420">
        <v>70</v>
      </c>
      <c r="N19" s="420">
        <v>25.918181818181818</v>
      </c>
      <c r="O19" s="392"/>
      <c r="P19" s="392"/>
      <c r="Q19" s="397"/>
      <c r="R19" s="392"/>
      <c r="S19" s="397"/>
      <c r="T19" s="392"/>
      <c r="U19" s="397"/>
      <c r="V19" s="397"/>
      <c r="W19" s="397"/>
      <c r="X19" s="392"/>
      <c r="Y19" s="420"/>
      <c r="Z19" s="420"/>
      <c r="AA19" s="420"/>
      <c r="AB19" s="420"/>
      <c r="AC19" s="420"/>
      <c r="AD19" s="420"/>
      <c r="AE19" s="420"/>
      <c r="AF19" s="392"/>
      <c r="AG19" s="392"/>
      <c r="AH19" s="420"/>
      <c r="AI19" s="392"/>
      <c r="AJ19" s="392"/>
      <c r="AK19" s="420"/>
      <c r="AL19" s="392"/>
      <c r="AM19" s="420"/>
      <c r="AN19" s="420"/>
      <c r="AO19" s="392" t="s">
        <v>833</v>
      </c>
      <c r="AP19" s="395" t="s">
        <v>829</v>
      </c>
      <c r="AQ19" s="395"/>
      <c r="AR19" s="395"/>
      <c r="AS19" s="399"/>
      <c r="AT19" s="395">
        <v>16</v>
      </c>
      <c r="AU19" s="395">
        <v>300</v>
      </c>
      <c r="AV19" s="395"/>
      <c r="AW19" s="395">
        <v>10</v>
      </c>
      <c r="AX19" s="395" t="s">
        <v>807</v>
      </c>
      <c r="AY19" s="392"/>
      <c r="AZ19" s="395">
        <v>0</v>
      </c>
      <c r="BA19" s="395">
        <v>23</v>
      </c>
      <c r="BB19" s="395">
        <v>0</v>
      </c>
      <c r="BC19" s="395">
        <v>0</v>
      </c>
      <c r="BD19" s="395">
        <v>0</v>
      </c>
      <c r="BE19" s="395">
        <v>0</v>
      </c>
      <c r="BF19" s="395">
        <v>0</v>
      </c>
      <c r="BG19" s="395">
        <v>0</v>
      </c>
      <c r="BH19" s="395">
        <v>0</v>
      </c>
      <c r="BI19" s="395">
        <v>0</v>
      </c>
      <c r="BJ19" s="395">
        <v>0</v>
      </c>
      <c r="BK19" s="395">
        <v>0</v>
      </c>
      <c r="BL19" s="395"/>
      <c r="BM19" s="395" t="s">
        <v>829</v>
      </c>
      <c r="BN19" s="395"/>
      <c r="BO19" s="395" t="s">
        <v>829</v>
      </c>
      <c r="BP19" s="478"/>
      <c r="BQ19" s="395"/>
      <c r="BR19" s="395"/>
      <c r="BS19" s="395"/>
      <c r="BT19" s="402"/>
      <c r="BU19" s="402"/>
      <c r="BV19" s="395"/>
      <c r="BW19" s="395" t="s">
        <v>834</v>
      </c>
      <c r="BX19" s="395"/>
      <c r="BY19" s="392" t="s">
        <v>1335</v>
      </c>
      <c r="BZ19" s="502" t="s">
        <v>1414</v>
      </c>
      <c r="CA19" s="402" t="s">
        <v>580</v>
      </c>
      <c r="CB19" s="214"/>
    </row>
    <row r="20" spans="1:109" customFormat="1" ht="13" customHeight="1" x14ac:dyDescent="0.3">
      <c r="A20" s="477">
        <v>11656</v>
      </c>
      <c r="B20" s="393">
        <v>42926</v>
      </c>
      <c r="C20" s="394" t="s">
        <v>825</v>
      </c>
      <c r="D20" s="392" t="s">
        <v>937</v>
      </c>
      <c r="E20" s="392"/>
      <c r="F20" s="392" t="s">
        <v>827</v>
      </c>
      <c r="G20" s="393">
        <v>42613</v>
      </c>
      <c r="H20" s="395" t="s">
        <v>590</v>
      </c>
      <c r="I20" s="395" t="s">
        <v>853</v>
      </c>
      <c r="J20" s="395"/>
      <c r="K20" s="392" t="s">
        <v>913</v>
      </c>
      <c r="L20" s="392" t="s">
        <v>1069</v>
      </c>
      <c r="M20" s="420">
        <v>90.999999999999986</v>
      </c>
      <c r="N20" s="420">
        <v>23.9</v>
      </c>
      <c r="O20" s="392"/>
      <c r="P20" s="392"/>
      <c r="Q20" s="397"/>
      <c r="R20" s="398"/>
      <c r="S20" s="397"/>
      <c r="T20" s="392"/>
      <c r="U20" s="397"/>
      <c r="V20" s="397"/>
      <c r="W20" s="397"/>
      <c r="X20" s="392"/>
      <c r="Y20" s="420"/>
      <c r="Z20" s="420"/>
      <c r="AA20" s="420"/>
      <c r="AB20" s="420"/>
      <c r="AC20" s="420"/>
      <c r="AD20" s="420"/>
      <c r="AE20" s="420"/>
      <c r="AF20" s="392"/>
      <c r="AG20" s="392"/>
      <c r="AH20" s="420"/>
      <c r="AI20" s="392"/>
      <c r="AJ20" s="392"/>
      <c r="AK20" s="420"/>
      <c r="AL20" s="392"/>
      <c r="AM20" s="420"/>
      <c r="AN20" s="420"/>
      <c r="AO20" s="392" t="s">
        <v>833</v>
      </c>
      <c r="AP20" s="395" t="s">
        <v>829</v>
      </c>
      <c r="AQ20" s="395"/>
      <c r="AR20" s="395"/>
      <c r="AS20" s="399"/>
      <c r="AT20" s="395">
        <v>12</v>
      </c>
      <c r="AU20" s="395">
        <v>455</v>
      </c>
      <c r="AV20" s="395"/>
      <c r="AW20" s="395">
        <v>6</v>
      </c>
      <c r="AX20" s="395" t="s">
        <v>835</v>
      </c>
      <c r="AY20" s="392"/>
      <c r="AZ20" s="395">
        <v>0</v>
      </c>
      <c r="BA20" s="395">
        <v>0</v>
      </c>
      <c r="BB20" s="395">
        <v>0</v>
      </c>
      <c r="BC20" s="395">
        <v>0</v>
      </c>
      <c r="BD20" s="395">
        <v>0</v>
      </c>
      <c r="BE20" s="395">
        <v>0</v>
      </c>
      <c r="BF20" s="395">
        <v>0</v>
      </c>
      <c r="BG20" s="395">
        <v>0</v>
      </c>
      <c r="BH20" s="395">
        <v>0</v>
      </c>
      <c r="BI20" s="395">
        <v>0</v>
      </c>
      <c r="BJ20" s="395">
        <v>0</v>
      </c>
      <c r="BK20" s="395">
        <v>0</v>
      </c>
      <c r="BL20" s="395"/>
      <c r="BM20" s="395" t="s">
        <v>829</v>
      </c>
      <c r="BN20" s="395"/>
      <c r="BO20" s="395" t="s">
        <v>829</v>
      </c>
      <c r="BP20" s="478"/>
      <c r="BQ20" s="395"/>
      <c r="BR20" s="395"/>
      <c r="BS20" s="395"/>
      <c r="BT20" s="402"/>
      <c r="BU20" s="402"/>
      <c r="BV20" s="395"/>
      <c r="BW20" s="395" t="s">
        <v>834</v>
      </c>
      <c r="BX20" s="395"/>
      <c r="BY20" s="392"/>
      <c r="BZ20" s="407" t="s">
        <v>1415</v>
      </c>
      <c r="CA20" s="402" t="s">
        <v>600</v>
      </c>
    </row>
    <row r="21" spans="1:109" customFormat="1" ht="13" customHeight="1" x14ac:dyDescent="0.3">
      <c r="A21" s="392">
        <v>11223</v>
      </c>
      <c r="B21" s="393">
        <v>42929</v>
      </c>
      <c r="C21" s="394" t="s">
        <v>825</v>
      </c>
      <c r="D21" s="392" t="s">
        <v>937</v>
      </c>
      <c r="E21" s="392"/>
      <c r="F21" s="392" t="s">
        <v>827</v>
      </c>
      <c r="G21" s="393">
        <v>42587</v>
      </c>
      <c r="H21" s="395" t="s">
        <v>828</v>
      </c>
      <c r="I21" s="395" t="s">
        <v>829</v>
      </c>
      <c r="J21" s="395">
        <v>24</v>
      </c>
      <c r="K21" s="392" t="s">
        <v>1072</v>
      </c>
      <c r="L21" s="392" t="s">
        <v>166</v>
      </c>
      <c r="M21" s="420">
        <v>80.418181818181807</v>
      </c>
      <c r="N21" s="420">
        <v>19.945454545454545</v>
      </c>
      <c r="O21" s="392"/>
      <c r="P21" s="392"/>
      <c r="Q21" s="397"/>
      <c r="R21" s="392"/>
      <c r="S21" s="397"/>
      <c r="T21" s="392"/>
      <c r="U21" s="397"/>
      <c r="V21" s="397"/>
      <c r="W21" s="397"/>
      <c r="X21" s="392"/>
      <c r="Y21" s="420"/>
      <c r="Z21" s="420"/>
      <c r="AA21" s="420"/>
      <c r="AB21" s="420"/>
      <c r="AC21" s="420"/>
      <c r="AD21" s="420"/>
      <c r="AE21" s="420"/>
      <c r="AF21" s="392"/>
      <c r="AG21" s="392"/>
      <c r="AH21" s="420"/>
      <c r="AI21" s="392"/>
      <c r="AJ21" s="392"/>
      <c r="AK21" s="420"/>
      <c r="AL21" s="392"/>
      <c r="AM21" s="420"/>
      <c r="AN21" s="420"/>
      <c r="AO21" s="392" t="s">
        <v>833</v>
      </c>
      <c r="AP21" s="395" t="s">
        <v>829</v>
      </c>
      <c r="AQ21" s="395"/>
      <c r="AR21" s="395"/>
      <c r="AS21" s="399"/>
      <c r="AT21" s="395">
        <v>4</v>
      </c>
      <c r="AU21" s="395"/>
      <c r="AV21" s="395"/>
      <c r="AW21" s="395"/>
      <c r="AX21" s="395" t="s">
        <v>829</v>
      </c>
      <c r="AY21" s="392"/>
      <c r="AZ21" s="395">
        <v>0</v>
      </c>
      <c r="BA21" s="395">
        <v>0</v>
      </c>
      <c r="BB21" s="395">
        <v>0</v>
      </c>
      <c r="BC21" s="395">
        <v>0</v>
      </c>
      <c r="BD21" s="395">
        <v>0</v>
      </c>
      <c r="BE21" s="395">
        <v>0</v>
      </c>
      <c r="BF21" s="395">
        <v>0</v>
      </c>
      <c r="BG21" s="395">
        <v>0</v>
      </c>
      <c r="BH21" s="395">
        <v>0</v>
      </c>
      <c r="BI21" s="395">
        <v>0</v>
      </c>
      <c r="BJ21" s="395">
        <v>0</v>
      </c>
      <c r="BK21" s="395">
        <v>0</v>
      </c>
      <c r="BL21" s="395"/>
      <c r="BM21" s="395" t="s">
        <v>829</v>
      </c>
      <c r="BN21" s="395">
        <v>12</v>
      </c>
      <c r="BO21" s="395" t="s">
        <v>829</v>
      </c>
      <c r="BP21" s="478"/>
      <c r="BQ21" s="395"/>
      <c r="BR21" s="395"/>
      <c r="BS21" s="395"/>
      <c r="BT21" s="402"/>
      <c r="BU21" s="402"/>
      <c r="BV21" s="395"/>
      <c r="BW21" s="395" t="s">
        <v>834</v>
      </c>
      <c r="BX21" s="395">
        <v>1</v>
      </c>
      <c r="BY21" s="392"/>
      <c r="BZ21" s="407" t="s">
        <v>1416</v>
      </c>
      <c r="CA21" s="402" t="s">
        <v>600</v>
      </c>
    </row>
    <row r="22" spans="1:109" customFormat="1" ht="13" customHeight="1" x14ac:dyDescent="0.3">
      <c r="A22" s="392">
        <v>15115</v>
      </c>
      <c r="B22" s="393">
        <v>42929</v>
      </c>
      <c r="C22" s="394" t="s">
        <v>825</v>
      </c>
      <c r="D22" s="392" t="s">
        <v>937</v>
      </c>
      <c r="E22" s="392"/>
      <c r="F22" s="392" t="s">
        <v>827</v>
      </c>
      <c r="G22" s="393">
        <v>42916</v>
      </c>
      <c r="H22" s="395" t="s">
        <v>828</v>
      </c>
      <c r="I22" s="395" t="s">
        <v>829</v>
      </c>
      <c r="J22" s="395">
        <v>28</v>
      </c>
      <c r="K22" s="418" t="s">
        <v>1074</v>
      </c>
      <c r="L22" s="392" t="s">
        <v>1338</v>
      </c>
      <c r="M22" s="420">
        <v>87</v>
      </c>
      <c r="N22" s="420">
        <v>20.399999999999999</v>
      </c>
      <c r="O22" s="392" t="s">
        <v>802</v>
      </c>
      <c r="P22" s="392">
        <v>2700</v>
      </c>
      <c r="Q22" s="420">
        <v>22.3</v>
      </c>
      <c r="R22" s="398"/>
      <c r="S22" s="397"/>
      <c r="T22" s="392"/>
      <c r="U22" s="397"/>
      <c r="V22" s="397"/>
      <c r="W22" s="397"/>
      <c r="X22" s="392"/>
      <c r="Y22" s="420"/>
      <c r="Z22" s="420"/>
      <c r="AA22" s="420"/>
      <c r="AB22" s="420"/>
      <c r="AC22" s="420"/>
      <c r="AD22" s="397"/>
      <c r="AE22" s="420"/>
      <c r="AF22" s="392"/>
      <c r="AG22" s="392"/>
      <c r="AH22" s="420"/>
      <c r="AI22" s="392"/>
      <c r="AJ22" s="392"/>
      <c r="AK22" s="420"/>
      <c r="AL22" s="392"/>
      <c r="AM22" s="420"/>
      <c r="AN22" s="420"/>
      <c r="AO22" s="392" t="s">
        <v>833</v>
      </c>
      <c r="AP22" s="395" t="s">
        <v>829</v>
      </c>
      <c r="AQ22" s="395"/>
      <c r="AR22" s="395"/>
      <c r="AS22" s="399"/>
      <c r="AT22" s="395">
        <v>3</v>
      </c>
      <c r="AU22" s="395"/>
      <c r="AV22" s="395"/>
      <c r="AW22" s="395"/>
      <c r="AX22" s="395" t="s">
        <v>772</v>
      </c>
      <c r="AY22" s="392"/>
      <c r="AZ22" s="395">
        <v>0</v>
      </c>
      <c r="BA22" s="395">
        <v>0</v>
      </c>
      <c r="BB22" s="395">
        <v>0</v>
      </c>
      <c r="BC22" s="395">
        <v>0</v>
      </c>
      <c r="BD22" s="395">
        <v>0</v>
      </c>
      <c r="BE22" s="395">
        <v>0</v>
      </c>
      <c r="BF22" s="395">
        <v>0</v>
      </c>
      <c r="BG22" s="395">
        <v>0</v>
      </c>
      <c r="BH22" s="395">
        <v>0</v>
      </c>
      <c r="BI22" s="395">
        <v>0</v>
      </c>
      <c r="BJ22" s="395">
        <v>0</v>
      </c>
      <c r="BK22" s="395">
        <v>0</v>
      </c>
      <c r="BL22" s="395"/>
      <c r="BM22" s="395" t="s">
        <v>829</v>
      </c>
      <c r="BN22" s="395"/>
      <c r="BO22" s="395" t="s">
        <v>829</v>
      </c>
      <c r="BP22" s="478"/>
      <c r="BQ22" s="395"/>
      <c r="BR22" s="395"/>
      <c r="BS22" s="395"/>
      <c r="BT22" s="392" t="s">
        <v>1339</v>
      </c>
      <c r="BU22" s="402" t="s">
        <v>1340</v>
      </c>
      <c r="BV22" s="395">
        <v>50</v>
      </c>
      <c r="BW22" s="395" t="s">
        <v>834</v>
      </c>
      <c r="BX22" s="395"/>
      <c r="BY22" s="392"/>
      <c r="BZ22" s="498" t="s">
        <v>1417</v>
      </c>
      <c r="CA22" s="392" t="s">
        <v>593</v>
      </c>
      <c r="CC22" s="214"/>
      <c r="CD22" s="214"/>
      <c r="CE22" s="214"/>
      <c r="CF22" s="214"/>
      <c r="CG22" s="214"/>
      <c r="CH22" s="214"/>
      <c r="CI22" s="214"/>
      <c r="CJ22" s="214"/>
      <c r="CK22" s="214"/>
      <c r="CL22" s="214"/>
      <c r="CM22" s="214"/>
      <c r="CN22" s="214"/>
      <c r="CO22" s="214"/>
      <c r="CP22" s="214"/>
      <c r="CQ22" s="214"/>
      <c r="CR22" s="214"/>
      <c r="CS22" s="214"/>
      <c r="CT22" s="214"/>
      <c r="CU22" s="214"/>
      <c r="CV22" s="214"/>
      <c r="CW22" s="214"/>
      <c r="CX22" s="214"/>
      <c r="CY22" s="214"/>
      <c r="CZ22" s="214"/>
      <c r="DA22" s="214"/>
      <c r="DB22" s="214"/>
      <c r="DC22" s="214"/>
      <c r="DD22" s="214"/>
      <c r="DE22" s="214"/>
    </row>
    <row r="23" spans="1:109" customFormat="1" ht="13" customHeight="1" x14ac:dyDescent="0.3">
      <c r="A23" s="392">
        <v>11154</v>
      </c>
      <c r="B23" s="393">
        <v>42926</v>
      </c>
      <c r="C23" s="394" t="s">
        <v>825</v>
      </c>
      <c r="D23" s="392" t="s">
        <v>937</v>
      </c>
      <c r="E23" s="392"/>
      <c r="F23" s="392" t="s">
        <v>827</v>
      </c>
      <c r="G23" s="393">
        <v>42900</v>
      </c>
      <c r="H23" s="395" t="s">
        <v>828</v>
      </c>
      <c r="I23" s="395" t="s">
        <v>829</v>
      </c>
      <c r="J23" s="395">
        <v>29</v>
      </c>
      <c r="K23" s="392" t="s">
        <v>1077</v>
      </c>
      <c r="L23" s="392" t="s">
        <v>954</v>
      </c>
      <c r="M23" s="420">
        <v>80.181818181818173</v>
      </c>
      <c r="N23" s="420">
        <v>17.554545454545451</v>
      </c>
      <c r="O23" s="392"/>
      <c r="P23" s="392"/>
      <c r="Q23" s="397"/>
      <c r="R23" s="392"/>
      <c r="S23" s="397"/>
      <c r="T23" s="392"/>
      <c r="U23" s="397"/>
      <c r="V23" s="397"/>
      <c r="W23" s="397"/>
      <c r="X23" s="392"/>
      <c r="Y23" s="420"/>
      <c r="Z23" s="420"/>
      <c r="AA23" s="420"/>
      <c r="AB23" s="420"/>
      <c r="AC23" s="420"/>
      <c r="AD23" s="420"/>
      <c r="AE23" s="420"/>
      <c r="AF23" s="392"/>
      <c r="AG23" s="392"/>
      <c r="AH23" s="420"/>
      <c r="AI23" s="392"/>
      <c r="AJ23" s="392"/>
      <c r="AK23" s="420"/>
      <c r="AL23" s="392"/>
      <c r="AM23" s="420"/>
      <c r="AN23" s="420"/>
      <c r="AO23" s="392" t="s">
        <v>833</v>
      </c>
      <c r="AP23" s="395" t="s">
        <v>829</v>
      </c>
      <c r="AQ23" s="395"/>
      <c r="AR23" s="395"/>
      <c r="AS23" s="399"/>
      <c r="AT23" s="395">
        <v>4.3499999999999996</v>
      </c>
      <c r="AU23" s="395"/>
      <c r="AV23" s="395"/>
      <c r="AW23" s="395"/>
      <c r="AX23" s="395" t="s">
        <v>829</v>
      </c>
      <c r="AY23" s="392"/>
      <c r="AZ23" s="395">
        <v>0</v>
      </c>
      <c r="BA23" s="395">
        <v>0</v>
      </c>
      <c r="BB23" s="395">
        <v>0</v>
      </c>
      <c r="BC23" s="395">
        <v>0</v>
      </c>
      <c r="BD23" s="395">
        <v>0</v>
      </c>
      <c r="BE23" s="395">
        <v>0</v>
      </c>
      <c r="BF23" s="395">
        <v>0</v>
      </c>
      <c r="BG23" s="395">
        <v>0</v>
      </c>
      <c r="BH23" s="395">
        <v>0</v>
      </c>
      <c r="BI23" s="395">
        <v>0</v>
      </c>
      <c r="BJ23" s="395">
        <v>0</v>
      </c>
      <c r="BK23" s="395">
        <v>0</v>
      </c>
      <c r="BL23" s="395"/>
      <c r="BM23" s="395" t="s">
        <v>829</v>
      </c>
      <c r="BN23" s="395"/>
      <c r="BO23" s="395" t="s">
        <v>829</v>
      </c>
      <c r="BP23" s="478"/>
      <c r="BQ23" s="395"/>
      <c r="BR23" s="395"/>
      <c r="BS23" s="395"/>
      <c r="BT23" s="402"/>
      <c r="BU23" s="402"/>
      <c r="BV23" s="395"/>
      <c r="BW23" s="395" t="s">
        <v>834</v>
      </c>
      <c r="BX23" s="395">
        <v>1</v>
      </c>
      <c r="BY23" s="392"/>
      <c r="BZ23" s="481" t="s">
        <v>1418</v>
      </c>
      <c r="CA23" s="402" t="s">
        <v>580</v>
      </c>
      <c r="CB23" s="214"/>
    </row>
    <row r="24" spans="1:109" customFormat="1" ht="13" customHeight="1" x14ac:dyDescent="0.3">
      <c r="A24" s="477">
        <v>10031</v>
      </c>
      <c r="B24" s="393">
        <v>42926</v>
      </c>
      <c r="C24" s="394" t="s">
        <v>825</v>
      </c>
      <c r="D24" s="392" t="s">
        <v>937</v>
      </c>
      <c r="E24" s="392"/>
      <c r="F24" s="392" t="s">
        <v>827</v>
      </c>
      <c r="G24" s="406">
        <v>42916</v>
      </c>
      <c r="H24" s="395" t="s">
        <v>590</v>
      </c>
      <c r="I24" s="395" t="s">
        <v>853</v>
      </c>
      <c r="J24" s="395">
        <v>20</v>
      </c>
      <c r="K24" s="392" t="s">
        <v>909</v>
      </c>
      <c r="L24" s="392" t="s">
        <v>910</v>
      </c>
      <c r="M24" s="420">
        <v>103.84545454545454</v>
      </c>
      <c r="N24" s="420">
        <v>18.572727272727271</v>
      </c>
      <c r="O24" s="392"/>
      <c r="P24" s="392"/>
      <c r="Q24" s="397"/>
      <c r="R24" s="392"/>
      <c r="S24" s="397"/>
      <c r="T24" s="392"/>
      <c r="U24" s="397"/>
      <c r="V24" s="397"/>
      <c r="W24" s="397"/>
      <c r="X24" s="392"/>
      <c r="Y24" s="420"/>
      <c r="Z24" s="420"/>
      <c r="AA24" s="420"/>
      <c r="AB24" s="420"/>
      <c r="AC24" s="420"/>
      <c r="AD24" s="397"/>
      <c r="AE24" s="420"/>
      <c r="AF24" s="392"/>
      <c r="AG24" s="392"/>
      <c r="AH24" s="420"/>
      <c r="AI24" s="392"/>
      <c r="AJ24" s="392"/>
      <c r="AK24" s="420"/>
      <c r="AL24" s="392"/>
      <c r="AM24" s="420"/>
      <c r="AN24" s="420"/>
      <c r="AO24" s="392" t="s">
        <v>833</v>
      </c>
      <c r="AP24" s="395" t="s">
        <v>829</v>
      </c>
      <c r="AQ24" s="395"/>
      <c r="AR24" s="395"/>
      <c r="AS24" s="399"/>
      <c r="AT24" s="395">
        <v>4</v>
      </c>
      <c r="AU24" s="395"/>
      <c r="AV24" s="395"/>
      <c r="AW24" s="395"/>
      <c r="AX24" s="395" t="s">
        <v>829</v>
      </c>
      <c r="AY24" s="392"/>
      <c r="AZ24" s="395">
        <v>0</v>
      </c>
      <c r="BA24" s="395">
        <v>0</v>
      </c>
      <c r="BB24" s="395">
        <v>0</v>
      </c>
      <c r="BC24" s="395">
        <v>0</v>
      </c>
      <c r="BD24" s="395">
        <v>0</v>
      </c>
      <c r="BE24" s="395">
        <v>0</v>
      </c>
      <c r="BF24" s="395">
        <v>0</v>
      </c>
      <c r="BG24" s="395">
        <v>0</v>
      </c>
      <c r="BH24" s="395">
        <v>0</v>
      </c>
      <c r="BI24" s="395">
        <v>0</v>
      </c>
      <c r="BJ24" s="395">
        <v>0</v>
      </c>
      <c r="BK24" s="395">
        <v>0</v>
      </c>
      <c r="BL24" s="395"/>
      <c r="BM24" s="395" t="s">
        <v>829</v>
      </c>
      <c r="BN24" s="395"/>
      <c r="BO24" s="395" t="s">
        <v>829</v>
      </c>
      <c r="BP24" s="480">
        <v>35.454545454545453</v>
      </c>
      <c r="BQ24" s="395"/>
      <c r="BR24" s="395"/>
      <c r="BS24" s="395"/>
      <c r="BT24" s="392"/>
      <c r="BU24" s="392"/>
      <c r="BV24" s="395"/>
      <c r="BW24" s="395" t="s">
        <v>834</v>
      </c>
      <c r="BX24" s="395">
        <v>1</v>
      </c>
      <c r="BY24" s="392" t="s">
        <v>1419</v>
      </c>
      <c r="BZ24" s="481" t="s">
        <v>1420</v>
      </c>
      <c r="CA24" s="402" t="s">
        <v>580</v>
      </c>
    </row>
    <row r="25" spans="1:109" customFormat="1" ht="13" customHeight="1" x14ac:dyDescent="0.3">
      <c r="A25" s="477">
        <v>13562</v>
      </c>
      <c r="B25" s="393">
        <v>42928</v>
      </c>
      <c r="C25" s="394" t="s">
        <v>825</v>
      </c>
      <c r="D25" s="392" t="s">
        <v>937</v>
      </c>
      <c r="E25" s="392"/>
      <c r="F25" s="392" t="s">
        <v>827</v>
      </c>
      <c r="G25" s="393">
        <v>42642</v>
      </c>
      <c r="H25" s="395" t="s">
        <v>828</v>
      </c>
      <c r="I25" s="395" t="s">
        <v>853</v>
      </c>
      <c r="J25" s="395"/>
      <c r="K25" s="392" t="s">
        <v>908</v>
      </c>
      <c r="L25" s="392" t="s">
        <v>1344</v>
      </c>
      <c r="M25" s="420">
        <v>80.581818181818178</v>
      </c>
      <c r="N25" s="420">
        <v>26.536363636363635</v>
      </c>
      <c r="O25" s="392"/>
      <c r="P25" s="392"/>
      <c r="Q25" s="397"/>
      <c r="R25" s="398"/>
      <c r="S25" s="397"/>
      <c r="T25" s="392"/>
      <c r="U25" s="397"/>
      <c r="V25" s="397"/>
      <c r="W25" s="397"/>
      <c r="X25" s="392"/>
      <c r="Y25" s="420"/>
      <c r="Z25" s="420"/>
      <c r="AA25" s="420"/>
      <c r="AB25" s="420"/>
      <c r="AC25" s="420"/>
      <c r="AD25" s="397"/>
      <c r="AE25" s="420"/>
      <c r="AF25" s="392"/>
      <c r="AG25" s="392"/>
      <c r="AH25" s="420"/>
      <c r="AI25" s="392"/>
      <c r="AJ25" s="392"/>
      <c r="AK25" s="420"/>
      <c r="AL25" s="392"/>
      <c r="AM25" s="420"/>
      <c r="AN25" s="420"/>
      <c r="AO25" s="392" t="s">
        <v>833</v>
      </c>
      <c r="AP25" s="395" t="s">
        <v>829</v>
      </c>
      <c r="AQ25" s="395"/>
      <c r="AR25" s="395"/>
      <c r="AS25" s="399"/>
      <c r="AT25" s="395">
        <v>21</v>
      </c>
      <c r="AU25" s="395">
        <v>455</v>
      </c>
      <c r="AV25" s="395"/>
      <c r="AW25" s="395">
        <v>5</v>
      </c>
      <c r="AX25" s="395" t="s">
        <v>835</v>
      </c>
      <c r="AY25" s="392"/>
      <c r="AZ25" s="395">
        <v>0</v>
      </c>
      <c r="BA25" s="395">
        <v>0</v>
      </c>
      <c r="BB25" s="395">
        <v>0</v>
      </c>
      <c r="BC25" s="395">
        <v>0</v>
      </c>
      <c r="BD25" s="395">
        <v>0</v>
      </c>
      <c r="BE25" s="395">
        <v>0</v>
      </c>
      <c r="BF25" s="395">
        <v>0</v>
      </c>
      <c r="BG25" s="395">
        <v>0</v>
      </c>
      <c r="BH25" s="395">
        <v>0</v>
      </c>
      <c r="BI25" s="395">
        <v>0</v>
      </c>
      <c r="BJ25" s="395">
        <v>0</v>
      </c>
      <c r="BK25" s="395">
        <v>0</v>
      </c>
      <c r="BL25" s="395"/>
      <c r="BM25" s="395" t="s">
        <v>829</v>
      </c>
      <c r="BN25" s="395"/>
      <c r="BO25" s="395" t="s">
        <v>829</v>
      </c>
      <c r="BP25" s="478"/>
      <c r="BQ25" s="395"/>
      <c r="BR25" s="395"/>
      <c r="BS25" s="395"/>
      <c r="BT25" s="402"/>
      <c r="BU25" s="402"/>
      <c r="BV25" s="395"/>
      <c r="BW25" s="395" t="s">
        <v>834</v>
      </c>
      <c r="BX25" s="395"/>
      <c r="BY25" s="392"/>
      <c r="BZ25" s="409" t="s">
        <v>1421</v>
      </c>
      <c r="CA25" s="392" t="s">
        <v>600</v>
      </c>
    </row>
    <row r="26" spans="1:109" customFormat="1" ht="13" customHeight="1" x14ac:dyDescent="0.3">
      <c r="A26" s="392">
        <v>12481</v>
      </c>
      <c r="B26" s="393">
        <v>42928</v>
      </c>
      <c r="C26" s="394" t="s">
        <v>825</v>
      </c>
      <c r="D26" s="392" t="s">
        <v>937</v>
      </c>
      <c r="E26" s="392"/>
      <c r="F26" s="392" t="s">
        <v>827</v>
      </c>
      <c r="G26" s="393">
        <v>42570</v>
      </c>
      <c r="H26" s="395" t="s">
        <v>828</v>
      </c>
      <c r="I26" s="395" t="s">
        <v>829</v>
      </c>
      <c r="J26" s="395">
        <v>23</v>
      </c>
      <c r="K26" s="392" t="s">
        <v>1082</v>
      </c>
      <c r="L26" s="392" t="s">
        <v>1346</v>
      </c>
      <c r="M26" s="420">
        <v>80.499999999999986</v>
      </c>
      <c r="N26" s="420">
        <v>18.999999999999996</v>
      </c>
      <c r="O26" s="392"/>
      <c r="P26" s="392"/>
      <c r="Q26" s="397"/>
      <c r="R26" s="398"/>
      <c r="S26" s="397"/>
      <c r="T26" s="392"/>
      <c r="U26" s="397"/>
      <c r="V26" s="397"/>
      <c r="W26" s="397"/>
      <c r="X26" s="392"/>
      <c r="Y26" s="420"/>
      <c r="Z26" s="420"/>
      <c r="AA26" s="420"/>
      <c r="AB26" s="420"/>
      <c r="AC26" s="420"/>
      <c r="AD26" s="397"/>
      <c r="AE26" s="420"/>
      <c r="AF26" s="392"/>
      <c r="AG26" s="392"/>
      <c r="AH26" s="420"/>
      <c r="AI26" s="392"/>
      <c r="AJ26" s="392"/>
      <c r="AK26" s="420"/>
      <c r="AL26" s="392"/>
      <c r="AM26" s="420"/>
      <c r="AN26" s="420"/>
      <c r="AO26" s="392" t="s">
        <v>833</v>
      </c>
      <c r="AP26" s="395" t="s">
        <v>829</v>
      </c>
      <c r="AQ26" s="395"/>
      <c r="AR26" s="395"/>
      <c r="AS26" s="399"/>
      <c r="AT26" s="395">
        <v>8</v>
      </c>
      <c r="AU26" s="395"/>
      <c r="AV26" s="395"/>
      <c r="AW26" s="395"/>
      <c r="AX26" s="395" t="s">
        <v>772</v>
      </c>
      <c r="AY26" s="392"/>
      <c r="AZ26" s="395">
        <v>0</v>
      </c>
      <c r="BA26" s="395">
        <v>0</v>
      </c>
      <c r="BB26" s="395">
        <v>0</v>
      </c>
      <c r="BC26" s="395">
        <v>0</v>
      </c>
      <c r="BD26" s="395">
        <v>0</v>
      </c>
      <c r="BE26" s="395">
        <v>0</v>
      </c>
      <c r="BF26" s="395">
        <v>0</v>
      </c>
      <c r="BG26" s="395">
        <v>0</v>
      </c>
      <c r="BH26" s="395">
        <v>0</v>
      </c>
      <c r="BI26" s="395">
        <v>0</v>
      </c>
      <c r="BJ26" s="395">
        <v>0</v>
      </c>
      <c r="BK26" s="395">
        <v>0</v>
      </c>
      <c r="BL26" s="395"/>
      <c r="BM26" s="395" t="s">
        <v>829</v>
      </c>
      <c r="BN26" s="395"/>
      <c r="BO26" s="395" t="s">
        <v>829</v>
      </c>
      <c r="BP26" s="478"/>
      <c r="BQ26" s="395"/>
      <c r="BR26" s="395"/>
      <c r="BS26" s="395"/>
      <c r="BT26" s="392"/>
      <c r="BU26" s="402"/>
      <c r="BV26" s="395"/>
      <c r="BW26" s="395" t="s">
        <v>834</v>
      </c>
      <c r="BX26" s="395">
        <v>1</v>
      </c>
      <c r="BY26" s="392"/>
      <c r="BZ26" s="407" t="s">
        <v>1422</v>
      </c>
      <c r="CA26" s="392" t="s">
        <v>600</v>
      </c>
      <c r="CB26" s="214"/>
    </row>
    <row r="27" spans="1:109" customFormat="1" ht="13" customHeight="1" x14ac:dyDescent="0.3">
      <c r="A27" s="392">
        <v>12720</v>
      </c>
      <c r="B27" s="393">
        <v>42928</v>
      </c>
      <c r="C27" s="394" t="s">
        <v>825</v>
      </c>
      <c r="D27" s="392" t="s">
        <v>937</v>
      </c>
      <c r="E27" s="392"/>
      <c r="F27" s="392" t="s">
        <v>827</v>
      </c>
      <c r="G27" s="393">
        <v>42782</v>
      </c>
      <c r="H27" s="395" t="s">
        <v>828</v>
      </c>
      <c r="I27" s="395" t="s">
        <v>829</v>
      </c>
      <c r="J27" s="395">
        <v>36</v>
      </c>
      <c r="K27" s="392" t="s">
        <v>1171</v>
      </c>
      <c r="L27" s="392" t="s">
        <v>1172</v>
      </c>
      <c r="M27" s="420">
        <v>85.454545454545453</v>
      </c>
      <c r="N27" s="420">
        <v>17.27272727272727</v>
      </c>
      <c r="O27" s="392"/>
      <c r="P27" s="392"/>
      <c r="Q27" s="397"/>
      <c r="R27" s="398"/>
      <c r="S27" s="397"/>
      <c r="T27" s="392"/>
      <c r="U27" s="397"/>
      <c r="V27" s="397"/>
      <c r="W27" s="397"/>
      <c r="X27" s="392"/>
      <c r="Y27" s="420"/>
      <c r="Z27" s="420"/>
      <c r="AA27" s="420"/>
      <c r="AB27" s="420"/>
      <c r="AC27" s="420"/>
      <c r="AD27" s="397"/>
      <c r="AE27" s="420"/>
      <c r="AF27" s="392"/>
      <c r="AG27" s="392"/>
      <c r="AH27" s="420"/>
      <c r="AI27" s="392"/>
      <c r="AJ27" s="392"/>
      <c r="AK27" s="420"/>
      <c r="AL27" s="392"/>
      <c r="AM27" s="420"/>
      <c r="AN27" s="420"/>
      <c r="AO27" s="392" t="s">
        <v>833</v>
      </c>
      <c r="AP27" s="395" t="s">
        <v>829</v>
      </c>
      <c r="AQ27" s="395"/>
      <c r="AR27" s="395"/>
      <c r="AS27" s="399"/>
      <c r="AT27" s="395">
        <v>5.5</v>
      </c>
      <c r="AU27" s="395"/>
      <c r="AV27" s="395"/>
      <c r="AW27" s="395"/>
      <c r="AX27" s="395" t="s">
        <v>772</v>
      </c>
      <c r="AY27" s="392"/>
      <c r="AZ27" s="395">
        <v>0</v>
      </c>
      <c r="BA27" s="395">
        <v>0</v>
      </c>
      <c r="BB27" s="395">
        <v>0</v>
      </c>
      <c r="BC27" s="395">
        <v>0</v>
      </c>
      <c r="BD27" s="395">
        <v>0</v>
      </c>
      <c r="BE27" s="395">
        <v>0</v>
      </c>
      <c r="BF27" s="395">
        <v>0</v>
      </c>
      <c r="BG27" s="395">
        <v>0</v>
      </c>
      <c r="BH27" s="395">
        <v>0</v>
      </c>
      <c r="BI27" s="395">
        <v>0</v>
      </c>
      <c r="BJ27" s="395">
        <v>0</v>
      </c>
      <c r="BK27" s="395">
        <v>0</v>
      </c>
      <c r="BL27" s="395"/>
      <c r="BM27" s="395" t="s">
        <v>829</v>
      </c>
      <c r="BN27" s="395">
        <v>12</v>
      </c>
      <c r="BO27" s="395" t="s">
        <v>829</v>
      </c>
      <c r="BP27" s="478"/>
      <c r="BQ27" s="395"/>
      <c r="BR27" s="395">
        <v>12</v>
      </c>
      <c r="BS27" s="395"/>
      <c r="BT27" s="392"/>
      <c r="BU27" s="402"/>
      <c r="BV27" s="395"/>
      <c r="BW27" s="395" t="s">
        <v>834</v>
      </c>
      <c r="BX27" s="395"/>
      <c r="BY27" s="392"/>
      <c r="BZ27" s="407" t="s">
        <v>1423</v>
      </c>
      <c r="CA27" s="402" t="s">
        <v>600</v>
      </c>
    </row>
    <row r="28" spans="1:109" customFormat="1" ht="13" customHeight="1" x14ac:dyDescent="0.3">
      <c r="A28" s="392">
        <v>13390</v>
      </c>
      <c r="B28" s="393">
        <v>42926</v>
      </c>
      <c r="C28" s="394" t="s">
        <v>825</v>
      </c>
      <c r="D28" s="392" t="s">
        <v>937</v>
      </c>
      <c r="E28" s="392"/>
      <c r="F28" s="392" t="s">
        <v>827</v>
      </c>
      <c r="G28" s="393">
        <v>42916</v>
      </c>
      <c r="H28" s="395" t="s">
        <v>590</v>
      </c>
      <c r="I28" s="395" t="s">
        <v>829</v>
      </c>
      <c r="J28" s="395">
        <v>30</v>
      </c>
      <c r="K28" s="392" t="s">
        <v>1348</v>
      </c>
      <c r="L28" s="392" t="s">
        <v>1349</v>
      </c>
      <c r="M28" s="420">
        <v>90.899999999999991</v>
      </c>
      <c r="N28" s="420">
        <v>18.7</v>
      </c>
      <c r="O28" s="392"/>
      <c r="P28" s="392"/>
      <c r="Q28" s="397"/>
      <c r="R28" s="398"/>
      <c r="S28" s="397"/>
      <c r="T28" s="392"/>
      <c r="U28" s="397"/>
      <c r="V28" s="397"/>
      <c r="W28" s="397"/>
      <c r="X28" s="392"/>
      <c r="Y28" s="420"/>
      <c r="Z28" s="420"/>
      <c r="AA28" s="420"/>
      <c r="AB28" s="420"/>
      <c r="AC28" s="420"/>
      <c r="AD28" s="420"/>
      <c r="AE28" s="420"/>
      <c r="AF28" s="392"/>
      <c r="AG28" s="392"/>
      <c r="AH28" s="420"/>
      <c r="AI28" s="392"/>
      <c r="AJ28" s="392"/>
      <c r="AK28" s="397"/>
      <c r="AL28" s="392"/>
      <c r="AM28" s="420"/>
      <c r="AN28" s="420"/>
      <c r="AO28" s="392" t="s">
        <v>833</v>
      </c>
      <c r="AP28" s="395" t="s">
        <v>829</v>
      </c>
      <c r="AQ28" s="395"/>
      <c r="AR28" s="395"/>
      <c r="AS28" s="399"/>
      <c r="AT28" s="395">
        <v>5</v>
      </c>
      <c r="AU28" s="395"/>
      <c r="AV28" s="395"/>
      <c r="AW28" s="395"/>
      <c r="AX28" s="395" t="s">
        <v>772</v>
      </c>
      <c r="AY28" s="392"/>
      <c r="AZ28" s="395">
        <v>0</v>
      </c>
      <c r="BA28" s="395">
        <v>0</v>
      </c>
      <c r="BB28" s="395">
        <v>0</v>
      </c>
      <c r="BC28" s="395">
        <v>0</v>
      </c>
      <c r="BD28" s="395">
        <v>0</v>
      </c>
      <c r="BE28" s="395">
        <v>0</v>
      </c>
      <c r="BF28" s="395">
        <v>0</v>
      </c>
      <c r="BG28" s="395">
        <v>0</v>
      </c>
      <c r="BH28" s="395">
        <v>0</v>
      </c>
      <c r="BI28" s="395">
        <v>0</v>
      </c>
      <c r="BJ28" s="395">
        <v>0</v>
      </c>
      <c r="BK28" s="395">
        <v>0</v>
      </c>
      <c r="BL28" s="395"/>
      <c r="BM28" s="395" t="s">
        <v>829</v>
      </c>
      <c r="BN28" s="395">
        <v>12</v>
      </c>
      <c r="BO28" s="395" t="s">
        <v>829</v>
      </c>
      <c r="BP28" s="478"/>
      <c r="BQ28" s="395"/>
      <c r="BR28" s="395">
        <v>12</v>
      </c>
      <c r="BS28" s="395"/>
      <c r="BT28" s="402"/>
      <c r="BU28" s="402"/>
      <c r="BV28" s="395"/>
      <c r="BW28" s="395" t="s">
        <v>834</v>
      </c>
      <c r="BX28" s="395">
        <v>1</v>
      </c>
      <c r="BY28" s="402" t="s">
        <v>1350</v>
      </c>
      <c r="BZ28" s="481" t="s">
        <v>1424</v>
      </c>
      <c r="CA28" s="402" t="s">
        <v>580</v>
      </c>
    </row>
    <row r="29" spans="1:109" customFormat="1" ht="13" customHeight="1" x14ac:dyDescent="0.3">
      <c r="A29" s="392">
        <v>11896</v>
      </c>
      <c r="B29" s="393">
        <v>42926</v>
      </c>
      <c r="C29" s="394" t="s">
        <v>825</v>
      </c>
      <c r="D29" s="392" t="s">
        <v>937</v>
      </c>
      <c r="E29" s="392"/>
      <c r="F29" s="392" t="s">
        <v>827</v>
      </c>
      <c r="G29" s="406">
        <v>42916</v>
      </c>
      <c r="H29" s="395" t="s">
        <v>828</v>
      </c>
      <c r="I29" s="395" t="s">
        <v>829</v>
      </c>
      <c r="J29" s="395">
        <v>31</v>
      </c>
      <c r="K29" s="392" t="s">
        <v>1352</v>
      </c>
      <c r="L29" s="392" t="s">
        <v>1353</v>
      </c>
      <c r="M29" s="420">
        <v>61.5</v>
      </c>
      <c r="N29" s="420">
        <v>19.399999999999999</v>
      </c>
      <c r="O29" s="392"/>
      <c r="P29" s="392"/>
      <c r="Q29" s="397"/>
      <c r="R29" s="398"/>
      <c r="S29" s="397"/>
      <c r="T29" s="392"/>
      <c r="U29" s="397"/>
      <c r="V29" s="397"/>
      <c r="W29" s="397"/>
      <c r="X29" s="392"/>
      <c r="Y29" s="420"/>
      <c r="Z29" s="420"/>
      <c r="AA29" s="420"/>
      <c r="AB29" s="420"/>
      <c r="AC29" s="420"/>
      <c r="AD29" s="420"/>
      <c r="AE29" s="420"/>
      <c r="AF29" s="392"/>
      <c r="AG29" s="392"/>
      <c r="AH29" s="420"/>
      <c r="AI29" s="392"/>
      <c r="AJ29" s="392"/>
      <c r="AK29" s="420"/>
      <c r="AL29" s="392"/>
      <c r="AM29" s="420"/>
      <c r="AN29" s="420"/>
      <c r="AO29" s="392" t="s">
        <v>833</v>
      </c>
      <c r="AP29" s="395" t="s">
        <v>829</v>
      </c>
      <c r="AQ29" s="395"/>
      <c r="AR29" s="395"/>
      <c r="AS29" s="399"/>
      <c r="AT29" s="395"/>
      <c r="AU29" s="395"/>
      <c r="AV29" s="395"/>
      <c r="AW29" s="395"/>
      <c r="AX29" s="395" t="s">
        <v>590</v>
      </c>
      <c r="AY29" s="392" t="s">
        <v>1354</v>
      </c>
      <c r="AZ29" s="395">
        <v>0</v>
      </c>
      <c r="BA29" s="395">
        <v>0</v>
      </c>
      <c r="BB29" s="395">
        <v>0</v>
      </c>
      <c r="BC29" s="395">
        <v>0</v>
      </c>
      <c r="BD29" s="395">
        <v>0</v>
      </c>
      <c r="BE29" s="395">
        <v>0</v>
      </c>
      <c r="BF29" s="395">
        <v>0</v>
      </c>
      <c r="BG29" s="395">
        <v>0</v>
      </c>
      <c r="BH29" s="395">
        <v>0</v>
      </c>
      <c r="BI29" s="395">
        <v>0</v>
      </c>
      <c r="BJ29" s="395">
        <v>0</v>
      </c>
      <c r="BK29" s="395">
        <v>0</v>
      </c>
      <c r="BL29" s="395"/>
      <c r="BM29" s="395" t="s">
        <v>829</v>
      </c>
      <c r="BN29" s="395"/>
      <c r="BO29" s="395" t="s">
        <v>829</v>
      </c>
      <c r="BP29" s="478"/>
      <c r="BQ29" s="395"/>
      <c r="BR29" s="395"/>
      <c r="BS29" s="395"/>
      <c r="BT29" s="402"/>
      <c r="BU29" s="402"/>
      <c r="BV29" s="395"/>
      <c r="BW29" s="395" t="s">
        <v>1043</v>
      </c>
      <c r="BX29" s="395">
        <v>1</v>
      </c>
      <c r="BY29" s="402" t="s">
        <v>1355</v>
      </c>
      <c r="BZ29" s="481" t="s">
        <v>1425</v>
      </c>
      <c r="CA29" s="392" t="s">
        <v>580</v>
      </c>
    </row>
    <row r="30" spans="1:109" customFormat="1" ht="13" customHeight="1" x14ac:dyDescent="0.3">
      <c r="A30" s="392">
        <v>13923</v>
      </c>
      <c r="B30" s="393">
        <v>42926</v>
      </c>
      <c r="C30" s="394" t="s">
        <v>825</v>
      </c>
      <c r="D30" s="392" t="s">
        <v>937</v>
      </c>
      <c r="E30" s="392"/>
      <c r="F30" s="392" t="s">
        <v>827</v>
      </c>
      <c r="G30" s="406">
        <v>42768</v>
      </c>
      <c r="H30" s="395" t="s">
        <v>828</v>
      </c>
      <c r="I30" s="395" t="s">
        <v>829</v>
      </c>
      <c r="J30" s="395">
        <v>33</v>
      </c>
      <c r="K30" s="392" t="s">
        <v>1357</v>
      </c>
      <c r="L30" s="392" t="s">
        <v>1358</v>
      </c>
      <c r="M30" s="420">
        <v>80.399999999999991</v>
      </c>
      <c r="N30" s="420">
        <v>19.899999999999999</v>
      </c>
      <c r="O30" s="392"/>
      <c r="P30" s="392"/>
      <c r="Q30" s="397"/>
      <c r="R30" s="398"/>
      <c r="S30" s="397"/>
      <c r="T30" s="392"/>
      <c r="U30" s="397"/>
      <c r="V30" s="397"/>
      <c r="W30" s="397"/>
      <c r="X30" s="392"/>
      <c r="Y30" s="420"/>
      <c r="Z30" s="420"/>
      <c r="AA30" s="420"/>
      <c r="AB30" s="420"/>
      <c r="AC30" s="420"/>
      <c r="AD30" s="420"/>
      <c r="AE30" s="420"/>
      <c r="AF30" s="392"/>
      <c r="AG30" s="392"/>
      <c r="AH30" s="420"/>
      <c r="AI30" s="392"/>
      <c r="AJ30" s="392"/>
      <c r="AK30" s="397"/>
      <c r="AL30" s="392"/>
      <c r="AM30" s="420"/>
      <c r="AN30" s="420"/>
      <c r="AO30" s="392" t="s">
        <v>833</v>
      </c>
      <c r="AP30" s="395" t="s">
        <v>829</v>
      </c>
      <c r="AQ30" s="395"/>
      <c r="AR30" s="395"/>
      <c r="AS30" s="399"/>
      <c r="AT30" s="395">
        <v>7</v>
      </c>
      <c r="AU30" s="395"/>
      <c r="AV30" s="395"/>
      <c r="AW30" s="395"/>
      <c r="AX30" s="395" t="s">
        <v>772</v>
      </c>
      <c r="AY30" s="392"/>
      <c r="AZ30" s="395">
        <v>0</v>
      </c>
      <c r="BA30" s="395">
        <v>0</v>
      </c>
      <c r="BB30" s="395">
        <v>0</v>
      </c>
      <c r="BC30" s="395">
        <v>0</v>
      </c>
      <c r="BD30" s="395">
        <v>0</v>
      </c>
      <c r="BE30" s="395">
        <v>0</v>
      </c>
      <c r="BF30" s="395">
        <v>0</v>
      </c>
      <c r="BG30" s="395">
        <v>0</v>
      </c>
      <c r="BH30" s="395">
        <v>0</v>
      </c>
      <c r="BI30" s="395">
        <v>0</v>
      </c>
      <c r="BJ30" s="395">
        <v>0</v>
      </c>
      <c r="BK30" s="395">
        <v>0</v>
      </c>
      <c r="BL30" s="395"/>
      <c r="BM30" s="395" t="s">
        <v>829</v>
      </c>
      <c r="BN30" s="395"/>
      <c r="BO30" s="395" t="s">
        <v>829</v>
      </c>
      <c r="BP30" s="478"/>
      <c r="BQ30" s="395"/>
      <c r="BR30" s="395"/>
      <c r="BS30" s="395"/>
      <c r="BT30" s="402"/>
      <c r="BU30" s="402"/>
      <c r="BV30" s="395"/>
      <c r="BW30" s="395" t="s">
        <v>834</v>
      </c>
      <c r="BX30" s="395">
        <v>1</v>
      </c>
      <c r="BY30" s="392"/>
      <c r="BZ30" s="481" t="s">
        <v>1426</v>
      </c>
      <c r="CA30" s="402" t="s">
        <v>600</v>
      </c>
    </row>
    <row r="31" spans="1:109" customFormat="1" ht="13" customHeight="1" x14ac:dyDescent="0.3">
      <c r="A31" s="477">
        <v>13416</v>
      </c>
      <c r="B31" s="393">
        <v>42926</v>
      </c>
      <c r="C31" s="394" t="s">
        <v>963</v>
      </c>
      <c r="D31" s="392" t="s">
        <v>937</v>
      </c>
      <c r="E31" s="392"/>
      <c r="F31" s="392" t="s">
        <v>827</v>
      </c>
      <c r="G31" s="393">
        <v>42916</v>
      </c>
      <c r="H31" s="395" t="s">
        <v>590</v>
      </c>
      <c r="I31" s="395" t="s">
        <v>853</v>
      </c>
      <c r="J31" s="395"/>
      <c r="K31" s="392" t="s">
        <v>1360</v>
      </c>
      <c r="L31" s="392" t="s">
        <v>1427</v>
      </c>
      <c r="M31" s="420">
        <v>88.61818181818181</v>
      </c>
      <c r="N31" s="420">
        <v>18.454545454545453</v>
      </c>
      <c r="O31" s="392"/>
      <c r="P31" s="392"/>
      <c r="Q31" s="397"/>
      <c r="R31" s="398"/>
      <c r="S31" s="397"/>
      <c r="T31" s="392"/>
      <c r="U31" s="397"/>
      <c r="V31" s="397"/>
      <c r="W31" s="397"/>
      <c r="X31" s="392"/>
      <c r="Y31" s="420"/>
      <c r="Z31" s="420"/>
      <c r="AA31" s="420"/>
      <c r="AB31" s="420"/>
      <c r="AC31" s="420"/>
      <c r="AD31" s="420"/>
      <c r="AE31" s="420"/>
      <c r="AF31" s="392"/>
      <c r="AG31" s="392"/>
      <c r="AH31" s="420"/>
      <c r="AI31" s="392"/>
      <c r="AJ31" s="392"/>
      <c r="AK31" s="420"/>
      <c r="AL31" s="392"/>
      <c r="AM31" s="420"/>
      <c r="AN31" s="420"/>
      <c r="AO31" s="392" t="s">
        <v>1042</v>
      </c>
      <c r="AP31" s="395" t="s">
        <v>829</v>
      </c>
      <c r="AQ31" s="395"/>
      <c r="AR31" s="395"/>
      <c r="AS31" s="399"/>
      <c r="AT31" s="395">
        <v>8.5</v>
      </c>
      <c r="AU31" s="395"/>
      <c r="AV31" s="395"/>
      <c r="AW31" s="395"/>
      <c r="AX31" s="395" t="s">
        <v>807</v>
      </c>
      <c r="AY31" s="392"/>
      <c r="AZ31" s="395">
        <v>0</v>
      </c>
      <c r="BA31" s="395">
        <v>0</v>
      </c>
      <c r="BB31" s="395">
        <v>0</v>
      </c>
      <c r="BC31" s="395">
        <v>0</v>
      </c>
      <c r="BD31" s="395">
        <v>0</v>
      </c>
      <c r="BE31" s="395">
        <v>0</v>
      </c>
      <c r="BF31" s="395">
        <v>0</v>
      </c>
      <c r="BG31" s="395">
        <v>0</v>
      </c>
      <c r="BH31" s="395">
        <v>0</v>
      </c>
      <c r="BI31" s="395">
        <v>0</v>
      </c>
      <c r="BJ31" s="395">
        <v>0</v>
      </c>
      <c r="BK31" s="395">
        <v>0</v>
      </c>
      <c r="BL31" s="395"/>
      <c r="BM31" s="395" t="s">
        <v>829</v>
      </c>
      <c r="BN31" s="395"/>
      <c r="BO31" s="395" t="s">
        <v>829</v>
      </c>
      <c r="BP31" s="478"/>
      <c r="BQ31" s="395"/>
      <c r="BR31" s="395"/>
      <c r="BS31" s="395"/>
      <c r="BT31" s="392"/>
      <c r="BU31" s="392"/>
      <c r="BV31" s="395"/>
      <c r="BW31" s="395" t="s">
        <v>834</v>
      </c>
      <c r="BX31" s="395"/>
      <c r="BY31" s="392"/>
      <c r="BZ31" s="407" t="s">
        <v>1428</v>
      </c>
      <c r="CA31" s="402" t="s">
        <v>580</v>
      </c>
    </row>
    <row r="32" spans="1:109" customFormat="1" ht="13" customHeight="1" x14ac:dyDescent="0.3">
      <c r="A32" s="392">
        <v>188</v>
      </c>
      <c r="B32" s="393">
        <v>42928</v>
      </c>
      <c r="C32" s="394" t="s">
        <v>825</v>
      </c>
      <c r="D32" s="392" t="s">
        <v>937</v>
      </c>
      <c r="E32" s="392"/>
      <c r="F32" s="392" t="s">
        <v>827</v>
      </c>
      <c r="G32" s="393">
        <v>42858</v>
      </c>
      <c r="H32" s="395" t="s">
        <v>828</v>
      </c>
      <c r="I32" s="395" t="s">
        <v>829</v>
      </c>
      <c r="J32" s="395">
        <v>35</v>
      </c>
      <c r="K32" s="392" t="s">
        <v>1363</v>
      </c>
      <c r="L32" s="392" t="s">
        <v>1364</v>
      </c>
      <c r="M32" s="420">
        <v>79.381818181818176</v>
      </c>
      <c r="N32" s="420">
        <v>20.5</v>
      </c>
      <c r="O32" s="392"/>
      <c r="P32" s="392"/>
      <c r="Q32" s="397"/>
      <c r="R32" s="398"/>
      <c r="S32" s="397"/>
      <c r="T32" s="392"/>
      <c r="U32" s="397"/>
      <c r="V32" s="397"/>
      <c r="W32" s="397"/>
      <c r="X32" s="392"/>
      <c r="Y32" s="420"/>
      <c r="Z32" s="420"/>
      <c r="AA32" s="420"/>
      <c r="AB32" s="420"/>
      <c r="AC32" s="420"/>
      <c r="AD32" s="397"/>
      <c r="AE32" s="420"/>
      <c r="AF32" s="392"/>
      <c r="AG32" s="392"/>
      <c r="AH32" s="420"/>
      <c r="AI32" s="392"/>
      <c r="AJ32" s="392"/>
      <c r="AK32" s="420"/>
      <c r="AL32" s="392"/>
      <c r="AM32" s="420"/>
      <c r="AN32" s="420"/>
      <c r="AO32" s="392" t="s">
        <v>833</v>
      </c>
      <c r="AP32" s="395" t="s">
        <v>829</v>
      </c>
      <c r="AQ32" s="395"/>
      <c r="AR32" s="395"/>
      <c r="AS32" s="399"/>
      <c r="AT32" s="395">
        <v>6</v>
      </c>
      <c r="AU32" s="395"/>
      <c r="AV32" s="395"/>
      <c r="AW32" s="395"/>
      <c r="AX32" s="395" t="s">
        <v>835</v>
      </c>
      <c r="AY32" s="392"/>
      <c r="AZ32" s="395">
        <v>0</v>
      </c>
      <c r="BA32" s="395">
        <v>0</v>
      </c>
      <c r="BB32" s="395">
        <v>0</v>
      </c>
      <c r="BC32" s="395">
        <v>0</v>
      </c>
      <c r="BD32" s="395">
        <v>0</v>
      </c>
      <c r="BE32" s="395">
        <v>0</v>
      </c>
      <c r="BF32" s="395">
        <v>0</v>
      </c>
      <c r="BG32" s="395">
        <v>0</v>
      </c>
      <c r="BH32" s="395">
        <v>0</v>
      </c>
      <c r="BI32" s="395">
        <v>0</v>
      </c>
      <c r="BJ32" s="395">
        <v>0</v>
      </c>
      <c r="BK32" s="395">
        <v>0</v>
      </c>
      <c r="BL32" s="395"/>
      <c r="BM32" s="395" t="s">
        <v>829</v>
      </c>
      <c r="BN32" s="395"/>
      <c r="BO32" s="395" t="s">
        <v>829</v>
      </c>
      <c r="BP32" s="478"/>
      <c r="BQ32" s="395"/>
      <c r="BR32" s="395"/>
      <c r="BS32" s="395"/>
      <c r="BT32" s="402"/>
      <c r="BU32" s="402"/>
      <c r="BV32" s="395"/>
      <c r="BW32" s="395" t="s">
        <v>834</v>
      </c>
      <c r="BX32" s="395">
        <v>1</v>
      </c>
      <c r="BY32" s="392"/>
      <c r="BZ32" s="407" t="s">
        <v>1429</v>
      </c>
      <c r="CA32" s="392" t="s">
        <v>600</v>
      </c>
    </row>
    <row r="33" spans="1:109" customFormat="1" ht="13" customHeight="1" x14ac:dyDescent="0.3">
      <c r="A33" s="392">
        <v>13547</v>
      </c>
      <c r="B33" s="393">
        <v>42929</v>
      </c>
      <c r="C33" s="394" t="s">
        <v>825</v>
      </c>
      <c r="D33" s="392" t="s">
        <v>937</v>
      </c>
      <c r="E33" s="392"/>
      <c r="F33" s="392" t="s">
        <v>845</v>
      </c>
      <c r="G33" s="393">
        <v>42837</v>
      </c>
      <c r="H33" s="395" t="s">
        <v>828</v>
      </c>
      <c r="I33" s="395" t="s">
        <v>829</v>
      </c>
      <c r="J33" s="395">
        <v>1</v>
      </c>
      <c r="K33" s="392" t="s">
        <v>866</v>
      </c>
      <c r="L33" s="392" t="s">
        <v>1313</v>
      </c>
      <c r="M33" s="420">
        <v>51.818181818181813</v>
      </c>
      <c r="N33" s="420">
        <v>17.636363636363633</v>
      </c>
      <c r="O33" s="392"/>
      <c r="P33" s="392"/>
      <c r="Q33" s="397"/>
      <c r="R33" s="398"/>
      <c r="S33" s="397"/>
      <c r="T33" s="392"/>
      <c r="U33" s="397"/>
      <c r="V33" s="397"/>
      <c r="W33" s="397"/>
      <c r="X33" s="392"/>
      <c r="Y33" s="420"/>
      <c r="Z33" s="420"/>
      <c r="AA33" s="420"/>
      <c r="AB33" s="420"/>
      <c r="AC33" s="420"/>
      <c r="AD33" s="420"/>
      <c r="AE33" s="420">
        <v>10</v>
      </c>
      <c r="AF33" s="392"/>
      <c r="AG33" s="392"/>
      <c r="AH33" s="420"/>
      <c r="AI33" s="392"/>
      <c r="AJ33" s="392"/>
      <c r="AK33" s="397"/>
      <c r="AL33" s="392"/>
      <c r="AM33" s="420"/>
      <c r="AN33" s="420"/>
      <c r="AO33" s="392" t="s">
        <v>846</v>
      </c>
      <c r="AP33" s="395" t="s">
        <v>829</v>
      </c>
      <c r="AQ33" s="395"/>
      <c r="AR33" s="395"/>
      <c r="AS33" s="399"/>
      <c r="AT33" s="395">
        <v>10</v>
      </c>
      <c r="AU33" s="395"/>
      <c r="AV33" s="395"/>
      <c r="AW33" s="395"/>
      <c r="AX33" s="395" t="s">
        <v>835</v>
      </c>
      <c r="AY33" s="392"/>
      <c r="AZ33" s="395">
        <v>0</v>
      </c>
      <c r="BA33" s="395">
        <v>0</v>
      </c>
      <c r="BB33" s="395">
        <v>0</v>
      </c>
      <c r="BC33" s="395">
        <v>0</v>
      </c>
      <c r="BD33" s="395">
        <v>0</v>
      </c>
      <c r="BE33" s="395">
        <v>0</v>
      </c>
      <c r="BF33" s="395">
        <v>0</v>
      </c>
      <c r="BG33" s="395">
        <v>0</v>
      </c>
      <c r="BH33" s="395">
        <v>0</v>
      </c>
      <c r="BI33" s="395">
        <v>0</v>
      </c>
      <c r="BJ33" s="395">
        <v>0</v>
      </c>
      <c r="BK33" s="395">
        <v>0</v>
      </c>
      <c r="BL33" s="395"/>
      <c r="BM33" s="395" t="s">
        <v>829</v>
      </c>
      <c r="BN33" s="395"/>
      <c r="BO33" s="395" t="s">
        <v>829</v>
      </c>
      <c r="BP33" s="480">
        <v>94.472727272727269</v>
      </c>
      <c r="BQ33" s="395"/>
      <c r="BR33" s="395"/>
      <c r="BS33" s="401">
        <v>42916</v>
      </c>
      <c r="BT33" s="228" t="s">
        <v>1314</v>
      </c>
      <c r="BU33" s="402"/>
      <c r="BV33" s="395"/>
      <c r="BW33" s="395" t="s">
        <v>834</v>
      </c>
      <c r="BX33" s="395"/>
      <c r="BY33" s="402" t="s">
        <v>1315</v>
      </c>
      <c r="BZ33" s="407" t="s">
        <v>1430</v>
      </c>
      <c r="CA33" s="402" t="s">
        <v>600</v>
      </c>
    </row>
    <row r="34" spans="1:109" customFormat="1" ht="13" customHeight="1" x14ac:dyDescent="0.3">
      <c r="A34" s="477">
        <v>10818</v>
      </c>
      <c r="B34" s="393">
        <v>42925</v>
      </c>
      <c r="C34" s="394" t="s">
        <v>825</v>
      </c>
      <c r="D34" s="392" t="s">
        <v>937</v>
      </c>
      <c r="E34" s="392"/>
      <c r="F34" s="392" t="s">
        <v>845</v>
      </c>
      <c r="G34" s="393">
        <v>42922</v>
      </c>
      <c r="H34" s="395" t="s">
        <v>828</v>
      </c>
      <c r="I34" s="395" t="s">
        <v>853</v>
      </c>
      <c r="J34" s="395"/>
      <c r="K34" s="392" t="s">
        <v>870</v>
      </c>
      <c r="L34" s="392" t="s">
        <v>871</v>
      </c>
      <c r="M34" s="420">
        <v>90.86363636363636</v>
      </c>
      <c r="N34" s="420">
        <v>23.963636363636361</v>
      </c>
      <c r="O34" s="392"/>
      <c r="P34" s="392"/>
      <c r="Q34" s="397"/>
      <c r="R34" s="398"/>
      <c r="S34" s="397"/>
      <c r="T34" s="392"/>
      <c r="U34" s="397"/>
      <c r="V34" s="397"/>
      <c r="W34" s="397"/>
      <c r="X34" s="392"/>
      <c r="Y34" s="420"/>
      <c r="Z34" s="420"/>
      <c r="AA34" s="420"/>
      <c r="AB34" s="420"/>
      <c r="AC34" s="420"/>
      <c r="AD34" s="420"/>
      <c r="AE34" s="420">
        <v>12.818181818181817</v>
      </c>
      <c r="AF34" s="392"/>
      <c r="AG34" s="392"/>
      <c r="AH34" s="420"/>
      <c r="AI34" s="392"/>
      <c r="AJ34" s="392"/>
      <c r="AK34" s="397"/>
      <c r="AL34" s="392"/>
      <c r="AM34" s="420"/>
      <c r="AN34" s="420"/>
      <c r="AO34" s="392" t="s">
        <v>846</v>
      </c>
      <c r="AP34" s="395" t="s">
        <v>829</v>
      </c>
      <c r="AQ34" s="395"/>
      <c r="AR34" s="395"/>
      <c r="AS34" s="395"/>
      <c r="AT34" s="395">
        <v>17</v>
      </c>
      <c r="AU34" s="395"/>
      <c r="AV34" s="395"/>
      <c r="AW34" s="395"/>
      <c r="AX34" s="395" t="s">
        <v>835</v>
      </c>
      <c r="AY34" s="392"/>
      <c r="AZ34" s="395">
        <v>0</v>
      </c>
      <c r="BA34" s="395">
        <v>0</v>
      </c>
      <c r="BB34" s="395">
        <v>0</v>
      </c>
      <c r="BC34" s="395">
        <v>0</v>
      </c>
      <c r="BD34" s="395">
        <v>0</v>
      </c>
      <c r="BE34" s="395">
        <v>0</v>
      </c>
      <c r="BF34" s="395">
        <v>0</v>
      </c>
      <c r="BG34" s="395">
        <v>0</v>
      </c>
      <c r="BH34" s="395">
        <v>0</v>
      </c>
      <c r="BI34" s="395">
        <v>0</v>
      </c>
      <c r="BJ34" s="395">
        <v>0</v>
      </c>
      <c r="BK34" s="395">
        <v>0</v>
      </c>
      <c r="BL34" s="395"/>
      <c r="BM34" s="395" t="s">
        <v>829</v>
      </c>
      <c r="BN34" s="395">
        <v>12</v>
      </c>
      <c r="BO34" s="395" t="s">
        <v>829</v>
      </c>
      <c r="BP34" s="478"/>
      <c r="BQ34" s="395"/>
      <c r="BR34" s="395"/>
      <c r="BS34" s="395"/>
      <c r="BT34" s="392"/>
      <c r="BU34" s="402"/>
      <c r="BV34" s="395"/>
      <c r="BW34" s="395" t="s">
        <v>834</v>
      </c>
      <c r="BX34" s="395"/>
      <c r="BY34" s="392"/>
      <c r="BZ34" s="498" t="s">
        <v>1431</v>
      </c>
      <c r="CA34" s="402" t="s">
        <v>580</v>
      </c>
    </row>
    <row r="35" spans="1:109" customFormat="1" ht="13" customHeight="1" x14ac:dyDescent="0.3">
      <c r="A35" s="392">
        <v>11795</v>
      </c>
      <c r="B35" s="393">
        <v>42925</v>
      </c>
      <c r="C35" s="394" t="s">
        <v>825</v>
      </c>
      <c r="D35" s="392" t="s">
        <v>937</v>
      </c>
      <c r="E35" s="392"/>
      <c r="F35" s="392" t="s">
        <v>845</v>
      </c>
      <c r="G35" s="406">
        <v>42916</v>
      </c>
      <c r="H35" s="395" t="s">
        <v>828</v>
      </c>
      <c r="I35" s="395" t="s">
        <v>829</v>
      </c>
      <c r="J35" s="395">
        <v>3</v>
      </c>
      <c r="K35" s="392" t="s">
        <v>873</v>
      </c>
      <c r="L35" s="392" t="s">
        <v>1022</v>
      </c>
      <c r="M35" s="420">
        <v>60.999999999999993</v>
      </c>
      <c r="N35" s="420">
        <v>18.999999999999996</v>
      </c>
      <c r="O35" s="392"/>
      <c r="P35" s="392"/>
      <c r="Q35" s="397"/>
      <c r="R35" s="398"/>
      <c r="S35" s="397"/>
      <c r="T35" s="392"/>
      <c r="U35" s="397"/>
      <c r="V35" s="397"/>
      <c r="W35" s="397"/>
      <c r="X35" s="392"/>
      <c r="Y35" s="420"/>
      <c r="Z35" s="420"/>
      <c r="AA35" s="420"/>
      <c r="AB35" s="420"/>
      <c r="AC35" s="420"/>
      <c r="AD35" s="397"/>
      <c r="AE35" s="420">
        <v>9.290909090909091</v>
      </c>
      <c r="AF35" s="392"/>
      <c r="AG35" s="392"/>
      <c r="AH35" s="420"/>
      <c r="AI35" s="392"/>
      <c r="AJ35" s="392"/>
      <c r="AK35" s="420"/>
      <c r="AL35" s="392"/>
      <c r="AM35" s="420"/>
      <c r="AN35" s="420"/>
      <c r="AO35" s="392" t="s">
        <v>846</v>
      </c>
      <c r="AP35" s="395" t="s">
        <v>829</v>
      </c>
      <c r="AQ35" s="395"/>
      <c r="AR35" s="395"/>
      <c r="AS35" s="399"/>
      <c r="AT35" s="395">
        <v>7.5</v>
      </c>
      <c r="AU35" s="395"/>
      <c r="AV35" s="395"/>
      <c r="AW35" s="395"/>
      <c r="AX35" s="395" t="s">
        <v>829</v>
      </c>
      <c r="AY35" s="392"/>
      <c r="AZ35" s="395">
        <v>0</v>
      </c>
      <c r="BA35" s="395">
        <v>0</v>
      </c>
      <c r="BB35" s="395">
        <v>0</v>
      </c>
      <c r="BC35" s="395">
        <v>0</v>
      </c>
      <c r="BD35" s="395">
        <v>0</v>
      </c>
      <c r="BE35" s="395">
        <v>0</v>
      </c>
      <c r="BF35" s="395">
        <v>0</v>
      </c>
      <c r="BG35" s="395">
        <v>0</v>
      </c>
      <c r="BH35" s="395">
        <v>0</v>
      </c>
      <c r="BI35" s="395">
        <v>0</v>
      </c>
      <c r="BJ35" s="395">
        <v>0</v>
      </c>
      <c r="BK35" s="395">
        <v>0</v>
      </c>
      <c r="BL35" s="395"/>
      <c r="BM35" s="395" t="s">
        <v>829</v>
      </c>
      <c r="BN35" s="395"/>
      <c r="BO35" s="395" t="s">
        <v>829</v>
      </c>
      <c r="BP35" s="478"/>
      <c r="BQ35" s="395"/>
      <c r="BR35" s="395"/>
      <c r="BS35" s="395"/>
      <c r="BT35" s="392"/>
      <c r="BU35" s="402"/>
      <c r="BV35" s="395"/>
      <c r="BW35" s="395" t="s">
        <v>834</v>
      </c>
      <c r="BX35" s="395">
        <v>1</v>
      </c>
      <c r="BY35" s="392"/>
      <c r="BZ35" s="481" t="s">
        <v>1432</v>
      </c>
      <c r="CA35" s="392" t="s">
        <v>580</v>
      </c>
    </row>
    <row r="36" spans="1:109" customFormat="1" ht="13" customHeight="1" x14ac:dyDescent="0.3">
      <c r="A36" s="477">
        <v>13057</v>
      </c>
      <c r="B36" s="393">
        <v>42929</v>
      </c>
      <c r="C36" s="394" t="s">
        <v>825</v>
      </c>
      <c r="D36" s="392" t="s">
        <v>937</v>
      </c>
      <c r="E36" s="392"/>
      <c r="F36" s="392" t="s">
        <v>845</v>
      </c>
      <c r="G36" s="406">
        <v>42916</v>
      </c>
      <c r="H36" s="395" t="s">
        <v>828</v>
      </c>
      <c r="I36" s="395" t="s">
        <v>853</v>
      </c>
      <c r="J36" s="395"/>
      <c r="K36" s="392" t="s">
        <v>883</v>
      </c>
      <c r="L36" s="392" t="s">
        <v>1027</v>
      </c>
      <c r="M36" s="420">
        <v>89</v>
      </c>
      <c r="N36" s="420">
        <v>26.7</v>
      </c>
      <c r="O36" s="392"/>
      <c r="P36" s="392"/>
      <c r="Q36" s="397"/>
      <c r="R36" s="398"/>
      <c r="S36" s="397"/>
      <c r="T36" s="392"/>
      <c r="U36" s="397"/>
      <c r="V36" s="397"/>
      <c r="W36" s="397"/>
      <c r="X36" s="392"/>
      <c r="Y36" s="420"/>
      <c r="Z36" s="420"/>
      <c r="AA36" s="420"/>
      <c r="AB36" s="420"/>
      <c r="AC36" s="420"/>
      <c r="AD36" s="420"/>
      <c r="AE36" s="420">
        <v>18</v>
      </c>
      <c r="AF36" s="392"/>
      <c r="AG36" s="392"/>
      <c r="AH36" s="420"/>
      <c r="AI36" s="392"/>
      <c r="AJ36" s="392"/>
      <c r="AK36" s="420"/>
      <c r="AL36" s="392"/>
      <c r="AM36" s="420"/>
      <c r="AN36" s="420"/>
      <c r="AO36" s="392" t="s">
        <v>846</v>
      </c>
      <c r="AP36" s="395" t="s">
        <v>829</v>
      </c>
      <c r="AQ36" s="395"/>
      <c r="AR36" s="395"/>
      <c r="AS36" s="399"/>
      <c r="AT36" s="395">
        <v>8.5</v>
      </c>
      <c r="AU36" s="395">
        <v>2500</v>
      </c>
      <c r="AV36" s="395"/>
      <c r="AW36" s="395">
        <v>0</v>
      </c>
      <c r="AX36" s="395" t="s">
        <v>829</v>
      </c>
      <c r="AY36" s="392"/>
      <c r="AZ36" s="395">
        <v>20</v>
      </c>
      <c r="BA36" s="395">
        <v>0</v>
      </c>
      <c r="BB36" s="395">
        <v>0</v>
      </c>
      <c r="BC36" s="395">
        <v>0</v>
      </c>
      <c r="BD36" s="395">
        <v>0</v>
      </c>
      <c r="BE36" s="395">
        <v>0</v>
      </c>
      <c r="BF36" s="395">
        <v>0</v>
      </c>
      <c r="BG36" s="395">
        <v>0</v>
      </c>
      <c r="BH36" s="395">
        <v>0</v>
      </c>
      <c r="BI36" s="395">
        <v>0</v>
      </c>
      <c r="BJ36" s="395">
        <v>0</v>
      </c>
      <c r="BK36" s="395">
        <v>0</v>
      </c>
      <c r="BL36" s="395"/>
      <c r="BM36" s="395" t="s">
        <v>829</v>
      </c>
      <c r="BN36" s="395"/>
      <c r="BO36" s="395" t="s">
        <v>829</v>
      </c>
      <c r="BP36" s="478"/>
      <c r="BQ36" s="395"/>
      <c r="BR36" s="395"/>
      <c r="BS36" s="395"/>
      <c r="BT36" s="402"/>
      <c r="BU36" s="402"/>
      <c r="BV36" s="395"/>
      <c r="BW36" s="395" t="s">
        <v>834</v>
      </c>
      <c r="BX36" s="395"/>
      <c r="BY36" s="392"/>
      <c r="BZ36" s="502" t="s">
        <v>579</v>
      </c>
      <c r="CA36" s="392" t="s">
        <v>580</v>
      </c>
    </row>
    <row r="37" spans="1:109" customFormat="1" ht="13" customHeight="1" x14ac:dyDescent="0.3">
      <c r="A37" s="392">
        <v>11095</v>
      </c>
      <c r="B37" s="393">
        <v>42928</v>
      </c>
      <c r="C37" s="394" t="s">
        <v>825</v>
      </c>
      <c r="D37" s="392" t="s">
        <v>937</v>
      </c>
      <c r="E37" s="392"/>
      <c r="F37" s="392" t="s">
        <v>845</v>
      </c>
      <c r="G37" s="406">
        <v>42643</v>
      </c>
      <c r="H37" s="395" t="s">
        <v>828</v>
      </c>
      <c r="I37" s="395" t="s">
        <v>829</v>
      </c>
      <c r="J37" s="395">
        <v>7</v>
      </c>
      <c r="K37" s="392" t="s">
        <v>847</v>
      </c>
      <c r="L37" s="392" t="s">
        <v>1029</v>
      </c>
      <c r="M37" s="420">
        <v>92.399999999999991</v>
      </c>
      <c r="N37" s="420">
        <v>25.899999999999995</v>
      </c>
      <c r="O37" s="392" t="s">
        <v>832</v>
      </c>
      <c r="P37" s="392">
        <v>300</v>
      </c>
      <c r="Q37" s="420">
        <v>27.9</v>
      </c>
      <c r="R37" s="398"/>
      <c r="S37" s="397"/>
      <c r="T37" s="392"/>
      <c r="U37" s="397"/>
      <c r="V37" s="397"/>
      <c r="W37" s="397"/>
      <c r="X37" s="392"/>
      <c r="Y37" s="420"/>
      <c r="Z37" s="420"/>
      <c r="AA37" s="420"/>
      <c r="AB37" s="420"/>
      <c r="AC37" s="420"/>
      <c r="AD37" s="420"/>
      <c r="AE37" s="420">
        <v>14.499999999999998</v>
      </c>
      <c r="AF37" s="392"/>
      <c r="AG37" s="392"/>
      <c r="AH37" s="420"/>
      <c r="AI37" s="392"/>
      <c r="AJ37" s="392"/>
      <c r="AK37" s="420"/>
      <c r="AL37" s="392"/>
      <c r="AM37" s="420"/>
      <c r="AN37" s="420"/>
      <c r="AO37" s="392" t="s">
        <v>846</v>
      </c>
      <c r="AP37" s="395" t="s">
        <v>829</v>
      </c>
      <c r="AQ37" s="395"/>
      <c r="AR37" s="395"/>
      <c r="AS37" s="395">
        <v>10</v>
      </c>
      <c r="AT37" s="395">
        <v>10.199999999999999</v>
      </c>
      <c r="AU37" s="395"/>
      <c r="AV37" s="395"/>
      <c r="AW37" s="395"/>
      <c r="AX37" s="395" t="s">
        <v>835</v>
      </c>
      <c r="AY37" s="392"/>
      <c r="AZ37" s="395">
        <v>0</v>
      </c>
      <c r="BA37" s="395">
        <v>0</v>
      </c>
      <c r="BB37" s="395">
        <v>7</v>
      </c>
      <c r="BC37" s="395">
        <v>0</v>
      </c>
      <c r="BD37" s="395">
        <v>0</v>
      </c>
      <c r="BE37" s="395">
        <v>0</v>
      </c>
      <c r="BF37" s="395">
        <v>0</v>
      </c>
      <c r="BG37" s="395">
        <v>0</v>
      </c>
      <c r="BH37" s="395">
        <v>0</v>
      </c>
      <c r="BI37" s="395">
        <v>0</v>
      </c>
      <c r="BJ37" s="395">
        <v>0</v>
      </c>
      <c r="BK37" s="395">
        <v>0</v>
      </c>
      <c r="BL37" s="395"/>
      <c r="BM37" s="395" t="s">
        <v>772</v>
      </c>
      <c r="BN37" s="395"/>
      <c r="BO37" s="395" t="s">
        <v>829</v>
      </c>
      <c r="BP37" s="478"/>
      <c r="BQ37" s="395"/>
      <c r="BR37" s="395"/>
      <c r="BS37" s="395"/>
      <c r="BT37" s="402"/>
      <c r="BU37" s="402"/>
      <c r="BV37" s="395"/>
      <c r="BW37" s="395" t="s">
        <v>834</v>
      </c>
      <c r="BX37" s="395"/>
      <c r="BY37" s="392"/>
      <c r="BZ37" s="481" t="s">
        <v>942</v>
      </c>
      <c r="CA37" s="402" t="s">
        <v>600</v>
      </c>
    </row>
    <row r="38" spans="1:109" customFormat="1" ht="13" customHeight="1" x14ac:dyDescent="0.3">
      <c r="A38" s="392">
        <v>1482</v>
      </c>
      <c r="B38" s="393">
        <v>42928</v>
      </c>
      <c r="C38" s="394" t="s">
        <v>825</v>
      </c>
      <c r="D38" s="392" t="s">
        <v>937</v>
      </c>
      <c r="E38" s="392"/>
      <c r="F38" s="392" t="s">
        <v>845</v>
      </c>
      <c r="G38" s="393">
        <v>42916</v>
      </c>
      <c r="H38" s="395" t="s">
        <v>828</v>
      </c>
      <c r="I38" s="395" t="s">
        <v>829</v>
      </c>
      <c r="J38" s="395">
        <v>8</v>
      </c>
      <c r="K38" s="392" t="s">
        <v>885</v>
      </c>
      <c r="L38" s="392" t="s">
        <v>844</v>
      </c>
      <c r="M38" s="420">
        <v>91.927272727272722</v>
      </c>
      <c r="N38" s="420">
        <v>19.809090909090905</v>
      </c>
      <c r="O38" s="392"/>
      <c r="P38" s="392"/>
      <c r="Q38" s="397"/>
      <c r="R38" s="398"/>
      <c r="S38" s="397"/>
      <c r="T38" s="392"/>
      <c r="U38" s="397"/>
      <c r="V38" s="397"/>
      <c r="W38" s="397"/>
      <c r="X38" s="392"/>
      <c r="Y38" s="420"/>
      <c r="Z38" s="420"/>
      <c r="AA38" s="420"/>
      <c r="AB38" s="420"/>
      <c r="AC38" s="420"/>
      <c r="AD38" s="420"/>
      <c r="AE38" s="420">
        <v>13.218181818181817</v>
      </c>
      <c r="AF38" s="392"/>
      <c r="AG38" s="392"/>
      <c r="AH38" s="420"/>
      <c r="AI38" s="392"/>
      <c r="AJ38" s="392"/>
      <c r="AK38" s="420"/>
      <c r="AL38" s="392"/>
      <c r="AM38" s="420"/>
      <c r="AN38" s="420"/>
      <c r="AO38" s="392" t="s">
        <v>1097</v>
      </c>
      <c r="AP38" s="395" t="s">
        <v>829</v>
      </c>
      <c r="AQ38" s="395"/>
      <c r="AR38" s="395"/>
      <c r="AS38" s="399"/>
      <c r="AT38" s="395">
        <v>11.6</v>
      </c>
      <c r="AU38" s="395"/>
      <c r="AV38" s="395"/>
      <c r="AW38" s="395"/>
      <c r="AX38" s="395" t="s">
        <v>835</v>
      </c>
      <c r="AY38" s="392"/>
      <c r="AZ38" s="395">
        <v>0</v>
      </c>
      <c r="BA38" s="395">
        <v>0</v>
      </c>
      <c r="BB38" s="395">
        <v>0</v>
      </c>
      <c r="BC38" s="395">
        <v>0</v>
      </c>
      <c r="BD38" s="395">
        <v>0</v>
      </c>
      <c r="BE38" s="395">
        <v>0</v>
      </c>
      <c r="BF38" s="395">
        <v>0</v>
      </c>
      <c r="BG38" s="395">
        <v>0</v>
      </c>
      <c r="BH38" s="395">
        <v>0</v>
      </c>
      <c r="BI38" s="395">
        <v>0</v>
      </c>
      <c r="BJ38" s="395">
        <v>0</v>
      </c>
      <c r="BK38" s="395">
        <v>0</v>
      </c>
      <c r="BL38" s="395"/>
      <c r="BM38" s="395" t="s">
        <v>829</v>
      </c>
      <c r="BN38" s="395"/>
      <c r="BO38" s="395" t="s">
        <v>829</v>
      </c>
      <c r="BP38" s="478"/>
      <c r="BQ38" s="395"/>
      <c r="BR38" s="395"/>
      <c r="BS38" s="395"/>
      <c r="BT38" s="402"/>
      <c r="BU38" s="402"/>
      <c r="BV38" s="395"/>
      <c r="BW38" s="395" t="s">
        <v>834</v>
      </c>
      <c r="BX38" s="395"/>
      <c r="BY38" s="392"/>
      <c r="BZ38" s="481" t="s">
        <v>1181</v>
      </c>
      <c r="CA38" s="402" t="s">
        <v>580</v>
      </c>
    </row>
    <row r="39" spans="1:109" customFormat="1" ht="13" customHeight="1" x14ac:dyDescent="0.3">
      <c r="A39" s="392">
        <v>10261</v>
      </c>
      <c r="B39" s="393">
        <v>42925</v>
      </c>
      <c r="C39" s="394" t="s">
        <v>825</v>
      </c>
      <c r="D39" s="392" t="s">
        <v>937</v>
      </c>
      <c r="E39" s="392"/>
      <c r="F39" s="392" t="s">
        <v>845</v>
      </c>
      <c r="G39" s="393">
        <v>42916</v>
      </c>
      <c r="H39" s="395" t="s">
        <v>828</v>
      </c>
      <c r="I39" s="395" t="s">
        <v>829</v>
      </c>
      <c r="J39" s="395">
        <v>9</v>
      </c>
      <c r="K39" s="392" t="s">
        <v>887</v>
      </c>
      <c r="L39" s="392" t="s">
        <v>888</v>
      </c>
      <c r="M39" s="420">
        <v>85</v>
      </c>
      <c r="N39" s="420">
        <v>24.981818181818181</v>
      </c>
      <c r="O39" s="392"/>
      <c r="P39" s="392"/>
      <c r="Q39" s="397"/>
      <c r="R39" s="398"/>
      <c r="S39" s="397"/>
      <c r="T39" s="392"/>
      <c r="U39" s="397"/>
      <c r="V39" s="397"/>
      <c r="W39" s="397"/>
      <c r="X39" s="392"/>
      <c r="Y39" s="420"/>
      <c r="Z39" s="420"/>
      <c r="AA39" s="420"/>
      <c r="AB39" s="420"/>
      <c r="AC39" s="420"/>
      <c r="AD39" s="397"/>
      <c r="AE39" s="420">
        <v>10.036363636363635</v>
      </c>
      <c r="AF39" s="392"/>
      <c r="AG39" s="392"/>
      <c r="AH39" s="420"/>
      <c r="AI39" s="392"/>
      <c r="AJ39" s="392"/>
      <c r="AK39" s="420"/>
      <c r="AL39" s="392"/>
      <c r="AM39" s="420"/>
      <c r="AN39" s="420"/>
      <c r="AO39" s="392" t="s">
        <v>846</v>
      </c>
      <c r="AP39" s="395" t="s">
        <v>829</v>
      </c>
      <c r="AQ39" s="395"/>
      <c r="AR39" s="395"/>
      <c r="AS39" s="399"/>
      <c r="AT39" s="395">
        <v>9.5</v>
      </c>
      <c r="AU39" s="395"/>
      <c r="AV39" s="395"/>
      <c r="AW39" s="395"/>
      <c r="AX39" s="395" t="s">
        <v>835</v>
      </c>
      <c r="AY39" s="392"/>
      <c r="AZ39" s="395">
        <v>16</v>
      </c>
      <c r="BA39" s="395">
        <v>0</v>
      </c>
      <c r="BB39" s="395">
        <v>0</v>
      </c>
      <c r="BC39" s="395">
        <v>0</v>
      </c>
      <c r="BD39" s="395">
        <v>0</v>
      </c>
      <c r="BE39" s="395">
        <v>0</v>
      </c>
      <c r="BF39" s="395">
        <v>0</v>
      </c>
      <c r="BG39" s="395">
        <v>0</v>
      </c>
      <c r="BH39" s="395">
        <v>0</v>
      </c>
      <c r="BI39" s="395">
        <v>0</v>
      </c>
      <c r="BJ39" s="395">
        <v>0</v>
      </c>
      <c r="BK39" s="395">
        <v>0</v>
      </c>
      <c r="BL39" s="395"/>
      <c r="BM39" s="395" t="s">
        <v>829</v>
      </c>
      <c r="BN39" s="395">
        <v>12</v>
      </c>
      <c r="BO39" s="395" t="s">
        <v>829</v>
      </c>
      <c r="BP39" s="478"/>
      <c r="BQ39" s="395"/>
      <c r="BR39" s="395">
        <v>12</v>
      </c>
      <c r="BS39" s="395"/>
      <c r="BT39" s="402"/>
      <c r="BU39" s="402"/>
      <c r="BV39" s="395"/>
      <c r="BW39" s="395" t="s">
        <v>834</v>
      </c>
      <c r="BX39" s="395"/>
      <c r="BY39" s="392" t="s">
        <v>1317</v>
      </c>
      <c r="BZ39" s="498" t="s">
        <v>1182</v>
      </c>
      <c r="CA39" s="392" t="s">
        <v>580</v>
      </c>
    </row>
    <row r="40" spans="1:109" customFormat="1" ht="13" customHeight="1" x14ac:dyDescent="0.3">
      <c r="A40" s="392">
        <v>12758</v>
      </c>
      <c r="B40" s="393">
        <v>42926</v>
      </c>
      <c r="C40" s="394" t="s">
        <v>825</v>
      </c>
      <c r="D40" s="392" t="s">
        <v>937</v>
      </c>
      <c r="E40" s="392"/>
      <c r="F40" s="392" t="s">
        <v>845</v>
      </c>
      <c r="G40" s="393">
        <v>42917</v>
      </c>
      <c r="H40" s="395" t="s">
        <v>828</v>
      </c>
      <c r="I40" s="395" t="s">
        <v>829</v>
      </c>
      <c r="J40" s="395">
        <v>10</v>
      </c>
      <c r="K40" s="392" t="s">
        <v>11</v>
      </c>
      <c r="L40" s="392" t="s">
        <v>1318</v>
      </c>
      <c r="M40" s="420">
        <v>89.290909090909082</v>
      </c>
      <c r="N40" s="420">
        <v>20.372727272727271</v>
      </c>
      <c r="O40" s="392"/>
      <c r="P40" s="392"/>
      <c r="Q40" s="397"/>
      <c r="R40" s="398"/>
      <c r="S40" s="397"/>
      <c r="T40" s="392"/>
      <c r="U40" s="397"/>
      <c r="V40" s="397"/>
      <c r="W40" s="397"/>
      <c r="X40" s="392"/>
      <c r="Y40" s="420"/>
      <c r="Z40" s="420"/>
      <c r="AA40" s="420"/>
      <c r="AB40" s="420"/>
      <c r="AC40" s="420"/>
      <c r="AD40" s="420"/>
      <c r="AE40" s="420">
        <v>12.136363636363635</v>
      </c>
      <c r="AF40" s="392"/>
      <c r="AG40" s="392"/>
      <c r="AH40" s="420"/>
      <c r="AI40" s="392"/>
      <c r="AJ40" s="392"/>
      <c r="AK40" s="420"/>
      <c r="AL40" s="392"/>
      <c r="AM40" s="420"/>
      <c r="AN40" s="420"/>
      <c r="AO40" s="392" t="s">
        <v>846</v>
      </c>
      <c r="AP40" s="395" t="s">
        <v>829</v>
      </c>
      <c r="AQ40" s="395"/>
      <c r="AR40" s="395"/>
      <c r="AS40" s="399"/>
      <c r="AT40" s="395">
        <v>7.5</v>
      </c>
      <c r="AU40" s="395"/>
      <c r="AV40" s="395"/>
      <c r="AW40" s="395"/>
      <c r="AX40" s="395" t="s">
        <v>829</v>
      </c>
      <c r="AY40" s="392"/>
      <c r="AZ40" s="395">
        <v>0</v>
      </c>
      <c r="BA40" s="395">
        <v>0</v>
      </c>
      <c r="BB40" s="395">
        <v>0</v>
      </c>
      <c r="BC40" s="395">
        <v>0</v>
      </c>
      <c r="BD40" s="395">
        <v>0</v>
      </c>
      <c r="BE40" s="395">
        <v>0</v>
      </c>
      <c r="BF40" s="395">
        <v>0</v>
      </c>
      <c r="BG40" s="395">
        <v>0</v>
      </c>
      <c r="BH40" s="395">
        <v>0</v>
      </c>
      <c r="BI40" s="395">
        <v>0</v>
      </c>
      <c r="BJ40" s="395">
        <v>0</v>
      </c>
      <c r="BK40" s="395">
        <v>0</v>
      </c>
      <c r="BL40" s="395"/>
      <c r="BM40" s="395" t="s">
        <v>829</v>
      </c>
      <c r="BN40" s="395"/>
      <c r="BO40" s="395" t="s">
        <v>829</v>
      </c>
      <c r="BP40" s="478"/>
      <c r="BQ40" s="395"/>
      <c r="BR40" s="395"/>
      <c r="BS40" s="395"/>
      <c r="BT40" s="392"/>
      <c r="BU40" s="392"/>
      <c r="BV40" s="395"/>
      <c r="BW40" s="395" t="s">
        <v>1043</v>
      </c>
      <c r="BX40" s="395"/>
      <c r="BY40" s="418" t="s">
        <v>1319</v>
      </c>
      <c r="BZ40" s="498" t="s">
        <v>1433</v>
      </c>
      <c r="CA40" s="402" t="s">
        <v>580</v>
      </c>
    </row>
    <row r="41" spans="1:109" customFormat="1" ht="13" customHeight="1" x14ac:dyDescent="0.3">
      <c r="A41" s="477">
        <v>14633</v>
      </c>
      <c r="B41" s="393">
        <v>42926</v>
      </c>
      <c r="C41" s="394" t="s">
        <v>825</v>
      </c>
      <c r="D41" s="392" t="s">
        <v>937</v>
      </c>
      <c r="E41" s="392"/>
      <c r="F41" s="392" t="s">
        <v>845</v>
      </c>
      <c r="G41" s="393">
        <v>42916</v>
      </c>
      <c r="H41" s="395" t="s">
        <v>828</v>
      </c>
      <c r="I41" s="395" t="s">
        <v>853</v>
      </c>
      <c r="J41" s="395"/>
      <c r="K41" s="392" t="s">
        <v>830</v>
      </c>
      <c r="L41" s="392" t="s">
        <v>1321</v>
      </c>
      <c r="M41" s="420">
        <v>105.69999999999999</v>
      </c>
      <c r="N41" s="420">
        <v>23.036363636363635</v>
      </c>
      <c r="O41" s="392"/>
      <c r="P41" s="392"/>
      <c r="Q41" s="397"/>
      <c r="R41" s="398"/>
      <c r="S41" s="397"/>
      <c r="T41" s="392"/>
      <c r="U41" s="397"/>
      <c r="V41" s="397"/>
      <c r="W41" s="397"/>
      <c r="X41" s="392"/>
      <c r="Y41" s="420"/>
      <c r="Z41" s="420"/>
      <c r="AA41" s="420"/>
      <c r="AB41" s="420"/>
      <c r="AC41" s="420"/>
      <c r="AD41" s="420"/>
      <c r="AE41" s="420">
        <v>12.299999999999999</v>
      </c>
      <c r="AF41" s="392"/>
      <c r="AG41" s="392"/>
      <c r="AH41" s="420"/>
      <c r="AI41" s="392"/>
      <c r="AJ41" s="392"/>
      <c r="AK41" s="420"/>
      <c r="AL41" s="392"/>
      <c r="AM41" s="420"/>
      <c r="AN41" s="420"/>
      <c r="AO41" s="392" t="s">
        <v>846</v>
      </c>
      <c r="AP41" s="395" t="s">
        <v>829</v>
      </c>
      <c r="AQ41" s="395"/>
      <c r="AR41" s="395"/>
      <c r="AS41" s="399"/>
      <c r="AT41" s="395">
        <v>10</v>
      </c>
      <c r="AU41" s="395"/>
      <c r="AV41" s="395"/>
      <c r="AW41" s="395"/>
      <c r="AX41" s="395" t="s">
        <v>807</v>
      </c>
      <c r="AY41" s="392"/>
      <c r="AZ41" s="395">
        <v>0</v>
      </c>
      <c r="BA41" s="395">
        <v>0</v>
      </c>
      <c r="BB41" s="395">
        <v>0</v>
      </c>
      <c r="BC41" s="395">
        <v>0</v>
      </c>
      <c r="BD41" s="395">
        <v>0</v>
      </c>
      <c r="BE41" s="395">
        <v>0</v>
      </c>
      <c r="BF41" s="395">
        <v>0</v>
      </c>
      <c r="BG41" s="395">
        <v>0</v>
      </c>
      <c r="BH41" s="395">
        <v>0</v>
      </c>
      <c r="BI41" s="395">
        <v>0</v>
      </c>
      <c r="BJ41" s="395">
        <v>0</v>
      </c>
      <c r="BK41" s="395">
        <v>0</v>
      </c>
      <c r="BL41" s="395"/>
      <c r="BM41" s="395" t="s">
        <v>829</v>
      </c>
      <c r="BN41" s="395"/>
      <c r="BO41" s="395" t="s">
        <v>829</v>
      </c>
      <c r="BP41" s="478"/>
      <c r="BQ41" s="395"/>
      <c r="BR41" s="395"/>
      <c r="BS41" s="395"/>
      <c r="BT41" s="402"/>
      <c r="BU41" s="402"/>
      <c r="BV41" s="395"/>
      <c r="BW41" s="395" t="s">
        <v>834</v>
      </c>
      <c r="BX41" s="395"/>
      <c r="BY41" s="402"/>
      <c r="BZ41" s="407" t="s">
        <v>1434</v>
      </c>
      <c r="CA41" s="402" t="s">
        <v>580</v>
      </c>
    </row>
    <row r="42" spans="1:109" customFormat="1" ht="13" customHeight="1" x14ac:dyDescent="0.3">
      <c r="A42" s="477">
        <v>12301</v>
      </c>
      <c r="B42" s="393">
        <v>42929</v>
      </c>
      <c r="C42" s="394" t="s">
        <v>825</v>
      </c>
      <c r="D42" s="392" t="s">
        <v>937</v>
      </c>
      <c r="E42" s="392"/>
      <c r="F42" s="392" t="s">
        <v>845</v>
      </c>
      <c r="G42" s="393">
        <v>42916</v>
      </c>
      <c r="H42" s="395" t="s">
        <v>828</v>
      </c>
      <c r="I42" s="395" t="s">
        <v>853</v>
      </c>
      <c r="J42" s="395"/>
      <c r="K42" s="392" t="s">
        <v>893</v>
      </c>
      <c r="L42" s="392" t="s">
        <v>1037</v>
      </c>
      <c r="M42" s="420">
        <v>80.436363636363637</v>
      </c>
      <c r="N42" s="420">
        <v>24.936363636363634</v>
      </c>
      <c r="O42" s="392"/>
      <c r="P42" s="392"/>
      <c r="Q42" s="397"/>
      <c r="R42" s="398"/>
      <c r="S42" s="397"/>
      <c r="T42" s="392"/>
      <c r="U42" s="397"/>
      <c r="V42" s="397"/>
      <c r="W42" s="397"/>
      <c r="X42" s="392"/>
      <c r="Y42" s="420"/>
      <c r="Z42" s="420"/>
      <c r="AA42" s="420"/>
      <c r="AB42" s="420"/>
      <c r="AC42" s="420"/>
      <c r="AD42" s="397"/>
      <c r="AE42" s="420">
        <v>12.372727272727271</v>
      </c>
      <c r="AF42" s="392"/>
      <c r="AG42" s="392"/>
      <c r="AH42" s="420"/>
      <c r="AI42" s="392"/>
      <c r="AJ42" s="392"/>
      <c r="AK42" s="420"/>
      <c r="AL42" s="392"/>
      <c r="AM42" s="420"/>
      <c r="AN42" s="420"/>
      <c r="AO42" s="392" t="s">
        <v>846</v>
      </c>
      <c r="AP42" s="395" t="s">
        <v>829</v>
      </c>
      <c r="AQ42" s="395"/>
      <c r="AR42" s="395"/>
      <c r="AS42" s="395">
        <v>10</v>
      </c>
      <c r="AT42" s="395">
        <v>14</v>
      </c>
      <c r="AU42" s="395"/>
      <c r="AV42" s="395">
        <v>12</v>
      </c>
      <c r="AW42" s="395">
        <v>5</v>
      </c>
      <c r="AX42" s="395" t="s">
        <v>835</v>
      </c>
      <c r="AY42" s="392"/>
      <c r="AZ42" s="395">
        <v>0</v>
      </c>
      <c r="BA42" s="395">
        <v>0</v>
      </c>
      <c r="BB42" s="395">
        <v>0</v>
      </c>
      <c r="BC42" s="395">
        <v>0</v>
      </c>
      <c r="BD42" s="395">
        <v>0</v>
      </c>
      <c r="BE42" s="395">
        <v>0</v>
      </c>
      <c r="BF42" s="395">
        <v>0</v>
      </c>
      <c r="BG42" s="395">
        <v>0</v>
      </c>
      <c r="BH42" s="395">
        <v>0</v>
      </c>
      <c r="BI42" s="395">
        <v>0</v>
      </c>
      <c r="BJ42" s="395">
        <v>0</v>
      </c>
      <c r="BK42" s="395">
        <v>0</v>
      </c>
      <c r="BL42" s="395"/>
      <c r="BM42" s="395" t="s">
        <v>829</v>
      </c>
      <c r="BN42" s="395">
        <v>12</v>
      </c>
      <c r="BO42" s="395" t="s">
        <v>829</v>
      </c>
      <c r="BP42" s="478"/>
      <c r="BQ42" s="395"/>
      <c r="BR42" s="395"/>
      <c r="BS42" s="395"/>
      <c r="BT42" s="402"/>
      <c r="BU42" s="402"/>
      <c r="BV42" s="395"/>
      <c r="BW42" s="395" t="s">
        <v>834</v>
      </c>
      <c r="BX42" s="395"/>
      <c r="BY42" s="402"/>
      <c r="BZ42" s="502" t="s">
        <v>579</v>
      </c>
      <c r="CA42" s="392" t="s">
        <v>580</v>
      </c>
    </row>
    <row r="43" spans="1:109" customFormat="1" ht="13" customHeight="1" x14ac:dyDescent="0.3">
      <c r="A43" s="392">
        <v>13085</v>
      </c>
      <c r="B43" s="393">
        <v>42926</v>
      </c>
      <c r="C43" s="394" t="s">
        <v>825</v>
      </c>
      <c r="D43" s="392" t="s">
        <v>937</v>
      </c>
      <c r="E43" s="392"/>
      <c r="F43" s="392" t="s">
        <v>845</v>
      </c>
      <c r="G43" s="406">
        <v>42922</v>
      </c>
      <c r="H43" s="395" t="s">
        <v>828</v>
      </c>
      <c r="I43" s="395" t="s">
        <v>829</v>
      </c>
      <c r="J43" s="395">
        <v>13</v>
      </c>
      <c r="K43" s="392" t="s">
        <v>895</v>
      </c>
      <c r="L43" s="392" t="s">
        <v>1041</v>
      </c>
      <c r="M43" s="420">
        <v>54.509090909090908</v>
      </c>
      <c r="N43" s="420">
        <v>20.599999999999998</v>
      </c>
      <c r="O43" s="392" t="s">
        <v>802</v>
      </c>
      <c r="P43" s="392">
        <v>975</v>
      </c>
      <c r="Q43" s="420">
        <v>21.036363636363635</v>
      </c>
      <c r="R43" s="398"/>
      <c r="S43" s="397"/>
      <c r="T43" s="392"/>
      <c r="U43" s="397"/>
      <c r="V43" s="397"/>
      <c r="W43" s="397"/>
      <c r="X43" s="392"/>
      <c r="Y43" s="420"/>
      <c r="Z43" s="420"/>
      <c r="AA43" s="420"/>
      <c r="AB43" s="420"/>
      <c r="AC43" s="420"/>
      <c r="AD43" s="397"/>
      <c r="AE43" s="420">
        <v>11.018181818181816</v>
      </c>
      <c r="AF43" s="392"/>
      <c r="AG43" s="392"/>
      <c r="AH43" s="420"/>
      <c r="AI43" s="392"/>
      <c r="AJ43" s="392"/>
      <c r="AK43" s="420"/>
      <c r="AL43" s="392"/>
      <c r="AM43" s="420"/>
      <c r="AN43" s="420"/>
      <c r="AO43" s="392" t="s">
        <v>846</v>
      </c>
      <c r="AP43" s="395" t="s">
        <v>829</v>
      </c>
      <c r="AQ43" s="395"/>
      <c r="AR43" s="395"/>
      <c r="AS43" s="399"/>
      <c r="AT43" s="395">
        <v>7</v>
      </c>
      <c r="AU43" s="395"/>
      <c r="AV43" s="395"/>
      <c r="AW43" s="395"/>
      <c r="AX43" s="395" t="s">
        <v>835</v>
      </c>
      <c r="AY43" s="392"/>
      <c r="AZ43" s="395">
        <v>0</v>
      </c>
      <c r="BA43" s="395">
        <v>0</v>
      </c>
      <c r="BB43" s="395">
        <v>0</v>
      </c>
      <c r="BC43" s="395">
        <v>0</v>
      </c>
      <c r="BD43" s="395">
        <v>0</v>
      </c>
      <c r="BE43" s="395">
        <v>0</v>
      </c>
      <c r="BF43" s="395">
        <v>0</v>
      </c>
      <c r="BG43" s="395">
        <v>0</v>
      </c>
      <c r="BH43" s="395">
        <v>0</v>
      </c>
      <c r="BI43" s="395">
        <v>0</v>
      </c>
      <c r="BJ43" s="395">
        <v>0</v>
      </c>
      <c r="BK43" s="395">
        <v>0</v>
      </c>
      <c r="BL43" s="395"/>
      <c r="BM43" s="395" t="s">
        <v>829</v>
      </c>
      <c r="BN43" s="395">
        <v>12</v>
      </c>
      <c r="BO43" s="395" t="s">
        <v>829</v>
      </c>
      <c r="BP43" s="478"/>
      <c r="BQ43" s="395"/>
      <c r="BR43" s="395">
        <v>12</v>
      </c>
      <c r="BS43" s="395"/>
      <c r="BT43" s="402"/>
      <c r="BU43" s="402"/>
      <c r="BV43" s="395"/>
      <c r="BW43" s="395" t="s">
        <v>834</v>
      </c>
      <c r="BX43" s="395"/>
      <c r="BY43" s="392"/>
      <c r="BZ43" s="481" t="s">
        <v>1186</v>
      </c>
      <c r="CA43" s="402" t="s">
        <v>580</v>
      </c>
    </row>
    <row r="44" spans="1:109" customFormat="1" ht="13" customHeight="1" x14ac:dyDescent="0.3">
      <c r="A44" s="392">
        <v>15065</v>
      </c>
      <c r="B44" s="393">
        <v>42926</v>
      </c>
      <c r="C44" s="394" t="s">
        <v>825</v>
      </c>
      <c r="D44" s="392" t="s">
        <v>937</v>
      </c>
      <c r="E44" s="392"/>
      <c r="F44" s="392" t="s">
        <v>845</v>
      </c>
      <c r="G44" s="393">
        <v>42900</v>
      </c>
      <c r="H44" s="395" t="s">
        <v>828</v>
      </c>
      <c r="I44" s="395" t="s">
        <v>829</v>
      </c>
      <c r="J44" s="395">
        <v>14</v>
      </c>
      <c r="K44" s="392" t="s">
        <v>836</v>
      </c>
      <c r="L44" s="392" t="s">
        <v>1323</v>
      </c>
      <c r="M44" s="420">
        <v>96.5</v>
      </c>
      <c r="N44" s="420">
        <v>18.299999999999997</v>
      </c>
      <c r="O44" s="392"/>
      <c r="P44" s="392"/>
      <c r="Q44" s="397"/>
      <c r="R44" s="392"/>
      <c r="S44" s="397"/>
      <c r="T44" s="392"/>
      <c r="U44" s="397"/>
      <c r="V44" s="397"/>
      <c r="W44" s="397"/>
      <c r="X44" s="392"/>
      <c r="Y44" s="420"/>
      <c r="Z44" s="420"/>
      <c r="AA44" s="420"/>
      <c r="AB44" s="420"/>
      <c r="AC44" s="420"/>
      <c r="AD44" s="397"/>
      <c r="AE44" s="420">
        <v>9</v>
      </c>
      <c r="AF44" s="392"/>
      <c r="AG44" s="392"/>
      <c r="AH44" s="420"/>
      <c r="AI44" s="392"/>
      <c r="AJ44" s="392"/>
      <c r="AK44" s="420"/>
      <c r="AL44" s="392"/>
      <c r="AM44" s="420"/>
      <c r="AN44" s="420"/>
      <c r="AO44" s="392" t="s">
        <v>846</v>
      </c>
      <c r="AP44" s="395" t="s">
        <v>829</v>
      </c>
      <c r="AQ44" s="395"/>
      <c r="AR44" s="395"/>
      <c r="AS44" s="399"/>
      <c r="AT44" s="395">
        <v>5</v>
      </c>
      <c r="AU44" s="395"/>
      <c r="AV44" s="395"/>
      <c r="AW44" s="395"/>
      <c r="AX44" s="395" t="s">
        <v>835</v>
      </c>
      <c r="AY44" s="392"/>
      <c r="AZ44" s="395">
        <v>0</v>
      </c>
      <c r="BA44" s="395">
        <v>0</v>
      </c>
      <c r="BB44" s="395">
        <v>0</v>
      </c>
      <c r="BC44" s="395">
        <v>0</v>
      </c>
      <c r="BD44" s="395">
        <v>0</v>
      </c>
      <c r="BE44" s="395">
        <v>0</v>
      </c>
      <c r="BF44" s="395">
        <v>0</v>
      </c>
      <c r="BG44" s="395">
        <v>0</v>
      </c>
      <c r="BH44" s="395">
        <v>0</v>
      </c>
      <c r="BI44" s="395">
        <v>0</v>
      </c>
      <c r="BJ44" s="395">
        <v>0</v>
      </c>
      <c r="BK44" s="395">
        <v>0</v>
      </c>
      <c r="BL44" s="395"/>
      <c r="BM44" s="395" t="s">
        <v>829</v>
      </c>
      <c r="BN44" s="395"/>
      <c r="BO44" s="395" t="s">
        <v>829</v>
      </c>
      <c r="BP44" s="478"/>
      <c r="BQ44" s="395"/>
      <c r="BR44" s="395"/>
      <c r="BS44" s="395"/>
      <c r="BT44" s="402"/>
      <c r="BU44" s="402"/>
      <c r="BV44" s="395"/>
      <c r="BW44" s="395" t="s">
        <v>834</v>
      </c>
      <c r="BX44" s="395">
        <v>1</v>
      </c>
      <c r="BY44" s="392"/>
      <c r="BZ44" s="481" t="s">
        <v>1408</v>
      </c>
      <c r="CA44" s="402" t="s">
        <v>593</v>
      </c>
    </row>
    <row r="45" spans="1:109" customFormat="1" ht="13" customHeight="1" x14ac:dyDescent="0.3">
      <c r="A45" s="477">
        <v>14720</v>
      </c>
      <c r="B45" s="393">
        <v>42928</v>
      </c>
      <c r="C45" s="394" t="s">
        <v>825</v>
      </c>
      <c r="D45" s="392" t="s">
        <v>937</v>
      </c>
      <c r="E45" s="392"/>
      <c r="F45" s="392" t="s">
        <v>845</v>
      </c>
      <c r="G45" s="393">
        <v>42916</v>
      </c>
      <c r="H45" s="395" t="s">
        <v>828</v>
      </c>
      <c r="I45" s="395" t="s">
        <v>853</v>
      </c>
      <c r="J45" s="395"/>
      <c r="K45" s="392" t="s">
        <v>837</v>
      </c>
      <c r="L45" s="418" t="s">
        <v>1325</v>
      </c>
      <c r="M45" s="420">
        <v>92.3</v>
      </c>
      <c r="N45" s="420">
        <v>23.490909090909089</v>
      </c>
      <c r="O45" s="392"/>
      <c r="P45" s="392"/>
      <c r="Q45" s="397"/>
      <c r="R45" s="398"/>
      <c r="S45" s="397"/>
      <c r="T45" s="392"/>
      <c r="U45" s="397"/>
      <c r="V45" s="397"/>
      <c r="W45" s="397"/>
      <c r="X45" s="392"/>
      <c r="Y45" s="420"/>
      <c r="Z45" s="420"/>
      <c r="AA45" s="420"/>
      <c r="AB45" s="420"/>
      <c r="AC45" s="420"/>
      <c r="AD45" s="420"/>
      <c r="AE45" s="420">
        <v>13.2</v>
      </c>
      <c r="AF45" s="392"/>
      <c r="AG45" s="392"/>
      <c r="AH45" s="420"/>
      <c r="AI45" s="392"/>
      <c r="AJ45" s="392"/>
      <c r="AK45" s="420"/>
      <c r="AL45" s="392"/>
      <c r="AM45" s="420"/>
      <c r="AN45" s="420"/>
      <c r="AO45" s="392" t="s">
        <v>846</v>
      </c>
      <c r="AP45" s="395" t="s">
        <v>829</v>
      </c>
      <c r="AQ45" s="395"/>
      <c r="AR45" s="395"/>
      <c r="AS45" s="399"/>
      <c r="AT45" s="395">
        <v>18</v>
      </c>
      <c r="AU45" s="395">
        <v>455</v>
      </c>
      <c r="AV45" s="395"/>
      <c r="AW45" s="395">
        <v>6</v>
      </c>
      <c r="AX45" s="395" t="s">
        <v>835</v>
      </c>
      <c r="AY45" s="392"/>
      <c r="AZ45" s="395">
        <v>0</v>
      </c>
      <c r="BA45" s="395">
        <v>0</v>
      </c>
      <c r="BB45" s="395">
        <v>0</v>
      </c>
      <c r="BC45" s="395">
        <v>0</v>
      </c>
      <c r="BD45" s="395">
        <v>0</v>
      </c>
      <c r="BE45" s="395">
        <v>0</v>
      </c>
      <c r="BF45" s="395">
        <v>0</v>
      </c>
      <c r="BG45" s="395">
        <v>0</v>
      </c>
      <c r="BH45" s="395">
        <v>0</v>
      </c>
      <c r="BI45" s="395">
        <v>0</v>
      </c>
      <c r="BJ45" s="395">
        <v>0</v>
      </c>
      <c r="BK45" s="395">
        <v>0</v>
      </c>
      <c r="BL45" s="395"/>
      <c r="BM45" s="395" t="s">
        <v>829</v>
      </c>
      <c r="BN45" s="395"/>
      <c r="BO45" s="395" t="s">
        <v>829</v>
      </c>
      <c r="BP45" s="478"/>
      <c r="BQ45" s="395"/>
      <c r="BR45" s="395"/>
      <c r="BS45" s="395"/>
      <c r="BT45" s="228"/>
      <c r="BU45" s="402"/>
      <c r="BV45" s="395"/>
      <c r="BW45" s="395" t="s">
        <v>834</v>
      </c>
      <c r="BX45" s="395"/>
      <c r="BY45" s="228"/>
      <c r="BZ45" s="502" t="s">
        <v>1435</v>
      </c>
      <c r="CA45" s="392" t="s">
        <v>580</v>
      </c>
    </row>
    <row r="46" spans="1:109" customFormat="1" ht="13" customHeight="1" x14ac:dyDescent="0.3">
      <c r="A46" s="392">
        <v>13555</v>
      </c>
      <c r="B46" s="393">
        <v>42930</v>
      </c>
      <c r="C46" s="394" t="s">
        <v>825</v>
      </c>
      <c r="D46" s="392" t="s">
        <v>937</v>
      </c>
      <c r="E46" s="392"/>
      <c r="F46" s="392" t="s">
        <v>845</v>
      </c>
      <c r="G46" s="393">
        <v>42916</v>
      </c>
      <c r="H46" s="395" t="s">
        <v>828</v>
      </c>
      <c r="I46" s="395" t="s">
        <v>829</v>
      </c>
      <c r="J46" s="395">
        <v>16</v>
      </c>
      <c r="K46" s="392" t="s">
        <v>839</v>
      </c>
      <c r="L46" s="392" t="s">
        <v>1327</v>
      </c>
      <c r="M46" s="420">
        <v>89.999999999999986</v>
      </c>
      <c r="N46" s="420">
        <v>24.418181818181814</v>
      </c>
      <c r="O46" s="392" t="s">
        <v>802</v>
      </c>
      <c r="P46" s="392">
        <v>1000</v>
      </c>
      <c r="Q46" s="420">
        <v>25.5</v>
      </c>
      <c r="R46" s="398"/>
      <c r="S46" s="397"/>
      <c r="T46" s="392"/>
      <c r="U46" s="397"/>
      <c r="V46" s="397"/>
      <c r="W46" s="397"/>
      <c r="X46" s="392"/>
      <c r="Y46" s="420"/>
      <c r="Z46" s="420"/>
      <c r="AA46" s="420"/>
      <c r="AB46" s="420"/>
      <c r="AC46" s="420"/>
      <c r="AD46" s="420"/>
      <c r="AE46" s="420">
        <v>11.454545454545453</v>
      </c>
      <c r="AF46" s="392"/>
      <c r="AG46" s="392"/>
      <c r="AH46" s="420"/>
      <c r="AI46" s="392"/>
      <c r="AJ46" s="392"/>
      <c r="AK46" s="420"/>
      <c r="AL46" s="392"/>
      <c r="AM46" s="420"/>
      <c r="AN46" s="420"/>
      <c r="AO46" s="392" t="s">
        <v>846</v>
      </c>
      <c r="AP46" s="395" t="s">
        <v>829</v>
      </c>
      <c r="AQ46" s="395"/>
      <c r="AR46" s="395"/>
      <c r="AS46" s="399"/>
      <c r="AT46" s="395">
        <v>5.5</v>
      </c>
      <c r="AU46" s="395"/>
      <c r="AV46" s="395"/>
      <c r="AW46" s="395"/>
      <c r="AX46" s="395" t="s">
        <v>829</v>
      </c>
      <c r="AY46" s="392"/>
      <c r="AZ46" s="395">
        <v>19</v>
      </c>
      <c r="BA46" s="395">
        <v>0</v>
      </c>
      <c r="BB46" s="395">
        <v>0</v>
      </c>
      <c r="BC46" s="395">
        <v>0</v>
      </c>
      <c r="BD46" s="395">
        <v>0</v>
      </c>
      <c r="BE46" s="395">
        <v>0</v>
      </c>
      <c r="BF46" s="395">
        <v>0</v>
      </c>
      <c r="BG46" s="395">
        <v>0</v>
      </c>
      <c r="BH46" s="395">
        <v>0</v>
      </c>
      <c r="BI46" s="395">
        <v>0</v>
      </c>
      <c r="BJ46" s="395">
        <v>0</v>
      </c>
      <c r="BK46" s="395">
        <v>0</v>
      </c>
      <c r="BL46" s="395"/>
      <c r="BM46" s="395" t="s">
        <v>829</v>
      </c>
      <c r="BN46" s="395"/>
      <c r="BO46" s="395" t="s">
        <v>829</v>
      </c>
      <c r="BP46" s="478"/>
      <c r="BQ46" s="395"/>
      <c r="BR46" s="395"/>
      <c r="BS46" s="395"/>
      <c r="BT46" s="392"/>
      <c r="BU46" s="392"/>
      <c r="BV46" s="395"/>
      <c r="BW46" s="395" t="s">
        <v>1043</v>
      </c>
      <c r="BX46" s="395"/>
      <c r="BY46" s="392"/>
      <c r="BZ46" s="498" t="s">
        <v>1436</v>
      </c>
      <c r="CA46" s="392" t="s">
        <v>580</v>
      </c>
    </row>
    <row r="47" spans="1:109" customFormat="1" ht="13" customHeight="1" x14ac:dyDescent="0.3">
      <c r="A47" s="477">
        <v>14229</v>
      </c>
      <c r="B47" s="393">
        <v>42925</v>
      </c>
      <c r="C47" s="394" t="s">
        <v>825</v>
      </c>
      <c r="D47" s="392" t="s">
        <v>937</v>
      </c>
      <c r="E47" s="392"/>
      <c r="F47" s="392" t="s">
        <v>845</v>
      </c>
      <c r="G47" s="393">
        <v>42916</v>
      </c>
      <c r="H47" s="395" t="s">
        <v>590</v>
      </c>
      <c r="I47" s="395" t="s">
        <v>772</v>
      </c>
      <c r="J47" s="395"/>
      <c r="K47" s="392" t="s">
        <v>949</v>
      </c>
      <c r="L47" s="392" t="s">
        <v>1310</v>
      </c>
      <c r="M47" s="420">
        <v>104</v>
      </c>
      <c r="N47" s="420">
        <v>22.963636363636365</v>
      </c>
      <c r="O47" s="392" t="s">
        <v>802</v>
      </c>
      <c r="P47" s="392">
        <v>1350</v>
      </c>
      <c r="Q47" s="420">
        <v>26.372727272727271</v>
      </c>
      <c r="R47" s="398"/>
      <c r="S47" s="397"/>
      <c r="T47" s="392"/>
      <c r="U47" s="397"/>
      <c r="V47" s="397"/>
      <c r="W47" s="397"/>
      <c r="X47" s="392"/>
      <c r="Y47" s="420"/>
      <c r="Z47" s="420"/>
      <c r="AA47" s="420"/>
      <c r="AB47" s="420"/>
      <c r="AC47" s="420"/>
      <c r="AD47" s="397"/>
      <c r="AE47" s="420">
        <v>10.981818181818181</v>
      </c>
      <c r="AF47" s="392"/>
      <c r="AG47" s="392"/>
      <c r="AH47" s="420"/>
      <c r="AI47" s="392"/>
      <c r="AJ47" s="392"/>
      <c r="AK47" s="420"/>
      <c r="AL47" s="392"/>
      <c r="AM47" s="420"/>
      <c r="AN47" s="420"/>
      <c r="AO47" s="392" t="s">
        <v>846</v>
      </c>
      <c r="AP47" s="395" t="s">
        <v>829</v>
      </c>
      <c r="AQ47" s="395"/>
      <c r="AR47" s="395"/>
      <c r="AS47" s="399"/>
      <c r="AT47" s="395">
        <v>11</v>
      </c>
      <c r="AU47" s="395"/>
      <c r="AV47" s="395"/>
      <c r="AW47" s="395"/>
      <c r="AX47" s="395" t="s">
        <v>829</v>
      </c>
      <c r="AY47" s="392"/>
      <c r="AZ47" s="395">
        <v>0</v>
      </c>
      <c r="BA47" s="395">
        <v>0</v>
      </c>
      <c r="BB47" s="395">
        <v>0</v>
      </c>
      <c r="BC47" s="395">
        <v>0</v>
      </c>
      <c r="BD47" s="395">
        <v>0</v>
      </c>
      <c r="BE47" s="395">
        <v>0</v>
      </c>
      <c r="BF47" s="395">
        <v>0</v>
      </c>
      <c r="BG47" s="395">
        <v>0</v>
      </c>
      <c r="BH47" s="395">
        <v>0</v>
      </c>
      <c r="BI47" s="395">
        <v>0</v>
      </c>
      <c r="BJ47" s="395">
        <v>0</v>
      </c>
      <c r="BK47" s="395">
        <v>0</v>
      </c>
      <c r="BL47" s="395"/>
      <c r="BM47" s="395" t="s">
        <v>829</v>
      </c>
      <c r="BN47" s="395"/>
      <c r="BO47" s="395" t="s">
        <v>829</v>
      </c>
      <c r="BP47" s="478"/>
      <c r="BQ47" s="395"/>
      <c r="BR47" s="395"/>
      <c r="BS47" s="395"/>
      <c r="BT47" s="392"/>
      <c r="BU47" s="392"/>
      <c r="BV47" s="395"/>
      <c r="BW47" s="395" t="s">
        <v>834</v>
      </c>
      <c r="BX47" s="395">
        <v>1</v>
      </c>
      <c r="BY47" s="392"/>
      <c r="BZ47" s="481" t="s">
        <v>1437</v>
      </c>
      <c r="CA47" s="392" t="s">
        <v>580</v>
      </c>
      <c r="CC47" s="214"/>
      <c r="CD47" s="214"/>
      <c r="CE47" s="214"/>
      <c r="CF47" s="214"/>
      <c r="CG47" s="214"/>
      <c r="CH47" s="214"/>
      <c r="CI47" s="214"/>
      <c r="CJ47" s="214"/>
      <c r="CK47" s="214"/>
      <c r="CL47" s="214"/>
      <c r="CM47" s="214"/>
      <c r="CN47" s="214"/>
      <c r="CO47" s="214"/>
      <c r="CP47" s="214"/>
      <c r="CQ47" s="214"/>
      <c r="CR47" s="214"/>
      <c r="CS47" s="214"/>
      <c r="CT47" s="214"/>
      <c r="CU47" s="214"/>
      <c r="CV47" s="214"/>
      <c r="CW47" s="214"/>
      <c r="CX47" s="214"/>
      <c r="CY47" s="214"/>
      <c r="CZ47" s="214"/>
      <c r="DA47" s="214"/>
      <c r="DB47" s="214"/>
      <c r="DC47" s="214"/>
      <c r="DD47" s="214"/>
      <c r="DE47" s="214"/>
    </row>
    <row r="48" spans="1:109" customFormat="1" ht="13" customHeight="1" x14ac:dyDescent="0.3">
      <c r="A48" s="392">
        <v>13361</v>
      </c>
      <c r="B48" s="393">
        <v>42925</v>
      </c>
      <c r="C48" s="394" t="s">
        <v>825</v>
      </c>
      <c r="D48" s="392" t="s">
        <v>937</v>
      </c>
      <c r="E48" s="392"/>
      <c r="F48" s="392" t="s">
        <v>1096</v>
      </c>
      <c r="G48" s="406">
        <v>42916</v>
      </c>
      <c r="H48" s="395" t="s">
        <v>590</v>
      </c>
      <c r="I48" s="395" t="s">
        <v>829</v>
      </c>
      <c r="J48" s="395">
        <v>25</v>
      </c>
      <c r="K48" s="392" t="s">
        <v>953</v>
      </c>
      <c r="L48" s="392" t="s">
        <v>1329</v>
      </c>
      <c r="M48" s="420">
        <v>83.245454545454535</v>
      </c>
      <c r="N48" s="420">
        <v>20.481818181818181</v>
      </c>
      <c r="O48" s="392"/>
      <c r="P48" s="392"/>
      <c r="Q48" s="397"/>
      <c r="R48" s="398"/>
      <c r="S48" s="397"/>
      <c r="T48" s="392"/>
      <c r="U48" s="397"/>
      <c r="V48" s="397"/>
      <c r="W48" s="397"/>
      <c r="X48" s="392"/>
      <c r="Y48" s="420"/>
      <c r="Z48" s="420"/>
      <c r="AA48" s="420"/>
      <c r="AB48" s="420"/>
      <c r="AC48" s="420"/>
      <c r="AD48" s="420"/>
      <c r="AE48" s="420">
        <v>14.345454545454544</v>
      </c>
      <c r="AF48" s="392"/>
      <c r="AG48" s="392"/>
      <c r="AH48" s="420"/>
      <c r="AI48" s="392"/>
      <c r="AJ48" s="392"/>
      <c r="AK48" s="420"/>
      <c r="AL48" s="392"/>
      <c r="AM48" s="420"/>
      <c r="AN48" s="420"/>
      <c r="AO48" s="392" t="s">
        <v>846</v>
      </c>
      <c r="AP48" s="395" t="s">
        <v>829</v>
      </c>
      <c r="AQ48" s="395"/>
      <c r="AR48" s="395"/>
      <c r="AS48" s="399"/>
      <c r="AT48" s="395"/>
      <c r="AU48" s="395"/>
      <c r="AV48" s="395"/>
      <c r="AW48" s="395"/>
      <c r="AX48" s="395" t="s">
        <v>835</v>
      </c>
      <c r="AY48" s="392"/>
      <c r="AZ48" s="395">
        <v>0</v>
      </c>
      <c r="BA48" s="395">
        <v>0</v>
      </c>
      <c r="BB48" s="395">
        <v>0</v>
      </c>
      <c r="BC48" s="395">
        <v>0</v>
      </c>
      <c r="BD48" s="395">
        <v>0</v>
      </c>
      <c r="BE48" s="395">
        <v>0</v>
      </c>
      <c r="BF48" s="395">
        <v>0</v>
      </c>
      <c r="BG48" s="395">
        <v>0</v>
      </c>
      <c r="BH48" s="395">
        <v>0</v>
      </c>
      <c r="BI48" s="395">
        <v>0</v>
      </c>
      <c r="BJ48" s="395">
        <v>0</v>
      </c>
      <c r="BK48" s="395">
        <v>0</v>
      </c>
      <c r="BL48" s="395"/>
      <c r="BM48" s="395" t="s">
        <v>829</v>
      </c>
      <c r="BN48" s="395"/>
      <c r="BO48" s="395" t="s">
        <v>829</v>
      </c>
      <c r="BP48" s="480">
        <v>163.63636363636363</v>
      </c>
      <c r="BQ48" s="395"/>
      <c r="BR48" s="395"/>
      <c r="BS48" s="401"/>
      <c r="BT48" s="392"/>
      <c r="BU48" s="392"/>
      <c r="BV48" s="395"/>
      <c r="BW48" s="395" t="s">
        <v>834</v>
      </c>
      <c r="BX48" s="395">
        <v>1</v>
      </c>
      <c r="BY48" s="402" t="s">
        <v>1330</v>
      </c>
      <c r="BZ48" s="402" t="s">
        <v>1438</v>
      </c>
      <c r="CA48" s="392" t="s">
        <v>580</v>
      </c>
    </row>
    <row r="49" spans="1:79" customFormat="1" ht="13" customHeight="1" x14ac:dyDescent="0.3">
      <c r="A49" s="392">
        <v>12779</v>
      </c>
      <c r="B49" s="393">
        <v>42925</v>
      </c>
      <c r="C49" s="394" t="s">
        <v>825</v>
      </c>
      <c r="D49" s="392" t="s">
        <v>937</v>
      </c>
      <c r="E49" s="392"/>
      <c r="F49" s="392" t="s">
        <v>845</v>
      </c>
      <c r="G49" s="406">
        <v>42916</v>
      </c>
      <c r="H49" s="395" t="s">
        <v>828</v>
      </c>
      <c r="I49" s="395" t="s">
        <v>829</v>
      </c>
      <c r="J49" s="395">
        <v>26</v>
      </c>
      <c r="K49" s="392" t="s">
        <v>1062</v>
      </c>
      <c r="L49" s="392" t="s">
        <v>1332</v>
      </c>
      <c r="M49" s="420">
        <v>80.909090909090907</v>
      </c>
      <c r="N49" s="420">
        <v>19.990909090909089</v>
      </c>
      <c r="O49" s="392"/>
      <c r="P49" s="392"/>
      <c r="Q49" s="397"/>
      <c r="R49" s="398"/>
      <c r="S49" s="397"/>
      <c r="T49" s="392"/>
      <c r="U49" s="397"/>
      <c r="V49" s="397"/>
      <c r="W49" s="397"/>
      <c r="X49" s="392"/>
      <c r="Y49" s="420"/>
      <c r="Z49" s="420"/>
      <c r="AA49" s="420"/>
      <c r="AB49" s="420"/>
      <c r="AC49" s="420"/>
      <c r="AD49" s="420"/>
      <c r="AE49" s="420">
        <v>12.718181818181817</v>
      </c>
      <c r="AF49" s="392"/>
      <c r="AG49" s="392"/>
      <c r="AH49" s="420"/>
      <c r="AI49" s="392"/>
      <c r="AJ49" s="392"/>
      <c r="AK49" s="420"/>
      <c r="AL49" s="392"/>
      <c r="AM49" s="420"/>
      <c r="AN49" s="420"/>
      <c r="AO49" s="392" t="s">
        <v>846</v>
      </c>
      <c r="AP49" s="395" t="s">
        <v>829</v>
      </c>
      <c r="AQ49" s="395"/>
      <c r="AR49" s="395"/>
      <c r="AS49" s="399"/>
      <c r="AT49" s="395">
        <v>7</v>
      </c>
      <c r="AU49" s="395"/>
      <c r="AV49" s="395"/>
      <c r="AW49" s="395"/>
      <c r="AX49" s="395" t="s">
        <v>829</v>
      </c>
      <c r="AY49" s="392"/>
      <c r="AZ49" s="395">
        <v>0</v>
      </c>
      <c r="BA49" s="395">
        <v>0</v>
      </c>
      <c r="BB49" s="395">
        <v>0</v>
      </c>
      <c r="BC49" s="395">
        <v>0</v>
      </c>
      <c r="BD49" s="395">
        <v>0</v>
      </c>
      <c r="BE49" s="395">
        <v>0</v>
      </c>
      <c r="BF49" s="395">
        <v>0</v>
      </c>
      <c r="BG49" s="395">
        <v>0</v>
      </c>
      <c r="BH49" s="395">
        <v>0</v>
      </c>
      <c r="BI49" s="395">
        <v>0</v>
      </c>
      <c r="BJ49" s="395">
        <v>0</v>
      </c>
      <c r="BK49" s="395">
        <v>0</v>
      </c>
      <c r="BL49" s="395">
        <v>12</v>
      </c>
      <c r="BM49" s="395" t="s">
        <v>829</v>
      </c>
      <c r="BN49" s="395"/>
      <c r="BO49" s="395" t="s">
        <v>829</v>
      </c>
      <c r="BP49" s="478"/>
      <c r="BQ49" s="395"/>
      <c r="BR49" s="395"/>
      <c r="BS49" s="395"/>
      <c r="BT49" s="392"/>
      <c r="BU49" s="392"/>
      <c r="BV49" s="395"/>
      <c r="BW49" s="395" t="s">
        <v>1043</v>
      </c>
      <c r="BX49" s="395">
        <v>1</v>
      </c>
      <c r="BY49" s="411" t="s">
        <v>1064</v>
      </c>
      <c r="BZ49" s="481" t="s">
        <v>1439</v>
      </c>
      <c r="CA49" s="392" t="s">
        <v>580</v>
      </c>
    </row>
    <row r="50" spans="1:79" customFormat="1" ht="13" customHeight="1" x14ac:dyDescent="0.3">
      <c r="A50" s="477">
        <v>648</v>
      </c>
      <c r="B50" s="393">
        <v>42929</v>
      </c>
      <c r="C50" s="394" t="s">
        <v>825</v>
      </c>
      <c r="D50" s="392" t="s">
        <v>937</v>
      </c>
      <c r="E50" s="392"/>
      <c r="F50" s="392" t="s">
        <v>845</v>
      </c>
      <c r="G50" s="393">
        <v>42916</v>
      </c>
      <c r="H50" s="395" t="s">
        <v>590</v>
      </c>
      <c r="I50" s="395" t="s">
        <v>853</v>
      </c>
      <c r="J50" s="395"/>
      <c r="K50" s="392" t="s">
        <v>1066</v>
      </c>
      <c r="L50" s="392" t="s">
        <v>1334</v>
      </c>
      <c r="M50" s="420">
        <v>70</v>
      </c>
      <c r="N50" s="420">
        <v>25.918181818181818</v>
      </c>
      <c r="O50" s="392"/>
      <c r="P50" s="392"/>
      <c r="Q50" s="397"/>
      <c r="R50" s="398"/>
      <c r="S50" s="397"/>
      <c r="T50" s="392"/>
      <c r="U50" s="397"/>
      <c r="V50" s="397"/>
      <c r="W50" s="397"/>
      <c r="X50" s="392"/>
      <c r="Y50" s="420"/>
      <c r="Z50" s="420"/>
      <c r="AA50" s="420"/>
      <c r="AB50" s="420"/>
      <c r="AC50" s="420"/>
      <c r="AD50" s="420"/>
      <c r="AE50" s="420">
        <v>11.936363636363636</v>
      </c>
      <c r="AF50" s="392"/>
      <c r="AG50" s="392"/>
      <c r="AH50" s="420"/>
      <c r="AI50" s="392"/>
      <c r="AJ50" s="392"/>
      <c r="AK50" s="420"/>
      <c r="AL50" s="392"/>
      <c r="AM50" s="420"/>
      <c r="AN50" s="420"/>
      <c r="AO50" s="392" t="s">
        <v>846</v>
      </c>
      <c r="AP50" s="395" t="s">
        <v>829</v>
      </c>
      <c r="AQ50" s="395"/>
      <c r="AR50" s="395"/>
      <c r="AS50" s="399"/>
      <c r="AT50" s="395">
        <v>16</v>
      </c>
      <c r="AU50" s="395">
        <v>300</v>
      </c>
      <c r="AV50" s="395"/>
      <c r="AW50" s="395">
        <v>10</v>
      </c>
      <c r="AX50" s="395" t="s">
        <v>835</v>
      </c>
      <c r="AY50" s="392"/>
      <c r="AZ50" s="395">
        <v>0</v>
      </c>
      <c r="BA50" s="395">
        <v>23</v>
      </c>
      <c r="BB50" s="395">
        <v>0</v>
      </c>
      <c r="BC50" s="395">
        <v>0</v>
      </c>
      <c r="BD50" s="395">
        <v>0</v>
      </c>
      <c r="BE50" s="395">
        <v>0</v>
      </c>
      <c r="BF50" s="395">
        <v>0</v>
      </c>
      <c r="BG50" s="395">
        <v>0</v>
      </c>
      <c r="BH50" s="395">
        <v>0</v>
      </c>
      <c r="BI50" s="395">
        <v>0</v>
      </c>
      <c r="BJ50" s="395">
        <v>0</v>
      </c>
      <c r="BK50" s="395">
        <v>0</v>
      </c>
      <c r="BL50" s="395"/>
      <c r="BM50" s="395" t="s">
        <v>829</v>
      </c>
      <c r="BN50" s="395"/>
      <c r="BO50" s="395" t="s">
        <v>829</v>
      </c>
      <c r="BP50" s="478"/>
      <c r="BQ50" s="395"/>
      <c r="BR50" s="395"/>
      <c r="BS50" s="395"/>
      <c r="BT50" s="402"/>
      <c r="BU50" s="402"/>
      <c r="BV50" s="395"/>
      <c r="BW50" s="395" t="s">
        <v>834</v>
      </c>
      <c r="BX50" s="395"/>
      <c r="BY50" s="392" t="s">
        <v>1335</v>
      </c>
      <c r="BZ50" s="407" t="s">
        <v>1440</v>
      </c>
      <c r="CA50" s="402" t="s">
        <v>580</v>
      </c>
    </row>
    <row r="51" spans="1:79" customFormat="1" ht="13" customHeight="1" x14ac:dyDescent="0.3">
      <c r="A51" s="477">
        <v>11657</v>
      </c>
      <c r="B51" s="393">
        <v>42926</v>
      </c>
      <c r="C51" s="394" t="s">
        <v>825</v>
      </c>
      <c r="D51" s="392" t="s">
        <v>937</v>
      </c>
      <c r="E51" s="392"/>
      <c r="F51" s="392" t="s">
        <v>845</v>
      </c>
      <c r="G51" s="393">
        <v>42613</v>
      </c>
      <c r="H51" s="395" t="s">
        <v>590</v>
      </c>
      <c r="I51" s="395" t="s">
        <v>853</v>
      </c>
      <c r="J51" s="395"/>
      <c r="K51" s="392" t="s">
        <v>913</v>
      </c>
      <c r="L51" s="392" t="s">
        <v>1069</v>
      </c>
      <c r="M51" s="420">
        <v>94.999999999999986</v>
      </c>
      <c r="N51" s="420">
        <v>23.9</v>
      </c>
      <c r="O51" s="392"/>
      <c r="P51" s="392"/>
      <c r="Q51" s="397"/>
      <c r="R51" s="398"/>
      <c r="S51" s="397"/>
      <c r="T51" s="392"/>
      <c r="U51" s="397"/>
      <c r="V51" s="397"/>
      <c r="W51" s="397"/>
      <c r="X51" s="392"/>
      <c r="Y51" s="420"/>
      <c r="Z51" s="420"/>
      <c r="AA51" s="420"/>
      <c r="AB51" s="420"/>
      <c r="AC51" s="420"/>
      <c r="AD51" s="420"/>
      <c r="AE51" s="420">
        <v>14</v>
      </c>
      <c r="AF51" s="392"/>
      <c r="AG51" s="392"/>
      <c r="AH51" s="420"/>
      <c r="AI51" s="392"/>
      <c r="AJ51" s="392"/>
      <c r="AK51" s="420"/>
      <c r="AL51" s="392"/>
      <c r="AM51" s="420"/>
      <c r="AN51" s="420"/>
      <c r="AO51" s="392" t="s">
        <v>846</v>
      </c>
      <c r="AP51" s="395" t="s">
        <v>829</v>
      </c>
      <c r="AQ51" s="395"/>
      <c r="AR51" s="395"/>
      <c r="AS51" s="399"/>
      <c r="AT51" s="395">
        <v>12</v>
      </c>
      <c r="AU51" s="395">
        <v>455</v>
      </c>
      <c r="AV51" s="395"/>
      <c r="AW51" s="395">
        <v>6</v>
      </c>
      <c r="AX51" s="395" t="s">
        <v>835</v>
      </c>
      <c r="AY51" s="392"/>
      <c r="AZ51" s="395">
        <v>0</v>
      </c>
      <c r="BA51" s="395">
        <v>0</v>
      </c>
      <c r="BB51" s="395">
        <v>0</v>
      </c>
      <c r="BC51" s="395">
        <v>0</v>
      </c>
      <c r="BD51" s="395">
        <v>0</v>
      </c>
      <c r="BE51" s="395">
        <v>0</v>
      </c>
      <c r="BF51" s="395">
        <v>0</v>
      </c>
      <c r="BG51" s="395">
        <v>0</v>
      </c>
      <c r="BH51" s="395">
        <v>0</v>
      </c>
      <c r="BI51" s="395">
        <v>0</v>
      </c>
      <c r="BJ51" s="395">
        <v>0</v>
      </c>
      <c r="BK51" s="395">
        <v>0</v>
      </c>
      <c r="BL51" s="395"/>
      <c r="BM51" s="395" t="s">
        <v>829</v>
      </c>
      <c r="BN51" s="395"/>
      <c r="BO51" s="395" t="s">
        <v>829</v>
      </c>
      <c r="BP51" s="478"/>
      <c r="BQ51" s="395"/>
      <c r="BR51" s="395"/>
      <c r="BS51" s="395"/>
      <c r="BT51" s="402"/>
      <c r="BU51" s="402"/>
      <c r="BV51" s="395"/>
      <c r="BW51" s="395" t="s">
        <v>834</v>
      </c>
      <c r="BX51" s="395"/>
      <c r="BY51" s="392"/>
      <c r="BZ51" s="407" t="s">
        <v>1194</v>
      </c>
      <c r="CA51" s="402" t="s">
        <v>600</v>
      </c>
    </row>
    <row r="52" spans="1:79" customFormat="1" ht="13" customHeight="1" x14ac:dyDescent="0.3">
      <c r="A52" s="392">
        <v>11224</v>
      </c>
      <c r="B52" s="393">
        <v>42929</v>
      </c>
      <c r="C52" s="394" t="s">
        <v>825</v>
      </c>
      <c r="D52" s="392" t="s">
        <v>937</v>
      </c>
      <c r="E52" s="392"/>
      <c r="F52" s="392" t="s">
        <v>845</v>
      </c>
      <c r="G52" s="393">
        <v>42587</v>
      </c>
      <c r="H52" s="395" t="s">
        <v>828</v>
      </c>
      <c r="I52" s="395" t="s">
        <v>829</v>
      </c>
      <c r="J52" s="395">
        <v>24</v>
      </c>
      <c r="K52" s="392" t="s">
        <v>1072</v>
      </c>
      <c r="L52" s="392" t="s">
        <v>166</v>
      </c>
      <c r="M52" s="420">
        <v>84.61818181818181</v>
      </c>
      <c r="N52" s="420">
        <v>19.945454545454545</v>
      </c>
      <c r="O52" s="392"/>
      <c r="P52" s="392"/>
      <c r="Q52" s="397"/>
      <c r="R52" s="392"/>
      <c r="S52" s="397"/>
      <c r="T52" s="392"/>
      <c r="U52" s="397"/>
      <c r="V52" s="397"/>
      <c r="W52" s="397"/>
      <c r="X52" s="392"/>
      <c r="Y52" s="420"/>
      <c r="Z52" s="420"/>
      <c r="AA52" s="420"/>
      <c r="AB52" s="420"/>
      <c r="AC52" s="420"/>
      <c r="AD52" s="420"/>
      <c r="AE52" s="420">
        <v>14.299999999999999</v>
      </c>
      <c r="AF52" s="392"/>
      <c r="AG52" s="392"/>
      <c r="AH52" s="420"/>
      <c r="AI52" s="392"/>
      <c r="AJ52" s="392"/>
      <c r="AK52" s="420"/>
      <c r="AL52" s="392"/>
      <c r="AM52" s="420"/>
      <c r="AN52" s="420"/>
      <c r="AO52" s="392" t="s">
        <v>846</v>
      </c>
      <c r="AP52" s="395" t="s">
        <v>829</v>
      </c>
      <c r="AQ52" s="395"/>
      <c r="AR52" s="395"/>
      <c r="AS52" s="399"/>
      <c r="AT52" s="395">
        <v>4</v>
      </c>
      <c r="AU52" s="395"/>
      <c r="AV52" s="395"/>
      <c r="AW52" s="395"/>
      <c r="AX52" s="395" t="s">
        <v>829</v>
      </c>
      <c r="AY52" s="392"/>
      <c r="AZ52" s="395">
        <v>0</v>
      </c>
      <c r="BA52" s="395">
        <v>0</v>
      </c>
      <c r="BB52" s="395">
        <v>0</v>
      </c>
      <c r="BC52" s="395">
        <v>0</v>
      </c>
      <c r="BD52" s="395">
        <v>0</v>
      </c>
      <c r="BE52" s="395">
        <v>0</v>
      </c>
      <c r="BF52" s="395">
        <v>0</v>
      </c>
      <c r="BG52" s="395">
        <v>0</v>
      </c>
      <c r="BH52" s="395">
        <v>0</v>
      </c>
      <c r="BI52" s="395">
        <v>0</v>
      </c>
      <c r="BJ52" s="395">
        <v>0</v>
      </c>
      <c r="BK52" s="395">
        <v>0</v>
      </c>
      <c r="BL52" s="395"/>
      <c r="BM52" s="395" t="s">
        <v>829</v>
      </c>
      <c r="BN52" s="395">
        <v>12</v>
      </c>
      <c r="BO52" s="395" t="s">
        <v>829</v>
      </c>
      <c r="BP52" s="478"/>
      <c r="BQ52" s="395"/>
      <c r="BR52" s="395"/>
      <c r="BS52" s="395"/>
      <c r="BT52" s="402"/>
      <c r="BU52" s="402"/>
      <c r="BV52" s="395"/>
      <c r="BW52" s="395" t="s">
        <v>834</v>
      </c>
      <c r="BX52" s="395">
        <v>1</v>
      </c>
      <c r="BY52" s="392"/>
      <c r="BZ52" s="407" t="s">
        <v>1441</v>
      </c>
      <c r="CA52" s="392" t="s">
        <v>600</v>
      </c>
    </row>
    <row r="53" spans="1:79" customFormat="1" ht="13" customHeight="1" x14ac:dyDescent="0.3">
      <c r="A53" s="392">
        <v>15116</v>
      </c>
      <c r="B53" s="393">
        <v>42929</v>
      </c>
      <c r="C53" s="394" t="s">
        <v>825</v>
      </c>
      <c r="D53" s="392" t="s">
        <v>937</v>
      </c>
      <c r="E53" s="392"/>
      <c r="F53" s="392" t="s">
        <v>845</v>
      </c>
      <c r="G53" s="393">
        <v>42916</v>
      </c>
      <c r="H53" s="395" t="s">
        <v>828</v>
      </c>
      <c r="I53" s="395" t="s">
        <v>829</v>
      </c>
      <c r="J53" s="395">
        <v>28</v>
      </c>
      <c r="K53" s="418" t="s">
        <v>1074</v>
      </c>
      <c r="L53" s="392" t="s">
        <v>1338</v>
      </c>
      <c r="M53" s="420">
        <v>87</v>
      </c>
      <c r="N53" s="420">
        <v>20.399999999999999</v>
      </c>
      <c r="O53" s="392" t="s">
        <v>802</v>
      </c>
      <c r="P53" s="392">
        <v>2700</v>
      </c>
      <c r="Q53" s="420">
        <v>22.3</v>
      </c>
      <c r="R53" s="398"/>
      <c r="S53" s="397"/>
      <c r="T53" s="392"/>
      <c r="U53" s="397"/>
      <c r="V53" s="397"/>
      <c r="W53" s="397"/>
      <c r="X53" s="392"/>
      <c r="Y53" s="420"/>
      <c r="Z53" s="420"/>
      <c r="AA53" s="420"/>
      <c r="AB53" s="420"/>
      <c r="AC53" s="420"/>
      <c r="AD53" s="397"/>
      <c r="AE53" s="420">
        <v>13.299999999999999</v>
      </c>
      <c r="AF53" s="392"/>
      <c r="AG53" s="392"/>
      <c r="AH53" s="420"/>
      <c r="AI53" s="392"/>
      <c r="AJ53" s="392"/>
      <c r="AK53" s="420"/>
      <c r="AL53" s="392"/>
      <c r="AM53" s="420"/>
      <c r="AN53" s="420"/>
      <c r="AO53" s="392" t="s">
        <v>846</v>
      </c>
      <c r="AP53" s="395" t="s">
        <v>829</v>
      </c>
      <c r="AQ53" s="395"/>
      <c r="AR53" s="395"/>
      <c r="AS53" s="399"/>
      <c r="AT53" s="395">
        <v>3</v>
      </c>
      <c r="AU53" s="395"/>
      <c r="AV53" s="395"/>
      <c r="AW53" s="395"/>
      <c r="AX53" s="395" t="s">
        <v>772</v>
      </c>
      <c r="AY53" s="392"/>
      <c r="AZ53" s="395">
        <v>0</v>
      </c>
      <c r="BA53" s="395">
        <v>0</v>
      </c>
      <c r="BB53" s="395">
        <v>0</v>
      </c>
      <c r="BC53" s="395">
        <v>0</v>
      </c>
      <c r="BD53" s="395">
        <v>0</v>
      </c>
      <c r="BE53" s="395">
        <v>0</v>
      </c>
      <c r="BF53" s="395">
        <v>0</v>
      </c>
      <c r="BG53" s="395">
        <v>0</v>
      </c>
      <c r="BH53" s="395">
        <v>0</v>
      </c>
      <c r="BI53" s="395">
        <v>0</v>
      </c>
      <c r="BJ53" s="395">
        <v>0</v>
      </c>
      <c r="BK53" s="395">
        <v>0</v>
      </c>
      <c r="BL53" s="395"/>
      <c r="BM53" s="395" t="s">
        <v>829</v>
      </c>
      <c r="BN53" s="395"/>
      <c r="BO53" s="395" t="s">
        <v>829</v>
      </c>
      <c r="BP53" s="478"/>
      <c r="BQ53" s="395"/>
      <c r="BR53" s="395"/>
      <c r="BS53" s="395"/>
      <c r="BT53" s="392" t="s">
        <v>1339</v>
      </c>
      <c r="BU53" s="402" t="s">
        <v>1340</v>
      </c>
      <c r="BV53" s="395">
        <v>50</v>
      </c>
      <c r="BW53" s="395" t="s">
        <v>834</v>
      </c>
      <c r="BX53" s="395"/>
      <c r="BY53" s="392"/>
      <c r="BZ53" s="498" t="s">
        <v>1442</v>
      </c>
      <c r="CA53" s="392" t="s">
        <v>593</v>
      </c>
    </row>
    <row r="54" spans="1:79" customFormat="1" ht="13" customHeight="1" x14ac:dyDescent="0.3">
      <c r="A54" s="392">
        <v>11155</v>
      </c>
      <c r="B54" s="393">
        <v>42926</v>
      </c>
      <c r="C54" s="394" t="s">
        <v>825</v>
      </c>
      <c r="D54" s="392" t="s">
        <v>937</v>
      </c>
      <c r="E54" s="392"/>
      <c r="F54" s="392" t="s">
        <v>845</v>
      </c>
      <c r="G54" s="393">
        <v>42900</v>
      </c>
      <c r="H54" s="395" t="s">
        <v>828</v>
      </c>
      <c r="I54" s="395" t="s">
        <v>829</v>
      </c>
      <c r="J54" s="395">
        <v>29</v>
      </c>
      <c r="K54" s="392" t="s">
        <v>1077</v>
      </c>
      <c r="L54" s="392" t="s">
        <v>954</v>
      </c>
      <c r="M54" s="420">
        <v>80.36363636363636</v>
      </c>
      <c r="N54" s="420">
        <v>17.554545454545451</v>
      </c>
      <c r="O54" s="392"/>
      <c r="P54" s="392"/>
      <c r="Q54" s="397"/>
      <c r="R54" s="392"/>
      <c r="S54" s="397"/>
      <c r="T54" s="392"/>
      <c r="U54" s="397"/>
      <c r="V54" s="397"/>
      <c r="W54" s="397"/>
      <c r="X54" s="392"/>
      <c r="Y54" s="420"/>
      <c r="Z54" s="420"/>
      <c r="AA54" s="420"/>
      <c r="AB54" s="420"/>
      <c r="AC54" s="420"/>
      <c r="AD54" s="420"/>
      <c r="AE54" s="420">
        <v>10.663636363636364</v>
      </c>
      <c r="AF54" s="392"/>
      <c r="AG54" s="392"/>
      <c r="AH54" s="420"/>
      <c r="AI54" s="392"/>
      <c r="AJ54" s="392"/>
      <c r="AK54" s="420"/>
      <c r="AL54" s="392"/>
      <c r="AM54" s="420"/>
      <c r="AN54" s="420"/>
      <c r="AO54" s="392" t="s">
        <v>846</v>
      </c>
      <c r="AP54" s="395" t="s">
        <v>829</v>
      </c>
      <c r="AQ54" s="395"/>
      <c r="AR54" s="395"/>
      <c r="AS54" s="399"/>
      <c r="AT54" s="395">
        <v>4.3499999999999996</v>
      </c>
      <c r="AU54" s="395"/>
      <c r="AV54" s="395"/>
      <c r="AW54" s="395"/>
      <c r="AX54" s="395" t="s">
        <v>829</v>
      </c>
      <c r="AY54" s="392"/>
      <c r="AZ54" s="395">
        <v>0</v>
      </c>
      <c r="BA54" s="395">
        <v>0</v>
      </c>
      <c r="BB54" s="395">
        <v>0</v>
      </c>
      <c r="BC54" s="395">
        <v>0</v>
      </c>
      <c r="BD54" s="395">
        <v>0</v>
      </c>
      <c r="BE54" s="395">
        <v>0</v>
      </c>
      <c r="BF54" s="395">
        <v>0</v>
      </c>
      <c r="BG54" s="395">
        <v>0</v>
      </c>
      <c r="BH54" s="395">
        <v>0</v>
      </c>
      <c r="BI54" s="395">
        <v>0</v>
      </c>
      <c r="BJ54" s="395">
        <v>0</v>
      </c>
      <c r="BK54" s="395">
        <v>0</v>
      </c>
      <c r="BL54" s="395"/>
      <c r="BM54" s="395" t="s">
        <v>829</v>
      </c>
      <c r="BN54" s="395"/>
      <c r="BO54" s="395" t="s">
        <v>829</v>
      </c>
      <c r="BP54" s="478"/>
      <c r="BQ54" s="395"/>
      <c r="BR54" s="395"/>
      <c r="BS54" s="395"/>
      <c r="BT54" s="402"/>
      <c r="BU54" s="402"/>
      <c r="BV54" s="395"/>
      <c r="BW54" s="395" t="s">
        <v>834</v>
      </c>
      <c r="BX54" s="395">
        <v>1</v>
      </c>
      <c r="BY54" s="392"/>
      <c r="BZ54" s="481" t="s">
        <v>1418</v>
      </c>
      <c r="CA54" s="402" t="s">
        <v>580</v>
      </c>
    </row>
    <row r="55" spans="1:79" customFormat="1" ht="13" customHeight="1" x14ac:dyDescent="0.3">
      <c r="A55" s="477">
        <v>13553</v>
      </c>
      <c r="B55" s="393">
        <v>42928</v>
      </c>
      <c r="C55" s="394" t="s">
        <v>825</v>
      </c>
      <c r="D55" s="392" t="s">
        <v>937</v>
      </c>
      <c r="E55" s="392"/>
      <c r="F55" s="392" t="s">
        <v>845</v>
      </c>
      <c r="G55" s="393">
        <v>42642</v>
      </c>
      <c r="H55" s="395" t="s">
        <v>828</v>
      </c>
      <c r="I55" s="395" t="s">
        <v>853</v>
      </c>
      <c r="J55" s="395"/>
      <c r="K55" s="392" t="s">
        <v>908</v>
      </c>
      <c r="L55" s="392" t="s">
        <v>1344</v>
      </c>
      <c r="M55" s="420">
        <v>80.581818181818178</v>
      </c>
      <c r="N55" s="420">
        <v>26.536363636363635</v>
      </c>
      <c r="O55" s="392"/>
      <c r="P55" s="392"/>
      <c r="Q55" s="397"/>
      <c r="R55" s="398"/>
      <c r="S55" s="397"/>
      <c r="T55" s="392"/>
      <c r="U55" s="397"/>
      <c r="V55" s="397"/>
      <c r="W55" s="397"/>
      <c r="X55" s="392"/>
      <c r="Y55" s="420"/>
      <c r="Z55" s="420"/>
      <c r="AA55" s="420"/>
      <c r="AB55" s="420"/>
      <c r="AC55" s="420"/>
      <c r="AD55" s="397"/>
      <c r="AE55" s="420">
        <v>13.6</v>
      </c>
      <c r="AF55" s="392"/>
      <c r="AG55" s="392"/>
      <c r="AH55" s="420"/>
      <c r="AI55" s="392"/>
      <c r="AJ55" s="392"/>
      <c r="AK55" s="420"/>
      <c r="AL55" s="392"/>
      <c r="AM55" s="420"/>
      <c r="AN55" s="420"/>
      <c r="AO55" s="392" t="s">
        <v>846</v>
      </c>
      <c r="AP55" s="395" t="s">
        <v>829</v>
      </c>
      <c r="AQ55" s="395"/>
      <c r="AR55" s="395"/>
      <c r="AS55" s="399"/>
      <c r="AT55" s="395">
        <v>21</v>
      </c>
      <c r="AU55" s="395">
        <v>455</v>
      </c>
      <c r="AV55" s="395"/>
      <c r="AW55" s="395">
        <v>5</v>
      </c>
      <c r="AX55" s="395" t="s">
        <v>835</v>
      </c>
      <c r="AY55" s="392"/>
      <c r="AZ55" s="395">
        <v>0</v>
      </c>
      <c r="BA55" s="395">
        <v>0</v>
      </c>
      <c r="BB55" s="395">
        <v>0</v>
      </c>
      <c r="BC55" s="395">
        <v>0</v>
      </c>
      <c r="BD55" s="395">
        <v>0</v>
      </c>
      <c r="BE55" s="395">
        <v>0</v>
      </c>
      <c r="BF55" s="395">
        <v>0</v>
      </c>
      <c r="BG55" s="395">
        <v>0</v>
      </c>
      <c r="BH55" s="395">
        <v>0</v>
      </c>
      <c r="BI55" s="395">
        <v>0</v>
      </c>
      <c r="BJ55" s="395">
        <v>0</v>
      </c>
      <c r="BK55" s="395">
        <v>0</v>
      </c>
      <c r="BL55" s="395"/>
      <c r="BM55" s="395" t="s">
        <v>829</v>
      </c>
      <c r="BN55" s="395"/>
      <c r="BO55" s="395" t="s">
        <v>829</v>
      </c>
      <c r="BP55" s="478"/>
      <c r="BQ55" s="395"/>
      <c r="BR55" s="395"/>
      <c r="BS55" s="395"/>
      <c r="BT55" s="402"/>
      <c r="BU55" s="402"/>
      <c r="BV55" s="395"/>
      <c r="BW55" s="395" t="s">
        <v>834</v>
      </c>
      <c r="BX55" s="395"/>
      <c r="BY55" s="392"/>
      <c r="BZ55" s="407" t="s">
        <v>1443</v>
      </c>
      <c r="CA55" s="392" t="s">
        <v>600</v>
      </c>
    </row>
    <row r="56" spans="1:79" customFormat="1" ht="13" customHeight="1" x14ac:dyDescent="0.3">
      <c r="A56" s="392">
        <v>12482</v>
      </c>
      <c r="B56" s="393">
        <v>42928</v>
      </c>
      <c r="C56" s="394" t="s">
        <v>825</v>
      </c>
      <c r="D56" s="392" t="s">
        <v>937</v>
      </c>
      <c r="E56" s="392"/>
      <c r="F56" s="392" t="s">
        <v>845</v>
      </c>
      <c r="G56" s="393">
        <v>42570</v>
      </c>
      <c r="H56" s="395" t="s">
        <v>828</v>
      </c>
      <c r="I56" s="395" t="s">
        <v>829</v>
      </c>
      <c r="J56" s="395">
        <v>23</v>
      </c>
      <c r="K56" s="392" t="s">
        <v>1082</v>
      </c>
      <c r="L56" s="392" t="s">
        <v>1346</v>
      </c>
      <c r="M56" s="420">
        <v>83.499999999999986</v>
      </c>
      <c r="N56" s="420">
        <v>18.999999999999996</v>
      </c>
      <c r="O56" s="392"/>
      <c r="P56" s="392"/>
      <c r="Q56" s="397"/>
      <c r="R56" s="398"/>
      <c r="S56" s="397"/>
      <c r="T56" s="392"/>
      <c r="U56" s="397"/>
      <c r="V56" s="397"/>
      <c r="W56" s="397"/>
      <c r="X56" s="392"/>
      <c r="Y56" s="420"/>
      <c r="Z56" s="420"/>
      <c r="AA56" s="420"/>
      <c r="AB56" s="420"/>
      <c r="AC56" s="420"/>
      <c r="AD56" s="397"/>
      <c r="AE56" s="420">
        <v>11.999999999999998</v>
      </c>
      <c r="AF56" s="392"/>
      <c r="AG56" s="392"/>
      <c r="AH56" s="420"/>
      <c r="AI56" s="392"/>
      <c r="AJ56" s="392"/>
      <c r="AK56" s="420"/>
      <c r="AL56" s="392"/>
      <c r="AM56" s="420"/>
      <c r="AN56" s="420"/>
      <c r="AO56" s="392" t="s">
        <v>846</v>
      </c>
      <c r="AP56" s="395" t="s">
        <v>829</v>
      </c>
      <c r="AQ56" s="395"/>
      <c r="AR56" s="395"/>
      <c r="AS56" s="399"/>
      <c r="AT56" s="395">
        <v>8</v>
      </c>
      <c r="AU56" s="395"/>
      <c r="AV56" s="395"/>
      <c r="AW56" s="395"/>
      <c r="AX56" s="395" t="s">
        <v>772</v>
      </c>
      <c r="AY56" s="392"/>
      <c r="AZ56" s="395">
        <v>0</v>
      </c>
      <c r="BA56" s="395">
        <v>0</v>
      </c>
      <c r="BB56" s="395">
        <v>0</v>
      </c>
      <c r="BC56" s="395">
        <v>0</v>
      </c>
      <c r="BD56" s="395">
        <v>0</v>
      </c>
      <c r="BE56" s="395">
        <v>0</v>
      </c>
      <c r="BF56" s="395">
        <v>0</v>
      </c>
      <c r="BG56" s="395">
        <v>0</v>
      </c>
      <c r="BH56" s="395">
        <v>0</v>
      </c>
      <c r="BI56" s="395">
        <v>0</v>
      </c>
      <c r="BJ56" s="395">
        <v>0</v>
      </c>
      <c r="BK56" s="395">
        <v>0</v>
      </c>
      <c r="BL56" s="395"/>
      <c r="BM56" s="395" t="s">
        <v>829</v>
      </c>
      <c r="BN56" s="395"/>
      <c r="BO56" s="395" t="s">
        <v>829</v>
      </c>
      <c r="BP56" s="478"/>
      <c r="BQ56" s="395"/>
      <c r="BR56" s="395"/>
      <c r="BS56" s="395"/>
      <c r="BT56" s="392"/>
      <c r="BU56" s="402"/>
      <c r="BV56" s="395"/>
      <c r="BW56" s="395" t="s">
        <v>834</v>
      </c>
      <c r="BX56" s="395">
        <v>1</v>
      </c>
      <c r="BY56" s="392"/>
      <c r="BZ56" s="407" t="s">
        <v>1444</v>
      </c>
      <c r="CA56" s="392" t="s">
        <v>600</v>
      </c>
    </row>
    <row r="57" spans="1:79" customFormat="1" ht="13" customHeight="1" x14ac:dyDescent="0.3">
      <c r="A57" s="392">
        <v>12721</v>
      </c>
      <c r="B57" s="393">
        <v>42928</v>
      </c>
      <c r="C57" s="394" t="s">
        <v>825</v>
      </c>
      <c r="D57" s="392" t="s">
        <v>937</v>
      </c>
      <c r="E57" s="392"/>
      <c r="F57" s="392" t="s">
        <v>845</v>
      </c>
      <c r="G57" s="393">
        <v>42782</v>
      </c>
      <c r="H57" s="395" t="s">
        <v>828</v>
      </c>
      <c r="I57" s="395" t="s">
        <v>829</v>
      </c>
      <c r="J57" s="395">
        <v>36</v>
      </c>
      <c r="K57" s="392" t="s">
        <v>1171</v>
      </c>
      <c r="L57" s="392" t="s">
        <v>1172</v>
      </c>
      <c r="M57" s="420">
        <v>87.272727272727266</v>
      </c>
      <c r="N57" s="420">
        <v>17.27272727272727</v>
      </c>
      <c r="O57" s="392"/>
      <c r="P57" s="392"/>
      <c r="Q57" s="397"/>
      <c r="R57" s="398"/>
      <c r="S57" s="397"/>
      <c r="T57" s="392"/>
      <c r="U57" s="397"/>
      <c r="V57" s="397"/>
      <c r="W57" s="397"/>
      <c r="X57" s="392"/>
      <c r="Y57" s="420"/>
      <c r="Z57" s="420"/>
      <c r="AA57" s="420"/>
      <c r="AB57" s="420"/>
      <c r="AC57" s="420"/>
      <c r="AD57" s="397"/>
      <c r="AE57" s="420">
        <v>10.909090909090908</v>
      </c>
      <c r="AF57" s="392"/>
      <c r="AG57" s="392"/>
      <c r="AH57" s="420"/>
      <c r="AI57" s="392"/>
      <c r="AJ57" s="392"/>
      <c r="AK57" s="420"/>
      <c r="AL57" s="392"/>
      <c r="AM57" s="420"/>
      <c r="AN57" s="420"/>
      <c r="AO57" s="392" t="s">
        <v>846</v>
      </c>
      <c r="AP57" s="395" t="s">
        <v>829</v>
      </c>
      <c r="AQ57" s="395"/>
      <c r="AR57" s="395"/>
      <c r="AS57" s="399"/>
      <c r="AT57" s="395">
        <v>5.5</v>
      </c>
      <c r="AU57" s="395"/>
      <c r="AV57" s="395"/>
      <c r="AW57" s="395"/>
      <c r="AX57" s="395" t="s">
        <v>772</v>
      </c>
      <c r="AY57" s="392"/>
      <c r="AZ57" s="395">
        <v>0</v>
      </c>
      <c r="BA57" s="395">
        <v>0</v>
      </c>
      <c r="BB57" s="395">
        <v>0</v>
      </c>
      <c r="BC57" s="395">
        <v>0</v>
      </c>
      <c r="BD57" s="395">
        <v>0</v>
      </c>
      <c r="BE57" s="395">
        <v>0</v>
      </c>
      <c r="BF57" s="395">
        <v>0</v>
      </c>
      <c r="BG57" s="395">
        <v>0</v>
      </c>
      <c r="BH57" s="395">
        <v>0</v>
      </c>
      <c r="BI57" s="395">
        <v>0</v>
      </c>
      <c r="BJ57" s="395">
        <v>0</v>
      </c>
      <c r="BK57" s="395">
        <v>0</v>
      </c>
      <c r="BL57" s="395"/>
      <c r="BM57" s="395" t="s">
        <v>829</v>
      </c>
      <c r="BN57" s="395">
        <v>12</v>
      </c>
      <c r="BO57" s="395" t="s">
        <v>829</v>
      </c>
      <c r="BP57" s="478"/>
      <c r="BQ57" s="395"/>
      <c r="BR57" s="395">
        <v>12</v>
      </c>
      <c r="BS57" s="395"/>
      <c r="BT57" s="392"/>
      <c r="BU57" s="402"/>
      <c r="BV57" s="395"/>
      <c r="BW57" s="395" t="s">
        <v>834</v>
      </c>
      <c r="BX57" s="395"/>
      <c r="BY57" s="392"/>
      <c r="BZ57" s="498" t="s">
        <v>579</v>
      </c>
      <c r="CA57" s="402" t="s">
        <v>600</v>
      </c>
    </row>
    <row r="58" spans="1:79" customFormat="1" ht="13" customHeight="1" x14ac:dyDescent="0.3">
      <c r="A58" s="392">
        <v>13391</v>
      </c>
      <c r="B58" s="393">
        <v>42926</v>
      </c>
      <c r="C58" s="394" t="s">
        <v>825</v>
      </c>
      <c r="D58" s="392" t="s">
        <v>937</v>
      </c>
      <c r="E58" s="392"/>
      <c r="F58" s="392" t="s">
        <v>845</v>
      </c>
      <c r="G58" s="393">
        <v>42916</v>
      </c>
      <c r="H58" s="395" t="s">
        <v>590</v>
      </c>
      <c r="I58" s="395" t="s">
        <v>829</v>
      </c>
      <c r="J58" s="395">
        <v>30</v>
      </c>
      <c r="K58" s="392" t="s">
        <v>1348</v>
      </c>
      <c r="L58" s="392" t="s">
        <v>1349</v>
      </c>
      <c r="M58" s="420">
        <v>90.899999999999991</v>
      </c>
      <c r="N58" s="420">
        <v>18.7</v>
      </c>
      <c r="O58" s="392"/>
      <c r="P58" s="392"/>
      <c r="Q58" s="397"/>
      <c r="R58" s="398"/>
      <c r="S58" s="397"/>
      <c r="T58" s="392"/>
      <c r="U58" s="397"/>
      <c r="V58" s="397"/>
      <c r="W58" s="397"/>
      <c r="X58" s="392"/>
      <c r="Y58" s="420"/>
      <c r="Z58" s="420"/>
      <c r="AA58" s="420"/>
      <c r="AB58" s="420"/>
      <c r="AC58" s="420"/>
      <c r="AD58" s="420"/>
      <c r="AE58" s="420">
        <v>11.2</v>
      </c>
      <c r="AF58" s="392"/>
      <c r="AG58" s="392"/>
      <c r="AH58" s="420"/>
      <c r="AI58" s="392"/>
      <c r="AJ58" s="392"/>
      <c r="AK58" s="397"/>
      <c r="AL58" s="392"/>
      <c r="AM58" s="420"/>
      <c r="AN58" s="420"/>
      <c r="AO58" s="392" t="s">
        <v>846</v>
      </c>
      <c r="AP58" s="395" t="s">
        <v>829</v>
      </c>
      <c r="AQ58" s="395"/>
      <c r="AR58" s="395"/>
      <c r="AS58" s="399"/>
      <c r="AT58" s="395">
        <v>5</v>
      </c>
      <c r="AU58" s="395"/>
      <c r="AV58" s="395"/>
      <c r="AW58" s="395"/>
      <c r="AX58" s="395" t="s">
        <v>772</v>
      </c>
      <c r="AY58" s="392"/>
      <c r="AZ58" s="395">
        <v>0</v>
      </c>
      <c r="BA58" s="395">
        <v>0</v>
      </c>
      <c r="BB58" s="395">
        <v>0</v>
      </c>
      <c r="BC58" s="395">
        <v>0</v>
      </c>
      <c r="BD58" s="395">
        <v>0</v>
      </c>
      <c r="BE58" s="395">
        <v>0</v>
      </c>
      <c r="BF58" s="395">
        <v>0</v>
      </c>
      <c r="BG58" s="395">
        <v>0</v>
      </c>
      <c r="BH58" s="395">
        <v>0</v>
      </c>
      <c r="BI58" s="395">
        <v>0</v>
      </c>
      <c r="BJ58" s="395">
        <v>0</v>
      </c>
      <c r="BK58" s="395">
        <v>0</v>
      </c>
      <c r="BL58" s="395"/>
      <c r="BM58" s="395" t="s">
        <v>829</v>
      </c>
      <c r="BN58" s="395">
        <v>12</v>
      </c>
      <c r="BO58" s="395" t="s">
        <v>829</v>
      </c>
      <c r="BP58" s="478"/>
      <c r="BQ58" s="395"/>
      <c r="BR58" s="395">
        <v>12</v>
      </c>
      <c r="BS58" s="395"/>
      <c r="BT58" s="402"/>
      <c r="BU58" s="402"/>
      <c r="BV58" s="395"/>
      <c r="BW58" s="395" t="s">
        <v>834</v>
      </c>
      <c r="BX58" s="395">
        <v>1</v>
      </c>
      <c r="BY58" s="402" t="s">
        <v>1350</v>
      </c>
      <c r="BZ58" s="481" t="s">
        <v>1445</v>
      </c>
      <c r="CA58" s="402" t="s">
        <v>580</v>
      </c>
    </row>
    <row r="59" spans="1:79" customFormat="1" ht="13" customHeight="1" x14ac:dyDescent="0.3">
      <c r="A59" s="392">
        <v>12453</v>
      </c>
      <c r="B59" s="393">
        <v>42926</v>
      </c>
      <c r="C59" s="394" t="s">
        <v>825</v>
      </c>
      <c r="D59" s="392" t="s">
        <v>937</v>
      </c>
      <c r="E59" s="392"/>
      <c r="F59" s="392" t="s">
        <v>1096</v>
      </c>
      <c r="G59" s="406">
        <v>42916</v>
      </c>
      <c r="H59" s="395" t="s">
        <v>828</v>
      </c>
      <c r="I59" s="395" t="s">
        <v>829</v>
      </c>
      <c r="J59" s="395">
        <v>31</v>
      </c>
      <c r="K59" s="392" t="s">
        <v>1352</v>
      </c>
      <c r="L59" s="392" t="s">
        <v>1353</v>
      </c>
      <c r="M59" s="420">
        <v>80.999999999999986</v>
      </c>
      <c r="N59" s="420">
        <v>19.399999999999999</v>
      </c>
      <c r="O59" s="392"/>
      <c r="P59" s="392"/>
      <c r="Q59" s="397"/>
      <c r="R59" s="398"/>
      <c r="S59" s="397"/>
      <c r="T59" s="392"/>
      <c r="U59" s="397"/>
      <c r="V59" s="397"/>
      <c r="W59" s="397"/>
      <c r="X59" s="392"/>
      <c r="Y59" s="420"/>
      <c r="Z59" s="420"/>
      <c r="AA59" s="420"/>
      <c r="AB59" s="420"/>
      <c r="AC59" s="420"/>
      <c r="AD59" s="420"/>
      <c r="AE59" s="420">
        <v>13.2</v>
      </c>
      <c r="AF59" s="392"/>
      <c r="AG59" s="392"/>
      <c r="AH59" s="420"/>
      <c r="AI59" s="392"/>
      <c r="AJ59" s="392"/>
      <c r="AK59" s="420"/>
      <c r="AL59" s="392"/>
      <c r="AM59" s="420"/>
      <c r="AN59" s="420"/>
      <c r="AO59" s="392" t="s">
        <v>846</v>
      </c>
      <c r="AP59" s="395" t="s">
        <v>829</v>
      </c>
      <c r="AQ59" s="395"/>
      <c r="AR59" s="395"/>
      <c r="AS59" s="399"/>
      <c r="AT59" s="395"/>
      <c r="AU59" s="395"/>
      <c r="AV59" s="395"/>
      <c r="AW59" s="395"/>
      <c r="AX59" s="395" t="s">
        <v>590</v>
      </c>
      <c r="AY59" s="392" t="s">
        <v>1354</v>
      </c>
      <c r="AZ59" s="395">
        <v>0</v>
      </c>
      <c r="BA59" s="395">
        <v>0</v>
      </c>
      <c r="BB59" s="395">
        <v>0</v>
      </c>
      <c r="BC59" s="395">
        <v>0</v>
      </c>
      <c r="BD59" s="395">
        <v>0</v>
      </c>
      <c r="BE59" s="395">
        <v>0</v>
      </c>
      <c r="BF59" s="395">
        <v>0</v>
      </c>
      <c r="BG59" s="395">
        <v>0</v>
      </c>
      <c r="BH59" s="395">
        <v>0</v>
      </c>
      <c r="BI59" s="395">
        <v>0</v>
      </c>
      <c r="BJ59" s="395">
        <v>0</v>
      </c>
      <c r="BK59" s="395">
        <v>0</v>
      </c>
      <c r="BL59" s="395"/>
      <c r="BM59" s="395" t="s">
        <v>829</v>
      </c>
      <c r="BN59" s="395"/>
      <c r="BO59" s="395" t="s">
        <v>829</v>
      </c>
      <c r="BP59" s="478"/>
      <c r="BQ59" s="395"/>
      <c r="BR59" s="395"/>
      <c r="BS59" s="395"/>
      <c r="BT59" s="402"/>
      <c r="BU59" s="402"/>
      <c r="BV59" s="395"/>
      <c r="BW59" s="395" t="s">
        <v>1043</v>
      </c>
      <c r="BX59" s="395">
        <v>1</v>
      </c>
      <c r="BY59" s="402" t="s">
        <v>1355</v>
      </c>
      <c r="BZ59" s="498" t="s">
        <v>1446</v>
      </c>
      <c r="CA59" s="392" t="s">
        <v>580</v>
      </c>
    </row>
    <row r="60" spans="1:79" customFormat="1" ht="13" customHeight="1" x14ac:dyDescent="0.3">
      <c r="A60" s="392">
        <v>13924</v>
      </c>
      <c r="B60" s="393">
        <v>42926</v>
      </c>
      <c r="C60" s="394" t="s">
        <v>825</v>
      </c>
      <c r="D60" s="392" t="s">
        <v>937</v>
      </c>
      <c r="E60" s="392"/>
      <c r="F60" s="392" t="s">
        <v>845</v>
      </c>
      <c r="G60" s="406">
        <v>42768</v>
      </c>
      <c r="H60" s="395" t="s">
        <v>828</v>
      </c>
      <c r="I60" s="395" t="s">
        <v>829</v>
      </c>
      <c r="J60" s="395">
        <v>33</v>
      </c>
      <c r="K60" s="392" t="s">
        <v>1357</v>
      </c>
      <c r="L60" s="392" t="s">
        <v>1358</v>
      </c>
      <c r="M60" s="420">
        <v>84.6</v>
      </c>
      <c r="N60" s="420">
        <v>19.899999999999999</v>
      </c>
      <c r="O60" s="392"/>
      <c r="P60" s="392"/>
      <c r="Q60" s="397"/>
      <c r="R60" s="398"/>
      <c r="S60" s="397"/>
      <c r="T60" s="392"/>
      <c r="U60" s="397"/>
      <c r="V60" s="397"/>
      <c r="W60" s="397"/>
      <c r="X60" s="392"/>
      <c r="Y60" s="420"/>
      <c r="Z60" s="420"/>
      <c r="AA60" s="420"/>
      <c r="AB60" s="420"/>
      <c r="AC60" s="420"/>
      <c r="AD60" s="420"/>
      <c r="AE60" s="420">
        <v>14.299999999999999</v>
      </c>
      <c r="AF60" s="392"/>
      <c r="AG60" s="392"/>
      <c r="AH60" s="420"/>
      <c r="AI60" s="392"/>
      <c r="AJ60" s="392"/>
      <c r="AK60" s="397"/>
      <c r="AL60" s="392"/>
      <c r="AM60" s="420"/>
      <c r="AN60" s="420"/>
      <c r="AO60" s="392" t="s">
        <v>846</v>
      </c>
      <c r="AP60" s="395" t="s">
        <v>829</v>
      </c>
      <c r="AQ60" s="395"/>
      <c r="AR60" s="395"/>
      <c r="AS60" s="399"/>
      <c r="AT60" s="395">
        <v>7</v>
      </c>
      <c r="AU60" s="395"/>
      <c r="AV60" s="395"/>
      <c r="AW60" s="395"/>
      <c r="AX60" s="395" t="s">
        <v>772</v>
      </c>
      <c r="AY60" s="392"/>
      <c r="AZ60" s="395">
        <v>0</v>
      </c>
      <c r="BA60" s="395">
        <v>0</v>
      </c>
      <c r="BB60" s="395">
        <v>0</v>
      </c>
      <c r="BC60" s="395">
        <v>0</v>
      </c>
      <c r="BD60" s="395">
        <v>0</v>
      </c>
      <c r="BE60" s="395">
        <v>0</v>
      </c>
      <c r="BF60" s="395">
        <v>0</v>
      </c>
      <c r="BG60" s="395">
        <v>0</v>
      </c>
      <c r="BH60" s="395">
        <v>0</v>
      </c>
      <c r="BI60" s="395">
        <v>0</v>
      </c>
      <c r="BJ60" s="395">
        <v>0</v>
      </c>
      <c r="BK60" s="395">
        <v>0</v>
      </c>
      <c r="BL60" s="395"/>
      <c r="BM60" s="395" t="s">
        <v>829</v>
      </c>
      <c r="BN60" s="395"/>
      <c r="BO60" s="395" t="s">
        <v>829</v>
      </c>
      <c r="BP60" s="478"/>
      <c r="BQ60" s="395"/>
      <c r="BR60" s="395"/>
      <c r="BS60" s="395"/>
      <c r="BT60" s="402"/>
      <c r="BU60" s="402"/>
      <c r="BV60" s="395"/>
      <c r="BW60" s="395" t="s">
        <v>834</v>
      </c>
      <c r="BX60" s="395">
        <v>1</v>
      </c>
      <c r="BY60" s="392"/>
      <c r="BZ60" s="481" t="s">
        <v>1447</v>
      </c>
      <c r="CA60" s="402" t="s">
        <v>600</v>
      </c>
    </row>
    <row r="61" spans="1:79" customFormat="1" ht="13" customHeight="1" x14ac:dyDescent="0.3">
      <c r="A61" s="477">
        <v>13417</v>
      </c>
      <c r="B61" s="393">
        <v>42926</v>
      </c>
      <c r="C61" s="394" t="s">
        <v>963</v>
      </c>
      <c r="D61" s="392" t="s">
        <v>937</v>
      </c>
      <c r="E61" s="392"/>
      <c r="F61" s="392" t="s">
        <v>845</v>
      </c>
      <c r="G61" s="393">
        <v>42916</v>
      </c>
      <c r="H61" s="395" t="s">
        <v>590</v>
      </c>
      <c r="I61" s="395" t="s">
        <v>853</v>
      </c>
      <c r="J61" s="395"/>
      <c r="K61" s="392" t="s">
        <v>1360</v>
      </c>
      <c r="L61" s="392" t="s">
        <v>1427</v>
      </c>
      <c r="M61" s="420">
        <v>92.890909090909091</v>
      </c>
      <c r="N61" s="420">
        <v>18.454545454545453</v>
      </c>
      <c r="O61" s="392"/>
      <c r="P61" s="392"/>
      <c r="Q61" s="397"/>
      <c r="R61" s="398"/>
      <c r="S61" s="397"/>
      <c r="T61" s="392"/>
      <c r="U61" s="397"/>
      <c r="V61" s="397"/>
      <c r="W61" s="397"/>
      <c r="X61" s="392"/>
      <c r="Y61" s="420"/>
      <c r="Z61" s="420"/>
      <c r="AA61" s="420"/>
      <c r="AB61" s="420"/>
      <c r="AC61" s="420"/>
      <c r="AD61" s="420"/>
      <c r="AE61" s="420">
        <v>11.436363636363636</v>
      </c>
      <c r="AF61" s="392"/>
      <c r="AG61" s="392"/>
      <c r="AH61" s="420"/>
      <c r="AI61" s="392"/>
      <c r="AJ61" s="392"/>
      <c r="AK61" s="420"/>
      <c r="AL61" s="392"/>
      <c r="AM61" s="420"/>
      <c r="AN61" s="420"/>
      <c r="AO61" s="392" t="s">
        <v>1097</v>
      </c>
      <c r="AP61" s="395" t="s">
        <v>829</v>
      </c>
      <c r="AQ61" s="395"/>
      <c r="AR61" s="395"/>
      <c r="AS61" s="399"/>
      <c r="AT61" s="395">
        <v>8.5</v>
      </c>
      <c r="AU61" s="395"/>
      <c r="AV61" s="395"/>
      <c r="AW61" s="395"/>
      <c r="AX61" s="395" t="s">
        <v>807</v>
      </c>
      <c r="AY61" s="392"/>
      <c r="AZ61" s="395">
        <v>0</v>
      </c>
      <c r="BA61" s="395">
        <v>0</v>
      </c>
      <c r="BB61" s="395">
        <v>0</v>
      </c>
      <c r="BC61" s="395">
        <v>0</v>
      </c>
      <c r="BD61" s="395">
        <v>0</v>
      </c>
      <c r="BE61" s="395">
        <v>0</v>
      </c>
      <c r="BF61" s="395">
        <v>0</v>
      </c>
      <c r="BG61" s="395">
        <v>0</v>
      </c>
      <c r="BH61" s="395">
        <v>0</v>
      </c>
      <c r="BI61" s="395">
        <v>0</v>
      </c>
      <c r="BJ61" s="395">
        <v>0</v>
      </c>
      <c r="BK61" s="395">
        <v>0</v>
      </c>
      <c r="BL61" s="395"/>
      <c r="BM61" s="395" t="s">
        <v>829</v>
      </c>
      <c r="BN61" s="395"/>
      <c r="BO61" s="395" t="s">
        <v>829</v>
      </c>
      <c r="BP61" s="478"/>
      <c r="BQ61" s="395"/>
      <c r="BR61" s="395"/>
      <c r="BS61" s="395"/>
      <c r="BT61" s="392"/>
      <c r="BU61" s="392"/>
      <c r="BV61" s="395"/>
      <c r="BW61" s="395" t="s">
        <v>834</v>
      </c>
      <c r="BX61" s="395"/>
      <c r="BY61" s="392"/>
      <c r="BZ61" s="407" t="s">
        <v>1448</v>
      </c>
      <c r="CA61" s="402" t="s">
        <v>580</v>
      </c>
    </row>
    <row r="62" spans="1:79" customFormat="1" ht="13" customHeight="1" x14ac:dyDescent="0.3">
      <c r="A62" s="392">
        <v>189</v>
      </c>
      <c r="B62" s="393">
        <v>42928</v>
      </c>
      <c r="C62" s="394" t="s">
        <v>825</v>
      </c>
      <c r="D62" s="392" t="s">
        <v>937</v>
      </c>
      <c r="E62" s="392"/>
      <c r="F62" s="392" t="s">
        <v>845</v>
      </c>
      <c r="G62" s="406">
        <v>42858</v>
      </c>
      <c r="H62" s="395" t="s">
        <v>828</v>
      </c>
      <c r="I62" s="395" t="s">
        <v>829</v>
      </c>
      <c r="J62" s="395">
        <v>35</v>
      </c>
      <c r="K62" s="392" t="s">
        <v>1363</v>
      </c>
      <c r="L62" s="392" t="s">
        <v>1364</v>
      </c>
      <c r="M62" s="420">
        <v>79.381818181818176</v>
      </c>
      <c r="N62" s="420">
        <v>20.5</v>
      </c>
      <c r="O62" s="392"/>
      <c r="P62" s="392"/>
      <c r="Q62" s="397"/>
      <c r="R62" s="398"/>
      <c r="S62" s="397"/>
      <c r="T62" s="392"/>
      <c r="U62" s="397"/>
      <c r="V62" s="397"/>
      <c r="W62" s="397"/>
      <c r="X62" s="392"/>
      <c r="Y62" s="420"/>
      <c r="Z62" s="420"/>
      <c r="AA62" s="420"/>
      <c r="AB62" s="420"/>
      <c r="AC62" s="420"/>
      <c r="AD62" s="397"/>
      <c r="AE62" s="420">
        <v>11.754545454545454</v>
      </c>
      <c r="AF62" s="392"/>
      <c r="AG62" s="392"/>
      <c r="AH62" s="420"/>
      <c r="AI62" s="392"/>
      <c r="AJ62" s="392"/>
      <c r="AK62" s="420"/>
      <c r="AL62" s="392"/>
      <c r="AM62" s="420"/>
      <c r="AN62" s="420"/>
      <c r="AO62" s="392" t="s">
        <v>846</v>
      </c>
      <c r="AP62" s="395" t="s">
        <v>829</v>
      </c>
      <c r="AQ62" s="395"/>
      <c r="AR62" s="395"/>
      <c r="AS62" s="399"/>
      <c r="AT62" s="395">
        <v>6</v>
      </c>
      <c r="AU62" s="395"/>
      <c r="AV62" s="395"/>
      <c r="AW62" s="395"/>
      <c r="AX62" s="395" t="s">
        <v>835</v>
      </c>
      <c r="AY62" s="392"/>
      <c r="AZ62" s="395">
        <v>0</v>
      </c>
      <c r="BA62" s="395">
        <v>0</v>
      </c>
      <c r="BB62" s="395">
        <v>0</v>
      </c>
      <c r="BC62" s="395">
        <v>0</v>
      </c>
      <c r="BD62" s="395">
        <v>0</v>
      </c>
      <c r="BE62" s="395">
        <v>0</v>
      </c>
      <c r="BF62" s="395">
        <v>0</v>
      </c>
      <c r="BG62" s="395">
        <v>0</v>
      </c>
      <c r="BH62" s="395">
        <v>0</v>
      </c>
      <c r="BI62" s="395">
        <v>0</v>
      </c>
      <c r="BJ62" s="395">
        <v>0</v>
      </c>
      <c r="BK62" s="395">
        <v>0</v>
      </c>
      <c r="BL62" s="395"/>
      <c r="BM62" s="395" t="s">
        <v>829</v>
      </c>
      <c r="BN62" s="395"/>
      <c r="BO62" s="395" t="s">
        <v>829</v>
      </c>
      <c r="BP62" s="478"/>
      <c r="BQ62" s="395"/>
      <c r="BR62" s="395"/>
      <c r="BS62" s="395"/>
      <c r="BT62" s="402"/>
      <c r="BU62" s="402"/>
      <c r="BV62" s="395"/>
      <c r="BW62" s="395" t="s">
        <v>834</v>
      </c>
      <c r="BX62" s="395">
        <v>1</v>
      </c>
      <c r="BY62" s="392"/>
      <c r="BZ62" s="407" t="s">
        <v>1449</v>
      </c>
      <c r="CA62" s="392" t="s">
        <v>600</v>
      </c>
    </row>
    <row r="63" spans="1:79" customFormat="1" ht="13" customHeight="1" x14ac:dyDescent="0.3">
      <c r="A63" s="392">
        <v>13566</v>
      </c>
      <c r="B63" s="393">
        <v>42929</v>
      </c>
      <c r="C63" s="394" t="s">
        <v>825</v>
      </c>
      <c r="D63" s="392" t="s">
        <v>937</v>
      </c>
      <c r="E63" s="392"/>
      <c r="F63" s="392" t="s">
        <v>850</v>
      </c>
      <c r="G63" s="393">
        <v>42658</v>
      </c>
      <c r="H63" s="395" t="s">
        <v>828</v>
      </c>
      <c r="I63" s="395" t="s">
        <v>829</v>
      </c>
      <c r="J63" s="395">
        <v>1</v>
      </c>
      <c r="K63" s="392" t="s">
        <v>866</v>
      </c>
      <c r="L63" s="392" t="s">
        <v>1313</v>
      </c>
      <c r="M63" s="420">
        <v>63.636363636363633</v>
      </c>
      <c r="N63" s="420">
        <v>37.272727272727266</v>
      </c>
      <c r="O63" s="392"/>
      <c r="P63" s="392"/>
      <c r="Q63" s="397"/>
      <c r="R63" s="398"/>
      <c r="S63" s="397"/>
      <c r="T63" s="392"/>
      <c r="U63" s="397"/>
      <c r="V63" s="397"/>
      <c r="W63" s="420">
        <v>11.818181818181817</v>
      </c>
      <c r="X63" s="392"/>
      <c r="Y63" s="420"/>
      <c r="Z63" s="420"/>
      <c r="AA63" s="420"/>
      <c r="AB63" s="420"/>
      <c r="AC63" s="420"/>
      <c r="AD63" s="420"/>
      <c r="AE63" s="420"/>
      <c r="AF63" s="392"/>
      <c r="AG63" s="392"/>
      <c r="AH63" s="420">
        <v>17.27272727272727</v>
      </c>
      <c r="AI63" s="392"/>
      <c r="AJ63" s="392"/>
      <c r="AK63" s="397"/>
      <c r="AL63" s="392"/>
      <c r="AM63" s="420"/>
      <c r="AN63" s="420"/>
      <c r="AO63" s="392" t="s">
        <v>968</v>
      </c>
      <c r="AP63" s="395" t="s">
        <v>829</v>
      </c>
      <c r="AQ63" s="395"/>
      <c r="AR63" s="395"/>
      <c r="AS63" s="399"/>
      <c r="AT63" s="395">
        <v>10</v>
      </c>
      <c r="AU63" s="395"/>
      <c r="AV63" s="395"/>
      <c r="AW63" s="395"/>
      <c r="AX63" s="395" t="s">
        <v>835</v>
      </c>
      <c r="AY63" s="392"/>
      <c r="AZ63" s="395">
        <v>0</v>
      </c>
      <c r="BA63" s="395">
        <v>0</v>
      </c>
      <c r="BB63" s="395">
        <v>0</v>
      </c>
      <c r="BC63" s="395">
        <v>0</v>
      </c>
      <c r="BD63" s="395">
        <v>0</v>
      </c>
      <c r="BE63" s="395">
        <v>0</v>
      </c>
      <c r="BF63" s="395">
        <v>0</v>
      </c>
      <c r="BG63" s="395">
        <v>0</v>
      </c>
      <c r="BH63" s="395">
        <v>0</v>
      </c>
      <c r="BI63" s="395">
        <v>0</v>
      </c>
      <c r="BJ63" s="395">
        <v>0</v>
      </c>
      <c r="BK63" s="395">
        <v>0</v>
      </c>
      <c r="BL63" s="395"/>
      <c r="BM63" s="395" t="s">
        <v>829</v>
      </c>
      <c r="BN63" s="395"/>
      <c r="BO63" s="395" t="s">
        <v>829</v>
      </c>
      <c r="BP63" s="480">
        <v>94.472727272727269</v>
      </c>
      <c r="BQ63" s="395"/>
      <c r="BR63" s="395"/>
      <c r="BS63" s="401">
        <v>42916</v>
      </c>
      <c r="BT63" s="228" t="s">
        <v>1314</v>
      </c>
      <c r="BU63" s="402"/>
      <c r="BV63" s="395"/>
      <c r="BW63" s="395" t="s">
        <v>834</v>
      </c>
      <c r="BX63" s="395"/>
      <c r="BY63" s="402" t="s">
        <v>1315</v>
      </c>
      <c r="BZ63" s="407" t="s">
        <v>1450</v>
      </c>
      <c r="CA63" s="402" t="s">
        <v>600</v>
      </c>
    </row>
    <row r="64" spans="1:79" customFormat="1" ht="13" customHeight="1" x14ac:dyDescent="0.3">
      <c r="A64" s="477">
        <v>10820</v>
      </c>
      <c r="B64" s="393">
        <v>42925</v>
      </c>
      <c r="C64" s="394" t="s">
        <v>825</v>
      </c>
      <c r="D64" s="392" t="s">
        <v>937</v>
      </c>
      <c r="E64" s="392"/>
      <c r="F64" s="392" t="s">
        <v>850</v>
      </c>
      <c r="G64" s="393">
        <v>42922</v>
      </c>
      <c r="H64" s="395" t="s">
        <v>828</v>
      </c>
      <c r="I64" s="395" t="s">
        <v>853</v>
      </c>
      <c r="J64" s="395"/>
      <c r="K64" s="392" t="s">
        <v>870</v>
      </c>
      <c r="L64" s="392" t="s">
        <v>871</v>
      </c>
      <c r="M64" s="420">
        <v>95.627272727272711</v>
      </c>
      <c r="N64" s="420">
        <v>48.18181818181818</v>
      </c>
      <c r="O64" s="392"/>
      <c r="P64" s="392"/>
      <c r="Q64" s="397"/>
      <c r="R64" s="398"/>
      <c r="S64" s="397"/>
      <c r="T64" s="392"/>
      <c r="U64" s="397"/>
      <c r="V64" s="397"/>
      <c r="W64" s="420">
        <v>12.472727272727273</v>
      </c>
      <c r="X64" s="392"/>
      <c r="Y64" s="420"/>
      <c r="Z64" s="420"/>
      <c r="AA64" s="420"/>
      <c r="AB64" s="420"/>
      <c r="AC64" s="420"/>
      <c r="AD64" s="420"/>
      <c r="AE64" s="420"/>
      <c r="AF64" s="392"/>
      <c r="AG64" s="392"/>
      <c r="AH64" s="420">
        <v>19.8</v>
      </c>
      <c r="AI64" s="392"/>
      <c r="AJ64" s="392"/>
      <c r="AK64" s="397"/>
      <c r="AL64" s="392"/>
      <c r="AM64" s="420"/>
      <c r="AN64" s="420"/>
      <c r="AO64" s="392" t="s">
        <v>968</v>
      </c>
      <c r="AP64" s="395" t="s">
        <v>829</v>
      </c>
      <c r="AQ64" s="395"/>
      <c r="AR64" s="395"/>
      <c r="AS64" s="395"/>
      <c r="AT64" s="395">
        <v>17</v>
      </c>
      <c r="AU64" s="395"/>
      <c r="AV64" s="395"/>
      <c r="AW64" s="395"/>
      <c r="AX64" s="395" t="s">
        <v>835</v>
      </c>
      <c r="AY64" s="392"/>
      <c r="AZ64" s="395">
        <v>0</v>
      </c>
      <c r="BA64" s="395">
        <v>0</v>
      </c>
      <c r="BB64" s="395">
        <v>0</v>
      </c>
      <c r="BC64" s="395">
        <v>0</v>
      </c>
      <c r="BD64" s="395">
        <v>0</v>
      </c>
      <c r="BE64" s="395">
        <v>0</v>
      </c>
      <c r="BF64" s="395">
        <v>0</v>
      </c>
      <c r="BG64" s="395">
        <v>0</v>
      </c>
      <c r="BH64" s="395">
        <v>0</v>
      </c>
      <c r="BI64" s="395">
        <v>0</v>
      </c>
      <c r="BJ64" s="395">
        <v>0</v>
      </c>
      <c r="BK64" s="395">
        <v>0</v>
      </c>
      <c r="BL64" s="395"/>
      <c r="BM64" s="395" t="s">
        <v>829</v>
      </c>
      <c r="BN64" s="395">
        <v>12</v>
      </c>
      <c r="BO64" s="395" t="s">
        <v>829</v>
      </c>
      <c r="BP64" s="478"/>
      <c r="BQ64" s="395"/>
      <c r="BR64" s="395"/>
      <c r="BS64" s="395"/>
      <c r="BT64" s="392"/>
      <c r="BU64" s="402"/>
      <c r="BV64" s="395"/>
      <c r="BW64" s="395" t="s">
        <v>834</v>
      </c>
      <c r="BX64" s="395"/>
      <c r="BY64" s="392"/>
      <c r="BZ64" s="498" t="s">
        <v>1451</v>
      </c>
      <c r="CA64" s="402" t="s">
        <v>580</v>
      </c>
    </row>
    <row r="65" spans="1:121" customFormat="1" ht="13" customHeight="1" x14ac:dyDescent="0.3">
      <c r="A65" s="392">
        <v>11797</v>
      </c>
      <c r="B65" s="393">
        <v>42925</v>
      </c>
      <c r="C65" s="394" t="s">
        <v>825</v>
      </c>
      <c r="D65" s="392" t="s">
        <v>937</v>
      </c>
      <c r="E65" s="392"/>
      <c r="F65" s="392" t="s">
        <v>850</v>
      </c>
      <c r="G65" s="406">
        <v>42916</v>
      </c>
      <c r="H65" s="395" t="s">
        <v>828</v>
      </c>
      <c r="I65" s="395" t="s">
        <v>829</v>
      </c>
      <c r="J65" s="395">
        <v>3</v>
      </c>
      <c r="K65" s="392" t="s">
        <v>873</v>
      </c>
      <c r="L65" s="392" t="s">
        <v>1022</v>
      </c>
      <c r="M65" s="420">
        <v>72</v>
      </c>
      <c r="N65" s="420">
        <v>37.5</v>
      </c>
      <c r="O65" s="392"/>
      <c r="P65" s="392"/>
      <c r="Q65" s="397"/>
      <c r="R65" s="398"/>
      <c r="S65" s="397"/>
      <c r="T65" s="392"/>
      <c r="U65" s="397"/>
      <c r="V65" s="397"/>
      <c r="W65" s="420">
        <v>11.127272727272727</v>
      </c>
      <c r="X65" s="392"/>
      <c r="Y65" s="420"/>
      <c r="Z65" s="420"/>
      <c r="AA65" s="420"/>
      <c r="AB65" s="420"/>
      <c r="AC65" s="420"/>
      <c r="AD65" s="397"/>
      <c r="AE65" s="420"/>
      <c r="AF65" s="392"/>
      <c r="AG65" s="392"/>
      <c r="AH65" s="420">
        <v>17.072727272727274</v>
      </c>
      <c r="AI65" s="392"/>
      <c r="AJ65" s="392"/>
      <c r="AK65" s="420"/>
      <c r="AL65" s="392"/>
      <c r="AM65" s="420"/>
      <c r="AN65" s="420"/>
      <c r="AO65" s="228" t="s">
        <v>1452</v>
      </c>
      <c r="AP65" s="395" t="s">
        <v>829</v>
      </c>
      <c r="AQ65" s="395"/>
      <c r="AR65" s="395"/>
      <c r="AS65" s="399"/>
      <c r="AT65" s="395">
        <v>7.5</v>
      </c>
      <c r="AU65" s="395"/>
      <c r="AV65" s="395"/>
      <c r="AW65" s="395"/>
      <c r="AX65" s="395" t="s">
        <v>829</v>
      </c>
      <c r="AY65" s="392"/>
      <c r="AZ65" s="395">
        <v>0</v>
      </c>
      <c r="BA65" s="395">
        <v>0</v>
      </c>
      <c r="BB65" s="395">
        <v>0</v>
      </c>
      <c r="BC65" s="395">
        <v>0</v>
      </c>
      <c r="BD65" s="395">
        <v>0</v>
      </c>
      <c r="BE65" s="395">
        <v>0</v>
      </c>
      <c r="BF65" s="395">
        <v>0</v>
      </c>
      <c r="BG65" s="395">
        <v>0</v>
      </c>
      <c r="BH65" s="395">
        <v>0</v>
      </c>
      <c r="BI65" s="395">
        <v>0</v>
      </c>
      <c r="BJ65" s="395">
        <v>0</v>
      </c>
      <c r="BK65" s="395">
        <v>0</v>
      </c>
      <c r="BL65" s="395"/>
      <c r="BM65" s="395" t="s">
        <v>829</v>
      </c>
      <c r="BN65" s="395"/>
      <c r="BO65" s="395" t="s">
        <v>829</v>
      </c>
      <c r="BP65" s="478"/>
      <c r="BQ65" s="395"/>
      <c r="BR65" s="395"/>
      <c r="BS65" s="395"/>
      <c r="BT65" s="392"/>
      <c r="BU65" s="402"/>
      <c r="BV65" s="395"/>
      <c r="BW65" s="395" t="s">
        <v>834</v>
      </c>
      <c r="BX65" s="395">
        <v>1</v>
      </c>
      <c r="BY65" s="392"/>
      <c r="BZ65" s="481" t="s">
        <v>1453</v>
      </c>
      <c r="CA65" s="392" t="s">
        <v>580</v>
      </c>
    </row>
    <row r="66" spans="1:121" customFormat="1" ht="13" customHeight="1" x14ac:dyDescent="0.3">
      <c r="A66" s="477">
        <v>13059</v>
      </c>
      <c r="B66" s="393">
        <v>42929</v>
      </c>
      <c r="C66" s="394" t="s">
        <v>825</v>
      </c>
      <c r="D66" s="392" t="s">
        <v>937</v>
      </c>
      <c r="E66" s="392"/>
      <c r="F66" s="392" t="s">
        <v>850</v>
      </c>
      <c r="G66" s="406">
        <v>42916</v>
      </c>
      <c r="H66" s="395" t="s">
        <v>828</v>
      </c>
      <c r="I66" s="395" t="s">
        <v>853</v>
      </c>
      <c r="J66" s="395"/>
      <c r="K66" s="392" t="s">
        <v>883</v>
      </c>
      <c r="L66" s="392" t="s">
        <v>1027</v>
      </c>
      <c r="M66" s="420">
        <v>87.999999999999986</v>
      </c>
      <c r="N66" s="420">
        <v>52</v>
      </c>
      <c r="O66" s="392"/>
      <c r="P66" s="392"/>
      <c r="Q66" s="397"/>
      <c r="R66" s="398"/>
      <c r="S66" s="397"/>
      <c r="T66" s="392"/>
      <c r="U66" s="397"/>
      <c r="V66" s="397"/>
      <c r="W66" s="420">
        <v>18</v>
      </c>
      <c r="X66" s="392"/>
      <c r="Y66" s="420"/>
      <c r="Z66" s="420"/>
      <c r="AA66" s="420"/>
      <c r="AB66" s="420"/>
      <c r="AC66" s="420"/>
      <c r="AD66" s="420"/>
      <c r="AE66" s="420"/>
      <c r="AF66" s="392"/>
      <c r="AG66" s="392"/>
      <c r="AH66" s="420">
        <v>23.5</v>
      </c>
      <c r="AI66" s="392"/>
      <c r="AJ66" s="392"/>
      <c r="AK66" s="420"/>
      <c r="AL66" s="392"/>
      <c r="AM66" s="420"/>
      <c r="AN66" s="420"/>
      <c r="AO66" s="228" t="s">
        <v>1454</v>
      </c>
      <c r="AP66" s="395" t="s">
        <v>772</v>
      </c>
      <c r="AQ66" s="395"/>
      <c r="AR66" s="395"/>
      <c r="AS66" s="399"/>
      <c r="AT66" s="395">
        <v>8.5</v>
      </c>
      <c r="AU66" s="395">
        <v>2500</v>
      </c>
      <c r="AV66" s="395"/>
      <c r="AW66" s="395">
        <v>0</v>
      </c>
      <c r="AX66" s="395" t="s">
        <v>829</v>
      </c>
      <c r="AY66" s="392"/>
      <c r="AZ66" s="395">
        <v>20</v>
      </c>
      <c r="BA66" s="395">
        <v>0</v>
      </c>
      <c r="BB66" s="395">
        <v>0</v>
      </c>
      <c r="BC66" s="395">
        <v>0</v>
      </c>
      <c r="BD66" s="395">
        <v>0</v>
      </c>
      <c r="BE66" s="395">
        <v>0</v>
      </c>
      <c r="BF66" s="395">
        <v>0</v>
      </c>
      <c r="BG66" s="395">
        <v>0</v>
      </c>
      <c r="BH66" s="395">
        <v>0</v>
      </c>
      <c r="BI66" s="395">
        <v>0</v>
      </c>
      <c r="BJ66" s="395">
        <v>0</v>
      </c>
      <c r="BK66" s="395">
        <v>0</v>
      </c>
      <c r="BL66" s="395"/>
      <c r="BM66" s="395" t="s">
        <v>829</v>
      </c>
      <c r="BN66" s="395"/>
      <c r="BO66" s="395" t="s">
        <v>829</v>
      </c>
      <c r="BP66" s="478"/>
      <c r="BQ66" s="395"/>
      <c r="BR66" s="395"/>
      <c r="BS66" s="395"/>
      <c r="BT66" s="402"/>
      <c r="BU66" s="402"/>
      <c r="BV66" s="395"/>
      <c r="BW66" s="395" t="s">
        <v>834</v>
      </c>
      <c r="BX66" s="395"/>
      <c r="BY66" s="392"/>
      <c r="BZ66" s="403" t="s">
        <v>1455</v>
      </c>
      <c r="CA66" s="392" t="s">
        <v>580</v>
      </c>
    </row>
    <row r="67" spans="1:121" customFormat="1" ht="13" customHeight="1" x14ac:dyDescent="0.3">
      <c r="A67" s="392">
        <v>11097</v>
      </c>
      <c r="B67" s="393">
        <v>42928</v>
      </c>
      <c r="C67" s="394" t="s">
        <v>825</v>
      </c>
      <c r="D67" s="392" t="s">
        <v>937</v>
      </c>
      <c r="E67" s="392"/>
      <c r="F67" s="392" t="s">
        <v>850</v>
      </c>
      <c r="G67" s="406">
        <v>42643</v>
      </c>
      <c r="H67" s="395" t="s">
        <v>828</v>
      </c>
      <c r="I67" s="395" t="s">
        <v>829</v>
      </c>
      <c r="J67" s="395">
        <v>7</v>
      </c>
      <c r="K67" s="392" t="s">
        <v>847</v>
      </c>
      <c r="L67" s="392" t="s">
        <v>1029</v>
      </c>
      <c r="M67" s="420">
        <v>99.5</v>
      </c>
      <c r="N67" s="420">
        <v>47.899999999999991</v>
      </c>
      <c r="O67" s="392" t="s">
        <v>832</v>
      </c>
      <c r="P67" s="392">
        <v>1020</v>
      </c>
      <c r="Q67" s="420">
        <v>49.9</v>
      </c>
      <c r="R67" s="398"/>
      <c r="S67" s="397"/>
      <c r="T67" s="392"/>
      <c r="U67" s="397"/>
      <c r="V67" s="397"/>
      <c r="W67" s="420">
        <v>13.754545454545454</v>
      </c>
      <c r="X67" s="392"/>
      <c r="Y67" s="420"/>
      <c r="Z67" s="420"/>
      <c r="AA67" s="420"/>
      <c r="AB67" s="420"/>
      <c r="AC67" s="420"/>
      <c r="AD67" s="420"/>
      <c r="AE67" s="420"/>
      <c r="AF67" s="392"/>
      <c r="AG67" s="392"/>
      <c r="AH67" s="420">
        <v>22.099999999999998</v>
      </c>
      <c r="AI67" s="392"/>
      <c r="AJ67" s="392"/>
      <c r="AK67" s="420"/>
      <c r="AL67" s="392"/>
      <c r="AM67" s="420"/>
      <c r="AN67" s="420"/>
      <c r="AO67" s="228" t="s">
        <v>1456</v>
      </c>
      <c r="AP67" s="395" t="s">
        <v>590</v>
      </c>
      <c r="AQ67" s="395"/>
      <c r="AR67" s="395"/>
      <c r="AS67" s="395">
        <v>10</v>
      </c>
      <c r="AT67" s="395">
        <v>10.199999999999999</v>
      </c>
      <c r="AU67" s="395"/>
      <c r="AV67" s="395"/>
      <c r="AW67" s="395"/>
      <c r="AX67" s="395" t="s">
        <v>835</v>
      </c>
      <c r="AY67" s="392"/>
      <c r="AZ67" s="395">
        <v>0</v>
      </c>
      <c r="BA67" s="395">
        <v>0</v>
      </c>
      <c r="BB67" s="395">
        <v>7</v>
      </c>
      <c r="BC67" s="395">
        <v>0</v>
      </c>
      <c r="BD67" s="395">
        <v>0</v>
      </c>
      <c r="BE67" s="395">
        <v>0</v>
      </c>
      <c r="BF67" s="395">
        <v>0</v>
      </c>
      <c r="BG67" s="395">
        <v>0</v>
      </c>
      <c r="BH67" s="395">
        <v>0</v>
      </c>
      <c r="BI67" s="395">
        <v>0</v>
      </c>
      <c r="BJ67" s="395">
        <v>0</v>
      </c>
      <c r="BK67" s="395">
        <v>0</v>
      </c>
      <c r="BL67" s="395"/>
      <c r="BM67" s="395" t="s">
        <v>772</v>
      </c>
      <c r="BN67" s="395"/>
      <c r="BO67" s="395" t="s">
        <v>829</v>
      </c>
      <c r="BP67" s="478"/>
      <c r="BQ67" s="395"/>
      <c r="BR67" s="395"/>
      <c r="BS67" s="395"/>
      <c r="BT67" s="402"/>
      <c r="BU67" s="402"/>
      <c r="BV67" s="395"/>
      <c r="BW67" s="395" t="s">
        <v>834</v>
      </c>
      <c r="BX67" s="395"/>
      <c r="BY67" s="392"/>
      <c r="BZ67" s="481" t="s">
        <v>942</v>
      </c>
      <c r="CA67" s="402" t="s">
        <v>600</v>
      </c>
      <c r="CC67" s="214"/>
      <c r="CD67" s="214"/>
      <c r="CE67" s="214"/>
      <c r="CF67" s="214"/>
      <c r="CG67" s="214"/>
      <c r="CH67" s="214"/>
      <c r="CI67" s="214"/>
      <c r="CJ67" s="214"/>
      <c r="CK67" s="214"/>
      <c r="CL67" s="214"/>
      <c r="CM67" s="214"/>
      <c r="CN67" s="214"/>
      <c r="CO67" s="214"/>
      <c r="CP67" s="214"/>
      <c r="CQ67" s="214"/>
      <c r="CR67" s="214"/>
      <c r="CS67" s="214"/>
      <c r="CT67" s="214"/>
      <c r="CU67" s="214"/>
      <c r="CV67" s="214"/>
      <c r="CW67" s="214"/>
      <c r="CX67" s="214"/>
      <c r="CY67" s="214"/>
      <c r="CZ67" s="214"/>
      <c r="DA67" s="214"/>
      <c r="DB67" s="214"/>
      <c r="DC67" s="214"/>
      <c r="DD67" s="214"/>
      <c r="DE67" s="214"/>
    </row>
    <row r="68" spans="1:121" customFormat="1" ht="13" customHeight="1" x14ac:dyDescent="0.3">
      <c r="A68" s="392">
        <v>1484</v>
      </c>
      <c r="B68" s="393">
        <v>42928</v>
      </c>
      <c r="C68" s="394" t="s">
        <v>825</v>
      </c>
      <c r="D68" s="392" t="s">
        <v>937</v>
      </c>
      <c r="E68" s="392"/>
      <c r="F68" s="392" t="s">
        <v>850</v>
      </c>
      <c r="G68" s="393">
        <v>42916</v>
      </c>
      <c r="H68" s="395" t="s">
        <v>828</v>
      </c>
      <c r="I68" s="395" t="s">
        <v>829</v>
      </c>
      <c r="J68" s="395">
        <v>8</v>
      </c>
      <c r="K68" s="392" t="s">
        <v>885</v>
      </c>
      <c r="L68" s="392" t="s">
        <v>844</v>
      </c>
      <c r="M68" s="420">
        <v>109.59090909090908</v>
      </c>
      <c r="N68" s="420">
        <v>37.627272727272725</v>
      </c>
      <c r="O68" s="392"/>
      <c r="P68" s="392"/>
      <c r="Q68" s="397"/>
      <c r="R68" s="398"/>
      <c r="S68" s="397"/>
      <c r="T68" s="392"/>
      <c r="U68" s="397"/>
      <c r="V68" s="397"/>
      <c r="W68" s="420">
        <v>14.999999999999998</v>
      </c>
      <c r="X68" s="392"/>
      <c r="Y68" s="420"/>
      <c r="Z68" s="420"/>
      <c r="AA68" s="420"/>
      <c r="AB68" s="420"/>
      <c r="AC68" s="420"/>
      <c r="AD68" s="420"/>
      <c r="AE68" s="420"/>
      <c r="AF68" s="392"/>
      <c r="AG68" s="392"/>
      <c r="AH68" s="420">
        <v>17.081818181818178</v>
      </c>
      <c r="AI68" s="392"/>
      <c r="AJ68" s="392"/>
      <c r="AK68" s="420"/>
      <c r="AL68" s="392"/>
      <c r="AM68" s="420"/>
      <c r="AN68" s="420"/>
      <c r="AO68" s="392" t="s">
        <v>968</v>
      </c>
      <c r="AP68" s="395" t="s">
        <v>829</v>
      </c>
      <c r="AQ68" s="395"/>
      <c r="AR68" s="395"/>
      <c r="AS68" s="399"/>
      <c r="AT68" s="395">
        <v>11.6</v>
      </c>
      <c r="AU68" s="395"/>
      <c r="AV68" s="395"/>
      <c r="AW68" s="395"/>
      <c r="AX68" s="395" t="s">
        <v>835</v>
      </c>
      <c r="AY68" s="392"/>
      <c r="AZ68" s="395">
        <v>0</v>
      </c>
      <c r="BA68" s="395">
        <v>0</v>
      </c>
      <c r="BB68" s="395">
        <v>0</v>
      </c>
      <c r="BC68" s="395">
        <v>0</v>
      </c>
      <c r="BD68" s="395">
        <v>0</v>
      </c>
      <c r="BE68" s="395">
        <v>0</v>
      </c>
      <c r="BF68" s="395">
        <v>0</v>
      </c>
      <c r="BG68" s="395">
        <v>0</v>
      </c>
      <c r="BH68" s="395">
        <v>0</v>
      </c>
      <c r="BI68" s="395">
        <v>0</v>
      </c>
      <c r="BJ68" s="395">
        <v>0</v>
      </c>
      <c r="BK68" s="395">
        <v>0</v>
      </c>
      <c r="BL68" s="395"/>
      <c r="BM68" s="395" t="s">
        <v>829</v>
      </c>
      <c r="BN68" s="395"/>
      <c r="BO68" s="395" t="s">
        <v>829</v>
      </c>
      <c r="BP68" s="478"/>
      <c r="BQ68" s="395"/>
      <c r="BR68" s="395"/>
      <c r="BS68" s="395"/>
      <c r="BT68" s="402"/>
      <c r="BU68" s="402"/>
      <c r="BV68" s="395"/>
      <c r="BW68" s="395" t="s">
        <v>834</v>
      </c>
      <c r="BX68" s="395"/>
      <c r="BY68" s="392"/>
      <c r="BZ68" s="481" t="s">
        <v>1208</v>
      </c>
      <c r="CA68" s="402" t="s">
        <v>580</v>
      </c>
    </row>
    <row r="69" spans="1:121" customFormat="1" ht="13" customHeight="1" x14ac:dyDescent="0.3">
      <c r="A69" s="392">
        <v>10263</v>
      </c>
      <c r="B69" s="393">
        <v>42925</v>
      </c>
      <c r="C69" s="394" t="s">
        <v>825</v>
      </c>
      <c r="D69" s="392" t="s">
        <v>937</v>
      </c>
      <c r="E69" s="392"/>
      <c r="F69" s="392" t="s">
        <v>850</v>
      </c>
      <c r="G69" s="393">
        <v>42916</v>
      </c>
      <c r="H69" s="395" t="s">
        <v>828</v>
      </c>
      <c r="I69" s="395" t="s">
        <v>829</v>
      </c>
      <c r="J69" s="395">
        <v>9</v>
      </c>
      <c r="K69" s="392" t="s">
        <v>887</v>
      </c>
      <c r="L69" s="392" t="s">
        <v>888</v>
      </c>
      <c r="M69" s="420">
        <v>89.899999999999991</v>
      </c>
      <c r="N69" s="420">
        <v>48.063636363636355</v>
      </c>
      <c r="O69" s="392"/>
      <c r="P69" s="392"/>
      <c r="Q69" s="397"/>
      <c r="R69" s="398"/>
      <c r="S69" s="397"/>
      <c r="T69" s="392"/>
      <c r="U69" s="397"/>
      <c r="V69" s="397"/>
      <c r="W69" s="420">
        <v>16.09090909090909</v>
      </c>
      <c r="X69" s="392"/>
      <c r="Y69" s="420"/>
      <c r="Z69" s="420"/>
      <c r="AA69" s="420"/>
      <c r="AB69" s="420"/>
      <c r="AC69" s="420"/>
      <c r="AD69" s="397"/>
      <c r="AE69" s="420"/>
      <c r="AF69" s="392"/>
      <c r="AG69" s="392"/>
      <c r="AH69" s="420">
        <v>22.954545454545453</v>
      </c>
      <c r="AI69" s="392"/>
      <c r="AJ69" s="392"/>
      <c r="AK69" s="420"/>
      <c r="AL69" s="392"/>
      <c r="AM69" s="420"/>
      <c r="AN69" s="420"/>
      <c r="AO69" s="228" t="s">
        <v>1457</v>
      </c>
      <c r="AP69" s="395" t="s">
        <v>590</v>
      </c>
      <c r="AQ69" s="395"/>
      <c r="AR69" s="395"/>
      <c r="AS69" s="399"/>
      <c r="AT69" s="395">
        <v>9.5</v>
      </c>
      <c r="AU69" s="395"/>
      <c r="AV69" s="395"/>
      <c r="AW69" s="395"/>
      <c r="AX69" s="395" t="s">
        <v>835</v>
      </c>
      <c r="AY69" s="392"/>
      <c r="AZ69" s="395">
        <v>16</v>
      </c>
      <c r="BA69" s="395">
        <v>0</v>
      </c>
      <c r="BB69" s="395">
        <v>0</v>
      </c>
      <c r="BC69" s="395">
        <v>0</v>
      </c>
      <c r="BD69" s="395">
        <v>0</v>
      </c>
      <c r="BE69" s="395">
        <v>0</v>
      </c>
      <c r="BF69" s="395">
        <v>0</v>
      </c>
      <c r="BG69" s="395">
        <v>0</v>
      </c>
      <c r="BH69" s="395">
        <v>0</v>
      </c>
      <c r="BI69" s="395">
        <v>0</v>
      </c>
      <c r="BJ69" s="395">
        <v>0</v>
      </c>
      <c r="BK69" s="395">
        <v>0</v>
      </c>
      <c r="BL69" s="395"/>
      <c r="BM69" s="395" t="s">
        <v>829</v>
      </c>
      <c r="BN69" s="395">
        <v>12</v>
      </c>
      <c r="BO69" s="395" t="s">
        <v>829</v>
      </c>
      <c r="BP69" s="478"/>
      <c r="BQ69" s="395"/>
      <c r="BR69" s="395">
        <v>12</v>
      </c>
      <c r="BS69" s="395"/>
      <c r="BT69" s="402"/>
      <c r="BU69" s="402"/>
      <c r="BV69" s="395"/>
      <c r="BW69" s="395" t="s">
        <v>834</v>
      </c>
      <c r="BX69" s="395"/>
      <c r="BY69" s="392" t="s">
        <v>1317</v>
      </c>
      <c r="BZ69" s="498" t="s">
        <v>1209</v>
      </c>
      <c r="CA69" s="392" t="s">
        <v>580</v>
      </c>
    </row>
    <row r="70" spans="1:121" customFormat="1" ht="13" customHeight="1" x14ac:dyDescent="0.3">
      <c r="A70" s="477">
        <v>14635</v>
      </c>
      <c r="B70" s="393">
        <v>42926</v>
      </c>
      <c r="C70" s="394" t="s">
        <v>825</v>
      </c>
      <c r="D70" s="392" t="s">
        <v>937</v>
      </c>
      <c r="E70" s="392"/>
      <c r="F70" s="392" t="s">
        <v>850</v>
      </c>
      <c r="G70" s="393">
        <v>42916</v>
      </c>
      <c r="H70" s="395" t="s">
        <v>828</v>
      </c>
      <c r="I70" s="395" t="s">
        <v>853</v>
      </c>
      <c r="J70" s="395"/>
      <c r="K70" s="392" t="s">
        <v>830</v>
      </c>
      <c r="L70" s="392" t="s">
        <v>1321</v>
      </c>
      <c r="M70" s="420">
        <v>89.781818181818181</v>
      </c>
      <c r="N70" s="420">
        <v>41.581818181818178</v>
      </c>
      <c r="O70" s="392"/>
      <c r="P70" s="392"/>
      <c r="Q70" s="397"/>
      <c r="R70" s="398"/>
      <c r="S70" s="397"/>
      <c r="T70" s="392"/>
      <c r="U70" s="397"/>
      <c r="V70" s="397"/>
      <c r="W70" s="420">
        <v>13.872727272727271</v>
      </c>
      <c r="X70" s="392"/>
      <c r="Y70" s="420"/>
      <c r="Z70" s="420"/>
      <c r="AA70" s="420"/>
      <c r="AB70" s="420"/>
      <c r="AC70" s="420"/>
      <c r="AD70" s="420"/>
      <c r="AE70" s="420"/>
      <c r="AF70" s="392"/>
      <c r="AG70" s="392"/>
      <c r="AH70" s="420">
        <v>22.636363636363633</v>
      </c>
      <c r="AI70" s="392"/>
      <c r="AJ70" s="392"/>
      <c r="AK70" s="420"/>
      <c r="AL70" s="392"/>
      <c r="AM70" s="420"/>
      <c r="AN70" s="420"/>
      <c r="AO70" s="392" t="s">
        <v>968</v>
      </c>
      <c r="AP70" s="395" t="s">
        <v>829</v>
      </c>
      <c r="AQ70" s="395"/>
      <c r="AR70" s="395"/>
      <c r="AS70" s="399"/>
      <c r="AT70" s="395">
        <v>10</v>
      </c>
      <c r="AU70" s="395"/>
      <c r="AV70" s="395"/>
      <c r="AW70" s="395"/>
      <c r="AX70" s="395" t="s">
        <v>807</v>
      </c>
      <c r="AY70" s="392"/>
      <c r="AZ70" s="395">
        <v>0</v>
      </c>
      <c r="BA70" s="395">
        <v>0</v>
      </c>
      <c r="BB70" s="395">
        <v>0</v>
      </c>
      <c r="BC70" s="395">
        <v>0</v>
      </c>
      <c r="BD70" s="395">
        <v>0</v>
      </c>
      <c r="BE70" s="395">
        <v>0</v>
      </c>
      <c r="BF70" s="395">
        <v>0</v>
      </c>
      <c r="BG70" s="395">
        <v>0</v>
      </c>
      <c r="BH70" s="395">
        <v>0</v>
      </c>
      <c r="BI70" s="395">
        <v>0</v>
      </c>
      <c r="BJ70" s="395">
        <v>0</v>
      </c>
      <c r="BK70" s="395">
        <v>0</v>
      </c>
      <c r="BL70" s="395"/>
      <c r="BM70" s="395" t="s">
        <v>829</v>
      </c>
      <c r="BN70" s="395"/>
      <c r="BO70" s="395" t="s">
        <v>829</v>
      </c>
      <c r="BP70" s="478"/>
      <c r="BQ70" s="395"/>
      <c r="BR70" s="395"/>
      <c r="BS70" s="395"/>
      <c r="BT70" s="402"/>
      <c r="BU70" s="402"/>
      <c r="BV70" s="395"/>
      <c r="BW70" s="395" t="s">
        <v>834</v>
      </c>
      <c r="BX70" s="395"/>
      <c r="BY70" s="402"/>
      <c r="BZ70" s="407" t="s">
        <v>1458</v>
      </c>
      <c r="CA70" s="402" t="s">
        <v>580</v>
      </c>
    </row>
    <row r="71" spans="1:121" customFormat="1" ht="13" customHeight="1" x14ac:dyDescent="0.3">
      <c r="A71" s="477">
        <v>12304</v>
      </c>
      <c r="B71" s="393">
        <v>42929</v>
      </c>
      <c r="C71" s="394" t="s">
        <v>825</v>
      </c>
      <c r="D71" s="392" t="s">
        <v>937</v>
      </c>
      <c r="E71" s="392"/>
      <c r="F71" s="392" t="s">
        <v>850</v>
      </c>
      <c r="G71" s="393">
        <v>42916</v>
      </c>
      <c r="H71" s="395" t="s">
        <v>828</v>
      </c>
      <c r="I71" s="395" t="s">
        <v>853</v>
      </c>
      <c r="J71" s="395"/>
      <c r="K71" s="392" t="s">
        <v>893</v>
      </c>
      <c r="L71" s="392" t="s">
        <v>1037</v>
      </c>
      <c r="M71" s="420">
        <v>94.354545454545459</v>
      </c>
      <c r="N71" s="420">
        <v>49.609090909090902</v>
      </c>
      <c r="O71" s="392"/>
      <c r="P71" s="392"/>
      <c r="Q71" s="397"/>
      <c r="R71" s="398"/>
      <c r="S71" s="397"/>
      <c r="T71" s="392"/>
      <c r="U71" s="397"/>
      <c r="V71" s="397"/>
      <c r="W71" s="420">
        <v>13.609090909090909</v>
      </c>
      <c r="X71" s="392"/>
      <c r="Y71" s="420"/>
      <c r="Z71" s="420"/>
      <c r="AA71" s="420"/>
      <c r="AB71" s="420"/>
      <c r="AC71" s="420"/>
      <c r="AD71" s="397"/>
      <c r="AE71" s="420"/>
      <c r="AF71" s="392"/>
      <c r="AG71" s="392"/>
      <c r="AH71" s="420">
        <v>23.009090909090904</v>
      </c>
      <c r="AI71" s="392"/>
      <c r="AJ71" s="392"/>
      <c r="AK71" s="420"/>
      <c r="AL71" s="392"/>
      <c r="AM71" s="420"/>
      <c r="AN71" s="420"/>
      <c r="AO71" s="228" t="s">
        <v>1457</v>
      </c>
      <c r="AP71" s="395" t="s">
        <v>590</v>
      </c>
      <c r="AQ71" s="395"/>
      <c r="AR71" s="395"/>
      <c r="AS71" s="395">
        <v>10</v>
      </c>
      <c r="AT71" s="395">
        <v>14</v>
      </c>
      <c r="AU71" s="395"/>
      <c r="AV71" s="395">
        <v>12</v>
      </c>
      <c r="AW71" s="395">
        <v>5</v>
      </c>
      <c r="AX71" s="395" t="s">
        <v>835</v>
      </c>
      <c r="AY71" s="392"/>
      <c r="AZ71" s="395">
        <v>0</v>
      </c>
      <c r="BA71" s="395">
        <v>0</v>
      </c>
      <c r="BB71" s="395">
        <v>0</v>
      </c>
      <c r="BC71" s="395">
        <v>0</v>
      </c>
      <c r="BD71" s="395">
        <v>0</v>
      </c>
      <c r="BE71" s="395">
        <v>0</v>
      </c>
      <c r="BF71" s="395">
        <v>0</v>
      </c>
      <c r="BG71" s="395">
        <v>0</v>
      </c>
      <c r="BH71" s="395">
        <v>0</v>
      </c>
      <c r="BI71" s="395">
        <v>0</v>
      </c>
      <c r="BJ71" s="395">
        <v>0</v>
      </c>
      <c r="BK71" s="395">
        <v>0</v>
      </c>
      <c r="BL71" s="395"/>
      <c r="BM71" s="395" t="s">
        <v>829</v>
      </c>
      <c r="BN71" s="395">
        <v>12</v>
      </c>
      <c r="BO71" s="395" t="s">
        <v>829</v>
      </c>
      <c r="BP71" s="478"/>
      <c r="BQ71" s="395"/>
      <c r="BR71" s="395"/>
      <c r="BS71" s="395"/>
      <c r="BT71" s="402"/>
      <c r="BU71" s="402"/>
      <c r="BV71" s="395"/>
      <c r="BW71" s="395" t="s">
        <v>834</v>
      </c>
      <c r="BX71" s="395"/>
      <c r="BY71" s="402"/>
      <c r="BZ71" s="402" t="s">
        <v>579</v>
      </c>
      <c r="CA71" s="392" t="s">
        <v>580</v>
      </c>
    </row>
    <row r="72" spans="1:121" customFormat="1" ht="13" customHeight="1" x14ac:dyDescent="0.3">
      <c r="A72" s="392">
        <v>13087</v>
      </c>
      <c r="B72" s="393">
        <v>42926</v>
      </c>
      <c r="C72" s="394" t="s">
        <v>825</v>
      </c>
      <c r="D72" s="392" t="s">
        <v>937</v>
      </c>
      <c r="E72" s="392"/>
      <c r="F72" s="392" t="s">
        <v>850</v>
      </c>
      <c r="G72" s="406">
        <v>42922</v>
      </c>
      <c r="H72" s="395" t="s">
        <v>828</v>
      </c>
      <c r="I72" s="395" t="s">
        <v>829</v>
      </c>
      <c r="J72" s="395">
        <v>13</v>
      </c>
      <c r="K72" s="392" t="s">
        <v>895</v>
      </c>
      <c r="L72" s="392" t="s">
        <v>1041</v>
      </c>
      <c r="M72" s="420">
        <v>57.372727272727268</v>
      </c>
      <c r="N72" s="420">
        <v>41.427272727272722</v>
      </c>
      <c r="O72" s="392"/>
      <c r="P72" s="392"/>
      <c r="Q72" s="397"/>
      <c r="R72" s="398"/>
      <c r="S72" s="397"/>
      <c r="T72" s="392"/>
      <c r="U72" s="397"/>
      <c r="V72" s="397"/>
      <c r="W72" s="420">
        <v>10.718181818181817</v>
      </c>
      <c r="X72" s="392"/>
      <c r="Y72" s="420"/>
      <c r="Z72" s="420"/>
      <c r="AA72" s="420"/>
      <c r="AB72" s="420"/>
      <c r="AC72" s="420"/>
      <c r="AD72" s="397"/>
      <c r="AE72" s="420"/>
      <c r="AF72" s="392"/>
      <c r="AG72" s="392"/>
      <c r="AH72" s="420">
        <v>17.018181818181816</v>
      </c>
      <c r="AI72" s="392"/>
      <c r="AJ72" s="392"/>
      <c r="AK72" s="420"/>
      <c r="AL72" s="392"/>
      <c r="AM72" s="420"/>
      <c r="AN72" s="420"/>
      <c r="AO72" s="392" t="s">
        <v>968</v>
      </c>
      <c r="AP72" s="395" t="s">
        <v>829</v>
      </c>
      <c r="AQ72" s="395"/>
      <c r="AR72" s="395"/>
      <c r="AS72" s="399"/>
      <c r="AT72" s="395">
        <v>7</v>
      </c>
      <c r="AU72" s="395"/>
      <c r="AV72" s="395"/>
      <c r="AW72" s="395"/>
      <c r="AX72" s="395" t="s">
        <v>835</v>
      </c>
      <c r="AY72" s="392"/>
      <c r="AZ72" s="395">
        <v>0</v>
      </c>
      <c r="BA72" s="395">
        <v>0</v>
      </c>
      <c r="BB72" s="395">
        <v>0</v>
      </c>
      <c r="BC72" s="395">
        <v>0</v>
      </c>
      <c r="BD72" s="395">
        <v>0</v>
      </c>
      <c r="BE72" s="395">
        <v>0</v>
      </c>
      <c r="BF72" s="395">
        <v>0</v>
      </c>
      <c r="BG72" s="395">
        <v>0</v>
      </c>
      <c r="BH72" s="395">
        <v>0</v>
      </c>
      <c r="BI72" s="395">
        <v>0</v>
      </c>
      <c r="BJ72" s="395">
        <v>0</v>
      </c>
      <c r="BK72" s="395">
        <v>0</v>
      </c>
      <c r="BL72" s="395"/>
      <c r="BM72" s="395" t="s">
        <v>829</v>
      </c>
      <c r="BN72" s="395">
        <v>12</v>
      </c>
      <c r="BO72" s="395" t="s">
        <v>829</v>
      </c>
      <c r="BP72" s="478"/>
      <c r="BQ72" s="395"/>
      <c r="BR72" s="395">
        <v>12</v>
      </c>
      <c r="BS72" s="395"/>
      <c r="BT72" s="402"/>
      <c r="BU72" s="402"/>
      <c r="BV72" s="395"/>
      <c r="BW72" s="395" t="s">
        <v>834</v>
      </c>
      <c r="BX72" s="395"/>
      <c r="BY72" s="392"/>
      <c r="BZ72" s="481" t="s">
        <v>1212</v>
      </c>
      <c r="CA72" s="402" t="s">
        <v>580</v>
      </c>
    </row>
    <row r="73" spans="1:121" customFormat="1" ht="13" customHeight="1" x14ac:dyDescent="0.3">
      <c r="A73" s="477">
        <v>14722</v>
      </c>
      <c r="B73" s="393">
        <v>42928</v>
      </c>
      <c r="C73" s="394" t="s">
        <v>825</v>
      </c>
      <c r="D73" s="392" t="s">
        <v>937</v>
      </c>
      <c r="E73" s="392"/>
      <c r="F73" s="392" t="s">
        <v>850</v>
      </c>
      <c r="G73" s="393">
        <v>42916</v>
      </c>
      <c r="H73" s="395" t="s">
        <v>828</v>
      </c>
      <c r="I73" s="395" t="s">
        <v>853</v>
      </c>
      <c r="J73" s="395"/>
      <c r="K73" s="392" t="s">
        <v>837</v>
      </c>
      <c r="L73" s="418" t="s">
        <v>1325</v>
      </c>
      <c r="M73" s="420">
        <v>92.3</v>
      </c>
      <c r="N73" s="420">
        <v>37.5</v>
      </c>
      <c r="O73" s="392"/>
      <c r="P73" s="392"/>
      <c r="Q73" s="397"/>
      <c r="R73" s="398"/>
      <c r="S73" s="397"/>
      <c r="T73" s="392"/>
      <c r="U73" s="397"/>
      <c r="V73" s="397"/>
      <c r="W73" s="420">
        <v>13.899999999999999</v>
      </c>
      <c r="X73" s="392"/>
      <c r="Y73" s="420"/>
      <c r="Z73" s="420"/>
      <c r="AA73" s="420"/>
      <c r="AB73" s="420"/>
      <c r="AC73" s="420"/>
      <c r="AD73" s="420"/>
      <c r="AE73" s="420"/>
      <c r="AF73" s="392"/>
      <c r="AG73" s="392"/>
      <c r="AH73" s="420">
        <v>25.945454545454542</v>
      </c>
      <c r="AI73" s="392"/>
      <c r="AJ73" s="392"/>
      <c r="AK73" s="420"/>
      <c r="AL73" s="392"/>
      <c r="AM73" s="420"/>
      <c r="AN73" s="420"/>
      <c r="AO73" s="392" t="s">
        <v>968</v>
      </c>
      <c r="AP73" s="395" t="s">
        <v>829</v>
      </c>
      <c r="AQ73" s="395"/>
      <c r="AR73" s="395"/>
      <c r="AS73" s="399"/>
      <c r="AT73" s="395">
        <v>18</v>
      </c>
      <c r="AU73" s="395">
        <v>455</v>
      </c>
      <c r="AV73" s="395"/>
      <c r="AW73" s="395">
        <v>6</v>
      </c>
      <c r="AX73" s="395" t="s">
        <v>835</v>
      </c>
      <c r="AY73" s="392"/>
      <c r="AZ73" s="395">
        <v>0</v>
      </c>
      <c r="BA73" s="395">
        <v>0</v>
      </c>
      <c r="BB73" s="395">
        <v>0</v>
      </c>
      <c r="BC73" s="395">
        <v>0</v>
      </c>
      <c r="BD73" s="395">
        <v>0</v>
      </c>
      <c r="BE73" s="395">
        <v>0</v>
      </c>
      <c r="BF73" s="395">
        <v>0</v>
      </c>
      <c r="BG73" s="395">
        <v>0</v>
      </c>
      <c r="BH73" s="395">
        <v>0</v>
      </c>
      <c r="BI73" s="395">
        <v>0</v>
      </c>
      <c r="BJ73" s="395">
        <v>0</v>
      </c>
      <c r="BK73" s="395">
        <v>0</v>
      </c>
      <c r="BL73" s="395"/>
      <c r="BM73" s="395" t="s">
        <v>829</v>
      </c>
      <c r="BN73" s="395"/>
      <c r="BO73" s="395" t="s">
        <v>829</v>
      </c>
      <c r="BP73" s="478"/>
      <c r="BQ73" s="395"/>
      <c r="BR73" s="395"/>
      <c r="BS73" s="395"/>
      <c r="BT73" s="228"/>
      <c r="BU73" s="402"/>
      <c r="BV73" s="395"/>
      <c r="BW73" s="395" t="s">
        <v>834</v>
      </c>
      <c r="BX73" s="395"/>
      <c r="BY73" s="228"/>
      <c r="BZ73" s="502" t="s">
        <v>1459</v>
      </c>
      <c r="CA73" s="392" t="s">
        <v>580</v>
      </c>
    </row>
    <row r="74" spans="1:121" customFormat="1" ht="13" customHeight="1" x14ac:dyDescent="0.3">
      <c r="A74" s="392">
        <v>13570</v>
      </c>
      <c r="B74" s="393">
        <v>42930</v>
      </c>
      <c r="C74" s="394" t="s">
        <v>825</v>
      </c>
      <c r="D74" s="392" t="s">
        <v>937</v>
      </c>
      <c r="E74" s="392"/>
      <c r="F74" s="392" t="s">
        <v>850</v>
      </c>
      <c r="G74" s="393">
        <v>42916</v>
      </c>
      <c r="H74" s="395" t="s">
        <v>828</v>
      </c>
      <c r="I74" s="395" t="s">
        <v>829</v>
      </c>
      <c r="J74" s="395">
        <v>16</v>
      </c>
      <c r="K74" s="392" t="s">
        <v>839</v>
      </c>
      <c r="L74" s="392" t="s">
        <v>1327</v>
      </c>
      <c r="M74" s="420">
        <v>89</v>
      </c>
      <c r="N74" s="420">
        <v>38.999999999999993</v>
      </c>
      <c r="O74" s="392"/>
      <c r="P74" s="392"/>
      <c r="Q74" s="397"/>
      <c r="R74" s="398"/>
      <c r="S74" s="397"/>
      <c r="T74" s="392"/>
      <c r="U74" s="397"/>
      <c r="V74" s="397"/>
      <c r="W74" s="420">
        <v>18.899999999999999</v>
      </c>
      <c r="X74" s="392"/>
      <c r="Y74" s="420"/>
      <c r="Z74" s="420"/>
      <c r="AA74" s="420"/>
      <c r="AB74" s="420"/>
      <c r="AC74" s="420"/>
      <c r="AD74" s="420"/>
      <c r="AE74" s="420"/>
      <c r="AF74" s="392"/>
      <c r="AG74" s="392"/>
      <c r="AH74" s="420">
        <v>23.536363636363635</v>
      </c>
      <c r="AI74" s="392"/>
      <c r="AJ74" s="392"/>
      <c r="AK74" s="420"/>
      <c r="AL74" s="392"/>
      <c r="AM74" s="420"/>
      <c r="AN74" s="420"/>
      <c r="AO74" s="228" t="s">
        <v>1457</v>
      </c>
      <c r="AP74" s="395" t="s">
        <v>590</v>
      </c>
      <c r="AQ74" s="395"/>
      <c r="AR74" s="395"/>
      <c r="AS74" s="399"/>
      <c r="AT74" s="395">
        <v>5.5</v>
      </c>
      <c r="AU74" s="395"/>
      <c r="AV74" s="395"/>
      <c r="AW74" s="395"/>
      <c r="AX74" s="395" t="s">
        <v>829</v>
      </c>
      <c r="AY74" s="392"/>
      <c r="AZ74" s="395">
        <v>19</v>
      </c>
      <c r="BA74" s="395">
        <v>0</v>
      </c>
      <c r="BB74" s="395">
        <v>0</v>
      </c>
      <c r="BC74" s="395">
        <v>0</v>
      </c>
      <c r="BD74" s="395">
        <v>0</v>
      </c>
      <c r="BE74" s="395">
        <v>0</v>
      </c>
      <c r="BF74" s="395">
        <v>0</v>
      </c>
      <c r="BG74" s="395">
        <v>0</v>
      </c>
      <c r="BH74" s="395">
        <v>0</v>
      </c>
      <c r="BI74" s="395">
        <v>0</v>
      </c>
      <c r="BJ74" s="395">
        <v>0</v>
      </c>
      <c r="BK74" s="395">
        <v>0</v>
      </c>
      <c r="BL74" s="395"/>
      <c r="BM74" s="395" t="s">
        <v>829</v>
      </c>
      <c r="BN74" s="395"/>
      <c r="BO74" s="395" t="s">
        <v>829</v>
      </c>
      <c r="BP74" s="478"/>
      <c r="BQ74" s="395"/>
      <c r="BR74" s="395"/>
      <c r="BS74" s="395"/>
      <c r="BT74" s="392"/>
      <c r="BU74" s="392"/>
      <c r="BV74" s="395"/>
      <c r="BW74" s="395" t="s">
        <v>834</v>
      </c>
      <c r="BX74" s="395"/>
      <c r="BY74" s="392"/>
      <c r="BZ74" s="498" t="s">
        <v>1460</v>
      </c>
      <c r="CA74" s="392" t="s">
        <v>580</v>
      </c>
    </row>
    <row r="75" spans="1:121" customFormat="1" ht="13" customHeight="1" x14ac:dyDescent="0.3">
      <c r="A75" s="477">
        <v>14231</v>
      </c>
      <c r="B75" s="393">
        <v>42925</v>
      </c>
      <c r="C75" s="394" t="s">
        <v>825</v>
      </c>
      <c r="D75" s="392" t="s">
        <v>937</v>
      </c>
      <c r="E75" s="392"/>
      <c r="F75" s="392" t="s">
        <v>850</v>
      </c>
      <c r="G75" s="393">
        <v>42916</v>
      </c>
      <c r="H75" s="395" t="s">
        <v>590</v>
      </c>
      <c r="I75" s="395" t="s">
        <v>772</v>
      </c>
      <c r="J75" s="395"/>
      <c r="K75" s="392" t="s">
        <v>949</v>
      </c>
      <c r="L75" s="392" t="s">
        <v>1310</v>
      </c>
      <c r="M75" s="420">
        <v>99</v>
      </c>
      <c r="N75" s="420">
        <v>38.572727272727271</v>
      </c>
      <c r="O75" s="392"/>
      <c r="P75" s="392"/>
      <c r="Q75" s="397"/>
      <c r="R75" s="398"/>
      <c r="S75" s="397"/>
      <c r="T75" s="392"/>
      <c r="U75" s="397"/>
      <c r="V75" s="397"/>
      <c r="W75" s="420">
        <v>14.281818181818181</v>
      </c>
      <c r="X75" s="392"/>
      <c r="Y75" s="420"/>
      <c r="Z75" s="420"/>
      <c r="AA75" s="420"/>
      <c r="AB75" s="420"/>
      <c r="AC75" s="420"/>
      <c r="AD75" s="397"/>
      <c r="AE75" s="420"/>
      <c r="AF75" s="392"/>
      <c r="AG75" s="392"/>
      <c r="AH75" s="420">
        <v>17.86363636363636</v>
      </c>
      <c r="AI75" s="392"/>
      <c r="AJ75" s="392"/>
      <c r="AK75" s="420"/>
      <c r="AL75" s="392"/>
      <c r="AM75" s="420"/>
      <c r="AN75" s="420"/>
      <c r="AO75" s="392" t="s">
        <v>968</v>
      </c>
      <c r="AP75" s="395" t="s">
        <v>829</v>
      </c>
      <c r="AQ75" s="395"/>
      <c r="AR75" s="395"/>
      <c r="AS75" s="399"/>
      <c r="AT75" s="395">
        <v>11</v>
      </c>
      <c r="AU75" s="395"/>
      <c r="AV75" s="395"/>
      <c r="AW75" s="395"/>
      <c r="AX75" s="395" t="s">
        <v>829</v>
      </c>
      <c r="AY75" s="392"/>
      <c r="AZ75" s="395">
        <v>0</v>
      </c>
      <c r="BA75" s="395">
        <v>0</v>
      </c>
      <c r="BB75" s="395">
        <v>0</v>
      </c>
      <c r="BC75" s="395">
        <v>0</v>
      </c>
      <c r="BD75" s="395">
        <v>0</v>
      </c>
      <c r="BE75" s="395">
        <v>0</v>
      </c>
      <c r="BF75" s="395">
        <v>0</v>
      </c>
      <c r="BG75" s="395">
        <v>0</v>
      </c>
      <c r="BH75" s="395">
        <v>0</v>
      </c>
      <c r="BI75" s="395">
        <v>0</v>
      </c>
      <c r="BJ75" s="395">
        <v>0</v>
      </c>
      <c r="BK75" s="395">
        <v>0</v>
      </c>
      <c r="BL75" s="395"/>
      <c r="BM75" s="395" t="s">
        <v>829</v>
      </c>
      <c r="BN75" s="395"/>
      <c r="BO75" s="395" t="s">
        <v>829</v>
      </c>
      <c r="BP75" s="478"/>
      <c r="BQ75" s="395"/>
      <c r="BR75" s="395"/>
      <c r="BS75" s="395"/>
      <c r="BT75" s="392"/>
      <c r="BU75" s="392"/>
      <c r="BV75" s="395"/>
      <c r="BW75" s="395" t="s">
        <v>834</v>
      </c>
      <c r="BX75" s="395">
        <v>1</v>
      </c>
      <c r="BY75" s="392"/>
      <c r="BZ75" s="481" t="s">
        <v>1461</v>
      </c>
      <c r="CA75" s="392" t="s">
        <v>580</v>
      </c>
      <c r="CB75" s="214"/>
    </row>
    <row r="76" spans="1:121" s="422" customFormat="1" ht="13" customHeight="1" x14ac:dyDescent="0.3">
      <c r="A76" s="477">
        <v>650</v>
      </c>
      <c r="B76" s="393">
        <v>42929</v>
      </c>
      <c r="C76" s="394" t="s">
        <v>825</v>
      </c>
      <c r="D76" s="392" t="s">
        <v>937</v>
      </c>
      <c r="E76" s="392"/>
      <c r="F76" s="392" t="s">
        <v>850</v>
      </c>
      <c r="G76" s="393">
        <v>42916</v>
      </c>
      <c r="H76" s="395" t="s">
        <v>828</v>
      </c>
      <c r="I76" s="395" t="s">
        <v>853</v>
      </c>
      <c r="J76" s="395"/>
      <c r="K76" s="392" t="s">
        <v>1066</v>
      </c>
      <c r="L76" s="392" t="s">
        <v>1334</v>
      </c>
      <c r="M76" s="420">
        <v>67.272727272727266</v>
      </c>
      <c r="N76" s="420">
        <v>45.099999999999994</v>
      </c>
      <c r="O76" s="392"/>
      <c r="P76" s="392"/>
      <c r="Q76" s="397"/>
      <c r="R76" s="398"/>
      <c r="S76" s="397"/>
      <c r="T76" s="392"/>
      <c r="U76" s="397"/>
      <c r="V76" s="397"/>
      <c r="W76" s="420">
        <v>15.227272727272727</v>
      </c>
      <c r="X76" s="392"/>
      <c r="Y76" s="420"/>
      <c r="Z76" s="420"/>
      <c r="AA76" s="420"/>
      <c r="AB76" s="420"/>
      <c r="AC76" s="420"/>
      <c r="AD76" s="420"/>
      <c r="AE76" s="420"/>
      <c r="AF76" s="392"/>
      <c r="AG76" s="392"/>
      <c r="AH76" s="420">
        <v>18.654545454545453</v>
      </c>
      <c r="AI76" s="392"/>
      <c r="AJ76" s="392"/>
      <c r="AK76" s="420"/>
      <c r="AL76" s="392"/>
      <c r="AM76" s="420"/>
      <c r="AN76" s="420"/>
      <c r="AO76" s="228" t="s">
        <v>1462</v>
      </c>
      <c r="AP76" s="395" t="s">
        <v>772</v>
      </c>
      <c r="AQ76" s="395"/>
      <c r="AR76" s="395"/>
      <c r="AS76" s="399"/>
      <c r="AT76" s="395">
        <v>16</v>
      </c>
      <c r="AU76" s="395">
        <v>300</v>
      </c>
      <c r="AV76" s="395"/>
      <c r="AW76" s="395">
        <v>10</v>
      </c>
      <c r="AX76" s="395" t="s">
        <v>835</v>
      </c>
      <c r="AY76" s="392"/>
      <c r="AZ76" s="395">
        <v>0</v>
      </c>
      <c r="BA76" s="395">
        <v>27</v>
      </c>
      <c r="BB76" s="395">
        <v>0</v>
      </c>
      <c r="BC76" s="395">
        <v>0</v>
      </c>
      <c r="BD76" s="395">
        <v>0</v>
      </c>
      <c r="BE76" s="395">
        <v>0</v>
      </c>
      <c r="BF76" s="395">
        <v>0</v>
      </c>
      <c r="BG76" s="395">
        <v>0</v>
      </c>
      <c r="BH76" s="395">
        <v>0</v>
      </c>
      <c r="BI76" s="395">
        <v>0</v>
      </c>
      <c r="BJ76" s="395">
        <v>0</v>
      </c>
      <c r="BK76" s="395">
        <v>0</v>
      </c>
      <c r="BL76" s="395"/>
      <c r="BM76" s="395" t="s">
        <v>829</v>
      </c>
      <c r="BN76" s="395"/>
      <c r="BO76" s="395" t="s">
        <v>829</v>
      </c>
      <c r="BP76" s="478"/>
      <c r="BQ76" s="395"/>
      <c r="BR76" s="395"/>
      <c r="BS76" s="395"/>
      <c r="BT76" s="402"/>
      <c r="BU76" s="402"/>
      <c r="BV76" s="395"/>
      <c r="BW76" s="395" t="s">
        <v>834</v>
      </c>
      <c r="BX76" s="395"/>
      <c r="BY76" s="392" t="s">
        <v>1335</v>
      </c>
      <c r="BZ76" s="407" t="s">
        <v>1463</v>
      </c>
      <c r="CA76" s="402" t="s">
        <v>580</v>
      </c>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row>
    <row r="77" spans="1:121" customFormat="1" ht="13" customHeight="1" x14ac:dyDescent="0.3">
      <c r="A77" s="477">
        <v>11659</v>
      </c>
      <c r="B77" s="393">
        <v>42926</v>
      </c>
      <c r="C77" s="394" t="s">
        <v>825</v>
      </c>
      <c r="D77" s="392" t="s">
        <v>937</v>
      </c>
      <c r="E77" s="392"/>
      <c r="F77" s="392" t="s">
        <v>850</v>
      </c>
      <c r="G77" s="393">
        <v>42613</v>
      </c>
      <c r="H77" s="395" t="s">
        <v>590</v>
      </c>
      <c r="I77" s="395" t="s">
        <v>853</v>
      </c>
      <c r="J77" s="395"/>
      <c r="K77" s="392" t="s">
        <v>913</v>
      </c>
      <c r="L77" s="392" t="s">
        <v>1069</v>
      </c>
      <c r="M77" s="420">
        <v>99</v>
      </c>
      <c r="N77" s="420">
        <v>42</v>
      </c>
      <c r="O77" s="392"/>
      <c r="P77" s="392"/>
      <c r="Q77" s="397"/>
      <c r="R77" s="398"/>
      <c r="S77" s="397"/>
      <c r="T77" s="392"/>
      <c r="U77" s="397"/>
      <c r="V77" s="397"/>
      <c r="W77" s="420">
        <v>18</v>
      </c>
      <c r="X77" s="392"/>
      <c r="Y77" s="420"/>
      <c r="Z77" s="420"/>
      <c r="AA77" s="420"/>
      <c r="AB77" s="420"/>
      <c r="AC77" s="420"/>
      <c r="AD77" s="420"/>
      <c r="AE77" s="420"/>
      <c r="AF77" s="392"/>
      <c r="AG77" s="392"/>
      <c r="AH77" s="420">
        <v>21</v>
      </c>
      <c r="AI77" s="392"/>
      <c r="AJ77" s="392"/>
      <c r="AK77" s="420"/>
      <c r="AL77" s="392"/>
      <c r="AM77" s="420"/>
      <c r="AN77" s="420"/>
      <c r="AO77" s="228" t="s">
        <v>1456</v>
      </c>
      <c r="AP77" s="395" t="s">
        <v>590</v>
      </c>
      <c r="AQ77" s="395"/>
      <c r="AR77" s="395"/>
      <c r="AS77" s="399"/>
      <c r="AT77" s="395">
        <v>12</v>
      </c>
      <c r="AU77" s="395">
        <v>455</v>
      </c>
      <c r="AV77" s="395"/>
      <c r="AW77" s="395">
        <v>6</v>
      </c>
      <c r="AX77" s="395" t="s">
        <v>835</v>
      </c>
      <c r="AY77" s="392"/>
      <c r="AZ77" s="395">
        <v>0</v>
      </c>
      <c r="BA77" s="395">
        <v>0</v>
      </c>
      <c r="BB77" s="395">
        <v>0</v>
      </c>
      <c r="BC77" s="395">
        <v>0</v>
      </c>
      <c r="BD77" s="395">
        <v>0</v>
      </c>
      <c r="BE77" s="395">
        <v>0</v>
      </c>
      <c r="BF77" s="395">
        <v>0</v>
      </c>
      <c r="BG77" s="395">
        <v>0</v>
      </c>
      <c r="BH77" s="395">
        <v>0</v>
      </c>
      <c r="BI77" s="395">
        <v>0</v>
      </c>
      <c r="BJ77" s="395">
        <v>0</v>
      </c>
      <c r="BK77" s="395">
        <v>0</v>
      </c>
      <c r="BL77" s="395"/>
      <c r="BM77" s="395" t="s">
        <v>829</v>
      </c>
      <c r="BN77" s="395"/>
      <c r="BO77" s="395" t="s">
        <v>829</v>
      </c>
      <c r="BP77" s="478"/>
      <c r="BQ77" s="395"/>
      <c r="BR77" s="395"/>
      <c r="BS77" s="395"/>
      <c r="BT77" s="402"/>
      <c r="BU77" s="402"/>
      <c r="BV77" s="395"/>
      <c r="BW77" s="395" t="s">
        <v>834</v>
      </c>
      <c r="BX77" s="395"/>
      <c r="BY77" s="392"/>
      <c r="BZ77" s="407" t="s">
        <v>1464</v>
      </c>
      <c r="CA77" s="402" t="s">
        <v>600</v>
      </c>
    </row>
    <row r="78" spans="1:121" customFormat="1" ht="13" customHeight="1" x14ac:dyDescent="0.3">
      <c r="A78" s="392">
        <v>15118</v>
      </c>
      <c r="B78" s="393">
        <v>42929</v>
      </c>
      <c r="C78" s="394" t="s">
        <v>825</v>
      </c>
      <c r="D78" s="392" t="s">
        <v>937</v>
      </c>
      <c r="E78" s="392"/>
      <c r="F78" s="392" t="s">
        <v>850</v>
      </c>
      <c r="G78" s="393">
        <v>42916</v>
      </c>
      <c r="H78" s="395" t="s">
        <v>828</v>
      </c>
      <c r="I78" s="395" t="s">
        <v>829</v>
      </c>
      <c r="J78" s="395">
        <v>28</v>
      </c>
      <c r="K78" s="418" t="s">
        <v>1074</v>
      </c>
      <c r="L78" s="392" t="s">
        <v>1338</v>
      </c>
      <c r="M78" s="420">
        <v>94.999999999999986</v>
      </c>
      <c r="N78" s="420">
        <v>36</v>
      </c>
      <c r="O78" s="392"/>
      <c r="P78" s="392"/>
      <c r="Q78" s="397"/>
      <c r="R78" s="398"/>
      <c r="S78" s="397"/>
      <c r="T78" s="392"/>
      <c r="U78" s="397"/>
      <c r="V78" s="397"/>
      <c r="W78" s="420">
        <v>15.199999999999998</v>
      </c>
      <c r="X78" s="392"/>
      <c r="Y78" s="420"/>
      <c r="Z78" s="420"/>
      <c r="AA78" s="420"/>
      <c r="AB78" s="420"/>
      <c r="AC78" s="420"/>
      <c r="AD78" s="397"/>
      <c r="AE78" s="420"/>
      <c r="AF78" s="392"/>
      <c r="AG78" s="392"/>
      <c r="AH78" s="420">
        <v>15.199999999999998</v>
      </c>
      <c r="AI78" s="392"/>
      <c r="AJ78" s="392"/>
      <c r="AK78" s="420"/>
      <c r="AL78" s="392"/>
      <c r="AM78" s="420"/>
      <c r="AN78" s="420"/>
      <c r="AO78" s="228" t="s">
        <v>1452</v>
      </c>
      <c r="AP78" s="395" t="s">
        <v>829</v>
      </c>
      <c r="AQ78" s="395"/>
      <c r="AR78" s="395"/>
      <c r="AS78" s="399"/>
      <c r="AT78" s="395">
        <v>3</v>
      </c>
      <c r="AU78" s="395"/>
      <c r="AV78" s="395"/>
      <c r="AW78" s="395"/>
      <c r="AX78" s="395" t="s">
        <v>772</v>
      </c>
      <c r="AY78" s="392"/>
      <c r="AZ78" s="395">
        <v>0</v>
      </c>
      <c r="BA78" s="395">
        <v>0</v>
      </c>
      <c r="BB78" s="395">
        <v>0</v>
      </c>
      <c r="BC78" s="395">
        <v>0</v>
      </c>
      <c r="BD78" s="395">
        <v>0</v>
      </c>
      <c r="BE78" s="395">
        <v>0</v>
      </c>
      <c r="BF78" s="395">
        <v>0</v>
      </c>
      <c r="BG78" s="395">
        <v>0</v>
      </c>
      <c r="BH78" s="395">
        <v>0</v>
      </c>
      <c r="BI78" s="395">
        <v>0</v>
      </c>
      <c r="BJ78" s="395">
        <v>0</v>
      </c>
      <c r="BK78" s="395">
        <v>0</v>
      </c>
      <c r="BL78" s="395"/>
      <c r="BM78" s="395" t="s">
        <v>829</v>
      </c>
      <c r="BN78" s="395"/>
      <c r="BO78" s="395" t="s">
        <v>829</v>
      </c>
      <c r="BP78" s="478"/>
      <c r="BQ78" s="395"/>
      <c r="BR78" s="395"/>
      <c r="BS78" s="395"/>
      <c r="BT78" s="392" t="s">
        <v>1339</v>
      </c>
      <c r="BU78" s="402" t="s">
        <v>1340</v>
      </c>
      <c r="BV78" s="395">
        <v>50</v>
      </c>
      <c r="BW78" s="395" t="s">
        <v>834</v>
      </c>
      <c r="BX78" s="395"/>
      <c r="BY78" s="392"/>
      <c r="BZ78" s="498" t="s">
        <v>1465</v>
      </c>
      <c r="CA78" s="392" t="s">
        <v>593</v>
      </c>
    </row>
    <row r="79" spans="1:121" customFormat="1" ht="13" customHeight="1" x14ac:dyDescent="0.3">
      <c r="A79" s="392">
        <v>11157</v>
      </c>
      <c r="B79" s="393">
        <v>42926</v>
      </c>
      <c r="C79" s="394" t="s">
        <v>825</v>
      </c>
      <c r="D79" s="392" t="s">
        <v>937</v>
      </c>
      <c r="E79" s="392"/>
      <c r="F79" s="392" t="s">
        <v>850</v>
      </c>
      <c r="G79" s="393">
        <v>42900</v>
      </c>
      <c r="H79" s="395" t="s">
        <v>828</v>
      </c>
      <c r="I79" s="395" t="s">
        <v>829</v>
      </c>
      <c r="J79" s="395">
        <v>29</v>
      </c>
      <c r="K79" s="392" t="s">
        <v>1077</v>
      </c>
      <c r="L79" s="392" t="s">
        <v>954</v>
      </c>
      <c r="M79" s="420">
        <v>98.509090909090901</v>
      </c>
      <c r="N79" s="420">
        <v>34.25454545454545</v>
      </c>
      <c r="O79" s="392"/>
      <c r="P79" s="392"/>
      <c r="Q79" s="397"/>
      <c r="R79" s="392"/>
      <c r="S79" s="397"/>
      <c r="T79" s="392"/>
      <c r="U79" s="397"/>
      <c r="V79" s="397"/>
      <c r="W79" s="420">
        <v>12.499999999999998</v>
      </c>
      <c r="X79" s="392"/>
      <c r="Y79" s="420"/>
      <c r="Z79" s="420"/>
      <c r="AA79" s="420"/>
      <c r="AB79" s="420"/>
      <c r="AC79" s="420"/>
      <c r="AD79" s="420"/>
      <c r="AE79" s="420"/>
      <c r="AF79" s="392"/>
      <c r="AG79" s="392"/>
      <c r="AH79" s="420">
        <v>14.499999999999998</v>
      </c>
      <c r="AI79" s="392"/>
      <c r="AJ79" s="392"/>
      <c r="AK79" s="420"/>
      <c r="AL79" s="392"/>
      <c r="AM79" s="420"/>
      <c r="AN79" s="420"/>
      <c r="AO79" s="228" t="s">
        <v>1457</v>
      </c>
      <c r="AP79" s="395" t="s">
        <v>590</v>
      </c>
      <c r="AQ79" s="395"/>
      <c r="AR79" s="395"/>
      <c r="AS79" s="399"/>
      <c r="AT79" s="395">
        <v>4.3499999999999996</v>
      </c>
      <c r="AU79" s="395"/>
      <c r="AV79" s="395"/>
      <c r="AW79" s="395"/>
      <c r="AX79" s="395" t="s">
        <v>829</v>
      </c>
      <c r="AY79" s="392"/>
      <c r="AZ79" s="395">
        <v>0</v>
      </c>
      <c r="BA79" s="395">
        <v>0</v>
      </c>
      <c r="BB79" s="395">
        <v>0</v>
      </c>
      <c r="BC79" s="395">
        <v>0</v>
      </c>
      <c r="BD79" s="395">
        <v>0</v>
      </c>
      <c r="BE79" s="395">
        <v>0</v>
      </c>
      <c r="BF79" s="395">
        <v>0</v>
      </c>
      <c r="BG79" s="395">
        <v>0</v>
      </c>
      <c r="BH79" s="395">
        <v>0</v>
      </c>
      <c r="BI79" s="395">
        <v>0</v>
      </c>
      <c r="BJ79" s="395">
        <v>0</v>
      </c>
      <c r="BK79" s="395">
        <v>0</v>
      </c>
      <c r="BL79" s="395"/>
      <c r="BM79" s="395" t="s">
        <v>829</v>
      </c>
      <c r="BN79" s="395"/>
      <c r="BO79" s="395" t="s">
        <v>829</v>
      </c>
      <c r="BP79" s="478"/>
      <c r="BQ79" s="395"/>
      <c r="BR79" s="395"/>
      <c r="BS79" s="395"/>
      <c r="BT79" s="402"/>
      <c r="BU79" s="402"/>
      <c r="BV79" s="395"/>
      <c r="BW79" s="395" t="s">
        <v>834</v>
      </c>
      <c r="BX79" s="395">
        <v>1</v>
      </c>
      <c r="BY79" s="392"/>
      <c r="BZ79" s="481" t="s">
        <v>1418</v>
      </c>
      <c r="CA79" s="402" t="s">
        <v>580</v>
      </c>
    </row>
    <row r="80" spans="1:121" customFormat="1" ht="13" customHeight="1" x14ac:dyDescent="0.3">
      <c r="A80" s="477">
        <v>13569</v>
      </c>
      <c r="B80" s="393">
        <v>42928</v>
      </c>
      <c r="C80" s="394" t="s">
        <v>825</v>
      </c>
      <c r="D80" s="392" t="s">
        <v>937</v>
      </c>
      <c r="E80" s="392"/>
      <c r="F80" s="392" t="s">
        <v>850</v>
      </c>
      <c r="G80" s="393">
        <v>42642</v>
      </c>
      <c r="H80" s="395" t="s">
        <v>828</v>
      </c>
      <c r="I80" s="395" t="s">
        <v>853</v>
      </c>
      <c r="J80" s="395"/>
      <c r="K80" s="392" t="s">
        <v>908</v>
      </c>
      <c r="L80" s="392" t="s">
        <v>1344</v>
      </c>
      <c r="M80" s="420">
        <v>93.081818181818178</v>
      </c>
      <c r="N80" s="420">
        <v>37.854545454545452</v>
      </c>
      <c r="O80" s="392"/>
      <c r="P80" s="392"/>
      <c r="Q80" s="397"/>
      <c r="R80" s="398"/>
      <c r="S80" s="397"/>
      <c r="T80" s="392"/>
      <c r="U80" s="397"/>
      <c r="V80" s="397"/>
      <c r="W80" s="420">
        <v>21</v>
      </c>
      <c r="X80" s="392"/>
      <c r="Y80" s="420"/>
      <c r="Z80" s="420"/>
      <c r="AA80" s="420"/>
      <c r="AB80" s="420"/>
      <c r="AC80" s="420"/>
      <c r="AD80" s="397"/>
      <c r="AE80" s="420"/>
      <c r="AF80" s="392"/>
      <c r="AG80" s="392"/>
      <c r="AH80" s="420">
        <v>24.809090909090905</v>
      </c>
      <c r="AI80" s="392"/>
      <c r="AJ80" s="392"/>
      <c r="AK80" s="420"/>
      <c r="AL80" s="392"/>
      <c r="AM80" s="420"/>
      <c r="AN80" s="420"/>
      <c r="AO80" s="228" t="s">
        <v>1457</v>
      </c>
      <c r="AP80" s="395" t="s">
        <v>590</v>
      </c>
      <c r="AQ80" s="395"/>
      <c r="AR80" s="395"/>
      <c r="AS80" s="399"/>
      <c r="AT80" s="395">
        <v>21</v>
      </c>
      <c r="AU80" s="395">
        <v>455</v>
      </c>
      <c r="AV80" s="395"/>
      <c r="AW80" s="395">
        <v>5</v>
      </c>
      <c r="AX80" s="395" t="s">
        <v>835</v>
      </c>
      <c r="AY80" s="392"/>
      <c r="AZ80" s="395">
        <v>0</v>
      </c>
      <c r="BA80" s="395">
        <v>0</v>
      </c>
      <c r="BB80" s="395">
        <v>0</v>
      </c>
      <c r="BC80" s="395">
        <v>0</v>
      </c>
      <c r="BD80" s="395">
        <v>0</v>
      </c>
      <c r="BE80" s="395">
        <v>0</v>
      </c>
      <c r="BF80" s="395">
        <v>0</v>
      </c>
      <c r="BG80" s="395">
        <v>0</v>
      </c>
      <c r="BH80" s="395">
        <v>0</v>
      </c>
      <c r="BI80" s="395">
        <v>0</v>
      </c>
      <c r="BJ80" s="395">
        <v>0</v>
      </c>
      <c r="BK80" s="395">
        <v>0</v>
      </c>
      <c r="BL80" s="395"/>
      <c r="BM80" s="395" t="s">
        <v>829</v>
      </c>
      <c r="BN80" s="395"/>
      <c r="BO80" s="395" t="s">
        <v>829</v>
      </c>
      <c r="BP80" s="478"/>
      <c r="BQ80" s="395"/>
      <c r="BR80" s="395"/>
      <c r="BS80" s="395"/>
      <c r="BT80" s="402"/>
      <c r="BU80" s="402"/>
      <c r="BV80" s="395"/>
      <c r="BW80" s="395" t="s">
        <v>834</v>
      </c>
      <c r="BX80" s="395"/>
      <c r="BY80" s="392"/>
      <c r="BZ80" s="407" t="s">
        <v>1466</v>
      </c>
      <c r="CA80" s="392" t="s">
        <v>600</v>
      </c>
    </row>
    <row r="81" spans="1:80" customFormat="1" ht="13" customHeight="1" x14ac:dyDescent="0.3">
      <c r="A81" s="392">
        <v>12484</v>
      </c>
      <c r="B81" s="393">
        <v>42928</v>
      </c>
      <c r="C81" s="394" t="s">
        <v>825</v>
      </c>
      <c r="D81" s="392" t="s">
        <v>937</v>
      </c>
      <c r="E81" s="392"/>
      <c r="F81" s="392" t="s">
        <v>850</v>
      </c>
      <c r="G81" s="393">
        <v>42570</v>
      </c>
      <c r="H81" s="395" t="s">
        <v>828</v>
      </c>
      <c r="I81" s="395" t="s">
        <v>829</v>
      </c>
      <c r="J81" s="395">
        <v>23</v>
      </c>
      <c r="K81" s="392" t="s">
        <v>1082</v>
      </c>
      <c r="L81" s="392" t="s">
        <v>1346</v>
      </c>
      <c r="M81" s="420">
        <v>94.5</v>
      </c>
      <c r="N81" s="420">
        <v>35.4</v>
      </c>
      <c r="O81" s="392"/>
      <c r="P81" s="392"/>
      <c r="Q81" s="397"/>
      <c r="R81" s="398"/>
      <c r="S81" s="397"/>
      <c r="T81" s="392"/>
      <c r="U81" s="397"/>
      <c r="V81" s="397"/>
      <c r="W81" s="420">
        <v>14.999999999999998</v>
      </c>
      <c r="X81" s="392"/>
      <c r="Y81" s="420"/>
      <c r="Z81" s="420"/>
      <c r="AA81" s="420"/>
      <c r="AB81" s="420"/>
      <c r="AC81" s="420"/>
      <c r="AD81" s="397"/>
      <c r="AE81" s="420"/>
      <c r="AF81" s="392"/>
      <c r="AG81" s="392"/>
      <c r="AH81" s="420">
        <v>16.999999999999996</v>
      </c>
      <c r="AI81" s="392"/>
      <c r="AJ81" s="392"/>
      <c r="AK81" s="420"/>
      <c r="AL81" s="392"/>
      <c r="AM81" s="420"/>
      <c r="AN81" s="420"/>
      <c r="AO81" s="392" t="s">
        <v>968</v>
      </c>
      <c r="AP81" s="395" t="s">
        <v>829</v>
      </c>
      <c r="AQ81" s="395"/>
      <c r="AR81" s="395"/>
      <c r="AS81" s="399"/>
      <c r="AT81" s="395">
        <v>8</v>
      </c>
      <c r="AU81" s="395"/>
      <c r="AV81" s="395"/>
      <c r="AW81" s="395"/>
      <c r="AX81" s="395" t="s">
        <v>772</v>
      </c>
      <c r="AY81" s="392"/>
      <c r="AZ81" s="395">
        <v>0</v>
      </c>
      <c r="BA81" s="395">
        <v>0</v>
      </c>
      <c r="BB81" s="395">
        <v>0</v>
      </c>
      <c r="BC81" s="395">
        <v>0</v>
      </c>
      <c r="BD81" s="395">
        <v>0</v>
      </c>
      <c r="BE81" s="395">
        <v>0</v>
      </c>
      <c r="BF81" s="395">
        <v>0</v>
      </c>
      <c r="BG81" s="395">
        <v>0</v>
      </c>
      <c r="BH81" s="395">
        <v>0</v>
      </c>
      <c r="BI81" s="395">
        <v>0</v>
      </c>
      <c r="BJ81" s="395">
        <v>0</v>
      </c>
      <c r="BK81" s="395">
        <v>0</v>
      </c>
      <c r="BL81" s="395"/>
      <c r="BM81" s="395" t="s">
        <v>829</v>
      </c>
      <c r="BN81" s="395"/>
      <c r="BO81" s="395" t="s">
        <v>829</v>
      </c>
      <c r="BP81" s="478"/>
      <c r="BQ81" s="395"/>
      <c r="BR81" s="395"/>
      <c r="BS81" s="395"/>
      <c r="BT81" s="392"/>
      <c r="BU81" s="402"/>
      <c r="BV81" s="395"/>
      <c r="BW81" s="395" t="s">
        <v>834</v>
      </c>
      <c r="BX81" s="395">
        <v>1</v>
      </c>
      <c r="BY81" s="392"/>
      <c r="BZ81" s="407" t="s">
        <v>1467</v>
      </c>
      <c r="CA81" s="392" t="s">
        <v>600</v>
      </c>
    </row>
    <row r="82" spans="1:80" customFormat="1" ht="13" customHeight="1" x14ac:dyDescent="0.3">
      <c r="A82" s="392">
        <v>12723</v>
      </c>
      <c r="B82" s="393">
        <v>42928</v>
      </c>
      <c r="C82" s="394" t="s">
        <v>825</v>
      </c>
      <c r="D82" s="392" t="s">
        <v>937</v>
      </c>
      <c r="E82" s="392"/>
      <c r="F82" s="392" t="s">
        <v>850</v>
      </c>
      <c r="G82" s="393">
        <v>42782</v>
      </c>
      <c r="H82" s="395" t="s">
        <v>828</v>
      </c>
      <c r="I82" s="395" t="s">
        <v>829</v>
      </c>
      <c r="J82" s="395">
        <v>36</v>
      </c>
      <c r="K82" s="392" t="s">
        <v>1171</v>
      </c>
      <c r="L82" s="392" t="s">
        <v>1172</v>
      </c>
      <c r="M82" s="420">
        <v>81.818181818181813</v>
      </c>
      <c r="N82" s="420">
        <v>36.36363636363636</v>
      </c>
      <c r="O82" s="392"/>
      <c r="P82" s="392"/>
      <c r="Q82" s="397"/>
      <c r="R82" s="398"/>
      <c r="S82" s="397"/>
      <c r="T82" s="392"/>
      <c r="U82" s="397"/>
      <c r="V82" s="397"/>
      <c r="W82" s="420">
        <v>13.636363636363635</v>
      </c>
      <c r="X82" s="392"/>
      <c r="Y82" s="420"/>
      <c r="Z82" s="420"/>
      <c r="AA82" s="420"/>
      <c r="AB82" s="420"/>
      <c r="AC82" s="420"/>
      <c r="AD82" s="397"/>
      <c r="AE82" s="420"/>
      <c r="AF82" s="392"/>
      <c r="AG82" s="392"/>
      <c r="AH82" s="420">
        <v>16.363636363636363</v>
      </c>
      <c r="AI82" s="392"/>
      <c r="AJ82" s="392"/>
      <c r="AK82" s="420"/>
      <c r="AL82" s="392"/>
      <c r="AM82" s="420"/>
      <c r="AN82" s="420"/>
      <c r="AO82" s="392" t="s">
        <v>968</v>
      </c>
      <c r="AP82" s="395" t="s">
        <v>829</v>
      </c>
      <c r="AQ82" s="395"/>
      <c r="AR82" s="395"/>
      <c r="AS82" s="399"/>
      <c r="AT82" s="395">
        <v>5.5</v>
      </c>
      <c r="AU82" s="395"/>
      <c r="AV82" s="395"/>
      <c r="AW82" s="395"/>
      <c r="AX82" s="395" t="s">
        <v>772</v>
      </c>
      <c r="AY82" s="392"/>
      <c r="AZ82" s="395">
        <v>0</v>
      </c>
      <c r="BA82" s="395">
        <v>0</v>
      </c>
      <c r="BB82" s="395">
        <v>0</v>
      </c>
      <c r="BC82" s="395">
        <v>0</v>
      </c>
      <c r="BD82" s="395">
        <v>0</v>
      </c>
      <c r="BE82" s="395">
        <v>0</v>
      </c>
      <c r="BF82" s="395">
        <v>0</v>
      </c>
      <c r="BG82" s="395">
        <v>0</v>
      </c>
      <c r="BH82" s="395">
        <v>0</v>
      </c>
      <c r="BI82" s="395">
        <v>0</v>
      </c>
      <c r="BJ82" s="395">
        <v>0</v>
      </c>
      <c r="BK82" s="395">
        <v>0</v>
      </c>
      <c r="BL82" s="395"/>
      <c r="BM82" s="395" t="s">
        <v>829</v>
      </c>
      <c r="BN82" s="395">
        <v>12</v>
      </c>
      <c r="BO82" s="395" t="s">
        <v>829</v>
      </c>
      <c r="BP82" s="478"/>
      <c r="BQ82" s="395"/>
      <c r="BR82" s="395">
        <v>12</v>
      </c>
      <c r="BS82" s="395"/>
      <c r="BT82" s="392"/>
      <c r="BU82" s="402"/>
      <c r="BV82" s="395"/>
      <c r="BW82" s="395" t="s">
        <v>834</v>
      </c>
      <c r="BX82" s="395"/>
      <c r="BY82" s="392"/>
      <c r="BZ82" s="498" t="s">
        <v>579</v>
      </c>
      <c r="CA82" s="402" t="s">
        <v>600</v>
      </c>
      <c r="CB82" s="214"/>
    </row>
    <row r="83" spans="1:80" customFormat="1" ht="13" customHeight="1" x14ac:dyDescent="0.3">
      <c r="A83" s="392">
        <v>12842</v>
      </c>
      <c r="B83" s="393">
        <v>42929</v>
      </c>
      <c r="C83" s="394" t="s">
        <v>825</v>
      </c>
      <c r="D83" s="392" t="s">
        <v>937</v>
      </c>
      <c r="E83" s="392"/>
      <c r="F83" s="392" t="s">
        <v>534</v>
      </c>
      <c r="G83" s="393">
        <v>42587</v>
      </c>
      <c r="H83" s="395" t="s">
        <v>828</v>
      </c>
      <c r="I83" s="395" t="s">
        <v>829</v>
      </c>
      <c r="J83" s="395">
        <v>24</v>
      </c>
      <c r="K83" s="392" t="s">
        <v>1072</v>
      </c>
      <c r="L83" s="392" t="s">
        <v>166</v>
      </c>
      <c r="M83" s="420">
        <v>109.5181818181818</v>
      </c>
      <c r="N83" s="420">
        <v>33.490909090909092</v>
      </c>
      <c r="O83" s="392"/>
      <c r="P83" s="392"/>
      <c r="Q83" s="397"/>
      <c r="R83" s="392"/>
      <c r="S83" s="397"/>
      <c r="T83" s="392"/>
      <c r="U83" s="397"/>
      <c r="V83" s="397"/>
      <c r="W83" s="420">
        <v>10.472727272727271</v>
      </c>
      <c r="X83" s="392"/>
      <c r="Y83" s="420"/>
      <c r="Z83" s="420"/>
      <c r="AA83" s="420"/>
      <c r="AB83" s="420"/>
      <c r="AC83" s="420"/>
      <c r="AD83" s="420"/>
      <c r="AE83" s="397"/>
      <c r="AF83" s="392"/>
      <c r="AG83" s="392"/>
      <c r="AH83" s="420">
        <v>16.618181818181817</v>
      </c>
      <c r="AI83" s="392"/>
      <c r="AJ83" s="392"/>
      <c r="AK83" s="420"/>
      <c r="AL83" s="392"/>
      <c r="AM83" s="420"/>
      <c r="AN83" s="420"/>
      <c r="AO83" s="228" t="s">
        <v>1457</v>
      </c>
      <c r="AP83" s="395" t="s">
        <v>590</v>
      </c>
      <c r="AQ83" s="395"/>
      <c r="AR83" s="395"/>
      <c r="AS83" s="399"/>
      <c r="AT83" s="395">
        <v>4</v>
      </c>
      <c r="AU83" s="395"/>
      <c r="AV83" s="395"/>
      <c r="AW83" s="395"/>
      <c r="AX83" s="395" t="s">
        <v>829</v>
      </c>
      <c r="AY83" s="392"/>
      <c r="AZ83" s="395">
        <v>0</v>
      </c>
      <c r="BA83" s="395">
        <v>0</v>
      </c>
      <c r="BB83" s="395">
        <v>0</v>
      </c>
      <c r="BC83" s="395">
        <v>0</v>
      </c>
      <c r="BD83" s="395">
        <v>0</v>
      </c>
      <c r="BE83" s="395">
        <v>0</v>
      </c>
      <c r="BF83" s="395">
        <v>0</v>
      </c>
      <c r="BG83" s="395">
        <v>0</v>
      </c>
      <c r="BH83" s="395">
        <v>0</v>
      </c>
      <c r="BI83" s="395">
        <v>0</v>
      </c>
      <c r="BJ83" s="395">
        <v>0</v>
      </c>
      <c r="BK83" s="395">
        <v>0</v>
      </c>
      <c r="BL83" s="395"/>
      <c r="BM83" s="395" t="s">
        <v>829</v>
      </c>
      <c r="BN83" s="395">
        <v>12</v>
      </c>
      <c r="BO83" s="395" t="s">
        <v>829</v>
      </c>
      <c r="BP83" s="478"/>
      <c r="BQ83" s="395"/>
      <c r="BR83" s="395"/>
      <c r="BS83" s="395"/>
      <c r="BT83" s="402"/>
      <c r="BU83" s="402"/>
      <c r="BV83" s="395"/>
      <c r="BW83" s="395" t="s">
        <v>834</v>
      </c>
      <c r="BX83" s="395">
        <v>1</v>
      </c>
      <c r="BY83" s="392"/>
      <c r="BZ83" s="407" t="s">
        <v>1468</v>
      </c>
      <c r="CA83" s="392" t="s">
        <v>600</v>
      </c>
    </row>
    <row r="84" spans="1:80" customFormat="1" ht="13" customHeight="1" x14ac:dyDescent="0.3">
      <c r="A84" s="392">
        <v>15067</v>
      </c>
      <c r="B84" s="393">
        <v>42926</v>
      </c>
      <c r="C84" s="394" t="s">
        <v>825</v>
      </c>
      <c r="D84" s="392" t="s">
        <v>937</v>
      </c>
      <c r="E84" s="392"/>
      <c r="F84" s="392" t="s">
        <v>850</v>
      </c>
      <c r="G84" s="393">
        <v>42900</v>
      </c>
      <c r="H84" s="395" t="s">
        <v>828</v>
      </c>
      <c r="I84" s="395" t="s">
        <v>829</v>
      </c>
      <c r="J84" s="395">
        <v>14</v>
      </c>
      <c r="K84" s="392" t="s">
        <v>836</v>
      </c>
      <c r="L84" s="392" t="s">
        <v>1323</v>
      </c>
      <c r="M84" s="420">
        <v>99.999999999999986</v>
      </c>
      <c r="N84" s="420">
        <v>33.200000000000003</v>
      </c>
      <c r="O84" s="392"/>
      <c r="P84" s="392"/>
      <c r="Q84" s="397"/>
      <c r="R84" s="392"/>
      <c r="S84" s="397"/>
      <c r="T84" s="392"/>
      <c r="U84" s="397"/>
      <c r="V84" s="397"/>
      <c r="W84" s="420">
        <v>11.999999999999998</v>
      </c>
      <c r="X84" s="392"/>
      <c r="Y84" s="420"/>
      <c r="Z84" s="420"/>
      <c r="AA84" s="420"/>
      <c r="AB84" s="420"/>
      <c r="AC84" s="420"/>
      <c r="AD84" s="397"/>
      <c r="AE84" s="420"/>
      <c r="AF84" s="392"/>
      <c r="AG84" s="392"/>
      <c r="AH84" s="420">
        <v>16</v>
      </c>
      <c r="AI84" s="392"/>
      <c r="AJ84" s="392"/>
      <c r="AK84" s="420"/>
      <c r="AL84" s="392"/>
      <c r="AM84" s="420"/>
      <c r="AN84" s="420"/>
      <c r="AO84" s="228" t="s">
        <v>1457</v>
      </c>
      <c r="AP84" s="395" t="s">
        <v>590</v>
      </c>
      <c r="AQ84" s="395"/>
      <c r="AR84" s="395"/>
      <c r="AS84" s="510"/>
      <c r="AT84" s="395">
        <v>5</v>
      </c>
      <c r="AU84" s="395"/>
      <c r="AV84" s="395"/>
      <c r="AW84" s="395"/>
      <c r="AX84" s="395" t="s">
        <v>835</v>
      </c>
      <c r="AY84" s="392"/>
      <c r="AZ84" s="395">
        <v>0</v>
      </c>
      <c r="BA84" s="395">
        <v>0</v>
      </c>
      <c r="BB84" s="395">
        <v>0</v>
      </c>
      <c r="BC84" s="395">
        <v>0</v>
      </c>
      <c r="BD84" s="395">
        <v>0</v>
      </c>
      <c r="BE84" s="395">
        <v>0</v>
      </c>
      <c r="BF84" s="395">
        <v>0</v>
      </c>
      <c r="BG84" s="395">
        <v>0</v>
      </c>
      <c r="BH84" s="395">
        <v>0</v>
      </c>
      <c r="BI84" s="395">
        <v>0</v>
      </c>
      <c r="BJ84" s="395">
        <v>0</v>
      </c>
      <c r="BK84" s="395">
        <v>0</v>
      </c>
      <c r="BL84" s="395"/>
      <c r="BM84" s="395" t="s">
        <v>829</v>
      </c>
      <c r="BN84" s="395"/>
      <c r="BO84" s="395" t="s">
        <v>829</v>
      </c>
      <c r="BP84" s="478"/>
      <c r="BQ84" s="395"/>
      <c r="BR84" s="395"/>
      <c r="BS84" s="395"/>
      <c r="BT84" s="402"/>
      <c r="BU84" s="402"/>
      <c r="BV84" s="395"/>
      <c r="BW84" s="395" t="s">
        <v>834</v>
      </c>
      <c r="BX84" s="395">
        <v>1</v>
      </c>
      <c r="BY84" s="392"/>
      <c r="BZ84" s="481" t="s">
        <v>1408</v>
      </c>
      <c r="CA84" s="402" t="s">
        <v>593</v>
      </c>
    </row>
    <row r="85" spans="1:80" x14ac:dyDescent="0.3">
      <c r="A85" s="392">
        <v>13393</v>
      </c>
      <c r="B85" s="393">
        <v>42926</v>
      </c>
      <c r="C85" s="394" t="s">
        <v>825</v>
      </c>
      <c r="D85" s="392" t="s">
        <v>937</v>
      </c>
      <c r="E85" s="392"/>
      <c r="F85" s="392" t="s">
        <v>850</v>
      </c>
      <c r="G85" s="393">
        <v>42916</v>
      </c>
      <c r="H85" s="395" t="s">
        <v>590</v>
      </c>
      <c r="I85" s="395" t="s">
        <v>829</v>
      </c>
      <c r="J85" s="395">
        <v>30</v>
      </c>
      <c r="K85" s="392" t="s">
        <v>1348</v>
      </c>
      <c r="L85" s="392" t="s">
        <v>1349</v>
      </c>
      <c r="M85" s="420">
        <v>103.59999999999998</v>
      </c>
      <c r="N85" s="420">
        <v>38.999999999999993</v>
      </c>
      <c r="O85" s="392"/>
      <c r="P85" s="392"/>
      <c r="Q85" s="397"/>
      <c r="R85" s="398"/>
      <c r="S85" s="397"/>
      <c r="T85" s="392"/>
      <c r="U85" s="397"/>
      <c r="V85" s="397"/>
      <c r="W85" s="420">
        <v>11.799999999999999</v>
      </c>
      <c r="X85" s="392"/>
      <c r="Y85" s="420"/>
      <c r="Z85" s="420"/>
      <c r="AA85" s="420"/>
      <c r="AB85" s="420"/>
      <c r="AC85" s="420"/>
      <c r="AD85" s="420"/>
      <c r="AE85" s="420"/>
      <c r="AF85" s="392"/>
      <c r="AG85" s="392"/>
      <c r="AH85" s="420">
        <v>14.499999999999998</v>
      </c>
      <c r="AI85" s="392"/>
      <c r="AJ85" s="392"/>
      <c r="AK85" s="397"/>
      <c r="AL85" s="392"/>
      <c r="AM85" s="420"/>
      <c r="AN85" s="420"/>
      <c r="AO85" s="228" t="s">
        <v>1457</v>
      </c>
      <c r="AP85" s="395" t="s">
        <v>590</v>
      </c>
      <c r="AQ85" s="395"/>
      <c r="AR85" s="395"/>
      <c r="AS85" s="399"/>
      <c r="AT85" s="395">
        <v>5</v>
      </c>
      <c r="AU85" s="395"/>
      <c r="AV85" s="395"/>
      <c r="AW85" s="395"/>
      <c r="AX85" s="395" t="s">
        <v>772</v>
      </c>
      <c r="AY85" s="392"/>
      <c r="AZ85" s="395">
        <v>0</v>
      </c>
      <c r="BA85" s="395">
        <v>0</v>
      </c>
      <c r="BB85" s="395">
        <v>0</v>
      </c>
      <c r="BC85" s="395">
        <v>0</v>
      </c>
      <c r="BD85" s="395">
        <v>0</v>
      </c>
      <c r="BE85" s="395">
        <v>0</v>
      </c>
      <c r="BF85" s="395">
        <v>0</v>
      </c>
      <c r="BG85" s="395">
        <v>0</v>
      </c>
      <c r="BH85" s="395">
        <v>0</v>
      </c>
      <c r="BI85" s="395">
        <v>0</v>
      </c>
      <c r="BJ85" s="395">
        <v>0</v>
      </c>
      <c r="BK85" s="395">
        <v>0</v>
      </c>
      <c r="BL85" s="395"/>
      <c r="BM85" s="395" t="s">
        <v>829</v>
      </c>
      <c r="BN85" s="395">
        <v>12</v>
      </c>
      <c r="BO85" s="395" t="s">
        <v>829</v>
      </c>
      <c r="BP85" s="478"/>
      <c r="BQ85" s="395"/>
      <c r="BR85" s="395">
        <v>12</v>
      </c>
      <c r="BS85" s="395"/>
      <c r="BT85" s="402"/>
      <c r="BU85" s="402"/>
      <c r="BV85" s="395"/>
      <c r="BW85" s="395" t="s">
        <v>834</v>
      </c>
      <c r="BX85" s="395">
        <v>1</v>
      </c>
      <c r="BY85" s="402" t="s">
        <v>1350</v>
      </c>
      <c r="BZ85" s="481" t="s">
        <v>1469</v>
      </c>
      <c r="CA85" s="402" t="s">
        <v>580</v>
      </c>
    </row>
    <row r="86" spans="1:80" x14ac:dyDescent="0.3">
      <c r="A86" s="392">
        <v>12455</v>
      </c>
      <c r="B86" s="393">
        <v>42926</v>
      </c>
      <c r="C86" s="394" t="s">
        <v>825</v>
      </c>
      <c r="D86" s="392" t="s">
        <v>937</v>
      </c>
      <c r="E86" s="392"/>
      <c r="F86" s="392" t="s">
        <v>534</v>
      </c>
      <c r="G86" s="406">
        <v>42916</v>
      </c>
      <c r="H86" s="395" t="s">
        <v>828</v>
      </c>
      <c r="I86" s="395" t="s">
        <v>829</v>
      </c>
      <c r="J86" s="395">
        <v>31</v>
      </c>
      <c r="K86" s="392" t="s">
        <v>1352</v>
      </c>
      <c r="L86" s="392" t="s">
        <v>1353</v>
      </c>
      <c r="M86" s="420">
        <v>94.999999999999986</v>
      </c>
      <c r="N86" s="420">
        <v>35.520000000000003</v>
      </c>
      <c r="O86" s="392"/>
      <c r="P86" s="392"/>
      <c r="Q86" s="397"/>
      <c r="R86" s="398"/>
      <c r="S86" s="397"/>
      <c r="T86" s="392"/>
      <c r="U86" s="397"/>
      <c r="V86" s="397"/>
      <c r="W86" s="420">
        <v>15.048181818181817</v>
      </c>
      <c r="X86" s="392"/>
      <c r="Y86" s="420"/>
      <c r="Z86" s="420"/>
      <c r="AA86" s="420"/>
      <c r="AB86" s="420"/>
      <c r="AC86" s="420"/>
      <c r="AD86" s="420"/>
      <c r="AE86" s="397"/>
      <c r="AF86" s="392"/>
      <c r="AG86" s="392"/>
      <c r="AH86" s="420">
        <v>17.059999999999999</v>
      </c>
      <c r="AI86" s="392"/>
      <c r="AJ86" s="392"/>
      <c r="AK86" s="420"/>
      <c r="AL86" s="392"/>
      <c r="AM86" s="420"/>
      <c r="AN86" s="420"/>
      <c r="AO86" s="228" t="s">
        <v>1456</v>
      </c>
      <c r="AP86" s="395" t="s">
        <v>590</v>
      </c>
      <c r="AQ86" s="395"/>
      <c r="AR86" s="395"/>
      <c r="AS86" s="399"/>
      <c r="AT86" s="395">
        <v>8</v>
      </c>
      <c r="AU86" s="395"/>
      <c r="AV86" s="395"/>
      <c r="AW86" s="395"/>
      <c r="AX86" s="395" t="s">
        <v>590</v>
      </c>
      <c r="AY86" s="392" t="s">
        <v>1354</v>
      </c>
      <c r="AZ86" s="395">
        <v>0</v>
      </c>
      <c r="BA86" s="395">
        <v>0</v>
      </c>
      <c r="BB86" s="395">
        <v>0</v>
      </c>
      <c r="BC86" s="395">
        <v>0</v>
      </c>
      <c r="BD86" s="395">
        <v>0</v>
      </c>
      <c r="BE86" s="395">
        <v>0</v>
      </c>
      <c r="BF86" s="395">
        <v>0</v>
      </c>
      <c r="BG86" s="395">
        <v>0</v>
      </c>
      <c r="BH86" s="395">
        <v>0</v>
      </c>
      <c r="BI86" s="395">
        <v>0</v>
      </c>
      <c r="BJ86" s="395">
        <v>0</v>
      </c>
      <c r="BK86" s="395">
        <v>0</v>
      </c>
      <c r="BL86" s="395"/>
      <c r="BM86" s="395" t="s">
        <v>829</v>
      </c>
      <c r="BN86" s="395"/>
      <c r="BO86" s="395" t="s">
        <v>829</v>
      </c>
      <c r="BP86" s="478"/>
      <c r="BQ86" s="395"/>
      <c r="BR86" s="395"/>
      <c r="BS86" s="395"/>
      <c r="BT86" s="402"/>
      <c r="BU86" s="402"/>
      <c r="BV86" s="395"/>
      <c r="BW86" s="395" t="s">
        <v>1043</v>
      </c>
      <c r="BX86" s="395">
        <v>1</v>
      </c>
      <c r="BY86" s="402" t="s">
        <v>1355</v>
      </c>
      <c r="BZ86" s="498" t="s">
        <v>1470</v>
      </c>
      <c r="CA86" s="392" t="s">
        <v>580</v>
      </c>
    </row>
    <row r="87" spans="1:80" x14ac:dyDescent="0.3">
      <c r="A87" s="392">
        <v>13926</v>
      </c>
      <c r="B87" s="393">
        <v>42926</v>
      </c>
      <c r="C87" s="394" t="s">
        <v>825</v>
      </c>
      <c r="D87" s="392" t="s">
        <v>937</v>
      </c>
      <c r="E87" s="392"/>
      <c r="F87" s="392" t="s">
        <v>850</v>
      </c>
      <c r="G87" s="406">
        <v>42768</v>
      </c>
      <c r="H87" s="395" t="s">
        <v>828</v>
      </c>
      <c r="I87" s="395" t="s">
        <v>829</v>
      </c>
      <c r="J87" s="395">
        <v>33</v>
      </c>
      <c r="K87" s="392" t="s">
        <v>1357</v>
      </c>
      <c r="L87" s="392" t="s">
        <v>1358</v>
      </c>
      <c r="M87" s="420">
        <v>109</v>
      </c>
      <c r="N87" s="420">
        <v>33.454545454545446</v>
      </c>
      <c r="O87" s="392"/>
      <c r="P87" s="392"/>
      <c r="Q87" s="397"/>
      <c r="R87" s="398"/>
      <c r="S87" s="397"/>
      <c r="T87" s="392"/>
      <c r="U87" s="397"/>
      <c r="V87" s="397"/>
      <c r="W87" s="420">
        <v>10.399999999999999</v>
      </c>
      <c r="X87" s="392"/>
      <c r="Y87" s="420"/>
      <c r="Z87" s="420"/>
      <c r="AA87" s="420"/>
      <c r="AB87" s="420"/>
      <c r="AC87" s="420"/>
      <c r="AD87" s="420"/>
      <c r="AE87" s="420"/>
      <c r="AF87" s="392"/>
      <c r="AG87" s="392"/>
      <c r="AH87" s="420">
        <v>16.600000000000001</v>
      </c>
      <c r="AI87" s="392"/>
      <c r="AJ87" s="392"/>
      <c r="AK87" s="397"/>
      <c r="AL87" s="392"/>
      <c r="AM87" s="420"/>
      <c r="AN87" s="420"/>
      <c r="AO87" s="228" t="s">
        <v>1471</v>
      </c>
      <c r="AP87" s="395" t="s">
        <v>590</v>
      </c>
      <c r="AQ87" s="395"/>
      <c r="AR87" s="395"/>
      <c r="AS87" s="399"/>
      <c r="AT87" s="395">
        <v>7</v>
      </c>
      <c r="AU87" s="395"/>
      <c r="AV87" s="395"/>
      <c r="AW87" s="395"/>
      <c r="AX87" s="395" t="s">
        <v>772</v>
      </c>
      <c r="AY87" s="392"/>
      <c r="AZ87" s="395">
        <v>0</v>
      </c>
      <c r="BA87" s="395">
        <v>0</v>
      </c>
      <c r="BB87" s="395">
        <v>0</v>
      </c>
      <c r="BC87" s="395">
        <v>0</v>
      </c>
      <c r="BD87" s="395">
        <v>0</v>
      </c>
      <c r="BE87" s="395">
        <v>0</v>
      </c>
      <c r="BF87" s="395">
        <v>0</v>
      </c>
      <c r="BG87" s="395">
        <v>0</v>
      </c>
      <c r="BH87" s="395">
        <v>0</v>
      </c>
      <c r="BI87" s="395">
        <v>0</v>
      </c>
      <c r="BJ87" s="395">
        <v>0</v>
      </c>
      <c r="BK87" s="395">
        <v>0</v>
      </c>
      <c r="BL87" s="395"/>
      <c r="BM87" s="395" t="s">
        <v>829</v>
      </c>
      <c r="BN87" s="395"/>
      <c r="BO87" s="395" t="s">
        <v>829</v>
      </c>
      <c r="BP87" s="478"/>
      <c r="BQ87" s="395"/>
      <c r="BR87" s="395"/>
      <c r="BS87" s="395"/>
      <c r="BT87" s="402"/>
      <c r="BU87" s="402"/>
      <c r="BV87" s="395"/>
      <c r="BW87" s="395" t="s">
        <v>834</v>
      </c>
      <c r="BX87" s="395">
        <v>1</v>
      </c>
      <c r="BY87" s="392"/>
      <c r="BZ87" s="481" t="s">
        <v>1472</v>
      </c>
      <c r="CA87" s="402" t="s">
        <v>600</v>
      </c>
    </row>
    <row r="88" spans="1:80" x14ac:dyDescent="0.3">
      <c r="A88" s="477">
        <v>13419</v>
      </c>
      <c r="B88" s="393">
        <v>42926</v>
      </c>
      <c r="C88" s="394" t="s">
        <v>963</v>
      </c>
      <c r="D88" s="392" t="s">
        <v>937</v>
      </c>
      <c r="E88" s="392"/>
      <c r="F88" s="392" t="s">
        <v>850</v>
      </c>
      <c r="G88" s="393">
        <v>42916</v>
      </c>
      <c r="H88" s="395" t="s">
        <v>590</v>
      </c>
      <c r="I88" s="395" t="s">
        <v>853</v>
      </c>
      <c r="J88" s="395"/>
      <c r="K88" s="392" t="s">
        <v>1360</v>
      </c>
      <c r="L88" s="392" t="s">
        <v>1427</v>
      </c>
      <c r="M88" s="420">
        <v>100.88181818181818</v>
      </c>
      <c r="N88" s="420">
        <v>30.972727272727269</v>
      </c>
      <c r="O88" s="392"/>
      <c r="P88" s="392"/>
      <c r="Q88" s="397"/>
      <c r="R88" s="398"/>
      <c r="S88" s="397"/>
      <c r="T88" s="392"/>
      <c r="U88" s="397"/>
      <c r="V88" s="397"/>
      <c r="W88" s="420">
        <v>12.109090909090908</v>
      </c>
      <c r="X88" s="392"/>
      <c r="Y88" s="420"/>
      <c r="Z88" s="420"/>
      <c r="AA88" s="420"/>
      <c r="AB88" s="420"/>
      <c r="AC88" s="420"/>
      <c r="AD88" s="420"/>
      <c r="AE88" s="420"/>
      <c r="AF88" s="392"/>
      <c r="AG88" s="392"/>
      <c r="AH88" s="420">
        <v>18.118181818181817</v>
      </c>
      <c r="AI88" s="392"/>
      <c r="AJ88" s="392"/>
      <c r="AK88" s="420"/>
      <c r="AL88" s="392"/>
      <c r="AM88" s="420"/>
      <c r="AN88" s="420"/>
      <c r="AO88" s="228" t="s">
        <v>1473</v>
      </c>
      <c r="AP88" s="395" t="s">
        <v>590</v>
      </c>
      <c r="AQ88" s="395"/>
      <c r="AR88" s="395"/>
      <c r="AS88" s="399"/>
      <c r="AT88" s="395">
        <v>8.5</v>
      </c>
      <c r="AU88" s="395"/>
      <c r="AV88" s="395"/>
      <c r="AW88" s="395"/>
      <c r="AX88" s="395" t="s">
        <v>807</v>
      </c>
      <c r="AY88" s="392"/>
      <c r="AZ88" s="395">
        <v>0</v>
      </c>
      <c r="BA88" s="395">
        <v>0</v>
      </c>
      <c r="BB88" s="395">
        <v>0</v>
      </c>
      <c r="BC88" s="395">
        <v>0</v>
      </c>
      <c r="BD88" s="395">
        <v>0</v>
      </c>
      <c r="BE88" s="395">
        <v>0</v>
      </c>
      <c r="BF88" s="395">
        <v>0</v>
      </c>
      <c r="BG88" s="395">
        <v>0</v>
      </c>
      <c r="BH88" s="395">
        <v>0</v>
      </c>
      <c r="BI88" s="395">
        <v>0</v>
      </c>
      <c r="BJ88" s="395">
        <v>0</v>
      </c>
      <c r="BK88" s="395">
        <v>0</v>
      </c>
      <c r="BL88" s="395"/>
      <c r="BM88" s="395" t="s">
        <v>829</v>
      </c>
      <c r="BN88" s="395"/>
      <c r="BO88" s="395" t="s">
        <v>829</v>
      </c>
      <c r="BP88" s="478"/>
      <c r="BQ88" s="395"/>
      <c r="BR88" s="395"/>
      <c r="BS88" s="395"/>
      <c r="BT88" s="392"/>
      <c r="BU88" s="392"/>
      <c r="BV88" s="395"/>
      <c r="BW88" s="395" t="s">
        <v>834</v>
      </c>
      <c r="BX88" s="395"/>
      <c r="BY88" s="392"/>
      <c r="BZ88" s="409" t="s">
        <v>1474</v>
      </c>
      <c r="CA88" s="402" t="s">
        <v>580</v>
      </c>
    </row>
    <row r="89" spans="1:80" x14ac:dyDescent="0.3">
      <c r="A89" s="392">
        <v>14717</v>
      </c>
      <c r="B89" s="393">
        <v>42928</v>
      </c>
      <c r="C89" s="394" t="s">
        <v>825</v>
      </c>
      <c r="D89" s="392" t="s">
        <v>937</v>
      </c>
      <c r="E89" s="392"/>
      <c r="F89" s="392" t="s">
        <v>850</v>
      </c>
      <c r="G89" s="393">
        <v>42825</v>
      </c>
      <c r="H89" s="395" t="s">
        <v>828</v>
      </c>
      <c r="I89" s="395" t="s">
        <v>829</v>
      </c>
      <c r="J89" s="395">
        <v>35</v>
      </c>
      <c r="K89" s="392" t="s">
        <v>1363</v>
      </c>
      <c r="L89" s="392" t="s">
        <v>1364</v>
      </c>
      <c r="M89" s="420">
        <v>83.25454545454545</v>
      </c>
      <c r="N89" s="420">
        <v>33.799999999999997</v>
      </c>
      <c r="O89" s="392"/>
      <c r="P89" s="392"/>
      <c r="Q89" s="397"/>
      <c r="R89" s="392"/>
      <c r="S89" s="397"/>
      <c r="T89" s="392"/>
      <c r="U89" s="397"/>
      <c r="V89" s="397"/>
      <c r="W89" s="420">
        <v>13.67272727272727</v>
      </c>
      <c r="X89" s="392"/>
      <c r="Y89" s="420"/>
      <c r="Z89" s="420"/>
      <c r="AA89" s="420"/>
      <c r="AB89" s="420"/>
      <c r="AC89" s="420"/>
      <c r="AD89" s="420"/>
      <c r="AE89" s="420"/>
      <c r="AF89" s="392"/>
      <c r="AG89" s="392"/>
      <c r="AH89" s="420">
        <v>17.2</v>
      </c>
      <c r="AI89" s="392"/>
      <c r="AJ89" s="392"/>
      <c r="AK89" s="420"/>
      <c r="AL89" s="392"/>
      <c r="AM89" s="420"/>
      <c r="AN89" s="420"/>
      <c r="AO89" s="228" t="s">
        <v>1475</v>
      </c>
      <c r="AP89" s="395" t="s">
        <v>590</v>
      </c>
      <c r="AQ89" s="395"/>
      <c r="AR89" s="395"/>
      <c r="AS89" s="399"/>
      <c r="AT89" s="395">
        <v>6</v>
      </c>
      <c r="AU89" s="395"/>
      <c r="AV89" s="395"/>
      <c r="AW89" s="395"/>
      <c r="AX89" s="395" t="s">
        <v>835</v>
      </c>
      <c r="AY89" s="392"/>
      <c r="AZ89" s="395">
        <v>0</v>
      </c>
      <c r="BA89" s="395">
        <v>0</v>
      </c>
      <c r="BB89" s="395">
        <v>0</v>
      </c>
      <c r="BC89" s="395">
        <v>0</v>
      </c>
      <c r="BD89" s="395">
        <v>0</v>
      </c>
      <c r="BE89" s="395">
        <v>0</v>
      </c>
      <c r="BF89" s="395">
        <v>0</v>
      </c>
      <c r="BG89" s="395">
        <v>0</v>
      </c>
      <c r="BH89" s="395">
        <v>0</v>
      </c>
      <c r="BI89" s="395">
        <v>0</v>
      </c>
      <c r="BJ89" s="395">
        <v>0</v>
      </c>
      <c r="BK89" s="395">
        <v>0</v>
      </c>
      <c r="BL89" s="395"/>
      <c r="BM89" s="395" t="s">
        <v>829</v>
      </c>
      <c r="BN89" s="395"/>
      <c r="BO89" s="395" t="s">
        <v>829</v>
      </c>
      <c r="BP89" s="478"/>
      <c r="BQ89" s="395"/>
      <c r="BR89" s="395"/>
      <c r="BS89" s="401"/>
      <c r="BT89" s="402"/>
      <c r="BU89" s="402"/>
      <c r="BV89" s="395"/>
      <c r="BW89" s="395" t="s">
        <v>834</v>
      </c>
      <c r="BX89" s="395">
        <v>1</v>
      </c>
      <c r="BY89" s="395"/>
      <c r="BZ89" s="409" t="s">
        <v>1476</v>
      </c>
      <c r="CA89" s="392" t="s">
        <v>600</v>
      </c>
    </row>
    <row r="90" spans="1:80" x14ac:dyDescent="0.3">
      <c r="A90" s="392">
        <v>14227</v>
      </c>
      <c r="B90" s="393">
        <v>42926</v>
      </c>
      <c r="C90" s="394" t="s">
        <v>825</v>
      </c>
      <c r="D90" s="392" t="s">
        <v>937</v>
      </c>
      <c r="E90" s="392"/>
      <c r="F90" s="392" t="s">
        <v>534</v>
      </c>
      <c r="G90" s="393">
        <v>42816</v>
      </c>
      <c r="H90" s="395" t="s">
        <v>828</v>
      </c>
      <c r="I90" s="395" t="s">
        <v>829</v>
      </c>
      <c r="J90" s="395">
        <v>10</v>
      </c>
      <c r="K90" s="392" t="s">
        <v>11</v>
      </c>
      <c r="L90" s="392" t="s">
        <v>1404</v>
      </c>
      <c r="M90" s="420">
        <v>144.91</v>
      </c>
      <c r="N90" s="420">
        <v>17.236363636363635</v>
      </c>
      <c r="O90" s="392"/>
      <c r="P90" s="392"/>
      <c r="Q90" s="397"/>
      <c r="R90" s="398"/>
      <c r="S90" s="397"/>
      <c r="T90" s="392"/>
      <c r="U90" s="397"/>
      <c r="V90" s="397"/>
      <c r="W90" s="420">
        <v>17.236363636363635</v>
      </c>
      <c r="X90" s="392"/>
      <c r="Y90" s="420"/>
      <c r="Z90" s="420"/>
      <c r="AA90" s="420"/>
      <c r="AB90" s="420"/>
      <c r="AC90" s="420"/>
      <c r="AD90" s="420"/>
      <c r="AE90" s="420"/>
      <c r="AF90" s="392"/>
      <c r="AG90" s="392"/>
      <c r="AH90" s="420">
        <v>17.236363636363635</v>
      </c>
      <c r="AI90" s="392"/>
      <c r="AJ90" s="392"/>
      <c r="AK90" s="420"/>
      <c r="AL90" s="392"/>
      <c r="AM90" s="420"/>
      <c r="AN90" s="420"/>
      <c r="AO90" s="392" t="s">
        <v>1462</v>
      </c>
      <c r="AP90" s="395" t="s">
        <v>829</v>
      </c>
      <c r="AQ90" s="395"/>
      <c r="AR90" s="395"/>
      <c r="AS90" s="399"/>
      <c r="AT90" s="395">
        <v>22</v>
      </c>
      <c r="AU90" s="395">
        <v>455</v>
      </c>
      <c r="AV90" s="395"/>
      <c r="AW90" s="395">
        <v>7.5</v>
      </c>
      <c r="AX90" s="395" t="s">
        <v>829</v>
      </c>
      <c r="AY90" s="392"/>
      <c r="AZ90" s="395">
        <v>0</v>
      </c>
      <c r="BA90" s="395">
        <v>0</v>
      </c>
      <c r="BB90" s="395">
        <v>0</v>
      </c>
      <c r="BC90" s="395">
        <v>0</v>
      </c>
      <c r="BD90" s="395">
        <v>0</v>
      </c>
      <c r="BE90" s="395">
        <v>0</v>
      </c>
      <c r="BF90" s="395">
        <v>0</v>
      </c>
      <c r="BG90" s="395">
        <v>0</v>
      </c>
      <c r="BH90" s="395">
        <v>0</v>
      </c>
      <c r="BI90" s="395">
        <v>0</v>
      </c>
      <c r="BJ90" s="395">
        <v>0</v>
      </c>
      <c r="BK90" s="395">
        <v>0</v>
      </c>
      <c r="BL90" s="395"/>
      <c r="BM90" s="395" t="s">
        <v>829</v>
      </c>
      <c r="BN90" s="395"/>
      <c r="BO90" s="395" t="s">
        <v>829</v>
      </c>
      <c r="BP90" s="478"/>
      <c r="BQ90" s="395"/>
      <c r="BR90" s="395"/>
      <c r="BS90" s="395"/>
      <c r="BT90" s="392"/>
      <c r="BU90" s="392"/>
      <c r="BV90" s="395"/>
      <c r="BW90" s="395" t="s">
        <v>834</v>
      </c>
      <c r="BX90" s="395">
        <v>1</v>
      </c>
      <c r="BY90" s="418" t="s">
        <v>1319</v>
      </c>
      <c r="BZ90" s="407" t="s">
        <v>1477</v>
      </c>
      <c r="CA90" s="402" t="s">
        <v>600</v>
      </c>
    </row>
  </sheetData>
  <sheetProtection algorithmName="SHA-512" hashValue="6sh8p75w/+s/qJrtfsb59HYVY1jD3SXo8XpsM6Xba/3WvVP/IEprquTID8cmdu2bn7KEe2eLYq4Syk+rgMQRfg==" saltValue="uslWLNvSQ15NirIS23HjtA==" spinCount="100000" sheet="1" objects="1" scenarios="1"/>
  <conditionalFormatting sqref="K2:K57 K63:K84">
    <cfRule type="containsText" dxfId="6" priority="2" operator="containsText" text="actewagl">
      <formula>NOT(ISERROR(SEARCH("actewagl",K2)))</formula>
    </cfRule>
  </conditionalFormatting>
  <conditionalFormatting sqref="K58:K62">
    <cfRule type="containsText" dxfId="5" priority="1" operator="containsText" text="actewagl">
      <formula>NOT(ISERROR(SEARCH("actewagl",K58)))</formula>
    </cfRule>
  </conditionalFormatting>
  <hyperlinks>
    <hyperlink ref="BZ21" r:id="rId1" xr:uid="{91014BE5-B97B-804D-BDDD-27B9BFC299D5}"/>
    <hyperlink ref="BZ52" r:id="rId2" xr:uid="{926D8EE2-2B52-244E-91B5-642A0F7CC020}"/>
    <hyperlink ref="BZ83" r:id="rId3" xr:uid="{D40EC383-871D-654D-B922-3B787CEAC103}"/>
    <hyperlink ref="BZ89" r:id="rId4" xr:uid="{DA26F8C5-4652-9545-9BB6-06013273CFA9}"/>
    <hyperlink ref="BZ25" r:id="rId5" xr:uid="{073D4187-F75C-9147-9685-A694B5ED9D9C}"/>
    <hyperlink ref="BZ80" r:id="rId6" xr:uid="{E02330C7-17BF-3544-B3EA-52925A23DE69}"/>
  </hyperlink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27731-00FF-B842-AD3D-8FFDAD892918}">
  <sheetPr codeName="Sheet47"/>
  <dimension ref="A1:DQ84"/>
  <sheetViews>
    <sheetView workbookViewId="0">
      <selection activeCell="AT2" sqref="AT2:AW16"/>
    </sheetView>
  </sheetViews>
  <sheetFormatPr defaultColWidth="10.84375" defaultRowHeight="13.5" x14ac:dyDescent="0.3"/>
  <cols>
    <col min="1" max="11" width="10.84375" style="359"/>
    <col min="12" max="12" width="14.4609375" style="359" customWidth="1"/>
    <col min="13" max="40" width="10.84375" style="359"/>
    <col min="41" max="41" width="15.84375" style="359" customWidth="1"/>
    <col min="42" max="16384" width="10.84375" style="359"/>
  </cols>
  <sheetData>
    <row r="1" spans="1:109" ht="67.5" x14ac:dyDescent="0.3">
      <c r="A1" s="335" t="s">
        <v>228</v>
      </c>
      <c r="B1" s="335" t="s">
        <v>311</v>
      </c>
      <c r="C1" s="336" t="s">
        <v>312</v>
      </c>
      <c r="D1" s="337" t="s">
        <v>313</v>
      </c>
      <c r="E1" s="337" t="s">
        <v>314</v>
      </c>
      <c r="F1" s="337" t="s">
        <v>315</v>
      </c>
      <c r="G1" s="335" t="s">
        <v>316</v>
      </c>
      <c r="H1" s="338" t="s">
        <v>317</v>
      </c>
      <c r="I1" s="338" t="s">
        <v>395</v>
      </c>
      <c r="J1" s="338" t="s">
        <v>431</v>
      </c>
      <c r="K1" s="337" t="s">
        <v>408</v>
      </c>
      <c r="L1" s="339" t="s">
        <v>432</v>
      </c>
      <c r="M1" s="340" t="s">
        <v>433</v>
      </c>
      <c r="N1" s="341" t="s">
        <v>434</v>
      </c>
      <c r="O1" s="341" t="s">
        <v>435</v>
      </c>
      <c r="P1" s="341" t="s">
        <v>436</v>
      </c>
      <c r="Q1" s="341" t="s">
        <v>515</v>
      </c>
      <c r="R1" s="341" t="s">
        <v>308</v>
      </c>
      <c r="S1" s="341" t="s">
        <v>309</v>
      </c>
      <c r="T1" s="341" t="s">
        <v>310</v>
      </c>
      <c r="U1" s="341" t="s">
        <v>535</v>
      </c>
      <c r="V1" s="342" t="s">
        <v>536</v>
      </c>
      <c r="W1" s="343" t="s">
        <v>557</v>
      </c>
      <c r="X1" s="343" t="s">
        <v>362</v>
      </c>
      <c r="Y1" s="343" t="s">
        <v>297</v>
      </c>
      <c r="Z1" s="343" t="s">
        <v>298</v>
      </c>
      <c r="AA1" s="343" t="s">
        <v>376</v>
      </c>
      <c r="AB1" s="343" t="s">
        <v>295</v>
      </c>
      <c r="AC1" s="343" t="s">
        <v>296</v>
      </c>
      <c r="AD1" s="343" t="s">
        <v>223</v>
      </c>
      <c r="AE1" s="344" t="s">
        <v>224</v>
      </c>
      <c r="AF1" s="345" t="s">
        <v>560</v>
      </c>
      <c r="AG1" s="345" t="s">
        <v>561</v>
      </c>
      <c r="AH1" s="346" t="s">
        <v>429</v>
      </c>
      <c r="AI1" s="346" t="s">
        <v>268</v>
      </c>
      <c r="AJ1" s="346" t="s">
        <v>269</v>
      </c>
      <c r="AK1" s="346" t="s">
        <v>270</v>
      </c>
      <c r="AL1" s="347" t="s">
        <v>738</v>
      </c>
      <c r="AM1" s="347" t="s">
        <v>739</v>
      </c>
      <c r="AN1" s="347" t="s">
        <v>740</v>
      </c>
      <c r="AO1" s="348" t="s">
        <v>566</v>
      </c>
      <c r="AP1" s="349" t="s">
        <v>430</v>
      </c>
      <c r="AQ1" s="349" t="s">
        <v>195</v>
      </c>
      <c r="AR1" s="350" t="s">
        <v>196</v>
      </c>
      <c r="AS1" s="351" t="s">
        <v>190</v>
      </c>
      <c r="AT1" s="352" t="s">
        <v>191</v>
      </c>
      <c r="AU1" s="353"/>
      <c r="AV1" s="353"/>
      <c r="AW1" s="353"/>
      <c r="AX1" s="354" t="s">
        <v>439</v>
      </c>
      <c r="AY1" s="355" t="s">
        <v>440</v>
      </c>
      <c r="AZ1" s="356" t="s">
        <v>441</v>
      </c>
      <c r="BA1" s="357" t="s">
        <v>533</v>
      </c>
      <c r="BB1" s="356" t="s">
        <v>442</v>
      </c>
      <c r="BC1" s="357" t="s">
        <v>552</v>
      </c>
      <c r="BD1" s="356" t="s">
        <v>443</v>
      </c>
      <c r="BE1" s="357" t="s">
        <v>229</v>
      </c>
      <c r="BF1" s="356" t="s">
        <v>307</v>
      </c>
      <c r="BG1" s="358" t="s">
        <v>475</v>
      </c>
      <c r="BH1" s="356" t="s">
        <v>741</v>
      </c>
      <c r="BI1" s="358" t="s">
        <v>742</v>
      </c>
      <c r="BJ1" s="356" t="s">
        <v>537</v>
      </c>
      <c r="BK1" s="358" t="s">
        <v>482</v>
      </c>
      <c r="BL1" s="338" t="s">
        <v>502</v>
      </c>
      <c r="BM1" s="338" t="s">
        <v>476</v>
      </c>
      <c r="BN1" s="338" t="s">
        <v>477</v>
      </c>
      <c r="BO1" s="338" t="s">
        <v>225</v>
      </c>
      <c r="BP1" s="338" t="s">
        <v>522</v>
      </c>
      <c r="BQ1" s="338" t="s">
        <v>743</v>
      </c>
      <c r="BR1" s="338" t="s">
        <v>744</v>
      </c>
      <c r="BS1" s="338" t="s">
        <v>745</v>
      </c>
      <c r="BT1" s="336" t="s">
        <v>473</v>
      </c>
      <c r="BU1" s="336" t="s">
        <v>474</v>
      </c>
      <c r="BV1" s="338" t="s">
        <v>217</v>
      </c>
      <c r="BW1" s="338" t="s">
        <v>218</v>
      </c>
      <c r="BX1" s="336" t="s">
        <v>192</v>
      </c>
      <c r="BY1" s="338" t="s">
        <v>193</v>
      </c>
      <c r="BZ1" s="335" t="s">
        <v>194</v>
      </c>
    </row>
    <row r="2" spans="1:109" customFormat="1" ht="13" customHeight="1" x14ac:dyDescent="0.3">
      <c r="A2" s="392">
        <v>13593</v>
      </c>
      <c r="B2" s="393">
        <v>42929</v>
      </c>
      <c r="C2" s="394" t="s">
        <v>825</v>
      </c>
      <c r="D2" s="392" t="s">
        <v>980</v>
      </c>
      <c r="E2" s="392"/>
      <c r="F2" s="392" t="s">
        <v>827</v>
      </c>
      <c r="G2" s="393">
        <v>42837</v>
      </c>
      <c r="H2" s="395" t="s">
        <v>828</v>
      </c>
      <c r="I2" s="395" t="s">
        <v>829</v>
      </c>
      <c r="J2" s="395">
        <v>1</v>
      </c>
      <c r="K2" s="392" t="s">
        <v>866</v>
      </c>
      <c r="L2" s="392" t="s">
        <v>1313</v>
      </c>
      <c r="M2" s="420">
        <v>47.272727272727266</v>
      </c>
      <c r="N2" s="420">
        <v>17.636363636363633</v>
      </c>
      <c r="O2" s="392"/>
      <c r="P2" s="392"/>
      <c r="Q2" s="397"/>
      <c r="R2" s="398"/>
      <c r="S2" s="397"/>
      <c r="T2" s="392"/>
      <c r="U2" s="397"/>
      <c r="V2" s="397"/>
      <c r="W2" s="397"/>
      <c r="X2" s="392"/>
      <c r="Y2" s="420"/>
      <c r="Z2" s="420"/>
      <c r="AA2" s="420"/>
      <c r="AB2" s="420"/>
      <c r="AC2" s="420"/>
      <c r="AD2" s="420"/>
      <c r="AE2" s="420"/>
      <c r="AF2" s="392"/>
      <c r="AG2" s="392"/>
      <c r="AH2" s="420"/>
      <c r="AI2" s="392"/>
      <c r="AJ2" s="392"/>
      <c r="AK2" s="397"/>
      <c r="AL2" s="392"/>
      <c r="AM2" s="420"/>
      <c r="AN2" s="420"/>
      <c r="AO2" s="392" t="s">
        <v>833</v>
      </c>
      <c r="AP2" s="395" t="s">
        <v>829</v>
      </c>
      <c r="AQ2" s="395"/>
      <c r="AR2" s="395"/>
      <c r="AS2" s="399"/>
      <c r="AT2" s="395">
        <v>10</v>
      </c>
      <c r="AU2" s="395"/>
      <c r="AV2" s="395"/>
      <c r="AW2" s="395"/>
      <c r="AX2" s="395" t="s">
        <v>835</v>
      </c>
      <c r="AY2" s="392"/>
      <c r="AZ2" s="395">
        <v>0</v>
      </c>
      <c r="BA2" s="395">
        <v>0</v>
      </c>
      <c r="BB2" s="395">
        <v>0</v>
      </c>
      <c r="BC2" s="395">
        <v>0</v>
      </c>
      <c r="BD2" s="395">
        <v>0</v>
      </c>
      <c r="BE2" s="395">
        <v>0</v>
      </c>
      <c r="BF2" s="395">
        <v>0</v>
      </c>
      <c r="BG2" s="395">
        <v>0</v>
      </c>
      <c r="BH2" s="395">
        <v>0</v>
      </c>
      <c r="BI2" s="395">
        <v>0</v>
      </c>
      <c r="BJ2" s="395">
        <v>0</v>
      </c>
      <c r="BK2" s="395">
        <v>0</v>
      </c>
      <c r="BL2" s="395"/>
      <c r="BM2" s="395" t="s">
        <v>829</v>
      </c>
      <c r="BN2" s="395"/>
      <c r="BO2" s="395" t="s">
        <v>829</v>
      </c>
      <c r="BP2" s="480">
        <v>94.472727272727269</v>
      </c>
      <c r="BQ2" s="395"/>
      <c r="BR2" s="395"/>
      <c r="BS2" s="401">
        <v>42916</v>
      </c>
      <c r="BT2" s="228" t="s">
        <v>1314</v>
      </c>
      <c r="BU2" s="402"/>
      <c r="BV2" s="395"/>
      <c r="BW2" s="395" t="s">
        <v>834</v>
      </c>
      <c r="BX2" s="395"/>
      <c r="BY2" s="402" t="s">
        <v>1315</v>
      </c>
      <c r="BZ2" s="392" t="s">
        <v>579</v>
      </c>
      <c r="CA2" s="402" t="s">
        <v>600</v>
      </c>
    </row>
    <row r="3" spans="1:109" customFormat="1" ht="13" customHeight="1" x14ac:dyDescent="0.3">
      <c r="A3" s="477">
        <v>10823</v>
      </c>
      <c r="B3" s="393">
        <v>42925</v>
      </c>
      <c r="C3" s="394" t="s">
        <v>825</v>
      </c>
      <c r="D3" s="392" t="s">
        <v>980</v>
      </c>
      <c r="E3" s="392"/>
      <c r="F3" s="392" t="s">
        <v>827</v>
      </c>
      <c r="G3" s="393">
        <v>42922</v>
      </c>
      <c r="H3" s="395" t="s">
        <v>828</v>
      </c>
      <c r="I3" s="395" t="s">
        <v>853</v>
      </c>
      <c r="J3" s="395"/>
      <c r="K3" s="392" t="s">
        <v>870</v>
      </c>
      <c r="L3" s="392" t="s">
        <v>871</v>
      </c>
      <c r="M3" s="420">
        <v>94.336363636363629</v>
      </c>
      <c r="N3" s="420">
        <v>22.818181818181817</v>
      </c>
      <c r="O3" s="392"/>
      <c r="P3" s="392"/>
      <c r="Q3" s="397"/>
      <c r="R3" s="398"/>
      <c r="S3" s="397"/>
      <c r="T3" s="392"/>
      <c r="U3" s="397"/>
      <c r="V3" s="397"/>
      <c r="W3" s="397"/>
      <c r="X3" s="392"/>
      <c r="Y3" s="420"/>
      <c r="Z3" s="420"/>
      <c r="AA3" s="420"/>
      <c r="AB3" s="420"/>
      <c r="AC3" s="420"/>
      <c r="AD3" s="420"/>
      <c r="AE3" s="420"/>
      <c r="AF3" s="392"/>
      <c r="AG3" s="392"/>
      <c r="AH3" s="420"/>
      <c r="AI3" s="392"/>
      <c r="AJ3" s="392"/>
      <c r="AK3" s="397"/>
      <c r="AL3" s="392"/>
      <c r="AM3" s="420"/>
      <c r="AN3" s="420"/>
      <c r="AO3" s="392" t="s">
        <v>833</v>
      </c>
      <c r="AP3" s="395" t="s">
        <v>829</v>
      </c>
      <c r="AQ3" s="395"/>
      <c r="AR3" s="395"/>
      <c r="AS3" s="395"/>
      <c r="AT3" s="395">
        <v>17</v>
      </c>
      <c r="AU3" s="395"/>
      <c r="AV3" s="395"/>
      <c r="AW3" s="395"/>
      <c r="AX3" s="395" t="s">
        <v>835</v>
      </c>
      <c r="AY3" s="392"/>
      <c r="AZ3" s="395">
        <v>0</v>
      </c>
      <c r="BA3" s="395">
        <v>0</v>
      </c>
      <c r="BB3" s="395">
        <v>0</v>
      </c>
      <c r="BC3" s="395">
        <v>0</v>
      </c>
      <c r="BD3" s="395">
        <v>0</v>
      </c>
      <c r="BE3" s="395">
        <v>0</v>
      </c>
      <c r="BF3" s="395">
        <v>0</v>
      </c>
      <c r="BG3" s="395">
        <v>0</v>
      </c>
      <c r="BH3" s="395">
        <v>0</v>
      </c>
      <c r="BI3" s="395">
        <v>0</v>
      </c>
      <c r="BJ3" s="395">
        <v>0</v>
      </c>
      <c r="BK3" s="395">
        <v>0</v>
      </c>
      <c r="BL3" s="395"/>
      <c r="BM3" s="395" t="s">
        <v>829</v>
      </c>
      <c r="BN3" s="395">
        <v>12</v>
      </c>
      <c r="BO3" s="395" t="s">
        <v>829</v>
      </c>
      <c r="BP3" s="478"/>
      <c r="BQ3" s="395"/>
      <c r="BR3" s="395"/>
      <c r="BS3" s="395"/>
      <c r="BT3" s="392"/>
      <c r="BU3" s="402"/>
      <c r="BV3" s="395"/>
      <c r="BW3" s="395" t="s">
        <v>834</v>
      </c>
      <c r="BX3" s="395"/>
      <c r="BY3" s="392"/>
      <c r="BZ3" s="479" t="s">
        <v>1478</v>
      </c>
      <c r="CA3" s="402" t="s">
        <v>580</v>
      </c>
    </row>
    <row r="4" spans="1:109" customFormat="1" ht="13" customHeight="1" x14ac:dyDescent="0.3">
      <c r="A4" s="392">
        <v>11798</v>
      </c>
      <c r="B4" s="393">
        <v>42925</v>
      </c>
      <c r="C4" s="394" t="s">
        <v>825</v>
      </c>
      <c r="D4" s="392" t="s">
        <v>980</v>
      </c>
      <c r="E4" s="392"/>
      <c r="F4" s="392" t="s">
        <v>827</v>
      </c>
      <c r="G4" s="406">
        <v>42916</v>
      </c>
      <c r="H4" s="395" t="s">
        <v>828</v>
      </c>
      <c r="I4" s="395" t="s">
        <v>829</v>
      </c>
      <c r="J4" s="395">
        <v>3</v>
      </c>
      <c r="K4" s="392" t="s">
        <v>873</v>
      </c>
      <c r="L4" s="392" t="s">
        <v>1022</v>
      </c>
      <c r="M4" s="420">
        <v>57.999999999999993</v>
      </c>
      <c r="N4" s="420">
        <v>19.718181818181819</v>
      </c>
      <c r="O4" s="392"/>
      <c r="P4" s="392"/>
      <c r="Q4" s="397"/>
      <c r="R4" s="398"/>
      <c r="S4" s="397"/>
      <c r="T4" s="392"/>
      <c r="U4" s="397"/>
      <c r="V4" s="397"/>
      <c r="W4" s="397"/>
      <c r="X4" s="392"/>
      <c r="Y4" s="420"/>
      <c r="Z4" s="420"/>
      <c r="AA4" s="420"/>
      <c r="AB4" s="420"/>
      <c r="AC4" s="420"/>
      <c r="AD4" s="397"/>
      <c r="AE4" s="420"/>
      <c r="AF4" s="392"/>
      <c r="AG4" s="392"/>
      <c r="AH4" s="420"/>
      <c r="AI4" s="392"/>
      <c r="AJ4" s="392"/>
      <c r="AK4" s="420"/>
      <c r="AL4" s="392"/>
      <c r="AM4" s="420"/>
      <c r="AN4" s="420"/>
      <c r="AO4" s="392" t="s">
        <v>833</v>
      </c>
      <c r="AP4" s="395" t="s">
        <v>829</v>
      </c>
      <c r="AQ4" s="395"/>
      <c r="AR4" s="395"/>
      <c r="AS4" s="399"/>
      <c r="AT4" s="395">
        <v>7.5</v>
      </c>
      <c r="AU4" s="395"/>
      <c r="AV4" s="395"/>
      <c r="AW4" s="395"/>
      <c r="AX4" s="395" t="s">
        <v>829</v>
      </c>
      <c r="AY4" s="392"/>
      <c r="AZ4" s="395">
        <v>0</v>
      </c>
      <c r="BA4" s="395">
        <v>0</v>
      </c>
      <c r="BB4" s="395">
        <v>0</v>
      </c>
      <c r="BC4" s="395">
        <v>0</v>
      </c>
      <c r="BD4" s="395">
        <v>0</v>
      </c>
      <c r="BE4" s="395">
        <v>0</v>
      </c>
      <c r="BF4" s="395">
        <v>0</v>
      </c>
      <c r="BG4" s="395">
        <v>0</v>
      </c>
      <c r="BH4" s="395">
        <v>0</v>
      </c>
      <c r="BI4" s="395">
        <v>0</v>
      </c>
      <c r="BJ4" s="395">
        <v>0</v>
      </c>
      <c r="BK4" s="395">
        <v>0</v>
      </c>
      <c r="BL4" s="395"/>
      <c r="BM4" s="395" t="s">
        <v>829</v>
      </c>
      <c r="BN4" s="395"/>
      <c r="BO4" s="395" t="s">
        <v>829</v>
      </c>
      <c r="BP4" s="478"/>
      <c r="BQ4" s="395"/>
      <c r="BR4" s="395"/>
      <c r="BS4" s="395"/>
      <c r="BT4" s="392"/>
      <c r="BU4" s="402"/>
      <c r="BV4" s="395"/>
      <c r="BW4" s="395" t="s">
        <v>834</v>
      </c>
      <c r="BX4" s="395">
        <v>1</v>
      </c>
      <c r="BY4" s="392"/>
      <c r="BZ4" s="479" t="s">
        <v>1230</v>
      </c>
      <c r="CA4" s="392" t="s">
        <v>580</v>
      </c>
    </row>
    <row r="5" spans="1:109" customFormat="1" ht="13" customHeight="1" x14ac:dyDescent="0.3">
      <c r="A5" s="477">
        <v>13064</v>
      </c>
      <c r="B5" s="393">
        <v>42929</v>
      </c>
      <c r="C5" s="394" t="s">
        <v>825</v>
      </c>
      <c r="D5" s="392" t="s">
        <v>980</v>
      </c>
      <c r="E5" s="392"/>
      <c r="F5" s="392" t="s">
        <v>827</v>
      </c>
      <c r="G5" s="393">
        <v>42916</v>
      </c>
      <c r="H5" s="395" t="s">
        <v>828</v>
      </c>
      <c r="I5" s="395" t="s">
        <v>853</v>
      </c>
      <c r="J5" s="395"/>
      <c r="K5" s="392" t="s">
        <v>883</v>
      </c>
      <c r="L5" s="392" t="s">
        <v>1027</v>
      </c>
      <c r="M5" s="420">
        <v>107.99999999999999</v>
      </c>
      <c r="N5" s="420">
        <v>28</v>
      </c>
      <c r="O5" s="392"/>
      <c r="P5" s="392"/>
      <c r="Q5" s="397"/>
      <c r="R5" s="398"/>
      <c r="S5" s="397"/>
      <c r="T5" s="392"/>
      <c r="U5" s="397"/>
      <c r="V5" s="397"/>
      <c r="W5" s="397"/>
      <c r="X5" s="392"/>
      <c r="Y5" s="420"/>
      <c r="Z5" s="420"/>
      <c r="AA5" s="420"/>
      <c r="AB5" s="420"/>
      <c r="AC5" s="420"/>
      <c r="AD5" s="397"/>
      <c r="AE5" s="420"/>
      <c r="AF5" s="392"/>
      <c r="AG5" s="392"/>
      <c r="AH5" s="420"/>
      <c r="AI5" s="392"/>
      <c r="AJ5" s="392"/>
      <c r="AK5" s="420"/>
      <c r="AL5" s="392"/>
      <c r="AM5" s="420"/>
      <c r="AN5" s="420"/>
      <c r="AO5" s="392" t="s">
        <v>833</v>
      </c>
      <c r="AP5" s="395" t="s">
        <v>829</v>
      </c>
      <c r="AQ5" s="395"/>
      <c r="AR5" s="395"/>
      <c r="AS5" s="399"/>
      <c r="AT5" s="395">
        <v>8.5</v>
      </c>
      <c r="AU5" s="395">
        <v>2500</v>
      </c>
      <c r="AV5" s="395"/>
      <c r="AW5" s="395">
        <v>0</v>
      </c>
      <c r="AX5" s="395" t="s">
        <v>829</v>
      </c>
      <c r="AY5" s="392"/>
      <c r="AZ5" s="395">
        <v>20</v>
      </c>
      <c r="BA5" s="395">
        <v>0</v>
      </c>
      <c r="BB5" s="395">
        <v>0</v>
      </c>
      <c r="BC5" s="395">
        <v>0</v>
      </c>
      <c r="BD5" s="395">
        <v>0</v>
      </c>
      <c r="BE5" s="395">
        <v>0</v>
      </c>
      <c r="BF5" s="395">
        <v>0</v>
      </c>
      <c r="BG5" s="395">
        <v>0</v>
      </c>
      <c r="BH5" s="395">
        <v>0</v>
      </c>
      <c r="BI5" s="395">
        <v>0</v>
      </c>
      <c r="BJ5" s="395">
        <v>0</v>
      </c>
      <c r="BK5" s="395">
        <v>0</v>
      </c>
      <c r="BL5" s="395"/>
      <c r="BM5" s="395" t="s">
        <v>829</v>
      </c>
      <c r="BN5" s="395"/>
      <c r="BO5" s="395" t="s">
        <v>829</v>
      </c>
      <c r="BP5" s="478"/>
      <c r="BQ5" s="395"/>
      <c r="BR5" s="395"/>
      <c r="BS5" s="395"/>
      <c r="BT5" s="402"/>
      <c r="BU5" s="402"/>
      <c r="BV5" s="395"/>
      <c r="BW5" s="395" t="s">
        <v>834</v>
      </c>
      <c r="BX5" s="395"/>
      <c r="BY5" s="392"/>
      <c r="BZ5" s="479" t="s">
        <v>1479</v>
      </c>
      <c r="CA5" s="392" t="s">
        <v>580</v>
      </c>
    </row>
    <row r="6" spans="1:109" customFormat="1" ht="13" customHeight="1" x14ac:dyDescent="0.3">
      <c r="A6" s="392">
        <v>11108</v>
      </c>
      <c r="B6" s="393">
        <v>42928</v>
      </c>
      <c r="C6" s="410" t="s">
        <v>963</v>
      </c>
      <c r="D6" s="411" t="s">
        <v>980</v>
      </c>
      <c r="E6" s="411"/>
      <c r="F6" s="411" t="s">
        <v>1040</v>
      </c>
      <c r="G6" s="406">
        <v>42643</v>
      </c>
      <c r="H6" s="412" t="s">
        <v>590</v>
      </c>
      <c r="I6" s="412" t="s">
        <v>772</v>
      </c>
      <c r="J6" s="395">
        <v>7</v>
      </c>
      <c r="K6" s="411" t="s">
        <v>59</v>
      </c>
      <c r="L6" s="392" t="s">
        <v>1029</v>
      </c>
      <c r="M6" s="420">
        <v>79.899999999999991</v>
      </c>
      <c r="N6" s="420">
        <v>24.954545454545453</v>
      </c>
      <c r="O6" s="411" t="s">
        <v>802</v>
      </c>
      <c r="P6" s="411">
        <v>300</v>
      </c>
      <c r="Q6" s="420">
        <v>26.95454545454545</v>
      </c>
      <c r="R6" s="413"/>
      <c r="S6" s="414"/>
      <c r="T6" s="411"/>
      <c r="U6" s="414"/>
      <c r="V6" s="414"/>
      <c r="W6" s="414"/>
      <c r="X6" s="411"/>
      <c r="Y6" s="426"/>
      <c r="Z6" s="426"/>
      <c r="AA6" s="426"/>
      <c r="AB6" s="426"/>
      <c r="AC6" s="426"/>
      <c r="AD6" s="426"/>
      <c r="AE6" s="426"/>
      <c r="AF6" s="411"/>
      <c r="AG6" s="411"/>
      <c r="AH6" s="426"/>
      <c r="AI6" s="411"/>
      <c r="AJ6" s="411"/>
      <c r="AK6" s="426"/>
      <c r="AL6" s="411"/>
      <c r="AM6" s="426"/>
      <c r="AN6" s="426"/>
      <c r="AO6" s="411" t="s">
        <v>1042</v>
      </c>
      <c r="AP6" s="412" t="s">
        <v>772</v>
      </c>
      <c r="AQ6" s="412"/>
      <c r="AR6" s="412"/>
      <c r="AS6" s="412">
        <v>10</v>
      </c>
      <c r="AT6" s="395">
        <v>10.199999999999999</v>
      </c>
      <c r="AU6" s="395"/>
      <c r="AV6" s="395"/>
      <c r="AW6" s="395"/>
      <c r="AX6" s="412" t="s">
        <v>807</v>
      </c>
      <c r="AY6" s="411"/>
      <c r="AZ6" s="412">
        <v>0</v>
      </c>
      <c r="BA6" s="412">
        <v>0</v>
      </c>
      <c r="BB6" s="412">
        <v>7</v>
      </c>
      <c r="BC6" s="412">
        <v>0</v>
      </c>
      <c r="BD6" s="412">
        <v>0</v>
      </c>
      <c r="BE6" s="412">
        <v>0</v>
      </c>
      <c r="BF6" s="412">
        <v>0</v>
      </c>
      <c r="BG6" s="412">
        <v>0</v>
      </c>
      <c r="BH6" s="412">
        <v>0</v>
      </c>
      <c r="BI6" s="412">
        <v>0</v>
      </c>
      <c r="BJ6" s="412">
        <v>0</v>
      </c>
      <c r="BK6" s="412">
        <v>0</v>
      </c>
      <c r="BL6" s="412"/>
      <c r="BM6" s="412" t="s">
        <v>772</v>
      </c>
      <c r="BN6" s="412"/>
      <c r="BO6" s="412" t="s">
        <v>772</v>
      </c>
      <c r="BP6" s="482"/>
      <c r="BQ6" s="412"/>
      <c r="BR6" s="412"/>
      <c r="BS6" s="412"/>
      <c r="BT6" s="416"/>
      <c r="BU6" s="416"/>
      <c r="BV6" s="412"/>
      <c r="BW6" s="412" t="s">
        <v>1043</v>
      </c>
      <c r="BX6" s="412"/>
      <c r="BY6" s="411"/>
      <c r="BZ6" s="481" t="s">
        <v>1480</v>
      </c>
      <c r="CA6" s="402" t="s">
        <v>600</v>
      </c>
    </row>
    <row r="7" spans="1:109" customFormat="1" ht="13" customHeight="1" x14ac:dyDescent="0.3">
      <c r="A7" s="392">
        <v>1485</v>
      </c>
      <c r="B7" s="393">
        <v>42928</v>
      </c>
      <c r="C7" s="394" t="s">
        <v>825</v>
      </c>
      <c r="D7" s="392" t="s">
        <v>980</v>
      </c>
      <c r="E7" s="392"/>
      <c r="F7" s="392" t="s">
        <v>827</v>
      </c>
      <c r="G7" s="393">
        <v>42916</v>
      </c>
      <c r="H7" s="395" t="s">
        <v>828</v>
      </c>
      <c r="I7" s="395" t="s">
        <v>829</v>
      </c>
      <c r="J7" s="395">
        <v>8</v>
      </c>
      <c r="K7" s="392" t="s">
        <v>885</v>
      </c>
      <c r="L7" s="392" t="s">
        <v>844</v>
      </c>
      <c r="M7" s="420">
        <v>84.409090909090892</v>
      </c>
      <c r="N7" s="420">
        <v>20.109090909090909</v>
      </c>
      <c r="O7" s="392"/>
      <c r="P7" s="392"/>
      <c r="Q7" s="397"/>
      <c r="R7" s="398"/>
      <c r="S7" s="397"/>
      <c r="T7" s="392"/>
      <c r="U7" s="397"/>
      <c r="V7" s="397"/>
      <c r="W7" s="397"/>
      <c r="X7" s="392"/>
      <c r="Y7" s="420"/>
      <c r="Z7" s="420"/>
      <c r="AA7" s="420"/>
      <c r="AB7" s="420"/>
      <c r="AC7" s="420"/>
      <c r="AD7" s="420"/>
      <c r="AE7" s="420"/>
      <c r="AF7" s="392"/>
      <c r="AG7" s="392"/>
      <c r="AH7" s="420"/>
      <c r="AI7" s="392"/>
      <c r="AJ7" s="392"/>
      <c r="AK7" s="420"/>
      <c r="AL7" s="392"/>
      <c r="AM7" s="420"/>
      <c r="AN7" s="420"/>
      <c r="AO7" s="392" t="s">
        <v>833</v>
      </c>
      <c r="AP7" s="395" t="s">
        <v>829</v>
      </c>
      <c r="AQ7" s="395"/>
      <c r="AR7" s="395"/>
      <c r="AS7" s="399"/>
      <c r="AT7" s="395">
        <v>11.6</v>
      </c>
      <c r="AU7" s="395"/>
      <c r="AV7" s="395"/>
      <c r="AW7" s="395"/>
      <c r="AX7" s="395" t="s">
        <v>835</v>
      </c>
      <c r="AY7" s="392"/>
      <c r="AZ7" s="395">
        <v>0</v>
      </c>
      <c r="BA7" s="395">
        <v>0</v>
      </c>
      <c r="BB7" s="395">
        <v>0</v>
      </c>
      <c r="BC7" s="395">
        <v>0</v>
      </c>
      <c r="BD7" s="395">
        <v>0</v>
      </c>
      <c r="BE7" s="395">
        <v>0</v>
      </c>
      <c r="BF7" s="395">
        <v>0</v>
      </c>
      <c r="BG7" s="395">
        <v>0</v>
      </c>
      <c r="BH7" s="395">
        <v>0</v>
      </c>
      <c r="BI7" s="395">
        <v>0</v>
      </c>
      <c r="BJ7" s="395">
        <v>0</v>
      </c>
      <c r="BK7" s="395">
        <v>0</v>
      </c>
      <c r="BL7" s="395"/>
      <c r="BM7" s="395" t="s">
        <v>829</v>
      </c>
      <c r="BN7" s="395"/>
      <c r="BO7" s="395" t="s">
        <v>829</v>
      </c>
      <c r="BP7" s="478"/>
      <c r="BQ7" s="395"/>
      <c r="BR7" s="395"/>
      <c r="BS7" s="395"/>
      <c r="BT7" s="402"/>
      <c r="BU7" s="402"/>
      <c r="BV7" s="395"/>
      <c r="BW7" s="395" t="s">
        <v>834</v>
      </c>
      <c r="BX7" s="395"/>
      <c r="BY7" s="392"/>
      <c r="BZ7" s="481" t="s">
        <v>1236</v>
      </c>
      <c r="CA7" s="402" t="s">
        <v>580</v>
      </c>
    </row>
    <row r="8" spans="1:109" customFormat="1" ht="13" customHeight="1" x14ac:dyDescent="0.3">
      <c r="A8" s="392">
        <v>10270</v>
      </c>
      <c r="B8" s="393">
        <v>42925</v>
      </c>
      <c r="C8" s="394" t="s">
        <v>825</v>
      </c>
      <c r="D8" s="392" t="s">
        <v>980</v>
      </c>
      <c r="E8" s="392"/>
      <c r="F8" s="392" t="s">
        <v>827</v>
      </c>
      <c r="G8" s="393">
        <v>42916</v>
      </c>
      <c r="H8" s="395" t="s">
        <v>828</v>
      </c>
      <c r="I8" s="395" t="s">
        <v>829</v>
      </c>
      <c r="J8" s="395">
        <v>9</v>
      </c>
      <c r="K8" s="392" t="s">
        <v>887</v>
      </c>
      <c r="L8" s="392" t="s">
        <v>888</v>
      </c>
      <c r="M8" s="420">
        <v>79</v>
      </c>
      <c r="N8" s="420">
        <v>23.963636363636361</v>
      </c>
      <c r="O8" s="392"/>
      <c r="P8" s="392"/>
      <c r="Q8" s="397"/>
      <c r="R8" s="398"/>
      <c r="S8" s="397"/>
      <c r="T8" s="392"/>
      <c r="U8" s="397"/>
      <c r="V8" s="397"/>
      <c r="W8" s="397"/>
      <c r="X8" s="392"/>
      <c r="Y8" s="420"/>
      <c r="Z8" s="420"/>
      <c r="AA8" s="420"/>
      <c r="AB8" s="420"/>
      <c r="AC8" s="420"/>
      <c r="AD8" s="420"/>
      <c r="AE8" s="420"/>
      <c r="AF8" s="392"/>
      <c r="AG8" s="392"/>
      <c r="AH8" s="420"/>
      <c r="AI8" s="392"/>
      <c r="AJ8" s="392"/>
      <c r="AK8" s="420"/>
      <c r="AL8" s="392"/>
      <c r="AM8" s="420"/>
      <c r="AN8" s="420"/>
      <c r="AO8" s="392" t="s">
        <v>833</v>
      </c>
      <c r="AP8" s="395" t="s">
        <v>829</v>
      </c>
      <c r="AQ8" s="395"/>
      <c r="AR8" s="395"/>
      <c r="AS8" s="399"/>
      <c r="AT8" s="395">
        <v>9.5</v>
      </c>
      <c r="AU8" s="395"/>
      <c r="AV8" s="395"/>
      <c r="AW8" s="395"/>
      <c r="AX8" s="395" t="s">
        <v>835</v>
      </c>
      <c r="AY8" s="392"/>
      <c r="AZ8" s="395">
        <v>16</v>
      </c>
      <c r="BA8" s="395">
        <v>0</v>
      </c>
      <c r="BB8" s="395">
        <v>0</v>
      </c>
      <c r="BC8" s="395">
        <v>0</v>
      </c>
      <c r="BD8" s="395">
        <v>0</v>
      </c>
      <c r="BE8" s="395">
        <v>0</v>
      </c>
      <c r="BF8" s="395">
        <v>0</v>
      </c>
      <c r="BG8" s="395">
        <v>0</v>
      </c>
      <c r="BH8" s="395">
        <v>0</v>
      </c>
      <c r="BI8" s="395">
        <v>0</v>
      </c>
      <c r="BJ8" s="395">
        <v>0</v>
      </c>
      <c r="BK8" s="395">
        <v>0</v>
      </c>
      <c r="BL8" s="395"/>
      <c r="BM8" s="395" t="s">
        <v>829</v>
      </c>
      <c r="BN8" s="395">
        <v>12</v>
      </c>
      <c r="BO8" s="395" t="s">
        <v>829</v>
      </c>
      <c r="BP8" s="478"/>
      <c r="BQ8" s="395"/>
      <c r="BR8" s="395">
        <v>12</v>
      </c>
      <c r="BS8" s="395"/>
      <c r="BT8" s="402"/>
      <c r="BU8" s="402"/>
      <c r="BV8" s="395"/>
      <c r="BW8" s="395" t="s">
        <v>834</v>
      </c>
      <c r="BX8" s="395"/>
      <c r="BY8" s="392" t="s">
        <v>1317</v>
      </c>
      <c r="BZ8" s="481" t="s">
        <v>1237</v>
      </c>
      <c r="CA8" s="392" t="s">
        <v>580</v>
      </c>
    </row>
    <row r="9" spans="1:109" customFormat="1" ht="13" customHeight="1" x14ac:dyDescent="0.3">
      <c r="A9" s="392">
        <v>12763</v>
      </c>
      <c r="B9" s="393">
        <v>42926</v>
      </c>
      <c r="C9" s="394" t="s">
        <v>825</v>
      </c>
      <c r="D9" s="392" t="s">
        <v>980</v>
      </c>
      <c r="E9" s="392"/>
      <c r="F9" s="392" t="s">
        <v>827</v>
      </c>
      <c r="G9" s="393">
        <v>42917</v>
      </c>
      <c r="H9" s="395" t="s">
        <v>828</v>
      </c>
      <c r="I9" s="395" t="s">
        <v>829</v>
      </c>
      <c r="J9" s="395">
        <v>10</v>
      </c>
      <c r="K9" s="392" t="s">
        <v>11</v>
      </c>
      <c r="L9" s="392" t="s">
        <v>1318</v>
      </c>
      <c r="M9" s="420">
        <v>77.018181818181816</v>
      </c>
      <c r="N9" s="420">
        <v>20.336363636363636</v>
      </c>
      <c r="O9" s="392"/>
      <c r="P9" s="392"/>
      <c r="Q9" s="397"/>
      <c r="R9" s="398"/>
      <c r="S9" s="397"/>
      <c r="T9" s="392"/>
      <c r="U9" s="397"/>
      <c r="V9" s="397"/>
      <c r="W9" s="397"/>
      <c r="X9" s="392"/>
      <c r="Y9" s="420"/>
      <c r="Z9" s="420"/>
      <c r="AA9" s="420"/>
      <c r="AB9" s="420"/>
      <c r="AC9" s="420"/>
      <c r="AD9" s="420"/>
      <c r="AE9" s="420"/>
      <c r="AF9" s="392"/>
      <c r="AG9" s="392"/>
      <c r="AH9" s="420"/>
      <c r="AI9" s="392"/>
      <c r="AJ9" s="392"/>
      <c r="AK9" s="420"/>
      <c r="AL9" s="392"/>
      <c r="AM9" s="420"/>
      <c r="AN9" s="420"/>
      <c r="AO9" s="392" t="s">
        <v>833</v>
      </c>
      <c r="AP9" s="395" t="s">
        <v>829</v>
      </c>
      <c r="AQ9" s="395"/>
      <c r="AR9" s="395"/>
      <c r="AS9" s="399"/>
      <c r="AT9" s="395">
        <v>7.5</v>
      </c>
      <c r="AU9" s="395"/>
      <c r="AV9" s="395"/>
      <c r="AW9" s="395"/>
      <c r="AX9" s="395" t="s">
        <v>829</v>
      </c>
      <c r="AY9" s="392"/>
      <c r="AZ9" s="395">
        <v>0</v>
      </c>
      <c r="BA9" s="395">
        <v>0</v>
      </c>
      <c r="BB9" s="395">
        <v>0</v>
      </c>
      <c r="BC9" s="395">
        <v>0</v>
      </c>
      <c r="BD9" s="395">
        <v>0</v>
      </c>
      <c r="BE9" s="395">
        <v>0</v>
      </c>
      <c r="BF9" s="395">
        <v>0</v>
      </c>
      <c r="BG9" s="395">
        <v>0</v>
      </c>
      <c r="BH9" s="395">
        <v>0</v>
      </c>
      <c r="BI9" s="395">
        <v>0</v>
      </c>
      <c r="BJ9" s="395">
        <v>0</v>
      </c>
      <c r="BK9" s="395">
        <v>0</v>
      </c>
      <c r="BL9" s="395"/>
      <c r="BM9" s="395" t="s">
        <v>829</v>
      </c>
      <c r="BN9" s="395"/>
      <c r="BO9" s="395" t="s">
        <v>829</v>
      </c>
      <c r="BP9" s="478"/>
      <c r="BQ9" s="395"/>
      <c r="BR9" s="395"/>
      <c r="BS9" s="395"/>
      <c r="BT9" s="392"/>
      <c r="BU9" s="392"/>
      <c r="BV9" s="395"/>
      <c r="BW9" s="395" t="s">
        <v>834</v>
      </c>
      <c r="BX9" s="395"/>
      <c r="BY9" s="418" t="s">
        <v>1319</v>
      </c>
      <c r="BZ9" s="407" t="s">
        <v>1481</v>
      </c>
      <c r="CA9" s="402" t="s">
        <v>580</v>
      </c>
    </row>
    <row r="10" spans="1:109" customFormat="1" ht="13" customHeight="1" x14ac:dyDescent="0.3">
      <c r="A10" s="477">
        <v>14639</v>
      </c>
      <c r="B10" s="393">
        <v>42926</v>
      </c>
      <c r="C10" s="394" t="s">
        <v>825</v>
      </c>
      <c r="D10" s="392" t="s">
        <v>980</v>
      </c>
      <c r="E10" s="392"/>
      <c r="F10" s="392" t="s">
        <v>827</v>
      </c>
      <c r="G10" s="393">
        <v>42916</v>
      </c>
      <c r="H10" s="395" t="s">
        <v>828</v>
      </c>
      <c r="I10" s="395" t="s">
        <v>853</v>
      </c>
      <c r="J10" s="395"/>
      <c r="K10" s="392" t="s">
        <v>830</v>
      </c>
      <c r="L10" s="392" t="s">
        <v>1321</v>
      </c>
      <c r="M10" s="420">
        <v>96.772727272727266</v>
      </c>
      <c r="N10" s="420">
        <v>22.636363636363633</v>
      </c>
      <c r="O10" s="392"/>
      <c r="P10" s="392"/>
      <c r="Q10" s="397"/>
      <c r="R10" s="398"/>
      <c r="S10" s="397"/>
      <c r="T10" s="392"/>
      <c r="U10" s="397"/>
      <c r="V10" s="397"/>
      <c r="W10" s="397"/>
      <c r="X10" s="392"/>
      <c r="Y10" s="420"/>
      <c r="Z10" s="420"/>
      <c r="AA10" s="420"/>
      <c r="AB10" s="420"/>
      <c r="AC10" s="420"/>
      <c r="AD10" s="420"/>
      <c r="AE10" s="420"/>
      <c r="AF10" s="392"/>
      <c r="AG10" s="392"/>
      <c r="AH10" s="420"/>
      <c r="AI10" s="392"/>
      <c r="AJ10" s="392"/>
      <c r="AK10" s="420"/>
      <c r="AL10" s="392"/>
      <c r="AM10" s="420"/>
      <c r="AN10" s="420"/>
      <c r="AO10" s="392" t="s">
        <v>833</v>
      </c>
      <c r="AP10" s="395" t="s">
        <v>829</v>
      </c>
      <c r="AQ10" s="395"/>
      <c r="AR10" s="395"/>
      <c r="AS10" s="399"/>
      <c r="AT10" s="395">
        <v>10</v>
      </c>
      <c r="AU10" s="395"/>
      <c r="AV10" s="395"/>
      <c r="AW10" s="395"/>
      <c r="AX10" s="395" t="s">
        <v>807</v>
      </c>
      <c r="AY10" s="392"/>
      <c r="AZ10" s="395">
        <v>0</v>
      </c>
      <c r="BA10" s="395">
        <v>0</v>
      </c>
      <c r="BB10" s="395">
        <v>0</v>
      </c>
      <c r="BC10" s="395">
        <v>0</v>
      </c>
      <c r="BD10" s="395">
        <v>0</v>
      </c>
      <c r="BE10" s="395">
        <v>0</v>
      </c>
      <c r="BF10" s="395">
        <v>0</v>
      </c>
      <c r="BG10" s="395">
        <v>0</v>
      </c>
      <c r="BH10" s="395">
        <v>0</v>
      </c>
      <c r="BI10" s="395">
        <v>0</v>
      </c>
      <c r="BJ10" s="395">
        <v>0</v>
      </c>
      <c r="BK10" s="395">
        <v>0</v>
      </c>
      <c r="BL10" s="395"/>
      <c r="BM10" s="395" t="s">
        <v>829</v>
      </c>
      <c r="BN10" s="395"/>
      <c r="BO10" s="395" t="s">
        <v>829</v>
      </c>
      <c r="BP10" s="478"/>
      <c r="BQ10" s="395"/>
      <c r="BR10" s="395"/>
      <c r="BS10" s="395"/>
      <c r="BT10" s="402"/>
      <c r="BU10" s="402"/>
      <c r="BV10" s="395"/>
      <c r="BW10" s="395" t="s">
        <v>834</v>
      </c>
      <c r="BX10" s="395"/>
      <c r="BY10" s="402"/>
      <c r="BZ10" s="407" t="s">
        <v>1482</v>
      </c>
      <c r="CA10" s="402" t="s">
        <v>580</v>
      </c>
    </row>
    <row r="11" spans="1:109" customFormat="1" ht="13" customHeight="1" x14ac:dyDescent="0.3">
      <c r="A11" s="477">
        <v>12299</v>
      </c>
      <c r="B11" s="393">
        <v>42929</v>
      </c>
      <c r="C11" s="394" t="s">
        <v>825</v>
      </c>
      <c r="D11" s="392" t="s">
        <v>980</v>
      </c>
      <c r="E11" s="392"/>
      <c r="F11" s="392" t="s">
        <v>827</v>
      </c>
      <c r="G11" s="393">
        <v>42916</v>
      </c>
      <c r="H11" s="395" t="s">
        <v>828</v>
      </c>
      <c r="I11" s="395" t="s">
        <v>853</v>
      </c>
      <c r="J11" s="395"/>
      <c r="K11" s="392" t="s">
        <v>893</v>
      </c>
      <c r="L11" s="392" t="s">
        <v>1037</v>
      </c>
      <c r="M11" s="420">
        <v>82.954545454545453</v>
      </c>
      <c r="N11" s="420">
        <v>23.672727272727268</v>
      </c>
      <c r="O11" s="392"/>
      <c r="P11" s="392"/>
      <c r="Q11" s="397"/>
      <c r="R11" s="398"/>
      <c r="S11" s="397"/>
      <c r="T11" s="392"/>
      <c r="U11" s="397"/>
      <c r="V11" s="397"/>
      <c r="W11" s="397"/>
      <c r="X11" s="392"/>
      <c r="Y11" s="420"/>
      <c r="Z11" s="420"/>
      <c r="AA11" s="420"/>
      <c r="AB11" s="420"/>
      <c r="AC11" s="420"/>
      <c r="AD11" s="397"/>
      <c r="AE11" s="420"/>
      <c r="AF11" s="392"/>
      <c r="AG11" s="392"/>
      <c r="AH11" s="420"/>
      <c r="AI11" s="392"/>
      <c r="AJ11" s="392"/>
      <c r="AK11" s="420"/>
      <c r="AL11" s="392"/>
      <c r="AM11" s="420"/>
      <c r="AN11" s="420"/>
      <c r="AO11" s="392" t="s">
        <v>833</v>
      </c>
      <c r="AP11" s="395" t="s">
        <v>829</v>
      </c>
      <c r="AQ11" s="395"/>
      <c r="AR11" s="395"/>
      <c r="AS11" s="395">
        <v>10</v>
      </c>
      <c r="AT11" s="395">
        <v>14</v>
      </c>
      <c r="AU11" s="395"/>
      <c r="AV11" s="395">
        <v>12</v>
      </c>
      <c r="AW11" s="395">
        <v>5</v>
      </c>
      <c r="AX11" s="395" t="s">
        <v>835</v>
      </c>
      <c r="AY11" s="392"/>
      <c r="AZ11" s="395">
        <v>0</v>
      </c>
      <c r="BA11" s="395">
        <v>0</v>
      </c>
      <c r="BB11" s="395">
        <v>0</v>
      </c>
      <c r="BC11" s="395">
        <v>0</v>
      </c>
      <c r="BD11" s="395">
        <v>0</v>
      </c>
      <c r="BE11" s="395">
        <v>0</v>
      </c>
      <c r="BF11" s="395">
        <v>0</v>
      </c>
      <c r="BG11" s="395">
        <v>0</v>
      </c>
      <c r="BH11" s="395">
        <v>0</v>
      </c>
      <c r="BI11" s="395">
        <v>0</v>
      </c>
      <c r="BJ11" s="395">
        <v>0</v>
      </c>
      <c r="BK11" s="395">
        <v>0</v>
      </c>
      <c r="BL11" s="395"/>
      <c r="BM11" s="395" t="s">
        <v>829</v>
      </c>
      <c r="BN11" s="395">
        <v>12</v>
      </c>
      <c r="BO11" s="395" t="s">
        <v>829</v>
      </c>
      <c r="BP11" s="478"/>
      <c r="BQ11" s="395"/>
      <c r="BR11" s="395"/>
      <c r="BS11" s="395"/>
      <c r="BT11" s="402"/>
      <c r="BU11" s="402"/>
      <c r="BV11" s="395"/>
      <c r="BW11" s="395" t="s">
        <v>834</v>
      </c>
      <c r="BX11" s="395"/>
      <c r="BY11" s="514"/>
      <c r="BZ11" s="407" t="s">
        <v>1240</v>
      </c>
      <c r="CA11" s="392" t="s">
        <v>580</v>
      </c>
    </row>
    <row r="12" spans="1:109" customFormat="1" ht="13" customHeight="1" x14ac:dyDescent="0.3">
      <c r="A12" s="392">
        <v>13090</v>
      </c>
      <c r="B12" s="393">
        <v>42926</v>
      </c>
      <c r="C12" s="410" t="s">
        <v>963</v>
      </c>
      <c r="D12" s="411" t="s">
        <v>980</v>
      </c>
      <c r="E12" s="411"/>
      <c r="F12" s="411" t="s">
        <v>1040</v>
      </c>
      <c r="G12" s="406">
        <v>42922</v>
      </c>
      <c r="H12" s="412" t="s">
        <v>590</v>
      </c>
      <c r="I12" s="412" t="s">
        <v>772</v>
      </c>
      <c r="J12" s="395">
        <v>13</v>
      </c>
      <c r="K12" s="411" t="s">
        <v>214</v>
      </c>
      <c r="L12" s="392" t="s">
        <v>1041</v>
      </c>
      <c r="M12" s="420">
        <v>56.599999999999994</v>
      </c>
      <c r="N12" s="420">
        <v>19.618181818181814</v>
      </c>
      <c r="O12" s="411" t="s">
        <v>802</v>
      </c>
      <c r="P12" s="411">
        <v>975</v>
      </c>
      <c r="Q12" s="420">
        <v>19.563636363636363</v>
      </c>
      <c r="R12" s="413"/>
      <c r="S12" s="414"/>
      <c r="T12" s="411"/>
      <c r="U12" s="414"/>
      <c r="V12" s="414"/>
      <c r="W12" s="414"/>
      <c r="X12" s="411"/>
      <c r="Y12" s="426"/>
      <c r="Z12" s="426"/>
      <c r="AA12" s="426"/>
      <c r="AB12" s="426"/>
      <c r="AC12" s="426"/>
      <c r="AD12" s="414"/>
      <c r="AE12" s="426"/>
      <c r="AF12" s="411"/>
      <c r="AG12" s="411"/>
      <c r="AH12" s="426"/>
      <c r="AI12" s="411"/>
      <c r="AJ12" s="411"/>
      <c r="AK12" s="426"/>
      <c r="AL12" s="411"/>
      <c r="AM12" s="426"/>
      <c r="AN12" s="426"/>
      <c r="AO12" s="411" t="s">
        <v>1042</v>
      </c>
      <c r="AP12" s="412" t="s">
        <v>772</v>
      </c>
      <c r="AQ12" s="412"/>
      <c r="AR12" s="412"/>
      <c r="AS12" s="415"/>
      <c r="AT12" s="395">
        <v>7</v>
      </c>
      <c r="AU12" s="395"/>
      <c r="AV12" s="395"/>
      <c r="AW12" s="395"/>
      <c r="AX12" s="412" t="s">
        <v>807</v>
      </c>
      <c r="AY12" s="411"/>
      <c r="AZ12" s="412">
        <v>0</v>
      </c>
      <c r="BA12" s="412">
        <v>0</v>
      </c>
      <c r="BB12" s="412">
        <v>0</v>
      </c>
      <c r="BC12" s="412">
        <v>0</v>
      </c>
      <c r="BD12" s="412">
        <v>0</v>
      </c>
      <c r="BE12" s="412">
        <v>0</v>
      </c>
      <c r="BF12" s="412">
        <v>0</v>
      </c>
      <c r="BG12" s="412">
        <v>0</v>
      </c>
      <c r="BH12" s="412">
        <v>0</v>
      </c>
      <c r="BI12" s="412">
        <v>0</v>
      </c>
      <c r="BJ12" s="412">
        <v>0</v>
      </c>
      <c r="BK12" s="412">
        <v>0</v>
      </c>
      <c r="BL12" s="412"/>
      <c r="BM12" s="412" t="s">
        <v>772</v>
      </c>
      <c r="BN12" s="395">
        <v>12</v>
      </c>
      <c r="BO12" s="412" t="s">
        <v>772</v>
      </c>
      <c r="BP12" s="482"/>
      <c r="BQ12" s="412"/>
      <c r="BR12" s="395">
        <v>12</v>
      </c>
      <c r="BS12" s="412"/>
      <c r="BT12" s="416"/>
      <c r="BU12" s="416"/>
      <c r="BV12" s="412"/>
      <c r="BW12" s="412" t="s">
        <v>1043</v>
      </c>
      <c r="BX12" s="412"/>
      <c r="BY12" s="411"/>
      <c r="BZ12" s="481" t="s">
        <v>1241</v>
      </c>
      <c r="CA12" s="402" t="s">
        <v>580</v>
      </c>
    </row>
    <row r="13" spans="1:109" customFormat="1" ht="13" customHeight="1" x14ac:dyDescent="0.3">
      <c r="A13" s="392">
        <v>15129</v>
      </c>
      <c r="B13" s="393">
        <v>42926</v>
      </c>
      <c r="C13" s="394" t="s">
        <v>825</v>
      </c>
      <c r="D13" s="392" t="s">
        <v>980</v>
      </c>
      <c r="E13" s="392"/>
      <c r="F13" s="392" t="s">
        <v>827</v>
      </c>
      <c r="G13" s="393">
        <v>42900</v>
      </c>
      <c r="H13" s="395" t="s">
        <v>828</v>
      </c>
      <c r="I13" s="395" t="s">
        <v>829</v>
      </c>
      <c r="J13" s="395">
        <v>14</v>
      </c>
      <c r="K13" s="392" t="s">
        <v>836</v>
      </c>
      <c r="L13" s="392" t="s">
        <v>1323</v>
      </c>
      <c r="M13" s="420">
        <v>89</v>
      </c>
      <c r="N13" s="420">
        <v>18.2</v>
      </c>
      <c r="O13" s="392"/>
      <c r="P13" s="392"/>
      <c r="Q13" s="397"/>
      <c r="R13" s="392"/>
      <c r="S13" s="397"/>
      <c r="T13" s="392"/>
      <c r="U13" s="397"/>
      <c r="V13" s="397"/>
      <c r="W13" s="397"/>
      <c r="X13" s="392"/>
      <c r="Y13" s="420"/>
      <c r="Z13" s="420"/>
      <c r="AA13" s="420"/>
      <c r="AB13" s="420"/>
      <c r="AC13" s="420"/>
      <c r="AD13" s="397"/>
      <c r="AE13" s="420"/>
      <c r="AF13" s="392"/>
      <c r="AG13" s="392"/>
      <c r="AH13" s="420"/>
      <c r="AI13" s="392"/>
      <c r="AJ13" s="392"/>
      <c r="AK13" s="420"/>
      <c r="AL13" s="392"/>
      <c r="AM13" s="420"/>
      <c r="AN13" s="420"/>
      <c r="AO13" s="392" t="s">
        <v>833</v>
      </c>
      <c r="AP13" s="395" t="s">
        <v>829</v>
      </c>
      <c r="AQ13" s="395"/>
      <c r="AR13" s="395"/>
      <c r="AS13" s="399"/>
      <c r="AT13" s="395">
        <v>5</v>
      </c>
      <c r="AU13" s="395"/>
      <c r="AV13" s="395"/>
      <c r="AW13" s="395"/>
      <c r="AX13" s="395" t="s">
        <v>835</v>
      </c>
      <c r="AY13" s="392"/>
      <c r="AZ13" s="395">
        <v>0</v>
      </c>
      <c r="BA13" s="395">
        <v>0</v>
      </c>
      <c r="BB13" s="395">
        <v>0</v>
      </c>
      <c r="BC13" s="395">
        <v>0</v>
      </c>
      <c r="BD13" s="395">
        <v>0</v>
      </c>
      <c r="BE13" s="395">
        <v>0</v>
      </c>
      <c r="BF13" s="395">
        <v>0</v>
      </c>
      <c r="BG13" s="395">
        <v>0</v>
      </c>
      <c r="BH13" s="395">
        <v>0</v>
      </c>
      <c r="BI13" s="395">
        <v>0</v>
      </c>
      <c r="BJ13" s="395">
        <v>0</v>
      </c>
      <c r="BK13" s="395">
        <v>0</v>
      </c>
      <c r="BL13" s="395"/>
      <c r="BM13" s="395" t="s">
        <v>829</v>
      </c>
      <c r="BN13" s="395"/>
      <c r="BO13" s="395" t="s">
        <v>829</v>
      </c>
      <c r="BP13" s="478"/>
      <c r="BQ13" s="395"/>
      <c r="BR13" s="395"/>
      <c r="BS13" s="395"/>
      <c r="BT13" s="402"/>
      <c r="BU13" s="402"/>
      <c r="BV13" s="395"/>
      <c r="BW13" s="395" t="s">
        <v>834</v>
      </c>
      <c r="BX13" s="395">
        <v>1</v>
      </c>
      <c r="BY13" s="392"/>
      <c r="BZ13" s="481" t="s">
        <v>1483</v>
      </c>
      <c r="CA13" s="402" t="s">
        <v>593</v>
      </c>
    </row>
    <row r="14" spans="1:109" customFormat="1" ht="13" customHeight="1" x14ac:dyDescent="0.3">
      <c r="A14" s="477">
        <v>14739</v>
      </c>
      <c r="B14" s="393">
        <v>42928</v>
      </c>
      <c r="C14" s="394" t="s">
        <v>825</v>
      </c>
      <c r="D14" s="392" t="s">
        <v>980</v>
      </c>
      <c r="E14" s="392"/>
      <c r="F14" s="392" t="s">
        <v>827</v>
      </c>
      <c r="G14" s="393">
        <v>42916</v>
      </c>
      <c r="H14" s="395" t="s">
        <v>828</v>
      </c>
      <c r="I14" s="395" t="s">
        <v>853</v>
      </c>
      <c r="J14" s="395"/>
      <c r="K14" s="392" t="s">
        <v>837</v>
      </c>
      <c r="L14" s="418" t="s">
        <v>1325</v>
      </c>
      <c r="M14" s="420">
        <v>90.1</v>
      </c>
      <c r="N14" s="420">
        <v>22.799999999999997</v>
      </c>
      <c r="O14" s="392"/>
      <c r="P14" s="392"/>
      <c r="Q14" s="397"/>
      <c r="R14" s="398"/>
      <c r="S14" s="397"/>
      <c r="T14" s="392"/>
      <c r="U14" s="397"/>
      <c r="V14" s="397"/>
      <c r="W14" s="397"/>
      <c r="X14" s="392"/>
      <c r="Y14" s="420"/>
      <c r="Z14" s="420"/>
      <c r="AA14" s="420"/>
      <c r="AB14" s="420"/>
      <c r="AC14" s="420"/>
      <c r="AD14" s="420"/>
      <c r="AE14" s="420"/>
      <c r="AF14" s="392"/>
      <c r="AG14" s="392"/>
      <c r="AH14" s="420"/>
      <c r="AI14" s="392"/>
      <c r="AJ14" s="392"/>
      <c r="AK14" s="420"/>
      <c r="AL14" s="392"/>
      <c r="AM14" s="420"/>
      <c r="AN14" s="420"/>
      <c r="AO14" s="392" t="s">
        <v>833</v>
      </c>
      <c r="AP14" s="395" t="s">
        <v>829</v>
      </c>
      <c r="AQ14" s="395"/>
      <c r="AR14" s="395"/>
      <c r="AS14" s="399"/>
      <c r="AT14" s="395">
        <v>18</v>
      </c>
      <c r="AU14" s="395">
        <v>455</v>
      </c>
      <c r="AV14" s="395"/>
      <c r="AW14" s="395">
        <v>6</v>
      </c>
      <c r="AX14" s="395" t="s">
        <v>835</v>
      </c>
      <c r="AY14" s="392"/>
      <c r="AZ14" s="395">
        <v>0</v>
      </c>
      <c r="BA14" s="395">
        <v>0</v>
      </c>
      <c r="BB14" s="395">
        <v>0</v>
      </c>
      <c r="BC14" s="395">
        <v>0</v>
      </c>
      <c r="BD14" s="395">
        <v>0</v>
      </c>
      <c r="BE14" s="395">
        <v>0</v>
      </c>
      <c r="BF14" s="395">
        <v>0</v>
      </c>
      <c r="BG14" s="395">
        <v>0</v>
      </c>
      <c r="BH14" s="395">
        <v>0</v>
      </c>
      <c r="BI14" s="395">
        <v>0</v>
      </c>
      <c r="BJ14" s="395">
        <v>0</v>
      </c>
      <c r="BK14" s="395">
        <v>0</v>
      </c>
      <c r="BL14" s="395"/>
      <c r="BM14" s="395" t="s">
        <v>829</v>
      </c>
      <c r="BN14" s="395"/>
      <c r="BO14" s="395" t="s">
        <v>829</v>
      </c>
      <c r="BP14" s="478"/>
      <c r="BQ14" s="395"/>
      <c r="BR14" s="395"/>
      <c r="BS14" s="395"/>
      <c r="BT14" s="228"/>
      <c r="BU14" s="402"/>
      <c r="BV14" s="395"/>
      <c r="BW14" s="395" t="s">
        <v>834</v>
      </c>
      <c r="BX14" s="395"/>
      <c r="BY14" s="228"/>
      <c r="BZ14" s="502" t="s">
        <v>1484</v>
      </c>
      <c r="CA14" s="392" t="s">
        <v>580</v>
      </c>
      <c r="CC14" s="214"/>
      <c r="CD14" s="214"/>
      <c r="CE14" s="214"/>
      <c r="CF14" s="214"/>
      <c r="CG14" s="214"/>
      <c r="CH14" s="214"/>
      <c r="CI14" s="214"/>
      <c r="CJ14" s="214"/>
      <c r="CK14" s="214"/>
      <c r="CL14" s="214"/>
      <c r="CM14" s="214"/>
      <c r="CN14" s="214"/>
      <c r="CO14" s="214"/>
      <c r="CP14" s="214"/>
      <c r="CQ14" s="214"/>
      <c r="CR14" s="214"/>
      <c r="CS14" s="214"/>
      <c r="CT14" s="214"/>
      <c r="CU14" s="214"/>
      <c r="CV14" s="214"/>
      <c r="CW14" s="214"/>
      <c r="CX14" s="214"/>
      <c r="CY14" s="214"/>
      <c r="CZ14" s="214"/>
      <c r="DA14" s="214"/>
      <c r="DB14" s="214"/>
      <c r="DC14" s="214"/>
      <c r="DD14" s="214"/>
      <c r="DE14" s="214"/>
    </row>
    <row r="15" spans="1:109" customFormat="1" ht="13" customHeight="1" x14ac:dyDescent="0.3">
      <c r="A15" s="392">
        <v>13597</v>
      </c>
      <c r="B15" s="393">
        <v>42930</v>
      </c>
      <c r="C15" s="394" t="s">
        <v>825</v>
      </c>
      <c r="D15" s="392" t="s">
        <v>980</v>
      </c>
      <c r="E15" s="392"/>
      <c r="F15" s="392" t="s">
        <v>827</v>
      </c>
      <c r="G15" s="393">
        <v>42916</v>
      </c>
      <c r="H15" s="395" t="s">
        <v>828</v>
      </c>
      <c r="I15" s="395" t="s">
        <v>829</v>
      </c>
      <c r="J15" s="395">
        <v>16</v>
      </c>
      <c r="K15" s="392" t="s">
        <v>839</v>
      </c>
      <c r="L15" s="392" t="s">
        <v>1327</v>
      </c>
      <c r="M15" s="420">
        <v>81.990909090909085</v>
      </c>
      <c r="N15" s="420">
        <v>23.736363636363635</v>
      </c>
      <c r="O15" s="392" t="s">
        <v>802</v>
      </c>
      <c r="P15" s="392">
        <v>1274</v>
      </c>
      <c r="Q15" s="420">
        <v>24.999999999999996</v>
      </c>
      <c r="R15" s="398"/>
      <c r="S15" s="397"/>
      <c r="T15" s="392"/>
      <c r="U15" s="397"/>
      <c r="V15" s="397"/>
      <c r="W15" s="397"/>
      <c r="X15" s="392"/>
      <c r="Y15" s="420"/>
      <c r="Z15" s="420"/>
      <c r="AA15" s="420"/>
      <c r="AB15" s="420"/>
      <c r="AC15" s="420"/>
      <c r="AD15" s="397"/>
      <c r="AE15" s="420"/>
      <c r="AF15" s="392"/>
      <c r="AG15" s="392"/>
      <c r="AH15" s="420"/>
      <c r="AI15" s="392"/>
      <c r="AJ15" s="392"/>
      <c r="AK15" s="420"/>
      <c r="AL15" s="392"/>
      <c r="AM15" s="420"/>
      <c r="AN15" s="420"/>
      <c r="AO15" s="392" t="s">
        <v>833</v>
      </c>
      <c r="AP15" s="395" t="s">
        <v>829</v>
      </c>
      <c r="AQ15" s="395"/>
      <c r="AR15" s="395"/>
      <c r="AS15" s="399"/>
      <c r="AT15" s="395">
        <v>5.5</v>
      </c>
      <c r="AU15" s="395"/>
      <c r="AV15" s="395"/>
      <c r="AW15" s="395"/>
      <c r="AX15" s="395" t="s">
        <v>829</v>
      </c>
      <c r="AY15" s="392"/>
      <c r="AZ15" s="395">
        <v>19</v>
      </c>
      <c r="BA15" s="395">
        <v>0</v>
      </c>
      <c r="BB15" s="395">
        <v>0</v>
      </c>
      <c r="BC15" s="395">
        <v>0</v>
      </c>
      <c r="BD15" s="395">
        <v>0</v>
      </c>
      <c r="BE15" s="395">
        <v>0</v>
      </c>
      <c r="BF15" s="395">
        <v>0</v>
      </c>
      <c r="BG15" s="395">
        <v>0</v>
      </c>
      <c r="BH15" s="395">
        <v>0</v>
      </c>
      <c r="BI15" s="395">
        <v>0</v>
      </c>
      <c r="BJ15" s="395">
        <v>0</v>
      </c>
      <c r="BK15" s="395">
        <v>0</v>
      </c>
      <c r="BL15" s="395"/>
      <c r="BM15" s="395" t="s">
        <v>829</v>
      </c>
      <c r="BN15" s="395"/>
      <c r="BO15" s="395" t="s">
        <v>829</v>
      </c>
      <c r="BP15" s="478"/>
      <c r="BQ15" s="395"/>
      <c r="BR15" s="395"/>
      <c r="BS15" s="395"/>
      <c r="BT15" s="392"/>
      <c r="BU15" s="392"/>
      <c r="BV15" s="395"/>
      <c r="BW15" s="395" t="s">
        <v>834</v>
      </c>
      <c r="BX15" s="395"/>
      <c r="BY15" s="392"/>
      <c r="BZ15" s="503" t="s">
        <v>1485</v>
      </c>
      <c r="CA15" s="392" t="s">
        <v>580</v>
      </c>
    </row>
    <row r="16" spans="1:109" customFormat="1" ht="13" customHeight="1" x14ac:dyDescent="0.3">
      <c r="A16" s="477">
        <v>14253</v>
      </c>
      <c r="B16" s="393">
        <v>42925</v>
      </c>
      <c r="C16" s="394" t="s">
        <v>825</v>
      </c>
      <c r="D16" s="392" t="s">
        <v>980</v>
      </c>
      <c r="E16" s="392"/>
      <c r="F16" s="392" t="s">
        <v>827</v>
      </c>
      <c r="G16" s="393">
        <v>42916</v>
      </c>
      <c r="H16" s="395" t="s">
        <v>590</v>
      </c>
      <c r="I16" s="395" t="s">
        <v>772</v>
      </c>
      <c r="J16" s="395"/>
      <c r="K16" s="392" t="s">
        <v>801</v>
      </c>
      <c r="L16" s="392" t="s">
        <v>1310</v>
      </c>
      <c r="M16" s="420">
        <v>99</v>
      </c>
      <c r="N16" s="420">
        <v>22.309090909090905</v>
      </c>
      <c r="O16" s="392" t="s">
        <v>802</v>
      </c>
      <c r="P16" s="392">
        <v>1350</v>
      </c>
      <c r="Q16" s="420">
        <v>26.081818181818182</v>
      </c>
      <c r="R16" s="398"/>
      <c r="S16" s="397"/>
      <c r="T16" s="392"/>
      <c r="U16" s="397"/>
      <c r="V16" s="397"/>
      <c r="W16" s="397"/>
      <c r="X16" s="392"/>
      <c r="Y16" s="420"/>
      <c r="Z16" s="420"/>
      <c r="AA16" s="420"/>
      <c r="AB16" s="420"/>
      <c r="AC16" s="420"/>
      <c r="AD16" s="397"/>
      <c r="AE16" s="420"/>
      <c r="AF16" s="392"/>
      <c r="AG16" s="392"/>
      <c r="AH16" s="420"/>
      <c r="AI16" s="392"/>
      <c r="AJ16" s="392"/>
      <c r="AK16" s="420"/>
      <c r="AL16" s="392"/>
      <c r="AM16" s="420"/>
      <c r="AN16" s="420"/>
      <c r="AO16" s="392" t="s">
        <v>833</v>
      </c>
      <c r="AP16" s="395" t="s">
        <v>829</v>
      </c>
      <c r="AQ16" s="395"/>
      <c r="AR16" s="395"/>
      <c r="AS16" s="399"/>
      <c r="AT16" s="395">
        <v>11</v>
      </c>
      <c r="AU16" s="395"/>
      <c r="AV16" s="395"/>
      <c r="AW16" s="395"/>
      <c r="AX16" s="395" t="s">
        <v>829</v>
      </c>
      <c r="AY16" s="392"/>
      <c r="AZ16" s="395">
        <v>0</v>
      </c>
      <c r="BA16" s="395">
        <v>0</v>
      </c>
      <c r="BB16" s="395">
        <v>0</v>
      </c>
      <c r="BC16" s="395">
        <v>0</v>
      </c>
      <c r="BD16" s="395">
        <v>0</v>
      </c>
      <c r="BE16" s="395">
        <v>0</v>
      </c>
      <c r="BF16" s="395">
        <v>0</v>
      </c>
      <c r="BG16" s="395">
        <v>0</v>
      </c>
      <c r="BH16" s="395">
        <v>0</v>
      </c>
      <c r="BI16" s="395">
        <v>0</v>
      </c>
      <c r="BJ16" s="395">
        <v>0</v>
      </c>
      <c r="BK16" s="395">
        <v>0</v>
      </c>
      <c r="BL16" s="395"/>
      <c r="BM16" s="395" t="s">
        <v>829</v>
      </c>
      <c r="BN16" s="395"/>
      <c r="BO16" s="395" t="s">
        <v>829</v>
      </c>
      <c r="BP16" s="478"/>
      <c r="BQ16" s="395"/>
      <c r="BR16" s="395"/>
      <c r="BS16" s="395"/>
      <c r="BT16" s="392"/>
      <c r="BU16" s="392"/>
      <c r="BV16" s="395"/>
      <c r="BW16" s="395" t="s">
        <v>834</v>
      </c>
      <c r="BX16" s="395">
        <v>1</v>
      </c>
      <c r="BY16" s="392"/>
      <c r="BZ16" s="479" t="s">
        <v>1486</v>
      </c>
      <c r="CA16" s="392" t="s">
        <v>580</v>
      </c>
    </row>
    <row r="17" spans="1:109" customFormat="1" ht="12.75" customHeight="1" x14ac:dyDescent="0.3">
      <c r="A17" s="392">
        <v>13362</v>
      </c>
      <c r="B17" s="393">
        <v>42925</v>
      </c>
      <c r="C17" s="394" t="s">
        <v>825</v>
      </c>
      <c r="D17" s="392" t="s">
        <v>980</v>
      </c>
      <c r="E17" s="392"/>
      <c r="F17" s="392" t="s">
        <v>827</v>
      </c>
      <c r="G17" s="406">
        <v>42916</v>
      </c>
      <c r="H17" s="395" t="s">
        <v>590</v>
      </c>
      <c r="I17" s="395" t="s">
        <v>829</v>
      </c>
      <c r="J17" s="395">
        <v>25</v>
      </c>
      <c r="K17" s="392" t="s">
        <v>953</v>
      </c>
      <c r="L17" s="392" t="s">
        <v>1329</v>
      </c>
      <c r="M17" s="420">
        <v>80.963636363636354</v>
      </c>
      <c r="N17" s="420">
        <v>20.481818181818181</v>
      </c>
      <c r="O17" s="392"/>
      <c r="P17" s="392"/>
      <c r="Q17" s="397"/>
      <c r="R17" s="398"/>
      <c r="S17" s="397"/>
      <c r="T17" s="392"/>
      <c r="U17" s="397"/>
      <c r="V17" s="397"/>
      <c r="W17" s="397"/>
      <c r="X17" s="392"/>
      <c r="Y17" s="420"/>
      <c r="Z17" s="420"/>
      <c r="AA17" s="420"/>
      <c r="AB17" s="420"/>
      <c r="AC17" s="420"/>
      <c r="AD17" s="420"/>
      <c r="AE17" s="420"/>
      <c r="AF17" s="392"/>
      <c r="AG17" s="392"/>
      <c r="AH17" s="420"/>
      <c r="AI17" s="392"/>
      <c r="AJ17" s="392"/>
      <c r="AK17" s="420"/>
      <c r="AL17" s="392"/>
      <c r="AM17" s="420"/>
      <c r="AN17" s="420"/>
      <c r="AO17" s="392" t="s">
        <v>833</v>
      </c>
      <c r="AP17" s="395" t="s">
        <v>829</v>
      </c>
      <c r="AQ17" s="395"/>
      <c r="AR17" s="395"/>
      <c r="AS17" s="399"/>
      <c r="AT17" s="395"/>
      <c r="AU17" s="395"/>
      <c r="AV17" s="395"/>
      <c r="AW17" s="395"/>
      <c r="AX17" s="395" t="s">
        <v>835</v>
      </c>
      <c r="AY17" s="392"/>
      <c r="AZ17" s="395">
        <v>0</v>
      </c>
      <c r="BA17" s="395">
        <v>0</v>
      </c>
      <c r="BB17" s="395">
        <v>0</v>
      </c>
      <c r="BC17" s="395">
        <v>0</v>
      </c>
      <c r="BD17" s="395">
        <v>0</v>
      </c>
      <c r="BE17" s="395">
        <v>0</v>
      </c>
      <c r="BF17" s="395">
        <v>0</v>
      </c>
      <c r="BG17" s="395">
        <v>0</v>
      </c>
      <c r="BH17" s="395">
        <v>0</v>
      </c>
      <c r="BI17" s="395">
        <v>0</v>
      </c>
      <c r="BJ17" s="395">
        <v>0</v>
      </c>
      <c r="BK17" s="395">
        <v>0</v>
      </c>
      <c r="BL17" s="395"/>
      <c r="BM17" s="395" t="s">
        <v>829</v>
      </c>
      <c r="BN17" s="395"/>
      <c r="BO17" s="395" t="s">
        <v>829</v>
      </c>
      <c r="BP17" s="480">
        <v>163.63636363636363</v>
      </c>
      <c r="BQ17" s="395"/>
      <c r="BR17" s="395"/>
      <c r="BS17" s="395"/>
      <c r="BT17" s="402"/>
      <c r="BU17" s="402"/>
      <c r="BV17" s="395"/>
      <c r="BW17" s="395" t="s">
        <v>834</v>
      </c>
      <c r="BX17" s="395">
        <v>1</v>
      </c>
      <c r="BY17" s="402" t="s">
        <v>1330</v>
      </c>
      <c r="BZ17" s="502" t="s">
        <v>1487</v>
      </c>
      <c r="CA17" s="392" t="s">
        <v>580</v>
      </c>
    </row>
    <row r="18" spans="1:109" customFormat="1" ht="13" customHeight="1" x14ac:dyDescent="0.3">
      <c r="A18" s="392">
        <v>12784</v>
      </c>
      <c r="B18" s="393">
        <v>42925</v>
      </c>
      <c r="C18" s="394" t="s">
        <v>825</v>
      </c>
      <c r="D18" s="392" t="s">
        <v>980</v>
      </c>
      <c r="E18" s="392"/>
      <c r="F18" s="392" t="s">
        <v>827</v>
      </c>
      <c r="G18" s="406">
        <v>42916</v>
      </c>
      <c r="H18" s="395" t="s">
        <v>828</v>
      </c>
      <c r="I18" s="395" t="s">
        <v>829</v>
      </c>
      <c r="J18" s="395">
        <v>26</v>
      </c>
      <c r="K18" s="392" t="s">
        <v>1062</v>
      </c>
      <c r="L18" s="392" t="s">
        <v>1332</v>
      </c>
      <c r="M18" s="420">
        <v>89.999999999999986</v>
      </c>
      <c r="N18" s="420">
        <v>18.172727272727268</v>
      </c>
      <c r="O18" s="392"/>
      <c r="P18" s="392"/>
      <c r="Q18" s="397"/>
      <c r="R18" s="398"/>
      <c r="S18" s="397"/>
      <c r="T18" s="392"/>
      <c r="U18" s="397"/>
      <c r="V18" s="397"/>
      <c r="W18" s="397"/>
      <c r="X18" s="392"/>
      <c r="Y18" s="420"/>
      <c r="Z18" s="420"/>
      <c r="AA18" s="420"/>
      <c r="AB18" s="420"/>
      <c r="AC18" s="420"/>
      <c r="AD18" s="420"/>
      <c r="AE18" s="420"/>
      <c r="AF18" s="392"/>
      <c r="AG18" s="392"/>
      <c r="AH18" s="420"/>
      <c r="AI18" s="392"/>
      <c r="AJ18" s="392"/>
      <c r="AK18" s="420"/>
      <c r="AL18" s="392"/>
      <c r="AM18" s="420"/>
      <c r="AN18" s="420"/>
      <c r="AO18" s="392" t="s">
        <v>833</v>
      </c>
      <c r="AP18" s="395" t="s">
        <v>829</v>
      </c>
      <c r="AQ18" s="395"/>
      <c r="AR18" s="395"/>
      <c r="AS18" s="399"/>
      <c r="AT18" s="395">
        <v>7</v>
      </c>
      <c r="AU18" s="395"/>
      <c r="AV18" s="395"/>
      <c r="AW18" s="395"/>
      <c r="AX18" s="395" t="s">
        <v>772</v>
      </c>
      <c r="AY18" s="392"/>
      <c r="AZ18" s="395">
        <v>0</v>
      </c>
      <c r="BA18" s="395">
        <v>0</v>
      </c>
      <c r="BB18" s="395">
        <v>0</v>
      </c>
      <c r="BC18" s="395">
        <v>0</v>
      </c>
      <c r="BD18" s="395">
        <v>0</v>
      </c>
      <c r="BE18" s="395">
        <v>0</v>
      </c>
      <c r="BF18" s="395">
        <v>0</v>
      </c>
      <c r="BG18" s="395">
        <v>0</v>
      </c>
      <c r="BH18" s="395">
        <v>0</v>
      </c>
      <c r="BI18" s="395">
        <v>0</v>
      </c>
      <c r="BJ18" s="395">
        <v>0</v>
      </c>
      <c r="BK18" s="395">
        <v>0</v>
      </c>
      <c r="BL18" s="395">
        <v>12</v>
      </c>
      <c r="BM18" s="395" t="s">
        <v>829</v>
      </c>
      <c r="BN18" s="395"/>
      <c r="BO18" s="395" t="s">
        <v>829</v>
      </c>
      <c r="BP18" s="478"/>
      <c r="BQ18" s="395"/>
      <c r="BR18" s="395"/>
      <c r="BS18" s="395"/>
      <c r="BT18" s="392"/>
      <c r="BU18" s="402"/>
      <c r="BV18" s="395"/>
      <c r="BW18" s="395" t="s">
        <v>834</v>
      </c>
      <c r="BX18" s="395">
        <v>1</v>
      </c>
      <c r="BY18" s="392" t="s">
        <v>1064</v>
      </c>
      <c r="BZ18" s="481" t="s">
        <v>1488</v>
      </c>
      <c r="CA18" s="392" t="s">
        <v>580</v>
      </c>
    </row>
    <row r="19" spans="1:109" customFormat="1" ht="13" customHeight="1" x14ac:dyDescent="0.3">
      <c r="A19" s="477">
        <v>688</v>
      </c>
      <c r="B19" s="393">
        <v>42929</v>
      </c>
      <c r="C19" s="394" t="s">
        <v>825</v>
      </c>
      <c r="D19" s="392" t="s">
        <v>980</v>
      </c>
      <c r="E19" s="392"/>
      <c r="F19" s="392" t="s">
        <v>827</v>
      </c>
      <c r="G19" s="393">
        <v>42916</v>
      </c>
      <c r="H19" s="395" t="s">
        <v>828</v>
      </c>
      <c r="I19" s="395" t="s">
        <v>853</v>
      </c>
      <c r="J19" s="395"/>
      <c r="K19" s="392" t="s">
        <v>1066</v>
      </c>
      <c r="L19" s="392" t="s">
        <v>1334</v>
      </c>
      <c r="M19" s="420">
        <v>64.61818181818181</v>
      </c>
      <c r="N19" s="420">
        <v>24.781818181818181</v>
      </c>
      <c r="O19" s="392"/>
      <c r="P19" s="392"/>
      <c r="Q19" s="397"/>
      <c r="R19" s="392"/>
      <c r="S19" s="397"/>
      <c r="T19" s="392"/>
      <c r="U19" s="397"/>
      <c r="V19" s="397"/>
      <c r="W19" s="397"/>
      <c r="X19" s="392"/>
      <c r="Y19" s="420"/>
      <c r="Z19" s="420"/>
      <c r="AA19" s="420"/>
      <c r="AB19" s="420"/>
      <c r="AC19" s="420"/>
      <c r="AD19" s="420"/>
      <c r="AE19" s="420"/>
      <c r="AF19" s="392"/>
      <c r="AG19" s="392"/>
      <c r="AH19" s="420"/>
      <c r="AI19" s="392"/>
      <c r="AJ19" s="392"/>
      <c r="AK19" s="420"/>
      <c r="AL19" s="392"/>
      <c r="AM19" s="420"/>
      <c r="AN19" s="420"/>
      <c r="AO19" s="392" t="s">
        <v>833</v>
      </c>
      <c r="AP19" s="395" t="s">
        <v>829</v>
      </c>
      <c r="AQ19" s="395"/>
      <c r="AR19" s="395"/>
      <c r="AS19" s="399"/>
      <c r="AT19" s="395">
        <v>16</v>
      </c>
      <c r="AU19" s="395">
        <v>300</v>
      </c>
      <c r="AV19" s="395"/>
      <c r="AW19" s="395">
        <v>10</v>
      </c>
      <c r="AX19" s="395" t="s">
        <v>807</v>
      </c>
      <c r="AY19" s="392"/>
      <c r="AZ19" s="395">
        <v>0</v>
      </c>
      <c r="BA19" s="395">
        <v>21</v>
      </c>
      <c r="BB19" s="395">
        <v>0</v>
      </c>
      <c r="BC19" s="395">
        <v>0</v>
      </c>
      <c r="BD19" s="395">
        <v>0</v>
      </c>
      <c r="BE19" s="395">
        <v>0</v>
      </c>
      <c r="BF19" s="395">
        <v>0</v>
      </c>
      <c r="BG19" s="395">
        <v>0</v>
      </c>
      <c r="BH19" s="395">
        <v>0</v>
      </c>
      <c r="BI19" s="395">
        <v>0</v>
      </c>
      <c r="BJ19" s="395">
        <v>0</v>
      </c>
      <c r="BK19" s="395">
        <v>0</v>
      </c>
      <c r="BL19" s="395"/>
      <c r="BM19" s="395" t="s">
        <v>829</v>
      </c>
      <c r="BN19" s="395"/>
      <c r="BO19" s="395" t="s">
        <v>829</v>
      </c>
      <c r="BP19" s="478"/>
      <c r="BQ19" s="395"/>
      <c r="BR19" s="395"/>
      <c r="BS19" s="395"/>
      <c r="BT19" s="402"/>
      <c r="BU19" s="402"/>
      <c r="BV19" s="395"/>
      <c r="BW19" s="395" t="s">
        <v>834</v>
      </c>
      <c r="BX19" s="395"/>
      <c r="BY19" s="392" t="s">
        <v>1335</v>
      </c>
      <c r="BZ19" s="402" t="s">
        <v>1489</v>
      </c>
      <c r="CA19" s="402" t="s">
        <v>580</v>
      </c>
      <c r="CB19" s="214"/>
    </row>
    <row r="20" spans="1:109" customFormat="1" ht="13" customHeight="1" x14ac:dyDescent="0.3">
      <c r="A20" s="477">
        <v>11660</v>
      </c>
      <c r="B20" s="393">
        <v>42926</v>
      </c>
      <c r="C20" s="394" t="s">
        <v>825</v>
      </c>
      <c r="D20" s="392" t="s">
        <v>980</v>
      </c>
      <c r="E20" s="392"/>
      <c r="F20" s="392" t="s">
        <v>827</v>
      </c>
      <c r="G20" s="393">
        <v>42613</v>
      </c>
      <c r="H20" s="395" t="s">
        <v>590</v>
      </c>
      <c r="I20" s="395" t="s">
        <v>853</v>
      </c>
      <c r="J20" s="395"/>
      <c r="K20" s="392" t="s">
        <v>913</v>
      </c>
      <c r="L20" s="392" t="s">
        <v>1069</v>
      </c>
      <c r="M20" s="420">
        <v>85</v>
      </c>
      <c r="N20" s="420">
        <v>24.299999999999997</v>
      </c>
      <c r="O20" s="392"/>
      <c r="P20" s="392"/>
      <c r="Q20" s="397"/>
      <c r="R20" s="398"/>
      <c r="S20" s="397"/>
      <c r="T20" s="392"/>
      <c r="U20" s="397"/>
      <c r="V20" s="397"/>
      <c r="W20" s="397"/>
      <c r="X20" s="392"/>
      <c r="Y20" s="420"/>
      <c r="Z20" s="420"/>
      <c r="AA20" s="420"/>
      <c r="AB20" s="420"/>
      <c r="AC20" s="420"/>
      <c r="AD20" s="420"/>
      <c r="AE20" s="420"/>
      <c r="AF20" s="392"/>
      <c r="AG20" s="392"/>
      <c r="AH20" s="420"/>
      <c r="AI20" s="392"/>
      <c r="AJ20" s="392"/>
      <c r="AK20" s="420"/>
      <c r="AL20" s="392"/>
      <c r="AM20" s="420"/>
      <c r="AN20" s="420"/>
      <c r="AO20" s="392" t="s">
        <v>833</v>
      </c>
      <c r="AP20" s="395" t="s">
        <v>829</v>
      </c>
      <c r="AQ20" s="395"/>
      <c r="AR20" s="395"/>
      <c r="AS20" s="399"/>
      <c r="AT20" s="395">
        <v>12</v>
      </c>
      <c r="AU20" s="395">
        <v>455</v>
      </c>
      <c r="AV20" s="395"/>
      <c r="AW20" s="395">
        <v>6</v>
      </c>
      <c r="AX20" s="395" t="s">
        <v>835</v>
      </c>
      <c r="AY20" s="392"/>
      <c r="AZ20" s="395">
        <v>0</v>
      </c>
      <c r="BA20" s="395">
        <v>0</v>
      </c>
      <c r="BB20" s="395">
        <v>0</v>
      </c>
      <c r="BC20" s="395">
        <v>0</v>
      </c>
      <c r="BD20" s="395">
        <v>0</v>
      </c>
      <c r="BE20" s="395">
        <v>0</v>
      </c>
      <c r="BF20" s="395">
        <v>0</v>
      </c>
      <c r="BG20" s="395">
        <v>0</v>
      </c>
      <c r="BH20" s="395">
        <v>0</v>
      </c>
      <c r="BI20" s="395">
        <v>0</v>
      </c>
      <c r="BJ20" s="395">
        <v>0</v>
      </c>
      <c r="BK20" s="395">
        <v>0</v>
      </c>
      <c r="BL20" s="395"/>
      <c r="BM20" s="395" t="s">
        <v>829</v>
      </c>
      <c r="BN20" s="395"/>
      <c r="BO20" s="395" t="s">
        <v>829</v>
      </c>
      <c r="BP20" s="478"/>
      <c r="BQ20" s="395"/>
      <c r="BR20" s="395"/>
      <c r="BS20" s="395"/>
      <c r="BT20" s="402"/>
      <c r="BU20" s="402"/>
      <c r="BV20" s="395"/>
      <c r="BW20" s="395" t="s">
        <v>834</v>
      </c>
      <c r="BX20" s="395"/>
      <c r="BY20" s="392"/>
      <c r="BZ20" s="407" t="s">
        <v>1250</v>
      </c>
      <c r="CA20" s="402" t="s">
        <v>600</v>
      </c>
    </row>
    <row r="21" spans="1:109" customFormat="1" ht="13" customHeight="1" x14ac:dyDescent="0.3">
      <c r="A21" s="392">
        <v>11226</v>
      </c>
      <c r="B21" s="393">
        <v>42929</v>
      </c>
      <c r="C21" s="394" t="s">
        <v>825</v>
      </c>
      <c r="D21" s="392" t="s">
        <v>980</v>
      </c>
      <c r="E21" s="392"/>
      <c r="F21" s="392" t="s">
        <v>827</v>
      </c>
      <c r="G21" s="393">
        <v>42587</v>
      </c>
      <c r="H21" s="395" t="s">
        <v>828</v>
      </c>
      <c r="I21" s="395" t="s">
        <v>829</v>
      </c>
      <c r="J21" s="395">
        <v>24</v>
      </c>
      <c r="K21" s="392" t="s">
        <v>1072</v>
      </c>
      <c r="L21" s="392" t="s">
        <v>166</v>
      </c>
      <c r="M21" s="420">
        <v>82.418181818181807</v>
      </c>
      <c r="N21" s="420">
        <v>19.40909090909091</v>
      </c>
      <c r="O21" s="392"/>
      <c r="P21" s="392"/>
      <c r="Q21" s="397"/>
      <c r="R21" s="392"/>
      <c r="S21" s="397"/>
      <c r="T21" s="392"/>
      <c r="U21" s="397"/>
      <c r="V21" s="397"/>
      <c r="W21" s="397"/>
      <c r="X21" s="392"/>
      <c r="Y21" s="420"/>
      <c r="Z21" s="420"/>
      <c r="AA21" s="420"/>
      <c r="AB21" s="420"/>
      <c r="AC21" s="420"/>
      <c r="AD21" s="420"/>
      <c r="AE21" s="420"/>
      <c r="AF21" s="392"/>
      <c r="AG21" s="392"/>
      <c r="AH21" s="420"/>
      <c r="AI21" s="392"/>
      <c r="AJ21" s="392"/>
      <c r="AK21" s="420"/>
      <c r="AL21" s="392"/>
      <c r="AM21" s="420"/>
      <c r="AN21" s="420"/>
      <c r="AO21" s="392" t="s">
        <v>833</v>
      </c>
      <c r="AP21" s="395" t="s">
        <v>829</v>
      </c>
      <c r="AQ21" s="395"/>
      <c r="AR21" s="395"/>
      <c r="AS21" s="399"/>
      <c r="AT21" s="395">
        <v>4</v>
      </c>
      <c r="AU21" s="395"/>
      <c r="AV21" s="395"/>
      <c r="AW21" s="395"/>
      <c r="AX21" s="395" t="s">
        <v>829</v>
      </c>
      <c r="AY21" s="392"/>
      <c r="AZ21" s="395">
        <v>0</v>
      </c>
      <c r="BA21" s="395">
        <v>0</v>
      </c>
      <c r="BB21" s="395">
        <v>0</v>
      </c>
      <c r="BC21" s="395">
        <v>0</v>
      </c>
      <c r="BD21" s="395">
        <v>0</v>
      </c>
      <c r="BE21" s="395">
        <v>0</v>
      </c>
      <c r="BF21" s="395">
        <v>0</v>
      </c>
      <c r="BG21" s="395">
        <v>0</v>
      </c>
      <c r="BH21" s="395">
        <v>0</v>
      </c>
      <c r="BI21" s="395">
        <v>0</v>
      </c>
      <c r="BJ21" s="395">
        <v>0</v>
      </c>
      <c r="BK21" s="395">
        <v>0</v>
      </c>
      <c r="BL21" s="395"/>
      <c r="BM21" s="395" t="s">
        <v>829</v>
      </c>
      <c r="BN21" s="395">
        <v>12</v>
      </c>
      <c r="BO21" s="395" t="s">
        <v>829</v>
      </c>
      <c r="BP21" s="478"/>
      <c r="BQ21" s="395"/>
      <c r="BR21" s="395"/>
      <c r="BS21" s="395"/>
      <c r="BT21" s="402"/>
      <c r="BU21" s="402"/>
      <c r="BV21" s="395"/>
      <c r="BW21" s="395" t="s">
        <v>834</v>
      </c>
      <c r="BX21" s="395">
        <v>1</v>
      </c>
      <c r="BY21" s="392"/>
      <c r="BZ21" s="407" t="s">
        <v>1490</v>
      </c>
      <c r="CA21" s="392" t="s">
        <v>600</v>
      </c>
    </row>
    <row r="22" spans="1:109" customFormat="1" ht="13" customHeight="1" x14ac:dyDescent="0.3">
      <c r="A22" s="392">
        <v>15178</v>
      </c>
      <c r="B22" s="393">
        <v>42929</v>
      </c>
      <c r="C22" s="394" t="s">
        <v>825</v>
      </c>
      <c r="D22" s="392" t="s">
        <v>980</v>
      </c>
      <c r="E22" s="392"/>
      <c r="F22" s="392" t="s">
        <v>827</v>
      </c>
      <c r="G22" s="393">
        <v>42916</v>
      </c>
      <c r="H22" s="395" t="s">
        <v>828</v>
      </c>
      <c r="I22" s="395" t="s">
        <v>829</v>
      </c>
      <c r="J22" s="395">
        <v>28</v>
      </c>
      <c r="K22" s="418" t="s">
        <v>1074</v>
      </c>
      <c r="L22" s="392" t="s">
        <v>1338</v>
      </c>
      <c r="M22" s="420">
        <v>89.999999999999986</v>
      </c>
      <c r="N22" s="420">
        <v>20.199999999999996</v>
      </c>
      <c r="O22" s="392" t="s">
        <v>802</v>
      </c>
      <c r="P22" s="392">
        <v>2700</v>
      </c>
      <c r="Q22" s="420">
        <v>21.799999999999997</v>
      </c>
      <c r="R22" s="398"/>
      <c r="S22" s="397"/>
      <c r="T22" s="392"/>
      <c r="U22" s="397"/>
      <c r="V22" s="397"/>
      <c r="W22" s="397"/>
      <c r="X22" s="392"/>
      <c r="Y22" s="420"/>
      <c r="Z22" s="420"/>
      <c r="AA22" s="420"/>
      <c r="AB22" s="420"/>
      <c r="AC22" s="420"/>
      <c r="AD22" s="397"/>
      <c r="AE22" s="420"/>
      <c r="AF22" s="392"/>
      <c r="AG22" s="392"/>
      <c r="AH22" s="420"/>
      <c r="AI22" s="392"/>
      <c r="AJ22" s="392"/>
      <c r="AK22" s="420"/>
      <c r="AL22" s="392"/>
      <c r="AM22" s="420"/>
      <c r="AN22" s="420"/>
      <c r="AO22" s="392" t="s">
        <v>833</v>
      </c>
      <c r="AP22" s="395" t="s">
        <v>829</v>
      </c>
      <c r="AQ22" s="395"/>
      <c r="AR22" s="395"/>
      <c r="AS22" s="399"/>
      <c r="AT22" s="395">
        <v>3</v>
      </c>
      <c r="AU22" s="395"/>
      <c r="AV22" s="395"/>
      <c r="AW22" s="395"/>
      <c r="AX22" s="395" t="s">
        <v>772</v>
      </c>
      <c r="AY22" s="392"/>
      <c r="AZ22" s="395">
        <v>0</v>
      </c>
      <c r="BA22" s="395">
        <v>0</v>
      </c>
      <c r="BB22" s="395">
        <v>0</v>
      </c>
      <c r="BC22" s="395">
        <v>0</v>
      </c>
      <c r="BD22" s="395">
        <v>0</v>
      </c>
      <c r="BE22" s="395">
        <v>0</v>
      </c>
      <c r="BF22" s="395">
        <v>0</v>
      </c>
      <c r="BG22" s="395">
        <v>0</v>
      </c>
      <c r="BH22" s="395">
        <v>0</v>
      </c>
      <c r="BI22" s="395">
        <v>0</v>
      </c>
      <c r="BJ22" s="395">
        <v>0</v>
      </c>
      <c r="BK22" s="395">
        <v>0</v>
      </c>
      <c r="BL22" s="395"/>
      <c r="BM22" s="395" t="s">
        <v>829</v>
      </c>
      <c r="BN22" s="395"/>
      <c r="BO22" s="395" t="s">
        <v>829</v>
      </c>
      <c r="BP22" s="478"/>
      <c r="BQ22" s="395"/>
      <c r="BR22" s="395"/>
      <c r="BS22" s="395"/>
      <c r="BT22" s="392" t="s">
        <v>1339</v>
      </c>
      <c r="BU22" s="402" t="s">
        <v>1340</v>
      </c>
      <c r="BV22" s="395">
        <v>50</v>
      </c>
      <c r="BW22" s="395" t="s">
        <v>834</v>
      </c>
      <c r="BX22" s="395"/>
      <c r="BY22" s="392"/>
      <c r="BZ22" s="498" t="s">
        <v>1491</v>
      </c>
      <c r="CA22" s="392" t="s">
        <v>593</v>
      </c>
      <c r="CB22" s="214"/>
    </row>
    <row r="23" spans="1:109" customFormat="1" ht="13" customHeight="1" x14ac:dyDescent="0.3">
      <c r="A23" s="392">
        <v>11166</v>
      </c>
      <c r="B23" s="393">
        <v>42926</v>
      </c>
      <c r="C23" s="394" t="s">
        <v>825</v>
      </c>
      <c r="D23" s="392" t="s">
        <v>980</v>
      </c>
      <c r="E23" s="392"/>
      <c r="F23" s="392" t="s">
        <v>827</v>
      </c>
      <c r="G23" s="393">
        <v>42900</v>
      </c>
      <c r="H23" s="395" t="s">
        <v>828</v>
      </c>
      <c r="I23" s="395" t="s">
        <v>829</v>
      </c>
      <c r="J23" s="395">
        <v>29</v>
      </c>
      <c r="K23" s="392" t="s">
        <v>1077</v>
      </c>
      <c r="L23" s="392" t="s">
        <v>954</v>
      </c>
      <c r="M23" s="420">
        <v>82.75454545454545</v>
      </c>
      <c r="N23" s="420">
        <v>17.109090909090909</v>
      </c>
      <c r="O23" s="392"/>
      <c r="P23" s="392"/>
      <c r="Q23" s="397"/>
      <c r="R23" s="392"/>
      <c r="S23" s="397"/>
      <c r="T23" s="392"/>
      <c r="U23" s="397"/>
      <c r="V23" s="397"/>
      <c r="W23" s="397"/>
      <c r="X23" s="392"/>
      <c r="Y23" s="420"/>
      <c r="Z23" s="420"/>
      <c r="AA23" s="420"/>
      <c r="AB23" s="420"/>
      <c r="AC23" s="420"/>
      <c r="AD23" s="420"/>
      <c r="AE23" s="420"/>
      <c r="AF23" s="392"/>
      <c r="AG23" s="392"/>
      <c r="AH23" s="420"/>
      <c r="AI23" s="392"/>
      <c r="AJ23" s="392"/>
      <c r="AK23" s="420"/>
      <c r="AL23" s="392"/>
      <c r="AM23" s="420"/>
      <c r="AN23" s="420"/>
      <c r="AO23" s="392" t="s">
        <v>833</v>
      </c>
      <c r="AP23" s="395" t="s">
        <v>829</v>
      </c>
      <c r="AQ23" s="395"/>
      <c r="AR23" s="395"/>
      <c r="AS23" s="399"/>
      <c r="AT23" s="395">
        <v>4.3499999999999996</v>
      </c>
      <c r="AU23" s="395"/>
      <c r="AV23" s="395"/>
      <c r="AW23" s="395"/>
      <c r="AX23" s="395" t="s">
        <v>829</v>
      </c>
      <c r="AY23" s="392"/>
      <c r="AZ23" s="395">
        <v>0</v>
      </c>
      <c r="BA23" s="395">
        <v>0</v>
      </c>
      <c r="BB23" s="395">
        <v>0</v>
      </c>
      <c r="BC23" s="395">
        <v>0</v>
      </c>
      <c r="BD23" s="395">
        <v>0</v>
      </c>
      <c r="BE23" s="395">
        <v>0</v>
      </c>
      <c r="BF23" s="395">
        <v>0</v>
      </c>
      <c r="BG23" s="395">
        <v>0</v>
      </c>
      <c r="BH23" s="395">
        <v>0</v>
      </c>
      <c r="BI23" s="395">
        <v>0</v>
      </c>
      <c r="BJ23" s="395">
        <v>0</v>
      </c>
      <c r="BK23" s="395">
        <v>0</v>
      </c>
      <c r="BL23" s="395"/>
      <c r="BM23" s="395" t="s">
        <v>829</v>
      </c>
      <c r="BN23" s="395"/>
      <c r="BO23" s="395" t="s">
        <v>829</v>
      </c>
      <c r="BP23" s="478"/>
      <c r="BQ23" s="395"/>
      <c r="BR23" s="395"/>
      <c r="BS23" s="395"/>
      <c r="BT23" s="402"/>
      <c r="BU23" s="402"/>
      <c r="BV23" s="395"/>
      <c r="BW23" s="395" t="s">
        <v>834</v>
      </c>
      <c r="BX23" s="395">
        <v>1</v>
      </c>
      <c r="BY23" s="392"/>
      <c r="BZ23" s="481" t="s">
        <v>1492</v>
      </c>
      <c r="CA23" s="402" t="s">
        <v>580</v>
      </c>
      <c r="CB23" s="214"/>
    </row>
    <row r="24" spans="1:109" customFormat="1" ht="13" customHeight="1" x14ac:dyDescent="0.3">
      <c r="A24" s="477">
        <v>10043</v>
      </c>
      <c r="B24" s="393">
        <v>42926</v>
      </c>
      <c r="C24" s="394" t="s">
        <v>825</v>
      </c>
      <c r="D24" s="392" t="s">
        <v>980</v>
      </c>
      <c r="E24" s="392"/>
      <c r="F24" s="392" t="s">
        <v>827</v>
      </c>
      <c r="G24" s="406">
        <v>42916</v>
      </c>
      <c r="H24" s="395" t="s">
        <v>590</v>
      </c>
      <c r="I24" s="395" t="s">
        <v>853</v>
      </c>
      <c r="J24" s="395">
        <v>20</v>
      </c>
      <c r="K24" s="392" t="s">
        <v>909</v>
      </c>
      <c r="L24" s="392" t="s">
        <v>910</v>
      </c>
      <c r="M24" s="420">
        <v>100.73636363636363</v>
      </c>
      <c r="N24" s="420">
        <v>18.145454545454545</v>
      </c>
      <c r="O24" s="392"/>
      <c r="P24" s="392"/>
      <c r="Q24" s="397"/>
      <c r="R24" s="398"/>
      <c r="S24" s="397"/>
      <c r="T24" s="392"/>
      <c r="U24" s="397"/>
      <c r="V24" s="397"/>
      <c r="W24" s="397"/>
      <c r="X24" s="392"/>
      <c r="Y24" s="420"/>
      <c r="Z24" s="420"/>
      <c r="AA24" s="420"/>
      <c r="AB24" s="420"/>
      <c r="AC24" s="420"/>
      <c r="AD24" s="397"/>
      <c r="AE24" s="420"/>
      <c r="AF24" s="392"/>
      <c r="AG24" s="392"/>
      <c r="AH24" s="420"/>
      <c r="AI24" s="392"/>
      <c r="AJ24" s="392"/>
      <c r="AK24" s="420"/>
      <c r="AL24" s="392"/>
      <c r="AM24" s="420"/>
      <c r="AN24" s="420"/>
      <c r="AO24" s="392" t="s">
        <v>833</v>
      </c>
      <c r="AP24" s="395" t="s">
        <v>829</v>
      </c>
      <c r="AQ24" s="395"/>
      <c r="AR24" s="395"/>
      <c r="AS24" s="399"/>
      <c r="AT24" s="395">
        <v>4</v>
      </c>
      <c r="AU24" s="395"/>
      <c r="AV24" s="395"/>
      <c r="AW24" s="395"/>
      <c r="AX24" s="395" t="s">
        <v>829</v>
      </c>
      <c r="AY24" s="392"/>
      <c r="AZ24" s="395">
        <v>0</v>
      </c>
      <c r="BA24" s="395">
        <v>0</v>
      </c>
      <c r="BB24" s="395">
        <v>0</v>
      </c>
      <c r="BC24" s="395">
        <v>0</v>
      </c>
      <c r="BD24" s="395">
        <v>0</v>
      </c>
      <c r="BE24" s="395">
        <v>0</v>
      </c>
      <c r="BF24" s="395">
        <v>0</v>
      </c>
      <c r="BG24" s="395">
        <v>0</v>
      </c>
      <c r="BH24" s="395">
        <v>0</v>
      </c>
      <c r="BI24" s="395">
        <v>0</v>
      </c>
      <c r="BJ24" s="395">
        <v>0</v>
      </c>
      <c r="BK24" s="395">
        <v>0</v>
      </c>
      <c r="BL24" s="395"/>
      <c r="BM24" s="395" t="s">
        <v>829</v>
      </c>
      <c r="BN24" s="395"/>
      <c r="BO24" s="395" t="s">
        <v>829</v>
      </c>
      <c r="BP24" s="480">
        <v>35.454545454545453</v>
      </c>
      <c r="BQ24" s="395"/>
      <c r="BR24" s="395"/>
      <c r="BS24" s="395"/>
      <c r="BT24" s="392"/>
      <c r="BU24" s="392"/>
      <c r="BV24" s="395"/>
      <c r="BW24" s="395" t="s">
        <v>834</v>
      </c>
      <c r="BX24" s="395">
        <v>1</v>
      </c>
      <c r="BY24" s="392" t="s">
        <v>1419</v>
      </c>
      <c r="BZ24" s="417" t="s">
        <v>1493</v>
      </c>
      <c r="CA24" s="402" t="s">
        <v>580</v>
      </c>
    </row>
    <row r="25" spans="1:109" customFormat="1" ht="13" customHeight="1" x14ac:dyDescent="0.3">
      <c r="A25" s="477">
        <v>13596</v>
      </c>
      <c r="B25" s="393">
        <v>42928</v>
      </c>
      <c r="C25" s="394" t="s">
        <v>825</v>
      </c>
      <c r="D25" s="392" t="s">
        <v>980</v>
      </c>
      <c r="E25" s="392"/>
      <c r="F25" s="392" t="s">
        <v>827</v>
      </c>
      <c r="G25" s="393">
        <v>42642</v>
      </c>
      <c r="H25" s="395" t="s">
        <v>828</v>
      </c>
      <c r="I25" s="395" t="s">
        <v>853</v>
      </c>
      <c r="J25" s="395"/>
      <c r="K25" s="392" t="s">
        <v>908</v>
      </c>
      <c r="L25" s="392" t="s">
        <v>1344</v>
      </c>
      <c r="M25" s="420">
        <v>81.581818181818164</v>
      </c>
      <c r="N25" s="420">
        <v>25.672727272727268</v>
      </c>
      <c r="O25" s="392"/>
      <c r="P25" s="392"/>
      <c r="Q25" s="397"/>
      <c r="R25" s="398"/>
      <c r="S25" s="397"/>
      <c r="T25" s="392"/>
      <c r="U25" s="397"/>
      <c r="V25" s="397"/>
      <c r="W25" s="397"/>
      <c r="X25" s="392"/>
      <c r="Y25" s="420"/>
      <c r="Z25" s="420"/>
      <c r="AA25" s="420"/>
      <c r="AB25" s="420"/>
      <c r="AC25" s="420"/>
      <c r="AD25" s="397"/>
      <c r="AE25" s="420"/>
      <c r="AF25" s="392"/>
      <c r="AG25" s="392"/>
      <c r="AH25" s="420"/>
      <c r="AI25" s="392"/>
      <c r="AJ25" s="392"/>
      <c r="AK25" s="420"/>
      <c r="AL25" s="392"/>
      <c r="AM25" s="420"/>
      <c r="AN25" s="420"/>
      <c r="AO25" s="392" t="s">
        <v>833</v>
      </c>
      <c r="AP25" s="395" t="s">
        <v>829</v>
      </c>
      <c r="AQ25" s="395"/>
      <c r="AR25" s="395"/>
      <c r="AS25" s="399"/>
      <c r="AT25" s="395">
        <v>21</v>
      </c>
      <c r="AU25" s="395">
        <v>455</v>
      </c>
      <c r="AV25" s="395"/>
      <c r="AW25" s="395">
        <v>5</v>
      </c>
      <c r="AX25" s="395" t="s">
        <v>835</v>
      </c>
      <c r="AY25" s="392"/>
      <c r="AZ25" s="395">
        <v>0</v>
      </c>
      <c r="BA25" s="395">
        <v>0</v>
      </c>
      <c r="BB25" s="395">
        <v>0</v>
      </c>
      <c r="BC25" s="395">
        <v>0</v>
      </c>
      <c r="BD25" s="395">
        <v>0</v>
      </c>
      <c r="BE25" s="395">
        <v>0</v>
      </c>
      <c r="BF25" s="395">
        <v>0</v>
      </c>
      <c r="BG25" s="395">
        <v>0</v>
      </c>
      <c r="BH25" s="395">
        <v>0</v>
      </c>
      <c r="BI25" s="395">
        <v>0</v>
      </c>
      <c r="BJ25" s="395">
        <v>0</v>
      </c>
      <c r="BK25" s="395">
        <v>0</v>
      </c>
      <c r="BL25" s="395"/>
      <c r="BM25" s="395" t="s">
        <v>829</v>
      </c>
      <c r="BN25" s="395"/>
      <c r="BO25" s="395" t="s">
        <v>829</v>
      </c>
      <c r="BP25" s="478"/>
      <c r="BQ25" s="395"/>
      <c r="BR25" s="395"/>
      <c r="BS25" s="395"/>
      <c r="BT25" s="402"/>
      <c r="BU25" s="402"/>
      <c r="BV25" s="395"/>
      <c r="BW25" s="395" t="s">
        <v>834</v>
      </c>
      <c r="BX25" s="395"/>
      <c r="BY25" s="392"/>
      <c r="BZ25" s="409" t="s">
        <v>1494</v>
      </c>
      <c r="CA25" s="392" t="s">
        <v>600</v>
      </c>
    </row>
    <row r="26" spans="1:109" customFormat="1" ht="13" customHeight="1" x14ac:dyDescent="0.3">
      <c r="A26" s="392">
        <v>12485</v>
      </c>
      <c r="B26" s="393">
        <v>42928</v>
      </c>
      <c r="C26" s="394" t="s">
        <v>825</v>
      </c>
      <c r="D26" s="392" t="s">
        <v>980</v>
      </c>
      <c r="E26" s="392"/>
      <c r="F26" s="392" t="s">
        <v>827</v>
      </c>
      <c r="G26" s="393">
        <v>42570</v>
      </c>
      <c r="H26" s="395" t="s">
        <v>828</v>
      </c>
      <c r="I26" s="395" t="s">
        <v>829</v>
      </c>
      <c r="J26" s="395">
        <v>23</v>
      </c>
      <c r="K26" s="392" t="s">
        <v>1082</v>
      </c>
      <c r="L26" s="392" t="s">
        <v>1346</v>
      </c>
      <c r="M26" s="420">
        <v>82.999999999999986</v>
      </c>
      <c r="N26" s="420">
        <v>19.299999999999997</v>
      </c>
      <c r="O26" s="392"/>
      <c r="P26" s="392"/>
      <c r="Q26" s="397"/>
      <c r="R26" s="398"/>
      <c r="S26" s="397"/>
      <c r="T26" s="392"/>
      <c r="U26" s="397"/>
      <c r="V26" s="397"/>
      <c r="W26" s="397"/>
      <c r="X26" s="392"/>
      <c r="Y26" s="420"/>
      <c r="Z26" s="420"/>
      <c r="AA26" s="420"/>
      <c r="AB26" s="420"/>
      <c r="AC26" s="420"/>
      <c r="AD26" s="397"/>
      <c r="AE26" s="420"/>
      <c r="AF26" s="392"/>
      <c r="AG26" s="392"/>
      <c r="AH26" s="420"/>
      <c r="AI26" s="392"/>
      <c r="AJ26" s="392"/>
      <c r="AK26" s="420"/>
      <c r="AL26" s="392"/>
      <c r="AM26" s="420"/>
      <c r="AN26" s="420"/>
      <c r="AO26" s="392" t="s">
        <v>833</v>
      </c>
      <c r="AP26" s="395" t="s">
        <v>829</v>
      </c>
      <c r="AQ26" s="395"/>
      <c r="AR26" s="395"/>
      <c r="AS26" s="399"/>
      <c r="AT26" s="395">
        <v>8</v>
      </c>
      <c r="AU26" s="395"/>
      <c r="AV26" s="395"/>
      <c r="AW26" s="395"/>
      <c r="AX26" s="395" t="s">
        <v>772</v>
      </c>
      <c r="AY26" s="392"/>
      <c r="AZ26" s="395">
        <v>0</v>
      </c>
      <c r="BA26" s="395">
        <v>0</v>
      </c>
      <c r="BB26" s="395">
        <v>0</v>
      </c>
      <c r="BC26" s="395">
        <v>0</v>
      </c>
      <c r="BD26" s="395">
        <v>0</v>
      </c>
      <c r="BE26" s="395">
        <v>0</v>
      </c>
      <c r="BF26" s="395">
        <v>0</v>
      </c>
      <c r="BG26" s="395">
        <v>0</v>
      </c>
      <c r="BH26" s="395">
        <v>0</v>
      </c>
      <c r="BI26" s="395">
        <v>0</v>
      </c>
      <c r="BJ26" s="395">
        <v>0</v>
      </c>
      <c r="BK26" s="395">
        <v>0</v>
      </c>
      <c r="BL26" s="395"/>
      <c r="BM26" s="395" t="s">
        <v>829</v>
      </c>
      <c r="BN26" s="395"/>
      <c r="BO26" s="395" t="s">
        <v>829</v>
      </c>
      <c r="BP26" s="478"/>
      <c r="BQ26" s="395"/>
      <c r="BR26" s="395"/>
      <c r="BS26" s="395"/>
      <c r="BT26" s="392"/>
      <c r="BU26" s="402"/>
      <c r="BV26" s="395"/>
      <c r="BW26" s="395" t="s">
        <v>834</v>
      </c>
      <c r="BX26" s="395">
        <v>1</v>
      </c>
      <c r="BY26" s="392"/>
      <c r="BZ26" s="407" t="s">
        <v>1495</v>
      </c>
      <c r="CA26" s="392" t="s">
        <v>600</v>
      </c>
      <c r="CC26" s="214"/>
      <c r="CD26" s="214"/>
      <c r="CE26" s="214"/>
      <c r="CF26" s="214"/>
      <c r="CG26" s="214"/>
      <c r="CH26" s="214"/>
      <c r="CI26" s="214"/>
      <c r="CJ26" s="214"/>
      <c r="CK26" s="214"/>
      <c r="CL26" s="214"/>
      <c r="CM26" s="214"/>
      <c r="CN26" s="214"/>
      <c r="CO26" s="214"/>
      <c r="CP26" s="214"/>
      <c r="CQ26" s="214"/>
      <c r="CR26" s="214"/>
      <c r="CS26" s="214"/>
      <c r="CT26" s="214"/>
      <c r="CU26" s="214"/>
      <c r="CV26" s="214"/>
      <c r="CW26" s="214"/>
      <c r="CX26" s="214"/>
      <c r="CY26" s="214"/>
      <c r="CZ26" s="214"/>
      <c r="DA26" s="214"/>
      <c r="DB26" s="214"/>
      <c r="DC26" s="214"/>
      <c r="DD26" s="214"/>
      <c r="DE26" s="214"/>
    </row>
    <row r="27" spans="1:109" customFormat="1" ht="13" customHeight="1" x14ac:dyDescent="0.3">
      <c r="A27" s="392">
        <v>12724</v>
      </c>
      <c r="B27" s="393">
        <v>42928</v>
      </c>
      <c r="C27" s="394" t="s">
        <v>825</v>
      </c>
      <c r="D27" s="392" t="s">
        <v>980</v>
      </c>
      <c r="E27" s="392"/>
      <c r="F27" s="392" t="s">
        <v>827</v>
      </c>
      <c r="G27" s="393">
        <v>42661</v>
      </c>
      <c r="H27" s="395" t="s">
        <v>828</v>
      </c>
      <c r="I27" s="395" t="s">
        <v>829</v>
      </c>
      <c r="J27" s="395">
        <v>36</v>
      </c>
      <c r="K27" s="392" t="s">
        <v>1171</v>
      </c>
      <c r="L27" s="392" t="s">
        <v>1172</v>
      </c>
      <c r="M27" s="420">
        <v>83.636363636363626</v>
      </c>
      <c r="N27" s="420">
        <v>18.18181818181818</v>
      </c>
      <c r="O27" s="392"/>
      <c r="P27" s="392"/>
      <c r="Q27" s="397"/>
      <c r="R27" s="398"/>
      <c r="S27" s="397"/>
      <c r="T27" s="392"/>
      <c r="U27" s="397"/>
      <c r="V27" s="397"/>
      <c r="W27" s="397"/>
      <c r="X27" s="392"/>
      <c r="Y27" s="420"/>
      <c r="Z27" s="420"/>
      <c r="AA27" s="420"/>
      <c r="AB27" s="420"/>
      <c r="AC27" s="420"/>
      <c r="AD27" s="397"/>
      <c r="AE27" s="420"/>
      <c r="AF27" s="392"/>
      <c r="AG27" s="392"/>
      <c r="AH27" s="420"/>
      <c r="AI27" s="392"/>
      <c r="AJ27" s="392"/>
      <c r="AK27" s="420"/>
      <c r="AL27" s="392"/>
      <c r="AM27" s="420"/>
      <c r="AN27" s="420"/>
      <c r="AO27" s="392" t="s">
        <v>833</v>
      </c>
      <c r="AP27" s="395" t="s">
        <v>829</v>
      </c>
      <c r="AQ27" s="395"/>
      <c r="AR27" s="395"/>
      <c r="AS27" s="399"/>
      <c r="AT27" s="395">
        <v>5.5</v>
      </c>
      <c r="AU27" s="395"/>
      <c r="AV27" s="395"/>
      <c r="AW27" s="395"/>
      <c r="AX27" s="395" t="s">
        <v>772</v>
      </c>
      <c r="AY27" s="392"/>
      <c r="AZ27" s="395">
        <v>0</v>
      </c>
      <c r="BA27" s="395">
        <v>0</v>
      </c>
      <c r="BB27" s="395">
        <v>0</v>
      </c>
      <c r="BC27" s="395">
        <v>0</v>
      </c>
      <c r="BD27" s="395">
        <v>0</v>
      </c>
      <c r="BE27" s="395">
        <v>0</v>
      </c>
      <c r="BF27" s="395">
        <v>0</v>
      </c>
      <c r="BG27" s="395">
        <v>0</v>
      </c>
      <c r="BH27" s="395">
        <v>0</v>
      </c>
      <c r="BI27" s="395">
        <v>0</v>
      </c>
      <c r="BJ27" s="395">
        <v>0</v>
      </c>
      <c r="BK27" s="395">
        <v>0</v>
      </c>
      <c r="BL27" s="395"/>
      <c r="BM27" s="395" t="s">
        <v>829</v>
      </c>
      <c r="BN27" s="395">
        <v>12</v>
      </c>
      <c r="BO27" s="395" t="s">
        <v>829</v>
      </c>
      <c r="BP27" s="478"/>
      <c r="BQ27" s="395"/>
      <c r="BR27" s="395">
        <v>12</v>
      </c>
      <c r="BS27" s="395"/>
      <c r="BT27" s="402"/>
      <c r="BU27" s="402"/>
      <c r="BV27" s="395"/>
      <c r="BW27" s="395" t="s">
        <v>834</v>
      </c>
      <c r="BX27" s="395"/>
      <c r="BY27" s="392"/>
      <c r="BZ27" s="407" t="s">
        <v>1496</v>
      </c>
      <c r="CA27" s="392" t="s">
        <v>600</v>
      </c>
    </row>
    <row r="28" spans="1:109" customFormat="1" ht="13" customHeight="1" x14ac:dyDescent="0.3">
      <c r="A28" s="392">
        <v>12881</v>
      </c>
      <c r="B28" s="393">
        <v>42926</v>
      </c>
      <c r="C28" s="394" t="s">
        <v>825</v>
      </c>
      <c r="D28" s="392" t="s">
        <v>980</v>
      </c>
      <c r="E28" s="392"/>
      <c r="F28" s="392" t="s">
        <v>827</v>
      </c>
      <c r="G28" s="393">
        <v>42916</v>
      </c>
      <c r="H28" s="395" t="s">
        <v>590</v>
      </c>
      <c r="I28" s="395" t="s">
        <v>829</v>
      </c>
      <c r="J28" s="395">
        <v>30</v>
      </c>
      <c r="K28" s="392" t="s">
        <v>1348</v>
      </c>
      <c r="L28" s="392" t="s">
        <v>1349</v>
      </c>
      <c r="M28" s="420">
        <v>72.899999999999991</v>
      </c>
      <c r="N28" s="420">
        <v>20.199999999999996</v>
      </c>
      <c r="O28" s="392"/>
      <c r="P28" s="392"/>
      <c r="Q28" s="397"/>
      <c r="R28" s="398"/>
      <c r="S28" s="397"/>
      <c r="T28" s="392"/>
      <c r="U28" s="397"/>
      <c r="V28" s="397"/>
      <c r="W28" s="397"/>
      <c r="X28" s="392"/>
      <c r="Y28" s="420"/>
      <c r="Z28" s="420"/>
      <c r="AA28" s="420"/>
      <c r="AB28" s="420"/>
      <c r="AC28" s="420"/>
      <c r="AD28" s="397"/>
      <c r="AE28" s="420"/>
      <c r="AF28" s="392"/>
      <c r="AG28" s="392"/>
      <c r="AH28" s="420"/>
      <c r="AI28" s="392"/>
      <c r="AJ28" s="392"/>
      <c r="AK28" s="420"/>
      <c r="AL28" s="392"/>
      <c r="AM28" s="420"/>
      <c r="AN28" s="420"/>
      <c r="AO28" s="392" t="s">
        <v>833</v>
      </c>
      <c r="AP28" s="395" t="s">
        <v>829</v>
      </c>
      <c r="AQ28" s="395"/>
      <c r="AR28" s="395"/>
      <c r="AS28" s="399"/>
      <c r="AT28" s="395">
        <v>5</v>
      </c>
      <c r="AU28" s="395"/>
      <c r="AV28" s="395"/>
      <c r="AW28" s="395"/>
      <c r="AX28" s="395" t="s">
        <v>772</v>
      </c>
      <c r="AY28" s="392"/>
      <c r="AZ28" s="395">
        <v>0</v>
      </c>
      <c r="BA28" s="395">
        <v>0</v>
      </c>
      <c r="BB28" s="395">
        <v>0</v>
      </c>
      <c r="BC28" s="395">
        <v>0</v>
      </c>
      <c r="BD28" s="395">
        <v>0</v>
      </c>
      <c r="BE28" s="395">
        <v>0</v>
      </c>
      <c r="BF28" s="395">
        <v>0</v>
      </c>
      <c r="BG28" s="395">
        <v>0</v>
      </c>
      <c r="BH28" s="395">
        <v>0</v>
      </c>
      <c r="BI28" s="395">
        <v>0</v>
      </c>
      <c r="BJ28" s="395">
        <v>0</v>
      </c>
      <c r="BK28" s="395">
        <v>0</v>
      </c>
      <c r="BL28" s="395"/>
      <c r="BM28" s="395" t="s">
        <v>829</v>
      </c>
      <c r="BN28" s="395">
        <v>12</v>
      </c>
      <c r="BO28" s="395" t="s">
        <v>829</v>
      </c>
      <c r="BP28" s="478"/>
      <c r="BQ28" s="395"/>
      <c r="BR28" s="395">
        <v>12</v>
      </c>
      <c r="BS28" s="395"/>
      <c r="BT28" s="402"/>
      <c r="BU28" s="402"/>
      <c r="BV28" s="395"/>
      <c r="BW28" s="395" t="s">
        <v>834</v>
      </c>
      <c r="BX28" s="395">
        <v>1</v>
      </c>
      <c r="BY28" s="514" t="s">
        <v>1350</v>
      </c>
      <c r="BZ28" s="481" t="s">
        <v>1497</v>
      </c>
      <c r="CA28" s="402" t="s">
        <v>580</v>
      </c>
    </row>
    <row r="29" spans="1:109" customFormat="1" ht="13" customHeight="1" x14ac:dyDescent="0.3">
      <c r="A29" s="392">
        <v>11897</v>
      </c>
      <c r="B29" s="393">
        <v>42926</v>
      </c>
      <c r="C29" s="394" t="s">
        <v>825</v>
      </c>
      <c r="D29" s="392" t="s">
        <v>980</v>
      </c>
      <c r="E29" s="392"/>
      <c r="F29" s="392" t="s">
        <v>827</v>
      </c>
      <c r="G29" s="406">
        <v>42916</v>
      </c>
      <c r="H29" s="395" t="s">
        <v>828</v>
      </c>
      <c r="I29" s="395" t="s">
        <v>829</v>
      </c>
      <c r="J29" s="395">
        <v>31</v>
      </c>
      <c r="K29" s="392" t="s">
        <v>1352</v>
      </c>
      <c r="L29" s="392" t="s">
        <v>1353</v>
      </c>
      <c r="M29" s="420">
        <v>54.999999999999993</v>
      </c>
      <c r="N29" s="420">
        <v>20</v>
      </c>
      <c r="O29" s="392"/>
      <c r="P29" s="392"/>
      <c r="Q29" s="397"/>
      <c r="R29" s="398"/>
      <c r="S29" s="397"/>
      <c r="T29" s="392"/>
      <c r="U29" s="397"/>
      <c r="V29" s="397"/>
      <c r="W29" s="397"/>
      <c r="X29" s="392"/>
      <c r="Y29" s="420"/>
      <c r="Z29" s="420"/>
      <c r="AA29" s="420"/>
      <c r="AB29" s="420"/>
      <c r="AC29" s="420"/>
      <c r="AD29" s="420"/>
      <c r="AE29" s="420"/>
      <c r="AF29" s="392"/>
      <c r="AG29" s="392"/>
      <c r="AH29" s="420"/>
      <c r="AI29" s="392"/>
      <c r="AJ29" s="392"/>
      <c r="AK29" s="420"/>
      <c r="AL29" s="392"/>
      <c r="AM29" s="420"/>
      <c r="AN29" s="420"/>
      <c r="AO29" s="392" t="s">
        <v>833</v>
      </c>
      <c r="AP29" s="395" t="s">
        <v>829</v>
      </c>
      <c r="AQ29" s="395"/>
      <c r="AR29" s="395"/>
      <c r="AS29" s="399"/>
      <c r="AT29" s="395"/>
      <c r="AU29" s="395"/>
      <c r="AV29" s="395"/>
      <c r="AW29" s="395"/>
      <c r="AX29" s="395" t="s">
        <v>590</v>
      </c>
      <c r="AY29" s="392" t="s">
        <v>1354</v>
      </c>
      <c r="AZ29" s="395">
        <v>0</v>
      </c>
      <c r="BA29" s="395">
        <v>0</v>
      </c>
      <c r="BB29" s="395">
        <v>0</v>
      </c>
      <c r="BC29" s="395">
        <v>0</v>
      </c>
      <c r="BD29" s="395">
        <v>0</v>
      </c>
      <c r="BE29" s="395">
        <v>0</v>
      </c>
      <c r="BF29" s="395">
        <v>0</v>
      </c>
      <c r="BG29" s="395">
        <v>0</v>
      </c>
      <c r="BH29" s="395">
        <v>0</v>
      </c>
      <c r="BI29" s="395">
        <v>0</v>
      </c>
      <c r="BJ29" s="395">
        <v>0</v>
      </c>
      <c r="BK29" s="395">
        <v>0</v>
      </c>
      <c r="BL29" s="395"/>
      <c r="BM29" s="395" t="s">
        <v>829</v>
      </c>
      <c r="BN29" s="395"/>
      <c r="BO29" s="395" t="s">
        <v>829</v>
      </c>
      <c r="BP29" s="478"/>
      <c r="BQ29" s="395"/>
      <c r="BR29" s="395"/>
      <c r="BS29" s="395"/>
      <c r="BT29" s="392"/>
      <c r="BU29" s="402"/>
      <c r="BV29" s="395"/>
      <c r="BW29" s="395" t="s">
        <v>834</v>
      </c>
      <c r="BX29" s="395">
        <v>1</v>
      </c>
      <c r="BY29" s="514" t="s">
        <v>1355</v>
      </c>
      <c r="BZ29" s="481" t="s">
        <v>1498</v>
      </c>
      <c r="CA29" s="392" t="s">
        <v>580</v>
      </c>
    </row>
    <row r="30" spans="1:109" customFormat="1" ht="13" customHeight="1" x14ac:dyDescent="0.3">
      <c r="A30" s="392">
        <v>13927</v>
      </c>
      <c r="B30" s="393">
        <v>42926</v>
      </c>
      <c r="C30" s="394" t="s">
        <v>825</v>
      </c>
      <c r="D30" s="392" t="s">
        <v>980</v>
      </c>
      <c r="E30" s="392"/>
      <c r="F30" s="392" t="s">
        <v>827</v>
      </c>
      <c r="G30" s="406">
        <v>42768</v>
      </c>
      <c r="H30" s="395" t="s">
        <v>828</v>
      </c>
      <c r="I30" s="395" t="s">
        <v>829</v>
      </c>
      <c r="J30" s="395">
        <v>33</v>
      </c>
      <c r="K30" s="392" t="s">
        <v>1357</v>
      </c>
      <c r="L30" s="392" t="s">
        <v>1358</v>
      </c>
      <c r="M30" s="420">
        <v>82.999999999999986</v>
      </c>
      <c r="N30" s="420">
        <v>19.299999999999997</v>
      </c>
      <c r="O30" s="392"/>
      <c r="P30" s="392"/>
      <c r="Q30" s="397"/>
      <c r="R30" s="398"/>
      <c r="S30" s="397"/>
      <c r="T30" s="392"/>
      <c r="U30" s="397"/>
      <c r="V30" s="397"/>
      <c r="W30" s="397"/>
      <c r="X30" s="392"/>
      <c r="Y30" s="420"/>
      <c r="Z30" s="420"/>
      <c r="AA30" s="420"/>
      <c r="AB30" s="420"/>
      <c r="AC30" s="420"/>
      <c r="AD30" s="397"/>
      <c r="AE30" s="420"/>
      <c r="AF30" s="392"/>
      <c r="AG30" s="392"/>
      <c r="AH30" s="420"/>
      <c r="AI30" s="392"/>
      <c r="AJ30" s="392"/>
      <c r="AK30" s="420"/>
      <c r="AL30" s="392"/>
      <c r="AM30" s="420"/>
      <c r="AN30" s="420"/>
      <c r="AO30" s="392" t="s">
        <v>833</v>
      </c>
      <c r="AP30" s="395" t="s">
        <v>829</v>
      </c>
      <c r="AQ30" s="395"/>
      <c r="AR30" s="395"/>
      <c r="AS30" s="399"/>
      <c r="AT30" s="395">
        <v>7</v>
      </c>
      <c r="AU30" s="395"/>
      <c r="AV30" s="395"/>
      <c r="AW30" s="395"/>
      <c r="AX30" s="395" t="s">
        <v>772</v>
      </c>
      <c r="AY30" s="392"/>
      <c r="AZ30" s="395">
        <v>0</v>
      </c>
      <c r="BA30" s="395">
        <v>0</v>
      </c>
      <c r="BB30" s="395">
        <v>0</v>
      </c>
      <c r="BC30" s="395">
        <v>0</v>
      </c>
      <c r="BD30" s="395">
        <v>0</v>
      </c>
      <c r="BE30" s="395">
        <v>0</v>
      </c>
      <c r="BF30" s="395">
        <v>0</v>
      </c>
      <c r="BG30" s="395">
        <v>0</v>
      </c>
      <c r="BH30" s="395">
        <v>0</v>
      </c>
      <c r="BI30" s="395">
        <v>0</v>
      </c>
      <c r="BJ30" s="395">
        <v>0</v>
      </c>
      <c r="BK30" s="395">
        <v>0</v>
      </c>
      <c r="BL30" s="395"/>
      <c r="BM30" s="395" t="s">
        <v>829</v>
      </c>
      <c r="BN30" s="395"/>
      <c r="BO30" s="395" t="s">
        <v>829</v>
      </c>
      <c r="BP30" s="478"/>
      <c r="BQ30" s="395"/>
      <c r="BR30" s="395"/>
      <c r="BS30" s="395"/>
      <c r="BT30" s="402"/>
      <c r="BU30" s="402"/>
      <c r="BV30" s="395"/>
      <c r="BW30" s="395" t="s">
        <v>834</v>
      </c>
      <c r="BX30" s="395">
        <v>1</v>
      </c>
      <c r="BY30" s="392"/>
      <c r="BZ30" s="481" t="s">
        <v>1499</v>
      </c>
      <c r="CA30" s="402" t="s">
        <v>600</v>
      </c>
    </row>
    <row r="31" spans="1:109" customFormat="1" ht="13" customHeight="1" x14ac:dyDescent="0.3">
      <c r="A31" s="392">
        <v>13409</v>
      </c>
      <c r="B31" s="393">
        <v>42926</v>
      </c>
      <c r="C31" s="394" t="s">
        <v>963</v>
      </c>
      <c r="D31" s="392" t="s">
        <v>980</v>
      </c>
      <c r="E31" s="392"/>
      <c r="F31" s="392" t="s">
        <v>827</v>
      </c>
      <c r="G31" s="393">
        <v>42916</v>
      </c>
      <c r="H31" s="395" t="s">
        <v>590</v>
      </c>
      <c r="I31" s="395" t="s">
        <v>772</v>
      </c>
      <c r="J31" s="395">
        <v>34</v>
      </c>
      <c r="K31" s="392" t="s">
        <v>1360</v>
      </c>
      <c r="L31" s="392" t="s">
        <v>1361</v>
      </c>
      <c r="M31" s="420">
        <v>79.827272727272728</v>
      </c>
      <c r="N31" s="420">
        <v>18.290909090909089</v>
      </c>
      <c r="O31" s="392"/>
      <c r="P31" s="392"/>
      <c r="Q31" s="397"/>
      <c r="R31" s="398"/>
      <c r="S31" s="397"/>
      <c r="T31" s="392"/>
      <c r="U31" s="397"/>
      <c r="V31" s="397"/>
      <c r="W31" s="397"/>
      <c r="X31" s="392"/>
      <c r="Y31" s="420"/>
      <c r="Z31" s="420"/>
      <c r="AA31" s="420"/>
      <c r="AB31" s="420"/>
      <c r="AC31" s="420"/>
      <c r="AD31" s="420"/>
      <c r="AE31" s="420"/>
      <c r="AF31" s="392"/>
      <c r="AG31" s="392"/>
      <c r="AH31" s="420"/>
      <c r="AI31" s="392"/>
      <c r="AJ31" s="392"/>
      <c r="AK31" s="420"/>
      <c r="AL31" s="392"/>
      <c r="AM31" s="420"/>
      <c r="AN31" s="420"/>
      <c r="AO31" s="392" t="s">
        <v>1042</v>
      </c>
      <c r="AP31" s="395" t="s">
        <v>829</v>
      </c>
      <c r="AQ31" s="395"/>
      <c r="AR31" s="395"/>
      <c r="AS31" s="399"/>
      <c r="AT31" s="395">
        <v>8.5</v>
      </c>
      <c r="AU31" s="395"/>
      <c r="AV31" s="395"/>
      <c r="AW31" s="395"/>
      <c r="AX31" s="395" t="s">
        <v>807</v>
      </c>
      <c r="AY31" s="392"/>
      <c r="AZ31" s="395">
        <v>0</v>
      </c>
      <c r="BA31" s="395">
        <v>0</v>
      </c>
      <c r="BB31" s="395">
        <v>0</v>
      </c>
      <c r="BC31" s="395">
        <v>0</v>
      </c>
      <c r="BD31" s="395">
        <v>0</v>
      </c>
      <c r="BE31" s="395">
        <v>0</v>
      </c>
      <c r="BF31" s="395">
        <v>0</v>
      </c>
      <c r="BG31" s="395">
        <v>0</v>
      </c>
      <c r="BH31" s="395">
        <v>0</v>
      </c>
      <c r="BI31" s="395">
        <v>0</v>
      </c>
      <c r="BJ31" s="395">
        <v>0</v>
      </c>
      <c r="BK31" s="395">
        <v>0</v>
      </c>
      <c r="BL31" s="395"/>
      <c r="BM31" s="395" t="s">
        <v>829</v>
      </c>
      <c r="BN31" s="395"/>
      <c r="BO31" s="395" t="s">
        <v>829</v>
      </c>
      <c r="BP31" s="478"/>
      <c r="BQ31" s="395"/>
      <c r="BR31" s="395"/>
      <c r="BS31" s="395"/>
      <c r="BT31" s="392"/>
      <c r="BU31" s="392"/>
      <c r="BV31" s="395"/>
      <c r="BW31" s="395" t="s">
        <v>834</v>
      </c>
      <c r="BX31" s="395"/>
      <c r="BY31" s="392"/>
      <c r="BZ31" s="407" t="s">
        <v>1500</v>
      </c>
      <c r="CA31" s="402" t="s">
        <v>580</v>
      </c>
    </row>
    <row r="32" spans="1:109" customFormat="1" ht="13" customHeight="1" x14ac:dyDescent="0.3">
      <c r="A32" s="392">
        <v>191</v>
      </c>
      <c r="B32" s="393">
        <v>42928</v>
      </c>
      <c r="C32" s="394" t="s">
        <v>825</v>
      </c>
      <c r="D32" s="392" t="s">
        <v>980</v>
      </c>
      <c r="E32" s="392"/>
      <c r="F32" s="392" t="s">
        <v>827</v>
      </c>
      <c r="G32" s="393">
        <v>42858</v>
      </c>
      <c r="H32" s="395" t="s">
        <v>828</v>
      </c>
      <c r="I32" s="395" t="s">
        <v>829</v>
      </c>
      <c r="J32" s="395">
        <v>35</v>
      </c>
      <c r="K32" s="392" t="s">
        <v>1363</v>
      </c>
      <c r="L32" s="392" t="s">
        <v>1364</v>
      </c>
      <c r="M32" s="420">
        <v>79.245454545454535</v>
      </c>
      <c r="N32" s="420">
        <v>19.8</v>
      </c>
      <c r="O32" s="392"/>
      <c r="P32" s="392"/>
      <c r="Q32" s="397"/>
      <c r="R32" s="398"/>
      <c r="S32" s="397"/>
      <c r="T32" s="392"/>
      <c r="U32" s="397"/>
      <c r="V32" s="397"/>
      <c r="W32" s="397"/>
      <c r="X32" s="392"/>
      <c r="Y32" s="420"/>
      <c r="Z32" s="420"/>
      <c r="AA32" s="420"/>
      <c r="AB32" s="420"/>
      <c r="AC32" s="420"/>
      <c r="AD32" s="397"/>
      <c r="AE32" s="420"/>
      <c r="AF32" s="392"/>
      <c r="AG32" s="392"/>
      <c r="AH32" s="420"/>
      <c r="AI32" s="392"/>
      <c r="AJ32" s="392"/>
      <c r="AK32" s="420"/>
      <c r="AL32" s="392"/>
      <c r="AM32" s="420"/>
      <c r="AN32" s="420"/>
      <c r="AO32" s="392" t="s">
        <v>833</v>
      </c>
      <c r="AP32" s="395" t="s">
        <v>829</v>
      </c>
      <c r="AQ32" s="395"/>
      <c r="AR32" s="395"/>
      <c r="AS32" s="399"/>
      <c r="AT32" s="395">
        <v>6</v>
      </c>
      <c r="AU32" s="395"/>
      <c r="AV32" s="395"/>
      <c r="AW32" s="395"/>
      <c r="AX32" s="395" t="s">
        <v>772</v>
      </c>
      <c r="AY32" s="392"/>
      <c r="AZ32" s="395">
        <v>0</v>
      </c>
      <c r="BA32" s="395">
        <v>0</v>
      </c>
      <c r="BB32" s="395">
        <v>0</v>
      </c>
      <c r="BC32" s="395">
        <v>0</v>
      </c>
      <c r="BD32" s="395">
        <v>0</v>
      </c>
      <c r="BE32" s="395">
        <v>0</v>
      </c>
      <c r="BF32" s="395">
        <v>0</v>
      </c>
      <c r="BG32" s="395">
        <v>0</v>
      </c>
      <c r="BH32" s="395">
        <v>0</v>
      </c>
      <c r="BI32" s="395">
        <v>0</v>
      </c>
      <c r="BJ32" s="395">
        <v>0</v>
      </c>
      <c r="BK32" s="395">
        <v>0</v>
      </c>
      <c r="BL32" s="395"/>
      <c r="BM32" s="395" t="s">
        <v>829</v>
      </c>
      <c r="BN32" s="395"/>
      <c r="BO32" s="395" t="s">
        <v>829</v>
      </c>
      <c r="BP32" s="478"/>
      <c r="BQ32" s="395"/>
      <c r="BR32" s="395"/>
      <c r="BS32" s="395"/>
      <c r="BT32" s="402"/>
      <c r="BU32" s="402"/>
      <c r="BV32" s="395"/>
      <c r="BW32" s="395" t="s">
        <v>834</v>
      </c>
      <c r="BX32" s="395">
        <v>1</v>
      </c>
      <c r="BY32" s="392"/>
      <c r="BZ32" s="407" t="s">
        <v>1501</v>
      </c>
      <c r="CA32" s="392" t="s">
        <v>600</v>
      </c>
    </row>
    <row r="33" spans="1:79" customFormat="1" ht="13" customHeight="1" x14ac:dyDescent="0.3">
      <c r="A33" s="392">
        <v>13581</v>
      </c>
      <c r="B33" s="393">
        <v>42929</v>
      </c>
      <c r="C33" s="394" t="s">
        <v>825</v>
      </c>
      <c r="D33" s="392" t="s">
        <v>980</v>
      </c>
      <c r="E33" s="392"/>
      <c r="F33" s="392" t="s">
        <v>845</v>
      </c>
      <c r="G33" s="393">
        <v>42837</v>
      </c>
      <c r="H33" s="395" t="s">
        <v>828</v>
      </c>
      <c r="I33" s="395" t="s">
        <v>829</v>
      </c>
      <c r="J33" s="395">
        <v>1</v>
      </c>
      <c r="K33" s="392" t="s">
        <v>866</v>
      </c>
      <c r="L33" s="392" t="s">
        <v>1313</v>
      </c>
      <c r="M33" s="420">
        <v>52.72727272727272</v>
      </c>
      <c r="N33" s="420">
        <v>17.636363636363633</v>
      </c>
      <c r="O33" s="392"/>
      <c r="P33" s="392"/>
      <c r="Q33" s="397"/>
      <c r="R33" s="398"/>
      <c r="S33" s="397"/>
      <c r="T33" s="392"/>
      <c r="U33" s="397"/>
      <c r="V33" s="397"/>
      <c r="W33" s="397"/>
      <c r="X33" s="392"/>
      <c r="Y33" s="420"/>
      <c r="Z33" s="420"/>
      <c r="AA33" s="420"/>
      <c r="AB33" s="420"/>
      <c r="AC33" s="420"/>
      <c r="AD33" s="420"/>
      <c r="AE33" s="420">
        <v>10</v>
      </c>
      <c r="AF33" s="392"/>
      <c r="AG33" s="392"/>
      <c r="AH33" s="420"/>
      <c r="AI33" s="392"/>
      <c r="AJ33" s="392"/>
      <c r="AK33" s="397"/>
      <c r="AL33" s="392"/>
      <c r="AM33" s="420"/>
      <c r="AN33" s="420"/>
      <c r="AO33" s="392" t="s">
        <v>846</v>
      </c>
      <c r="AP33" s="395" t="s">
        <v>829</v>
      </c>
      <c r="AQ33" s="395"/>
      <c r="AR33" s="395"/>
      <c r="AS33" s="399"/>
      <c r="AT33" s="395">
        <v>10</v>
      </c>
      <c r="AU33" s="395"/>
      <c r="AV33" s="395"/>
      <c r="AW33" s="395"/>
      <c r="AX33" s="395" t="s">
        <v>835</v>
      </c>
      <c r="AY33" s="392"/>
      <c r="AZ33" s="395">
        <v>0</v>
      </c>
      <c r="BA33" s="395">
        <v>0</v>
      </c>
      <c r="BB33" s="395">
        <v>0</v>
      </c>
      <c r="BC33" s="395">
        <v>0</v>
      </c>
      <c r="BD33" s="395">
        <v>0</v>
      </c>
      <c r="BE33" s="395">
        <v>0</v>
      </c>
      <c r="BF33" s="395">
        <v>0</v>
      </c>
      <c r="BG33" s="395">
        <v>0</v>
      </c>
      <c r="BH33" s="395">
        <v>0</v>
      </c>
      <c r="BI33" s="395">
        <v>0</v>
      </c>
      <c r="BJ33" s="395">
        <v>0</v>
      </c>
      <c r="BK33" s="395">
        <v>0</v>
      </c>
      <c r="BL33" s="395"/>
      <c r="BM33" s="395" t="s">
        <v>829</v>
      </c>
      <c r="BN33" s="395"/>
      <c r="BO33" s="395" t="s">
        <v>829</v>
      </c>
      <c r="BP33" s="480">
        <v>94.472727272727269</v>
      </c>
      <c r="BQ33" s="395"/>
      <c r="BR33" s="395"/>
      <c r="BS33" s="401">
        <v>42916</v>
      </c>
      <c r="BT33" s="228" t="s">
        <v>1314</v>
      </c>
      <c r="BU33" s="402"/>
      <c r="BV33" s="395"/>
      <c r="BW33" s="395" t="s">
        <v>834</v>
      </c>
      <c r="BX33" s="395"/>
      <c r="BY33" s="402" t="s">
        <v>1315</v>
      </c>
      <c r="BZ33" s="498" t="s">
        <v>579</v>
      </c>
      <c r="CA33" s="402" t="s">
        <v>600</v>
      </c>
    </row>
    <row r="34" spans="1:79" customFormat="1" ht="13" customHeight="1" x14ac:dyDescent="0.3">
      <c r="A34" s="477">
        <v>10824</v>
      </c>
      <c r="B34" s="393">
        <v>42925</v>
      </c>
      <c r="C34" s="394" t="s">
        <v>825</v>
      </c>
      <c r="D34" s="392" t="s">
        <v>980</v>
      </c>
      <c r="E34" s="392"/>
      <c r="F34" s="392" t="s">
        <v>845</v>
      </c>
      <c r="G34" s="393">
        <v>42922</v>
      </c>
      <c r="H34" s="395" t="s">
        <v>828</v>
      </c>
      <c r="I34" s="395" t="s">
        <v>853</v>
      </c>
      <c r="J34" s="395"/>
      <c r="K34" s="392" t="s">
        <v>870</v>
      </c>
      <c r="L34" s="392" t="s">
        <v>871</v>
      </c>
      <c r="M34" s="420">
        <v>100.33636363636363</v>
      </c>
      <c r="N34" s="420">
        <v>22.818181818181817</v>
      </c>
      <c r="O34" s="392"/>
      <c r="P34" s="392"/>
      <c r="Q34" s="397"/>
      <c r="R34" s="398"/>
      <c r="S34" s="397"/>
      <c r="T34" s="392"/>
      <c r="U34" s="397"/>
      <c r="V34" s="397"/>
      <c r="W34" s="397"/>
      <c r="X34" s="392"/>
      <c r="Y34" s="420"/>
      <c r="Z34" s="420"/>
      <c r="AA34" s="420"/>
      <c r="AB34" s="420"/>
      <c r="AC34" s="420"/>
      <c r="AD34" s="420"/>
      <c r="AE34" s="420">
        <v>12.536363636363635</v>
      </c>
      <c r="AF34" s="392"/>
      <c r="AG34" s="392"/>
      <c r="AH34" s="420"/>
      <c r="AI34" s="392"/>
      <c r="AJ34" s="392"/>
      <c r="AK34" s="397"/>
      <c r="AL34" s="392"/>
      <c r="AM34" s="420"/>
      <c r="AN34" s="420"/>
      <c r="AO34" s="392" t="s">
        <v>846</v>
      </c>
      <c r="AP34" s="395" t="s">
        <v>829</v>
      </c>
      <c r="AQ34" s="395"/>
      <c r="AR34" s="395"/>
      <c r="AS34" s="395"/>
      <c r="AT34" s="395">
        <v>17</v>
      </c>
      <c r="AU34" s="395"/>
      <c r="AV34" s="395"/>
      <c r="AW34" s="395"/>
      <c r="AX34" s="395" t="s">
        <v>835</v>
      </c>
      <c r="AY34" s="392"/>
      <c r="AZ34" s="395">
        <v>0</v>
      </c>
      <c r="BA34" s="395">
        <v>0</v>
      </c>
      <c r="BB34" s="395">
        <v>0</v>
      </c>
      <c r="BC34" s="395">
        <v>0</v>
      </c>
      <c r="BD34" s="395">
        <v>0</v>
      </c>
      <c r="BE34" s="395">
        <v>0</v>
      </c>
      <c r="BF34" s="395">
        <v>0</v>
      </c>
      <c r="BG34" s="395">
        <v>0</v>
      </c>
      <c r="BH34" s="395">
        <v>0</v>
      </c>
      <c r="BI34" s="395">
        <v>0</v>
      </c>
      <c r="BJ34" s="395">
        <v>0</v>
      </c>
      <c r="BK34" s="395">
        <v>0</v>
      </c>
      <c r="BL34" s="395"/>
      <c r="BM34" s="395" t="s">
        <v>829</v>
      </c>
      <c r="BN34" s="395">
        <v>12</v>
      </c>
      <c r="BO34" s="395" t="s">
        <v>829</v>
      </c>
      <c r="BP34" s="478"/>
      <c r="BQ34" s="395"/>
      <c r="BR34" s="395"/>
      <c r="BS34" s="395"/>
      <c r="BT34" s="392"/>
      <c r="BU34" s="402"/>
      <c r="BV34" s="395"/>
      <c r="BW34" s="395" t="s">
        <v>834</v>
      </c>
      <c r="BX34" s="395"/>
      <c r="BY34" s="392"/>
      <c r="BZ34" s="498" t="s">
        <v>1502</v>
      </c>
      <c r="CA34" s="402" t="s">
        <v>580</v>
      </c>
    </row>
    <row r="35" spans="1:79" customFormat="1" ht="13" customHeight="1" x14ac:dyDescent="0.3">
      <c r="A35" s="392">
        <v>11799</v>
      </c>
      <c r="B35" s="393">
        <v>42925</v>
      </c>
      <c r="C35" s="394" t="s">
        <v>825</v>
      </c>
      <c r="D35" s="392" t="s">
        <v>980</v>
      </c>
      <c r="E35" s="392"/>
      <c r="F35" s="392" t="s">
        <v>845</v>
      </c>
      <c r="G35" s="406">
        <v>42916</v>
      </c>
      <c r="H35" s="395" t="s">
        <v>828</v>
      </c>
      <c r="I35" s="395" t="s">
        <v>829</v>
      </c>
      <c r="J35" s="395">
        <v>3</v>
      </c>
      <c r="K35" s="392" t="s">
        <v>873</v>
      </c>
      <c r="L35" s="392" t="s">
        <v>1022</v>
      </c>
      <c r="M35" s="420">
        <v>64.136363636363626</v>
      </c>
      <c r="N35" s="420">
        <v>19.718181818181819</v>
      </c>
      <c r="O35" s="392"/>
      <c r="P35" s="392"/>
      <c r="Q35" s="397"/>
      <c r="R35" s="398"/>
      <c r="S35" s="397"/>
      <c r="T35" s="392"/>
      <c r="U35" s="397"/>
      <c r="V35" s="397"/>
      <c r="W35" s="397"/>
      <c r="X35" s="392"/>
      <c r="Y35" s="420"/>
      <c r="Z35" s="420"/>
      <c r="AA35" s="420"/>
      <c r="AB35" s="420"/>
      <c r="AC35" s="420"/>
      <c r="AD35" s="397"/>
      <c r="AE35" s="420">
        <v>8.2363636363636363</v>
      </c>
      <c r="AF35" s="392"/>
      <c r="AG35" s="392"/>
      <c r="AH35" s="420"/>
      <c r="AI35" s="392"/>
      <c r="AJ35" s="392"/>
      <c r="AK35" s="420"/>
      <c r="AL35" s="392"/>
      <c r="AM35" s="420"/>
      <c r="AN35" s="420"/>
      <c r="AO35" s="392" t="s">
        <v>846</v>
      </c>
      <c r="AP35" s="395" t="s">
        <v>829</v>
      </c>
      <c r="AQ35" s="395"/>
      <c r="AR35" s="395"/>
      <c r="AS35" s="399"/>
      <c r="AT35" s="395">
        <v>7.5</v>
      </c>
      <c r="AU35" s="395"/>
      <c r="AV35" s="395"/>
      <c r="AW35" s="395"/>
      <c r="AX35" s="395" t="s">
        <v>829</v>
      </c>
      <c r="AY35" s="392"/>
      <c r="AZ35" s="395">
        <v>0</v>
      </c>
      <c r="BA35" s="395">
        <v>0</v>
      </c>
      <c r="BB35" s="395">
        <v>0</v>
      </c>
      <c r="BC35" s="395">
        <v>0</v>
      </c>
      <c r="BD35" s="395">
        <v>0</v>
      </c>
      <c r="BE35" s="395">
        <v>0</v>
      </c>
      <c r="BF35" s="395">
        <v>0</v>
      </c>
      <c r="BG35" s="395">
        <v>0</v>
      </c>
      <c r="BH35" s="395">
        <v>0</v>
      </c>
      <c r="BI35" s="395">
        <v>0</v>
      </c>
      <c r="BJ35" s="395">
        <v>0</v>
      </c>
      <c r="BK35" s="395">
        <v>0</v>
      </c>
      <c r="BL35" s="395"/>
      <c r="BM35" s="395" t="s">
        <v>829</v>
      </c>
      <c r="BN35" s="395"/>
      <c r="BO35" s="395" t="s">
        <v>829</v>
      </c>
      <c r="BP35" s="478"/>
      <c r="BQ35" s="395"/>
      <c r="BR35" s="395"/>
      <c r="BS35" s="395"/>
      <c r="BT35" s="392"/>
      <c r="BU35" s="402"/>
      <c r="BV35" s="395"/>
      <c r="BW35" s="395" t="s">
        <v>834</v>
      </c>
      <c r="BX35" s="395">
        <v>1</v>
      </c>
      <c r="BY35" s="392"/>
      <c r="BZ35" s="392" t="s">
        <v>579</v>
      </c>
      <c r="CA35" s="392" t="s">
        <v>580</v>
      </c>
    </row>
    <row r="36" spans="1:79" customFormat="1" ht="13" customHeight="1" x14ac:dyDescent="0.3">
      <c r="A36" s="477">
        <v>13065</v>
      </c>
      <c r="B36" s="393">
        <v>42929</v>
      </c>
      <c r="C36" s="394" t="s">
        <v>825</v>
      </c>
      <c r="D36" s="392" t="s">
        <v>980</v>
      </c>
      <c r="E36" s="392"/>
      <c r="F36" s="392" t="s">
        <v>845</v>
      </c>
      <c r="G36" s="406">
        <v>42916</v>
      </c>
      <c r="H36" s="395" t="s">
        <v>828</v>
      </c>
      <c r="I36" s="395" t="s">
        <v>853</v>
      </c>
      <c r="J36" s="395"/>
      <c r="K36" s="392" t="s">
        <v>883</v>
      </c>
      <c r="L36" s="392" t="s">
        <v>1027</v>
      </c>
      <c r="M36" s="420">
        <v>113.93636363636362</v>
      </c>
      <c r="N36" s="420">
        <v>28</v>
      </c>
      <c r="O36" s="392"/>
      <c r="P36" s="392"/>
      <c r="Q36" s="397"/>
      <c r="R36" s="398"/>
      <c r="S36" s="397"/>
      <c r="T36" s="392"/>
      <c r="U36" s="397"/>
      <c r="V36" s="397"/>
      <c r="W36" s="397"/>
      <c r="X36" s="392"/>
      <c r="Y36" s="420"/>
      <c r="Z36" s="420"/>
      <c r="AA36" s="420"/>
      <c r="AB36" s="420"/>
      <c r="AC36" s="420"/>
      <c r="AD36" s="397"/>
      <c r="AE36" s="420">
        <v>18</v>
      </c>
      <c r="AF36" s="392"/>
      <c r="AG36" s="392"/>
      <c r="AH36" s="420"/>
      <c r="AI36" s="392"/>
      <c r="AJ36" s="392"/>
      <c r="AK36" s="420"/>
      <c r="AL36" s="392"/>
      <c r="AM36" s="420"/>
      <c r="AN36" s="420"/>
      <c r="AO36" s="392" t="s">
        <v>846</v>
      </c>
      <c r="AP36" s="395" t="s">
        <v>829</v>
      </c>
      <c r="AQ36" s="395"/>
      <c r="AR36" s="395"/>
      <c r="AS36" s="399"/>
      <c r="AT36" s="395">
        <v>8.5</v>
      </c>
      <c r="AU36" s="395">
        <v>2500</v>
      </c>
      <c r="AV36" s="395"/>
      <c r="AW36" s="395">
        <v>0</v>
      </c>
      <c r="AX36" s="395" t="s">
        <v>829</v>
      </c>
      <c r="AY36" s="392"/>
      <c r="AZ36" s="395">
        <v>20</v>
      </c>
      <c r="BA36" s="395">
        <v>0</v>
      </c>
      <c r="BB36" s="395">
        <v>0</v>
      </c>
      <c r="BC36" s="395">
        <v>0</v>
      </c>
      <c r="BD36" s="395">
        <v>0</v>
      </c>
      <c r="BE36" s="395">
        <v>0</v>
      </c>
      <c r="BF36" s="395">
        <v>0</v>
      </c>
      <c r="BG36" s="395">
        <v>0</v>
      </c>
      <c r="BH36" s="395">
        <v>0</v>
      </c>
      <c r="BI36" s="395">
        <v>0</v>
      </c>
      <c r="BJ36" s="395">
        <v>0</v>
      </c>
      <c r="BK36" s="395">
        <v>0</v>
      </c>
      <c r="BL36" s="395"/>
      <c r="BM36" s="395" t="s">
        <v>829</v>
      </c>
      <c r="BN36" s="395"/>
      <c r="BO36" s="395" t="s">
        <v>829</v>
      </c>
      <c r="BP36" s="478"/>
      <c r="BQ36" s="395"/>
      <c r="BR36" s="395"/>
      <c r="BS36" s="395"/>
      <c r="BT36" s="402"/>
      <c r="BU36" s="402"/>
      <c r="BV36" s="395"/>
      <c r="BW36" s="395" t="s">
        <v>834</v>
      </c>
      <c r="BX36" s="395"/>
      <c r="BY36" s="392"/>
      <c r="BZ36" s="502" t="s">
        <v>579</v>
      </c>
      <c r="CA36" s="392" t="s">
        <v>580</v>
      </c>
    </row>
    <row r="37" spans="1:79" customFormat="1" ht="13" customHeight="1" x14ac:dyDescent="0.3">
      <c r="A37" s="392">
        <v>11109</v>
      </c>
      <c r="B37" s="393">
        <v>42928</v>
      </c>
      <c r="C37" s="410" t="s">
        <v>963</v>
      </c>
      <c r="D37" s="411" t="s">
        <v>980</v>
      </c>
      <c r="E37" s="411"/>
      <c r="F37" s="411" t="s">
        <v>1096</v>
      </c>
      <c r="G37" s="406">
        <v>42643</v>
      </c>
      <c r="H37" s="412" t="s">
        <v>590</v>
      </c>
      <c r="I37" s="412" t="s">
        <v>772</v>
      </c>
      <c r="J37" s="395">
        <v>7</v>
      </c>
      <c r="K37" s="411" t="s">
        <v>59</v>
      </c>
      <c r="L37" s="392" t="s">
        <v>1029</v>
      </c>
      <c r="M37" s="420">
        <v>88.899999999999991</v>
      </c>
      <c r="N37" s="420">
        <v>24.954545454545453</v>
      </c>
      <c r="O37" s="411" t="s">
        <v>802</v>
      </c>
      <c r="P37" s="411">
        <v>300</v>
      </c>
      <c r="Q37" s="420">
        <v>26.95454545454545</v>
      </c>
      <c r="R37" s="413"/>
      <c r="S37" s="414"/>
      <c r="T37" s="411"/>
      <c r="U37" s="414"/>
      <c r="V37" s="414"/>
      <c r="W37" s="414"/>
      <c r="X37" s="411"/>
      <c r="Y37" s="426"/>
      <c r="Z37" s="426"/>
      <c r="AA37" s="426"/>
      <c r="AB37" s="426"/>
      <c r="AC37" s="426"/>
      <c r="AD37" s="426"/>
      <c r="AE37" s="420">
        <v>13.399999999999999</v>
      </c>
      <c r="AF37" s="411"/>
      <c r="AG37" s="411"/>
      <c r="AH37" s="426"/>
      <c r="AI37" s="411"/>
      <c r="AJ37" s="411"/>
      <c r="AK37" s="426"/>
      <c r="AL37" s="411"/>
      <c r="AM37" s="426"/>
      <c r="AN37" s="426"/>
      <c r="AO37" s="411" t="s">
        <v>1097</v>
      </c>
      <c r="AP37" s="412" t="s">
        <v>772</v>
      </c>
      <c r="AQ37" s="412"/>
      <c r="AR37" s="412"/>
      <c r="AS37" s="412">
        <v>10</v>
      </c>
      <c r="AT37" s="395">
        <v>10.199999999999999</v>
      </c>
      <c r="AU37" s="395"/>
      <c r="AV37" s="395"/>
      <c r="AW37" s="395"/>
      <c r="AX37" s="412" t="s">
        <v>807</v>
      </c>
      <c r="AY37" s="411"/>
      <c r="AZ37" s="412">
        <v>0</v>
      </c>
      <c r="BA37" s="412">
        <v>0</v>
      </c>
      <c r="BB37" s="412">
        <v>7</v>
      </c>
      <c r="BC37" s="412">
        <v>0</v>
      </c>
      <c r="BD37" s="412">
        <v>0</v>
      </c>
      <c r="BE37" s="412">
        <v>0</v>
      </c>
      <c r="BF37" s="412">
        <v>0</v>
      </c>
      <c r="BG37" s="412">
        <v>0</v>
      </c>
      <c r="BH37" s="412">
        <v>0</v>
      </c>
      <c r="BI37" s="412">
        <v>0</v>
      </c>
      <c r="BJ37" s="412">
        <v>0</v>
      </c>
      <c r="BK37" s="412">
        <v>0</v>
      </c>
      <c r="BL37" s="412"/>
      <c r="BM37" s="412" t="s">
        <v>772</v>
      </c>
      <c r="BN37" s="412"/>
      <c r="BO37" s="412" t="s">
        <v>772</v>
      </c>
      <c r="BP37" s="482"/>
      <c r="BQ37" s="412"/>
      <c r="BR37" s="412"/>
      <c r="BS37" s="412"/>
      <c r="BT37" s="416"/>
      <c r="BU37" s="416"/>
      <c r="BV37" s="412"/>
      <c r="BW37" s="412" t="s">
        <v>1043</v>
      </c>
      <c r="BX37" s="412"/>
      <c r="BY37" s="411"/>
      <c r="BZ37" s="481" t="s">
        <v>1480</v>
      </c>
      <c r="CA37" s="402" t="s">
        <v>600</v>
      </c>
    </row>
    <row r="38" spans="1:79" customFormat="1" ht="13" customHeight="1" x14ac:dyDescent="0.3">
      <c r="A38" s="392">
        <v>1486</v>
      </c>
      <c r="B38" s="393">
        <v>42928</v>
      </c>
      <c r="C38" s="394" t="s">
        <v>825</v>
      </c>
      <c r="D38" s="392" t="s">
        <v>980</v>
      </c>
      <c r="E38" s="392"/>
      <c r="F38" s="392" t="s">
        <v>845</v>
      </c>
      <c r="G38" s="393">
        <v>42916</v>
      </c>
      <c r="H38" s="395" t="s">
        <v>828</v>
      </c>
      <c r="I38" s="395" t="s">
        <v>829</v>
      </c>
      <c r="J38" s="395">
        <v>8</v>
      </c>
      <c r="K38" s="392" t="s">
        <v>885</v>
      </c>
      <c r="L38" s="392" t="s">
        <v>844</v>
      </c>
      <c r="M38" s="420">
        <v>94.418181818181807</v>
      </c>
      <c r="N38" s="420">
        <v>20.109090909090909</v>
      </c>
      <c r="O38" s="392"/>
      <c r="P38" s="392"/>
      <c r="Q38" s="397"/>
      <c r="R38" s="398"/>
      <c r="S38" s="397"/>
      <c r="T38" s="392"/>
      <c r="U38" s="397"/>
      <c r="V38" s="397"/>
      <c r="W38" s="397"/>
      <c r="X38" s="392"/>
      <c r="Y38" s="420"/>
      <c r="Z38" s="420"/>
      <c r="AA38" s="420"/>
      <c r="AB38" s="420"/>
      <c r="AC38" s="420"/>
      <c r="AD38" s="420"/>
      <c r="AE38" s="420">
        <v>12.854545454545454</v>
      </c>
      <c r="AF38" s="392"/>
      <c r="AG38" s="392"/>
      <c r="AH38" s="420"/>
      <c r="AI38" s="392"/>
      <c r="AJ38" s="392"/>
      <c r="AK38" s="420"/>
      <c r="AL38" s="392"/>
      <c r="AM38" s="420"/>
      <c r="AN38" s="420"/>
      <c r="AO38" s="392" t="s">
        <v>846</v>
      </c>
      <c r="AP38" s="395" t="s">
        <v>829</v>
      </c>
      <c r="AQ38" s="395"/>
      <c r="AR38" s="395"/>
      <c r="AS38" s="399"/>
      <c r="AT38" s="395">
        <v>11.6</v>
      </c>
      <c r="AU38" s="395"/>
      <c r="AV38" s="395"/>
      <c r="AW38" s="395"/>
      <c r="AX38" s="395" t="s">
        <v>835</v>
      </c>
      <c r="AY38" s="392"/>
      <c r="AZ38" s="395">
        <v>0</v>
      </c>
      <c r="BA38" s="395">
        <v>0</v>
      </c>
      <c r="BB38" s="395">
        <v>0</v>
      </c>
      <c r="BC38" s="395">
        <v>0</v>
      </c>
      <c r="BD38" s="395">
        <v>0</v>
      </c>
      <c r="BE38" s="395">
        <v>0</v>
      </c>
      <c r="BF38" s="395">
        <v>0</v>
      </c>
      <c r="BG38" s="395">
        <v>0</v>
      </c>
      <c r="BH38" s="395">
        <v>0</v>
      </c>
      <c r="BI38" s="395">
        <v>0</v>
      </c>
      <c r="BJ38" s="395">
        <v>0</v>
      </c>
      <c r="BK38" s="395">
        <v>0</v>
      </c>
      <c r="BL38" s="395"/>
      <c r="BM38" s="395" t="s">
        <v>829</v>
      </c>
      <c r="BN38" s="395"/>
      <c r="BO38" s="395" t="s">
        <v>829</v>
      </c>
      <c r="BP38" s="478"/>
      <c r="BQ38" s="395"/>
      <c r="BR38" s="395"/>
      <c r="BS38" s="395"/>
      <c r="BT38" s="402"/>
      <c r="BU38" s="402"/>
      <c r="BV38" s="395"/>
      <c r="BW38" s="395" t="s">
        <v>834</v>
      </c>
      <c r="BX38" s="395"/>
      <c r="BY38" s="392"/>
      <c r="BZ38" s="479" t="s">
        <v>1265</v>
      </c>
      <c r="CA38" s="402" t="s">
        <v>580</v>
      </c>
    </row>
    <row r="39" spans="1:79" customFormat="1" ht="13" customHeight="1" x14ac:dyDescent="0.3">
      <c r="A39" s="392">
        <v>10271</v>
      </c>
      <c r="B39" s="393">
        <v>42925</v>
      </c>
      <c r="C39" s="394" t="s">
        <v>825</v>
      </c>
      <c r="D39" s="392" t="s">
        <v>980</v>
      </c>
      <c r="E39" s="392"/>
      <c r="F39" s="392" t="s">
        <v>845</v>
      </c>
      <c r="G39" s="393">
        <v>42916</v>
      </c>
      <c r="H39" s="395" t="s">
        <v>828</v>
      </c>
      <c r="I39" s="395" t="s">
        <v>829</v>
      </c>
      <c r="J39" s="395">
        <v>9</v>
      </c>
      <c r="K39" s="392" t="s">
        <v>887</v>
      </c>
      <c r="L39" s="392" t="s">
        <v>888</v>
      </c>
      <c r="M39" s="420">
        <v>80.999999999999986</v>
      </c>
      <c r="N39" s="420">
        <v>23.963636363636361</v>
      </c>
      <c r="O39" s="392"/>
      <c r="P39" s="392"/>
      <c r="Q39" s="397"/>
      <c r="R39" s="398"/>
      <c r="S39" s="397"/>
      <c r="T39" s="392"/>
      <c r="U39" s="397"/>
      <c r="V39" s="397"/>
      <c r="W39" s="397"/>
      <c r="X39" s="392"/>
      <c r="Y39" s="420"/>
      <c r="Z39" s="420"/>
      <c r="AA39" s="420"/>
      <c r="AB39" s="420"/>
      <c r="AC39" s="420"/>
      <c r="AD39" s="420"/>
      <c r="AE39" s="420">
        <v>11.19090909090909</v>
      </c>
      <c r="AF39" s="392"/>
      <c r="AG39" s="392"/>
      <c r="AH39" s="420"/>
      <c r="AI39" s="392"/>
      <c r="AJ39" s="392"/>
      <c r="AK39" s="420"/>
      <c r="AL39" s="392"/>
      <c r="AM39" s="420"/>
      <c r="AN39" s="420"/>
      <c r="AO39" s="392" t="s">
        <v>846</v>
      </c>
      <c r="AP39" s="395" t="s">
        <v>829</v>
      </c>
      <c r="AQ39" s="395"/>
      <c r="AR39" s="395"/>
      <c r="AS39" s="399"/>
      <c r="AT39" s="395">
        <v>9.5</v>
      </c>
      <c r="AU39" s="395"/>
      <c r="AV39" s="395"/>
      <c r="AW39" s="395"/>
      <c r="AX39" s="395" t="s">
        <v>835</v>
      </c>
      <c r="AY39" s="392"/>
      <c r="AZ39" s="395">
        <v>16</v>
      </c>
      <c r="BA39" s="395">
        <v>0</v>
      </c>
      <c r="BB39" s="395">
        <v>0</v>
      </c>
      <c r="BC39" s="395">
        <v>0</v>
      </c>
      <c r="BD39" s="395">
        <v>0</v>
      </c>
      <c r="BE39" s="395">
        <v>0</v>
      </c>
      <c r="BF39" s="395">
        <v>0</v>
      </c>
      <c r="BG39" s="395">
        <v>0</v>
      </c>
      <c r="BH39" s="395">
        <v>0</v>
      </c>
      <c r="BI39" s="395">
        <v>0</v>
      </c>
      <c r="BJ39" s="395">
        <v>0</v>
      </c>
      <c r="BK39" s="395">
        <v>0</v>
      </c>
      <c r="BL39" s="395"/>
      <c r="BM39" s="395" t="s">
        <v>829</v>
      </c>
      <c r="BN39" s="395">
        <v>12</v>
      </c>
      <c r="BO39" s="395" t="s">
        <v>829</v>
      </c>
      <c r="BP39" s="478"/>
      <c r="BQ39" s="395"/>
      <c r="BR39" s="395">
        <v>12</v>
      </c>
      <c r="BS39" s="395"/>
      <c r="BT39" s="402"/>
      <c r="BU39" s="402"/>
      <c r="BV39" s="395"/>
      <c r="BW39" s="395" t="s">
        <v>834</v>
      </c>
      <c r="BX39" s="395"/>
      <c r="BY39" s="392" t="s">
        <v>1317</v>
      </c>
      <c r="BZ39" s="498" t="s">
        <v>1266</v>
      </c>
      <c r="CA39" s="392" t="s">
        <v>580</v>
      </c>
    </row>
    <row r="40" spans="1:79" customFormat="1" ht="13" customHeight="1" x14ac:dyDescent="0.3">
      <c r="A40" s="392">
        <v>12764</v>
      </c>
      <c r="B40" s="393">
        <v>42926</v>
      </c>
      <c r="C40" s="394" t="s">
        <v>825</v>
      </c>
      <c r="D40" s="392" t="s">
        <v>980</v>
      </c>
      <c r="E40" s="392"/>
      <c r="F40" s="392" t="s">
        <v>845</v>
      </c>
      <c r="G40" s="393">
        <v>42917</v>
      </c>
      <c r="H40" s="395" t="s">
        <v>828</v>
      </c>
      <c r="I40" s="395" t="s">
        <v>829</v>
      </c>
      <c r="J40" s="395">
        <v>10</v>
      </c>
      <c r="K40" s="392" t="s">
        <v>11</v>
      </c>
      <c r="L40" s="392" t="s">
        <v>1318</v>
      </c>
      <c r="M40" s="420">
        <v>81.3</v>
      </c>
      <c r="N40" s="420">
        <v>20.336363636363636</v>
      </c>
      <c r="O40" s="392"/>
      <c r="P40" s="392"/>
      <c r="Q40" s="397"/>
      <c r="R40" s="398"/>
      <c r="S40" s="397"/>
      <c r="T40" s="392"/>
      <c r="U40" s="397"/>
      <c r="V40" s="397"/>
      <c r="W40" s="397"/>
      <c r="X40" s="392"/>
      <c r="Y40" s="420"/>
      <c r="Z40" s="420"/>
      <c r="AA40" s="420"/>
      <c r="AB40" s="420"/>
      <c r="AC40" s="420"/>
      <c r="AD40" s="420"/>
      <c r="AE40" s="420">
        <v>11.981818181818181</v>
      </c>
      <c r="AF40" s="392"/>
      <c r="AG40" s="392"/>
      <c r="AH40" s="420"/>
      <c r="AI40" s="392"/>
      <c r="AJ40" s="392"/>
      <c r="AK40" s="420"/>
      <c r="AL40" s="392"/>
      <c r="AM40" s="420"/>
      <c r="AN40" s="420"/>
      <c r="AO40" s="392" t="s">
        <v>846</v>
      </c>
      <c r="AP40" s="395" t="s">
        <v>829</v>
      </c>
      <c r="AQ40" s="395"/>
      <c r="AR40" s="395"/>
      <c r="AS40" s="399"/>
      <c r="AT40" s="395">
        <v>7.5</v>
      </c>
      <c r="AU40" s="395"/>
      <c r="AV40" s="395"/>
      <c r="AW40" s="395"/>
      <c r="AX40" s="395" t="s">
        <v>829</v>
      </c>
      <c r="AY40" s="392"/>
      <c r="AZ40" s="395">
        <v>0</v>
      </c>
      <c r="BA40" s="395">
        <v>0</v>
      </c>
      <c r="BB40" s="395">
        <v>0</v>
      </c>
      <c r="BC40" s="395">
        <v>0</v>
      </c>
      <c r="BD40" s="395">
        <v>0</v>
      </c>
      <c r="BE40" s="395">
        <v>0</v>
      </c>
      <c r="BF40" s="395">
        <v>0</v>
      </c>
      <c r="BG40" s="395">
        <v>0</v>
      </c>
      <c r="BH40" s="395">
        <v>0</v>
      </c>
      <c r="BI40" s="395">
        <v>0</v>
      </c>
      <c r="BJ40" s="395">
        <v>0</v>
      </c>
      <c r="BK40" s="395">
        <v>0</v>
      </c>
      <c r="BL40" s="395"/>
      <c r="BM40" s="395" t="s">
        <v>829</v>
      </c>
      <c r="BN40" s="395"/>
      <c r="BO40" s="395" t="s">
        <v>829</v>
      </c>
      <c r="BP40" s="478"/>
      <c r="BQ40" s="395"/>
      <c r="BR40" s="395"/>
      <c r="BS40" s="395"/>
      <c r="BT40" s="392"/>
      <c r="BU40" s="392"/>
      <c r="BV40" s="395"/>
      <c r="BW40" s="395" t="s">
        <v>834</v>
      </c>
      <c r="BX40" s="395"/>
      <c r="BY40" s="418" t="s">
        <v>1319</v>
      </c>
      <c r="BZ40" s="498" t="s">
        <v>1503</v>
      </c>
      <c r="CA40" s="402" t="s">
        <v>580</v>
      </c>
    </row>
    <row r="41" spans="1:79" customFormat="1" ht="13" customHeight="1" x14ac:dyDescent="0.3">
      <c r="A41" s="477">
        <v>14640</v>
      </c>
      <c r="B41" s="393">
        <v>42926</v>
      </c>
      <c r="C41" s="394" t="s">
        <v>825</v>
      </c>
      <c r="D41" s="392" t="s">
        <v>980</v>
      </c>
      <c r="E41" s="392"/>
      <c r="F41" s="392" t="s">
        <v>845</v>
      </c>
      <c r="G41" s="393">
        <v>42916</v>
      </c>
      <c r="H41" s="395" t="s">
        <v>828</v>
      </c>
      <c r="I41" s="395" t="s">
        <v>853</v>
      </c>
      <c r="J41" s="395"/>
      <c r="K41" s="392" t="s">
        <v>830</v>
      </c>
      <c r="L41" s="392" t="s">
        <v>1321</v>
      </c>
      <c r="M41" s="420">
        <v>100.39090909090909</v>
      </c>
      <c r="N41" s="420">
        <v>23.063636363636363</v>
      </c>
      <c r="O41" s="392"/>
      <c r="P41" s="392"/>
      <c r="Q41" s="397"/>
      <c r="R41" s="398"/>
      <c r="S41" s="397"/>
      <c r="T41" s="392"/>
      <c r="U41" s="397"/>
      <c r="V41" s="397"/>
      <c r="W41" s="397"/>
      <c r="X41" s="392"/>
      <c r="Y41" s="420"/>
      <c r="Z41" s="420"/>
      <c r="AA41" s="420"/>
      <c r="AB41" s="420"/>
      <c r="AC41" s="420"/>
      <c r="AD41" s="420"/>
      <c r="AE41" s="420">
        <v>12.036363636363635</v>
      </c>
      <c r="AF41" s="392"/>
      <c r="AG41" s="392"/>
      <c r="AH41" s="420"/>
      <c r="AI41" s="392"/>
      <c r="AJ41" s="392"/>
      <c r="AK41" s="420"/>
      <c r="AL41" s="392"/>
      <c r="AM41" s="420"/>
      <c r="AN41" s="420"/>
      <c r="AO41" s="392" t="s">
        <v>846</v>
      </c>
      <c r="AP41" s="395" t="s">
        <v>829</v>
      </c>
      <c r="AQ41" s="395"/>
      <c r="AR41" s="395"/>
      <c r="AS41" s="399"/>
      <c r="AT41" s="395">
        <v>10</v>
      </c>
      <c r="AU41" s="395"/>
      <c r="AV41" s="395"/>
      <c r="AW41" s="395"/>
      <c r="AX41" s="395" t="s">
        <v>807</v>
      </c>
      <c r="AY41" s="392"/>
      <c r="AZ41" s="395">
        <v>0</v>
      </c>
      <c r="BA41" s="395">
        <v>0</v>
      </c>
      <c r="BB41" s="395">
        <v>0</v>
      </c>
      <c r="BC41" s="395">
        <v>0</v>
      </c>
      <c r="BD41" s="395">
        <v>0</v>
      </c>
      <c r="BE41" s="395">
        <v>0</v>
      </c>
      <c r="BF41" s="395">
        <v>0</v>
      </c>
      <c r="BG41" s="395">
        <v>0</v>
      </c>
      <c r="BH41" s="395">
        <v>0</v>
      </c>
      <c r="BI41" s="395">
        <v>0</v>
      </c>
      <c r="BJ41" s="395">
        <v>0</v>
      </c>
      <c r="BK41" s="395">
        <v>0</v>
      </c>
      <c r="BL41" s="395"/>
      <c r="BM41" s="395" t="s">
        <v>829</v>
      </c>
      <c r="BN41" s="395"/>
      <c r="BO41" s="395" t="s">
        <v>829</v>
      </c>
      <c r="BP41" s="478"/>
      <c r="BQ41" s="395"/>
      <c r="BR41" s="395"/>
      <c r="BS41" s="395"/>
      <c r="BT41" s="402"/>
      <c r="BU41" s="402"/>
      <c r="BV41" s="395"/>
      <c r="BW41" s="395" t="s">
        <v>834</v>
      </c>
      <c r="BX41" s="395"/>
      <c r="BY41" s="402"/>
      <c r="BZ41" s="409" t="s">
        <v>1504</v>
      </c>
      <c r="CA41" s="402" t="s">
        <v>580</v>
      </c>
    </row>
    <row r="42" spans="1:79" customFormat="1" ht="13" customHeight="1" x14ac:dyDescent="0.3">
      <c r="A42" s="477">
        <v>12297</v>
      </c>
      <c r="B42" s="393">
        <v>42929</v>
      </c>
      <c r="C42" s="394" t="s">
        <v>825</v>
      </c>
      <c r="D42" s="392" t="s">
        <v>980</v>
      </c>
      <c r="E42" s="392"/>
      <c r="F42" s="392" t="s">
        <v>845</v>
      </c>
      <c r="G42" s="393">
        <v>42916</v>
      </c>
      <c r="H42" s="395" t="s">
        <v>828</v>
      </c>
      <c r="I42" s="395" t="s">
        <v>853</v>
      </c>
      <c r="J42" s="395"/>
      <c r="K42" s="392" t="s">
        <v>12</v>
      </c>
      <c r="L42" s="392" t="s">
        <v>1037</v>
      </c>
      <c r="M42" s="420">
        <v>89.281818181818167</v>
      </c>
      <c r="N42" s="420">
        <v>23.672727272727268</v>
      </c>
      <c r="O42" s="392"/>
      <c r="P42" s="392"/>
      <c r="Q42" s="397"/>
      <c r="R42" s="398"/>
      <c r="S42" s="397"/>
      <c r="T42" s="392"/>
      <c r="U42" s="397"/>
      <c r="V42" s="397"/>
      <c r="W42" s="397"/>
      <c r="X42" s="392"/>
      <c r="Y42" s="420"/>
      <c r="Z42" s="420"/>
      <c r="AA42" s="420"/>
      <c r="AB42" s="420"/>
      <c r="AC42" s="420"/>
      <c r="AD42" s="397"/>
      <c r="AE42" s="420">
        <v>12.454545454545453</v>
      </c>
      <c r="AF42" s="392"/>
      <c r="AG42" s="392"/>
      <c r="AH42" s="420"/>
      <c r="AI42" s="392"/>
      <c r="AJ42" s="392"/>
      <c r="AK42" s="420"/>
      <c r="AL42" s="392"/>
      <c r="AM42" s="420"/>
      <c r="AN42" s="420"/>
      <c r="AO42" s="392" t="s">
        <v>846</v>
      </c>
      <c r="AP42" s="395" t="s">
        <v>829</v>
      </c>
      <c r="AQ42" s="395"/>
      <c r="AR42" s="395"/>
      <c r="AS42" s="395">
        <v>10</v>
      </c>
      <c r="AT42" s="395">
        <v>14</v>
      </c>
      <c r="AU42" s="395"/>
      <c r="AV42" s="395">
        <v>12</v>
      </c>
      <c r="AW42" s="395">
        <v>5</v>
      </c>
      <c r="AX42" s="395" t="s">
        <v>835</v>
      </c>
      <c r="AY42" s="392"/>
      <c r="AZ42" s="395">
        <v>0</v>
      </c>
      <c r="BA42" s="395">
        <v>0</v>
      </c>
      <c r="BB42" s="395">
        <v>0</v>
      </c>
      <c r="BC42" s="395">
        <v>0</v>
      </c>
      <c r="BD42" s="395">
        <v>0</v>
      </c>
      <c r="BE42" s="395">
        <v>0</v>
      </c>
      <c r="BF42" s="395">
        <v>0</v>
      </c>
      <c r="BG42" s="395">
        <v>0</v>
      </c>
      <c r="BH42" s="395">
        <v>0</v>
      </c>
      <c r="BI42" s="395">
        <v>0</v>
      </c>
      <c r="BJ42" s="395">
        <v>0</v>
      </c>
      <c r="BK42" s="395">
        <v>0</v>
      </c>
      <c r="BL42" s="395"/>
      <c r="BM42" s="395" t="s">
        <v>829</v>
      </c>
      <c r="BN42" s="395">
        <v>12</v>
      </c>
      <c r="BO42" s="395" t="s">
        <v>829</v>
      </c>
      <c r="BP42" s="478"/>
      <c r="BQ42" s="395"/>
      <c r="BR42" s="395"/>
      <c r="BS42" s="395"/>
      <c r="BT42" s="402"/>
      <c r="BU42" s="402"/>
      <c r="BV42" s="395"/>
      <c r="BW42" s="395" t="s">
        <v>834</v>
      </c>
      <c r="BX42" s="395"/>
      <c r="BY42" s="402"/>
      <c r="BZ42" s="402" t="s">
        <v>579</v>
      </c>
      <c r="CA42" s="392" t="s">
        <v>580</v>
      </c>
    </row>
    <row r="43" spans="1:79" customFormat="1" ht="13" customHeight="1" x14ac:dyDescent="0.3">
      <c r="A43" s="392">
        <v>13091</v>
      </c>
      <c r="B43" s="393">
        <v>42926</v>
      </c>
      <c r="C43" s="410" t="s">
        <v>963</v>
      </c>
      <c r="D43" s="411" t="s">
        <v>980</v>
      </c>
      <c r="E43" s="411"/>
      <c r="F43" s="411" t="s">
        <v>1096</v>
      </c>
      <c r="G43" s="406">
        <v>42922</v>
      </c>
      <c r="H43" s="412" t="s">
        <v>590</v>
      </c>
      <c r="I43" s="412" t="s">
        <v>772</v>
      </c>
      <c r="J43" s="395">
        <v>13</v>
      </c>
      <c r="K43" s="411" t="s">
        <v>214</v>
      </c>
      <c r="L43" s="392" t="s">
        <v>1041</v>
      </c>
      <c r="M43" s="420">
        <v>60.190909090909081</v>
      </c>
      <c r="N43" s="420">
        <v>19.618181818181814</v>
      </c>
      <c r="O43" s="411" t="s">
        <v>802</v>
      </c>
      <c r="P43" s="411">
        <v>975</v>
      </c>
      <c r="Q43" s="420">
        <v>19.563636363636363</v>
      </c>
      <c r="R43" s="413"/>
      <c r="S43" s="414"/>
      <c r="T43" s="411"/>
      <c r="U43" s="414"/>
      <c r="V43" s="414"/>
      <c r="W43" s="414"/>
      <c r="X43" s="411"/>
      <c r="Y43" s="426"/>
      <c r="Z43" s="426"/>
      <c r="AA43" s="426"/>
      <c r="AB43" s="426"/>
      <c r="AC43" s="426"/>
      <c r="AD43" s="414"/>
      <c r="AE43" s="420">
        <v>10.781818181818181</v>
      </c>
      <c r="AF43" s="411"/>
      <c r="AG43" s="411"/>
      <c r="AH43" s="426"/>
      <c r="AI43" s="411"/>
      <c r="AJ43" s="411"/>
      <c r="AK43" s="426"/>
      <c r="AL43" s="411"/>
      <c r="AM43" s="426"/>
      <c r="AN43" s="426"/>
      <c r="AO43" s="411" t="s">
        <v>1097</v>
      </c>
      <c r="AP43" s="412" t="s">
        <v>772</v>
      </c>
      <c r="AQ43" s="412"/>
      <c r="AR43" s="412"/>
      <c r="AS43" s="415"/>
      <c r="AT43" s="395">
        <v>7</v>
      </c>
      <c r="AU43" s="395"/>
      <c r="AV43" s="395"/>
      <c r="AW43" s="395"/>
      <c r="AX43" s="412" t="s">
        <v>807</v>
      </c>
      <c r="AY43" s="411"/>
      <c r="AZ43" s="412">
        <v>0</v>
      </c>
      <c r="BA43" s="412">
        <v>0</v>
      </c>
      <c r="BB43" s="412">
        <v>0</v>
      </c>
      <c r="BC43" s="412">
        <v>0</v>
      </c>
      <c r="BD43" s="412">
        <v>0</v>
      </c>
      <c r="BE43" s="412">
        <v>0</v>
      </c>
      <c r="BF43" s="412">
        <v>0</v>
      </c>
      <c r="BG43" s="412">
        <v>0</v>
      </c>
      <c r="BH43" s="412">
        <v>0</v>
      </c>
      <c r="BI43" s="412">
        <v>0</v>
      </c>
      <c r="BJ43" s="412">
        <v>0</v>
      </c>
      <c r="BK43" s="412">
        <v>0</v>
      </c>
      <c r="BL43" s="412"/>
      <c r="BM43" s="412" t="s">
        <v>772</v>
      </c>
      <c r="BN43" s="395">
        <v>12</v>
      </c>
      <c r="BO43" s="412" t="s">
        <v>772</v>
      </c>
      <c r="BP43" s="482"/>
      <c r="BQ43" s="412"/>
      <c r="BR43" s="395">
        <v>12</v>
      </c>
      <c r="BS43" s="412"/>
      <c r="BT43" s="416"/>
      <c r="BU43" s="416"/>
      <c r="BV43" s="412"/>
      <c r="BW43" s="412" t="s">
        <v>1043</v>
      </c>
      <c r="BX43" s="412"/>
      <c r="BY43" s="411"/>
      <c r="BZ43" s="479" t="s">
        <v>1270</v>
      </c>
      <c r="CA43" s="402" t="s">
        <v>580</v>
      </c>
    </row>
    <row r="44" spans="1:79" customFormat="1" ht="13" customHeight="1" x14ac:dyDescent="0.3">
      <c r="A44" s="392">
        <v>15130</v>
      </c>
      <c r="B44" s="393">
        <v>42926</v>
      </c>
      <c r="C44" s="394" t="s">
        <v>825</v>
      </c>
      <c r="D44" s="392" t="s">
        <v>980</v>
      </c>
      <c r="E44" s="392"/>
      <c r="F44" s="392" t="s">
        <v>845</v>
      </c>
      <c r="G44" s="393">
        <v>42900</v>
      </c>
      <c r="H44" s="395" t="s">
        <v>828</v>
      </c>
      <c r="I44" s="395" t="s">
        <v>829</v>
      </c>
      <c r="J44" s="395">
        <v>14</v>
      </c>
      <c r="K44" s="392" t="s">
        <v>836</v>
      </c>
      <c r="L44" s="392" t="s">
        <v>1323</v>
      </c>
      <c r="M44" s="420">
        <v>94</v>
      </c>
      <c r="N44" s="420">
        <v>18.2</v>
      </c>
      <c r="O44" s="392"/>
      <c r="P44" s="392"/>
      <c r="Q44" s="397"/>
      <c r="R44" s="392"/>
      <c r="S44" s="397"/>
      <c r="T44" s="392"/>
      <c r="U44" s="397"/>
      <c r="V44" s="397"/>
      <c r="W44" s="397"/>
      <c r="X44" s="392"/>
      <c r="Y44" s="420"/>
      <c r="Z44" s="420"/>
      <c r="AA44" s="420"/>
      <c r="AB44" s="420"/>
      <c r="AC44" s="420"/>
      <c r="AD44" s="397"/>
      <c r="AE44" s="420">
        <v>11.5</v>
      </c>
      <c r="AF44" s="392"/>
      <c r="AG44" s="392"/>
      <c r="AH44" s="420"/>
      <c r="AI44" s="392"/>
      <c r="AJ44" s="392"/>
      <c r="AK44" s="420"/>
      <c r="AL44" s="392"/>
      <c r="AM44" s="420"/>
      <c r="AN44" s="420"/>
      <c r="AO44" s="392" t="s">
        <v>846</v>
      </c>
      <c r="AP44" s="395" t="s">
        <v>829</v>
      </c>
      <c r="AQ44" s="395"/>
      <c r="AR44" s="395"/>
      <c r="AS44" s="399"/>
      <c r="AT44" s="395">
        <v>5</v>
      </c>
      <c r="AU44" s="395"/>
      <c r="AV44" s="395"/>
      <c r="AW44" s="395"/>
      <c r="AX44" s="395" t="s">
        <v>835</v>
      </c>
      <c r="AY44" s="392"/>
      <c r="AZ44" s="395">
        <v>0</v>
      </c>
      <c r="BA44" s="395">
        <v>0</v>
      </c>
      <c r="BB44" s="395">
        <v>0</v>
      </c>
      <c r="BC44" s="395">
        <v>0</v>
      </c>
      <c r="BD44" s="395">
        <v>0</v>
      </c>
      <c r="BE44" s="395">
        <v>0</v>
      </c>
      <c r="BF44" s="395">
        <v>0</v>
      </c>
      <c r="BG44" s="395">
        <v>0</v>
      </c>
      <c r="BH44" s="395">
        <v>0</v>
      </c>
      <c r="BI44" s="395">
        <v>0</v>
      </c>
      <c r="BJ44" s="395">
        <v>0</v>
      </c>
      <c r="BK44" s="395">
        <v>0</v>
      </c>
      <c r="BL44" s="395"/>
      <c r="BM44" s="395" t="s">
        <v>829</v>
      </c>
      <c r="BN44" s="395"/>
      <c r="BO44" s="395" t="s">
        <v>829</v>
      </c>
      <c r="BP44" s="478"/>
      <c r="BQ44" s="395"/>
      <c r="BR44" s="395"/>
      <c r="BS44" s="395"/>
      <c r="BT44" s="402"/>
      <c r="BU44" s="402"/>
      <c r="BV44" s="395"/>
      <c r="BW44" s="395" t="s">
        <v>834</v>
      </c>
      <c r="BX44" s="395">
        <v>1</v>
      </c>
      <c r="BY44" s="392"/>
      <c r="BZ44" s="479" t="s">
        <v>1483</v>
      </c>
      <c r="CA44" s="402" t="s">
        <v>593</v>
      </c>
    </row>
    <row r="45" spans="1:79" customFormat="1" ht="13" customHeight="1" x14ac:dyDescent="0.3">
      <c r="A45" s="477">
        <v>14740</v>
      </c>
      <c r="B45" s="393">
        <v>42928</v>
      </c>
      <c r="C45" s="394" t="s">
        <v>825</v>
      </c>
      <c r="D45" s="392" t="s">
        <v>980</v>
      </c>
      <c r="E45" s="392"/>
      <c r="F45" s="392" t="s">
        <v>845</v>
      </c>
      <c r="G45" s="393">
        <v>42916</v>
      </c>
      <c r="H45" s="395" t="s">
        <v>828</v>
      </c>
      <c r="I45" s="395" t="s">
        <v>853</v>
      </c>
      <c r="J45" s="395"/>
      <c r="K45" s="392" t="s">
        <v>837</v>
      </c>
      <c r="L45" s="418" t="s">
        <v>1325</v>
      </c>
      <c r="M45" s="420">
        <v>90.1</v>
      </c>
      <c r="N45" s="420">
        <v>22.799999999999997</v>
      </c>
      <c r="O45" s="392"/>
      <c r="P45" s="392"/>
      <c r="Q45" s="397"/>
      <c r="R45" s="398"/>
      <c r="S45" s="397"/>
      <c r="T45" s="392"/>
      <c r="U45" s="397"/>
      <c r="V45" s="397"/>
      <c r="W45" s="397"/>
      <c r="X45" s="392"/>
      <c r="Y45" s="420"/>
      <c r="Z45" s="420"/>
      <c r="AA45" s="420"/>
      <c r="AB45" s="420"/>
      <c r="AC45" s="420"/>
      <c r="AD45" s="420"/>
      <c r="AE45" s="420">
        <v>14</v>
      </c>
      <c r="AF45" s="392"/>
      <c r="AG45" s="392"/>
      <c r="AH45" s="420"/>
      <c r="AI45" s="392"/>
      <c r="AJ45" s="392"/>
      <c r="AK45" s="420"/>
      <c r="AL45" s="392"/>
      <c r="AM45" s="420"/>
      <c r="AN45" s="420"/>
      <c r="AO45" s="392" t="s">
        <v>846</v>
      </c>
      <c r="AP45" s="395" t="s">
        <v>829</v>
      </c>
      <c r="AQ45" s="395"/>
      <c r="AR45" s="395"/>
      <c r="AS45" s="399"/>
      <c r="AT45" s="395">
        <v>18</v>
      </c>
      <c r="AU45" s="395">
        <v>455</v>
      </c>
      <c r="AV45" s="395"/>
      <c r="AW45" s="395">
        <v>6</v>
      </c>
      <c r="AX45" s="395" t="s">
        <v>835</v>
      </c>
      <c r="AY45" s="392"/>
      <c r="AZ45" s="395">
        <v>0</v>
      </c>
      <c r="BA45" s="395">
        <v>0</v>
      </c>
      <c r="BB45" s="395">
        <v>0</v>
      </c>
      <c r="BC45" s="395">
        <v>0</v>
      </c>
      <c r="BD45" s="395">
        <v>0</v>
      </c>
      <c r="BE45" s="395">
        <v>0</v>
      </c>
      <c r="BF45" s="395">
        <v>0</v>
      </c>
      <c r="BG45" s="395">
        <v>0</v>
      </c>
      <c r="BH45" s="395">
        <v>0</v>
      </c>
      <c r="BI45" s="395">
        <v>0</v>
      </c>
      <c r="BJ45" s="395">
        <v>0</v>
      </c>
      <c r="BK45" s="395">
        <v>0</v>
      </c>
      <c r="BL45" s="395"/>
      <c r="BM45" s="395" t="s">
        <v>829</v>
      </c>
      <c r="BN45" s="395"/>
      <c r="BO45" s="395" t="s">
        <v>829</v>
      </c>
      <c r="BP45" s="478"/>
      <c r="BQ45" s="395"/>
      <c r="BR45" s="395"/>
      <c r="BS45" s="395"/>
      <c r="BT45" s="228"/>
      <c r="BU45" s="402"/>
      <c r="BV45" s="395"/>
      <c r="BW45" s="395" t="s">
        <v>834</v>
      </c>
      <c r="BX45" s="395"/>
      <c r="BY45" s="228"/>
      <c r="BZ45" s="402" t="s">
        <v>1505</v>
      </c>
      <c r="CA45" s="392" t="s">
        <v>580</v>
      </c>
    </row>
    <row r="46" spans="1:79" customFormat="1" ht="13" customHeight="1" x14ac:dyDescent="0.3">
      <c r="A46" s="392">
        <v>13589</v>
      </c>
      <c r="B46" s="393">
        <v>42930</v>
      </c>
      <c r="C46" s="394" t="s">
        <v>825</v>
      </c>
      <c r="D46" s="392" t="s">
        <v>980</v>
      </c>
      <c r="E46" s="392"/>
      <c r="F46" s="392" t="s">
        <v>845</v>
      </c>
      <c r="G46" s="393">
        <v>42916</v>
      </c>
      <c r="H46" s="395" t="s">
        <v>828</v>
      </c>
      <c r="I46" s="395" t="s">
        <v>829</v>
      </c>
      <c r="J46" s="395">
        <v>16</v>
      </c>
      <c r="K46" s="392" t="s">
        <v>839</v>
      </c>
      <c r="L46" s="392" t="s">
        <v>1327</v>
      </c>
      <c r="M46" s="420">
        <v>85.536363636363632</v>
      </c>
      <c r="N46" s="420">
        <v>23.736363636363635</v>
      </c>
      <c r="O46" s="392" t="s">
        <v>802</v>
      </c>
      <c r="P46" s="392">
        <v>1274</v>
      </c>
      <c r="Q46" s="420">
        <v>24.999999999999996</v>
      </c>
      <c r="R46" s="398"/>
      <c r="S46" s="397"/>
      <c r="T46" s="392"/>
      <c r="U46" s="397"/>
      <c r="V46" s="397"/>
      <c r="W46" s="397"/>
      <c r="X46" s="392"/>
      <c r="Y46" s="420"/>
      <c r="Z46" s="420"/>
      <c r="AA46" s="420"/>
      <c r="AB46" s="420"/>
      <c r="AC46" s="420"/>
      <c r="AD46" s="397"/>
      <c r="AE46" s="420">
        <v>12.872727272727271</v>
      </c>
      <c r="AF46" s="392"/>
      <c r="AG46" s="392"/>
      <c r="AH46" s="420"/>
      <c r="AI46" s="392"/>
      <c r="AJ46" s="392"/>
      <c r="AK46" s="420"/>
      <c r="AL46" s="392"/>
      <c r="AM46" s="420"/>
      <c r="AN46" s="420"/>
      <c r="AO46" s="392" t="s">
        <v>846</v>
      </c>
      <c r="AP46" s="395" t="s">
        <v>829</v>
      </c>
      <c r="AQ46" s="395"/>
      <c r="AR46" s="395"/>
      <c r="AS46" s="399"/>
      <c r="AT46" s="395">
        <v>5.5</v>
      </c>
      <c r="AU46" s="395"/>
      <c r="AV46" s="395"/>
      <c r="AW46" s="395"/>
      <c r="AX46" s="395" t="s">
        <v>829</v>
      </c>
      <c r="AY46" s="392"/>
      <c r="AZ46" s="395">
        <v>19</v>
      </c>
      <c r="BA46" s="395">
        <v>0</v>
      </c>
      <c r="BB46" s="395">
        <v>0</v>
      </c>
      <c r="BC46" s="395">
        <v>0</v>
      </c>
      <c r="BD46" s="395">
        <v>0</v>
      </c>
      <c r="BE46" s="395">
        <v>0</v>
      </c>
      <c r="BF46" s="395">
        <v>0</v>
      </c>
      <c r="BG46" s="395">
        <v>0</v>
      </c>
      <c r="BH46" s="395">
        <v>0</v>
      </c>
      <c r="BI46" s="395">
        <v>0</v>
      </c>
      <c r="BJ46" s="395">
        <v>0</v>
      </c>
      <c r="BK46" s="395">
        <v>0</v>
      </c>
      <c r="BL46" s="395"/>
      <c r="BM46" s="395" t="s">
        <v>829</v>
      </c>
      <c r="BN46" s="395"/>
      <c r="BO46" s="395" t="s">
        <v>829</v>
      </c>
      <c r="BP46" s="478"/>
      <c r="BQ46" s="395"/>
      <c r="BR46" s="395"/>
      <c r="BS46" s="395"/>
      <c r="BT46" s="392"/>
      <c r="BU46" s="392"/>
      <c r="BV46" s="395"/>
      <c r="BW46" s="395" t="s">
        <v>834</v>
      </c>
      <c r="BX46" s="395"/>
      <c r="BY46" s="392"/>
      <c r="BZ46" s="411" t="s">
        <v>1506</v>
      </c>
      <c r="CA46" s="392" t="s">
        <v>580</v>
      </c>
    </row>
    <row r="47" spans="1:79" customFormat="1" ht="13" customHeight="1" x14ac:dyDescent="0.3">
      <c r="A47" s="477">
        <v>14254</v>
      </c>
      <c r="B47" s="393">
        <v>42925</v>
      </c>
      <c r="C47" s="394" t="s">
        <v>825</v>
      </c>
      <c r="D47" s="392" t="s">
        <v>980</v>
      </c>
      <c r="E47" s="392"/>
      <c r="F47" s="392" t="s">
        <v>845</v>
      </c>
      <c r="G47" s="393">
        <v>42916</v>
      </c>
      <c r="H47" s="395" t="s">
        <v>590</v>
      </c>
      <c r="I47" s="395" t="s">
        <v>772</v>
      </c>
      <c r="J47" s="395"/>
      <c r="K47" s="392" t="s">
        <v>801</v>
      </c>
      <c r="L47" s="392" t="s">
        <v>1310</v>
      </c>
      <c r="M47" s="420">
        <v>104</v>
      </c>
      <c r="N47" s="420">
        <v>22.309090909090905</v>
      </c>
      <c r="O47" s="392" t="s">
        <v>802</v>
      </c>
      <c r="P47" s="392">
        <v>1350</v>
      </c>
      <c r="Q47" s="420">
        <v>26.081818181818182</v>
      </c>
      <c r="R47" s="398"/>
      <c r="S47" s="397"/>
      <c r="T47" s="392"/>
      <c r="U47" s="397"/>
      <c r="V47" s="397"/>
      <c r="W47" s="397"/>
      <c r="X47" s="392"/>
      <c r="Y47" s="420"/>
      <c r="Z47" s="420"/>
      <c r="AA47" s="420"/>
      <c r="AB47" s="420"/>
      <c r="AC47" s="420"/>
      <c r="AD47" s="397"/>
      <c r="AE47" s="420">
        <v>11.272727272727272</v>
      </c>
      <c r="AF47" s="392"/>
      <c r="AG47" s="392"/>
      <c r="AH47" s="420"/>
      <c r="AI47" s="392"/>
      <c r="AJ47" s="392"/>
      <c r="AK47" s="420"/>
      <c r="AL47" s="392"/>
      <c r="AM47" s="420"/>
      <c r="AN47" s="420"/>
      <c r="AO47" s="392" t="s">
        <v>846</v>
      </c>
      <c r="AP47" s="395" t="s">
        <v>829</v>
      </c>
      <c r="AQ47" s="395"/>
      <c r="AR47" s="395"/>
      <c r="AS47" s="399"/>
      <c r="AT47" s="395">
        <v>11</v>
      </c>
      <c r="AU47" s="395"/>
      <c r="AV47" s="395"/>
      <c r="AW47" s="395"/>
      <c r="AX47" s="395" t="s">
        <v>829</v>
      </c>
      <c r="AY47" s="392"/>
      <c r="AZ47" s="395">
        <v>0</v>
      </c>
      <c r="BA47" s="395">
        <v>0</v>
      </c>
      <c r="BB47" s="395">
        <v>0</v>
      </c>
      <c r="BC47" s="395">
        <v>0</v>
      </c>
      <c r="BD47" s="395">
        <v>0</v>
      </c>
      <c r="BE47" s="395">
        <v>0</v>
      </c>
      <c r="BF47" s="395">
        <v>0</v>
      </c>
      <c r="BG47" s="395">
        <v>0</v>
      </c>
      <c r="BH47" s="395">
        <v>0</v>
      </c>
      <c r="BI47" s="395">
        <v>0</v>
      </c>
      <c r="BJ47" s="395">
        <v>0</v>
      </c>
      <c r="BK47" s="395">
        <v>0</v>
      </c>
      <c r="BL47" s="395"/>
      <c r="BM47" s="395" t="s">
        <v>829</v>
      </c>
      <c r="BN47" s="395"/>
      <c r="BO47" s="395" t="s">
        <v>829</v>
      </c>
      <c r="BP47" s="478"/>
      <c r="BQ47" s="395"/>
      <c r="BR47" s="395"/>
      <c r="BS47" s="395"/>
      <c r="BT47" s="392"/>
      <c r="BU47" s="392"/>
      <c r="BV47" s="395"/>
      <c r="BW47" s="395" t="s">
        <v>834</v>
      </c>
      <c r="BX47" s="395">
        <v>1</v>
      </c>
      <c r="BY47" s="392"/>
      <c r="BZ47" s="481" t="s">
        <v>1507</v>
      </c>
      <c r="CA47" s="392" t="s">
        <v>580</v>
      </c>
    </row>
    <row r="48" spans="1:79" customFormat="1" ht="13" customHeight="1" x14ac:dyDescent="0.3">
      <c r="A48" s="392">
        <v>13363</v>
      </c>
      <c r="B48" s="393">
        <v>42925</v>
      </c>
      <c r="C48" s="394" t="s">
        <v>825</v>
      </c>
      <c r="D48" s="392" t="s">
        <v>980</v>
      </c>
      <c r="E48" s="392"/>
      <c r="F48" s="392" t="s">
        <v>845</v>
      </c>
      <c r="G48" s="406">
        <v>42916</v>
      </c>
      <c r="H48" s="395" t="s">
        <v>590</v>
      </c>
      <c r="I48" s="395" t="s">
        <v>829</v>
      </c>
      <c r="J48" s="395">
        <v>25</v>
      </c>
      <c r="K48" s="392" t="s">
        <v>953</v>
      </c>
      <c r="L48" s="392" t="s">
        <v>1329</v>
      </c>
      <c r="M48" s="420">
        <v>84.681818181818187</v>
      </c>
      <c r="N48" s="420">
        <v>20.481818181818181</v>
      </c>
      <c r="O48" s="392"/>
      <c r="P48" s="392"/>
      <c r="Q48" s="397"/>
      <c r="R48" s="398"/>
      <c r="S48" s="397"/>
      <c r="T48" s="392"/>
      <c r="U48" s="397"/>
      <c r="V48" s="397"/>
      <c r="W48" s="397"/>
      <c r="X48" s="392"/>
      <c r="Y48" s="420"/>
      <c r="Z48" s="420"/>
      <c r="AA48" s="420"/>
      <c r="AB48" s="420"/>
      <c r="AC48" s="420"/>
      <c r="AD48" s="420"/>
      <c r="AE48" s="420">
        <v>13.327272727272726</v>
      </c>
      <c r="AF48" s="392"/>
      <c r="AG48" s="392"/>
      <c r="AH48" s="420"/>
      <c r="AI48" s="392"/>
      <c r="AJ48" s="392"/>
      <c r="AK48" s="420"/>
      <c r="AL48" s="392"/>
      <c r="AM48" s="420"/>
      <c r="AN48" s="420"/>
      <c r="AO48" s="392" t="s">
        <v>846</v>
      </c>
      <c r="AP48" s="395" t="s">
        <v>829</v>
      </c>
      <c r="AQ48" s="395"/>
      <c r="AR48" s="395"/>
      <c r="AS48" s="399"/>
      <c r="AT48" s="395"/>
      <c r="AU48" s="395"/>
      <c r="AV48" s="395"/>
      <c r="AW48" s="395"/>
      <c r="AX48" s="395" t="s">
        <v>835</v>
      </c>
      <c r="AY48" s="392"/>
      <c r="AZ48" s="395">
        <v>0</v>
      </c>
      <c r="BA48" s="395">
        <v>0</v>
      </c>
      <c r="BB48" s="395">
        <v>0</v>
      </c>
      <c r="BC48" s="395">
        <v>0</v>
      </c>
      <c r="BD48" s="395">
        <v>0</v>
      </c>
      <c r="BE48" s="395">
        <v>0</v>
      </c>
      <c r="BF48" s="395">
        <v>0</v>
      </c>
      <c r="BG48" s="395">
        <v>0</v>
      </c>
      <c r="BH48" s="395">
        <v>0</v>
      </c>
      <c r="BI48" s="395">
        <v>0</v>
      </c>
      <c r="BJ48" s="395">
        <v>0</v>
      </c>
      <c r="BK48" s="395">
        <v>0</v>
      </c>
      <c r="BL48" s="395"/>
      <c r="BM48" s="395" t="s">
        <v>829</v>
      </c>
      <c r="BN48" s="395"/>
      <c r="BO48" s="395" t="s">
        <v>829</v>
      </c>
      <c r="BP48" s="480">
        <v>163.63636363636363</v>
      </c>
      <c r="BQ48" s="395"/>
      <c r="BR48" s="395"/>
      <c r="BS48" s="395"/>
      <c r="BT48" s="402"/>
      <c r="BU48" s="402"/>
      <c r="BV48" s="395"/>
      <c r="BW48" s="395" t="s">
        <v>834</v>
      </c>
      <c r="BX48" s="395">
        <v>1</v>
      </c>
      <c r="BY48" s="402" t="s">
        <v>1330</v>
      </c>
      <c r="BZ48" s="402" t="s">
        <v>1508</v>
      </c>
      <c r="CA48" s="392" t="s">
        <v>580</v>
      </c>
    </row>
    <row r="49" spans="1:121" customFormat="1" ht="13" customHeight="1" x14ac:dyDescent="0.3">
      <c r="A49" s="392">
        <v>12785</v>
      </c>
      <c r="B49" s="393">
        <v>42925</v>
      </c>
      <c r="C49" s="394" t="s">
        <v>825</v>
      </c>
      <c r="D49" s="392" t="s">
        <v>980</v>
      </c>
      <c r="E49" s="392"/>
      <c r="F49" s="392" t="s">
        <v>845</v>
      </c>
      <c r="G49" s="406">
        <v>42916</v>
      </c>
      <c r="H49" s="395" t="s">
        <v>828</v>
      </c>
      <c r="I49" s="395" t="s">
        <v>829</v>
      </c>
      <c r="J49" s="395">
        <v>26</v>
      </c>
      <c r="K49" s="392" t="s">
        <v>1062</v>
      </c>
      <c r="L49" s="392" t="s">
        <v>1332</v>
      </c>
      <c r="M49" s="420">
        <v>89.999999999999986</v>
      </c>
      <c r="N49" s="420">
        <v>18.172727272727268</v>
      </c>
      <c r="O49" s="392"/>
      <c r="P49" s="392"/>
      <c r="Q49" s="397"/>
      <c r="R49" s="398"/>
      <c r="S49" s="397"/>
      <c r="T49" s="392"/>
      <c r="U49" s="397"/>
      <c r="V49" s="397"/>
      <c r="W49" s="397"/>
      <c r="X49" s="392"/>
      <c r="Y49" s="420"/>
      <c r="Z49" s="420"/>
      <c r="AA49" s="420"/>
      <c r="AB49" s="420"/>
      <c r="AC49" s="420"/>
      <c r="AD49" s="420"/>
      <c r="AE49" s="420">
        <v>13.627272727272727</v>
      </c>
      <c r="AF49" s="392"/>
      <c r="AG49" s="392"/>
      <c r="AH49" s="420"/>
      <c r="AI49" s="392"/>
      <c r="AJ49" s="392"/>
      <c r="AK49" s="420"/>
      <c r="AL49" s="392"/>
      <c r="AM49" s="420"/>
      <c r="AN49" s="420"/>
      <c r="AO49" s="392" t="s">
        <v>846</v>
      </c>
      <c r="AP49" s="395" t="s">
        <v>829</v>
      </c>
      <c r="AQ49" s="395"/>
      <c r="AR49" s="395"/>
      <c r="AS49" s="399"/>
      <c r="AT49" s="395">
        <v>7</v>
      </c>
      <c r="AU49" s="395"/>
      <c r="AV49" s="395"/>
      <c r="AW49" s="395"/>
      <c r="AX49" s="395" t="s">
        <v>772</v>
      </c>
      <c r="AY49" s="392"/>
      <c r="AZ49" s="395">
        <v>0</v>
      </c>
      <c r="BA49" s="395">
        <v>0</v>
      </c>
      <c r="BB49" s="395">
        <v>0</v>
      </c>
      <c r="BC49" s="395">
        <v>0</v>
      </c>
      <c r="BD49" s="395">
        <v>0</v>
      </c>
      <c r="BE49" s="395">
        <v>0</v>
      </c>
      <c r="BF49" s="395">
        <v>0</v>
      </c>
      <c r="BG49" s="395">
        <v>0</v>
      </c>
      <c r="BH49" s="395">
        <v>0</v>
      </c>
      <c r="BI49" s="395">
        <v>0</v>
      </c>
      <c r="BJ49" s="395">
        <v>0</v>
      </c>
      <c r="BK49" s="395">
        <v>0</v>
      </c>
      <c r="BL49" s="395">
        <v>12</v>
      </c>
      <c r="BM49" s="395" t="s">
        <v>829</v>
      </c>
      <c r="BN49" s="395"/>
      <c r="BO49" s="395" t="s">
        <v>829</v>
      </c>
      <c r="BP49" s="478"/>
      <c r="BQ49" s="395"/>
      <c r="BR49" s="395"/>
      <c r="BS49" s="395"/>
      <c r="BT49" s="392"/>
      <c r="BU49" s="402"/>
      <c r="BV49" s="395"/>
      <c r="BW49" s="395" t="s">
        <v>834</v>
      </c>
      <c r="BX49" s="395">
        <v>1</v>
      </c>
      <c r="BY49" s="392" t="s">
        <v>1064</v>
      </c>
      <c r="BZ49" s="481" t="s">
        <v>1509</v>
      </c>
      <c r="CA49" s="392" t="s">
        <v>580</v>
      </c>
    </row>
    <row r="50" spans="1:121" customFormat="1" ht="13" customHeight="1" x14ac:dyDescent="0.3">
      <c r="A50" s="477">
        <v>689</v>
      </c>
      <c r="B50" s="393">
        <v>42929</v>
      </c>
      <c r="C50" s="394" t="s">
        <v>825</v>
      </c>
      <c r="D50" s="392" t="s">
        <v>980</v>
      </c>
      <c r="E50" s="392"/>
      <c r="F50" s="392" t="s">
        <v>845</v>
      </c>
      <c r="G50" s="393">
        <v>42916</v>
      </c>
      <c r="H50" s="395" t="s">
        <v>590</v>
      </c>
      <c r="I50" s="395" t="s">
        <v>853</v>
      </c>
      <c r="J50" s="395"/>
      <c r="K50" s="392" t="s">
        <v>1066</v>
      </c>
      <c r="L50" s="392" t="s">
        <v>1334</v>
      </c>
      <c r="M50" s="420">
        <v>70.13636363636364</v>
      </c>
      <c r="N50" s="420">
        <v>24.781818181818181</v>
      </c>
      <c r="O50" s="392"/>
      <c r="P50" s="392"/>
      <c r="Q50" s="397"/>
      <c r="R50" s="398"/>
      <c r="S50" s="397"/>
      <c r="T50" s="392"/>
      <c r="U50" s="397"/>
      <c r="V50" s="397"/>
      <c r="W50" s="397"/>
      <c r="X50" s="392"/>
      <c r="Y50" s="420"/>
      <c r="Z50" s="420"/>
      <c r="AA50" s="420"/>
      <c r="AB50" s="420"/>
      <c r="AC50" s="420"/>
      <c r="AD50" s="420"/>
      <c r="AE50" s="420">
        <v>12.427272727272726</v>
      </c>
      <c r="AF50" s="392"/>
      <c r="AG50" s="392"/>
      <c r="AH50" s="420"/>
      <c r="AI50" s="392"/>
      <c r="AJ50" s="392"/>
      <c r="AK50" s="420"/>
      <c r="AL50" s="392"/>
      <c r="AM50" s="420"/>
      <c r="AN50" s="420"/>
      <c r="AO50" s="392" t="s">
        <v>846</v>
      </c>
      <c r="AP50" s="395" t="s">
        <v>829</v>
      </c>
      <c r="AQ50" s="395"/>
      <c r="AR50" s="395"/>
      <c r="AS50" s="399"/>
      <c r="AT50" s="395">
        <v>16</v>
      </c>
      <c r="AU50" s="395">
        <v>300</v>
      </c>
      <c r="AV50" s="395"/>
      <c r="AW50" s="395">
        <v>10</v>
      </c>
      <c r="AX50" s="395" t="s">
        <v>835</v>
      </c>
      <c r="AY50" s="392"/>
      <c r="AZ50" s="395">
        <v>0</v>
      </c>
      <c r="BA50" s="395">
        <v>21</v>
      </c>
      <c r="BB50" s="395">
        <v>0</v>
      </c>
      <c r="BC50" s="395">
        <v>0</v>
      </c>
      <c r="BD50" s="395">
        <v>0</v>
      </c>
      <c r="BE50" s="395">
        <v>0</v>
      </c>
      <c r="BF50" s="395">
        <v>0</v>
      </c>
      <c r="BG50" s="395">
        <v>0</v>
      </c>
      <c r="BH50" s="395">
        <v>0</v>
      </c>
      <c r="BI50" s="395">
        <v>0</v>
      </c>
      <c r="BJ50" s="395">
        <v>0</v>
      </c>
      <c r="BK50" s="395">
        <v>0</v>
      </c>
      <c r="BL50" s="395"/>
      <c r="BM50" s="395" t="s">
        <v>829</v>
      </c>
      <c r="BN50" s="395"/>
      <c r="BO50" s="395" t="s">
        <v>829</v>
      </c>
      <c r="BP50" s="478"/>
      <c r="BQ50" s="395"/>
      <c r="BR50" s="395"/>
      <c r="BS50" s="395"/>
      <c r="BT50" s="402"/>
      <c r="BU50" s="402"/>
      <c r="BV50" s="395"/>
      <c r="BW50" s="395" t="s">
        <v>834</v>
      </c>
      <c r="BX50" s="395"/>
      <c r="BY50" s="392" t="s">
        <v>1335</v>
      </c>
      <c r="BZ50" s="402" t="s">
        <v>1510</v>
      </c>
      <c r="CA50" s="402" t="s">
        <v>580</v>
      </c>
    </row>
    <row r="51" spans="1:121" customFormat="1" ht="13" customHeight="1" x14ac:dyDescent="0.3">
      <c r="A51" s="477">
        <v>11661</v>
      </c>
      <c r="B51" s="393">
        <v>42926</v>
      </c>
      <c r="C51" s="394" t="s">
        <v>825</v>
      </c>
      <c r="D51" s="392" t="s">
        <v>980</v>
      </c>
      <c r="E51" s="392"/>
      <c r="F51" s="392" t="s">
        <v>845</v>
      </c>
      <c r="G51" s="393">
        <v>42613</v>
      </c>
      <c r="H51" s="395" t="s">
        <v>590</v>
      </c>
      <c r="I51" s="395" t="s">
        <v>853</v>
      </c>
      <c r="J51" s="395"/>
      <c r="K51" s="392" t="s">
        <v>913</v>
      </c>
      <c r="L51" s="392" t="s">
        <v>1069</v>
      </c>
      <c r="M51" s="420">
        <v>90.999999999999986</v>
      </c>
      <c r="N51" s="420">
        <v>24.299999999999997</v>
      </c>
      <c r="O51" s="392"/>
      <c r="P51" s="392"/>
      <c r="Q51" s="397"/>
      <c r="R51" s="398"/>
      <c r="S51" s="397"/>
      <c r="T51" s="392"/>
      <c r="U51" s="397"/>
      <c r="V51" s="397"/>
      <c r="W51" s="397"/>
      <c r="X51" s="392"/>
      <c r="Y51" s="420"/>
      <c r="Z51" s="420"/>
      <c r="AA51" s="420"/>
      <c r="AB51" s="420"/>
      <c r="AC51" s="420"/>
      <c r="AD51" s="420"/>
      <c r="AE51" s="420">
        <v>14</v>
      </c>
      <c r="AF51" s="392"/>
      <c r="AG51" s="392"/>
      <c r="AH51" s="420"/>
      <c r="AI51" s="392"/>
      <c r="AJ51" s="392"/>
      <c r="AK51" s="420"/>
      <c r="AL51" s="392"/>
      <c r="AM51" s="420"/>
      <c r="AN51" s="420"/>
      <c r="AO51" s="392" t="s">
        <v>846</v>
      </c>
      <c r="AP51" s="395" t="s">
        <v>829</v>
      </c>
      <c r="AQ51" s="395"/>
      <c r="AR51" s="395"/>
      <c r="AS51" s="399"/>
      <c r="AT51" s="395">
        <v>12</v>
      </c>
      <c r="AU51" s="395">
        <v>455</v>
      </c>
      <c r="AV51" s="395"/>
      <c r="AW51" s="395">
        <v>6</v>
      </c>
      <c r="AX51" s="395" t="s">
        <v>835</v>
      </c>
      <c r="AY51" s="392"/>
      <c r="AZ51" s="395">
        <v>0</v>
      </c>
      <c r="BA51" s="395">
        <v>0</v>
      </c>
      <c r="BB51" s="395">
        <v>0</v>
      </c>
      <c r="BC51" s="395">
        <v>0</v>
      </c>
      <c r="BD51" s="395">
        <v>0</v>
      </c>
      <c r="BE51" s="395">
        <v>0</v>
      </c>
      <c r="BF51" s="395">
        <v>0</v>
      </c>
      <c r="BG51" s="395">
        <v>0</v>
      </c>
      <c r="BH51" s="395">
        <v>0</v>
      </c>
      <c r="BI51" s="395">
        <v>0</v>
      </c>
      <c r="BJ51" s="395">
        <v>0</v>
      </c>
      <c r="BK51" s="395">
        <v>0</v>
      </c>
      <c r="BL51" s="395"/>
      <c r="BM51" s="395" t="s">
        <v>829</v>
      </c>
      <c r="BN51" s="395"/>
      <c r="BO51" s="395" t="s">
        <v>829</v>
      </c>
      <c r="BP51" s="478"/>
      <c r="BQ51" s="395"/>
      <c r="BR51" s="395"/>
      <c r="BS51" s="395"/>
      <c r="BT51" s="402"/>
      <c r="BU51" s="402"/>
      <c r="BV51" s="395"/>
      <c r="BW51" s="395" t="s">
        <v>834</v>
      </c>
      <c r="BX51" s="395"/>
      <c r="BY51" s="392"/>
      <c r="BZ51" s="409" t="s">
        <v>1511</v>
      </c>
      <c r="CA51" s="402" t="s">
        <v>600</v>
      </c>
    </row>
    <row r="52" spans="1:121" s="214" customFormat="1" ht="13" customHeight="1" x14ac:dyDescent="0.3">
      <c r="A52" s="392">
        <v>11227</v>
      </c>
      <c r="B52" s="393">
        <v>42929</v>
      </c>
      <c r="C52" s="394" t="s">
        <v>825</v>
      </c>
      <c r="D52" s="392" t="s">
        <v>980</v>
      </c>
      <c r="E52" s="392"/>
      <c r="F52" s="392" t="s">
        <v>845</v>
      </c>
      <c r="G52" s="393">
        <v>42587</v>
      </c>
      <c r="H52" s="395" t="s">
        <v>828</v>
      </c>
      <c r="I52" s="395" t="s">
        <v>829</v>
      </c>
      <c r="J52" s="395">
        <v>24</v>
      </c>
      <c r="K52" s="392" t="s">
        <v>1072</v>
      </c>
      <c r="L52" s="392" t="s">
        <v>166</v>
      </c>
      <c r="M52" s="420">
        <v>88.754545454545436</v>
      </c>
      <c r="N52" s="420">
        <v>19.40909090909091</v>
      </c>
      <c r="O52" s="392"/>
      <c r="P52" s="392"/>
      <c r="Q52" s="397"/>
      <c r="R52" s="392"/>
      <c r="S52" s="397"/>
      <c r="T52" s="392"/>
      <c r="U52" s="397"/>
      <c r="V52" s="397"/>
      <c r="W52" s="397"/>
      <c r="X52" s="392"/>
      <c r="Y52" s="420"/>
      <c r="Z52" s="420"/>
      <c r="AA52" s="420"/>
      <c r="AB52" s="420"/>
      <c r="AC52" s="420"/>
      <c r="AD52" s="420"/>
      <c r="AE52" s="420">
        <v>13.872727272727271</v>
      </c>
      <c r="AF52" s="392"/>
      <c r="AG52" s="392"/>
      <c r="AH52" s="420"/>
      <c r="AI52" s="392"/>
      <c r="AJ52" s="392"/>
      <c r="AK52" s="420"/>
      <c r="AL52" s="392"/>
      <c r="AM52" s="420"/>
      <c r="AN52" s="420"/>
      <c r="AO52" s="392" t="s">
        <v>846</v>
      </c>
      <c r="AP52" s="395" t="s">
        <v>829</v>
      </c>
      <c r="AQ52" s="395"/>
      <c r="AR52" s="395"/>
      <c r="AS52" s="399"/>
      <c r="AT52" s="395">
        <v>4</v>
      </c>
      <c r="AU52" s="395"/>
      <c r="AV52" s="395"/>
      <c r="AW52" s="395"/>
      <c r="AX52" s="395" t="s">
        <v>829</v>
      </c>
      <c r="AY52" s="392"/>
      <c r="AZ52" s="395">
        <v>0</v>
      </c>
      <c r="BA52" s="395">
        <v>0</v>
      </c>
      <c r="BB52" s="395">
        <v>0</v>
      </c>
      <c r="BC52" s="395">
        <v>0</v>
      </c>
      <c r="BD52" s="395">
        <v>0</v>
      </c>
      <c r="BE52" s="395">
        <v>0</v>
      </c>
      <c r="BF52" s="395">
        <v>0</v>
      </c>
      <c r="BG52" s="395">
        <v>0</v>
      </c>
      <c r="BH52" s="395">
        <v>0</v>
      </c>
      <c r="BI52" s="395">
        <v>0</v>
      </c>
      <c r="BJ52" s="395">
        <v>0</v>
      </c>
      <c r="BK52" s="395">
        <v>0</v>
      </c>
      <c r="BL52" s="395"/>
      <c r="BM52" s="395" t="s">
        <v>829</v>
      </c>
      <c r="BN52" s="395">
        <v>12</v>
      </c>
      <c r="BO52" s="395" t="s">
        <v>829</v>
      </c>
      <c r="BP52" s="478"/>
      <c r="BQ52" s="395"/>
      <c r="BR52" s="395"/>
      <c r="BS52" s="395"/>
      <c r="BT52" s="402"/>
      <c r="BU52" s="402"/>
      <c r="BV52" s="395"/>
      <c r="BW52" s="395" t="s">
        <v>834</v>
      </c>
      <c r="BX52" s="395">
        <v>1</v>
      </c>
      <c r="BY52" s="392"/>
      <c r="BZ52" s="409" t="s">
        <v>1512</v>
      </c>
      <c r="CA52" s="392" t="s">
        <v>600</v>
      </c>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row>
    <row r="53" spans="1:121" customFormat="1" ht="13" customHeight="1" x14ac:dyDescent="0.3">
      <c r="A53" s="392">
        <v>15179</v>
      </c>
      <c r="B53" s="393">
        <v>42929</v>
      </c>
      <c r="C53" s="394" t="s">
        <v>825</v>
      </c>
      <c r="D53" s="392" t="s">
        <v>980</v>
      </c>
      <c r="E53" s="392"/>
      <c r="F53" s="392" t="s">
        <v>845</v>
      </c>
      <c r="G53" s="393">
        <v>42916</v>
      </c>
      <c r="H53" s="395" t="s">
        <v>828</v>
      </c>
      <c r="I53" s="395" t="s">
        <v>829</v>
      </c>
      <c r="J53" s="395">
        <v>28</v>
      </c>
      <c r="K53" s="418" t="s">
        <v>1074</v>
      </c>
      <c r="L53" s="392" t="s">
        <v>1338</v>
      </c>
      <c r="M53" s="420">
        <v>89.999999999999986</v>
      </c>
      <c r="N53" s="420">
        <v>20.199999999999996</v>
      </c>
      <c r="O53" s="392" t="s">
        <v>802</v>
      </c>
      <c r="P53" s="392">
        <v>2700</v>
      </c>
      <c r="Q53" s="420">
        <v>21.799999999999997</v>
      </c>
      <c r="R53" s="398"/>
      <c r="S53" s="397"/>
      <c r="T53" s="392"/>
      <c r="U53" s="397"/>
      <c r="V53" s="397"/>
      <c r="W53" s="397"/>
      <c r="X53" s="392"/>
      <c r="Y53" s="420"/>
      <c r="Z53" s="420"/>
      <c r="AA53" s="420"/>
      <c r="AB53" s="420"/>
      <c r="AC53" s="420"/>
      <c r="AD53" s="397"/>
      <c r="AE53" s="420">
        <v>14.399999999999999</v>
      </c>
      <c r="AF53" s="392"/>
      <c r="AG53" s="392"/>
      <c r="AH53" s="420"/>
      <c r="AI53" s="392"/>
      <c r="AJ53" s="392"/>
      <c r="AK53" s="420"/>
      <c r="AL53" s="392"/>
      <c r="AM53" s="420"/>
      <c r="AN53" s="420"/>
      <c r="AO53" s="392" t="s">
        <v>846</v>
      </c>
      <c r="AP53" s="395" t="s">
        <v>829</v>
      </c>
      <c r="AQ53" s="395"/>
      <c r="AR53" s="395"/>
      <c r="AS53" s="399"/>
      <c r="AT53" s="395">
        <v>3</v>
      </c>
      <c r="AU53" s="395"/>
      <c r="AV53" s="395"/>
      <c r="AW53" s="395"/>
      <c r="AX53" s="395" t="s">
        <v>772</v>
      </c>
      <c r="AY53" s="392"/>
      <c r="AZ53" s="395">
        <v>0</v>
      </c>
      <c r="BA53" s="395">
        <v>0</v>
      </c>
      <c r="BB53" s="395">
        <v>0</v>
      </c>
      <c r="BC53" s="395">
        <v>0</v>
      </c>
      <c r="BD53" s="395">
        <v>0</v>
      </c>
      <c r="BE53" s="395">
        <v>0</v>
      </c>
      <c r="BF53" s="395">
        <v>0</v>
      </c>
      <c r="BG53" s="395">
        <v>0</v>
      </c>
      <c r="BH53" s="395">
        <v>0</v>
      </c>
      <c r="BI53" s="395">
        <v>0</v>
      </c>
      <c r="BJ53" s="395">
        <v>0</v>
      </c>
      <c r="BK53" s="395">
        <v>0</v>
      </c>
      <c r="BL53" s="395"/>
      <c r="BM53" s="395" t="s">
        <v>829</v>
      </c>
      <c r="BN53" s="395"/>
      <c r="BO53" s="395" t="s">
        <v>829</v>
      </c>
      <c r="BP53" s="478"/>
      <c r="BQ53" s="395"/>
      <c r="BR53" s="395"/>
      <c r="BS53" s="395"/>
      <c r="BT53" s="392" t="s">
        <v>1339</v>
      </c>
      <c r="BU53" s="402" t="s">
        <v>1340</v>
      </c>
      <c r="BV53" s="395">
        <v>50</v>
      </c>
      <c r="BW53" s="395" t="s">
        <v>834</v>
      </c>
      <c r="BX53" s="395"/>
      <c r="BY53" s="392"/>
      <c r="BZ53" s="498" t="s">
        <v>1513</v>
      </c>
      <c r="CA53" s="392" t="s">
        <v>593</v>
      </c>
    </row>
    <row r="54" spans="1:121" s="422" customFormat="1" ht="13" customHeight="1" x14ac:dyDescent="0.3">
      <c r="A54" s="392">
        <v>11167</v>
      </c>
      <c r="B54" s="393">
        <v>42926</v>
      </c>
      <c r="C54" s="394" t="s">
        <v>825</v>
      </c>
      <c r="D54" s="392" t="s">
        <v>980</v>
      </c>
      <c r="E54" s="392"/>
      <c r="F54" s="392" t="s">
        <v>845</v>
      </c>
      <c r="G54" s="393">
        <v>42900</v>
      </c>
      <c r="H54" s="395" t="s">
        <v>828</v>
      </c>
      <c r="I54" s="395" t="s">
        <v>829</v>
      </c>
      <c r="J54" s="395">
        <v>29</v>
      </c>
      <c r="K54" s="392" t="s">
        <v>1077</v>
      </c>
      <c r="L54" s="392" t="s">
        <v>954</v>
      </c>
      <c r="M54" s="420">
        <v>86.48181818181817</v>
      </c>
      <c r="N54" s="420">
        <v>17.109090909090909</v>
      </c>
      <c r="O54" s="392"/>
      <c r="P54" s="392"/>
      <c r="Q54" s="397"/>
      <c r="R54" s="392"/>
      <c r="S54" s="397"/>
      <c r="T54" s="392"/>
      <c r="U54" s="397"/>
      <c r="V54" s="397"/>
      <c r="W54" s="397"/>
      <c r="X54" s="392"/>
      <c r="Y54" s="420"/>
      <c r="Z54" s="420"/>
      <c r="AA54" s="420"/>
      <c r="AB54" s="420"/>
      <c r="AC54" s="420"/>
      <c r="AD54" s="420"/>
      <c r="AE54" s="420">
        <v>10.627272727272725</v>
      </c>
      <c r="AF54" s="392"/>
      <c r="AG54" s="392"/>
      <c r="AH54" s="420"/>
      <c r="AI54" s="392"/>
      <c r="AJ54" s="392"/>
      <c r="AK54" s="420"/>
      <c r="AL54" s="392"/>
      <c r="AM54" s="420"/>
      <c r="AN54" s="420"/>
      <c r="AO54" s="392" t="s">
        <v>846</v>
      </c>
      <c r="AP54" s="395" t="s">
        <v>829</v>
      </c>
      <c r="AQ54" s="395"/>
      <c r="AR54" s="395"/>
      <c r="AS54" s="399"/>
      <c r="AT54" s="395">
        <v>4.3499999999999996</v>
      </c>
      <c r="AU54" s="395"/>
      <c r="AV54" s="395"/>
      <c r="AW54" s="395"/>
      <c r="AX54" s="395" t="s">
        <v>829</v>
      </c>
      <c r="AY54" s="392"/>
      <c r="AZ54" s="395">
        <v>0</v>
      </c>
      <c r="BA54" s="395">
        <v>0</v>
      </c>
      <c r="BB54" s="395">
        <v>0</v>
      </c>
      <c r="BC54" s="395">
        <v>0</v>
      </c>
      <c r="BD54" s="395">
        <v>0</v>
      </c>
      <c r="BE54" s="395">
        <v>0</v>
      </c>
      <c r="BF54" s="395">
        <v>0</v>
      </c>
      <c r="BG54" s="395">
        <v>0</v>
      </c>
      <c r="BH54" s="395">
        <v>0</v>
      </c>
      <c r="BI54" s="395">
        <v>0</v>
      </c>
      <c r="BJ54" s="395">
        <v>0</v>
      </c>
      <c r="BK54" s="395">
        <v>0</v>
      </c>
      <c r="BL54" s="395"/>
      <c r="BM54" s="395" t="s">
        <v>829</v>
      </c>
      <c r="BN54" s="395"/>
      <c r="BO54" s="395" t="s">
        <v>829</v>
      </c>
      <c r="BP54" s="478"/>
      <c r="BQ54" s="395"/>
      <c r="BR54" s="395"/>
      <c r="BS54" s="395"/>
      <c r="BT54" s="402"/>
      <c r="BU54" s="402"/>
      <c r="BV54" s="395"/>
      <c r="BW54" s="395" t="s">
        <v>834</v>
      </c>
      <c r="BX54" s="395">
        <v>1</v>
      </c>
      <c r="BY54" s="392"/>
      <c r="BZ54" s="481" t="s">
        <v>1492</v>
      </c>
      <c r="CA54" s="402" t="s">
        <v>580</v>
      </c>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row>
    <row r="55" spans="1:121" s="422" customFormat="1" ht="13" customHeight="1" x14ac:dyDescent="0.3">
      <c r="A55" s="477">
        <v>13587</v>
      </c>
      <c r="B55" s="393">
        <v>42928</v>
      </c>
      <c r="C55" s="394" t="s">
        <v>825</v>
      </c>
      <c r="D55" s="392" t="s">
        <v>980</v>
      </c>
      <c r="E55" s="392"/>
      <c r="F55" s="392" t="s">
        <v>845</v>
      </c>
      <c r="G55" s="393">
        <v>42642</v>
      </c>
      <c r="H55" s="395" t="s">
        <v>828</v>
      </c>
      <c r="I55" s="395" t="s">
        <v>853</v>
      </c>
      <c r="J55" s="395"/>
      <c r="K55" s="392" t="s">
        <v>908</v>
      </c>
      <c r="L55" s="392" t="s">
        <v>1344</v>
      </c>
      <c r="M55" s="420">
        <v>88.190909090909088</v>
      </c>
      <c r="N55" s="420">
        <v>25.672727272727268</v>
      </c>
      <c r="O55" s="392"/>
      <c r="P55" s="392"/>
      <c r="Q55" s="397"/>
      <c r="R55" s="398"/>
      <c r="S55" s="397"/>
      <c r="T55" s="392"/>
      <c r="U55" s="397"/>
      <c r="V55" s="397"/>
      <c r="W55" s="397"/>
      <c r="X55" s="392"/>
      <c r="Y55" s="420"/>
      <c r="Z55" s="420"/>
      <c r="AA55" s="420"/>
      <c r="AB55" s="420"/>
      <c r="AC55" s="420"/>
      <c r="AD55" s="397"/>
      <c r="AE55" s="420">
        <v>14.154545454545454</v>
      </c>
      <c r="AF55" s="392"/>
      <c r="AG55" s="392"/>
      <c r="AH55" s="420"/>
      <c r="AI55" s="392"/>
      <c r="AJ55" s="392"/>
      <c r="AK55" s="420"/>
      <c r="AL55" s="392"/>
      <c r="AM55" s="420"/>
      <c r="AN55" s="420"/>
      <c r="AO55" s="392" t="s">
        <v>846</v>
      </c>
      <c r="AP55" s="395" t="s">
        <v>829</v>
      </c>
      <c r="AQ55" s="395"/>
      <c r="AR55" s="395"/>
      <c r="AS55" s="399"/>
      <c r="AT55" s="395">
        <v>21</v>
      </c>
      <c r="AU55" s="395">
        <v>455</v>
      </c>
      <c r="AV55" s="395"/>
      <c r="AW55" s="395">
        <v>5</v>
      </c>
      <c r="AX55" s="395" t="s">
        <v>835</v>
      </c>
      <c r="AY55" s="392"/>
      <c r="AZ55" s="395">
        <v>0</v>
      </c>
      <c r="BA55" s="395">
        <v>0</v>
      </c>
      <c r="BB55" s="395">
        <v>0</v>
      </c>
      <c r="BC55" s="395">
        <v>0</v>
      </c>
      <c r="BD55" s="395">
        <v>0</v>
      </c>
      <c r="BE55" s="395">
        <v>0</v>
      </c>
      <c r="BF55" s="395">
        <v>0</v>
      </c>
      <c r="BG55" s="395">
        <v>0</v>
      </c>
      <c r="BH55" s="395">
        <v>0</v>
      </c>
      <c r="BI55" s="395">
        <v>0</v>
      </c>
      <c r="BJ55" s="395">
        <v>0</v>
      </c>
      <c r="BK55" s="395">
        <v>0</v>
      </c>
      <c r="BL55" s="395"/>
      <c r="BM55" s="395" t="s">
        <v>829</v>
      </c>
      <c r="BN55" s="395"/>
      <c r="BO55" s="395" t="s">
        <v>829</v>
      </c>
      <c r="BP55" s="478"/>
      <c r="BQ55" s="395"/>
      <c r="BR55" s="395"/>
      <c r="BS55" s="395"/>
      <c r="BT55" s="402"/>
      <c r="BU55" s="402"/>
      <c r="BV55" s="395"/>
      <c r="BW55" s="395" t="s">
        <v>834</v>
      </c>
      <c r="BX55" s="395"/>
      <c r="BY55" s="392"/>
      <c r="BZ55" s="409" t="s">
        <v>1514</v>
      </c>
      <c r="CA55" s="392" t="s">
        <v>600</v>
      </c>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row>
    <row r="56" spans="1:121" s="422" customFormat="1" ht="12" customHeight="1" x14ac:dyDescent="0.3">
      <c r="A56" s="392">
        <v>12486</v>
      </c>
      <c r="B56" s="393">
        <v>42928</v>
      </c>
      <c r="C56" s="394" t="s">
        <v>825</v>
      </c>
      <c r="D56" s="392" t="s">
        <v>980</v>
      </c>
      <c r="E56" s="392"/>
      <c r="F56" s="392" t="s">
        <v>845</v>
      </c>
      <c r="G56" s="393">
        <v>42570</v>
      </c>
      <c r="H56" s="395" t="s">
        <v>828</v>
      </c>
      <c r="I56" s="395" t="s">
        <v>829</v>
      </c>
      <c r="J56" s="395">
        <v>23</v>
      </c>
      <c r="K56" s="392" t="s">
        <v>1082</v>
      </c>
      <c r="L56" s="392" t="s">
        <v>1346</v>
      </c>
      <c r="M56" s="420">
        <v>87.999999999999986</v>
      </c>
      <c r="N56" s="420">
        <v>19.299999999999997</v>
      </c>
      <c r="O56" s="392"/>
      <c r="P56" s="392"/>
      <c r="Q56" s="397"/>
      <c r="R56" s="398"/>
      <c r="S56" s="397"/>
      <c r="T56" s="392"/>
      <c r="U56" s="397"/>
      <c r="V56" s="397"/>
      <c r="W56" s="397"/>
      <c r="X56" s="392"/>
      <c r="Y56" s="420"/>
      <c r="Z56" s="420"/>
      <c r="AA56" s="420"/>
      <c r="AB56" s="420"/>
      <c r="AC56" s="420"/>
      <c r="AD56" s="397"/>
      <c r="AE56" s="420">
        <v>11.999999999999998</v>
      </c>
      <c r="AF56" s="392"/>
      <c r="AG56" s="392"/>
      <c r="AH56" s="420"/>
      <c r="AI56" s="392"/>
      <c r="AJ56" s="392"/>
      <c r="AK56" s="420"/>
      <c r="AL56" s="392"/>
      <c r="AM56" s="420"/>
      <c r="AN56" s="420"/>
      <c r="AO56" s="392" t="s">
        <v>846</v>
      </c>
      <c r="AP56" s="395" t="s">
        <v>829</v>
      </c>
      <c r="AQ56" s="395"/>
      <c r="AR56" s="395"/>
      <c r="AS56" s="399"/>
      <c r="AT56" s="395">
        <v>8</v>
      </c>
      <c r="AU56" s="395"/>
      <c r="AV56" s="395"/>
      <c r="AW56" s="395"/>
      <c r="AX56" s="395" t="s">
        <v>772</v>
      </c>
      <c r="AY56" s="392"/>
      <c r="AZ56" s="395">
        <v>0</v>
      </c>
      <c r="BA56" s="395">
        <v>0</v>
      </c>
      <c r="BB56" s="395">
        <v>0</v>
      </c>
      <c r="BC56" s="395">
        <v>0</v>
      </c>
      <c r="BD56" s="395">
        <v>0</v>
      </c>
      <c r="BE56" s="395">
        <v>0</v>
      </c>
      <c r="BF56" s="395">
        <v>0</v>
      </c>
      <c r="BG56" s="395">
        <v>0</v>
      </c>
      <c r="BH56" s="395">
        <v>0</v>
      </c>
      <c r="BI56" s="395">
        <v>0</v>
      </c>
      <c r="BJ56" s="395">
        <v>0</v>
      </c>
      <c r="BK56" s="395">
        <v>0</v>
      </c>
      <c r="BL56" s="395"/>
      <c r="BM56" s="395" t="s">
        <v>829</v>
      </c>
      <c r="BN56" s="395"/>
      <c r="BO56" s="395" t="s">
        <v>829</v>
      </c>
      <c r="BP56" s="478"/>
      <c r="BQ56" s="395"/>
      <c r="BR56" s="395"/>
      <c r="BS56" s="395"/>
      <c r="BT56" s="392"/>
      <c r="BU56" s="402"/>
      <c r="BV56" s="395"/>
      <c r="BW56" s="395" t="s">
        <v>834</v>
      </c>
      <c r="BX56" s="395">
        <v>1</v>
      </c>
      <c r="BY56" s="392"/>
      <c r="BZ56" s="409" t="s">
        <v>1515</v>
      </c>
      <c r="CA56" s="392" t="s">
        <v>600</v>
      </c>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row>
    <row r="57" spans="1:121" s="422" customFormat="1" ht="13" customHeight="1" x14ac:dyDescent="0.3">
      <c r="A57" s="392">
        <v>12725</v>
      </c>
      <c r="B57" s="393">
        <v>42928</v>
      </c>
      <c r="C57" s="394" t="s">
        <v>825</v>
      </c>
      <c r="D57" s="392" t="s">
        <v>980</v>
      </c>
      <c r="E57" s="392"/>
      <c r="F57" s="392" t="s">
        <v>845</v>
      </c>
      <c r="G57" s="393">
        <v>42661</v>
      </c>
      <c r="H57" s="395" t="s">
        <v>828</v>
      </c>
      <c r="I57" s="395" t="s">
        <v>829</v>
      </c>
      <c r="J57" s="395">
        <v>36</v>
      </c>
      <c r="K57" s="392" t="s">
        <v>1171</v>
      </c>
      <c r="L57" s="392" t="s">
        <v>1172</v>
      </c>
      <c r="M57" s="420">
        <v>87.272727272727266</v>
      </c>
      <c r="N57" s="420">
        <v>18.18181818181818</v>
      </c>
      <c r="O57" s="392"/>
      <c r="P57" s="392"/>
      <c r="Q57" s="397"/>
      <c r="R57" s="398"/>
      <c r="S57" s="397"/>
      <c r="T57" s="392"/>
      <c r="U57" s="397"/>
      <c r="V57" s="397"/>
      <c r="W57" s="397"/>
      <c r="X57" s="392"/>
      <c r="Y57" s="420"/>
      <c r="Z57" s="420"/>
      <c r="AA57" s="420"/>
      <c r="AB57" s="420"/>
      <c r="AC57" s="420"/>
      <c r="AD57" s="397"/>
      <c r="AE57" s="420">
        <v>10.909090909090908</v>
      </c>
      <c r="AF57" s="392"/>
      <c r="AG57" s="392"/>
      <c r="AH57" s="420"/>
      <c r="AI57" s="392"/>
      <c r="AJ57" s="392"/>
      <c r="AK57" s="420"/>
      <c r="AL57" s="392"/>
      <c r="AM57" s="420"/>
      <c r="AN57" s="420"/>
      <c r="AO57" s="392" t="s">
        <v>846</v>
      </c>
      <c r="AP57" s="395" t="s">
        <v>829</v>
      </c>
      <c r="AQ57" s="395"/>
      <c r="AR57" s="395"/>
      <c r="AS57" s="399"/>
      <c r="AT57" s="395">
        <v>5.5</v>
      </c>
      <c r="AU57" s="395"/>
      <c r="AV57" s="395"/>
      <c r="AW57" s="395"/>
      <c r="AX57" s="395" t="s">
        <v>772</v>
      </c>
      <c r="AY57" s="392"/>
      <c r="AZ57" s="395">
        <v>0</v>
      </c>
      <c r="BA57" s="395">
        <v>0</v>
      </c>
      <c r="BB57" s="395">
        <v>0</v>
      </c>
      <c r="BC57" s="395">
        <v>0</v>
      </c>
      <c r="BD57" s="395">
        <v>0</v>
      </c>
      <c r="BE57" s="395">
        <v>0</v>
      </c>
      <c r="BF57" s="395">
        <v>0</v>
      </c>
      <c r="BG57" s="395">
        <v>0</v>
      </c>
      <c r="BH57" s="395">
        <v>0</v>
      </c>
      <c r="BI57" s="395">
        <v>0</v>
      </c>
      <c r="BJ57" s="395">
        <v>0</v>
      </c>
      <c r="BK57" s="395">
        <v>0</v>
      </c>
      <c r="BL57" s="395"/>
      <c r="BM57" s="395" t="s">
        <v>829</v>
      </c>
      <c r="BN57" s="395">
        <v>12</v>
      </c>
      <c r="BO57" s="395" t="s">
        <v>829</v>
      </c>
      <c r="BP57" s="478"/>
      <c r="BQ57" s="395"/>
      <c r="BR57" s="395">
        <v>12</v>
      </c>
      <c r="BS57" s="395"/>
      <c r="BT57" s="402"/>
      <c r="BU57" s="402"/>
      <c r="BV57" s="395"/>
      <c r="BW57" s="395" t="s">
        <v>834</v>
      </c>
      <c r="BX57" s="395"/>
      <c r="BY57" s="392"/>
      <c r="BZ57" s="407" t="s">
        <v>1516</v>
      </c>
      <c r="CA57" s="392" t="s">
        <v>600</v>
      </c>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row>
    <row r="58" spans="1:121" customFormat="1" ht="13" customHeight="1" x14ac:dyDescent="0.3">
      <c r="A58" s="392">
        <v>12882</v>
      </c>
      <c r="B58" s="393">
        <v>42926</v>
      </c>
      <c r="C58" s="394" t="s">
        <v>825</v>
      </c>
      <c r="D58" s="392" t="s">
        <v>980</v>
      </c>
      <c r="E58" s="392"/>
      <c r="F58" s="392" t="s">
        <v>845</v>
      </c>
      <c r="G58" s="393">
        <v>42916</v>
      </c>
      <c r="H58" s="395" t="s">
        <v>590</v>
      </c>
      <c r="I58" s="395" t="s">
        <v>829</v>
      </c>
      <c r="J58" s="395">
        <v>30</v>
      </c>
      <c r="K58" s="392" t="s">
        <v>1348</v>
      </c>
      <c r="L58" s="392" t="s">
        <v>1349</v>
      </c>
      <c r="M58" s="420">
        <v>72.899999999999991</v>
      </c>
      <c r="N58" s="420">
        <v>20.199999999999996</v>
      </c>
      <c r="O58" s="392"/>
      <c r="P58" s="392"/>
      <c r="Q58" s="397"/>
      <c r="R58" s="398"/>
      <c r="S58" s="397"/>
      <c r="T58" s="392"/>
      <c r="U58" s="397"/>
      <c r="V58" s="397"/>
      <c r="W58" s="397"/>
      <c r="X58" s="392"/>
      <c r="Y58" s="420"/>
      <c r="Z58" s="420"/>
      <c r="AA58" s="420"/>
      <c r="AB58" s="420"/>
      <c r="AC58" s="420"/>
      <c r="AD58" s="397"/>
      <c r="AE58" s="420">
        <v>14.899999999999999</v>
      </c>
      <c r="AF58" s="392"/>
      <c r="AG58" s="392"/>
      <c r="AH58" s="420"/>
      <c r="AI58" s="392"/>
      <c r="AJ58" s="392"/>
      <c r="AK58" s="420"/>
      <c r="AL58" s="392"/>
      <c r="AM58" s="420"/>
      <c r="AN58" s="420"/>
      <c r="AO58" s="392" t="s">
        <v>846</v>
      </c>
      <c r="AP58" s="395" t="s">
        <v>829</v>
      </c>
      <c r="AQ58" s="395"/>
      <c r="AR58" s="395"/>
      <c r="AS58" s="399"/>
      <c r="AT58" s="395">
        <v>5</v>
      </c>
      <c r="AU58" s="395"/>
      <c r="AV58" s="395"/>
      <c r="AW58" s="395"/>
      <c r="AX58" s="395" t="s">
        <v>772</v>
      </c>
      <c r="AY58" s="392"/>
      <c r="AZ58" s="395">
        <v>0</v>
      </c>
      <c r="BA58" s="395">
        <v>0</v>
      </c>
      <c r="BB58" s="395">
        <v>0</v>
      </c>
      <c r="BC58" s="395">
        <v>0</v>
      </c>
      <c r="BD58" s="395">
        <v>0</v>
      </c>
      <c r="BE58" s="395">
        <v>0</v>
      </c>
      <c r="BF58" s="395">
        <v>0</v>
      </c>
      <c r="BG58" s="395">
        <v>0</v>
      </c>
      <c r="BH58" s="395">
        <v>0</v>
      </c>
      <c r="BI58" s="395">
        <v>0</v>
      </c>
      <c r="BJ58" s="395">
        <v>0</v>
      </c>
      <c r="BK58" s="395">
        <v>0</v>
      </c>
      <c r="BL58" s="395"/>
      <c r="BM58" s="395" t="s">
        <v>829</v>
      </c>
      <c r="BN58" s="395">
        <v>12</v>
      </c>
      <c r="BO58" s="395" t="s">
        <v>829</v>
      </c>
      <c r="BP58" s="478"/>
      <c r="BQ58" s="395"/>
      <c r="BR58" s="395">
        <v>12</v>
      </c>
      <c r="BS58" s="395"/>
      <c r="BT58" s="402"/>
      <c r="BU58" s="402"/>
      <c r="BV58" s="395"/>
      <c r="BW58" s="395" t="s">
        <v>834</v>
      </c>
      <c r="BX58" s="395">
        <v>1</v>
      </c>
      <c r="BY58" s="402" t="s">
        <v>1350</v>
      </c>
      <c r="BZ58" s="481" t="s">
        <v>1517</v>
      </c>
      <c r="CA58" s="402" t="s">
        <v>580</v>
      </c>
    </row>
    <row r="59" spans="1:121" customFormat="1" ht="13" customHeight="1" x14ac:dyDescent="0.3">
      <c r="A59" s="392">
        <v>12456</v>
      </c>
      <c r="B59" s="393">
        <v>42926</v>
      </c>
      <c r="C59" s="394" t="s">
        <v>825</v>
      </c>
      <c r="D59" s="392" t="s">
        <v>980</v>
      </c>
      <c r="E59" s="392"/>
      <c r="F59" s="392" t="s">
        <v>1096</v>
      </c>
      <c r="G59" s="406">
        <v>42916</v>
      </c>
      <c r="H59" s="395" t="s">
        <v>828</v>
      </c>
      <c r="I59" s="395" t="s">
        <v>829</v>
      </c>
      <c r="J59" s="395">
        <v>31</v>
      </c>
      <c r="K59" s="392" t="s">
        <v>1352</v>
      </c>
      <c r="L59" s="392" t="s">
        <v>1353</v>
      </c>
      <c r="M59" s="420">
        <v>79</v>
      </c>
      <c r="N59" s="420">
        <v>20</v>
      </c>
      <c r="O59" s="392"/>
      <c r="P59" s="392"/>
      <c r="Q59" s="397"/>
      <c r="R59" s="398"/>
      <c r="S59" s="397"/>
      <c r="T59" s="392"/>
      <c r="U59" s="397"/>
      <c r="V59" s="397"/>
      <c r="W59" s="397"/>
      <c r="X59" s="392"/>
      <c r="Y59" s="420"/>
      <c r="Z59" s="420"/>
      <c r="AA59" s="420"/>
      <c r="AB59" s="420"/>
      <c r="AC59" s="420"/>
      <c r="AD59" s="420"/>
      <c r="AE59" s="420">
        <v>12.949999999999998</v>
      </c>
      <c r="AF59" s="392"/>
      <c r="AG59" s="392"/>
      <c r="AH59" s="420"/>
      <c r="AI59" s="392"/>
      <c r="AJ59" s="392"/>
      <c r="AK59" s="420"/>
      <c r="AL59" s="392"/>
      <c r="AM59" s="420"/>
      <c r="AN59" s="420"/>
      <c r="AO59" s="392" t="s">
        <v>846</v>
      </c>
      <c r="AP59" s="395" t="s">
        <v>829</v>
      </c>
      <c r="AQ59" s="395"/>
      <c r="AR59" s="395"/>
      <c r="AS59" s="399"/>
      <c r="AT59" s="395"/>
      <c r="AU59" s="395"/>
      <c r="AV59" s="395"/>
      <c r="AW59" s="395"/>
      <c r="AX59" s="395" t="s">
        <v>590</v>
      </c>
      <c r="AY59" s="392" t="s">
        <v>1354</v>
      </c>
      <c r="AZ59" s="395">
        <v>0</v>
      </c>
      <c r="BA59" s="395">
        <v>0</v>
      </c>
      <c r="BB59" s="395">
        <v>0</v>
      </c>
      <c r="BC59" s="395">
        <v>0</v>
      </c>
      <c r="BD59" s="395">
        <v>0</v>
      </c>
      <c r="BE59" s="395">
        <v>0</v>
      </c>
      <c r="BF59" s="395">
        <v>0</v>
      </c>
      <c r="BG59" s="395">
        <v>0</v>
      </c>
      <c r="BH59" s="395">
        <v>0</v>
      </c>
      <c r="BI59" s="395">
        <v>0</v>
      </c>
      <c r="BJ59" s="395">
        <v>0</v>
      </c>
      <c r="BK59" s="395">
        <v>0</v>
      </c>
      <c r="BL59" s="395"/>
      <c r="BM59" s="395" t="s">
        <v>829</v>
      </c>
      <c r="BN59" s="395"/>
      <c r="BO59" s="395" t="s">
        <v>829</v>
      </c>
      <c r="BP59" s="478"/>
      <c r="BQ59" s="395"/>
      <c r="BR59" s="395"/>
      <c r="BS59" s="395"/>
      <c r="BT59" s="392"/>
      <c r="BU59" s="402"/>
      <c r="BV59" s="395"/>
      <c r="BW59" s="395" t="s">
        <v>834</v>
      </c>
      <c r="BX59" s="395">
        <v>1</v>
      </c>
      <c r="BY59" s="402" t="s">
        <v>1355</v>
      </c>
      <c r="BZ59" s="498" t="s">
        <v>1518</v>
      </c>
      <c r="CA59" s="392" t="s">
        <v>580</v>
      </c>
    </row>
    <row r="60" spans="1:121" customFormat="1" ht="13" customHeight="1" x14ac:dyDescent="0.3">
      <c r="A60" s="392">
        <v>13928</v>
      </c>
      <c r="B60" s="393">
        <v>42926</v>
      </c>
      <c r="C60" s="394" t="s">
        <v>825</v>
      </c>
      <c r="D60" s="392" t="s">
        <v>980</v>
      </c>
      <c r="E60" s="392"/>
      <c r="F60" s="392" t="s">
        <v>845</v>
      </c>
      <c r="G60" s="406">
        <v>42768</v>
      </c>
      <c r="H60" s="395" t="s">
        <v>828</v>
      </c>
      <c r="I60" s="395" t="s">
        <v>829</v>
      </c>
      <c r="J60" s="395">
        <v>33</v>
      </c>
      <c r="K60" s="392" t="s">
        <v>1357</v>
      </c>
      <c r="L60" s="392" t="s">
        <v>1358</v>
      </c>
      <c r="M60" s="420">
        <v>89.336363636363629</v>
      </c>
      <c r="N60" s="420">
        <v>19.299999999999997</v>
      </c>
      <c r="O60" s="392"/>
      <c r="P60" s="392"/>
      <c r="Q60" s="397"/>
      <c r="R60" s="398"/>
      <c r="S60" s="397"/>
      <c r="T60" s="392"/>
      <c r="U60" s="397"/>
      <c r="V60" s="397"/>
      <c r="W60" s="397"/>
      <c r="X60" s="392"/>
      <c r="Y60" s="420"/>
      <c r="Z60" s="420"/>
      <c r="AA60" s="420"/>
      <c r="AB60" s="420"/>
      <c r="AC60" s="420"/>
      <c r="AD60" s="397"/>
      <c r="AE60" s="420">
        <v>13.872727272727271</v>
      </c>
      <c r="AF60" s="392"/>
      <c r="AG60" s="392"/>
      <c r="AH60" s="420"/>
      <c r="AI60" s="392"/>
      <c r="AJ60" s="392"/>
      <c r="AK60" s="420"/>
      <c r="AL60" s="392"/>
      <c r="AM60" s="420"/>
      <c r="AN60" s="420"/>
      <c r="AO60" s="392" t="s">
        <v>846</v>
      </c>
      <c r="AP60" s="395" t="s">
        <v>829</v>
      </c>
      <c r="AQ60" s="395"/>
      <c r="AR60" s="395"/>
      <c r="AS60" s="399"/>
      <c r="AT60" s="395">
        <v>7</v>
      </c>
      <c r="AU60" s="395"/>
      <c r="AV60" s="395"/>
      <c r="AW60" s="395"/>
      <c r="AX60" s="395" t="s">
        <v>772</v>
      </c>
      <c r="AY60" s="392"/>
      <c r="AZ60" s="395">
        <v>0</v>
      </c>
      <c r="BA60" s="395">
        <v>0</v>
      </c>
      <c r="BB60" s="395">
        <v>0</v>
      </c>
      <c r="BC60" s="395">
        <v>0</v>
      </c>
      <c r="BD60" s="395">
        <v>0</v>
      </c>
      <c r="BE60" s="395">
        <v>0</v>
      </c>
      <c r="BF60" s="395">
        <v>0</v>
      </c>
      <c r="BG60" s="395">
        <v>0</v>
      </c>
      <c r="BH60" s="395">
        <v>0</v>
      </c>
      <c r="BI60" s="395">
        <v>0</v>
      </c>
      <c r="BJ60" s="395">
        <v>0</v>
      </c>
      <c r="BK60" s="395">
        <v>0</v>
      </c>
      <c r="BL60" s="395"/>
      <c r="BM60" s="395" t="s">
        <v>829</v>
      </c>
      <c r="BN60" s="395"/>
      <c r="BO60" s="395" t="s">
        <v>829</v>
      </c>
      <c r="BP60" s="478"/>
      <c r="BQ60" s="395"/>
      <c r="BR60" s="395"/>
      <c r="BS60" s="395"/>
      <c r="BT60" s="402"/>
      <c r="BU60" s="402"/>
      <c r="BV60" s="395"/>
      <c r="BW60" s="395" t="s">
        <v>834</v>
      </c>
      <c r="BX60" s="395">
        <v>1</v>
      </c>
      <c r="BY60" s="392"/>
      <c r="BZ60" s="481" t="s">
        <v>1519</v>
      </c>
      <c r="CA60" s="402" t="s">
        <v>600</v>
      </c>
    </row>
    <row r="61" spans="1:121" customFormat="1" ht="13" customHeight="1" x14ac:dyDescent="0.3">
      <c r="A61" s="392">
        <v>13410</v>
      </c>
      <c r="B61" s="393">
        <v>42926</v>
      </c>
      <c r="C61" s="394" t="s">
        <v>963</v>
      </c>
      <c r="D61" s="392" t="s">
        <v>980</v>
      </c>
      <c r="E61" s="392"/>
      <c r="F61" s="392" t="s">
        <v>845</v>
      </c>
      <c r="G61" s="393">
        <v>42916</v>
      </c>
      <c r="H61" s="395" t="s">
        <v>590</v>
      </c>
      <c r="I61" s="395" t="s">
        <v>772</v>
      </c>
      <c r="J61" s="395">
        <v>34</v>
      </c>
      <c r="K61" s="392" t="s">
        <v>1360</v>
      </c>
      <c r="L61" s="392" t="s">
        <v>1361</v>
      </c>
      <c r="M61" s="420">
        <v>87.436363636363637</v>
      </c>
      <c r="N61" s="420">
        <v>18.290909090909089</v>
      </c>
      <c r="O61" s="392"/>
      <c r="P61" s="392"/>
      <c r="Q61" s="397"/>
      <c r="R61" s="398"/>
      <c r="S61" s="397"/>
      <c r="T61" s="392"/>
      <c r="U61" s="397"/>
      <c r="V61" s="397"/>
      <c r="W61" s="397"/>
      <c r="X61" s="392"/>
      <c r="Y61" s="420"/>
      <c r="Z61" s="420"/>
      <c r="AA61" s="420"/>
      <c r="AB61" s="420"/>
      <c r="AC61" s="420"/>
      <c r="AD61" s="420"/>
      <c r="AE61" s="420">
        <v>12.854545454545454</v>
      </c>
      <c r="AF61" s="392"/>
      <c r="AG61" s="392"/>
      <c r="AH61" s="420"/>
      <c r="AI61" s="392"/>
      <c r="AJ61" s="392"/>
      <c r="AK61" s="420"/>
      <c r="AL61" s="392"/>
      <c r="AM61" s="420"/>
      <c r="AN61" s="420"/>
      <c r="AO61" s="392" t="s">
        <v>1097</v>
      </c>
      <c r="AP61" s="395" t="s">
        <v>829</v>
      </c>
      <c r="AQ61" s="395"/>
      <c r="AR61" s="395"/>
      <c r="AS61" s="399"/>
      <c r="AT61" s="395">
        <v>8.5</v>
      </c>
      <c r="AU61" s="395"/>
      <c r="AV61" s="395"/>
      <c r="AW61" s="395"/>
      <c r="AX61" s="395" t="s">
        <v>807</v>
      </c>
      <c r="AY61" s="392"/>
      <c r="AZ61" s="395">
        <v>0</v>
      </c>
      <c r="BA61" s="395">
        <v>0</v>
      </c>
      <c r="BB61" s="395">
        <v>0</v>
      </c>
      <c r="BC61" s="395">
        <v>0</v>
      </c>
      <c r="BD61" s="395">
        <v>0</v>
      </c>
      <c r="BE61" s="395">
        <v>0</v>
      </c>
      <c r="BF61" s="395">
        <v>0</v>
      </c>
      <c r="BG61" s="395">
        <v>0</v>
      </c>
      <c r="BH61" s="395">
        <v>0</v>
      </c>
      <c r="BI61" s="395">
        <v>0</v>
      </c>
      <c r="BJ61" s="395">
        <v>0</v>
      </c>
      <c r="BK61" s="395">
        <v>0</v>
      </c>
      <c r="BL61" s="395"/>
      <c r="BM61" s="395" t="s">
        <v>829</v>
      </c>
      <c r="BN61" s="395"/>
      <c r="BO61" s="395" t="s">
        <v>829</v>
      </c>
      <c r="BP61" s="478"/>
      <c r="BQ61" s="395"/>
      <c r="BR61" s="395"/>
      <c r="BS61" s="395"/>
      <c r="BT61" s="392"/>
      <c r="BU61" s="392"/>
      <c r="BV61" s="395"/>
      <c r="BW61" s="395" t="s">
        <v>834</v>
      </c>
      <c r="BX61" s="395"/>
      <c r="BY61" s="392"/>
      <c r="BZ61" s="407" t="s">
        <v>1520</v>
      </c>
      <c r="CA61" s="402" t="s">
        <v>580</v>
      </c>
    </row>
    <row r="62" spans="1:121" customFormat="1" ht="13" customHeight="1" x14ac:dyDescent="0.3">
      <c r="A62" s="392">
        <v>192</v>
      </c>
      <c r="B62" s="393">
        <v>42928</v>
      </c>
      <c r="C62" s="394" t="s">
        <v>825</v>
      </c>
      <c r="D62" s="392" t="s">
        <v>980</v>
      </c>
      <c r="E62" s="392"/>
      <c r="F62" s="392" t="s">
        <v>845</v>
      </c>
      <c r="G62" s="393">
        <v>42858</v>
      </c>
      <c r="H62" s="395" t="s">
        <v>828</v>
      </c>
      <c r="I62" s="395" t="s">
        <v>829</v>
      </c>
      <c r="J62" s="395">
        <v>35</v>
      </c>
      <c r="K62" s="392" t="s">
        <v>1363</v>
      </c>
      <c r="L62" s="392" t="s">
        <v>1364</v>
      </c>
      <c r="M62" s="420">
        <v>79.245454545454535</v>
      </c>
      <c r="N62" s="420">
        <v>19.8</v>
      </c>
      <c r="O62" s="392"/>
      <c r="P62" s="392"/>
      <c r="Q62" s="397"/>
      <c r="R62" s="398"/>
      <c r="S62" s="397"/>
      <c r="T62" s="392"/>
      <c r="U62" s="397"/>
      <c r="V62" s="397"/>
      <c r="W62" s="397"/>
      <c r="X62" s="392"/>
      <c r="Y62" s="420"/>
      <c r="Z62" s="420"/>
      <c r="AA62" s="420"/>
      <c r="AB62" s="420"/>
      <c r="AC62" s="420"/>
      <c r="AD62" s="397"/>
      <c r="AE62" s="420">
        <v>12.390909090909091</v>
      </c>
      <c r="AF62" s="392"/>
      <c r="AG62" s="392"/>
      <c r="AH62" s="420"/>
      <c r="AI62" s="392"/>
      <c r="AJ62" s="392"/>
      <c r="AK62" s="420"/>
      <c r="AL62" s="392"/>
      <c r="AM62" s="420"/>
      <c r="AN62" s="420"/>
      <c r="AO62" s="392" t="s">
        <v>846</v>
      </c>
      <c r="AP62" s="395" t="s">
        <v>829</v>
      </c>
      <c r="AQ62" s="395"/>
      <c r="AR62" s="395"/>
      <c r="AS62" s="399"/>
      <c r="AT62" s="395">
        <v>6</v>
      </c>
      <c r="AU62" s="395"/>
      <c r="AV62" s="395"/>
      <c r="AW62" s="395"/>
      <c r="AX62" s="395" t="s">
        <v>772</v>
      </c>
      <c r="AY62" s="392"/>
      <c r="AZ62" s="395">
        <v>0</v>
      </c>
      <c r="BA62" s="395">
        <v>0</v>
      </c>
      <c r="BB62" s="395">
        <v>0</v>
      </c>
      <c r="BC62" s="395">
        <v>0</v>
      </c>
      <c r="BD62" s="395">
        <v>0</v>
      </c>
      <c r="BE62" s="395">
        <v>0</v>
      </c>
      <c r="BF62" s="395">
        <v>0</v>
      </c>
      <c r="BG62" s="395">
        <v>0</v>
      </c>
      <c r="BH62" s="395">
        <v>0</v>
      </c>
      <c r="BI62" s="395">
        <v>0</v>
      </c>
      <c r="BJ62" s="395">
        <v>0</v>
      </c>
      <c r="BK62" s="395">
        <v>0</v>
      </c>
      <c r="BL62" s="395"/>
      <c r="BM62" s="395" t="s">
        <v>829</v>
      </c>
      <c r="BN62" s="395"/>
      <c r="BO62" s="395" t="s">
        <v>829</v>
      </c>
      <c r="BP62" s="478"/>
      <c r="BQ62" s="395"/>
      <c r="BR62" s="395"/>
      <c r="BS62" s="395"/>
      <c r="BT62" s="402"/>
      <c r="BU62" s="402"/>
      <c r="BV62" s="395"/>
      <c r="BW62" s="395" t="s">
        <v>834</v>
      </c>
      <c r="BX62" s="395">
        <v>1</v>
      </c>
      <c r="BY62" s="515"/>
      <c r="BZ62" s="407" t="s">
        <v>1521</v>
      </c>
      <c r="CA62" s="392" t="s">
        <v>600</v>
      </c>
    </row>
    <row r="63" spans="1:121" s="422" customFormat="1" ht="13" customHeight="1" x14ac:dyDescent="0.3">
      <c r="A63" s="392">
        <v>13600</v>
      </c>
      <c r="B63" s="393">
        <v>42929</v>
      </c>
      <c r="C63" s="394" t="s">
        <v>825</v>
      </c>
      <c r="D63" s="392" t="s">
        <v>980</v>
      </c>
      <c r="E63" s="392"/>
      <c r="F63" s="392" t="s">
        <v>850</v>
      </c>
      <c r="G63" s="393">
        <v>42658</v>
      </c>
      <c r="H63" s="395" t="s">
        <v>828</v>
      </c>
      <c r="I63" s="395" t="s">
        <v>829</v>
      </c>
      <c r="J63" s="395">
        <v>1</v>
      </c>
      <c r="K63" s="392" t="s">
        <v>866</v>
      </c>
      <c r="L63" s="392" t="s">
        <v>1313</v>
      </c>
      <c r="M63" s="420">
        <v>74.554545454545448</v>
      </c>
      <c r="N63" s="420">
        <v>26.36363636363636</v>
      </c>
      <c r="O63" s="392"/>
      <c r="P63" s="392"/>
      <c r="Q63" s="397"/>
      <c r="R63" s="398"/>
      <c r="S63" s="397"/>
      <c r="T63" s="392"/>
      <c r="U63" s="397"/>
      <c r="V63" s="397"/>
      <c r="W63" s="420">
        <v>17.27272727272727</v>
      </c>
      <c r="X63" s="392"/>
      <c r="Y63" s="420"/>
      <c r="Z63" s="420"/>
      <c r="AA63" s="420"/>
      <c r="AB63" s="420"/>
      <c r="AC63" s="420"/>
      <c r="AD63" s="420"/>
      <c r="AE63" s="420"/>
      <c r="AF63" s="392"/>
      <c r="AG63" s="392"/>
      <c r="AH63" s="420">
        <v>22.727272727272727</v>
      </c>
      <c r="AI63" s="392"/>
      <c r="AJ63" s="392"/>
      <c r="AK63" s="397"/>
      <c r="AL63" s="392"/>
      <c r="AM63" s="420"/>
      <c r="AN63" s="420"/>
      <c r="AO63" s="392" t="s">
        <v>851</v>
      </c>
      <c r="AP63" s="395" t="s">
        <v>829</v>
      </c>
      <c r="AQ63" s="395"/>
      <c r="AR63" s="395"/>
      <c r="AS63" s="399"/>
      <c r="AT63" s="395">
        <v>10</v>
      </c>
      <c r="AU63" s="395"/>
      <c r="AV63" s="395"/>
      <c r="AW63" s="395"/>
      <c r="AX63" s="395" t="s">
        <v>835</v>
      </c>
      <c r="AY63" s="392"/>
      <c r="AZ63" s="395">
        <v>0</v>
      </c>
      <c r="BA63" s="395">
        <v>0</v>
      </c>
      <c r="BB63" s="395">
        <v>0</v>
      </c>
      <c r="BC63" s="395">
        <v>0</v>
      </c>
      <c r="BD63" s="395">
        <v>0</v>
      </c>
      <c r="BE63" s="395">
        <v>0</v>
      </c>
      <c r="BF63" s="395">
        <v>0</v>
      </c>
      <c r="BG63" s="395">
        <v>0</v>
      </c>
      <c r="BH63" s="395">
        <v>0</v>
      </c>
      <c r="BI63" s="395">
        <v>0</v>
      </c>
      <c r="BJ63" s="395">
        <v>0</v>
      </c>
      <c r="BK63" s="395">
        <v>0</v>
      </c>
      <c r="BL63" s="395"/>
      <c r="BM63" s="395" t="s">
        <v>829</v>
      </c>
      <c r="BN63" s="395"/>
      <c r="BO63" s="395" t="s">
        <v>829</v>
      </c>
      <c r="BP63" s="480">
        <v>94.472727272727269</v>
      </c>
      <c r="BQ63" s="395"/>
      <c r="BR63" s="395"/>
      <c r="BS63" s="401">
        <v>42916</v>
      </c>
      <c r="BT63" s="228" t="s">
        <v>1314</v>
      </c>
      <c r="BU63" s="402"/>
      <c r="BV63" s="395"/>
      <c r="BW63" s="395" t="s">
        <v>834</v>
      </c>
      <c r="BX63" s="395"/>
      <c r="BY63" s="402" t="s">
        <v>1315</v>
      </c>
      <c r="BZ63" s="407" t="s">
        <v>1522</v>
      </c>
      <c r="CA63" s="402" t="s">
        <v>600</v>
      </c>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row>
    <row r="64" spans="1:121" customFormat="1" ht="13" customHeight="1" x14ac:dyDescent="0.3">
      <c r="A64" s="477">
        <v>10826</v>
      </c>
      <c r="B64" s="393">
        <v>42925</v>
      </c>
      <c r="C64" s="394" t="s">
        <v>825</v>
      </c>
      <c r="D64" s="392" t="s">
        <v>980</v>
      </c>
      <c r="E64" s="392"/>
      <c r="F64" s="392" t="s">
        <v>850</v>
      </c>
      <c r="G64" s="393">
        <v>42922</v>
      </c>
      <c r="H64" s="395" t="s">
        <v>828</v>
      </c>
      <c r="I64" s="395" t="s">
        <v>853</v>
      </c>
      <c r="J64" s="395"/>
      <c r="K64" s="392" t="s">
        <v>870</v>
      </c>
      <c r="L64" s="392" t="s">
        <v>871</v>
      </c>
      <c r="M64" s="420">
        <v>96.390909090909091</v>
      </c>
      <c r="N64" s="420">
        <v>34.18181818181818</v>
      </c>
      <c r="O64" s="392"/>
      <c r="P64" s="392"/>
      <c r="Q64" s="397"/>
      <c r="R64" s="398"/>
      <c r="S64" s="397"/>
      <c r="T64" s="392"/>
      <c r="U64" s="397"/>
      <c r="V64" s="397"/>
      <c r="W64" s="420">
        <v>14.59090909090909</v>
      </c>
      <c r="X64" s="392"/>
      <c r="Y64" s="420"/>
      <c r="Z64" s="420"/>
      <c r="AA64" s="420"/>
      <c r="AB64" s="420"/>
      <c r="AC64" s="420"/>
      <c r="AD64" s="420"/>
      <c r="AE64" s="420"/>
      <c r="AF64" s="392"/>
      <c r="AG64" s="392"/>
      <c r="AH64" s="420">
        <v>28.836363636363632</v>
      </c>
      <c r="AI64" s="392"/>
      <c r="AJ64" s="392"/>
      <c r="AK64" s="397"/>
      <c r="AL64" s="392"/>
      <c r="AM64" s="420"/>
      <c r="AN64" s="420"/>
      <c r="AO64" s="392" t="s">
        <v>851</v>
      </c>
      <c r="AP64" s="395" t="s">
        <v>829</v>
      </c>
      <c r="AQ64" s="395"/>
      <c r="AR64" s="395"/>
      <c r="AS64" s="395"/>
      <c r="AT64" s="395">
        <v>17</v>
      </c>
      <c r="AU64" s="395"/>
      <c r="AV64" s="395"/>
      <c r="AW64" s="395"/>
      <c r="AX64" s="395" t="s">
        <v>835</v>
      </c>
      <c r="AY64" s="392"/>
      <c r="AZ64" s="395">
        <v>0</v>
      </c>
      <c r="BA64" s="395">
        <v>0</v>
      </c>
      <c r="BB64" s="395">
        <v>0</v>
      </c>
      <c r="BC64" s="395">
        <v>0</v>
      </c>
      <c r="BD64" s="395">
        <v>0</v>
      </c>
      <c r="BE64" s="395">
        <v>0</v>
      </c>
      <c r="BF64" s="395">
        <v>0</v>
      </c>
      <c r="BG64" s="395">
        <v>0</v>
      </c>
      <c r="BH64" s="395">
        <v>0</v>
      </c>
      <c r="BI64" s="395">
        <v>0</v>
      </c>
      <c r="BJ64" s="395">
        <v>0</v>
      </c>
      <c r="BK64" s="395">
        <v>0</v>
      </c>
      <c r="BL64" s="395"/>
      <c r="BM64" s="395" t="s">
        <v>829</v>
      </c>
      <c r="BN64" s="395">
        <v>12</v>
      </c>
      <c r="BO64" s="395" t="s">
        <v>829</v>
      </c>
      <c r="BP64" s="478"/>
      <c r="BQ64" s="395"/>
      <c r="BR64" s="395"/>
      <c r="BS64" s="395"/>
      <c r="BT64" s="392"/>
      <c r="BU64" s="402"/>
      <c r="BV64" s="395"/>
      <c r="BW64" s="395" t="s">
        <v>834</v>
      </c>
      <c r="BX64" s="395"/>
      <c r="BY64" s="392"/>
      <c r="BZ64" s="498" t="s">
        <v>1523</v>
      </c>
      <c r="CA64" s="402" t="s">
        <v>580</v>
      </c>
    </row>
    <row r="65" spans="1:80" customFormat="1" ht="13" customHeight="1" x14ac:dyDescent="0.3">
      <c r="A65" s="392">
        <v>11801</v>
      </c>
      <c r="B65" s="393">
        <v>42925</v>
      </c>
      <c r="C65" s="394" t="s">
        <v>825</v>
      </c>
      <c r="D65" s="392" t="s">
        <v>980</v>
      </c>
      <c r="E65" s="392"/>
      <c r="F65" s="392" t="s">
        <v>850</v>
      </c>
      <c r="G65" s="406">
        <v>42916</v>
      </c>
      <c r="H65" s="395" t="s">
        <v>828</v>
      </c>
      <c r="I65" s="395" t="s">
        <v>829</v>
      </c>
      <c r="J65" s="395">
        <v>3</v>
      </c>
      <c r="K65" s="392" t="s">
        <v>873</v>
      </c>
      <c r="L65" s="392" t="s">
        <v>1022</v>
      </c>
      <c r="M65" s="420">
        <v>86.86363636363636</v>
      </c>
      <c r="N65" s="420">
        <v>28.999999999999996</v>
      </c>
      <c r="O65" s="392"/>
      <c r="P65" s="392"/>
      <c r="Q65" s="397"/>
      <c r="R65" s="398"/>
      <c r="S65" s="397"/>
      <c r="T65" s="392"/>
      <c r="U65" s="397"/>
      <c r="V65" s="397"/>
      <c r="W65" s="420">
        <v>16.499999999999996</v>
      </c>
      <c r="X65" s="392"/>
      <c r="Y65" s="420"/>
      <c r="Z65" s="420"/>
      <c r="AA65" s="420"/>
      <c r="AB65" s="420"/>
      <c r="AC65" s="420"/>
      <c r="AD65" s="397"/>
      <c r="AE65" s="420"/>
      <c r="AF65" s="392"/>
      <c r="AG65" s="392"/>
      <c r="AH65" s="420">
        <v>24.999999999999996</v>
      </c>
      <c r="AI65" s="392"/>
      <c r="AJ65" s="392"/>
      <c r="AK65" s="420"/>
      <c r="AL65" s="392"/>
      <c r="AM65" s="420"/>
      <c r="AN65" s="420"/>
      <c r="AO65" s="392" t="s">
        <v>851</v>
      </c>
      <c r="AP65" s="395" t="s">
        <v>829</v>
      </c>
      <c r="AQ65" s="395"/>
      <c r="AR65" s="395"/>
      <c r="AS65" s="399"/>
      <c r="AT65" s="395">
        <v>7.5</v>
      </c>
      <c r="AU65" s="395"/>
      <c r="AV65" s="395"/>
      <c r="AW65" s="395"/>
      <c r="AX65" s="395" t="s">
        <v>829</v>
      </c>
      <c r="AY65" s="392"/>
      <c r="AZ65" s="395">
        <v>0</v>
      </c>
      <c r="BA65" s="395">
        <v>0</v>
      </c>
      <c r="BB65" s="395">
        <v>0</v>
      </c>
      <c r="BC65" s="395">
        <v>0</v>
      </c>
      <c r="BD65" s="395">
        <v>0</v>
      </c>
      <c r="BE65" s="395">
        <v>0</v>
      </c>
      <c r="BF65" s="395">
        <v>0</v>
      </c>
      <c r="BG65" s="395">
        <v>0</v>
      </c>
      <c r="BH65" s="395">
        <v>0</v>
      </c>
      <c r="BI65" s="395">
        <v>0</v>
      </c>
      <c r="BJ65" s="395">
        <v>0</v>
      </c>
      <c r="BK65" s="395">
        <v>0</v>
      </c>
      <c r="BL65" s="395"/>
      <c r="BM65" s="395" t="s">
        <v>829</v>
      </c>
      <c r="BN65" s="395"/>
      <c r="BO65" s="395" t="s">
        <v>829</v>
      </c>
      <c r="BP65" s="478"/>
      <c r="BQ65" s="395"/>
      <c r="BR65" s="395"/>
      <c r="BS65" s="395"/>
      <c r="BT65" s="392"/>
      <c r="BU65" s="402"/>
      <c r="BV65" s="395"/>
      <c r="BW65" s="395" t="s">
        <v>834</v>
      </c>
      <c r="BX65" s="395">
        <v>1</v>
      </c>
      <c r="BY65" s="392"/>
      <c r="BZ65" s="392" t="s">
        <v>579</v>
      </c>
      <c r="CA65" s="392" t="s">
        <v>580</v>
      </c>
    </row>
    <row r="66" spans="1:80" customFormat="1" ht="13" customHeight="1" x14ac:dyDescent="0.3">
      <c r="A66" s="477">
        <v>13067</v>
      </c>
      <c r="B66" s="393">
        <v>42929</v>
      </c>
      <c r="C66" s="394" t="s">
        <v>825</v>
      </c>
      <c r="D66" s="392" t="s">
        <v>980</v>
      </c>
      <c r="E66" s="392"/>
      <c r="F66" s="392" t="s">
        <v>850</v>
      </c>
      <c r="G66" s="393">
        <v>42916</v>
      </c>
      <c r="H66" s="395" t="s">
        <v>828</v>
      </c>
      <c r="I66" s="395" t="s">
        <v>853</v>
      </c>
      <c r="J66" s="395"/>
      <c r="K66" s="392" t="s">
        <v>883</v>
      </c>
      <c r="L66" s="392" t="s">
        <v>1027</v>
      </c>
      <c r="M66" s="420">
        <v>124.99999999999999</v>
      </c>
      <c r="N66" s="420">
        <v>37</v>
      </c>
      <c r="O66" s="392"/>
      <c r="P66" s="392"/>
      <c r="Q66" s="397"/>
      <c r="R66" s="398"/>
      <c r="S66" s="397"/>
      <c r="T66" s="392"/>
      <c r="U66" s="397"/>
      <c r="V66" s="397"/>
      <c r="W66" s="420">
        <v>26.463636363636361</v>
      </c>
      <c r="X66" s="392"/>
      <c r="Y66" s="420"/>
      <c r="Z66" s="420"/>
      <c r="AA66" s="420"/>
      <c r="AB66" s="420"/>
      <c r="AC66" s="420"/>
      <c r="AD66" s="397"/>
      <c r="AE66" s="420"/>
      <c r="AF66" s="392"/>
      <c r="AG66" s="392"/>
      <c r="AH66" s="420">
        <v>29.999999999999996</v>
      </c>
      <c r="AI66" s="392"/>
      <c r="AJ66" s="392"/>
      <c r="AK66" s="420"/>
      <c r="AL66" s="392"/>
      <c r="AM66" s="420"/>
      <c r="AN66" s="420"/>
      <c r="AO66" s="392" t="s">
        <v>851</v>
      </c>
      <c r="AP66" s="395" t="s">
        <v>829</v>
      </c>
      <c r="AQ66" s="395"/>
      <c r="AR66" s="395"/>
      <c r="AS66" s="399"/>
      <c r="AT66" s="395">
        <v>8.5</v>
      </c>
      <c r="AU66" s="395">
        <v>2500</v>
      </c>
      <c r="AV66" s="395"/>
      <c r="AW66" s="395">
        <v>0</v>
      </c>
      <c r="AX66" s="395" t="s">
        <v>829</v>
      </c>
      <c r="AY66" s="392"/>
      <c r="AZ66" s="395">
        <v>20</v>
      </c>
      <c r="BA66" s="395">
        <v>0</v>
      </c>
      <c r="BB66" s="395">
        <v>0</v>
      </c>
      <c r="BC66" s="395">
        <v>0</v>
      </c>
      <c r="BD66" s="395">
        <v>0</v>
      </c>
      <c r="BE66" s="395">
        <v>0</v>
      </c>
      <c r="BF66" s="395">
        <v>0</v>
      </c>
      <c r="BG66" s="395">
        <v>0</v>
      </c>
      <c r="BH66" s="395">
        <v>0</v>
      </c>
      <c r="BI66" s="395">
        <v>0</v>
      </c>
      <c r="BJ66" s="395">
        <v>0</v>
      </c>
      <c r="BK66" s="395">
        <v>0</v>
      </c>
      <c r="BL66" s="395"/>
      <c r="BM66" s="395" t="s">
        <v>829</v>
      </c>
      <c r="BN66" s="395"/>
      <c r="BO66" s="395" t="s">
        <v>829</v>
      </c>
      <c r="BP66" s="478"/>
      <c r="BQ66" s="395"/>
      <c r="BR66" s="395"/>
      <c r="BS66" s="395"/>
      <c r="BT66" s="402"/>
      <c r="BU66" s="402"/>
      <c r="BV66" s="395"/>
      <c r="BW66" s="395" t="s">
        <v>834</v>
      </c>
      <c r="BX66" s="395"/>
      <c r="BY66" s="392"/>
      <c r="BZ66" s="502" t="s">
        <v>579</v>
      </c>
      <c r="CA66" s="392" t="s">
        <v>580</v>
      </c>
    </row>
    <row r="67" spans="1:80" customFormat="1" ht="13" customHeight="1" x14ac:dyDescent="0.3">
      <c r="A67" s="392">
        <v>11111</v>
      </c>
      <c r="B67" s="393">
        <v>42928</v>
      </c>
      <c r="C67" s="410" t="s">
        <v>963</v>
      </c>
      <c r="D67" s="411" t="s">
        <v>980</v>
      </c>
      <c r="E67" s="411"/>
      <c r="F67" s="411" t="s">
        <v>534</v>
      </c>
      <c r="G67" s="406">
        <v>42643</v>
      </c>
      <c r="H67" s="412" t="s">
        <v>590</v>
      </c>
      <c r="I67" s="412" t="s">
        <v>772</v>
      </c>
      <c r="J67" s="395">
        <v>7</v>
      </c>
      <c r="K67" s="411" t="s">
        <v>59</v>
      </c>
      <c r="L67" s="392" t="s">
        <v>1029</v>
      </c>
      <c r="M67" s="420">
        <v>92.499999999999986</v>
      </c>
      <c r="N67" s="420">
        <v>35.554545454545455</v>
      </c>
      <c r="O67" s="411" t="s">
        <v>802</v>
      </c>
      <c r="P67" s="411">
        <v>1020</v>
      </c>
      <c r="Q67" s="420">
        <v>37.872727272727268</v>
      </c>
      <c r="R67" s="413"/>
      <c r="S67" s="414"/>
      <c r="T67" s="411"/>
      <c r="U67" s="414"/>
      <c r="V67" s="414"/>
      <c r="W67" s="420">
        <v>16.554545454545455</v>
      </c>
      <c r="X67" s="411"/>
      <c r="Y67" s="426"/>
      <c r="Z67" s="426"/>
      <c r="AA67" s="426"/>
      <c r="AB67" s="426"/>
      <c r="AC67" s="426"/>
      <c r="AD67" s="426"/>
      <c r="AE67" s="426"/>
      <c r="AF67" s="411"/>
      <c r="AG67" s="411"/>
      <c r="AH67" s="420">
        <v>25.199999999999996</v>
      </c>
      <c r="AI67" s="411"/>
      <c r="AJ67" s="411"/>
      <c r="AK67" s="426"/>
      <c r="AL67" s="411"/>
      <c r="AM67" s="426"/>
      <c r="AN67" s="426"/>
      <c r="AO67" s="411" t="s">
        <v>1291</v>
      </c>
      <c r="AP67" s="412" t="s">
        <v>772</v>
      </c>
      <c r="AQ67" s="412"/>
      <c r="AR67" s="412"/>
      <c r="AS67" s="412">
        <v>10</v>
      </c>
      <c r="AT67" s="395">
        <v>10.199999999999999</v>
      </c>
      <c r="AU67" s="395"/>
      <c r="AV67" s="395"/>
      <c r="AW67" s="395"/>
      <c r="AX67" s="412" t="s">
        <v>807</v>
      </c>
      <c r="AY67" s="411"/>
      <c r="AZ67" s="412">
        <v>0</v>
      </c>
      <c r="BA67" s="412">
        <v>0</v>
      </c>
      <c r="BB67" s="412">
        <v>7</v>
      </c>
      <c r="BC67" s="412">
        <v>0</v>
      </c>
      <c r="BD67" s="412">
        <v>0</v>
      </c>
      <c r="BE67" s="412">
        <v>0</v>
      </c>
      <c r="BF67" s="412">
        <v>0</v>
      </c>
      <c r="BG67" s="412">
        <v>0</v>
      </c>
      <c r="BH67" s="412">
        <v>0</v>
      </c>
      <c r="BI67" s="412">
        <v>0</v>
      </c>
      <c r="BJ67" s="412">
        <v>0</v>
      </c>
      <c r="BK67" s="412">
        <v>0</v>
      </c>
      <c r="BL67" s="412"/>
      <c r="BM67" s="412" t="s">
        <v>772</v>
      </c>
      <c r="BN67" s="412"/>
      <c r="BO67" s="412" t="s">
        <v>772</v>
      </c>
      <c r="BP67" s="482"/>
      <c r="BQ67" s="412"/>
      <c r="BR67" s="412"/>
      <c r="BS67" s="412"/>
      <c r="BT67" s="416"/>
      <c r="BU67" s="416"/>
      <c r="BV67" s="412"/>
      <c r="BW67" s="412" t="s">
        <v>1043</v>
      </c>
      <c r="BX67" s="412"/>
      <c r="BY67" s="516"/>
      <c r="BZ67" s="481" t="s">
        <v>1480</v>
      </c>
      <c r="CA67" s="402" t="s">
        <v>600</v>
      </c>
    </row>
    <row r="68" spans="1:80" customFormat="1" ht="13" customHeight="1" x14ac:dyDescent="0.3">
      <c r="A68" s="392">
        <v>1488</v>
      </c>
      <c r="B68" s="393">
        <v>42928</v>
      </c>
      <c r="C68" s="394" t="s">
        <v>825</v>
      </c>
      <c r="D68" s="392" t="s">
        <v>980</v>
      </c>
      <c r="E68" s="392"/>
      <c r="F68" s="392" t="s">
        <v>850</v>
      </c>
      <c r="G68" s="393">
        <v>42916</v>
      </c>
      <c r="H68" s="395" t="s">
        <v>828</v>
      </c>
      <c r="I68" s="395" t="s">
        <v>829</v>
      </c>
      <c r="J68" s="395">
        <v>8</v>
      </c>
      <c r="K68" s="392" t="s">
        <v>885</v>
      </c>
      <c r="L68" s="392" t="s">
        <v>844</v>
      </c>
      <c r="M68" s="420">
        <v>99.163636363636357</v>
      </c>
      <c r="N68" s="420">
        <v>25.309090909090909</v>
      </c>
      <c r="O68" s="392"/>
      <c r="P68" s="392"/>
      <c r="Q68" s="397"/>
      <c r="R68" s="398"/>
      <c r="S68" s="397"/>
      <c r="T68" s="392"/>
      <c r="U68" s="397"/>
      <c r="V68" s="397"/>
      <c r="W68" s="420">
        <v>20.327272727272724</v>
      </c>
      <c r="X68" s="392"/>
      <c r="Y68" s="420"/>
      <c r="Z68" s="420"/>
      <c r="AA68" s="420"/>
      <c r="AB68" s="420"/>
      <c r="AC68" s="420"/>
      <c r="AD68" s="420"/>
      <c r="AE68" s="420"/>
      <c r="AF68" s="392"/>
      <c r="AG68" s="392"/>
      <c r="AH68" s="420">
        <v>20.809090909090909</v>
      </c>
      <c r="AI68" s="392"/>
      <c r="AJ68" s="392"/>
      <c r="AK68" s="420"/>
      <c r="AL68" s="392"/>
      <c r="AM68" s="420"/>
      <c r="AN68" s="420"/>
      <c r="AO68" s="392" t="s">
        <v>851</v>
      </c>
      <c r="AP68" s="395" t="s">
        <v>829</v>
      </c>
      <c r="AQ68" s="395"/>
      <c r="AR68" s="395"/>
      <c r="AS68" s="399"/>
      <c r="AT68" s="395">
        <v>11.6</v>
      </c>
      <c r="AU68" s="395"/>
      <c r="AV68" s="395"/>
      <c r="AW68" s="395"/>
      <c r="AX68" s="395" t="s">
        <v>835</v>
      </c>
      <c r="AY68" s="392"/>
      <c r="AZ68" s="395">
        <v>0</v>
      </c>
      <c r="BA68" s="395">
        <v>0</v>
      </c>
      <c r="BB68" s="395">
        <v>0</v>
      </c>
      <c r="BC68" s="395">
        <v>0</v>
      </c>
      <c r="BD68" s="395">
        <v>0</v>
      </c>
      <c r="BE68" s="395">
        <v>0</v>
      </c>
      <c r="BF68" s="395">
        <v>0</v>
      </c>
      <c r="BG68" s="395">
        <v>0</v>
      </c>
      <c r="BH68" s="395">
        <v>0</v>
      </c>
      <c r="BI68" s="395">
        <v>0</v>
      </c>
      <c r="BJ68" s="395">
        <v>0</v>
      </c>
      <c r="BK68" s="395">
        <v>0</v>
      </c>
      <c r="BL68" s="395"/>
      <c r="BM68" s="395" t="s">
        <v>829</v>
      </c>
      <c r="BN68" s="395"/>
      <c r="BO68" s="395" t="s">
        <v>829</v>
      </c>
      <c r="BP68" s="478"/>
      <c r="BQ68" s="395"/>
      <c r="BR68" s="395"/>
      <c r="BS68" s="395"/>
      <c r="BT68" s="402"/>
      <c r="BU68" s="402"/>
      <c r="BV68" s="395"/>
      <c r="BW68" s="395" t="s">
        <v>834</v>
      </c>
      <c r="BX68" s="395"/>
      <c r="BY68" s="515"/>
      <c r="BZ68" s="481" t="s">
        <v>1293</v>
      </c>
      <c r="CA68" s="402" t="s">
        <v>580</v>
      </c>
      <c r="CB68" s="214"/>
    </row>
    <row r="69" spans="1:80" customFormat="1" ht="13" customHeight="1" x14ac:dyDescent="0.3">
      <c r="A69" s="477">
        <v>12300</v>
      </c>
      <c r="B69" s="393">
        <v>42929</v>
      </c>
      <c r="C69" s="394" t="s">
        <v>825</v>
      </c>
      <c r="D69" s="392" t="s">
        <v>980</v>
      </c>
      <c r="E69" s="392"/>
      <c r="F69" s="392" t="s">
        <v>850</v>
      </c>
      <c r="G69" s="393">
        <v>42916</v>
      </c>
      <c r="H69" s="395" t="s">
        <v>828</v>
      </c>
      <c r="I69" s="395" t="s">
        <v>853</v>
      </c>
      <c r="J69" s="395"/>
      <c r="K69" s="392" t="s">
        <v>893</v>
      </c>
      <c r="L69" s="392" t="s">
        <v>1037</v>
      </c>
      <c r="M69" s="420">
        <v>98.663636363636357</v>
      </c>
      <c r="N69" s="420">
        <v>33.200000000000003</v>
      </c>
      <c r="O69" s="392"/>
      <c r="P69" s="392"/>
      <c r="Q69" s="397"/>
      <c r="R69" s="398"/>
      <c r="S69" s="397"/>
      <c r="T69" s="392"/>
      <c r="U69" s="397"/>
      <c r="V69" s="397"/>
      <c r="W69" s="420">
        <v>15.372727272727271</v>
      </c>
      <c r="X69" s="392"/>
      <c r="Y69" s="420"/>
      <c r="Z69" s="420"/>
      <c r="AA69" s="420"/>
      <c r="AB69" s="420"/>
      <c r="AC69" s="420"/>
      <c r="AD69" s="397"/>
      <c r="AE69" s="420"/>
      <c r="AF69" s="392"/>
      <c r="AG69" s="392"/>
      <c r="AH69" s="420">
        <v>25.936363636363634</v>
      </c>
      <c r="AI69" s="392"/>
      <c r="AJ69" s="392"/>
      <c r="AK69" s="420"/>
      <c r="AL69" s="392"/>
      <c r="AM69" s="420"/>
      <c r="AN69" s="420"/>
      <c r="AO69" s="392" t="s">
        <v>851</v>
      </c>
      <c r="AP69" s="395" t="s">
        <v>829</v>
      </c>
      <c r="AQ69" s="395"/>
      <c r="AR69" s="395"/>
      <c r="AS69" s="395">
        <v>10</v>
      </c>
      <c r="AT69" s="395">
        <v>14</v>
      </c>
      <c r="AU69" s="395"/>
      <c r="AV69" s="395">
        <v>12</v>
      </c>
      <c r="AW69" s="395">
        <v>5</v>
      </c>
      <c r="AX69" s="395" t="s">
        <v>835</v>
      </c>
      <c r="AY69" s="392"/>
      <c r="AZ69" s="395">
        <v>0</v>
      </c>
      <c r="BA69" s="395">
        <v>0</v>
      </c>
      <c r="BB69" s="395">
        <v>0</v>
      </c>
      <c r="BC69" s="395">
        <v>0</v>
      </c>
      <c r="BD69" s="395">
        <v>0</v>
      </c>
      <c r="BE69" s="395">
        <v>0</v>
      </c>
      <c r="BF69" s="395">
        <v>0</v>
      </c>
      <c r="BG69" s="395">
        <v>0</v>
      </c>
      <c r="BH69" s="395">
        <v>0</v>
      </c>
      <c r="BI69" s="395">
        <v>0</v>
      </c>
      <c r="BJ69" s="395">
        <v>0</v>
      </c>
      <c r="BK69" s="395">
        <v>0</v>
      </c>
      <c r="BL69" s="395"/>
      <c r="BM69" s="395" t="s">
        <v>829</v>
      </c>
      <c r="BN69" s="395">
        <v>12</v>
      </c>
      <c r="BO69" s="395" t="s">
        <v>829</v>
      </c>
      <c r="BP69" s="478"/>
      <c r="BQ69" s="395"/>
      <c r="BR69" s="395"/>
      <c r="BS69" s="395"/>
      <c r="BT69" s="402"/>
      <c r="BU69" s="402"/>
      <c r="BV69" s="395"/>
      <c r="BW69" s="395" t="s">
        <v>834</v>
      </c>
      <c r="BX69" s="395"/>
      <c r="BY69" s="402"/>
      <c r="BZ69" s="502" t="s">
        <v>579</v>
      </c>
      <c r="CA69" s="392" t="s">
        <v>580</v>
      </c>
    </row>
    <row r="70" spans="1:80" customFormat="1" ht="13" customHeight="1" x14ac:dyDescent="0.3">
      <c r="A70" s="392">
        <v>13093</v>
      </c>
      <c r="B70" s="393">
        <v>42926</v>
      </c>
      <c r="C70" s="410" t="s">
        <v>963</v>
      </c>
      <c r="D70" s="411" t="s">
        <v>980</v>
      </c>
      <c r="E70" s="411"/>
      <c r="F70" s="411" t="s">
        <v>534</v>
      </c>
      <c r="G70" s="406">
        <v>42922</v>
      </c>
      <c r="H70" s="412" t="s">
        <v>590</v>
      </c>
      <c r="I70" s="412" t="s">
        <v>772</v>
      </c>
      <c r="J70" s="395">
        <v>13</v>
      </c>
      <c r="K70" s="411" t="s">
        <v>214</v>
      </c>
      <c r="L70" s="392" t="s">
        <v>1041</v>
      </c>
      <c r="M70" s="420">
        <v>57.827272727272721</v>
      </c>
      <c r="N70" s="420">
        <v>29.390909090909087</v>
      </c>
      <c r="O70" s="411"/>
      <c r="P70" s="411"/>
      <c r="Q70" s="414"/>
      <c r="R70" s="413"/>
      <c r="S70" s="414"/>
      <c r="T70" s="411"/>
      <c r="U70" s="414"/>
      <c r="V70" s="414"/>
      <c r="W70" s="420">
        <v>12.536363636363635</v>
      </c>
      <c r="X70" s="411"/>
      <c r="Y70" s="426"/>
      <c r="Z70" s="426"/>
      <c r="AA70" s="426"/>
      <c r="AB70" s="426"/>
      <c r="AC70" s="426"/>
      <c r="AD70" s="414"/>
      <c r="AE70" s="426"/>
      <c r="AF70" s="411"/>
      <c r="AG70" s="411"/>
      <c r="AH70" s="420">
        <v>24.8</v>
      </c>
      <c r="AI70" s="411"/>
      <c r="AJ70" s="411"/>
      <c r="AK70" s="426"/>
      <c r="AL70" s="411"/>
      <c r="AM70" s="426"/>
      <c r="AN70" s="426"/>
      <c r="AO70" s="411" t="s">
        <v>1291</v>
      </c>
      <c r="AP70" s="412" t="s">
        <v>772</v>
      </c>
      <c r="AQ70" s="412"/>
      <c r="AR70" s="412"/>
      <c r="AS70" s="415"/>
      <c r="AT70" s="395">
        <v>7</v>
      </c>
      <c r="AU70" s="395"/>
      <c r="AV70" s="395"/>
      <c r="AW70" s="395"/>
      <c r="AX70" s="412" t="s">
        <v>807</v>
      </c>
      <c r="AY70" s="411"/>
      <c r="AZ70" s="412">
        <v>0</v>
      </c>
      <c r="BA70" s="412">
        <v>0</v>
      </c>
      <c r="BB70" s="412">
        <v>0</v>
      </c>
      <c r="BC70" s="412">
        <v>0</v>
      </c>
      <c r="BD70" s="412">
        <v>0</v>
      </c>
      <c r="BE70" s="412">
        <v>0</v>
      </c>
      <c r="BF70" s="412">
        <v>0</v>
      </c>
      <c r="BG70" s="412">
        <v>0</v>
      </c>
      <c r="BH70" s="412">
        <v>0</v>
      </c>
      <c r="BI70" s="412">
        <v>0</v>
      </c>
      <c r="BJ70" s="412">
        <v>0</v>
      </c>
      <c r="BK70" s="412">
        <v>0</v>
      </c>
      <c r="BL70" s="412"/>
      <c r="BM70" s="412" t="s">
        <v>772</v>
      </c>
      <c r="BN70" s="395">
        <v>12</v>
      </c>
      <c r="BO70" s="412" t="s">
        <v>772</v>
      </c>
      <c r="BP70" s="482"/>
      <c r="BQ70" s="412"/>
      <c r="BR70" s="395">
        <v>12</v>
      </c>
      <c r="BS70" s="412"/>
      <c r="BT70" s="416"/>
      <c r="BU70" s="416"/>
      <c r="BV70" s="412"/>
      <c r="BW70" s="412" t="s">
        <v>1043</v>
      </c>
      <c r="BX70" s="412"/>
      <c r="BY70" s="411"/>
      <c r="BZ70" s="479" t="s">
        <v>1297</v>
      </c>
      <c r="CA70" s="402" t="s">
        <v>580</v>
      </c>
    </row>
    <row r="71" spans="1:80" customFormat="1" ht="13" customHeight="1" x14ac:dyDescent="0.3">
      <c r="A71" s="392">
        <v>15132</v>
      </c>
      <c r="B71" s="393">
        <v>42926</v>
      </c>
      <c r="C71" s="394" t="s">
        <v>825</v>
      </c>
      <c r="D71" s="392" t="s">
        <v>980</v>
      </c>
      <c r="E71" s="392"/>
      <c r="F71" s="392" t="s">
        <v>850</v>
      </c>
      <c r="G71" s="393">
        <v>42900</v>
      </c>
      <c r="H71" s="395" t="s">
        <v>828</v>
      </c>
      <c r="I71" s="395" t="s">
        <v>829</v>
      </c>
      <c r="J71" s="395">
        <v>14</v>
      </c>
      <c r="K71" s="392" t="s">
        <v>836</v>
      </c>
      <c r="L71" s="392" t="s">
        <v>1323</v>
      </c>
      <c r="M71" s="420">
        <v>104</v>
      </c>
      <c r="N71" s="420">
        <v>26.727272727272723</v>
      </c>
      <c r="O71" s="392"/>
      <c r="P71" s="392"/>
      <c r="Q71" s="397"/>
      <c r="R71" s="392"/>
      <c r="S71" s="397"/>
      <c r="T71" s="392"/>
      <c r="U71" s="397"/>
      <c r="V71" s="397"/>
      <c r="W71" s="420">
        <v>11.5</v>
      </c>
      <c r="X71" s="392"/>
      <c r="Y71" s="420"/>
      <c r="Z71" s="420"/>
      <c r="AA71" s="420"/>
      <c r="AB71" s="420"/>
      <c r="AC71" s="420"/>
      <c r="AD71" s="397"/>
      <c r="AE71" s="420"/>
      <c r="AF71" s="392"/>
      <c r="AG71" s="392"/>
      <c r="AH71" s="420">
        <v>19.499999999999996</v>
      </c>
      <c r="AI71" s="392"/>
      <c r="AJ71" s="392"/>
      <c r="AK71" s="420"/>
      <c r="AL71" s="392"/>
      <c r="AM71" s="420"/>
      <c r="AN71" s="420"/>
      <c r="AO71" s="392" t="s">
        <v>851</v>
      </c>
      <c r="AP71" s="395" t="s">
        <v>829</v>
      </c>
      <c r="AQ71" s="395"/>
      <c r="AR71" s="395"/>
      <c r="AS71" s="399"/>
      <c r="AT71" s="395">
        <v>5</v>
      </c>
      <c r="AU71" s="395"/>
      <c r="AV71" s="395"/>
      <c r="AW71" s="395"/>
      <c r="AX71" s="395" t="s">
        <v>835</v>
      </c>
      <c r="AY71" s="392"/>
      <c r="AZ71" s="395">
        <v>0</v>
      </c>
      <c r="BA71" s="395">
        <v>0</v>
      </c>
      <c r="BB71" s="395">
        <v>0</v>
      </c>
      <c r="BC71" s="395">
        <v>0</v>
      </c>
      <c r="BD71" s="395">
        <v>0</v>
      </c>
      <c r="BE71" s="395">
        <v>0</v>
      </c>
      <c r="BF71" s="395">
        <v>0</v>
      </c>
      <c r="BG71" s="395">
        <v>0</v>
      </c>
      <c r="BH71" s="395">
        <v>0</v>
      </c>
      <c r="BI71" s="395">
        <v>0</v>
      </c>
      <c r="BJ71" s="395">
        <v>0</v>
      </c>
      <c r="BK71" s="395">
        <v>0</v>
      </c>
      <c r="BL71" s="395"/>
      <c r="BM71" s="395" t="s">
        <v>829</v>
      </c>
      <c r="BN71" s="395"/>
      <c r="BO71" s="395" t="s">
        <v>829</v>
      </c>
      <c r="BP71" s="478"/>
      <c r="BQ71" s="395"/>
      <c r="BR71" s="395"/>
      <c r="BS71" s="395"/>
      <c r="BT71" s="402"/>
      <c r="BU71" s="402"/>
      <c r="BV71" s="395"/>
      <c r="BW71" s="395" t="s">
        <v>834</v>
      </c>
      <c r="BX71" s="395">
        <v>1</v>
      </c>
      <c r="BY71" s="392"/>
      <c r="BZ71" s="481" t="s">
        <v>1483</v>
      </c>
      <c r="CA71" s="402" t="s">
        <v>593</v>
      </c>
    </row>
    <row r="72" spans="1:80" customFormat="1" ht="13" customHeight="1" x14ac:dyDescent="0.3">
      <c r="A72" s="477">
        <v>14742</v>
      </c>
      <c r="B72" s="393">
        <v>42928</v>
      </c>
      <c r="C72" s="394" t="s">
        <v>825</v>
      </c>
      <c r="D72" s="392" t="s">
        <v>980</v>
      </c>
      <c r="E72" s="392"/>
      <c r="F72" s="392" t="s">
        <v>850</v>
      </c>
      <c r="G72" s="393">
        <v>42916</v>
      </c>
      <c r="H72" s="395" t="s">
        <v>828</v>
      </c>
      <c r="I72" s="395" t="s">
        <v>853</v>
      </c>
      <c r="J72" s="395"/>
      <c r="K72" s="392" t="s">
        <v>837</v>
      </c>
      <c r="L72" s="418" t="s">
        <v>1325</v>
      </c>
      <c r="M72" s="420">
        <v>90.1</v>
      </c>
      <c r="N72" s="420">
        <v>31.581818181818182</v>
      </c>
      <c r="O72" s="392"/>
      <c r="P72" s="392"/>
      <c r="Q72" s="397"/>
      <c r="R72" s="398"/>
      <c r="S72" s="397"/>
      <c r="T72" s="392"/>
      <c r="U72" s="397"/>
      <c r="V72" s="397"/>
      <c r="W72" s="420">
        <v>15.899999999999997</v>
      </c>
      <c r="X72" s="392"/>
      <c r="Y72" s="420"/>
      <c r="Z72" s="420"/>
      <c r="AA72" s="420"/>
      <c r="AB72" s="420"/>
      <c r="AC72" s="420"/>
      <c r="AD72" s="420"/>
      <c r="AE72" s="420"/>
      <c r="AF72" s="392"/>
      <c r="AG72" s="392"/>
      <c r="AH72" s="420">
        <v>22.799999999999997</v>
      </c>
      <c r="AI72" s="392"/>
      <c r="AJ72" s="392"/>
      <c r="AK72" s="420"/>
      <c r="AL72" s="392"/>
      <c r="AM72" s="420"/>
      <c r="AN72" s="420"/>
      <c r="AO72" s="392" t="s">
        <v>851</v>
      </c>
      <c r="AP72" s="395" t="s">
        <v>829</v>
      </c>
      <c r="AQ72" s="395"/>
      <c r="AR72" s="395"/>
      <c r="AS72" s="399"/>
      <c r="AT72" s="395">
        <v>18</v>
      </c>
      <c r="AU72" s="395">
        <v>455</v>
      </c>
      <c r="AV72" s="395"/>
      <c r="AW72" s="395">
        <v>6</v>
      </c>
      <c r="AX72" s="395" t="s">
        <v>835</v>
      </c>
      <c r="AY72" s="392"/>
      <c r="AZ72" s="395">
        <v>0</v>
      </c>
      <c r="BA72" s="395">
        <v>0</v>
      </c>
      <c r="BB72" s="395">
        <v>0</v>
      </c>
      <c r="BC72" s="395">
        <v>0</v>
      </c>
      <c r="BD72" s="395">
        <v>0</v>
      </c>
      <c r="BE72" s="395">
        <v>0</v>
      </c>
      <c r="BF72" s="395">
        <v>0</v>
      </c>
      <c r="BG72" s="395">
        <v>0</v>
      </c>
      <c r="BH72" s="395">
        <v>0</v>
      </c>
      <c r="BI72" s="395">
        <v>0</v>
      </c>
      <c r="BJ72" s="395">
        <v>0</v>
      </c>
      <c r="BK72" s="395">
        <v>0</v>
      </c>
      <c r="BL72" s="395"/>
      <c r="BM72" s="395" t="s">
        <v>829</v>
      </c>
      <c r="BN72" s="395"/>
      <c r="BO72" s="395" t="s">
        <v>829</v>
      </c>
      <c r="BP72" s="478"/>
      <c r="BQ72" s="395"/>
      <c r="BR72" s="395"/>
      <c r="BS72" s="395"/>
      <c r="BT72" s="228"/>
      <c r="BU72" s="402"/>
      <c r="BV72" s="395"/>
      <c r="BW72" s="395" t="s">
        <v>834</v>
      </c>
      <c r="BX72" s="395"/>
      <c r="BY72" s="228"/>
      <c r="BZ72" s="402" t="s">
        <v>1524</v>
      </c>
      <c r="CA72" s="392" t="s">
        <v>580</v>
      </c>
    </row>
    <row r="73" spans="1:80" customFormat="1" ht="13" customHeight="1" x14ac:dyDescent="0.3">
      <c r="A73" s="392">
        <v>13604</v>
      </c>
      <c r="B73" s="393">
        <v>42930</v>
      </c>
      <c r="C73" s="394" t="s">
        <v>825</v>
      </c>
      <c r="D73" s="392" t="s">
        <v>980</v>
      </c>
      <c r="E73" s="392"/>
      <c r="F73" s="392" t="s">
        <v>850</v>
      </c>
      <c r="G73" s="393">
        <v>42916</v>
      </c>
      <c r="H73" s="395" t="s">
        <v>828</v>
      </c>
      <c r="I73" s="395" t="s">
        <v>829</v>
      </c>
      <c r="J73" s="395">
        <v>16</v>
      </c>
      <c r="K73" s="392" t="s">
        <v>839</v>
      </c>
      <c r="L73" s="392" t="s">
        <v>1327</v>
      </c>
      <c r="M73" s="420">
        <v>83.354545454545445</v>
      </c>
      <c r="N73" s="420">
        <v>26.999999999999996</v>
      </c>
      <c r="O73" s="392"/>
      <c r="P73" s="392"/>
      <c r="Q73" s="397"/>
      <c r="R73" s="398"/>
      <c r="S73" s="397"/>
      <c r="T73" s="392"/>
      <c r="U73" s="397"/>
      <c r="V73" s="397"/>
      <c r="W73" s="420">
        <v>21.818181818181817</v>
      </c>
      <c r="X73" s="392"/>
      <c r="Y73" s="420"/>
      <c r="Z73" s="420"/>
      <c r="AA73" s="420"/>
      <c r="AB73" s="420"/>
      <c r="AC73" s="420"/>
      <c r="AD73" s="397"/>
      <c r="AE73" s="420"/>
      <c r="AF73" s="392"/>
      <c r="AG73" s="392"/>
      <c r="AH73" s="420">
        <v>23.7</v>
      </c>
      <c r="AI73" s="392"/>
      <c r="AJ73" s="392"/>
      <c r="AK73" s="420"/>
      <c r="AL73" s="392"/>
      <c r="AM73" s="420"/>
      <c r="AN73" s="420"/>
      <c r="AO73" s="392" t="s">
        <v>851</v>
      </c>
      <c r="AP73" s="395" t="s">
        <v>829</v>
      </c>
      <c r="AQ73" s="395"/>
      <c r="AR73" s="395"/>
      <c r="AS73" s="399"/>
      <c r="AT73" s="395">
        <v>5.5</v>
      </c>
      <c r="AU73" s="395"/>
      <c r="AV73" s="395"/>
      <c r="AW73" s="395"/>
      <c r="AX73" s="395" t="s">
        <v>829</v>
      </c>
      <c r="AY73" s="392"/>
      <c r="AZ73" s="395">
        <v>19</v>
      </c>
      <c r="BA73" s="395">
        <v>0</v>
      </c>
      <c r="BB73" s="395">
        <v>0</v>
      </c>
      <c r="BC73" s="395">
        <v>0</v>
      </c>
      <c r="BD73" s="395">
        <v>0</v>
      </c>
      <c r="BE73" s="395">
        <v>0</v>
      </c>
      <c r="BF73" s="395">
        <v>0</v>
      </c>
      <c r="BG73" s="395">
        <v>0</v>
      </c>
      <c r="BH73" s="395">
        <v>0</v>
      </c>
      <c r="BI73" s="395">
        <v>0</v>
      </c>
      <c r="BJ73" s="395">
        <v>0</v>
      </c>
      <c r="BK73" s="395">
        <v>0</v>
      </c>
      <c r="BL73" s="395"/>
      <c r="BM73" s="395" t="s">
        <v>829</v>
      </c>
      <c r="BN73" s="395"/>
      <c r="BO73" s="395" t="s">
        <v>829</v>
      </c>
      <c r="BP73" s="478"/>
      <c r="BQ73" s="395"/>
      <c r="BR73" s="395"/>
      <c r="BS73" s="395"/>
      <c r="BT73" s="392"/>
      <c r="BU73" s="392"/>
      <c r="BV73" s="395"/>
      <c r="BW73" s="395" t="s">
        <v>834</v>
      </c>
      <c r="BX73" s="395"/>
      <c r="BY73" s="392"/>
      <c r="BZ73" s="503" t="s">
        <v>1525</v>
      </c>
      <c r="CA73" s="392" t="s">
        <v>580</v>
      </c>
    </row>
    <row r="74" spans="1:80" customFormat="1" ht="13" customHeight="1" x14ac:dyDescent="0.3">
      <c r="A74" s="477">
        <v>14256</v>
      </c>
      <c r="B74" s="393">
        <v>42925</v>
      </c>
      <c r="C74" s="394" t="s">
        <v>825</v>
      </c>
      <c r="D74" s="392" t="s">
        <v>980</v>
      </c>
      <c r="E74" s="392"/>
      <c r="F74" s="392" t="s">
        <v>850</v>
      </c>
      <c r="G74" s="393">
        <v>42916</v>
      </c>
      <c r="H74" s="395" t="s">
        <v>590</v>
      </c>
      <c r="I74" s="395" t="s">
        <v>772</v>
      </c>
      <c r="J74" s="395"/>
      <c r="K74" s="392" t="s">
        <v>801</v>
      </c>
      <c r="L74" s="392" t="s">
        <v>1310</v>
      </c>
      <c r="M74" s="420">
        <v>129</v>
      </c>
      <c r="N74" s="420">
        <v>22.554545454545451</v>
      </c>
      <c r="O74" s="392"/>
      <c r="P74" s="392"/>
      <c r="Q74" s="397"/>
      <c r="R74" s="398"/>
      <c r="S74" s="397"/>
      <c r="T74" s="392"/>
      <c r="U74" s="397"/>
      <c r="V74" s="397"/>
      <c r="W74" s="420">
        <v>17.063636363636363</v>
      </c>
      <c r="X74" s="392"/>
      <c r="Y74" s="420"/>
      <c r="Z74" s="420"/>
      <c r="AA74" s="420"/>
      <c r="AB74" s="420"/>
      <c r="AC74" s="420"/>
      <c r="AD74" s="397"/>
      <c r="AE74" s="420"/>
      <c r="AF74" s="392"/>
      <c r="AG74" s="392"/>
      <c r="AH74" s="420">
        <v>19.872727272727271</v>
      </c>
      <c r="AI74" s="392"/>
      <c r="AJ74" s="392"/>
      <c r="AK74" s="420"/>
      <c r="AL74" s="392"/>
      <c r="AM74" s="420"/>
      <c r="AN74" s="420"/>
      <c r="AO74" s="392" t="s">
        <v>851</v>
      </c>
      <c r="AP74" s="395" t="s">
        <v>829</v>
      </c>
      <c r="AQ74" s="395"/>
      <c r="AR74" s="395"/>
      <c r="AS74" s="399"/>
      <c r="AT74" s="395">
        <v>11</v>
      </c>
      <c r="AU74" s="395"/>
      <c r="AV74" s="395"/>
      <c r="AW74" s="395"/>
      <c r="AX74" s="395" t="s">
        <v>829</v>
      </c>
      <c r="AY74" s="392"/>
      <c r="AZ74" s="395">
        <v>0</v>
      </c>
      <c r="BA74" s="395">
        <v>0</v>
      </c>
      <c r="BB74" s="395">
        <v>0</v>
      </c>
      <c r="BC74" s="395">
        <v>0</v>
      </c>
      <c r="BD74" s="395">
        <v>0</v>
      </c>
      <c r="BE74" s="395">
        <v>0</v>
      </c>
      <c r="BF74" s="395">
        <v>0</v>
      </c>
      <c r="BG74" s="395">
        <v>0</v>
      </c>
      <c r="BH74" s="395">
        <v>0</v>
      </c>
      <c r="BI74" s="395">
        <v>0</v>
      </c>
      <c r="BJ74" s="395">
        <v>0</v>
      </c>
      <c r="BK74" s="395">
        <v>0</v>
      </c>
      <c r="BL74" s="395"/>
      <c r="BM74" s="395" t="s">
        <v>829</v>
      </c>
      <c r="BN74" s="395"/>
      <c r="BO74" s="395" t="s">
        <v>829</v>
      </c>
      <c r="BP74" s="478"/>
      <c r="BQ74" s="395"/>
      <c r="BR74" s="395"/>
      <c r="BS74" s="395"/>
      <c r="BT74" s="392"/>
      <c r="BU74" s="392"/>
      <c r="BV74" s="395"/>
      <c r="BW74" s="395" t="s">
        <v>834</v>
      </c>
      <c r="BX74" s="395">
        <v>1</v>
      </c>
      <c r="BY74" s="392"/>
      <c r="BZ74" s="481" t="s">
        <v>1526</v>
      </c>
      <c r="CA74" s="392" t="s">
        <v>580</v>
      </c>
    </row>
    <row r="75" spans="1:80" customFormat="1" ht="13" customHeight="1" x14ac:dyDescent="0.3">
      <c r="A75" s="477">
        <v>11663</v>
      </c>
      <c r="B75" s="393">
        <v>42926</v>
      </c>
      <c r="C75" s="394" t="s">
        <v>825</v>
      </c>
      <c r="D75" s="392" t="s">
        <v>980</v>
      </c>
      <c r="E75" s="392"/>
      <c r="F75" s="392" t="s">
        <v>850</v>
      </c>
      <c r="G75" s="393">
        <v>42613</v>
      </c>
      <c r="H75" s="395" t="s">
        <v>590</v>
      </c>
      <c r="I75" s="395" t="s">
        <v>853</v>
      </c>
      <c r="J75" s="395"/>
      <c r="K75" s="392" t="s">
        <v>913</v>
      </c>
      <c r="L75" s="392" t="s">
        <v>1069</v>
      </c>
      <c r="M75" s="420">
        <v>99</v>
      </c>
      <c r="N75" s="420">
        <v>36</v>
      </c>
      <c r="O75" s="392"/>
      <c r="P75" s="392"/>
      <c r="Q75" s="397"/>
      <c r="R75" s="398"/>
      <c r="S75" s="397"/>
      <c r="T75" s="392"/>
      <c r="U75" s="397"/>
      <c r="V75" s="397"/>
      <c r="W75" s="420">
        <v>18</v>
      </c>
      <c r="X75" s="392"/>
      <c r="Y75" s="420"/>
      <c r="Z75" s="420"/>
      <c r="AA75" s="420"/>
      <c r="AB75" s="420"/>
      <c r="AC75" s="420"/>
      <c r="AD75" s="420"/>
      <c r="AE75" s="420"/>
      <c r="AF75" s="392"/>
      <c r="AG75" s="392"/>
      <c r="AH75" s="420">
        <v>21.999999999999996</v>
      </c>
      <c r="AI75" s="392"/>
      <c r="AJ75" s="392"/>
      <c r="AK75" s="420"/>
      <c r="AL75" s="392"/>
      <c r="AM75" s="420"/>
      <c r="AN75" s="420"/>
      <c r="AO75" s="392" t="s">
        <v>1291</v>
      </c>
      <c r="AP75" s="395" t="s">
        <v>829</v>
      </c>
      <c r="AQ75" s="395"/>
      <c r="AR75" s="395"/>
      <c r="AS75" s="399"/>
      <c r="AT75" s="395">
        <v>12</v>
      </c>
      <c r="AU75" s="395">
        <v>455</v>
      </c>
      <c r="AV75" s="395"/>
      <c r="AW75" s="395">
        <v>6</v>
      </c>
      <c r="AX75" s="395" t="s">
        <v>835</v>
      </c>
      <c r="AY75" s="392"/>
      <c r="AZ75" s="395">
        <v>0</v>
      </c>
      <c r="BA75" s="395">
        <v>0</v>
      </c>
      <c r="BB75" s="395">
        <v>0</v>
      </c>
      <c r="BC75" s="395">
        <v>0</v>
      </c>
      <c r="BD75" s="395">
        <v>0</v>
      </c>
      <c r="BE75" s="395">
        <v>0</v>
      </c>
      <c r="BF75" s="395">
        <v>0</v>
      </c>
      <c r="BG75" s="395">
        <v>0</v>
      </c>
      <c r="BH75" s="395">
        <v>0</v>
      </c>
      <c r="BI75" s="395">
        <v>0</v>
      </c>
      <c r="BJ75" s="395">
        <v>0</v>
      </c>
      <c r="BK75" s="395">
        <v>0</v>
      </c>
      <c r="BL75" s="395"/>
      <c r="BM75" s="395" t="s">
        <v>829</v>
      </c>
      <c r="BN75" s="395"/>
      <c r="BO75" s="395" t="s">
        <v>829</v>
      </c>
      <c r="BP75" s="478"/>
      <c r="BQ75" s="395"/>
      <c r="BR75" s="395"/>
      <c r="BS75" s="395"/>
      <c r="BT75" s="402"/>
      <c r="BU75" s="402"/>
      <c r="BV75" s="395"/>
      <c r="BW75" s="395" t="s">
        <v>834</v>
      </c>
      <c r="BX75" s="395"/>
      <c r="BY75" s="392"/>
      <c r="BZ75" s="407" t="s">
        <v>1527</v>
      </c>
      <c r="CA75" s="402" t="s">
        <v>600</v>
      </c>
    </row>
    <row r="76" spans="1:80" customFormat="1" ht="13" customHeight="1" x14ac:dyDescent="0.3">
      <c r="A76" s="392">
        <v>12843</v>
      </c>
      <c r="B76" s="393">
        <v>42929</v>
      </c>
      <c r="C76" s="394" t="s">
        <v>825</v>
      </c>
      <c r="D76" s="392" t="s">
        <v>980</v>
      </c>
      <c r="E76" s="392"/>
      <c r="F76" s="392" t="s">
        <v>534</v>
      </c>
      <c r="G76" s="393">
        <v>42587</v>
      </c>
      <c r="H76" s="395" t="s">
        <v>828</v>
      </c>
      <c r="I76" s="395" t="s">
        <v>829</v>
      </c>
      <c r="J76" s="395">
        <v>24</v>
      </c>
      <c r="K76" s="392" t="s">
        <v>1072</v>
      </c>
      <c r="L76" s="392" t="s">
        <v>166</v>
      </c>
      <c r="M76" s="420">
        <v>93.736363636363635</v>
      </c>
      <c r="N76" s="420">
        <v>25.454545454545453</v>
      </c>
      <c r="O76" s="392"/>
      <c r="P76" s="392"/>
      <c r="Q76" s="397"/>
      <c r="R76" s="392"/>
      <c r="S76" s="397"/>
      <c r="T76" s="392"/>
      <c r="U76" s="397"/>
      <c r="V76" s="397"/>
      <c r="W76" s="420">
        <v>18.063636363636363</v>
      </c>
      <c r="X76" s="392"/>
      <c r="Y76" s="420"/>
      <c r="Z76" s="420"/>
      <c r="AA76" s="420"/>
      <c r="AB76" s="420"/>
      <c r="AC76" s="420"/>
      <c r="AD76" s="420"/>
      <c r="AE76" s="397"/>
      <c r="AF76" s="392"/>
      <c r="AG76" s="392"/>
      <c r="AH76" s="420">
        <v>19.727272727272727</v>
      </c>
      <c r="AI76" s="392"/>
      <c r="AJ76" s="392"/>
      <c r="AK76" s="420"/>
      <c r="AL76" s="392"/>
      <c r="AM76" s="420"/>
      <c r="AN76" s="420"/>
      <c r="AO76" s="392" t="s">
        <v>1302</v>
      </c>
      <c r="AP76" s="395" t="s">
        <v>829</v>
      </c>
      <c r="AQ76" s="395"/>
      <c r="AR76" s="395"/>
      <c r="AS76" s="399"/>
      <c r="AT76" s="395">
        <v>4</v>
      </c>
      <c r="AU76" s="395"/>
      <c r="AV76" s="395"/>
      <c r="AW76" s="395"/>
      <c r="AX76" s="395" t="s">
        <v>829</v>
      </c>
      <c r="AY76" s="392"/>
      <c r="AZ76" s="395">
        <v>0</v>
      </c>
      <c r="BA76" s="395">
        <v>0</v>
      </c>
      <c r="BB76" s="395">
        <v>0</v>
      </c>
      <c r="BC76" s="395">
        <v>0</v>
      </c>
      <c r="BD76" s="395">
        <v>0</v>
      </c>
      <c r="BE76" s="395">
        <v>0</v>
      </c>
      <c r="BF76" s="395">
        <v>0</v>
      </c>
      <c r="BG76" s="395">
        <v>0</v>
      </c>
      <c r="BH76" s="395">
        <v>0</v>
      </c>
      <c r="BI76" s="395">
        <v>0</v>
      </c>
      <c r="BJ76" s="395">
        <v>0</v>
      </c>
      <c r="BK76" s="395">
        <v>0</v>
      </c>
      <c r="BL76" s="395"/>
      <c r="BM76" s="395" t="s">
        <v>829</v>
      </c>
      <c r="BN76" s="395">
        <v>12</v>
      </c>
      <c r="BO76" s="395" t="s">
        <v>829</v>
      </c>
      <c r="BP76" s="478"/>
      <c r="BQ76" s="395"/>
      <c r="BR76" s="395"/>
      <c r="BS76" s="395"/>
      <c r="BT76" s="402"/>
      <c r="BU76" s="402"/>
      <c r="BV76" s="395"/>
      <c r="BW76" s="395" t="s">
        <v>834</v>
      </c>
      <c r="BX76" s="395">
        <v>1</v>
      </c>
      <c r="BY76" s="392"/>
      <c r="BZ76" s="407" t="s">
        <v>1528</v>
      </c>
      <c r="CA76" s="392" t="s">
        <v>600</v>
      </c>
    </row>
    <row r="77" spans="1:80" customFormat="1" ht="13" customHeight="1" x14ac:dyDescent="0.3">
      <c r="A77" s="392">
        <v>11169</v>
      </c>
      <c r="B77" s="393">
        <v>42926</v>
      </c>
      <c r="C77" s="394" t="s">
        <v>825</v>
      </c>
      <c r="D77" s="392" t="s">
        <v>980</v>
      </c>
      <c r="E77" s="392"/>
      <c r="F77" s="392" t="s">
        <v>850</v>
      </c>
      <c r="G77" s="393">
        <v>42900</v>
      </c>
      <c r="H77" s="395" t="s">
        <v>828</v>
      </c>
      <c r="I77" s="395" t="s">
        <v>829</v>
      </c>
      <c r="J77" s="395">
        <v>29</v>
      </c>
      <c r="K77" s="392" t="s">
        <v>1077</v>
      </c>
      <c r="L77" s="392" t="s">
        <v>954</v>
      </c>
      <c r="M77" s="420">
        <v>92.699999999999989</v>
      </c>
      <c r="N77" s="420">
        <v>22.481818181818181</v>
      </c>
      <c r="O77" s="392"/>
      <c r="P77" s="392"/>
      <c r="Q77" s="397"/>
      <c r="R77" s="392"/>
      <c r="S77" s="397"/>
      <c r="T77" s="392"/>
      <c r="U77" s="397"/>
      <c r="V77" s="397"/>
      <c r="W77" s="420">
        <v>17.636363636363633</v>
      </c>
      <c r="X77" s="392"/>
      <c r="Y77" s="420"/>
      <c r="Z77" s="420"/>
      <c r="AA77" s="420"/>
      <c r="AB77" s="420"/>
      <c r="AC77" s="420"/>
      <c r="AD77" s="420"/>
      <c r="AE77" s="420"/>
      <c r="AF77" s="392"/>
      <c r="AG77" s="392"/>
      <c r="AH77" s="420">
        <v>18.109090909090909</v>
      </c>
      <c r="AI77" s="392"/>
      <c r="AJ77" s="392"/>
      <c r="AK77" s="420"/>
      <c r="AL77" s="392"/>
      <c r="AM77" s="420"/>
      <c r="AN77" s="420"/>
      <c r="AO77" s="392" t="s">
        <v>851</v>
      </c>
      <c r="AP77" s="395" t="s">
        <v>829</v>
      </c>
      <c r="AQ77" s="395"/>
      <c r="AR77" s="395"/>
      <c r="AS77" s="399"/>
      <c r="AT77" s="395">
        <v>4.3499999999999996</v>
      </c>
      <c r="AU77" s="395"/>
      <c r="AV77" s="395"/>
      <c r="AW77" s="395"/>
      <c r="AX77" s="395" t="s">
        <v>829</v>
      </c>
      <c r="AY77" s="392"/>
      <c r="AZ77" s="395">
        <v>0</v>
      </c>
      <c r="BA77" s="395">
        <v>0</v>
      </c>
      <c r="BB77" s="395">
        <v>0</v>
      </c>
      <c r="BC77" s="395">
        <v>0</v>
      </c>
      <c r="BD77" s="395">
        <v>0</v>
      </c>
      <c r="BE77" s="395">
        <v>0</v>
      </c>
      <c r="BF77" s="395">
        <v>0</v>
      </c>
      <c r="BG77" s="395">
        <v>0</v>
      </c>
      <c r="BH77" s="395">
        <v>0</v>
      </c>
      <c r="BI77" s="395">
        <v>0</v>
      </c>
      <c r="BJ77" s="395">
        <v>0</v>
      </c>
      <c r="BK77" s="395">
        <v>0</v>
      </c>
      <c r="BL77" s="395"/>
      <c r="BM77" s="395" t="s">
        <v>829</v>
      </c>
      <c r="BN77" s="395"/>
      <c r="BO77" s="395" t="s">
        <v>829</v>
      </c>
      <c r="BP77" s="478"/>
      <c r="BQ77" s="395"/>
      <c r="BR77" s="395"/>
      <c r="BS77" s="395"/>
      <c r="BT77" s="402"/>
      <c r="BU77" s="402"/>
      <c r="BV77" s="395"/>
      <c r="BW77" s="395" t="s">
        <v>834</v>
      </c>
      <c r="BX77" s="395">
        <v>1</v>
      </c>
      <c r="BY77" s="392"/>
      <c r="BZ77" s="481" t="s">
        <v>1492</v>
      </c>
      <c r="CA77" s="402" t="s">
        <v>580</v>
      </c>
    </row>
    <row r="78" spans="1:80" customFormat="1" ht="13" customHeight="1" x14ac:dyDescent="0.3">
      <c r="A78" s="477">
        <v>13603</v>
      </c>
      <c r="B78" s="393">
        <v>42928</v>
      </c>
      <c r="C78" s="394" t="s">
        <v>825</v>
      </c>
      <c r="D78" s="392" t="s">
        <v>980</v>
      </c>
      <c r="E78" s="392"/>
      <c r="F78" s="392" t="s">
        <v>850</v>
      </c>
      <c r="G78" s="393">
        <v>42642</v>
      </c>
      <c r="H78" s="395" t="s">
        <v>828</v>
      </c>
      <c r="I78" s="395" t="s">
        <v>853</v>
      </c>
      <c r="J78" s="395"/>
      <c r="K78" s="392" t="s">
        <v>908</v>
      </c>
      <c r="L78" s="392" t="s">
        <v>1344</v>
      </c>
      <c r="M78" s="420">
        <v>92.136363636363626</v>
      </c>
      <c r="N78" s="420">
        <v>32.009090909090908</v>
      </c>
      <c r="O78" s="392"/>
      <c r="P78" s="392"/>
      <c r="Q78" s="397"/>
      <c r="R78" s="398"/>
      <c r="S78" s="397"/>
      <c r="T78" s="392"/>
      <c r="U78" s="397"/>
      <c r="V78" s="397"/>
      <c r="W78" s="420">
        <v>20.254545454545454</v>
      </c>
      <c r="X78" s="392"/>
      <c r="Y78" s="420"/>
      <c r="Z78" s="420"/>
      <c r="AA78" s="420"/>
      <c r="AB78" s="420"/>
      <c r="AC78" s="420"/>
      <c r="AD78" s="397"/>
      <c r="AE78" s="420"/>
      <c r="AF78" s="392"/>
      <c r="AG78" s="392"/>
      <c r="AH78" s="420">
        <v>26.672727272727272</v>
      </c>
      <c r="AI78" s="392"/>
      <c r="AJ78" s="392"/>
      <c r="AK78" s="420"/>
      <c r="AL78" s="392"/>
      <c r="AM78" s="420"/>
      <c r="AN78" s="420"/>
      <c r="AO78" s="392" t="s">
        <v>851</v>
      </c>
      <c r="AP78" s="395" t="s">
        <v>829</v>
      </c>
      <c r="AQ78" s="395"/>
      <c r="AR78" s="395"/>
      <c r="AS78" s="399"/>
      <c r="AT78" s="395">
        <v>21</v>
      </c>
      <c r="AU78" s="395">
        <v>455</v>
      </c>
      <c r="AV78" s="395"/>
      <c r="AW78" s="395">
        <v>5</v>
      </c>
      <c r="AX78" s="395" t="s">
        <v>835</v>
      </c>
      <c r="AY78" s="392"/>
      <c r="AZ78" s="395">
        <v>0</v>
      </c>
      <c r="BA78" s="395">
        <v>0</v>
      </c>
      <c r="BB78" s="395">
        <v>0</v>
      </c>
      <c r="BC78" s="395">
        <v>0</v>
      </c>
      <c r="BD78" s="395">
        <v>0</v>
      </c>
      <c r="BE78" s="395">
        <v>0</v>
      </c>
      <c r="BF78" s="395">
        <v>0</v>
      </c>
      <c r="BG78" s="395">
        <v>0</v>
      </c>
      <c r="BH78" s="395">
        <v>0</v>
      </c>
      <c r="BI78" s="395">
        <v>0</v>
      </c>
      <c r="BJ78" s="395">
        <v>0</v>
      </c>
      <c r="BK78" s="395">
        <v>0</v>
      </c>
      <c r="BL78" s="395"/>
      <c r="BM78" s="395" t="s">
        <v>829</v>
      </c>
      <c r="BN78" s="395"/>
      <c r="BO78" s="395" t="s">
        <v>829</v>
      </c>
      <c r="BP78" s="478"/>
      <c r="BQ78" s="395"/>
      <c r="BR78" s="395"/>
      <c r="BS78" s="395"/>
      <c r="BT78" s="402"/>
      <c r="BU78" s="402"/>
      <c r="BV78" s="395"/>
      <c r="BW78" s="395" t="s">
        <v>834</v>
      </c>
      <c r="BX78" s="395"/>
      <c r="BY78" s="392"/>
      <c r="BZ78" s="409" t="s">
        <v>1529</v>
      </c>
      <c r="CA78" s="392" t="s">
        <v>600</v>
      </c>
    </row>
    <row r="79" spans="1:80" customFormat="1" ht="13" customHeight="1" x14ac:dyDescent="0.3">
      <c r="A79" s="392">
        <v>12488</v>
      </c>
      <c r="B79" s="393">
        <v>42928</v>
      </c>
      <c r="C79" s="394" t="s">
        <v>825</v>
      </c>
      <c r="D79" s="392" t="s">
        <v>980</v>
      </c>
      <c r="E79" s="392"/>
      <c r="F79" s="392" t="s">
        <v>850</v>
      </c>
      <c r="G79" s="393">
        <v>42570</v>
      </c>
      <c r="H79" s="395" t="s">
        <v>828</v>
      </c>
      <c r="I79" s="395" t="s">
        <v>829</v>
      </c>
      <c r="J79" s="395">
        <v>23</v>
      </c>
      <c r="K79" s="392" t="s">
        <v>1082</v>
      </c>
      <c r="L79" s="392" t="s">
        <v>1346</v>
      </c>
      <c r="M79" s="420">
        <v>92</v>
      </c>
      <c r="N79" s="420">
        <v>23.999999999999996</v>
      </c>
      <c r="O79" s="392"/>
      <c r="P79" s="392"/>
      <c r="Q79" s="397"/>
      <c r="R79" s="398"/>
      <c r="S79" s="397"/>
      <c r="T79" s="392"/>
      <c r="U79" s="397"/>
      <c r="V79" s="397"/>
      <c r="W79" s="420">
        <v>18.999999999999996</v>
      </c>
      <c r="X79" s="392"/>
      <c r="Y79" s="420"/>
      <c r="Z79" s="420"/>
      <c r="AA79" s="420"/>
      <c r="AB79" s="420"/>
      <c r="AC79" s="420"/>
      <c r="AD79" s="397"/>
      <c r="AE79" s="420"/>
      <c r="AF79" s="392"/>
      <c r="AG79" s="392"/>
      <c r="AH79" s="420">
        <v>20</v>
      </c>
      <c r="AI79" s="392"/>
      <c r="AJ79" s="392"/>
      <c r="AK79" s="420"/>
      <c r="AL79" s="392"/>
      <c r="AM79" s="420"/>
      <c r="AN79" s="420"/>
      <c r="AO79" s="392" t="s">
        <v>851</v>
      </c>
      <c r="AP79" s="395" t="s">
        <v>829</v>
      </c>
      <c r="AQ79" s="395"/>
      <c r="AR79" s="395"/>
      <c r="AS79" s="399"/>
      <c r="AT79" s="395">
        <v>8</v>
      </c>
      <c r="AU79" s="395"/>
      <c r="AV79" s="395"/>
      <c r="AW79" s="395"/>
      <c r="AX79" s="395" t="s">
        <v>772</v>
      </c>
      <c r="AY79" s="392"/>
      <c r="AZ79" s="395">
        <v>0</v>
      </c>
      <c r="BA79" s="395">
        <v>0</v>
      </c>
      <c r="BB79" s="395">
        <v>0</v>
      </c>
      <c r="BC79" s="395">
        <v>0</v>
      </c>
      <c r="BD79" s="395">
        <v>0</v>
      </c>
      <c r="BE79" s="395">
        <v>0</v>
      </c>
      <c r="BF79" s="395">
        <v>0</v>
      </c>
      <c r="BG79" s="395">
        <v>0</v>
      </c>
      <c r="BH79" s="395">
        <v>0</v>
      </c>
      <c r="BI79" s="395">
        <v>0</v>
      </c>
      <c r="BJ79" s="395">
        <v>0</v>
      </c>
      <c r="BK79" s="395">
        <v>0</v>
      </c>
      <c r="BL79" s="395"/>
      <c r="BM79" s="395" t="s">
        <v>829</v>
      </c>
      <c r="BN79" s="395"/>
      <c r="BO79" s="395" t="s">
        <v>829</v>
      </c>
      <c r="BP79" s="478"/>
      <c r="BQ79" s="395"/>
      <c r="BR79" s="395"/>
      <c r="BS79" s="395"/>
      <c r="BT79" s="392"/>
      <c r="BU79" s="402"/>
      <c r="BV79" s="395"/>
      <c r="BW79" s="395" t="s">
        <v>834</v>
      </c>
      <c r="BX79" s="395">
        <v>1</v>
      </c>
      <c r="BY79" s="392"/>
      <c r="BZ79" s="407" t="s">
        <v>1530</v>
      </c>
      <c r="CA79" s="392" t="s">
        <v>600</v>
      </c>
      <c r="CB79" s="214"/>
    </row>
    <row r="80" spans="1:80" customFormat="1" ht="13" customHeight="1" x14ac:dyDescent="0.3">
      <c r="A80" s="392">
        <v>12727</v>
      </c>
      <c r="B80" s="393">
        <v>42928</v>
      </c>
      <c r="C80" s="394" t="s">
        <v>825</v>
      </c>
      <c r="D80" s="392" t="s">
        <v>980</v>
      </c>
      <c r="E80" s="392"/>
      <c r="F80" s="392" t="s">
        <v>850</v>
      </c>
      <c r="G80" s="393">
        <v>42661</v>
      </c>
      <c r="H80" s="395" t="s">
        <v>828</v>
      </c>
      <c r="I80" s="395" t="s">
        <v>829</v>
      </c>
      <c r="J80" s="395">
        <v>36</v>
      </c>
      <c r="K80" s="392" t="s">
        <v>1171</v>
      </c>
      <c r="L80" s="392" t="s">
        <v>1172</v>
      </c>
      <c r="M80" s="420">
        <v>90.909090909090907</v>
      </c>
      <c r="N80" s="420">
        <v>25.454545454545453</v>
      </c>
      <c r="O80" s="392"/>
      <c r="P80" s="392"/>
      <c r="Q80" s="397"/>
      <c r="R80" s="398"/>
      <c r="S80" s="397"/>
      <c r="T80" s="392"/>
      <c r="U80" s="397"/>
      <c r="V80" s="397"/>
      <c r="W80" s="420">
        <v>14.554545454545455</v>
      </c>
      <c r="X80" s="392"/>
      <c r="Y80" s="420"/>
      <c r="Z80" s="420"/>
      <c r="AA80" s="420"/>
      <c r="AB80" s="420"/>
      <c r="AC80" s="420"/>
      <c r="AD80" s="397"/>
      <c r="AE80" s="420"/>
      <c r="AF80" s="392"/>
      <c r="AG80" s="392"/>
      <c r="AH80" s="420">
        <v>20</v>
      </c>
      <c r="AI80" s="392"/>
      <c r="AJ80" s="392"/>
      <c r="AK80" s="420"/>
      <c r="AL80" s="392"/>
      <c r="AM80" s="420"/>
      <c r="AN80" s="420"/>
      <c r="AO80" s="392" t="s">
        <v>851</v>
      </c>
      <c r="AP80" s="395" t="s">
        <v>829</v>
      </c>
      <c r="AQ80" s="395"/>
      <c r="AR80" s="395"/>
      <c r="AS80" s="399"/>
      <c r="AT80" s="395">
        <v>5.5</v>
      </c>
      <c r="AU80" s="395"/>
      <c r="AV80" s="395"/>
      <c r="AW80" s="395"/>
      <c r="AX80" s="395" t="s">
        <v>772</v>
      </c>
      <c r="AY80" s="392"/>
      <c r="AZ80" s="395">
        <v>0</v>
      </c>
      <c r="BA80" s="395">
        <v>0</v>
      </c>
      <c r="BB80" s="395">
        <v>0</v>
      </c>
      <c r="BC80" s="395">
        <v>0</v>
      </c>
      <c r="BD80" s="395">
        <v>0</v>
      </c>
      <c r="BE80" s="395">
        <v>0</v>
      </c>
      <c r="BF80" s="395">
        <v>0</v>
      </c>
      <c r="BG80" s="395">
        <v>0</v>
      </c>
      <c r="BH80" s="395">
        <v>0</v>
      </c>
      <c r="BI80" s="395">
        <v>0</v>
      </c>
      <c r="BJ80" s="395">
        <v>0</v>
      </c>
      <c r="BK80" s="395">
        <v>0</v>
      </c>
      <c r="BL80" s="395"/>
      <c r="BM80" s="395" t="s">
        <v>829</v>
      </c>
      <c r="BN80" s="395">
        <v>12</v>
      </c>
      <c r="BO80" s="395" t="s">
        <v>829</v>
      </c>
      <c r="BP80" s="478"/>
      <c r="BQ80" s="395"/>
      <c r="BR80" s="395">
        <v>12</v>
      </c>
      <c r="BS80" s="395"/>
      <c r="BT80" s="402"/>
      <c r="BU80" s="402"/>
      <c r="BV80" s="395"/>
      <c r="BW80" s="395" t="s">
        <v>834</v>
      </c>
      <c r="BX80" s="395"/>
      <c r="BY80" s="392"/>
      <c r="BZ80" s="407" t="s">
        <v>1531</v>
      </c>
      <c r="CA80" s="392" t="s">
        <v>600</v>
      </c>
    </row>
    <row r="81" spans="1:79" x14ac:dyDescent="0.3">
      <c r="A81" s="392">
        <v>15181</v>
      </c>
      <c r="B81" s="393">
        <v>42929</v>
      </c>
      <c r="C81" s="394" t="s">
        <v>825</v>
      </c>
      <c r="D81" s="392" t="s">
        <v>980</v>
      </c>
      <c r="E81" s="392"/>
      <c r="F81" s="392" t="s">
        <v>850</v>
      </c>
      <c r="G81" s="393">
        <v>42916</v>
      </c>
      <c r="H81" s="395" t="s">
        <v>828</v>
      </c>
      <c r="I81" s="395" t="s">
        <v>829</v>
      </c>
      <c r="J81" s="395">
        <v>28</v>
      </c>
      <c r="K81" s="418" t="s">
        <v>1074</v>
      </c>
      <c r="L81" s="392" t="s">
        <v>1338</v>
      </c>
      <c r="M81" s="420">
        <v>105.99999999999999</v>
      </c>
      <c r="N81" s="420">
        <v>26.599999999999998</v>
      </c>
      <c r="O81" s="392"/>
      <c r="P81" s="392"/>
      <c r="Q81" s="397"/>
      <c r="R81" s="398"/>
      <c r="S81" s="397"/>
      <c r="T81" s="392"/>
      <c r="U81" s="397"/>
      <c r="V81" s="397"/>
      <c r="W81" s="420">
        <v>20.9</v>
      </c>
      <c r="X81" s="392"/>
      <c r="Y81" s="420"/>
      <c r="Z81" s="420"/>
      <c r="AA81" s="420"/>
      <c r="AB81" s="420"/>
      <c r="AC81" s="420"/>
      <c r="AD81" s="397"/>
      <c r="AE81" s="420"/>
      <c r="AF81" s="392"/>
      <c r="AG81" s="392"/>
      <c r="AH81" s="420">
        <v>20.9</v>
      </c>
      <c r="AI81" s="392"/>
      <c r="AJ81" s="392"/>
      <c r="AK81" s="420"/>
      <c r="AL81" s="392"/>
      <c r="AM81" s="420"/>
      <c r="AN81" s="420"/>
      <c r="AO81" s="392" t="s">
        <v>1291</v>
      </c>
      <c r="AP81" s="395" t="s">
        <v>829</v>
      </c>
      <c r="AQ81" s="395"/>
      <c r="AR81" s="395"/>
      <c r="AS81" s="399"/>
      <c r="AT81" s="395">
        <v>3</v>
      </c>
      <c r="AU81" s="395"/>
      <c r="AV81" s="395"/>
      <c r="AW81" s="395"/>
      <c r="AX81" s="395" t="s">
        <v>772</v>
      </c>
      <c r="AY81" s="392"/>
      <c r="AZ81" s="395">
        <v>0</v>
      </c>
      <c r="BA81" s="395">
        <v>0</v>
      </c>
      <c r="BB81" s="395">
        <v>0</v>
      </c>
      <c r="BC81" s="395">
        <v>0</v>
      </c>
      <c r="BD81" s="395">
        <v>0</v>
      </c>
      <c r="BE81" s="395">
        <v>0</v>
      </c>
      <c r="BF81" s="395">
        <v>0</v>
      </c>
      <c r="BG81" s="395">
        <v>0</v>
      </c>
      <c r="BH81" s="395">
        <v>0</v>
      </c>
      <c r="BI81" s="395">
        <v>0</v>
      </c>
      <c r="BJ81" s="395">
        <v>0</v>
      </c>
      <c r="BK81" s="395">
        <v>0</v>
      </c>
      <c r="BL81" s="395"/>
      <c r="BM81" s="395" t="s">
        <v>829</v>
      </c>
      <c r="BN81" s="395"/>
      <c r="BO81" s="395" t="s">
        <v>829</v>
      </c>
      <c r="BP81" s="478"/>
      <c r="BQ81" s="395"/>
      <c r="BR81" s="395"/>
      <c r="BS81" s="395"/>
      <c r="BT81" s="392" t="s">
        <v>1339</v>
      </c>
      <c r="BU81" s="402" t="s">
        <v>1340</v>
      </c>
      <c r="BV81" s="395">
        <v>50</v>
      </c>
      <c r="BW81" s="395" t="s">
        <v>834</v>
      </c>
      <c r="BX81" s="395"/>
      <c r="BY81" s="392"/>
      <c r="BZ81" s="498" t="s">
        <v>1532</v>
      </c>
      <c r="CA81" s="392" t="s">
        <v>593</v>
      </c>
    </row>
    <row r="82" spans="1:79" x14ac:dyDescent="0.3">
      <c r="A82" s="392">
        <v>13930</v>
      </c>
      <c r="B82" s="393">
        <v>42926</v>
      </c>
      <c r="C82" s="394" t="s">
        <v>825</v>
      </c>
      <c r="D82" s="392" t="s">
        <v>980</v>
      </c>
      <c r="E82" s="392"/>
      <c r="F82" s="392" t="s">
        <v>850</v>
      </c>
      <c r="G82" s="406">
        <v>42768</v>
      </c>
      <c r="H82" s="395" t="s">
        <v>828</v>
      </c>
      <c r="I82" s="395" t="s">
        <v>829</v>
      </c>
      <c r="J82" s="395">
        <v>33</v>
      </c>
      <c r="K82" s="392" t="s">
        <v>1357</v>
      </c>
      <c r="L82" s="392" t="s">
        <v>1358</v>
      </c>
      <c r="M82" s="420">
        <v>94</v>
      </c>
      <c r="N82" s="420">
        <v>25.4</v>
      </c>
      <c r="O82" s="392"/>
      <c r="P82" s="392"/>
      <c r="Q82" s="397"/>
      <c r="R82" s="398"/>
      <c r="S82" s="397"/>
      <c r="T82" s="392"/>
      <c r="U82" s="397"/>
      <c r="V82" s="397"/>
      <c r="W82" s="420">
        <v>18</v>
      </c>
      <c r="X82" s="392"/>
      <c r="Y82" s="420"/>
      <c r="Z82" s="420"/>
      <c r="AA82" s="420"/>
      <c r="AB82" s="420"/>
      <c r="AC82" s="420"/>
      <c r="AD82" s="397"/>
      <c r="AE82" s="420"/>
      <c r="AF82" s="392"/>
      <c r="AG82" s="392"/>
      <c r="AH82" s="420">
        <v>19.7</v>
      </c>
      <c r="AI82" s="392"/>
      <c r="AJ82" s="392"/>
      <c r="AK82" s="420"/>
      <c r="AL82" s="392"/>
      <c r="AM82" s="420"/>
      <c r="AN82" s="420"/>
      <c r="AO82" s="392" t="s">
        <v>851</v>
      </c>
      <c r="AP82" s="395" t="s">
        <v>829</v>
      </c>
      <c r="AQ82" s="395"/>
      <c r="AR82" s="395"/>
      <c r="AS82" s="399"/>
      <c r="AT82" s="395">
        <v>7</v>
      </c>
      <c r="AU82" s="395"/>
      <c r="AV82" s="395"/>
      <c r="AW82" s="395"/>
      <c r="AX82" s="395" t="s">
        <v>772</v>
      </c>
      <c r="AY82" s="392"/>
      <c r="AZ82" s="395">
        <v>0</v>
      </c>
      <c r="BA82" s="395">
        <v>0</v>
      </c>
      <c r="BB82" s="395">
        <v>0</v>
      </c>
      <c r="BC82" s="395">
        <v>0</v>
      </c>
      <c r="BD82" s="395">
        <v>0</v>
      </c>
      <c r="BE82" s="395">
        <v>0</v>
      </c>
      <c r="BF82" s="395">
        <v>0</v>
      </c>
      <c r="BG82" s="395">
        <v>0</v>
      </c>
      <c r="BH82" s="395">
        <v>0</v>
      </c>
      <c r="BI82" s="395">
        <v>0</v>
      </c>
      <c r="BJ82" s="395">
        <v>0</v>
      </c>
      <c r="BK82" s="395">
        <v>0</v>
      </c>
      <c r="BL82" s="395"/>
      <c r="BM82" s="395" t="s">
        <v>829</v>
      </c>
      <c r="BN82" s="395"/>
      <c r="BO82" s="395" t="s">
        <v>829</v>
      </c>
      <c r="BP82" s="478"/>
      <c r="BQ82" s="395"/>
      <c r="BR82" s="395"/>
      <c r="BS82" s="395"/>
      <c r="BT82" s="402"/>
      <c r="BU82" s="402"/>
      <c r="BV82" s="395"/>
      <c r="BW82" s="395" t="s">
        <v>834</v>
      </c>
      <c r="BX82" s="395">
        <v>1</v>
      </c>
      <c r="BY82" s="392"/>
      <c r="BZ82" s="481" t="s">
        <v>1533</v>
      </c>
      <c r="CA82" s="402" t="s">
        <v>600</v>
      </c>
    </row>
    <row r="83" spans="1:79" x14ac:dyDescent="0.3">
      <c r="A83" s="392">
        <v>194</v>
      </c>
      <c r="B83" s="393">
        <v>42928</v>
      </c>
      <c r="C83" s="394" t="s">
        <v>825</v>
      </c>
      <c r="D83" s="392" t="s">
        <v>980</v>
      </c>
      <c r="E83" s="392"/>
      <c r="F83" s="392" t="s">
        <v>850</v>
      </c>
      <c r="G83" s="393">
        <v>42858</v>
      </c>
      <c r="H83" s="395" t="s">
        <v>828</v>
      </c>
      <c r="I83" s="395" t="s">
        <v>829</v>
      </c>
      <c r="J83" s="395">
        <v>35</v>
      </c>
      <c r="K83" s="392" t="s">
        <v>1363</v>
      </c>
      <c r="L83" s="392" t="s">
        <v>1364</v>
      </c>
      <c r="M83" s="420">
        <v>88.018181818181802</v>
      </c>
      <c r="N83" s="420">
        <v>32.490909090909092</v>
      </c>
      <c r="O83" s="392"/>
      <c r="P83" s="392"/>
      <c r="Q83" s="397"/>
      <c r="R83" s="398"/>
      <c r="S83" s="397"/>
      <c r="T83" s="392"/>
      <c r="U83" s="397"/>
      <c r="V83" s="397"/>
      <c r="W83" s="420">
        <v>15.481818181818182</v>
      </c>
      <c r="X83" s="392"/>
      <c r="Y83" s="420"/>
      <c r="Z83" s="420"/>
      <c r="AA83" s="420"/>
      <c r="AB83" s="420"/>
      <c r="AC83" s="420"/>
      <c r="AD83" s="397"/>
      <c r="AE83" s="420"/>
      <c r="AF83" s="392"/>
      <c r="AG83" s="392"/>
      <c r="AH83" s="420">
        <v>17.554545454545451</v>
      </c>
      <c r="AI83" s="392"/>
      <c r="AJ83" s="392"/>
      <c r="AK83" s="420"/>
      <c r="AL83" s="392"/>
      <c r="AM83" s="420"/>
      <c r="AN83" s="420"/>
      <c r="AO83" s="392" t="s">
        <v>851</v>
      </c>
      <c r="AP83" s="395" t="s">
        <v>829</v>
      </c>
      <c r="AQ83" s="395"/>
      <c r="AR83" s="395"/>
      <c r="AS83" s="399"/>
      <c r="AT83" s="395">
        <v>6</v>
      </c>
      <c r="AU83" s="395"/>
      <c r="AV83" s="395"/>
      <c r="AW83" s="395"/>
      <c r="AX83" s="395" t="s">
        <v>772</v>
      </c>
      <c r="AY83" s="392"/>
      <c r="AZ83" s="395">
        <v>0</v>
      </c>
      <c r="BA83" s="395">
        <v>0</v>
      </c>
      <c r="BB83" s="395">
        <v>0</v>
      </c>
      <c r="BC83" s="395">
        <v>0</v>
      </c>
      <c r="BD83" s="395">
        <v>0</v>
      </c>
      <c r="BE83" s="395">
        <v>0</v>
      </c>
      <c r="BF83" s="395">
        <v>0</v>
      </c>
      <c r="BG83" s="395">
        <v>0</v>
      </c>
      <c r="BH83" s="395">
        <v>0</v>
      </c>
      <c r="BI83" s="395">
        <v>0</v>
      </c>
      <c r="BJ83" s="395">
        <v>0</v>
      </c>
      <c r="BK83" s="395">
        <v>0</v>
      </c>
      <c r="BL83" s="395"/>
      <c r="BM83" s="395" t="s">
        <v>829</v>
      </c>
      <c r="BN83" s="395"/>
      <c r="BO83" s="395" t="s">
        <v>829</v>
      </c>
      <c r="BP83" s="478"/>
      <c r="BQ83" s="395"/>
      <c r="BR83" s="395"/>
      <c r="BS83" s="395"/>
      <c r="BT83" s="402"/>
      <c r="BU83" s="402"/>
      <c r="BV83" s="395"/>
      <c r="BW83" s="395" t="s">
        <v>834</v>
      </c>
      <c r="BX83" s="395">
        <v>1</v>
      </c>
      <c r="BY83" s="392"/>
      <c r="BZ83" s="407" t="s">
        <v>1534</v>
      </c>
      <c r="CA83" s="392" t="s">
        <v>600</v>
      </c>
    </row>
    <row r="84" spans="1:79" x14ac:dyDescent="0.3">
      <c r="A84" s="392">
        <v>14240</v>
      </c>
      <c r="B84" s="393">
        <v>42926</v>
      </c>
      <c r="C84" s="394" t="s">
        <v>825</v>
      </c>
      <c r="D84" s="392" t="s">
        <v>980</v>
      </c>
      <c r="E84" s="392"/>
      <c r="F84" s="392" t="s">
        <v>534</v>
      </c>
      <c r="G84" s="393">
        <v>42816</v>
      </c>
      <c r="H84" s="395" t="s">
        <v>828</v>
      </c>
      <c r="I84" s="395" t="s">
        <v>829</v>
      </c>
      <c r="J84" s="395">
        <v>10</v>
      </c>
      <c r="K84" s="392" t="s">
        <v>11</v>
      </c>
      <c r="L84" s="392" t="s">
        <v>1404</v>
      </c>
      <c r="M84" s="420">
        <v>155.47999999999999</v>
      </c>
      <c r="N84" s="420">
        <v>18.439999999999998</v>
      </c>
      <c r="O84" s="392"/>
      <c r="P84" s="392"/>
      <c r="Q84" s="397"/>
      <c r="R84" s="398"/>
      <c r="S84" s="397"/>
      <c r="T84" s="392"/>
      <c r="U84" s="397"/>
      <c r="V84" s="397"/>
      <c r="W84" s="420">
        <v>18.439999999999998</v>
      </c>
      <c r="X84" s="392"/>
      <c r="Y84" s="420"/>
      <c r="Z84" s="420"/>
      <c r="AA84" s="420"/>
      <c r="AB84" s="420"/>
      <c r="AC84" s="420"/>
      <c r="AD84" s="420"/>
      <c r="AE84" s="420"/>
      <c r="AF84" s="392"/>
      <c r="AG84" s="392"/>
      <c r="AH84" s="420">
        <v>18.439999999999998</v>
      </c>
      <c r="AI84" s="392"/>
      <c r="AJ84" s="392"/>
      <c r="AK84" s="420"/>
      <c r="AL84" s="392"/>
      <c r="AM84" s="420"/>
      <c r="AN84" s="420"/>
      <c r="AO84" s="392" t="s">
        <v>1291</v>
      </c>
      <c r="AP84" s="395" t="s">
        <v>829</v>
      </c>
      <c r="AQ84" s="395"/>
      <c r="AR84" s="395"/>
      <c r="AS84" s="399"/>
      <c r="AT84" s="395">
        <v>22</v>
      </c>
      <c r="AU84" s="395">
        <v>455</v>
      </c>
      <c r="AV84" s="395"/>
      <c r="AW84" s="395">
        <v>7.5</v>
      </c>
      <c r="AX84" s="395" t="s">
        <v>829</v>
      </c>
      <c r="AY84" s="392"/>
      <c r="AZ84" s="395">
        <v>0</v>
      </c>
      <c r="BA84" s="395">
        <v>0</v>
      </c>
      <c r="BB84" s="395">
        <v>0</v>
      </c>
      <c r="BC84" s="395">
        <v>0</v>
      </c>
      <c r="BD84" s="395">
        <v>0</v>
      </c>
      <c r="BE84" s="395">
        <v>0</v>
      </c>
      <c r="BF84" s="395">
        <v>0</v>
      </c>
      <c r="BG84" s="395">
        <v>0</v>
      </c>
      <c r="BH84" s="395">
        <v>0</v>
      </c>
      <c r="BI84" s="395">
        <v>0</v>
      </c>
      <c r="BJ84" s="395">
        <v>0</v>
      </c>
      <c r="BK84" s="395">
        <v>0</v>
      </c>
      <c r="BL84" s="395"/>
      <c r="BM84" s="395" t="s">
        <v>829</v>
      </c>
      <c r="BN84" s="395"/>
      <c r="BO84" s="395" t="s">
        <v>829</v>
      </c>
      <c r="BP84" s="478"/>
      <c r="BQ84" s="395"/>
      <c r="BR84" s="395"/>
      <c r="BS84" s="395"/>
      <c r="BT84" s="392"/>
      <c r="BU84" s="392"/>
      <c r="BV84" s="395"/>
      <c r="BW84" s="395" t="s">
        <v>834</v>
      </c>
      <c r="BX84" s="395">
        <v>1</v>
      </c>
      <c r="BY84" s="517" t="s">
        <v>1319</v>
      </c>
      <c r="BZ84" s="407" t="s">
        <v>1535</v>
      </c>
      <c r="CA84" s="402" t="s">
        <v>600</v>
      </c>
    </row>
  </sheetData>
  <sheetProtection algorithmName="SHA-512" hashValue="bq7LRa+MYiTgjUXDz9NPStH8gk2+x9oVVmuRcouz237eMGYbQqWq2/I71LY14HRO4Ulx9ud/M+qL6xmU1NxvWw==" saltValue="KjjZg6+A5MkTVO6Nyq9xwA==" spinCount="100000" sheet="1" objects="1" scenarios="1"/>
  <conditionalFormatting sqref="K2:K57 K63:K80">
    <cfRule type="containsText" dxfId="4" priority="2" operator="containsText" text="actewagl">
      <formula>NOT(ISERROR(SEARCH("actewagl",K2)))</formula>
    </cfRule>
  </conditionalFormatting>
  <conditionalFormatting sqref="K58:K62">
    <cfRule type="containsText" dxfId="3" priority="1" operator="containsText" text="actewagl">
      <formula>NOT(ISERROR(SEARCH("actewagl",K58)))</formula>
    </cfRule>
  </conditionalFormatting>
  <hyperlinks>
    <hyperlink ref="BZ21" r:id="rId1" xr:uid="{B0BAE9C8-36AC-A24F-B51B-4868D23302B1}"/>
    <hyperlink ref="BZ52" r:id="rId2" xr:uid="{798AEE5B-FB97-CB4B-87E8-80400DD54239}"/>
    <hyperlink ref="BZ76" r:id="rId3" xr:uid="{08F87FF9-3BE7-E74B-A083-5A19B216902B}"/>
    <hyperlink ref="BZ25" r:id="rId4" xr:uid="{607D8A1E-F2CC-D34E-86BB-80DC2F067E09}"/>
    <hyperlink ref="BZ78" r:id="rId5" xr:uid="{E21E11D9-A85A-5E41-A324-5831B839E35E}"/>
  </hyperlink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B9F83-A628-C145-B9A9-6C358CB6188E}">
  <sheetPr codeName="Sheet34"/>
  <dimension ref="A1:DE83"/>
  <sheetViews>
    <sheetView zoomScale="110" zoomScaleNormal="110" workbookViewId="0">
      <selection activeCell="AD47" sqref="AD47"/>
    </sheetView>
  </sheetViews>
  <sheetFormatPr defaultColWidth="10.84375" defaultRowHeight="14" x14ac:dyDescent="0.3"/>
  <cols>
    <col min="1" max="10" width="10.84375" style="300"/>
    <col min="11" max="11" width="15.3046875" style="300" customWidth="1"/>
    <col min="12" max="13" width="10.84375" style="300"/>
    <col min="14" max="14" width="8.84375" style="300" bestFit="1" customWidth="1"/>
    <col min="15" max="40" width="10.84375" style="300"/>
    <col min="41" max="41" width="13.69140625" style="300" customWidth="1"/>
    <col min="42" max="16384" width="10.84375" style="300"/>
  </cols>
  <sheetData>
    <row r="1" spans="1:109" ht="70" x14ac:dyDescent="0.3">
      <c r="A1" s="276" t="s">
        <v>228</v>
      </c>
      <c r="B1" s="276" t="s">
        <v>311</v>
      </c>
      <c r="C1" s="277" t="s">
        <v>312</v>
      </c>
      <c r="D1" s="278" t="s">
        <v>313</v>
      </c>
      <c r="E1" s="278" t="s">
        <v>314</v>
      </c>
      <c r="F1" s="278" t="s">
        <v>315</v>
      </c>
      <c r="G1" s="276" t="s">
        <v>316</v>
      </c>
      <c r="H1" s="279" t="s">
        <v>317</v>
      </c>
      <c r="I1" s="279" t="s">
        <v>395</v>
      </c>
      <c r="J1" s="279" t="s">
        <v>431</v>
      </c>
      <c r="K1" s="278" t="s">
        <v>408</v>
      </c>
      <c r="L1" s="280" t="s">
        <v>432</v>
      </c>
      <c r="M1" s="281" t="s">
        <v>433</v>
      </c>
      <c r="N1" s="282" t="s">
        <v>434</v>
      </c>
      <c r="O1" s="282" t="s">
        <v>435</v>
      </c>
      <c r="P1" s="282" t="s">
        <v>436</v>
      </c>
      <c r="Q1" s="282" t="s">
        <v>515</v>
      </c>
      <c r="R1" s="282" t="s">
        <v>308</v>
      </c>
      <c r="S1" s="282" t="s">
        <v>309</v>
      </c>
      <c r="T1" s="282" t="s">
        <v>310</v>
      </c>
      <c r="U1" s="282" t="s">
        <v>535</v>
      </c>
      <c r="V1" s="283" t="s">
        <v>536</v>
      </c>
      <c r="W1" s="284" t="s">
        <v>557</v>
      </c>
      <c r="X1" s="284" t="s">
        <v>362</v>
      </c>
      <c r="Y1" s="284" t="s">
        <v>297</v>
      </c>
      <c r="Z1" s="284" t="s">
        <v>298</v>
      </c>
      <c r="AA1" s="284" t="s">
        <v>376</v>
      </c>
      <c r="AB1" s="284" t="s">
        <v>295</v>
      </c>
      <c r="AC1" s="284" t="s">
        <v>296</v>
      </c>
      <c r="AD1" s="284" t="s">
        <v>223</v>
      </c>
      <c r="AE1" s="285" t="s">
        <v>224</v>
      </c>
      <c r="AF1" s="286" t="s">
        <v>560</v>
      </c>
      <c r="AG1" s="286" t="s">
        <v>561</v>
      </c>
      <c r="AH1" s="287" t="s">
        <v>429</v>
      </c>
      <c r="AI1" s="287" t="s">
        <v>268</v>
      </c>
      <c r="AJ1" s="287" t="s">
        <v>269</v>
      </c>
      <c r="AK1" s="287" t="s">
        <v>270</v>
      </c>
      <c r="AL1" s="288" t="s">
        <v>738</v>
      </c>
      <c r="AM1" s="288" t="s">
        <v>739</v>
      </c>
      <c r="AN1" s="288" t="s">
        <v>740</v>
      </c>
      <c r="AO1" s="289" t="s">
        <v>566</v>
      </c>
      <c r="AP1" s="290" t="s">
        <v>430</v>
      </c>
      <c r="AQ1" s="290" t="s">
        <v>195</v>
      </c>
      <c r="AR1" s="291" t="s">
        <v>196</v>
      </c>
      <c r="AS1" s="292" t="s">
        <v>190</v>
      </c>
      <c r="AT1" s="293" t="s">
        <v>191</v>
      </c>
      <c r="AU1" s="294"/>
      <c r="AV1" s="294"/>
      <c r="AW1" s="294"/>
      <c r="AX1" s="295" t="s">
        <v>439</v>
      </c>
      <c r="AY1" s="296" t="s">
        <v>440</v>
      </c>
      <c r="AZ1" s="297" t="s">
        <v>441</v>
      </c>
      <c r="BA1" s="298" t="s">
        <v>533</v>
      </c>
      <c r="BB1" s="297" t="s">
        <v>442</v>
      </c>
      <c r="BC1" s="298" t="s">
        <v>552</v>
      </c>
      <c r="BD1" s="297" t="s">
        <v>443</v>
      </c>
      <c r="BE1" s="298" t="s">
        <v>229</v>
      </c>
      <c r="BF1" s="297" t="s">
        <v>307</v>
      </c>
      <c r="BG1" s="299" t="s">
        <v>475</v>
      </c>
      <c r="BH1" s="297" t="s">
        <v>741</v>
      </c>
      <c r="BI1" s="299" t="s">
        <v>742</v>
      </c>
      <c r="BJ1" s="297" t="s">
        <v>537</v>
      </c>
      <c r="BK1" s="299" t="s">
        <v>482</v>
      </c>
      <c r="BL1" s="279" t="s">
        <v>502</v>
      </c>
      <c r="BM1" s="279" t="s">
        <v>476</v>
      </c>
      <c r="BN1" s="279" t="s">
        <v>477</v>
      </c>
      <c r="BO1" s="279" t="s">
        <v>225</v>
      </c>
      <c r="BP1" s="279" t="s">
        <v>522</v>
      </c>
      <c r="BQ1" s="279" t="s">
        <v>743</v>
      </c>
      <c r="BR1" s="279" t="s">
        <v>744</v>
      </c>
      <c r="BS1" s="279" t="s">
        <v>745</v>
      </c>
      <c r="BT1" s="277" t="s">
        <v>473</v>
      </c>
      <c r="BU1" s="277" t="s">
        <v>474</v>
      </c>
      <c r="BV1" s="279" t="s">
        <v>217</v>
      </c>
      <c r="BW1" s="279" t="s">
        <v>218</v>
      </c>
      <c r="BX1" s="277" t="s">
        <v>192</v>
      </c>
      <c r="BY1" s="279" t="s">
        <v>193</v>
      </c>
      <c r="BZ1" s="276" t="s">
        <v>194</v>
      </c>
    </row>
    <row r="2" spans="1:109" customFormat="1" ht="13" customHeight="1" x14ac:dyDescent="0.3">
      <c r="A2" s="392">
        <v>10932</v>
      </c>
      <c r="B2" s="393">
        <v>42566</v>
      </c>
      <c r="C2" s="394" t="s">
        <v>825</v>
      </c>
      <c r="D2" s="392" t="s">
        <v>532</v>
      </c>
      <c r="E2" s="392"/>
      <c r="F2" s="392" t="s">
        <v>827</v>
      </c>
      <c r="G2" s="393">
        <v>42475</v>
      </c>
      <c r="H2" s="395" t="s">
        <v>828</v>
      </c>
      <c r="I2" s="395" t="s">
        <v>829</v>
      </c>
      <c r="J2" s="395"/>
      <c r="K2" s="392" t="s">
        <v>866</v>
      </c>
      <c r="L2" s="392" t="s">
        <v>1016</v>
      </c>
      <c r="M2" s="396">
        <v>102.72727272727272</v>
      </c>
      <c r="N2" s="396">
        <v>24.09090909090909</v>
      </c>
      <c r="O2" s="392"/>
      <c r="P2" s="392"/>
      <c r="Q2" s="397"/>
      <c r="R2" s="398"/>
      <c r="S2" s="397"/>
      <c r="T2" s="396"/>
      <c r="U2" s="396"/>
      <c r="V2" s="396"/>
      <c r="W2" s="396" t="s">
        <v>1017</v>
      </c>
      <c r="X2" s="396"/>
      <c r="Y2" s="396"/>
      <c r="Z2" s="396"/>
      <c r="AA2" s="396"/>
      <c r="AB2" s="396"/>
      <c r="AC2" s="396"/>
      <c r="AD2" s="396"/>
      <c r="AE2" s="396"/>
      <c r="AF2" s="396"/>
      <c r="AG2" s="396"/>
      <c r="AH2" s="396" t="s">
        <v>1017</v>
      </c>
      <c r="AI2" s="396" t="s">
        <v>1017</v>
      </c>
      <c r="AJ2" s="396" t="s">
        <v>1017</v>
      </c>
      <c r="AK2" s="396" t="s">
        <v>1017</v>
      </c>
      <c r="AL2" s="396" t="s">
        <v>1017</v>
      </c>
      <c r="AM2" s="396" t="s">
        <v>1017</v>
      </c>
      <c r="AN2" s="396" t="s">
        <v>1017</v>
      </c>
      <c r="AO2" s="392" t="s">
        <v>833</v>
      </c>
      <c r="AP2" s="395" t="s">
        <v>829</v>
      </c>
      <c r="AQ2" s="395"/>
      <c r="AR2" s="395"/>
      <c r="AS2" s="399"/>
      <c r="AT2" s="395">
        <v>16</v>
      </c>
      <c r="AU2" s="395"/>
      <c r="AV2" s="395"/>
      <c r="AW2" s="395"/>
      <c r="AX2" s="395" t="s">
        <v>835</v>
      </c>
      <c r="AY2" s="392"/>
      <c r="AZ2" s="395">
        <v>0</v>
      </c>
      <c r="BA2" s="395">
        <v>0</v>
      </c>
      <c r="BB2" s="395">
        <v>0</v>
      </c>
      <c r="BC2" s="395">
        <v>0</v>
      </c>
      <c r="BD2" s="395">
        <v>0</v>
      </c>
      <c r="BE2" s="395">
        <v>0</v>
      </c>
      <c r="BF2" s="395">
        <v>0</v>
      </c>
      <c r="BG2" s="395">
        <v>0</v>
      </c>
      <c r="BH2" s="395">
        <v>0</v>
      </c>
      <c r="BI2" s="395">
        <v>0</v>
      </c>
      <c r="BJ2" s="395">
        <v>0</v>
      </c>
      <c r="BK2" s="395">
        <v>0</v>
      </c>
      <c r="BL2" s="395"/>
      <c r="BM2" s="395" t="s">
        <v>829</v>
      </c>
      <c r="BN2" s="395"/>
      <c r="BO2" s="395" t="s">
        <v>829</v>
      </c>
      <c r="BP2" s="400">
        <v>174.43636363636361</v>
      </c>
      <c r="BQ2" s="395"/>
      <c r="BR2" s="395"/>
      <c r="BS2" s="401">
        <v>42551</v>
      </c>
      <c r="BT2" s="392"/>
      <c r="BU2" s="402"/>
      <c r="BV2" s="395"/>
      <c r="BW2" s="395" t="s">
        <v>834</v>
      </c>
      <c r="BX2" s="395"/>
      <c r="BY2" s="402" t="s">
        <v>1018</v>
      </c>
      <c r="BZ2" s="403" t="s">
        <v>1019</v>
      </c>
      <c r="CA2" s="402" t="s">
        <v>600</v>
      </c>
    </row>
    <row r="3" spans="1:109" customFormat="1" ht="13" customHeight="1" x14ac:dyDescent="0.3">
      <c r="A3" s="392">
        <v>11456</v>
      </c>
      <c r="B3" s="393">
        <v>42566</v>
      </c>
      <c r="C3" s="394" t="s">
        <v>825</v>
      </c>
      <c r="D3" s="392" t="s">
        <v>532</v>
      </c>
      <c r="E3" s="392"/>
      <c r="F3" s="392" t="s">
        <v>827</v>
      </c>
      <c r="G3" s="393">
        <v>42551</v>
      </c>
      <c r="H3" s="395" t="s">
        <v>828</v>
      </c>
      <c r="I3" s="395" t="s">
        <v>829</v>
      </c>
      <c r="J3" s="395"/>
      <c r="K3" s="392" t="s">
        <v>870</v>
      </c>
      <c r="L3" s="392" t="s">
        <v>1020</v>
      </c>
      <c r="M3" s="396">
        <v>121.03636363636362</v>
      </c>
      <c r="N3" s="396">
        <v>23.309090909090909</v>
      </c>
      <c r="O3" s="392"/>
      <c r="P3" s="392"/>
      <c r="Q3" s="397"/>
      <c r="R3" s="398"/>
      <c r="S3" s="397"/>
      <c r="T3" s="396"/>
      <c r="U3" s="396"/>
      <c r="V3" s="396"/>
      <c r="W3" s="396" t="s">
        <v>1017</v>
      </c>
      <c r="X3" s="396"/>
      <c r="Y3" s="396"/>
      <c r="Z3" s="396"/>
      <c r="AA3" s="396"/>
      <c r="AB3" s="396"/>
      <c r="AC3" s="396"/>
      <c r="AD3" s="396"/>
      <c r="AE3" s="396"/>
      <c r="AF3" s="396"/>
      <c r="AG3" s="396"/>
      <c r="AH3" s="396" t="s">
        <v>1017</v>
      </c>
      <c r="AI3" s="396" t="s">
        <v>1017</v>
      </c>
      <c r="AJ3" s="396" t="s">
        <v>1017</v>
      </c>
      <c r="AK3" s="396" t="s">
        <v>1017</v>
      </c>
      <c r="AL3" s="396" t="s">
        <v>1017</v>
      </c>
      <c r="AM3" s="396" t="s">
        <v>1017</v>
      </c>
      <c r="AN3" s="396" t="s">
        <v>1017</v>
      </c>
      <c r="AO3" s="392" t="s">
        <v>833</v>
      </c>
      <c r="AP3" s="395" t="s">
        <v>829</v>
      </c>
      <c r="AQ3" s="395"/>
      <c r="AR3" s="395"/>
      <c r="AS3" s="399"/>
      <c r="AT3" s="395">
        <v>9.5</v>
      </c>
      <c r="AU3" s="395"/>
      <c r="AV3" s="395"/>
      <c r="AW3" s="395"/>
      <c r="AX3" s="395" t="s">
        <v>835</v>
      </c>
      <c r="AY3" s="392"/>
      <c r="AZ3" s="395">
        <v>0</v>
      </c>
      <c r="BA3" s="395">
        <v>0</v>
      </c>
      <c r="BB3" s="395">
        <v>0</v>
      </c>
      <c r="BC3" s="395">
        <v>0</v>
      </c>
      <c r="BD3" s="395">
        <v>0</v>
      </c>
      <c r="BE3" s="395">
        <v>0</v>
      </c>
      <c r="BF3" s="395">
        <v>0</v>
      </c>
      <c r="BG3" s="395">
        <v>0</v>
      </c>
      <c r="BH3" s="395">
        <v>0</v>
      </c>
      <c r="BI3" s="395">
        <v>0</v>
      </c>
      <c r="BJ3" s="395">
        <v>0</v>
      </c>
      <c r="BK3" s="395">
        <v>0</v>
      </c>
      <c r="BL3" s="395"/>
      <c r="BM3" s="395" t="s">
        <v>829</v>
      </c>
      <c r="BN3" s="395">
        <v>12</v>
      </c>
      <c r="BO3" s="395" t="s">
        <v>829</v>
      </c>
      <c r="BP3" s="400"/>
      <c r="BQ3" s="395"/>
      <c r="BR3" s="395"/>
      <c r="BS3" s="395"/>
      <c r="BT3" s="402"/>
      <c r="BU3" s="402"/>
      <c r="BV3" s="395"/>
      <c r="BW3" s="395" t="s">
        <v>834</v>
      </c>
      <c r="BX3" s="395"/>
      <c r="BY3" s="392"/>
      <c r="BZ3" s="404" t="s">
        <v>1021</v>
      </c>
      <c r="CA3" s="402" t="s">
        <v>600</v>
      </c>
    </row>
    <row r="4" spans="1:109" customFormat="1" ht="13" customHeight="1" x14ac:dyDescent="0.3">
      <c r="A4" s="392">
        <v>11802</v>
      </c>
      <c r="B4" s="405">
        <v>42567</v>
      </c>
      <c r="C4" s="394" t="s">
        <v>825</v>
      </c>
      <c r="D4" s="392" t="s">
        <v>532</v>
      </c>
      <c r="E4" s="392"/>
      <c r="F4" s="392" t="s">
        <v>827</v>
      </c>
      <c r="G4" s="406">
        <v>42567</v>
      </c>
      <c r="H4" s="395" t="s">
        <v>828</v>
      </c>
      <c r="I4" s="395" t="s">
        <v>829</v>
      </c>
      <c r="J4" s="395"/>
      <c r="K4" s="392" t="s">
        <v>873</v>
      </c>
      <c r="L4" s="392" t="s">
        <v>1022</v>
      </c>
      <c r="M4" s="396">
        <v>124</v>
      </c>
      <c r="N4" s="396">
        <v>22.654545454545453</v>
      </c>
      <c r="O4" s="392"/>
      <c r="P4" s="392"/>
      <c r="Q4" s="397"/>
      <c r="R4" s="398"/>
      <c r="S4" s="397"/>
      <c r="T4" s="396"/>
      <c r="U4" s="396"/>
      <c r="V4" s="396"/>
      <c r="W4" s="396" t="s">
        <v>1017</v>
      </c>
      <c r="X4" s="396"/>
      <c r="Y4" s="396"/>
      <c r="Z4" s="396"/>
      <c r="AA4" s="396"/>
      <c r="AB4" s="396"/>
      <c r="AC4" s="396"/>
      <c r="AD4" s="396"/>
      <c r="AE4" s="396"/>
      <c r="AF4" s="396"/>
      <c r="AG4" s="396"/>
      <c r="AH4" s="396" t="s">
        <v>1017</v>
      </c>
      <c r="AI4" s="396" t="s">
        <v>1017</v>
      </c>
      <c r="AJ4" s="396" t="s">
        <v>1017</v>
      </c>
      <c r="AK4" s="396" t="s">
        <v>1017</v>
      </c>
      <c r="AL4" s="396" t="s">
        <v>1017</v>
      </c>
      <c r="AM4" s="396" t="s">
        <v>1017</v>
      </c>
      <c r="AN4" s="396" t="s">
        <v>1017</v>
      </c>
      <c r="AO4" s="392" t="s">
        <v>833</v>
      </c>
      <c r="AP4" s="395" t="s">
        <v>829</v>
      </c>
      <c r="AQ4" s="395"/>
      <c r="AR4" s="395"/>
      <c r="AS4" s="399"/>
      <c r="AT4" s="395">
        <v>7.5</v>
      </c>
      <c r="AU4" s="395"/>
      <c r="AV4" s="395"/>
      <c r="AW4" s="395"/>
      <c r="AX4" s="395" t="s">
        <v>829</v>
      </c>
      <c r="AY4" s="392"/>
      <c r="AZ4" s="395">
        <v>0</v>
      </c>
      <c r="BA4" s="395">
        <v>0</v>
      </c>
      <c r="BB4" s="395">
        <v>0</v>
      </c>
      <c r="BC4" s="395">
        <v>0</v>
      </c>
      <c r="BD4" s="395">
        <v>0</v>
      </c>
      <c r="BE4" s="395">
        <v>0</v>
      </c>
      <c r="BF4" s="395">
        <v>0</v>
      </c>
      <c r="BG4" s="395">
        <v>0</v>
      </c>
      <c r="BH4" s="395">
        <v>0</v>
      </c>
      <c r="BI4" s="395">
        <v>0</v>
      </c>
      <c r="BJ4" s="395">
        <v>0</v>
      </c>
      <c r="BK4" s="395">
        <v>0</v>
      </c>
      <c r="BL4" s="395"/>
      <c r="BM4" s="395" t="s">
        <v>829</v>
      </c>
      <c r="BN4" s="395"/>
      <c r="BO4" s="395" t="s">
        <v>829</v>
      </c>
      <c r="BP4" s="400"/>
      <c r="BQ4" s="395"/>
      <c r="BR4" s="395"/>
      <c r="BS4" s="395"/>
      <c r="BT4" s="392"/>
      <c r="BU4" s="402"/>
      <c r="BV4" s="395"/>
      <c r="BW4" s="395" t="s">
        <v>834</v>
      </c>
      <c r="BX4" s="395">
        <v>1</v>
      </c>
      <c r="BY4" s="392"/>
      <c r="BZ4" s="407" t="s">
        <v>1023</v>
      </c>
      <c r="CA4" s="402" t="s">
        <v>580</v>
      </c>
    </row>
    <row r="5" spans="1:109" customFormat="1" ht="13" customHeight="1" x14ac:dyDescent="0.3">
      <c r="A5" s="392">
        <v>13038</v>
      </c>
      <c r="B5" s="393">
        <v>42566</v>
      </c>
      <c r="C5" s="394" t="s">
        <v>825</v>
      </c>
      <c r="D5" s="392" t="s">
        <v>532</v>
      </c>
      <c r="E5" s="392"/>
      <c r="F5" s="392" t="s">
        <v>827</v>
      </c>
      <c r="G5" s="393">
        <v>42551</v>
      </c>
      <c r="H5" s="395" t="s">
        <v>590</v>
      </c>
      <c r="I5" s="395" t="s">
        <v>853</v>
      </c>
      <c r="J5" s="395"/>
      <c r="K5" s="392" t="s">
        <v>875</v>
      </c>
      <c r="L5" s="392" t="s">
        <v>1024</v>
      </c>
      <c r="M5" s="396">
        <v>136.99999999999997</v>
      </c>
      <c r="N5" s="396">
        <v>27.86363636363636</v>
      </c>
      <c r="O5" s="392"/>
      <c r="P5" s="392"/>
      <c r="Q5" s="397"/>
      <c r="R5" s="398"/>
      <c r="S5" s="397"/>
      <c r="T5" s="396"/>
      <c r="U5" s="396"/>
      <c r="V5" s="396"/>
      <c r="W5" s="396" t="s">
        <v>1017</v>
      </c>
      <c r="X5" s="396"/>
      <c r="Y5" s="396"/>
      <c r="Z5" s="396"/>
      <c r="AA5" s="396"/>
      <c r="AB5" s="396"/>
      <c r="AC5" s="396"/>
      <c r="AD5" s="396"/>
      <c r="AE5" s="396"/>
      <c r="AF5" s="396"/>
      <c r="AG5" s="396"/>
      <c r="AH5" s="396" t="s">
        <v>1017</v>
      </c>
      <c r="AI5" s="396" t="s">
        <v>1017</v>
      </c>
      <c r="AJ5" s="396" t="s">
        <v>1017</v>
      </c>
      <c r="AK5" s="396" t="s">
        <v>1017</v>
      </c>
      <c r="AL5" s="396" t="s">
        <v>1017</v>
      </c>
      <c r="AM5" s="396" t="s">
        <v>1017</v>
      </c>
      <c r="AN5" s="396" t="s">
        <v>1017</v>
      </c>
      <c r="AO5" s="392" t="s">
        <v>833</v>
      </c>
      <c r="AP5" s="395" t="s">
        <v>829</v>
      </c>
      <c r="AQ5" s="395"/>
      <c r="AR5" s="395"/>
      <c r="AS5" s="399"/>
      <c r="AT5" s="395">
        <v>16</v>
      </c>
      <c r="AU5" s="395"/>
      <c r="AV5" s="395"/>
      <c r="AW5" s="395"/>
      <c r="AX5" s="395" t="s">
        <v>829</v>
      </c>
      <c r="AY5" s="392"/>
      <c r="AZ5" s="395">
        <v>0</v>
      </c>
      <c r="BA5" s="395">
        <v>0</v>
      </c>
      <c r="BB5" s="395">
        <v>0</v>
      </c>
      <c r="BC5" s="395">
        <v>0</v>
      </c>
      <c r="BD5" s="395">
        <v>0</v>
      </c>
      <c r="BE5" s="395">
        <v>0</v>
      </c>
      <c r="BF5" s="395">
        <v>0</v>
      </c>
      <c r="BG5" s="395">
        <v>0</v>
      </c>
      <c r="BH5" s="395">
        <v>0</v>
      </c>
      <c r="BI5" s="395">
        <v>0</v>
      </c>
      <c r="BJ5" s="395">
        <v>0</v>
      </c>
      <c r="BK5" s="395">
        <v>0</v>
      </c>
      <c r="BL5" s="395"/>
      <c r="BM5" s="395" t="s">
        <v>829</v>
      </c>
      <c r="BN5" s="395"/>
      <c r="BO5" s="395" t="s">
        <v>829</v>
      </c>
      <c r="BP5" s="400"/>
      <c r="BQ5" s="395"/>
      <c r="BR5" s="395"/>
      <c r="BS5" s="395"/>
      <c r="BT5" s="408"/>
      <c r="BU5" s="402"/>
      <c r="BV5" s="395"/>
      <c r="BW5" s="395" t="s">
        <v>834</v>
      </c>
      <c r="BX5" s="395">
        <v>1</v>
      </c>
      <c r="BY5" s="392"/>
      <c r="BZ5" s="407" t="s">
        <v>1025</v>
      </c>
      <c r="CA5" s="402" t="s">
        <v>600</v>
      </c>
    </row>
    <row r="6" spans="1:109" customFormat="1" ht="13" customHeight="1" x14ac:dyDescent="0.3">
      <c r="A6" s="392">
        <v>1477</v>
      </c>
      <c r="B6" s="393">
        <v>42567</v>
      </c>
      <c r="C6" s="394" t="s">
        <v>825</v>
      </c>
      <c r="D6" s="392" t="s">
        <v>532</v>
      </c>
      <c r="E6" s="392"/>
      <c r="F6" s="392" t="s">
        <v>827</v>
      </c>
      <c r="G6" s="393">
        <v>42551</v>
      </c>
      <c r="H6" s="395" t="s">
        <v>828</v>
      </c>
      <c r="I6" s="395" t="s">
        <v>829</v>
      </c>
      <c r="J6" s="395"/>
      <c r="K6" s="392" t="s">
        <v>880</v>
      </c>
      <c r="L6" s="392" t="s">
        <v>844</v>
      </c>
      <c r="M6" s="396">
        <v>139.38181818181818</v>
      </c>
      <c r="N6" s="396">
        <v>22.472727272727269</v>
      </c>
      <c r="O6" s="392"/>
      <c r="P6" s="392"/>
      <c r="Q6" s="397"/>
      <c r="R6" s="398"/>
      <c r="S6" s="397"/>
      <c r="T6" s="396"/>
      <c r="U6" s="396"/>
      <c r="V6" s="396"/>
      <c r="W6" s="396" t="s">
        <v>1017</v>
      </c>
      <c r="X6" s="396"/>
      <c r="Y6" s="396"/>
      <c r="Z6" s="396"/>
      <c r="AA6" s="396"/>
      <c r="AB6" s="396"/>
      <c r="AC6" s="396"/>
      <c r="AD6" s="396"/>
      <c r="AE6" s="396"/>
      <c r="AF6" s="396"/>
      <c r="AG6" s="396"/>
      <c r="AH6" s="396" t="s">
        <v>1017</v>
      </c>
      <c r="AI6" s="396" t="s">
        <v>1017</v>
      </c>
      <c r="AJ6" s="396" t="s">
        <v>1017</v>
      </c>
      <c r="AK6" s="396" t="s">
        <v>1017</v>
      </c>
      <c r="AL6" s="396" t="s">
        <v>1017</v>
      </c>
      <c r="AM6" s="396" t="s">
        <v>1017</v>
      </c>
      <c r="AN6" s="396" t="s">
        <v>1017</v>
      </c>
      <c r="AO6" s="392" t="s">
        <v>833</v>
      </c>
      <c r="AP6" s="395" t="s">
        <v>829</v>
      </c>
      <c r="AQ6" s="395"/>
      <c r="AR6" s="395"/>
      <c r="AS6" s="399"/>
      <c r="AT6" s="395">
        <v>11.6</v>
      </c>
      <c r="AU6" s="395"/>
      <c r="AV6" s="395"/>
      <c r="AW6" s="395"/>
      <c r="AX6" s="395" t="s">
        <v>829</v>
      </c>
      <c r="AY6" s="392"/>
      <c r="AZ6" s="395">
        <v>0</v>
      </c>
      <c r="BA6" s="395">
        <v>0</v>
      </c>
      <c r="BB6" s="395">
        <v>0</v>
      </c>
      <c r="BC6" s="395">
        <v>0</v>
      </c>
      <c r="BD6" s="395">
        <v>0</v>
      </c>
      <c r="BE6" s="395">
        <v>0</v>
      </c>
      <c r="BF6" s="395">
        <v>0</v>
      </c>
      <c r="BG6" s="395">
        <v>0</v>
      </c>
      <c r="BH6" s="395">
        <v>0</v>
      </c>
      <c r="BI6" s="395">
        <v>0</v>
      </c>
      <c r="BJ6" s="395">
        <v>0</v>
      </c>
      <c r="BK6" s="395">
        <v>0</v>
      </c>
      <c r="BL6" s="395"/>
      <c r="BM6" s="395" t="s">
        <v>829</v>
      </c>
      <c r="BN6" s="395"/>
      <c r="BO6" s="395" t="s">
        <v>829</v>
      </c>
      <c r="BP6" s="400"/>
      <c r="BQ6" s="395"/>
      <c r="BR6" s="395"/>
      <c r="BS6" s="395"/>
      <c r="BT6" s="402"/>
      <c r="BU6" s="402"/>
      <c r="BV6" s="395"/>
      <c r="BW6" s="395" t="s">
        <v>834</v>
      </c>
      <c r="BX6" s="395"/>
      <c r="BY6" s="392"/>
      <c r="BZ6" s="407" t="s">
        <v>1026</v>
      </c>
      <c r="CA6" s="392" t="s">
        <v>580</v>
      </c>
    </row>
    <row r="7" spans="1:109" customFormat="1" ht="13" customHeight="1" x14ac:dyDescent="0.3">
      <c r="A7" s="392">
        <v>13072</v>
      </c>
      <c r="B7" s="393">
        <v>42566</v>
      </c>
      <c r="C7" s="394" t="s">
        <v>825</v>
      </c>
      <c r="D7" s="392" t="s">
        <v>532</v>
      </c>
      <c r="E7" s="392"/>
      <c r="F7" s="392" t="s">
        <v>827</v>
      </c>
      <c r="G7" s="393">
        <v>42551</v>
      </c>
      <c r="H7" s="395" t="s">
        <v>828</v>
      </c>
      <c r="I7" s="395" t="s">
        <v>829</v>
      </c>
      <c r="J7" s="395"/>
      <c r="K7" s="392" t="s">
        <v>883</v>
      </c>
      <c r="L7" s="392" t="s">
        <v>1027</v>
      </c>
      <c r="M7" s="396">
        <v>183.6090909090909</v>
      </c>
      <c r="N7" s="396">
        <v>29.999999999999996</v>
      </c>
      <c r="O7" s="392"/>
      <c r="P7" s="392"/>
      <c r="Q7" s="397"/>
      <c r="R7" s="398"/>
      <c r="S7" s="397"/>
      <c r="T7" s="396"/>
      <c r="U7" s="396"/>
      <c r="V7" s="396"/>
      <c r="W7" s="396" t="s">
        <v>1017</v>
      </c>
      <c r="X7" s="396"/>
      <c r="Y7" s="396"/>
      <c r="Z7" s="396"/>
      <c r="AA7" s="396"/>
      <c r="AB7" s="396"/>
      <c r="AC7" s="396"/>
      <c r="AD7" s="396"/>
      <c r="AE7" s="396"/>
      <c r="AF7" s="396"/>
      <c r="AG7" s="396"/>
      <c r="AH7" s="396" t="s">
        <v>1017</v>
      </c>
      <c r="AI7" s="396" t="s">
        <v>1017</v>
      </c>
      <c r="AJ7" s="396" t="s">
        <v>1017</v>
      </c>
      <c r="AK7" s="396" t="s">
        <v>1017</v>
      </c>
      <c r="AL7" s="396" t="s">
        <v>1017</v>
      </c>
      <c r="AM7" s="396" t="s">
        <v>1017</v>
      </c>
      <c r="AN7" s="396" t="s">
        <v>1017</v>
      </c>
      <c r="AO7" s="392" t="s">
        <v>833</v>
      </c>
      <c r="AP7" s="395" t="s">
        <v>829</v>
      </c>
      <c r="AQ7" s="395"/>
      <c r="AR7" s="395"/>
      <c r="AS7" s="399"/>
      <c r="AT7" s="395">
        <v>8.5</v>
      </c>
      <c r="AU7" s="395"/>
      <c r="AV7" s="395"/>
      <c r="AW7" s="395"/>
      <c r="AX7" s="395" t="s">
        <v>829</v>
      </c>
      <c r="AY7" s="392"/>
      <c r="AZ7" s="395">
        <v>20</v>
      </c>
      <c r="BA7" s="395">
        <v>0</v>
      </c>
      <c r="BB7" s="395">
        <v>0</v>
      </c>
      <c r="BC7" s="395">
        <v>0</v>
      </c>
      <c r="BD7" s="395">
        <v>0</v>
      </c>
      <c r="BE7" s="395">
        <v>0</v>
      </c>
      <c r="BF7" s="395">
        <v>0</v>
      </c>
      <c r="BG7" s="395">
        <v>0</v>
      </c>
      <c r="BH7" s="395">
        <v>0</v>
      </c>
      <c r="BI7" s="395">
        <v>0</v>
      </c>
      <c r="BJ7" s="395">
        <v>0</v>
      </c>
      <c r="BK7" s="395">
        <v>0</v>
      </c>
      <c r="BL7" s="395"/>
      <c r="BM7" s="395" t="s">
        <v>829</v>
      </c>
      <c r="BN7" s="395"/>
      <c r="BO7" s="395" t="s">
        <v>829</v>
      </c>
      <c r="BP7" s="400"/>
      <c r="BQ7" s="395"/>
      <c r="BR7" s="395"/>
      <c r="BS7" s="395"/>
      <c r="BT7" s="402"/>
      <c r="BU7" s="402"/>
      <c r="BV7" s="395"/>
      <c r="BW7" s="395" t="s">
        <v>834</v>
      </c>
      <c r="BX7" s="395"/>
      <c r="BY7" s="392"/>
      <c r="BZ7" s="403" t="s">
        <v>1028</v>
      </c>
      <c r="CA7" s="402" t="s">
        <v>600</v>
      </c>
    </row>
    <row r="8" spans="1:109" customFormat="1" ht="13" customHeight="1" x14ac:dyDescent="0.3">
      <c r="A8" s="392">
        <v>11118</v>
      </c>
      <c r="B8" s="393">
        <v>42568</v>
      </c>
      <c r="C8" s="394" t="s">
        <v>825</v>
      </c>
      <c r="D8" s="392" t="s">
        <v>532</v>
      </c>
      <c r="E8" s="392"/>
      <c r="F8" s="392" t="s">
        <v>827</v>
      </c>
      <c r="G8" s="406">
        <v>42247</v>
      </c>
      <c r="H8" s="395" t="s">
        <v>828</v>
      </c>
      <c r="I8" s="395" t="s">
        <v>829</v>
      </c>
      <c r="J8" s="395"/>
      <c r="K8" s="392" t="s">
        <v>847</v>
      </c>
      <c r="L8" s="392" t="s">
        <v>1029</v>
      </c>
      <c r="M8" s="396">
        <v>132.89999999999998</v>
      </c>
      <c r="N8" s="396">
        <v>26.981818181818181</v>
      </c>
      <c r="O8" s="392" t="s">
        <v>832</v>
      </c>
      <c r="P8" s="392">
        <v>300</v>
      </c>
      <c r="Q8" s="396">
        <v>29.9</v>
      </c>
      <c r="R8" s="398"/>
      <c r="S8" s="397"/>
      <c r="T8" s="396"/>
      <c r="U8" s="396"/>
      <c r="V8" s="396"/>
      <c r="W8" s="396" t="s">
        <v>1017</v>
      </c>
      <c r="X8" s="396"/>
      <c r="Y8" s="396"/>
      <c r="Z8" s="396"/>
      <c r="AA8" s="396"/>
      <c r="AB8" s="396"/>
      <c r="AC8" s="396"/>
      <c r="AD8" s="396"/>
      <c r="AE8" s="396"/>
      <c r="AF8" s="396"/>
      <c r="AG8" s="396"/>
      <c r="AH8" s="396" t="s">
        <v>1017</v>
      </c>
      <c r="AI8" s="396" t="s">
        <v>1017</v>
      </c>
      <c r="AJ8" s="396" t="s">
        <v>1017</v>
      </c>
      <c r="AK8" s="396" t="s">
        <v>1017</v>
      </c>
      <c r="AL8" s="396" t="s">
        <v>1017</v>
      </c>
      <c r="AM8" s="396" t="s">
        <v>1017</v>
      </c>
      <c r="AN8" s="396" t="s">
        <v>1017</v>
      </c>
      <c r="AO8" s="392" t="s">
        <v>833</v>
      </c>
      <c r="AP8" s="395" t="s">
        <v>829</v>
      </c>
      <c r="AQ8" s="395"/>
      <c r="AR8" s="395"/>
      <c r="AS8" s="399">
        <v>10</v>
      </c>
      <c r="AT8" s="395">
        <v>12</v>
      </c>
      <c r="AU8" s="395"/>
      <c r="AV8" s="395"/>
      <c r="AW8" s="395"/>
      <c r="AX8" s="395" t="s">
        <v>835</v>
      </c>
      <c r="AY8" s="392"/>
      <c r="AZ8" s="395">
        <v>0</v>
      </c>
      <c r="BA8" s="395">
        <v>0</v>
      </c>
      <c r="BB8" s="395">
        <v>7</v>
      </c>
      <c r="BC8" s="395">
        <v>0</v>
      </c>
      <c r="BD8" s="395">
        <v>0</v>
      </c>
      <c r="BE8" s="395">
        <v>0</v>
      </c>
      <c r="BF8" s="395">
        <v>0</v>
      </c>
      <c r="BG8" s="395">
        <v>0</v>
      </c>
      <c r="BH8" s="395">
        <v>0</v>
      </c>
      <c r="BI8" s="395">
        <v>0</v>
      </c>
      <c r="BJ8" s="395">
        <v>0</v>
      </c>
      <c r="BK8" s="395">
        <v>0</v>
      </c>
      <c r="BL8" s="395"/>
      <c r="BM8" s="395" t="s">
        <v>772</v>
      </c>
      <c r="BN8" s="395"/>
      <c r="BO8" s="395" t="s">
        <v>829</v>
      </c>
      <c r="BP8" s="400"/>
      <c r="BQ8" s="395"/>
      <c r="BR8" s="395"/>
      <c r="BS8" s="395"/>
      <c r="BT8" s="402"/>
      <c r="BU8" s="402"/>
      <c r="BV8" s="395"/>
      <c r="BW8" s="395" t="s">
        <v>834</v>
      </c>
      <c r="BX8" s="395"/>
      <c r="BY8" s="392"/>
      <c r="BZ8" s="403" t="s">
        <v>1030</v>
      </c>
      <c r="CA8" s="402" t="s">
        <v>1031</v>
      </c>
      <c r="CC8" s="214"/>
      <c r="CD8" s="214"/>
      <c r="CE8" s="214"/>
      <c r="CF8" s="214"/>
      <c r="CG8" s="214"/>
      <c r="CH8" s="214"/>
      <c r="CI8" s="214"/>
      <c r="CJ8" s="214"/>
      <c r="CK8" s="214"/>
      <c r="CL8" s="214"/>
      <c r="CM8" s="214"/>
      <c r="CN8" s="214"/>
      <c r="CO8" s="214"/>
      <c r="CP8" s="214"/>
      <c r="CQ8" s="214"/>
      <c r="CR8" s="214"/>
      <c r="CS8" s="214"/>
      <c r="CT8" s="214"/>
      <c r="CU8" s="214"/>
      <c r="CV8" s="214"/>
      <c r="CW8" s="214"/>
      <c r="CX8" s="214"/>
      <c r="CY8" s="214"/>
      <c r="CZ8" s="214"/>
      <c r="DA8" s="214"/>
      <c r="DB8" s="214"/>
      <c r="DC8" s="214"/>
      <c r="DD8" s="214"/>
      <c r="DE8" s="214"/>
    </row>
    <row r="9" spans="1:109" customFormat="1" ht="13" customHeight="1" x14ac:dyDescent="0.3">
      <c r="A9" s="392">
        <v>1489</v>
      </c>
      <c r="B9" s="393">
        <v>42566</v>
      </c>
      <c r="C9" s="394" t="s">
        <v>825</v>
      </c>
      <c r="D9" s="392" t="s">
        <v>532</v>
      </c>
      <c r="E9" s="392"/>
      <c r="F9" s="392" t="s">
        <v>827</v>
      </c>
      <c r="G9" s="393">
        <v>42551</v>
      </c>
      <c r="H9" s="395" t="s">
        <v>828</v>
      </c>
      <c r="I9" s="395" t="s">
        <v>829</v>
      </c>
      <c r="J9" s="395"/>
      <c r="K9" s="392" t="s">
        <v>885</v>
      </c>
      <c r="L9" s="392" t="s">
        <v>844</v>
      </c>
      <c r="M9" s="396">
        <v>139.38181818181818</v>
      </c>
      <c r="N9" s="396">
        <v>22.472727272727269</v>
      </c>
      <c r="O9" s="392"/>
      <c r="P9" s="392"/>
      <c r="Q9" s="396"/>
      <c r="R9" s="398"/>
      <c r="S9" s="397"/>
      <c r="T9" s="396"/>
      <c r="U9" s="396"/>
      <c r="V9" s="396"/>
      <c r="W9" s="396" t="s">
        <v>1017</v>
      </c>
      <c r="X9" s="396"/>
      <c r="Y9" s="396"/>
      <c r="Z9" s="396"/>
      <c r="AA9" s="396"/>
      <c r="AB9" s="396"/>
      <c r="AC9" s="396"/>
      <c r="AD9" s="396"/>
      <c r="AE9" s="396"/>
      <c r="AF9" s="396"/>
      <c r="AG9" s="396"/>
      <c r="AH9" s="396" t="s">
        <v>1017</v>
      </c>
      <c r="AI9" s="396" t="s">
        <v>1017</v>
      </c>
      <c r="AJ9" s="396" t="s">
        <v>1017</v>
      </c>
      <c r="AK9" s="396" t="s">
        <v>1017</v>
      </c>
      <c r="AL9" s="396" t="s">
        <v>1017</v>
      </c>
      <c r="AM9" s="396" t="s">
        <v>1017</v>
      </c>
      <c r="AN9" s="396" t="s">
        <v>1017</v>
      </c>
      <c r="AO9" s="392" t="s">
        <v>833</v>
      </c>
      <c r="AP9" s="395" t="s">
        <v>829</v>
      </c>
      <c r="AQ9" s="395"/>
      <c r="AR9" s="395"/>
      <c r="AS9" s="399"/>
      <c r="AT9" s="395">
        <v>11.6</v>
      </c>
      <c r="AU9" s="395"/>
      <c r="AV9" s="395"/>
      <c r="AW9" s="395"/>
      <c r="AX9" s="395" t="s">
        <v>835</v>
      </c>
      <c r="AY9" s="392"/>
      <c r="AZ9" s="395">
        <v>0</v>
      </c>
      <c r="BA9" s="395">
        <v>0</v>
      </c>
      <c r="BB9" s="395">
        <v>0</v>
      </c>
      <c r="BC9" s="395">
        <v>0</v>
      </c>
      <c r="BD9" s="395">
        <v>0</v>
      </c>
      <c r="BE9" s="395">
        <v>0</v>
      </c>
      <c r="BF9" s="395">
        <v>0</v>
      </c>
      <c r="BG9" s="395">
        <v>0</v>
      </c>
      <c r="BH9" s="395">
        <v>0</v>
      </c>
      <c r="BI9" s="395">
        <v>0</v>
      </c>
      <c r="BJ9" s="395">
        <v>0</v>
      </c>
      <c r="BK9" s="395">
        <v>0</v>
      </c>
      <c r="BL9" s="395"/>
      <c r="BM9" s="395" t="s">
        <v>829</v>
      </c>
      <c r="BN9" s="395"/>
      <c r="BO9" s="395" t="s">
        <v>829</v>
      </c>
      <c r="BP9" s="400"/>
      <c r="BQ9" s="395"/>
      <c r="BR9" s="395"/>
      <c r="BS9" s="395"/>
      <c r="BT9" s="402"/>
      <c r="BU9" s="402"/>
      <c r="BV9" s="395"/>
      <c r="BW9" s="395" t="s">
        <v>834</v>
      </c>
      <c r="BX9" s="395"/>
      <c r="BY9" s="392"/>
      <c r="BZ9" s="407" t="s">
        <v>1032</v>
      </c>
      <c r="CA9" s="402" t="s">
        <v>600</v>
      </c>
      <c r="CB9" s="214"/>
    </row>
    <row r="10" spans="1:109" customFormat="1" ht="13" customHeight="1" x14ac:dyDescent="0.3">
      <c r="A10" s="392">
        <v>10274</v>
      </c>
      <c r="B10" s="393">
        <v>42566</v>
      </c>
      <c r="C10" s="394" t="s">
        <v>825</v>
      </c>
      <c r="D10" s="392" t="s">
        <v>532</v>
      </c>
      <c r="E10" s="392"/>
      <c r="F10" s="392" t="s">
        <v>827</v>
      </c>
      <c r="G10" s="393">
        <v>42551</v>
      </c>
      <c r="H10" s="395" t="s">
        <v>828</v>
      </c>
      <c r="I10" s="395" t="s">
        <v>829</v>
      </c>
      <c r="J10" s="395"/>
      <c r="K10" s="392" t="s">
        <v>887</v>
      </c>
      <c r="L10" s="392" t="s">
        <v>888</v>
      </c>
      <c r="M10" s="396">
        <v>128</v>
      </c>
      <c r="N10" s="396">
        <v>28.581818181818182</v>
      </c>
      <c r="O10" s="392"/>
      <c r="P10" s="392"/>
      <c r="Q10" s="396"/>
      <c r="R10" s="398"/>
      <c r="S10" s="397"/>
      <c r="T10" s="396"/>
      <c r="U10" s="396"/>
      <c r="V10" s="396"/>
      <c r="W10" s="396" t="s">
        <v>1017</v>
      </c>
      <c r="X10" s="396"/>
      <c r="Y10" s="396"/>
      <c r="Z10" s="396"/>
      <c r="AA10" s="396"/>
      <c r="AB10" s="396"/>
      <c r="AC10" s="396"/>
      <c r="AD10" s="396"/>
      <c r="AE10" s="396"/>
      <c r="AF10" s="396"/>
      <c r="AG10" s="396"/>
      <c r="AH10" s="396" t="s">
        <v>1017</v>
      </c>
      <c r="AI10" s="396" t="s">
        <v>1017</v>
      </c>
      <c r="AJ10" s="396" t="s">
        <v>1017</v>
      </c>
      <c r="AK10" s="396" t="s">
        <v>1017</v>
      </c>
      <c r="AL10" s="396" t="s">
        <v>1017</v>
      </c>
      <c r="AM10" s="396" t="s">
        <v>1017</v>
      </c>
      <c r="AN10" s="396" t="s">
        <v>1017</v>
      </c>
      <c r="AO10" s="392" t="s">
        <v>833</v>
      </c>
      <c r="AP10" s="395" t="s">
        <v>829</v>
      </c>
      <c r="AQ10" s="395"/>
      <c r="AR10" s="395"/>
      <c r="AS10" s="399"/>
      <c r="AT10" s="395">
        <v>10.5</v>
      </c>
      <c r="AU10" s="395"/>
      <c r="AV10" s="395"/>
      <c r="AW10" s="395"/>
      <c r="AX10" s="395" t="s">
        <v>835</v>
      </c>
      <c r="AY10" s="392"/>
      <c r="AZ10" s="395">
        <v>16</v>
      </c>
      <c r="BA10" s="395">
        <v>0</v>
      </c>
      <c r="BB10" s="395">
        <v>0</v>
      </c>
      <c r="BC10" s="395">
        <v>0</v>
      </c>
      <c r="BD10" s="395">
        <v>0</v>
      </c>
      <c r="BE10" s="395">
        <v>0</v>
      </c>
      <c r="BF10" s="395">
        <v>0</v>
      </c>
      <c r="BG10" s="395">
        <v>0</v>
      </c>
      <c r="BH10" s="395">
        <v>0</v>
      </c>
      <c r="BI10" s="395">
        <v>0</v>
      </c>
      <c r="BJ10" s="395">
        <v>0</v>
      </c>
      <c r="BK10" s="395">
        <v>0</v>
      </c>
      <c r="BL10" s="395"/>
      <c r="BM10" s="395" t="s">
        <v>829</v>
      </c>
      <c r="BN10" s="395">
        <v>12</v>
      </c>
      <c r="BO10" s="395" t="s">
        <v>829</v>
      </c>
      <c r="BP10" s="400"/>
      <c r="BQ10" s="395"/>
      <c r="BR10" s="395">
        <v>12</v>
      </c>
      <c r="BS10" s="395"/>
      <c r="BT10" s="402"/>
      <c r="BU10" s="402"/>
      <c r="BV10" s="395"/>
      <c r="BW10" s="395" t="s">
        <v>834</v>
      </c>
      <c r="BX10" s="395"/>
      <c r="BY10" s="392"/>
      <c r="BZ10" s="407" t="s">
        <v>1033</v>
      </c>
      <c r="CA10" s="402" t="s">
        <v>600</v>
      </c>
    </row>
    <row r="11" spans="1:109" customFormat="1" ht="13" customHeight="1" x14ac:dyDescent="0.3">
      <c r="A11" s="392">
        <v>12766</v>
      </c>
      <c r="B11" s="393">
        <v>42566</v>
      </c>
      <c r="C11" s="394" t="s">
        <v>825</v>
      </c>
      <c r="D11" s="392" t="s">
        <v>532</v>
      </c>
      <c r="E11" s="392"/>
      <c r="F11" s="392" t="s">
        <v>827</v>
      </c>
      <c r="G11" s="393">
        <v>42521</v>
      </c>
      <c r="H11" s="395" t="s">
        <v>828</v>
      </c>
      <c r="I11" s="395" t="s">
        <v>829</v>
      </c>
      <c r="J11" s="395"/>
      <c r="K11" s="392" t="s">
        <v>11</v>
      </c>
      <c r="L11" s="392" t="s">
        <v>1034</v>
      </c>
      <c r="M11" s="396">
        <v>114.93636363636364</v>
      </c>
      <c r="N11" s="396">
        <v>19.899999999999999</v>
      </c>
      <c r="O11" s="392"/>
      <c r="P11" s="392"/>
      <c r="Q11" s="396"/>
      <c r="R11" s="398"/>
      <c r="S11" s="397"/>
      <c r="T11" s="396"/>
      <c r="U11" s="396"/>
      <c r="V11" s="396"/>
      <c r="W11" s="396" t="s">
        <v>1017</v>
      </c>
      <c r="X11" s="396"/>
      <c r="Y11" s="396"/>
      <c r="Z11" s="396"/>
      <c r="AA11" s="396"/>
      <c r="AB11" s="396"/>
      <c r="AC11" s="396"/>
      <c r="AD11" s="396"/>
      <c r="AE11" s="396"/>
      <c r="AF11" s="396"/>
      <c r="AG11" s="396"/>
      <c r="AH11" s="396" t="s">
        <v>1017</v>
      </c>
      <c r="AI11" s="396" t="s">
        <v>1017</v>
      </c>
      <c r="AJ11" s="396" t="s">
        <v>1017</v>
      </c>
      <c r="AK11" s="396" t="s">
        <v>1017</v>
      </c>
      <c r="AL11" s="396" t="s">
        <v>1017</v>
      </c>
      <c r="AM11" s="396" t="s">
        <v>1017</v>
      </c>
      <c r="AN11" s="396" t="s">
        <v>1017</v>
      </c>
      <c r="AO11" s="392" t="s">
        <v>833</v>
      </c>
      <c r="AP11" s="395" t="s">
        <v>829</v>
      </c>
      <c r="AQ11" s="395"/>
      <c r="AR11" s="395"/>
      <c r="AS11" s="399"/>
      <c r="AT11" s="395">
        <v>7.5</v>
      </c>
      <c r="AU11" s="395"/>
      <c r="AV11" s="395"/>
      <c r="AW11" s="395"/>
      <c r="AX11" s="395" t="s">
        <v>772</v>
      </c>
      <c r="AY11" s="392"/>
      <c r="AZ11" s="395">
        <v>0</v>
      </c>
      <c r="BA11" s="395">
        <v>0</v>
      </c>
      <c r="BB11" s="395">
        <v>0</v>
      </c>
      <c r="BC11" s="395">
        <v>0</v>
      </c>
      <c r="BD11" s="395">
        <v>0</v>
      </c>
      <c r="BE11" s="395">
        <v>0</v>
      </c>
      <c r="BF11" s="395">
        <v>0</v>
      </c>
      <c r="BG11" s="395">
        <v>0</v>
      </c>
      <c r="BH11" s="395">
        <v>0</v>
      </c>
      <c r="BI11" s="395">
        <v>0</v>
      </c>
      <c r="BJ11" s="395">
        <v>0</v>
      </c>
      <c r="BK11" s="395">
        <v>0</v>
      </c>
      <c r="BL11" s="395"/>
      <c r="BM11" s="395" t="s">
        <v>829</v>
      </c>
      <c r="BN11" s="395"/>
      <c r="BO11" s="395" t="s">
        <v>829</v>
      </c>
      <c r="BP11" s="400"/>
      <c r="BQ11" s="395"/>
      <c r="BR11" s="395"/>
      <c r="BS11" s="395"/>
      <c r="BT11" s="392"/>
      <c r="BU11" s="402"/>
      <c r="BV11" s="395"/>
      <c r="BW11" s="395" t="s">
        <v>834</v>
      </c>
      <c r="BX11" s="395"/>
      <c r="BY11" s="392"/>
      <c r="BZ11" s="407" t="s">
        <v>1035</v>
      </c>
      <c r="CA11" s="392" t="s">
        <v>600</v>
      </c>
    </row>
    <row r="12" spans="1:109" customFormat="1" ht="13" customHeight="1" x14ac:dyDescent="0.3">
      <c r="A12" s="392">
        <v>4379</v>
      </c>
      <c r="B12" s="393">
        <v>42566</v>
      </c>
      <c r="C12" s="394" t="s">
        <v>825</v>
      </c>
      <c r="D12" s="392" t="s">
        <v>532</v>
      </c>
      <c r="E12" s="392"/>
      <c r="F12" s="392" t="s">
        <v>827</v>
      </c>
      <c r="G12" s="393">
        <v>42551</v>
      </c>
      <c r="H12" s="395" t="s">
        <v>828</v>
      </c>
      <c r="I12" s="395" t="s">
        <v>829</v>
      </c>
      <c r="J12" s="395"/>
      <c r="K12" s="392" t="s">
        <v>830</v>
      </c>
      <c r="L12" s="392" t="s">
        <v>891</v>
      </c>
      <c r="M12" s="396">
        <v>103.41818181818182</v>
      </c>
      <c r="N12" s="396">
        <v>29.75454545454545</v>
      </c>
      <c r="O12" s="392"/>
      <c r="P12" s="392"/>
      <c r="Q12" s="396"/>
      <c r="R12" s="398"/>
      <c r="S12" s="397"/>
      <c r="T12" s="396"/>
      <c r="U12" s="396"/>
      <c r="V12" s="396"/>
      <c r="W12" s="396" t="s">
        <v>1017</v>
      </c>
      <c r="X12" s="396"/>
      <c r="Y12" s="396"/>
      <c r="Z12" s="396"/>
      <c r="AA12" s="396"/>
      <c r="AB12" s="396"/>
      <c r="AC12" s="396"/>
      <c r="AD12" s="396"/>
      <c r="AE12" s="396"/>
      <c r="AF12" s="396"/>
      <c r="AG12" s="396"/>
      <c r="AH12" s="396" t="s">
        <v>1017</v>
      </c>
      <c r="AI12" s="396" t="s">
        <v>1017</v>
      </c>
      <c r="AJ12" s="396" t="s">
        <v>1017</v>
      </c>
      <c r="AK12" s="396" t="s">
        <v>1017</v>
      </c>
      <c r="AL12" s="396" t="s">
        <v>1017</v>
      </c>
      <c r="AM12" s="396" t="s">
        <v>1017</v>
      </c>
      <c r="AN12" s="396" t="s">
        <v>1017</v>
      </c>
      <c r="AO12" s="392" t="s">
        <v>833</v>
      </c>
      <c r="AP12" s="395" t="s">
        <v>829</v>
      </c>
      <c r="AQ12" s="395"/>
      <c r="AR12" s="395"/>
      <c r="AS12" s="399"/>
      <c r="AT12" s="395">
        <v>7</v>
      </c>
      <c r="AU12" s="395"/>
      <c r="AV12" s="395"/>
      <c r="AW12" s="395"/>
      <c r="AX12" s="395" t="s">
        <v>829</v>
      </c>
      <c r="AY12" s="392"/>
      <c r="AZ12" s="395">
        <v>0</v>
      </c>
      <c r="BA12" s="395">
        <v>0</v>
      </c>
      <c r="BB12" s="395">
        <v>0</v>
      </c>
      <c r="BC12" s="395">
        <v>0</v>
      </c>
      <c r="BD12" s="395">
        <v>0</v>
      </c>
      <c r="BE12" s="395">
        <v>0</v>
      </c>
      <c r="BF12" s="395">
        <v>0</v>
      </c>
      <c r="BG12" s="395">
        <v>0</v>
      </c>
      <c r="BH12" s="395">
        <v>0</v>
      </c>
      <c r="BI12" s="395">
        <v>0</v>
      </c>
      <c r="BJ12" s="395">
        <v>0</v>
      </c>
      <c r="BK12" s="395">
        <v>0</v>
      </c>
      <c r="BL12" s="395"/>
      <c r="BM12" s="395" t="s">
        <v>829</v>
      </c>
      <c r="BN12" s="395"/>
      <c r="BO12" s="395" t="s">
        <v>829</v>
      </c>
      <c r="BP12" s="400"/>
      <c r="BQ12" s="395"/>
      <c r="BR12" s="395"/>
      <c r="BS12" s="395"/>
      <c r="BT12" s="402"/>
      <c r="BU12" s="402"/>
      <c r="BV12" s="395"/>
      <c r="BW12" s="395" t="s">
        <v>834</v>
      </c>
      <c r="BX12" s="395"/>
      <c r="BY12" s="402"/>
      <c r="BZ12" s="407" t="s">
        <v>1036</v>
      </c>
      <c r="CA12" s="392" t="s">
        <v>600</v>
      </c>
    </row>
    <row r="13" spans="1:109" customFormat="1" ht="13" customHeight="1" x14ac:dyDescent="0.3">
      <c r="A13" s="392">
        <v>12319</v>
      </c>
      <c r="B13" s="393">
        <v>42566</v>
      </c>
      <c r="C13" s="394" t="s">
        <v>825</v>
      </c>
      <c r="D13" s="392" t="s">
        <v>532</v>
      </c>
      <c r="E13" s="392"/>
      <c r="F13" s="392" t="s">
        <v>827</v>
      </c>
      <c r="G13" s="406">
        <v>42551</v>
      </c>
      <c r="H13" s="395" t="s">
        <v>828</v>
      </c>
      <c r="I13" s="395" t="s">
        <v>853</v>
      </c>
      <c r="J13" s="395"/>
      <c r="K13" s="392" t="s">
        <v>893</v>
      </c>
      <c r="L13" s="392" t="s">
        <v>1037</v>
      </c>
      <c r="M13" s="396">
        <v>137.5</v>
      </c>
      <c r="N13" s="396">
        <v>27.809090909090905</v>
      </c>
      <c r="O13" s="392"/>
      <c r="P13" s="392"/>
      <c r="Q13" s="396"/>
      <c r="R13" s="398"/>
      <c r="S13" s="397"/>
      <c r="T13" s="396"/>
      <c r="U13" s="396"/>
      <c r="V13" s="396"/>
      <c r="W13" s="396" t="s">
        <v>1017</v>
      </c>
      <c r="X13" s="396"/>
      <c r="Y13" s="396"/>
      <c r="Z13" s="396"/>
      <c r="AA13" s="396"/>
      <c r="AB13" s="396"/>
      <c r="AC13" s="396"/>
      <c r="AD13" s="396"/>
      <c r="AE13" s="396"/>
      <c r="AF13" s="396"/>
      <c r="AG13" s="396"/>
      <c r="AH13" s="396" t="s">
        <v>1017</v>
      </c>
      <c r="AI13" s="396" t="s">
        <v>1017</v>
      </c>
      <c r="AJ13" s="396" t="s">
        <v>1017</v>
      </c>
      <c r="AK13" s="396" t="s">
        <v>1017</v>
      </c>
      <c r="AL13" s="396" t="s">
        <v>1017</v>
      </c>
      <c r="AM13" s="396" t="s">
        <v>1017</v>
      </c>
      <c r="AN13" s="396" t="s">
        <v>1017</v>
      </c>
      <c r="AO13" s="392" t="s">
        <v>833</v>
      </c>
      <c r="AP13" s="395" t="s">
        <v>829</v>
      </c>
      <c r="AQ13" s="395"/>
      <c r="AR13" s="395"/>
      <c r="AS13" s="399"/>
      <c r="AT13" s="395">
        <v>12</v>
      </c>
      <c r="AU13" s="395"/>
      <c r="AV13" s="395"/>
      <c r="AW13" s="395"/>
      <c r="AX13" s="395" t="s">
        <v>835</v>
      </c>
      <c r="AY13" s="392"/>
      <c r="AZ13" s="395">
        <v>0</v>
      </c>
      <c r="BA13" s="395">
        <v>0</v>
      </c>
      <c r="BB13" s="395">
        <v>0</v>
      </c>
      <c r="BC13" s="395">
        <v>0</v>
      </c>
      <c r="BD13" s="395">
        <v>0</v>
      </c>
      <c r="BE13" s="395">
        <v>0</v>
      </c>
      <c r="BF13" s="395">
        <v>0</v>
      </c>
      <c r="BG13" s="395">
        <v>0</v>
      </c>
      <c r="BH13" s="395">
        <v>0</v>
      </c>
      <c r="BI13" s="395">
        <v>0</v>
      </c>
      <c r="BJ13" s="395">
        <v>0</v>
      </c>
      <c r="BK13" s="395">
        <v>0</v>
      </c>
      <c r="BL13" s="395"/>
      <c r="BM13" s="395" t="s">
        <v>829</v>
      </c>
      <c r="BN13" s="395">
        <v>12</v>
      </c>
      <c r="BO13" s="395" t="s">
        <v>829</v>
      </c>
      <c r="BP13" s="400"/>
      <c r="BQ13" s="395"/>
      <c r="BR13" s="395"/>
      <c r="BS13" s="395"/>
      <c r="BT13" s="402"/>
      <c r="BU13" s="402"/>
      <c r="BV13" s="395"/>
      <c r="BW13" s="395" t="s">
        <v>834</v>
      </c>
      <c r="BX13" s="395"/>
      <c r="BY13" s="402" t="s">
        <v>1038</v>
      </c>
      <c r="BZ13" s="409" t="s">
        <v>1039</v>
      </c>
      <c r="CA13" s="392" t="s">
        <v>600</v>
      </c>
    </row>
    <row r="14" spans="1:109" customFormat="1" ht="13" customHeight="1" x14ac:dyDescent="0.3">
      <c r="A14" s="392">
        <v>13096</v>
      </c>
      <c r="B14" s="393">
        <v>42566</v>
      </c>
      <c r="C14" s="410" t="s">
        <v>963</v>
      </c>
      <c r="D14" s="411" t="s">
        <v>532</v>
      </c>
      <c r="E14" s="411"/>
      <c r="F14" s="411" t="s">
        <v>1040</v>
      </c>
      <c r="G14" s="406">
        <v>42551</v>
      </c>
      <c r="H14" s="412" t="s">
        <v>590</v>
      </c>
      <c r="I14" s="412" t="s">
        <v>772</v>
      </c>
      <c r="J14" s="412"/>
      <c r="K14" s="411" t="s">
        <v>214</v>
      </c>
      <c r="L14" s="392" t="s">
        <v>1041</v>
      </c>
      <c r="M14" s="396">
        <v>122.46363636363635</v>
      </c>
      <c r="N14" s="396">
        <v>23.581818181818182</v>
      </c>
      <c r="O14" s="411"/>
      <c r="P14" s="411"/>
      <c r="Q14" s="396"/>
      <c r="R14" s="413"/>
      <c r="S14" s="414"/>
      <c r="T14" s="396"/>
      <c r="U14" s="396"/>
      <c r="V14" s="396"/>
      <c r="W14" s="396" t="s">
        <v>1017</v>
      </c>
      <c r="X14" s="396"/>
      <c r="Y14" s="396"/>
      <c r="Z14" s="396"/>
      <c r="AA14" s="396"/>
      <c r="AB14" s="396"/>
      <c r="AC14" s="396"/>
      <c r="AD14" s="396"/>
      <c r="AE14" s="396"/>
      <c r="AF14" s="396"/>
      <c r="AG14" s="396"/>
      <c r="AH14" s="396" t="s">
        <v>1017</v>
      </c>
      <c r="AI14" s="396" t="s">
        <v>1017</v>
      </c>
      <c r="AJ14" s="396" t="s">
        <v>1017</v>
      </c>
      <c r="AK14" s="396" t="s">
        <v>1017</v>
      </c>
      <c r="AL14" s="396" t="s">
        <v>1017</v>
      </c>
      <c r="AM14" s="396" t="s">
        <v>1017</v>
      </c>
      <c r="AN14" s="396" t="s">
        <v>1017</v>
      </c>
      <c r="AO14" s="411" t="s">
        <v>1042</v>
      </c>
      <c r="AP14" s="412" t="s">
        <v>772</v>
      </c>
      <c r="AQ14" s="412"/>
      <c r="AR14" s="412"/>
      <c r="AS14" s="415"/>
      <c r="AT14" s="395">
        <v>9.5</v>
      </c>
      <c r="AU14" s="412"/>
      <c r="AV14" s="412"/>
      <c r="AW14" s="412"/>
      <c r="AX14" s="412" t="s">
        <v>807</v>
      </c>
      <c r="AY14" s="411"/>
      <c r="AZ14" s="412">
        <v>0</v>
      </c>
      <c r="BA14" s="412">
        <v>0</v>
      </c>
      <c r="BB14" s="412">
        <v>0</v>
      </c>
      <c r="BC14" s="412">
        <v>0</v>
      </c>
      <c r="BD14" s="412">
        <v>0</v>
      </c>
      <c r="BE14" s="412">
        <v>0</v>
      </c>
      <c r="BF14" s="412">
        <v>0</v>
      </c>
      <c r="BG14" s="412">
        <v>0</v>
      </c>
      <c r="BH14" s="412">
        <v>0</v>
      </c>
      <c r="BI14" s="412">
        <v>0</v>
      </c>
      <c r="BJ14" s="412">
        <v>0</v>
      </c>
      <c r="BK14" s="412">
        <v>0</v>
      </c>
      <c r="BL14" s="412"/>
      <c r="BM14" s="412" t="s">
        <v>772</v>
      </c>
      <c r="BN14" s="395">
        <v>12</v>
      </c>
      <c r="BO14" s="412" t="s">
        <v>772</v>
      </c>
      <c r="BP14" s="400"/>
      <c r="BQ14" s="412"/>
      <c r="BR14" s="412"/>
      <c r="BS14" s="412"/>
      <c r="BT14" s="416"/>
      <c r="BU14" s="416"/>
      <c r="BV14" s="412"/>
      <c r="BW14" s="412" t="s">
        <v>1043</v>
      </c>
      <c r="BX14" s="412"/>
      <c r="BY14" s="411"/>
      <c r="BZ14" s="409" t="s">
        <v>1044</v>
      </c>
      <c r="CA14" s="402" t="s">
        <v>600</v>
      </c>
    </row>
    <row r="15" spans="1:109" customFormat="1" ht="13" customHeight="1" x14ac:dyDescent="0.3">
      <c r="A15" s="392">
        <v>10687</v>
      </c>
      <c r="B15" s="393">
        <v>42568</v>
      </c>
      <c r="C15" s="394" t="s">
        <v>825</v>
      </c>
      <c r="D15" s="392" t="s">
        <v>532</v>
      </c>
      <c r="E15" s="392"/>
      <c r="F15" s="392" t="s">
        <v>827</v>
      </c>
      <c r="G15" s="393">
        <v>42551</v>
      </c>
      <c r="H15" s="395" t="s">
        <v>828</v>
      </c>
      <c r="I15" s="395" t="s">
        <v>829</v>
      </c>
      <c r="J15" s="395"/>
      <c r="K15" s="392" t="s">
        <v>836</v>
      </c>
      <c r="L15" s="392" t="s">
        <v>899</v>
      </c>
      <c r="M15" s="396">
        <v>148.45454545454544</v>
      </c>
      <c r="N15" s="396">
        <v>21.336363636363632</v>
      </c>
      <c r="O15" s="392"/>
      <c r="P15" s="392"/>
      <c r="Q15" s="396"/>
      <c r="R15" s="392"/>
      <c r="S15" s="397"/>
      <c r="T15" s="396"/>
      <c r="U15" s="396"/>
      <c r="V15" s="396"/>
      <c r="W15" s="396" t="s">
        <v>1017</v>
      </c>
      <c r="X15" s="396"/>
      <c r="Y15" s="396"/>
      <c r="Z15" s="396"/>
      <c r="AA15" s="396"/>
      <c r="AB15" s="396"/>
      <c r="AC15" s="396"/>
      <c r="AD15" s="396"/>
      <c r="AE15" s="396"/>
      <c r="AF15" s="396"/>
      <c r="AG15" s="396"/>
      <c r="AH15" s="396" t="s">
        <v>1017</v>
      </c>
      <c r="AI15" s="396" t="s">
        <v>1017</v>
      </c>
      <c r="AJ15" s="396" t="s">
        <v>1017</v>
      </c>
      <c r="AK15" s="396" t="s">
        <v>1017</v>
      </c>
      <c r="AL15" s="396" t="s">
        <v>1017</v>
      </c>
      <c r="AM15" s="396" t="s">
        <v>1017</v>
      </c>
      <c r="AN15" s="396" t="s">
        <v>1017</v>
      </c>
      <c r="AO15" s="392" t="s">
        <v>833</v>
      </c>
      <c r="AP15" s="395" t="s">
        <v>829</v>
      </c>
      <c r="AQ15" s="395"/>
      <c r="AR15" s="395"/>
      <c r="AS15" s="399"/>
      <c r="AT15" s="395">
        <v>7</v>
      </c>
      <c r="AU15" s="395"/>
      <c r="AV15" s="395"/>
      <c r="AW15" s="395"/>
      <c r="AX15" s="395" t="s">
        <v>835</v>
      </c>
      <c r="AY15" s="392"/>
      <c r="AZ15" s="395">
        <v>0</v>
      </c>
      <c r="BA15" s="395">
        <v>0</v>
      </c>
      <c r="BB15" s="395">
        <v>6</v>
      </c>
      <c r="BC15" s="395">
        <v>0</v>
      </c>
      <c r="BD15" s="395">
        <v>0</v>
      </c>
      <c r="BE15" s="395">
        <v>0</v>
      </c>
      <c r="BF15" s="395">
        <v>0</v>
      </c>
      <c r="BG15" s="395">
        <v>0</v>
      </c>
      <c r="BH15" s="395">
        <v>0</v>
      </c>
      <c r="BI15" s="395">
        <v>0</v>
      </c>
      <c r="BJ15" s="395">
        <v>0</v>
      </c>
      <c r="BK15" s="395">
        <v>0</v>
      </c>
      <c r="BL15" s="395"/>
      <c r="BM15" s="395" t="s">
        <v>829</v>
      </c>
      <c r="BN15" s="395"/>
      <c r="BO15" s="395" t="s">
        <v>829</v>
      </c>
      <c r="BP15" s="400"/>
      <c r="BQ15" s="395"/>
      <c r="BR15" s="395"/>
      <c r="BS15" s="395"/>
      <c r="BT15" s="402"/>
      <c r="BU15" s="402"/>
      <c r="BV15" s="395"/>
      <c r="BW15" s="395" t="s">
        <v>834</v>
      </c>
      <c r="BX15" s="395">
        <v>1</v>
      </c>
      <c r="BY15" s="392" t="s">
        <v>946</v>
      </c>
      <c r="BZ15" s="409" t="s">
        <v>1045</v>
      </c>
      <c r="CA15" s="392" t="s">
        <v>600</v>
      </c>
    </row>
    <row r="16" spans="1:109" customFormat="1" ht="13" customHeight="1" x14ac:dyDescent="0.3">
      <c r="A16" s="392">
        <v>1409</v>
      </c>
      <c r="B16" s="393">
        <v>42566</v>
      </c>
      <c r="C16" s="394" t="s">
        <v>825</v>
      </c>
      <c r="D16" s="392" t="s">
        <v>532</v>
      </c>
      <c r="E16" s="392"/>
      <c r="F16" s="392" t="s">
        <v>827</v>
      </c>
      <c r="G16" s="406">
        <v>42551</v>
      </c>
      <c r="H16" s="395" t="s">
        <v>828</v>
      </c>
      <c r="I16" s="395" t="s">
        <v>829</v>
      </c>
      <c r="J16" s="395"/>
      <c r="K16" s="392" t="s">
        <v>837</v>
      </c>
      <c r="L16" s="392" t="s">
        <v>838</v>
      </c>
      <c r="M16" s="396">
        <v>125.99999999999999</v>
      </c>
      <c r="N16" s="396">
        <v>24.790909090909089</v>
      </c>
      <c r="O16" s="392" t="s">
        <v>802</v>
      </c>
      <c r="P16" s="392">
        <v>1300</v>
      </c>
      <c r="Q16" s="396">
        <v>22.799999999999997</v>
      </c>
      <c r="R16" s="398"/>
      <c r="S16" s="397"/>
      <c r="T16" s="396"/>
      <c r="U16" s="396"/>
      <c r="V16" s="396"/>
      <c r="W16" s="396" t="s">
        <v>1017</v>
      </c>
      <c r="X16" s="396"/>
      <c r="Y16" s="396"/>
      <c r="Z16" s="396"/>
      <c r="AA16" s="396"/>
      <c r="AB16" s="396"/>
      <c r="AC16" s="396"/>
      <c r="AD16" s="396"/>
      <c r="AE16" s="396"/>
      <c r="AF16" s="396"/>
      <c r="AG16" s="396"/>
      <c r="AH16" s="396" t="s">
        <v>1017</v>
      </c>
      <c r="AI16" s="396" t="s">
        <v>1017</v>
      </c>
      <c r="AJ16" s="396" t="s">
        <v>1017</v>
      </c>
      <c r="AK16" s="396" t="s">
        <v>1017</v>
      </c>
      <c r="AL16" s="396" t="s">
        <v>1017</v>
      </c>
      <c r="AM16" s="396" t="s">
        <v>1017</v>
      </c>
      <c r="AN16" s="396" t="s">
        <v>1017</v>
      </c>
      <c r="AO16" s="392" t="s">
        <v>833</v>
      </c>
      <c r="AP16" s="395" t="s">
        <v>829</v>
      </c>
      <c r="AQ16" s="395"/>
      <c r="AR16" s="395"/>
      <c r="AS16" s="399"/>
      <c r="AT16" s="395">
        <v>10.199999999999999</v>
      </c>
      <c r="AU16" s="395"/>
      <c r="AV16" s="395"/>
      <c r="AW16" s="395"/>
      <c r="AX16" s="395" t="s">
        <v>835</v>
      </c>
      <c r="AY16" s="392"/>
      <c r="AZ16" s="395">
        <v>0</v>
      </c>
      <c r="BA16" s="395">
        <v>0</v>
      </c>
      <c r="BB16" s="395">
        <v>0</v>
      </c>
      <c r="BC16" s="395">
        <v>0</v>
      </c>
      <c r="BD16" s="395">
        <v>0</v>
      </c>
      <c r="BE16" s="395">
        <v>0</v>
      </c>
      <c r="BF16" s="395">
        <v>0</v>
      </c>
      <c r="BG16" s="395">
        <v>0</v>
      </c>
      <c r="BH16" s="395">
        <v>0</v>
      </c>
      <c r="BI16" s="395">
        <v>0</v>
      </c>
      <c r="BJ16" s="395">
        <v>0</v>
      </c>
      <c r="BK16" s="395">
        <v>0</v>
      </c>
      <c r="BL16" s="395"/>
      <c r="BM16" s="395" t="s">
        <v>829</v>
      </c>
      <c r="BN16" s="395"/>
      <c r="BO16" s="395" t="s">
        <v>829</v>
      </c>
      <c r="BP16" s="400"/>
      <c r="BQ16" s="395"/>
      <c r="BR16" s="395"/>
      <c r="BS16" s="395"/>
      <c r="BT16" s="402"/>
      <c r="BU16" s="402"/>
      <c r="BV16" s="395"/>
      <c r="BW16" s="395" t="s">
        <v>834</v>
      </c>
      <c r="BX16" s="395"/>
      <c r="BY16" s="392" t="s">
        <v>1046</v>
      </c>
      <c r="BZ16" s="409" t="s">
        <v>1047</v>
      </c>
      <c r="CA16" s="392" t="s">
        <v>600</v>
      </c>
    </row>
    <row r="17" spans="1:109" customFormat="1" ht="13" customHeight="1" x14ac:dyDescent="0.3">
      <c r="A17" s="392">
        <v>13136</v>
      </c>
      <c r="B17" s="393">
        <v>42568</v>
      </c>
      <c r="C17" s="394" t="s">
        <v>825</v>
      </c>
      <c r="D17" s="392" t="s">
        <v>532</v>
      </c>
      <c r="E17" s="392"/>
      <c r="F17" s="392" t="s">
        <v>827</v>
      </c>
      <c r="G17" s="393">
        <v>42551</v>
      </c>
      <c r="H17" s="395" t="s">
        <v>828</v>
      </c>
      <c r="I17" s="395" t="s">
        <v>829</v>
      </c>
      <c r="J17" s="395"/>
      <c r="K17" s="392" t="s">
        <v>839</v>
      </c>
      <c r="L17" s="392" t="s">
        <v>1048</v>
      </c>
      <c r="M17" s="396">
        <v>137.05454545454543</v>
      </c>
      <c r="N17" s="396">
        <v>27.86363636363636</v>
      </c>
      <c r="O17" s="392"/>
      <c r="P17" s="392"/>
      <c r="Q17" s="396"/>
      <c r="R17" s="398"/>
      <c r="S17" s="397"/>
      <c r="T17" s="396"/>
      <c r="U17" s="396"/>
      <c r="V17" s="396"/>
      <c r="W17" s="396" t="s">
        <v>1017</v>
      </c>
      <c r="X17" s="396"/>
      <c r="Y17" s="396"/>
      <c r="Z17" s="396"/>
      <c r="AA17" s="396"/>
      <c r="AB17" s="396"/>
      <c r="AC17" s="396"/>
      <c r="AD17" s="396"/>
      <c r="AE17" s="396"/>
      <c r="AF17" s="396"/>
      <c r="AG17" s="396"/>
      <c r="AH17" s="396" t="s">
        <v>1017</v>
      </c>
      <c r="AI17" s="396" t="s">
        <v>1017</v>
      </c>
      <c r="AJ17" s="396" t="s">
        <v>1017</v>
      </c>
      <c r="AK17" s="396" t="s">
        <v>1017</v>
      </c>
      <c r="AL17" s="396" t="s">
        <v>1017</v>
      </c>
      <c r="AM17" s="396" t="s">
        <v>1017</v>
      </c>
      <c r="AN17" s="396" t="s">
        <v>1017</v>
      </c>
      <c r="AO17" s="392" t="s">
        <v>833</v>
      </c>
      <c r="AP17" s="395" t="s">
        <v>829</v>
      </c>
      <c r="AQ17" s="395"/>
      <c r="AR17" s="395"/>
      <c r="AS17" s="399"/>
      <c r="AT17" s="395">
        <v>8</v>
      </c>
      <c r="AU17" s="395"/>
      <c r="AV17" s="395"/>
      <c r="AW17" s="395"/>
      <c r="AX17" s="395" t="s">
        <v>829</v>
      </c>
      <c r="AY17" s="392"/>
      <c r="AZ17" s="395">
        <v>0</v>
      </c>
      <c r="BA17" s="395">
        <v>20</v>
      </c>
      <c r="BB17" s="395">
        <v>0</v>
      </c>
      <c r="BC17" s="395">
        <v>0</v>
      </c>
      <c r="BD17" s="395">
        <v>0</v>
      </c>
      <c r="BE17" s="395">
        <v>0</v>
      </c>
      <c r="BF17" s="395">
        <v>0</v>
      </c>
      <c r="BG17" s="395">
        <v>0</v>
      </c>
      <c r="BH17" s="395">
        <v>0</v>
      </c>
      <c r="BI17" s="395">
        <v>0</v>
      </c>
      <c r="BJ17" s="395">
        <v>0</v>
      </c>
      <c r="BK17" s="395">
        <v>0</v>
      </c>
      <c r="BL17" s="395"/>
      <c r="BM17" s="395" t="s">
        <v>829</v>
      </c>
      <c r="BN17" s="395"/>
      <c r="BO17" s="395" t="s">
        <v>829</v>
      </c>
      <c r="BP17" s="400"/>
      <c r="BQ17" s="395"/>
      <c r="BR17" s="395"/>
      <c r="BS17" s="395"/>
      <c r="BT17" s="392"/>
      <c r="BU17" s="392"/>
      <c r="BV17" s="395"/>
      <c r="BW17" s="395" t="s">
        <v>834</v>
      </c>
      <c r="BX17" s="395">
        <v>1</v>
      </c>
      <c r="BY17" s="392"/>
      <c r="BZ17" s="409" t="s">
        <v>1049</v>
      </c>
      <c r="CA17" s="392" t="s">
        <v>600</v>
      </c>
    </row>
    <row r="18" spans="1:109" customFormat="1" ht="13" customHeight="1" x14ac:dyDescent="0.3">
      <c r="A18" s="392">
        <v>10380</v>
      </c>
      <c r="B18" s="393">
        <v>42566</v>
      </c>
      <c r="C18" s="394" t="s">
        <v>825</v>
      </c>
      <c r="D18" s="392" t="s">
        <v>532</v>
      </c>
      <c r="E18" s="392"/>
      <c r="F18" s="392" t="s">
        <v>827</v>
      </c>
      <c r="G18" s="393">
        <v>42551</v>
      </c>
      <c r="H18" s="395" t="s">
        <v>590</v>
      </c>
      <c r="I18" s="395" t="s">
        <v>772</v>
      </c>
      <c r="J18" s="395"/>
      <c r="K18" s="392" t="s">
        <v>801</v>
      </c>
      <c r="L18" s="392" t="s">
        <v>903</v>
      </c>
      <c r="M18" s="396">
        <v>164</v>
      </c>
      <c r="N18" s="396">
        <v>25.454545454545453</v>
      </c>
      <c r="O18" s="392" t="s">
        <v>802</v>
      </c>
      <c r="P18" s="392">
        <v>1350</v>
      </c>
      <c r="Q18" s="396">
        <v>29.263636363636358</v>
      </c>
      <c r="R18" s="398"/>
      <c r="S18" s="397"/>
      <c r="T18" s="396"/>
      <c r="U18" s="396"/>
      <c r="V18" s="396"/>
      <c r="W18" s="396" t="s">
        <v>1017</v>
      </c>
      <c r="X18" s="396"/>
      <c r="Y18" s="396"/>
      <c r="Z18" s="396"/>
      <c r="AA18" s="396"/>
      <c r="AB18" s="396"/>
      <c r="AC18" s="396"/>
      <c r="AD18" s="396"/>
      <c r="AE18" s="396"/>
      <c r="AF18" s="396"/>
      <c r="AG18" s="396"/>
      <c r="AH18" s="396" t="s">
        <v>1017</v>
      </c>
      <c r="AI18" s="396" t="s">
        <v>1017</v>
      </c>
      <c r="AJ18" s="396" t="s">
        <v>1017</v>
      </c>
      <c r="AK18" s="396" t="s">
        <v>1017</v>
      </c>
      <c r="AL18" s="396" t="s">
        <v>1017</v>
      </c>
      <c r="AM18" s="396" t="s">
        <v>1017</v>
      </c>
      <c r="AN18" s="396" t="s">
        <v>1017</v>
      </c>
      <c r="AO18" s="392" t="s">
        <v>833</v>
      </c>
      <c r="AP18" s="395" t="s">
        <v>829</v>
      </c>
      <c r="AQ18" s="395"/>
      <c r="AR18" s="395"/>
      <c r="AS18" s="399"/>
      <c r="AT18" s="395">
        <v>6</v>
      </c>
      <c r="AU18" s="395"/>
      <c r="AV18" s="395"/>
      <c r="AW18" s="395"/>
      <c r="AX18" s="395" t="s">
        <v>829</v>
      </c>
      <c r="AY18" s="392"/>
      <c r="AZ18" s="395">
        <v>13</v>
      </c>
      <c r="BA18" s="395">
        <v>0</v>
      </c>
      <c r="BB18" s="395">
        <v>0</v>
      </c>
      <c r="BC18" s="395">
        <v>0</v>
      </c>
      <c r="BD18" s="395">
        <v>0</v>
      </c>
      <c r="BE18" s="395">
        <v>0</v>
      </c>
      <c r="BF18" s="395">
        <v>0</v>
      </c>
      <c r="BG18" s="395">
        <v>0</v>
      </c>
      <c r="BH18" s="395">
        <v>0</v>
      </c>
      <c r="BI18" s="395">
        <v>0</v>
      </c>
      <c r="BJ18" s="395">
        <v>0</v>
      </c>
      <c r="BK18" s="395">
        <v>0</v>
      </c>
      <c r="BL18" s="395"/>
      <c r="BM18" s="395" t="s">
        <v>829</v>
      </c>
      <c r="BN18" s="395"/>
      <c r="BO18" s="395" t="s">
        <v>829</v>
      </c>
      <c r="BP18" s="400"/>
      <c r="BQ18" s="395"/>
      <c r="BR18" s="395"/>
      <c r="BS18" s="395"/>
      <c r="BT18" s="392"/>
      <c r="BU18" s="392"/>
      <c r="BV18" s="395"/>
      <c r="BW18" s="395" t="s">
        <v>834</v>
      </c>
      <c r="BX18" s="395">
        <v>1</v>
      </c>
      <c r="BY18" s="392"/>
      <c r="BZ18" s="409" t="s">
        <v>1050</v>
      </c>
      <c r="CA18" s="392" t="s">
        <v>600</v>
      </c>
    </row>
    <row r="19" spans="1:109" customFormat="1" ht="13" customHeight="1" x14ac:dyDescent="0.3">
      <c r="A19" s="392">
        <v>12998</v>
      </c>
      <c r="B19" s="405">
        <v>42566</v>
      </c>
      <c r="C19" s="394" t="s">
        <v>825</v>
      </c>
      <c r="D19" s="392" t="s">
        <v>532</v>
      </c>
      <c r="E19" s="392"/>
      <c r="F19" s="392" t="s">
        <v>827</v>
      </c>
      <c r="G19" s="393">
        <v>42551</v>
      </c>
      <c r="H19" s="395" t="s">
        <v>590</v>
      </c>
      <c r="I19" s="395" t="s">
        <v>853</v>
      </c>
      <c r="J19" s="395"/>
      <c r="K19" s="392" t="s">
        <v>804</v>
      </c>
      <c r="L19" s="392" t="s">
        <v>1051</v>
      </c>
      <c r="M19" s="396">
        <v>136.99999999999997</v>
      </c>
      <c r="N19" s="396">
        <v>27.86363636363636</v>
      </c>
      <c r="O19" s="392"/>
      <c r="P19" s="392"/>
      <c r="Q19" s="396"/>
      <c r="R19" s="398"/>
      <c r="S19" s="397"/>
      <c r="T19" s="396"/>
      <c r="U19" s="396"/>
      <c r="V19" s="396"/>
      <c r="W19" s="396" t="s">
        <v>1017</v>
      </c>
      <c r="X19" s="396"/>
      <c r="Y19" s="396"/>
      <c r="Z19" s="396"/>
      <c r="AA19" s="396"/>
      <c r="AB19" s="396"/>
      <c r="AC19" s="396"/>
      <c r="AD19" s="396"/>
      <c r="AE19" s="396"/>
      <c r="AF19" s="396"/>
      <c r="AG19" s="396"/>
      <c r="AH19" s="396" t="s">
        <v>1017</v>
      </c>
      <c r="AI19" s="396" t="s">
        <v>1017</v>
      </c>
      <c r="AJ19" s="396" t="s">
        <v>1017</v>
      </c>
      <c r="AK19" s="396" t="s">
        <v>1017</v>
      </c>
      <c r="AL19" s="396" t="s">
        <v>1017</v>
      </c>
      <c r="AM19" s="396" t="s">
        <v>1017</v>
      </c>
      <c r="AN19" s="396" t="s">
        <v>1017</v>
      </c>
      <c r="AO19" s="392" t="s">
        <v>833</v>
      </c>
      <c r="AP19" s="395" t="s">
        <v>829</v>
      </c>
      <c r="AQ19" s="395"/>
      <c r="AR19" s="395"/>
      <c r="AS19" s="399"/>
      <c r="AT19" s="395">
        <v>16</v>
      </c>
      <c r="AU19" s="395"/>
      <c r="AV19" s="395"/>
      <c r="AW19" s="395"/>
      <c r="AX19" s="395" t="s">
        <v>829</v>
      </c>
      <c r="AY19" s="392"/>
      <c r="AZ19" s="395">
        <v>0</v>
      </c>
      <c r="BA19" s="395">
        <v>0</v>
      </c>
      <c r="BB19" s="395">
        <v>0</v>
      </c>
      <c r="BC19" s="395">
        <v>0</v>
      </c>
      <c r="BD19" s="395">
        <v>0</v>
      </c>
      <c r="BE19" s="395">
        <v>0</v>
      </c>
      <c r="BF19" s="395">
        <v>0</v>
      </c>
      <c r="BG19" s="395">
        <v>0</v>
      </c>
      <c r="BH19" s="395">
        <v>0</v>
      </c>
      <c r="BI19" s="395">
        <v>0</v>
      </c>
      <c r="BJ19" s="395">
        <v>0</v>
      </c>
      <c r="BK19" s="395">
        <v>0</v>
      </c>
      <c r="BL19" s="395"/>
      <c r="BM19" s="395" t="s">
        <v>829</v>
      </c>
      <c r="BN19" s="395"/>
      <c r="BO19" s="395" t="s">
        <v>829</v>
      </c>
      <c r="BP19" s="400"/>
      <c r="BQ19" s="395"/>
      <c r="BR19" s="395"/>
      <c r="BS19" s="395"/>
      <c r="BT19" s="392"/>
      <c r="BU19" s="392"/>
      <c r="BV19" s="395"/>
      <c r="BW19" s="395" t="s">
        <v>834</v>
      </c>
      <c r="BX19" s="395">
        <v>1</v>
      </c>
      <c r="BY19" s="392"/>
      <c r="BZ19" s="409" t="s">
        <v>1052</v>
      </c>
      <c r="CA19" s="402" t="s">
        <v>600</v>
      </c>
    </row>
    <row r="20" spans="1:109" customFormat="1" ht="13" customHeight="1" x14ac:dyDescent="0.3">
      <c r="A20" s="392">
        <v>9924</v>
      </c>
      <c r="B20" s="393">
        <v>42566</v>
      </c>
      <c r="C20" s="394" t="s">
        <v>1053</v>
      </c>
      <c r="D20" s="392" t="s">
        <v>532</v>
      </c>
      <c r="E20" s="392"/>
      <c r="F20" s="392" t="s">
        <v>1054</v>
      </c>
      <c r="G20" s="393">
        <v>42185</v>
      </c>
      <c r="H20" s="395" t="s">
        <v>1055</v>
      </c>
      <c r="I20" s="395" t="s">
        <v>1056</v>
      </c>
      <c r="J20" s="395"/>
      <c r="K20" s="392" t="s">
        <v>906</v>
      </c>
      <c r="L20" s="392" t="s">
        <v>1057</v>
      </c>
      <c r="M20" s="396">
        <v>118</v>
      </c>
      <c r="N20" s="396">
        <v>29.309090909090909</v>
      </c>
      <c r="O20" s="392"/>
      <c r="P20" s="392"/>
      <c r="Q20" s="396"/>
      <c r="R20" s="398"/>
      <c r="S20" s="397"/>
      <c r="T20" s="396"/>
      <c r="U20" s="396"/>
      <c r="V20" s="396"/>
      <c r="W20" s="396" t="s">
        <v>1017</v>
      </c>
      <c r="X20" s="396"/>
      <c r="Y20" s="396"/>
      <c r="Z20" s="396"/>
      <c r="AA20" s="396"/>
      <c r="AB20" s="396"/>
      <c r="AC20" s="396"/>
      <c r="AD20" s="396"/>
      <c r="AE20" s="396"/>
      <c r="AF20" s="396"/>
      <c r="AG20" s="396"/>
      <c r="AH20" s="396" t="s">
        <v>1017</v>
      </c>
      <c r="AI20" s="396" t="s">
        <v>1017</v>
      </c>
      <c r="AJ20" s="396" t="s">
        <v>1017</v>
      </c>
      <c r="AK20" s="396" t="s">
        <v>1017</v>
      </c>
      <c r="AL20" s="396" t="s">
        <v>1017</v>
      </c>
      <c r="AM20" s="396" t="s">
        <v>1017</v>
      </c>
      <c r="AN20" s="396" t="s">
        <v>1017</v>
      </c>
      <c r="AO20" s="392" t="s">
        <v>1058</v>
      </c>
      <c r="AP20" s="395" t="s">
        <v>1056</v>
      </c>
      <c r="AQ20" s="395"/>
      <c r="AR20" s="395"/>
      <c r="AS20" s="399"/>
      <c r="AT20" s="395">
        <v>15</v>
      </c>
      <c r="AU20" s="395"/>
      <c r="AV20" s="395"/>
      <c r="AW20" s="395"/>
      <c r="AX20" s="395" t="s">
        <v>1059</v>
      </c>
      <c r="AY20" s="392"/>
      <c r="AZ20" s="395">
        <v>0</v>
      </c>
      <c r="BA20" s="395">
        <v>0</v>
      </c>
      <c r="BB20" s="395">
        <v>0</v>
      </c>
      <c r="BC20" s="395">
        <v>0</v>
      </c>
      <c r="BD20" s="395">
        <v>0</v>
      </c>
      <c r="BE20" s="395">
        <v>0</v>
      </c>
      <c r="BF20" s="395">
        <v>0</v>
      </c>
      <c r="BG20" s="395">
        <v>0</v>
      </c>
      <c r="BH20" s="395">
        <v>0</v>
      </c>
      <c r="BI20" s="395">
        <v>0</v>
      </c>
      <c r="BJ20" s="395">
        <v>0</v>
      </c>
      <c r="BK20" s="395">
        <v>0</v>
      </c>
      <c r="BL20" s="395"/>
      <c r="BM20" s="395" t="s">
        <v>1056</v>
      </c>
      <c r="BN20" s="395"/>
      <c r="BO20" s="395" t="s">
        <v>1056</v>
      </c>
      <c r="BP20" s="400">
        <v>119.99999999999999</v>
      </c>
      <c r="BQ20" s="395"/>
      <c r="BR20" s="395"/>
      <c r="BS20" s="395"/>
      <c r="BT20" s="402"/>
      <c r="BU20" s="402"/>
      <c r="BV20" s="395"/>
      <c r="BW20" s="395" t="s">
        <v>1043</v>
      </c>
      <c r="BX20" s="395">
        <v>1</v>
      </c>
      <c r="BY20" s="392"/>
      <c r="BZ20" s="417" t="s">
        <v>907</v>
      </c>
      <c r="CA20" s="392" t="s">
        <v>600</v>
      </c>
      <c r="CC20" s="214"/>
      <c r="CD20" s="214"/>
      <c r="CE20" s="214"/>
      <c r="CF20" s="214"/>
      <c r="CG20" s="214"/>
      <c r="CH20" s="214"/>
      <c r="CI20" s="214"/>
      <c r="CJ20" s="214"/>
      <c r="CK20" s="214"/>
      <c r="CL20" s="214"/>
      <c r="CM20" s="214"/>
      <c r="CN20" s="214"/>
      <c r="CO20" s="214"/>
      <c r="CP20" s="214"/>
      <c r="CQ20" s="214"/>
      <c r="CR20" s="214"/>
      <c r="CS20" s="214"/>
      <c r="CT20" s="214"/>
      <c r="CU20" s="214"/>
      <c r="CV20" s="214"/>
      <c r="CW20" s="214"/>
      <c r="CX20" s="214"/>
      <c r="CY20" s="214"/>
      <c r="CZ20" s="214"/>
      <c r="DA20" s="214"/>
      <c r="DB20" s="214"/>
      <c r="DC20" s="214"/>
      <c r="DD20" s="214"/>
      <c r="DE20" s="214"/>
    </row>
    <row r="21" spans="1:109" customFormat="1" ht="13" customHeight="1" x14ac:dyDescent="0.3">
      <c r="A21" s="392">
        <v>11627</v>
      </c>
      <c r="B21" s="405">
        <v>42568</v>
      </c>
      <c r="C21" s="394" t="s">
        <v>825</v>
      </c>
      <c r="D21" s="392" t="s">
        <v>532</v>
      </c>
      <c r="E21" s="392"/>
      <c r="F21" s="392" t="s">
        <v>827</v>
      </c>
      <c r="G21" s="393">
        <v>42476</v>
      </c>
      <c r="H21" s="395" t="s">
        <v>828</v>
      </c>
      <c r="I21" s="395" t="s">
        <v>829</v>
      </c>
      <c r="J21" s="395"/>
      <c r="K21" s="392" t="s">
        <v>953</v>
      </c>
      <c r="L21" s="392" t="s">
        <v>954</v>
      </c>
      <c r="M21" s="396">
        <v>141.45454545454544</v>
      </c>
      <c r="N21" s="396">
        <v>27.454545454545453</v>
      </c>
      <c r="O21" s="392"/>
      <c r="P21" s="392"/>
      <c r="Q21" s="396"/>
      <c r="R21" s="398"/>
      <c r="S21" s="397"/>
      <c r="T21" s="396"/>
      <c r="U21" s="396"/>
      <c r="V21" s="396"/>
      <c r="W21" s="396" t="s">
        <v>1017</v>
      </c>
      <c r="X21" s="396"/>
      <c r="Y21" s="396"/>
      <c r="Z21" s="396"/>
      <c r="AA21" s="396"/>
      <c r="AB21" s="396"/>
      <c r="AC21" s="396"/>
      <c r="AD21" s="396"/>
      <c r="AE21" s="396"/>
      <c r="AF21" s="396"/>
      <c r="AG21" s="396"/>
      <c r="AH21" s="396" t="s">
        <v>1017</v>
      </c>
      <c r="AI21" s="396" t="s">
        <v>1017</v>
      </c>
      <c r="AJ21" s="396" t="s">
        <v>1017</v>
      </c>
      <c r="AK21" s="396" t="s">
        <v>1017</v>
      </c>
      <c r="AL21" s="396" t="s">
        <v>1017</v>
      </c>
      <c r="AM21" s="396" t="s">
        <v>1017</v>
      </c>
      <c r="AN21" s="396" t="s">
        <v>1017</v>
      </c>
      <c r="AO21" s="392" t="s">
        <v>833</v>
      </c>
      <c r="AP21" s="395" t="s">
        <v>829</v>
      </c>
      <c r="AQ21" s="395"/>
      <c r="AR21" s="395"/>
      <c r="AS21" s="399"/>
      <c r="AT21" s="395">
        <v>8</v>
      </c>
      <c r="AU21" s="395"/>
      <c r="AV21" s="395"/>
      <c r="AW21" s="395"/>
      <c r="AX21" s="395" t="s">
        <v>835</v>
      </c>
      <c r="AY21" s="392"/>
      <c r="AZ21" s="395">
        <v>0</v>
      </c>
      <c r="BA21" s="395">
        <v>0</v>
      </c>
      <c r="BB21" s="395">
        <v>0</v>
      </c>
      <c r="BC21" s="395">
        <v>0</v>
      </c>
      <c r="BD21" s="395">
        <v>0</v>
      </c>
      <c r="BE21" s="395">
        <v>0</v>
      </c>
      <c r="BF21" s="395">
        <v>0</v>
      </c>
      <c r="BG21" s="395">
        <v>0</v>
      </c>
      <c r="BH21" s="395">
        <v>0</v>
      </c>
      <c r="BI21" s="395">
        <v>0</v>
      </c>
      <c r="BJ21" s="395">
        <v>0</v>
      </c>
      <c r="BK21" s="395">
        <v>0</v>
      </c>
      <c r="BL21" s="395"/>
      <c r="BM21" s="395" t="s">
        <v>829</v>
      </c>
      <c r="BN21" s="395"/>
      <c r="BO21" s="395" t="s">
        <v>829</v>
      </c>
      <c r="BP21" s="400"/>
      <c r="BQ21" s="395"/>
      <c r="BR21" s="395"/>
      <c r="BS21" s="395"/>
      <c r="BT21" s="402"/>
      <c r="BU21" s="402"/>
      <c r="BV21" s="395"/>
      <c r="BW21" s="395" t="s">
        <v>834</v>
      </c>
      <c r="BX21" s="395">
        <v>1</v>
      </c>
      <c r="BY21" s="402" t="s">
        <v>1060</v>
      </c>
      <c r="BZ21" s="409" t="s">
        <v>1061</v>
      </c>
      <c r="CA21" s="392" t="s">
        <v>600</v>
      </c>
    </row>
    <row r="22" spans="1:109" customFormat="1" ht="12.75" customHeight="1" x14ac:dyDescent="0.3">
      <c r="A22" s="392">
        <v>12793</v>
      </c>
      <c r="B22" s="393">
        <v>42566</v>
      </c>
      <c r="C22" s="394" t="s">
        <v>825</v>
      </c>
      <c r="D22" s="392" t="s">
        <v>532</v>
      </c>
      <c r="E22" s="392"/>
      <c r="F22" s="392" t="s">
        <v>827</v>
      </c>
      <c r="G22" s="393">
        <v>42496</v>
      </c>
      <c r="H22" s="395" t="s">
        <v>828</v>
      </c>
      <c r="I22" s="395" t="s">
        <v>829</v>
      </c>
      <c r="J22" s="395"/>
      <c r="K22" s="392" t="s">
        <v>1062</v>
      </c>
      <c r="L22" s="392" t="s">
        <v>1063</v>
      </c>
      <c r="M22" s="396">
        <v>113.39999999999999</v>
      </c>
      <c r="N22" s="396">
        <v>21.999999999999996</v>
      </c>
      <c r="O22" s="392"/>
      <c r="P22" s="392"/>
      <c r="Q22" s="396"/>
      <c r="R22" s="398"/>
      <c r="S22" s="397"/>
      <c r="T22" s="396"/>
      <c r="U22" s="396"/>
      <c r="V22" s="396"/>
      <c r="W22" s="396" t="s">
        <v>1017</v>
      </c>
      <c r="X22" s="396"/>
      <c r="Y22" s="396"/>
      <c r="Z22" s="396"/>
      <c r="AA22" s="396"/>
      <c r="AB22" s="396"/>
      <c r="AC22" s="396"/>
      <c r="AD22" s="396"/>
      <c r="AE22" s="396"/>
      <c r="AF22" s="396"/>
      <c r="AG22" s="396"/>
      <c r="AH22" s="396" t="s">
        <v>1017</v>
      </c>
      <c r="AI22" s="396" t="s">
        <v>1017</v>
      </c>
      <c r="AJ22" s="396" t="s">
        <v>1017</v>
      </c>
      <c r="AK22" s="396" t="s">
        <v>1017</v>
      </c>
      <c r="AL22" s="396" t="s">
        <v>1017</v>
      </c>
      <c r="AM22" s="396" t="s">
        <v>1017</v>
      </c>
      <c r="AN22" s="396" t="s">
        <v>1017</v>
      </c>
      <c r="AO22" s="392" t="s">
        <v>833</v>
      </c>
      <c r="AP22" s="395" t="s">
        <v>829</v>
      </c>
      <c r="AQ22" s="395"/>
      <c r="AR22" s="395"/>
      <c r="AS22" s="399"/>
      <c r="AT22" s="395">
        <v>9</v>
      </c>
      <c r="AU22" s="395"/>
      <c r="AV22" s="395"/>
      <c r="AW22" s="395"/>
      <c r="AX22" s="395" t="s">
        <v>772</v>
      </c>
      <c r="AY22" s="392"/>
      <c r="AZ22" s="395">
        <v>0</v>
      </c>
      <c r="BA22" s="395">
        <v>0</v>
      </c>
      <c r="BB22" s="395">
        <v>0</v>
      </c>
      <c r="BC22" s="395">
        <v>0</v>
      </c>
      <c r="BD22" s="395">
        <v>0</v>
      </c>
      <c r="BE22" s="395">
        <v>0</v>
      </c>
      <c r="BF22" s="395">
        <v>0</v>
      </c>
      <c r="BG22" s="395">
        <v>0</v>
      </c>
      <c r="BH22" s="395">
        <v>0</v>
      </c>
      <c r="BI22" s="395">
        <v>0</v>
      </c>
      <c r="BJ22" s="395">
        <v>0</v>
      </c>
      <c r="BK22" s="395">
        <v>0</v>
      </c>
      <c r="BL22" s="395"/>
      <c r="BM22" s="395" t="s">
        <v>829</v>
      </c>
      <c r="BN22" s="395"/>
      <c r="BO22" s="395" t="s">
        <v>829</v>
      </c>
      <c r="BP22" s="400"/>
      <c r="BQ22" s="395"/>
      <c r="BR22" s="395"/>
      <c r="BS22" s="395"/>
      <c r="BT22" s="392"/>
      <c r="BU22" s="402"/>
      <c r="BV22" s="395"/>
      <c r="BW22" s="395" t="s">
        <v>834</v>
      </c>
      <c r="BX22" s="395">
        <v>1</v>
      </c>
      <c r="BY22" s="392" t="s">
        <v>1064</v>
      </c>
      <c r="BZ22" s="407" t="s">
        <v>1065</v>
      </c>
      <c r="CA22" s="392" t="s">
        <v>600</v>
      </c>
    </row>
    <row r="23" spans="1:109" customFormat="1" ht="13" customHeight="1" x14ac:dyDescent="0.3">
      <c r="A23" s="392">
        <v>11734</v>
      </c>
      <c r="B23" s="393">
        <v>42566</v>
      </c>
      <c r="C23" s="394" t="s">
        <v>825</v>
      </c>
      <c r="D23" s="392" t="s">
        <v>532</v>
      </c>
      <c r="E23" s="392"/>
      <c r="F23" s="392" t="s">
        <v>827</v>
      </c>
      <c r="G23" s="393">
        <v>42551</v>
      </c>
      <c r="H23" s="395" t="s">
        <v>828</v>
      </c>
      <c r="I23" s="395" t="s">
        <v>853</v>
      </c>
      <c r="J23" s="395"/>
      <c r="K23" s="392" t="s">
        <v>1066</v>
      </c>
      <c r="L23" s="392" t="s">
        <v>1037</v>
      </c>
      <c r="M23" s="396">
        <v>135</v>
      </c>
      <c r="N23" s="396">
        <v>28.018181818181816</v>
      </c>
      <c r="O23" s="392"/>
      <c r="P23" s="392"/>
      <c r="Q23" s="396"/>
      <c r="R23" s="392"/>
      <c r="S23" s="397"/>
      <c r="T23" s="396"/>
      <c r="U23" s="396"/>
      <c r="V23" s="396"/>
      <c r="W23" s="396" t="s">
        <v>1017</v>
      </c>
      <c r="X23" s="396"/>
      <c r="Y23" s="396"/>
      <c r="Z23" s="396"/>
      <c r="AA23" s="396"/>
      <c r="AB23" s="396"/>
      <c r="AC23" s="396"/>
      <c r="AD23" s="396"/>
      <c r="AE23" s="396"/>
      <c r="AF23" s="396"/>
      <c r="AG23" s="396"/>
      <c r="AH23" s="396" t="s">
        <v>1017</v>
      </c>
      <c r="AI23" s="396" t="s">
        <v>1017</v>
      </c>
      <c r="AJ23" s="396" t="s">
        <v>1017</v>
      </c>
      <c r="AK23" s="396" t="s">
        <v>1017</v>
      </c>
      <c r="AL23" s="396" t="s">
        <v>1017</v>
      </c>
      <c r="AM23" s="396" t="s">
        <v>1017</v>
      </c>
      <c r="AN23" s="396" t="s">
        <v>1017</v>
      </c>
      <c r="AO23" s="392" t="s">
        <v>833</v>
      </c>
      <c r="AP23" s="395" t="s">
        <v>829</v>
      </c>
      <c r="AQ23" s="395"/>
      <c r="AR23" s="395"/>
      <c r="AS23" s="399"/>
      <c r="AT23" s="395">
        <v>11.5</v>
      </c>
      <c r="AU23" s="395"/>
      <c r="AV23" s="395"/>
      <c r="AW23" s="395"/>
      <c r="AX23" s="395" t="s">
        <v>807</v>
      </c>
      <c r="AY23" s="392"/>
      <c r="AZ23" s="395">
        <v>0</v>
      </c>
      <c r="BA23" s="395">
        <v>0</v>
      </c>
      <c r="BB23" s="395">
        <v>0</v>
      </c>
      <c r="BC23" s="395">
        <v>0</v>
      </c>
      <c r="BD23" s="395">
        <v>0</v>
      </c>
      <c r="BE23" s="395">
        <v>0</v>
      </c>
      <c r="BF23" s="395">
        <v>0</v>
      </c>
      <c r="BG23" s="395">
        <v>0</v>
      </c>
      <c r="BH23" s="395">
        <v>0</v>
      </c>
      <c r="BI23" s="395">
        <v>0</v>
      </c>
      <c r="BJ23" s="395">
        <v>0</v>
      </c>
      <c r="BK23" s="395">
        <v>0</v>
      </c>
      <c r="BL23" s="395"/>
      <c r="BM23" s="395" t="s">
        <v>829</v>
      </c>
      <c r="BN23" s="395"/>
      <c r="BO23" s="395" t="s">
        <v>829</v>
      </c>
      <c r="BP23" s="400"/>
      <c r="BQ23" s="395"/>
      <c r="BR23" s="395"/>
      <c r="BS23" s="395"/>
      <c r="BT23" s="402"/>
      <c r="BU23" s="402"/>
      <c r="BV23" s="395"/>
      <c r="BW23" s="395" t="s">
        <v>834</v>
      </c>
      <c r="BX23" s="395"/>
      <c r="BY23" s="392" t="s">
        <v>1067</v>
      </c>
      <c r="BZ23" s="407" t="s">
        <v>1068</v>
      </c>
      <c r="CA23" s="402" t="s">
        <v>600</v>
      </c>
    </row>
    <row r="24" spans="1:109" customFormat="1" ht="13" customHeight="1" x14ac:dyDescent="0.3">
      <c r="A24" s="392">
        <v>11664</v>
      </c>
      <c r="B24" s="393">
        <v>42566</v>
      </c>
      <c r="C24" s="394" t="s">
        <v>825</v>
      </c>
      <c r="D24" s="392" t="s">
        <v>532</v>
      </c>
      <c r="E24" s="392"/>
      <c r="F24" s="392" t="s">
        <v>827</v>
      </c>
      <c r="G24" s="393">
        <v>42551</v>
      </c>
      <c r="H24" s="395" t="s">
        <v>590</v>
      </c>
      <c r="I24" s="395" t="s">
        <v>853</v>
      </c>
      <c r="J24" s="395"/>
      <c r="K24" s="392" t="s">
        <v>913</v>
      </c>
      <c r="L24" s="392" t="s">
        <v>1069</v>
      </c>
      <c r="M24" s="396">
        <v>149</v>
      </c>
      <c r="N24" s="396">
        <v>25.199999999999996</v>
      </c>
      <c r="O24" s="392"/>
      <c r="P24" s="392"/>
      <c r="Q24" s="396"/>
      <c r="R24" s="398"/>
      <c r="S24" s="397"/>
      <c r="T24" s="396"/>
      <c r="U24" s="396"/>
      <c r="V24" s="396"/>
      <c r="W24" s="396" t="s">
        <v>1017</v>
      </c>
      <c r="X24" s="396"/>
      <c r="Y24" s="396"/>
      <c r="Z24" s="396"/>
      <c r="AA24" s="396"/>
      <c r="AB24" s="396"/>
      <c r="AC24" s="396"/>
      <c r="AD24" s="396"/>
      <c r="AE24" s="396"/>
      <c r="AF24" s="396"/>
      <c r="AG24" s="396"/>
      <c r="AH24" s="396" t="s">
        <v>1017</v>
      </c>
      <c r="AI24" s="396" t="s">
        <v>1017</v>
      </c>
      <c r="AJ24" s="396" t="s">
        <v>1017</v>
      </c>
      <c r="AK24" s="396" t="s">
        <v>1017</v>
      </c>
      <c r="AL24" s="396" t="s">
        <v>1017</v>
      </c>
      <c r="AM24" s="396" t="s">
        <v>1017</v>
      </c>
      <c r="AN24" s="396" t="s">
        <v>1017</v>
      </c>
      <c r="AO24" s="392" t="s">
        <v>833</v>
      </c>
      <c r="AP24" s="395" t="s">
        <v>829</v>
      </c>
      <c r="AQ24" s="395"/>
      <c r="AR24" s="395"/>
      <c r="AS24" s="399"/>
      <c r="AT24" s="395">
        <v>16</v>
      </c>
      <c r="AU24" s="395"/>
      <c r="AV24" s="395"/>
      <c r="AW24" s="395"/>
      <c r="AX24" s="395" t="s">
        <v>835</v>
      </c>
      <c r="AY24" s="392"/>
      <c r="AZ24" s="395">
        <v>0</v>
      </c>
      <c r="BA24" s="395">
        <v>0</v>
      </c>
      <c r="BB24" s="395">
        <v>0</v>
      </c>
      <c r="BC24" s="395">
        <v>0</v>
      </c>
      <c r="BD24" s="395">
        <v>0</v>
      </c>
      <c r="BE24" s="395">
        <v>0</v>
      </c>
      <c r="BF24" s="395">
        <v>0</v>
      </c>
      <c r="BG24" s="395">
        <v>0</v>
      </c>
      <c r="BH24" s="395">
        <v>0</v>
      </c>
      <c r="BI24" s="395">
        <v>0</v>
      </c>
      <c r="BJ24" s="395">
        <v>0</v>
      </c>
      <c r="BK24" s="395">
        <v>0</v>
      </c>
      <c r="BL24" s="395"/>
      <c r="BM24" s="395" t="s">
        <v>829</v>
      </c>
      <c r="BN24" s="395"/>
      <c r="BO24" s="395" t="s">
        <v>829</v>
      </c>
      <c r="BP24" s="400"/>
      <c r="BQ24" s="395"/>
      <c r="BR24" s="395"/>
      <c r="BS24" s="395"/>
      <c r="BT24" s="402"/>
      <c r="BU24" s="402"/>
      <c r="BV24" s="395"/>
      <c r="BW24" s="395" t="s">
        <v>834</v>
      </c>
      <c r="BX24" s="395"/>
      <c r="BY24" s="392" t="s">
        <v>1070</v>
      </c>
      <c r="BZ24" s="407" t="s">
        <v>1071</v>
      </c>
      <c r="CA24" s="402" t="s">
        <v>600</v>
      </c>
      <c r="CB24" s="214"/>
    </row>
    <row r="25" spans="1:109" customFormat="1" ht="12.75" customHeight="1" x14ac:dyDescent="0.3">
      <c r="A25" s="392">
        <v>11229</v>
      </c>
      <c r="B25" s="393">
        <v>42566</v>
      </c>
      <c r="C25" s="394" t="s">
        <v>825</v>
      </c>
      <c r="D25" s="392" t="s">
        <v>532</v>
      </c>
      <c r="E25" s="392"/>
      <c r="F25" s="392" t="s">
        <v>827</v>
      </c>
      <c r="G25" s="393">
        <v>42494</v>
      </c>
      <c r="H25" s="395" t="s">
        <v>828</v>
      </c>
      <c r="I25" s="395" t="s">
        <v>829</v>
      </c>
      <c r="J25" s="395"/>
      <c r="K25" s="392" t="s">
        <v>1072</v>
      </c>
      <c r="L25" s="392" t="s">
        <v>166</v>
      </c>
      <c r="M25" s="396">
        <v>141.69999999999999</v>
      </c>
      <c r="N25" s="396">
        <v>27.427272727272726</v>
      </c>
      <c r="O25" s="392"/>
      <c r="P25" s="392"/>
      <c r="Q25" s="396"/>
      <c r="R25" s="392"/>
      <c r="S25" s="397"/>
      <c r="T25" s="396"/>
      <c r="U25" s="396"/>
      <c r="V25" s="396"/>
      <c r="W25" s="396" t="s">
        <v>1017</v>
      </c>
      <c r="X25" s="396"/>
      <c r="Y25" s="396"/>
      <c r="Z25" s="396"/>
      <c r="AA25" s="396"/>
      <c r="AB25" s="396"/>
      <c r="AC25" s="396"/>
      <c r="AD25" s="396"/>
      <c r="AE25" s="396"/>
      <c r="AF25" s="396"/>
      <c r="AG25" s="396"/>
      <c r="AH25" s="396" t="s">
        <v>1017</v>
      </c>
      <c r="AI25" s="396" t="s">
        <v>1017</v>
      </c>
      <c r="AJ25" s="396" t="s">
        <v>1017</v>
      </c>
      <c r="AK25" s="396" t="s">
        <v>1017</v>
      </c>
      <c r="AL25" s="396" t="s">
        <v>1017</v>
      </c>
      <c r="AM25" s="396" t="s">
        <v>1017</v>
      </c>
      <c r="AN25" s="396" t="s">
        <v>1017</v>
      </c>
      <c r="AO25" s="392" t="s">
        <v>833</v>
      </c>
      <c r="AP25" s="395" t="s">
        <v>829</v>
      </c>
      <c r="AQ25" s="395"/>
      <c r="AR25" s="395"/>
      <c r="AS25" s="399"/>
      <c r="AT25" s="395">
        <v>7</v>
      </c>
      <c r="AU25" s="395"/>
      <c r="AV25" s="395"/>
      <c r="AW25" s="395"/>
      <c r="AX25" s="395" t="s">
        <v>829</v>
      </c>
      <c r="AY25" s="392"/>
      <c r="AZ25" s="395">
        <v>0</v>
      </c>
      <c r="BA25" s="395">
        <v>0</v>
      </c>
      <c r="BB25" s="395">
        <v>0</v>
      </c>
      <c r="BC25" s="395">
        <v>22</v>
      </c>
      <c r="BD25" s="395">
        <v>0</v>
      </c>
      <c r="BE25" s="395">
        <v>0</v>
      </c>
      <c r="BF25" s="395">
        <v>0</v>
      </c>
      <c r="BG25" s="395">
        <v>0</v>
      </c>
      <c r="BH25" s="395">
        <v>0</v>
      </c>
      <c r="BI25" s="395">
        <v>0</v>
      </c>
      <c r="BJ25" s="395">
        <v>0</v>
      </c>
      <c r="BK25" s="395">
        <v>0</v>
      </c>
      <c r="BL25" s="395"/>
      <c r="BM25" s="395" t="s">
        <v>829</v>
      </c>
      <c r="BN25" s="395"/>
      <c r="BO25" s="395" t="s">
        <v>829</v>
      </c>
      <c r="BP25" s="400"/>
      <c r="BQ25" s="395"/>
      <c r="BR25" s="395"/>
      <c r="BS25" s="395"/>
      <c r="BT25" s="402"/>
      <c r="BU25" s="402"/>
      <c r="BV25" s="395"/>
      <c r="BW25" s="395" t="s">
        <v>834</v>
      </c>
      <c r="BX25" s="395">
        <v>1</v>
      </c>
      <c r="BY25" s="392"/>
      <c r="BZ25" s="407" t="s">
        <v>1073</v>
      </c>
      <c r="CA25" s="392" t="s">
        <v>600</v>
      </c>
    </row>
    <row r="26" spans="1:109" customFormat="1" ht="13" customHeight="1" x14ac:dyDescent="0.3">
      <c r="A26" s="392">
        <v>11854</v>
      </c>
      <c r="B26" s="393">
        <v>42566</v>
      </c>
      <c r="C26" s="394" t="s">
        <v>825</v>
      </c>
      <c r="D26" s="392" t="s">
        <v>532</v>
      </c>
      <c r="E26" s="392"/>
      <c r="F26" s="392" t="s">
        <v>827</v>
      </c>
      <c r="G26" s="393">
        <v>42510</v>
      </c>
      <c r="H26" s="395" t="s">
        <v>828</v>
      </c>
      <c r="I26" s="395" t="s">
        <v>829</v>
      </c>
      <c r="J26" s="395"/>
      <c r="K26" s="418" t="s">
        <v>1074</v>
      </c>
      <c r="L26" s="392" t="s">
        <v>1075</v>
      </c>
      <c r="M26" s="396">
        <v>124.99999999999999</v>
      </c>
      <c r="N26" s="396">
        <v>22.3</v>
      </c>
      <c r="O26" s="392" t="s">
        <v>802</v>
      </c>
      <c r="P26" s="392">
        <v>2700</v>
      </c>
      <c r="Q26" s="396">
        <v>26</v>
      </c>
      <c r="R26" s="398"/>
      <c r="S26" s="397"/>
      <c r="T26" s="396"/>
      <c r="U26" s="396"/>
      <c r="V26" s="396"/>
      <c r="W26" s="396" t="s">
        <v>1017</v>
      </c>
      <c r="X26" s="396"/>
      <c r="Y26" s="396"/>
      <c r="Z26" s="396"/>
      <c r="AA26" s="396"/>
      <c r="AB26" s="396"/>
      <c r="AC26" s="396"/>
      <c r="AD26" s="396"/>
      <c r="AE26" s="396"/>
      <c r="AF26" s="396"/>
      <c r="AG26" s="396"/>
      <c r="AH26" s="396" t="s">
        <v>1017</v>
      </c>
      <c r="AI26" s="396" t="s">
        <v>1017</v>
      </c>
      <c r="AJ26" s="396" t="s">
        <v>1017</v>
      </c>
      <c r="AK26" s="396" t="s">
        <v>1017</v>
      </c>
      <c r="AL26" s="396" t="s">
        <v>1017</v>
      </c>
      <c r="AM26" s="396" t="s">
        <v>1017</v>
      </c>
      <c r="AN26" s="396" t="s">
        <v>1017</v>
      </c>
      <c r="AO26" s="392" t="s">
        <v>833</v>
      </c>
      <c r="AP26" s="395" t="s">
        <v>829</v>
      </c>
      <c r="AQ26" s="395"/>
      <c r="AR26" s="395"/>
      <c r="AS26" s="399"/>
      <c r="AT26" s="395">
        <v>3</v>
      </c>
      <c r="AU26" s="395"/>
      <c r="AV26" s="395"/>
      <c r="AW26" s="395"/>
      <c r="AX26" s="395" t="s">
        <v>772</v>
      </c>
      <c r="AY26" s="392"/>
      <c r="AZ26" s="395">
        <v>0</v>
      </c>
      <c r="BA26" s="395">
        <v>0</v>
      </c>
      <c r="BB26" s="395">
        <v>7</v>
      </c>
      <c r="BC26" s="395">
        <v>0</v>
      </c>
      <c r="BD26" s="395">
        <v>0</v>
      </c>
      <c r="BE26" s="395">
        <v>0</v>
      </c>
      <c r="BF26" s="395">
        <v>0</v>
      </c>
      <c r="BG26" s="395">
        <v>0</v>
      </c>
      <c r="BH26" s="395">
        <v>0</v>
      </c>
      <c r="BI26" s="395">
        <v>0</v>
      </c>
      <c r="BJ26" s="395">
        <v>0</v>
      </c>
      <c r="BK26" s="395">
        <v>0</v>
      </c>
      <c r="BL26" s="395"/>
      <c r="BM26" s="395" t="s">
        <v>829</v>
      </c>
      <c r="BN26" s="395"/>
      <c r="BO26" s="395" t="s">
        <v>829</v>
      </c>
      <c r="BP26" s="400"/>
      <c r="BQ26" s="395"/>
      <c r="BR26" s="395"/>
      <c r="BS26" s="395"/>
      <c r="BT26" s="402"/>
      <c r="BU26" s="402"/>
      <c r="BV26" s="395"/>
      <c r="BW26" s="395" t="s">
        <v>834</v>
      </c>
      <c r="BX26" s="395"/>
      <c r="BY26" s="392"/>
      <c r="BZ26" s="407" t="s">
        <v>1076</v>
      </c>
      <c r="CA26" s="402" t="s">
        <v>600</v>
      </c>
    </row>
    <row r="27" spans="1:109" customFormat="1" ht="13" customHeight="1" x14ac:dyDescent="0.3">
      <c r="A27" s="392">
        <v>11174</v>
      </c>
      <c r="B27" s="393">
        <v>42566</v>
      </c>
      <c r="C27" s="394" t="s">
        <v>825</v>
      </c>
      <c r="D27" s="392" t="s">
        <v>532</v>
      </c>
      <c r="E27" s="392"/>
      <c r="F27" s="392" t="s">
        <v>827</v>
      </c>
      <c r="G27" s="393">
        <v>42551</v>
      </c>
      <c r="H27" s="395" t="s">
        <v>828</v>
      </c>
      <c r="I27" s="395" t="s">
        <v>829</v>
      </c>
      <c r="J27" s="395"/>
      <c r="K27" s="392" t="s">
        <v>1077</v>
      </c>
      <c r="L27" s="392" t="s">
        <v>954</v>
      </c>
      <c r="M27" s="396">
        <v>145.69090909090906</v>
      </c>
      <c r="N27" s="396">
        <v>19.399999999999999</v>
      </c>
      <c r="O27" s="392"/>
      <c r="P27" s="392"/>
      <c r="Q27" s="396"/>
      <c r="R27" s="392"/>
      <c r="S27" s="397"/>
      <c r="T27" s="396"/>
      <c r="U27" s="396"/>
      <c r="V27" s="396"/>
      <c r="W27" s="396" t="s">
        <v>1017</v>
      </c>
      <c r="X27" s="396"/>
      <c r="Y27" s="396"/>
      <c r="Z27" s="396"/>
      <c r="AA27" s="396"/>
      <c r="AB27" s="396"/>
      <c r="AC27" s="396"/>
      <c r="AD27" s="396"/>
      <c r="AE27" s="396"/>
      <c r="AF27" s="396"/>
      <c r="AG27" s="396"/>
      <c r="AH27" s="396" t="s">
        <v>1017</v>
      </c>
      <c r="AI27" s="396" t="s">
        <v>1017</v>
      </c>
      <c r="AJ27" s="396" t="s">
        <v>1017</v>
      </c>
      <c r="AK27" s="396" t="s">
        <v>1017</v>
      </c>
      <c r="AL27" s="396" t="s">
        <v>1017</v>
      </c>
      <c r="AM27" s="396" t="s">
        <v>1017</v>
      </c>
      <c r="AN27" s="396" t="s">
        <v>1017</v>
      </c>
      <c r="AO27" s="392" t="s">
        <v>833</v>
      </c>
      <c r="AP27" s="395" t="s">
        <v>829</v>
      </c>
      <c r="AQ27" s="395"/>
      <c r="AR27" s="395"/>
      <c r="AS27" s="399"/>
      <c r="AT27" s="395">
        <v>5.53</v>
      </c>
      <c r="AU27" s="395"/>
      <c r="AV27" s="395"/>
      <c r="AW27" s="395"/>
      <c r="AX27" s="395" t="s">
        <v>829</v>
      </c>
      <c r="AY27" s="392"/>
      <c r="AZ27" s="395">
        <v>0</v>
      </c>
      <c r="BA27" s="395">
        <v>0</v>
      </c>
      <c r="BB27" s="395">
        <v>0</v>
      </c>
      <c r="BC27" s="395">
        <v>0</v>
      </c>
      <c r="BD27" s="395">
        <v>0</v>
      </c>
      <c r="BE27" s="395">
        <v>0</v>
      </c>
      <c r="BF27" s="395">
        <v>0</v>
      </c>
      <c r="BG27" s="395">
        <v>0</v>
      </c>
      <c r="BH27" s="395">
        <v>0</v>
      </c>
      <c r="BI27" s="395">
        <v>0</v>
      </c>
      <c r="BJ27" s="395">
        <v>0</v>
      </c>
      <c r="BK27" s="395">
        <v>0</v>
      </c>
      <c r="BL27" s="395"/>
      <c r="BM27" s="395" t="s">
        <v>829</v>
      </c>
      <c r="BN27" s="395"/>
      <c r="BO27" s="395" t="s">
        <v>829</v>
      </c>
      <c r="BP27" s="400"/>
      <c r="BQ27" s="395"/>
      <c r="BR27" s="395"/>
      <c r="BS27" s="395"/>
      <c r="BT27" s="402"/>
      <c r="BU27" s="402"/>
      <c r="BV27" s="395"/>
      <c r="BW27" s="395" t="s">
        <v>834</v>
      </c>
      <c r="BX27" s="395">
        <v>1</v>
      </c>
      <c r="BY27" s="392"/>
      <c r="BZ27" s="407" t="s">
        <v>1078</v>
      </c>
      <c r="CA27" s="402" t="s">
        <v>600</v>
      </c>
    </row>
    <row r="28" spans="1:109" customFormat="1" ht="13" customHeight="1" x14ac:dyDescent="0.3">
      <c r="A28" s="392">
        <v>10037</v>
      </c>
      <c r="B28" s="393">
        <v>42570</v>
      </c>
      <c r="C28" s="394" t="s">
        <v>825</v>
      </c>
      <c r="D28" s="392" t="s">
        <v>532</v>
      </c>
      <c r="E28" s="392"/>
      <c r="F28" s="392" t="s">
        <v>827</v>
      </c>
      <c r="G28" s="393">
        <v>42565</v>
      </c>
      <c r="H28" s="395" t="s">
        <v>590</v>
      </c>
      <c r="I28" s="395" t="s">
        <v>853</v>
      </c>
      <c r="J28" s="395"/>
      <c r="K28" s="392" t="s">
        <v>909</v>
      </c>
      <c r="L28" s="392" t="s">
        <v>910</v>
      </c>
      <c r="M28" s="396">
        <v>142.85454545454544</v>
      </c>
      <c r="N28" s="396">
        <v>20.472727272727269</v>
      </c>
      <c r="O28" s="392"/>
      <c r="P28" s="392"/>
      <c r="Q28" s="396"/>
      <c r="R28" s="398"/>
      <c r="S28" s="397"/>
      <c r="T28" s="396"/>
      <c r="U28" s="396"/>
      <c r="V28" s="396"/>
      <c r="W28" s="396" t="s">
        <v>1017</v>
      </c>
      <c r="X28" s="396"/>
      <c r="Y28" s="396"/>
      <c r="Z28" s="396"/>
      <c r="AA28" s="396"/>
      <c r="AB28" s="396"/>
      <c r="AC28" s="396"/>
      <c r="AD28" s="396"/>
      <c r="AE28" s="396"/>
      <c r="AF28" s="396"/>
      <c r="AG28" s="396"/>
      <c r="AH28" s="396" t="s">
        <v>1017</v>
      </c>
      <c r="AI28" s="396" t="s">
        <v>1017</v>
      </c>
      <c r="AJ28" s="396" t="s">
        <v>1017</v>
      </c>
      <c r="AK28" s="396" t="s">
        <v>1017</v>
      </c>
      <c r="AL28" s="396" t="s">
        <v>1017</v>
      </c>
      <c r="AM28" s="396" t="s">
        <v>1017</v>
      </c>
      <c r="AN28" s="396" t="s">
        <v>1017</v>
      </c>
      <c r="AO28" s="392" t="s">
        <v>833</v>
      </c>
      <c r="AP28" s="395" t="s">
        <v>829</v>
      </c>
      <c r="AQ28" s="395"/>
      <c r="AR28" s="395"/>
      <c r="AS28" s="399"/>
      <c r="AT28" s="395">
        <v>7</v>
      </c>
      <c r="AU28" s="395"/>
      <c r="AV28" s="395"/>
      <c r="AW28" s="395"/>
      <c r="AX28" s="395" t="s">
        <v>829</v>
      </c>
      <c r="AY28" s="392"/>
      <c r="AZ28" s="395">
        <v>0</v>
      </c>
      <c r="BA28" s="395">
        <v>0</v>
      </c>
      <c r="BB28" s="395">
        <v>0</v>
      </c>
      <c r="BC28" s="395">
        <v>0</v>
      </c>
      <c r="BD28" s="395">
        <v>0</v>
      </c>
      <c r="BE28" s="395">
        <v>0</v>
      </c>
      <c r="BF28" s="395">
        <v>0</v>
      </c>
      <c r="BG28" s="395">
        <v>0</v>
      </c>
      <c r="BH28" s="395">
        <v>0</v>
      </c>
      <c r="BI28" s="395">
        <v>0</v>
      </c>
      <c r="BJ28" s="395">
        <v>0</v>
      </c>
      <c r="BK28" s="395">
        <v>0</v>
      </c>
      <c r="BL28" s="395"/>
      <c r="BM28" s="395" t="s">
        <v>829</v>
      </c>
      <c r="BN28" s="395"/>
      <c r="BO28" s="395" t="s">
        <v>829</v>
      </c>
      <c r="BP28" s="400">
        <v>35.454545454545453</v>
      </c>
      <c r="BQ28" s="395"/>
      <c r="BR28" s="395"/>
      <c r="BS28" s="395"/>
      <c r="BT28" s="392"/>
      <c r="BU28" s="392"/>
      <c r="BV28" s="395"/>
      <c r="BW28" s="395" t="s">
        <v>834</v>
      </c>
      <c r="BX28" s="395">
        <v>1</v>
      </c>
      <c r="BY28" s="392" t="s">
        <v>1079</v>
      </c>
      <c r="BZ28" s="419" t="s">
        <v>1080</v>
      </c>
      <c r="CA28" s="402" t="s">
        <v>580</v>
      </c>
    </row>
    <row r="29" spans="1:109" customFormat="1" ht="13" customHeight="1" x14ac:dyDescent="0.3">
      <c r="A29" s="392">
        <v>9908</v>
      </c>
      <c r="B29" s="393">
        <v>42566</v>
      </c>
      <c r="C29" s="394" t="s">
        <v>825</v>
      </c>
      <c r="D29" s="392" t="s">
        <v>532</v>
      </c>
      <c r="E29" s="392"/>
      <c r="F29" s="392" t="s">
        <v>827</v>
      </c>
      <c r="G29" s="393">
        <v>42525</v>
      </c>
      <c r="H29" s="395" t="s">
        <v>828</v>
      </c>
      <c r="I29" s="395" t="s">
        <v>829</v>
      </c>
      <c r="J29" s="395"/>
      <c r="K29" s="392" t="s">
        <v>908</v>
      </c>
      <c r="L29" s="392" t="s">
        <v>844</v>
      </c>
      <c r="M29" s="396">
        <v>139.92727272727271</v>
      </c>
      <c r="N29" s="396">
        <v>21.109090909090906</v>
      </c>
      <c r="O29" s="392"/>
      <c r="P29" s="392"/>
      <c r="Q29" s="396"/>
      <c r="R29" s="398"/>
      <c r="S29" s="397"/>
      <c r="T29" s="396"/>
      <c r="U29" s="396"/>
      <c r="V29" s="396"/>
      <c r="W29" s="396" t="s">
        <v>1017</v>
      </c>
      <c r="X29" s="396"/>
      <c r="Y29" s="396"/>
      <c r="Z29" s="396"/>
      <c r="AA29" s="396"/>
      <c r="AB29" s="396"/>
      <c r="AC29" s="396"/>
      <c r="AD29" s="396"/>
      <c r="AE29" s="396"/>
      <c r="AF29" s="396"/>
      <c r="AG29" s="396"/>
      <c r="AH29" s="396" t="s">
        <v>1017</v>
      </c>
      <c r="AI29" s="396" t="s">
        <v>1017</v>
      </c>
      <c r="AJ29" s="396" t="s">
        <v>1017</v>
      </c>
      <c r="AK29" s="396" t="s">
        <v>1017</v>
      </c>
      <c r="AL29" s="396" t="s">
        <v>1017</v>
      </c>
      <c r="AM29" s="396" t="s">
        <v>1017</v>
      </c>
      <c r="AN29" s="396" t="s">
        <v>1017</v>
      </c>
      <c r="AO29" s="392" t="s">
        <v>833</v>
      </c>
      <c r="AP29" s="395" t="s">
        <v>829</v>
      </c>
      <c r="AQ29" s="395"/>
      <c r="AR29" s="395"/>
      <c r="AS29" s="399"/>
      <c r="AT29" s="395">
        <v>8</v>
      </c>
      <c r="AU29" s="395"/>
      <c r="AV29" s="395"/>
      <c r="AW29" s="395"/>
      <c r="AX29" s="395" t="s">
        <v>829</v>
      </c>
      <c r="AY29" s="392"/>
      <c r="AZ29" s="395">
        <v>0</v>
      </c>
      <c r="BA29" s="395">
        <v>0</v>
      </c>
      <c r="BB29" s="395">
        <v>0</v>
      </c>
      <c r="BC29" s="395">
        <v>0</v>
      </c>
      <c r="BD29" s="395">
        <v>0</v>
      </c>
      <c r="BE29" s="395">
        <v>0</v>
      </c>
      <c r="BF29" s="395">
        <v>0</v>
      </c>
      <c r="BG29" s="395">
        <v>0</v>
      </c>
      <c r="BH29" s="395">
        <v>0</v>
      </c>
      <c r="BI29" s="395">
        <v>0</v>
      </c>
      <c r="BJ29" s="395">
        <v>0</v>
      </c>
      <c r="BK29" s="395">
        <v>0</v>
      </c>
      <c r="BL29" s="395"/>
      <c r="BM29" s="395" t="s">
        <v>829</v>
      </c>
      <c r="BN29" s="395"/>
      <c r="BO29" s="395" t="s">
        <v>829</v>
      </c>
      <c r="BP29" s="400"/>
      <c r="BQ29" s="395"/>
      <c r="BR29" s="395"/>
      <c r="BS29" s="395"/>
      <c r="BT29" s="402"/>
      <c r="BU29" s="402"/>
      <c r="BV29" s="395"/>
      <c r="BW29" s="395" t="s">
        <v>834</v>
      </c>
      <c r="BX29" s="395">
        <v>1</v>
      </c>
      <c r="BY29" s="392"/>
      <c r="BZ29" s="407" t="s">
        <v>1081</v>
      </c>
      <c r="CA29" s="392" t="s">
        <v>600</v>
      </c>
      <c r="CC29" s="214"/>
      <c r="CD29" s="214"/>
      <c r="CE29" s="214"/>
      <c r="CF29" s="214"/>
      <c r="CG29" s="214"/>
      <c r="CH29" s="214"/>
      <c r="CI29" s="214"/>
      <c r="CJ29" s="214"/>
      <c r="CK29" s="214"/>
      <c r="CL29" s="214"/>
      <c r="CM29" s="214"/>
      <c r="CN29" s="214"/>
      <c r="CO29" s="214"/>
      <c r="CP29" s="214"/>
      <c r="CQ29" s="214"/>
      <c r="CR29" s="214"/>
      <c r="CS29" s="214"/>
      <c r="CT29" s="214"/>
      <c r="CU29" s="214"/>
      <c r="CV29" s="214"/>
      <c r="CW29" s="214"/>
      <c r="CX29" s="214"/>
      <c r="CY29" s="214"/>
      <c r="CZ29" s="214"/>
      <c r="DA29" s="214"/>
      <c r="DB29" s="214"/>
      <c r="DC29" s="214"/>
      <c r="DD29" s="214"/>
      <c r="DE29" s="214"/>
    </row>
    <row r="30" spans="1:109" customFormat="1" ht="13" customHeight="1" x14ac:dyDescent="0.3">
      <c r="A30" s="392">
        <v>11760</v>
      </c>
      <c r="B30" s="393">
        <v>42566</v>
      </c>
      <c r="C30" s="394" t="s">
        <v>825</v>
      </c>
      <c r="D30" s="392" t="s">
        <v>532</v>
      </c>
      <c r="E30" s="392"/>
      <c r="F30" s="392" t="s">
        <v>827</v>
      </c>
      <c r="G30" s="393">
        <v>42468</v>
      </c>
      <c r="H30" s="395" t="s">
        <v>828</v>
      </c>
      <c r="I30" s="395" t="s">
        <v>829</v>
      </c>
      <c r="J30" s="395"/>
      <c r="K30" s="392" t="s">
        <v>1082</v>
      </c>
      <c r="L30" s="392" t="s">
        <v>1083</v>
      </c>
      <c r="M30" s="396">
        <v>135</v>
      </c>
      <c r="N30" s="396">
        <v>25.599999999999998</v>
      </c>
      <c r="O30" s="392"/>
      <c r="P30" s="392"/>
      <c r="Q30" s="396"/>
      <c r="R30" s="398"/>
      <c r="S30" s="397"/>
      <c r="T30" s="396"/>
      <c r="U30" s="396"/>
      <c r="V30" s="396"/>
      <c r="W30" s="396" t="s">
        <v>1017</v>
      </c>
      <c r="X30" s="396"/>
      <c r="Y30" s="396"/>
      <c r="Z30" s="396"/>
      <c r="AA30" s="396"/>
      <c r="AB30" s="396"/>
      <c r="AC30" s="396"/>
      <c r="AD30" s="396"/>
      <c r="AE30" s="396"/>
      <c r="AF30" s="396"/>
      <c r="AG30" s="396"/>
      <c r="AH30" s="396" t="s">
        <v>1017</v>
      </c>
      <c r="AI30" s="396" t="s">
        <v>1017</v>
      </c>
      <c r="AJ30" s="396" t="s">
        <v>1017</v>
      </c>
      <c r="AK30" s="396" t="s">
        <v>1017</v>
      </c>
      <c r="AL30" s="396" t="s">
        <v>1017</v>
      </c>
      <c r="AM30" s="396" t="s">
        <v>1017</v>
      </c>
      <c r="AN30" s="396" t="s">
        <v>1017</v>
      </c>
      <c r="AO30" s="392" t="s">
        <v>833</v>
      </c>
      <c r="AP30" s="395" t="s">
        <v>829</v>
      </c>
      <c r="AQ30" s="395"/>
      <c r="AR30" s="395"/>
      <c r="AS30" s="399"/>
      <c r="AT30" s="395">
        <v>11.1</v>
      </c>
      <c r="AU30" s="395"/>
      <c r="AV30" s="395"/>
      <c r="AW30" s="395"/>
      <c r="AX30" s="395" t="s">
        <v>772</v>
      </c>
      <c r="AY30" s="392"/>
      <c r="AZ30" s="395">
        <v>0</v>
      </c>
      <c r="BA30" s="395">
        <v>0</v>
      </c>
      <c r="BB30" s="395">
        <v>0</v>
      </c>
      <c r="BC30" s="395">
        <v>0</v>
      </c>
      <c r="BD30" s="395">
        <v>0</v>
      </c>
      <c r="BE30" s="395">
        <v>0</v>
      </c>
      <c r="BF30" s="395">
        <v>0</v>
      </c>
      <c r="BG30" s="395">
        <v>0</v>
      </c>
      <c r="BH30" s="395">
        <v>0</v>
      </c>
      <c r="BI30" s="395">
        <v>0</v>
      </c>
      <c r="BJ30" s="395">
        <v>0</v>
      </c>
      <c r="BK30" s="395">
        <v>0</v>
      </c>
      <c r="BL30" s="395"/>
      <c r="BM30" s="395" t="s">
        <v>829</v>
      </c>
      <c r="BN30" s="395">
        <v>12</v>
      </c>
      <c r="BO30" s="395" t="s">
        <v>829</v>
      </c>
      <c r="BP30" s="400"/>
      <c r="BQ30" s="395"/>
      <c r="BR30" s="395"/>
      <c r="BS30" s="395"/>
      <c r="BT30" s="392"/>
      <c r="BU30" s="402"/>
      <c r="BV30" s="395"/>
      <c r="BW30" s="395" t="s">
        <v>834</v>
      </c>
      <c r="BX30" s="395">
        <v>1</v>
      </c>
      <c r="BY30" s="392"/>
      <c r="BZ30" s="407" t="s">
        <v>1084</v>
      </c>
      <c r="CA30" s="392" t="s">
        <v>600</v>
      </c>
    </row>
    <row r="31" spans="1:109" customFormat="1" ht="13" customHeight="1" x14ac:dyDescent="0.3">
      <c r="A31" s="392">
        <v>10933</v>
      </c>
      <c r="B31" s="393">
        <v>42566</v>
      </c>
      <c r="C31" s="394" t="s">
        <v>825</v>
      </c>
      <c r="D31" s="392" t="s">
        <v>532</v>
      </c>
      <c r="E31" s="392"/>
      <c r="F31" s="392" t="s">
        <v>845</v>
      </c>
      <c r="G31" s="393">
        <v>42475</v>
      </c>
      <c r="H31" s="395" t="s">
        <v>828</v>
      </c>
      <c r="I31" s="395" t="s">
        <v>829</v>
      </c>
      <c r="J31" s="395"/>
      <c r="K31" s="392" t="s">
        <v>866</v>
      </c>
      <c r="L31" s="392" t="s">
        <v>1016</v>
      </c>
      <c r="M31" s="396">
        <v>124.99999999999999</v>
      </c>
      <c r="N31" s="396">
        <v>24.09090909090909</v>
      </c>
      <c r="O31" s="392"/>
      <c r="P31" s="392"/>
      <c r="Q31" s="396"/>
      <c r="R31" s="398"/>
      <c r="S31" s="397"/>
      <c r="T31" s="396"/>
      <c r="U31" s="396"/>
      <c r="V31" s="396"/>
      <c r="W31" s="396" t="s">
        <v>1017</v>
      </c>
      <c r="X31" s="396"/>
      <c r="Y31" s="396"/>
      <c r="Z31" s="396"/>
      <c r="AA31" s="396"/>
      <c r="AB31" s="396"/>
      <c r="AC31" s="396"/>
      <c r="AD31" s="396"/>
      <c r="AE31" s="396">
        <v>15.909090909090908</v>
      </c>
      <c r="AF31" s="396"/>
      <c r="AG31" s="396"/>
      <c r="AH31" s="396" t="s">
        <v>1017</v>
      </c>
      <c r="AI31" s="396" t="s">
        <v>1017</v>
      </c>
      <c r="AJ31" s="396" t="s">
        <v>1017</v>
      </c>
      <c r="AK31" s="396" t="s">
        <v>1017</v>
      </c>
      <c r="AL31" s="396" t="s">
        <v>1017</v>
      </c>
      <c r="AM31" s="396" t="s">
        <v>1017</v>
      </c>
      <c r="AN31" s="396" t="s">
        <v>1017</v>
      </c>
      <c r="AO31" s="392" t="s">
        <v>846</v>
      </c>
      <c r="AP31" s="395" t="s">
        <v>829</v>
      </c>
      <c r="AQ31" s="395"/>
      <c r="AR31" s="395"/>
      <c r="AS31" s="399"/>
      <c r="AT31" s="395">
        <v>16</v>
      </c>
      <c r="AU31" s="395"/>
      <c r="AV31" s="395"/>
      <c r="AW31" s="395"/>
      <c r="AX31" s="395" t="s">
        <v>835</v>
      </c>
      <c r="AY31" s="392"/>
      <c r="AZ31" s="395">
        <v>0</v>
      </c>
      <c r="BA31" s="395">
        <v>0</v>
      </c>
      <c r="BB31" s="395">
        <v>0</v>
      </c>
      <c r="BC31" s="395">
        <v>0</v>
      </c>
      <c r="BD31" s="395">
        <v>0</v>
      </c>
      <c r="BE31" s="395">
        <v>0</v>
      </c>
      <c r="BF31" s="395">
        <v>0</v>
      </c>
      <c r="BG31" s="395">
        <v>0</v>
      </c>
      <c r="BH31" s="395">
        <v>0</v>
      </c>
      <c r="BI31" s="395">
        <v>0</v>
      </c>
      <c r="BJ31" s="395">
        <v>0</v>
      </c>
      <c r="BK31" s="395">
        <v>0</v>
      </c>
      <c r="BL31" s="395"/>
      <c r="BM31" s="395" t="s">
        <v>829</v>
      </c>
      <c r="BN31" s="395"/>
      <c r="BO31" s="395" t="s">
        <v>829</v>
      </c>
      <c r="BP31" s="400">
        <v>174.43636363636361</v>
      </c>
      <c r="BQ31" s="395"/>
      <c r="BR31" s="395"/>
      <c r="BS31" s="401">
        <v>42551</v>
      </c>
      <c r="BT31" s="392"/>
      <c r="BU31" s="402"/>
      <c r="BV31" s="395"/>
      <c r="BW31" s="395" t="s">
        <v>834</v>
      </c>
      <c r="BX31" s="395"/>
      <c r="BY31" s="402" t="s">
        <v>1018</v>
      </c>
      <c r="BZ31" s="403" t="s">
        <v>1085</v>
      </c>
      <c r="CA31" s="402" t="s">
        <v>600</v>
      </c>
    </row>
    <row r="32" spans="1:109" customFormat="1" ht="13" customHeight="1" x14ac:dyDescent="0.3">
      <c r="A32" s="392">
        <v>11457</v>
      </c>
      <c r="B32" s="393">
        <v>42566</v>
      </c>
      <c r="C32" s="394" t="s">
        <v>825</v>
      </c>
      <c r="D32" s="392" t="s">
        <v>532</v>
      </c>
      <c r="E32" s="392"/>
      <c r="F32" s="392" t="s">
        <v>845</v>
      </c>
      <c r="G32" s="393">
        <v>42551</v>
      </c>
      <c r="H32" s="395" t="s">
        <v>828</v>
      </c>
      <c r="I32" s="395" t="s">
        <v>829</v>
      </c>
      <c r="J32" s="395"/>
      <c r="K32" s="392" t="s">
        <v>870</v>
      </c>
      <c r="L32" s="392" t="s">
        <v>1020</v>
      </c>
      <c r="M32" s="396">
        <v>131.1181818181818</v>
      </c>
      <c r="N32" s="396">
        <v>23.309090909090909</v>
      </c>
      <c r="O32" s="392"/>
      <c r="P32" s="392"/>
      <c r="Q32" s="396"/>
      <c r="R32" s="398"/>
      <c r="S32" s="397"/>
      <c r="T32" s="396"/>
      <c r="U32" s="396"/>
      <c r="V32" s="396"/>
      <c r="W32" s="396" t="s">
        <v>1017</v>
      </c>
      <c r="X32" s="396"/>
      <c r="Y32" s="396"/>
      <c r="Z32" s="396"/>
      <c r="AA32" s="396"/>
      <c r="AB32" s="396"/>
      <c r="AC32" s="396"/>
      <c r="AD32" s="396"/>
      <c r="AE32" s="396">
        <v>13.427272727272726</v>
      </c>
      <c r="AF32" s="396"/>
      <c r="AG32" s="396"/>
      <c r="AH32" s="396" t="s">
        <v>1017</v>
      </c>
      <c r="AI32" s="396" t="s">
        <v>1017</v>
      </c>
      <c r="AJ32" s="396" t="s">
        <v>1017</v>
      </c>
      <c r="AK32" s="396" t="s">
        <v>1017</v>
      </c>
      <c r="AL32" s="396" t="s">
        <v>1017</v>
      </c>
      <c r="AM32" s="396" t="s">
        <v>1017</v>
      </c>
      <c r="AN32" s="396" t="s">
        <v>1017</v>
      </c>
      <c r="AO32" s="392" t="s">
        <v>846</v>
      </c>
      <c r="AP32" s="395" t="s">
        <v>829</v>
      </c>
      <c r="AQ32" s="395"/>
      <c r="AR32" s="395"/>
      <c r="AS32" s="399"/>
      <c r="AT32" s="395">
        <v>9.5</v>
      </c>
      <c r="AU32" s="395"/>
      <c r="AV32" s="395"/>
      <c r="AW32" s="395"/>
      <c r="AX32" s="395" t="s">
        <v>835</v>
      </c>
      <c r="AY32" s="392"/>
      <c r="AZ32" s="395">
        <v>0</v>
      </c>
      <c r="BA32" s="395">
        <v>0</v>
      </c>
      <c r="BB32" s="395">
        <v>0</v>
      </c>
      <c r="BC32" s="395">
        <v>0</v>
      </c>
      <c r="BD32" s="395">
        <v>0</v>
      </c>
      <c r="BE32" s="395">
        <v>0</v>
      </c>
      <c r="BF32" s="395">
        <v>0</v>
      </c>
      <c r="BG32" s="395">
        <v>0</v>
      </c>
      <c r="BH32" s="395">
        <v>0</v>
      </c>
      <c r="BI32" s="395">
        <v>0</v>
      </c>
      <c r="BJ32" s="395">
        <v>0</v>
      </c>
      <c r="BK32" s="395">
        <v>0</v>
      </c>
      <c r="BL32" s="395"/>
      <c r="BM32" s="395" t="s">
        <v>829</v>
      </c>
      <c r="BN32" s="395">
        <v>12</v>
      </c>
      <c r="BO32" s="395" t="s">
        <v>829</v>
      </c>
      <c r="BP32" s="400"/>
      <c r="BQ32" s="395"/>
      <c r="BR32" s="395"/>
      <c r="BS32" s="395"/>
      <c r="BT32" s="402"/>
      <c r="BU32" s="402"/>
      <c r="BV32" s="395"/>
      <c r="BW32" s="395" t="s">
        <v>834</v>
      </c>
      <c r="BX32" s="395"/>
      <c r="BY32" s="392"/>
      <c r="BZ32" s="407" t="s">
        <v>1086</v>
      </c>
      <c r="CA32" s="402" t="s">
        <v>600</v>
      </c>
    </row>
    <row r="33" spans="1:109" customFormat="1" ht="13" customHeight="1" x14ac:dyDescent="0.3">
      <c r="A33" s="392">
        <v>11803</v>
      </c>
      <c r="B33" s="405">
        <v>42567</v>
      </c>
      <c r="C33" s="394" t="s">
        <v>825</v>
      </c>
      <c r="D33" s="392" t="s">
        <v>532</v>
      </c>
      <c r="E33" s="392"/>
      <c r="F33" s="392" t="s">
        <v>845</v>
      </c>
      <c r="G33" s="406">
        <v>42567</v>
      </c>
      <c r="H33" s="395" t="s">
        <v>828</v>
      </c>
      <c r="I33" s="395" t="s">
        <v>829</v>
      </c>
      <c r="J33" s="395"/>
      <c r="K33" s="392" t="s">
        <v>873</v>
      </c>
      <c r="L33" s="392" t="s">
        <v>1022</v>
      </c>
      <c r="M33" s="396">
        <v>137.5</v>
      </c>
      <c r="N33" s="396">
        <v>22.654545454545453</v>
      </c>
      <c r="O33" s="392"/>
      <c r="P33" s="392"/>
      <c r="Q33" s="396"/>
      <c r="R33" s="398"/>
      <c r="S33" s="397"/>
      <c r="T33" s="396"/>
      <c r="U33" s="396"/>
      <c r="V33" s="396"/>
      <c r="W33" s="396" t="s">
        <v>1017</v>
      </c>
      <c r="X33" s="396"/>
      <c r="Y33" s="396"/>
      <c r="Z33" s="396"/>
      <c r="AA33" s="396"/>
      <c r="AB33" s="396"/>
      <c r="AC33" s="396"/>
      <c r="AD33" s="396"/>
      <c r="AE33" s="396">
        <v>12.354545454545454</v>
      </c>
      <c r="AF33" s="396"/>
      <c r="AG33" s="396"/>
      <c r="AH33" s="396" t="s">
        <v>1017</v>
      </c>
      <c r="AI33" s="396" t="s">
        <v>1017</v>
      </c>
      <c r="AJ33" s="396" t="s">
        <v>1017</v>
      </c>
      <c r="AK33" s="396" t="s">
        <v>1017</v>
      </c>
      <c r="AL33" s="396" t="s">
        <v>1017</v>
      </c>
      <c r="AM33" s="396" t="s">
        <v>1017</v>
      </c>
      <c r="AN33" s="396" t="s">
        <v>1017</v>
      </c>
      <c r="AO33" s="392" t="s">
        <v>846</v>
      </c>
      <c r="AP33" s="395" t="s">
        <v>829</v>
      </c>
      <c r="AQ33" s="395"/>
      <c r="AR33" s="395"/>
      <c r="AS33" s="399"/>
      <c r="AT33" s="395">
        <v>7.5</v>
      </c>
      <c r="AU33" s="395"/>
      <c r="AV33" s="395"/>
      <c r="AW33" s="395"/>
      <c r="AX33" s="395" t="s">
        <v>829</v>
      </c>
      <c r="AY33" s="392"/>
      <c r="AZ33" s="395">
        <v>0</v>
      </c>
      <c r="BA33" s="395">
        <v>0</v>
      </c>
      <c r="BB33" s="395">
        <v>0</v>
      </c>
      <c r="BC33" s="395">
        <v>0</v>
      </c>
      <c r="BD33" s="395">
        <v>0</v>
      </c>
      <c r="BE33" s="395">
        <v>0</v>
      </c>
      <c r="BF33" s="395">
        <v>0</v>
      </c>
      <c r="BG33" s="395">
        <v>0</v>
      </c>
      <c r="BH33" s="395">
        <v>0</v>
      </c>
      <c r="BI33" s="395">
        <v>0</v>
      </c>
      <c r="BJ33" s="395">
        <v>0</v>
      </c>
      <c r="BK33" s="395">
        <v>0</v>
      </c>
      <c r="BL33" s="395"/>
      <c r="BM33" s="395" t="s">
        <v>829</v>
      </c>
      <c r="BN33" s="395"/>
      <c r="BO33" s="395" t="s">
        <v>829</v>
      </c>
      <c r="BP33" s="400"/>
      <c r="BQ33" s="395"/>
      <c r="BR33" s="395"/>
      <c r="BS33" s="395"/>
      <c r="BT33" s="392"/>
      <c r="BU33" s="402"/>
      <c r="BV33" s="395"/>
      <c r="BW33" s="395" t="s">
        <v>834</v>
      </c>
      <c r="BX33" s="395">
        <v>1</v>
      </c>
      <c r="BY33" s="392"/>
      <c r="BZ33" s="407" t="s">
        <v>1087</v>
      </c>
      <c r="CA33" s="402" t="s">
        <v>580</v>
      </c>
    </row>
    <row r="34" spans="1:109" customFormat="1" ht="13" customHeight="1" x14ac:dyDescent="0.3">
      <c r="A34" s="392">
        <v>13039</v>
      </c>
      <c r="B34" s="393">
        <v>42566</v>
      </c>
      <c r="C34" s="394" t="s">
        <v>825</v>
      </c>
      <c r="D34" s="392" t="s">
        <v>532</v>
      </c>
      <c r="E34" s="392"/>
      <c r="F34" s="392" t="s">
        <v>845</v>
      </c>
      <c r="G34" s="393">
        <v>42551</v>
      </c>
      <c r="H34" s="395" t="s">
        <v>590</v>
      </c>
      <c r="I34" s="395" t="s">
        <v>853</v>
      </c>
      <c r="J34" s="395"/>
      <c r="K34" s="392" t="s">
        <v>875</v>
      </c>
      <c r="L34" s="392" t="s">
        <v>1024</v>
      </c>
      <c r="M34" s="396">
        <v>136.99999999999997</v>
      </c>
      <c r="N34" s="396">
        <v>27.86363636363636</v>
      </c>
      <c r="O34" s="392"/>
      <c r="P34" s="392"/>
      <c r="Q34" s="396"/>
      <c r="R34" s="398"/>
      <c r="S34" s="397"/>
      <c r="T34" s="396"/>
      <c r="U34" s="396"/>
      <c r="V34" s="396"/>
      <c r="W34" s="396" t="s">
        <v>1017</v>
      </c>
      <c r="X34" s="396"/>
      <c r="Y34" s="396"/>
      <c r="Z34" s="396"/>
      <c r="AA34" s="396"/>
      <c r="AB34" s="396"/>
      <c r="AC34" s="396"/>
      <c r="AD34" s="396"/>
      <c r="AE34" s="396">
        <v>18</v>
      </c>
      <c r="AF34" s="396"/>
      <c r="AG34" s="396"/>
      <c r="AH34" s="396" t="s">
        <v>1017</v>
      </c>
      <c r="AI34" s="396" t="s">
        <v>1017</v>
      </c>
      <c r="AJ34" s="396" t="s">
        <v>1017</v>
      </c>
      <c r="AK34" s="396" t="s">
        <v>1017</v>
      </c>
      <c r="AL34" s="396" t="s">
        <v>1017</v>
      </c>
      <c r="AM34" s="396" t="s">
        <v>1017</v>
      </c>
      <c r="AN34" s="396" t="s">
        <v>1017</v>
      </c>
      <c r="AO34" s="392" t="s">
        <v>846</v>
      </c>
      <c r="AP34" s="395" t="s">
        <v>829</v>
      </c>
      <c r="AQ34" s="395"/>
      <c r="AR34" s="395"/>
      <c r="AS34" s="399"/>
      <c r="AT34" s="395">
        <v>16</v>
      </c>
      <c r="AU34" s="395"/>
      <c r="AV34" s="395"/>
      <c r="AW34" s="395"/>
      <c r="AX34" s="395" t="s">
        <v>829</v>
      </c>
      <c r="AY34" s="392"/>
      <c r="AZ34" s="395">
        <v>0</v>
      </c>
      <c r="BA34" s="395">
        <v>0</v>
      </c>
      <c r="BB34" s="395">
        <v>0</v>
      </c>
      <c r="BC34" s="395">
        <v>0</v>
      </c>
      <c r="BD34" s="395">
        <v>0</v>
      </c>
      <c r="BE34" s="395">
        <v>0</v>
      </c>
      <c r="BF34" s="395">
        <v>0</v>
      </c>
      <c r="BG34" s="395">
        <v>0</v>
      </c>
      <c r="BH34" s="395">
        <v>0</v>
      </c>
      <c r="BI34" s="395">
        <v>0</v>
      </c>
      <c r="BJ34" s="395">
        <v>0</v>
      </c>
      <c r="BK34" s="395">
        <v>0</v>
      </c>
      <c r="BL34" s="395"/>
      <c r="BM34" s="395" t="s">
        <v>829</v>
      </c>
      <c r="BN34" s="395"/>
      <c r="BO34" s="395" t="s">
        <v>829</v>
      </c>
      <c r="BP34" s="400"/>
      <c r="BQ34" s="395"/>
      <c r="BR34" s="395"/>
      <c r="BS34" s="395"/>
      <c r="BT34" s="408"/>
      <c r="BU34" s="402"/>
      <c r="BV34" s="395"/>
      <c r="BW34" s="395" t="s">
        <v>834</v>
      </c>
      <c r="BX34" s="395">
        <v>1</v>
      </c>
      <c r="BY34" s="392"/>
      <c r="BZ34" s="407" t="s">
        <v>1088</v>
      </c>
      <c r="CA34" s="402" t="s">
        <v>600</v>
      </c>
    </row>
    <row r="35" spans="1:109" customFormat="1" ht="13" customHeight="1" x14ac:dyDescent="0.3">
      <c r="A35" s="392">
        <v>1478</v>
      </c>
      <c r="B35" s="393">
        <v>42567</v>
      </c>
      <c r="C35" s="394" t="s">
        <v>825</v>
      </c>
      <c r="D35" s="392" t="s">
        <v>532</v>
      </c>
      <c r="E35" s="392"/>
      <c r="F35" s="392" t="s">
        <v>845</v>
      </c>
      <c r="G35" s="393">
        <v>42551</v>
      </c>
      <c r="H35" s="395" t="s">
        <v>828</v>
      </c>
      <c r="I35" s="395" t="s">
        <v>829</v>
      </c>
      <c r="J35" s="395"/>
      <c r="K35" s="392" t="s">
        <v>880</v>
      </c>
      <c r="L35" s="392" t="s">
        <v>844</v>
      </c>
      <c r="M35" s="396">
        <v>148.18181818181816</v>
      </c>
      <c r="N35" s="396">
        <v>22.472727272727269</v>
      </c>
      <c r="O35" s="392"/>
      <c r="P35" s="392"/>
      <c r="Q35" s="396"/>
      <c r="R35" s="398"/>
      <c r="S35" s="397"/>
      <c r="T35" s="396"/>
      <c r="U35" s="396"/>
      <c r="V35" s="396"/>
      <c r="W35" s="396" t="s">
        <v>1017</v>
      </c>
      <c r="X35" s="396"/>
      <c r="Y35" s="396"/>
      <c r="Z35" s="396"/>
      <c r="AA35" s="396"/>
      <c r="AB35" s="396"/>
      <c r="AC35" s="396"/>
      <c r="AD35" s="396"/>
      <c r="AE35" s="396">
        <v>13.781818181818181</v>
      </c>
      <c r="AF35" s="396"/>
      <c r="AG35" s="396"/>
      <c r="AH35" s="396" t="s">
        <v>1017</v>
      </c>
      <c r="AI35" s="396" t="s">
        <v>1017</v>
      </c>
      <c r="AJ35" s="396" t="s">
        <v>1017</v>
      </c>
      <c r="AK35" s="396" t="s">
        <v>1017</v>
      </c>
      <c r="AL35" s="396" t="s">
        <v>1017</v>
      </c>
      <c r="AM35" s="396" t="s">
        <v>1017</v>
      </c>
      <c r="AN35" s="396" t="s">
        <v>1017</v>
      </c>
      <c r="AO35" s="392" t="s">
        <v>846</v>
      </c>
      <c r="AP35" s="395" t="s">
        <v>829</v>
      </c>
      <c r="AQ35" s="395"/>
      <c r="AR35" s="395"/>
      <c r="AS35" s="399"/>
      <c r="AT35" s="395">
        <v>11.6</v>
      </c>
      <c r="AU35" s="395"/>
      <c r="AV35" s="395"/>
      <c r="AW35" s="395"/>
      <c r="AX35" s="395" t="s">
        <v>829</v>
      </c>
      <c r="AY35" s="392"/>
      <c r="AZ35" s="395">
        <v>0</v>
      </c>
      <c r="BA35" s="395">
        <v>0</v>
      </c>
      <c r="BB35" s="395">
        <v>0</v>
      </c>
      <c r="BC35" s="395">
        <v>0</v>
      </c>
      <c r="BD35" s="395">
        <v>0</v>
      </c>
      <c r="BE35" s="395">
        <v>0</v>
      </c>
      <c r="BF35" s="395">
        <v>0</v>
      </c>
      <c r="BG35" s="395">
        <v>0</v>
      </c>
      <c r="BH35" s="395">
        <v>0</v>
      </c>
      <c r="BI35" s="395">
        <v>0</v>
      </c>
      <c r="BJ35" s="395">
        <v>0</v>
      </c>
      <c r="BK35" s="395">
        <v>0</v>
      </c>
      <c r="BL35" s="395"/>
      <c r="BM35" s="395" t="s">
        <v>829</v>
      </c>
      <c r="BN35" s="395"/>
      <c r="BO35" s="395" t="s">
        <v>829</v>
      </c>
      <c r="BP35" s="400"/>
      <c r="BQ35" s="395"/>
      <c r="BR35" s="395"/>
      <c r="BS35" s="395"/>
      <c r="BT35" s="402"/>
      <c r="BU35" s="402"/>
      <c r="BV35" s="395"/>
      <c r="BW35" s="395" t="s">
        <v>834</v>
      </c>
      <c r="BX35" s="395"/>
      <c r="BY35" s="392"/>
      <c r="BZ35" s="409" t="s">
        <v>1089</v>
      </c>
      <c r="CA35" s="392" t="s">
        <v>580</v>
      </c>
    </row>
    <row r="36" spans="1:109" customFormat="1" ht="13" customHeight="1" x14ac:dyDescent="0.3">
      <c r="A36" s="392">
        <v>13073</v>
      </c>
      <c r="B36" s="393">
        <v>42566</v>
      </c>
      <c r="C36" s="394" t="s">
        <v>825</v>
      </c>
      <c r="D36" s="392" t="s">
        <v>532</v>
      </c>
      <c r="E36" s="392"/>
      <c r="F36" s="392" t="s">
        <v>845</v>
      </c>
      <c r="G36" s="393">
        <v>42551</v>
      </c>
      <c r="H36" s="395" t="s">
        <v>828</v>
      </c>
      <c r="I36" s="395" t="s">
        <v>829</v>
      </c>
      <c r="J36" s="395"/>
      <c r="K36" s="392" t="s">
        <v>883</v>
      </c>
      <c r="L36" s="392" t="s">
        <v>1027</v>
      </c>
      <c r="M36" s="396">
        <v>196.12</v>
      </c>
      <c r="N36" s="396">
        <v>29.999999999999996</v>
      </c>
      <c r="O36" s="392"/>
      <c r="P36" s="392"/>
      <c r="Q36" s="396"/>
      <c r="R36" s="398"/>
      <c r="S36" s="397"/>
      <c r="T36" s="396"/>
      <c r="U36" s="396"/>
      <c r="V36" s="396"/>
      <c r="W36" s="396" t="s">
        <v>1017</v>
      </c>
      <c r="X36" s="396"/>
      <c r="Y36" s="396"/>
      <c r="Z36" s="396"/>
      <c r="AA36" s="396"/>
      <c r="AB36" s="396"/>
      <c r="AC36" s="396"/>
      <c r="AD36" s="396"/>
      <c r="AE36" s="396">
        <v>21.218181818181815</v>
      </c>
      <c r="AF36" s="396"/>
      <c r="AG36" s="396"/>
      <c r="AH36" s="396" t="s">
        <v>1017</v>
      </c>
      <c r="AI36" s="396" t="s">
        <v>1017</v>
      </c>
      <c r="AJ36" s="396" t="s">
        <v>1017</v>
      </c>
      <c r="AK36" s="396" t="s">
        <v>1017</v>
      </c>
      <c r="AL36" s="396" t="s">
        <v>1017</v>
      </c>
      <c r="AM36" s="396" t="s">
        <v>1017</v>
      </c>
      <c r="AN36" s="396" t="s">
        <v>1017</v>
      </c>
      <c r="AO36" s="392" t="s">
        <v>846</v>
      </c>
      <c r="AP36" s="395" t="s">
        <v>829</v>
      </c>
      <c r="AQ36" s="395"/>
      <c r="AR36" s="395"/>
      <c r="AS36" s="399"/>
      <c r="AT36" s="395">
        <v>8.5</v>
      </c>
      <c r="AU36" s="395"/>
      <c r="AV36" s="395"/>
      <c r="AW36" s="395"/>
      <c r="AX36" s="395" t="s">
        <v>829</v>
      </c>
      <c r="AY36" s="392"/>
      <c r="AZ36" s="395">
        <v>20</v>
      </c>
      <c r="BA36" s="395">
        <v>0</v>
      </c>
      <c r="BB36" s="395">
        <v>0</v>
      </c>
      <c r="BC36" s="395">
        <v>0</v>
      </c>
      <c r="BD36" s="395">
        <v>0</v>
      </c>
      <c r="BE36" s="395">
        <v>0</v>
      </c>
      <c r="BF36" s="395">
        <v>0</v>
      </c>
      <c r="BG36" s="395">
        <v>0</v>
      </c>
      <c r="BH36" s="395">
        <v>0</v>
      </c>
      <c r="BI36" s="395">
        <v>0</v>
      </c>
      <c r="BJ36" s="395">
        <v>0</v>
      </c>
      <c r="BK36" s="395">
        <v>0</v>
      </c>
      <c r="BL36" s="395"/>
      <c r="BM36" s="395" t="s">
        <v>829</v>
      </c>
      <c r="BN36" s="395"/>
      <c r="BO36" s="395" t="s">
        <v>829</v>
      </c>
      <c r="BP36" s="400"/>
      <c r="BQ36" s="395"/>
      <c r="BR36" s="395"/>
      <c r="BS36" s="395"/>
      <c r="BT36" s="402"/>
      <c r="BU36" s="402"/>
      <c r="BV36" s="395"/>
      <c r="BW36" s="395" t="s">
        <v>834</v>
      </c>
      <c r="BX36" s="395"/>
      <c r="BY36" s="392"/>
      <c r="BZ36" s="403" t="s">
        <v>1090</v>
      </c>
      <c r="CA36" s="402" t="s">
        <v>600</v>
      </c>
    </row>
    <row r="37" spans="1:109" customFormat="1" ht="13" customHeight="1" x14ac:dyDescent="0.3">
      <c r="A37" s="392">
        <v>11119</v>
      </c>
      <c r="B37" s="393">
        <v>42568</v>
      </c>
      <c r="C37" s="394" t="s">
        <v>825</v>
      </c>
      <c r="D37" s="392" t="s">
        <v>532</v>
      </c>
      <c r="E37" s="392"/>
      <c r="F37" s="392" t="s">
        <v>845</v>
      </c>
      <c r="G37" s="406">
        <v>42247</v>
      </c>
      <c r="H37" s="395" t="s">
        <v>828</v>
      </c>
      <c r="I37" s="395" t="s">
        <v>829</v>
      </c>
      <c r="J37" s="395"/>
      <c r="K37" s="392" t="s">
        <v>847</v>
      </c>
      <c r="L37" s="392" t="s">
        <v>1029</v>
      </c>
      <c r="M37" s="396">
        <v>147.80000000000001</v>
      </c>
      <c r="N37" s="396">
        <v>26.981818181818181</v>
      </c>
      <c r="O37" s="392" t="s">
        <v>832</v>
      </c>
      <c r="P37" s="392">
        <v>300</v>
      </c>
      <c r="Q37" s="396">
        <v>29.9</v>
      </c>
      <c r="R37" s="398"/>
      <c r="S37" s="397"/>
      <c r="T37" s="396"/>
      <c r="U37" s="396"/>
      <c r="V37" s="396"/>
      <c r="W37" s="396" t="s">
        <v>1017</v>
      </c>
      <c r="X37" s="396"/>
      <c r="Y37" s="396"/>
      <c r="Z37" s="396"/>
      <c r="AA37" s="396"/>
      <c r="AB37" s="396"/>
      <c r="AC37" s="396"/>
      <c r="AD37" s="396"/>
      <c r="AE37" s="396">
        <v>14.654545454545454</v>
      </c>
      <c r="AF37" s="396"/>
      <c r="AG37" s="396"/>
      <c r="AH37" s="396" t="s">
        <v>1017</v>
      </c>
      <c r="AI37" s="396" t="s">
        <v>1017</v>
      </c>
      <c r="AJ37" s="396" t="s">
        <v>1017</v>
      </c>
      <c r="AK37" s="396" t="s">
        <v>1017</v>
      </c>
      <c r="AL37" s="396" t="s">
        <v>1017</v>
      </c>
      <c r="AM37" s="396" t="s">
        <v>1017</v>
      </c>
      <c r="AN37" s="396" t="s">
        <v>1017</v>
      </c>
      <c r="AO37" s="392" t="s">
        <v>846</v>
      </c>
      <c r="AP37" s="395" t="s">
        <v>829</v>
      </c>
      <c r="AQ37" s="395"/>
      <c r="AR37" s="395"/>
      <c r="AS37" s="399">
        <v>10</v>
      </c>
      <c r="AT37" s="395">
        <v>12</v>
      </c>
      <c r="AU37" s="395"/>
      <c r="AV37" s="395"/>
      <c r="AW37" s="395"/>
      <c r="AX37" s="395" t="s">
        <v>835</v>
      </c>
      <c r="AY37" s="392"/>
      <c r="AZ37" s="395">
        <v>0</v>
      </c>
      <c r="BA37" s="395">
        <v>0</v>
      </c>
      <c r="BB37" s="395">
        <v>7</v>
      </c>
      <c r="BC37" s="395">
        <v>0</v>
      </c>
      <c r="BD37" s="395">
        <v>0</v>
      </c>
      <c r="BE37" s="395">
        <v>0</v>
      </c>
      <c r="BF37" s="395">
        <v>0</v>
      </c>
      <c r="BG37" s="395">
        <v>0</v>
      </c>
      <c r="BH37" s="395">
        <v>0</v>
      </c>
      <c r="BI37" s="395">
        <v>0</v>
      </c>
      <c r="BJ37" s="395">
        <v>0</v>
      </c>
      <c r="BK37" s="395">
        <v>0</v>
      </c>
      <c r="BL37" s="395"/>
      <c r="BM37" s="395" t="s">
        <v>772</v>
      </c>
      <c r="BN37" s="395"/>
      <c r="BO37" s="395" t="s">
        <v>829</v>
      </c>
      <c r="BP37" s="400"/>
      <c r="BQ37" s="395"/>
      <c r="BR37" s="395"/>
      <c r="BS37" s="395"/>
      <c r="BT37" s="402"/>
      <c r="BU37" s="402"/>
      <c r="BV37" s="395"/>
      <c r="BW37" s="395" t="s">
        <v>834</v>
      </c>
      <c r="BX37" s="395"/>
      <c r="BY37" s="392"/>
      <c r="BZ37" s="403" t="s">
        <v>1030</v>
      </c>
      <c r="CA37" s="402" t="s">
        <v>1031</v>
      </c>
      <c r="CB37" s="214"/>
    </row>
    <row r="38" spans="1:109" customFormat="1" ht="13" customHeight="1" x14ac:dyDescent="0.3">
      <c r="A38" s="392">
        <v>1490</v>
      </c>
      <c r="B38" s="393">
        <v>42566</v>
      </c>
      <c r="C38" s="394" t="s">
        <v>825</v>
      </c>
      <c r="D38" s="392" t="s">
        <v>532</v>
      </c>
      <c r="E38" s="392"/>
      <c r="F38" s="392" t="s">
        <v>845</v>
      </c>
      <c r="G38" s="393">
        <v>42551</v>
      </c>
      <c r="H38" s="395" t="s">
        <v>828</v>
      </c>
      <c r="I38" s="395" t="s">
        <v>829</v>
      </c>
      <c r="J38" s="395"/>
      <c r="K38" s="392" t="s">
        <v>885</v>
      </c>
      <c r="L38" s="392" t="s">
        <v>844</v>
      </c>
      <c r="M38" s="396">
        <v>148.18181818181816</v>
      </c>
      <c r="N38" s="396">
        <v>22.472727272727269</v>
      </c>
      <c r="O38" s="392"/>
      <c r="P38" s="392"/>
      <c r="Q38" s="396"/>
      <c r="R38" s="398"/>
      <c r="S38" s="397"/>
      <c r="T38" s="396"/>
      <c r="U38" s="396"/>
      <c r="V38" s="396"/>
      <c r="W38" s="396" t="s">
        <v>1017</v>
      </c>
      <c r="X38" s="396"/>
      <c r="Y38" s="396"/>
      <c r="Z38" s="396"/>
      <c r="AA38" s="396"/>
      <c r="AB38" s="396"/>
      <c r="AC38" s="396"/>
      <c r="AD38" s="396"/>
      <c r="AE38" s="396">
        <v>13.781818181818181</v>
      </c>
      <c r="AF38" s="396"/>
      <c r="AG38" s="396"/>
      <c r="AH38" s="396" t="s">
        <v>1017</v>
      </c>
      <c r="AI38" s="396" t="s">
        <v>1017</v>
      </c>
      <c r="AJ38" s="396" t="s">
        <v>1017</v>
      </c>
      <c r="AK38" s="396" t="s">
        <v>1017</v>
      </c>
      <c r="AL38" s="396" t="s">
        <v>1017</v>
      </c>
      <c r="AM38" s="396" t="s">
        <v>1017</v>
      </c>
      <c r="AN38" s="396" t="s">
        <v>1017</v>
      </c>
      <c r="AO38" s="392" t="s">
        <v>846</v>
      </c>
      <c r="AP38" s="395" t="s">
        <v>829</v>
      </c>
      <c r="AQ38" s="395"/>
      <c r="AR38" s="395"/>
      <c r="AS38" s="399"/>
      <c r="AT38" s="395">
        <v>11.6</v>
      </c>
      <c r="AU38" s="395"/>
      <c r="AV38" s="395"/>
      <c r="AW38" s="395"/>
      <c r="AX38" s="395" t="s">
        <v>835</v>
      </c>
      <c r="AY38" s="392"/>
      <c r="AZ38" s="395">
        <v>0</v>
      </c>
      <c r="BA38" s="395">
        <v>0</v>
      </c>
      <c r="BB38" s="395">
        <v>0</v>
      </c>
      <c r="BC38" s="395">
        <v>0</v>
      </c>
      <c r="BD38" s="395">
        <v>0</v>
      </c>
      <c r="BE38" s="395">
        <v>0</v>
      </c>
      <c r="BF38" s="395">
        <v>0</v>
      </c>
      <c r="BG38" s="395">
        <v>0</v>
      </c>
      <c r="BH38" s="395">
        <v>0</v>
      </c>
      <c r="BI38" s="395">
        <v>0</v>
      </c>
      <c r="BJ38" s="395">
        <v>0</v>
      </c>
      <c r="BK38" s="395">
        <v>0</v>
      </c>
      <c r="BL38" s="395"/>
      <c r="BM38" s="395" t="s">
        <v>829</v>
      </c>
      <c r="BN38" s="395"/>
      <c r="BO38" s="395" t="s">
        <v>829</v>
      </c>
      <c r="BP38" s="400"/>
      <c r="BQ38" s="395"/>
      <c r="BR38" s="395"/>
      <c r="BS38" s="395"/>
      <c r="BT38" s="402"/>
      <c r="BU38" s="402"/>
      <c r="BV38" s="395"/>
      <c r="BW38" s="395" t="s">
        <v>834</v>
      </c>
      <c r="BX38" s="395"/>
      <c r="BY38" s="392"/>
      <c r="BZ38" s="407" t="s">
        <v>1091</v>
      </c>
      <c r="CA38" s="402" t="s">
        <v>600</v>
      </c>
      <c r="CB38" s="214"/>
    </row>
    <row r="39" spans="1:109" customFormat="1" ht="13" customHeight="1" x14ac:dyDescent="0.3">
      <c r="A39" s="392">
        <v>10275</v>
      </c>
      <c r="B39" s="393">
        <v>42566</v>
      </c>
      <c r="C39" s="394" t="s">
        <v>825</v>
      </c>
      <c r="D39" s="392" t="s">
        <v>532</v>
      </c>
      <c r="E39" s="392"/>
      <c r="F39" s="392" t="s">
        <v>845</v>
      </c>
      <c r="G39" s="393">
        <v>42551</v>
      </c>
      <c r="H39" s="395" t="s">
        <v>828</v>
      </c>
      <c r="I39" s="395" t="s">
        <v>829</v>
      </c>
      <c r="J39" s="395"/>
      <c r="K39" s="392" t="s">
        <v>887</v>
      </c>
      <c r="L39" s="392" t="s">
        <v>888</v>
      </c>
      <c r="M39" s="396">
        <v>135</v>
      </c>
      <c r="N39" s="396">
        <v>28.581818181818182</v>
      </c>
      <c r="O39" s="392"/>
      <c r="P39" s="392"/>
      <c r="Q39" s="396"/>
      <c r="R39" s="398"/>
      <c r="S39" s="397"/>
      <c r="T39" s="396"/>
      <c r="U39" s="396"/>
      <c r="V39" s="396"/>
      <c r="W39" s="396" t="s">
        <v>1017</v>
      </c>
      <c r="X39" s="396"/>
      <c r="Y39" s="396"/>
      <c r="Z39" s="396"/>
      <c r="AA39" s="396"/>
      <c r="AB39" s="396"/>
      <c r="AC39" s="396"/>
      <c r="AD39" s="396"/>
      <c r="AE39" s="396">
        <v>15.227272727272727</v>
      </c>
      <c r="AF39" s="396"/>
      <c r="AG39" s="396"/>
      <c r="AH39" s="396" t="s">
        <v>1017</v>
      </c>
      <c r="AI39" s="396" t="s">
        <v>1017</v>
      </c>
      <c r="AJ39" s="396" t="s">
        <v>1017</v>
      </c>
      <c r="AK39" s="396" t="s">
        <v>1017</v>
      </c>
      <c r="AL39" s="396" t="s">
        <v>1017</v>
      </c>
      <c r="AM39" s="396" t="s">
        <v>1017</v>
      </c>
      <c r="AN39" s="396" t="s">
        <v>1017</v>
      </c>
      <c r="AO39" s="392" t="s">
        <v>846</v>
      </c>
      <c r="AP39" s="395" t="s">
        <v>829</v>
      </c>
      <c r="AQ39" s="395"/>
      <c r="AR39" s="395"/>
      <c r="AS39" s="399"/>
      <c r="AT39" s="395">
        <v>10.5</v>
      </c>
      <c r="AU39" s="395"/>
      <c r="AV39" s="395"/>
      <c r="AW39" s="395"/>
      <c r="AX39" s="395" t="s">
        <v>835</v>
      </c>
      <c r="AY39" s="392"/>
      <c r="AZ39" s="395">
        <v>16</v>
      </c>
      <c r="BA39" s="395">
        <v>0</v>
      </c>
      <c r="BB39" s="395">
        <v>0</v>
      </c>
      <c r="BC39" s="395">
        <v>0</v>
      </c>
      <c r="BD39" s="395">
        <v>0</v>
      </c>
      <c r="BE39" s="395">
        <v>0</v>
      </c>
      <c r="BF39" s="395">
        <v>0</v>
      </c>
      <c r="BG39" s="395">
        <v>0</v>
      </c>
      <c r="BH39" s="395">
        <v>0</v>
      </c>
      <c r="BI39" s="395">
        <v>0</v>
      </c>
      <c r="BJ39" s="395">
        <v>0</v>
      </c>
      <c r="BK39" s="395">
        <v>0</v>
      </c>
      <c r="BL39" s="395"/>
      <c r="BM39" s="395" t="s">
        <v>829</v>
      </c>
      <c r="BN39" s="395">
        <v>12</v>
      </c>
      <c r="BO39" s="395" t="s">
        <v>829</v>
      </c>
      <c r="BP39" s="400"/>
      <c r="BQ39" s="395"/>
      <c r="BR39" s="395">
        <v>12</v>
      </c>
      <c r="BS39" s="395"/>
      <c r="BT39" s="402"/>
      <c r="BU39" s="402"/>
      <c r="BV39" s="395"/>
      <c r="BW39" s="395" t="s">
        <v>834</v>
      </c>
      <c r="BX39" s="395"/>
      <c r="BY39" s="392"/>
      <c r="BZ39" s="409" t="s">
        <v>1092</v>
      </c>
      <c r="CA39" s="402" t="s">
        <v>600</v>
      </c>
    </row>
    <row r="40" spans="1:109" customFormat="1" ht="13" customHeight="1" x14ac:dyDescent="0.3">
      <c r="A40" s="392">
        <v>12767</v>
      </c>
      <c r="B40" s="393">
        <v>42566</v>
      </c>
      <c r="C40" s="394" t="s">
        <v>825</v>
      </c>
      <c r="D40" s="392" t="s">
        <v>532</v>
      </c>
      <c r="E40" s="392"/>
      <c r="F40" s="392" t="s">
        <v>845</v>
      </c>
      <c r="G40" s="393">
        <v>42521</v>
      </c>
      <c r="H40" s="395" t="s">
        <v>828</v>
      </c>
      <c r="I40" s="395" t="s">
        <v>829</v>
      </c>
      <c r="J40" s="395"/>
      <c r="K40" s="392" t="s">
        <v>11</v>
      </c>
      <c r="L40" s="392" t="s">
        <v>1034</v>
      </c>
      <c r="M40" s="396">
        <v>125.23636363636362</v>
      </c>
      <c r="N40" s="396">
        <v>19.899999999999999</v>
      </c>
      <c r="O40" s="392"/>
      <c r="P40" s="392"/>
      <c r="Q40" s="396"/>
      <c r="R40" s="398"/>
      <c r="S40" s="397"/>
      <c r="T40" s="396"/>
      <c r="U40" s="396"/>
      <c r="V40" s="396"/>
      <c r="W40" s="396" t="s">
        <v>1017</v>
      </c>
      <c r="X40" s="396"/>
      <c r="Y40" s="396"/>
      <c r="Z40" s="396"/>
      <c r="AA40" s="396"/>
      <c r="AB40" s="396"/>
      <c r="AC40" s="396"/>
      <c r="AD40" s="396"/>
      <c r="AE40" s="396">
        <v>12.936363636363636</v>
      </c>
      <c r="AF40" s="396"/>
      <c r="AG40" s="396"/>
      <c r="AH40" s="396" t="s">
        <v>1017</v>
      </c>
      <c r="AI40" s="396" t="s">
        <v>1017</v>
      </c>
      <c r="AJ40" s="396" t="s">
        <v>1017</v>
      </c>
      <c r="AK40" s="396" t="s">
        <v>1017</v>
      </c>
      <c r="AL40" s="396" t="s">
        <v>1017</v>
      </c>
      <c r="AM40" s="396" t="s">
        <v>1017</v>
      </c>
      <c r="AN40" s="396" t="s">
        <v>1017</v>
      </c>
      <c r="AO40" s="392" t="s">
        <v>846</v>
      </c>
      <c r="AP40" s="395" t="s">
        <v>829</v>
      </c>
      <c r="AQ40" s="395"/>
      <c r="AR40" s="395"/>
      <c r="AS40" s="399"/>
      <c r="AT40" s="395">
        <v>7.5</v>
      </c>
      <c r="AU40" s="395"/>
      <c r="AV40" s="395"/>
      <c r="AW40" s="395"/>
      <c r="AX40" s="395" t="s">
        <v>772</v>
      </c>
      <c r="AY40" s="392"/>
      <c r="AZ40" s="395">
        <v>0</v>
      </c>
      <c r="BA40" s="395">
        <v>0</v>
      </c>
      <c r="BB40" s="395">
        <v>0</v>
      </c>
      <c r="BC40" s="395">
        <v>0</v>
      </c>
      <c r="BD40" s="395">
        <v>0</v>
      </c>
      <c r="BE40" s="395">
        <v>0</v>
      </c>
      <c r="BF40" s="395">
        <v>0</v>
      </c>
      <c r="BG40" s="395">
        <v>0</v>
      </c>
      <c r="BH40" s="395">
        <v>0</v>
      </c>
      <c r="BI40" s="395">
        <v>0</v>
      </c>
      <c r="BJ40" s="395">
        <v>0</v>
      </c>
      <c r="BK40" s="395">
        <v>0</v>
      </c>
      <c r="BL40" s="395"/>
      <c r="BM40" s="395" t="s">
        <v>829</v>
      </c>
      <c r="BN40" s="395"/>
      <c r="BO40" s="395" t="s">
        <v>829</v>
      </c>
      <c r="BP40" s="400"/>
      <c r="BQ40" s="395"/>
      <c r="BR40" s="395"/>
      <c r="BS40" s="395"/>
      <c r="BT40" s="392"/>
      <c r="BU40" s="402"/>
      <c r="BV40" s="395"/>
      <c r="BW40" s="395" t="s">
        <v>834</v>
      </c>
      <c r="BX40" s="395"/>
      <c r="BY40" s="392"/>
      <c r="BZ40" s="409" t="s">
        <v>1093</v>
      </c>
      <c r="CA40" s="392" t="s">
        <v>600</v>
      </c>
    </row>
    <row r="41" spans="1:109" customFormat="1" ht="13" customHeight="1" x14ac:dyDescent="0.3">
      <c r="A41" s="392">
        <v>4380</v>
      </c>
      <c r="B41" s="393">
        <v>42566</v>
      </c>
      <c r="C41" s="394" t="s">
        <v>825</v>
      </c>
      <c r="D41" s="392" t="s">
        <v>532</v>
      </c>
      <c r="E41" s="392"/>
      <c r="F41" s="392" t="s">
        <v>845</v>
      </c>
      <c r="G41" s="393">
        <v>42551</v>
      </c>
      <c r="H41" s="395" t="s">
        <v>828</v>
      </c>
      <c r="I41" s="395" t="s">
        <v>829</v>
      </c>
      <c r="J41" s="395"/>
      <c r="K41" s="392" t="s">
        <v>830</v>
      </c>
      <c r="L41" s="392" t="s">
        <v>891</v>
      </c>
      <c r="M41" s="396">
        <v>116.17272727272727</v>
      </c>
      <c r="N41" s="396">
        <v>30.590909090909086</v>
      </c>
      <c r="O41" s="392"/>
      <c r="P41" s="392"/>
      <c r="Q41" s="396"/>
      <c r="R41" s="398"/>
      <c r="S41" s="397"/>
      <c r="T41" s="396"/>
      <c r="U41" s="396"/>
      <c r="V41" s="396"/>
      <c r="W41" s="396" t="s">
        <v>1017</v>
      </c>
      <c r="X41" s="396"/>
      <c r="Y41" s="396"/>
      <c r="Z41" s="396"/>
      <c r="AA41" s="396"/>
      <c r="AB41" s="396"/>
      <c r="AC41" s="396"/>
      <c r="AD41" s="396"/>
      <c r="AE41" s="396">
        <v>13.399999999999999</v>
      </c>
      <c r="AF41" s="396"/>
      <c r="AG41" s="396"/>
      <c r="AH41" s="396" t="s">
        <v>1017</v>
      </c>
      <c r="AI41" s="396" t="s">
        <v>1017</v>
      </c>
      <c r="AJ41" s="396" t="s">
        <v>1017</v>
      </c>
      <c r="AK41" s="396" t="s">
        <v>1017</v>
      </c>
      <c r="AL41" s="396" t="s">
        <v>1017</v>
      </c>
      <c r="AM41" s="396" t="s">
        <v>1017</v>
      </c>
      <c r="AN41" s="396" t="s">
        <v>1017</v>
      </c>
      <c r="AO41" s="392" t="s">
        <v>846</v>
      </c>
      <c r="AP41" s="395" t="s">
        <v>829</v>
      </c>
      <c r="AQ41" s="395"/>
      <c r="AR41" s="395"/>
      <c r="AS41" s="399"/>
      <c r="AT41" s="395">
        <v>7</v>
      </c>
      <c r="AU41" s="395"/>
      <c r="AV41" s="395"/>
      <c r="AW41" s="395"/>
      <c r="AX41" s="395" t="s">
        <v>829</v>
      </c>
      <c r="AY41" s="392"/>
      <c r="AZ41" s="395">
        <v>0</v>
      </c>
      <c r="BA41" s="395">
        <v>0</v>
      </c>
      <c r="BB41" s="395">
        <v>0</v>
      </c>
      <c r="BC41" s="395">
        <v>0</v>
      </c>
      <c r="BD41" s="395">
        <v>0</v>
      </c>
      <c r="BE41" s="395">
        <v>0</v>
      </c>
      <c r="BF41" s="395">
        <v>0</v>
      </c>
      <c r="BG41" s="395">
        <v>0</v>
      </c>
      <c r="BH41" s="395">
        <v>0</v>
      </c>
      <c r="BI41" s="395">
        <v>0</v>
      </c>
      <c r="BJ41" s="395">
        <v>0</v>
      </c>
      <c r="BK41" s="395">
        <v>0</v>
      </c>
      <c r="BL41" s="395"/>
      <c r="BM41" s="395" t="s">
        <v>829</v>
      </c>
      <c r="BN41" s="395"/>
      <c r="BO41" s="395" t="s">
        <v>829</v>
      </c>
      <c r="BP41" s="400"/>
      <c r="BQ41" s="395"/>
      <c r="BR41" s="395"/>
      <c r="BS41" s="395"/>
      <c r="BT41" s="402"/>
      <c r="BU41" s="402"/>
      <c r="BV41" s="395"/>
      <c r="BW41" s="395" t="s">
        <v>834</v>
      </c>
      <c r="BX41" s="395"/>
      <c r="BY41" s="402"/>
      <c r="BZ41" s="409" t="s">
        <v>1094</v>
      </c>
      <c r="CA41" s="392" t="s">
        <v>600</v>
      </c>
    </row>
    <row r="42" spans="1:109" customFormat="1" ht="13" customHeight="1" x14ac:dyDescent="0.3">
      <c r="A42" s="392">
        <v>12317</v>
      </c>
      <c r="B42" s="393">
        <v>42566</v>
      </c>
      <c r="C42" s="394" t="s">
        <v>825</v>
      </c>
      <c r="D42" s="392" t="s">
        <v>532</v>
      </c>
      <c r="E42" s="392"/>
      <c r="F42" s="392" t="s">
        <v>845</v>
      </c>
      <c r="G42" s="406">
        <v>42551</v>
      </c>
      <c r="H42" s="395" t="s">
        <v>828</v>
      </c>
      <c r="I42" s="395" t="s">
        <v>853</v>
      </c>
      <c r="J42" s="395"/>
      <c r="K42" s="392" t="s">
        <v>893</v>
      </c>
      <c r="L42" s="392" t="s">
        <v>1037</v>
      </c>
      <c r="M42" s="396">
        <v>137.72727272727272</v>
      </c>
      <c r="N42" s="396">
        <v>27.809090909090905</v>
      </c>
      <c r="O42" s="392"/>
      <c r="P42" s="392"/>
      <c r="Q42" s="396"/>
      <c r="R42" s="398"/>
      <c r="S42" s="397"/>
      <c r="T42" s="396"/>
      <c r="U42" s="396"/>
      <c r="V42" s="396"/>
      <c r="W42" s="396" t="s">
        <v>1017</v>
      </c>
      <c r="X42" s="396"/>
      <c r="Y42" s="396"/>
      <c r="Z42" s="396"/>
      <c r="AA42" s="396"/>
      <c r="AB42" s="396"/>
      <c r="AC42" s="396"/>
      <c r="AD42" s="396"/>
      <c r="AE42" s="420">
        <v>15.54</v>
      </c>
      <c r="AF42" s="396"/>
      <c r="AG42" s="396"/>
      <c r="AH42" s="396" t="s">
        <v>1017</v>
      </c>
      <c r="AI42" s="396" t="s">
        <v>1017</v>
      </c>
      <c r="AJ42" s="396" t="s">
        <v>1017</v>
      </c>
      <c r="AK42" s="396" t="s">
        <v>1017</v>
      </c>
      <c r="AL42" s="396" t="s">
        <v>1017</v>
      </c>
      <c r="AM42" s="396" t="s">
        <v>1017</v>
      </c>
      <c r="AN42" s="396" t="s">
        <v>1017</v>
      </c>
      <c r="AO42" s="392" t="s">
        <v>846</v>
      </c>
      <c r="AP42" s="395" t="s">
        <v>829</v>
      </c>
      <c r="AQ42" s="395"/>
      <c r="AR42" s="395"/>
      <c r="AS42" s="399"/>
      <c r="AT42" s="395">
        <v>12</v>
      </c>
      <c r="AU42" s="395"/>
      <c r="AV42" s="395"/>
      <c r="AW42" s="395"/>
      <c r="AX42" s="395" t="s">
        <v>835</v>
      </c>
      <c r="AY42" s="392"/>
      <c r="AZ42" s="395">
        <v>0</v>
      </c>
      <c r="BA42" s="395">
        <v>0</v>
      </c>
      <c r="BB42" s="395">
        <v>0</v>
      </c>
      <c r="BC42" s="395">
        <v>0</v>
      </c>
      <c r="BD42" s="395">
        <v>0</v>
      </c>
      <c r="BE42" s="395">
        <v>0</v>
      </c>
      <c r="BF42" s="395">
        <v>0</v>
      </c>
      <c r="BG42" s="395">
        <v>0</v>
      </c>
      <c r="BH42" s="395">
        <v>0</v>
      </c>
      <c r="BI42" s="395">
        <v>0</v>
      </c>
      <c r="BJ42" s="395">
        <v>0</v>
      </c>
      <c r="BK42" s="395">
        <v>0</v>
      </c>
      <c r="BL42" s="395"/>
      <c r="BM42" s="395" t="s">
        <v>829</v>
      </c>
      <c r="BN42" s="395">
        <v>12</v>
      </c>
      <c r="BO42" s="395" t="s">
        <v>829</v>
      </c>
      <c r="BP42" s="400"/>
      <c r="BQ42" s="395"/>
      <c r="BR42" s="395"/>
      <c r="BS42" s="395"/>
      <c r="BT42" s="402"/>
      <c r="BU42" s="402"/>
      <c r="BV42" s="395"/>
      <c r="BW42" s="395" t="s">
        <v>834</v>
      </c>
      <c r="BX42" s="395"/>
      <c r="BY42" s="402" t="s">
        <v>1038</v>
      </c>
      <c r="BZ42" s="407" t="s">
        <v>1095</v>
      </c>
      <c r="CA42" s="392" t="s">
        <v>600</v>
      </c>
    </row>
    <row r="43" spans="1:109" customFormat="1" ht="13" customHeight="1" x14ac:dyDescent="0.3">
      <c r="A43" s="392">
        <v>13097</v>
      </c>
      <c r="B43" s="393">
        <v>42566</v>
      </c>
      <c r="C43" s="410" t="s">
        <v>963</v>
      </c>
      <c r="D43" s="411" t="s">
        <v>532</v>
      </c>
      <c r="E43" s="411"/>
      <c r="F43" s="411" t="s">
        <v>1096</v>
      </c>
      <c r="G43" s="406">
        <v>42551</v>
      </c>
      <c r="H43" s="412" t="s">
        <v>590</v>
      </c>
      <c r="I43" s="412" t="s">
        <v>772</v>
      </c>
      <c r="J43" s="412"/>
      <c r="K43" s="411" t="s">
        <v>214</v>
      </c>
      <c r="L43" s="392" t="s">
        <v>1041</v>
      </c>
      <c r="M43" s="396">
        <v>132.65454545454543</v>
      </c>
      <c r="N43" s="396">
        <v>23.581818181818182</v>
      </c>
      <c r="O43" s="411"/>
      <c r="P43" s="411"/>
      <c r="Q43" s="396"/>
      <c r="R43" s="413"/>
      <c r="S43" s="414"/>
      <c r="T43" s="396"/>
      <c r="U43" s="396"/>
      <c r="V43" s="396"/>
      <c r="W43" s="396" t="s">
        <v>1017</v>
      </c>
      <c r="X43" s="396"/>
      <c r="Y43" s="396"/>
      <c r="Z43" s="396"/>
      <c r="AA43" s="396"/>
      <c r="AB43" s="396"/>
      <c r="AC43" s="396"/>
      <c r="AD43" s="396"/>
      <c r="AE43" s="396">
        <v>13.58181818181818</v>
      </c>
      <c r="AF43" s="396"/>
      <c r="AG43" s="396"/>
      <c r="AH43" s="396" t="s">
        <v>1017</v>
      </c>
      <c r="AI43" s="396" t="s">
        <v>1017</v>
      </c>
      <c r="AJ43" s="396" t="s">
        <v>1017</v>
      </c>
      <c r="AK43" s="396" t="s">
        <v>1017</v>
      </c>
      <c r="AL43" s="396" t="s">
        <v>1017</v>
      </c>
      <c r="AM43" s="396" t="s">
        <v>1017</v>
      </c>
      <c r="AN43" s="396" t="s">
        <v>1017</v>
      </c>
      <c r="AO43" s="411" t="s">
        <v>1097</v>
      </c>
      <c r="AP43" s="412" t="s">
        <v>772</v>
      </c>
      <c r="AQ43" s="412"/>
      <c r="AR43" s="412"/>
      <c r="AS43" s="415"/>
      <c r="AT43" s="395">
        <v>9.5</v>
      </c>
      <c r="AU43" s="412"/>
      <c r="AV43" s="412"/>
      <c r="AW43" s="412"/>
      <c r="AX43" s="412" t="s">
        <v>807</v>
      </c>
      <c r="AY43" s="411"/>
      <c r="AZ43" s="412">
        <v>0</v>
      </c>
      <c r="BA43" s="412">
        <v>0</v>
      </c>
      <c r="BB43" s="412">
        <v>0</v>
      </c>
      <c r="BC43" s="412">
        <v>0</v>
      </c>
      <c r="BD43" s="412">
        <v>0</v>
      </c>
      <c r="BE43" s="412">
        <v>0</v>
      </c>
      <c r="BF43" s="412">
        <v>0</v>
      </c>
      <c r="BG43" s="412">
        <v>0</v>
      </c>
      <c r="BH43" s="412">
        <v>0</v>
      </c>
      <c r="BI43" s="412">
        <v>0</v>
      </c>
      <c r="BJ43" s="412">
        <v>0</v>
      </c>
      <c r="BK43" s="412">
        <v>0</v>
      </c>
      <c r="BL43" s="412"/>
      <c r="BM43" s="412" t="s">
        <v>772</v>
      </c>
      <c r="BN43" s="395">
        <v>12</v>
      </c>
      <c r="BO43" s="412" t="s">
        <v>772</v>
      </c>
      <c r="BP43" s="400"/>
      <c r="BQ43" s="412"/>
      <c r="BR43" s="412"/>
      <c r="BS43" s="412"/>
      <c r="BT43" s="416"/>
      <c r="BU43" s="416"/>
      <c r="BV43" s="412"/>
      <c r="BW43" s="412" t="s">
        <v>1043</v>
      </c>
      <c r="BX43" s="412"/>
      <c r="BY43" s="411"/>
      <c r="BZ43" s="407" t="s">
        <v>1098</v>
      </c>
      <c r="CA43" s="402" t="s">
        <v>600</v>
      </c>
    </row>
    <row r="44" spans="1:109" customFormat="1" ht="13" customHeight="1" x14ac:dyDescent="0.3">
      <c r="A44" s="392">
        <v>10688</v>
      </c>
      <c r="B44" s="393">
        <v>42568</v>
      </c>
      <c r="C44" s="394" t="s">
        <v>825</v>
      </c>
      <c r="D44" s="392" t="s">
        <v>532</v>
      </c>
      <c r="E44" s="392"/>
      <c r="F44" s="392" t="s">
        <v>845</v>
      </c>
      <c r="G44" s="393">
        <v>42560</v>
      </c>
      <c r="H44" s="395" t="s">
        <v>828</v>
      </c>
      <c r="I44" s="395" t="s">
        <v>829</v>
      </c>
      <c r="J44" s="395"/>
      <c r="K44" s="392" t="s">
        <v>836</v>
      </c>
      <c r="L44" s="392" t="s">
        <v>899</v>
      </c>
      <c r="M44" s="396">
        <v>163.87272727272725</v>
      </c>
      <c r="N44" s="396">
        <v>21.336363636363632</v>
      </c>
      <c r="O44" s="392"/>
      <c r="P44" s="420"/>
      <c r="Q44" s="396"/>
      <c r="R44" s="392"/>
      <c r="S44" s="397"/>
      <c r="T44" s="396"/>
      <c r="U44" s="396"/>
      <c r="V44" s="396"/>
      <c r="W44" s="396" t="s">
        <v>1017</v>
      </c>
      <c r="X44" s="396"/>
      <c r="Y44" s="396"/>
      <c r="Z44" s="396"/>
      <c r="AA44" s="396"/>
      <c r="AB44" s="396"/>
      <c r="AC44" s="396"/>
      <c r="AD44" s="396"/>
      <c r="AE44" s="396">
        <v>12.1</v>
      </c>
      <c r="AF44" s="396"/>
      <c r="AG44" s="396"/>
      <c r="AH44" s="396" t="s">
        <v>1017</v>
      </c>
      <c r="AI44" s="396" t="s">
        <v>1017</v>
      </c>
      <c r="AJ44" s="396" t="s">
        <v>1017</v>
      </c>
      <c r="AK44" s="396" t="s">
        <v>1017</v>
      </c>
      <c r="AL44" s="396" t="s">
        <v>1017</v>
      </c>
      <c r="AM44" s="396" t="s">
        <v>1017</v>
      </c>
      <c r="AN44" s="396" t="s">
        <v>1017</v>
      </c>
      <c r="AO44" s="392" t="s">
        <v>846</v>
      </c>
      <c r="AP44" s="395" t="s">
        <v>829</v>
      </c>
      <c r="AQ44" s="395"/>
      <c r="AR44" s="395"/>
      <c r="AS44" s="399"/>
      <c r="AT44" s="395">
        <v>7</v>
      </c>
      <c r="AU44" s="395"/>
      <c r="AV44" s="395"/>
      <c r="AW44" s="395"/>
      <c r="AX44" s="395" t="s">
        <v>835</v>
      </c>
      <c r="AY44" s="392"/>
      <c r="AZ44" s="395">
        <v>0</v>
      </c>
      <c r="BA44" s="395">
        <v>0</v>
      </c>
      <c r="BB44" s="395">
        <v>6</v>
      </c>
      <c r="BC44" s="395">
        <v>0</v>
      </c>
      <c r="BD44" s="395">
        <v>0</v>
      </c>
      <c r="BE44" s="395">
        <v>0</v>
      </c>
      <c r="BF44" s="395">
        <v>0</v>
      </c>
      <c r="BG44" s="395">
        <v>0</v>
      </c>
      <c r="BH44" s="395">
        <v>0</v>
      </c>
      <c r="BI44" s="395">
        <v>0</v>
      </c>
      <c r="BJ44" s="395">
        <v>0</v>
      </c>
      <c r="BK44" s="395">
        <v>0</v>
      </c>
      <c r="BL44" s="395"/>
      <c r="BM44" s="395" t="s">
        <v>829</v>
      </c>
      <c r="BN44" s="395"/>
      <c r="BO44" s="395" t="s">
        <v>829</v>
      </c>
      <c r="BP44" s="400"/>
      <c r="BQ44" s="395"/>
      <c r="BR44" s="395"/>
      <c r="BS44" s="395"/>
      <c r="BT44" s="402"/>
      <c r="BU44" s="402"/>
      <c r="BV44" s="395"/>
      <c r="BW44" s="395" t="s">
        <v>834</v>
      </c>
      <c r="BX44" s="395">
        <v>1</v>
      </c>
      <c r="BY44" s="392" t="s">
        <v>946</v>
      </c>
      <c r="BZ44" s="407" t="s">
        <v>1099</v>
      </c>
      <c r="CA44" s="392" t="s">
        <v>580</v>
      </c>
    </row>
    <row r="45" spans="1:109" customFormat="1" ht="13" customHeight="1" x14ac:dyDescent="0.3">
      <c r="A45" s="392">
        <v>1410</v>
      </c>
      <c r="B45" s="393">
        <v>42566</v>
      </c>
      <c r="C45" s="394" t="s">
        <v>825</v>
      </c>
      <c r="D45" s="392" t="s">
        <v>532</v>
      </c>
      <c r="E45" s="392"/>
      <c r="F45" s="392" t="s">
        <v>845</v>
      </c>
      <c r="G45" s="406">
        <v>42551</v>
      </c>
      <c r="H45" s="395" t="s">
        <v>828</v>
      </c>
      <c r="I45" s="395" t="s">
        <v>829</v>
      </c>
      <c r="J45" s="395"/>
      <c r="K45" s="392" t="s">
        <v>837</v>
      </c>
      <c r="L45" s="392" t="s">
        <v>838</v>
      </c>
      <c r="M45" s="396">
        <v>125.99999999999999</v>
      </c>
      <c r="N45" s="396">
        <v>24.790909090909089</v>
      </c>
      <c r="O45" s="392" t="s">
        <v>802</v>
      </c>
      <c r="P45" s="392">
        <v>1300</v>
      </c>
      <c r="Q45" s="396">
        <v>22.799999999999997</v>
      </c>
      <c r="R45" s="398"/>
      <c r="S45" s="397"/>
      <c r="T45" s="396"/>
      <c r="U45" s="396"/>
      <c r="V45" s="396"/>
      <c r="W45" s="396" t="s">
        <v>1017</v>
      </c>
      <c r="X45" s="396"/>
      <c r="Y45" s="396"/>
      <c r="Z45" s="396"/>
      <c r="AA45" s="396"/>
      <c r="AB45" s="396"/>
      <c r="AC45" s="396"/>
      <c r="AD45" s="396"/>
      <c r="AE45" s="396">
        <v>17.099999999999998</v>
      </c>
      <c r="AF45" s="396"/>
      <c r="AG45" s="396"/>
      <c r="AH45" s="396" t="s">
        <v>1017</v>
      </c>
      <c r="AI45" s="396" t="s">
        <v>1017</v>
      </c>
      <c r="AJ45" s="396" t="s">
        <v>1017</v>
      </c>
      <c r="AK45" s="396" t="s">
        <v>1017</v>
      </c>
      <c r="AL45" s="396" t="s">
        <v>1017</v>
      </c>
      <c r="AM45" s="396" t="s">
        <v>1017</v>
      </c>
      <c r="AN45" s="396" t="s">
        <v>1017</v>
      </c>
      <c r="AO45" s="392" t="s">
        <v>846</v>
      </c>
      <c r="AP45" s="395" t="s">
        <v>829</v>
      </c>
      <c r="AQ45" s="395"/>
      <c r="AR45" s="395"/>
      <c r="AS45" s="399"/>
      <c r="AT45" s="395">
        <v>10.199999999999999</v>
      </c>
      <c r="AU45" s="395"/>
      <c r="AV45" s="395"/>
      <c r="AW45" s="395"/>
      <c r="AX45" s="395" t="s">
        <v>835</v>
      </c>
      <c r="AY45" s="392"/>
      <c r="AZ45" s="395">
        <v>0</v>
      </c>
      <c r="BA45" s="395">
        <v>0</v>
      </c>
      <c r="BB45" s="395">
        <v>0</v>
      </c>
      <c r="BC45" s="395">
        <v>0</v>
      </c>
      <c r="BD45" s="395">
        <v>0</v>
      </c>
      <c r="BE45" s="395">
        <v>0</v>
      </c>
      <c r="BF45" s="395">
        <v>0</v>
      </c>
      <c r="BG45" s="395">
        <v>0</v>
      </c>
      <c r="BH45" s="395">
        <v>0</v>
      </c>
      <c r="BI45" s="395">
        <v>0</v>
      </c>
      <c r="BJ45" s="395">
        <v>0</v>
      </c>
      <c r="BK45" s="395">
        <v>0</v>
      </c>
      <c r="BL45" s="395"/>
      <c r="BM45" s="395" t="s">
        <v>829</v>
      </c>
      <c r="BN45" s="395"/>
      <c r="BO45" s="395" t="s">
        <v>829</v>
      </c>
      <c r="BP45" s="400"/>
      <c r="BQ45" s="395"/>
      <c r="BR45" s="395"/>
      <c r="BS45" s="395"/>
      <c r="BT45" s="402"/>
      <c r="BU45" s="402"/>
      <c r="BV45" s="395"/>
      <c r="BW45" s="395" t="s">
        <v>834</v>
      </c>
      <c r="BX45" s="395"/>
      <c r="BY45" s="392" t="s">
        <v>1046</v>
      </c>
      <c r="BZ45" s="404" t="s">
        <v>1100</v>
      </c>
      <c r="CA45" s="392" t="s">
        <v>600</v>
      </c>
      <c r="CC45" s="214"/>
      <c r="CD45" s="214"/>
      <c r="CE45" s="214"/>
      <c r="CF45" s="214"/>
      <c r="CG45" s="214"/>
      <c r="CH45" s="214"/>
      <c r="CI45" s="214"/>
      <c r="CJ45" s="214"/>
      <c r="CK45" s="214"/>
      <c r="CL45" s="214"/>
      <c r="CM45" s="214"/>
      <c r="CN45" s="214"/>
      <c r="CO45" s="214"/>
      <c r="CP45" s="214"/>
      <c r="CQ45" s="214"/>
      <c r="CR45" s="214"/>
      <c r="CS45" s="214"/>
      <c r="CT45" s="214"/>
      <c r="CU45" s="214"/>
      <c r="CV45" s="214"/>
      <c r="CW45" s="214"/>
      <c r="CX45" s="214"/>
      <c r="CY45" s="214"/>
      <c r="CZ45" s="214"/>
      <c r="DA45" s="214"/>
      <c r="DB45" s="214"/>
      <c r="DC45" s="214"/>
      <c r="DD45" s="214"/>
      <c r="DE45" s="214"/>
    </row>
    <row r="46" spans="1:109" customFormat="1" ht="13" customHeight="1" x14ac:dyDescent="0.3">
      <c r="A46" s="392">
        <v>13137</v>
      </c>
      <c r="B46" s="393">
        <v>42568</v>
      </c>
      <c r="C46" s="394" t="s">
        <v>825</v>
      </c>
      <c r="D46" s="392" t="s">
        <v>532</v>
      </c>
      <c r="E46" s="392"/>
      <c r="F46" s="392" t="s">
        <v>845</v>
      </c>
      <c r="G46" s="393">
        <v>42551</v>
      </c>
      <c r="H46" s="395" t="s">
        <v>828</v>
      </c>
      <c r="I46" s="395" t="s">
        <v>829</v>
      </c>
      <c r="J46" s="395"/>
      <c r="K46" s="392" t="s">
        <v>839</v>
      </c>
      <c r="L46" s="392" t="s">
        <v>1048</v>
      </c>
      <c r="M46" s="396">
        <v>148.78181818181815</v>
      </c>
      <c r="N46" s="396">
        <v>27.86363636363636</v>
      </c>
      <c r="O46" s="392"/>
      <c r="P46" s="392"/>
      <c r="Q46" s="396"/>
      <c r="R46" s="398"/>
      <c r="S46" s="397"/>
      <c r="T46" s="396"/>
      <c r="U46" s="396"/>
      <c r="V46" s="396"/>
      <c r="W46" s="396" t="s">
        <v>1017</v>
      </c>
      <c r="X46" s="396"/>
      <c r="Y46" s="396"/>
      <c r="Z46" s="396"/>
      <c r="AA46" s="396"/>
      <c r="AB46" s="396"/>
      <c r="AC46" s="396"/>
      <c r="AD46" s="396"/>
      <c r="AE46" s="396">
        <v>15.863636363636362</v>
      </c>
      <c r="AF46" s="396"/>
      <c r="AG46" s="396"/>
      <c r="AH46" s="396" t="s">
        <v>1017</v>
      </c>
      <c r="AI46" s="396" t="s">
        <v>1017</v>
      </c>
      <c r="AJ46" s="396" t="s">
        <v>1017</v>
      </c>
      <c r="AK46" s="396" t="s">
        <v>1017</v>
      </c>
      <c r="AL46" s="396" t="s">
        <v>1017</v>
      </c>
      <c r="AM46" s="396" t="s">
        <v>1017</v>
      </c>
      <c r="AN46" s="396" t="s">
        <v>1017</v>
      </c>
      <c r="AO46" s="392" t="s">
        <v>846</v>
      </c>
      <c r="AP46" s="395" t="s">
        <v>829</v>
      </c>
      <c r="AQ46" s="395"/>
      <c r="AR46" s="395"/>
      <c r="AS46" s="399"/>
      <c r="AT46" s="395">
        <v>8</v>
      </c>
      <c r="AU46" s="395"/>
      <c r="AV46" s="395"/>
      <c r="AW46" s="395"/>
      <c r="AX46" s="395" t="s">
        <v>829</v>
      </c>
      <c r="AY46" s="392"/>
      <c r="AZ46" s="395">
        <v>0</v>
      </c>
      <c r="BA46" s="395">
        <v>20</v>
      </c>
      <c r="BB46" s="395">
        <v>0</v>
      </c>
      <c r="BC46" s="395">
        <v>0</v>
      </c>
      <c r="BD46" s="395">
        <v>0</v>
      </c>
      <c r="BE46" s="395">
        <v>0</v>
      </c>
      <c r="BF46" s="395">
        <v>0</v>
      </c>
      <c r="BG46" s="395">
        <v>0</v>
      </c>
      <c r="BH46" s="395">
        <v>0</v>
      </c>
      <c r="BI46" s="395">
        <v>0</v>
      </c>
      <c r="BJ46" s="395">
        <v>0</v>
      </c>
      <c r="BK46" s="395">
        <v>0</v>
      </c>
      <c r="BL46" s="395"/>
      <c r="BM46" s="395" t="s">
        <v>829</v>
      </c>
      <c r="BN46" s="395"/>
      <c r="BO46" s="395" t="s">
        <v>829</v>
      </c>
      <c r="BP46" s="400"/>
      <c r="BQ46" s="395"/>
      <c r="BR46" s="395"/>
      <c r="BS46" s="395"/>
      <c r="BT46" s="392"/>
      <c r="BU46" s="392"/>
      <c r="BV46" s="395"/>
      <c r="BW46" s="395" t="s">
        <v>834</v>
      </c>
      <c r="BX46" s="395">
        <v>1</v>
      </c>
      <c r="BY46" s="392"/>
      <c r="BZ46" s="407" t="s">
        <v>1101</v>
      </c>
      <c r="CA46" s="392" t="s">
        <v>600</v>
      </c>
    </row>
    <row r="47" spans="1:109" customFormat="1" ht="13" customHeight="1" x14ac:dyDescent="0.3">
      <c r="A47" s="392">
        <v>10381</v>
      </c>
      <c r="B47" s="393">
        <v>42566</v>
      </c>
      <c r="C47" s="394" t="s">
        <v>825</v>
      </c>
      <c r="D47" s="392" t="s">
        <v>532</v>
      </c>
      <c r="E47" s="392"/>
      <c r="F47" s="392" t="s">
        <v>845</v>
      </c>
      <c r="G47" s="393">
        <v>42551</v>
      </c>
      <c r="H47" s="395" t="s">
        <v>590</v>
      </c>
      <c r="I47" s="395" t="s">
        <v>772</v>
      </c>
      <c r="J47" s="395"/>
      <c r="K47" s="392" t="s">
        <v>801</v>
      </c>
      <c r="L47" s="392" t="s">
        <v>903</v>
      </c>
      <c r="M47" s="396">
        <v>176.99999999999997</v>
      </c>
      <c r="N47" s="396">
        <v>25.454545454545453</v>
      </c>
      <c r="O47" s="392" t="s">
        <v>802</v>
      </c>
      <c r="P47" s="392">
        <v>1350</v>
      </c>
      <c r="Q47" s="396">
        <v>29.263636363636358</v>
      </c>
      <c r="R47" s="398"/>
      <c r="S47" s="397"/>
      <c r="T47" s="396"/>
      <c r="U47" s="396"/>
      <c r="V47" s="396"/>
      <c r="W47" s="396" t="s">
        <v>1017</v>
      </c>
      <c r="X47" s="396"/>
      <c r="Y47" s="396"/>
      <c r="Z47" s="396"/>
      <c r="AA47" s="396"/>
      <c r="AB47" s="396"/>
      <c r="AC47" s="396"/>
      <c r="AD47" s="396"/>
      <c r="AE47" s="396">
        <v>12.58181818181818</v>
      </c>
      <c r="AF47" s="396"/>
      <c r="AG47" s="396"/>
      <c r="AH47" s="396" t="s">
        <v>1017</v>
      </c>
      <c r="AI47" s="396" t="s">
        <v>1017</v>
      </c>
      <c r="AJ47" s="396" t="s">
        <v>1017</v>
      </c>
      <c r="AK47" s="396" t="s">
        <v>1017</v>
      </c>
      <c r="AL47" s="396" t="s">
        <v>1017</v>
      </c>
      <c r="AM47" s="396" t="s">
        <v>1017</v>
      </c>
      <c r="AN47" s="396" t="s">
        <v>1017</v>
      </c>
      <c r="AO47" s="392" t="s">
        <v>846</v>
      </c>
      <c r="AP47" s="395" t="s">
        <v>829</v>
      </c>
      <c r="AQ47" s="395"/>
      <c r="AR47" s="395"/>
      <c r="AS47" s="399"/>
      <c r="AT47" s="395">
        <v>6</v>
      </c>
      <c r="AU47" s="395"/>
      <c r="AV47" s="395"/>
      <c r="AW47" s="395"/>
      <c r="AX47" s="395" t="s">
        <v>829</v>
      </c>
      <c r="AY47" s="392"/>
      <c r="AZ47" s="395">
        <v>13</v>
      </c>
      <c r="BA47" s="395">
        <v>0</v>
      </c>
      <c r="BB47" s="395">
        <v>0</v>
      </c>
      <c r="BC47" s="395">
        <v>0</v>
      </c>
      <c r="BD47" s="395">
        <v>0</v>
      </c>
      <c r="BE47" s="395">
        <v>0</v>
      </c>
      <c r="BF47" s="395">
        <v>0</v>
      </c>
      <c r="BG47" s="395">
        <v>0</v>
      </c>
      <c r="BH47" s="395">
        <v>0</v>
      </c>
      <c r="BI47" s="395">
        <v>0</v>
      </c>
      <c r="BJ47" s="395">
        <v>0</v>
      </c>
      <c r="BK47" s="395">
        <v>0</v>
      </c>
      <c r="BL47" s="395"/>
      <c r="BM47" s="395" t="s">
        <v>829</v>
      </c>
      <c r="BN47" s="395"/>
      <c r="BO47" s="395" t="s">
        <v>829</v>
      </c>
      <c r="BP47" s="400"/>
      <c r="BQ47" s="395"/>
      <c r="BR47" s="395"/>
      <c r="BS47" s="395"/>
      <c r="BT47" s="392"/>
      <c r="BU47" s="392"/>
      <c r="BV47" s="395"/>
      <c r="BW47" s="395" t="s">
        <v>834</v>
      </c>
      <c r="BX47" s="395">
        <v>1</v>
      </c>
      <c r="BY47" s="392"/>
      <c r="BZ47" s="407" t="s">
        <v>1102</v>
      </c>
      <c r="CA47" s="392" t="s">
        <v>600</v>
      </c>
    </row>
    <row r="48" spans="1:109" customFormat="1" ht="13" customHeight="1" x14ac:dyDescent="0.3">
      <c r="A48" s="392">
        <v>12999</v>
      </c>
      <c r="B48" s="405">
        <v>42566</v>
      </c>
      <c r="C48" s="394" t="s">
        <v>825</v>
      </c>
      <c r="D48" s="392" t="s">
        <v>532</v>
      </c>
      <c r="E48" s="392"/>
      <c r="F48" s="392" t="s">
        <v>845</v>
      </c>
      <c r="G48" s="393">
        <v>42551</v>
      </c>
      <c r="H48" s="395" t="s">
        <v>590</v>
      </c>
      <c r="I48" s="395" t="s">
        <v>853</v>
      </c>
      <c r="J48" s="395"/>
      <c r="K48" s="392" t="s">
        <v>804</v>
      </c>
      <c r="L48" s="392" t="s">
        <v>1051</v>
      </c>
      <c r="M48" s="396">
        <v>136.99999999999997</v>
      </c>
      <c r="N48" s="396">
        <v>27.86363636363636</v>
      </c>
      <c r="O48" s="392"/>
      <c r="P48" s="392"/>
      <c r="Q48" s="396"/>
      <c r="R48" s="398"/>
      <c r="S48" s="397"/>
      <c r="T48" s="396"/>
      <c r="U48" s="396"/>
      <c r="V48" s="396"/>
      <c r="W48" s="396" t="s">
        <v>1017</v>
      </c>
      <c r="X48" s="396"/>
      <c r="Y48" s="396"/>
      <c r="Z48" s="396"/>
      <c r="AA48" s="396"/>
      <c r="AB48" s="396"/>
      <c r="AC48" s="396"/>
      <c r="AD48" s="396"/>
      <c r="AE48" s="396">
        <v>18</v>
      </c>
      <c r="AF48" s="396"/>
      <c r="AG48" s="396"/>
      <c r="AH48" s="396" t="s">
        <v>1017</v>
      </c>
      <c r="AI48" s="396" t="s">
        <v>1017</v>
      </c>
      <c r="AJ48" s="396" t="s">
        <v>1017</v>
      </c>
      <c r="AK48" s="396" t="s">
        <v>1017</v>
      </c>
      <c r="AL48" s="396" t="s">
        <v>1017</v>
      </c>
      <c r="AM48" s="396" t="s">
        <v>1017</v>
      </c>
      <c r="AN48" s="396" t="s">
        <v>1017</v>
      </c>
      <c r="AO48" s="392" t="s">
        <v>846</v>
      </c>
      <c r="AP48" s="395" t="s">
        <v>829</v>
      </c>
      <c r="AQ48" s="395"/>
      <c r="AR48" s="395"/>
      <c r="AS48" s="399"/>
      <c r="AT48" s="395">
        <v>16</v>
      </c>
      <c r="AU48" s="395"/>
      <c r="AV48" s="395"/>
      <c r="AW48" s="395"/>
      <c r="AX48" s="395" t="s">
        <v>829</v>
      </c>
      <c r="AY48" s="392"/>
      <c r="AZ48" s="395">
        <v>0</v>
      </c>
      <c r="BA48" s="395">
        <v>0</v>
      </c>
      <c r="BB48" s="395">
        <v>0</v>
      </c>
      <c r="BC48" s="395">
        <v>0</v>
      </c>
      <c r="BD48" s="395">
        <v>0</v>
      </c>
      <c r="BE48" s="395">
        <v>0</v>
      </c>
      <c r="BF48" s="395">
        <v>0</v>
      </c>
      <c r="BG48" s="395">
        <v>0</v>
      </c>
      <c r="BH48" s="395">
        <v>0</v>
      </c>
      <c r="BI48" s="395">
        <v>0</v>
      </c>
      <c r="BJ48" s="395">
        <v>0</v>
      </c>
      <c r="BK48" s="395">
        <v>0</v>
      </c>
      <c r="BL48" s="395"/>
      <c r="BM48" s="395" t="s">
        <v>829</v>
      </c>
      <c r="BN48" s="395"/>
      <c r="BO48" s="395" t="s">
        <v>829</v>
      </c>
      <c r="BP48" s="400"/>
      <c r="BQ48" s="395"/>
      <c r="BR48" s="395"/>
      <c r="BS48" s="395"/>
      <c r="BT48" s="392"/>
      <c r="BU48" s="392"/>
      <c r="BV48" s="395"/>
      <c r="BW48" s="395" t="s">
        <v>834</v>
      </c>
      <c r="BX48" s="395">
        <v>1</v>
      </c>
      <c r="BY48" s="392"/>
      <c r="BZ48" s="407" t="s">
        <v>1103</v>
      </c>
      <c r="CA48" s="402" t="s">
        <v>600</v>
      </c>
    </row>
    <row r="49" spans="1:109" customFormat="1" ht="13" customHeight="1" x14ac:dyDescent="0.3">
      <c r="A49" s="392">
        <v>9925</v>
      </c>
      <c r="B49" s="393">
        <v>42566</v>
      </c>
      <c r="C49" s="394" t="s">
        <v>1053</v>
      </c>
      <c r="D49" s="392" t="s">
        <v>532</v>
      </c>
      <c r="E49" s="392"/>
      <c r="F49" s="392" t="s">
        <v>1104</v>
      </c>
      <c r="G49" s="393">
        <v>42185</v>
      </c>
      <c r="H49" s="395" t="s">
        <v>1055</v>
      </c>
      <c r="I49" s="395" t="s">
        <v>1056</v>
      </c>
      <c r="J49" s="395"/>
      <c r="K49" s="392" t="s">
        <v>906</v>
      </c>
      <c r="L49" s="392" t="s">
        <v>1057</v>
      </c>
      <c r="M49" s="396">
        <v>129.69999999999999</v>
      </c>
      <c r="N49" s="396">
        <v>29.309090909090909</v>
      </c>
      <c r="O49" s="392"/>
      <c r="P49" s="392"/>
      <c r="Q49" s="396"/>
      <c r="R49" s="398"/>
      <c r="S49" s="397"/>
      <c r="T49" s="396"/>
      <c r="U49" s="396"/>
      <c r="V49" s="396"/>
      <c r="W49" s="396" t="s">
        <v>1017</v>
      </c>
      <c r="X49" s="396"/>
      <c r="Y49" s="396"/>
      <c r="Z49" s="396"/>
      <c r="AA49" s="396"/>
      <c r="AB49" s="396"/>
      <c r="AC49" s="396"/>
      <c r="AD49" s="396"/>
      <c r="AE49" s="396">
        <v>21.018181818181816</v>
      </c>
      <c r="AF49" s="396"/>
      <c r="AG49" s="396"/>
      <c r="AH49" s="396" t="s">
        <v>1017</v>
      </c>
      <c r="AI49" s="396" t="s">
        <v>1017</v>
      </c>
      <c r="AJ49" s="396" t="s">
        <v>1017</v>
      </c>
      <c r="AK49" s="396" t="s">
        <v>1017</v>
      </c>
      <c r="AL49" s="396" t="s">
        <v>1017</v>
      </c>
      <c r="AM49" s="396" t="s">
        <v>1017</v>
      </c>
      <c r="AN49" s="396" t="s">
        <v>1017</v>
      </c>
      <c r="AO49" s="392" t="s">
        <v>1105</v>
      </c>
      <c r="AP49" s="395" t="s">
        <v>1056</v>
      </c>
      <c r="AQ49" s="395"/>
      <c r="AR49" s="395"/>
      <c r="AS49" s="399"/>
      <c r="AT49" s="395">
        <v>15</v>
      </c>
      <c r="AU49" s="395"/>
      <c r="AV49" s="395"/>
      <c r="AW49" s="395"/>
      <c r="AX49" s="395" t="s">
        <v>1059</v>
      </c>
      <c r="AY49" s="392"/>
      <c r="AZ49" s="395">
        <v>0</v>
      </c>
      <c r="BA49" s="395">
        <v>0</v>
      </c>
      <c r="BB49" s="395">
        <v>0</v>
      </c>
      <c r="BC49" s="395">
        <v>0</v>
      </c>
      <c r="BD49" s="395">
        <v>0</v>
      </c>
      <c r="BE49" s="395">
        <v>0</v>
      </c>
      <c r="BF49" s="395">
        <v>0</v>
      </c>
      <c r="BG49" s="395">
        <v>0</v>
      </c>
      <c r="BH49" s="395">
        <v>0</v>
      </c>
      <c r="BI49" s="395">
        <v>0</v>
      </c>
      <c r="BJ49" s="395">
        <v>0</v>
      </c>
      <c r="BK49" s="395">
        <v>0</v>
      </c>
      <c r="BL49" s="395"/>
      <c r="BM49" s="395" t="s">
        <v>1056</v>
      </c>
      <c r="BN49" s="395"/>
      <c r="BO49" s="395" t="s">
        <v>1056</v>
      </c>
      <c r="BP49" s="400">
        <v>119.99999999999999</v>
      </c>
      <c r="BQ49" s="395"/>
      <c r="BR49" s="395"/>
      <c r="BS49" s="395"/>
      <c r="BT49" s="402"/>
      <c r="BU49" s="402"/>
      <c r="BV49" s="395"/>
      <c r="BW49" s="395" t="s">
        <v>1106</v>
      </c>
      <c r="BX49" s="395">
        <v>1</v>
      </c>
      <c r="BY49" s="392"/>
      <c r="BZ49" s="403" t="s">
        <v>907</v>
      </c>
      <c r="CA49" s="392" t="s">
        <v>600</v>
      </c>
    </row>
    <row r="50" spans="1:109" customFormat="1" ht="13" customHeight="1" x14ac:dyDescent="0.3">
      <c r="A50" s="392">
        <v>11628</v>
      </c>
      <c r="B50" s="405">
        <v>42568</v>
      </c>
      <c r="C50" s="394" t="s">
        <v>825</v>
      </c>
      <c r="D50" s="392" t="s">
        <v>532</v>
      </c>
      <c r="E50" s="392"/>
      <c r="F50" s="392" t="s">
        <v>845</v>
      </c>
      <c r="G50" s="393">
        <v>42476</v>
      </c>
      <c r="H50" s="395" t="s">
        <v>828</v>
      </c>
      <c r="I50" s="395" t="s">
        <v>829</v>
      </c>
      <c r="J50" s="395"/>
      <c r="K50" s="392" t="s">
        <v>953</v>
      </c>
      <c r="L50" s="392" t="s">
        <v>954</v>
      </c>
      <c r="M50" s="396">
        <v>141.45454545454544</v>
      </c>
      <c r="N50" s="396">
        <v>27.454545454545453</v>
      </c>
      <c r="O50" s="392"/>
      <c r="P50" s="392"/>
      <c r="Q50" s="396"/>
      <c r="R50" s="398"/>
      <c r="S50" s="397"/>
      <c r="T50" s="396"/>
      <c r="U50" s="396"/>
      <c r="V50" s="396"/>
      <c r="W50" s="396" t="s">
        <v>1017</v>
      </c>
      <c r="X50" s="396"/>
      <c r="Y50" s="396"/>
      <c r="Z50" s="396"/>
      <c r="AA50" s="396"/>
      <c r="AB50" s="396"/>
      <c r="AC50" s="396"/>
      <c r="AD50" s="396"/>
      <c r="AE50" s="396">
        <v>18.999999999999996</v>
      </c>
      <c r="AF50" s="396"/>
      <c r="AG50" s="396"/>
      <c r="AH50" s="396" t="s">
        <v>1017</v>
      </c>
      <c r="AI50" s="396" t="s">
        <v>1017</v>
      </c>
      <c r="AJ50" s="396" t="s">
        <v>1017</v>
      </c>
      <c r="AK50" s="396" t="s">
        <v>1017</v>
      </c>
      <c r="AL50" s="396" t="s">
        <v>1017</v>
      </c>
      <c r="AM50" s="396" t="s">
        <v>1017</v>
      </c>
      <c r="AN50" s="396" t="s">
        <v>1017</v>
      </c>
      <c r="AO50" s="392" t="s">
        <v>846</v>
      </c>
      <c r="AP50" s="395" t="s">
        <v>829</v>
      </c>
      <c r="AQ50" s="395"/>
      <c r="AR50" s="395"/>
      <c r="AS50" s="399"/>
      <c r="AT50" s="395">
        <v>8</v>
      </c>
      <c r="AU50" s="395"/>
      <c r="AV50" s="395"/>
      <c r="AW50" s="395"/>
      <c r="AX50" s="395" t="s">
        <v>835</v>
      </c>
      <c r="AY50" s="392"/>
      <c r="AZ50" s="395">
        <v>0</v>
      </c>
      <c r="BA50" s="395">
        <v>0</v>
      </c>
      <c r="BB50" s="395">
        <v>0</v>
      </c>
      <c r="BC50" s="395">
        <v>0</v>
      </c>
      <c r="BD50" s="395">
        <v>0</v>
      </c>
      <c r="BE50" s="395">
        <v>0</v>
      </c>
      <c r="BF50" s="395">
        <v>0</v>
      </c>
      <c r="BG50" s="395">
        <v>0</v>
      </c>
      <c r="BH50" s="395">
        <v>0</v>
      </c>
      <c r="BI50" s="395">
        <v>0</v>
      </c>
      <c r="BJ50" s="395">
        <v>0</v>
      </c>
      <c r="BK50" s="395">
        <v>0</v>
      </c>
      <c r="BL50" s="395"/>
      <c r="BM50" s="395" t="s">
        <v>829</v>
      </c>
      <c r="BN50" s="395"/>
      <c r="BO50" s="395" t="s">
        <v>829</v>
      </c>
      <c r="BP50" s="400"/>
      <c r="BQ50" s="395"/>
      <c r="BR50" s="395"/>
      <c r="BS50" s="395"/>
      <c r="BT50" s="402"/>
      <c r="BU50" s="402"/>
      <c r="BV50" s="395"/>
      <c r="BW50" s="395" t="s">
        <v>834</v>
      </c>
      <c r="BX50" s="395">
        <v>1</v>
      </c>
      <c r="BY50" s="402" t="s">
        <v>1060</v>
      </c>
      <c r="BZ50" s="407" t="s">
        <v>1107</v>
      </c>
      <c r="CA50" s="392" t="s">
        <v>600</v>
      </c>
    </row>
    <row r="51" spans="1:109" customFormat="1" ht="13" customHeight="1" x14ac:dyDescent="0.3">
      <c r="A51" s="392">
        <v>12794</v>
      </c>
      <c r="B51" s="393">
        <v>42566</v>
      </c>
      <c r="C51" s="394" t="s">
        <v>825</v>
      </c>
      <c r="D51" s="392" t="s">
        <v>532</v>
      </c>
      <c r="E51" s="392"/>
      <c r="F51" s="392" t="s">
        <v>845</v>
      </c>
      <c r="G51" s="393">
        <v>42496</v>
      </c>
      <c r="H51" s="395" t="s">
        <v>828</v>
      </c>
      <c r="I51" s="395" t="s">
        <v>829</v>
      </c>
      <c r="J51" s="395"/>
      <c r="K51" s="392" t="s">
        <v>1062</v>
      </c>
      <c r="L51" s="392" t="s">
        <v>1063</v>
      </c>
      <c r="M51" s="396">
        <v>113.39999999999999</v>
      </c>
      <c r="N51" s="396">
        <v>21.999999999999996</v>
      </c>
      <c r="O51" s="392"/>
      <c r="P51" s="392"/>
      <c r="Q51" s="396"/>
      <c r="R51" s="398"/>
      <c r="S51" s="397"/>
      <c r="T51" s="396"/>
      <c r="U51" s="396"/>
      <c r="V51" s="396"/>
      <c r="W51" s="396" t="s">
        <v>1017</v>
      </c>
      <c r="X51" s="396"/>
      <c r="Y51" s="396"/>
      <c r="Z51" s="396"/>
      <c r="AA51" s="396"/>
      <c r="AB51" s="396"/>
      <c r="AC51" s="396"/>
      <c r="AD51" s="396"/>
      <c r="AE51" s="396">
        <v>11.654545454545454</v>
      </c>
      <c r="AF51" s="396"/>
      <c r="AG51" s="396"/>
      <c r="AH51" s="396" t="s">
        <v>1017</v>
      </c>
      <c r="AI51" s="396" t="s">
        <v>1017</v>
      </c>
      <c r="AJ51" s="396" t="s">
        <v>1017</v>
      </c>
      <c r="AK51" s="396" t="s">
        <v>1017</v>
      </c>
      <c r="AL51" s="396" t="s">
        <v>1017</v>
      </c>
      <c r="AM51" s="396" t="s">
        <v>1017</v>
      </c>
      <c r="AN51" s="396" t="s">
        <v>1017</v>
      </c>
      <c r="AO51" s="392" t="s">
        <v>846</v>
      </c>
      <c r="AP51" s="395" t="s">
        <v>829</v>
      </c>
      <c r="AQ51" s="395"/>
      <c r="AR51" s="395"/>
      <c r="AS51" s="399"/>
      <c r="AT51" s="395">
        <v>9</v>
      </c>
      <c r="AU51" s="395"/>
      <c r="AV51" s="395"/>
      <c r="AW51" s="395"/>
      <c r="AX51" s="395" t="s">
        <v>772</v>
      </c>
      <c r="AY51" s="392"/>
      <c r="AZ51" s="395">
        <v>0</v>
      </c>
      <c r="BA51" s="395">
        <v>0</v>
      </c>
      <c r="BB51" s="395">
        <v>0</v>
      </c>
      <c r="BC51" s="395">
        <v>0</v>
      </c>
      <c r="BD51" s="395">
        <v>0</v>
      </c>
      <c r="BE51" s="395">
        <v>0</v>
      </c>
      <c r="BF51" s="395">
        <v>0</v>
      </c>
      <c r="BG51" s="395">
        <v>0</v>
      </c>
      <c r="BH51" s="395">
        <v>0</v>
      </c>
      <c r="BI51" s="395">
        <v>0</v>
      </c>
      <c r="BJ51" s="395">
        <v>0</v>
      </c>
      <c r="BK51" s="395">
        <v>0</v>
      </c>
      <c r="BL51" s="395"/>
      <c r="BM51" s="395" t="s">
        <v>829</v>
      </c>
      <c r="BN51" s="395"/>
      <c r="BO51" s="395" t="s">
        <v>829</v>
      </c>
      <c r="BP51" s="400"/>
      <c r="BQ51" s="395"/>
      <c r="BR51" s="395"/>
      <c r="BS51" s="395"/>
      <c r="BT51" s="392"/>
      <c r="BU51" s="402"/>
      <c r="BV51" s="395"/>
      <c r="BW51" s="395" t="s">
        <v>834</v>
      </c>
      <c r="BX51" s="395">
        <v>1</v>
      </c>
      <c r="BY51" s="392" t="s">
        <v>1064</v>
      </c>
      <c r="BZ51" s="407" t="s">
        <v>1108</v>
      </c>
      <c r="CA51" s="392" t="s">
        <v>600</v>
      </c>
    </row>
    <row r="52" spans="1:109" customFormat="1" ht="13" customHeight="1" x14ac:dyDescent="0.3">
      <c r="A52" s="392">
        <v>13238</v>
      </c>
      <c r="B52" s="393">
        <v>42566</v>
      </c>
      <c r="C52" s="394" t="s">
        <v>825</v>
      </c>
      <c r="D52" s="392" t="s">
        <v>532</v>
      </c>
      <c r="E52" s="392"/>
      <c r="F52" s="392" t="s">
        <v>845</v>
      </c>
      <c r="G52" s="393">
        <v>42551</v>
      </c>
      <c r="H52" s="395" t="s">
        <v>828</v>
      </c>
      <c r="I52" s="395" t="s">
        <v>853</v>
      </c>
      <c r="J52" s="395"/>
      <c r="K52" s="392" t="s">
        <v>1066</v>
      </c>
      <c r="L52" s="392" t="s">
        <v>1037</v>
      </c>
      <c r="M52" s="396">
        <v>147.24545454545452</v>
      </c>
      <c r="N52" s="396">
        <v>28.018181818181816</v>
      </c>
      <c r="O52" s="392"/>
      <c r="P52" s="392"/>
      <c r="Q52" s="396"/>
      <c r="R52" s="398"/>
      <c r="S52" s="397"/>
      <c r="T52" s="396"/>
      <c r="U52" s="396"/>
      <c r="V52" s="396"/>
      <c r="W52" s="396" t="s">
        <v>1017</v>
      </c>
      <c r="X52" s="396"/>
      <c r="Y52" s="396"/>
      <c r="Z52" s="396"/>
      <c r="AA52" s="396"/>
      <c r="AB52" s="396"/>
      <c r="AC52" s="396"/>
      <c r="AD52" s="396"/>
      <c r="AE52" s="396">
        <v>15.754545454545452</v>
      </c>
      <c r="AF52" s="396"/>
      <c r="AG52" s="396"/>
      <c r="AH52" s="396" t="s">
        <v>1017</v>
      </c>
      <c r="AI52" s="396" t="s">
        <v>1017</v>
      </c>
      <c r="AJ52" s="396" t="s">
        <v>1017</v>
      </c>
      <c r="AK52" s="396" t="s">
        <v>1017</v>
      </c>
      <c r="AL52" s="396" t="s">
        <v>1017</v>
      </c>
      <c r="AM52" s="396" t="s">
        <v>1017</v>
      </c>
      <c r="AN52" s="396" t="s">
        <v>1017</v>
      </c>
      <c r="AO52" s="392" t="s">
        <v>846</v>
      </c>
      <c r="AP52" s="395" t="s">
        <v>829</v>
      </c>
      <c r="AQ52" s="395"/>
      <c r="AR52" s="395"/>
      <c r="AS52" s="399"/>
      <c r="AT52" s="395">
        <v>11.5</v>
      </c>
      <c r="AU52" s="395"/>
      <c r="AV52" s="395"/>
      <c r="AW52" s="395"/>
      <c r="AX52" s="395" t="s">
        <v>835</v>
      </c>
      <c r="AY52" s="392"/>
      <c r="AZ52" s="395">
        <v>0</v>
      </c>
      <c r="BA52" s="395">
        <v>0</v>
      </c>
      <c r="BB52" s="395">
        <v>0</v>
      </c>
      <c r="BC52" s="395">
        <v>0</v>
      </c>
      <c r="BD52" s="395">
        <v>0</v>
      </c>
      <c r="BE52" s="395">
        <v>0</v>
      </c>
      <c r="BF52" s="395">
        <v>0</v>
      </c>
      <c r="BG52" s="395">
        <v>0</v>
      </c>
      <c r="BH52" s="395">
        <v>0</v>
      </c>
      <c r="BI52" s="395">
        <v>0</v>
      </c>
      <c r="BJ52" s="395">
        <v>0</v>
      </c>
      <c r="BK52" s="395">
        <v>0</v>
      </c>
      <c r="BL52" s="395"/>
      <c r="BM52" s="395" t="s">
        <v>829</v>
      </c>
      <c r="BN52" s="395"/>
      <c r="BO52" s="395" t="s">
        <v>829</v>
      </c>
      <c r="BP52" s="400"/>
      <c r="BQ52" s="395"/>
      <c r="BR52" s="395"/>
      <c r="BS52" s="395"/>
      <c r="BT52" s="402"/>
      <c r="BU52" s="402"/>
      <c r="BV52" s="395"/>
      <c r="BW52" s="395" t="s">
        <v>834</v>
      </c>
      <c r="BX52" s="395"/>
      <c r="BY52" s="392" t="s">
        <v>1109</v>
      </c>
      <c r="BZ52" s="409" t="s">
        <v>1110</v>
      </c>
      <c r="CA52" s="402" t="s">
        <v>600</v>
      </c>
      <c r="CC52" s="214"/>
      <c r="CD52" s="214"/>
      <c r="CE52" s="214"/>
      <c r="CF52" s="214"/>
      <c r="CG52" s="214"/>
      <c r="CH52" s="214"/>
      <c r="CI52" s="214"/>
      <c r="CJ52" s="214"/>
      <c r="CK52" s="214"/>
      <c r="CL52" s="214"/>
      <c r="CM52" s="214"/>
      <c r="CN52" s="214"/>
      <c r="CO52" s="214"/>
      <c r="CP52" s="214"/>
      <c r="CQ52" s="214"/>
      <c r="CR52" s="214"/>
      <c r="CS52" s="214"/>
      <c r="CT52" s="214"/>
      <c r="CU52" s="214"/>
      <c r="CV52" s="214"/>
      <c r="CW52" s="214"/>
      <c r="CX52" s="214"/>
      <c r="CY52" s="214"/>
      <c r="CZ52" s="214"/>
      <c r="DA52" s="214"/>
      <c r="DB52" s="214"/>
      <c r="DC52" s="214"/>
      <c r="DD52" s="214"/>
      <c r="DE52" s="214"/>
    </row>
    <row r="53" spans="1:109" customFormat="1" ht="13" customHeight="1" x14ac:dyDescent="0.3">
      <c r="A53" s="392">
        <v>11665</v>
      </c>
      <c r="B53" s="393">
        <v>42566</v>
      </c>
      <c r="C53" s="394" t="s">
        <v>825</v>
      </c>
      <c r="D53" s="392" t="s">
        <v>532</v>
      </c>
      <c r="E53" s="392"/>
      <c r="F53" s="392" t="s">
        <v>845</v>
      </c>
      <c r="G53" s="393">
        <v>42551</v>
      </c>
      <c r="H53" s="395" t="s">
        <v>828</v>
      </c>
      <c r="I53" s="395" t="s">
        <v>853</v>
      </c>
      <c r="J53" s="395"/>
      <c r="K53" s="392" t="s">
        <v>913</v>
      </c>
      <c r="L53" s="392" t="s">
        <v>1069</v>
      </c>
      <c r="M53" s="396">
        <v>163</v>
      </c>
      <c r="N53" s="396">
        <v>25.199999999999996</v>
      </c>
      <c r="O53" s="392"/>
      <c r="P53" s="392"/>
      <c r="Q53" s="396"/>
      <c r="R53" s="398"/>
      <c r="S53" s="397"/>
      <c r="T53" s="396"/>
      <c r="U53" s="396"/>
      <c r="V53" s="396"/>
      <c r="W53" s="396" t="s">
        <v>1017</v>
      </c>
      <c r="X53" s="396"/>
      <c r="Y53" s="396"/>
      <c r="Z53" s="396"/>
      <c r="AA53" s="396"/>
      <c r="AB53" s="396"/>
      <c r="AC53" s="396"/>
      <c r="AD53" s="396"/>
      <c r="AE53" s="396">
        <v>16</v>
      </c>
      <c r="AF53" s="396"/>
      <c r="AG53" s="396"/>
      <c r="AH53" s="396" t="s">
        <v>1017</v>
      </c>
      <c r="AI53" s="396" t="s">
        <v>1017</v>
      </c>
      <c r="AJ53" s="396" t="s">
        <v>1017</v>
      </c>
      <c r="AK53" s="396" t="s">
        <v>1017</v>
      </c>
      <c r="AL53" s="396" t="s">
        <v>1017</v>
      </c>
      <c r="AM53" s="396" t="s">
        <v>1017</v>
      </c>
      <c r="AN53" s="396" t="s">
        <v>1017</v>
      </c>
      <c r="AO53" s="392" t="s">
        <v>846</v>
      </c>
      <c r="AP53" s="395" t="s">
        <v>829</v>
      </c>
      <c r="AQ53" s="395"/>
      <c r="AR53" s="395"/>
      <c r="AS53" s="399"/>
      <c r="AT53" s="395">
        <v>16</v>
      </c>
      <c r="AU53" s="395"/>
      <c r="AV53" s="395"/>
      <c r="AW53" s="395"/>
      <c r="AX53" s="395" t="s">
        <v>835</v>
      </c>
      <c r="AY53" s="392"/>
      <c r="AZ53" s="395">
        <v>0</v>
      </c>
      <c r="BA53" s="395">
        <v>0</v>
      </c>
      <c r="BB53" s="395">
        <v>0</v>
      </c>
      <c r="BC53" s="395">
        <v>0</v>
      </c>
      <c r="BD53" s="395">
        <v>0</v>
      </c>
      <c r="BE53" s="395">
        <v>0</v>
      </c>
      <c r="BF53" s="395">
        <v>0</v>
      </c>
      <c r="BG53" s="395">
        <v>0</v>
      </c>
      <c r="BH53" s="395">
        <v>0</v>
      </c>
      <c r="BI53" s="395">
        <v>0</v>
      </c>
      <c r="BJ53" s="395">
        <v>0</v>
      </c>
      <c r="BK53" s="395">
        <v>0</v>
      </c>
      <c r="BL53" s="395"/>
      <c r="BM53" s="395" t="s">
        <v>829</v>
      </c>
      <c r="BN53" s="395"/>
      <c r="BO53" s="395" t="s">
        <v>829</v>
      </c>
      <c r="BP53" s="400"/>
      <c r="BQ53" s="395"/>
      <c r="BR53" s="395"/>
      <c r="BS53" s="395"/>
      <c r="BT53" s="402"/>
      <c r="BU53" s="402"/>
      <c r="BV53" s="395"/>
      <c r="BW53" s="395" t="s">
        <v>834</v>
      </c>
      <c r="BX53" s="395"/>
      <c r="BY53" s="392" t="s">
        <v>1070</v>
      </c>
      <c r="BZ53" s="409" t="s">
        <v>1111</v>
      </c>
      <c r="CA53" s="402" t="s">
        <v>600</v>
      </c>
    </row>
    <row r="54" spans="1:109" customFormat="1" ht="13" customHeight="1" x14ac:dyDescent="0.3">
      <c r="A54" s="392">
        <v>11230</v>
      </c>
      <c r="B54" s="393">
        <v>42566</v>
      </c>
      <c r="C54" s="394" t="s">
        <v>825</v>
      </c>
      <c r="D54" s="392" t="s">
        <v>532</v>
      </c>
      <c r="E54" s="392"/>
      <c r="F54" s="392" t="s">
        <v>845</v>
      </c>
      <c r="G54" s="393">
        <v>42494</v>
      </c>
      <c r="H54" s="395" t="s">
        <v>828</v>
      </c>
      <c r="I54" s="395" t="s">
        <v>829</v>
      </c>
      <c r="J54" s="395"/>
      <c r="K54" s="392" t="s">
        <v>1072</v>
      </c>
      <c r="L54" s="392" t="s">
        <v>166</v>
      </c>
      <c r="M54" s="396">
        <v>155.39999999999998</v>
      </c>
      <c r="N54" s="396">
        <v>27.427272727272726</v>
      </c>
      <c r="O54" s="392"/>
      <c r="P54" s="392"/>
      <c r="Q54" s="396"/>
      <c r="R54" s="392"/>
      <c r="S54" s="397"/>
      <c r="T54" s="396"/>
      <c r="U54" s="396"/>
      <c r="V54" s="396"/>
      <c r="W54" s="396" t="s">
        <v>1017</v>
      </c>
      <c r="X54" s="396"/>
      <c r="Y54" s="396"/>
      <c r="Z54" s="396"/>
      <c r="AA54" s="396"/>
      <c r="AB54" s="396"/>
      <c r="AC54" s="396"/>
      <c r="AD54" s="396"/>
      <c r="AE54" s="396">
        <v>16.499999999999996</v>
      </c>
      <c r="AF54" s="396"/>
      <c r="AG54" s="396"/>
      <c r="AH54" s="396" t="s">
        <v>1017</v>
      </c>
      <c r="AI54" s="396" t="s">
        <v>1017</v>
      </c>
      <c r="AJ54" s="396" t="s">
        <v>1017</v>
      </c>
      <c r="AK54" s="396" t="s">
        <v>1017</v>
      </c>
      <c r="AL54" s="396" t="s">
        <v>1017</v>
      </c>
      <c r="AM54" s="396" t="s">
        <v>1017</v>
      </c>
      <c r="AN54" s="396" t="s">
        <v>1017</v>
      </c>
      <c r="AO54" s="392" t="s">
        <v>846</v>
      </c>
      <c r="AP54" s="395" t="s">
        <v>829</v>
      </c>
      <c r="AQ54" s="395"/>
      <c r="AR54" s="395"/>
      <c r="AS54" s="399"/>
      <c r="AT54" s="395">
        <v>7</v>
      </c>
      <c r="AU54" s="395"/>
      <c r="AV54" s="395"/>
      <c r="AW54" s="395"/>
      <c r="AX54" s="395" t="s">
        <v>829</v>
      </c>
      <c r="AY54" s="392"/>
      <c r="AZ54" s="395">
        <v>0</v>
      </c>
      <c r="BA54" s="395">
        <v>0</v>
      </c>
      <c r="BB54" s="395">
        <v>0</v>
      </c>
      <c r="BC54" s="395">
        <v>22</v>
      </c>
      <c r="BD54" s="395">
        <v>0</v>
      </c>
      <c r="BE54" s="395">
        <v>0</v>
      </c>
      <c r="BF54" s="395">
        <v>0</v>
      </c>
      <c r="BG54" s="395">
        <v>0</v>
      </c>
      <c r="BH54" s="395">
        <v>0</v>
      </c>
      <c r="BI54" s="395">
        <v>0</v>
      </c>
      <c r="BJ54" s="395">
        <v>0</v>
      </c>
      <c r="BK54" s="395">
        <v>0</v>
      </c>
      <c r="BL54" s="395"/>
      <c r="BM54" s="395" t="s">
        <v>829</v>
      </c>
      <c r="BN54" s="395"/>
      <c r="BO54" s="395" t="s">
        <v>829</v>
      </c>
      <c r="BP54" s="400"/>
      <c r="BQ54" s="395"/>
      <c r="BR54" s="395"/>
      <c r="BS54" s="395"/>
      <c r="BT54" s="402"/>
      <c r="BU54" s="402"/>
      <c r="BV54" s="395"/>
      <c r="BW54" s="395" t="s">
        <v>834</v>
      </c>
      <c r="BX54" s="395">
        <v>1</v>
      </c>
      <c r="BY54" s="392"/>
      <c r="BZ54" s="407" t="s">
        <v>1112</v>
      </c>
      <c r="CA54" s="392" t="s">
        <v>600</v>
      </c>
      <c r="CC54" s="214"/>
      <c r="CD54" s="214"/>
      <c r="CE54" s="214"/>
      <c r="CF54" s="214"/>
      <c r="CG54" s="214"/>
      <c r="CH54" s="214"/>
      <c r="CI54" s="214"/>
      <c r="CJ54" s="214"/>
      <c r="CK54" s="214"/>
      <c r="CL54" s="214"/>
      <c r="CM54" s="214"/>
      <c r="CN54" s="214"/>
      <c r="CO54" s="214"/>
      <c r="CP54" s="214"/>
      <c r="CQ54" s="214"/>
      <c r="CR54" s="214"/>
      <c r="CS54" s="214"/>
      <c r="CT54" s="214"/>
      <c r="CU54" s="214"/>
      <c r="CV54" s="214"/>
      <c r="CW54" s="214"/>
      <c r="CX54" s="214"/>
      <c r="CY54" s="214"/>
      <c r="CZ54" s="214"/>
      <c r="DA54" s="214"/>
      <c r="DB54" s="214"/>
      <c r="DC54" s="214"/>
      <c r="DD54" s="214"/>
      <c r="DE54" s="214"/>
    </row>
    <row r="55" spans="1:109" customFormat="1" ht="13" customHeight="1" x14ac:dyDescent="0.3">
      <c r="A55" s="392">
        <v>11855</v>
      </c>
      <c r="B55" s="393">
        <v>42566</v>
      </c>
      <c r="C55" s="394" t="s">
        <v>825</v>
      </c>
      <c r="D55" s="392" t="s">
        <v>532</v>
      </c>
      <c r="E55" s="392"/>
      <c r="F55" s="392" t="s">
        <v>845</v>
      </c>
      <c r="G55" s="393">
        <v>42510</v>
      </c>
      <c r="H55" s="395" t="s">
        <v>828</v>
      </c>
      <c r="I55" s="395" t="s">
        <v>829</v>
      </c>
      <c r="J55" s="395"/>
      <c r="K55" s="418" t="s">
        <v>1074</v>
      </c>
      <c r="L55" s="392" t="s">
        <v>1075</v>
      </c>
      <c r="M55" s="396">
        <v>124.99999999999999</v>
      </c>
      <c r="N55" s="396">
        <v>22.3</v>
      </c>
      <c r="O55" s="392" t="s">
        <v>802</v>
      </c>
      <c r="P55" s="392">
        <v>2700</v>
      </c>
      <c r="Q55" s="396">
        <v>26</v>
      </c>
      <c r="R55" s="398"/>
      <c r="S55" s="397"/>
      <c r="T55" s="396"/>
      <c r="U55" s="396"/>
      <c r="V55" s="396"/>
      <c r="W55" s="396" t="s">
        <v>1017</v>
      </c>
      <c r="X55" s="396"/>
      <c r="Y55" s="396"/>
      <c r="Z55" s="396"/>
      <c r="AA55" s="396"/>
      <c r="AB55" s="396"/>
      <c r="AC55" s="396"/>
      <c r="AD55" s="396"/>
      <c r="AE55" s="396">
        <v>16.999999999999996</v>
      </c>
      <c r="AF55" s="396"/>
      <c r="AG55" s="396"/>
      <c r="AH55" s="396" t="s">
        <v>1017</v>
      </c>
      <c r="AI55" s="396" t="s">
        <v>1017</v>
      </c>
      <c r="AJ55" s="396" t="s">
        <v>1017</v>
      </c>
      <c r="AK55" s="396" t="s">
        <v>1017</v>
      </c>
      <c r="AL55" s="396" t="s">
        <v>1017</v>
      </c>
      <c r="AM55" s="396" t="s">
        <v>1017</v>
      </c>
      <c r="AN55" s="396" t="s">
        <v>1017</v>
      </c>
      <c r="AO55" s="392" t="s">
        <v>846</v>
      </c>
      <c r="AP55" s="395" t="s">
        <v>829</v>
      </c>
      <c r="AQ55" s="395"/>
      <c r="AR55" s="395"/>
      <c r="AS55" s="399"/>
      <c r="AT55" s="395">
        <v>3</v>
      </c>
      <c r="AU55" s="395"/>
      <c r="AV55" s="395"/>
      <c r="AW55" s="395"/>
      <c r="AX55" s="395" t="s">
        <v>772</v>
      </c>
      <c r="AY55" s="392"/>
      <c r="AZ55" s="395">
        <v>0</v>
      </c>
      <c r="BA55" s="395">
        <v>0</v>
      </c>
      <c r="BB55" s="395">
        <v>7</v>
      </c>
      <c r="BC55" s="395">
        <v>0</v>
      </c>
      <c r="BD55" s="395">
        <v>0</v>
      </c>
      <c r="BE55" s="395">
        <v>0</v>
      </c>
      <c r="BF55" s="395">
        <v>0</v>
      </c>
      <c r="BG55" s="395">
        <v>0</v>
      </c>
      <c r="BH55" s="395">
        <v>0</v>
      </c>
      <c r="BI55" s="395">
        <v>0</v>
      </c>
      <c r="BJ55" s="395">
        <v>0</v>
      </c>
      <c r="BK55" s="395">
        <v>0</v>
      </c>
      <c r="BL55" s="395"/>
      <c r="BM55" s="395" t="s">
        <v>829</v>
      </c>
      <c r="BN55" s="395"/>
      <c r="BO55" s="395" t="s">
        <v>829</v>
      </c>
      <c r="BP55" s="400"/>
      <c r="BQ55" s="395"/>
      <c r="BR55" s="395"/>
      <c r="BS55" s="395"/>
      <c r="BT55" s="402"/>
      <c r="BU55" s="402"/>
      <c r="BV55" s="395"/>
      <c r="BW55" s="395" t="s">
        <v>834</v>
      </c>
      <c r="BX55" s="395"/>
      <c r="BY55" s="392"/>
      <c r="BZ55" s="407" t="s">
        <v>1113</v>
      </c>
      <c r="CA55" s="402" t="s">
        <v>600</v>
      </c>
    </row>
    <row r="56" spans="1:109" customFormat="1" ht="13" customHeight="1" x14ac:dyDescent="0.3">
      <c r="A56" s="392">
        <v>11175</v>
      </c>
      <c r="B56" s="393">
        <v>42566</v>
      </c>
      <c r="C56" s="394" t="s">
        <v>825</v>
      </c>
      <c r="D56" s="392" t="s">
        <v>532</v>
      </c>
      <c r="E56" s="392"/>
      <c r="F56" s="392" t="s">
        <v>845</v>
      </c>
      <c r="G56" s="393">
        <v>42551</v>
      </c>
      <c r="H56" s="395" t="s">
        <v>828</v>
      </c>
      <c r="I56" s="395" t="s">
        <v>829</v>
      </c>
      <c r="J56" s="395"/>
      <c r="K56" s="392" t="s">
        <v>1077</v>
      </c>
      <c r="L56" s="392" t="s">
        <v>954</v>
      </c>
      <c r="M56" s="396">
        <v>157.55454545454543</v>
      </c>
      <c r="N56" s="396">
        <v>19.399999999999999</v>
      </c>
      <c r="O56" s="392"/>
      <c r="P56" s="420"/>
      <c r="Q56" s="396"/>
      <c r="R56" s="392"/>
      <c r="S56" s="397"/>
      <c r="T56" s="396"/>
      <c r="U56" s="396"/>
      <c r="V56" s="396"/>
      <c r="W56" s="396" t="s">
        <v>1017</v>
      </c>
      <c r="X56" s="396"/>
      <c r="Y56" s="396"/>
      <c r="Z56" s="396"/>
      <c r="AA56" s="396"/>
      <c r="AB56" s="396"/>
      <c r="AC56" s="396"/>
      <c r="AD56" s="396"/>
      <c r="AE56" s="396">
        <v>11.136363636363635</v>
      </c>
      <c r="AF56" s="396"/>
      <c r="AG56" s="396"/>
      <c r="AH56" s="396" t="s">
        <v>1017</v>
      </c>
      <c r="AI56" s="396" t="s">
        <v>1017</v>
      </c>
      <c r="AJ56" s="396" t="s">
        <v>1017</v>
      </c>
      <c r="AK56" s="396" t="s">
        <v>1017</v>
      </c>
      <c r="AL56" s="396" t="s">
        <v>1017</v>
      </c>
      <c r="AM56" s="396" t="s">
        <v>1017</v>
      </c>
      <c r="AN56" s="396" t="s">
        <v>1017</v>
      </c>
      <c r="AO56" s="392" t="s">
        <v>846</v>
      </c>
      <c r="AP56" s="395" t="s">
        <v>829</v>
      </c>
      <c r="AQ56" s="395"/>
      <c r="AR56" s="395"/>
      <c r="AS56" s="399"/>
      <c r="AT56" s="395">
        <v>5.53</v>
      </c>
      <c r="AU56" s="395"/>
      <c r="AV56" s="395"/>
      <c r="AW56" s="395"/>
      <c r="AX56" s="395" t="s">
        <v>829</v>
      </c>
      <c r="AY56" s="392"/>
      <c r="AZ56" s="395">
        <v>0</v>
      </c>
      <c r="BA56" s="395">
        <v>0</v>
      </c>
      <c r="BB56" s="395">
        <v>0</v>
      </c>
      <c r="BC56" s="395">
        <v>0</v>
      </c>
      <c r="BD56" s="395">
        <v>0</v>
      </c>
      <c r="BE56" s="395">
        <v>0</v>
      </c>
      <c r="BF56" s="395">
        <v>0</v>
      </c>
      <c r="BG56" s="395">
        <v>0</v>
      </c>
      <c r="BH56" s="395">
        <v>0</v>
      </c>
      <c r="BI56" s="395">
        <v>0</v>
      </c>
      <c r="BJ56" s="395">
        <v>0</v>
      </c>
      <c r="BK56" s="395">
        <v>0</v>
      </c>
      <c r="BL56" s="395"/>
      <c r="BM56" s="395" t="s">
        <v>829</v>
      </c>
      <c r="BN56" s="395"/>
      <c r="BO56" s="395" t="s">
        <v>829</v>
      </c>
      <c r="BP56" s="400"/>
      <c r="BQ56" s="395"/>
      <c r="BR56" s="395"/>
      <c r="BS56" s="395"/>
      <c r="BT56" s="402"/>
      <c r="BU56" s="402"/>
      <c r="BV56" s="395"/>
      <c r="BW56" s="395" t="s">
        <v>834</v>
      </c>
      <c r="BX56" s="395">
        <v>1</v>
      </c>
      <c r="BY56" s="392"/>
      <c r="BZ56" s="407" t="s">
        <v>1114</v>
      </c>
      <c r="CA56" s="402" t="s">
        <v>600</v>
      </c>
      <c r="CB56" s="214"/>
    </row>
    <row r="57" spans="1:109" customFormat="1" ht="13" customHeight="1" x14ac:dyDescent="0.3">
      <c r="A57" s="392">
        <v>9909</v>
      </c>
      <c r="B57" s="393">
        <v>42566</v>
      </c>
      <c r="C57" s="394" t="s">
        <v>825</v>
      </c>
      <c r="D57" s="392" t="s">
        <v>532</v>
      </c>
      <c r="E57" s="392"/>
      <c r="F57" s="392" t="s">
        <v>845</v>
      </c>
      <c r="G57" s="393">
        <v>42525</v>
      </c>
      <c r="H57" s="395" t="s">
        <v>828</v>
      </c>
      <c r="I57" s="395" t="s">
        <v>829</v>
      </c>
      <c r="J57" s="395"/>
      <c r="K57" s="392" t="s">
        <v>908</v>
      </c>
      <c r="L57" s="392" t="s">
        <v>844</v>
      </c>
      <c r="M57" s="396">
        <v>145.1</v>
      </c>
      <c r="N57" s="396">
        <v>21.109090909090906</v>
      </c>
      <c r="O57" s="392"/>
      <c r="P57" s="392"/>
      <c r="Q57" s="396"/>
      <c r="R57" s="398"/>
      <c r="S57" s="397"/>
      <c r="T57" s="396"/>
      <c r="U57" s="396"/>
      <c r="V57" s="396"/>
      <c r="W57" s="396" t="s">
        <v>1017</v>
      </c>
      <c r="X57" s="396"/>
      <c r="Y57" s="396"/>
      <c r="Z57" s="396"/>
      <c r="AA57" s="396"/>
      <c r="AB57" s="396"/>
      <c r="AC57" s="396"/>
      <c r="AD57" s="396"/>
      <c r="AE57" s="396">
        <v>15.418181818181818</v>
      </c>
      <c r="AF57" s="396"/>
      <c r="AG57" s="396"/>
      <c r="AH57" s="396" t="s">
        <v>1017</v>
      </c>
      <c r="AI57" s="396" t="s">
        <v>1017</v>
      </c>
      <c r="AJ57" s="396" t="s">
        <v>1017</v>
      </c>
      <c r="AK57" s="396" t="s">
        <v>1017</v>
      </c>
      <c r="AL57" s="396" t="s">
        <v>1017</v>
      </c>
      <c r="AM57" s="396" t="s">
        <v>1017</v>
      </c>
      <c r="AN57" s="396" t="s">
        <v>1017</v>
      </c>
      <c r="AO57" s="392" t="s">
        <v>846</v>
      </c>
      <c r="AP57" s="395" t="s">
        <v>829</v>
      </c>
      <c r="AQ57" s="395"/>
      <c r="AR57" s="395"/>
      <c r="AS57" s="399"/>
      <c r="AT57" s="395">
        <v>8</v>
      </c>
      <c r="AU57" s="395"/>
      <c r="AV57" s="395"/>
      <c r="AW57" s="395"/>
      <c r="AX57" s="395" t="s">
        <v>829</v>
      </c>
      <c r="AY57" s="392"/>
      <c r="AZ57" s="395">
        <v>0</v>
      </c>
      <c r="BA57" s="395">
        <v>0</v>
      </c>
      <c r="BB57" s="395">
        <v>0</v>
      </c>
      <c r="BC57" s="395">
        <v>0</v>
      </c>
      <c r="BD57" s="395">
        <v>0</v>
      </c>
      <c r="BE57" s="395">
        <v>0</v>
      </c>
      <c r="BF57" s="395">
        <v>0</v>
      </c>
      <c r="BG57" s="395">
        <v>0</v>
      </c>
      <c r="BH57" s="395">
        <v>0</v>
      </c>
      <c r="BI57" s="395">
        <v>0</v>
      </c>
      <c r="BJ57" s="395">
        <v>0</v>
      </c>
      <c r="BK57" s="395">
        <v>0</v>
      </c>
      <c r="BL57" s="395"/>
      <c r="BM57" s="395" t="s">
        <v>829</v>
      </c>
      <c r="BN57" s="395"/>
      <c r="BO57" s="395" t="s">
        <v>829</v>
      </c>
      <c r="BP57" s="400"/>
      <c r="BQ57" s="395"/>
      <c r="BR57" s="395"/>
      <c r="BS57" s="395"/>
      <c r="BT57" s="402"/>
      <c r="BU57" s="402"/>
      <c r="BV57" s="395"/>
      <c r="BW57" s="395" t="s">
        <v>834</v>
      </c>
      <c r="BX57" s="395">
        <v>1</v>
      </c>
      <c r="BY57" s="392"/>
      <c r="BZ57" s="407" t="s">
        <v>1115</v>
      </c>
      <c r="CA57" s="392" t="s">
        <v>600</v>
      </c>
    </row>
    <row r="58" spans="1:109" customFormat="1" ht="13" customHeight="1" x14ac:dyDescent="0.3">
      <c r="A58" s="392">
        <v>11761</v>
      </c>
      <c r="B58" s="393">
        <v>42566</v>
      </c>
      <c r="C58" s="394" t="s">
        <v>825</v>
      </c>
      <c r="D58" s="392" t="s">
        <v>532</v>
      </c>
      <c r="E58" s="392"/>
      <c r="F58" s="392" t="s">
        <v>845</v>
      </c>
      <c r="G58" s="393">
        <v>42468</v>
      </c>
      <c r="H58" s="395" t="s">
        <v>828</v>
      </c>
      <c r="I58" s="395" t="s">
        <v>829</v>
      </c>
      <c r="J58" s="395"/>
      <c r="K58" s="392" t="s">
        <v>1082</v>
      </c>
      <c r="L58" s="392" t="s">
        <v>1083</v>
      </c>
      <c r="M58" s="396">
        <v>145</v>
      </c>
      <c r="N58" s="396">
        <v>25.599999999999998</v>
      </c>
      <c r="O58" s="392"/>
      <c r="P58" s="392"/>
      <c r="Q58" s="396"/>
      <c r="R58" s="398"/>
      <c r="S58" s="397"/>
      <c r="T58" s="396"/>
      <c r="U58" s="396"/>
      <c r="V58" s="396"/>
      <c r="W58" s="396" t="s">
        <v>1017</v>
      </c>
      <c r="X58" s="396"/>
      <c r="Y58" s="396"/>
      <c r="Z58" s="396"/>
      <c r="AA58" s="396"/>
      <c r="AB58" s="396"/>
      <c r="AC58" s="396"/>
      <c r="AD58" s="396"/>
      <c r="AE58" s="396">
        <v>15.799999999999997</v>
      </c>
      <c r="AF58" s="396"/>
      <c r="AG58" s="396"/>
      <c r="AH58" s="396" t="s">
        <v>1017</v>
      </c>
      <c r="AI58" s="396" t="s">
        <v>1017</v>
      </c>
      <c r="AJ58" s="396" t="s">
        <v>1017</v>
      </c>
      <c r="AK58" s="396" t="s">
        <v>1017</v>
      </c>
      <c r="AL58" s="396" t="s">
        <v>1017</v>
      </c>
      <c r="AM58" s="396" t="s">
        <v>1017</v>
      </c>
      <c r="AN58" s="396" t="s">
        <v>1017</v>
      </c>
      <c r="AO58" s="392" t="s">
        <v>846</v>
      </c>
      <c r="AP58" s="395" t="s">
        <v>829</v>
      </c>
      <c r="AQ58" s="395"/>
      <c r="AR58" s="395"/>
      <c r="AS58" s="399"/>
      <c r="AT58" s="395">
        <v>11.1</v>
      </c>
      <c r="AU58" s="395"/>
      <c r="AV58" s="395"/>
      <c r="AW58" s="395"/>
      <c r="AX58" s="395" t="s">
        <v>772</v>
      </c>
      <c r="AY58" s="392"/>
      <c r="AZ58" s="395">
        <v>0</v>
      </c>
      <c r="BA58" s="395">
        <v>0</v>
      </c>
      <c r="BB58" s="395">
        <v>0</v>
      </c>
      <c r="BC58" s="395">
        <v>0</v>
      </c>
      <c r="BD58" s="395">
        <v>0</v>
      </c>
      <c r="BE58" s="395">
        <v>0</v>
      </c>
      <c r="BF58" s="395">
        <v>0</v>
      </c>
      <c r="BG58" s="395">
        <v>0</v>
      </c>
      <c r="BH58" s="395">
        <v>0</v>
      </c>
      <c r="BI58" s="395">
        <v>0</v>
      </c>
      <c r="BJ58" s="395">
        <v>0</v>
      </c>
      <c r="BK58" s="395">
        <v>0</v>
      </c>
      <c r="BL58" s="395"/>
      <c r="BM58" s="395" t="s">
        <v>829</v>
      </c>
      <c r="BN58" s="395">
        <v>12</v>
      </c>
      <c r="BO58" s="395" t="s">
        <v>829</v>
      </c>
      <c r="BP58" s="400"/>
      <c r="BQ58" s="395"/>
      <c r="BR58" s="395"/>
      <c r="BS58" s="395"/>
      <c r="BT58" s="392"/>
      <c r="BU58" s="402"/>
      <c r="BV58" s="395"/>
      <c r="BW58" s="395" t="s">
        <v>834</v>
      </c>
      <c r="BX58" s="395">
        <v>1</v>
      </c>
      <c r="BY58" s="392"/>
      <c r="BZ58" s="407" t="s">
        <v>1116</v>
      </c>
      <c r="CA58" s="392" t="s">
        <v>600</v>
      </c>
    </row>
    <row r="59" spans="1:109" customFormat="1" ht="13" customHeight="1" x14ac:dyDescent="0.3">
      <c r="A59" s="392">
        <v>10935</v>
      </c>
      <c r="B59" s="393">
        <v>42566</v>
      </c>
      <c r="C59" s="394" t="s">
        <v>825</v>
      </c>
      <c r="D59" s="392" t="s">
        <v>532</v>
      </c>
      <c r="E59" s="392"/>
      <c r="F59" s="392" t="s">
        <v>850</v>
      </c>
      <c r="G59" s="393">
        <v>42475</v>
      </c>
      <c r="H59" s="395" t="s">
        <v>828</v>
      </c>
      <c r="I59" s="395" t="s">
        <v>829</v>
      </c>
      <c r="J59" s="395"/>
      <c r="K59" s="392" t="s">
        <v>866</v>
      </c>
      <c r="L59" s="392" t="s">
        <v>1016</v>
      </c>
      <c r="M59" s="396">
        <v>105.90909090909091</v>
      </c>
      <c r="N59" s="396">
        <v>27.27272727272727</v>
      </c>
      <c r="O59" s="392"/>
      <c r="P59" s="392"/>
      <c r="Q59" s="396"/>
      <c r="R59" s="398"/>
      <c r="S59" s="397"/>
      <c r="T59" s="396"/>
      <c r="U59" s="396"/>
      <c r="V59" s="396"/>
      <c r="W59" s="396">
        <v>18.18181818181818</v>
      </c>
      <c r="X59" s="396"/>
      <c r="Y59" s="396"/>
      <c r="Z59" s="396"/>
      <c r="AA59" s="396"/>
      <c r="AB59" s="396"/>
      <c r="AC59" s="396"/>
      <c r="AD59" s="396"/>
      <c r="AE59" s="396"/>
      <c r="AF59" s="396"/>
      <c r="AG59" s="396"/>
      <c r="AH59" s="396">
        <v>25.909090909090907</v>
      </c>
      <c r="AI59" s="396" t="s">
        <v>1017</v>
      </c>
      <c r="AJ59" s="396" t="s">
        <v>1017</v>
      </c>
      <c r="AK59" s="396" t="s">
        <v>1017</v>
      </c>
      <c r="AL59" s="396" t="s">
        <v>1017</v>
      </c>
      <c r="AM59" s="396" t="s">
        <v>1017</v>
      </c>
      <c r="AN59" s="396" t="s">
        <v>1017</v>
      </c>
      <c r="AO59" s="392" t="s">
        <v>926</v>
      </c>
      <c r="AP59" s="395" t="s">
        <v>829</v>
      </c>
      <c r="AQ59" s="395"/>
      <c r="AR59" s="395"/>
      <c r="AS59" s="399"/>
      <c r="AT59" s="395">
        <v>16</v>
      </c>
      <c r="AU59" s="395"/>
      <c r="AV59" s="395"/>
      <c r="AW59" s="395"/>
      <c r="AX59" s="395" t="s">
        <v>835</v>
      </c>
      <c r="AY59" s="392"/>
      <c r="AZ59" s="395">
        <v>0</v>
      </c>
      <c r="BA59" s="395">
        <v>0</v>
      </c>
      <c r="BB59" s="395">
        <v>0</v>
      </c>
      <c r="BC59" s="395">
        <v>0</v>
      </c>
      <c r="BD59" s="395">
        <v>0</v>
      </c>
      <c r="BE59" s="395">
        <v>0</v>
      </c>
      <c r="BF59" s="395">
        <v>0</v>
      </c>
      <c r="BG59" s="395">
        <v>0</v>
      </c>
      <c r="BH59" s="395">
        <v>0</v>
      </c>
      <c r="BI59" s="395">
        <v>0</v>
      </c>
      <c r="BJ59" s="395">
        <v>0</v>
      </c>
      <c r="BK59" s="395">
        <v>0</v>
      </c>
      <c r="BL59" s="395"/>
      <c r="BM59" s="395" t="s">
        <v>829</v>
      </c>
      <c r="BN59" s="395"/>
      <c r="BO59" s="395" t="s">
        <v>829</v>
      </c>
      <c r="BP59" s="400">
        <v>174.43636363636361</v>
      </c>
      <c r="BQ59" s="395"/>
      <c r="BR59" s="395"/>
      <c r="BS59" s="401">
        <v>42551</v>
      </c>
      <c r="BT59" s="392"/>
      <c r="BU59" s="402"/>
      <c r="BV59" s="395"/>
      <c r="BW59" s="395" t="s">
        <v>834</v>
      </c>
      <c r="BX59" s="395"/>
      <c r="BY59" s="402" t="s">
        <v>1018</v>
      </c>
      <c r="BZ59" s="403" t="s">
        <v>1117</v>
      </c>
      <c r="CA59" s="402" t="s">
        <v>600</v>
      </c>
    </row>
    <row r="60" spans="1:109" customFormat="1" ht="13" customHeight="1" x14ac:dyDescent="0.3">
      <c r="A60" s="392">
        <v>11459</v>
      </c>
      <c r="B60" s="393">
        <v>42566</v>
      </c>
      <c r="C60" s="394" t="s">
        <v>825</v>
      </c>
      <c r="D60" s="392" t="s">
        <v>532</v>
      </c>
      <c r="E60" s="392"/>
      <c r="F60" s="392" t="s">
        <v>850</v>
      </c>
      <c r="G60" s="393">
        <v>42551</v>
      </c>
      <c r="H60" s="395" t="s">
        <v>828</v>
      </c>
      <c r="I60" s="395" t="s">
        <v>829</v>
      </c>
      <c r="J60" s="395"/>
      <c r="K60" s="392" t="s">
        <v>870</v>
      </c>
      <c r="L60" s="392" t="s">
        <v>1020</v>
      </c>
      <c r="M60" s="396">
        <v>121.03636363636362</v>
      </c>
      <c r="N60" s="396">
        <v>30.199999999999996</v>
      </c>
      <c r="O60" s="392"/>
      <c r="P60" s="392"/>
      <c r="Q60" s="396"/>
      <c r="R60" s="398"/>
      <c r="S60" s="397"/>
      <c r="T60" s="396"/>
      <c r="U60" s="396"/>
      <c r="V60" s="396"/>
      <c r="W60" s="396">
        <v>16.436363636363634</v>
      </c>
      <c r="X60" s="396"/>
      <c r="Y60" s="396"/>
      <c r="Z60" s="396"/>
      <c r="AA60" s="396"/>
      <c r="AB60" s="396"/>
      <c r="AC60" s="396"/>
      <c r="AD60" s="396"/>
      <c r="AE60" s="396"/>
      <c r="AF60" s="396"/>
      <c r="AG60" s="396"/>
      <c r="AH60" s="396">
        <v>29.390909090909087</v>
      </c>
      <c r="AI60" s="396" t="s">
        <v>1017</v>
      </c>
      <c r="AJ60" s="396" t="s">
        <v>1017</v>
      </c>
      <c r="AK60" s="396" t="s">
        <v>1017</v>
      </c>
      <c r="AL60" s="396" t="s">
        <v>1017</v>
      </c>
      <c r="AM60" s="396" t="s">
        <v>1017</v>
      </c>
      <c r="AN60" s="396" t="s">
        <v>1017</v>
      </c>
      <c r="AO60" s="392" t="s">
        <v>926</v>
      </c>
      <c r="AP60" s="395" t="s">
        <v>829</v>
      </c>
      <c r="AQ60" s="395"/>
      <c r="AR60" s="395"/>
      <c r="AS60" s="399"/>
      <c r="AT60" s="395">
        <v>9.5</v>
      </c>
      <c r="AU60" s="395"/>
      <c r="AV60" s="395"/>
      <c r="AW60" s="395"/>
      <c r="AX60" s="395" t="s">
        <v>835</v>
      </c>
      <c r="AY60" s="392"/>
      <c r="AZ60" s="395">
        <v>0</v>
      </c>
      <c r="BA60" s="395">
        <v>0</v>
      </c>
      <c r="BB60" s="395">
        <v>0</v>
      </c>
      <c r="BC60" s="395">
        <v>0</v>
      </c>
      <c r="BD60" s="395">
        <v>0</v>
      </c>
      <c r="BE60" s="395">
        <v>0</v>
      </c>
      <c r="BF60" s="395">
        <v>0</v>
      </c>
      <c r="BG60" s="395">
        <v>0</v>
      </c>
      <c r="BH60" s="395">
        <v>0</v>
      </c>
      <c r="BI60" s="395">
        <v>0</v>
      </c>
      <c r="BJ60" s="395">
        <v>0</v>
      </c>
      <c r="BK60" s="395">
        <v>0</v>
      </c>
      <c r="BL60" s="395"/>
      <c r="BM60" s="395" t="s">
        <v>829</v>
      </c>
      <c r="BN60" s="395">
        <v>12</v>
      </c>
      <c r="BO60" s="395" t="s">
        <v>829</v>
      </c>
      <c r="BP60" s="400"/>
      <c r="BQ60" s="395"/>
      <c r="BR60" s="395"/>
      <c r="BS60" s="395"/>
      <c r="BT60" s="402"/>
      <c r="BU60" s="402"/>
      <c r="BV60" s="395"/>
      <c r="BW60" s="395" t="s">
        <v>834</v>
      </c>
      <c r="BX60" s="395"/>
      <c r="BY60" s="392"/>
      <c r="BZ60" s="407" t="s">
        <v>1118</v>
      </c>
      <c r="CA60" s="402" t="s">
        <v>600</v>
      </c>
    </row>
    <row r="61" spans="1:109" customFormat="1" ht="13" customHeight="1" x14ac:dyDescent="0.3">
      <c r="A61" s="392">
        <v>11805</v>
      </c>
      <c r="B61" s="405">
        <v>42567</v>
      </c>
      <c r="C61" s="394" t="s">
        <v>825</v>
      </c>
      <c r="D61" s="392" t="s">
        <v>532</v>
      </c>
      <c r="E61" s="392"/>
      <c r="F61" s="392" t="s">
        <v>850</v>
      </c>
      <c r="G61" s="406">
        <v>42567</v>
      </c>
      <c r="H61" s="395" t="s">
        <v>828</v>
      </c>
      <c r="I61" s="395" t="s">
        <v>829</v>
      </c>
      <c r="J61" s="395"/>
      <c r="K61" s="392" t="s">
        <v>873</v>
      </c>
      <c r="L61" s="392" t="s">
        <v>1022</v>
      </c>
      <c r="M61" s="396">
        <v>130.63636363636363</v>
      </c>
      <c r="N61" s="396">
        <v>27.86363636363636</v>
      </c>
      <c r="O61" s="392"/>
      <c r="P61" s="392"/>
      <c r="Q61" s="396"/>
      <c r="R61" s="398"/>
      <c r="S61" s="397"/>
      <c r="T61" s="396"/>
      <c r="U61" s="396"/>
      <c r="V61" s="396"/>
      <c r="W61" s="396">
        <v>15.463636363636363</v>
      </c>
      <c r="X61" s="396"/>
      <c r="Y61" s="396"/>
      <c r="Z61" s="396"/>
      <c r="AA61" s="396"/>
      <c r="AB61" s="396"/>
      <c r="AC61" s="396"/>
      <c r="AD61" s="396"/>
      <c r="AE61" s="396"/>
      <c r="AF61" s="396"/>
      <c r="AG61" s="396"/>
      <c r="AH61" s="396">
        <v>26.318181818181817</v>
      </c>
      <c r="AI61" s="396" t="s">
        <v>1017</v>
      </c>
      <c r="AJ61" s="396" t="s">
        <v>1017</v>
      </c>
      <c r="AK61" s="396" t="s">
        <v>1017</v>
      </c>
      <c r="AL61" s="396" t="s">
        <v>1017</v>
      </c>
      <c r="AM61" s="396" t="s">
        <v>1017</v>
      </c>
      <c r="AN61" s="396" t="s">
        <v>1017</v>
      </c>
      <c r="AO61" s="392" t="s">
        <v>926</v>
      </c>
      <c r="AP61" s="395" t="s">
        <v>829</v>
      </c>
      <c r="AQ61" s="395"/>
      <c r="AR61" s="395"/>
      <c r="AS61" s="399"/>
      <c r="AT61" s="395">
        <v>7.5</v>
      </c>
      <c r="AU61" s="395"/>
      <c r="AV61" s="395"/>
      <c r="AW61" s="395"/>
      <c r="AX61" s="395" t="s">
        <v>829</v>
      </c>
      <c r="AY61" s="392"/>
      <c r="AZ61" s="395">
        <v>0</v>
      </c>
      <c r="BA61" s="395">
        <v>0</v>
      </c>
      <c r="BB61" s="395">
        <v>0</v>
      </c>
      <c r="BC61" s="395">
        <v>0</v>
      </c>
      <c r="BD61" s="395">
        <v>0</v>
      </c>
      <c r="BE61" s="395">
        <v>0</v>
      </c>
      <c r="BF61" s="395">
        <v>0</v>
      </c>
      <c r="BG61" s="395">
        <v>0</v>
      </c>
      <c r="BH61" s="395">
        <v>0</v>
      </c>
      <c r="BI61" s="395">
        <v>0</v>
      </c>
      <c r="BJ61" s="395">
        <v>0</v>
      </c>
      <c r="BK61" s="395">
        <v>0</v>
      </c>
      <c r="BL61" s="395"/>
      <c r="BM61" s="395" t="s">
        <v>829</v>
      </c>
      <c r="BN61" s="395"/>
      <c r="BO61" s="395" t="s">
        <v>829</v>
      </c>
      <c r="BP61" s="400"/>
      <c r="BQ61" s="395"/>
      <c r="BR61" s="395"/>
      <c r="BS61" s="395"/>
      <c r="BT61" s="392"/>
      <c r="BU61" s="402"/>
      <c r="BV61" s="395"/>
      <c r="BW61" s="395" t="s">
        <v>834</v>
      </c>
      <c r="BX61" s="395">
        <v>1</v>
      </c>
      <c r="BY61" s="392"/>
      <c r="BZ61" s="407" t="s">
        <v>1119</v>
      </c>
      <c r="CA61" s="402" t="s">
        <v>580</v>
      </c>
    </row>
    <row r="62" spans="1:109" customFormat="1" ht="13" customHeight="1" x14ac:dyDescent="0.3">
      <c r="A62" s="392">
        <v>13041</v>
      </c>
      <c r="B62" s="393">
        <v>42566</v>
      </c>
      <c r="C62" s="394" t="s">
        <v>825</v>
      </c>
      <c r="D62" s="392" t="s">
        <v>532</v>
      </c>
      <c r="E62" s="392"/>
      <c r="F62" s="392" t="s">
        <v>850</v>
      </c>
      <c r="G62" s="393">
        <v>42551</v>
      </c>
      <c r="H62" s="395" t="s">
        <v>590</v>
      </c>
      <c r="I62" s="395" t="s">
        <v>853</v>
      </c>
      <c r="J62" s="395"/>
      <c r="K62" s="392" t="s">
        <v>875</v>
      </c>
      <c r="L62" s="392" t="s">
        <v>1024</v>
      </c>
      <c r="M62" s="396">
        <v>136.99999999999997</v>
      </c>
      <c r="N62" s="396">
        <v>35</v>
      </c>
      <c r="O62" s="392"/>
      <c r="P62" s="392"/>
      <c r="Q62" s="396"/>
      <c r="R62" s="398"/>
      <c r="S62" s="397"/>
      <c r="T62" s="396"/>
      <c r="U62" s="396"/>
      <c r="V62" s="396"/>
      <c r="W62" s="396">
        <v>22.954545454545453</v>
      </c>
      <c r="X62" s="396"/>
      <c r="Y62" s="396"/>
      <c r="Z62" s="396"/>
      <c r="AA62" s="396"/>
      <c r="AB62" s="396"/>
      <c r="AC62" s="396"/>
      <c r="AD62" s="396"/>
      <c r="AE62" s="396"/>
      <c r="AF62" s="396"/>
      <c r="AG62" s="396"/>
      <c r="AH62" s="396">
        <v>31</v>
      </c>
      <c r="AI62" s="396" t="s">
        <v>1017</v>
      </c>
      <c r="AJ62" s="396" t="s">
        <v>1017</v>
      </c>
      <c r="AK62" s="396" t="s">
        <v>1017</v>
      </c>
      <c r="AL62" s="396" t="s">
        <v>1017</v>
      </c>
      <c r="AM62" s="396" t="s">
        <v>1017</v>
      </c>
      <c r="AN62" s="396" t="s">
        <v>1017</v>
      </c>
      <c r="AO62" s="392" t="s">
        <v>926</v>
      </c>
      <c r="AP62" s="395" t="s">
        <v>829</v>
      </c>
      <c r="AQ62" s="395"/>
      <c r="AR62" s="395"/>
      <c r="AS62" s="399"/>
      <c r="AT62" s="395">
        <v>16</v>
      </c>
      <c r="AU62" s="395"/>
      <c r="AV62" s="395"/>
      <c r="AW62" s="395"/>
      <c r="AX62" s="395" t="s">
        <v>829</v>
      </c>
      <c r="AY62" s="392"/>
      <c r="AZ62" s="395">
        <v>0</v>
      </c>
      <c r="BA62" s="395">
        <v>0</v>
      </c>
      <c r="BB62" s="395">
        <v>0</v>
      </c>
      <c r="BC62" s="395">
        <v>0</v>
      </c>
      <c r="BD62" s="395">
        <v>0</v>
      </c>
      <c r="BE62" s="395">
        <v>0</v>
      </c>
      <c r="BF62" s="395">
        <v>0</v>
      </c>
      <c r="BG62" s="395">
        <v>0</v>
      </c>
      <c r="BH62" s="395">
        <v>0</v>
      </c>
      <c r="BI62" s="395">
        <v>0</v>
      </c>
      <c r="BJ62" s="395">
        <v>0</v>
      </c>
      <c r="BK62" s="395">
        <v>0</v>
      </c>
      <c r="BL62" s="395"/>
      <c r="BM62" s="395" t="s">
        <v>829</v>
      </c>
      <c r="BN62" s="395"/>
      <c r="BO62" s="395" t="s">
        <v>829</v>
      </c>
      <c r="BP62" s="400"/>
      <c r="BQ62" s="395"/>
      <c r="BR62" s="395"/>
      <c r="BS62" s="395"/>
      <c r="BT62" s="408"/>
      <c r="BU62" s="402"/>
      <c r="BV62" s="395"/>
      <c r="BW62" s="395" t="s">
        <v>834</v>
      </c>
      <c r="BX62" s="395">
        <v>1</v>
      </c>
      <c r="BY62" s="392"/>
      <c r="BZ62" s="407" t="s">
        <v>1120</v>
      </c>
      <c r="CA62" s="402" t="s">
        <v>600</v>
      </c>
    </row>
    <row r="63" spans="1:109" customFormat="1" ht="13" customHeight="1" x14ac:dyDescent="0.3">
      <c r="A63" s="392">
        <v>1480</v>
      </c>
      <c r="B63" s="393">
        <v>42567</v>
      </c>
      <c r="C63" s="394" t="s">
        <v>825</v>
      </c>
      <c r="D63" s="392" t="s">
        <v>532</v>
      </c>
      <c r="E63" s="392"/>
      <c r="F63" s="392" t="s">
        <v>850</v>
      </c>
      <c r="G63" s="393">
        <v>42551</v>
      </c>
      <c r="H63" s="395" t="s">
        <v>828</v>
      </c>
      <c r="I63" s="395" t="s">
        <v>829</v>
      </c>
      <c r="J63" s="395"/>
      <c r="K63" s="392" t="s">
        <v>880</v>
      </c>
      <c r="L63" s="392" t="s">
        <v>844</v>
      </c>
      <c r="M63" s="396">
        <v>147.6</v>
      </c>
      <c r="N63" s="396">
        <v>27.763636363636362</v>
      </c>
      <c r="O63" s="392"/>
      <c r="P63" s="392"/>
      <c r="Q63" s="396"/>
      <c r="R63" s="398"/>
      <c r="S63" s="397"/>
      <c r="T63" s="396"/>
      <c r="U63" s="396"/>
      <c r="V63" s="396"/>
      <c r="W63" s="396">
        <v>17.281818181818181</v>
      </c>
      <c r="X63" s="396"/>
      <c r="Y63" s="396"/>
      <c r="Z63" s="396"/>
      <c r="AA63" s="396"/>
      <c r="AB63" s="396"/>
      <c r="AC63" s="396"/>
      <c r="AD63" s="396"/>
      <c r="AE63" s="396"/>
      <c r="AF63" s="396"/>
      <c r="AG63" s="396"/>
      <c r="AH63" s="396">
        <v>26.154545454545453</v>
      </c>
      <c r="AI63" s="396" t="s">
        <v>1017</v>
      </c>
      <c r="AJ63" s="396" t="s">
        <v>1017</v>
      </c>
      <c r="AK63" s="396" t="s">
        <v>1017</v>
      </c>
      <c r="AL63" s="396" t="s">
        <v>1017</v>
      </c>
      <c r="AM63" s="396" t="s">
        <v>1017</v>
      </c>
      <c r="AN63" s="396" t="s">
        <v>1017</v>
      </c>
      <c r="AO63" s="392" t="s">
        <v>926</v>
      </c>
      <c r="AP63" s="395" t="s">
        <v>829</v>
      </c>
      <c r="AQ63" s="395"/>
      <c r="AR63" s="395"/>
      <c r="AS63" s="399"/>
      <c r="AT63" s="395">
        <v>11.6</v>
      </c>
      <c r="AU63" s="395"/>
      <c r="AV63" s="395"/>
      <c r="AW63" s="395"/>
      <c r="AX63" s="395" t="s">
        <v>829</v>
      </c>
      <c r="AY63" s="392"/>
      <c r="AZ63" s="395">
        <v>0</v>
      </c>
      <c r="BA63" s="395">
        <v>0</v>
      </c>
      <c r="BB63" s="395">
        <v>0</v>
      </c>
      <c r="BC63" s="395">
        <v>0</v>
      </c>
      <c r="BD63" s="395">
        <v>0</v>
      </c>
      <c r="BE63" s="395">
        <v>0</v>
      </c>
      <c r="BF63" s="395">
        <v>0</v>
      </c>
      <c r="BG63" s="395">
        <v>0</v>
      </c>
      <c r="BH63" s="395">
        <v>0</v>
      </c>
      <c r="BI63" s="395">
        <v>0</v>
      </c>
      <c r="BJ63" s="395">
        <v>0</v>
      </c>
      <c r="BK63" s="395">
        <v>0</v>
      </c>
      <c r="BL63" s="395"/>
      <c r="BM63" s="395" t="s">
        <v>829</v>
      </c>
      <c r="BN63" s="395"/>
      <c r="BO63" s="395" t="s">
        <v>829</v>
      </c>
      <c r="BP63" s="400"/>
      <c r="BQ63" s="395"/>
      <c r="BR63" s="395"/>
      <c r="BS63" s="395"/>
      <c r="BT63" s="402"/>
      <c r="BU63" s="402"/>
      <c r="BV63" s="395"/>
      <c r="BW63" s="395" t="s">
        <v>834</v>
      </c>
      <c r="BX63" s="395"/>
      <c r="BY63" s="392"/>
      <c r="BZ63" s="404" t="s">
        <v>1121</v>
      </c>
      <c r="CA63" s="392" t="s">
        <v>580</v>
      </c>
    </row>
    <row r="64" spans="1:109" customFormat="1" ht="13" customHeight="1" x14ac:dyDescent="0.3">
      <c r="A64" s="392">
        <v>13075</v>
      </c>
      <c r="B64" s="393">
        <v>42566</v>
      </c>
      <c r="C64" s="394" t="s">
        <v>825</v>
      </c>
      <c r="D64" s="392" t="s">
        <v>532</v>
      </c>
      <c r="E64" s="392"/>
      <c r="F64" s="392" t="s">
        <v>850</v>
      </c>
      <c r="G64" s="393">
        <v>42551</v>
      </c>
      <c r="H64" s="395" t="s">
        <v>828</v>
      </c>
      <c r="I64" s="395" t="s">
        <v>829</v>
      </c>
      <c r="J64" s="395"/>
      <c r="K64" s="392" t="s">
        <v>883</v>
      </c>
      <c r="L64" s="392" t="s">
        <v>1027</v>
      </c>
      <c r="M64" s="396">
        <v>183.6090909090909</v>
      </c>
      <c r="N64" s="396">
        <v>36</v>
      </c>
      <c r="O64" s="392"/>
      <c r="P64" s="392"/>
      <c r="Q64" s="396"/>
      <c r="R64" s="398"/>
      <c r="S64" s="397"/>
      <c r="T64" s="396"/>
      <c r="U64" s="396"/>
      <c r="V64" s="396"/>
      <c r="W64" s="396">
        <v>21.454545454545453</v>
      </c>
      <c r="X64" s="396"/>
      <c r="Y64" s="396"/>
      <c r="Z64" s="396"/>
      <c r="AA64" s="396"/>
      <c r="AB64" s="396"/>
      <c r="AC64" s="396"/>
      <c r="AD64" s="396"/>
      <c r="AE64" s="396"/>
      <c r="AF64" s="396"/>
      <c r="AG64" s="396"/>
      <c r="AH64" s="396">
        <v>35</v>
      </c>
      <c r="AI64" s="396" t="s">
        <v>1017</v>
      </c>
      <c r="AJ64" s="396" t="s">
        <v>1017</v>
      </c>
      <c r="AK64" s="396" t="s">
        <v>1017</v>
      </c>
      <c r="AL64" s="396" t="s">
        <v>1017</v>
      </c>
      <c r="AM64" s="396" t="s">
        <v>1017</v>
      </c>
      <c r="AN64" s="396" t="s">
        <v>1017</v>
      </c>
      <c r="AO64" s="392" t="s">
        <v>926</v>
      </c>
      <c r="AP64" s="395" t="s">
        <v>829</v>
      </c>
      <c r="AQ64" s="395"/>
      <c r="AR64" s="395"/>
      <c r="AS64" s="399"/>
      <c r="AT64" s="395">
        <v>8.5</v>
      </c>
      <c r="AU64" s="395"/>
      <c r="AV64" s="395"/>
      <c r="AW64" s="395"/>
      <c r="AX64" s="395" t="s">
        <v>829</v>
      </c>
      <c r="AY64" s="392"/>
      <c r="AZ64" s="395">
        <v>20</v>
      </c>
      <c r="BA64" s="395">
        <v>0</v>
      </c>
      <c r="BB64" s="395">
        <v>0</v>
      </c>
      <c r="BC64" s="395">
        <v>0</v>
      </c>
      <c r="BD64" s="395">
        <v>0</v>
      </c>
      <c r="BE64" s="395">
        <v>0</v>
      </c>
      <c r="BF64" s="395">
        <v>0</v>
      </c>
      <c r="BG64" s="395">
        <v>0</v>
      </c>
      <c r="BH64" s="395">
        <v>0</v>
      </c>
      <c r="BI64" s="395">
        <v>0</v>
      </c>
      <c r="BJ64" s="395">
        <v>0</v>
      </c>
      <c r="BK64" s="395">
        <v>0</v>
      </c>
      <c r="BL64" s="395"/>
      <c r="BM64" s="395" t="s">
        <v>829</v>
      </c>
      <c r="BN64" s="395"/>
      <c r="BO64" s="395" t="s">
        <v>829</v>
      </c>
      <c r="BP64" s="400"/>
      <c r="BQ64" s="395"/>
      <c r="BR64" s="395"/>
      <c r="BS64" s="395"/>
      <c r="BT64" s="402"/>
      <c r="BU64" s="402"/>
      <c r="BV64" s="395"/>
      <c r="BW64" s="395" t="s">
        <v>834</v>
      </c>
      <c r="BX64" s="395"/>
      <c r="BY64" s="392"/>
      <c r="BZ64" s="403" t="s">
        <v>1122</v>
      </c>
      <c r="CA64" s="402" t="s">
        <v>600</v>
      </c>
    </row>
    <row r="65" spans="1:109" customFormat="1" ht="13" customHeight="1" x14ac:dyDescent="0.3">
      <c r="A65" s="392">
        <v>11121</v>
      </c>
      <c r="B65" s="393">
        <v>42568</v>
      </c>
      <c r="C65" s="394" t="s">
        <v>825</v>
      </c>
      <c r="D65" s="392" t="s">
        <v>532</v>
      </c>
      <c r="E65" s="392"/>
      <c r="F65" s="392" t="s">
        <v>850</v>
      </c>
      <c r="G65" s="406">
        <v>42247</v>
      </c>
      <c r="H65" s="395" t="s">
        <v>828</v>
      </c>
      <c r="I65" s="395" t="s">
        <v>829</v>
      </c>
      <c r="J65" s="395"/>
      <c r="K65" s="392" t="s">
        <v>847</v>
      </c>
      <c r="L65" s="392" t="s">
        <v>1029</v>
      </c>
      <c r="M65" s="396">
        <v>142.5</v>
      </c>
      <c r="N65" s="396">
        <v>31.354545454545455</v>
      </c>
      <c r="O65" s="392" t="s">
        <v>832</v>
      </c>
      <c r="P65" s="392">
        <v>1020</v>
      </c>
      <c r="Q65" s="396">
        <v>33.954545454545453</v>
      </c>
      <c r="R65" s="398"/>
      <c r="S65" s="397"/>
      <c r="T65" s="396"/>
      <c r="U65" s="396"/>
      <c r="V65" s="396"/>
      <c r="W65" s="396">
        <v>18.299999999999997</v>
      </c>
      <c r="X65" s="396"/>
      <c r="Y65" s="396"/>
      <c r="Z65" s="396"/>
      <c r="AA65" s="396"/>
      <c r="AB65" s="396"/>
      <c r="AC65" s="396"/>
      <c r="AD65" s="396"/>
      <c r="AE65" s="396"/>
      <c r="AF65" s="396"/>
      <c r="AG65" s="396"/>
      <c r="AH65" s="396">
        <v>29.9</v>
      </c>
      <c r="AI65" s="396" t="s">
        <v>1017</v>
      </c>
      <c r="AJ65" s="396" t="s">
        <v>1017</v>
      </c>
      <c r="AK65" s="396" t="s">
        <v>1017</v>
      </c>
      <c r="AL65" s="396" t="s">
        <v>1017</v>
      </c>
      <c r="AM65" s="396" t="s">
        <v>1017</v>
      </c>
      <c r="AN65" s="396" t="s">
        <v>1017</v>
      </c>
      <c r="AO65" s="392" t="s">
        <v>926</v>
      </c>
      <c r="AP65" s="395" t="s">
        <v>829</v>
      </c>
      <c r="AQ65" s="395"/>
      <c r="AR65" s="395"/>
      <c r="AS65" s="399">
        <v>10</v>
      </c>
      <c r="AT65" s="395">
        <v>12</v>
      </c>
      <c r="AU65" s="395"/>
      <c r="AV65" s="395"/>
      <c r="AW65" s="395"/>
      <c r="AX65" s="395" t="s">
        <v>835</v>
      </c>
      <c r="AY65" s="392"/>
      <c r="AZ65" s="395">
        <v>0</v>
      </c>
      <c r="BA65" s="395">
        <v>0</v>
      </c>
      <c r="BB65" s="395">
        <v>7</v>
      </c>
      <c r="BC65" s="395">
        <v>0</v>
      </c>
      <c r="BD65" s="395">
        <v>0</v>
      </c>
      <c r="BE65" s="395">
        <v>0</v>
      </c>
      <c r="BF65" s="395">
        <v>0</v>
      </c>
      <c r="BG65" s="395">
        <v>0</v>
      </c>
      <c r="BH65" s="395">
        <v>0</v>
      </c>
      <c r="BI65" s="395">
        <v>0</v>
      </c>
      <c r="BJ65" s="395">
        <v>0</v>
      </c>
      <c r="BK65" s="395">
        <v>0</v>
      </c>
      <c r="BL65" s="395"/>
      <c r="BM65" s="395" t="s">
        <v>772</v>
      </c>
      <c r="BN65" s="395"/>
      <c r="BO65" s="395" t="s">
        <v>829</v>
      </c>
      <c r="BP65" s="400"/>
      <c r="BQ65" s="395"/>
      <c r="BR65" s="395"/>
      <c r="BS65" s="395"/>
      <c r="BT65" s="402"/>
      <c r="BU65" s="402"/>
      <c r="BV65" s="395"/>
      <c r="BW65" s="395" t="s">
        <v>834</v>
      </c>
      <c r="BX65" s="395"/>
      <c r="BY65" s="392"/>
      <c r="BZ65" s="403" t="s">
        <v>1030</v>
      </c>
      <c r="CA65" s="402" t="s">
        <v>1031</v>
      </c>
    </row>
    <row r="66" spans="1:109" customFormat="1" ht="12.75" customHeight="1" x14ac:dyDescent="0.3">
      <c r="A66" s="392">
        <v>1492</v>
      </c>
      <c r="B66" s="393">
        <v>42566</v>
      </c>
      <c r="C66" s="394" t="s">
        <v>825</v>
      </c>
      <c r="D66" s="392" t="s">
        <v>532</v>
      </c>
      <c r="E66" s="392"/>
      <c r="F66" s="392" t="s">
        <v>850</v>
      </c>
      <c r="G66" s="393">
        <v>42551</v>
      </c>
      <c r="H66" s="395" t="s">
        <v>828</v>
      </c>
      <c r="I66" s="395" t="s">
        <v>829</v>
      </c>
      <c r="J66" s="395"/>
      <c r="K66" s="392" t="s">
        <v>885</v>
      </c>
      <c r="L66" s="392" t="s">
        <v>844</v>
      </c>
      <c r="M66" s="396">
        <v>147.6</v>
      </c>
      <c r="N66" s="396">
        <v>27.763636363636362</v>
      </c>
      <c r="O66" s="392"/>
      <c r="P66" s="392"/>
      <c r="Q66" s="396"/>
      <c r="R66" s="398"/>
      <c r="S66" s="397"/>
      <c r="T66" s="396"/>
      <c r="U66" s="396"/>
      <c r="V66" s="396"/>
      <c r="W66" s="396">
        <v>17.281818181818181</v>
      </c>
      <c r="X66" s="396"/>
      <c r="Y66" s="396"/>
      <c r="Z66" s="396"/>
      <c r="AA66" s="396"/>
      <c r="AB66" s="396"/>
      <c r="AC66" s="396"/>
      <c r="AD66" s="396"/>
      <c r="AE66" s="396"/>
      <c r="AF66" s="396"/>
      <c r="AG66" s="396"/>
      <c r="AH66" s="396">
        <v>26.154545454545453</v>
      </c>
      <c r="AI66" s="396" t="s">
        <v>1017</v>
      </c>
      <c r="AJ66" s="396" t="s">
        <v>1017</v>
      </c>
      <c r="AK66" s="396" t="s">
        <v>1017</v>
      </c>
      <c r="AL66" s="396" t="s">
        <v>1017</v>
      </c>
      <c r="AM66" s="396" t="s">
        <v>1017</v>
      </c>
      <c r="AN66" s="396" t="s">
        <v>1017</v>
      </c>
      <c r="AO66" s="392" t="s">
        <v>926</v>
      </c>
      <c r="AP66" s="395" t="s">
        <v>829</v>
      </c>
      <c r="AQ66" s="395"/>
      <c r="AR66" s="395"/>
      <c r="AS66" s="399"/>
      <c r="AT66" s="395">
        <v>11.6</v>
      </c>
      <c r="AU66" s="395"/>
      <c r="AV66" s="395"/>
      <c r="AW66" s="395"/>
      <c r="AX66" s="395" t="s">
        <v>835</v>
      </c>
      <c r="AY66" s="392"/>
      <c r="AZ66" s="395">
        <v>0</v>
      </c>
      <c r="BA66" s="395">
        <v>0</v>
      </c>
      <c r="BB66" s="395">
        <v>0</v>
      </c>
      <c r="BC66" s="395">
        <v>0</v>
      </c>
      <c r="BD66" s="395">
        <v>0</v>
      </c>
      <c r="BE66" s="395">
        <v>0</v>
      </c>
      <c r="BF66" s="395">
        <v>0</v>
      </c>
      <c r="BG66" s="395">
        <v>0</v>
      </c>
      <c r="BH66" s="395">
        <v>0</v>
      </c>
      <c r="BI66" s="395">
        <v>0</v>
      </c>
      <c r="BJ66" s="395">
        <v>0</v>
      </c>
      <c r="BK66" s="395">
        <v>0</v>
      </c>
      <c r="BL66" s="395"/>
      <c r="BM66" s="395" t="s">
        <v>829</v>
      </c>
      <c r="BN66" s="395"/>
      <c r="BO66" s="395" t="s">
        <v>829</v>
      </c>
      <c r="BP66" s="400"/>
      <c r="BQ66" s="395"/>
      <c r="BR66" s="395"/>
      <c r="BS66" s="395"/>
      <c r="BT66" s="402"/>
      <c r="BU66" s="402"/>
      <c r="BV66" s="395"/>
      <c r="BW66" s="395" t="s">
        <v>834</v>
      </c>
      <c r="BX66" s="395"/>
      <c r="BY66" s="392"/>
      <c r="BZ66" s="407" t="s">
        <v>1123</v>
      </c>
      <c r="CA66" s="402" t="s">
        <v>600</v>
      </c>
    </row>
    <row r="67" spans="1:109" customFormat="1" ht="13" customHeight="1" x14ac:dyDescent="0.3">
      <c r="A67" s="392">
        <v>10277</v>
      </c>
      <c r="B67" s="393">
        <v>42566</v>
      </c>
      <c r="C67" s="394" t="s">
        <v>825</v>
      </c>
      <c r="D67" s="392" t="s">
        <v>532</v>
      </c>
      <c r="E67" s="392"/>
      <c r="F67" s="392" t="s">
        <v>850</v>
      </c>
      <c r="G67" s="393">
        <v>42551</v>
      </c>
      <c r="H67" s="395" t="s">
        <v>828</v>
      </c>
      <c r="I67" s="395" t="s">
        <v>829</v>
      </c>
      <c r="J67" s="395"/>
      <c r="K67" s="392" t="s">
        <v>887</v>
      </c>
      <c r="L67" s="392" t="s">
        <v>888</v>
      </c>
      <c r="M67" s="396">
        <v>144.79999999999998</v>
      </c>
      <c r="N67" s="396">
        <v>37.218181818181812</v>
      </c>
      <c r="O67" s="392"/>
      <c r="P67" s="392"/>
      <c r="Q67" s="396"/>
      <c r="R67" s="398"/>
      <c r="S67" s="397"/>
      <c r="T67" s="396"/>
      <c r="U67" s="396"/>
      <c r="V67" s="396"/>
      <c r="W67" s="396">
        <v>19.618181818181814</v>
      </c>
      <c r="X67" s="396"/>
      <c r="Y67" s="396"/>
      <c r="Z67" s="396"/>
      <c r="AA67" s="396"/>
      <c r="AB67" s="396"/>
      <c r="AC67" s="396"/>
      <c r="AD67" s="396"/>
      <c r="AE67" s="396"/>
      <c r="AF67" s="396"/>
      <c r="AG67" s="396"/>
      <c r="AH67" s="396">
        <v>32.690909090909088</v>
      </c>
      <c r="AI67" s="396" t="s">
        <v>1017</v>
      </c>
      <c r="AJ67" s="396" t="s">
        <v>1017</v>
      </c>
      <c r="AK67" s="396" t="s">
        <v>1017</v>
      </c>
      <c r="AL67" s="396" t="s">
        <v>1017</v>
      </c>
      <c r="AM67" s="396" t="s">
        <v>1017</v>
      </c>
      <c r="AN67" s="396" t="s">
        <v>1017</v>
      </c>
      <c r="AO67" s="392" t="s">
        <v>926</v>
      </c>
      <c r="AP67" s="395" t="s">
        <v>829</v>
      </c>
      <c r="AQ67" s="395"/>
      <c r="AR67" s="395"/>
      <c r="AS67" s="399"/>
      <c r="AT67" s="395">
        <v>10.5</v>
      </c>
      <c r="AU67" s="395"/>
      <c r="AV67" s="395"/>
      <c r="AW67" s="395"/>
      <c r="AX67" s="395" t="s">
        <v>835</v>
      </c>
      <c r="AY67" s="392"/>
      <c r="AZ67" s="395">
        <v>16</v>
      </c>
      <c r="BA67" s="395">
        <v>0</v>
      </c>
      <c r="BB67" s="395">
        <v>0</v>
      </c>
      <c r="BC67" s="395">
        <v>0</v>
      </c>
      <c r="BD67" s="395">
        <v>0</v>
      </c>
      <c r="BE67" s="395">
        <v>0</v>
      </c>
      <c r="BF67" s="395">
        <v>0</v>
      </c>
      <c r="BG67" s="395">
        <v>0</v>
      </c>
      <c r="BH67" s="395">
        <v>0</v>
      </c>
      <c r="BI67" s="395">
        <v>0</v>
      </c>
      <c r="BJ67" s="395">
        <v>0</v>
      </c>
      <c r="BK67" s="395">
        <v>0</v>
      </c>
      <c r="BL67" s="395"/>
      <c r="BM67" s="395" t="s">
        <v>829</v>
      </c>
      <c r="BN67" s="395">
        <v>12</v>
      </c>
      <c r="BO67" s="395" t="s">
        <v>829</v>
      </c>
      <c r="BP67" s="400"/>
      <c r="BQ67" s="395"/>
      <c r="BR67" s="395">
        <v>12</v>
      </c>
      <c r="BS67" s="395"/>
      <c r="BT67" s="402"/>
      <c r="BU67" s="402"/>
      <c r="BV67" s="395"/>
      <c r="BW67" s="395" t="s">
        <v>834</v>
      </c>
      <c r="BX67" s="395"/>
      <c r="BY67" s="392"/>
      <c r="BZ67" s="407" t="s">
        <v>1124</v>
      </c>
      <c r="CA67" s="402" t="s">
        <v>600</v>
      </c>
    </row>
    <row r="68" spans="1:109" customFormat="1" ht="13" customHeight="1" x14ac:dyDescent="0.3">
      <c r="A68" s="392">
        <v>4382</v>
      </c>
      <c r="B68" s="393">
        <v>42566</v>
      </c>
      <c r="C68" s="394" t="s">
        <v>825</v>
      </c>
      <c r="D68" s="392" t="s">
        <v>532</v>
      </c>
      <c r="E68" s="392"/>
      <c r="F68" s="392" t="s">
        <v>850</v>
      </c>
      <c r="G68" s="393">
        <v>42551</v>
      </c>
      <c r="H68" s="395" t="s">
        <v>828</v>
      </c>
      <c r="I68" s="395" t="s">
        <v>829</v>
      </c>
      <c r="J68" s="395"/>
      <c r="K68" s="392" t="s">
        <v>830</v>
      </c>
      <c r="L68" s="392" t="s">
        <v>891</v>
      </c>
      <c r="M68" s="396">
        <v>103.41818181818182</v>
      </c>
      <c r="N68" s="396">
        <v>37.854545454545452</v>
      </c>
      <c r="O68" s="392"/>
      <c r="P68" s="392"/>
      <c r="Q68" s="396"/>
      <c r="R68" s="398"/>
      <c r="S68" s="397"/>
      <c r="T68" s="396"/>
      <c r="U68" s="396"/>
      <c r="V68" s="396"/>
      <c r="W68" s="396">
        <v>15.199999999999998</v>
      </c>
      <c r="X68" s="396"/>
      <c r="Y68" s="396"/>
      <c r="Z68" s="396"/>
      <c r="AA68" s="396"/>
      <c r="AB68" s="396"/>
      <c r="AC68" s="396"/>
      <c r="AD68" s="396"/>
      <c r="AE68" s="396"/>
      <c r="AF68" s="396"/>
      <c r="AG68" s="396"/>
      <c r="AH68" s="396">
        <v>32.981818181818177</v>
      </c>
      <c r="AI68" s="396" t="s">
        <v>1017</v>
      </c>
      <c r="AJ68" s="396" t="s">
        <v>1017</v>
      </c>
      <c r="AK68" s="396" t="s">
        <v>1017</v>
      </c>
      <c r="AL68" s="396" t="s">
        <v>1017</v>
      </c>
      <c r="AM68" s="396" t="s">
        <v>1017</v>
      </c>
      <c r="AN68" s="396" t="s">
        <v>1017</v>
      </c>
      <c r="AO68" s="392" t="s">
        <v>926</v>
      </c>
      <c r="AP68" s="395" t="s">
        <v>829</v>
      </c>
      <c r="AQ68" s="395"/>
      <c r="AR68" s="395"/>
      <c r="AS68" s="399"/>
      <c r="AT68" s="395">
        <v>7</v>
      </c>
      <c r="AU68" s="395"/>
      <c r="AV68" s="395"/>
      <c r="AW68" s="395"/>
      <c r="AX68" s="395" t="s">
        <v>829</v>
      </c>
      <c r="AY68" s="392"/>
      <c r="AZ68" s="395">
        <v>0</v>
      </c>
      <c r="BA68" s="395">
        <v>0</v>
      </c>
      <c r="BB68" s="395">
        <v>0</v>
      </c>
      <c r="BC68" s="395">
        <v>0</v>
      </c>
      <c r="BD68" s="395">
        <v>0</v>
      </c>
      <c r="BE68" s="395">
        <v>0</v>
      </c>
      <c r="BF68" s="395">
        <v>0</v>
      </c>
      <c r="BG68" s="395">
        <v>0</v>
      </c>
      <c r="BH68" s="395">
        <v>0</v>
      </c>
      <c r="BI68" s="395">
        <v>0</v>
      </c>
      <c r="BJ68" s="395">
        <v>0</v>
      </c>
      <c r="BK68" s="395">
        <v>0</v>
      </c>
      <c r="BL68" s="395"/>
      <c r="BM68" s="395" t="s">
        <v>829</v>
      </c>
      <c r="BN68" s="395"/>
      <c r="BO68" s="395" t="s">
        <v>829</v>
      </c>
      <c r="BP68" s="400"/>
      <c r="BQ68" s="395"/>
      <c r="BR68" s="395"/>
      <c r="BS68" s="395"/>
      <c r="BT68" s="402"/>
      <c r="BU68" s="402"/>
      <c r="BV68" s="395"/>
      <c r="BW68" s="395" t="s">
        <v>834</v>
      </c>
      <c r="BX68" s="395"/>
      <c r="BY68" s="402"/>
      <c r="BZ68" s="407" t="s">
        <v>1125</v>
      </c>
      <c r="CA68" s="392" t="s">
        <v>600</v>
      </c>
    </row>
    <row r="69" spans="1:109" customFormat="1" ht="13" customHeight="1" x14ac:dyDescent="0.3">
      <c r="A69" s="392">
        <v>12320</v>
      </c>
      <c r="B69" s="393">
        <v>42566</v>
      </c>
      <c r="C69" s="394" t="s">
        <v>825</v>
      </c>
      <c r="D69" s="392" t="s">
        <v>532</v>
      </c>
      <c r="E69" s="392"/>
      <c r="F69" s="392" t="s">
        <v>850</v>
      </c>
      <c r="G69" s="406">
        <v>42551</v>
      </c>
      <c r="H69" s="395" t="s">
        <v>828</v>
      </c>
      <c r="I69" s="395" t="s">
        <v>853</v>
      </c>
      <c r="J69" s="395"/>
      <c r="K69" s="392" t="s">
        <v>893</v>
      </c>
      <c r="L69" s="392" t="s">
        <v>1037</v>
      </c>
      <c r="M69" s="396">
        <v>137.5</v>
      </c>
      <c r="N69" s="396">
        <v>34.209090909090911</v>
      </c>
      <c r="O69" s="392"/>
      <c r="P69" s="392"/>
      <c r="Q69" s="396"/>
      <c r="R69" s="398"/>
      <c r="S69" s="397"/>
      <c r="T69" s="396"/>
      <c r="U69" s="396"/>
      <c r="V69" s="396"/>
      <c r="W69" s="396">
        <v>18.718181818181815</v>
      </c>
      <c r="X69" s="396"/>
      <c r="Y69" s="396"/>
      <c r="Z69" s="396"/>
      <c r="AA69" s="396"/>
      <c r="AB69" s="396"/>
      <c r="AC69" s="396"/>
      <c r="AD69" s="396"/>
      <c r="AE69" s="396"/>
      <c r="AF69" s="396"/>
      <c r="AG69" s="396"/>
      <c r="AH69" s="396">
        <v>32.627272727272725</v>
      </c>
      <c r="AI69" s="396" t="s">
        <v>1017</v>
      </c>
      <c r="AJ69" s="396" t="s">
        <v>1017</v>
      </c>
      <c r="AK69" s="396" t="s">
        <v>1017</v>
      </c>
      <c r="AL69" s="396" t="s">
        <v>1017</v>
      </c>
      <c r="AM69" s="396" t="s">
        <v>1017</v>
      </c>
      <c r="AN69" s="396" t="s">
        <v>1017</v>
      </c>
      <c r="AO69" s="392" t="s">
        <v>926</v>
      </c>
      <c r="AP69" s="395" t="s">
        <v>829</v>
      </c>
      <c r="AQ69" s="395"/>
      <c r="AR69" s="395"/>
      <c r="AS69" s="399"/>
      <c r="AT69" s="395">
        <v>12</v>
      </c>
      <c r="AU69" s="395"/>
      <c r="AV69" s="395"/>
      <c r="AW69" s="395"/>
      <c r="AX69" s="395" t="s">
        <v>835</v>
      </c>
      <c r="AY69" s="392"/>
      <c r="AZ69" s="395">
        <v>0</v>
      </c>
      <c r="BA69" s="395">
        <v>0</v>
      </c>
      <c r="BB69" s="395">
        <v>0</v>
      </c>
      <c r="BC69" s="395">
        <v>0</v>
      </c>
      <c r="BD69" s="395">
        <v>0</v>
      </c>
      <c r="BE69" s="395">
        <v>0</v>
      </c>
      <c r="BF69" s="395">
        <v>0</v>
      </c>
      <c r="BG69" s="395">
        <v>0</v>
      </c>
      <c r="BH69" s="395">
        <v>0</v>
      </c>
      <c r="BI69" s="395">
        <v>0</v>
      </c>
      <c r="BJ69" s="395">
        <v>0</v>
      </c>
      <c r="BK69" s="395">
        <v>0</v>
      </c>
      <c r="BL69" s="395"/>
      <c r="BM69" s="395" t="s">
        <v>829</v>
      </c>
      <c r="BN69" s="395">
        <v>12</v>
      </c>
      <c r="BO69" s="395" t="s">
        <v>829</v>
      </c>
      <c r="BP69" s="400"/>
      <c r="BQ69" s="395"/>
      <c r="BR69" s="395"/>
      <c r="BS69" s="395"/>
      <c r="BT69" s="402"/>
      <c r="BU69" s="402"/>
      <c r="BV69" s="395"/>
      <c r="BW69" s="395" t="s">
        <v>834</v>
      </c>
      <c r="BX69" s="395"/>
      <c r="BY69" s="402" t="s">
        <v>1038</v>
      </c>
      <c r="BZ69" s="407" t="s">
        <v>1126</v>
      </c>
      <c r="CA69" s="392" t="s">
        <v>600</v>
      </c>
    </row>
    <row r="70" spans="1:109" customFormat="1" ht="13" customHeight="1" x14ac:dyDescent="0.3">
      <c r="A70" s="392">
        <v>13099</v>
      </c>
      <c r="B70" s="393">
        <v>42566</v>
      </c>
      <c r="C70" s="410" t="s">
        <v>963</v>
      </c>
      <c r="D70" s="411" t="s">
        <v>532</v>
      </c>
      <c r="E70" s="411"/>
      <c r="F70" s="411" t="s">
        <v>534</v>
      </c>
      <c r="G70" s="406">
        <v>42551</v>
      </c>
      <c r="H70" s="412" t="s">
        <v>590</v>
      </c>
      <c r="I70" s="412" t="s">
        <v>772</v>
      </c>
      <c r="J70" s="412"/>
      <c r="K70" s="411" t="s">
        <v>214</v>
      </c>
      <c r="L70" s="392" t="s">
        <v>1041</v>
      </c>
      <c r="M70" s="396">
        <v>122.46363636363635</v>
      </c>
      <c r="N70" s="396">
        <v>30.554545454545451</v>
      </c>
      <c r="O70" s="411"/>
      <c r="P70" s="411"/>
      <c r="Q70" s="396"/>
      <c r="R70" s="413"/>
      <c r="S70" s="414"/>
      <c r="T70" s="396"/>
      <c r="U70" s="396"/>
      <c r="V70" s="396"/>
      <c r="W70" s="396">
        <v>16.636363636363637</v>
      </c>
      <c r="X70" s="396"/>
      <c r="Y70" s="396"/>
      <c r="Z70" s="396"/>
      <c r="AA70" s="396"/>
      <c r="AB70" s="396"/>
      <c r="AC70" s="396"/>
      <c r="AD70" s="396"/>
      <c r="AE70" s="396"/>
      <c r="AF70" s="396"/>
      <c r="AG70" s="396"/>
      <c r="AH70" s="396">
        <v>29.727272727272727</v>
      </c>
      <c r="AI70" s="396" t="s">
        <v>1017</v>
      </c>
      <c r="AJ70" s="396" t="s">
        <v>1017</v>
      </c>
      <c r="AK70" s="396" t="s">
        <v>1017</v>
      </c>
      <c r="AL70" s="396" t="s">
        <v>1017</v>
      </c>
      <c r="AM70" s="396" t="s">
        <v>1017</v>
      </c>
      <c r="AN70" s="396" t="s">
        <v>1017</v>
      </c>
      <c r="AO70" s="411" t="s">
        <v>1127</v>
      </c>
      <c r="AP70" s="412" t="s">
        <v>772</v>
      </c>
      <c r="AQ70" s="412"/>
      <c r="AR70" s="412"/>
      <c r="AS70" s="415"/>
      <c r="AT70" s="395">
        <v>9.5</v>
      </c>
      <c r="AU70" s="412"/>
      <c r="AV70" s="412"/>
      <c r="AW70" s="412"/>
      <c r="AX70" s="412" t="s">
        <v>807</v>
      </c>
      <c r="AY70" s="411"/>
      <c r="AZ70" s="412">
        <v>0</v>
      </c>
      <c r="BA70" s="412">
        <v>0</v>
      </c>
      <c r="BB70" s="412">
        <v>0</v>
      </c>
      <c r="BC70" s="412">
        <v>0</v>
      </c>
      <c r="BD70" s="412">
        <v>0</v>
      </c>
      <c r="BE70" s="412">
        <v>0</v>
      </c>
      <c r="BF70" s="412">
        <v>0</v>
      </c>
      <c r="BG70" s="412">
        <v>0</v>
      </c>
      <c r="BH70" s="412">
        <v>0</v>
      </c>
      <c r="BI70" s="412">
        <v>0</v>
      </c>
      <c r="BJ70" s="412">
        <v>0</v>
      </c>
      <c r="BK70" s="412">
        <v>0</v>
      </c>
      <c r="BL70" s="412"/>
      <c r="BM70" s="412" t="s">
        <v>772</v>
      </c>
      <c r="BN70" s="395">
        <v>12</v>
      </c>
      <c r="BO70" s="412" t="s">
        <v>772</v>
      </c>
      <c r="BP70" s="400"/>
      <c r="BQ70" s="412"/>
      <c r="BR70" s="412"/>
      <c r="BS70" s="412"/>
      <c r="BT70" s="416"/>
      <c r="BU70" s="416"/>
      <c r="BV70" s="412"/>
      <c r="BW70" s="412" t="s">
        <v>1043</v>
      </c>
      <c r="BX70" s="412"/>
      <c r="BY70" s="411"/>
      <c r="BZ70" s="407" t="s">
        <v>1128</v>
      </c>
      <c r="CA70" s="402" t="s">
        <v>600</v>
      </c>
    </row>
    <row r="71" spans="1:109" customFormat="1" ht="13" customHeight="1" x14ac:dyDescent="0.3">
      <c r="A71" s="392">
        <v>10690</v>
      </c>
      <c r="B71" s="393">
        <v>42568</v>
      </c>
      <c r="C71" s="394" t="s">
        <v>825</v>
      </c>
      <c r="D71" s="392" t="s">
        <v>532</v>
      </c>
      <c r="E71" s="392"/>
      <c r="F71" s="392" t="s">
        <v>850</v>
      </c>
      <c r="G71" s="393">
        <v>42551</v>
      </c>
      <c r="H71" s="395" t="s">
        <v>828</v>
      </c>
      <c r="I71" s="395" t="s">
        <v>829</v>
      </c>
      <c r="J71" s="395"/>
      <c r="K71" s="392" t="s">
        <v>836</v>
      </c>
      <c r="L71" s="392" t="s">
        <v>899</v>
      </c>
      <c r="M71" s="396">
        <v>151.89090909090908</v>
      </c>
      <c r="N71" s="396">
        <v>26.7</v>
      </c>
      <c r="O71" s="392"/>
      <c r="P71" s="392"/>
      <c r="Q71" s="396"/>
      <c r="R71" s="392"/>
      <c r="S71" s="397"/>
      <c r="T71" s="396"/>
      <c r="U71" s="396"/>
      <c r="V71" s="396"/>
      <c r="W71" s="396">
        <v>14.927272727272728</v>
      </c>
      <c r="X71" s="396"/>
      <c r="Y71" s="396"/>
      <c r="Z71" s="396"/>
      <c r="AA71" s="396"/>
      <c r="AB71" s="396"/>
      <c r="AC71" s="396"/>
      <c r="AD71" s="396"/>
      <c r="AE71" s="396"/>
      <c r="AF71" s="396"/>
      <c r="AG71" s="396"/>
      <c r="AH71" s="396">
        <v>22.66363636363636</v>
      </c>
      <c r="AI71" s="396" t="s">
        <v>1017</v>
      </c>
      <c r="AJ71" s="396" t="s">
        <v>1017</v>
      </c>
      <c r="AK71" s="396" t="s">
        <v>1017</v>
      </c>
      <c r="AL71" s="396" t="s">
        <v>1017</v>
      </c>
      <c r="AM71" s="396" t="s">
        <v>1017</v>
      </c>
      <c r="AN71" s="396" t="s">
        <v>1017</v>
      </c>
      <c r="AO71" s="392" t="s">
        <v>926</v>
      </c>
      <c r="AP71" s="395" t="s">
        <v>829</v>
      </c>
      <c r="AQ71" s="395"/>
      <c r="AR71" s="395"/>
      <c r="AS71" s="399"/>
      <c r="AT71" s="395">
        <v>7</v>
      </c>
      <c r="AU71" s="395"/>
      <c r="AV71" s="395"/>
      <c r="AW71" s="395"/>
      <c r="AX71" s="395" t="s">
        <v>835</v>
      </c>
      <c r="AY71" s="392"/>
      <c r="AZ71" s="395">
        <v>0</v>
      </c>
      <c r="BA71" s="395">
        <v>0</v>
      </c>
      <c r="BB71" s="395">
        <v>6</v>
      </c>
      <c r="BC71" s="395">
        <v>0</v>
      </c>
      <c r="BD71" s="395">
        <v>0</v>
      </c>
      <c r="BE71" s="395">
        <v>0</v>
      </c>
      <c r="BF71" s="395">
        <v>0</v>
      </c>
      <c r="BG71" s="395">
        <v>0</v>
      </c>
      <c r="BH71" s="395">
        <v>0</v>
      </c>
      <c r="BI71" s="395">
        <v>0</v>
      </c>
      <c r="BJ71" s="395">
        <v>0</v>
      </c>
      <c r="BK71" s="395">
        <v>0</v>
      </c>
      <c r="BL71" s="395"/>
      <c r="BM71" s="395" t="s">
        <v>829</v>
      </c>
      <c r="BN71" s="395"/>
      <c r="BO71" s="395" t="s">
        <v>829</v>
      </c>
      <c r="BP71" s="400"/>
      <c r="BQ71" s="395"/>
      <c r="BR71" s="395"/>
      <c r="BS71" s="395"/>
      <c r="BT71" s="402"/>
      <c r="BU71" s="402"/>
      <c r="BV71" s="395"/>
      <c r="BW71" s="395" t="s">
        <v>834</v>
      </c>
      <c r="BX71" s="395">
        <v>1</v>
      </c>
      <c r="BY71" s="392" t="s">
        <v>946</v>
      </c>
      <c r="BZ71" s="404" t="s">
        <v>1045</v>
      </c>
      <c r="CA71" s="392" t="s">
        <v>600</v>
      </c>
      <c r="CC71" s="214"/>
      <c r="CD71" s="214"/>
      <c r="CE71" s="214"/>
      <c r="CF71" s="214"/>
      <c r="CG71" s="214"/>
      <c r="CH71" s="214"/>
      <c r="CI71" s="214"/>
      <c r="CJ71" s="214"/>
      <c r="CK71" s="214"/>
      <c r="CL71" s="214"/>
      <c r="CM71" s="214"/>
      <c r="CN71" s="214"/>
      <c r="CO71" s="214"/>
      <c r="CP71" s="214"/>
      <c r="CQ71" s="214"/>
      <c r="CR71" s="214"/>
      <c r="CS71" s="214"/>
      <c r="CT71" s="214"/>
      <c r="CU71" s="214"/>
      <c r="CV71" s="214"/>
      <c r="CW71" s="214"/>
      <c r="CX71" s="214"/>
      <c r="CY71" s="214"/>
      <c r="CZ71" s="214"/>
      <c r="DA71" s="214"/>
      <c r="DB71" s="214"/>
      <c r="DC71" s="214"/>
      <c r="DD71" s="214"/>
      <c r="DE71" s="214"/>
    </row>
    <row r="72" spans="1:109" customFormat="1" ht="13" customHeight="1" x14ac:dyDescent="0.3">
      <c r="A72" s="392">
        <v>1412</v>
      </c>
      <c r="B72" s="393">
        <v>42566</v>
      </c>
      <c r="C72" s="394" t="s">
        <v>825</v>
      </c>
      <c r="D72" s="392" t="s">
        <v>532</v>
      </c>
      <c r="E72" s="392"/>
      <c r="F72" s="392" t="s">
        <v>850</v>
      </c>
      <c r="G72" s="406">
        <v>42551</v>
      </c>
      <c r="H72" s="395" t="s">
        <v>828</v>
      </c>
      <c r="I72" s="395" t="s">
        <v>829</v>
      </c>
      <c r="J72" s="395"/>
      <c r="K72" s="392" t="s">
        <v>837</v>
      </c>
      <c r="L72" s="392" t="s">
        <v>838</v>
      </c>
      <c r="M72" s="396">
        <v>131.0363636363636</v>
      </c>
      <c r="N72" s="396">
        <v>28.799999999999997</v>
      </c>
      <c r="O72" s="392" t="s">
        <v>802</v>
      </c>
      <c r="P72" s="392">
        <v>1300</v>
      </c>
      <c r="Q72" s="396">
        <v>26.999999999999996</v>
      </c>
      <c r="R72" s="398"/>
      <c r="S72" s="397"/>
      <c r="T72" s="396"/>
      <c r="U72" s="396"/>
      <c r="V72" s="396"/>
      <c r="W72" s="396">
        <v>15.118181818181816</v>
      </c>
      <c r="X72" s="396"/>
      <c r="Y72" s="396"/>
      <c r="Z72" s="396"/>
      <c r="AA72" s="396"/>
      <c r="AB72" s="396"/>
      <c r="AC72" s="396"/>
      <c r="AD72" s="396"/>
      <c r="AE72" s="396"/>
      <c r="AF72" s="396"/>
      <c r="AG72" s="396"/>
      <c r="AH72" s="396">
        <v>26.999999999999996</v>
      </c>
      <c r="AI72" s="396" t="s">
        <v>1017</v>
      </c>
      <c r="AJ72" s="396" t="s">
        <v>1017</v>
      </c>
      <c r="AK72" s="396" t="s">
        <v>1017</v>
      </c>
      <c r="AL72" s="396" t="s">
        <v>1017</v>
      </c>
      <c r="AM72" s="396" t="s">
        <v>1017</v>
      </c>
      <c r="AN72" s="396" t="s">
        <v>1017</v>
      </c>
      <c r="AO72" s="392" t="s">
        <v>926</v>
      </c>
      <c r="AP72" s="395" t="s">
        <v>829</v>
      </c>
      <c r="AQ72" s="395"/>
      <c r="AR72" s="395"/>
      <c r="AS72" s="399"/>
      <c r="AT72" s="395">
        <v>10.199999999999999</v>
      </c>
      <c r="AU72" s="395"/>
      <c r="AV72" s="395"/>
      <c r="AW72" s="395"/>
      <c r="AX72" s="395" t="s">
        <v>835</v>
      </c>
      <c r="AY72" s="392"/>
      <c r="AZ72" s="395">
        <v>0</v>
      </c>
      <c r="BA72" s="395">
        <v>0</v>
      </c>
      <c r="BB72" s="395">
        <v>0</v>
      </c>
      <c r="BC72" s="395">
        <v>0</v>
      </c>
      <c r="BD72" s="395">
        <v>0</v>
      </c>
      <c r="BE72" s="395">
        <v>0</v>
      </c>
      <c r="BF72" s="395">
        <v>0</v>
      </c>
      <c r="BG72" s="395">
        <v>0</v>
      </c>
      <c r="BH72" s="395">
        <v>0</v>
      </c>
      <c r="BI72" s="395">
        <v>0</v>
      </c>
      <c r="BJ72" s="395">
        <v>0</v>
      </c>
      <c r="BK72" s="395">
        <v>0</v>
      </c>
      <c r="BL72" s="395"/>
      <c r="BM72" s="395" t="s">
        <v>829</v>
      </c>
      <c r="BN72" s="395"/>
      <c r="BO72" s="395" t="s">
        <v>829</v>
      </c>
      <c r="BP72" s="400"/>
      <c r="BQ72" s="395"/>
      <c r="BR72" s="395"/>
      <c r="BS72" s="395"/>
      <c r="BT72" s="402"/>
      <c r="BU72" s="402"/>
      <c r="BV72" s="395"/>
      <c r="BW72" s="395" t="s">
        <v>834</v>
      </c>
      <c r="BX72" s="395"/>
      <c r="BY72" s="392" t="s">
        <v>1046</v>
      </c>
      <c r="BZ72" s="404" t="s">
        <v>1129</v>
      </c>
      <c r="CA72" s="392" t="s">
        <v>600</v>
      </c>
    </row>
    <row r="73" spans="1:109" customFormat="1" ht="13" customHeight="1" x14ac:dyDescent="0.3">
      <c r="A73" s="392">
        <v>13139</v>
      </c>
      <c r="B73" s="393">
        <v>42568</v>
      </c>
      <c r="C73" s="394" t="s">
        <v>825</v>
      </c>
      <c r="D73" s="392" t="s">
        <v>532</v>
      </c>
      <c r="E73" s="392"/>
      <c r="F73" s="392" t="s">
        <v>850</v>
      </c>
      <c r="G73" s="393">
        <v>42551</v>
      </c>
      <c r="H73" s="395" t="s">
        <v>828</v>
      </c>
      <c r="I73" s="395" t="s">
        <v>829</v>
      </c>
      <c r="J73" s="395"/>
      <c r="K73" s="392" t="s">
        <v>839</v>
      </c>
      <c r="L73" s="392" t="s">
        <v>1048</v>
      </c>
      <c r="M73" s="396">
        <v>137.05454545454543</v>
      </c>
      <c r="N73" s="396">
        <v>36.081818181818178</v>
      </c>
      <c r="O73" s="392"/>
      <c r="P73" s="392"/>
      <c r="Q73" s="396"/>
      <c r="R73" s="398"/>
      <c r="S73" s="397"/>
      <c r="T73" s="396"/>
      <c r="U73" s="396"/>
      <c r="V73" s="396"/>
      <c r="W73" s="396">
        <v>20</v>
      </c>
      <c r="X73" s="396"/>
      <c r="Y73" s="396"/>
      <c r="Z73" s="396"/>
      <c r="AA73" s="396"/>
      <c r="AB73" s="396"/>
      <c r="AC73" s="396"/>
      <c r="AD73" s="396"/>
      <c r="AE73" s="396"/>
      <c r="AF73" s="396"/>
      <c r="AG73" s="396"/>
      <c r="AH73" s="396">
        <v>34.618181818181817</v>
      </c>
      <c r="AI73" s="396" t="s">
        <v>1017</v>
      </c>
      <c r="AJ73" s="396" t="s">
        <v>1017</v>
      </c>
      <c r="AK73" s="396" t="s">
        <v>1017</v>
      </c>
      <c r="AL73" s="396" t="s">
        <v>1017</v>
      </c>
      <c r="AM73" s="396" t="s">
        <v>1017</v>
      </c>
      <c r="AN73" s="396" t="s">
        <v>1017</v>
      </c>
      <c r="AO73" s="392" t="s">
        <v>926</v>
      </c>
      <c r="AP73" s="395" t="s">
        <v>829</v>
      </c>
      <c r="AQ73" s="395"/>
      <c r="AR73" s="395"/>
      <c r="AS73" s="399"/>
      <c r="AT73" s="395">
        <v>8</v>
      </c>
      <c r="AU73" s="395"/>
      <c r="AV73" s="395"/>
      <c r="AW73" s="395"/>
      <c r="AX73" s="395" t="s">
        <v>829</v>
      </c>
      <c r="AY73" s="392"/>
      <c r="AZ73" s="395">
        <v>0</v>
      </c>
      <c r="BA73" s="395">
        <v>20</v>
      </c>
      <c r="BB73" s="395">
        <v>0</v>
      </c>
      <c r="BC73" s="395">
        <v>0</v>
      </c>
      <c r="BD73" s="395">
        <v>0</v>
      </c>
      <c r="BE73" s="395">
        <v>0</v>
      </c>
      <c r="BF73" s="395">
        <v>0</v>
      </c>
      <c r="BG73" s="395">
        <v>0</v>
      </c>
      <c r="BH73" s="395">
        <v>0</v>
      </c>
      <c r="BI73" s="395">
        <v>0</v>
      </c>
      <c r="BJ73" s="395">
        <v>0</v>
      </c>
      <c r="BK73" s="395">
        <v>0</v>
      </c>
      <c r="BL73" s="395"/>
      <c r="BM73" s="395" t="s">
        <v>829</v>
      </c>
      <c r="BN73" s="395"/>
      <c r="BO73" s="395" t="s">
        <v>829</v>
      </c>
      <c r="BP73" s="400"/>
      <c r="BQ73" s="395"/>
      <c r="BR73" s="395"/>
      <c r="BS73" s="395"/>
      <c r="BT73" s="392"/>
      <c r="BU73" s="392"/>
      <c r="BV73" s="395"/>
      <c r="BW73" s="395" t="s">
        <v>834</v>
      </c>
      <c r="BX73" s="395">
        <v>1</v>
      </c>
      <c r="BY73" s="392"/>
      <c r="BZ73" s="407" t="s">
        <v>1130</v>
      </c>
      <c r="CA73" s="392" t="s">
        <v>600</v>
      </c>
    </row>
    <row r="74" spans="1:109" customFormat="1" ht="13" customHeight="1" x14ac:dyDescent="0.3">
      <c r="A74" s="392">
        <v>10383</v>
      </c>
      <c r="B74" s="393">
        <v>42566</v>
      </c>
      <c r="C74" s="394" t="s">
        <v>825</v>
      </c>
      <c r="D74" s="392" t="s">
        <v>532</v>
      </c>
      <c r="E74" s="392"/>
      <c r="F74" s="392" t="s">
        <v>850</v>
      </c>
      <c r="G74" s="393">
        <v>42551</v>
      </c>
      <c r="H74" s="395" t="s">
        <v>590</v>
      </c>
      <c r="I74" s="395" t="s">
        <v>772</v>
      </c>
      <c r="J74" s="395"/>
      <c r="K74" s="392" t="s">
        <v>801</v>
      </c>
      <c r="L74" s="392" t="s">
        <v>903</v>
      </c>
      <c r="M74" s="396">
        <v>164</v>
      </c>
      <c r="N74" s="396">
        <v>30.254545454545454</v>
      </c>
      <c r="O74" s="392"/>
      <c r="P74" s="392"/>
      <c r="Q74" s="396"/>
      <c r="R74" s="398"/>
      <c r="S74" s="397"/>
      <c r="T74" s="396"/>
      <c r="U74" s="396"/>
      <c r="V74" s="396"/>
      <c r="W74" s="396">
        <v>18.68181818181818</v>
      </c>
      <c r="X74" s="396"/>
      <c r="Y74" s="396"/>
      <c r="Z74" s="396"/>
      <c r="AA74" s="396"/>
      <c r="AB74" s="396"/>
      <c r="AC74" s="396"/>
      <c r="AD74" s="396"/>
      <c r="AE74" s="396"/>
      <c r="AF74" s="396"/>
      <c r="AG74" s="396"/>
      <c r="AH74" s="396">
        <v>26.963636363636361</v>
      </c>
      <c r="AI74" s="396" t="s">
        <v>1017</v>
      </c>
      <c r="AJ74" s="396" t="s">
        <v>1017</v>
      </c>
      <c r="AK74" s="396" t="s">
        <v>1017</v>
      </c>
      <c r="AL74" s="396" t="s">
        <v>1017</v>
      </c>
      <c r="AM74" s="396" t="s">
        <v>1017</v>
      </c>
      <c r="AN74" s="396" t="s">
        <v>1017</v>
      </c>
      <c r="AO74" s="392" t="s">
        <v>926</v>
      </c>
      <c r="AP74" s="395" t="s">
        <v>829</v>
      </c>
      <c r="AQ74" s="395"/>
      <c r="AR74" s="395"/>
      <c r="AS74" s="399"/>
      <c r="AT74" s="395">
        <v>6</v>
      </c>
      <c r="AU74" s="395"/>
      <c r="AV74" s="395"/>
      <c r="AW74" s="395"/>
      <c r="AX74" s="395" t="s">
        <v>829</v>
      </c>
      <c r="AY74" s="392"/>
      <c r="AZ74" s="395">
        <v>13</v>
      </c>
      <c r="BA74" s="395">
        <v>0</v>
      </c>
      <c r="BB74" s="395">
        <v>0</v>
      </c>
      <c r="BC74" s="395">
        <v>0</v>
      </c>
      <c r="BD74" s="395">
        <v>0</v>
      </c>
      <c r="BE74" s="395">
        <v>0</v>
      </c>
      <c r="BF74" s="395">
        <v>0</v>
      </c>
      <c r="BG74" s="395">
        <v>0</v>
      </c>
      <c r="BH74" s="395">
        <v>0</v>
      </c>
      <c r="BI74" s="395">
        <v>0</v>
      </c>
      <c r="BJ74" s="395">
        <v>0</v>
      </c>
      <c r="BK74" s="395">
        <v>0</v>
      </c>
      <c r="BL74" s="395"/>
      <c r="BM74" s="395" t="s">
        <v>829</v>
      </c>
      <c r="BN74" s="395"/>
      <c r="BO74" s="395" t="s">
        <v>829</v>
      </c>
      <c r="BP74" s="400"/>
      <c r="BQ74" s="395"/>
      <c r="BR74" s="395"/>
      <c r="BS74" s="395"/>
      <c r="BT74" s="392"/>
      <c r="BU74" s="392"/>
      <c r="BV74" s="395"/>
      <c r="BW74" s="395" t="s">
        <v>834</v>
      </c>
      <c r="BX74" s="395">
        <v>1</v>
      </c>
      <c r="BY74" s="392"/>
      <c r="BZ74" s="407" t="s">
        <v>1131</v>
      </c>
      <c r="CA74" s="392" t="s">
        <v>600</v>
      </c>
    </row>
    <row r="75" spans="1:109" customFormat="1" ht="13" customHeight="1" x14ac:dyDescent="0.3">
      <c r="A75" s="392">
        <v>13001</v>
      </c>
      <c r="B75" s="405">
        <v>42566</v>
      </c>
      <c r="C75" s="394" t="s">
        <v>825</v>
      </c>
      <c r="D75" s="392" t="s">
        <v>532</v>
      </c>
      <c r="E75" s="392"/>
      <c r="F75" s="392" t="s">
        <v>850</v>
      </c>
      <c r="G75" s="393">
        <v>42551</v>
      </c>
      <c r="H75" s="395" t="s">
        <v>590</v>
      </c>
      <c r="I75" s="395" t="s">
        <v>853</v>
      </c>
      <c r="J75" s="395"/>
      <c r="K75" s="392" t="s">
        <v>804</v>
      </c>
      <c r="L75" s="392" t="s">
        <v>1051</v>
      </c>
      <c r="M75" s="396">
        <v>136.99999999999997</v>
      </c>
      <c r="N75" s="396">
        <v>35</v>
      </c>
      <c r="O75" s="392"/>
      <c r="P75" s="392"/>
      <c r="Q75" s="396"/>
      <c r="R75" s="398"/>
      <c r="S75" s="397"/>
      <c r="T75" s="396"/>
      <c r="U75" s="396"/>
      <c r="V75" s="396"/>
      <c r="W75" s="396">
        <v>22.954545454545453</v>
      </c>
      <c r="X75" s="396"/>
      <c r="Y75" s="396"/>
      <c r="Z75" s="396"/>
      <c r="AA75" s="396"/>
      <c r="AB75" s="396"/>
      <c r="AC75" s="396"/>
      <c r="AD75" s="396"/>
      <c r="AE75" s="396"/>
      <c r="AF75" s="396"/>
      <c r="AG75" s="396"/>
      <c r="AH75" s="396">
        <v>31</v>
      </c>
      <c r="AI75" s="396" t="s">
        <v>1017</v>
      </c>
      <c r="AJ75" s="396" t="s">
        <v>1017</v>
      </c>
      <c r="AK75" s="396" t="s">
        <v>1017</v>
      </c>
      <c r="AL75" s="396" t="s">
        <v>1017</v>
      </c>
      <c r="AM75" s="396" t="s">
        <v>1017</v>
      </c>
      <c r="AN75" s="396" t="s">
        <v>1017</v>
      </c>
      <c r="AO75" s="392" t="s">
        <v>926</v>
      </c>
      <c r="AP75" s="395" t="s">
        <v>829</v>
      </c>
      <c r="AQ75" s="395"/>
      <c r="AR75" s="395"/>
      <c r="AS75" s="399"/>
      <c r="AT75" s="395">
        <v>16</v>
      </c>
      <c r="AU75" s="395"/>
      <c r="AV75" s="395"/>
      <c r="AW75" s="395"/>
      <c r="AX75" s="395" t="s">
        <v>829</v>
      </c>
      <c r="AY75" s="392"/>
      <c r="AZ75" s="395">
        <v>0</v>
      </c>
      <c r="BA75" s="395">
        <v>0</v>
      </c>
      <c r="BB75" s="395">
        <v>0</v>
      </c>
      <c r="BC75" s="395">
        <v>0</v>
      </c>
      <c r="BD75" s="395">
        <v>0</v>
      </c>
      <c r="BE75" s="395">
        <v>0</v>
      </c>
      <c r="BF75" s="395">
        <v>0</v>
      </c>
      <c r="BG75" s="395">
        <v>0</v>
      </c>
      <c r="BH75" s="395">
        <v>0</v>
      </c>
      <c r="BI75" s="395">
        <v>0</v>
      </c>
      <c r="BJ75" s="395">
        <v>0</v>
      </c>
      <c r="BK75" s="395">
        <v>0</v>
      </c>
      <c r="BL75" s="395"/>
      <c r="BM75" s="395" t="s">
        <v>829</v>
      </c>
      <c r="BN75" s="395"/>
      <c r="BO75" s="395" t="s">
        <v>829</v>
      </c>
      <c r="BP75" s="400"/>
      <c r="BQ75" s="395"/>
      <c r="BR75" s="395"/>
      <c r="BS75" s="395"/>
      <c r="BT75" s="392"/>
      <c r="BU75" s="392"/>
      <c r="BV75" s="395"/>
      <c r="BW75" s="395" t="s">
        <v>834</v>
      </c>
      <c r="BX75" s="395">
        <v>1</v>
      </c>
      <c r="BY75" s="392"/>
      <c r="BZ75" s="407" t="s">
        <v>1132</v>
      </c>
      <c r="CA75" s="402" t="s">
        <v>600</v>
      </c>
    </row>
    <row r="76" spans="1:109" customFormat="1" ht="13" customHeight="1" x14ac:dyDescent="0.3">
      <c r="A76" s="392">
        <v>9927</v>
      </c>
      <c r="B76" s="393">
        <v>42566</v>
      </c>
      <c r="C76" s="394" t="s">
        <v>1053</v>
      </c>
      <c r="D76" s="392" t="s">
        <v>532</v>
      </c>
      <c r="E76" s="392"/>
      <c r="F76" s="392" t="s">
        <v>1133</v>
      </c>
      <c r="G76" s="393">
        <v>42185</v>
      </c>
      <c r="H76" s="395" t="s">
        <v>1055</v>
      </c>
      <c r="I76" s="395" t="s">
        <v>1056</v>
      </c>
      <c r="J76" s="395"/>
      <c r="K76" s="392" t="s">
        <v>906</v>
      </c>
      <c r="L76" s="392" t="s">
        <v>1057</v>
      </c>
      <c r="M76" s="396">
        <v>120.33636363636363</v>
      </c>
      <c r="N76" s="396">
        <v>32.190909090909088</v>
      </c>
      <c r="O76" s="392"/>
      <c r="P76" s="392"/>
      <c r="Q76" s="396"/>
      <c r="R76" s="398"/>
      <c r="S76" s="397"/>
      <c r="T76" s="396"/>
      <c r="U76" s="396"/>
      <c r="V76" s="396"/>
      <c r="W76" s="396">
        <v>23.227272727272727</v>
      </c>
      <c r="X76" s="396"/>
      <c r="Y76" s="396"/>
      <c r="Z76" s="396"/>
      <c r="AA76" s="396"/>
      <c r="AB76" s="396"/>
      <c r="AC76" s="396"/>
      <c r="AD76" s="396"/>
      <c r="AE76" s="396"/>
      <c r="AF76" s="396"/>
      <c r="AG76" s="396"/>
      <c r="AH76" s="396">
        <v>30.818181818181813</v>
      </c>
      <c r="AI76" s="396" t="s">
        <v>1017</v>
      </c>
      <c r="AJ76" s="396" t="s">
        <v>1017</v>
      </c>
      <c r="AK76" s="396" t="s">
        <v>1017</v>
      </c>
      <c r="AL76" s="396" t="s">
        <v>1017</v>
      </c>
      <c r="AM76" s="396" t="s">
        <v>1017</v>
      </c>
      <c r="AN76" s="396" t="s">
        <v>1017</v>
      </c>
      <c r="AO76" s="392" t="s">
        <v>1134</v>
      </c>
      <c r="AP76" s="395" t="s">
        <v>1056</v>
      </c>
      <c r="AQ76" s="395"/>
      <c r="AR76" s="395"/>
      <c r="AS76" s="399"/>
      <c r="AT76" s="395">
        <v>15</v>
      </c>
      <c r="AU76" s="395"/>
      <c r="AV76" s="395"/>
      <c r="AW76" s="395"/>
      <c r="AX76" s="395" t="s">
        <v>1059</v>
      </c>
      <c r="AY76" s="392"/>
      <c r="AZ76" s="395">
        <v>0</v>
      </c>
      <c r="BA76" s="395">
        <v>0</v>
      </c>
      <c r="BB76" s="395">
        <v>0</v>
      </c>
      <c r="BC76" s="395">
        <v>0</v>
      </c>
      <c r="BD76" s="395">
        <v>0</v>
      </c>
      <c r="BE76" s="395">
        <v>0</v>
      </c>
      <c r="BF76" s="395">
        <v>0</v>
      </c>
      <c r="BG76" s="395">
        <v>0</v>
      </c>
      <c r="BH76" s="395">
        <v>0</v>
      </c>
      <c r="BI76" s="395">
        <v>0</v>
      </c>
      <c r="BJ76" s="395">
        <v>0</v>
      </c>
      <c r="BK76" s="395">
        <v>0</v>
      </c>
      <c r="BL76" s="395"/>
      <c r="BM76" s="395" t="s">
        <v>1056</v>
      </c>
      <c r="BN76" s="395"/>
      <c r="BO76" s="395" t="s">
        <v>1056</v>
      </c>
      <c r="BP76" s="400">
        <v>119.99999999999999</v>
      </c>
      <c r="BQ76" s="395"/>
      <c r="BR76" s="395"/>
      <c r="BS76" s="395"/>
      <c r="BT76" s="402"/>
      <c r="BU76" s="402"/>
      <c r="BV76" s="395"/>
      <c r="BW76" s="395" t="s">
        <v>1106</v>
      </c>
      <c r="BX76" s="395">
        <v>1</v>
      </c>
      <c r="BY76" s="392"/>
      <c r="BZ76" s="403" t="s">
        <v>907</v>
      </c>
      <c r="CA76" s="392" t="s">
        <v>600</v>
      </c>
    </row>
    <row r="77" spans="1:109" customFormat="1" ht="13" customHeight="1" x14ac:dyDescent="0.3">
      <c r="A77" s="392">
        <v>13240</v>
      </c>
      <c r="B77" s="393">
        <v>42566</v>
      </c>
      <c r="C77" s="394" t="s">
        <v>825</v>
      </c>
      <c r="D77" s="392" t="s">
        <v>532</v>
      </c>
      <c r="E77" s="392"/>
      <c r="F77" s="392" t="s">
        <v>850</v>
      </c>
      <c r="G77" s="393">
        <v>42551</v>
      </c>
      <c r="H77" s="395" t="s">
        <v>828</v>
      </c>
      <c r="I77" s="395" t="s">
        <v>853</v>
      </c>
      <c r="J77" s="395"/>
      <c r="K77" s="392" t="s">
        <v>1066</v>
      </c>
      <c r="L77" s="392" t="s">
        <v>1037</v>
      </c>
      <c r="M77" s="396">
        <v>140</v>
      </c>
      <c r="N77" s="396">
        <v>31</v>
      </c>
      <c r="O77" s="392"/>
      <c r="P77" s="392"/>
      <c r="Q77" s="396"/>
      <c r="R77" s="398"/>
      <c r="S77" s="397"/>
      <c r="T77" s="396"/>
      <c r="U77" s="396"/>
      <c r="V77" s="396"/>
      <c r="W77" s="396">
        <v>19.399999999999999</v>
      </c>
      <c r="X77" s="396"/>
      <c r="Y77" s="396"/>
      <c r="Z77" s="396"/>
      <c r="AA77" s="396"/>
      <c r="AB77" s="396"/>
      <c r="AC77" s="396"/>
      <c r="AD77" s="396"/>
      <c r="AE77" s="396"/>
      <c r="AF77" s="396"/>
      <c r="AG77" s="396"/>
      <c r="AH77" s="396">
        <v>30.454545454545453</v>
      </c>
      <c r="AI77" s="396" t="s">
        <v>1017</v>
      </c>
      <c r="AJ77" s="396" t="s">
        <v>1017</v>
      </c>
      <c r="AK77" s="396" t="s">
        <v>1017</v>
      </c>
      <c r="AL77" s="396" t="s">
        <v>1017</v>
      </c>
      <c r="AM77" s="396" t="s">
        <v>1017</v>
      </c>
      <c r="AN77" s="396" t="s">
        <v>1017</v>
      </c>
      <c r="AO77" s="392" t="s">
        <v>926</v>
      </c>
      <c r="AP77" s="395" t="s">
        <v>829</v>
      </c>
      <c r="AQ77" s="395"/>
      <c r="AR77" s="395"/>
      <c r="AS77" s="399"/>
      <c r="AT77" s="395">
        <v>11.5</v>
      </c>
      <c r="AU77" s="395"/>
      <c r="AV77" s="395"/>
      <c r="AW77" s="395"/>
      <c r="AX77" s="395" t="s">
        <v>835</v>
      </c>
      <c r="AY77" s="392"/>
      <c r="AZ77" s="395">
        <v>0</v>
      </c>
      <c r="BA77" s="395">
        <v>0</v>
      </c>
      <c r="BB77" s="395">
        <v>0</v>
      </c>
      <c r="BC77" s="395">
        <v>0</v>
      </c>
      <c r="BD77" s="395">
        <v>0</v>
      </c>
      <c r="BE77" s="395">
        <v>0</v>
      </c>
      <c r="BF77" s="395">
        <v>0</v>
      </c>
      <c r="BG77" s="395">
        <v>0</v>
      </c>
      <c r="BH77" s="395">
        <v>0</v>
      </c>
      <c r="BI77" s="395">
        <v>0</v>
      </c>
      <c r="BJ77" s="395">
        <v>0</v>
      </c>
      <c r="BK77" s="395">
        <v>0</v>
      </c>
      <c r="BL77" s="395"/>
      <c r="BM77" s="395" t="s">
        <v>829</v>
      </c>
      <c r="BN77" s="395"/>
      <c r="BO77" s="395" t="s">
        <v>829</v>
      </c>
      <c r="BP77" s="400"/>
      <c r="BQ77" s="395"/>
      <c r="BR77" s="395"/>
      <c r="BS77" s="395"/>
      <c r="BT77" s="402"/>
      <c r="BU77" s="402"/>
      <c r="BV77" s="395"/>
      <c r="BW77" s="395" t="s">
        <v>834</v>
      </c>
      <c r="BX77" s="395"/>
      <c r="BY77" s="392" t="s">
        <v>1109</v>
      </c>
      <c r="BZ77" s="407" t="s">
        <v>1135</v>
      </c>
      <c r="CA77" s="402" t="s">
        <v>600</v>
      </c>
      <c r="CC77" s="214"/>
      <c r="CD77" s="214"/>
      <c r="CE77" s="214"/>
      <c r="CF77" s="214"/>
      <c r="CG77" s="214"/>
      <c r="CH77" s="214"/>
      <c r="CI77" s="214"/>
      <c r="CJ77" s="214"/>
      <c r="CK77" s="214"/>
      <c r="CL77" s="214"/>
      <c r="CM77" s="214"/>
      <c r="CN77" s="214"/>
      <c r="CO77" s="214"/>
      <c r="CP77" s="214"/>
      <c r="CQ77" s="214"/>
      <c r="CR77" s="214"/>
      <c r="CS77" s="214"/>
      <c r="CT77" s="214"/>
      <c r="CU77" s="214"/>
      <c r="CV77" s="214"/>
      <c r="CW77" s="214"/>
      <c r="CX77" s="214"/>
      <c r="CY77" s="214"/>
      <c r="CZ77" s="214"/>
      <c r="DA77" s="214"/>
      <c r="DB77" s="214"/>
      <c r="DC77" s="214"/>
      <c r="DD77" s="214"/>
      <c r="DE77" s="214"/>
    </row>
    <row r="78" spans="1:109" customFormat="1" ht="13" customHeight="1" x14ac:dyDescent="0.3">
      <c r="A78" s="392">
        <v>11667</v>
      </c>
      <c r="B78" s="393">
        <v>42566</v>
      </c>
      <c r="C78" s="394" t="s">
        <v>825</v>
      </c>
      <c r="D78" s="392" t="s">
        <v>532</v>
      </c>
      <c r="E78" s="392"/>
      <c r="F78" s="392" t="s">
        <v>850</v>
      </c>
      <c r="G78" s="393">
        <v>42551</v>
      </c>
      <c r="H78" s="395" t="s">
        <v>828</v>
      </c>
      <c r="I78" s="395" t="s">
        <v>853</v>
      </c>
      <c r="J78" s="395"/>
      <c r="K78" s="392" t="s">
        <v>913</v>
      </c>
      <c r="L78" s="392" t="s">
        <v>1069</v>
      </c>
      <c r="M78" s="396">
        <v>151.99999999999997</v>
      </c>
      <c r="N78" s="396">
        <v>33.9</v>
      </c>
      <c r="O78" s="392"/>
      <c r="P78" s="392"/>
      <c r="Q78" s="396"/>
      <c r="R78" s="398"/>
      <c r="S78" s="397"/>
      <c r="T78" s="396"/>
      <c r="U78" s="396"/>
      <c r="V78" s="396"/>
      <c r="W78" s="396">
        <v>17.5</v>
      </c>
      <c r="X78" s="396"/>
      <c r="Y78" s="396"/>
      <c r="Z78" s="396"/>
      <c r="AA78" s="396"/>
      <c r="AB78" s="396"/>
      <c r="AC78" s="396"/>
      <c r="AD78" s="396"/>
      <c r="AE78" s="396"/>
      <c r="AF78" s="396"/>
      <c r="AG78" s="396"/>
      <c r="AH78" s="396">
        <v>24.9</v>
      </c>
      <c r="AI78" s="396" t="s">
        <v>1017</v>
      </c>
      <c r="AJ78" s="396" t="s">
        <v>1017</v>
      </c>
      <c r="AK78" s="396" t="s">
        <v>1017</v>
      </c>
      <c r="AL78" s="396" t="s">
        <v>1017</v>
      </c>
      <c r="AM78" s="396" t="s">
        <v>1017</v>
      </c>
      <c r="AN78" s="396" t="s">
        <v>1017</v>
      </c>
      <c r="AO78" s="392" t="s">
        <v>926</v>
      </c>
      <c r="AP78" s="395" t="s">
        <v>829</v>
      </c>
      <c r="AQ78" s="395"/>
      <c r="AR78" s="395"/>
      <c r="AS78" s="399"/>
      <c r="AT78" s="395">
        <v>16</v>
      </c>
      <c r="AU78" s="395"/>
      <c r="AV78" s="395"/>
      <c r="AW78" s="395"/>
      <c r="AX78" s="395" t="s">
        <v>835</v>
      </c>
      <c r="AY78" s="392"/>
      <c r="AZ78" s="395">
        <v>0</v>
      </c>
      <c r="BA78" s="395">
        <v>0</v>
      </c>
      <c r="BB78" s="395">
        <v>0</v>
      </c>
      <c r="BC78" s="395">
        <v>0</v>
      </c>
      <c r="BD78" s="395">
        <v>0</v>
      </c>
      <c r="BE78" s="395">
        <v>0</v>
      </c>
      <c r="BF78" s="395">
        <v>0</v>
      </c>
      <c r="BG78" s="395">
        <v>0</v>
      </c>
      <c r="BH78" s="395">
        <v>0</v>
      </c>
      <c r="BI78" s="395">
        <v>0</v>
      </c>
      <c r="BJ78" s="395">
        <v>0</v>
      </c>
      <c r="BK78" s="395">
        <v>0</v>
      </c>
      <c r="BL78" s="395"/>
      <c r="BM78" s="395" t="s">
        <v>829</v>
      </c>
      <c r="BN78" s="395"/>
      <c r="BO78" s="395" t="s">
        <v>829</v>
      </c>
      <c r="BP78" s="400"/>
      <c r="BQ78" s="395"/>
      <c r="BR78" s="395"/>
      <c r="BS78" s="395"/>
      <c r="BT78" s="402"/>
      <c r="BU78" s="402"/>
      <c r="BV78" s="395"/>
      <c r="BW78" s="395" t="s">
        <v>834</v>
      </c>
      <c r="BX78" s="395"/>
      <c r="BY78" s="392" t="s">
        <v>1070</v>
      </c>
      <c r="BZ78" s="407" t="s">
        <v>1136</v>
      </c>
      <c r="CA78" s="402" t="s">
        <v>600</v>
      </c>
    </row>
    <row r="79" spans="1:109" customFormat="1" ht="13" customHeight="1" x14ac:dyDescent="0.3">
      <c r="A79" s="392">
        <v>12844</v>
      </c>
      <c r="B79" s="393">
        <v>42566</v>
      </c>
      <c r="C79" s="394" t="s">
        <v>825</v>
      </c>
      <c r="D79" s="392" t="s">
        <v>532</v>
      </c>
      <c r="E79" s="392"/>
      <c r="F79" s="392" t="s">
        <v>534</v>
      </c>
      <c r="G79" s="393">
        <v>42494</v>
      </c>
      <c r="H79" s="395" t="s">
        <v>828</v>
      </c>
      <c r="I79" s="395" t="s">
        <v>829</v>
      </c>
      <c r="J79" s="395"/>
      <c r="K79" s="392" t="s">
        <v>1072</v>
      </c>
      <c r="L79" s="392" t="s">
        <v>166</v>
      </c>
      <c r="M79" s="396">
        <v>117.85454545454543</v>
      </c>
      <c r="N79" s="396">
        <v>30.945454545454542</v>
      </c>
      <c r="O79" s="392"/>
      <c r="P79" s="392"/>
      <c r="Q79" s="396"/>
      <c r="R79" s="392"/>
      <c r="S79" s="397"/>
      <c r="T79" s="396"/>
      <c r="U79" s="396"/>
      <c r="V79" s="396"/>
      <c r="W79" s="396">
        <v>20.536363636363635</v>
      </c>
      <c r="X79" s="396"/>
      <c r="Y79" s="396"/>
      <c r="Z79" s="396"/>
      <c r="AA79" s="396"/>
      <c r="AB79" s="396"/>
      <c r="AC79" s="396"/>
      <c r="AD79" s="396"/>
      <c r="AE79" s="396"/>
      <c r="AF79" s="396"/>
      <c r="AG79" s="396"/>
      <c r="AH79" s="396">
        <v>25.627272727272725</v>
      </c>
      <c r="AI79" s="396" t="s">
        <v>1017</v>
      </c>
      <c r="AJ79" s="396" t="s">
        <v>1017</v>
      </c>
      <c r="AK79" s="396" t="s">
        <v>1017</v>
      </c>
      <c r="AL79" s="396" t="s">
        <v>1017</v>
      </c>
      <c r="AM79" s="396" t="s">
        <v>1017</v>
      </c>
      <c r="AN79" s="396" t="s">
        <v>1017</v>
      </c>
      <c r="AO79" s="392" t="s">
        <v>1134</v>
      </c>
      <c r="AP79" s="395" t="s">
        <v>829</v>
      </c>
      <c r="AQ79" s="395"/>
      <c r="AR79" s="395"/>
      <c r="AS79" s="399"/>
      <c r="AT79" s="395">
        <v>7</v>
      </c>
      <c r="AU79" s="395"/>
      <c r="AV79" s="395"/>
      <c r="AW79" s="395"/>
      <c r="AX79" s="395" t="s">
        <v>829</v>
      </c>
      <c r="AY79" s="392"/>
      <c r="AZ79" s="395">
        <v>0</v>
      </c>
      <c r="BA79" s="395">
        <v>0</v>
      </c>
      <c r="BB79" s="395">
        <v>0</v>
      </c>
      <c r="BC79" s="395">
        <v>15</v>
      </c>
      <c r="BD79" s="395">
        <v>0</v>
      </c>
      <c r="BE79" s="395">
        <v>0</v>
      </c>
      <c r="BF79" s="395">
        <v>0</v>
      </c>
      <c r="BG79" s="395">
        <v>0</v>
      </c>
      <c r="BH79" s="395">
        <v>0</v>
      </c>
      <c r="BI79" s="395">
        <v>0</v>
      </c>
      <c r="BJ79" s="395">
        <v>0</v>
      </c>
      <c r="BK79" s="395">
        <v>0</v>
      </c>
      <c r="BL79" s="395"/>
      <c r="BM79" s="395" t="s">
        <v>829</v>
      </c>
      <c r="BN79" s="395"/>
      <c r="BO79" s="395" t="s">
        <v>829</v>
      </c>
      <c r="BP79" s="400"/>
      <c r="BQ79" s="395"/>
      <c r="BR79" s="395"/>
      <c r="BS79" s="395"/>
      <c r="BT79" s="402"/>
      <c r="BU79" s="402"/>
      <c r="BV79" s="395"/>
      <c r="BW79" s="395" t="s">
        <v>834</v>
      </c>
      <c r="BX79" s="395">
        <v>1</v>
      </c>
      <c r="BY79" s="392"/>
      <c r="BZ79" s="407" t="s">
        <v>1137</v>
      </c>
      <c r="CA79" s="392" t="s">
        <v>600</v>
      </c>
    </row>
    <row r="80" spans="1:109" customFormat="1" ht="13" customHeight="1" x14ac:dyDescent="0.3">
      <c r="A80" s="392">
        <v>11857</v>
      </c>
      <c r="B80" s="393">
        <v>42566</v>
      </c>
      <c r="C80" s="394" t="s">
        <v>825</v>
      </c>
      <c r="D80" s="392" t="s">
        <v>532</v>
      </c>
      <c r="E80" s="392"/>
      <c r="F80" s="392" t="s">
        <v>850</v>
      </c>
      <c r="G80" s="393">
        <v>42510</v>
      </c>
      <c r="H80" s="395" t="s">
        <v>828</v>
      </c>
      <c r="I80" s="395" t="s">
        <v>829</v>
      </c>
      <c r="J80" s="395"/>
      <c r="K80" s="418" t="s">
        <v>1074</v>
      </c>
      <c r="L80" s="392" t="s">
        <v>1075</v>
      </c>
      <c r="M80" s="396">
        <v>124.99999999999999</v>
      </c>
      <c r="N80" s="396">
        <v>29.999999999999996</v>
      </c>
      <c r="O80" s="392"/>
      <c r="P80" s="392"/>
      <c r="Q80" s="396"/>
      <c r="R80" s="398"/>
      <c r="S80" s="397"/>
      <c r="T80" s="396"/>
      <c r="U80" s="396"/>
      <c r="V80" s="396"/>
      <c r="W80" s="396">
        <v>21</v>
      </c>
      <c r="X80" s="396"/>
      <c r="Y80" s="396"/>
      <c r="Z80" s="396"/>
      <c r="AA80" s="396"/>
      <c r="AB80" s="396"/>
      <c r="AC80" s="396"/>
      <c r="AD80" s="396"/>
      <c r="AE80" s="396"/>
      <c r="AF80" s="396"/>
      <c r="AG80" s="396"/>
      <c r="AH80" s="396">
        <v>21</v>
      </c>
      <c r="AI80" s="396" t="s">
        <v>1017</v>
      </c>
      <c r="AJ80" s="396" t="s">
        <v>1017</v>
      </c>
      <c r="AK80" s="396" t="s">
        <v>1017</v>
      </c>
      <c r="AL80" s="396" t="s">
        <v>1017</v>
      </c>
      <c r="AM80" s="396" t="s">
        <v>1017</v>
      </c>
      <c r="AN80" s="396" t="s">
        <v>1017</v>
      </c>
      <c r="AO80" s="392" t="s">
        <v>926</v>
      </c>
      <c r="AP80" s="395" t="s">
        <v>829</v>
      </c>
      <c r="AQ80" s="395"/>
      <c r="AR80" s="395"/>
      <c r="AS80" s="399"/>
      <c r="AT80" s="395">
        <v>3</v>
      </c>
      <c r="AU80" s="395"/>
      <c r="AV80" s="395"/>
      <c r="AW80" s="395"/>
      <c r="AX80" s="395" t="s">
        <v>772</v>
      </c>
      <c r="AY80" s="392"/>
      <c r="AZ80" s="395">
        <v>0</v>
      </c>
      <c r="BA80" s="395">
        <v>0</v>
      </c>
      <c r="BB80" s="395">
        <v>7</v>
      </c>
      <c r="BC80" s="395">
        <v>0</v>
      </c>
      <c r="BD80" s="395">
        <v>0</v>
      </c>
      <c r="BE80" s="395">
        <v>0</v>
      </c>
      <c r="BF80" s="395">
        <v>0</v>
      </c>
      <c r="BG80" s="395">
        <v>0</v>
      </c>
      <c r="BH80" s="395">
        <v>0</v>
      </c>
      <c r="BI80" s="395">
        <v>0</v>
      </c>
      <c r="BJ80" s="395">
        <v>0</v>
      </c>
      <c r="BK80" s="395">
        <v>0</v>
      </c>
      <c r="BL80" s="395"/>
      <c r="BM80" s="395" t="s">
        <v>829</v>
      </c>
      <c r="BN80" s="395"/>
      <c r="BO80" s="395" t="s">
        <v>829</v>
      </c>
      <c r="BP80" s="400"/>
      <c r="BQ80" s="395"/>
      <c r="BR80" s="395"/>
      <c r="BS80" s="395"/>
      <c r="BT80" s="402"/>
      <c r="BU80" s="402"/>
      <c r="BV80" s="395"/>
      <c r="BW80" s="395" t="s">
        <v>834</v>
      </c>
      <c r="BX80" s="395"/>
      <c r="BY80" s="392"/>
      <c r="BZ80" s="407" t="s">
        <v>1138</v>
      </c>
      <c r="CA80" s="402" t="s">
        <v>600</v>
      </c>
    </row>
    <row r="81" spans="1:79" customFormat="1" ht="13" customHeight="1" x14ac:dyDescent="0.3">
      <c r="A81" s="392">
        <v>11177</v>
      </c>
      <c r="B81" s="393">
        <v>42566</v>
      </c>
      <c r="C81" s="394" t="s">
        <v>825</v>
      </c>
      <c r="D81" s="392" t="s">
        <v>532</v>
      </c>
      <c r="E81" s="392"/>
      <c r="F81" s="392" t="s">
        <v>850</v>
      </c>
      <c r="G81" s="393">
        <v>42551</v>
      </c>
      <c r="H81" s="395" t="s">
        <v>828</v>
      </c>
      <c r="I81" s="395" t="s">
        <v>829</v>
      </c>
      <c r="J81" s="395"/>
      <c r="K81" s="392" t="s">
        <v>1077</v>
      </c>
      <c r="L81" s="392" t="s">
        <v>954</v>
      </c>
      <c r="M81" s="396">
        <v>146.32727272727271</v>
      </c>
      <c r="N81" s="396">
        <v>22.954545454545453</v>
      </c>
      <c r="O81" s="392"/>
      <c r="P81" s="392"/>
      <c r="Q81" s="396"/>
      <c r="R81" s="392"/>
      <c r="S81" s="397"/>
      <c r="T81" s="396"/>
      <c r="U81" s="396"/>
      <c r="V81" s="396"/>
      <c r="W81" s="396">
        <v>13.609090909090909</v>
      </c>
      <c r="X81" s="396"/>
      <c r="Y81" s="396"/>
      <c r="Z81" s="396"/>
      <c r="AA81" s="396"/>
      <c r="AB81" s="396"/>
      <c r="AC81" s="396"/>
      <c r="AD81" s="396"/>
      <c r="AE81" s="396"/>
      <c r="AF81" s="396"/>
      <c r="AG81" s="396"/>
      <c r="AH81" s="396">
        <v>21.099999999999998</v>
      </c>
      <c r="AI81" s="396" t="s">
        <v>1017</v>
      </c>
      <c r="AJ81" s="396" t="s">
        <v>1017</v>
      </c>
      <c r="AK81" s="396" t="s">
        <v>1017</v>
      </c>
      <c r="AL81" s="396" t="s">
        <v>1017</v>
      </c>
      <c r="AM81" s="396" t="s">
        <v>1017</v>
      </c>
      <c r="AN81" s="396" t="s">
        <v>1017</v>
      </c>
      <c r="AO81" s="392" t="s">
        <v>926</v>
      </c>
      <c r="AP81" s="395" t="s">
        <v>829</v>
      </c>
      <c r="AQ81" s="395"/>
      <c r="AR81" s="395"/>
      <c r="AS81" s="399"/>
      <c r="AT81" s="395">
        <v>5.53</v>
      </c>
      <c r="AU81" s="395"/>
      <c r="AV81" s="395"/>
      <c r="AW81" s="395"/>
      <c r="AX81" s="395" t="s">
        <v>829</v>
      </c>
      <c r="AY81" s="392"/>
      <c r="AZ81" s="395">
        <v>0</v>
      </c>
      <c r="BA81" s="395">
        <v>0</v>
      </c>
      <c r="BB81" s="395">
        <v>0</v>
      </c>
      <c r="BC81" s="395">
        <v>0</v>
      </c>
      <c r="BD81" s="395">
        <v>0</v>
      </c>
      <c r="BE81" s="395">
        <v>0</v>
      </c>
      <c r="BF81" s="395">
        <v>0</v>
      </c>
      <c r="BG81" s="395">
        <v>0</v>
      </c>
      <c r="BH81" s="395">
        <v>0</v>
      </c>
      <c r="BI81" s="395">
        <v>0</v>
      </c>
      <c r="BJ81" s="395">
        <v>0</v>
      </c>
      <c r="BK81" s="395">
        <v>0</v>
      </c>
      <c r="BL81" s="395"/>
      <c r="BM81" s="395" t="s">
        <v>829</v>
      </c>
      <c r="BN81" s="395"/>
      <c r="BO81" s="395" t="s">
        <v>829</v>
      </c>
      <c r="BP81" s="400"/>
      <c r="BQ81" s="395"/>
      <c r="BR81" s="395"/>
      <c r="BS81" s="395"/>
      <c r="BT81" s="402"/>
      <c r="BU81" s="402"/>
      <c r="BV81" s="395"/>
      <c r="BW81" s="395" t="s">
        <v>834</v>
      </c>
      <c r="BX81" s="395">
        <v>1</v>
      </c>
      <c r="BY81" s="392"/>
      <c r="BZ81" s="407" t="s">
        <v>1139</v>
      </c>
      <c r="CA81" s="402" t="s">
        <v>600</v>
      </c>
    </row>
    <row r="82" spans="1:79" customFormat="1" ht="13" customHeight="1" x14ac:dyDescent="0.3">
      <c r="A82" s="392">
        <v>9911</v>
      </c>
      <c r="B82" s="393">
        <v>42566</v>
      </c>
      <c r="C82" s="394" t="s">
        <v>825</v>
      </c>
      <c r="D82" s="392" t="s">
        <v>532</v>
      </c>
      <c r="E82" s="392"/>
      <c r="F82" s="392" t="s">
        <v>850</v>
      </c>
      <c r="G82" s="393">
        <v>42526</v>
      </c>
      <c r="H82" s="395" t="s">
        <v>828</v>
      </c>
      <c r="I82" s="395" t="s">
        <v>829</v>
      </c>
      <c r="J82" s="395"/>
      <c r="K82" s="392" t="s">
        <v>908</v>
      </c>
      <c r="L82" s="392" t="s">
        <v>844</v>
      </c>
      <c r="M82" s="396">
        <v>99.399999999999991</v>
      </c>
      <c r="N82" s="396">
        <v>26.727272727272723</v>
      </c>
      <c r="O82" s="392"/>
      <c r="P82" s="392"/>
      <c r="Q82" s="396"/>
      <c r="R82" s="398"/>
      <c r="S82" s="397"/>
      <c r="T82" s="396"/>
      <c r="U82" s="396"/>
      <c r="V82" s="396"/>
      <c r="W82" s="396">
        <v>16.263636363636362</v>
      </c>
      <c r="X82" s="396"/>
      <c r="Y82" s="396"/>
      <c r="Z82" s="396"/>
      <c r="AA82" s="396"/>
      <c r="AB82" s="396"/>
      <c r="AC82" s="396"/>
      <c r="AD82" s="396"/>
      <c r="AE82" s="396"/>
      <c r="AF82" s="396"/>
      <c r="AG82" s="396"/>
      <c r="AH82" s="396">
        <v>23.781818181818181</v>
      </c>
      <c r="AI82" s="396" t="s">
        <v>1017</v>
      </c>
      <c r="AJ82" s="396" t="s">
        <v>1017</v>
      </c>
      <c r="AK82" s="396" t="s">
        <v>1017</v>
      </c>
      <c r="AL82" s="396" t="s">
        <v>1017</v>
      </c>
      <c r="AM82" s="396" t="s">
        <v>1017</v>
      </c>
      <c r="AN82" s="396" t="s">
        <v>1017</v>
      </c>
      <c r="AO82" s="392" t="s">
        <v>926</v>
      </c>
      <c r="AP82" s="395" t="s">
        <v>829</v>
      </c>
      <c r="AQ82" s="395"/>
      <c r="AR82" s="395"/>
      <c r="AS82" s="399"/>
      <c r="AT82" s="395">
        <v>8</v>
      </c>
      <c r="AU82" s="395"/>
      <c r="AV82" s="395"/>
      <c r="AW82" s="395"/>
      <c r="AX82" s="395" t="s">
        <v>829</v>
      </c>
      <c r="AY82" s="392"/>
      <c r="AZ82" s="395">
        <v>0</v>
      </c>
      <c r="BA82" s="395">
        <v>0</v>
      </c>
      <c r="BB82" s="395">
        <v>0</v>
      </c>
      <c r="BC82" s="395">
        <v>0</v>
      </c>
      <c r="BD82" s="395">
        <v>0</v>
      </c>
      <c r="BE82" s="395">
        <v>0</v>
      </c>
      <c r="BF82" s="395">
        <v>0</v>
      </c>
      <c r="BG82" s="395">
        <v>0</v>
      </c>
      <c r="BH82" s="395">
        <v>0</v>
      </c>
      <c r="BI82" s="395">
        <v>0</v>
      </c>
      <c r="BJ82" s="395">
        <v>0</v>
      </c>
      <c r="BK82" s="395">
        <v>0</v>
      </c>
      <c r="BL82" s="395"/>
      <c r="BM82" s="395" t="s">
        <v>829</v>
      </c>
      <c r="BN82" s="395"/>
      <c r="BO82" s="395" t="s">
        <v>829</v>
      </c>
      <c r="BP82" s="400"/>
      <c r="BQ82" s="395"/>
      <c r="BR82" s="395"/>
      <c r="BS82" s="395"/>
      <c r="BT82" s="402"/>
      <c r="BU82" s="402"/>
      <c r="BV82" s="395"/>
      <c r="BW82" s="395" t="s">
        <v>834</v>
      </c>
      <c r="BX82" s="395">
        <v>1</v>
      </c>
      <c r="BY82" s="392"/>
      <c r="BZ82" s="407" t="s">
        <v>1140</v>
      </c>
      <c r="CA82" s="392" t="s">
        <v>600</v>
      </c>
    </row>
    <row r="83" spans="1:79" customFormat="1" ht="13" customHeight="1" x14ac:dyDescent="0.3">
      <c r="A83" s="392">
        <v>11763</v>
      </c>
      <c r="B83" s="393">
        <v>42566</v>
      </c>
      <c r="C83" s="394" t="s">
        <v>825</v>
      </c>
      <c r="D83" s="392" t="s">
        <v>532</v>
      </c>
      <c r="E83" s="392"/>
      <c r="F83" s="392" t="s">
        <v>850</v>
      </c>
      <c r="G83" s="393">
        <v>42468</v>
      </c>
      <c r="H83" s="395" t="s">
        <v>828</v>
      </c>
      <c r="I83" s="395" t="s">
        <v>829</v>
      </c>
      <c r="J83" s="395"/>
      <c r="K83" s="392" t="s">
        <v>1082</v>
      </c>
      <c r="L83" s="392" t="s">
        <v>1083</v>
      </c>
      <c r="M83" s="396">
        <v>140</v>
      </c>
      <c r="N83" s="396">
        <v>28.999999999999996</v>
      </c>
      <c r="O83" s="392"/>
      <c r="P83" s="392"/>
      <c r="Q83" s="396"/>
      <c r="R83" s="398"/>
      <c r="S83" s="397"/>
      <c r="T83" s="396"/>
      <c r="U83" s="396"/>
      <c r="V83" s="396"/>
      <c r="W83" s="396">
        <v>20.5</v>
      </c>
      <c r="X83" s="396"/>
      <c r="Y83" s="396"/>
      <c r="Z83" s="396"/>
      <c r="AA83" s="396"/>
      <c r="AB83" s="396"/>
      <c r="AC83" s="396"/>
      <c r="AD83" s="396"/>
      <c r="AE83" s="396"/>
      <c r="AF83" s="396"/>
      <c r="AG83" s="396"/>
      <c r="AH83" s="396">
        <v>27.599999999999998</v>
      </c>
      <c r="AI83" s="396" t="s">
        <v>1017</v>
      </c>
      <c r="AJ83" s="396" t="s">
        <v>1017</v>
      </c>
      <c r="AK83" s="396" t="s">
        <v>1017</v>
      </c>
      <c r="AL83" s="396" t="s">
        <v>1017</v>
      </c>
      <c r="AM83" s="396" t="s">
        <v>1017</v>
      </c>
      <c r="AN83" s="396" t="s">
        <v>1017</v>
      </c>
      <c r="AO83" s="392" t="s">
        <v>926</v>
      </c>
      <c r="AP83" s="395" t="s">
        <v>829</v>
      </c>
      <c r="AQ83" s="395"/>
      <c r="AR83" s="395"/>
      <c r="AS83" s="399"/>
      <c r="AT83" s="395">
        <v>11.1</v>
      </c>
      <c r="AU83" s="395"/>
      <c r="AV83" s="395"/>
      <c r="AW83" s="395"/>
      <c r="AX83" s="395" t="s">
        <v>772</v>
      </c>
      <c r="AY83" s="392"/>
      <c r="AZ83" s="395">
        <v>0</v>
      </c>
      <c r="BA83" s="395">
        <v>0</v>
      </c>
      <c r="BB83" s="395">
        <v>0</v>
      </c>
      <c r="BC83" s="395">
        <v>0</v>
      </c>
      <c r="BD83" s="395">
        <v>0</v>
      </c>
      <c r="BE83" s="395">
        <v>0</v>
      </c>
      <c r="BF83" s="395">
        <v>0</v>
      </c>
      <c r="BG83" s="395">
        <v>0</v>
      </c>
      <c r="BH83" s="395">
        <v>0</v>
      </c>
      <c r="BI83" s="395">
        <v>0</v>
      </c>
      <c r="BJ83" s="395">
        <v>0</v>
      </c>
      <c r="BK83" s="395">
        <v>0</v>
      </c>
      <c r="BL83" s="395"/>
      <c r="BM83" s="395" t="s">
        <v>829</v>
      </c>
      <c r="BN83" s="395">
        <v>12</v>
      </c>
      <c r="BO83" s="395" t="s">
        <v>829</v>
      </c>
      <c r="BP83" s="400"/>
      <c r="BQ83" s="395"/>
      <c r="BR83" s="395"/>
      <c r="BS83" s="395"/>
      <c r="BT83" s="392"/>
      <c r="BU83" s="402"/>
      <c r="BV83" s="395"/>
      <c r="BW83" s="395" t="s">
        <v>834</v>
      </c>
      <c r="BX83" s="395">
        <v>1</v>
      </c>
      <c r="BY83" s="392"/>
      <c r="BZ83" s="407" t="s">
        <v>1141</v>
      </c>
      <c r="CA83" s="392" t="s">
        <v>600</v>
      </c>
    </row>
  </sheetData>
  <sheetProtection algorithmName="SHA-512" hashValue="dL/B5ktA9KicIegc9fm4/y9IYtg3nemMUctXq6KTeeA/z2Or7KNPRDyHR+O14mnzg8BErULE8Vzg0uy9ke3Opg==" saltValue="XWJlrhGX+9Wwb2cQi7jR8g==" spinCount="100000" sheet="1" objects="1" scenarios="1"/>
  <conditionalFormatting sqref="K2:K83">
    <cfRule type="containsText" dxfId="2" priority="1" operator="containsText" text="Actewagl">
      <formula>NOT(ISERROR(SEARCH("Actewagl",K2)))</formula>
    </cfRule>
  </conditionalFormatting>
  <hyperlinks>
    <hyperlink ref="BZ49" r:id="rId1" xr:uid="{1797BFC5-AF1B-4243-8C39-0C5E9C2B7F67}"/>
    <hyperlink ref="BZ76" r:id="rId2" xr:uid="{A574F803-4825-DB42-BF41-4AE070F22A1B}"/>
    <hyperlink ref="BZ54" r:id="rId3" xr:uid="{B476A62D-0F4C-1049-855D-7DE728F583FD}"/>
    <hyperlink ref="BZ58" r:id="rId4" xr:uid="{666EEFAE-5B8A-C74D-8697-02F2862AEDA7}"/>
    <hyperlink ref="BZ83" r:id="rId5" xr:uid="{1AD7B01A-D8DD-6745-B0E7-7AAC3DA00EA5}"/>
    <hyperlink ref="BZ51" r:id="rId6" xr:uid="{F930B314-9D66-054C-A5A1-EF2941E16509}"/>
    <hyperlink ref="BZ55" r:id="rId7" xr:uid="{7574B868-61B8-F34E-B690-2D642229303F}"/>
    <hyperlink ref="BZ80" r:id="rId8" xr:uid="{285FB51B-796A-0546-B60D-50D189B0E5F5}"/>
    <hyperlink ref="BZ40" r:id="rId9" xr:uid="{2EA3F79F-82B5-FA42-B868-018995F2E8F4}"/>
    <hyperlink ref="BZ57" r:id="rId10" xr:uid="{10A02BB2-CA8C-2045-A642-60E2277BB8F7}"/>
    <hyperlink ref="BZ82" r:id="rId11" xr:uid="{C5E64D4D-A09A-EB46-9169-18AD4C404B75}"/>
    <hyperlink ref="BZ38" r:id="rId12" xr:uid="{9F056F6C-8B26-4E4B-B7CD-336834A3611E}"/>
    <hyperlink ref="BZ66" r:id="rId13" xr:uid="{424D8266-6465-C14F-9B02-A2B6259A64F2}"/>
    <hyperlink ref="BZ39" r:id="rId14" xr:uid="{016AE5E0-3E3B-6E4F-B85D-B2880DA30021}"/>
    <hyperlink ref="BZ67" r:id="rId15" xr:uid="{27CD08F6-AB4E-6942-A9AE-6E1F44A8EA72}"/>
    <hyperlink ref="BZ53" r:id="rId16" xr:uid="{BD41708A-A27D-8141-954D-E95C48475828}"/>
    <hyperlink ref="BZ78" r:id="rId17" xr:uid="{4192FD81-C14E-F44D-8D7C-026265A2F263}"/>
    <hyperlink ref="BZ56" r:id="rId18" xr:uid="{4FAB7613-405C-7946-9B0E-8934177AEBE1}"/>
    <hyperlink ref="BZ81" r:id="rId19" xr:uid="{EFD44AE1-896F-1D48-A094-58F8C4935B35}"/>
    <hyperlink ref="BZ41" r:id="rId20" xr:uid="{DA6EE09B-F8FF-C34C-A4E0-6421EBDE2BDA}"/>
    <hyperlink ref="BZ68" r:id="rId21" xr:uid="{289B7DCF-7C9A-2744-A0F9-FBFF39044FEC}"/>
    <hyperlink ref="BZ71" r:id="rId22" xr:uid="{A91673E8-9AB3-7644-9D0D-C8CD5EED5C0C}"/>
    <hyperlink ref="BZ45" r:id="rId23" xr:uid="{A20380DE-7E7B-D746-87B6-E89E756A582E}"/>
    <hyperlink ref="BZ72" r:id="rId24" xr:uid="{18E9993B-3D4A-7041-8AFE-E8867D4E1086}"/>
    <hyperlink ref="BZ46" r:id="rId25" xr:uid="{BA75B3FA-4A37-9848-AA9E-462C50A717CB}"/>
    <hyperlink ref="BZ73" r:id="rId26" xr:uid="{C4BF36CF-597E-8345-94C0-6BD543BB9023}"/>
    <hyperlink ref="BZ32" r:id="rId27" xr:uid="{19CE1099-01A3-A34E-B406-8DFF0DE829B9}"/>
    <hyperlink ref="BZ60" r:id="rId28" xr:uid="{4C93DD03-C1C2-1A4A-9CBB-61470347942F}"/>
    <hyperlink ref="BZ50" r:id="rId29" xr:uid="{2483959F-11D7-6F48-A073-802AB57357DC}"/>
    <hyperlink ref="BZ77" r:id="rId30" xr:uid="{A0507640-74E6-5B4D-A7A8-D1CB95FE430C}"/>
    <hyperlink ref="BZ52" r:id="rId31" xr:uid="{5A324767-9288-9C4B-AE41-2AD88D61224B}"/>
    <hyperlink ref="BZ33" r:id="rId32" xr:uid="{D3EFF0DD-9123-5D43-B962-705ED66520D5}"/>
    <hyperlink ref="BZ61" r:id="rId33" xr:uid="{8179DDE3-6137-DE4E-A7F8-D2938819AAE2}"/>
    <hyperlink ref="BZ35" r:id="rId34" xr:uid="{DCBBEA45-22C1-8D4B-BDBA-DE6FC0E805E1}"/>
    <hyperlink ref="BZ63" r:id="rId35" xr:uid="{D86DC7F5-DC05-9B41-B96A-09B0C16EB3BD}"/>
    <hyperlink ref="BZ44" r:id="rId36" xr:uid="{EF04AC83-4F93-A440-AF2E-29C93A337E75}"/>
    <hyperlink ref="BZ6" r:id="rId37" xr:uid="{1F5FFE35-279B-0745-A99D-70CD5F470F67}"/>
    <hyperlink ref="BZ4" r:id="rId38" xr:uid="{795AFFD9-B9EA-354C-A94D-5801F6BC36A2}"/>
    <hyperlink ref="BZ21" r:id="rId39" xr:uid="{93CC14C7-4603-C748-AE55-A6C0241E44C6}"/>
    <hyperlink ref="BZ17" r:id="rId40" xr:uid="{A0E94889-7A90-5646-A15D-1F2E6AB7277C}"/>
    <hyperlink ref="BZ16" r:id="rId41" xr:uid="{5BE5686A-214C-2E48-AB05-8C6CE8B4F23B}"/>
    <hyperlink ref="BZ15" r:id="rId42" xr:uid="{9B8C7E38-CF5A-DE48-8987-C215FE8F621C}"/>
    <hyperlink ref="BZ12" r:id="rId43" xr:uid="{EB7DEEB9-6D24-A64B-BDD1-1FEE2CC7530B}"/>
    <hyperlink ref="BZ27" r:id="rId44" xr:uid="{DADAC237-14BE-7B47-A82C-F665ABC4A947}"/>
    <hyperlink ref="BZ24" r:id="rId45" xr:uid="{A2BA7974-7514-134D-A342-9DBF304673CC}"/>
    <hyperlink ref="BZ10" r:id="rId46" xr:uid="{BF5DA94B-5EE2-3C46-B236-76E38C8EF4B0}"/>
    <hyperlink ref="BZ23" r:id="rId47" xr:uid="{F6C6EBB6-A0FC-1441-AE5A-49B2C76F0213}"/>
    <hyperlink ref="BZ9" r:id="rId48" xr:uid="{D7E07EF6-D59D-694E-BC5B-88DB6C4072DE}"/>
    <hyperlink ref="BZ29" r:id="rId49" xr:uid="{8918A0D3-9C23-5844-852D-1322719FE2AD}"/>
    <hyperlink ref="BZ11" r:id="rId50" xr:uid="{DA251FC8-2E50-1648-B6F2-C411E00DCEFC}"/>
    <hyperlink ref="BZ26" r:id="rId51" xr:uid="{E709DFA5-1994-694F-B1D6-4D22D6C57715}"/>
    <hyperlink ref="BZ22" r:id="rId52" xr:uid="{28915C64-67F6-874B-85BC-2119C20BF164}"/>
    <hyperlink ref="BZ30" r:id="rId53" xr:uid="{92831A4E-938F-D54D-9FDC-C7F6C91EB15F}"/>
    <hyperlink ref="BZ25" r:id="rId54" xr:uid="{486FC1B1-9D33-574F-96DF-3049FC2BA110}"/>
    <hyperlink ref="BZ20" r:id="rId55" xr:uid="{BB17232A-6106-2940-AA56-B8959B72C874}"/>
    <hyperlink ref="BZ8" r:id="rId56" xr:uid="{A5E31D6F-BCE0-EF4A-84E6-28DF634BD8E7}"/>
    <hyperlink ref="BZ3" r:id="rId57" xr:uid="{29C30E48-EB5A-FA48-82D2-7CC8DA41414A}"/>
  </hyperlink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C94D5-24DC-A74C-A05C-99FF1D21E371}">
  <sheetPr codeName="Sheet36"/>
  <dimension ref="A1:DQ86"/>
  <sheetViews>
    <sheetView workbookViewId="0">
      <selection activeCell="AD47" sqref="AD47"/>
    </sheetView>
  </sheetViews>
  <sheetFormatPr defaultColWidth="10.84375" defaultRowHeight="13.5" x14ac:dyDescent="0.3"/>
  <cols>
    <col min="1" max="10" width="10.84375" style="359"/>
    <col min="11" max="11" width="17.4609375" style="359" bestFit="1" customWidth="1"/>
    <col min="12" max="12" width="15.15234375" style="359" customWidth="1"/>
    <col min="13" max="40" width="10.84375" style="359"/>
    <col min="41" max="41" width="14.69140625" style="359" customWidth="1"/>
    <col min="42" max="16384" width="10.84375" style="359"/>
  </cols>
  <sheetData>
    <row r="1" spans="1:80" ht="67.5" x14ac:dyDescent="0.3">
      <c r="A1" s="335" t="s">
        <v>228</v>
      </c>
      <c r="B1" s="335" t="s">
        <v>311</v>
      </c>
      <c r="C1" s="336" t="s">
        <v>312</v>
      </c>
      <c r="D1" s="337" t="s">
        <v>313</v>
      </c>
      <c r="E1" s="337" t="s">
        <v>314</v>
      </c>
      <c r="F1" s="337" t="s">
        <v>315</v>
      </c>
      <c r="G1" s="335" t="s">
        <v>316</v>
      </c>
      <c r="H1" s="338" t="s">
        <v>317</v>
      </c>
      <c r="I1" s="338" t="s">
        <v>395</v>
      </c>
      <c r="J1" s="338" t="s">
        <v>431</v>
      </c>
      <c r="K1" s="337" t="s">
        <v>408</v>
      </c>
      <c r="L1" s="339" t="s">
        <v>432</v>
      </c>
      <c r="M1" s="340" t="s">
        <v>433</v>
      </c>
      <c r="N1" s="341" t="s">
        <v>434</v>
      </c>
      <c r="O1" s="341" t="s">
        <v>435</v>
      </c>
      <c r="P1" s="341" t="s">
        <v>436</v>
      </c>
      <c r="Q1" s="341" t="s">
        <v>515</v>
      </c>
      <c r="R1" s="341" t="s">
        <v>308</v>
      </c>
      <c r="S1" s="341" t="s">
        <v>309</v>
      </c>
      <c r="T1" s="341" t="s">
        <v>310</v>
      </c>
      <c r="U1" s="341" t="s">
        <v>535</v>
      </c>
      <c r="V1" s="342" t="s">
        <v>536</v>
      </c>
      <c r="W1" s="343" t="s">
        <v>557</v>
      </c>
      <c r="X1" s="343" t="s">
        <v>362</v>
      </c>
      <c r="Y1" s="343" t="s">
        <v>297</v>
      </c>
      <c r="Z1" s="343" t="s">
        <v>298</v>
      </c>
      <c r="AA1" s="343" t="s">
        <v>376</v>
      </c>
      <c r="AB1" s="343" t="s">
        <v>295</v>
      </c>
      <c r="AC1" s="343" t="s">
        <v>296</v>
      </c>
      <c r="AD1" s="343" t="s">
        <v>223</v>
      </c>
      <c r="AE1" s="344" t="s">
        <v>224</v>
      </c>
      <c r="AF1" s="345" t="s">
        <v>560</v>
      </c>
      <c r="AG1" s="345" t="s">
        <v>561</v>
      </c>
      <c r="AH1" s="346" t="s">
        <v>429</v>
      </c>
      <c r="AI1" s="346" t="s">
        <v>268</v>
      </c>
      <c r="AJ1" s="346" t="s">
        <v>269</v>
      </c>
      <c r="AK1" s="346" t="s">
        <v>270</v>
      </c>
      <c r="AL1" s="347" t="s">
        <v>738</v>
      </c>
      <c r="AM1" s="347" t="s">
        <v>739</v>
      </c>
      <c r="AN1" s="347" t="s">
        <v>740</v>
      </c>
      <c r="AO1" s="348" t="s">
        <v>566</v>
      </c>
      <c r="AP1" s="349" t="s">
        <v>430</v>
      </c>
      <c r="AQ1" s="349" t="s">
        <v>195</v>
      </c>
      <c r="AR1" s="350" t="s">
        <v>196</v>
      </c>
      <c r="AS1" s="351" t="s">
        <v>190</v>
      </c>
      <c r="AT1" s="352" t="s">
        <v>191</v>
      </c>
      <c r="AU1" s="353"/>
      <c r="AV1" s="353"/>
      <c r="AW1" s="353"/>
      <c r="AX1" s="354" t="s">
        <v>439</v>
      </c>
      <c r="AY1" s="355" t="s">
        <v>440</v>
      </c>
      <c r="AZ1" s="356" t="s">
        <v>441</v>
      </c>
      <c r="BA1" s="357" t="s">
        <v>533</v>
      </c>
      <c r="BB1" s="356" t="s">
        <v>442</v>
      </c>
      <c r="BC1" s="357" t="s">
        <v>552</v>
      </c>
      <c r="BD1" s="356" t="s">
        <v>443</v>
      </c>
      <c r="BE1" s="357" t="s">
        <v>229</v>
      </c>
      <c r="BF1" s="356" t="s">
        <v>307</v>
      </c>
      <c r="BG1" s="358" t="s">
        <v>475</v>
      </c>
      <c r="BH1" s="356" t="s">
        <v>741</v>
      </c>
      <c r="BI1" s="358" t="s">
        <v>742</v>
      </c>
      <c r="BJ1" s="356" t="s">
        <v>537</v>
      </c>
      <c r="BK1" s="358" t="s">
        <v>482</v>
      </c>
      <c r="BL1" s="338" t="s">
        <v>502</v>
      </c>
      <c r="BM1" s="338" t="s">
        <v>476</v>
      </c>
      <c r="BN1" s="338" t="s">
        <v>477</v>
      </c>
      <c r="BO1" s="338" t="s">
        <v>225</v>
      </c>
      <c r="BP1" s="338" t="s">
        <v>522</v>
      </c>
      <c r="BQ1" s="338" t="s">
        <v>743</v>
      </c>
      <c r="BR1" s="338" t="s">
        <v>744</v>
      </c>
      <c r="BS1" s="338" t="s">
        <v>745</v>
      </c>
      <c r="BT1" s="336" t="s">
        <v>473</v>
      </c>
      <c r="BU1" s="336" t="s">
        <v>474</v>
      </c>
      <c r="BV1" s="338" t="s">
        <v>217</v>
      </c>
      <c r="BW1" s="338" t="s">
        <v>218</v>
      </c>
      <c r="BX1" s="336" t="s">
        <v>192</v>
      </c>
      <c r="BY1" s="338" t="s">
        <v>193</v>
      </c>
      <c r="BZ1" s="335" t="s">
        <v>194</v>
      </c>
    </row>
    <row r="2" spans="1:80" customFormat="1" ht="13" customHeight="1" x14ac:dyDescent="0.3">
      <c r="A2" s="392">
        <v>10854</v>
      </c>
      <c r="B2" s="393">
        <v>42566</v>
      </c>
      <c r="C2" s="394" t="s">
        <v>825</v>
      </c>
      <c r="D2" s="392" t="s">
        <v>937</v>
      </c>
      <c r="E2" s="392"/>
      <c r="F2" s="392" t="s">
        <v>827</v>
      </c>
      <c r="G2" s="393">
        <v>42475</v>
      </c>
      <c r="H2" s="395" t="s">
        <v>828</v>
      </c>
      <c r="I2" s="395" t="s">
        <v>829</v>
      </c>
      <c r="J2" s="395"/>
      <c r="K2" s="392" t="s">
        <v>866</v>
      </c>
      <c r="L2" s="392" t="s">
        <v>1016</v>
      </c>
      <c r="M2" s="396">
        <v>56.818181818181813</v>
      </c>
      <c r="N2" s="396">
        <v>22.27272727272727</v>
      </c>
      <c r="O2" s="392"/>
      <c r="P2" s="392"/>
      <c r="Q2" s="396"/>
      <c r="R2" s="396"/>
      <c r="S2" s="396"/>
      <c r="T2" s="396"/>
      <c r="U2" s="396"/>
      <c r="V2" s="396"/>
      <c r="W2" s="396"/>
      <c r="X2" s="396"/>
      <c r="Y2" s="396"/>
      <c r="Z2" s="396"/>
      <c r="AA2" s="396"/>
      <c r="AB2" s="396"/>
      <c r="AC2" s="396"/>
      <c r="AD2" s="396"/>
      <c r="AE2" s="396" t="s">
        <v>1017</v>
      </c>
      <c r="AF2" s="396" t="s">
        <v>1017</v>
      </c>
      <c r="AG2" s="396" t="s">
        <v>1017</v>
      </c>
      <c r="AH2" s="396" t="s">
        <v>1017</v>
      </c>
      <c r="AI2" s="396" t="s">
        <v>1017</v>
      </c>
      <c r="AJ2" s="392"/>
      <c r="AK2" s="397"/>
      <c r="AL2" s="392"/>
      <c r="AM2" s="420"/>
      <c r="AN2" s="420"/>
      <c r="AO2" s="392" t="s">
        <v>833</v>
      </c>
      <c r="AP2" s="395" t="s">
        <v>829</v>
      </c>
      <c r="AQ2" s="395"/>
      <c r="AR2" s="395"/>
      <c r="AS2" s="399"/>
      <c r="AT2" s="395">
        <v>16</v>
      </c>
      <c r="AU2" s="395"/>
      <c r="AV2" s="395"/>
      <c r="AW2" s="395"/>
      <c r="AX2" s="395" t="s">
        <v>835</v>
      </c>
      <c r="AY2" s="392"/>
      <c r="AZ2" s="395">
        <v>0</v>
      </c>
      <c r="BA2" s="395">
        <v>0</v>
      </c>
      <c r="BB2" s="395">
        <v>0</v>
      </c>
      <c r="BC2" s="395">
        <v>0</v>
      </c>
      <c r="BD2" s="395">
        <v>0</v>
      </c>
      <c r="BE2" s="395">
        <v>0</v>
      </c>
      <c r="BF2" s="395">
        <v>0</v>
      </c>
      <c r="BG2" s="395">
        <v>0</v>
      </c>
      <c r="BH2" s="395">
        <v>0</v>
      </c>
      <c r="BI2" s="395">
        <v>0</v>
      </c>
      <c r="BJ2" s="395">
        <v>0</v>
      </c>
      <c r="BK2" s="395">
        <v>0</v>
      </c>
      <c r="BL2" s="395"/>
      <c r="BM2" s="395" t="s">
        <v>829</v>
      </c>
      <c r="BN2" s="395"/>
      <c r="BO2" s="395" t="s">
        <v>829</v>
      </c>
      <c r="BP2" s="400">
        <v>174.43636363636361</v>
      </c>
      <c r="BQ2" s="395"/>
      <c r="BR2" s="395"/>
      <c r="BS2" s="401">
        <v>42551</v>
      </c>
      <c r="BT2" s="392"/>
      <c r="BU2" s="402"/>
      <c r="BV2" s="395"/>
      <c r="BW2" s="395" t="s">
        <v>834</v>
      </c>
      <c r="BX2" s="395"/>
      <c r="BY2" s="402" t="s">
        <v>1018</v>
      </c>
      <c r="BZ2" s="403" t="s">
        <v>1142</v>
      </c>
      <c r="CA2" s="402" t="s">
        <v>600</v>
      </c>
      <c r="CB2" s="214"/>
    </row>
    <row r="3" spans="1:80" customFormat="1" ht="13" customHeight="1" x14ac:dyDescent="0.3">
      <c r="A3" s="392">
        <v>10817</v>
      </c>
      <c r="B3" s="405">
        <v>42566</v>
      </c>
      <c r="C3" s="394" t="s">
        <v>825</v>
      </c>
      <c r="D3" s="392" t="s">
        <v>937</v>
      </c>
      <c r="E3" s="392"/>
      <c r="F3" s="392" t="s">
        <v>827</v>
      </c>
      <c r="G3" s="393">
        <v>42551</v>
      </c>
      <c r="H3" s="395" t="s">
        <v>828</v>
      </c>
      <c r="I3" s="395" t="s">
        <v>853</v>
      </c>
      <c r="J3" s="395"/>
      <c r="K3" s="392" t="s">
        <v>870</v>
      </c>
      <c r="L3" s="392" t="s">
        <v>871</v>
      </c>
      <c r="M3" s="396">
        <v>82</v>
      </c>
      <c r="N3" s="396">
        <v>26.499999999999996</v>
      </c>
      <c r="O3" s="392"/>
      <c r="P3" s="392"/>
      <c r="Q3" s="396"/>
      <c r="R3" s="396"/>
      <c r="S3" s="396"/>
      <c r="T3" s="396"/>
      <c r="U3" s="396"/>
      <c r="V3" s="396"/>
      <c r="W3" s="396"/>
      <c r="X3" s="396"/>
      <c r="Y3" s="396"/>
      <c r="Z3" s="396"/>
      <c r="AA3" s="396"/>
      <c r="AB3" s="396"/>
      <c r="AC3" s="396"/>
      <c r="AD3" s="396"/>
      <c r="AE3" s="396" t="s">
        <v>1017</v>
      </c>
      <c r="AF3" s="396" t="s">
        <v>1017</v>
      </c>
      <c r="AG3" s="396" t="s">
        <v>1017</v>
      </c>
      <c r="AH3" s="396" t="s">
        <v>1017</v>
      </c>
      <c r="AI3" s="396" t="s">
        <v>1017</v>
      </c>
      <c r="AJ3" s="392"/>
      <c r="AK3" s="397"/>
      <c r="AL3" s="392"/>
      <c r="AM3" s="420"/>
      <c r="AN3" s="420"/>
      <c r="AO3" s="392" t="s">
        <v>833</v>
      </c>
      <c r="AP3" s="395" t="s">
        <v>829</v>
      </c>
      <c r="AQ3" s="395"/>
      <c r="AR3" s="395"/>
      <c r="AS3" s="399"/>
      <c r="AT3" s="395">
        <v>21</v>
      </c>
      <c r="AU3" s="395"/>
      <c r="AV3" s="395"/>
      <c r="AW3" s="395"/>
      <c r="AX3" s="395" t="s">
        <v>835</v>
      </c>
      <c r="AY3" s="392"/>
      <c r="AZ3" s="395">
        <v>0</v>
      </c>
      <c r="BA3" s="395">
        <v>0</v>
      </c>
      <c r="BB3" s="395">
        <v>0</v>
      </c>
      <c r="BC3" s="395">
        <v>0</v>
      </c>
      <c r="BD3" s="395">
        <v>0</v>
      </c>
      <c r="BE3" s="395">
        <v>0</v>
      </c>
      <c r="BF3" s="395">
        <v>0</v>
      </c>
      <c r="BG3" s="395">
        <v>0</v>
      </c>
      <c r="BH3" s="395">
        <v>0</v>
      </c>
      <c r="BI3" s="395">
        <v>0</v>
      </c>
      <c r="BJ3" s="395">
        <v>0</v>
      </c>
      <c r="BK3" s="395">
        <v>0</v>
      </c>
      <c r="BL3" s="395"/>
      <c r="BM3" s="395" t="s">
        <v>829</v>
      </c>
      <c r="BN3" s="395">
        <v>12</v>
      </c>
      <c r="BO3" s="395" t="s">
        <v>829</v>
      </c>
      <c r="BP3" s="400"/>
      <c r="BQ3" s="395"/>
      <c r="BR3" s="395"/>
      <c r="BS3" s="395"/>
      <c r="BT3" s="392"/>
      <c r="BU3" s="402"/>
      <c r="BV3" s="395"/>
      <c r="BW3" s="395" t="s">
        <v>834</v>
      </c>
      <c r="BX3" s="395"/>
      <c r="BY3" s="392"/>
      <c r="BZ3" s="409" t="s">
        <v>1143</v>
      </c>
      <c r="CA3" s="402" t="s">
        <v>600</v>
      </c>
    </row>
    <row r="4" spans="1:80" customFormat="1" ht="13" customHeight="1" x14ac:dyDescent="0.3">
      <c r="A4" s="392">
        <v>11794</v>
      </c>
      <c r="B4" s="405">
        <v>42567</v>
      </c>
      <c r="C4" s="394" t="s">
        <v>825</v>
      </c>
      <c r="D4" s="392" t="s">
        <v>937</v>
      </c>
      <c r="E4" s="392"/>
      <c r="F4" s="392" t="s">
        <v>827</v>
      </c>
      <c r="G4" s="406">
        <v>42567</v>
      </c>
      <c r="H4" s="395" t="s">
        <v>828</v>
      </c>
      <c r="I4" s="395" t="s">
        <v>829</v>
      </c>
      <c r="J4" s="395"/>
      <c r="K4" s="392" t="s">
        <v>873</v>
      </c>
      <c r="L4" s="392" t="s">
        <v>1022</v>
      </c>
      <c r="M4" s="396">
        <v>75.999999999999986</v>
      </c>
      <c r="N4" s="396">
        <v>21.609090909090906</v>
      </c>
      <c r="O4" s="392"/>
      <c r="P4" s="392"/>
      <c r="Q4" s="396"/>
      <c r="R4" s="396"/>
      <c r="S4" s="396"/>
      <c r="T4" s="396"/>
      <c r="U4" s="396"/>
      <c r="V4" s="396"/>
      <c r="W4" s="396"/>
      <c r="X4" s="396"/>
      <c r="Y4" s="396"/>
      <c r="Z4" s="396"/>
      <c r="AA4" s="396"/>
      <c r="AB4" s="396"/>
      <c r="AC4" s="396"/>
      <c r="AD4" s="396"/>
      <c r="AE4" s="396" t="s">
        <v>1017</v>
      </c>
      <c r="AF4" s="396" t="s">
        <v>1017</v>
      </c>
      <c r="AG4" s="396" t="s">
        <v>1017</v>
      </c>
      <c r="AH4" s="396" t="s">
        <v>1017</v>
      </c>
      <c r="AI4" s="396" t="s">
        <v>1017</v>
      </c>
      <c r="AJ4" s="392"/>
      <c r="AK4" s="420"/>
      <c r="AL4" s="392"/>
      <c r="AM4" s="420"/>
      <c r="AN4" s="420"/>
      <c r="AO4" s="392" t="s">
        <v>833</v>
      </c>
      <c r="AP4" s="395" t="s">
        <v>829</v>
      </c>
      <c r="AQ4" s="395"/>
      <c r="AR4" s="395"/>
      <c r="AS4" s="399"/>
      <c r="AT4" s="395">
        <v>7.5</v>
      </c>
      <c r="AU4" s="395"/>
      <c r="AV4" s="395"/>
      <c r="AW4" s="395"/>
      <c r="AX4" s="395" t="s">
        <v>829</v>
      </c>
      <c r="AY4" s="392"/>
      <c r="AZ4" s="395">
        <v>0</v>
      </c>
      <c r="BA4" s="395">
        <v>0</v>
      </c>
      <c r="BB4" s="395">
        <v>0</v>
      </c>
      <c r="BC4" s="395">
        <v>0</v>
      </c>
      <c r="BD4" s="395">
        <v>0</v>
      </c>
      <c r="BE4" s="395">
        <v>0</v>
      </c>
      <c r="BF4" s="395">
        <v>0</v>
      </c>
      <c r="BG4" s="395">
        <v>0</v>
      </c>
      <c r="BH4" s="395">
        <v>0</v>
      </c>
      <c r="BI4" s="395">
        <v>0</v>
      </c>
      <c r="BJ4" s="395">
        <v>0</v>
      </c>
      <c r="BK4" s="395">
        <v>0</v>
      </c>
      <c r="BL4" s="395"/>
      <c r="BM4" s="395" t="s">
        <v>829</v>
      </c>
      <c r="BN4" s="395"/>
      <c r="BO4" s="395" t="s">
        <v>829</v>
      </c>
      <c r="BP4" s="400"/>
      <c r="BQ4" s="395"/>
      <c r="BR4" s="395"/>
      <c r="BS4" s="395"/>
      <c r="BT4" s="392"/>
      <c r="BU4" s="402"/>
      <c r="BV4" s="395"/>
      <c r="BW4" s="395" t="s">
        <v>834</v>
      </c>
      <c r="BX4" s="395">
        <v>1</v>
      </c>
      <c r="BY4" s="392"/>
      <c r="BZ4" s="409" t="s">
        <v>1144</v>
      </c>
      <c r="CA4" s="402" t="s">
        <v>580</v>
      </c>
    </row>
    <row r="5" spans="1:80" customFormat="1" ht="13" customHeight="1" x14ac:dyDescent="0.3">
      <c r="A5" s="392">
        <v>13014</v>
      </c>
      <c r="B5" s="393">
        <v>42566</v>
      </c>
      <c r="C5" s="394" t="s">
        <v>825</v>
      </c>
      <c r="D5" s="392" t="s">
        <v>937</v>
      </c>
      <c r="E5" s="392"/>
      <c r="F5" s="392" t="s">
        <v>827</v>
      </c>
      <c r="G5" s="393">
        <v>42551</v>
      </c>
      <c r="H5" s="395" t="s">
        <v>590</v>
      </c>
      <c r="I5" s="395" t="s">
        <v>853</v>
      </c>
      <c r="J5" s="395"/>
      <c r="K5" s="392" t="s">
        <v>875</v>
      </c>
      <c r="L5" s="392" t="s">
        <v>1024</v>
      </c>
      <c r="M5" s="396">
        <v>89.999999999999986</v>
      </c>
      <c r="N5" s="396">
        <v>25.654545454545453</v>
      </c>
      <c r="O5" s="392"/>
      <c r="P5" s="392"/>
      <c r="Q5" s="396"/>
      <c r="R5" s="396"/>
      <c r="S5" s="396"/>
      <c r="T5" s="396"/>
      <c r="U5" s="396"/>
      <c r="V5" s="396"/>
      <c r="W5" s="396"/>
      <c r="X5" s="396"/>
      <c r="Y5" s="396"/>
      <c r="Z5" s="396"/>
      <c r="AA5" s="396"/>
      <c r="AB5" s="396"/>
      <c r="AC5" s="396"/>
      <c r="AD5" s="396"/>
      <c r="AE5" s="396" t="s">
        <v>1017</v>
      </c>
      <c r="AF5" s="396" t="s">
        <v>1017</v>
      </c>
      <c r="AG5" s="396" t="s">
        <v>1017</v>
      </c>
      <c r="AH5" s="396" t="s">
        <v>1017</v>
      </c>
      <c r="AI5" s="396" t="s">
        <v>1017</v>
      </c>
      <c r="AJ5" s="392"/>
      <c r="AK5" s="420"/>
      <c r="AL5" s="392"/>
      <c r="AM5" s="420"/>
      <c r="AN5" s="420"/>
      <c r="AO5" s="392" t="s">
        <v>833</v>
      </c>
      <c r="AP5" s="395" t="s">
        <v>829</v>
      </c>
      <c r="AQ5" s="395"/>
      <c r="AR5" s="395"/>
      <c r="AS5" s="399"/>
      <c r="AT5" s="395">
        <v>16</v>
      </c>
      <c r="AU5" s="395"/>
      <c r="AV5" s="395"/>
      <c r="AW5" s="395"/>
      <c r="AX5" s="395" t="s">
        <v>829</v>
      </c>
      <c r="AY5" s="392"/>
      <c r="AZ5" s="395">
        <v>0</v>
      </c>
      <c r="BA5" s="395">
        <v>0</v>
      </c>
      <c r="BB5" s="395">
        <v>0</v>
      </c>
      <c r="BC5" s="395">
        <v>0</v>
      </c>
      <c r="BD5" s="395">
        <v>0</v>
      </c>
      <c r="BE5" s="395">
        <v>0</v>
      </c>
      <c r="BF5" s="395">
        <v>0</v>
      </c>
      <c r="BG5" s="395">
        <v>0</v>
      </c>
      <c r="BH5" s="395">
        <v>0</v>
      </c>
      <c r="BI5" s="395">
        <v>0</v>
      </c>
      <c r="BJ5" s="395">
        <v>0</v>
      </c>
      <c r="BK5" s="395">
        <v>0</v>
      </c>
      <c r="BL5" s="395"/>
      <c r="BM5" s="395" t="s">
        <v>829</v>
      </c>
      <c r="BN5" s="395"/>
      <c r="BO5" s="395" t="s">
        <v>829</v>
      </c>
      <c r="BP5" s="400"/>
      <c r="BQ5" s="395"/>
      <c r="BR5" s="395"/>
      <c r="BS5" s="395"/>
      <c r="BT5" s="416"/>
      <c r="BU5" s="402"/>
      <c r="BV5" s="395"/>
      <c r="BW5" s="395" t="s">
        <v>834</v>
      </c>
      <c r="BX5" s="395">
        <v>1</v>
      </c>
      <c r="BY5" s="392"/>
      <c r="BZ5" s="409" t="s">
        <v>1145</v>
      </c>
      <c r="CA5" s="402" t="s">
        <v>600</v>
      </c>
    </row>
    <row r="6" spans="1:80" customFormat="1" ht="13" customHeight="1" x14ac:dyDescent="0.3">
      <c r="A6" s="392">
        <v>1469</v>
      </c>
      <c r="B6" s="393">
        <v>42567</v>
      </c>
      <c r="C6" s="394" t="s">
        <v>825</v>
      </c>
      <c r="D6" s="392" t="s">
        <v>937</v>
      </c>
      <c r="E6" s="392"/>
      <c r="F6" s="392" t="s">
        <v>827</v>
      </c>
      <c r="G6" s="393">
        <v>42551</v>
      </c>
      <c r="H6" s="395" t="s">
        <v>828</v>
      </c>
      <c r="I6" s="395" t="s">
        <v>829</v>
      </c>
      <c r="J6" s="395"/>
      <c r="K6" s="392" t="s">
        <v>880</v>
      </c>
      <c r="L6" s="392" t="s">
        <v>844</v>
      </c>
      <c r="M6" s="396">
        <v>88.72727272727272</v>
      </c>
      <c r="N6" s="396">
        <v>19.809090909090905</v>
      </c>
      <c r="O6" s="392"/>
      <c r="P6" s="392"/>
      <c r="Q6" s="396"/>
      <c r="R6" s="396"/>
      <c r="S6" s="396"/>
      <c r="T6" s="396"/>
      <c r="U6" s="396"/>
      <c r="V6" s="396"/>
      <c r="W6" s="396"/>
      <c r="X6" s="396"/>
      <c r="Y6" s="396"/>
      <c r="Z6" s="396"/>
      <c r="AA6" s="396"/>
      <c r="AB6" s="396"/>
      <c r="AC6" s="396"/>
      <c r="AD6" s="396"/>
      <c r="AE6" s="396" t="s">
        <v>1017</v>
      </c>
      <c r="AF6" s="396" t="s">
        <v>1017</v>
      </c>
      <c r="AG6" s="396" t="s">
        <v>1017</v>
      </c>
      <c r="AH6" s="396" t="s">
        <v>1017</v>
      </c>
      <c r="AI6" s="396" t="s">
        <v>1017</v>
      </c>
      <c r="AJ6" s="392"/>
      <c r="AK6" s="420"/>
      <c r="AL6" s="392"/>
      <c r="AM6" s="420"/>
      <c r="AN6" s="420"/>
      <c r="AO6" s="392" t="s">
        <v>833</v>
      </c>
      <c r="AP6" s="395" t="s">
        <v>829</v>
      </c>
      <c r="AQ6" s="395"/>
      <c r="AR6" s="395"/>
      <c r="AS6" s="399"/>
      <c r="AT6" s="395">
        <v>11.6</v>
      </c>
      <c r="AU6" s="395"/>
      <c r="AV6" s="395"/>
      <c r="AW6" s="395"/>
      <c r="AX6" s="395" t="s">
        <v>829</v>
      </c>
      <c r="AY6" s="392"/>
      <c r="AZ6" s="395">
        <v>0</v>
      </c>
      <c r="BA6" s="395">
        <v>0</v>
      </c>
      <c r="BB6" s="395">
        <v>0</v>
      </c>
      <c r="BC6" s="395">
        <v>0</v>
      </c>
      <c r="BD6" s="395">
        <v>0</v>
      </c>
      <c r="BE6" s="395">
        <v>0</v>
      </c>
      <c r="BF6" s="395">
        <v>0</v>
      </c>
      <c r="BG6" s="395">
        <v>0</v>
      </c>
      <c r="BH6" s="395">
        <v>0</v>
      </c>
      <c r="BI6" s="395">
        <v>0</v>
      </c>
      <c r="BJ6" s="395">
        <v>0</v>
      </c>
      <c r="BK6" s="395">
        <v>0</v>
      </c>
      <c r="BL6" s="395"/>
      <c r="BM6" s="395" t="s">
        <v>829</v>
      </c>
      <c r="BN6" s="395"/>
      <c r="BO6" s="395" t="s">
        <v>829</v>
      </c>
      <c r="BP6" s="400"/>
      <c r="BQ6" s="395"/>
      <c r="BR6" s="395"/>
      <c r="BS6" s="395"/>
      <c r="BT6" s="402"/>
      <c r="BU6" s="402"/>
      <c r="BV6" s="395"/>
      <c r="BW6" s="395" t="s">
        <v>834</v>
      </c>
      <c r="BX6" s="395"/>
      <c r="BY6" s="392"/>
      <c r="BZ6" s="407" t="s">
        <v>1146</v>
      </c>
      <c r="CA6" s="392" t="s">
        <v>580</v>
      </c>
      <c r="CB6" s="214"/>
    </row>
    <row r="7" spans="1:80" customFormat="1" ht="13" customHeight="1" x14ac:dyDescent="0.3">
      <c r="A7" s="392">
        <v>13056</v>
      </c>
      <c r="B7" s="393">
        <v>42566</v>
      </c>
      <c r="C7" s="394" t="s">
        <v>825</v>
      </c>
      <c r="D7" s="392" t="s">
        <v>937</v>
      </c>
      <c r="E7" s="392"/>
      <c r="F7" s="392" t="s">
        <v>827</v>
      </c>
      <c r="G7" s="393">
        <v>42551</v>
      </c>
      <c r="H7" s="395" t="s">
        <v>828</v>
      </c>
      <c r="I7" s="395" t="s">
        <v>829</v>
      </c>
      <c r="J7" s="395"/>
      <c r="K7" s="392" t="s">
        <v>883</v>
      </c>
      <c r="L7" s="392" t="s">
        <v>1027</v>
      </c>
      <c r="M7" s="396">
        <v>77</v>
      </c>
      <c r="N7" s="396">
        <v>26.7</v>
      </c>
      <c r="O7" s="392"/>
      <c r="P7" s="392"/>
      <c r="Q7" s="396"/>
      <c r="R7" s="396"/>
      <c r="S7" s="396"/>
      <c r="T7" s="396"/>
      <c r="U7" s="396"/>
      <c r="V7" s="396"/>
      <c r="W7" s="396"/>
      <c r="X7" s="396"/>
      <c r="Y7" s="396"/>
      <c r="Z7" s="396"/>
      <c r="AA7" s="396"/>
      <c r="AB7" s="396"/>
      <c r="AC7" s="396"/>
      <c r="AD7" s="396"/>
      <c r="AE7" s="396" t="s">
        <v>1017</v>
      </c>
      <c r="AF7" s="396" t="s">
        <v>1017</v>
      </c>
      <c r="AG7" s="396" t="s">
        <v>1017</v>
      </c>
      <c r="AH7" s="396" t="s">
        <v>1017</v>
      </c>
      <c r="AI7" s="396" t="s">
        <v>1017</v>
      </c>
      <c r="AJ7" s="392"/>
      <c r="AK7" s="420"/>
      <c r="AL7" s="392"/>
      <c r="AM7" s="420"/>
      <c r="AN7" s="420"/>
      <c r="AO7" s="392" t="s">
        <v>833</v>
      </c>
      <c r="AP7" s="395" t="s">
        <v>829</v>
      </c>
      <c r="AQ7" s="395"/>
      <c r="AR7" s="395"/>
      <c r="AS7" s="399"/>
      <c r="AT7" s="395">
        <v>8.5</v>
      </c>
      <c r="AU7" s="395"/>
      <c r="AV7" s="395"/>
      <c r="AW7" s="395"/>
      <c r="AX7" s="395" t="s">
        <v>829</v>
      </c>
      <c r="AY7" s="392"/>
      <c r="AZ7" s="395">
        <v>20</v>
      </c>
      <c r="BA7" s="395">
        <v>0</v>
      </c>
      <c r="BB7" s="395">
        <v>0</v>
      </c>
      <c r="BC7" s="395">
        <v>0</v>
      </c>
      <c r="BD7" s="395">
        <v>0</v>
      </c>
      <c r="BE7" s="395">
        <v>0</v>
      </c>
      <c r="BF7" s="395">
        <v>0</v>
      </c>
      <c r="BG7" s="395">
        <v>0</v>
      </c>
      <c r="BH7" s="395">
        <v>0</v>
      </c>
      <c r="BI7" s="395">
        <v>0</v>
      </c>
      <c r="BJ7" s="395">
        <v>0</v>
      </c>
      <c r="BK7" s="395">
        <v>0</v>
      </c>
      <c r="BL7" s="395"/>
      <c r="BM7" s="395" t="s">
        <v>829</v>
      </c>
      <c r="BN7" s="395"/>
      <c r="BO7" s="395" t="s">
        <v>829</v>
      </c>
      <c r="BP7" s="400"/>
      <c r="BQ7" s="395"/>
      <c r="BR7" s="395"/>
      <c r="BS7" s="395"/>
      <c r="BT7" s="402"/>
      <c r="BU7" s="402"/>
      <c r="BV7" s="395"/>
      <c r="BW7" s="395" t="s">
        <v>834</v>
      </c>
      <c r="BX7" s="395"/>
      <c r="BY7" s="392" t="s">
        <v>858</v>
      </c>
      <c r="BZ7" s="403" t="s">
        <v>1147</v>
      </c>
      <c r="CA7" s="402" t="s">
        <v>600</v>
      </c>
    </row>
    <row r="8" spans="1:80" customFormat="1" ht="13" customHeight="1" x14ac:dyDescent="0.3">
      <c r="A8" s="392">
        <v>11094</v>
      </c>
      <c r="B8" s="393">
        <v>42567</v>
      </c>
      <c r="C8" s="394" t="s">
        <v>825</v>
      </c>
      <c r="D8" s="392" t="s">
        <v>937</v>
      </c>
      <c r="E8" s="392"/>
      <c r="F8" s="392" t="s">
        <v>827</v>
      </c>
      <c r="G8" s="406">
        <v>42494</v>
      </c>
      <c r="H8" s="395" t="s">
        <v>828</v>
      </c>
      <c r="I8" s="395" t="s">
        <v>829</v>
      </c>
      <c r="J8" s="395"/>
      <c r="K8" s="392" t="s">
        <v>847</v>
      </c>
      <c r="L8" s="392" t="s">
        <v>1029</v>
      </c>
      <c r="M8" s="396">
        <v>83.399999999999991</v>
      </c>
      <c r="N8" s="396">
        <v>25.899999999999995</v>
      </c>
      <c r="O8" s="392" t="s">
        <v>832</v>
      </c>
      <c r="P8" s="392">
        <v>300</v>
      </c>
      <c r="Q8" s="396">
        <v>27.9</v>
      </c>
      <c r="R8" s="396"/>
      <c r="S8" s="396"/>
      <c r="T8" s="396"/>
      <c r="U8" s="396"/>
      <c r="V8" s="396"/>
      <c r="W8" s="396"/>
      <c r="X8" s="396"/>
      <c r="Y8" s="396"/>
      <c r="Z8" s="396"/>
      <c r="AA8" s="396"/>
      <c r="AB8" s="396"/>
      <c r="AC8" s="396"/>
      <c r="AD8" s="396"/>
      <c r="AE8" s="396" t="s">
        <v>1017</v>
      </c>
      <c r="AF8" s="396" t="s">
        <v>1017</v>
      </c>
      <c r="AG8" s="396" t="s">
        <v>1017</v>
      </c>
      <c r="AH8" s="396" t="s">
        <v>1017</v>
      </c>
      <c r="AI8" s="396" t="s">
        <v>1017</v>
      </c>
      <c r="AJ8" s="392"/>
      <c r="AK8" s="420"/>
      <c r="AL8" s="392"/>
      <c r="AM8" s="420"/>
      <c r="AN8" s="420"/>
      <c r="AO8" s="392" t="s">
        <v>833</v>
      </c>
      <c r="AP8" s="395" t="s">
        <v>829</v>
      </c>
      <c r="AQ8" s="395"/>
      <c r="AR8" s="395"/>
      <c r="AS8" s="399">
        <v>10</v>
      </c>
      <c r="AT8" s="395">
        <v>12</v>
      </c>
      <c r="AU8" s="395"/>
      <c r="AV8" s="395"/>
      <c r="AW8" s="395"/>
      <c r="AX8" s="395" t="s">
        <v>835</v>
      </c>
      <c r="AY8" s="392"/>
      <c r="AZ8" s="395">
        <v>0</v>
      </c>
      <c r="BA8" s="395">
        <v>0</v>
      </c>
      <c r="BB8" s="395">
        <v>7</v>
      </c>
      <c r="BC8" s="395">
        <v>0</v>
      </c>
      <c r="BD8" s="395">
        <v>0</v>
      </c>
      <c r="BE8" s="395">
        <v>0</v>
      </c>
      <c r="BF8" s="395">
        <v>0</v>
      </c>
      <c r="BG8" s="395">
        <v>0</v>
      </c>
      <c r="BH8" s="395">
        <v>0</v>
      </c>
      <c r="BI8" s="395">
        <v>0</v>
      </c>
      <c r="BJ8" s="395">
        <v>0</v>
      </c>
      <c r="BK8" s="395">
        <v>0</v>
      </c>
      <c r="BL8" s="395"/>
      <c r="BM8" s="395" t="s">
        <v>772</v>
      </c>
      <c r="BN8" s="395"/>
      <c r="BO8" s="395" t="s">
        <v>829</v>
      </c>
      <c r="BP8" s="400"/>
      <c r="BQ8" s="395"/>
      <c r="BR8" s="395"/>
      <c r="BS8" s="395"/>
      <c r="BT8" s="402"/>
      <c r="BU8" s="402"/>
      <c r="BV8" s="395"/>
      <c r="BW8" s="395" t="s">
        <v>834</v>
      </c>
      <c r="BX8" s="395"/>
      <c r="BY8" s="392"/>
      <c r="BZ8" s="407" t="s">
        <v>1148</v>
      </c>
      <c r="CA8" s="402" t="s">
        <v>580</v>
      </c>
    </row>
    <row r="9" spans="1:80" customFormat="1" ht="13" customHeight="1" x14ac:dyDescent="0.3">
      <c r="A9" s="392">
        <v>1481</v>
      </c>
      <c r="B9" s="393">
        <v>42566</v>
      </c>
      <c r="C9" s="394" t="s">
        <v>825</v>
      </c>
      <c r="D9" s="392" t="s">
        <v>937</v>
      </c>
      <c r="E9" s="392"/>
      <c r="F9" s="392" t="s">
        <v>827</v>
      </c>
      <c r="G9" s="393">
        <v>42551</v>
      </c>
      <c r="H9" s="395" t="s">
        <v>828</v>
      </c>
      <c r="I9" s="395" t="s">
        <v>829</v>
      </c>
      <c r="J9" s="395"/>
      <c r="K9" s="392" t="s">
        <v>885</v>
      </c>
      <c r="L9" s="392" t="s">
        <v>844</v>
      </c>
      <c r="M9" s="396">
        <v>88.72727272727272</v>
      </c>
      <c r="N9" s="396">
        <v>19.809090909090905</v>
      </c>
      <c r="O9" s="392"/>
      <c r="P9" s="392"/>
      <c r="Q9" s="396"/>
      <c r="R9" s="396"/>
      <c r="S9" s="396"/>
      <c r="T9" s="396"/>
      <c r="U9" s="396"/>
      <c r="V9" s="396"/>
      <c r="W9" s="396"/>
      <c r="X9" s="396"/>
      <c r="Y9" s="396"/>
      <c r="Z9" s="396"/>
      <c r="AA9" s="396"/>
      <c r="AB9" s="396"/>
      <c r="AC9" s="396"/>
      <c r="AD9" s="396"/>
      <c r="AE9" s="396" t="s">
        <v>1017</v>
      </c>
      <c r="AF9" s="396" t="s">
        <v>1017</v>
      </c>
      <c r="AG9" s="396" t="s">
        <v>1017</v>
      </c>
      <c r="AH9" s="396" t="s">
        <v>1017</v>
      </c>
      <c r="AI9" s="396" t="s">
        <v>1017</v>
      </c>
      <c r="AJ9" s="392"/>
      <c r="AK9" s="420"/>
      <c r="AL9" s="392"/>
      <c r="AM9" s="420"/>
      <c r="AN9" s="420"/>
      <c r="AO9" s="392" t="s">
        <v>833</v>
      </c>
      <c r="AP9" s="395" t="s">
        <v>829</v>
      </c>
      <c r="AQ9" s="395"/>
      <c r="AR9" s="395"/>
      <c r="AS9" s="399"/>
      <c r="AT9" s="395">
        <v>11.6</v>
      </c>
      <c r="AU9" s="395"/>
      <c r="AV9" s="395"/>
      <c r="AW9" s="395"/>
      <c r="AX9" s="395" t="s">
        <v>835</v>
      </c>
      <c r="AY9" s="392"/>
      <c r="AZ9" s="395">
        <v>0</v>
      </c>
      <c r="BA9" s="395">
        <v>0</v>
      </c>
      <c r="BB9" s="395">
        <v>0</v>
      </c>
      <c r="BC9" s="395">
        <v>0</v>
      </c>
      <c r="BD9" s="395">
        <v>0</v>
      </c>
      <c r="BE9" s="395">
        <v>0</v>
      </c>
      <c r="BF9" s="395">
        <v>0</v>
      </c>
      <c r="BG9" s="395">
        <v>0</v>
      </c>
      <c r="BH9" s="395">
        <v>0</v>
      </c>
      <c r="BI9" s="395">
        <v>0</v>
      </c>
      <c r="BJ9" s="395">
        <v>0</v>
      </c>
      <c r="BK9" s="395">
        <v>0</v>
      </c>
      <c r="BL9" s="395"/>
      <c r="BM9" s="395" t="s">
        <v>829</v>
      </c>
      <c r="BN9" s="395"/>
      <c r="BO9" s="395" t="s">
        <v>829</v>
      </c>
      <c r="BP9" s="400"/>
      <c r="BQ9" s="395"/>
      <c r="BR9" s="395"/>
      <c r="BS9" s="395"/>
      <c r="BT9" s="402"/>
      <c r="BU9" s="402"/>
      <c r="BV9" s="395"/>
      <c r="BW9" s="395" t="s">
        <v>834</v>
      </c>
      <c r="BX9" s="395"/>
      <c r="BY9" s="392"/>
      <c r="BZ9" s="404" t="s">
        <v>1149</v>
      </c>
      <c r="CA9" s="402" t="s">
        <v>600</v>
      </c>
    </row>
    <row r="10" spans="1:80" customFormat="1" ht="13" customHeight="1" x14ac:dyDescent="0.3">
      <c r="A10" s="392">
        <v>10260</v>
      </c>
      <c r="B10" s="393">
        <v>42566</v>
      </c>
      <c r="C10" s="394" t="s">
        <v>825</v>
      </c>
      <c r="D10" s="392" t="s">
        <v>937</v>
      </c>
      <c r="E10" s="392"/>
      <c r="F10" s="392" t="s">
        <v>827</v>
      </c>
      <c r="G10" s="393">
        <v>42551</v>
      </c>
      <c r="H10" s="395" t="s">
        <v>828</v>
      </c>
      <c r="I10" s="395" t="s">
        <v>829</v>
      </c>
      <c r="J10" s="395"/>
      <c r="K10" s="392" t="s">
        <v>887</v>
      </c>
      <c r="L10" s="392" t="s">
        <v>888</v>
      </c>
      <c r="M10" s="396">
        <v>77</v>
      </c>
      <c r="N10" s="396">
        <v>26.872727272727268</v>
      </c>
      <c r="O10" s="392"/>
      <c r="P10" s="392"/>
      <c r="Q10" s="396"/>
      <c r="R10" s="396"/>
      <c r="S10" s="396"/>
      <c r="T10" s="396"/>
      <c r="U10" s="396"/>
      <c r="V10" s="396"/>
      <c r="W10" s="396"/>
      <c r="X10" s="396"/>
      <c r="Y10" s="396"/>
      <c r="Z10" s="396"/>
      <c r="AA10" s="396"/>
      <c r="AB10" s="396"/>
      <c r="AC10" s="396"/>
      <c r="AD10" s="396"/>
      <c r="AE10" s="396" t="s">
        <v>1017</v>
      </c>
      <c r="AF10" s="396" t="s">
        <v>1017</v>
      </c>
      <c r="AG10" s="396" t="s">
        <v>1017</v>
      </c>
      <c r="AH10" s="396" t="s">
        <v>1017</v>
      </c>
      <c r="AI10" s="396" t="s">
        <v>1017</v>
      </c>
      <c r="AJ10" s="392"/>
      <c r="AK10" s="420"/>
      <c r="AL10" s="392"/>
      <c r="AM10" s="420"/>
      <c r="AN10" s="420"/>
      <c r="AO10" s="392" t="s">
        <v>833</v>
      </c>
      <c r="AP10" s="395" t="s">
        <v>829</v>
      </c>
      <c r="AQ10" s="395"/>
      <c r="AR10" s="395"/>
      <c r="AS10" s="399"/>
      <c r="AT10" s="395">
        <v>10.5</v>
      </c>
      <c r="AU10" s="395"/>
      <c r="AV10" s="395"/>
      <c r="AW10" s="395"/>
      <c r="AX10" s="395" t="s">
        <v>835</v>
      </c>
      <c r="AY10" s="392"/>
      <c r="AZ10" s="395">
        <v>16</v>
      </c>
      <c r="BA10" s="395">
        <v>0</v>
      </c>
      <c r="BB10" s="395">
        <v>0</v>
      </c>
      <c r="BC10" s="395">
        <v>0</v>
      </c>
      <c r="BD10" s="395">
        <v>0</v>
      </c>
      <c r="BE10" s="395">
        <v>0</v>
      </c>
      <c r="BF10" s="395">
        <v>0</v>
      </c>
      <c r="BG10" s="395">
        <v>0</v>
      </c>
      <c r="BH10" s="395">
        <v>0</v>
      </c>
      <c r="BI10" s="395">
        <v>0</v>
      </c>
      <c r="BJ10" s="395">
        <v>0</v>
      </c>
      <c r="BK10" s="395">
        <v>0</v>
      </c>
      <c r="BL10" s="395"/>
      <c r="BM10" s="395" t="s">
        <v>829</v>
      </c>
      <c r="BN10" s="395">
        <v>12</v>
      </c>
      <c r="BO10" s="395" t="s">
        <v>829</v>
      </c>
      <c r="BP10" s="400"/>
      <c r="BQ10" s="395"/>
      <c r="BR10" s="395">
        <v>12</v>
      </c>
      <c r="BS10" s="395"/>
      <c r="BT10" s="402"/>
      <c r="BU10" s="402"/>
      <c r="BV10" s="395"/>
      <c r="BW10" s="395" t="s">
        <v>834</v>
      </c>
      <c r="BX10" s="395"/>
      <c r="BY10" s="392"/>
      <c r="BZ10" s="407" t="s">
        <v>1150</v>
      </c>
      <c r="CA10" s="402" t="s">
        <v>600</v>
      </c>
      <c r="CB10" s="214"/>
    </row>
    <row r="11" spans="1:80" customFormat="1" ht="13" customHeight="1" x14ac:dyDescent="0.3">
      <c r="A11" s="392">
        <v>12754</v>
      </c>
      <c r="B11" s="393">
        <v>42566</v>
      </c>
      <c r="C11" s="394" t="s">
        <v>825</v>
      </c>
      <c r="D11" s="392" t="s">
        <v>937</v>
      </c>
      <c r="E11" s="392"/>
      <c r="F11" s="392" t="s">
        <v>827</v>
      </c>
      <c r="G11" s="393">
        <v>42521</v>
      </c>
      <c r="H11" s="395" t="s">
        <v>828</v>
      </c>
      <c r="I11" s="395" t="s">
        <v>829</v>
      </c>
      <c r="J11" s="395"/>
      <c r="K11" s="392" t="s">
        <v>11</v>
      </c>
      <c r="L11" s="392" t="s">
        <v>1034</v>
      </c>
      <c r="M11" s="396">
        <v>77.509090909090901</v>
      </c>
      <c r="N11" s="396">
        <v>18.999999999999996</v>
      </c>
      <c r="O11" s="392"/>
      <c r="P11" s="392"/>
      <c r="Q11" s="396"/>
      <c r="R11" s="396"/>
      <c r="S11" s="396"/>
      <c r="T11" s="396"/>
      <c r="U11" s="396"/>
      <c r="V11" s="396"/>
      <c r="W11" s="396"/>
      <c r="X11" s="396"/>
      <c r="Y11" s="396"/>
      <c r="Z11" s="396"/>
      <c r="AA11" s="396"/>
      <c r="AB11" s="396"/>
      <c r="AC11" s="396"/>
      <c r="AD11" s="396"/>
      <c r="AE11" s="396" t="s">
        <v>1017</v>
      </c>
      <c r="AF11" s="396" t="s">
        <v>1017</v>
      </c>
      <c r="AG11" s="396" t="s">
        <v>1017</v>
      </c>
      <c r="AH11" s="396" t="s">
        <v>1017</v>
      </c>
      <c r="AI11" s="396" t="s">
        <v>1017</v>
      </c>
      <c r="AJ11" s="392"/>
      <c r="AK11" s="420"/>
      <c r="AL11" s="392"/>
      <c r="AM11" s="420"/>
      <c r="AN11" s="420"/>
      <c r="AO11" s="392" t="s">
        <v>833</v>
      </c>
      <c r="AP11" s="395" t="s">
        <v>829</v>
      </c>
      <c r="AQ11" s="395"/>
      <c r="AR11" s="395"/>
      <c r="AS11" s="399"/>
      <c r="AT11" s="395">
        <v>7.5</v>
      </c>
      <c r="AU11" s="395"/>
      <c r="AV11" s="395"/>
      <c r="AW11" s="395"/>
      <c r="AX11" s="395" t="s">
        <v>829</v>
      </c>
      <c r="AY11" s="392"/>
      <c r="AZ11" s="395">
        <v>0</v>
      </c>
      <c r="BA11" s="395">
        <v>0</v>
      </c>
      <c r="BB11" s="395">
        <v>0</v>
      </c>
      <c r="BC11" s="395">
        <v>0</v>
      </c>
      <c r="BD11" s="395">
        <v>0</v>
      </c>
      <c r="BE11" s="395">
        <v>0</v>
      </c>
      <c r="BF11" s="395">
        <v>0</v>
      </c>
      <c r="BG11" s="395">
        <v>0</v>
      </c>
      <c r="BH11" s="395">
        <v>0</v>
      </c>
      <c r="BI11" s="395">
        <v>0</v>
      </c>
      <c r="BJ11" s="395">
        <v>0</v>
      </c>
      <c r="BK11" s="395">
        <v>0</v>
      </c>
      <c r="BL11" s="395"/>
      <c r="BM11" s="395" t="s">
        <v>829</v>
      </c>
      <c r="BN11" s="395"/>
      <c r="BO11" s="395" t="s">
        <v>829</v>
      </c>
      <c r="BP11" s="400"/>
      <c r="BQ11" s="395"/>
      <c r="BR11" s="395"/>
      <c r="BS11" s="395"/>
      <c r="BT11" s="392"/>
      <c r="BU11" s="392"/>
      <c r="BV11" s="395"/>
      <c r="BW11" s="395" t="s">
        <v>834</v>
      </c>
      <c r="BX11" s="395"/>
      <c r="BY11" s="392"/>
      <c r="BZ11" s="404" t="s">
        <v>1151</v>
      </c>
      <c r="CA11" s="392" t="s">
        <v>600</v>
      </c>
      <c r="CB11" s="214"/>
    </row>
    <row r="12" spans="1:80" customFormat="1" ht="13" customHeight="1" x14ac:dyDescent="0.3">
      <c r="A12" s="392">
        <v>4371</v>
      </c>
      <c r="B12" s="393">
        <v>42566</v>
      </c>
      <c r="C12" s="394" t="s">
        <v>825</v>
      </c>
      <c r="D12" s="392" t="s">
        <v>937</v>
      </c>
      <c r="E12" s="392"/>
      <c r="F12" s="392" t="s">
        <v>827</v>
      </c>
      <c r="G12" s="393">
        <v>42551</v>
      </c>
      <c r="H12" s="395" t="s">
        <v>828</v>
      </c>
      <c r="I12" s="395" t="s">
        <v>829</v>
      </c>
      <c r="J12" s="395"/>
      <c r="K12" s="392" t="s">
        <v>830</v>
      </c>
      <c r="L12" s="392" t="s">
        <v>891</v>
      </c>
      <c r="M12" s="396">
        <v>86.263636363636351</v>
      </c>
      <c r="N12" s="396">
        <v>25.318181818181817</v>
      </c>
      <c r="O12" s="392"/>
      <c r="P12" s="392"/>
      <c r="Q12" s="396"/>
      <c r="R12" s="396"/>
      <c r="S12" s="396"/>
      <c r="T12" s="396"/>
      <c r="U12" s="396"/>
      <c r="V12" s="396"/>
      <c r="W12" s="396"/>
      <c r="X12" s="396"/>
      <c r="Y12" s="396"/>
      <c r="Z12" s="396"/>
      <c r="AA12" s="396"/>
      <c r="AB12" s="396"/>
      <c r="AC12" s="396"/>
      <c r="AD12" s="396"/>
      <c r="AE12" s="396" t="s">
        <v>1017</v>
      </c>
      <c r="AF12" s="396" t="s">
        <v>1017</v>
      </c>
      <c r="AG12" s="396" t="s">
        <v>1017</v>
      </c>
      <c r="AH12" s="396" t="s">
        <v>1017</v>
      </c>
      <c r="AI12" s="396" t="s">
        <v>1017</v>
      </c>
      <c r="AJ12" s="392"/>
      <c r="AK12" s="420"/>
      <c r="AL12" s="392"/>
      <c r="AM12" s="420"/>
      <c r="AN12" s="420"/>
      <c r="AO12" s="392" t="s">
        <v>833</v>
      </c>
      <c r="AP12" s="395" t="s">
        <v>829</v>
      </c>
      <c r="AQ12" s="395"/>
      <c r="AR12" s="395"/>
      <c r="AS12" s="399"/>
      <c r="AT12" s="395">
        <v>7</v>
      </c>
      <c r="AU12" s="395"/>
      <c r="AV12" s="395"/>
      <c r="AW12" s="395"/>
      <c r="AX12" s="395" t="s">
        <v>829</v>
      </c>
      <c r="AY12" s="392"/>
      <c r="AZ12" s="395">
        <v>0</v>
      </c>
      <c r="BA12" s="395">
        <v>0</v>
      </c>
      <c r="BB12" s="395">
        <v>0</v>
      </c>
      <c r="BC12" s="395">
        <v>0</v>
      </c>
      <c r="BD12" s="395">
        <v>0</v>
      </c>
      <c r="BE12" s="395">
        <v>0</v>
      </c>
      <c r="BF12" s="395">
        <v>0</v>
      </c>
      <c r="BG12" s="395">
        <v>0</v>
      </c>
      <c r="BH12" s="395">
        <v>0</v>
      </c>
      <c r="BI12" s="395">
        <v>0</v>
      </c>
      <c r="BJ12" s="395">
        <v>0</v>
      </c>
      <c r="BK12" s="395">
        <v>0</v>
      </c>
      <c r="BL12" s="395"/>
      <c r="BM12" s="395" t="s">
        <v>829</v>
      </c>
      <c r="BN12" s="395"/>
      <c r="BO12" s="395" t="s">
        <v>829</v>
      </c>
      <c r="BP12" s="400"/>
      <c r="BQ12" s="395"/>
      <c r="BR12" s="395"/>
      <c r="BS12" s="395"/>
      <c r="BT12" s="402"/>
      <c r="BU12" s="402"/>
      <c r="BV12" s="395"/>
      <c r="BW12" s="395" t="s">
        <v>834</v>
      </c>
      <c r="BX12" s="395"/>
      <c r="BY12" s="402"/>
      <c r="BZ12" s="407" t="s">
        <v>1152</v>
      </c>
      <c r="CA12" s="392" t="s">
        <v>600</v>
      </c>
    </row>
    <row r="13" spans="1:80" customFormat="1" ht="13" customHeight="1" x14ac:dyDescent="0.3">
      <c r="A13" s="392">
        <v>12303</v>
      </c>
      <c r="B13" s="393">
        <v>42566</v>
      </c>
      <c r="C13" s="394" t="s">
        <v>825</v>
      </c>
      <c r="D13" s="392" t="s">
        <v>937</v>
      </c>
      <c r="E13" s="392"/>
      <c r="F13" s="392" t="s">
        <v>827</v>
      </c>
      <c r="G13" s="406">
        <v>42551</v>
      </c>
      <c r="H13" s="395" t="s">
        <v>828</v>
      </c>
      <c r="I13" s="395" t="s">
        <v>853</v>
      </c>
      <c r="J13" s="395"/>
      <c r="K13" s="392" t="s">
        <v>893</v>
      </c>
      <c r="L13" s="392" t="s">
        <v>1037</v>
      </c>
      <c r="M13" s="396">
        <v>78.272727272727266</v>
      </c>
      <c r="N13" s="396">
        <v>26.75454545454545</v>
      </c>
      <c r="O13" s="392"/>
      <c r="P13" s="392"/>
      <c r="Q13" s="396"/>
      <c r="R13" s="396"/>
      <c r="S13" s="396"/>
      <c r="T13" s="396"/>
      <c r="U13" s="396"/>
      <c r="V13" s="396"/>
      <c r="W13" s="396"/>
      <c r="X13" s="396"/>
      <c r="Y13" s="396"/>
      <c r="Z13" s="396"/>
      <c r="AA13" s="396"/>
      <c r="AB13" s="396"/>
      <c r="AC13" s="396"/>
      <c r="AD13" s="396"/>
      <c r="AE13" s="396" t="s">
        <v>1017</v>
      </c>
      <c r="AF13" s="396" t="s">
        <v>1017</v>
      </c>
      <c r="AG13" s="396" t="s">
        <v>1017</v>
      </c>
      <c r="AH13" s="396" t="s">
        <v>1017</v>
      </c>
      <c r="AI13" s="396" t="s">
        <v>1017</v>
      </c>
      <c r="AJ13" s="392"/>
      <c r="AK13" s="420"/>
      <c r="AL13" s="392"/>
      <c r="AM13" s="420"/>
      <c r="AN13" s="420"/>
      <c r="AO13" s="392" t="s">
        <v>833</v>
      </c>
      <c r="AP13" s="395" t="s">
        <v>829</v>
      </c>
      <c r="AQ13" s="395"/>
      <c r="AR13" s="395"/>
      <c r="AS13" s="395">
        <v>10</v>
      </c>
      <c r="AT13" s="395">
        <v>12</v>
      </c>
      <c r="AU13" s="395"/>
      <c r="AV13" s="395"/>
      <c r="AW13" s="395"/>
      <c r="AX13" s="395" t="s">
        <v>835</v>
      </c>
      <c r="AY13" s="392"/>
      <c r="AZ13" s="395">
        <v>0</v>
      </c>
      <c r="BA13" s="395">
        <v>0</v>
      </c>
      <c r="BB13" s="395">
        <v>0</v>
      </c>
      <c r="BC13" s="395">
        <v>0</v>
      </c>
      <c r="BD13" s="395">
        <v>0</v>
      </c>
      <c r="BE13" s="395">
        <v>0</v>
      </c>
      <c r="BF13" s="395">
        <v>0</v>
      </c>
      <c r="BG13" s="395">
        <v>0</v>
      </c>
      <c r="BH13" s="395">
        <v>0</v>
      </c>
      <c r="BI13" s="395">
        <v>0</v>
      </c>
      <c r="BJ13" s="395">
        <v>0</v>
      </c>
      <c r="BK13" s="395">
        <v>0</v>
      </c>
      <c r="BL13" s="395"/>
      <c r="BM13" s="395" t="s">
        <v>829</v>
      </c>
      <c r="BN13" s="395">
        <v>12</v>
      </c>
      <c r="BO13" s="395" t="s">
        <v>829</v>
      </c>
      <c r="BP13" s="400"/>
      <c r="BQ13" s="395"/>
      <c r="BR13" s="395"/>
      <c r="BS13" s="395"/>
      <c r="BT13" s="402"/>
      <c r="BU13" s="402"/>
      <c r="BV13" s="395"/>
      <c r="BW13" s="395" t="s">
        <v>834</v>
      </c>
      <c r="BX13" s="395"/>
      <c r="BY13" s="402" t="s">
        <v>1038</v>
      </c>
      <c r="BZ13" s="407" t="s">
        <v>1153</v>
      </c>
      <c r="CA13" s="392" t="s">
        <v>600</v>
      </c>
      <c r="CB13" s="214"/>
    </row>
    <row r="14" spans="1:80" customFormat="1" ht="13" customHeight="1" x14ac:dyDescent="0.3">
      <c r="A14" s="392">
        <v>13084</v>
      </c>
      <c r="B14" s="393">
        <v>42566</v>
      </c>
      <c r="C14" s="394" t="s">
        <v>825</v>
      </c>
      <c r="D14" s="392" t="s">
        <v>937</v>
      </c>
      <c r="E14" s="392"/>
      <c r="F14" s="392" t="s">
        <v>827</v>
      </c>
      <c r="G14" s="406">
        <v>42551</v>
      </c>
      <c r="H14" s="395" t="s">
        <v>828</v>
      </c>
      <c r="I14" s="395" t="s">
        <v>829</v>
      </c>
      <c r="J14" s="395"/>
      <c r="K14" s="392" t="s">
        <v>895</v>
      </c>
      <c r="L14" s="392" t="s">
        <v>1041</v>
      </c>
      <c r="M14" s="396">
        <v>71.281818181818167</v>
      </c>
      <c r="N14" s="396">
        <v>22.627272727272725</v>
      </c>
      <c r="O14" s="392"/>
      <c r="P14" s="392"/>
      <c r="Q14" s="396"/>
      <c r="R14" s="396"/>
      <c r="S14" s="396"/>
      <c r="T14" s="396"/>
      <c r="U14" s="396"/>
      <c r="V14" s="396"/>
      <c r="W14" s="396"/>
      <c r="X14" s="396"/>
      <c r="Y14" s="396"/>
      <c r="Z14" s="396"/>
      <c r="AA14" s="396"/>
      <c r="AB14" s="396"/>
      <c r="AC14" s="396"/>
      <c r="AD14" s="396"/>
      <c r="AE14" s="396" t="s">
        <v>1017</v>
      </c>
      <c r="AF14" s="396" t="s">
        <v>1017</v>
      </c>
      <c r="AG14" s="396" t="s">
        <v>1017</v>
      </c>
      <c r="AH14" s="396" t="s">
        <v>1017</v>
      </c>
      <c r="AI14" s="396" t="s">
        <v>1017</v>
      </c>
      <c r="AJ14" s="392"/>
      <c r="AK14" s="420"/>
      <c r="AL14" s="392"/>
      <c r="AM14" s="420"/>
      <c r="AN14" s="420"/>
      <c r="AO14" s="392" t="s">
        <v>833</v>
      </c>
      <c r="AP14" s="395" t="s">
        <v>829</v>
      </c>
      <c r="AQ14" s="395"/>
      <c r="AR14" s="395"/>
      <c r="AS14" s="399"/>
      <c r="AT14" s="395">
        <v>9.5</v>
      </c>
      <c r="AU14" s="395"/>
      <c r="AV14" s="395"/>
      <c r="AW14" s="395"/>
      <c r="AX14" s="395" t="s">
        <v>835</v>
      </c>
      <c r="AY14" s="392"/>
      <c r="AZ14" s="395">
        <v>0</v>
      </c>
      <c r="BA14" s="395">
        <v>0</v>
      </c>
      <c r="BB14" s="395">
        <v>0</v>
      </c>
      <c r="BC14" s="395">
        <v>0</v>
      </c>
      <c r="BD14" s="395">
        <v>0</v>
      </c>
      <c r="BE14" s="395">
        <v>0</v>
      </c>
      <c r="BF14" s="395">
        <v>0</v>
      </c>
      <c r="BG14" s="395">
        <v>0</v>
      </c>
      <c r="BH14" s="395">
        <v>0</v>
      </c>
      <c r="BI14" s="395">
        <v>0</v>
      </c>
      <c r="BJ14" s="395">
        <v>0</v>
      </c>
      <c r="BK14" s="395">
        <v>0</v>
      </c>
      <c r="BL14" s="395"/>
      <c r="BM14" s="395" t="s">
        <v>829</v>
      </c>
      <c r="BN14" s="395">
        <v>12</v>
      </c>
      <c r="BO14" s="395" t="s">
        <v>829</v>
      </c>
      <c r="BP14" s="400"/>
      <c r="BQ14" s="395"/>
      <c r="BR14" s="395"/>
      <c r="BS14" s="395"/>
      <c r="BT14" s="402"/>
      <c r="BU14" s="402"/>
      <c r="BV14" s="395"/>
      <c r="BW14" s="395" t="s">
        <v>834</v>
      </c>
      <c r="BX14" s="395"/>
      <c r="BY14" s="392"/>
      <c r="BZ14" s="407" t="s">
        <v>1154</v>
      </c>
      <c r="CA14" s="402" t="s">
        <v>600</v>
      </c>
    </row>
    <row r="15" spans="1:80" customFormat="1" ht="13" customHeight="1" x14ac:dyDescent="0.3">
      <c r="A15" s="392">
        <v>10665</v>
      </c>
      <c r="B15" s="393">
        <v>42566</v>
      </c>
      <c r="C15" s="394" t="s">
        <v>825</v>
      </c>
      <c r="D15" s="392" t="s">
        <v>937</v>
      </c>
      <c r="E15" s="392"/>
      <c r="F15" s="392" t="s">
        <v>827</v>
      </c>
      <c r="G15" s="393">
        <v>42551</v>
      </c>
      <c r="H15" s="395" t="s">
        <v>828</v>
      </c>
      <c r="I15" s="395" t="s">
        <v>829</v>
      </c>
      <c r="J15" s="395"/>
      <c r="K15" s="392" t="s">
        <v>836</v>
      </c>
      <c r="L15" s="392" t="s">
        <v>899</v>
      </c>
      <c r="M15" s="396">
        <v>98.72727272727272</v>
      </c>
      <c r="N15" s="396">
        <v>19.909090909090907</v>
      </c>
      <c r="O15" s="392"/>
      <c r="P15" s="392"/>
      <c r="Q15" s="396"/>
      <c r="R15" s="396"/>
      <c r="S15" s="396"/>
      <c r="T15" s="396"/>
      <c r="U15" s="396"/>
      <c r="V15" s="396"/>
      <c r="W15" s="396"/>
      <c r="X15" s="396"/>
      <c r="Y15" s="396"/>
      <c r="Z15" s="396"/>
      <c r="AA15" s="396"/>
      <c r="AB15" s="396"/>
      <c r="AC15" s="396"/>
      <c r="AD15" s="396"/>
      <c r="AE15" s="396" t="s">
        <v>1017</v>
      </c>
      <c r="AF15" s="396" t="s">
        <v>1017</v>
      </c>
      <c r="AG15" s="396" t="s">
        <v>1017</v>
      </c>
      <c r="AH15" s="396" t="s">
        <v>1017</v>
      </c>
      <c r="AI15" s="396" t="s">
        <v>1017</v>
      </c>
      <c r="AJ15" s="392"/>
      <c r="AK15" s="420"/>
      <c r="AL15" s="392"/>
      <c r="AM15" s="420"/>
      <c r="AN15" s="420"/>
      <c r="AO15" s="392" t="s">
        <v>833</v>
      </c>
      <c r="AP15" s="395" t="s">
        <v>829</v>
      </c>
      <c r="AQ15" s="395"/>
      <c r="AR15" s="395"/>
      <c r="AS15" s="399"/>
      <c r="AT15" s="395">
        <v>7</v>
      </c>
      <c r="AU15" s="395"/>
      <c r="AV15" s="395"/>
      <c r="AW15" s="395"/>
      <c r="AX15" s="395" t="s">
        <v>835</v>
      </c>
      <c r="AY15" s="392"/>
      <c r="AZ15" s="395">
        <v>0</v>
      </c>
      <c r="BA15" s="395">
        <v>0</v>
      </c>
      <c r="BB15" s="395">
        <v>6</v>
      </c>
      <c r="BC15" s="395">
        <v>0</v>
      </c>
      <c r="BD15" s="395">
        <v>0</v>
      </c>
      <c r="BE15" s="395">
        <v>0</v>
      </c>
      <c r="BF15" s="395">
        <v>0</v>
      </c>
      <c r="BG15" s="395">
        <v>0</v>
      </c>
      <c r="BH15" s="395">
        <v>0</v>
      </c>
      <c r="BI15" s="395">
        <v>0</v>
      </c>
      <c r="BJ15" s="395">
        <v>0</v>
      </c>
      <c r="BK15" s="395">
        <v>0</v>
      </c>
      <c r="BL15" s="395"/>
      <c r="BM15" s="395" t="s">
        <v>829</v>
      </c>
      <c r="BN15" s="395"/>
      <c r="BO15" s="395" t="s">
        <v>829</v>
      </c>
      <c r="BP15" s="400"/>
      <c r="BQ15" s="395"/>
      <c r="BR15" s="395"/>
      <c r="BS15" s="395"/>
      <c r="BT15" s="402"/>
      <c r="BU15" s="402"/>
      <c r="BV15" s="395"/>
      <c r="BW15" s="395" t="s">
        <v>834</v>
      </c>
      <c r="BX15" s="395">
        <v>1</v>
      </c>
      <c r="BY15" s="392" t="s">
        <v>946</v>
      </c>
      <c r="BZ15" s="404" t="s">
        <v>1155</v>
      </c>
      <c r="CA15" s="392" t="s">
        <v>600</v>
      </c>
    </row>
    <row r="16" spans="1:80" customFormat="1" ht="13" customHeight="1" x14ac:dyDescent="0.3">
      <c r="A16" s="392">
        <v>1387</v>
      </c>
      <c r="B16" s="393">
        <v>42566</v>
      </c>
      <c r="C16" s="394" t="s">
        <v>825</v>
      </c>
      <c r="D16" s="392" t="s">
        <v>937</v>
      </c>
      <c r="E16" s="392"/>
      <c r="F16" s="392" t="s">
        <v>827</v>
      </c>
      <c r="G16" s="406">
        <v>42551</v>
      </c>
      <c r="H16" s="395" t="s">
        <v>828</v>
      </c>
      <c r="I16" s="395" t="s">
        <v>829</v>
      </c>
      <c r="J16" s="395"/>
      <c r="K16" s="392" t="s">
        <v>837</v>
      </c>
      <c r="L16" s="392" t="s">
        <v>838</v>
      </c>
      <c r="M16" s="396">
        <v>80.099999999999994</v>
      </c>
      <c r="N16" s="396">
        <v>23.272727272727273</v>
      </c>
      <c r="O16" s="392" t="s">
        <v>802</v>
      </c>
      <c r="P16" s="392">
        <v>1300</v>
      </c>
      <c r="Q16" s="396">
        <v>22.027272727272727</v>
      </c>
      <c r="R16" s="396"/>
      <c r="S16" s="396"/>
      <c r="T16" s="396"/>
      <c r="U16" s="396"/>
      <c r="V16" s="396"/>
      <c r="W16" s="396"/>
      <c r="X16" s="396"/>
      <c r="Y16" s="396"/>
      <c r="Z16" s="396"/>
      <c r="AA16" s="396"/>
      <c r="AB16" s="396"/>
      <c r="AC16" s="396"/>
      <c r="AD16" s="396"/>
      <c r="AE16" s="396" t="s">
        <v>1017</v>
      </c>
      <c r="AF16" s="396" t="s">
        <v>1017</v>
      </c>
      <c r="AG16" s="396" t="s">
        <v>1017</v>
      </c>
      <c r="AH16" s="396" t="s">
        <v>1017</v>
      </c>
      <c r="AI16" s="396" t="s">
        <v>1017</v>
      </c>
      <c r="AJ16" s="392"/>
      <c r="AK16" s="420"/>
      <c r="AL16" s="392"/>
      <c r="AM16" s="420"/>
      <c r="AN16" s="420"/>
      <c r="AO16" s="392" t="s">
        <v>833</v>
      </c>
      <c r="AP16" s="395" t="s">
        <v>829</v>
      </c>
      <c r="AQ16" s="395"/>
      <c r="AR16" s="395"/>
      <c r="AS16" s="399"/>
      <c r="AT16" s="395">
        <v>10.199999999999999</v>
      </c>
      <c r="AU16" s="395"/>
      <c r="AV16" s="395"/>
      <c r="AW16" s="395"/>
      <c r="AX16" s="395" t="s">
        <v>835</v>
      </c>
      <c r="AY16" s="392"/>
      <c r="AZ16" s="395">
        <v>0</v>
      </c>
      <c r="BA16" s="395">
        <v>0</v>
      </c>
      <c r="BB16" s="395">
        <v>0</v>
      </c>
      <c r="BC16" s="395">
        <v>0</v>
      </c>
      <c r="BD16" s="395">
        <v>0</v>
      </c>
      <c r="BE16" s="395">
        <v>0</v>
      </c>
      <c r="BF16" s="395">
        <v>0</v>
      </c>
      <c r="BG16" s="395">
        <v>0</v>
      </c>
      <c r="BH16" s="395">
        <v>0</v>
      </c>
      <c r="BI16" s="395">
        <v>0</v>
      </c>
      <c r="BJ16" s="395">
        <v>0</v>
      </c>
      <c r="BK16" s="395">
        <v>0</v>
      </c>
      <c r="BL16" s="395"/>
      <c r="BM16" s="395" t="s">
        <v>829</v>
      </c>
      <c r="BN16" s="395"/>
      <c r="BO16" s="395" t="s">
        <v>829</v>
      </c>
      <c r="BP16" s="400"/>
      <c r="BQ16" s="395"/>
      <c r="BR16" s="395"/>
      <c r="BS16" s="395"/>
      <c r="BT16" s="402"/>
      <c r="BU16" s="402"/>
      <c r="BV16" s="395"/>
      <c r="BW16" s="395" t="s">
        <v>834</v>
      </c>
      <c r="BX16" s="395"/>
      <c r="BY16" s="392" t="s">
        <v>1046</v>
      </c>
      <c r="BZ16" s="407" t="s">
        <v>1156</v>
      </c>
      <c r="CA16" s="392" t="s">
        <v>600</v>
      </c>
    </row>
    <row r="17" spans="1:109" customFormat="1" ht="13" customHeight="1" x14ac:dyDescent="0.3">
      <c r="A17" s="392">
        <v>13108</v>
      </c>
      <c r="B17" s="393">
        <v>42568</v>
      </c>
      <c r="C17" s="394" t="s">
        <v>825</v>
      </c>
      <c r="D17" s="392" t="s">
        <v>937</v>
      </c>
      <c r="E17" s="392"/>
      <c r="F17" s="392" t="s">
        <v>827</v>
      </c>
      <c r="G17" s="393">
        <v>42551</v>
      </c>
      <c r="H17" s="395" t="s">
        <v>828</v>
      </c>
      <c r="I17" s="395" t="s">
        <v>829</v>
      </c>
      <c r="J17" s="395"/>
      <c r="K17" s="392" t="s">
        <v>839</v>
      </c>
      <c r="L17" s="392" t="s">
        <v>1048</v>
      </c>
      <c r="M17" s="396">
        <v>85.1</v>
      </c>
      <c r="N17" s="396">
        <v>26.009090909090908</v>
      </c>
      <c r="O17" s="392"/>
      <c r="P17" s="392"/>
      <c r="Q17" s="396"/>
      <c r="R17" s="396"/>
      <c r="S17" s="396"/>
      <c r="T17" s="396"/>
      <c r="U17" s="396"/>
      <c r="V17" s="396"/>
      <c r="W17" s="396"/>
      <c r="X17" s="396"/>
      <c r="Y17" s="396"/>
      <c r="Z17" s="396"/>
      <c r="AA17" s="396"/>
      <c r="AB17" s="396"/>
      <c r="AC17" s="396"/>
      <c r="AD17" s="396"/>
      <c r="AE17" s="396" t="s">
        <v>1017</v>
      </c>
      <c r="AF17" s="396" t="s">
        <v>1017</v>
      </c>
      <c r="AG17" s="396" t="s">
        <v>1017</v>
      </c>
      <c r="AH17" s="396" t="s">
        <v>1017</v>
      </c>
      <c r="AI17" s="396" t="s">
        <v>1017</v>
      </c>
      <c r="AJ17" s="392"/>
      <c r="AK17" s="420"/>
      <c r="AL17" s="392"/>
      <c r="AM17" s="420"/>
      <c r="AN17" s="420"/>
      <c r="AO17" s="392" t="s">
        <v>833</v>
      </c>
      <c r="AP17" s="395" t="s">
        <v>829</v>
      </c>
      <c r="AQ17" s="395"/>
      <c r="AR17" s="395"/>
      <c r="AS17" s="399"/>
      <c r="AT17" s="395">
        <v>8</v>
      </c>
      <c r="AU17" s="395"/>
      <c r="AV17" s="395"/>
      <c r="AW17" s="395"/>
      <c r="AX17" s="395" t="s">
        <v>829</v>
      </c>
      <c r="AY17" s="392"/>
      <c r="AZ17" s="395">
        <v>0</v>
      </c>
      <c r="BA17" s="395">
        <v>20</v>
      </c>
      <c r="BB17" s="395">
        <v>0</v>
      </c>
      <c r="BC17" s="395">
        <v>0</v>
      </c>
      <c r="BD17" s="395">
        <v>0</v>
      </c>
      <c r="BE17" s="395">
        <v>0</v>
      </c>
      <c r="BF17" s="395">
        <v>0</v>
      </c>
      <c r="BG17" s="395">
        <v>0</v>
      </c>
      <c r="BH17" s="395">
        <v>0</v>
      </c>
      <c r="BI17" s="395">
        <v>0</v>
      </c>
      <c r="BJ17" s="395">
        <v>0</v>
      </c>
      <c r="BK17" s="395">
        <v>0</v>
      </c>
      <c r="BL17" s="395"/>
      <c r="BM17" s="395" t="s">
        <v>829</v>
      </c>
      <c r="BN17" s="395"/>
      <c r="BO17" s="395" t="s">
        <v>829</v>
      </c>
      <c r="BP17" s="400"/>
      <c r="BQ17" s="395"/>
      <c r="BR17" s="395"/>
      <c r="BS17" s="395"/>
      <c r="BT17" s="392"/>
      <c r="BU17" s="392"/>
      <c r="BV17" s="395"/>
      <c r="BW17" s="395" t="s">
        <v>834</v>
      </c>
      <c r="BX17" s="395"/>
      <c r="BY17" s="392"/>
      <c r="BZ17" s="407" t="s">
        <v>1157</v>
      </c>
      <c r="CA17" s="392" t="s">
        <v>600</v>
      </c>
      <c r="CB17" s="214"/>
    </row>
    <row r="18" spans="1:109" customFormat="1" ht="13" customHeight="1" x14ac:dyDescent="0.3">
      <c r="A18" s="392">
        <v>10368</v>
      </c>
      <c r="B18" s="393">
        <v>42566</v>
      </c>
      <c r="C18" s="394" t="s">
        <v>825</v>
      </c>
      <c r="D18" s="392" t="s">
        <v>937</v>
      </c>
      <c r="E18" s="392"/>
      <c r="F18" s="392" t="s">
        <v>827</v>
      </c>
      <c r="G18" s="393">
        <v>42551</v>
      </c>
      <c r="H18" s="395" t="s">
        <v>590</v>
      </c>
      <c r="I18" s="395" t="s">
        <v>772</v>
      </c>
      <c r="J18" s="395"/>
      <c r="K18" s="392" t="s">
        <v>949</v>
      </c>
      <c r="L18" s="392" t="s">
        <v>903</v>
      </c>
      <c r="M18" s="396">
        <v>99</v>
      </c>
      <c r="N18" s="396">
        <v>24.66363636363636</v>
      </c>
      <c r="O18" s="392" t="s">
        <v>802</v>
      </c>
      <c r="P18" s="392">
        <v>1350</v>
      </c>
      <c r="Q18" s="396">
        <v>27.972727272727269</v>
      </c>
      <c r="R18" s="396"/>
      <c r="S18" s="396"/>
      <c r="T18" s="396"/>
      <c r="U18" s="396"/>
      <c r="V18" s="396"/>
      <c r="W18" s="396"/>
      <c r="X18" s="396"/>
      <c r="Y18" s="396"/>
      <c r="Z18" s="396"/>
      <c r="AA18" s="396"/>
      <c r="AB18" s="396"/>
      <c r="AC18" s="396"/>
      <c r="AD18" s="396"/>
      <c r="AE18" s="396" t="s">
        <v>1017</v>
      </c>
      <c r="AF18" s="396" t="s">
        <v>1017</v>
      </c>
      <c r="AG18" s="396" t="s">
        <v>1017</v>
      </c>
      <c r="AH18" s="396" t="s">
        <v>1017</v>
      </c>
      <c r="AI18" s="396" t="s">
        <v>1017</v>
      </c>
      <c r="AJ18" s="392"/>
      <c r="AK18" s="420"/>
      <c r="AL18" s="392"/>
      <c r="AM18" s="420"/>
      <c r="AN18" s="420"/>
      <c r="AO18" s="392" t="s">
        <v>833</v>
      </c>
      <c r="AP18" s="395" t="s">
        <v>829</v>
      </c>
      <c r="AQ18" s="395"/>
      <c r="AR18" s="395"/>
      <c r="AS18" s="399"/>
      <c r="AT18" s="395">
        <v>6</v>
      </c>
      <c r="AU18" s="395"/>
      <c r="AV18" s="395"/>
      <c r="AW18" s="395"/>
      <c r="AX18" s="395" t="s">
        <v>829</v>
      </c>
      <c r="AY18" s="392"/>
      <c r="AZ18" s="395">
        <v>13</v>
      </c>
      <c r="BA18" s="395">
        <v>0</v>
      </c>
      <c r="BB18" s="395">
        <v>0</v>
      </c>
      <c r="BC18" s="395">
        <v>0</v>
      </c>
      <c r="BD18" s="395">
        <v>0</v>
      </c>
      <c r="BE18" s="395">
        <v>0</v>
      </c>
      <c r="BF18" s="395">
        <v>0</v>
      </c>
      <c r="BG18" s="395">
        <v>0</v>
      </c>
      <c r="BH18" s="395">
        <v>0</v>
      </c>
      <c r="BI18" s="395">
        <v>0</v>
      </c>
      <c r="BJ18" s="395">
        <v>0</v>
      </c>
      <c r="BK18" s="395">
        <v>0</v>
      </c>
      <c r="BL18" s="395"/>
      <c r="BM18" s="395" t="s">
        <v>829</v>
      </c>
      <c r="BN18" s="395"/>
      <c r="BO18" s="395" t="s">
        <v>829</v>
      </c>
      <c r="BP18" s="400"/>
      <c r="BQ18" s="395"/>
      <c r="BR18" s="395"/>
      <c r="BS18" s="395"/>
      <c r="BT18" s="392"/>
      <c r="BU18" s="392"/>
      <c r="BV18" s="395"/>
      <c r="BW18" s="395" t="s">
        <v>834</v>
      </c>
      <c r="BX18" s="395">
        <v>1</v>
      </c>
      <c r="BY18" s="392"/>
      <c r="BZ18" s="407" t="s">
        <v>1158</v>
      </c>
      <c r="CA18" s="392" t="s">
        <v>600</v>
      </c>
    </row>
    <row r="19" spans="1:109" customFormat="1" ht="13" customHeight="1" x14ac:dyDescent="0.3">
      <c r="A19" s="392">
        <v>12974</v>
      </c>
      <c r="B19" s="405">
        <v>42566</v>
      </c>
      <c r="C19" s="394" t="s">
        <v>825</v>
      </c>
      <c r="D19" s="392" t="s">
        <v>937</v>
      </c>
      <c r="E19" s="392"/>
      <c r="F19" s="392" t="s">
        <v>827</v>
      </c>
      <c r="G19" s="393">
        <v>42551</v>
      </c>
      <c r="H19" s="395" t="s">
        <v>590</v>
      </c>
      <c r="I19" s="395" t="s">
        <v>853</v>
      </c>
      <c r="J19" s="395"/>
      <c r="K19" s="392" t="s">
        <v>804</v>
      </c>
      <c r="L19" s="392" t="s">
        <v>1051</v>
      </c>
      <c r="M19" s="396">
        <v>89.999999999999986</v>
      </c>
      <c r="N19" s="396">
        <v>25.654545454545453</v>
      </c>
      <c r="O19" s="392"/>
      <c r="P19" s="392"/>
      <c r="Q19" s="396"/>
      <c r="R19" s="396"/>
      <c r="S19" s="396"/>
      <c r="T19" s="396"/>
      <c r="U19" s="396"/>
      <c r="V19" s="396"/>
      <c r="W19" s="396"/>
      <c r="X19" s="396"/>
      <c r="Y19" s="396"/>
      <c r="Z19" s="396"/>
      <c r="AA19" s="396"/>
      <c r="AB19" s="396"/>
      <c r="AC19" s="396"/>
      <c r="AD19" s="396"/>
      <c r="AE19" s="396" t="s">
        <v>1017</v>
      </c>
      <c r="AF19" s="396" t="s">
        <v>1017</v>
      </c>
      <c r="AG19" s="396" t="s">
        <v>1017</v>
      </c>
      <c r="AH19" s="396" t="s">
        <v>1017</v>
      </c>
      <c r="AI19" s="396" t="s">
        <v>1017</v>
      </c>
      <c r="AJ19" s="392"/>
      <c r="AK19" s="420"/>
      <c r="AL19" s="392"/>
      <c r="AM19" s="420"/>
      <c r="AN19" s="420"/>
      <c r="AO19" s="392" t="s">
        <v>833</v>
      </c>
      <c r="AP19" s="395" t="s">
        <v>829</v>
      </c>
      <c r="AQ19" s="395"/>
      <c r="AR19" s="395"/>
      <c r="AS19" s="395">
        <v>5</v>
      </c>
      <c r="AT19" s="395">
        <v>16</v>
      </c>
      <c r="AU19" s="395"/>
      <c r="AV19" s="395"/>
      <c r="AW19" s="395"/>
      <c r="AX19" s="395" t="s">
        <v>829</v>
      </c>
      <c r="AY19" s="392"/>
      <c r="AZ19" s="395">
        <v>0</v>
      </c>
      <c r="BA19" s="395">
        <v>0</v>
      </c>
      <c r="BB19" s="395">
        <v>0</v>
      </c>
      <c r="BC19" s="395">
        <v>0</v>
      </c>
      <c r="BD19" s="395">
        <v>0</v>
      </c>
      <c r="BE19" s="395">
        <v>0</v>
      </c>
      <c r="BF19" s="395">
        <v>0</v>
      </c>
      <c r="BG19" s="395">
        <v>0</v>
      </c>
      <c r="BH19" s="395">
        <v>0</v>
      </c>
      <c r="BI19" s="395">
        <v>0</v>
      </c>
      <c r="BJ19" s="395">
        <v>0</v>
      </c>
      <c r="BK19" s="395">
        <v>0</v>
      </c>
      <c r="BL19" s="395"/>
      <c r="BM19" s="395" t="s">
        <v>829</v>
      </c>
      <c r="BN19" s="395"/>
      <c r="BO19" s="395" t="s">
        <v>829</v>
      </c>
      <c r="BP19" s="400"/>
      <c r="BQ19" s="395"/>
      <c r="BR19" s="395"/>
      <c r="BS19" s="395"/>
      <c r="BT19" s="392"/>
      <c r="BU19" s="392"/>
      <c r="BV19" s="395"/>
      <c r="BW19" s="395" t="s">
        <v>834</v>
      </c>
      <c r="BX19" s="395">
        <v>1</v>
      </c>
      <c r="BY19" s="392"/>
      <c r="BZ19" s="407" t="s">
        <v>1159</v>
      </c>
      <c r="CA19" s="402" t="s">
        <v>600</v>
      </c>
    </row>
    <row r="20" spans="1:109" customFormat="1" ht="13" customHeight="1" x14ac:dyDescent="0.3">
      <c r="A20" s="392">
        <v>9916</v>
      </c>
      <c r="B20" s="393">
        <v>42566</v>
      </c>
      <c r="C20" s="394" t="s">
        <v>1053</v>
      </c>
      <c r="D20" s="392" t="s">
        <v>937</v>
      </c>
      <c r="E20" s="392"/>
      <c r="F20" s="392" t="s">
        <v>1054</v>
      </c>
      <c r="G20" s="393">
        <v>42185</v>
      </c>
      <c r="H20" s="395" t="s">
        <v>1055</v>
      </c>
      <c r="I20" s="395" t="s">
        <v>1056</v>
      </c>
      <c r="J20" s="395"/>
      <c r="K20" s="392" t="s">
        <v>906</v>
      </c>
      <c r="L20" s="392" t="s">
        <v>1057</v>
      </c>
      <c r="M20" s="396">
        <v>72.790909090909082</v>
      </c>
      <c r="N20" s="396">
        <v>25.809090909090909</v>
      </c>
      <c r="O20" s="392"/>
      <c r="P20" s="392"/>
      <c r="Q20" s="396"/>
      <c r="R20" s="396"/>
      <c r="S20" s="396"/>
      <c r="T20" s="396"/>
      <c r="U20" s="396"/>
      <c r="V20" s="396"/>
      <c r="W20" s="396"/>
      <c r="X20" s="396"/>
      <c r="Y20" s="396"/>
      <c r="Z20" s="396"/>
      <c r="AA20" s="396"/>
      <c r="AB20" s="396"/>
      <c r="AC20" s="396"/>
      <c r="AD20" s="396"/>
      <c r="AE20" s="396" t="s">
        <v>1017</v>
      </c>
      <c r="AF20" s="396" t="s">
        <v>1017</v>
      </c>
      <c r="AG20" s="396" t="s">
        <v>1017</v>
      </c>
      <c r="AH20" s="396" t="s">
        <v>1017</v>
      </c>
      <c r="AI20" s="396" t="s">
        <v>1017</v>
      </c>
      <c r="AJ20" s="392"/>
      <c r="AK20" s="420"/>
      <c r="AL20" s="392"/>
      <c r="AM20" s="420"/>
      <c r="AN20" s="420"/>
      <c r="AO20" s="392" t="s">
        <v>1058</v>
      </c>
      <c r="AP20" s="395" t="s">
        <v>1056</v>
      </c>
      <c r="AQ20" s="395"/>
      <c r="AR20" s="395"/>
      <c r="AS20" s="399"/>
      <c r="AT20" s="395">
        <v>15</v>
      </c>
      <c r="AU20" s="395"/>
      <c r="AV20" s="395"/>
      <c r="AW20" s="395"/>
      <c r="AX20" s="395" t="s">
        <v>1059</v>
      </c>
      <c r="AY20" s="392"/>
      <c r="AZ20" s="395">
        <v>0</v>
      </c>
      <c r="BA20" s="395">
        <v>0</v>
      </c>
      <c r="BB20" s="395">
        <v>0</v>
      </c>
      <c r="BC20" s="395">
        <v>0</v>
      </c>
      <c r="BD20" s="395">
        <v>0</v>
      </c>
      <c r="BE20" s="395">
        <v>0</v>
      </c>
      <c r="BF20" s="395">
        <v>0</v>
      </c>
      <c r="BG20" s="395">
        <v>0</v>
      </c>
      <c r="BH20" s="395">
        <v>0</v>
      </c>
      <c r="BI20" s="395">
        <v>0</v>
      </c>
      <c r="BJ20" s="395">
        <v>0</v>
      </c>
      <c r="BK20" s="395">
        <v>0</v>
      </c>
      <c r="BL20" s="395"/>
      <c r="BM20" s="395" t="s">
        <v>1056</v>
      </c>
      <c r="BN20" s="395"/>
      <c r="BO20" s="395" t="s">
        <v>1056</v>
      </c>
      <c r="BP20" s="400">
        <v>119.99999999999999</v>
      </c>
      <c r="BQ20" s="395"/>
      <c r="BR20" s="395"/>
      <c r="BS20" s="395"/>
      <c r="BT20" s="402"/>
      <c r="BU20" s="402"/>
      <c r="BV20" s="395"/>
      <c r="BW20" s="395" t="s">
        <v>1106</v>
      </c>
      <c r="BX20" s="395">
        <v>1</v>
      </c>
      <c r="BY20" s="392"/>
      <c r="BZ20" s="403" t="s">
        <v>952</v>
      </c>
      <c r="CA20" s="392" t="s">
        <v>600</v>
      </c>
      <c r="CC20" s="214"/>
      <c r="CD20" s="214"/>
      <c r="CE20" s="214"/>
      <c r="CF20" s="214"/>
      <c r="CG20" s="214"/>
      <c r="CH20" s="214"/>
      <c r="CI20" s="214"/>
      <c r="CJ20" s="214"/>
      <c r="CK20" s="214"/>
      <c r="CL20" s="214"/>
      <c r="CM20" s="214"/>
      <c r="CN20" s="214"/>
      <c r="CO20" s="214"/>
      <c r="CP20" s="214"/>
      <c r="CQ20" s="214"/>
      <c r="CR20" s="214"/>
      <c r="CS20" s="214"/>
      <c r="CT20" s="214"/>
      <c r="CU20" s="214"/>
      <c r="CV20" s="214"/>
      <c r="CW20" s="214"/>
      <c r="CX20" s="214"/>
      <c r="CY20" s="214"/>
      <c r="CZ20" s="214"/>
      <c r="DA20" s="214"/>
      <c r="DB20" s="214"/>
      <c r="DC20" s="214"/>
      <c r="DD20" s="214"/>
      <c r="DE20" s="214"/>
    </row>
    <row r="21" spans="1:109" customFormat="1" ht="13" customHeight="1" x14ac:dyDescent="0.3">
      <c r="A21" s="392">
        <v>8971</v>
      </c>
      <c r="B21" s="405">
        <v>42568</v>
      </c>
      <c r="C21" s="394" t="s">
        <v>825</v>
      </c>
      <c r="D21" s="392" t="s">
        <v>937</v>
      </c>
      <c r="E21" s="392"/>
      <c r="F21" s="392" t="s">
        <v>827</v>
      </c>
      <c r="G21" s="393">
        <v>42476</v>
      </c>
      <c r="H21" s="395" t="s">
        <v>590</v>
      </c>
      <c r="I21" s="395" t="s">
        <v>829</v>
      </c>
      <c r="J21" s="395"/>
      <c r="K21" s="392" t="s">
        <v>953</v>
      </c>
      <c r="L21" s="392" t="s">
        <v>954</v>
      </c>
      <c r="M21" s="396">
        <v>99.136363636363626</v>
      </c>
      <c r="N21" s="396">
        <v>24.918181818181818</v>
      </c>
      <c r="O21" s="392"/>
      <c r="P21" s="392"/>
      <c r="Q21" s="396"/>
      <c r="R21" s="396"/>
      <c r="S21" s="396"/>
      <c r="T21" s="396"/>
      <c r="U21" s="396"/>
      <c r="V21" s="396"/>
      <c r="W21" s="396"/>
      <c r="X21" s="396"/>
      <c r="Y21" s="396"/>
      <c r="Z21" s="396"/>
      <c r="AA21" s="396"/>
      <c r="AB21" s="396"/>
      <c r="AC21" s="396"/>
      <c r="AD21" s="396"/>
      <c r="AE21" s="396" t="s">
        <v>1017</v>
      </c>
      <c r="AF21" s="396" t="s">
        <v>1017</v>
      </c>
      <c r="AG21" s="396" t="s">
        <v>1017</v>
      </c>
      <c r="AH21" s="396" t="s">
        <v>1017</v>
      </c>
      <c r="AI21" s="396" t="s">
        <v>1017</v>
      </c>
      <c r="AJ21" s="392"/>
      <c r="AK21" s="420"/>
      <c r="AL21" s="392"/>
      <c r="AM21" s="420"/>
      <c r="AN21" s="420"/>
      <c r="AO21" s="392" t="s">
        <v>833</v>
      </c>
      <c r="AP21" s="395" t="s">
        <v>829</v>
      </c>
      <c r="AQ21" s="395"/>
      <c r="AR21" s="395"/>
      <c r="AS21" s="399"/>
      <c r="AT21" s="395">
        <v>8</v>
      </c>
      <c r="AU21" s="395"/>
      <c r="AV21" s="395"/>
      <c r="AW21" s="395"/>
      <c r="AX21" s="395" t="s">
        <v>835</v>
      </c>
      <c r="AY21" s="392"/>
      <c r="AZ21" s="395">
        <v>0</v>
      </c>
      <c r="BA21" s="395">
        <v>0</v>
      </c>
      <c r="BB21" s="395">
        <v>0</v>
      </c>
      <c r="BC21" s="395">
        <v>0</v>
      </c>
      <c r="BD21" s="395">
        <v>0</v>
      </c>
      <c r="BE21" s="395">
        <v>0</v>
      </c>
      <c r="BF21" s="395">
        <v>0</v>
      </c>
      <c r="BG21" s="395">
        <v>0</v>
      </c>
      <c r="BH21" s="395">
        <v>0</v>
      </c>
      <c r="BI21" s="395">
        <v>0</v>
      </c>
      <c r="BJ21" s="395">
        <v>0</v>
      </c>
      <c r="BK21" s="395">
        <v>0</v>
      </c>
      <c r="BL21" s="395"/>
      <c r="BM21" s="395" t="s">
        <v>829</v>
      </c>
      <c r="BN21" s="395"/>
      <c r="BO21" s="395" t="s">
        <v>829</v>
      </c>
      <c r="BP21" s="400"/>
      <c r="BQ21" s="395"/>
      <c r="BR21" s="395"/>
      <c r="BS21" s="401"/>
      <c r="BT21" s="392"/>
      <c r="BU21" s="392"/>
      <c r="BV21" s="395"/>
      <c r="BW21" s="395" t="s">
        <v>834</v>
      </c>
      <c r="BX21" s="395">
        <v>1</v>
      </c>
      <c r="BY21" s="402" t="s">
        <v>1060</v>
      </c>
      <c r="BZ21" s="407" t="s">
        <v>1160</v>
      </c>
      <c r="CA21" s="392" t="s">
        <v>600</v>
      </c>
    </row>
    <row r="22" spans="1:109" customFormat="1" ht="13" customHeight="1" x14ac:dyDescent="0.3">
      <c r="A22" s="392">
        <v>12781</v>
      </c>
      <c r="B22" s="393">
        <v>42566</v>
      </c>
      <c r="C22" s="394" t="s">
        <v>825</v>
      </c>
      <c r="D22" s="392" t="s">
        <v>937</v>
      </c>
      <c r="E22" s="392"/>
      <c r="F22" s="392" t="s">
        <v>827</v>
      </c>
      <c r="G22" s="393">
        <v>42496</v>
      </c>
      <c r="H22" s="395" t="s">
        <v>828</v>
      </c>
      <c r="I22" s="395" t="s">
        <v>829</v>
      </c>
      <c r="J22" s="395"/>
      <c r="K22" s="392" t="s">
        <v>1062</v>
      </c>
      <c r="L22" s="392" t="s">
        <v>1063</v>
      </c>
      <c r="M22" s="396">
        <v>70.36363636363636</v>
      </c>
      <c r="N22" s="396">
        <v>20.409090909090907</v>
      </c>
      <c r="O22" s="392"/>
      <c r="P22" s="392"/>
      <c r="Q22" s="396"/>
      <c r="R22" s="396"/>
      <c r="S22" s="396"/>
      <c r="T22" s="396"/>
      <c r="U22" s="396"/>
      <c r="V22" s="396"/>
      <c r="W22" s="396"/>
      <c r="X22" s="396"/>
      <c r="Y22" s="396"/>
      <c r="Z22" s="396"/>
      <c r="AA22" s="396"/>
      <c r="AB22" s="396"/>
      <c r="AC22" s="396"/>
      <c r="AD22" s="396"/>
      <c r="AE22" s="396" t="s">
        <v>1017</v>
      </c>
      <c r="AF22" s="396" t="s">
        <v>1017</v>
      </c>
      <c r="AG22" s="396" t="s">
        <v>1017</v>
      </c>
      <c r="AH22" s="396" t="s">
        <v>1017</v>
      </c>
      <c r="AI22" s="396" t="s">
        <v>1017</v>
      </c>
      <c r="AJ22" s="392"/>
      <c r="AK22" s="420"/>
      <c r="AL22" s="392"/>
      <c r="AM22" s="420"/>
      <c r="AN22" s="420"/>
      <c r="AO22" s="392" t="s">
        <v>833</v>
      </c>
      <c r="AP22" s="395" t="s">
        <v>829</v>
      </c>
      <c r="AQ22" s="395"/>
      <c r="AR22" s="395"/>
      <c r="AS22" s="399"/>
      <c r="AT22" s="395">
        <v>9</v>
      </c>
      <c r="AU22" s="395"/>
      <c r="AV22" s="395"/>
      <c r="AW22" s="395"/>
      <c r="AX22" s="395" t="s">
        <v>829</v>
      </c>
      <c r="AY22" s="392"/>
      <c r="AZ22" s="395">
        <v>0</v>
      </c>
      <c r="BA22" s="395">
        <v>0</v>
      </c>
      <c r="BB22" s="395">
        <v>0</v>
      </c>
      <c r="BC22" s="395">
        <v>0</v>
      </c>
      <c r="BD22" s="395">
        <v>0</v>
      </c>
      <c r="BE22" s="395">
        <v>0</v>
      </c>
      <c r="BF22" s="395">
        <v>0</v>
      </c>
      <c r="BG22" s="395">
        <v>0</v>
      </c>
      <c r="BH22" s="395">
        <v>0</v>
      </c>
      <c r="BI22" s="395">
        <v>0</v>
      </c>
      <c r="BJ22" s="395">
        <v>0</v>
      </c>
      <c r="BK22" s="395">
        <v>0</v>
      </c>
      <c r="BL22" s="395"/>
      <c r="BM22" s="395" t="s">
        <v>829</v>
      </c>
      <c r="BN22" s="395"/>
      <c r="BO22" s="395" t="s">
        <v>829</v>
      </c>
      <c r="BP22" s="400"/>
      <c r="BQ22" s="395"/>
      <c r="BR22" s="395"/>
      <c r="BS22" s="395"/>
      <c r="BT22" s="392"/>
      <c r="BU22" s="392"/>
      <c r="BV22" s="395"/>
      <c r="BW22" s="395" t="s">
        <v>834</v>
      </c>
      <c r="BX22" s="395">
        <v>1</v>
      </c>
      <c r="BY22" s="392" t="s">
        <v>1064</v>
      </c>
      <c r="BZ22" s="407" t="s">
        <v>1161</v>
      </c>
      <c r="CA22" s="392" t="s">
        <v>600</v>
      </c>
      <c r="CB22" s="214"/>
    </row>
    <row r="23" spans="1:109" customFormat="1" ht="13" customHeight="1" x14ac:dyDescent="0.3">
      <c r="A23" s="392">
        <v>11732</v>
      </c>
      <c r="B23" s="393">
        <v>42566</v>
      </c>
      <c r="C23" s="394" t="s">
        <v>825</v>
      </c>
      <c r="D23" s="392" t="s">
        <v>937</v>
      </c>
      <c r="E23" s="392"/>
      <c r="F23" s="392" t="s">
        <v>827</v>
      </c>
      <c r="G23" s="393">
        <v>42551</v>
      </c>
      <c r="H23" s="395" t="s">
        <v>828</v>
      </c>
      <c r="I23" s="395" t="s">
        <v>853</v>
      </c>
      <c r="J23" s="395"/>
      <c r="K23" s="392" t="s">
        <v>1066</v>
      </c>
      <c r="L23" s="392" t="s">
        <v>1037</v>
      </c>
      <c r="M23" s="396">
        <v>77.5</v>
      </c>
      <c r="N23" s="396">
        <v>26.799999999999997</v>
      </c>
      <c r="O23" s="392"/>
      <c r="P23" s="392"/>
      <c r="Q23" s="396"/>
      <c r="R23" s="396"/>
      <c r="S23" s="396"/>
      <c r="T23" s="396"/>
      <c r="U23" s="396"/>
      <c r="V23" s="396"/>
      <c r="W23" s="396"/>
      <c r="X23" s="396"/>
      <c r="Y23" s="396"/>
      <c r="Z23" s="396"/>
      <c r="AA23" s="396"/>
      <c r="AB23" s="396"/>
      <c r="AC23" s="396"/>
      <c r="AD23" s="396"/>
      <c r="AE23" s="396" t="s">
        <v>1017</v>
      </c>
      <c r="AF23" s="396" t="s">
        <v>1017</v>
      </c>
      <c r="AG23" s="396" t="s">
        <v>1017</v>
      </c>
      <c r="AH23" s="396" t="s">
        <v>1017</v>
      </c>
      <c r="AI23" s="396" t="s">
        <v>1017</v>
      </c>
      <c r="AJ23" s="392"/>
      <c r="AK23" s="420"/>
      <c r="AL23" s="392"/>
      <c r="AM23" s="420"/>
      <c r="AN23" s="420"/>
      <c r="AO23" s="392" t="s">
        <v>833</v>
      </c>
      <c r="AP23" s="395" t="s">
        <v>829</v>
      </c>
      <c r="AQ23" s="395"/>
      <c r="AR23" s="395"/>
      <c r="AS23" s="399"/>
      <c r="AT23" s="395">
        <v>11.5</v>
      </c>
      <c r="AU23" s="395"/>
      <c r="AV23" s="395"/>
      <c r="AW23" s="395"/>
      <c r="AX23" s="395" t="s">
        <v>807</v>
      </c>
      <c r="AY23" s="392"/>
      <c r="AZ23" s="395">
        <v>0</v>
      </c>
      <c r="BA23" s="395">
        <v>0</v>
      </c>
      <c r="BB23" s="395">
        <v>0</v>
      </c>
      <c r="BC23" s="395">
        <v>0</v>
      </c>
      <c r="BD23" s="395">
        <v>0</v>
      </c>
      <c r="BE23" s="395">
        <v>0</v>
      </c>
      <c r="BF23" s="395">
        <v>0</v>
      </c>
      <c r="BG23" s="395">
        <v>0</v>
      </c>
      <c r="BH23" s="395">
        <v>0</v>
      </c>
      <c r="BI23" s="395">
        <v>0</v>
      </c>
      <c r="BJ23" s="395">
        <v>0</v>
      </c>
      <c r="BK23" s="395">
        <v>0</v>
      </c>
      <c r="BL23" s="395"/>
      <c r="BM23" s="395" t="s">
        <v>829</v>
      </c>
      <c r="BN23" s="395"/>
      <c r="BO23" s="395" t="s">
        <v>829</v>
      </c>
      <c r="BP23" s="400"/>
      <c r="BQ23" s="395"/>
      <c r="BR23" s="395"/>
      <c r="BS23" s="395"/>
      <c r="BT23" s="402"/>
      <c r="BU23" s="402"/>
      <c r="BV23" s="395"/>
      <c r="BW23" s="395" t="s">
        <v>834</v>
      </c>
      <c r="BX23" s="395"/>
      <c r="BY23" s="392" t="s">
        <v>1067</v>
      </c>
      <c r="BZ23" s="407" t="s">
        <v>1162</v>
      </c>
      <c r="CA23" s="402" t="s">
        <v>600</v>
      </c>
      <c r="CB23" s="214"/>
    </row>
    <row r="24" spans="1:109" customFormat="1" ht="13" customHeight="1" x14ac:dyDescent="0.3">
      <c r="A24" s="392">
        <v>11656</v>
      </c>
      <c r="B24" s="393">
        <v>42566</v>
      </c>
      <c r="C24" s="394" t="s">
        <v>825</v>
      </c>
      <c r="D24" s="392" t="s">
        <v>937</v>
      </c>
      <c r="E24" s="392"/>
      <c r="F24" s="392" t="s">
        <v>827</v>
      </c>
      <c r="G24" s="393">
        <v>42551</v>
      </c>
      <c r="H24" s="395" t="s">
        <v>828</v>
      </c>
      <c r="I24" s="395" t="s">
        <v>853</v>
      </c>
      <c r="J24" s="395"/>
      <c r="K24" s="392" t="s">
        <v>913</v>
      </c>
      <c r="L24" s="392" t="s">
        <v>1069</v>
      </c>
      <c r="M24" s="396">
        <v>80.909090909090907</v>
      </c>
      <c r="N24" s="396">
        <v>23.636363636363633</v>
      </c>
      <c r="O24" s="392"/>
      <c r="P24" s="392"/>
      <c r="Q24" s="396"/>
      <c r="R24" s="396"/>
      <c r="S24" s="396"/>
      <c r="T24" s="396"/>
      <c r="U24" s="396"/>
      <c r="V24" s="396"/>
      <c r="W24" s="396"/>
      <c r="X24" s="396"/>
      <c r="Y24" s="396"/>
      <c r="Z24" s="396"/>
      <c r="AA24" s="396"/>
      <c r="AB24" s="396"/>
      <c r="AC24" s="396"/>
      <c r="AD24" s="396"/>
      <c r="AE24" s="396" t="s">
        <v>1017</v>
      </c>
      <c r="AF24" s="396" t="s">
        <v>1017</v>
      </c>
      <c r="AG24" s="396" t="s">
        <v>1017</v>
      </c>
      <c r="AH24" s="396" t="s">
        <v>1017</v>
      </c>
      <c r="AI24" s="396" t="s">
        <v>1017</v>
      </c>
      <c r="AJ24" s="392"/>
      <c r="AK24" s="420"/>
      <c r="AL24" s="392"/>
      <c r="AM24" s="420"/>
      <c r="AN24" s="420"/>
      <c r="AO24" s="392" t="s">
        <v>833</v>
      </c>
      <c r="AP24" s="395" t="s">
        <v>829</v>
      </c>
      <c r="AQ24" s="395"/>
      <c r="AR24" s="395"/>
      <c r="AS24" s="399"/>
      <c r="AT24" s="395">
        <v>16</v>
      </c>
      <c r="AU24" s="395"/>
      <c r="AV24" s="395"/>
      <c r="AW24" s="395"/>
      <c r="AX24" s="395" t="s">
        <v>835</v>
      </c>
      <c r="AY24" s="392"/>
      <c r="AZ24" s="395">
        <v>0</v>
      </c>
      <c r="BA24" s="395">
        <v>0</v>
      </c>
      <c r="BB24" s="395">
        <v>0</v>
      </c>
      <c r="BC24" s="395">
        <v>0</v>
      </c>
      <c r="BD24" s="395">
        <v>0</v>
      </c>
      <c r="BE24" s="395">
        <v>0</v>
      </c>
      <c r="BF24" s="395">
        <v>0</v>
      </c>
      <c r="BG24" s="395">
        <v>0</v>
      </c>
      <c r="BH24" s="395">
        <v>0</v>
      </c>
      <c r="BI24" s="395">
        <v>0</v>
      </c>
      <c r="BJ24" s="395">
        <v>0</v>
      </c>
      <c r="BK24" s="395">
        <v>0</v>
      </c>
      <c r="BL24" s="395"/>
      <c r="BM24" s="395" t="s">
        <v>829</v>
      </c>
      <c r="BN24" s="395"/>
      <c r="BO24" s="395" t="s">
        <v>829</v>
      </c>
      <c r="BP24" s="400"/>
      <c r="BQ24" s="395"/>
      <c r="BR24" s="395"/>
      <c r="BS24" s="395"/>
      <c r="BT24" s="402"/>
      <c r="BU24" s="402"/>
      <c r="BV24" s="395"/>
      <c r="BW24" s="395" t="s">
        <v>834</v>
      </c>
      <c r="BX24" s="395"/>
      <c r="BY24" s="392" t="s">
        <v>1070</v>
      </c>
      <c r="BZ24" s="409" t="s">
        <v>1163</v>
      </c>
      <c r="CA24" s="402" t="s">
        <v>600</v>
      </c>
    </row>
    <row r="25" spans="1:109" customFormat="1" ht="13" customHeight="1" x14ac:dyDescent="0.3">
      <c r="A25" s="392">
        <v>11223</v>
      </c>
      <c r="B25" s="393">
        <v>42566</v>
      </c>
      <c r="C25" s="394" t="s">
        <v>825</v>
      </c>
      <c r="D25" s="392" t="s">
        <v>937</v>
      </c>
      <c r="E25" s="392"/>
      <c r="F25" s="392" t="s">
        <v>827</v>
      </c>
      <c r="G25" s="393">
        <v>42494</v>
      </c>
      <c r="H25" s="395" t="s">
        <v>828</v>
      </c>
      <c r="I25" s="395" t="s">
        <v>829</v>
      </c>
      <c r="J25" s="395"/>
      <c r="K25" s="392" t="s">
        <v>1072</v>
      </c>
      <c r="L25" s="392" t="s">
        <v>166</v>
      </c>
      <c r="M25" s="396">
        <v>84.2</v>
      </c>
      <c r="N25" s="396">
        <v>26.309090909090909</v>
      </c>
      <c r="O25" s="392"/>
      <c r="P25" s="392"/>
      <c r="Q25" s="396"/>
      <c r="R25" s="396"/>
      <c r="S25" s="396"/>
      <c r="T25" s="396"/>
      <c r="U25" s="396"/>
      <c r="V25" s="396"/>
      <c r="W25" s="396"/>
      <c r="X25" s="396"/>
      <c r="Y25" s="396"/>
      <c r="Z25" s="396"/>
      <c r="AA25" s="396"/>
      <c r="AB25" s="396"/>
      <c r="AC25" s="396"/>
      <c r="AD25" s="396"/>
      <c r="AE25" s="396" t="s">
        <v>1017</v>
      </c>
      <c r="AF25" s="396" t="s">
        <v>1017</v>
      </c>
      <c r="AG25" s="396" t="s">
        <v>1017</v>
      </c>
      <c r="AH25" s="396" t="s">
        <v>1017</v>
      </c>
      <c r="AI25" s="396" t="s">
        <v>1017</v>
      </c>
      <c r="AJ25" s="392"/>
      <c r="AK25" s="420"/>
      <c r="AL25" s="392"/>
      <c r="AM25" s="420"/>
      <c r="AN25" s="420"/>
      <c r="AO25" s="392" t="s">
        <v>833</v>
      </c>
      <c r="AP25" s="395" t="s">
        <v>829</v>
      </c>
      <c r="AQ25" s="395"/>
      <c r="AR25" s="395"/>
      <c r="AS25" s="399"/>
      <c r="AT25" s="395">
        <v>7</v>
      </c>
      <c r="AU25" s="395"/>
      <c r="AV25" s="395"/>
      <c r="AW25" s="395"/>
      <c r="AX25" s="395" t="s">
        <v>829</v>
      </c>
      <c r="AY25" s="392"/>
      <c r="AZ25" s="395">
        <v>0</v>
      </c>
      <c r="BA25" s="395">
        <v>0</v>
      </c>
      <c r="BB25" s="395">
        <v>0</v>
      </c>
      <c r="BC25" s="395">
        <v>22</v>
      </c>
      <c r="BD25" s="395">
        <v>0</v>
      </c>
      <c r="BE25" s="395">
        <v>0</v>
      </c>
      <c r="BF25" s="395">
        <v>0</v>
      </c>
      <c r="BG25" s="395">
        <v>0</v>
      </c>
      <c r="BH25" s="395">
        <v>0</v>
      </c>
      <c r="BI25" s="395">
        <v>0</v>
      </c>
      <c r="BJ25" s="395">
        <v>0</v>
      </c>
      <c r="BK25" s="395">
        <v>0</v>
      </c>
      <c r="BL25" s="395"/>
      <c r="BM25" s="395" t="s">
        <v>829</v>
      </c>
      <c r="BN25" s="395"/>
      <c r="BO25" s="395" t="s">
        <v>829</v>
      </c>
      <c r="BP25" s="400"/>
      <c r="BQ25" s="395"/>
      <c r="BR25" s="395"/>
      <c r="BS25" s="395"/>
      <c r="BT25" s="402"/>
      <c r="BU25" s="402"/>
      <c r="BV25" s="395"/>
      <c r="BW25" s="395" t="s">
        <v>834</v>
      </c>
      <c r="BX25" s="395">
        <v>1</v>
      </c>
      <c r="BY25" s="392"/>
      <c r="BZ25" s="407" t="s">
        <v>1164</v>
      </c>
      <c r="CA25" s="402" t="s">
        <v>600</v>
      </c>
    </row>
    <row r="26" spans="1:109" customFormat="1" ht="13" customHeight="1" x14ac:dyDescent="0.3">
      <c r="A26" s="392">
        <v>11846</v>
      </c>
      <c r="B26" s="393">
        <v>42566</v>
      </c>
      <c r="C26" s="394" t="s">
        <v>825</v>
      </c>
      <c r="D26" s="392" t="s">
        <v>937</v>
      </c>
      <c r="E26" s="392"/>
      <c r="F26" s="392" t="s">
        <v>827</v>
      </c>
      <c r="G26" s="393">
        <v>42510</v>
      </c>
      <c r="H26" s="395" t="s">
        <v>828</v>
      </c>
      <c r="I26" s="395" t="s">
        <v>829</v>
      </c>
      <c r="J26" s="395"/>
      <c r="K26" s="418" t="s">
        <v>1074</v>
      </c>
      <c r="L26" s="392" t="s">
        <v>1075</v>
      </c>
      <c r="M26" s="396">
        <v>84</v>
      </c>
      <c r="N26" s="396">
        <v>20.399999999999999</v>
      </c>
      <c r="O26" s="392" t="s">
        <v>802</v>
      </c>
      <c r="P26" s="392">
        <v>2700</v>
      </c>
      <c r="Q26" s="396">
        <v>23.5</v>
      </c>
      <c r="R26" s="396"/>
      <c r="S26" s="396"/>
      <c r="T26" s="396"/>
      <c r="U26" s="396"/>
      <c r="V26" s="396"/>
      <c r="W26" s="396"/>
      <c r="X26" s="396"/>
      <c r="Y26" s="396"/>
      <c r="Z26" s="396"/>
      <c r="AA26" s="396"/>
      <c r="AB26" s="396"/>
      <c r="AC26" s="396"/>
      <c r="AD26" s="396"/>
      <c r="AE26" s="396" t="s">
        <v>1017</v>
      </c>
      <c r="AF26" s="396" t="s">
        <v>1017</v>
      </c>
      <c r="AG26" s="396" t="s">
        <v>1017</v>
      </c>
      <c r="AH26" s="396" t="s">
        <v>1017</v>
      </c>
      <c r="AI26" s="396" t="s">
        <v>1017</v>
      </c>
      <c r="AJ26" s="392"/>
      <c r="AK26" s="420"/>
      <c r="AL26" s="392"/>
      <c r="AM26" s="420"/>
      <c r="AN26" s="420"/>
      <c r="AO26" s="392" t="s">
        <v>833</v>
      </c>
      <c r="AP26" s="395" t="s">
        <v>829</v>
      </c>
      <c r="AQ26" s="395"/>
      <c r="AR26" s="395"/>
      <c r="AS26" s="399"/>
      <c r="AT26" s="395">
        <v>3</v>
      </c>
      <c r="AU26" s="395"/>
      <c r="AV26" s="395"/>
      <c r="AW26" s="395"/>
      <c r="AX26" s="395" t="s">
        <v>772</v>
      </c>
      <c r="AY26" s="392"/>
      <c r="AZ26" s="395">
        <v>0</v>
      </c>
      <c r="BA26" s="395">
        <v>0</v>
      </c>
      <c r="BB26" s="395">
        <v>7</v>
      </c>
      <c r="BC26" s="395">
        <v>0</v>
      </c>
      <c r="BD26" s="395">
        <v>0</v>
      </c>
      <c r="BE26" s="395">
        <v>0</v>
      </c>
      <c r="BF26" s="395">
        <v>0</v>
      </c>
      <c r="BG26" s="395">
        <v>0</v>
      </c>
      <c r="BH26" s="395">
        <v>0</v>
      </c>
      <c r="BI26" s="395">
        <v>0</v>
      </c>
      <c r="BJ26" s="395">
        <v>0</v>
      </c>
      <c r="BK26" s="395">
        <v>0</v>
      </c>
      <c r="BL26" s="395"/>
      <c r="BM26" s="395" t="s">
        <v>829</v>
      </c>
      <c r="BN26" s="395"/>
      <c r="BO26" s="395" t="s">
        <v>829</v>
      </c>
      <c r="BP26" s="400"/>
      <c r="BQ26" s="395"/>
      <c r="BR26" s="395"/>
      <c r="BS26" s="395"/>
      <c r="BT26" s="402"/>
      <c r="BU26" s="402"/>
      <c r="BV26" s="395"/>
      <c r="BW26" s="395" t="s">
        <v>834</v>
      </c>
      <c r="BX26" s="395"/>
      <c r="BY26" s="392"/>
      <c r="BZ26" s="407" t="s">
        <v>1165</v>
      </c>
      <c r="CA26" s="402" t="s">
        <v>600</v>
      </c>
      <c r="CC26" s="214"/>
      <c r="CD26" s="214"/>
      <c r="CE26" s="214"/>
      <c r="CF26" s="214"/>
      <c r="CG26" s="214"/>
      <c r="CH26" s="214"/>
      <c r="CI26" s="214"/>
      <c r="CJ26" s="214"/>
      <c r="CK26" s="214"/>
      <c r="CL26" s="214"/>
      <c r="CM26" s="214"/>
      <c r="CN26" s="214"/>
      <c r="CO26" s="214"/>
      <c r="CP26" s="214"/>
      <c r="CQ26" s="214"/>
      <c r="CR26" s="214"/>
      <c r="CS26" s="214"/>
      <c r="CT26" s="214"/>
      <c r="CU26" s="214"/>
      <c r="CV26" s="214"/>
      <c r="CW26" s="214"/>
      <c r="CX26" s="214"/>
      <c r="CY26" s="214"/>
      <c r="CZ26" s="214"/>
      <c r="DA26" s="214"/>
      <c r="DB26" s="214"/>
      <c r="DC26" s="214"/>
      <c r="DD26" s="214"/>
      <c r="DE26" s="214"/>
    </row>
    <row r="27" spans="1:109" customFormat="1" ht="13" customHeight="1" x14ac:dyDescent="0.3">
      <c r="A27" s="392">
        <v>11154</v>
      </c>
      <c r="B27" s="393">
        <v>42566</v>
      </c>
      <c r="C27" s="394" t="s">
        <v>825</v>
      </c>
      <c r="D27" s="392" t="s">
        <v>937</v>
      </c>
      <c r="E27" s="392"/>
      <c r="F27" s="392" t="s">
        <v>827</v>
      </c>
      <c r="G27" s="393">
        <v>42551</v>
      </c>
      <c r="H27" s="395" t="s">
        <v>828</v>
      </c>
      <c r="I27" s="395" t="s">
        <v>829</v>
      </c>
      <c r="J27" s="395"/>
      <c r="K27" s="392" t="s">
        <v>1077</v>
      </c>
      <c r="L27" s="392" t="s">
        <v>954</v>
      </c>
      <c r="M27" s="396">
        <v>88.518181818181816</v>
      </c>
      <c r="N27" s="396">
        <v>17.290909090909089</v>
      </c>
      <c r="O27" s="392"/>
      <c r="P27" s="392"/>
      <c r="Q27" s="396"/>
      <c r="R27" s="396"/>
      <c r="S27" s="396"/>
      <c r="T27" s="396"/>
      <c r="U27" s="396"/>
      <c r="V27" s="396"/>
      <c r="W27" s="396"/>
      <c r="X27" s="396"/>
      <c r="Y27" s="396"/>
      <c r="Z27" s="396"/>
      <c r="AA27" s="396"/>
      <c r="AB27" s="396"/>
      <c r="AC27" s="396"/>
      <c r="AD27" s="396"/>
      <c r="AE27" s="396" t="s">
        <v>1017</v>
      </c>
      <c r="AF27" s="396" t="s">
        <v>1017</v>
      </c>
      <c r="AG27" s="396" t="s">
        <v>1017</v>
      </c>
      <c r="AH27" s="396" t="s">
        <v>1017</v>
      </c>
      <c r="AI27" s="396" t="s">
        <v>1017</v>
      </c>
      <c r="AJ27" s="392"/>
      <c r="AK27" s="420"/>
      <c r="AL27" s="392"/>
      <c r="AM27" s="420"/>
      <c r="AN27" s="420"/>
      <c r="AO27" s="392" t="s">
        <v>833</v>
      </c>
      <c r="AP27" s="395" t="s">
        <v>829</v>
      </c>
      <c r="AQ27" s="395"/>
      <c r="AR27" s="395"/>
      <c r="AS27" s="399"/>
      <c r="AT27" s="395">
        <v>5.53</v>
      </c>
      <c r="AU27" s="395"/>
      <c r="AV27" s="395"/>
      <c r="AW27" s="395"/>
      <c r="AX27" s="395" t="s">
        <v>829</v>
      </c>
      <c r="AY27" s="392"/>
      <c r="AZ27" s="395">
        <v>0</v>
      </c>
      <c r="BA27" s="395">
        <v>0</v>
      </c>
      <c r="BB27" s="395">
        <v>0</v>
      </c>
      <c r="BC27" s="395">
        <v>0</v>
      </c>
      <c r="BD27" s="395">
        <v>0</v>
      </c>
      <c r="BE27" s="395">
        <v>0</v>
      </c>
      <c r="BF27" s="395">
        <v>0</v>
      </c>
      <c r="BG27" s="395">
        <v>0</v>
      </c>
      <c r="BH27" s="395">
        <v>0</v>
      </c>
      <c r="BI27" s="395">
        <v>0</v>
      </c>
      <c r="BJ27" s="395">
        <v>0</v>
      </c>
      <c r="BK27" s="395">
        <v>0</v>
      </c>
      <c r="BL27" s="395"/>
      <c r="BM27" s="395" t="s">
        <v>829</v>
      </c>
      <c r="BN27" s="395"/>
      <c r="BO27" s="395" t="s">
        <v>829</v>
      </c>
      <c r="BP27" s="400"/>
      <c r="BQ27" s="395"/>
      <c r="BR27" s="395"/>
      <c r="BS27" s="395"/>
      <c r="BT27" s="402"/>
      <c r="BU27" s="402"/>
      <c r="BV27" s="395"/>
      <c r="BW27" s="395" t="s">
        <v>834</v>
      </c>
      <c r="BX27" s="395">
        <v>1</v>
      </c>
      <c r="BY27" s="392"/>
      <c r="BZ27" s="407" t="s">
        <v>1166</v>
      </c>
      <c r="CA27" s="402" t="s">
        <v>600</v>
      </c>
      <c r="CB27" s="214"/>
    </row>
    <row r="28" spans="1:109" customFormat="1" ht="13" customHeight="1" x14ac:dyDescent="0.3">
      <c r="A28" s="392">
        <v>10031</v>
      </c>
      <c r="B28" s="393">
        <v>42570</v>
      </c>
      <c r="C28" s="394" t="s">
        <v>825</v>
      </c>
      <c r="D28" s="392" t="s">
        <v>937</v>
      </c>
      <c r="E28" s="392"/>
      <c r="F28" s="392" t="s">
        <v>827</v>
      </c>
      <c r="G28" s="393">
        <v>42565</v>
      </c>
      <c r="H28" s="395" t="s">
        <v>590</v>
      </c>
      <c r="I28" s="395" t="s">
        <v>853</v>
      </c>
      <c r="J28" s="395"/>
      <c r="K28" s="392" t="s">
        <v>909</v>
      </c>
      <c r="L28" s="392" t="s">
        <v>910</v>
      </c>
      <c r="M28" s="396">
        <v>102.88181818181818</v>
      </c>
      <c r="N28" s="396">
        <v>18.227272727272727</v>
      </c>
      <c r="O28" s="392"/>
      <c r="P28" s="392"/>
      <c r="Q28" s="396"/>
      <c r="R28" s="396"/>
      <c r="S28" s="396"/>
      <c r="T28" s="396"/>
      <c r="U28" s="396"/>
      <c r="V28" s="396"/>
      <c r="W28" s="396"/>
      <c r="X28" s="396"/>
      <c r="Y28" s="396"/>
      <c r="Z28" s="396"/>
      <c r="AA28" s="396"/>
      <c r="AB28" s="396"/>
      <c r="AC28" s="396"/>
      <c r="AD28" s="396"/>
      <c r="AE28" s="396" t="s">
        <v>1017</v>
      </c>
      <c r="AF28" s="396" t="s">
        <v>1017</v>
      </c>
      <c r="AG28" s="396" t="s">
        <v>1017</v>
      </c>
      <c r="AH28" s="396" t="s">
        <v>1017</v>
      </c>
      <c r="AI28" s="396" t="s">
        <v>1017</v>
      </c>
      <c r="AJ28" s="392"/>
      <c r="AK28" s="420"/>
      <c r="AL28" s="392"/>
      <c r="AM28" s="420"/>
      <c r="AN28" s="420"/>
      <c r="AO28" s="392" t="s">
        <v>833</v>
      </c>
      <c r="AP28" s="395" t="s">
        <v>829</v>
      </c>
      <c r="AQ28" s="395"/>
      <c r="AR28" s="395"/>
      <c r="AS28" s="399"/>
      <c r="AT28" s="395">
        <v>7</v>
      </c>
      <c r="AU28" s="395"/>
      <c r="AV28" s="395"/>
      <c r="AW28" s="395"/>
      <c r="AX28" s="395" t="s">
        <v>829</v>
      </c>
      <c r="AY28" s="392"/>
      <c r="AZ28" s="395">
        <v>0</v>
      </c>
      <c r="BA28" s="395">
        <v>0</v>
      </c>
      <c r="BB28" s="395">
        <v>0</v>
      </c>
      <c r="BC28" s="395">
        <v>0</v>
      </c>
      <c r="BD28" s="395">
        <v>0</v>
      </c>
      <c r="BE28" s="395">
        <v>0</v>
      </c>
      <c r="BF28" s="395">
        <v>0</v>
      </c>
      <c r="BG28" s="395">
        <v>0</v>
      </c>
      <c r="BH28" s="395">
        <v>0</v>
      </c>
      <c r="BI28" s="395">
        <v>0</v>
      </c>
      <c r="BJ28" s="395">
        <v>0</v>
      </c>
      <c r="BK28" s="395">
        <v>0</v>
      </c>
      <c r="BL28" s="395"/>
      <c r="BM28" s="395" t="s">
        <v>829</v>
      </c>
      <c r="BN28" s="395"/>
      <c r="BO28" s="395" t="s">
        <v>829</v>
      </c>
      <c r="BP28" s="400">
        <v>35.454545454545453</v>
      </c>
      <c r="BQ28" s="395"/>
      <c r="BR28" s="395"/>
      <c r="BS28" s="395"/>
      <c r="BT28" s="392"/>
      <c r="BU28" s="392"/>
      <c r="BV28" s="395"/>
      <c r="BW28" s="395" t="s">
        <v>834</v>
      </c>
      <c r="BX28" s="395">
        <v>1</v>
      </c>
      <c r="BY28" s="392" t="s">
        <v>1167</v>
      </c>
      <c r="BZ28" s="407" t="s">
        <v>1168</v>
      </c>
      <c r="CA28" s="402" t="s">
        <v>580</v>
      </c>
    </row>
    <row r="29" spans="1:109" customFormat="1" ht="13" customHeight="1" x14ac:dyDescent="0.3">
      <c r="A29" s="392">
        <v>9900</v>
      </c>
      <c r="B29" s="393">
        <v>42566</v>
      </c>
      <c r="C29" s="394" t="s">
        <v>825</v>
      </c>
      <c r="D29" s="392" t="s">
        <v>937</v>
      </c>
      <c r="E29" s="392"/>
      <c r="F29" s="392" t="s">
        <v>827</v>
      </c>
      <c r="G29" s="393">
        <v>42525</v>
      </c>
      <c r="H29" s="395" t="s">
        <v>828</v>
      </c>
      <c r="I29" s="395" t="s">
        <v>829</v>
      </c>
      <c r="J29" s="395"/>
      <c r="K29" s="392" t="s">
        <v>908</v>
      </c>
      <c r="L29" s="392" t="s">
        <v>844</v>
      </c>
      <c r="M29" s="396">
        <v>89.590909090909079</v>
      </c>
      <c r="N29" s="396">
        <v>19.818181818181817</v>
      </c>
      <c r="O29" s="392"/>
      <c r="P29" s="392"/>
      <c r="Q29" s="396"/>
      <c r="R29" s="396"/>
      <c r="S29" s="396"/>
      <c r="T29" s="396"/>
      <c r="U29" s="396"/>
      <c r="V29" s="396"/>
      <c r="W29" s="396"/>
      <c r="X29" s="396"/>
      <c r="Y29" s="396"/>
      <c r="Z29" s="396"/>
      <c r="AA29" s="396"/>
      <c r="AB29" s="396"/>
      <c r="AC29" s="396"/>
      <c r="AD29" s="396"/>
      <c r="AE29" s="396" t="s">
        <v>1017</v>
      </c>
      <c r="AF29" s="396" t="s">
        <v>1017</v>
      </c>
      <c r="AG29" s="396" t="s">
        <v>1017</v>
      </c>
      <c r="AH29" s="396" t="s">
        <v>1017</v>
      </c>
      <c r="AI29" s="396" t="s">
        <v>1017</v>
      </c>
      <c r="AJ29" s="392"/>
      <c r="AK29" s="420"/>
      <c r="AL29" s="392"/>
      <c r="AM29" s="420"/>
      <c r="AN29" s="420"/>
      <c r="AO29" s="392" t="s">
        <v>833</v>
      </c>
      <c r="AP29" s="395" t="s">
        <v>829</v>
      </c>
      <c r="AQ29" s="395"/>
      <c r="AR29" s="395"/>
      <c r="AS29" s="399"/>
      <c r="AT29" s="395">
        <v>8</v>
      </c>
      <c r="AU29" s="395"/>
      <c r="AV29" s="395"/>
      <c r="AW29" s="395"/>
      <c r="AX29" s="395" t="s">
        <v>829</v>
      </c>
      <c r="AY29" s="392"/>
      <c r="AZ29" s="395">
        <v>0</v>
      </c>
      <c r="BA29" s="395">
        <v>0</v>
      </c>
      <c r="BB29" s="395">
        <v>0</v>
      </c>
      <c r="BC29" s="395">
        <v>0</v>
      </c>
      <c r="BD29" s="395">
        <v>0</v>
      </c>
      <c r="BE29" s="395">
        <v>0</v>
      </c>
      <c r="BF29" s="395">
        <v>0</v>
      </c>
      <c r="BG29" s="395">
        <v>0</v>
      </c>
      <c r="BH29" s="395">
        <v>0</v>
      </c>
      <c r="BI29" s="395">
        <v>0</v>
      </c>
      <c r="BJ29" s="395">
        <v>0</v>
      </c>
      <c r="BK29" s="395">
        <v>0</v>
      </c>
      <c r="BL29" s="395"/>
      <c r="BM29" s="395" t="s">
        <v>829</v>
      </c>
      <c r="BN29" s="395"/>
      <c r="BO29" s="395" t="s">
        <v>829</v>
      </c>
      <c r="BP29" s="400"/>
      <c r="BQ29" s="395"/>
      <c r="BR29" s="395"/>
      <c r="BS29" s="395"/>
      <c r="BT29" s="402"/>
      <c r="BU29" s="402"/>
      <c r="BV29" s="395"/>
      <c r="BW29" s="395" t="s">
        <v>834</v>
      </c>
      <c r="BX29" s="395">
        <v>1</v>
      </c>
      <c r="BY29" s="392"/>
      <c r="BZ29" s="407" t="s">
        <v>1169</v>
      </c>
      <c r="CA29" s="392" t="s">
        <v>600</v>
      </c>
    </row>
    <row r="30" spans="1:109" customFormat="1" ht="13" customHeight="1" x14ac:dyDescent="0.3">
      <c r="A30" s="392">
        <v>11736</v>
      </c>
      <c r="B30" s="393">
        <v>42566</v>
      </c>
      <c r="C30" s="394" t="s">
        <v>825</v>
      </c>
      <c r="D30" s="392" t="s">
        <v>937</v>
      </c>
      <c r="E30" s="392"/>
      <c r="F30" s="392" t="s">
        <v>827</v>
      </c>
      <c r="G30" s="393">
        <v>42468</v>
      </c>
      <c r="H30" s="395" t="s">
        <v>828</v>
      </c>
      <c r="I30" s="395" t="s">
        <v>829</v>
      </c>
      <c r="J30" s="395"/>
      <c r="K30" s="392" t="s">
        <v>1082</v>
      </c>
      <c r="L30" s="392" t="s">
        <v>1083</v>
      </c>
      <c r="M30" s="396">
        <v>85</v>
      </c>
      <c r="N30" s="396">
        <v>23.5</v>
      </c>
      <c r="O30" s="392" t="s">
        <v>802</v>
      </c>
      <c r="P30" s="392">
        <v>1300</v>
      </c>
      <c r="Q30" s="396">
        <v>23</v>
      </c>
      <c r="R30" s="396"/>
      <c r="S30" s="396"/>
      <c r="T30" s="396"/>
      <c r="U30" s="396"/>
      <c r="V30" s="396"/>
      <c r="W30" s="396"/>
      <c r="X30" s="396"/>
      <c r="Y30" s="396"/>
      <c r="Z30" s="396"/>
      <c r="AA30" s="396"/>
      <c r="AB30" s="396"/>
      <c r="AC30" s="396"/>
      <c r="AD30" s="396"/>
      <c r="AE30" s="396" t="s">
        <v>1017</v>
      </c>
      <c r="AF30" s="396" t="s">
        <v>1017</v>
      </c>
      <c r="AG30" s="396" t="s">
        <v>1017</v>
      </c>
      <c r="AH30" s="396" t="s">
        <v>1017</v>
      </c>
      <c r="AI30" s="396" t="s">
        <v>1017</v>
      </c>
      <c r="AJ30" s="392"/>
      <c r="AK30" s="420"/>
      <c r="AL30" s="392"/>
      <c r="AM30" s="420"/>
      <c r="AN30" s="420"/>
      <c r="AO30" s="392" t="s">
        <v>833</v>
      </c>
      <c r="AP30" s="395" t="s">
        <v>829</v>
      </c>
      <c r="AQ30" s="395"/>
      <c r="AR30" s="395"/>
      <c r="AS30" s="399"/>
      <c r="AT30" s="395">
        <v>11.1</v>
      </c>
      <c r="AU30" s="395"/>
      <c r="AV30" s="395"/>
      <c r="AW30" s="395"/>
      <c r="AX30" s="395" t="s">
        <v>772</v>
      </c>
      <c r="AY30" s="392"/>
      <c r="AZ30" s="395">
        <v>0</v>
      </c>
      <c r="BA30" s="395">
        <v>0</v>
      </c>
      <c r="BB30" s="395">
        <v>0</v>
      </c>
      <c r="BC30" s="395">
        <v>0</v>
      </c>
      <c r="BD30" s="395">
        <v>0</v>
      </c>
      <c r="BE30" s="395">
        <v>0</v>
      </c>
      <c r="BF30" s="395">
        <v>0</v>
      </c>
      <c r="BG30" s="395">
        <v>0</v>
      </c>
      <c r="BH30" s="395">
        <v>0</v>
      </c>
      <c r="BI30" s="395">
        <v>0</v>
      </c>
      <c r="BJ30" s="395">
        <v>0</v>
      </c>
      <c r="BK30" s="395">
        <v>0</v>
      </c>
      <c r="BL30" s="395"/>
      <c r="BM30" s="395" t="s">
        <v>829</v>
      </c>
      <c r="BN30" s="395">
        <v>12</v>
      </c>
      <c r="BO30" s="395" t="s">
        <v>829</v>
      </c>
      <c r="BP30" s="400"/>
      <c r="BQ30" s="395"/>
      <c r="BR30" s="395"/>
      <c r="BS30" s="395"/>
      <c r="BT30" s="402"/>
      <c r="BU30" s="402"/>
      <c r="BV30" s="395"/>
      <c r="BW30" s="395" t="s">
        <v>834</v>
      </c>
      <c r="BX30" s="395">
        <v>1</v>
      </c>
      <c r="BY30" s="392"/>
      <c r="BZ30" s="407" t="s">
        <v>1170</v>
      </c>
      <c r="CA30" s="402" t="s">
        <v>600</v>
      </c>
      <c r="CB30" s="214"/>
    </row>
    <row r="31" spans="1:109" customFormat="1" ht="13" customHeight="1" x14ac:dyDescent="0.3">
      <c r="A31" s="392">
        <v>12720</v>
      </c>
      <c r="B31" s="393">
        <v>42566</v>
      </c>
      <c r="C31" s="394" t="s">
        <v>825</v>
      </c>
      <c r="D31" s="392" t="s">
        <v>937</v>
      </c>
      <c r="E31" s="392"/>
      <c r="F31" s="392" t="s">
        <v>827</v>
      </c>
      <c r="G31" s="393">
        <v>42474</v>
      </c>
      <c r="H31" s="395" t="s">
        <v>828</v>
      </c>
      <c r="I31" s="395" t="s">
        <v>829</v>
      </c>
      <c r="J31" s="395"/>
      <c r="K31" s="392" t="s">
        <v>1171</v>
      </c>
      <c r="L31" s="392" t="s">
        <v>1172</v>
      </c>
      <c r="M31" s="396">
        <v>72.699999999999989</v>
      </c>
      <c r="N31" s="396">
        <v>20.7</v>
      </c>
      <c r="O31" s="392"/>
      <c r="P31" s="392"/>
      <c r="Q31" s="396"/>
      <c r="R31" s="396"/>
      <c r="S31" s="396"/>
      <c r="T31" s="396"/>
      <c r="U31" s="396"/>
      <c r="V31" s="396"/>
      <c r="W31" s="396"/>
      <c r="X31" s="396"/>
      <c r="Y31" s="396"/>
      <c r="Z31" s="396"/>
      <c r="AA31" s="396"/>
      <c r="AB31" s="396"/>
      <c r="AC31" s="396"/>
      <c r="AD31" s="396"/>
      <c r="AE31" s="396" t="s">
        <v>1017</v>
      </c>
      <c r="AF31" s="396" t="s">
        <v>1017</v>
      </c>
      <c r="AG31" s="396" t="s">
        <v>1017</v>
      </c>
      <c r="AH31" s="396" t="s">
        <v>1017</v>
      </c>
      <c r="AI31" s="396" t="s">
        <v>1017</v>
      </c>
      <c r="AJ31" s="392"/>
      <c r="AK31" s="420"/>
      <c r="AL31" s="392"/>
      <c r="AM31" s="420"/>
      <c r="AN31" s="420"/>
      <c r="AO31" s="392" t="s">
        <v>833</v>
      </c>
      <c r="AP31" s="395" t="s">
        <v>829</v>
      </c>
      <c r="AQ31" s="395"/>
      <c r="AR31" s="395"/>
      <c r="AS31" s="399"/>
      <c r="AT31" s="395">
        <v>7</v>
      </c>
      <c r="AU31" s="395"/>
      <c r="AV31" s="395"/>
      <c r="AW31" s="395"/>
      <c r="AX31" s="395" t="s">
        <v>772</v>
      </c>
      <c r="AY31" s="392"/>
      <c r="AZ31" s="395">
        <v>0</v>
      </c>
      <c r="BA31" s="395">
        <v>0</v>
      </c>
      <c r="BB31" s="395">
        <v>0</v>
      </c>
      <c r="BC31" s="395">
        <v>0</v>
      </c>
      <c r="BD31" s="395">
        <v>0</v>
      </c>
      <c r="BE31" s="395">
        <v>0</v>
      </c>
      <c r="BF31" s="395">
        <v>0</v>
      </c>
      <c r="BG31" s="395">
        <v>0</v>
      </c>
      <c r="BH31" s="395">
        <v>0</v>
      </c>
      <c r="BI31" s="395">
        <v>0</v>
      </c>
      <c r="BJ31" s="395">
        <v>0</v>
      </c>
      <c r="BK31" s="395">
        <v>0</v>
      </c>
      <c r="BL31" s="395"/>
      <c r="BM31" s="395" t="s">
        <v>829</v>
      </c>
      <c r="BN31" s="395">
        <v>12</v>
      </c>
      <c r="BO31" s="395" t="s">
        <v>829</v>
      </c>
      <c r="BP31" s="400"/>
      <c r="BQ31" s="395"/>
      <c r="BR31" s="395">
        <v>12</v>
      </c>
      <c r="BS31" s="395"/>
      <c r="BT31" s="392"/>
      <c r="BU31" s="402"/>
      <c r="BV31" s="395"/>
      <c r="BW31" s="395" t="s">
        <v>834</v>
      </c>
      <c r="BX31" s="395"/>
      <c r="BY31" s="392"/>
      <c r="BZ31" s="407" t="s">
        <v>1173</v>
      </c>
      <c r="CA31" s="402" t="s">
        <v>600</v>
      </c>
    </row>
    <row r="32" spans="1:109" customFormat="1" ht="13" customHeight="1" x14ac:dyDescent="0.3">
      <c r="A32" s="392">
        <v>10855</v>
      </c>
      <c r="B32" s="393">
        <v>42566</v>
      </c>
      <c r="C32" s="394" t="s">
        <v>825</v>
      </c>
      <c r="D32" s="392" t="s">
        <v>937</v>
      </c>
      <c r="E32" s="392"/>
      <c r="F32" s="392" t="s">
        <v>845</v>
      </c>
      <c r="G32" s="393">
        <v>42475</v>
      </c>
      <c r="H32" s="395" t="s">
        <v>828</v>
      </c>
      <c r="I32" s="395" t="s">
        <v>829</v>
      </c>
      <c r="J32" s="395"/>
      <c r="K32" s="392" t="s">
        <v>866</v>
      </c>
      <c r="L32" s="392" t="s">
        <v>1016</v>
      </c>
      <c r="M32" s="396">
        <v>72.272727272727266</v>
      </c>
      <c r="N32" s="396">
        <v>22.27272727272727</v>
      </c>
      <c r="O32" s="392"/>
      <c r="P32" s="392"/>
      <c r="Q32" s="396"/>
      <c r="R32" s="396"/>
      <c r="S32" s="396"/>
      <c r="T32" s="396"/>
      <c r="U32" s="396"/>
      <c r="V32" s="396"/>
      <c r="W32" s="396"/>
      <c r="X32" s="396"/>
      <c r="Y32" s="396"/>
      <c r="Z32" s="396"/>
      <c r="AA32" s="396"/>
      <c r="AB32" s="396"/>
      <c r="AC32" s="396"/>
      <c r="AD32" s="396"/>
      <c r="AE32" s="396">
        <v>15.454545454545453</v>
      </c>
      <c r="AF32" s="396" t="s">
        <v>1017</v>
      </c>
      <c r="AG32" s="396" t="s">
        <v>1017</v>
      </c>
      <c r="AH32" s="396" t="s">
        <v>1017</v>
      </c>
      <c r="AI32" s="396" t="s">
        <v>1017</v>
      </c>
      <c r="AJ32" s="392"/>
      <c r="AK32" s="397"/>
      <c r="AL32" s="392"/>
      <c r="AM32" s="420"/>
      <c r="AN32" s="420"/>
      <c r="AO32" s="392" t="s">
        <v>846</v>
      </c>
      <c r="AP32" s="395" t="s">
        <v>829</v>
      </c>
      <c r="AQ32" s="395"/>
      <c r="AR32" s="395"/>
      <c r="AS32" s="399"/>
      <c r="AT32" s="395">
        <v>16</v>
      </c>
      <c r="AU32" s="395"/>
      <c r="AV32" s="395"/>
      <c r="AW32" s="395"/>
      <c r="AX32" s="395" t="s">
        <v>835</v>
      </c>
      <c r="AY32" s="392"/>
      <c r="AZ32" s="395">
        <v>0</v>
      </c>
      <c r="BA32" s="395">
        <v>0</v>
      </c>
      <c r="BB32" s="395">
        <v>0</v>
      </c>
      <c r="BC32" s="395">
        <v>0</v>
      </c>
      <c r="BD32" s="395">
        <v>0</v>
      </c>
      <c r="BE32" s="395">
        <v>0</v>
      </c>
      <c r="BF32" s="395">
        <v>0</v>
      </c>
      <c r="BG32" s="395">
        <v>0</v>
      </c>
      <c r="BH32" s="395">
        <v>0</v>
      </c>
      <c r="BI32" s="395">
        <v>0</v>
      </c>
      <c r="BJ32" s="395">
        <v>0</v>
      </c>
      <c r="BK32" s="395">
        <v>0</v>
      </c>
      <c r="BL32" s="395"/>
      <c r="BM32" s="395" t="s">
        <v>829</v>
      </c>
      <c r="BN32" s="395"/>
      <c r="BO32" s="395" t="s">
        <v>829</v>
      </c>
      <c r="BP32" s="400">
        <v>174.43636363636361</v>
      </c>
      <c r="BQ32" s="395"/>
      <c r="BR32" s="395"/>
      <c r="BS32" s="401">
        <v>42551</v>
      </c>
      <c r="BT32" s="392"/>
      <c r="BU32" s="402"/>
      <c r="BV32" s="395"/>
      <c r="BW32" s="395" t="s">
        <v>834</v>
      </c>
      <c r="BX32" s="395"/>
      <c r="BY32" s="402" t="s">
        <v>1018</v>
      </c>
      <c r="BZ32" s="403" t="s">
        <v>1174</v>
      </c>
      <c r="CA32" s="402" t="s">
        <v>600</v>
      </c>
    </row>
    <row r="33" spans="1:109" customFormat="1" ht="13" customHeight="1" x14ac:dyDescent="0.3">
      <c r="A33" s="392">
        <v>11463</v>
      </c>
      <c r="B33" s="393">
        <v>42566</v>
      </c>
      <c r="C33" s="394" t="s">
        <v>825</v>
      </c>
      <c r="D33" s="392" t="s">
        <v>937</v>
      </c>
      <c r="E33" s="392"/>
      <c r="F33" s="392" t="s">
        <v>845</v>
      </c>
      <c r="G33" s="393">
        <v>42551</v>
      </c>
      <c r="H33" s="395" t="s">
        <v>828</v>
      </c>
      <c r="I33" s="395" t="s">
        <v>829</v>
      </c>
      <c r="J33" s="395"/>
      <c r="K33" s="392" t="s">
        <v>870</v>
      </c>
      <c r="L33" s="392" t="s">
        <v>1020</v>
      </c>
      <c r="M33" s="396">
        <v>70.454545454545453</v>
      </c>
      <c r="N33" s="396">
        <v>22.372727272727271</v>
      </c>
      <c r="O33" s="392"/>
      <c r="P33" s="392"/>
      <c r="Q33" s="396"/>
      <c r="R33" s="396"/>
      <c r="S33" s="396"/>
      <c r="T33" s="396"/>
      <c r="U33" s="396"/>
      <c r="V33" s="396"/>
      <c r="W33" s="396"/>
      <c r="X33" s="396"/>
      <c r="Y33" s="396"/>
      <c r="Z33" s="396"/>
      <c r="AA33" s="396"/>
      <c r="AB33" s="396"/>
      <c r="AC33" s="396"/>
      <c r="AD33" s="396"/>
      <c r="AE33" s="396">
        <v>11.563636363636363</v>
      </c>
      <c r="AF33" s="396" t="s">
        <v>1017</v>
      </c>
      <c r="AG33" s="396" t="s">
        <v>1017</v>
      </c>
      <c r="AH33" s="396" t="s">
        <v>1017</v>
      </c>
      <c r="AI33" s="396" t="s">
        <v>1017</v>
      </c>
      <c r="AJ33" s="392"/>
      <c r="AK33" s="420"/>
      <c r="AL33" s="392"/>
      <c r="AM33" s="420"/>
      <c r="AN33" s="420"/>
      <c r="AO33" s="392" t="s">
        <v>846</v>
      </c>
      <c r="AP33" s="395" t="s">
        <v>829</v>
      </c>
      <c r="AQ33" s="395"/>
      <c r="AR33" s="395"/>
      <c r="AS33" s="399"/>
      <c r="AT33" s="395">
        <v>9.5</v>
      </c>
      <c r="AU33" s="395"/>
      <c r="AV33" s="395"/>
      <c r="AW33" s="395"/>
      <c r="AX33" s="395" t="s">
        <v>835</v>
      </c>
      <c r="AY33" s="392"/>
      <c r="AZ33" s="395">
        <v>0</v>
      </c>
      <c r="BA33" s="395">
        <v>0</v>
      </c>
      <c r="BB33" s="395">
        <v>0</v>
      </c>
      <c r="BC33" s="395">
        <v>0</v>
      </c>
      <c r="BD33" s="395">
        <v>0</v>
      </c>
      <c r="BE33" s="395">
        <v>0</v>
      </c>
      <c r="BF33" s="395">
        <v>0</v>
      </c>
      <c r="BG33" s="395">
        <v>0</v>
      </c>
      <c r="BH33" s="395">
        <v>0</v>
      </c>
      <c r="BI33" s="395">
        <v>0</v>
      </c>
      <c r="BJ33" s="395">
        <v>0</v>
      </c>
      <c r="BK33" s="395">
        <v>0</v>
      </c>
      <c r="BL33" s="395"/>
      <c r="BM33" s="395" t="s">
        <v>829</v>
      </c>
      <c r="BN33" s="395">
        <v>12</v>
      </c>
      <c r="BO33" s="395" t="s">
        <v>829</v>
      </c>
      <c r="BP33" s="400"/>
      <c r="BQ33" s="395"/>
      <c r="BR33" s="395"/>
      <c r="BS33" s="395"/>
      <c r="BT33" s="402"/>
      <c r="BU33" s="402"/>
      <c r="BV33" s="395"/>
      <c r="BW33" s="395" t="s">
        <v>834</v>
      </c>
      <c r="BX33" s="395"/>
      <c r="BY33" s="392"/>
      <c r="BZ33" s="404" t="s">
        <v>1175</v>
      </c>
      <c r="CA33" s="402" t="s">
        <v>600</v>
      </c>
    </row>
    <row r="34" spans="1:109" customFormat="1" ht="13" customHeight="1" x14ac:dyDescent="0.3">
      <c r="A34" s="392">
        <v>11795</v>
      </c>
      <c r="B34" s="405">
        <v>42567</v>
      </c>
      <c r="C34" s="394" t="s">
        <v>825</v>
      </c>
      <c r="D34" s="392" t="s">
        <v>937</v>
      </c>
      <c r="E34" s="392"/>
      <c r="F34" s="392" t="s">
        <v>845</v>
      </c>
      <c r="G34" s="406">
        <v>42567</v>
      </c>
      <c r="H34" s="395" t="s">
        <v>828</v>
      </c>
      <c r="I34" s="395" t="s">
        <v>829</v>
      </c>
      <c r="J34" s="395"/>
      <c r="K34" s="392" t="s">
        <v>873</v>
      </c>
      <c r="L34" s="392" t="s">
        <v>1022</v>
      </c>
      <c r="M34" s="396">
        <v>80</v>
      </c>
      <c r="N34" s="396">
        <v>21.609090909090906</v>
      </c>
      <c r="O34" s="392"/>
      <c r="P34" s="392"/>
      <c r="Q34" s="396"/>
      <c r="R34" s="396"/>
      <c r="S34" s="396"/>
      <c r="T34" s="396"/>
      <c r="U34" s="396"/>
      <c r="V34" s="396"/>
      <c r="W34" s="396"/>
      <c r="X34" s="396"/>
      <c r="Y34" s="396"/>
      <c r="Z34" s="396"/>
      <c r="AA34" s="396"/>
      <c r="AB34" s="396"/>
      <c r="AC34" s="396"/>
      <c r="AD34" s="396"/>
      <c r="AE34" s="396">
        <v>9.290909090909091</v>
      </c>
      <c r="AF34" s="396" t="s">
        <v>1017</v>
      </c>
      <c r="AG34" s="396" t="s">
        <v>1017</v>
      </c>
      <c r="AH34" s="396" t="s">
        <v>1017</v>
      </c>
      <c r="AI34" s="396" t="s">
        <v>1017</v>
      </c>
      <c r="AJ34" s="392"/>
      <c r="AK34" s="420"/>
      <c r="AL34" s="392"/>
      <c r="AM34" s="420"/>
      <c r="AN34" s="420"/>
      <c r="AO34" s="392" t="s">
        <v>846</v>
      </c>
      <c r="AP34" s="395" t="s">
        <v>829</v>
      </c>
      <c r="AQ34" s="395"/>
      <c r="AR34" s="395"/>
      <c r="AS34" s="399"/>
      <c r="AT34" s="395">
        <v>7.5</v>
      </c>
      <c r="AU34" s="395"/>
      <c r="AV34" s="395"/>
      <c r="AW34" s="395"/>
      <c r="AX34" s="395" t="s">
        <v>829</v>
      </c>
      <c r="AY34" s="392"/>
      <c r="AZ34" s="395">
        <v>0</v>
      </c>
      <c r="BA34" s="395">
        <v>0</v>
      </c>
      <c r="BB34" s="395">
        <v>0</v>
      </c>
      <c r="BC34" s="395">
        <v>0</v>
      </c>
      <c r="BD34" s="395">
        <v>0</v>
      </c>
      <c r="BE34" s="395">
        <v>0</v>
      </c>
      <c r="BF34" s="395">
        <v>0</v>
      </c>
      <c r="BG34" s="395">
        <v>0</v>
      </c>
      <c r="BH34" s="395">
        <v>0</v>
      </c>
      <c r="BI34" s="395">
        <v>0</v>
      </c>
      <c r="BJ34" s="395">
        <v>0</v>
      </c>
      <c r="BK34" s="395">
        <v>0</v>
      </c>
      <c r="BL34" s="395"/>
      <c r="BM34" s="395" t="s">
        <v>829</v>
      </c>
      <c r="BN34" s="395"/>
      <c r="BO34" s="395" t="s">
        <v>829</v>
      </c>
      <c r="BP34" s="400"/>
      <c r="BQ34" s="395"/>
      <c r="BR34" s="395"/>
      <c r="BS34" s="395"/>
      <c r="BT34" s="392"/>
      <c r="BU34" s="402"/>
      <c r="BV34" s="395"/>
      <c r="BW34" s="395" t="s">
        <v>834</v>
      </c>
      <c r="BX34" s="395">
        <v>1</v>
      </c>
      <c r="BY34" s="392"/>
      <c r="BZ34" s="404" t="s">
        <v>1176</v>
      </c>
      <c r="CA34" s="402" t="s">
        <v>580</v>
      </c>
    </row>
    <row r="35" spans="1:109" customFormat="1" ht="13" customHeight="1" x14ac:dyDescent="0.3">
      <c r="A35" s="392">
        <v>13015</v>
      </c>
      <c r="B35" s="393">
        <v>42566</v>
      </c>
      <c r="C35" s="394" t="s">
        <v>825</v>
      </c>
      <c r="D35" s="392" t="s">
        <v>937</v>
      </c>
      <c r="E35" s="392"/>
      <c r="F35" s="392" t="s">
        <v>845</v>
      </c>
      <c r="G35" s="393">
        <v>42551</v>
      </c>
      <c r="H35" s="395" t="s">
        <v>590</v>
      </c>
      <c r="I35" s="395" t="s">
        <v>853</v>
      </c>
      <c r="J35" s="395"/>
      <c r="K35" s="392" t="s">
        <v>875</v>
      </c>
      <c r="L35" s="392" t="s">
        <v>1024</v>
      </c>
      <c r="M35" s="396">
        <v>89.999999999999986</v>
      </c>
      <c r="N35" s="396">
        <v>25.654545454545453</v>
      </c>
      <c r="O35" s="392"/>
      <c r="P35" s="392"/>
      <c r="Q35" s="396"/>
      <c r="R35" s="396"/>
      <c r="S35" s="396"/>
      <c r="T35" s="396"/>
      <c r="U35" s="396"/>
      <c r="V35" s="396"/>
      <c r="W35" s="396"/>
      <c r="X35" s="396"/>
      <c r="Y35" s="396"/>
      <c r="Z35" s="396"/>
      <c r="AA35" s="396"/>
      <c r="AB35" s="396"/>
      <c r="AC35" s="396"/>
      <c r="AD35" s="396"/>
      <c r="AE35" s="396">
        <v>14.009090909090908</v>
      </c>
      <c r="AF35" s="396" t="s">
        <v>1017</v>
      </c>
      <c r="AG35" s="396" t="s">
        <v>1017</v>
      </c>
      <c r="AH35" s="396" t="s">
        <v>1017</v>
      </c>
      <c r="AI35" s="396" t="s">
        <v>1017</v>
      </c>
      <c r="AJ35" s="392"/>
      <c r="AK35" s="420"/>
      <c r="AL35" s="392"/>
      <c r="AM35" s="420"/>
      <c r="AN35" s="420"/>
      <c r="AO35" s="392" t="s">
        <v>846</v>
      </c>
      <c r="AP35" s="395" t="s">
        <v>829</v>
      </c>
      <c r="AQ35" s="395"/>
      <c r="AR35" s="395"/>
      <c r="AS35" s="399"/>
      <c r="AT35" s="395">
        <v>16</v>
      </c>
      <c r="AU35" s="395"/>
      <c r="AV35" s="395"/>
      <c r="AW35" s="395"/>
      <c r="AX35" s="395" t="s">
        <v>829</v>
      </c>
      <c r="AY35" s="392"/>
      <c r="AZ35" s="395">
        <v>0</v>
      </c>
      <c r="BA35" s="395">
        <v>0</v>
      </c>
      <c r="BB35" s="395">
        <v>0</v>
      </c>
      <c r="BC35" s="395">
        <v>0</v>
      </c>
      <c r="BD35" s="395">
        <v>0</v>
      </c>
      <c r="BE35" s="395">
        <v>0</v>
      </c>
      <c r="BF35" s="395">
        <v>0</v>
      </c>
      <c r="BG35" s="395">
        <v>0</v>
      </c>
      <c r="BH35" s="395">
        <v>0</v>
      </c>
      <c r="BI35" s="395">
        <v>0</v>
      </c>
      <c r="BJ35" s="395">
        <v>0</v>
      </c>
      <c r="BK35" s="395">
        <v>0</v>
      </c>
      <c r="BL35" s="395"/>
      <c r="BM35" s="395" t="s">
        <v>829</v>
      </c>
      <c r="BN35" s="395"/>
      <c r="BO35" s="395" t="s">
        <v>829</v>
      </c>
      <c r="BP35" s="400"/>
      <c r="BQ35" s="395"/>
      <c r="BR35" s="395"/>
      <c r="BS35" s="395"/>
      <c r="BT35" s="416"/>
      <c r="BU35" s="402"/>
      <c r="BV35" s="395"/>
      <c r="BW35" s="395" t="s">
        <v>834</v>
      </c>
      <c r="BX35" s="395">
        <v>1</v>
      </c>
      <c r="BY35" s="392"/>
      <c r="BZ35" s="407" t="s">
        <v>1177</v>
      </c>
      <c r="CA35" s="402" t="s">
        <v>600</v>
      </c>
    </row>
    <row r="36" spans="1:109" customFormat="1" ht="13" customHeight="1" x14ac:dyDescent="0.3">
      <c r="A36" s="392">
        <v>1470</v>
      </c>
      <c r="B36" s="393">
        <v>42567</v>
      </c>
      <c r="C36" s="394" t="s">
        <v>825</v>
      </c>
      <c r="D36" s="392" t="s">
        <v>937</v>
      </c>
      <c r="E36" s="392"/>
      <c r="F36" s="392" t="s">
        <v>845</v>
      </c>
      <c r="G36" s="393">
        <v>42551</v>
      </c>
      <c r="H36" s="395" t="s">
        <v>828</v>
      </c>
      <c r="I36" s="395" t="s">
        <v>829</v>
      </c>
      <c r="J36" s="395"/>
      <c r="K36" s="392" t="s">
        <v>880</v>
      </c>
      <c r="L36" s="392" t="s">
        <v>844</v>
      </c>
      <c r="M36" s="396">
        <v>91.927272727272722</v>
      </c>
      <c r="N36" s="396">
        <v>19.809090909090905</v>
      </c>
      <c r="O36" s="392"/>
      <c r="P36" s="392"/>
      <c r="Q36" s="396"/>
      <c r="R36" s="396"/>
      <c r="S36" s="396"/>
      <c r="T36" s="396"/>
      <c r="U36" s="396"/>
      <c r="V36" s="396"/>
      <c r="W36" s="396"/>
      <c r="X36" s="396"/>
      <c r="Y36" s="396"/>
      <c r="Z36" s="396"/>
      <c r="AA36" s="396"/>
      <c r="AB36" s="396"/>
      <c r="AC36" s="396"/>
      <c r="AD36" s="396"/>
      <c r="AE36" s="396">
        <v>13.218181818181817</v>
      </c>
      <c r="AF36" s="396" t="s">
        <v>1017</v>
      </c>
      <c r="AG36" s="396" t="s">
        <v>1017</v>
      </c>
      <c r="AH36" s="396" t="s">
        <v>1017</v>
      </c>
      <c r="AI36" s="396" t="s">
        <v>1017</v>
      </c>
      <c r="AJ36" s="392"/>
      <c r="AK36" s="420"/>
      <c r="AL36" s="392"/>
      <c r="AM36" s="420"/>
      <c r="AN36" s="420"/>
      <c r="AO36" s="392" t="s">
        <v>846</v>
      </c>
      <c r="AP36" s="395" t="s">
        <v>829</v>
      </c>
      <c r="AQ36" s="395"/>
      <c r="AR36" s="395"/>
      <c r="AS36" s="399"/>
      <c r="AT36" s="395">
        <v>11.6</v>
      </c>
      <c r="AU36" s="395"/>
      <c r="AV36" s="395"/>
      <c r="AW36" s="395"/>
      <c r="AX36" s="395" t="s">
        <v>829</v>
      </c>
      <c r="AY36" s="392"/>
      <c r="AZ36" s="395">
        <v>0</v>
      </c>
      <c r="BA36" s="395">
        <v>0</v>
      </c>
      <c r="BB36" s="395">
        <v>0</v>
      </c>
      <c r="BC36" s="395">
        <v>0</v>
      </c>
      <c r="BD36" s="395">
        <v>0</v>
      </c>
      <c r="BE36" s="395">
        <v>0</v>
      </c>
      <c r="BF36" s="395">
        <v>0</v>
      </c>
      <c r="BG36" s="395">
        <v>0</v>
      </c>
      <c r="BH36" s="395">
        <v>0</v>
      </c>
      <c r="BI36" s="395">
        <v>0</v>
      </c>
      <c r="BJ36" s="395">
        <v>0</v>
      </c>
      <c r="BK36" s="395">
        <v>0</v>
      </c>
      <c r="BL36" s="395"/>
      <c r="BM36" s="395" t="s">
        <v>829</v>
      </c>
      <c r="BN36" s="395"/>
      <c r="BO36" s="395" t="s">
        <v>829</v>
      </c>
      <c r="BP36" s="400"/>
      <c r="BQ36" s="395"/>
      <c r="BR36" s="395"/>
      <c r="BS36" s="395"/>
      <c r="BT36" s="402"/>
      <c r="BU36" s="402"/>
      <c r="BV36" s="395"/>
      <c r="BW36" s="395" t="s">
        <v>834</v>
      </c>
      <c r="BX36" s="395"/>
      <c r="BY36" s="392"/>
      <c r="BZ36" s="407" t="s">
        <v>1178</v>
      </c>
      <c r="CA36" s="392" t="s">
        <v>580</v>
      </c>
    </row>
    <row r="37" spans="1:109" customFormat="1" ht="13" customHeight="1" x14ac:dyDescent="0.3">
      <c r="A37" s="392">
        <v>13057</v>
      </c>
      <c r="B37" s="393">
        <v>42566</v>
      </c>
      <c r="C37" s="394" t="s">
        <v>825</v>
      </c>
      <c r="D37" s="392" t="s">
        <v>937</v>
      </c>
      <c r="E37" s="392"/>
      <c r="F37" s="392" t="s">
        <v>845</v>
      </c>
      <c r="G37" s="393">
        <v>42551</v>
      </c>
      <c r="H37" s="395" t="s">
        <v>828</v>
      </c>
      <c r="I37" s="395" t="s">
        <v>829</v>
      </c>
      <c r="J37" s="395"/>
      <c r="K37" s="392" t="s">
        <v>883</v>
      </c>
      <c r="L37" s="392" t="s">
        <v>1027</v>
      </c>
      <c r="M37" s="396">
        <v>89</v>
      </c>
      <c r="N37" s="396">
        <v>26.7</v>
      </c>
      <c r="O37" s="392"/>
      <c r="P37" s="392"/>
      <c r="Q37" s="396"/>
      <c r="R37" s="396"/>
      <c r="S37" s="396"/>
      <c r="T37" s="396"/>
      <c r="U37" s="396"/>
      <c r="V37" s="396"/>
      <c r="W37" s="396"/>
      <c r="X37" s="396"/>
      <c r="Y37" s="396"/>
      <c r="Z37" s="396"/>
      <c r="AA37" s="396"/>
      <c r="AB37" s="396"/>
      <c r="AC37" s="396"/>
      <c r="AD37" s="396"/>
      <c r="AE37" s="396">
        <v>18</v>
      </c>
      <c r="AF37" s="396" t="s">
        <v>1017</v>
      </c>
      <c r="AG37" s="396" t="s">
        <v>1017</v>
      </c>
      <c r="AH37" s="396" t="s">
        <v>1017</v>
      </c>
      <c r="AI37" s="396" t="s">
        <v>1017</v>
      </c>
      <c r="AJ37" s="392"/>
      <c r="AK37" s="420"/>
      <c r="AL37" s="392"/>
      <c r="AM37" s="420"/>
      <c r="AN37" s="420"/>
      <c r="AO37" s="392" t="s">
        <v>846</v>
      </c>
      <c r="AP37" s="395" t="s">
        <v>829</v>
      </c>
      <c r="AQ37" s="395"/>
      <c r="AR37" s="395"/>
      <c r="AS37" s="399"/>
      <c r="AT37" s="395">
        <v>8.5</v>
      </c>
      <c r="AU37" s="395"/>
      <c r="AV37" s="395"/>
      <c r="AW37" s="395"/>
      <c r="AX37" s="395" t="s">
        <v>829</v>
      </c>
      <c r="AY37" s="392"/>
      <c r="AZ37" s="395">
        <v>20</v>
      </c>
      <c r="BA37" s="395">
        <v>0</v>
      </c>
      <c r="BB37" s="395">
        <v>0</v>
      </c>
      <c r="BC37" s="395">
        <v>0</v>
      </c>
      <c r="BD37" s="395">
        <v>0</v>
      </c>
      <c r="BE37" s="395">
        <v>0</v>
      </c>
      <c r="BF37" s="395">
        <v>0</v>
      </c>
      <c r="BG37" s="395">
        <v>0</v>
      </c>
      <c r="BH37" s="395">
        <v>0</v>
      </c>
      <c r="BI37" s="395">
        <v>0</v>
      </c>
      <c r="BJ37" s="395">
        <v>0</v>
      </c>
      <c r="BK37" s="395">
        <v>0</v>
      </c>
      <c r="BL37" s="395"/>
      <c r="BM37" s="395" t="s">
        <v>829</v>
      </c>
      <c r="BN37" s="395"/>
      <c r="BO37" s="395" t="s">
        <v>829</v>
      </c>
      <c r="BP37" s="400"/>
      <c r="BQ37" s="395"/>
      <c r="BR37" s="395"/>
      <c r="BS37" s="395"/>
      <c r="BT37" s="402"/>
      <c r="BU37" s="402"/>
      <c r="BV37" s="395"/>
      <c r="BW37" s="395" t="s">
        <v>834</v>
      </c>
      <c r="BX37" s="395"/>
      <c r="BY37" s="392" t="s">
        <v>858</v>
      </c>
      <c r="BZ37" s="403" t="s">
        <v>1179</v>
      </c>
      <c r="CA37" s="402" t="s">
        <v>600</v>
      </c>
    </row>
    <row r="38" spans="1:109" customFormat="1" ht="13" customHeight="1" x14ac:dyDescent="0.3">
      <c r="A38" s="392">
        <v>11095</v>
      </c>
      <c r="B38" s="393">
        <v>42567</v>
      </c>
      <c r="C38" s="394" t="s">
        <v>825</v>
      </c>
      <c r="D38" s="392" t="s">
        <v>937</v>
      </c>
      <c r="E38" s="392"/>
      <c r="F38" s="392" t="s">
        <v>845</v>
      </c>
      <c r="G38" s="406">
        <v>42494</v>
      </c>
      <c r="H38" s="395" t="s">
        <v>828</v>
      </c>
      <c r="I38" s="395" t="s">
        <v>829</v>
      </c>
      <c r="J38" s="395"/>
      <c r="K38" s="392" t="s">
        <v>847</v>
      </c>
      <c r="L38" s="392" t="s">
        <v>1029</v>
      </c>
      <c r="M38" s="396">
        <v>92.399999999999991</v>
      </c>
      <c r="N38" s="396">
        <v>25.899999999999995</v>
      </c>
      <c r="O38" s="392" t="s">
        <v>832</v>
      </c>
      <c r="P38" s="392">
        <v>300</v>
      </c>
      <c r="Q38" s="396">
        <v>27.9</v>
      </c>
      <c r="R38" s="396"/>
      <c r="S38" s="396"/>
      <c r="T38" s="396"/>
      <c r="U38" s="396"/>
      <c r="V38" s="396"/>
      <c r="W38" s="396"/>
      <c r="X38" s="396"/>
      <c r="Y38" s="396"/>
      <c r="Z38" s="396"/>
      <c r="AA38" s="396"/>
      <c r="AB38" s="396"/>
      <c r="AC38" s="396"/>
      <c r="AD38" s="396"/>
      <c r="AE38" s="396">
        <v>14.499999999999998</v>
      </c>
      <c r="AF38" s="396" t="s">
        <v>1017</v>
      </c>
      <c r="AG38" s="396" t="s">
        <v>1017</v>
      </c>
      <c r="AH38" s="396" t="s">
        <v>1017</v>
      </c>
      <c r="AI38" s="396" t="s">
        <v>1017</v>
      </c>
      <c r="AJ38" s="392"/>
      <c r="AK38" s="420"/>
      <c r="AL38" s="392"/>
      <c r="AM38" s="420"/>
      <c r="AN38" s="420"/>
      <c r="AO38" s="392" t="s">
        <v>846</v>
      </c>
      <c r="AP38" s="395" t="s">
        <v>829</v>
      </c>
      <c r="AQ38" s="395"/>
      <c r="AR38" s="395"/>
      <c r="AS38" s="399">
        <v>10</v>
      </c>
      <c r="AT38" s="395">
        <v>12</v>
      </c>
      <c r="AU38" s="395"/>
      <c r="AV38" s="395"/>
      <c r="AW38" s="395"/>
      <c r="AX38" s="395" t="s">
        <v>835</v>
      </c>
      <c r="AY38" s="392"/>
      <c r="AZ38" s="395">
        <v>0</v>
      </c>
      <c r="BA38" s="395">
        <v>0</v>
      </c>
      <c r="BB38" s="395">
        <v>7</v>
      </c>
      <c r="BC38" s="395">
        <v>0</v>
      </c>
      <c r="BD38" s="395">
        <v>0</v>
      </c>
      <c r="BE38" s="395">
        <v>0</v>
      </c>
      <c r="BF38" s="395">
        <v>0</v>
      </c>
      <c r="BG38" s="395">
        <v>0</v>
      </c>
      <c r="BH38" s="395">
        <v>0</v>
      </c>
      <c r="BI38" s="395">
        <v>0</v>
      </c>
      <c r="BJ38" s="395">
        <v>0</v>
      </c>
      <c r="BK38" s="395">
        <v>0</v>
      </c>
      <c r="BL38" s="395"/>
      <c r="BM38" s="395" t="s">
        <v>772</v>
      </c>
      <c r="BN38" s="395"/>
      <c r="BO38" s="395" t="s">
        <v>829</v>
      </c>
      <c r="BP38" s="400"/>
      <c r="BQ38" s="395"/>
      <c r="BR38" s="395"/>
      <c r="BS38" s="395"/>
      <c r="BT38" s="402"/>
      <c r="BU38" s="402"/>
      <c r="BV38" s="395"/>
      <c r="BW38" s="395" t="s">
        <v>834</v>
      </c>
      <c r="BX38" s="395"/>
      <c r="BY38" s="392"/>
      <c r="BZ38" s="407" t="s">
        <v>1180</v>
      </c>
      <c r="CA38" s="402" t="s">
        <v>580</v>
      </c>
    </row>
    <row r="39" spans="1:109" customFormat="1" ht="13" customHeight="1" x14ac:dyDescent="0.3">
      <c r="A39" s="392">
        <v>1482</v>
      </c>
      <c r="B39" s="393">
        <v>42566</v>
      </c>
      <c r="C39" s="394" t="s">
        <v>825</v>
      </c>
      <c r="D39" s="392" t="s">
        <v>937</v>
      </c>
      <c r="E39" s="392"/>
      <c r="F39" s="392" t="s">
        <v>845</v>
      </c>
      <c r="G39" s="393">
        <v>42551</v>
      </c>
      <c r="H39" s="395" t="s">
        <v>828</v>
      </c>
      <c r="I39" s="395" t="s">
        <v>829</v>
      </c>
      <c r="J39" s="395"/>
      <c r="K39" s="392" t="s">
        <v>885</v>
      </c>
      <c r="L39" s="392" t="s">
        <v>844</v>
      </c>
      <c r="M39" s="396">
        <v>91.927272727272722</v>
      </c>
      <c r="N39" s="396">
        <v>19.809090909090905</v>
      </c>
      <c r="O39" s="392"/>
      <c r="P39" s="392"/>
      <c r="Q39" s="396"/>
      <c r="R39" s="396"/>
      <c r="S39" s="396"/>
      <c r="T39" s="396"/>
      <c r="U39" s="396"/>
      <c r="V39" s="396"/>
      <c r="W39" s="396"/>
      <c r="X39" s="396"/>
      <c r="Y39" s="396"/>
      <c r="Z39" s="396"/>
      <c r="AA39" s="396"/>
      <c r="AB39" s="396"/>
      <c r="AC39" s="396"/>
      <c r="AD39" s="396"/>
      <c r="AE39" s="396">
        <v>13.218181818181817</v>
      </c>
      <c r="AF39" s="396" t="s">
        <v>1017</v>
      </c>
      <c r="AG39" s="396" t="s">
        <v>1017</v>
      </c>
      <c r="AH39" s="396" t="s">
        <v>1017</v>
      </c>
      <c r="AI39" s="396" t="s">
        <v>1017</v>
      </c>
      <c r="AJ39" s="392"/>
      <c r="AK39" s="420"/>
      <c r="AL39" s="392"/>
      <c r="AM39" s="420"/>
      <c r="AN39" s="420"/>
      <c r="AO39" s="392" t="s">
        <v>1097</v>
      </c>
      <c r="AP39" s="395" t="s">
        <v>829</v>
      </c>
      <c r="AQ39" s="395"/>
      <c r="AR39" s="395"/>
      <c r="AS39" s="399"/>
      <c r="AT39" s="395">
        <v>11.6</v>
      </c>
      <c r="AU39" s="395"/>
      <c r="AV39" s="395"/>
      <c r="AW39" s="395"/>
      <c r="AX39" s="395" t="s">
        <v>835</v>
      </c>
      <c r="AY39" s="392"/>
      <c r="AZ39" s="395">
        <v>0</v>
      </c>
      <c r="BA39" s="395">
        <v>0</v>
      </c>
      <c r="BB39" s="395">
        <v>0</v>
      </c>
      <c r="BC39" s="395">
        <v>0</v>
      </c>
      <c r="BD39" s="395">
        <v>0</v>
      </c>
      <c r="BE39" s="395">
        <v>0</v>
      </c>
      <c r="BF39" s="395">
        <v>0</v>
      </c>
      <c r="BG39" s="395">
        <v>0</v>
      </c>
      <c r="BH39" s="395">
        <v>0</v>
      </c>
      <c r="BI39" s="395">
        <v>0</v>
      </c>
      <c r="BJ39" s="395">
        <v>0</v>
      </c>
      <c r="BK39" s="395">
        <v>0</v>
      </c>
      <c r="BL39" s="395"/>
      <c r="BM39" s="395" t="s">
        <v>829</v>
      </c>
      <c r="BN39" s="395"/>
      <c r="BO39" s="395" t="s">
        <v>829</v>
      </c>
      <c r="BP39" s="400"/>
      <c r="BQ39" s="395"/>
      <c r="BR39" s="395"/>
      <c r="BS39" s="395"/>
      <c r="BT39" s="402"/>
      <c r="BU39" s="402"/>
      <c r="BV39" s="395"/>
      <c r="BW39" s="395" t="s">
        <v>834</v>
      </c>
      <c r="BX39" s="395"/>
      <c r="BY39" s="392"/>
      <c r="BZ39" s="407" t="s">
        <v>1181</v>
      </c>
      <c r="CA39" s="402" t="s">
        <v>600</v>
      </c>
    </row>
    <row r="40" spans="1:109" customFormat="1" ht="13" customHeight="1" x14ac:dyDescent="0.3">
      <c r="A40" s="392">
        <v>10261</v>
      </c>
      <c r="B40" s="393">
        <v>42566</v>
      </c>
      <c r="C40" s="394" t="s">
        <v>825</v>
      </c>
      <c r="D40" s="392" t="s">
        <v>937</v>
      </c>
      <c r="E40" s="392"/>
      <c r="F40" s="392" t="s">
        <v>845</v>
      </c>
      <c r="G40" s="393">
        <v>42551</v>
      </c>
      <c r="H40" s="395" t="s">
        <v>828</v>
      </c>
      <c r="I40" s="395" t="s">
        <v>829</v>
      </c>
      <c r="J40" s="395"/>
      <c r="K40" s="392" t="s">
        <v>887</v>
      </c>
      <c r="L40" s="392" t="s">
        <v>888</v>
      </c>
      <c r="M40" s="396">
        <v>82</v>
      </c>
      <c r="N40" s="396">
        <v>26.872727272727268</v>
      </c>
      <c r="O40" s="392"/>
      <c r="P40" s="392"/>
      <c r="Q40" s="396"/>
      <c r="R40" s="396"/>
      <c r="S40" s="396"/>
      <c r="T40" s="396"/>
      <c r="U40" s="396"/>
      <c r="V40" s="396"/>
      <c r="W40" s="396"/>
      <c r="X40" s="396"/>
      <c r="Y40" s="396"/>
      <c r="Z40" s="396"/>
      <c r="AA40" s="396"/>
      <c r="AB40" s="396"/>
      <c r="AC40" s="396"/>
      <c r="AD40" s="396"/>
      <c r="AE40" s="396">
        <v>11.045454545454545</v>
      </c>
      <c r="AF40" s="396" t="s">
        <v>1017</v>
      </c>
      <c r="AG40" s="396" t="s">
        <v>1017</v>
      </c>
      <c r="AH40" s="396" t="s">
        <v>1017</v>
      </c>
      <c r="AI40" s="396" t="s">
        <v>1017</v>
      </c>
      <c r="AJ40" s="392"/>
      <c r="AK40" s="420"/>
      <c r="AL40" s="392"/>
      <c r="AM40" s="420"/>
      <c r="AN40" s="420"/>
      <c r="AO40" s="392" t="s">
        <v>846</v>
      </c>
      <c r="AP40" s="395" t="s">
        <v>829</v>
      </c>
      <c r="AQ40" s="395"/>
      <c r="AR40" s="395"/>
      <c r="AS40" s="399"/>
      <c r="AT40" s="395">
        <v>10.5</v>
      </c>
      <c r="AU40" s="395"/>
      <c r="AV40" s="395"/>
      <c r="AW40" s="395"/>
      <c r="AX40" s="395" t="s">
        <v>835</v>
      </c>
      <c r="AY40" s="392"/>
      <c r="AZ40" s="395">
        <v>16</v>
      </c>
      <c r="BA40" s="395">
        <v>0</v>
      </c>
      <c r="BB40" s="395">
        <v>0</v>
      </c>
      <c r="BC40" s="395">
        <v>0</v>
      </c>
      <c r="BD40" s="395">
        <v>0</v>
      </c>
      <c r="BE40" s="395">
        <v>0</v>
      </c>
      <c r="BF40" s="395">
        <v>0</v>
      </c>
      <c r="BG40" s="395">
        <v>0</v>
      </c>
      <c r="BH40" s="395">
        <v>0</v>
      </c>
      <c r="BI40" s="395">
        <v>0</v>
      </c>
      <c r="BJ40" s="395">
        <v>0</v>
      </c>
      <c r="BK40" s="395">
        <v>0</v>
      </c>
      <c r="BL40" s="395"/>
      <c r="BM40" s="395" t="s">
        <v>829</v>
      </c>
      <c r="BN40" s="395">
        <v>12</v>
      </c>
      <c r="BO40" s="395" t="s">
        <v>829</v>
      </c>
      <c r="BP40" s="400"/>
      <c r="BQ40" s="395"/>
      <c r="BR40" s="395">
        <v>12</v>
      </c>
      <c r="BS40" s="395"/>
      <c r="BT40" s="402"/>
      <c r="BU40" s="402"/>
      <c r="BV40" s="395"/>
      <c r="BW40" s="395" t="s">
        <v>834</v>
      </c>
      <c r="BX40" s="395"/>
      <c r="BY40" s="392"/>
      <c r="BZ40" s="407" t="s">
        <v>1182</v>
      </c>
      <c r="CA40" s="402" t="s">
        <v>600</v>
      </c>
    </row>
    <row r="41" spans="1:109" customFormat="1" ht="13" customHeight="1" x14ac:dyDescent="0.3">
      <c r="A41" s="392">
        <v>12755</v>
      </c>
      <c r="B41" s="393">
        <v>42566</v>
      </c>
      <c r="C41" s="394" t="s">
        <v>825</v>
      </c>
      <c r="D41" s="392" t="s">
        <v>937</v>
      </c>
      <c r="E41" s="392"/>
      <c r="F41" s="392" t="s">
        <v>845</v>
      </c>
      <c r="G41" s="393">
        <v>42521</v>
      </c>
      <c r="H41" s="395" t="s">
        <v>828</v>
      </c>
      <c r="I41" s="395" t="s">
        <v>829</v>
      </c>
      <c r="J41" s="395"/>
      <c r="K41" s="392" t="s">
        <v>11</v>
      </c>
      <c r="L41" s="392" t="s">
        <v>1034</v>
      </c>
      <c r="M41" s="396">
        <v>77.681818181818173</v>
      </c>
      <c r="N41" s="396">
        <v>18.999999999999996</v>
      </c>
      <c r="O41" s="392"/>
      <c r="P41" s="392"/>
      <c r="Q41" s="396"/>
      <c r="R41" s="396"/>
      <c r="S41" s="396"/>
      <c r="T41" s="396"/>
      <c r="U41" s="396"/>
      <c r="V41" s="396"/>
      <c r="W41" s="396"/>
      <c r="X41" s="396"/>
      <c r="Y41" s="396"/>
      <c r="Z41" s="396"/>
      <c r="AA41" s="396"/>
      <c r="AB41" s="396"/>
      <c r="AC41" s="396"/>
      <c r="AD41" s="396"/>
      <c r="AE41" s="396">
        <v>13.59090909090909</v>
      </c>
      <c r="AF41" s="396" t="s">
        <v>1017</v>
      </c>
      <c r="AG41" s="396" t="s">
        <v>1017</v>
      </c>
      <c r="AH41" s="396" t="s">
        <v>1017</v>
      </c>
      <c r="AI41" s="396" t="s">
        <v>1017</v>
      </c>
      <c r="AJ41" s="392"/>
      <c r="AK41" s="420"/>
      <c r="AL41" s="392"/>
      <c r="AM41" s="420"/>
      <c r="AN41" s="420"/>
      <c r="AO41" s="392" t="s">
        <v>846</v>
      </c>
      <c r="AP41" s="395" t="s">
        <v>829</v>
      </c>
      <c r="AQ41" s="395"/>
      <c r="AR41" s="395"/>
      <c r="AS41" s="399"/>
      <c r="AT41" s="395">
        <v>7.5</v>
      </c>
      <c r="AU41" s="395"/>
      <c r="AV41" s="395"/>
      <c r="AW41" s="395"/>
      <c r="AX41" s="395" t="s">
        <v>829</v>
      </c>
      <c r="AY41" s="392"/>
      <c r="AZ41" s="395">
        <v>0</v>
      </c>
      <c r="BA41" s="395">
        <v>0</v>
      </c>
      <c r="BB41" s="395">
        <v>0</v>
      </c>
      <c r="BC41" s="395">
        <v>0</v>
      </c>
      <c r="BD41" s="395">
        <v>0</v>
      </c>
      <c r="BE41" s="395">
        <v>0</v>
      </c>
      <c r="BF41" s="395">
        <v>0</v>
      </c>
      <c r="BG41" s="395">
        <v>0</v>
      </c>
      <c r="BH41" s="395">
        <v>0</v>
      </c>
      <c r="BI41" s="395">
        <v>0</v>
      </c>
      <c r="BJ41" s="395">
        <v>0</v>
      </c>
      <c r="BK41" s="395">
        <v>0</v>
      </c>
      <c r="BL41" s="395"/>
      <c r="BM41" s="395" t="s">
        <v>829</v>
      </c>
      <c r="BN41" s="395"/>
      <c r="BO41" s="395" t="s">
        <v>829</v>
      </c>
      <c r="BP41" s="400"/>
      <c r="BQ41" s="395"/>
      <c r="BR41" s="395"/>
      <c r="BS41" s="395"/>
      <c r="BT41" s="392"/>
      <c r="BU41" s="392"/>
      <c r="BV41" s="395"/>
      <c r="BW41" s="395" t="s">
        <v>1043</v>
      </c>
      <c r="BX41" s="395"/>
      <c r="BY41" s="392"/>
      <c r="BZ41" s="407" t="s">
        <v>1183</v>
      </c>
      <c r="CA41" s="392" t="s">
        <v>600</v>
      </c>
    </row>
    <row r="42" spans="1:109" customFormat="1" ht="13" customHeight="1" x14ac:dyDescent="0.3">
      <c r="A42" s="392">
        <v>4372</v>
      </c>
      <c r="B42" s="393">
        <v>42566</v>
      </c>
      <c r="C42" s="394" t="s">
        <v>963</v>
      </c>
      <c r="D42" s="392" t="s">
        <v>937</v>
      </c>
      <c r="E42" s="392"/>
      <c r="F42" s="392" t="s">
        <v>845</v>
      </c>
      <c r="G42" s="393">
        <v>42551</v>
      </c>
      <c r="H42" s="395" t="s">
        <v>828</v>
      </c>
      <c r="I42" s="395" t="s">
        <v>829</v>
      </c>
      <c r="J42" s="395"/>
      <c r="K42" s="392" t="s">
        <v>830</v>
      </c>
      <c r="L42" s="392" t="s">
        <v>891</v>
      </c>
      <c r="M42" s="396">
        <v>101.56363636363635</v>
      </c>
      <c r="N42" s="396">
        <v>23.872727272727271</v>
      </c>
      <c r="O42" s="392"/>
      <c r="P42" s="392"/>
      <c r="Q42" s="396"/>
      <c r="R42" s="396"/>
      <c r="S42" s="396"/>
      <c r="T42" s="396"/>
      <c r="U42" s="396"/>
      <c r="V42" s="396"/>
      <c r="W42" s="396"/>
      <c r="X42" s="396"/>
      <c r="Y42" s="396"/>
      <c r="Z42" s="396"/>
      <c r="AA42" s="396"/>
      <c r="AB42" s="396"/>
      <c r="AC42" s="396"/>
      <c r="AD42" s="396"/>
      <c r="AE42" s="396">
        <v>14.318181818181817</v>
      </c>
      <c r="AF42" s="396" t="s">
        <v>1017</v>
      </c>
      <c r="AG42" s="396" t="s">
        <v>1017</v>
      </c>
      <c r="AH42" s="396" t="s">
        <v>1017</v>
      </c>
      <c r="AI42" s="396" t="s">
        <v>1017</v>
      </c>
      <c r="AJ42" s="392"/>
      <c r="AK42" s="420"/>
      <c r="AL42" s="392"/>
      <c r="AM42" s="420"/>
      <c r="AN42" s="420"/>
      <c r="AO42" s="392" t="s">
        <v>846</v>
      </c>
      <c r="AP42" s="395" t="s">
        <v>829</v>
      </c>
      <c r="AQ42" s="395"/>
      <c r="AR42" s="395"/>
      <c r="AS42" s="399"/>
      <c r="AT42" s="395">
        <v>7</v>
      </c>
      <c r="AU42" s="395"/>
      <c r="AV42" s="395"/>
      <c r="AW42" s="395"/>
      <c r="AX42" s="395" t="s">
        <v>829</v>
      </c>
      <c r="AY42" s="392"/>
      <c r="AZ42" s="395">
        <v>0</v>
      </c>
      <c r="BA42" s="395">
        <v>0</v>
      </c>
      <c r="BB42" s="395">
        <v>0</v>
      </c>
      <c r="BC42" s="395">
        <v>0</v>
      </c>
      <c r="BD42" s="395">
        <v>0</v>
      </c>
      <c r="BE42" s="395">
        <v>0</v>
      </c>
      <c r="BF42" s="395">
        <v>0</v>
      </c>
      <c r="BG42" s="395">
        <v>0</v>
      </c>
      <c r="BH42" s="395">
        <v>0</v>
      </c>
      <c r="BI42" s="395">
        <v>0</v>
      </c>
      <c r="BJ42" s="395">
        <v>0</v>
      </c>
      <c r="BK42" s="395">
        <v>0</v>
      </c>
      <c r="BL42" s="395"/>
      <c r="BM42" s="395" t="s">
        <v>829</v>
      </c>
      <c r="BN42" s="395"/>
      <c r="BO42" s="395" t="s">
        <v>829</v>
      </c>
      <c r="BP42" s="400"/>
      <c r="BQ42" s="395"/>
      <c r="BR42" s="395"/>
      <c r="BS42" s="395"/>
      <c r="BT42" s="402"/>
      <c r="BU42" s="402"/>
      <c r="BV42" s="395"/>
      <c r="BW42" s="395" t="s">
        <v>834</v>
      </c>
      <c r="BX42" s="395"/>
      <c r="BY42" s="402"/>
      <c r="BZ42" s="407" t="s">
        <v>1184</v>
      </c>
      <c r="CA42" s="392" t="s">
        <v>600</v>
      </c>
    </row>
    <row r="43" spans="1:109" customFormat="1" ht="13" customHeight="1" x14ac:dyDescent="0.3">
      <c r="A43" s="392">
        <v>12301</v>
      </c>
      <c r="B43" s="393">
        <v>42566</v>
      </c>
      <c r="C43" s="394" t="s">
        <v>825</v>
      </c>
      <c r="D43" s="392" t="s">
        <v>937</v>
      </c>
      <c r="E43" s="392"/>
      <c r="F43" s="392" t="s">
        <v>845</v>
      </c>
      <c r="G43" s="406">
        <v>42551</v>
      </c>
      <c r="H43" s="395" t="s">
        <v>828</v>
      </c>
      <c r="I43" s="395" t="s">
        <v>853</v>
      </c>
      <c r="J43" s="395"/>
      <c r="K43" s="392" t="s">
        <v>893</v>
      </c>
      <c r="L43" s="392" t="s">
        <v>1037</v>
      </c>
      <c r="M43" s="396">
        <v>78.272727272727266</v>
      </c>
      <c r="N43" s="396">
        <v>26.75454545454545</v>
      </c>
      <c r="O43" s="392"/>
      <c r="P43" s="392"/>
      <c r="Q43" s="396"/>
      <c r="R43" s="396"/>
      <c r="S43" s="396"/>
      <c r="T43" s="396"/>
      <c r="U43" s="396"/>
      <c r="V43" s="396"/>
      <c r="W43" s="396"/>
      <c r="X43" s="396"/>
      <c r="Y43" s="396"/>
      <c r="Z43" s="396"/>
      <c r="AA43" s="396"/>
      <c r="AB43" s="396"/>
      <c r="AC43" s="396"/>
      <c r="AD43" s="396"/>
      <c r="AE43" s="396">
        <v>13.509090909090908</v>
      </c>
      <c r="AF43" s="396" t="s">
        <v>1017</v>
      </c>
      <c r="AG43" s="396" t="s">
        <v>1017</v>
      </c>
      <c r="AH43" s="396" t="s">
        <v>1017</v>
      </c>
      <c r="AI43" s="396" t="s">
        <v>1017</v>
      </c>
      <c r="AJ43" s="392"/>
      <c r="AK43" s="420"/>
      <c r="AL43" s="392"/>
      <c r="AM43" s="420"/>
      <c r="AN43" s="420"/>
      <c r="AO43" s="392" t="s">
        <v>846</v>
      </c>
      <c r="AP43" s="395" t="s">
        <v>829</v>
      </c>
      <c r="AQ43" s="395"/>
      <c r="AR43" s="395"/>
      <c r="AS43" s="395">
        <v>10</v>
      </c>
      <c r="AT43" s="395">
        <v>12</v>
      </c>
      <c r="AU43" s="395"/>
      <c r="AV43" s="395"/>
      <c r="AW43" s="395"/>
      <c r="AX43" s="395" t="s">
        <v>835</v>
      </c>
      <c r="AY43" s="392"/>
      <c r="AZ43" s="395">
        <v>0</v>
      </c>
      <c r="BA43" s="395">
        <v>0</v>
      </c>
      <c r="BB43" s="395">
        <v>0</v>
      </c>
      <c r="BC43" s="395">
        <v>0</v>
      </c>
      <c r="BD43" s="395">
        <v>0</v>
      </c>
      <c r="BE43" s="395">
        <v>0</v>
      </c>
      <c r="BF43" s="395">
        <v>0</v>
      </c>
      <c r="BG43" s="395">
        <v>0</v>
      </c>
      <c r="BH43" s="395">
        <v>0</v>
      </c>
      <c r="BI43" s="395">
        <v>0</v>
      </c>
      <c r="BJ43" s="395">
        <v>0</v>
      </c>
      <c r="BK43" s="395">
        <v>0</v>
      </c>
      <c r="BL43" s="395"/>
      <c r="BM43" s="395" t="s">
        <v>829</v>
      </c>
      <c r="BN43" s="395">
        <v>12</v>
      </c>
      <c r="BO43" s="395" t="s">
        <v>829</v>
      </c>
      <c r="BP43" s="400"/>
      <c r="BQ43" s="395"/>
      <c r="BR43" s="395"/>
      <c r="BS43" s="395"/>
      <c r="BT43" s="402"/>
      <c r="BU43" s="402"/>
      <c r="BV43" s="395"/>
      <c r="BW43" s="395" t="s">
        <v>834</v>
      </c>
      <c r="BX43" s="395"/>
      <c r="BY43" s="402" t="s">
        <v>1038</v>
      </c>
      <c r="BZ43" s="409" t="s">
        <v>1185</v>
      </c>
      <c r="CA43" s="392" t="s">
        <v>600</v>
      </c>
    </row>
    <row r="44" spans="1:109" customFormat="1" ht="13" customHeight="1" x14ac:dyDescent="0.3">
      <c r="A44" s="392">
        <v>13085</v>
      </c>
      <c r="B44" s="393">
        <v>42566</v>
      </c>
      <c r="C44" s="394" t="s">
        <v>825</v>
      </c>
      <c r="D44" s="392" t="s">
        <v>937</v>
      </c>
      <c r="E44" s="392"/>
      <c r="F44" s="392" t="s">
        <v>845</v>
      </c>
      <c r="G44" s="406">
        <v>42551</v>
      </c>
      <c r="H44" s="395" t="s">
        <v>828</v>
      </c>
      <c r="I44" s="395" t="s">
        <v>829</v>
      </c>
      <c r="J44" s="395"/>
      <c r="K44" s="392" t="s">
        <v>895</v>
      </c>
      <c r="L44" s="392" t="s">
        <v>1041</v>
      </c>
      <c r="M44" s="396">
        <v>71.281818181818167</v>
      </c>
      <c r="N44" s="396">
        <v>22.627272727272725</v>
      </c>
      <c r="O44" s="392"/>
      <c r="P44" s="392"/>
      <c r="Q44" s="396"/>
      <c r="R44" s="396"/>
      <c r="S44" s="396"/>
      <c r="T44" s="396"/>
      <c r="U44" s="396"/>
      <c r="V44" s="396"/>
      <c r="W44" s="396"/>
      <c r="X44" s="396"/>
      <c r="Y44" s="396"/>
      <c r="Z44" s="396"/>
      <c r="AA44" s="396"/>
      <c r="AB44" s="396"/>
      <c r="AC44" s="396"/>
      <c r="AD44" s="396"/>
      <c r="AE44" s="396">
        <v>11.69090909090909</v>
      </c>
      <c r="AF44" s="396" t="s">
        <v>1017</v>
      </c>
      <c r="AG44" s="396" t="s">
        <v>1017</v>
      </c>
      <c r="AH44" s="396" t="s">
        <v>1017</v>
      </c>
      <c r="AI44" s="396" t="s">
        <v>1017</v>
      </c>
      <c r="AJ44" s="392"/>
      <c r="AK44" s="420"/>
      <c r="AL44" s="392"/>
      <c r="AM44" s="420"/>
      <c r="AN44" s="420"/>
      <c r="AO44" s="392" t="s">
        <v>846</v>
      </c>
      <c r="AP44" s="395" t="s">
        <v>829</v>
      </c>
      <c r="AQ44" s="395"/>
      <c r="AR44" s="395"/>
      <c r="AS44" s="399"/>
      <c r="AT44" s="395">
        <v>9.5</v>
      </c>
      <c r="AU44" s="395"/>
      <c r="AV44" s="395"/>
      <c r="AW44" s="395"/>
      <c r="AX44" s="395" t="s">
        <v>835</v>
      </c>
      <c r="AY44" s="392"/>
      <c r="AZ44" s="395">
        <v>0</v>
      </c>
      <c r="BA44" s="395">
        <v>0</v>
      </c>
      <c r="BB44" s="395">
        <v>0</v>
      </c>
      <c r="BC44" s="395">
        <v>0</v>
      </c>
      <c r="BD44" s="395">
        <v>0</v>
      </c>
      <c r="BE44" s="395">
        <v>0</v>
      </c>
      <c r="BF44" s="395">
        <v>0</v>
      </c>
      <c r="BG44" s="395">
        <v>0</v>
      </c>
      <c r="BH44" s="395">
        <v>0</v>
      </c>
      <c r="BI44" s="395">
        <v>0</v>
      </c>
      <c r="BJ44" s="395">
        <v>0</v>
      </c>
      <c r="BK44" s="395">
        <v>0</v>
      </c>
      <c r="BL44" s="395"/>
      <c r="BM44" s="395" t="s">
        <v>829</v>
      </c>
      <c r="BN44" s="395">
        <v>12</v>
      </c>
      <c r="BO44" s="395" t="s">
        <v>829</v>
      </c>
      <c r="BP44" s="400"/>
      <c r="BQ44" s="395"/>
      <c r="BR44" s="395"/>
      <c r="BS44" s="395"/>
      <c r="BT44" s="402"/>
      <c r="BU44" s="402"/>
      <c r="BV44" s="395"/>
      <c r="BW44" s="395" t="s">
        <v>834</v>
      </c>
      <c r="BX44" s="395"/>
      <c r="BY44" s="392"/>
      <c r="BZ44" s="409" t="s">
        <v>1186</v>
      </c>
      <c r="CA44" s="402" t="s">
        <v>600</v>
      </c>
    </row>
    <row r="45" spans="1:109" customFormat="1" ht="13" customHeight="1" x14ac:dyDescent="0.3">
      <c r="A45" s="392">
        <v>10666</v>
      </c>
      <c r="B45" s="393">
        <v>42566</v>
      </c>
      <c r="C45" s="394" t="s">
        <v>825</v>
      </c>
      <c r="D45" s="392" t="s">
        <v>937</v>
      </c>
      <c r="E45" s="392"/>
      <c r="F45" s="392" t="s">
        <v>845</v>
      </c>
      <c r="G45" s="393">
        <v>42551</v>
      </c>
      <c r="H45" s="395" t="s">
        <v>828</v>
      </c>
      <c r="I45" s="395" t="s">
        <v>829</v>
      </c>
      <c r="J45" s="395"/>
      <c r="K45" s="392" t="s">
        <v>836</v>
      </c>
      <c r="L45" s="392" t="s">
        <v>899</v>
      </c>
      <c r="M45" s="396">
        <v>107.12727272727273</v>
      </c>
      <c r="N45" s="396">
        <v>19.909090909090907</v>
      </c>
      <c r="O45" s="392"/>
      <c r="P45" s="392"/>
      <c r="Q45" s="396"/>
      <c r="R45" s="396"/>
      <c r="S45" s="396"/>
      <c r="T45" s="396"/>
      <c r="U45" s="396"/>
      <c r="V45" s="396"/>
      <c r="W45" s="396"/>
      <c r="X45" s="396"/>
      <c r="Y45" s="396"/>
      <c r="Z45" s="396"/>
      <c r="AA45" s="396"/>
      <c r="AB45" s="396"/>
      <c r="AC45" s="396"/>
      <c r="AD45" s="396"/>
      <c r="AE45" s="396">
        <v>9.918181818181818</v>
      </c>
      <c r="AF45" s="396" t="s">
        <v>1017</v>
      </c>
      <c r="AG45" s="396" t="s">
        <v>1017</v>
      </c>
      <c r="AH45" s="396" t="s">
        <v>1017</v>
      </c>
      <c r="AI45" s="396" t="s">
        <v>1017</v>
      </c>
      <c r="AJ45" s="392"/>
      <c r="AK45" s="420"/>
      <c r="AL45" s="392"/>
      <c r="AM45" s="420"/>
      <c r="AN45" s="420"/>
      <c r="AO45" s="392" t="s">
        <v>846</v>
      </c>
      <c r="AP45" s="395" t="s">
        <v>829</v>
      </c>
      <c r="AQ45" s="395"/>
      <c r="AR45" s="395"/>
      <c r="AS45" s="399"/>
      <c r="AT45" s="395">
        <v>7</v>
      </c>
      <c r="AU45" s="395"/>
      <c r="AV45" s="395"/>
      <c r="AW45" s="395"/>
      <c r="AX45" s="395" t="s">
        <v>835</v>
      </c>
      <c r="AY45" s="392"/>
      <c r="AZ45" s="395">
        <v>0</v>
      </c>
      <c r="BA45" s="395">
        <v>0</v>
      </c>
      <c r="BB45" s="395">
        <v>6</v>
      </c>
      <c r="BC45" s="395">
        <v>0</v>
      </c>
      <c r="BD45" s="395">
        <v>0</v>
      </c>
      <c r="BE45" s="395">
        <v>0</v>
      </c>
      <c r="BF45" s="395">
        <v>0</v>
      </c>
      <c r="BG45" s="395">
        <v>0</v>
      </c>
      <c r="BH45" s="395">
        <v>0</v>
      </c>
      <c r="BI45" s="395">
        <v>0</v>
      </c>
      <c r="BJ45" s="395">
        <v>0</v>
      </c>
      <c r="BK45" s="395">
        <v>0</v>
      </c>
      <c r="BL45" s="395"/>
      <c r="BM45" s="395" t="s">
        <v>829</v>
      </c>
      <c r="BN45" s="395"/>
      <c r="BO45" s="395" t="s">
        <v>829</v>
      </c>
      <c r="BP45" s="400"/>
      <c r="BQ45" s="395"/>
      <c r="BR45" s="395"/>
      <c r="BS45" s="395"/>
      <c r="BT45" s="402"/>
      <c r="BU45" s="402"/>
      <c r="BV45" s="395"/>
      <c r="BW45" s="395" t="s">
        <v>834</v>
      </c>
      <c r="BX45" s="395">
        <v>1</v>
      </c>
      <c r="BY45" s="392" t="s">
        <v>946</v>
      </c>
      <c r="BZ45" s="409" t="s">
        <v>1155</v>
      </c>
      <c r="CA45" s="392" t="s">
        <v>600</v>
      </c>
    </row>
    <row r="46" spans="1:109" customFormat="1" ht="13" customHeight="1" x14ac:dyDescent="0.3">
      <c r="A46" s="392">
        <v>1388</v>
      </c>
      <c r="B46" s="393">
        <v>42566</v>
      </c>
      <c r="C46" s="394" t="s">
        <v>825</v>
      </c>
      <c r="D46" s="392" t="s">
        <v>937</v>
      </c>
      <c r="E46" s="392"/>
      <c r="F46" s="392" t="s">
        <v>845</v>
      </c>
      <c r="G46" s="406">
        <v>42551</v>
      </c>
      <c r="H46" s="395" t="s">
        <v>828</v>
      </c>
      <c r="I46" s="395" t="s">
        <v>829</v>
      </c>
      <c r="J46" s="395"/>
      <c r="K46" s="392" t="s">
        <v>837</v>
      </c>
      <c r="L46" s="392" t="s">
        <v>838</v>
      </c>
      <c r="M46" s="396">
        <v>80.099999999999994</v>
      </c>
      <c r="N46" s="396">
        <v>23.272727272727273</v>
      </c>
      <c r="O46" s="392" t="s">
        <v>802</v>
      </c>
      <c r="P46" s="392">
        <v>1300</v>
      </c>
      <c r="Q46" s="396">
        <v>22.027272727272727</v>
      </c>
      <c r="R46" s="396"/>
      <c r="S46" s="396"/>
      <c r="T46" s="396"/>
      <c r="U46" s="396"/>
      <c r="V46" s="396"/>
      <c r="W46" s="396"/>
      <c r="X46" s="396"/>
      <c r="Y46" s="396"/>
      <c r="Z46" s="396"/>
      <c r="AA46" s="396"/>
      <c r="AB46" s="396"/>
      <c r="AC46" s="396"/>
      <c r="AD46" s="396"/>
      <c r="AE46" s="396">
        <v>13.745454545454544</v>
      </c>
      <c r="AF46" s="396" t="s">
        <v>1017</v>
      </c>
      <c r="AG46" s="396" t="s">
        <v>1017</v>
      </c>
      <c r="AH46" s="396" t="s">
        <v>1017</v>
      </c>
      <c r="AI46" s="396" t="s">
        <v>1017</v>
      </c>
      <c r="AJ46" s="392"/>
      <c r="AK46" s="420"/>
      <c r="AL46" s="392"/>
      <c r="AM46" s="420"/>
      <c r="AN46" s="420"/>
      <c r="AO46" s="392" t="s">
        <v>846</v>
      </c>
      <c r="AP46" s="395" t="s">
        <v>829</v>
      </c>
      <c r="AQ46" s="395"/>
      <c r="AR46" s="395"/>
      <c r="AS46" s="399"/>
      <c r="AT46" s="395">
        <v>10.199999999999999</v>
      </c>
      <c r="AU46" s="395"/>
      <c r="AV46" s="395"/>
      <c r="AW46" s="395"/>
      <c r="AX46" s="395" t="s">
        <v>835</v>
      </c>
      <c r="AY46" s="392"/>
      <c r="AZ46" s="395">
        <v>0</v>
      </c>
      <c r="BA46" s="395">
        <v>0</v>
      </c>
      <c r="BB46" s="395">
        <v>0</v>
      </c>
      <c r="BC46" s="395">
        <v>0</v>
      </c>
      <c r="BD46" s="395">
        <v>0</v>
      </c>
      <c r="BE46" s="395">
        <v>0</v>
      </c>
      <c r="BF46" s="395">
        <v>0</v>
      </c>
      <c r="BG46" s="395">
        <v>0</v>
      </c>
      <c r="BH46" s="395">
        <v>0</v>
      </c>
      <c r="BI46" s="395">
        <v>0</v>
      </c>
      <c r="BJ46" s="395">
        <v>0</v>
      </c>
      <c r="BK46" s="395">
        <v>0</v>
      </c>
      <c r="BL46" s="395"/>
      <c r="BM46" s="395" t="s">
        <v>829</v>
      </c>
      <c r="BN46" s="395"/>
      <c r="BO46" s="395" t="s">
        <v>829</v>
      </c>
      <c r="BP46" s="400"/>
      <c r="BQ46" s="395"/>
      <c r="BR46" s="395"/>
      <c r="BS46" s="395"/>
      <c r="BT46" s="402"/>
      <c r="BU46" s="402"/>
      <c r="BV46" s="395"/>
      <c r="BW46" s="395" t="s">
        <v>834</v>
      </c>
      <c r="BX46" s="395"/>
      <c r="BY46" s="392" t="s">
        <v>1046</v>
      </c>
      <c r="BZ46" s="407" t="s">
        <v>1187</v>
      </c>
      <c r="CA46" s="392" t="s">
        <v>600</v>
      </c>
    </row>
    <row r="47" spans="1:109" customFormat="1" ht="13" customHeight="1" x14ac:dyDescent="0.3">
      <c r="A47" s="392">
        <v>13109</v>
      </c>
      <c r="B47" s="393">
        <v>42568</v>
      </c>
      <c r="C47" s="394" t="s">
        <v>825</v>
      </c>
      <c r="D47" s="392" t="s">
        <v>937</v>
      </c>
      <c r="E47" s="392"/>
      <c r="F47" s="392" t="s">
        <v>845</v>
      </c>
      <c r="G47" s="393">
        <v>42551</v>
      </c>
      <c r="H47" s="395" t="s">
        <v>828</v>
      </c>
      <c r="I47" s="395" t="s">
        <v>829</v>
      </c>
      <c r="J47" s="395"/>
      <c r="K47" s="392" t="s">
        <v>839</v>
      </c>
      <c r="L47" s="392" t="s">
        <v>1048</v>
      </c>
      <c r="M47" s="396">
        <v>90.090909090909079</v>
      </c>
      <c r="N47" s="396">
        <v>26.009090909090908</v>
      </c>
      <c r="O47" s="392"/>
      <c r="P47" s="392"/>
      <c r="Q47" s="396"/>
      <c r="R47" s="396"/>
      <c r="S47" s="396"/>
      <c r="T47" s="396"/>
      <c r="U47" s="396"/>
      <c r="V47" s="396"/>
      <c r="W47" s="396"/>
      <c r="X47" s="396"/>
      <c r="Y47" s="396"/>
      <c r="Z47" s="396"/>
      <c r="AA47" s="396"/>
      <c r="AB47" s="396"/>
      <c r="AC47" s="396"/>
      <c r="AD47" s="396"/>
      <c r="AE47" s="396">
        <v>13.127272727272725</v>
      </c>
      <c r="AF47" s="396" t="s">
        <v>1017</v>
      </c>
      <c r="AG47" s="396" t="s">
        <v>1017</v>
      </c>
      <c r="AH47" s="396" t="s">
        <v>1017</v>
      </c>
      <c r="AI47" s="396" t="s">
        <v>1017</v>
      </c>
      <c r="AJ47" s="392"/>
      <c r="AK47" s="420"/>
      <c r="AL47" s="392"/>
      <c r="AM47" s="420"/>
      <c r="AN47" s="420"/>
      <c r="AO47" s="392" t="s">
        <v>846</v>
      </c>
      <c r="AP47" s="395" t="s">
        <v>829</v>
      </c>
      <c r="AQ47" s="395"/>
      <c r="AR47" s="395"/>
      <c r="AS47" s="399"/>
      <c r="AT47" s="395">
        <v>8</v>
      </c>
      <c r="AU47" s="395"/>
      <c r="AV47" s="395"/>
      <c r="AW47" s="395"/>
      <c r="AX47" s="395" t="s">
        <v>829</v>
      </c>
      <c r="AY47" s="392"/>
      <c r="AZ47" s="395">
        <v>0</v>
      </c>
      <c r="BA47" s="395">
        <v>20</v>
      </c>
      <c r="BB47" s="395">
        <v>0</v>
      </c>
      <c r="BC47" s="395">
        <v>0</v>
      </c>
      <c r="BD47" s="395">
        <v>0</v>
      </c>
      <c r="BE47" s="395">
        <v>0</v>
      </c>
      <c r="BF47" s="395">
        <v>0</v>
      </c>
      <c r="BG47" s="395">
        <v>0</v>
      </c>
      <c r="BH47" s="395">
        <v>0</v>
      </c>
      <c r="BI47" s="395">
        <v>0</v>
      </c>
      <c r="BJ47" s="395">
        <v>0</v>
      </c>
      <c r="BK47" s="395">
        <v>0</v>
      </c>
      <c r="BL47" s="395"/>
      <c r="BM47" s="395" t="s">
        <v>829</v>
      </c>
      <c r="BN47" s="395"/>
      <c r="BO47" s="395" t="s">
        <v>829</v>
      </c>
      <c r="BP47" s="400"/>
      <c r="BQ47" s="395"/>
      <c r="BR47" s="395"/>
      <c r="BS47" s="395"/>
      <c r="BT47" s="392"/>
      <c r="BU47" s="392"/>
      <c r="BV47" s="395"/>
      <c r="BW47" s="395" t="s">
        <v>1043</v>
      </c>
      <c r="BX47" s="395"/>
      <c r="BY47" s="392"/>
      <c r="BZ47" s="407" t="s">
        <v>1188</v>
      </c>
      <c r="CA47" s="392" t="s">
        <v>600</v>
      </c>
    </row>
    <row r="48" spans="1:109" customFormat="1" ht="13" customHeight="1" x14ac:dyDescent="0.3">
      <c r="A48" s="392">
        <v>10369</v>
      </c>
      <c r="B48" s="393">
        <v>42566</v>
      </c>
      <c r="C48" s="394" t="s">
        <v>825</v>
      </c>
      <c r="D48" s="392" t="s">
        <v>937</v>
      </c>
      <c r="E48" s="392"/>
      <c r="F48" s="392" t="s">
        <v>845</v>
      </c>
      <c r="G48" s="393">
        <v>42551</v>
      </c>
      <c r="H48" s="395" t="s">
        <v>590</v>
      </c>
      <c r="I48" s="395" t="s">
        <v>772</v>
      </c>
      <c r="J48" s="395"/>
      <c r="K48" s="392" t="s">
        <v>949</v>
      </c>
      <c r="L48" s="392" t="s">
        <v>903</v>
      </c>
      <c r="M48" s="396">
        <v>104</v>
      </c>
      <c r="N48" s="396">
        <v>24.66363636363636</v>
      </c>
      <c r="O48" s="392" t="s">
        <v>802</v>
      </c>
      <c r="P48" s="392">
        <v>1350</v>
      </c>
      <c r="Q48" s="396">
        <v>27.972727272727269</v>
      </c>
      <c r="R48" s="396"/>
      <c r="S48" s="396"/>
      <c r="T48" s="396"/>
      <c r="U48" s="396"/>
      <c r="V48" s="396"/>
      <c r="W48" s="396"/>
      <c r="X48" s="396"/>
      <c r="Y48" s="396"/>
      <c r="Z48" s="396"/>
      <c r="AA48" s="396"/>
      <c r="AB48" s="396"/>
      <c r="AC48" s="396"/>
      <c r="AD48" s="396"/>
      <c r="AE48" s="396">
        <v>12.08181818181818</v>
      </c>
      <c r="AF48" s="396" t="s">
        <v>1017</v>
      </c>
      <c r="AG48" s="396" t="s">
        <v>1017</v>
      </c>
      <c r="AH48" s="396" t="s">
        <v>1017</v>
      </c>
      <c r="AI48" s="396" t="s">
        <v>1017</v>
      </c>
      <c r="AJ48" s="392"/>
      <c r="AK48" s="420"/>
      <c r="AL48" s="392"/>
      <c r="AM48" s="420"/>
      <c r="AN48" s="420"/>
      <c r="AO48" s="392" t="s">
        <v>846</v>
      </c>
      <c r="AP48" s="395" t="s">
        <v>829</v>
      </c>
      <c r="AQ48" s="395"/>
      <c r="AR48" s="395"/>
      <c r="AS48" s="399"/>
      <c r="AT48" s="395">
        <v>6</v>
      </c>
      <c r="AU48" s="395"/>
      <c r="AV48" s="395"/>
      <c r="AW48" s="395"/>
      <c r="AX48" s="395" t="s">
        <v>829</v>
      </c>
      <c r="AY48" s="392"/>
      <c r="AZ48" s="395">
        <v>13</v>
      </c>
      <c r="BA48" s="395">
        <v>0</v>
      </c>
      <c r="BB48" s="395">
        <v>0</v>
      </c>
      <c r="BC48" s="395">
        <v>0</v>
      </c>
      <c r="BD48" s="395">
        <v>0</v>
      </c>
      <c r="BE48" s="395">
        <v>0</v>
      </c>
      <c r="BF48" s="395">
        <v>0</v>
      </c>
      <c r="BG48" s="395">
        <v>0</v>
      </c>
      <c r="BH48" s="395">
        <v>0</v>
      </c>
      <c r="BI48" s="395">
        <v>0</v>
      </c>
      <c r="BJ48" s="395">
        <v>0</v>
      </c>
      <c r="BK48" s="395">
        <v>0</v>
      </c>
      <c r="BL48" s="395"/>
      <c r="BM48" s="395" t="s">
        <v>829</v>
      </c>
      <c r="BN48" s="395"/>
      <c r="BO48" s="395" t="s">
        <v>829</v>
      </c>
      <c r="BP48" s="400"/>
      <c r="BQ48" s="395"/>
      <c r="BR48" s="395"/>
      <c r="BS48" s="395"/>
      <c r="BT48" s="392"/>
      <c r="BU48" s="392"/>
      <c r="BV48" s="395"/>
      <c r="BW48" s="395" t="s">
        <v>834</v>
      </c>
      <c r="BX48" s="395">
        <v>1</v>
      </c>
      <c r="BY48" s="392"/>
      <c r="BZ48" s="407" t="s">
        <v>1189</v>
      </c>
      <c r="CA48" s="392" t="s">
        <v>600</v>
      </c>
      <c r="CC48" s="214"/>
      <c r="CD48" s="214"/>
      <c r="CE48" s="214"/>
      <c r="CF48" s="214"/>
      <c r="CG48" s="214"/>
      <c r="CH48" s="214"/>
      <c r="CI48" s="214"/>
      <c r="CJ48" s="214"/>
      <c r="CK48" s="214"/>
      <c r="CL48" s="214"/>
      <c r="CM48" s="214"/>
      <c r="CN48" s="214"/>
      <c r="CO48" s="214"/>
      <c r="CP48" s="214"/>
      <c r="CQ48" s="214"/>
      <c r="CR48" s="214"/>
      <c r="CS48" s="214"/>
      <c r="CT48" s="214"/>
      <c r="CU48" s="214"/>
      <c r="CV48" s="214"/>
      <c r="CW48" s="214"/>
      <c r="CX48" s="214"/>
      <c r="CY48" s="214"/>
      <c r="CZ48" s="214"/>
      <c r="DA48" s="214"/>
      <c r="DB48" s="214"/>
      <c r="DC48" s="214"/>
      <c r="DD48" s="214"/>
      <c r="DE48" s="214"/>
    </row>
    <row r="49" spans="1:79" customFormat="1" ht="13" customHeight="1" x14ac:dyDescent="0.3">
      <c r="A49" s="392">
        <v>12975</v>
      </c>
      <c r="B49" s="405">
        <v>42566</v>
      </c>
      <c r="C49" s="394" t="s">
        <v>825</v>
      </c>
      <c r="D49" s="392" t="s">
        <v>937</v>
      </c>
      <c r="E49" s="392"/>
      <c r="F49" s="392" t="s">
        <v>845</v>
      </c>
      <c r="G49" s="393">
        <v>42551</v>
      </c>
      <c r="H49" s="395" t="s">
        <v>590</v>
      </c>
      <c r="I49" s="395" t="s">
        <v>853</v>
      </c>
      <c r="J49" s="395"/>
      <c r="K49" s="392" t="s">
        <v>804</v>
      </c>
      <c r="L49" s="392" t="s">
        <v>1051</v>
      </c>
      <c r="M49" s="396">
        <v>89.999999999999986</v>
      </c>
      <c r="N49" s="396">
        <v>25.654545454545453</v>
      </c>
      <c r="O49" s="392"/>
      <c r="P49" s="392"/>
      <c r="Q49" s="396"/>
      <c r="R49" s="396"/>
      <c r="S49" s="396"/>
      <c r="T49" s="396"/>
      <c r="U49" s="396"/>
      <c r="V49" s="396"/>
      <c r="W49" s="396"/>
      <c r="X49" s="396"/>
      <c r="Y49" s="396"/>
      <c r="Z49" s="396"/>
      <c r="AA49" s="396"/>
      <c r="AB49" s="396"/>
      <c r="AC49" s="396"/>
      <c r="AD49" s="396"/>
      <c r="AE49" s="396">
        <v>14.009090909090908</v>
      </c>
      <c r="AF49" s="396" t="s">
        <v>1017</v>
      </c>
      <c r="AG49" s="396" t="s">
        <v>1017</v>
      </c>
      <c r="AH49" s="396" t="s">
        <v>1017</v>
      </c>
      <c r="AI49" s="396" t="s">
        <v>1017</v>
      </c>
      <c r="AJ49" s="392"/>
      <c r="AK49" s="420"/>
      <c r="AL49" s="392"/>
      <c r="AM49" s="420"/>
      <c r="AN49" s="420"/>
      <c r="AO49" s="392" t="s">
        <v>846</v>
      </c>
      <c r="AP49" s="395" t="s">
        <v>829</v>
      </c>
      <c r="AQ49" s="395"/>
      <c r="AR49" s="395"/>
      <c r="AS49" s="395">
        <v>5</v>
      </c>
      <c r="AT49" s="395">
        <v>16</v>
      </c>
      <c r="AU49" s="395"/>
      <c r="AV49" s="395"/>
      <c r="AW49" s="395"/>
      <c r="AX49" s="395" t="s">
        <v>829</v>
      </c>
      <c r="AY49" s="392"/>
      <c r="AZ49" s="395">
        <v>0</v>
      </c>
      <c r="BA49" s="395">
        <v>0</v>
      </c>
      <c r="BB49" s="395">
        <v>0</v>
      </c>
      <c r="BC49" s="395">
        <v>0</v>
      </c>
      <c r="BD49" s="395">
        <v>0</v>
      </c>
      <c r="BE49" s="395">
        <v>0</v>
      </c>
      <c r="BF49" s="395">
        <v>0</v>
      </c>
      <c r="BG49" s="395">
        <v>0</v>
      </c>
      <c r="BH49" s="395">
        <v>0</v>
      </c>
      <c r="BI49" s="395">
        <v>0</v>
      </c>
      <c r="BJ49" s="395">
        <v>0</v>
      </c>
      <c r="BK49" s="395">
        <v>0</v>
      </c>
      <c r="BL49" s="395"/>
      <c r="BM49" s="395" t="s">
        <v>829</v>
      </c>
      <c r="BN49" s="395"/>
      <c r="BO49" s="395" t="s">
        <v>829</v>
      </c>
      <c r="BP49" s="400"/>
      <c r="BQ49" s="395"/>
      <c r="BR49" s="395"/>
      <c r="BS49" s="395"/>
      <c r="BT49" s="392"/>
      <c r="BU49" s="392"/>
      <c r="BV49" s="395"/>
      <c r="BW49" s="395" t="s">
        <v>834</v>
      </c>
      <c r="BX49" s="395">
        <v>1</v>
      </c>
      <c r="BY49" s="392"/>
      <c r="BZ49" s="407" t="s">
        <v>1190</v>
      </c>
      <c r="CA49" s="402" t="s">
        <v>600</v>
      </c>
    </row>
    <row r="50" spans="1:79" customFormat="1" ht="13" customHeight="1" x14ac:dyDescent="0.3">
      <c r="A50" s="392">
        <v>9917</v>
      </c>
      <c r="B50" s="393">
        <v>42566</v>
      </c>
      <c r="C50" s="394" t="s">
        <v>1053</v>
      </c>
      <c r="D50" s="392" t="s">
        <v>937</v>
      </c>
      <c r="E50" s="392"/>
      <c r="F50" s="392" t="s">
        <v>1104</v>
      </c>
      <c r="G50" s="393">
        <v>42185</v>
      </c>
      <c r="H50" s="395" t="s">
        <v>1055</v>
      </c>
      <c r="I50" s="395" t="s">
        <v>1056</v>
      </c>
      <c r="J50" s="395"/>
      <c r="K50" s="392" t="s">
        <v>906</v>
      </c>
      <c r="L50" s="392" t="s">
        <v>1057</v>
      </c>
      <c r="M50" s="396">
        <v>75.563636363636363</v>
      </c>
      <c r="N50" s="396">
        <v>25.809090909090909</v>
      </c>
      <c r="O50" s="392"/>
      <c r="P50" s="392"/>
      <c r="Q50" s="396"/>
      <c r="R50" s="396"/>
      <c r="S50" s="396"/>
      <c r="T50" s="396"/>
      <c r="U50" s="396"/>
      <c r="V50" s="396"/>
      <c r="W50" s="396"/>
      <c r="X50" s="396"/>
      <c r="Y50" s="396"/>
      <c r="Z50" s="396"/>
      <c r="AA50" s="396"/>
      <c r="AB50" s="396"/>
      <c r="AC50" s="396"/>
      <c r="AD50" s="396"/>
      <c r="AE50" s="396">
        <v>19.27272727272727</v>
      </c>
      <c r="AF50" s="396" t="s">
        <v>1017</v>
      </c>
      <c r="AG50" s="396" t="s">
        <v>1017</v>
      </c>
      <c r="AH50" s="396" t="s">
        <v>1017</v>
      </c>
      <c r="AI50" s="396" t="s">
        <v>1017</v>
      </c>
      <c r="AJ50" s="392"/>
      <c r="AK50" s="420"/>
      <c r="AL50" s="392"/>
      <c r="AM50" s="420"/>
      <c r="AN50" s="420"/>
      <c r="AO50" s="392" t="s">
        <v>1105</v>
      </c>
      <c r="AP50" s="395" t="s">
        <v>1056</v>
      </c>
      <c r="AQ50" s="395"/>
      <c r="AR50" s="395"/>
      <c r="AS50" s="399"/>
      <c r="AT50" s="395">
        <v>15</v>
      </c>
      <c r="AU50" s="395"/>
      <c r="AV50" s="395"/>
      <c r="AW50" s="395"/>
      <c r="AX50" s="395" t="s">
        <v>1059</v>
      </c>
      <c r="AY50" s="392"/>
      <c r="AZ50" s="395">
        <v>0</v>
      </c>
      <c r="BA50" s="395">
        <v>0</v>
      </c>
      <c r="BB50" s="395">
        <v>0</v>
      </c>
      <c r="BC50" s="395">
        <v>0</v>
      </c>
      <c r="BD50" s="395">
        <v>0</v>
      </c>
      <c r="BE50" s="395">
        <v>0</v>
      </c>
      <c r="BF50" s="395">
        <v>0</v>
      </c>
      <c r="BG50" s="395">
        <v>0</v>
      </c>
      <c r="BH50" s="395">
        <v>0</v>
      </c>
      <c r="BI50" s="395">
        <v>0</v>
      </c>
      <c r="BJ50" s="395">
        <v>0</v>
      </c>
      <c r="BK50" s="395">
        <v>0</v>
      </c>
      <c r="BL50" s="395"/>
      <c r="BM50" s="395" t="s">
        <v>1056</v>
      </c>
      <c r="BN50" s="395"/>
      <c r="BO50" s="395" t="s">
        <v>1056</v>
      </c>
      <c r="BP50" s="400">
        <v>119.99999999999999</v>
      </c>
      <c r="BQ50" s="395"/>
      <c r="BR50" s="395"/>
      <c r="BS50" s="395"/>
      <c r="BT50" s="402"/>
      <c r="BU50" s="402"/>
      <c r="BV50" s="395"/>
      <c r="BW50" s="395" t="s">
        <v>1106</v>
      </c>
      <c r="BX50" s="395">
        <v>1</v>
      </c>
      <c r="BY50" s="392"/>
      <c r="BZ50" s="403" t="s">
        <v>952</v>
      </c>
      <c r="CA50" s="392" t="s">
        <v>600</v>
      </c>
    </row>
    <row r="51" spans="1:79" customFormat="1" ht="13" customHeight="1" x14ac:dyDescent="0.3">
      <c r="A51" s="392">
        <v>11614</v>
      </c>
      <c r="B51" s="405">
        <v>42568</v>
      </c>
      <c r="C51" s="394" t="s">
        <v>825</v>
      </c>
      <c r="D51" s="392" t="s">
        <v>937</v>
      </c>
      <c r="E51" s="392"/>
      <c r="F51" s="392" t="s">
        <v>1096</v>
      </c>
      <c r="G51" s="393">
        <v>42476</v>
      </c>
      <c r="H51" s="395" t="s">
        <v>590</v>
      </c>
      <c r="I51" s="395" t="s">
        <v>829</v>
      </c>
      <c r="J51" s="395"/>
      <c r="K51" s="392" t="s">
        <v>953</v>
      </c>
      <c r="L51" s="392" t="s">
        <v>954</v>
      </c>
      <c r="M51" s="396">
        <v>99.136363636363626</v>
      </c>
      <c r="N51" s="396">
        <v>24.918181818181818</v>
      </c>
      <c r="O51" s="392"/>
      <c r="P51" s="392"/>
      <c r="Q51" s="396"/>
      <c r="R51" s="396"/>
      <c r="S51" s="396"/>
      <c r="T51" s="396"/>
      <c r="U51" s="396"/>
      <c r="V51" s="396"/>
      <c r="W51" s="396"/>
      <c r="X51" s="396"/>
      <c r="Y51" s="396"/>
      <c r="Z51" s="396"/>
      <c r="AA51" s="396"/>
      <c r="AB51" s="396"/>
      <c r="AC51" s="396"/>
      <c r="AD51" s="396"/>
      <c r="AE51" s="396">
        <v>15.699999999999998</v>
      </c>
      <c r="AF51" s="396" t="s">
        <v>1017</v>
      </c>
      <c r="AG51" s="396" t="s">
        <v>1017</v>
      </c>
      <c r="AH51" s="396" t="s">
        <v>1017</v>
      </c>
      <c r="AI51" s="396" t="s">
        <v>1017</v>
      </c>
      <c r="AJ51" s="392"/>
      <c r="AK51" s="420"/>
      <c r="AL51" s="392"/>
      <c r="AM51" s="420"/>
      <c r="AN51" s="420"/>
      <c r="AO51" s="392" t="s">
        <v>846</v>
      </c>
      <c r="AP51" s="395" t="s">
        <v>829</v>
      </c>
      <c r="AQ51" s="395"/>
      <c r="AR51" s="395"/>
      <c r="AS51" s="399"/>
      <c r="AT51" s="395">
        <v>8</v>
      </c>
      <c r="AU51" s="395"/>
      <c r="AV51" s="395"/>
      <c r="AW51" s="395"/>
      <c r="AX51" s="395" t="s">
        <v>835</v>
      </c>
      <c r="AY51" s="392"/>
      <c r="AZ51" s="395">
        <v>0</v>
      </c>
      <c r="BA51" s="395">
        <v>0</v>
      </c>
      <c r="BB51" s="395">
        <v>0</v>
      </c>
      <c r="BC51" s="395">
        <v>0</v>
      </c>
      <c r="BD51" s="395">
        <v>0</v>
      </c>
      <c r="BE51" s="395">
        <v>0</v>
      </c>
      <c r="BF51" s="395">
        <v>0</v>
      </c>
      <c r="BG51" s="395">
        <v>0</v>
      </c>
      <c r="BH51" s="395">
        <v>0</v>
      </c>
      <c r="BI51" s="395">
        <v>0</v>
      </c>
      <c r="BJ51" s="395">
        <v>0</v>
      </c>
      <c r="BK51" s="395">
        <v>0</v>
      </c>
      <c r="BL51" s="395"/>
      <c r="BM51" s="395" t="s">
        <v>829</v>
      </c>
      <c r="BN51" s="395"/>
      <c r="BO51" s="395" t="s">
        <v>829</v>
      </c>
      <c r="BP51" s="400"/>
      <c r="BQ51" s="395"/>
      <c r="BR51" s="395"/>
      <c r="BS51" s="401"/>
      <c r="BT51" s="392"/>
      <c r="BU51" s="392"/>
      <c r="BV51" s="395"/>
      <c r="BW51" s="395" t="s">
        <v>834</v>
      </c>
      <c r="BX51" s="395">
        <v>1</v>
      </c>
      <c r="BY51" s="402" t="s">
        <v>1060</v>
      </c>
      <c r="BZ51" s="407" t="s">
        <v>1191</v>
      </c>
      <c r="CA51" s="392" t="s">
        <v>600</v>
      </c>
    </row>
    <row r="52" spans="1:79" customFormat="1" ht="13" customHeight="1" x14ac:dyDescent="0.3">
      <c r="A52" s="392">
        <v>12782</v>
      </c>
      <c r="B52" s="393">
        <v>42566</v>
      </c>
      <c r="C52" s="394" t="s">
        <v>825</v>
      </c>
      <c r="D52" s="392" t="s">
        <v>937</v>
      </c>
      <c r="E52" s="392"/>
      <c r="F52" s="392" t="s">
        <v>845</v>
      </c>
      <c r="G52" s="393">
        <v>42496</v>
      </c>
      <c r="H52" s="395" t="s">
        <v>828</v>
      </c>
      <c r="I52" s="395" t="s">
        <v>829</v>
      </c>
      <c r="J52" s="395"/>
      <c r="K52" s="392" t="s">
        <v>1062</v>
      </c>
      <c r="L52" s="392" t="s">
        <v>1063</v>
      </c>
      <c r="M52" s="396">
        <v>70.36363636363636</v>
      </c>
      <c r="N52" s="396">
        <v>20.409090909090907</v>
      </c>
      <c r="O52" s="392"/>
      <c r="P52" s="392"/>
      <c r="Q52" s="396"/>
      <c r="R52" s="396"/>
      <c r="S52" s="396"/>
      <c r="T52" s="396"/>
      <c r="U52" s="396"/>
      <c r="V52" s="396"/>
      <c r="W52" s="396"/>
      <c r="X52" s="396"/>
      <c r="Y52" s="396"/>
      <c r="Z52" s="396"/>
      <c r="AA52" s="396"/>
      <c r="AB52" s="396"/>
      <c r="AC52" s="396"/>
      <c r="AD52" s="396"/>
      <c r="AE52" s="396">
        <v>11.754545454545454</v>
      </c>
      <c r="AF52" s="396" t="s">
        <v>1017</v>
      </c>
      <c r="AG52" s="396" t="s">
        <v>1017</v>
      </c>
      <c r="AH52" s="396" t="s">
        <v>1017</v>
      </c>
      <c r="AI52" s="396" t="s">
        <v>1017</v>
      </c>
      <c r="AJ52" s="392"/>
      <c r="AK52" s="420"/>
      <c r="AL52" s="392"/>
      <c r="AM52" s="420"/>
      <c r="AN52" s="420"/>
      <c r="AO52" s="392" t="s">
        <v>846</v>
      </c>
      <c r="AP52" s="395" t="s">
        <v>829</v>
      </c>
      <c r="AQ52" s="395"/>
      <c r="AR52" s="395"/>
      <c r="AS52" s="399"/>
      <c r="AT52" s="395">
        <v>9</v>
      </c>
      <c r="AU52" s="395"/>
      <c r="AV52" s="395"/>
      <c r="AW52" s="395"/>
      <c r="AX52" s="395" t="s">
        <v>829</v>
      </c>
      <c r="AY52" s="392"/>
      <c r="AZ52" s="395">
        <v>0</v>
      </c>
      <c r="BA52" s="395">
        <v>0</v>
      </c>
      <c r="BB52" s="395">
        <v>0</v>
      </c>
      <c r="BC52" s="395">
        <v>0</v>
      </c>
      <c r="BD52" s="395">
        <v>0</v>
      </c>
      <c r="BE52" s="395">
        <v>0</v>
      </c>
      <c r="BF52" s="395">
        <v>0</v>
      </c>
      <c r="BG52" s="395">
        <v>0</v>
      </c>
      <c r="BH52" s="395">
        <v>0</v>
      </c>
      <c r="BI52" s="395">
        <v>0</v>
      </c>
      <c r="BJ52" s="395">
        <v>0</v>
      </c>
      <c r="BK52" s="395">
        <v>0</v>
      </c>
      <c r="BL52" s="395"/>
      <c r="BM52" s="395" t="s">
        <v>829</v>
      </c>
      <c r="BN52" s="395"/>
      <c r="BO52" s="395" t="s">
        <v>829</v>
      </c>
      <c r="BP52" s="400"/>
      <c r="BQ52" s="395"/>
      <c r="BR52" s="395"/>
      <c r="BS52" s="395"/>
      <c r="BT52" s="392"/>
      <c r="BU52" s="392"/>
      <c r="BV52" s="395"/>
      <c r="BW52" s="395" t="s">
        <v>1043</v>
      </c>
      <c r="BX52" s="395">
        <v>1</v>
      </c>
      <c r="BY52" s="392" t="s">
        <v>1064</v>
      </c>
      <c r="BZ52" s="409" t="s">
        <v>1192</v>
      </c>
      <c r="CA52" s="392" t="s">
        <v>600</v>
      </c>
    </row>
    <row r="53" spans="1:79" customFormat="1" ht="13" customHeight="1" x14ac:dyDescent="0.3">
      <c r="A53" s="392">
        <v>13223</v>
      </c>
      <c r="B53" s="393">
        <v>42566</v>
      </c>
      <c r="C53" s="394" t="s">
        <v>825</v>
      </c>
      <c r="D53" s="392" t="s">
        <v>937</v>
      </c>
      <c r="E53" s="392"/>
      <c r="F53" s="392" t="s">
        <v>845</v>
      </c>
      <c r="G53" s="393">
        <v>42551</v>
      </c>
      <c r="H53" s="395" t="s">
        <v>590</v>
      </c>
      <c r="I53" s="395" t="s">
        <v>853</v>
      </c>
      <c r="J53" s="395"/>
      <c r="K53" s="392" t="s">
        <v>1066</v>
      </c>
      <c r="L53" s="392" t="s">
        <v>1037</v>
      </c>
      <c r="M53" s="396">
        <v>77.5</v>
      </c>
      <c r="N53" s="396">
        <v>26.799999999999997</v>
      </c>
      <c r="O53" s="392"/>
      <c r="P53" s="392"/>
      <c r="Q53" s="396"/>
      <c r="R53" s="396"/>
      <c r="S53" s="396"/>
      <c r="T53" s="396"/>
      <c r="U53" s="396"/>
      <c r="V53" s="396"/>
      <c r="W53" s="396"/>
      <c r="X53" s="396"/>
      <c r="Y53" s="396"/>
      <c r="Z53" s="396"/>
      <c r="AA53" s="396"/>
      <c r="AB53" s="396"/>
      <c r="AC53" s="396"/>
      <c r="AD53" s="396"/>
      <c r="AE53" s="396">
        <v>13.536363636363635</v>
      </c>
      <c r="AF53" s="396" t="s">
        <v>1017</v>
      </c>
      <c r="AG53" s="396" t="s">
        <v>1017</v>
      </c>
      <c r="AH53" s="396" t="s">
        <v>1017</v>
      </c>
      <c r="AI53" s="396" t="s">
        <v>1017</v>
      </c>
      <c r="AJ53" s="392"/>
      <c r="AK53" s="420"/>
      <c r="AL53" s="392"/>
      <c r="AM53" s="420"/>
      <c r="AN53" s="420"/>
      <c r="AO53" s="392" t="s">
        <v>846</v>
      </c>
      <c r="AP53" s="395" t="s">
        <v>829</v>
      </c>
      <c r="AQ53" s="395"/>
      <c r="AR53" s="395"/>
      <c r="AS53" s="399"/>
      <c r="AT53" s="395">
        <v>11.5</v>
      </c>
      <c r="AU53" s="395"/>
      <c r="AV53" s="395"/>
      <c r="AW53" s="395"/>
      <c r="AX53" s="395" t="s">
        <v>835</v>
      </c>
      <c r="AY53" s="392"/>
      <c r="AZ53" s="395">
        <v>0</v>
      </c>
      <c r="BA53" s="395">
        <v>0</v>
      </c>
      <c r="BB53" s="395">
        <v>0</v>
      </c>
      <c r="BC53" s="395">
        <v>0</v>
      </c>
      <c r="BD53" s="395">
        <v>0</v>
      </c>
      <c r="BE53" s="395">
        <v>0</v>
      </c>
      <c r="BF53" s="395">
        <v>0</v>
      </c>
      <c r="BG53" s="395">
        <v>0</v>
      </c>
      <c r="BH53" s="395">
        <v>0</v>
      </c>
      <c r="BI53" s="395">
        <v>0</v>
      </c>
      <c r="BJ53" s="395">
        <v>0</v>
      </c>
      <c r="BK53" s="395">
        <v>0</v>
      </c>
      <c r="BL53" s="395"/>
      <c r="BM53" s="395" t="s">
        <v>829</v>
      </c>
      <c r="BN53" s="395"/>
      <c r="BO53" s="395" t="s">
        <v>829</v>
      </c>
      <c r="BP53" s="400"/>
      <c r="BQ53" s="395"/>
      <c r="BR53" s="395"/>
      <c r="BS53" s="395"/>
      <c r="BT53" s="402"/>
      <c r="BU53" s="402"/>
      <c r="BV53" s="395"/>
      <c r="BW53" s="395" t="s">
        <v>834</v>
      </c>
      <c r="BX53" s="395"/>
      <c r="BY53" s="392" t="s">
        <v>1109</v>
      </c>
      <c r="BZ53" s="407" t="s">
        <v>1193</v>
      </c>
      <c r="CA53" s="402" t="s">
        <v>600</v>
      </c>
    </row>
    <row r="54" spans="1:79" customFormat="1" ht="13" customHeight="1" x14ac:dyDescent="0.3">
      <c r="A54" s="392">
        <v>11657</v>
      </c>
      <c r="B54" s="393">
        <v>42566</v>
      </c>
      <c r="C54" s="394" t="s">
        <v>825</v>
      </c>
      <c r="D54" s="392" t="s">
        <v>937</v>
      </c>
      <c r="E54" s="392"/>
      <c r="F54" s="392" t="s">
        <v>845</v>
      </c>
      <c r="G54" s="393">
        <v>42551</v>
      </c>
      <c r="H54" s="395" t="s">
        <v>590</v>
      </c>
      <c r="I54" s="395" t="s">
        <v>853</v>
      </c>
      <c r="J54" s="395"/>
      <c r="K54" s="392" t="s">
        <v>913</v>
      </c>
      <c r="L54" s="392" t="s">
        <v>1069</v>
      </c>
      <c r="M54" s="396">
        <v>85.463636363636368</v>
      </c>
      <c r="N54" s="396">
        <v>23.636363636363633</v>
      </c>
      <c r="O54" s="392"/>
      <c r="P54" s="392"/>
      <c r="Q54" s="396"/>
      <c r="R54" s="396"/>
      <c r="S54" s="396"/>
      <c r="T54" s="396"/>
      <c r="U54" s="396"/>
      <c r="V54" s="396"/>
      <c r="W54" s="396"/>
      <c r="X54" s="396"/>
      <c r="Y54" s="396"/>
      <c r="Z54" s="396"/>
      <c r="AA54" s="396"/>
      <c r="AB54" s="396"/>
      <c r="AC54" s="396"/>
      <c r="AD54" s="396"/>
      <c r="AE54" s="396">
        <v>13.636363636363635</v>
      </c>
      <c r="AF54" s="396" t="s">
        <v>1017</v>
      </c>
      <c r="AG54" s="396" t="s">
        <v>1017</v>
      </c>
      <c r="AH54" s="396" t="s">
        <v>1017</v>
      </c>
      <c r="AI54" s="396" t="s">
        <v>1017</v>
      </c>
      <c r="AJ54" s="392"/>
      <c r="AK54" s="420"/>
      <c r="AL54" s="392"/>
      <c r="AM54" s="420"/>
      <c r="AN54" s="420"/>
      <c r="AO54" s="392" t="s">
        <v>846</v>
      </c>
      <c r="AP54" s="395" t="s">
        <v>829</v>
      </c>
      <c r="AQ54" s="395"/>
      <c r="AR54" s="395"/>
      <c r="AS54" s="399"/>
      <c r="AT54" s="395">
        <v>16</v>
      </c>
      <c r="AU54" s="395"/>
      <c r="AV54" s="395"/>
      <c r="AW54" s="395"/>
      <c r="AX54" s="395" t="s">
        <v>835</v>
      </c>
      <c r="AY54" s="392"/>
      <c r="AZ54" s="395">
        <v>0</v>
      </c>
      <c r="BA54" s="395">
        <v>0</v>
      </c>
      <c r="BB54" s="395">
        <v>0</v>
      </c>
      <c r="BC54" s="395">
        <v>0</v>
      </c>
      <c r="BD54" s="395">
        <v>0</v>
      </c>
      <c r="BE54" s="395">
        <v>0</v>
      </c>
      <c r="BF54" s="395">
        <v>0</v>
      </c>
      <c r="BG54" s="395">
        <v>0</v>
      </c>
      <c r="BH54" s="395">
        <v>0</v>
      </c>
      <c r="BI54" s="395">
        <v>0</v>
      </c>
      <c r="BJ54" s="395">
        <v>0</v>
      </c>
      <c r="BK54" s="395">
        <v>0</v>
      </c>
      <c r="BL54" s="395"/>
      <c r="BM54" s="395" t="s">
        <v>829</v>
      </c>
      <c r="BN54" s="395"/>
      <c r="BO54" s="395" t="s">
        <v>829</v>
      </c>
      <c r="BP54" s="400"/>
      <c r="BQ54" s="395"/>
      <c r="BR54" s="395"/>
      <c r="BS54" s="395"/>
      <c r="BT54" s="402"/>
      <c r="BU54" s="402"/>
      <c r="BV54" s="395"/>
      <c r="BW54" s="395" t="s">
        <v>834</v>
      </c>
      <c r="BX54" s="395"/>
      <c r="BY54" s="392" t="s">
        <v>1070</v>
      </c>
      <c r="BZ54" s="409" t="s">
        <v>1194</v>
      </c>
      <c r="CA54" s="402" t="s">
        <v>600</v>
      </c>
    </row>
    <row r="55" spans="1:79" customFormat="1" ht="13" customHeight="1" x14ac:dyDescent="0.3">
      <c r="A55" s="392">
        <v>11224</v>
      </c>
      <c r="B55" s="393">
        <v>42566</v>
      </c>
      <c r="C55" s="394" t="s">
        <v>825</v>
      </c>
      <c r="D55" s="392" t="s">
        <v>937</v>
      </c>
      <c r="E55" s="392"/>
      <c r="F55" s="392" t="s">
        <v>845</v>
      </c>
      <c r="G55" s="393">
        <v>42494</v>
      </c>
      <c r="H55" s="395" t="s">
        <v>828</v>
      </c>
      <c r="I55" s="395" t="s">
        <v>829</v>
      </c>
      <c r="J55" s="395"/>
      <c r="K55" s="392" t="s">
        <v>1072</v>
      </c>
      <c r="L55" s="392" t="s">
        <v>166</v>
      </c>
      <c r="M55" s="396">
        <v>88.399999999999991</v>
      </c>
      <c r="N55" s="396">
        <v>26.309090909090909</v>
      </c>
      <c r="O55" s="392"/>
      <c r="P55" s="392"/>
      <c r="Q55" s="396"/>
      <c r="R55" s="396"/>
      <c r="S55" s="396"/>
      <c r="T55" s="396"/>
      <c r="U55" s="396"/>
      <c r="V55" s="396"/>
      <c r="W55" s="396"/>
      <c r="X55" s="396"/>
      <c r="Y55" s="396"/>
      <c r="Z55" s="396"/>
      <c r="AA55" s="396"/>
      <c r="AB55" s="396"/>
      <c r="AC55" s="396"/>
      <c r="AD55" s="396"/>
      <c r="AE55" s="396">
        <v>14.299999999999999</v>
      </c>
      <c r="AF55" s="396" t="s">
        <v>1017</v>
      </c>
      <c r="AG55" s="396" t="s">
        <v>1017</v>
      </c>
      <c r="AH55" s="396" t="s">
        <v>1017</v>
      </c>
      <c r="AI55" s="396" t="s">
        <v>1017</v>
      </c>
      <c r="AJ55" s="392"/>
      <c r="AK55" s="420"/>
      <c r="AL55" s="392"/>
      <c r="AM55" s="420"/>
      <c r="AN55" s="420"/>
      <c r="AO55" s="392" t="s">
        <v>846</v>
      </c>
      <c r="AP55" s="395" t="s">
        <v>829</v>
      </c>
      <c r="AQ55" s="395"/>
      <c r="AR55" s="395"/>
      <c r="AS55" s="399"/>
      <c r="AT55" s="395">
        <v>7</v>
      </c>
      <c r="AU55" s="395"/>
      <c r="AV55" s="395"/>
      <c r="AW55" s="395"/>
      <c r="AX55" s="395" t="s">
        <v>829</v>
      </c>
      <c r="AY55" s="392"/>
      <c r="AZ55" s="395">
        <v>0</v>
      </c>
      <c r="BA55" s="395">
        <v>0</v>
      </c>
      <c r="BB55" s="395">
        <v>0</v>
      </c>
      <c r="BC55" s="395">
        <v>22</v>
      </c>
      <c r="BD55" s="395">
        <v>0</v>
      </c>
      <c r="BE55" s="395">
        <v>0</v>
      </c>
      <c r="BF55" s="395">
        <v>0</v>
      </c>
      <c r="BG55" s="395">
        <v>0</v>
      </c>
      <c r="BH55" s="395">
        <v>0</v>
      </c>
      <c r="BI55" s="395">
        <v>0</v>
      </c>
      <c r="BJ55" s="395">
        <v>0</v>
      </c>
      <c r="BK55" s="395">
        <v>0</v>
      </c>
      <c r="BL55" s="395"/>
      <c r="BM55" s="395" t="s">
        <v>829</v>
      </c>
      <c r="BN55" s="395"/>
      <c r="BO55" s="395" t="s">
        <v>829</v>
      </c>
      <c r="BP55" s="400"/>
      <c r="BQ55" s="395"/>
      <c r="BR55" s="395"/>
      <c r="BS55" s="395"/>
      <c r="BT55" s="402"/>
      <c r="BU55" s="402"/>
      <c r="BV55" s="395"/>
      <c r="BW55" s="395" t="s">
        <v>834</v>
      </c>
      <c r="BX55" s="395">
        <v>1</v>
      </c>
      <c r="BY55" s="392"/>
      <c r="BZ55" s="409" t="s">
        <v>1195</v>
      </c>
      <c r="CA55" s="402" t="s">
        <v>600</v>
      </c>
    </row>
    <row r="56" spans="1:79" customFormat="1" ht="13" customHeight="1" x14ac:dyDescent="0.3">
      <c r="A56" s="392">
        <v>11847</v>
      </c>
      <c r="B56" s="393">
        <v>42566</v>
      </c>
      <c r="C56" s="394" t="s">
        <v>825</v>
      </c>
      <c r="D56" s="392" t="s">
        <v>937</v>
      </c>
      <c r="E56" s="392"/>
      <c r="F56" s="392" t="s">
        <v>845</v>
      </c>
      <c r="G56" s="393">
        <v>42510</v>
      </c>
      <c r="H56" s="395" t="s">
        <v>828</v>
      </c>
      <c r="I56" s="395" t="s">
        <v>829</v>
      </c>
      <c r="J56" s="395"/>
      <c r="K56" s="418" t="s">
        <v>1074</v>
      </c>
      <c r="L56" s="392" t="s">
        <v>1075</v>
      </c>
      <c r="M56" s="396">
        <v>84</v>
      </c>
      <c r="N56" s="396">
        <v>20.399999999999999</v>
      </c>
      <c r="O56" s="392" t="s">
        <v>802</v>
      </c>
      <c r="P56" s="392">
        <v>2700</v>
      </c>
      <c r="Q56" s="396">
        <v>23.5</v>
      </c>
      <c r="R56" s="396"/>
      <c r="S56" s="396"/>
      <c r="T56" s="396"/>
      <c r="U56" s="396"/>
      <c r="V56" s="396"/>
      <c r="W56" s="396"/>
      <c r="X56" s="396"/>
      <c r="Y56" s="396"/>
      <c r="Z56" s="396"/>
      <c r="AA56" s="396"/>
      <c r="AB56" s="396"/>
      <c r="AC56" s="396"/>
      <c r="AD56" s="396"/>
      <c r="AE56" s="396">
        <v>14.999999999999998</v>
      </c>
      <c r="AF56" s="396" t="s">
        <v>1017</v>
      </c>
      <c r="AG56" s="396" t="s">
        <v>1017</v>
      </c>
      <c r="AH56" s="396" t="s">
        <v>1017</v>
      </c>
      <c r="AI56" s="396" t="s">
        <v>1017</v>
      </c>
      <c r="AJ56" s="392"/>
      <c r="AK56" s="420"/>
      <c r="AL56" s="392"/>
      <c r="AM56" s="420"/>
      <c r="AN56" s="420"/>
      <c r="AO56" s="392" t="s">
        <v>846</v>
      </c>
      <c r="AP56" s="395" t="s">
        <v>829</v>
      </c>
      <c r="AQ56" s="395"/>
      <c r="AR56" s="395"/>
      <c r="AS56" s="399"/>
      <c r="AT56" s="395">
        <v>3</v>
      </c>
      <c r="AU56" s="395"/>
      <c r="AV56" s="395"/>
      <c r="AW56" s="395"/>
      <c r="AX56" s="395" t="s">
        <v>772</v>
      </c>
      <c r="AY56" s="392"/>
      <c r="AZ56" s="395">
        <v>0</v>
      </c>
      <c r="BA56" s="395">
        <v>0</v>
      </c>
      <c r="BB56" s="395">
        <v>7</v>
      </c>
      <c r="BC56" s="395">
        <v>0</v>
      </c>
      <c r="BD56" s="395">
        <v>0</v>
      </c>
      <c r="BE56" s="395">
        <v>0</v>
      </c>
      <c r="BF56" s="395">
        <v>0</v>
      </c>
      <c r="BG56" s="395">
        <v>0</v>
      </c>
      <c r="BH56" s="395">
        <v>0</v>
      </c>
      <c r="BI56" s="395">
        <v>0</v>
      </c>
      <c r="BJ56" s="395">
        <v>0</v>
      </c>
      <c r="BK56" s="395">
        <v>0</v>
      </c>
      <c r="BL56" s="395"/>
      <c r="BM56" s="395" t="s">
        <v>829</v>
      </c>
      <c r="BN56" s="395"/>
      <c r="BO56" s="395" t="s">
        <v>829</v>
      </c>
      <c r="BP56" s="400"/>
      <c r="BQ56" s="395"/>
      <c r="BR56" s="395"/>
      <c r="BS56" s="395"/>
      <c r="BT56" s="402"/>
      <c r="BU56" s="402"/>
      <c r="BV56" s="395"/>
      <c r="BW56" s="395" t="s">
        <v>834</v>
      </c>
      <c r="BX56" s="395"/>
      <c r="BY56" s="392"/>
      <c r="BZ56" s="409" t="s">
        <v>1196</v>
      </c>
      <c r="CA56" s="402" t="s">
        <v>600</v>
      </c>
    </row>
    <row r="57" spans="1:79" customFormat="1" ht="13" customHeight="1" x14ac:dyDescent="0.3">
      <c r="A57" s="392">
        <v>11155</v>
      </c>
      <c r="B57" s="393">
        <v>42566</v>
      </c>
      <c r="C57" s="394" t="s">
        <v>825</v>
      </c>
      <c r="D57" s="392" t="s">
        <v>937</v>
      </c>
      <c r="E57" s="392"/>
      <c r="F57" s="392" t="s">
        <v>845</v>
      </c>
      <c r="G57" s="393">
        <v>42551</v>
      </c>
      <c r="H57" s="395" t="s">
        <v>828</v>
      </c>
      <c r="I57" s="395" t="s">
        <v>829</v>
      </c>
      <c r="J57" s="395"/>
      <c r="K57" s="392" t="s">
        <v>1077</v>
      </c>
      <c r="L57" s="392" t="s">
        <v>954</v>
      </c>
      <c r="M57" s="396">
        <v>91.281818181818167</v>
      </c>
      <c r="N57" s="396">
        <v>17.290909090909089</v>
      </c>
      <c r="O57" s="392"/>
      <c r="P57" s="392"/>
      <c r="Q57" s="396"/>
      <c r="R57" s="396"/>
      <c r="S57" s="396"/>
      <c r="T57" s="396"/>
      <c r="U57" s="396"/>
      <c r="V57" s="396"/>
      <c r="W57" s="396"/>
      <c r="X57" s="396"/>
      <c r="Y57" s="396"/>
      <c r="Z57" s="396"/>
      <c r="AA57" s="396"/>
      <c r="AB57" s="396"/>
      <c r="AC57" s="396"/>
      <c r="AD57" s="396"/>
      <c r="AE57" s="396">
        <v>10.609090909090908</v>
      </c>
      <c r="AF57" s="396" t="s">
        <v>1017</v>
      </c>
      <c r="AG57" s="396" t="s">
        <v>1017</v>
      </c>
      <c r="AH57" s="396" t="s">
        <v>1017</v>
      </c>
      <c r="AI57" s="396" t="s">
        <v>1017</v>
      </c>
      <c r="AJ57" s="392"/>
      <c r="AK57" s="420"/>
      <c r="AL57" s="392"/>
      <c r="AM57" s="420"/>
      <c r="AN57" s="420"/>
      <c r="AO57" s="392" t="s">
        <v>846</v>
      </c>
      <c r="AP57" s="395" t="s">
        <v>829</v>
      </c>
      <c r="AQ57" s="395"/>
      <c r="AR57" s="395"/>
      <c r="AS57" s="399"/>
      <c r="AT57" s="395">
        <v>5.53</v>
      </c>
      <c r="AU57" s="395"/>
      <c r="AV57" s="395"/>
      <c r="AW57" s="395"/>
      <c r="AX57" s="395" t="s">
        <v>829</v>
      </c>
      <c r="AY57" s="392"/>
      <c r="AZ57" s="395">
        <v>0</v>
      </c>
      <c r="BA57" s="395">
        <v>0</v>
      </c>
      <c r="BB57" s="395">
        <v>0</v>
      </c>
      <c r="BC57" s="395">
        <v>0</v>
      </c>
      <c r="BD57" s="395">
        <v>0</v>
      </c>
      <c r="BE57" s="395">
        <v>0</v>
      </c>
      <c r="BF57" s="395">
        <v>0</v>
      </c>
      <c r="BG57" s="395">
        <v>0</v>
      </c>
      <c r="BH57" s="395">
        <v>0</v>
      </c>
      <c r="BI57" s="395">
        <v>0</v>
      </c>
      <c r="BJ57" s="395">
        <v>0</v>
      </c>
      <c r="BK57" s="395">
        <v>0</v>
      </c>
      <c r="BL57" s="395"/>
      <c r="BM57" s="395" t="s">
        <v>829</v>
      </c>
      <c r="BN57" s="395"/>
      <c r="BO57" s="395" t="s">
        <v>829</v>
      </c>
      <c r="BP57" s="400"/>
      <c r="BQ57" s="395"/>
      <c r="BR57" s="395"/>
      <c r="BS57" s="395"/>
      <c r="BT57" s="402"/>
      <c r="BU57" s="402"/>
      <c r="BV57" s="395"/>
      <c r="BW57" s="395" t="s">
        <v>834</v>
      </c>
      <c r="BX57" s="395">
        <v>1</v>
      </c>
      <c r="BY57" s="392"/>
      <c r="BZ57" s="407" t="s">
        <v>1197</v>
      </c>
      <c r="CA57" s="402" t="s">
        <v>600</v>
      </c>
    </row>
    <row r="58" spans="1:79" customFormat="1" ht="13" customHeight="1" x14ac:dyDescent="0.3">
      <c r="A58" s="392">
        <v>9901</v>
      </c>
      <c r="B58" s="393">
        <v>42566</v>
      </c>
      <c r="C58" s="394" t="s">
        <v>825</v>
      </c>
      <c r="D58" s="392" t="s">
        <v>937</v>
      </c>
      <c r="E58" s="392"/>
      <c r="F58" s="392" t="s">
        <v>845</v>
      </c>
      <c r="G58" s="393">
        <v>42525</v>
      </c>
      <c r="H58" s="395" t="s">
        <v>828</v>
      </c>
      <c r="I58" s="395" t="s">
        <v>829</v>
      </c>
      <c r="J58" s="395"/>
      <c r="K58" s="392" t="s">
        <v>908</v>
      </c>
      <c r="L58" s="392" t="s">
        <v>844</v>
      </c>
      <c r="M58" s="396">
        <v>99.772727272727266</v>
      </c>
      <c r="N58" s="396">
        <v>19.818181818181817</v>
      </c>
      <c r="O58" s="392"/>
      <c r="P58" s="392"/>
      <c r="Q58" s="396"/>
      <c r="R58" s="396"/>
      <c r="S58" s="396"/>
      <c r="T58" s="396"/>
      <c r="U58" s="396"/>
      <c r="V58" s="396"/>
      <c r="W58" s="396"/>
      <c r="X58" s="396"/>
      <c r="Y58" s="396"/>
      <c r="Z58" s="396"/>
      <c r="AA58" s="396"/>
      <c r="AB58" s="396"/>
      <c r="AC58" s="396"/>
      <c r="AD58" s="396"/>
      <c r="AE58" s="396">
        <v>11.954545454545453</v>
      </c>
      <c r="AF58" s="396" t="s">
        <v>1017</v>
      </c>
      <c r="AG58" s="396" t="s">
        <v>1017</v>
      </c>
      <c r="AH58" s="396" t="s">
        <v>1017</v>
      </c>
      <c r="AI58" s="396" t="s">
        <v>1017</v>
      </c>
      <c r="AJ58" s="392"/>
      <c r="AK58" s="420"/>
      <c r="AL58" s="392"/>
      <c r="AM58" s="420"/>
      <c r="AN58" s="420"/>
      <c r="AO58" s="392" t="s">
        <v>846</v>
      </c>
      <c r="AP58" s="395" t="s">
        <v>829</v>
      </c>
      <c r="AQ58" s="395"/>
      <c r="AR58" s="395"/>
      <c r="AS58" s="399"/>
      <c r="AT58" s="395">
        <v>8</v>
      </c>
      <c r="AU58" s="395"/>
      <c r="AV58" s="395"/>
      <c r="AW58" s="395"/>
      <c r="AX58" s="395" t="s">
        <v>829</v>
      </c>
      <c r="AY58" s="392"/>
      <c r="AZ58" s="395">
        <v>0</v>
      </c>
      <c r="BA58" s="395">
        <v>0</v>
      </c>
      <c r="BB58" s="395">
        <v>0</v>
      </c>
      <c r="BC58" s="395">
        <v>0</v>
      </c>
      <c r="BD58" s="395">
        <v>0</v>
      </c>
      <c r="BE58" s="395">
        <v>0</v>
      </c>
      <c r="BF58" s="395">
        <v>0</v>
      </c>
      <c r="BG58" s="395">
        <v>0</v>
      </c>
      <c r="BH58" s="395">
        <v>0</v>
      </c>
      <c r="BI58" s="395">
        <v>0</v>
      </c>
      <c r="BJ58" s="395">
        <v>0</v>
      </c>
      <c r="BK58" s="395">
        <v>0</v>
      </c>
      <c r="BL58" s="395"/>
      <c r="BM58" s="395" t="s">
        <v>829</v>
      </c>
      <c r="BN58" s="395"/>
      <c r="BO58" s="395" t="s">
        <v>829</v>
      </c>
      <c r="BP58" s="400"/>
      <c r="BQ58" s="395"/>
      <c r="BR58" s="395"/>
      <c r="BS58" s="395"/>
      <c r="BT58" s="402"/>
      <c r="BU58" s="402"/>
      <c r="BV58" s="395"/>
      <c r="BW58" s="395" t="s">
        <v>834</v>
      </c>
      <c r="BX58" s="395">
        <v>1</v>
      </c>
      <c r="BY58" s="392"/>
      <c r="BZ58" s="407" t="s">
        <v>1198</v>
      </c>
      <c r="CA58" s="392" t="s">
        <v>600</v>
      </c>
    </row>
    <row r="59" spans="1:79" customFormat="1" ht="13" customHeight="1" x14ac:dyDescent="0.3">
      <c r="A59" s="392">
        <v>11737</v>
      </c>
      <c r="B59" s="393">
        <v>42566</v>
      </c>
      <c r="C59" s="394" t="s">
        <v>825</v>
      </c>
      <c r="D59" s="392" t="s">
        <v>937</v>
      </c>
      <c r="E59" s="392"/>
      <c r="F59" s="392" t="s">
        <v>845</v>
      </c>
      <c r="G59" s="393">
        <v>42468</v>
      </c>
      <c r="H59" s="395" t="s">
        <v>828</v>
      </c>
      <c r="I59" s="395" t="s">
        <v>829</v>
      </c>
      <c r="J59" s="395"/>
      <c r="K59" s="392" t="s">
        <v>1082</v>
      </c>
      <c r="L59" s="392" t="s">
        <v>1083</v>
      </c>
      <c r="M59" s="396">
        <v>85</v>
      </c>
      <c r="N59" s="396">
        <v>23.5</v>
      </c>
      <c r="O59" s="392" t="s">
        <v>802</v>
      </c>
      <c r="P59" s="392">
        <v>1300</v>
      </c>
      <c r="Q59" s="396">
        <v>23</v>
      </c>
      <c r="R59" s="396"/>
      <c r="S59" s="396"/>
      <c r="T59" s="396"/>
      <c r="U59" s="396"/>
      <c r="V59" s="396"/>
      <c r="W59" s="396"/>
      <c r="X59" s="396"/>
      <c r="Y59" s="396"/>
      <c r="Z59" s="396"/>
      <c r="AA59" s="396"/>
      <c r="AB59" s="396"/>
      <c r="AC59" s="396"/>
      <c r="AD59" s="396"/>
      <c r="AE59" s="396">
        <v>14.999999999999998</v>
      </c>
      <c r="AF59" s="396" t="s">
        <v>1017</v>
      </c>
      <c r="AG59" s="396" t="s">
        <v>1017</v>
      </c>
      <c r="AH59" s="396" t="s">
        <v>1017</v>
      </c>
      <c r="AI59" s="396" t="s">
        <v>1017</v>
      </c>
      <c r="AJ59" s="392"/>
      <c r="AK59" s="420"/>
      <c r="AL59" s="392"/>
      <c r="AM59" s="420"/>
      <c r="AN59" s="420"/>
      <c r="AO59" s="392" t="s">
        <v>846</v>
      </c>
      <c r="AP59" s="395" t="s">
        <v>829</v>
      </c>
      <c r="AQ59" s="395"/>
      <c r="AR59" s="395"/>
      <c r="AS59" s="399"/>
      <c r="AT59" s="395">
        <v>11.1</v>
      </c>
      <c r="AU59" s="395"/>
      <c r="AV59" s="395"/>
      <c r="AW59" s="395"/>
      <c r="AX59" s="395" t="s">
        <v>772</v>
      </c>
      <c r="AY59" s="392"/>
      <c r="AZ59" s="395">
        <v>0</v>
      </c>
      <c r="BA59" s="395">
        <v>0</v>
      </c>
      <c r="BB59" s="395">
        <v>0</v>
      </c>
      <c r="BC59" s="395">
        <v>0</v>
      </c>
      <c r="BD59" s="395">
        <v>0</v>
      </c>
      <c r="BE59" s="395">
        <v>0</v>
      </c>
      <c r="BF59" s="395">
        <v>0</v>
      </c>
      <c r="BG59" s="395">
        <v>0</v>
      </c>
      <c r="BH59" s="395">
        <v>0</v>
      </c>
      <c r="BI59" s="395">
        <v>0</v>
      </c>
      <c r="BJ59" s="395">
        <v>0</v>
      </c>
      <c r="BK59" s="395">
        <v>0</v>
      </c>
      <c r="BL59" s="395"/>
      <c r="BM59" s="395" t="s">
        <v>829</v>
      </c>
      <c r="BN59" s="395">
        <v>12</v>
      </c>
      <c r="BO59" s="395" t="s">
        <v>829</v>
      </c>
      <c r="BP59" s="400"/>
      <c r="BQ59" s="395"/>
      <c r="BR59" s="395"/>
      <c r="BS59" s="395"/>
      <c r="BT59" s="402"/>
      <c r="BU59" s="402"/>
      <c r="BV59" s="395"/>
      <c r="BW59" s="395" t="s">
        <v>834</v>
      </c>
      <c r="BX59" s="395">
        <v>1</v>
      </c>
      <c r="BY59" s="392"/>
      <c r="BZ59" s="407" t="s">
        <v>1199</v>
      </c>
      <c r="CA59" s="402" t="s">
        <v>600</v>
      </c>
    </row>
    <row r="60" spans="1:79" customFormat="1" ht="13" customHeight="1" x14ac:dyDescent="0.3">
      <c r="A60" s="392">
        <v>12721</v>
      </c>
      <c r="B60" s="393">
        <v>42566</v>
      </c>
      <c r="C60" s="394" t="s">
        <v>825</v>
      </c>
      <c r="D60" s="392" t="s">
        <v>937</v>
      </c>
      <c r="E60" s="392"/>
      <c r="F60" s="392" t="s">
        <v>845</v>
      </c>
      <c r="G60" s="393">
        <v>42474</v>
      </c>
      <c r="H60" s="395" t="s">
        <v>828</v>
      </c>
      <c r="I60" s="395" t="s">
        <v>829</v>
      </c>
      <c r="J60" s="395"/>
      <c r="K60" s="392" t="s">
        <v>1171</v>
      </c>
      <c r="L60" s="392" t="s">
        <v>1172</v>
      </c>
      <c r="M60" s="396">
        <v>79.699999999999989</v>
      </c>
      <c r="N60" s="396">
        <v>21.6</v>
      </c>
      <c r="O60" s="392"/>
      <c r="P60" s="392"/>
      <c r="Q60" s="396"/>
      <c r="R60" s="396"/>
      <c r="S60" s="396"/>
      <c r="T60" s="396"/>
      <c r="U60" s="396"/>
      <c r="V60" s="396"/>
      <c r="W60" s="396"/>
      <c r="X60" s="396"/>
      <c r="Y60" s="396"/>
      <c r="Z60" s="396"/>
      <c r="AA60" s="396"/>
      <c r="AB60" s="396"/>
      <c r="AC60" s="396"/>
      <c r="AD60" s="396"/>
      <c r="AE60" s="396">
        <v>11.999999999999998</v>
      </c>
      <c r="AF60" s="396" t="s">
        <v>1017</v>
      </c>
      <c r="AG60" s="396" t="s">
        <v>1017</v>
      </c>
      <c r="AH60" s="396" t="s">
        <v>1017</v>
      </c>
      <c r="AI60" s="396" t="s">
        <v>1017</v>
      </c>
      <c r="AJ60" s="392"/>
      <c r="AK60" s="420"/>
      <c r="AL60" s="392"/>
      <c r="AM60" s="420"/>
      <c r="AN60" s="420"/>
      <c r="AO60" s="392" t="s">
        <v>846</v>
      </c>
      <c r="AP60" s="395" t="s">
        <v>829</v>
      </c>
      <c r="AQ60" s="395"/>
      <c r="AR60" s="395"/>
      <c r="AS60" s="399"/>
      <c r="AT60" s="395">
        <v>7</v>
      </c>
      <c r="AU60" s="395"/>
      <c r="AV60" s="395"/>
      <c r="AW60" s="395"/>
      <c r="AX60" s="395" t="s">
        <v>772</v>
      </c>
      <c r="AY60" s="392"/>
      <c r="AZ60" s="395">
        <v>0</v>
      </c>
      <c r="BA60" s="395">
        <v>0</v>
      </c>
      <c r="BB60" s="395">
        <v>0</v>
      </c>
      <c r="BC60" s="395">
        <v>0</v>
      </c>
      <c r="BD60" s="395">
        <v>0</v>
      </c>
      <c r="BE60" s="395">
        <v>0</v>
      </c>
      <c r="BF60" s="395">
        <v>0</v>
      </c>
      <c r="BG60" s="395">
        <v>0</v>
      </c>
      <c r="BH60" s="395">
        <v>0</v>
      </c>
      <c r="BI60" s="395">
        <v>0</v>
      </c>
      <c r="BJ60" s="395">
        <v>0</v>
      </c>
      <c r="BK60" s="395">
        <v>0</v>
      </c>
      <c r="BL60" s="395"/>
      <c r="BM60" s="395" t="s">
        <v>829</v>
      </c>
      <c r="BN60" s="395">
        <v>12</v>
      </c>
      <c r="BO60" s="395" t="s">
        <v>829</v>
      </c>
      <c r="BP60" s="400"/>
      <c r="BQ60" s="395"/>
      <c r="BR60" s="395">
        <v>12</v>
      </c>
      <c r="BS60" s="395"/>
      <c r="BT60" s="392"/>
      <c r="BU60" s="402"/>
      <c r="BV60" s="395"/>
      <c r="BW60" s="395" t="s">
        <v>834</v>
      </c>
      <c r="BX60" s="395"/>
      <c r="BY60" s="392"/>
      <c r="BZ60" s="409" t="s">
        <v>1200</v>
      </c>
      <c r="CA60" s="402" t="s">
        <v>600</v>
      </c>
    </row>
    <row r="61" spans="1:79" customFormat="1" ht="13" customHeight="1" x14ac:dyDescent="0.3">
      <c r="A61" s="392">
        <v>10857</v>
      </c>
      <c r="B61" s="393">
        <v>42566</v>
      </c>
      <c r="C61" s="394" t="s">
        <v>825</v>
      </c>
      <c r="D61" s="392" t="s">
        <v>937</v>
      </c>
      <c r="E61" s="392"/>
      <c r="F61" s="392" t="s">
        <v>850</v>
      </c>
      <c r="G61" s="393">
        <v>42475</v>
      </c>
      <c r="H61" s="395" t="s">
        <v>828</v>
      </c>
      <c r="I61" s="395" t="s">
        <v>829</v>
      </c>
      <c r="J61" s="395"/>
      <c r="K61" s="392" t="s">
        <v>866</v>
      </c>
      <c r="L61" s="392" t="s">
        <v>1016</v>
      </c>
      <c r="M61" s="396">
        <v>54.090909090909086</v>
      </c>
      <c r="N61" s="396">
        <v>37.727272727272727</v>
      </c>
      <c r="O61" s="392"/>
      <c r="P61" s="392"/>
      <c r="Q61" s="396"/>
      <c r="R61" s="396"/>
      <c r="S61" s="396"/>
      <c r="T61" s="396"/>
      <c r="U61" s="396"/>
      <c r="V61" s="396"/>
      <c r="W61" s="396">
        <v>17.27272727272727</v>
      </c>
      <c r="X61" s="396"/>
      <c r="Y61" s="396"/>
      <c r="Z61" s="396"/>
      <c r="AA61" s="396"/>
      <c r="AB61" s="396"/>
      <c r="AC61" s="396"/>
      <c r="AD61" s="396"/>
      <c r="AE61" s="396" t="s">
        <v>1017</v>
      </c>
      <c r="AF61" s="396" t="s">
        <v>1017</v>
      </c>
      <c r="AG61" s="396" t="s">
        <v>1017</v>
      </c>
      <c r="AH61" s="396">
        <v>19.09090909090909</v>
      </c>
      <c r="AI61" s="396" t="s">
        <v>1017</v>
      </c>
      <c r="AJ61" s="392"/>
      <c r="AK61" s="397"/>
      <c r="AL61" s="392"/>
      <c r="AM61" s="420"/>
      <c r="AN61" s="420"/>
      <c r="AO61" s="392" t="s">
        <v>968</v>
      </c>
      <c r="AP61" s="395" t="s">
        <v>829</v>
      </c>
      <c r="AQ61" s="395"/>
      <c r="AR61" s="395"/>
      <c r="AS61" s="399"/>
      <c r="AT61" s="395">
        <v>16</v>
      </c>
      <c r="AU61" s="395"/>
      <c r="AV61" s="395"/>
      <c r="AW61" s="395"/>
      <c r="AX61" s="395" t="s">
        <v>835</v>
      </c>
      <c r="AY61" s="392"/>
      <c r="AZ61" s="395">
        <v>0</v>
      </c>
      <c r="BA61" s="395">
        <v>0</v>
      </c>
      <c r="BB61" s="395">
        <v>0</v>
      </c>
      <c r="BC61" s="395">
        <v>0</v>
      </c>
      <c r="BD61" s="395">
        <v>0</v>
      </c>
      <c r="BE61" s="395">
        <v>0</v>
      </c>
      <c r="BF61" s="395">
        <v>0</v>
      </c>
      <c r="BG61" s="395">
        <v>0</v>
      </c>
      <c r="BH61" s="395">
        <v>0</v>
      </c>
      <c r="BI61" s="395">
        <v>0</v>
      </c>
      <c r="BJ61" s="395">
        <v>0</v>
      </c>
      <c r="BK61" s="395">
        <v>0</v>
      </c>
      <c r="BL61" s="395"/>
      <c r="BM61" s="395" t="s">
        <v>829</v>
      </c>
      <c r="BN61" s="395"/>
      <c r="BO61" s="395" t="s">
        <v>829</v>
      </c>
      <c r="BP61" s="400">
        <v>174.43636363636361</v>
      </c>
      <c r="BQ61" s="395"/>
      <c r="BR61" s="395"/>
      <c r="BS61" s="401">
        <v>42551</v>
      </c>
      <c r="BT61" s="392"/>
      <c r="BU61" s="402"/>
      <c r="BV61" s="395"/>
      <c r="BW61" s="395" t="s">
        <v>834</v>
      </c>
      <c r="BX61" s="395"/>
      <c r="BY61" s="402" t="s">
        <v>1018</v>
      </c>
      <c r="BZ61" s="417" t="s">
        <v>1201</v>
      </c>
      <c r="CA61" s="402" t="s">
        <v>600</v>
      </c>
    </row>
    <row r="62" spans="1:79" customFormat="1" ht="13" customHeight="1" x14ac:dyDescent="0.3">
      <c r="A62" s="392">
        <v>11465</v>
      </c>
      <c r="B62" s="393">
        <v>42566</v>
      </c>
      <c r="C62" s="394" t="s">
        <v>825</v>
      </c>
      <c r="D62" s="392" t="s">
        <v>937</v>
      </c>
      <c r="E62" s="392"/>
      <c r="F62" s="392" t="s">
        <v>850</v>
      </c>
      <c r="G62" s="393">
        <v>42551</v>
      </c>
      <c r="H62" s="395" t="s">
        <v>828</v>
      </c>
      <c r="I62" s="395" t="s">
        <v>829</v>
      </c>
      <c r="J62" s="395"/>
      <c r="K62" s="392" t="s">
        <v>870</v>
      </c>
      <c r="L62" s="392" t="s">
        <v>1020</v>
      </c>
      <c r="M62" s="396">
        <v>73.954545454545439</v>
      </c>
      <c r="N62" s="396">
        <v>42.43636363636363</v>
      </c>
      <c r="O62" s="392"/>
      <c r="P62" s="392"/>
      <c r="Q62" s="396"/>
      <c r="R62" s="396"/>
      <c r="S62" s="396"/>
      <c r="T62" s="396"/>
      <c r="U62" s="396"/>
      <c r="V62" s="396"/>
      <c r="W62" s="396">
        <v>12.08181818181818</v>
      </c>
      <c r="X62" s="396"/>
      <c r="Y62" s="396"/>
      <c r="Z62" s="396"/>
      <c r="AA62" s="396"/>
      <c r="AB62" s="396"/>
      <c r="AC62" s="396"/>
      <c r="AD62" s="396"/>
      <c r="AE62" s="396" t="s">
        <v>1017</v>
      </c>
      <c r="AF62" s="396" t="s">
        <v>1017</v>
      </c>
      <c r="AG62" s="396" t="s">
        <v>1017</v>
      </c>
      <c r="AH62" s="396">
        <v>18.309090909090909</v>
      </c>
      <c r="AI62" s="396" t="s">
        <v>1017</v>
      </c>
      <c r="AJ62" s="392"/>
      <c r="AK62" s="420"/>
      <c r="AL62" s="392"/>
      <c r="AM62" s="420"/>
      <c r="AN62" s="420"/>
      <c r="AO62" s="392" t="s">
        <v>968</v>
      </c>
      <c r="AP62" s="395" t="s">
        <v>829</v>
      </c>
      <c r="AQ62" s="395"/>
      <c r="AR62" s="395"/>
      <c r="AS62" s="399"/>
      <c r="AT62" s="395">
        <v>9.5</v>
      </c>
      <c r="AU62" s="395"/>
      <c r="AV62" s="395"/>
      <c r="AW62" s="395"/>
      <c r="AX62" s="395" t="s">
        <v>835</v>
      </c>
      <c r="AY62" s="392"/>
      <c r="AZ62" s="395">
        <v>0</v>
      </c>
      <c r="BA62" s="395">
        <v>0</v>
      </c>
      <c r="BB62" s="395">
        <v>0</v>
      </c>
      <c r="BC62" s="395">
        <v>0</v>
      </c>
      <c r="BD62" s="395">
        <v>0</v>
      </c>
      <c r="BE62" s="395">
        <v>0</v>
      </c>
      <c r="BF62" s="395">
        <v>0</v>
      </c>
      <c r="BG62" s="395">
        <v>0</v>
      </c>
      <c r="BH62" s="395">
        <v>0</v>
      </c>
      <c r="BI62" s="395">
        <v>0</v>
      </c>
      <c r="BJ62" s="395">
        <v>0</v>
      </c>
      <c r="BK62" s="395">
        <v>0</v>
      </c>
      <c r="BL62" s="395"/>
      <c r="BM62" s="395" t="s">
        <v>829</v>
      </c>
      <c r="BN62" s="395">
        <v>12</v>
      </c>
      <c r="BO62" s="395" t="s">
        <v>829</v>
      </c>
      <c r="BP62" s="400"/>
      <c r="BQ62" s="395"/>
      <c r="BR62" s="395"/>
      <c r="BS62" s="395"/>
      <c r="BT62" s="402"/>
      <c r="BU62" s="402"/>
      <c r="BV62" s="395"/>
      <c r="BW62" s="395" t="s">
        <v>834</v>
      </c>
      <c r="BX62" s="395"/>
      <c r="BY62" s="392"/>
      <c r="BZ62" s="409" t="s">
        <v>1202</v>
      </c>
      <c r="CA62" s="402" t="s">
        <v>600</v>
      </c>
    </row>
    <row r="63" spans="1:79" customFormat="1" ht="13" customHeight="1" x14ac:dyDescent="0.3">
      <c r="A63" s="392">
        <v>11797</v>
      </c>
      <c r="B63" s="405">
        <v>42567</v>
      </c>
      <c r="C63" s="394" t="s">
        <v>825</v>
      </c>
      <c r="D63" s="392" t="s">
        <v>937</v>
      </c>
      <c r="E63" s="392"/>
      <c r="F63" s="392" t="s">
        <v>850</v>
      </c>
      <c r="G63" s="406">
        <v>42567</v>
      </c>
      <c r="H63" s="395" t="s">
        <v>828</v>
      </c>
      <c r="I63" s="395" t="s">
        <v>829</v>
      </c>
      <c r="J63" s="395"/>
      <c r="K63" s="392" t="s">
        <v>873</v>
      </c>
      <c r="L63" s="392" t="s">
        <v>1022</v>
      </c>
      <c r="M63" s="396">
        <v>86.86363636363636</v>
      </c>
      <c r="N63" s="396">
        <v>42.4</v>
      </c>
      <c r="O63" s="392"/>
      <c r="P63" s="392"/>
      <c r="Q63" s="396"/>
      <c r="R63" s="396"/>
      <c r="S63" s="396"/>
      <c r="T63" s="396"/>
      <c r="U63" s="396"/>
      <c r="V63" s="396"/>
      <c r="W63" s="396">
        <v>11.609090909090908</v>
      </c>
      <c r="X63" s="396"/>
      <c r="Y63" s="396"/>
      <c r="Z63" s="396"/>
      <c r="AA63" s="396"/>
      <c r="AB63" s="396"/>
      <c r="AC63" s="396"/>
      <c r="AD63" s="396"/>
      <c r="AE63" s="396" t="s">
        <v>1017</v>
      </c>
      <c r="AF63" s="396" t="s">
        <v>1017</v>
      </c>
      <c r="AG63" s="396" t="s">
        <v>1017</v>
      </c>
      <c r="AH63" s="396">
        <v>17.799999999999997</v>
      </c>
      <c r="AI63" s="396" t="s">
        <v>1017</v>
      </c>
      <c r="AJ63" s="392"/>
      <c r="AK63" s="420"/>
      <c r="AL63" s="392"/>
      <c r="AM63" s="420"/>
      <c r="AN63" s="420"/>
      <c r="AO63" s="392" t="s">
        <v>968</v>
      </c>
      <c r="AP63" s="395" t="s">
        <v>829</v>
      </c>
      <c r="AQ63" s="395"/>
      <c r="AR63" s="395"/>
      <c r="AS63" s="399"/>
      <c r="AT63" s="395">
        <v>7.5</v>
      </c>
      <c r="AU63" s="395"/>
      <c r="AV63" s="395"/>
      <c r="AW63" s="395"/>
      <c r="AX63" s="395" t="s">
        <v>829</v>
      </c>
      <c r="AY63" s="392"/>
      <c r="AZ63" s="395">
        <v>0</v>
      </c>
      <c r="BA63" s="395">
        <v>0</v>
      </c>
      <c r="BB63" s="395">
        <v>0</v>
      </c>
      <c r="BC63" s="395">
        <v>0</v>
      </c>
      <c r="BD63" s="395">
        <v>0</v>
      </c>
      <c r="BE63" s="395">
        <v>0</v>
      </c>
      <c r="BF63" s="395">
        <v>0</v>
      </c>
      <c r="BG63" s="395">
        <v>0</v>
      </c>
      <c r="BH63" s="395">
        <v>0</v>
      </c>
      <c r="BI63" s="395">
        <v>0</v>
      </c>
      <c r="BJ63" s="395">
        <v>0</v>
      </c>
      <c r="BK63" s="395">
        <v>0</v>
      </c>
      <c r="BL63" s="395"/>
      <c r="BM63" s="395" t="s">
        <v>829</v>
      </c>
      <c r="BN63" s="395"/>
      <c r="BO63" s="395" t="s">
        <v>829</v>
      </c>
      <c r="BP63" s="400"/>
      <c r="BQ63" s="395"/>
      <c r="BR63" s="395"/>
      <c r="BS63" s="395"/>
      <c r="BT63" s="392"/>
      <c r="BU63" s="402"/>
      <c r="BV63" s="395"/>
      <c r="BW63" s="395" t="s">
        <v>834</v>
      </c>
      <c r="BX63" s="395">
        <v>1</v>
      </c>
      <c r="BY63" s="392"/>
      <c r="BZ63" s="409" t="s">
        <v>1203</v>
      </c>
      <c r="CA63" s="402" t="s">
        <v>580</v>
      </c>
    </row>
    <row r="64" spans="1:79" customFormat="1" ht="13" customHeight="1" x14ac:dyDescent="0.3">
      <c r="A64" s="392">
        <v>13017</v>
      </c>
      <c r="B64" s="393">
        <v>42566</v>
      </c>
      <c r="C64" s="394" t="s">
        <v>825</v>
      </c>
      <c r="D64" s="392" t="s">
        <v>937</v>
      </c>
      <c r="E64" s="392"/>
      <c r="F64" s="392" t="s">
        <v>850</v>
      </c>
      <c r="G64" s="393">
        <v>42551</v>
      </c>
      <c r="H64" s="395" t="s">
        <v>590</v>
      </c>
      <c r="I64" s="395" t="s">
        <v>853</v>
      </c>
      <c r="J64" s="395"/>
      <c r="K64" s="392" t="s">
        <v>875</v>
      </c>
      <c r="L64" s="392" t="s">
        <v>1024</v>
      </c>
      <c r="M64" s="396">
        <v>89.999999999999986</v>
      </c>
      <c r="N64" s="396">
        <v>37.899999999999991</v>
      </c>
      <c r="O64" s="392"/>
      <c r="P64" s="392"/>
      <c r="Q64" s="396"/>
      <c r="R64" s="396"/>
      <c r="S64" s="396"/>
      <c r="T64" s="396"/>
      <c r="U64" s="396"/>
      <c r="V64" s="396"/>
      <c r="W64" s="396">
        <v>21.054545454545455</v>
      </c>
      <c r="X64" s="396"/>
      <c r="Y64" s="396"/>
      <c r="Z64" s="396"/>
      <c r="AA64" s="396"/>
      <c r="AB64" s="396"/>
      <c r="AC64" s="396"/>
      <c r="AD64" s="396"/>
      <c r="AE64" s="396" t="s">
        <v>1017</v>
      </c>
      <c r="AF64" s="396" t="s">
        <v>1017</v>
      </c>
      <c r="AG64" s="396" t="s">
        <v>1017</v>
      </c>
      <c r="AH64" s="396">
        <v>22.599999999999998</v>
      </c>
      <c r="AI64" s="396" t="s">
        <v>1017</v>
      </c>
      <c r="AJ64" s="392"/>
      <c r="AK64" s="420"/>
      <c r="AL64" s="392"/>
      <c r="AM64" s="420"/>
      <c r="AN64" s="420"/>
      <c r="AO64" s="392" t="s">
        <v>968</v>
      </c>
      <c r="AP64" s="395" t="s">
        <v>829</v>
      </c>
      <c r="AQ64" s="395"/>
      <c r="AR64" s="395"/>
      <c r="AS64" s="399"/>
      <c r="AT64" s="395">
        <v>16</v>
      </c>
      <c r="AU64" s="395"/>
      <c r="AV64" s="395"/>
      <c r="AW64" s="395"/>
      <c r="AX64" s="395" t="s">
        <v>829</v>
      </c>
      <c r="AY64" s="392"/>
      <c r="AZ64" s="395">
        <v>0</v>
      </c>
      <c r="BA64" s="395">
        <v>0</v>
      </c>
      <c r="BB64" s="395">
        <v>0</v>
      </c>
      <c r="BC64" s="395">
        <v>0</v>
      </c>
      <c r="BD64" s="395">
        <v>0</v>
      </c>
      <c r="BE64" s="395">
        <v>0</v>
      </c>
      <c r="BF64" s="395">
        <v>0</v>
      </c>
      <c r="BG64" s="395">
        <v>0</v>
      </c>
      <c r="BH64" s="395">
        <v>0</v>
      </c>
      <c r="BI64" s="395">
        <v>0</v>
      </c>
      <c r="BJ64" s="395">
        <v>0</v>
      </c>
      <c r="BK64" s="395">
        <v>0</v>
      </c>
      <c r="BL64" s="395"/>
      <c r="BM64" s="395" t="s">
        <v>829</v>
      </c>
      <c r="BN64" s="395"/>
      <c r="BO64" s="395" t="s">
        <v>829</v>
      </c>
      <c r="BP64" s="400"/>
      <c r="BQ64" s="395"/>
      <c r="BR64" s="395"/>
      <c r="BS64" s="395"/>
      <c r="BT64" s="416"/>
      <c r="BU64" s="402"/>
      <c r="BV64" s="395"/>
      <c r="BW64" s="395" t="s">
        <v>834</v>
      </c>
      <c r="BX64" s="395">
        <v>1</v>
      </c>
      <c r="BY64" s="392"/>
      <c r="BZ64" s="409" t="s">
        <v>1204</v>
      </c>
      <c r="CA64" s="402" t="s">
        <v>600</v>
      </c>
    </row>
    <row r="65" spans="1:121" customFormat="1" ht="13" customHeight="1" x14ac:dyDescent="0.3">
      <c r="A65" s="392">
        <v>1472</v>
      </c>
      <c r="B65" s="393">
        <v>42567</v>
      </c>
      <c r="C65" s="394" t="s">
        <v>825</v>
      </c>
      <c r="D65" s="392" t="s">
        <v>937</v>
      </c>
      <c r="E65" s="392"/>
      <c r="F65" s="392" t="s">
        <v>850</v>
      </c>
      <c r="G65" s="393">
        <v>42551</v>
      </c>
      <c r="H65" s="395" t="s">
        <v>828</v>
      </c>
      <c r="I65" s="395" t="s">
        <v>829</v>
      </c>
      <c r="J65" s="395"/>
      <c r="K65" s="392" t="s">
        <v>880</v>
      </c>
      <c r="L65" s="392" t="s">
        <v>844</v>
      </c>
      <c r="M65" s="396">
        <v>99.472727272727269</v>
      </c>
      <c r="N65" s="396">
        <v>40.981818181818177</v>
      </c>
      <c r="O65" s="392"/>
      <c r="P65" s="392"/>
      <c r="Q65" s="396"/>
      <c r="R65" s="396"/>
      <c r="S65" s="396"/>
      <c r="T65" s="396"/>
      <c r="U65" s="396"/>
      <c r="V65" s="396"/>
      <c r="W65" s="396">
        <v>16.818181818181817</v>
      </c>
      <c r="X65" s="396"/>
      <c r="Y65" s="396"/>
      <c r="Z65" s="396"/>
      <c r="AA65" s="396"/>
      <c r="AB65" s="396"/>
      <c r="AC65" s="396"/>
      <c r="AD65" s="396"/>
      <c r="AE65" s="396" t="s">
        <v>1017</v>
      </c>
      <c r="AF65" s="396" t="s">
        <v>1017</v>
      </c>
      <c r="AG65" s="396" t="s">
        <v>1017</v>
      </c>
      <c r="AH65" s="396">
        <v>19.218181818181819</v>
      </c>
      <c r="AI65" s="396" t="s">
        <v>1017</v>
      </c>
      <c r="AJ65" s="392"/>
      <c r="AK65" s="420"/>
      <c r="AL65" s="392"/>
      <c r="AM65" s="420"/>
      <c r="AN65" s="420"/>
      <c r="AO65" s="392" t="s">
        <v>968</v>
      </c>
      <c r="AP65" s="395" t="s">
        <v>829</v>
      </c>
      <c r="AQ65" s="395"/>
      <c r="AR65" s="395"/>
      <c r="AS65" s="399"/>
      <c r="AT65" s="395">
        <v>11.6</v>
      </c>
      <c r="AU65" s="395"/>
      <c r="AV65" s="395"/>
      <c r="AW65" s="395"/>
      <c r="AX65" s="395" t="s">
        <v>829</v>
      </c>
      <c r="AY65" s="392"/>
      <c r="AZ65" s="395">
        <v>0</v>
      </c>
      <c r="BA65" s="395">
        <v>0</v>
      </c>
      <c r="BB65" s="395">
        <v>0</v>
      </c>
      <c r="BC65" s="395">
        <v>0</v>
      </c>
      <c r="BD65" s="395">
        <v>0</v>
      </c>
      <c r="BE65" s="395">
        <v>0</v>
      </c>
      <c r="BF65" s="395">
        <v>0</v>
      </c>
      <c r="BG65" s="395">
        <v>0</v>
      </c>
      <c r="BH65" s="395">
        <v>0</v>
      </c>
      <c r="BI65" s="395">
        <v>0</v>
      </c>
      <c r="BJ65" s="395">
        <v>0</v>
      </c>
      <c r="BK65" s="395">
        <v>0</v>
      </c>
      <c r="BL65" s="395"/>
      <c r="BM65" s="395" t="s">
        <v>829</v>
      </c>
      <c r="BN65" s="395"/>
      <c r="BO65" s="395" t="s">
        <v>829</v>
      </c>
      <c r="BP65" s="400"/>
      <c r="BQ65" s="395"/>
      <c r="BR65" s="395"/>
      <c r="BS65" s="395"/>
      <c r="BT65" s="402"/>
      <c r="BU65" s="402"/>
      <c r="BV65" s="395"/>
      <c r="BW65" s="395" t="s">
        <v>834</v>
      </c>
      <c r="BX65" s="395"/>
      <c r="BY65" s="392"/>
      <c r="BZ65" s="409" t="s">
        <v>1205</v>
      </c>
      <c r="CA65" s="392" t="s">
        <v>580</v>
      </c>
    </row>
    <row r="66" spans="1:121" customFormat="1" ht="13" customHeight="1" x14ac:dyDescent="0.3">
      <c r="A66" s="392">
        <v>13059</v>
      </c>
      <c r="B66" s="393">
        <v>42566</v>
      </c>
      <c r="C66" s="394" t="s">
        <v>825</v>
      </c>
      <c r="D66" s="392" t="s">
        <v>937</v>
      </c>
      <c r="E66" s="392"/>
      <c r="F66" s="392" t="s">
        <v>850</v>
      </c>
      <c r="G66" s="393">
        <v>42551</v>
      </c>
      <c r="H66" s="395" t="s">
        <v>828</v>
      </c>
      <c r="I66" s="395" t="s">
        <v>829</v>
      </c>
      <c r="J66" s="395"/>
      <c r="K66" s="392" t="s">
        <v>883</v>
      </c>
      <c r="L66" s="392" t="s">
        <v>1027</v>
      </c>
      <c r="M66" s="396">
        <v>87.999999999999986</v>
      </c>
      <c r="N66" s="396">
        <v>52</v>
      </c>
      <c r="O66" s="392"/>
      <c r="P66" s="392"/>
      <c r="Q66" s="396"/>
      <c r="R66" s="396"/>
      <c r="S66" s="396"/>
      <c r="T66" s="396"/>
      <c r="U66" s="396"/>
      <c r="V66" s="396"/>
      <c r="W66" s="396">
        <v>18</v>
      </c>
      <c r="X66" s="396"/>
      <c r="Y66" s="396"/>
      <c r="Z66" s="396"/>
      <c r="AA66" s="396"/>
      <c r="AB66" s="396"/>
      <c r="AC66" s="396"/>
      <c r="AD66" s="396"/>
      <c r="AE66" s="396" t="s">
        <v>1017</v>
      </c>
      <c r="AF66" s="396" t="s">
        <v>1017</v>
      </c>
      <c r="AG66" s="396" t="s">
        <v>1017</v>
      </c>
      <c r="AH66" s="396">
        <v>23.5</v>
      </c>
      <c r="AI66" s="396" t="s">
        <v>1017</v>
      </c>
      <c r="AJ66" s="392"/>
      <c r="AK66" s="420"/>
      <c r="AL66" s="392"/>
      <c r="AM66" s="420"/>
      <c r="AN66" s="420"/>
      <c r="AO66" s="392" t="s">
        <v>968</v>
      </c>
      <c r="AP66" s="395" t="s">
        <v>829</v>
      </c>
      <c r="AQ66" s="395"/>
      <c r="AR66" s="395"/>
      <c r="AS66" s="399"/>
      <c r="AT66" s="395">
        <v>8.5</v>
      </c>
      <c r="AU66" s="395"/>
      <c r="AV66" s="395"/>
      <c r="AW66" s="395"/>
      <c r="AX66" s="395" t="s">
        <v>829</v>
      </c>
      <c r="AY66" s="392"/>
      <c r="AZ66" s="395">
        <v>20</v>
      </c>
      <c r="BA66" s="395">
        <v>0</v>
      </c>
      <c r="BB66" s="395">
        <v>0</v>
      </c>
      <c r="BC66" s="395">
        <v>0</v>
      </c>
      <c r="BD66" s="395">
        <v>0</v>
      </c>
      <c r="BE66" s="395">
        <v>0</v>
      </c>
      <c r="BF66" s="395">
        <v>0</v>
      </c>
      <c r="BG66" s="395">
        <v>0</v>
      </c>
      <c r="BH66" s="395">
        <v>0</v>
      </c>
      <c r="BI66" s="395">
        <v>0</v>
      </c>
      <c r="BJ66" s="395">
        <v>0</v>
      </c>
      <c r="BK66" s="395">
        <v>0</v>
      </c>
      <c r="BL66" s="395"/>
      <c r="BM66" s="395" t="s">
        <v>829</v>
      </c>
      <c r="BN66" s="395"/>
      <c r="BO66" s="395" t="s">
        <v>829</v>
      </c>
      <c r="BP66" s="400"/>
      <c r="BQ66" s="395"/>
      <c r="BR66" s="395"/>
      <c r="BS66" s="395"/>
      <c r="BT66" s="402"/>
      <c r="BU66" s="402"/>
      <c r="BV66" s="395"/>
      <c r="BW66" s="395" t="s">
        <v>834</v>
      </c>
      <c r="BX66" s="395"/>
      <c r="BY66" s="392" t="s">
        <v>858</v>
      </c>
      <c r="BZ66" s="403" t="s">
        <v>1206</v>
      </c>
      <c r="CA66" s="402" t="s">
        <v>600</v>
      </c>
    </row>
    <row r="67" spans="1:121" customFormat="1" ht="13" customHeight="1" x14ac:dyDescent="0.3">
      <c r="A67" s="392">
        <v>11097</v>
      </c>
      <c r="B67" s="393">
        <v>42567</v>
      </c>
      <c r="C67" s="394" t="s">
        <v>825</v>
      </c>
      <c r="D67" s="392" t="s">
        <v>937</v>
      </c>
      <c r="E67" s="392"/>
      <c r="F67" s="392" t="s">
        <v>850</v>
      </c>
      <c r="G67" s="406">
        <v>42495</v>
      </c>
      <c r="H67" s="395" t="s">
        <v>828</v>
      </c>
      <c r="I67" s="395" t="s">
        <v>829</v>
      </c>
      <c r="J67" s="395"/>
      <c r="K67" s="392" t="s">
        <v>847</v>
      </c>
      <c r="L67" s="392" t="s">
        <v>1029</v>
      </c>
      <c r="M67" s="396">
        <v>99.5</v>
      </c>
      <c r="N67" s="396">
        <v>47.899999999999991</v>
      </c>
      <c r="O67" s="392" t="s">
        <v>832</v>
      </c>
      <c r="P67" s="392">
        <v>1020</v>
      </c>
      <c r="Q67" s="396">
        <v>49.9</v>
      </c>
      <c r="R67" s="396"/>
      <c r="S67" s="396"/>
      <c r="T67" s="396"/>
      <c r="U67" s="396"/>
      <c r="V67" s="396"/>
      <c r="W67" s="396">
        <v>13.754545454545454</v>
      </c>
      <c r="X67" s="396"/>
      <c r="Y67" s="396"/>
      <c r="Z67" s="396"/>
      <c r="AA67" s="396"/>
      <c r="AB67" s="396"/>
      <c r="AC67" s="396"/>
      <c r="AD67" s="396"/>
      <c r="AE67" s="396" t="s">
        <v>1017</v>
      </c>
      <c r="AF67" s="396" t="s">
        <v>1017</v>
      </c>
      <c r="AG67" s="396" t="s">
        <v>1017</v>
      </c>
      <c r="AH67" s="396">
        <v>22.099999999999998</v>
      </c>
      <c r="AI67" s="396" t="s">
        <v>1017</v>
      </c>
      <c r="AJ67" s="392"/>
      <c r="AK67" s="420"/>
      <c r="AL67" s="392"/>
      <c r="AM67" s="420"/>
      <c r="AN67" s="420"/>
      <c r="AO67" s="392" t="s">
        <v>968</v>
      </c>
      <c r="AP67" s="395" t="s">
        <v>829</v>
      </c>
      <c r="AQ67" s="395"/>
      <c r="AR67" s="395"/>
      <c r="AS67" s="399">
        <v>10</v>
      </c>
      <c r="AT67" s="395">
        <v>12</v>
      </c>
      <c r="AU67" s="395"/>
      <c r="AV67" s="395"/>
      <c r="AW67" s="395"/>
      <c r="AX67" s="395" t="s">
        <v>835</v>
      </c>
      <c r="AY67" s="392"/>
      <c r="AZ67" s="395">
        <v>0</v>
      </c>
      <c r="BA67" s="395">
        <v>0</v>
      </c>
      <c r="BB67" s="395">
        <v>7</v>
      </c>
      <c r="BC67" s="395">
        <v>0</v>
      </c>
      <c r="BD67" s="395">
        <v>0</v>
      </c>
      <c r="BE67" s="395">
        <v>0</v>
      </c>
      <c r="BF67" s="395">
        <v>0</v>
      </c>
      <c r="BG67" s="395">
        <v>0</v>
      </c>
      <c r="BH67" s="395">
        <v>0</v>
      </c>
      <c r="BI67" s="395">
        <v>0</v>
      </c>
      <c r="BJ67" s="395">
        <v>0</v>
      </c>
      <c r="BK67" s="395">
        <v>0</v>
      </c>
      <c r="BL67" s="395"/>
      <c r="BM67" s="395" t="s">
        <v>772</v>
      </c>
      <c r="BN67" s="395"/>
      <c r="BO67" s="395" t="s">
        <v>829</v>
      </c>
      <c r="BP67" s="400"/>
      <c r="BQ67" s="395"/>
      <c r="BR67" s="395"/>
      <c r="BS67" s="395"/>
      <c r="BT67" s="402"/>
      <c r="BU67" s="402"/>
      <c r="BV67" s="395"/>
      <c r="BW67" s="395" t="s">
        <v>834</v>
      </c>
      <c r="BX67" s="395"/>
      <c r="BY67" s="392"/>
      <c r="BZ67" s="407" t="s">
        <v>1207</v>
      </c>
      <c r="CA67" s="402" t="s">
        <v>580</v>
      </c>
      <c r="CC67" s="214"/>
      <c r="CD67" s="214"/>
      <c r="CE67" s="214"/>
      <c r="CF67" s="214"/>
      <c r="CG67" s="214"/>
      <c r="CH67" s="214"/>
      <c r="CI67" s="214"/>
      <c r="CJ67" s="214"/>
      <c r="CK67" s="214"/>
      <c r="CL67" s="214"/>
      <c r="CM67" s="214"/>
      <c r="CN67" s="214"/>
      <c r="CO67" s="214"/>
      <c r="CP67" s="214"/>
      <c r="CQ67" s="214"/>
      <c r="CR67" s="214"/>
      <c r="CS67" s="214"/>
      <c r="CT67" s="214"/>
      <c r="CU67" s="214"/>
      <c r="CV67" s="214"/>
      <c r="CW67" s="214"/>
      <c r="CX67" s="214"/>
      <c r="CY67" s="214"/>
      <c r="CZ67" s="214"/>
      <c r="DA67" s="214"/>
      <c r="DB67" s="214"/>
      <c r="DC67" s="214"/>
      <c r="DD67" s="214"/>
      <c r="DE67" s="214"/>
    </row>
    <row r="68" spans="1:121" customFormat="1" ht="13" customHeight="1" x14ac:dyDescent="0.3">
      <c r="A68" s="392">
        <v>1484</v>
      </c>
      <c r="B68" s="393">
        <v>42566</v>
      </c>
      <c r="C68" s="394" t="s">
        <v>825</v>
      </c>
      <c r="D68" s="392" t="s">
        <v>937</v>
      </c>
      <c r="E68" s="392"/>
      <c r="F68" s="392" t="s">
        <v>850</v>
      </c>
      <c r="G68" s="393">
        <v>42551</v>
      </c>
      <c r="H68" s="395" t="s">
        <v>828</v>
      </c>
      <c r="I68" s="395" t="s">
        <v>829</v>
      </c>
      <c r="J68" s="395"/>
      <c r="K68" s="392" t="s">
        <v>885</v>
      </c>
      <c r="L68" s="392" t="s">
        <v>844</v>
      </c>
      <c r="M68" s="396">
        <v>99.472727272727269</v>
      </c>
      <c r="N68" s="396">
        <v>40.981818181818177</v>
      </c>
      <c r="O68" s="392"/>
      <c r="P68" s="392"/>
      <c r="Q68" s="396"/>
      <c r="R68" s="396"/>
      <c r="S68" s="396"/>
      <c r="T68" s="396"/>
      <c r="U68" s="396"/>
      <c r="V68" s="396"/>
      <c r="W68" s="396">
        <v>16.818181818181817</v>
      </c>
      <c r="X68" s="396"/>
      <c r="Y68" s="396"/>
      <c r="Z68" s="396"/>
      <c r="AA68" s="396"/>
      <c r="AB68" s="396"/>
      <c r="AC68" s="396"/>
      <c r="AD68" s="396"/>
      <c r="AE68" s="396" t="s">
        <v>1017</v>
      </c>
      <c r="AF68" s="396" t="s">
        <v>1017</v>
      </c>
      <c r="AG68" s="396" t="s">
        <v>1017</v>
      </c>
      <c r="AH68" s="396">
        <v>19.218181818181819</v>
      </c>
      <c r="AI68" s="396" t="s">
        <v>1017</v>
      </c>
      <c r="AJ68" s="392"/>
      <c r="AK68" s="420"/>
      <c r="AL68" s="392"/>
      <c r="AM68" s="420"/>
      <c r="AN68" s="420"/>
      <c r="AO68" s="392" t="s">
        <v>968</v>
      </c>
      <c r="AP68" s="395" t="s">
        <v>829</v>
      </c>
      <c r="AQ68" s="395"/>
      <c r="AR68" s="395"/>
      <c r="AS68" s="399"/>
      <c r="AT68" s="395">
        <v>11.6</v>
      </c>
      <c r="AU68" s="395"/>
      <c r="AV68" s="395"/>
      <c r="AW68" s="395"/>
      <c r="AX68" s="395" t="s">
        <v>835</v>
      </c>
      <c r="AY68" s="392"/>
      <c r="AZ68" s="395">
        <v>0</v>
      </c>
      <c r="BA68" s="395">
        <v>0</v>
      </c>
      <c r="BB68" s="395">
        <v>0</v>
      </c>
      <c r="BC68" s="395">
        <v>0</v>
      </c>
      <c r="BD68" s="395">
        <v>0</v>
      </c>
      <c r="BE68" s="395">
        <v>0</v>
      </c>
      <c r="BF68" s="395">
        <v>0</v>
      </c>
      <c r="BG68" s="395">
        <v>0</v>
      </c>
      <c r="BH68" s="395">
        <v>0</v>
      </c>
      <c r="BI68" s="395">
        <v>0</v>
      </c>
      <c r="BJ68" s="395">
        <v>0</v>
      </c>
      <c r="BK68" s="395">
        <v>0</v>
      </c>
      <c r="BL68" s="395"/>
      <c r="BM68" s="395" t="s">
        <v>829</v>
      </c>
      <c r="BN68" s="395"/>
      <c r="BO68" s="395" t="s">
        <v>829</v>
      </c>
      <c r="BP68" s="400"/>
      <c r="BQ68" s="395"/>
      <c r="BR68" s="395"/>
      <c r="BS68" s="395"/>
      <c r="BT68" s="402"/>
      <c r="BU68" s="402"/>
      <c r="BV68" s="395"/>
      <c r="BW68" s="395" t="s">
        <v>834</v>
      </c>
      <c r="BX68" s="395"/>
      <c r="BY68" s="392"/>
      <c r="BZ68" s="407" t="s">
        <v>1208</v>
      </c>
      <c r="CA68" s="402" t="s">
        <v>600</v>
      </c>
    </row>
    <row r="69" spans="1:121" customFormat="1" ht="13" customHeight="1" x14ac:dyDescent="0.3">
      <c r="A69" s="392">
        <v>10263</v>
      </c>
      <c r="B69" s="393">
        <v>42566</v>
      </c>
      <c r="C69" s="394" t="s">
        <v>825</v>
      </c>
      <c r="D69" s="392" t="s">
        <v>937</v>
      </c>
      <c r="E69" s="392"/>
      <c r="F69" s="392" t="s">
        <v>850</v>
      </c>
      <c r="G69" s="393">
        <v>42551</v>
      </c>
      <c r="H69" s="395" t="s">
        <v>828</v>
      </c>
      <c r="I69" s="395" t="s">
        <v>829</v>
      </c>
      <c r="J69" s="395"/>
      <c r="K69" s="392" t="s">
        <v>887</v>
      </c>
      <c r="L69" s="392" t="s">
        <v>888</v>
      </c>
      <c r="M69" s="396">
        <v>89.899999999999991</v>
      </c>
      <c r="N69" s="396">
        <v>49.190909090909088</v>
      </c>
      <c r="O69" s="392"/>
      <c r="P69" s="392"/>
      <c r="Q69" s="396"/>
      <c r="R69" s="396"/>
      <c r="S69" s="396"/>
      <c r="T69" s="396"/>
      <c r="U69" s="396"/>
      <c r="V69" s="396"/>
      <c r="W69" s="396">
        <v>16.09090909090909</v>
      </c>
      <c r="X69" s="396"/>
      <c r="Y69" s="396"/>
      <c r="Z69" s="396"/>
      <c r="AA69" s="396"/>
      <c r="AB69" s="396"/>
      <c r="AC69" s="396"/>
      <c r="AD69" s="396"/>
      <c r="AE69" s="396" t="s">
        <v>1017</v>
      </c>
      <c r="AF69" s="396" t="s">
        <v>1017</v>
      </c>
      <c r="AG69" s="396" t="s">
        <v>1017</v>
      </c>
      <c r="AH69" s="396">
        <v>25.190909090909091</v>
      </c>
      <c r="AI69" s="396" t="s">
        <v>1017</v>
      </c>
      <c r="AJ69" s="392"/>
      <c r="AK69" s="420"/>
      <c r="AL69" s="392"/>
      <c r="AM69" s="420"/>
      <c r="AN69" s="420"/>
      <c r="AO69" s="392" t="s">
        <v>968</v>
      </c>
      <c r="AP69" s="395" t="s">
        <v>829</v>
      </c>
      <c r="AQ69" s="395"/>
      <c r="AR69" s="395"/>
      <c r="AS69" s="399"/>
      <c r="AT69" s="395">
        <v>10.5</v>
      </c>
      <c r="AU69" s="395"/>
      <c r="AV69" s="395"/>
      <c r="AW69" s="395"/>
      <c r="AX69" s="395" t="s">
        <v>835</v>
      </c>
      <c r="AY69" s="392"/>
      <c r="AZ69" s="395">
        <v>16</v>
      </c>
      <c r="BA69" s="395">
        <v>0</v>
      </c>
      <c r="BB69" s="395">
        <v>0</v>
      </c>
      <c r="BC69" s="395">
        <v>0</v>
      </c>
      <c r="BD69" s="395">
        <v>0</v>
      </c>
      <c r="BE69" s="395">
        <v>0</v>
      </c>
      <c r="BF69" s="395">
        <v>0</v>
      </c>
      <c r="BG69" s="395">
        <v>0</v>
      </c>
      <c r="BH69" s="395">
        <v>0</v>
      </c>
      <c r="BI69" s="395">
        <v>0</v>
      </c>
      <c r="BJ69" s="395">
        <v>0</v>
      </c>
      <c r="BK69" s="395">
        <v>0</v>
      </c>
      <c r="BL69" s="395"/>
      <c r="BM69" s="395" t="s">
        <v>829</v>
      </c>
      <c r="BN69" s="395">
        <v>12</v>
      </c>
      <c r="BO69" s="395" t="s">
        <v>829</v>
      </c>
      <c r="BP69" s="400"/>
      <c r="BQ69" s="395"/>
      <c r="BR69" s="395">
        <v>12</v>
      </c>
      <c r="BS69" s="395"/>
      <c r="BT69" s="402"/>
      <c r="BU69" s="402"/>
      <c r="BV69" s="395"/>
      <c r="BW69" s="395" t="s">
        <v>834</v>
      </c>
      <c r="BX69" s="395"/>
      <c r="BY69" s="392"/>
      <c r="BZ69" s="407" t="s">
        <v>1209</v>
      </c>
      <c r="CA69" s="402" t="s">
        <v>600</v>
      </c>
    </row>
    <row r="70" spans="1:121" customFormat="1" ht="13" customHeight="1" x14ac:dyDescent="0.3">
      <c r="A70" s="392">
        <v>4374</v>
      </c>
      <c r="B70" s="393">
        <v>42566</v>
      </c>
      <c r="C70" s="394" t="s">
        <v>825</v>
      </c>
      <c r="D70" s="392" t="s">
        <v>937</v>
      </c>
      <c r="E70" s="392"/>
      <c r="F70" s="392" t="s">
        <v>850</v>
      </c>
      <c r="G70" s="393">
        <v>42551</v>
      </c>
      <c r="H70" s="395" t="s">
        <v>828</v>
      </c>
      <c r="I70" s="395" t="s">
        <v>829</v>
      </c>
      <c r="J70" s="395"/>
      <c r="K70" s="392" t="s">
        <v>830</v>
      </c>
      <c r="L70" s="392" t="s">
        <v>891</v>
      </c>
      <c r="M70" s="396">
        <v>86.263636363636351</v>
      </c>
      <c r="N70" s="396">
        <v>34.136363636363633</v>
      </c>
      <c r="O70" s="392"/>
      <c r="P70" s="392"/>
      <c r="Q70" s="396"/>
      <c r="R70" s="396"/>
      <c r="S70" s="396"/>
      <c r="T70" s="396"/>
      <c r="U70" s="396"/>
      <c r="V70" s="396"/>
      <c r="W70" s="396">
        <v>16.818181818181817</v>
      </c>
      <c r="X70" s="396"/>
      <c r="Y70" s="396"/>
      <c r="Z70" s="396"/>
      <c r="AA70" s="396"/>
      <c r="AB70" s="396"/>
      <c r="AC70" s="396"/>
      <c r="AD70" s="396"/>
      <c r="AE70" s="396" t="s">
        <v>1017</v>
      </c>
      <c r="AF70" s="396" t="s">
        <v>1017</v>
      </c>
      <c r="AG70" s="396" t="s">
        <v>1017</v>
      </c>
      <c r="AH70" s="396">
        <v>24.363636363636363</v>
      </c>
      <c r="AI70" s="396" t="s">
        <v>1017</v>
      </c>
      <c r="AJ70" s="392"/>
      <c r="AK70" s="420"/>
      <c r="AL70" s="392"/>
      <c r="AM70" s="420"/>
      <c r="AN70" s="420"/>
      <c r="AO70" s="392" t="s">
        <v>968</v>
      </c>
      <c r="AP70" s="395" t="s">
        <v>829</v>
      </c>
      <c r="AQ70" s="395"/>
      <c r="AR70" s="395"/>
      <c r="AS70" s="399"/>
      <c r="AT70" s="395">
        <v>7</v>
      </c>
      <c r="AU70" s="395"/>
      <c r="AV70" s="395"/>
      <c r="AW70" s="395"/>
      <c r="AX70" s="395" t="s">
        <v>829</v>
      </c>
      <c r="AY70" s="392"/>
      <c r="AZ70" s="395">
        <v>0</v>
      </c>
      <c r="BA70" s="395">
        <v>0</v>
      </c>
      <c r="BB70" s="395">
        <v>0</v>
      </c>
      <c r="BC70" s="395">
        <v>0</v>
      </c>
      <c r="BD70" s="395">
        <v>0</v>
      </c>
      <c r="BE70" s="395">
        <v>0</v>
      </c>
      <c r="BF70" s="395">
        <v>0</v>
      </c>
      <c r="BG70" s="395">
        <v>0</v>
      </c>
      <c r="BH70" s="395">
        <v>0</v>
      </c>
      <c r="BI70" s="395">
        <v>0</v>
      </c>
      <c r="BJ70" s="395">
        <v>0</v>
      </c>
      <c r="BK70" s="395">
        <v>0</v>
      </c>
      <c r="BL70" s="395"/>
      <c r="BM70" s="395" t="s">
        <v>829</v>
      </c>
      <c r="BN70" s="395"/>
      <c r="BO70" s="395" t="s">
        <v>829</v>
      </c>
      <c r="BP70" s="400"/>
      <c r="BQ70" s="395"/>
      <c r="BR70" s="395"/>
      <c r="BS70" s="395"/>
      <c r="BT70" s="402"/>
      <c r="BU70" s="402"/>
      <c r="BV70" s="395"/>
      <c r="BW70" s="395" t="s">
        <v>834</v>
      </c>
      <c r="BX70" s="395"/>
      <c r="BY70" s="402"/>
      <c r="BZ70" s="407" t="s">
        <v>1210</v>
      </c>
      <c r="CA70" s="392" t="s">
        <v>600</v>
      </c>
    </row>
    <row r="71" spans="1:121" customFormat="1" ht="13" customHeight="1" x14ac:dyDescent="0.3">
      <c r="A71" s="392">
        <v>12304</v>
      </c>
      <c r="B71" s="393">
        <v>42566</v>
      </c>
      <c r="C71" s="394" t="s">
        <v>825</v>
      </c>
      <c r="D71" s="392" t="s">
        <v>937</v>
      </c>
      <c r="E71" s="392"/>
      <c r="F71" s="392" t="s">
        <v>850</v>
      </c>
      <c r="G71" s="406">
        <v>42551</v>
      </c>
      <c r="H71" s="395" t="s">
        <v>828</v>
      </c>
      <c r="I71" s="395" t="s">
        <v>853</v>
      </c>
      <c r="J71" s="395"/>
      <c r="K71" s="392" t="s">
        <v>893</v>
      </c>
      <c r="L71" s="392" t="s">
        <v>1037</v>
      </c>
      <c r="M71" s="396">
        <v>91.154545454545442</v>
      </c>
      <c r="N71" s="396">
        <v>49.61818181818181</v>
      </c>
      <c r="O71" s="392"/>
      <c r="P71" s="392"/>
      <c r="Q71" s="396"/>
      <c r="R71" s="396"/>
      <c r="S71" s="396"/>
      <c r="T71" s="396"/>
      <c r="U71" s="396"/>
      <c r="V71" s="396"/>
      <c r="W71" s="396">
        <v>13.572727272727271</v>
      </c>
      <c r="X71" s="396"/>
      <c r="Y71" s="396"/>
      <c r="Z71" s="396"/>
      <c r="AA71" s="396"/>
      <c r="AB71" s="396"/>
      <c r="AC71" s="396"/>
      <c r="AD71" s="396"/>
      <c r="AE71" s="396" t="s">
        <v>1017</v>
      </c>
      <c r="AF71" s="396" t="s">
        <v>1017</v>
      </c>
      <c r="AG71" s="396" t="s">
        <v>1017</v>
      </c>
      <c r="AH71" s="396">
        <v>22.390909090909087</v>
      </c>
      <c r="AI71" s="396" t="s">
        <v>1017</v>
      </c>
      <c r="AJ71" s="392"/>
      <c r="AK71" s="420"/>
      <c r="AL71" s="392"/>
      <c r="AM71" s="420"/>
      <c r="AN71" s="420"/>
      <c r="AO71" s="392" t="s">
        <v>968</v>
      </c>
      <c r="AP71" s="395" t="s">
        <v>829</v>
      </c>
      <c r="AQ71" s="395"/>
      <c r="AR71" s="395"/>
      <c r="AS71" s="395">
        <v>10</v>
      </c>
      <c r="AT71" s="395">
        <v>12</v>
      </c>
      <c r="AU71" s="395"/>
      <c r="AV71" s="395"/>
      <c r="AW71" s="395"/>
      <c r="AX71" s="395" t="s">
        <v>835</v>
      </c>
      <c r="AY71" s="392"/>
      <c r="AZ71" s="395">
        <v>0</v>
      </c>
      <c r="BA71" s="395">
        <v>0</v>
      </c>
      <c r="BB71" s="395">
        <v>0</v>
      </c>
      <c r="BC71" s="395">
        <v>0</v>
      </c>
      <c r="BD71" s="395">
        <v>0</v>
      </c>
      <c r="BE71" s="395">
        <v>0</v>
      </c>
      <c r="BF71" s="395">
        <v>0</v>
      </c>
      <c r="BG71" s="395">
        <v>0</v>
      </c>
      <c r="BH71" s="395">
        <v>0</v>
      </c>
      <c r="BI71" s="395">
        <v>0</v>
      </c>
      <c r="BJ71" s="395">
        <v>0</v>
      </c>
      <c r="BK71" s="395">
        <v>0</v>
      </c>
      <c r="BL71" s="395"/>
      <c r="BM71" s="395" t="s">
        <v>829</v>
      </c>
      <c r="BN71" s="395">
        <v>12</v>
      </c>
      <c r="BO71" s="395" t="s">
        <v>829</v>
      </c>
      <c r="BP71" s="400"/>
      <c r="BQ71" s="395"/>
      <c r="BR71" s="395"/>
      <c r="BS71" s="395"/>
      <c r="BT71" s="402"/>
      <c r="BU71" s="402"/>
      <c r="BV71" s="395"/>
      <c r="BW71" s="395" t="s">
        <v>834</v>
      </c>
      <c r="BX71" s="395"/>
      <c r="BY71" s="402" t="s">
        <v>1038</v>
      </c>
      <c r="BZ71" s="407" t="s">
        <v>1211</v>
      </c>
      <c r="CA71" s="392" t="s">
        <v>600</v>
      </c>
    </row>
    <row r="72" spans="1:121" customFormat="1" ht="13" customHeight="1" x14ac:dyDescent="0.3">
      <c r="A72" s="392">
        <v>13087</v>
      </c>
      <c r="B72" s="393">
        <v>42566</v>
      </c>
      <c r="C72" s="394" t="s">
        <v>825</v>
      </c>
      <c r="D72" s="392" t="s">
        <v>937</v>
      </c>
      <c r="E72" s="392"/>
      <c r="F72" s="392" t="s">
        <v>850</v>
      </c>
      <c r="G72" s="406">
        <v>42551</v>
      </c>
      <c r="H72" s="395" t="s">
        <v>828</v>
      </c>
      <c r="I72" s="395" t="s">
        <v>829</v>
      </c>
      <c r="J72" s="395"/>
      <c r="K72" s="392" t="s">
        <v>895</v>
      </c>
      <c r="L72" s="392" t="s">
        <v>1041</v>
      </c>
      <c r="M72" s="396">
        <v>74.818181818181813</v>
      </c>
      <c r="N72" s="396">
        <v>42.927272727272722</v>
      </c>
      <c r="O72" s="392"/>
      <c r="P72" s="392"/>
      <c r="Q72" s="396"/>
      <c r="R72" s="396"/>
      <c r="S72" s="396"/>
      <c r="T72" s="396"/>
      <c r="U72" s="396"/>
      <c r="V72" s="396"/>
      <c r="W72" s="396">
        <v>12.218181818181817</v>
      </c>
      <c r="X72" s="396"/>
      <c r="Y72" s="396"/>
      <c r="Z72" s="396"/>
      <c r="AA72" s="396"/>
      <c r="AB72" s="396"/>
      <c r="AC72" s="396"/>
      <c r="AD72" s="396"/>
      <c r="AE72" s="396" t="s">
        <v>1017</v>
      </c>
      <c r="AF72" s="396" t="s">
        <v>1017</v>
      </c>
      <c r="AG72" s="396" t="s">
        <v>1017</v>
      </c>
      <c r="AH72" s="396">
        <v>18.527272727272724</v>
      </c>
      <c r="AI72" s="396" t="s">
        <v>1017</v>
      </c>
      <c r="AJ72" s="392"/>
      <c r="AK72" s="420"/>
      <c r="AL72" s="392"/>
      <c r="AM72" s="420"/>
      <c r="AN72" s="420"/>
      <c r="AO72" s="392" t="s">
        <v>968</v>
      </c>
      <c r="AP72" s="395" t="s">
        <v>829</v>
      </c>
      <c r="AQ72" s="395"/>
      <c r="AR72" s="395"/>
      <c r="AS72" s="399"/>
      <c r="AT72" s="395">
        <v>9.5</v>
      </c>
      <c r="AU72" s="395"/>
      <c r="AV72" s="395"/>
      <c r="AW72" s="395"/>
      <c r="AX72" s="395" t="s">
        <v>835</v>
      </c>
      <c r="AY72" s="392"/>
      <c r="AZ72" s="395">
        <v>0</v>
      </c>
      <c r="BA72" s="395">
        <v>0</v>
      </c>
      <c r="BB72" s="395">
        <v>0</v>
      </c>
      <c r="BC72" s="395">
        <v>0</v>
      </c>
      <c r="BD72" s="395">
        <v>0</v>
      </c>
      <c r="BE72" s="395">
        <v>0</v>
      </c>
      <c r="BF72" s="395">
        <v>0</v>
      </c>
      <c r="BG72" s="395">
        <v>0</v>
      </c>
      <c r="BH72" s="395">
        <v>0</v>
      </c>
      <c r="BI72" s="395">
        <v>0</v>
      </c>
      <c r="BJ72" s="395">
        <v>0</v>
      </c>
      <c r="BK72" s="395">
        <v>0</v>
      </c>
      <c r="BL72" s="395"/>
      <c r="BM72" s="395" t="s">
        <v>829</v>
      </c>
      <c r="BN72" s="395">
        <v>12</v>
      </c>
      <c r="BO72" s="395" t="s">
        <v>829</v>
      </c>
      <c r="BP72" s="400"/>
      <c r="BQ72" s="395"/>
      <c r="BR72" s="395"/>
      <c r="BS72" s="395"/>
      <c r="BT72" s="402"/>
      <c r="BU72" s="402"/>
      <c r="BV72" s="395"/>
      <c r="BW72" s="395" t="s">
        <v>834</v>
      </c>
      <c r="BX72" s="395"/>
      <c r="BY72" s="392"/>
      <c r="BZ72" s="407" t="s">
        <v>1212</v>
      </c>
      <c r="CA72" s="402" t="s">
        <v>600</v>
      </c>
    </row>
    <row r="73" spans="1:121" customFormat="1" ht="13" customHeight="1" x14ac:dyDescent="0.3">
      <c r="A73" s="392">
        <v>1389</v>
      </c>
      <c r="B73" s="393">
        <v>42566</v>
      </c>
      <c r="C73" s="394" t="s">
        <v>825</v>
      </c>
      <c r="D73" s="392" t="s">
        <v>937</v>
      </c>
      <c r="E73" s="392"/>
      <c r="F73" s="392" t="s">
        <v>850</v>
      </c>
      <c r="G73" s="406">
        <v>42551</v>
      </c>
      <c r="H73" s="395" t="s">
        <v>828</v>
      </c>
      <c r="I73" s="395" t="s">
        <v>829</v>
      </c>
      <c r="J73" s="395"/>
      <c r="K73" s="392" t="s">
        <v>837</v>
      </c>
      <c r="L73" s="392" t="s">
        <v>838</v>
      </c>
      <c r="M73" s="396">
        <v>95.090909090909079</v>
      </c>
      <c r="N73" s="396">
        <v>37.054545454545448</v>
      </c>
      <c r="O73" s="392" t="s">
        <v>802</v>
      </c>
      <c r="P73" s="392">
        <v>1300</v>
      </c>
      <c r="Q73" s="396">
        <v>36.099999999999994</v>
      </c>
      <c r="R73" s="396"/>
      <c r="S73" s="396"/>
      <c r="T73" s="396"/>
      <c r="U73" s="396"/>
      <c r="V73" s="396"/>
      <c r="W73" s="396">
        <v>13.299999999999999</v>
      </c>
      <c r="X73" s="396"/>
      <c r="Y73" s="396"/>
      <c r="Z73" s="396"/>
      <c r="AA73" s="396"/>
      <c r="AB73" s="396"/>
      <c r="AC73" s="396"/>
      <c r="AD73" s="396"/>
      <c r="AE73" s="396" t="s">
        <v>1017</v>
      </c>
      <c r="AF73" s="396" t="s">
        <v>1017</v>
      </c>
      <c r="AG73" s="396" t="s">
        <v>1017</v>
      </c>
      <c r="AH73" s="396">
        <v>19.954545454545453</v>
      </c>
      <c r="AI73" s="396" t="s">
        <v>1017</v>
      </c>
      <c r="AJ73" s="392"/>
      <c r="AK73" s="420"/>
      <c r="AL73" s="392"/>
      <c r="AM73" s="420"/>
      <c r="AN73" s="420"/>
      <c r="AO73" s="392" t="s">
        <v>968</v>
      </c>
      <c r="AP73" s="395" t="s">
        <v>829</v>
      </c>
      <c r="AQ73" s="395"/>
      <c r="AR73" s="395"/>
      <c r="AS73" s="399"/>
      <c r="AT73" s="395">
        <v>10.199999999999999</v>
      </c>
      <c r="AU73" s="395"/>
      <c r="AV73" s="395"/>
      <c r="AW73" s="395"/>
      <c r="AX73" s="395" t="s">
        <v>835</v>
      </c>
      <c r="AY73" s="392"/>
      <c r="AZ73" s="395">
        <v>0</v>
      </c>
      <c r="BA73" s="395">
        <v>0</v>
      </c>
      <c r="BB73" s="395">
        <v>0</v>
      </c>
      <c r="BC73" s="395">
        <v>0</v>
      </c>
      <c r="BD73" s="395">
        <v>0</v>
      </c>
      <c r="BE73" s="395">
        <v>0</v>
      </c>
      <c r="BF73" s="395">
        <v>0</v>
      </c>
      <c r="BG73" s="395">
        <v>0</v>
      </c>
      <c r="BH73" s="395">
        <v>0</v>
      </c>
      <c r="BI73" s="395">
        <v>0</v>
      </c>
      <c r="BJ73" s="395">
        <v>0</v>
      </c>
      <c r="BK73" s="395">
        <v>0</v>
      </c>
      <c r="BL73" s="395"/>
      <c r="BM73" s="395" t="s">
        <v>829</v>
      </c>
      <c r="BN73" s="395"/>
      <c r="BO73" s="395" t="s">
        <v>829</v>
      </c>
      <c r="BP73" s="400"/>
      <c r="BQ73" s="395"/>
      <c r="BR73" s="395"/>
      <c r="BS73" s="395"/>
      <c r="BT73" s="402"/>
      <c r="BU73" s="402"/>
      <c r="BV73" s="395"/>
      <c r="BW73" s="395" t="s">
        <v>834</v>
      </c>
      <c r="BX73" s="395"/>
      <c r="BY73" s="392" t="s">
        <v>1046</v>
      </c>
      <c r="BZ73" s="407" t="s">
        <v>1213</v>
      </c>
      <c r="CA73" s="392" t="s">
        <v>600</v>
      </c>
    </row>
    <row r="74" spans="1:121" customFormat="1" ht="13" customHeight="1" x14ac:dyDescent="0.3">
      <c r="A74" s="392">
        <v>13111</v>
      </c>
      <c r="B74" s="393">
        <v>42568</v>
      </c>
      <c r="C74" s="394" t="s">
        <v>825</v>
      </c>
      <c r="D74" s="392" t="s">
        <v>937</v>
      </c>
      <c r="E74" s="392"/>
      <c r="F74" s="392" t="s">
        <v>850</v>
      </c>
      <c r="G74" s="393">
        <v>42551</v>
      </c>
      <c r="H74" s="395" t="s">
        <v>828</v>
      </c>
      <c r="I74" s="395" t="s">
        <v>829</v>
      </c>
      <c r="J74" s="395"/>
      <c r="K74" s="392" t="s">
        <v>839</v>
      </c>
      <c r="L74" s="392" t="s">
        <v>1048</v>
      </c>
      <c r="M74" s="396">
        <v>91.09999999999998</v>
      </c>
      <c r="N74" s="396">
        <v>51.690909090909088</v>
      </c>
      <c r="O74" s="392"/>
      <c r="P74" s="392"/>
      <c r="Q74" s="396"/>
      <c r="R74" s="396"/>
      <c r="S74" s="396"/>
      <c r="T74" s="396"/>
      <c r="U74" s="396"/>
      <c r="V74" s="396"/>
      <c r="W74" s="396">
        <v>16.363636363636363</v>
      </c>
      <c r="X74" s="396"/>
      <c r="Y74" s="396"/>
      <c r="Z74" s="396"/>
      <c r="AA74" s="396"/>
      <c r="AB74" s="396"/>
      <c r="AC74" s="396"/>
      <c r="AD74" s="396"/>
      <c r="AE74" s="396" t="s">
        <v>1017</v>
      </c>
      <c r="AF74" s="396" t="s">
        <v>1017</v>
      </c>
      <c r="AG74" s="396" t="s">
        <v>1017</v>
      </c>
      <c r="AH74" s="396">
        <v>24.18181818181818</v>
      </c>
      <c r="AI74" s="396" t="s">
        <v>1017</v>
      </c>
      <c r="AJ74" s="392"/>
      <c r="AK74" s="420"/>
      <c r="AL74" s="392"/>
      <c r="AM74" s="420"/>
      <c r="AN74" s="420"/>
      <c r="AO74" s="392" t="s">
        <v>968</v>
      </c>
      <c r="AP74" s="395" t="s">
        <v>829</v>
      </c>
      <c r="AQ74" s="395"/>
      <c r="AR74" s="395"/>
      <c r="AS74" s="399"/>
      <c r="AT74" s="395">
        <v>8</v>
      </c>
      <c r="AU74" s="395"/>
      <c r="AV74" s="395"/>
      <c r="AW74" s="395"/>
      <c r="AX74" s="395" t="s">
        <v>829</v>
      </c>
      <c r="AY74" s="392"/>
      <c r="AZ74" s="395">
        <v>0</v>
      </c>
      <c r="BA74" s="395">
        <v>20</v>
      </c>
      <c r="BB74" s="395">
        <v>0</v>
      </c>
      <c r="BC74" s="395">
        <v>0</v>
      </c>
      <c r="BD74" s="395">
        <v>0</v>
      </c>
      <c r="BE74" s="395">
        <v>0</v>
      </c>
      <c r="BF74" s="395">
        <v>0</v>
      </c>
      <c r="BG74" s="395">
        <v>0</v>
      </c>
      <c r="BH74" s="395">
        <v>0</v>
      </c>
      <c r="BI74" s="395">
        <v>0</v>
      </c>
      <c r="BJ74" s="395">
        <v>0</v>
      </c>
      <c r="BK74" s="395">
        <v>0</v>
      </c>
      <c r="BL74" s="395"/>
      <c r="BM74" s="395" t="s">
        <v>829</v>
      </c>
      <c r="BN74" s="395"/>
      <c r="BO74" s="395" t="s">
        <v>829</v>
      </c>
      <c r="BP74" s="400"/>
      <c r="BQ74" s="395"/>
      <c r="BR74" s="395"/>
      <c r="BS74" s="395"/>
      <c r="BT74" s="392"/>
      <c r="BU74" s="392"/>
      <c r="BV74" s="395"/>
      <c r="BW74" s="395" t="s">
        <v>834</v>
      </c>
      <c r="BX74" s="395"/>
      <c r="BY74" s="392"/>
      <c r="BZ74" s="407" t="s">
        <v>1214</v>
      </c>
      <c r="CA74" s="392" t="s">
        <v>600</v>
      </c>
    </row>
    <row r="75" spans="1:121" customFormat="1" ht="13" customHeight="1" x14ac:dyDescent="0.3">
      <c r="A75" s="392">
        <v>10371</v>
      </c>
      <c r="B75" s="393">
        <v>42566</v>
      </c>
      <c r="C75" s="394" t="s">
        <v>825</v>
      </c>
      <c r="D75" s="392" t="s">
        <v>937</v>
      </c>
      <c r="E75" s="392"/>
      <c r="F75" s="392" t="s">
        <v>850</v>
      </c>
      <c r="G75" s="393">
        <v>42551</v>
      </c>
      <c r="H75" s="395" t="s">
        <v>590</v>
      </c>
      <c r="I75" s="395" t="s">
        <v>772</v>
      </c>
      <c r="J75" s="395"/>
      <c r="K75" s="392" t="s">
        <v>949</v>
      </c>
      <c r="L75" s="392" t="s">
        <v>903</v>
      </c>
      <c r="M75" s="396">
        <v>99</v>
      </c>
      <c r="N75" s="396">
        <v>40.272727272727266</v>
      </c>
      <c r="O75" s="392"/>
      <c r="P75" s="392"/>
      <c r="Q75" s="396"/>
      <c r="R75" s="396"/>
      <c r="S75" s="396"/>
      <c r="T75" s="396"/>
      <c r="U75" s="396"/>
      <c r="V75" s="396"/>
      <c r="W75" s="396">
        <v>15.381818181818183</v>
      </c>
      <c r="X75" s="396"/>
      <c r="Y75" s="396"/>
      <c r="Z75" s="396"/>
      <c r="AA75" s="396"/>
      <c r="AB75" s="396"/>
      <c r="AC75" s="396"/>
      <c r="AD75" s="396"/>
      <c r="AE75" s="396" t="s">
        <v>1017</v>
      </c>
      <c r="AF75" s="396" t="s">
        <v>1017</v>
      </c>
      <c r="AG75" s="396" t="s">
        <v>1017</v>
      </c>
      <c r="AH75" s="396">
        <v>19.16363636363636</v>
      </c>
      <c r="AI75" s="396" t="s">
        <v>1017</v>
      </c>
      <c r="AJ75" s="392"/>
      <c r="AK75" s="420"/>
      <c r="AL75" s="392"/>
      <c r="AM75" s="420"/>
      <c r="AN75" s="420"/>
      <c r="AO75" s="392" t="s">
        <v>968</v>
      </c>
      <c r="AP75" s="395" t="s">
        <v>829</v>
      </c>
      <c r="AQ75" s="395"/>
      <c r="AR75" s="395"/>
      <c r="AS75" s="399"/>
      <c r="AT75" s="395">
        <v>6</v>
      </c>
      <c r="AU75" s="395"/>
      <c r="AV75" s="395"/>
      <c r="AW75" s="395"/>
      <c r="AX75" s="395" t="s">
        <v>829</v>
      </c>
      <c r="AY75" s="392"/>
      <c r="AZ75" s="395">
        <v>13</v>
      </c>
      <c r="BA75" s="395">
        <v>0</v>
      </c>
      <c r="BB75" s="395">
        <v>0</v>
      </c>
      <c r="BC75" s="395">
        <v>0</v>
      </c>
      <c r="BD75" s="395">
        <v>0</v>
      </c>
      <c r="BE75" s="395">
        <v>0</v>
      </c>
      <c r="BF75" s="395">
        <v>0</v>
      </c>
      <c r="BG75" s="395">
        <v>0</v>
      </c>
      <c r="BH75" s="395">
        <v>0</v>
      </c>
      <c r="BI75" s="395">
        <v>0</v>
      </c>
      <c r="BJ75" s="395">
        <v>0</v>
      </c>
      <c r="BK75" s="395">
        <v>0</v>
      </c>
      <c r="BL75" s="395"/>
      <c r="BM75" s="395" t="s">
        <v>829</v>
      </c>
      <c r="BN75" s="395"/>
      <c r="BO75" s="395" t="s">
        <v>829</v>
      </c>
      <c r="BP75" s="400"/>
      <c r="BQ75" s="395"/>
      <c r="BR75" s="395"/>
      <c r="BS75" s="395"/>
      <c r="BT75" s="392"/>
      <c r="BU75" s="392"/>
      <c r="BV75" s="395"/>
      <c r="BW75" s="395" t="s">
        <v>834</v>
      </c>
      <c r="BX75" s="395">
        <v>1</v>
      </c>
      <c r="BY75" s="392"/>
      <c r="BZ75" s="407" t="s">
        <v>1215</v>
      </c>
      <c r="CA75" s="392" t="s">
        <v>600</v>
      </c>
      <c r="CB75" s="214"/>
    </row>
    <row r="76" spans="1:121" customFormat="1" ht="13" customHeight="1" x14ac:dyDescent="0.3">
      <c r="A76" s="392">
        <v>12977</v>
      </c>
      <c r="B76" s="405">
        <v>42566</v>
      </c>
      <c r="C76" s="394" t="s">
        <v>825</v>
      </c>
      <c r="D76" s="392" t="s">
        <v>937</v>
      </c>
      <c r="E76" s="392"/>
      <c r="F76" s="392" t="s">
        <v>850</v>
      </c>
      <c r="G76" s="393">
        <v>42551</v>
      </c>
      <c r="H76" s="395" t="s">
        <v>590</v>
      </c>
      <c r="I76" s="395" t="s">
        <v>853</v>
      </c>
      <c r="J76" s="395"/>
      <c r="K76" s="392" t="s">
        <v>804</v>
      </c>
      <c r="L76" s="392" t="s">
        <v>1051</v>
      </c>
      <c r="M76" s="396">
        <v>89.999999999999986</v>
      </c>
      <c r="N76" s="396">
        <v>37.899999999999991</v>
      </c>
      <c r="O76" s="392"/>
      <c r="P76" s="392"/>
      <c r="Q76" s="396"/>
      <c r="R76" s="396"/>
      <c r="S76" s="396"/>
      <c r="T76" s="396"/>
      <c r="U76" s="396"/>
      <c r="V76" s="396"/>
      <c r="W76" s="396">
        <v>21.054545454545455</v>
      </c>
      <c r="X76" s="396"/>
      <c r="Y76" s="396"/>
      <c r="Z76" s="396"/>
      <c r="AA76" s="396"/>
      <c r="AB76" s="396"/>
      <c r="AC76" s="396"/>
      <c r="AD76" s="396"/>
      <c r="AE76" s="396" t="s">
        <v>1017</v>
      </c>
      <c r="AF76" s="396" t="s">
        <v>1017</v>
      </c>
      <c r="AG76" s="396" t="s">
        <v>1017</v>
      </c>
      <c r="AH76" s="396">
        <v>22.599999999999998</v>
      </c>
      <c r="AI76" s="396" t="s">
        <v>1017</v>
      </c>
      <c r="AJ76" s="392"/>
      <c r="AK76" s="420"/>
      <c r="AL76" s="392"/>
      <c r="AM76" s="420"/>
      <c r="AN76" s="420"/>
      <c r="AO76" s="392" t="s">
        <v>968</v>
      </c>
      <c r="AP76" s="395" t="s">
        <v>829</v>
      </c>
      <c r="AQ76" s="395"/>
      <c r="AR76" s="395"/>
      <c r="AS76" s="395">
        <v>5</v>
      </c>
      <c r="AT76" s="395">
        <v>16</v>
      </c>
      <c r="AU76" s="395"/>
      <c r="AV76" s="395"/>
      <c r="AW76" s="395"/>
      <c r="AX76" s="395" t="s">
        <v>829</v>
      </c>
      <c r="AY76" s="392"/>
      <c r="AZ76" s="395">
        <v>0</v>
      </c>
      <c r="BA76" s="395">
        <v>0</v>
      </c>
      <c r="BB76" s="395">
        <v>0</v>
      </c>
      <c r="BC76" s="395">
        <v>0</v>
      </c>
      <c r="BD76" s="395">
        <v>0</v>
      </c>
      <c r="BE76" s="395">
        <v>0</v>
      </c>
      <c r="BF76" s="395">
        <v>0</v>
      </c>
      <c r="BG76" s="395">
        <v>0</v>
      </c>
      <c r="BH76" s="395">
        <v>0</v>
      </c>
      <c r="BI76" s="395">
        <v>0</v>
      </c>
      <c r="BJ76" s="395">
        <v>0</v>
      </c>
      <c r="BK76" s="395">
        <v>0</v>
      </c>
      <c r="BL76" s="395"/>
      <c r="BM76" s="395" t="s">
        <v>829</v>
      </c>
      <c r="BN76" s="395"/>
      <c r="BO76" s="395" t="s">
        <v>829</v>
      </c>
      <c r="BP76" s="400"/>
      <c r="BQ76" s="395"/>
      <c r="BR76" s="395"/>
      <c r="BS76" s="395"/>
      <c r="BT76" s="392"/>
      <c r="BU76" s="392"/>
      <c r="BV76" s="395"/>
      <c r="BW76" s="395" t="s">
        <v>834</v>
      </c>
      <c r="BX76" s="395">
        <v>1</v>
      </c>
      <c r="BY76" s="392"/>
      <c r="BZ76" s="407" t="s">
        <v>1216</v>
      </c>
      <c r="CA76" s="402" t="s">
        <v>600</v>
      </c>
    </row>
    <row r="77" spans="1:121" s="422" customFormat="1" ht="13" customHeight="1" x14ac:dyDescent="0.3">
      <c r="A77" s="392">
        <v>13225</v>
      </c>
      <c r="B77" s="393">
        <v>42566</v>
      </c>
      <c r="C77" s="394" t="s">
        <v>825</v>
      </c>
      <c r="D77" s="392" t="s">
        <v>937</v>
      </c>
      <c r="E77" s="392"/>
      <c r="F77" s="392" t="s">
        <v>850</v>
      </c>
      <c r="G77" s="393">
        <v>42551</v>
      </c>
      <c r="H77" s="395" t="s">
        <v>828</v>
      </c>
      <c r="I77" s="395" t="s">
        <v>853</v>
      </c>
      <c r="J77" s="395"/>
      <c r="K77" s="392" t="s">
        <v>1066</v>
      </c>
      <c r="L77" s="392" t="s">
        <v>1037</v>
      </c>
      <c r="M77" s="396">
        <v>77.5</v>
      </c>
      <c r="N77" s="396">
        <v>45.099999999999994</v>
      </c>
      <c r="O77" s="392"/>
      <c r="P77" s="392"/>
      <c r="Q77" s="396"/>
      <c r="R77" s="396"/>
      <c r="S77" s="396"/>
      <c r="T77" s="396"/>
      <c r="U77" s="396"/>
      <c r="V77" s="396"/>
      <c r="W77" s="396">
        <v>17.727272727272727</v>
      </c>
      <c r="X77" s="396"/>
      <c r="Y77" s="396"/>
      <c r="Z77" s="396"/>
      <c r="AA77" s="396"/>
      <c r="AB77" s="396"/>
      <c r="AC77" s="396"/>
      <c r="AD77" s="396"/>
      <c r="AE77" s="396" t="s">
        <v>1017</v>
      </c>
      <c r="AF77" s="396" t="s">
        <v>1017</v>
      </c>
      <c r="AG77" s="396" t="s">
        <v>1017</v>
      </c>
      <c r="AH77" s="396">
        <v>18.654545454545453</v>
      </c>
      <c r="AI77" s="396" t="s">
        <v>1017</v>
      </c>
      <c r="AJ77" s="392"/>
      <c r="AK77" s="420"/>
      <c r="AL77" s="392"/>
      <c r="AM77" s="420"/>
      <c r="AN77" s="420"/>
      <c r="AO77" s="392" t="s">
        <v>968</v>
      </c>
      <c r="AP77" s="395" t="s">
        <v>829</v>
      </c>
      <c r="AQ77" s="395"/>
      <c r="AR77" s="395"/>
      <c r="AS77" s="399"/>
      <c r="AT77" s="395">
        <v>11.5</v>
      </c>
      <c r="AU77" s="395"/>
      <c r="AV77" s="395"/>
      <c r="AW77" s="395"/>
      <c r="AX77" s="395" t="s">
        <v>835</v>
      </c>
      <c r="AY77" s="392"/>
      <c r="AZ77" s="395">
        <v>0</v>
      </c>
      <c r="BA77" s="395">
        <v>0</v>
      </c>
      <c r="BB77" s="395">
        <v>0</v>
      </c>
      <c r="BC77" s="395">
        <v>0</v>
      </c>
      <c r="BD77" s="395">
        <v>0</v>
      </c>
      <c r="BE77" s="395">
        <v>0</v>
      </c>
      <c r="BF77" s="395">
        <v>0</v>
      </c>
      <c r="BG77" s="395">
        <v>0</v>
      </c>
      <c r="BH77" s="395">
        <v>0</v>
      </c>
      <c r="BI77" s="395">
        <v>0</v>
      </c>
      <c r="BJ77" s="395">
        <v>0</v>
      </c>
      <c r="BK77" s="395">
        <v>0</v>
      </c>
      <c r="BL77" s="395"/>
      <c r="BM77" s="395" t="s">
        <v>829</v>
      </c>
      <c r="BN77" s="395"/>
      <c r="BO77" s="395" t="s">
        <v>829</v>
      </c>
      <c r="BP77" s="400"/>
      <c r="BQ77" s="395"/>
      <c r="BR77" s="395"/>
      <c r="BS77" s="395"/>
      <c r="BT77" s="402"/>
      <c r="BU77" s="402"/>
      <c r="BV77" s="395"/>
      <c r="BW77" s="395" t="s">
        <v>834</v>
      </c>
      <c r="BX77" s="395"/>
      <c r="BY77" s="392" t="s">
        <v>1109</v>
      </c>
      <c r="BZ77" s="407" t="s">
        <v>1217</v>
      </c>
      <c r="CA77" s="402" t="s">
        <v>600</v>
      </c>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row>
    <row r="78" spans="1:121" customFormat="1" ht="13" customHeight="1" x14ac:dyDescent="0.3">
      <c r="A78" s="392">
        <v>11659</v>
      </c>
      <c r="B78" s="393">
        <v>42566</v>
      </c>
      <c r="C78" s="394" t="s">
        <v>825</v>
      </c>
      <c r="D78" s="392" t="s">
        <v>937</v>
      </c>
      <c r="E78" s="392"/>
      <c r="F78" s="392" t="s">
        <v>850</v>
      </c>
      <c r="G78" s="393">
        <v>42551</v>
      </c>
      <c r="H78" s="395" t="s">
        <v>828</v>
      </c>
      <c r="I78" s="395" t="s">
        <v>853</v>
      </c>
      <c r="J78" s="395"/>
      <c r="K78" s="392" t="s">
        <v>913</v>
      </c>
      <c r="L78" s="392" t="s">
        <v>1069</v>
      </c>
      <c r="M78" s="396">
        <v>95.454545454545453</v>
      </c>
      <c r="N78" s="396">
        <v>38.18181818181818</v>
      </c>
      <c r="O78" s="392"/>
      <c r="P78" s="392"/>
      <c r="Q78" s="396"/>
      <c r="R78" s="396"/>
      <c r="S78" s="396"/>
      <c r="T78" s="396"/>
      <c r="U78" s="396"/>
      <c r="V78" s="396"/>
      <c r="W78" s="396">
        <v>16.363636363636363</v>
      </c>
      <c r="X78" s="396"/>
      <c r="Y78" s="396"/>
      <c r="Z78" s="396"/>
      <c r="AA78" s="396"/>
      <c r="AB78" s="396"/>
      <c r="AC78" s="396"/>
      <c r="AD78" s="396"/>
      <c r="AE78" s="396" t="s">
        <v>1017</v>
      </c>
      <c r="AF78" s="396" t="s">
        <v>1017</v>
      </c>
      <c r="AG78" s="396" t="s">
        <v>1017</v>
      </c>
      <c r="AH78" s="396">
        <v>19.09090909090909</v>
      </c>
      <c r="AI78" s="396" t="s">
        <v>1017</v>
      </c>
      <c r="AJ78" s="392"/>
      <c r="AK78" s="420"/>
      <c r="AL78" s="392"/>
      <c r="AM78" s="420"/>
      <c r="AN78" s="420"/>
      <c r="AO78" s="392" t="s">
        <v>1218</v>
      </c>
      <c r="AP78" s="395" t="s">
        <v>829</v>
      </c>
      <c r="AQ78" s="395"/>
      <c r="AR78" s="395"/>
      <c r="AS78" s="399"/>
      <c r="AT78" s="395">
        <v>16</v>
      </c>
      <c r="AU78" s="395"/>
      <c r="AV78" s="395"/>
      <c r="AW78" s="395"/>
      <c r="AX78" s="395" t="s">
        <v>835</v>
      </c>
      <c r="AY78" s="392"/>
      <c r="AZ78" s="395">
        <v>0</v>
      </c>
      <c r="BA78" s="395">
        <v>0</v>
      </c>
      <c r="BB78" s="395">
        <v>0</v>
      </c>
      <c r="BC78" s="395">
        <v>0</v>
      </c>
      <c r="BD78" s="395">
        <v>0</v>
      </c>
      <c r="BE78" s="395">
        <v>0</v>
      </c>
      <c r="BF78" s="395">
        <v>0</v>
      </c>
      <c r="BG78" s="395">
        <v>0</v>
      </c>
      <c r="BH78" s="395">
        <v>0</v>
      </c>
      <c r="BI78" s="395">
        <v>0</v>
      </c>
      <c r="BJ78" s="395">
        <v>0</v>
      </c>
      <c r="BK78" s="395">
        <v>0</v>
      </c>
      <c r="BL78" s="395"/>
      <c r="BM78" s="395" t="s">
        <v>829</v>
      </c>
      <c r="BN78" s="395"/>
      <c r="BO78" s="395" t="s">
        <v>829</v>
      </c>
      <c r="BP78" s="400"/>
      <c r="BQ78" s="395"/>
      <c r="BR78" s="395"/>
      <c r="BS78" s="395"/>
      <c r="BT78" s="402"/>
      <c r="BU78" s="402"/>
      <c r="BV78" s="395"/>
      <c r="BW78" s="395" t="s">
        <v>834</v>
      </c>
      <c r="BX78" s="395"/>
      <c r="BY78" s="392" t="s">
        <v>1070</v>
      </c>
      <c r="BZ78" s="404" t="s">
        <v>1219</v>
      </c>
      <c r="CA78" s="402" t="s">
        <v>600</v>
      </c>
    </row>
    <row r="79" spans="1:121" customFormat="1" ht="13" customHeight="1" x14ac:dyDescent="0.3">
      <c r="A79" s="392">
        <v>12055</v>
      </c>
      <c r="B79" s="393">
        <v>42566</v>
      </c>
      <c r="C79" s="394" t="s">
        <v>825</v>
      </c>
      <c r="D79" s="392" t="s">
        <v>937</v>
      </c>
      <c r="E79" s="392"/>
      <c r="F79" s="392" t="s">
        <v>850</v>
      </c>
      <c r="G79" s="393">
        <v>42503</v>
      </c>
      <c r="H79" s="395" t="s">
        <v>828</v>
      </c>
      <c r="I79" s="395" t="s">
        <v>829</v>
      </c>
      <c r="J79" s="395"/>
      <c r="K79" s="418" t="s">
        <v>1074</v>
      </c>
      <c r="L79" s="392" t="s">
        <v>1220</v>
      </c>
      <c r="M79" s="396">
        <v>99.999999999999986</v>
      </c>
      <c r="N79" s="396">
        <v>32.199999999999996</v>
      </c>
      <c r="O79" s="392"/>
      <c r="P79" s="392"/>
      <c r="Q79" s="396"/>
      <c r="R79" s="396"/>
      <c r="S79" s="396"/>
      <c r="T79" s="396"/>
      <c r="U79" s="396"/>
      <c r="V79" s="396"/>
      <c r="W79" s="396">
        <v>14.299999999999999</v>
      </c>
      <c r="X79" s="396"/>
      <c r="Y79" s="396"/>
      <c r="Z79" s="396"/>
      <c r="AA79" s="396"/>
      <c r="AB79" s="396"/>
      <c r="AC79" s="396"/>
      <c r="AD79" s="396"/>
      <c r="AE79" s="396" t="s">
        <v>1017</v>
      </c>
      <c r="AF79" s="396" t="s">
        <v>1017</v>
      </c>
      <c r="AG79" s="396" t="s">
        <v>1017</v>
      </c>
      <c r="AH79" s="396">
        <v>14.299999999999999</v>
      </c>
      <c r="AI79" s="396" t="s">
        <v>1017</v>
      </c>
      <c r="AJ79" s="392"/>
      <c r="AK79" s="420"/>
      <c r="AL79" s="392"/>
      <c r="AM79" s="420"/>
      <c r="AN79" s="420"/>
      <c r="AO79" s="392" t="s">
        <v>968</v>
      </c>
      <c r="AP79" s="395" t="s">
        <v>829</v>
      </c>
      <c r="AQ79" s="395"/>
      <c r="AR79" s="395"/>
      <c r="AS79" s="399"/>
      <c r="AT79" s="395">
        <v>3</v>
      </c>
      <c r="AU79" s="395"/>
      <c r="AV79" s="395"/>
      <c r="AW79" s="395"/>
      <c r="AX79" s="395" t="s">
        <v>772</v>
      </c>
      <c r="AY79" s="392"/>
      <c r="AZ79" s="395">
        <v>0</v>
      </c>
      <c r="BA79" s="395">
        <v>0</v>
      </c>
      <c r="BB79" s="395">
        <v>0</v>
      </c>
      <c r="BC79" s="395">
        <v>0</v>
      </c>
      <c r="BD79" s="395">
        <v>0</v>
      </c>
      <c r="BE79" s="395">
        <v>0</v>
      </c>
      <c r="BF79" s="395">
        <v>0</v>
      </c>
      <c r="BG79" s="395">
        <v>0</v>
      </c>
      <c r="BH79" s="395">
        <v>0</v>
      </c>
      <c r="BI79" s="395">
        <v>0</v>
      </c>
      <c r="BJ79" s="395">
        <v>0</v>
      </c>
      <c r="BK79" s="395">
        <v>0</v>
      </c>
      <c r="BL79" s="395"/>
      <c r="BM79" s="395" t="s">
        <v>829</v>
      </c>
      <c r="BN79" s="395"/>
      <c r="BO79" s="395" t="s">
        <v>829</v>
      </c>
      <c r="BP79" s="400"/>
      <c r="BQ79" s="395"/>
      <c r="BR79" s="395"/>
      <c r="BS79" s="395"/>
      <c r="BT79" s="402"/>
      <c r="BU79" s="402"/>
      <c r="BV79" s="395"/>
      <c r="BW79" s="395" t="s">
        <v>834</v>
      </c>
      <c r="BX79" s="395"/>
      <c r="BY79" s="392" t="s">
        <v>1221</v>
      </c>
      <c r="BZ79" s="407" t="s">
        <v>1222</v>
      </c>
      <c r="CA79" s="402" t="s">
        <v>600</v>
      </c>
    </row>
    <row r="80" spans="1:121" customFormat="1" ht="13" customHeight="1" x14ac:dyDescent="0.3">
      <c r="A80" s="392">
        <v>11157</v>
      </c>
      <c r="B80" s="393">
        <v>42566</v>
      </c>
      <c r="C80" s="394" t="s">
        <v>825</v>
      </c>
      <c r="D80" s="392" t="s">
        <v>937</v>
      </c>
      <c r="E80" s="392"/>
      <c r="F80" s="392" t="s">
        <v>850</v>
      </c>
      <c r="G80" s="393">
        <v>42551</v>
      </c>
      <c r="H80" s="395" t="s">
        <v>828</v>
      </c>
      <c r="I80" s="395" t="s">
        <v>829</v>
      </c>
      <c r="J80" s="395"/>
      <c r="K80" s="392" t="s">
        <v>1077</v>
      </c>
      <c r="L80" s="392" t="s">
        <v>954</v>
      </c>
      <c r="M80" s="396">
        <v>88.518181818181816</v>
      </c>
      <c r="N80" s="396">
        <v>17.290909090909089</v>
      </c>
      <c r="O80" s="392"/>
      <c r="P80" s="392"/>
      <c r="Q80" s="396"/>
      <c r="R80" s="396"/>
      <c r="S80" s="396"/>
      <c r="T80" s="396"/>
      <c r="U80" s="396"/>
      <c r="V80" s="396"/>
      <c r="W80" s="396">
        <v>17.290909090909089</v>
      </c>
      <c r="X80" s="396"/>
      <c r="Y80" s="396"/>
      <c r="Z80" s="396"/>
      <c r="AA80" s="396"/>
      <c r="AB80" s="396"/>
      <c r="AC80" s="396"/>
      <c r="AD80" s="396"/>
      <c r="AE80" s="396" t="s">
        <v>1017</v>
      </c>
      <c r="AF80" s="396" t="s">
        <v>1017</v>
      </c>
      <c r="AG80" s="396" t="s">
        <v>1017</v>
      </c>
      <c r="AH80" s="396">
        <v>17.290909090909089</v>
      </c>
      <c r="AI80" s="396" t="s">
        <v>1017</v>
      </c>
      <c r="AJ80" s="392"/>
      <c r="AK80" s="420"/>
      <c r="AL80" s="392"/>
      <c r="AM80" s="420"/>
      <c r="AN80" s="420"/>
      <c r="AO80" s="392" t="s">
        <v>968</v>
      </c>
      <c r="AP80" s="395" t="s">
        <v>829</v>
      </c>
      <c r="AQ80" s="395"/>
      <c r="AR80" s="395"/>
      <c r="AS80" s="399"/>
      <c r="AT80" s="395">
        <v>5.53</v>
      </c>
      <c r="AU80" s="395"/>
      <c r="AV80" s="395"/>
      <c r="AW80" s="395"/>
      <c r="AX80" s="395" t="s">
        <v>829</v>
      </c>
      <c r="AY80" s="392"/>
      <c r="AZ80" s="395">
        <v>0</v>
      </c>
      <c r="BA80" s="395">
        <v>0</v>
      </c>
      <c r="BB80" s="395">
        <v>0</v>
      </c>
      <c r="BC80" s="395">
        <v>0</v>
      </c>
      <c r="BD80" s="395">
        <v>0</v>
      </c>
      <c r="BE80" s="395">
        <v>0</v>
      </c>
      <c r="BF80" s="395">
        <v>0</v>
      </c>
      <c r="BG80" s="395">
        <v>0</v>
      </c>
      <c r="BH80" s="395">
        <v>0</v>
      </c>
      <c r="BI80" s="395">
        <v>0</v>
      </c>
      <c r="BJ80" s="395">
        <v>0</v>
      </c>
      <c r="BK80" s="395">
        <v>0</v>
      </c>
      <c r="BL80" s="395"/>
      <c r="BM80" s="395" t="s">
        <v>829</v>
      </c>
      <c r="BN80" s="395"/>
      <c r="BO80" s="395" t="s">
        <v>829</v>
      </c>
      <c r="BP80" s="400"/>
      <c r="BQ80" s="395"/>
      <c r="BR80" s="395"/>
      <c r="BS80" s="395"/>
      <c r="BT80" s="402"/>
      <c r="BU80" s="402"/>
      <c r="BV80" s="395"/>
      <c r="BW80" s="395" t="s">
        <v>834</v>
      </c>
      <c r="BX80" s="395">
        <v>1</v>
      </c>
      <c r="BY80" s="392"/>
      <c r="BZ80" s="407" t="s">
        <v>1223</v>
      </c>
      <c r="CA80" s="402" t="s">
        <v>600</v>
      </c>
    </row>
    <row r="81" spans="1:80" customFormat="1" ht="13" customHeight="1" x14ac:dyDescent="0.3">
      <c r="A81" s="392">
        <v>9903</v>
      </c>
      <c r="B81" s="393">
        <v>42566</v>
      </c>
      <c r="C81" s="394" t="s">
        <v>825</v>
      </c>
      <c r="D81" s="392" t="s">
        <v>937</v>
      </c>
      <c r="E81" s="392"/>
      <c r="F81" s="392" t="s">
        <v>850</v>
      </c>
      <c r="G81" s="393">
        <v>42529</v>
      </c>
      <c r="H81" s="395" t="s">
        <v>828</v>
      </c>
      <c r="I81" s="395" t="s">
        <v>829</v>
      </c>
      <c r="J81" s="395"/>
      <c r="K81" s="392" t="s">
        <v>908</v>
      </c>
      <c r="L81" s="392" t="s">
        <v>844</v>
      </c>
      <c r="M81" s="396">
        <v>88.309090909090898</v>
      </c>
      <c r="N81" s="396">
        <v>31.818181818181817</v>
      </c>
      <c r="O81" s="392"/>
      <c r="P81" s="392"/>
      <c r="Q81" s="396"/>
      <c r="R81" s="396"/>
      <c r="S81" s="396"/>
      <c r="T81" s="396"/>
      <c r="U81" s="396"/>
      <c r="V81" s="396"/>
      <c r="W81" s="396">
        <v>13.409090909090908</v>
      </c>
      <c r="X81" s="396"/>
      <c r="Y81" s="396"/>
      <c r="Z81" s="396"/>
      <c r="AA81" s="396"/>
      <c r="AB81" s="396"/>
      <c r="AC81" s="396"/>
      <c r="AD81" s="396"/>
      <c r="AE81" s="396" t="s">
        <v>1017</v>
      </c>
      <c r="AF81" s="396" t="s">
        <v>1017</v>
      </c>
      <c r="AG81" s="396" t="s">
        <v>1017</v>
      </c>
      <c r="AH81" s="396">
        <v>16.872727272727271</v>
      </c>
      <c r="AI81" s="396" t="s">
        <v>1017</v>
      </c>
      <c r="AJ81" s="392"/>
      <c r="AK81" s="420"/>
      <c r="AL81" s="392"/>
      <c r="AM81" s="420"/>
      <c r="AN81" s="420"/>
      <c r="AO81" s="392" t="s">
        <v>968</v>
      </c>
      <c r="AP81" s="395" t="s">
        <v>829</v>
      </c>
      <c r="AQ81" s="395"/>
      <c r="AR81" s="395"/>
      <c r="AS81" s="399"/>
      <c r="AT81" s="395">
        <v>8</v>
      </c>
      <c r="AU81" s="395"/>
      <c r="AV81" s="395"/>
      <c r="AW81" s="395"/>
      <c r="AX81" s="395" t="s">
        <v>829</v>
      </c>
      <c r="AY81" s="392"/>
      <c r="AZ81" s="395">
        <v>0</v>
      </c>
      <c r="BA81" s="395">
        <v>0</v>
      </c>
      <c r="BB81" s="395">
        <v>0</v>
      </c>
      <c r="BC81" s="395">
        <v>0</v>
      </c>
      <c r="BD81" s="395">
        <v>0</v>
      </c>
      <c r="BE81" s="395">
        <v>0</v>
      </c>
      <c r="BF81" s="395">
        <v>0</v>
      </c>
      <c r="BG81" s="395">
        <v>0</v>
      </c>
      <c r="BH81" s="395">
        <v>0</v>
      </c>
      <c r="BI81" s="395">
        <v>0</v>
      </c>
      <c r="BJ81" s="395">
        <v>0</v>
      </c>
      <c r="BK81" s="395">
        <v>0</v>
      </c>
      <c r="BL81" s="395"/>
      <c r="BM81" s="395" t="s">
        <v>829</v>
      </c>
      <c r="BN81" s="395"/>
      <c r="BO81" s="395" t="s">
        <v>829</v>
      </c>
      <c r="BP81" s="400"/>
      <c r="BQ81" s="395"/>
      <c r="BR81" s="395"/>
      <c r="BS81" s="395"/>
      <c r="BT81" s="402"/>
      <c r="BU81" s="402"/>
      <c r="BV81" s="395"/>
      <c r="BW81" s="395" t="s">
        <v>834</v>
      </c>
      <c r="BX81" s="395">
        <v>1</v>
      </c>
      <c r="BY81" s="392"/>
      <c r="BZ81" s="407" t="s">
        <v>1224</v>
      </c>
      <c r="CA81" s="392" t="s">
        <v>600</v>
      </c>
    </row>
    <row r="82" spans="1:80" customFormat="1" ht="13" customHeight="1" x14ac:dyDescent="0.3">
      <c r="A82" s="392">
        <v>11739</v>
      </c>
      <c r="B82" s="393">
        <v>42566</v>
      </c>
      <c r="C82" s="394" t="s">
        <v>825</v>
      </c>
      <c r="D82" s="392" t="s">
        <v>937</v>
      </c>
      <c r="E82" s="392"/>
      <c r="F82" s="392" t="s">
        <v>850</v>
      </c>
      <c r="G82" s="393">
        <v>42468</v>
      </c>
      <c r="H82" s="395" t="s">
        <v>828</v>
      </c>
      <c r="I82" s="395" t="s">
        <v>829</v>
      </c>
      <c r="J82" s="395"/>
      <c r="K82" s="392" t="s">
        <v>1082</v>
      </c>
      <c r="L82" s="392" t="s">
        <v>1083</v>
      </c>
      <c r="M82" s="396">
        <v>94.999999999999986</v>
      </c>
      <c r="N82" s="396">
        <v>38.5</v>
      </c>
      <c r="O82" s="392"/>
      <c r="P82" s="392"/>
      <c r="Q82" s="396"/>
      <c r="R82" s="396"/>
      <c r="S82" s="396"/>
      <c r="T82" s="396"/>
      <c r="U82" s="396"/>
      <c r="V82" s="396"/>
      <c r="W82" s="396">
        <v>18</v>
      </c>
      <c r="X82" s="396"/>
      <c r="Y82" s="396"/>
      <c r="Z82" s="396"/>
      <c r="AA82" s="396"/>
      <c r="AB82" s="396"/>
      <c r="AC82" s="396"/>
      <c r="AD82" s="396"/>
      <c r="AE82" s="396" t="s">
        <v>1017</v>
      </c>
      <c r="AF82" s="396" t="s">
        <v>1017</v>
      </c>
      <c r="AG82" s="396" t="s">
        <v>1017</v>
      </c>
      <c r="AH82" s="396">
        <v>20</v>
      </c>
      <c r="AI82" s="396" t="s">
        <v>1017</v>
      </c>
      <c r="AJ82" s="392"/>
      <c r="AK82" s="420"/>
      <c r="AL82" s="392"/>
      <c r="AM82" s="420"/>
      <c r="AN82" s="420"/>
      <c r="AO82" s="392" t="s">
        <v>968</v>
      </c>
      <c r="AP82" s="395" t="s">
        <v>829</v>
      </c>
      <c r="AQ82" s="395"/>
      <c r="AR82" s="395"/>
      <c r="AS82" s="399"/>
      <c r="AT82" s="395">
        <v>11.1</v>
      </c>
      <c r="AU82" s="395"/>
      <c r="AV82" s="395"/>
      <c r="AW82" s="395"/>
      <c r="AX82" s="395" t="s">
        <v>772</v>
      </c>
      <c r="AY82" s="392"/>
      <c r="AZ82" s="395">
        <v>0</v>
      </c>
      <c r="BA82" s="395">
        <v>0</v>
      </c>
      <c r="BB82" s="395">
        <v>0</v>
      </c>
      <c r="BC82" s="395">
        <v>0</v>
      </c>
      <c r="BD82" s="395">
        <v>0</v>
      </c>
      <c r="BE82" s="395">
        <v>0</v>
      </c>
      <c r="BF82" s="395">
        <v>0</v>
      </c>
      <c r="BG82" s="395">
        <v>0</v>
      </c>
      <c r="BH82" s="395">
        <v>0</v>
      </c>
      <c r="BI82" s="395">
        <v>0</v>
      </c>
      <c r="BJ82" s="395">
        <v>0</v>
      </c>
      <c r="BK82" s="395">
        <v>0</v>
      </c>
      <c r="BL82" s="395"/>
      <c r="BM82" s="395" t="s">
        <v>829</v>
      </c>
      <c r="BN82" s="395">
        <v>12</v>
      </c>
      <c r="BO82" s="395" t="s">
        <v>829</v>
      </c>
      <c r="BP82" s="400"/>
      <c r="BQ82" s="395"/>
      <c r="BR82" s="395"/>
      <c r="BS82" s="395"/>
      <c r="BT82" s="402"/>
      <c r="BU82" s="402"/>
      <c r="BV82" s="395"/>
      <c r="BW82" s="395" t="s">
        <v>834</v>
      </c>
      <c r="BX82" s="395">
        <v>1</v>
      </c>
      <c r="BY82" s="392"/>
      <c r="BZ82" s="407" t="s">
        <v>1225</v>
      </c>
      <c r="CA82" s="402" t="s">
        <v>600</v>
      </c>
    </row>
    <row r="83" spans="1:80" customFormat="1" ht="13" customHeight="1" x14ac:dyDescent="0.3">
      <c r="A83" s="392">
        <v>12723</v>
      </c>
      <c r="B83" s="393">
        <v>42566</v>
      </c>
      <c r="C83" s="394" t="s">
        <v>825</v>
      </c>
      <c r="D83" s="392" t="s">
        <v>937</v>
      </c>
      <c r="E83" s="392"/>
      <c r="F83" s="392" t="s">
        <v>850</v>
      </c>
      <c r="G83" s="393">
        <v>42474</v>
      </c>
      <c r="H83" s="395" t="s">
        <v>828</v>
      </c>
      <c r="I83" s="395" t="s">
        <v>829</v>
      </c>
      <c r="J83" s="395"/>
      <c r="K83" s="392" t="s">
        <v>1171</v>
      </c>
      <c r="L83" s="392" t="s">
        <v>1172</v>
      </c>
      <c r="M83" s="396">
        <v>87</v>
      </c>
      <c r="N83" s="396">
        <v>41.8</v>
      </c>
      <c r="O83" s="392"/>
      <c r="P83" s="392"/>
      <c r="Q83" s="396"/>
      <c r="R83" s="396"/>
      <c r="S83" s="396"/>
      <c r="T83" s="396"/>
      <c r="U83" s="396"/>
      <c r="V83" s="396"/>
      <c r="W83" s="396">
        <v>15.299999999999997</v>
      </c>
      <c r="X83" s="396"/>
      <c r="Y83" s="396"/>
      <c r="Z83" s="396"/>
      <c r="AA83" s="396"/>
      <c r="AB83" s="396"/>
      <c r="AC83" s="396"/>
      <c r="AD83" s="396"/>
      <c r="AE83" s="396" t="s">
        <v>1017</v>
      </c>
      <c r="AF83" s="396" t="s">
        <v>1017</v>
      </c>
      <c r="AG83" s="396" t="s">
        <v>1017</v>
      </c>
      <c r="AH83" s="396">
        <v>19.499999999999996</v>
      </c>
      <c r="AI83" s="396" t="s">
        <v>1017</v>
      </c>
      <c r="AJ83" s="392"/>
      <c r="AK83" s="420"/>
      <c r="AL83" s="392"/>
      <c r="AM83" s="420"/>
      <c r="AN83" s="420"/>
      <c r="AO83" s="392" t="s">
        <v>968</v>
      </c>
      <c r="AP83" s="395" t="s">
        <v>829</v>
      </c>
      <c r="AQ83" s="395"/>
      <c r="AR83" s="395"/>
      <c r="AS83" s="399"/>
      <c r="AT83" s="395">
        <v>7</v>
      </c>
      <c r="AU83" s="395"/>
      <c r="AV83" s="395"/>
      <c r="AW83" s="395"/>
      <c r="AX83" s="395" t="s">
        <v>772</v>
      </c>
      <c r="AY83" s="392"/>
      <c r="AZ83" s="395">
        <v>0</v>
      </c>
      <c r="BA83" s="395">
        <v>0</v>
      </c>
      <c r="BB83" s="395">
        <v>0</v>
      </c>
      <c r="BC83" s="395">
        <v>0</v>
      </c>
      <c r="BD83" s="395">
        <v>0</v>
      </c>
      <c r="BE83" s="395">
        <v>0</v>
      </c>
      <c r="BF83" s="395">
        <v>0</v>
      </c>
      <c r="BG83" s="395">
        <v>0</v>
      </c>
      <c r="BH83" s="395">
        <v>0</v>
      </c>
      <c r="BI83" s="395">
        <v>0</v>
      </c>
      <c r="BJ83" s="395">
        <v>0</v>
      </c>
      <c r="BK83" s="395">
        <v>0</v>
      </c>
      <c r="BL83" s="395"/>
      <c r="BM83" s="395" t="s">
        <v>829</v>
      </c>
      <c r="BN83" s="395">
        <v>12</v>
      </c>
      <c r="BO83" s="395" t="s">
        <v>829</v>
      </c>
      <c r="BP83" s="400"/>
      <c r="BQ83" s="395"/>
      <c r="BR83" s="395">
        <v>12</v>
      </c>
      <c r="BS83" s="395"/>
      <c r="BT83" s="392"/>
      <c r="BU83" s="402"/>
      <c r="BV83" s="395"/>
      <c r="BW83" s="395" t="s">
        <v>834</v>
      </c>
      <c r="BX83" s="395"/>
      <c r="BY83" s="392"/>
      <c r="BZ83" s="407" t="s">
        <v>1226</v>
      </c>
      <c r="CA83" s="402" t="s">
        <v>600</v>
      </c>
      <c r="CB83" s="214"/>
    </row>
    <row r="84" spans="1:80" customFormat="1" ht="13" customHeight="1" x14ac:dyDescent="0.3">
      <c r="A84" s="392">
        <v>12842</v>
      </c>
      <c r="B84" s="393">
        <v>42566</v>
      </c>
      <c r="C84" s="394" t="s">
        <v>825</v>
      </c>
      <c r="D84" s="392" t="s">
        <v>937</v>
      </c>
      <c r="E84" s="392"/>
      <c r="F84" s="392" t="s">
        <v>534</v>
      </c>
      <c r="G84" s="406">
        <v>42507</v>
      </c>
      <c r="H84" s="395" t="s">
        <v>828</v>
      </c>
      <c r="I84" s="395" t="s">
        <v>829</v>
      </c>
      <c r="J84" s="395"/>
      <c r="K84" s="392" t="s">
        <v>1072</v>
      </c>
      <c r="L84" s="392" t="s">
        <v>166</v>
      </c>
      <c r="M84" s="396">
        <v>109.5181818181818</v>
      </c>
      <c r="N84" s="396">
        <v>39.4</v>
      </c>
      <c r="O84" s="392"/>
      <c r="P84" s="392"/>
      <c r="Q84" s="396"/>
      <c r="R84" s="396"/>
      <c r="S84" s="396"/>
      <c r="T84" s="396"/>
      <c r="U84" s="396"/>
      <c r="V84" s="396"/>
      <c r="W84" s="396">
        <v>12.318181818181818</v>
      </c>
      <c r="X84" s="396"/>
      <c r="Y84" s="396"/>
      <c r="Z84" s="396"/>
      <c r="AA84" s="396"/>
      <c r="AB84" s="396"/>
      <c r="AC84" s="396"/>
      <c r="AD84" s="396"/>
      <c r="AE84" s="396" t="s">
        <v>1017</v>
      </c>
      <c r="AF84" s="396" t="s">
        <v>1017</v>
      </c>
      <c r="AG84" s="396" t="s">
        <v>1017</v>
      </c>
      <c r="AH84" s="396">
        <v>19.554545454545455</v>
      </c>
      <c r="AI84" s="396" t="s">
        <v>1017</v>
      </c>
      <c r="AJ84" s="392"/>
      <c r="AK84" s="420"/>
      <c r="AL84" s="392"/>
      <c r="AM84" s="420"/>
      <c r="AN84" s="420"/>
      <c r="AO84" s="392" t="s">
        <v>822</v>
      </c>
      <c r="AP84" s="395" t="s">
        <v>590</v>
      </c>
      <c r="AQ84" s="395"/>
      <c r="AR84" s="395"/>
      <c r="AS84" s="399"/>
      <c r="AT84" s="395">
        <v>7</v>
      </c>
      <c r="AU84" s="395"/>
      <c r="AV84" s="395"/>
      <c r="AW84" s="395"/>
      <c r="AX84" s="395" t="s">
        <v>829</v>
      </c>
      <c r="AY84" s="392"/>
      <c r="AZ84" s="395">
        <v>0</v>
      </c>
      <c r="BA84" s="395">
        <v>0</v>
      </c>
      <c r="BB84" s="395">
        <v>0</v>
      </c>
      <c r="BC84" s="395">
        <v>15</v>
      </c>
      <c r="BD84" s="395">
        <v>0</v>
      </c>
      <c r="BE84" s="395">
        <v>0</v>
      </c>
      <c r="BF84" s="395">
        <v>0</v>
      </c>
      <c r="BG84" s="395">
        <v>0</v>
      </c>
      <c r="BH84" s="395">
        <v>0</v>
      </c>
      <c r="BI84" s="395">
        <v>0</v>
      </c>
      <c r="BJ84" s="395">
        <v>0</v>
      </c>
      <c r="BK84" s="395">
        <v>0</v>
      </c>
      <c r="BL84" s="395"/>
      <c r="BM84" s="395" t="s">
        <v>829</v>
      </c>
      <c r="BN84" s="395"/>
      <c r="BO84" s="395" t="s">
        <v>829</v>
      </c>
      <c r="BP84" s="400"/>
      <c r="BQ84" s="395"/>
      <c r="BR84" s="395"/>
      <c r="BS84" s="395"/>
      <c r="BT84" s="402"/>
      <c r="BU84" s="402"/>
      <c r="BV84" s="395"/>
      <c r="BW84" s="395" t="s">
        <v>834</v>
      </c>
      <c r="BX84" s="395">
        <v>1</v>
      </c>
      <c r="BY84" s="392"/>
      <c r="BZ84" s="407" t="s">
        <v>1227</v>
      </c>
      <c r="CA84" s="402" t="s">
        <v>600</v>
      </c>
    </row>
    <row r="85" spans="1:80" customFormat="1" ht="13" customHeight="1" x14ac:dyDescent="0.3">
      <c r="A85" s="392">
        <v>10668</v>
      </c>
      <c r="B85" s="393">
        <v>42566</v>
      </c>
      <c r="C85" s="394" t="s">
        <v>825</v>
      </c>
      <c r="D85" s="392" t="s">
        <v>937</v>
      </c>
      <c r="E85" s="392"/>
      <c r="F85" s="392" t="s">
        <v>850</v>
      </c>
      <c r="G85" s="393">
        <v>42551</v>
      </c>
      <c r="H85" s="395" t="s">
        <v>828</v>
      </c>
      <c r="I85" s="395" t="s">
        <v>829</v>
      </c>
      <c r="J85" s="395"/>
      <c r="K85" s="392" t="s">
        <v>836</v>
      </c>
      <c r="L85" s="392" t="s">
        <v>899</v>
      </c>
      <c r="M85" s="396">
        <v>110.52727272727272</v>
      </c>
      <c r="N85" s="396">
        <v>33.099999999999994</v>
      </c>
      <c r="O85" s="392"/>
      <c r="P85" s="392"/>
      <c r="Q85" s="396"/>
      <c r="R85" s="396"/>
      <c r="S85" s="396"/>
      <c r="T85" s="396"/>
      <c r="U85" s="396"/>
      <c r="V85" s="396">
        <v>15.927272727272726</v>
      </c>
      <c r="W85" s="396">
        <v>12.2</v>
      </c>
      <c r="X85" s="396"/>
      <c r="Y85" s="396"/>
      <c r="Z85" s="396"/>
      <c r="AA85" s="396"/>
      <c r="AB85" s="396"/>
      <c r="AC85" s="396"/>
      <c r="AD85" s="396"/>
      <c r="AE85" s="396" t="s">
        <v>1017</v>
      </c>
      <c r="AF85" s="396" t="s">
        <v>1017</v>
      </c>
      <c r="AG85" s="396" t="s">
        <v>1017</v>
      </c>
      <c r="AH85" s="396">
        <v>15.927272727272726</v>
      </c>
      <c r="AI85" s="396" t="s">
        <v>1017</v>
      </c>
      <c r="AJ85" s="392"/>
      <c r="AK85" s="420"/>
      <c r="AL85" s="392"/>
      <c r="AM85" s="420"/>
      <c r="AN85" s="420"/>
      <c r="AO85" s="423" t="s">
        <v>975</v>
      </c>
      <c r="AP85" s="424" t="s">
        <v>590</v>
      </c>
      <c r="AQ85" s="424"/>
      <c r="AR85" s="424"/>
      <c r="AS85" s="425"/>
      <c r="AT85" s="395">
        <v>7</v>
      </c>
      <c r="AU85" s="395"/>
      <c r="AV85" s="395"/>
      <c r="AW85" s="395"/>
      <c r="AX85" s="395" t="s">
        <v>835</v>
      </c>
      <c r="AY85" s="392"/>
      <c r="AZ85" s="395">
        <v>0</v>
      </c>
      <c r="BA85" s="395">
        <v>0</v>
      </c>
      <c r="BB85" s="395">
        <v>6</v>
      </c>
      <c r="BC85" s="395">
        <v>0</v>
      </c>
      <c r="BD85" s="395">
        <v>0</v>
      </c>
      <c r="BE85" s="395">
        <v>0</v>
      </c>
      <c r="BF85" s="395">
        <v>0</v>
      </c>
      <c r="BG85" s="395">
        <v>0</v>
      </c>
      <c r="BH85" s="395">
        <v>0</v>
      </c>
      <c r="BI85" s="395">
        <v>0</v>
      </c>
      <c r="BJ85" s="395">
        <v>0</v>
      </c>
      <c r="BK85" s="395">
        <v>0</v>
      </c>
      <c r="BL85" s="395"/>
      <c r="BM85" s="395" t="s">
        <v>829</v>
      </c>
      <c r="BN85" s="395"/>
      <c r="BO85" s="395" t="s">
        <v>829</v>
      </c>
      <c r="BP85" s="400"/>
      <c r="BQ85" s="395"/>
      <c r="BR85" s="395"/>
      <c r="BS85" s="395"/>
      <c r="BT85" s="402"/>
      <c r="BU85" s="402"/>
      <c r="BV85" s="395"/>
      <c r="BW85" s="395" t="s">
        <v>834</v>
      </c>
      <c r="BX85" s="395">
        <v>1</v>
      </c>
      <c r="BY85" s="392" t="s">
        <v>946</v>
      </c>
      <c r="BZ85" s="404" t="s">
        <v>1155</v>
      </c>
      <c r="CA85" s="392" t="s">
        <v>600</v>
      </c>
    </row>
    <row r="86" spans="1:80" customFormat="1" ht="13" customHeight="1" x14ac:dyDescent="0.3">
      <c r="A86" s="392">
        <v>9919</v>
      </c>
      <c r="B86" s="393">
        <v>42566</v>
      </c>
      <c r="C86" s="394" t="s">
        <v>1053</v>
      </c>
      <c r="D86" s="392" t="s">
        <v>937</v>
      </c>
      <c r="E86" s="392"/>
      <c r="F86" s="392" t="s">
        <v>1133</v>
      </c>
      <c r="G86" s="393">
        <v>42185</v>
      </c>
      <c r="H86" s="395" t="s">
        <v>1055</v>
      </c>
      <c r="I86" s="395" t="s">
        <v>1056</v>
      </c>
      <c r="J86" s="395"/>
      <c r="K86" s="392" t="s">
        <v>906</v>
      </c>
      <c r="L86" s="392" t="s">
        <v>1057</v>
      </c>
      <c r="M86" s="396">
        <v>84.590909090909079</v>
      </c>
      <c r="N86" s="396">
        <v>41</v>
      </c>
      <c r="O86" s="392"/>
      <c r="P86" s="392"/>
      <c r="Q86" s="396"/>
      <c r="R86" s="396"/>
      <c r="S86" s="396"/>
      <c r="T86" s="396"/>
      <c r="U86" s="396"/>
      <c r="V86" s="396">
        <v>22.990909090909089</v>
      </c>
      <c r="W86" s="396">
        <v>21.009090909090908</v>
      </c>
      <c r="X86" s="396"/>
      <c r="Y86" s="396"/>
      <c r="Z86" s="396"/>
      <c r="AA86" s="396"/>
      <c r="AB86" s="396"/>
      <c r="AC86" s="396"/>
      <c r="AD86" s="396"/>
      <c r="AE86" s="396" t="s">
        <v>1017</v>
      </c>
      <c r="AF86" s="396" t="s">
        <v>1017</v>
      </c>
      <c r="AG86" s="396" t="s">
        <v>1017</v>
      </c>
      <c r="AH86" s="396">
        <v>22.990909090909089</v>
      </c>
      <c r="AI86" s="396" t="s">
        <v>1017</v>
      </c>
      <c r="AJ86" s="392"/>
      <c r="AK86" s="420"/>
      <c r="AL86" s="392"/>
      <c r="AM86" s="420"/>
      <c r="AN86" s="420"/>
      <c r="AO86" s="392" t="s">
        <v>975</v>
      </c>
      <c r="AP86" s="395" t="s">
        <v>590</v>
      </c>
      <c r="AQ86" s="395" t="s">
        <v>979</v>
      </c>
      <c r="AR86" s="395">
        <v>8</v>
      </c>
      <c r="AS86" s="399"/>
      <c r="AT86" s="395">
        <v>15</v>
      </c>
      <c r="AU86" s="395"/>
      <c r="AV86" s="395"/>
      <c r="AW86" s="395"/>
      <c r="AX86" s="395" t="s">
        <v>1059</v>
      </c>
      <c r="AY86" s="392"/>
      <c r="AZ86" s="395">
        <v>0</v>
      </c>
      <c r="BA86" s="395">
        <v>0</v>
      </c>
      <c r="BB86" s="395">
        <v>0</v>
      </c>
      <c r="BC86" s="395">
        <v>0</v>
      </c>
      <c r="BD86" s="395">
        <v>0</v>
      </c>
      <c r="BE86" s="395">
        <v>0</v>
      </c>
      <c r="BF86" s="395">
        <v>0</v>
      </c>
      <c r="BG86" s="395">
        <v>0</v>
      </c>
      <c r="BH86" s="395">
        <v>0</v>
      </c>
      <c r="BI86" s="395">
        <v>0</v>
      </c>
      <c r="BJ86" s="395">
        <v>0</v>
      </c>
      <c r="BK86" s="395">
        <v>0</v>
      </c>
      <c r="BL86" s="395"/>
      <c r="BM86" s="395" t="s">
        <v>1056</v>
      </c>
      <c r="BN86" s="395"/>
      <c r="BO86" s="395" t="s">
        <v>1056</v>
      </c>
      <c r="BP86" s="400">
        <v>119.99999999999999</v>
      </c>
      <c r="BQ86" s="395"/>
      <c r="BR86" s="395"/>
      <c r="BS86" s="395"/>
      <c r="BT86" s="402"/>
      <c r="BU86" s="402"/>
      <c r="BV86" s="395"/>
      <c r="BW86" s="395" t="s">
        <v>1106</v>
      </c>
      <c r="BX86" s="395">
        <v>1</v>
      </c>
      <c r="BY86" s="392"/>
      <c r="BZ86" s="403" t="s">
        <v>952</v>
      </c>
      <c r="CA86" s="392" t="s">
        <v>600</v>
      </c>
    </row>
  </sheetData>
  <sheetProtection algorithmName="SHA-512" hashValue="ouh0uhNYbaT9an3FwpoA4jIkulblXZ+zvSbs4B81rRvNediDBqZBDyrxZ5w8jG9EuXBIhf/9/YDvHwWl2ZIuww==" saltValue="Que069ldFxHD01GUWsXrgQ==" spinCount="100000" sheet="1" objects="1" scenarios="1"/>
  <conditionalFormatting sqref="K2:K86">
    <cfRule type="containsText" dxfId="1" priority="1" operator="containsText" text="actewagl">
      <formula>NOT(ISERROR(SEARCH("actewagl",K2)))</formula>
    </cfRule>
  </conditionalFormatting>
  <hyperlinks>
    <hyperlink ref="BZ86" r:id="rId1" xr:uid="{FC0EED2D-013D-4E4F-9C6E-A003F139A2A7}"/>
    <hyperlink ref="BZ50" r:id="rId2" xr:uid="{492150A5-F715-4E45-8C80-5F4B24D22351}"/>
    <hyperlink ref="BZ55" r:id="rId3" xr:uid="{2FFD62AE-8018-3143-A698-E2A07011A840}"/>
    <hyperlink ref="BZ79" r:id="rId4" xr:uid="{007FEEBF-2710-E54B-BA1E-D64929820963}"/>
    <hyperlink ref="BZ60" r:id="rId5" xr:uid="{1329ED37-1529-9045-B735-5D1E1347D342}"/>
    <hyperlink ref="BZ83" r:id="rId6" xr:uid="{E0853B95-DD81-7846-AA66-9DC0D903D450}"/>
    <hyperlink ref="BZ59" r:id="rId7" xr:uid="{E61EF066-CC62-A24A-AF5C-9BAAF142A82E}"/>
    <hyperlink ref="BZ82" r:id="rId8" xr:uid="{C2D54E7A-BA0A-7C48-BC68-7826142CC322}"/>
    <hyperlink ref="BZ52" r:id="rId9" xr:uid="{F63EFFCC-08D9-1E4F-A822-97001F35B6EF}"/>
    <hyperlink ref="BZ56" r:id="rId10" xr:uid="{261B2007-278D-2E41-8F81-DD96A6D76BF2}"/>
    <hyperlink ref="BZ41" r:id="rId11" xr:uid="{1470D4C0-3A29-BD41-AEDB-515E8EC73931}"/>
    <hyperlink ref="BZ58" r:id="rId12" xr:uid="{179E4230-0FC2-4240-856B-245EC39EFB70}"/>
    <hyperlink ref="BZ81" r:id="rId13" xr:uid="{E0A1FE28-0AF9-9945-8398-8DE55007A748}"/>
    <hyperlink ref="BZ39" r:id="rId14" xr:uid="{38075361-9F3C-5946-93D4-2600DF5FA4C7}"/>
    <hyperlink ref="BZ68" r:id="rId15" xr:uid="{60AEC06D-D066-B941-8767-FD41C0C970AB}"/>
    <hyperlink ref="BZ40" r:id="rId16" xr:uid="{1C8326D0-DA3B-6C49-98F6-A5F8629E6180}"/>
    <hyperlink ref="BZ69" r:id="rId17" xr:uid="{E9D7CB41-E2F3-8444-BD66-FE255597B6B5}"/>
    <hyperlink ref="BZ54" r:id="rId18" xr:uid="{832967E1-F25B-F645-B503-5C5F96E0DE4E}"/>
    <hyperlink ref="BZ78" r:id="rId19" xr:uid="{6C2FFD8A-2E85-9742-91FF-458B0892AAFD}"/>
    <hyperlink ref="BZ57" r:id="rId20" xr:uid="{B16E9DB3-4D20-054E-8A76-F000C8CBED43}"/>
    <hyperlink ref="BZ80" r:id="rId21" xr:uid="{316A410B-E401-6347-BD0A-71896BD698F8}"/>
    <hyperlink ref="BZ42" r:id="rId22" xr:uid="{2D4B7685-BCA3-3745-BE46-DC9EC3B64AE8}"/>
    <hyperlink ref="BZ70" r:id="rId23" xr:uid="{C89CB56A-063A-F24F-AA97-6D9141040C0C}"/>
    <hyperlink ref="BZ45" r:id="rId24" xr:uid="{0E838DE3-9264-6142-B8B2-CE8471F1FD71}"/>
    <hyperlink ref="BZ85" r:id="rId25" xr:uid="{D32C3BD3-8A08-F44E-BB09-2F1568ECE2C1}"/>
    <hyperlink ref="BZ46" r:id="rId26" xr:uid="{CE07DCB7-319F-4B4A-AA22-9BF4A2B3CA86}"/>
    <hyperlink ref="BZ73" r:id="rId27" xr:uid="{1C50FEAD-1557-B447-858A-2589A9B52AD8}"/>
    <hyperlink ref="BZ47" r:id="rId28" xr:uid="{3E4213AE-6886-5248-8BCC-793DAAFF8296}"/>
    <hyperlink ref="BZ74" r:id="rId29" xr:uid="{0BF9C906-DCAB-7341-80E1-1C199D5D1B3C}"/>
    <hyperlink ref="BZ33" r:id="rId30" xr:uid="{5A1C1842-20D0-A34E-9C1B-15CA22842666}"/>
    <hyperlink ref="BZ62" r:id="rId31" xr:uid="{F708C3D8-3C2A-BD40-9D1B-3E41CE377154}"/>
    <hyperlink ref="BZ51" r:id="rId32" xr:uid="{75AE6AE4-2C90-5C44-95DF-57655D1414F2}"/>
    <hyperlink ref="BZ53" r:id="rId33" xr:uid="{A47F09C8-CFA3-8D47-93C0-04AF752D993D}"/>
    <hyperlink ref="BZ77" r:id="rId34" xr:uid="{C451AE16-C4D6-3549-9560-7A248A59A3AB}"/>
    <hyperlink ref="BZ34" r:id="rId35" xr:uid="{09BB310C-C3C1-E446-A01E-42AB0EFA7925}"/>
    <hyperlink ref="BZ63" r:id="rId36" xr:uid="{68BF32DD-364D-B442-99C8-8D61BCD02D6D}"/>
    <hyperlink ref="BZ36" r:id="rId37" xr:uid="{B41B85D8-3707-214C-A34F-E00CE5F06BE5}"/>
    <hyperlink ref="BZ65" r:id="rId38" xr:uid="{9380FBC2-C915-F64F-B556-60ED6AD5E41C}"/>
    <hyperlink ref="BZ38" r:id="rId39" xr:uid="{596A4704-2AD6-5E4D-868C-2C45BC5F47CB}"/>
    <hyperlink ref="BZ67" r:id="rId40" xr:uid="{9A0DB568-2DAF-E14C-9681-AA75DE9B0872}"/>
  </hyperlink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D754B-4BB5-8941-82ED-54E51463DD3A}">
  <sheetPr codeName="Sheet39"/>
  <dimension ref="A1:DQ84"/>
  <sheetViews>
    <sheetView topLeftCell="A24" workbookViewId="0">
      <selection activeCell="AD47" sqref="AD47"/>
    </sheetView>
  </sheetViews>
  <sheetFormatPr defaultColWidth="10.84375" defaultRowHeight="13.5" x14ac:dyDescent="0.3"/>
  <cols>
    <col min="1" max="11" width="10.84375" style="359"/>
    <col min="12" max="12" width="14.4609375" style="359" customWidth="1"/>
    <col min="13" max="40" width="10.84375" style="359"/>
    <col min="41" max="41" width="15.84375" style="359" customWidth="1"/>
    <col min="42" max="16384" width="10.84375" style="359"/>
  </cols>
  <sheetData>
    <row r="1" spans="1:109" ht="67.5" x14ac:dyDescent="0.3">
      <c r="A1" s="335" t="s">
        <v>228</v>
      </c>
      <c r="B1" s="335" t="s">
        <v>311</v>
      </c>
      <c r="C1" s="336" t="s">
        <v>312</v>
      </c>
      <c r="D1" s="337" t="s">
        <v>313</v>
      </c>
      <c r="E1" s="337" t="s">
        <v>314</v>
      </c>
      <c r="F1" s="337" t="s">
        <v>315</v>
      </c>
      <c r="G1" s="335" t="s">
        <v>316</v>
      </c>
      <c r="H1" s="338" t="s">
        <v>317</v>
      </c>
      <c r="I1" s="338" t="s">
        <v>395</v>
      </c>
      <c r="J1" s="338" t="s">
        <v>431</v>
      </c>
      <c r="K1" s="337" t="s">
        <v>408</v>
      </c>
      <c r="L1" s="339" t="s">
        <v>432</v>
      </c>
      <c r="M1" s="340" t="s">
        <v>433</v>
      </c>
      <c r="N1" s="341" t="s">
        <v>434</v>
      </c>
      <c r="O1" s="341" t="s">
        <v>435</v>
      </c>
      <c r="P1" s="341" t="s">
        <v>436</v>
      </c>
      <c r="Q1" s="341" t="s">
        <v>515</v>
      </c>
      <c r="R1" s="341" t="s">
        <v>308</v>
      </c>
      <c r="S1" s="341" t="s">
        <v>309</v>
      </c>
      <c r="T1" s="341" t="s">
        <v>310</v>
      </c>
      <c r="U1" s="341" t="s">
        <v>535</v>
      </c>
      <c r="V1" s="342" t="s">
        <v>536</v>
      </c>
      <c r="W1" s="343" t="s">
        <v>557</v>
      </c>
      <c r="X1" s="343" t="s">
        <v>362</v>
      </c>
      <c r="Y1" s="343" t="s">
        <v>297</v>
      </c>
      <c r="Z1" s="343" t="s">
        <v>298</v>
      </c>
      <c r="AA1" s="343" t="s">
        <v>376</v>
      </c>
      <c r="AB1" s="343" t="s">
        <v>295</v>
      </c>
      <c r="AC1" s="343" t="s">
        <v>296</v>
      </c>
      <c r="AD1" s="343" t="s">
        <v>223</v>
      </c>
      <c r="AE1" s="344" t="s">
        <v>224</v>
      </c>
      <c r="AF1" s="345" t="s">
        <v>560</v>
      </c>
      <c r="AG1" s="345" t="s">
        <v>561</v>
      </c>
      <c r="AH1" s="346" t="s">
        <v>429</v>
      </c>
      <c r="AI1" s="346" t="s">
        <v>268</v>
      </c>
      <c r="AJ1" s="346" t="s">
        <v>269</v>
      </c>
      <c r="AK1" s="346" t="s">
        <v>270</v>
      </c>
      <c r="AL1" s="347" t="s">
        <v>738</v>
      </c>
      <c r="AM1" s="347" t="s">
        <v>739</v>
      </c>
      <c r="AN1" s="347" t="s">
        <v>740</v>
      </c>
      <c r="AO1" s="348" t="s">
        <v>566</v>
      </c>
      <c r="AP1" s="349" t="s">
        <v>430</v>
      </c>
      <c r="AQ1" s="349" t="s">
        <v>195</v>
      </c>
      <c r="AR1" s="350" t="s">
        <v>196</v>
      </c>
      <c r="AS1" s="351" t="s">
        <v>190</v>
      </c>
      <c r="AT1" s="352" t="s">
        <v>191</v>
      </c>
      <c r="AU1" s="353"/>
      <c r="AV1" s="353"/>
      <c r="AW1" s="353"/>
      <c r="AX1" s="354" t="s">
        <v>439</v>
      </c>
      <c r="AY1" s="355" t="s">
        <v>440</v>
      </c>
      <c r="AZ1" s="356" t="s">
        <v>441</v>
      </c>
      <c r="BA1" s="357" t="s">
        <v>533</v>
      </c>
      <c r="BB1" s="356" t="s">
        <v>442</v>
      </c>
      <c r="BC1" s="357" t="s">
        <v>552</v>
      </c>
      <c r="BD1" s="356" t="s">
        <v>443</v>
      </c>
      <c r="BE1" s="357" t="s">
        <v>229</v>
      </c>
      <c r="BF1" s="356" t="s">
        <v>307</v>
      </c>
      <c r="BG1" s="358" t="s">
        <v>475</v>
      </c>
      <c r="BH1" s="356" t="s">
        <v>741</v>
      </c>
      <c r="BI1" s="358" t="s">
        <v>742</v>
      </c>
      <c r="BJ1" s="356" t="s">
        <v>537</v>
      </c>
      <c r="BK1" s="358" t="s">
        <v>482</v>
      </c>
      <c r="BL1" s="338" t="s">
        <v>502</v>
      </c>
      <c r="BM1" s="338" t="s">
        <v>476</v>
      </c>
      <c r="BN1" s="338" t="s">
        <v>477</v>
      </c>
      <c r="BO1" s="338" t="s">
        <v>225</v>
      </c>
      <c r="BP1" s="338" t="s">
        <v>522</v>
      </c>
      <c r="BQ1" s="338" t="s">
        <v>743</v>
      </c>
      <c r="BR1" s="338" t="s">
        <v>744</v>
      </c>
      <c r="BS1" s="338" t="s">
        <v>745</v>
      </c>
      <c r="BT1" s="336" t="s">
        <v>473</v>
      </c>
      <c r="BU1" s="336" t="s">
        <v>474</v>
      </c>
      <c r="BV1" s="338" t="s">
        <v>217</v>
      </c>
      <c r="BW1" s="338" t="s">
        <v>218</v>
      </c>
      <c r="BX1" s="336" t="s">
        <v>192</v>
      </c>
      <c r="BY1" s="338" t="s">
        <v>193</v>
      </c>
      <c r="BZ1" s="335" t="s">
        <v>194</v>
      </c>
    </row>
    <row r="2" spans="1:109" customFormat="1" ht="13" customHeight="1" x14ac:dyDescent="0.3">
      <c r="A2" s="392">
        <v>10908</v>
      </c>
      <c r="B2" s="393">
        <v>42566</v>
      </c>
      <c r="C2" s="394" t="s">
        <v>825</v>
      </c>
      <c r="D2" s="392" t="s">
        <v>980</v>
      </c>
      <c r="E2" s="392"/>
      <c r="F2" s="392" t="s">
        <v>827</v>
      </c>
      <c r="G2" s="393">
        <v>42475</v>
      </c>
      <c r="H2" s="395" t="s">
        <v>828</v>
      </c>
      <c r="I2" s="395" t="s">
        <v>829</v>
      </c>
      <c r="J2" s="395"/>
      <c r="K2" s="392" t="s">
        <v>866</v>
      </c>
      <c r="L2" s="392" t="s">
        <v>1016</v>
      </c>
      <c r="M2" s="396">
        <v>54.999999999999993</v>
      </c>
      <c r="N2" s="396">
        <v>22.727272727272727</v>
      </c>
      <c r="O2" s="392"/>
      <c r="P2" s="392"/>
      <c r="Q2" s="396"/>
      <c r="R2" s="396"/>
      <c r="S2" s="396"/>
      <c r="T2" s="396"/>
      <c r="U2" s="396"/>
      <c r="V2" s="396"/>
      <c r="W2" s="396" t="s">
        <v>1017</v>
      </c>
      <c r="X2" s="396" t="s">
        <v>1017</v>
      </c>
      <c r="Y2" s="396" t="s">
        <v>1017</v>
      </c>
      <c r="Z2" s="396" t="s">
        <v>1017</v>
      </c>
      <c r="AA2" s="396" t="s">
        <v>1017</v>
      </c>
      <c r="AB2" s="396" t="s">
        <v>1017</v>
      </c>
      <c r="AC2" s="396" t="s">
        <v>1017</v>
      </c>
      <c r="AD2" s="396" t="s">
        <v>1017</v>
      </c>
      <c r="AE2" s="396" t="s">
        <v>1017</v>
      </c>
      <c r="AF2" s="396" t="s">
        <v>1017</v>
      </c>
      <c r="AG2" s="396" t="s">
        <v>1017</v>
      </c>
      <c r="AH2" s="396" t="s">
        <v>1017</v>
      </c>
      <c r="AI2" s="396" t="s">
        <v>1017</v>
      </c>
      <c r="AJ2" s="396" t="s">
        <v>1017</v>
      </c>
      <c r="AK2" s="396" t="s">
        <v>1017</v>
      </c>
      <c r="AL2" s="392"/>
      <c r="AM2" s="420"/>
      <c r="AN2" s="420"/>
      <c r="AO2" s="392" t="s">
        <v>833</v>
      </c>
      <c r="AP2" s="395" t="s">
        <v>829</v>
      </c>
      <c r="AQ2" s="395"/>
      <c r="AR2" s="395"/>
      <c r="AS2" s="399"/>
      <c r="AT2" s="395">
        <v>16</v>
      </c>
      <c r="AU2" s="395"/>
      <c r="AV2" s="395"/>
      <c r="AW2" s="395"/>
      <c r="AX2" s="395" t="s">
        <v>835</v>
      </c>
      <c r="AY2" s="392"/>
      <c r="AZ2" s="395">
        <v>0</v>
      </c>
      <c r="BA2" s="395">
        <v>0</v>
      </c>
      <c r="BB2" s="395">
        <v>0</v>
      </c>
      <c r="BC2" s="395">
        <v>0</v>
      </c>
      <c r="BD2" s="395">
        <v>0</v>
      </c>
      <c r="BE2" s="395">
        <v>0</v>
      </c>
      <c r="BF2" s="395">
        <v>0</v>
      </c>
      <c r="BG2" s="395">
        <v>0</v>
      </c>
      <c r="BH2" s="395">
        <v>0</v>
      </c>
      <c r="BI2" s="395">
        <v>0</v>
      </c>
      <c r="BJ2" s="395">
        <v>0</v>
      </c>
      <c r="BK2" s="395">
        <v>0</v>
      </c>
      <c r="BL2" s="395"/>
      <c r="BM2" s="395" t="s">
        <v>829</v>
      </c>
      <c r="BN2" s="395"/>
      <c r="BO2" s="395" t="s">
        <v>829</v>
      </c>
      <c r="BP2" s="400">
        <v>174.43636363636361</v>
      </c>
      <c r="BQ2" s="395"/>
      <c r="BR2" s="395"/>
      <c r="BS2" s="401">
        <v>42551</v>
      </c>
      <c r="BT2" s="392"/>
      <c r="BU2" s="402"/>
      <c r="BV2" s="395"/>
      <c r="BW2" s="395" t="s">
        <v>834</v>
      </c>
      <c r="BX2" s="395"/>
      <c r="BY2" s="402" t="s">
        <v>1018</v>
      </c>
      <c r="BZ2" s="403" t="s">
        <v>1228</v>
      </c>
      <c r="CA2" s="392" t="s">
        <v>600</v>
      </c>
    </row>
    <row r="3" spans="1:109" customFormat="1" ht="13" customHeight="1" x14ac:dyDescent="0.3">
      <c r="A3" s="392">
        <v>11450</v>
      </c>
      <c r="B3" s="393">
        <v>42566</v>
      </c>
      <c r="C3" s="394" t="s">
        <v>825</v>
      </c>
      <c r="D3" s="392" t="s">
        <v>980</v>
      </c>
      <c r="E3" s="392"/>
      <c r="F3" s="392" t="s">
        <v>827</v>
      </c>
      <c r="G3" s="393">
        <v>42551</v>
      </c>
      <c r="H3" s="395" t="s">
        <v>828</v>
      </c>
      <c r="I3" s="395" t="s">
        <v>829</v>
      </c>
      <c r="J3" s="395"/>
      <c r="K3" s="392" t="s">
        <v>870</v>
      </c>
      <c r="L3" s="392" t="s">
        <v>1020</v>
      </c>
      <c r="M3" s="396">
        <v>71.436363636363623</v>
      </c>
      <c r="N3" s="396">
        <v>21.654545454545453</v>
      </c>
      <c r="O3" s="392"/>
      <c r="P3" s="392"/>
      <c r="Q3" s="396"/>
      <c r="R3" s="396"/>
      <c r="S3" s="396"/>
      <c r="T3" s="396"/>
      <c r="U3" s="396"/>
      <c r="V3" s="396"/>
      <c r="W3" s="396" t="s">
        <v>1017</v>
      </c>
      <c r="X3" s="396" t="s">
        <v>1017</v>
      </c>
      <c r="Y3" s="396" t="s">
        <v>1017</v>
      </c>
      <c r="Z3" s="396" t="s">
        <v>1017</v>
      </c>
      <c r="AA3" s="396" t="s">
        <v>1017</v>
      </c>
      <c r="AB3" s="396" t="s">
        <v>1017</v>
      </c>
      <c r="AC3" s="396" t="s">
        <v>1017</v>
      </c>
      <c r="AD3" s="396" t="s">
        <v>1017</v>
      </c>
      <c r="AE3" s="396" t="s">
        <v>1017</v>
      </c>
      <c r="AF3" s="396" t="s">
        <v>1017</v>
      </c>
      <c r="AG3" s="396" t="s">
        <v>1017</v>
      </c>
      <c r="AH3" s="396" t="s">
        <v>1017</v>
      </c>
      <c r="AI3" s="396" t="s">
        <v>1017</v>
      </c>
      <c r="AJ3" s="396" t="s">
        <v>1017</v>
      </c>
      <c r="AK3" s="396" t="s">
        <v>1017</v>
      </c>
      <c r="AL3" s="392"/>
      <c r="AM3" s="420"/>
      <c r="AN3" s="420"/>
      <c r="AO3" s="392" t="s">
        <v>833</v>
      </c>
      <c r="AP3" s="395" t="s">
        <v>829</v>
      </c>
      <c r="AQ3" s="395"/>
      <c r="AR3" s="395"/>
      <c r="AS3" s="399"/>
      <c r="AT3" s="395">
        <v>9.5</v>
      </c>
      <c r="AU3" s="395"/>
      <c r="AV3" s="395"/>
      <c r="AW3" s="395"/>
      <c r="AX3" s="395" t="s">
        <v>835</v>
      </c>
      <c r="AY3" s="392"/>
      <c r="AZ3" s="395">
        <v>0</v>
      </c>
      <c r="BA3" s="395">
        <v>0</v>
      </c>
      <c r="BB3" s="395">
        <v>0</v>
      </c>
      <c r="BC3" s="395">
        <v>0</v>
      </c>
      <c r="BD3" s="395">
        <v>0</v>
      </c>
      <c r="BE3" s="395">
        <v>0</v>
      </c>
      <c r="BF3" s="395">
        <v>0</v>
      </c>
      <c r="BG3" s="395">
        <v>0</v>
      </c>
      <c r="BH3" s="395">
        <v>0</v>
      </c>
      <c r="BI3" s="395">
        <v>0</v>
      </c>
      <c r="BJ3" s="395">
        <v>0</v>
      </c>
      <c r="BK3" s="395">
        <v>0</v>
      </c>
      <c r="BL3" s="395"/>
      <c r="BM3" s="395" t="s">
        <v>829</v>
      </c>
      <c r="BN3" s="395">
        <v>12</v>
      </c>
      <c r="BO3" s="395" t="s">
        <v>829</v>
      </c>
      <c r="BP3" s="400"/>
      <c r="BQ3" s="395"/>
      <c r="BR3" s="395"/>
      <c r="BS3" s="395"/>
      <c r="BT3" s="402"/>
      <c r="BU3" s="402"/>
      <c r="BV3" s="395"/>
      <c r="BW3" s="395" t="s">
        <v>834</v>
      </c>
      <c r="BX3" s="395"/>
      <c r="BY3" s="392"/>
      <c r="BZ3" s="409" t="s">
        <v>1229</v>
      </c>
      <c r="CA3" s="402" t="s">
        <v>600</v>
      </c>
    </row>
    <row r="4" spans="1:109" customFormat="1" ht="13" customHeight="1" x14ac:dyDescent="0.3">
      <c r="A4" s="392">
        <v>11798</v>
      </c>
      <c r="B4" s="405">
        <v>42567</v>
      </c>
      <c r="C4" s="394" t="s">
        <v>825</v>
      </c>
      <c r="D4" s="392" t="s">
        <v>980</v>
      </c>
      <c r="E4" s="392"/>
      <c r="F4" s="392" t="s">
        <v>827</v>
      </c>
      <c r="G4" s="406">
        <v>42567</v>
      </c>
      <c r="H4" s="395" t="s">
        <v>828</v>
      </c>
      <c r="I4" s="395" t="s">
        <v>829</v>
      </c>
      <c r="J4" s="395"/>
      <c r="K4" s="392" t="s">
        <v>873</v>
      </c>
      <c r="L4" s="392" t="s">
        <v>1022</v>
      </c>
      <c r="M4" s="396">
        <v>76.272727272727266</v>
      </c>
      <c r="N4" s="396">
        <v>21.109090909090906</v>
      </c>
      <c r="O4" s="392"/>
      <c r="P4" s="392"/>
      <c r="Q4" s="396"/>
      <c r="R4" s="396"/>
      <c r="S4" s="396"/>
      <c r="T4" s="396"/>
      <c r="U4" s="396"/>
      <c r="V4" s="396"/>
      <c r="W4" s="396" t="s">
        <v>1017</v>
      </c>
      <c r="X4" s="396" t="s">
        <v>1017</v>
      </c>
      <c r="Y4" s="396" t="s">
        <v>1017</v>
      </c>
      <c r="Z4" s="396" t="s">
        <v>1017</v>
      </c>
      <c r="AA4" s="396" t="s">
        <v>1017</v>
      </c>
      <c r="AB4" s="396" t="s">
        <v>1017</v>
      </c>
      <c r="AC4" s="396" t="s">
        <v>1017</v>
      </c>
      <c r="AD4" s="396" t="s">
        <v>1017</v>
      </c>
      <c r="AE4" s="396" t="s">
        <v>1017</v>
      </c>
      <c r="AF4" s="396" t="s">
        <v>1017</v>
      </c>
      <c r="AG4" s="396" t="s">
        <v>1017</v>
      </c>
      <c r="AH4" s="396" t="s">
        <v>1017</v>
      </c>
      <c r="AI4" s="396" t="s">
        <v>1017</v>
      </c>
      <c r="AJ4" s="396" t="s">
        <v>1017</v>
      </c>
      <c r="AK4" s="396" t="s">
        <v>1017</v>
      </c>
      <c r="AL4" s="392"/>
      <c r="AM4" s="420"/>
      <c r="AN4" s="420"/>
      <c r="AO4" s="392" t="s">
        <v>833</v>
      </c>
      <c r="AP4" s="395" t="s">
        <v>829</v>
      </c>
      <c r="AQ4" s="395"/>
      <c r="AR4" s="395"/>
      <c r="AS4" s="399"/>
      <c r="AT4" s="395">
        <v>7.5</v>
      </c>
      <c r="AU4" s="395"/>
      <c r="AV4" s="395"/>
      <c r="AW4" s="395"/>
      <c r="AX4" s="395" t="s">
        <v>829</v>
      </c>
      <c r="AY4" s="392"/>
      <c r="AZ4" s="395">
        <v>0</v>
      </c>
      <c r="BA4" s="395">
        <v>0</v>
      </c>
      <c r="BB4" s="395">
        <v>0</v>
      </c>
      <c r="BC4" s="395">
        <v>0</v>
      </c>
      <c r="BD4" s="395">
        <v>0</v>
      </c>
      <c r="BE4" s="395">
        <v>0</v>
      </c>
      <c r="BF4" s="395">
        <v>0</v>
      </c>
      <c r="BG4" s="395">
        <v>0</v>
      </c>
      <c r="BH4" s="395">
        <v>0</v>
      </c>
      <c r="BI4" s="395">
        <v>0</v>
      </c>
      <c r="BJ4" s="395">
        <v>0</v>
      </c>
      <c r="BK4" s="395">
        <v>0</v>
      </c>
      <c r="BL4" s="395"/>
      <c r="BM4" s="395" t="s">
        <v>829</v>
      </c>
      <c r="BN4" s="395"/>
      <c r="BO4" s="395" t="s">
        <v>829</v>
      </c>
      <c r="BP4" s="400"/>
      <c r="BQ4" s="395"/>
      <c r="BR4" s="395"/>
      <c r="BS4" s="395"/>
      <c r="BT4" s="392"/>
      <c r="BU4" s="402"/>
      <c r="BV4" s="395"/>
      <c r="BW4" s="395" t="s">
        <v>834</v>
      </c>
      <c r="BX4" s="395">
        <v>1</v>
      </c>
      <c r="BY4" s="392"/>
      <c r="BZ4" s="404" t="s">
        <v>1230</v>
      </c>
      <c r="CA4" s="402" t="s">
        <v>580</v>
      </c>
    </row>
    <row r="5" spans="1:109" customFormat="1" ht="13" customHeight="1" x14ac:dyDescent="0.3">
      <c r="A5" s="392">
        <v>13026</v>
      </c>
      <c r="B5" s="393">
        <v>42566</v>
      </c>
      <c r="C5" s="394" t="s">
        <v>825</v>
      </c>
      <c r="D5" s="392" t="s">
        <v>980</v>
      </c>
      <c r="E5" s="392"/>
      <c r="F5" s="392" t="s">
        <v>827</v>
      </c>
      <c r="G5" s="393">
        <v>42551</v>
      </c>
      <c r="H5" s="395" t="s">
        <v>590</v>
      </c>
      <c r="I5" s="395" t="s">
        <v>772</v>
      </c>
      <c r="J5" s="395"/>
      <c r="K5" s="392" t="s">
        <v>875</v>
      </c>
      <c r="L5" s="392" t="s">
        <v>1024</v>
      </c>
      <c r="M5" s="396">
        <v>90.499999999999986</v>
      </c>
      <c r="N5" s="396">
        <v>24.999999999999996</v>
      </c>
      <c r="O5" s="392"/>
      <c r="P5" s="392"/>
      <c r="Q5" s="396"/>
      <c r="R5" s="396"/>
      <c r="S5" s="396"/>
      <c r="T5" s="396"/>
      <c r="U5" s="396"/>
      <c r="V5" s="396"/>
      <c r="W5" s="396" t="s">
        <v>1017</v>
      </c>
      <c r="X5" s="396" t="s">
        <v>1017</v>
      </c>
      <c r="Y5" s="396" t="s">
        <v>1017</v>
      </c>
      <c r="Z5" s="396" t="s">
        <v>1017</v>
      </c>
      <c r="AA5" s="396" t="s">
        <v>1017</v>
      </c>
      <c r="AB5" s="396" t="s">
        <v>1017</v>
      </c>
      <c r="AC5" s="396" t="s">
        <v>1017</v>
      </c>
      <c r="AD5" s="396" t="s">
        <v>1017</v>
      </c>
      <c r="AE5" s="396" t="s">
        <v>1017</v>
      </c>
      <c r="AF5" s="396" t="s">
        <v>1017</v>
      </c>
      <c r="AG5" s="396" t="s">
        <v>1017</v>
      </c>
      <c r="AH5" s="396" t="s">
        <v>1017</v>
      </c>
      <c r="AI5" s="396" t="s">
        <v>1017</v>
      </c>
      <c r="AJ5" s="396" t="s">
        <v>1017</v>
      </c>
      <c r="AK5" s="396" t="s">
        <v>1017</v>
      </c>
      <c r="AL5" s="392"/>
      <c r="AM5" s="420"/>
      <c r="AN5" s="420"/>
      <c r="AO5" s="392" t="s">
        <v>833</v>
      </c>
      <c r="AP5" s="395" t="s">
        <v>829</v>
      </c>
      <c r="AQ5" s="395"/>
      <c r="AR5" s="395"/>
      <c r="AS5" s="399"/>
      <c r="AT5" s="395">
        <v>16</v>
      </c>
      <c r="AU5" s="395"/>
      <c r="AV5" s="395"/>
      <c r="AW5" s="395"/>
      <c r="AX5" s="395" t="s">
        <v>829</v>
      </c>
      <c r="AY5" s="392"/>
      <c r="AZ5" s="395">
        <v>0</v>
      </c>
      <c r="BA5" s="395">
        <v>0</v>
      </c>
      <c r="BB5" s="395">
        <v>0</v>
      </c>
      <c r="BC5" s="395">
        <v>0</v>
      </c>
      <c r="BD5" s="395">
        <v>0</v>
      </c>
      <c r="BE5" s="395">
        <v>0</v>
      </c>
      <c r="BF5" s="395">
        <v>0</v>
      </c>
      <c r="BG5" s="395">
        <v>0</v>
      </c>
      <c r="BH5" s="395">
        <v>0</v>
      </c>
      <c r="BI5" s="395">
        <v>0</v>
      </c>
      <c r="BJ5" s="395">
        <v>0</v>
      </c>
      <c r="BK5" s="395">
        <v>0</v>
      </c>
      <c r="BL5" s="395"/>
      <c r="BM5" s="395" t="s">
        <v>829</v>
      </c>
      <c r="BN5" s="395"/>
      <c r="BO5" s="395" t="s">
        <v>829</v>
      </c>
      <c r="BP5" s="400"/>
      <c r="BQ5" s="395"/>
      <c r="BR5" s="395"/>
      <c r="BS5" s="395"/>
      <c r="BT5" s="416"/>
      <c r="BU5" s="402"/>
      <c r="BV5" s="395"/>
      <c r="BW5" s="395" t="s">
        <v>834</v>
      </c>
      <c r="BX5" s="395">
        <v>1</v>
      </c>
      <c r="BY5" s="392" t="s">
        <v>1231</v>
      </c>
      <c r="BZ5" s="407" t="s">
        <v>1232</v>
      </c>
      <c r="CA5" s="402" t="s">
        <v>600</v>
      </c>
    </row>
    <row r="6" spans="1:109" customFormat="1" ht="13" customHeight="1" x14ac:dyDescent="0.3">
      <c r="A6" s="392">
        <v>1473</v>
      </c>
      <c r="B6" s="393">
        <v>42567</v>
      </c>
      <c r="C6" s="394" t="s">
        <v>825</v>
      </c>
      <c r="D6" s="392" t="s">
        <v>980</v>
      </c>
      <c r="E6" s="392"/>
      <c r="F6" s="392" t="s">
        <v>827</v>
      </c>
      <c r="G6" s="393">
        <v>42551</v>
      </c>
      <c r="H6" s="395" t="s">
        <v>828</v>
      </c>
      <c r="I6" s="395" t="s">
        <v>829</v>
      </c>
      <c r="J6" s="395"/>
      <c r="K6" s="392" t="s">
        <v>880</v>
      </c>
      <c r="L6" s="392" t="s">
        <v>844</v>
      </c>
      <c r="M6" s="396">
        <v>84.409090909090892</v>
      </c>
      <c r="N6" s="396">
        <v>20.109090909090909</v>
      </c>
      <c r="O6" s="392"/>
      <c r="P6" s="392"/>
      <c r="Q6" s="396"/>
      <c r="R6" s="396"/>
      <c r="S6" s="396"/>
      <c r="T6" s="396"/>
      <c r="U6" s="396"/>
      <c r="V6" s="396"/>
      <c r="W6" s="396" t="s">
        <v>1017</v>
      </c>
      <c r="X6" s="396" t="s">
        <v>1017</v>
      </c>
      <c r="Y6" s="396" t="s">
        <v>1017</v>
      </c>
      <c r="Z6" s="396" t="s">
        <v>1017</v>
      </c>
      <c r="AA6" s="396" t="s">
        <v>1017</v>
      </c>
      <c r="AB6" s="396" t="s">
        <v>1017</v>
      </c>
      <c r="AC6" s="396" t="s">
        <v>1017</v>
      </c>
      <c r="AD6" s="396" t="s">
        <v>1017</v>
      </c>
      <c r="AE6" s="396" t="s">
        <v>1017</v>
      </c>
      <c r="AF6" s="396" t="s">
        <v>1017</v>
      </c>
      <c r="AG6" s="396" t="s">
        <v>1017</v>
      </c>
      <c r="AH6" s="396" t="s">
        <v>1017</v>
      </c>
      <c r="AI6" s="396" t="s">
        <v>1017</v>
      </c>
      <c r="AJ6" s="396" t="s">
        <v>1017</v>
      </c>
      <c r="AK6" s="396" t="s">
        <v>1017</v>
      </c>
      <c r="AL6" s="392"/>
      <c r="AM6" s="420"/>
      <c r="AN6" s="420"/>
      <c r="AO6" s="392" t="s">
        <v>833</v>
      </c>
      <c r="AP6" s="395" t="s">
        <v>829</v>
      </c>
      <c r="AQ6" s="395"/>
      <c r="AR6" s="395"/>
      <c r="AS6" s="399"/>
      <c r="AT6" s="395">
        <v>11.6</v>
      </c>
      <c r="AU6" s="395"/>
      <c r="AV6" s="395"/>
      <c r="AW6" s="395"/>
      <c r="AX6" s="395" t="s">
        <v>829</v>
      </c>
      <c r="AY6" s="392"/>
      <c r="AZ6" s="395">
        <v>0</v>
      </c>
      <c r="BA6" s="395">
        <v>0</v>
      </c>
      <c r="BB6" s="395">
        <v>0</v>
      </c>
      <c r="BC6" s="395">
        <v>0</v>
      </c>
      <c r="BD6" s="395">
        <v>0</v>
      </c>
      <c r="BE6" s="395">
        <v>0</v>
      </c>
      <c r="BF6" s="395">
        <v>0</v>
      </c>
      <c r="BG6" s="395">
        <v>0</v>
      </c>
      <c r="BH6" s="395">
        <v>0</v>
      </c>
      <c r="BI6" s="395">
        <v>0</v>
      </c>
      <c r="BJ6" s="395">
        <v>0</v>
      </c>
      <c r="BK6" s="395">
        <v>0</v>
      </c>
      <c r="BL6" s="395"/>
      <c r="BM6" s="395" t="s">
        <v>829</v>
      </c>
      <c r="BN6" s="395"/>
      <c r="BO6" s="395" t="s">
        <v>829</v>
      </c>
      <c r="BP6" s="400"/>
      <c r="BQ6" s="395"/>
      <c r="BR6" s="395"/>
      <c r="BS6" s="395"/>
      <c r="BT6" s="402"/>
      <c r="BU6" s="402"/>
      <c r="BV6" s="395"/>
      <c r="BW6" s="395" t="s">
        <v>834</v>
      </c>
      <c r="BX6" s="395"/>
      <c r="BY6" s="392"/>
      <c r="BZ6" s="407" t="s">
        <v>1233</v>
      </c>
      <c r="CA6" s="392" t="s">
        <v>580</v>
      </c>
    </row>
    <row r="7" spans="1:109" customFormat="1" ht="13" customHeight="1" x14ac:dyDescent="0.3">
      <c r="A7" s="392">
        <v>13064</v>
      </c>
      <c r="B7" s="393">
        <v>42566</v>
      </c>
      <c r="C7" s="394" t="s">
        <v>825</v>
      </c>
      <c r="D7" s="392" t="s">
        <v>980</v>
      </c>
      <c r="E7" s="392"/>
      <c r="F7" s="392" t="s">
        <v>827</v>
      </c>
      <c r="G7" s="393">
        <v>42551</v>
      </c>
      <c r="H7" s="395" t="s">
        <v>828</v>
      </c>
      <c r="I7" s="395" t="s">
        <v>829</v>
      </c>
      <c r="J7" s="395"/>
      <c r="K7" s="392" t="s">
        <v>883</v>
      </c>
      <c r="L7" s="392" t="s">
        <v>1027</v>
      </c>
      <c r="M7" s="396">
        <v>107.99999999999999</v>
      </c>
      <c r="N7" s="396">
        <v>28</v>
      </c>
      <c r="O7" s="392"/>
      <c r="P7" s="392"/>
      <c r="Q7" s="396"/>
      <c r="R7" s="396"/>
      <c r="S7" s="396"/>
      <c r="T7" s="396"/>
      <c r="U7" s="396"/>
      <c r="V7" s="396"/>
      <c r="W7" s="396" t="s">
        <v>1017</v>
      </c>
      <c r="X7" s="396" t="s">
        <v>1017</v>
      </c>
      <c r="Y7" s="396" t="s">
        <v>1017</v>
      </c>
      <c r="Z7" s="396" t="s">
        <v>1017</v>
      </c>
      <c r="AA7" s="396" t="s">
        <v>1017</v>
      </c>
      <c r="AB7" s="396" t="s">
        <v>1017</v>
      </c>
      <c r="AC7" s="396" t="s">
        <v>1017</v>
      </c>
      <c r="AD7" s="396" t="s">
        <v>1017</v>
      </c>
      <c r="AE7" s="396" t="s">
        <v>1017</v>
      </c>
      <c r="AF7" s="396" t="s">
        <v>1017</v>
      </c>
      <c r="AG7" s="396" t="s">
        <v>1017</v>
      </c>
      <c r="AH7" s="396" t="s">
        <v>1017</v>
      </c>
      <c r="AI7" s="396" t="s">
        <v>1017</v>
      </c>
      <c r="AJ7" s="396" t="s">
        <v>1017</v>
      </c>
      <c r="AK7" s="396" t="s">
        <v>1017</v>
      </c>
      <c r="AL7" s="392"/>
      <c r="AM7" s="420"/>
      <c r="AN7" s="420"/>
      <c r="AO7" s="392" t="s">
        <v>833</v>
      </c>
      <c r="AP7" s="395" t="s">
        <v>829</v>
      </c>
      <c r="AQ7" s="395"/>
      <c r="AR7" s="395"/>
      <c r="AS7" s="399"/>
      <c r="AT7" s="395">
        <v>8.5</v>
      </c>
      <c r="AU7" s="395"/>
      <c r="AV7" s="395"/>
      <c r="AW7" s="395"/>
      <c r="AX7" s="395" t="s">
        <v>829</v>
      </c>
      <c r="AY7" s="392"/>
      <c r="AZ7" s="395">
        <v>20</v>
      </c>
      <c r="BA7" s="395">
        <v>0</v>
      </c>
      <c r="BB7" s="395">
        <v>0</v>
      </c>
      <c r="BC7" s="395">
        <v>0</v>
      </c>
      <c r="BD7" s="395">
        <v>0</v>
      </c>
      <c r="BE7" s="395">
        <v>0</v>
      </c>
      <c r="BF7" s="395">
        <v>0</v>
      </c>
      <c r="BG7" s="395">
        <v>0</v>
      </c>
      <c r="BH7" s="395">
        <v>0</v>
      </c>
      <c r="BI7" s="395">
        <v>0</v>
      </c>
      <c r="BJ7" s="395">
        <v>0</v>
      </c>
      <c r="BK7" s="395">
        <v>0</v>
      </c>
      <c r="BL7" s="395"/>
      <c r="BM7" s="395" t="s">
        <v>829</v>
      </c>
      <c r="BN7" s="395"/>
      <c r="BO7" s="395" t="s">
        <v>829</v>
      </c>
      <c r="BP7" s="400"/>
      <c r="BQ7" s="395"/>
      <c r="BR7" s="395"/>
      <c r="BS7" s="395"/>
      <c r="BT7" s="402"/>
      <c r="BU7" s="402"/>
      <c r="BV7" s="395"/>
      <c r="BW7" s="395" t="s">
        <v>834</v>
      </c>
      <c r="BX7" s="395"/>
      <c r="BY7" s="392" t="s">
        <v>858</v>
      </c>
      <c r="BZ7" s="407" t="s">
        <v>1234</v>
      </c>
      <c r="CA7" s="402" t="s">
        <v>600</v>
      </c>
    </row>
    <row r="8" spans="1:109" customFormat="1" ht="13" customHeight="1" x14ac:dyDescent="0.3">
      <c r="A8" s="392">
        <v>11108</v>
      </c>
      <c r="B8" s="393">
        <v>42567</v>
      </c>
      <c r="C8" s="410" t="s">
        <v>963</v>
      </c>
      <c r="D8" s="411" t="s">
        <v>980</v>
      </c>
      <c r="E8" s="411"/>
      <c r="F8" s="411" t="s">
        <v>1040</v>
      </c>
      <c r="G8" s="406">
        <v>42494</v>
      </c>
      <c r="H8" s="412" t="s">
        <v>590</v>
      </c>
      <c r="I8" s="412" t="s">
        <v>772</v>
      </c>
      <c r="J8" s="412"/>
      <c r="K8" s="411" t="s">
        <v>59</v>
      </c>
      <c r="L8" s="392" t="s">
        <v>1029</v>
      </c>
      <c r="M8" s="396">
        <v>79.899999999999991</v>
      </c>
      <c r="N8" s="396">
        <v>24.954545454545453</v>
      </c>
      <c r="O8" s="411" t="s">
        <v>802</v>
      </c>
      <c r="P8" s="411">
        <v>300</v>
      </c>
      <c r="Q8" s="396">
        <v>26.95454545454545</v>
      </c>
      <c r="R8" s="396"/>
      <c r="S8" s="396"/>
      <c r="T8" s="396"/>
      <c r="U8" s="396"/>
      <c r="V8" s="396"/>
      <c r="W8" s="396" t="s">
        <v>1017</v>
      </c>
      <c r="X8" s="396" t="s">
        <v>1017</v>
      </c>
      <c r="Y8" s="396" t="s">
        <v>1017</v>
      </c>
      <c r="Z8" s="396" t="s">
        <v>1017</v>
      </c>
      <c r="AA8" s="396" t="s">
        <v>1017</v>
      </c>
      <c r="AB8" s="396" t="s">
        <v>1017</v>
      </c>
      <c r="AC8" s="396" t="s">
        <v>1017</v>
      </c>
      <c r="AD8" s="396" t="s">
        <v>1017</v>
      </c>
      <c r="AE8" s="396" t="s">
        <v>1017</v>
      </c>
      <c r="AF8" s="396" t="s">
        <v>1017</v>
      </c>
      <c r="AG8" s="396" t="s">
        <v>1017</v>
      </c>
      <c r="AH8" s="396" t="s">
        <v>1017</v>
      </c>
      <c r="AI8" s="396" t="s">
        <v>1017</v>
      </c>
      <c r="AJ8" s="396" t="s">
        <v>1017</v>
      </c>
      <c r="AK8" s="396" t="s">
        <v>1017</v>
      </c>
      <c r="AL8" s="411"/>
      <c r="AM8" s="426"/>
      <c r="AN8" s="426"/>
      <c r="AO8" s="411" t="s">
        <v>1042</v>
      </c>
      <c r="AP8" s="412" t="s">
        <v>772</v>
      </c>
      <c r="AQ8" s="412"/>
      <c r="AR8" s="412"/>
      <c r="AS8" s="415">
        <v>10</v>
      </c>
      <c r="AT8" s="412">
        <v>12</v>
      </c>
      <c r="AU8" s="412"/>
      <c r="AV8" s="412"/>
      <c r="AW8" s="412"/>
      <c r="AX8" s="412" t="s">
        <v>807</v>
      </c>
      <c r="AY8" s="411"/>
      <c r="AZ8" s="412">
        <v>0</v>
      </c>
      <c r="BA8" s="412">
        <v>0</v>
      </c>
      <c r="BB8" s="412">
        <v>7</v>
      </c>
      <c r="BC8" s="412">
        <v>0</v>
      </c>
      <c r="BD8" s="412">
        <v>0</v>
      </c>
      <c r="BE8" s="412">
        <v>0</v>
      </c>
      <c r="BF8" s="412">
        <v>0</v>
      </c>
      <c r="BG8" s="412">
        <v>0</v>
      </c>
      <c r="BH8" s="412">
        <v>0</v>
      </c>
      <c r="BI8" s="412">
        <v>0</v>
      </c>
      <c r="BJ8" s="412">
        <v>0</v>
      </c>
      <c r="BK8" s="412">
        <v>0</v>
      </c>
      <c r="BL8" s="412"/>
      <c r="BM8" s="412" t="s">
        <v>772</v>
      </c>
      <c r="BN8" s="412"/>
      <c r="BO8" s="412" t="s">
        <v>772</v>
      </c>
      <c r="BP8" s="400"/>
      <c r="BQ8" s="412"/>
      <c r="BR8" s="412"/>
      <c r="BS8" s="412"/>
      <c r="BT8" s="416"/>
      <c r="BU8" s="416"/>
      <c r="BV8" s="412"/>
      <c r="BW8" s="412" t="s">
        <v>1043</v>
      </c>
      <c r="BX8" s="412"/>
      <c r="BY8" s="411"/>
      <c r="BZ8" s="407" t="s">
        <v>1235</v>
      </c>
      <c r="CA8" s="402" t="s">
        <v>580</v>
      </c>
    </row>
    <row r="9" spans="1:109" customFormat="1" ht="13" customHeight="1" x14ac:dyDescent="0.3">
      <c r="A9" s="392">
        <v>1485</v>
      </c>
      <c r="B9" s="393">
        <v>42566</v>
      </c>
      <c r="C9" s="394" t="s">
        <v>825</v>
      </c>
      <c r="D9" s="392" t="s">
        <v>980</v>
      </c>
      <c r="E9" s="392"/>
      <c r="F9" s="392" t="s">
        <v>827</v>
      </c>
      <c r="G9" s="393">
        <v>42551</v>
      </c>
      <c r="H9" s="395" t="s">
        <v>828</v>
      </c>
      <c r="I9" s="395" t="s">
        <v>829</v>
      </c>
      <c r="J9" s="395"/>
      <c r="K9" s="392" t="s">
        <v>885</v>
      </c>
      <c r="L9" s="392" t="s">
        <v>844</v>
      </c>
      <c r="M9" s="396">
        <v>84.409090909090892</v>
      </c>
      <c r="N9" s="396">
        <v>20.109090909090909</v>
      </c>
      <c r="O9" s="392"/>
      <c r="P9" s="392"/>
      <c r="Q9" s="396"/>
      <c r="R9" s="396"/>
      <c r="S9" s="396"/>
      <c r="T9" s="396"/>
      <c r="U9" s="396"/>
      <c r="V9" s="396"/>
      <c r="W9" s="396" t="s">
        <v>1017</v>
      </c>
      <c r="X9" s="396" t="s">
        <v>1017</v>
      </c>
      <c r="Y9" s="396" t="s">
        <v>1017</v>
      </c>
      <c r="Z9" s="396" t="s">
        <v>1017</v>
      </c>
      <c r="AA9" s="396" t="s">
        <v>1017</v>
      </c>
      <c r="AB9" s="396" t="s">
        <v>1017</v>
      </c>
      <c r="AC9" s="396" t="s">
        <v>1017</v>
      </c>
      <c r="AD9" s="396" t="s">
        <v>1017</v>
      </c>
      <c r="AE9" s="396" t="s">
        <v>1017</v>
      </c>
      <c r="AF9" s="396" t="s">
        <v>1017</v>
      </c>
      <c r="AG9" s="396" t="s">
        <v>1017</v>
      </c>
      <c r="AH9" s="396" t="s">
        <v>1017</v>
      </c>
      <c r="AI9" s="396" t="s">
        <v>1017</v>
      </c>
      <c r="AJ9" s="396" t="s">
        <v>1017</v>
      </c>
      <c r="AK9" s="396" t="s">
        <v>1017</v>
      </c>
      <c r="AL9" s="392"/>
      <c r="AM9" s="420"/>
      <c r="AN9" s="420"/>
      <c r="AO9" s="392" t="s">
        <v>833</v>
      </c>
      <c r="AP9" s="395" t="s">
        <v>829</v>
      </c>
      <c r="AQ9" s="395"/>
      <c r="AR9" s="395"/>
      <c r="AS9" s="399"/>
      <c r="AT9" s="395">
        <v>11.6</v>
      </c>
      <c r="AU9" s="395"/>
      <c r="AV9" s="395"/>
      <c r="AW9" s="395"/>
      <c r="AX9" s="395" t="s">
        <v>835</v>
      </c>
      <c r="AY9" s="392"/>
      <c r="AZ9" s="395">
        <v>0</v>
      </c>
      <c r="BA9" s="395">
        <v>0</v>
      </c>
      <c r="BB9" s="395">
        <v>0</v>
      </c>
      <c r="BC9" s="395">
        <v>0</v>
      </c>
      <c r="BD9" s="395">
        <v>0</v>
      </c>
      <c r="BE9" s="395">
        <v>0</v>
      </c>
      <c r="BF9" s="395">
        <v>0</v>
      </c>
      <c r="BG9" s="395">
        <v>0</v>
      </c>
      <c r="BH9" s="395">
        <v>0</v>
      </c>
      <c r="BI9" s="395">
        <v>0</v>
      </c>
      <c r="BJ9" s="395">
        <v>0</v>
      </c>
      <c r="BK9" s="395">
        <v>0</v>
      </c>
      <c r="BL9" s="395"/>
      <c r="BM9" s="395" t="s">
        <v>829</v>
      </c>
      <c r="BN9" s="395"/>
      <c r="BO9" s="395" t="s">
        <v>829</v>
      </c>
      <c r="BP9" s="400"/>
      <c r="BQ9" s="395"/>
      <c r="BR9" s="395"/>
      <c r="BS9" s="395"/>
      <c r="BT9" s="402"/>
      <c r="BU9" s="402"/>
      <c r="BV9" s="395"/>
      <c r="BW9" s="395" t="s">
        <v>834</v>
      </c>
      <c r="BX9" s="395"/>
      <c r="BY9" s="392"/>
      <c r="BZ9" s="407" t="s">
        <v>1236</v>
      </c>
      <c r="CA9" s="402" t="s">
        <v>600</v>
      </c>
    </row>
    <row r="10" spans="1:109" customFormat="1" ht="13" customHeight="1" x14ac:dyDescent="0.3">
      <c r="A10" s="392">
        <v>10270</v>
      </c>
      <c r="B10" s="393">
        <v>42566</v>
      </c>
      <c r="C10" s="394" t="s">
        <v>825</v>
      </c>
      <c r="D10" s="392" t="s">
        <v>980</v>
      </c>
      <c r="E10" s="392"/>
      <c r="F10" s="392" t="s">
        <v>827</v>
      </c>
      <c r="G10" s="393">
        <v>42551</v>
      </c>
      <c r="H10" s="395" t="s">
        <v>828</v>
      </c>
      <c r="I10" s="395" t="s">
        <v>829</v>
      </c>
      <c r="J10" s="395"/>
      <c r="K10" s="392" t="s">
        <v>887</v>
      </c>
      <c r="L10" s="392" t="s">
        <v>888</v>
      </c>
      <c r="M10" s="396">
        <v>75</v>
      </c>
      <c r="N10" s="396">
        <v>26.154545454545453</v>
      </c>
      <c r="O10" s="392"/>
      <c r="P10" s="392"/>
      <c r="Q10" s="396"/>
      <c r="R10" s="396"/>
      <c r="S10" s="396"/>
      <c r="T10" s="396"/>
      <c r="U10" s="396"/>
      <c r="V10" s="396"/>
      <c r="W10" s="396" t="s">
        <v>1017</v>
      </c>
      <c r="X10" s="396" t="s">
        <v>1017</v>
      </c>
      <c r="Y10" s="396" t="s">
        <v>1017</v>
      </c>
      <c r="Z10" s="396" t="s">
        <v>1017</v>
      </c>
      <c r="AA10" s="396" t="s">
        <v>1017</v>
      </c>
      <c r="AB10" s="396" t="s">
        <v>1017</v>
      </c>
      <c r="AC10" s="396" t="s">
        <v>1017</v>
      </c>
      <c r="AD10" s="396" t="s">
        <v>1017</v>
      </c>
      <c r="AE10" s="396" t="s">
        <v>1017</v>
      </c>
      <c r="AF10" s="396" t="s">
        <v>1017</v>
      </c>
      <c r="AG10" s="396" t="s">
        <v>1017</v>
      </c>
      <c r="AH10" s="396" t="s">
        <v>1017</v>
      </c>
      <c r="AI10" s="396" t="s">
        <v>1017</v>
      </c>
      <c r="AJ10" s="396" t="s">
        <v>1017</v>
      </c>
      <c r="AK10" s="396" t="s">
        <v>1017</v>
      </c>
      <c r="AL10" s="392"/>
      <c r="AM10" s="420"/>
      <c r="AN10" s="420"/>
      <c r="AO10" s="392" t="s">
        <v>833</v>
      </c>
      <c r="AP10" s="395" t="s">
        <v>829</v>
      </c>
      <c r="AQ10" s="395"/>
      <c r="AR10" s="395"/>
      <c r="AS10" s="399"/>
      <c r="AT10" s="395">
        <v>10.5</v>
      </c>
      <c r="AU10" s="395"/>
      <c r="AV10" s="395"/>
      <c r="AW10" s="395"/>
      <c r="AX10" s="395" t="s">
        <v>835</v>
      </c>
      <c r="AY10" s="392"/>
      <c r="AZ10" s="395">
        <v>16</v>
      </c>
      <c r="BA10" s="395">
        <v>0</v>
      </c>
      <c r="BB10" s="395">
        <v>0</v>
      </c>
      <c r="BC10" s="395">
        <v>0</v>
      </c>
      <c r="BD10" s="395">
        <v>0</v>
      </c>
      <c r="BE10" s="395">
        <v>0</v>
      </c>
      <c r="BF10" s="395">
        <v>0</v>
      </c>
      <c r="BG10" s="395">
        <v>0</v>
      </c>
      <c r="BH10" s="395">
        <v>0</v>
      </c>
      <c r="BI10" s="395">
        <v>0</v>
      </c>
      <c r="BJ10" s="395">
        <v>0</v>
      </c>
      <c r="BK10" s="395">
        <v>0</v>
      </c>
      <c r="BL10" s="395"/>
      <c r="BM10" s="395" t="s">
        <v>829</v>
      </c>
      <c r="BN10" s="395">
        <v>12</v>
      </c>
      <c r="BO10" s="395" t="s">
        <v>829</v>
      </c>
      <c r="BP10" s="400"/>
      <c r="BQ10" s="395"/>
      <c r="BR10" s="395">
        <v>12</v>
      </c>
      <c r="BS10" s="395"/>
      <c r="BT10" s="402"/>
      <c r="BU10" s="402"/>
      <c r="BV10" s="395"/>
      <c r="BW10" s="395" t="s">
        <v>834</v>
      </c>
      <c r="BX10" s="395"/>
      <c r="BY10" s="392"/>
      <c r="BZ10" s="407" t="s">
        <v>1237</v>
      </c>
      <c r="CA10" s="402" t="s">
        <v>600</v>
      </c>
    </row>
    <row r="11" spans="1:109" customFormat="1" ht="13" customHeight="1" x14ac:dyDescent="0.3">
      <c r="A11" s="392">
        <v>12760</v>
      </c>
      <c r="B11" s="393">
        <v>42566</v>
      </c>
      <c r="C11" s="394" t="s">
        <v>825</v>
      </c>
      <c r="D11" s="392" t="s">
        <v>980</v>
      </c>
      <c r="E11" s="392"/>
      <c r="F11" s="392" t="s">
        <v>827</v>
      </c>
      <c r="G11" s="393">
        <v>42521</v>
      </c>
      <c r="H11" s="395" t="s">
        <v>828</v>
      </c>
      <c r="I11" s="395" t="s">
        <v>829</v>
      </c>
      <c r="J11" s="395"/>
      <c r="K11" s="392" t="s">
        <v>11</v>
      </c>
      <c r="L11" s="392" t="s">
        <v>1034</v>
      </c>
      <c r="M11" s="396">
        <v>70.963636363636354</v>
      </c>
      <c r="N11" s="396">
        <v>19.054545454545455</v>
      </c>
      <c r="O11" s="392"/>
      <c r="P11" s="392"/>
      <c r="Q11" s="396"/>
      <c r="R11" s="396"/>
      <c r="S11" s="396"/>
      <c r="T11" s="396"/>
      <c r="U11" s="396"/>
      <c r="V11" s="396"/>
      <c r="W11" s="396" t="s">
        <v>1017</v>
      </c>
      <c r="X11" s="396" t="s">
        <v>1017</v>
      </c>
      <c r="Y11" s="396" t="s">
        <v>1017</v>
      </c>
      <c r="Z11" s="396" t="s">
        <v>1017</v>
      </c>
      <c r="AA11" s="396" t="s">
        <v>1017</v>
      </c>
      <c r="AB11" s="396" t="s">
        <v>1017</v>
      </c>
      <c r="AC11" s="396" t="s">
        <v>1017</v>
      </c>
      <c r="AD11" s="396" t="s">
        <v>1017</v>
      </c>
      <c r="AE11" s="396" t="s">
        <v>1017</v>
      </c>
      <c r="AF11" s="396" t="s">
        <v>1017</v>
      </c>
      <c r="AG11" s="396" t="s">
        <v>1017</v>
      </c>
      <c r="AH11" s="396" t="s">
        <v>1017</v>
      </c>
      <c r="AI11" s="396" t="s">
        <v>1017</v>
      </c>
      <c r="AJ11" s="396" t="s">
        <v>1017</v>
      </c>
      <c r="AK11" s="396" t="s">
        <v>1017</v>
      </c>
      <c r="AL11" s="392"/>
      <c r="AM11" s="420"/>
      <c r="AN11" s="420"/>
      <c r="AO11" s="392" t="s">
        <v>833</v>
      </c>
      <c r="AP11" s="395" t="s">
        <v>829</v>
      </c>
      <c r="AQ11" s="395"/>
      <c r="AR11" s="395"/>
      <c r="AS11" s="399"/>
      <c r="AT11" s="395">
        <v>7.5</v>
      </c>
      <c r="AU11" s="395"/>
      <c r="AV11" s="395"/>
      <c r="AW11" s="395"/>
      <c r="AX11" s="395" t="s">
        <v>829</v>
      </c>
      <c r="AY11" s="392"/>
      <c r="AZ11" s="395">
        <v>0</v>
      </c>
      <c r="BA11" s="395">
        <v>0</v>
      </c>
      <c r="BB11" s="395">
        <v>0</v>
      </c>
      <c r="BC11" s="395">
        <v>0</v>
      </c>
      <c r="BD11" s="395">
        <v>0</v>
      </c>
      <c r="BE11" s="395">
        <v>0</v>
      </c>
      <c r="BF11" s="395">
        <v>0</v>
      </c>
      <c r="BG11" s="395">
        <v>0</v>
      </c>
      <c r="BH11" s="395">
        <v>0</v>
      </c>
      <c r="BI11" s="395">
        <v>0</v>
      </c>
      <c r="BJ11" s="395">
        <v>0</v>
      </c>
      <c r="BK11" s="395">
        <v>0</v>
      </c>
      <c r="BL11" s="395"/>
      <c r="BM11" s="395" t="s">
        <v>829</v>
      </c>
      <c r="BN11" s="395"/>
      <c r="BO11" s="395" t="s">
        <v>829</v>
      </c>
      <c r="BP11" s="400"/>
      <c r="BQ11" s="395"/>
      <c r="BR11" s="395"/>
      <c r="BS11" s="395"/>
      <c r="BT11" s="392"/>
      <c r="BU11" s="392"/>
      <c r="BV11" s="395"/>
      <c r="BW11" s="395" t="s">
        <v>834</v>
      </c>
      <c r="BX11" s="395"/>
      <c r="BY11" s="392"/>
      <c r="BZ11" s="407" t="s">
        <v>1238</v>
      </c>
      <c r="CA11" s="392" t="s">
        <v>600</v>
      </c>
    </row>
    <row r="12" spans="1:109" customFormat="1" ht="13" customHeight="1" x14ac:dyDescent="0.3">
      <c r="A12" s="392">
        <v>4375</v>
      </c>
      <c r="B12" s="393">
        <v>42566</v>
      </c>
      <c r="C12" s="394" t="s">
        <v>825</v>
      </c>
      <c r="D12" s="392" t="s">
        <v>980</v>
      </c>
      <c r="E12" s="392"/>
      <c r="F12" s="392" t="s">
        <v>827</v>
      </c>
      <c r="G12" s="393">
        <v>42551</v>
      </c>
      <c r="H12" s="395" t="s">
        <v>828</v>
      </c>
      <c r="I12" s="395" t="s">
        <v>829</v>
      </c>
      <c r="J12" s="395"/>
      <c r="K12" s="392" t="s">
        <v>830</v>
      </c>
      <c r="L12" s="392" t="s">
        <v>891</v>
      </c>
      <c r="M12" s="396">
        <v>92.98181818181817</v>
      </c>
      <c r="N12" s="396">
        <v>24.18181818181818</v>
      </c>
      <c r="O12" s="392"/>
      <c r="P12" s="392"/>
      <c r="Q12" s="396"/>
      <c r="R12" s="396"/>
      <c r="S12" s="396"/>
      <c r="T12" s="396"/>
      <c r="U12" s="396"/>
      <c r="V12" s="396"/>
      <c r="W12" s="396" t="s">
        <v>1017</v>
      </c>
      <c r="X12" s="396" t="s">
        <v>1017</v>
      </c>
      <c r="Y12" s="396" t="s">
        <v>1017</v>
      </c>
      <c r="Z12" s="396" t="s">
        <v>1017</v>
      </c>
      <c r="AA12" s="396" t="s">
        <v>1017</v>
      </c>
      <c r="AB12" s="396" t="s">
        <v>1017</v>
      </c>
      <c r="AC12" s="396" t="s">
        <v>1017</v>
      </c>
      <c r="AD12" s="396" t="s">
        <v>1017</v>
      </c>
      <c r="AE12" s="396" t="s">
        <v>1017</v>
      </c>
      <c r="AF12" s="396" t="s">
        <v>1017</v>
      </c>
      <c r="AG12" s="396" t="s">
        <v>1017</v>
      </c>
      <c r="AH12" s="396" t="s">
        <v>1017</v>
      </c>
      <c r="AI12" s="396" t="s">
        <v>1017</v>
      </c>
      <c r="AJ12" s="396" t="s">
        <v>1017</v>
      </c>
      <c r="AK12" s="396" t="s">
        <v>1017</v>
      </c>
      <c r="AL12" s="392"/>
      <c r="AM12" s="420"/>
      <c r="AN12" s="420"/>
      <c r="AO12" s="392" t="s">
        <v>833</v>
      </c>
      <c r="AP12" s="395" t="s">
        <v>829</v>
      </c>
      <c r="AQ12" s="395"/>
      <c r="AR12" s="395"/>
      <c r="AS12" s="399"/>
      <c r="AT12" s="395">
        <v>7</v>
      </c>
      <c r="AU12" s="395"/>
      <c r="AV12" s="395"/>
      <c r="AW12" s="395"/>
      <c r="AX12" s="395" t="s">
        <v>829</v>
      </c>
      <c r="AY12" s="392"/>
      <c r="AZ12" s="395">
        <v>0</v>
      </c>
      <c r="BA12" s="395">
        <v>0</v>
      </c>
      <c r="BB12" s="395">
        <v>0</v>
      </c>
      <c r="BC12" s="395">
        <v>0</v>
      </c>
      <c r="BD12" s="395">
        <v>0</v>
      </c>
      <c r="BE12" s="395">
        <v>0</v>
      </c>
      <c r="BF12" s="395">
        <v>0</v>
      </c>
      <c r="BG12" s="395">
        <v>0</v>
      </c>
      <c r="BH12" s="395">
        <v>0</v>
      </c>
      <c r="BI12" s="395">
        <v>0</v>
      </c>
      <c r="BJ12" s="395">
        <v>0</v>
      </c>
      <c r="BK12" s="395">
        <v>0</v>
      </c>
      <c r="BL12" s="395"/>
      <c r="BM12" s="395" t="s">
        <v>829</v>
      </c>
      <c r="BN12" s="395"/>
      <c r="BO12" s="395" t="s">
        <v>829</v>
      </c>
      <c r="BP12" s="400"/>
      <c r="BQ12" s="395"/>
      <c r="BR12" s="395"/>
      <c r="BS12" s="395"/>
      <c r="BT12" s="402"/>
      <c r="BU12" s="402"/>
      <c r="BV12" s="395"/>
      <c r="BW12" s="395" t="s">
        <v>834</v>
      </c>
      <c r="BX12" s="395"/>
      <c r="BY12" s="402"/>
      <c r="BZ12" s="407" t="s">
        <v>1239</v>
      </c>
      <c r="CA12" s="392" t="s">
        <v>600</v>
      </c>
    </row>
    <row r="13" spans="1:109" customFormat="1" ht="13" customHeight="1" x14ac:dyDescent="0.3">
      <c r="A13" s="392">
        <v>12299</v>
      </c>
      <c r="B13" s="393">
        <v>42566</v>
      </c>
      <c r="C13" s="394" t="s">
        <v>825</v>
      </c>
      <c r="D13" s="392" t="s">
        <v>980</v>
      </c>
      <c r="E13" s="392"/>
      <c r="F13" s="392" t="s">
        <v>827</v>
      </c>
      <c r="G13" s="406">
        <v>42551</v>
      </c>
      <c r="H13" s="395" t="s">
        <v>828</v>
      </c>
      <c r="I13" s="395" t="s">
        <v>853</v>
      </c>
      <c r="J13" s="395"/>
      <c r="K13" s="392" t="s">
        <v>893</v>
      </c>
      <c r="L13" s="392" t="s">
        <v>1037</v>
      </c>
      <c r="M13" s="396">
        <v>79.109090909090895</v>
      </c>
      <c r="N13" s="396">
        <v>25.854545454545455</v>
      </c>
      <c r="O13" s="392"/>
      <c r="P13" s="392"/>
      <c r="Q13" s="396"/>
      <c r="R13" s="396"/>
      <c r="S13" s="396"/>
      <c r="T13" s="396"/>
      <c r="U13" s="396"/>
      <c r="V13" s="396"/>
      <c r="W13" s="396" t="s">
        <v>1017</v>
      </c>
      <c r="X13" s="396" t="s">
        <v>1017</v>
      </c>
      <c r="Y13" s="396" t="s">
        <v>1017</v>
      </c>
      <c r="Z13" s="396" t="s">
        <v>1017</v>
      </c>
      <c r="AA13" s="396" t="s">
        <v>1017</v>
      </c>
      <c r="AB13" s="396" t="s">
        <v>1017</v>
      </c>
      <c r="AC13" s="396" t="s">
        <v>1017</v>
      </c>
      <c r="AD13" s="396" t="s">
        <v>1017</v>
      </c>
      <c r="AE13" s="396" t="s">
        <v>1017</v>
      </c>
      <c r="AF13" s="396" t="s">
        <v>1017</v>
      </c>
      <c r="AG13" s="396" t="s">
        <v>1017</v>
      </c>
      <c r="AH13" s="396" t="s">
        <v>1017</v>
      </c>
      <c r="AI13" s="396" t="s">
        <v>1017</v>
      </c>
      <c r="AJ13" s="396" t="s">
        <v>1017</v>
      </c>
      <c r="AK13" s="396" t="s">
        <v>1017</v>
      </c>
      <c r="AL13" s="392"/>
      <c r="AM13" s="420"/>
      <c r="AN13" s="420"/>
      <c r="AO13" s="392" t="s">
        <v>833</v>
      </c>
      <c r="AP13" s="395" t="s">
        <v>829</v>
      </c>
      <c r="AQ13" s="395"/>
      <c r="AR13" s="395"/>
      <c r="AS13" s="395">
        <v>10</v>
      </c>
      <c r="AT13" s="395">
        <v>12</v>
      </c>
      <c r="AU13" s="395"/>
      <c r="AV13" s="395"/>
      <c r="AW13" s="395"/>
      <c r="AX13" s="395" t="s">
        <v>835</v>
      </c>
      <c r="AY13" s="392"/>
      <c r="AZ13" s="395">
        <v>0</v>
      </c>
      <c r="BA13" s="395">
        <v>0</v>
      </c>
      <c r="BB13" s="395">
        <v>0</v>
      </c>
      <c r="BC13" s="395">
        <v>0</v>
      </c>
      <c r="BD13" s="395">
        <v>0</v>
      </c>
      <c r="BE13" s="395">
        <v>0</v>
      </c>
      <c r="BF13" s="395">
        <v>0</v>
      </c>
      <c r="BG13" s="395">
        <v>0</v>
      </c>
      <c r="BH13" s="395">
        <v>0</v>
      </c>
      <c r="BI13" s="395">
        <v>0</v>
      </c>
      <c r="BJ13" s="395">
        <v>0</v>
      </c>
      <c r="BK13" s="395">
        <v>0</v>
      </c>
      <c r="BL13" s="395"/>
      <c r="BM13" s="395" t="s">
        <v>829</v>
      </c>
      <c r="BN13" s="395">
        <v>12</v>
      </c>
      <c r="BO13" s="395" t="s">
        <v>829</v>
      </c>
      <c r="BP13" s="400"/>
      <c r="BQ13" s="395"/>
      <c r="BR13" s="395"/>
      <c r="BS13" s="395"/>
      <c r="BT13" s="402"/>
      <c r="BU13" s="402"/>
      <c r="BV13" s="395"/>
      <c r="BW13" s="395" t="s">
        <v>834</v>
      </c>
      <c r="BX13" s="395"/>
      <c r="BY13" s="402" t="s">
        <v>1038</v>
      </c>
      <c r="BZ13" s="407" t="s">
        <v>1240</v>
      </c>
      <c r="CA13" s="392" t="s">
        <v>600</v>
      </c>
    </row>
    <row r="14" spans="1:109" customFormat="1" ht="13" customHeight="1" x14ac:dyDescent="0.3">
      <c r="A14" s="392">
        <v>13090</v>
      </c>
      <c r="B14" s="393">
        <v>42566</v>
      </c>
      <c r="C14" s="410" t="s">
        <v>963</v>
      </c>
      <c r="D14" s="411" t="s">
        <v>980</v>
      </c>
      <c r="E14" s="411"/>
      <c r="F14" s="411" t="s">
        <v>1040</v>
      </c>
      <c r="G14" s="406">
        <v>42551</v>
      </c>
      <c r="H14" s="412" t="s">
        <v>590</v>
      </c>
      <c r="I14" s="412" t="s">
        <v>772</v>
      </c>
      <c r="J14" s="412"/>
      <c r="K14" s="411" t="s">
        <v>214</v>
      </c>
      <c r="L14" s="392" t="s">
        <v>1041</v>
      </c>
      <c r="M14" s="396">
        <v>72.281818181818181</v>
      </c>
      <c r="N14" s="396">
        <v>21.90909090909091</v>
      </c>
      <c r="O14" s="411"/>
      <c r="P14" s="411"/>
      <c r="Q14" s="396"/>
      <c r="R14" s="396"/>
      <c r="S14" s="396"/>
      <c r="T14" s="396"/>
      <c r="U14" s="396"/>
      <c r="V14" s="396"/>
      <c r="W14" s="396" t="s">
        <v>1017</v>
      </c>
      <c r="X14" s="396" t="s">
        <v>1017</v>
      </c>
      <c r="Y14" s="396" t="s">
        <v>1017</v>
      </c>
      <c r="Z14" s="396" t="s">
        <v>1017</v>
      </c>
      <c r="AA14" s="396" t="s">
        <v>1017</v>
      </c>
      <c r="AB14" s="396" t="s">
        <v>1017</v>
      </c>
      <c r="AC14" s="396" t="s">
        <v>1017</v>
      </c>
      <c r="AD14" s="396" t="s">
        <v>1017</v>
      </c>
      <c r="AE14" s="396" t="s">
        <v>1017</v>
      </c>
      <c r="AF14" s="396" t="s">
        <v>1017</v>
      </c>
      <c r="AG14" s="396" t="s">
        <v>1017</v>
      </c>
      <c r="AH14" s="396" t="s">
        <v>1017</v>
      </c>
      <c r="AI14" s="396" t="s">
        <v>1017</v>
      </c>
      <c r="AJ14" s="396" t="s">
        <v>1017</v>
      </c>
      <c r="AK14" s="396" t="s">
        <v>1017</v>
      </c>
      <c r="AL14" s="411"/>
      <c r="AM14" s="426"/>
      <c r="AN14" s="426"/>
      <c r="AO14" s="411" t="s">
        <v>1042</v>
      </c>
      <c r="AP14" s="412" t="s">
        <v>772</v>
      </c>
      <c r="AQ14" s="412"/>
      <c r="AR14" s="412"/>
      <c r="AS14" s="415"/>
      <c r="AT14" s="395">
        <v>9.5</v>
      </c>
      <c r="AU14" s="412"/>
      <c r="AV14" s="412"/>
      <c r="AW14" s="412"/>
      <c r="AX14" s="412" t="s">
        <v>807</v>
      </c>
      <c r="AY14" s="411"/>
      <c r="AZ14" s="412">
        <v>0</v>
      </c>
      <c r="BA14" s="412">
        <v>0</v>
      </c>
      <c r="BB14" s="412">
        <v>0</v>
      </c>
      <c r="BC14" s="412">
        <v>0</v>
      </c>
      <c r="BD14" s="412">
        <v>0</v>
      </c>
      <c r="BE14" s="412">
        <v>0</v>
      </c>
      <c r="BF14" s="412">
        <v>0</v>
      </c>
      <c r="BG14" s="412">
        <v>0</v>
      </c>
      <c r="BH14" s="412">
        <v>0</v>
      </c>
      <c r="BI14" s="412">
        <v>0</v>
      </c>
      <c r="BJ14" s="412">
        <v>0</v>
      </c>
      <c r="BK14" s="412">
        <v>0</v>
      </c>
      <c r="BL14" s="412"/>
      <c r="BM14" s="412" t="s">
        <v>772</v>
      </c>
      <c r="BN14" s="395">
        <v>12</v>
      </c>
      <c r="BO14" s="412" t="s">
        <v>772</v>
      </c>
      <c r="BP14" s="400"/>
      <c r="BQ14" s="412"/>
      <c r="BR14" s="412"/>
      <c r="BS14" s="412"/>
      <c r="BT14" s="416"/>
      <c r="BU14" s="416"/>
      <c r="BV14" s="412"/>
      <c r="BW14" s="412" t="s">
        <v>1043</v>
      </c>
      <c r="BX14" s="412"/>
      <c r="BY14" s="411"/>
      <c r="BZ14" s="407" t="s">
        <v>1241</v>
      </c>
      <c r="CA14" s="402" t="s">
        <v>600</v>
      </c>
    </row>
    <row r="15" spans="1:109" customFormat="1" ht="13" customHeight="1" x14ac:dyDescent="0.3">
      <c r="A15" s="392">
        <v>10679</v>
      </c>
      <c r="B15" s="393">
        <v>42566</v>
      </c>
      <c r="C15" s="394" t="s">
        <v>825</v>
      </c>
      <c r="D15" s="392" t="s">
        <v>980</v>
      </c>
      <c r="E15" s="392"/>
      <c r="F15" s="392" t="s">
        <v>827</v>
      </c>
      <c r="G15" s="393">
        <v>42551</v>
      </c>
      <c r="H15" s="395" t="s">
        <v>828</v>
      </c>
      <c r="I15" s="395" t="s">
        <v>829</v>
      </c>
      <c r="J15" s="395"/>
      <c r="K15" s="392" t="s">
        <v>836</v>
      </c>
      <c r="L15" s="392" t="s">
        <v>899</v>
      </c>
      <c r="M15" s="396">
        <v>95.690909090909088</v>
      </c>
      <c r="N15" s="396">
        <v>19.827272727272724</v>
      </c>
      <c r="O15" s="392"/>
      <c r="P15" s="392"/>
      <c r="Q15" s="396"/>
      <c r="R15" s="396"/>
      <c r="S15" s="396"/>
      <c r="T15" s="396"/>
      <c r="U15" s="396"/>
      <c r="V15" s="396"/>
      <c r="W15" s="396" t="s">
        <v>1017</v>
      </c>
      <c r="X15" s="396" t="s">
        <v>1017</v>
      </c>
      <c r="Y15" s="396" t="s">
        <v>1017</v>
      </c>
      <c r="Z15" s="396" t="s">
        <v>1017</v>
      </c>
      <c r="AA15" s="396" t="s">
        <v>1017</v>
      </c>
      <c r="AB15" s="396" t="s">
        <v>1017</v>
      </c>
      <c r="AC15" s="396" t="s">
        <v>1017</v>
      </c>
      <c r="AD15" s="396" t="s">
        <v>1017</v>
      </c>
      <c r="AE15" s="396" t="s">
        <v>1017</v>
      </c>
      <c r="AF15" s="396" t="s">
        <v>1017</v>
      </c>
      <c r="AG15" s="396" t="s">
        <v>1017</v>
      </c>
      <c r="AH15" s="396" t="s">
        <v>1017</v>
      </c>
      <c r="AI15" s="396" t="s">
        <v>1017</v>
      </c>
      <c r="AJ15" s="396" t="s">
        <v>1017</v>
      </c>
      <c r="AK15" s="396" t="s">
        <v>1017</v>
      </c>
      <c r="AL15" s="392"/>
      <c r="AM15" s="420"/>
      <c r="AN15" s="420"/>
      <c r="AO15" s="392" t="s">
        <v>833</v>
      </c>
      <c r="AP15" s="395" t="s">
        <v>829</v>
      </c>
      <c r="AQ15" s="395"/>
      <c r="AR15" s="395"/>
      <c r="AS15" s="399"/>
      <c r="AT15" s="395">
        <v>7</v>
      </c>
      <c r="AU15" s="395"/>
      <c r="AV15" s="395"/>
      <c r="AW15" s="395"/>
      <c r="AX15" s="395" t="s">
        <v>835</v>
      </c>
      <c r="AY15" s="392"/>
      <c r="AZ15" s="395">
        <v>0</v>
      </c>
      <c r="BA15" s="395">
        <v>0</v>
      </c>
      <c r="BB15" s="395">
        <v>6</v>
      </c>
      <c r="BC15" s="395">
        <v>0</v>
      </c>
      <c r="BD15" s="395">
        <v>0</v>
      </c>
      <c r="BE15" s="395">
        <v>0</v>
      </c>
      <c r="BF15" s="395">
        <v>0</v>
      </c>
      <c r="BG15" s="395">
        <v>0</v>
      </c>
      <c r="BH15" s="395">
        <v>0</v>
      </c>
      <c r="BI15" s="395">
        <v>0</v>
      </c>
      <c r="BJ15" s="395">
        <v>0</v>
      </c>
      <c r="BK15" s="395">
        <v>0</v>
      </c>
      <c r="BL15" s="395"/>
      <c r="BM15" s="395" t="s">
        <v>829</v>
      </c>
      <c r="BN15" s="395"/>
      <c r="BO15" s="395" t="s">
        <v>829</v>
      </c>
      <c r="BP15" s="400"/>
      <c r="BQ15" s="395"/>
      <c r="BR15" s="395"/>
      <c r="BS15" s="395"/>
      <c r="BT15" s="402"/>
      <c r="BU15" s="402"/>
      <c r="BV15" s="395"/>
      <c r="BW15" s="395" t="s">
        <v>834</v>
      </c>
      <c r="BX15" s="395">
        <v>1</v>
      </c>
      <c r="BY15" s="392" t="s">
        <v>946</v>
      </c>
      <c r="BZ15" s="404" t="s">
        <v>1242</v>
      </c>
      <c r="CA15" s="392" t="s">
        <v>600</v>
      </c>
    </row>
    <row r="16" spans="1:109" customFormat="1" ht="13" customHeight="1" x14ac:dyDescent="0.3">
      <c r="A16" s="392">
        <v>1397</v>
      </c>
      <c r="B16" s="393">
        <v>42566</v>
      </c>
      <c r="C16" s="394" t="s">
        <v>825</v>
      </c>
      <c r="D16" s="392" t="s">
        <v>980</v>
      </c>
      <c r="E16" s="392"/>
      <c r="F16" s="392" t="s">
        <v>827</v>
      </c>
      <c r="G16" s="406">
        <v>42551</v>
      </c>
      <c r="H16" s="395" t="s">
        <v>828</v>
      </c>
      <c r="I16" s="395" t="s">
        <v>829</v>
      </c>
      <c r="J16" s="395"/>
      <c r="K16" s="392" t="s">
        <v>837</v>
      </c>
      <c r="L16" s="392" t="s">
        <v>838</v>
      </c>
      <c r="M16" s="396">
        <v>76.5</v>
      </c>
      <c r="N16" s="396">
        <v>23.009090909090904</v>
      </c>
      <c r="O16" s="392" t="s">
        <v>802</v>
      </c>
      <c r="P16" s="392">
        <v>1300</v>
      </c>
      <c r="Q16" s="396">
        <v>21.499999999999996</v>
      </c>
      <c r="R16" s="396"/>
      <c r="S16" s="396"/>
      <c r="T16" s="396"/>
      <c r="U16" s="396"/>
      <c r="V16" s="396"/>
      <c r="W16" s="396" t="s">
        <v>1017</v>
      </c>
      <c r="X16" s="396" t="s">
        <v>1017</v>
      </c>
      <c r="Y16" s="396" t="s">
        <v>1017</v>
      </c>
      <c r="Z16" s="396" t="s">
        <v>1017</v>
      </c>
      <c r="AA16" s="396" t="s">
        <v>1017</v>
      </c>
      <c r="AB16" s="396" t="s">
        <v>1017</v>
      </c>
      <c r="AC16" s="396" t="s">
        <v>1017</v>
      </c>
      <c r="AD16" s="396" t="s">
        <v>1017</v>
      </c>
      <c r="AE16" s="396" t="s">
        <v>1017</v>
      </c>
      <c r="AF16" s="396" t="s">
        <v>1017</v>
      </c>
      <c r="AG16" s="396" t="s">
        <v>1017</v>
      </c>
      <c r="AH16" s="396" t="s">
        <v>1017</v>
      </c>
      <c r="AI16" s="396" t="s">
        <v>1017</v>
      </c>
      <c r="AJ16" s="396" t="s">
        <v>1017</v>
      </c>
      <c r="AK16" s="396" t="s">
        <v>1017</v>
      </c>
      <c r="AL16" s="392"/>
      <c r="AM16" s="420"/>
      <c r="AN16" s="420"/>
      <c r="AO16" s="392" t="s">
        <v>833</v>
      </c>
      <c r="AP16" s="395" t="s">
        <v>829</v>
      </c>
      <c r="AQ16" s="395"/>
      <c r="AR16" s="395"/>
      <c r="AS16" s="399"/>
      <c r="AT16" s="395">
        <v>10.199999999999999</v>
      </c>
      <c r="AU16" s="395"/>
      <c r="AV16" s="395"/>
      <c r="AW16" s="395"/>
      <c r="AX16" s="395" t="s">
        <v>835</v>
      </c>
      <c r="AY16" s="392"/>
      <c r="AZ16" s="395">
        <v>0</v>
      </c>
      <c r="BA16" s="395">
        <v>0</v>
      </c>
      <c r="BB16" s="395">
        <v>0</v>
      </c>
      <c r="BC16" s="395">
        <v>0</v>
      </c>
      <c r="BD16" s="395">
        <v>0</v>
      </c>
      <c r="BE16" s="395">
        <v>0</v>
      </c>
      <c r="BF16" s="395">
        <v>0</v>
      </c>
      <c r="BG16" s="395">
        <v>0</v>
      </c>
      <c r="BH16" s="395">
        <v>0</v>
      </c>
      <c r="BI16" s="395">
        <v>0</v>
      </c>
      <c r="BJ16" s="395">
        <v>0</v>
      </c>
      <c r="BK16" s="395">
        <v>0</v>
      </c>
      <c r="BL16" s="395"/>
      <c r="BM16" s="395" t="s">
        <v>829</v>
      </c>
      <c r="BN16" s="395"/>
      <c r="BO16" s="395" t="s">
        <v>829</v>
      </c>
      <c r="BP16" s="400"/>
      <c r="BQ16" s="395"/>
      <c r="BR16" s="395"/>
      <c r="BS16" s="395"/>
      <c r="BT16" s="402"/>
      <c r="BU16" s="402"/>
      <c r="BV16" s="395"/>
      <c r="BW16" s="395" t="s">
        <v>834</v>
      </c>
      <c r="BX16" s="395"/>
      <c r="BY16" s="392" t="s">
        <v>1046</v>
      </c>
      <c r="BZ16" s="409" t="s">
        <v>1243</v>
      </c>
      <c r="CA16" s="392" t="s">
        <v>600</v>
      </c>
      <c r="CC16" s="214"/>
      <c r="CD16" s="214"/>
      <c r="CE16" s="214"/>
      <c r="CF16" s="214"/>
      <c r="CG16" s="214"/>
      <c r="CH16" s="214"/>
      <c r="CI16" s="214"/>
      <c r="CJ16" s="214"/>
      <c r="CK16" s="214"/>
      <c r="CL16" s="214"/>
      <c r="CM16" s="214"/>
      <c r="CN16" s="214"/>
      <c r="CO16" s="214"/>
      <c r="CP16" s="214"/>
      <c r="CQ16" s="214"/>
      <c r="CR16" s="214"/>
      <c r="CS16" s="214"/>
      <c r="CT16" s="214"/>
      <c r="CU16" s="214"/>
      <c r="CV16" s="214"/>
      <c r="CW16" s="214"/>
      <c r="CX16" s="214"/>
      <c r="CY16" s="214"/>
      <c r="CZ16" s="214"/>
      <c r="DA16" s="214"/>
      <c r="DB16" s="214"/>
      <c r="DC16" s="214"/>
      <c r="DD16" s="214"/>
      <c r="DE16" s="214"/>
    </row>
    <row r="17" spans="1:109" customFormat="1" ht="13" customHeight="1" x14ac:dyDescent="0.3">
      <c r="A17" s="392">
        <v>13128</v>
      </c>
      <c r="B17" s="393">
        <v>42568</v>
      </c>
      <c r="C17" s="394" t="s">
        <v>825</v>
      </c>
      <c r="D17" s="392" t="s">
        <v>980</v>
      </c>
      <c r="E17" s="392"/>
      <c r="F17" s="392" t="s">
        <v>827</v>
      </c>
      <c r="G17" s="393">
        <v>42551</v>
      </c>
      <c r="H17" s="395" t="s">
        <v>828</v>
      </c>
      <c r="I17" s="395" t="s">
        <v>829</v>
      </c>
      <c r="J17" s="395"/>
      <c r="K17" s="392" t="s">
        <v>839</v>
      </c>
      <c r="L17" s="392" t="s">
        <v>1048</v>
      </c>
      <c r="M17" s="396">
        <v>80.063636363636348</v>
      </c>
      <c r="N17" s="396">
        <v>25.781818181818178</v>
      </c>
      <c r="O17" s="392"/>
      <c r="P17" s="392"/>
      <c r="Q17" s="396"/>
      <c r="R17" s="396"/>
      <c r="S17" s="396"/>
      <c r="T17" s="396"/>
      <c r="U17" s="396"/>
      <c r="V17" s="396"/>
      <c r="W17" s="396" t="s">
        <v>1017</v>
      </c>
      <c r="X17" s="396" t="s">
        <v>1017</v>
      </c>
      <c r="Y17" s="396" t="s">
        <v>1017</v>
      </c>
      <c r="Z17" s="396" t="s">
        <v>1017</v>
      </c>
      <c r="AA17" s="396" t="s">
        <v>1017</v>
      </c>
      <c r="AB17" s="396" t="s">
        <v>1017</v>
      </c>
      <c r="AC17" s="396" t="s">
        <v>1017</v>
      </c>
      <c r="AD17" s="396" t="s">
        <v>1017</v>
      </c>
      <c r="AE17" s="396" t="s">
        <v>1017</v>
      </c>
      <c r="AF17" s="396" t="s">
        <v>1017</v>
      </c>
      <c r="AG17" s="396" t="s">
        <v>1017</v>
      </c>
      <c r="AH17" s="396" t="s">
        <v>1017</v>
      </c>
      <c r="AI17" s="396" t="s">
        <v>1017</v>
      </c>
      <c r="AJ17" s="396" t="s">
        <v>1017</v>
      </c>
      <c r="AK17" s="396" t="s">
        <v>1017</v>
      </c>
      <c r="AL17" s="392"/>
      <c r="AM17" s="420"/>
      <c r="AN17" s="420"/>
      <c r="AO17" s="392" t="s">
        <v>833</v>
      </c>
      <c r="AP17" s="395" t="s">
        <v>829</v>
      </c>
      <c r="AQ17" s="395"/>
      <c r="AR17" s="395"/>
      <c r="AS17" s="399"/>
      <c r="AT17" s="395">
        <v>8</v>
      </c>
      <c r="AU17" s="395"/>
      <c r="AV17" s="395"/>
      <c r="AW17" s="395"/>
      <c r="AX17" s="395" t="s">
        <v>829</v>
      </c>
      <c r="AY17" s="392"/>
      <c r="AZ17" s="395">
        <v>0</v>
      </c>
      <c r="BA17" s="395">
        <v>20</v>
      </c>
      <c r="BB17" s="395">
        <v>0</v>
      </c>
      <c r="BC17" s="395">
        <v>0</v>
      </c>
      <c r="BD17" s="395">
        <v>0</v>
      </c>
      <c r="BE17" s="395">
        <v>0</v>
      </c>
      <c r="BF17" s="395">
        <v>0</v>
      </c>
      <c r="BG17" s="395">
        <v>0</v>
      </c>
      <c r="BH17" s="395">
        <v>0</v>
      </c>
      <c r="BI17" s="395">
        <v>0</v>
      </c>
      <c r="BJ17" s="395">
        <v>0</v>
      </c>
      <c r="BK17" s="395">
        <v>0</v>
      </c>
      <c r="BL17" s="395"/>
      <c r="BM17" s="395" t="s">
        <v>829</v>
      </c>
      <c r="BN17" s="395"/>
      <c r="BO17" s="395" t="s">
        <v>829</v>
      </c>
      <c r="BP17" s="400"/>
      <c r="BQ17" s="395"/>
      <c r="BR17" s="395"/>
      <c r="BS17" s="395"/>
      <c r="BT17" s="392"/>
      <c r="BU17" s="392"/>
      <c r="BV17" s="395"/>
      <c r="BW17" s="395" t="s">
        <v>834</v>
      </c>
      <c r="BX17" s="395">
        <v>1</v>
      </c>
      <c r="BY17" s="392"/>
      <c r="BZ17" s="409" t="s">
        <v>1244</v>
      </c>
      <c r="CA17" s="392" t="s">
        <v>600</v>
      </c>
    </row>
    <row r="18" spans="1:109" customFormat="1" ht="13" customHeight="1" x14ac:dyDescent="0.3">
      <c r="A18" s="392">
        <v>10374</v>
      </c>
      <c r="B18" s="393">
        <v>42566</v>
      </c>
      <c r="C18" s="394" t="s">
        <v>825</v>
      </c>
      <c r="D18" s="392" t="s">
        <v>980</v>
      </c>
      <c r="E18" s="392"/>
      <c r="F18" s="392" t="s">
        <v>827</v>
      </c>
      <c r="G18" s="393">
        <v>42551</v>
      </c>
      <c r="H18" s="395" t="s">
        <v>590</v>
      </c>
      <c r="I18" s="395" t="s">
        <v>772</v>
      </c>
      <c r="J18" s="395"/>
      <c r="K18" s="392" t="s">
        <v>801</v>
      </c>
      <c r="L18" s="392" t="s">
        <v>903</v>
      </c>
      <c r="M18" s="396">
        <v>99</v>
      </c>
      <c r="N18" s="396">
        <v>24.209090909090907</v>
      </c>
      <c r="O18" s="392" t="s">
        <v>802</v>
      </c>
      <c r="P18" s="392">
        <v>1350</v>
      </c>
      <c r="Q18" s="396">
        <v>27.881818181818183</v>
      </c>
      <c r="R18" s="396"/>
      <c r="S18" s="396"/>
      <c r="T18" s="396"/>
      <c r="U18" s="396"/>
      <c r="V18" s="396"/>
      <c r="W18" s="396" t="s">
        <v>1017</v>
      </c>
      <c r="X18" s="396" t="s">
        <v>1017</v>
      </c>
      <c r="Y18" s="396" t="s">
        <v>1017</v>
      </c>
      <c r="Z18" s="396" t="s">
        <v>1017</v>
      </c>
      <c r="AA18" s="396" t="s">
        <v>1017</v>
      </c>
      <c r="AB18" s="396" t="s">
        <v>1017</v>
      </c>
      <c r="AC18" s="396" t="s">
        <v>1017</v>
      </c>
      <c r="AD18" s="396" t="s">
        <v>1017</v>
      </c>
      <c r="AE18" s="396" t="s">
        <v>1017</v>
      </c>
      <c r="AF18" s="396" t="s">
        <v>1017</v>
      </c>
      <c r="AG18" s="396" t="s">
        <v>1017</v>
      </c>
      <c r="AH18" s="396" t="s">
        <v>1017</v>
      </c>
      <c r="AI18" s="396" t="s">
        <v>1017</v>
      </c>
      <c r="AJ18" s="396" t="s">
        <v>1017</v>
      </c>
      <c r="AK18" s="396" t="s">
        <v>1017</v>
      </c>
      <c r="AL18" s="392"/>
      <c r="AM18" s="420"/>
      <c r="AN18" s="420"/>
      <c r="AO18" s="392" t="s">
        <v>833</v>
      </c>
      <c r="AP18" s="395" t="s">
        <v>829</v>
      </c>
      <c r="AQ18" s="395"/>
      <c r="AR18" s="395"/>
      <c r="AS18" s="399"/>
      <c r="AT18" s="395">
        <v>6</v>
      </c>
      <c r="AU18" s="395"/>
      <c r="AV18" s="395"/>
      <c r="AW18" s="395"/>
      <c r="AX18" s="395" t="s">
        <v>829</v>
      </c>
      <c r="AY18" s="392"/>
      <c r="AZ18" s="395">
        <v>13</v>
      </c>
      <c r="BA18" s="395">
        <v>0</v>
      </c>
      <c r="BB18" s="395">
        <v>0</v>
      </c>
      <c r="BC18" s="395">
        <v>0</v>
      </c>
      <c r="BD18" s="395">
        <v>0</v>
      </c>
      <c r="BE18" s="395">
        <v>0</v>
      </c>
      <c r="BF18" s="395">
        <v>0</v>
      </c>
      <c r="BG18" s="395">
        <v>0</v>
      </c>
      <c r="BH18" s="395">
        <v>0</v>
      </c>
      <c r="BI18" s="395">
        <v>0</v>
      </c>
      <c r="BJ18" s="395">
        <v>0</v>
      </c>
      <c r="BK18" s="395">
        <v>0</v>
      </c>
      <c r="BL18" s="395"/>
      <c r="BM18" s="395" t="s">
        <v>829</v>
      </c>
      <c r="BN18" s="395"/>
      <c r="BO18" s="395" t="s">
        <v>829</v>
      </c>
      <c r="BP18" s="400"/>
      <c r="BQ18" s="395"/>
      <c r="BR18" s="395"/>
      <c r="BS18" s="395"/>
      <c r="BT18" s="392"/>
      <c r="BU18" s="392"/>
      <c r="BV18" s="395"/>
      <c r="BW18" s="395" t="s">
        <v>834</v>
      </c>
      <c r="BX18" s="395">
        <v>1</v>
      </c>
      <c r="BY18" s="392"/>
      <c r="BZ18" s="409" t="s">
        <v>1245</v>
      </c>
      <c r="CA18" s="392" t="s">
        <v>600</v>
      </c>
    </row>
    <row r="19" spans="1:109" customFormat="1" ht="13" customHeight="1" x14ac:dyDescent="0.3">
      <c r="A19" s="392">
        <v>12982</v>
      </c>
      <c r="B19" s="405">
        <v>42566</v>
      </c>
      <c r="C19" s="394" t="s">
        <v>825</v>
      </c>
      <c r="D19" s="392" t="s">
        <v>980</v>
      </c>
      <c r="E19" s="392"/>
      <c r="F19" s="392" t="s">
        <v>827</v>
      </c>
      <c r="G19" s="393">
        <v>42551</v>
      </c>
      <c r="H19" s="395" t="s">
        <v>590</v>
      </c>
      <c r="I19" s="395" t="s">
        <v>853</v>
      </c>
      <c r="J19" s="395"/>
      <c r="K19" s="392" t="s">
        <v>804</v>
      </c>
      <c r="L19" s="392" t="s">
        <v>1051</v>
      </c>
      <c r="M19" s="396">
        <v>90.499999999999986</v>
      </c>
      <c r="N19" s="396">
        <v>24.999999999999996</v>
      </c>
      <c r="O19" s="392"/>
      <c r="P19" s="392"/>
      <c r="Q19" s="396"/>
      <c r="R19" s="396"/>
      <c r="S19" s="396"/>
      <c r="T19" s="396"/>
      <c r="U19" s="396"/>
      <c r="V19" s="396"/>
      <c r="W19" s="396" t="s">
        <v>1017</v>
      </c>
      <c r="X19" s="396" t="s">
        <v>1017</v>
      </c>
      <c r="Y19" s="396" t="s">
        <v>1017</v>
      </c>
      <c r="Z19" s="396" t="s">
        <v>1017</v>
      </c>
      <c r="AA19" s="396" t="s">
        <v>1017</v>
      </c>
      <c r="AB19" s="396" t="s">
        <v>1017</v>
      </c>
      <c r="AC19" s="396" t="s">
        <v>1017</v>
      </c>
      <c r="AD19" s="396" t="s">
        <v>1017</v>
      </c>
      <c r="AE19" s="396" t="s">
        <v>1017</v>
      </c>
      <c r="AF19" s="396" t="s">
        <v>1017</v>
      </c>
      <c r="AG19" s="396" t="s">
        <v>1017</v>
      </c>
      <c r="AH19" s="396" t="s">
        <v>1017</v>
      </c>
      <c r="AI19" s="396" t="s">
        <v>1017</v>
      </c>
      <c r="AJ19" s="396" t="s">
        <v>1017</v>
      </c>
      <c r="AK19" s="396" t="s">
        <v>1017</v>
      </c>
      <c r="AL19" s="392"/>
      <c r="AM19" s="420"/>
      <c r="AN19" s="420"/>
      <c r="AO19" s="392" t="s">
        <v>833</v>
      </c>
      <c r="AP19" s="395" t="s">
        <v>829</v>
      </c>
      <c r="AQ19" s="395"/>
      <c r="AR19" s="395"/>
      <c r="AS19" s="399"/>
      <c r="AT19" s="395">
        <v>16</v>
      </c>
      <c r="AU19" s="395"/>
      <c r="AV19" s="395"/>
      <c r="AW19" s="395"/>
      <c r="AX19" s="395" t="s">
        <v>829</v>
      </c>
      <c r="AY19" s="392"/>
      <c r="AZ19" s="395">
        <v>0</v>
      </c>
      <c r="BA19" s="395">
        <v>0</v>
      </c>
      <c r="BB19" s="395">
        <v>0</v>
      </c>
      <c r="BC19" s="395">
        <v>0</v>
      </c>
      <c r="BD19" s="395">
        <v>0</v>
      </c>
      <c r="BE19" s="395">
        <v>0</v>
      </c>
      <c r="BF19" s="395">
        <v>0</v>
      </c>
      <c r="BG19" s="395">
        <v>0</v>
      </c>
      <c r="BH19" s="395">
        <v>0</v>
      </c>
      <c r="BI19" s="395">
        <v>0</v>
      </c>
      <c r="BJ19" s="395">
        <v>0</v>
      </c>
      <c r="BK19" s="395">
        <v>0</v>
      </c>
      <c r="BL19" s="395"/>
      <c r="BM19" s="395" t="s">
        <v>829</v>
      </c>
      <c r="BN19" s="395"/>
      <c r="BO19" s="395" t="s">
        <v>829</v>
      </c>
      <c r="BP19" s="400"/>
      <c r="BQ19" s="395"/>
      <c r="BR19" s="395"/>
      <c r="BS19" s="395"/>
      <c r="BT19" s="392"/>
      <c r="BU19" s="392"/>
      <c r="BV19" s="395"/>
      <c r="BW19" s="395" t="s">
        <v>834</v>
      </c>
      <c r="BX19" s="395">
        <v>1</v>
      </c>
      <c r="BY19" s="392"/>
      <c r="BZ19" s="407" t="s">
        <v>1246</v>
      </c>
      <c r="CA19" s="402" t="s">
        <v>600</v>
      </c>
    </row>
    <row r="20" spans="1:109" customFormat="1" ht="13" customHeight="1" x14ac:dyDescent="0.3">
      <c r="A20" s="392">
        <v>9920</v>
      </c>
      <c r="B20" s="393">
        <v>42566</v>
      </c>
      <c r="C20" s="394" t="s">
        <v>1053</v>
      </c>
      <c r="D20" s="392" t="s">
        <v>980</v>
      </c>
      <c r="E20" s="392"/>
      <c r="F20" s="392" t="s">
        <v>1054</v>
      </c>
      <c r="G20" s="393">
        <v>42185</v>
      </c>
      <c r="H20" s="395" t="s">
        <v>1055</v>
      </c>
      <c r="I20" s="395" t="s">
        <v>1056</v>
      </c>
      <c r="J20" s="395"/>
      <c r="K20" s="392" t="s">
        <v>906</v>
      </c>
      <c r="L20" s="392" t="s">
        <v>1057</v>
      </c>
      <c r="M20" s="396">
        <v>71.472727272727269</v>
      </c>
      <c r="N20" s="396">
        <v>26.863636363636363</v>
      </c>
      <c r="O20" s="392"/>
      <c r="P20" s="392"/>
      <c r="Q20" s="396"/>
      <c r="R20" s="396"/>
      <c r="S20" s="396"/>
      <c r="T20" s="396"/>
      <c r="U20" s="396"/>
      <c r="V20" s="396"/>
      <c r="W20" s="396" t="s">
        <v>1017</v>
      </c>
      <c r="X20" s="396" t="s">
        <v>1017</v>
      </c>
      <c r="Y20" s="396" t="s">
        <v>1017</v>
      </c>
      <c r="Z20" s="396" t="s">
        <v>1017</v>
      </c>
      <c r="AA20" s="396" t="s">
        <v>1017</v>
      </c>
      <c r="AB20" s="396" t="s">
        <v>1017</v>
      </c>
      <c r="AC20" s="396" t="s">
        <v>1017</v>
      </c>
      <c r="AD20" s="396" t="s">
        <v>1017</v>
      </c>
      <c r="AE20" s="396" t="s">
        <v>1017</v>
      </c>
      <c r="AF20" s="396" t="s">
        <v>1017</v>
      </c>
      <c r="AG20" s="396" t="s">
        <v>1017</v>
      </c>
      <c r="AH20" s="396" t="s">
        <v>1017</v>
      </c>
      <c r="AI20" s="396" t="s">
        <v>1017</v>
      </c>
      <c r="AJ20" s="396" t="s">
        <v>1017</v>
      </c>
      <c r="AK20" s="396" t="s">
        <v>1017</v>
      </c>
      <c r="AL20" s="392"/>
      <c r="AM20" s="420"/>
      <c r="AN20" s="420"/>
      <c r="AO20" s="392" t="s">
        <v>1058</v>
      </c>
      <c r="AP20" s="395" t="s">
        <v>1056</v>
      </c>
      <c r="AQ20" s="395"/>
      <c r="AR20" s="395"/>
      <c r="AS20" s="399"/>
      <c r="AT20" s="395">
        <v>15</v>
      </c>
      <c r="AU20" s="395"/>
      <c r="AV20" s="395"/>
      <c r="AW20" s="395"/>
      <c r="AX20" s="395" t="s">
        <v>1059</v>
      </c>
      <c r="AY20" s="392"/>
      <c r="AZ20" s="395">
        <v>0</v>
      </c>
      <c r="BA20" s="395">
        <v>0</v>
      </c>
      <c r="BB20" s="395">
        <v>0</v>
      </c>
      <c r="BC20" s="395">
        <v>0</v>
      </c>
      <c r="BD20" s="395">
        <v>0</v>
      </c>
      <c r="BE20" s="395">
        <v>0</v>
      </c>
      <c r="BF20" s="395">
        <v>0</v>
      </c>
      <c r="BG20" s="395">
        <v>0</v>
      </c>
      <c r="BH20" s="395">
        <v>0</v>
      </c>
      <c r="BI20" s="395">
        <v>0</v>
      </c>
      <c r="BJ20" s="395">
        <v>0</v>
      </c>
      <c r="BK20" s="395">
        <v>0</v>
      </c>
      <c r="BL20" s="395"/>
      <c r="BM20" s="395" t="s">
        <v>1056</v>
      </c>
      <c r="BN20" s="395"/>
      <c r="BO20" s="395" t="s">
        <v>1056</v>
      </c>
      <c r="BP20" s="400">
        <v>119.99999999999999</v>
      </c>
      <c r="BQ20" s="395"/>
      <c r="BR20" s="395"/>
      <c r="BS20" s="395"/>
      <c r="BT20" s="402"/>
      <c r="BU20" s="402"/>
      <c r="BV20" s="395"/>
      <c r="BW20" s="395" t="s">
        <v>1106</v>
      </c>
      <c r="BX20" s="395">
        <v>1</v>
      </c>
      <c r="BY20" s="392"/>
      <c r="BZ20" s="403" t="s">
        <v>991</v>
      </c>
      <c r="CA20" s="392" t="s">
        <v>600</v>
      </c>
    </row>
    <row r="21" spans="1:109" customFormat="1" ht="12.75" customHeight="1" x14ac:dyDescent="0.3">
      <c r="A21" s="392">
        <v>11625</v>
      </c>
      <c r="B21" s="405">
        <v>42568</v>
      </c>
      <c r="C21" s="394" t="s">
        <v>825</v>
      </c>
      <c r="D21" s="392" t="s">
        <v>980</v>
      </c>
      <c r="E21" s="392"/>
      <c r="F21" s="392" t="s">
        <v>827</v>
      </c>
      <c r="G21" s="393">
        <v>42476</v>
      </c>
      <c r="H21" s="395" t="s">
        <v>828</v>
      </c>
      <c r="I21" s="395" t="s">
        <v>829</v>
      </c>
      <c r="J21" s="395"/>
      <c r="K21" s="392" t="s">
        <v>953</v>
      </c>
      <c r="L21" s="392" t="s">
        <v>954</v>
      </c>
      <c r="M21" s="396">
        <v>94.636363636363626</v>
      </c>
      <c r="N21" s="396">
        <v>24.863636363636363</v>
      </c>
      <c r="O21" s="392"/>
      <c r="P21" s="392"/>
      <c r="Q21" s="396"/>
      <c r="R21" s="396"/>
      <c r="S21" s="396"/>
      <c r="T21" s="396"/>
      <c r="U21" s="396"/>
      <c r="V21" s="396"/>
      <c r="W21" s="396" t="s">
        <v>1017</v>
      </c>
      <c r="X21" s="396" t="s">
        <v>1017</v>
      </c>
      <c r="Y21" s="396" t="s">
        <v>1017</v>
      </c>
      <c r="Z21" s="396" t="s">
        <v>1017</v>
      </c>
      <c r="AA21" s="396" t="s">
        <v>1017</v>
      </c>
      <c r="AB21" s="396" t="s">
        <v>1017</v>
      </c>
      <c r="AC21" s="396" t="s">
        <v>1017</v>
      </c>
      <c r="AD21" s="396" t="s">
        <v>1017</v>
      </c>
      <c r="AE21" s="396" t="s">
        <v>1017</v>
      </c>
      <c r="AF21" s="396" t="s">
        <v>1017</v>
      </c>
      <c r="AG21" s="396" t="s">
        <v>1017</v>
      </c>
      <c r="AH21" s="396" t="s">
        <v>1017</v>
      </c>
      <c r="AI21" s="396" t="s">
        <v>1017</v>
      </c>
      <c r="AJ21" s="396" t="s">
        <v>1017</v>
      </c>
      <c r="AK21" s="396" t="s">
        <v>1017</v>
      </c>
      <c r="AL21" s="392"/>
      <c r="AM21" s="420"/>
      <c r="AN21" s="420"/>
      <c r="AO21" s="392" t="s">
        <v>833</v>
      </c>
      <c r="AP21" s="395" t="s">
        <v>829</v>
      </c>
      <c r="AQ21" s="395"/>
      <c r="AR21" s="395"/>
      <c r="AS21" s="399"/>
      <c r="AT21" s="395">
        <v>8</v>
      </c>
      <c r="AU21" s="395"/>
      <c r="AV21" s="395"/>
      <c r="AW21" s="395"/>
      <c r="AX21" s="395" t="s">
        <v>835</v>
      </c>
      <c r="AY21" s="392"/>
      <c r="AZ21" s="395">
        <v>0</v>
      </c>
      <c r="BA21" s="395">
        <v>0</v>
      </c>
      <c r="BB21" s="395">
        <v>0</v>
      </c>
      <c r="BC21" s="395">
        <v>0</v>
      </c>
      <c r="BD21" s="395">
        <v>0</v>
      </c>
      <c r="BE21" s="395">
        <v>0</v>
      </c>
      <c r="BF21" s="395">
        <v>0</v>
      </c>
      <c r="BG21" s="395">
        <v>0</v>
      </c>
      <c r="BH21" s="395">
        <v>0</v>
      </c>
      <c r="BI21" s="395">
        <v>0</v>
      </c>
      <c r="BJ21" s="395">
        <v>0</v>
      </c>
      <c r="BK21" s="395">
        <v>0</v>
      </c>
      <c r="BL21" s="395"/>
      <c r="BM21" s="395" t="s">
        <v>829</v>
      </c>
      <c r="BN21" s="395"/>
      <c r="BO21" s="395" t="s">
        <v>829</v>
      </c>
      <c r="BP21" s="400"/>
      <c r="BQ21" s="395"/>
      <c r="BR21" s="395"/>
      <c r="BS21" s="395"/>
      <c r="BT21" s="402"/>
      <c r="BU21" s="402"/>
      <c r="BV21" s="395"/>
      <c r="BW21" s="395" t="s">
        <v>834</v>
      </c>
      <c r="BX21" s="395">
        <v>1</v>
      </c>
      <c r="BY21" s="402" t="s">
        <v>1060</v>
      </c>
      <c r="BZ21" s="407" t="s">
        <v>1247</v>
      </c>
      <c r="CA21" s="392" t="s">
        <v>600</v>
      </c>
    </row>
    <row r="22" spans="1:109" customFormat="1" ht="13" customHeight="1" x14ac:dyDescent="0.3">
      <c r="A22" s="392">
        <v>12787</v>
      </c>
      <c r="B22" s="393">
        <v>42566</v>
      </c>
      <c r="C22" s="394" t="s">
        <v>825</v>
      </c>
      <c r="D22" s="392" t="s">
        <v>980</v>
      </c>
      <c r="E22" s="392"/>
      <c r="F22" s="392" t="s">
        <v>827</v>
      </c>
      <c r="G22" s="393">
        <v>42496</v>
      </c>
      <c r="H22" s="395" t="s">
        <v>828</v>
      </c>
      <c r="I22" s="395" t="s">
        <v>829</v>
      </c>
      <c r="J22" s="395"/>
      <c r="K22" s="392" t="s">
        <v>1062</v>
      </c>
      <c r="L22" s="392" t="s">
        <v>1063</v>
      </c>
      <c r="M22" s="396">
        <v>69.7</v>
      </c>
      <c r="N22" s="396">
        <v>21</v>
      </c>
      <c r="O22" s="392"/>
      <c r="P22" s="392"/>
      <c r="Q22" s="396"/>
      <c r="R22" s="396"/>
      <c r="S22" s="396"/>
      <c r="T22" s="396"/>
      <c r="U22" s="396"/>
      <c r="V22" s="396"/>
      <c r="W22" s="396" t="s">
        <v>1017</v>
      </c>
      <c r="X22" s="396" t="s">
        <v>1017</v>
      </c>
      <c r="Y22" s="396" t="s">
        <v>1017</v>
      </c>
      <c r="Z22" s="396" t="s">
        <v>1017</v>
      </c>
      <c r="AA22" s="396" t="s">
        <v>1017</v>
      </c>
      <c r="AB22" s="396" t="s">
        <v>1017</v>
      </c>
      <c r="AC22" s="396" t="s">
        <v>1017</v>
      </c>
      <c r="AD22" s="396" t="s">
        <v>1017</v>
      </c>
      <c r="AE22" s="396" t="s">
        <v>1017</v>
      </c>
      <c r="AF22" s="396" t="s">
        <v>1017</v>
      </c>
      <c r="AG22" s="396" t="s">
        <v>1017</v>
      </c>
      <c r="AH22" s="396" t="s">
        <v>1017</v>
      </c>
      <c r="AI22" s="396" t="s">
        <v>1017</v>
      </c>
      <c r="AJ22" s="396" t="s">
        <v>1017</v>
      </c>
      <c r="AK22" s="396" t="s">
        <v>1017</v>
      </c>
      <c r="AL22" s="392"/>
      <c r="AM22" s="420"/>
      <c r="AN22" s="420"/>
      <c r="AO22" s="392" t="s">
        <v>833</v>
      </c>
      <c r="AP22" s="395" t="s">
        <v>829</v>
      </c>
      <c r="AQ22" s="395"/>
      <c r="AR22" s="395"/>
      <c r="AS22" s="399"/>
      <c r="AT22" s="395">
        <v>9</v>
      </c>
      <c r="AU22" s="395"/>
      <c r="AV22" s="395"/>
      <c r="AW22" s="395"/>
      <c r="AX22" s="395" t="s">
        <v>772</v>
      </c>
      <c r="AY22" s="392"/>
      <c r="AZ22" s="395">
        <v>0</v>
      </c>
      <c r="BA22" s="395">
        <v>0</v>
      </c>
      <c r="BB22" s="395">
        <v>0</v>
      </c>
      <c r="BC22" s="395">
        <v>0</v>
      </c>
      <c r="BD22" s="395">
        <v>0</v>
      </c>
      <c r="BE22" s="395">
        <v>0</v>
      </c>
      <c r="BF22" s="395">
        <v>0</v>
      </c>
      <c r="BG22" s="395">
        <v>0</v>
      </c>
      <c r="BH22" s="395">
        <v>0</v>
      </c>
      <c r="BI22" s="395">
        <v>0</v>
      </c>
      <c r="BJ22" s="395">
        <v>0</v>
      </c>
      <c r="BK22" s="395">
        <v>0</v>
      </c>
      <c r="BL22" s="395"/>
      <c r="BM22" s="395" t="s">
        <v>829</v>
      </c>
      <c r="BN22" s="395"/>
      <c r="BO22" s="395" t="s">
        <v>829</v>
      </c>
      <c r="BP22" s="400"/>
      <c r="BQ22" s="395"/>
      <c r="BR22" s="395"/>
      <c r="BS22" s="395"/>
      <c r="BT22" s="392"/>
      <c r="BU22" s="402"/>
      <c r="BV22" s="395"/>
      <c r="BW22" s="395" t="s">
        <v>834</v>
      </c>
      <c r="BX22" s="395">
        <v>1</v>
      </c>
      <c r="BY22" s="392" t="s">
        <v>1064</v>
      </c>
      <c r="BZ22" s="407" t="s">
        <v>1248</v>
      </c>
      <c r="CA22" s="392" t="s">
        <v>600</v>
      </c>
    </row>
    <row r="23" spans="1:109" customFormat="1" ht="13" customHeight="1" x14ac:dyDescent="0.3">
      <c r="A23" s="392">
        <v>11733</v>
      </c>
      <c r="B23" s="393">
        <v>42566</v>
      </c>
      <c r="C23" s="394" t="s">
        <v>825</v>
      </c>
      <c r="D23" s="392" t="s">
        <v>980</v>
      </c>
      <c r="E23" s="392"/>
      <c r="F23" s="392" t="s">
        <v>827</v>
      </c>
      <c r="G23" s="393">
        <v>42551</v>
      </c>
      <c r="H23" s="395" t="s">
        <v>828</v>
      </c>
      <c r="I23" s="395" t="s">
        <v>853</v>
      </c>
      <c r="J23" s="395"/>
      <c r="K23" s="392" t="s">
        <v>1066</v>
      </c>
      <c r="L23" s="392" t="s">
        <v>1037</v>
      </c>
      <c r="M23" s="396">
        <v>78.499999999999986</v>
      </c>
      <c r="N23" s="396">
        <v>25.890909090909091</v>
      </c>
      <c r="O23" s="392"/>
      <c r="P23" s="392"/>
      <c r="Q23" s="396"/>
      <c r="R23" s="396"/>
      <c r="S23" s="396"/>
      <c r="T23" s="396"/>
      <c r="U23" s="396"/>
      <c r="V23" s="396"/>
      <c r="W23" s="396" t="s">
        <v>1017</v>
      </c>
      <c r="X23" s="396" t="s">
        <v>1017</v>
      </c>
      <c r="Y23" s="396" t="s">
        <v>1017</v>
      </c>
      <c r="Z23" s="396" t="s">
        <v>1017</v>
      </c>
      <c r="AA23" s="396" t="s">
        <v>1017</v>
      </c>
      <c r="AB23" s="396" t="s">
        <v>1017</v>
      </c>
      <c r="AC23" s="396" t="s">
        <v>1017</v>
      </c>
      <c r="AD23" s="396" t="s">
        <v>1017</v>
      </c>
      <c r="AE23" s="396" t="s">
        <v>1017</v>
      </c>
      <c r="AF23" s="396" t="s">
        <v>1017</v>
      </c>
      <c r="AG23" s="396" t="s">
        <v>1017</v>
      </c>
      <c r="AH23" s="396" t="s">
        <v>1017</v>
      </c>
      <c r="AI23" s="396" t="s">
        <v>1017</v>
      </c>
      <c r="AJ23" s="396" t="s">
        <v>1017</v>
      </c>
      <c r="AK23" s="396" t="s">
        <v>1017</v>
      </c>
      <c r="AL23" s="392"/>
      <c r="AM23" s="420"/>
      <c r="AN23" s="420"/>
      <c r="AO23" s="392" t="s">
        <v>833</v>
      </c>
      <c r="AP23" s="395" t="s">
        <v>829</v>
      </c>
      <c r="AQ23" s="395"/>
      <c r="AR23" s="395"/>
      <c r="AS23" s="399"/>
      <c r="AT23" s="395">
        <v>11.5</v>
      </c>
      <c r="AU23" s="395"/>
      <c r="AV23" s="395"/>
      <c r="AW23" s="395"/>
      <c r="AX23" s="395" t="s">
        <v>807</v>
      </c>
      <c r="AY23" s="392"/>
      <c r="AZ23" s="395">
        <v>0</v>
      </c>
      <c r="BA23" s="395">
        <v>0</v>
      </c>
      <c r="BB23" s="395">
        <v>0</v>
      </c>
      <c r="BC23" s="395">
        <v>0</v>
      </c>
      <c r="BD23" s="395">
        <v>0</v>
      </c>
      <c r="BE23" s="395">
        <v>0</v>
      </c>
      <c r="BF23" s="395">
        <v>0</v>
      </c>
      <c r="BG23" s="395">
        <v>0</v>
      </c>
      <c r="BH23" s="395">
        <v>0</v>
      </c>
      <c r="BI23" s="395">
        <v>0</v>
      </c>
      <c r="BJ23" s="395">
        <v>0</v>
      </c>
      <c r="BK23" s="395">
        <v>0</v>
      </c>
      <c r="BL23" s="395"/>
      <c r="BM23" s="395" t="s">
        <v>829</v>
      </c>
      <c r="BN23" s="395"/>
      <c r="BO23" s="395" t="s">
        <v>829</v>
      </c>
      <c r="BP23" s="400"/>
      <c r="BQ23" s="395"/>
      <c r="BR23" s="395"/>
      <c r="BS23" s="395"/>
      <c r="BT23" s="402"/>
      <c r="BU23" s="402"/>
      <c r="BV23" s="395"/>
      <c r="BW23" s="395" t="s">
        <v>834</v>
      </c>
      <c r="BX23" s="395"/>
      <c r="BY23" s="392" t="s">
        <v>1067</v>
      </c>
      <c r="BZ23" s="407" t="s">
        <v>1249</v>
      </c>
      <c r="CA23" s="402" t="s">
        <v>600</v>
      </c>
      <c r="CB23" s="214"/>
    </row>
    <row r="24" spans="1:109" customFormat="1" ht="13" customHeight="1" x14ac:dyDescent="0.3">
      <c r="A24" s="392">
        <v>11660</v>
      </c>
      <c r="B24" s="393">
        <v>42566</v>
      </c>
      <c r="C24" s="394" t="s">
        <v>825</v>
      </c>
      <c r="D24" s="392" t="s">
        <v>980</v>
      </c>
      <c r="E24" s="392"/>
      <c r="F24" s="392" t="s">
        <v>827</v>
      </c>
      <c r="G24" s="393">
        <v>42551</v>
      </c>
      <c r="H24" s="395" t="s">
        <v>828</v>
      </c>
      <c r="I24" s="395" t="s">
        <v>829</v>
      </c>
      <c r="J24" s="395"/>
      <c r="K24" s="392" t="s">
        <v>913</v>
      </c>
      <c r="L24" s="392" t="s">
        <v>1069</v>
      </c>
      <c r="M24" s="396">
        <v>80.909090909090907</v>
      </c>
      <c r="N24" s="396">
        <v>23.636363636363633</v>
      </c>
      <c r="O24" s="392"/>
      <c r="P24" s="392"/>
      <c r="Q24" s="396"/>
      <c r="R24" s="396"/>
      <c r="S24" s="396"/>
      <c r="T24" s="396"/>
      <c r="U24" s="396"/>
      <c r="V24" s="396"/>
      <c r="W24" s="396" t="s">
        <v>1017</v>
      </c>
      <c r="X24" s="396" t="s">
        <v>1017</v>
      </c>
      <c r="Y24" s="396" t="s">
        <v>1017</v>
      </c>
      <c r="Z24" s="396" t="s">
        <v>1017</v>
      </c>
      <c r="AA24" s="396" t="s">
        <v>1017</v>
      </c>
      <c r="AB24" s="396" t="s">
        <v>1017</v>
      </c>
      <c r="AC24" s="396" t="s">
        <v>1017</v>
      </c>
      <c r="AD24" s="396" t="s">
        <v>1017</v>
      </c>
      <c r="AE24" s="396" t="s">
        <v>1017</v>
      </c>
      <c r="AF24" s="396" t="s">
        <v>1017</v>
      </c>
      <c r="AG24" s="396" t="s">
        <v>1017</v>
      </c>
      <c r="AH24" s="396" t="s">
        <v>1017</v>
      </c>
      <c r="AI24" s="396" t="s">
        <v>1017</v>
      </c>
      <c r="AJ24" s="396" t="s">
        <v>1017</v>
      </c>
      <c r="AK24" s="396" t="s">
        <v>1017</v>
      </c>
      <c r="AL24" s="392"/>
      <c r="AM24" s="420"/>
      <c r="AN24" s="420"/>
      <c r="AO24" s="392" t="s">
        <v>833</v>
      </c>
      <c r="AP24" s="395" t="s">
        <v>829</v>
      </c>
      <c r="AQ24" s="395"/>
      <c r="AR24" s="395"/>
      <c r="AS24" s="399"/>
      <c r="AT24" s="395">
        <v>16</v>
      </c>
      <c r="AU24" s="395"/>
      <c r="AV24" s="395"/>
      <c r="AW24" s="395"/>
      <c r="AX24" s="395" t="s">
        <v>835</v>
      </c>
      <c r="AY24" s="392"/>
      <c r="AZ24" s="395">
        <v>0</v>
      </c>
      <c r="BA24" s="395">
        <v>0</v>
      </c>
      <c r="BB24" s="395">
        <v>0</v>
      </c>
      <c r="BC24" s="395">
        <v>0</v>
      </c>
      <c r="BD24" s="395">
        <v>0</v>
      </c>
      <c r="BE24" s="395">
        <v>0</v>
      </c>
      <c r="BF24" s="395">
        <v>0</v>
      </c>
      <c r="BG24" s="395">
        <v>0</v>
      </c>
      <c r="BH24" s="395">
        <v>0</v>
      </c>
      <c r="BI24" s="395">
        <v>0</v>
      </c>
      <c r="BJ24" s="395">
        <v>0</v>
      </c>
      <c r="BK24" s="395">
        <v>0</v>
      </c>
      <c r="BL24" s="395"/>
      <c r="BM24" s="395" t="s">
        <v>829</v>
      </c>
      <c r="BN24" s="395"/>
      <c r="BO24" s="395" t="s">
        <v>829</v>
      </c>
      <c r="BP24" s="400"/>
      <c r="BQ24" s="395"/>
      <c r="BR24" s="395"/>
      <c r="BS24" s="395"/>
      <c r="BT24" s="402"/>
      <c r="BU24" s="402"/>
      <c r="BV24" s="395"/>
      <c r="BW24" s="395" t="s">
        <v>834</v>
      </c>
      <c r="BX24" s="395"/>
      <c r="BY24" s="392" t="s">
        <v>1070</v>
      </c>
      <c r="BZ24" s="407" t="s">
        <v>1250</v>
      </c>
      <c r="CA24" s="402" t="s">
        <v>600</v>
      </c>
    </row>
    <row r="25" spans="1:109" customFormat="1" ht="13" customHeight="1" x14ac:dyDescent="0.3">
      <c r="A25" s="392">
        <v>11226</v>
      </c>
      <c r="B25" s="393">
        <v>42566</v>
      </c>
      <c r="C25" s="394" t="s">
        <v>825</v>
      </c>
      <c r="D25" s="392" t="s">
        <v>980</v>
      </c>
      <c r="E25" s="392"/>
      <c r="F25" s="392" t="s">
        <v>827</v>
      </c>
      <c r="G25" s="393">
        <v>42494</v>
      </c>
      <c r="H25" s="395" t="s">
        <v>828</v>
      </c>
      <c r="I25" s="395" t="s">
        <v>829</v>
      </c>
      <c r="J25" s="395"/>
      <c r="K25" s="392" t="s">
        <v>1072</v>
      </c>
      <c r="L25" s="392" t="s">
        <v>166</v>
      </c>
      <c r="M25" s="396">
        <v>83.199999999999989</v>
      </c>
      <c r="N25" s="396">
        <v>25.709090909090907</v>
      </c>
      <c r="O25" s="392"/>
      <c r="P25" s="392"/>
      <c r="Q25" s="396"/>
      <c r="R25" s="396"/>
      <c r="S25" s="396"/>
      <c r="T25" s="396"/>
      <c r="U25" s="396"/>
      <c r="V25" s="396"/>
      <c r="W25" s="396" t="s">
        <v>1017</v>
      </c>
      <c r="X25" s="396" t="s">
        <v>1017</v>
      </c>
      <c r="Y25" s="396" t="s">
        <v>1017</v>
      </c>
      <c r="Z25" s="396" t="s">
        <v>1017</v>
      </c>
      <c r="AA25" s="396" t="s">
        <v>1017</v>
      </c>
      <c r="AB25" s="396" t="s">
        <v>1017</v>
      </c>
      <c r="AC25" s="396" t="s">
        <v>1017</v>
      </c>
      <c r="AD25" s="396" t="s">
        <v>1017</v>
      </c>
      <c r="AE25" s="396" t="s">
        <v>1017</v>
      </c>
      <c r="AF25" s="396" t="s">
        <v>1017</v>
      </c>
      <c r="AG25" s="396" t="s">
        <v>1017</v>
      </c>
      <c r="AH25" s="396" t="s">
        <v>1017</v>
      </c>
      <c r="AI25" s="396" t="s">
        <v>1017</v>
      </c>
      <c r="AJ25" s="396" t="s">
        <v>1017</v>
      </c>
      <c r="AK25" s="396" t="s">
        <v>1017</v>
      </c>
      <c r="AL25" s="392"/>
      <c r="AM25" s="420"/>
      <c r="AN25" s="420"/>
      <c r="AO25" s="392" t="s">
        <v>833</v>
      </c>
      <c r="AP25" s="395" t="s">
        <v>829</v>
      </c>
      <c r="AQ25" s="395"/>
      <c r="AR25" s="395"/>
      <c r="AS25" s="399"/>
      <c r="AT25" s="395">
        <v>7</v>
      </c>
      <c r="AU25" s="395"/>
      <c r="AV25" s="395"/>
      <c r="AW25" s="395"/>
      <c r="AX25" s="395" t="s">
        <v>829</v>
      </c>
      <c r="AY25" s="392"/>
      <c r="AZ25" s="395">
        <v>0</v>
      </c>
      <c r="BA25" s="395">
        <v>0</v>
      </c>
      <c r="BB25" s="395">
        <v>0</v>
      </c>
      <c r="BC25" s="395">
        <v>21</v>
      </c>
      <c r="BD25" s="395">
        <v>0</v>
      </c>
      <c r="BE25" s="395">
        <v>0</v>
      </c>
      <c r="BF25" s="395">
        <v>0</v>
      </c>
      <c r="BG25" s="395">
        <v>0</v>
      </c>
      <c r="BH25" s="395">
        <v>0</v>
      </c>
      <c r="BI25" s="395">
        <v>0</v>
      </c>
      <c r="BJ25" s="395">
        <v>0</v>
      </c>
      <c r="BK25" s="395">
        <v>0</v>
      </c>
      <c r="BL25" s="395"/>
      <c r="BM25" s="395" t="s">
        <v>829</v>
      </c>
      <c r="BN25" s="395"/>
      <c r="BO25" s="395" t="s">
        <v>829</v>
      </c>
      <c r="BP25" s="400"/>
      <c r="BQ25" s="395"/>
      <c r="BR25" s="395"/>
      <c r="BS25" s="395"/>
      <c r="BT25" s="402"/>
      <c r="BU25" s="402"/>
      <c r="BV25" s="395"/>
      <c r="BW25" s="395" t="s">
        <v>834</v>
      </c>
      <c r="BX25" s="395">
        <v>1</v>
      </c>
      <c r="BY25" s="392"/>
      <c r="BZ25" s="407" t="s">
        <v>1251</v>
      </c>
      <c r="CA25" s="402" t="s">
        <v>600</v>
      </c>
    </row>
    <row r="26" spans="1:109" customFormat="1" ht="13" customHeight="1" x14ac:dyDescent="0.3">
      <c r="A26" s="392">
        <v>11850</v>
      </c>
      <c r="B26" s="393">
        <v>42566</v>
      </c>
      <c r="C26" s="394" t="s">
        <v>825</v>
      </c>
      <c r="D26" s="392" t="s">
        <v>980</v>
      </c>
      <c r="E26" s="392"/>
      <c r="F26" s="392" t="s">
        <v>827</v>
      </c>
      <c r="G26" s="393">
        <v>42510</v>
      </c>
      <c r="H26" s="395" t="s">
        <v>828</v>
      </c>
      <c r="I26" s="395" t="s">
        <v>829</v>
      </c>
      <c r="J26" s="395"/>
      <c r="K26" s="418" t="s">
        <v>1074</v>
      </c>
      <c r="L26" s="392" t="s">
        <v>1075</v>
      </c>
      <c r="M26" s="396">
        <v>92</v>
      </c>
      <c r="N26" s="396">
        <v>19.7</v>
      </c>
      <c r="O26" s="392" t="s">
        <v>802</v>
      </c>
      <c r="P26" s="392">
        <v>2700</v>
      </c>
      <c r="Q26" s="396">
        <v>23.999999999999996</v>
      </c>
      <c r="R26" s="396"/>
      <c r="S26" s="396"/>
      <c r="T26" s="396"/>
      <c r="U26" s="396"/>
      <c r="V26" s="396"/>
      <c r="W26" s="396" t="s">
        <v>1017</v>
      </c>
      <c r="X26" s="396" t="s">
        <v>1017</v>
      </c>
      <c r="Y26" s="396" t="s">
        <v>1017</v>
      </c>
      <c r="Z26" s="396" t="s">
        <v>1017</v>
      </c>
      <c r="AA26" s="396" t="s">
        <v>1017</v>
      </c>
      <c r="AB26" s="396" t="s">
        <v>1017</v>
      </c>
      <c r="AC26" s="396" t="s">
        <v>1017</v>
      </c>
      <c r="AD26" s="396" t="s">
        <v>1017</v>
      </c>
      <c r="AE26" s="396" t="s">
        <v>1017</v>
      </c>
      <c r="AF26" s="396" t="s">
        <v>1017</v>
      </c>
      <c r="AG26" s="396" t="s">
        <v>1017</v>
      </c>
      <c r="AH26" s="396" t="s">
        <v>1017</v>
      </c>
      <c r="AI26" s="396" t="s">
        <v>1017</v>
      </c>
      <c r="AJ26" s="396" t="s">
        <v>1017</v>
      </c>
      <c r="AK26" s="396" t="s">
        <v>1017</v>
      </c>
      <c r="AL26" s="392"/>
      <c r="AM26" s="420"/>
      <c r="AN26" s="420"/>
      <c r="AO26" s="392" t="s">
        <v>833</v>
      </c>
      <c r="AP26" s="395" t="s">
        <v>829</v>
      </c>
      <c r="AQ26" s="395"/>
      <c r="AR26" s="395"/>
      <c r="AS26" s="399"/>
      <c r="AT26" s="395">
        <v>3</v>
      </c>
      <c r="AU26" s="395"/>
      <c r="AV26" s="395"/>
      <c r="AW26" s="395"/>
      <c r="AX26" s="395" t="s">
        <v>772</v>
      </c>
      <c r="AY26" s="392"/>
      <c r="AZ26" s="395">
        <v>0</v>
      </c>
      <c r="BA26" s="395">
        <v>0</v>
      </c>
      <c r="BB26" s="395">
        <v>7</v>
      </c>
      <c r="BC26" s="395">
        <v>0</v>
      </c>
      <c r="BD26" s="395">
        <v>0</v>
      </c>
      <c r="BE26" s="395">
        <v>0</v>
      </c>
      <c r="BF26" s="395">
        <v>0</v>
      </c>
      <c r="BG26" s="395">
        <v>0</v>
      </c>
      <c r="BH26" s="395">
        <v>0</v>
      </c>
      <c r="BI26" s="395">
        <v>0</v>
      </c>
      <c r="BJ26" s="395">
        <v>0</v>
      </c>
      <c r="BK26" s="395">
        <v>0</v>
      </c>
      <c r="BL26" s="395"/>
      <c r="BM26" s="395" t="s">
        <v>829</v>
      </c>
      <c r="BN26" s="395"/>
      <c r="BO26" s="395" t="s">
        <v>829</v>
      </c>
      <c r="BP26" s="400"/>
      <c r="BQ26" s="395"/>
      <c r="BR26" s="395"/>
      <c r="BS26" s="395"/>
      <c r="BT26" s="402"/>
      <c r="BU26" s="402"/>
      <c r="BV26" s="395"/>
      <c r="BW26" s="395" t="s">
        <v>834</v>
      </c>
      <c r="BX26" s="395"/>
      <c r="BY26" s="392"/>
      <c r="BZ26" s="407" t="s">
        <v>1252</v>
      </c>
      <c r="CA26" s="402" t="s">
        <v>600</v>
      </c>
      <c r="CB26" s="214"/>
    </row>
    <row r="27" spans="1:109" customFormat="1" ht="13" customHeight="1" x14ac:dyDescent="0.3">
      <c r="A27" s="392">
        <v>11166</v>
      </c>
      <c r="B27" s="393">
        <v>42566</v>
      </c>
      <c r="C27" s="394" t="s">
        <v>825</v>
      </c>
      <c r="D27" s="392" t="s">
        <v>980</v>
      </c>
      <c r="E27" s="392"/>
      <c r="F27" s="392" t="s">
        <v>827</v>
      </c>
      <c r="G27" s="393">
        <v>42551</v>
      </c>
      <c r="H27" s="395" t="s">
        <v>828</v>
      </c>
      <c r="I27" s="395" t="s">
        <v>829</v>
      </c>
      <c r="J27" s="395"/>
      <c r="K27" s="392" t="s">
        <v>1077</v>
      </c>
      <c r="L27" s="392" t="s">
        <v>954</v>
      </c>
      <c r="M27" s="396">
        <v>83.390909090909091</v>
      </c>
      <c r="N27" s="396">
        <v>17.536363636363635</v>
      </c>
      <c r="O27" s="392"/>
      <c r="P27" s="392"/>
      <c r="Q27" s="396"/>
      <c r="R27" s="396"/>
      <c r="S27" s="396"/>
      <c r="T27" s="396"/>
      <c r="U27" s="396"/>
      <c r="V27" s="396"/>
      <c r="W27" s="396" t="s">
        <v>1017</v>
      </c>
      <c r="X27" s="396" t="s">
        <v>1017</v>
      </c>
      <c r="Y27" s="396" t="s">
        <v>1017</v>
      </c>
      <c r="Z27" s="396" t="s">
        <v>1017</v>
      </c>
      <c r="AA27" s="396" t="s">
        <v>1017</v>
      </c>
      <c r="AB27" s="396" t="s">
        <v>1017</v>
      </c>
      <c r="AC27" s="396" t="s">
        <v>1017</v>
      </c>
      <c r="AD27" s="396" t="s">
        <v>1017</v>
      </c>
      <c r="AE27" s="396" t="s">
        <v>1017</v>
      </c>
      <c r="AF27" s="396" t="s">
        <v>1017</v>
      </c>
      <c r="AG27" s="396" t="s">
        <v>1017</v>
      </c>
      <c r="AH27" s="396" t="s">
        <v>1017</v>
      </c>
      <c r="AI27" s="396" t="s">
        <v>1017</v>
      </c>
      <c r="AJ27" s="396" t="s">
        <v>1017</v>
      </c>
      <c r="AK27" s="396" t="s">
        <v>1017</v>
      </c>
      <c r="AL27" s="392"/>
      <c r="AM27" s="420"/>
      <c r="AN27" s="420"/>
      <c r="AO27" s="392" t="s">
        <v>833</v>
      </c>
      <c r="AP27" s="395" t="s">
        <v>829</v>
      </c>
      <c r="AQ27" s="395"/>
      <c r="AR27" s="395"/>
      <c r="AS27" s="399"/>
      <c r="AT27" s="395">
        <v>5.53</v>
      </c>
      <c r="AU27" s="395"/>
      <c r="AV27" s="395"/>
      <c r="AW27" s="395"/>
      <c r="AX27" s="395" t="s">
        <v>829</v>
      </c>
      <c r="AY27" s="392"/>
      <c r="AZ27" s="395">
        <v>0</v>
      </c>
      <c r="BA27" s="395">
        <v>0</v>
      </c>
      <c r="BB27" s="395">
        <v>0</v>
      </c>
      <c r="BC27" s="395">
        <v>0</v>
      </c>
      <c r="BD27" s="395">
        <v>0</v>
      </c>
      <c r="BE27" s="395">
        <v>0</v>
      </c>
      <c r="BF27" s="395">
        <v>0</v>
      </c>
      <c r="BG27" s="395">
        <v>0</v>
      </c>
      <c r="BH27" s="395">
        <v>0</v>
      </c>
      <c r="BI27" s="395">
        <v>0</v>
      </c>
      <c r="BJ27" s="395">
        <v>0</v>
      </c>
      <c r="BK27" s="395">
        <v>0</v>
      </c>
      <c r="BL27" s="395"/>
      <c r="BM27" s="395" t="s">
        <v>829</v>
      </c>
      <c r="BN27" s="395"/>
      <c r="BO27" s="395" t="s">
        <v>829</v>
      </c>
      <c r="BP27" s="400"/>
      <c r="BQ27" s="395"/>
      <c r="BR27" s="395"/>
      <c r="BS27" s="395"/>
      <c r="BT27" s="402"/>
      <c r="BU27" s="402"/>
      <c r="BV27" s="395"/>
      <c r="BW27" s="395" t="s">
        <v>834</v>
      </c>
      <c r="BX27" s="395">
        <v>1</v>
      </c>
      <c r="BY27" s="392"/>
      <c r="BZ27" s="409" t="s">
        <v>1253</v>
      </c>
      <c r="CA27" s="402" t="s">
        <v>600</v>
      </c>
      <c r="CB27" s="214"/>
    </row>
    <row r="28" spans="1:109" customFormat="1" ht="13" customHeight="1" x14ac:dyDescent="0.3">
      <c r="A28" s="392">
        <v>10043</v>
      </c>
      <c r="B28" s="393">
        <v>42570</v>
      </c>
      <c r="C28" s="394" t="s">
        <v>825</v>
      </c>
      <c r="D28" s="392" t="s">
        <v>980</v>
      </c>
      <c r="E28" s="392"/>
      <c r="F28" s="392" t="s">
        <v>827</v>
      </c>
      <c r="G28" s="393">
        <v>42565</v>
      </c>
      <c r="H28" s="395" t="s">
        <v>590</v>
      </c>
      <c r="I28" s="395" t="s">
        <v>853</v>
      </c>
      <c r="J28" s="395"/>
      <c r="K28" s="392" t="s">
        <v>909</v>
      </c>
      <c r="L28" s="392" t="s">
        <v>910</v>
      </c>
      <c r="M28" s="396">
        <v>96.718181818181804</v>
      </c>
      <c r="N28" s="396">
        <v>18.527272727272724</v>
      </c>
      <c r="O28" s="392"/>
      <c r="P28" s="392"/>
      <c r="Q28" s="396"/>
      <c r="R28" s="396"/>
      <c r="S28" s="396"/>
      <c r="T28" s="396"/>
      <c r="U28" s="396"/>
      <c r="V28" s="396"/>
      <c r="W28" s="396" t="s">
        <v>1017</v>
      </c>
      <c r="X28" s="396" t="s">
        <v>1017</v>
      </c>
      <c r="Y28" s="396" t="s">
        <v>1017</v>
      </c>
      <c r="Z28" s="396" t="s">
        <v>1017</v>
      </c>
      <c r="AA28" s="396" t="s">
        <v>1017</v>
      </c>
      <c r="AB28" s="396" t="s">
        <v>1017</v>
      </c>
      <c r="AC28" s="396" t="s">
        <v>1017</v>
      </c>
      <c r="AD28" s="396" t="s">
        <v>1017</v>
      </c>
      <c r="AE28" s="396" t="s">
        <v>1017</v>
      </c>
      <c r="AF28" s="396" t="s">
        <v>1017</v>
      </c>
      <c r="AG28" s="396" t="s">
        <v>1017</v>
      </c>
      <c r="AH28" s="396" t="s">
        <v>1017</v>
      </c>
      <c r="AI28" s="396" t="s">
        <v>1017</v>
      </c>
      <c r="AJ28" s="396" t="s">
        <v>1017</v>
      </c>
      <c r="AK28" s="396" t="s">
        <v>1017</v>
      </c>
      <c r="AL28" s="392"/>
      <c r="AM28" s="420"/>
      <c r="AN28" s="420"/>
      <c r="AO28" s="392" t="s">
        <v>833</v>
      </c>
      <c r="AP28" s="395" t="s">
        <v>829</v>
      </c>
      <c r="AQ28" s="395"/>
      <c r="AR28" s="395"/>
      <c r="AS28" s="399"/>
      <c r="AT28" s="395">
        <v>7</v>
      </c>
      <c r="AU28" s="395"/>
      <c r="AV28" s="395"/>
      <c r="AW28" s="395"/>
      <c r="AX28" s="395" t="s">
        <v>829</v>
      </c>
      <c r="AY28" s="392"/>
      <c r="AZ28" s="395">
        <v>0</v>
      </c>
      <c r="BA28" s="395">
        <v>0</v>
      </c>
      <c r="BB28" s="395">
        <v>0</v>
      </c>
      <c r="BC28" s="395">
        <v>0</v>
      </c>
      <c r="BD28" s="395">
        <v>0</v>
      </c>
      <c r="BE28" s="395">
        <v>0</v>
      </c>
      <c r="BF28" s="395">
        <v>0</v>
      </c>
      <c r="BG28" s="395">
        <v>0</v>
      </c>
      <c r="BH28" s="395">
        <v>0</v>
      </c>
      <c r="BI28" s="395">
        <v>0</v>
      </c>
      <c r="BJ28" s="395">
        <v>0</v>
      </c>
      <c r="BK28" s="395">
        <v>0</v>
      </c>
      <c r="BL28" s="395"/>
      <c r="BM28" s="395" t="s">
        <v>829</v>
      </c>
      <c r="BN28" s="395"/>
      <c r="BO28" s="395" t="s">
        <v>829</v>
      </c>
      <c r="BP28" s="400">
        <v>35.454545454545453</v>
      </c>
      <c r="BQ28" s="395"/>
      <c r="BR28" s="395"/>
      <c r="BS28" s="395"/>
      <c r="BT28" s="392"/>
      <c r="BU28" s="392"/>
      <c r="BV28" s="395"/>
      <c r="BW28" s="395" t="s">
        <v>834</v>
      </c>
      <c r="BX28" s="395">
        <v>1</v>
      </c>
      <c r="BY28" s="392" t="s">
        <v>1167</v>
      </c>
      <c r="BZ28" s="427" t="s">
        <v>1254</v>
      </c>
      <c r="CA28" s="402" t="s">
        <v>580</v>
      </c>
    </row>
    <row r="29" spans="1:109" customFormat="1" ht="13" customHeight="1" x14ac:dyDescent="0.3">
      <c r="A29" s="392">
        <v>9904</v>
      </c>
      <c r="B29" s="393">
        <v>42566</v>
      </c>
      <c r="C29" s="394" t="s">
        <v>825</v>
      </c>
      <c r="D29" s="392" t="s">
        <v>980</v>
      </c>
      <c r="E29" s="392"/>
      <c r="F29" s="392" t="s">
        <v>827</v>
      </c>
      <c r="G29" s="393">
        <v>42525</v>
      </c>
      <c r="H29" s="395" t="s">
        <v>828</v>
      </c>
      <c r="I29" s="395" t="s">
        <v>829</v>
      </c>
      <c r="J29" s="395"/>
      <c r="K29" s="392" t="s">
        <v>908</v>
      </c>
      <c r="L29" s="392" t="s">
        <v>844</v>
      </c>
      <c r="M29" s="396">
        <v>83.654545454545442</v>
      </c>
      <c r="N29" s="396">
        <v>20.672727272727268</v>
      </c>
      <c r="O29" s="392"/>
      <c r="P29" s="392"/>
      <c r="Q29" s="396"/>
      <c r="R29" s="396"/>
      <c r="S29" s="396"/>
      <c r="T29" s="396"/>
      <c r="U29" s="396"/>
      <c r="V29" s="396"/>
      <c r="W29" s="396" t="s">
        <v>1017</v>
      </c>
      <c r="X29" s="396" t="s">
        <v>1017</v>
      </c>
      <c r="Y29" s="396" t="s">
        <v>1017</v>
      </c>
      <c r="Z29" s="396" t="s">
        <v>1017</v>
      </c>
      <c r="AA29" s="396" t="s">
        <v>1017</v>
      </c>
      <c r="AB29" s="396" t="s">
        <v>1017</v>
      </c>
      <c r="AC29" s="396" t="s">
        <v>1017</v>
      </c>
      <c r="AD29" s="396" t="s">
        <v>1017</v>
      </c>
      <c r="AE29" s="396" t="s">
        <v>1017</v>
      </c>
      <c r="AF29" s="396" t="s">
        <v>1017</v>
      </c>
      <c r="AG29" s="396" t="s">
        <v>1017</v>
      </c>
      <c r="AH29" s="396" t="s">
        <v>1017</v>
      </c>
      <c r="AI29" s="396" t="s">
        <v>1017</v>
      </c>
      <c r="AJ29" s="396" t="s">
        <v>1017</v>
      </c>
      <c r="AK29" s="396" t="s">
        <v>1017</v>
      </c>
      <c r="AL29" s="392"/>
      <c r="AM29" s="420"/>
      <c r="AN29" s="420"/>
      <c r="AO29" s="392" t="s">
        <v>833</v>
      </c>
      <c r="AP29" s="395" t="s">
        <v>829</v>
      </c>
      <c r="AQ29" s="395"/>
      <c r="AR29" s="395"/>
      <c r="AS29" s="399"/>
      <c r="AT29" s="395">
        <v>8</v>
      </c>
      <c r="AU29" s="395"/>
      <c r="AV29" s="395"/>
      <c r="AW29" s="395"/>
      <c r="AX29" s="395" t="s">
        <v>829</v>
      </c>
      <c r="AY29" s="392"/>
      <c r="AZ29" s="395">
        <v>0</v>
      </c>
      <c r="BA29" s="395">
        <v>0</v>
      </c>
      <c r="BB29" s="395">
        <v>0</v>
      </c>
      <c r="BC29" s="395">
        <v>0</v>
      </c>
      <c r="BD29" s="395">
        <v>0</v>
      </c>
      <c r="BE29" s="395">
        <v>0</v>
      </c>
      <c r="BF29" s="395">
        <v>0</v>
      </c>
      <c r="BG29" s="395">
        <v>0</v>
      </c>
      <c r="BH29" s="395">
        <v>0</v>
      </c>
      <c r="BI29" s="395">
        <v>0</v>
      </c>
      <c r="BJ29" s="395">
        <v>0</v>
      </c>
      <c r="BK29" s="395">
        <v>0</v>
      </c>
      <c r="BL29" s="395"/>
      <c r="BM29" s="395" t="s">
        <v>829</v>
      </c>
      <c r="BN29" s="395"/>
      <c r="BO29" s="395" t="s">
        <v>829</v>
      </c>
      <c r="BP29" s="400"/>
      <c r="BQ29" s="395"/>
      <c r="BR29" s="395"/>
      <c r="BS29" s="395"/>
      <c r="BT29" s="402"/>
      <c r="BU29" s="402"/>
      <c r="BV29" s="395"/>
      <c r="BW29" s="395" t="s">
        <v>834</v>
      </c>
      <c r="BX29" s="395">
        <v>1</v>
      </c>
      <c r="BY29" s="392"/>
      <c r="BZ29" s="409" t="s">
        <v>1255</v>
      </c>
      <c r="CA29" s="392" t="s">
        <v>600</v>
      </c>
    </row>
    <row r="30" spans="1:109" customFormat="1" ht="13" customHeight="1" x14ac:dyDescent="0.3">
      <c r="A30" s="392">
        <v>11748</v>
      </c>
      <c r="B30" s="393">
        <v>42566</v>
      </c>
      <c r="C30" s="394" t="s">
        <v>825</v>
      </c>
      <c r="D30" s="392" t="s">
        <v>980</v>
      </c>
      <c r="E30" s="392"/>
      <c r="F30" s="392" t="s">
        <v>827</v>
      </c>
      <c r="G30" s="393">
        <v>42468</v>
      </c>
      <c r="H30" s="395" t="s">
        <v>828</v>
      </c>
      <c r="I30" s="395" t="s">
        <v>829</v>
      </c>
      <c r="J30" s="395"/>
      <c r="K30" s="392" t="s">
        <v>1082</v>
      </c>
      <c r="L30" s="392" t="s">
        <v>1083</v>
      </c>
      <c r="M30" s="396">
        <v>80</v>
      </c>
      <c r="N30" s="396">
        <v>23.2</v>
      </c>
      <c r="O30" s="392" t="s">
        <v>802</v>
      </c>
      <c r="P30" s="392">
        <v>1300</v>
      </c>
      <c r="Q30" s="396">
        <v>21.7</v>
      </c>
      <c r="R30" s="396"/>
      <c r="S30" s="396"/>
      <c r="T30" s="396"/>
      <c r="U30" s="396"/>
      <c r="V30" s="396"/>
      <c r="W30" s="396" t="s">
        <v>1017</v>
      </c>
      <c r="X30" s="396" t="s">
        <v>1017</v>
      </c>
      <c r="Y30" s="396" t="s">
        <v>1017</v>
      </c>
      <c r="Z30" s="396" t="s">
        <v>1017</v>
      </c>
      <c r="AA30" s="396" t="s">
        <v>1017</v>
      </c>
      <c r="AB30" s="396" t="s">
        <v>1017</v>
      </c>
      <c r="AC30" s="396" t="s">
        <v>1017</v>
      </c>
      <c r="AD30" s="396" t="s">
        <v>1017</v>
      </c>
      <c r="AE30" s="396" t="s">
        <v>1017</v>
      </c>
      <c r="AF30" s="396" t="s">
        <v>1017</v>
      </c>
      <c r="AG30" s="396" t="s">
        <v>1017</v>
      </c>
      <c r="AH30" s="396" t="s">
        <v>1017</v>
      </c>
      <c r="AI30" s="396" t="s">
        <v>1017</v>
      </c>
      <c r="AJ30" s="396" t="s">
        <v>1017</v>
      </c>
      <c r="AK30" s="396" t="s">
        <v>1017</v>
      </c>
      <c r="AL30" s="392"/>
      <c r="AM30" s="420"/>
      <c r="AN30" s="420"/>
      <c r="AO30" s="392" t="s">
        <v>833</v>
      </c>
      <c r="AP30" s="395" t="s">
        <v>829</v>
      </c>
      <c r="AQ30" s="395"/>
      <c r="AR30" s="395"/>
      <c r="AS30" s="399"/>
      <c r="AT30" s="395">
        <v>11.1</v>
      </c>
      <c r="AU30" s="395"/>
      <c r="AV30" s="395"/>
      <c r="AW30" s="395"/>
      <c r="AX30" s="395" t="s">
        <v>772</v>
      </c>
      <c r="AY30" s="392"/>
      <c r="AZ30" s="395">
        <v>0</v>
      </c>
      <c r="BA30" s="395">
        <v>0</v>
      </c>
      <c r="BB30" s="395">
        <v>0</v>
      </c>
      <c r="BC30" s="395">
        <v>0</v>
      </c>
      <c r="BD30" s="395">
        <v>0</v>
      </c>
      <c r="BE30" s="395">
        <v>0</v>
      </c>
      <c r="BF30" s="395">
        <v>0</v>
      </c>
      <c r="BG30" s="395">
        <v>0</v>
      </c>
      <c r="BH30" s="395">
        <v>0</v>
      </c>
      <c r="BI30" s="395">
        <v>0</v>
      </c>
      <c r="BJ30" s="395">
        <v>0</v>
      </c>
      <c r="BK30" s="395">
        <v>0</v>
      </c>
      <c r="BL30" s="395"/>
      <c r="BM30" s="395" t="s">
        <v>829</v>
      </c>
      <c r="BN30" s="395">
        <v>12</v>
      </c>
      <c r="BO30" s="395" t="s">
        <v>829</v>
      </c>
      <c r="BP30" s="400"/>
      <c r="BQ30" s="395"/>
      <c r="BR30" s="395"/>
      <c r="BS30" s="395"/>
      <c r="BT30" s="402"/>
      <c r="BU30" s="402"/>
      <c r="BV30" s="395"/>
      <c r="BW30" s="395" t="s">
        <v>834</v>
      </c>
      <c r="BX30" s="395">
        <v>1</v>
      </c>
      <c r="BY30" s="392"/>
      <c r="BZ30" s="409" t="s">
        <v>1256</v>
      </c>
      <c r="CA30" s="392" t="s">
        <v>600</v>
      </c>
      <c r="CC30" s="214"/>
      <c r="CD30" s="214"/>
      <c r="CE30" s="214"/>
      <c r="CF30" s="214"/>
      <c r="CG30" s="214"/>
      <c r="CH30" s="214"/>
      <c r="CI30" s="214"/>
      <c r="CJ30" s="214"/>
      <c r="CK30" s="214"/>
      <c r="CL30" s="214"/>
      <c r="CM30" s="214"/>
      <c r="CN30" s="214"/>
      <c r="CO30" s="214"/>
      <c r="CP30" s="214"/>
      <c r="CQ30" s="214"/>
      <c r="CR30" s="214"/>
      <c r="CS30" s="214"/>
      <c r="CT30" s="214"/>
      <c r="CU30" s="214"/>
      <c r="CV30" s="214"/>
      <c r="CW30" s="214"/>
      <c r="CX30" s="214"/>
      <c r="CY30" s="214"/>
      <c r="CZ30" s="214"/>
      <c r="DA30" s="214"/>
      <c r="DB30" s="214"/>
      <c r="DC30" s="214"/>
      <c r="DD30" s="214"/>
      <c r="DE30" s="214"/>
    </row>
    <row r="31" spans="1:109" customFormat="1" ht="13" customHeight="1" x14ac:dyDescent="0.3">
      <c r="A31" s="392">
        <v>12724</v>
      </c>
      <c r="B31" s="393">
        <v>42566</v>
      </c>
      <c r="C31" s="394" t="s">
        <v>825</v>
      </c>
      <c r="D31" s="392" t="s">
        <v>980</v>
      </c>
      <c r="E31" s="392"/>
      <c r="F31" s="392" t="s">
        <v>827</v>
      </c>
      <c r="G31" s="393">
        <v>42474</v>
      </c>
      <c r="H31" s="395" t="s">
        <v>828</v>
      </c>
      <c r="I31" s="395" t="s">
        <v>829</v>
      </c>
      <c r="J31" s="395"/>
      <c r="K31" s="392" t="s">
        <v>1171</v>
      </c>
      <c r="L31" s="392" t="s">
        <v>1172</v>
      </c>
      <c r="M31" s="396">
        <v>79.399999999999991</v>
      </c>
      <c r="N31" s="396">
        <v>20.5</v>
      </c>
      <c r="O31" s="392"/>
      <c r="P31" s="392"/>
      <c r="Q31" s="396"/>
      <c r="R31" s="396"/>
      <c r="S31" s="396"/>
      <c r="T31" s="396"/>
      <c r="U31" s="396"/>
      <c r="V31" s="396"/>
      <c r="W31" s="396" t="s">
        <v>1017</v>
      </c>
      <c r="X31" s="396" t="s">
        <v>1017</v>
      </c>
      <c r="Y31" s="396" t="s">
        <v>1017</v>
      </c>
      <c r="Z31" s="396" t="s">
        <v>1017</v>
      </c>
      <c r="AA31" s="396" t="s">
        <v>1017</v>
      </c>
      <c r="AB31" s="396" t="s">
        <v>1017</v>
      </c>
      <c r="AC31" s="396" t="s">
        <v>1017</v>
      </c>
      <c r="AD31" s="396" t="s">
        <v>1017</v>
      </c>
      <c r="AE31" s="396" t="s">
        <v>1017</v>
      </c>
      <c r="AF31" s="396" t="s">
        <v>1017</v>
      </c>
      <c r="AG31" s="396" t="s">
        <v>1017</v>
      </c>
      <c r="AH31" s="396" t="s">
        <v>1017</v>
      </c>
      <c r="AI31" s="396" t="s">
        <v>1017</v>
      </c>
      <c r="AJ31" s="396" t="s">
        <v>1017</v>
      </c>
      <c r="AK31" s="396" t="s">
        <v>1017</v>
      </c>
      <c r="AL31" s="392"/>
      <c r="AM31" s="420"/>
      <c r="AN31" s="420"/>
      <c r="AO31" s="392" t="s">
        <v>833</v>
      </c>
      <c r="AP31" s="395" t="s">
        <v>829</v>
      </c>
      <c r="AQ31" s="395"/>
      <c r="AR31" s="395"/>
      <c r="AS31" s="399"/>
      <c r="AT31" s="395">
        <v>7</v>
      </c>
      <c r="AU31" s="395"/>
      <c r="AV31" s="395"/>
      <c r="AW31" s="395"/>
      <c r="AX31" s="395" t="s">
        <v>772</v>
      </c>
      <c r="AY31" s="392"/>
      <c r="AZ31" s="395">
        <v>0</v>
      </c>
      <c r="BA31" s="395">
        <v>0</v>
      </c>
      <c r="BB31" s="395">
        <v>0</v>
      </c>
      <c r="BC31" s="395">
        <v>0</v>
      </c>
      <c r="BD31" s="395">
        <v>0</v>
      </c>
      <c r="BE31" s="395">
        <v>0</v>
      </c>
      <c r="BF31" s="395">
        <v>0</v>
      </c>
      <c r="BG31" s="395">
        <v>0</v>
      </c>
      <c r="BH31" s="395">
        <v>0</v>
      </c>
      <c r="BI31" s="395">
        <v>0</v>
      </c>
      <c r="BJ31" s="395">
        <v>0</v>
      </c>
      <c r="BK31" s="395">
        <v>0</v>
      </c>
      <c r="BL31" s="395"/>
      <c r="BM31" s="395" t="s">
        <v>829</v>
      </c>
      <c r="BN31" s="395">
        <v>12</v>
      </c>
      <c r="BO31" s="395" t="s">
        <v>829</v>
      </c>
      <c r="BP31" s="400"/>
      <c r="BQ31" s="395"/>
      <c r="BR31" s="395">
        <v>12</v>
      </c>
      <c r="BS31" s="395"/>
      <c r="BT31" s="402"/>
      <c r="BU31" s="402"/>
      <c r="BV31" s="395"/>
      <c r="BW31" s="395" t="s">
        <v>834</v>
      </c>
      <c r="BX31" s="395"/>
      <c r="BY31" s="392"/>
      <c r="BZ31" s="409" t="s">
        <v>1257</v>
      </c>
      <c r="CA31" s="402" t="s">
        <v>600</v>
      </c>
    </row>
    <row r="32" spans="1:109" customFormat="1" ht="13" customHeight="1" x14ac:dyDescent="0.3">
      <c r="A32" s="392">
        <v>10909</v>
      </c>
      <c r="B32" s="393">
        <v>42566</v>
      </c>
      <c r="C32" s="394" t="s">
        <v>825</v>
      </c>
      <c r="D32" s="392" t="s">
        <v>980</v>
      </c>
      <c r="E32" s="392"/>
      <c r="F32" s="392" t="s">
        <v>845</v>
      </c>
      <c r="G32" s="393">
        <v>42475</v>
      </c>
      <c r="H32" s="395" t="s">
        <v>828</v>
      </c>
      <c r="I32" s="395" t="s">
        <v>829</v>
      </c>
      <c r="J32" s="395"/>
      <c r="K32" s="392" t="s">
        <v>866</v>
      </c>
      <c r="L32" s="392" t="s">
        <v>1016</v>
      </c>
      <c r="M32" s="396">
        <v>64.090909090909079</v>
      </c>
      <c r="N32" s="396">
        <v>22.727272727272727</v>
      </c>
      <c r="O32" s="392"/>
      <c r="P32" s="392"/>
      <c r="Q32" s="396"/>
      <c r="R32" s="396"/>
      <c r="S32" s="396"/>
      <c r="T32" s="396"/>
      <c r="U32" s="396"/>
      <c r="V32" s="396"/>
      <c r="W32" s="396" t="s">
        <v>1017</v>
      </c>
      <c r="X32" s="396" t="s">
        <v>1017</v>
      </c>
      <c r="Y32" s="396" t="s">
        <v>1017</v>
      </c>
      <c r="Z32" s="396" t="s">
        <v>1017</v>
      </c>
      <c r="AA32" s="396" t="s">
        <v>1017</v>
      </c>
      <c r="AB32" s="396" t="s">
        <v>1017</v>
      </c>
      <c r="AC32" s="396" t="s">
        <v>1017</v>
      </c>
      <c r="AD32" s="396" t="s">
        <v>1017</v>
      </c>
      <c r="AE32" s="396">
        <v>15.454545454545453</v>
      </c>
      <c r="AF32" s="396" t="s">
        <v>1017</v>
      </c>
      <c r="AG32" s="396" t="s">
        <v>1017</v>
      </c>
      <c r="AH32" s="396" t="s">
        <v>1017</v>
      </c>
      <c r="AI32" s="396" t="s">
        <v>1017</v>
      </c>
      <c r="AJ32" s="396" t="s">
        <v>1017</v>
      </c>
      <c r="AK32" s="396" t="s">
        <v>1017</v>
      </c>
      <c r="AL32" s="392"/>
      <c r="AM32" s="420"/>
      <c r="AN32" s="420"/>
      <c r="AO32" s="392" t="s">
        <v>846</v>
      </c>
      <c r="AP32" s="395" t="s">
        <v>829</v>
      </c>
      <c r="AQ32" s="395"/>
      <c r="AR32" s="395"/>
      <c r="AS32" s="399"/>
      <c r="AT32" s="395">
        <v>16</v>
      </c>
      <c r="AU32" s="395"/>
      <c r="AV32" s="395"/>
      <c r="AW32" s="395"/>
      <c r="AX32" s="395" t="s">
        <v>835</v>
      </c>
      <c r="AY32" s="392"/>
      <c r="AZ32" s="395">
        <v>0</v>
      </c>
      <c r="BA32" s="395">
        <v>0</v>
      </c>
      <c r="BB32" s="395">
        <v>0</v>
      </c>
      <c r="BC32" s="395">
        <v>0</v>
      </c>
      <c r="BD32" s="395">
        <v>0</v>
      </c>
      <c r="BE32" s="395">
        <v>0</v>
      </c>
      <c r="BF32" s="395">
        <v>0</v>
      </c>
      <c r="BG32" s="395">
        <v>0</v>
      </c>
      <c r="BH32" s="395">
        <v>0</v>
      </c>
      <c r="BI32" s="395">
        <v>0</v>
      </c>
      <c r="BJ32" s="395">
        <v>0</v>
      </c>
      <c r="BK32" s="395">
        <v>0</v>
      </c>
      <c r="BL32" s="395"/>
      <c r="BM32" s="395" t="s">
        <v>829</v>
      </c>
      <c r="BN32" s="395"/>
      <c r="BO32" s="395" t="s">
        <v>829</v>
      </c>
      <c r="BP32" s="400">
        <v>174.43636363636361</v>
      </c>
      <c r="BQ32" s="395"/>
      <c r="BR32" s="395"/>
      <c r="BS32" s="401">
        <v>42551</v>
      </c>
      <c r="BT32" s="392"/>
      <c r="BU32" s="402"/>
      <c r="BV32" s="395"/>
      <c r="BW32" s="395" t="s">
        <v>834</v>
      </c>
      <c r="BX32" s="395"/>
      <c r="BY32" s="402" t="s">
        <v>1018</v>
      </c>
      <c r="BZ32" s="417" t="s">
        <v>1258</v>
      </c>
      <c r="CA32" s="392" t="s">
        <v>600</v>
      </c>
    </row>
    <row r="33" spans="1:79" customFormat="1" ht="13" customHeight="1" x14ac:dyDescent="0.3">
      <c r="A33" s="392">
        <v>11451</v>
      </c>
      <c r="B33" s="393">
        <v>42566</v>
      </c>
      <c r="C33" s="394" t="s">
        <v>825</v>
      </c>
      <c r="D33" s="392" t="s">
        <v>980</v>
      </c>
      <c r="E33" s="392"/>
      <c r="F33" s="392" t="s">
        <v>845</v>
      </c>
      <c r="G33" s="393">
        <v>42551</v>
      </c>
      <c r="H33" s="395" t="s">
        <v>828</v>
      </c>
      <c r="I33" s="395" t="s">
        <v>829</v>
      </c>
      <c r="J33" s="395"/>
      <c r="K33" s="392" t="s">
        <v>870</v>
      </c>
      <c r="L33" s="392" t="s">
        <v>1020</v>
      </c>
      <c r="M33" s="396">
        <v>76.536363636363632</v>
      </c>
      <c r="N33" s="396">
        <v>21.654545454545453</v>
      </c>
      <c r="O33" s="392"/>
      <c r="P33" s="392"/>
      <c r="Q33" s="396"/>
      <c r="R33" s="396"/>
      <c r="S33" s="396"/>
      <c r="T33" s="396"/>
      <c r="U33" s="396"/>
      <c r="V33" s="396"/>
      <c r="W33" s="396" t="s">
        <v>1017</v>
      </c>
      <c r="X33" s="396" t="s">
        <v>1017</v>
      </c>
      <c r="Y33" s="396" t="s">
        <v>1017</v>
      </c>
      <c r="Z33" s="396" t="s">
        <v>1017</v>
      </c>
      <c r="AA33" s="396" t="s">
        <v>1017</v>
      </c>
      <c r="AB33" s="396" t="s">
        <v>1017</v>
      </c>
      <c r="AC33" s="396" t="s">
        <v>1017</v>
      </c>
      <c r="AD33" s="396" t="s">
        <v>1017</v>
      </c>
      <c r="AE33" s="396">
        <v>9.6909090909090896</v>
      </c>
      <c r="AF33" s="396" t="s">
        <v>1017</v>
      </c>
      <c r="AG33" s="396" t="s">
        <v>1017</v>
      </c>
      <c r="AH33" s="396" t="s">
        <v>1017</v>
      </c>
      <c r="AI33" s="396" t="s">
        <v>1017</v>
      </c>
      <c r="AJ33" s="396" t="s">
        <v>1017</v>
      </c>
      <c r="AK33" s="396" t="s">
        <v>1017</v>
      </c>
      <c r="AL33" s="392"/>
      <c r="AM33" s="420"/>
      <c r="AN33" s="420"/>
      <c r="AO33" s="392" t="s">
        <v>846</v>
      </c>
      <c r="AP33" s="395" t="s">
        <v>829</v>
      </c>
      <c r="AQ33" s="395"/>
      <c r="AR33" s="395"/>
      <c r="AS33" s="399"/>
      <c r="AT33" s="395">
        <v>9.5</v>
      </c>
      <c r="AU33" s="395"/>
      <c r="AV33" s="395"/>
      <c r="AW33" s="395"/>
      <c r="AX33" s="395" t="s">
        <v>835</v>
      </c>
      <c r="AY33" s="392"/>
      <c r="AZ33" s="395">
        <v>0</v>
      </c>
      <c r="BA33" s="395">
        <v>0</v>
      </c>
      <c r="BB33" s="395">
        <v>0</v>
      </c>
      <c r="BC33" s="395">
        <v>0</v>
      </c>
      <c r="BD33" s="395">
        <v>0</v>
      </c>
      <c r="BE33" s="395">
        <v>0</v>
      </c>
      <c r="BF33" s="395">
        <v>0</v>
      </c>
      <c r="BG33" s="395">
        <v>0</v>
      </c>
      <c r="BH33" s="395">
        <v>0</v>
      </c>
      <c r="BI33" s="395">
        <v>0</v>
      </c>
      <c r="BJ33" s="395">
        <v>0</v>
      </c>
      <c r="BK33" s="395">
        <v>0</v>
      </c>
      <c r="BL33" s="395"/>
      <c r="BM33" s="395" t="s">
        <v>829</v>
      </c>
      <c r="BN33" s="395">
        <v>12</v>
      </c>
      <c r="BO33" s="395" t="s">
        <v>829</v>
      </c>
      <c r="BP33" s="400"/>
      <c r="BQ33" s="395"/>
      <c r="BR33" s="395"/>
      <c r="BS33" s="395"/>
      <c r="BT33" s="402"/>
      <c r="BU33" s="402"/>
      <c r="BV33" s="395"/>
      <c r="BW33" s="395" t="s">
        <v>834</v>
      </c>
      <c r="BX33" s="395"/>
      <c r="BY33" s="392"/>
      <c r="BZ33" s="409" t="s">
        <v>1259</v>
      </c>
      <c r="CA33" s="402" t="s">
        <v>600</v>
      </c>
    </row>
    <row r="34" spans="1:79" customFormat="1" ht="13" customHeight="1" x14ac:dyDescent="0.3">
      <c r="A34" s="392">
        <v>11799</v>
      </c>
      <c r="B34" s="405">
        <v>42567</v>
      </c>
      <c r="C34" s="394" t="s">
        <v>825</v>
      </c>
      <c r="D34" s="392" t="s">
        <v>980</v>
      </c>
      <c r="E34" s="392"/>
      <c r="F34" s="392" t="s">
        <v>845</v>
      </c>
      <c r="G34" s="406">
        <v>42567</v>
      </c>
      <c r="H34" s="395" t="s">
        <v>828</v>
      </c>
      <c r="I34" s="395" t="s">
        <v>829</v>
      </c>
      <c r="J34" s="395"/>
      <c r="K34" s="392" t="s">
        <v>873</v>
      </c>
      <c r="L34" s="392" t="s">
        <v>1022</v>
      </c>
      <c r="M34" s="396">
        <v>82.409090909090907</v>
      </c>
      <c r="N34" s="396">
        <v>21.109090909090906</v>
      </c>
      <c r="O34" s="392"/>
      <c r="P34" s="392"/>
      <c r="Q34" s="396"/>
      <c r="R34" s="396"/>
      <c r="S34" s="396"/>
      <c r="T34" s="396"/>
      <c r="U34" s="396"/>
      <c r="V34" s="396"/>
      <c r="W34" s="396" t="s">
        <v>1017</v>
      </c>
      <c r="X34" s="396" t="s">
        <v>1017</v>
      </c>
      <c r="Y34" s="396" t="s">
        <v>1017</v>
      </c>
      <c r="Z34" s="396" t="s">
        <v>1017</v>
      </c>
      <c r="AA34" s="396" t="s">
        <v>1017</v>
      </c>
      <c r="AB34" s="396" t="s">
        <v>1017</v>
      </c>
      <c r="AC34" s="396" t="s">
        <v>1017</v>
      </c>
      <c r="AD34" s="396" t="s">
        <v>1017</v>
      </c>
      <c r="AE34" s="396">
        <v>8.2363636363636363</v>
      </c>
      <c r="AF34" s="396" t="s">
        <v>1017</v>
      </c>
      <c r="AG34" s="396" t="s">
        <v>1017</v>
      </c>
      <c r="AH34" s="396" t="s">
        <v>1017</v>
      </c>
      <c r="AI34" s="396" t="s">
        <v>1017</v>
      </c>
      <c r="AJ34" s="396" t="s">
        <v>1017</v>
      </c>
      <c r="AK34" s="396" t="s">
        <v>1017</v>
      </c>
      <c r="AL34" s="392"/>
      <c r="AM34" s="420"/>
      <c r="AN34" s="420"/>
      <c r="AO34" s="392" t="s">
        <v>846</v>
      </c>
      <c r="AP34" s="395" t="s">
        <v>829</v>
      </c>
      <c r="AQ34" s="395"/>
      <c r="AR34" s="395"/>
      <c r="AS34" s="399"/>
      <c r="AT34" s="395">
        <v>7.5</v>
      </c>
      <c r="AU34" s="395"/>
      <c r="AV34" s="395"/>
      <c r="AW34" s="395"/>
      <c r="AX34" s="395" t="s">
        <v>829</v>
      </c>
      <c r="AY34" s="392"/>
      <c r="AZ34" s="395">
        <v>0</v>
      </c>
      <c r="BA34" s="395">
        <v>0</v>
      </c>
      <c r="BB34" s="395">
        <v>0</v>
      </c>
      <c r="BC34" s="395">
        <v>0</v>
      </c>
      <c r="BD34" s="395">
        <v>0</v>
      </c>
      <c r="BE34" s="395">
        <v>0</v>
      </c>
      <c r="BF34" s="395">
        <v>0</v>
      </c>
      <c r="BG34" s="395">
        <v>0</v>
      </c>
      <c r="BH34" s="395">
        <v>0</v>
      </c>
      <c r="BI34" s="395">
        <v>0</v>
      </c>
      <c r="BJ34" s="395">
        <v>0</v>
      </c>
      <c r="BK34" s="395">
        <v>0</v>
      </c>
      <c r="BL34" s="395"/>
      <c r="BM34" s="395" t="s">
        <v>829</v>
      </c>
      <c r="BN34" s="395"/>
      <c r="BO34" s="395" t="s">
        <v>829</v>
      </c>
      <c r="BP34" s="400"/>
      <c r="BQ34" s="395"/>
      <c r="BR34" s="395"/>
      <c r="BS34" s="395"/>
      <c r="BT34" s="392"/>
      <c r="BU34" s="402"/>
      <c r="BV34" s="395"/>
      <c r="BW34" s="395" t="s">
        <v>834</v>
      </c>
      <c r="BX34" s="395">
        <v>1</v>
      </c>
      <c r="BY34" s="392"/>
      <c r="BZ34" s="409" t="s">
        <v>1260</v>
      </c>
      <c r="CA34" s="402" t="s">
        <v>580</v>
      </c>
    </row>
    <row r="35" spans="1:79" customFormat="1" ht="13" customHeight="1" x14ac:dyDescent="0.3">
      <c r="A35" s="392">
        <v>13027</v>
      </c>
      <c r="B35" s="393">
        <v>42566</v>
      </c>
      <c r="C35" s="394" t="s">
        <v>825</v>
      </c>
      <c r="D35" s="392" t="s">
        <v>980</v>
      </c>
      <c r="E35" s="392"/>
      <c r="F35" s="392" t="s">
        <v>845</v>
      </c>
      <c r="G35" s="393">
        <v>42551</v>
      </c>
      <c r="H35" s="395" t="s">
        <v>590</v>
      </c>
      <c r="I35" s="395" t="s">
        <v>772</v>
      </c>
      <c r="J35" s="395"/>
      <c r="K35" s="392" t="s">
        <v>875</v>
      </c>
      <c r="L35" s="392" t="s">
        <v>1024</v>
      </c>
      <c r="M35" s="396">
        <v>90.499999999999986</v>
      </c>
      <c r="N35" s="396">
        <v>24.999999999999996</v>
      </c>
      <c r="O35" s="392"/>
      <c r="P35" s="392"/>
      <c r="Q35" s="396"/>
      <c r="R35" s="396"/>
      <c r="S35" s="396"/>
      <c r="T35" s="396"/>
      <c r="U35" s="396"/>
      <c r="V35" s="396"/>
      <c r="W35" s="396" t="s">
        <v>1017</v>
      </c>
      <c r="X35" s="396" t="s">
        <v>1017</v>
      </c>
      <c r="Y35" s="396" t="s">
        <v>1017</v>
      </c>
      <c r="Z35" s="396" t="s">
        <v>1017</v>
      </c>
      <c r="AA35" s="396" t="s">
        <v>1017</v>
      </c>
      <c r="AB35" s="396" t="s">
        <v>1017</v>
      </c>
      <c r="AC35" s="396" t="s">
        <v>1017</v>
      </c>
      <c r="AD35" s="396" t="s">
        <v>1017</v>
      </c>
      <c r="AE35" s="396">
        <v>15.354545454545454</v>
      </c>
      <c r="AF35" s="396" t="s">
        <v>1017</v>
      </c>
      <c r="AG35" s="396" t="s">
        <v>1017</v>
      </c>
      <c r="AH35" s="396" t="s">
        <v>1017</v>
      </c>
      <c r="AI35" s="396" t="s">
        <v>1017</v>
      </c>
      <c r="AJ35" s="396" t="s">
        <v>1017</v>
      </c>
      <c r="AK35" s="396" t="s">
        <v>1017</v>
      </c>
      <c r="AL35" s="392"/>
      <c r="AM35" s="420"/>
      <c r="AN35" s="420"/>
      <c r="AO35" s="392" t="s">
        <v>846</v>
      </c>
      <c r="AP35" s="395" t="s">
        <v>829</v>
      </c>
      <c r="AQ35" s="395"/>
      <c r="AR35" s="395"/>
      <c r="AS35" s="399"/>
      <c r="AT35" s="395">
        <v>16</v>
      </c>
      <c r="AU35" s="395"/>
      <c r="AV35" s="395"/>
      <c r="AW35" s="395"/>
      <c r="AX35" s="395" t="s">
        <v>829</v>
      </c>
      <c r="AY35" s="392"/>
      <c r="AZ35" s="395">
        <v>0</v>
      </c>
      <c r="BA35" s="395">
        <v>0</v>
      </c>
      <c r="BB35" s="395">
        <v>0</v>
      </c>
      <c r="BC35" s="395">
        <v>0</v>
      </c>
      <c r="BD35" s="395">
        <v>0</v>
      </c>
      <c r="BE35" s="395">
        <v>0</v>
      </c>
      <c r="BF35" s="395">
        <v>0</v>
      </c>
      <c r="BG35" s="395">
        <v>0</v>
      </c>
      <c r="BH35" s="395">
        <v>0</v>
      </c>
      <c r="BI35" s="395">
        <v>0</v>
      </c>
      <c r="BJ35" s="395">
        <v>0</v>
      </c>
      <c r="BK35" s="395">
        <v>0</v>
      </c>
      <c r="BL35" s="395"/>
      <c r="BM35" s="395" t="s">
        <v>829</v>
      </c>
      <c r="BN35" s="395"/>
      <c r="BO35" s="395" t="s">
        <v>829</v>
      </c>
      <c r="BP35" s="400"/>
      <c r="BQ35" s="395"/>
      <c r="BR35" s="395"/>
      <c r="BS35" s="395"/>
      <c r="BT35" s="416"/>
      <c r="BU35" s="402"/>
      <c r="BV35" s="395"/>
      <c r="BW35" s="395" t="s">
        <v>834</v>
      </c>
      <c r="BX35" s="395">
        <v>1</v>
      </c>
      <c r="BY35" s="392" t="s">
        <v>1231</v>
      </c>
      <c r="BZ35" s="409" t="s">
        <v>1261</v>
      </c>
      <c r="CA35" s="402" t="s">
        <v>600</v>
      </c>
    </row>
    <row r="36" spans="1:79" customFormat="1" ht="13" customHeight="1" x14ac:dyDescent="0.3">
      <c r="A36" s="392">
        <v>1474</v>
      </c>
      <c r="B36" s="393">
        <v>42567</v>
      </c>
      <c r="C36" s="394" t="s">
        <v>825</v>
      </c>
      <c r="D36" s="392" t="s">
        <v>980</v>
      </c>
      <c r="E36" s="392"/>
      <c r="F36" s="392" t="s">
        <v>845</v>
      </c>
      <c r="G36" s="393">
        <v>42551</v>
      </c>
      <c r="H36" s="395" t="s">
        <v>828</v>
      </c>
      <c r="I36" s="395" t="s">
        <v>829</v>
      </c>
      <c r="J36" s="395"/>
      <c r="K36" s="392" t="s">
        <v>880</v>
      </c>
      <c r="L36" s="392" t="s">
        <v>844</v>
      </c>
      <c r="M36" s="396">
        <v>94.418181818181807</v>
      </c>
      <c r="N36" s="396">
        <v>20.109090909090909</v>
      </c>
      <c r="O36" s="392"/>
      <c r="P36" s="392"/>
      <c r="Q36" s="396"/>
      <c r="R36" s="396"/>
      <c r="S36" s="396"/>
      <c r="T36" s="396"/>
      <c r="U36" s="396"/>
      <c r="V36" s="396"/>
      <c r="W36" s="396" t="s">
        <v>1017</v>
      </c>
      <c r="X36" s="396" t="s">
        <v>1017</v>
      </c>
      <c r="Y36" s="396" t="s">
        <v>1017</v>
      </c>
      <c r="Z36" s="396" t="s">
        <v>1017</v>
      </c>
      <c r="AA36" s="396" t="s">
        <v>1017</v>
      </c>
      <c r="AB36" s="396" t="s">
        <v>1017</v>
      </c>
      <c r="AC36" s="396" t="s">
        <v>1017</v>
      </c>
      <c r="AD36" s="396" t="s">
        <v>1017</v>
      </c>
      <c r="AE36" s="396">
        <v>12.881818181818181</v>
      </c>
      <c r="AF36" s="396" t="s">
        <v>1017</v>
      </c>
      <c r="AG36" s="396" t="s">
        <v>1017</v>
      </c>
      <c r="AH36" s="396" t="s">
        <v>1017</v>
      </c>
      <c r="AI36" s="396" t="s">
        <v>1017</v>
      </c>
      <c r="AJ36" s="396" t="s">
        <v>1017</v>
      </c>
      <c r="AK36" s="396" t="s">
        <v>1017</v>
      </c>
      <c r="AL36" s="392"/>
      <c r="AM36" s="420"/>
      <c r="AN36" s="420"/>
      <c r="AO36" s="392" t="s">
        <v>846</v>
      </c>
      <c r="AP36" s="395" t="s">
        <v>829</v>
      </c>
      <c r="AQ36" s="395"/>
      <c r="AR36" s="395"/>
      <c r="AS36" s="399"/>
      <c r="AT36" s="395">
        <v>11.6</v>
      </c>
      <c r="AU36" s="395"/>
      <c r="AV36" s="395"/>
      <c r="AW36" s="395"/>
      <c r="AX36" s="395" t="s">
        <v>829</v>
      </c>
      <c r="AY36" s="392"/>
      <c r="AZ36" s="395">
        <v>0</v>
      </c>
      <c r="BA36" s="395">
        <v>0</v>
      </c>
      <c r="BB36" s="395">
        <v>0</v>
      </c>
      <c r="BC36" s="395">
        <v>0</v>
      </c>
      <c r="BD36" s="395">
        <v>0</v>
      </c>
      <c r="BE36" s="395">
        <v>0</v>
      </c>
      <c r="BF36" s="395">
        <v>0</v>
      </c>
      <c r="BG36" s="395">
        <v>0</v>
      </c>
      <c r="BH36" s="395">
        <v>0</v>
      </c>
      <c r="BI36" s="395">
        <v>0</v>
      </c>
      <c r="BJ36" s="395">
        <v>0</v>
      </c>
      <c r="BK36" s="395">
        <v>0</v>
      </c>
      <c r="BL36" s="395"/>
      <c r="BM36" s="395" t="s">
        <v>829</v>
      </c>
      <c r="BN36" s="395"/>
      <c r="BO36" s="395" t="s">
        <v>829</v>
      </c>
      <c r="BP36" s="400"/>
      <c r="BQ36" s="395"/>
      <c r="BR36" s="395"/>
      <c r="BS36" s="395"/>
      <c r="BT36" s="402"/>
      <c r="BU36" s="402"/>
      <c r="BV36" s="395"/>
      <c r="BW36" s="395" t="s">
        <v>834</v>
      </c>
      <c r="BX36" s="395"/>
      <c r="BY36" s="392"/>
      <c r="BZ36" s="409" t="s">
        <v>1262</v>
      </c>
      <c r="CA36" s="392" t="s">
        <v>580</v>
      </c>
    </row>
    <row r="37" spans="1:79" customFormat="1" ht="13" customHeight="1" x14ac:dyDescent="0.3">
      <c r="A37" s="392">
        <v>13065</v>
      </c>
      <c r="B37" s="393">
        <v>42566</v>
      </c>
      <c r="C37" s="394" t="s">
        <v>825</v>
      </c>
      <c r="D37" s="392" t="s">
        <v>980</v>
      </c>
      <c r="E37" s="392"/>
      <c r="F37" s="392" t="s">
        <v>845</v>
      </c>
      <c r="G37" s="393">
        <v>42551</v>
      </c>
      <c r="H37" s="395" t="s">
        <v>828</v>
      </c>
      <c r="I37" s="395" t="s">
        <v>829</v>
      </c>
      <c r="J37" s="395"/>
      <c r="K37" s="392" t="s">
        <v>883</v>
      </c>
      <c r="L37" s="392" t="s">
        <v>1027</v>
      </c>
      <c r="M37" s="396">
        <v>113.93636363636362</v>
      </c>
      <c r="N37" s="396">
        <v>28</v>
      </c>
      <c r="O37" s="392"/>
      <c r="P37" s="392"/>
      <c r="Q37" s="396"/>
      <c r="R37" s="396"/>
      <c r="S37" s="396"/>
      <c r="T37" s="396"/>
      <c r="U37" s="396"/>
      <c r="V37" s="396"/>
      <c r="W37" s="396" t="s">
        <v>1017</v>
      </c>
      <c r="X37" s="396" t="s">
        <v>1017</v>
      </c>
      <c r="Y37" s="396" t="s">
        <v>1017</v>
      </c>
      <c r="Z37" s="396" t="s">
        <v>1017</v>
      </c>
      <c r="AA37" s="396" t="s">
        <v>1017</v>
      </c>
      <c r="AB37" s="396" t="s">
        <v>1017</v>
      </c>
      <c r="AC37" s="396" t="s">
        <v>1017</v>
      </c>
      <c r="AD37" s="396" t="s">
        <v>1017</v>
      </c>
      <c r="AE37" s="396">
        <v>18</v>
      </c>
      <c r="AF37" s="396" t="s">
        <v>1017</v>
      </c>
      <c r="AG37" s="396" t="s">
        <v>1017</v>
      </c>
      <c r="AH37" s="396" t="s">
        <v>1017</v>
      </c>
      <c r="AI37" s="396" t="s">
        <v>1017</v>
      </c>
      <c r="AJ37" s="396" t="s">
        <v>1017</v>
      </c>
      <c r="AK37" s="396" t="s">
        <v>1017</v>
      </c>
      <c r="AL37" s="392"/>
      <c r="AM37" s="420"/>
      <c r="AN37" s="420"/>
      <c r="AO37" s="392" t="s">
        <v>846</v>
      </c>
      <c r="AP37" s="395" t="s">
        <v>829</v>
      </c>
      <c r="AQ37" s="395"/>
      <c r="AR37" s="395"/>
      <c r="AS37" s="399"/>
      <c r="AT37" s="395">
        <v>8.5</v>
      </c>
      <c r="AU37" s="395"/>
      <c r="AV37" s="395"/>
      <c r="AW37" s="395"/>
      <c r="AX37" s="395" t="s">
        <v>829</v>
      </c>
      <c r="AY37" s="392"/>
      <c r="AZ37" s="395">
        <v>20</v>
      </c>
      <c r="BA37" s="395">
        <v>0</v>
      </c>
      <c r="BB37" s="395">
        <v>0</v>
      </c>
      <c r="BC37" s="395">
        <v>0</v>
      </c>
      <c r="BD37" s="395">
        <v>0</v>
      </c>
      <c r="BE37" s="395">
        <v>0</v>
      </c>
      <c r="BF37" s="395">
        <v>0</v>
      </c>
      <c r="BG37" s="395">
        <v>0</v>
      </c>
      <c r="BH37" s="395">
        <v>0</v>
      </c>
      <c r="BI37" s="395">
        <v>0</v>
      </c>
      <c r="BJ37" s="395">
        <v>0</v>
      </c>
      <c r="BK37" s="395">
        <v>0</v>
      </c>
      <c r="BL37" s="395"/>
      <c r="BM37" s="395" t="s">
        <v>829</v>
      </c>
      <c r="BN37" s="395"/>
      <c r="BO37" s="395" t="s">
        <v>829</v>
      </c>
      <c r="BP37" s="400"/>
      <c r="BQ37" s="395"/>
      <c r="BR37" s="395"/>
      <c r="BS37" s="395"/>
      <c r="BT37" s="402"/>
      <c r="BU37" s="402"/>
      <c r="BV37" s="395"/>
      <c r="BW37" s="395" t="s">
        <v>834</v>
      </c>
      <c r="BX37" s="395"/>
      <c r="BY37" s="392" t="s">
        <v>858</v>
      </c>
      <c r="BZ37" s="409" t="s">
        <v>1263</v>
      </c>
      <c r="CA37" s="402" t="s">
        <v>600</v>
      </c>
    </row>
    <row r="38" spans="1:79" customFormat="1" ht="13" customHeight="1" x14ac:dyDescent="0.3">
      <c r="A38" s="392">
        <v>11109</v>
      </c>
      <c r="B38" s="393">
        <v>42567</v>
      </c>
      <c r="C38" s="410" t="s">
        <v>963</v>
      </c>
      <c r="D38" s="411" t="s">
        <v>980</v>
      </c>
      <c r="E38" s="411"/>
      <c r="F38" s="411" t="s">
        <v>1096</v>
      </c>
      <c r="G38" s="406">
        <v>42494</v>
      </c>
      <c r="H38" s="412" t="s">
        <v>590</v>
      </c>
      <c r="I38" s="412" t="s">
        <v>772</v>
      </c>
      <c r="J38" s="412"/>
      <c r="K38" s="411" t="s">
        <v>59</v>
      </c>
      <c r="L38" s="392" t="s">
        <v>1029</v>
      </c>
      <c r="M38" s="396">
        <v>88.899999999999991</v>
      </c>
      <c r="N38" s="396">
        <v>24.954545454545453</v>
      </c>
      <c r="O38" s="411" t="s">
        <v>802</v>
      </c>
      <c r="P38" s="411">
        <v>300</v>
      </c>
      <c r="Q38" s="396">
        <v>26.95454545454545</v>
      </c>
      <c r="R38" s="396"/>
      <c r="S38" s="396"/>
      <c r="T38" s="396"/>
      <c r="U38" s="396"/>
      <c r="V38" s="396"/>
      <c r="W38" s="396" t="s">
        <v>1017</v>
      </c>
      <c r="X38" s="396" t="s">
        <v>1017</v>
      </c>
      <c r="Y38" s="396" t="s">
        <v>1017</v>
      </c>
      <c r="Z38" s="396" t="s">
        <v>1017</v>
      </c>
      <c r="AA38" s="396" t="s">
        <v>1017</v>
      </c>
      <c r="AB38" s="396" t="s">
        <v>1017</v>
      </c>
      <c r="AC38" s="396" t="s">
        <v>1017</v>
      </c>
      <c r="AD38" s="396" t="s">
        <v>1017</v>
      </c>
      <c r="AE38" s="396">
        <v>13.399999999999999</v>
      </c>
      <c r="AF38" s="396" t="s">
        <v>1017</v>
      </c>
      <c r="AG38" s="396" t="s">
        <v>1017</v>
      </c>
      <c r="AH38" s="396" t="s">
        <v>1017</v>
      </c>
      <c r="AI38" s="396" t="s">
        <v>1017</v>
      </c>
      <c r="AJ38" s="396" t="s">
        <v>1017</v>
      </c>
      <c r="AK38" s="396" t="s">
        <v>1017</v>
      </c>
      <c r="AL38" s="411"/>
      <c r="AM38" s="426"/>
      <c r="AN38" s="426"/>
      <c r="AO38" s="411" t="s">
        <v>1097</v>
      </c>
      <c r="AP38" s="412" t="s">
        <v>772</v>
      </c>
      <c r="AQ38" s="412"/>
      <c r="AR38" s="412"/>
      <c r="AS38" s="415">
        <v>10</v>
      </c>
      <c r="AT38" s="412">
        <v>12</v>
      </c>
      <c r="AU38" s="412"/>
      <c r="AV38" s="412"/>
      <c r="AW38" s="412"/>
      <c r="AX38" s="412" t="s">
        <v>807</v>
      </c>
      <c r="AY38" s="411"/>
      <c r="AZ38" s="412">
        <v>0</v>
      </c>
      <c r="BA38" s="412">
        <v>0</v>
      </c>
      <c r="BB38" s="412">
        <v>7</v>
      </c>
      <c r="BC38" s="412">
        <v>0</v>
      </c>
      <c r="BD38" s="412">
        <v>0</v>
      </c>
      <c r="BE38" s="412">
        <v>0</v>
      </c>
      <c r="BF38" s="412">
        <v>0</v>
      </c>
      <c r="BG38" s="412">
        <v>0</v>
      </c>
      <c r="BH38" s="412">
        <v>0</v>
      </c>
      <c r="BI38" s="412">
        <v>0</v>
      </c>
      <c r="BJ38" s="412">
        <v>0</v>
      </c>
      <c r="BK38" s="412">
        <v>0</v>
      </c>
      <c r="BL38" s="412"/>
      <c r="BM38" s="412" t="s">
        <v>772</v>
      </c>
      <c r="BN38" s="412"/>
      <c r="BO38" s="412" t="s">
        <v>772</v>
      </c>
      <c r="BP38" s="400"/>
      <c r="BQ38" s="412"/>
      <c r="BR38" s="412"/>
      <c r="BS38" s="412"/>
      <c r="BT38" s="416"/>
      <c r="BU38" s="416"/>
      <c r="BV38" s="412"/>
      <c r="BW38" s="412" t="s">
        <v>1043</v>
      </c>
      <c r="BX38" s="412"/>
      <c r="BY38" s="411"/>
      <c r="BZ38" s="409" t="s">
        <v>1264</v>
      </c>
      <c r="CA38" s="402" t="s">
        <v>580</v>
      </c>
    </row>
    <row r="39" spans="1:79" customFormat="1" ht="13" customHeight="1" x14ac:dyDescent="0.3">
      <c r="A39" s="392">
        <v>1486</v>
      </c>
      <c r="B39" s="393">
        <v>42566</v>
      </c>
      <c r="C39" s="394" t="s">
        <v>825</v>
      </c>
      <c r="D39" s="392" t="s">
        <v>980</v>
      </c>
      <c r="E39" s="392"/>
      <c r="F39" s="392" t="s">
        <v>845</v>
      </c>
      <c r="G39" s="393">
        <v>42551</v>
      </c>
      <c r="H39" s="395" t="s">
        <v>828</v>
      </c>
      <c r="I39" s="395" t="s">
        <v>829</v>
      </c>
      <c r="J39" s="395"/>
      <c r="K39" s="392" t="s">
        <v>885</v>
      </c>
      <c r="L39" s="392" t="s">
        <v>844</v>
      </c>
      <c r="M39" s="396">
        <v>94.418181818181807</v>
      </c>
      <c r="N39" s="396">
        <v>20.109090909090909</v>
      </c>
      <c r="O39" s="392"/>
      <c r="P39" s="392"/>
      <c r="Q39" s="396"/>
      <c r="R39" s="396"/>
      <c r="S39" s="396"/>
      <c r="T39" s="396"/>
      <c r="U39" s="396"/>
      <c r="V39" s="396"/>
      <c r="W39" s="396" t="s">
        <v>1017</v>
      </c>
      <c r="X39" s="396" t="s">
        <v>1017</v>
      </c>
      <c r="Y39" s="396" t="s">
        <v>1017</v>
      </c>
      <c r="Z39" s="396" t="s">
        <v>1017</v>
      </c>
      <c r="AA39" s="396" t="s">
        <v>1017</v>
      </c>
      <c r="AB39" s="396" t="s">
        <v>1017</v>
      </c>
      <c r="AC39" s="396" t="s">
        <v>1017</v>
      </c>
      <c r="AD39" s="396" t="s">
        <v>1017</v>
      </c>
      <c r="AE39" s="396">
        <v>12.881818181818181</v>
      </c>
      <c r="AF39" s="396" t="s">
        <v>1017</v>
      </c>
      <c r="AG39" s="396" t="s">
        <v>1017</v>
      </c>
      <c r="AH39" s="396" t="s">
        <v>1017</v>
      </c>
      <c r="AI39" s="396" t="s">
        <v>1017</v>
      </c>
      <c r="AJ39" s="396" t="s">
        <v>1017</v>
      </c>
      <c r="AK39" s="396" t="s">
        <v>1017</v>
      </c>
      <c r="AL39" s="392"/>
      <c r="AM39" s="420"/>
      <c r="AN39" s="420"/>
      <c r="AO39" s="392" t="s">
        <v>846</v>
      </c>
      <c r="AP39" s="395" t="s">
        <v>829</v>
      </c>
      <c r="AQ39" s="395"/>
      <c r="AR39" s="395"/>
      <c r="AS39" s="399"/>
      <c r="AT39" s="395">
        <v>11.6</v>
      </c>
      <c r="AU39" s="395"/>
      <c r="AV39" s="395"/>
      <c r="AW39" s="395"/>
      <c r="AX39" s="395" t="s">
        <v>835</v>
      </c>
      <c r="AY39" s="392"/>
      <c r="AZ39" s="395">
        <v>0</v>
      </c>
      <c r="BA39" s="395">
        <v>0</v>
      </c>
      <c r="BB39" s="395">
        <v>0</v>
      </c>
      <c r="BC39" s="395">
        <v>0</v>
      </c>
      <c r="BD39" s="395">
        <v>0</v>
      </c>
      <c r="BE39" s="395">
        <v>0</v>
      </c>
      <c r="BF39" s="395">
        <v>0</v>
      </c>
      <c r="BG39" s="395">
        <v>0</v>
      </c>
      <c r="BH39" s="395">
        <v>0</v>
      </c>
      <c r="BI39" s="395">
        <v>0</v>
      </c>
      <c r="BJ39" s="395">
        <v>0</v>
      </c>
      <c r="BK39" s="395">
        <v>0</v>
      </c>
      <c r="BL39" s="395"/>
      <c r="BM39" s="395" t="s">
        <v>829</v>
      </c>
      <c r="BN39" s="395"/>
      <c r="BO39" s="395" t="s">
        <v>829</v>
      </c>
      <c r="BP39" s="400"/>
      <c r="BQ39" s="395"/>
      <c r="BR39" s="395"/>
      <c r="BS39" s="395"/>
      <c r="BT39" s="402"/>
      <c r="BU39" s="402"/>
      <c r="BV39" s="395"/>
      <c r="BW39" s="395" t="s">
        <v>834</v>
      </c>
      <c r="BX39" s="395"/>
      <c r="BY39" s="392"/>
      <c r="BZ39" s="409" t="s">
        <v>1265</v>
      </c>
      <c r="CA39" s="402" t="s">
        <v>600</v>
      </c>
    </row>
    <row r="40" spans="1:79" customFormat="1" ht="13" customHeight="1" x14ac:dyDescent="0.3">
      <c r="A40" s="392">
        <v>10271</v>
      </c>
      <c r="B40" s="393">
        <v>42566</v>
      </c>
      <c r="C40" s="394" t="s">
        <v>825</v>
      </c>
      <c r="D40" s="392" t="s">
        <v>980</v>
      </c>
      <c r="E40" s="392"/>
      <c r="F40" s="392" t="s">
        <v>845</v>
      </c>
      <c r="G40" s="393">
        <v>42551</v>
      </c>
      <c r="H40" s="395" t="s">
        <v>828</v>
      </c>
      <c r="I40" s="395" t="s">
        <v>829</v>
      </c>
      <c r="J40" s="395"/>
      <c r="K40" s="392" t="s">
        <v>887</v>
      </c>
      <c r="L40" s="392" t="s">
        <v>888</v>
      </c>
      <c r="M40" s="396">
        <v>77</v>
      </c>
      <c r="N40" s="396">
        <v>26.154545454545453</v>
      </c>
      <c r="O40" s="392"/>
      <c r="P40" s="392"/>
      <c r="Q40" s="396"/>
      <c r="R40" s="396"/>
      <c r="S40" s="396"/>
      <c r="T40" s="396"/>
      <c r="U40" s="396"/>
      <c r="V40" s="396"/>
      <c r="W40" s="396" t="s">
        <v>1017</v>
      </c>
      <c r="X40" s="396" t="s">
        <v>1017</v>
      </c>
      <c r="Y40" s="396" t="s">
        <v>1017</v>
      </c>
      <c r="Z40" s="396" t="s">
        <v>1017</v>
      </c>
      <c r="AA40" s="396" t="s">
        <v>1017</v>
      </c>
      <c r="AB40" s="396" t="s">
        <v>1017</v>
      </c>
      <c r="AC40" s="396" t="s">
        <v>1017</v>
      </c>
      <c r="AD40" s="396" t="s">
        <v>1017</v>
      </c>
      <c r="AE40" s="396">
        <v>13.363636363636362</v>
      </c>
      <c r="AF40" s="396" t="s">
        <v>1017</v>
      </c>
      <c r="AG40" s="396" t="s">
        <v>1017</v>
      </c>
      <c r="AH40" s="396" t="s">
        <v>1017</v>
      </c>
      <c r="AI40" s="396" t="s">
        <v>1017</v>
      </c>
      <c r="AJ40" s="396" t="s">
        <v>1017</v>
      </c>
      <c r="AK40" s="396" t="s">
        <v>1017</v>
      </c>
      <c r="AL40" s="392"/>
      <c r="AM40" s="420"/>
      <c r="AN40" s="420"/>
      <c r="AO40" s="392" t="s">
        <v>846</v>
      </c>
      <c r="AP40" s="395" t="s">
        <v>829</v>
      </c>
      <c r="AQ40" s="395"/>
      <c r="AR40" s="395"/>
      <c r="AS40" s="399"/>
      <c r="AT40" s="395">
        <v>10.5</v>
      </c>
      <c r="AU40" s="395"/>
      <c r="AV40" s="395"/>
      <c r="AW40" s="395"/>
      <c r="AX40" s="395" t="s">
        <v>835</v>
      </c>
      <c r="AY40" s="392"/>
      <c r="AZ40" s="395">
        <v>16</v>
      </c>
      <c r="BA40" s="395">
        <v>0</v>
      </c>
      <c r="BB40" s="395">
        <v>0</v>
      </c>
      <c r="BC40" s="395">
        <v>0</v>
      </c>
      <c r="BD40" s="395">
        <v>0</v>
      </c>
      <c r="BE40" s="395">
        <v>0</v>
      </c>
      <c r="BF40" s="395">
        <v>0</v>
      </c>
      <c r="BG40" s="395">
        <v>0</v>
      </c>
      <c r="BH40" s="395">
        <v>0</v>
      </c>
      <c r="BI40" s="395">
        <v>0</v>
      </c>
      <c r="BJ40" s="395">
        <v>0</v>
      </c>
      <c r="BK40" s="395">
        <v>0</v>
      </c>
      <c r="BL40" s="395"/>
      <c r="BM40" s="395" t="s">
        <v>829</v>
      </c>
      <c r="BN40" s="395">
        <v>12</v>
      </c>
      <c r="BO40" s="395" t="s">
        <v>829</v>
      </c>
      <c r="BP40" s="400"/>
      <c r="BQ40" s="395"/>
      <c r="BR40" s="395">
        <v>12</v>
      </c>
      <c r="BS40" s="395"/>
      <c r="BT40" s="402"/>
      <c r="BU40" s="402"/>
      <c r="BV40" s="395"/>
      <c r="BW40" s="395" t="s">
        <v>834</v>
      </c>
      <c r="BX40" s="395"/>
      <c r="BY40" s="392"/>
      <c r="BZ40" s="409" t="s">
        <v>1266</v>
      </c>
      <c r="CA40" s="402" t="s">
        <v>600</v>
      </c>
    </row>
    <row r="41" spans="1:79" customFormat="1" ht="13" customHeight="1" x14ac:dyDescent="0.3">
      <c r="A41" s="392">
        <v>12761</v>
      </c>
      <c r="B41" s="393">
        <v>42566</v>
      </c>
      <c r="C41" s="394" t="s">
        <v>825</v>
      </c>
      <c r="D41" s="392" t="s">
        <v>980</v>
      </c>
      <c r="E41" s="392"/>
      <c r="F41" s="392" t="s">
        <v>845</v>
      </c>
      <c r="G41" s="393">
        <v>42521</v>
      </c>
      <c r="H41" s="395" t="s">
        <v>828</v>
      </c>
      <c r="I41" s="395" t="s">
        <v>829</v>
      </c>
      <c r="J41" s="395"/>
      <c r="K41" s="392" t="s">
        <v>11</v>
      </c>
      <c r="L41" s="392" t="s">
        <v>1034</v>
      </c>
      <c r="M41" s="396">
        <v>74.690909090909088</v>
      </c>
      <c r="N41" s="396">
        <v>19.054545454545455</v>
      </c>
      <c r="O41" s="392"/>
      <c r="P41" s="392"/>
      <c r="Q41" s="396"/>
      <c r="R41" s="396"/>
      <c r="S41" s="396"/>
      <c r="T41" s="396"/>
      <c r="U41" s="396"/>
      <c r="V41" s="396"/>
      <c r="W41" s="396" t="s">
        <v>1017</v>
      </c>
      <c r="X41" s="396" t="s">
        <v>1017</v>
      </c>
      <c r="Y41" s="396" t="s">
        <v>1017</v>
      </c>
      <c r="Z41" s="396" t="s">
        <v>1017</v>
      </c>
      <c r="AA41" s="396" t="s">
        <v>1017</v>
      </c>
      <c r="AB41" s="396" t="s">
        <v>1017</v>
      </c>
      <c r="AC41" s="396" t="s">
        <v>1017</v>
      </c>
      <c r="AD41" s="396" t="s">
        <v>1017</v>
      </c>
      <c r="AE41" s="396">
        <v>11.99090909090909</v>
      </c>
      <c r="AF41" s="396" t="s">
        <v>1017</v>
      </c>
      <c r="AG41" s="396" t="s">
        <v>1017</v>
      </c>
      <c r="AH41" s="396" t="s">
        <v>1017</v>
      </c>
      <c r="AI41" s="396" t="s">
        <v>1017</v>
      </c>
      <c r="AJ41" s="396" t="s">
        <v>1017</v>
      </c>
      <c r="AK41" s="396" t="s">
        <v>1017</v>
      </c>
      <c r="AL41" s="392"/>
      <c r="AM41" s="420"/>
      <c r="AN41" s="420"/>
      <c r="AO41" s="392" t="s">
        <v>846</v>
      </c>
      <c r="AP41" s="395" t="s">
        <v>829</v>
      </c>
      <c r="AQ41" s="395"/>
      <c r="AR41" s="395"/>
      <c r="AS41" s="399"/>
      <c r="AT41" s="395">
        <v>7.5</v>
      </c>
      <c r="AU41" s="395"/>
      <c r="AV41" s="395"/>
      <c r="AW41" s="395"/>
      <c r="AX41" s="395" t="s">
        <v>829</v>
      </c>
      <c r="AY41" s="392"/>
      <c r="AZ41" s="395">
        <v>0</v>
      </c>
      <c r="BA41" s="395">
        <v>0</v>
      </c>
      <c r="BB41" s="395">
        <v>0</v>
      </c>
      <c r="BC41" s="395">
        <v>0</v>
      </c>
      <c r="BD41" s="395">
        <v>0</v>
      </c>
      <c r="BE41" s="395">
        <v>0</v>
      </c>
      <c r="BF41" s="395">
        <v>0</v>
      </c>
      <c r="BG41" s="395">
        <v>0</v>
      </c>
      <c r="BH41" s="395">
        <v>0</v>
      </c>
      <c r="BI41" s="395">
        <v>0</v>
      </c>
      <c r="BJ41" s="395">
        <v>0</v>
      </c>
      <c r="BK41" s="395">
        <v>0</v>
      </c>
      <c r="BL41" s="395"/>
      <c r="BM41" s="395" t="s">
        <v>829</v>
      </c>
      <c r="BN41" s="395"/>
      <c r="BO41" s="395" t="s">
        <v>829</v>
      </c>
      <c r="BP41" s="400"/>
      <c r="BQ41" s="395"/>
      <c r="BR41" s="395"/>
      <c r="BS41" s="395"/>
      <c r="BT41" s="392"/>
      <c r="BU41" s="392"/>
      <c r="BV41" s="395"/>
      <c r="BW41" s="395" t="s">
        <v>834</v>
      </c>
      <c r="BX41" s="395"/>
      <c r="BY41" s="392"/>
      <c r="BZ41" s="409" t="s">
        <v>1267</v>
      </c>
      <c r="CA41" s="392" t="s">
        <v>600</v>
      </c>
    </row>
    <row r="42" spans="1:79" customFormat="1" ht="13" customHeight="1" x14ac:dyDescent="0.3">
      <c r="A42" s="392">
        <v>4376</v>
      </c>
      <c r="B42" s="393">
        <v>42566</v>
      </c>
      <c r="C42" s="394" t="s">
        <v>825</v>
      </c>
      <c r="D42" s="392" t="s">
        <v>980</v>
      </c>
      <c r="E42" s="392"/>
      <c r="F42" s="392" t="s">
        <v>845</v>
      </c>
      <c r="G42" s="393">
        <v>42551</v>
      </c>
      <c r="H42" s="395" t="s">
        <v>828</v>
      </c>
      <c r="I42" s="395" t="s">
        <v>829</v>
      </c>
      <c r="J42" s="395"/>
      <c r="K42" s="392" t="s">
        <v>830</v>
      </c>
      <c r="L42" s="392" t="s">
        <v>891</v>
      </c>
      <c r="M42" s="396">
        <v>96.463636363636354</v>
      </c>
      <c r="N42" s="396">
        <v>24.563636363636363</v>
      </c>
      <c r="O42" s="392"/>
      <c r="P42" s="392"/>
      <c r="Q42" s="396"/>
      <c r="R42" s="396"/>
      <c r="S42" s="396"/>
      <c r="T42" s="396"/>
      <c r="U42" s="396"/>
      <c r="V42" s="396"/>
      <c r="W42" s="396" t="s">
        <v>1017</v>
      </c>
      <c r="X42" s="396" t="s">
        <v>1017</v>
      </c>
      <c r="Y42" s="396" t="s">
        <v>1017</v>
      </c>
      <c r="Z42" s="396" t="s">
        <v>1017</v>
      </c>
      <c r="AA42" s="396" t="s">
        <v>1017</v>
      </c>
      <c r="AB42" s="396" t="s">
        <v>1017</v>
      </c>
      <c r="AC42" s="396" t="s">
        <v>1017</v>
      </c>
      <c r="AD42" s="396" t="s">
        <v>1017</v>
      </c>
      <c r="AE42" s="396">
        <v>13.618181818181817</v>
      </c>
      <c r="AF42" s="396" t="s">
        <v>1017</v>
      </c>
      <c r="AG42" s="396" t="s">
        <v>1017</v>
      </c>
      <c r="AH42" s="396" t="s">
        <v>1017</v>
      </c>
      <c r="AI42" s="396" t="s">
        <v>1017</v>
      </c>
      <c r="AJ42" s="396" t="s">
        <v>1017</v>
      </c>
      <c r="AK42" s="396" t="s">
        <v>1017</v>
      </c>
      <c r="AL42" s="392"/>
      <c r="AM42" s="420"/>
      <c r="AN42" s="420"/>
      <c r="AO42" s="392" t="s">
        <v>846</v>
      </c>
      <c r="AP42" s="395" t="s">
        <v>829</v>
      </c>
      <c r="AQ42" s="395"/>
      <c r="AR42" s="395"/>
      <c r="AS42" s="399"/>
      <c r="AT42" s="395">
        <v>7</v>
      </c>
      <c r="AU42" s="395"/>
      <c r="AV42" s="395"/>
      <c r="AW42" s="395"/>
      <c r="AX42" s="395" t="s">
        <v>829</v>
      </c>
      <c r="AY42" s="392"/>
      <c r="AZ42" s="395">
        <v>0</v>
      </c>
      <c r="BA42" s="395">
        <v>0</v>
      </c>
      <c r="BB42" s="395">
        <v>0</v>
      </c>
      <c r="BC42" s="395">
        <v>0</v>
      </c>
      <c r="BD42" s="395">
        <v>0</v>
      </c>
      <c r="BE42" s="395">
        <v>0</v>
      </c>
      <c r="BF42" s="395">
        <v>0</v>
      </c>
      <c r="BG42" s="395">
        <v>0</v>
      </c>
      <c r="BH42" s="395">
        <v>0</v>
      </c>
      <c r="BI42" s="395">
        <v>0</v>
      </c>
      <c r="BJ42" s="395">
        <v>0</v>
      </c>
      <c r="BK42" s="395">
        <v>0</v>
      </c>
      <c r="BL42" s="395"/>
      <c r="BM42" s="395" t="s">
        <v>829</v>
      </c>
      <c r="BN42" s="395"/>
      <c r="BO42" s="395" t="s">
        <v>829</v>
      </c>
      <c r="BP42" s="400"/>
      <c r="BQ42" s="395"/>
      <c r="BR42" s="395"/>
      <c r="BS42" s="395"/>
      <c r="BT42" s="402"/>
      <c r="BU42" s="402"/>
      <c r="BV42" s="395"/>
      <c r="BW42" s="395" t="s">
        <v>834</v>
      </c>
      <c r="BX42" s="395"/>
      <c r="BY42" s="402"/>
      <c r="BZ42" s="409" t="s">
        <v>1268</v>
      </c>
      <c r="CA42" s="392" t="s">
        <v>600</v>
      </c>
    </row>
    <row r="43" spans="1:79" customFormat="1" ht="13" customHeight="1" x14ac:dyDescent="0.3">
      <c r="A43" s="392">
        <v>12297</v>
      </c>
      <c r="B43" s="393">
        <v>42566</v>
      </c>
      <c r="C43" s="394" t="s">
        <v>825</v>
      </c>
      <c r="D43" s="392" t="s">
        <v>980</v>
      </c>
      <c r="E43" s="392"/>
      <c r="F43" s="392" t="s">
        <v>845</v>
      </c>
      <c r="G43" s="406">
        <v>42551</v>
      </c>
      <c r="H43" s="395" t="s">
        <v>828</v>
      </c>
      <c r="I43" s="395" t="s">
        <v>853</v>
      </c>
      <c r="J43" s="395"/>
      <c r="K43" s="392" t="s">
        <v>12</v>
      </c>
      <c r="L43" s="392" t="s">
        <v>1037</v>
      </c>
      <c r="M43" s="396">
        <v>85.336363636363629</v>
      </c>
      <c r="N43" s="396">
        <v>25.854545454545455</v>
      </c>
      <c r="O43" s="392"/>
      <c r="P43" s="392"/>
      <c r="Q43" s="396"/>
      <c r="R43" s="396"/>
      <c r="S43" s="396"/>
      <c r="T43" s="396"/>
      <c r="U43" s="396"/>
      <c r="V43" s="396"/>
      <c r="W43" s="396" t="s">
        <v>1017</v>
      </c>
      <c r="X43" s="396" t="s">
        <v>1017</v>
      </c>
      <c r="Y43" s="396" t="s">
        <v>1017</v>
      </c>
      <c r="Z43" s="396" t="s">
        <v>1017</v>
      </c>
      <c r="AA43" s="396" t="s">
        <v>1017</v>
      </c>
      <c r="AB43" s="396" t="s">
        <v>1017</v>
      </c>
      <c r="AC43" s="396" t="s">
        <v>1017</v>
      </c>
      <c r="AD43" s="396" t="s">
        <v>1017</v>
      </c>
      <c r="AE43" s="396">
        <v>14.199999999999998</v>
      </c>
      <c r="AF43" s="396" t="s">
        <v>1017</v>
      </c>
      <c r="AG43" s="396" t="s">
        <v>1017</v>
      </c>
      <c r="AH43" s="396" t="s">
        <v>1017</v>
      </c>
      <c r="AI43" s="396" t="s">
        <v>1017</v>
      </c>
      <c r="AJ43" s="396" t="s">
        <v>1017</v>
      </c>
      <c r="AK43" s="396" t="s">
        <v>1017</v>
      </c>
      <c r="AL43" s="392"/>
      <c r="AM43" s="420"/>
      <c r="AN43" s="420"/>
      <c r="AO43" s="392" t="s">
        <v>846</v>
      </c>
      <c r="AP43" s="395" t="s">
        <v>829</v>
      </c>
      <c r="AQ43" s="395"/>
      <c r="AR43" s="395"/>
      <c r="AS43" s="395">
        <v>10</v>
      </c>
      <c r="AT43" s="395">
        <v>12</v>
      </c>
      <c r="AU43" s="395"/>
      <c r="AV43" s="395"/>
      <c r="AW43" s="395"/>
      <c r="AX43" s="395" t="s">
        <v>835</v>
      </c>
      <c r="AY43" s="392"/>
      <c r="AZ43" s="395">
        <v>0</v>
      </c>
      <c r="BA43" s="395">
        <v>0</v>
      </c>
      <c r="BB43" s="395">
        <v>0</v>
      </c>
      <c r="BC43" s="395">
        <v>0</v>
      </c>
      <c r="BD43" s="395">
        <v>0</v>
      </c>
      <c r="BE43" s="395">
        <v>0</v>
      </c>
      <c r="BF43" s="395">
        <v>0</v>
      </c>
      <c r="BG43" s="395">
        <v>0</v>
      </c>
      <c r="BH43" s="395">
        <v>0</v>
      </c>
      <c r="BI43" s="395">
        <v>0</v>
      </c>
      <c r="BJ43" s="395">
        <v>0</v>
      </c>
      <c r="BK43" s="395">
        <v>0</v>
      </c>
      <c r="BL43" s="395"/>
      <c r="BM43" s="395" t="s">
        <v>829</v>
      </c>
      <c r="BN43" s="395">
        <v>12</v>
      </c>
      <c r="BO43" s="395" t="s">
        <v>829</v>
      </c>
      <c r="BP43" s="400"/>
      <c r="BQ43" s="395"/>
      <c r="BR43" s="395"/>
      <c r="BS43" s="395"/>
      <c r="BT43" s="402"/>
      <c r="BU43" s="402"/>
      <c r="BV43" s="395"/>
      <c r="BW43" s="395" t="s">
        <v>834</v>
      </c>
      <c r="BX43" s="395"/>
      <c r="BY43" s="402" t="s">
        <v>1038</v>
      </c>
      <c r="BZ43" s="409" t="s">
        <v>1269</v>
      </c>
      <c r="CA43" s="392" t="s">
        <v>600</v>
      </c>
    </row>
    <row r="44" spans="1:79" customFormat="1" ht="13" customHeight="1" x14ac:dyDescent="0.3">
      <c r="A44" s="392">
        <v>13091</v>
      </c>
      <c r="B44" s="393">
        <v>42566</v>
      </c>
      <c r="C44" s="410" t="s">
        <v>963</v>
      </c>
      <c r="D44" s="411" t="s">
        <v>980</v>
      </c>
      <c r="E44" s="411"/>
      <c r="F44" s="411" t="s">
        <v>1096</v>
      </c>
      <c r="G44" s="406">
        <v>42551</v>
      </c>
      <c r="H44" s="412" t="s">
        <v>590</v>
      </c>
      <c r="I44" s="412" t="s">
        <v>772</v>
      </c>
      <c r="J44" s="412"/>
      <c r="K44" s="411" t="s">
        <v>214</v>
      </c>
      <c r="L44" s="392" t="s">
        <v>1041</v>
      </c>
      <c r="M44" s="396">
        <v>77.445454545454538</v>
      </c>
      <c r="N44" s="396">
        <v>21.90909090909091</v>
      </c>
      <c r="O44" s="411"/>
      <c r="P44" s="411"/>
      <c r="Q44" s="396"/>
      <c r="R44" s="396"/>
      <c r="S44" s="396"/>
      <c r="T44" s="396"/>
      <c r="U44" s="396"/>
      <c r="V44" s="396"/>
      <c r="W44" s="396" t="s">
        <v>1017</v>
      </c>
      <c r="X44" s="396" t="s">
        <v>1017</v>
      </c>
      <c r="Y44" s="396" t="s">
        <v>1017</v>
      </c>
      <c r="Z44" s="396" t="s">
        <v>1017</v>
      </c>
      <c r="AA44" s="396" t="s">
        <v>1017</v>
      </c>
      <c r="AB44" s="396" t="s">
        <v>1017</v>
      </c>
      <c r="AC44" s="396" t="s">
        <v>1017</v>
      </c>
      <c r="AD44" s="396" t="s">
        <v>1017</v>
      </c>
      <c r="AE44" s="396">
        <v>9.7999999999999989</v>
      </c>
      <c r="AF44" s="396" t="s">
        <v>1017</v>
      </c>
      <c r="AG44" s="396" t="s">
        <v>1017</v>
      </c>
      <c r="AH44" s="396" t="s">
        <v>1017</v>
      </c>
      <c r="AI44" s="396" t="s">
        <v>1017</v>
      </c>
      <c r="AJ44" s="396" t="s">
        <v>1017</v>
      </c>
      <c r="AK44" s="396" t="s">
        <v>1017</v>
      </c>
      <c r="AL44" s="411"/>
      <c r="AM44" s="426"/>
      <c r="AN44" s="426"/>
      <c r="AO44" s="411" t="s">
        <v>1097</v>
      </c>
      <c r="AP44" s="412" t="s">
        <v>772</v>
      </c>
      <c r="AQ44" s="412"/>
      <c r="AR44" s="412"/>
      <c r="AS44" s="415"/>
      <c r="AT44" s="395">
        <v>9.5</v>
      </c>
      <c r="AU44" s="412"/>
      <c r="AV44" s="412"/>
      <c r="AW44" s="412"/>
      <c r="AX44" s="412" t="s">
        <v>807</v>
      </c>
      <c r="AY44" s="411"/>
      <c r="AZ44" s="412">
        <v>0</v>
      </c>
      <c r="BA44" s="412">
        <v>0</v>
      </c>
      <c r="BB44" s="412">
        <v>0</v>
      </c>
      <c r="BC44" s="412">
        <v>0</v>
      </c>
      <c r="BD44" s="412">
        <v>0</v>
      </c>
      <c r="BE44" s="412">
        <v>0</v>
      </c>
      <c r="BF44" s="412">
        <v>0</v>
      </c>
      <c r="BG44" s="412">
        <v>0</v>
      </c>
      <c r="BH44" s="412">
        <v>0</v>
      </c>
      <c r="BI44" s="412">
        <v>0</v>
      </c>
      <c r="BJ44" s="412">
        <v>0</v>
      </c>
      <c r="BK44" s="412">
        <v>0</v>
      </c>
      <c r="BL44" s="412"/>
      <c r="BM44" s="412" t="s">
        <v>772</v>
      </c>
      <c r="BN44" s="395">
        <v>12</v>
      </c>
      <c r="BO44" s="412" t="s">
        <v>772</v>
      </c>
      <c r="BP44" s="400"/>
      <c r="BQ44" s="412"/>
      <c r="BR44" s="412"/>
      <c r="BS44" s="412"/>
      <c r="BT44" s="416"/>
      <c r="BU44" s="416"/>
      <c r="BV44" s="412"/>
      <c r="BW44" s="412" t="s">
        <v>1043</v>
      </c>
      <c r="BX44" s="412"/>
      <c r="BY44" s="411"/>
      <c r="BZ44" s="409" t="s">
        <v>1270</v>
      </c>
      <c r="CA44" s="402" t="s">
        <v>600</v>
      </c>
    </row>
    <row r="45" spans="1:79" customFormat="1" ht="13" customHeight="1" x14ac:dyDescent="0.3">
      <c r="A45" s="392">
        <v>10680</v>
      </c>
      <c r="B45" s="393">
        <v>42566</v>
      </c>
      <c r="C45" s="394" t="s">
        <v>825</v>
      </c>
      <c r="D45" s="392" t="s">
        <v>980</v>
      </c>
      <c r="E45" s="392"/>
      <c r="F45" s="392" t="s">
        <v>845</v>
      </c>
      <c r="G45" s="393">
        <v>42551</v>
      </c>
      <c r="H45" s="395" t="s">
        <v>828</v>
      </c>
      <c r="I45" s="395" t="s">
        <v>829</v>
      </c>
      <c r="J45" s="395"/>
      <c r="K45" s="392" t="s">
        <v>836</v>
      </c>
      <c r="L45" s="392" t="s">
        <v>899</v>
      </c>
      <c r="M45" s="396">
        <v>101.5</v>
      </c>
      <c r="N45" s="396">
        <v>19.827272727272724</v>
      </c>
      <c r="O45" s="392"/>
      <c r="P45" s="392"/>
      <c r="Q45" s="396"/>
      <c r="R45" s="396"/>
      <c r="S45" s="396"/>
      <c r="T45" s="396"/>
      <c r="U45" s="396"/>
      <c r="V45" s="396"/>
      <c r="W45" s="396" t="s">
        <v>1017</v>
      </c>
      <c r="X45" s="396" t="s">
        <v>1017</v>
      </c>
      <c r="Y45" s="396" t="s">
        <v>1017</v>
      </c>
      <c r="Z45" s="396" t="s">
        <v>1017</v>
      </c>
      <c r="AA45" s="396" t="s">
        <v>1017</v>
      </c>
      <c r="AB45" s="396" t="s">
        <v>1017</v>
      </c>
      <c r="AC45" s="396" t="s">
        <v>1017</v>
      </c>
      <c r="AD45" s="396" t="s">
        <v>1017</v>
      </c>
      <c r="AE45" s="396">
        <v>11.154545454545453</v>
      </c>
      <c r="AF45" s="396" t="s">
        <v>1017</v>
      </c>
      <c r="AG45" s="396" t="s">
        <v>1017</v>
      </c>
      <c r="AH45" s="396" t="s">
        <v>1017</v>
      </c>
      <c r="AI45" s="396" t="s">
        <v>1017</v>
      </c>
      <c r="AJ45" s="396" t="s">
        <v>1017</v>
      </c>
      <c r="AK45" s="396" t="s">
        <v>1017</v>
      </c>
      <c r="AL45" s="392"/>
      <c r="AM45" s="420"/>
      <c r="AN45" s="420"/>
      <c r="AO45" s="392" t="s">
        <v>846</v>
      </c>
      <c r="AP45" s="395" t="s">
        <v>829</v>
      </c>
      <c r="AQ45" s="395"/>
      <c r="AR45" s="395"/>
      <c r="AS45" s="399"/>
      <c r="AT45" s="395">
        <v>7</v>
      </c>
      <c r="AU45" s="395"/>
      <c r="AV45" s="395"/>
      <c r="AW45" s="395"/>
      <c r="AX45" s="395" t="s">
        <v>835</v>
      </c>
      <c r="AY45" s="392"/>
      <c r="AZ45" s="395">
        <v>0</v>
      </c>
      <c r="BA45" s="395">
        <v>0</v>
      </c>
      <c r="BB45" s="395">
        <v>6</v>
      </c>
      <c r="BC45" s="395">
        <v>0</v>
      </c>
      <c r="BD45" s="395">
        <v>0</v>
      </c>
      <c r="BE45" s="395">
        <v>0</v>
      </c>
      <c r="BF45" s="395">
        <v>0</v>
      </c>
      <c r="BG45" s="395">
        <v>0</v>
      </c>
      <c r="BH45" s="395">
        <v>0</v>
      </c>
      <c r="BI45" s="395">
        <v>0</v>
      </c>
      <c r="BJ45" s="395">
        <v>0</v>
      </c>
      <c r="BK45" s="395">
        <v>0</v>
      </c>
      <c r="BL45" s="395"/>
      <c r="BM45" s="395" t="s">
        <v>829</v>
      </c>
      <c r="BN45" s="395"/>
      <c r="BO45" s="395" t="s">
        <v>829</v>
      </c>
      <c r="BP45" s="400"/>
      <c r="BQ45" s="395"/>
      <c r="BR45" s="395"/>
      <c r="BS45" s="395"/>
      <c r="BT45" s="402"/>
      <c r="BU45" s="402"/>
      <c r="BV45" s="395"/>
      <c r="BW45" s="395" t="s">
        <v>834</v>
      </c>
      <c r="BX45" s="395">
        <v>1</v>
      </c>
      <c r="BY45" s="392" t="s">
        <v>946</v>
      </c>
      <c r="BZ45" s="409" t="s">
        <v>1242</v>
      </c>
      <c r="CA45" s="392" t="s">
        <v>600</v>
      </c>
    </row>
    <row r="46" spans="1:79" customFormat="1" ht="13" customHeight="1" x14ac:dyDescent="0.3">
      <c r="A46" s="392">
        <v>1398</v>
      </c>
      <c r="B46" s="393">
        <v>42566</v>
      </c>
      <c r="C46" s="394" t="s">
        <v>825</v>
      </c>
      <c r="D46" s="392" t="s">
        <v>980</v>
      </c>
      <c r="E46" s="392"/>
      <c r="F46" s="392" t="s">
        <v>845</v>
      </c>
      <c r="G46" s="406">
        <v>42551</v>
      </c>
      <c r="H46" s="395" t="s">
        <v>828</v>
      </c>
      <c r="I46" s="395" t="s">
        <v>829</v>
      </c>
      <c r="J46" s="395"/>
      <c r="K46" s="392" t="s">
        <v>837</v>
      </c>
      <c r="L46" s="392" t="s">
        <v>838</v>
      </c>
      <c r="M46" s="396">
        <v>76.5</v>
      </c>
      <c r="N46" s="396">
        <v>23.009090909090904</v>
      </c>
      <c r="O46" s="392" t="s">
        <v>802</v>
      </c>
      <c r="P46" s="392">
        <v>1300</v>
      </c>
      <c r="Q46" s="396">
        <v>21.499999999999996</v>
      </c>
      <c r="R46" s="396"/>
      <c r="S46" s="396"/>
      <c r="T46" s="396"/>
      <c r="U46" s="396"/>
      <c r="V46" s="396"/>
      <c r="W46" s="396" t="s">
        <v>1017</v>
      </c>
      <c r="X46" s="396" t="s">
        <v>1017</v>
      </c>
      <c r="Y46" s="396" t="s">
        <v>1017</v>
      </c>
      <c r="Z46" s="396" t="s">
        <v>1017</v>
      </c>
      <c r="AA46" s="396" t="s">
        <v>1017</v>
      </c>
      <c r="AB46" s="396" t="s">
        <v>1017</v>
      </c>
      <c r="AC46" s="396" t="s">
        <v>1017</v>
      </c>
      <c r="AD46" s="396" t="s">
        <v>1017</v>
      </c>
      <c r="AE46" s="396">
        <v>13.436363636363634</v>
      </c>
      <c r="AF46" s="396" t="s">
        <v>1017</v>
      </c>
      <c r="AG46" s="396" t="s">
        <v>1017</v>
      </c>
      <c r="AH46" s="396" t="s">
        <v>1017</v>
      </c>
      <c r="AI46" s="396" t="s">
        <v>1017</v>
      </c>
      <c r="AJ46" s="396" t="s">
        <v>1017</v>
      </c>
      <c r="AK46" s="396" t="s">
        <v>1017</v>
      </c>
      <c r="AL46" s="392"/>
      <c r="AM46" s="420"/>
      <c r="AN46" s="420"/>
      <c r="AO46" s="392" t="s">
        <v>846</v>
      </c>
      <c r="AP46" s="395" t="s">
        <v>829</v>
      </c>
      <c r="AQ46" s="395"/>
      <c r="AR46" s="395"/>
      <c r="AS46" s="399"/>
      <c r="AT46" s="395">
        <v>10.199999999999999</v>
      </c>
      <c r="AU46" s="395"/>
      <c r="AV46" s="395"/>
      <c r="AW46" s="395"/>
      <c r="AX46" s="395" t="s">
        <v>835</v>
      </c>
      <c r="AY46" s="392"/>
      <c r="AZ46" s="395">
        <v>0</v>
      </c>
      <c r="BA46" s="395">
        <v>0</v>
      </c>
      <c r="BB46" s="395">
        <v>0</v>
      </c>
      <c r="BC46" s="395">
        <v>0</v>
      </c>
      <c r="BD46" s="395">
        <v>0</v>
      </c>
      <c r="BE46" s="395">
        <v>0</v>
      </c>
      <c r="BF46" s="395">
        <v>0</v>
      </c>
      <c r="BG46" s="395">
        <v>0</v>
      </c>
      <c r="BH46" s="395">
        <v>0</v>
      </c>
      <c r="BI46" s="395">
        <v>0</v>
      </c>
      <c r="BJ46" s="395">
        <v>0</v>
      </c>
      <c r="BK46" s="395">
        <v>0</v>
      </c>
      <c r="BL46" s="395"/>
      <c r="BM46" s="395" t="s">
        <v>829</v>
      </c>
      <c r="BN46" s="395"/>
      <c r="BO46" s="395" t="s">
        <v>829</v>
      </c>
      <c r="BP46" s="400"/>
      <c r="BQ46" s="395"/>
      <c r="BR46" s="395"/>
      <c r="BS46" s="395"/>
      <c r="BT46" s="402"/>
      <c r="BU46" s="402"/>
      <c r="BV46" s="395"/>
      <c r="BW46" s="395" t="s">
        <v>834</v>
      </c>
      <c r="BX46" s="395"/>
      <c r="BY46" s="392" t="s">
        <v>1046</v>
      </c>
      <c r="BZ46" s="407" t="s">
        <v>1271</v>
      </c>
      <c r="CA46" s="392" t="s">
        <v>600</v>
      </c>
    </row>
    <row r="47" spans="1:79" customFormat="1" ht="13" customHeight="1" x14ac:dyDescent="0.3">
      <c r="A47" s="392">
        <v>13129</v>
      </c>
      <c r="B47" s="393">
        <v>42568</v>
      </c>
      <c r="C47" s="394" t="s">
        <v>825</v>
      </c>
      <c r="D47" s="392" t="s">
        <v>980</v>
      </c>
      <c r="E47" s="392"/>
      <c r="F47" s="392" t="s">
        <v>845</v>
      </c>
      <c r="G47" s="393">
        <v>42551</v>
      </c>
      <c r="H47" s="395" t="s">
        <v>828</v>
      </c>
      <c r="I47" s="395" t="s">
        <v>829</v>
      </c>
      <c r="J47" s="395"/>
      <c r="K47" s="392" t="s">
        <v>839</v>
      </c>
      <c r="L47" s="392" t="s">
        <v>1048</v>
      </c>
      <c r="M47" s="396">
        <v>83.281818181818181</v>
      </c>
      <c r="N47" s="396">
        <v>25.781818181818178</v>
      </c>
      <c r="O47" s="392"/>
      <c r="P47" s="392"/>
      <c r="Q47" s="396"/>
      <c r="R47" s="396"/>
      <c r="S47" s="396"/>
      <c r="T47" s="396"/>
      <c r="U47" s="396"/>
      <c r="V47" s="396"/>
      <c r="W47" s="396" t="s">
        <v>1017</v>
      </c>
      <c r="X47" s="396" t="s">
        <v>1017</v>
      </c>
      <c r="Y47" s="396" t="s">
        <v>1017</v>
      </c>
      <c r="Z47" s="396" t="s">
        <v>1017</v>
      </c>
      <c r="AA47" s="396" t="s">
        <v>1017</v>
      </c>
      <c r="AB47" s="396" t="s">
        <v>1017</v>
      </c>
      <c r="AC47" s="396" t="s">
        <v>1017</v>
      </c>
      <c r="AD47" s="396" t="s">
        <v>1017</v>
      </c>
      <c r="AE47" s="396">
        <v>14.709090909090907</v>
      </c>
      <c r="AF47" s="396" t="s">
        <v>1017</v>
      </c>
      <c r="AG47" s="396" t="s">
        <v>1017</v>
      </c>
      <c r="AH47" s="396" t="s">
        <v>1017</v>
      </c>
      <c r="AI47" s="396" t="s">
        <v>1017</v>
      </c>
      <c r="AJ47" s="396" t="s">
        <v>1017</v>
      </c>
      <c r="AK47" s="396" t="s">
        <v>1017</v>
      </c>
      <c r="AL47" s="392"/>
      <c r="AM47" s="420"/>
      <c r="AN47" s="420"/>
      <c r="AO47" s="392" t="s">
        <v>846</v>
      </c>
      <c r="AP47" s="395" t="s">
        <v>829</v>
      </c>
      <c r="AQ47" s="395"/>
      <c r="AR47" s="395"/>
      <c r="AS47" s="399"/>
      <c r="AT47" s="395">
        <v>8</v>
      </c>
      <c r="AU47" s="395"/>
      <c r="AV47" s="395"/>
      <c r="AW47" s="395"/>
      <c r="AX47" s="395" t="s">
        <v>829</v>
      </c>
      <c r="AY47" s="392"/>
      <c r="AZ47" s="395">
        <v>0</v>
      </c>
      <c r="BA47" s="395">
        <v>20</v>
      </c>
      <c r="BB47" s="395">
        <v>0</v>
      </c>
      <c r="BC47" s="395">
        <v>0</v>
      </c>
      <c r="BD47" s="395">
        <v>0</v>
      </c>
      <c r="BE47" s="395">
        <v>0</v>
      </c>
      <c r="BF47" s="395">
        <v>0</v>
      </c>
      <c r="BG47" s="395">
        <v>0</v>
      </c>
      <c r="BH47" s="395">
        <v>0</v>
      </c>
      <c r="BI47" s="395">
        <v>0</v>
      </c>
      <c r="BJ47" s="395">
        <v>0</v>
      </c>
      <c r="BK47" s="395">
        <v>0</v>
      </c>
      <c r="BL47" s="395"/>
      <c r="BM47" s="395" t="s">
        <v>829</v>
      </c>
      <c r="BN47" s="395"/>
      <c r="BO47" s="395" t="s">
        <v>829</v>
      </c>
      <c r="BP47" s="400"/>
      <c r="BQ47" s="395"/>
      <c r="BR47" s="395"/>
      <c r="BS47" s="395"/>
      <c r="BT47" s="392"/>
      <c r="BU47" s="392"/>
      <c r="BV47" s="395"/>
      <c r="BW47" s="395" t="s">
        <v>834</v>
      </c>
      <c r="BX47" s="395">
        <v>1</v>
      </c>
      <c r="BY47" s="392"/>
      <c r="BZ47" s="409" t="s">
        <v>1272</v>
      </c>
      <c r="CA47" s="392" t="s">
        <v>600</v>
      </c>
    </row>
    <row r="48" spans="1:79" customFormat="1" ht="13" customHeight="1" x14ac:dyDescent="0.3">
      <c r="A48" s="392">
        <v>10375</v>
      </c>
      <c r="B48" s="393">
        <v>42566</v>
      </c>
      <c r="C48" s="394" t="s">
        <v>825</v>
      </c>
      <c r="D48" s="392" t="s">
        <v>980</v>
      </c>
      <c r="E48" s="392"/>
      <c r="F48" s="392" t="s">
        <v>845</v>
      </c>
      <c r="G48" s="393">
        <v>42551</v>
      </c>
      <c r="H48" s="395" t="s">
        <v>590</v>
      </c>
      <c r="I48" s="395" t="s">
        <v>772</v>
      </c>
      <c r="J48" s="395"/>
      <c r="K48" s="392" t="s">
        <v>801</v>
      </c>
      <c r="L48" s="392" t="s">
        <v>903</v>
      </c>
      <c r="M48" s="396">
        <v>104</v>
      </c>
      <c r="N48" s="396">
        <v>24.209090909090907</v>
      </c>
      <c r="O48" s="392" t="s">
        <v>802</v>
      </c>
      <c r="P48" s="392">
        <v>1350</v>
      </c>
      <c r="Q48" s="396">
        <v>27.881818181818183</v>
      </c>
      <c r="R48" s="396"/>
      <c r="S48" s="396"/>
      <c r="T48" s="396"/>
      <c r="U48" s="396"/>
      <c r="V48" s="396"/>
      <c r="W48" s="396" t="s">
        <v>1017</v>
      </c>
      <c r="X48" s="396" t="s">
        <v>1017</v>
      </c>
      <c r="Y48" s="396" t="s">
        <v>1017</v>
      </c>
      <c r="Z48" s="396" t="s">
        <v>1017</v>
      </c>
      <c r="AA48" s="396" t="s">
        <v>1017</v>
      </c>
      <c r="AB48" s="396" t="s">
        <v>1017</v>
      </c>
      <c r="AC48" s="396" t="s">
        <v>1017</v>
      </c>
      <c r="AD48" s="396" t="s">
        <v>1017</v>
      </c>
      <c r="AE48" s="396">
        <v>12.572727272727272</v>
      </c>
      <c r="AF48" s="396" t="s">
        <v>1017</v>
      </c>
      <c r="AG48" s="396" t="s">
        <v>1017</v>
      </c>
      <c r="AH48" s="396" t="s">
        <v>1017</v>
      </c>
      <c r="AI48" s="396" t="s">
        <v>1017</v>
      </c>
      <c r="AJ48" s="396" t="s">
        <v>1017</v>
      </c>
      <c r="AK48" s="396" t="s">
        <v>1017</v>
      </c>
      <c r="AL48" s="392"/>
      <c r="AM48" s="420"/>
      <c r="AN48" s="420"/>
      <c r="AO48" s="392" t="s">
        <v>846</v>
      </c>
      <c r="AP48" s="395" t="s">
        <v>829</v>
      </c>
      <c r="AQ48" s="395"/>
      <c r="AR48" s="395"/>
      <c r="AS48" s="399"/>
      <c r="AT48" s="395">
        <v>6</v>
      </c>
      <c r="AU48" s="395"/>
      <c r="AV48" s="395"/>
      <c r="AW48" s="395"/>
      <c r="AX48" s="395" t="s">
        <v>829</v>
      </c>
      <c r="AY48" s="392"/>
      <c r="AZ48" s="395">
        <v>13</v>
      </c>
      <c r="BA48" s="395">
        <v>0</v>
      </c>
      <c r="BB48" s="395">
        <v>0</v>
      </c>
      <c r="BC48" s="395">
        <v>0</v>
      </c>
      <c r="BD48" s="395">
        <v>0</v>
      </c>
      <c r="BE48" s="395">
        <v>0</v>
      </c>
      <c r="BF48" s="395">
        <v>0</v>
      </c>
      <c r="BG48" s="395">
        <v>0</v>
      </c>
      <c r="BH48" s="395">
        <v>0</v>
      </c>
      <c r="BI48" s="395">
        <v>0</v>
      </c>
      <c r="BJ48" s="395">
        <v>0</v>
      </c>
      <c r="BK48" s="395">
        <v>0</v>
      </c>
      <c r="BL48" s="395"/>
      <c r="BM48" s="395" t="s">
        <v>829</v>
      </c>
      <c r="BN48" s="395"/>
      <c r="BO48" s="395" t="s">
        <v>829</v>
      </c>
      <c r="BP48" s="400"/>
      <c r="BQ48" s="395"/>
      <c r="BR48" s="395"/>
      <c r="BS48" s="395"/>
      <c r="BT48" s="392"/>
      <c r="BU48" s="392"/>
      <c r="BV48" s="395"/>
      <c r="BW48" s="395" t="s">
        <v>834</v>
      </c>
      <c r="BX48" s="395">
        <v>1</v>
      </c>
      <c r="BY48" s="392"/>
      <c r="BZ48" s="407" t="s">
        <v>1273</v>
      </c>
      <c r="CA48" s="392" t="s">
        <v>600</v>
      </c>
    </row>
    <row r="49" spans="1:121" customFormat="1" ht="13" customHeight="1" x14ac:dyDescent="0.3">
      <c r="A49" s="392">
        <v>12983</v>
      </c>
      <c r="B49" s="405">
        <v>42566</v>
      </c>
      <c r="C49" s="394" t="s">
        <v>825</v>
      </c>
      <c r="D49" s="392" t="s">
        <v>980</v>
      </c>
      <c r="E49" s="392"/>
      <c r="F49" s="392" t="s">
        <v>845</v>
      </c>
      <c r="G49" s="393">
        <v>42551</v>
      </c>
      <c r="H49" s="395" t="s">
        <v>590</v>
      </c>
      <c r="I49" s="395" t="s">
        <v>853</v>
      </c>
      <c r="J49" s="395"/>
      <c r="K49" s="392" t="s">
        <v>804</v>
      </c>
      <c r="L49" s="392" t="s">
        <v>1051</v>
      </c>
      <c r="M49" s="396">
        <v>90.499999999999986</v>
      </c>
      <c r="N49" s="396">
        <v>24.999999999999996</v>
      </c>
      <c r="O49" s="392"/>
      <c r="P49" s="392"/>
      <c r="Q49" s="396"/>
      <c r="R49" s="396"/>
      <c r="S49" s="396"/>
      <c r="T49" s="396"/>
      <c r="U49" s="396"/>
      <c r="V49" s="396"/>
      <c r="W49" s="396" t="s">
        <v>1017</v>
      </c>
      <c r="X49" s="396" t="s">
        <v>1017</v>
      </c>
      <c r="Y49" s="396" t="s">
        <v>1017</v>
      </c>
      <c r="Z49" s="396" t="s">
        <v>1017</v>
      </c>
      <c r="AA49" s="396" t="s">
        <v>1017</v>
      </c>
      <c r="AB49" s="396" t="s">
        <v>1017</v>
      </c>
      <c r="AC49" s="396" t="s">
        <v>1017</v>
      </c>
      <c r="AD49" s="396" t="s">
        <v>1017</v>
      </c>
      <c r="AE49" s="396">
        <v>15.354545454545454</v>
      </c>
      <c r="AF49" s="396" t="s">
        <v>1017</v>
      </c>
      <c r="AG49" s="396" t="s">
        <v>1017</v>
      </c>
      <c r="AH49" s="396" t="s">
        <v>1017</v>
      </c>
      <c r="AI49" s="396" t="s">
        <v>1017</v>
      </c>
      <c r="AJ49" s="396" t="s">
        <v>1017</v>
      </c>
      <c r="AK49" s="396" t="s">
        <v>1017</v>
      </c>
      <c r="AL49" s="392"/>
      <c r="AM49" s="420"/>
      <c r="AN49" s="420"/>
      <c r="AO49" s="392" t="s">
        <v>846</v>
      </c>
      <c r="AP49" s="395" t="s">
        <v>829</v>
      </c>
      <c r="AQ49" s="395"/>
      <c r="AR49" s="395"/>
      <c r="AS49" s="399"/>
      <c r="AT49" s="395">
        <v>16</v>
      </c>
      <c r="AU49" s="395"/>
      <c r="AV49" s="395"/>
      <c r="AW49" s="395"/>
      <c r="AX49" s="395" t="s">
        <v>829</v>
      </c>
      <c r="AY49" s="392"/>
      <c r="AZ49" s="395">
        <v>0</v>
      </c>
      <c r="BA49" s="395">
        <v>0</v>
      </c>
      <c r="BB49" s="395">
        <v>0</v>
      </c>
      <c r="BC49" s="395">
        <v>0</v>
      </c>
      <c r="BD49" s="395">
        <v>0</v>
      </c>
      <c r="BE49" s="395">
        <v>0</v>
      </c>
      <c r="BF49" s="395">
        <v>0</v>
      </c>
      <c r="BG49" s="395">
        <v>0</v>
      </c>
      <c r="BH49" s="395">
        <v>0</v>
      </c>
      <c r="BI49" s="395">
        <v>0</v>
      </c>
      <c r="BJ49" s="395">
        <v>0</v>
      </c>
      <c r="BK49" s="395">
        <v>0</v>
      </c>
      <c r="BL49" s="395"/>
      <c r="BM49" s="395" t="s">
        <v>829</v>
      </c>
      <c r="BN49" s="395"/>
      <c r="BO49" s="395" t="s">
        <v>829</v>
      </c>
      <c r="BP49" s="400"/>
      <c r="BQ49" s="395"/>
      <c r="BR49" s="395"/>
      <c r="BS49" s="395"/>
      <c r="BT49" s="392"/>
      <c r="BU49" s="392"/>
      <c r="BV49" s="395"/>
      <c r="BW49" s="395" t="s">
        <v>834</v>
      </c>
      <c r="BX49" s="395">
        <v>1</v>
      </c>
      <c r="BY49" s="392"/>
      <c r="BZ49" s="409" t="s">
        <v>1274</v>
      </c>
      <c r="CA49" s="402" t="s">
        <v>600</v>
      </c>
    </row>
    <row r="50" spans="1:121" customFormat="1" ht="13" customHeight="1" x14ac:dyDescent="0.3">
      <c r="A50" s="392">
        <v>9921</v>
      </c>
      <c r="B50" s="393">
        <v>42566</v>
      </c>
      <c r="C50" s="394" t="s">
        <v>1053</v>
      </c>
      <c r="D50" s="392" t="s">
        <v>980</v>
      </c>
      <c r="E50" s="392"/>
      <c r="F50" s="392" t="s">
        <v>1104</v>
      </c>
      <c r="G50" s="393">
        <v>42185</v>
      </c>
      <c r="H50" s="395" t="s">
        <v>1055</v>
      </c>
      <c r="I50" s="395" t="s">
        <v>1056</v>
      </c>
      <c r="J50" s="395"/>
      <c r="K50" s="392" t="s">
        <v>906</v>
      </c>
      <c r="L50" s="392" t="s">
        <v>1057</v>
      </c>
      <c r="M50" s="396">
        <v>76.472727272727269</v>
      </c>
      <c r="N50" s="396">
        <v>26.863636363636363</v>
      </c>
      <c r="O50" s="392"/>
      <c r="P50" s="392"/>
      <c r="Q50" s="396"/>
      <c r="R50" s="396"/>
      <c r="S50" s="396"/>
      <c r="T50" s="396"/>
      <c r="U50" s="396"/>
      <c r="V50" s="396"/>
      <c r="W50" s="396" t="s">
        <v>1017</v>
      </c>
      <c r="X50" s="396" t="s">
        <v>1017</v>
      </c>
      <c r="Y50" s="396" t="s">
        <v>1017</v>
      </c>
      <c r="Z50" s="396" t="s">
        <v>1017</v>
      </c>
      <c r="AA50" s="396" t="s">
        <v>1017</v>
      </c>
      <c r="AB50" s="396" t="s">
        <v>1017</v>
      </c>
      <c r="AC50" s="396" t="s">
        <v>1017</v>
      </c>
      <c r="AD50" s="396" t="s">
        <v>1017</v>
      </c>
      <c r="AE50" s="396">
        <v>19.754545454545454</v>
      </c>
      <c r="AF50" s="396" t="s">
        <v>1017</v>
      </c>
      <c r="AG50" s="396" t="s">
        <v>1017</v>
      </c>
      <c r="AH50" s="396" t="s">
        <v>1017</v>
      </c>
      <c r="AI50" s="396" t="s">
        <v>1017</v>
      </c>
      <c r="AJ50" s="396" t="s">
        <v>1017</v>
      </c>
      <c r="AK50" s="396" t="s">
        <v>1017</v>
      </c>
      <c r="AL50" s="392"/>
      <c r="AM50" s="420"/>
      <c r="AN50" s="420"/>
      <c r="AO50" s="392" t="s">
        <v>1105</v>
      </c>
      <c r="AP50" s="395" t="s">
        <v>1056</v>
      </c>
      <c r="AQ50" s="395"/>
      <c r="AR50" s="395"/>
      <c r="AS50" s="399"/>
      <c r="AT50" s="395">
        <v>15</v>
      </c>
      <c r="AU50" s="395"/>
      <c r="AV50" s="395"/>
      <c r="AW50" s="395"/>
      <c r="AX50" s="395" t="s">
        <v>1059</v>
      </c>
      <c r="AY50" s="392"/>
      <c r="AZ50" s="395">
        <v>0</v>
      </c>
      <c r="BA50" s="395">
        <v>0</v>
      </c>
      <c r="BB50" s="395">
        <v>0</v>
      </c>
      <c r="BC50" s="395">
        <v>0</v>
      </c>
      <c r="BD50" s="395">
        <v>0</v>
      </c>
      <c r="BE50" s="395">
        <v>0</v>
      </c>
      <c r="BF50" s="395">
        <v>0</v>
      </c>
      <c r="BG50" s="395">
        <v>0</v>
      </c>
      <c r="BH50" s="395">
        <v>0</v>
      </c>
      <c r="BI50" s="395">
        <v>0</v>
      </c>
      <c r="BJ50" s="395">
        <v>0</v>
      </c>
      <c r="BK50" s="395">
        <v>0</v>
      </c>
      <c r="BL50" s="395"/>
      <c r="BM50" s="395" t="s">
        <v>1056</v>
      </c>
      <c r="BN50" s="395"/>
      <c r="BO50" s="395" t="s">
        <v>1056</v>
      </c>
      <c r="BP50" s="400">
        <v>119.99999999999999</v>
      </c>
      <c r="BQ50" s="395"/>
      <c r="BR50" s="395"/>
      <c r="BS50" s="395"/>
      <c r="BT50" s="402"/>
      <c r="BU50" s="402"/>
      <c r="BV50" s="395"/>
      <c r="BW50" s="395" t="s">
        <v>1106</v>
      </c>
      <c r="BX50" s="395">
        <v>1</v>
      </c>
      <c r="BY50" s="392"/>
      <c r="BZ50" s="417" t="s">
        <v>991</v>
      </c>
      <c r="CA50" s="392" t="s">
        <v>600</v>
      </c>
    </row>
    <row r="51" spans="1:121" customFormat="1" ht="13" customHeight="1" x14ac:dyDescent="0.3">
      <c r="A51" s="392">
        <v>11626</v>
      </c>
      <c r="B51" s="405">
        <v>42568</v>
      </c>
      <c r="C51" s="394" t="s">
        <v>825</v>
      </c>
      <c r="D51" s="392" t="s">
        <v>980</v>
      </c>
      <c r="E51" s="392"/>
      <c r="F51" s="392" t="s">
        <v>845</v>
      </c>
      <c r="G51" s="393">
        <v>42476</v>
      </c>
      <c r="H51" s="395" t="s">
        <v>828</v>
      </c>
      <c r="I51" s="395" t="s">
        <v>829</v>
      </c>
      <c r="J51" s="395"/>
      <c r="K51" s="392" t="s">
        <v>953</v>
      </c>
      <c r="L51" s="392" t="s">
        <v>954</v>
      </c>
      <c r="M51" s="396">
        <v>94.636363636363626</v>
      </c>
      <c r="N51" s="396">
        <v>24.863636363636363</v>
      </c>
      <c r="O51" s="392"/>
      <c r="P51" s="392"/>
      <c r="Q51" s="396"/>
      <c r="R51" s="396"/>
      <c r="S51" s="396"/>
      <c r="T51" s="396"/>
      <c r="U51" s="396"/>
      <c r="V51" s="396"/>
      <c r="W51" s="396" t="s">
        <v>1017</v>
      </c>
      <c r="X51" s="396" t="s">
        <v>1017</v>
      </c>
      <c r="Y51" s="396" t="s">
        <v>1017</v>
      </c>
      <c r="Z51" s="396" t="s">
        <v>1017</v>
      </c>
      <c r="AA51" s="396" t="s">
        <v>1017</v>
      </c>
      <c r="AB51" s="396" t="s">
        <v>1017</v>
      </c>
      <c r="AC51" s="396" t="s">
        <v>1017</v>
      </c>
      <c r="AD51" s="396" t="s">
        <v>1017</v>
      </c>
      <c r="AE51" s="396">
        <v>15.036363636363633</v>
      </c>
      <c r="AF51" s="396" t="s">
        <v>1017</v>
      </c>
      <c r="AG51" s="396" t="s">
        <v>1017</v>
      </c>
      <c r="AH51" s="396" t="s">
        <v>1017</v>
      </c>
      <c r="AI51" s="396" t="s">
        <v>1017</v>
      </c>
      <c r="AJ51" s="396" t="s">
        <v>1017</v>
      </c>
      <c r="AK51" s="396" t="s">
        <v>1017</v>
      </c>
      <c r="AL51" s="392"/>
      <c r="AM51" s="420"/>
      <c r="AN51" s="420"/>
      <c r="AO51" s="392" t="s">
        <v>846</v>
      </c>
      <c r="AP51" s="395" t="s">
        <v>829</v>
      </c>
      <c r="AQ51" s="395"/>
      <c r="AR51" s="395"/>
      <c r="AS51" s="399"/>
      <c r="AT51" s="395">
        <v>8</v>
      </c>
      <c r="AU51" s="395"/>
      <c r="AV51" s="395"/>
      <c r="AW51" s="395"/>
      <c r="AX51" s="395" t="s">
        <v>835</v>
      </c>
      <c r="AY51" s="392"/>
      <c r="AZ51" s="395">
        <v>0</v>
      </c>
      <c r="BA51" s="395">
        <v>0</v>
      </c>
      <c r="BB51" s="395">
        <v>0</v>
      </c>
      <c r="BC51" s="395">
        <v>0</v>
      </c>
      <c r="BD51" s="395">
        <v>0</v>
      </c>
      <c r="BE51" s="395">
        <v>0</v>
      </c>
      <c r="BF51" s="395">
        <v>0</v>
      </c>
      <c r="BG51" s="395">
        <v>0</v>
      </c>
      <c r="BH51" s="395">
        <v>0</v>
      </c>
      <c r="BI51" s="395">
        <v>0</v>
      </c>
      <c r="BJ51" s="395">
        <v>0</v>
      </c>
      <c r="BK51" s="395">
        <v>0</v>
      </c>
      <c r="BL51" s="395"/>
      <c r="BM51" s="395" t="s">
        <v>829</v>
      </c>
      <c r="BN51" s="395"/>
      <c r="BO51" s="395" t="s">
        <v>829</v>
      </c>
      <c r="BP51" s="400"/>
      <c r="BQ51" s="395"/>
      <c r="BR51" s="395"/>
      <c r="BS51" s="395"/>
      <c r="BT51" s="402"/>
      <c r="BU51" s="402"/>
      <c r="BV51" s="395"/>
      <c r="BW51" s="395" t="s">
        <v>834</v>
      </c>
      <c r="BX51" s="395">
        <v>1</v>
      </c>
      <c r="BY51" s="402" t="s">
        <v>1060</v>
      </c>
      <c r="BZ51" s="409" t="s">
        <v>1275</v>
      </c>
      <c r="CA51" s="392" t="s">
        <v>600</v>
      </c>
    </row>
    <row r="52" spans="1:121" customFormat="1" ht="13" customHeight="1" x14ac:dyDescent="0.3">
      <c r="A52" s="392">
        <v>12788</v>
      </c>
      <c r="B52" s="393">
        <v>42566</v>
      </c>
      <c r="C52" s="394" t="s">
        <v>825</v>
      </c>
      <c r="D52" s="392" t="s">
        <v>980</v>
      </c>
      <c r="E52" s="392"/>
      <c r="F52" s="392" t="s">
        <v>845</v>
      </c>
      <c r="G52" s="393">
        <v>42496</v>
      </c>
      <c r="H52" s="395" t="s">
        <v>828</v>
      </c>
      <c r="I52" s="395" t="s">
        <v>829</v>
      </c>
      <c r="J52" s="395"/>
      <c r="K52" s="392" t="s">
        <v>1062</v>
      </c>
      <c r="L52" s="392" t="s">
        <v>1063</v>
      </c>
      <c r="M52" s="396">
        <v>69.7</v>
      </c>
      <c r="N52" s="396">
        <v>21</v>
      </c>
      <c r="O52" s="392"/>
      <c r="P52" s="392"/>
      <c r="Q52" s="396"/>
      <c r="R52" s="396"/>
      <c r="S52" s="396"/>
      <c r="T52" s="396"/>
      <c r="U52" s="396"/>
      <c r="V52" s="396"/>
      <c r="W52" s="396" t="s">
        <v>1017</v>
      </c>
      <c r="X52" s="396" t="s">
        <v>1017</v>
      </c>
      <c r="Y52" s="396" t="s">
        <v>1017</v>
      </c>
      <c r="Z52" s="396" t="s">
        <v>1017</v>
      </c>
      <c r="AA52" s="396" t="s">
        <v>1017</v>
      </c>
      <c r="AB52" s="396" t="s">
        <v>1017</v>
      </c>
      <c r="AC52" s="396" t="s">
        <v>1017</v>
      </c>
      <c r="AD52" s="396" t="s">
        <v>1017</v>
      </c>
      <c r="AE52" s="396">
        <v>9.7090909090909072</v>
      </c>
      <c r="AF52" s="396" t="s">
        <v>1017</v>
      </c>
      <c r="AG52" s="396" t="s">
        <v>1017</v>
      </c>
      <c r="AH52" s="396" t="s">
        <v>1017</v>
      </c>
      <c r="AI52" s="396" t="s">
        <v>1017</v>
      </c>
      <c r="AJ52" s="396" t="s">
        <v>1017</v>
      </c>
      <c r="AK52" s="396" t="s">
        <v>1017</v>
      </c>
      <c r="AL52" s="392"/>
      <c r="AM52" s="420"/>
      <c r="AN52" s="420"/>
      <c r="AO52" s="392" t="s">
        <v>846</v>
      </c>
      <c r="AP52" s="395" t="s">
        <v>829</v>
      </c>
      <c r="AQ52" s="395"/>
      <c r="AR52" s="395"/>
      <c r="AS52" s="399"/>
      <c r="AT52" s="395">
        <v>9</v>
      </c>
      <c r="AU52" s="395"/>
      <c r="AV52" s="395"/>
      <c r="AW52" s="395"/>
      <c r="AX52" s="395" t="s">
        <v>772</v>
      </c>
      <c r="AY52" s="392"/>
      <c r="AZ52" s="395">
        <v>0</v>
      </c>
      <c r="BA52" s="395">
        <v>0</v>
      </c>
      <c r="BB52" s="395">
        <v>0</v>
      </c>
      <c r="BC52" s="395">
        <v>0</v>
      </c>
      <c r="BD52" s="395">
        <v>0</v>
      </c>
      <c r="BE52" s="395">
        <v>0</v>
      </c>
      <c r="BF52" s="395">
        <v>0</v>
      </c>
      <c r="BG52" s="395">
        <v>0</v>
      </c>
      <c r="BH52" s="395">
        <v>0</v>
      </c>
      <c r="BI52" s="395">
        <v>0</v>
      </c>
      <c r="BJ52" s="395">
        <v>0</v>
      </c>
      <c r="BK52" s="395">
        <v>0</v>
      </c>
      <c r="BL52" s="395"/>
      <c r="BM52" s="395" t="s">
        <v>829</v>
      </c>
      <c r="BN52" s="395"/>
      <c r="BO52" s="395" t="s">
        <v>829</v>
      </c>
      <c r="BP52" s="400"/>
      <c r="BQ52" s="395"/>
      <c r="BR52" s="395"/>
      <c r="BS52" s="395"/>
      <c r="BT52" s="392"/>
      <c r="BU52" s="402"/>
      <c r="BV52" s="395"/>
      <c r="BW52" s="395" t="s">
        <v>834</v>
      </c>
      <c r="BX52" s="395">
        <v>1</v>
      </c>
      <c r="BY52" s="392" t="s">
        <v>1064</v>
      </c>
      <c r="BZ52" s="409" t="s">
        <v>1276</v>
      </c>
      <c r="CA52" s="392" t="s">
        <v>600</v>
      </c>
    </row>
    <row r="53" spans="1:121" customFormat="1" ht="13" customHeight="1" x14ac:dyDescent="0.3">
      <c r="A53" s="392">
        <v>13231</v>
      </c>
      <c r="B53" s="393">
        <v>42566</v>
      </c>
      <c r="C53" s="394" t="s">
        <v>825</v>
      </c>
      <c r="D53" s="392" t="s">
        <v>980</v>
      </c>
      <c r="E53" s="392"/>
      <c r="F53" s="392" t="s">
        <v>845</v>
      </c>
      <c r="G53" s="393">
        <v>42551</v>
      </c>
      <c r="H53" s="395" t="s">
        <v>590</v>
      </c>
      <c r="I53" s="395" t="s">
        <v>853</v>
      </c>
      <c r="J53" s="395"/>
      <c r="K53" s="392" t="s">
        <v>1066</v>
      </c>
      <c r="L53" s="392" t="s">
        <v>1037</v>
      </c>
      <c r="M53" s="396">
        <v>84.018181818181802</v>
      </c>
      <c r="N53" s="396">
        <v>25.890909090909091</v>
      </c>
      <c r="O53" s="392"/>
      <c r="P53" s="392"/>
      <c r="Q53" s="396"/>
      <c r="R53" s="396"/>
      <c r="S53" s="396"/>
      <c r="T53" s="396"/>
      <c r="U53" s="396"/>
      <c r="V53" s="396"/>
      <c r="W53" s="396" t="s">
        <v>1017</v>
      </c>
      <c r="X53" s="396" t="s">
        <v>1017</v>
      </c>
      <c r="Y53" s="396" t="s">
        <v>1017</v>
      </c>
      <c r="Z53" s="396" t="s">
        <v>1017</v>
      </c>
      <c r="AA53" s="396" t="s">
        <v>1017</v>
      </c>
      <c r="AB53" s="396" t="s">
        <v>1017</v>
      </c>
      <c r="AC53" s="396" t="s">
        <v>1017</v>
      </c>
      <c r="AD53" s="396" t="s">
        <v>1017</v>
      </c>
      <c r="AE53" s="396">
        <v>14.318181818181817</v>
      </c>
      <c r="AF53" s="396" t="s">
        <v>1017</v>
      </c>
      <c r="AG53" s="396" t="s">
        <v>1017</v>
      </c>
      <c r="AH53" s="396" t="s">
        <v>1017</v>
      </c>
      <c r="AI53" s="396" t="s">
        <v>1017</v>
      </c>
      <c r="AJ53" s="396" t="s">
        <v>1017</v>
      </c>
      <c r="AK53" s="396" t="s">
        <v>1017</v>
      </c>
      <c r="AL53" s="392"/>
      <c r="AM53" s="420"/>
      <c r="AN53" s="420"/>
      <c r="AO53" s="392" t="s">
        <v>846</v>
      </c>
      <c r="AP53" s="395" t="s">
        <v>829</v>
      </c>
      <c r="AQ53" s="395"/>
      <c r="AR53" s="395"/>
      <c r="AS53" s="399"/>
      <c r="AT53" s="395">
        <v>11.5</v>
      </c>
      <c r="AU53" s="395"/>
      <c r="AV53" s="395"/>
      <c r="AW53" s="395"/>
      <c r="AX53" s="395" t="s">
        <v>835</v>
      </c>
      <c r="AY53" s="392"/>
      <c r="AZ53" s="395">
        <v>0</v>
      </c>
      <c r="BA53" s="395">
        <v>0</v>
      </c>
      <c r="BB53" s="395">
        <v>0</v>
      </c>
      <c r="BC53" s="395">
        <v>0</v>
      </c>
      <c r="BD53" s="395">
        <v>0</v>
      </c>
      <c r="BE53" s="395">
        <v>0</v>
      </c>
      <c r="BF53" s="395">
        <v>0</v>
      </c>
      <c r="BG53" s="395">
        <v>0</v>
      </c>
      <c r="BH53" s="395">
        <v>0</v>
      </c>
      <c r="BI53" s="395">
        <v>0</v>
      </c>
      <c r="BJ53" s="395">
        <v>0</v>
      </c>
      <c r="BK53" s="395">
        <v>0</v>
      </c>
      <c r="BL53" s="395"/>
      <c r="BM53" s="395" t="s">
        <v>829</v>
      </c>
      <c r="BN53" s="395"/>
      <c r="BO53" s="395" t="s">
        <v>829</v>
      </c>
      <c r="BP53" s="400"/>
      <c r="BQ53" s="395"/>
      <c r="BR53" s="395"/>
      <c r="BS53" s="395"/>
      <c r="BT53" s="402"/>
      <c r="BU53" s="402"/>
      <c r="BV53" s="395"/>
      <c r="BW53" s="395" t="s">
        <v>834</v>
      </c>
      <c r="BX53" s="395"/>
      <c r="BY53" s="392" t="s">
        <v>1109</v>
      </c>
      <c r="BZ53" s="409" t="s">
        <v>1277</v>
      </c>
      <c r="CA53" s="402" t="s">
        <v>600</v>
      </c>
    </row>
    <row r="54" spans="1:121" customFormat="1" ht="13" customHeight="1" x14ac:dyDescent="0.3">
      <c r="A54" s="392">
        <v>11661</v>
      </c>
      <c r="B54" s="393">
        <v>42566</v>
      </c>
      <c r="C54" s="394" t="s">
        <v>825</v>
      </c>
      <c r="D54" s="392" t="s">
        <v>980</v>
      </c>
      <c r="E54" s="392"/>
      <c r="F54" s="392" t="s">
        <v>845</v>
      </c>
      <c r="G54" s="393">
        <v>42551</v>
      </c>
      <c r="H54" s="395" t="s">
        <v>590</v>
      </c>
      <c r="I54" s="395" t="s">
        <v>853</v>
      </c>
      <c r="J54" s="395"/>
      <c r="K54" s="392" t="s">
        <v>913</v>
      </c>
      <c r="L54" s="392" t="s">
        <v>1069</v>
      </c>
      <c r="M54" s="396">
        <v>87.272727272727266</v>
      </c>
      <c r="N54" s="396">
        <v>23.636363636363633</v>
      </c>
      <c r="O54" s="392"/>
      <c r="P54" s="392"/>
      <c r="Q54" s="396"/>
      <c r="R54" s="396"/>
      <c r="S54" s="396"/>
      <c r="T54" s="396"/>
      <c r="U54" s="396"/>
      <c r="V54" s="396"/>
      <c r="W54" s="396" t="s">
        <v>1017</v>
      </c>
      <c r="X54" s="396" t="s">
        <v>1017</v>
      </c>
      <c r="Y54" s="396" t="s">
        <v>1017</v>
      </c>
      <c r="Z54" s="396" t="s">
        <v>1017</v>
      </c>
      <c r="AA54" s="396" t="s">
        <v>1017</v>
      </c>
      <c r="AB54" s="396" t="s">
        <v>1017</v>
      </c>
      <c r="AC54" s="396" t="s">
        <v>1017</v>
      </c>
      <c r="AD54" s="396" t="s">
        <v>1017</v>
      </c>
      <c r="AE54" s="396">
        <v>12.727272727272727</v>
      </c>
      <c r="AF54" s="396" t="s">
        <v>1017</v>
      </c>
      <c r="AG54" s="396" t="s">
        <v>1017</v>
      </c>
      <c r="AH54" s="396" t="s">
        <v>1017</v>
      </c>
      <c r="AI54" s="396" t="s">
        <v>1017</v>
      </c>
      <c r="AJ54" s="396" t="s">
        <v>1017</v>
      </c>
      <c r="AK54" s="396" t="s">
        <v>1017</v>
      </c>
      <c r="AL54" s="392"/>
      <c r="AM54" s="420"/>
      <c r="AN54" s="420"/>
      <c r="AO54" s="392" t="s">
        <v>846</v>
      </c>
      <c r="AP54" s="395" t="s">
        <v>829</v>
      </c>
      <c r="AQ54" s="395"/>
      <c r="AR54" s="395"/>
      <c r="AS54" s="399"/>
      <c r="AT54" s="395">
        <v>16</v>
      </c>
      <c r="AU54" s="395"/>
      <c r="AV54" s="395"/>
      <c r="AW54" s="395"/>
      <c r="AX54" s="395" t="s">
        <v>835</v>
      </c>
      <c r="AY54" s="392"/>
      <c r="AZ54" s="395">
        <v>0</v>
      </c>
      <c r="BA54" s="395">
        <v>0</v>
      </c>
      <c r="BB54" s="395">
        <v>0</v>
      </c>
      <c r="BC54" s="395">
        <v>0</v>
      </c>
      <c r="BD54" s="395">
        <v>0</v>
      </c>
      <c r="BE54" s="395">
        <v>0</v>
      </c>
      <c r="BF54" s="395">
        <v>0</v>
      </c>
      <c r="BG54" s="395">
        <v>0</v>
      </c>
      <c r="BH54" s="395">
        <v>0</v>
      </c>
      <c r="BI54" s="395">
        <v>0</v>
      </c>
      <c r="BJ54" s="395">
        <v>0</v>
      </c>
      <c r="BK54" s="395">
        <v>0</v>
      </c>
      <c r="BL54" s="395"/>
      <c r="BM54" s="395" t="s">
        <v>829</v>
      </c>
      <c r="BN54" s="395"/>
      <c r="BO54" s="395" t="s">
        <v>829</v>
      </c>
      <c r="BP54" s="400"/>
      <c r="BQ54" s="395"/>
      <c r="BR54" s="395"/>
      <c r="BS54" s="395"/>
      <c r="BT54" s="402"/>
      <c r="BU54" s="402"/>
      <c r="BV54" s="395"/>
      <c r="BW54" s="395" t="s">
        <v>834</v>
      </c>
      <c r="BX54" s="395"/>
      <c r="BY54" s="392" t="s">
        <v>1070</v>
      </c>
      <c r="BZ54" s="409" t="s">
        <v>1278</v>
      </c>
      <c r="CA54" s="402" t="s">
        <v>600</v>
      </c>
    </row>
    <row r="55" spans="1:121" s="214" customFormat="1" ht="13" customHeight="1" x14ac:dyDescent="0.3">
      <c r="A55" s="392">
        <v>11227</v>
      </c>
      <c r="B55" s="393">
        <v>42566</v>
      </c>
      <c r="C55" s="394" t="s">
        <v>825</v>
      </c>
      <c r="D55" s="392" t="s">
        <v>980</v>
      </c>
      <c r="E55" s="392"/>
      <c r="F55" s="392" t="s">
        <v>845</v>
      </c>
      <c r="G55" s="393">
        <v>42494</v>
      </c>
      <c r="H55" s="395" t="s">
        <v>828</v>
      </c>
      <c r="I55" s="395" t="s">
        <v>829</v>
      </c>
      <c r="J55" s="395"/>
      <c r="K55" s="392" t="s">
        <v>1072</v>
      </c>
      <c r="L55" s="392" t="s">
        <v>166</v>
      </c>
      <c r="M55" s="396">
        <v>89.536363636363618</v>
      </c>
      <c r="N55" s="396">
        <v>25.709090909090907</v>
      </c>
      <c r="O55" s="392"/>
      <c r="P55" s="392"/>
      <c r="Q55" s="396"/>
      <c r="R55" s="396"/>
      <c r="S55" s="396"/>
      <c r="T55" s="396"/>
      <c r="U55" s="396"/>
      <c r="V55" s="396"/>
      <c r="W55" s="396" t="s">
        <v>1017</v>
      </c>
      <c r="X55" s="396" t="s">
        <v>1017</v>
      </c>
      <c r="Y55" s="396" t="s">
        <v>1017</v>
      </c>
      <c r="Z55" s="396" t="s">
        <v>1017</v>
      </c>
      <c r="AA55" s="396" t="s">
        <v>1017</v>
      </c>
      <c r="AB55" s="396" t="s">
        <v>1017</v>
      </c>
      <c r="AC55" s="396" t="s">
        <v>1017</v>
      </c>
      <c r="AD55" s="396" t="s">
        <v>1017</v>
      </c>
      <c r="AE55" s="396">
        <v>13.872727272727271</v>
      </c>
      <c r="AF55" s="396" t="s">
        <v>1017</v>
      </c>
      <c r="AG55" s="396" t="s">
        <v>1017</v>
      </c>
      <c r="AH55" s="396" t="s">
        <v>1017</v>
      </c>
      <c r="AI55" s="396" t="s">
        <v>1017</v>
      </c>
      <c r="AJ55" s="396" t="s">
        <v>1017</v>
      </c>
      <c r="AK55" s="396" t="s">
        <v>1017</v>
      </c>
      <c r="AL55" s="392"/>
      <c r="AM55" s="420"/>
      <c r="AN55" s="420"/>
      <c r="AO55" s="392" t="s">
        <v>846</v>
      </c>
      <c r="AP55" s="395" t="s">
        <v>829</v>
      </c>
      <c r="AQ55" s="395"/>
      <c r="AR55" s="395"/>
      <c r="AS55" s="399"/>
      <c r="AT55" s="395">
        <v>7</v>
      </c>
      <c r="AU55" s="395"/>
      <c r="AV55" s="395"/>
      <c r="AW55" s="395"/>
      <c r="AX55" s="395" t="s">
        <v>829</v>
      </c>
      <c r="AY55" s="392"/>
      <c r="AZ55" s="395">
        <v>0</v>
      </c>
      <c r="BA55" s="395">
        <v>0</v>
      </c>
      <c r="BB55" s="395">
        <v>0</v>
      </c>
      <c r="BC55" s="395">
        <v>21</v>
      </c>
      <c r="BD55" s="395">
        <v>0</v>
      </c>
      <c r="BE55" s="395">
        <v>0</v>
      </c>
      <c r="BF55" s="395">
        <v>0</v>
      </c>
      <c r="BG55" s="395">
        <v>0</v>
      </c>
      <c r="BH55" s="395">
        <v>0</v>
      </c>
      <c r="BI55" s="395">
        <v>0</v>
      </c>
      <c r="BJ55" s="395">
        <v>0</v>
      </c>
      <c r="BK55" s="395">
        <v>0</v>
      </c>
      <c r="BL55" s="395"/>
      <c r="BM55" s="395" t="s">
        <v>829</v>
      </c>
      <c r="BN55" s="395"/>
      <c r="BO55" s="395" t="s">
        <v>829</v>
      </c>
      <c r="BP55" s="400"/>
      <c r="BQ55" s="395"/>
      <c r="BR55" s="395"/>
      <c r="BS55" s="395"/>
      <c r="BT55" s="402"/>
      <c r="BU55" s="402"/>
      <c r="BV55" s="395"/>
      <c r="BW55" s="395" t="s">
        <v>834</v>
      </c>
      <c r="BX55" s="395">
        <v>1</v>
      </c>
      <c r="BY55" s="392"/>
      <c r="BZ55" s="409" t="s">
        <v>1279</v>
      </c>
      <c r="CA55" s="402" t="s">
        <v>600</v>
      </c>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row>
    <row r="56" spans="1:121" customFormat="1" ht="13" customHeight="1" x14ac:dyDescent="0.3">
      <c r="A56" s="392">
        <v>11851</v>
      </c>
      <c r="B56" s="393">
        <v>42566</v>
      </c>
      <c r="C56" s="394" t="s">
        <v>825</v>
      </c>
      <c r="D56" s="392" t="s">
        <v>980</v>
      </c>
      <c r="E56" s="392"/>
      <c r="F56" s="392" t="s">
        <v>845</v>
      </c>
      <c r="G56" s="393">
        <v>42510</v>
      </c>
      <c r="H56" s="395" t="s">
        <v>828</v>
      </c>
      <c r="I56" s="395" t="s">
        <v>829</v>
      </c>
      <c r="J56" s="395"/>
      <c r="K56" s="418" t="s">
        <v>1074</v>
      </c>
      <c r="L56" s="392" t="s">
        <v>1075</v>
      </c>
      <c r="M56" s="396">
        <v>92</v>
      </c>
      <c r="N56" s="396">
        <v>19.7</v>
      </c>
      <c r="O56" s="392" t="s">
        <v>802</v>
      </c>
      <c r="P56" s="392">
        <v>2700</v>
      </c>
      <c r="Q56" s="396">
        <v>23.999999999999996</v>
      </c>
      <c r="R56" s="396"/>
      <c r="S56" s="396"/>
      <c r="T56" s="396"/>
      <c r="U56" s="396"/>
      <c r="V56" s="396"/>
      <c r="W56" s="396" t="s">
        <v>1017</v>
      </c>
      <c r="X56" s="396" t="s">
        <v>1017</v>
      </c>
      <c r="Y56" s="396" t="s">
        <v>1017</v>
      </c>
      <c r="Z56" s="396" t="s">
        <v>1017</v>
      </c>
      <c r="AA56" s="396" t="s">
        <v>1017</v>
      </c>
      <c r="AB56" s="396" t="s">
        <v>1017</v>
      </c>
      <c r="AC56" s="396" t="s">
        <v>1017</v>
      </c>
      <c r="AD56" s="396" t="s">
        <v>1017</v>
      </c>
      <c r="AE56" s="396">
        <v>14.999999999999998</v>
      </c>
      <c r="AF56" s="396" t="s">
        <v>1017</v>
      </c>
      <c r="AG56" s="396" t="s">
        <v>1017</v>
      </c>
      <c r="AH56" s="396" t="s">
        <v>1017</v>
      </c>
      <c r="AI56" s="396" t="s">
        <v>1017</v>
      </c>
      <c r="AJ56" s="396" t="s">
        <v>1017</v>
      </c>
      <c r="AK56" s="396" t="s">
        <v>1017</v>
      </c>
      <c r="AL56" s="392"/>
      <c r="AM56" s="420"/>
      <c r="AN56" s="420"/>
      <c r="AO56" s="392" t="s">
        <v>846</v>
      </c>
      <c r="AP56" s="395" t="s">
        <v>829</v>
      </c>
      <c r="AQ56" s="395"/>
      <c r="AR56" s="395"/>
      <c r="AS56" s="399"/>
      <c r="AT56" s="395">
        <v>3</v>
      </c>
      <c r="AU56" s="395"/>
      <c r="AV56" s="395"/>
      <c r="AW56" s="395"/>
      <c r="AX56" s="395" t="s">
        <v>772</v>
      </c>
      <c r="AY56" s="392"/>
      <c r="AZ56" s="395">
        <v>0</v>
      </c>
      <c r="BA56" s="395">
        <v>0</v>
      </c>
      <c r="BB56" s="395">
        <v>7</v>
      </c>
      <c r="BC56" s="395">
        <v>0</v>
      </c>
      <c r="BD56" s="395">
        <v>0</v>
      </c>
      <c r="BE56" s="395">
        <v>0</v>
      </c>
      <c r="BF56" s="395">
        <v>0</v>
      </c>
      <c r="BG56" s="395">
        <v>0</v>
      </c>
      <c r="BH56" s="395">
        <v>0</v>
      </c>
      <c r="BI56" s="395">
        <v>0</v>
      </c>
      <c r="BJ56" s="395">
        <v>0</v>
      </c>
      <c r="BK56" s="395">
        <v>0</v>
      </c>
      <c r="BL56" s="395"/>
      <c r="BM56" s="395" t="s">
        <v>829</v>
      </c>
      <c r="BN56" s="395"/>
      <c r="BO56" s="395" t="s">
        <v>829</v>
      </c>
      <c r="BP56" s="400"/>
      <c r="BQ56" s="395"/>
      <c r="BR56" s="395"/>
      <c r="BS56" s="395"/>
      <c r="BT56" s="402"/>
      <c r="BU56" s="402"/>
      <c r="BV56" s="395"/>
      <c r="BW56" s="395" t="s">
        <v>834</v>
      </c>
      <c r="BX56" s="395"/>
      <c r="BY56" s="392"/>
      <c r="BZ56" s="409" t="s">
        <v>1280</v>
      </c>
      <c r="CA56" s="402" t="s">
        <v>600</v>
      </c>
    </row>
    <row r="57" spans="1:121" s="422" customFormat="1" ht="13" customHeight="1" x14ac:dyDescent="0.3">
      <c r="A57" s="392">
        <v>11167</v>
      </c>
      <c r="B57" s="393">
        <v>42566</v>
      </c>
      <c r="C57" s="394" t="s">
        <v>825</v>
      </c>
      <c r="D57" s="392" t="s">
        <v>980</v>
      </c>
      <c r="E57" s="392"/>
      <c r="F57" s="392" t="s">
        <v>845</v>
      </c>
      <c r="G57" s="393">
        <v>42551</v>
      </c>
      <c r="H57" s="395" t="s">
        <v>828</v>
      </c>
      <c r="I57" s="395" t="s">
        <v>829</v>
      </c>
      <c r="J57" s="395"/>
      <c r="K57" s="392" t="s">
        <v>1077</v>
      </c>
      <c r="L57" s="392" t="s">
        <v>954</v>
      </c>
      <c r="M57" s="396">
        <v>88.463636363636354</v>
      </c>
      <c r="N57" s="396">
        <v>17.536363636363635</v>
      </c>
      <c r="O57" s="392"/>
      <c r="P57" s="392"/>
      <c r="Q57" s="396"/>
      <c r="R57" s="396"/>
      <c r="S57" s="396"/>
      <c r="T57" s="396"/>
      <c r="U57" s="396"/>
      <c r="V57" s="396"/>
      <c r="W57" s="396" t="s">
        <v>1017</v>
      </c>
      <c r="X57" s="396" t="s">
        <v>1017</v>
      </c>
      <c r="Y57" s="396" t="s">
        <v>1017</v>
      </c>
      <c r="Z57" s="396" t="s">
        <v>1017</v>
      </c>
      <c r="AA57" s="396" t="s">
        <v>1017</v>
      </c>
      <c r="AB57" s="396" t="s">
        <v>1017</v>
      </c>
      <c r="AC57" s="396" t="s">
        <v>1017</v>
      </c>
      <c r="AD57" s="396" t="s">
        <v>1017</v>
      </c>
      <c r="AE57" s="396">
        <v>10.336363636363634</v>
      </c>
      <c r="AF57" s="396" t="s">
        <v>1017</v>
      </c>
      <c r="AG57" s="396" t="s">
        <v>1017</v>
      </c>
      <c r="AH57" s="396" t="s">
        <v>1017</v>
      </c>
      <c r="AI57" s="396" t="s">
        <v>1017</v>
      </c>
      <c r="AJ57" s="396" t="s">
        <v>1017</v>
      </c>
      <c r="AK57" s="396" t="s">
        <v>1017</v>
      </c>
      <c r="AL57" s="392"/>
      <c r="AM57" s="420"/>
      <c r="AN57" s="420"/>
      <c r="AO57" s="392" t="s">
        <v>846</v>
      </c>
      <c r="AP57" s="395" t="s">
        <v>829</v>
      </c>
      <c r="AQ57" s="395"/>
      <c r="AR57" s="395"/>
      <c r="AS57" s="399"/>
      <c r="AT57" s="395">
        <v>5.53</v>
      </c>
      <c r="AU57" s="395"/>
      <c r="AV57" s="395"/>
      <c r="AW57" s="395"/>
      <c r="AX57" s="395" t="s">
        <v>829</v>
      </c>
      <c r="AY57" s="392"/>
      <c r="AZ57" s="395">
        <v>0</v>
      </c>
      <c r="BA57" s="395">
        <v>0</v>
      </c>
      <c r="BB57" s="395">
        <v>0</v>
      </c>
      <c r="BC57" s="395">
        <v>0</v>
      </c>
      <c r="BD57" s="395">
        <v>0</v>
      </c>
      <c r="BE57" s="395">
        <v>0</v>
      </c>
      <c r="BF57" s="395">
        <v>0</v>
      </c>
      <c r="BG57" s="395">
        <v>0</v>
      </c>
      <c r="BH57" s="395">
        <v>0</v>
      </c>
      <c r="BI57" s="395">
        <v>0</v>
      </c>
      <c r="BJ57" s="395">
        <v>0</v>
      </c>
      <c r="BK57" s="395">
        <v>0</v>
      </c>
      <c r="BL57" s="395"/>
      <c r="BM57" s="395" t="s">
        <v>829</v>
      </c>
      <c r="BN57" s="395"/>
      <c r="BO57" s="395" t="s">
        <v>829</v>
      </c>
      <c r="BP57" s="400"/>
      <c r="BQ57" s="395"/>
      <c r="BR57" s="395"/>
      <c r="BS57" s="395"/>
      <c r="BT57" s="402"/>
      <c r="BU57" s="402"/>
      <c r="BV57" s="395"/>
      <c r="BW57" s="395" t="s">
        <v>834</v>
      </c>
      <c r="BX57" s="395">
        <v>1</v>
      </c>
      <c r="BY57" s="392"/>
      <c r="BZ57" s="409" t="s">
        <v>1281</v>
      </c>
      <c r="CA57" s="402" t="s">
        <v>600</v>
      </c>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row>
    <row r="58" spans="1:121" s="422" customFormat="1" ht="13" customHeight="1" x14ac:dyDescent="0.3">
      <c r="A58" s="392">
        <v>9905</v>
      </c>
      <c r="B58" s="393">
        <v>42566</v>
      </c>
      <c r="C58" s="394" t="s">
        <v>825</v>
      </c>
      <c r="D58" s="392" t="s">
        <v>980</v>
      </c>
      <c r="E58" s="392"/>
      <c r="F58" s="392" t="s">
        <v>845</v>
      </c>
      <c r="G58" s="393">
        <v>42525</v>
      </c>
      <c r="H58" s="395" t="s">
        <v>828</v>
      </c>
      <c r="I58" s="395" t="s">
        <v>829</v>
      </c>
      <c r="J58" s="395"/>
      <c r="K58" s="392" t="s">
        <v>908</v>
      </c>
      <c r="L58" s="392" t="s">
        <v>844</v>
      </c>
      <c r="M58" s="396">
        <v>87.681818181818173</v>
      </c>
      <c r="N58" s="396">
        <v>20.672727272727268</v>
      </c>
      <c r="O58" s="392"/>
      <c r="P58" s="392"/>
      <c r="Q58" s="396"/>
      <c r="R58" s="396"/>
      <c r="S58" s="396"/>
      <c r="T58" s="396"/>
      <c r="U58" s="396"/>
      <c r="V58" s="396"/>
      <c r="W58" s="396" t="s">
        <v>1017</v>
      </c>
      <c r="X58" s="396" t="s">
        <v>1017</v>
      </c>
      <c r="Y58" s="396" t="s">
        <v>1017</v>
      </c>
      <c r="Z58" s="396" t="s">
        <v>1017</v>
      </c>
      <c r="AA58" s="396" t="s">
        <v>1017</v>
      </c>
      <c r="AB58" s="396" t="s">
        <v>1017</v>
      </c>
      <c r="AC58" s="396" t="s">
        <v>1017</v>
      </c>
      <c r="AD58" s="396" t="s">
        <v>1017</v>
      </c>
      <c r="AE58" s="396">
        <v>10.154545454545454</v>
      </c>
      <c r="AF58" s="396" t="s">
        <v>1017</v>
      </c>
      <c r="AG58" s="396" t="s">
        <v>1017</v>
      </c>
      <c r="AH58" s="396" t="s">
        <v>1017</v>
      </c>
      <c r="AI58" s="396" t="s">
        <v>1017</v>
      </c>
      <c r="AJ58" s="396" t="s">
        <v>1017</v>
      </c>
      <c r="AK58" s="396" t="s">
        <v>1017</v>
      </c>
      <c r="AL58" s="392"/>
      <c r="AM58" s="420"/>
      <c r="AN58" s="420"/>
      <c r="AO58" s="392" t="s">
        <v>846</v>
      </c>
      <c r="AP58" s="395" t="s">
        <v>829</v>
      </c>
      <c r="AQ58" s="395"/>
      <c r="AR58" s="395"/>
      <c r="AS58" s="399"/>
      <c r="AT58" s="395">
        <v>8</v>
      </c>
      <c r="AU58" s="395"/>
      <c r="AV58" s="395"/>
      <c r="AW58" s="395"/>
      <c r="AX58" s="395" t="s">
        <v>829</v>
      </c>
      <c r="AY58" s="392"/>
      <c r="AZ58" s="395">
        <v>0</v>
      </c>
      <c r="BA58" s="395">
        <v>0</v>
      </c>
      <c r="BB58" s="395">
        <v>0</v>
      </c>
      <c r="BC58" s="395">
        <v>0</v>
      </c>
      <c r="BD58" s="395">
        <v>0</v>
      </c>
      <c r="BE58" s="395">
        <v>0</v>
      </c>
      <c r="BF58" s="395">
        <v>0</v>
      </c>
      <c r="BG58" s="395">
        <v>0</v>
      </c>
      <c r="BH58" s="395">
        <v>0</v>
      </c>
      <c r="BI58" s="395">
        <v>0</v>
      </c>
      <c r="BJ58" s="395">
        <v>0</v>
      </c>
      <c r="BK58" s="395">
        <v>0</v>
      </c>
      <c r="BL58" s="395"/>
      <c r="BM58" s="395" t="s">
        <v>829</v>
      </c>
      <c r="BN58" s="395"/>
      <c r="BO58" s="395" t="s">
        <v>829</v>
      </c>
      <c r="BP58" s="400"/>
      <c r="BQ58" s="395"/>
      <c r="BR58" s="395"/>
      <c r="BS58" s="395"/>
      <c r="BT58" s="402"/>
      <c r="BU58" s="402"/>
      <c r="BV58" s="395"/>
      <c r="BW58" s="395" t="s">
        <v>834</v>
      </c>
      <c r="BX58" s="395">
        <v>1</v>
      </c>
      <c r="BY58" s="392"/>
      <c r="BZ58" s="409" t="s">
        <v>1282</v>
      </c>
      <c r="CA58" s="392" t="s">
        <v>600</v>
      </c>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row>
    <row r="59" spans="1:121" s="422" customFormat="1" ht="12" customHeight="1" x14ac:dyDescent="0.3">
      <c r="A59" s="392">
        <v>11749</v>
      </c>
      <c r="B59" s="393">
        <v>42566</v>
      </c>
      <c r="C59" s="394" t="s">
        <v>825</v>
      </c>
      <c r="D59" s="392" t="s">
        <v>980</v>
      </c>
      <c r="E59" s="392"/>
      <c r="F59" s="392" t="s">
        <v>845</v>
      </c>
      <c r="G59" s="393">
        <v>42468</v>
      </c>
      <c r="H59" s="395" t="s">
        <v>828</v>
      </c>
      <c r="I59" s="395" t="s">
        <v>829</v>
      </c>
      <c r="J59" s="395"/>
      <c r="K59" s="392" t="s">
        <v>1082</v>
      </c>
      <c r="L59" s="392" t="s">
        <v>1083</v>
      </c>
      <c r="M59" s="396">
        <v>85</v>
      </c>
      <c r="N59" s="396">
        <v>23.2</v>
      </c>
      <c r="O59" s="392" t="s">
        <v>802</v>
      </c>
      <c r="P59" s="392">
        <v>1300</v>
      </c>
      <c r="Q59" s="396">
        <v>21.7</v>
      </c>
      <c r="R59" s="396"/>
      <c r="S59" s="396"/>
      <c r="T59" s="396"/>
      <c r="U59" s="396"/>
      <c r="V59" s="396"/>
      <c r="W59" s="396" t="s">
        <v>1017</v>
      </c>
      <c r="X59" s="396" t="s">
        <v>1017</v>
      </c>
      <c r="Y59" s="396" t="s">
        <v>1017</v>
      </c>
      <c r="Z59" s="396" t="s">
        <v>1017</v>
      </c>
      <c r="AA59" s="396" t="s">
        <v>1017</v>
      </c>
      <c r="AB59" s="396" t="s">
        <v>1017</v>
      </c>
      <c r="AC59" s="396" t="s">
        <v>1017</v>
      </c>
      <c r="AD59" s="396" t="s">
        <v>1017</v>
      </c>
      <c r="AE59" s="396">
        <v>14.499999999999998</v>
      </c>
      <c r="AF59" s="396" t="s">
        <v>1017</v>
      </c>
      <c r="AG59" s="396" t="s">
        <v>1017</v>
      </c>
      <c r="AH59" s="396" t="s">
        <v>1017</v>
      </c>
      <c r="AI59" s="396" t="s">
        <v>1017</v>
      </c>
      <c r="AJ59" s="396" t="s">
        <v>1017</v>
      </c>
      <c r="AK59" s="396" t="s">
        <v>1017</v>
      </c>
      <c r="AL59" s="392"/>
      <c r="AM59" s="420"/>
      <c r="AN59" s="420"/>
      <c r="AO59" s="392" t="s">
        <v>846</v>
      </c>
      <c r="AP59" s="395" t="s">
        <v>829</v>
      </c>
      <c r="AQ59" s="395"/>
      <c r="AR59" s="395"/>
      <c r="AS59" s="399"/>
      <c r="AT59" s="395">
        <v>11.1</v>
      </c>
      <c r="AU59" s="395"/>
      <c r="AV59" s="395"/>
      <c r="AW59" s="395"/>
      <c r="AX59" s="395" t="s">
        <v>772</v>
      </c>
      <c r="AY59" s="392"/>
      <c r="AZ59" s="395">
        <v>0</v>
      </c>
      <c r="BA59" s="395">
        <v>0</v>
      </c>
      <c r="BB59" s="395">
        <v>0</v>
      </c>
      <c r="BC59" s="395">
        <v>0</v>
      </c>
      <c r="BD59" s="395">
        <v>0</v>
      </c>
      <c r="BE59" s="395">
        <v>0</v>
      </c>
      <c r="BF59" s="395">
        <v>0</v>
      </c>
      <c r="BG59" s="395">
        <v>0</v>
      </c>
      <c r="BH59" s="395">
        <v>0</v>
      </c>
      <c r="BI59" s="395">
        <v>0</v>
      </c>
      <c r="BJ59" s="395">
        <v>0</v>
      </c>
      <c r="BK59" s="395">
        <v>0</v>
      </c>
      <c r="BL59" s="395"/>
      <c r="BM59" s="395" t="s">
        <v>829</v>
      </c>
      <c r="BN59" s="395">
        <v>12</v>
      </c>
      <c r="BO59" s="395" t="s">
        <v>829</v>
      </c>
      <c r="BP59" s="400"/>
      <c r="BQ59" s="395"/>
      <c r="BR59" s="395"/>
      <c r="BS59" s="395"/>
      <c r="BT59" s="402"/>
      <c r="BU59" s="402"/>
      <c r="BV59" s="395"/>
      <c r="BW59" s="395" t="s">
        <v>834</v>
      </c>
      <c r="BX59" s="395">
        <v>1</v>
      </c>
      <c r="BY59" s="392"/>
      <c r="BZ59" s="409" t="s">
        <v>1283</v>
      </c>
      <c r="CA59" s="392" t="s">
        <v>600</v>
      </c>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row>
    <row r="60" spans="1:121" s="422" customFormat="1" ht="13" customHeight="1" x14ac:dyDescent="0.3">
      <c r="A60" s="392">
        <v>12725</v>
      </c>
      <c r="B60" s="393">
        <v>42566</v>
      </c>
      <c r="C60" s="394" t="s">
        <v>825</v>
      </c>
      <c r="D60" s="392" t="s">
        <v>980</v>
      </c>
      <c r="E60" s="392"/>
      <c r="F60" s="392" t="s">
        <v>845</v>
      </c>
      <c r="G60" s="393">
        <v>42474</v>
      </c>
      <c r="H60" s="395" t="s">
        <v>828</v>
      </c>
      <c r="I60" s="395" t="s">
        <v>829</v>
      </c>
      <c r="J60" s="395"/>
      <c r="K60" s="392" t="s">
        <v>1171</v>
      </c>
      <c r="L60" s="392" t="s">
        <v>1172</v>
      </c>
      <c r="M60" s="396">
        <v>82.1</v>
      </c>
      <c r="N60" s="396">
        <v>20.799999999999997</v>
      </c>
      <c r="O60" s="392"/>
      <c r="P60" s="392"/>
      <c r="Q60" s="396"/>
      <c r="R60" s="396"/>
      <c r="S60" s="396"/>
      <c r="T60" s="396"/>
      <c r="U60" s="396"/>
      <c r="V60" s="396"/>
      <c r="W60" s="396" t="s">
        <v>1017</v>
      </c>
      <c r="X60" s="396" t="s">
        <v>1017</v>
      </c>
      <c r="Y60" s="396" t="s">
        <v>1017</v>
      </c>
      <c r="Z60" s="396" t="s">
        <v>1017</v>
      </c>
      <c r="AA60" s="396" t="s">
        <v>1017</v>
      </c>
      <c r="AB60" s="396" t="s">
        <v>1017</v>
      </c>
      <c r="AC60" s="396" t="s">
        <v>1017</v>
      </c>
      <c r="AD60" s="396" t="s">
        <v>1017</v>
      </c>
      <c r="AE60" s="396">
        <v>11.999999999999998</v>
      </c>
      <c r="AF60" s="396" t="s">
        <v>1017</v>
      </c>
      <c r="AG60" s="396" t="s">
        <v>1017</v>
      </c>
      <c r="AH60" s="396" t="s">
        <v>1017</v>
      </c>
      <c r="AI60" s="396" t="s">
        <v>1017</v>
      </c>
      <c r="AJ60" s="396" t="s">
        <v>1017</v>
      </c>
      <c r="AK60" s="396" t="s">
        <v>1017</v>
      </c>
      <c r="AL60" s="392"/>
      <c r="AM60" s="420"/>
      <c r="AN60" s="420"/>
      <c r="AO60" s="392" t="s">
        <v>846</v>
      </c>
      <c r="AP60" s="395" t="s">
        <v>829</v>
      </c>
      <c r="AQ60" s="395"/>
      <c r="AR60" s="395"/>
      <c r="AS60" s="399"/>
      <c r="AT60" s="395">
        <v>7</v>
      </c>
      <c r="AU60" s="395"/>
      <c r="AV60" s="395"/>
      <c r="AW60" s="395"/>
      <c r="AX60" s="395" t="s">
        <v>772</v>
      </c>
      <c r="AY60" s="392"/>
      <c r="AZ60" s="395">
        <v>0</v>
      </c>
      <c r="BA60" s="395">
        <v>0</v>
      </c>
      <c r="BB60" s="395">
        <v>0</v>
      </c>
      <c r="BC60" s="395">
        <v>0</v>
      </c>
      <c r="BD60" s="395">
        <v>0</v>
      </c>
      <c r="BE60" s="395">
        <v>0</v>
      </c>
      <c r="BF60" s="395">
        <v>0</v>
      </c>
      <c r="BG60" s="395">
        <v>0</v>
      </c>
      <c r="BH60" s="395">
        <v>0</v>
      </c>
      <c r="BI60" s="395">
        <v>0</v>
      </c>
      <c r="BJ60" s="395">
        <v>0</v>
      </c>
      <c r="BK60" s="395">
        <v>0</v>
      </c>
      <c r="BL60" s="395"/>
      <c r="BM60" s="395" t="s">
        <v>829</v>
      </c>
      <c r="BN60" s="395">
        <v>12</v>
      </c>
      <c r="BO60" s="395" t="s">
        <v>829</v>
      </c>
      <c r="BP60" s="400"/>
      <c r="BQ60" s="395"/>
      <c r="BR60" s="395">
        <v>12</v>
      </c>
      <c r="BS60" s="395"/>
      <c r="BT60" s="402"/>
      <c r="BU60" s="402"/>
      <c r="BV60" s="395"/>
      <c r="BW60" s="395" t="s">
        <v>834</v>
      </c>
      <c r="BX60" s="395"/>
      <c r="BY60" s="392"/>
      <c r="BZ60" s="409" t="s">
        <v>1284</v>
      </c>
      <c r="CA60" s="402" t="s">
        <v>600</v>
      </c>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row>
    <row r="61" spans="1:121" s="422" customFormat="1" ht="13" customHeight="1" x14ac:dyDescent="0.3">
      <c r="A61" s="392">
        <v>10911</v>
      </c>
      <c r="B61" s="393">
        <v>42566</v>
      </c>
      <c r="C61" s="394" t="s">
        <v>825</v>
      </c>
      <c r="D61" s="392" t="s">
        <v>980</v>
      </c>
      <c r="E61" s="392"/>
      <c r="F61" s="392" t="s">
        <v>850</v>
      </c>
      <c r="G61" s="393">
        <v>42475</v>
      </c>
      <c r="H61" s="395" t="s">
        <v>828</v>
      </c>
      <c r="I61" s="395" t="s">
        <v>829</v>
      </c>
      <c r="J61" s="395"/>
      <c r="K61" s="392" t="s">
        <v>866</v>
      </c>
      <c r="L61" s="392" t="s">
        <v>1016</v>
      </c>
      <c r="M61" s="396">
        <v>63.18181818181818</v>
      </c>
      <c r="N61" s="396">
        <v>26.36363636363636</v>
      </c>
      <c r="O61" s="392"/>
      <c r="P61" s="392"/>
      <c r="Q61" s="396"/>
      <c r="R61" s="396"/>
      <c r="S61" s="396"/>
      <c r="T61" s="396"/>
      <c r="U61" s="396"/>
      <c r="V61" s="396"/>
      <c r="W61" s="396">
        <v>21.818181818181817</v>
      </c>
      <c r="X61" s="396" t="s">
        <v>1017</v>
      </c>
      <c r="Y61" s="396" t="s">
        <v>1017</v>
      </c>
      <c r="Z61" s="396" t="s">
        <v>1017</v>
      </c>
      <c r="AA61" s="396" t="s">
        <v>1017</v>
      </c>
      <c r="AB61" s="396" t="s">
        <v>1017</v>
      </c>
      <c r="AC61" s="396" t="s">
        <v>1017</v>
      </c>
      <c r="AD61" s="396" t="s">
        <v>1017</v>
      </c>
      <c r="AE61" s="396" t="s">
        <v>1017</v>
      </c>
      <c r="AF61" s="396" t="s">
        <v>1017</v>
      </c>
      <c r="AG61" s="396" t="s">
        <v>1017</v>
      </c>
      <c r="AH61" s="396">
        <v>22.27272727272727</v>
      </c>
      <c r="AI61" s="396" t="s">
        <v>1017</v>
      </c>
      <c r="AJ61" s="396" t="s">
        <v>1017</v>
      </c>
      <c r="AK61" s="396" t="s">
        <v>1017</v>
      </c>
      <c r="AL61" s="392"/>
      <c r="AM61" s="420"/>
      <c r="AN61" s="420"/>
      <c r="AO61" s="392" t="s">
        <v>851</v>
      </c>
      <c r="AP61" s="395" t="s">
        <v>829</v>
      </c>
      <c r="AQ61" s="395"/>
      <c r="AR61" s="395"/>
      <c r="AS61" s="399"/>
      <c r="AT61" s="395">
        <v>16</v>
      </c>
      <c r="AU61" s="395"/>
      <c r="AV61" s="395"/>
      <c r="AW61" s="395"/>
      <c r="AX61" s="395" t="s">
        <v>835</v>
      </c>
      <c r="AY61" s="392"/>
      <c r="AZ61" s="395">
        <v>0</v>
      </c>
      <c r="BA61" s="395">
        <v>0</v>
      </c>
      <c r="BB61" s="395">
        <v>0</v>
      </c>
      <c r="BC61" s="395">
        <v>0</v>
      </c>
      <c r="BD61" s="395">
        <v>0</v>
      </c>
      <c r="BE61" s="395">
        <v>0</v>
      </c>
      <c r="BF61" s="395">
        <v>0</v>
      </c>
      <c r="BG61" s="395">
        <v>0</v>
      </c>
      <c r="BH61" s="395">
        <v>0</v>
      </c>
      <c r="BI61" s="395">
        <v>0</v>
      </c>
      <c r="BJ61" s="395">
        <v>0</v>
      </c>
      <c r="BK61" s="395">
        <v>0</v>
      </c>
      <c r="BL61" s="395"/>
      <c r="BM61" s="395" t="s">
        <v>829</v>
      </c>
      <c r="BN61" s="395"/>
      <c r="BO61" s="395" t="s">
        <v>829</v>
      </c>
      <c r="BP61" s="400">
        <v>174.43636363636361</v>
      </c>
      <c r="BQ61" s="395"/>
      <c r="BR61" s="395"/>
      <c r="BS61" s="401">
        <v>42551</v>
      </c>
      <c r="BT61" s="392"/>
      <c r="BU61" s="402"/>
      <c r="BV61" s="395"/>
      <c r="BW61" s="395" t="s">
        <v>834</v>
      </c>
      <c r="BX61" s="395"/>
      <c r="BY61" s="402" t="s">
        <v>1018</v>
      </c>
      <c r="BZ61" s="417" t="s">
        <v>1285</v>
      </c>
      <c r="CA61" s="392" t="s">
        <v>600</v>
      </c>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row>
    <row r="62" spans="1:121" customFormat="1" ht="13" customHeight="1" x14ac:dyDescent="0.3">
      <c r="A62" s="392">
        <v>11453</v>
      </c>
      <c r="B62" s="393">
        <v>42566</v>
      </c>
      <c r="C62" s="394" t="s">
        <v>825</v>
      </c>
      <c r="D62" s="392" t="s">
        <v>980</v>
      </c>
      <c r="E62" s="392"/>
      <c r="F62" s="392" t="s">
        <v>850</v>
      </c>
      <c r="G62" s="393">
        <v>42551</v>
      </c>
      <c r="H62" s="395" t="s">
        <v>828</v>
      </c>
      <c r="I62" s="395" t="s">
        <v>829</v>
      </c>
      <c r="J62" s="395"/>
      <c r="K62" s="392" t="s">
        <v>870</v>
      </c>
      <c r="L62" s="392" t="s">
        <v>1020</v>
      </c>
      <c r="M62" s="396">
        <v>73.954545454545439</v>
      </c>
      <c r="N62" s="396">
        <v>28.054545454545451</v>
      </c>
      <c r="O62" s="392"/>
      <c r="P62" s="392"/>
      <c r="Q62" s="396"/>
      <c r="R62" s="396"/>
      <c r="S62" s="396"/>
      <c r="T62" s="396"/>
      <c r="U62" s="396"/>
      <c r="V62" s="396"/>
      <c r="W62" s="396">
        <v>11.399999999999999</v>
      </c>
      <c r="X62" s="396" t="s">
        <v>1017</v>
      </c>
      <c r="Y62" s="396" t="s">
        <v>1017</v>
      </c>
      <c r="Z62" s="396" t="s">
        <v>1017</v>
      </c>
      <c r="AA62" s="396" t="s">
        <v>1017</v>
      </c>
      <c r="AB62" s="396" t="s">
        <v>1017</v>
      </c>
      <c r="AC62" s="396" t="s">
        <v>1017</v>
      </c>
      <c r="AD62" s="396" t="s">
        <v>1017</v>
      </c>
      <c r="AE62" s="396" t="s">
        <v>1017</v>
      </c>
      <c r="AF62" s="396" t="s">
        <v>1017</v>
      </c>
      <c r="AG62" s="396" t="s">
        <v>1017</v>
      </c>
      <c r="AH62" s="396">
        <v>23.509090909090908</v>
      </c>
      <c r="AI62" s="396" t="s">
        <v>1017</v>
      </c>
      <c r="AJ62" s="396" t="s">
        <v>1017</v>
      </c>
      <c r="AK62" s="396" t="s">
        <v>1017</v>
      </c>
      <c r="AL62" s="392"/>
      <c r="AM62" s="420"/>
      <c r="AN62" s="420"/>
      <c r="AO62" s="392" t="s">
        <v>851</v>
      </c>
      <c r="AP62" s="395" t="s">
        <v>829</v>
      </c>
      <c r="AQ62" s="395"/>
      <c r="AR62" s="395"/>
      <c r="AS62" s="399"/>
      <c r="AT62" s="395">
        <v>9.5</v>
      </c>
      <c r="AU62" s="395"/>
      <c r="AV62" s="395"/>
      <c r="AW62" s="395"/>
      <c r="AX62" s="395" t="s">
        <v>835</v>
      </c>
      <c r="AY62" s="392"/>
      <c r="AZ62" s="395">
        <v>0</v>
      </c>
      <c r="BA62" s="395">
        <v>0</v>
      </c>
      <c r="BB62" s="395">
        <v>0</v>
      </c>
      <c r="BC62" s="395">
        <v>0</v>
      </c>
      <c r="BD62" s="395">
        <v>0</v>
      </c>
      <c r="BE62" s="395">
        <v>0</v>
      </c>
      <c r="BF62" s="395">
        <v>0</v>
      </c>
      <c r="BG62" s="395">
        <v>0</v>
      </c>
      <c r="BH62" s="395">
        <v>0</v>
      </c>
      <c r="BI62" s="395">
        <v>0</v>
      </c>
      <c r="BJ62" s="395">
        <v>0</v>
      </c>
      <c r="BK62" s="395">
        <v>0</v>
      </c>
      <c r="BL62" s="395"/>
      <c r="BM62" s="395" t="s">
        <v>829</v>
      </c>
      <c r="BN62" s="395">
        <v>12</v>
      </c>
      <c r="BO62" s="395" t="s">
        <v>829</v>
      </c>
      <c r="BP62" s="400"/>
      <c r="BQ62" s="395"/>
      <c r="BR62" s="395"/>
      <c r="BS62" s="395"/>
      <c r="BT62" s="402"/>
      <c r="BU62" s="402"/>
      <c r="BV62" s="395"/>
      <c r="BW62" s="395" t="s">
        <v>834</v>
      </c>
      <c r="BX62" s="395"/>
      <c r="BY62" s="392"/>
      <c r="BZ62" s="409" t="s">
        <v>1286</v>
      </c>
      <c r="CA62" s="402" t="s">
        <v>600</v>
      </c>
    </row>
    <row r="63" spans="1:121" customFormat="1" ht="13" customHeight="1" x14ac:dyDescent="0.3">
      <c r="A63" s="392">
        <v>11801</v>
      </c>
      <c r="B63" s="405">
        <v>42567</v>
      </c>
      <c r="C63" s="394" t="s">
        <v>825</v>
      </c>
      <c r="D63" s="392" t="s">
        <v>980</v>
      </c>
      <c r="E63" s="392"/>
      <c r="F63" s="392" t="s">
        <v>850</v>
      </c>
      <c r="G63" s="406">
        <v>42567</v>
      </c>
      <c r="H63" s="395" t="s">
        <v>828</v>
      </c>
      <c r="I63" s="395" t="s">
        <v>829</v>
      </c>
      <c r="J63" s="395"/>
      <c r="K63" s="392" t="s">
        <v>873</v>
      </c>
      <c r="L63" s="392" t="s">
        <v>1022</v>
      </c>
      <c r="M63" s="396">
        <v>86.86363636363636</v>
      </c>
      <c r="N63" s="396">
        <v>31</v>
      </c>
      <c r="O63" s="392"/>
      <c r="P63" s="392"/>
      <c r="Q63" s="396"/>
      <c r="R63" s="396"/>
      <c r="S63" s="396"/>
      <c r="T63" s="396"/>
      <c r="U63" s="396"/>
      <c r="V63" s="396"/>
      <c r="W63" s="396">
        <v>17.5</v>
      </c>
      <c r="X63" s="396" t="s">
        <v>1017</v>
      </c>
      <c r="Y63" s="396" t="s">
        <v>1017</v>
      </c>
      <c r="Z63" s="396" t="s">
        <v>1017</v>
      </c>
      <c r="AA63" s="396" t="s">
        <v>1017</v>
      </c>
      <c r="AB63" s="396" t="s">
        <v>1017</v>
      </c>
      <c r="AC63" s="396" t="s">
        <v>1017</v>
      </c>
      <c r="AD63" s="396" t="s">
        <v>1017</v>
      </c>
      <c r="AE63" s="396" t="s">
        <v>1017</v>
      </c>
      <c r="AF63" s="396" t="s">
        <v>1017</v>
      </c>
      <c r="AG63" s="396" t="s">
        <v>1017</v>
      </c>
      <c r="AH63" s="396">
        <v>26.499999999999996</v>
      </c>
      <c r="AI63" s="396" t="s">
        <v>1017</v>
      </c>
      <c r="AJ63" s="396" t="s">
        <v>1017</v>
      </c>
      <c r="AK63" s="396" t="s">
        <v>1017</v>
      </c>
      <c r="AL63" s="392"/>
      <c r="AM63" s="420"/>
      <c r="AN63" s="420"/>
      <c r="AO63" s="392" t="s">
        <v>851</v>
      </c>
      <c r="AP63" s="395" t="s">
        <v>829</v>
      </c>
      <c r="AQ63" s="395"/>
      <c r="AR63" s="395"/>
      <c r="AS63" s="399"/>
      <c r="AT63" s="395">
        <v>7.5</v>
      </c>
      <c r="AU63" s="395"/>
      <c r="AV63" s="395"/>
      <c r="AW63" s="395"/>
      <c r="AX63" s="395" t="s">
        <v>829</v>
      </c>
      <c r="AY63" s="392"/>
      <c r="AZ63" s="395">
        <v>0</v>
      </c>
      <c r="BA63" s="395">
        <v>0</v>
      </c>
      <c r="BB63" s="395">
        <v>0</v>
      </c>
      <c r="BC63" s="395">
        <v>0</v>
      </c>
      <c r="BD63" s="395">
        <v>0</v>
      </c>
      <c r="BE63" s="395">
        <v>0</v>
      </c>
      <c r="BF63" s="395">
        <v>0</v>
      </c>
      <c r="BG63" s="395">
        <v>0</v>
      </c>
      <c r="BH63" s="395">
        <v>0</v>
      </c>
      <c r="BI63" s="395">
        <v>0</v>
      </c>
      <c r="BJ63" s="395">
        <v>0</v>
      </c>
      <c r="BK63" s="395">
        <v>0</v>
      </c>
      <c r="BL63" s="395"/>
      <c r="BM63" s="395" t="s">
        <v>829</v>
      </c>
      <c r="BN63" s="395"/>
      <c r="BO63" s="395" t="s">
        <v>829</v>
      </c>
      <c r="BP63" s="400"/>
      <c r="BQ63" s="395"/>
      <c r="BR63" s="395"/>
      <c r="BS63" s="395"/>
      <c r="BT63" s="392"/>
      <c r="BU63" s="402"/>
      <c r="BV63" s="395"/>
      <c r="BW63" s="395" t="s">
        <v>834</v>
      </c>
      <c r="BX63" s="395">
        <v>1</v>
      </c>
      <c r="BY63" s="392"/>
      <c r="BZ63" s="409" t="s">
        <v>1287</v>
      </c>
      <c r="CA63" s="402" t="s">
        <v>580</v>
      </c>
    </row>
    <row r="64" spans="1:121" customFormat="1" ht="13" customHeight="1" x14ac:dyDescent="0.3">
      <c r="A64" s="392">
        <v>13029</v>
      </c>
      <c r="B64" s="393">
        <v>42566</v>
      </c>
      <c r="C64" s="394" t="s">
        <v>825</v>
      </c>
      <c r="D64" s="392" t="s">
        <v>980</v>
      </c>
      <c r="E64" s="392"/>
      <c r="F64" s="392" t="s">
        <v>850</v>
      </c>
      <c r="G64" s="393">
        <v>42551</v>
      </c>
      <c r="H64" s="395" t="s">
        <v>590</v>
      </c>
      <c r="I64" s="395" t="s">
        <v>772</v>
      </c>
      <c r="J64" s="395"/>
      <c r="K64" s="392" t="s">
        <v>875</v>
      </c>
      <c r="L64" s="392" t="s">
        <v>1024</v>
      </c>
      <c r="M64" s="396">
        <v>90.499999999999986</v>
      </c>
      <c r="N64" s="396">
        <v>28.827272727272724</v>
      </c>
      <c r="O64" s="392"/>
      <c r="P64" s="392"/>
      <c r="Q64" s="396"/>
      <c r="R64" s="396"/>
      <c r="S64" s="396"/>
      <c r="T64" s="396"/>
      <c r="U64" s="396"/>
      <c r="V64" s="396"/>
      <c r="W64" s="396">
        <v>23.399999999999995</v>
      </c>
      <c r="X64" s="396" t="s">
        <v>1017</v>
      </c>
      <c r="Y64" s="396" t="s">
        <v>1017</v>
      </c>
      <c r="Z64" s="396" t="s">
        <v>1017</v>
      </c>
      <c r="AA64" s="396" t="s">
        <v>1017</v>
      </c>
      <c r="AB64" s="396" t="s">
        <v>1017</v>
      </c>
      <c r="AC64" s="396" t="s">
        <v>1017</v>
      </c>
      <c r="AD64" s="396" t="s">
        <v>1017</v>
      </c>
      <c r="AE64" s="396" t="s">
        <v>1017</v>
      </c>
      <c r="AF64" s="396" t="s">
        <v>1017</v>
      </c>
      <c r="AG64" s="396" t="s">
        <v>1017</v>
      </c>
      <c r="AH64" s="396">
        <v>23.9</v>
      </c>
      <c r="AI64" s="396" t="s">
        <v>1017</v>
      </c>
      <c r="AJ64" s="396" t="s">
        <v>1017</v>
      </c>
      <c r="AK64" s="396" t="s">
        <v>1017</v>
      </c>
      <c r="AL64" s="392"/>
      <c r="AM64" s="420"/>
      <c r="AN64" s="420"/>
      <c r="AO64" s="392" t="s">
        <v>851</v>
      </c>
      <c r="AP64" s="395" t="s">
        <v>829</v>
      </c>
      <c r="AQ64" s="395"/>
      <c r="AR64" s="395"/>
      <c r="AS64" s="399"/>
      <c r="AT64" s="395">
        <v>16</v>
      </c>
      <c r="AU64" s="395"/>
      <c r="AV64" s="395"/>
      <c r="AW64" s="395"/>
      <c r="AX64" s="395" t="s">
        <v>829</v>
      </c>
      <c r="AY64" s="392"/>
      <c r="AZ64" s="395">
        <v>0</v>
      </c>
      <c r="BA64" s="395">
        <v>0</v>
      </c>
      <c r="BB64" s="395">
        <v>0</v>
      </c>
      <c r="BC64" s="395">
        <v>0</v>
      </c>
      <c r="BD64" s="395">
        <v>0</v>
      </c>
      <c r="BE64" s="395">
        <v>0</v>
      </c>
      <c r="BF64" s="395">
        <v>0</v>
      </c>
      <c r="BG64" s="395">
        <v>0</v>
      </c>
      <c r="BH64" s="395">
        <v>0</v>
      </c>
      <c r="BI64" s="395">
        <v>0</v>
      </c>
      <c r="BJ64" s="395">
        <v>0</v>
      </c>
      <c r="BK64" s="395">
        <v>0</v>
      </c>
      <c r="BL64" s="395"/>
      <c r="BM64" s="395" t="s">
        <v>829</v>
      </c>
      <c r="BN64" s="395"/>
      <c r="BO64" s="395" t="s">
        <v>829</v>
      </c>
      <c r="BP64" s="400"/>
      <c r="BQ64" s="395"/>
      <c r="BR64" s="395"/>
      <c r="BS64" s="395"/>
      <c r="BT64" s="416"/>
      <c r="BU64" s="402"/>
      <c r="BV64" s="395"/>
      <c r="BW64" s="395" t="s">
        <v>834</v>
      </c>
      <c r="BX64" s="395">
        <v>1</v>
      </c>
      <c r="BY64" s="392" t="s">
        <v>1231</v>
      </c>
      <c r="BZ64" s="409" t="s">
        <v>1288</v>
      </c>
      <c r="CA64" s="402" t="s">
        <v>600</v>
      </c>
    </row>
    <row r="65" spans="1:80" customFormat="1" ht="13" customHeight="1" x14ac:dyDescent="0.3">
      <c r="A65" s="392">
        <v>1476</v>
      </c>
      <c r="B65" s="393">
        <v>42567</v>
      </c>
      <c r="C65" s="394" t="s">
        <v>825</v>
      </c>
      <c r="D65" s="392" t="s">
        <v>980</v>
      </c>
      <c r="E65" s="392"/>
      <c r="F65" s="392" t="s">
        <v>850</v>
      </c>
      <c r="G65" s="393">
        <v>42551</v>
      </c>
      <c r="H65" s="395" t="s">
        <v>828</v>
      </c>
      <c r="I65" s="395" t="s">
        <v>829</v>
      </c>
      <c r="J65" s="395"/>
      <c r="K65" s="392" t="s">
        <v>880</v>
      </c>
      <c r="L65" s="392" t="s">
        <v>844</v>
      </c>
      <c r="M65" s="396">
        <v>101.03636363636363</v>
      </c>
      <c r="N65" s="396">
        <v>27.727272727272727</v>
      </c>
      <c r="O65" s="392"/>
      <c r="P65" s="392"/>
      <c r="Q65" s="396"/>
      <c r="R65" s="396"/>
      <c r="S65" s="396"/>
      <c r="T65" s="396"/>
      <c r="U65" s="396"/>
      <c r="V65" s="396"/>
      <c r="W65" s="396">
        <v>22.281818181818181</v>
      </c>
      <c r="X65" s="396" t="s">
        <v>1017</v>
      </c>
      <c r="Y65" s="396" t="s">
        <v>1017</v>
      </c>
      <c r="Z65" s="396" t="s">
        <v>1017</v>
      </c>
      <c r="AA65" s="396" t="s">
        <v>1017</v>
      </c>
      <c r="AB65" s="396" t="s">
        <v>1017</v>
      </c>
      <c r="AC65" s="396" t="s">
        <v>1017</v>
      </c>
      <c r="AD65" s="396" t="s">
        <v>1017</v>
      </c>
      <c r="AE65" s="396" t="s">
        <v>1017</v>
      </c>
      <c r="AF65" s="396" t="s">
        <v>1017</v>
      </c>
      <c r="AG65" s="396" t="s">
        <v>1017</v>
      </c>
      <c r="AH65" s="396">
        <v>22.809090909090909</v>
      </c>
      <c r="AI65" s="396" t="s">
        <v>1017</v>
      </c>
      <c r="AJ65" s="396" t="s">
        <v>1017</v>
      </c>
      <c r="AK65" s="396" t="s">
        <v>1017</v>
      </c>
      <c r="AL65" s="392"/>
      <c r="AM65" s="420"/>
      <c r="AN65" s="420"/>
      <c r="AO65" s="392" t="s">
        <v>851</v>
      </c>
      <c r="AP65" s="395" t="s">
        <v>829</v>
      </c>
      <c r="AQ65" s="395"/>
      <c r="AR65" s="395"/>
      <c r="AS65" s="399"/>
      <c r="AT65" s="395">
        <v>11.6</v>
      </c>
      <c r="AU65" s="395"/>
      <c r="AV65" s="395"/>
      <c r="AW65" s="395"/>
      <c r="AX65" s="395" t="s">
        <v>829</v>
      </c>
      <c r="AY65" s="392"/>
      <c r="AZ65" s="395">
        <v>0</v>
      </c>
      <c r="BA65" s="395">
        <v>0</v>
      </c>
      <c r="BB65" s="395">
        <v>0</v>
      </c>
      <c r="BC65" s="395">
        <v>0</v>
      </c>
      <c r="BD65" s="395">
        <v>0</v>
      </c>
      <c r="BE65" s="395">
        <v>0</v>
      </c>
      <c r="BF65" s="395">
        <v>0</v>
      </c>
      <c r="BG65" s="395">
        <v>0</v>
      </c>
      <c r="BH65" s="395">
        <v>0</v>
      </c>
      <c r="BI65" s="395">
        <v>0</v>
      </c>
      <c r="BJ65" s="395">
        <v>0</v>
      </c>
      <c r="BK65" s="395">
        <v>0</v>
      </c>
      <c r="BL65" s="395"/>
      <c r="BM65" s="395" t="s">
        <v>829</v>
      </c>
      <c r="BN65" s="395"/>
      <c r="BO65" s="395" t="s">
        <v>829</v>
      </c>
      <c r="BP65" s="400"/>
      <c r="BQ65" s="395"/>
      <c r="BR65" s="395"/>
      <c r="BS65" s="395"/>
      <c r="BT65" s="402"/>
      <c r="BU65" s="402"/>
      <c r="BV65" s="395"/>
      <c r="BW65" s="395" t="s">
        <v>834</v>
      </c>
      <c r="BX65" s="395"/>
      <c r="BY65" s="392"/>
      <c r="BZ65" s="409" t="s">
        <v>1289</v>
      </c>
      <c r="CA65" s="392" t="s">
        <v>580</v>
      </c>
    </row>
    <row r="66" spans="1:80" customFormat="1" ht="13" customHeight="1" x14ac:dyDescent="0.3">
      <c r="A66" s="392">
        <v>13067</v>
      </c>
      <c r="B66" s="393">
        <v>42566</v>
      </c>
      <c r="C66" s="394" t="s">
        <v>825</v>
      </c>
      <c r="D66" s="392" t="s">
        <v>980</v>
      </c>
      <c r="E66" s="392"/>
      <c r="F66" s="392" t="s">
        <v>850</v>
      </c>
      <c r="G66" s="393">
        <v>42551</v>
      </c>
      <c r="H66" s="395" t="s">
        <v>828</v>
      </c>
      <c r="I66" s="395" t="s">
        <v>829</v>
      </c>
      <c r="J66" s="395"/>
      <c r="K66" s="392" t="s">
        <v>883</v>
      </c>
      <c r="L66" s="392" t="s">
        <v>1027</v>
      </c>
      <c r="M66" s="396">
        <v>124.99999999999999</v>
      </c>
      <c r="N66" s="396">
        <v>37</v>
      </c>
      <c r="O66" s="392"/>
      <c r="P66" s="392"/>
      <c r="Q66" s="396"/>
      <c r="R66" s="396"/>
      <c r="S66" s="396"/>
      <c r="T66" s="396"/>
      <c r="U66" s="396"/>
      <c r="V66" s="396"/>
      <c r="W66" s="396">
        <v>26.463636363636361</v>
      </c>
      <c r="X66" s="396" t="s">
        <v>1017</v>
      </c>
      <c r="Y66" s="396" t="s">
        <v>1017</v>
      </c>
      <c r="Z66" s="396" t="s">
        <v>1017</v>
      </c>
      <c r="AA66" s="396" t="s">
        <v>1017</v>
      </c>
      <c r="AB66" s="396" t="s">
        <v>1017</v>
      </c>
      <c r="AC66" s="396" t="s">
        <v>1017</v>
      </c>
      <c r="AD66" s="396" t="s">
        <v>1017</v>
      </c>
      <c r="AE66" s="396" t="s">
        <v>1017</v>
      </c>
      <c r="AF66" s="396" t="s">
        <v>1017</v>
      </c>
      <c r="AG66" s="396" t="s">
        <v>1017</v>
      </c>
      <c r="AH66" s="396">
        <v>29.999999999999996</v>
      </c>
      <c r="AI66" s="396" t="s">
        <v>1017</v>
      </c>
      <c r="AJ66" s="396" t="s">
        <v>1017</v>
      </c>
      <c r="AK66" s="396" t="s">
        <v>1017</v>
      </c>
      <c r="AL66" s="392"/>
      <c r="AM66" s="420"/>
      <c r="AN66" s="420"/>
      <c r="AO66" s="392" t="s">
        <v>851</v>
      </c>
      <c r="AP66" s="395" t="s">
        <v>829</v>
      </c>
      <c r="AQ66" s="395"/>
      <c r="AR66" s="395"/>
      <c r="AS66" s="399"/>
      <c r="AT66" s="395">
        <v>8.5</v>
      </c>
      <c r="AU66" s="395"/>
      <c r="AV66" s="395"/>
      <c r="AW66" s="395"/>
      <c r="AX66" s="395" t="s">
        <v>829</v>
      </c>
      <c r="AY66" s="392"/>
      <c r="AZ66" s="395">
        <v>20</v>
      </c>
      <c r="BA66" s="395">
        <v>0</v>
      </c>
      <c r="BB66" s="395">
        <v>0</v>
      </c>
      <c r="BC66" s="395">
        <v>0</v>
      </c>
      <c r="BD66" s="395">
        <v>0</v>
      </c>
      <c r="BE66" s="395">
        <v>0</v>
      </c>
      <c r="BF66" s="395">
        <v>0</v>
      </c>
      <c r="BG66" s="395">
        <v>0</v>
      </c>
      <c r="BH66" s="395">
        <v>0</v>
      </c>
      <c r="BI66" s="395">
        <v>0</v>
      </c>
      <c r="BJ66" s="395">
        <v>0</v>
      </c>
      <c r="BK66" s="395">
        <v>0</v>
      </c>
      <c r="BL66" s="395"/>
      <c r="BM66" s="395" t="s">
        <v>829</v>
      </c>
      <c r="BN66" s="395"/>
      <c r="BO66" s="395" t="s">
        <v>829</v>
      </c>
      <c r="BP66" s="400"/>
      <c r="BQ66" s="395"/>
      <c r="BR66" s="395"/>
      <c r="BS66" s="395"/>
      <c r="BT66" s="402"/>
      <c r="BU66" s="402"/>
      <c r="BV66" s="395"/>
      <c r="BW66" s="395" t="s">
        <v>834</v>
      </c>
      <c r="BX66" s="395"/>
      <c r="BY66" s="392" t="s">
        <v>858</v>
      </c>
      <c r="BZ66" s="409" t="s">
        <v>1290</v>
      </c>
      <c r="CA66" s="402" t="s">
        <v>600</v>
      </c>
    </row>
    <row r="67" spans="1:80" customFormat="1" ht="13" customHeight="1" x14ac:dyDescent="0.3">
      <c r="A67" s="392">
        <v>11111</v>
      </c>
      <c r="B67" s="393">
        <v>42567</v>
      </c>
      <c r="C67" s="410" t="s">
        <v>963</v>
      </c>
      <c r="D67" s="411" t="s">
        <v>980</v>
      </c>
      <c r="E67" s="411"/>
      <c r="F67" s="411" t="s">
        <v>534</v>
      </c>
      <c r="G67" s="406">
        <v>42495</v>
      </c>
      <c r="H67" s="412" t="s">
        <v>590</v>
      </c>
      <c r="I67" s="412" t="s">
        <v>772</v>
      </c>
      <c r="J67" s="412"/>
      <c r="K67" s="411" t="s">
        <v>59</v>
      </c>
      <c r="L67" s="392" t="s">
        <v>1029</v>
      </c>
      <c r="M67" s="396">
        <v>92.499999999999986</v>
      </c>
      <c r="N67" s="396">
        <v>35.554545454545455</v>
      </c>
      <c r="O67" s="411" t="s">
        <v>802</v>
      </c>
      <c r="P67" s="411">
        <v>1020</v>
      </c>
      <c r="Q67" s="396">
        <v>37.872727272727268</v>
      </c>
      <c r="R67" s="396"/>
      <c r="S67" s="396"/>
      <c r="T67" s="396"/>
      <c r="U67" s="396"/>
      <c r="V67" s="396"/>
      <c r="W67" s="396">
        <v>16.554545454545455</v>
      </c>
      <c r="X67" s="396" t="s">
        <v>1017</v>
      </c>
      <c r="Y67" s="396" t="s">
        <v>1017</v>
      </c>
      <c r="Z67" s="396" t="s">
        <v>1017</v>
      </c>
      <c r="AA67" s="396" t="s">
        <v>1017</v>
      </c>
      <c r="AB67" s="396" t="s">
        <v>1017</v>
      </c>
      <c r="AC67" s="396" t="s">
        <v>1017</v>
      </c>
      <c r="AD67" s="396" t="s">
        <v>1017</v>
      </c>
      <c r="AE67" s="396" t="s">
        <v>1017</v>
      </c>
      <c r="AF67" s="396" t="s">
        <v>1017</v>
      </c>
      <c r="AG67" s="396" t="s">
        <v>1017</v>
      </c>
      <c r="AH67" s="396">
        <v>25.199999999999996</v>
      </c>
      <c r="AI67" s="396" t="s">
        <v>1017</v>
      </c>
      <c r="AJ67" s="396" t="s">
        <v>1017</v>
      </c>
      <c r="AK67" s="396" t="s">
        <v>1017</v>
      </c>
      <c r="AL67" s="411"/>
      <c r="AM67" s="426"/>
      <c r="AN67" s="426"/>
      <c r="AO67" s="411" t="s">
        <v>1291</v>
      </c>
      <c r="AP67" s="412" t="s">
        <v>772</v>
      </c>
      <c r="AQ67" s="412"/>
      <c r="AR67" s="412"/>
      <c r="AS67" s="415">
        <v>10</v>
      </c>
      <c r="AT67" s="412">
        <v>12</v>
      </c>
      <c r="AU67" s="412"/>
      <c r="AV67" s="412"/>
      <c r="AW67" s="412"/>
      <c r="AX67" s="412" t="s">
        <v>807</v>
      </c>
      <c r="AY67" s="411"/>
      <c r="AZ67" s="412">
        <v>0</v>
      </c>
      <c r="BA67" s="412">
        <v>0</v>
      </c>
      <c r="BB67" s="412">
        <v>7</v>
      </c>
      <c r="BC67" s="412">
        <v>0</v>
      </c>
      <c r="BD67" s="412">
        <v>0</v>
      </c>
      <c r="BE67" s="412">
        <v>0</v>
      </c>
      <c r="BF67" s="412">
        <v>0</v>
      </c>
      <c r="BG67" s="412">
        <v>0</v>
      </c>
      <c r="BH67" s="412">
        <v>0</v>
      </c>
      <c r="BI67" s="412">
        <v>0</v>
      </c>
      <c r="BJ67" s="412">
        <v>0</v>
      </c>
      <c r="BK67" s="412">
        <v>0</v>
      </c>
      <c r="BL67" s="412"/>
      <c r="BM67" s="412" t="s">
        <v>772</v>
      </c>
      <c r="BN67" s="412"/>
      <c r="BO67" s="412" t="s">
        <v>772</v>
      </c>
      <c r="BP67" s="400"/>
      <c r="BQ67" s="412"/>
      <c r="BR67" s="412"/>
      <c r="BS67" s="412"/>
      <c r="BT67" s="416"/>
      <c r="BU67" s="416"/>
      <c r="BV67" s="412"/>
      <c r="BW67" s="412" t="s">
        <v>1043</v>
      </c>
      <c r="BX67" s="412"/>
      <c r="BY67" s="411"/>
      <c r="BZ67" s="409" t="s">
        <v>1292</v>
      </c>
      <c r="CA67" s="402" t="s">
        <v>580</v>
      </c>
    </row>
    <row r="68" spans="1:80" customFormat="1" ht="13" customHeight="1" x14ac:dyDescent="0.3">
      <c r="A68" s="392">
        <v>1488</v>
      </c>
      <c r="B68" s="393">
        <v>42566</v>
      </c>
      <c r="C68" s="394" t="s">
        <v>825</v>
      </c>
      <c r="D68" s="392" t="s">
        <v>980</v>
      </c>
      <c r="E68" s="392"/>
      <c r="F68" s="392" t="s">
        <v>850</v>
      </c>
      <c r="G68" s="393">
        <v>42551</v>
      </c>
      <c r="H68" s="395" t="s">
        <v>828</v>
      </c>
      <c r="I68" s="395" t="s">
        <v>829</v>
      </c>
      <c r="J68" s="395"/>
      <c r="K68" s="392" t="s">
        <v>885</v>
      </c>
      <c r="L68" s="392" t="s">
        <v>844</v>
      </c>
      <c r="M68" s="396">
        <v>101.03636363636363</v>
      </c>
      <c r="N68" s="396">
        <v>27.727272727272727</v>
      </c>
      <c r="O68" s="392"/>
      <c r="P68" s="392"/>
      <c r="Q68" s="396"/>
      <c r="R68" s="396"/>
      <c r="S68" s="396"/>
      <c r="T68" s="396"/>
      <c r="U68" s="396"/>
      <c r="V68" s="396"/>
      <c r="W68" s="396">
        <v>22.281818181818181</v>
      </c>
      <c r="X68" s="396" t="s">
        <v>1017</v>
      </c>
      <c r="Y68" s="396" t="s">
        <v>1017</v>
      </c>
      <c r="Z68" s="396" t="s">
        <v>1017</v>
      </c>
      <c r="AA68" s="396" t="s">
        <v>1017</v>
      </c>
      <c r="AB68" s="396" t="s">
        <v>1017</v>
      </c>
      <c r="AC68" s="396" t="s">
        <v>1017</v>
      </c>
      <c r="AD68" s="396" t="s">
        <v>1017</v>
      </c>
      <c r="AE68" s="396" t="s">
        <v>1017</v>
      </c>
      <c r="AF68" s="396" t="s">
        <v>1017</v>
      </c>
      <c r="AG68" s="396" t="s">
        <v>1017</v>
      </c>
      <c r="AH68" s="396">
        <v>22.809090909090909</v>
      </c>
      <c r="AI68" s="396" t="s">
        <v>1017</v>
      </c>
      <c r="AJ68" s="396" t="s">
        <v>1017</v>
      </c>
      <c r="AK68" s="396" t="s">
        <v>1017</v>
      </c>
      <c r="AL68" s="392"/>
      <c r="AM68" s="420"/>
      <c r="AN68" s="420"/>
      <c r="AO68" s="392" t="s">
        <v>851</v>
      </c>
      <c r="AP68" s="395" t="s">
        <v>829</v>
      </c>
      <c r="AQ68" s="395"/>
      <c r="AR68" s="395"/>
      <c r="AS68" s="399"/>
      <c r="AT68" s="395">
        <v>11.6</v>
      </c>
      <c r="AU68" s="395"/>
      <c r="AV68" s="395"/>
      <c r="AW68" s="395"/>
      <c r="AX68" s="395" t="s">
        <v>835</v>
      </c>
      <c r="AY68" s="392"/>
      <c r="AZ68" s="395">
        <v>0</v>
      </c>
      <c r="BA68" s="395">
        <v>0</v>
      </c>
      <c r="BB68" s="395">
        <v>0</v>
      </c>
      <c r="BC68" s="395">
        <v>0</v>
      </c>
      <c r="BD68" s="395">
        <v>0</v>
      </c>
      <c r="BE68" s="395">
        <v>0</v>
      </c>
      <c r="BF68" s="395">
        <v>0</v>
      </c>
      <c r="BG68" s="395">
        <v>0</v>
      </c>
      <c r="BH68" s="395">
        <v>0</v>
      </c>
      <c r="BI68" s="395">
        <v>0</v>
      </c>
      <c r="BJ68" s="395">
        <v>0</v>
      </c>
      <c r="BK68" s="395">
        <v>0</v>
      </c>
      <c r="BL68" s="395"/>
      <c r="BM68" s="395" t="s">
        <v>829</v>
      </c>
      <c r="BN68" s="395"/>
      <c r="BO68" s="395" t="s">
        <v>829</v>
      </c>
      <c r="BP68" s="400"/>
      <c r="BQ68" s="395"/>
      <c r="BR68" s="395"/>
      <c r="BS68" s="395"/>
      <c r="BT68" s="402"/>
      <c r="BU68" s="402"/>
      <c r="BV68" s="395"/>
      <c r="BW68" s="395" t="s">
        <v>834</v>
      </c>
      <c r="BX68" s="395"/>
      <c r="BY68" s="392"/>
      <c r="BZ68" s="409" t="s">
        <v>1293</v>
      </c>
      <c r="CA68" s="402" t="s">
        <v>600</v>
      </c>
      <c r="CB68" s="214"/>
    </row>
    <row r="69" spans="1:80" customFormat="1" ht="13" customHeight="1" x14ac:dyDescent="0.3">
      <c r="A69" s="392">
        <v>10273</v>
      </c>
      <c r="B69" s="393">
        <v>42566</v>
      </c>
      <c r="C69" s="394" t="s">
        <v>825</v>
      </c>
      <c r="D69" s="392" t="s">
        <v>980</v>
      </c>
      <c r="E69" s="392"/>
      <c r="F69" s="392" t="s">
        <v>850</v>
      </c>
      <c r="G69" s="393">
        <v>42551</v>
      </c>
      <c r="H69" s="395" t="s">
        <v>828</v>
      </c>
      <c r="I69" s="395" t="s">
        <v>829</v>
      </c>
      <c r="J69" s="395"/>
      <c r="K69" s="392" t="s">
        <v>887</v>
      </c>
      <c r="L69" s="392" t="s">
        <v>888</v>
      </c>
      <c r="M69" s="396">
        <v>90.499999999999986</v>
      </c>
      <c r="N69" s="396">
        <v>36.081818181818178</v>
      </c>
      <c r="O69" s="392"/>
      <c r="P69" s="392"/>
      <c r="Q69" s="396"/>
      <c r="R69" s="396"/>
      <c r="S69" s="396"/>
      <c r="T69" s="396"/>
      <c r="U69" s="396"/>
      <c r="V69" s="396"/>
      <c r="W69" s="396">
        <v>17.754545454545454</v>
      </c>
      <c r="X69" s="396" t="s">
        <v>1017</v>
      </c>
      <c r="Y69" s="396" t="s">
        <v>1017</v>
      </c>
      <c r="Z69" s="396" t="s">
        <v>1017</v>
      </c>
      <c r="AA69" s="396" t="s">
        <v>1017</v>
      </c>
      <c r="AB69" s="396" t="s">
        <v>1017</v>
      </c>
      <c r="AC69" s="396" t="s">
        <v>1017</v>
      </c>
      <c r="AD69" s="396" t="s">
        <v>1017</v>
      </c>
      <c r="AE69" s="396" t="s">
        <v>1017</v>
      </c>
      <c r="AF69" s="396" t="s">
        <v>1017</v>
      </c>
      <c r="AG69" s="396" t="s">
        <v>1017</v>
      </c>
      <c r="AH69" s="396">
        <v>27.945454545454542</v>
      </c>
      <c r="AI69" s="396" t="s">
        <v>1017</v>
      </c>
      <c r="AJ69" s="396" t="s">
        <v>1017</v>
      </c>
      <c r="AK69" s="396" t="s">
        <v>1017</v>
      </c>
      <c r="AL69" s="392"/>
      <c r="AM69" s="420"/>
      <c r="AN69" s="420"/>
      <c r="AO69" s="392" t="s">
        <v>851</v>
      </c>
      <c r="AP69" s="395" t="s">
        <v>829</v>
      </c>
      <c r="AQ69" s="395"/>
      <c r="AR69" s="395"/>
      <c r="AS69" s="399"/>
      <c r="AT69" s="395">
        <v>10.5</v>
      </c>
      <c r="AU69" s="395"/>
      <c r="AV69" s="395"/>
      <c r="AW69" s="395"/>
      <c r="AX69" s="395" t="s">
        <v>835</v>
      </c>
      <c r="AY69" s="392"/>
      <c r="AZ69" s="395">
        <v>16</v>
      </c>
      <c r="BA69" s="395">
        <v>0</v>
      </c>
      <c r="BB69" s="395">
        <v>0</v>
      </c>
      <c r="BC69" s="395">
        <v>0</v>
      </c>
      <c r="BD69" s="395">
        <v>0</v>
      </c>
      <c r="BE69" s="395">
        <v>0</v>
      </c>
      <c r="BF69" s="395">
        <v>0</v>
      </c>
      <c r="BG69" s="395">
        <v>0</v>
      </c>
      <c r="BH69" s="395">
        <v>0</v>
      </c>
      <c r="BI69" s="395">
        <v>0</v>
      </c>
      <c r="BJ69" s="395">
        <v>0</v>
      </c>
      <c r="BK69" s="395">
        <v>0</v>
      </c>
      <c r="BL69" s="395"/>
      <c r="BM69" s="395" t="s">
        <v>829</v>
      </c>
      <c r="BN69" s="395">
        <v>12</v>
      </c>
      <c r="BO69" s="395" t="s">
        <v>829</v>
      </c>
      <c r="BP69" s="400"/>
      <c r="BQ69" s="395"/>
      <c r="BR69" s="395">
        <v>12</v>
      </c>
      <c r="BS69" s="395"/>
      <c r="BT69" s="402"/>
      <c r="BU69" s="402"/>
      <c r="BV69" s="395"/>
      <c r="BW69" s="395" t="s">
        <v>834</v>
      </c>
      <c r="BX69" s="395"/>
      <c r="BY69" s="392"/>
      <c r="BZ69" s="409" t="s">
        <v>1294</v>
      </c>
      <c r="CA69" s="402" t="s">
        <v>600</v>
      </c>
    </row>
    <row r="70" spans="1:80" customFormat="1" ht="13" customHeight="1" x14ac:dyDescent="0.3">
      <c r="A70" s="392">
        <v>4378</v>
      </c>
      <c r="B70" s="393">
        <v>42566</v>
      </c>
      <c r="C70" s="394" t="s">
        <v>825</v>
      </c>
      <c r="D70" s="392" t="s">
        <v>980</v>
      </c>
      <c r="E70" s="392"/>
      <c r="F70" s="392" t="s">
        <v>850</v>
      </c>
      <c r="G70" s="393">
        <v>42551</v>
      </c>
      <c r="H70" s="395" t="s">
        <v>828</v>
      </c>
      <c r="I70" s="395" t="s">
        <v>829</v>
      </c>
      <c r="J70" s="395"/>
      <c r="K70" s="392" t="s">
        <v>830</v>
      </c>
      <c r="L70" s="392" t="s">
        <v>891</v>
      </c>
      <c r="M70" s="396">
        <v>92.98181818181817</v>
      </c>
      <c r="N70" s="396">
        <v>32.43636363636363</v>
      </c>
      <c r="O70" s="392"/>
      <c r="P70" s="392"/>
      <c r="Q70" s="396"/>
      <c r="R70" s="396"/>
      <c r="S70" s="396"/>
      <c r="T70" s="396"/>
      <c r="U70" s="396"/>
      <c r="V70" s="396"/>
      <c r="W70" s="396">
        <v>15.936363636363636</v>
      </c>
      <c r="X70" s="396" t="s">
        <v>1017</v>
      </c>
      <c r="Y70" s="396" t="s">
        <v>1017</v>
      </c>
      <c r="Z70" s="396" t="s">
        <v>1017</v>
      </c>
      <c r="AA70" s="396" t="s">
        <v>1017</v>
      </c>
      <c r="AB70" s="396" t="s">
        <v>1017</v>
      </c>
      <c r="AC70" s="396" t="s">
        <v>1017</v>
      </c>
      <c r="AD70" s="396" t="s">
        <v>1017</v>
      </c>
      <c r="AE70" s="396" t="s">
        <v>1017</v>
      </c>
      <c r="AF70" s="396" t="s">
        <v>1017</v>
      </c>
      <c r="AG70" s="396" t="s">
        <v>1017</v>
      </c>
      <c r="AH70" s="396">
        <v>22.881818181818183</v>
      </c>
      <c r="AI70" s="396" t="s">
        <v>1017</v>
      </c>
      <c r="AJ70" s="396" t="s">
        <v>1017</v>
      </c>
      <c r="AK70" s="396" t="s">
        <v>1017</v>
      </c>
      <c r="AL70" s="392"/>
      <c r="AM70" s="420"/>
      <c r="AN70" s="420"/>
      <c r="AO70" s="392" t="s">
        <v>851</v>
      </c>
      <c r="AP70" s="395" t="s">
        <v>829</v>
      </c>
      <c r="AQ70" s="395"/>
      <c r="AR70" s="395"/>
      <c r="AS70" s="399"/>
      <c r="AT70" s="395">
        <v>7</v>
      </c>
      <c r="AU70" s="395"/>
      <c r="AV70" s="395"/>
      <c r="AW70" s="395"/>
      <c r="AX70" s="395" t="s">
        <v>829</v>
      </c>
      <c r="AY70" s="392"/>
      <c r="AZ70" s="395">
        <v>0</v>
      </c>
      <c r="BA70" s="395">
        <v>0</v>
      </c>
      <c r="BB70" s="395">
        <v>0</v>
      </c>
      <c r="BC70" s="395">
        <v>0</v>
      </c>
      <c r="BD70" s="395">
        <v>0</v>
      </c>
      <c r="BE70" s="395">
        <v>0</v>
      </c>
      <c r="BF70" s="395">
        <v>0</v>
      </c>
      <c r="BG70" s="395">
        <v>0</v>
      </c>
      <c r="BH70" s="395">
        <v>0</v>
      </c>
      <c r="BI70" s="395">
        <v>0</v>
      </c>
      <c r="BJ70" s="395">
        <v>0</v>
      </c>
      <c r="BK70" s="395">
        <v>0</v>
      </c>
      <c r="BL70" s="395"/>
      <c r="BM70" s="395" t="s">
        <v>829</v>
      </c>
      <c r="BN70" s="395"/>
      <c r="BO70" s="395" t="s">
        <v>829</v>
      </c>
      <c r="BP70" s="400"/>
      <c r="BQ70" s="395"/>
      <c r="BR70" s="395"/>
      <c r="BS70" s="395"/>
      <c r="BT70" s="402"/>
      <c r="BU70" s="402"/>
      <c r="BV70" s="395"/>
      <c r="BW70" s="395" t="s">
        <v>834</v>
      </c>
      <c r="BX70" s="395"/>
      <c r="BY70" s="402"/>
      <c r="BZ70" s="409" t="s">
        <v>1295</v>
      </c>
      <c r="CA70" s="392" t="s">
        <v>600</v>
      </c>
    </row>
    <row r="71" spans="1:80" customFormat="1" ht="13" customHeight="1" x14ac:dyDescent="0.3">
      <c r="A71" s="392">
        <v>12300</v>
      </c>
      <c r="B71" s="393">
        <v>42566</v>
      </c>
      <c r="C71" s="394" t="s">
        <v>825</v>
      </c>
      <c r="D71" s="392" t="s">
        <v>980</v>
      </c>
      <c r="E71" s="392"/>
      <c r="F71" s="392" t="s">
        <v>850</v>
      </c>
      <c r="G71" s="406">
        <v>42551</v>
      </c>
      <c r="H71" s="395" t="s">
        <v>828</v>
      </c>
      <c r="I71" s="395" t="s">
        <v>853</v>
      </c>
      <c r="J71" s="395"/>
      <c r="K71" s="392" t="s">
        <v>893</v>
      </c>
      <c r="L71" s="392" t="s">
        <v>1037</v>
      </c>
      <c r="M71" s="396">
        <v>95.672727272727258</v>
      </c>
      <c r="N71" s="396">
        <v>34.945454545454538</v>
      </c>
      <c r="O71" s="392"/>
      <c r="P71" s="392"/>
      <c r="Q71" s="396"/>
      <c r="R71" s="396"/>
      <c r="S71" s="396"/>
      <c r="T71" s="396"/>
      <c r="U71" s="396"/>
      <c r="V71" s="396"/>
      <c r="W71" s="396">
        <v>17.154545454545453</v>
      </c>
      <c r="X71" s="396" t="s">
        <v>1017</v>
      </c>
      <c r="Y71" s="396" t="s">
        <v>1017</v>
      </c>
      <c r="Z71" s="396" t="s">
        <v>1017</v>
      </c>
      <c r="AA71" s="396" t="s">
        <v>1017</v>
      </c>
      <c r="AB71" s="396" t="s">
        <v>1017</v>
      </c>
      <c r="AC71" s="396" t="s">
        <v>1017</v>
      </c>
      <c r="AD71" s="396" t="s">
        <v>1017</v>
      </c>
      <c r="AE71" s="396" t="s">
        <v>1017</v>
      </c>
      <c r="AF71" s="396" t="s">
        <v>1017</v>
      </c>
      <c r="AG71" s="396" t="s">
        <v>1017</v>
      </c>
      <c r="AH71" s="396">
        <v>27.763636363636362</v>
      </c>
      <c r="AI71" s="396" t="s">
        <v>1017</v>
      </c>
      <c r="AJ71" s="396" t="s">
        <v>1017</v>
      </c>
      <c r="AK71" s="396" t="s">
        <v>1017</v>
      </c>
      <c r="AL71" s="392"/>
      <c r="AM71" s="420"/>
      <c r="AN71" s="420"/>
      <c r="AO71" s="392" t="s">
        <v>851</v>
      </c>
      <c r="AP71" s="395" t="s">
        <v>829</v>
      </c>
      <c r="AQ71" s="395"/>
      <c r="AR71" s="395"/>
      <c r="AS71" s="395">
        <v>10</v>
      </c>
      <c r="AT71" s="395">
        <v>12</v>
      </c>
      <c r="AU71" s="395"/>
      <c r="AV71" s="395"/>
      <c r="AW71" s="395"/>
      <c r="AX71" s="395" t="s">
        <v>835</v>
      </c>
      <c r="AY71" s="392"/>
      <c r="AZ71" s="395">
        <v>0</v>
      </c>
      <c r="BA71" s="395">
        <v>0</v>
      </c>
      <c r="BB71" s="395">
        <v>0</v>
      </c>
      <c r="BC71" s="395">
        <v>0</v>
      </c>
      <c r="BD71" s="395">
        <v>0</v>
      </c>
      <c r="BE71" s="395">
        <v>0</v>
      </c>
      <c r="BF71" s="395">
        <v>0</v>
      </c>
      <c r="BG71" s="395">
        <v>0</v>
      </c>
      <c r="BH71" s="395">
        <v>0</v>
      </c>
      <c r="BI71" s="395">
        <v>0</v>
      </c>
      <c r="BJ71" s="395">
        <v>0</v>
      </c>
      <c r="BK71" s="395">
        <v>0</v>
      </c>
      <c r="BL71" s="395"/>
      <c r="BM71" s="395" t="s">
        <v>829</v>
      </c>
      <c r="BN71" s="395">
        <v>12</v>
      </c>
      <c r="BO71" s="395" t="s">
        <v>829</v>
      </c>
      <c r="BP71" s="400"/>
      <c r="BQ71" s="395"/>
      <c r="BR71" s="395"/>
      <c r="BS71" s="395"/>
      <c r="BT71" s="402"/>
      <c r="BU71" s="402"/>
      <c r="BV71" s="395"/>
      <c r="BW71" s="395" t="s">
        <v>834</v>
      </c>
      <c r="BX71" s="395"/>
      <c r="BY71" s="402" t="s">
        <v>1038</v>
      </c>
      <c r="BZ71" s="409" t="s">
        <v>1296</v>
      </c>
      <c r="CA71" s="392" t="s">
        <v>600</v>
      </c>
    </row>
    <row r="72" spans="1:80" customFormat="1" ht="13" customHeight="1" x14ac:dyDescent="0.3">
      <c r="A72" s="392">
        <v>13093</v>
      </c>
      <c r="B72" s="393">
        <v>42566</v>
      </c>
      <c r="C72" s="410" t="s">
        <v>963</v>
      </c>
      <c r="D72" s="411" t="s">
        <v>980</v>
      </c>
      <c r="E72" s="411"/>
      <c r="F72" s="411" t="s">
        <v>534</v>
      </c>
      <c r="G72" s="406">
        <v>42551</v>
      </c>
      <c r="H72" s="412" t="s">
        <v>590</v>
      </c>
      <c r="I72" s="412" t="s">
        <v>772</v>
      </c>
      <c r="J72" s="412"/>
      <c r="K72" s="411" t="s">
        <v>214</v>
      </c>
      <c r="L72" s="392" t="s">
        <v>1041</v>
      </c>
      <c r="M72" s="396">
        <v>74.818181818181813</v>
      </c>
      <c r="N72" s="396">
        <v>28.381818181818179</v>
      </c>
      <c r="O72" s="411"/>
      <c r="P72" s="411"/>
      <c r="Q72" s="396"/>
      <c r="R72" s="396"/>
      <c r="S72" s="396"/>
      <c r="T72" s="396"/>
      <c r="U72" s="396"/>
      <c r="V72" s="396"/>
      <c r="W72" s="396">
        <v>11.536363636363635</v>
      </c>
      <c r="X72" s="396" t="s">
        <v>1017</v>
      </c>
      <c r="Y72" s="396" t="s">
        <v>1017</v>
      </c>
      <c r="Z72" s="396" t="s">
        <v>1017</v>
      </c>
      <c r="AA72" s="396" t="s">
        <v>1017</v>
      </c>
      <c r="AB72" s="396" t="s">
        <v>1017</v>
      </c>
      <c r="AC72" s="396" t="s">
        <v>1017</v>
      </c>
      <c r="AD72" s="396" t="s">
        <v>1017</v>
      </c>
      <c r="AE72" s="396" t="s">
        <v>1017</v>
      </c>
      <c r="AF72" s="396" t="s">
        <v>1017</v>
      </c>
      <c r="AG72" s="396" t="s">
        <v>1017</v>
      </c>
      <c r="AH72" s="396">
        <v>23.790909090909089</v>
      </c>
      <c r="AI72" s="396" t="s">
        <v>1017</v>
      </c>
      <c r="AJ72" s="396" t="s">
        <v>1017</v>
      </c>
      <c r="AK72" s="396" t="s">
        <v>1017</v>
      </c>
      <c r="AL72" s="411"/>
      <c r="AM72" s="426"/>
      <c r="AN72" s="426"/>
      <c r="AO72" s="411" t="s">
        <v>1291</v>
      </c>
      <c r="AP72" s="412" t="s">
        <v>772</v>
      </c>
      <c r="AQ72" s="412"/>
      <c r="AR72" s="412"/>
      <c r="AS72" s="415"/>
      <c r="AT72" s="395">
        <v>9.5</v>
      </c>
      <c r="AU72" s="412"/>
      <c r="AV72" s="412"/>
      <c r="AW72" s="412"/>
      <c r="AX72" s="412" t="s">
        <v>807</v>
      </c>
      <c r="AY72" s="411"/>
      <c r="AZ72" s="412">
        <v>0</v>
      </c>
      <c r="BA72" s="412">
        <v>0</v>
      </c>
      <c r="BB72" s="412">
        <v>0</v>
      </c>
      <c r="BC72" s="412">
        <v>0</v>
      </c>
      <c r="BD72" s="412">
        <v>0</v>
      </c>
      <c r="BE72" s="412">
        <v>0</v>
      </c>
      <c r="BF72" s="412">
        <v>0</v>
      </c>
      <c r="BG72" s="412">
        <v>0</v>
      </c>
      <c r="BH72" s="412">
        <v>0</v>
      </c>
      <c r="BI72" s="412">
        <v>0</v>
      </c>
      <c r="BJ72" s="412">
        <v>0</v>
      </c>
      <c r="BK72" s="412">
        <v>0</v>
      </c>
      <c r="BL72" s="412"/>
      <c r="BM72" s="412" t="s">
        <v>772</v>
      </c>
      <c r="BN72" s="395">
        <v>12</v>
      </c>
      <c r="BO72" s="412" t="s">
        <v>772</v>
      </c>
      <c r="BP72" s="400"/>
      <c r="BQ72" s="412"/>
      <c r="BR72" s="412"/>
      <c r="BS72" s="412"/>
      <c r="BT72" s="416"/>
      <c r="BU72" s="416"/>
      <c r="BV72" s="412"/>
      <c r="BW72" s="412" t="s">
        <v>1043</v>
      </c>
      <c r="BX72" s="412"/>
      <c r="BY72" s="411"/>
      <c r="BZ72" s="409" t="s">
        <v>1297</v>
      </c>
      <c r="CA72" s="402" t="s">
        <v>600</v>
      </c>
    </row>
    <row r="73" spans="1:80" customFormat="1" ht="13" customHeight="1" x14ac:dyDescent="0.3">
      <c r="A73" s="392">
        <v>10682</v>
      </c>
      <c r="B73" s="393">
        <v>42566</v>
      </c>
      <c r="C73" s="394" t="s">
        <v>825</v>
      </c>
      <c r="D73" s="392" t="s">
        <v>980</v>
      </c>
      <c r="E73" s="392"/>
      <c r="F73" s="392" t="s">
        <v>850</v>
      </c>
      <c r="G73" s="393">
        <v>42551</v>
      </c>
      <c r="H73" s="395" t="s">
        <v>828</v>
      </c>
      <c r="I73" s="395" t="s">
        <v>829</v>
      </c>
      <c r="J73" s="395"/>
      <c r="K73" s="392" t="s">
        <v>836</v>
      </c>
      <c r="L73" s="392" t="s">
        <v>899</v>
      </c>
      <c r="M73" s="396">
        <v>111.16363636363636</v>
      </c>
      <c r="N73" s="396">
        <v>29.390909090909087</v>
      </c>
      <c r="O73" s="392"/>
      <c r="P73" s="392"/>
      <c r="Q73" s="396"/>
      <c r="R73" s="396"/>
      <c r="S73" s="396"/>
      <c r="T73" s="396"/>
      <c r="U73" s="396"/>
      <c r="V73" s="396"/>
      <c r="W73" s="396">
        <v>12.527272727272726</v>
      </c>
      <c r="X73" s="396" t="s">
        <v>1017</v>
      </c>
      <c r="Y73" s="396" t="s">
        <v>1017</v>
      </c>
      <c r="Z73" s="396" t="s">
        <v>1017</v>
      </c>
      <c r="AA73" s="396" t="s">
        <v>1017</v>
      </c>
      <c r="AB73" s="396" t="s">
        <v>1017</v>
      </c>
      <c r="AC73" s="396" t="s">
        <v>1017</v>
      </c>
      <c r="AD73" s="396" t="s">
        <v>1017</v>
      </c>
      <c r="AE73" s="396" t="s">
        <v>1017</v>
      </c>
      <c r="AF73" s="396" t="s">
        <v>1017</v>
      </c>
      <c r="AG73" s="396" t="s">
        <v>1017</v>
      </c>
      <c r="AH73" s="396">
        <v>21.018181818181816</v>
      </c>
      <c r="AI73" s="396" t="s">
        <v>1017</v>
      </c>
      <c r="AJ73" s="396" t="s">
        <v>1017</v>
      </c>
      <c r="AK73" s="396" t="s">
        <v>1017</v>
      </c>
      <c r="AL73" s="392"/>
      <c r="AM73" s="420"/>
      <c r="AN73" s="420"/>
      <c r="AO73" s="392" t="s">
        <v>851</v>
      </c>
      <c r="AP73" s="395" t="s">
        <v>829</v>
      </c>
      <c r="AQ73" s="395"/>
      <c r="AR73" s="395"/>
      <c r="AS73" s="399"/>
      <c r="AT73" s="395">
        <v>7</v>
      </c>
      <c r="AU73" s="395"/>
      <c r="AV73" s="395"/>
      <c r="AW73" s="395"/>
      <c r="AX73" s="395" t="s">
        <v>835</v>
      </c>
      <c r="AY73" s="392"/>
      <c r="AZ73" s="395">
        <v>0</v>
      </c>
      <c r="BA73" s="395">
        <v>0</v>
      </c>
      <c r="BB73" s="395">
        <v>6</v>
      </c>
      <c r="BC73" s="395">
        <v>0</v>
      </c>
      <c r="BD73" s="395">
        <v>0</v>
      </c>
      <c r="BE73" s="395">
        <v>0</v>
      </c>
      <c r="BF73" s="395">
        <v>0</v>
      </c>
      <c r="BG73" s="395">
        <v>0</v>
      </c>
      <c r="BH73" s="395">
        <v>0</v>
      </c>
      <c r="BI73" s="395">
        <v>0</v>
      </c>
      <c r="BJ73" s="395">
        <v>0</v>
      </c>
      <c r="BK73" s="395">
        <v>0</v>
      </c>
      <c r="BL73" s="395"/>
      <c r="BM73" s="395" t="s">
        <v>829</v>
      </c>
      <c r="BN73" s="395"/>
      <c r="BO73" s="395" t="s">
        <v>829</v>
      </c>
      <c r="BP73" s="400"/>
      <c r="BQ73" s="395"/>
      <c r="BR73" s="395"/>
      <c r="BS73" s="395"/>
      <c r="BT73" s="402"/>
      <c r="BU73" s="402"/>
      <c r="BV73" s="395"/>
      <c r="BW73" s="395" t="s">
        <v>834</v>
      </c>
      <c r="BX73" s="395">
        <v>1</v>
      </c>
      <c r="BY73" s="392" t="s">
        <v>946</v>
      </c>
      <c r="BZ73" s="409" t="s">
        <v>1242</v>
      </c>
      <c r="CA73" s="392" t="s">
        <v>600</v>
      </c>
    </row>
    <row r="74" spans="1:80" customFormat="1" ht="13" customHeight="1" x14ac:dyDescent="0.3">
      <c r="A74" s="392">
        <v>1400</v>
      </c>
      <c r="B74" s="393">
        <v>42566</v>
      </c>
      <c r="C74" s="394" t="s">
        <v>825</v>
      </c>
      <c r="D74" s="392" t="s">
        <v>980</v>
      </c>
      <c r="E74" s="392"/>
      <c r="F74" s="392" t="s">
        <v>850</v>
      </c>
      <c r="G74" s="406">
        <v>42551</v>
      </c>
      <c r="H74" s="395" t="s">
        <v>828</v>
      </c>
      <c r="I74" s="395" t="s">
        <v>829</v>
      </c>
      <c r="J74" s="395"/>
      <c r="K74" s="392" t="s">
        <v>837</v>
      </c>
      <c r="L74" s="392" t="s">
        <v>838</v>
      </c>
      <c r="M74" s="396">
        <v>92.072727272727263</v>
      </c>
      <c r="N74" s="396">
        <v>27.9</v>
      </c>
      <c r="O74" s="392" t="s">
        <v>802</v>
      </c>
      <c r="P74" s="392">
        <v>1300</v>
      </c>
      <c r="Q74" s="396">
        <v>26.999999999999996</v>
      </c>
      <c r="R74" s="396"/>
      <c r="S74" s="396"/>
      <c r="T74" s="396"/>
      <c r="U74" s="396"/>
      <c r="V74" s="396"/>
      <c r="W74" s="396">
        <v>18</v>
      </c>
      <c r="X74" s="396" t="s">
        <v>1017</v>
      </c>
      <c r="Y74" s="396" t="s">
        <v>1017</v>
      </c>
      <c r="Z74" s="396" t="s">
        <v>1017</v>
      </c>
      <c r="AA74" s="396" t="s">
        <v>1017</v>
      </c>
      <c r="AB74" s="396" t="s">
        <v>1017</v>
      </c>
      <c r="AC74" s="396" t="s">
        <v>1017</v>
      </c>
      <c r="AD74" s="396" t="s">
        <v>1017</v>
      </c>
      <c r="AE74" s="396" t="s">
        <v>1017</v>
      </c>
      <c r="AF74" s="396" t="s">
        <v>1017</v>
      </c>
      <c r="AG74" s="396" t="s">
        <v>1017</v>
      </c>
      <c r="AH74" s="396">
        <v>19.172727272727272</v>
      </c>
      <c r="AI74" s="396" t="s">
        <v>1017</v>
      </c>
      <c r="AJ74" s="396" t="s">
        <v>1017</v>
      </c>
      <c r="AK74" s="396" t="s">
        <v>1017</v>
      </c>
      <c r="AL74" s="392"/>
      <c r="AM74" s="420"/>
      <c r="AN74" s="420"/>
      <c r="AO74" s="392" t="s">
        <v>851</v>
      </c>
      <c r="AP74" s="395" t="s">
        <v>829</v>
      </c>
      <c r="AQ74" s="395"/>
      <c r="AR74" s="395"/>
      <c r="AS74" s="399"/>
      <c r="AT74" s="395">
        <v>10.199999999999999</v>
      </c>
      <c r="AU74" s="395"/>
      <c r="AV74" s="395"/>
      <c r="AW74" s="395"/>
      <c r="AX74" s="395" t="s">
        <v>835</v>
      </c>
      <c r="AY74" s="392"/>
      <c r="AZ74" s="395">
        <v>0</v>
      </c>
      <c r="BA74" s="395">
        <v>0</v>
      </c>
      <c r="BB74" s="395">
        <v>0</v>
      </c>
      <c r="BC74" s="395">
        <v>0</v>
      </c>
      <c r="BD74" s="395">
        <v>0</v>
      </c>
      <c r="BE74" s="395">
        <v>0</v>
      </c>
      <c r="BF74" s="395">
        <v>0</v>
      </c>
      <c r="BG74" s="395">
        <v>0</v>
      </c>
      <c r="BH74" s="395">
        <v>0</v>
      </c>
      <c r="BI74" s="395">
        <v>0</v>
      </c>
      <c r="BJ74" s="395">
        <v>0</v>
      </c>
      <c r="BK74" s="395">
        <v>0</v>
      </c>
      <c r="BL74" s="395"/>
      <c r="BM74" s="395" t="s">
        <v>829</v>
      </c>
      <c r="BN74" s="395"/>
      <c r="BO74" s="395" t="s">
        <v>829</v>
      </c>
      <c r="BP74" s="400"/>
      <c r="BQ74" s="395"/>
      <c r="BR74" s="395"/>
      <c r="BS74" s="395"/>
      <c r="BT74" s="402"/>
      <c r="BU74" s="402"/>
      <c r="BV74" s="395"/>
      <c r="BW74" s="395" t="s">
        <v>834</v>
      </c>
      <c r="BX74" s="395"/>
      <c r="BY74" s="392" t="s">
        <v>1046</v>
      </c>
      <c r="BZ74" s="409" t="s">
        <v>1298</v>
      </c>
      <c r="CA74" s="392" t="s">
        <v>600</v>
      </c>
    </row>
    <row r="75" spans="1:80" customFormat="1" ht="13" customHeight="1" x14ac:dyDescent="0.3">
      <c r="A75" s="392">
        <v>13131</v>
      </c>
      <c r="B75" s="393">
        <v>42568</v>
      </c>
      <c r="C75" s="394" t="s">
        <v>825</v>
      </c>
      <c r="D75" s="392" t="s">
        <v>980</v>
      </c>
      <c r="E75" s="392"/>
      <c r="F75" s="392" t="s">
        <v>850</v>
      </c>
      <c r="G75" s="393">
        <v>42551</v>
      </c>
      <c r="H75" s="395" t="s">
        <v>828</v>
      </c>
      <c r="I75" s="395" t="s">
        <v>829</v>
      </c>
      <c r="J75" s="395"/>
      <c r="K75" s="392" t="s">
        <v>839</v>
      </c>
      <c r="L75" s="392" t="s">
        <v>1048</v>
      </c>
      <c r="M75" s="396">
        <v>89.090909090909079</v>
      </c>
      <c r="N75" s="396">
        <v>34.799999999999997</v>
      </c>
      <c r="O75" s="392"/>
      <c r="P75" s="392"/>
      <c r="Q75" s="396"/>
      <c r="R75" s="396"/>
      <c r="S75" s="396"/>
      <c r="T75" s="396"/>
      <c r="U75" s="396"/>
      <c r="V75" s="396"/>
      <c r="W75" s="396">
        <v>16.999999999999996</v>
      </c>
      <c r="X75" s="396" t="s">
        <v>1017</v>
      </c>
      <c r="Y75" s="396" t="s">
        <v>1017</v>
      </c>
      <c r="Z75" s="396" t="s">
        <v>1017</v>
      </c>
      <c r="AA75" s="396" t="s">
        <v>1017</v>
      </c>
      <c r="AB75" s="396" t="s">
        <v>1017</v>
      </c>
      <c r="AC75" s="396" t="s">
        <v>1017</v>
      </c>
      <c r="AD75" s="396" t="s">
        <v>1017</v>
      </c>
      <c r="AE75" s="396" t="s">
        <v>1017</v>
      </c>
      <c r="AF75" s="396" t="s">
        <v>1017</v>
      </c>
      <c r="AG75" s="396" t="s">
        <v>1017</v>
      </c>
      <c r="AH75" s="396">
        <v>30.190909090909088</v>
      </c>
      <c r="AI75" s="396" t="s">
        <v>1017</v>
      </c>
      <c r="AJ75" s="396" t="s">
        <v>1017</v>
      </c>
      <c r="AK75" s="396" t="s">
        <v>1017</v>
      </c>
      <c r="AL75" s="392"/>
      <c r="AM75" s="420"/>
      <c r="AN75" s="420"/>
      <c r="AO75" s="392" t="s">
        <v>851</v>
      </c>
      <c r="AP75" s="395" t="s">
        <v>829</v>
      </c>
      <c r="AQ75" s="395"/>
      <c r="AR75" s="395"/>
      <c r="AS75" s="399"/>
      <c r="AT75" s="395">
        <v>8</v>
      </c>
      <c r="AU75" s="395"/>
      <c r="AV75" s="395"/>
      <c r="AW75" s="395"/>
      <c r="AX75" s="395" t="s">
        <v>829</v>
      </c>
      <c r="AY75" s="392"/>
      <c r="AZ75" s="395">
        <v>0</v>
      </c>
      <c r="BA75" s="395">
        <v>20</v>
      </c>
      <c r="BB75" s="395">
        <v>0</v>
      </c>
      <c r="BC75" s="395">
        <v>0</v>
      </c>
      <c r="BD75" s="395">
        <v>0</v>
      </c>
      <c r="BE75" s="395">
        <v>0</v>
      </c>
      <c r="BF75" s="395">
        <v>0</v>
      </c>
      <c r="BG75" s="395">
        <v>0</v>
      </c>
      <c r="BH75" s="395">
        <v>0</v>
      </c>
      <c r="BI75" s="395">
        <v>0</v>
      </c>
      <c r="BJ75" s="395">
        <v>0</v>
      </c>
      <c r="BK75" s="395">
        <v>0</v>
      </c>
      <c r="BL75" s="395"/>
      <c r="BM75" s="395" t="s">
        <v>829</v>
      </c>
      <c r="BN75" s="395"/>
      <c r="BO75" s="395" t="s">
        <v>829</v>
      </c>
      <c r="BP75" s="400"/>
      <c r="BQ75" s="395"/>
      <c r="BR75" s="395"/>
      <c r="BS75" s="395"/>
      <c r="BT75" s="392"/>
      <c r="BU75" s="392"/>
      <c r="BV75" s="395"/>
      <c r="BW75" s="395" t="s">
        <v>834</v>
      </c>
      <c r="BX75" s="395">
        <v>1</v>
      </c>
      <c r="BY75" s="392"/>
      <c r="BZ75" s="409" t="s">
        <v>1299</v>
      </c>
      <c r="CA75" s="392" t="s">
        <v>600</v>
      </c>
    </row>
    <row r="76" spans="1:80" customFormat="1" ht="13" customHeight="1" x14ac:dyDescent="0.3">
      <c r="A76" s="392">
        <v>10377</v>
      </c>
      <c r="B76" s="393">
        <v>42566</v>
      </c>
      <c r="C76" s="394" t="s">
        <v>825</v>
      </c>
      <c r="D76" s="392" t="s">
        <v>980</v>
      </c>
      <c r="E76" s="392"/>
      <c r="F76" s="392" t="s">
        <v>850</v>
      </c>
      <c r="G76" s="393">
        <v>42551</v>
      </c>
      <c r="H76" s="395" t="s">
        <v>590</v>
      </c>
      <c r="I76" s="395" t="s">
        <v>772</v>
      </c>
      <c r="J76" s="395"/>
      <c r="K76" s="392" t="s">
        <v>801</v>
      </c>
      <c r="L76" s="392" t="s">
        <v>903</v>
      </c>
      <c r="M76" s="396">
        <v>129</v>
      </c>
      <c r="N76" s="396">
        <v>24.45454545454545</v>
      </c>
      <c r="O76" s="392"/>
      <c r="P76" s="392"/>
      <c r="Q76" s="396"/>
      <c r="R76" s="396"/>
      <c r="S76" s="396"/>
      <c r="T76" s="396"/>
      <c r="U76" s="396"/>
      <c r="V76" s="396"/>
      <c r="W76" s="396">
        <v>18.963636363636361</v>
      </c>
      <c r="X76" s="396" t="s">
        <v>1017</v>
      </c>
      <c r="Y76" s="396" t="s">
        <v>1017</v>
      </c>
      <c r="Z76" s="396" t="s">
        <v>1017</v>
      </c>
      <c r="AA76" s="396" t="s">
        <v>1017</v>
      </c>
      <c r="AB76" s="396" t="s">
        <v>1017</v>
      </c>
      <c r="AC76" s="396" t="s">
        <v>1017</v>
      </c>
      <c r="AD76" s="396" t="s">
        <v>1017</v>
      </c>
      <c r="AE76" s="396" t="s">
        <v>1017</v>
      </c>
      <c r="AF76" s="396" t="s">
        <v>1017</v>
      </c>
      <c r="AG76" s="396" t="s">
        <v>1017</v>
      </c>
      <c r="AH76" s="396">
        <v>21.672727272727272</v>
      </c>
      <c r="AI76" s="396" t="s">
        <v>1017</v>
      </c>
      <c r="AJ76" s="396" t="s">
        <v>1017</v>
      </c>
      <c r="AK76" s="396" t="s">
        <v>1017</v>
      </c>
      <c r="AL76" s="392"/>
      <c r="AM76" s="420"/>
      <c r="AN76" s="420"/>
      <c r="AO76" s="392" t="s">
        <v>851</v>
      </c>
      <c r="AP76" s="395" t="s">
        <v>829</v>
      </c>
      <c r="AQ76" s="395"/>
      <c r="AR76" s="395"/>
      <c r="AS76" s="399"/>
      <c r="AT76" s="395">
        <v>6</v>
      </c>
      <c r="AU76" s="395"/>
      <c r="AV76" s="395"/>
      <c r="AW76" s="395"/>
      <c r="AX76" s="395" t="s">
        <v>829</v>
      </c>
      <c r="AY76" s="392"/>
      <c r="AZ76" s="395">
        <v>13</v>
      </c>
      <c r="BA76" s="395">
        <v>0</v>
      </c>
      <c r="BB76" s="395">
        <v>0</v>
      </c>
      <c r="BC76" s="395">
        <v>0</v>
      </c>
      <c r="BD76" s="395">
        <v>0</v>
      </c>
      <c r="BE76" s="395">
        <v>0</v>
      </c>
      <c r="BF76" s="395">
        <v>0</v>
      </c>
      <c r="BG76" s="395">
        <v>0</v>
      </c>
      <c r="BH76" s="395">
        <v>0</v>
      </c>
      <c r="BI76" s="395">
        <v>0</v>
      </c>
      <c r="BJ76" s="395">
        <v>0</v>
      </c>
      <c r="BK76" s="395">
        <v>0</v>
      </c>
      <c r="BL76" s="395"/>
      <c r="BM76" s="395" t="s">
        <v>829</v>
      </c>
      <c r="BN76" s="395"/>
      <c r="BO76" s="395" t="s">
        <v>829</v>
      </c>
      <c r="BP76" s="400"/>
      <c r="BQ76" s="395"/>
      <c r="BR76" s="395"/>
      <c r="BS76" s="395"/>
      <c r="BT76" s="392"/>
      <c r="BU76" s="392"/>
      <c r="BV76" s="395"/>
      <c r="BW76" s="395" t="s">
        <v>834</v>
      </c>
      <c r="BX76" s="395">
        <v>1</v>
      </c>
      <c r="BY76" s="392"/>
      <c r="BZ76" s="409" t="s">
        <v>1300</v>
      </c>
      <c r="CA76" s="392" t="s">
        <v>600</v>
      </c>
    </row>
    <row r="77" spans="1:80" customFormat="1" ht="13" customHeight="1" x14ac:dyDescent="0.3">
      <c r="A77" s="392">
        <v>12985</v>
      </c>
      <c r="B77" s="405">
        <v>42566</v>
      </c>
      <c r="C77" s="394" t="s">
        <v>825</v>
      </c>
      <c r="D77" s="392" t="s">
        <v>980</v>
      </c>
      <c r="E77" s="392"/>
      <c r="F77" s="392" t="s">
        <v>850</v>
      </c>
      <c r="G77" s="393">
        <v>42551</v>
      </c>
      <c r="H77" s="395" t="s">
        <v>590</v>
      </c>
      <c r="I77" s="395" t="s">
        <v>853</v>
      </c>
      <c r="J77" s="395"/>
      <c r="K77" s="392" t="s">
        <v>804</v>
      </c>
      <c r="L77" s="392" t="s">
        <v>1051</v>
      </c>
      <c r="M77" s="396">
        <v>90.499999999999986</v>
      </c>
      <c r="N77" s="396">
        <v>28.827272727272724</v>
      </c>
      <c r="O77" s="392"/>
      <c r="P77" s="392"/>
      <c r="Q77" s="396"/>
      <c r="R77" s="396"/>
      <c r="S77" s="396"/>
      <c r="T77" s="396"/>
      <c r="U77" s="396"/>
      <c r="V77" s="396"/>
      <c r="W77" s="396">
        <v>23.399999999999995</v>
      </c>
      <c r="X77" s="396" t="s">
        <v>1017</v>
      </c>
      <c r="Y77" s="396" t="s">
        <v>1017</v>
      </c>
      <c r="Z77" s="396" t="s">
        <v>1017</v>
      </c>
      <c r="AA77" s="396" t="s">
        <v>1017</v>
      </c>
      <c r="AB77" s="396" t="s">
        <v>1017</v>
      </c>
      <c r="AC77" s="396" t="s">
        <v>1017</v>
      </c>
      <c r="AD77" s="396" t="s">
        <v>1017</v>
      </c>
      <c r="AE77" s="396" t="s">
        <v>1017</v>
      </c>
      <c r="AF77" s="396" t="s">
        <v>1017</v>
      </c>
      <c r="AG77" s="396" t="s">
        <v>1017</v>
      </c>
      <c r="AH77" s="396">
        <v>23.9</v>
      </c>
      <c r="AI77" s="396" t="s">
        <v>1017</v>
      </c>
      <c r="AJ77" s="396" t="s">
        <v>1017</v>
      </c>
      <c r="AK77" s="396" t="s">
        <v>1017</v>
      </c>
      <c r="AL77" s="392"/>
      <c r="AM77" s="420"/>
      <c r="AN77" s="420"/>
      <c r="AO77" s="392" t="s">
        <v>851</v>
      </c>
      <c r="AP77" s="395" t="s">
        <v>829</v>
      </c>
      <c r="AQ77" s="395"/>
      <c r="AR77" s="395"/>
      <c r="AS77" s="399"/>
      <c r="AT77" s="395">
        <v>16</v>
      </c>
      <c r="AU77" s="395"/>
      <c r="AV77" s="395"/>
      <c r="AW77" s="395"/>
      <c r="AX77" s="395" t="s">
        <v>829</v>
      </c>
      <c r="AY77" s="392"/>
      <c r="AZ77" s="395">
        <v>0</v>
      </c>
      <c r="BA77" s="395">
        <v>0</v>
      </c>
      <c r="BB77" s="395">
        <v>0</v>
      </c>
      <c r="BC77" s="395">
        <v>0</v>
      </c>
      <c r="BD77" s="395">
        <v>0</v>
      </c>
      <c r="BE77" s="395">
        <v>0</v>
      </c>
      <c r="BF77" s="395">
        <v>0</v>
      </c>
      <c r="BG77" s="395">
        <v>0</v>
      </c>
      <c r="BH77" s="395">
        <v>0</v>
      </c>
      <c r="BI77" s="395">
        <v>0</v>
      </c>
      <c r="BJ77" s="395">
        <v>0</v>
      </c>
      <c r="BK77" s="395">
        <v>0</v>
      </c>
      <c r="BL77" s="395"/>
      <c r="BM77" s="395" t="s">
        <v>829</v>
      </c>
      <c r="BN77" s="395"/>
      <c r="BO77" s="395" t="s">
        <v>829</v>
      </c>
      <c r="BP77" s="400"/>
      <c r="BQ77" s="395"/>
      <c r="BR77" s="395"/>
      <c r="BS77" s="395"/>
      <c r="BT77" s="392"/>
      <c r="BU77" s="392"/>
      <c r="BV77" s="395"/>
      <c r="BW77" s="395" t="s">
        <v>834</v>
      </c>
      <c r="BX77" s="395">
        <v>1</v>
      </c>
      <c r="BY77" s="392"/>
      <c r="BZ77" s="409" t="s">
        <v>1301</v>
      </c>
      <c r="CA77" s="402" t="s">
        <v>600</v>
      </c>
    </row>
    <row r="78" spans="1:80" customFormat="1" ht="13" customHeight="1" x14ac:dyDescent="0.3">
      <c r="A78" s="392">
        <v>9923</v>
      </c>
      <c r="B78" s="393">
        <v>42566</v>
      </c>
      <c r="C78" s="394" t="s">
        <v>1053</v>
      </c>
      <c r="D78" s="392" t="s">
        <v>980</v>
      </c>
      <c r="E78" s="392"/>
      <c r="F78" s="392" t="s">
        <v>1133</v>
      </c>
      <c r="G78" s="393">
        <v>42185</v>
      </c>
      <c r="H78" s="395" t="s">
        <v>1055</v>
      </c>
      <c r="I78" s="395" t="s">
        <v>1056</v>
      </c>
      <c r="J78" s="395"/>
      <c r="K78" s="392" t="s">
        <v>906</v>
      </c>
      <c r="L78" s="392" t="s">
        <v>1057</v>
      </c>
      <c r="M78" s="396">
        <v>78.290909090909082</v>
      </c>
      <c r="N78" s="396">
        <v>30.881818181818179</v>
      </c>
      <c r="O78" s="392"/>
      <c r="P78" s="392"/>
      <c r="Q78" s="396"/>
      <c r="R78" s="396"/>
      <c r="S78" s="396"/>
      <c r="T78" s="396"/>
      <c r="U78" s="396"/>
      <c r="V78" s="396"/>
      <c r="W78" s="396">
        <v>25.972727272727273</v>
      </c>
      <c r="X78" s="396" t="s">
        <v>1017</v>
      </c>
      <c r="Y78" s="396" t="s">
        <v>1017</v>
      </c>
      <c r="Z78" s="396" t="s">
        <v>1017</v>
      </c>
      <c r="AA78" s="396" t="s">
        <v>1017</v>
      </c>
      <c r="AB78" s="396" t="s">
        <v>1017</v>
      </c>
      <c r="AC78" s="396" t="s">
        <v>1017</v>
      </c>
      <c r="AD78" s="396" t="s">
        <v>1017</v>
      </c>
      <c r="AE78" s="396" t="s">
        <v>1017</v>
      </c>
      <c r="AF78" s="396" t="s">
        <v>1017</v>
      </c>
      <c r="AG78" s="396" t="s">
        <v>1017</v>
      </c>
      <c r="AH78" s="396">
        <v>27.281818181818181</v>
      </c>
      <c r="AI78" s="396" t="s">
        <v>1017</v>
      </c>
      <c r="AJ78" s="396" t="s">
        <v>1017</v>
      </c>
      <c r="AK78" s="396" t="s">
        <v>1017</v>
      </c>
      <c r="AL78" s="392"/>
      <c r="AM78" s="420"/>
      <c r="AN78" s="420"/>
      <c r="AO78" s="392" t="s">
        <v>1302</v>
      </c>
      <c r="AP78" s="395" t="s">
        <v>1056</v>
      </c>
      <c r="AQ78" s="395"/>
      <c r="AR78" s="395"/>
      <c r="AS78" s="399"/>
      <c r="AT78" s="395">
        <v>15</v>
      </c>
      <c r="AU78" s="395"/>
      <c r="AV78" s="395"/>
      <c r="AW78" s="395"/>
      <c r="AX78" s="395" t="s">
        <v>1059</v>
      </c>
      <c r="AY78" s="392"/>
      <c r="AZ78" s="395">
        <v>0</v>
      </c>
      <c r="BA78" s="395">
        <v>0</v>
      </c>
      <c r="BB78" s="395">
        <v>0</v>
      </c>
      <c r="BC78" s="395">
        <v>0</v>
      </c>
      <c r="BD78" s="395">
        <v>0</v>
      </c>
      <c r="BE78" s="395">
        <v>0</v>
      </c>
      <c r="BF78" s="395">
        <v>0</v>
      </c>
      <c r="BG78" s="395">
        <v>0</v>
      </c>
      <c r="BH78" s="395">
        <v>0</v>
      </c>
      <c r="BI78" s="395">
        <v>0</v>
      </c>
      <c r="BJ78" s="395">
        <v>0</v>
      </c>
      <c r="BK78" s="395">
        <v>0</v>
      </c>
      <c r="BL78" s="395"/>
      <c r="BM78" s="395" t="s">
        <v>1056</v>
      </c>
      <c r="BN78" s="395"/>
      <c r="BO78" s="395" t="s">
        <v>1056</v>
      </c>
      <c r="BP78" s="400">
        <v>119.99999999999999</v>
      </c>
      <c r="BQ78" s="395"/>
      <c r="BR78" s="395"/>
      <c r="BS78" s="395"/>
      <c r="BT78" s="402"/>
      <c r="BU78" s="402"/>
      <c r="BV78" s="395"/>
      <c r="BW78" s="395" t="s">
        <v>1106</v>
      </c>
      <c r="BX78" s="395">
        <v>1</v>
      </c>
      <c r="BY78" s="392"/>
      <c r="BZ78" s="417" t="s">
        <v>991</v>
      </c>
      <c r="CA78" s="392" t="s">
        <v>600</v>
      </c>
      <c r="CB78" s="214"/>
    </row>
    <row r="79" spans="1:80" customFormat="1" ht="13" customHeight="1" x14ac:dyDescent="0.3">
      <c r="A79" s="392">
        <v>11663</v>
      </c>
      <c r="B79" s="393">
        <v>42566</v>
      </c>
      <c r="C79" s="394" t="s">
        <v>825</v>
      </c>
      <c r="D79" s="392" t="s">
        <v>980</v>
      </c>
      <c r="E79" s="392"/>
      <c r="F79" s="392" t="s">
        <v>850</v>
      </c>
      <c r="G79" s="393">
        <v>42551</v>
      </c>
      <c r="H79" s="395" t="s">
        <v>590</v>
      </c>
      <c r="I79" s="395" t="s">
        <v>853</v>
      </c>
      <c r="J79" s="395"/>
      <c r="K79" s="392" t="s">
        <v>913</v>
      </c>
      <c r="L79" s="392" t="s">
        <v>1069</v>
      </c>
      <c r="M79" s="396">
        <v>89.999999999999986</v>
      </c>
      <c r="N79" s="396">
        <v>31.818181818181817</v>
      </c>
      <c r="O79" s="392"/>
      <c r="P79" s="392"/>
      <c r="Q79" s="396"/>
      <c r="R79" s="396"/>
      <c r="S79" s="396"/>
      <c r="T79" s="396"/>
      <c r="U79" s="396"/>
      <c r="V79" s="396"/>
      <c r="W79" s="396">
        <v>17.27272727272727</v>
      </c>
      <c r="X79" s="396" t="s">
        <v>1017</v>
      </c>
      <c r="Y79" s="396" t="s">
        <v>1017</v>
      </c>
      <c r="Z79" s="396" t="s">
        <v>1017</v>
      </c>
      <c r="AA79" s="396" t="s">
        <v>1017</v>
      </c>
      <c r="AB79" s="396" t="s">
        <v>1017</v>
      </c>
      <c r="AC79" s="396" t="s">
        <v>1017</v>
      </c>
      <c r="AD79" s="396" t="s">
        <v>1017</v>
      </c>
      <c r="AE79" s="396" t="s">
        <v>1017</v>
      </c>
      <c r="AF79" s="396" t="s">
        <v>1017</v>
      </c>
      <c r="AG79" s="396" t="s">
        <v>1017</v>
      </c>
      <c r="AH79" s="396">
        <v>21.818181818181817</v>
      </c>
      <c r="AI79" s="396" t="s">
        <v>1017</v>
      </c>
      <c r="AJ79" s="396" t="s">
        <v>1017</v>
      </c>
      <c r="AK79" s="396" t="s">
        <v>1017</v>
      </c>
      <c r="AL79" s="392"/>
      <c r="AM79" s="420"/>
      <c r="AN79" s="420"/>
      <c r="AO79" s="392" t="s">
        <v>1291</v>
      </c>
      <c r="AP79" s="395" t="s">
        <v>829</v>
      </c>
      <c r="AQ79" s="395"/>
      <c r="AR79" s="395"/>
      <c r="AS79" s="399"/>
      <c r="AT79" s="395">
        <v>16</v>
      </c>
      <c r="AU79" s="395"/>
      <c r="AV79" s="395"/>
      <c r="AW79" s="395"/>
      <c r="AX79" s="395" t="s">
        <v>835</v>
      </c>
      <c r="AY79" s="392"/>
      <c r="AZ79" s="395">
        <v>0</v>
      </c>
      <c r="BA79" s="395">
        <v>0</v>
      </c>
      <c r="BB79" s="395">
        <v>0</v>
      </c>
      <c r="BC79" s="395">
        <v>0</v>
      </c>
      <c r="BD79" s="395">
        <v>0</v>
      </c>
      <c r="BE79" s="395">
        <v>0</v>
      </c>
      <c r="BF79" s="395">
        <v>0</v>
      </c>
      <c r="BG79" s="395">
        <v>0</v>
      </c>
      <c r="BH79" s="395">
        <v>0</v>
      </c>
      <c r="BI79" s="395">
        <v>0</v>
      </c>
      <c r="BJ79" s="395">
        <v>0</v>
      </c>
      <c r="BK79" s="395">
        <v>0</v>
      </c>
      <c r="BL79" s="395"/>
      <c r="BM79" s="395" t="s">
        <v>829</v>
      </c>
      <c r="BN79" s="395"/>
      <c r="BO79" s="395" t="s">
        <v>829</v>
      </c>
      <c r="BP79" s="400"/>
      <c r="BQ79" s="395"/>
      <c r="BR79" s="395"/>
      <c r="BS79" s="395"/>
      <c r="BT79" s="402"/>
      <c r="BU79" s="402"/>
      <c r="BV79" s="395"/>
      <c r="BW79" s="395" t="s">
        <v>834</v>
      </c>
      <c r="BX79" s="395"/>
      <c r="BY79" s="392" t="s">
        <v>1070</v>
      </c>
      <c r="BZ79" s="409" t="s">
        <v>1303</v>
      </c>
      <c r="CA79" s="402" t="s">
        <v>600</v>
      </c>
    </row>
    <row r="80" spans="1:80" customFormat="1" ht="13" customHeight="1" x14ac:dyDescent="0.3">
      <c r="A80" s="392">
        <v>12843</v>
      </c>
      <c r="B80" s="393">
        <v>42566</v>
      </c>
      <c r="C80" s="394" t="s">
        <v>825</v>
      </c>
      <c r="D80" s="392" t="s">
        <v>980</v>
      </c>
      <c r="E80" s="392"/>
      <c r="F80" s="392" t="s">
        <v>534</v>
      </c>
      <c r="G80" s="393">
        <v>42494</v>
      </c>
      <c r="H80" s="395" t="s">
        <v>828</v>
      </c>
      <c r="I80" s="395" t="s">
        <v>829</v>
      </c>
      <c r="J80" s="395"/>
      <c r="K80" s="392" t="s">
        <v>1072</v>
      </c>
      <c r="L80" s="392" t="s">
        <v>166</v>
      </c>
      <c r="M80" s="396">
        <v>93.736363636363635</v>
      </c>
      <c r="N80" s="396">
        <v>29.945454545454542</v>
      </c>
      <c r="O80" s="392"/>
      <c r="P80" s="392"/>
      <c r="Q80" s="396"/>
      <c r="R80" s="396"/>
      <c r="S80" s="396"/>
      <c r="T80" s="396"/>
      <c r="U80" s="396"/>
      <c r="V80" s="396"/>
      <c r="W80" s="396">
        <v>21.245454545454546</v>
      </c>
      <c r="X80" s="396" t="s">
        <v>1017</v>
      </c>
      <c r="Y80" s="396" t="s">
        <v>1017</v>
      </c>
      <c r="Z80" s="396" t="s">
        <v>1017</v>
      </c>
      <c r="AA80" s="396" t="s">
        <v>1017</v>
      </c>
      <c r="AB80" s="396" t="s">
        <v>1017</v>
      </c>
      <c r="AC80" s="396" t="s">
        <v>1017</v>
      </c>
      <c r="AD80" s="396" t="s">
        <v>1017</v>
      </c>
      <c r="AE80" s="396" t="s">
        <v>1017</v>
      </c>
      <c r="AF80" s="396" t="s">
        <v>1017</v>
      </c>
      <c r="AG80" s="396" t="s">
        <v>1017</v>
      </c>
      <c r="AH80" s="396">
        <v>23.209090909090907</v>
      </c>
      <c r="AI80" s="396" t="s">
        <v>1017</v>
      </c>
      <c r="AJ80" s="396" t="s">
        <v>1017</v>
      </c>
      <c r="AK80" s="396" t="s">
        <v>1017</v>
      </c>
      <c r="AL80" s="392"/>
      <c r="AM80" s="420"/>
      <c r="AN80" s="420"/>
      <c r="AO80" s="392" t="s">
        <v>1302</v>
      </c>
      <c r="AP80" s="395" t="s">
        <v>829</v>
      </c>
      <c r="AQ80" s="395"/>
      <c r="AR80" s="395"/>
      <c r="AS80" s="399"/>
      <c r="AT80" s="395">
        <v>7</v>
      </c>
      <c r="AU80" s="395"/>
      <c r="AV80" s="395"/>
      <c r="AW80" s="395"/>
      <c r="AX80" s="395" t="s">
        <v>829</v>
      </c>
      <c r="AY80" s="392"/>
      <c r="AZ80" s="395">
        <v>0</v>
      </c>
      <c r="BA80" s="395">
        <v>0</v>
      </c>
      <c r="BB80" s="395">
        <v>0</v>
      </c>
      <c r="BC80" s="395">
        <v>15</v>
      </c>
      <c r="BD80" s="395">
        <v>0</v>
      </c>
      <c r="BE80" s="395">
        <v>0</v>
      </c>
      <c r="BF80" s="395">
        <v>0</v>
      </c>
      <c r="BG80" s="395">
        <v>0</v>
      </c>
      <c r="BH80" s="395">
        <v>0</v>
      </c>
      <c r="BI80" s="395">
        <v>0</v>
      </c>
      <c r="BJ80" s="395">
        <v>0</v>
      </c>
      <c r="BK80" s="395">
        <v>0</v>
      </c>
      <c r="BL80" s="395"/>
      <c r="BM80" s="395" t="s">
        <v>829</v>
      </c>
      <c r="BN80" s="395"/>
      <c r="BO80" s="395" t="s">
        <v>829</v>
      </c>
      <c r="BP80" s="400"/>
      <c r="BQ80" s="395"/>
      <c r="BR80" s="395"/>
      <c r="BS80" s="395"/>
      <c r="BT80" s="402"/>
      <c r="BU80" s="402"/>
      <c r="BV80" s="395"/>
      <c r="BW80" s="395" t="s">
        <v>834</v>
      </c>
      <c r="BX80" s="395">
        <v>1</v>
      </c>
      <c r="BY80" s="392"/>
      <c r="BZ80" s="409" t="s">
        <v>1304</v>
      </c>
      <c r="CA80" s="392" t="s">
        <v>600</v>
      </c>
    </row>
    <row r="81" spans="1:80" customFormat="1" ht="13" customHeight="1" x14ac:dyDescent="0.3">
      <c r="A81" s="392">
        <v>11169</v>
      </c>
      <c r="B81" s="393">
        <v>42566</v>
      </c>
      <c r="C81" s="394" t="s">
        <v>825</v>
      </c>
      <c r="D81" s="392" t="s">
        <v>980</v>
      </c>
      <c r="E81" s="392"/>
      <c r="F81" s="392" t="s">
        <v>850</v>
      </c>
      <c r="G81" s="393">
        <v>42551</v>
      </c>
      <c r="H81" s="395" t="s">
        <v>828</v>
      </c>
      <c r="I81" s="395" t="s">
        <v>829</v>
      </c>
      <c r="J81" s="395"/>
      <c r="K81" s="392" t="s">
        <v>1077</v>
      </c>
      <c r="L81" s="392" t="s">
        <v>954</v>
      </c>
      <c r="M81" s="396">
        <v>100.17272727272726</v>
      </c>
      <c r="N81" s="396">
        <v>22.054545454545455</v>
      </c>
      <c r="O81" s="392"/>
      <c r="P81" s="392"/>
      <c r="Q81" s="396"/>
      <c r="R81" s="396"/>
      <c r="S81" s="396"/>
      <c r="T81" s="396"/>
      <c r="U81" s="396"/>
      <c r="V81" s="396"/>
      <c r="W81" s="396">
        <v>17.254545454545454</v>
      </c>
      <c r="X81" s="396" t="s">
        <v>1017</v>
      </c>
      <c r="Y81" s="396" t="s">
        <v>1017</v>
      </c>
      <c r="Z81" s="396" t="s">
        <v>1017</v>
      </c>
      <c r="AA81" s="396" t="s">
        <v>1017</v>
      </c>
      <c r="AB81" s="396" t="s">
        <v>1017</v>
      </c>
      <c r="AC81" s="396" t="s">
        <v>1017</v>
      </c>
      <c r="AD81" s="396" t="s">
        <v>1017</v>
      </c>
      <c r="AE81" s="396" t="s">
        <v>1017</v>
      </c>
      <c r="AF81" s="396" t="s">
        <v>1017</v>
      </c>
      <c r="AG81" s="396" t="s">
        <v>1017</v>
      </c>
      <c r="AH81" s="396">
        <v>17.718181818181815</v>
      </c>
      <c r="AI81" s="396" t="s">
        <v>1017</v>
      </c>
      <c r="AJ81" s="396" t="s">
        <v>1017</v>
      </c>
      <c r="AK81" s="396" t="s">
        <v>1017</v>
      </c>
      <c r="AL81" s="392"/>
      <c r="AM81" s="420"/>
      <c r="AN81" s="420"/>
      <c r="AO81" s="392" t="s">
        <v>851</v>
      </c>
      <c r="AP81" s="395" t="s">
        <v>829</v>
      </c>
      <c r="AQ81" s="395"/>
      <c r="AR81" s="395"/>
      <c r="AS81" s="399"/>
      <c r="AT81" s="395">
        <v>5.53</v>
      </c>
      <c r="AU81" s="395"/>
      <c r="AV81" s="395"/>
      <c r="AW81" s="395"/>
      <c r="AX81" s="395" t="s">
        <v>829</v>
      </c>
      <c r="AY81" s="392"/>
      <c r="AZ81" s="395">
        <v>0</v>
      </c>
      <c r="BA81" s="395">
        <v>0</v>
      </c>
      <c r="BB81" s="395">
        <v>0</v>
      </c>
      <c r="BC81" s="395">
        <v>0</v>
      </c>
      <c r="BD81" s="395">
        <v>0</v>
      </c>
      <c r="BE81" s="395">
        <v>0</v>
      </c>
      <c r="BF81" s="395">
        <v>0</v>
      </c>
      <c r="BG81" s="395">
        <v>0</v>
      </c>
      <c r="BH81" s="395">
        <v>0</v>
      </c>
      <c r="BI81" s="395">
        <v>0</v>
      </c>
      <c r="BJ81" s="395">
        <v>0</v>
      </c>
      <c r="BK81" s="395">
        <v>0</v>
      </c>
      <c r="BL81" s="395"/>
      <c r="BM81" s="395" t="s">
        <v>829</v>
      </c>
      <c r="BN81" s="395"/>
      <c r="BO81" s="395" t="s">
        <v>829</v>
      </c>
      <c r="BP81" s="400"/>
      <c r="BQ81" s="395"/>
      <c r="BR81" s="395"/>
      <c r="BS81" s="395"/>
      <c r="BT81" s="402"/>
      <c r="BU81" s="402"/>
      <c r="BV81" s="395"/>
      <c r="BW81" s="395" t="s">
        <v>834</v>
      </c>
      <c r="BX81" s="395">
        <v>1</v>
      </c>
      <c r="BY81" s="392"/>
      <c r="BZ81" s="409" t="s">
        <v>1305</v>
      </c>
      <c r="CA81" s="402" t="s">
        <v>600</v>
      </c>
    </row>
    <row r="82" spans="1:80" customFormat="1" ht="13" customHeight="1" x14ac:dyDescent="0.3">
      <c r="A82" s="392">
        <v>9907</v>
      </c>
      <c r="B82" s="393">
        <v>42566</v>
      </c>
      <c r="C82" s="394" t="s">
        <v>825</v>
      </c>
      <c r="D82" s="392" t="s">
        <v>980</v>
      </c>
      <c r="E82" s="392"/>
      <c r="F82" s="392" t="s">
        <v>850</v>
      </c>
      <c r="G82" s="393">
        <v>42528</v>
      </c>
      <c r="H82" s="395" t="s">
        <v>828</v>
      </c>
      <c r="I82" s="395" t="s">
        <v>829</v>
      </c>
      <c r="J82" s="395"/>
      <c r="K82" s="392" t="s">
        <v>908</v>
      </c>
      <c r="L82" s="392" t="s">
        <v>844</v>
      </c>
      <c r="M82" s="396">
        <v>74.399999999999991</v>
      </c>
      <c r="N82" s="396">
        <v>29.581818181818178</v>
      </c>
      <c r="O82" s="392"/>
      <c r="P82" s="392"/>
      <c r="Q82" s="396"/>
      <c r="R82" s="396"/>
      <c r="S82" s="396"/>
      <c r="T82" s="396"/>
      <c r="U82" s="396"/>
      <c r="V82" s="396"/>
      <c r="W82" s="396">
        <v>12.472727272727273</v>
      </c>
      <c r="X82" s="396" t="s">
        <v>1017</v>
      </c>
      <c r="Y82" s="396" t="s">
        <v>1017</v>
      </c>
      <c r="Z82" s="396" t="s">
        <v>1017</v>
      </c>
      <c r="AA82" s="396" t="s">
        <v>1017</v>
      </c>
      <c r="AB82" s="396" t="s">
        <v>1017</v>
      </c>
      <c r="AC82" s="396" t="s">
        <v>1017</v>
      </c>
      <c r="AD82" s="396" t="s">
        <v>1017</v>
      </c>
      <c r="AE82" s="396" t="s">
        <v>1017</v>
      </c>
      <c r="AF82" s="396" t="s">
        <v>1017</v>
      </c>
      <c r="AG82" s="396" t="s">
        <v>1017</v>
      </c>
      <c r="AH82" s="396">
        <v>23.218181818181815</v>
      </c>
      <c r="AI82" s="396" t="s">
        <v>1017</v>
      </c>
      <c r="AJ82" s="396" t="s">
        <v>1017</v>
      </c>
      <c r="AK82" s="396" t="s">
        <v>1017</v>
      </c>
      <c r="AL82" s="392"/>
      <c r="AM82" s="420"/>
      <c r="AN82" s="420"/>
      <c r="AO82" s="392" t="s">
        <v>851</v>
      </c>
      <c r="AP82" s="395" t="s">
        <v>829</v>
      </c>
      <c r="AQ82" s="395"/>
      <c r="AR82" s="395"/>
      <c r="AS82" s="399"/>
      <c r="AT82" s="395">
        <v>8</v>
      </c>
      <c r="AU82" s="395"/>
      <c r="AV82" s="395"/>
      <c r="AW82" s="395"/>
      <c r="AX82" s="395" t="s">
        <v>829</v>
      </c>
      <c r="AY82" s="392"/>
      <c r="AZ82" s="395">
        <v>0</v>
      </c>
      <c r="BA82" s="395">
        <v>0</v>
      </c>
      <c r="BB82" s="395">
        <v>0</v>
      </c>
      <c r="BC82" s="395">
        <v>0</v>
      </c>
      <c r="BD82" s="395">
        <v>0</v>
      </c>
      <c r="BE82" s="395">
        <v>0</v>
      </c>
      <c r="BF82" s="395">
        <v>0</v>
      </c>
      <c r="BG82" s="395">
        <v>0</v>
      </c>
      <c r="BH82" s="395">
        <v>0</v>
      </c>
      <c r="BI82" s="395">
        <v>0</v>
      </c>
      <c r="BJ82" s="395">
        <v>0</v>
      </c>
      <c r="BK82" s="395">
        <v>0</v>
      </c>
      <c r="BL82" s="395"/>
      <c r="BM82" s="395" t="s">
        <v>829</v>
      </c>
      <c r="BN82" s="395"/>
      <c r="BO82" s="395" t="s">
        <v>829</v>
      </c>
      <c r="BP82" s="400"/>
      <c r="BQ82" s="395"/>
      <c r="BR82" s="395"/>
      <c r="BS82" s="395"/>
      <c r="BT82" s="402"/>
      <c r="BU82" s="402"/>
      <c r="BV82" s="395"/>
      <c r="BW82" s="395" t="s">
        <v>834</v>
      </c>
      <c r="BX82" s="395">
        <v>1</v>
      </c>
      <c r="BY82" s="392"/>
      <c r="BZ82" s="409" t="s">
        <v>1306</v>
      </c>
      <c r="CA82" s="392" t="s">
        <v>600</v>
      </c>
    </row>
    <row r="83" spans="1:80" customFormat="1" ht="13" customHeight="1" x14ac:dyDescent="0.3">
      <c r="A83" s="392">
        <v>11751</v>
      </c>
      <c r="B83" s="393">
        <v>42566</v>
      </c>
      <c r="C83" s="394" t="s">
        <v>825</v>
      </c>
      <c r="D83" s="392" t="s">
        <v>980</v>
      </c>
      <c r="E83" s="392"/>
      <c r="F83" s="392" t="s">
        <v>850</v>
      </c>
      <c r="G83" s="393">
        <v>42468</v>
      </c>
      <c r="H83" s="395" t="s">
        <v>828</v>
      </c>
      <c r="I83" s="395" t="s">
        <v>829</v>
      </c>
      <c r="J83" s="395"/>
      <c r="K83" s="392" t="s">
        <v>1082</v>
      </c>
      <c r="L83" s="392" t="s">
        <v>1083</v>
      </c>
      <c r="M83" s="396">
        <v>85</v>
      </c>
      <c r="N83" s="396">
        <v>28.399999999999995</v>
      </c>
      <c r="O83" s="392"/>
      <c r="P83" s="392"/>
      <c r="Q83" s="396"/>
      <c r="R83" s="396"/>
      <c r="S83" s="396"/>
      <c r="T83" s="396"/>
      <c r="U83" s="396"/>
      <c r="V83" s="396"/>
      <c r="W83" s="396">
        <v>20.5</v>
      </c>
      <c r="X83" s="396" t="s">
        <v>1017</v>
      </c>
      <c r="Y83" s="396" t="s">
        <v>1017</v>
      </c>
      <c r="Z83" s="396" t="s">
        <v>1017</v>
      </c>
      <c r="AA83" s="396" t="s">
        <v>1017</v>
      </c>
      <c r="AB83" s="396" t="s">
        <v>1017</v>
      </c>
      <c r="AC83" s="396" t="s">
        <v>1017</v>
      </c>
      <c r="AD83" s="396" t="s">
        <v>1017</v>
      </c>
      <c r="AE83" s="396" t="s">
        <v>1017</v>
      </c>
      <c r="AF83" s="396" t="s">
        <v>1017</v>
      </c>
      <c r="AG83" s="396" t="s">
        <v>1017</v>
      </c>
      <c r="AH83" s="396">
        <v>23.399999999999995</v>
      </c>
      <c r="AI83" s="396" t="s">
        <v>1017</v>
      </c>
      <c r="AJ83" s="396" t="s">
        <v>1017</v>
      </c>
      <c r="AK83" s="396" t="s">
        <v>1017</v>
      </c>
      <c r="AL83" s="392"/>
      <c r="AM83" s="420"/>
      <c r="AN83" s="420"/>
      <c r="AO83" s="392" t="s">
        <v>851</v>
      </c>
      <c r="AP83" s="395" t="s">
        <v>829</v>
      </c>
      <c r="AQ83" s="395"/>
      <c r="AR83" s="395"/>
      <c r="AS83" s="399"/>
      <c r="AT83" s="395">
        <v>11.1</v>
      </c>
      <c r="AU83" s="395"/>
      <c r="AV83" s="395"/>
      <c r="AW83" s="395"/>
      <c r="AX83" s="395" t="s">
        <v>772</v>
      </c>
      <c r="AY83" s="392"/>
      <c r="AZ83" s="395">
        <v>0</v>
      </c>
      <c r="BA83" s="395">
        <v>0</v>
      </c>
      <c r="BB83" s="395">
        <v>0</v>
      </c>
      <c r="BC83" s="395">
        <v>0</v>
      </c>
      <c r="BD83" s="395">
        <v>0</v>
      </c>
      <c r="BE83" s="395">
        <v>0</v>
      </c>
      <c r="BF83" s="395">
        <v>0</v>
      </c>
      <c r="BG83" s="395">
        <v>0</v>
      </c>
      <c r="BH83" s="395">
        <v>0</v>
      </c>
      <c r="BI83" s="395">
        <v>0</v>
      </c>
      <c r="BJ83" s="395">
        <v>0</v>
      </c>
      <c r="BK83" s="395">
        <v>0</v>
      </c>
      <c r="BL83" s="395"/>
      <c r="BM83" s="395" t="s">
        <v>829</v>
      </c>
      <c r="BN83" s="395">
        <v>12</v>
      </c>
      <c r="BO83" s="395" t="s">
        <v>829</v>
      </c>
      <c r="BP83" s="400"/>
      <c r="BQ83" s="395"/>
      <c r="BR83" s="395"/>
      <c r="BS83" s="395"/>
      <c r="BT83" s="402"/>
      <c r="BU83" s="402"/>
      <c r="BV83" s="395"/>
      <c r="BW83" s="395" t="s">
        <v>834</v>
      </c>
      <c r="BX83" s="395">
        <v>1</v>
      </c>
      <c r="BY83" s="392"/>
      <c r="BZ83" s="409" t="s">
        <v>1307</v>
      </c>
      <c r="CA83" s="392" t="s">
        <v>600</v>
      </c>
      <c r="CB83" s="214"/>
    </row>
    <row r="84" spans="1:80" customFormat="1" ht="13" customHeight="1" x14ac:dyDescent="0.3">
      <c r="A84" s="392">
        <v>12727</v>
      </c>
      <c r="B84" s="393">
        <v>42566</v>
      </c>
      <c r="C84" s="394" t="s">
        <v>825</v>
      </c>
      <c r="D84" s="392" t="s">
        <v>980</v>
      </c>
      <c r="E84" s="392"/>
      <c r="F84" s="392" t="s">
        <v>850</v>
      </c>
      <c r="G84" s="393">
        <v>42474</v>
      </c>
      <c r="H84" s="395" t="s">
        <v>828</v>
      </c>
      <c r="I84" s="395" t="s">
        <v>829</v>
      </c>
      <c r="J84" s="395"/>
      <c r="K84" s="392" t="s">
        <v>1171</v>
      </c>
      <c r="L84" s="392" t="s">
        <v>1172</v>
      </c>
      <c r="M84" s="396">
        <v>94.999999999999986</v>
      </c>
      <c r="N84" s="396">
        <v>29.999999999999996</v>
      </c>
      <c r="O84" s="392"/>
      <c r="P84" s="392"/>
      <c r="Q84" s="396"/>
      <c r="R84" s="396"/>
      <c r="S84" s="396"/>
      <c r="T84" s="396"/>
      <c r="U84" s="396"/>
      <c r="V84" s="396"/>
      <c r="W84" s="396">
        <v>17.3</v>
      </c>
      <c r="X84" s="396" t="s">
        <v>1017</v>
      </c>
      <c r="Y84" s="396" t="s">
        <v>1017</v>
      </c>
      <c r="Z84" s="396" t="s">
        <v>1017</v>
      </c>
      <c r="AA84" s="396" t="s">
        <v>1017</v>
      </c>
      <c r="AB84" s="396" t="s">
        <v>1017</v>
      </c>
      <c r="AC84" s="396" t="s">
        <v>1017</v>
      </c>
      <c r="AD84" s="396" t="s">
        <v>1017</v>
      </c>
      <c r="AE84" s="396" t="s">
        <v>1017</v>
      </c>
      <c r="AF84" s="396" t="s">
        <v>1017</v>
      </c>
      <c r="AG84" s="396" t="s">
        <v>1017</v>
      </c>
      <c r="AH84" s="396">
        <v>23.599999999999998</v>
      </c>
      <c r="AI84" s="396" t="s">
        <v>1017</v>
      </c>
      <c r="AJ84" s="396" t="s">
        <v>1017</v>
      </c>
      <c r="AK84" s="396" t="s">
        <v>1017</v>
      </c>
      <c r="AL84" s="392"/>
      <c r="AM84" s="420"/>
      <c r="AN84" s="420"/>
      <c r="AO84" s="392" t="s">
        <v>851</v>
      </c>
      <c r="AP84" s="395" t="s">
        <v>829</v>
      </c>
      <c r="AQ84" s="395"/>
      <c r="AR84" s="395"/>
      <c r="AS84" s="399"/>
      <c r="AT84" s="395">
        <v>7</v>
      </c>
      <c r="AU84" s="395"/>
      <c r="AV84" s="395"/>
      <c r="AW84" s="395"/>
      <c r="AX84" s="395" t="s">
        <v>772</v>
      </c>
      <c r="AY84" s="392"/>
      <c r="AZ84" s="395">
        <v>0</v>
      </c>
      <c r="BA84" s="395">
        <v>0</v>
      </c>
      <c r="BB84" s="395">
        <v>0</v>
      </c>
      <c r="BC84" s="395">
        <v>0</v>
      </c>
      <c r="BD84" s="395">
        <v>0</v>
      </c>
      <c r="BE84" s="395">
        <v>0</v>
      </c>
      <c r="BF84" s="395">
        <v>0</v>
      </c>
      <c r="BG84" s="395">
        <v>0</v>
      </c>
      <c r="BH84" s="395">
        <v>0</v>
      </c>
      <c r="BI84" s="395">
        <v>0</v>
      </c>
      <c r="BJ84" s="395">
        <v>0</v>
      </c>
      <c r="BK84" s="395">
        <v>0</v>
      </c>
      <c r="BL84" s="395"/>
      <c r="BM84" s="395" t="s">
        <v>829</v>
      </c>
      <c r="BN84" s="395">
        <v>12</v>
      </c>
      <c r="BO84" s="395" t="s">
        <v>829</v>
      </c>
      <c r="BP84" s="400"/>
      <c r="BQ84" s="395"/>
      <c r="BR84" s="395">
        <v>12</v>
      </c>
      <c r="BS84" s="395"/>
      <c r="BT84" s="402"/>
      <c r="BU84" s="402"/>
      <c r="BV84" s="395"/>
      <c r="BW84" s="395" t="s">
        <v>834</v>
      </c>
      <c r="BX84" s="395"/>
      <c r="BY84" s="392"/>
      <c r="BZ84" s="409" t="s">
        <v>1308</v>
      </c>
      <c r="CA84" s="402" t="s">
        <v>600</v>
      </c>
    </row>
  </sheetData>
  <sheetProtection algorithmName="SHA-512" hashValue="FpS4twAt/8xrTZbh1S87bCSFQZvrhVLcJUhBxUaJ3XjhsldGSpeU+pf6hdzM8lZeUNqyFOYAaeokekgsMvHQ8Q==" saltValue="XwFuiAfhteXdzWZpKVBu1g==" spinCount="100000" sheet="1" objects="1" scenarios="1"/>
  <conditionalFormatting sqref="K2:K84">
    <cfRule type="containsText" dxfId="0" priority="1" operator="containsText" text="actewagl">
      <formula>NOT(ISERROR(SEARCH("actewagl",K2)))</formula>
    </cfRule>
  </conditionalFormatting>
  <hyperlinks>
    <hyperlink ref="BZ50" r:id="rId1" xr:uid="{BC172247-2397-6245-8D2D-A1F6CAA2B51E}"/>
    <hyperlink ref="BZ78" r:id="rId2" xr:uid="{DE900436-4983-0049-9031-6C78717275FF}"/>
    <hyperlink ref="BZ55" r:id="rId3" xr:uid="{CB423BBA-5BFA-8F48-B19F-A447F1D17446}"/>
    <hyperlink ref="BZ60" r:id="rId4" xr:uid="{D5401F3B-2AA5-A34A-8796-3FBF99D80D0C}"/>
    <hyperlink ref="BZ84" r:id="rId5" xr:uid="{E4C57BF1-2ADA-BA48-921A-E1FAE357D548}"/>
    <hyperlink ref="BZ59" r:id="rId6" xr:uid="{9A7598BC-8354-BA4E-8EF1-E20671B436DD}"/>
    <hyperlink ref="BZ83" r:id="rId7" xr:uid="{52FBFDCD-B772-E54A-A0B5-7C5DA60396EF}"/>
    <hyperlink ref="BZ52" r:id="rId8" xr:uid="{BD3FB2CD-174D-C84C-9408-B96D5CA336F9}"/>
    <hyperlink ref="BZ56" r:id="rId9" xr:uid="{7E533301-D371-A24A-A381-787B5BD491AD}"/>
    <hyperlink ref="BZ41" r:id="rId10" xr:uid="{5871393E-7A35-FF48-A73F-6404F677C216}"/>
    <hyperlink ref="BZ58" r:id="rId11" xr:uid="{6DF36995-5FFE-D343-987E-44E7A4737C5C}"/>
    <hyperlink ref="BZ82" r:id="rId12" xr:uid="{2A36B367-5044-9242-81A2-2BAA9E9FDA6D}"/>
    <hyperlink ref="BZ39" r:id="rId13" xr:uid="{2DC700FA-21FB-9B41-AA12-2D1B26244A93}"/>
    <hyperlink ref="BZ68" r:id="rId14" xr:uid="{5E640283-F594-E54D-9CBB-2C1EA3BE865B}"/>
    <hyperlink ref="BZ40" r:id="rId15" xr:uid="{6E5F33A5-D991-804C-9218-F3C5C220BBF1}"/>
    <hyperlink ref="BZ69" r:id="rId16" xr:uid="{33E5BBAD-A42E-CA45-B273-CA63E81B9DC8}"/>
    <hyperlink ref="BZ54" r:id="rId17" xr:uid="{BFAD7D9C-EECE-D34A-A979-4AFB7DC747EF}"/>
    <hyperlink ref="BZ79" r:id="rId18" xr:uid="{80FCAE6B-AEC4-0741-ADF7-90B1C5F9CCFD}"/>
    <hyperlink ref="BZ57" r:id="rId19" xr:uid="{9AB9DB58-01F0-584C-83DF-C5991E070E1B}"/>
    <hyperlink ref="BZ81" r:id="rId20" xr:uid="{89BFD85A-5109-334C-87B6-2E04D39D5608}"/>
    <hyperlink ref="BZ42" r:id="rId21" xr:uid="{408A784E-A39D-214E-80B1-7D8823F78271}"/>
    <hyperlink ref="BZ70" r:id="rId22" xr:uid="{82134BBD-906B-C646-BC03-307754B62DCC}"/>
    <hyperlink ref="BZ45" r:id="rId23" xr:uid="{6CB52BE5-C4B7-2340-893B-7DE91E80E4D3}"/>
    <hyperlink ref="BZ73" r:id="rId24" xr:uid="{207997CB-1FFF-3442-9D44-787754551C8A}"/>
    <hyperlink ref="BZ46" r:id="rId25" xr:uid="{948740F7-5978-7F4A-AD0D-CF3969EEDEAB}"/>
    <hyperlink ref="BZ74" r:id="rId26" xr:uid="{A31386E7-9CC9-EA44-B9B2-851B00B926F4}"/>
    <hyperlink ref="BZ47" r:id="rId27" xr:uid="{D2261586-50A5-C94F-92BA-4B545CB0D4E7}"/>
    <hyperlink ref="BZ75" r:id="rId28" xr:uid="{43B089EC-7648-F142-BB0C-6B166E4949AC}"/>
    <hyperlink ref="BZ33" r:id="rId29" xr:uid="{AEBB3FF1-24B8-EE44-95FF-C8DFAE863642}"/>
    <hyperlink ref="BZ62" r:id="rId30" xr:uid="{59728F76-D6D3-DB42-BE48-E10AD62752AD}"/>
    <hyperlink ref="BZ51" r:id="rId31" xr:uid="{FF83FE5D-3178-AF4B-BA7B-C69EE3B12948}"/>
    <hyperlink ref="BZ53" r:id="rId32" xr:uid="{5BE79DE3-0D12-F544-9DB3-67D8EA52DF32}"/>
    <hyperlink ref="BZ34" r:id="rId33" xr:uid="{4785186A-EA48-AC4D-9AD6-A17118D73096}"/>
    <hyperlink ref="BZ63" r:id="rId34" xr:uid="{6D0AD995-5A7A-1841-BA77-BBBE985490E9}"/>
    <hyperlink ref="BZ36" r:id="rId35" xr:uid="{81ECFCBF-0942-5349-BA82-C1325BCCE527}"/>
    <hyperlink ref="BZ65" r:id="rId36" xr:uid="{3D458B77-E57B-104D-B8ED-505D60E2C7DB}"/>
    <hyperlink ref="BZ38" r:id="rId37" xr:uid="{513E5009-846E-2947-A11D-C05BA71A7382}"/>
    <hyperlink ref="BZ67" r:id="rId38" xr:uid="{EF779619-A66A-2948-AAE0-36786773D68A}"/>
    <hyperlink ref="BZ8" r:id="rId39" xr:uid="{A251D48E-D290-5247-8B0D-E258F34D119D}"/>
    <hyperlink ref="BZ6" r:id="rId40" xr:uid="{8C1B4F96-0D94-CE4C-9119-DCA12F966B8A}"/>
    <hyperlink ref="BZ4" r:id="rId41" xr:uid="{27FB3B54-48CB-2741-944E-472AFFDA01E8}"/>
    <hyperlink ref="BZ21" r:id="rId42" xr:uid="{0BDE17D6-1A75-8443-8B33-451FB56CD642}"/>
    <hyperlink ref="BZ3" r:id="rId43" xr:uid="{07609AE5-C6E3-2A48-81E5-332C2DAB345F}"/>
    <hyperlink ref="BZ17" r:id="rId44" xr:uid="{CEECCFC7-9B42-E44A-88F6-682008A4193A}"/>
    <hyperlink ref="BZ16" r:id="rId45" xr:uid="{CF852343-05D6-B241-AB68-27273125D66E}"/>
    <hyperlink ref="BZ15" r:id="rId46" xr:uid="{57A7EE12-445D-294D-BC07-DB53C78B8E11}"/>
    <hyperlink ref="BZ12" r:id="rId47" xr:uid="{57C84A20-473A-D743-9F11-572B6D98C67E}"/>
    <hyperlink ref="BZ27" r:id="rId48" xr:uid="{8CD43977-1269-0943-AEB8-AB044AFE184A}"/>
    <hyperlink ref="BZ24" r:id="rId49" xr:uid="{F2FD9D84-DC3B-D548-9D61-A0BCC33FCB88}"/>
    <hyperlink ref="BZ10" r:id="rId50" xr:uid="{58605FCD-4AE7-F244-B39C-0F5E46231AD2}"/>
    <hyperlink ref="BZ23" r:id="rId51" xr:uid="{1423A8FC-81B1-FB43-A360-24621CD8955A}"/>
    <hyperlink ref="BZ9" r:id="rId52" xr:uid="{DC715F90-3A30-3C4C-A2D0-7507DB1B7A78}"/>
    <hyperlink ref="BZ29" r:id="rId53" xr:uid="{ACD466F1-200A-C546-8E74-9C7725DA3FAB}"/>
    <hyperlink ref="BZ11" r:id="rId54" xr:uid="{0AA41098-1714-6D4B-BF64-3AD2C426B976}"/>
    <hyperlink ref="BZ26" r:id="rId55" xr:uid="{DBE4D006-7591-BD4C-8CB8-3E44DF54B5BC}"/>
    <hyperlink ref="BZ22" r:id="rId56" xr:uid="{195FAEEF-3A0A-F64F-8FA6-D6CAE870CF3C}"/>
    <hyperlink ref="BZ30" r:id="rId57" xr:uid="{DE335B64-9539-E543-9411-F6DB570AFD7B}"/>
    <hyperlink ref="BZ31" r:id="rId58" xr:uid="{48E3767C-AD48-254B-BE35-D6AAFDBBE902}"/>
    <hyperlink ref="BZ25" r:id="rId59" xr:uid="{AD189C0C-08BF-014E-B924-4DEEC1AB34CF}"/>
    <hyperlink ref="BZ20" r:id="rId60" xr:uid="{02BD9936-E17D-354B-8471-3F8564ECE980}"/>
  </hyperlink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E50B6-D805-F745-A8C8-609561CD8D41}">
  <sheetPr codeName="Sheet22"/>
  <dimension ref="A1:CU77"/>
  <sheetViews>
    <sheetView zoomScale="110" zoomScaleNormal="110" workbookViewId="0">
      <selection activeCell="M45" sqref="M45:AH45"/>
    </sheetView>
  </sheetViews>
  <sheetFormatPr defaultColWidth="11.07421875" defaultRowHeight="13.5" x14ac:dyDescent="0.3"/>
  <cols>
    <col min="11" max="11" width="15.3046875" customWidth="1"/>
    <col min="41" max="41" width="13.69140625" customWidth="1"/>
  </cols>
  <sheetData>
    <row r="1" spans="1:75" ht="67.5" x14ac:dyDescent="0.3">
      <c r="A1" s="11" t="s">
        <v>228</v>
      </c>
      <c r="B1" s="11" t="s">
        <v>311</v>
      </c>
      <c r="C1" s="12" t="s">
        <v>312</v>
      </c>
      <c r="D1" s="13" t="s">
        <v>313</v>
      </c>
      <c r="E1" s="13" t="s">
        <v>314</v>
      </c>
      <c r="F1" s="13" t="s">
        <v>315</v>
      </c>
      <c r="G1" s="11" t="s">
        <v>316</v>
      </c>
      <c r="H1" s="14" t="s">
        <v>317</v>
      </c>
      <c r="I1" s="14" t="s">
        <v>395</v>
      </c>
      <c r="J1" s="14" t="s">
        <v>431</v>
      </c>
      <c r="K1" s="13" t="s">
        <v>408</v>
      </c>
      <c r="L1" s="15" t="s">
        <v>432</v>
      </c>
      <c r="M1" s="16" t="s">
        <v>433</v>
      </c>
      <c r="N1" s="17" t="s">
        <v>434</v>
      </c>
      <c r="O1" s="17" t="s">
        <v>435</v>
      </c>
      <c r="P1" s="17" t="s">
        <v>436</v>
      </c>
      <c r="Q1" s="17" t="s">
        <v>515</v>
      </c>
      <c r="R1" s="17" t="s">
        <v>308</v>
      </c>
      <c r="S1" s="17" t="s">
        <v>309</v>
      </c>
      <c r="T1" s="17" t="s">
        <v>310</v>
      </c>
      <c r="U1" s="17" t="s">
        <v>535</v>
      </c>
      <c r="V1" s="18" t="s">
        <v>536</v>
      </c>
      <c r="W1" s="19" t="s">
        <v>557</v>
      </c>
      <c r="X1" s="19" t="s">
        <v>362</v>
      </c>
      <c r="Y1" s="19" t="s">
        <v>297</v>
      </c>
      <c r="Z1" s="19" t="s">
        <v>298</v>
      </c>
      <c r="AA1" s="19" t="s">
        <v>376</v>
      </c>
      <c r="AB1" s="19" t="s">
        <v>295</v>
      </c>
      <c r="AC1" s="19" t="s">
        <v>296</v>
      </c>
      <c r="AD1" s="20" t="s">
        <v>223</v>
      </c>
      <c r="AE1" s="21" t="s">
        <v>224</v>
      </c>
      <c r="AF1" s="22" t="s">
        <v>560</v>
      </c>
      <c r="AG1" s="22" t="s">
        <v>561</v>
      </c>
      <c r="AH1" s="23" t="s">
        <v>429</v>
      </c>
      <c r="AI1" s="23" t="s">
        <v>268</v>
      </c>
      <c r="AJ1" s="23" t="s">
        <v>269</v>
      </c>
      <c r="AK1" s="23" t="s">
        <v>270</v>
      </c>
      <c r="AL1" s="199" t="s">
        <v>738</v>
      </c>
      <c r="AM1" s="199" t="s">
        <v>739</v>
      </c>
      <c r="AN1" s="199" t="s">
        <v>740</v>
      </c>
      <c r="AO1" s="24" t="s">
        <v>566</v>
      </c>
      <c r="AP1" s="25" t="s">
        <v>430</v>
      </c>
      <c r="AQ1" s="25" t="s">
        <v>195</v>
      </c>
      <c r="AR1" s="26" t="s">
        <v>196</v>
      </c>
      <c r="AS1" s="27" t="s">
        <v>190</v>
      </c>
      <c r="AT1" s="28" t="s">
        <v>191</v>
      </c>
      <c r="AU1" s="29" t="s">
        <v>439</v>
      </c>
      <c r="AV1" s="30" t="s">
        <v>440</v>
      </c>
      <c r="AW1" s="31" t="s">
        <v>441</v>
      </c>
      <c r="AX1" s="32" t="s">
        <v>533</v>
      </c>
      <c r="AY1" s="33" t="s">
        <v>442</v>
      </c>
      <c r="AZ1" s="32" t="s">
        <v>552</v>
      </c>
      <c r="BA1" s="33" t="s">
        <v>443</v>
      </c>
      <c r="BB1" s="34" t="s">
        <v>229</v>
      </c>
      <c r="BC1" s="31" t="s">
        <v>307</v>
      </c>
      <c r="BD1" s="35" t="s">
        <v>475</v>
      </c>
      <c r="BE1" s="200" t="s">
        <v>741</v>
      </c>
      <c r="BF1" s="201" t="s">
        <v>742</v>
      </c>
      <c r="BG1" s="31" t="s">
        <v>537</v>
      </c>
      <c r="BH1" s="35" t="s">
        <v>482</v>
      </c>
      <c r="BI1" s="14" t="s">
        <v>502</v>
      </c>
      <c r="BJ1" s="14" t="s">
        <v>476</v>
      </c>
      <c r="BK1" s="14" t="s">
        <v>477</v>
      </c>
      <c r="BL1" s="14" t="s">
        <v>225</v>
      </c>
      <c r="BM1" s="14" t="s">
        <v>522</v>
      </c>
      <c r="BN1" s="14" t="s">
        <v>743</v>
      </c>
      <c r="BO1" s="14" t="s">
        <v>744</v>
      </c>
      <c r="BP1" s="14" t="s">
        <v>745</v>
      </c>
      <c r="BQ1" s="36" t="s">
        <v>473</v>
      </c>
      <c r="BR1" s="36" t="s">
        <v>474</v>
      </c>
      <c r="BS1" s="37" t="s">
        <v>217</v>
      </c>
      <c r="BT1" s="37" t="s">
        <v>218</v>
      </c>
      <c r="BU1" s="36" t="s">
        <v>192</v>
      </c>
      <c r="BV1" s="37" t="s">
        <v>193</v>
      </c>
      <c r="BW1" s="38" t="s">
        <v>194</v>
      </c>
    </row>
    <row r="2" spans="1:75" ht="13" customHeight="1" x14ac:dyDescent="0.3">
      <c r="A2" s="246">
        <v>8953</v>
      </c>
      <c r="B2" s="247">
        <v>42203</v>
      </c>
      <c r="C2" s="248" t="s">
        <v>825</v>
      </c>
      <c r="D2" s="249" t="s">
        <v>532</v>
      </c>
      <c r="E2" s="246"/>
      <c r="F2" s="246" t="s">
        <v>827</v>
      </c>
      <c r="G2" s="247">
        <v>42187</v>
      </c>
      <c r="H2" s="250" t="s">
        <v>828</v>
      </c>
      <c r="I2" s="250" t="s">
        <v>853</v>
      </c>
      <c r="J2" s="250"/>
      <c r="K2" s="246" t="s">
        <v>866</v>
      </c>
      <c r="L2" s="251" t="s">
        <v>867</v>
      </c>
      <c r="M2" s="252">
        <v>113.63636363636363</v>
      </c>
      <c r="N2" s="252">
        <v>23.636363636363633</v>
      </c>
      <c r="O2" s="246"/>
      <c r="P2" s="246"/>
      <c r="Q2" s="252" t="s">
        <v>868</v>
      </c>
      <c r="R2" s="246"/>
      <c r="S2" s="249" t="s">
        <v>868</v>
      </c>
      <c r="T2" s="246"/>
      <c r="U2" s="252" t="s">
        <v>868</v>
      </c>
      <c r="V2" s="252" t="s">
        <v>868</v>
      </c>
      <c r="W2" s="252" t="s">
        <v>868</v>
      </c>
      <c r="X2" s="246"/>
      <c r="Y2" s="246"/>
      <c r="Z2" s="246"/>
      <c r="AA2" s="246"/>
      <c r="AB2" s="246"/>
      <c r="AC2" s="246"/>
      <c r="AD2" s="252" t="s">
        <v>868</v>
      </c>
      <c r="AE2" s="252" t="s">
        <v>868</v>
      </c>
      <c r="AF2" s="246"/>
      <c r="AG2" s="246"/>
      <c r="AH2" s="252" t="s">
        <v>868</v>
      </c>
      <c r="AI2" s="246"/>
      <c r="AJ2" s="246"/>
      <c r="AK2" s="252" t="s">
        <v>868</v>
      </c>
      <c r="AL2" s="246"/>
      <c r="AM2" s="252" t="s">
        <v>868</v>
      </c>
      <c r="AN2" s="252" t="s">
        <v>868</v>
      </c>
      <c r="AO2" s="246" t="s">
        <v>833</v>
      </c>
      <c r="AP2" s="250" t="s">
        <v>829</v>
      </c>
      <c r="AQ2" s="250"/>
      <c r="AR2" s="250"/>
      <c r="AS2" s="253"/>
      <c r="AT2" s="250">
        <v>16</v>
      </c>
      <c r="AU2" s="250" t="s">
        <v>835</v>
      </c>
      <c r="AV2" s="246"/>
      <c r="AW2" s="250">
        <v>0</v>
      </c>
      <c r="AX2" s="250">
        <v>0</v>
      </c>
      <c r="AY2" s="250">
        <v>0</v>
      </c>
      <c r="AZ2" s="250">
        <v>0</v>
      </c>
      <c r="BA2" s="250">
        <v>0</v>
      </c>
      <c r="BB2" s="250">
        <v>0</v>
      </c>
      <c r="BC2" s="250">
        <v>0</v>
      </c>
      <c r="BD2" s="250">
        <v>0</v>
      </c>
      <c r="BE2" s="250">
        <v>0</v>
      </c>
      <c r="BF2" s="250">
        <v>0</v>
      </c>
      <c r="BG2" s="250">
        <v>0</v>
      </c>
      <c r="BH2" s="250">
        <v>0</v>
      </c>
      <c r="BI2" s="250"/>
      <c r="BJ2" s="250" t="s">
        <v>829</v>
      </c>
      <c r="BK2" s="250"/>
      <c r="BL2" s="250" t="s">
        <v>829</v>
      </c>
      <c r="BM2" s="250">
        <v>234</v>
      </c>
      <c r="BN2" s="250"/>
      <c r="BO2" s="250"/>
      <c r="BP2" s="254">
        <v>42550</v>
      </c>
      <c r="BQ2" s="246"/>
      <c r="BR2" s="246"/>
      <c r="BS2" s="250"/>
      <c r="BT2" s="250" t="s">
        <v>834</v>
      </c>
      <c r="BU2" s="255" t="s">
        <v>869</v>
      </c>
      <c r="BV2" s="246" t="s">
        <v>579</v>
      </c>
      <c r="BW2" s="255" t="s">
        <v>580</v>
      </c>
    </row>
    <row r="3" spans="1:75" ht="13" customHeight="1" x14ac:dyDescent="0.3">
      <c r="A3" s="246">
        <v>10829</v>
      </c>
      <c r="B3" s="247">
        <v>42202</v>
      </c>
      <c r="C3" s="248" t="s">
        <v>825</v>
      </c>
      <c r="D3" s="249" t="s">
        <v>532</v>
      </c>
      <c r="E3" s="246"/>
      <c r="F3" s="246" t="s">
        <v>827</v>
      </c>
      <c r="G3" s="247">
        <v>42199</v>
      </c>
      <c r="H3" s="250" t="s">
        <v>828</v>
      </c>
      <c r="I3" s="250" t="s">
        <v>853</v>
      </c>
      <c r="J3" s="250"/>
      <c r="K3" s="246" t="s">
        <v>870</v>
      </c>
      <c r="L3" s="251" t="s">
        <v>871</v>
      </c>
      <c r="M3" s="252">
        <v>140</v>
      </c>
      <c r="N3" s="252">
        <v>27.554545454545451</v>
      </c>
      <c r="O3" s="246"/>
      <c r="P3" s="246"/>
      <c r="Q3" s="252" t="s">
        <v>868</v>
      </c>
      <c r="R3" s="246"/>
      <c r="S3" s="249" t="s">
        <v>868</v>
      </c>
      <c r="T3" s="246"/>
      <c r="U3" s="252" t="s">
        <v>868</v>
      </c>
      <c r="V3" s="252" t="s">
        <v>868</v>
      </c>
      <c r="W3" s="252" t="s">
        <v>868</v>
      </c>
      <c r="X3" s="246"/>
      <c r="Y3" s="246"/>
      <c r="Z3" s="246"/>
      <c r="AA3" s="246"/>
      <c r="AB3" s="246"/>
      <c r="AC3" s="246"/>
      <c r="AD3" s="252" t="s">
        <v>868</v>
      </c>
      <c r="AE3" s="252" t="s">
        <v>868</v>
      </c>
      <c r="AF3" s="246"/>
      <c r="AG3" s="246"/>
      <c r="AH3" s="252" t="s">
        <v>868</v>
      </c>
      <c r="AI3" s="246"/>
      <c r="AJ3" s="246"/>
      <c r="AK3" s="252" t="s">
        <v>868</v>
      </c>
      <c r="AL3" s="246"/>
      <c r="AM3" s="252" t="s">
        <v>868</v>
      </c>
      <c r="AN3" s="252" t="s">
        <v>868</v>
      </c>
      <c r="AO3" s="246" t="s">
        <v>833</v>
      </c>
      <c r="AP3" s="250" t="s">
        <v>829</v>
      </c>
      <c r="AQ3" s="250"/>
      <c r="AR3" s="250"/>
      <c r="AS3" s="253"/>
      <c r="AT3" s="250">
        <v>15</v>
      </c>
      <c r="AU3" s="250" t="s">
        <v>835</v>
      </c>
      <c r="AV3" s="246"/>
      <c r="AW3" s="250">
        <v>0</v>
      </c>
      <c r="AX3" s="250">
        <v>0</v>
      </c>
      <c r="AY3" s="250">
        <v>0</v>
      </c>
      <c r="AZ3" s="250">
        <v>0</v>
      </c>
      <c r="BA3" s="250">
        <v>0</v>
      </c>
      <c r="BB3" s="250">
        <v>0</v>
      </c>
      <c r="BC3" s="250">
        <v>0</v>
      </c>
      <c r="BD3" s="250">
        <v>0</v>
      </c>
      <c r="BE3" s="250">
        <v>0</v>
      </c>
      <c r="BF3" s="250">
        <v>0</v>
      </c>
      <c r="BG3" s="250">
        <v>0</v>
      </c>
      <c r="BH3" s="250">
        <v>0</v>
      </c>
      <c r="BI3" s="250"/>
      <c r="BJ3" s="250" t="s">
        <v>829</v>
      </c>
      <c r="BK3" s="250">
        <v>24</v>
      </c>
      <c r="BL3" s="250" t="s">
        <v>829</v>
      </c>
      <c r="BM3" s="250"/>
      <c r="BN3" s="250"/>
      <c r="BO3" s="250"/>
      <c r="BP3" s="250"/>
      <c r="BQ3" s="246"/>
      <c r="BR3" s="255"/>
      <c r="BS3" s="250"/>
      <c r="BT3" s="250" t="s">
        <v>834</v>
      </c>
      <c r="BU3" s="246"/>
      <c r="BV3" s="246" t="s">
        <v>872</v>
      </c>
      <c r="BW3" s="256" t="s">
        <v>593</v>
      </c>
    </row>
    <row r="4" spans="1:75" ht="13" customHeight="1" x14ac:dyDescent="0.3">
      <c r="A4" s="246">
        <v>10505</v>
      </c>
      <c r="B4" s="247">
        <v>42202</v>
      </c>
      <c r="C4" s="248" t="s">
        <v>825</v>
      </c>
      <c r="D4" s="249" t="s">
        <v>532</v>
      </c>
      <c r="E4" s="246"/>
      <c r="F4" s="246" t="s">
        <v>827</v>
      </c>
      <c r="G4" s="257">
        <v>42185</v>
      </c>
      <c r="H4" s="250" t="s">
        <v>828</v>
      </c>
      <c r="I4" s="250" t="s">
        <v>829</v>
      </c>
      <c r="J4" s="250"/>
      <c r="K4" s="246" t="s">
        <v>873</v>
      </c>
      <c r="L4" s="249" t="s">
        <v>874</v>
      </c>
      <c r="M4" s="252">
        <v>141.5</v>
      </c>
      <c r="N4" s="252">
        <v>22.881818181818183</v>
      </c>
      <c r="O4" s="246"/>
      <c r="P4" s="246"/>
      <c r="Q4" s="252" t="s">
        <v>868</v>
      </c>
      <c r="R4" s="246"/>
      <c r="S4" s="249" t="s">
        <v>868</v>
      </c>
      <c r="T4" s="246"/>
      <c r="U4" s="252" t="s">
        <v>868</v>
      </c>
      <c r="V4" s="252" t="s">
        <v>868</v>
      </c>
      <c r="W4" s="252" t="s">
        <v>868</v>
      </c>
      <c r="X4" s="246"/>
      <c r="Y4" s="246"/>
      <c r="Z4" s="246"/>
      <c r="AA4" s="246"/>
      <c r="AB4" s="246"/>
      <c r="AC4" s="246"/>
      <c r="AD4" s="252" t="s">
        <v>868</v>
      </c>
      <c r="AE4" s="252" t="s">
        <v>868</v>
      </c>
      <c r="AF4" s="246"/>
      <c r="AG4" s="246"/>
      <c r="AH4" s="252" t="s">
        <v>868</v>
      </c>
      <c r="AI4" s="246"/>
      <c r="AJ4" s="246"/>
      <c r="AK4" s="252" t="s">
        <v>868</v>
      </c>
      <c r="AL4" s="246"/>
      <c r="AM4" s="252" t="s">
        <v>868</v>
      </c>
      <c r="AN4" s="252" t="s">
        <v>868</v>
      </c>
      <c r="AO4" s="246" t="s">
        <v>833</v>
      </c>
      <c r="AP4" s="250" t="s">
        <v>829</v>
      </c>
      <c r="AQ4" s="250"/>
      <c r="AR4" s="250"/>
      <c r="AS4" s="253"/>
      <c r="AT4" s="250">
        <v>7.5</v>
      </c>
      <c r="AU4" s="250" t="s">
        <v>829</v>
      </c>
      <c r="AV4" s="246"/>
      <c r="AW4" s="250">
        <v>0</v>
      </c>
      <c r="AX4" s="250">
        <v>0</v>
      </c>
      <c r="AY4" s="250">
        <v>0</v>
      </c>
      <c r="AZ4" s="250">
        <v>0</v>
      </c>
      <c r="BA4" s="250">
        <v>0</v>
      </c>
      <c r="BB4" s="250">
        <v>0</v>
      </c>
      <c r="BC4" s="250">
        <v>0</v>
      </c>
      <c r="BD4" s="250">
        <v>0</v>
      </c>
      <c r="BE4" s="250">
        <v>0</v>
      </c>
      <c r="BF4" s="250">
        <v>0</v>
      </c>
      <c r="BG4" s="250">
        <v>0</v>
      </c>
      <c r="BH4" s="250">
        <v>0</v>
      </c>
      <c r="BI4" s="250"/>
      <c r="BJ4" s="250" t="s">
        <v>829</v>
      </c>
      <c r="BK4" s="250"/>
      <c r="BL4" s="250" t="s">
        <v>829</v>
      </c>
      <c r="BM4" s="250"/>
      <c r="BN4" s="250"/>
      <c r="BO4" s="250"/>
      <c r="BP4" s="250"/>
      <c r="BQ4" s="246"/>
      <c r="BR4" s="255"/>
      <c r="BS4" s="250"/>
      <c r="BT4" s="250" t="s">
        <v>834</v>
      </c>
      <c r="BU4" s="249" t="s">
        <v>803</v>
      </c>
      <c r="BV4" s="249" t="s">
        <v>579</v>
      </c>
      <c r="BW4" s="249" t="s">
        <v>593</v>
      </c>
    </row>
    <row r="5" spans="1:75" ht="13" customHeight="1" x14ac:dyDescent="0.35">
      <c r="A5" s="246">
        <v>10609</v>
      </c>
      <c r="B5" s="247">
        <v>42202</v>
      </c>
      <c r="C5" s="248" t="s">
        <v>825</v>
      </c>
      <c r="D5" s="249" t="s">
        <v>532</v>
      </c>
      <c r="E5" s="246"/>
      <c r="F5" s="246" t="s">
        <v>827</v>
      </c>
      <c r="G5" s="258">
        <v>42188</v>
      </c>
      <c r="H5" s="250" t="s">
        <v>590</v>
      </c>
      <c r="I5" s="250" t="s">
        <v>853</v>
      </c>
      <c r="J5" s="250"/>
      <c r="K5" s="246" t="s">
        <v>875</v>
      </c>
      <c r="L5" s="259" t="s">
        <v>876</v>
      </c>
      <c r="M5" s="252">
        <v>136.99999999999997</v>
      </c>
      <c r="N5" s="252">
        <v>27.799999999999997</v>
      </c>
      <c r="O5" s="246"/>
      <c r="P5" s="246"/>
      <c r="Q5" s="252" t="s">
        <v>868</v>
      </c>
      <c r="R5" s="246"/>
      <c r="S5" s="249" t="s">
        <v>868</v>
      </c>
      <c r="T5" s="246"/>
      <c r="U5" s="252" t="s">
        <v>868</v>
      </c>
      <c r="V5" s="252" t="s">
        <v>868</v>
      </c>
      <c r="W5" s="252" t="s">
        <v>868</v>
      </c>
      <c r="X5" s="246"/>
      <c r="Y5" s="246"/>
      <c r="Z5" s="246"/>
      <c r="AA5" s="246"/>
      <c r="AB5" s="246"/>
      <c r="AC5" s="246"/>
      <c r="AD5" s="252" t="s">
        <v>868</v>
      </c>
      <c r="AE5" s="252" t="s">
        <v>868</v>
      </c>
      <c r="AF5" s="246"/>
      <c r="AG5" s="246"/>
      <c r="AH5" s="252" t="s">
        <v>868</v>
      </c>
      <c r="AI5" s="246"/>
      <c r="AJ5" s="246"/>
      <c r="AK5" s="252" t="s">
        <v>868</v>
      </c>
      <c r="AL5" s="246"/>
      <c r="AM5" s="252" t="s">
        <v>868</v>
      </c>
      <c r="AN5" s="252" t="s">
        <v>868</v>
      </c>
      <c r="AO5" s="246" t="s">
        <v>833</v>
      </c>
      <c r="AP5" s="250" t="s">
        <v>829</v>
      </c>
      <c r="AQ5" s="250"/>
      <c r="AR5" s="250"/>
      <c r="AS5" s="253"/>
      <c r="AT5" s="250">
        <v>14</v>
      </c>
      <c r="AU5" s="250" t="s">
        <v>829</v>
      </c>
      <c r="AV5" s="246"/>
      <c r="AW5" s="250">
        <v>0</v>
      </c>
      <c r="AX5" s="250">
        <v>0</v>
      </c>
      <c r="AY5" s="250">
        <v>0</v>
      </c>
      <c r="AZ5" s="250">
        <v>0</v>
      </c>
      <c r="BA5" s="250">
        <v>0</v>
      </c>
      <c r="BB5" s="250">
        <v>0</v>
      </c>
      <c r="BC5" s="250">
        <v>0</v>
      </c>
      <c r="BD5" s="250">
        <v>0</v>
      </c>
      <c r="BE5" s="250">
        <v>0</v>
      </c>
      <c r="BF5" s="250">
        <v>0</v>
      </c>
      <c r="BG5" s="250">
        <v>0</v>
      </c>
      <c r="BH5" s="250">
        <v>0</v>
      </c>
      <c r="BI5" s="250"/>
      <c r="BJ5" s="250" t="s">
        <v>829</v>
      </c>
      <c r="BK5" s="250"/>
      <c r="BL5" s="250" t="s">
        <v>829</v>
      </c>
      <c r="BM5" s="250"/>
      <c r="BN5" s="250"/>
      <c r="BO5" s="250"/>
      <c r="BP5" s="250"/>
      <c r="BQ5" s="260" t="s">
        <v>877</v>
      </c>
      <c r="BR5" s="255" t="s">
        <v>878</v>
      </c>
      <c r="BS5" s="250">
        <v>50</v>
      </c>
      <c r="BT5" s="250" t="s">
        <v>834</v>
      </c>
      <c r="BU5" s="246" t="s">
        <v>803</v>
      </c>
      <c r="BV5" s="246" t="s">
        <v>879</v>
      </c>
      <c r="BW5" s="246" t="s">
        <v>593</v>
      </c>
    </row>
    <row r="6" spans="1:75" ht="13" customHeight="1" x14ac:dyDescent="0.3">
      <c r="A6" s="246">
        <v>1477</v>
      </c>
      <c r="B6" s="247">
        <v>42202</v>
      </c>
      <c r="C6" s="248" t="s">
        <v>825</v>
      </c>
      <c r="D6" s="249" t="s">
        <v>532</v>
      </c>
      <c r="E6" s="246"/>
      <c r="F6" s="246" t="s">
        <v>827</v>
      </c>
      <c r="G6" s="258">
        <v>42185</v>
      </c>
      <c r="H6" s="250" t="s">
        <v>828</v>
      </c>
      <c r="I6" s="250" t="s">
        <v>829</v>
      </c>
      <c r="J6" s="250"/>
      <c r="K6" s="246" t="s">
        <v>880</v>
      </c>
      <c r="L6" s="246" t="s">
        <v>844</v>
      </c>
      <c r="M6" s="252">
        <v>139.38181818181818</v>
      </c>
      <c r="N6" s="252">
        <v>24.854545454545452</v>
      </c>
      <c r="O6" s="246"/>
      <c r="P6" s="246"/>
      <c r="Q6" s="252" t="s">
        <v>868</v>
      </c>
      <c r="R6" s="246"/>
      <c r="S6" s="249" t="s">
        <v>868</v>
      </c>
      <c r="T6" s="246"/>
      <c r="U6" s="252" t="s">
        <v>868</v>
      </c>
      <c r="V6" s="252" t="s">
        <v>868</v>
      </c>
      <c r="W6" s="252" t="s">
        <v>868</v>
      </c>
      <c r="X6" s="246"/>
      <c r="Y6" s="246"/>
      <c r="Z6" s="246"/>
      <c r="AA6" s="246"/>
      <c r="AB6" s="246"/>
      <c r="AC6" s="246"/>
      <c r="AD6" s="252" t="s">
        <v>868</v>
      </c>
      <c r="AE6" s="252" t="s">
        <v>868</v>
      </c>
      <c r="AF6" s="246"/>
      <c r="AG6" s="246"/>
      <c r="AH6" s="252" t="s">
        <v>868</v>
      </c>
      <c r="AI6" s="246"/>
      <c r="AJ6" s="246"/>
      <c r="AK6" s="252" t="s">
        <v>868</v>
      </c>
      <c r="AL6" s="246"/>
      <c r="AM6" s="252" t="s">
        <v>868</v>
      </c>
      <c r="AN6" s="252" t="s">
        <v>868</v>
      </c>
      <c r="AO6" s="246" t="s">
        <v>833</v>
      </c>
      <c r="AP6" s="250" t="s">
        <v>829</v>
      </c>
      <c r="AQ6" s="250"/>
      <c r="AR6" s="250"/>
      <c r="AS6" s="253"/>
      <c r="AT6" s="250">
        <v>11.6</v>
      </c>
      <c r="AU6" s="250" t="s">
        <v>829</v>
      </c>
      <c r="AV6" s="246"/>
      <c r="AW6" s="250">
        <v>0</v>
      </c>
      <c r="AX6" s="250">
        <v>0</v>
      </c>
      <c r="AY6" s="250">
        <v>0</v>
      </c>
      <c r="AZ6" s="250">
        <v>0</v>
      </c>
      <c r="BA6" s="250">
        <v>0</v>
      </c>
      <c r="BB6" s="250">
        <v>0</v>
      </c>
      <c r="BC6" s="250">
        <v>0</v>
      </c>
      <c r="BD6" s="250">
        <v>0</v>
      </c>
      <c r="BE6" s="250">
        <v>0</v>
      </c>
      <c r="BF6" s="250">
        <v>0</v>
      </c>
      <c r="BG6" s="250">
        <v>0</v>
      </c>
      <c r="BH6" s="250">
        <v>0</v>
      </c>
      <c r="BI6" s="250"/>
      <c r="BJ6" s="250" t="s">
        <v>829</v>
      </c>
      <c r="BK6" s="250"/>
      <c r="BL6" s="250" t="s">
        <v>829</v>
      </c>
      <c r="BM6" s="250"/>
      <c r="BN6" s="250"/>
      <c r="BO6" s="250"/>
      <c r="BP6" s="250"/>
      <c r="BQ6" s="255" t="s">
        <v>881</v>
      </c>
      <c r="BR6" s="255"/>
      <c r="BS6" s="250"/>
      <c r="BT6" s="250" t="s">
        <v>834</v>
      </c>
      <c r="BU6" s="246"/>
      <c r="BV6" s="246" t="s">
        <v>882</v>
      </c>
      <c r="BW6" s="255" t="s">
        <v>580</v>
      </c>
    </row>
    <row r="7" spans="1:75" ht="13" customHeight="1" x14ac:dyDescent="0.3">
      <c r="A7" s="246">
        <v>4658</v>
      </c>
      <c r="B7" s="247">
        <v>42202</v>
      </c>
      <c r="C7" s="248" t="s">
        <v>825</v>
      </c>
      <c r="D7" s="249" t="s">
        <v>532</v>
      </c>
      <c r="E7" s="246"/>
      <c r="F7" s="246" t="s">
        <v>827</v>
      </c>
      <c r="G7" s="258">
        <v>42185</v>
      </c>
      <c r="H7" s="250" t="s">
        <v>828</v>
      </c>
      <c r="I7" s="250" t="s">
        <v>853</v>
      </c>
      <c r="J7" s="250"/>
      <c r="K7" s="246" t="s">
        <v>883</v>
      </c>
      <c r="L7" s="251" t="s">
        <v>857</v>
      </c>
      <c r="M7" s="252">
        <v>183.6090909090909</v>
      </c>
      <c r="N7" s="252">
        <v>29.999999999999996</v>
      </c>
      <c r="O7" s="246"/>
      <c r="P7" s="246"/>
      <c r="Q7" s="252" t="s">
        <v>868</v>
      </c>
      <c r="R7" s="246"/>
      <c r="S7" s="249" t="s">
        <v>868</v>
      </c>
      <c r="T7" s="246"/>
      <c r="U7" s="252" t="s">
        <v>868</v>
      </c>
      <c r="V7" s="252" t="s">
        <v>868</v>
      </c>
      <c r="W7" s="252" t="s">
        <v>868</v>
      </c>
      <c r="X7" s="246"/>
      <c r="Y7" s="246"/>
      <c r="Z7" s="246"/>
      <c r="AA7" s="246"/>
      <c r="AB7" s="246"/>
      <c r="AC7" s="246"/>
      <c r="AD7" s="252" t="s">
        <v>868</v>
      </c>
      <c r="AE7" s="252" t="s">
        <v>868</v>
      </c>
      <c r="AF7" s="246"/>
      <c r="AG7" s="246"/>
      <c r="AH7" s="252" t="s">
        <v>868</v>
      </c>
      <c r="AI7" s="246"/>
      <c r="AJ7" s="246"/>
      <c r="AK7" s="252" t="s">
        <v>868</v>
      </c>
      <c r="AL7" s="246"/>
      <c r="AM7" s="252" t="s">
        <v>868</v>
      </c>
      <c r="AN7" s="252" t="s">
        <v>868</v>
      </c>
      <c r="AO7" s="246" t="s">
        <v>833</v>
      </c>
      <c r="AP7" s="250" t="s">
        <v>829</v>
      </c>
      <c r="AQ7" s="250"/>
      <c r="AR7" s="250"/>
      <c r="AS7" s="253"/>
      <c r="AT7" s="250">
        <v>8.5</v>
      </c>
      <c r="AU7" s="250" t="s">
        <v>829</v>
      </c>
      <c r="AV7" s="246"/>
      <c r="AW7" s="250">
        <v>0</v>
      </c>
      <c r="AX7" s="250">
        <v>0</v>
      </c>
      <c r="AY7" s="250">
        <v>20</v>
      </c>
      <c r="AZ7" s="250">
        <v>0</v>
      </c>
      <c r="BA7" s="250">
        <v>0</v>
      </c>
      <c r="BB7" s="250">
        <v>0</v>
      </c>
      <c r="BC7" s="250">
        <v>0</v>
      </c>
      <c r="BD7" s="250">
        <v>0</v>
      </c>
      <c r="BE7" s="250">
        <v>0</v>
      </c>
      <c r="BF7" s="250">
        <v>0</v>
      </c>
      <c r="BG7" s="250">
        <v>0</v>
      </c>
      <c r="BH7" s="250">
        <v>0</v>
      </c>
      <c r="BI7" s="250"/>
      <c r="BJ7" s="250" t="s">
        <v>829</v>
      </c>
      <c r="BK7" s="250"/>
      <c r="BL7" s="250" t="s">
        <v>829</v>
      </c>
      <c r="BM7" s="250"/>
      <c r="BN7" s="250"/>
      <c r="BO7" s="250"/>
      <c r="BP7" s="250"/>
      <c r="BQ7" s="255"/>
      <c r="BR7" s="255"/>
      <c r="BS7" s="250"/>
      <c r="BT7" s="250" t="s">
        <v>834</v>
      </c>
      <c r="BU7" s="246"/>
      <c r="BV7" s="246" t="s">
        <v>884</v>
      </c>
      <c r="BW7" s="255" t="s">
        <v>580</v>
      </c>
    </row>
    <row r="8" spans="1:75" ht="13" customHeight="1" x14ac:dyDescent="0.3">
      <c r="A8" s="246">
        <v>1451</v>
      </c>
      <c r="B8" s="247">
        <v>42202</v>
      </c>
      <c r="C8" s="248" t="s">
        <v>825</v>
      </c>
      <c r="D8" s="249" t="s">
        <v>532</v>
      </c>
      <c r="E8" s="246"/>
      <c r="F8" s="246" t="s">
        <v>827</v>
      </c>
      <c r="G8" s="257">
        <v>41820</v>
      </c>
      <c r="H8" s="250" t="s">
        <v>828</v>
      </c>
      <c r="I8" s="250" t="s">
        <v>829</v>
      </c>
      <c r="J8" s="250"/>
      <c r="K8" s="246" t="s">
        <v>847</v>
      </c>
      <c r="L8" s="246" t="s">
        <v>848</v>
      </c>
      <c r="M8" s="252">
        <v>149.5</v>
      </c>
      <c r="N8" s="252">
        <v>25.97</v>
      </c>
      <c r="O8" s="246" t="s">
        <v>832</v>
      </c>
      <c r="P8" s="246">
        <v>300</v>
      </c>
      <c r="Q8" s="252">
        <v>27.96</v>
      </c>
      <c r="R8" s="261">
        <v>1020</v>
      </c>
      <c r="S8" s="249">
        <v>30.890000000000004</v>
      </c>
      <c r="T8" s="246"/>
      <c r="U8" s="252" t="s">
        <v>868</v>
      </c>
      <c r="V8" s="252" t="s">
        <v>868</v>
      </c>
      <c r="W8" s="252" t="s">
        <v>868</v>
      </c>
      <c r="X8" s="246"/>
      <c r="Y8" s="246"/>
      <c r="Z8" s="246"/>
      <c r="AA8" s="246"/>
      <c r="AB8" s="246"/>
      <c r="AC8" s="246"/>
      <c r="AD8" s="252" t="s">
        <v>868</v>
      </c>
      <c r="AE8" s="252" t="s">
        <v>868</v>
      </c>
      <c r="AF8" s="246"/>
      <c r="AG8" s="246"/>
      <c r="AH8" s="252" t="s">
        <v>868</v>
      </c>
      <c r="AI8" s="246"/>
      <c r="AJ8" s="246"/>
      <c r="AK8" s="252" t="s">
        <v>868</v>
      </c>
      <c r="AL8" s="246"/>
      <c r="AM8" s="252" t="s">
        <v>868</v>
      </c>
      <c r="AN8" s="252" t="s">
        <v>868</v>
      </c>
      <c r="AO8" s="246" t="s">
        <v>833</v>
      </c>
      <c r="AP8" s="250" t="s">
        <v>829</v>
      </c>
      <c r="AQ8" s="250"/>
      <c r="AR8" s="250"/>
      <c r="AS8" s="253">
        <v>10</v>
      </c>
      <c r="AT8" s="250">
        <v>12</v>
      </c>
      <c r="AU8" s="250" t="s">
        <v>835</v>
      </c>
      <c r="AV8" s="246"/>
      <c r="AW8" s="250">
        <v>0</v>
      </c>
      <c r="AX8" s="250">
        <v>0</v>
      </c>
      <c r="AY8" s="250">
        <v>7</v>
      </c>
      <c r="AZ8" s="250">
        <v>0</v>
      </c>
      <c r="BA8" s="250">
        <v>0</v>
      </c>
      <c r="BB8" s="250">
        <v>0</v>
      </c>
      <c r="BC8" s="250">
        <v>0</v>
      </c>
      <c r="BD8" s="250">
        <v>0</v>
      </c>
      <c r="BE8" s="250">
        <v>0</v>
      </c>
      <c r="BF8" s="250">
        <v>0</v>
      </c>
      <c r="BG8" s="250">
        <v>0</v>
      </c>
      <c r="BH8" s="250">
        <v>0</v>
      </c>
      <c r="BI8" s="250"/>
      <c r="BJ8" s="262" t="s">
        <v>772</v>
      </c>
      <c r="BK8" s="250"/>
      <c r="BL8" s="250" t="s">
        <v>829</v>
      </c>
      <c r="BM8" s="250"/>
      <c r="BN8" s="250"/>
      <c r="BO8" s="250"/>
      <c r="BP8" s="250"/>
      <c r="BQ8" s="255"/>
      <c r="BR8" s="255"/>
      <c r="BS8" s="250"/>
      <c r="BT8" s="250" t="s">
        <v>834</v>
      </c>
      <c r="BU8" s="246"/>
      <c r="BV8" s="246" t="s">
        <v>579</v>
      </c>
      <c r="BW8" s="255" t="s">
        <v>600</v>
      </c>
    </row>
    <row r="9" spans="1:75" ht="13" customHeight="1" x14ac:dyDescent="0.3">
      <c r="A9" s="246">
        <v>1489</v>
      </c>
      <c r="B9" s="247">
        <v>42202</v>
      </c>
      <c r="C9" s="248" t="s">
        <v>825</v>
      </c>
      <c r="D9" s="249" t="s">
        <v>532</v>
      </c>
      <c r="E9" s="246"/>
      <c r="F9" s="246" t="s">
        <v>827</v>
      </c>
      <c r="G9" s="258">
        <v>42185</v>
      </c>
      <c r="H9" s="250" t="s">
        <v>828</v>
      </c>
      <c r="I9" s="250" t="s">
        <v>829</v>
      </c>
      <c r="J9" s="250"/>
      <c r="K9" s="246" t="s">
        <v>885</v>
      </c>
      <c r="L9" s="246" t="s">
        <v>844</v>
      </c>
      <c r="M9" s="252">
        <v>139.38181818181818</v>
      </c>
      <c r="N9" s="252">
        <v>24.854545454545452</v>
      </c>
      <c r="O9" s="246"/>
      <c r="P9" s="246"/>
      <c r="Q9" s="252" t="s">
        <v>868</v>
      </c>
      <c r="R9" s="246"/>
      <c r="S9" s="249" t="s">
        <v>868</v>
      </c>
      <c r="T9" s="246"/>
      <c r="U9" s="252" t="s">
        <v>868</v>
      </c>
      <c r="V9" s="252" t="s">
        <v>868</v>
      </c>
      <c r="W9" s="252" t="s">
        <v>868</v>
      </c>
      <c r="X9" s="246"/>
      <c r="Y9" s="246"/>
      <c r="Z9" s="246"/>
      <c r="AA9" s="246"/>
      <c r="AB9" s="246"/>
      <c r="AC9" s="246"/>
      <c r="AD9" s="252" t="s">
        <v>868</v>
      </c>
      <c r="AE9" s="252" t="s">
        <v>868</v>
      </c>
      <c r="AF9" s="246"/>
      <c r="AG9" s="246"/>
      <c r="AH9" s="252" t="s">
        <v>868</v>
      </c>
      <c r="AI9" s="246"/>
      <c r="AJ9" s="246"/>
      <c r="AK9" s="252" t="s">
        <v>868</v>
      </c>
      <c r="AL9" s="246"/>
      <c r="AM9" s="252" t="s">
        <v>868</v>
      </c>
      <c r="AN9" s="252" t="s">
        <v>868</v>
      </c>
      <c r="AO9" s="246" t="s">
        <v>833</v>
      </c>
      <c r="AP9" s="250" t="s">
        <v>829</v>
      </c>
      <c r="AQ9" s="250"/>
      <c r="AR9" s="250"/>
      <c r="AS9" s="253"/>
      <c r="AT9" s="250">
        <v>11.6</v>
      </c>
      <c r="AU9" s="250" t="s">
        <v>835</v>
      </c>
      <c r="AV9" s="246"/>
      <c r="AW9" s="250">
        <v>0</v>
      </c>
      <c r="AX9" s="250">
        <v>0</v>
      </c>
      <c r="AY9" s="250">
        <v>0</v>
      </c>
      <c r="AZ9" s="250">
        <v>0</v>
      </c>
      <c r="BA9" s="250">
        <v>0</v>
      </c>
      <c r="BB9" s="250">
        <v>0</v>
      </c>
      <c r="BC9" s="250">
        <v>0</v>
      </c>
      <c r="BD9" s="250">
        <v>0</v>
      </c>
      <c r="BE9" s="250">
        <v>0</v>
      </c>
      <c r="BF9" s="250">
        <v>0</v>
      </c>
      <c r="BG9" s="250">
        <v>0</v>
      </c>
      <c r="BH9" s="250">
        <v>0</v>
      </c>
      <c r="BI9" s="250"/>
      <c r="BJ9" s="250" t="s">
        <v>829</v>
      </c>
      <c r="BK9" s="250"/>
      <c r="BL9" s="250" t="s">
        <v>829</v>
      </c>
      <c r="BM9" s="250"/>
      <c r="BN9" s="250"/>
      <c r="BO9" s="250"/>
      <c r="BP9" s="250"/>
      <c r="BQ9" s="255"/>
      <c r="BR9" s="255"/>
      <c r="BS9" s="250"/>
      <c r="BT9" s="250" t="s">
        <v>834</v>
      </c>
      <c r="BU9" s="246"/>
      <c r="BV9" s="249" t="s">
        <v>886</v>
      </c>
      <c r="BW9" s="255" t="s">
        <v>580</v>
      </c>
    </row>
    <row r="10" spans="1:75" ht="13" customHeight="1" x14ac:dyDescent="0.3">
      <c r="A10" s="246">
        <v>10274</v>
      </c>
      <c r="B10" s="247">
        <v>42202</v>
      </c>
      <c r="C10" s="248" t="s">
        <v>825</v>
      </c>
      <c r="D10" s="249" t="s">
        <v>532</v>
      </c>
      <c r="E10" s="246"/>
      <c r="F10" s="246" t="s">
        <v>827</v>
      </c>
      <c r="G10" s="258">
        <v>42195</v>
      </c>
      <c r="H10" s="250" t="s">
        <v>828</v>
      </c>
      <c r="I10" s="250" t="s">
        <v>829</v>
      </c>
      <c r="J10" s="250"/>
      <c r="K10" s="246" t="s">
        <v>887</v>
      </c>
      <c r="L10" s="246" t="s">
        <v>888</v>
      </c>
      <c r="M10" s="252">
        <v>128</v>
      </c>
      <c r="N10" s="252">
        <v>28.518181818181816</v>
      </c>
      <c r="O10" s="246"/>
      <c r="P10" s="246"/>
      <c r="Q10" s="252" t="s">
        <v>868</v>
      </c>
      <c r="R10" s="246"/>
      <c r="S10" s="249" t="s">
        <v>868</v>
      </c>
      <c r="T10" s="246"/>
      <c r="U10" s="252" t="s">
        <v>868</v>
      </c>
      <c r="V10" s="252" t="s">
        <v>868</v>
      </c>
      <c r="W10" s="252" t="s">
        <v>868</v>
      </c>
      <c r="X10" s="246"/>
      <c r="Y10" s="246"/>
      <c r="Z10" s="246"/>
      <c r="AA10" s="246"/>
      <c r="AB10" s="246"/>
      <c r="AC10" s="246"/>
      <c r="AD10" s="252" t="s">
        <v>868</v>
      </c>
      <c r="AE10" s="252" t="s">
        <v>868</v>
      </c>
      <c r="AF10" s="246"/>
      <c r="AG10" s="246"/>
      <c r="AH10" s="252" t="s">
        <v>868</v>
      </c>
      <c r="AI10" s="246"/>
      <c r="AJ10" s="246"/>
      <c r="AK10" s="252" t="s">
        <v>868</v>
      </c>
      <c r="AL10" s="246"/>
      <c r="AM10" s="252" t="s">
        <v>868</v>
      </c>
      <c r="AN10" s="252" t="s">
        <v>868</v>
      </c>
      <c r="AO10" s="246" t="s">
        <v>833</v>
      </c>
      <c r="AP10" s="250" t="s">
        <v>829</v>
      </c>
      <c r="AQ10" s="250"/>
      <c r="AR10" s="250"/>
      <c r="AS10" s="253"/>
      <c r="AT10" s="250">
        <v>12.5</v>
      </c>
      <c r="AU10" s="250" t="s">
        <v>835</v>
      </c>
      <c r="AV10" s="246"/>
      <c r="AW10" s="250">
        <v>13</v>
      </c>
      <c r="AX10" s="250">
        <v>0</v>
      </c>
      <c r="AY10" s="250">
        <v>0</v>
      </c>
      <c r="AZ10" s="250">
        <v>0</v>
      </c>
      <c r="BA10" s="250">
        <v>0</v>
      </c>
      <c r="BB10" s="250">
        <v>0</v>
      </c>
      <c r="BC10" s="250">
        <v>0</v>
      </c>
      <c r="BD10" s="250">
        <v>0</v>
      </c>
      <c r="BE10" s="250">
        <v>0</v>
      </c>
      <c r="BF10" s="250">
        <v>0</v>
      </c>
      <c r="BG10" s="250">
        <v>0</v>
      </c>
      <c r="BH10" s="250">
        <v>0</v>
      </c>
      <c r="BI10" s="250"/>
      <c r="BJ10" s="250" t="s">
        <v>829</v>
      </c>
      <c r="BK10" s="250">
        <v>12</v>
      </c>
      <c r="BL10" s="250" t="s">
        <v>829</v>
      </c>
      <c r="BM10" s="250"/>
      <c r="BN10" s="250"/>
      <c r="BO10" s="250">
        <v>12</v>
      </c>
      <c r="BP10" s="250"/>
      <c r="BQ10" s="255"/>
      <c r="BR10" s="255"/>
      <c r="BS10" s="250"/>
      <c r="BT10" s="250" t="s">
        <v>834</v>
      </c>
      <c r="BU10" s="246"/>
      <c r="BV10" s="246" t="s">
        <v>889</v>
      </c>
      <c r="BW10" s="255" t="s">
        <v>593</v>
      </c>
    </row>
    <row r="11" spans="1:75" ht="13" customHeight="1" x14ac:dyDescent="0.3">
      <c r="A11" s="246">
        <v>5660</v>
      </c>
      <c r="B11" s="247">
        <v>42202</v>
      </c>
      <c r="C11" s="248" t="s">
        <v>825</v>
      </c>
      <c r="D11" s="249" t="s">
        <v>532</v>
      </c>
      <c r="E11" s="246"/>
      <c r="F11" s="246" t="s">
        <v>827</v>
      </c>
      <c r="G11" s="258">
        <v>41820</v>
      </c>
      <c r="H11" s="250" t="s">
        <v>828</v>
      </c>
      <c r="I11" s="250" t="s">
        <v>829</v>
      </c>
      <c r="J11" s="250"/>
      <c r="K11" s="246" t="s">
        <v>890</v>
      </c>
      <c r="L11" s="246" t="s">
        <v>777</v>
      </c>
      <c r="M11" s="252">
        <v>207.05</v>
      </c>
      <c r="N11" s="252">
        <v>25.41</v>
      </c>
      <c r="O11" s="246"/>
      <c r="P11" s="246"/>
      <c r="Q11" s="252" t="s">
        <v>868</v>
      </c>
      <c r="R11" s="246"/>
      <c r="S11" s="249" t="s">
        <v>868</v>
      </c>
      <c r="T11" s="246"/>
      <c r="U11" s="252" t="s">
        <v>868</v>
      </c>
      <c r="V11" s="252" t="s">
        <v>868</v>
      </c>
      <c r="W11" s="252" t="s">
        <v>868</v>
      </c>
      <c r="X11" s="246"/>
      <c r="Y11" s="246"/>
      <c r="Z11" s="246"/>
      <c r="AA11" s="246"/>
      <c r="AB11" s="246"/>
      <c r="AC11" s="246"/>
      <c r="AD11" s="252" t="s">
        <v>868</v>
      </c>
      <c r="AE11" s="252" t="s">
        <v>868</v>
      </c>
      <c r="AF11" s="246"/>
      <c r="AG11" s="246"/>
      <c r="AH11" s="252" t="s">
        <v>868</v>
      </c>
      <c r="AI11" s="246"/>
      <c r="AJ11" s="246"/>
      <c r="AK11" s="252" t="s">
        <v>868</v>
      </c>
      <c r="AL11" s="246"/>
      <c r="AM11" s="252" t="s">
        <v>868</v>
      </c>
      <c r="AN11" s="252" t="s">
        <v>868</v>
      </c>
      <c r="AO11" s="246" t="s">
        <v>833</v>
      </c>
      <c r="AP11" s="250" t="s">
        <v>829</v>
      </c>
      <c r="AQ11" s="250"/>
      <c r="AR11" s="250"/>
      <c r="AS11" s="253"/>
      <c r="AT11" s="250">
        <v>20</v>
      </c>
      <c r="AU11" s="250" t="s">
        <v>829</v>
      </c>
      <c r="AV11" s="246"/>
      <c r="AW11" s="250">
        <v>0</v>
      </c>
      <c r="AX11" s="250">
        <v>0</v>
      </c>
      <c r="AY11" s="250">
        <v>0</v>
      </c>
      <c r="AZ11" s="250">
        <v>0</v>
      </c>
      <c r="BA11" s="250">
        <v>0</v>
      </c>
      <c r="BB11" s="250">
        <v>0</v>
      </c>
      <c r="BC11" s="250">
        <v>0</v>
      </c>
      <c r="BD11" s="250">
        <v>0</v>
      </c>
      <c r="BE11" s="250">
        <v>0</v>
      </c>
      <c r="BF11" s="250">
        <v>0</v>
      </c>
      <c r="BG11" s="250">
        <v>0</v>
      </c>
      <c r="BH11" s="250">
        <v>0</v>
      </c>
      <c r="BI11" s="250"/>
      <c r="BJ11" s="250" t="s">
        <v>829</v>
      </c>
      <c r="BK11" s="250"/>
      <c r="BL11" s="250" t="s">
        <v>829</v>
      </c>
      <c r="BM11" s="263"/>
      <c r="BN11" s="263"/>
      <c r="BO11" s="263"/>
      <c r="BP11" s="263"/>
      <c r="BQ11" s="255"/>
      <c r="BR11" s="255"/>
      <c r="BS11" s="250"/>
      <c r="BT11" s="250" t="s">
        <v>834</v>
      </c>
      <c r="BU11" s="246" t="s">
        <v>778</v>
      </c>
      <c r="BV11" s="249" t="s">
        <v>579</v>
      </c>
      <c r="BW11" s="256" t="s">
        <v>600</v>
      </c>
    </row>
    <row r="12" spans="1:75" ht="13" customHeight="1" x14ac:dyDescent="0.3">
      <c r="A12" s="246">
        <v>4379</v>
      </c>
      <c r="B12" s="247">
        <v>42202</v>
      </c>
      <c r="C12" s="248" t="s">
        <v>825</v>
      </c>
      <c r="D12" s="249" t="s">
        <v>532</v>
      </c>
      <c r="E12" s="246"/>
      <c r="F12" s="246" t="s">
        <v>827</v>
      </c>
      <c r="G12" s="258">
        <v>42200</v>
      </c>
      <c r="H12" s="250" t="s">
        <v>828</v>
      </c>
      <c r="I12" s="250" t="s">
        <v>829</v>
      </c>
      <c r="J12" s="250"/>
      <c r="K12" s="246" t="s">
        <v>830</v>
      </c>
      <c r="L12" s="246" t="s">
        <v>891</v>
      </c>
      <c r="M12" s="252">
        <v>135.63999999999999</v>
      </c>
      <c r="N12" s="252">
        <v>20.490909090909089</v>
      </c>
      <c r="O12" s="246" t="s">
        <v>832</v>
      </c>
      <c r="P12" s="246">
        <v>600</v>
      </c>
      <c r="Q12" s="252">
        <v>24.018181818181819</v>
      </c>
      <c r="R12" s="246"/>
      <c r="S12" s="249" t="s">
        <v>868</v>
      </c>
      <c r="T12" s="246"/>
      <c r="U12" s="252" t="s">
        <v>868</v>
      </c>
      <c r="V12" s="252" t="s">
        <v>868</v>
      </c>
      <c r="W12" s="252" t="s">
        <v>868</v>
      </c>
      <c r="X12" s="246"/>
      <c r="Y12" s="246"/>
      <c r="Z12" s="246"/>
      <c r="AA12" s="246"/>
      <c r="AB12" s="246"/>
      <c r="AC12" s="246"/>
      <c r="AD12" s="252" t="s">
        <v>868</v>
      </c>
      <c r="AE12" s="252" t="s">
        <v>868</v>
      </c>
      <c r="AF12" s="246"/>
      <c r="AG12" s="246"/>
      <c r="AH12" s="252" t="s">
        <v>868</v>
      </c>
      <c r="AI12" s="246"/>
      <c r="AJ12" s="246"/>
      <c r="AK12" s="252" t="s">
        <v>868</v>
      </c>
      <c r="AL12" s="246"/>
      <c r="AM12" s="252" t="s">
        <v>868</v>
      </c>
      <c r="AN12" s="252" t="s">
        <v>868</v>
      </c>
      <c r="AO12" s="246" t="s">
        <v>833</v>
      </c>
      <c r="AP12" s="250" t="s">
        <v>829</v>
      </c>
      <c r="AQ12" s="250"/>
      <c r="AR12" s="250"/>
      <c r="AS12" s="253"/>
      <c r="AT12" s="250">
        <v>7</v>
      </c>
      <c r="AU12" s="250" t="s">
        <v>829</v>
      </c>
      <c r="AV12" s="246"/>
      <c r="AW12" s="250">
        <v>0</v>
      </c>
      <c r="AX12" s="250">
        <v>0</v>
      </c>
      <c r="AY12" s="250">
        <v>0</v>
      </c>
      <c r="AZ12" s="250">
        <v>0</v>
      </c>
      <c r="BA12" s="250">
        <v>0</v>
      </c>
      <c r="BB12" s="250">
        <v>0</v>
      </c>
      <c r="BC12" s="250">
        <v>0</v>
      </c>
      <c r="BD12" s="250">
        <v>0</v>
      </c>
      <c r="BE12" s="250">
        <v>0</v>
      </c>
      <c r="BF12" s="250">
        <v>0</v>
      </c>
      <c r="BG12" s="250">
        <v>0</v>
      </c>
      <c r="BH12" s="250">
        <v>0</v>
      </c>
      <c r="BI12" s="250"/>
      <c r="BJ12" s="250" t="s">
        <v>829</v>
      </c>
      <c r="BK12" s="250"/>
      <c r="BL12" s="250" t="s">
        <v>829</v>
      </c>
      <c r="BM12" s="250"/>
      <c r="BN12" s="250"/>
      <c r="BO12" s="250"/>
      <c r="BP12" s="250"/>
      <c r="BQ12" s="256" t="s">
        <v>892</v>
      </c>
      <c r="BR12" s="255" t="s">
        <v>841</v>
      </c>
      <c r="BS12" s="250">
        <v>50</v>
      </c>
      <c r="BT12" s="250" t="s">
        <v>834</v>
      </c>
      <c r="BU12" s="255"/>
      <c r="BV12" s="249" t="s">
        <v>579</v>
      </c>
      <c r="BW12" s="256" t="s">
        <v>580</v>
      </c>
    </row>
    <row r="13" spans="1:75" ht="13" customHeight="1" x14ac:dyDescent="0.3">
      <c r="A13" s="246">
        <v>10541</v>
      </c>
      <c r="B13" s="247">
        <v>42202</v>
      </c>
      <c r="C13" s="248" t="s">
        <v>825</v>
      </c>
      <c r="D13" s="249" t="s">
        <v>532</v>
      </c>
      <c r="E13" s="246"/>
      <c r="F13" s="246" t="s">
        <v>827</v>
      </c>
      <c r="G13" s="257">
        <v>42185</v>
      </c>
      <c r="H13" s="250" t="s">
        <v>828</v>
      </c>
      <c r="I13" s="250" t="s">
        <v>853</v>
      </c>
      <c r="J13" s="250"/>
      <c r="K13" s="246" t="s">
        <v>893</v>
      </c>
      <c r="L13" s="251" t="s">
        <v>894</v>
      </c>
      <c r="M13" s="252">
        <v>137.5</v>
      </c>
      <c r="N13" s="252">
        <v>27.763636363636362</v>
      </c>
      <c r="O13" s="246"/>
      <c r="P13" s="246"/>
      <c r="Q13" s="252" t="s">
        <v>868</v>
      </c>
      <c r="R13" s="246"/>
      <c r="S13" s="249" t="s">
        <v>868</v>
      </c>
      <c r="T13" s="246"/>
      <c r="U13" s="252" t="s">
        <v>868</v>
      </c>
      <c r="V13" s="252" t="s">
        <v>868</v>
      </c>
      <c r="W13" s="252" t="s">
        <v>868</v>
      </c>
      <c r="X13" s="246"/>
      <c r="Y13" s="246"/>
      <c r="Z13" s="246"/>
      <c r="AA13" s="246"/>
      <c r="AB13" s="246"/>
      <c r="AC13" s="246"/>
      <c r="AD13" s="252" t="s">
        <v>868</v>
      </c>
      <c r="AE13" s="252" t="s">
        <v>868</v>
      </c>
      <c r="AF13" s="246"/>
      <c r="AG13" s="246"/>
      <c r="AH13" s="252" t="s">
        <v>868</v>
      </c>
      <c r="AI13" s="246"/>
      <c r="AJ13" s="246"/>
      <c r="AK13" s="252" t="s">
        <v>868</v>
      </c>
      <c r="AL13" s="246"/>
      <c r="AM13" s="252" t="s">
        <v>868</v>
      </c>
      <c r="AN13" s="252" t="s">
        <v>868</v>
      </c>
      <c r="AO13" s="246" t="s">
        <v>833</v>
      </c>
      <c r="AP13" s="250" t="s">
        <v>829</v>
      </c>
      <c r="AQ13" s="250"/>
      <c r="AR13" s="250"/>
      <c r="AS13" s="253"/>
      <c r="AT13" s="250">
        <v>21</v>
      </c>
      <c r="AU13" s="250" t="s">
        <v>835</v>
      </c>
      <c r="AV13" s="246"/>
      <c r="AW13" s="250">
        <v>0</v>
      </c>
      <c r="AX13" s="250">
        <v>0</v>
      </c>
      <c r="AY13" s="250">
        <v>0</v>
      </c>
      <c r="AZ13" s="250">
        <v>0</v>
      </c>
      <c r="BA13" s="250">
        <v>0</v>
      </c>
      <c r="BB13" s="250">
        <v>0</v>
      </c>
      <c r="BC13" s="250">
        <v>0</v>
      </c>
      <c r="BD13" s="250">
        <v>0</v>
      </c>
      <c r="BE13" s="250">
        <v>0</v>
      </c>
      <c r="BF13" s="250">
        <v>0</v>
      </c>
      <c r="BG13" s="250">
        <v>0</v>
      </c>
      <c r="BH13" s="250">
        <v>0</v>
      </c>
      <c r="BI13" s="250"/>
      <c r="BJ13" s="250" t="s">
        <v>829</v>
      </c>
      <c r="BK13" s="250">
        <v>12</v>
      </c>
      <c r="BL13" s="250" t="s">
        <v>829</v>
      </c>
      <c r="BM13" s="250"/>
      <c r="BN13" s="250"/>
      <c r="BO13" s="250"/>
      <c r="BP13" s="250"/>
      <c r="BQ13" s="255"/>
      <c r="BR13" s="255"/>
      <c r="BS13" s="250"/>
      <c r="BT13" s="250" t="s">
        <v>834</v>
      </c>
      <c r="BU13" s="249"/>
      <c r="BV13" s="249" t="s">
        <v>579</v>
      </c>
      <c r="BW13" s="249" t="s">
        <v>593</v>
      </c>
    </row>
    <row r="14" spans="1:75" ht="13" customHeight="1" x14ac:dyDescent="0.3">
      <c r="A14" s="246">
        <v>10345</v>
      </c>
      <c r="B14" s="247">
        <v>42202</v>
      </c>
      <c r="C14" s="248" t="s">
        <v>825</v>
      </c>
      <c r="D14" s="249" t="s">
        <v>532</v>
      </c>
      <c r="E14" s="246"/>
      <c r="F14" s="246" t="s">
        <v>827</v>
      </c>
      <c r="G14" s="258">
        <v>42187</v>
      </c>
      <c r="H14" s="250" t="s">
        <v>828</v>
      </c>
      <c r="I14" s="250" t="s">
        <v>829</v>
      </c>
      <c r="J14" s="250"/>
      <c r="K14" s="246" t="s">
        <v>895</v>
      </c>
      <c r="L14" s="246" t="s">
        <v>896</v>
      </c>
      <c r="M14" s="252">
        <v>140</v>
      </c>
      <c r="N14" s="252">
        <v>27.554545454545451</v>
      </c>
      <c r="O14" s="246"/>
      <c r="P14" s="246"/>
      <c r="Q14" s="252" t="s">
        <v>868</v>
      </c>
      <c r="R14" s="246"/>
      <c r="S14" s="249" t="s">
        <v>868</v>
      </c>
      <c r="T14" s="246"/>
      <c r="U14" s="252" t="s">
        <v>868</v>
      </c>
      <c r="V14" s="252" t="s">
        <v>868</v>
      </c>
      <c r="W14" s="252" t="s">
        <v>868</v>
      </c>
      <c r="X14" s="246"/>
      <c r="Y14" s="246"/>
      <c r="Z14" s="246"/>
      <c r="AA14" s="246"/>
      <c r="AB14" s="246"/>
      <c r="AC14" s="246"/>
      <c r="AD14" s="252" t="s">
        <v>868</v>
      </c>
      <c r="AE14" s="252" t="s">
        <v>868</v>
      </c>
      <c r="AF14" s="246"/>
      <c r="AG14" s="246"/>
      <c r="AH14" s="252" t="s">
        <v>868</v>
      </c>
      <c r="AI14" s="246"/>
      <c r="AJ14" s="246"/>
      <c r="AK14" s="252" t="s">
        <v>868</v>
      </c>
      <c r="AL14" s="246"/>
      <c r="AM14" s="252" t="s">
        <v>868</v>
      </c>
      <c r="AN14" s="252" t="s">
        <v>868</v>
      </c>
      <c r="AO14" s="246" t="s">
        <v>833</v>
      </c>
      <c r="AP14" s="250" t="s">
        <v>829</v>
      </c>
      <c r="AQ14" s="250"/>
      <c r="AR14" s="250"/>
      <c r="AS14" s="253"/>
      <c r="AT14" s="250">
        <v>10.199999999999999</v>
      </c>
      <c r="AU14" s="250" t="s">
        <v>835</v>
      </c>
      <c r="AV14" s="246"/>
      <c r="AW14" s="250">
        <v>12</v>
      </c>
      <c r="AX14" s="250">
        <v>0</v>
      </c>
      <c r="AY14" s="250">
        <v>0</v>
      </c>
      <c r="AZ14" s="250">
        <v>0</v>
      </c>
      <c r="BA14" s="250">
        <v>0</v>
      </c>
      <c r="BB14" s="250">
        <v>0</v>
      </c>
      <c r="BC14" s="250">
        <v>0</v>
      </c>
      <c r="BD14" s="250">
        <v>0</v>
      </c>
      <c r="BE14" s="250">
        <v>0</v>
      </c>
      <c r="BF14" s="250">
        <v>0</v>
      </c>
      <c r="BG14" s="250">
        <v>0</v>
      </c>
      <c r="BH14" s="250">
        <v>0</v>
      </c>
      <c r="BI14" s="250"/>
      <c r="BJ14" s="250" t="s">
        <v>829</v>
      </c>
      <c r="BK14" s="250">
        <v>24</v>
      </c>
      <c r="BL14" s="250" t="s">
        <v>829</v>
      </c>
      <c r="BM14" s="250"/>
      <c r="BN14" s="250"/>
      <c r="BO14" s="250"/>
      <c r="BP14" s="250"/>
      <c r="BQ14" s="255"/>
      <c r="BR14" s="255"/>
      <c r="BS14" s="250"/>
      <c r="BT14" s="250" t="s">
        <v>834</v>
      </c>
      <c r="BU14" s="249" t="s">
        <v>897</v>
      </c>
      <c r="BV14" s="264" t="s">
        <v>898</v>
      </c>
      <c r="BW14" s="246" t="s">
        <v>593</v>
      </c>
    </row>
    <row r="15" spans="1:75" ht="13" customHeight="1" x14ac:dyDescent="0.3">
      <c r="A15" s="246">
        <v>10687</v>
      </c>
      <c r="B15" s="247">
        <v>42202</v>
      </c>
      <c r="C15" s="248" t="s">
        <v>825</v>
      </c>
      <c r="D15" s="249" t="s">
        <v>532</v>
      </c>
      <c r="E15" s="246"/>
      <c r="F15" s="246" t="s">
        <v>827</v>
      </c>
      <c r="G15" s="258">
        <v>42195</v>
      </c>
      <c r="H15" s="250" t="s">
        <v>828</v>
      </c>
      <c r="I15" s="250" t="s">
        <v>829</v>
      </c>
      <c r="J15" s="250"/>
      <c r="K15" s="246" t="s">
        <v>836</v>
      </c>
      <c r="L15" s="249" t="s">
        <v>899</v>
      </c>
      <c r="M15" s="252">
        <v>149.45454545454544</v>
      </c>
      <c r="N15" s="252">
        <v>26.790909090909089</v>
      </c>
      <c r="O15" s="246"/>
      <c r="P15" s="246"/>
      <c r="Q15" s="252" t="s">
        <v>868</v>
      </c>
      <c r="R15" s="246"/>
      <c r="S15" s="249" t="s">
        <v>868</v>
      </c>
      <c r="T15" s="246"/>
      <c r="U15" s="252" t="s">
        <v>868</v>
      </c>
      <c r="V15" s="252" t="s">
        <v>868</v>
      </c>
      <c r="W15" s="252" t="s">
        <v>868</v>
      </c>
      <c r="X15" s="246"/>
      <c r="Y15" s="246"/>
      <c r="Z15" s="246"/>
      <c r="AA15" s="246"/>
      <c r="AB15" s="246"/>
      <c r="AC15" s="246"/>
      <c r="AD15" s="252" t="s">
        <v>868</v>
      </c>
      <c r="AE15" s="252" t="s">
        <v>868</v>
      </c>
      <c r="AF15" s="246"/>
      <c r="AG15" s="246"/>
      <c r="AH15" s="252" t="s">
        <v>868</v>
      </c>
      <c r="AI15" s="246"/>
      <c r="AJ15" s="246"/>
      <c r="AK15" s="252" t="s">
        <v>868</v>
      </c>
      <c r="AL15" s="246"/>
      <c r="AM15" s="252" t="s">
        <v>868</v>
      </c>
      <c r="AN15" s="252" t="s">
        <v>868</v>
      </c>
      <c r="AO15" s="246" t="s">
        <v>833</v>
      </c>
      <c r="AP15" s="250" t="s">
        <v>829</v>
      </c>
      <c r="AQ15" s="250"/>
      <c r="AR15" s="250"/>
      <c r="AS15" s="253"/>
      <c r="AT15" s="250">
        <v>10.199999999999999</v>
      </c>
      <c r="AU15" s="250" t="s">
        <v>835</v>
      </c>
      <c r="AV15" s="246"/>
      <c r="AW15" s="250">
        <v>0</v>
      </c>
      <c r="AX15" s="250">
        <v>0</v>
      </c>
      <c r="AY15" s="250">
        <v>15</v>
      </c>
      <c r="AZ15" s="250">
        <v>0</v>
      </c>
      <c r="BA15" s="250">
        <v>0</v>
      </c>
      <c r="BB15" s="250">
        <v>0</v>
      </c>
      <c r="BC15" s="250">
        <v>0</v>
      </c>
      <c r="BD15" s="250">
        <v>0</v>
      </c>
      <c r="BE15" s="250">
        <v>0</v>
      </c>
      <c r="BF15" s="250">
        <v>0</v>
      </c>
      <c r="BG15" s="250">
        <v>0</v>
      </c>
      <c r="BH15" s="250">
        <v>0</v>
      </c>
      <c r="BI15" s="250"/>
      <c r="BJ15" s="250" t="s">
        <v>829</v>
      </c>
      <c r="BK15" s="250"/>
      <c r="BL15" s="250" t="s">
        <v>829</v>
      </c>
      <c r="BM15" s="250"/>
      <c r="BN15" s="250"/>
      <c r="BO15" s="250"/>
      <c r="BP15" s="250"/>
      <c r="BQ15" s="255"/>
      <c r="BR15" s="255"/>
      <c r="BS15" s="250"/>
      <c r="BT15" s="250" t="s">
        <v>834</v>
      </c>
      <c r="BU15" s="246" t="s">
        <v>786</v>
      </c>
      <c r="BV15" s="264" t="s">
        <v>900</v>
      </c>
      <c r="BW15" s="246" t="s">
        <v>593</v>
      </c>
    </row>
    <row r="16" spans="1:75" ht="13" customHeight="1" x14ac:dyDescent="0.3">
      <c r="A16" s="246">
        <v>1409</v>
      </c>
      <c r="B16" s="247">
        <v>42202</v>
      </c>
      <c r="C16" s="248" t="s">
        <v>825</v>
      </c>
      <c r="D16" s="249" t="s">
        <v>532</v>
      </c>
      <c r="E16" s="246"/>
      <c r="F16" s="246" t="s">
        <v>827</v>
      </c>
      <c r="G16" s="257">
        <v>42185</v>
      </c>
      <c r="H16" s="250" t="s">
        <v>828</v>
      </c>
      <c r="I16" s="250" t="s">
        <v>829</v>
      </c>
      <c r="J16" s="250"/>
      <c r="K16" s="246" t="s">
        <v>837</v>
      </c>
      <c r="L16" s="246" t="s">
        <v>838</v>
      </c>
      <c r="M16" s="252">
        <v>140</v>
      </c>
      <c r="N16" s="252">
        <v>27.554545454545451</v>
      </c>
      <c r="O16" s="249" t="s">
        <v>802</v>
      </c>
      <c r="P16" s="246">
        <v>1300</v>
      </c>
      <c r="Q16" s="252">
        <v>23.999999999999996</v>
      </c>
      <c r="R16" s="246"/>
      <c r="S16" s="249" t="s">
        <v>868</v>
      </c>
      <c r="T16" s="246"/>
      <c r="U16" s="252" t="s">
        <v>868</v>
      </c>
      <c r="V16" s="252" t="s">
        <v>868</v>
      </c>
      <c r="W16" s="252" t="s">
        <v>868</v>
      </c>
      <c r="X16" s="246"/>
      <c r="Y16" s="246"/>
      <c r="Z16" s="246"/>
      <c r="AA16" s="246"/>
      <c r="AB16" s="246"/>
      <c r="AC16" s="246"/>
      <c r="AD16" s="252" t="s">
        <v>868</v>
      </c>
      <c r="AE16" s="252" t="s">
        <v>868</v>
      </c>
      <c r="AF16" s="246"/>
      <c r="AG16" s="246"/>
      <c r="AH16" s="252" t="s">
        <v>868</v>
      </c>
      <c r="AI16" s="246"/>
      <c r="AJ16" s="246"/>
      <c r="AK16" s="252" t="s">
        <v>868</v>
      </c>
      <c r="AL16" s="246"/>
      <c r="AM16" s="252" t="s">
        <v>868</v>
      </c>
      <c r="AN16" s="252" t="s">
        <v>868</v>
      </c>
      <c r="AO16" s="246" t="s">
        <v>833</v>
      </c>
      <c r="AP16" s="250" t="s">
        <v>829</v>
      </c>
      <c r="AQ16" s="250"/>
      <c r="AR16" s="250"/>
      <c r="AS16" s="253"/>
      <c r="AT16" s="250">
        <v>11.1</v>
      </c>
      <c r="AU16" s="250" t="s">
        <v>835</v>
      </c>
      <c r="AV16" s="246"/>
      <c r="AW16" s="250">
        <v>0</v>
      </c>
      <c r="AX16" s="250">
        <v>0</v>
      </c>
      <c r="AY16" s="250">
        <v>10</v>
      </c>
      <c r="AZ16" s="250">
        <v>0</v>
      </c>
      <c r="BA16" s="250">
        <v>0</v>
      </c>
      <c r="BB16" s="250">
        <v>0</v>
      </c>
      <c r="BC16" s="250">
        <v>0</v>
      </c>
      <c r="BD16" s="250">
        <v>0</v>
      </c>
      <c r="BE16" s="250">
        <v>0</v>
      </c>
      <c r="BF16" s="250">
        <v>0</v>
      </c>
      <c r="BG16" s="250">
        <v>0</v>
      </c>
      <c r="BH16" s="250">
        <v>0</v>
      </c>
      <c r="BI16" s="250"/>
      <c r="BJ16" s="250" t="s">
        <v>829</v>
      </c>
      <c r="BK16" s="250"/>
      <c r="BL16" s="250" t="s">
        <v>829</v>
      </c>
      <c r="BM16" s="250"/>
      <c r="BN16" s="250"/>
      <c r="BO16" s="250"/>
      <c r="BP16" s="250"/>
      <c r="BQ16" s="255"/>
      <c r="BR16" s="255"/>
      <c r="BS16" s="250"/>
      <c r="BT16" s="250" t="s">
        <v>834</v>
      </c>
      <c r="BU16" s="249" t="s">
        <v>897</v>
      </c>
      <c r="BV16" s="264" t="s">
        <v>901</v>
      </c>
      <c r="BW16" s="249" t="s">
        <v>580</v>
      </c>
    </row>
    <row r="17" spans="1:75" ht="13" customHeight="1" x14ac:dyDescent="0.3">
      <c r="A17" s="246">
        <v>3609</v>
      </c>
      <c r="B17" s="247">
        <v>42202</v>
      </c>
      <c r="C17" s="248" t="s">
        <v>825</v>
      </c>
      <c r="D17" s="249" t="s">
        <v>532</v>
      </c>
      <c r="E17" s="246"/>
      <c r="F17" s="246" t="s">
        <v>827</v>
      </c>
      <c r="G17" s="258">
        <v>42185</v>
      </c>
      <c r="H17" s="250" t="s">
        <v>828</v>
      </c>
      <c r="I17" s="250" t="s">
        <v>829</v>
      </c>
      <c r="J17" s="250"/>
      <c r="K17" s="246" t="s">
        <v>839</v>
      </c>
      <c r="L17" s="246" t="s">
        <v>840</v>
      </c>
      <c r="M17" s="252">
        <v>136.99090909090907</v>
      </c>
      <c r="N17" s="252">
        <v>26.190909090909088</v>
      </c>
      <c r="O17" s="246"/>
      <c r="P17" s="246"/>
      <c r="Q17" s="252" t="s">
        <v>868</v>
      </c>
      <c r="R17" s="246"/>
      <c r="S17" s="249" t="s">
        <v>868</v>
      </c>
      <c r="T17" s="246"/>
      <c r="U17" s="252" t="s">
        <v>868</v>
      </c>
      <c r="V17" s="252" t="s">
        <v>868</v>
      </c>
      <c r="W17" s="252" t="s">
        <v>868</v>
      </c>
      <c r="X17" s="246"/>
      <c r="Y17" s="246"/>
      <c r="Z17" s="246"/>
      <c r="AA17" s="246"/>
      <c r="AB17" s="246"/>
      <c r="AC17" s="246"/>
      <c r="AD17" s="252" t="s">
        <v>868</v>
      </c>
      <c r="AE17" s="252" t="s">
        <v>868</v>
      </c>
      <c r="AF17" s="246"/>
      <c r="AG17" s="246"/>
      <c r="AH17" s="252" t="s">
        <v>868</v>
      </c>
      <c r="AI17" s="246"/>
      <c r="AJ17" s="246"/>
      <c r="AK17" s="252" t="s">
        <v>868</v>
      </c>
      <c r="AL17" s="246"/>
      <c r="AM17" s="252" t="s">
        <v>868</v>
      </c>
      <c r="AN17" s="252" t="s">
        <v>868</v>
      </c>
      <c r="AO17" s="246" t="s">
        <v>833</v>
      </c>
      <c r="AP17" s="250" t="s">
        <v>829</v>
      </c>
      <c r="AQ17" s="250"/>
      <c r="AR17" s="250"/>
      <c r="AS17" s="253"/>
      <c r="AT17" s="250">
        <v>8</v>
      </c>
      <c r="AU17" s="250" t="s">
        <v>829</v>
      </c>
      <c r="AV17" s="246"/>
      <c r="AW17" s="250">
        <v>0</v>
      </c>
      <c r="AX17" s="250">
        <v>0</v>
      </c>
      <c r="AY17" s="250">
        <v>0</v>
      </c>
      <c r="AZ17" s="250">
        <v>0</v>
      </c>
      <c r="BA17" s="250">
        <v>0</v>
      </c>
      <c r="BB17" s="250">
        <v>0</v>
      </c>
      <c r="BC17" s="250">
        <v>0</v>
      </c>
      <c r="BD17" s="250">
        <v>0</v>
      </c>
      <c r="BE17" s="250">
        <v>0</v>
      </c>
      <c r="BF17" s="250">
        <v>0</v>
      </c>
      <c r="BG17" s="250">
        <v>0</v>
      </c>
      <c r="BH17" s="250">
        <v>0</v>
      </c>
      <c r="BI17" s="250"/>
      <c r="BJ17" s="250" t="s">
        <v>829</v>
      </c>
      <c r="BK17" s="250"/>
      <c r="BL17" s="250" t="s">
        <v>829</v>
      </c>
      <c r="BM17" s="250"/>
      <c r="BN17" s="250"/>
      <c r="BO17" s="250"/>
      <c r="BP17" s="250"/>
      <c r="BQ17" s="246" t="s">
        <v>902</v>
      </c>
      <c r="BR17" s="246" t="s">
        <v>841</v>
      </c>
      <c r="BS17" s="250">
        <v>30</v>
      </c>
      <c r="BT17" s="250" t="s">
        <v>834</v>
      </c>
      <c r="BU17" s="246"/>
      <c r="BV17" s="246" t="s">
        <v>842</v>
      </c>
      <c r="BW17" s="249" t="s">
        <v>580</v>
      </c>
    </row>
    <row r="18" spans="1:75" ht="13" customHeight="1" x14ac:dyDescent="0.3">
      <c r="A18" s="246">
        <v>10380</v>
      </c>
      <c r="B18" s="247">
        <v>42202</v>
      </c>
      <c r="C18" s="248" t="s">
        <v>825</v>
      </c>
      <c r="D18" s="249" t="s">
        <v>532</v>
      </c>
      <c r="E18" s="246"/>
      <c r="F18" s="246" t="s">
        <v>827</v>
      </c>
      <c r="G18" s="258">
        <v>42171</v>
      </c>
      <c r="H18" s="250" t="s">
        <v>590</v>
      </c>
      <c r="I18" s="250" t="s">
        <v>772</v>
      </c>
      <c r="J18" s="250"/>
      <c r="K18" s="246" t="s">
        <v>801</v>
      </c>
      <c r="L18" s="246" t="s">
        <v>903</v>
      </c>
      <c r="M18" s="252">
        <v>164</v>
      </c>
      <c r="N18" s="252">
        <v>25.454545454545453</v>
      </c>
      <c r="O18" s="246" t="s">
        <v>802</v>
      </c>
      <c r="P18" s="246">
        <v>1350</v>
      </c>
      <c r="Q18" s="252">
        <v>29.263636363636358</v>
      </c>
      <c r="R18" s="246"/>
      <c r="S18" s="249" t="s">
        <v>868</v>
      </c>
      <c r="T18" s="246"/>
      <c r="U18" s="252" t="s">
        <v>868</v>
      </c>
      <c r="V18" s="252" t="s">
        <v>868</v>
      </c>
      <c r="W18" s="252" t="s">
        <v>868</v>
      </c>
      <c r="X18" s="246"/>
      <c r="Y18" s="246"/>
      <c r="Z18" s="246"/>
      <c r="AA18" s="246"/>
      <c r="AB18" s="246"/>
      <c r="AC18" s="246"/>
      <c r="AD18" s="252" t="s">
        <v>868</v>
      </c>
      <c r="AE18" s="252" t="s">
        <v>868</v>
      </c>
      <c r="AF18" s="246"/>
      <c r="AG18" s="246"/>
      <c r="AH18" s="252" t="s">
        <v>868</v>
      </c>
      <c r="AI18" s="246"/>
      <c r="AJ18" s="246"/>
      <c r="AK18" s="252" t="s">
        <v>868</v>
      </c>
      <c r="AL18" s="246"/>
      <c r="AM18" s="252" t="s">
        <v>868</v>
      </c>
      <c r="AN18" s="252" t="s">
        <v>868</v>
      </c>
      <c r="AO18" s="246" t="s">
        <v>833</v>
      </c>
      <c r="AP18" s="250" t="s">
        <v>829</v>
      </c>
      <c r="AQ18" s="250"/>
      <c r="AR18" s="250"/>
      <c r="AS18" s="253"/>
      <c r="AT18" s="250">
        <v>6</v>
      </c>
      <c r="AU18" s="250" t="s">
        <v>829</v>
      </c>
      <c r="AV18" s="246"/>
      <c r="AW18" s="250">
        <v>0</v>
      </c>
      <c r="AX18" s="250">
        <v>0</v>
      </c>
      <c r="AY18" s="250">
        <v>7</v>
      </c>
      <c r="AZ18" s="250">
        <v>0</v>
      </c>
      <c r="BA18" s="250">
        <v>0</v>
      </c>
      <c r="BB18" s="250">
        <v>0</v>
      </c>
      <c r="BC18" s="250">
        <v>0</v>
      </c>
      <c r="BD18" s="250">
        <v>0</v>
      </c>
      <c r="BE18" s="250">
        <v>0</v>
      </c>
      <c r="BF18" s="250">
        <v>0</v>
      </c>
      <c r="BG18" s="250">
        <v>0</v>
      </c>
      <c r="BH18" s="250">
        <v>0</v>
      </c>
      <c r="BI18" s="250"/>
      <c r="BJ18" s="250" t="s">
        <v>829</v>
      </c>
      <c r="BK18" s="250"/>
      <c r="BL18" s="250" t="s">
        <v>829</v>
      </c>
      <c r="BM18" s="250"/>
      <c r="BN18" s="250"/>
      <c r="BO18" s="250"/>
      <c r="BP18" s="250"/>
      <c r="BQ18" s="246"/>
      <c r="BR18" s="246"/>
      <c r="BS18" s="250"/>
      <c r="BT18" s="250" t="s">
        <v>834</v>
      </c>
      <c r="BU18" s="249" t="s">
        <v>803</v>
      </c>
      <c r="BV18" s="249" t="s">
        <v>579</v>
      </c>
      <c r="BW18" s="256" t="s">
        <v>593</v>
      </c>
    </row>
    <row r="19" spans="1:75" ht="13" customHeight="1" x14ac:dyDescent="0.3">
      <c r="A19" s="246">
        <v>9694</v>
      </c>
      <c r="B19" s="247">
        <v>42202</v>
      </c>
      <c r="C19" s="248" t="s">
        <v>825</v>
      </c>
      <c r="D19" s="249" t="s">
        <v>532</v>
      </c>
      <c r="E19" s="246"/>
      <c r="F19" s="246" t="s">
        <v>827</v>
      </c>
      <c r="G19" s="258">
        <v>42188</v>
      </c>
      <c r="H19" s="262" t="s">
        <v>590</v>
      </c>
      <c r="I19" s="262" t="s">
        <v>853</v>
      </c>
      <c r="J19" s="250"/>
      <c r="K19" s="246" t="s">
        <v>804</v>
      </c>
      <c r="L19" s="259" t="s">
        <v>904</v>
      </c>
      <c r="M19" s="252">
        <v>107.30909090909091</v>
      </c>
      <c r="N19" s="252">
        <v>28.981818181818177</v>
      </c>
      <c r="O19" s="246"/>
      <c r="P19" s="246"/>
      <c r="Q19" s="252" t="s">
        <v>868</v>
      </c>
      <c r="R19" s="246"/>
      <c r="S19" s="249" t="s">
        <v>868</v>
      </c>
      <c r="T19" s="246"/>
      <c r="U19" s="252" t="s">
        <v>868</v>
      </c>
      <c r="V19" s="252" t="s">
        <v>868</v>
      </c>
      <c r="W19" s="252" t="s">
        <v>868</v>
      </c>
      <c r="X19" s="246"/>
      <c r="Y19" s="246"/>
      <c r="Z19" s="246"/>
      <c r="AA19" s="246"/>
      <c r="AB19" s="246"/>
      <c r="AC19" s="246"/>
      <c r="AD19" s="252" t="s">
        <v>868</v>
      </c>
      <c r="AE19" s="252" t="s">
        <v>868</v>
      </c>
      <c r="AF19" s="246"/>
      <c r="AG19" s="246"/>
      <c r="AH19" s="252" t="s">
        <v>868</v>
      </c>
      <c r="AI19" s="246"/>
      <c r="AJ19" s="246"/>
      <c r="AK19" s="252" t="s">
        <v>868</v>
      </c>
      <c r="AL19" s="246"/>
      <c r="AM19" s="252" t="s">
        <v>868</v>
      </c>
      <c r="AN19" s="252" t="s">
        <v>868</v>
      </c>
      <c r="AO19" s="246" t="s">
        <v>833</v>
      </c>
      <c r="AP19" s="250" t="s">
        <v>829</v>
      </c>
      <c r="AQ19" s="250"/>
      <c r="AR19" s="250"/>
      <c r="AS19" s="253"/>
      <c r="AT19" s="250">
        <v>15</v>
      </c>
      <c r="AU19" s="250" t="s">
        <v>829</v>
      </c>
      <c r="AV19" s="246"/>
      <c r="AW19" s="250">
        <v>0</v>
      </c>
      <c r="AX19" s="250">
        <v>0</v>
      </c>
      <c r="AY19" s="250">
        <v>0</v>
      </c>
      <c r="AZ19" s="250">
        <v>0</v>
      </c>
      <c r="BA19" s="250">
        <v>0</v>
      </c>
      <c r="BB19" s="250">
        <v>0</v>
      </c>
      <c r="BC19" s="250">
        <v>0</v>
      </c>
      <c r="BD19" s="250">
        <v>0</v>
      </c>
      <c r="BE19" s="250">
        <v>0</v>
      </c>
      <c r="BF19" s="250">
        <v>0</v>
      </c>
      <c r="BG19" s="250">
        <v>0</v>
      </c>
      <c r="BH19" s="250">
        <v>0</v>
      </c>
      <c r="BI19" s="250"/>
      <c r="BJ19" s="250" t="s">
        <v>829</v>
      </c>
      <c r="BK19" s="250"/>
      <c r="BL19" s="250" t="s">
        <v>829</v>
      </c>
      <c r="BM19" s="250"/>
      <c r="BN19" s="250"/>
      <c r="BO19" s="250"/>
      <c r="BP19" s="250"/>
      <c r="BQ19" s="246"/>
      <c r="BR19" s="246"/>
      <c r="BS19" s="250"/>
      <c r="BT19" s="250" t="s">
        <v>834</v>
      </c>
      <c r="BU19" s="246" t="s">
        <v>803</v>
      </c>
      <c r="BV19" s="246" t="s">
        <v>905</v>
      </c>
      <c r="BW19" s="249" t="s">
        <v>580</v>
      </c>
    </row>
    <row r="20" spans="1:75" ht="13" customHeight="1" x14ac:dyDescent="0.3">
      <c r="A20" s="246">
        <v>9924</v>
      </c>
      <c r="B20" s="247">
        <v>42202</v>
      </c>
      <c r="C20" s="248" t="s">
        <v>825</v>
      </c>
      <c r="D20" s="249" t="s">
        <v>532</v>
      </c>
      <c r="E20" s="246"/>
      <c r="F20" s="246" t="s">
        <v>827</v>
      </c>
      <c r="G20" s="258">
        <v>42185</v>
      </c>
      <c r="H20" s="250" t="s">
        <v>828</v>
      </c>
      <c r="I20" s="250" t="s">
        <v>829</v>
      </c>
      <c r="J20" s="250"/>
      <c r="K20" s="249" t="s">
        <v>906</v>
      </c>
      <c r="L20" s="246" t="s">
        <v>844</v>
      </c>
      <c r="M20" s="252">
        <v>118</v>
      </c>
      <c r="N20" s="252">
        <v>29.309090909090909</v>
      </c>
      <c r="O20" s="246"/>
      <c r="P20" s="246"/>
      <c r="Q20" s="252" t="s">
        <v>868</v>
      </c>
      <c r="R20" s="246"/>
      <c r="S20" s="249" t="s">
        <v>868</v>
      </c>
      <c r="T20" s="246"/>
      <c r="U20" s="252" t="s">
        <v>868</v>
      </c>
      <c r="V20" s="252" t="s">
        <v>868</v>
      </c>
      <c r="W20" s="252" t="s">
        <v>868</v>
      </c>
      <c r="X20" s="246"/>
      <c r="Y20" s="246"/>
      <c r="Z20" s="246"/>
      <c r="AA20" s="246"/>
      <c r="AB20" s="246"/>
      <c r="AC20" s="246"/>
      <c r="AD20" s="252" t="s">
        <v>868</v>
      </c>
      <c r="AE20" s="252" t="s">
        <v>868</v>
      </c>
      <c r="AF20" s="246"/>
      <c r="AG20" s="246"/>
      <c r="AH20" s="252" t="s">
        <v>868</v>
      </c>
      <c r="AI20" s="246"/>
      <c r="AJ20" s="246"/>
      <c r="AK20" s="252" t="s">
        <v>868</v>
      </c>
      <c r="AL20" s="246"/>
      <c r="AM20" s="252" t="s">
        <v>868</v>
      </c>
      <c r="AN20" s="252" t="s">
        <v>868</v>
      </c>
      <c r="AO20" s="246" t="s">
        <v>833</v>
      </c>
      <c r="AP20" s="250" t="s">
        <v>829</v>
      </c>
      <c r="AQ20" s="250"/>
      <c r="AR20" s="250"/>
      <c r="AS20" s="253"/>
      <c r="AT20" s="250">
        <v>15</v>
      </c>
      <c r="AU20" s="250" t="s">
        <v>829</v>
      </c>
      <c r="AV20" s="246"/>
      <c r="AW20" s="250">
        <v>0</v>
      </c>
      <c r="AX20" s="250">
        <v>0</v>
      </c>
      <c r="AY20" s="250">
        <v>0</v>
      </c>
      <c r="AZ20" s="250">
        <v>0</v>
      </c>
      <c r="BA20" s="250">
        <v>0</v>
      </c>
      <c r="BB20" s="250">
        <v>0</v>
      </c>
      <c r="BC20" s="250">
        <v>0</v>
      </c>
      <c r="BD20" s="250">
        <v>0</v>
      </c>
      <c r="BE20" s="250">
        <v>0</v>
      </c>
      <c r="BF20" s="250">
        <v>0</v>
      </c>
      <c r="BG20" s="250">
        <v>0</v>
      </c>
      <c r="BH20" s="250">
        <v>0</v>
      </c>
      <c r="BI20" s="250"/>
      <c r="BJ20" s="250" t="s">
        <v>829</v>
      </c>
      <c r="BK20" s="250"/>
      <c r="BL20" s="250" t="s">
        <v>829</v>
      </c>
      <c r="BM20" s="250">
        <v>120</v>
      </c>
      <c r="BN20" s="250"/>
      <c r="BO20" s="250"/>
      <c r="BP20" s="250"/>
      <c r="BQ20" s="255"/>
      <c r="BR20" s="255"/>
      <c r="BS20" s="250"/>
      <c r="BT20" s="250" t="s">
        <v>834</v>
      </c>
      <c r="BU20" s="249" t="s">
        <v>897</v>
      </c>
      <c r="BV20" s="249" t="s">
        <v>907</v>
      </c>
      <c r="BW20" s="249" t="s">
        <v>580</v>
      </c>
    </row>
    <row r="21" spans="1:75" ht="13" customHeight="1" x14ac:dyDescent="0.3">
      <c r="A21" s="246">
        <v>9908</v>
      </c>
      <c r="B21" s="247">
        <v>42202</v>
      </c>
      <c r="C21" s="248" t="s">
        <v>825</v>
      </c>
      <c r="D21" s="249" t="s">
        <v>532</v>
      </c>
      <c r="E21" s="246"/>
      <c r="F21" s="246" t="s">
        <v>827</v>
      </c>
      <c r="G21" s="258">
        <v>42066</v>
      </c>
      <c r="H21" s="250" t="s">
        <v>828</v>
      </c>
      <c r="I21" s="250" t="s">
        <v>829</v>
      </c>
      <c r="J21" s="250"/>
      <c r="K21" s="249" t="s">
        <v>908</v>
      </c>
      <c r="L21" s="246" t="s">
        <v>844</v>
      </c>
      <c r="M21" s="252">
        <v>129.19999999999999</v>
      </c>
      <c r="N21" s="252">
        <v>21.4</v>
      </c>
      <c r="O21" s="246"/>
      <c r="P21" s="246"/>
      <c r="Q21" s="252" t="s">
        <v>868</v>
      </c>
      <c r="R21" s="246"/>
      <c r="S21" s="249" t="s">
        <v>868</v>
      </c>
      <c r="T21" s="246"/>
      <c r="U21" s="252" t="s">
        <v>868</v>
      </c>
      <c r="V21" s="252" t="s">
        <v>868</v>
      </c>
      <c r="W21" s="252" t="s">
        <v>868</v>
      </c>
      <c r="X21" s="246"/>
      <c r="Y21" s="246"/>
      <c r="Z21" s="246"/>
      <c r="AA21" s="246"/>
      <c r="AB21" s="246"/>
      <c r="AC21" s="246"/>
      <c r="AD21" s="252" t="s">
        <v>868</v>
      </c>
      <c r="AE21" s="252" t="s">
        <v>868</v>
      </c>
      <c r="AF21" s="246"/>
      <c r="AG21" s="246"/>
      <c r="AH21" s="252" t="s">
        <v>868</v>
      </c>
      <c r="AI21" s="246"/>
      <c r="AJ21" s="246"/>
      <c r="AK21" s="252" t="s">
        <v>868</v>
      </c>
      <c r="AL21" s="246"/>
      <c r="AM21" s="252" t="s">
        <v>868</v>
      </c>
      <c r="AN21" s="252" t="s">
        <v>868</v>
      </c>
      <c r="AO21" s="246" t="s">
        <v>833</v>
      </c>
      <c r="AP21" s="250" t="s">
        <v>829</v>
      </c>
      <c r="AQ21" s="250"/>
      <c r="AR21" s="250"/>
      <c r="AS21" s="253"/>
      <c r="AT21" s="250">
        <v>8</v>
      </c>
      <c r="AU21" s="250" t="s">
        <v>829</v>
      </c>
      <c r="AV21" s="246"/>
      <c r="AW21" s="250">
        <v>0</v>
      </c>
      <c r="AX21" s="250">
        <v>0</v>
      </c>
      <c r="AY21" s="250">
        <v>0</v>
      </c>
      <c r="AZ21" s="250">
        <v>0</v>
      </c>
      <c r="BA21" s="250">
        <v>0</v>
      </c>
      <c r="BB21" s="250">
        <v>0</v>
      </c>
      <c r="BC21" s="250">
        <v>0</v>
      </c>
      <c r="BD21" s="250">
        <v>0</v>
      </c>
      <c r="BE21" s="250">
        <v>0</v>
      </c>
      <c r="BF21" s="250">
        <v>0</v>
      </c>
      <c r="BG21" s="250">
        <v>0</v>
      </c>
      <c r="BH21" s="250">
        <v>0</v>
      </c>
      <c r="BI21" s="250"/>
      <c r="BJ21" s="250" t="s">
        <v>829</v>
      </c>
      <c r="BK21" s="250"/>
      <c r="BL21" s="250" t="s">
        <v>829</v>
      </c>
      <c r="BM21" s="250"/>
      <c r="BN21" s="250"/>
      <c r="BO21" s="250"/>
      <c r="BP21" s="250"/>
      <c r="BQ21" s="255"/>
      <c r="BR21" s="255"/>
      <c r="BS21" s="250"/>
      <c r="BT21" s="250" t="s">
        <v>834</v>
      </c>
      <c r="BU21" s="249" t="s">
        <v>897</v>
      </c>
      <c r="BV21" s="249" t="s">
        <v>579</v>
      </c>
      <c r="BW21" s="249" t="s">
        <v>600</v>
      </c>
    </row>
    <row r="22" spans="1:75" ht="13" customHeight="1" x14ac:dyDescent="0.3">
      <c r="A22" s="246">
        <v>10037</v>
      </c>
      <c r="B22" s="247">
        <v>42202</v>
      </c>
      <c r="C22" s="248" t="s">
        <v>825</v>
      </c>
      <c r="D22" s="249" t="s">
        <v>532</v>
      </c>
      <c r="E22" s="246"/>
      <c r="F22" s="246" t="s">
        <v>827</v>
      </c>
      <c r="G22" s="258">
        <v>42184</v>
      </c>
      <c r="H22" s="262" t="s">
        <v>590</v>
      </c>
      <c r="I22" s="262" t="s">
        <v>853</v>
      </c>
      <c r="J22" s="250"/>
      <c r="K22" s="249" t="s">
        <v>909</v>
      </c>
      <c r="L22" s="259" t="s">
        <v>910</v>
      </c>
      <c r="M22" s="252">
        <v>116.23636363636362</v>
      </c>
      <c r="N22" s="252">
        <v>22.709090909090907</v>
      </c>
      <c r="O22" s="246"/>
      <c r="P22" s="246"/>
      <c r="Q22" s="252" t="s">
        <v>868</v>
      </c>
      <c r="R22" s="246"/>
      <c r="S22" s="249" t="s">
        <v>868</v>
      </c>
      <c r="T22" s="246"/>
      <c r="U22" s="252" t="s">
        <v>868</v>
      </c>
      <c r="V22" s="252" t="s">
        <v>868</v>
      </c>
      <c r="W22" s="252" t="s">
        <v>868</v>
      </c>
      <c r="X22" s="246"/>
      <c r="Y22" s="246"/>
      <c r="Z22" s="246"/>
      <c r="AA22" s="246"/>
      <c r="AB22" s="246"/>
      <c r="AC22" s="246"/>
      <c r="AD22" s="252" t="s">
        <v>868</v>
      </c>
      <c r="AE22" s="252" t="s">
        <v>868</v>
      </c>
      <c r="AF22" s="246"/>
      <c r="AG22" s="246"/>
      <c r="AH22" s="252" t="s">
        <v>868</v>
      </c>
      <c r="AI22" s="246"/>
      <c r="AJ22" s="246"/>
      <c r="AK22" s="252" t="s">
        <v>868</v>
      </c>
      <c r="AL22" s="246"/>
      <c r="AM22" s="252" t="s">
        <v>868</v>
      </c>
      <c r="AN22" s="252" t="s">
        <v>868</v>
      </c>
      <c r="AO22" s="246" t="s">
        <v>833</v>
      </c>
      <c r="AP22" s="250" t="s">
        <v>829</v>
      </c>
      <c r="AQ22" s="250"/>
      <c r="AR22" s="250"/>
      <c r="AS22" s="253"/>
      <c r="AT22" s="250">
        <v>10</v>
      </c>
      <c r="AU22" s="250" t="s">
        <v>829</v>
      </c>
      <c r="AV22" s="246"/>
      <c r="AW22" s="250">
        <v>0</v>
      </c>
      <c r="AX22" s="250">
        <v>0</v>
      </c>
      <c r="AY22" s="250">
        <v>0</v>
      </c>
      <c r="AZ22" s="250">
        <v>0</v>
      </c>
      <c r="BA22" s="250">
        <v>0</v>
      </c>
      <c r="BB22" s="250">
        <v>0</v>
      </c>
      <c r="BC22" s="250">
        <v>0</v>
      </c>
      <c r="BD22" s="250">
        <v>0</v>
      </c>
      <c r="BE22" s="250">
        <v>0</v>
      </c>
      <c r="BF22" s="250">
        <v>0</v>
      </c>
      <c r="BG22" s="250">
        <v>0</v>
      </c>
      <c r="BH22" s="250">
        <v>0</v>
      </c>
      <c r="BI22" s="250"/>
      <c r="BJ22" s="250" t="s">
        <v>829</v>
      </c>
      <c r="BK22" s="250"/>
      <c r="BL22" s="250" t="s">
        <v>829</v>
      </c>
      <c r="BM22" s="250">
        <v>39</v>
      </c>
      <c r="BN22" s="250"/>
      <c r="BO22" s="250"/>
      <c r="BP22" s="250"/>
      <c r="BQ22" s="246"/>
      <c r="BR22" s="246"/>
      <c r="BS22" s="250"/>
      <c r="BT22" s="250" t="s">
        <v>834</v>
      </c>
      <c r="BU22" s="249" t="s">
        <v>911</v>
      </c>
      <c r="BV22" s="249" t="s">
        <v>912</v>
      </c>
      <c r="BW22" s="256" t="s">
        <v>580</v>
      </c>
    </row>
    <row r="23" spans="1:75" ht="13" customHeight="1" x14ac:dyDescent="0.3">
      <c r="A23" s="246">
        <v>3629</v>
      </c>
      <c r="B23" s="247">
        <v>42202</v>
      </c>
      <c r="C23" s="248" t="s">
        <v>825</v>
      </c>
      <c r="D23" s="249" t="s">
        <v>532</v>
      </c>
      <c r="E23" s="246"/>
      <c r="F23" s="246" t="s">
        <v>827</v>
      </c>
      <c r="G23" s="258">
        <v>42185</v>
      </c>
      <c r="H23" s="250" t="s">
        <v>828</v>
      </c>
      <c r="I23" s="250" t="s">
        <v>853</v>
      </c>
      <c r="J23" s="250"/>
      <c r="K23" s="246" t="s">
        <v>913</v>
      </c>
      <c r="L23" s="251" t="s">
        <v>914</v>
      </c>
      <c r="M23" s="252">
        <v>149</v>
      </c>
      <c r="N23" s="252">
        <v>25.199999999999996</v>
      </c>
      <c r="O23" s="246"/>
      <c r="P23" s="246"/>
      <c r="Q23" s="252" t="s">
        <v>868</v>
      </c>
      <c r="R23" s="246"/>
      <c r="S23" s="249" t="s">
        <v>868</v>
      </c>
      <c r="T23" s="246"/>
      <c r="U23" s="252" t="s">
        <v>868</v>
      </c>
      <c r="V23" s="252" t="s">
        <v>868</v>
      </c>
      <c r="W23" s="252" t="s">
        <v>868</v>
      </c>
      <c r="X23" s="246"/>
      <c r="Y23" s="246"/>
      <c r="Z23" s="246"/>
      <c r="AA23" s="246"/>
      <c r="AB23" s="246"/>
      <c r="AC23" s="246"/>
      <c r="AD23" s="252" t="s">
        <v>868</v>
      </c>
      <c r="AE23" s="252" t="s">
        <v>868</v>
      </c>
      <c r="AF23" s="246"/>
      <c r="AG23" s="246"/>
      <c r="AH23" s="252" t="s">
        <v>868</v>
      </c>
      <c r="AI23" s="246"/>
      <c r="AJ23" s="246"/>
      <c r="AK23" s="252" t="s">
        <v>868</v>
      </c>
      <c r="AL23" s="246"/>
      <c r="AM23" s="252" t="s">
        <v>868</v>
      </c>
      <c r="AN23" s="252" t="s">
        <v>868</v>
      </c>
      <c r="AO23" s="246" t="s">
        <v>833</v>
      </c>
      <c r="AP23" s="250" t="s">
        <v>829</v>
      </c>
      <c r="AQ23" s="250"/>
      <c r="AR23" s="250"/>
      <c r="AS23" s="253"/>
      <c r="AT23" s="250">
        <v>16</v>
      </c>
      <c r="AU23" s="250" t="s">
        <v>835</v>
      </c>
      <c r="AV23" s="246"/>
      <c r="AW23" s="250">
        <v>0</v>
      </c>
      <c r="AX23" s="250">
        <v>0</v>
      </c>
      <c r="AY23" s="250">
        <v>0</v>
      </c>
      <c r="AZ23" s="250">
        <v>0</v>
      </c>
      <c r="BA23" s="250">
        <v>0</v>
      </c>
      <c r="BB23" s="250">
        <v>0</v>
      </c>
      <c r="BC23" s="250">
        <v>0</v>
      </c>
      <c r="BD23" s="250">
        <v>0</v>
      </c>
      <c r="BE23" s="250">
        <v>0</v>
      </c>
      <c r="BF23" s="250">
        <v>0</v>
      </c>
      <c r="BG23" s="250">
        <v>0</v>
      </c>
      <c r="BH23" s="250">
        <v>0</v>
      </c>
      <c r="BI23" s="250"/>
      <c r="BJ23" s="250" t="s">
        <v>829</v>
      </c>
      <c r="BK23" s="250">
        <v>12</v>
      </c>
      <c r="BL23" s="250" t="s">
        <v>829</v>
      </c>
      <c r="BM23" s="250"/>
      <c r="BN23" s="250"/>
      <c r="BO23" s="250"/>
      <c r="BP23" s="250"/>
      <c r="BQ23" s="255"/>
      <c r="BR23" s="255"/>
      <c r="BS23" s="250"/>
      <c r="BT23" s="250" t="s">
        <v>834</v>
      </c>
      <c r="BU23" s="246" t="s">
        <v>915</v>
      </c>
      <c r="BV23" s="246" t="s">
        <v>916</v>
      </c>
      <c r="BW23" s="255" t="s">
        <v>580</v>
      </c>
    </row>
    <row r="24" spans="1:75" ht="13" customHeight="1" x14ac:dyDescent="0.3">
      <c r="A24" s="246">
        <v>8954</v>
      </c>
      <c r="B24" s="247">
        <v>42203</v>
      </c>
      <c r="C24" s="248" t="s">
        <v>825</v>
      </c>
      <c r="D24" s="249" t="s">
        <v>532</v>
      </c>
      <c r="E24" s="246"/>
      <c r="F24" s="246" t="s">
        <v>845</v>
      </c>
      <c r="G24" s="247">
        <v>42187</v>
      </c>
      <c r="H24" s="250" t="s">
        <v>828</v>
      </c>
      <c r="I24" s="250" t="s">
        <v>853</v>
      </c>
      <c r="J24" s="250"/>
      <c r="K24" s="246" t="s">
        <v>866</v>
      </c>
      <c r="L24" s="251" t="s">
        <v>867</v>
      </c>
      <c r="M24" s="252">
        <v>135.90909090909091</v>
      </c>
      <c r="N24" s="252">
        <v>23.636363636363633</v>
      </c>
      <c r="O24" s="246"/>
      <c r="P24" s="246"/>
      <c r="Q24" s="252" t="s">
        <v>868</v>
      </c>
      <c r="R24" s="246"/>
      <c r="S24" s="249" t="s">
        <v>868</v>
      </c>
      <c r="T24" s="246"/>
      <c r="U24" s="252" t="s">
        <v>868</v>
      </c>
      <c r="V24" s="252" t="s">
        <v>868</v>
      </c>
      <c r="W24" s="252" t="s">
        <v>868</v>
      </c>
      <c r="X24" s="246"/>
      <c r="Y24" s="246"/>
      <c r="Z24" s="246"/>
      <c r="AA24" s="246"/>
      <c r="AB24" s="246"/>
      <c r="AC24" s="246"/>
      <c r="AD24" s="252" t="s">
        <v>868</v>
      </c>
      <c r="AE24" s="252">
        <v>15.454545454545453</v>
      </c>
      <c r="AF24" s="246"/>
      <c r="AG24" s="246"/>
      <c r="AH24" s="252" t="s">
        <v>868</v>
      </c>
      <c r="AI24" s="246"/>
      <c r="AJ24" s="246"/>
      <c r="AK24" s="252" t="s">
        <v>868</v>
      </c>
      <c r="AL24" s="246"/>
      <c r="AM24" s="252" t="s">
        <v>868</v>
      </c>
      <c r="AN24" s="252" t="s">
        <v>868</v>
      </c>
      <c r="AO24" s="246" t="s">
        <v>846</v>
      </c>
      <c r="AP24" s="250" t="s">
        <v>829</v>
      </c>
      <c r="AQ24" s="250"/>
      <c r="AR24" s="250"/>
      <c r="AS24" s="253"/>
      <c r="AT24" s="250">
        <v>16</v>
      </c>
      <c r="AU24" s="250" t="s">
        <v>835</v>
      </c>
      <c r="AV24" s="246"/>
      <c r="AW24" s="250">
        <v>0</v>
      </c>
      <c r="AX24" s="250">
        <v>0</v>
      </c>
      <c r="AY24" s="250">
        <v>0</v>
      </c>
      <c r="AZ24" s="250">
        <v>0</v>
      </c>
      <c r="BA24" s="250">
        <v>0</v>
      </c>
      <c r="BB24" s="250">
        <v>0</v>
      </c>
      <c r="BC24" s="250">
        <v>0</v>
      </c>
      <c r="BD24" s="250">
        <v>0</v>
      </c>
      <c r="BE24" s="250">
        <v>0</v>
      </c>
      <c r="BF24" s="250">
        <v>0</v>
      </c>
      <c r="BG24" s="250">
        <v>0</v>
      </c>
      <c r="BH24" s="250">
        <v>0</v>
      </c>
      <c r="BI24" s="250"/>
      <c r="BJ24" s="250" t="s">
        <v>829</v>
      </c>
      <c r="BK24" s="250"/>
      <c r="BL24" s="250" t="s">
        <v>829</v>
      </c>
      <c r="BM24" s="250">
        <v>234</v>
      </c>
      <c r="BN24" s="250"/>
      <c r="BO24" s="250"/>
      <c r="BP24" s="254">
        <v>42550</v>
      </c>
      <c r="BQ24" s="246"/>
      <c r="BR24" s="246"/>
      <c r="BS24" s="250"/>
      <c r="BT24" s="250" t="s">
        <v>834</v>
      </c>
      <c r="BU24" s="255" t="s">
        <v>869</v>
      </c>
      <c r="BV24" s="246" t="s">
        <v>579</v>
      </c>
      <c r="BW24" s="255" t="s">
        <v>580</v>
      </c>
    </row>
    <row r="25" spans="1:75" ht="13" customHeight="1" x14ac:dyDescent="0.3">
      <c r="A25" s="246">
        <v>10830</v>
      </c>
      <c r="B25" s="247">
        <v>42202</v>
      </c>
      <c r="C25" s="248" t="s">
        <v>825</v>
      </c>
      <c r="D25" s="249" t="s">
        <v>532</v>
      </c>
      <c r="E25" s="246"/>
      <c r="F25" s="246" t="s">
        <v>845</v>
      </c>
      <c r="G25" s="247">
        <v>42199</v>
      </c>
      <c r="H25" s="250" t="s">
        <v>828</v>
      </c>
      <c r="I25" s="250" t="s">
        <v>853</v>
      </c>
      <c r="J25" s="250"/>
      <c r="K25" s="246" t="s">
        <v>870</v>
      </c>
      <c r="L25" s="251" t="s">
        <v>871</v>
      </c>
      <c r="M25" s="252">
        <v>153</v>
      </c>
      <c r="N25" s="252">
        <v>27.554545454545451</v>
      </c>
      <c r="O25" s="246"/>
      <c r="P25" s="246"/>
      <c r="Q25" s="252" t="s">
        <v>868</v>
      </c>
      <c r="R25" s="246"/>
      <c r="S25" s="249" t="s">
        <v>868</v>
      </c>
      <c r="T25" s="246"/>
      <c r="U25" s="252" t="s">
        <v>868</v>
      </c>
      <c r="V25" s="252" t="s">
        <v>868</v>
      </c>
      <c r="W25" s="252" t="s">
        <v>868</v>
      </c>
      <c r="X25" s="246"/>
      <c r="Y25" s="246"/>
      <c r="Z25" s="246"/>
      <c r="AA25" s="246"/>
      <c r="AB25" s="246"/>
      <c r="AC25" s="246"/>
      <c r="AD25" s="252" t="s">
        <v>868</v>
      </c>
      <c r="AE25" s="252">
        <v>15.972727272727271</v>
      </c>
      <c r="AF25" s="246"/>
      <c r="AG25" s="246"/>
      <c r="AH25" s="252" t="s">
        <v>868</v>
      </c>
      <c r="AI25" s="246"/>
      <c r="AJ25" s="246"/>
      <c r="AK25" s="252" t="s">
        <v>868</v>
      </c>
      <c r="AL25" s="246"/>
      <c r="AM25" s="252" t="s">
        <v>868</v>
      </c>
      <c r="AN25" s="252" t="s">
        <v>868</v>
      </c>
      <c r="AO25" s="246" t="s">
        <v>846</v>
      </c>
      <c r="AP25" s="250" t="s">
        <v>829</v>
      </c>
      <c r="AQ25" s="250"/>
      <c r="AR25" s="250"/>
      <c r="AS25" s="253"/>
      <c r="AT25" s="250">
        <v>15</v>
      </c>
      <c r="AU25" s="250" t="s">
        <v>835</v>
      </c>
      <c r="AV25" s="246"/>
      <c r="AW25" s="250">
        <v>0</v>
      </c>
      <c r="AX25" s="250">
        <v>0</v>
      </c>
      <c r="AY25" s="250">
        <v>0</v>
      </c>
      <c r="AZ25" s="250">
        <v>0</v>
      </c>
      <c r="BA25" s="250">
        <v>0</v>
      </c>
      <c r="BB25" s="250">
        <v>0</v>
      </c>
      <c r="BC25" s="250">
        <v>0</v>
      </c>
      <c r="BD25" s="250">
        <v>0</v>
      </c>
      <c r="BE25" s="250">
        <v>0</v>
      </c>
      <c r="BF25" s="250">
        <v>0</v>
      </c>
      <c r="BG25" s="250">
        <v>0</v>
      </c>
      <c r="BH25" s="250">
        <v>0</v>
      </c>
      <c r="BI25" s="250"/>
      <c r="BJ25" s="250" t="s">
        <v>829</v>
      </c>
      <c r="BK25" s="250">
        <v>24</v>
      </c>
      <c r="BL25" s="250" t="s">
        <v>829</v>
      </c>
      <c r="BM25" s="250"/>
      <c r="BN25" s="250"/>
      <c r="BO25" s="250"/>
      <c r="BP25" s="250"/>
      <c r="BQ25" s="246"/>
      <c r="BR25" s="255"/>
      <c r="BS25" s="250"/>
      <c r="BT25" s="250" t="s">
        <v>834</v>
      </c>
      <c r="BU25" s="246"/>
      <c r="BV25" s="246" t="s">
        <v>579</v>
      </c>
      <c r="BW25" s="256" t="s">
        <v>593</v>
      </c>
    </row>
    <row r="26" spans="1:75" ht="13" customHeight="1" x14ac:dyDescent="0.3">
      <c r="A26" s="246">
        <v>10506</v>
      </c>
      <c r="B26" s="247">
        <v>42202</v>
      </c>
      <c r="C26" s="248" t="s">
        <v>825</v>
      </c>
      <c r="D26" s="249" t="s">
        <v>532</v>
      </c>
      <c r="E26" s="246"/>
      <c r="F26" s="246" t="s">
        <v>845</v>
      </c>
      <c r="G26" s="257">
        <v>42185</v>
      </c>
      <c r="H26" s="250" t="s">
        <v>828</v>
      </c>
      <c r="I26" s="250" t="s">
        <v>829</v>
      </c>
      <c r="J26" s="250"/>
      <c r="K26" s="246" t="s">
        <v>873</v>
      </c>
      <c r="L26" s="249" t="s">
        <v>874</v>
      </c>
      <c r="M26" s="252">
        <v>155</v>
      </c>
      <c r="N26" s="252">
        <v>22.881818181818183</v>
      </c>
      <c r="O26" s="246"/>
      <c r="P26" s="246"/>
      <c r="Q26" s="252" t="s">
        <v>868</v>
      </c>
      <c r="R26" s="246"/>
      <c r="S26" s="249" t="s">
        <v>868</v>
      </c>
      <c r="T26" s="246"/>
      <c r="U26" s="252" t="s">
        <v>868</v>
      </c>
      <c r="V26" s="252" t="s">
        <v>868</v>
      </c>
      <c r="W26" s="252" t="s">
        <v>868</v>
      </c>
      <c r="X26" s="246"/>
      <c r="Y26" s="246"/>
      <c r="Z26" s="246"/>
      <c r="AA26" s="246"/>
      <c r="AB26" s="246"/>
      <c r="AC26" s="246"/>
      <c r="AD26" s="252" t="s">
        <v>868</v>
      </c>
      <c r="AE26" s="252">
        <v>12.354545454545454</v>
      </c>
      <c r="AF26" s="246"/>
      <c r="AG26" s="246"/>
      <c r="AH26" s="252" t="s">
        <v>868</v>
      </c>
      <c r="AI26" s="246"/>
      <c r="AJ26" s="246"/>
      <c r="AK26" s="252" t="s">
        <v>868</v>
      </c>
      <c r="AL26" s="246"/>
      <c r="AM26" s="252" t="s">
        <v>868</v>
      </c>
      <c r="AN26" s="252" t="s">
        <v>868</v>
      </c>
      <c r="AO26" s="246" t="s">
        <v>846</v>
      </c>
      <c r="AP26" s="250" t="s">
        <v>829</v>
      </c>
      <c r="AQ26" s="250"/>
      <c r="AR26" s="250"/>
      <c r="AS26" s="253"/>
      <c r="AT26" s="250">
        <v>7.5</v>
      </c>
      <c r="AU26" s="250" t="s">
        <v>829</v>
      </c>
      <c r="AV26" s="246"/>
      <c r="AW26" s="250">
        <v>0</v>
      </c>
      <c r="AX26" s="250">
        <v>0</v>
      </c>
      <c r="AY26" s="250">
        <v>0</v>
      </c>
      <c r="AZ26" s="250">
        <v>0</v>
      </c>
      <c r="BA26" s="250">
        <v>0</v>
      </c>
      <c r="BB26" s="250">
        <v>0</v>
      </c>
      <c r="BC26" s="250">
        <v>0</v>
      </c>
      <c r="BD26" s="250">
        <v>0</v>
      </c>
      <c r="BE26" s="250">
        <v>0</v>
      </c>
      <c r="BF26" s="250">
        <v>0</v>
      </c>
      <c r="BG26" s="250">
        <v>0</v>
      </c>
      <c r="BH26" s="250">
        <v>0</v>
      </c>
      <c r="BI26" s="250"/>
      <c r="BJ26" s="250" t="s">
        <v>829</v>
      </c>
      <c r="BK26" s="250"/>
      <c r="BL26" s="250" t="s">
        <v>829</v>
      </c>
      <c r="BM26" s="250"/>
      <c r="BN26" s="250"/>
      <c r="BO26" s="250"/>
      <c r="BP26" s="250"/>
      <c r="BQ26" s="246"/>
      <c r="BR26" s="255"/>
      <c r="BS26" s="250"/>
      <c r="BT26" s="250" t="s">
        <v>834</v>
      </c>
      <c r="BU26" s="249" t="s">
        <v>803</v>
      </c>
      <c r="BV26" s="249" t="s">
        <v>579</v>
      </c>
      <c r="BW26" s="249" t="s">
        <v>593</v>
      </c>
    </row>
    <row r="27" spans="1:75" ht="13" customHeight="1" x14ac:dyDescent="0.35">
      <c r="A27" s="246">
        <v>10610</v>
      </c>
      <c r="B27" s="247">
        <v>42202</v>
      </c>
      <c r="C27" s="248" t="s">
        <v>825</v>
      </c>
      <c r="D27" s="249" t="s">
        <v>532</v>
      </c>
      <c r="E27" s="246"/>
      <c r="F27" s="246" t="s">
        <v>845</v>
      </c>
      <c r="G27" s="258">
        <v>42188</v>
      </c>
      <c r="H27" s="250" t="s">
        <v>590</v>
      </c>
      <c r="I27" s="250" t="s">
        <v>853</v>
      </c>
      <c r="J27" s="250"/>
      <c r="K27" s="246" t="s">
        <v>875</v>
      </c>
      <c r="L27" s="259" t="s">
        <v>876</v>
      </c>
      <c r="M27" s="252">
        <v>136.99999999999997</v>
      </c>
      <c r="N27" s="252">
        <v>27.799999999999997</v>
      </c>
      <c r="O27" s="246"/>
      <c r="P27" s="246"/>
      <c r="Q27" s="252" t="s">
        <v>868</v>
      </c>
      <c r="R27" s="246"/>
      <c r="S27" s="249" t="s">
        <v>868</v>
      </c>
      <c r="T27" s="246"/>
      <c r="U27" s="252" t="s">
        <v>868</v>
      </c>
      <c r="V27" s="252" t="s">
        <v>868</v>
      </c>
      <c r="W27" s="252" t="s">
        <v>868</v>
      </c>
      <c r="X27" s="246"/>
      <c r="Y27" s="246"/>
      <c r="Z27" s="246"/>
      <c r="AA27" s="246"/>
      <c r="AB27" s="246"/>
      <c r="AC27" s="246"/>
      <c r="AD27" s="252" t="s">
        <v>868</v>
      </c>
      <c r="AE27" s="252">
        <v>18.999999999999996</v>
      </c>
      <c r="AF27" s="246"/>
      <c r="AG27" s="246"/>
      <c r="AH27" s="252" t="s">
        <v>868</v>
      </c>
      <c r="AI27" s="246"/>
      <c r="AJ27" s="246"/>
      <c r="AK27" s="252" t="s">
        <v>868</v>
      </c>
      <c r="AL27" s="246"/>
      <c r="AM27" s="252" t="s">
        <v>868</v>
      </c>
      <c r="AN27" s="252" t="s">
        <v>868</v>
      </c>
      <c r="AO27" s="246" t="s">
        <v>846</v>
      </c>
      <c r="AP27" s="250" t="s">
        <v>829</v>
      </c>
      <c r="AQ27" s="250"/>
      <c r="AR27" s="250"/>
      <c r="AS27" s="253"/>
      <c r="AT27" s="250">
        <v>14</v>
      </c>
      <c r="AU27" s="250" t="s">
        <v>829</v>
      </c>
      <c r="AV27" s="246"/>
      <c r="AW27" s="250">
        <v>0</v>
      </c>
      <c r="AX27" s="250">
        <v>0</v>
      </c>
      <c r="AY27" s="250">
        <v>0</v>
      </c>
      <c r="AZ27" s="250">
        <v>0</v>
      </c>
      <c r="BA27" s="250">
        <v>0</v>
      </c>
      <c r="BB27" s="250">
        <v>0</v>
      </c>
      <c r="BC27" s="250">
        <v>0</v>
      </c>
      <c r="BD27" s="250">
        <v>0</v>
      </c>
      <c r="BE27" s="250">
        <v>0</v>
      </c>
      <c r="BF27" s="250">
        <v>0</v>
      </c>
      <c r="BG27" s="250">
        <v>0</v>
      </c>
      <c r="BH27" s="250">
        <v>0</v>
      </c>
      <c r="BI27" s="250"/>
      <c r="BJ27" s="250" t="s">
        <v>829</v>
      </c>
      <c r="BK27" s="250"/>
      <c r="BL27" s="250" t="s">
        <v>829</v>
      </c>
      <c r="BM27" s="250"/>
      <c r="BN27" s="250"/>
      <c r="BO27" s="250"/>
      <c r="BP27" s="250"/>
      <c r="BQ27" s="260" t="s">
        <v>877</v>
      </c>
      <c r="BR27" s="255" t="s">
        <v>878</v>
      </c>
      <c r="BS27" s="250">
        <v>50</v>
      </c>
      <c r="BT27" s="250" t="s">
        <v>834</v>
      </c>
      <c r="BU27" s="246" t="s">
        <v>803</v>
      </c>
      <c r="BV27" s="246" t="s">
        <v>917</v>
      </c>
      <c r="BW27" s="246" t="s">
        <v>593</v>
      </c>
    </row>
    <row r="28" spans="1:75" ht="13" customHeight="1" x14ac:dyDescent="0.3">
      <c r="A28" s="246">
        <v>1478</v>
      </c>
      <c r="B28" s="247">
        <v>42202</v>
      </c>
      <c r="C28" s="248" t="s">
        <v>825</v>
      </c>
      <c r="D28" s="249" t="s">
        <v>532</v>
      </c>
      <c r="E28" s="246"/>
      <c r="F28" s="246" t="s">
        <v>845</v>
      </c>
      <c r="G28" s="258">
        <v>42185</v>
      </c>
      <c r="H28" s="250" t="s">
        <v>828</v>
      </c>
      <c r="I28" s="250" t="s">
        <v>829</v>
      </c>
      <c r="J28" s="250"/>
      <c r="K28" s="246" t="s">
        <v>880</v>
      </c>
      <c r="L28" s="246" t="s">
        <v>844</v>
      </c>
      <c r="M28" s="252">
        <v>148.18181818181816</v>
      </c>
      <c r="N28" s="252">
        <v>24.854545454545452</v>
      </c>
      <c r="O28" s="246"/>
      <c r="P28" s="246"/>
      <c r="Q28" s="252" t="s">
        <v>868</v>
      </c>
      <c r="R28" s="246"/>
      <c r="S28" s="249" t="s">
        <v>868</v>
      </c>
      <c r="T28" s="246"/>
      <c r="U28" s="252" t="s">
        <v>868</v>
      </c>
      <c r="V28" s="252" t="s">
        <v>868</v>
      </c>
      <c r="W28" s="252" t="s">
        <v>868</v>
      </c>
      <c r="X28" s="246"/>
      <c r="Y28" s="246"/>
      <c r="Z28" s="246"/>
      <c r="AA28" s="246"/>
      <c r="AB28" s="246"/>
      <c r="AC28" s="246"/>
      <c r="AD28" s="252" t="s">
        <v>868</v>
      </c>
      <c r="AE28" s="252">
        <v>15.654545454545453</v>
      </c>
      <c r="AF28" s="246"/>
      <c r="AG28" s="246"/>
      <c r="AH28" s="252" t="s">
        <v>868</v>
      </c>
      <c r="AI28" s="246"/>
      <c r="AJ28" s="246"/>
      <c r="AK28" s="252" t="s">
        <v>868</v>
      </c>
      <c r="AL28" s="246"/>
      <c r="AM28" s="252" t="s">
        <v>868</v>
      </c>
      <c r="AN28" s="252" t="s">
        <v>868</v>
      </c>
      <c r="AO28" s="246" t="s">
        <v>846</v>
      </c>
      <c r="AP28" s="250" t="s">
        <v>829</v>
      </c>
      <c r="AQ28" s="250"/>
      <c r="AR28" s="250"/>
      <c r="AS28" s="253"/>
      <c r="AT28" s="250">
        <v>11.6</v>
      </c>
      <c r="AU28" s="250" t="s">
        <v>829</v>
      </c>
      <c r="AV28" s="246"/>
      <c r="AW28" s="250">
        <v>0</v>
      </c>
      <c r="AX28" s="250">
        <v>0</v>
      </c>
      <c r="AY28" s="250">
        <v>0</v>
      </c>
      <c r="AZ28" s="250">
        <v>0</v>
      </c>
      <c r="BA28" s="250">
        <v>0</v>
      </c>
      <c r="BB28" s="250">
        <v>0</v>
      </c>
      <c r="BC28" s="250">
        <v>0</v>
      </c>
      <c r="BD28" s="250">
        <v>0</v>
      </c>
      <c r="BE28" s="250">
        <v>0</v>
      </c>
      <c r="BF28" s="250">
        <v>0</v>
      </c>
      <c r="BG28" s="250">
        <v>0</v>
      </c>
      <c r="BH28" s="250">
        <v>0</v>
      </c>
      <c r="BI28" s="250"/>
      <c r="BJ28" s="250" t="s">
        <v>829</v>
      </c>
      <c r="BK28" s="250"/>
      <c r="BL28" s="250" t="s">
        <v>829</v>
      </c>
      <c r="BM28" s="250"/>
      <c r="BN28" s="250"/>
      <c r="BO28" s="250"/>
      <c r="BP28" s="250"/>
      <c r="BQ28" s="255" t="s">
        <v>881</v>
      </c>
      <c r="BR28" s="255"/>
      <c r="BS28" s="250"/>
      <c r="BT28" s="250" t="s">
        <v>834</v>
      </c>
      <c r="BU28" s="246"/>
      <c r="BV28" s="246" t="s">
        <v>918</v>
      </c>
      <c r="BW28" s="255" t="s">
        <v>580</v>
      </c>
    </row>
    <row r="29" spans="1:75" ht="13" customHeight="1" x14ac:dyDescent="0.3">
      <c r="A29" s="246">
        <v>4659</v>
      </c>
      <c r="B29" s="247">
        <v>42202</v>
      </c>
      <c r="C29" s="248" t="s">
        <v>825</v>
      </c>
      <c r="D29" s="249" t="s">
        <v>532</v>
      </c>
      <c r="E29" s="246"/>
      <c r="F29" s="246" t="s">
        <v>845</v>
      </c>
      <c r="G29" s="258">
        <v>42185</v>
      </c>
      <c r="H29" s="250" t="s">
        <v>828</v>
      </c>
      <c r="I29" s="250" t="s">
        <v>853</v>
      </c>
      <c r="J29" s="250"/>
      <c r="K29" s="246" t="s">
        <v>883</v>
      </c>
      <c r="L29" s="251" t="s">
        <v>857</v>
      </c>
      <c r="M29" s="252">
        <v>196.12</v>
      </c>
      <c r="N29" s="252">
        <v>29.999999999999996</v>
      </c>
      <c r="O29" s="246"/>
      <c r="P29" s="246"/>
      <c r="Q29" s="252" t="s">
        <v>868</v>
      </c>
      <c r="R29" s="246"/>
      <c r="S29" s="249" t="s">
        <v>868</v>
      </c>
      <c r="T29" s="246"/>
      <c r="U29" s="252" t="s">
        <v>868</v>
      </c>
      <c r="V29" s="252" t="s">
        <v>868</v>
      </c>
      <c r="W29" s="252" t="s">
        <v>868</v>
      </c>
      <c r="X29" s="246"/>
      <c r="Y29" s="246"/>
      <c r="Z29" s="246"/>
      <c r="AA29" s="246"/>
      <c r="AB29" s="246"/>
      <c r="AC29" s="246"/>
      <c r="AD29" s="252" t="s">
        <v>868</v>
      </c>
      <c r="AE29" s="252">
        <v>21.218181818181815</v>
      </c>
      <c r="AF29" s="246"/>
      <c r="AG29" s="246"/>
      <c r="AH29" s="252" t="s">
        <v>868</v>
      </c>
      <c r="AI29" s="246"/>
      <c r="AJ29" s="246"/>
      <c r="AK29" s="252" t="s">
        <v>868</v>
      </c>
      <c r="AL29" s="246"/>
      <c r="AM29" s="252" t="s">
        <v>868</v>
      </c>
      <c r="AN29" s="252" t="s">
        <v>868</v>
      </c>
      <c r="AO29" s="246" t="s">
        <v>846</v>
      </c>
      <c r="AP29" s="250" t="s">
        <v>829</v>
      </c>
      <c r="AQ29" s="250"/>
      <c r="AR29" s="250"/>
      <c r="AS29" s="253"/>
      <c r="AT29" s="250">
        <v>8.5</v>
      </c>
      <c r="AU29" s="250" t="s">
        <v>829</v>
      </c>
      <c r="AV29" s="246"/>
      <c r="AW29" s="250">
        <v>0</v>
      </c>
      <c r="AX29" s="250">
        <v>0</v>
      </c>
      <c r="AY29" s="250">
        <v>20</v>
      </c>
      <c r="AZ29" s="250">
        <v>0</v>
      </c>
      <c r="BA29" s="250">
        <v>0</v>
      </c>
      <c r="BB29" s="250">
        <v>0</v>
      </c>
      <c r="BC29" s="250">
        <v>0</v>
      </c>
      <c r="BD29" s="250">
        <v>0</v>
      </c>
      <c r="BE29" s="250">
        <v>0</v>
      </c>
      <c r="BF29" s="250">
        <v>0</v>
      </c>
      <c r="BG29" s="250">
        <v>0</v>
      </c>
      <c r="BH29" s="250">
        <v>0</v>
      </c>
      <c r="BI29" s="250"/>
      <c r="BJ29" s="250" t="s">
        <v>829</v>
      </c>
      <c r="BK29" s="250"/>
      <c r="BL29" s="250" t="s">
        <v>829</v>
      </c>
      <c r="BM29" s="250"/>
      <c r="BN29" s="250"/>
      <c r="BO29" s="250"/>
      <c r="BP29" s="250"/>
      <c r="BQ29" s="255"/>
      <c r="BR29" s="255"/>
      <c r="BS29" s="250"/>
      <c r="BT29" s="250" t="s">
        <v>834</v>
      </c>
      <c r="BU29" s="246"/>
      <c r="BV29" s="246" t="s">
        <v>919</v>
      </c>
      <c r="BW29" s="255" t="s">
        <v>580</v>
      </c>
    </row>
    <row r="30" spans="1:75" ht="13" customHeight="1" x14ac:dyDescent="0.3">
      <c r="A30" s="246">
        <v>1452</v>
      </c>
      <c r="B30" s="247">
        <v>42202</v>
      </c>
      <c r="C30" s="248" t="s">
        <v>825</v>
      </c>
      <c r="D30" s="249" t="s">
        <v>532</v>
      </c>
      <c r="E30" s="246"/>
      <c r="F30" s="246" t="s">
        <v>845</v>
      </c>
      <c r="G30" s="257">
        <v>41820</v>
      </c>
      <c r="H30" s="250" t="s">
        <v>828</v>
      </c>
      <c r="I30" s="250" t="s">
        <v>829</v>
      </c>
      <c r="J30" s="250"/>
      <c r="K30" s="246" t="s">
        <v>847</v>
      </c>
      <c r="L30" s="246" t="s">
        <v>848</v>
      </c>
      <c r="M30" s="252">
        <v>164.4</v>
      </c>
      <c r="N30" s="252">
        <v>25.97</v>
      </c>
      <c r="O30" s="246" t="s">
        <v>832</v>
      </c>
      <c r="P30" s="246">
        <v>300</v>
      </c>
      <c r="Q30" s="252">
        <v>27.96</v>
      </c>
      <c r="R30" s="261">
        <v>1020</v>
      </c>
      <c r="S30" s="249">
        <v>30.890000000000004</v>
      </c>
      <c r="T30" s="246"/>
      <c r="U30" s="252" t="s">
        <v>868</v>
      </c>
      <c r="V30" s="252" t="s">
        <v>868</v>
      </c>
      <c r="W30" s="252" t="s">
        <v>868</v>
      </c>
      <c r="X30" s="246"/>
      <c r="Y30" s="246"/>
      <c r="Z30" s="246"/>
      <c r="AA30" s="246"/>
      <c r="AB30" s="246"/>
      <c r="AC30" s="246"/>
      <c r="AD30" s="252" t="s">
        <v>868</v>
      </c>
      <c r="AE30" s="252">
        <v>15.6</v>
      </c>
      <c r="AF30" s="246"/>
      <c r="AG30" s="246"/>
      <c r="AH30" s="252" t="s">
        <v>868</v>
      </c>
      <c r="AI30" s="246"/>
      <c r="AJ30" s="246"/>
      <c r="AK30" s="252" t="s">
        <v>868</v>
      </c>
      <c r="AL30" s="246"/>
      <c r="AM30" s="252" t="s">
        <v>868</v>
      </c>
      <c r="AN30" s="252" t="s">
        <v>868</v>
      </c>
      <c r="AO30" s="246" t="s">
        <v>846</v>
      </c>
      <c r="AP30" s="250" t="s">
        <v>829</v>
      </c>
      <c r="AQ30" s="250"/>
      <c r="AR30" s="250"/>
      <c r="AS30" s="253">
        <v>10</v>
      </c>
      <c r="AT30" s="250">
        <v>12</v>
      </c>
      <c r="AU30" s="250" t="s">
        <v>835</v>
      </c>
      <c r="AV30" s="246"/>
      <c r="AW30" s="250">
        <v>0</v>
      </c>
      <c r="AX30" s="250">
        <v>0</v>
      </c>
      <c r="AY30" s="250">
        <v>7</v>
      </c>
      <c r="AZ30" s="250">
        <v>0</v>
      </c>
      <c r="BA30" s="250">
        <v>0</v>
      </c>
      <c r="BB30" s="250">
        <v>0</v>
      </c>
      <c r="BC30" s="250">
        <v>0</v>
      </c>
      <c r="BD30" s="250">
        <v>0</v>
      </c>
      <c r="BE30" s="250">
        <v>0</v>
      </c>
      <c r="BF30" s="250">
        <v>0</v>
      </c>
      <c r="BG30" s="250">
        <v>0</v>
      </c>
      <c r="BH30" s="250">
        <v>0</v>
      </c>
      <c r="BI30" s="250"/>
      <c r="BJ30" s="262" t="s">
        <v>772</v>
      </c>
      <c r="BK30" s="250"/>
      <c r="BL30" s="250" t="s">
        <v>829</v>
      </c>
      <c r="BM30" s="250"/>
      <c r="BN30" s="250"/>
      <c r="BO30" s="250"/>
      <c r="BP30" s="250"/>
      <c r="BQ30" s="255"/>
      <c r="BR30" s="255"/>
      <c r="BS30" s="250"/>
      <c r="BT30" s="250" t="s">
        <v>834</v>
      </c>
      <c r="BU30" s="246"/>
      <c r="BV30" s="246" t="s">
        <v>579</v>
      </c>
      <c r="BW30" s="255" t="s">
        <v>600</v>
      </c>
    </row>
    <row r="31" spans="1:75" ht="13" customHeight="1" x14ac:dyDescent="0.3">
      <c r="A31" s="246">
        <v>1490</v>
      </c>
      <c r="B31" s="247">
        <v>42202</v>
      </c>
      <c r="C31" s="248" t="s">
        <v>825</v>
      </c>
      <c r="D31" s="249" t="s">
        <v>532</v>
      </c>
      <c r="E31" s="246"/>
      <c r="F31" s="246" t="s">
        <v>845</v>
      </c>
      <c r="G31" s="258">
        <v>42185</v>
      </c>
      <c r="H31" s="250" t="s">
        <v>828</v>
      </c>
      <c r="I31" s="250" t="s">
        <v>829</v>
      </c>
      <c r="J31" s="250"/>
      <c r="K31" s="246" t="s">
        <v>885</v>
      </c>
      <c r="L31" s="246" t="s">
        <v>844</v>
      </c>
      <c r="M31" s="252">
        <v>148.18181818181816</v>
      </c>
      <c r="N31" s="252">
        <v>24.854545454545452</v>
      </c>
      <c r="O31" s="246"/>
      <c r="P31" s="246"/>
      <c r="Q31" s="252" t="s">
        <v>868</v>
      </c>
      <c r="R31" s="246"/>
      <c r="S31" s="249" t="s">
        <v>868</v>
      </c>
      <c r="T31" s="246"/>
      <c r="U31" s="252" t="s">
        <v>868</v>
      </c>
      <c r="V31" s="252" t="s">
        <v>868</v>
      </c>
      <c r="W31" s="252" t="s">
        <v>868</v>
      </c>
      <c r="X31" s="246"/>
      <c r="Y31" s="246"/>
      <c r="Z31" s="246"/>
      <c r="AA31" s="246"/>
      <c r="AB31" s="246"/>
      <c r="AC31" s="246"/>
      <c r="AD31" s="252" t="s">
        <v>868</v>
      </c>
      <c r="AE31" s="252">
        <v>15.654545454545453</v>
      </c>
      <c r="AF31" s="246"/>
      <c r="AG31" s="246"/>
      <c r="AH31" s="252" t="s">
        <v>868</v>
      </c>
      <c r="AI31" s="246"/>
      <c r="AJ31" s="246"/>
      <c r="AK31" s="252" t="s">
        <v>868</v>
      </c>
      <c r="AL31" s="246"/>
      <c r="AM31" s="252" t="s">
        <v>868</v>
      </c>
      <c r="AN31" s="252" t="s">
        <v>868</v>
      </c>
      <c r="AO31" s="246" t="s">
        <v>846</v>
      </c>
      <c r="AP31" s="250" t="s">
        <v>829</v>
      </c>
      <c r="AQ31" s="250"/>
      <c r="AR31" s="250"/>
      <c r="AS31" s="253"/>
      <c r="AT31" s="250">
        <v>11.6</v>
      </c>
      <c r="AU31" s="250" t="s">
        <v>835</v>
      </c>
      <c r="AV31" s="246"/>
      <c r="AW31" s="250">
        <v>0</v>
      </c>
      <c r="AX31" s="250">
        <v>0</v>
      </c>
      <c r="AY31" s="250">
        <v>0</v>
      </c>
      <c r="AZ31" s="250">
        <v>0</v>
      </c>
      <c r="BA31" s="250">
        <v>0</v>
      </c>
      <c r="BB31" s="250">
        <v>0</v>
      </c>
      <c r="BC31" s="250">
        <v>0</v>
      </c>
      <c r="BD31" s="250">
        <v>0</v>
      </c>
      <c r="BE31" s="250">
        <v>0</v>
      </c>
      <c r="BF31" s="250">
        <v>0</v>
      </c>
      <c r="BG31" s="250">
        <v>0</v>
      </c>
      <c r="BH31" s="250">
        <v>0</v>
      </c>
      <c r="BI31" s="250"/>
      <c r="BJ31" s="250" t="s">
        <v>829</v>
      </c>
      <c r="BK31" s="250"/>
      <c r="BL31" s="250" t="s">
        <v>829</v>
      </c>
      <c r="BM31" s="250"/>
      <c r="BN31" s="250"/>
      <c r="BO31" s="250"/>
      <c r="BP31" s="250"/>
      <c r="BQ31" s="255"/>
      <c r="BR31" s="255"/>
      <c r="BS31" s="250"/>
      <c r="BT31" s="250" t="s">
        <v>834</v>
      </c>
      <c r="BU31" s="246"/>
      <c r="BV31" s="249" t="s">
        <v>920</v>
      </c>
      <c r="BW31" s="255" t="s">
        <v>580</v>
      </c>
    </row>
    <row r="32" spans="1:75" ht="13" customHeight="1" x14ac:dyDescent="0.3">
      <c r="A32" s="246">
        <v>10275</v>
      </c>
      <c r="B32" s="247">
        <v>42202</v>
      </c>
      <c r="C32" s="248" t="s">
        <v>825</v>
      </c>
      <c r="D32" s="249" t="s">
        <v>532</v>
      </c>
      <c r="E32" s="246"/>
      <c r="F32" s="246" t="s">
        <v>845</v>
      </c>
      <c r="G32" s="258">
        <v>42195</v>
      </c>
      <c r="H32" s="250" t="s">
        <v>828</v>
      </c>
      <c r="I32" s="250" t="s">
        <v>829</v>
      </c>
      <c r="J32" s="250"/>
      <c r="K32" s="246" t="s">
        <v>887</v>
      </c>
      <c r="L32" s="246" t="s">
        <v>888</v>
      </c>
      <c r="M32" s="252">
        <v>135</v>
      </c>
      <c r="N32" s="252">
        <v>28.518181818181816</v>
      </c>
      <c r="O32" s="246"/>
      <c r="P32" s="246"/>
      <c r="Q32" s="252" t="s">
        <v>868</v>
      </c>
      <c r="R32" s="246"/>
      <c r="S32" s="249" t="s">
        <v>868</v>
      </c>
      <c r="T32" s="246"/>
      <c r="U32" s="252" t="s">
        <v>868</v>
      </c>
      <c r="V32" s="252" t="s">
        <v>868</v>
      </c>
      <c r="W32" s="252" t="s">
        <v>868</v>
      </c>
      <c r="X32" s="246"/>
      <c r="Y32" s="246"/>
      <c r="Z32" s="246"/>
      <c r="AA32" s="246"/>
      <c r="AB32" s="246"/>
      <c r="AC32" s="246"/>
      <c r="AD32" s="252" t="s">
        <v>868</v>
      </c>
      <c r="AE32" s="252">
        <v>12.045454545454545</v>
      </c>
      <c r="AF32" s="246"/>
      <c r="AG32" s="246"/>
      <c r="AH32" s="252" t="s">
        <v>868</v>
      </c>
      <c r="AI32" s="246"/>
      <c r="AJ32" s="246"/>
      <c r="AK32" s="252" t="s">
        <v>868</v>
      </c>
      <c r="AL32" s="246"/>
      <c r="AM32" s="252" t="s">
        <v>868</v>
      </c>
      <c r="AN32" s="252" t="s">
        <v>868</v>
      </c>
      <c r="AO32" s="246" t="s">
        <v>846</v>
      </c>
      <c r="AP32" s="250" t="s">
        <v>829</v>
      </c>
      <c r="AQ32" s="250"/>
      <c r="AR32" s="250"/>
      <c r="AS32" s="253"/>
      <c r="AT32" s="250">
        <v>12.5</v>
      </c>
      <c r="AU32" s="250" t="s">
        <v>835</v>
      </c>
      <c r="AV32" s="246"/>
      <c r="AW32" s="250">
        <v>13</v>
      </c>
      <c r="AX32" s="250">
        <v>0</v>
      </c>
      <c r="AY32" s="250">
        <v>0</v>
      </c>
      <c r="AZ32" s="250">
        <v>0</v>
      </c>
      <c r="BA32" s="250">
        <v>0</v>
      </c>
      <c r="BB32" s="250">
        <v>0</v>
      </c>
      <c r="BC32" s="250">
        <v>0</v>
      </c>
      <c r="BD32" s="250">
        <v>0</v>
      </c>
      <c r="BE32" s="250">
        <v>0</v>
      </c>
      <c r="BF32" s="250">
        <v>0</v>
      </c>
      <c r="BG32" s="250">
        <v>0</v>
      </c>
      <c r="BH32" s="250">
        <v>0</v>
      </c>
      <c r="BI32" s="250"/>
      <c r="BJ32" s="250" t="s">
        <v>829</v>
      </c>
      <c r="BK32" s="250">
        <v>12</v>
      </c>
      <c r="BL32" s="250" t="s">
        <v>829</v>
      </c>
      <c r="BM32" s="250"/>
      <c r="BN32" s="250"/>
      <c r="BO32" s="250">
        <v>12</v>
      </c>
      <c r="BP32" s="250"/>
      <c r="BQ32" s="255"/>
      <c r="BR32" s="255"/>
      <c r="BS32" s="250"/>
      <c r="BT32" s="250" t="s">
        <v>834</v>
      </c>
      <c r="BU32" s="246"/>
      <c r="BV32" s="246" t="s">
        <v>921</v>
      </c>
      <c r="BW32" s="255" t="s">
        <v>593</v>
      </c>
    </row>
    <row r="33" spans="1:75" ht="13" customHeight="1" x14ac:dyDescent="0.3">
      <c r="A33" s="246">
        <v>5661</v>
      </c>
      <c r="B33" s="247">
        <v>42202</v>
      </c>
      <c r="C33" s="248" t="s">
        <v>825</v>
      </c>
      <c r="D33" s="249" t="s">
        <v>532</v>
      </c>
      <c r="E33" s="246"/>
      <c r="F33" s="246" t="s">
        <v>845</v>
      </c>
      <c r="G33" s="258">
        <v>41820</v>
      </c>
      <c r="H33" s="250" t="s">
        <v>828</v>
      </c>
      <c r="I33" s="250" t="s">
        <v>829</v>
      </c>
      <c r="J33" s="250"/>
      <c r="K33" s="246" t="s">
        <v>890</v>
      </c>
      <c r="L33" s="246" t="s">
        <v>777</v>
      </c>
      <c r="M33" s="252">
        <v>218.94</v>
      </c>
      <c r="N33" s="252">
        <v>25.41</v>
      </c>
      <c r="O33" s="246"/>
      <c r="P33" s="246"/>
      <c r="Q33" s="252" t="s">
        <v>868</v>
      </c>
      <c r="R33" s="246"/>
      <c r="S33" s="249" t="s">
        <v>868</v>
      </c>
      <c r="T33" s="246"/>
      <c r="U33" s="252" t="s">
        <v>868</v>
      </c>
      <c r="V33" s="252" t="s">
        <v>868</v>
      </c>
      <c r="W33" s="252" t="s">
        <v>868</v>
      </c>
      <c r="X33" s="246"/>
      <c r="Y33" s="246"/>
      <c r="Z33" s="246"/>
      <c r="AA33" s="246"/>
      <c r="AB33" s="246"/>
      <c r="AC33" s="246"/>
      <c r="AD33" s="252" t="s">
        <v>868</v>
      </c>
      <c r="AE33" s="252">
        <v>14.730000000000002</v>
      </c>
      <c r="AF33" s="246"/>
      <c r="AG33" s="246"/>
      <c r="AH33" s="252" t="s">
        <v>868</v>
      </c>
      <c r="AI33" s="246"/>
      <c r="AJ33" s="246"/>
      <c r="AK33" s="252" t="s">
        <v>868</v>
      </c>
      <c r="AL33" s="246"/>
      <c r="AM33" s="252" t="s">
        <v>868</v>
      </c>
      <c r="AN33" s="252" t="s">
        <v>868</v>
      </c>
      <c r="AO33" s="246" t="s">
        <v>846</v>
      </c>
      <c r="AP33" s="250" t="s">
        <v>829</v>
      </c>
      <c r="AQ33" s="250"/>
      <c r="AR33" s="250"/>
      <c r="AS33" s="253"/>
      <c r="AT33" s="250">
        <v>20</v>
      </c>
      <c r="AU33" s="250" t="s">
        <v>829</v>
      </c>
      <c r="AV33" s="246"/>
      <c r="AW33" s="250">
        <v>0</v>
      </c>
      <c r="AX33" s="250">
        <v>0</v>
      </c>
      <c r="AY33" s="250">
        <v>0</v>
      </c>
      <c r="AZ33" s="250">
        <v>0</v>
      </c>
      <c r="BA33" s="250">
        <v>0</v>
      </c>
      <c r="BB33" s="250">
        <v>0</v>
      </c>
      <c r="BC33" s="250">
        <v>0</v>
      </c>
      <c r="BD33" s="250">
        <v>0</v>
      </c>
      <c r="BE33" s="250">
        <v>0</v>
      </c>
      <c r="BF33" s="250">
        <v>0</v>
      </c>
      <c r="BG33" s="250">
        <v>0</v>
      </c>
      <c r="BH33" s="250">
        <v>0</v>
      </c>
      <c r="BI33" s="250"/>
      <c r="BJ33" s="250" t="s">
        <v>829</v>
      </c>
      <c r="BK33" s="250"/>
      <c r="BL33" s="250" t="s">
        <v>829</v>
      </c>
      <c r="BM33" s="263"/>
      <c r="BN33" s="263"/>
      <c r="BO33" s="263"/>
      <c r="BP33" s="263"/>
      <c r="BQ33" s="255"/>
      <c r="BR33" s="255"/>
      <c r="BS33" s="250"/>
      <c r="BT33" s="250" t="s">
        <v>834</v>
      </c>
      <c r="BU33" s="246" t="s">
        <v>778</v>
      </c>
      <c r="BV33" s="249" t="s">
        <v>579</v>
      </c>
      <c r="BW33" s="256" t="s">
        <v>600</v>
      </c>
    </row>
    <row r="34" spans="1:75" ht="13" customHeight="1" x14ac:dyDescent="0.3">
      <c r="A34" s="246">
        <v>4380</v>
      </c>
      <c r="B34" s="247">
        <v>42202</v>
      </c>
      <c r="C34" s="248" t="s">
        <v>825</v>
      </c>
      <c r="D34" s="249" t="s">
        <v>532</v>
      </c>
      <c r="E34" s="246"/>
      <c r="F34" s="246" t="s">
        <v>845</v>
      </c>
      <c r="G34" s="258">
        <v>42200</v>
      </c>
      <c r="H34" s="250" t="s">
        <v>828</v>
      </c>
      <c r="I34" s="250" t="s">
        <v>829</v>
      </c>
      <c r="J34" s="250"/>
      <c r="K34" s="246" t="s">
        <v>830</v>
      </c>
      <c r="L34" s="246" t="s">
        <v>891</v>
      </c>
      <c r="M34" s="252">
        <v>148.06</v>
      </c>
      <c r="N34" s="252">
        <v>20.490909090909089</v>
      </c>
      <c r="O34" s="246" t="s">
        <v>832</v>
      </c>
      <c r="P34" s="246">
        <v>600</v>
      </c>
      <c r="Q34" s="252">
        <v>24.018181818181819</v>
      </c>
      <c r="R34" s="246"/>
      <c r="S34" s="249" t="s">
        <v>868</v>
      </c>
      <c r="T34" s="246"/>
      <c r="U34" s="252" t="s">
        <v>868</v>
      </c>
      <c r="V34" s="252" t="s">
        <v>868</v>
      </c>
      <c r="W34" s="252" t="s">
        <v>868</v>
      </c>
      <c r="X34" s="246"/>
      <c r="Y34" s="246"/>
      <c r="Z34" s="246"/>
      <c r="AA34" s="246"/>
      <c r="AB34" s="246"/>
      <c r="AC34" s="246"/>
      <c r="AD34" s="252" t="s">
        <v>868</v>
      </c>
      <c r="AE34" s="252">
        <v>11.299999999999999</v>
      </c>
      <c r="AF34" s="246"/>
      <c r="AG34" s="246"/>
      <c r="AH34" s="252" t="s">
        <v>868</v>
      </c>
      <c r="AI34" s="246"/>
      <c r="AJ34" s="246"/>
      <c r="AK34" s="252" t="s">
        <v>868</v>
      </c>
      <c r="AL34" s="246"/>
      <c r="AM34" s="252" t="s">
        <v>868</v>
      </c>
      <c r="AN34" s="252" t="s">
        <v>868</v>
      </c>
      <c r="AO34" s="246" t="s">
        <v>846</v>
      </c>
      <c r="AP34" s="250" t="s">
        <v>829</v>
      </c>
      <c r="AQ34" s="250"/>
      <c r="AR34" s="250"/>
      <c r="AS34" s="253"/>
      <c r="AT34" s="250">
        <v>7</v>
      </c>
      <c r="AU34" s="250" t="s">
        <v>829</v>
      </c>
      <c r="AV34" s="246"/>
      <c r="AW34" s="250">
        <v>0</v>
      </c>
      <c r="AX34" s="250">
        <v>0</v>
      </c>
      <c r="AY34" s="250">
        <v>0</v>
      </c>
      <c r="AZ34" s="250">
        <v>0</v>
      </c>
      <c r="BA34" s="250">
        <v>0</v>
      </c>
      <c r="BB34" s="250">
        <v>0</v>
      </c>
      <c r="BC34" s="250">
        <v>0</v>
      </c>
      <c r="BD34" s="250">
        <v>0</v>
      </c>
      <c r="BE34" s="250">
        <v>0</v>
      </c>
      <c r="BF34" s="250">
        <v>0</v>
      </c>
      <c r="BG34" s="250">
        <v>0</v>
      </c>
      <c r="BH34" s="250">
        <v>0</v>
      </c>
      <c r="BI34" s="250"/>
      <c r="BJ34" s="250" t="s">
        <v>829</v>
      </c>
      <c r="BK34" s="250"/>
      <c r="BL34" s="250" t="s">
        <v>829</v>
      </c>
      <c r="BM34" s="250"/>
      <c r="BN34" s="250"/>
      <c r="BO34" s="250"/>
      <c r="BP34" s="250"/>
      <c r="BQ34" s="256" t="s">
        <v>892</v>
      </c>
      <c r="BR34" s="255" t="s">
        <v>841</v>
      </c>
      <c r="BS34" s="250">
        <v>50</v>
      </c>
      <c r="BT34" s="250" t="s">
        <v>834</v>
      </c>
      <c r="BU34" s="255"/>
      <c r="BV34" s="249" t="s">
        <v>579</v>
      </c>
      <c r="BW34" s="256" t="s">
        <v>580</v>
      </c>
    </row>
    <row r="35" spans="1:75" ht="13" customHeight="1" x14ac:dyDescent="0.3">
      <c r="A35" s="246">
        <v>10542</v>
      </c>
      <c r="B35" s="247">
        <v>42202</v>
      </c>
      <c r="C35" s="248" t="s">
        <v>825</v>
      </c>
      <c r="D35" s="249" t="s">
        <v>532</v>
      </c>
      <c r="E35" s="246"/>
      <c r="F35" s="246" t="s">
        <v>845</v>
      </c>
      <c r="G35" s="257">
        <v>42185</v>
      </c>
      <c r="H35" s="250" t="s">
        <v>828</v>
      </c>
      <c r="I35" s="250" t="s">
        <v>853</v>
      </c>
      <c r="J35" s="250"/>
      <c r="K35" s="246" t="s">
        <v>893</v>
      </c>
      <c r="L35" s="251" t="s">
        <v>894</v>
      </c>
      <c r="M35" s="252">
        <v>150.99999999999997</v>
      </c>
      <c r="N35" s="252">
        <v>27.763636363636362</v>
      </c>
      <c r="O35" s="246"/>
      <c r="P35" s="246"/>
      <c r="Q35" s="252" t="s">
        <v>868</v>
      </c>
      <c r="R35" s="246"/>
      <c r="S35" s="249" t="s">
        <v>868</v>
      </c>
      <c r="T35" s="246"/>
      <c r="U35" s="252" t="s">
        <v>868</v>
      </c>
      <c r="V35" s="252" t="s">
        <v>868</v>
      </c>
      <c r="W35" s="252" t="s">
        <v>868</v>
      </c>
      <c r="X35" s="246"/>
      <c r="Y35" s="246"/>
      <c r="Z35" s="246"/>
      <c r="AA35" s="246"/>
      <c r="AB35" s="246"/>
      <c r="AC35" s="246"/>
      <c r="AD35" s="252" t="s">
        <v>868</v>
      </c>
      <c r="AE35" s="252">
        <v>16.536363636363635</v>
      </c>
      <c r="AF35" s="246"/>
      <c r="AG35" s="246"/>
      <c r="AH35" s="252" t="s">
        <v>868</v>
      </c>
      <c r="AI35" s="246"/>
      <c r="AJ35" s="246"/>
      <c r="AK35" s="252" t="s">
        <v>868</v>
      </c>
      <c r="AL35" s="246"/>
      <c r="AM35" s="252" t="s">
        <v>868</v>
      </c>
      <c r="AN35" s="252" t="s">
        <v>868</v>
      </c>
      <c r="AO35" s="246" t="s">
        <v>846</v>
      </c>
      <c r="AP35" s="250" t="s">
        <v>829</v>
      </c>
      <c r="AQ35" s="250"/>
      <c r="AR35" s="250"/>
      <c r="AS35" s="253"/>
      <c r="AT35" s="250">
        <v>21</v>
      </c>
      <c r="AU35" s="250" t="s">
        <v>835</v>
      </c>
      <c r="AV35" s="246"/>
      <c r="AW35" s="250">
        <v>0</v>
      </c>
      <c r="AX35" s="250">
        <v>0</v>
      </c>
      <c r="AY35" s="250">
        <v>0</v>
      </c>
      <c r="AZ35" s="250">
        <v>0</v>
      </c>
      <c r="BA35" s="250">
        <v>0</v>
      </c>
      <c r="BB35" s="250">
        <v>0</v>
      </c>
      <c r="BC35" s="250">
        <v>0</v>
      </c>
      <c r="BD35" s="250">
        <v>0</v>
      </c>
      <c r="BE35" s="250">
        <v>0</v>
      </c>
      <c r="BF35" s="250">
        <v>0</v>
      </c>
      <c r="BG35" s="250">
        <v>0</v>
      </c>
      <c r="BH35" s="250">
        <v>0</v>
      </c>
      <c r="BI35" s="250"/>
      <c r="BJ35" s="250" t="s">
        <v>829</v>
      </c>
      <c r="BK35" s="250">
        <v>12</v>
      </c>
      <c r="BL35" s="250" t="s">
        <v>829</v>
      </c>
      <c r="BM35" s="250"/>
      <c r="BN35" s="250"/>
      <c r="BO35" s="250"/>
      <c r="BP35" s="250"/>
      <c r="BQ35" s="255"/>
      <c r="BR35" s="255"/>
      <c r="BS35" s="250"/>
      <c r="BT35" s="250" t="s">
        <v>834</v>
      </c>
      <c r="BU35" s="249"/>
      <c r="BV35" s="249" t="s">
        <v>579</v>
      </c>
      <c r="BW35" s="249" t="s">
        <v>593</v>
      </c>
    </row>
    <row r="36" spans="1:75" ht="13" customHeight="1" x14ac:dyDescent="0.3">
      <c r="A36" s="246">
        <v>10346</v>
      </c>
      <c r="B36" s="247">
        <v>42202</v>
      </c>
      <c r="C36" s="248" t="s">
        <v>825</v>
      </c>
      <c r="D36" s="249" t="s">
        <v>532</v>
      </c>
      <c r="E36" s="246"/>
      <c r="F36" s="246" t="s">
        <v>845</v>
      </c>
      <c r="G36" s="258">
        <v>42187</v>
      </c>
      <c r="H36" s="250" t="s">
        <v>828</v>
      </c>
      <c r="I36" s="250" t="s">
        <v>829</v>
      </c>
      <c r="J36" s="250"/>
      <c r="K36" s="246" t="s">
        <v>895</v>
      </c>
      <c r="L36" s="246" t="s">
        <v>896</v>
      </c>
      <c r="M36" s="252">
        <v>153</v>
      </c>
      <c r="N36" s="252">
        <v>27.554545454545451</v>
      </c>
      <c r="O36" s="246"/>
      <c r="P36" s="246"/>
      <c r="Q36" s="252" t="s">
        <v>868</v>
      </c>
      <c r="R36" s="246"/>
      <c r="S36" s="249" t="s">
        <v>868</v>
      </c>
      <c r="T36" s="246"/>
      <c r="U36" s="252" t="s">
        <v>868</v>
      </c>
      <c r="V36" s="252" t="s">
        <v>868</v>
      </c>
      <c r="W36" s="252" t="s">
        <v>868</v>
      </c>
      <c r="X36" s="246"/>
      <c r="Y36" s="246"/>
      <c r="Z36" s="246"/>
      <c r="AA36" s="246"/>
      <c r="AB36" s="246"/>
      <c r="AC36" s="246"/>
      <c r="AD36" s="252" t="s">
        <v>868</v>
      </c>
      <c r="AE36" s="252">
        <v>15.972727272727271</v>
      </c>
      <c r="AF36" s="246"/>
      <c r="AG36" s="246"/>
      <c r="AH36" s="252" t="s">
        <v>868</v>
      </c>
      <c r="AI36" s="246"/>
      <c r="AJ36" s="246"/>
      <c r="AK36" s="252" t="s">
        <v>868</v>
      </c>
      <c r="AL36" s="246"/>
      <c r="AM36" s="252" t="s">
        <v>868</v>
      </c>
      <c r="AN36" s="252" t="s">
        <v>868</v>
      </c>
      <c r="AO36" s="246" t="s">
        <v>846</v>
      </c>
      <c r="AP36" s="250" t="s">
        <v>829</v>
      </c>
      <c r="AQ36" s="250"/>
      <c r="AR36" s="250"/>
      <c r="AS36" s="253"/>
      <c r="AT36" s="250">
        <v>10.199999999999999</v>
      </c>
      <c r="AU36" s="250" t="s">
        <v>835</v>
      </c>
      <c r="AV36" s="246"/>
      <c r="AW36" s="250">
        <v>12</v>
      </c>
      <c r="AX36" s="250">
        <v>0</v>
      </c>
      <c r="AY36" s="250">
        <v>0</v>
      </c>
      <c r="AZ36" s="250">
        <v>0</v>
      </c>
      <c r="BA36" s="250">
        <v>0</v>
      </c>
      <c r="BB36" s="250">
        <v>0</v>
      </c>
      <c r="BC36" s="250">
        <v>0</v>
      </c>
      <c r="BD36" s="250">
        <v>0</v>
      </c>
      <c r="BE36" s="250">
        <v>0</v>
      </c>
      <c r="BF36" s="250">
        <v>0</v>
      </c>
      <c r="BG36" s="250">
        <v>0</v>
      </c>
      <c r="BH36" s="250">
        <v>0</v>
      </c>
      <c r="BI36" s="250"/>
      <c r="BJ36" s="250" t="s">
        <v>829</v>
      </c>
      <c r="BK36" s="250">
        <v>24</v>
      </c>
      <c r="BL36" s="250" t="s">
        <v>829</v>
      </c>
      <c r="BM36" s="250"/>
      <c r="BN36" s="250"/>
      <c r="BO36" s="250"/>
      <c r="BP36" s="250"/>
      <c r="BQ36" s="255"/>
      <c r="BR36" s="255"/>
      <c r="BS36" s="250"/>
      <c r="BT36" s="250" t="s">
        <v>834</v>
      </c>
      <c r="BU36" s="249" t="s">
        <v>897</v>
      </c>
      <c r="BV36" s="264" t="s">
        <v>922</v>
      </c>
      <c r="BW36" s="246" t="s">
        <v>593</v>
      </c>
    </row>
    <row r="37" spans="1:75" ht="13" customHeight="1" x14ac:dyDescent="0.3">
      <c r="A37" s="246">
        <v>10688</v>
      </c>
      <c r="B37" s="247">
        <v>42202</v>
      </c>
      <c r="C37" s="248" t="s">
        <v>825</v>
      </c>
      <c r="D37" s="249" t="s">
        <v>532</v>
      </c>
      <c r="E37" s="246"/>
      <c r="F37" s="246" t="s">
        <v>845</v>
      </c>
      <c r="G37" s="258">
        <v>42195</v>
      </c>
      <c r="H37" s="250" t="s">
        <v>828</v>
      </c>
      <c r="I37" s="250" t="s">
        <v>829</v>
      </c>
      <c r="J37" s="250"/>
      <c r="K37" s="246" t="s">
        <v>836</v>
      </c>
      <c r="L37" s="249" t="s">
        <v>899</v>
      </c>
      <c r="M37" s="252">
        <v>164.87272727272727</v>
      </c>
      <c r="N37" s="252">
        <v>26.790909090909089</v>
      </c>
      <c r="O37" s="246"/>
      <c r="P37" s="265"/>
      <c r="Q37" s="252" t="s">
        <v>868</v>
      </c>
      <c r="R37" s="246"/>
      <c r="S37" s="249" t="s">
        <v>868</v>
      </c>
      <c r="T37" s="246"/>
      <c r="U37" s="252" t="s">
        <v>868</v>
      </c>
      <c r="V37" s="252" t="s">
        <v>868</v>
      </c>
      <c r="W37" s="252" t="s">
        <v>868</v>
      </c>
      <c r="X37" s="246"/>
      <c r="Y37" s="246"/>
      <c r="Z37" s="246"/>
      <c r="AA37" s="246"/>
      <c r="AB37" s="246"/>
      <c r="AC37" s="246"/>
      <c r="AD37" s="252" t="s">
        <v>868</v>
      </c>
      <c r="AE37" s="252">
        <v>15.899999999999997</v>
      </c>
      <c r="AF37" s="246"/>
      <c r="AG37" s="246"/>
      <c r="AH37" s="252" t="s">
        <v>868</v>
      </c>
      <c r="AI37" s="246"/>
      <c r="AJ37" s="246"/>
      <c r="AK37" s="252" t="s">
        <v>868</v>
      </c>
      <c r="AL37" s="246"/>
      <c r="AM37" s="252" t="s">
        <v>868</v>
      </c>
      <c r="AN37" s="252" t="s">
        <v>868</v>
      </c>
      <c r="AO37" s="246" t="s">
        <v>846</v>
      </c>
      <c r="AP37" s="250" t="s">
        <v>829</v>
      </c>
      <c r="AQ37" s="250"/>
      <c r="AR37" s="250"/>
      <c r="AS37" s="253"/>
      <c r="AT37" s="250">
        <v>10.199999999999999</v>
      </c>
      <c r="AU37" s="250" t="s">
        <v>835</v>
      </c>
      <c r="AV37" s="246"/>
      <c r="AW37" s="250">
        <v>0</v>
      </c>
      <c r="AX37" s="250">
        <v>0</v>
      </c>
      <c r="AY37" s="250">
        <v>15</v>
      </c>
      <c r="AZ37" s="250">
        <v>0</v>
      </c>
      <c r="BA37" s="250">
        <v>0</v>
      </c>
      <c r="BB37" s="250">
        <v>0</v>
      </c>
      <c r="BC37" s="250">
        <v>0</v>
      </c>
      <c r="BD37" s="250">
        <v>0</v>
      </c>
      <c r="BE37" s="250">
        <v>0</v>
      </c>
      <c r="BF37" s="250">
        <v>0</v>
      </c>
      <c r="BG37" s="250">
        <v>0</v>
      </c>
      <c r="BH37" s="250">
        <v>0</v>
      </c>
      <c r="BI37" s="250"/>
      <c r="BJ37" s="250" t="s">
        <v>829</v>
      </c>
      <c r="BK37" s="250"/>
      <c r="BL37" s="250" t="s">
        <v>829</v>
      </c>
      <c r="BM37" s="250"/>
      <c r="BN37" s="250"/>
      <c r="BO37" s="250"/>
      <c r="BP37" s="250"/>
      <c r="BQ37" s="255"/>
      <c r="BR37" s="255"/>
      <c r="BS37" s="250"/>
      <c r="BT37" s="250" t="s">
        <v>834</v>
      </c>
      <c r="BU37" s="246" t="s">
        <v>786</v>
      </c>
      <c r="BV37" s="264" t="s">
        <v>900</v>
      </c>
      <c r="BW37" s="246" t="s">
        <v>593</v>
      </c>
    </row>
    <row r="38" spans="1:75" ht="13" customHeight="1" x14ac:dyDescent="0.3">
      <c r="A38" s="246">
        <v>1410</v>
      </c>
      <c r="B38" s="247">
        <v>42202</v>
      </c>
      <c r="C38" s="248" t="s">
        <v>825</v>
      </c>
      <c r="D38" s="249" t="s">
        <v>532</v>
      </c>
      <c r="E38" s="246"/>
      <c r="F38" s="246" t="s">
        <v>845</v>
      </c>
      <c r="G38" s="257">
        <v>42185</v>
      </c>
      <c r="H38" s="250" t="s">
        <v>828</v>
      </c>
      <c r="I38" s="250" t="s">
        <v>829</v>
      </c>
      <c r="J38" s="250"/>
      <c r="K38" s="246" t="s">
        <v>837</v>
      </c>
      <c r="L38" s="246" t="s">
        <v>838</v>
      </c>
      <c r="M38" s="252">
        <v>140</v>
      </c>
      <c r="N38" s="252">
        <v>27.554545454545451</v>
      </c>
      <c r="O38" s="249" t="s">
        <v>802</v>
      </c>
      <c r="P38" s="246">
        <v>1300</v>
      </c>
      <c r="Q38" s="252">
        <v>23.999999999999996</v>
      </c>
      <c r="R38" s="246"/>
      <c r="S38" s="249" t="s">
        <v>868</v>
      </c>
      <c r="T38" s="246"/>
      <c r="U38" s="252" t="s">
        <v>868</v>
      </c>
      <c r="V38" s="252" t="s">
        <v>868</v>
      </c>
      <c r="W38" s="252" t="s">
        <v>868</v>
      </c>
      <c r="X38" s="246"/>
      <c r="Y38" s="246"/>
      <c r="Z38" s="246"/>
      <c r="AA38" s="246"/>
      <c r="AB38" s="246"/>
      <c r="AC38" s="246"/>
      <c r="AD38" s="252" t="s">
        <v>868</v>
      </c>
      <c r="AE38" s="252">
        <v>18.999999999999996</v>
      </c>
      <c r="AF38" s="246"/>
      <c r="AG38" s="246"/>
      <c r="AH38" s="252" t="s">
        <v>868</v>
      </c>
      <c r="AI38" s="246"/>
      <c r="AJ38" s="246"/>
      <c r="AK38" s="252" t="s">
        <v>868</v>
      </c>
      <c r="AL38" s="246"/>
      <c r="AM38" s="252" t="s">
        <v>868</v>
      </c>
      <c r="AN38" s="252" t="s">
        <v>868</v>
      </c>
      <c r="AO38" s="246" t="s">
        <v>846</v>
      </c>
      <c r="AP38" s="250" t="s">
        <v>829</v>
      </c>
      <c r="AQ38" s="250"/>
      <c r="AR38" s="250"/>
      <c r="AS38" s="253"/>
      <c r="AT38" s="250">
        <v>11.1</v>
      </c>
      <c r="AU38" s="250" t="s">
        <v>835</v>
      </c>
      <c r="AV38" s="246"/>
      <c r="AW38" s="250">
        <v>0</v>
      </c>
      <c r="AX38" s="250">
        <v>0</v>
      </c>
      <c r="AY38" s="250">
        <v>10</v>
      </c>
      <c r="AZ38" s="250">
        <v>0</v>
      </c>
      <c r="BA38" s="250">
        <v>0</v>
      </c>
      <c r="BB38" s="250">
        <v>0</v>
      </c>
      <c r="BC38" s="250">
        <v>0</v>
      </c>
      <c r="BD38" s="250">
        <v>0</v>
      </c>
      <c r="BE38" s="250">
        <v>0</v>
      </c>
      <c r="BF38" s="250">
        <v>0</v>
      </c>
      <c r="BG38" s="250">
        <v>0</v>
      </c>
      <c r="BH38" s="250">
        <v>0</v>
      </c>
      <c r="BI38" s="250"/>
      <c r="BJ38" s="250" t="s">
        <v>829</v>
      </c>
      <c r="BK38" s="250"/>
      <c r="BL38" s="250" t="s">
        <v>829</v>
      </c>
      <c r="BM38" s="250"/>
      <c r="BN38" s="250"/>
      <c r="BO38" s="250"/>
      <c r="BP38" s="250"/>
      <c r="BQ38" s="255"/>
      <c r="BR38" s="255"/>
      <c r="BS38" s="250"/>
      <c r="BT38" s="250" t="s">
        <v>834</v>
      </c>
      <c r="BU38" s="249" t="s">
        <v>897</v>
      </c>
      <c r="BV38" s="264" t="s">
        <v>923</v>
      </c>
      <c r="BW38" s="249" t="s">
        <v>580</v>
      </c>
    </row>
    <row r="39" spans="1:75" ht="13" customHeight="1" x14ac:dyDescent="0.3">
      <c r="A39" s="246">
        <v>3610</v>
      </c>
      <c r="B39" s="247">
        <v>42202</v>
      </c>
      <c r="C39" s="248" t="s">
        <v>825</v>
      </c>
      <c r="D39" s="249" t="s">
        <v>532</v>
      </c>
      <c r="E39" s="246"/>
      <c r="F39" s="246" t="s">
        <v>845</v>
      </c>
      <c r="G39" s="258">
        <v>42185</v>
      </c>
      <c r="H39" s="250" t="s">
        <v>828</v>
      </c>
      <c r="I39" s="250" t="s">
        <v>829</v>
      </c>
      <c r="J39" s="250"/>
      <c r="K39" s="246" t="s">
        <v>839</v>
      </c>
      <c r="L39" s="246" t="s">
        <v>840</v>
      </c>
      <c r="M39" s="252">
        <v>154.41818181818181</v>
      </c>
      <c r="N39" s="252">
        <v>26.190909090909088</v>
      </c>
      <c r="O39" s="246"/>
      <c r="P39" s="246"/>
      <c r="Q39" s="252" t="s">
        <v>868</v>
      </c>
      <c r="R39" s="246"/>
      <c r="S39" s="249" t="s">
        <v>868</v>
      </c>
      <c r="T39" s="246"/>
      <c r="U39" s="252" t="s">
        <v>868</v>
      </c>
      <c r="V39" s="252" t="s">
        <v>868</v>
      </c>
      <c r="W39" s="252" t="s">
        <v>868</v>
      </c>
      <c r="X39" s="246"/>
      <c r="Y39" s="246"/>
      <c r="Z39" s="246"/>
      <c r="AA39" s="246"/>
      <c r="AB39" s="246"/>
      <c r="AC39" s="246"/>
      <c r="AD39" s="252" t="s">
        <v>868</v>
      </c>
      <c r="AE39" s="252">
        <v>15.109090909090909</v>
      </c>
      <c r="AF39" s="246"/>
      <c r="AG39" s="246"/>
      <c r="AH39" s="252" t="s">
        <v>868</v>
      </c>
      <c r="AI39" s="246"/>
      <c r="AJ39" s="246"/>
      <c r="AK39" s="252" t="s">
        <v>868</v>
      </c>
      <c r="AL39" s="246"/>
      <c r="AM39" s="252" t="s">
        <v>868</v>
      </c>
      <c r="AN39" s="252" t="s">
        <v>868</v>
      </c>
      <c r="AO39" s="246" t="s">
        <v>846</v>
      </c>
      <c r="AP39" s="250" t="s">
        <v>829</v>
      </c>
      <c r="AQ39" s="250"/>
      <c r="AR39" s="250"/>
      <c r="AS39" s="253"/>
      <c r="AT39" s="250">
        <v>8</v>
      </c>
      <c r="AU39" s="250" t="s">
        <v>829</v>
      </c>
      <c r="AV39" s="246"/>
      <c r="AW39" s="250">
        <v>0</v>
      </c>
      <c r="AX39" s="250">
        <v>0</v>
      </c>
      <c r="AY39" s="250">
        <v>0</v>
      </c>
      <c r="AZ39" s="250">
        <v>0</v>
      </c>
      <c r="BA39" s="250">
        <v>0</v>
      </c>
      <c r="BB39" s="250">
        <v>0</v>
      </c>
      <c r="BC39" s="250">
        <v>0</v>
      </c>
      <c r="BD39" s="250">
        <v>0</v>
      </c>
      <c r="BE39" s="250">
        <v>0</v>
      </c>
      <c r="BF39" s="250">
        <v>0</v>
      </c>
      <c r="BG39" s="250">
        <v>0</v>
      </c>
      <c r="BH39" s="250">
        <v>0</v>
      </c>
      <c r="BI39" s="250"/>
      <c r="BJ39" s="250" t="s">
        <v>829</v>
      </c>
      <c r="BK39" s="250"/>
      <c r="BL39" s="250" t="s">
        <v>829</v>
      </c>
      <c r="BM39" s="250"/>
      <c r="BN39" s="250"/>
      <c r="BO39" s="250"/>
      <c r="BP39" s="250"/>
      <c r="BQ39" s="246" t="s">
        <v>902</v>
      </c>
      <c r="BR39" s="246" t="s">
        <v>841</v>
      </c>
      <c r="BS39" s="250">
        <v>30</v>
      </c>
      <c r="BT39" s="250" t="s">
        <v>834</v>
      </c>
      <c r="BU39" s="246"/>
      <c r="BV39" s="246" t="s">
        <v>842</v>
      </c>
      <c r="BW39" s="249" t="s">
        <v>580</v>
      </c>
    </row>
    <row r="40" spans="1:75" ht="13" customHeight="1" x14ac:dyDescent="0.3">
      <c r="A40" s="246">
        <v>10381</v>
      </c>
      <c r="B40" s="247">
        <v>42202</v>
      </c>
      <c r="C40" s="248" t="s">
        <v>825</v>
      </c>
      <c r="D40" s="249" t="s">
        <v>532</v>
      </c>
      <c r="E40" s="246"/>
      <c r="F40" s="246" t="s">
        <v>845</v>
      </c>
      <c r="G40" s="258">
        <v>42171</v>
      </c>
      <c r="H40" s="250" t="s">
        <v>590</v>
      </c>
      <c r="I40" s="250" t="s">
        <v>772</v>
      </c>
      <c r="J40" s="250"/>
      <c r="K40" s="246" t="s">
        <v>801</v>
      </c>
      <c r="L40" s="246" t="s">
        <v>903</v>
      </c>
      <c r="M40" s="252">
        <v>176.99999999999997</v>
      </c>
      <c r="N40" s="252">
        <v>25.454545454545453</v>
      </c>
      <c r="O40" s="246" t="s">
        <v>802</v>
      </c>
      <c r="P40" s="246">
        <v>1350</v>
      </c>
      <c r="Q40" s="252">
        <v>29.263636363636358</v>
      </c>
      <c r="R40" s="246"/>
      <c r="S40" s="249" t="s">
        <v>868</v>
      </c>
      <c r="T40" s="246"/>
      <c r="U40" s="252" t="s">
        <v>868</v>
      </c>
      <c r="V40" s="252" t="s">
        <v>868</v>
      </c>
      <c r="W40" s="252" t="s">
        <v>868</v>
      </c>
      <c r="X40" s="246"/>
      <c r="Y40" s="246"/>
      <c r="Z40" s="246"/>
      <c r="AA40" s="246"/>
      <c r="AB40" s="246"/>
      <c r="AC40" s="246"/>
      <c r="AD40" s="252" t="s">
        <v>868</v>
      </c>
      <c r="AE40" s="252">
        <v>13.981818181818181</v>
      </c>
      <c r="AF40" s="246"/>
      <c r="AG40" s="246"/>
      <c r="AH40" s="252" t="s">
        <v>868</v>
      </c>
      <c r="AI40" s="246"/>
      <c r="AJ40" s="246"/>
      <c r="AK40" s="252" t="s">
        <v>868</v>
      </c>
      <c r="AL40" s="246"/>
      <c r="AM40" s="252" t="s">
        <v>868</v>
      </c>
      <c r="AN40" s="252" t="s">
        <v>868</v>
      </c>
      <c r="AO40" s="246" t="s">
        <v>846</v>
      </c>
      <c r="AP40" s="250" t="s">
        <v>829</v>
      </c>
      <c r="AQ40" s="250"/>
      <c r="AR40" s="250"/>
      <c r="AS40" s="253"/>
      <c r="AT40" s="250">
        <v>6</v>
      </c>
      <c r="AU40" s="250" t="s">
        <v>829</v>
      </c>
      <c r="AV40" s="246"/>
      <c r="AW40" s="250">
        <v>0</v>
      </c>
      <c r="AX40" s="250">
        <v>0</v>
      </c>
      <c r="AY40" s="250">
        <v>7</v>
      </c>
      <c r="AZ40" s="250">
        <v>0</v>
      </c>
      <c r="BA40" s="250">
        <v>0</v>
      </c>
      <c r="BB40" s="250">
        <v>0</v>
      </c>
      <c r="BC40" s="250">
        <v>0</v>
      </c>
      <c r="BD40" s="250">
        <v>0</v>
      </c>
      <c r="BE40" s="250">
        <v>0</v>
      </c>
      <c r="BF40" s="250">
        <v>0</v>
      </c>
      <c r="BG40" s="250">
        <v>0</v>
      </c>
      <c r="BH40" s="250">
        <v>0</v>
      </c>
      <c r="BI40" s="250"/>
      <c r="BJ40" s="250" t="s">
        <v>829</v>
      </c>
      <c r="BK40" s="250"/>
      <c r="BL40" s="250" t="s">
        <v>829</v>
      </c>
      <c r="BM40" s="250"/>
      <c r="BN40" s="250"/>
      <c r="BO40" s="250"/>
      <c r="BP40" s="250"/>
      <c r="BQ40" s="246"/>
      <c r="BR40" s="246"/>
      <c r="BS40" s="250"/>
      <c r="BT40" s="250" t="s">
        <v>834</v>
      </c>
      <c r="BU40" s="249" t="s">
        <v>803</v>
      </c>
      <c r="BV40" s="249" t="s">
        <v>579</v>
      </c>
      <c r="BW40" s="256" t="s">
        <v>593</v>
      </c>
    </row>
    <row r="41" spans="1:75" ht="13" customHeight="1" x14ac:dyDescent="0.3">
      <c r="A41" s="246">
        <v>9695</v>
      </c>
      <c r="B41" s="247">
        <v>42202</v>
      </c>
      <c r="C41" s="248" t="s">
        <v>825</v>
      </c>
      <c r="D41" s="249" t="s">
        <v>532</v>
      </c>
      <c r="E41" s="246"/>
      <c r="F41" s="246" t="s">
        <v>845</v>
      </c>
      <c r="G41" s="258">
        <v>42188</v>
      </c>
      <c r="H41" s="262" t="s">
        <v>590</v>
      </c>
      <c r="I41" s="262" t="s">
        <v>853</v>
      </c>
      <c r="J41" s="250"/>
      <c r="K41" s="246" t="s">
        <v>804</v>
      </c>
      <c r="L41" s="259" t="s">
        <v>904</v>
      </c>
      <c r="M41" s="252">
        <v>118.26363636363635</v>
      </c>
      <c r="N41" s="252">
        <v>28.981818181818177</v>
      </c>
      <c r="O41" s="246"/>
      <c r="P41" s="246"/>
      <c r="Q41" s="252" t="s">
        <v>868</v>
      </c>
      <c r="R41" s="246"/>
      <c r="S41" s="249" t="s">
        <v>868</v>
      </c>
      <c r="T41" s="246"/>
      <c r="U41" s="252" t="s">
        <v>868</v>
      </c>
      <c r="V41" s="252" t="s">
        <v>868</v>
      </c>
      <c r="W41" s="252" t="s">
        <v>868</v>
      </c>
      <c r="X41" s="246"/>
      <c r="Y41" s="246"/>
      <c r="Z41" s="246"/>
      <c r="AA41" s="246"/>
      <c r="AB41" s="246"/>
      <c r="AC41" s="246"/>
      <c r="AD41" s="252" t="s">
        <v>868</v>
      </c>
      <c r="AE41" s="252">
        <v>19.2</v>
      </c>
      <c r="AF41" s="246"/>
      <c r="AG41" s="246"/>
      <c r="AH41" s="252" t="s">
        <v>868</v>
      </c>
      <c r="AI41" s="246"/>
      <c r="AJ41" s="246"/>
      <c r="AK41" s="252" t="s">
        <v>868</v>
      </c>
      <c r="AL41" s="246"/>
      <c r="AM41" s="252" t="s">
        <v>868</v>
      </c>
      <c r="AN41" s="252" t="s">
        <v>868</v>
      </c>
      <c r="AO41" s="246" t="s">
        <v>846</v>
      </c>
      <c r="AP41" s="250" t="s">
        <v>829</v>
      </c>
      <c r="AQ41" s="250"/>
      <c r="AR41" s="250"/>
      <c r="AS41" s="253"/>
      <c r="AT41" s="250">
        <v>15</v>
      </c>
      <c r="AU41" s="250" t="s">
        <v>829</v>
      </c>
      <c r="AV41" s="246"/>
      <c r="AW41" s="250">
        <v>0</v>
      </c>
      <c r="AX41" s="250">
        <v>0</v>
      </c>
      <c r="AY41" s="250">
        <v>0</v>
      </c>
      <c r="AZ41" s="250">
        <v>0</v>
      </c>
      <c r="BA41" s="250">
        <v>0</v>
      </c>
      <c r="BB41" s="250">
        <v>0</v>
      </c>
      <c r="BC41" s="250">
        <v>0</v>
      </c>
      <c r="BD41" s="250">
        <v>0</v>
      </c>
      <c r="BE41" s="250">
        <v>0</v>
      </c>
      <c r="BF41" s="250">
        <v>0</v>
      </c>
      <c r="BG41" s="250">
        <v>0</v>
      </c>
      <c r="BH41" s="250">
        <v>0</v>
      </c>
      <c r="BI41" s="250"/>
      <c r="BJ41" s="250" t="s">
        <v>829</v>
      </c>
      <c r="BK41" s="250"/>
      <c r="BL41" s="250" t="s">
        <v>829</v>
      </c>
      <c r="BM41" s="250"/>
      <c r="BN41" s="250"/>
      <c r="BO41" s="250"/>
      <c r="BP41" s="250"/>
      <c r="BQ41" s="246"/>
      <c r="BR41" s="246"/>
      <c r="BS41" s="250"/>
      <c r="BT41" s="250" t="s">
        <v>834</v>
      </c>
      <c r="BU41" s="246" t="s">
        <v>803</v>
      </c>
      <c r="BV41" s="246" t="s">
        <v>924</v>
      </c>
      <c r="BW41" s="249" t="s">
        <v>580</v>
      </c>
    </row>
    <row r="42" spans="1:75" ht="13" customHeight="1" x14ac:dyDescent="0.3">
      <c r="A42" s="246">
        <v>9925</v>
      </c>
      <c r="B42" s="247">
        <v>42202</v>
      </c>
      <c r="C42" s="248" t="s">
        <v>825</v>
      </c>
      <c r="D42" s="249" t="s">
        <v>532</v>
      </c>
      <c r="E42" s="246"/>
      <c r="F42" s="246" t="s">
        <v>845</v>
      </c>
      <c r="G42" s="258">
        <v>42185</v>
      </c>
      <c r="H42" s="250" t="s">
        <v>828</v>
      </c>
      <c r="I42" s="250" t="s">
        <v>829</v>
      </c>
      <c r="J42" s="250"/>
      <c r="K42" s="249" t="s">
        <v>906</v>
      </c>
      <c r="L42" s="246" t="s">
        <v>844</v>
      </c>
      <c r="M42" s="252">
        <v>129.69999999999999</v>
      </c>
      <c r="N42" s="252">
        <v>29.309090909090909</v>
      </c>
      <c r="O42" s="246"/>
      <c r="P42" s="246"/>
      <c r="Q42" s="252" t="s">
        <v>868</v>
      </c>
      <c r="R42" s="246"/>
      <c r="S42" s="249" t="s">
        <v>868</v>
      </c>
      <c r="T42" s="246"/>
      <c r="U42" s="252" t="s">
        <v>868</v>
      </c>
      <c r="V42" s="252" t="s">
        <v>868</v>
      </c>
      <c r="W42" s="252" t="s">
        <v>868</v>
      </c>
      <c r="X42" s="246"/>
      <c r="Y42" s="246"/>
      <c r="Z42" s="246"/>
      <c r="AA42" s="246"/>
      <c r="AB42" s="246"/>
      <c r="AC42" s="246"/>
      <c r="AD42" s="252" t="s">
        <v>868</v>
      </c>
      <c r="AE42" s="252">
        <v>21.018181818181816</v>
      </c>
      <c r="AF42" s="246"/>
      <c r="AG42" s="246"/>
      <c r="AH42" s="252" t="s">
        <v>868</v>
      </c>
      <c r="AI42" s="246"/>
      <c r="AJ42" s="246"/>
      <c r="AK42" s="252" t="s">
        <v>868</v>
      </c>
      <c r="AL42" s="246"/>
      <c r="AM42" s="252" t="s">
        <v>868</v>
      </c>
      <c r="AN42" s="252" t="s">
        <v>868</v>
      </c>
      <c r="AO42" s="246" t="s">
        <v>846</v>
      </c>
      <c r="AP42" s="250" t="s">
        <v>829</v>
      </c>
      <c r="AQ42" s="250"/>
      <c r="AR42" s="250"/>
      <c r="AS42" s="253"/>
      <c r="AT42" s="250">
        <v>15</v>
      </c>
      <c r="AU42" s="250" t="s">
        <v>829</v>
      </c>
      <c r="AV42" s="246"/>
      <c r="AW42" s="250">
        <v>0</v>
      </c>
      <c r="AX42" s="250">
        <v>0</v>
      </c>
      <c r="AY42" s="250">
        <v>0</v>
      </c>
      <c r="AZ42" s="250">
        <v>0</v>
      </c>
      <c r="BA42" s="250">
        <v>0</v>
      </c>
      <c r="BB42" s="250">
        <v>0</v>
      </c>
      <c r="BC42" s="250">
        <v>0</v>
      </c>
      <c r="BD42" s="250">
        <v>0</v>
      </c>
      <c r="BE42" s="250">
        <v>0</v>
      </c>
      <c r="BF42" s="250">
        <v>0</v>
      </c>
      <c r="BG42" s="250">
        <v>0</v>
      </c>
      <c r="BH42" s="250">
        <v>0</v>
      </c>
      <c r="BI42" s="250"/>
      <c r="BJ42" s="250" t="s">
        <v>829</v>
      </c>
      <c r="BK42" s="250"/>
      <c r="BL42" s="250" t="s">
        <v>829</v>
      </c>
      <c r="BM42" s="250">
        <v>120</v>
      </c>
      <c r="BN42" s="250"/>
      <c r="BO42" s="250"/>
      <c r="BP42" s="250"/>
      <c r="BQ42" s="255"/>
      <c r="BR42" s="255"/>
      <c r="BS42" s="250"/>
      <c r="BT42" s="250" t="s">
        <v>834</v>
      </c>
      <c r="BU42" s="249" t="s">
        <v>897</v>
      </c>
      <c r="BV42" s="249" t="s">
        <v>907</v>
      </c>
      <c r="BW42" s="249" t="s">
        <v>580</v>
      </c>
    </row>
    <row r="43" spans="1:75" ht="13" customHeight="1" x14ac:dyDescent="0.3">
      <c r="A43" s="246">
        <v>9909</v>
      </c>
      <c r="B43" s="247">
        <v>42202</v>
      </c>
      <c r="C43" s="248" t="s">
        <v>825</v>
      </c>
      <c r="D43" s="249" t="s">
        <v>532</v>
      </c>
      <c r="E43" s="246"/>
      <c r="F43" s="246" t="s">
        <v>845</v>
      </c>
      <c r="G43" s="258">
        <v>42066</v>
      </c>
      <c r="H43" s="250" t="s">
        <v>828</v>
      </c>
      <c r="I43" s="250" t="s">
        <v>829</v>
      </c>
      <c r="J43" s="250"/>
      <c r="K43" s="249" t="s">
        <v>908</v>
      </c>
      <c r="L43" s="246" t="s">
        <v>844</v>
      </c>
      <c r="M43" s="252">
        <v>129.19999999999999</v>
      </c>
      <c r="N43" s="252">
        <v>21.4</v>
      </c>
      <c r="O43" s="246"/>
      <c r="P43" s="246"/>
      <c r="Q43" s="252" t="s">
        <v>868</v>
      </c>
      <c r="R43" s="246"/>
      <c r="S43" s="249" t="s">
        <v>868</v>
      </c>
      <c r="T43" s="246"/>
      <c r="U43" s="252" t="s">
        <v>868</v>
      </c>
      <c r="V43" s="252" t="s">
        <v>868</v>
      </c>
      <c r="W43" s="252" t="s">
        <v>868</v>
      </c>
      <c r="X43" s="246"/>
      <c r="Y43" s="246"/>
      <c r="Z43" s="246"/>
      <c r="AA43" s="246"/>
      <c r="AB43" s="246"/>
      <c r="AC43" s="246"/>
      <c r="AD43" s="252" t="s">
        <v>868</v>
      </c>
      <c r="AE43" s="252">
        <v>14.600000000000001</v>
      </c>
      <c r="AF43" s="246"/>
      <c r="AG43" s="246"/>
      <c r="AH43" s="252" t="s">
        <v>868</v>
      </c>
      <c r="AI43" s="246"/>
      <c r="AJ43" s="246"/>
      <c r="AK43" s="252" t="s">
        <v>868</v>
      </c>
      <c r="AL43" s="246"/>
      <c r="AM43" s="252" t="s">
        <v>868</v>
      </c>
      <c r="AN43" s="252" t="s">
        <v>868</v>
      </c>
      <c r="AO43" s="246" t="s">
        <v>846</v>
      </c>
      <c r="AP43" s="250" t="s">
        <v>829</v>
      </c>
      <c r="AQ43" s="250"/>
      <c r="AR43" s="250"/>
      <c r="AS43" s="253"/>
      <c r="AT43" s="250">
        <v>8</v>
      </c>
      <c r="AU43" s="250" t="s">
        <v>829</v>
      </c>
      <c r="AV43" s="246"/>
      <c r="AW43" s="250">
        <v>0</v>
      </c>
      <c r="AX43" s="250">
        <v>0</v>
      </c>
      <c r="AY43" s="250">
        <v>0</v>
      </c>
      <c r="AZ43" s="250">
        <v>0</v>
      </c>
      <c r="BA43" s="250">
        <v>0</v>
      </c>
      <c r="BB43" s="250">
        <v>0</v>
      </c>
      <c r="BC43" s="250">
        <v>0</v>
      </c>
      <c r="BD43" s="250">
        <v>0</v>
      </c>
      <c r="BE43" s="250">
        <v>0</v>
      </c>
      <c r="BF43" s="250">
        <v>0</v>
      </c>
      <c r="BG43" s="250">
        <v>0</v>
      </c>
      <c r="BH43" s="250">
        <v>0</v>
      </c>
      <c r="BI43" s="250"/>
      <c r="BJ43" s="250" t="s">
        <v>829</v>
      </c>
      <c r="BK43" s="250"/>
      <c r="BL43" s="250" t="s">
        <v>829</v>
      </c>
      <c r="BM43" s="250"/>
      <c r="BN43" s="250"/>
      <c r="BO43" s="250"/>
      <c r="BP43" s="250"/>
      <c r="BQ43" s="255"/>
      <c r="BR43" s="255"/>
      <c r="BS43" s="250"/>
      <c r="BT43" s="250" t="s">
        <v>834</v>
      </c>
      <c r="BU43" s="249" t="s">
        <v>897</v>
      </c>
      <c r="BV43" s="249" t="s">
        <v>579</v>
      </c>
      <c r="BW43" s="249" t="s">
        <v>600</v>
      </c>
    </row>
    <row r="44" spans="1:75" ht="13" customHeight="1" x14ac:dyDescent="0.3">
      <c r="A44" s="246">
        <v>3630</v>
      </c>
      <c r="B44" s="247">
        <v>42202</v>
      </c>
      <c r="C44" s="248" t="s">
        <v>825</v>
      </c>
      <c r="D44" s="249" t="s">
        <v>532</v>
      </c>
      <c r="E44" s="246"/>
      <c r="F44" s="246" t="s">
        <v>845</v>
      </c>
      <c r="G44" s="258">
        <v>42185</v>
      </c>
      <c r="H44" s="250" t="s">
        <v>828</v>
      </c>
      <c r="I44" s="250" t="s">
        <v>853</v>
      </c>
      <c r="J44" s="250"/>
      <c r="K44" s="246" t="s">
        <v>913</v>
      </c>
      <c r="L44" s="251" t="s">
        <v>914</v>
      </c>
      <c r="M44" s="252">
        <v>163</v>
      </c>
      <c r="N44" s="252">
        <v>25.199999999999996</v>
      </c>
      <c r="O44" s="246"/>
      <c r="P44" s="246"/>
      <c r="Q44" s="252" t="s">
        <v>868</v>
      </c>
      <c r="R44" s="246"/>
      <c r="S44" s="249" t="s">
        <v>868</v>
      </c>
      <c r="T44" s="246"/>
      <c r="U44" s="252" t="s">
        <v>868</v>
      </c>
      <c r="V44" s="252" t="s">
        <v>868</v>
      </c>
      <c r="W44" s="252" t="s">
        <v>868</v>
      </c>
      <c r="X44" s="246"/>
      <c r="Y44" s="246"/>
      <c r="Z44" s="246"/>
      <c r="AA44" s="246"/>
      <c r="AB44" s="246"/>
      <c r="AC44" s="246"/>
      <c r="AD44" s="252" t="s">
        <v>868</v>
      </c>
      <c r="AE44" s="252">
        <v>16</v>
      </c>
      <c r="AF44" s="246"/>
      <c r="AG44" s="246"/>
      <c r="AH44" s="252" t="s">
        <v>868</v>
      </c>
      <c r="AI44" s="246"/>
      <c r="AJ44" s="246"/>
      <c r="AK44" s="252" t="s">
        <v>868</v>
      </c>
      <c r="AL44" s="246"/>
      <c r="AM44" s="252" t="s">
        <v>868</v>
      </c>
      <c r="AN44" s="252" t="s">
        <v>868</v>
      </c>
      <c r="AO44" s="246" t="s">
        <v>846</v>
      </c>
      <c r="AP44" s="250" t="s">
        <v>829</v>
      </c>
      <c r="AQ44" s="250"/>
      <c r="AR44" s="250"/>
      <c r="AS44" s="253"/>
      <c r="AT44" s="250">
        <v>16</v>
      </c>
      <c r="AU44" s="250" t="s">
        <v>835</v>
      </c>
      <c r="AV44" s="246"/>
      <c r="AW44" s="250">
        <v>0</v>
      </c>
      <c r="AX44" s="250">
        <v>0</v>
      </c>
      <c r="AY44" s="250">
        <v>0</v>
      </c>
      <c r="AZ44" s="250">
        <v>0</v>
      </c>
      <c r="BA44" s="250">
        <v>0</v>
      </c>
      <c r="BB44" s="250">
        <v>0</v>
      </c>
      <c r="BC44" s="250">
        <v>0</v>
      </c>
      <c r="BD44" s="250">
        <v>0</v>
      </c>
      <c r="BE44" s="250">
        <v>0</v>
      </c>
      <c r="BF44" s="250">
        <v>0</v>
      </c>
      <c r="BG44" s="250">
        <v>0</v>
      </c>
      <c r="BH44" s="250">
        <v>0</v>
      </c>
      <c r="BI44" s="250"/>
      <c r="BJ44" s="250" t="s">
        <v>829</v>
      </c>
      <c r="BK44" s="250">
        <v>12</v>
      </c>
      <c r="BL44" s="250" t="s">
        <v>829</v>
      </c>
      <c r="BM44" s="250"/>
      <c r="BN44" s="250"/>
      <c r="BO44" s="250"/>
      <c r="BP44" s="250"/>
      <c r="BQ44" s="255"/>
      <c r="BR44" s="255"/>
      <c r="BS44" s="250"/>
      <c r="BT44" s="250" t="s">
        <v>834</v>
      </c>
      <c r="BU44" s="246" t="s">
        <v>915</v>
      </c>
      <c r="BV44" s="246" t="s">
        <v>925</v>
      </c>
      <c r="BW44" s="255" t="s">
        <v>580</v>
      </c>
    </row>
    <row r="45" spans="1:75" ht="13" customHeight="1" x14ac:dyDescent="0.3">
      <c r="A45" s="246">
        <v>8956</v>
      </c>
      <c r="B45" s="247">
        <v>42203</v>
      </c>
      <c r="C45" s="248" t="s">
        <v>825</v>
      </c>
      <c r="D45" s="249" t="s">
        <v>532</v>
      </c>
      <c r="E45" s="246"/>
      <c r="F45" s="246" t="s">
        <v>850</v>
      </c>
      <c r="G45" s="247">
        <v>42187</v>
      </c>
      <c r="H45" s="250" t="s">
        <v>828</v>
      </c>
      <c r="I45" s="250" t="s">
        <v>853</v>
      </c>
      <c r="J45" s="250"/>
      <c r="K45" s="246" t="s">
        <v>866</v>
      </c>
      <c r="L45" s="251" t="s">
        <v>867</v>
      </c>
      <c r="M45" s="252">
        <v>116.81818181818181</v>
      </c>
      <c r="N45" s="252">
        <v>26.818181818181817</v>
      </c>
      <c r="O45" s="246"/>
      <c r="P45" s="246"/>
      <c r="Q45" s="252" t="s">
        <v>868</v>
      </c>
      <c r="R45" s="246"/>
      <c r="S45" s="249" t="s">
        <v>868</v>
      </c>
      <c r="T45" s="246"/>
      <c r="U45" s="252" t="s">
        <v>868</v>
      </c>
      <c r="V45" s="252" t="s">
        <v>868</v>
      </c>
      <c r="W45" s="252">
        <v>17.727272727272727</v>
      </c>
      <c r="X45" s="246"/>
      <c r="Y45" s="246"/>
      <c r="Z45" s="246"/>
      <c r="AA45" s="246"/>
      <c r="AB45" s="246"/>
      <c r="AC45" s="246"/>
      <c r="AD45" s="252" t="s">
        <v>868</v>
      </c>
      <c r="AE45" s="252" t="s">
        <v>868</v>
      </c>
      <c r="AF45" s="246"/>
      <c r="AG45" s="246"/>
      <c r="AH45" s="252">
        <v>25.454545454545453</v>
      </c>
      <c r="AI45" s="246"/>
      <c r="AJ45" s="246"/>
      <c r="AK45" s="252" t="s">
        <v>868</v>
      </c>
      <c r="AL45" s="246"/>
      <c r="AM45" s="252" t="s">
        <v>868</v>
      </c>
      <c r="AN45" s="252" t="s">
        <v>868</v>
      </c>
      <c r="AO45" s="246" t="s">
        <v>926</v>
      </c>
      <c r="AP45" s="250" t="s">
        <v>829</v>
      </c>
      <c r="AQ45" s="250"/>
      <c r="AR45" s="250"/>
      <c r="AS45" s="253"/>
      <c r="AT45" s="250">
        <v>16</v>
      </c>
      <c r="AU45" s="250" t="s">
        <v>835</v>
      </c>
      <c r="AV45" s="246"/>
      <c r="AW45" s="250">
        <v>0</v>
      </c>
      <c r="AX45" s="250">
        <v>0</v>
      </c>
      <c r="AY45" s="250">
        <v>0</v>
      </c>
      <c r="AZ45" s="250">
        <v>0</v>
      </c>
      <c r="BA45" s="250">
        <v>0</v>
      </c>
      <c r="BB45" s="250">
        <v>0</v>
      </c>
      <c r="BC45" s="250">
        <v>0</v>
      </c>
      <c r="BD45" s="250">
        <v>0</v>
      </c>
      <c r="BE45" s="250">
        <v>0</v>
      </c>
      <c r="BF45" s="250">
        <v>0</v>
      </c>
      <c r="BG45" s="250">
        <v>0</v>
      </c>
      <c r="BH45" s="250">
        <v>0</v>
      </c>
      <c r="BI45" s="250"/>
      <c r="BJ45" s="250" t="s">
        <v>829</v>
      </c>
      <c r="BK45" s="250"/>
      <c r="BL45" s="250" t="s">
        <v>829</v>
      </c>
      <c r="BM45" s="250">
        <v>234</v>
      </c>
      <c r="BN45" s="250"/>
      <c r="BO45" s="250"/>
      <c r="BP45" s="254">
        <v>42550</v>
      </c>
      <c r="BQ45" s="246"/>
      <c r="BR45" s="246"/>
      <c r="BS45" s="250"/>
      <c r="BT45" s="250" t="s">
        <v>834</v>
      </c>
      <c r="BU45" s="255" t="s">
        <v>869</v>
      </c>
      <c r="BV45" s="246" t="s">
        <v>579</v>
      </c>
      <c r="BW45" s="255" t="s">
        <v>580</v>
      </c>
    </row>
    <row r="46" spans="1:75" ht="13" customHeight="1" x14ac:dyDescent="0.3">
      <c r="A46" s="246">
        <v>10832</v>
      </c>
      <c r="B46" s="247">
        <v>42202</v>
      </c>
      <c r="C46" s="248" t="s">
        <v>825</v>
      </c>
      <c r="D46" s="249" t="s">
        <v>532</v>
      </c>
      <c r="E46" s="246"/>
      <c r="F46" s="246" t="s">
        <v>850</v>
      </c>
      <c r="G46" s="247">
        <v>42199</v>
      </c>
      <c r="H46" s="250" t="s">
        <v>828</v>
      </c>
      <c r="I46" s="250" t="s">
        <v>853</v>
      </c>
      <c r="J46" s="250"/>
      <c r="K46" s="246" t="s">
        <v>870</v>
      </c>
      <c r="L46" s="251" t="s">
        <v>871</v>
      </c>
      <c r="M46" s="252">
        <v>140</v>
      </c>
      <c r="N46" s="252">
        <v>34.25454545454545</v>
      </c>
      <c r="O46" s="246"/>
      <c r="P46" s="246"/>
      <c r="Q46" s="252" t="s">
        <v>868</v>
      </c>
      <c r="R46" s="246"/>
      <c r="S46" s="249" t="s">
        <v>868</v>
      </c>
      <c r="T46" s="246"/>
      <c r="U46" s="252" t="s">
        <v>868</v>
      </c>
      <c r="V46" s="252" t="s">
        <v>868</v>
      </c>
      <c r="W46" s="252">
        <v>18.072727272727271</v>
      </c>
      <c r="X46" s="246"/>
      <c r="Y46" s="246"/>
      <c r="Z46" s="246"/>
      <c r="AA46" s="246"/>
      <c r="AB46" s="246"/>
      <c r="AC46" s="246"/>
      <c r="AD46" s="252" t="s">
        <v>868</v>
      </c>
      <c r="AE46" s="252" t="s">
        <v>868</v>
      </c>
      <c r="AF46" s="246"/>
      <c r="AG46" s="246"/>
      <c r="AH46" s="252">
        <v>33.299999999999997</v>
      </c>
      <c r="AI46" s="246"/>
      <c r="AJ46" s="246"/>
      <c r="AK46" s="252" t="s">
        <v>868</v>
      </c>
      <c r="AL46" s="246"/>
      <c r="AM46" s="252" t="s">
        <v>868</v>
      </c>
      <c r="AN46" s="252" t="s">
        <v>868</v>
      </c>
      <c r="AO46" s="246" t="s">
        <v>926</v>
      </c>
      <c r="AP46" s="250" t="s">
        <v>829</v>
      </c>
      <c r="AQ46" s="250"/>
      <c r="AR46" s="250"/>
      <c r="AS46" s="253"/>
      <c r="AT46" s="250">
        <v>15</v>
      </c>
      <c r="AU46" s="250" t="s">
        <v>835</v>
      </c>
      <c r="AV46" s="246"/>
      <c r="AW46" s="250">
        <v>0</v>
      </c>
      <c r="AX46" s="250">
        <v>0</v>
      </c>
      <c r="AY46" s="250">
        <v>0</v>
      </c>
      <c r="AZ46" s="250">
        <v>0</v>
      </c>
      <c r="BA46" s="250">
        <v>0</v>
      </c>
      <c r="BB46" s="250">
        <v>0</v>
      </c>
      <c r="BC46" s="250">
        <v>0</v>
      </c>
      <c r="BD46" s="250">
        <v>0</v>
      </c>
      <c r="BE46" s="250">
        <v>0</v>
      </c>
      <c r="BF46" s="250">
        <v>0</v>
      </c>
      <c r="BG46" s="250">
        <v>0</v>
      </c>
      <c r="BH46" s="250">
        <v>0</v>
      </c>
      <c r="BI46" s="250"/>
      <c r="BJ46" s="250" t="s">
        <v>829</v>
      </c>
      <c r="BK46" s="250">
        <v>24</v>
      </c>
      <c r="BL46" s="250" t="s">
        <v>829</v>
      </c>
      <c r="BM46" s="250"/>
      <c r="BN46" s="250"/>
      <c r="BO46" s="250"/>
      <c r="BP46" s="250"/>
      <c r="BQ46" s="246"/>
      <c r="BR46" s="255"/>
      <c r="BS46" s="250"/>
      <c r="BT46" s="250" t="s">
        <v>834</v>
      </c>
      <c r="BU46" s="246"/>
      <c r="BV46" s="246" t="s">
        <v>579</v>
      </c>
      <c r="BW46" s="256" t="s">
        <v>593</v>
      </c>
    </row>
    <row r="47" spans="1:75" ht="13" customHeight="1" x14ac:dyDescent="0.3">
      <c r="A47" s="246">
        <v>10508</v>
      </c>
      <c r="B47" s="247">
        <v>42202</v>
      </c>
      <c r="C47" s="248" t="s">
        <v>825</v>
      </c>
      <c r="D47" s="249" t="s">
        <v>532</v>
      </c>
      <c r="E47" s="246"/>
      <c r="F47" s="246" t="s">
        <v>850</v>
      </c>
      <c r="G47" s="257">
        <v>42185</v>
      </c>
      <c r="H47" s="250" t="s">
        <v>828</v>
      </c>
      <c r="I47" s="250" t="s">
        <v>829</v>
      </c>
      <c r="J47" s="250"/>
      <c r="K47" s="246" t="s">
        <v>873</v>
      </c>
      <c r="L47" s="249" t="s">
        <v>874</v>
      </c>
      <c r="M47" s="252">
        <v>141.5</v>
      </c>
      <c r="N47" s="252">
        <v>27.86363636363636</v>
      </c>
      <c r="O47" s="246"/>
      <c r="P47" s="246"/>
      <c r="Q47" s="252" t="s">
        <v>868</v>
      </c>
      <c r="R47" s="246"/>
      <c r="S47" s="249" t="s">
        <v>868</v>
      </c>
      <c r="T47" s="246"/>
      <c r="U47" s="252" t="s">
        <v>868</v>
      </c>
      <c r="V47" s="252" t="s">
        <v>868</v>
      </c>
      <c r="W47" s="252">
        <v>15.463636363636363</v>
      </c>
      <c r="X47" s="246"/>
      <c r="Y47" s="246"/>
      <c r="Z47" s="246"/>
      <c r="AA47" s="246"/>
      <c r="AB47" s="246"/>
      <c r="AC47" s="246"/>
      <c r="AD47" s="252" t="s">
        <v>868</v>
      </c>
      <c r="AE47" s="252" t="s">
        <v>868</v>
      </c>
      <c r="AF47" s="246"/>
      <c r="AG47" s="246"/>
      <c r="AH47" s="252">
        <v>26.318181818181817</v>
      </c>
      <c r="AI47" s="246"/>
      <c r="AJ47" s="246"/>
      <c r="AK47" s="252" t="s">
        <v>868</v>
      </c>
      <c r="AL47" s="246"/>
      <c r="AM47" s="252" t="s">
        <v>868</v>
      </c>
      <c r="AN47" s="252" t="s">
        <v>868</v>
      </c>
      <c r="AO47" s="246" t="s">
        <v>926</v>
      </c>
      <c r="AP47" s="250" t="s">
        <v>829</v>
      </c>
      <c r="AQ47" s="250"/>
      <c r="AR47" s="250"/>
      <c r="AS47" s="253"/>
      <c r="AT47" s="250">
        <v>7.5</v>
      </c>
      <c r="AU47" s="250" t="s">
        <v>829</v>
      </c>
      <c r="AV47" s="246"/>
      <c r="AW47" s="250">
        <v>0</v>
      </c>
      <c r="AX47" s="250">
        <v>0</v>
      </c>
      <c r="AY47" s="250">
        <v>0</v>
      </c>
      <c r="AZ47" s="250">
        <v>0</v>
      </c>
      <c r="BA47" s="250">
        <v>0</v>
      </c>
      <c r="BB47" s="250">
        <v>0</v>
      </c>
      <c r="BC47" s="250">
        <v>0</v>
      </c>
      <c r="BD47" s="250">
        <v>0</v>
      </c>
      <c r="BE47" s="250">
        <v>0</v>
      </c>
      <c r="BF47" s="250">
        <v>0</v>
      </c>
      <c r="BG47" s="250">
        <v>0</v>
      </c>
      <c r="BH47" s="250">
        <v>0</v>
      </c>
      <c r="BI47" s="250"/>
      <c r="BJ47" s="250" t="s">
        <v>829</v>
      </c>
      <c r="BK47" s="250"/>
      <c r="BL47" s="250" t="s">
        <v>829</v>
      </c>
      <c r="BM47" s="250"/>
      <c r="BN47" s="250"/>
      <c r="BO47" s="250"/>
      <c r="BP47" s="250"/>
      <c r="BQ47" s="246"/>
      <c r="BR47" s="255"/>
      <c r="BS47" s="250"/>
      <c r="BT47" s="250" t="s">
        <v>834</v>
      </c>
      <c r="BU47" s="249" t="s">
        <v>803</v>
      </c>
      <c r="BV47" s="249" t="s">
        <v>579</v>
      </c>
      <c r="BW47" s="249" t="s">
        <v>593</v>
      </c>
    </row>
    <row r="48" spans="1:75" ht="13" customHeight="1" x14ac:dyDescent="0.35">
      <c r="A48" s="246">
        <v>10612</v>
      </c>
      <c r="B48" s="247">
        <v>42202</v>
      </c>
      <c r="C48" s="248" t="s">
        <v>825</v>
      </c>
      <c r="D48" s="249" t="s">
        <v>532</v>
      </c>
      <c r="E48" s="246"/>
      <c r="F48" s="246" t="s">
        <v>850</v>
      </c>
      <c r="G48" s="258">
        <v>42188</v>
      </c>
      <c r="H48" s="250" t="s">
        <v>590</v>
      </c>
      <c r="I48" s="250" t="s">
        <v>853</v>
      </c>
      <c r="J48" s="250"/>
      <c r="K48" s="246" t="s">
        <v>875</v>
      </c>
      <c r="L48" s="259" t="s">
        <v>876</v>
      </c>
      <c r="M48" s="252">
        <v>136.99999999999997</v>
      </c>
      <c r="N48" s="252">
        <v>32.1</v>
      </c>
      <c r="O48" s="246"/>
      <c r="P48" s="246"/>
      <c r="Q48" s="252" t="s">
        <v>868</v>
      </c>
      <c r="R48" s="246"/>
      <c r="S48" s="249" t="s">
        <v>868</v>
      </c>
      <c r="T48" s="246"/>
      <c r="U48" s="252" t="s">
        <v>868</v>
      </c>
      <c r="V48" s="252" t="s">
        <v>868</v>
      </c>
      <c r="W48" s="252">
        <v>20.799999999999997</v>
      </c>
      <c r="X48" s="246"/>
      <c r="Y48" s="246"/>
      <c r="Z48" s="246"/>
      <c r="AA48" s="246"/>
      <c r="AB48" s="246"/>
      <c r="AC48" s="246"/>
      <c r="AD48" s="252" t="s">
        <v>868</v>
      </c>
      <c r="AE48" s="252" t="s">
        <v>868</v>
      </c>
      <c r="AF48" s="246"/>
      <c r="AG48" s="246"/>
      <c r="AH48" s="252">
        <v>28.999999999999996</v>
      </c>
      <c r="AI48" s="246"/>
      <c r="AJ48" s="246"/>
      <c r="AK48" s="252" t="s">
        <v>868</v>
      </c>
      <c r="AL48" s="246"/>
      <c r="AM48" s="252" t="s">
        <v>868</v>
      </c>
      <c r="AN48" s="252" t="s">
        <v>868</v>
      </c>
      <c r="AO48" s="246" t="s">
        <v>926</v>
      </c>
      <c r="AP48" s="250" t="s">
        <v>829</v>
      </c>
      <c r="AQ48" s="250"/>
      <c r="AR48" s="250"/>
      <c r="AS48" s="253"/>
      <c r="AT48" s="250">
        <v>14</v>
      </c>
      <c r="AU48" s="250" t="s">
        <v>829</v>
      </c>
      <c r="AV48" s="246"/>
      <c r="AW48" s="250">
        <v>0</v>
      </c>
      <c r="AX48" s="250">
        <v>0</v>
      </c>
      <c r="AY48" s="250">
        <v>0</v>
      </c>
      <c r="AZ48" s="250">
        <v>0</v>
      </c>
      <c r="BA48" s="250">
        <v>0</v>
      </c>
      <c r="BB48" s="250">
        <v>0</v>
      </c>
      <c r="BC48" s="250">
        <v>0</v>
      </c>
      <c r="BD48" s="250">
        <v>0</v>
      </c>
      <c r="BE48" s="250">
        <v>0</v>
      </c>
      <c r="BF48" s="250">
        <v>0</v>
      </c>
      <c r="BG48" s="250">
        <v>0</v>
      </c>
      <c r="BH48" s="250">
        <v>0</v>
      </c>
      <c r="BI48" s="250"/>
      <c r="BJ48" s="250" t="s">
        <v>829</v>
      </c>
      <c r="BK48" s="250"/>
      <c r="BL48" s="250" t="s">
        <v>829</v>
      </c>
      <c r="BM48" s="250"/>
      <c r="BN48" s="250"/>
      <c r="BO48" s="250"/>
      <c r="BP48" s="250"/>
      <c r="BQ48" s="260" t="s">
        <v>877</v>
      </c>
      <c r="BR48" s="255" t="s">
        <v>878</v>
      </c>
      <c r="BS48" s="250">
        <v>50</v>
      </c>
      <c r="BT48" s="250" t="s">
        <v>834</v>
      </c>
      <c r="BU48" s="246" t="s">
        <v>803</v>
      </c>
      <c r="BV48" s="246" t="s">
        <v>927</v>
      </c>
      <c r="BW48" s="246" t="s">
        <v>593</v>
      </c>
    </row>
    <row r="49" spans="1:75" ht="13" customHeight="1" x14ac:dyDescent="0.3">
      <c r="A49" s="246">
        <v>1480</v>
      </c>
      <c r="B49" s="247">
        <v>42202</v>
      </c>
      <c r="C49" s="248" t="s">
        <v>825</v>
      </c>
      <c r="D49" s="249" t="s">
        <v>532</v>
      </c>
      <c r="E49" s="246"/>
      <c r="F49" s="246" t="s">
        <v>850</v>
      </c>
      <c r="G49" s="258">
        <v>42185</v>
      </c>
      <c r="H49" s="250" t="s">
        <v>828</v>
      </c>
      <c r="I49" s="250" t="s">
        <v>829</v>
      </c>
      <c r="J49" s="250"/>
      <c r="K49" s="246" t="s">
        <v>880</v>
      </c>
      <c r="L49" s="246" t="s">
        <v>844</v>
      </c>
      <c r="M49" s="252">
        <v>147.6</v>
      </c>
      <c r="N49" s="252">
        <v>27.763636363636362</v>
      </c>
      <c r="O49" s="246"/>
      <c r="P49" s="246"/>
      <c r="Q49" s="252" t="s">
        <v>868</v>
      </c>
      <c r="R49" s="246"/>
      <c r="S49" s="249" t="s">
        <v>868</v>
      </c>
      <c r="T49" s="246"/>
      <c r="U49" s="252" t="s">
        <v>868</v>
      </c>
      <c r="V49" s="252" t="s">
        <v>868</v>
      </c>
      <c r="W49" s="252">
        <v>17.281818181818181</v>
      </c>
      <c r="X49" s="246"/>
      <c r="Y49" s="246"/>
      <c r="Z49" s="246"/>
      <c r="AA49" s="246"/>
      <c r="AB49" s="246"/>
      <c r="AC49" s="246"/>
      <c r="AD49" s="252" t="s">
        <v>868</v>
      </c>
      <c r="AE49" s="252" t="s">
        <v>868</v>
      </c>
      <c r="AF49" s="246"/>
      <c r="AG49" s="246"/>
      <c r="AH49" s="252">
        <v>26.154545454545453</v>
      </c>
      <c r="AI49" s="246"/>
      <c r="AJ49" s="246"/>
      <c r="AK49" s="252" t="s">
        <v>868</v>
      </c>
      <c r="AL49" s="246"/>
      <c r="AM49" s="252" t="s">
        <v>868</v>
      </c>
      <c r="AN49" s="252" t="s">
        <v>868</v>
      </c>
      <c r="AO49" s="246" t="s">
        <v>926</v>
      </c>
      <c r="AP49" s="250" t="s">
        <v>829</v>
      </c>
      <c r="AQ49" s="250"/>
      <c r="AR49" s="250"/>
      <c r="AS49" s="253"/>
      <c r="AT49" s="250">
        <v>11.6</v>
      </c>
      <c r="AU49" s="250" t="s">
        <v>829</v>
      </c>
      <c r="AV49" s="246"/>
      <c r="AW49" s="250">
        <v>0</v>
      </c>
      <c r="AX49" s="250">
        <v>0</v>
      </c>
      <c r="AY49" s="250">
        <v>0</v>
      </c>
      <c r="AZ49" s="250">
        <v>0</v>
      </c>
      <c r="BA49" s="250">
        <v>0</v>
      </c>
      <c r="BB49" s="250">
        <v>0</v>
      </c>
      <c r="BC49" s="250">
        <v>0</v>
      </c>
      <c r="BD49" s="250">
        <v>0</v>
      </c>
      <c r="BE49" s="250">
        <v>0</v>
      </c>
      <c r="BF49" s="250">
        <v>0</v>
      </c>
      <c r="BG49" s="250">
        <v>0</v>
      </c>
      <c r="BH49" s="250">
        <v>0</v>
      </c>
      <c r="BI49" s="250"/>
      <c r="BJ49" s="250" t="s">
        <v>829</v>
      </c>
      <c r="BK49" s="250"/>
      <c r="BL49" s="250" t="s">
        <v>829</v>
      </c>
      <c r="BM49" s="250"/>
      <c r="BN49" s="250"/>
      <c r="BO49" s="250"/>
      <c r="BP49" s="250"/>
      <c r="BQ49" s="255" t="s">
        <v>881</v>
      </c>
      <c r="BR49" s="255"/>
      <c r="BS49" s="250"/>
      <c r="BT49" s="250" t="s">
        <v>834</v>
      </c>
      <c r="BU49" s="246"/>
      <c r="BV49" s="246" t="s">
        <v>928</v>
      </c>
      <c r="BW49" s="255" t="s">
        <v>580</v>
      </c>
    </row>
    <row r="50" spans="1:75" ht="13" customHeight="1" x14ac:dyDescent="0.3">
      <c r="A50" s="246">
        <v>4661</v>
      </c>
      <c r="B50" s="247">
        <v>42202</v>
      </c>
      <c r="C50" s="248" t="s">
        <v>825</v>
      </c>
      <c r="D50" s="249" t="s">
        <v>532</v>
      </c>
      <c r="E50" s="246"/>
      <c r="F50" s="246" t="s">
        <v>850</v>
      </c>
      <c r="G50" s="258">
        <v>42185</v>
      </c>
      <c r="H50" s="250" t="s">
        <v>828</v>
      </c>
      <c r="I50" s="250" t="s">
        <v>853</v>
      </c>
      <c r="J50" s="250"/>
      <c r="K50" s="246" t="s">
        <v>883</v>
      </c>
      <c r="L50" s="251" t="s">
        <v>857</v>
      </c>
      <c r="M50" s="252">
        <v>183.6090909090909</v>
      </c>
      <c r="N50" s="252">
        <v>36</v>
      </c>
      <c r="O50" s="246"/>
      <c r="P50" s="246"/>
      <c r="Q50" s="252" t="s">
        <v>868</v>
      </c>
      <c r="R50" s="246"/>
      <c r="S50" s="249" t="s">
        <v>868</v>
      </c>
      <c r="T50" s="246"/>
      <c r="U50" s="252" t="s">
        <v>868</v>
      </c>
      <c r="V50" s="252" t="s">
        <v>868</v>
      </c>
      <c r="W50" s="252">
        <v>21.454545454545453</v>
      </c>
      <c r="X50" s="246"/>
      <c r="Y50" s="246"/>
      <c r="Z50" s="246"/>
      <c r="AA50" s="246"/>
      <c r="AB50" s="246"/>
      <c r="AC50" s="246"/>
      <c r="AD50" s="252" t="s">
        <v>868</v>
      </c>
      <c r="AE50" s="252" t="s">
        <v>868</v>
      </c>
      <c r="AF50" s="246"/>
      <c r="AG50" s="246"/>
      <c r="AH50" s="252">
        <v>35</v>
      </c>
      <c r="AI50" s="246"/>
      <c r="AJ50" s="246"/>
      <c r="AK50" s="252" t="s">
        <v>868</v>
      </c>
      <c r="AL50" s="246"/>
      <c r="AM50" s="252" t="s">
        <v>868</v>
      </c>
      <c r="AN50" s="252" t="s">
        <v>868</v>
      </c>
      <c r="AO50" s="246" t="s">
        <v>926</v>
      </c>
      <c r="AP50" s="250" t="s">
        <v>829</v>
      </c>
      <c r="AQ50" s="250"/>
      <c r="AR50" s="250"/>
      <c r="AS50" s="253"/>
      <c r="AT50" s="250">
        <v>8.5</v>
      </c>
      <c r="AU50" s="250" t="s">
        <v>829</v>
      </c>
      <c r="AV50" s="246"/>
      <c r="AW50" s="250">
        <v>0</v>
      </c>
      <c r="AX50" s="250">
        <v>0</v>
      </c>
      <c r="AY50" s="250">
        <v>20</v>
      </c>
      <c r="AZ50" s="250">
        <v>0</v>
      </c>
      <c r="BA50" s="250">
        <v>0</v>
      </c>
      <c r="BB50" s="250">
        <v>0</v>
      </c>
      <c r="BC50" s="250">
        <v>0</v>
      </c>
      <c r="BD50" s="250">
        <v>0</v>
      </c>
      <c r="BE50" s="250">
        <v>0</v>
      </c>
      <c r="BF50" s="250">
        <v>0</v>
      </c>
      <c r="BG50" s="250">
        <v>0</v>
      </c>
      <c r="BH50" s="250">
        <v>0</v>
      </c>
      <c r="BI50" s="250"/>
      <c r="BJ50" s="250" t="s">
        <v>829</v>
      </c>
      <c r="BK50" s="250"/>
      <c r="BL50" s="250" t="s">
        <v>829</v>
      </c>
      <c r="BM50" s="250"/>
      <c r="BN50" s="250"/>
      <c r="BO50" s="250"/>
      <c r="BP50" s="250"/>
      <c r="BQ50" s="255"/>
      <c r="BR50" s="255"/>
      <c r="BS50" s="250"/>
      <c r="BT50" s="250" t="s">
        <v>834</v>
      </c>
      <c r="BU50" s="246"/>
      <c r="BV50" s="246" t="s">
        <v>929</v>
      </c>
      <c r="BW50" s="255" t="s">
        <v>580</v>
      </c>
    </row>
    <row r="51" spans="1:75" ht="13" customHeight="1" x14ac:dyDescent="0.3">
      <c r="A51" s="246">
        <v>1454</v>
      </c>
      <c r="B51" s="247">
        <v>42202</v>
      </c>
      <c r="C51" s="248" t="s">
        <v>825</v>
      </c>
      <c r="D51" s="249" t="s">
        <v>532</v>
      </c>
      <c r="E51" s="246"/>
      <c r="F51" s="246" t="s">
        <v>850</v>
      </c>
      <c r="G51" s="257">
        <v>41820</v>
      </c>
      <c r="H51" s="250" t="s">
        <v>828</v>
      </c>
      <c r="I51" s="250" t="s">
        <v>829</v>
      </c>
      <c r="J51" s="250"/>
      <c r="K51" s="246" t="s">
        <v>847</v>
      </c>
      <c r="L51" s="246" t="s">
        <v>848</v>
      </c>
      <c r="M51" s="252">
        <v>149.9</v>
      </c>
      <c r="N51" s="252">
        <v>32.24</v>
      </c>
      <c r="O51" s="246" t="s">
        <v>832</v>
      </c>
      <c r="P51" s="246">
        <v>1020</v>
      </c>
      <c r="Q51" s="252">
        <v>34.950000000000003</v>
      </c>
      <c r="R51" s="246"/>
      <c r="S51" s="249" t="s">
        <v>868</v>
      </c>
      <c r="T51" s="246"/>
      <c r="U51" s="252" t="s">
        <v>868</v>
      </c>
      <c r="V51" s="252" t="s">
        <v>868</v>
      </c>
      <c r="W51" s="252">
        <v>19.39</v>
      </c>
      <c r="X51" s="246"/>
      <c r="Y51" s="246"/>
      <c r="Z51" s="246"/>
      <c r="AA51" s="246"/>
      <c r="AB51" s="246"/>
      <c r="AC51" s="246"/>
      <c r="AD51" s="252" t="s">
        <v>868</v>
      </c>
      <c r="AE51" s="252" t="s">
        <v>868</v>
      </c>
      <c r="AF51" s="246"/>
      <c r="AG51" s="246"/>
      <c r="AH51" s="252">
        <v>31.72</v>
      </c>
      <c r="AI51" s="246"/>
      <c r="AJ51" s="246"/>
      <c r="AK51" s="252" t="s">
        <v>868</v>
      </c>
      <c r="AL51" s="246"/>
      <c r="AM51" s="252" t="s">
        <v>868</v>
      </c>
      <c r="AN51" s="252" t="s">
        <v>868</v>
      </c>
      <c r="AO51" s="246" t="s">
        <v>926</v>
      </c>
      <c r="AP51" s="250" t="s">
        <v>829</v>
      </c>
      <c r="AQ51" s="250"/>
      <c r="AR51" s="250"/>
      <c r="AS51" s="253">
        <v>10</v>
      </c>
      <c r="AT51" s="250">
        <v>12</v>
      </c>
      <c r="AU51" s="250" t="s">
        <v>835</v>
      </c>
      <c r="AV51" s="246"/>
      <c r="AW51" s="250">
        <v>0</v>
      </c>
      <c r="AX51" s="250">
        <v>0</v>
      </c>
      <c r="AY51" s="250">
        <v>7</v>
      </c>
      <c r="AZ51" s="250">
        <v>0</v>
      </c>
      <c r="BA51" s="250">
        <v>0</v>
      </c>
      <c r="BB51" s="250">
        <v>0</v>
      </c>
      <c r="BC51" s="250">
        <v>0</v>
      </c>
      <c r="BD51" s="250">
        <v>0</v>
      </c>
      <c r="BE51" s="250">
        <v>0</v>
      </c>
      <c r="BF51" s="250">
        <v>0</v>
      </c>
      <c r="BG51" s="250">
        <v>0</v>
      </c>
      <c r="BH51" s="250">
        <v>0</v>
      </c>
      <c r="BI51" s="250"/>
      <c r="BJ51" s="262" t="s">
        <v>772</v>
      </c>
      <c r="BK51" s="250"/>
      <c r="BL51" s="250" t="s">
        <v>829</v>
      </c>
      <c r="BM51" s="250"/>
      <c r="BN51" s="250"/>
      <c r="BO51" s="250"/>
      <c r="BP51" s="250"/>
      <c r="BQ51" s="255"/>
      <c r="BR51" s="255"/>
      <c r="BS51" s="250"/>
      <c r="BT51" s="250" t="s">
        <v>834</v>
      </c>
      <c r="BU51" s="246"/>
      <c r="BV51" s="246" t="s">
        <v>579</v>
      </c>
      <c r="BW51" s="255" t="s">
        <v>600</v>
      </c>
    </row>
    <row r="52" spans="1:75" ht="13" customHeight="1" x14ac:dyDescent="0.3">
      <c r="A52" s="246">
        <v>1492</v>
      </c>
      <c r="B52" s="247">
        <v>42202</v>
      </c>
      <c r="C52" s="248" t="s">
        <v>825</v>
      </c>
      <c r="D52" s="249" t="s">
        <v>532</v>
      </c>
      <c r="E52" s="246"/>
      <c r="F52" s="246" t="s">
        <v>850</v>
      </c>
      <c r="G52" s="258">
        <v>42185</v>
      </c>
      <c r="H52" s="250" t="s">
        <v>828</v>
      </c>
      <c r="I52" s="250" t="s">
        <v>829</v>
      </c>
      <c r="J52" s="250"/>
      <c r="K52" s="246" t="s">
        <v>885</v>
      </c>
      <c r="L52" s="246" t="s">
        <v>844</v>
      </c>
      <c r="M52" s="252">
        <v>147.6</v>
      </c>
      <c r="N52" s="252">
        <v>27.763636363636362</v>
      </c>
      <c r="O52" s="246"/>
      <c r="P52" s="246"/>
      <c r="Q52" s="252" t="s">
        <v>868</v>
      </c>
      <c r="R52" s="246"/>
      <c r="S52" s="249" t="s">
        <v>868</v>
      </c>
      <c r="T52" s="246"/>
      <c r="U52" s="252" t="s">
        <v>868</v>
      </c>
      <c r="V52" s="252" t="s">
        <v>868</v>
      </c>
      <c r="W52" s="252">
        <v>17.281818181818181</v>
      </c>
      <c r="X52" s="246"/>
      <c r="Y52" s="246"/>
      <c r="Z52" s="246"/>
      <c r="AA52" s="246"/>
      <c r="AB52" s="246"/>
      <c r="AC52" s="246"/>
      <c r="AD52" s="252" t="s">
        <v>868</v>
      </c>
      <c r="AE52" s="252" t="s">
        <v>868</v>
      </c>
      <c r="AF52" s="246"/>
      <c r="AG52" s="246"/>
      <c r="AH52" s="252">
        <v>26.154545454545453</v>
      </c>
      <c r="AI52" s="246"/>
      <c r="AJ52" s="246"/>
      <c r="AK52" s="252" t="s">
        <v>868</v>
      </c>
      <c r="AL52" s="246"/>
      <c r="AM52" s="252" t="s">
        <v>868</v>
      </c>
      <c r="AN52" s="252" t="s">
        <v>868</v>
      </c>
      <c r="AO52" s="246" t="s">
        <v>926</v>
      </c>
      <c r="AP52" s="250" t="s">
        <v>829</v>
      </c>
      <c r="AQ52" s="250"/>
      <c r="AR52" s="250"/>
      <c r="AS52" s="253"/>
      <c r="AT52" s="250">
        <v>11.6</v>
      </c>
      <c r="AU52" s="250" t="s">
        <v>835</v>
      </c>
      <c r="AV52" s="246"/>
      <c r="AW52" s="250">
        <v>0</v>
      </c>
      <c r="AX52" s="250">
        <v>0</v>
      </c>
      <c r="AY52" s="250">
        <v>0</v>
      </c>
      <c r="AZ52" s="250">
        <v>0</v>
      </c>
      <c r="BA52" s="250">
        <v>0</v>
      </c>
      <c r="BB52" s="250">
        <v>0</v>
      </c>
      <c r="BC52" s="250">
        <v>0</v>
      </c>
      <c r="BD52" s="250">
        <v>0</v>
      </c>
      <c r="BE52" s="250">
        <v>0</v>
      </c>
      <c r="BF52" s="250">
        <v>0</v>
      </c>
      <c r="BG52" s="250">
        <v>0</v>
      </c>
      <c r="BH52" s="250">
        <v>0</v>
      </c>
      <c r="BI52" s="250"/>
      <c r="BJ52" s="250" t="s">
        <v>829</v>
      </c>
      <c r="BK52" s="250"/>
      <c r="BL52" s="250" t="s">
        <v>829</v>
      </c>
      <c r="BM52" s="250"/>
      <c r="BN52" s="250"/>
      <c r="BO52" s="250"/>
      <c r="BP52" s="250"/>
      <c r="BQ52" s="255"/>
      <c r="BR52" s="255"/>
      <c r="BS52" s="250"/>
      <c r="BT52" s="250" t="s">
        <v>834</v>
      </c>
      <c r="BU52" s="246"/>
      <c r="BV52" s="249" t="s">
        <v>930</v>
      </c>
      <c r="BW52" s="255" t="s">
        <v>580</v>
      </c>
    </row>
    <row r="53" spans="1:75" ht="13" customHeight="1" x14ac:dyDescent="0.3">
      <c r="A53" s="246">
        <v>10277</v>
      </c>
      <c r="B53" s="247">
        <v>42202</v>
      </c>
      <c r="C53" s="248" t="s">
        <v>825</v>
      </c>
      <c r="D53" s="249" t="s">
        <v>532</v>
      </c>
      <c r="E53" s="246"/>
      <c r="F53" s="246" t="s">
        <v>850</v>
      </c>
      <c r="G53" s="258">
        <v>42195</v>
      </c>
      <c r="H53" s="250" t="s">
        <v>828</v>
      </c>
      <c r="I53" s="250" t="s">
        <v>829</v>
      </c>
      <c r="J53" s="250"/>
      <c r="K53" s="246" t="s">
        <v>887</v>
      </c>
      <c r="L53" s="246" t="s">
        <v>888</v>
      </c>
      <c r="M53" s="252">
        <v>128</v>
      </c>
      <c r="N53" s="252">
        <v>32.445454545454538</v>
      </c>
      <c r="O53" s="246"/>
      <c r="P53" s="246"/>
      <c r="Q53" s="252" t="s">
        <v>868</v>
      </c>
      <c r="R53" s="246"/>
      <c r="S53" s="249" t="s">
        <v>868</v>
      </c>
      <c r="T53" s="246"/>
      <c r="U53" s="252" t="s">
        <v>868</v>
      </c>
      <c r="V53" s="252" t="s">
        <v>868</v>
      </c>
      <c r="W53" s="252">
        <v>16.745454545454546</v>
      </c>
      <c r="X53" s="246"/>
      <c r="Y53" s="246"/>
      <c r="Z53" s="246"/>
      <c r="AA53" s="246"/>
      <c r="AB53" s="246"/>
      <c r="AC53" s="246"/>
      <c r="AD53" s="252" t="s">
        <v>868</v>
      </c>
      <c r="AE53" s="252" t="s">
        <v>868</v>
      </c>
      <c r="AF53" s="246"/>
      <c r="AG53" s="246"/>
      <c r="AH53" s="252">
        <v>30.43636363636363</v>
      </c>
      <c r="AI53" s="246"/>
      <c r="AJ53" s="246"/>
      <c r="AK53" s="252" t="s">
        <v>868</v>
      </c>
      <c r="AL53" s="246"/>
      <c r="AM53" s="252" t="s">
        <v>868</v>
      </c>
      <c r="AN53" s="252" t="s">
        <v>868</v>
      </c>
      <c r="AO53" s="246" t="s">
        <v>926</v>
      </c>
      <c r="AP53" s="250" t="s">
        <v>829</v>
      </c>
      <c r="AQ53" s="250"/>
      <c r="AR53" s="250"/>
      <c r="AS53" s="253"/>
      <c r="AT53" s="250">
        <v>12.5</v>
      </c>
      <c r="AU53" s="250" t="s">
        <v>835</v>
      </c>
      <c r="AV53" s="246"/>
      <c r="AW53" s="250">
        <v>13</v>
      </c>
      <c r="AX53" s="250">
        <v>0</v>
      </c>
      <c r="AY53" s="250">
        <v>0</v>
      </c>
      <c r="AZ53" s="250">
        <v>0</v>
      </c>
      <c r="BA53" s="250">
        <v>0</v>
      </c>
      <c r="BB53" s="250">
        <v>0</v>
      </c>
      <c r="BC53" s="250">
        <v>0</v>
      </c>
      <c r="BD53" s="250">
        <v>0</v>
      </c>
      <c r="BE53" s="250">
        <v>0</v>
      </c>
      <c r="BF53" s="250">
        <v>0</v>
      </c>
      <c r="BG53" s="250">
        <v>0</v>
      </c>
      <c r="BH53" s="250">
        <v>0</v>
      </c>
      <c r="BI53" s="250"/>
      <c r="BJ53" s="250" t="s">
        <v>829</v>
      </c>
      <c r="BK53" s="250">
        <v>12</v>
      </c>
      <c r="BL53" s="250" t="s">
        <v>829</v>
      </c>
      <c r="BM53" s="250"/>
      <c r="BN53" s="250"/>
      <c r="BO53" s="250">
        <v>12</v>
      </c>
      <c r="BP53" s="250"/>
      <c r="BQ53" s="255"/>
      <c r="BR53" s="255"/>
      <c r="BS53" s="250"/>
      <c r="BT53" s="250" t="s">
        <v>834</v>
      </c>
      <c r="BU53" s="246"/>
      <c r="BV53" s="246" t="s">
        <v>931</v>
      </c>
      <c r="BW53" s="255" t="s">
        <v>593</v>
      </c>
    </row>
    <row r="54" spans="1:75" ht="13" customHeight="1" x14ac:dyDescent="0.3">
      <c r="A54" s="246">
        <v>5663</v>
      </c>
      <c r="B54" s="247">
        <v>42202</v>
      </c>
      <c r="C54" s="248" t="s">
        <v>825</v>
      </c>
      <c r="D54" s="249" t="s">
        <v>532</v>
      </c>
      <c r="E54" s="246"/>
      <c r="F54" s="246" t="s">
        <v>850</v>
      </c>
      <c r="G54" s="258">
        <v>41820</v>
      </c>
      <c r="H54" s="250" t="s">
        <v>828</v>
      </c>
      <c r="I54" s="250" t="s">
        <v>829</v>
      </c>
      <c r="J54" s="250"/>
      <c r="K54" s="246" t="s">
        <v>890</v>
      </c>
      <c r="L54" s="246" t="s">
        <v>777</v>
      </c>
      <c r="M54" s="252">
        <v>209.47</v>
      </c>
      <c r="N54" s="252">
        <v>31.919999999999998</v>
      </c>
      <c r="O54" s="246"/>
      <c r="P54" s="246"/>
      <c r="Q54" s="252" t="s">
        <v>868</v>
      </c>
      <c r="R54" s="246"/>
      <c r="S54" s="249" t="s">
        <v>868</v>
      </c>
      <c r="T54" s="246"/>
      <c r="U54" s="252" t="s">
        <v>868</v>
      </c>
      <c r="V54" s="252" t="s">
        <v>868</v>
      </c>
      <c r="W54" s="252">
        <v>16.88</v>
      </c>
      <c r="X54" s="246"/>
      <c r="Y54" s="246"/>
      <c r="Z54" s="246"/>
      <c r="AA54" s="246"/>
      <c r="AB54" s="246"/>
      <c r="AC54" s="246"/>
      <c r="AD54" s="252" t="s">
        <v>868</v>
      </c>
      <c r="AE54" s="252" t="s">
        <v>868</v>
      </c>
      <c r="AF54" s="246"/>
      <c r="AG54" s="246"/>
      <c r="AH54" s="252">
        <v>29.230000000000004</v>
      </c>
      <c r="AI54" s="246"/>
      <c r="AJ54" s="246"/>
      <c r="AK54" s="252" t="s">
        <v>868</v>
      </c>
      <c r="AL54" s="246"/>
      <c r="AM54" s="252" t="s">
        <v>868</v>
      </c>
      <c r="AN54" s="252" t="s">
        <v>868</v>
      </c>
      <c r="AO54" s="246" t="s">
        <v>926</v>
      </c>
      <c r="AP54" s="250" t="s">
        <v>829</v>
      </c>
      <c r="AQ54" s="250"/>
      <c r="AR54" s="250"/>
      <c r="AS54" s="253"/>
      <c r="AT54" s="250">
        <v>20</v>
      </c>
      <c r="AU54" s="250" t="s">
        <v>829</v>
      </c>
      <c r="AV54" s="246"/>
      <c r="AW54" s="250">
        <v>0</v>
      </c>
      <c r="AX54" s="250">
        <v>0</v>
      </c>
      <c r="AY54" s="250">
        <v>0</v>
      </c>
      <c r="AZ54" s="250">
        <v>0</v>
      </c>
      <c r="BA54" s="250">
        <v>0</v>
      </c>
      <c r="BB54" s="250">
        <v>0</v>
      </c>
      <c r="BC54" s="250">
        <v>0</v>
      </c>
      <c r="BD54" s="250">
        <v>0</v>
      </c>
      <c r="BE54" s="250">
        <v>0</v>
      </c>
      <c r="BF54" s="250">
        <v>0</v>
      </c>
      <c r="BG54" s="250">
        <v>0</v>
      </c>
      <c r="BH54" s="250">
        <v>0</v>
      </c>
      <c r="BI54" s="250"/>
      <c r="BJ54" s="250" t="s">
        <v>829</v>
      </c>
      <c r="BK54" s="250"/>
      <c r="BL54" s="250" t="s">
        <v>829</v>
      </c>
      <c r="BM54" s="263"/>
      <c r="BN54" s="263"/>
      <c r="BO54" s="263"/>
      <c r="BP54" s="263"/>
      <c r="BQ54" s="255"/>
      <c r="BR54" s="255"/>
      <c r="BS54" s="250"/>
      <c r="BT54" s="250" t="s">
        <v>834</v>
      </c>
      <c r="BU54" s="246" t="s">
        <v>778</v>
      </c>
      <c r="BV54" s="249" t="s">
        <v>579</v>
      </c>
      <c r="BW54" s="256" t="s">
        <v>600</v>
      </c>
    </row>
    <row r="55" spans="1:75" ht="13" customHeight="1" x14ac:dyDescent="0.3">
      <c r="A55" s="246">
        <v>4382</v>
      </c>
      <c r="B55" s="247">
        <v>42202</v>
      </c>
      <c r="C55" s="248" t="s">
        <v>825</v>
      </c>
      <c r="D55" s="249" t="s">
        <v>532</v>
      </c>
      <c r="E55" s="246"/>
      <c r="F55" s="246" t="s">
        <v>850</v>
      </c>
      <c r="G55" s="258">
        <v>42200</v>
      </c>
      <c r="H55" s="250" t="s">
        <v>828</v>
      </c>
      <c r="I55" s="250" t="s">
        <v>829</v>
      </c>
      <c r="J55" s="250"/>
      <c r="K55" s="246" t="s">
        <v>830</v>
      </c>
      <c r="L55" s="246" t="s">
        <v>891</v>
      </c>
      <c r="M55" s="252">
        <v>135.63999999999999</v>
      </c>
      <c r="N55" s="252">
        <v>25.427272727272726</v>
      </c>
      <c r="O55" s="246" t="s">
        <v>832</v>
      </c>
      <c r="P55" s="246">
        <v>600</v>
      </c>
      <c r="Q55" s="252">
        <v>29.663636363636364</v>
      </c>
      <c r="R55" s="246"/>
      <c r="S55" s="249" t="s">
        <v>868</v>
      </c>
      <c r="T55" s="246"/>
      <c r="U55" s="252" t="s">
        <v>868</v>
      </c>
      <c r="V55" s="252" t="s">
        <v>868</v>
      </c>
      <c r="W55" s="252">
        <v>13.7</v>
      </c>
      <c r="X55" s="246"/>
      <c r="Y55" s="246"/>
      <c r="Z55" s="246"/>
      <c r="AA55" s="246"/>
      <c r="AB55" s="246"/>
      <c r="AC55" s="246"/>
      <c r="AD55" s="252" t="s">
        <v>868</v>
      </c>
      <c r="AE55" s="252" t="s">
        <v>868</v>
      </c>
      <c r="AF55" s="246"/>
      <c r="AG55" s="246"/>
      <c r="AH55" s="252">
        <v>24.727272727272723</v>
      </c>
      <c r="AI55" s="246"/>
      <c r="AJ55" s="246"/>
      <c r="AK55" s="252" t="s">
        <v>868</v>
      </c>
      <c r="AL55" s="246"/>
      <c r="AM55" s="252" t="s">
        <v>868</v>
      </c>
      <c r="AN55" s="252" t="s">
        <v>868</v>
      </c>
      <c r="AO55" s="246" t="s">
        <v>926</v>
      </c>
      <c r="AP55" s="250" t="s">
        <v>829</v>
      </c>
      <c r="AQ55" s="250"/>
      <c r="AR55" s="250"/>
      <c r="AS55" s="253"/>
      <c r="AT55" s="250">
        <v>7</v>
      </c>
      <c r="AU55" s="250" t="s">
        <v>829</v>
      </c>
      <c r="AV55" s="246"/>
      <c r="AW55" s="250">
        <v>0</v>
      </c>
      <c r="AX55" s="250">
        <v>0</v>
      </c>
      <c r="AY55" s="250">
        <v>0</v>
      </c>
      <c r="AZ55" s="250">
        <v>0</v>
      </c>
      <c r="BA55" s="250">
        <v>0</v>
      </c>
      <c r="BB55" s="250">
        <v>0</v>
      </c>
      <c r="BC55" s="250">
        <v>0</v>
      </c>
      <c r="BD55" s="250">
        <v>0</v>
      </c>
      <c r="BE55" s="250">
        <v>0</v>
      </c>
      <c r="BF55" s="250">
        <v>0</v>
      </c>
      <c r="BG55" s="250">
        <v>0</v>
      </c>
      <c r="BH55" s="250">
        <v>0</v>
      </c>
      <c r="BI55" s="250"/>
      <c r="BJ55" s="250" t="s">
        <v>829</v>
      </c>
      <c r="BK55" s="250"/>
      <c r="BL55" s="250" t="s">
        <v>829</v>
      </c>
      <c r="BM55" s="250"/>
      <c r="BN55" s="250"/>
      <c r="BO55" s="250"/>
      <c r="BP55" s="250"/>
      <c r="BQ55" s="256" t="s">
        <v>892</v>
      </c>
      <c r="BR55" s="255" t="s">
        <v>841</v>
      </c>
      <c r="BS55" s="250">
        <v>50</v>
      </c>
      <c r="BT55" s="250" t="s">
        <v>834</v>
      </c>
      <c r="BU55" s="255"/>
      <c r="BV55" s="249" t="s">
        <v>579</v>
      </c>
      <c r="BW55" s="256" t="s">
        <v>580</v>
      </c>
    </row>
    <row r="56" spans="1:75" ht="13" customHeight="1" x14ac:dyDescent="0.3">
      <c r="A56" s="246">
        <v>10544</v>
      </c>
      <c r="B56" s="247">
        <v>42202</v>
      </c>
      <c r="C56" s="248" t="s">
        <v>825</v>
      </c>
      <c r="D56" s="249" t="s">
        <v>532</v>
      </c>
      <c r="E56" s="246"/>
      <c r="F56" s="246" t="s">
        <v>850</v>
      </c>
      <c r="G56" s="257">
        <v>42185</v>
      </c>
      <c r="H56" s="250" t="s">
        <v>828</v>
      </c>
      <c r="I56" s="250" t="s">
        <v>853</v>
      </c>
      <c r="J56" s="250"/>
      <c r="K56" s="246" t="s">
        <v>893</v>
      </c>
      <c r="L56" s="251" t="s">
        <v>894</v>
      </c>
      <c r="M56" s="252">
        <v>137.5</v>
      </c>
      <c r="N56" s="252">
        <v>34.690909090909088</v>
      </c>
      <c r="O56" s="246"/>
      <c r="P56" s="246"/>
      <c r="Q56" s="252" t="s">
        <v>868</v>
      </c>
      <c r="R56" s="246"/>
      <c r="S56" s="249" t="s">
        <v>868</v>
      </c>
      <c r="T56" s="246"/>
      <c r="U56" s="252" t="s">
        <v>868</v>
      </c>
      <c r="V56" s="252" t="s">
        <v>868</v>
      </c>
      <c r="W56" s="252">
        <v>18.918181818181814</v>
      </c>
      <c r="X56" s="246"/>
      <c r="Y56" s="246"/>
      <c r="Z56" s="246"/>
      <c r="AA56" s="246"/>
      <c r="AB56" s="246"/>
      <c r="AC56" s="246"/>
      <c r="AD56" s="252" t="s">
        <v>868</v>
      </c>
      <c r="AE56" s="252" t="s">
        <v>868</v>
      </c>
      <c r="AF56" s="246"/>
      <c r="AG56" s="246"/>
      <c r="AH56" s="252">
        <v>32.490909090909092</v>
      </c>
      <c r="AI56" s="246"/>
      <c r="AJ56" s="246"/>
      <c r="AK56" s="252" t="s">
        <v>868</v>
      </c>
      <c r="AL56" s="246"/>
      <c r="AM56" s="252" t="s">
        <v>868</v>
      </c>
      <c r="AN56" s="252" t="s">
        <v>868</v>
      </c>
      <c r="AO56" s="246" t="s">
        <v>926</v>
      </c>
      <c r="AP56" s="250" t="s">
        <v>829</v>
      </c>
      <c r="AQ56" s="250"/>
      <c r="AR56" s="250"/>
      <c r="AS56" s="253"/>
      <c r="AT56" s="250">
        <v>21</v>
      </c>
      <c r="AU56" s="250" t="s">
        <v>835</v>
      </c>
      <c r="AV56" s="246"/>
      <c r="AW56" s="250">
        <v>0</v>
      </c>
      <c r="AX56" s="250">
        <v>0</v>
      </c>
      <c r="AY56" s="250">
        <v>0</v>
      </c>
      <c r="AZ56" s="250">
        <v>0</v>
      </c>
      <c r="BA56" s="250">
        <v>0</v>
      </c>
      <c r="BB56" s="250">
        <v>0</v>
      </c>
      <c r="BC56" s="250">
        <v>0</v>
      </c>
      <c r="BD56" s="250">
        <v>0</v>
      </c>
      <c r="BE56" s="250">
        <v>0</v>
      </c>
      <c r="BF56" s="250">
        <v>0</v>
      </c>
      <c r="BG56" s="250">
        <v>0</v>
      </c>
      <c r="BH56" s="250">
        <v>0</v>
      </c>
      <c r="BI56" s="250"/>
      <c r="BJ56" s="250" t="s">
        <v>829</v>
      </c>
      <c r="BK56" s="250">
        <v>12</v>
      </c>
      <c r="BL56" s="250" t="s">
        <v>829</v>
      </c>
      <c r="BM56" s="250"/>
      <c r="BN56" s="250"/>
      <c r="BO56" s="250"/>
      <c r="BP56" s="250"/>
      <c r="BQ56" s="255"/>
      <c r="BR56" s="255"/>
      <c r="BS56" s="250"/>
      <c r="BT56" s="250" t="s">
        <v>834</v>
      </c>
      <c r="BU56" s="249"/>
      <c r="BV56" s="249" t="s">
        <v>579</v>
      </c>
      <c r="BW56" s="249" t="s">
        <v>593</v>
      </c>
    </row>
    <row r="57" spans="1:75" ht="13" customHeight="1" x14ac:dyDescent="0.3">
      <c r="A57" s="246">
        <v>10348</v>
      </c>
      <c r="B57" s="247">
        <v>42202</v>
      </c>
      <c r="C57" s="248" t="s">
        <v>825</v>
      </c>
      <c r="D57" s="249" t="s">
        <v>532</v>
      </c>
      <c r="E57" s="246"/>
      <c r="F57" s="246" t="s">
        <v>850</v>
      </c>
      <c r="G57" s="258">
        <v>42187</v>
      </c>
      <c r="H57" s="250" t="s">
        <v>828</v>
      </c>
      <c r="I57" s="250" t="s">
        <v>829</v>
      </c>
      <c r="J57" s="250"/>
      <c r="K57" s="246" t="s">
        <v>895</v>
      </c>
      <c r="L57" s="246" t="s">
        <v>896</v>
      </c>
      <c r="M57" s="252">
        <v>140</v>
      </c>
      <c r="N57" s="252">
        <v>34.25454545454545</v>
      </c>
      <c r="O57" s="246"/>
      <c r="P57" s="246"/>
      <c r="Q57" s="252" t="s">
        <v>868</v>
      </c>
      <c r="R57" s="246"/>
      <c r="S57" s="249" t="s">
        <v>868</v>
      </c>
      <c r="T57" s="246"/>
      <c r="U57" s="252" t="s">
        <v>868</v>
      </c>
      <c r="V57" s="252" t="s">
        <v>868</v>
      </c>
      <c r="W57" s="252">
        <v>18.072727272727271</v>
      </c>
      <c r="X57" s="246"/>
      <c r="Y57" s="246"/>
      <c r="Z57" s="246"/>
      <c r="AA57" s="246"/>
      <c r="AB57" s="246"/>
      <c r="AC57" s="246"/>
      <c r="AD57" s="252" t="s">
        <v>868</v>
      </c>
      <c r="AE57" s="252" t="s">
        <v>868</v>
      </c>
      <c r="AF57" s="246"/>
      <c r="AG57" s="246"/>
      <c r="AH57" s="252">
        <v>33.299999999999997</v>
      </c>
      <c r="AI57" s="246"/>
      <c r="AJ57" s="246"/>
      <c r="AK57" s="252" t="s">
        <v>868</v>
      </c>
      <c r="AL57" s="246"/>
      <c r="AM57" s="252" t="s">
        <v>868</v>
      </c>
      <c r="AN57" s="252" t="s">
        <v>868</v>
      </c>
      <c r="AO57" s="246" t="s">
        <v>926</v>
      </c>
      <c r="AP57" s="250" t="s">
        <v>829</v>
      </c>
      <c r="AQ57" s="250"/>
      <c r="AR57" s="250"/>
      <c r="AS57" s="253"/>
      <c r="AT57" s="250">
        <v>10.199999999999999</v>
      </c>
      <c r="AU57" s="250" t="s">
        <v>835</v>
      </c>
      <c r="AV57" s="246"/>
      <c r="AW57" s="250">
        <v>12</v>
      </c>
      <c r="AX57" s="250">
        <v>0</v>
      </c>
      <c r="AY57" s="250">
        <v>0</v>
      </c>
      <c r="AZ57" s="250">
        <v>0</v>
      </c>
      <c r="BA57" s="250">
        <v>0</v>
      </c>
      <c r="BB57" s="250">
        <v>0</v>
      </c>
      <c r="BC57" s="250">
        <v>0</v>
      </c>
      <c r="BD57" s="250">
        <v>0</v>
      </c>
      <c r="BE57" s="250">
        <v>0</v>
      </c>
      <c r="BF57" s="250">
        <v>0</v>
      </c>
      <c r="BG57" s="250">
        <v>0</v>
      </c>
      <c r="BH57" s="250">
        <v>0</v>
      </c>
      <c r="BI57" s="250"/>
      <c r="BJ57" s="250" t="s">
        <v>829</v>
      </c>
      <c r="BK57" s="250">
        <v>24</v>
      </c>
      <c r="BL57" s="250" t="s">
        <v>829</v>
      </c>
      <c r="BM57" s="250"/>
      <c r="BN57" s="250"/>
      <c r="BO57" s="250"/>
      <c r="BP57" s="250"/>
      <c r="BQ57" s="255"/>
      <c r="BR57" s="255"/>
      <c r="BS57" s="250"/>
      <c r="BT57" s="250" t="s">
        <v>834</v>
      </c>
      <c r="BU57" s="249" t="s">
        <v>897</v>
      </c>
      <c r="BV57" s="264" t="s">
        <v>932</v>
      </c>
      <c r="BW57" s="246" t="s">
        <v>593</v>
      </c>
    </row>
    <row r="58" spans="1:75" ht="13" customHeight="1" x14ac:dyDescent="0.3">
      <c r="A58" s="246">
        <v>10690</v>
      </c>
      <c r="B58" s="247">
        <v>42202</v>
      </c>
      <c r="C58" s="248" t="s">
        <v>825</v>
      </c>
      <c r="D58" s="249" t="s">
        <v>532</v>
      </c>
      <c r="E58" s="246"/>
      <c r="F58" s="246" t="s">
        <v>850</v>
      </c>
      <c r="G58" s="258">
        <v>42195</v>
      </c>
      <c r="H58" s="250" t="s">
        <v>828</v>
      </c>
      <c r="I58" s="250" t="s">
        <v>829</v>
      </c>
      <c r="J58" s="250"/>
      <c r="K58" s="246" t="s">
        <v>836</v>
      </c>
      <c r="L58" s="249" t="s">
        <v>899</v>
      </c>
      <c r="M58" s="252">
        <v>152.89090909090908</v>
      </c>
      <c r="N58" s="252">
        <v>30.9</v>
      </c>
      <c r="O58" s="246"/>
      <c r="P58" s="246"/>
      <c r="Q58" s="252" t="s">
        <v>868</v>
      </c>
      <c r="R58" s="246"/>
      <c r="S58" s="249" t="s">
        <v>868</v>
      </c>
      <c r="T58" s="246"/>
      <c r="U58" s="252" t="s">
        <v>868</v>
      </c>
      <c r="V58" s="252" t="s">
        <v>868</v>
      </c>
      <c r="W58" s="252">
        <v>19.154545454545453</v>
      </c>
      <c r="X58" s="246"/>
      <c r="Y58" s="246"/>
      <c r="Z58" s="246"/>
      <c r="AA58" s="246"/>
      <c r="AB58" s="246"/>
      <c r="AC58" s="246"/>
      <c r="AD58" s="252" t="s">
        <v>868</v>
      </c>
      <c r="AE58" s="252" t="s">
        <v>868</v>
      </c>
      <c r="AF58" s="246"/>
      <c r="AG58" s="246"/>
      <c r="AH58" s="252">
        <v>27.881818181818183</v>
      </c>
      <c r="AI58" s="246"/>
      <c r="AJ58" s="246"/>
      <c r="AK58" s="252" t="s">
        <v>868</v>
      </c>
      <c r="AL58" s="246"/>
      <c r="AM58" s="252" t="s">
        <v>868</v>
      </c>
      <c r="AN58" s="252" t="s">
        <v>868</v>
      </c>
      <c r="AO58" s="246" t="s">
        <v>926</v>
      </c>
      <c r="AP58" s="250" t="s">
        <v>829</v>
      </c>
      <c r="AQ58" s="250"/>
      <c r="AR58" s="250"/>
      <c r="AS58" s="253"/>
      <c r="AT58" s="250">
        <v>10.199999999999999</v>
      </c>
      <c r="AU58" s="250" t="s">
        <v>835</v>
      </c>
      <c r="AV58" s="246"/>
      <c r="AW58" s="250">
        <v>0</v>
      </c>
      <c r="AX58" s="250">
        <v>0</v>
      </c>
      <c r="AY58" s="250">
        <v>15</v>
      </c>
      <c r="AZ58" s="250">
        <v>0</v>
      </c>
      <c r="BA58" s="250">
        <v>0</v>
      </c>
      <c r="BB58" s="250">
        <v>0</v>
      </c>
      <c r="BC58" s="250">
        <v>0</v>
      </c>
      <c r="BD58" s="250">
        <v>0</v>
      </c>
      <c r="BE58" s="250">
        <v>0</v>
      </c>
      <c r="BF58" s="250">
        <v>0</v>
      </c>
      <c r="BG58" s="250">
        <v>0</v>
      </c>
      <c r="BH58" s="250">
        <v>0</v>
      </c>
      <c r="BI58" s="250"/>
      <c r="BJ58" s="250" t="s">
        <v>829</v>
      </c>
      <c r="BK58" s="250"/>
      <c r="BL58" s="250" t="s">
        <v>829</v>
      </c>
      <c r="BM58" s="250"/>
      <c r="BN58" s="250"/>
      <c r="BO58" s="250"/>
      <c r="BP58" s="250"/>
      <c r="BQ58" s="255"/>
      <c r="BR58" s="255"/>
      <c r="BS58" s="250"/>
      <c r="BT58" s="250" t="s">
        <v>834</v>
      </c>
      <c r="BU58" s="246" t="s">
        <v>786</v>
      </c>
      <c r="BV58" s="264" t="s">
        <v>900</v>
      </c>
      <c r="BW58" s="246" t="s">
        <v>593</v>
      </c>
    </row>
    <row r="59" spans="1:75" ht="13" customHeight="1" x14ac:dyDescent="0.3">
      <c r="A59" s="246">
        <v>1412</v>
      </c>
      <c r="B59" s="247">
        <v>42202</v>
      </c>
      <c r="C59" s="248" t="s">
        <v>825</v>
      </c>
      <c r="D59" s="249" t="s">
        <v>532</v>
      </c>
      <c r="E59" s="246"/>
      <c r="F59" s="246" t="s">
        <v>850</v>
      </c>
      <c r="G59" s="257">
        <v>42185</v>
      </c>
      <c r="H59" s="250" t="s">
        <v>828</v>
      </c>
      <c r="I59" s="250" t="s">
        <v>829</v>
      </c>
      <c r="J59" s="250"/>
      <c r="K59" s="246" t="s">
        <v>837</v>
      </c>
      <c r="L59" s="246" t="s">
        <v>838</v>
      </c>
      <c r="M59" s="252">
        <v>145.6</v>
      </c>
      <c r="N59" s="252">
        <v>32</v>
      </c>
      <c r="O59" s="249" t="s">
        <v>802</v>
      </c>
      <c r="P59" s="246">
        <v>1300</v>
      </c>
      <c r="Q59" s="252">
        <v>29.999999999999996</v>
      </c>
      <c r="R59" s="246"/>
      <c r="S59" s="249" t="s">
        <v>868</v>
      </c>
      <c r="T59" s="246"/>
      <c r="U59" s="252" t="s">
        <v>868</v>
      </c>
      <c r="V59" s="252" t="s">
        <v>868</v>
      </c>
      <c r="W59" s="252">
        <v>16.8</v>
      </c>
      <c r="X59" s="246"/>
      <c r="Y59" s="246"/>
      <c r="Z59" s="246"/>
      <c r="AA59" s="246"/>
      <c r="AB59" s="246"/>
      <c r="AC59" s="246"/>
      <c r="AD59" s="252" t="s">
        <v>868</v>
      </c>
      <c r="AE59" s="252" t="s">
        <v>868</v>
      </c>
      <c r="AF59" s="246"/>
      <c r="AG59" s="246"/>
      <c r="AH59" s="252">
        <v>29.999999999999996</v>
      </c>
      <c r="AI59" s="246"/>
      <c r="AJ59" s="246"/>
      <c r="AK59" s="252" t="s">
        <v>868</v>
      </c>
      <c r="AL59" s="246"/>
      <c r="AM59" s="252" t="s">
        <v>868</v>
      </c>
      <c r="AN59" s="252" t="s">
        <v>868</v>
      </c>
      <c r="AO59" s="246" t="s">
        <v>926</v>
      </c>
      <c r="AP59" s="250" t="s">
        <v>829</v>
      </c>
      <c r="AQ59" s="250"/>
      <c r="AR59" s="250"/>
      <c r="AS59" s="253"/>
      <c r="AT59" s="250">
        <v>11.1</v>
      </c>
      <c r="AU59" s="250" t="s">
        <v>835</v>
      </c>
      <c r="AV59" s="246"/>
      <c r="AW59" s="250">
        <v>0</v>
      </c>
      <c r="AX59" s="250">
        <v>0</v>
      </c>
      <c r="AY59" s="250">
        <v>10</v>
      </c>
      <c r="AZ59" s="250">
        <v>0</v>
      </c>
      <c r="BA59" s="250">
        <v>0</v>
      </c>
      <c r="BB59" s="250">
        <v>0</v>
      </c>
      <c r="BC59" s="250">
        <v>0</v>
      </c>
      <c r="BD59" s="250">
        <v>0</v>
      </c>
      <c r="BE59" s="250">
        <v>0</v>
      </c>
      <c r="BF59" s="250">
        <v>0</v>
      </c>
      <c r="BG59" s="250">
        <v>0</v>
      </c>
      <c r="BH59" s="250">
        <v>0</v>
      </c>
      <c r="BI59" s="250"/>
      <c r="BJ59" s="250" t="s">
        <v>829</v>
      </c>
      <c r="BK59" s="250"/>
      <c r="BL59" s="250" t="s">
        <v>829</v>
      </c>
      <c r="BM59" s="250"/>
      <c r="BN59" s="250"/>
      <c r="BO59" s="250"/>
      <c r="BP59" s="250"/>
      <c r="BQ59" s="255"/>
      <c r="BR59" s="255"/>
      <c r="BS59" s="250"/>
      <c r="BT59" s="250" t="s">
        <v>834</v>
      </c>
      <c r="BU59" s="249" t="s">
        <v>897</v>
      </c>
      <c r="BV59" s="264" t="s">
        <v>933</v>
      </c>
      <c r="BW59" s="249" t="s">
        <v>580</v>
      </c>
    </row>
    <row r="60" spans="1:75" ht="13" customHeight="1" x14ac:dyDescent="0.3">
      <c r="A60" s="246">
        <v>3612</v>
      </c>
      <c r="B60" s="247">
        <v>42202</v>
      </c>
      <c r="C60" s="248" t="s">
        <v>825</v>
      </c>
      <c r="D60" s="249" t="s">
        <v>532</v>
      </c>
      <c r="E60" s="246"/>
      <c r="F60" s="246" t="s">
        <v>850</v>
      </c>
      <c r="G60" s="258">
        <v>42185</v>
      </c>
      <c r="H60" s="250" t="s">
        <v>828</v>
      </c>
      <c r="I60" s="250" t="s">
        <v>829</v>
      </c>
      <c r="J60" s="250"/>
      <c r="K60" s="246" t="s">
        <v>839</v>
      </c>
      <c r="L60" s="246" t="s">
        <v>840</v>
      </c>
      <c r="M60" s="252">
        <v>136.99090909090907</v>
      </c>
      <c r="N60" s="252">
        <v>30.8</v>
      </c>
      <c r="O60" s="246"/>
      <c r="P60" s="246"/>
      <c r="Q60" s="252" t="s">
        <v>868</v>
      </c>
      <c r="R60" s="246"/>
      <c r="S60" s="249" t="s">
        <v>868</v>
      </c>
      <c r="T60" s="246"/>
      <c r="U60" s="252" t="s">
        <v>868</v>
      </c>
      <c r="V60" s="252" t="s">
        <v>868</v>
      </c>
      <c r="W60" s="252">
        <v>18.518181818181816</v>
      </c>
      <c r="X60" s="246"/>
      <c r="Y60" s="246"/>
      <c r="Z60" s="246"/>
      <c r="AA60" s="246"/>
      <c r="AB60" s="246"/>
      <c r="AC60" s="246"/>
      <c r="AD60" s="252" t="s">
        <v>868</v>
      </c>
      <c r="AE60" s="252" t="s">
        <v>868</v>
      </c>
      <c r="AF60" s="246"/>
      <c r="AG60" s="246"/>
      <c r="AH60" s="252">
        <v>29.436363636363637</v>
      </c>
      <c r="AI60" s="246"/>
      <c r="AJ60" s="246"/>
      <c r="AK60" s="252" t="s">
        <v>868</v>
      </c>
      <c r="AL60" s="246"/>
      <c r="AM60" s="252" t="s">
        <v>868</v>
      </c>
      <c r="AN60" s="252" t="s">
        <v>868</v>
      </c>
      <c r="AO60" s="246" t="s">
        <v>926</v>
      </c>
      <c r="AP60" s="250" t="s">
        <v>829</v>
      </c>
      <c r="AQ60" s="250"/>
      <c r="AR60" s="250"/>
      <c r="AS60" s="253"/>
      <c r="AT60" s="250">
        <v>8</v>
      </c>
      <c r="AU60" s="250" t="s">
        <v>829</v>
      </c>
      <c r="AV60" s="246"/>
      <c r="AW60" s="250">
        <v>0</v>
      </c>
      <c r="AX60" s="250">
        <v>0</v>
      </c>
      <c r="AY60" s="250">
        <v>0</v>
      </c>
      <c r="AZ60" s="250">
        <v>0</v>
      </c>
      <c r="BA60" s="250">
        <v>0</v>
      </c>
      <c r="BB60" s="250">
        <v>0</v>
      </c>
      <c r="BC60" s="250">
        <v>0</v>
      </c>
      <c r="BD60" s="250">
        <v>0</v>
      </c>
      <c r="BE60" s="250">
        <v>0</v>
      </c>
      <c r="BF60" s="250">
        <v>0</v>
      </c>
      <c r="BG60" s="250">
        <v>0</v>
      </c>
      <c r="BH60" s="250">
        <v>0</v>
      </c>
      <c r="BI60" s="250"/>
      <c r="BJ60" s="250" t="s">
        <v>829</v>
      </c>
      <c r="BK60" s="250"/>
      <c r="BL60" s="250" t="s">
        <v>829</v>
      </c>
      <c r="BM60" s="250"/>
      <c r="BN60" s="250"/>
      <c r="BO60" s="250"/>
      <c r="BP60" s="250"/>
      <c r="BQ60" s="246" t="s">
        <v>902</v>
      </c>
      <c r="BR60" s="246" t="s">
        <v>841</v>
      </c>
      <c r="BS60" s="250">
        <v>30</v>
      </c>
      <c r="BT60" s="250" t="s">
        <v>834</v>
      </c>
      <c r="BU60" s="246"/>
      <c r="BV60" s="246" t="s">
        <v>842</v>
      </c>
      <c r="BW60" s="249" t="s">
        <v>580</v>
      </c>
    </row>
    <row r="61" spans="1:75" ht="13" customHeight="1" x14ac:dyDescent="0.3">
      <c r="A61" s="246">
        <v>10383</v>
      </c>
      <c r="B61" s="247">
        <v>42202</v>
      </c>
      <c r="C61" s="248" t="s">
        <v>825</v>
      </c>
      <c r="D61" s="249" t="s">
        <v>532</v>
      </c>
      <c r="E61" s="246"/>
      <c r="F61" s="246" t="s">
        <v>850</v>
      </c>
      <c r="G61" s="258">
        <v>42171</v>
      </c>
      <c r="H61" s="250" t="s">
        <v>590</v>
      </c>
      <c r="I61" s="250" t="s">
        <v>772</v>
      </c>
      <c r="J61" s="250"/>
      <c r="K61" s="246" t="s">
        <v>801</v>
      </c>
      <c r="L61" s="246" t="s">
        <v>903</v>
      </c>
      <c r="M61" s="252">
        <v>164</v>
      </c>
      <c r="N61" s="252">
        <v>30.354545454545452</v>
      </c>
      <c r="O61" s="246"/>
      <c r="P61" s="246"/>
      <c r="Q61" s="252" t="s">
        <v>868</v>
      </c>
      <c r="R61" s="246"/>
      <c r="S61" s="249" t="s">
        <v>868</v>
      </c>
      <c r="T61" s="246"/>
      <c r="U61" s="252" t="s">
        <v>868</v>
      </c>
      <c r="V61" s="252" t="s">
        <v>868</v>
      </c>
      <c r="W61" s="252">
        <v>18.781818181818181</v>
      </c>
      <c r="X61" s="246"/>
      <c r="Y61" s="246"/>
      <c r="Z61" s="246"/>
      <c r="AA61" s="246"/>
      <c r="AB61" s="246"/>
      <c r="AC61" s="246"/>
      <c r="AD61" s="252" t="s">
        <v>868</v>
      </c>
      <c r="AE61" s="252" t="s">
        <v>868</v>
      </c>
      <c r="AF61" s="246"/>
      <c r="AG61" s="246"/>
      <c r="AH61" s="252">
        <v>27.063636363636363</v>
      </c>
      <c r="AI61" s="246"/>
      <c r="AJ61" s="246"/>
      <c r="AK61" s="252" t="s">
        <v>868</v>
      </c>
      <c r="AL61" s="246"/>
      <c r="AM61" s="252" t="s">
        <v>868</v>
      </c>
      <c r="AN61" s="252" t="s">
        <v>868</v>
      </c>
      <c r="AO61" s="246" t="s">
        <v>926</v>
      </c>
      <c r="AP61" s="250" t="s">
        <v>829</v>
      </c>
      <c r="AQ61" s="250"/>
      <c r="AR61" s="250"/>
      <c r="AS61" s="253"/>
      <c r="AT61" s="250">
        <v>6</v>
      </c>
      <c r="AU61" s="250" t="s">
        <v>829</v>
      </c>
      <c r="AV61" s="246"/>
      <c r="AW61" s="250">
        <v>0</v>
      </c>
      <c r="AX61" s="250">
        <v>0</v>
      </c>
      <c r="AY61" s="250">
        <v>7</v>
      </c>
      <c r="AZ61" s="250">
        <v>0</v>
      </c>
      <c r="BA61" s="250">
        <v>0</v>
      </c>
      <c r="BB61" s="250">
        <v>0</v>
      </c>
      <c r="BC61" s="250">
        <v>0</v>
      </c>
      <c r="BD61" s="250">
        <v>0</v>
      </c>
      <c r="BE61" s="250">
        <v>0</v>
      </c>
      <c r="BF61" s="250">
        <v>0</v>
      </c>
      <c r="BG61" s="250">
        <v>0</v>
      </c>
      <c r="BH61" s="250">
        <v>0</v>
      </c>
      <c r="BI61" s="250"/>
      <c r="BJ61" s="250" t="s">
        <v>829</v>
      </c>
      <c r="BK61" s="250"/>
      <c r="BL61" s="250" t="s">
        <v>829</v>
      </c>
      <c r="BM61" s="250"/>
      <c r="BN61" s="250"/>
      <c r="BO61" s="250"/>
      <c r="BP61" s="250"/>
      <c r="BQ61" s="246"/>
      <c r="BR61" s="246"/>
      <c r="BS61" s="250"/>
      <c r="BT61" s="250" t="s">
        <v>834</v>
      </c>
      <c r="BU61" s="249" t="s">
        <v>803</v>
      </c>
      <c r="BV61" s="249" t="s">
        <v>579</v>
      </c>
      <c r="BW61" s="256" t="s">
        <v>593</v>
      </c>
    </row>
    <row r="62" spans="1:75" ht="13" customHeight="1" x14ac:dyDescent="0.3">
      <c r="A62" s="246">
        <v>9697</v>
      </c>
      <c r="B62" s="247">
        <v>42202</v>
      </c>
      <c r="C62" s="248" t="s">
        <v>825</v>
      </c>
      <c r="D62" s="249" t="s">
        <v>532</v>
      </c>
      <c r="E62" s="246"/>
      <c r="F62" s="246" t="s">
        <v>850</v>
      </c>
      <c r="G62" s="258">
        <v>42188</v>
      </c>
      <c r="H62" s="262" t="s">
        <v>590</v>
      </c>
      <c r="I62" s="262" t="s">
        <v>853</v>
      </c>
      <c r="J62" s="250"/>
      <c r="K62" s="246" t="s">
        <v>804</v>
      </c>
      <c r="L62" s="259" t="s">
        <v>904</v>
      </c>
      <c r="M62" s="252">
        <v>107.30909090909091</v>
      </c>
      <c r="N62" s="252">
        <v>31.463636363636361</v>
      </c>
      <c r="O62" s="246"/>
      <c r="P62" s="246"/>
      <c r="Q62" s="252" t="s">
        <v>868</v>
      </c>
      <c r="R62" s="246"/>
      <c r="S62" s="249" t="s">
        <v>868</v>
      </c>
      <c r="T62" s="246"/>
      <c r="U62" s="252" t="s">
        <v>868</v>
      </c>
      <c r="V62" s="252" t="s">
        <v>868</v>
      </c>
      <c r="W62" s="252">
        <v>21.9</v>
      </c>
      <c r="X62" s="246"/>
      <c r="Y62" s="246"/>
      <c r="Z62" s="246"/>
      <c r="AA62" s="246"/>
      <c r="AB62" s="246"/>
      <c r="AC62" s="246"/>
      <c r="AD62" s="252" t="s">
        <v>868</v>
      </c>
      <c r="AE62" s="252" t="s">
        <v>868</v>
      </c>
      <c r="AF62" s="246"/>
      <c r="AG62" s="246"/>
      <c r="AH62" s="252">
        <v>30.290909090909089</v>
      </c>
      <c r="AI62" s="246"/>
      <c r="AJ62" s="246"/>
      <c r="AK62" s="252" t="s">
        <v>868</v>
      </c>
      <c r="AL62" s="246"/>
      <c r="AM62" s="252" t="s">
        <v>868</v>
      </c>
      <c r="AN62" s="252" t="s">
        <v>868</v>
      </c>
      <c r="AO62" s="246" t="s">
        <v>926</v>
      </c>
      <c r="AP62" s="250" t="s">
        <v>829</v>
      </c>
      <c r="AQ62" s="250"/>
      <c r="AR62" s="250"/>
      <c r="AS62" s="253"/>
      <c r="AT62" s="250">
        <v>15</v>
      </c>
      <c r="AU62" s="250" t="s">
        <v>829</v>
      </c>
      <c r="AV62" s="246"/>
      <c r="AW62" s="250">
        <v>0</v>
      </c>
      <c r="AX62" s="250">
        <v>0</v>
      </c>
      <c r="AY62" s="250">
        <v>0</v>
      </c>
      <c r="AZ62" s="250">
        <v>0</v>
      </c>
      <c r="BA62" s="250">
        <v>0</v>
      </c>
      <c r="BB62" s="250">
        <v>0</v>
      </c>
      <c r="BC62" s="250">
        <v>0</v>
      </c>
      <c r="BD62" s="250">
        <v>0</v>
      </c>
      <c r="BE62" s="250">
        <v>0</v>
      </c>
      <c r="BF62" s="250">
        <v>0</v>
      </c>
      <c r="BG62" s="250">
        <v>0</v>
      </c>
      <c r="BH62" s="250">
        <v>0</v>
      </c>
      <c r="BI62" s="250"/>
      <c r="BJ62" s="250" t="s">
        <v>829</v>
      </c>
      <c r="BK62" s="250"/>
      <c r="BL62" s="250" t="s">
        <v>829</v>
      </c>
      <c r="BM62" s="250"/>
      <c r="BN62" s="250"/>
      <c r="BO62" s="250"/>
      <c r="BP62" s="250"/>
      <c r="BQ62" s="246"/>
      <c r="BR62" s="246"/>
      <c r="BS62" s="250"/>
      <c r="BT62" s="250" t="s">
        <v>834</v>
      </c>
      <c r="BU62" s="246" t="s">
        <v>803</v>
      </c>
      <c r="BV62" s="246" t="s">
        <v>934</v>
      </c>
      <c r="BW62" s="249" t="s">
        <v>580</v>
      </c>
    </row>
    <row r="63" spans="1:75" ht="13" customHeight="1" x14ac:dyDescent="0.3">
      <c r="A63" s="246">
        <v>9927</v>
      </c>
      <c r="B63" s="247">
        <v>42202</v>
      </c>
      <c r="C63" s="248" t="s">
        <v>825</v>
      </c>
      <c r="D63" s="249" t="s">
        <v>532</v>
      </c>
      <c r="E63" s="246"/>
      <c r="F63" s="246" t="s">
        <v>850</v>
      </c>
      <c r="G63" s="258">
        <v>42185</v>
      </c>
      <c r="H63" s="250" t="s">
        <v>828</v>
      </c>
      <c r="I63" s="250" t="s">
        <v>829</v>
      </c>
      <c r="J63" s="250"/>
      <c r="K63" s="249" t="s">
        <v>906</v>
      </c>
      <c r="L63" s="246" t="s">
        <v>844</v>
      </c>
      <c r="M63" s="252">
        <v>120.33636363636363</v>
      </c>
      <c r="N63" s="252">
        <v>32.190909090909088</v>
      </c>
      <c r="O63" s="246"/>
      <c r="P63" s="246"/>
      <c r="Q63" s="252" t="s">
        <v>868</v>
      </c>
      <c r="R63" s="246"/>
      <c r="S63" s="249" t="s">
        <v>868</v>
      </c>
      <c r="T63" s="246"/>
      <c r="U63" s="252" t="s">
        <v>868</v>
      </c>
      <c r="V63" s="252" t="s">
        <v>868</v>
      </c>
      <c r="W63" s="252">
        <v>23.227272727272727</v>
      </c>
      <c r="X63" s="246"/>
      <c r="Y63" s="246"/>
      <c r="Z63" s="246"/>
      <c r="AA63" s="246"/>
      <c r="AB63" s="246"/>
      <c r="AC63" s="246"/>
      <c r="AD63" s="252" t="s">
        <v>868</v>
      </c>
      <c r="AE63" s="252" t="s">
        <v>868</v>
      </c>
      <c r="AF63" s="246"/>
      <c r="AG63" s="246"/>
      <c r="AH63" s="252">
        <v>30.818181818181813</v>
      </c>
      <c r="AI63" s="246"/>
      <c r="AJ63" s="246"/>
      <c r="AK63" s="252" t="s">
        <v>868</v>
      </c>
      <c r="AL63" s="246"/>
      <c r="AM63" s="252" t="s">
        <v>868</v>
      </c>
      <c r="AN63" s="252" t="s">
        <v>868</v>
      </c>
      <c r="AO63" s="246" t="s">
        <v>926</v>
      </c>
      <c r="AP63" s="250" t="s">
        <v>829</v>
      </c>
      <c r="AQ63" s="250"/>
      <c r="AR63" s="250"/>
      <c r="AS63" s="253"/>
      <c r="AT63" s="250">
        <v>15</v>
      </c>
      <c r="AU63" s="250" t="s">
        <v>829</v>
      </c>
      <c r="AV63" s="246"/>
      <c r="AW63" s="250">
        <v>0</v>
      </c>
      <c r="AX63" s="250">
        <v>0</v>
      </c>
      <c r="AY63" s="250">
        <v>0</v>
      </c>
      <c r="AZ63" s="250">
        <v>0</v>
      </c>
      <c r="BA63" s="250">
        <v>0</v>
      </c>
      <c r="BB63" s="250">
        <v>0</v>
      </c>
      <c r="BC63" s="250">
        <v>0</v>
      </c>
      <c r="BD63" s="250">
        <v>0</v>
      </c>
      <c r="BE63" s="250">
        <v>0</v>
      </c>
      <c r="BF63" s="250">
        <v>0</v>
      </c>
      <c r="BG63" s="250">
        <v>0</v>
      </c>
      <c r="BH63" s="250">
        <v>0</v>
      </c>
      <c r="BI63" s="250"/>
      <c r="BJ63" s="250" t="s">
        <v>829</v>
      </c>
      <c r="BK63" s="250"/>
      <c r="BL63" s="250" t="s">
        <v>829</v>
      </c>
      <c r="BM63" s="250">
        <v>120</v>
      </c>
      <c r="BN63" s="250"/>
      <c r="BO63" s="250"/>
      <c r="BP63" s="250"/>
      <c r="BQ63" s="255"/>
      <c r="BR63" s="255"/>
      <c r="BS63" s="250"/>
      <c r="BT63" s="250" t="s">
        <v>834</v>
      </c>
      <c r="BU63" s="249" t="s">
        <v>897</v>
      </c>
      <c r="BV63" s="249" t="s">
        <v>907</v>
      </c>
      <c r="BW63" s="249" t="s">
        <v>580</v>
      </c>
    </row>
    <row r="64" spans="1:75" ht="13" customHeight="1" x14ac:dyDescent="0.3">
      <c r="A64" s="246">
        <v>9911</v>
      </c>
      <c r="B64" s="247">
        <v>42202</v>
      </c>
      <c r="C64" s="248" t="s">
        <v>825</v>
      </c>
      <c r="D64" s="249" t="s">
        <v>532</v>
      </c>
      <c r="E64" s="246"/>
      <c r="F64" s="246" t="s">
        <v>850</v>
      </c>
      <c r="G64" s="258">
        <v>42066</v>
      </c>
      <c r="H64" s="250" t="s">
        <v>828</v>
      </c>
      <c r="I64" s="250" t="s">
        <v>829</v>
      </c>
      <c r="J64" s="250"/>
      <c r="K64" s="249" t="s">
        <v>908</v>
      </c>
      <c r="L64" s="246" t="s">
        <v>844</v>
      </c>
      <c r="M64" s="252">
        <v>123.45454545454545</v>
      </c>
      <c r="N64" s="252">
        <v>26</v>
      </c>
      <c r="O64" s="246"/>
      <c r="P64" s="246"/>
      <c r="Q64" s="252" t="s">
        <v>868</v>
      </c>
      <c r="R64" s="246"/>
      <c r="S64" s="249" t="s">
        <v>868</v>
      </c>
      <c r="T64" s="246"/>
      <c r="U64" s="252" t="s">
        <v>868</v>
      </c>
      <c r="V64" s="252" t="s">
        <v>868</v>
      </c>
      <c r="W64" s="252">
        <v>14.899999999999999</v>
      </c>
      <c r="X64" s="246"/>
      <c r="Y64" s="246"/>
      <c r="Z64" s="246"/>
      <c r="AA64" s="246"/>
      <c r="AB64" s="246"/>
      <c r="AC64" s="246"/>
      <c r="AD64" s="252" t="s">
        <v>868</v>
      </c>
      <c r="AE64" s="252" t="s">
        <v>868</v>
      </c>
      <c r="AF64" s="246"/>
      <c r="AG64" s="246"/>
      <c r="AH64" s="252">
        <v>23.7</v>
      </c>
      <c r="AI64" s="246"/>
      <c r="AJ64" s="246"/>
      <c r="AK64" s="252" t="s">
        <v>868</v>
      </c>
      <c r="AL64" s="246"/>
      <c r="AM64" s="252" t="s">
        <v>868</v>
      </c>
      <c r="AN64" s="252" t="s">
        <v>868</v>
      </c>
      <c r="AO64" s="246" t="s">
        <v>926</v>
      </c>
      <c r="AP64" s="250" t="s">
        <v>829</v>
      </c>
      <c r="AQ64" s="250"/>
      <c r="AR64" s="250"/>
      <c r="AS64" s="253"/>
      <c r="AT64" s="250">
        <v>8</v>
      </c>
      <c r="AU64" s="250" t="s">
        <v>829</v>
      </c>
      <c r="AV64" s="246"/>
      <c r="AW64" s="250">
        <v>0</v>
      </c>
      <c r="AX64" s="250">
        <v>0</v>
      </c>
      <c r="AY64" s="250">
        <v>0</v>
      </c>
      <c r="AZ64" s="250">
        <v>0</v>
      </c>
      <c r="BA64" s="250">
        <v>0</v>
      </c>
      <c r="BB64" s="250">
        <v>0</v>
      </c>
      <c r="BC64" s="250">
        <v>0</v>
      </c>
      <c r="BD64" s="250">
        <v>0</v>
      </c>
      <c r="BE64" s="250">
        <v>0</v>
      </c>
      <c r="BF64" s="250">
        <v>0</v>
      </c>
      <c r="BG64" s="250">
        <v>0</v>
      </c>
      <c r="BH64" s="250">
        <v>0</v>
      </c>
      <c r="BI64" s="250"/>
      <c r="BJ64" s="250" t="s">
        <v>829</v>
      </c>
      <c r="BK64" s="250"/>
      <c r="BL64" s="250" t="s">
        <v>829</v>
      </c>
      <c r="BM64" s="250"/>
      <c r="BN64" s="250"/>
      <c r="BO64" s="250"/>
      <c r="BP64" s="250"/>
      <c r="BQ64" s="255"/>
      <c r="BR64" s="255"/>
      <c r="BS64" s="250"/>
      <c r="BT64" s="250" t="s">
        <v>834</v>
      </c>
      <c r="BU64" s="249" t="s">
        <v>897</v>
      </c>
      <c r="BV64" s="249" t="s">
        <v>579</v>
      </c>
      <c r="BW64" s="249" t="s">
        <v>600</v>
      </c>
    </row>
    <row r="65" spans="1:99" ht="13" customHeight="1" x14ac:dyDescent="0.3">
      <c r="A65" s="246">
        <v>10255</v>
      </c>
      <c r="B65" s="247">
        <v>42202</v>
      </c>
      <c r="C65" s="248" t="s">
        <v>825</v>
      </c>
      <c r="D65" s="249" t="s">
        <v>532</v>
      </c>
      <c r="E65" s="246"/>
      <c r="F65" s="246" t="s">
        <v>850</v>
      </c>
      <c r="G65" s="258">
        <v>42184</v>
      </c>
      <c r="H65" s="262" t="s">
        <v>590</v>
      </c>
      <c r="I65" s="262" t="s">
        <v>853</v>
      </c>
      <c r="J65" s="250"/>
      <c r="K65" s="249" t="s">
        <v>909</v>
      </c>
      <c r="L65" s="259" t="s">
        <v>910</v>
      </c>
      <c r="M65" s="252">
        <v>120.49090909090907</v>
      </c>
      <c r="N65" s="252">
        <v>26.190909090909088</v>
      </c>
      <c r="O65" s="246"/>
      <c r="P65" s="246"/>
      <c r="Q65" s="252" t="s">
        <v>868</v>
      </c>
      <c r="R65" s="246"/>
      <c r="S65" s="249" t="s">
        <v>868</v>
      </c>
      <c r="T65" s="246"/>
      <c r="U65" s="252" t="s">
        <v>868</v>
      </c>
      <c r="V65" s="252" t="s">
        <v>868</v>
      </c>
      <c r="W65" s="252">
        <v>16.736363636363635</v>
      </c>
      <c r="X65" s="246"/>
      <c r="Y65" s="246"/>
      <c r="Z65" s="246"/>
      <c r="AA65" s="246"/>
      <c r="AB65" s="246"/>
      <c r="AC65" s="246"/>
      <c r="AD65" s="252" t="s">
        <v>868</v>
      </c>
      <c r="AE65" s="252" t="s">
        <v>868</v>
      </c>
      <c r="AF65" s="246"/>
      <c r="AG65" s="246"/>
      <c r="AH65" s="252">
        <v>23.863636363636363</v>
      </c>
      <c r="AI65" s="246"/>
      <c r="AJ65" s="246"/>
      <c r="AK65" s="252" t="s">
        <v>868</v>
      </c>
      <c r="AL65" s="246"/>
      <c r="AM65" s="252" t="s">
        <v>868</v>
      </c>
      <c r="AN65" s="252" t="s">
        <v>868</v>
      </c>
      <c r="AO65" s="246" t="s">
        <v>926</v>
      </c>
      <c r="AP65" s="250" t="s">
        <v>829</v>
      </c>
      <c r="AQ65" s="250"/>
      <c r="AR65" s="250"/>
      <c r="AS65" s="253"/>
      <c r="AT65" s="250">
        <v>10</v>
      </c>
      <c r="AU65" s="250" t="s">
        <v>829</v>
      </c>
      <c r="AV65" s="246"/>
      <c r="AW65" s="250">
        <v>0</v>
      </c>
      <c r="AX65" s="250">
        <v>0</v>
      </c>
      <c r="AY65" s="250">
        <v>0</v>
      </c>
      <c r="AZ65" s="250">
        <v>0</v>
      </c>
      <c r="BA65" s="250">
        <v>0</v>
      </c>
      <c r="BB65" s="250">
        <v>0</v>
      </c>
      <c r="BC65" s="250">
        <v>0</v>
      </c>
      <c r="BD65" s="250">
        <v>0</v>
      </c>
      <c r="BE65" s="250">
        <v>0</v>
      </c>
      <c r="BF65" s="250">
        <v>0</v>
      </c>
      <c r="BG65" s="250">
        <v>0</v>
      </c>
      <c r="BH65" s="250">
        <v>0</v>
      </c>
      <c r="BI65" s="250"/>
      <c r="BJ65" s="250" t="s">
        <v>829</v>
      </c>
      <c r="BK65" s="250"/>
      <c r="BL65" s="250" t="s">
        <v>829</v>
      </c>
      <c r="BM65" s="250">
        <v>39</v>
      </c>
      <c r="BN65" s="250"/>
      <c r="BO65" s="250"/>
      <c r="BP65" s="250"/>
      <c r="BQ65" s="246"/>
      <c r="BR65" s="246"/>
      <c r="BS65" s="250"/>
      <c r="BT65" s="250" t="s">
        <v>834</v>
      </c>
      <c r="BU65" s="249" t="s">
        <v>911</v>
      </c>
      <c r="BV65" s="249" t="s">
        <v>935</v>
      </c>
      <c r="BW65" s="256" t="s">
        <v>593</v>
      </c>
    </row>
    <row r="66" spans="1:99" ht="13" customHeight="1" x14ac:dyDescent="0.3">
      <c r="A66" s="246">
        <v>3632</v>
      </c>
      <c r="B66" s="247">
        <v>42202</v>
      </c>
      <c r="C66" s="248" t="s">
        <v>825</v>
      </c>
      <c r="D66" s="249" t="s">
        <v>532</v>
      </c>
      <c r="E66" s="246"/>
      <c r="F66" s="246" t="s">
        <v>850</v>
      </c>
      <c r="G66" s="258">
        <v>42185</v>
      </c>
      <c r="H66" s="250" t="s">
        <v>828</v>
      </c>
      <c r="I66" s="250" t="s">
        <v>853</v>
      </c>
      <c r="J66" s="250"/>
      <c r="K66" s="246" t="s">
        <v>913</v>
      </c>
      <c r="L66" s="251" t="s">
        <v>914</v>
      </c>
      <c r="M66" s="252">
        <v>151.99999999999997</v>
      </c>
      <c r="N66" s="252">
        <v>33.9</v>
      </c>
      <c r="O66" s="246"/>
      <c r="P66" s="246"/>
      <c r="Q66" s="252" t="s">
        <v>868</v>
      </c>
      <c r="R66" s="246"/>
      <c r="S66" s="249" t="s">
        <v>868</v>
      </c>
      <c r="T66" s="246"/>
      <c r="U66" s="252" t="s">
        <v>868</v>
      </c>
      <c r="V66" s="252" t="s">
        <v>868</v>
      </c>
      <c r="W66" s="252">
        <v>17.5</v>
      </c>
      <c r="X66" s="246"/>
      <c r="Y66" s="246"/>
      <c r="Z66" s="246"/>
      <c r="AA66" s="246"/>
      <c r="AB66" s="246"/>
      <c r="AC66" s="246"/>
      <c r="AD66" s="252" t="s">
        <v>868</v>
      </c>
      <c r="AE66" s="252" t="s">
        <v>868</v>
      </c>
      <c r="AF66" s="246"/>
      <c r="AG66" s="246"/>
      <c r="AH66" s="252">
        <v>24.9</v>
      </c>
      <c r="AI66" s="246"/>
      <c r="AJ66" s="246"/>
      <c r="AK66" s="252" t="s">
        <v>868</v>
      </c>
      <c r="AL66" s="246"/>
      <c r="AM66" s="252" t="s">
        <v>868</v>
      </c>
      <c r="AN66" s="252" t="s">
        <v>868</v>
      </c>
      <c r="AO66" s="246" t="s">
        <v>926</v>
      </c>
      <c r="AP66" s="250" t="s">
        <v>829</v>
      </c>
      <c r="AQ66" s="250"/>
      <c r="AR66" s="250"/>
      <c r="AS66" s="253"/>
      <c r="AT66" s="250">
        <v>16</v>
      </c>
      <c r="AU66" s="250" t="s">
        <v>835</v>
      </c>
      <c r="AV66" s="246"/>
      <c r="AW66" s="250">
        <v>0</v>
      </c>
      <c r="AX66" s="250">
        <v>0</v>
      </c>
      <c r="AY66" s="250">
        <v>0</v>
      </c>
      <c r="AZ66" s="250">
        <v>0</v>
      </c>
      <c r="BA66" s="250">
        <v>0</v>
      </c>
      <c r="BB66" s="250">
        <v>0</v>
      </c>
      <c r="BC66" s="250">
        <v>0</v>
      </c>
      <c r="BD66" s="250">
        <v>0</v>
      </c>
      <c r="BE66" s="250">
        <v>0</v>
      </c>
      <c r="BF66" s="250">
        <v>0</v>
      </c>
      <c r="BG66" s="250">
        <v>0</v>
      </c>
      <c r="BH66" s="250">
        <v>0</v>
      </c>
      <c r="BI66" s="250"/>
      <c r="BJ66" s="250" t="s">
        <v>829</v>
      </c>
      <c r="BK66" s="250">
        <v>12</v>
      </c>
      <c r="BL66" s="250" t="s">
        <v>829</v>
      </c>
      <c r="BM66" s="250"/>
      <c r="BN66" s="250"/>
      <c r="BO66" s="250"/>
      <c r="BP66" s="250"/>
      <c r="BQ66" s="255"/>
      <c r="BR66" s="255"/>
      <c r="BS66" s="250"/>
      <c r="BT66" s="250" t="s">
        <v>834</v>
      </c>
      <c r="BU66" s="246" t="s">
        <v>915</v>
      </c>
      <c r="BV66" s="246" t="s">
        <v>936</v>
      </c>
      <c r="BW66" s="255" t="s">
        <v>580</v>
      </c>
    </row>
    <row r="67" spans="1:99" x14ac:dyDescent="0.3">
      <c r="BV67" s="56"/>
      <c r="BW67" s="3"/>
    </row>
    <row r="68" spans="1:99" x14ac:dyDescent="0.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row>
    <row r="69" spans="1:99" x14ac:dyDescent="0.3">
      <c r="BV69" s="56"/>
      <c r="BW69" s="3"/>
    </row>
    <row r="70" spans="1:99" x14ac:dyDescent="0.3">
      <c r="BV70" s="56"/>
      <c r="BW70" s="3"/>
    </row>
    <row r="71" spans="1:99" x14ac:dyDescent="0.3">
      <c r="BV71" s="56"/>
      <c r="BW71" s="3"/>
    </row>
    <row r="72" spans="1:99" x14ac:dyDescent="0.3">
      <c r="BV72" s="56"/>
      <c r="BW72" s="3"/>
    </row>
    <row r="73" spans="1:99" x14ac:dyDescent="0.3">
      <c r="BV73" s="56"/>
      <c r="BW73" s="3"/>
    </row>
    <row r="74" spans="1:99" x14ac:dyDescent="0.3">
      <c r="BV74" s="56"/>
      <c r="BW74" s="3"/>
    </row>
    <row r="75" spans="1:99" x14ac:dyDescent="0.3">
      <c r="BV75" s="56"/>
      <c r="BW75" s="3"/>
    </row>
    <row r="76" spans="1:99" x14ac:dyDescent="0.3">
      <c r="BV76" s="56"/>
      <c r="BW76" s="3"/>
    </row>
    <row r="77" spans="1:99" x14ac:dyDescent="0.3">
      <c r="BV77" s="56"/>
      <c r="BW77" s="3"/>
    </row>
  </sheetData>
  <sheetProtection algorithmName="SHA-512" hashValue="N7aYYaDo55Ktu6Cv1WuQrddQt703JpPW2si1cJvZdfLPYDdqO6DOiHGrTwGJ7xFbKTgHw7LJIuWclHwGjkG86w==" saltValue="j9wv0Vc2JbrixW+ylzPFDw==" spinCount="100000" sheet="1" objects="1" scenarios="1"/>
  <hyperlinks>
    <hyperlink ref="BV14" r:id="rId1" xr:uid="{1FF82494-FAFF-5D4A-ADC6-C0965356772A}"/>
    <hyperlink ref="BV36" r:id="rId2" xr:uid="{CADA88E1-175A-A440-94F4-9F48DE9262F7}"/>
    <hyperlink ref="BV57" r:id="rId3" xr:uid="{6A8EBB3C-E8AD-574E-8FB4-265D27F7D757}"/>
    <hyperlink ref="BV16" r:id="rId4" xr:uid="{5A7275EF-6978-3240-93D4-67DFDC664AA5}"/>
    <hyperlink ref="BV38" r:id="rId5" xr:uid="{684BE9F1-F3D5-CD4F-B911-5A47A5F6EFBE}"/>
    <hyperlink ref="BV59" r:id="rId6" xr:uid="{CD969369-6865-A443-BBD7-DBCE63850A1A}"/>
    <hyperlink ref="BV15" r:id="rId7" xr:uid="{22CE862B-82C5-364B-9990-89BA753721EE}"/>
    <hyperlink ref="BV37" r:id="rId8" xr:uid="{31F5424D-A75E-A247-8233-3284201F6D18}"/>
    <hyperlink ref="BV58" r:id="rId9" xr:uid="{7A290696-E206-5945-A245-06685653604D}"/>
    <hyperlink ref="BV6" r:id="rId10" xr:uid="{AC9BF8DF-9148-6E4C-9253-FDE34789A229}"/>
    <hyperlink ref="BV28" r:id="rId11" xr:uid="{5A7E4944-EE1D-994F-8C01-A8223842EF9C}"/>
    <hyperlink ref="BV49" r:id="rId12" xr:uid="{D26181B0-524B-224F-A381-0D41666673FF}"/>
  </hyperlink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381D7-A86E-E547-B5D1-583BCA417EF2}">
  <sheetPr codeName="Sheet23"/>
  <dimension ref="A1:DF94"/>
  <sheetViews>
    <sheetView topLeftCell="J15" workbookViewId="0">
      <selection activeCell="M45" sqref="M45:AH45"/>
    </sheetView>
  </sheetViews>
  <sheetFormatPr defaultColWidth="11.07421875" defaultRowHeight="13.5" x14ac:dyDescent="0.3"/>
  <cols>
    <col min="12" max="12" width="15.15234375" customWidth="1"/>
    <col min="41" max="41" width="14.69140625" customWidth="1"/>
  </cols>
  <sheetData>
    <row r="1" spans="1:105" ht="67.5" x14ac:dyDescent="0.3">
      <c r="A1" s="11" t="s">
        <v>228</v>
      </c>
      <c r="B1" s="11" t="s">
        <v>311</v>
      </c>
      <c r="C1" s="12" t="s">
        <v>312</v>
      </c>
      <c r="D1" s="13" t="s">
        <v>313</v>
      </c>
      <c r="E1" s="13" t="s">
        <v>314</v>
      </c>
      <c r="F1" s="13" t="s">
        <v>315</v>
      </c>
      <c r="G1" s="11" t="s">
        <v>316</v>
      </c>
      <c r="H1" s="14" t="s">
        <v>317</v>
      </c>
      <c r="I1" s="14" t="s">
        <v>395</v>
      </c>
      <c r="J1" s="14" t="s">
        <v>431</v>
      </c>
      <c r="K1" s="13" t="s">
        <v>408</v>
      </c>
      <c r="L1" s="15" t="s">
        <v>432</v>
      </c>
      <c r="M1" s="16" t="s">
        <v>433</v>
      </c>
      <c r="N1" s="17" t="s">
        <v>434</v>
      </c>
      <c r="O1" s="17" t="s">
        <v>435</v>
      </c>
      <c r="P1" s="17" t="s">
        <v>436</v>
      </c>
      <c r="Q1" s="17" t="s">
        <v>515</v>
      </c>
      <c r="R1" s="17" t="s">
        <v>308</v>
      </c>
      <c r="S1" s="17" t="s">
        <v>309</v>
      </c>
      <c r="T1" s="17" t="s">
        <v>310</v>
      </c>
      <c r="U1" s="17" t="s">
        <v>535</v>
      </c>
      <c r="V1" s="18" t="s">
        <v>536</v>
      </c>
      <c r="W1" s="19" t="s">
        <v>557</v>
      </c>
      <c r="X1" s="19" t="s">
        <v>362</v>
      </c>
      <c r="Y1" s="19" t="s">
        <v>297</v>
      </c>
      <c r="Z1" s="19" t="s">
        <v>298</v>
      </c>
      <c r="AA1" s="19" t="s">
        <v>376</v>
      </c>
      <c r="AB1" s="19" t="s">
        <v>295</v>
      </c>
      <c r="AC1" s="19" t="s">
        <v>296</v>
      </c>
      <c r="AD1" s="20" t="s">
        <v>223</v>
      </c>
      <c r="AE1" s="21" t="s">
        <v>224</v>
      </c>
      <c r="AF1" s="22" t="s">
        <v>560</v>
      </c>
      <c r="AG1" s="22" t="s">
        <v>561</v>
      </c>
      <c r="AH1" s="23" t="s">
        <v>429</v>
      </c>
      <c r="AI1" s="23" t="s">
        <v>268</v>
      </c>
      <c r="AJ1" s="23" t="s">
        <v>269</v>
      </c>
      <c r="AK1" s="23" t="s">
        <v>270</v>
      </c>
      <c r="AL1" s="199" t="s">
        <v>738</v>
      </c>
      <c r="AM1" s="199" t="s">
        <v>739</v>
      </c>
      <c r="AN1" s="199" t="s">
        <v>740</v>
      </c>
      <c r="AO1" s="24" t="s">
        <v>566</v>
      </c>
      <c r="AP1" s="25" t="s">
        <v>430</v>
      </c>
      <c r="AQ1" s="25" t="s">
        <v>195</v>
      </c>
      <c r="AR1" s="26" t="s">
        <v>196</v>
      </c>
      <c r="AS1" s="27" t="s">
        <v>190</v>
      </c>
      <c r="AT1" s="28" t="s">
        <v>191</v>
      </c>
      <c r="AU1" s="29" t="s">
        <v>439</v>
      </c>
      <c r="AV1" s="30" t="s">
        <v>440</v>
      </c>
      <c r="AW1" s="31" t="s">
        <v>441</v>
      </c>
      <c r="AX1" s="32" t="s">
        <v>533</v>
      </c>
      <c r="AY1" s="33" t="s">
        <v>442</v>
      </c>
      <c r="AZ1" s="32" t="s">
        <v>552</v>
      </c>
      <c r="BA1" s="33" t="s">
        <v>443</v>
      </c>
      <c r="BB1" s="34" t="s">
        <v>229</v>
      </c>
      <c r="BC1" s="31" t="s">
        <v>307</v>
      </c>
      <c r="BD1" s="35" t="s">
        <v>475</v>
      </c>
      <c r="BE1" s="200" t="s">
        <v>741</v>
      </c>
      <c r="BF1" s="201" t="s">
        <v>742</v>
      </c>
      <c r="BG1" s="31" t="s">
        <v>537</v>
      </c>
      <c r="BH1" s="35" t="s">
        <v>482</v>
      </c>
      <c r="BI1" s="14" t="s">
        <v>502</v>
      </c>
      <c r="BJ1" s="14" t="s">
        <v>476</v>
      </c>
      <c r="BK1" s="14" t="s">
        <v>477</v>
      </c>
      <c r="BL1" s="14" t="s">
        <v>225</v>
      </c>
      <c r="BM1" s="14" t="s">
        <v>522</v>
      </c>
      <c r="BN1" s="14" t="s">
        <v>743</v>
      </c>
      <c r="BO1" s="14" t="s">
        <v>744</v>
      </c>
      <c r="BP1" s="14" t="s">
        <v>745</v>
      </c>
      <c r="BQ1" s="36" t="s">
        <v>473</v>
      </c>
      <c r="BR1" s="36" t="s">
        <v>474</v>
      </c>
      <c r="BS1" s="37" t="s">
        <v>217</v>
      </c>
      <c r="BT1" s="37" t="s">
        <v>218</v>
      </c>
      <c r="BU1" s="36" t="s">
        <v>192</v>
      </c>
      <c r="BV1" s="37" t="s">
        <v>193</v>
      </c>
      <c r="BW1" s="38" t="s">
        <v>194</v>
      </c>
    </row>
    <row r="2" spans="1:105" x14ac:dyDescent="0.3">
      <c r="A2" s="246">
        <v>8935</v>
      </c>
      <c r="B2" s="247">
        <v>42203</v>
      </c>
      <c r="C2" s="248" t="s">
        <v>825</v>
      </c>
      <c r="D2" s="249" t="s">
        <v>937</v>
      </c>
      <c r="E2" s="246"/>
      <c r="F2" s="246" t="s">
        <v>827</v>
      </c>
      <c r="G2" s="247">
        <v>42187</v>
      </c>
      <c r="H2" s="250" t="s">
        <v>828</v>
      </c>
      <c r="I2" s="250" t="s">
        <v>853</v>
      </c>
      <c r="J2" s="250"/>
      <c r="K2" s="246" t="s">
        <v>866</v>
      </c>
      <c r="L2" s="251" t="s">
        <v>867</v>
      </c>
      <c r="M2" s="252">
        <v>67.72727272727272</v>
      </c>
      <c r="N2" s="252">
        <v>21.363636363636363</v>
      </c>
      <c r="O2" s="246"/>
      <c r="P2" s="246"/>
      <c r="Q2" s="252" t="s">
        <v>868</v>
      </c>
      <c r="R2" s="246"/>
      <c r="S2" s="249" t="s">
        <v>868</v>
      </c>
      <c r="T2" s="246"/>
      <c r="U2" s="252" t="s">
        <v>868</v>
      </c>
      <c r="V2" s="252" t="s">
        <v>868</v>
      </c>
      <c r="W2" s="252" t="s">
        <v>868</v>
      </c>
      <c r="X2" s="246"/>
      <c r="Y2" s="246"/>
      <c r="Z2" s="246"/>
      <c r="AA2" s="246"/>
      <c r="AB2" s="246"/>
      <c r="AC2" s="246"/>
      <c r="AD2" s="252" t="s">
        <v>868</v>
      </c>
      <c r="AE2" s="252" t="s">
        <v>868</v>
      </c>
      <c r="AF2" s="246"/>
      <c r="AG2" s="246"/>
      <c r="AH2" s="252" t="s">
        <v>868</v>
      </c>
      <c r="AI2" s="246"/>
      <c r="AJ2" s="246"/>
      <c r="AK2" s="252" t="s">
        <v>868</v>
      </c>
      <c r="AL2" s="246"/>
      <c r="AM2" s="252" t="s">
        <v>868</v>
      </c>
      <c r="AN2" s="252" t="s">
        <v>868</v>
      </c>
      <c r="AO2" s="246" t="s">
        <v>833</v>
      </c>
      <c r="AP2" s="250" t="s">
        <v>829</v>
      </c>
      <c r="AQ2" s="250"/>
      <c r="AR2" s="250"/>
      <c r="AS2" s="253"/>
      <c r="AT2" s="250">
        <v>16</v>
      </c>
      <c r="AU2" s="250" t="s">
        <v>835</v>
      </c>
      <c r="AV2" s="246"/>
      <c r="AW2" s="250">
        <v>0</v>
      </c>
      <c r="AX2" s="250">
        <v>0</v>
      </c>
      <c r="AY2" s="250">
        <v>0</v>
      </c>
      <c r="AZ2" s="250">
        <v>0</v>
      </c>
      <c r="BA2" s="250">
        <v>0</v>
      </c>
      <c r="BB2" s="250">
        <v>0</v>
      </c>
      <c r="BC2" s="250">
        <v>0</v>
      </c>
      <c r="BD2" s="250">
        <v>0</v>
      </c>
      <c r="BE2" s="250">
        <v>0</v>
      </c>
      <c r="BF2" s="250">
        <v>0</v>
      </c>
      <c r="BG2" s="250">
        <v>0</v>
      </c>
      <c r="BH2" s="250">
        <v>0</v>
      </c>
      <c r="BI2" s="250"/>
      <c r="BJ2" s="250" t="s">
        <v>829</v>
      </c>
      <c r="BK2" s="250"/>
      <c r="BL2" s="250" t="s">
        <v>829</v>
      </c>
      <c r="BM2" s="250">
        <v>234</v>
      </c>
      <c r="BN2" s="250"/>
      <c r="BO2" s="250"/>
      <c r="BP2" s="254">
        <v>42550</v>
      </c>
      <c r="BQ2" s="246"/>
      <c r="BR2" s="246"/>
      <c r="BS2" s="250"/>
      <c r="BT2" s="250" t="s">
        <v>834</v>
      </c>
      <c r="BU2" s="255" t="s">
        <v>869</v>
      </c>
      <c r="BV2" s="246" t="s">
        <v>579</v>
      </c>
      <c r="BW2" s="255" t="s">
        <v>580</v>
      </c>
      <c r="BX2" s="3"/>
      <c r="BY2" s="3"/>
      <c r="BZ2" s="3"/>
      <c r="CA2" s="3"/>
      <c r="CB2" s="3"/>
      <c r="CC2" s="3"/>
      <c r="CD2" s="3"/>
      <c r="CE2" s="3"/>
      <c r="CF2" s="3"/>
      <c r="CG2" s="3"/>
      <c r="CH2" s="3"/>
      <c r="CI2" s="3"/>
      <c r="CJ2" s="3"/>
      <c r="CK2" s="3"/>
      <c r="CL2" s="3"/>
      <c r="CM2" s="3"/>
      <c r="CN2" s="3"/>
      <c r="CO2" s="3"/>
      <c r="CP2" s="3"/>
      <c r="CQ2" s="3"/>
      <c r="CR2" s="3"/>
      <c r="CS2" s="3"/>
      <c r="CT2" s="3"/>
      <c r="CU2" s="3"/>
      <c r="CV2" s="3"/>
      <c r="CW2" s="3"/>
      <c r="CX2" s="3"/>
    </row>
    <row r="3" spans="1:105" x14ac:dyDescent="0.3">
      <c r="A3" s="246">
        <v>10817</v>
      </c>
      <c r="B3" s="247">
        <v>42202</v>
      </c>
      <c r="C3" s="248" t="s">
        <v>825</v>
      </c>
      <c r="D3" s="249" t="s">
        <v>937</v>
      </c>
      <c r="E3" s="246"/>
      <c r="F3" s="246" t="s">
        <v>827</v>
      </c>
      <c r="G3" s="247">
        <v>42199</v>
      </c>
      <c r="H3" s="250" t="s">
        <v>828</v>
      </c>
      <c r="I3" s="250" t="s">
        <v>853</v>
      </c>
      <c r="J3" s="250"/>
      <c r="K3" s="246" t="s">
        <v>870</v>
      </c>
      <c r="L3" s="251" t="s">
        <v>871</v>
      </c>
      <c r="M3" s="252">
        <v>82</v>
      </c>
      <c r="N3" s="252">
        <v>26.499999999999996</v>
      </c>
      <c r="O3" s="246"/>
      <c r="P3" s="246"/>
      <c r="Q3" s="252" t="s">
        <v>868</v>
      </c>
      <c r="R3" s="246"/>
      <c r="S3" s="249" t="s">
        <v>868</v>
      </c>
      <c r="T3" s="246"/>
      <c r="U3" s="252" t="s">
        <v>868</v>
      </c>
      <c r="V3" s="252" t="s">
        <v>868</v>
      </c>
      <c r="W3" s="252" t="s">
        <v>868</v>
      </c>
      <c r="X3" s="246"/>
      <c r="Y3" s="246"/>
      <c r="Z3" s="246"/>
      <c r="AA3" s="246"/>
      <c r="AB3" s="246"/>
      <c r="AC3" s="246"/>
      <c r="AD3" s="252" t="s">
        <v>868</v>
      </c>
      <c r="AE3" s="252" t="s">
        <v>868</v>
      </c>
      <c r="AF3" s="246"/>
      <c r="AG3" s="246"/>
      <c r="AH3" s="252" t="s">
        <v>868</v>
      </c>
      <c r="AI3" s="246"/>
      <c r="AJ3" s="246"/>
      <c r="AK3" s="252" t="s">
        <v>868</v>
      </c>
      <c r="AL3" s="246"/>
      <c r="AM3" s="252" t="s">
        <v>868</v>
      </c>
      <c r="AN3" s="252" t="s">
        <v>868</v>
      </c>
      <c r="AO3" s="246" t="s">
        <v>833</v>
      </c>
      <c r="AP3" s="250" t="s">
        <v>829</v>
      </c>
      <c r="AQ3" s="250"/>
      <c r="AR3" s="250"/>
      <c r="AS3" s="253"/>
      <c r="AT3" s="250">
        <v>15</v>
      </c>
      <c r="AU3" s="250" t="s">
        <v>835</v>
      </c>
      <c r="AV3" s="246"/>
      <c r="AW3" s="250">
        <v>0</v>
      </c>
      <c r="AX3" s="250">
        <v>0</v>
      </c>
      <c r="AY3" s="250">
        <v>0</v>
      </c>
      <c r="AZ3" s="250">
        <v>0</v>
      </c>
      <c r="BA3" s="250">
        <v>0</v>
      </c>
      <c r="BB3" s="250">
        <v>0</v>
      </c>
      <c r="BC3" s="250">
        <v>0</v>
      </c>
      <c r="BD3" s="250">
        <v>0</v>
      </c>
      <c r="BE3" s="250">
        <v>0</v>
      </c>
      <c r="BF3" s="250">
        <v>0</v>
      </c>
      <c r="BG3" s="250">
        <v>0</v>
      </c>
      <c r="BH3" s="250">
        <v>0</v>
      </c>
      <c r="BI3" s="250"/>
      <c r="BJ3" s="250" t="s">
        <v>829</v>
      </c>
      <c r="BK3" s="250">
        <v>24</v>
      </c>
      <c r="BL3" s="250" t="s">
        <v>829</v>
      </c>
      <c r="BM3" s="250"/>
      <c r="BN3" s="250"/>
      <c r="BO3" s="250"/>
      <c r="BP3" s="250"/>
      <c r="BQ3" s="246"/>
      <c r="BR3" s="255"/>
      <c r="BS3" s="250"/>
      <c r="BT3" s="250" t="s">
        <v>834</v>
      </c>
      <c r="BU3" s="246"/>
      <c r="BV3" s="246" t="s">
        <v>938</v>
      </c>
      <c r="BW3" s="256" t="s">
        <v>593</v>
      </c>
    </row>
    <row r="4" spans="1:105" x14ac:dyDescent="0.3">
      <c r="A4" s="246">
        <v>10497</v>
      </c>
      <c r="B4" s="247">
        <v>42202</v>
      </c>
      <c r="C4" s="248" t="s">
        <v>825</v>
      </c>
      <c r="D4" s="249" t="s">
        <v>937</v>
      </c>
      <c r="E4" s="246"/>
      <c r="F4" s="246" t="s">
        <v>827</v>
      </c>
      <c r="G4" s="257">
        <v>42185</v>
      </c>
      <c r="H4" s="250" t="s">
        <v>828</v>
      </c>
      <c r="I4" s="250" t="s">
        <v>829</v>
      </c>
      <c r="J4" s="250"/>
      <c r="K4" s="246" t="s">
        <v>873</v>
      </c>
      <c r="L4" s="249" t="s">
        <v>874</v>
      </c>
      <c r="M4" s="252">
        <v>84</v>
      </c>
      <c r="N4" s="252">
        <v>22.709090909090907</v>
      </c>
      <c r="O4" s="246"/>
      <c r="P4" s="246"/>
      <c r="Q4" s="252" t="s">
        <v>868</v>
      </c>
      <c r="R4" s="246"/>
      <c r="S4" s="249" t="s">
        <v>868</v>
      </c>
      <c r="T4" s="246"/>
      <c r="U4" s="252" t="s">
        <v>868</v>
      </c>
      <c r="V4" s="252" t="s">
        <v>868</v>
      </c>
      <c r="W4" s="252" t="s">
        <v>868</v>
      </c>
      <c r="X4" s="246"/>
      <c r="Y4" s="246"/>
      <c r="Z4" s="246"/>
      <c r="AA4" s="246"/>
      <c r="AB4" s="246"/>
      <c r="AC4" s="246"/>
      <c r="AD4" s="252" t="s">
        <v>868</v>
      </c>
      <c r="AE4" s="252" t="s">
        <v>868</v>
      </c>
      <c r="AF4" s="246"/>
      <c r="AG4" s="246"/>
      <c r="AH4" s="252" t="s">
        <v>868</v>
      </c>
      <c r="AI4" s="246"/>
      <c r="AJ4" s="246"/>
      <c r="AK4" s="252" t="s">
        <v>868</v>
      </c>
      <c r="AL4" s="246"/>
      <c r="AM4" s="252" t="s">
        <v>868</v>
      </c>
      <c r="AN4" s="252" t="s">
        <v>868</v>
      </c>
      <c r="AO4" s="246" t="s">
        <v>833</v>
      </c>
      <c r="AP4" s="250" t="s">
        <v>829</v>
      </c>
      <c r="AQ4" s="250"/>
      <c r="AR4" s="250"/>
      <c r="AS4" s="253"/>
      <c r="AT4" s="250">
        <v>7.5</v>
      </c>
      <c r="AU4" s="250" t="s">
        <v>829</v>
      </c>
      <c r="AV4" s="246"/>
      <c r="AW4" s="250">
        <v>0</v>
      </c>
      <c r="AX4" s="250">
        <v>0</v>
      </c>
      <c r="AY4" s="250">
        <v>0</v>
      </c>
      <c r="AZ4" s="250">
        <v>0</v>
      </c>
      <c r="BA4" s="250">
        <v>0</v>
      </c>
      <c r="BB4" s="250">
        <v>0</v>
      </c>
      <c r="BC4" s="250">
        <v>0</v>
      </c>
      <c r="BD4" s="250">
        <v>0</v>
      </c>
      <c r="BE4" s="250">
        <v>0</v>
      </c>
      <c r="BF4" s="250">
        <v>0</v>
      </c>
      <c r="BG4" s="250">
        <v>0</v>
      </c>
      <c r="BH4" s="250">
        <v>0</v>
      </c>
      <c r="BI4" s="250"/>
      <c r="BJ4" s="250" t="s">
        <v>829</v>
      </c>
      <c r="BK4" s="250"/>
      <c r="BL4" s="250" t="s">
        <v>829</v>
      </c>
      <c r="BM4" s="250"/>
      <c r="BN4" s="250"/>
      <c r="BO4" s="250"/>
      <c r="BP4" s="250"/>
      <c r="BQ4" s="246"/>
      <c r="BR4" s="255"/>
      <c r="BS4" s="250"/>
      <c r="BT4" s="250" t="s">
        <v>834</v>
      </c>
      <c r="BU4" s="249" t="s">
        <v>803</v>
      </c>
      <c r="BV4" s="249" t="s">
        <v>579</v>
      </c>
      <c r="BW4" s="249" t="s">
        <v>593</v>
      </c>
      <c r="BX4" s="1"/>
      <c r="BY4" s="1"/>
      <c r="BZ4" s="1"/>
      <c r="CA4" s="1"/>
      <c r="CB4" s="1"/>
      <c r="CC4" s="1"/>
      <c r="CD4" s="1"/>
      <c r="CE4" s="1"/>
      <c r="CF4" s="1"/>
      <c r="CG4" s="1"/>
      <c r="CH4" s="1"/>
      <c r="CI4" s="1"/>
      <c r="CJ4" s="1"/>
      <c r="CK4" s="1"/>
      <c r="CL4" s="1"/>
      <c r="CM4" s="1"/>
      <c r="CN4" s="1"/>
      <c r="CO4" s="1"/>
      <c r="CP4" s="1"/>
      <c r="CQ4" s="1"/>
      <c r="CR4" s="1"/>
      <c r="CS4" s="1"/>
      <c r="CT4" s="1"/>
      <c r="CU4" s="1"/>
      <c r="CV4" s="1"/>
      <c r="CW4" s="1"/>
      <c r="CX4" s="1"/>
    </row>
    <row r="5" spans="1:105" x14ac:dyDescent="0.3">
      <c r="A5" s="246">
        <v>10593</v>
      </c>
      <c r="B5" s="247">
        <v>42202</v>
      </c>
      <c r="C5" s="248" t="s">
        <v>825</v>
      </c>
      <c r="D5" s="249" t="s">
        <v>937</v>
      </c>
      <c r="E5" s="246"/>
      <c r="F5" s="246" t="s">
        <v>827</v>
      </c>
      <c r="G5" s="258">
        <v>42188</v>
      </c>
      <c r="H5" s="250" t="s">
        <v>590</v>
      </c>
      <c r="I5" s="250" t="s">
        <v>853</v>
      </c>
      <c r="J5" s="250"/>
      <c r="K5" s="246" t="s">
        <v>875</v>
      </c>
      <c r="L5" s="259" t="s">
        <v>876</v>
      </c>
      <c r="M5" s="252">
        <v>89.999999999999986</v>
      </c>
      <c r="N5" s="252">
        <v>25.772727272727273</v>
      </c>
      <c r="O5" s="246"/>
      <c r="P5" s="246"/>
      <c r="Q5" s="252" t="s">
        <v>868</v>
      </c>
      <c r="R5" s="246"/>
      <c r="S5" s="249" t="s">
        <v>868</v>
      </c>
      <c r="T5" s="246"/>
      <c r="U5" s="252" t="s">
        <v>868</v>
      </c>
      <c r="V5" s="252" t="s">
        <v>868</v>
      </c>
      <c r="W5" s="252" t="s">
        <v>868</v>
      </c>
      <c r="X5" s="246"/>
      <c r="Y5" s="246"/>
      <c r="Z5" s="246"/>
      <c r="AA5" s="246"/>
      <c r="AB5" s="246"/>
      <c r="AC5" s="246"/>
      <c r="AD5" s="252" t="s">
        <v>868</v>
      </c>
      <c r="AE5" s="252" t="s">
        <v>868</v>
      </c>
      <c r="AF5" s="246"/>
      <c r="AG5" s="246"/>
      <c r="AH5" s="252" t="s">
        <v>868</v>
      </c>
      <c r="AI5" s="246"/>
      <c r="AJ5" s="246"/>
      <c r="AK5" s="252" t="s">
        <v>868</v>
      </c>
      <c r="AL5" s="246"/>
      <c r="AM5" s="252" t="s">
        <v>868</v>
      </c>
      <c r="AN5" s="252" t="s">
        <v>868</v>
      </c>
      <c r="AO5" s="246" t="s">
        <v>833</v>
      </c>
      <c r="AP5" s="250" t="s">
        <v>829</v>
      </c>
      <c r="AQ5" s="250"/>
      <c r="AR5" s="250"/>
      <c r="AS5" s="253"/>
      <c r="AT5" s="250">
        <v>14</v>
      </c>
      <c r="AU5" s="250" t="s">
        <v>829</v>
      </c>
      <c r="AV5" s="246"/>
      <c r="AW5" s="250">
        <v>0</v>
      </c>
      <c r="AX5" s="250">
        <v>0</v>
      </c>
      <c r="AY5" s="250">
        <v>0</v>
      </c>
      <c r="AZ5" s="250">
        <v>0</v>
      </c>
      <c r="BA5" s="250">
        <v>0</v>
      </c>
      <c r="BB5" s="250">
        <v>0</v>
      </c>
      <c r="BC5" s="250">
        <v>0</v>
      </c>
      <c r="BD5" s="250">
        <v>0</v>
      </c>
      <c r="BE5" s="250">
        <v>0</v>
      </c>
      <c r="BF5" s="250">
        <v>0</v>
      </c>
      <c r="BG5" s="250">
        <v>0</v>
      </c>
      <c r="BH5" s="250">
        <v>0</v>
      </c>
      <c r="BI5" s="250"/>
      <c r="BJ5" s="250" t="s">
        <v>829</v>
      </c>
      <c r="BK5" s="250"/>
      <c r="BL5" s="250" t="s">
        <v>829</v>
      </c>
      <c r="BM5" s="250"/>
      <c r="BN5" s="250"/>
      <c r="BO5" s="250"/>
      <c r="BP5" s="250"/>
      <c r="BQ5" s="255" t="s">
        <v>877</v>
      </c>
      <c r="BR5" s="255" t="s">
        <v>878</v>
      </c>
      <c r="BS5" s="250">
        <v>50</v>
      </c>
      <c r="BT5" s="250" t="s">
        <v>834</v>
      </c>
      <c r="BU5" s="246" t="s">
        <v>803</v>
      </c>
      <c r="BV5" s="246" t="s">
        <v>939</v>
      </c>
      <c r="BW5" s="246" t="s">
        <v>580</v>
      </c>
    </row>
    <row r="6" spans="1:105" x14ac:dyDescent="0.3">
      <c r="A6" s="246">
        <v>1469</v>
      </c>
      <c r="B6" s="247">
        <v>42202</v>
      </c>
      <c r="C6" s="248" t="s">
        <v>825</v>
      </c>
      <c r="D6" s="249" t="s">
        <v>937</v>
      </c>
      <c r="E6" s="246"/>
      <c r="F6" s="246" t="s">
        <v>827</v>
      </c>
      <c r="G6" s="258">
        <v>42185</v>
      </c>
      <c r="H6" s="250" t="s">
        <v>828</v>
      </c>
      <c r="I6" s="250" t="s">
        <v>829</v>
      </c>
      <c r="J6" s="250"/>
      <c r="K6" s="246" t="s">
        <v>880</v>
      </c>
      <c r="L6" s="246" t="s">
        <v>844</v>
      </c>
      <c r="M6" s="252">
        <v>88.72727272727272</v>
      </c>
      <c r="N6" s="252">
        <v>23.299999999999997</v>
      </c>
      <c r="O6" s="246"/>
      <c r="P6" s="246"/>
      <c r="Q6" s="252" t="s">
        <v>868</v>
      </c>
      <c r="R6" s="246"/>
      <c r="S6" s="249" t="s">
        <v>868</v>
      </c>
      <c r="T6" s="246"/>
      <c r="U6" s="252" t="s">
        <v>868</v>
      </c>
      <c r="V6" s="252" t="s">
        <v>868</v>
      </c>
      <c r="W6" s="252" t="s">
        <v>868</v>
      </c>
      <c r="X6" s="246"/>
      <c r="Y6" s="246"/>
      <c r="Z6" s="246"/>
      <c r="AA6" s="246"/>
      <c r="AB6" s="246"/>
      <c r="AC6" s="246"/>
      <c r="AD6" s="252" t="s">
        <v>868</v>
      </c>
      <c r="AE6" s="252" t="s">
        <v>868</v>
      </c>
      <c r="AF6" s="246"/>
      <c r="AG6" s="246"/>
      <c r="AH6" s="252" t="s">
        <v>868</v>
      </c>
      <c r="AI6" s="246"/>
      <c r="AJ6" s="246"/>
      <c r="AK6" s="252" t="s">
        <v>868</v>
      </c>
      <c r="AL6" s="246"/>
      <c r="AM6" s="252" t="s">
        <v>868</v>
      </c>
      <c r="AN6" s="252" t="s">
        <v>868</v>
      </c>
      <c r="AO6" s="246" t="s">
        <v>833</v>
      </c>
      <c r="AP6" s="250" t="s">
        <v>829</v>
      </c>
      <c r="AQ6" s="250"/>
      <c r="AR6" s="250"/>
      <c r="AS6" s="253"/>
      <c r="AT6" s="250">
        <v>11.6</v>
      </c>
      <c r="AU6" s="250" t="s">
        <v>829</v>
      </c>
      <c r="AV6" s="246"/>
      <c r="AW6" s="250">
        <v>0</v>
      </c>
      <c r="AX6" s="250">
        <v>0</v>
      </c>
      <c r="AY6" s="250">
        <v>0</v>
      </c>
      <c r="AZ6" s="250">
        <v>0</v>
      </c>
      <c r="BA6" s="250">
        <v>0</v>
      </c>
      <c r="BB6" s="250">
        <v>0</v>
      </c>
      <c r="BC6" s="250">
        <v>0</v>
      </c>
      <c r="BD6" s="250">
        <v>0</v>
      </c>
      <c r="BE6" s="250">
        <v>0</v>
      </c>
      <c r="BF6" s="250">
        <v>0</v>
      </c>
      <c r="BG6" s="250">
        <v>0</v>
      </c>
      <c r="BH6" s="250">
        <v>0</v>
      </c>
      <c r="BI6" s="250"/>
      <c r="BJ6" s="250" t="s">
        <v>829</v>
      </c>
      <c r="BK6" s="250"/>
      <c r="BL6" s="250" t="s">
        <v>829</v>
      </c>
      <c r="BM6" s="250"/>
      <c r="BN6" s="250"/>
      <c r="BO6" s="250"/>
      <c r="BP6" s="250"/>
      <c r="BQ6" s="255" t="s">
        <v>881</v>
      </c>
      <c r="BR6" s="255"/>
      <c r="BS6" s="250"/>
      <c r="BT6" s="250" t="s">
        <v>834</v>
      </c>
      <c r="BU6" s="246"/>
      <c r="BV6" s="246" t="s">
        <v>940</v>
      </c>
      <c r="BW6" s="255" t="s">
        <v>580</v>
      </c>
    </row>
    <row r="7" spans="1:105" x14ac:dyDescent="0.3">
      <c r="A7" s="246">
        <v>4650</v>
      </c>
      <c r="B7" s="247">
        <v>42202</v>
      </c>
      <c r="C7" s="248" t="s">
        <v>825</v>
      </c>
      <c r="D7" s="249" t="s">
        <v>937</v>
      </c>
      <c r="E7" s="246"/>
      <c r="F7" s="246" t="s">
        <v>827</v>
      </c>
      <c r="G7" s="258">
        <v>42185</v>
      </c>
      <c r="H7" s="250" t="s">
        <v>828</v>
      </c>
      <c r="I7" s="250" t="s">
        <v>853</v>
      </c>
      <c r="J7" s="250"/>
      <c r="K7" s="246" t="s">
        <v>883</v>
      </c>
      <c r="L7" s="251" t="s">
        <v>857</v>
      </c>
      <c r="M7" s="252">
        <v>111</v>
      </c>
      <c r="N7" s="252">
        <v>31.254499999999997</v>
      </c>
      <c r="O7" s="246"/>
      <c r="P7" s="246"/>
      <c r="Q7" s="252" t="s">
        <v>868</v>
      </c>
      <c r="R7" s="246"/>
      <c r="S7" s="249" t="s">
        <v>868</v>
      </c>
      <c r="T7" s="246"/>
      <c r="U7" s="252" t="s">
        <v>868</v>
      </c>
      <c r="V7" s="252" t="s">
        <v>868</v>
      </c>
      <c r="W7" s="252" t="s">
        <v>868</v>
      </c>
      <c r="X7" s="246"/>
      <c r="Y7" s="246"/>
      <c r="Z7" s="246"/>
      <c r="AA7" s="246"/>
      <c r="AB7" s="246"/>
      <c r="AC7" s="246"/>
      <c r="AD7" s="252" t="s">
        <v>868</v>
      </c>
      <c r="AE7" s="252" t="s">
        <v>868</v>
      </c>
      <c r="AF7" s="246"/>
      <c r="AG7" s="246"/>
      <c r="AH7" s="252" t="s">
        <v>868</v>
      </c>
      <c r="AI7" s="246"/>
      <c r="AJ7" s="246"/>
      <c r="AK7" s="252" t="s">
        <v>868</v>
      </c>
      <c r="AL7" s="246"/>
      <c r="AM7" s="252" t="s">
        <v>868</v>
      </c>
      <c r="AN7" s="252" t="s">
        <v>868</v>
      </c>
      <c r="AO7" s="246" t="s">
        <v>833</v>
      </c>
      <c r="AP7" s="250" t="s">
        <v>829</v>
      </c>
      <c r="AQ7" s="250"/>
      <c r="AR7" s="250"/>
      <c r="AS7" s="253"/>
      <c r="AT7" s="250">
        <v>8.5</v>
      </c>
      <c r="AU7" s="250" t="s">
        <v>829</v>
      </c>
      <c r="AV7" s="246"/>
      <c r="AW7" s="250">
        <v>0</v>
      </c>
      <c r="AX7" s="250">
        <v>0</v>
      </c>
      <c r="AY7" s="250">
        <v>20</v>
      </c>
      <c r="AZ7" s="250">
        <v>0</v>
      </c>
      <c r="BA7" s="250">
        <v>0</v>
      </c>
      <c r="BB7" s="250">
        <v>0</v>
      </c>
      <c r="BC7" s="250">
        <v>0</v>
      </c>
      <c r="BD7" s="250">
        <v>0</v>
      </c>
      <c r="BE7" s="250">
        <v>0</v>
      </c>
      <c r="BF7" s="250">
        <v>0</v>
      </c>
      <c r="BG7" s="250">
        <v>0</v>
      </c>
      <c r="BH7" s="250">
        <v>0</v>
      </c>
      <c r="BI7" s="250"/>
      <c r="BJ7" s="250" t="s">
        <v>829</v>
      </c>
      <c r="BK7" s="250"/>
      <c r="BL7" s="250" t="s">
        <v>829</v>
      </c>
      <c r="BM7" s="250"/>
      <c r="BN7" s="250"/>
      <c r="BO7" s="250"/>
      <c r="BP7" s="250"/>
      <c r="BQ7" s="255"/>
      <c r="BR7" s="255"/>
      <c r="BS7" s="250"/>
      <c r="BT7" s="250" t="s">
        <v>834</v>
      </c>
      <c r="BU7" s="246"/>
      <c r="BV7" s="246" t="s">
        <v>941</v>
      </c>
      <c r="BW7" s="255" t="s">
        <v>580</v>
      </c>
    </row>
    <row r="8" spans="1:105" x14ac:dyDescent="0.3">
      <c r="A8" s="246">
        <v>1439</v>
      </c>
      <c r="B8" s="247">
        <v>42202</v>
      </c>
      <c r="C8" s="248" t="s">
        <v>825</v>
      </c>
      <c r="D8" s="249" t="s">
        <v>937</v>
      </c>
      <c r="E8" s="246"/>
      <c r="F8" s="246" t="s">
        <v>827</v>
      </c>
      <c r="G8" s="257">
        <v>41820</v>
      </c>
      <c r="H8" s="250" t="s">
        <v>828</v>
      </c>
      <c r="I8" s="250" t="s">
        <v>829</v>
      </c>
      <c r="J8" s="250"/>
      <c r="K8" s="246" t="s">
        <v>847</v>
      </c>
      <c r="L8" s="246" t="s">
        <v>848</v>
      </c>
      <c r="M8" s="252">
        <v>87.5</v>
      </c>
      <c r="N8" s="252">
        <v>26.39</v>
      </c>
      <c r="O8" s="246" t="s">
        <v>832</v>
      </c>
      <c r="P8" s="246">
        <v>300</v>
      </c>
      <c r="Q8" s="252">
        <v>28.51</v>
      </c>
      <c r="R8" s="261">
        <v>1020</v>
      </c>
      <c r="S8" s="249">
        <v>31.95</v>
      </c>
      <c r="T8" s="246"/>
      <c r="U8" s="252" t="s">
        <v>868</v>
      </c>
      <c r="V8" s="252" t="s">
        <v>868</v>
      </c>
      <c r="W8" s="252" t="s">
        <v>868</v>
      </c>
      <c r="X8" s="246"/>
      <c r="Y8" s="246"/>
      <c r="Z8" s="246"/>
      <c r="AA8" s="246"/>
      <c r="AB8" s="246"/>
      <c r="AC8" s="246"/>
      <c r="AD8" s="252" t="s">
        <v>868</v>
      </c>
      <c r="AE8" s="252" t="s">
        <v>868</v>
      </c>
      <c r="AF8" s="246"/>
      <c r="AG8" s="246"/>
      <c r="AH8" s="252" t="s">
        <v>868</v>
      </c>
      <c r="AI8" s="246"/>
      <c r="AJ8" s="246"/>
      <c r="AK8" s="252" t="s">
        <v>868</v>
      </c>
      <c r="AL8" s="246"/>
      <c r="AM8" s="252" t="s">
        <v>868</v>
      </c>
      <c r="AN8" s="252" t="s">
        <v>868</v>
      </c>
      <c r="AO8" s="246" t="s">
        <v>833</v>
      </c>
      <c r="AP8" s="250" t="s">
        <v>829</v>
      </c>
      <c r="AQ8" s="250"/>
      <c r="AR8" s="250"/>
      <c r="AS8" s="253">
        <v>10</v>
      </c>
      <c r="AT8" s="250">
        <v>12</v>
      </c>
      <c r="AU8" s="250" t="s">
        <v>835</v>
      </c>
      <c r="AV8" s="246"/>
      <c r="AW8" s="250">
        <v>0</v>
      </c>
      <c r="AX8" s="250">
        <v>0</v>
      </c>
      <c r="AY8" s="250">
        <v>7</v>
      </c>
      <c r="AZ8" s="250">
        <v>0</v>
      </c>
      <c r="BA8" s="250">
        <v>0</v>
      </c>
      <c r="BB8" s="250">
        <v>0</v>
      </c>
      <c r="BC8" s="250">
        <v>0</v>
      </c>
      <c r="BD8" s="250">
        <v>0</v>
      </c>
      <c r="BE8" s="250">
        <v>0</v>
      </c>
      <c r="BF8" s="250">
        <v>0</v>
      </c>
      <c r="BG8" s="250">
        <v>0</v>
      </c>
      <c r="BH8" s="250">
        <v>0</v>
      </c>
      <c r="BI8" s="250"/>
      <c r="BJ8" s="262" t="s">
        <v>772</v>
      </c>
      <c r="BK8" s="250"/>
      <c r="BL8" s="250" t="s">
        <v>829</v>
      </c>
      <c r="BM8" s="250"/>
      <c r="BN8" s="250"/>
      <c r="BO8" s="250"/>
      <c r="BP8" s="250"/>
      <c r="BQ8" s="255"/>
      <c r="BR8" s="255"/>
      <c r="BS8" s="250"/>
      <c r="BT8" s="250" t="s">
        <v>834</v>
      </c>
      <c r="BU8" s="246"/>
      <c r="BV8" s="246" t="s">
        <v>942</v>
      </c>
      <c r="BW8" s="255" t="s">
        <v>600</v>
      </c>
    </row>
    <row r="9" spans="1:105" x14ac:dyDescent="0.3">
      <c r="A9" s="246">
        <v>1481</v>
      </c>
      <c r="B9" s="247">
        <v>42202</v>
      </c>
      <c r="C9" s="248" t="s">
        <v>825</v>
      </c>
      <c r="D9" s="249" t="s">
        <v>937</v>
      </c>
      <c r="E9" s="246"/>
      <c r="F9" s="246" t="s">
        <v>827</v>
      </c>
      <c r="G9" s="258">
        <v>42185</v>
      </c>
      <c r="H9" s="250" t="s">
        <v>828</v>
      </c>
      <c r="I9" s="250" t="s">
        <v>829</v>
      </c>
      <c r="J9" s="250"/>
      <c r="K9" s="246" t="s">
        <v>885</v>
      </c>
      <c r="L9" s="246" t="s">
        <v>844</v>
      </c>
      <c r="M9" s="252">
        <v>88.72727272727272</v>
      </c>
      <c r="N9" s="252">
        <v>23.299999999999997</v>
      </c>
      <c r="O9" s="246"/>
      <c r="P9" s="246"/>
      <c r="Q9" s="252" t="s">
        <v>868</v>
      </c>
      <c r="R9" s="246"/>
      <c r="S9" s="249" t="s">
        <v>868</v>
      </c>
      <c r="T9" s="246"/>
      <c r="U9" s="252" t="s">
        <v>868</v>
      </c>
      <c r="V9" s="252" t="s">
        <v>868</v>
      </c>
      <c r="W9" s="252" t="s">
        <v>868</v>
      </c>
      <c r="X9" s="246"/>
      <c r="Y9" s="246"/>
      <c r="Z9" s="246"/>
      <c r="AA9" s="246"/>
      <c r="AB9" s="246"/>
      <c r="AC9" s="246"/>
      <c r="AD9" s="252" t="s">
        <v>868</v>
      </c>
      <c r="AE9" s="252" t="s">
        <v>868</v>
      </c>
      <c r="AF9" s="246"/>
      <c r="AG9" s="246"/>
      <c r="AH9" s="252" t="s">
        <v>868</v>
      </c>
      <c r="AI9" s="246"/>
      <c r="AJ9" s="246"/>
      <c r="AK9" s="252" t="s">
        <v>868</v>
      </c>
      <c r="AL9" s="246"/>
      <c r="AM9" s="252" t="s">
        <v>868</v>
      </c>
      <c r="AN9" s="252" t="s">
        <v>868</v>
      </c>
      <c r="AO9" s="246" t="s">
        <v>833</v>
      </c>
      <c r="AP9" s="250" t="s">
        <v>829</v>
      </c>
      <c r="AQ9" s="250"/>
      <c r="AR9" s="250"/>
      <c r="AS9" s="253"/>
      <c r="AT9" s="250">
        <v>11.6</v>
      </c>
      <c r="AU9" s="250" t="s">
        <v>835</v>
      </c>
      <c r="AV9" s="246"/>
      <c r="AW9" s="250">
        <v>0</v>
      </c>
      <c r="AX9" s="250">
        <v>0</v>
      </c>
      <c r="AY9" s="250">
        <v>0</v>
      </c>
      <c r="AZ9" s="250">
        <v>0</v>
      </c>
      <c r="BA9" s="250">
        <v>0</v>
      </c>
      <c r="BB9" s="250">
        <v>0</v>
      </c>
      <c r="BC9" s="250">
        <v>0</v>
      </c>
      <c r="BD9" s="250">
        <v>0</v>
      </c>
      <c r="BE9" s="250">
        <v>0</v>
      </c>
      <c r="BF9" s="250">
        <v>0</v>
      </c>
      <c r="BG9" s="250">
        <v>0</v>
      </c>
      <c r="BH9" s="250">
        <v>0</v>
      </c>
      <c r="BI9" s="250"/>
      <c r="BJ9" s="250" t="s">
        <v>829</v>
      </c>
      <c r="BK9" s="250"/>
      <c r="BL9" s="250" t="s">
        <v>829</v>
      </c>
      <c r="BM9" s="250"/>
      <c r="BN9" s="250"/>
      <c r="BO9" s="250"/>
      <c r="BP9" s="250"/>
      <c r="BQ9" s="255"/>
      <c r="BR9" s="255"/>
      <c r="BS9" s="250"/>
      <c r="BT9" s="250" t="s">
        <v>834</v>
      </c>
      <c r="BU9" s="246"/>
      <c r="BV9" s="249" t="s">
        <v>943</v>
      </c>
      <c r="BW9" s="255" t="s">
        <v>580</v>
      </c>
    </row>
    <row r="10" spans="1:105" x14ac:dyDescent="0.3">
      <c r="A10" s="246">
        <v>10260</v>
      </c>
      <c r="B10" s="247">
        <v>42202</v>
      </c>
      <c r="C10" s="248" t="s">
        <v>825</v>
      </c>
      <c r="D10" s="249" t="s">
        <v>937</v>
      </c>
      <c r="E10" s="246"/>
      <c r="F10" s="246" t="s">
        <v>827</v>
      </c>
      <c r="G10" s="258">
        <v>42195</v>
      </c>
      <c r="H10" s="250" t="s">
        <v>828</v>
      </c>
      <c r="I10" s="250" t="s">
        <v>829</v>
      </c>
      <c r="J10" s="250"/>
      <c r="K10" s="246" t="s">
        <v>887</v>
      </c>
      <c r="L10" s="246" t="s">
        <v>888</v>
      </c>
      <c r="M10" s="252">
        <v>77</v>
      </c>
      <c r="N10" s="252">
        <v>26.990909090909089</v>
      </c>
      <c r="O10" s="246"/>
      <c r="P10" s="246"/>
      <c r="Q10" s="252" t="s">
        <v>868</v>
      </c>
      <c r="R10" s="246"/>
      <c r="S10" s="249" t="s">
        <v>868</v>
      </c>
      <c r="T10" s="246"/>
      <c r="U10" s="252" t="s">
        <v>868</v>
      </c>
      <c r="V10" s="252" t="s">
        <v>868</v>
      </c>
      <c r="W10" s="252" t="s">
        <v>868</v>
      </c>
      <c r="X10" s="246"/>
      <c r="Y10" s="246"/>
      <c r="Z10" s="246"/>
      <c r="AA10" s="246"/>
      <c r="AB10" s="246"/>
      <c r="AC10" s="246"/>
      <c r="AD10" s="252" t="s">
        <v>868</v>
      </c>
      <c r="AE10" s="252" t="s">
        <v>868</v>
      </c>
      <c r="AF10" s="246"/>
      <c r="AG10" s="246"/>
      <c r="AH10" s="252" t="s">
        <v>868</v>
      </c>
      <c r="AI10" s="246"/>
      <c r="AJ10" s="246"/>
      <c r="AK10" s="252" t="s">
        <v>868</v>
      </c>
      <c r="AL10" s="246"/>
      <c r="AM10" s="252" t="s">
        <v>868</v>
      </c>
      <c r="AN10" s="252" t="s">
        <v>868</v>
      </c>
      <c r="AO10" s="246" t="s">
        <v>833</v>
      </c>
      <c r="AP10" s="250" t="s">
        <v>829</v>
      </c>
      <c r="AQ10" s="250"/>
      <c r="AR10" s="250"/>
      <c r="AS10" s="253"/>
      <c r="AT10" s="250">
        <v>12.5</v>
      </c>
      <c r="AU10" s="250" t="s">
        <v>835</v>
      </c>
      <c r="AV10" s="246"/>
      <c r="AW10" s="250">
        <v>13</v>
      </c>
      <c r="AX10" s="250">
        <v>0</v>
      </c>
      <c r="AY10" s="250">
        <v>0</v>
      </c>
      <c r="AZ10" s="250">
        <v>0</v>
      </c>
      <c r="BA10" s="250">
        <v>0</v>
      </c>
      <c r="BB10" s="250">
        <v>0</v>
      </c>
      <c r="BC10" s="250">
        <v>0</v>
      </c>
      <c r="BD10" s="250">
        <v>0</v>
      </c>
      <c r="BE10" s="250">
        <v>0</v>
      </c>
      <c r="BF10" s="250">
        <v>0</v>
      </c>
      <c r="BG10" s="250">
        <v>0</v>
      </c>
      <c r="BH10" s="250">
        <v>0</v>
      </c>
      <c r="BI10" s="250"/>
      <c r="BJ10" s="250" t="s">
        <v>829</v>
      </c>
      <c r="BK10" s="250">
        <v>12</v>
      </c>
      <c r="BL10" s="250" t="s">
        <v>829</v>
      </c>
      <c r="BM10" s="250"/>
      <c r="BN10" s="250"/>
      <c r="BO10" s="250">
        <v>12</v>
      </c>
      <c r="BP10" s="250"/>
      <c r="BQ10" s="255"/>
      <c r="BR10" s="255"/>
      <c r="BS10" s="250"/>
      <c r="BT10" s="250" t="s">
        <v>834</v>
      </c>
      <c r="BU10" s="246"/>
      <c r="BV10" s="246" t="s">
        <v>944</v>
      </c>
      <c r="BW10" s="255" t="s">
        <v>593</v>
      </c>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row>
    <row r="11" spans="1:105" x14ac:dyDescent="0.3">
      <c r="A11" s="246">
        <v>5636</v>
      </c>
      <c r="B11" s="247">
        <v>42202</v>
      </c>
      <c r="C11" s="248" t="s">
        <v>825</v>
      </c>
      <c r="D11" s="249" t="s">
        <v>937</v>
      </c>
      <c r="E11" s="246"/>
      <c r="F11" s="246" t="s">
        <v>827</v>
      </c>
      <c r="G11" s="258">
        <v>41901</v>
      </c>
      <c r="H11" s="250" t="s">
        <v>828</v>
      </c>
      <c r="I11" s="250" t="s">
        <v>829</v>
      </c>
      <c r="J11" s="250"/>
      <c r="K11" s="246" t="s">
        <v>890</v>
      </c>
      <c r="L11" s="246" t="s">
        <v>777</v>
      </c>
      <c r="M11" s="252">
        <v>163.82</v>
      </c>
      <c r="N11" s="252">
        <v>25.35</v>
      </c>
      <c r="O11" s="246"/>
      <c r="P11" s="246"/>
      <c r="Q11" s="252" t="s">
        <v>868</v>
      </c>
      <c r="R11" s="246"/>
      <c r="S11" s="249" t="s">
        <v>868</v>
      </c>
      <c r="T11" s="246"/>
      <c r="U11" s="252" t="s">
        <v>868</v>
      </c>
      <c r="V11" s="252" t="s">
        <v>868</v>
      </c>
      <c r="W11" s="252" t="s">
        <v>868</v>
      </c>
      <c r="X11" s="246"/>
      <c r="Y11" s="246"/>
      <c r="Z11" s="246"/>
      <c r="AA11" s="246"/>
      <c r="AB11" s="246"/>
      <c r="AC11" s="246"/>
      <c r="AD11" s="252" t="s">
        <v>868</v>
      </c>
      <c r="AE11" s="252" t="s">
        <v>868</v>
      </c>
      <c r="AF11" s="246"/>
      <c r="AG11" s="246"/>
      <c r="AH11" s="252" t="s">
        <v>868</v>
      </c>
      <c r="AI11" s="246"/>
      <c r="AJ11" s="246"/>
      <c r="AK11" s="252" t="s">
        <v>868</v>
      </c>
      <c r="AL11" s="246"/>
      <c r="AM11" s="252" t="s">
        <v>868</v>
      </c>
      <c r="AN11" s="252" t="s">
        <v>868</v>
      </c>
      <c r="AO11" s="246" t="s">
        <v>833</v>
      </c>
      <c r="AP11" s="250" t="s">
        <v>829</v>
      </c>
      <c r="AQ11" s="250"/>
      <c r="AR11" s="250"/>
      <c r="AS11" s="253"/>
      <c r="AT11" s="250">
        <v>20</v>
      </c>
      <c r="AU11" s="250" t="s">
        <v>829</v>
      </c>
      <c r="AV11" s="246"/>
      <c r="AW11" s="250">
        <v>0</v>
      </c>
      <c r="AX11" s="250">
        <v>0</v>
      </c>
      <c r="AY11" s="250">
        <v>0</v>
      </c>
      <c r="AZ11" s="250">
        <v>0</v>
      </c>
      <c r="BA11" s="250">
        <v>0</v>
      </c>
      <c r="BB11" s="250">
        <v>0</v>
      </c>
      <c r="BC11" s="250">
        <v>0</v>
      </c>
      <c r="BD11" s="250">
        <v>0</v>
      </c>
      <c r="BE11" s="250">
        <v>0</v>
      </c>
      <c r="BF11" s="250">
        <v>0</v>
      </c>
      <c r="BG11" s="250">
        <v>0</v>
      </c>
      <c r="BH11" s="250">
        <v>0</v>
      </c>
      <c r="BI11" s="250"/>
      <c r="BJ11" s="250" t="s">
        <v>829</v>
      </c>
      <c r="BK11" s="250"/>
      <c r="BL11" s="250" t="s">
        <v>829</v>
      </c>
      <c r="BM11" s="250"/>
      <c r="BN11" s="250"/>
      <c r="BO11" s="250"/>
      <c r="BP11" s="250"/>
      <c r="BQ11" s="255"/>
      <c r="BR11" s="255"/>
      <c r="BS11" s="250"/>
      <c r="BT11" s="250" t="s">
        <v>834</v>
      </c>
      <c r="BU11" s="246" t="s">
        <v>778</v>
      </c>
      <c r="BV11" s="249" t="s">
        <v>579</v>
      </c>
      <c r="BW11" s="256" t="s">
        <v>600</v>
      </c>
    </row>
    <row r="12" spans="1:105" x14ac:dyDescent="0.3">
      <c r="A12" s="246">
        <v>4371</v>
      </c>
      <c r="B12" s="247">
        <v>42202</v>
      </c>
      <c r="C12" s="248" t="s">
        <v>825</v>
      </c>
      <c r="D12" s="249" t="s">
        <v>937</v>
      </c>
      <c r="E12" s="246"/>
      <c r="F12" s="246" t="s">
        <v>827</v>
      </c>
      <c r="G12" s="258">
        <v>42200</v>
      </c>
      <c r="H12" s="250" t="s">
        <v>828</v>
      </c>
      <c r="I12" s="250" t="s">
        <v>829</v>
      </c>
      <c r="J12" s="250"/>
      <c r="K12" s="246" t="s">
        <v>830</v>
      </c>
      <c r="L12" s="246" t="s">
        <v>891</v>
      </c>
      <c r="M12" s="252">
        <v>80.239999999999995</v>
      </c>
      <c r="N12" s="252">
        <v>22.481818181818181</v>
      </c>
      <c r="O12" s="246" t="s">
        <v>832</v>
      </c>
      <c r="P12" s="246">
        <v>600</v>
      </c>
      <c r="Q12" s="252">
        <v>22.027272727272727</v>
      </c>
      <c r="R12" s="261">
        <v>2000</v>
      </c>
      <c r="S12" s="249">
        <v>21.799999999999997</v>
      </c>
      <c r="T12" s="246"/>
      <c r="U12" s="252" t="s">
        <v>868</v>
      </c>
      <c r="V12" s="252" t="s">
        <v>868</v>
      </c>
      <c r="W12" s="252" t="s">
        <v>868</v>
      </c>
      <c r="X12" s="246"/>
      <c r="Y12" s="246"/>
      <c r="Z12" s="246"/>
      <c r="AA12" s="246"/>
      <c r="AB12" s="246"/>
      <c r="AC12" s="246"/>
      <c r="AD12" s="252" t="s">
        <v>868</v>
      </c>
      <c r="AE12" s="252" t="s">
        <v>868</v>
      </c>
      <c r="AF12" s="246"/>
      <c r="AG12" s="246"/>
      <c r="AH12" s="252" t="s">
        <v>868</v>
      </c>
      <c r="AI12" s="246"/>
      <c r="AJ12" s="246"/>
      <c r="AK12" s="252" t="s">
        <v>868</v>
      </c>
      <c r="AL12" s="246"/>
      <c r="AM12" s="252" t="s">
        <v>868</v>
      </c>
      <c r="AN12" s="252" t="s">
        <v>868</v>
      </c>
      <c r="AO12" s="246" t="s">
        <v>833</v>
      </c>
      <c r="AP12" s="250" t="s">
        <v>829</v>
      </c>
      <c r="AQ12" s="250"/>
      <c r="AR12" s="250"/>
      <c r="AS12" s="253"/>
      <c r="AT12" s="250">
        <v>7</v>
      </c>
      <c r="AU12" s="250" t="s">
        <v>829</v>
      </c>
      <c r="AV12" s="246"/>
      <c r="AW12" s="250">
        <v>0</v>
      </c>
      <c r="AX12" s="250">
        <v>0</v>
      </c>
      <c r="AY12" s="250">
        <v>0</v>
      </c>
      <c r="AZ12" s="250">
        <v>0</v>
      </c>
      <c r="BA12" s="250">
        <v>0</v>
      </c>
      <c r="BB12" s="250">
        <v>0</v>
      </c>
      <c r="BC12" s="250">
        <v>0</v>
      </c>
      <c r="BD12" s="250">
        <v>0</v>
      </c>
      <c r="BE12" s="250">
        <v>0</v>
      </c>
      <c r="BF12" s="250">
        <v>0</v>
      </c>
      <c r="BG12" s="250">
        <v>0</v>
      </c>
      <c r="BH12" s="250">
        <v>0</v>
      </c>
      <c r="BI12" s="250"/>
      <c r="BJ12" s="250" t="s">
        <v>829</v>
      </c>
      <c r="BK12" s="250"/>
      <c r="BL12" s="250" t="s">
        <v>829</v>
      </c>
      <c r="BM12" s="250"/>
      <c r="BN12" s="250"/>
      <c r="BO12" s="250"/>
      <c r="BP12" s="250"/>
      <c r="BQ12" s="256" t="s">
        <v>892</v>
      </c>
      <c r="BR12" s="255" t="s">
        <v>841</v>
      </c>
      <c r="BS12" s="250">
        <v>50</v>
      </c>
      <c r="BT12" s="250" t="s">
        <v>834</v>
      </c>
      <c r="BU12" s="255"/>
      <c r="BV12" s="249" t="s">
        <v>579</v>
      </c>
      <c r="BW12" s="256" t="s">
        <v>580</v>
      </c>
    </row>
    <row r="13" spans="1:105" s="1" customFormat="1" x14ac:dyDescent="0.3">
      <c r="A13" s="246">
        <v>10533</v>
      </c>
      <c r="B13" s="247">
        <v>42202</v>
      </c>
      <c r="C13" s="248" t="s">
        <v>825</v>
      </c>
      <c r="D13" s="249" t="s">
        <v>937</v>
      </c>
      <c r="E13" s="246"/>
      <c r="F13" s="246" t="s">
        <v>827</v>
      </c>
      <c r="G13" s="257">
        <v>42185</v>
      </c>
      <c r="H13" s="250" t="s">
        <v>828</v>
      </c>
      <c r="I13" s="250" t="s">
        <v>853</v>
      </c>
      <c r="J13" s="250"/>
      <c r="K13" s="246" t="s">
        <v>893</v>
      </c>
      <c r="L13" s="251" t="s">
        <v>894</v>
      </c>
      <c r="M13" s="252">
        <v>78.527272727272717</v>
      </c>
      <c r="N13" s="252">
        <v>26.836363636363632</v>
      </c>
      <c r="O13" s="246"/>
      <c r="P13" s="246"/>
      <c r="Q13" s="252" t="s">
        <v>868</v>
      </c>
      <c r="R13" s="246"/>
      <c r="S13" s="249" t="s">
        <v>868</v>
      </c>
      <c r="T13" s="246"/>
      <c r="U13" s="252" t="s">
        <v>868</v>
      </c>
      <c r="V13" s="252" t="s">
        <v>868</v>
      </c>
      <c r="W13" s="252" t="s">
        <v>868</v>
      </c>
      <c r="X13" s="246"/>
      <c r="Y13" s="246"/>
      <c r="Z13" s="246"/>
      <c r="AA13" s="246"/>
      <c r="AB13" s="246"/>
      <c r="AC13" s="246"/>
      <c r="AD13" s="252" t="s">
        <v>868</v>
      </c>
      <c r="AE13" s="252" t="s">
        <v>868</v>
      </c>
      <c r="AF13" s="246"/>
      <c r="AG13" s="246"/>
      <c r="AH13" s="252" t="s">
        <v>868</v>
      </c>
      <c r="AI13" s="246"/>
      <c r="AJ13" s="246"/>
      <c r="AK13" s="252" t="s">
        <v>868</v>
      </c>
      <c r="AL13" s="246"/>
      <c r="AM13" s="252" t="s">
        <v>868</v>
      </c>
      <c r="AN13" s="252" t="s">
        <v>868</v>
      </c>
      <c r="AO13" s="246" t="s">
        <v>833</v>
      </c>
      <c r="AP13" s="250" t="s">
        <v>829</v>
      </c>
      <c r="AQ13" s="250"/>
      <c r="AR13" s="250"/>
      <c r="AS13" s="253"/>
      <c r="AT13" s="250">
        <v>21</v>
      </c>
      <c r="AU13" s="250" t="s">
        <v>835</v>
      </c>
      <c r="AV13" s="246"/>
      <c r="AW13" s="250">
        <v>0</v>
      </c>
      <c r="AX13" s="250">
        <v>0</v>
      </c>
      <c r="AY13" s="250">
        <v>0</v>
      </c>
      <c r="AZ13" s="250">
        <v>0</v>
      </c>
      <c r="BA13" s="250">
        <v>0</v>
      </c>
      <c r="BB13" s="250">
        <v>0</v>
      </c>
      <c r="BC13" s="250">
        <v>0</v>
      </c>
      <c r="BD13" s="250">
        <v>0</v>
      </c>
      <c r="BE13" s="250">
        <v>0</v>
      </c>
      <c r="BF13" s="250">
        <v>0</v>
      </c>
      <c r="BG13" s="250">
        <v>0</v>
      </c>
      <c r="BH13" s="250">
        <v>0</v>
      </c>
      <c r="BI13" s="250"/>
      <c r="BJ13" s="250" t="s">
        <v>829</v>
      </c>
      <c r="BK13" s="250">
        <v>12</v>
      </c>
      <c r="BL13" s="250" t="s">
        <v>829</v>
      </c>
      <c r="BM13" s="250"/>
      <c r="BN13" s="250"/>
      <c r="BO13" s="250"/>
      <c r="BP13" s="250"/>
      <c r="BQ13" s="255"/>
      <c r="BR13" s="255"/>
      <c r="BS13" s="250"/>
      <c r="BT13" s="250" t="s">
        <v>834</v>
      </c>
      <c r="BU13" s="249"/>
      <c r="BV13" s="249" t="s">
        <v>579</v>
      </c>
      <c r="BW13" s="249" t="s">
        <v>593</v>
      </c>
      <c r="BX13"/>
      <c r="BY13"/>
      <c r="BZ13"/>
      <c r="CA13"/>
      <c r="CB13"/>
      <c r="CC13"/>
      <c r="CD13"/>
      <c r="CE13"/>
      <c r="CF13"/>
      <c r="CG13"/>
      <c r="CH13"/>
      <c r="CI13"/>
      <c r="CJ13"/>
      <c r="CK13"/>
      <c r="CL13"/>
      <c r="CM13"/>
      <c r="CN13"/>
      <c r="CO13"/>
      <c r="CP13"/>
      <c r="CQ13"/>
      <c r="CR13"/>
      <c r="CS13"/>
      <c r="CT13"/>
      <c r="CU13"/>
      <c r="CV13"/>
      <c r="CW13"/>
      <c r="CX13"/>
      <c r="CY13"/>
      <c r="CZ13"/>
      <c r="DA13"/>
    </row>
    <row r="14" spans="1:105" x14ac:dyDescent="0.3">
      <c r="A14" s="246">
        <v>10330</v>
      </c>
      <c r="B14" s="247">
        <v>42202</v>
      </c>
      <c r="C14" s="248" t="s">
        <v>825</v>
      </c>
      <c r="D14" s="249" t="s">
        <v>937</v>
      </c>
      <c r="E14" s="246"/>
      <c r="F14" s="246" t="s">
        <v>827</v>
      </c>
      <c r="G14" s="258">
        <v>42187</v>
      </c>
      <c r="H14" s="250" t="s">
        <v>828</v>
      </c>
      <c r="I14" s="250" t="s">
        <v>829</v>
      </c>
      <c r="J14" s="250"/>
      <c r="K14" s="246" t="s">
        <v>895</v>
      </c>
      <c r="L14" s="246" t="s">
        <v>896</v>
      </c>
      <c r="M14" s="252">
        <v>82</v>
      </c>
      <c r="N14" s="252">
        <v>26.499999999999996</v>
      </c>
      <c r="O14" s="246"/>
      <c r="P14" s="246"/>
      <c r="Q14" s="252" t="s">
        <v>868</v>
      </c>
      <c r="R14" s="246"/>
      <c r="S14" s="249" t="s">
        <v>868</v>
      </c>
      <c r="T14" s="246"/>
      <c r="U14" s="252" t="s">
        <v>868</v>
      </c>
      <c r="V14" s="252" t="s">
        <v>868</v>
      </c>
      <c r="W14" s="252" t="s">
        <v>868</v>
      </c>
      <c r="X14" s="246"/>
      <c r="Y14" s="246"/>
      <c r="Z14" s="246"/>
      <c r="AA14" s="246"/>
      <c r="AB14" s="246"/>
      <c r="AC14" s="246"/>
      <c r="AD14" s="252" t="s">
        <v>868</v>
      </c>
      <c r="AE14" s="252" t="s">
        <v>868</v>
      </c>
      <c r="AF14" s="246"/>
      <c r="AG14" s="246"/>
      <c r="AH14" s="252" t="s">
        <v>868</v>
      </c>
      <c r="AI14" s="246"/>
      <c r="AJ14" s="246"/>
      <c r="AK14" s="252" t="s">
        <v>868</v>
      </c>
      <c r="AL14" s="246"/>
      <c r="AM14" s="252" t="s">
        <v>868</v>
      </c>
      <c r="AN14" s="252" t="s">
        <v>868</v>
      </c>
      <c r="AO14" s="246" t="s">
        <v>833</v>
      </c>
      <c r="AP14" s="250" t="s">
        <v>829</v>
      </c>
      <c r="AQ14" s="250"/>
      <c r="AR14" s="250"/>
      <c r="AS14" s="253"/>
      <c r="AT14" s="250">
        <v>10.199999999999999</v>
      </c>
      <c r="AU14" s="250" t="s">
        <v>835</v>
      </c>
      <c r="AV14" s="246"/>
      <c r="AW14" s="250">
        <v>12</v>
      </c>
      <c r="AX14" s="250">
        <v>0</v>
      </c>
      <c r="AY14" s="250">
        <v>0</v>
      </c>
      <c r="AZ14" s="250">
        <v>0</v>
      </c>
      <c r="BA14" s="250">
        <v>0</v>
      </c>
      <c r="BB14" s="250">
        <v>0</v>
      </c>
      <c r="BC14" s="250">
        <v>0</v>
      </c>
      <c r="BD14" s="250">
        <v>0</v>
      </c>
      <c r="BE14" s="250">
        <v>0</v>
      </c>
      <c r="BF14" s="250">
        <v>0</v>
      </c>
      <c r="BG14" s="250">
        <v>0</v>
      </c>
      <c r="BH14" s="250">
        <v>0</v>
      </c>
      <c r="BI14" s="250"/>
      <c r="BJ14" s="250" t="s">
        <v>829</v>
      </c>
      <c r="BK14" s="250">
        <v>24</v>
      </c>
      <c r="BL14" s="250" t="s">
        <v>829</v>
      </c>
      <c r="BM14" s="250"/>
      <c r="BN14" s="250"/>
      <c r="BO14" s="250"/>
      <c r="BP14" s="250"/>
      <c r="BQ14" s="255"/>
      <c r="BR14" s="255"/>
      <c r="BS14" s="250"/>
      <c r="BT14" s="250" t="s">
        <v>834</v>
      </c>
      <c r="BU14" s="246"/>
      <c r="BV14" s="249" t="s">
        <v>945</v>
      </c>
      <c r="BW14" s="246" t="s">
        <v>593</v>
      </c>
    </row>
    <row r="15" spans="1:105" x14ac:dyDescent="0.3">
      <c r="A15" s="246">
        <v>10665</v>
      </c>
      <c r="B15" s="247">
        <v>42202</v>
      </c>
      <c r="C15" s="248" t="s">
        <v>825</v>
      </c>
      <c r="D15" s="249" t="s">
        <v>937</v>
      </c>
      <c r="E15" s="246"/>
      <c r="F15" s="246" t="s">
        <v>827</v>
      </c>
      <c r="G15" s="258">
        <v>42185</v>
      </c>
      <c r="H15" s="250" t="s">
        <v>828</v>
      </c>
      <c r="I15" s="250" t="s">
        <v>829</v>
      </c>
      <c r="J15" s="250"/>
      <c r="K15" s="246" t="s">
        <v>836</v>
      </c>
      <c r="L15" s="249" t="s">
        <v>899</v>
      </c>
      <c r="M15" s="252">
        <v>99.72727272727272</v>
      </c>
      <c r="N15" s="252">
        <v>24.863636363636363</v>
      </c>
      <c r="O15" s="246"/>
      <c r="P15" s="246"/>
      <c r="Q15" s="252" t="s">
        <v>868</v>
      </c>
      <c r="R15" s="246"/>
      <c r="S15" s="249" t="s">
        <v>868</v>
      </c>
      <c r="T15" s="246"/>
      <c r="U15" s="252" t="s">
        <v>868</v>
      </c>
      <c r="V15" s="252" t="s">
        <v>868</v>
      </c>
      <c r="W15" s="252" t="s">
        <v>868</v>
      </c>
      <c r="X15" s="246"/>
      <c r="Y15" s="246"/>
      <c r="Z15" s="246"/>
      <c r="AA15" s="246"/>
      <c r="AB15" s="246"/>
      <c r="AC15" s="246"/>
      <c r="AD15" s="252" t="s">
        <v>868</v>
      </c>
      <c r="AE15" s="252" t="s">
        <v>868</v>
      </c>
      <c r="AF15" s="246"/>
      <c r="AG15" s="246"/>
      <c r="AH15" s="252" t="s">
        <v>868</v>
      </c>
      <c r="AI15" s="246"/>
      <c r="AJ15" s="246"/>
      <c r="AK15" s="252" t="s">
        <v>868</v>
      </c>
      <c r="AL15" s="246"/>
      <c r="AM15" s="252" t="s">
        <v>868</v>
      </c>
      <c r="AN15" s="252" t="s">
        <v>868</v>
      </c>
      <c r="AO15" s="246" t="s">
        <v>833</v>
      </c>
      <c r="AP15" s="250" t="s">
        <v>829</v>
      </c>
      <c r="AQ15" s="250"/>
      <c r="AR15" s="250"/>
      <c r="AS15" s="253"/>
      <c r="AT15" s="250">
        <v>10.199999999999999</v>
      </c>
      <c r="AU15" s="250" t="s">
        <v>835</v>
      </c>
      <c r="AV15" s="246"/>
      <c r="AW15" s="250">
        <v>0</v>
      </c>
      <c r="AX15" s="250">
        <v>0</v>
      </c>
      <c r="AY15" s="250">
        <v>15</v>
      </c>
      <c r="AZ15" s="250">
        <v>0</v>
      </c>
      <c r="BA15" s="250">
        <v>0</v>
      </c>
      <c r="BB15" s="250">
        <v>0</v>
      </c>
      <c r="BC15" s="250">
        <v>0</v>
      </c>
      <c r="BD15" s="250">
        <v>0</v>
      </c>
      <c r="BE15" s="250">
        <v>0</v>
      </c>
      <c r="BF15" s="250">
        <v>0</v>
      </c>
      <c r="BG15" s="250">
        <v>0</v>
      </c>
      <c r="BH15" s="250">
        <v>0</v>
      </c>
      <c r="BI15" s="250"/>
      <c r="BJ15" s="250" t="s">
        <v>829</v>
      </c>
      <c r="BK15" s="250"/>
      <c r="BL15" s="250" t="s">
        <v>829</v>
      </c>
      <c r="BM15" s="250"/>
      <c r="BN15" s="250"/>
      <c r="BO15" s="250"/>
      <c r="BP15" s="250"/>
      <c r="BQ15" s="255"/>
      <c r="BR15" s="255"/>
      <c r="BS15" s="250"/>
      <c r="BT15" s="250" t="s">
        <v>834</v>
      </c>
      <c r="BU15" s="246" t="s">
        <v>946</v>
      </c>
      <c r="BV15" s="264" t="s">
        <v>947</v>
      </c>
      <c r="BW15" s="246" t="s">
        <v>593</v>
      </c>
    </row>
    <row r="16" spans="1:105" x14ac:dyDescent="0.3">
      <c r="A16" s="246">
        <v>1387</v>
      </c>
      <c r="B16" s="247">
        <v>42202</v>
      </c>
      <c r="C16" s="248" t="s">
        <v>825</v>
      </c>
      <c r="D16" s="249" t="s">
        <v>937</v>
      </c>
      <c r="E16" s="246"/>
      <c r="F16" s="246" t="s">
        <v>827</v>
      </c>
      <c r="G16" s="257">
        <v>42185</v>
      </c>
      <c r="H16" s="250" t="s">
        <v>828</v>
      </c>
      <c r="I16" s="250" t="s">
        <v>829</v>
      </c>
      <c r="J16" s="250"/>
      <c r="K16" s="246" t="s">
        <v>837</v>
      </c>
      <c r="L16" s="246" t="s">
        <v>838</v>
      </c>
      <c r="M16" s="252">
        <v>89</v>
      </c>
      <c r="N16" s="252">
        <v>25.86363636363636</v>
      </c>
      <c r="O16" s="249" t="s">
        <v>802</v>
      </c>
      <c r="P16" s="246">
        <v>1300</v>
      </c>
      <c r="Q16" s="252">
        <v>23</v>
      </c>
      <c r="R16" s="246"/>
      <c r="S16" s="249" t="s">
        <v>868</v>
      </c>
      <c r="T16" s="246"/>
      <c r="U16" s="252" t="s">
        <v>868</v>
      </c>
      <c r="V16" s="252" t="s">
        <v>868</v>
      </c>
      <c r="W16" s="252" t="s">
        <v>868</v>
      </c>
      <c r="X16" s="246"/>
      <c r="Y16" s="246"/>
      <c r="Z16" s="246"/>
      <c r="AA16" s="246"/>
      <c r="AB16" s="246"/>
      <c r="AC16" s="246"/>
      <c r="AD16" s="252" t="s">
        <v>868</v>
      </c>
      <c r="AE16" s="252" t="s">
        <v>868</v>
      </c>
      <c r="AF16" s="246"/>
      <c r="AG16" s="246"/>
      <c r="AH16" s="252" t="s">
        <v>868</v>
      </c>
      <c r="AI16" s="246"/>
      <c r="AJ16" s="246"/>
      <c r="AK16" s="252" t="s">
        <v>868</v>
      </c>
      <c r="AL16" s="246"/>
      <c r="AM16" s="252" t="s">
        <v>868</v>
      </c>
      <c r="AN16" s="252" t="s">
        <v>868</v>
      </c>
      <c r="AO16" s="246" t="s">
        <v>833</v>
      </c>
      <c r="AP16" s="250" t="s">
        <v>829</v>
      </c>
      <c r="AQ16" s="250"/>
      <c r="AR16" s="250"/>
      <c r="AS16" s="253"/>
      <c r="AT16" s="250">
        <v>11.1</v>
      </c>
      <c r="AU16" s="250" t="s">
        <v>835</v>
      </c>
      <c r="AV16" s="246"/>
      <c r="AW16" s="250">
        <v>0</v>
      </c>
      <c r="AX16" s="250">
        <v>0</v>
      </c>
      <c r="AY16" s="250">
        <v>10</v>
      </c>
      <c r="AZ16" s="250">
        <v>0</v>
      </c>
      <c r="BA16" s="250">
        <v>0</v>
      </c>
      <c r="BB16" s="250">
        <v>0</v>
      </c>
      <c r="BC16" s="250">
        <v>0</v>
      </c>
      <c r="BD16" s="250">
        <v>0</v>
      </c>
      <c r="BE16" s="250">
        <v>0</v>
      </c>
      <c r="BF16" s="250">
        <v>0</v>
      </c>
      <c r="BG16" s="250">
        <v>0</v>
      </c>
      <c r="BH16" s="250">
        <v>0</v>
      </c>
      <c r="BI16" s="250"/>
      <c r="BJ16" s="250" t="s">
        <v>829</v>
      </c>
      <c r="BK16" s="250"/>
      <c r="BL16" s="250" t="s">
        <v>829</v>
      </c>
      <c r="BM16" s="250"/>
      <c r="BN16" s="250"/>
      <c r="BO16" s="250"/>
      <c r="BP16" s="250"/>
      <c r="BQ16" s="255"/>
      <c r="BR16" s="255"/>
      <c r="BS16" s="250"/>
      <c r="BT16" s="250" t="s">
        <v>834</v>
      </c>
      <c r="BU16" s="246"/>
      <c r="BV16" s="264" t="s">
        <v>948</v>
      </c>
      <c r="BW16" s="249" t="s">
        <v>580</v>
      </c>
    </row>
    <row r="17" spans="1:110" x14ac:dyDescent="0.3">
      <c r="A17" s="246">
        <v>3593</v>
      </c>
      <c r="B17" s="247">
        <v>42202</v>
      </c>
      <c r="C17" s="248" t="s">
        <v>825</v>
      </c>
      <c r="D17" s="249" t="s">
        <v>937</v>
      </c>
      <c r="E17" s="246"/>
      <c r="F17" s="246" t="s">
        <v>827</v>
      </c>
      <c r="G17" s="258">
        <v>42185</v>
      </c>
      <c r="H17" s="250" t="s">
        <v>828</v>
      </c>
      <c r="I17" s="250" t="s">
        <v>829</v>
      </c>
      <c r="J17" s="250"/>
      <c r="K17" s="246" t="s">
        <v>839</v>
      </c>
      <c r="L17" s="246" t="s">
        <v>840</v>
      </c>
      <c r="M17" s="252">
        <v>82.081818181818178</v>
      </c>
      <c r="N17" s="252">
        <v>24.099999999999998</v>
      </c>
      <c r="O17" s="246"/>
      <c r="P17" s="246"/>
      <c r="Q17" s="252" t="s">
        <v>868</v>
      </c>
      <c r="R17" s="246"/>
      <c r="S17" s="249" t="s">
        <v>868</v>
      </c>
      <c r="T17" s="246"/>
      <c r="U17" s="252" t="s">
        <v>868</v>
      </c>
      <c r="V17" s="252" t="s">
        <v>868</v>
      </c>
      <c r="W17" s="252" t="s">
        <v>868</v>
      </c>
      <c r="X17" s="246"/>
      <c r="Y17" s="246"/>
      <c r="Z17" s="246"/>
      <c r="AA17" s="246"/>
      <c r="AB17" s="246"/>
      <c r="AC17" s="246"/>
      <c r="AD17" s="252" t="s">
        <v>868</v>
      </c>
      <c r="AE17" s="252" t="s">
        <v>868</v>
      </c>
      <c r="AF17" s="246"/>
      <c r="AG17" s="246"/>
      <c r="AH17" s="252" t="s">
        <v>868</v>
      </c>
      <c r="AI17" s="246"/>
      <c r="AJ17" s="246"/>
      <c r="AK17" s="252" t="s">
        <v>868</v>
      </c>
      <c r="AL17" s="246"/>
      <c r="AM17" s="252" t="s">
        <v>868</v>
      </c>
      <c r="AN17" s="252" t="s">
        <v>868</v>
      </c>
      <c r="AO17" s="246" t="s">
        <v>833</v>
      </c>
      <c r="AP17" s="250" t="s">
        <v>829</v>
      </c>
      <c r="AQ17" s="250"/>
      <c r="AR17" s="250"/>
      <c r="AS17" s="253"/>
      <c r="AT17" s="250">
        <v>8</v>
      </c>
      <c r="AU17" s="250" t="s">
        <v>829</v>
      </c>
      <c r="AV17" s="246"/>
      <c r="AW17" s="250">
        <v>0</v>
      </c>
      <c r="AX17" s="250">
        <v>0</v>
      </c>
      <c r="AY17" s="250">
        <v>0</v>
      </c>
      <c r="AZ17" s="250">
        <v>0</v>
      </c>
      <c r="BA17" s="250">
        <v>0</v>
      </c>
      <c r="BB17" s="250">
        <v>0</v>
      </c>
      <c r="BC17" s="250">
        <v>0</v>
      </c>
      <c r="BD17" s="250">
        <v>0</v>
      </c>
      <c r="BE17" s="250">
        <v>0</v>
      </c>
      <c r="BF17" s="250">
        <v>0</v>
      </c>
      <c r="BG17" s="250">
        <v>0</v>
      </c>
      <c r="BH17" s="250">
        <v>0</v>
      </c>
      <c r="BI17" s="250"/>
      <c r="BJ17" s="250" t="s">
        <v>829</v>
      </c>
      <c r="BK17" s="250"/>
      <c r="BL17" s="250" t="s">
        <v>829</v>
      </c>
      <c r="BM17" s="250"/>
      <c r="BN17" s="250"/>
      <c r="BO17" s="250"/>
      <c r="BP17" s="250"/>
      <c r="BQ17" s="246" t="s">
        <v>902</v>
      </c>
      <c r="BR17" s="246" t="s">
        <v>841</v>
      </c>
      <c r="BS17" s="250">
        <v>30</v>
      </c>
      <c r="BT17" s="250" t="s">
        <v>834</v>
      </c>
      <c r="BU17" s="246"/>
      <c r="BV17" s="246" t="s">
        <v>842</v>
      </c>
      <c r="BW17" s="249" t="s">
        <v>580</v>
      </c>
      <c r="DA17" s="3"/>
      <c r="DB17" s="3"/>
      <c r="DC17" s="3"/>
      <c r="DD17" s="3"/>
      <c r="DE17" s="3"/>
      <c r="DF17" s="3"/>
    </row>
    <row r="18" spans="1:110" x14ac:dyDescent="0.3">
      <c r="A18" s="246">
        <v>10368</v>
      </c>
      <c r="B18" s="247">
        <v>42202</v>
      </c>
      <c r="C18" s="248" t="s">
        <v>825</v>
      </c>
      <c r="D18" s="249" t="s">
        <v>937</v>
      </c>
      <c r="E18" s="246"/>
      <c r="F18" s="246" t="s">
        <v>827</v>
      </c>
      <c r="G18" s="258">
        <v>42171</v>
      </c>
      <c r="H18" s="250" t="s">
        <v>590</v>
      </c>
      <c r="I18" s="250" t="s">
        <v>772</v>
      </c>
      <c r="J18" s="250"/>
      <c r="K18" s="246" t="s">
        <v>949</v>
      </c>
      <c r="L18" s="246" t="s">
        <v>903</v>
      </c>
      <c r="M18" s="252">
        <v>99</v>
      </c>
      <c r="N18" s="252">
        <v>24.763636363636362</v>
      </c>
      <c r="O18" s="246" t="s">
        <v>802</v>
      </c>
      <c r="P18" s="246">
        <v>1350</v>
      </c>
      <c r="Q18" s="252">
        <v>27.972727272727269</v>
      </c>
      <c r="R18" s="246"/>
      <c r="S18" s="249" t="s">
        <v>868</v>
      </c>
      <c r="T18" s="246"/>
      <c r="U18" s="252" t="s">
        <v>868</v>
      </c>
      <c r="V18" s="252" t="s">
        <v>868</v>
      </c>
      <c r="W18" s="252" t="s">
        <v>868</v>
      </c>
      <c r="X18" s="246"/>
      <c r="Y18" s="246"/>
      <c r="Z18" s="246"/>
      <c r="AA18" s="246"/>
      <c r="AB18" s="246"/>
      <c r="AC18" s="246"/>
      <c r="AD18" s="252" t="s">
        <v>868</v>
      </c>
      <c r="AE18" s="252" t="s">
        <v>868</v>
      </c>
      <c r="AF18" s="246"/>
      <c r="AG18" s="246"/>
      <c r="AH18" s="252" t="s">
        <v>868</v>
      </c>
      <c r="AI18" s="246"/>
      <c r="AJ18" s="246"/>
      <c r="AK18" s="252" t="s">
        <v>868</v>
      </c>
      <c r="AL18" s="246"/>
      <c r="AM18" s="252" t="s">
        <v>868</v>
      </c>
      <c r="AN18" s="252" t="s">
        <v>868</v>
      </c>
      <c r="AO18" s="246" t="s">
        <v>833</v>
      </c>
      <c r="AP18" s="250" t="s">
        <v>829</v>
      </c>
      <c r="AQ18" s="250"/>
      <c r="AR18" s="250"/>
      <c r="AS18" s="253"/>
      <c r="AT18" s="250">
        <v>6</v>
      </c>
      <c r="AU18" s="250" t="s">
        <v>829</v>
      </c>
      <c r="AV18" s="246"/>
      <c r="AW18" s="250">
        <v>0</v>
      </c>
      <c r="AX18" s="250">
        <v>0</v>
      </c>
      <c r="AY18" s="250">
        <v>7</v>
      </c>
      <c r="AZ18" s="250">
        <v>0</v>
      </c>
      <c r="BA18" s="250">
        <v>0</v>
      </c>
      <c r="BB18" s="250">
        <v>0</v>
      </c>
      <c r="BC18" s="250">
        <v>0</v>
      </c>
      <c r="BD18" s="250">
        <v>0</v>
      </c>
      <c r="BE18" s="250">
        <v>0</v>
      </c>
      <c r="BF18" s="250">
        <v>0</v>
      </c>
      <c r="BG18" s="250">
        <v>0</v>
      </c>
      <c r="BH18" s="250">
        <v>0</v>
      </c>
      <c r="BI18" s="250"/>
      <c r="BJ18" s="250" t="s">
        <v>829</v>
      </c>
      <c r="BK18" s="250"/>
      <c r="BL18" s="250" t="s">
        <v>829</v>
      </c>
      <c r="BM18" s="250"/>
      <c r="BN18" s="250"/>
      <c r="BO18" s="250"/>
      <c r="BP18" s="250"/>
      <c r="BQ18" s="246"/>
      <c r="BR18" s="246"/>
      <c r="BS18" s="250"/>
      <c r="BT18" s="250" t="s">
        <v>834</v>
      </c>
      <c r="BU18" s="249" t="s">
        <v>803</v>
      </c>
      <c r="BV18" s="249" t="s">
        <v>950</v>
      </c>
      <c r="BW18" s="256" t="s">
        <v>593</v>
      </c>
      <c r="CY18" s="1"/>
      <c r="CZ18" s="1"/>
      <c r="DA18" s="1"/>
    </row>
    <row r="19" spans="1:110" x14ac:dyDescent="0.3">
      <c r="A19" s="246">
        <v>9686</v>
      </c>
      <c r="B19" s="247">
        <v>42202</v>
      </c>
      <c r="C19" s="248" t="s">
        <v>825</v>
      </c>
      <c r="D19" s="249" t="s">
        <v>937</v>
      </c>
      <c r="E19" s="246"/>
      <c r="F19" s="246" t="s">
        <v>827</v>
      </c>
      <c r="G19" s="258">
        <v>42188</v>
      </c>
      <c r="H19" s="262" t="s">
        <v>590</v>
      </c>
      <c r="I19" s="262" t="s">
        <v>853</v>
      </c>
      <c r="J19" s="250"/>
      <c r="K19" s="246" t="s">
        <v>804</v>
      </c>
      <c r="L19" s="259" t="s">
        <v>904</v>
      </c>
      <c r="M19" s="252">
        <v>65.699999999999989</v>
      </c>
      <c r="N19" s="252">
        <v>27.954545454545453</v>
      </c>
      <c r="O19" s="246"/>
      <c r="P19" s="246"/>
      <c r="Q19" s="252" t="s">
        <v>868</v>
      </c>
      <c r="R19" s="246"/>
      <c r="S19" s="249" t="s">
        <v>868</v>
      </c>
      <c r="T19" s="246"/>
      <c r="U19" s="252" t="s">
        <v>868</v>
      </c>
      <c r="V19" s="252" t="s">
        <v>868</v>
      </c>
      <c r="W19" s="252" t="s">
        <v>868</v>
      </c>
      <c r="X19" s="246"/>
      <c r="Y19" s="246"/>
      <c r="Z19" s="246"/>
      <c r="AA19" s="246"/>
      <c r="AB19" s="246"/>
      <c r="AC19" s="246"/>
      <c r="AD19" s="252" t="s">
        <v>868</v>
      </c>
      <c r="AE19" s="252" t="s">
        <v>868</v>
      </c>
      <c r="AF19" s="246"/>
      <c r="AG19" s="246"/>
      <c r="AH19" s="252" t="s">
        <v>868</v>
      </c>
      <c r="AI19" s="246"/>
      <c r="AJ19" s="246"/>
      <c r="AK19" s="252" t="s">
        <v>868</v>
      </c>
      <c r="AL19" s="246"/>
      <c r="AM19" s="252" t="s">
        <v>868</v>
      </c>
      <c r="AN19" s="252" t="s">
        <v>868</v>
      </c>
      <c r="AO19" s="246" t="s">
        <v>833</v>
      </c>
      <c r="AP19" s="250" t="s">
        <v>829</v>
      </c>
      <c r="AQ19" s="250"/>
      <c r="AR19" s="250"/>
      <c r="AS19" s="253"/>
      <c r="AT19" s="250">
        <v>15</v>
      </c>
      <c r="AU19" s="250" t="s">
        <v>829</v>
      </c>
      <c r="AV19" s="246"/>
      <c r="AW19" s="250">
        <v>0</v>
      </c>
      <c r="AX19" s="250">
        <v>0</v>
      </c>
      <c r="AY19" s="250">
        <v>0</v>
      </c>
      <c r="AZ19" s="250">
        <v>0</v>
      </c>
      <c r="BA19" s="250">
        <v>0</v>
      </c>
      <c r="BB19" s="250">
        <v>0</v>
      </c>
      <c r="BC19" s="250">
        <v>0</v>
      </c>
      <c r="BD19" s="250">
        <v>0</v>
      </c>
      <c r="BE19" s="250">
        <v>0</v>
      </c>
      <c r="BF19" s="250">
        <v>0</v>
      </c>
      <c r="BG19" s="250">
        <v>0</v>
      </c>
      <c r="BH19" s="250">
        <v>0</v>
      </c>
      <c r="BI19" s="250"/>
      <c r="BJ19" s="250" t="s">
        <v>829</v>
      </c>
      <c r="BK19" s="250"/>
      <c r="BL19" s="250" t="s">
        <v>829</v>
      </c>
      <c r="BM19" s="250"/>
      <c r="BN19" s="250"/>
      <c r="BO19" s="250"/>
      <c r="BP19" s="250"/>
      <c r="BQ19" s="246"/>
      <c r="BR19" s="246"/>
      <c r="BS19" s="250"/>
      <c r="BT19" s="250" t="s">
        <v>834</v>
      </c>
      <c r="BU19" s="246" t="s">
        <v>803</v>
      </c>
      <c r="BV19" s="246" t="s">
        <v>951</v>
      </c>
      <c r="BW19" s="249" t="s">
        <v>580</v>
      </c>
    </row>
    <row r="20" spans="1:110" x14ac:dyDescent="0.3">
      <c r="A20" s="246">
        <v>9916</v>
      </c>
      <c r="B20" s="247">
        <v>42202</v>
      </c>
      <c r="C20" s="248" t="s">
        <v>825</v>
      </c>
      <c r="D20" s="249" t="s">
        <v>937</v>
      </c>
      <c r="E20" s="246"/>
      <c r="F20" s="246" t="s">
        <v>827</v>
      </c>
      <c r="G20" s="258">
        <v>42185</v>
      </c>
      <c r="H20" s="250" t="s">
        <v>828</v>
      </c>
      <c r="I20" s="250" t="s">
        <v>829</v>
      </c>
      <c r="J20" s="250"/>
      <c r="K20" s="249" t="s">
        <v>906</v>
      </c>
      <c r="L20" s="246" t="s">
        <v>844</v>
      </c>
      <c r="M20" s="252">
        <v>72.790909090909082</v>
      </c>
      <c r="N20" s="252">
        <v>25.809090909090909</v>
      </c>
      <c r="O20" s="246"/>
      <c r="P20" s="246"/>
      <c r="Q20" s="252" t="s">
        <v>868</v>
      </c>
      <c r="R20" s="246"/>
      <c r="S20" s="249" t="s">
        <v>868</v>
      </c>
      <c r="T20" s="246"/>
      <c r="U20" s="252" t="s">
        <v>868</v>
      </c>
      <c r="V20" s="252" t="s">
        <v>868</v>
      </c>
      <c r="W20" s="252" t="s">
        <v>868</v>
      </c>
      <c r="X20" s="246"/>
      <c r="Y20" s="246"/>
      <c r="Z20" s="246"/>
      <c r="AA20" s="246"/>
      <c r="AB20" s="246"/>
      <c r="AC20" s="246"/>
      <c r="AD20" s="252" t="s">
        <v>868</v>
      </c>
      <c r="AE20" s="252" t="s">
        <v>868</v>
      </c>
      <c r="AF20" s="246"/>
      <c r="AG20" s="246"/>
      <c r="AH20" s="252" t="s">
        <v>868</v>
      </c>
      <c r="AI20" s="246"/>
      <c r="AJ20" s="246"/>
      <c r="AK20" s="252" t="s">
        <v>868</v>
      </c>
      <c r="AL20" s="246"/>
      <c r="AM20" s="252" t="s">
        <v>868</v>
      </c>
      <c r="AN20" s="252" t="s">
        <v>868</v>
      </c>
      <c r="AO20" s="246" t="s">
        <v>833</v>
      </c>
      <c r="AP20" s="250" t="s">
        <v>829</v>
      </c>
      <c r="AQ20" s="250"/>
      <c r="AR20" s="250"/>
      <c r="AS20" s="253"/>
      <c r="AT20" s="250">
        <v>15</v>
      </c>
      <c r="AU20" s="250" t="s">
        <v>829</v>
      </c>
      <c r="AV20" s="246"/>
      <c r="AW20" s="250">
        <v>0</v>
      </c>
      <c r="AX20" s="250">
        <v>0</v>
      </c>
      <c r="AY20" s="250">
        <v>0</v>
      </c>
      <c r="AZ20" s="250">
        <v>0</v>
      </c>
      <c r="BA20" s="250">
        <v>0</v>
      </c>
      <c r="BB20" s="250">
        <v>0</v>
      </c>
      <c r="BC20" s="250">
        <v>0</v>
      </c>
      <c r="BD20" s="250">
        <v>0</v>
      </c>
      <c r="BE20" s="250">
        <v>0</v>
      </c>
      <c r="BF20" s="250">
        <v>0</v>
      </c>
      <c r="BG20" s="250">
        <v>0</v>
      </c>
      <c r="BH20" s="250">
        <v>0</v>
      </c>
      <c r="BI20" s="250"/>
      <c r="BJ20" s="250" t="s">
        <v>829</v>
      </c>
      <c r="BK20" s="250"/>
      <c r="BL20" s="250" t="s">
        <v>829</v>
      </c>
      <c r="BM20" s="250">
        <v>120</v>
      </c>
      <c r="BN20" s="250"/>
      <c r="BO20" s="250"/>
      <c r="BP20" s="250"/>
      <c r="BQ20" s="255"/>
      <c r="BR20" s="255"/>
      <c r="BS20" s="250"/>
      <c r="BT20" s="250" t="s">
        <v>834</v>
      </c>
      <c r="BU20" s="249" t="s">
        <v>897</v>
      </c>
      <c r="BV20" s="249" t="s">
        <v>952</v>
      </c>
      <c r="BW20" s="255" t="s">
        <v>580</v>
      </c>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row>
    <row r="21" spans="1:110" x14ac:dyDescent="0.3">
      <c r="A21" s="246">
        <v>9900</v>
      </c>
      <c r="B21" s="247">
        <v>42202</v>
      </c>
      <c r="C21" s="248" t="s">
        <v>825</v>
      </c>
      <c r="D21" s="249" t="s">
        <v>937</v>
      </c>
      <c r="E21" s="246"/>
      <c r="F21" s="246" t="s">
        <v>827</v>
      </c>
      <c r="G21" s="258">
        <v>42066</v>
      </c>
      <c r="H21" s="250" t="s">
        <v>828</v>
      </c>
      <c r="I21" s="250" t="s">
        <v>829</v>
      </c>
      <c r="J21" s="250"/>
      <c r="K21" s="249" t="s">
        <v>908</v>
      </c>
      <c r="L21" s="246" t="s">
        <v>844</v>
      </c>
      <c r="M21" s="252">
        <v>78.854545454545445</v>
      </c>
      <c r="N21" s="252">
        <v>21</v>
      </c>
      <c r="O21" s="246"/>
      <c r="P21" s="246"/>
      <c r="Q21" s="252" t="s">
        <v>868</v>
      </c>
      <c r="R21" s="246"/>
      <c r="S21" s="249" t="s">
        <v>868</v>
      </c>
      <c r="T21" s="246"/>
      <c r="U21" s="252" t="s">
        <v>868</v>
      </c>
      <c r="V21" s="252" t="s">
        <v>868</v>
      </c>
      <c r="W21" s="252" t="s">
        <v>868</v>
      </c>
      <c r="X21" s="246"/>
      <c r="Y21" s="246"/>
      <c r="Z21" s="246"/>
      <c r="AA21" s="246"/>
      <c r="AB21" s="246"/>
      <c r="AC21" s="246"/>
      <c r="AD21" s="252" t="s">
        <v>868</v>
      </c>
      <c r="AE21" s="252" t="s">
        <v>868</v>
      </c>
      <c r="AF21" s="246"/>
      <c r="AG21" s="246"/>
      <c r="AH21" s="252" t="s">
        <v>868</v>
      </c>
      <c r="AI21" s="246"/>
      <c r="AJ21" s="246"/>
      <c r="AK21" s="252" t="s">
        <v>868</v>
      </c>
      <c r="AL21" s="246"/>
      <c r="AM21" s="252" t="s">
        <v>868</v>
      </c>
      <c r="AN21" s="252" t="s">
        <v>868</v>
      </c>
      <c r="AO21" s="246" t="s">
        <v>833</v>
      </c>
      <c r="AP21" s="250" t="s">
        <v>829</v>
      </c>
      <c r="AQ21" s="250"/>
      <c r="AR21" s="250"/>
      <c r="AS21" s="253"/>
      <c r="AT21" s="250">
        <v>8</v>
      </c>
      <c r="AU21" s="250" t="s">
        <v>829</v>
      </c>
      <c r="AV21" s="246"/>
      <c r="AW21" s="250">
        <v>0</v>
      </c>
      <c r="AX21" s="250">
        <v>0</v>
      </c>
      <c r="AY21" s="250">
        <v>0</v>
      </c>
      <c r="AZ21" s="250">
        <v>0</v>
      </c>
      <c r="BA21" s="250">
        <v>0</v>
      </c>
      <c r="BB21" s="250">
        <v>0</v>
      </c>
      <c r="BC21" s="250">
        <v>0</v>
      </c>
      <c r="BD21" s="250">
        <v>0</v>
      </c>
      <c r="BE21" s="250">
        <v>0</v>
      </c>
      <c r="BF21" s="250">
        <v>0</v>
      </c>
      <c r="BG21" s="250">
        <v>0</v>
      </c>
      <c r="BH21" s="250">
        <v>0</v>
      </c>
      <c r="BI21" s="250"/>
      <c r="BJ21" s="250" t="s">
        <v>829</v>
      </c>
      <c r="BK21" s="250"/>
      <c r="BL21" s="250" t="s">
        <v>829</v>
      </c>
      <c r="BM21" s="250"/>
      <c r="BN21" s="250"/>
      <c r="BO21" s="250"/>
      <c r="BP21" s="250"/>
      <c r="BQ21" s="255"/>
      <c r="BR21" s="255"/>
      <c r="BS21" s="250"/>
      <c r="BT21" s="250" t="s">
        <v>834</v>
      </c>
      <c r="BU21" s="249" t="s">
        <v>897</v>
      </c>
      <c r="BV21" s="249" t="s">
        <v>579</v>
      </c>
      <c r="BW21" s="249" t="s">
        <v>600</v>
      </c>
      <c r="CC21" s="1"/>
      <c r="CD21" s="1"/>
      <c r="CE21" s="1"/>
      <c r="CF21" s="1"/>
      <c r="CG21" s="1"/>
      <c r="CH21" s="1"/>
      <c r="CI21" s="2"/>
      <c r="CJ21" s="2"/>
      <c r="CK21" s="2"/>
      <c r="CL21" s="2"/>
      <c r="CM21" s="2"/>
      <c r="CN21" s="2"/>
      <c r="CO21" s="2"/>
      <c r="CP21" s="2"/>
      <c r="CQ21" s="2"/>
      <c r="CR21" s="2"/>
      <c r="CS21" s="2"/>
      <c r="CT21" s="2"/>
      <c r="CU21" s="2"/>
      <c r="CV21" s="2"/>
      <c r="CW21" s="2"/>
      <c r="CX21" s="2"/>
      <c r="CY21" s="2"/>
      <c r="CZ21" s="2"/>
      <c r="DA21" s="2"/>
      <c r="DB21" s="2"/>
      <c r="DC21" s="2"/>
      <c r="DD21" s="1"/>
      <c r="DE21" s="1"/>
      <c r="DF21" s="1"/>
    </row>
    <row r="22" spans="1:110" x14ac:dyDescent="0.3">
      <c r="A22" s="246">
        <v>8971</v>
      </c>
      <c r="B22" s="247">
        <v>42202</v>
      </c>
      <c r="C22" s="248" t="s">
        <v>825</v>
      </c>
      <c r="D22" s="249" t="s">
        <v>937</v>
      </c>
      <c r="E22" s="246"/>
      <c r="F22" s="246" t="s">
        <v>827</v>
      </c>
      <c r="G22" s="247">
        <v>41934</v>
      </c>
      <c r="H22" s="250" t="s">
        <v>590</v>
      </c>
      <c r="I22" s="250" t="s">
        <v>829</v>
      </c>
      <c r="J22" s="250"/>
      <c r="K22" s="246" t="s">
        <v>953</v>
      </c>
      <c r="L22" s="246" t="s">
        <v>954</v>
      </c>
      <c r="M22" s="252">
        <v>102.17</v>
      </c>
      <c r="N22" s="252">
        <v>35</v>
      </c>
      <c r="O22" s="246"/>
      <c r="P22" s="246"/>
      <c r="Q22" s="252" t="s">
        <v>868</v>
      </c>
      <c r="R22" s="246"/>
      <c r="S22" s="249" t="s">
        <v>868</v>
      </c>
      <c r="T22" s="246"/>
      <c r="U22" s="252" t="s">
        <v>868</v>
      </c>
      <c r="V22" s="252" t="s">
        <v>868</v>
      </c>
      <c r="W22" s="252" t="s">
        <v>868</v>
      </c>
      <c r="X22" s="246"/>
      <c r="Y22" s="246"/>
      <c r="Z22" s="246"/>
      <c r="AA22" s="246"/>
      <c r="AB22" s="246"/>
      <c r="AC22" s="246"/>
      <c r="AD22" s="252" t="s">
        <v>868</v>
      </c>
      <c r="AE22" s="252" t="s">
        <v>868</v>
      </c>
      <c r="AF22" s="246"/>
      <c r="AG22" s="246"/>
      <c r="AH22" s="252" t="s">
        <v>868</v>
      </c>
      <c r="AI22" s="246"/>
      <c r="AJ22" s="246"/>
      <c r="AK22" s="252" t="s">
        <v>868</v>
      </c>
      <c r="AL22" s="246"/>
      <c r="AM22" s="252" t="s">
        <v>868</v>
      </c>
      <c r="AN22" s="252" t="s">
        <v>868</v>
      </c>
      <c r="AO22" s="246" t="s">
        <v>833</v>
      </c>
      <c r="AP22" s="250" t="s">
        <v>829</v>
      </c>
      <c r="AQ22" s="250"/>
      <c r="AR22" s="250"/>
      <c r="AS22" s="253"/>
      <c r="AT22" s="250">
        <v>8</v>
      </c>
      <c r="AU22" s="250" t="s">
        <v>835</v>
      </c>
      <c r="AV22" s="246"/>
      <c r="AW22" s="250">
        <v>0</v>
      </c>
      <c r="AX22" s="250">
        <v>0</v>
      </c>
      <c r="AY22" s="250">
        <v>0</v>
      </c>
      <c r="AZ22" s="250">
        <v>0</v>
      </c>
      <c r="BA22" s="250">
        <v>0</v>
      </c>
      <c r="BB22" s="250">
        <v>0</v>
      </c>
      <c r="BC22" s="250">
        <v>0</v>
      </c>
      <c r="BD22" s="250">
        <v>0</v>
      </c>
      <c r="BE22" s="250">
        <v>0</v>
      </c>
      <c r="BF22" s="250">
        <v>0</v>
      </c>
      <c r="BG22" s="250">
        <v>0</v>
      </c>
      <c r="BH22" s="250">
        <v>0</v>
      </c>
      <c r="BI22" s="250"/>
      <c r="BJ22" s="250" t="s">
        <v>829</v>
      </c>
      <c r="BK22" s="250"/>
      <c r="BL22" s="250" t="s">
        <v>829</v>
      </c>
      <c r="BM22" s="250"/>
      <c r="BN22" s="250"/>
      <c r="BO22" s="250"/>
      <c r="BP22" s="254"/>
      <c r="BQ22" s="246"/>
      <c r="BR22" s="246"/>
      <c r="BS22" s="250"/>
      <c r="BT22" s="250" t="s">
        <v>834</v>
      </c>
      <c r="BU22" s="255" t="s">
        <v>955</v>
      </c>
      <c r="BV22" s="246" t="s">
        <v>956</v>
      </c>
      <c r="BW22" s="246" t="s">
        <v>600</v>
      </c>
      <c r="CC22" s="1"/>
      <c r="CD22" s="1"/>
      <c r="CE22" s="1"/>
      <c r="CF22" s="1"/>
      <c r="CG22" s="1"/>
      <c r="CH22" s="1"/>
      <c r="CI22" s="2"/>
      <c r="CJ22" s="2"/>
      <c r="CK22" s="2"/>
      <c r="CL22" s="2"/>
      <c r="CM22" s="2"/>
      <c r="CN22" s="2"/>
      <c r="CO22" s="2"/>
      <c r="CP22" s="2"/>
      <c r="CQ22" s="2"/>
      <c r="CR22" s="2"/>
      <c r="CS22" s="2"/>
      <c r="CT22" s="2"/>
      <c r="CU22" s="2"/>
      <c r="CV22" s="2"/>
      <c r="CW22" s="2"/>
      <c r="CX22" s="2"/>
      <c r="CY22" s="2"/>
      <c r="CZ22" s="2"/>
      <c r="DA22" s="2"/>
      <c r="DB22" s="2"/>
      <c r="DC22" s="2"/>
      <c r="DD22" s="1"/>
      <c r="DE22" s="1"/>
      <c r="DF22" s="1"/>
    </row>
    <row r="23" spans="1:110" x14ac:dyDescent="0.3">
      <c r="A23" s="246">
        <v>10031</v>
      </c>
      <c r="B23" s="247">
        <v>42202</v>
      </c>
      <c r="C23" s="248" t="s">
        <v>825</v>
      </c>
      <c r="D23" s="249" t="s">
        <v>937</v>
      </c>
      <c r="E23" s="246"/>
      <c r="F23" s="246" t="s">
        <v>827</v>
      </c>
      <c r="G23" s="258">
        <v>42184</v>
      </c>
      <c r="H23" s="262" t="s">
        <v>590</v>
      </c>
      <c r="I23" s="262" t="s">
        <v>853</v>
      </c>
      <c r="J23" s="250"/>
      <c r="K23" s="249" t="s">
        <v>909</v>
      </c>
      <c r="L23" s="259" t="s">
        <v>910</v>
      </c>
      <c r="M23" s="252">
        <v>73.599999999999994</v>
      </c>
      <c r="N23" s="252">
        <v>20.409090909090907</v>
      </c>
      <c r="O23" s="246"/>
      <c r="P23" s="246"/>
      <c r="Q23" s="252" t="s">
        <v>868</v>
      </c>
      <c r="R23" s="246"/>
      <c r="S23" s="249" t="s">
        <v>868</v>
      </c>
      <c r="T23" s="246"/>
      <c r="U23" s="252" t="s">
        <v>868</v>
      </c>
      <c r="V23" s="252" t="s">
        <v>868</v>
      </c>
      <c r="W23" s="252" t="s">
        <v>868</v>
      </c>
      <c r="X23" s="246"/>
      <c r="Y23" s="246"/>
      <c r="Z23" s="246"/>
      <c r="AA23" s="246"/>
      <c r="AB23" s="246"/>
      <c r="AC23" s="246"/>
      <c r="AD23" s="252" t="s">
        <v>868</v>
      </c>
      <c r="AE23" s="252" t="s">
        <v>868</v>
      </c>
      <c r="AF23" s="246"/>
      <c r="AG23" s="246"/>
      <c r="AH23" s="252" t="s">
        <v>868</v>
      </c>
      <c r="AI23" s="246"/>
      <c r="AJ23" s="246"/>
      <c r="AK23" s="252" t="s">
        <v>868</v>
      </c>
      <c r="AL23" s="246"/>
      <c r="AM23" s="252" t="s">
        <v>868</v>
      </c>
      <c r="AN23" s="252" t="s">
        <v>868</v>
      </c>
      <c r="AO23" s="246" t="s">
        <v>833</v>
      </c>
      <c r="AP23" s="250" t="s">
        <v>829</v>
      </c>
      <c r="AQ23" s="250"/>
      <c r="AR23" s="250"/>
      <c r="AS23" s="253"/>
      <c r="AT23" s="250">
        <v>10</v>
      </c>
      <c r="AU23" s="250" t="s">
        <v>829</v>
      </c>
      <c r="AV23" s="246"/>
      <c r="AW23" s="250">
        <v>0</v>
      </c>
      <c r="AX23" s="250">
        <v>0</v>
      </c>
      <c r="AY23" s="250">
        <v>0</v>
      </c>
      <c r="AZ23" s="250">
        <v>0</v>
      </c>
      <c r="BA23" s="250">
        <v>0</v>
      </c>
      <c r="BB23" s="250">
        <v>0</v>
      </c>
      <c r="BC23" s="250">
        <v>0</v>
      </c>
      <c r="BD23" s="250">
        <v>0</v>
      </c>
      <c r="BE23" s="250">
        <v>0</v>
      </c>
      <c r="BF23" s="250">
        <v>0</v>
      </c>
      <c r="BG23" s="250">
        <v>0</v>
      </c>
      <c r="BH23" s="250">
        <v>0</v>
      </c>
      <c r="BI23" s="250"/>
      <c r="BJ23" s="250" t="s">
        <v>829</v>
      </c>
      <c r="BK23" s="250"/>
      <c r="BL23" s="250" t="s">
        <v>829</v>
      </c>
      <c r="BM23" s="250">
        <v>39</v>
      </c>
      <c r="BN23" s="250"/>
      <c r="BO23" s="250"/>
      <c r="BP23" s="250"/>
      <c r="BQ23" s="246"/>
      <c r="BR23" s="246"/>
      <c r="BS23" s="250"/>
      <c r="BT23" s="250" t="s">
        <v>834</v>
      </c>
      <c r="BU23" s="249" t="s">
        <v>911</v>
      </c>
      <c r="BV23" s="249" t="s">
        <v>957</v>
      </c>
      <c r="BW23" s="256" t="s">
        <v>580</v>
      </c>
      <c r="CC23" s="1"/>
      <c r="CD23" s="1"/>
      <c r="CE23" s="1"/>
      <c r="CF23" s="1"/>
      <c r="CG23" s="1"/>
      <c r="CH23" s="1"/>
      <c r="CI23" s="2"/>
      <c r="CJ23" s="2"/>
      <c r="CK23" s="2"/>
      <c r="CL23" s="2"/>
      <c r="CM23" s="2"/>
      <c r="CN23" s="2"/>
      <c r="CO23" s="2"/>
      <c r="CP23" s="2"/>
      <c r="CQ23" s="2"/>
      <c r="CR23" s="2"/>
      <c r="CS23" s="2"/>
      <c r="CT23" s="2"/>
      <c r="CU23" s="2"/>
      <c r="CV23" s="2"/>
      <c r="CW23" s="2"/>
      <c r="CX23" s="2"/>
      <c r="CY23" s="2"/>
      <c r="CZ23" s="2"/>
      <c r="DA23" s="2"/>
      <c r="DB23" s="2"/>
      <c r="DC23" s="2"/>
      <c r="DD23" s="1"/>
      <c r="DE23" s="1"/>
      <c r="DF23" s="1"/>
    </row>
    <row r="24" spans="1:110" x14ac:dyDescent="0.3">
      <c r="A24" s="246">
        <v>8936</v>
      </c>
      <c r="B24" s="247">
        <v>42203</v>
      </c>
      <c r="C24" s="248" t="s">
        <v>825</v>
      </c>
      <c r="D24" s="249" t="s">
        <v>937</v>
      </c>
      <c r="E24" s="246"/>
      <c r="F24" s="246" t="s">
        <v>845</v>
      </c>
      <c r="G24" s="247">
        <v>42187</v>
      </c>
      <c r="H24" s="250" t="s">
        <v>828</v>
      </c>
      <c r="I24" s="250" t="s">
        <v>853</v>
      </c>
      <c r="J24" s="250"/>
      <c r="K24" s="246" t="s">
        <v>866</v>
      </c>
      <c r="L24" s="251" t="s">
        <v>867</v>
      </c>
      <c r="M24" s="252">
        <v>83.181818181818173</v>
      </c>
      <c r="N24" s="252">
        <v>21.363636363636363</v>
      </c>
      <c r="O24" s="246"/>
      <c r="P24" s="246"/>
      <c r="Q24" s="252" t="s">
        <v>868</v>
      </c>
      <c r="R24" s="246"/>
      <c r="S24" s="249" t="s">
        <v>868</v>
      </c>
      <c r="T24" s="246"/>
      <c r="U24" s="252" t="s">
        <v>868</v>
      </c>
      <c r="V24" s="252" t="s">
        <v>868</v>
      </c>
      <c r="W24" s="252" t="s">
        <v>868</v>
      </c>
      <c r="X24" s="246"/>
      <c r="Y24" s="246"/>
      <c r="Z24" s="246"/>
      <c r="AA24" s="246"/>
      <c r="AB24" s="246"/>
      <c r="AC24" s="246"/>
      <c r="AD24" s="252" t="s">
        <v>868</v>
      </c>
      <c r="AE24" s="252">
        <v>14.999999999999998</v>
      </c>
      <c r="AF24" s="246"/>
      <c r="AG24" s="246"/>
      <c r="AH24" s="252" t="s">
        <v>868</v>
      </c>
      <c r="AI24" s="246"/>
      <c r="AJ24" s="246"/>
      <c r="AK24" s="252" t="s">
        <v>868</v>
      </c>
      <c r="AL24" s="246"/>
      <c r="AM24" s="252" t="s">
        <v>868</v>
      </c>
      <c r="AN24" s="252" t="s">
        <v>868</v>
      </c>
      <c r="AO24" s="246" t="s">
        <v>846</v>
      </c>
      <c r="AP24" s="250" t="s">
        <v>829</v>
      </c>
      <c r="AQ24" s="250"/>
      <c r="AR24" s="250"/>
      <c r="AS24" s="253"/>
      <c r="AT24" s="250">
        <v>16</v>
      </c>
      <c r="AU24" s="250" t="s">
        <v>835</v>
      </c>
      <c r="AV24" s="246"/>
      <c r="AW24" s="250">
        <v>0</v>
      </c>
      <c r="AX24" s="250">
        <v>0</v>
      </c>
      <c r="AY24" s="250">
        <v>0</v>
      </c>
      <c r="AZ24" s="250">
        <v>0</v>
      </c>
      <c r="BA24" s="250">
        <v>0</v>
      </c>
      <c r="BB24" s="250">
        <v>0</v>
      </c>
      <c r="BC24" s="250">
        <v>0</v>
      </c>
      <c r="BD24" s="250">
        <v>0</v>
      </c>
      <c r="BE24" s="250">
        <v>0</v>
      </c>
      <c r="BF24" s="250">
        <v>0</v>
      </c>
      <c r="BG24" s="250">
        <v>0</v>
      </c>
      <c r="BH24" s="250">
        <v>0</v>
      </c>
      <c r="BI24" s="250"/>
      <c r="BJ24" s="250" t="s">
        <v>829</v>
      </c>
      <c r="BK24" s="250"/>
      <c r="BL24" s="250" t="s">
        <v>829</v>
      </c>
      <c r="BM24" s="250">
        <v>234</v>
      </c>
      <c r="BN24" s="250"/>
      <c r="BO24" s="250"/>
      <c r="BP24" s="254">
        <v>42550</v>
      </c>
      <c r="BQ24" s="246"/>
      <c r="BR24" s="246"/>
      <c r="BS24" s="250"/>
      <c r="BT24" s="250" t="s">
        <v>834</v>
      </c>
      <c r="BU24" s="255" t="s">
        <v>869</v>
      </c>
      <c r="BV24" s="246" t="s">
        <v>579</v>
      </c>
      <c r="BW24" s="255" t="s">
        <v>580</v>
      </c>
    </row>
    <row r="25" spans="1:110" x14ac:dyDescent="0.3">
      <c r="A25" s="246">
        <v>10818</v>
      </c>
      <c r="B25" s="247">
        <v>42202</v>
      </c>
      <c r="C25" s="248" t="s">
        <v>825</v>
      </c>
      <c r="D25" s="249" t="s">
        <v>937</v>
      </c>
      <c r="E25" s="246"/>
      <c r="F25" s="246" t="s">
        <v>845</v>
      </c>
      <c r="G25" s="247">
        <v>42199</v>
      </c>
      <c r="H25" s="250" t="s">
        <v>828</v>
      </c>
      <c r="I25" s="250" t="s">
        <v>853</v>
      </c>
      <c r="J25" s="250"/>
      <c r="K25" s="246" t="s">
        <v>870</v>
      </c>
      <c r="L25" s="251" t="s">
        <v>871</v>
      </c>
      <c r="M25" s="252">
        <v>84</v>
      </c>
      <c r="N25" s="252">
        <v>26.499999999999996</v>
      </c>
      <c r="O25" s="246"/>
      <c r="P25" s="246"/>
      <c r="Q25" s="252" t="s">
        <v>868</v>
      </c>
      <c r="R25" s="246"/>
      <c r="S25" s="249" t="s">
        <v>868</v>
      </c>
      <c r="T25" s="246"/>
      <c r="U25" s="252" t="s">
        <v>868</v>
      </c>
      <c r="V25" s="252" t="s">
        <v>868</v>
      </c>
      <c r="W25" s="252" t="s">
        <v>868</v>
      </c>
      <c r="X25" s="246"/>
      <c r="Y25" s="246"/>
      <c r="Z25" s="246"/>
      <c r="AA25" s="246"/>
      <c r="AB25" s="246"/>
      <c r="AC25" s="246"/>
      <c r="AD25" s="252" t="s">
        <v>868</v>
      </c>
      <c r="AE25" s="252">
        <v>13.972727272727271</v>
      </c>
      <c r="AF25" s="246"/>
      <c r="AG25" s="246"/>
      <c r="AH25" s="252" t="s">
        <v>868</v>
      </c>
      <c r="AI25" s="246"/>
      <c r="AJ25" s="246"/>
      <c r="AK25" s="252" t="s">
        <v>868</v>
      </c>
      <c r="AL25" s="246"/>
      <c r="AM25" s="252" t="s">
        <v>868</v>
      </c>
      <c r="AN25" s="252" t="s">
        <v>868</v>
      </c>
      <c r="AO25" s="246" t="s">
        <v>846</v>
      </c>
      <c r="AP25" s="250" t="s">
        <v>829</v>
      </c>
      <c r="AQ25" s="250"/>
      <c r="AR25" s="250"/>
      <c r="AS25" s="253"/>
      <c r="AT25" s="250">
        <v>15</v>
      </c>
      <c r="AU25" s="250" t="s">
        <v>835</v>
      </c>
      <c r="AV25" s="246"/>
      <c r="AW25" s="250">
        <v>0</v>
      </c>
      <c r="AX25" s="250">
        <v>0</v>
      </c>
      <c r="AY25" s="250">
        <v>0</v>
      </c>
      <c r="AZ25" s="250">
        <v>0</v>
      </c>
      <c r="BA25" s="250">
        <v>0</v>
      </c>
      <c r="BB25" s="250">
        <v>0</v>
      </c>
      <c r="BC25" s="250">
        <v>0</v>
      </c>
      <c r="BD25" s="250">
        <v>0</v>
      </c>
      <c r="BE25" s="250">
        <v>0</v>
      </c>
      <c r="BF25" s="250">
        <v>0</v>
      </c>
      <c r="BG25" s="250">
        <v>0</v>
      </c>
      <c r="BH25" s="250">
        <v>0</v>
      </c>
      <c r="BI25" s="250"/>
      <c r="BJ25" s="250" t="s">
        <v>829</v>
      </c>
      <c r="BK25" s="250">
        <v>24</v>
      </c>
      <c r="BL25" s="250" t="s">
        <v>829</v>
      </c>
      <c r="BM25" s="250"/>
      <c r="BN25" s="250"/>
      <c r="BO25" s="250"/>
      <c r="BP25" s="250"/>
      <c r="BQ25" s="246"/>
      <c r="BR25" s="255"/>
      <c r="BS25" s="250"/>
      <c r="BT25" s="250" t="s">
        <v>834</v>
      </c>
      <c r="BU25" s="246"/>
      <c r="BV25" s="246" t="s">
        <v>579</v>
      </c>
      <c r="BW25" s="256" t="s">
        <v>593</v>
      </c>
    </row>
    <row r="26" spans="1:110" x14ac:dyDescent="0.3">
      <c r="A26" s="246">
        <v>10498</v>
      </c>
      <c r="B26" s="247">
        <v>42202</v>
      </c>
      <c r="C26" s="248" t="s">
        <v>825</v>
      </c>
      <c r="D26" s="249" t="s">
        <v>937</v>
      </c>
      <c r="E26" s="246"/>
      <c r="F26" s="246" t="s">
        <v>845</v>
      </c>
      <c r="G26" s="257">
        <v>42185</v>
      </c>
      <c r="H26" s="250" t="s">
        <v>828</v>
      </c>
      <c r="I26" s="250" t="s">
        <v>829</v>
      </c>
      <c r="J26" s="250"/>
      <c r="K26" s="246" t="s">
        <v>873</v>
      </c>
      <c r="L26" s="249" t="s">
        <v>874</v>
      </c>
      <c r="M26" s="252">
        <v>88</v>
      </c>
      <c r="N26" s="252">
        <v>22.709090909090907</v>
      </c>
      <c r="O26" s="246"/>
      <c r="P26" s="246"/>
      <c r="Q26" s="252" t="s">
        <v>868</v>
      </c>
      <c r="R26" s="246"/>
      <c r="S26" s="249" t="s">
        <v>868</v>
      </c>
      <c r="T26" s="246"/>
      <c r="U26" s="252" t="s">
        <v>868</v>
      </c>
      <c r="V26" s="252" t="s">
        <v>868</v>
      </c>
      <c r="W26" s="252" t="s">
        <v>868</v>
      </c>
      <c r="X26" s="246"/>
      <c r="Y26" s="246"/>
      <c r="Z26" s="246"/>
      <c r="AA26" s="246"/>
      <c r="AB26" s="246"/>
      <c r="AC26" s="246"/>
      <c r="AD26" s="252" t="s">
        <v>868</v>
      </c>
      <c r="AE26" s="252">
        <v>9.290909090909091</v>
      </c>
      <c r="AF26" s="246"/>
      <c r="AG26" s="246"/>
      <c r="AH26" s="252" t="s">
        <v>868</v>
      </c>
      <c r="AI26" s="246"/>
      <c r="AJ26" s="246"/>
      <c r="AK26" s="252" t="s">
        <v>868</v>
      </c>
      <c r="AL26" s="246"/>
      <c r="AM26" s="252" t="s">
        <v>868</v>
      </c>
      <c r="AN26" s="252" t="s">
        <v>868</v>
      </c>
      <c r="AO26" s="246" t="s">
        <v>846</v>
      </c>
      <c r="AP26" s="250" t="s">
        <v>829</v>
      </c>
      <c r="AQ26" s="250"/>
      <c r="AR26" s="250"/>
      <c r="AS26" s="253"/>
      <c r="AT26" s="250">
        <v>7.5</v>
      </c>
      <c r="AU26" s="250" t="s">
        <v>829</v>
      </c>
      <c r="AV26" s="246"/>
      <c r="AW26" s="250">
        <v>0</v>
      </c>
      <c r="AX26" s="250">
        <v>0</v>
      </c>
      <c r="AY26" s="250">
        <v>0</v>
      </c>
      <c r="AZ26" s="250">
        <v>0</v>
      </c>
      <c r="BA26" s="250">
        <v>0</v>
      </c>
      <c r="BB26" s="250">
        <v>0</v>
      </c>
      <c r="BC26" s="250">
        <v>0</v>
      </c>
      <c r="BD26" s="250">
        <v>0</v>
      </c>
      <c r="BE26" s="250">
        <v>0</v>
      </c>
      <c r="BF26" s="250">
        <v>0</v>
      </c>
      <c r="BG26" s="250">
        <v>0</v>
      </c>
      <c r="BH26" s="250">
        <v>0</v>
      </c>
      <c r="BI26" s="250"/>
      <c r="BJ26" s="250" t="s">
        <v>829</v>
      </c>
      <c r="BK26" s="250"/>
      <c r="BL26" s="250" t="s">
        <v>829</v>
      </c>
      <c r="BM26" s="250"/>
      <c r="BN26" s="250"/>
      <c r="BO26" s="250"/>
      <c r="BP26" s="250"/>
      <c r="BQ26" s="246"/>
      <c r="BR26" s="255"/>
      <c r="BS26" s="250"/>
      <c r="BT26" s="250" t="s">
        <v>834</v>
      </c>
      <c r="BU26" s="249" t="s">
        <v>803</v>
      </c>
      <c r="BV26" s="249" t="s">
        <v>579</v>
      </c>
      <c r="BW26" s="249" t="s">
        <v>593</v>
      </c>
    </row>
    <row r="27" spans="1:110" x14ac:dyDescent="0.3">
      <c r="A27" s="246">
        <v>10594</v>
      </c>
      <c r="B27" s="247">
        <v>42202</v>
      </c>
      <c r="C27" s="248" t="s">
        <v>825</v>
      </c>
      <c r="D27" s="249" t="s">
        <v>937</v>
      </c>
      <c r="E27" s="246"/>
      <c r="F27" s="246" t="s">
        <v>845</v>
      </c>
      <c r="G27" s="258">
        <v>42188</v>
      </c>
      <c r="H27" s="250" t="s">
        <v>590</v>
      </c>
      <c r="I27" s="250" t="s">
        <v>853</v>
      </c>
      <c r="J27" s="250"/>
      <c r="K27" s="246" t="s">
        <v>875</v>
      </c>
      <c r="L27" s="259" t="s">
        <v>876</v>
      </c>
      <c r="M27" s="252">
        <v>89.999999999999986</v>
      </c>
      <c r="N27" s="252">
        <v>25.772727272727273</v>
      </c>
      <c r="O27" s="246"/>
      <c r="P27" s="246"/>
      <c r="Q27" s="252" t="s">
        <v>868</v>
      </c>
      <c r="R27" s="246"/>
      <c r="S27" s="249" t="s">
        <v>868</v>
      </c>
      <c r="T27" s="246"/>
      <c r="U27" s="252" t="s">
        <v>868</v>
      </c>
      <c r="V27" s="252" t="s">
        <v>868</v>
      </c>
      <c r="W27" s="252" t="s">
        <v>868</v>
      </c>
      <c r="X27" s="246"/>
      <c r="Y27" s="246"/>
      <c r="Z27" s="246"/>
      <c r="AA27" s="246"/>
      <c r="AB27" s="246"/>
      <c r="AC27" s="246"/>
      <c r="AD27" s="252" t="s">
        <v>868</v>
      </c>
      <c r="AE27" s="252">
        <v>15.309090909090907</v>
      </c>
      <c r="AF27" s="246"/>
      <c r="AG27" s="246"/>
      <c r="AH27" s="252" t="s">
        <v>868</v>
      </c>
      <c r="AI27" s="246"/>
      <c r="AJ27" s="246"/>
      <c r="AK27" s="252" t="s">
        <v>868</v>
      </c>
      <c r="AL27" s="246"/>
      <c r="AM27" s="252" t="s">
        <v>868</v>
      </c>
      <c r="AN27" s="252" t="s">
        <v>868</v>
      </c>
      <c r="AO27" s="246" t="s">
        <v>846</v>
      </c>
      <c r="AP27" s="250" t="s">
        <v>829</v>
      </c>
      <c r="AQ27" s="250"/>
      <c r="AR27" s="250"/>
      <c r="AS27" s="253"/>
      <c r="AT27" s="250">
        <v>14</v>
      </c>
      <c r="AU27" s="250" t="s">
        <v>829</v>
      </c>
      <c r="AV27" s="246"/>
      <c r="AW27" s="250">
        <v>0</v>
      </c>
      <c r="AX27" s="250">
        <v>0</v>
      </c>
      <c r="AY27" s="250">
        <v>0</v>
      </c>
      <c r="AZ27" s="250">
        <v>0</v>
      </c>
      <c r="BA27" s="250">
        <v>0</v>
      </c>
      <c r="BB27" s="250">
        <v>0</v>
      </c>
      <c r="BC27" s="250">
        <v>0</v>
      </c>
      <c r="BD27" s="250">
        <v>0</v>
      </c>
      <c r="BE27" s="250">
        <v>0</v>
      </c>
      <c r="BF27" s="250">
        <v>0</v>
      </c>
      <c r="BG27" s="250">
        <v>0</v>
      </c>
      <c r="BH27" s="250">
        <v>0</v>
      </c>
      <c r="BI27" s="250"/>
      <c r="BJ27" s="250" t="s">
        <v>829</v>
      </c>
      <c r="BK27" s="250"/>
      <c r="BL27" s="250" t="s">
        <v>829</v>
      </c>
      <c r="BM27" s="250"/>
      <c r="BN27" s="250"/>
      <c r="BO27" s="250"/>
      <c r="BP27" s="250"/>
      <c r="BQ27" s="255" t="s">
        <v>877</v>
      </c>
      <c r="BR27" s="255" t="s">
        <v>878</v>
      </c>
      <c r="BS27" s="250">
        <v>50</v>
      </c>
      <c r="BT27" s="250" t="s">
        <v>834</v>
      </c>
      <c r="BU27" s="246" t="s">
        <v>803</v>
      </c>
      <c r="BV27" s="246" t="s">
        <v>958</v>
      </c>
      <c r="BW27" s="246" t="s">
        <v>580</v>
      </c>
    </row>
    <row r="28" spans="1:110" x14ac:dyDescent="0.3">
      <c r="A28" s="246">
        <v>1470</v>
      </c>
      <c r="B28" s="247">
        <v>42202</v>
      </c>
      <c r="C28" s="248" t="s">
        <v>825</v>
      </c>
      <c r="D28" s="249" t="s">
        <v>937</v>
      </c>
      <c r="E28" s="246"/>
      <c r="F28" s="246" t="s">
        <v>845</v>
      </c>
      <c r="G28" s="258">
        <v>42185</v>
      </c>
      <c r="H28" s="250" t="s">
        <v>828</v>
      </c>
      <c r="I28" s="250" t="s">
        <v>829</v>
      </c>
      <c r="J28" s="250"/>
      <c r="K28" s="246" t="s">
        <v>880</v>
      </c>
      <c r="L28" s="246" t="s">
        <v>844</v>
      </c>
      <c r="M28" s="252">
        <v>91.927272727272722</v>
      </c>
      <c r="N28" s="252">
        <v>23.299999999999997</v>
      </c>
      <c r="O28" s="246"/>
      <c r="P28" s="246"/>
      <c r="Q28" s="252" t="s">
        <v>868</v>
      </c>
      <c r="R28" s="246"/>
      <c r="S28" s="249" t="s">
        <v>868</v>
      </c>
      <c r="T28" s="246"/>
      <c r="U28" s="252" t="s">
        <v>868</v>
      </c>
      <c r="V28" s="252" t="s">
        <v>868</v>
      </c>
      <c r="W28" s="252" t="s">
        <v>868</v>
      </c>
      <c r="X28" s="246"/>
      <c r="Y28" s="246"/>
      <c r="Z28" s="246"/>
      <c r="AA28" s="246"/>
      <c r="AB28" s="246"/>
      <c r="AC28" s="246"/>
      <c r="AD28" s="252" t="s">
        <v>868</v>
      </c>
      <c r="AE28" s="252">
        <v>13.2</v>
      </c>
      <c r="AF28" s="246"/>
      <c r="AG28" s="246"/>
      <c r="AH28" s="252" t="s">
        <v>868</v>
      </c>
      <c r="AI28" s="246"/>
      <c r="AJ28" s="246"/>
      <c r="AK28" s="252" t="s">
        <v>868</v>
      </c>
      <c r="AL28" s="246"/>
      <c r="AM28" s="252" t="s">
        <v>868</v>
      </c>
      <c r="AN28" s="252" t="s">
        <v>868</v>
      </c>
      <c r="AO28" s="246" t="s">
        <v>846</v>
      </c>
      <c r="AP28" s="250" t="s">
        <v>829</v>
      </c>
      <c r="AQ28" s="250"/>
      <c r="AR28" s="250"/>
      <c r="AS28" s="253"/>
      <c r="AT28" s="250">
        <v>11.6</v>
      </c>
      <c r="AU28" s="250" t="s">
        <v>829</v>
      </c>
      <c r="AV28" s="246"/>
      <c r="AW28" s="250">
        <v>0</v>
      </c>
      <c r="AX28" s="250">
        <v>0</v>
      </c>
      <c r="AY28" s="250">
        <v>0</v>
      </c>
      <c r="AZ28" s="250">
        <v>0</v>
      </c>
      <c r="BA28" s="250">
        <v>0</v>
      </c>
      <c r="BB28" s="250">
        <v>0</v>
      </c>
      <c r="BC28" s="250">
        <v>0</v>
      </c>
      <c r="BD28" s="250">
        <v>0</v>
      </c>
      <c r="BE28" s="250">
        <v>0</v>
      </c>
      <c r="BF28" s="250">
        <v>0</v>
      </c>
      <c r="BG28" s="250">
        <v>0</v>
      </c>
      <c r="BH28" s="250">
        <v>0</v>
      </c>
      <c r="BI28" s="250"/>
      <c r="BJ28" s="250" t="s">
        <v>829</v>
      </c>
      <c r="BK28" s="250"/>
      <c r="BL28" s="250" t="s">
        <v>829</v>
      </c>
      <c r="BM28" s="250"/>
      <c r="BN28" s="250"/>
      <c r="BO28" s="250"/>
      <c r="BP28" s="250"/>
      <c r="BQ28" s="255" t="s">
        <v>881</v>
      </c>
      <c r="BR28" s="255"/>
      <c r="BS28" s="250"/>
      <c r="BT28" s="250" t="s">
        <v>834</v>
      </c>
      <c r="BU28" s="246"/>
      <c r="BV28" s="246" t="s">
        <v>959</v>
      </c>
      <c r="BW28" s="255" t="s">
        <v>580</v>
      </c>
    </row>
    <row r="29" spans="1:110" x14ac:dyDescent="0.3">
      <c r="A29" s="246">
        <v>4651</v>
      </c>
      <c r="B29" s="247">
        <v>42202</v>
      </c>
      <c r="C29" s="248" t="s">
        <v>825</v>
      </c>
      <c r="D29" s="249" t="s">
        <v>937</v>
      </c>
      <c r="E29" s="246"/>
      <c r="F29" s="246" t="s">
        <v>845</v>
      </c>
      <c r="G29" s="258">
        <v>42185</v>
      </c>
      <c r="H29" s="250" t="s">
        <v>828</v>
      </c>
      <c r="I29" s="250" t="s">
        <v>853</v>
      </c>
      <c r="J29" s="250"/>
      <c r="K29" s="246" t="s">
        <v>883</v>
      </c>
      <c r="L29" s="251" t="s">
        <v>857</v>
      </c>
      <c r="M29" s="252">
        <v>111</v>
      </c>
      <c r="N29" s="252">
        <v>31.254499999999997</v>
      </c>
      <c r="O29" s="246"/>
      <c r="P29" s="246"/>
      <c r="Q29" s="252" t="s">
        <v>868</v>
      </c>
      <c r="R29" s="246"/>
      <c r="S29" s="249" t="s">
        <v>868</v>
      </c>
      <c r="T29" s="246"/>
      <c r="U29" s="252" t="s">
        <v>868</v>
      </c>
      <c r="V29" s="252" t="s">
        <v>868</v>
      </c>
      <c r="W29" s="252" t="s">
        <v>868</v>
      </c>
      <c r="X29" s="246"/>
      <c r="Y29" s="246"/>
      <c r="Z29" s="246"/>
      <c r="AA29" s="246"/>
      <c r="AB29" s="246"/>
      <c r="AC29" s="246"/>
      <c r="AD29" s="252" t="s">
        <v>868</v>
      </c>
      <c r="AE29" s="252">
        <v>20.518181818181816</v>
      </c>
      <c r="AF29" s="246"/>
      <c r="AG29" s="246"/>
      <c r="AH29" s="252" t="s">
        <v>868</v>
      </c>
      <c r="AI29" s="246"/>
      <c r="AJ29" s="246"/>
      <c r="AK29" s="252" t="s">
        <v>868</v>
      </c>
      <c r="AL29" s="246"/>
      <c r="AM29" s="252" t="s">
        <v>868</v>
      </c>
      <c r="AN29" s="252" t="s">
        <v>868</v>
      </c>
      <c r="AO29" s="246" t="s">
        <v>846</v>
      </c>
      <c r="AP29" s="250" t="s">
        <v>829</v>
      </c>
      <c r="AQ29" s="250"/>
      <c r="AR29" s="250"/>
      <c r="AS29" s="253"/>
      <c r="AT29" s="250">
        <v>8.5</v>
      </c>
      <c r="AU29" s="250" t="s">
        <v>829</v>
      </c>
      <c r="AV29" s="246"/>
      <c r="AW29" s="250">
        <v>0</v>
      </c>
      <c r="AX29" s="250">
        <v>0</v>
      </c>
      <c r="AY29" s="250">
        <v>20</v>
      </c>
      <c r="AZ29" s="250">
        <v>0</v>
      </c>
      <c r="BA29" s="250">
        <v>0</v>
      </c>
      <c r="BB29" s="250">
        <v>0</v>
      </c>
      <c r="BC29" s="250">
        <v>0</v>
      </c>
      <c r="BD29" s="250">
        <v>0</v>
      </c>
      <c r="BE29" s="250">
        <v>0</v>
      </c>
      <c r="BF29" s="250">
        <v>0</v>
      </c>
      <c r="BG29" s="250">
        <v>0</v>
      </c>
      <c r="BH29" s="250">
        <v>0</v>
      </c>
      <c r="BI29" s="250"/>
      <c r="BJ29" s="250" t="s">
        <v>829</v>
      </c>
      <c r="BK29" s="250"/>
      <c r="BL29" s="250" t="s">
        <v>829</v>
      </c>
      <c r="BM29" s="250"/>
      <c r="BN29" s="250"/>
      <c r="BO29" s="250"/>
      <c r="BP29" s="250"/>
      <c r="BQ29" s="255"/>
      <c r="BR29" s="255"/>
      <c r="BS29" s="250"/>
      <c r="BT29" s="250" t="s">
        <v>834</v>
      </c>
      <c r="BU29" s="246"/>
      <c r="BV29" s="246" t="s">
        <v>960</v>
      </c>
      <c r="BW29" s="255" t="s">
        <v>580</v>
      </c>
    </row>
    <row r="30" spans="1:110" x14ac:dyDescent="0.3">
      <c r="A30" s="246">
        <v>1440</v>
      </c>
      <c r="B30" s="247">
        <v>42202</v>
      </c>
      <c r="C30" s="248" t="s">
        <v>825</v>
      </c>
      <c r="D30" s="249" t="s">
        <v>937</v>
      </c>
      <c r="E30" s="246"/>
      <c r="F30" s="246" t="s">
        <v>845</v>
      </c>
      <c r="G30" s="257">
        <v>41820</v>
      </c>
      <c r="H30" s="250" t="s">
        <v>828</v>
      </c>
      <c r="I30" s="250" t="s">
        <v>829</v>
      </c>
      <c r="J30" s="250"/>
      <c r="K30" s="246" t="s">
        <v>847</v>
      </c>
      <c r="L30" s="246" t="s">
        <v>848</v>
      </c>
      <c r="M30" s="252">
        <v>91.49</v>
      </c>
      <c r="N30" s="252">
        <v>26.39</v>
      </c>
      <c r="O30" s="246" t="s">
        <v>832</v>
      </c>
      <c r="P30" s="246">
        <v>300</v>
      </c>
      <c r="Q30" s="252">
        <v>28.51</v>
      </c>
      <c r="R30" s="261">
        <v>1020</v>
      </c>
      <c r="S30" s="249">
        <v>31.95</v>
      </c>
      <c r="T30" s="246"/>
      <c r="U30" s="252" t="s">
        <v>868</v>
      </c>
      <c r="V30" s="252" t="s">
        <v>868</v>
      </c>
      <c r="W30" s="252" t="s">
        <v>868</v>
      </c>
      <c r="X30" s="246"/>
      <c r="Y30" s="246"/>
      <c r="Z30" s="246"/>
      <c r="AA30" s="246"/>
      <c r="AB30" s="246"/>
      <c r="AC30" s="246"/>
      <c r="AD30" s="252" t="s">
        <v>868</v>
      </c>
      <c r="AE30" s="252">
        <v>13.95</v>
      </c>
      <c r="AF30" s="246"/>
      <c r="AG30" s="246"/>
      <c r="AH30" s="252" t="s">
        <v>868</v>
      </c>
      <c r="AI30" s="246"/>
      <c r="AJ30" s="246"/>
      <c r="AK30" s="252" t="s">
        <v>868</v>
      </c>
      <c r="AL30" s="246"/>
      <c r="AM30" s="252" t="s">
        <v>868</v>
      </c>
      <c r="AN30" s="252" t="s">
        <v>868</v>
      </c>
      <c r="AO30" s="246" t="s">
        <v>846</v>
      </c>
      <c r="AP30" s="250" t="s">
        <v>829</v>
      </c>
      <c r="AQ30" s="250"/>
      <c r="AR30" s="250"/>
      <c r="AS30" s="253">
        <v>10</v>
      </c>
      <c r="AT30" s="250">
        <v>12</v>
      </c>
      <c r="AU30" s="250" t="s">
        <v>835</v>
      </c>
      <c r="AV30" s="246"/>
      <c r="AW30" s="250">
        <v>0</v>
      </c>
      <c r="AX30" s="250">
        <v>0</v>
      </c>
      <c r="AY30" s="250">
        <v>7</v>
      </c>
      <c r="AZ30" s="250">
        <v>0</v>
      </c>
      <c r="BA30" s="250">
        <v>0</v>
      </c>
      <c r="BB30" s="250">
        <v>0</v>
      </c>
      <c r="BC30" s="250">
        <v>0</v>
      </c>
      <c r="BD30" s="250">
        <v>0</v>
      </c>
      <c r="BE30" s="250">
        <v>0</v>
      </c>
      <c r="BF30" s="250">
        <v>0</v>
      </c>
      <c r="BG30" s="250">
        <v>0</v>
      </c>
      <c r="BH30" s="250">
        <v>0</v>
      </c>
      <c r="BI30" s="250"/>
      <c r="BJ30" s="262" t="s">
        <v>772</v>
      </c>
      <c r="BK30" s="250"/>
      <c r="BL30" s="250" t="s">
        <v>829</v>
      </c>
      <c r="BM30" s="250"/>
      <c r="BN30" s="250"/>
      <c r="BO30" s="250"/>
      <c r="BP30" s="250"/>
      <c r="BQ30" s="255"/>
      <c r="BR30" s="255"/>
      <c r="BS30" s="250"/>
      <c r="BT30" s="250" t="s">
        <v>834</v>
      </c>
      <c r="BU30" s="246"/>
      <c r="BV30" s="246" t="s">
        <v>942</v>
      </c>
      <c r="BW30" s="255" t="s">
        <v>600</v>
      </c>
    </row>
    <row r="31" spans="1:110" x14ac:dyDescent="0.3">
      <c r="A31" s="246">
        <v>1482</v>
      </c>
      <c r="B31" s="247">
        <v>42202</v>
      </c>
      <c r="C31" s="248" t="s">
        <v>825</v>
      </c>
      <c r="D31" s="249" t="s">
        <v>937</v>
      </c>
      <c r="E31" s="246"/>
      <c r="F31" s="246" t="s">
        <v>845</v>
      </c>
      <c r="G31" s="258">
        <v>42185</v>
      </c>
      <c r="H31" s="250" t="s">
        <v>828</v>
      </c>
      <c r="I31" s="250" t="s">
        <v>829</v>
      </c>
      <c r="J31" s="250"/>
      <c r="K31" s="246" t="s">
        <v>885</v>
      </c>
      <c r="L31" s="246" t="s">
        <v>844</v>
      </c>
      <c r="M31" s="252">
        <v>91.927272727272722</v>
      </c>
      <c r="N31" s="252">
        <v>23.299999999999997</v>
      </c>
      <c r="O31" s="246"/>
      <c r="P31" s="246"/>
      <c r="Q31" s="252" t="s">
        <v>868</v>
      </c>
      <c r="R31" s="246"/>
      <c r="S31" s="249" t="s">
        <v>868</v>
      </c>
      <c r="T31" s="246"/>
      <c r="U31" s="252" t="s">
        <v>868</v>
      </c>
      <c r="V31" s="252" t="s">
        <v>868</v>
      </c>
      <c r="W31" s="252" t="s">
        <v>868</v>
      </c>
      <c r="X31" s="246"/>
      <c r="Y31" s="246"/>
      <c r="Z31" s="246"/>
      <c r="AA31" s="246"/>
      <c r="AB31" s="246"/>
      <c r="AC31" s="246"/>
      <c r="AD31" s="252" t="s">
        <v>868</v>
      </c>
      <c r="AE31" s="252">
        <v>13.2</v>
      </c>
      <c r="AF31" s="246"/>
      <c r="AG31" s="246"/>
      <c r="AH31" s="252" t="s">
        <v>868</v>
      </c>
      <c r="AI31" s="246"/>
      <c r="AJ31" s="246"/>
      <c r="AK31" s="252" t="s">
        <v>868</v>
      </c>
      <c r="AL31" s="246"/>
      <c r="AM31" s="252" t="s">
        <v>868</v>
      </c>
      <c r="AN31" s="252" t="s">
        <v>868</v>
      </c>
      <c r="AO31" s="246" t="s">
        <v>846</v>
      </c>
      <c r="AP31" s="250" t="s">
        <v>829</v>
      </c>
      <c r="AQ31" s="250"/>
      <c r="AR31" s="250"/>
      <c r="AS31" s="253"/>
      <c r="AT31" s="250">
        <v>11.6</v>
      </c>
      <c r="AU31" s="250" t="s">
        <v>835</v>
      </c>
      <c r="AV31" s="246"/>
      <c r="AW31" s="250">
        <v>0</v>
      </c>
      <c r="AX31" s="250">
        <v>0</v>
      </c>
      <c r="AY31" s="250">
        <v>0</v>
      </c>
      <c r="AZ31" s="250">
        <v>0</v>
      </c>
      <c r="BA31" s="250">
        <v>0</v>
      </c>
      <c r="BB31" s="250">
        <v>0</v>
      </c>
      <c r="BC31" s="250">
        <v>0</v>
      </c>
      <c r="BD31" s="250">
        <v>0</v>
      </c>
      <c r="BE31" s="250">
        <v>0</v>
      </c>
      <c r="BF31" s="250">
        <v>0</v>
      </c>
      <c r="BG31" s="250">
        <v>0</v>
      </c>
      <c r="BH31" s="250">
        <v>0</v>
      </c>
      <c r="BI31" s="250"/>
      <c r="BJ31" s="250" t="s">
        <v>829</v>
      </c>
      <c r="BK31" s="250"/>
      <c r="BL31" s="250" t="s">
        <v>829</v>
      </c>
      <c r="BM31" s="250"/>
      <c r="BN31" s="250"/>
      <c r="BO31" s="250"/>
      <c r="BP31" s="250"/>
      <c r="BQ31" s="255"/>
      <c r="BR31" s="255"/>
      <c r="BS31" s="250"/>
      <c r="BT31" s="250" t="s">
        <v>834</v>
      </c>
      <c r="BU31" s="246"/>
      <c r="BV31" s="249" t="s">
        <v>961</v>
      </c>
      <c r="BW31" s="255" t="s">
        <v>580</v>
      </c>
    </row>
    <row r="32" spans="1:110" x14ac:dyDescent="0.3">
      <c r="A32" s="246">
        <v>10261</v>
      </c>
      <c r="B32" s="247">
        <v>42202</v>
      </c>
      <c r="C32" s="248" t="s">
        <v>825</v>
      </c>
      <c r="D32" s="249" t="s">
        <v>937</v>
      </c>
      <c r="E32" s="246"/>
      <c r="F32" s="246" t="s">
        <v>845</v>
      </c>
      <c r="G32" s="258">
        <v>42195</v>
      </c>
      <c r="H32" s="250" t="s">
        <v>828</v>
      </c>
      <c r="I32" s="250" t="s">
        <v>829</v>
      </c>
      <c r="J32" s="250"/>
      <c r="K32" s="246" t="s">
        <v>887</v>
      </c>
      <c r="L32" s="246" t="s">
        <v>888</v>
      </c>
      <c r="M32" s="252">
        <v>82</v>
      </c>
      <c r="N32" s="252">
        <v>26.990909090909089</v>
      </c>
      <c r="O32" s="246"/>
      <c r="P32" s="246"/>
      <c r="Q32" s="252" t="s">
        <v>868</v>
      </c>
      <c r="R32" s="246"/>
      <c r="S32" s="249" t="s">
        <v>868</v>
      </c>
      <c r="T32" s="246"/>
      <c r="U32" s="252" t="s">
        <v>868</v>
      </c>
      <c r="V32" s="252" t="s">
        <v>868</v>
      </c>
      <c r="W32" s="252" t="s">
        <v>868</v>
      </c>
      <c r="X32" s="246"/>
      <c r="Y32" s="246"/>
      <c r="Z32" s="246"/>
      <c r="AA32" s="246"/>
      <c r="AB32" s="246"/>
      <c r="AC32" s="246"/>
      <c r="AD32" s="252" t="s">
        <v>868</v>
      </c>
      <c r="AE32" s="252">
        <v>11.299999999999999</v>
      </c>
      <c r="AF32" s="246"/>
      <c r="AG32" s="246"/>
      <c r="AH32" s="252" t="s">
        <v>868</v>
      </c>
      <c r="AI32" s="246"/>
      <c r="AJ32" s="246"/>
      <c r="AK32" s="252" t="s">
        <v>868</v>
      </c>
      <c r="AL32" s="246"/>
      <c r="AM32" s="252" t="s">
        <v>868</v>
      </c>
      <c r="AN32" s="252" t="s">
        <v>868</v>
      </c>
      <c r="AO32" s="246" t="s">
        <v>846</v>
      </c>
      <c r="AP32" s="250" t="s">
        <v>829</v>
      </c>
      <c r="AQ32" s="250"/>
      <c r="AR32" s="250"/>
      <c r="AS32" s="253"/>
      <c r="AT32" s="250">
        <v>12.5</v>
      </c>
      <c r="AU32" s="250" t="s">
        <v>835</v>
      </c>
      <c r="AV32" s="246"/>
      <c r="AW32" s="250">
        <v>13</v>
      </c>
      <c r="AX32" s="250">
        <v>0</v>
      </c>
      <c r="AY32" s="250">
        <v>0</v>
      </c>
      <c r="AZ32" s="250">
        <v>0</v>
      </c>
      <c r="BA32" s="250">
        <v>0</v>
      </c>
      <c r="BB32" s="250">
        <v>0</v>
      </c>
      <c r="BC32" s="250">
        <v>0</v>
      </c>
      <c r="BD32" s="250">
        <v>0</v>
      </c>
      <c r="BE32" s="250">
        <v>0</v>
      </c>
      <c r="BF32" s="250">
        <v>0</v>
      </c>
      <c r="BG32" s="250">
        <v>0</v>
      </c>
      <c r="BH32" s="250">
        <v>0</v>
      </c>
      <c r="BI32" s="250"/>
      <c r="BJ32" s="250" t="s">
        <v>829</v>
      </c>
      <c r="BK32" s="250">
        <v>12</v>
      </c>
      <c r="BL32" s="250" t="s">
        <v>829</v>
      </c>
      <c r="BM32" s="250"/>
      <c r="BN32" s="250"/>
      <c r="BO32" s="250">
        <v>12</v>
      </c>
      <c r="BP32" s="250"/>
      <c r="BQ32" s="255"/>
      <c r="BR32" s="255"/>
      <c r="BS32" s="250"/>
      <c r="BT32" s="250" t="s">
        <v>834</v>
      </c>
      <c r="BU32" s="246"/>
      <c r="BV32" s="246" t="s">
        <v>962</v>
      </c>
      <c r="BW32" s="255" t="s">
        <v>593</v>
      </c>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row>
    <row r="33" spans="1:110" x14ac:dyDescent="0.3">
      <c r="A33" s="246">
        <v>5637</v>
      </c>
      <c r="B33" s="247">
        <v>42202</v>
      </c>
      <c r="C33" s="248" t="s">
        <v>825</v>
      </c>
      <c r="D33" s="249" t="s">
        <v>937</v>
      </c>
      <c r="E33" s="246"/>
      <c r="F33" s="246" t="s">
        <v>845</v>
      </c>
      <c r="G33" s="258">
        <v>41901</v>
      </c>
      <c r="H33" s="250" t="s">
        <v>828</v>
      </c>
      <c r="I33" s="250" t="s">
        <v>829</v>
      </c>
      <c r="J33" s="250"/>
      <c r="K33" s="246" t="s">
        <v>890</v>
      </c>
      <c r="L33" s="246" t="s">
        <v>777</v>
      </c>
      <c r="M33" s="252">
        <v>167.21</v>
      </c>
      <c r="N33" s="252">
        <v>25.35</v>
      </c>
      <c r="O33" s="246"/>
      <c r="P33" s="246"/>
      <c r="Q33" s="252" t="s">
        <v>868</v>
      </c>
      <c r="R33" s="246"/>
      <c r="S33" s="249" t="s">
        <v>868</v>
      </c>
      <c r="T33" s="246"/>
      <c r="U33" s="252" t="s">
        <v>868</v>
      </c>
      <c r="V33" s="252" t="s">
        <v>868</v>
      </c>
      <c r="W33" s="252" t="s">
        <v>868</v>
      </c>
      <c r="X33" s="246"/>
      <c r="Y33" s="246"/>
      <c r="Z33" s="246"/>
      <c r="AA33" s="246"/>
      <c r="AB33" s="246"/>
      <c r="AC33" s="246"/>
      <c r="AD33" s="252" t="s">
        <v>868</v>
      </c>
      <c r="AE33" s="252">
        <v>13.13</v>
      </c>
      <c r="AF33" s="246"/>
      <c r="AG33" s="246"/>
      <c r="AH33" s="252" t="s">
        <v>868</v>
      </c>
      <c r="AI33" s="246"/>
      <c r="AJ33" s="246"/>
      <c r="AK33" s="252" t="s">
        <v>868</v>
      </c>
      <c r="AL33" s="246"/>
      <c r="AM33" s="252" t="s">
        <v>868</v>
      </c>
      <c r="AN33" s="252" t="s">
        <v>868</v>
      </c>
      <c r="AO33" s="246" t="s">
        <v>846</v>
      </c>
      <c r="AP33" s="250" t="s">
        <v>829</v>
      </c>
      <c r="AQ33" s="250"/>
      <c r="AR33" s="250"/>
      <c r="AS33" s="253"/>
      <c r="AT33" s="250">
        <v>20</v>
      </c>
      <c r="AU33" s="250" t="s">
        <v>829</v>
      </c>
      <c r="AV33" s="246"/>
      <c r="AW33" s="250">
        <v>0</v>
      </c>
      <c r="AX33" s="250">
        <v>0</v>
      </c>
      <c r="AY33" s="250">
        <v>0</v>
      </c>
      <c r="AZ33" s="250">
        <v>0</v>
      </c>
      <c r="BA33" s="250">
        <v>0</v>
      </c>
      <c r="BB33" s="250">
        <v>0</v>
      </c>
      <c r="BC33" s="250">
        <v>0</v>
      </c>
      <c r="BD33" s="250">
        <v>0</v>
      </c>
      <c r="BE33" s="250">
        <v>0</v>
      </c>
      <c r="BF33" s="250">
        <v>0</v>
      </c>
      <c r="BG33" s="250">
        <v>0</v>
      </c>
      <c r="BH33" s="250">
        <v>0</v>
      </c>
      <c r="BI33" s="250"/>
      <c r="BJ33" s="250" t="s">
        <v>829</v>
      </c>
      <c r="BK33" s="250"/>
      <c r="BL33" s="250" t="s">
        <v>829</v>
      </c>
      <c r="BM33" s="250"/>
      <c r="BN33" s="250"/>
      <c r="BO33" s="250"/>
      <c r="BP33" s="250"/>
      <c r="BQ33" s="255"/>
      <c r="BR33" s="255"/>
      <c r="BS33" s="250"/>
      <c r="BT33" s="250" t="s">
        <v>834</v>
      </c>
      <c r="BU33" s="246" t="s">
        <v>778</v>
      </c>
      <c r="BV33" s="249" t="s">
        <v>579</v>
      </c>
      <c r="BW33" s="256" t="s">
        <v>600</v>
      </c>
    </row>
    <row r="34" spans="1:110" x14ac:dyDescent="0.3">
      <c r="A34" s="246">
        <v>4372</v>
      </c>
      <c r="B34" s="247">
        <v>42202</v>
      </c>
      <c r="C34" s="248" t="s">
        <v>963</v>
      </c>
      <c r="D34" s="249" t="s">
        <v>937</v>
      </c>
      <c r="E34" s="246"/>
      <c r="F34" s="246" t="s">
        <v>845</v>
      </c>
      <c r="G34" s="258">
        <v>42200</v>
      </c>
      <c r="H34" s="250" t="s">
        <v>828</v>
      </c>
      <c r="I34" s="250" t="s">
        <v>829</v>
      </c>
      <c r="J34" s="250"/>
      <c r="K34" s="246" t="s">
        <v>830</v>
      </c>
      <c r="L34" s="246" t="s">
        <v>891</v>
      </c>
      <c r="M34" s="252">
        <v>80.239999999999995</v>
      </c>
      <c r="N34" s="252">
        <v>22.890909090909087</v>
      </c>
      <c r="O34" s="246" t="s">
        <v>832</v>
      </c>
      <c r="P34" s="246">
        <v>600</v>
      </c>
      <c r="Q34" s="252">
        <v>22.427272727272726</v>
      </c>
      <c r="R34" s="261">
        <v>2000</v>
      </c>
      <c r="S34" s="249">
        <v>22.2</v>
      </c>
      <c r="T34" s="246"/>
      <c r="U34" s="252" t="s">
        <v>868</v>
      </c>
      <c r="V34" s="252" t="s">
        <v>868</v>
      </c>
      <c r="W34" s="252" t="s">
        <v>868</v>
      </c>
      <c r="X34" s="246"/>
      <c r="Y34" s="246"/>
      <c r="Z34" s="246"/>
      <c r="AA34" s="246"/>
      <c r="AB34" s="246"/>
      <c r="AC34" s="246"/>
      <c r="AD34" s="252" t="s">
        <v>868</v>
      </c>
      <c r="AE34" s="252">
        <v>10.418181818181818</v>
      </c>
      <c r="AF34" s="246"/>
      <c r="AG34" s="246"/>
      <c r="AH34" s="252" t="s">
        <v>868</v>
      </c>
      <c r="AI34" s="246"/>
      <c r="AJ34" s="246"/>
      <c r="AK34" s="252" t="s">
        <v>868</v>
      </c>
      <c r="AL34" s="246"/>
      <c r="AM34" s="252" t="s">
        <v>868</v>
      </c>
      <c r="AN34" s="252" t="s">
        <v>868</v>
      </c>
      <c r="AO34" s="246" t="s">
        <v>846</v>
      </c>
      <c r="AP34" s="250" t="s">
        <v>829</v>
      </c>
      <c r="AQ34" s="250"/>
      <c r="AR34" s="250"/>
      <c r="AS34" s="253"/>
      <c r="AT34" s="250">
        <v>7</v>
      </c>
      <c r="AU34" s="250" t="s">
        <v>829</v>
      </c>
      <c r="AV34" s="246"/>
      <c r="AW34" s="250">
        <v>0</v>
      </c>
      <c r="AX34" s="250">
        <v>0</v>
      </c>
      <c r="AY34" s="250">
        <v>0</v>
      </c>
      <c r="AZ34" s="250">
        <v>0</v>
      </c>
      <c r="BA34" s="250">
        <v>0</v>
      </c>
      <c r="BB34" s="250">
        <v>0</v>
      </c>
      <c r="BC34" s="250">
        <v>0</v>
      </c>
      <c r="BD34" s="250">
        <v>0</v>
      </c>
      <c r="BE34" s="250">
        <v>0</v>
      </c>
      <c r="BF34" s="250">
        <v>0</v>
      </c>
      <c r="BG34" s="250">
        <v>0</v>
      </c>
      <c r="BH34" s="250">
        <v>0</v>
      </c>
      <c r="BI34" s="250"/>
      <c r="BJ34" s="250" t="s">
        <v>829</v>
      </c>
      <c r="BK34" s="250"/>
      <c r="BL34" s="250" t="s">
        <v>829</v>
      </c>
      <c r="BM34" s="250"/>
      <c r="BN34" s="250"/>
      <c r="BO34" s="250"/>
      <c r="BP34" s="250"/>
      <c r="BQ34" s="256" t="s">
        <v>892</v>
      </c>
      <c r="BR34" s="255" t="s">
        <v>841</v>
      </c>
      <c r="BS34" s="250">
        <v>50</v>
      </c>
      <c r="BT34" s="250" t="s">
        <v>834</v>
      </c>
      <c r="BU34" s="255"/>
      <c r="BV34" s="249" t="s">
        <v>579</v>
      </c>
      <c r="BW34" s="256" t="s">
        <v>580</v>
      </c>
    </row>
    <row r="35" spans="1:110" s="1" customFormat="1" x14ac:dyDescent="0.3">
      <c r="A35" s="246">
        <v>10534</v>
      </c>
      <c r="B35" s="247">
        <v>42202</v>
      </c>
      <c r="C35" s="248" t="s">
        <v>825</v>
      </c>
      <c r="D35" s="249" t="s">
        <v>937</v>
      </c>
      <c r="E35" s="246"/>
      <c r="F35" s="246" t="s">
        <v>845</v>
      </c>
      <c r="G35" s="257">
        <v>42185</v>
      </c>
      <c r="H35" s="250" t="s">
        <v>828</v>
      </c>
      <c r="I35" s="250" t="s">
        <v>853</v>
      </c>
      <c r="J35" s="250"/>
      <c r="K35" s="246" t="s">
        <v>893</v>
      </c>
      <c r="L35" s="251" t="s">
        <v>894</v>
      </c>
      <c r="M35" s="252">
        <v>78.527272727272717</v>
      </c>
      <c r="N35" s="252">
        <v>26.836363636363632</v>
      </c>
      <c r="O35" s="246"/>
      <c r="P35" s="246"/>
      <c r="Q35" s="252" t="s">
        <v>868</v>
      </c>
      <c r="R35" s="246"/>
      <c r="S35" s="249" t="s">
        <v>868</v>
      </c>
      <c r="T35" s="246"/>
      <c r="U35" s="252" t="s">
        <v>868</v>
      </c>
      <c r="V35" s="252" t="s">
        <v>868</v>
      </c>
      <c r="W35" s="252" t="s">
        <v>868</v>
      </c>
      <c r="X35" s="246"/>
      <c r="Y35" s="246"/>
      <c r="Z35" s="246"/>
      <c r="AA35" s="246"/>
      <c r="AB35" s="246"/>
      <c r="AC35" s="246"/>
      <c r="AD35" s="252" t="s">
        <v>868</v>
      </c>
      <c r="AE35" s="252">
        <v>14.836363636363636</v>
      </c>
      <c r="AF35" s="246"/>
      <c r="AG35" s="246"/>
      <c r="AH35" s="252" t="s">
        <v>868</v>
      </c>
      <c r="AI35" s="246"/>
      <c r="AJ35" s="246"/>
      <c r="AK35" s="252" t="s">
        <v>868</v>
      </c>
      <c r="AL35" s="246"/>
      <c r="AM35" s="252" t="s">
        <v>868</v>
      </c>
      <c r="AN35" s="252" t="s">
        <v>868</v>
      </c>
      <c r="AO35" s="246" t="s">
        <v>846</v>
      </c>
      <c r="AP35" s="250" t="s">
        <v>829</v>
      </c>
      <c r="AQ35" s="250"/>
      <c r="AR35" s="250"/>
      <c r="AS35" s="253"/>
      <c r="AT35" s="250">
        <v>21</v>
      </c>
      <c r="AU35" s="250" t="s">
        <v>835</v>
      </c>
      <c r="AV35" s="246"/>
      <c r="AW35" s="250">
        <v>0</v>
      </c>
      <c r="AX35" s="250">
        <v>0</v>
      </c>
      <c r="AY35" s="250">
        <v>0</v>
      </c>
      <c r="AZ35" s="250">
        <v>0</v>
      </c>
      <c r="BA35" s="250">
        <v>0</v>
      </c>
      <c r="BB35" s="250">
        <v>0</v>
      </c>
      <c r="BC35" s="250">
        <v>0</v>
      </c>
      <c r="BD35" s="250">
        <v>0</v>
      </c>
      <c r="BE35" s="250">
        <v>0</v>
      </c>
      <c r="BF35" s="250">
        <v>0</v>
      </c>
      <c r="BG35" s="250">
        <v>0</v>
      </c>
      <c r="BH35" s="250">
        <v>0</v>
      </c>
      <c r="BI35" s="250"/>
      <c r="BJ35" s="250" t="s">
        <v>829</v>
      </c>
      <c r="BK35" s="250">
        <v>12</v>
      </c>
      <c r="BL35" s="250" t="s">
        <v>829</v>
      </c>
      <c r="BM35" s="250"/>
      <c r="BN35" s="250"/>
      <c r="BO35" s="250"/>
      <c r="BP35" s="250"/>
      <c r="BQ35" s="255"/>
      <c r="BR35" s="255"/>
      <c r="BS35" s="250"/>
      <c r="BT35" s="250" t="s">
        <v>834</v>
      </c>
      <c r="BU35" s="249"/>
      <c r="BV35" s="249" t="s">
        <v>579</v>
      </c>
      <c r="BW35" s="249" t="s">
        <v>593</v>
      </c>
      <c r="BX35" s="3"/>
      <c r="BY35" s="3"/>
      <c r="BZ35" s="3"/>
      <c r="CA35" s="3"/>
      <c r="CB35" s="3"/>
      <c r="CC35" s="3"/>
      <c r="CD35" s="3"/>
      <c r="CE35" s="3"/>
      <c r="CF35" s="3"/>
      <c r="CG35" s="3"/>
      <c r="CH35" s="3"/>
      <c r="CI35" s="3"/>
      <c r="CJ35" s="3"/>
      <c r="CK35" s="3"/>
      <c r="CL35" s="3"/>
      <c r="CM35" s="3"/>
      <c r="CN35" s="3"/>
      <c r="CO35" s="3"/>
      <c r="CP35" s="3"/>
      <c r="CQ35" s="3"/>
      <c r="CR35"/>
      <c r="CS35"/>
      <c r="CT35"/>
      <c r="CU35"/>
      <c r="CV35"/>
      <c r="CW35"/>
      <c r="CX35"/>
      <c r="CY35"/>
      <c r="CZ35"/>
      <c r="DA35"/>
    </row>
    <row r="36" spans="1:110" x14ac:dyDescent="0.3">
      <c r="A36" s="246">
        <v>10331</v>
      </c>
      <c r="B36" s="247">
        <v>42202</v>
      </c>
      <c r="C36" s="248" t="s">
        <v>825</v>
      </c>
      <c r="D36" s="249" t="s">
        <v>937</v>
      </c>
      <c r="E36" s="246"/>
      <c r="F36" s="246" t="s">
        <v>845</v>
      </c>
      <c r="G36" s="258">
        <v>42187</v>
      </c>
      <c r="H36" s="250" t="s">
        <v>828</v>
      </c>
      <c r="I36" s="250" t="s">
        <v>829</v>
      </c>
      <c r="J36" s="250"/>
      <c r="K36" s="246" t="s">
        <v>895</v>
      </c>
      <c r="L36" s="246" t="s">
        <v>896</v>
      </c>
      <c r="M36" s="252">
        <v>82</v>
      </c>
      <c r="N36" s="252">
        <v>26.499999999999996</v>
      </c>
      <c r="O36" s="246"/>
      <c r="P36" s="246"/>
      <c r="Q36" s="252" t="s">
        <v>868</v>
      </c>
      <c r="R36" s="246"/>
      <c r="S36" s="249" t="s">
        <v>868</v>
      </c>
      <c r="T36" s="246"/>
      <c r="U36" s="252" t="s">
        <v>868</v>
      </c>
      <c r="V36" s="252" t="s">
        <v>868</v>
      </c>
      <c r="W36" s="252" t="s">
        <v>868</v>
      </c>
      <c r="X36" s="246"/>
      <c r="Y36" s="246"/>
      <c r="Z36" s="246"/>
      <c r="AA36" s="246"/>
      <c r="AB36" s="246"/>
      <c r="AC36" s="246"/>
      <c r="AD36" s="252" t="s">
        <v>868</v>
      </c>
      <c r="AE36" s="252">
        <v>13.972727272727271</v>
      </c>
      <c r="AF36" s="246"/>
      <c r="AG36" s="246"/>
      <c r="AH36" s="252" t="s">
        <v>868</v>
      </c>
      <c r="AI36" s="246"/>
      <c r="AJ36" s="246"/>
      <c r="AK36" s="252" t="s">
        <v>868</v>
      </c>
      <c r="AL36" s="246"/>
      <c r="AM36" s="252" t="s">
        <v>868</v>
      </c>
      <c r="AN36" s="252" t="s">
        <v>868</v>
      </c>
      <c r="AO36" s="246" t="s">
        <v>846</v>
      </c>
      <c r="AP36" s="250" t="s">
        <v>829</v>
      </c>
      <c r="AQ36" s="250"/>
      <c r="AR36" s="250"/>
      <c r="AS36" s="253"/>
      <c r="AT36" s="250">
        <v>10.199999999999999</v>
      </c>
      <c r="AU36" s="250" t="s">
        <v>835</v>
      </c>
      <c r="AV36" s="246"/>
      <c r="AW36" s="250">
        <v>12</v>
      </c>
      <c r="AX36" s="250">
        <v>0</v>
      </c>
      <c r="AY36" s="250">
        <v>0</v>
      </c>
      <c r="AZ36" s="250">
        <v>0</v>
      </c>
      <c r="BA36" s="250">
        <v>0</v>
      </c>
      <c r="BB36" s="250">
        <v>0</v>
      </c>
      <c r="BC36" s="250">
        <v>0</v>
      </c>
      <c r="BD36" s="250">
        <v>0</v>
      </c>
      <c r="BE36" s="250">
        <v>0</v>
      </c>
      <c r="BF36" s="250">
        <v>0</v>
      </c>
      <c r="BG36" s="250">
        <v>0</v>
      </c>
      <c r="BH36" s="250">
        <v>0</v>
      </c>
      <c r="BI36" s="250"/>
      <c r="BJ36" s="250" t="s">
        <v>829</v>
      </c>
      <c r="BK36" s="250">
        <v>24</v>
      </c>
      <c r="BL36" s="250" t="s">
        <v>829</v>
      </c>
      <c r="BM36" s="250"/>
      <c r="BN36" s="250"/>
      <c r="BO36" s="250"/>
      <c r="BP36" s="250"/>
      <c r="BQ36" s="255"/>
      <c r="BR36" s="255"/>
      <c r="BS36" s="250"/>
      <c r="BT36" s="250" t="s">
        <v>834</v>
      </c>
      <c r="BU36" s="246"/>
      <c r="BV36" s="249" t="s">
        <v>964</v>
      </c>
      <c r="BW36" s="246" t="s">
        <v>593</v>
      </c>
    </row>
    <row r="37" spans="1:110" x14ac:dyDescent="0.3">
      <c r="A37" s="246">
        <v>10666</v>
      </c>
      <c r="B37" s="247">
        <v>42202</v>
      </c>
      <c r="C37" s="248" t="s">
        <v>825</v>
      </c>
      <c r="D37" s="249" t="s">
        <v>937</v>
      </c>
      <c r="E37" s="246"/>
      <c r="F37" s="246" t="s">
        <v>845</v>
      </c>
      <c r="G37" s="258">
        <v>42185</v>
      </c>
      <c r="H37" s="250" t="s">
        <v>828</v>
      </c>
      <c r="I37" s="250" t="s">
        <v>829</v>
      </c>
      <c r="J37" s="250"/>
      <c r="K37" s="246" t="s">
        <v>836</v>
      </c>
      <c r="L37" s="249" t="s">
        <v>899</v>
      </c>
      <c r="M37" s="252">
        <v>108.12727272727271</v>
      </c>
      <c r="N37" s="252">
        <v>24.863636363636363</v>
      </c>
      <c r="O37" s="246"/>
      <c r="P37" s="246"/>
      <c r="Q37" s="252" t="s">
        <v>868</v>
      </c>
      <c r="R37" s="246"/>
      <c r="S37" s="249" t="s">
        <v>868</v>
      </c>
      <c r="T37" s="246"/>
      <c r="U37" s="252" t="s">
        <v>868</v>
      </c>
      <c r="V37" s="252" t="s">
        <v>868</v>
      </c>
      <c r="W37" s="252" t="s">
        <v>868</v>
      </c>
      <c r="X37" s="246"/>
      <c r="Y37" s="246"/>
      <c r="Z37" s="246"/>
      <c r="AA37" s="246"/>
      <c r="AB37" s="246"/>
      <c r="AC37" s="246"/>
      <c r="AD37" s="252" t="s">
        <v>868</v>
      </c>
      <c r="AE37" s="252">
        <v>12.4</v>
      </c>
      <c r="AF37" s="246"/>
      <c r="AG37" s="246"/>
      <c r="AH37" s="252" t="s">
        <v>868</v>
      </c>
      <c r="AI37" s="246"/>
      <c r="AJ37" s="246"/>
      <c r="AK37" s="252" t="s">
        <v>868</v>
      </c>
      <c r="AL37" s="246"/>
      <c r="AM37" s="252" t="s">
        <v>868</v>
      </c>
      <c r="AN37" s="252" t="s">
        <v>868</v>
      </c>
      <c r="AO37" s="246" t="s">
        <v>846</v>
      </c>
      <c r="AP37" s="250" t="s">
        <v>829</v>
      </c>
      <c r="AQ37" s="250"/>
      <c r="AR37" s="250"/>
      <c r="AS37" s="253"/>
      <c r="AT37" s="250">
        <v>10.199999999999999</v>
      </c>
      <c r="AU37" s="250" t="s">
        <v>835</v>
      </c>
      <c r="AV37" s="246"/>
      <c r="AW37" s="250">
        <v>0</v>
      </c>
      <c r="AX37" s="250">
        <v>0</v>
      </c>
      <c r="AY37" s="250">
        <v>15</v>
      </c>
      <c r="AZ37" s="250">
        <v>0</v>
      </c>
      <c r="BA37" s="250">
        <v>0</v>
      </c>
      <c r="BB37" s="250">
        <v>0</v>
      </c>
      <c r="BC37" s="250">
        <v>0</v>
      </c>
      <c r="BD37" s="250">
        <v>0</v>
      </c>
      <c r="BE37" s="250">
        <v>0</v>
      </c>
      <c r="BF37" s="250">
        <v>0</v>
      </c>
      <c r="BG37" s="250">
        <v>0</v>
      </c>
      <c r="BH37" s="250">
        <v>0</v>
      </c>
      <c r="BI37" s="250"/>
      <c r="BJ37" s="250" t="s">
        <v>829</v>
      </c>
      <c r="BK37" s="250"/>
      <c r="BL37" s="250" t="s">
        <v>829</v>
      </c>
      <c r="BM37" s="250"/>
      <c r="BN37" s="250"/>
      <c r="BO37" s="250"/>
      <c r="BP37" s="250"/>
      <c r="BQ37" s="255"/>
      <c r="BR37" s="255"/>
      <c r="BS37" s="250"/>
      <c r="BT37" s="250" t="s">
        <v>834</v>
      </c>
      <c r="BU37" s="246" t="s">
        <v>946</v>
      </c>
      <c r="BV37" s="264" t="s">
        <v>947</v>
      </c>
      <c r="BW37" s="246" t="s">
        <v>593</v>
      </c>
    </row>
    <row r="38" spans="1:110" x14ac:dyDescent="0.3">
      <c r="A38" s="246">
        <v>1388</v>
      </c>
      <c r="B38" s="247">
        <v>42202</v>
      </c>
      <c r="C38" s="248" t="s">
        <v>825</v>
      </c>
      <c r="D38" s="249" t="s">
        <v>937</v>
      </c>
      <c r="E38" s="246"/>
      <c r="F38" s="246" t="s">
        <v>845</v>
      </c>
      <c r="G38" s="257">
        <v>42185</v>
      </c>
      <c r="H38" s="250" t="s">
        <v>828</v>
      </c>
      <c r="I38" s="250" t="s">
        <v>829</v>
      </c>
      <c r="J38" s="250"/>
      <c r="K38" s="246" t="s">
        <v>837</v>
      </c>
      <c r="L38" s="246" t="s">
        <v>838</v>
      </c>
      <c r="M38" s="252">
        <v>89</v>
      </c>
      <c r="N38" s="252">
        <v>25.86363636363636</v>
      </c>
      <c r="O38" s="249" t="s">
        <v>802</v>
      </c>
      <c r="P38" s="246">
        <v>1300</v>
      </c>
      <c r="Q38" s="252">
        <v>23</v>
      </c>
      <c r="R38" s="246"/>
      <c r="S38" s="249" t="s">
        <v>868</v>
      </c>
      <c r="T38" s="246"/>
      <c r="U38" s="252" t="s">
        <v>868</v>
      </c>
      <c r="V38" s="252" t="s">
        <v>868</v>
      </c>
      <c r="W38" s="252" t="s">
        <v>868</v>
      </c>
      <c r="X38" s="246"/>
      <c r="Y38" s="246"/>
      <c r="Z38" s="246"/>
      <c r="AA38" s="246"/>
      <c r="AB38" s="246"/>
      <c r="AC38" s="246"/>
      <c r="AD38" s="252" t="s">
        <v>868</v>
      </c>
      <c r="AE38" s="252">
        <v>15.272727272727272</v>
      </c>
      <c r="AF38" s="246"/>
      <c r="AG38" s="246"/>
      <c r="AH38" s="252" t="s">
        <v>868</v>
      </c>
      <c r="AI38" s="246"/>
      <c r="AJ38" s="246"/>
      <c r="AK38" s="252" t="s">
        <v>868</v>
      </c>
      <c r="AL38" s="246"/>
      <c r="AM38" s="252" t="s">
        <v>868</v>
      </c>
      <c r="AN38" s="252" t="s">
        <v>868</v>
      </c>
      <c r="AO38" s="246" t="s">
        <v>846</v>
      </c>
      <c r="AP38" s="250" t="s">
        <v>829</v>
      </c>
      <c r="AQ38" s="250"/>
      <c r="AR38" s="250"/>
      <c r="AS38" s="253"/>
      <c r="AT38" s="250">
        <v>11.1</v>
      </c>
      <c r="AU38" s="250" t="s">
        <v>835</v>
      </c>
      <c r="AV38" s="246"/>
      <c r="AW38" s="250">
        <v>0</v>
      </c>
      <c r="AX38" s="250">
        <v>0</v>
      </c>
      <c r="AY38" s="250">
        <v>10</v>
      </c>
      <c r="AZ38" s="250">
        <v>0</v>
      </c>
      <c r="BA38" s="250">
        <v>0</v>
      </c>
      <c r="BB38" s="250">
        <v>0</v>
      </c>
      <c r="BC38" s="250">
        <v>0</v>
      </c>
      <c r="BD38" s="250">
        <v>0</v>
      </c>
      <c r="BE38" s="250">
        <v>0</v>
      </c>
      <c r="BF38" s="250">
        <v>0</v>
      </c>
      <c r="BG38" s="250">
        <v>0</v>
      </c>
      <c r="BH38" s="250">
        <v>0</v>
      </c>
      <c r="BI38" s="250"/>
      <c r="BJ38" s="250" t="s">
        <v>829</v>
      </c>
      <c r="BK38" s="250"/>
      <c r="BL38" s="250" t="s">
        <v>829</v>
      </c>
      <c r="BM38" s="250"/>
      <c r="BN38" s="250"/>
      <c r="BO38" s="250"/>
      <c r="BP38" s="250"/>
      <c r="BQ38" s="255"/>
      <c r="BR38" s="255"/>
      <c r="BS38" s="250"/>
      <c r="BT38" s="250" t="s">
        <v>834</v>
      </c>
      <c r="BU38" s="246"/>
      <c r="BV38" s="264" t="s">
        <v>965</v>
      </c>
      <c r="BW38" s="249" t="s">
        <v>580</v>
      </c>
    </row>
    <row r="39" spans="1:110" s="1" customFormat="1" x14ac:dyDescent="0.3">
      <c r="A39" s="246">
        <v>3594</v>
      </c>
      <c r="B39" s="247">
        <v>42202</v>
      </c>
      <c r="C39" s="248" t="s">
        <v>825</v>
      </c>
      <c r="D39" s="249" t="s">
        <v>937</v>
      </c>
      <c r="E39" s="246"/>
      <c r="F39" s="246" t="s">
        <v>845</v>
      </c>
      <c r="G39" s="258">
        <v>42185</v>
      </c>
      <c r="H39" s="250" t="s">
        <v>828</v>
      </c>
      <c r="I39" s="250" t="s">
        <v>829</v>
      </c>
      <c r="J39" s="250"/>
      <c r="K39" s="246" t="s">
        <v>839</v>
      </c>
      <c r="L39" s="246" t="s">
        <v>840</v>
      </c>
      <c r="M39" s="252">
        <v>85.763636363636365</v>
      </c>
      <c r="N39" s="252">
        <v>24.099999999999998</v>
      </c>
      <c r="O39" s="246"/>
      <c r="P39" s="246"/>
      <c r="Q39" s="252" t="s">
        <v>868</v>
      </c>
      <c r="R39" s="246"/>
      <c r="S39" s="249" t="s">
        <v>868</v>
      </c>
      <c r="T39" s="246"/>
      <c r="U39" s="252" t="s">
        <v>868</v>
      </c>
      <c r="V39" s="252" t="s">
        <v>868</v>
      </c>
      <c r="W39" s="252" t="s">
        <v>868</v>
      </c>
      <c r="X39" s="246"/>
      <c r="Y39" s="246"/>
      <c r="Z39" s="246"/>
      <c r="AA39" s="246"/>
      <c r="AB39" s="246"/>
      <c r="AC39" s="246"/>
      <c r="AD39" s="252" t="s">
        <v>868</v>
      </c>
      <c r="AE39" s="252">
        <v>14.472727272727271</v>
      </c>
      <c r="AF39" s="246"/>
      <c r="AG39" s="246"/>
      <c r="AH39" s="252" t="s">
        <v>868</v>
      </c>
      <c r="AI39" s="246"/>
      <c r="AJ39" s="246"/>
      <c r="AK39" s="252" t="s">
        <v>868</v>
      </c>
      <c r="AL39" s="246"/>
      <c r="AM39" s="252" t="s">
        <v>868</v>
      </c>
      <c r="AN39" s="252" t="s">
        <v>868</v>
      </c>
      <c r="AO39" s="246" t="s">
        <v>846</v>
      </c>
      <c r="AP39" s="250" t="s">
        <v>829</v>
      </c>
      <c r="AQ39" s="250"/>
      <c r="AR39" s="250"/>
      <c r="AS39" s="253"/>
      <c r="AT39" s="250">
        <v>8</v>
      </c>
      <c r="AU39" s="250" t="s">
        <v>829</v>
      </c>
      <c r="AV39" s="246"/>
      <c r="AW39" s="250">
        <v>0</v>
      </c>
      <c r="AX39" s="250">
        <v>0</v>
      </c>
      <c r="AY39" s="250">
        <v>0</v>
      </c>
      <c r="AZ39" s="250">
        <v>0</v>
      </c>
      <c r="BA39" s="250">
        <v>0</v>
      </c>
      <c r="BB39" s="250">
        <v>0</v>
      </c>
      <c r="BC39" s="250">
        <v>0</v>
      </c>
      <c r="BD39" s="250">
        <v>0</v>
      </c>
      <c r="BE39" s="250">
        <v>0</v>
      </c>
      <c r="BF39" s="250">
        <v>0</v>
      </c>
      <c r="BG39" s="250">
        <v>0</v>
      </c>
      <c r="BH39" s="250">
        <v>0</v>
      </c>
      <c r="BI39" s="250"/>
      <c r="BJ39" s="250" t="s">
        <v>829</v>
      </c>
      <c r="BK39" s="250"/>
      <c r="BL39" s="250" t="s">
        <v>829</v>
      </c>
      <c r="BM39" s="250"/>
      <c r="BN39" s="250"/>
      <c r="BO39" s="250"/>
      <c r="BP39" s="250"/>
      <c r="BQ39" s="246" t="s">
        <v>902</v>
      </c>
      <c r="BR39" s="246" t="s">
        <v>841</v>
      </c>
      <c r="BS39" s="250">
        <v>30</v>
      </c>
      <c r="BT39" s="250" t="s">
        <v>834</v>
      </c>
      <c r="BU39" s="246"/>
      <c r="BV39" s="246" t="s">
        <v>842</v>
      </c>
      <c r="BW39" s="249" t="s">
        <v>580</v>
      </c>
      <c r="BX39"/>
      <c r="BY39"/>
      <c r="BZ39"/>
      <c r="CA39"/>
      <c r="CB39"/>
      <c r="CC39"/>
      <c r="CD39"/>
      <c r="CE39"/>
      <c r="CF39"/>
      <c r="CG39"/>
      <c r="CH39"/>
      <c r="CI39"/>
      <c r="CJ39"/>
      <c r="CK39"/>
      <c r="CL39"/>
      <c r="CM39"/>
      <c r="CN39"/>
      <c r="CO39"/>
      <c r="CP39"/>
      <c r="CQ39"/>
      <c r="CR39"/>
      <c r="CS39"/>
      <c r="CT39"/>
      <c r="CU39"/>
      <c r="CV39"/>
      <c r="CW39"/>
      <c r="CX39"/>
      <c r="CY39"/>
      <c r="CZ39"/>
      <c r="DA39" s="3"/>
      <c r="DB39" s="3"/>
      <c r="DC39" s="3"/>
      <c r="DD39" s="3"/>
      <c r="DE39" s="3"/>
      <c r="DF39" s="3"/>
    </row>
    <row r="40" spans="1:110" x14ac:dyDescent="0.3">
      <c r="A40" s="246">
        <v>10369</v>
      </c>
      <c r="B40" s="247">
        <v>42202</v>
      </c>
      <c r="C40" s="248" t="s">
        <v>825</v>
      </c>
      <c r="D40" s="249" t="s">
        <v>937</v>
      </c>
      <c r="E40" s="246"/>
      <c r="F40" s="246" t="s">
        <v>845</v>
      </c>
      <c r="G40" s="258">
        <v>42171</v>
      </c>
      <c r="H40" s="250" t="s">
        <v>590</v>
      </c>
      <c r="I40" s="250" t="s">
        <v>772</v>
      </c>
      <c r="J40" s="250"/>
      <c r="K40" s="246" t="s">
        <v>949</v>
      </c>
      <c r="L40" s="246" t="s">
        <v>903</v>
      </c>
      <c r="M40" s="252">
        <v>104</v>
      </c>
      <c r="N40" s="252">
        <v>24.763636363636362</v>
      </c>
      <c r="O40" s="246" t="s">
        <v>802</v>
      </c>
      <c r="P40" s="246">
        <v>1350</v>
      </c>
      <c r="Q40" s="252">
        <v>27.972727272727269</v>
      </c>
      <c r="R40" s="246"/>
      <c r="S40" s="249" t="s">
        <v>868</v>
      </c>
      <c r="T40" s="246"/>
      <c r="U40" s="252" t="s">
        <v>868</v>
      </c>
      <c r="V40" s="252" t="s">
        <v>868</v>
      </c>
      <c r="W40" s="252" t="s">
        <v>868</v>
      </c>
      <c r="X40" s="246"/>
      <c r="Y40" s="246"/>
      <c r="Z40" s="246"/>
      <c r="AA40" s="246"/>
      <c r="AB40" s="246"/>
      <c r="AC40" s="246"/>
      <c r="AD40" s="252" t="s">
        <v>868</v>
      </c>
      <c r="AE40" s="252">
        <v>13.481818181818181</v>
      </c>
      <c r="AF40" s="246"/>
      <c r="AG40" s="246"/>
      <c r="AH40" s="252" t="s">
        <v>868</v>
      </c>
      <c r="AI40" s="246"/>
      <c r="AJ40" s="246"/>
      <c r="AK40" s="252" t="s">
        <v>868</v>
      </c>
      <c r="AL40" s="246"/>
      <c r="AM40" s="252" t="s">
        <v>868</v>
      </c>
      <c r="AN40" s="252" t="s">
        <v>868</v>
      </c>
      <c r="AO40" s="246" t="s">
        <v>846</v>
      </c>
      <c r="AP40" s="250" t="s">
        <v>829</v>
      </c>
      <c r="AQ40" s="250"/>
      <c r="AR40" s="250"/>
      <c r="AS40" s="253"/>
      <c r="AT40" s="250">
        <v>6</v>
      </c>
      <c r="AU40" s="250" t="s">
        <v>829</v>
      </c>
      <c r="AV40" s="246"/>
      <c r="AW40" s="250">
        <v>0</v>
      </c>
      <c r="AX40" s="250">
        <v>0</v>
      </c>
      <c r="AY40" s="250">
        <v>7</v>
      </c>
      <c r="AZ40" s="250">
        <v>0</v>
      </c>
      <c r="BA40" s="250">
        <v>0</v>
      </c>
      <c r="BB40" s="250">
        <v>0</v>
      </c>
      <c r="BC40" s="250">
        <v>0</v>
      </c>
      <c r="BD40" s="250">
        <v>0</v>
      </c>
      <c r="BE40" s="250">
        <v>0</v>
      </c>
      <c r="BF40" s="250">
        <v>0</v>
      </c>
      <c r="BG40" s="250">
        <v>0</v>
      </c>
      <c r="BH40" s="250">
        <v>0</v>
      </c>
      <c r="BI40" s="250"/>
      <c r="BJ40" s="250" t="s">
        <v>829</v>
      </c>
      <c r="BK40" s="250"/>
      <c r="BL40" s="250" t="s">
        <v>829</v>
      </c>
      <c r="BM40" s="250"/>
      <c r="BN40" s="250"/>
      <c r="BO40" s="250"/>
      <c r="BP40" s="250"/>
      <c r="BQ40" s="246"/>
      <c r="BR40" s="246"/>
      <c r="BS40" s="250"/>
      <c r="BT40" s="250" t="s">
        <v>834</v>
      </c>
      <c r="BU40" s="249" t="s">
        <v>803</v>
      </c>
      <c r="BV40" s="249" t="s">
        <v>966</v>
      </c>
      <c r="BW40" s="256" t="s">
        <v>593</v>
      </c>
    </row>
    <row r="41" spans="1:110" x14ac:dyDescent="0.3">
      <c r="A41" s="246">
        <v>9687</v>
      </c>
      <c r="B41" s="247">
        <v>42202</v>
      </c>
      <c r="C41" s="248" t="s">
        <v>825</v>
      </c>
      <c r="D41" s="249" t="s">
        <v>937</v>
      </c>
      <c r="E41" s="246"/>
      <c r="F41" s="246" t="s">
        <v>845</v>
      </c>
      <c r="G41" s="258">
        <v>42188</v>
      </c>
      <c r="H41" s="262" t="s">
        <v>590</v>
      </c>
      <c r="I41" s="262" t="s">
        <v>853</v>
      </c>
      <c r="J41" s="250"/>
      <c r="K41" s="246" t="s">
        <v>804</v>
      </c>
      <c r="L41" s="259" t="s">
        <v>904</v>
      </c>
      <c r="M41" s="252">
        <v>68.61818181818181</v>
      </c>
      <c r="N41" s="252">
        <v>27.954545454545453</v>
      </c>
      <c r="O41" s="246"/>
      <c r="P41" s="246"/>
      <c r="Q41" s="252" t="s">
        <v>868</v>
      </c>
      <c r="R41" s="246"/>
      <c r="S41" s="249" t="s">
        <v>868</v>
      </c>
      <c r="T41" s="246"/>
      <c r="U41" s="252" t="s">
        <v>868</v>
      </c>
      <c r="V41" s="252" t="s">
        <v>868</v>
      </c>
      <c r="W41" s="252" t="s">
        <v>868</v>
      </c>
      <c r="X41" s="246"/>
      <c r="Y41" s="246"/>
      <c r="Z41" s="246"/>
      <c r="AA41" s="246"/>
      <c r="AB41" s="246"/>
      <c r="AC41" s="246"/>
      <c r="AD41" s="252" t="s">
        <v>868</v>
      </c>
      <c r="AE41" s="252">
        <v>18.25454545454545</v>
      </c>
      <c r="AF41" s="246"/>
      <c r="AG41" s="246"/>
      <c r="AH41" s="252" t="s">
        <v>868</v>
      </c>
      <c r="AI41" s="246"/>
      <c r="AJ41" s="246"/>
      <c r="AK41" s="252" t="s">
        <v>868</v>
      </c>
      <c r="AL41" s="246"/>
      <c r="AM41" s="252" t="s">
        <v>868</v>
      </c>
      <c r="AN41" s="252" t="s">
        <v>868</v>
      </c>
      <c r="AO41" s="246" t="s">
        <v>846</v>
      </c>
      <c r="AP41" s="250" t="s">
        <v>829</v>
      </c>
      <c r="AQ41" s="250"/>
      <c r="AR41" s="250"/>
      <c r="AS41" s="253"/>
      <c r="AT41" s="250">
        <v>15</v>
      </c>
      <c r="AU41" s="250" t="s">
        <v>829</v>
      </c>
      <c r="AV41" s="246"/>
      <c r="AW41" s="250">
        <v>0</v>
      </c>
      <c r="AX41" s="250">
        <v>0</v>
      </c>
      <c r="AY41" s="250">
        <v>0</v>
      </c>
      <c r="AZ41" s="250">
        <v>0</v>
      </c>
      <c r="BA41" s="250">
        <v>0</v>
      </c>
      <c r="BB41" s="250">
        <v>0</v>
      </c>
      <c r="BC41" s="250">
        <v>0</v>
      </c>
      <c r="BD41" s="250">
        <v>0</v>
      </c>
      <c r="BE41" s="250">
        <v>0</v>
      </c>
      <c r="BF41" s="250">
        <v>0</v>
      </c>
      <c r="BG41" s="250">
        <v>0</v>
      </c>
      <c r="BH41" s="250">
        <v>0</v>
      </c>
      <c r="BI41" s="250"/>
      <c r="BJ41" s="250" t="s">
        <v>829</v>
      </c>
      <c r="BK41" s="250"/>
      <c r="BL41" s="250" t="s">
        <v>829</v>
      </c>
      <c r="BM41" s="250"/>
      <c r="BN41" s="250"/>
      <c r="BO41" s="250"/>
      <c r="BP41" s="250"/>
      <c r="BQ41" s="246"/>
      <c r="BR41" s="246"/>
      <c r="BS41" s="250"/>
      <c r="BT41" s="250" t="s">
        <v>834</v>
      </c>
      <c r="BU41" s="246" t="s">
        <v>803</v>
      </c>
      <c r="BV41" s="246" t="s">
        <v>967</v>
      </c>
      <c r="BW41" s="249" t="s">
        <v>580</v>
      </c>
    </row>
    <row r="42" spans="1:110" x14ac:dyDescent="0.3">
      <c r="A42" s="246">
        <v>9917</v>
      </c>
      <c r="B42" s="247">
        <v>42202</v>
      </c>
      <c r="C42" s="248" t="s">
        <v>825</v>
      </c>
      <c r="D42" s="249" t="s">
        <v>937</v>
      </c>
      <c r="E42" s="246"/>
      <c r="F42" s="246" t="s">
        <v>845</v>
      </c>
      <c r="G42" s="258">
        <v>42185</v>
      </c>
      <c r="H42" s="250" t="s">
        <v>828</v>
      </c>
      <c r="I42" s="250" t="s">
        <v>829</v>
      </c>
      <c r="J42" s="250"/>
      <c r="K42" s="249" t="s">
        <v>906</v>
      </c>
      <c r="L42" s="246" t="s">
        <v>844</v>
      </c>
      <c r="M42" s="252">
        <v>75.563636363636363</v>
      </c>
      <c r="N42" s="252">
        <v>25.809090909090909</v>
      </c>
      <c r="O42" s="246"/>
      <c r="P42" s="246"/>
      <c r="Q42" s="252" t="s">
        <v>868</v>
      </c>
      <c r="R42" s="246"/>
      <c r="S42" s="249" t="s">
        <v>868</v>
      </c>
      <c r="T42" s="246"/>
      <c r="U42" s="252" t="s">
        <v>868</v>
      </c>
      <c r="V42" s="252" t="s">
        <v>868</v>
      </c>
      <c r="W42" s="252" t="s">
        <v>868</v>
      </c>
      <c r="X42" s="246"/>
      <c r="Y42" s="246"/>
      <c r="Z42" s="246"/>
      <c r="AA42" s="246"/>
      <c r="AB42" s="246"/>
      <c r="AC42" s="246"/>
      <c r="AD42" s="252" t="s">
        <v>868</v>
      </c>
      <c r="AE42" s="252">
        <v>19.27272727272727</v>
      </c>
      <c r="AF42" s="246"/>
      <c r="AG42" s="246"/>
      <c r="AH42" s="252" t="s">
        <v>868</v>
      </c>
      <c r="AI42" s="246"/>
      <c r="AJ42" s="246"/>
      <c r="AK42" s="252" t="s">
        <v>868</v>
      </c>
      <c r="AL42" s="246"/>
      <c r="AM42" s="252" t="s">
        <v>868</v>
      </c>
      <c r="AN42" s="252" t="s">
        <v>868</v>
      </c>
      <c r="AO42" s="246" t="s">
        <v>846</v>
      </c>
      <c r="AP42" s="250" t="s">
        <v>829</v>
      </c>
      <c r="AQ42" s="250"/>
      <c r="AR42" s="250"/>
      <c r="AS42" s="253"/>
      <c r="AT42" s="250">
        <v>15</v>
      </c>
      <c r="AU42" s="250" t="s">
        <v>829</v>
      </c>
      <c r="AV42" s="246"/>
      <c r="AW42" s="250">
        <v>0</v>
      </c>
      <c r="AX42" s="250">
        <v>0</v>
      </c>
      <c r="AY42" s="250">
        <v>0</v>
      </c>
      <c r="AZ42" s="250">
        <v>0</v>
      </c>
      <c r="BA42" s="250">
        <v>0</v>
      </c>
      <c r="BB42" s="250">
        <v>0</v>
      </c>
      <c r="BC42" s="250">
        <v>0</v>
      </c>
      <c r="BD42" s="250">
        <v>0</v>
      </c>
      <c r="BE42" s="250">
        <v>0</v>
      </c>
      <c r="BF42" s="250">
        <v>0</v>
      </c>
      <c r="BG42" s="250">
        <v>0</v>
      </c>
      <c r="BH42" s="250">
        <v>0</v>
      </c>
      <c r="BI42" s="250"/>
      <c r="BJ42" s="250" t="s">
        <v>829</v>
      </c>
      <c r="BK42" s="250"/>
      <c r="BL42" s="250" t="s">
        <v>829</v>
      </c>
      <c r="BM42" s="250">
        <v>120</v>
      </c>
      <c r="BN42" s="250"/>
      <c r="BO42" s="250"/>
      <c r="BP42" s="250"/>
      <c r="BQ42" s="255"/>
      <c r="BR42" s="255"/>
      <c r="BS42" s="250"/>
      <c r="BT42" s="250" t="s">
        <v>834</v>
      </c>
      <c r="BU42" s="249" t="s">
        <v>897</v>
      </c>
      <c r="BV42" s="249" t="s">
        <v>952</v>
      </c>
      <c r="BW42" s="255" t="s">
        <v>580</v>
      </c>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row>
    <row r="43" spans="1:110" x14ac:dyDescent="0.3">
      <c r="A43" s="246">
        <v>9901</v>
      </c>
      <c r="B43" s="247">
        <v>42202</v>
      </c>
      <c r="C43" s="248" t="s">
        <v>825</v>
      </c>
      <c r="D43" s="249" t="s">
        <v>937</v>
      </c>
      <c r="E43" s="246"/>
      <c r="F43" s="246" t="s">
        <v>845</v>
      </c>
      <c r="G43" s="258">
        <v>42066</v>
      </c>
      <c r="H43" s="250" t="s">
        <v>828</v>
      </c>
      <c r="I43" s="250" t="s">
        <v>829</v>
      </c>
      <c r="J43" s="250"/>
      <c r="K43" s="249" t="s">
        <v>908</v>
      </c>
      <c r="L43" s="246" t="s">
        <v>844</v>
      </c>
      <c r="M43" s="252">
        <v>78.854545454545445</v>
      </c>
      <c r="N43" s="252">
        <v>21</v>
      </c>
      <c r="O43" s="246"/>
      <c r="P43" s="246"/>
      <c r="Q43" s="252" t="s">
        <v>868</v>
      </c>
      <c r="R43" s="246"/>
      <c r="S43" s="249" t="s">
        <v>868</v>
      </c>
      <c r="T43" s="246"/>
      <c r="U43" s="252" t="s">
        <v>868</v>
      </c>
      <c r="V43" s="252" t="s">
        <v>868</v>
      </c>
      <c r="W43" s="252" t="s">
        <v>868</v>
      </c>
      <c r="X43" s="246"/>
      <c r="Y43" s="246"/>
      <c r="Z43" s="246"/>
      <c r="AA43" s="246"/>
      <c r="AB43" s="246"/>
      <c r="AC43" s="246"/>
      <c r="AD43" s="252" t="s">
        <v>868</v>
      </c>
      <c r="AE43" s="252">
        <v>9.3000000000000007</v>
      </c>
      <c r="AF43" s="246"/>
      <c r="AG43" s="246"/>
      <c r="AH43" s="252" t="s">
        <v>868</v>
      </c>
      <c r="AI43" s="246"/>
      <c r="AJ43" s="246"/>
      <c r="AK43" s="252" t="s">
        <v>868</v>
      </c>
      <c r="AL43" s="246"/>
      <c r="AM43" s="252" t="s">
        <v>868</v>
      </c>
      <c r="AN43" s="252" t="s">
        <v>868</v>
      </c>
      <c r="AO43" s="246" t="s">
        <v>846</v>
      </c>
      <c r="AP43" s="250" t="s">
        <v>829</v>
      </c>
      <c r="AQ43" s="250"/>
      <c r="AR43" s="250"/>
      <c r="AS43" s="253"/>
      <c r="AT43" s="250">
        <v>8</v>
      </c>
      <c r="AU43" s="250" t="s">
        <v>829</v>
      </c>
      <c r="AV43" s="246"/>
      <c r="AW43" s="250">
        <v>0</v>
      </c>
      <c r="AX43" s="250">
        <v>0</v>
      </c>
      <c r="AY43" s="250">
        <v>0</v>
      </c>
      <c r="AZ43" s="250">
        <v>0</v>
      </c>
      <c r="BA43" s="250">
        <v>0</v>
      </c>
      <c r="BB43" s="250">
        <v>0</v>
      </c>
      <c r="BC43" s="250">
        <v>0</v>
      </c>
      <c r="BD43" s="250">
        <v>0</v>
      </c>
      <c r="BE43" s="250">
        <v>0</v>
      </c>
      <c r="BF43" s="250">
        <v>0</v>
      </c>
      <c r="BG43" s="250">
        <v>0</v>
      </c>
      <c r="BH43" s="250">
        <v>0</v>
      </c>
      <c r="BI43" s="250"/>
      <c r="BJ43" s="250" t="s">
        <v>829</v>
      </c>
      <c r="BK43" s="250"/>
      <c r="BL43" s="250" t="s">
        <v>829</v>
      </c>
      <c r="BM43" s="250"/>
      <c r="BN43" s="250"/>
      <c r="BO43" s="250"/>
      <c r="BP43" s="250"/>
      <c r="BQ43" s="255"/>
      <c r="BR43" s="255"/>
      <c r="BS43" s="250"/>
      <c r="BT43" s="250" t="s">
        <v>834</v>
      </c>
      <c r="BU43" s="249" t="s">
        <v>897</v>
      </c>
      <c r="BV43" s="249" t="s">
        <v>579</v>
      </c>
      <c r="BW43" s="249" t="s">
        <v>600</v>
      </c>
      <c r="CC43" s="2"/>
      <c r="CD43" s="2"/>
      <c r="CE43" s="2"/>
      <c r="CF43" s="2"/>
      <c r="CG43" s="2"/>
      <c r="CI43" s="2"/>
      <c r="CJ43" s="2"/>
      <c r="CK43" s="2"/>
      <c r="CL43" s="2"/>
      <c r="CM43" s="2"/>
      <c r="CN43" s="2"/>
      <c r="CO43" s="2"/>
      <c r="CP43" s="2"/>
      <c r="CQ43" s="2"/>
      <c r="CR43" s="2"/>
      <c r="CS43" s="2"/>
      <c r="CT43" s="2"/>
      <c r="CU43" s="2"/>
      <c r="CV43" s="2"/>
      <c r="CW43" s="2"/>
      <c r="CX43" s="2"/>
      <c r="CY43" s="1"/>
      <c r="CZ43" s="1"/>
      <c r="DA43" s="1"/>
    </row>
    <row r="44" spans="1:110" x14ac:dyDescent="0.3">
      <c r="A44" s="246">
        <v>8938</v>
      </c>
      <c r="B44" s="247">
        <v>42203</v>
      </c>
      <c r="C44" s="248" t="s">
        <v>825</v>
      </c>
      <c r="D44" s="249" t="s">
        <v>937</v>
      </c>
      <c r="E44" s="246"/>
      <c r="F44" s="246" t="s">
        <v>850</v>
      </c>
      <c r="G44" s="247">
        <v>42187</v>
      </c>
      <c r="H44" s="250" t="s">
        <v>828</v>
      </c>
      <c r="I44" s="250" t="s">
        <v>853</v>
      </c>
      <c r="J44" s="250"/>
      <c r="K44" s="246" t="s">
        <v>866</v>
      </c>
      <c r="L44" s="251" t="s">
        <v>867</v>
      </c>
      <c r="M44" s="252">
        <v>80.909090909090907</v>
      </c>
      <c r="N44" s="252">
        <v>36.818181818181813</v>
      </c>
      <c r="O44" s="246"/>
      <c r="P44" s="246"/>
      <c r="Q44" s="252" t="s">
        <v>868</v>
      </c>
      <c r="R44" s="246"/>
      <c r="S44" s="249" t="s">
        <v>868</v>
      </c>
      <c r="T44" s="246"/>
      <c r="U44" s="252" t="s">
        <v>868</v>
      </c>
      <c r="V44" s="252" t="s">
        <v>868</v>
      </c>
      <c r="W44" s="252">
        <v>16.818181818181817</v>
      </c>
      <c r="X44" s="246"/>
      <c r="Y44" s="246"/>
      <c r="Z44" s="246"/>
      <c r="AA44" s="246"/>
      <c r="AB44" s="246"/>
      <c r="AC44" s="246"/>
      <c r="AD44" s="252" t="s">
        <v>868</v>
      </c>
      <c r="AE44" s="252" t="s">
        <v>868</v>
      </c>
      <c r="AF44" s="246"/>
      <c r="AG44" s="246"/>
      <c r="AH44" s="252">
        <v>18.636363636363633</v>
      </c>
      <c r="AI44" s="246"/>
      <c r="AJ44" s="246"/>
      <c r="AK44" s="252" t="s">
        <v>868</v>
      </c>
      <c r="AL44" s="246"/>
      <c r="AM44" s="252" t="s">
        <v>868</v>
      </c>
      <c r="AN44" s="252" t="s">
        <v>868</v>
      </c>
      <c r="AO44" s="246" t="s">
        <v>968</v>
      </c>
      <c r="AP44" s="250" t="s">
        <v>829</v>
      </c>
      <c r="AQ44" s="250"/>
      <c r="AR44" s="250"/>
      <c r="AS44" s="253"/>
      <c r="AT44" s="250">
        <v>16</v>
      </c>
      <c r="AU44" s="250" t="s">
        <v>835</v>
      </c>
      <c r="AV44" s="246"/>
      <c r="AW44" s="250">
        <v>0</v>
      </c>
      <c r="AX44" s="250">
        <v>0</v>
      </c>
      <c r="AY44" s="250">
        <v>0</v>
      </c>
      <c r="AZ44" s="250">
        <v>0</v>
      </c>
      <c r="BA44" s="250">
        <v>0</v>
      </c>
      <c r="BB44" s="250">
        <v>0</v>
      </c>
      <c r="BC44" s="250">
        <v>0</v>
      </c>
      <c r="BD44" s="250">
        <v>0</v>
      </c>
      <c r="BE44" s="250">
        <v>0</v>
      </c>
      <c r="BF44" s="250">
        <v>0</v>
      </c>
      <c r="BG44" s="250">
        <v>0</v>
      </c>
      <c r="BH44" s="250">
        <v>0</v>
      </c>
      <c r="BI44" s="250"/>
      <c r="BJ44" s="250" t="s">
        <v>829</v>
      </c>
      <c r="BK44" s="250"/>
      <c r="BL44" s="250" t="s">
        <v>829</v>
      </c>
      <c r="BM44" s="250">
        <v>234</v>
      </c>
      <c r="BN44" s="250"/>
      <c r="BO44" s="250"/>
      <c r="BP44" s="254">
        <v>42550</v>
      </c>
      <c r="BQ44" s="246"/>
      <c r="BR44" s="246"/>
      <c r="BS44" s="250"/>
      <c r="BT44" s="250" t="s">
        <v>834</v>
      </c>
      <c r="BU44" s="255" t="s">
        <v>869</v>
      </c>
      <c r="BV44" s="246" t="s">
        <v>579</v>
      </c>
      <c r="BW44" s="255" t="s">
        <v>580</v>
      </c>
    </row>
    <row r="45" spans="1:110" x14ac:dyDescent="0.3">
      <c r="A45" s="246">
        <v>10820</v>
      </c>
      <c r="B45" s="247">
        <v>42202</v>
      </c>
      <c r="C45" s="248" t="s">
        <v>825</v>
      </c>
      <c r="D45" s="249" t="s">
        <v>937</v>
      </c>
      <c r="E45" s="246"/>
      <c r="F45" s="246" t="s">
        <v>850</v>
      </c>
      <c r="G45" s="247">
        <v>42199</v>
      </c>
      <c r="H45" s="250" t="s">
        <v>828</v>
      </c>
      <c r="I45" s="250" t="s">
        <v>853</v>
      </c>
      <c r="J45" s="250"/>
      <c r="K45" s="246" t="s">
        <v>870</v>
      </c>
      <c r="L45" s="251" t="s">
        <v>871</v>
      </c>
      <c r="M45" s="252">
        <v>94</v>
      </c>
      <c r="N45" s="252">
        <v>49.418181818181814</v>
      </c>
      <c r="O45" s="246"/>
      <c r="P45" s="246"/>
      <c r="Q45" s="252" t="s">
        <v>868</v>
      </c>
      <c r="R45" s="246"/>
      <c r="S45" s="249" t="s">
        <v>868</v>
      </c>
      <c r="T45" s="246"/>
      <c r="U45" s="252" t="s">
        <v>868</v>
      </c>
      <c r="V45" s="252" t="s">
        <v>868</v>
      </c>
      <c r="W45" s="252">
        <v>13.709090909090907</v>
      </c>
      <c r="X45" s="246"/>
      <c r="Y45" s="246"/>
      <c r="Z45" s="246"/>
      <c r="AA45" s="246"/>
      <c r="AB45" s="246"/>
      <c r="AC45" s="246"/>
      <c r="AD45" s="252" t="s">
        <v>868</v>
      </c>
      <c r="AE45" s="252" t="s">
        <v>868</v>
      </c>
      <c r="AF45" s="246"/>
      <c r="AG45" s="246"/>
      <c r="AH45" s="252">
        <v>21.036363636363635</v>
      </c>
      <c r="AI45" s="246"/>
      <c r="AJ45" s="246"/>
      <c r="AK45" s="252" t="s">
        <v>868</v>
      </c>
      <c r="AL45" s="246"/>
      <c r="AM45" s="252" t="s">
        <v>868</v>
      </c>
      <c r="AN45" s="252" t="s">
        <v>868</v>
      </c>
      <c r="AO45" s="246" t="s">
        <v>968</v>
      </c>
      <c r="AP45" s="250" t="s">
        <v>829</v>
      </c>
      <c r="AQ45" s="250"/>
      <c r="AR45" s="250"/>
      <c r="AS45" s="253"/>
      <c r="AT45" s="250">
        <v>15</v>
      </c>
      <c r="AU45" s="250" t="s">
        <v>835</v>
      </c>
      <c r="AV45" s="246"/>
      <c r="AW45" s="250">
        <v>0</v>
      </c>
      <c r="AX45" s="250">
        <v>0</v>
      </c>
      <c r="AY45" s="250">
        <v>0</v>
      </c>
      <c r="AZ45" s="250">
        <v>0</v>
      </c>
      <c r="BA45" s="250">
        <v>0</v>
      </c>
      <c r="BB45" s="250">
        <v>0</v>
      </c>
      <c r="BC45" s="250">
        <v>0</v>
      </c>
      <c r="BD45" s="250">
        <v>0</v>
      </c>
      <c r="BE45" s="250">
        <v>0</v>
      </c>
      <c r="BF45" s="250">
        <v>0</v>
      </c>
      <c r="BG45" s="250">
        <v>0</v>
      </c>
      <c r="BH45" s="250">
        <v>0</v>
      </c>
      <c r="BI45" s="250"/>
      <c r="BJ45" s="250" t="s">
        <v>829</v>
      </c>
      <c r="BK45" s="250">
        <v>24</v>
      </c>
      <c r="BL45" s="250" t="s">
        <v>829</v>
      </c>
      <c r="BM45" s="250"/>
      <c r="BN45" s="250"/>
      <c r="BO45" s="250"/>
      <c r="BP45" s="250"/>
      <c r="BQ45" s="246"/>
      <c r="BR45" s="255"/>
      <c r="BS45" s="250"/>
      <c r="BT45" s="250" t="s">
        <v>834</v>
      </c>
      <c r="BU45" s="246"/>
      <c r="BV45" s="246" t="s">
        <v>579</v>
      </c>
      <c r="BW45" s="256" t="s">
        <v>593</v>
      </c>
      <c r="CY45" s="1"/>
      <c r="CZ45" s="1"/>
      <c r="DA45" s="1"/>
    </row>
    <row r="46" spans="1:110" x14ac:dyDescent="0.3">
      <c r="A46" s="246">
        <v>10500</v>
      </c>
      <c r="B46" s="247">
        <v>42202</v>
      </c>
      <c r="C46" s="248" t="s">
        <v>825</v>
      </c>
      <c r="D46" s="249" t="s">
        <v>937</v>
      </c>
      <c r="E46" s="246"/>
      <c r="F46" s="246" t="s">
        <v>850</v>
      </c>
      <c r="G46" s="257">
        <v>42185</v>
      </c>
      <c r="H46" s="250" t="s">
        <v>828</v>
      </c>
      <c r="I46" s="250" t="s">
        <v>829</v>
      </c>
      <c r="J46" s="250"/>
      <c r="K46" s="246" t="s">
        <v>873</v>
      </c>
      <c r="L46" s="249" t="s">
        <v>874</v>
      </c>
      <c r="M46" s="252">
        <v>96</v>
      </c>
      <c r="N46" s="252">
        <v>42.4</v>
      </c>
      <c r="O46" s="246"/>
      <c r="P46" s="246"/>
      <c r="Q46" s="252" t="s">
        <v>868</v>
      </c>
      <c r="R46" s="246"/>
      <c r="S46" s="249" t="s">
        <v>868</v>
      </c>
      <c r="T46" s="246"/>
      <c r="U46" s="252" t="s">
        <v>868</v>
      </c>
      <c r="V46" s="252" t="s">
        <v>868</v>
      </c>
      <c r="W46" s="252">
        <v>11.609090909090908</v>
      </c>
      <c r="X46" s="246"/>
      <c r="Y46" s="246"/>
      <c r="Z46" s="246"/>
      <c r="AA46" s="246"/>
      <c r="AB46" s="246"/>
      <c r="AC46" s="246"/>
      <c r="AD46" s="252" t="s">
        <v>868</v>
      </c>
      <c r="AE46" s="252" t="s">
        <v>868</v>
      </c>
      <c r="AF46" s="246"/>
      <c r="AG46" s="246"/>
      <c r="AH46" s="252">
        <v>17.799999999999997</v>
      </c>
      <c r="AI46" s="246"/>
      <c r="AJ46" s="246"/>
      <c r="AK46" s="252" t="s">
        <v>868</v>
      </c>
      <c r="AL46" s="246"/>
      <c r="AM46" s="252" t="s">
        <v>868</v>
      </c>
      <c r="AN46" s="252" t="s">
        <v>868</v>
      </c>
      <c r="AO46" s="246" t="s">
        <v>968</v>
      </c>
      <c r="AP46" s="250" t="s">
        <v>829</v>
      </c>
      <c r="AQ46" s="250"/>
      <c r="AR46" s="250"/>
      <c r="AS46" s="253"/>
      <c r="AT46" s="250">
        <v>7.5</v>
      </c>
      <c r="AU46" s="250" t="s">
        <v>829</v>
      </c>
      <c r="AV46" s="246"/>
      <c r="AW46" s="250">
        <v>0</v>
      </c>
      <c r="AX46" s="250">
        <v>0</v>
      </c>
      <c r="AY46" s="250">
        <v>0</v>
      </c>
      <c r="AZ46" s="250">
        <v>0</v>
      </c>
      <c r="BA46" s="250">
        <v>0</v>
      </c>
      <c r="BB46" s="250">
        <v>0</v>
      </c>
      <c r="BC46" s="250">
        <v>0</v>
      </c>
      <c r="BD46" s="250">
        <v>0</v>
      </c>
      <c r="BE46" s="250">
        <v>0</v>
      </c>
      <c r="BF46" s="250">
        <v>0</v>
      </c>
      <c r="BG46" s="250">
        <v>0</v>
      </c>
      <c r="BH46" s="250">
        <v>0</v>
      </c>
      <c r="BI46" s="250"/>
      <c r="BJ46" s="250" t="s">
        <v>829</v>
      </c>
      <c r="BK46" s="250"/>
      <c r="BL46" s="250" t="s">
        <v>829</v>
      </c>
      <c r="BM46" s="250"/>
      <c r="BN46" s="250"/>
      <c r="BO46" s="250"/>
      <c r="BP46" s="250"/>
      <c r="BQ46" s="246"/>
      <c r="BR46" s="255"/>
      <c r="BS46" s="250"/>
      <c r="BT46" s="250" t="s">
        <v>834</v>
      </c>
      <c r="BU46" s="249" t="s">
        <v>803</v>
      </c>
      <c r="BV46" s="249" t="s">
        <v>579</v>
      </c>
      <c r="BW46" s="249" t="s">
        <v>593</v>
      </c>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row>
    <row r="47" spans="1:110" ht="15.5" x14ac:dyDescent="0.35">
      <c r="A47" s="246">
        <v>10596</v>
      </c>
      <c r="B47" s="247">
        <v>42202</v>
      </c>
      <c r="C47" s="248" t="s">
        <v>825</v>
      </c>
      <c r="D47" s="249" t="s">
        <v>937</v>
      </c>
      <c r="E47" s="246"/>
      <c r="F47" s="246" t="s">
        <v>850</v>
      </c>
      <c r="G47" s="258">
        <v>42188</v>
      </c>
      <c r="H47" s="250" t="s">
        <v>590</v>
      </c>
      <c r="I47" s="250" t="s">
        <v>853</v>
      </c>
      <c r="J47" s="250"/>
      <c r="K47" s="246" t="s">
        <v>875</v>
      </c>
      <c r="L47" s="259" t="s">
        <v>876</v>
      </c>
      <c r="M47" s="252">
        <v>89.999999999999986</v>
      </c>
      <c r="N47" s="252">
        <v>37.799999999999997</v>
      </c>
      <c r="O47" s="246"/>
      <c r="P47" s="246"/>
      <c r="Q47" s="252" t="s">
        <v>868</v>
      </c>
      <c r="R47" s="246"/>
      <c r="S47" s="249" t="s">
        <v>868</v>
      </c>
      <c r="T47" s="246"/>
      <c r="U47" s="252" t="s">
        <v>868</v>
      </c>
      <c r="V47" s="252" t="s">
        <v>868</v>
      </c>
      <c r="W47" s="252">
        <v>18.999999999999996</v>
      </c>
      <c r="X47" s="246"/>
      <c r="Y47" s="246"/>
      <c r="Z47" s="246"/>
      <c r="AA47" s="246"/>
      <c r="AB47" s="246"/>
      <c r="AC47" s="246"/>
      <c r="AD47" s="252" t="s">
        <v>868</v>
      </c>
      <c r="AE47" s="252" t="s">
        <v>868</v>
      </c>
      <c r="AF47" s="246"/>
      <c r="AG47" s="246"/>
      <c r="AH47" s="252">
        <v>20.954545454545453</v>
      </c>
      <c r="AI47" s="246"/>
      <c r="AJ47" s="246"/>
      <c r="AK47" s="252" t="s">
        <v>868</v>
      </c>
      <c r="AL47" s="246"/>
      <c r="AM47" s="252" t="s">
        <v>868</v>
      </c>
      <c r="AN47" s="252" t="s">
        <v>868</v>
      </c>
      <c r="AO47" s="246" t="s">
        <v>968</v>
      </c>
      <c r="AP47" s="250" t="s">
        <v>829</v>
      </c>
      <c r="AQ47" s="250"/>
      <c r="AR47" s="250"/>
      <c r="AS47" s="253"/>
      <c r="AT47" s="250">
        <v>14</v>
      </c>
      <c r="AU47" s="250" t="s">
        <v>829</v>
      </c>
      <c r="AV47" s="246"/>
      <c r="AW47" s="250">
        <v>0</v>
      </c>
      <c r="AX47" s="250">
        <v>0</v>
      </c>
      <c r="AY47" s="250">
        <v>0</v>
      </c>
      <c r="AZ47" s="250">
        <v>0</v>
      </c>
      <c r="BA47" s="250">
        <v>0</v>
      </c>
      <c r="BB47" s="250">
        <v>0</v>
      </c>
      <c r="BC47" s="250">
        <v>0</v>
      </c>
      <c r="BD47" s="250">
        <v>0</v>
      </c>
      <c r="BE47" s="250">
        <v>0</v>
      </c>
      <c r="BF47" s="250">
        <v>0</v>
      </c>
      <c r="BG47" s="250">
        <v>0</v>
      </c>
      <c r="BH47" s="250">
        <v>0</v>
      </c>
      <c r="BI47" s="250"/>
      <c r="BJ47" s="250" t="s">
        <v>829</v>
      </c>
      <c r="BK47" s="250"/>
      <c r="BL47" s="250" t="s">
        <v>829</v>
      </c>
      <c r="BM47" s="250"/>
      <c r="BN47" s="250"/>
      <c r="BO47" s="250"/>
      <c r="BP47" s="250"/>
      <c r="BQ47" s="260" t="s">
        <v>877</v>
      </c>
      <c r="BR47" s="255" t="s">
        <v>878</v>
      </c>
      <c r="BS47" s="250">
        <v>50</v>
      </c>
      <c r="BT47" s="250" t="s">
        <v>834</v>
      </c>
      <c r="BU47" s="246" t="s">
        <v>803</v>
      </c>
      <c r="BV47" s="246" t="s">
        <v>969</v>
      </c>
      <c r="BW47" s="246" t="s">
        <v>580</v>
      </c>
    </row>
    <row r="48" spans="1:110" x14ac:dyDescent="0.3">
      <c r="A48" s="246">
        <v>1472</v>
      </c>
      <c r="B48" s="247">
        <v>42202</v>
      </c>
      <c r="C48" s="248" t="s">
        <v>825</v>
      </c>
      <c r="D48" s="249" t="s">
        <v>937</v>
      </c>
      <c r="E48" s="246"/>
      <c r="F48" s="246" t="s">
        <v>850</v>
      </c>
      <c r="G48" s="258">
        <v>42185</v>
      </c>
      <c r="H48" s="250" t="s">
        <v>828</v>
      </c>
      <c r="I48" s="250" t="s">
        <v>829</v>
      </c>
      <c r="J48" s="250"/>
      <c r="K48" s="246" t="s">
        <v>880</v>
      </c>
      <c r="L48" s="246" t="s">
        <v>844</v>
      </c>
      <c r="M48" s="252">
        <v>99.472727272727269</v>
      </c>
      <c r="N48" s="252">
        <v>40.981818181818177</v>
      </c>
      <c r="O48" s="246"/>
      <c r="P48" s="246"/>
      <c r="Q48" s="252" t="s">
        <v>868</v>
      </c>
      <c r="R48" s="246"/>
      <c r="S48" s="249" t="s">
        <v>868</v>
      </c>
      <c r="T48" s="246"/>
      <c r="U48" s="252" t="s">
        <v>868</v>
      </c>
      <c r="V48" s="252" t="s">
        <v>868</v>
      </c>
      <c r="W48" s="252">
        <v>16.818181818181817</v>
      </c>
      <c r="X48" s="246"/>
      <c r="Y48" s="246"/>
      <c r="Z48" s="246"/>
      <c r="AA48" s="246"/>
      <c r="AB48" s="246"/>
      <c r="AC48" s="246"/>
      <c r="AD48" s="252" t="s">
        <v>868</v>
      </c>
      <c r="AE48" s="252" t="s">
        <v>868</v>
      </c>
      <c r="AF48" s="246"/>
      <c r="AG48" s="246"/>
      <c r="AH48" s="252">
        <v>19.218181818181819</v>
      </c>
      <c r="AI48" s="246"/>
      <c r="AJ48" s="246"/>
      <c r="AK48" s="252" t="s">
        <v>868</v>
      </c>
      <c r="AL48" s="246"/>
      <c r="AM48" s="252" t="s">
        <v>868</v>
      </c>
      <c r="AN48" s="252" t="s">
        <v>868</v>
      </c>
      <c r="AO48" s="246" t="s">
        <v>968</v>
      </c>
      <c r="AP48" s="250" t="s">
        <v>829</v>
      </c>
      <c r="AQ48" s="250"/>
      <c r="AR48" s="250"/>
      <c r="AS48" s="253"/>
      <c r="AT48" s="250">
        <v>11.6</v>
      </c>
      <c r="AU48" s="250" t="s">
        <v>829</v>
      </c>
      <c r="AV48" s="246"/>
      <c r="AW48" s="250">
        <v>0</v>
      </c>
      <c r="AX48" s="250">
        <v>0</v>
      </c>
      <c r="AY48" s="250">
        <v>0</v>
      </c>
      <c r="AZ48" s="250">
        <v>0</v>
      </c>
      <c r="BA48" s="250">
        <v>0</v>
      </c>
      <c r="BB48" s="250">
        <v>0</v>
      </c>
      <c r="BC48" s="250">
        <v>0</v>
      </c>
      <c r="BD48" s="250">
        <v>0</v>
      </c>
      <c r="BE48" s="250">
        <v>0</v>
      </c>
      <c r="BF48" s="250">
        <v>0</v>
      </c>
      <c r="BG48" s="250">
        <v>0</v>
      </c>
      <c r="BH48" s="250">
        <v>0</v>
      </c>
      <c r="BI48" s="250"/>
      <c r="BJ48" s="250" t="s">
        <v>829</v>
      </c>
      <c r="BK48" s="250"/>
      <c r="BL48" s="250" t="s">
        <v>829</v>
      </c>
      <c r="BM48" s="250"/>
      <c r="BN48" s="250"/>
      <c r="BO48" s="250"/>
      <c r="BP48" s="250"/>
      <c r="BQ48" s="255" t="s">
        <v>881</v>
      </c>
      <c r="BR48" s="255"/>
      <c r="BS48" s="250"/>
      <c r="BT48" s="250" t="s">
        <v>834</v>
      </c>
      <c r="BU48" s="246"/>
      <c r="BV48" s="246" t="s">
        <v>970</v>
      </c>
      <c r="BW48" s="255" t="s">
        <v>580</v>
      </c>
    </row>
    <row r="49" spans="1:105" x14ac:dyDescent="0.3">
      <c r="A49" s="246">
        <v>4653</v>
      </c>
      <c r="B49" s="247">
        <v>42202</v>
      </c>
      <c r="C49" s="248" t="s">
        <v>825</v>
      </c>
      <c r="D49" s="249" t="s">
        <v>937</v>
      </c>
      <c r="E49" s="246"/>
      <c r="F49" s="246" t="s">
        <v>850</v>
      </c>
      <c r="G49" s="258">
        <v>42185</v>
      </c>
      <c r="H49" s="250" t="s">
        <v>828</v>
      </c>
      <c r="I49" s="250" t="s">
        <v>853</v>
      </c>
      <c r="J49" s="250"/>
      <c r="K49" s="246" t="s">
        <v>883</v>
      </c>
      <c r="L49" s="251" t="s">
        <v>857</v>
      </c>
      <c r="M49" s="252">
        <v>115</v>
      </c>
      <c r="N49" s="252">
        <v>31</v>
      </c>
      <c r="O49" s="246"/>
      <c r="P49" s="246"/>
      <c r="Q49" s="252" t="s">
        <v>868</v>
      </c>
      <c r="R49" s="246"/>
      <c r="S49" s="249" t="s">
        <v>868</v>
      </c>
      <c r="T49" s="246"/>
      <c r="U49" s="252" t="s">
        <v>868</v>
      </c>
      <c r="V49" s="252" t="s">
        <v>868</v>
      </c>
      <c r="W49" s="252">
        <v>31</v>
      </c>
      <c r="X49" s="246"/>
      <c r="Y49" s="246"/>
      <c r="Z49" s="246"/>
      <c r="AA49" s="246"/>
      <c r="AB49" s="246"/>
      <c r="AC49" s="246"/>
      <c r="AD49" s="252" t="s">
        <v>868</v>
      </c>
      <c r="AE49" s="252" t="s">
        <v>868</v>
      </c>
      <c r="AF49" s="246"/>
      <c r="AG49" s="246"/>
      <c r="AH49" s="252">
        <v>31</v>
      </c>
      <c r="AI49" s="246"/>
      <c r="AJ49" s="246"/>
      <c r="AK49" s="252" t="s">
        <v>868</v>
      </c>
      <c r="AL49" s="246"/>
      <c r="AM49" s="252" t="s">
        <v>868</v>
      </c>
      <c r="AN49" s="252" t="s">
        <v>868</v>
      </c>
      <c r="AO49" s="246" t="s">
        <v>968</v>
      </c>
      <c r="AP49" s="250" t="s">
        <v>829</v>
      </c>
      <c r="AQ49" s="250"/>
      <c r="AR49" s="250"/>
      <c r="AS49" s="253"/>
      <c r="AT49" s="250">
        <v>8.5</v>
      </c>
      <c r="AU49" s="250" t="s">
        <v>829</v>
      </c>
      <c r="AV49" s="246"/>
      <c r="AW49" s="250">
        <v>0</v>
      </c>
      <c r="AX49" s="250">
        <v>0</v>
      </c>
      <c r="AY49" s="250">
        <v>20</v>
      </c>
      <c r="AZ49" s="250">
        <v>0</v>
      </c>
      <c r="BA49" s="250">
        <v>0</v>
      </c>
      <c r="BB49" s="250">
        <v>0</v>
      </c>
      <c r="BC49" s="250">
        <v>0</v>
      </c>
      <c r="BD49" s="250">
        <v>0</v>
      </c>
      <c r="BE49" s="250">
        <v>0</v>
      </c>
      <c r="BF49" s="250">
        <v>0</v>
      </c>
      <c r="BG49" s="250">
        <v>0</v>
      </c>
      <c r="BH49" s="250">
        <v>0</v>
      </c>
      <c r="BI49" s="250"/>
      <c r="BJ49" s="250" t="s">
        <v>829</v>
      </c>
      <c r="BK49" s="250"/>
      <c r="BL49" s="250" t="s">
        <v>829</v>
      </c>
      <c r="BM49" s="250"/>
      <c r="BN49" s="250"/>
      <c r="BO49" s="250"/>
      <c r="BP49" s="250"/>
      <c r="BQ49" s="255"/>
      <c r="BR49" s="255"/>
      <c r="BS49" s="250"/>
      <c r="BT49" s="250" t="s">
        <v>834</v>
      </c>
      <c r="BU49" s="246"/>
      <c r="BV49" s="246" t="s">
        <v>971</v>
      </c>
      <c r="BW49" s="255" t="s">
        <v>580</v>
      </c>
    </row>
    <row r="50" spans="1:105" x14ac:dyDescent="0.3">
      <c r="A50" s="246">
        <v>1442</v>
      </c>
      <c r="B50" s="247">
        <v>42202</v>
      </c>
      <c r="C50" s="248" t="s">
        <v>825</v>
      </c>
      <c r="D50" s="249" t="s">
        <v>937</v>
      </c>
      <c r="E50" s="246"/>
      <c r="F50" s="246" t="s">
        <v>850</v>
      </c>
      <c r="G50" s="257">
        <v>41820</v>
      </c>
      <c r="H50" s="250" t="s">
        <v>828</v>
      </c>
      <c r="I50" s="250" t="s">
        <v>829</v>
      </c>
      <c r="J50" s="250"/>
      <c r="K50" s="246" t="s">
        <v>847</v>
      </c>
      <c r="L50" s="246" t="s">
        <v>848</v>
      </c>
      <c r="M50" s="252">
        <v>99.5</v>
      </c>
      <c r="N50" s="252">
        <v>49.5</v>
      </c>
      <c r="O50" s="246" t="s">
        <v>832</v>
      </c>
      <c r="P50" s="246">
        <v>1020</v>
      </c>
      <c r="Q50" s="252">
        <v>54.9</v>
      </c>
      <c r="R50" s="246"/>
      <c r="S50" s="249" t="s">
        <v>868</v>
      </c>
      <c r="T50" s="246"/>
      <c r="U50" s="252" t="s">
        <v>868</v>
      </c>
      <c r="V50" s="252" t="s">
        <v>868</v>
      </c>
      <c r="W50" s="252">
        <v>17.95</v>
      </c>
      <c r="X50" s="246"/>
      <c r="Y50" s="246"/>
      <c r="Z50" s="246"/>
      <c r="AA50" s="246"/>
      <c r="AB50" s="246"/>
      <c r="AC50" s="246"/>
      <c r="AD50" s="252" t="s">
        <v>868</v>
      </c>
      <c r="AE50" s="252" t="s">
        <v>868</v>
      </c>
      <c r="AF50" s="246"/>
      <c r="AG50" s="246"/>
      <c r="AH50" s="252">
        <v>23.48</v>
      </c>
      <c r="AI50" s="246"/>
      <c r="AJ50" s="246"/>
      <c r="AK50" s="252" t="s">
        <v>868</v>
      </c>
      <c r="AL50" s="246"/>
      <c r="AM50" s="252" t="s">
        <v>868</v>
      </c>
      <c r="AN50" s="252" t="s">
        <v>868</v>
      </c>
      <c r="AO50" s="246" t="s">
        <v>968</v>
      </c>
      <c r="AP50" s="250" t="s">
        <v>829</v>
      </c>
      <c r="AQ50" s="250"/>
      <c r="AR50" s="250"/>
      <c r="AS50" s="253">
        <v>10</v>
      </c>
      <c r="AT50" s="250">
        <v>12</v>
      </c>
      <c r="AU50" s="250" t="s">
        <v>835</v>
      </c>
      <c r="AV50" s="246"/>
      <c r="AW50" s="250">
        <v>0</v>
      </c>
      <c r="AX50" s="250">
        <v>0</v>
      </c>
      <c r="AY50" s="250">
        <v>7</v>
      </c>
      <c r="AZ50" s="250">
        <v>0</v>
      </c>
      <c r="BA50" s="250">
        <v>0</v>
      </c>
      <c r="BB50" s="250">
        <v>0</v>
      </c>
      <c r="BC50" s="250">
        <v>0</v>
      </c>
      <c r="BD50" s="250">
        <v>0</v>
      </c>
      <c r="BE50" s="250">
        <v>0</v>
      </c>
      <c r="BF50" s="250">
        <v>0</v>
      </c>
      <c r="BG50" s="250">
        <v>0</v>
      </c>
      <c r="BH50" s="250">
        <v>0</v>
      </c>
      <c r="BI50" s="250"/>
      <c r="BJ50" s="262" t="s">
        <v>772</v>
      </c>
      <c r="BK50" s="250"/>
      <c r="BL50" s="250" t="s">
        <v>829</v>
      </c>
      <c r="BM50" s="250"/>
      <c r="BN50" s="250"/>
      <c r="BO50" s="250"/>
      <c r="BP50" s="250"/>
      <c r="BQ50" s="255"/>
      <c r="BR50" s="255"/>
      <c r="BS50" s="250"/>
      <c r="BT50" s="250" t="s">
        <v>834</v>
      </c>
      <c r="BU50" s="246"/>
      <c r="BV50" s="246" t="s">
        <v>942</v>
      </c>
      <c r="BW50" s="255" t="s">
        <v>600</v>
      </c>
    </row>
    <row r="51" spans="1:105" x14ac:dyDescent="0.3">
      <c r="A51" s="246">
        <v>1484</v>
      </c>
      <c r="B51" s="247">
        <v>42202</v>
      </c>
      <c r="C51" s="248" t="s">
        <v>825</v>
      </c>
      <c r="D51" s="249" t="s">
        <v>937</v>
      </c>
      <c r="E51" s="246"/>
      <c r="F51" s="246" t="s">
        <v>850</v>
      </c>
      <c r="G51" s="258">
        <v>42185</v>
      </c>
      <c r="H51" s="250" t="s">
        <v>828</v>
      </c>
      <c r="I51" s="250" t="s">
        <v>829</v>
      </c>
      <c r="J51" s="250"/>
      <c r="K51" s="246" t="s">
        <v>885</v>
      </c>
      <c r="L51" s="246" t="s">
        <v>844</v>
      </c>
      <c r="M51" s="252">
        <v>99.472727272727269</v>
      </c>
      <c r="N51" s="252">
        <v>40.981818181818177</v>
      </c>
      <c r="O51" s="246"/>
      <c r="P51" s="246"/>
      <c r="Q51" s="252" t="s">
        <v>868</v>
      </c>
      <c r="R51" s="246"/>
      <c r="S51" s="249" t="s">
        <v>868</v>
      </c>
      <c r="T51" s="246"/>
      <c r="U51" s="252" t="s">
        <v>868</v>
      </c>
      <c r="V51" s="252" t="s">
        <v>868</v>
      </c>
      <c r="W51" s="252">
        <v>16.818181818181817</v>
      </c>
      <c r="X51" s="246"/>
      <c r="Y51" s="246"/>
      <c r="Z51" s="246"/>
      <c r="AA51" s="246"/>
      <c r="AB51" s="246"/>
      <c r="AC51" s="246"/>
      <c r="AD51" s="252" t="s">
        <v>868</v>
      </c>
      <c r="AE51" s="252" t="s">
        <v>868</v>
      </c>
      <c r="AF51" s="246"/>
      <c r="AG51" s="246"/>
      <c r="AH51" s="252">
        <v>19.218181818181819</v>
      </c>
      <c r="AI51" s="246"/>
      <c r="AJ51" s="246"/>
      <c r="AK51" s="252" t="s">
        <v>868</v>
      </c>
      <c r="AL51" s="246"/>
      <c r="AM51" s="252" t="s">
        <v>868</v>
      </c>
      <c r="AN51" s="252" t="s">
        <v>868</v>
      </c>
      <c r="AO51" s="246" t="s">
        <v>968</v>
      </c>
      <c r="AP51" s="250" t="s">
        <v>829</v>
      </c>
      <c r="AQ51" s="250"/>
      <c r="AR51" s="250"/>
      <c r="AS51" s="253"/>
      <c r="AT51" s="250">
        <v>11.6</v>
      </c>
      <c r="AU51" s="250" t="s">
        <v>835</v>
      </c>
      <c r="AV51" s="246"/>
      <c r="AW51" s="250">
        <v>0</v>
      </c>
      <c r="AX51" s="250">
        <v>0</v>
      </c>
      <c r="AY51" s="250">
        <v>0</v>
      </c>
      <c r="AZ51" s="250">
        <v>0</v>
      </c>
      <c r="BA51" s="250">
        <v>0</v>
      </c>
      <c r="BB51" s="250">
        <v>0</v>
      </c>
      <c r="BC51" s="250">
        <v>0</v>
      </c>
      <c r="BD51" s="250">
        <v>0</v>
      </c>
      <c r="BE51" s="250">
        <v>0</v>
      </c>
      <c r="BF51" s="250">
        <v>0</v>
      </c>
      <c r="BG51" s="250">
        <v>0</v>
      </c>
      <c r="BH51" s="250">
        <v>0</v>
      </c>
      <c r="BI51" s="250"/>
      <c r="BJ51" s="250" t="s">
        <v>829</v>
      </c>
      <c r="BK51" s="250"/>
      <c r="BL51" s="250" t="s">
        <v>829</v>
      </c>
      <c r="BM51" s="250"/>
      <c r="BN51" s="250"/>
      <c r="BO51" s="250"/>
      <c r="BP51" s="250"/>
      <c r="BQ51" s="255"/>
      <c r="BR51" s="255"/>
      <c r="BS51" s="250"/>
      <c r="BT51" s="250" t="s">
        <v>834</v>
      </c>
      <c r="BU51" s="246"/>
      <c r="BV51" s="249" t="s">
        <v>972</v>
      </c>
      <c r="BW51" s="255" t="s">
        <v>580</v>
      </c>
    </row>
    <row r="52" spans="1:105" x14ac:dyDescent="0.3">
      <c r="A52" s="246">
        <v>10263</v>
      </c>
      <c r="B52" s="247">
        <v>42202</v>
      </c>
      <c r="C52" s="248" t="s">
        <v>825</v>
      </c>
      <c r="D52" s="249" t="s">
        <v>937</v>
      </c>
      <c r="E52" s="246"/>
      <c r="F52" s="246" t="s">
        <v>850</v>
      </c>
      <c r="G52" s="258">
        <v>42195</v>
      </c>
      <c r="H52" s="250" t="s">
        <v>828</v>
      </c>
      <c r="I52" s="250" t="s">
        <v>829</v>
      </c>
      <c r="J52" s="250"/>
      <c r="K52" s="246" t="s">
        <v>887</v>
      </c>
      <c r="L52" s="246" t="s">
        <v>888</v>
      </c>
      <c r="M52" s="252">
        <v>88.299999999999983</v>
      </c>
      <c r="N52" s="252">
        <v>49.563636363636363</v>
      </c>
      <c r="O52" s="246"/>
      <c r="P52" s="246"/>
      <c r="Q52" s="252" t="s">
        <v>868</v>
      </c>
      <c r="R52" s="246"/>
      <c r="S52" s="249" t="s">
        <v>868</v>
      </c>
      <c r="T52" s="246"/>
      <c r="U52" s="252" t="s">
        <v>868</v>
      </c>
      <c r="V52" s="252" t="s">
        <v>868</v>
      </c>
      <c r="W52" s="252">
        <v>15.818181818181815</v>
      </c>
      <c r="X52" s="246"/>
      <c r="Y52" s="246"/>
      <c r="Z52" s="246"/>
      <c r="AA52" s="246"/>
      <c r="AB52" s="246"/>
      <c r="AC52" s="246"/>
      <c r="AD52" s="252" t="s">
        <v>868</v>
      </c>
      <c r="AE52" s="252" t="s">
        <v>868</v>
      </c>
      <c r="AF52" s="246"/>
      <c r="AG52" s="246"/>
      <c r="AH52" s="252">
        <v>25.936363636363634</v>
      </c>
      <c r="AI52" s="246"/>
      <c r="AJ52" s="246"/>
      <c r="AK52" s="252" t="s">
        <v>868</v>
      </c>
      <c r="AL52" s="246"/>
      <c r="AM52" s="252" t="s">
        <v>868</v>
      </c>
      <c r="AN52" s="252" t="s">
        <v>868</v>
      </c>
      <c r="AO52" s="246" t="s">
        <v>968</v>
      </c>
      <c r="AP52" s="250" t="s">
        <v>829</v>
      </c>
      <c r="AQ52" s="250"/>
      <c r="AR52" s="250"/>
      <c r="AS52" s="253"/>
      <c r="AT52" s="250">
        <v>12.5</v>
      </c>
      <c r="AU52" s="250" t="s">
        <v>835</v>
      </c>
      <c r="AV52" s="246"/>
      <c r="AW52" s="250">
        <v>13</v>
      </c>
      <c r="AX52" s="250">
        <v>0</v>
      </c>
      <c r="AY52" s="250">
        <v>0</v>
      </c>
      <c r="AZ52" s="250">
        <v>0</v>
      </c>
      <c r="BA52" s="250">
        <v>0</v>
      </c>
      <c r="BB52" s="250">
        <v>0</v>
      </c>
      <c r="BC52" s="250">
        <v>0</v>
      </c>
      <c r="BD52" s="250">
        <v>0</v>
      </c>
      <c r="BE52" s="250">
        <v>0</v>
      </c>
      <c r="BF52" s="250">
        <v>0</v>
      </c>
      <c r="BG52" s="250">
        <v>0</v>
      </c>
      <c r="BH52" s="250">
        <v>0</v>
      </c>
      <c r="BI52" s="250"/>
      <c r="BJ52" s="250" t="s">
        <v>829</v>
      </c>
      <c r="BK52" s="250">
        <v>12</v>
      </c>
      <c r="BL52" s="250" t="s">
        <v>829</v>
      </c>
      <c r="BM52" s="250"/>
      <c r="BN52" s="250"/>
      <c r="BO52" s="250">
        <v>12</v>
      </c>
      <c r="BP52" s="250"/>
      <c r="BQ52" s="255"/>
      <c r="BR52" s="255"/>
      <c r="BS52" s="250"/>
      <c r="BT52" s="250" t="s">
        <v>834</v>
      </c>
      <c r="BU52" s="246"/>
      <c r="BV52" s="246" t="s">
        <v>973</v>
      </c>
      <c r="BW52" s="255" t="s">
        <v>593</v>
      </c>
      <c r="BX52" s="1"/>
      <c r="BY52" s="1"/>
      <c r="BZ52" s="1"/>
      <c r="CA52" s="1"/>
      <c r="CB52" s="1"/>
      <c r="CC52" s="1"/>
      <c r="CD52" s="1"/>
      <c r="CE52" s="1"/>
      <c r="CF52" s="1"/>
      <c r="CG52" s="1"/>
      <c r="CH52" s="1"/>
      <c r="CI52" s="1"/>
    </row>
    <row r="53" spans="1:105" x14ac:dyDescent="0.3">
      <c r="A53" s="246">
        <v>5639</v>
      </c>
      <c r="B53" s="247">
        <v>42202</v>
      </c>
      <c r="C53" s="248" t="s">
        <v>825</v>
      </c>
      <c r="D53" s="249" t="s">
        <v>937</v>
      </c>
      <c r="E53" s="246"/>
      <c r="F53" s="246" t="s">
        <v>850</v>
      </c>
      <c r="G53" s="258">
        <v>41901</v>
      </c>
      <c r="H53" s="250" t="s">
        <v>828</v>
      </c>
      <c r="I53" s="250" t="s">
        <v>829</v>
      </c>
      <c r="J53" s="250"/>
      <c r="K53" s="246" t="s">
        <v>890</v>
      </c>
      <c r="L53" s="246" t="s">
        <v>777</v>
      </c>
      <c r="M53" s="252">
        <v>177.23</v>
      </c>
      <c r="N53" s="252">
        <v>44.84</v>
      </c>
      <c r="O53" s="246"/>
      <c r="P53" s="246"/>
      <c r="Q53" s="252" t="s">
        <v>868</v>
      </c>
      <c r="R53" s="246"/>
      <c r="S53" s="249" t="s">
        <v>868</v>
      </c>
      <c r="T53" s="246"/>
      <c r="U53" s="252" t="s">
        <v>868</v>
      </c>
      <c r="V53" s="252" t="s">
        <v>868</v>
      </c>
      <c r="W53" s="252">
        <v>13.77</v>
      </c>
      <c r="X53" s="246"/>
      <c r="Y53" s="246"/>
      <c r="Z53" s="246"/>
      <c r="AA53" s="246"/>
      <c r="AB53" s="246"/>
      <c r="AC53" s="246"/>
      <c r="AD53" s="252" t="s">
        <v>868</v>
      </c>
      <c r="AE53" s="252" t="s">
        <v>868</v>
      </c>
      <c r="AF53" s="246"/>
      <c r="AG53" s="246"/>
      <c r="AH53" s="252">
        <v>20.61</v>
      </c>
      <c r="AI53" s="246"/>
      <c r="AJ53" s="246"/>
      <c r="AK53" s="252" t="s">
        <v>868</v>
      </c>
      <c r="AL53" s="246"/>
      <c r="AM53" s="252" t="s">
        <v>868</v>
      </c>
      <c r="AN53" s="252" t="s">
        <v>868</v>
      </c>
      <c r="AO53" s="246" t="s">
        <v>968</v>
      </c>
      <c r="AP53" s="250" t="s">
        <v>829</v>
      </c>
      <c r="AQ53" s="250"/>
      <c r="AR53" s="250"/>
      <c r="AS53" s="253"/>
      <c r="AT53" s="250">
        <v>20</v>
      </c>
      <c r="AU53" s="250" t="s">
        <v>829</v>
      </c>
      <c r="AV53" s="246"/>
      <c r="AW53" s="250">
        <v>0</v>
      </c>
      <c r="AX53" s="250">
        <v>0</v>
      </c>
      <c r="AY53" s="250">
        <v>0</v>
      </c>
      <c r="AZ53" s="250">
        <v>0</v>
      </c>
      <c r="BA53" s="250">
        <v>0</v>
      </c>
      <c r="BB53" s="250">
        <v>0</v>
      </c>
      <c r="BC53" s="250">
        <v>0</v>
      </c>
      <c r="BD53" s="250">
        <v>0</v>
      </c>
      <c r="BE53" s="250">
        <v>0</v>
      </c>
      <c r="BF53" s="250">
        <v>0</v>
      </c>
      <c r="BG53" s="250">
        <v>0</v>
      </c>
      <c r="BH53" s="250">
        <v>0</v>
      </c>
      <c r="BI53" s="250"/>
      <c r="BJ53" s="250" t="s">
        <v>829</v>
      </c>
      <c r="BK53" s="250"/>
      <c r="BL53" s="250" t="s">
        <v>829</v>
      </c>
      <c r="BM53" s="250"/>
      <c r="BN53" s="250"/>
      <c r="BO53" s="250"/>
      <c r="BP53" s="250"/>
      <c r="BQ53" s="255"/>
      <c r="BR53" s="255"/>
      <c r="BS53" s="250"/>
      <c r="BT53" s="250" t="s">
        <v>834</v>
      </c>
      <c r="BU53" s="246" t="s">
        <v>778</v>
      </c>
      <c r="BV53" s="249" t="s">
        <v>579</v>
      </c>
      <c r="BW53" s="256" t="s">
        <v>600</v>
      </c>
    </row>
    <row r="54" spans="1:105" x14ac:dyDescent="0.3">
      <c r="A54" s="246">
        <v>4374</v>
      </c>
      <c r="B54" s="247">
        <v>42202</v>
      </c>
      <c r="C54" s="248" t="s">
        <v>825</v>
      </c>
      <c r="D54" s="249" t="s">
        <v>937</v>
      </c>
      <c r="E54" s="246"/>
      <c r="F54" s="246" t="s">
        <v>850</v>
      </c>
      <c r="G54" s="258">
        <v>42200</v>
      </c>
      <c r="H54" s="250" t="s">
        <v>828</v>
      </c>
      <c r="I54" s="250" t="s">
        <v>829</v>
      </c>
      <c r="J54" s="250"/>
      <c r="K54" s="246" t="s">
        <v>830</v>
      </c>
      <c r="L54" s="246" t="s">
        <v>891</v>
      </c>
      <c r="M54" s="252">
        <v>94.89</v>
      </c>
      <c r="N54" s="252">
        <v>22.836363636363636</v>
      </c>
      <c r="O54" s="246"/>
      <c r="P54" s="246"/>
      <c r="Q54" s="252" t="s">
        <v>868</v>
      </c>
      <c r="R54" s="246"/>
      <c r="S54" s="249" t="s">
        <v>868</v>
      </c>
      <c r="T54" s="246"/>
      <c r="U54" s="252" t="s">
        <v>868</v>
      </c>
      <c r="V54" s="252" t="s">
        <v>868</v>
      </c>
      <c r="W54" s="252">
        <v>18.36363636363636</v>
      </c>
      <c r="X54" s="246"/>
      <c r="Y54" s="246"/>
      <c r="Z54" s="246"/>
      <c r="AA54" s="246"/>
      <c r="AB54" s="246"/>
      <c r="AC54" s="246"/>
      <c r="AD54" s="252" t="s">
        <v>868</v>
      </c>
      <c r="AE54" s="252" t="s">
        <v>868</v>
      </c>
      <c r="AF54" s="246"/>
      <c r="AG54" s="246"/>
      <c r="AH54" s="252">
        <v>22.836363636363636</v>
      </c>
      <c r="AI54" s="246"/>
      <c r="AJ54" s="246"/>
      <c r="AK54" s="252" t="s">
        <v>868</v>
      </c>
      <c r="AL54" s="246"/>
      <c r="AM54" s="252" t="s">
        <v>868</v>
      </c>
      <c r="AN54" s="252" t="s">
        <v>868</v>
      </c>
      <c r="AO54" s="246" t="s">
        <v>968</v>
      </c>
      <c r="AP54" s="250" t="s">
        <v>829</v>
      </c>
      <c r="AQ54" s="250"/>
      <c r="AR54" s="250"/>
      <c r="AS54" s="253"/>
      <c r="AT54" s="250">
        <v>7</v>
      </c>
      <c r="AU54" s="250" t="s">
        <v>829</v>
      </c>
      <c r="AV54" s="246"/>
      <c r="AW54" s="250">
        <v>0</v>
      </c>
      <c r="AX54" s="250">
        <v>0</v>
      </c>
      <c r="AY54" s="250">
        <v>0</v>
      </c>
      <c r="AZ54" s="250">
        <v>0</v>
      </c>
      <c r="BA54" s="250">
        <v>0</v>
      </c>
      <c r="BB54" s="250">
        <v>0</v>
      </c>
      <c r="BC54" s="250">
        <v>0</v>
      </c>
      <c r="BD54" s="250">
        <v>0</v>
      </c>
      <c r="BE54" s="250">
        <v>0</v>
      </c>
      <c r="BF54" s="250">
        <v>0</v>
      </c>
      <c r="BG54" s="250">
        <v>0</v>
      </c>
      <c r="BH54" s="250">
        <v>0</v>
      </c>
      <c r="BI54" s="250"/>
      <c r="BJ54" s="250" t="s">
        <v>829</v>
      </c>
      <c r="BK54" s="250"/>
      <c r="BL54" s="250" t="s">
        <v>829</v>
      </c>
      <c r="BM54" s="250"/>
      <c r="BN54" s="250"/>
      <c r="BO54" s="250"/>
      <c r="BP54" s="250"/>
      <c r="BQ54" s="256" t="s">
        <v>892</v>
      </c>
      <c r="BR54" s="255" t="s">
        <v>841</v>
      </c>
      <c r="BS54" s="250">
        <v>50</v>
      </c>
      <c r="BT54" s="250" t="s">
        <v>834</v>
      </c>
      <c r="BU54" s="255"/>
      <c r="BV54" s="249" t="s">
        <v>579</v>
      </c>
      <c r="BW54" s="256" t="s">
        <v>580</v>
      </c>
    </row>
    <row r="55" spans="1:105" x14ac:dyDescent="0.3">
      <c r="A55" s="246">
        <v>10536</v>
      </c>
      <c r="B55" s="247">
        <v>42202</v>
      </c>
      <c r="C55" s="248" t="s">
        <v>825</v>
      </c>
      <c r="D55" s="249" t="s">
        <v>937</v>
      </c>
      <c r="E55" s="246"/>
      <c r="F55" s="246" t="s">
        <v>850</v>
      </c>
      <c r="G55" s="257">
        <v>42185</v>
      </c>
      <c r="H55" s="250" t="s">
        <v>828</v>
      </c>
      <c r="I55" s="250" t="s">
        <v>853</v>
      </c>
      <c r="J55" s="250"/>
      <c r="K55" s="246" t="s">
        <v>893</v>
      </c>
      <c r="L55" s="251" t="s">
        <v>894</v>
      </c>
      <c r="M55" s="252">
        <v>91.154545454545442</v>
      </c>
      <c r="N55" s="252">
        <v>49.890909090909091</v>
      </c>
      <c r="O55" s="246"/>
      <c r="P55" s="246"/>
      <c r="Q55" s="252" t="s">
        <v>868</v>
      </c>
      <c r="R55" s="246"/>
      <c r="S55" s="249" t="s">
        <v>868</v>
      </c>
      <c r="T55" s="246"/>
      <c r="U55" s="252" t="s">
        <v>868</v>
      </c>
      <c r="V55" s="252" t="s">
        <v>868</v>
      </c>
      <c r="W55" s="252">
        <v>13.572727272727271</v>
      </c>
      <c r="X55" s="246"/>
      <c r="Y55" s="246"/>
      <c r="Z55" s="246"/>
      <c r="AA55" s="246"/>
      <c r="AB55" s="246"/>
      <c r="AC55" s="246"/>
      <c r="AD55" s="252" t="s">
        <v>868</v>
      </c>
      <c r="AE55" s="252" t="s">
        <v>868</v>
      </c>
      <c r="AF55" s="246"/>
      <c r="AG55" s="246"/>
      <c r="AH55" s="252">
        <v>23.799999999999997</v>
      </c>
      <c r="AI55" s="246"/>
      <c r="AJ55" s="246"/>
      <c r="AK55" s="252" t="s">
        <v>868</v>
      </c>
      <c r="AL55" s="246"/>
      <c r="AM55" s="252" t="s">
        <v>868</v>
      </c>
      <c r="AN55" s="252" t="s">
        <v>868</v>
      </c>
      <c r="AO55" s="246" t="s">
        <v>968</v>
      </c>
      <c r="AP55" s="250" t="s">
        <v>829</v>
      </c>
      <c r="AQ55" s="250"/>
      <c r="AR55" s="250"/>
      <c r="AS55" s="253"/>
      <c r="AT55" s="250">
        <v>21</v>
      </c>
      <c r="AU55" s="250" t="s">
        <v>835</v>
      </c>
      <c r="AV55" s="246"/>
      <c r="AW55" s="250">
        <v>0</v>
      </c>
      <c r="AX55" s="250">
        <v>0</v>
      </c>
      <c r="AY55" s="250">
        <v>0</v>
      </c>
      <c r="AZ55" s="250">
        <v>0</v>
      </c>
      <c r="BA55" s="250">
        <v>0</v>
      </c>
      <c r="BB55" s="250">
        <v>0</v>
      </c>
      <c r="BC55" s="250">
        <v>0</v>
      </c>
      <c r="BD55" s="250">
        <v>0</v>
      </c>
      <c r="BE55" s="250">
        <v>0</v>
      </c>
      <c r="BF55" s="250">
        <v>0</v>
      </c>
      <c r="BG55" s="250">
        <v>0</v>
      </c>
      <c r="BH55" s="250">
        <v>0</v>
      </c>
      <c r="BI55" s="250"/>
      <c r="BJ55" s="250" t="s">
        <v>829</v>
      </c>
      <c r="BK55" s="250">
        <v>12</v>
      </c>
      <c r="BL55" s="250" t="s">
        <v>829</v>
      </c>
      <c r="BM55" s="250"/>
      <c r="BN55" s="250"/>
      <c r="BO55" s="250"/>
      <c r="BP55" s="250"/>
      <c r="BQ55" s="255"/>
      <c r="BR55" s="255"/>
      <c r="BS55" s="250"/>
      <c r="BT55" s="250" t="s">
        <v>834</v>
      </c>
      <c r="BU55" s="249"/>
      <c r="BV55" s="249" t="s">
        <v>579</v>
      </c>
      <c r="BW55" s="249" t="s">
        <v>593</v>
      </c>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row>
    <row r="56" spans="1:105" x14ac:dyDescent="0.3">
      <c r="A56" s="246">
        <v>10333</v>
      </c>
      <c r="B56" s="247">
        <v>42202</v>
      </c>
      <c r="C56" s="248" t="s">
        <v>825</v>
      </c>
      <c r="D56" s="249" t="s">
        <v>937</v>
      </c>
      <c r="E56" s="246"/>
      <c r="F56" s="246" t="s">
        <v>850</v>
      </c>
      <c r="G56" s="258">
        <v>42187</v>
      </c>
      <c r="H56" s="250" t="s">
        <v>828</v>
      </c>
      <c r="I56" s="250" t="s">
        <v>829</v>
      </c>
      <c r="J56" s="250"/>
      <c r="K56" s="246" t="s">
        <v>895</v>
      </c>
      <c r="L56" s="246" t="s">
        <v>896</v>
      </c>
      <c r="M56" s="252">
        <v>94</v>
      </c>
      <c r="N56" s="252">
        <v>49.418181818181814</v>
      </c>
      <c r="O56" s="246"/>
      <c r="P56" s="246"/>
      <c r="Q56" s="252" t="s">
        <v>868</v>
      </c>
      <c r="R56" s="246"/>
      <c r="S56" s="249" t="s">
        <v>868</v>
      </c>
      <c r="T56" s="246"/>
      <c r="U56" s="252" t="s">
        <v>868</v>
      </c>
      <c r="V56" s="252" t="s">
        <v>868</v>
      </c>
      <c r="W56" s="252">
        <v>13.709090909090907</v>
      </c>
      <c r="X56" s="246"/>
      <c r="Y56" s="246"/>
      <c r="Z56" s="246"/>
      <c r="AA56" s="246"/>
      <c r="AB56" s="246"/>
      <c r="AC56" s="246"/>
      <c r="AD56" s="252" t="s">
        <v>868</v>
      </c>
      <c r="AE56" s="252" t="s">
        <v>868</v>
      </c>
      <c r="AF56" s="246"/>
      <c r="AG56" s="246"/>
      <c r="AH56" s="252">
        <v>21.036363636363635</v>
      </c>
      <c r="AI56" s="246"/>
      <c r="AJ56" s="246"/>
      <c r="AK56" s="252" t="s">
        <v>868</v>
      </c>
      <c r="AL56" s="246"/>
      <c r="AM56" s="252" t="s">
        <v>868</v>
      </c>
      <c r="AN56" s="252" t="s">
        <v>868</v>
      </c>
      <c r="AO56" s="246" t="s">
        <v>968</v>
      </c>
      <c r="AP56" s="250" t="s">
        <v>829</v>
      </c>
      <c r="AQ56" s="250"/>
      <c r="AR56" s="250"/>
      <c r="AS56" s="253"/>
      <c r="AT56" s="250">
        <v>10.199999999999999</v>
      </c>
      <c r="AU56" s="250" t="s">
        <v>835</v>
      </c>
      <c r="AV56" s="246"/>
      <c r="AW56" s="250">
        <v>12</v>
      </c>
      <c r="AX56" s="250">
        <v>0</v>
      </c>
      <c r="AY56" s="250">
        <v>0</v>
      </c>
      <c r="AZ56" s="250">
        <v>0</v>
      </c>
      <c r="BA56" s="250">
        <v>0</v>
      </c>
      <c r="BB56" s="250">
        <v>0</v>
      </c>
      <c r="BC56" s="250">
        <v>0</v>
      </c>
      <c r="BD56" s="250">
        <v>0</v>
      </c>
      <c r="BE56" s="250">
        <v>0</v>
      </c>
      <c r="BF56" s="250">
        <v>0</v>
      </c>
      <c r="BG56" s="250">
        <v>0</v>
      </c>
      <c r="BH56" s="250">
        <v>0</v>
      </c>
      <c r="BI56" s="250"/>
      <c r="BJ56" s="250" t="s">
        <v>829</v>
      </c>
      <c r="BK56" s="250">
        <v>24</v>
      </c>
      <c r="BL56" s="250" t="s">
        <v>829</v>
      </c>
      <c r="BM56" s="250"/>
      <c r="BN56" s="250"/>
      <c r="BO56" s="250"/>
      <c r="BP56" s="250"/>
      <c r="BQ56" s="255"/>
      <c r="BR56" s="255"/>
      <c r="BS56" s="250"/>
      <c r="BT56" s="250" t="s">
        <v>834</v>
      </c>
      <c r="BU56" s="246"/>
      <c r="BV56" s="246" t="s">
        <v>974</v>
      </c>
      <c r="BW56" s="246" t="s">
        <v>593</v>
      </c>
    </row>
    <row r="57" spans="1:105" s="1" customFormat="1" ht="15.5" x14ac:dyDescent="0.35">
      <c r="A57" s="246">
        <v>10668</v>
      </c>
      <c r="B57" s="247">
        <v>42202</v>
      </c>
      <c r="C57" s="248" t="s">
        <v>825</v>
      </c>
      <c r="D57" s="249" t="s">
        <v>937</v>
      </c>
      <c r="E57" s="246"/>
      <c r="F57" s="246" t="s">
        <v>850</v>
      </c>
      <c r="G57" s="258">
        <v>42185</v>
      </c>
      <c r="H57" s="250" t="s">
        <v>828</v>
      </c>
      <c r="I57" s="250" t="s">
        <v>829</v>
      </c>
      <c r="J57" s="250"/>
      <c r="K57" s="246" t="s">
        <v>836</v>
      </c>
      <c r="L57" s="249" t="s">
        <v>899</v>
      </c>
      <c r="M57" s="252">
        <v>109.5181818181818</v>
      </c>
      <c r="N57" s="252">
        <v>36</v>
      </c>
      <c r="O57" s="246"/>
      <c r="P57" s="246"/>
      <c r="Q57" s="252" t="s">
        <v>868</v>
      </c>
      <c r="R57" s="246"/>
      <c r="S57" s="249" t="s">
        <v>868</v>
      </c>
      <c r="T57" s="246"/>
      <c r="U57" s="252" t="s">
        <v>868</v>
      </c>
      <c r="V57" s="252">
        <v>19.627272727272725</v>
      </c>
      <c r="W57" s="252">
        <v>16.454545454545453</v>
      </c>
      <c r="X57" s="246"/>
      <c r="Y57" s="246"/>
      <c r="Z57" s="246"/>
      <c r="AA57" s="246"/>
      <c r="AB57" s="246"/>
      <c r="AC57" s="246"/>
      <c r="AD57" s="252" t="s">
        <v>868</v>
      </c>
      <c r="AE57" s="252" t="s">
        <v>868</v>
      </c>
      <c r="AF57" s="246"/>
      <c r="AG57" s="246"/>
      <c r="AH57" s="252">
        <v>19.627272727272725</v>
      </c>
      <c r="AI57" s="246"/>
      <c r="AJ57" s="246"/>
      <c r="AK57" s="252" t="s">
        <v>868</v>
      </c>
      <c r="AL57" s="246"/>
      <c r="AM57" s="252" t="s">
        <v>868</v>
      </c>
      <c r="AN57" s="252" t="s">
        <v>868</v>
      </c>
      <c r="AO57" s="268" t="s">
        <v>975</v>
      </c>
      <c r="AP57" s="269" t="s">
        <v>590</v>
      </c>
      <c r="AQ57" s="269"/>
      <c r="AR57" s="269"/>
      <c r="AS57" s="270"/>
      <c r="AT57" s="250">
        <v>10.199999999999999</v>
      </c>
      <c r="AU57" s="250" t="s">
        <v>835</v>
      </c>
      <c r="AV57" s="246"/>
      <c r="AW57" s="250">
        <v>0</v>
      </c>
      <c r="AX57" s="250">
        <v>0</v>
      </c>
      <c r="AY57" s="250">
        <v>15</v>
      </c>
      <c r="AZ57" s="250">
        <v>0</v>
      </c>
      <c r="BA57" s="250">
        <v>0</v>
      </c>
      <c r="BB57" s="250">
        <v>0</v>
      </c>
      <c r="BC57" s="250">
        <v>0</v>
      </c>
      <c r="BD57" s="250">
        <v>0</v>
      </c>
      <c r="BE57" s="250">
        <v>0</v>
      </c>
      <c r="BF57" s="250">
        <v>0</v>
      </c>
      <c r="BG57" s="250">
        <v>0</v>
      </c>
      <c r="BH57" s="250">
        <v>0</v>
      </c>
      <c r="BI57" s="250"/>
      <c r="BJ57" s="250" t="s">
        <v>829</v>
      </c>
      <c r="BK57" s="250"/>
      <c r="BL57" s="250" t="s">
        <v>829</v>
      </c>
      <c r="BM57" s="250"/>
      <c r="BN57" s="250"/>
      <c r="BO57" s="250"/>
      <c r="BP57" s="250"/>
      <c r="BQ57" s="255"/>
      <c r="BR57" s="255"/>
      <c r="BS57" s="250"/>
      <c r="BT57" s="250" t="s">
        <v>834</v>
      </c>
      <c r="BU57" s="246" t="s">
        <v>946</v>
      </c>
      <c r="BV57" s="264" t="s">
        <v>947</v>
      </c>
      <c r="BW57" s="246" t="s">
        <v>593</v>
      </c>
      <c r="BX57"/>
      <c r="BY57"/>
      <c r="BZ57"/>
      <c r="CA57"/>
      <c r="CB57"/>
      <c r="CC57"/>
      <c r="CD57"/>
      <c r="CE57"/>
      <c r="CF57"/>
      <c r="CG57"/>
      <c r="CI57"/>
      <c r="CJ57"/>
      <c r="CK57"/>
      <c r="CL57"/>
      <c r="CM57"/>
      <c r="CN57"/>
      <c r="CO57"/>
      <c r="CP57"/>
      <c r="CQ57"/>
      <c r="CR57"/>
      <c r="CS57"/>
      <c r="CT57"/>
      <c r="CU57"/>
      <c r="CV57"/>
      <c r="CW57"/>
      <c r="CX57"/>
      <c r="CY57"/>
      <c r="CZ57"/>
      <c r="DA57"/>
    </row>
    <row r="58" spans="1:105" x14ac:dyDescent="0.3">
      <c r="A58" s="246">
        <v>1389</v>
      </c>
      <c r="B58" s="247">
        <v>42202</v>
      </c>
      <c r="C58" s="248" t="s">
        <v>825</v>
      </c>
      <c r="D58" s="249" t="s">
        <v>937</v>
      </c>
      <c r="E58" s="246"/>
      <c r="F58" s="246" t="s">
        <v>850</v>
      </c>
      <c r="G58" s="257">
        <v>42185</v>
      </c>
      <c r="H58" s="250" t="s">
        <v>828</v>
      </c>
      <c r="I58" s="250" t="s">
        <v>829</v>
      </c>
      <c r="J58" s="250"/>
      <c r="K58" s="246" t="s">
        <v>837</v>
      </c>
      <c r="L58" s="246" t="s">
        <v>838</v>
      </c>
      <c r="M58" s="252">
        <v>100.1</v>
      </c>
      <c r="N58" s="252">
        <v>38.999999999999993</v>
      </c>
      <c r="O58" s="249" t="s">
        <v>802</v>
      </c>
      <c r="P58" s="246">
        <v>1300</v>
      </c>
      <c r="Q58" s="252">
        <v>37.999999999999993</v>
      </c>
      <c r="R58" s="246"/>
      <c r="S58" s="249" t="s">
        <v>868</v>
      </c>
      <c r="T58" s="246"/>
      <c r="U58" s="252" t="s">
        <v>868</v>
      </c>
      <c r="V58" s="252" t="s">
        <v>868</v>
      </c>
      <c r="W58" s="252">
        <v>14</v>
      </c>
      <c r="X58" s="246"/>
      <c r="Y58" s="246"/>
      <c r="Z58" s="246"/>
      <c r="AA58" s="246"/>
      <c r="AB58" s="246"/>
      <c r="AC58" s="246"/>
      <c r="AD58" s="252" t="s">
        <v>868</v>
      </c>
      <c r="AE58" s="252" t="s">
        <v>868</v>
      </c>
      <c r="AF58" s="246"/>
      <c r="AG58" s="246"/>
      <c r="AH58" s="252">
        <v>21</v>
      </c>
      <c r="AI58" s="246"/>
      <c r="AJ58" s="246"/>
      <c r="AK58" s="252" t="s">
        <v>868</v>
      </c>
      <c r="AL58" s="246"/>
      <c r="AM58" s="252" t="s">
        <v>868</v>
      </c>
      <c r="AN58" s="252" t="s">
        <v>868</v>
      </c>
      <c r="AO58" s="246" t="s">
        <v>968</v>
      </c>
      <c r="AP58" s="250" t="s">
        <v>829</v>
      </c>
      <c r="AQ58" s="250"/>
      <c r="AR58" s="250"/>
      <c r="AS58" s="253"/>
      <c r="AT58" s="250">
        <v>11.1</v>
      </c>
      <c r="AU58" s="250" t="s">
        <v>835</v>
      </c>
      <c r="AV58" s="246"/>
      <c r="AW58" s="250">
        <v>0</v>
      </c>
      <c r="AX58" s="250">
        <v>0</v>
      </c>
      <c r="AY58" s="250">
        <v>10</v>
      </c>
      <c r="AZ58" s="250">
        <v>0</v>
      </c>
      <c r="BA58" s="250">
        <v>0</v>
      </c>
      <c r="BB58" s="250">
        <v>0</v>
      </c>
      <c r="BC58" s="250">
        <v>0</v>
      </c>
      <c r="BD58" s="250">
        <v>0</v>
      </c>
      <c r="BE58" s="250">
        <v>0</v>
      </c>
      <c r="BF58" s="250">
        <v>0</v>
      </c>
      <c r="BG58" s="250">
        <v>0</v>
      </c>
      <c r="BH58" s="250">
        <v>0</v>
      </c>
      <c r="BI58" s="250"/>
      <c r="BJ58" s="250" t="s">
        <v>829</v>
      </c>
      <c r="BK58" s="250"/>
      <c r="BL58" s="250" t="s">
        <v>829</v>
      </c>
      <c r="BM58" s="250"/>
      <c r="BN58" s="250"/>
      <c r="BO58" s="250"/>
      <c r="BP58" s="250"/>
      <c r="BQ58" s="255"/>
      <c r="BR58" s="255"/>
      <c r="BS58" s="250"/>
      <c r="BT58" s="250" t="s">
        <v>834</v>
      </c>
      <c r="BU58" s="246"/>
      <c r="BV58" s="264" t="s">
        <v>976</v>
      </c>
      <c r="BW58" s="249" t="s">
        <v>580</v>
      </c>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row>
    <row r="59" spans="1:105" x14ac:dyDescent="0.3">
      <c r="A59" s="246">
        <v>3596</v>
      </c>
      <c r="B59" s="247">
        <v>42202</v>
      </c>
      <c r="C59" s="248" t="s">
        <v>825</v>
      </c>
      <c r="D59" s="249" t="s">
        <v>937</v>
      </c>
      <c r="E59" s="246"/>
      <c r="F59" s="246" t="s">
        <v>850</v>
      </c>
      <c r="G59" s="258">
        <v>42185</v>
      </c>
      <c r="H59" s="250" t="s">
        <v>828</v>
      </c>
      <c r="I59" s="250" t="s">
        <v>829</v>
      </c>
      <c r="J59" s="250"/>
      <c r="K59" s="246" t="s">
        <v>839</v>
      </c>
      <c r="L59" s="246" t="s">
        <v>840</v>
      </c>
      <c r="M59" s="252">
        <v>91.018181818181816</v>
      </c>
      <c r="N59" s="252">
        <v>40.190909090909088</v>
      </c>
      <c r="O59" s="246"/>
      <c r="P59" s="246"/>
      <c r="Q59" s="252" t="s">
        <v>868</v>
      </c>
      <c r="R59" s="246"/>
      <c r="S59" s="249" t="s">
        <v>868</v>
      </c>
      <c r="T59" s="246"/>
      <c r="U59" s="252" t="s">
        <v>868</v>
      </c>
      <c r="V59" s="252" t="s">
        <v>868</v>
      </c>
      <c r="W59" s="252">
        <v>16.872727272727271</v>
      </c>
      <c r="X59" s="246"/>
      <c r="Y59" s="246"/>
      <c r="Z59" s="246"/>
      <c r="AA59" s="246"/>
      <c r="AB59" s="246"/>
      <c r="AC59" s="246"/>
      <c r="AD59" s="252" t="s">
        <v>868</v>
      </c>
      <c r="AE59" s="252" t="s">
        <v>868</v>
      </c>
      <c r="AF59" s="246"/>
      <c r="AG59" s="246"/>
      <c r="AH59" s="252">
        <v>22.18181818181818</v>
      </c>
      <c r="AI59" s="246"/>
      <c r="AJ59" s="246"/>
      <c r="AK59" s="252" t="s">
        <v>868</v>
      </c>
      <c r="AL59" s="246"/>
      <c r="AM59" s="252" t="s">
        <v>868</v>
      </c>
      <c r="AN59" s="252" t="s">
        <v>868</v>
      </c>
      <c r="AO59" s="246" t="s">
        <v>968</v>
      </c>
      <c r="AP59" s="250" t="s">
        <v>829</v>
      </c>
      <c r="AQ59" s="250"/>
      <c r="AR59" s="250"/>
      <c r="AS59" s="253"/>
      <c r="AT59" s="250">
        <v>8</v>
      </c>
      <c r="AU59" s="250" t="s">
        <v>829</v>
      </c>
      <c r="AV59" s="246"/>
      <c r="AW59" s="250">
        <v>0</v>
      </c>
      <c r="AX59" s="250">
        <v>0</v>
      </c>
      <c r="AY59" s="250">
        <v>0</v>
      </c>
      <c r="AZ59" s="250">
        <v>0</v>
      </c>
      <c r="BA59" s="250">
        <v>0</v>
      </c>
      <c r="BB59" s="250">
        <v>0</v>
      </c>
      <c r="BC59" s="250">
        <v>0</v>
      </c>
      <c r="BD59" s="250">
        <v>0</v>
      </c>
      <c r="BE59" s="250">
        <v>0</v>
      </c>
      <c r="BF59" s="250">
        <v>0</v>
      </c>
      <c r="BG59" s="250">
        <v>0</v>
      </c>
      <c r="BH59" s="250">
        <v>0</v>
      </c>
      <c r="BI59" s="250"/>
      <c r="BJ59" s="250" t="s">
        <v>829</v>
      </c>
      <c r="BK59" s="250"/>
      <c r="BL59" s="250" t="s">
        <v>829</v>
      </c>
      <c r="BM59" s="250"/>
      <c r="BN59" s="250"/>
      <c r="BO59" s="250"/>
      <c r="BP59" s="250"/>
      <c r="BQ59" s="246" t="s">
        <v>902</v>
      </c>
      <c r="BR59" s="246" t="s">
        <v>841</v>
      </c>
      <c r="BS59" s="250">
        <v>30</v>
      </c>
      <c r="BT59" s="250" t="s">
        <v>834</v>
      </c>
      <c r="BU59" s="246"/>
      <c r="BV59" s="246" t="s">
        <v>842</v>
      </c>
      <c r="BW59" s="249" t="s">
        <v>580</v>
      </c>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1"/>
      <c r="CZ59" s="1"/>
      <c r="DA59" s="1"/>
    </row>
    <row r="60" spans="1:105" x14ac:dyDescent="0.3">
      <c r="A60" s="246">
        <v>10371</v>
      </c>
      <c r="B60" s="247">
        <v>42202</v>
      </c>
      <c r="C60" s="248" t="s">
        <v>825</v>
      </c>
      <c r="D60" s="249" t="s">
        <v>937</v>
      </c>
      <c r="E60" s="246"/>
      <c r="F60" s="246" t="s">
        <v>850</v>
      </c>
      <c r="G60" s="258">
        <v>42171</v>
      </c>
      <c r="H60" s="250" t="s">
        <v>590</v>
      </c>
      <c r="I60" s="250" t="s">
        <v>772</v>
      </c>
      <c r="J60" s="250"/>
      <c r="K60" s="246" t="s">
        <v>949</v>
      </c>
      <c r="L60" s="246" t="s">
        <v>903</v>
      </c>
      <c r="M60" s="252">
        <v>99</v>
      </c>
      <c r="N60" s="252">
        <v>43.972727272727269</v>
      </c>
      <c r="O60" s="246"/>
      <c r="P60" s="246"/>
      <c r="Q60" s="252" t="s">
        <v>868</v>
      </c>
      <c r="R60" s="246"/>
      <c r="S60" s="249" t="s">
        <v>868</v>
      </c>
      <c r="T60" s="246"/>
      <c r="U60" s="252" t="s">
        <v>868</v>
      </c>
      <c r="V60" s="252" t="s">
        <v>868</v>
      </c>
      <c r="W60" s="252">
        <v>18.781818181818181</v>
      </c>
      <c r="X60" s="246"/>
      <c r="Y60" s="246"/>
      <c r="Z60" s="246"/>
      <c r="AA60" s="246"/>
      <c r="AB60" s="246"/>
      <c r="AC60" s="246"/>
      <c r="AD60" s="252" t="s">
        <v>868</v>
      </c>
      <c r="AE60" s="252" t="s">
        <v>868</v>
      </c>
      <c r="AF60" s="246"/>
      <c r="AG60" s="246"/>
      <c r="AH60" s="252">
        <v>22.963636363636365</v>
      </c>
      <c r="AI60" s="246"/>
      <c r="AJ60" s="246"/>
      <c r="AK60" s="252" t="s">
        <v>868</v>
      </c>
      <c r="AL60" s="246"/>
      <c r="AM60" s="252" t="s">
        <v>868</v>
      </c>
      <c r="AN60" s="252" t="s">
        <v>868</v>
      </c>
      <c r="AO60" s="246" t="s">
        <v>968</v>
      </c>
      <c r="AP60" s="250" t="s">
        <v>829</v>
      </c>
      <c r="AQ60" s="250"/>
      <c r="AR60" s="250"/>
      <c r="AS60" s="253"/>
      <c r="AT60" s="250">
        <v>6</v>
      </c>
      <c r="AU60" s="250" t="s">
        <v>829</v>
      </c>
      <c r="AV60" s="246"/>
      <c r="AW60" s="250">
        <v>0</v>
      </c>
      <c r="AX60" s="250">
        <v>0</v>
      </c>
      <c r="AY60" s="250">
        <v>7</v>
      </c>
      <c r="AZ60" s="250">
        <v>0</v>
      </c>
      <c r="BA60" s="250">
        <v>0</v>
      </c>
      <c r="BB60" s="250">
        <v>0</v>
      </c>
      <c r="BC60" s="250">
        <v>0</v>
      </c>
      <c r="BD60" s="250">
        <v>0</v>
      </c>
      <c r="BE60" s="250">
        <v>0</v>
      </c>
      <c r="BF60" s="250">
        <v>0</v>
      </c>
      <c r="BG60" s="250">
        <v>0</v>
      </c>
      <c r="BH60" s="250">
        <v>0</v>
      </c>
      <c r="BI60" s="250"/>
      <c r="BJ60" s="250" t="s">
        <v>829</v>
      </c>
      <c r="BK60" s="250"/>
      <c r="BL60" s="250" t="s">
        <v>829</v>
      </c>
      <c r="BM60" s="250"/>
      <c r="BN60" s="250"/>
      <c r="BO60" s="250"/>
      <c r="BP60" s="250"/>
      <c r="BQ60" s="246"/>
      <c r="BR60" s="246"/>
      <c r="BS60" s="250"/>
      <c r="BT60" s="250" t="s">
        <v>834</v>
      </c>
      <c r="BU60" s="249" t="s">
        <v>803</v>
      </c>
      <c r="BV60" s="249" t="s">
        <v>977</v>
      </c>
      <c r="BW60" s="256" t="s">
        <v>593</v>
      </c>
      <c r="CY60" s="1"/>
      <c r="CZ60" s="1"/>
      <c r="DA60" s="1"/>
    </row>
    <row r="61" spans="1:105" x14ac:dyDescent="0.3">
      <c r="A61" s="246">
        <v>9689</v>
      </c>
      <c r="B61" s="247">
        <v>42202</v>
      </c>
      <c r="C61" s="248" t="s">
        <v>825</v>
      </c>
      <c r="D61" s="249" t="s">
        <v>937</v>
      </c>
      <c r="E61" s="246"/>
      <c r="F61" s="246" t="s">
        <v>850</v>
      </c>
      <c r="G61" s="258">
        <v>42188</v>
      </c>
      <c r="H61" s="262" t="s">
        <v>590</v>
      </c>
      <c r="I61" s="262" t="s">
        <v>853</v>
      </c>
      <c r="J61" s="250"/>
      <c r="K61" s="246" t="s">
        <v>804</v>
      </c>
      <c r="L61" s="259" t="s">
        <v>904</v>
      </c>
      <c r="M61" s="252">
        <v>73.72727272727272</v>
      </c>
      <c r="N61" s="252">
        <v>42.854545454545452</v>
      </c>
      <c r="O61" s="246"/>
      <c r="P61" s="246"/>
      <c r="Q61" s="252" t="s">
        <v>868</v>
      </c>
      <c r="R61" s="246"/>
      <c r="S61" s="249" t="s">
        <v>868</v>
      </c>
      <c r="T61" s="246"/>
      <c r="U61" s="252" t="s">
        <v>868</v>
      </c>
      <c r="V61" s="252" t="s">
        <v>868</v>
      </c>
      <c r="W61" s="252">
        <v>20.290909090909089</v>
      </c>
      <c r="X61" s="246"/>
      <c r="Y61" s="246"/>
      <c r="Z61" s="246"/>
      <c r="AA61" s="246"/>
      <c r="AB61" s="246"/>
      <c r="AC61" s="246"/>
      <c r="AD61" s="252" t="s">
        <v>868</v>
      </c>
      <c r="AE61" s="252" t="s">
        <v>868</v>
      </c>
      <c r="AF61" s="246"/>
      <c r="AG61" s="246"/>
      <c r="AH61" s="252">
        <v>22.845454545454544</v>
      </c>
      <c r="AI61" s="246"/>
      <c r="AJ61" s="246"/>
      <c r="AK61" s="252" t="s">
        <v>868</v>
      </c>
      <c r="AL61" s="246"/>
      <c r="AM61" s="252" t="s">
        <v>868</v>
      </c>
      <c r="AN61" s="252" t="s">
        <v>868</v>
      </c>
      <c r="AO61" s="246" t="s">
        <v>968</v>
      </c>
      <c r="AP61" s="250" t="s">
        <v>829</v>
      </c>
      <c r="AQ61" s="250"/>
      <c r="AR61" s="250"/>
      <c r="AS61" s="253"/>
      <c r="AT61" s="250">
        <v>15</v>
      </c>
      <c r="AU61" s="250" t="s">
        <v>829</v>
      </c>
      <c r="AV61" s="246"/>
      <c r="AW61" s="250">
        <v>0</v>
      </c>
      <c r="AX61" s="250">
        <v>0</v>
      </c>
      <c r="AY61" s="250">
        <v>0</v>
      </c>
      <c r="AZ61" s="250">
        <v>0</v>
      </c>
      <c r="BA61" s="250">
        <v>0</v>
      </c>
      <c r="BB61" s="250">
        <v>0</v>
      </c>
      <c r="BC61" s="250">
        <v>0</v>
      </c>
      <c r="BD61" s="250">
        <v>0</v>
      </c>
      <c r="BE61" s="250">
        <v>0</v>
      </c>
      <c r="BF61" s="250">
        <v>0</v>
      </c>
      <c r="BG61" s="250">
        <v>0</v>
      </c>
      <c r="BH61" s="250">
        <v>0</v>
      </c>
      <c r="BI61" s="250"/>
      <c r="BJ61" s="250" t="s">
        <v>829</v>
      </c>
      <c r="BK61" s="250"/>
      <c r="BL61" s="250" t="s">
        <v>829</v>
      </c>
      <c r="BM61" s="250"/>
      <c r="BN61" s="250"/>
      <c r="BO61" s="250"/>
      <c r="BP61" s="250"/>
      <c r="BQ61" s="246"/>
      <c r="BR61" s="246"/>
      <c r="BS61" s="250"/>
      <c r="BT61" s="250" t="s">
        <v>834</v>
      </c>
      <c r="BU61" s="246" t="s">
        <v>803</v>
      </c>
      <c r="BV61" s="246" t="s">
        <v>978</v>
      </c>
      <c r="BW61" s="249" t="s">
        <v>580</v>
      </c>
    </row>
    <row r="62" spans="1:105" x14ac:dyDescent="0.3">
      <c r="A62" s="246">
        <v>9919</v>
      </c>
      <c r="B62" s="247">
        <v>42202</v>
      </c>
      <c r="C62" s="248" t="s">
        <v>825</v>
      </c>
      <c r="D62" s="249" t="s">
        <v>937</v>
      </c>
      <c r="E62" s="246"/>
      <c r="F62" s="246" t="s">
        <v>850</v>
      </c>
      <c r="G62" s="258">
        <v>42185</v>
      </c>
      <c r="H62" s="250" t="s">
        <v>828</v>
      </c>
      <c r="I62" s="250" t="s">
        <v>829</v>
      </c>
      <c r="J62" s="250"/>
      <c r="K62" s="249" t="s">
        <v>906</v>
      </c>
      <c r="L62" s="246" t="s">
        <v>844</v>
      </c>
      <c r="M62" s="252">
        <v>84.590909090909079</v>
      </c>
      <c r="N62" s="252">
        <v>41</v>
      </c>
      <c r="O62" s="246"/>
      <c r="P62" s="246"/>
      <c r="Q62" s="252" t="s">
        <v>868</v>
      </c>
      <c r="R62" s="246"/>
      <c r="S62" s="249" t="s">
        <v>868</v>
      </c>
      <c r="T62" s="246"/>
      <c r="U62" s="252" t="s">
        <v>868</v>
      </c>
      <c r="V62" s="252">
        <v>22.990909090909089</v>
      </c>
      <c r="W62" s="252">
        <v>21.009090909090908</v>
      </c>
      <c r="X62" s="246"/>
      <c r="Y62" s="246"/>
      <c r="Z62" s="246"/>
      <c r="AA62" s="246"/>
      <c r="AB62" s="246"/>
      <c r="AC62" s="246"/>
      <c r="AD62" s="252" t="s">
        <v>868</v>
      </c>
      <c r="AE62" s="252" t="s">
        <v>868</v>
      </c>
      <c r="AF62" s="246"/>
      <c r="AG62" s="246"/>
      <c r="AH62" s="252">
        <v>22.990909090909089</v>
      </c>
      <c r="AI62" s="246"/>
      <c r="AJ62" s="246"/>
      <c r="AK62" s="252" t="s">
        <v>868</v>
      </c>
      <c r="AL62" s="246"/>
      <c r="AM62" s="252" t="s">
        <v>868</v>
      </c>
      <c r="AN62" s="252" t="s">
        <v>868</v>
      </c>
      <c r="AO62" s="249" t="s">
        <v>975</v>
      </c>
      <c r="AP62" s="262" t="s">
        <v>590</v>
      </c>
      <c r="AQ62" s="262" t="s">
        <v>979</v>
      </c>
      <c r="AR62" s="250">
        <v>8</v>
      </c>
      <c r="AS62" s="253"/>
      <c r="AT62" s="250">
        <v>15</v>
      </c>
      <c r="AU62" s="250" t="s">
        <v>829</v>
      </c>
      <c r="AV62" s="246"/>
      <c r="AW62" s="250">
        <v>0</v>
      </c>
      <c r="AX62" s="250">
        <v>0</v>
      </c>
      <c r="AY62" s="250">
        <v>0</v>
      </c>
      <c r="AZ62" s="250">
        <v>0</v>
      </c>
      <c r="BA62" s="250">
        <v>0</v>
      </c>
      <c r="BB62" s="250">
        <v>0</v>
      </c>
      <c r="BC62" s="250">
        <v>0</v>
      </c>
      <c r="BD62" s="250">
        <v>0</v>
      </c>
      <c r="BE62" s="250">
        <v>0</v>
      </c>
      <c r="BF62" s="250">
        <v>0</v>
      </c>
      <c r="BG62" s="250">
        <v>0</v>
      </c>
      <c r="BH62" s="250">
        <v>0</v>
      </c>
      <c r="BI62" s="250"/>
      <c r="BJ62" s="250" t="s">
        <v>829</v>
      </c>
      <c r="BK62" s="250"/>
      <c r="BL62" s="250" t="s">
        <v>829</v>
      </c>
      <c r="BM62" s="250">
        <v>120</v>
      </c>
      <c r="BN62" s="250"/>
      <c r="BO62" s="250"/>
      <c r="BP62" s="250"/>
      <c r="BQ62" s="255"/>
      <c r="BR62" s="255"/>
      <c r="BS62" s="250"/>
      <c r="BT62" s="250" t="s">
        <v>834</v>
      </c>
      <c r="BU62" s="249" t="s">
        <v>897</v>
      </c>
      <c r="BV62" s="264" t="s">
        <v>952</v>
      </c>
      <c r="BW62" s="255" t="s">
        <v>580</v>
      </c>
      <c r="BX62" s="1"/>
      <c r="BY62" s="1"/>
      <c r="BZ62" s="1"/>
      <c r="CA62" s="1"/>
      <c r="CB62" s="1"/>
      <c r="CC62" s="1"/>
      <c r="CD62" s="2"/>
      <c r="CE62" s="2"/>
      <c r="CF62" s="2"/>
      <c r="CG62" s="2"/>
      <c r="CH62" s="2"/>
      <c r="CI62" s="2"/>
      <c r="CJ62" s="2"/>
      <c r="CK62" s="2"/>
      <c r="CL62" s="2"/>
      <c r="CM62" s="2"/>
      <c r="CN62" s="2"/>
      <c r="CO62" s="2"/>
      <c r="CP62" s="2"/>
      <c r="CQ62" s="2"/>
      <c r="CR62" s="2"/>
      <c r="CS62" s="2"/>
      <c r="CT62" s="2"/>
      <c r="CU62" s="2"/>
      <c r="CV62" s="2"/>
      <c r="CW62" s="2"/>
      <c r="CX62" s="2"/>
    </row>
    <row r="63" spans="1:105" x14ac:dyDescent="0.3">
      <c r="A63" s="246">
        <v>9903</v>
      </c>
      <c r="B63" s="247">
        <v>42202</v>
      </c>
      <c r="C63" s="248" t="s">
        <v>825</v>
      </c>
      <c r="D63" s="249" t="s">
        <v>937</v>
      </c>
      <c r="E63" s="246"/>
      <c r="F63" s="246" t="s">
        <v>850</v>
      </c>
      <c r="G63" s="258">
        <v>42066</v>
      </c>
      <c r="H63" s="250" t="s">
        <v>828</v>
      </c>
      <c r="I63" s="250" t="s">
        <v>829</v>
      </c>
      <c r="J63" s="250"/>
      <c r="K63" s="249" t="s">
        <v>908</v>
      </c>
      <c r="L63" s="246" t="s">
        <v>844</v>
      </c>
      <c r="M63" s="252">
        <v>90.6</v>
      </c>
      <c r="N63" s="252">
        <v>41.499999999999993</v>
      </c>
      <c r="O63" s="246"/>
      <c r="P63" s="246"/>
      <c r="Q63" s="252" t="s">
        <v>868</v>
      </c>
      <c r="R63" s="246"/>
      <c r="S63" s="249" t="s">
        <v>868</v>
      </c>
      <c r="T63" s="246"/>
      <c r="U63" s="252" t="s">
        <v>868</v>
      </c>
      <c r="V63" s="252" t="s">
        <v>868</v>
      </c>
      <c r="W63" s="252">
        <v>10.6</v>
      </c>
      <c r="X63" s="246"/>
      <c r="Y63" s="246"/>
      <c r="Z63" s="246"/>
      <c r="AA63" s="246"/>
      <c r="AB63" s="246"/>
      <c r="AC63" s="246"/>
      <c r="AD63" s="252" t="s">
        <v>868</v>
      </c>
      <c r="AE63" s="252" t="s">
        <v>868</v>
      </c>
      <c r="AF63" s="246"/>
      <c r="AG63" s="246"/>
      <c r="AH63" s="252">
        <v>16.5</v>
      </c>
      <c r="AI63" s="246"/>
      <c r="AJ63" s="246"/>
      <c r="AK63" s="252" t="s">
        <v>868</v>
      </c>
      <c r="AL63" s="246"/>
      <c r="AM63" s="252" t="s">
        <v>868</v>
      </c>
      <c r="AN63" s="252" t="s">
        <v>868</v>
      </c>
      <c r="AO63" s="246" t="s">
        <v>968</v>
      </c>
      <c r="AP63" s="250" t="s">
        <v>829</v>
      </c>
      <c r="AQ63" s="250"/>
      <c r="AR63" s="250"/>
      <c r="AS63" s="253"/>
      <c r="AT63" s="250">
        <v>8</v>
      </c>
      <c r="AU63" s="250" t="s">
        <v>829</v>
      </c>
      <c r="AV63" s="246"/>
      <c r="AW63" s="250">
        <v>0</v>
      </c>
      <c r="AX63" s="250">
        <v>0</v>
      </c>
      <c r="AY63" s="250">
        <v>0</v>
      </c>
      <c r="AZ63" s="250">
        <v>0</v>
      </c>
      <c r="BA63" s="250">
        <v>0</v>
      </c>
      <c r="BB63" s="250">
        <v>0</v>
      </c>
      <c r="BC63" s="250">
        <v>0</v>
      </c>
      <c r="BD63" s="250">
        <v>0</v>
      </c>
      <c r="BE63" s="250">
        <v>0</v>
      </c>
      <c r="BF63" s="250">
        <v>0</v>
      </c>
      <c r="BG63" s="250">
        <v>0</v>
      </c>
      <c r="BH63" s="250">
        <v>0</v>
      </c>
      <c r="BI63" s="250"/>
      <c r="BJ63" s="250" t="s">
        <v>829</v>
      </c>
      <c r="BK63" s="250"/>
      <c r="BL63" s="250" t="s">
        <v>829</v>
      </c>
      <c r="BM63" s="250"/>
      <c r="BN63" s="250"/>
      <c r="BO63" s="250"/>
      <c r="BP63" s="250"/>
      <c r="BQ63" s="255"/>
      <c r="BR63" s="255"/>
      <c r="BS63" s="250"/>
      <c r="BT63" s="250" t="s">
        <v>834</v>
      </c>
      <c r="BU63" s="249" t="s">
        <v>897</v>
      </c>
      <c r="BV63" s="249" t="s">
        <v>579</v>
      </c>
      <c r="BW63" s="249" t="s">
        <v>600</v>
      </c>
    </row>
    <row r="64" spans="1:105" x14ac:dyDescent="0.3">
      <c r="BV64" s="1"/>
      <c r="BW64" s="3"/>
    </row>
    <row r="65" spans="74:75" x14ac:dyDescent="0.3">
      <c r="BV65" s="1"/>
      <c r="BW65" s="3"/>
    </row>
    <row r="66" spans="74:75" x14ac:dyDescent="0.3">
      <c r="BV66" s="1"/>
      <c r="BW66" s="3"/>
    </row>
    <row r="67" spans="74:75" x14ac:dyDescent="0.3">
      <c r="BV67" s="1"/>
      <c r="BW67" s="3"/>
    </row>
    <row r="68" spans="74:75" x14ac:dyDescent="0.3">
      <c r="BV68" s="1"/>
      <c r="BW68" s="3"/>
    </row>
    <row r="69" spans="74:75" x14ac:dyDescent="0.3">
      <c r="BV69" s="1"/>
      <c r="BW69" s="3"/>
    </row>
    <row r="70" spans="74:75" x14ac:dyDescent="0.3">
      <c r="BV70" s="1"/>
      <c r="BW70" s="3"/>
    </row>
    <row r="71" spans="74:75" x14ac:dyDescent="0.3">
      <c r="BV71" s="1"/>
      <c r="BW71" s="3"/>
    </row>
    <row r="72" spans="74:75" x14ac:dyDescent="0.3">
      <c r="BV72" s="1"/>
      <c r="BW72" s="3"/>
    </row>
    <row r="73" spans="74:75" x14ac:dyDescent="0.3">
      <c r="BV73" s="1"/>
      <c r="BW73" s="3"/>
    </row>
    <row r="74" spans="74:75" x14ac:dyDescent="0.3">
      <c r="BV74" s="1"/>
      <c r="BW74" s="3"/>
    </row>
    <row r="75" spans="74:75" x14ac:dyDescent="0.3">
      <c r="BV75" s="1"/>
      <c r="BW75" s="3"/>
    </row>
    <row r="76" spans="74:75" x14ac:dyDescent="0.3">
      <c r="BV76" s="1"/>
      <c r="BW76" s="3"/>
    </row>
    <row r="77" spans="74:75" x14ac:dyDescent="0.3">
      <c r="BV77" s="1"/>
      <c r="BW77" s="3"/>
    </row>
    <row r="78" spans="74:75" x14ac:dyDescent="0.3">
      <c r="BV78" s="1"/>
      <c r="BW78" s="3"/>
    </row>
    <row r="79" spans="74:75" x14ac:dyDescent="0.3">
      <c r="BV79" s="1"/>
      <c r="BW79" s="3"/>
    </row>
    <row r="80" spans="74:75" x14ac:dyDescent="0.3">
      <c r="BV80" s="1"/>
      <c r="BW80" s="3"/>
    </row>
    <row r="81" spans="74:75" x14ac:dyDescent="0.3">
      <c r="BV81" s="1"/>
      <c r="BW81" s="3"/>
    </row>
    <row r="82" spans="74:75" x14ac:dyDescent="0.3">
      <c r="BV82" s="1"/>
      <c r="BW82" s="3"/>
    </row>
    <row r="83" spans="74:75" x14ac:dyDescent="0.3">
      <c r="BV83" s="1"/>
      <c r="BW83" s="3"/>
    </row>
    <row r="84" spans="74:75" x14ac:dyDescent="0.3">
      <c r="BV84" s="1"/>
      <c r="BW84" s="3"/>
    </row>
    <row r="85" spans="74:75" x14ac:dyDescent="0.3">
      <c r="BV85" s="1"/>
      <c r="BW85" s="3"/>
    </row>
    <row r="86" spans="74:75" x14ac:dyDescent="0.3">
      <c r="BV86" s="1"/>
      <c r="BW86" s="3"/>
    </row>
    <row r="87" spans="74:75" x14ac:dyDescent="0.3">
      <c r="BV87" s="1"/>
      <c r="BW87" s="3"/>
    </row>
    <row r="88" spans="74:75" x14ac:dyDescent="0.3">
      <c r="BV88" s="1"/>
      <c r="BW88" s="3"/>
    </row>
    <row r="89" spans="74:75" x14ac:dyDescent="0.3">
      <c r="BV89" s="1"/>
      <c r="BW89" s="3"/>
    </row>
    <row r="90" spans="74:75" x14ac:dyDescent="0.3">
      <c r="BV90" s="1"/>
      <c r="BW90" s="3"/>
    </row>
    <row r="91" spans="74:75" x14ac:dyDescent="0.3">
      <c r="BV91" s="1"/>
      <c r="BW91" s="3"/>
    </row>
    <row r="92" spans="74:75" x14ac:dyDescent="0.3">
      <c r="BV92" s="1"/>
      <c r="BW92" s="3"/>
    </row>
    <row r="93" spans="74:75" x14ac:dyDescent="0.3">
      <c r="BV93" s="1"/>
      <c r="BW93" s="3"/>
    </row>
    <row r="94" spans="74:75" x14ac:dyDescent="0.3">
      <c r="BV94" s="1"/>
      <c r="BW94" s="3"/>
    </row>
  </sheetData>
  <sheetProtection algorithmName="SHA-512" hashValue="Zl8u0stXd6icudVRdX+uPRcxTNmUZ0ACXUvp2yJpwTkVY9U1s8pQxAKJJu1F+P21BopOraKlrd8IkRnulns/MA==" saltValue="lPQg+auFeF6pSgd0jcY4Hw==" spinCount="100000" sheet="1" objects="1" scenarios="1"/>
  <hyperlinks>
    <hyperlink ref="BV16" r:id="rId1" xr:uid="{B864A139-E25C-6D4D-A97C-CCC705F1C8ED}"/>
    <hyperlink ref="BV38" r:id="rId2" xr:uid="{501F4143-877A-5A44-85DA-FE816F2A8B9E}"/>
    <hyperlink ref="BV58" r:id="rId3" xr:uid="{2C11A4AE-9A91-9943-B324-AB8D41DF68D4}"/>
    <hyperlink ref="BV57" r:id="rId4" xr:uid="{9B8C2349-96D1-0942-86ED-2696138BF4B1}"/>
    <hyperlink ref="BV37" r:id="rId5" xr:uid="{DFBAA590-BF52-6647-B2CE-008C2EE7EB26}"/>
    <hyperlink ref="BV15" r:id="rId6" xr:uid="{8EBF238C-853A-3341-BEBD-80D80DA2CD6E}"/>
    <hyperlink ref="BV62" r:id="rId7" xr:uid="{AE69B4A6-47A3-BC42-B1EC-62D9BC9FC507}"/>
    <hyperlink ref="BV22" r:id="rId8" xr:uid="{59F02893-EAE0-AF45-8D27-552FD2A4C459}"/>
    <hyperlink ref="BV6" r:id="rId9" xr:uid="{508D830B-F9C6-4948-8A7A-D5AB2C9C020F}"/>
    <hyperlink ref="BV28" r:id="rId10" xr:uid="{5C968797-F55C-DC4D-A01A-67A6C3C740BB}"/>
    <hyperlink ref="BV48" r:id="rId11" xr:uid="{9B2558FF-9863-6648-9596-B5ADE20566D1}"/>
    <hyperlink ref="BV5" r:id="rId12" xr:uid="{034F1537-650C-854A-988A-2F1CEB0D3F13}"/>
    <hyperlink ref="BV19" r:id="rId13" xr:uid="{E932DEB4-AD62-D544-948B-C89C664F8585}"/>
    <hyperlink ref="BV41" r:id="rId14" xr:uid="{D468665A-569C-B34A-A98F-49233E944066}"/>
    <hyperlink ref="BV61" r:id="rId15" xr:uid="{9A5CA924-41AD-9B48-A992-160A2A7CEF10}"/>
  </hyperlink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ECC25-871D-B04F-BA65-EF530103E908}">
  <sheetPr codeName="Sheet24"/>
  <dimension ref="A1:DA73"/>
  <sheetViews>
    <sheetView topLeftCell="A9" workbookViewId="0">
      <selection activeCell="M45" sqref="M45:AH45"/>
    </sheetView>
  </sheetViews>
  <sheetFormatPr defaultColWidth="11.07421875" defaultRowHeight="13.5" x14ac:dyDescent="0.3"/>
  <cols>
    <col min="12" max="12" width="14.4609375" customWidth="1"/>
    <col min="41" max="41" width="15.84375" customWidth="1"/>
  </cols>
  <sheetData>
    <row r="1" spans="1:105" ht="67.5" x14ac:dyDescent="0.3">
      <c r="A1" s="11" t="s">
        <v>228</v>
      </c>
      <c r="B1" s="11" t="s">
        <v>311</v>
      </c>
      <c r="C1" s="12" t="s">
        <v>312</v>
      </c>
      <c r="D1" s="13" t="s">
        <v>313</v>
      </c>
      <c r="E1" s="13" t="s">
        <v>314</v>
      </c>
      <c r="F1" s="13" t="s">
        <v>315</v>
      </c>
      <c r="G1" s="11" t="s">
        <v>316</v>
      </c>
      <c r="H1" s="14" t="s">
        <v>317</v>
      </c>
      <c r="I1" s="14" t="s">
        <v>395</v>
      </c>
      <c r="J1" s="14" t="s">
        <v>431</v>
      </c>
      <c r="K1" s="13" t="s">
        <v>408</v>
      </c>
      <c r="L1" s="15" t="s">
        <v>432</v>
      </c>
      <c r="M1" s="16" t="s">
        <v>433</v>
      </c>
      <c r="N1" s="17" t="s">
        <v>434</v>
      </c>
      <c r="O1" s="17" t="s">
        <v>435</v>
      </c>
      <c r="P1" s="17" t="s">
        <v>436</v>
      </c>
      <c r="Q1" s="17" t="s">
        <v>515</v>
      </c>
      <c r="R1" s="17" t="s">
        <v>308</v>
      </c>
      <c r="S1" s="17" t="s">
        <v>309</v>
      </c>
      <c r="T1" s="17" t="s">
        <v>310</v>
      </c>
      <c r="U1" s="17" t="s">
        <v>535</v>
      </c>
      <c r="V1" s="18" t="s">
        <v>536</v>
      </c>
      <c r="W1" s="19" t="s">
        <v>557</v>
      </c>
      <c r="X1" s="19" t="s">
        <v>362</v>
      </c>
      <c r="Y1" s="19" t="s">
        <v>297</v>
      </c>
      <c r="Z1" s="19" t="s">
        <v>298</v>
      </c>
      <c r="AA1" s="19" t="s">
        <v>376</v>
      </c>
      <c r="AB1" s="19" t="s">
        <v>295</v>
      </c>
      <c r="AC1" s="19" t="s">
        <v>296</v>
      </c>
      <c r="AD1" s="20" t="s">
        <v>223</v>
      </c>
      <c r="AE1" s="21" t="s">
        <v>224</v>
      </c>
      <c r="AF1" s="22" t="s">
        <v>560</v>
      </c>
      <c r="AG1" s="22" t="s">
        <v>561</v>
      </c>
      <c r="AH1" s="23" t="s">
        <v>429</v>
      </c>
      <c r="AI1" s="23" t="s">
        <v>268</v>
      </c>
      <c r="AJ1" s="23" t="s">
        <v>269</v>
      </c>
      <c r="AK1" s="23" t="s">
        <v>270</v>
      </c>
      <c r="AL1" s="199" t="s">
        <v>738</v>
      </c>
      <c r="AM1" s="199" t="s">
        <v>739</v>
      </c>
      <c r="AN1" s="199" t="s">
        <v>740</v>
      </c>
      <c r="AO1" s="24" t="s">
        <v>566</v>
      </c>
      <c r="AP1" s="25" t="s">
        <v>430</v>
      </c>
      <c r="AQ1" s="25" t="s">
        <v>195</v>
      </c>
      <c r="AR1" s="26" t="s">
        <v>196</v>
      </c>
      <c r="AS1" s="27" t="s">
        <v>190</v>
      </c>
      <c r="AT1" s="28" t="s">
        <v>191</v>
      </c>
      <c r="AU1" s="29" t="s">
        <v>439</v>
      </c>
      <c r="AV1" s="30" t="s">
        <v>440</v>
      </c>
      <c r="AW1" s="31" t="s">
        <v>441</v>
      </c>
      <c r="AX1" s="32" t="s">
        <v>533</v>
      </c>
      <c r="AY1" s="33" t="s">
        <v>442</v>
      </c>
      <c r="AZ1" s="32" t="s">
        <v>552</v>
      </c>
      <c r="BA1" s="33" t="s">
        <v>443</v>
      </c>
      <c r="BB1" s="34" t="s">
        <v>229</v>
      </c>
      <c r="BC1" s="31" t="s">
        <v>307</v>
      </c>
      <c r="BD1" s="35" t="s">
        <v>475</v>
      </c>
      <c r="BE1" s="200" t="s">
        <v>741</v>
      </c>
      <c r="BF1" s="201" t="s">
        <v>742</v>
      </c>
      <c r="BG1" s="31" t="s">
        <v>537</v>
      </c>
      <c r="BH1" s="35" t="s">
        <v>482</v>
      </c>
      <c r="BI1" s="14" t="s">
        <v>502</v>
      </c>
      <c r="BJ1" s="14" t="s">
        <v>476</v>
      </c>
      <c r="BK1" s="14" t="s">
        <v>477</v>
      </c>
      <c r="BL1" s="14" t="s">
        <v>225</v>
      </c>
      <c r="BM1" s="14" t="s">
        <v>522</v>
      </c>
      <c r="BN1" s="14" t="s">
        <v>743</v>
      </c>
      <c r="BO1" s="14" t="s">
        <v>744</v>
      </c>
      <c r="BP1" s="14" t="s">
        <v>745</v>
      </c>
      <c r="BQ1" s="36" t="s">
        <v>473</v>
      </c>
      <c r="BR1" s="36" t="s">
        <v>474</v>
      </c>
      <c r="BS1" s="37" t="s">
        <v>217</v>
      </c>
      <c r="BT1" s="37" t="s">
        <v>218</v>
      </c>
      <c r="BU1" s="36" t="s">
        <v>192</v>
      </c>
      <c r="BV1" s="37" t="s">
        <v>193</v>
      </c>
      <c r="BW1" s="38" t="s">
        <v>194</v>
      </c>
    </row>
    <row r="2" spans="1:105" s="1" customFormat="1" x14ac:dyDescent="0.3">
      <c r="A2" s="246">
        <v>8941</v>
      </c>
      <c r="B2" s="247">
        <v>42203</v>
      </c>
      <c r="C2" s="248" t="s">
        <v>825</v>
      </c>
      <c r="D2" s="249" t="s">
        <v>980</v>
      </c>
      <c r="E2" s="246"/>
      <c r="F2" s="246" t="s">
        <v>827</v>
      </c>
      <c r="G2" s="247">
        <v>42187</v>
      </c>
      <c r="H2" s="250" t="s">
        <v>828</v>
      </c>
      <c r="I2" s="250" t="s">
        <v>853</v>
      </c>
      <c r="J2" s="250"/>
      <c r="K2" s="246" t="s">
        <v>866</v>
      </c>
      <c r="L2" s="251" t="s">
        <v>867</v>
      </c>
      <c r="M2" s="252">
        <v>65.909090909090907</v>
      </c>
      <c r="N2" s="252">
        <v>21.818181818181817</v>
      </c>
      <c r="O2" s="246"/>
      <c r="P2" s="246"/>
      <c r="Q2" s="252" t="s">
        <v>868</v>
      </c>
      <c r="R2" s="246"/>
      <c r="S2" s="249" t="s">
        <v>868</v>
      </c>
      <c r="T2" s="246"/>
      <c r="U2" s="252" t="s">
        <v>868</v>
      </c>
      <c r="V2" s="252" t="s">
        <v>868</v>
      </c>
      <c r="W2" s="252" t="s">
        <v>868</v>
      </c>
      <c r="X2" s="246"/>
      <c r="Y2" s="246"/>
      <c r="Z2" s="246"/>
      <c r="AA2" s="246"/>
      <c r="AB2" s="246"/>
      <c r="AC2" s="246"/>
      <c r="AD2" s="252" t="s">
        <v>868</v>
      </c>
      <c r="AE2" s="252" t="s">
        <v>868</v>
      </c>
      <c r="AF2" s="246"/>
      <c r="AG2" s="246"/>
      <c r="AH2" s="252" t="s">
        <v>868</v>
      </c>
      <c r="AI2" s="246"/>
      <c r="AJ2" s="246"/>
      <c r="AK2" s="252" t="s">
        <v>868</v>
      </c>
      <c r="AL2" s="246"/>
      <c r="AM2" s="252" t="s">
        <v>868</v>
      </c>
      <c r="AN2" s="252" t="s">
        <v>868</v>
      </c>
      <c r="AO2" s="246" t="s">
        <v>833</v>
      </c>
      <c r="AP2" s="250" t="s">
        <v>829</v>
      </c>
      <c r="AQ2" s="250"/>
      <c r="AR2" s="250"/>
      <c r="AS2" s="253"/>
      <c r="AT2" s="250">
        <v>16</v>
      </c>
      <c r="AU2" s="250" t="s">
        <v>835</v>
      </c>
      <c r="AV2" s="246"/>
      <c r="AW2" s="250">
        <v>0</v>
      </c>
      <c r="AX2" s="250">
        <v>0</v>
      </c>
      <c r="AY2" s="250">
        <v>0</v>
      </c>
      <c r="AZ2" s="250">
        <v>0</v>
      </c>
      <c r="BA2" s="250">
        <v>0</v>
      </c>
      <c r="BB2" s="250">
        <v>0</v>
      </c>
      <c r="BC2" s="250">
        <v>0</v>
      </c>
      <c r="BD2" s="250">
        <v>0</v>
      </c>
      <c r="BE2" s="250">
        <v>0</v>
      </c>
      <c r="BF2" s="250">
        <v>0</v>
      </c>
      <c r="BG2" s="250">
        <v>0</v>
      </c>
      <c r="BH2" s="250">
        <v>0</v>
      </c>
      <c r="BI2" s="250"/>
      <c r="BJ2" s="250" t="s">
        <v>829</v>
      </c>
      <c r="BK2" s="250"/>
      <c r="BL2" s="250" t="s">
        <v>829</v>
      </c>
      <c r="BM2" s="250">
        <v>234</v>
      </c>
      <c r="BN2" s="250"/>
      <c r="BO2" s="250"/>
      <c r="BP2" s="254">
        <v>42550</v>
      </c>
      <c r="BQ2" s="246"/>
      <c r="BR2" s="246"/>
      <c r="BS2" s="250"/>
      <c r="BT2" s="250" t="s">
        <v>834</v>
      </c>
      <c r="BU2" s="255" t="s">
        <v>869</v>
      </c>
      <c r="BV2" s="246" t="s">
        <v>579</v>
      </c>
      <c r="BW2" s="255" t="s">
        <v>580</v>
      </c>
      <c r="BX2"/>
      <c r="BY2"/>
      <c r="BZ2"/>
      <c r="CA2"/>
      <c r="CB2"/>
      <c r="CC2"/>
      <c r="CD2"/>
      <c r="CE2"/>
      <c r="CF2"/>
      <c r="CG2"/>
      <c r="CH2"/>
      <c r="CI2"/>
      <c r="CJ2"/>
      <c r="CK2"/>
      <c r="CL2"/>
      <c r="CM2"/>
      <c r="CN2"/>
      <c r="CO2"/>
      <c r="CP2"/>
      <c r="CQ2"/>
      <c r="CR2"/>
      <c r="CS2"/>
      <c r="CT2"/>
      <c r="CU2"/>
      <c r="CV2"/>
      <c r="CW2"/>
      <c r="CX2"/>
      <c r="CY2"/>
      <c r="CZ2"/>
      <c r="DA2"/>
    </row>
    <row r="3" spans="1:105" x14ac:dyDescent="0.3">
      <c r="A3" s="246">
        <v>10823</v>
      </c>
      <c r="B3" s="247">
        <v>42202</v>
      </c>
      <c r="C3" s="248" t="s">
        <v>825</v>
      </c>
      <c r="D3" s="249" t="s">
        <v>980</v>
      </c>
      <c r="E3" s="246"/>
      <c r="F3" s="246" t="s">
        <v>827</v>
      </c>
      <c r="G3" s="247">
        <v>42199</v>
      </c>
      <c r="H3" s="250" t="s">
        <v>828</v>
      </c>
      <c r="I3" s="250" t="s">
        <v>853</v>
      </c>
      <c r="J3" s="250"/>
      <c r="K3" s="246" t="s">
        <v>870</v>
      </c>
      <c r="L3" s="251" t="s">
        <v>871</v>
      </c>
      <c r="M3" s="252">
        <v>82</v>
      </c>
      <c r="N3" s="252">
        <v>25.790909090909089</v>
      </c>
      <c r="O3" s="246"/>
      <c r="P3" s="246"/>
      <c r="Q3" s="252" t="s">
        <v>868</v>
      </c>
      <c r="R3" s="246"/>
      <c r="S3" s="249" t="s">
        <v>868</v>
      </c>
      <c r="T3" s="246"/>
      <c r="U3" s="252" t="s">
        <v>868</v>
      </c>
      <c r="V3" s="252" t="s">
        <v>868</v>
      </c>
      <c r="W3" s="252" t="s">
        <v>868</v>
      </c>
      <c r="X3" s="246"/>
      <c r="Y3" s="246"/>
      <c r="Z3" s="246"/>
      <c r="AA3" s="246"/>
      <c r="AB3" s="246"/>
      <c r="AC3" s="246"/>
      <c r="AD3" s="252" t="s">
        <v>868</v>
      </c>
      <c r="AE3" s="252" t="s">
        <v>868</v>
      </c>
      <c r="AF3" s="246"/>
      <c r="AG3" s="246"/>
      <c r="AH3" s="252" t="s">
        <v>868</v>
      </c>
      <c r="AI3" s="246"/>
      <c r="AJ3" s="246"/>
      <c r="AK3" s="252" t="s">
        <v>868</v>
      </c>
      <c r="AL3" s="246"/>
      <c r="AM3" s="252" t="s">
        <v>868</v>
      </c>
      <c r="AN3" s="252" t="s">
        <v>868</v>
      </c>
      <c r="AO3" s="246" t="s">
        <v>833</v>
      </c>
      <c r="AP3" s="250" t="s">
        <v>829</v>
      </c>
      <c r="AQ3" s="250"/>
      <c r="AR3" s="250"/>
      <c r="AS3" s="253"/>
      <c r="AT3" s="250">
        <v>15</v>
      </c>
      <c r="AU3" s="250" t="s">
        <v>835</v>
      </c>
      <c r="AV3" s="246"/>
      <c r="AW3" s="250">
        <v>0</v>
      </c>
      <c r="AX3" s="250">
        <v>0</v>
      </c>
      <c r="AY3" s="250">
        <v>0</v>
      </c>
      <c r="AZ3" s="250">
        <v>0</v>
      </c>
      <c r="BA3" s="250">
        <v>0</v>
      </c>
      <c r="BB3" s="250">
        <v>0</v>
      </c>
      <c r="BC3" s="250">
        <v>0</v>
      </c>
      <c r="BD3" s="250">
        <v>0</v>
      </c>
      <c r="BE3" s="250">
        <v>0</v>
      </c>
      <c r="BF3" s="250">
        <v>0</v>
      </c>
      <c r="BG3" s="250">
        <v>0</v>
      </c>
      <c r="BH3" s="250">
        <v>0</v>
      </c>
      <c r="BI3" s="250"/>
      <c r="BJ3" s="250" t="s">
        <v>829</v>
      </c>
      <c r="BK3" s="250">
        <v>24</v>
      </c>
      <c r="BL3" s="250" t="s">
        <v>829</v>
      </c>
      <c r="BM3" s="250"/>
      <c r="BN3" s="250"/>
      <c r="BO3" s="250"/>
      <c r="BP3" s="250"/>
      <c r="BQ3" s="246"/>
      <c r="BR3" s="255"/>
      <c r="BS3" s="250"/>
      <c r="BT3" s="250" t="s">
        <v>834</v>
      </c>
      <c r="BU3" s="246"/>
      <c r="BV3" s="246" t="s">
        <v>981</v>
      </c>
      <c r="BW3" s="256" t="s">
        <v>593</v>
      </c>
      <c r="BX3" s="1"/>
      <c r="BY3" s="1"/>
      <c r="BZ3" s="1"/>
      <c r="CA3" s="1"/>
      <c r="CB3" s="1"/>
      <c r="CC3" s="1"/>
      <c r="CD3" s="1"/>
      <c r="CE3" s="1"/>
      <c r="CF3" s="1"/>
      <c r="CG3" s="1"/>
      <c r="CH3" s="1"/>
      <c r="CI3" s="1"/>
      <c r="CJ3" s="1"/>
      <c r="CK3" s="1"/>
      <c r="CL3" s="1"/>
      <c r="CM3" s="1"/>
      <c r="CN3" s="1"/>
      <c r="CO3" s="1"/>
      <c r="CP3" s="1"/>
      <c r="CQ3" s="1"/>
      <c r="CR3" s="1"/>
      <c r="CS3" s="1"/>
      <c r="CT3" s="1"/>
      <c r="CU3" s="1"/>
      <c r="CV3" s="1"/>
      <c r="CW3" s="1"/>
      <c r="CX3" s="1"/>
    </row>
    <row r="4" spans="1:105" x14ac:dyDescent="0.3">
      <c r="A4" s="246">
        <v>10501</v>
      </c>
      <c r="B4" s="247">
        <v>42202</v>
      </c>
      <c r="C4" s="248" t="s">
        <v>825</v>
      </c>
      <c r="D4" s="249" t="s">
        <v>980</v>
      </c>
      <c r="E4" s="246"/>
      <c r="F4" s="246" t="s">
        <v>827</v>
      </c>
      <c r="G4" s="257">
        <v>42185</v>
      </c>
      <c r="H4" s="250" t="s">
        <v>828</v>
      </c>
      <c r="I4" s="250" t="s">
        <v>829</v>
      </c>
      <c r="J4" s="250"/>
      <c r="K4" s="246" t="s">
        <v>873</v>
      </c>
      <c r="L4" s="249" t="s">
        <v>874</v>
      </c>
      <c r="M4" s="252">
        <v>83</v>
      </c>
      <c r="N4" s="252">
        <v>21.7</v>
      </c>
      <c r="O4" s="246"/>
      <c r="P4" s="246"/>
      <c r="Q4" s="252" t="s">
        <v>868</v>
      </c>
      <c r="R4" s="246"/>
      <c r="S4" s="249" t="s">
        <v>868</v>
      </c>
      <c r="T4" s="246"/>
      <c r="U4" s="252" t="s">
        <v>868</v>
      </c>
      <c r="V4" s="252" t="s">
        <v>868</v>
      </c>
      <c r="W4" s="252" t="s">
        <v>868</v>
      </c>
      <c r="X4" s="246"/>
      <c r="Y4" s="246"/>
      <c r="Z4" s="246"/>
      <c r="AA4" s="246"/>
      <c r="AB4" s="246"/>
      <c r="AC4" s="246"/>
      <c r="AD4" s="252" t="s">
        <v>868</v>
      </c>
      <c r="AE4" s="252" t="s">
        <v>868</v>
      </c>
      <c r="AF4" s="246"/>
      <c r="AG4" s="246"/>
      <c r="AH4" s="252" t="s">
        <v>868</v>
      </c>
      <c r="AI4" s="246"/>
      <c r="AJ4" s="246"/>
      <c r="AK4" s="252" t="s">
        <v>868</v>
      </c>
      <c r="AL4" s="246"/>
      <c r="AM4" s="252" t="s">
        <v>868</v>
      </c>
      <c r="AN4" s="252" t="s">
        <v>868</v>
      </c>
      <c r="AO4" s="246" t="s">
        <v>833</v>
      </c>
      <c r="AP4" s="250" t="s">
        <v>829</v>
      </c>
      <c r="AQ4" s="250"/>
      <c r="AR4" s="250"/>
      <c r="AS4" s="253"/>
      <c r="AT4" s="250">
        <v>7.5</v>
      </c>
      <c r="AU4" s="250" t="s">
        <v>829</v>
      </c>
      <c r="AV4" s="246"/>
      <c r="AW4" s="250">
        <v>0</v>
      </c>
      <c r="AX4" s="250">
        <v>0</v>
      </c>
      <c r="AY4" s="250">
        <v>0</v>
      </c>
      <c r="AZ4" s="250">
        <v>0</v>
      </c>
      <c r="BA4" s="250">
        <v>0</v>
      </c>
      <c r="BB4" s="250">
        <v>0</v>
      </c>
      <c r="BC4" s="250">
        <v>0</v>
      </c>
      <c r="BD4" s="250">
        <v>0</v>
      </c>
      <c r="BE4" s="250">
        <v>0</v>
      </c>
      <c r="BF4" s="250">
        <v>0</v>
      </c>
      <c r="BG4" s="250">
        <v>0</v>
      </c>
      <c r="BH4" s="250">
        <v>0</v>
      </c>
      <c r="BI4" s="250"/>
      <c r="BJ4" s="250" t="s">
        <v>829</v>
      </c>
      <c r="BK4" s="250"/>
      <c r="BL4" s="250" t="s">
        <v>829</v>
      </c>
      <c r="BM4" s="250"/>
      <c r="BN4" s="250"/>
      <c r="BO4" s="250"/>
      <c r="BP4" s="250"/>
      <c r="BQ4" s="246"/>
      <c r="BR4" s="255"/>
      <c r="BS4" s="250"/>
      <c r="BT4" s="250" t="s">
        <v>834</v>
      </c>
      <c r="BU4" s="249" t="s">
        <v>803</v>
      </c>
      <c r="BV4" s="249" t="s">
        <v>579</v>
      </c>
      <c r="BW4" s="249" t="s">
        <v>593</v>
      </c>
      <c r="BX4" s="1"/>
      <c r="BY4" s="1"/>
      <c r="BZ4" s="1"/>
      <c r="CA4" s="1"/>
      <c r="CB4" s="1"/>
      <c r="CC4" s="1"/>
      <c r="CD4" s="1"/>
      <c r="CE4" s="1"/>
      <c r="CF4" s="1"/>
      <c r="CG4" s="1"/>
      <c r="CH4" s="1"/>
      <c r="CI4" s="1"/>
      <c r="CJ4" s="1"/>
      <c r="CK4" s="1"/>
      <c r="CL4" s="1"/>
      <c r="CM4" s="1"/>
      <c r="CN4" s="1"/>
      <c r="CO4" s="1"/>
      <c r="CP4" s="1"/>
      <c r="CQ4" s="1"/>
      <c r="CR4" s="1"/>
      <c r="CS4" s="1"/>
      <c r="CT4" s="1"/>
      <c r="CU4" s="1"/>
      <c r="CV4" s="1"/>
      <c r="CW4" s="1"/>
      <c r="CX4" s="1"/>
    </row>
    <row r="5" spans="1:105" ht="15.5" x14ac:dyDescent="0.35">
      <c r="A5" s="246">
        <v>10601</v>
      </c>
      <c r="B5" s="247">
        <v>42202</v>
      </c>
      <c r="C5" s="248" t="s">
        <v>825</v>
      </c>
      <c r="D5" s="249" t="s">
        <v>980</v>
      </c>
      <c r="E5" s="246"/>
      <c r="F5" s="246" t="s">
        <v>827</v>
      </c>
      <c r="G5" s="258">
        <v>42188</v>
      </c>
      <c r="H5" s="250" t="s">
        <v>590</v>
      </c>
      <c r="I5" s="250" t="s">
        <v>853</v>
      </c>
      <c r="J5" s="250"/>
      <c r="K5" s="246" t="s">
        <v>875</v>
      </c>
      <c r="L5" s="259" t="s">
        <v>876</v>
      </c>
      <c r="M5" s="252">
        <v>84</v>
      </c>
      <c r="N5" s="252">
        <v>25.654545454545453</v>
      </c>
      <c r="O5" s="246"/>
      <c r="P5" s="246"/>
      <c r="Q5" s="252" t="s">
        <v>868</v>
      </c>
      <c r="R5" s="246"/>
      <c r="S5" s="249" t="s">
        <v>868</v>
      </c>
      <c r="T5" s="246"/>
      <c r="U5" s="252" t="s">
        <v>868</v>
      </c>
      <c r="V5" s="252" t="s">
        <v>868</v>
      </c>
      <c r="W5" s="252" t="s">
        <v>868</v>
      </c>
      <c r="X5" s="246"/>
      <c r="Y5" s="246"/>
      <c r="Z5" s="246"/>
      <c r="AA5" s="246"/>
      <c r="AB5" s="246"/>
      <c r="AC5" s="246"/>
      <c r="AD5" s="252" t="s">
        <v>868</v>
      </c>
      <c r="AE5" s="252" t="s">
        <v>868</v>
      </c>
      <c r="AF5" s="246"/>
      <c r="AG5" s="246"/>
      <c r="AH5" s="252" t="s">
        <v>868</v>
      </c>
      <c r="AI5" s="246"/>
      <c r="AJ5" s="246"/>
      <c r="AK5" s="252" t="s">
        <v>868</v>
      </c>
      <c r="AL5" s="246"/>
      <c r="AM5" s="252" t="s">
        <v>868</v>
      </c>
      <c r="AN5" s="252" t="s">
        <v>868</v>
      </c>
      <c r="AO5" s="246" t="s">
        <v>833</v>
      </c>
      <c r="AP5" s="250" t="s">
        <v>829</v>
      </c>
      <c r="AQ5" s="250"/>
      <c r="AR5" s="250"/>
      <c r="AS5" s="253"/>
      <c r="AT5" s="250">
        <v>14</v>
      </c>
      <c r="AU5" s="250" t="s">
        <v>829</v>
      </c>
      <c r="AV5" s="246"/>
      <c r="AW5" s="250">
        <v>0</v>
      </c>
      <c r="AX5" s="250">
        <v>0</v>
      </c>
      <c r="AY5" s="250">
        <v>0</v>
      </c>
      <c r="AZ5" s="250">
        <v>0</v>
      </c>
      <c r="BA5" s="250">
        <v>0</v>
      </c>
      <c r="BB5" s="250">
        <v>0</v>
      </c>
      <c r="BC5" s="250">
        <v>0</v>
      </c>
      <c r="BD5" s="250">
        <v>0</v>
      </c>
      <c r="BE5" s="250">
        <v>0</v>
      </c>
      <c r="BF5" s="250">
        <v>0</v>
      </c>
      <c r="BG5" s="250">
        <v>0</v>
      </c>
      <c r="BH5" s="250">
        <v>0</v>
      </c>
      <c r="BI5" s="250"/>
      <c r="BJ5" s="250" t="s">
        <v>829</v>
      </c>
      <c r="BK5" s="250"/>
      <c r="BL5" s="250" t="s">
        <v>829</v>
      </c>
      <c r="BM5" s="250"/>
      <c r="BN5" s="250"/>
      <c r="BO5" s="250"/>
      <c r="BP5" s="250"/>
      <c r="BQ5" s="260" t="s">
        <v>877</v>
      </c>
      <c r="BR5" s="255" t="s">
        <v>878</v>
      </c>
      <c r="BS5" s="250">
        <v>50</v>
      </c>
      <c r="BT5" s="250" t="s">
        <v>834</v>
      </c>
      <c r="BU5" s="246" t="s">
        <v>803</v>
      </c>
      <c r="BV5" s="246" t="s">
        <v>982</v>
      </c>
      <c r="BW5" s="246" t="s">
        <v>580</v>
      </c>
    </row>
    <row r="6" spans="1:105" x14ac:dyDescent="0.3">
      <c r="A6" s="246">
        <v>1473</v>
      </c>
      <c r="B6" s="247">
        <v>42202</v>
      </c>
      <c r="C6" s="248" t="s">
        <v>825</v>
      </c>
      <c r="D6" s="249" t="s">
        <v>980</v>
      </c>
      <c r="E6" s="246"/>
      <c r="F6" s="246" t="s">
        <v>827</v>
      </c>
      <c r="G6" s="258">
        <v>42185</v>
      </c>
      <c r="H6" s="250" t="s">
        <v>828</v>
      </c>
      <c r="I6" s="250" t="s">
        <v>829</v>
      </c>
      <c r="J6" s="250"/>
      <c r="K6" s="246" t="s">
        <v>880</v>
      </c>
      <c r="L6" s="246" t="s">
        <v>844</v>
      </c>
      <c r="M6" s="252">
        <v>84.409090909090892</v>
      </c>
      <c r="N6" s="252">
        <v>23.063636363636363</v>
      </c>
      <c r="O6" s="246"/>
      <c r="P6" s="246"/>
      <c r="Q6" s="252" t="s">
        <v>868</v>
      </c>
      <c r="R6" s="246"/>
      <c r="S6" s="249" t="s">
        <v>868</v>
      </c>
      <c r="T6" s="246"/>
      <c r="U6" s="252" t="s">
        <v>868</v>
      </c>
      <c r="V6" s="252" t="s">
        <v>868</v>
      </c>
      <c r="W6" s="252" t="s">
        <v>868</v>
      </c>
      <c r="X6" s="246"/>
      <c r="Y6" s="246"/>
      <c r="Z6" s="246"/>
      <c r="AA6" s="246"/>
      <c r="AB6" s="246"/>
      <c r="AC6" s="246"/>
      <c r="AD6" s="252" t="s">
        <v>868</v>
      </c>
      <c r="AE6" s="252" t="s">
        <v>868</v>
      </c>
      <c r="AF6" s="246"/>
      <c r="AG6" s="246"/>
      <c r="AH6" s="252" t="s">
        <v>868</v>
      </c>
      <c r="AI6" s="246"/>
      <c r="AJ6" s="246"/>
      <c r="AK6" s="252" t="s">
        <v>868</v>
      </c>
      <c r="AL6" s="246"/>
      <c r="AM6" s="252" t="s">
        <v>868</v>
      </c>
      <c r="AN6" s="252" t="s">
        <v>868</v>
      </c>
      <c r="AO6" s="246" t="s">
        <v>833</v>
      </c>
      <c r="AP6" s="250" t="s">
        <v>829</v>
      </c>
      <c r="AQ6" s="250"/>
      <c r="AR6" s="250"/>
      <c r="AS6" s="253"/>
      <c r="AT6" s="250">
        <v>11.6</v>
      </c>
      <c r="AU6" s="250" t="s">
        <v>829</v>
      </c>
      <c r="AV6" s="246"/>
      <c r="AW6" s="250">
        <v>0</v>
      </c>
      <c r="AX6" s="250">
        <v>0</v>
      </c>
      <c r="AY6" s="250">
        <v>0</v>
      </c>
      <c r="AZ6" s="250">
        <v>0</v>
      </c>
      <c r="BA6" s="250">
        <v>0</v>
      </c>
      <c r="BB6" s="250">
        <v>0</v>
      </c>
      <c r="BC6" s="250">
        <v>0</v>
      </c>
      <c r="BD6" s="250">
        <v>0</v>
      </c>
      <c r="BE6" s="250">
        <v>0</v>
      </c>
      <c r="BF6" s="250">
        <v>0</v>
      </c>
      <c r="BG6" s="250">
        <v>0</v>
      </c>
      <c r="BH6" s="250">
        <v>0</v>
      </c>
      <c r="BI6" s="250"/>
      <c r="BJ6" s="250" t="s">
        <v>829</v>
      </c>
      <c r="BK6" s="250"/>
      <c r="BL6" s="250" t="s">
        <v>829</v>
      </c>
      <c r="BM6" s="250"/>
      <c r="BN6" s="250"/>
      <c r="BO6" s="250"/>
      <c r="BP6" s="250"/>
      <c r="BQ6" s="255" t="s">
        <v>881</v>
      </c>
      <c r="BR6" s="255"/>
      <c r="BS6" s="250"/>
      <c r="BT6" s="250" t="s">
        <v>834</v>
      </c>
      <c r="BU6" s="246"/>
      <c r="BV6" s="246" t="s">
        <v>983</v>
      </c>
      <c r="BW6" s="255" t="s">
        <v>580</v>
      </c>
      <c r="BX6" s="1"/>
      <c r="BY6" s="1"/>
      <c r="BZ6" s="1"/>
      <c r="CA6" s="1"/>
      <c r="CB6" s="1"/>
      <c r="CC6" s="1"/>
      <c r="CD6" s="1"/>
      <c r="CE6" s="1"/>
      <c r="CF6" s="1"/>
      <c r="CG6" s="1"/>
      <c r="CH6" s="1"/>
      <c r="CI6" s="1"/>
      <c r="CJ6" s="1"/>
      <c r="CK6" s="1"/>
      <c r="CL6" s="1"/>
      <c r="CM6" s="1"/>
      <c r="CN6" s="1"/>
      <c r="CO6" s="1"/>
      <c r="CP6" s="1"/>
      <c r="CQ6" s="1"/>
      <c r="CR6" s="1"/>
      <c r="CS6" s="1"/>
      <c r="CT6" s="1"/>
      <c r="CU6" s="1"/>
      <c r="CV6" s="1"/>
      <c r="CW6" s="1"/>
      <c r="CX6" s="1"/>
    </row>
    <row r="7" spans="1:105" x14ac:dyDescent="0.3">
      <c r="A7" s="246">
        <v>4654</v>
      </c>
      <c r="B7" s="247">
        <v>42202</v>
      </c>
      <c r="C7" s="248" t="s">
        <v>825</v>
      </c>
      <c r="D7" s="249" t="s">
        <v>980</v>
      </c>
      <c r="E7" s="246"/>
      <c r="F7" s="246" t="s">
        <v>827</v>
      </c>
      <c r="G7" s="258">
        <v>42185</v>
      </c>
      <c r="H7" s="250" t="s">
        <v>828</v>
      </c>
      <c r="I7" s="250" t="s">
        <v>853</v>
      </c>
      <c r="J7" s="250"/>
      <c r="K7" s="246" t="s">
        <v>883</v>
      </c>
      <c r="L7" s="251" t="s">
        <v>857</v>
      </c>
      <c r="M7" s="252">
        <v>108</v>
      </c>
      <c r="N7" s="252">
        <v>28</v>
      </c>
      <c r="O7" s="246"/>
      <c r="P7" s="246"/>
      <c r="Q7" s="252" t="s">
        <v>868</v>
      </c>
      <c r="R7" s="246"/>
      <c r="S7" s="249" t="s">
        <v>868</v>
      </c>
      <c r="T7" s="246"/>
      <c r="U7" s="252" t="s">
        <v>868</v>
      </c>
      <c r="V7" s="252" t="s">
        <v>868</v>
      </c>
      <c r="W7" s="252" t="s">
        <v>868</v>
      </c>
      <c r="X7" s="246"/>
      <c r="Y7" s="246"/>
      <c r="Z7" s="246"/>
      <c r="AA7" s="246"/>
      <c r="AB7" s="246"/>
      <c r="AC7" s="246"/>
      <c r="AD7" s="252" t="s">
        <v>868</v>
      </c>
      <c r="AE7" s="252" t="s">
        <v>868</v>
      </c>
      <c r="AF7" s="246"/>
      <c r="AG7" s="246"/>
      <c r="AH7" s="252" t="s">
        <v>868</v>
      </c>
      <c r="AI7" s="246"/>
      <c r="AJ7" s="246"/>
      <c r="AK7" s="252" t="s">
        <v>868</v>
      </c>
      <c r="AL7" s="246"/>
      <c r="AM7" s="252" t="s">
        <v>868</v>
      </c>
      <c r="AN7" s="252" t="s">
        <v>868</v>
      </c>
      <c r="AO7" s="246" t="s">
        <v>833</v>
      </c>
      <c r="AP7" s="250" t="s">
        <v>829</v>
      </c>
      <c r="AQ7" s="250"/>
      <c r="AR7" s="250"/>
      <c r="AS7" s="253"/>
      <c r="AT7" s="250">
        <v>8.5</v>
      </c>
      <c r="AU7" s="250" t="s">
        <v>829</v>
      </c>
      <c r="AV7" s="246"/>
      <c r="AW7" s="250">
        <v>0</v>
      </c>
      <c r="AX7" s="250">
        <v>0</v>
      </c>
      <c r="AY7" s="250">
        <v>20</v>
      </c>
      <c r="AZ7" s="250">
        <v>0</v>
      </c>
      <c r="BA7" s="250">
        <v>0</v>
      </c>
      <c r="BB7" s="250">
        <v>0</v>
      </c>
      <c r="BC7" s="250">
        <v>0</v>
      </c>
      <c r="BD7" s="250">
        <v>0</v>
      </c>
      <c r="BE7" s="250">
        <v>0</v>
      </c>
      <c r="BF7" s="250">
        <v>0</v>
      </c>
      <c r="BG7" s="250">
        <v>0</v>
      </c>
      <c r="BH7" s="250">
        <v>0</v>
      </c>
      <c r="BI7" s="250"/>
      <c r="BJ7" s="250" t="s">
        <v>829</v>
      </c>
      <c r="BK7" s="250"/>
      <c r="BL7" s="250" t="s">
        <v>829</v>
      </c>
      <c r="BM7" s="250"/>
      <c r="BN7" s="250"/>
      <c r="BO7" s="250"/>
      <c r="BP7" s="250"/>
      <c r="BQ7" s="255"/>
      <c r="BR7" s="255"/>
      <c r="BS7" s="250"/>
      <c r="BT7" s="250" t="s">
        <v>834</v>
      </c>
      <c r="BU7" s="246"/>
      <c r="BV7" s="246" t="s">
        <v>984</v>
      </c>
      <c r="BW7" s="255" t="s">
        <v>580</v>
      </c>
    </row>
    <row r="8" spans="1:105" x14ac:dyDescent="0.3">
      <c r="A8" s="246">
        <v>1445</v>
      </c>
      <c r="B8" s="247">
        <v>42202</v>
      </c>
      <c r="C8" s="248" t="s">
        <v>825</v>
      </c>
      <c r="D8" s="249" t="s">
        <v>980</v>
      </c>
      <c r="E8" s="246"/>
      <c r="F8" s="246" t="s">
        <v>827</v>
      </c>
      <c r="G8" s="257">
        <v>41820</v>
      </c>
      <c r="H8" s="250" t="s">
        <v>828</v>
      </c>
      <c r="I8" s="250" t="s">
        <v>829</v>
      </c>
      <c r="J8" s="250"/>
      <c r="K8" s="246" t="s">
        <v>847</v>
      </c>
      <c r="L8" s="246" t="s">
        <v>848</v>
      </c>
      <c r="M8" s="252">
        <v>89.5</v>
      </c>
      <c r="N8" s="252">
        <v>25.66</v>
      </c>
      <c r="O8" s="246" t="s">
        <v>832</v>
      </c>
      <c r="P8" s="246">
        <v>300</v>
      </c>
      <c r="Q8" s="252">
        <v>26.98</v>
      </c>
      <c r="R8" s="246">
        <v>1020</v>
      </c>
      <c r="S8" s="249">
        <v>28.49</v>
      </c>
      <c r="T8" s="246"/>
      <c r="U8" s="252" t="s">
        <v>868</v>
      </c>
      <c r="V8" s="252" t="s">
        <v>868</v>
      </c>
      <c r="W8" s="252" t="s">
        <v>868</v>
      </c>
      <c r="X8" s="246"/>
      <c r="Y8" s="246"/>
      <c r="Z8" s="246"/>
      <c r="AA8" s="246"/>
      <c r="AB8" s="246"/>
      <c r="AC8" s="246"/>
      <c r="AD8" s="252" t="s">
        <v>868</v>
      </c>
      <c r="AE8" s="252" t="s">
        <v>868</v>
      </c>
      <c r="AF8" s="246"/>
      <c r="AG8" s="246"/>
      <c r="AH8" s="252" t="s">
        <v>868</v>
      </c>
      <c r="AI8" s="246"/>
      <c r="AJ8" s="246"/>
      <c r="AK8" s="252" t="s">
        <v>868</v>
      </c>
      <c r="AL8" s="246"/>
      <c r="AM8" s="252" t="s">
        <v>868</v>
      </c>
      <c r="AN8" s="252" t="s">
        <v>868</v>
      </c>
      <c r="AO8" s="246" t="s">
        <v>833</v>
      </c>
      <c r="AP8" s="250" t="s">
        <v>829</v>
      </c>
      <c r="AQ8" s="250"/>
      <c r="AR8" s="250"/>
      <c r="AS8" s="253">
        <v>10</v>
      </c>
      <c r="AT8" s="250">
        <v>12</v>
      </c>
      <c r="AU8" s="250" t="s">
        <v>835</v>
      </c>
      <c r="AV8" s="246"/>
      <c r="AW8" s="250">
        <v>0</v>
      </c>
      <c r="AX8" s="250">
        <v>0</v>
      </c>
      <c r="AY8" s="250">
        <v>7</v>
      </c>
      <c r="AZ8" s="250">
        <v>0</v>
      </c>
      <c r="BA8" s="250">
        <v>0</v>
      </c>
      <c r="BB8" s="250">
        <v>0</v>
      </c>
      <c r="BC8" s="250">
        <v>0</v>
      </c>
      <c r="BD8" s="250">
        <v>0</v>
      </c>
      <c r="BE8" s="250">
        <v>0</v>
      </c>
      <c r="BF8" s="250">
        <v>0</v>
      </c>
      <c r="BG8" s="250">
        <v>0</v>
      </c>
      <c r="BH8" s="250">
        <v>0</v>
      </c>
      <c r="BI8" s="250"/>
      <c r="BJ8" s="262" t="s">
        <v>772</v>
      </c>
      <c r="BK8" s="250"/>
      <c r="BL8" s="250" t="s">
        <v>829</v>
      </c>
      <c r="BM8" s="250"/>
      <c r="BN8" s="250"/>
      <c r="BO8" s="250"/>
      <c r="BP8" s="250"/>
      <c r="BQ8" s="255"/>
      <c r="BR8" s="255"/>
      <c r="BS8" s="250"/>
      <c r="BT8" s="250" t="s">
        <v>834</v>
      </c>
      <c r="BU8" s="246"/>
      <c r="BV8" s="246" t="s">
        <v>579</v>
      </c>
      <c r="BW8" s="255" t="s">
        <v>600</v>
      </c>
      <c r="BX8" s="1"/>
      <c r="BY8" s="1"/>
      <c r="BZ8" s="1"/>
      <c r="CA8" s="1"/>
      <c r="CB8" s="1"/>
      <c r="CC8" s="1"/>
      <c r="CD8" s="1"/>
      <c r="CE8" s="1"/>
      <c r="CF8" s="1"/>
      <c r="CG8" s="1"/>
      <c r="CH8" s="1"/>
      <c r="CI8" s="1"/>
      <c r="CJ8" s="1"/>
      <c r="CK8" s="1"/>
      <c r="CL8" s="1"/>
      <c r="CM8" s="1"/>
      <c r="CN8" s="1"/>
      <c r="CO8" s="1"/>
      <c r="CP8" s="1"/>
      <c r="CQ8" s="1"/>
      <c r="CR8" s="1"/>
      <c r="CS8" s="1"/>
    </row>
    <row r="9" spans="1:105" s="1" customFormat="1" x14ac:dyDescent="0.3">
      <c r="A9" s="246">
        <v>1485</v>
      </c>
      <c r="B9" s="247">
        <v>42202</v>
      </c>
      <c r="C9" s="248" t="s">
        <v>825</v>
      </c>
      <c r="D9" s="249" t="s">
        <v>980</v>
      </c>
      <c r="E9" s="246"/>
      <c r="F9" s="246" t="s">
        <v>827</v>
      </c>
      <c r="G9" s="258">
        <v>42185</v>
      </c>
      <c r="H9" s="250" t="s">
        <v>828</v>
      </c>
      <c r="I9" s="250" t="s">
        <v>829</v>
      </c>
      <c r="J9" s="250"/>
      <c r="K9" s="246" t="s">
        <v>885</v>
      </c>
      <c r="L9" s="246" t="s">
        <v>844</v>
      </c>
      <c r="M9" s="252">
        <v>84.409090909090892</v>
      </c>
      <c r="N9" s="252">
        <v>23.063636363636363</v>
      </c>
      <c r="O9" s="246"/>
      <c r="P9" s="246"/>
      <c r="Q9" s="252" t="s">
        <v>868</v>
      </c>
      <c r="R9" s="246"/>
      <c r="S9" s="249" t="s">
        <v>868</v>
      </c>
      <c r="T9" s="246"/>
      <c r="U9" s="252" t="s">
        <v>868</v>
      </c>
      <c r="V9" s="252" t="s">
        <v>868</v>
      </c>
      <c r="W9" s="252" t="s">
        <v>868</v>
      </c>
      <c r="X9" s="246"/>
      <c r="Y9" s="246"/>
      <c r="Z9" s="246"/>
      <c r="AA9" s="246"/>
      <c r="AB9" s="246"/>
      <c r="AC9" s="246"/>
      <c r="AD9" s="252" t="s">
        <v>868</v>
      </c>
      <c r="AE9" s="252" t="s">
        <v>868</v>
      </c>
      <c r="AF9" s="246"/>
      <c r="AG9" s="246"/>
      <c r="AH9" s="252" t="s">
        <v>868</v>
      </c>
      <c r="AI9" s="246"/>
      <c r="AJ9" s="246"/>
      <c r="AK9" s="252" t="s">
        <v>868</v>
      </c>
      <c r="AL9" s="246"/>
      <c r="AM9" s="252" t="s">
        <v>868</v>
      </c>
      <c r="AN9" s="252" t="s">
        <v>868</v>
      </c>
      <c r="AO9" s="246" t="s">
        <v>833</v>
      </c>
      <c r="AP9" s="250" t="s">
        <v>829</v>
      </c>
      <c r="AQ9" s="250"/>
      <c r="AR9" s="250"/>
      <c r="AS9" s="253"/>
      <c r="AT9" s="250">
        <v>11.6</v>
      </c>
      <c r="AU9" s="250" t="s">
        <v>835</v>
      </c>
      <c r="AV9" s="246"/>
      <c r="AW9" s="250">
        <v>0</v>
      </c>
      <c r="AX9" s="250">
        <v>0</v>
      </c>
      <c r="AY9" s="250">
        <v>0</v>
      </c>
      <c r="AZ9" s="250">
        <v>0</v>
      </c>
      <c r="BA9" s="250">
        <v>0</v>
      </c>
      <c r="BB9" s="250">
        <v>0</v>
      </c>
      <c r="BC9" s="250">
        <v>0</v>
      </c>
      <c r="BD9" s="250">
        <v>0</v>
      </c>
      <c r="BE9" s="250">
        <v>0</v>
      </c>
      <c r="BF9" s="250">
        <v>0</v>
      </c>
      <c r="BG9" s="250">
        <v>0</v>
      </c>
      <c r="BH9" s="250">
        <v>0</v>
      </c>
      <c r="BI9" s="250"/>
      <c r="BJ9" s="250" t="s">
        <v>829</v>
      </c>
      <c r="BK9" s="250"/>
      <c r="BL9" s="250" t="s">
        <v>829</v>
      </c>
      <c r="BM9" s="250"/>
      <c r="BN9" s="250"/>
      <c r="BO9" s="250"/>
      <c r="BP9" s="250"/>
      <c r="BQ9" s="255"/>
      <c r="BR9" s="255"/>
      <c r="BS9" s="250"/>
      <c r="BT9" s="250" t="s">
        <v>834</v>
      </c>
      <c r="BU9" s="246"/>
      <c r="BV9" s="249" t="s">
        <v>985</v>
      </c>
      <c r="BW9" s="255" t="s">
        <v>580</v>
      </c>
      <c r="BX9"/>
      <c r="BY9"/>
      <c r="BZ9"/>
      <c r="CA9"/>
      <c r="CB9"/>
      <c r="CC9"/>
      <c r="CD9"/>
      <c r="CE9"/>
      <c r="CF9"/>
      <c r="CG9"/>
      <c r="CH9"/>
      <c r="CI9"/>
      <c r="CJ9"/>
      <c r="CK9"/>
      <c r="CL9"/>
      <c r="CM9"/>
      <c r="CN9"/>
      <c r="CO9"/>
      <c r="CP9"/>
      <c r="CQ9"/>
      <c r="CR9"/>
      <c r="CS9"/>
      <c r="CT9"/>
      <c r="CU9"/>
      <c r="CV9"/>
      <c r="CW9"/>
      <c r="CX9"/>
      <c r="CY9"/>
      <c r="CZ9"/>
      <c r="DA9"/>
    </row>
    <row r="10" spans="1:105" x14ac:dyDescent="0.3">
      <c r="A10" s="246">
        <v>10270</v>
      </c>
      <c r="B10" s="247">
        <v>42202</v>
      </c>
      <c r="C10" s="248" t="s">
        <v>825</v>
      </c>
      <c r="D10" s="249" t="s">
        <v>980</v>
      </c>
      <c r="E10" s="246"/>
      <c r="F10" s="246" t="s">
        <v>827</v>
      </c>
      <c r="G10" s="258">
        <v>42195</v>
      </c>
      <c r="H10" s="250" t="s">
        <v>828</v>
      </c>
      <c r="I10" s="250" t="s">
        <v>829</v>
      </c>
      <c r="J10" s="250"/>
      <c r="K10" s="246" t="s">
        <v>887</v>
      </c>
      <c r="L10" s="246" t="s">
        <v>888</v>
      </c>
      <c r="M10" s="252">
        <v>75</v>
      </c>
      <c r="N10" s="252">
        <v>26.327272727272724</v>
      </c>
      <c r="O10" s="246"/>
      <c r="P10" s="246"/>
      <c r="Q10" s="252" t="s">
        <v>868</v>
      </c>
      <c r="R10" s="246"/>
      <c r="S10" s="249" t="s">
        <v>868</v>
      </c>
      <c r="T10" s="246"/>
      <c r="U10" s="252" t="s">
        <v>868</v>
      </c>
      <c r="V10" s="252" t="s">
        <v>868</v>
      </c>
      <c r="W10" s="252" t="s">
        <v>868</v>
      </c>
      <c r="X10" s="246"/>
      <c r="Y10" s="246"/>
      <c r="Z10" s="246"/>
      <c r="AA10" s="246"/>
      <c r="AB10" s="246"/>
      <c r="AC10" s="246"/>
      <c r="AD10" s="252" t="s">
        <v>868</v>
      </c>
      <c r="AE10" s="252" t="s">
        <v>868</v>
      </c>
      <c r="AF10" s="246"/>
      <c r="AG10" s="246"/>
      <c r="AH10" s="252" t="s">
        <v>868</v>
      </c>
      <c r="AI10" s="246"/>
      <c r="AJ10" s="246"/>
      <c r="AK10" s="252" t="s">
        <v>868</v>
      </c>
      <c r="AL10" s="246"/>
      <c r="AM10" s="252" t="s">
        <v>868</v>
      </c>
      <c r="AN10" s="252" t="s">
        <v>868</v>
      </c>
      <c r="AO10" s="246" t="s">
        <v>833</v>
      </c>
      <c r="AP10" s="250" t="s">
        <v>829</v>
      </c>
      <c r="AQ10" s="250"/>
      <c r="AR10" s="250"/>
      <c r="AS10" s="253"/>
      <c r="AT10" s="250">
        <v>12.5</v>
      </c>
      <c r="AU10" s="250" t="s">
        <v>835</v>
      </c>
      <c r="AV10" s="246"/>
      <c r="AW10" s="250">
        <v>13</v>
      </c>
      <c r="AX10" s="250">
        <v>0</v>
      </c>
      <c r="AY10" s="250">
        <v>0</v>
      </c>
      <c r="AZ10" s="250">
        <v>0</v>
      </c>
      <c r="BA10" s="250">
        <v>0</v>
      </c>
      <c r="BB10" s="250">
        <v>0</v>
      </c>
      <c r="BC10" s="250">
        <v>0</v>
      </c>
      <c r="BD10" s="250">
        <v>0</v>
      </c>
      <c r="BE10" s="250">
        <v>0</v>
      </c>
      <c r="BF10" s="250">
        <v>0</v>
      </c>
      <c r="BG10" s="250">
        <v>0</v>
      </c>
      <c r="BH10" s="250">
        <v>0</v>
      </c>
      <c r="BI10" s="250"/>
      <c r="BJ10" s="250" t="s">
        <v>829</v>
      </c>
      <c r="BK10" s="250">
        <v>12</v>
      </c>
      <c r="BL10" s="250" t="s">
        <v>829</v>
      </c>
      <c r="BM10" s="250"/>
      <c r="BN10" s="250"/>
      <c r="BO10" s="250">
        <v>12</v>
      </c>
      <c r="BP10" s="250"/>
      <c r="BQ10" s="255"/>
      <c r="BR10" s="255"/>
      <c r="BS10" s="250"/>
      <c r="BT10" s="250" t="s">
        <v>834</v>
      </c>
      <c r="BU10" s="246"/>
      <c r="BV10" s="246" t="s">
        <v>986</v>
      </c>
      <c r="BW10" s="255" t="s">
        <v>593</v>
      </c>
    </row>
    <row r="11" spans="1:105" x14ac:dyDescent="0.3">
      <c r="A11" s="246">
        <v>5644</v>
      </c>
      <c r="B11" s="247">
        <v>42202</v>
      </c>
      <c r="C11" s="248" t="s">
        <v>825</v>
      </c>
      <c r="D11" s="249" t="s">
        <v>980</v>
      </c>
      <c r="E11" s="246"/>
      <c r="F11" s="246" t="s">
        <v>827</v>
      </c>
      <c r="G11" s="258">
        <v>41901</v>
      </c>
      <c r="H11" s="250" t="s">
        <v>828</v>
      </c>
      <c r="I11" s="250" t="s">
        <v>829</v>
      </c>
      <c r="J11" s="250"/>
      <c r="K11" s="246" t="s">
        <v>890</v>
      </c>
      <c r="L11" s="246" t="s">
        <v>777</v>
      </c>
      <c r="M11" s="252">
        <v>157.96</v>
      </c>
      <c r="N11" s="252">
        <v>24.24</v>
      </c>
      <c r="O11" s="246"/>
      <c r="P11" s="246"/>
      <c r="Q11" s="252" t="s">
        <v>868</v>
      </c>
      <c r="R11" s="246"/>
      <c r="S11" s="249" t="s">
        <v>868</v>
      </c>
      <c r="T11" s="246"/>
      <c r="U11" s="252" t="s">
        <v>868</v>
      </c>
      <c r="V11" s="252" t="s">
        <v>868</v>
      </c>
      <c r="W11" s="252" t="s">
        <v>868</v>
      </c>
      <c r="X11" s="246"/>
      <c r="Y11" s="246"/>
      <c r="Z11" s="246"/>
      <c r="AA11" s="246"/>
      <c r="AB11" s="246"/>
      <c r="AC11" s="246"/>
      <c r="AD11" s="252" t="s">
        <v>868</v>
      </c>
      <c r="AE11" s="252" t="s">
        <v>868</v>
      </c>
      <c r="AF11" s="246"/>
      <c r="AG11" s="246"/>
      <c r="AH11" s="252" t="s">
        <v>868</v>
      </c>
      <c r="AI11" s="246"/>
      <c r="AJ11" s="246"/>
      <c r="AK11" s="252" t="s">
        <v>868</v>
      </c>
      <c r="AL11" s="246"/>
      <c r="AM11" s="252" t="s">
        <v>868</v>
      </c>
      <c r="AN11" s="252" t="s">
        <v>868</v>
      </c>
      <c r="AO11" s="246" t="s">
        <v>833</v>
      </c>
      <c r="AP11" s="250" t="s">
        <v>829</v>
      </c>
      <c r="AQ11" s="250"/>
      <c r="AR11" s="250"/>
      <c r="AS11" s="253"/>
      <c r="AT11" s="250">
        <v>20</v>
      </c>
      <c r="AU11" s="250" t="s">
        <v>829</v>
      </c>
      <c r="AV11" s="246"/>
      <c r="AW11" s="250">
        <v>0</v>
      </c>
      <c r="AX11" s="250">
        <v>0</v>
      </c>
      <c r="AY11" s="250">
        <v>0</v>
      </c>
      <c r="AZ11" s="250">
        <v>0</v>
      </c>
      <c r="BA11" s="250">
        <v>0</v>
      </c>
      <c r="BB11" s="250">
        <v>0</v>
      </c>
      <c r="BC11" s="250">
        <v>0</v>
      </c>
      <c r="BD11" s="250">
        <v>0</v>
      </c>
      <c r="BE11" s="250">
        <v>0</v>
      </c>
      <c r="BF11" s="250">
        <v>0</v>
      </c>
      <c r="BG11" s="250">
        <v>0</v>
      </c>
      <c r="BH11" s="250">
        <v>0</v>
      </c>
      <c r="BI11" s="250"/>
      <c r="BJ11" s="250" t="s">
        <v>829</v>
      </c>
      <c r="BK11" s="250"/>
      <c r="BL11" s="250" t="s">
        <v>829</v>
      </c>
      <c r="BM11" s="263"/>
      <c r="BN11" s="263"/>
      <c r="BO11" s="263"/>
      <c r="BP11" s="263"/>
      <c r="BQ11" s="255"/>
      <c r="BR11" s="255"/>
      <c r="BS11" s="250"/>
      <c r="BT11" s="250" t="s">
        <v>834</v>
      </c>
      <c r="BU11" s="246" t="s">
        <v>778</v>
      </c>
      <c r="BV11" s="249" t="s">
        <v>579</v>
      </c>
      <c r="BW11" s="256" t="s">
        <v>600</v>
      </c>
    </row>
    <row r="12" spans="1:105" s="1" customFormat="1" x14ac:dyDescent="0.3">
      <c r="A12" s="246">
        <v>4375</v>
      </c>
      <c r="B12" s="247">
        <v>42202</v>
      </c>
      <c r="C12" s="248" t="s">
        <v>825</v>
      </c>
      <c r="D12" s="249" t="s">
        <v>980</v>
      </c>
      <c r="E12" s="246"/>
      <c r="F12" s="246" t="s">
        <v>827</v>
      </c>
      <c r="G12" s="258">
        <v>42200</v>
      </c>
      <c r="H12" s="250" t="s">
        <v>828</v>
      </c>
      <c r="I12" s="250" t="s">
        <v>829</v>
      </c>
      <c r="J12" s="250"/>
      <c r="K12" s="246" t="s">
        <v>830</v>
      </c>
      <c r="L12" s="246" t="s">
        <v>891</v>
      </c>
      <c r="M12" s="252">
        <v>80.239999999999995</v>
      </c>
      <c r="N12" s="252">
        <v>21.654545454545453</v>
      </c>
      <c r="O12" s="246" t="s">
        <v>832</v>
      </c>
      <c r="P12" s="246">
        <v>600</v>
      </c>
      <c r="Q12" s="252">
        <v>21.209090909090907</v>
      </c>
      <c r="R12" s="246"/>
      <c r="S12" s="249" t="s">
        <v>868</v>
      </c>
      <c r="T12" s="246"/>
      <c r="U12" s="252" t="s">
        <v>868</v>
      </c>
      <c r="V12" s="252" t="s">
        <v>868</v>
      </c>
      <c r="W12" s="252" t="s">
        <v>868</v>
      </c>
      <c r="X12" s="246"/>
      <c r="Y12" s="246"/>
      <c r="Z12" s="246"/>
      <c r="AA12" s="246"/>
      <c r="AB12" s="246"/>
      <c r="AC12" s="246"/>
      <c r="AD12" s="252" t="s">
        <v>868</v>
      </c>
      <c r="AE12" s="252" t="s">
        <v>868</v>
      </c>
      <c r="AF12" s="246"/>
      <c r="AG12" s="246"/>
      <c r="AH12" s="252" t="s">
        <v>868</v>
      </c>
      <c r="AI12" s="246"/>
      <c r="AJ12" s="246"/>
      <c r="AK12" s="252" t="s">
        <v>868</v>
      </c>
      <c r="AL12" s="246"/>
      <c r="AM12" s="252" t="s">
        <v>868</v>
      </c>
      <c r="AN12" s="252" t="s">
        <v>868</v>
      </c>
      <c r="AO12" s="246" t="s">
        <v>833</v>
      </c>
      <c r="AP12" s="250" t="s">
        <v>829</v>
      </c>
      <c r="AQ12" s="250"/>
      <c r="AR12" s="250"/>
      <c r="AS12" s="253"/>
      <c r="AT12" s="250">
        <v>7</v>
      </c>
      <c r="AU12" s="250" t="s">
        <v>829</v>
      </c>
      <c r="AV12" s="246"/>
      <c r="AW12" s="250">
        <v>0</v>
      </c>
      <c r="AX12" s="250">
        <v>0</v>
      </c>
      <c r="AY12" s="250">
        <v>0</v>
      </c>
      <c r="AZ12" s="250">
        <v>0</v>
      </c>
      <c r="BA12" s="250">
        <v>0</v>
      </c>
      <c r="BB12" s="250">
        <v>0</v>
      </c>
      <c r="BC12" s="250">
        <v>0</v>
      </c>
      <c r="BD12" s="250">
        <v>0</v>
      </c>
      <c r="BE12" s="250">
        <v>0</v>
      </c>
      <c r="BF12" s="250">
        <v>0</v>
      </c>
      <c r="BG12" s="250">
        <v>0</v>
      </c>
      <c r="BH12" s="250">
        <v>0</v>
      </c>
      <c r="BI12" s="250"/>
      <c r="BJ12" s="250" t="s">
        <v>829</v>
      </c>
      <c r="BK12" s="250"/>
      <c r="BL12" s="250" t="s">
        <v>829</v>
      </c>
      <c r="BM12" s="250"/>
      <c r="BN12" s="250"/>
      <c r="BO12" s="250"/>
      <c r="BP12" s="250"/>
      <c r="BQ12" s="256" t="s">
        <v>892</v>
      </c>
      <c r="BR12" s="255" t="s">
        <v>841</v>
      </c>
      <c r="BS12" s="250">
        <v>50</v>
      </c>
      <c r="BT12" s="250" t="s">
        <v>834</v>
      </c>
      <c r="BU12" s="255"/>
      <c r="BV12" s="249" t="s">
        <v>579</v>
      </c>
      <c r="BW12" s="256" t="s">
        <v>580</v>
      </c>
      <c r="BX12"/>
      <c r="BY12"/>
      <c r="BZ12"/>
      <c r="CA12"/>
      <c r="CB12"/>
      <c r="CC12"/>
      <c r="CD12"/>
      <c r="CE12"/>
      <c r="CF12"/>
      <c r="CG12"/>
      <c r="CH12"/>
      <c r="CI12"/>
      <c r="CJ12"/>
      <c r="CK12"/>
      <c r="CL12"/>
      <c r="CM12"/>
      <c r="CN12"/>
      <c r="CO12"/>
      <c r="CP12"/>
      <c r="CQ12"/>
      <c r="CR12"/>
      <c r="CS12"/>
      <c r="CT12"/>
      <c r="CU12"/>
      <c r="CV12"/>
      <c r="CW12"/>
      <c r="CX12"/>
      <c r="CY12"/>
      <c r="CZ12"/>
      <c r="DA12"/>
    </row>
    <row r="13" spans="1:105" x14ac:dyDescent="0.3">
      <c r="A13" s="246">
        <v>10537</v>
      </c>
      <c r="B13" s="247">
        <v>42202</v>
      </c>
      <c r="C13" s="248" t="s">
        <v>825</v>
      </c>
      <c r="D13" s="249" t="s">
        <v>980</v>
      </c>
      <c r="E13" s="246"/>
      <c r="F13" s="246" t="s">
        <v>827</v>
      </c>
      <c r="G13" s="257">
        <v>42185</v>
      </c>
      <c r="H13" s="250" t="s">
        <v>828</v>
      </c>
      <c r="I13" s="250" t="s">
        <v>853</v>
      </c>
      <c r="J13" s="250"/>
      <c r="K13" s="246" t="s">
        <v>893</v>
      </c>
      <c r="L13" s="251" t="s">
        <v>894</v>
      </c>
      <c r="M13" s="252">
        <v>79.5</v>
      </c>
      <c r="N13" s="252">
        <v>25.981818181818177</v>
      </c>
      <c r="O13" s="246"/>
      <c r="P13" s="246"/>
      <c r="Q13" s="252" t="s">
        <v>868</v>
      </c>
      <c r="R13" s="246"/>
      <c r="S13" s="249" t="s">
        <v>868</v>
      </c>
      <c r="T13" s="246"/>
      <c r="U13" s="252" t="s">
        <v>868</v>
      </c>
      <c r="V13" s="252" t="s">
        <v>868</v>
      </c>
      <c r="W13" s="252" t="s">
        <v>868</v>
      </c>
      <c r="X13" s="246"/>
      <c r="Y13" s="246"/>
      <c r="Z13" s="246"/>
      <c r="AA13" s="246"/>
      <c r="AB13" s="246"/>
      <c r="AC13" s="246"/>
      <c r="AD13" s="252" t="s">
        <v>868</v>
      </c>
      <c r="AE13" s="252" t="s">
        <v>868</v>
      </c>
      <c r="AF13" s="246"/>
      <c r="AG13" s="246"/>
      <c r="AH13" s="252" t="s">
        <v>868</v>
      </c>
      <c r="AI13" s="246"/>
      <c r="AJ13" s="246"/>
      <c r="AK13" s="252" t="s">
        <v>868</v>
      </c>
      <c r="AL13" s="246"/>
      <c r="AM13" s="252" t="s">
        <v>868</v>
      </c>
      <c r="AN13" s="252" t="s">
        <v>868</v>
      </c>
      <c r="AO13" s="246" t="s">
        <v>833</v>
      </c>
      <c r="AP13" s="250" t="s">
        <v>829</v>
      </c>
      <c r="AQ13" s="250"/>
      <c r="AR13" s="250"/>
      <c r="AS13" s="253"/>
      <c r="AT13" s="250">
        <v>21</v>
      </c>
      <c r="AU13" s="250" t="s">
        <v>835</v>
      </c>
      <c r="AV13" s="246"/>
      <c r="AW13" s="250">
        <v>0</v>
      </c>
      <c r="AX13" s="250">
        <v>0</v>
      </c>
      <c r="AY13" s="250">
        <v>0</v>
      </c>
      <c r="AZ13" s="250">
        <v>0</v>
      </c>
      <c r="BA13" s="250">
        <v>0</v>
      </c>
      <c r="BB13" s="250">
        <v>0</v>
      </c>
      <c r="BC13" s="250">
        <v>0</v>
      </c>
      <c r="BD13" s="250">
        <v>0</v>
      </c>
      <c r="BE13" s="250">
        <v>0</v>
      </c>
      <c r="BF13" s="250">
        <v>0</v>
      </c>
      <c r="BG13" s="250">
        <v>0</v>
      </c>
      <c r="BH13" s="250">
        <v>0</v>
      </c>
      <c r="BI13" s="250"/>
      <c r="BJ13" s="250" t="s">
        <v>829</v>
      </c>
      <c r="BK13" s="250">
        <v>12</v>
      </c>
      <c r="BL13" s="250" t="s">
        <v>829</v>
      </c>
      <c r="BM13" s="250"/>
      <c r="BN13" s="250"/>
      <c r="BO13" s="250"/>
      <c r="BP13" s="250"/>
      <c r="BQ13" s="255"/>
      <c r="BR13" s="255"/>
      <c r="BS13" s="250"/>
      <c r="BT13" s="250" t="s">
        <v>834</v>
      </c>
      <c r="BU13" s="249"/>
      <c r="BV13" s="249" t="s">
        <v>579</v>
      </c>
      <c r="BW13" s="249" t="s">
        <v>593</v>
      </c>
    </row>
    <row r="14" spans="1:105" x14ac:dyDescent="0.3">
      <c r="A14" s="246">
        <v>10324</v>
      </c>
      <c r="B14" s="247">
        <v>42202</v>
      </c>
      <c r="C14" s="248" t="s">
        <v>825</v>
      </c>
      <c r="D14" s="249" t="s">
        <v>980</v>
      </c>
      <c r="E14" s="246"/>
      <c r="F14" s="246" t="s">
        <v>827</v>
      </c>
      <c r="G14" s="258">
        <v>42187</v>
      </c>
      <c r="H14" s="250" t="s">
        <v>828</v>
      </c>
      <c r="I14" s="250" t="s">
        <v>829</v>
      </c>
      <c r="J14" s="250"/>
      <c r="K14" s="246" t="s">
        <v>895</v>
      </c>
      <c r="L14" s="246" t="s">
        <v>896</v>
      </c>
      <c r="M14" s="252">
        <v>82</v>
      </c>
      <c r="N14" s="252">
        <v>25.790909090909089</v>
      </c>
      <c r="O14" s="246"/>
      <c r="P14" s="246"/>
      <c r="Q14" s="252" t="s">
        <v>868</v>
      </c>
      <c r="R14" s="246"/>
      <c r="S14" s="249" t="s">
        <v>868</v>
      </c>
      <c r="T14" s="246"/>
      <c r="U14" s="252" t="s">
        <v>868</v>
      </c>
      <c r="V14" s="252" t="s">
        <v>868</v>
      </c>
      <c r="W14" s="252" t="s">
        <v>868</v>
      </c>
      <c r="X14" s="246"/>
      <c r="Y14" s="246"/>
      <c r="Z14" s="246"/>
      <c r="AA14" s="246"/>
      <c r="AB14" s="246"/>
      <c r="AC14" s="246"/>
      <c r="AD14" s="252" t="s">
        <v>868</v>
      </c>
      <c r="AE14" s="252" t="s">
        <v>868</v>
      </c>
      <c r="AF14" s="246"/>
      <c r="AG14" s="246"/>
      <c r="AH14" s="252" t="s">
        <v>868</v>
      </c>
      <c r="AI14" s="246"/>
      <c r="AJ14" s="246"/>
      <c r="AK14" s="252" t="s">
        <v>868</v>
      </c>
      <c r="AL14" s="246"/>
      <c r="AM14" s="252" t="s">
        <v>868</v>
      </c>
      <c r="AN14" s="252" t="s">
        <v>868</v>
      </c>
      <c r="AO14" s="246" t="s">
        <v>833</v>
      </c>
      <c r="AP14" s="250" t="s">
        <v>829</v>
      </c>
      <c r="AQ14" s="250"/>
      <c r="AR14" s="250"/>
      <c r="AS14" s="253"/>
      <c r="AT14" s="250">
        <v>10.199999999999999</v>
      </c>
      <c r="AU14" s="250" t="s">
        <v>835</v>
      </c>
      <c r="AV14" s="246"/>
      <c r="AW14" s="250">
        <v>12</v>
      </c>
      <c r="AX14" s="250">
        <v>0</v>
      </c>
      <c r="AY14" s="250">
        <v>0</v>
      </c>
      <c r="AZ14" s="250">
        <v>0</v>
      </c>
      <c r="BA14" s="250">
        <v>0</v>
      </c>
      <c r="BB14" s="250">
        <v>0</v>
      </c>
      <c r="BC14" s="250">
        <v>0</v>
      </c>
      <c r="BD14" s="250">
        <v>0</v>
      </c>
      <c r="BE14" s="250">
        <v>0</v>
      </c>
      <c r="BF14" s="250">
        <v>0</v>
      </c>
      <c r="BG14" s="250">
        <v>0</v>
      </c>
      <c r="BH14" s="250">
        <v>0</v>
      </c>
      <c r="BI14" s="250"/>
      <c r="BJ14" s="250" t="s">
        <v>829</v>
      </c>
      <c r="BK14" s="250">
        <v>24</v>
      </c>
      <c r="BL14" s="250" t="s">
        <v>829</v>
      </c>
      <c r="BM14" s="250"/>
      <c r="BN14" s="250"/>
      <c r="BO14" s="250"/>
      <c r="BP14" s="250"/>
      <c r="BQ14" s="255"/>
      <c r="BR14" s="255"/>
      <c r="BS14" s="250"/>
      <c r="BT14" s="250" t="s">
        <v>834</v>
      </c>
      <c r="BU14" s="249" t="s">
        <v>897</v>
      </c>
      <c r="BV14" s="264" t="s">
        <v>987</v>
      </c>
      <c r="BW14" s="249" t="s">
        <v>593</v>
      </c>
    </row>
    <row r="15" spans="1:105" x14ac:dyDescent="0.3">
      <c r="A15" s="246">
        <v>10679</v>
      </c>
      <c r="B15" s="247">
        <v>42202</v>
      </c>
      <c r="C15" s="248" t="s">
        <v>825</v>
      </c>
      <c r="D15" s="249" t="s">
        <v>980</v>
      </c>
      <c r="E15" s="246"/>
      <c r="F15" s="246" t="s">
        <v>827</v>
      </c>
      <c r="G15" s="258">
        <v>42185</v>
      </c>
      <c r="H15" s="250" t="s">
        <v>828</v>
      </c>
      <c r="I15" s="250" t="s">
        <v>829</v>
      </c>
      <c r="J15" s="250"/>
      <c r="K15" s="246" t="s">
        <v>836</v>
      </c>
      <c r="L15" s="249" t="s">
        <v>899</v>
      </c>
      <c r="M15" s="252">
        <v>95.690909090909088</v>
      </c>
      <c r="N15" s="252">
        <v>24.781818181818181</v>
      </c>
      <c r="O15" s="246"/>
      <c r="P15" s="246"/>
      <c r="Q15" s="252" t="s">
        <v>868</v>
      </c>
      <c r="R15" s="246"/>
      <c r="S15" s="249" t="s">
        <v>868</v>
      </c>
      <c r="T15" s="246"/>
      <c r="U15" s="252" t="s">
        <v>868</v>
      </c>
      <c r="V15" s="252" t="s">
        <v>868</v>
      </c>
      <c r="W15" s="252" t="s">
        <v>868</v>
      </c>
      <c r="X15" s="246"/>
      <c r="Y15" s="246"/>
      <c r="Z15" s="246"/>
      <c r="AA15" s="246"/>
      <c r="AB15" s="246"/>
      <c r="AC15" s="246"/>
      <c r="AD15" s="252" t="s">
        <v>868</v>
      </c>
      <c r="AE15" s="252" t="s">
        <v>868</v>
      </c>
      <c r="AF15" s="246"/>
      <c r="AG15" s="246"/>
      <c r="AH15" s="252" t="s">
        <v>868</v>
      </c>
      <c r="AI15" s="246"/>
      <c r="AJ15" s="246"/>
      <c r="AK15" s="252" t="s">
        <v>868</v>
      </c>
      <c r="AL15" s="246"/>
      <c r="AM15" s="252" t="s">
        <v>868</v>
      </c>
      <c r="AN15" s="252" t="s">
        <v>868</v>
      </c>
      <c r="AO15" s="246" t="s">
        <v>833</v>
      </c>
      <c r="AP15" s="250" t="s">
        <v>829</v>
      </c>
      <c r="AQ15" s="250"/>
      <c r="AR15" s="250"/>
      <c r="AS15" s="253"/>
      <c r="AT15" s="250">
        <v>10.199999999999999</v>
      </c>
      <c r="AU15" s="250" t="s">
        <v>835</v>
      </c>
      <c r="AV15" s="246"/>
      <c r="AW15" s="250">
        <v>0</v>
      </c>
      <c r="AX15" s="250">
        <v>0</v>
      </c>
      <c r="AY15" s="250">
        <v>15</v>
      </c>
      <c r="AZ15" s="250">
        <v>0</v>
      </c>
      <c r="BA15" s="250">
        <v>0</v>
      </c>
      <c r="BB15" s="250">
        <v>0</v>
      </c>
      <c r="BC15" s="250">
        <v>0</v>
      </c>
      <c r="BD15" s="250">
        <v>0</v>
      </c>
      <c r="BE15" s="250">
        <v>0</v>
      </c>
      <c r="BF15" s="250">
        <v>0</v>
      </c>
      <c r="BG15" s="250">
        <v>0</v>
      </c>
      <c r="BH15" s="250">
        <v>0</v>
      </c>
      <c r="BI15" s="250"/>
      <c r="BJ15" s="250" t="s">
        <v>829</v>
      </c>
      <c r="BK15" s="250"/>
      <c r="BL15" s="250" t="s">
        <v>829</v>
      </c>
      <c r="BM15" s="250"/>
      <c r="BN15" s="250"/>
      <c r="BO15" s="250"/>
      <c r="BP15" s="250"/>
      <c r="BQ15" s="255"/>
      <c r="BR15" s="255"/>
      <c r="BS15" s="250"/>
      <c r="BT15" s="250" t="s">
        <v>834</v>
      </c>
      <c r="BU15" s="246" t="s">
        <v>946</v>
      </c>
      <c r="BV15" s="264" t="s">
        <v>988</v>
      </c>
      <c r="BW15" s="246" t="s">
        <v>593</v>
      </c>
    </row>
    <row r="16" spans="1:105" x14ac:dyDescent="0.3">
      <c r="A16" s="246">
        <v>1397</v>
      </c>
      <c r="B16" s="247">
        <v>42202</v>
      </c>
      <c r="C16" s="248" t="s">
        <v>825</v>
      </c>
      <c r="D16" s="249" t="s">
        <v>980</v>
      </c>
      <c r="E16" s="246"/>
      <c r="F16" s="246" t="s">
        <v>827</v>
      </c>
      <c r="G16" s="257">
        <v>42185</v>
      </c>
      <c r="H16" s="250" t="s">
        <v>828</v>
      </c>
      <c r="I16" s="250" t="s">
        <v>829</v>
      </c>
      <c r="J16" s="250"/>
      <c r="K16" s="246" t="s">
        <v>837</v>
      </c>
      <c r="L16" s="246" t="s">
        <v>838</v>
      </c>
      <c r="M16" s="252">
        <v>85</v>
      </c>
      <c r="N16" s="252">
        <v>25.572727272727271</v>
      </c>
      <c r="O16" s="249" t="s">
        <v>802</v>
      </c>
      <c r="P16" s="246">
        <v>1300</v>
      </c>
      <c r="Q16" s="252">
        <v>23</v>
      </c>
      <c r="R16" s="246"/>
      <c r="S16" s="249" t="s">
        <v>868</v>
      </c>
      <c r="T16" s="246"/>
      <c r="U16" s="252" t="s">
        <v>868</v>
      </c>
      <c r="V16" s="252" t="s">
        <v>868</v>
      </c>
      <c r="W16" s="252" t="s">
        <v>868</v>
      </c>
      <c r="X16" s="246"/>
      <c r="Y16" s="246"/>
      <c r="Z16" s="246"/>
      <c r="AA16" s="246"/>
      <c r="AB16" s="246"/>
      <c r="AC16" s="246"/>
      <c r="AD16" s="252" t="s">
        <v>868</v>
      </c>
      <c r="AE16" s="252" t="s">
        <v>868</v>
      </c>
      <c r="AF16" s="246"/>
      <c r="AG16" s="246"/>
      <c r="AH16" s="252" t="s">
        <v>868</v>
      </c>
      <c r="AI16" s="246"/>
      <c r="AJ16" s="246"/>
      <c r="AK16" s="252" t="s">
        <v>868</v>
      </c>
      <c r="AL16" s="246"/>
      <c r="AM16" s="252" t="s">
        <v>868</v>
      </c>
      <c r="AN16" s="252" t="s">
        <v>868</v>
      </c>
      <c r="AO16" s="246" t="s">
        <v>833</v>
      </c>
      <c r="AP16" s="250" t="s">
        <v>829</v>
      </c>
      <c r="AQ16" s="250"/>
      <c r="AR16" s="250"/>
      <c r="AS16" s="253"/>
      <c r="AT16" s="250">
        <v>11.1</v>
      </c>
      <c r="AU16" s="250" t="s">
        <v>835</v>
      </c>
      <c r="AV16" s="246"/>
      <c r="AW16" s="250">
        <v>0</v>
      </c>
      <c r="AX16" s="250">
        <v>0</v>
      </c>
      <c r="AY16" s="250">
        <v>10</v>
      </c>
      <c r="AZ16" s="250">
        <v>0</v>
      </c>
      <c r="BA16" s="250">
        <v>0</v>
      </c>
      <c r="BB16" s="250">
        <v>0</v>
      </c>
      <c r="BC16" s="250">
        <v>0</v>
      </c>
      <c r="BD16" s="250">
        <v>0</v>
      </c>
      <c r="BE16" s="250">
        <v>0</v>
      </c>
      <c r="BF16" s="250">
        <v>0</v>
      </c>
      <c r="BG16" s="250">
        <v>0</v>
      </c>
      <c r="BH16" s="250">
        <v>0</v>
      </c>
      <c r="BI16" s="250"/>
      <c r="BJ16" s="250" t="s">
        <v>829</v>
      </c>
      <c r="BK16" s="250"/>
      <c r="BL16" s="250" t="s">
        <v>829</v>
      </c>
      <c r="BM16" s="250"/>
      <c r="BN16" s="250"/>
      <c r="BO16" s="250"/>
      <c r="BP16" s="250"/>
      <c r="BQ16" s="255"/>
      <c r="BR16" s="255"/>
      <c r="BS16" s="250"/>
      <c r="BT16" s="250" t="s">
        <v>834</v>
      </c>
      <c r="BU16" s="249" t="s">
        <v>897</v>
      </c>
      <c r="BV16" s="264" t="s">
        <v>989</v>
      </c>
      <c r="BW16" s="249" t="s">
        <v>580</v>
      </c>
    </row>
    <row r="17" spans="1:105" x14ac:dyDescent="0.3">
      <c r="A17" s="246">
        <v>3601</v>
      </c>
      <c r="B17" s="247">
        <v>42202</v>
      </c>
      <c r="C17" s="248" t="s">
        <v>825</v>
      </c>
      <c r="D17" s="249" t="s">
        <v>980</v>
      </c>
      <c r="E17" s="246"/>
      <c r="F17" s="246" t="s">
        <v>827</v>
      </c>
      <c r="G17" s="258">
        <v>42185</v>
      </c>
      <c r="H17" s="250" t="s">
        <v>828</v>
      </c>
      <c r="I17" s="250" t="s">
        <v>829</v>
      </c>
      <c r="J17" s="250"/>
      <c r="K17" s="246" t="s">
        <v>839</v>
      </c>
      <c r="L17" s="246" t="s">
        <v>840</v>
      </c>
      <c r="M17" s="252">
        <v>84.681818181818187</v>
      </c>
      <c r="N17" s="252">
        <v>23.909090909090907</v>
      </c>
      <c r="O17" s="246"/>
      <c r="P17" s="246"/>
      <c r="Q17" s="252" t="s">
        <v>868</v>
      </c>
      <c r="R17" s="246"/>
      <c r="S17" s="249" t="s">
        <v>868</v>
      </c>
      <c r="T17" s="246"/>
      <c r="U17" s="252" t="s">
        <v>868</v>
      </c>
      <c r="V17" s="252" t="s">
        <v>868</v>
      </c>
      <c r="W17" s="252" t="s">
        <v>868</v>
      </c>
      <c r="X17" s="246"/>
      <c r="Y17" s="246"/>
      <c r="Z17" s="246"/>
      <c r="AA17" s="246"/>
      <c r="AB17" s="246"/>
      <c r="AC17" s="246"/>
      <c r="AD17" s="252" t="s">
        <v>868</v>
      </c>
      <c r="AE17" s="252" t="s">
        <v>868</v>
      </c>
      <c r="AF17" s="246"/>
      <c r="AG17" s="246"/>
      <c r="AH17" s="252" t="s">
        <v>868</v>
      </c>
      <c r="AI17" s="246"/>
      <c r="AJ17" s="246"/>
      <c r="AK17" s="252" t="s">
        <v>868</v>
      </c>
      <c r="AL17" s="246"/>
      <c r="AM17" s="252" t="s">
        <v>868</v>
      </c>
      <c r="AN17" s="252" t="s">
        <v>868</v>
      </c>
      <c r="AO17" s="246" t="s">
        <v>833</v>
      </c>
      <c r="AP17" s="250" t="s">
        <v>829</v>
      </c>
      <c r="AQ17" s="250"/>
      <c r="AR17" s="250"/>
      <c r="AS17" s="253"/>
      <c r="AT17" s="250">
        <v>8</v>
      </c>
      <c r="AU17" s="250" t="s">
        <v>829</v>
      </c>
      <c r="AV17" s="246"/>
      <c r="AW17" s="250">
        <v>0</v>
      </c>
      <c r="AX17" s="250">
        <v>0</v>
      </c>
      <c r="AY17" s="250">
        <v>0</v>
      </c>
      <c r="AZ17" s="250">
        <v>0</v>
      </c>
      <c r="BA17" s="250">
        <v>0</v>
      </c>
      <c r="BB17" s="250">
        <v>0</v>
      </c>
      <c r="BC17" s="250">
        <v>0</v>
      </c>
      <c r="BD17" s="250">
        <v>0</v>
      </c>
      <c r="BE17" s="250">
        <v>0</v>
      </c>
      <c r="BF17" s="250">
        <v>0</v>
      </c>
      <c r="BG17" s="250">
        <v>0</v>
      </c>
      <c r="BH17" s="250">
        <v>0</v>
      </c>
      <c r="BI17" s="250"/>
      <c r="BJ17" s="250" t="s">
        <v>829</v>
      </c>
      <c r="BK17" s="250"/>
      <c r="BL17" s="250" t="s">
        <v>829</v>
      </c>
      <c r="BM17" s="250"/>
      <c r="BN17" s="250"/>
      <c r="BO17" s="250"/>
      <c r="BP17" s="250"/>
      <c r="BQ17" s="246" t="s">
        <v>902</v>
      </c>
      <c r="BR17" s="246" t="s">
        <v>841</v>
      </c>
      <c r="BS17" s="250">
        <v>30</v>
      </c>
      <c r="BT17" s="250" t="s">
        <v>834</v>
      </c>
      <c r="BU17" s="246"/>
      <c r="BV17" s="246" t="s">
        <v>842</v>
      </c>
      <c r="BW17" s="249" t="s">
        <v>580</v>
      </c>
    </row>
    <row r="18" spans="1:105" x14ac:dyDescent="0.3">
      <c r="A18" s="246">
        <v>10374</v>
      </c>
      <c r="B18" s="247">
        <v>42202</v>
      </c>
      <c r="C18" s="248" t="s">
        <v>825</v>
      </c>
      <c r="D18" s="249" t="s">
        <v>980</v>
      </c>
      <c r="E18" s="246"/>
      <c r="F18" s="246" t="s">
        <v>827</v>
      </c>
      <c r="G18" s="258">
        <v>42171</v>
      </c>
      <c r="H18" s="250" t="s">
        <v>590</v>
      </c>
      <c r="I18" s="250" t="s">
        <v>772</v>
      </c>
      <c r="J18" s="250"/>
      <c r="K18" s="246" t="s">
        <v>801</v>
      </c>
      <c r="L18" s="246" t="s">
        <v>903</v>
      </c>
      <c r="M18" s="252">
        <v>99</v>
      </c>
      <c r="N18" s="252">
        <v>24.363636363636363</v>
      </c>
      <c r="O18" s="246" t="s">
        <v>802</v>
      </c>
      <c r="P18" s="246">
        <v>1350</v>
      </c>
      <c r="Q18" s="252">
        <v>27.881818181818183</v>
      </c>
      <c r="R18" s="246"/>
      <c r="S18" s="249" t="s">
        <v>868</v>
      </c>
      <c r="T18" s="246"/>
      <c r="U18" s="252" t="s">
        <v>868</v>
      </c>
      <c r="V18" s="252" t="s">
        <v>868</v>
      </c>
      <c r="W18" s="252" t="s">
        <v>868</v>
      </c>
      <c r="X18" s="246"/>
      <c r="Y18" s="246"/>
      <c r="Z18" s="246"/>
      <c r="AA18" s="246"/>
      <c r="AB18" s="246"/>
      <c r="AC18" s="246"/>
      <c r="AD18" s="252" t="s">
        <v>868</v>
      </c>
      <c r="AE18" s="252" t="s">
        <v>868</v>
      </c>
      <c r="AF18" s="246"/>
      <c r="AG18" s="246"/>
      <c r="AH18" s="252" t="s">
        <v>868</v>
      </c>
      <c r="AI18" s="246"/>
      <c r="AJ18" s="246"/>
      <c r="AK18" s="252" t="s">
        <v>868</v>
      </c>
      <c r="AL18" s="246"/>
      <c r="AM18" s="252" t="s">
        <v>868</v>
      </c>
      <c r="AN18" s="252" t="s">
        <v>868</v>
      </c>
      <c r="AO18" s="246" t="s">
        <v>833</v>
      </c>
      <c r="AP18" s="250" t="s">
        <v>829</v>
      </c>
      <c r="AQ18" s="250"/>
      <c r="AR18" s="250"/>
      <c r="AS18" s="253"/>
      <c r="AT18" s="250">
        <v>6</v>
      </c>
      <c r="AU18" s="250" t="s">
        <v>829</v>
      </c>
      <c r="AV18" s="246"/>
      <c r="AW18" s="250">
        <v>0</v>
      </c>
      <c r="AX18" s="250">
        <v>0</v>
      </c>
      <c r="AY18" s="250">
        <v>7</v>
      </c>
      <c r="AZ18" s="250">
        <v>0</v>
      </c>
      <c r="BA18" s="250">
        <v>0</v>
      </c>
      <c r="BB18" s="250">
        <v>0</v>
      </c>
      <c r="BC18" s="250">
        <v>0</v>
      </c>
      <c r="BD18" s="250">
        <v>0</v>
      </c>
      <c r="BE18" s="250">
        <v>0</v>
      </c>
      <c r="BF18" s="250">
        <v>0</v>
      </c>
      <c r="BG18" s="250">
        <v>0</v>
      </c>
      <c r="BH18" s="250">
        <v>0</v>
      </c>
      <c r="BI18" s="250"/>
      <c r="BJ18" s="250" t="s">
        <v>829</v>
      </c>
      <c r="BK18" s="250"/>
      <c r="BL18" s="250" t="s">
        <v>829</v>
      </c>
      <c r="BM18" s="250"/>
      <c r="BN18" s="250"/>
      <c r="BO18" s="250"/>
      <c r="BP18" s="250"/>
      <c r="BQ18" s="246"/>
      <c r="BR18" s="246"/>
      <c r="BS18" s="250"/>
      <c r="BT18" s="250" t="s">
        <v>834</v>
      </c>
      <c r="BU18" s="249" t="s">
        <v>803</v>
      </c>
      <c r="BV18" s="249" t="s">
        <v>579</v>
      </c>
      <c r="BW18" s="256" t="s">
        <v>593</v>
      </c>
    </row>
    <row r="19" spans="1:105" x14ac:dyDescent="0.3">
      <c r="A19" s="246">
        <v>9690</v>
      </c>
      <c r="B19" s="247">
        <v>42202</v>
      </c>
      <c r="C19" s="248" t="s">
        <v>825</v>
      </c>
      <c r="D19" s="249" t="s">
        <v>980</v>
      </c>
      <c r="E19" s="246"/>
      <c r="F19" s="246" t="s">
        <v>827</v>
      </c>
      <c r="G19" s="258">
        <v>42188</v>
      </c>
      <c r="H19" s="262" t="s">
        <v>590</v>
      </c>
      <c r="I19" s="262" t="s">
        <v>853</v>
      </c>
      <c r="J19" s="250"/>
      <c r="K19" s="246" t="s">
        <v>804</v>
      </c>
      <c r="L19" s="259" t="s">
        <v>904</v>
      </c>
      <c r="M19" s="252">
        <v>62.781818181818181</v>
      </c>
      <c r="N19" s="252">
        <v>27.518181818181816</v>
      </c>
      <c r="O19" s="246"/>
      <c r="P19" s="246"/>
      <c r="Q19" s="252" t="s">
        <v>868</v>
      </c>
      <c r="R19" s="246"/>
      <c r="S19" s="249" t="s">
        <v>868</v>
      </c>
      <c r="T19" s="246"/>
      <c r="U19" s="252" t="s">
        <v>868</v>
      </c>
      <c r="V19" s="252" t="s">
        <v>868</v>
      </c>
      <c r="W19" s="252" t="s">
        <v>868</v>
      </c>
      <c r="X19" s="246"/>
      <c r="Y19" s="246"/>
      <c r="Z19" s="246"/>
      <c r="AA19" s="246"/>
      <c r="AB19" s="246"/>
      <c r="AC19" s="246"/>
      <c r="AD19" s="252" t="s">
        <v>868</v>
      </c>
      <c r="AE19" s="252" t="s">
        <v>868</v>
      </c>
      <c r="AF19" s="246"/>
      <c r="AG19" s="246"/>
      <c r="AH19" s="252" t="s">
        <v>868</v>
      </c>
      <c r="AI19" s="246"/>
      <c r="AJ19" s="246"/>
      <c r="AK19" s="252" t="s">
        <v>868</v>
      </c>
      <c r="AL19" s="246"/>
      <c r="AM19" s="252" t="s">
        <v>868</v>
      </c>
      <c r="AN19" s="252" t="s">
        <v>868</v>
      </c>
      <c r="AO19" s="246" t="s">
        <v>833</v>
      </c>
      <c r="AP19" s="250" t="s">
        <v>829</v>
      </c>
      <c r="AQ19" s="250"/>
      <c r="AR19" s="250"/>
      <c r="AS19" s="253"/>
      <c r="AT19" s="250">
        <v>15</v>
      </c>
      <c r="AU19" s="250" t="s">
        <v>829</v>
      </c>
      <c r="AV19" s="246"/>
      <c r="AW19" s="250">
        <v>0</v>
      </c>
      <c r="AX19" s="250">
        <v>0</v>
      </c>
      <c r="AY19" s="250">
        <v>0</v>
      </c>
      <c r="AZ19" s="250">
        <v>0</v>
      </c>
      <c r="BA19" s="250">
        <v>0</v>
      </c>
      <c r="BB19" s="250">
        <v>0</v>
      </c>
      <c r="BC19" s="250">
        <v>0</v>
      </c>
      <c r="BD19" s="250">
        <v>0</v>
      </c>
      <c r="BE19" s="250">
        <v>0</v>
      </c>
      <c r="BF19" s="250">
        <v>0</v>
      </c>
      <c r="BG19" s="250">
        <v>0</v>
      </c>
      <c r="BH19" s="250">
        <v>0</v>
      </c>
      <c r="BI19" s="250"/>
      <c r="BJ19" s="250" t="s">
        <v>829</v>
      </c>
      <c r="BK19" s="250"/>
      <c r="BL19" s="250" t="s">
        <v>829</v>
      </c>
      <c r="BM19" s="250"/>
      <c r="BN19" s="250"/>
      <c r="BO19" s="250"/>
      <c r="BP19" s="250"/>
      <c r="BQ19" s="246"/>
      <c r="BR19" s="246"/>
      <c r="BS19" s="250"/>
      <c r="BT19" s="250" t="s">
        <v>834</v>
      </c>
      <c r="BU19" s="246" t="s">
        <v>803</v>
      </c>
      <c r="BV19" s="246" t="s">
        <v>990</v>
      </c>
      <c r="BW19" s="249" t="s">
        <v>580</v>
      </c>
    </row>
    <row r="20" spans="1:105" x14ac:dyDescent="0.3">
      <c r="A20" s="246">
        <v>9920</v>
      </c>
      <c r="B20" s="247">
        <v>42202</v>
      </c>
      <c r="C20" s="248" t="s">
        <v>825</v>
      </c>
      <c r="D20" s="249" t="s">
        <v>980</v>
      </c>
      <c r="E20" s="246"/>
      <c r="F20" s="246" t="s">
        <v>827</v>
      </c>
      <c r="G20" s="258">
        <v>42185</v>
      </c>
      <c r="H20" s="250" t="s">
        <v>828</v>
      </c>
      <c r="I20" s="250" t="s">
        <v>829</v>
      </c>
      <c r="J20" s="250"/>
      <c r="K20" s="249" t="s">
        <v>906</v>
      </c>
      <c r="L20" s="246" t="s">
        <v>844</v>
      </c>
      <c r="M20" s="252">
        <v>71.472727272727269</v>
      </c>
      <c r="N20" s="252">
        <v>26.863636363636363</v>
      </c>
      <c r="O20" s="246"/>
      <c r="P20" s="246"/>
      <c r="Q20" s="252" t="s">
        <v>868</v>
      </c>
      <c r="R20" s="246"/>
      <c r="S20" s="249" t="s">
        <v>868</v>
      </c>
      <c r="T20" s="246"/>
      <c r="U20" s="252" t="s">
        <v>868</v>
      </c>
      <c r="V20" s="252" t="s">
        <v>868</v>
      </c>
      <c r="W20" s="252" t="s">
        <v>868</v>
      </c>
      <c r="X20" s="246"/>
      <c r="Y20" s="246"/>
      <c r="Z20" s="246"/>
      <c r="AA20" s="246"/>
      <c r="AB20" s="246"/>
      <c r="AC20" s="246"/>
      <c r="AD20" s="252" t="s">
        <v>868</v>
      </c>
      <c r="AE20" s="252" t="s">
        <v>868</v>
      </c>
      <c r="AF20" s="246"/>
      <c r="AG20" s="246"/>
      <c r="AH20" s="252" t="s">
        <v>868</v>
      </c>
      <c r="AI20" s="246"/>
      <c r="AJ20" s="246"/>
      <c r="AK20" s="252" t="s">
        <v>868</v>
      </c>
      <c r="AL20" s="246"/>
      <c r="AM20" s="252" t="s">
        <v>868</v>
      </c>
      <c r="AN20" s="252" t="s">
        <v>868</v>
      </c>
      <c r="AO20" s="246" t="s">
        <v>833</v>
      </c>
      <c r="AP20" s="250" t="s">
        <v>829</v>
      </c>
      <c r="AQ20" s="250"/>
      <c r="AR20" s="250"/>
      <c r="AS20" s="253"/>
      <c r="AT20" s="250">
        <v>15</v>
      </c>
      <c r="AU20" s="250" t="s">
        <v>829</v>
      </c>
      <c r="AV20" s="246"/>
      <c r="AW20" s="250">
        <v>0</v>
      </c>
      <c r="AX20" s="250">
        <v>0</v>
      </c>
      <c r="AY20" s="250">
        <v>0</v>
      </c>
      <c r="AZ20" s="250">
        <v>0</v>
      </c>
      <c r="BA20" s="250">
        <v>0</v>
      </c>
      <c r="BB20" s="250">
        <v>0</v>
      </c>
      <c r="BC20" s="250">
        <v>0</v>
      </c>
      <c r="BD20" s="250">
        <v>0</v>
      </c>
      <c r="BE20" s="250">
        <v>0</v>
      </c>
      <c r="BF20" s="250">
        <v>0</v>
      </c>
      <c r="BG20" s="250">
        <v>0</v>
      </c>
      <c r="BH20" s="250">
        <v>0</v>
      </c>
      <c r="BI20" s="250"/>
      <c r="BJ20" s="250" t="s">
        <v>829</v>
      </c>
      <c r="BK20" s="250"/>
      <c r="BL20" s="250" t="s">
        <v>829</v>
      </c>
      <c r="BM20" s="250">
        <v>120</v>
      </c>
      <c r="BN20" s="250"/>
      <c r="BO20" s="250"/>
      <c r="BP20" s="250"/>
      <c r="BQ20" s="255"/>
      <c r="BR20" s="255"/>
      <c r="BS20" s="250"/>
      <c r="BT20" s="250" t="s">
        <v>834</v>
      </c>
      <c r="BU20" s="249" t="s">
        <v>897</v>
      </c>
      <c r="BV20" s="249" t="s">
        <v>991</v>
      </c>
      <c r="BW20" s="249" t="s">
        <v>580</v>
      </c>
    </row>
    <row r="21" spans="1:105" x14ac:dyDescent="0.3">
      <c r="A21" s="246">
        <v>9904</v>
      </c>
      <c r="B21" s="247">
        <v>42202</v>
      </c>
      <c r="C21" s="248" t="s">
        <v>825</v>
      </c>
      <c r="D21" s="249" t="s">
        <v>980</v>
      </c>
      <c r="E21" s="246"/>
      <c r="F21" s="246" t="s">
        <v>827</v>
      </c>
      <c r="G21" s="258">
        <v>42066</v>
      </c>
      <c r="H21" s="250" t="s">
        <v>828</v>
      </c>
      <c r="I21" s="250" t="s">
        <v>829</v>
      </c>
      <c r="J21" s="250"/>
      <c r="K21" s="249" t="s">
        <v>908</v>
      </c>
      <c r="L21" s="246" t="s">
        <v>844</v>
      </c>
      <c r="M21" s="252">
        <v>78.499999999999986</v>
      </c>
      <c r="N21" s="252">
        <v>20.599999999999998</v>
      </c>
      <c r="O21" s="246"/>
      <c r="P21" s="246"/>
      <c r="Q21" s="252" t="s">
        <v>868</v>
      </c>
      <c r="R21" s="246"/>
      <c r="S21" s="249" t="s">
        <v>868</v>
      </c>
      <c r="T21" s="246"/>
      <c r="U21" s="252" t="s">
        <v>868</v>
      </c>
      <c r="V21" s="252" t="s">
        <v>868</v>
      </c>
      <c r="W21" s="252" t="s">
        <v>868</v>
      </c>
      <c r="X21" s="246"/>
      <c r="Y21" s="246"/>
      <c r="Z21" s="246"/>
      <c r="AA21" s="246"/>
      <c r="AB21" s="246"/>
      <c r="AC21" s="246"/>
      <c r="AD21" s="252" t="s">
        <v>868</v>
      </c>
      <c r="AE21" s="252" t="s">
        <v>868</v>
      </c>
      <c r="AF21" s="246"/>
      <c r="AG21" s="246"/>
      <c r="AH21" s="252" t="s">
        <v>868</v>
      </c>
      <c r="AI21" s="246"/>
      <c r="AJ21" s="246"/>
      <c r="AK21" s="252" t="s">
        <v>868</v>
      </c>
      <c r="AL21" s="246"/>
      <c r="AM21" s="252" t="s">
        <v>868</v>
      </c>
      <c r="AN21" s="252" t="s">
        <v>868</v>
      </c>
      <c r="AO21" s="246" t="s">
        <v>833</v>
      </c>
      <c r="AP21" s="250" t="s">
        <v>829</v>
      </c>
      <c r="AQ21" s="250"/>
      <c r="AR21" s="250"/>
      <c r="AS21" s="253"/>
      <c r="AT21" s="250">
        <v>8</v>
      </c>
      <c r="AU21" s="250" t="s">
        <v>829</v>
      </c>
      <c r="AV21" s="246"/>
      <c r="AW21" s="250">
        <v>0</v>
      </c>
      <c r="AX21" s="250">
        <v>0</v>
      </c>
      <c r="AY21" s="250">
        <v>0</v>
      </c>
      <c r="AZ21" s="250">
        <v>0</v>
      </c>
      <c r="BA21" s="250">
        <v>0</v>
      </c>
      <c r="BB21" s="250">
        <v>0</v>
      </c>
      <c r="BC21" s="250">
        <v>0</v>
      </c>
      <c r="BD21" s="250">
        <v>0</v>
      </c>
      <c r="BE21" s="250">
        <v>0</v>
      </c>
      <c r="BF21" s="250">
        <v>0</v>
      </c>
      <c r="BG21" s="250">
        <v>0</v>
      </c>
      <c r="BH21" s="250">
        <v>0</v>
      </c>
      <c r="BI21" s="250"/>
      <c r="BJ21" s="250" t="s">
        <v>829</v>
      </c>
      <c r="BK21" s="250"/>
      <c r="BL21" s="250" t="s">
        <v>829</v>
      </c>
      <c r="BM21" s="250"/>
      <c r="BN21" s="250"/>
      <c r="BO21" s="250"/>
      <c r="BP21" s="250"/>
      <c r="BQ21" s="255"/>
      <c r="BR21" s="255"/>
      <c r="BS21" s="250"/>
      <c r="BT21" s="250" t="s">
        <v>834</v>
      </c>
      <c r="BU21" s="249" t="s">
        <v>897</v>
      </c>
      <c r="BV21" s="249" t="s">
        <v>579</v>
      </c>
      <c r="BW21" s="249" t="s">
        <v>600</v>
      </c>
    </row>
    <row r="22" spans="1:105" x14ac:dyDescent="0.3">
      <c r="A22" s="246">
        <v>10043</v>
      </c>
      <c r="B22" s="247">
        <v>42202</v>
      </c>
      <c r="C22" s="248" t="s">
        <v>825</v>
      </c>
      <c r="D22" s="249" t="s">
        <v>980</v>
      </c>
      <c r="E22" s="246"/>
      <c r="F22" s="246" t="s">
        <v>827</v>
      </c>
      <c r="G22" s="258">
        <v>42184</v>
      </c>
      <c r="H22" s="262" t="s">
        <v>590</v>
      </c>
      <c r="I22" s="262" t="s">
        <v>853</v>
      </c>
      <c r="J22" s="250"/>
      <c r="K22" s="249" t="s">
        <v>909</v>
      </c>
      <c r="L22" s="259" t="s">
        <v>910</v>
      </c>
      <c r="M22" s="252">
        <v>69.972727272727269</v>
      </c>
      <c r="N22" s="252">
        <v>20.718181818181815</v>
      </c>
      <c r="O22" s="246"/>
      <c r="P22" s="246"/>
      <c r="Q22" s="252" t="s">
        <v>868</v>
      </c>
      <c r="R22" s="246"/>
      <c r="S22" s="249" t="s">
        <v>868</v>
      </c>
      <c r="T22" s="246"/>
      <c r="U22" s="252" t="s">
        <v>868</v>
      </c>
      <c r="V22" s="252" t="s">
        <v>868</v>
      </c>
      <c r="W22" s="252" t="s">
        <v>868</v>
      </c>
      <c r="X22" s="246"/>
      <c r="Y22" s="246"/>
      <c r="Z22" s="246"/>
      <c r="AA22" s="246"/>
      <c r="AB22" s="246"/>
      <c r="AC22" s="246"/>
      <c r="AD22" s="252" t="s">
        <v>868</v>
      </c>
      <c r="AE22" s="252" t="s">
        <v>868</v>
      </c>
      <c r="AF22" s="246"/>
      <c r="AG22" s="246"/>
      <c r="AH22" s="252" t="s">
        <v>868</v>
      </c>
      <c r="AI22" s="246"/>
      <c r="AJ22" s="246"/>
      <c r="AK22" s="252" t="s">
        <v>868</v>
      </c>
      <c r="AL22" s="246"/>
      <c r="AM22" s="252" t="s">
        <v>868</v>
      </c>
      <c r="AN22" s="252" t="s">
        <v>868</v>
      </c>
      <c r="AO22" s="246" t="s">
        <v>833</v>
      </c>
      <c r="AP22" s="250" t="s">
        <v>829</v>
      </c>
      <c r="AQ22" s="250"/>
      <c r="AR22" s="250"/>
      <c r="AS22" s="253"/>
      <c r="AT22" s="250">
        <v>10</v>
      </c>
      <c r="AU22" s="250" t="s">
        <v>829</v>
      </c>
      <c r="AV22" s="246"/>
      <c r="AW22" s="250">
        <v>0</v>
      </c>
      <c r="AX22" s="250">
        <v>0</v>
      </c>
      <c r="AY22" s="250">
        <v>0</v>
      </c>
      <c r="AZ22" s="250">
        <v>0</v>
      </c>
      <c r="BA22" s="250">
        <v>0</v>
      </c>
      <c r="BB22" s="250">
        <v>0</v>
      </c>
      <c r="BC22" s="250">
        <v>0</v>
      </c>
      <c r="BD22" s="250">
        <v>0</v>
      </c>
      <c r="BE22" s="250">
        <v>0</v>
      </c>
      <c r="BF22" s="250">
        <v>0</v>
      </c>
      <c r="BG22" s="250">
        <v>0</v>
      </c>
      <c r="BH22" s="250">
        <v>0</v>
      </c>
      <c r="BI22" s="250"/>
      <c r="BJ22" s="250" t="s">
        <v>829</v>
      </c>
      <c r="BK22" s="250"/>
      <c r="BL22" s="250" t="s">
        <v>829</v>
      </c>
      <c r="BM22" s="250">
        <v>39</v>
      </c>
      <c r="BN22" s="250"/>
      <c r="BO22" s="250"/>
      <c r="BP22" s="250"/>
      <c r="BQ22" s="246"/>
      <c r="BR22" s="246"/>
      <c r="BS22" s="250"/>
      <c r="BT22" s="250" t="s">
        <v>834</v>
      </c>
      <c r="BU22" s="249" t="s">
        <v>911</v>
      </c>
      <c r="BV22" s="249" t="s">
        <v>992</v>
      </c>
      <c r="BW22" s="256" t="s">
        <v>580</v>
      </c>
    </row>
    <row r="23" spans="1:105" x14ac:dyDescent="0.3">
      <c r="A23" s="246">
        <v>8942</v>
      </c>
      <c r="B23" s="247">
        <v>42203</v>
      </c>
      <c r="C23" s="248" t="s">
        <v>825</v>
      </c>
      <c r="D23" s="249" t="s">
        <v>980</v>
      </c>
      <c r="E23" s="246"/>
      <c r="F23" s="246" t="s">
        <v>845</v>
      </c>
      <c r="G23" s="247">
        <v>42187</v>
      </c>
      <c r="H23" s="250" t="s">
        <v>828</v>
      </c>
      <c r="I23" s="250" t="s">
        <v>853</v>
      </c>
      <c r="J23" s="250"/>
      <c r="K23" s="246" t="s">
        <v>866</v>
      </c>
      <c r="L23" s="251" t="s">
        <v>867</v>
      </c>
      <c r="M23" s="252">
        <v>75.454545454545453</v>
      </c>
      <c r="N23" s="252">
        <v>21.818181818181817</v>
      </c>
      <c r="O23" s="246"/>
      <c r="P23" s="246"/>
      <c r="Q23" s="252" t="s">
        <v>868</v>
      </c>
      <c r="R23" s="246"/>
      <c r="S23" s="249" t="s">
        <v>868</v>
      </c>
      <c r="T23" s="246"/>
      <c r="U23" s="252" t="s">
        <v>868</v>
      </c>
      <c r="V23" s="252" t="s">
        <v>868</v>
      </c>
      <c r="W23" s="252" t="s">
        <v>868</v>
      </c>
      <c r="X23" s="246"/>
      <c r="Y23" s="246"/>
      <c r="Z23" s="246"/>
      <c r="AA23" s="246"/>
      <c r="AB23" s="246"/>
      <c r="AC23" s="246"/>
      <c r="AD23" s="252" t="s">
        <v>868</v>
      </c>
      <c r="AE23" s="252">
        <v>14.999999999999998</v>
      </c>
      <c r="AF23" s="246"/>
      <c r="AG23" s="246"/>
      <c r="AH23" s="252" t="s">
        <v>868</v>
      </c>
      <c r="AI23" s="246"/>
      <c r="AJ23" s="246"/>
      <c r="AK23" s="252" t="s">
        <v>868</v>
      </c>
      <c r="AL23" s="246"/>
      <c r="AM23" s="252" t="s">
        <v>868</v>
      </c>
      <c r="AN23" s="252" t="s">
        <v>868</v>
      </c>
      <c r="AO23" s="246" t="s">
        <v>846</v>
      </c>
      <c r="AP23" s="250" t="s">
        <v>829</v>
      </c>
      <c r="AQ23" s="250"/>
      <c r="AR23" s="250"/>
      <c r="AS23" s="253"/>
      <c r="AT23" s="250">
        <v>16</v>
      </c>
      <c r="AU23" s="250" t="s">
        <v>835</v>
      </c>
      <c r="AV23" s="246"/>
      <c r="AW23" s="250">
        <v>0</v>
      </c>
      <c r="AX23" s="250">
        <v>0</v>
      </c>
      <c r="AY23" s="250">
        <v>0</v>
      </c>
      <c r="AZ23" s="250">
        <v>0</v>
      </c>
      <c r="BA23" s="250">
        <v>0</v>
      </c>
      <c r="BB23" s="250">
        <v>0</v>
      </c>
      <c r="BC23" s="250">
        <v>0</v>
      </c>
      <c r="BD23" s="250">
        <v>0</v>
      </c>
      <c r="BE23" s="250">
        <v>0</v>
      </c>
      <c r="BF23" s="250">
        <v>0</v>
      </c>
      <c r="BG23" s="250">
        <v>0</v>
      </c>
      <c r="BH23" s="250">
        <v>0</v>
      </c>
      <c r="BI23" s="250"/>
      <c r="BJ23" s="250" t="s">
        <v>829</v>
      </c>
      <c r="BK23" s="250"/>
      <c r="BL23" s="250" t="s">
        <v>829</v>
      </c>
      <c r="BM23" s="250">
        <v>234</v>
      </c>
      <c r="BN23" s="250"/>
      <c r="BO23" s="250"/>
      <c r="BP23" s="254">
        <v>42550</v>
      </c>
      <c r="BQ23" s="246"/>
      <c r="BR23" s="246"/>
      <c r="BS23" s="250"/>
      <c r="BT23" s="250" t="s">
        <v>834</v>
      </c>
      <c r="BU23" s="255" t="s">
        <v>869</v>
      </c>
      <c r="BV23" s="246" t="s">
        <v>579</v>
      </c>
      <c r="BW23" s="255" t="s">
        <v>580</v>
      </c>
    </row>
    <row r="24" spans="1:105" x14ac:dyDescent="0.3">
      <c r="A24" s="246">
        <v>10824</v>
      </c>
      <c r="B24" s="247">
        <v>42202</v>
      </c>
      <c r="C24" s="248" t="s">
        <v>825</v>
      </c>
      <c r="D24" s="249" t="s">
        <v>980</v>
      </c>
      <c r="E24" s="246"/>
      <c r="F24" s="246" t="s">
        <v>845</v>
      </c>
      <c r="G24" s="247">
        <v>42199</v>
      </c>
      <c r="H24" s="250" t="s">
        <v>828</v>
      </c>
      <c r="I24" s="250" t="s">
        <v>853</v>
      </c>
      <c r="J24" s="250"/>
      <c r="K24" s="246" t="s">
        <v>870</v>
      </c>
      <c r="L24" s="251" t="s">
        <v>871</v>
      </c>
      <c r="M24" s="252">
        <v>87.999999999999986</v>
      </c>
      <c r="N24" s="252">
        <v>25.790909090909089</v>
      </c>
      <c r="O24" s="246"/>
      <c r="P24" s="246"/>
      <c r="Q24" s="252" t="s">
        <v>868</v>
      </c>
      <c r="R24" s="246"/>
      <c r="S24" s="249" t="s">
        <v>868</v>
      </c>
      <c r="T24" s="246"/>
      <c r="U24" s="252" t="s">
        <v>868</v>
      </c>
      <c r="V24" s="252" t="s">
        <v>868</v>
      </c>
      <c r="W24" s="252" t="s">
        <v>868</v>
      </c>
      <c r="X24" s="246"/>
      <c r="Y24" s="246"/>
      <c r="Z24" s="246"/>
      <c r="AA24" s="246"/>
      <c r="AB24" s="246"/>
      <c r="AC24" s="246"/>
      <c r="AD24" s="252" t="s">
        <v>868</v>
      </c>
      <c r="AE24" s="252">
        <v>11.972727272727271</v>
      </c>
      <c r="AF24" s="246"/>
      <c r="AG24" s="246"/>
      <c r="AH24" s="252" t="s">
        <v>868</v>
      </c>
      <c r="AI24" s="246"/>
      <c r="AJ24" s="246"/>
      <c r="AK24" s="252" t="s">
        <v>868</v>
      </c>
      <c r="AL24" s="246"/>
      <c r="AM24" s="252" t="s">
        <v>868</v>
      </c>
      <c r="AN24" s="252" t="s">
        <v>868</v>
      </c>
      <c r="AO24" s="246" t="s">
        <v>846</v>
      </c>
      <c r="AP24" s="250" t="s">
        <v>829</v>
      </c>
      <c r="AQ24" s="250"/>
      <c r="AR24" s="250"/>
      <c r="AS24" s="253"/>
      <c r="AT24" s="250">
        <v>15</v>
      </c>
      <c r="AU24" s="250" t="s">
        <v>835</v>
      </c>
      <c r="AV24" s="246"/>
      <c r="AW24" s="250">
        <v>0</v>
      </c>
      <c r="AX24" s="250">
        <v>0</v>
      </c>
      <c r="AY24" s="250">
        <v>0</v>
      </c>
      <c r="AZ24" s="250">
        <v>0</v>
      </c>
      <c r="BA24" s="250">
        <v>0</v>
      </c>
      <c r="BB24" s="250">
        <v>0</v>
      </c>
      <c r="BC24" s="250">
        <v>0</v>
      </c>
      <c r="BD24" s="250">
        <v>0</v>
      </c>
      <c r="BE24" s="250">
        <v>0</v>
      </c>
      <c r="BF24" s="250">
        <v>0</v>
      </c>
      <c r="BG24" s="250">
        <v>0</v>
      </c>
      <c r="BH24" s="250">
        <v>0</v>
      </c>
      <c r="BI24" s="250"/>
      <c r="BJ24" s="250" t="s">
        <v>829</v>
      </c>
      <c r="BK24" s="250">
        <v>24</v>
      </c>
      <c r="BL24" s="250" t="s">
        <v>829</v>
      </c>
      <c r="BM24" s="250"/>
      <c r="BN24" s="250"/>
      <c r="BO24" s="250"/>
      <c r="BP24" s="250"/>
      <c r="BQ24" s="246"/>
      <c r="BR24" s="255"/>
      <c r="BS24" s="250"/>
      <c r="BT24" s="250" t="s">
        <v>834</v>
      </c>
      <c r="BU24" s="246"/>
      <c r="BV24" s="246" t="s">
        <v>579</v>
      </c>
      <c r="BW24" s="256" t="s">
        <v>593</v>
      </c>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row>
    <row r="25" spans="1:105" x14ac:dyDescent="0.3">
      <c r="A25" s="246">
        <v>10502</v>
      </c>
      <c r="B25" s="247">
        <v>42202</v>
      </c>
      <c r="C25" s="248" t="s">
        <v>825</v>
      </c>
      <c r="D25" s="249" t="s">
        <v>980</v>
      </c>
      <c r="E25" s="246"/>
      <c r="F25" s="246" t="s">
        <v>845</v>
      </c>
      <c r="G25" s="257">
        <v>42185</v>
      </c>
      <c r="H25" s="250" t="s">
        <v>828</v>
      </c>
      <c r="I25" s="250" t="s">
        <v>829</v>
      </c>
      <c r="J25" s="250"/>
      <c r="K25" s="246" t="s">
        <v>873</v>
      </c>
      <c r="L25" s="249" t="s">
        <v>874</v>
      </c>
      <c r="M25" s="252">
        <v>89.14</v>
      </c>
      <c r="N25" s="252">
        <v>21.7</v>
      </c>
      <c r="O25" s="246"/>
      <c r="P25" s="246"/>
      <c r="Q25" s="252" t="s">
        <v>868</v>
      </c>
      <c r="R25" s="246"/>
      <c r="S25" s="249" t="s">
        <v>868</v>
      </c>
      <c r="T25" s="246"/>
      <c r="U25" s="252" t="s">
        <v>868</v>
      </c>
      <c r="V25" s="252" t="s">
        <v>868</v>
      </c>
      <c r="W25" s="252" t="s">
        <v>868</v>
      </c>
      <c r="X25" s="246"/>
      <c r="Y25" s="246"/>
      <c r="Z25" s="246"/>
      <c r="AA25" s="246"/>
      <c r="AB25" s="246"/>
      <c r="AC25" s="246"/>
      <c r="AD25" s="252" t="s">
        <v>868</v>
      </c>
      <c r="AE25" s="252">
        <v>8.2363636363636363</v>
      </c>
      <c r="AF25" s="246"/>
      <c r="AG25" s="246"/>
      <c r="AH25" s="252" t="s">
        <v>868</v>
      </c>
      <c r="AI25" s="246"/>
      <c r="AJ25" s="246"/>
      <c r="AK25" s="252" t="s">
        <v>868</v>
      </c>
      <c r="AL25" s="246"/>
      <c r="AM25" s="252" t="s">
        <v>868</v>
      </c>
      <c r="AN25" s="252" t="s">
        <v>868</v>
      </c>
      <c r="AO25" s="246" t="s">
        <v>846</v>
      </c>
      <c r="AP25" s="250" t="s">
        <v>829</v>
      </c>
      <c r="AQ25" s="250"/>
      <c r="AR25" s="250"/>
      <c r="AS25" s="253"/>
      <c r="AT25" s="250">
        <v>7.5</v>
      </c>
      <c r="AU25" s="250" t="s">
        <v>829</v>
      </c>
      <c r="AV25" s="246"/>
      <c r="AW25" s="250">
        <v>0</v>
      </c>
      <c r="AX25" s="250">
        <v>0</v>
      </c>
      <c r="AY25" s="250">
        <v>0</v>
      </c>
      <c r="AZ25" s="250">
        <v>0</v>
      </c>
      <c r="BA25" s="250">
        <v>0</v>
      </c>
      <c r="BB25" s="250">
        <v>0</v>
      </c>
      <c r="BC25" s="250">
        <v>0</v>
      </c>
      <c r="BD25" s="250">
        <v>0</v>
      </c>
      <c r="BE25" s="250">
        <v>0</v>
      </c>
      <c r="BF25" s="250">
        <v>0</v>
      </c>
      <c r="BG25" s="250">
        <v>0</v>
      </c>
      <c r="BH25" s="250">
        <v>0</v>
      </c>
      <c r="BI25" s="250"/>
      <c r="BJ25" s="250" t="s">
        <v>829</v>
      </c>
      <c r="BK25" s="250"/>
      <c r="BL25" s="250" t="s">
        <v>829</v>
      </c>
      <c r="BM25" s="250"/>
      <c r="BN25" s="250"/>
      <c r="BO25" s="250"/>
      <c r="BP25" s="250"/>
      <c r="BQ25" s="246"/>
      <c r="BR25" s="255"/>
      <c r="BS25" s="250"/>
      <c r="BT25" s="250" t="s">
        <v>834</v>
      </c>
      <c r="BU25" s="249" t="s">
        <v>803</v>
      </c>
      <c r="BV25" s="249" t="s">
        <v>579</v>
      </c>
      <c r="BW25" s="249" t="s">
        <v>593</v>
      </c>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row>
    <row r="26" spans="1:105" ht="15.5" x14ac:dyDescent="0.35">
      <c r="A26" s="246">
        <v>10602</v>
      </c>
      <c r="B26" s="247">
        <v>42202</v>
      </c>
      <c r="C26" s="248" t="s">
        <v>825</v>
      </c>
      <c r="D26" s="249" t="s">
        <v>980</v>
      </c>
      <c r="E26" s="246"/>
      <c r="F26" s="246" t="s">
        <v>845</v>
      </c>
      <c r="G26" s="258">
        <v>42188</v>
      </c>
      <c r="H26" s="250" t="s">
        <v>590</v>
      </c>
      <c r="I26" s="250" t="s">
        <v>853</v>
      </c>
      <c r="J26" s="250"/>
      <c r="K26" s="246" t="s">
        <v>875</v>
      </c>
      <c r="L26" s="259" t="s">
        <v>876</v>
      </c>
      <c r="M26" s="252">
        <v>84</v>
      </c>
      <c r="N26" s="252">
        <v>25.654545454545453</v>
      </c>
      <c r="O26" s="246"/>
      <c r="P26" s="246"/>
      <c r="Q26" s="252" t="s">
        <v>868</v>
      </c>
      <c r="R26" s="246"/>
      <c r="S26" s="249" t="s">
        <v>868</v>
      </c>
      <c r="T26" s="246"/>
      <c r="U26" s="252" t="s">
        <v>868</v>
      </c>
      <c r="V26" s="252" t="s">
        <v>868</v>
      </c>
      <c r="W26" s="252" t="s">
        <v>868</v>
      </c>
      <c r="X26" s="246"/>
      <c r="Y26" s="246"/>
      <c r="Z26" s="246"/>
      <c r="AA26" s="246"/>
      <c r="AB26" s="246"/>
      <c r="AC26" s="246"/>
      <c r="AD26" s="252" t="s">
        <v>868</v>
      </c>
      <c r="AE26" s="252">
        <v>14.927272727272728</v>
      </c>
      <c r="AF26" s="246"/>
      <c r="AG26" s="246"/>
      <c r="AH26" s="252" t="s">
        <v>868</v>
      </c>
      <c r="AI26" s="246"/>
      <c r="AJ26" s="246"/>
      <c r="AK26" s="252" t="s">
        <v>868</v>
      </c>
      <c r="AL26" s="246"/>
      <c r="AM26" s="252" t="s">
        <v>868</v>
      </c>
      <c r="AN26" s="252" t="s">
        <v>868</v>
      </c>
      <c r="AO26" s="246" t="s">
        <v>846</v>
      </c>
      <c r="AP26" s="250" t="s">
        <v>829</v>
      </c>
      <c r="AQ26" s="250"/>
      <c r="AR26" s="250"/>
      <c r="AS26" s="253"/>
      <c r="AT26" s="250">
        <v>14</v>
      </c>
      <c r="AU26" s="250" t="s">
        <v>829</v>
      </c>
      <c r="AV26" s="246"/>
      <c r="AW26" s="250">
        <v>0</v>
      </c>
      <c r="AX26" s="250">
        <v>0</v>
      </c>
      <c r="AY26" s="250">
        <v>0</v>
      </c>
      <c r="AZ26" s="250">
        <v>0</v>
      </c>
      <c r="BA26" s="250">
        <v>0</v>
      </c>
      <c r="BB26" s="250">
        <v>0</v>
      </c>
      <c r="BC26" s="250">
        <v>0</v>
      </c>
      <c r="BD26" s="250">
        <v>0</v>
      </c>
      <c r="BE26" s="250">
        <v>0</v>
      </c>
      <c r="BF26" s="250">
        <v>0</v>
      </c>
      <c r="BG26" s="250">
        <v>0</v>
      </c>
      <c r="BH26" s="250">
        <v>0</v>
      </c>
      <c r="BI26" s="250"/>
      <c r="BJ26" s="250" t="s">
        <v>829</v>
      </c>
      <c r="BK26" s="250"/>
      <c r="BL26" s="250" t="s">
        <v>829</v>
      </c>
      <c r="BM26" s="250"/>
      <c r="BN26" s="250"/>
      <c r="BO26" s="250"/>
      <c r="BP26" s="250"/>
      <c r="BQ26" s="260" t="s">
        <v>877</v>
      </c>
      <c r="BR26" s="255" t="s">
        <v>878</v>
      </c>
      <c r="BS26" s="250">
        <v>50</v>
      </c>
      <c r="BT26" s="250" t="s">
        <v>834</v>
      </c>
      <c r="BU26" s="246" t="s">
        <v>803</v>
      </c>
      <c r="BV26" s="246" t="s">
        <v>993</v>
      </c>
      <c r="BW26" s="246" t="s">
        <v>580</v>
      </c>
    </row>
    <row r="27" spans="1:105" x14ac:dyDescent="0.3">
      <c r="A27" s="246">
        <v>1474</v>
      </c>
      <c r="B27" s="247">
        <v>42202</v>
      </c>
      <c r="C27" s="248" t="s">
        <v>825</v>
      </c>
      <c r="D27" s="249" t="s">
        <v>980</v>
      </c>
      <c r="E27" s="246"/>
      <c r="F27" s="246" t="s">
        <v>845</v>
      </c>
      <c r="G27" s="258">
        <v>42185</v>
      </c>
      <c r="H27" s="250" t="s">
        <v>828</v>
      </c>
      <c r="I27" s="250" t="s">
        <v>829</v>
      </c>
      <c r="J27" s="250"/>
      <c r="K27" s="246" t="s">
        <v>880</v>
      </c>
      <c r="L27" s="246" t="s">
        <v>844</v>
      </c>
      <c r="M27" s="252">
        <v>94.418181818181807</v>
      </c>
      <c r="N27" s="252">
        <v>23.063636363636363</v>
      </c>
      <c r="O27" s="246"/>
      <c r="P27" s="246"/>
      <c r="Q27" s="252" t="s">
        <v>868</v>
      </c>
      <c r="R27" s="246"/>
      <c r="S27" s="249" t="s">
        <v>868</v>
      </c>
      <c r="T27" s="246"/>
      <c r="U27" s="252" t="s">
        <v>868</v>
      </c>
      <c r="V27" s="252" t="s">
        <v>868</v>
      </c>
      <c r="W27" s="252" t="s">
        <v>868</v>
      </c>
      <c r="X27" s="246"/>
      <c r="Y27" s="246"/>
      <c r="Z27" s="246"/>
      <c r="AA27" s="246"/>
      <c r="AB27" s="246"/>
      <c r="AC27" s="246"/>
      <c r="AD27" s="252" t="s">
        <v>868</v>
      </c>
      <c r="AE27" s="252">
        <v>11.936363636363636</v>
      </c>
      <c r="AF27" s="246"/>
      <c r="AG27" s="246"/>
      <c r="AH27" s="252" t="s">
        <v>868</v>
      </c>
      <c r="AI27" s="246"/>
      <c r="AJ27" s="246"/>
      <c r="AK27" s="252" t="s">
        <v>868</v>
      </c>
      <c r="AL27" s="246"/>
      <c r="AM27" s="252" t="s">
        <v>868</v>
      </c>
      <c r="AN27" s="252" t="s">
        <v>868</v>
      </c>
      <c r="AO27" s="246" t="s">
        <v>846</v>
      </c>
      <c r="AP27" s="250" t="s">
        <v>829</v>
      </c>
      <c r="AQ27" s="250"/>
      <c r="AR27" s="250"/>
      <c r="AS27" s="253"/>
      <c r="AT27" s="250">
        <v>11.6</v>
      </c>
      <c r="AU27" s="250" t="s">
        <v>829</v>
      </c>
      <c r="AV27" s="246"/>
      <c r="AW27" s="250">
        <v>0</v>
      </c>
      <c r="AX27" s="250">
        <v>0</v>
      </c>
      <c r="AY27" s="250">
        <v>0</v>
      </c>
      <c r="AZ27" s="250">
        <v>0</v>
      </c>
      <c r="BA27" s="250">
        <v>0</v>
      </c>
      <c r="BB27" s="250">
        <v>0</v>
      </c>
      <c r="BC27" s="250">
        <v>0</v>
      </c>
      <c r="BD27" s="250">
        <v>0</v>
      </c>
      <c r="BE27" s="250">
        <v>0</v>
      </c>
      <c r="BF27" s="250">
        <v>0</v>
      </c>
      <c r="BG27" s="250">
        <v>0</v>
      </c>
      <c r="BH27" s="250">
        <v>0</v>
      </c>
      <c r="BI27" s="250"/>
      <c r="BJ27" s="250" t="s">
        <v>829</v>
      </c>
      <c r="BK27" s="250"/>
      <c r="BL27" s="250" t="s">
        <v>829</v>
      </c>
      <c r="BM27" s="250"/>
      <c r="BN27" s="250"/>
      <c r="BO27" s="250"/>
      <c r="BP27" s="250"/>
      <c r="BQ27" s="255" t="s">
        <v>881</v>
      </c>
      <c r="BR27" s="255"/>
      <c r="BS27" s="250"/>
      <c r="BT27" s="250" t="s">
        <v>834</v>
      </c>
      <c r="BU27" s="246"/>
      <c r="BV27" s="246" t="s">
        <v>994</v>
      </c>
      <c r="BW27" s="255" t="s">
        <v>580</v>
      </c>
    </row>
    <row r="28" spans="1:105" x14ac:dyDescent="0.3">
      <c r="A28" s="246">
        <v>4655</v>
      </c>
      <c r="B28" s="247">
        <v>42202</v>
      </c>
      <c r="C28" s="248" t="s">
        <v>825</v>
      </c>
      <c r="D28" s="249" t="s">
        <v>980</v>
      </c>
      <c r="E28" s="246"/>
      <c r="F28" s="246" t="s">
        <v>845</v>
      </c>
      <c r="G28" s="258">
        <v>42185</v>
      </c>
      <c r="H28" s="250" t="s">
        <v>828</v>
      </c>
      <c r="I28" s="250" t="s">
        <v>853</v>
      </c>
      <c r="J28" s="250"/>
      <c r="K28" s="246" t="s">
        <v>883</v>
      </c>
      <c r="L28" s="251" t="s">
        <v>857</v>
      </c>
      <c r="M28" s="252">
        <v>113.93600000000001</v>
      </c>
      <c r="N28" s="252">
        <v>28</v>
      </c>
      <c r="O28" s="246"/>
      <c r="P28" s="246"/>
      <c r="Q28" s="252" t="s">
        <v>868</v>
      </c>
      <c r="R28" s="246"/>
      <c r="S28" s="249" t="s">
        <v>868</v>
      </c>
      <c r="T28" s="246"/>
      <c r="U28" s="252" t="s">
        <v>868</v>
      </c>
      <c r="V28" s="252" t="s">
        <v>868</v>
      </c>
      <c r="W28" s="252" t="s">
        <v>868</v>
      </c>
      <c r="X28" s="246"/>
      <c r="Y28" s="246"/>
      <c r="Z28" s="246"/>
      <c r="AA28" s="246"/>
      <c r="AB28" s="246"/>
      <c r="AC28" s="246"/>
      <c r="AD28" s="252" t="s">
        <v>868</v>
      </c>
      <c r="AE28" s="252">
        <v>18.79</v>
      </c>
      <c r="AF28" s="246"/>
      <c r="AG28" s="246"/>
      <c r="AH28" s="252" t="s">
        <v>868</v>
      </c>
      <c r="AI28" s="246"/>
      <c r="AJ28" s="246"/>
      <c r="AK28" s="252" t="s">
        <v>868</v>
      </c>
      <c r="AL28" s="246"/>
      <c r="AM28" s="252" t="s">
        <v>868</v>
      </c>
      <c r="AN28" s="252" t="s">
        <v>868</v>
      </c>
      <c r="AO28" s="246" t="s">
        <v>846</v>
      </c>
      <c r="AP28" s="250" t="s">
        <v>829</v>
      </c>
      <c r="AQ28" s="250"/>
      <c r="AR28" s="250"/>
      <c r="AS28" s="253"/>
      <c r="AT28" s="250">
        <v>8.5</v>
      </c>
      <c r="AU28" s="250" t="s">
        <v>829</v>
      </c>
      <c r="AV28" s="246"/>
      <c r="AW28" s="250">
        <v>0</v>
      </c>
      <c r="AX28" s="250">
        <v>0</v>
      </c>
      <c r="AY28" s="250">
        <v>20</v>
      </c>
      <c r="AZ28" s="250">
        <v>0</v>
      </c>
      <c r="BA28" s="250">
        <v>0</v>
      </c>
      <c r="BB28" s="250">
        <v>0</v>
      </c>
      <c r="BC28" s="250">
        <v>0</v>
      </c>
      <c r="BD28" s="250">
        <v>0</v>
      </c>
      <c r="BE28" s="250">
        <v>0</v>
      </c>
      <c r="BF28" s="250">
        <v>0</v>
      </c>
      <c r="BG28" s="250">
        <v>0</v>
      </c>
      <c r="BH28" s="250">
        <v>0</v>
      </c>
      <c r="BI28" s="250"/>
      <c r="BJ28" s="250" t="s">
        <v>829</v>
      </c>
      <c r="BK28" s="250"/>
      <c r="BL28" s="250" t="s">
        <v>829</v>
      </c>
      <c r="BM28" s="250"/>
      <c r="BN28" s="250"/>
      <c r="BO28" s="250"/>
      <c r="BP28" s="250"/>
      <c r="BQ28" s="255"/>
      <c r="BR28" s="255"/>
      <c r="BS28" s="250"/>
      <c r="BT28" s="250" t="s">
        <v>834</v>
      </c>
      <c r="BU28" s="246"/>
      <c r="BV28" s="246" t="s">
        <v>995</v>
      </c>
      <c r="BW28" s="255" t="s">
        <v>580</v>
      </c>
    </row>
    <row r="29" spans="1:105" x14ac:dyDescent="0.3">
      <c r="A29" s="246">
        <v>1446</v>
      </c>
      <c r="B29" s="247">
        <v>42202</v>
      </c>
      <c r="C29" s="248" t="s">
        <v>825</v>
      </c>
      <c r="D29" s="249" t="s">
        <v>980</v>
      </c>
      <c r="E29" s="246"/>
      <c r="F29" s="246" t="s">
        <v>845</v>
      </c>
      <c r="G29" s="257">
        <v>41820</v>
      </c>
      <c r="H29" s="250" t="s">
        <v>828</v>
      </c>
      <c r="I29" s="250" t="s">
        <v>829</v>
      </c>
      <c r="J29" s="250"/>
      <c r="K29" s="246" t="s">
        <v>847</v>
      </c>
      <c r="L29" s="246" t="s">
        <v>848</v>
      </c>
      <c r="M29" s="252">
        <v>98.5</v>
      </c>
      <c r="N29" s="252">
        <v>25.66</v>
      </c>
      <c r="O29" s="246" t="s">
        <v>832</v>
      </c>
      <c r="P29" s="246">
        <v>300</v>
      </c>
      <c r="Q29" s="252">
        <v>26.98</v>
      </c>
      <c r="R29" s="246">
        <v>1020</v>
      </c>
      <c r="S29" s="249">
        <v>28.49</v>
      </c>
      <c r="T29" s="246"/>
      <c r="U29" s="252" t="s">
        <v>868</v>
      </c>
      <c r="V29" s="252" t="s">
        <v>868</v>
      </c>
      <c r="W29" s="252" t="s">
        <v>868</v>
      </c>
      <c r="X29" s="246"/>
      <c r="Y29" s="246"/>
      <c r="Z29" s="246"/>
      <c r="AA29" s="246"/>
      <c r="AB29" s="246"/>
      <c r="AC29" s="246"/>
      <c r="AD29" s="252" t="s">
        <v>868</v>
      </c>
      <c r="AE29" s="252">
        <v>12.75</v>
      </c>
      <c r="AF29" s="246"/>
      <c r="AG29" s="246"/>
      <c r="AH29" s="252" t="s">
        <v>868</v>
      </c>
      <c r="AI29" s="246"/>
      <c r="AJ29" s="246"/>
      <c r="AK29" s="252" t="s">
        <v>868</v>
      </c>
      <c r="AL29" s="246"/>
      <c r="AM29" s="252" t="s">
        <v>868</v>
      </c>
      <c r="AN29" s="252" t="s">
        <v>868</v>
      </c>
      <c r="AO29" s="246" t="s">
        <v>846</v>
      </c>
      <c r="AP29" s="250" t="s">
        <v>829</v>
      </c>
      <c r="AQ29" s="250"/>
      <c r="AR29" s="250"/>
      <c r="AS29" s="253">
        <v>10</v>
      </c>
      <c r="AT29" s="250">
        <v>12</v>
      </c>
      <c r="AU29" s="250" t="s">
        <v>835</v>
      </c>
      <c r="AV29" s="246"/>
      <c r="AW29" s="250">
        <v>0</v>
      </c>
      <c r="AX29" s="250">
        <v>0</v>
      </c>
      <c r="AY29" s="250">
        <v>7</v>
      </c>
      <c r="AZ29" s="250">
        <v>0</v>
      </c>
      <c r="BA29" s="250">
        <v>0</v>
      </c>
      <c r="BB29" s="250">
        <v>0</v>
      </c>
      <c r="BC29" s="250">
        <v>0</v>
      </c>
      <c r="BD29" s="250">
        <v>0</v>
      </c>
      <c r="BE29" s="250">
        <v>0</v>
      </c>
      <c r="BF29" s="250">
        <v>0</v>
      </c>
      <c r="BG29" s="250">
        <v>0</v>
      </c>
      <c r="BH29" s="250">
        <v>0</v>
      </c>
      <c r="BI29" s="250"/>
      <c r="BJ29" s="262" t="s">
        <v>772</v>
      </c>
      <c r="BK29" s="250"/>
      <c r="BL29" s="250" t="s">
        <v>829</v>
      </c>
      <c r="BM29" s="250"/>
      <c r="BN29" s="250"/>
      <c r="BO29" s="250"/>
      <c r="BP29" s="250"/>
      <c r="BQ29" s="255"/>
      <c r="BR29" s="255"/>
      <c r="BS29" s="250"/>
      <c r="BT29" s="250" t="s">
        <v>834</v>
      </c>
      <c r="BU29" s="246"/>
      <c r="BV29" s="246" t="s">
        <v>579</v>
      </c>
      <c r="BW29" s="255" t="s">
        <v>600</v>
      </c>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row>
    <row r="30" spans="1:105" s="1" customFormat="1" x14ac:dyDescent="0.3">
      <c r="A30" s="246">
        <v>1486</v>
      </c>
      <c r="B30" s="247">
        <v>42202</v>
      </c>
      <c r="C30" s="248" t="s">
        <v>825</v>
      </c>
      <c r="D30" s="249" t="s">
        <v>980</v>
      </c>
      <c r="E30" s="246"/>
      <c r="F30" s="246" t="s">
        <v>845</v>
      </c>
      <c r="G30" s="258">
        <v>42185</v>
      </c>
      <c r="H30" s="250" t="s">
        <v>828</v>
      </c>
      <c r="I30" s="250" t="s">
        <v>829</v>
      </c>
      <c r="J30" s="250"/>
      <c r="K30" s="246" t="s">
        <v>885</v>
      </c>
      <c r="L30" s="246" t="s">
        <v>844</v>
      </c>
      <c r="M30" s="252">
        <v>94.418181818181807</v>
      </c>
      <c r="N30" s="252">
        <v>23.063636363636363</v>
      </c>
      <c r="O30" s="246"/>
      <c r="P30" s="246"/>
      <c r="Q30" s="252" t="s">
        <v>868</v>
      </c>
      <c r="R30" s="246"/>
      <c r="S30" s="249" t="s">
        <v>868</v>
      </c>
      <c r="T30" s="246"/>
      <c r="U30" s="252" t="s">
        <v>868</v>
      </c>
      <c r="V30" s="252" t="s">
        <v>868</v>
      </c>
      <c r="W30" s="252" t="s">
        <v>868</v>
      </c>
      <c r="X30" s="246"/>
      <c r="Y30" s="246"/>
      <c r="Z30" s="246"/>
      <c r="AA30" s="246"/>
      <c r="AB30" s="246"/>
      <c r="AC30" s="246"/>
      <c r="AD30" s="252" t="s">
        <v>868</v>
      </c>
      <c r="AE30" s="252">
        <v>11.936363636363636</v>
      </c>
      <c r="AF30" s="246"/>
      <c r="AG30" s="246"/>
      <c r="AH30" s="252" t="s">
        <v>868</v>
      </c>
      <c r="AI30" s="246"/>
      <c r="AJ30" s="246"/>
      <c r="AK30" s="252" t="s">
        <v>868</v>
      </c>
      <c r="AL30" s="246"/>
      <c r="AM30" s="252" t="s">
        <v>868</v>
      </c>
      <c r="AN30" s="252" t="s">
        <v>868</v>
      </c>
      <c r="AO30" s="246" t="s">
        <v>846</v>
      </c>
      <c r="AP30" s="250" t="s">
        <v>829</v>
      </c>
      <c r="AQ30" s="250"/>
      <c r="AR30" s="250"/>
      <c r="AS30" s="253"/>
      <c r="AT30" s="250">
        <v>11.6</v>
      </c>
      <c r="AU30" s="250" t="s">
        <v>835</v>
      </c>
      <c r="AV30" s="246"/>
      <c r="AW30" s="250">
        <v>0</v>
      </c>
      <c r="AX30" s="250">
        <v>0</v>
      </c>
      <c r="AY30" s="250">
        <v>0</v>
      </c>
      <c r="AZ30" s="250">
        <v>0</v>
      </c>
      <c r="BA30" s="250">
        <v>0</v>
      </c>
      <c r="BB30" s="250">
        <v>0</v>
      </c>
      <c r="BC30" s="250">
        <v>0</v>
      </c>
      <c r="BD30" s="250">
        <v>0</v>
      </c>
      <c r="BE30" s="250">
        <v>0</v>
      </c>
      <c r="BF30" s="250">
        <v>0</v>
      </c>
      <c r="BG30" s="250">
        <v>0</v>
      </c>
      <c r="BH30" s="250">
        <v>0</v>
      </c>
      <c r="BI30" s="250"/>
      <c r="BJ30" s="250" t="s">
        <v>829</v>
      </c>
      <c r="BK30" s="250"/>
      <c r="BL30" s="250" t="s">
        <v>829</v>
      </c>
      <c r="BM30" s="250"/>
      <c r="BN30" s="250"/>
      <c r="BO30" s="250"/>
      <c r="BP30" s="250"/>
      <c r="BQ30" s="255"/>
      <c r="BR30" s="255"/>
      <c r="BS30" s="250"/>
      <c r="BT30" s="250" t="s">
        <v>834</v>
      </c>
      <c r="BU30" s="246"/>
      <c r="BV30" s="249" t="s">
        <v>996</v>
      </c>
      <c r="BW30" s="255" t="s">
        <v>580</v>
      </c>
      <c r="BX30"/>
      <c r="BY30"/>
      <c r="BZ30"/>
      <c r="CA30"/>
      <c r="CB30"/>
      <c r="CC30"/>
      <c r="CD30"/>
      <c r="CE30"/>
      <c r="CF30"/>
      <c r="CG30"/>
      <c r="CH30"/>
      <c r="CI30"/>
      <c r="CJ30"/>
      <c r="CK30"/>
      <c r="CL30"/>
      <c r="CM30"/>
      <c r="CN30"/>
      <c r="CO30"/>
      <c r="CP30"/>
      <c r="CQ30"/>
      <c r="CR30"/>
      <c r="CS30"/>
      <c r="CT30"/>
      <c r="CU30"/>
      <c r="CV30"/>
      <c r="CW30"/>
      <c r="CX30"/>
      <c r="CY30"/>
      <c r="CZ30"/>
      <c r="DA30"/>
    </row>
    <row r="31" spans="1:105" x14ac:dyDescent="0.3">
      <c r="A31" s="246">
        <v>10271</v>
      </c>
      <c r="B31" s="247">
        <v>42202</v>
      </c>
      <c r="C31" s="248" t="s">
        <v>825</v>
      </c>
      <c r="D31" s="249" t="s">
        <v>980</v>
      </c>
      <c r="E31" s="246"/>
      <c r="F31" s="246" t="s">
        <v>845</v>
      </c>
      <c r="G31" s="258">
        <v>42195</v>
      </c>
      <c r="H31" s="250" t="s">
        <v>828</v>
      </c>
      <c r="I31" s="250" t="s">
        <v>829</v>
      </c>
      <c r="J31" s="250"/>
      <c r="K31" s="246" t="s">
        <v>887</v>
      </c>
      <c r="L31" s="246" t="s">
        <v>888</v>
      </c>
      <c r="M31" s="252">
        <v>77</v>
      </c>
      <c r="N31" s="252">
        <v>26.327272727272724</v>
      </c>
      <c r="O31" s="246"/>
      <c r="P31" s="246"/>
      <c r="Q31" s="252" t="s">
        <v>868</v>
      </c>
      <c r="R31" s="246"/>
      <c r="S31" s="249" t="s">
        <v>868</v>
      </c>
      <c r="T31" s="246"/>
      <c r="U31" s="252" t="s">
        <v>868</v>
      </c>
      <c r="V31" s="252" t="s">
        <v>868</v>
      </c>
      <c r="W31" s="252" t="s">
        <v>868</v>
      </c>
      <c r="X31" s="246"/>
      <c r="Y31" s="246"/>
      <c r="Z31" s="246"/>
      <c r="AA31" s="246"/>
      <c r="AB31" s="246"/>
      <c r="AC31" s="246"/>
      <c r="AD31" s="252" t="s">
        <v>868</v>
      </c>
      <c r="AE31" s="252">
        <v>11.263636363636364</v>
      </c>
      <c r="AF31" s="246"/>
      <c r="AG31" s="246"/>
      <c r="AH31" s="252" t="s">
        <v>868</v>
      </c>
      <c r="AI31" s="246"/>
      <c r="AJ31" s="246"/>
      <c r="AK31" s="252" t="s">
        <v>868</v>
      </c>
      <c r="AL31" s="246"/>
      <c r="AM31" s="252" t="s">
        <v>868</v>
      </c>
      <c r="AN31" s="252" t="s">
        <v>868</v>
      </c>
      <c r="AO31" s="246" t="s">
        <v>846</v>
      </c>
      <c r="AP31" s="250" t="s">
        <v>829</v>
      </c>
      <c r="AQ31" s="250"/>
      <c r="AR31" s="250"/>
      <c r="AS31" s="253"/>
      <c r="AT31" s="250">
        <v>12.5</v>
      </c>
      <c r="AU31" s="250" t="s">
        <v>835</v>
      </c>
      <c r="AV31" s="246"/>
      <c r="AW31" s="250">
        <v>13</v>
      </c>
      <c r="AX31" s="250">
        <v>0</v>
      </c>
      <c r="AY31" s="250">
        <v>0</v>
      </c>
      <c r="AZ31" s="250">
        <v>0</v>
      </c>
      <c r="BA31" s="250">
        <v>0</v>
      </c>
      <c r="BB31" s="250">
        <v>0</v>
      </c>
      <c r="BC31" s="250">
        <v>0</v>
      </c>
      <c r="BD31" s="250">
        <v>0</v>
      </c>
      <c r="BE31" s="250">
        <v>0</v>
      </c>
      <c r="BF31" s="250">
        <v>0</v>
      </c>
      <c r="BG31" s="250">
        <v>0</v>
      </c>
      <c r="BH31" s="250">
        <v>0</v>
      </c>
      <c r="BI31" s="250"/>
      <c r="BJ31" s="250" t="s">
        <v>829</v>
      </c>
      <c r="BK31" s="250">
        <v>12</v>
      </c>
      <c r="BL31" s="250" t="s">
        <v>829</v>
      </c>
      <c r="BM31" s="250"/>
      <c r="BN31" s="250"/>
      <c r="BO31" s="250">
        <v>12</v>
      </c>
      <c r="BP31" s="250"/>
      <c r="BQ31" s="255"/>
      <c r="BR31" s="255"/>
      <c r="BS31" s="250"/>
      <c r="BT31" s="250" t="s">
        <v>834</v>
      </c>
      <c r="BU31" s="246"/>
      <c r="BV31" s="246" t="s">
        <v>997</v>
      </c>
      <c r="BW31" s="255" t="s">
        <v>593</v>
      </c>
    </row>
    <row r="32" spans="1:105" x14ac:dyDescent="0.3">
      <c r="A32" s="246">
        <v>5645</v>
      </c>
      <c r="B32" s="247">
        <v>42202</v>
      </c>
      <c r="C32" s="248" t="s">
        <v>825</v>
      </c>
      <c r="D32" s="249" t="s">
        <v>980</v>
      </c>
      <c r="E32" s="246"/>
      <c r="F32" s="246" t="s">
        <v>845</v>
      </c>
      <c r="G32" s="258">
        <v>41901</v>
      </c>
      <c r="H32" s="250" t="s">
        <v>828</v>
      </c>
      <c r="I32" s="250" t="s">
        <v>829</v>
      </c>
      <c r="J32" s="250"/>
      <c r="K32" s="246" t="s">
        <v>890</v>
      </c>
      <c r="L32" s="246" t="s">
        <v>777</v>
      </c>
      <c r="M32" s="252">
        <v>162.16</v>
      </c>
      <c r="N32" s="252">
        <v>24.24</v>
      </c>
      <c r="O32" s="246"/>
      <c r="P32" s="246"/>
      <c r="Q32" s="252" t="s">
        <v>868</v>
      </c>
      <c r="R32" s="246"/>
      <c r="S32" s="249" t="s">
        <v>868</v>
      </c>
      <c r="T32" s="246"/>
      <c r="U32" s="252" t="s">
        <v>868</v>
      </c>
      <c r="V32" s="252" t="s">
        <v>868</v>
      </c>
      <c r="W32" s="252" t="s">
        <v>868</v>
      </c>
      <c r="X32" s="246"/>
      <c r="Y32" s="246"/>
      <c r="Z32" s="246"/>
      <c r="AA32" s="246"/>
      <c r="AB32" s="246"/>
      <c r="AC32" s="246"/>
      <c r="AD32" s="252" t="s">
        <v>868</v>
      </c>
      <c r="AE32" s="252">
        <v>11.6</v>
      </c>
      <c r="AF32" s="246"/>
      <c r="AG32" s="246"/>
      <c r="AH32" s="252" t="s">
        <v>868</v>
      </c>
      <c r="AI32" s="246"/>
      <c r="AJ32" s="246"/>
      <c r="AK32" s="252" t="s">
        <v>868</v>
      </c>
      <c r="AL32" s="246"/>
      <c r="AM32" s="252" t="s">
        <v>868</v>
      </c>
      <c r="AN32" s="252" t="s">
        <v>868</v>
      </c>
      <c r="AO32" s="246" t="s">
        <v>846</v>
      </c>
      <c r="AP32" s="250" t="s">
        <v>829</v>
      </c>
      <c r="AQ32" s="250"/>
      <c r="AR32" s="250"/>
      <c r="AS32" s="253"/>
      <c r="AT32" s="250">
        <v>20</v>
      </c>
      <c r="AU32" s="250" t="s">
        <v>829</v>
      </c>
      <c r="AV32" s="246"/>
      <c r="AW32" s="250">
        <v>0</v>
      </c>
      <c r="AX32" s="250">
        <v>0</v>
      </c>
      <c r="AY32" s="250">
        <v>0</v>
      </c>
      <c r="AZ32" s="250">
        <v>0</v>
      </c>
      <c r="BA32" s="250">
        <v>0</v>
      </c>
      <c r="BB32" s="250">
        <v>0</v>
      </c>
      <c r="BC32" s="250">
        <v>0</v>
      </c>
      <c r="BD32" s="250">
        <v>0</v>
      </c>
      <c r="BE32" s="250">
        <v>0</v>
      </c>
      <c r="BF32" s="250">
        <v>0</v>
      </c>
      <c r="BG32" s="250">
        <v>0</v>
      </c>
      <c r="BH32" s="250">
        <v>0</v>
      </c>
      <c r="BI32" s="250"/>
      <c r="BJ32" s="250" t="s">
        <v>829</v>
      </c>
      <c r="BK32" s="250"/>
      <c r="BL32" s="250" t="s">
        <v>829</v>
      </c>
      <c r="BM32" s="263"/>
      <c r="BN32" s="263"/>
      <c r="BO32" s="263"/>
      <c r="BP32" s="263"/>
      <c r="BQ32" s="255"/>
      <c r="BR32" s="255"/>
      <c r="BS32" s="250"/>
      <c r="BT32" s="250" t="s">
        <v>834</v>
      </c>
      <c r="BU32" s="246" t="s">
        <v>778</v>
      </c>
      <c r="BV32" s="249" t="s">
        <v>579</v>
      </c>
      <c r="BW32" s="256" t="s">
        <v>600</v>
      </c>
    </row>
    <row r="33" spans="1:105" s="1" customFormat="1" x14ac:dyDescent="0.3">
      <c r="A33" s="246">
        <v>4376</v>
      </c>
      <c r="B33" s="247">
        <v>42202</v>
      </c>
      <c r="C33" s="248" t="s">
        <v>825</v>
      </c>
      <c r="D33" s="249" t="s">
        <v>980</v>
      </c>
      <c r="E33" s="246"/>
      <c r="F33" s="246" t="s">
        <v>845</v>
      </c>
      <c r="G33" s="258">
        <v>42200</v>
      </c>
      <c r="H33" s="250" t="s">
        <v>828</v>
      </c>
      <c r="I33" s="250" t="s">
        <v>829</v>
      </c>
      <c r="J33" s="250"/>
      <c r="K33" s="246" t="s">
        <v>830</v>
      </c>
      <c r="L33" s="246" t="s">
        <v>891</v>
      </c>
      <c r="M33" s="252">
        <v>85.97</v>
      </c>
      <c r="N33" s="252">
        <v>21.727272727272723</v>
      </c>
      <c r="O33" s="246" t="s">
        <v>832</v>
      </c>
      <c r="P33" s="246">
        <v>600</v>
      </c>
      <c r="Q33" s="252">
        <v>21.290909090909089</v>
      </c>
      <c r="R33" s="246"/>
      <c r="S33" s="249" t="s">
        <v>868</v>
      </c>
      <c r="T33" s="246"/>
      <c r="U33" s="252" t="s">
        <v>868</v>
      </c>
      <c r="V33" s="252" t="s">
        <v>868</v>
      </c>
      <c r="W33" s="252" t="s">
        <v>868</v>
      </c>
      <c r="X33" s="246"/>
      <c r="Y33" s="246"/>
      <c r="Z33" s="246"/>
      <c r="AA33" s="246"/>
      <c r="AB33" s="246"/>
      <c r="AC33" s="246"/>
      <c r="AD33" s="252" t="s">
        <v>868</v>
      </c>
      <c r="AE33" s="252">
        <v>8.963636363636363</v>
      </c>
      <c r="AF33" s="246"/>
      <c r="AG33" s="246"/>
      <c r="AH33" s="252" t="s">
        <v>868</v>
      </c>
      <c r="AI33" s="246"/>
      <c r="AJ33" s="246"/>
      <c r="AK33" s="252" t="s">
        <v>868</v>
      </c>
      <c r="AL33" s="246"/>
      <c r="AM33" s="252" t="s">
        <v>868</v>
      </c>
      <c r="AN33" s="252" t="s">
        <v>868</v>
      </c>
      <c r="AO33" s="246" t="s">
        <v>846</v>
      </c>
      <c r="AP33" s="250" t="s">
        <v>829</v>
      </c>
      <c r="AQ33" s="250"/>
      <c r="AR33" s="250"/>
      <c r="AS33" s="253"/>
      <c r="AT33" s="250">
        <v>7</v>
      </c>
      <c r="AU33" s="250" t="s">
        <v>829</v>
      </c>
      <c r="AV33" s="246"/>
      <c r="AW33" s="250">
        <v>0</v>
      </c>
      <c r="AX33" s="250">
        <v>0</v>
      </c>
      <c r="AY33" s="250">
        <v>0</v>
      </c>
      <c r="AZ33" s="250">
        <v>0</v>
      </c>
      <c r="BA33" s="250">
        <v>0</v>
      </c>
      <c r="BB33" s="250">
        <v>0</v>
      </c>
      <c r="BC33" s="250">
        <v>0</v>
      </c>
      <c r="BD33" s="250">
        <v>0</v>
      </c>
      <c r="BE33" s="250">
        <v>0</v>
      </c>
      <c r="BF33" s="250">
        <v>0</v>
      </c>
      <c r="BG33" s="250">
        <v>0</v>
      </c>
      <c r="BH33" s="250">
        <v>0</v>
      </c>
      <c r="BI33" s="250"/>
      <c r="BJ33" s="250" t="s">
        <v>829</v>
      </c>
      <c r="BK33" s="250"/>
      <c r="BL33" s="250" t="s">
        <v>829</v>
      </c>
      <c r="BM33" s="250"/>
      <c r="BN33" s="250"/>
      <c r="BO33" s="250"/>
      <c r="BP33" s="250"/>
      <c r="BQ33" s="256" t="s">
        <v>892</v>
      </c>
      <c r="BR33" s="255" t="s">
        <v>841</v>
      </c>
      <c r="BS33" s="250">
        <v>50</v>
      </c>
      <c r="BT33" s="250" t="s">
        <v>834</v>
      </c>
      <c r="BU33" s="255"/>
      <c r="BV33" s="249" t="s">
        <v>579</v>
      </c>
      <c r="BW33" s="256" t="s">
        <v>580</v>
      </c>
      <c r="BX33"/>
      <c r="BY33"/>
      <c r="BZ33"/>
      <c r="CA33"/>
      <c r="CB33"/>
      <c r="CC33"/>
      <c r="CD33"/>
      <c r="CE33"/>
      <c r="CF33"/>
      <c r="CG33"/>
      <c r="CH33"/>
      <c r="CI33"/>
      <c r="CJ33"/>
      <c r="CK33"/>
      <c r="CL33"/>
      <c r="CM33"/>
      <c r="CN33"/>
      <c r="CO33"/>
      <c r="CP33"/>
      <c r="CQ33"/>
      <c r="CR33"/>
      <c r="CS33"/>
      <c r="CT33"/>
      <c r="CU33"/>
      <c r="CV33"/>
      <c r="CW33"/>
      <c r="CX33"/>
    </row>
    <row r="34" spans="1:105" x14ac:dyDescent="0.3">
      <c r="A34" s="246">
        <v>10538</v>
      </c>
      <c r="B34" s="247">
        <v>42202</v>
      </c>
      <c r="C34" s="248" t="s">
        <v>825</v>
      </c>
      <c r="D34" s="249" t="s">
        <v>980</v>
      </c>
      <c r="E34" s="246"/>
      <c r="F34" s="246" t="s">
        <v>845</v>
      </c>
      <c r="G34" s="257">
        <v>42185</v>
      </c>
      <c r="H34" s="250" t="s">
        <v>828</v>
      </c>
      <c r="I34" s="250" t="s">
        <v>853</v>
      </c>
      <c r="J34" s="250"/>
      <c r="K34" s="246" t="s">
        <v>893</v>
      </c>
      <c r="L34" s="251" t="s">
        <v>894</v>
      </c>
      <c r="M34" s="252">
        <v>85.72727272727272</v>
      </c>
      <c r="N34" s="252">
        <v>25.981818181818177</v>
      </c>
      <c r="O34" s="246"/>
      <c r="P34" s="246"/>
      <c r="Q34" s="252" t="s">
        <v>868</v>
      </c>
      <c r="R34" s="246"/>
      <c r="S34" s="249" t="s">
        <v>868</v>
      </c>
      <c r="T34" s="246"/>
      <c r="U34" s="252" t="s">
        <v>868</v>
      </c>
      <c r="V34" s="252" t="s">
        <v>868</v>
      </c>
      <c r="W34" s="252" t="s">
        <v>868</v>
      </c>
      <c r="X34" s="246"/>
      <c r="Y34" s="246"/>
      <c r="Z34" s="246"/>
      <c r="AA34" s="246"/>
      <c r="AB34" s="246"/>
      <c r="AC34" s="246"/>
      <c r="AD34" s="252" t="s">
        <v>868</v>
      </c>
      <c r="AE34" s="252">
        <v>13.872727272727271</v>
      </c>
      <c r="AF34" s="246"/>
      <c r="AG34" s="246"/>
      <c r="AH34" s="252" t="s">
        <v>868</v>
      </c>
      <c r="AI34" s="246"/>
      <c r="AJ34" s="246"/>
      <c r="AK34" s="252" t="s">
        <v>868</v>
      </c>
      <c r="AL34" s="246"/>
      <c r="AM34" s="252" t="s">
        <v>868</v>
      </c>
      <c r="AN34" s="252" t="s">
        <v>868</v>
      </c>
      <c r="AO34" s="246" t="s">
        <v>846</v>
      </c>
      <c r="AP34" s="250" t="s">
        <v>829</v>
      </c>
      <c r="AQ34" s="250"/>
      <c r="AR34" s="250"/>
      <c r="AS34" s="253"/>
      <c r="AT34" s="250">
        <v>21</v>
      </c>
      <c r="AU34" s="250" t="s">
        <v>835</v>
      </c>
      <c r="AV34" s="246"/>
      <c r="AW34" s="250">
        <v>0</v>
      </c>
      <c r="AX34" s="250">
        <v>0</v>
      </c>
      <c r="AY34" s="250">
        <v>0</v>
      </c>
      <c r="AZ34" s="250">
        <v>0</v>
      </c>
      <c r="BA34" s="250">
        <v>0</v>
      </c>
      <c r="BB34" s="250">
        <v>0</v>
      </c>
      <c r="BC34" s="250">
        <v>0</v>
      </c>
      <c r="BD34" s="250">
        <v>0</v>
      </c>
      <c r="BE34" s="250">
        <v>0</v>
      </c>
      <c r="BF34" s="250">
        <v>0</v>
      </c>
      <c r="BG34" s="250">
        <v>0</v>
      </c>
      <c r="BH34" s="250">
        <v>0</v>
      </c>
      <c r="BI34" s="250"/>
      <c r="BJ34" s="250" t="s">
        <v>829</v>
      </c>
      <c r="BK34" s="250">
        <v>12</v>
      </c>
      <c r="BL34" s="250" t="s">
        <v>829</v>
      </c>
      <c r="BM34" s="250"/>
      <c r="BN34" s="250"/>
      <c r="BO34" s="250"/>
      <c r="BP34" s="250"/>
      <c r="BQ34" s="255"/>
      <c r="BR34" s="255"/>
      <c r="BS34" s="250"/>
      <c r="BT34" s="250" t="s">
        <v>834</v>
      </c>
      <c r="BU34" s="249"/>
      <c r="BV34" s="249" t="s">
        <v>579</v>
      </c>
      <c r="BW34" s="249" t="s">
        <v>593</v>
      </c>
    </row>
    <row r="35" spans="1:105" x14ac:dyDescent="0.3">
      <c r="A35" s="246">
        <v>10325</v>
      </c>
      <c r="B35" s="247">
        <v>42202</v>
      </c>
      <c r="C35" s="248" t="s">
        <v>825</v>
      </c>
      <c r="D35" s="249" t="s">
        <v>980</v>
      </c>
      <c r="E35" s="246"/>
      <c r="F35" s="246" t="s">
        <v>845</v>
      </c>
      <c r="G35" s="258">
        <v>42187</v>
      </c>
      <c r="H35" s="250" t="s">
        <v>828</v>
      </c>
      <c r="I35" s="250" t="s">
        <v>829</v>
      </c>
      <c r="J35" s="250"/>
      <c r="K35" s="246" t="s">
        <v>895</v>
      </c>
      <c r="L35" s="246" t="s">
        <v>896</v>
      </c>
      <c r="M35" s="252">
        <v>87.999999999999986</v>
      </c>
      <c r="N35" s="252">
        <v>25.790909090909089</v>
      </c>
      <c r="O35" s="246"/>
      <c r="P35" s="246"/>
      <c r="Q35" s="252" t="s">
        <v>868</v>
      </c>
      <c r="R35" s="246"/>
      <c r="S35" s="249" t="s">
        <v>868</v>
      </c>
      <c r="T35" s="246"/>
      <c r="U35" s="252" t="s">
        <v>868</v>
      </c>
      <c r="V35" s="252" t="s">
        <v>868</v>
      </c>
      <c r="W35" s="252" t="s">
        <v>868</v>
      </c>
      <c r="X35" s="246"/>
      <c r="Y35" s="246"/>
      <c r="Z35" s="246"/>
      <c r="AA35" s="246"/>
      <c r="AB35" s="246"/>
      <c r="AC35" s="246"/>
      <c r="AD35" s="252" t="s">
        <v>868</v>
      </c>
      <c r="AE35" s="252">
        <v>11.972727272727271</v>
      </c>
      <c r="AF35" s="246"/>
      <c r="AG35" s="246"/>
      <c r="AH35" s="252" t="s">
        <v>868</v>
      </c>
      <c r="AI35" s="246"/>
      <c r="AJ35" s="246"/>
      <c r="AK35" s="252" t="s">
        <v>868</v>
      </c>
      <c r="AL35" s="246"/>
      <c r="AM35" s="252" t="s">
        <v>868</v>
      </c>
      <c r="AN35" s="252" t="s">
        <v>868</v>
      </c>
      <c r="AO35" s="246" t="s">
        <v>846</v>
      </c>
      <c r="AP35" s="250" t="s">
        <v>829</v>
      </c>
      <c r="AQ35" s="250"/>
      <c r="AR35" s="250"/>
      <c r="AS35" s="253"/>
      <c r="AT35" s="250">
        <v>10.199999999999999</v>
      </c>
      <c r="AU35" s="250" t="s">
        <v>835</v>
      </c>
      <c r="AV35" s="246"/>
      <c r="AW35" s="250">
        <v>12</v>
      </c>
      <c r="AX35" s="250">
        <v>0</v>
      </c>
      <c r="AY35" s="250">
        <v>0</v>
      </c>
      <c r="AZ35" s="250">
        <v>0</v>
      </c>
      <c r="BA35" s="250">
        <v>0</v>
      </c>
      <c r="BB35" s="250">
        <v>0</v>
      </c>
      <c r="BC35" s="250">
        <v>0</v>
      </c>
      <c r="BD35" s="250">
        <v>0</v>
      </c>
      <c r="BE35" s="250">
        <v>0</v>
      </c>
      <c r="BF35" s="250">
        <v>0</v>
      </c>
      <c r="BG35" s="250">
        <v>0</v>
      </c>
      <c r="BH35" s="250">
        <v>0</v>
      </c>
      <c r="BI35" s="250"/>
      <c r="BJ35" s="250" t="s">
        <v>829</v>
      </c>
      <c r="BK35" s="250">
        <v>24</v>
      </c>
      <c r="BL35" s="250" t="s">
        <v>829</v>
      </c>
      <c r="BM35" s="250"/>
      <c r="BN35" s="250"/>
      <c r="BO35" s="250"/>
      <c r="BP35" s="250"/>
      <c r="BQ35" s="255"/>
      <c r="BR35" s="255"/>
      <c r="BS35" s="250"/>
      <c r="BT35" s="250" t="s">
        <v>834</v>
      </c>
      <c r="BU35" s="249" t="s">
        <v>897</v>
      </c>
      <c r="BV35" s="264" t="s">
        <v>998</v>
      </c>
      <c r="BW35" s="249" t="s">
        <v>593</v>
      </c>
      <c r="CY35" s="1"/>
      <c r="CZ35" s="1"/>
      <c r="DA35" s="1"/>
    </row>
    <row r="36" spans="1:105" x14ac:dyDescent="0.3">
      <c r="A36" s="246">
        <v>10680</v>
      </c>
      <c r="B36" s="247">
        <v>42202</v>
      </c>
      <c r="C36" s="248" t="s">
        <v>825</v>
      </c>
      <c r="D36" s="249" t="s">
        <v>980</v>
      </c>
      <c r="E36" s="246"/>
      <c r="F36" s="246" t="s">
        <v>845</v>
      </c>
      <c r="G36" s="258">
        <v>42185</v>
      </c>
      <c r="H36" s="250" t="s">
        <v>828</v>
      </c>
      <c r="I36" s="250" t="s">
        <v>829</v>
      </c>
      <c r="J36" s="250"/>
      <c r="K36" s="246" t="s">
        <v>836</v>
      </c>
      <c r="L36" s="249" t="s">
        <v>899</v>
      </c>
      <c r="M36" s="252">
        <v>101.5</v>
      </c>
      <c r="N36" s="252">
        <v>24.781818181818181</v>
      </c>
      <c r="O36" s="246"/>
      <c r="P36" s="246"/>
      <c r="Q36" s="252" t="s">
        <v>868</v>
      </c>
      <c r="R36" s="246"/>
      <c r="S36" s="249" t="s">
        <v>868</v>
      </c>
      <c r="T36" s="246"/>
      <c r="U36" s="252" t="s">
        <v>868</v>
      </c>
      <c r="V36" s="252" t="s">
        <v>868</v>
      </c>
      <c r="W36" s="252" t="s">
        <v>868</v>
      </c>
      <c r="X36" s="246"/>
      <c r="Y36" s="246"/>
      <c r="Z36" s="246"/>
      <c r="AA36" s="246"/>
      <c r="AB36" s="246"/>
      <c r="AC36" s="246"/>
      <c r="AD36" s="252" t="s">
        <v>868</v>
      </c>
      <c r="AE36" s="252">
        <v>13.954545454545453</v>
      </c>
      <c r="AF36" s="246"/>
      <c r="AG36" s="246"/>
      <c r="AH36" s="252" t="s">
        <v>868</v>
      </c>
      <c r="AI36" s="246"/>
      <c r="AJ36" s="246"/>
      <c r="AK36" s="252" t="s">
        <v>868</v>
      </c>
      <c r="AL36" s="246"/>
      <c r="AM36" s="252" t="s">
        <v>868</v>
      </c>
      <c r="AN36" s="252" t="s">
        <v>868</v>
      </c>
      <c r="AO36" s="246" t="s">
        <v>846</v>
      </c>
      <c r="AP36" s="250" t="s">
        <v>829</v>
      </c>
      <c r="AQ36" s="250"/>
      <c r="AR36" s="250"/>
      <c r="AS36" s="253"/>
      <c r="AT36" s="250">
        <v>10.199999999999999</v>
      </c>
      <c r="AU36" s="250" t="s">
        <v>835</v>
      </c>
      <c r="AV36" s="246"/>
      <c r="AW36" s="250">
        <v>0</v>
      </c>
      <c r="AX36" s="250">
        <v>0</v>
      </c>
      <c r="AY36" s="250">
        <v>15</v>
      </c>
      <c r="AZ36" s="250">
        <v>0</v>
      </c>
      <c r="BA36" s="250">
        <v>0</v>
      </c>
      <c r="BB36" s="250">
        <v>0</v>
      </c>
      <c r="BC36" s="250">
        <v>0</v>
      </c>
      <c r="BD36" s="250">
        <v>0</v>
      </c>
      <c r="BE36" s="250">
        <v>0</v>
      </c>
      <c r="BF36" s="250">
        <v>0</v>
      </c>
      <c r="BG36" s="250">
        <v>0</v>
      </c>
      <c r="BH36" s="250">
        <v>0</v>
      </c>
      <c r="BI36" s="250"/>
      <c r="BJ36" s="250" t="s">
        <v>829</v>
      </c>
      <c r="BK36" s="250"/>
      <c r="BL36" s="250" t="s">
        <v>829</v>
      </c>
      <c r="BM36" s="250"/>
      <c r="BN36" s="250"/>
      <c r="BO36" s="250"/>
      <c r="BP36" s="250"/>
      <c r="BQ36" s="255"/>
      <c r="BR36" s="255"/>
      <c r="BS36" s="250"/>
      <c r="BT36" s="250" t="s">
        <v>834</v>
      </c>
      <c r="BU36" s="246" t="s">
        <v>946</v>
      </c>
      <c r="BV36" s="264" t="s">
        <v>988</v>
      </c>
      <c r="BW36" s="246" t="s">
        <v>593</v>
      </c>
    </row>
    <row r="37" spans="1:105" x14ac:dyDescent="0.3">
      <c r="A37" s="246">
        <v>1398</v>
      </c>
      <c r="B37" s="247">
        <v>42202</v>
      </c>
      <c r="C37" s="248" t="s">
        <v>825</v>
      </c>
      <c r="D37" s="249" t="s">
        <v>980</v>
      </c>
      <c r="E37" s="246"/>
      <c r="F37" s="246" t="s">
        <v>845</v>
      </c>
      <c r="G37" s="257">
        <v>42185</v>
      </c>
      <c r="H37" s="250" t="s">
        <v>828</v>
      </c>
      <c r="I37" s="250" t="s">
        <v>829</v>
      </c>
      <c r="J37" s="250"/>
      <c r="K37" s="246" t="s">
        <v>837</v>
      </c>
      <c r="L37" s="246" t="s">
        <v>838</v>
      </c>
      <c r="M37" s="252">
        <v>85</v>
      </c>
      <c r="N37" s="252">
        <v>25.572727272727271</v>
      </c>
      <c r="O37" s="249" t="s">
        <v>802</v>
      </c>
      <c r="P37" s="246">
        <v>1300</v>
      </c>
      <c r="Q37" s="252">
        <v>23</v>
      </c>
      <c r="R37" s="246"/>
      <c r="S37" s="249" t="s">
        <v>868</v>
      </c>
      <c r="T37" s="246"/>
      <c r="U37" s="252" t="s">
        <v>868</v>
      </c>
      <c r="V37" s="252" t="s">
        <v>868</v>
      </c>
      <c r="W37" s="252" t="s">
        <v>868</v>
      </c>
      <c r="X37" s="246"/>
      <c r="Y37" s="246"/>
      <c r="Z37" s="246"/>
      <c r="AA37" s="246"/>
      <c r="AB37" s="246"/>
      <c r="AC37" s="246"/>
      <c r="AD37" s="252" t="s">
        <v>868</v>
      </c>
      <c r="AE37" s="252">
        <v>14.927272727272728</v>
      </c>
      <c r="AF37" s="246"/>
      <c r="AG37" s="246"/>
      <c r="AH37" s="252" t="s">
        <v>868</v>
      </c>
      <c r="AI37" s="246"/>
      <c r="AJ37" s="246"/>
      <c r="AK37" s="252" t="s">
        <v>868</v>
      </c>
      <c r="AL37" s="246"/>
      <c r="AM37" s="252" t="s">
        <v>868</v>
      </c>
      <c r="AN37" s="252" t="s">
        <v>868</v>
      </c>
      <c r="AO37" s="246" t="s">
        <v>846</v>
      </c>
      <c r="AP37" s="250" t="s">
        <v>829</v>
      </c>
      <c r="AQ37" s="250"/>
      <c r="AR37" s="250"/>
      <c r="AS37" s="253"/>
      <c r="AT37" s="250">
        <v>11.1</v>
      </c>
      <c r="AU37" s="250" t="s">
        <v>835</v>
      </c>
      <c r="AV37" s="246"/>
      <c r="AW37" s="250">
        <v>0</v>
      </c>
      <c r="AX37" s="250">
        <v>0</v>
      </c>
      <c r="AY37" s="250">
        <v>10</v>
      </c>
      <c r="AZ37" s="250">
        <v>0</v>
      </c>
      <c r="BA37" s="250">
        <v>0</v>
      </c>
      <c r="BB37" s="250">
        <v>0</v>
      </c>
      <c r="BC37" s="250">
        <v>0</v>
      </c>
      <c r="BD37" s="250">
        <v>0</v>
      </c>
      <c r="BE37" s="250">
        <v>0</v>
      </c>
      <c r="BF37" s="250">
        <v>0</v>
      </c>
      <c r="BG37" s="250">
        <v>0</v>
      </c>
      <c r="BH37" s="250">
        <v>0</v>
      </c>
      <c r="BI37" s="250"/>
      <c r="BJ37" s="250" t="s">
        <v>829</v>
      </c>
      <c r="BK37" s="250"/>
      <c r="BL37" s="250" t="s">
        <v>829</v>
      </c>
      <c r="BM37" s="250"/>
      <c r="BN37" s="250"/>
      <c r="BO37" s="250"/>
      <c r="BP37" s="250"/>
      <c r="BQ37" s="255"/>
      <c r="BR37" s="255"/>
      <c r="BS37" s="250"/>
      <c r="BT37" s="250" t="s">
        <v>834</v>
      </c>
      <c r="BU37" s="249" t="s">
        <v>897</v>
      </c>
      <c r="BV37" s="264" t="s">
        <v>999</v>
      </c>
      <c r="BW37" s="249" t="s">
        <v>580</v>
      </c>
    </row>
    <row r="38" spans="1:105" x14ac:dyDescent="0.3">
      <c r="A38" s="246">
        <v>3602</v>
      </c>
      <c r="B38" s="247">
        <v>42202</v>
      </c>
      <c r="C38" s="248" t="s">
        <v>825</v>
      </c>
      <c r="D38" s="249" t="s">
        <v>980</v>
      </c>
      <c r="E38" s="246"/>
      <c r="F38" s="246" t="s">
        <v>845</v>
      </c>
      <c r="G38" s="258">
        <v>42185</v>
      </c>
      <c r="H38" s="250" t="s">
        <v>828</v>
      </c>
      <c r="I38" s="250" t="s">
        <v>829</v>
      </c>
      <c r="J38" s="250"/>
      <c r="K38" s="246" t="s">
        <v>839</v>
      </c>
      <c r="L38" s="246" t="s">
        <v>840</v>
      </c>
      <c r="M38" s="252">
        <v>89.663636363636357</v>
      </c>
      <c r="N38" s="252">
        <v>23.909090909090907</v>
      </c>
      <c r="O38" s="246"/>
      <c r="P38" s="246"/>
      <c r="Q38" s="252" t="s">
        <v>868</v>
      </c>
      <c r="R38" s="246"/>
      <c r="S38" s="249" t="s">
        <v>868</v>
      </c>
      <c r="T38" s="246"/>
      <c r="U38" s="252" t="s">
        <v>868</v>
      </c>
      <c r="V38" s="252" t="s">
        <v>868</v>
      </c>
      <c r="W38" s="252" t="s">
        <v>868</v>
      </c>
      <c r="X38" s="246"/>
      <c r="Y38" s="246"/>
      <c r="Z38" s="246"/>
      <c r="AA38" s="246"/>
      <c r="AB38" s="246"/>
      <c r="AC38" s="246"/>
      <c r="AD38" s="252" t="s">
        <v>868</v>
      </c>
      <c r="AE38" s="252">
        <v>14.58181818181818</v>
      </c>
      <c r="AF38" s="246"/>
      <c r="AG38" s="246"/>
      <c r="AH38" s="252" t="s">
        <v>868</v>
      </c>
      <c r="AI38" s="246"/>
      <c r="AJ38" s="246"/>
      <c r="AK38" s="252" t="s">
        <v>868</v>
      </c>
      <c r="AL38" s="246"/>
      <c r="AM38" s="252" t="s">
        <v>868</v>
      </c>
      <c r="AN38" s="252" t="s">
        <v>868</v>
      </c>
      <c r="AO38" s="246" t="s">
        <v>846</v>
      </c>
      <c r="AP38" s="250" t="s">
        <v>829</v>
      </c>
      <c r="AQ38" s="250"/>
      <c r="AR38" s="250"/>
      <c r="AS38" s="253"/>
      <c r="AT38" s="250">
        <v>8</v>
      </c>
      <c r="AU38" s="250" t="s">
        <v>829</v>
      </c>
      <c r="AV38" s="246"/>
      <c r="AW38" s="250">
        <v>0</v>
      </c>
      <c r="AX38" s="250">
        <v>0</v>
      </c>
      <c r="AY38" s="250">
        <v>0</v>
      </c>
      <c r="AZ38" s="250">
        <v>0</v>
      </c>
      <c r="BA38" s="250">
        <v>0</v>
      </c>
      <c r="BB38" s="250">
        <v>0</v>
      </c>
      <c r="BC38" s="250">
        <v>0</v>
      </c>
      <c r="BD38" s="250">
        <v>0</v>
      </c>
      <c r="BE38" s="250">
        <v>0</v>
      </c>
      <c r="BF38" s="250">
        <v>0</v>
      </c>
      <c r="BG38" s="250">
        <v>0</v>
      </c>
      <c r="BH38" s="250">
        <v>0</v>
      </c>
      <c r="BI38" s="250"/>
      <c r="BJ38" s="250" t="s">
        <v>829</v>
      </c>
      <c r="BK38" s="250"/>
      <c r="BL38" s="250" t="s">
        <v>829</v>
      </c>
      <c r="BM38" s="250"/>
      <c r="BN38" s="250"/>
      <c r="BO38" s="250"/>
      <c r="BP38" s="250"/>
      <c r="BQ38" s="246" t="s">
        <v>902</v>
      </c>
      <c r="BR38" s="246" t="s">
        <v>841</v>
      </c>
      <c r="BS38" s="250">
        <v>30</v>
      </c>
      <c r="BT38" s="250" t="s">
        <v>834</v>
      </c>
      <c r="BU38" s="246"/>
      <c r="BV38" s="246" t="s">
        <v>842</v>
      </c>
      <c r="BW38" s="249" t="s">
        <v>580</v>
      </c>
    </row>
    <row r="39" spans="1:105" x14ac:dyDescent="0.3">
      <c r="A39" s="246">
        <v>10375</v>
      </c>
      <c r="B39" s="247">
        <v>42202</v>
      </c>
      <c r="C39" s="248" t="s">
        <v>825</v>
      </c>
      <c r="D39" s="249" t="s">
        <v>980</v>
      </c>
      <c r="E39" s="246"/>
      <c r="F39" s="246" t="s">
        <v>845</v>
      </c>
      <c r="G39" s="258">
        <v>42171</v>
      </c>
      <c r="H39" s="250" t="s">
        <v>590</v>
      </c>
      <c r="I39" s="250" t="s">
        <v>772</v>
      </c>
      <c r="J39" s="250"/>
      <c r="K39" s="246" t="s">
        <v>801</v>
      </c>
      <c r="L39" s="246" t="s">
        <v>903</v>
      </c>
      <c r="M39" s="252">
        <v>104</v>
      </c>
      <c r="N39" s="252">
        <v>24.363636363636363</v>
      </c>
      <c r="O39" s="246" t="s">
        <v>802</v>
      </c>
      <c r="P39" s="246">
        <v>1350</v>
      </c>
      <c r="Q39" s="252">
        <v>27.881818181818183</v>
      </c>
      <c r="R39" s="246"/>
      <c r="S39" s="249" t="s">
        <v>868</v>
      </c>
      <c r="T39" s="246"/>
      <c r="U39" s="252" t="s">
        <v>868</v>
      </c>
      <c r="V39" s="252" t="s">
        <v>868</v>
      </c>
      <c r="W39" s="252" t="s">
        <v>868</v>
      </c>
      <c r="X39" s="246"/>
      <c r="Y39" s="246"/>
      <c r="Z39" s="246"/>
      <c r="AA39" s="246"/>
      <c r="AB39" s="246"/>
      <c r="AC39" s="246"/>
      <c r="AD39" s="252" t="s">
        <v>868</v>
      </c>
      <c r="AE39" s="252">
        <v>12.572727272727272</v>
      </c>
      <c r="AF39" s="246"/>
      <c r="AG39" s="246"/>
      <c r="AH39" s="252" t="s">
        <v>868</v>
      </c>
      <c r="AI39" s="246"/>
      <c r="AJ39" s="246"/>
      <c r="AK39" s="252" t="s">
        <v>868</v>
      </c>
      <c r="AL39" s="246"/>
      <c r="AM39" s="252" t="s">
        <v>868</v>
      </c>
      <c r="AN39" s="252" t="s">
        <v>868</v>
      </c>
      <c r="AO39" s="246" t="s">
        <v>846</v>
      </c>
      <c r="AP39" s="250" t="s">
        <v>829</v>
      </c>
      <c r="AQ39" s="250"/>
      <c r="AR39" s="250"/>
      <c r="AS39" s="253"/>
      <c r="AT39" s="250">
        <v>6</v>
      </c>
      <c r="AU39" s="250" t="s">
        <v>829</v>
      </c>
      <c r="AV39" s="246"/>
      <c r="AW39" s="250">
        <v>0</v>
      </c>
      <c r="AX39" s="250">
        <v>0</v>
      </c>
      <c r="AY39" s="250">
        <v>7</v>
      </c>
      <c r="AZ39" s="250">
        <v>0</v>
      </c>
      <c r="BA39" s="250">
        <v>0</v>
      </c>
      <c r="BB39" s="250">
        <v>0</v>
      </c>
      <c r="BC39" s="250">
        <v>0</v>
      </c>
      <c r="BD39" s="250">
        <v>0</v>
      </c>
      <c r="BE39" s="250">
        <v>0</v>
      </c>
      <c r="BF39" s="250">
        <v>0</v>
      </c>
      <c r="BG39" s="250">
        <v>0</v>
      </c>
      <c r="BH39" s="250">
        <v>0</v>
      </c>
      <c r="BI39" s="250"/>
      <c r="BJ39" s="250" t="s">
        <v>829</v>
      </c>
      <c r="BK39" s="250"/>
      <c r="BL39" s="250" t="s">
        <v>829</v>
      </c>
      <c r="BM39" s="250"/>
      <c r="BN39" s="250"/>
      <c r="BO39" s="250"/>
      <c r="BP39" s="250"/>
      <c r="BQ39" s="246"/>
      <c r="BR39" s="246"/>
      <c r="BS39" s="250"/>
      <c r="BT39" s="250" t="s">
        <v>834</v>
      </c>
      <c r="BU39" s="249" t="s">
        <v>803</v>
      </c>
      <c r="BV39" s="249" t="s">
        <v>579</v>
      </c>
      <c r="BW39" s="256" t="s">
        <v>593</v>
      </c>
    </row>
    <row r="40" spans="1:105" x14ac:dyDescent="0.3">
      <c r="A40" s="246">
        <v>9691</v>
      </c>
      <c r="B40" s="247">
        <v>42202</v>
      </c>
      <c r="C40" s="248" t="s">
        <v>825</v>
      </c>
      <c r="D40" s="249" t="s">
        <v>980</v>
      </c>
      <c r="E40" s="246"/>
      <c r="F40" s="246" t="s">
        <v>845</v>
      </c>
      <c r="G40" s="258">
        <v>42188</v>
      </c>
      <c r="H40" s="262" t="s">
        <v>590</v>
      </c>
      <c r="I40" s="262" t="s">
        <v>853</v>
      </c>
      <c r="J40" s="250"/>
      <c r="K40" s="246" t="s">
        <v>804</v>
      </c>
      <c r="L40" s="259" t="s">
        <v>904</v>
      </c>
      <c r="M40" s="252">
        <v>67.163636363636357</v>
      </c>
      <c r="N40" s="252">
        <v>27.518181818181816</v>
      </c>
      <c r="O40" s="246"/>
      <c r="P40" s="246"/>
      <c r="Q40" s="252" t="s">
        <v>868</v>
      </c>
      <c r="R40" s="246"/>
      <c r="S40" s="249" t="s">
        <v>868</v>
      </c>
      <c r="T40" s="246"/>
      <c r="U40" s="252" t="s">
        <v>868</v>
      </c>
      <c r="V40" s="252" t="s">
        <v>868</v>
      </c>
      <c r="W40" s="252" t="s">
        <v>868</v>
      </c>
      <c r="X40" s="246"/>
      <c r="Y40" s="246"/>
      <c r="Z40" s="246"/>
      <c r="AA40" s="246"/>
      <c r="AB40" s="246"/>
      <c r="AC40" s="246"/>
      <c r="AD40" s="252" t="s">
        <v>868</v>
      </c>
      <c r="AE40" s="252">
        <v>17.227272727272727</v>
      </c>
      <c r="AF40" s="246"/>
      <c r="AG40" s="246"/>
      <c r="AH40" s="252" t="s">
        <v>868</v>
      </c>
      <c r="AI40" s="246"/>
      <c r="AJ40" s="246"/>
      <c r="AK40" s="252" t="s">
        <v>868</v>
      </c>
      <c r="AL40" s="246"/>
      <c r="AM40" s="252" t="s">
        <v>868</v>
      </c>
      <c r="AN40" s="252" t="s">
        <v>868</v>
      </c>
      <c r="AO40" s="246" t="s">
        <v>846</v>
      </c>
      <c r="AP40" s="250" t="s">
        <v>829</v>
      </c>
      <c r="AQ40" s="250"/>
      <c r="AR40" s="250"/>
      <c r="AS40" s="253"/>
      <c r="AT40" s="250">
        <v>15</v>
      </c>
      <c r="AU40" s="250" t="s">
        <v>829</v>
      </c>
      <c r="AV40" s="246"/>
      <c r="AW40" s="250">
        <v>0</v>
      </c>
      <c r="AX40" s="250">
        <v>0</v>
      </c>
      <c r="AY40" s="250">
        <v>0</v>
      </c>
      <c r="AZ40" s="250">
        <v>0</v>
      </c>
      <c r="BA40" s="250">
        <v>0</v>
      </c>
      <c r="BB40" s="250">
        <v>0</v>
      </c>
      <c r="BC40" s="250">
        <v>0</v>
      </c>
      <c r="BD40" s="250">
        <v>0</v>
      </c>
      <c r="BE40" s="250">
        <v>0</v>
      </c>
      <c r="BF40" s="250">
        <v>0</v>
      </c>
      <c r="BG40" s="250">
        <v>0</v>
      </c>
      <c r="BH40" s="250">
        <v>0</v>
      </c>
      <c r="BI40" s="250"/>
      <c r="BJ40" s="250" t="s">
        <v>829</v>
      </c>
      <c r="BK40" s="250"/>
      <c r="BL40" s="250" t="s">
        <v>829</v>
      </c>
      <c r="BM40" s="250"/>
      <c r="BN40" s="250"/>
      <c r="BO40" s="250"/>
      <c r="BP40" s="250"/>
      <c r="BQ40" s="246"/>
      <c r="BR40" s="246"/>
      <c r="BS40" s="250"/>
      <c r="BT40" s="250" t="s">
        <v>834</v>
      </c>
      <c r="BU40" s="246" t="s">
        <v>803</v>
      </c>
      <c r="BV40" s="246" t="s">
        <v>1000</v>
      </c>
      <c r="BW40" s="249" t="s">
        <v>580</v>
      </c>
    </row>
    <row r="41" spans="1:105" x14ac:dyDescent="0.3">
      <c r="A41" s="246">
        <v>9921</v>
      </c>
      <c r="B41" s="247">
        <v>42202</v>
      </c>
      <c r="C41" s="248" t="s">
        <v>825</v>
      </c>
      <c r="D41" s="249" t="s">
        <v>980</v>
      </c>
      <c r="E41" s="246"/>
      <c r="F41" s="246" t="s">
        <v>845</v>
      </c>
      <c r="G41" s="258">
        <v>42185</v>
      </c>
      <c r="H41" s="250" t="s">
        <v>828</v>
      </c>
      <c r="I41" s="250" t="s">
        <v>829</v>
      </c>
      <c r="J41" s="250"/>
      <c r="K41" s="249" t="s">
        <v>906</v>
      </c>
      <c r="L41" s="246" t="s">
        <v>844</v>
      </c>
      <c r="M41" s="252">
        <v>76.472727272727269</v>
      </c>
      <c r="N41" s="252">
        <v>26.863636363636363</v>
      </c>
      <c r="O41" s="246"/>
      <c r="P41" s="246"/>
      <c r="Q41" s="252" t="s">
        <v>868</v>
      </c>
      <c r="R41" s="246"/>
      <c r="S41" s="249" t="s">
        <v>868</v>
      </c>
      <c r="T41" s="246"/>
      <c r="U41" s="252" t="s">
        <v>868</v>
      </c>
      <c r="V41" s="252" t="s">
        <v>868</v>
      </c>
      <c r="W41" s="252" t="s">
        <v>868</v>
      </c>
      <c r="X41" s="246"/>
      <c r="Y41" s="246"/>
      <c r="Z41" s="246"/>
      <c r="AA41" s="246"/>
      <c r="AB41" s="246"/>
      <c r="AC41" s="246"/>
      <c r="AD41" s="252" t="s">
        <v>868</v>
      </c>
      <c r="AE41" s="252">
        <v>19.754545454545454</v>
      </c>
      <c r="AF41" s="246"/>
      <c r="AG41" s="246"/>
      <c r="AH41" s="252" t="s">
        <v>868</v>
      </c>
      <c r="AI41" s="246"/>
      <c r="AJ41" s="246"/>
      <c r="AK41" s="252" t="s">
        <v>868</v>
      </c>
      <c r="AL41" s="246"/>
      <c r="AM41" s="252" t="s">
        <v>868</v>
      </c>
      <c r="AN41" s="252" t="s">
        <v>868</v>
      </c>
      <c r="AO41" s="246" t="s">
        <v>846</v>
      </c>
      <c r="AP41" s="250" t="s">
        <v>829</v>
      </c>
      <c r="AQ41" s="250"/>
      <c r="AR41" s="250"/>
      <c r="AS41" s="253"/>
      <c r="AT41" s="250">
        <v>15</v>
      </c>
      <c r="AU41" s="250" t="s">
        <v>829</v>
      </c>
      <c r="AV41" s="246"/>
      <c r="AW41" s="250">
        <v>0</v>
      </c>
      <c r="AX41" s="250">
        <v>0</v>
      </c>
      <c r="AY41" s="250">
        <v>0</v>
      </c>
      <c r="AZ41" s="250">
        <v>0</v>
      </c>
      <c r="BA41" s="250">
        <v>0</v>
      </c>
      <c r="BB41" s="250">
        <v>0</v>
      </c>
      <c r="BC41" s="250">
        <v>0</v>
      </c>
      <c r="BD41" s="250">
        <v>0</v>
      </c>
      <c r="BE41" s="250">
        <v>0</v>
      </c>
      <c r="BF41" s="250">
        <v>0</v>
      </c>
      <c r="BG41" s="250">
        <v>0</v>
      </c>
      <c r="BH41" s="250">
        <v>0</v>
      </c>
      <c r="BI41" s="250"/>
      <c r="BJ41" s="250" t="s">
        <v>829</v>
      </c>
      <c r="BK41" s="250"/>
      <c r="BL41" s="250" t="s">
        <v>829</v>
      </c>
      <c r="BM41" s="250">
        <v>120</v>
      </c>
      <c r="BN41" s="250"/>
      <c r="BO41" s="250"/>
      <c r="BP41" s="250"/>
      <c r="BQ41" s="255"/>
      <c r="BR41" s="255"/>
      <c r="BS41" s="250"/>
      <c r="BT41" s="250" t="s">
        <v>834</v>
      </c>
      <c r="BU41" s="249" t="s">
        <v>897</v>
      </c>
      <c r="BV41" s="249" t="s">
        <v>991</v>
      </c>
      <c r="BW41" s="249" t="s">
        <v>580</v>
      </c>
      <c r="BX41" s="1"/>
      <c r="BY41" s="1"/>
      <c r="BZ41" s="1"/>
      <c r="CA41" s="1"/>
      <c r="CB41" s="1"/>
      <c r="CC41" s="1"/>
      <c r="CD41" s="2"/>
      <c r="CE41" s="2"/>
      <c r="CF41" s="2"/>
      <c r="CG41" s="2"/>
      <c r="CH41" s="2"/>
      <c r="CI41" s="2"/>
      <c r="CJ41" s="2"/>
      <c r="CK41" s="2"/>
      <c r="CL41" s="2"/>
      <c r="CM41" s="2"/>
      <c r="CN41" s="2"/>
      <c r="CO41" s="2"/>
      <c r="CP41" s="2"/>
      <c r="CQ41" s="2"/>
      <c r="CR41" s="2"/>
      <c r="CS41" s="2"/>
      <c r="CT41" s="2"/>
      <c r="CU41" s="2"/>
      <c r="CV41" s="2"/>
      <c r="CW41" s="2"/>
      <c r="CX41" s="2"/>
    </row>
    <row r="42" spans="1:105" x14ac:dyDescent="0.3">
      <c r="A42" s="246">
        <v>9905</v>
      </c>
      <c r="B42" s="247">
        <v>42202</v>
      </c>
      <c r="C42" s="248" t="s">
        <v>825</v>
      </c>
      <c r="D42" s="249" t="s">
        <v>980</v>
      </c>
      <c r="E42" s="246"/>
      <c r="F42" s="246" t="s">
        <v>845</v>
      </c>
      <c r="G42" s="258">
        <v>42066</v>
      </c>
      <c r="H42" s="250" t="s">
        <v>828</v>
      </c>
      <c r="I42" s="250" t="s">
        <v>829</v>
      </c>
      <c r="J42" s="250"/>
      <c r="K42" s="249" t="s">
        <v>908</v>
      </c>
      <c r="L42" s="246" t="s">
        <v>844</v>
      </c>
      <c r="M42" s="252">
        <v>78.499999999999986</v>
      </c>
      <c r="N42" s="252">
        <v>20.599999999999998</v>
      </c>
      <c r="O42" s="246"/>
      <c r="P42" s="246"/>
      <c r="Q42" s="252" t="s">
        <v>868</v>
      </c>
      <c r="R42" s="246"/>
      <c r="S42" s="249" t="s">
        <v>868</v>
      </c>
      <c r="T42" s="246"/>
      <c r="U42" s="252" t="s">
        <v>868</v>
      </c>
      <c r="V42" s="252" t="s">
        <v>868</v>
      </c>
      <c r="W42" s="252" t="s">
        <v>868</v>
      </c>
      <c r="X42" s="246"/>
      <c r="Y42" s="246"/>
      <c r="Z42" s="246"/>
      <c r="AA42" s="246"/>
      <c r="AB42" s="246"/>
      <c r="AC42" s="246"/>
      <c r="AD42" s="252" t="s">
        <v>868</v>
      </c>
      <c r="AE42" s="252">
        <v>9.9499999999999993</v>
      </c>
      <c r="AF42" s="246"/>
      <c r="AG42" s="246"/>
      <c r="AH42" s="252" t="s">
        <v>868</v>
      </c>
      <c r="AI42" s="246"/>
      <c r="AJ42" s="246"/>
      <c r="AK42" s="252" t="s">
        <v>868</v>
      </c>
      <c r="AL42" s="246"/>
      <c r="AM42" s="252" t="s">
        <v>868</v>
      </c>
      <c r="AN42" s="252" t="s">
        <v>868</v>
      </c>
      <c r="AO42" s="246" t="s">
        <v>846</v>
      </c>
      <c r="AP42" s="250" t="s">
        <v>829</v>
      </c>
      <c r="AQ42" s="250"/>
      <c r="AR42" s="250"/>
      <c r="AS42" s="253"/>
      <c r="AT42" s="250">
        <v>8</v>
      </c>
      <c r="AU42" s="250" t="s">
        <v>829</v>
      </c>
      <c r="AV42" s="246"/>
      <c r="AW42" s="250">
        <v>0</v>
      </c>
      <c r="AX42" s="250">
        <v>0</v>
      </c>
      <c r="AY42" s="250">
        <v>0</v>
      </c>
      <c r="AZ42" s="250">
        <v>0</v>
      </c>
      <c r="BA42" s="250">
        <v>0</v>
      </c>
      <c r="BB42" s="250">
        <v>0</v>
      </c>
      <c r="BC42" s="250">
        <v>0</v>
      </c>
      <c r="BD42" s="250">
        <v>0</v>
      </c>
      <c r="BE42" s="250">
        <v>0</v>
      </c>
      <c r="BF42" s="250">
        <v>0</v>
      </c>
      <c r="BG42" s="250">
        <v>0</v>
      </c>
      <c r="BH42" s="250">
        <v>0</v>
      </c>
      <c r="BI42" s="250"/>
      <c r="BJ42" s="250" t="s">
        <v>829</v>
      </c>
      <c r="BK42" s="250"/>
      <c r="BL42" s="250" t="s">
        <v>829</v>
      </c>
      <c r="BM42" s="250"/>
      <c r="BN42" s="250"/>
      <c r="BO42" s="250"/>
      <c r="BP42" s="250"/>
      <c r="BQ42" s="255"/>
      <c r="BR42" s="255"/>
      <c r="BS42" s="250"/>
      <c r="BT42" s="250" t="s">
        <v>834</v>
      </c>
      <c r="BU42" s="249" t="s">
        <v>897</v>
      </c>
      <c r="BV42" s="249" t="s">
        <v>579</v>
      </c>
      <c r="BW42" s="249" t="s">
        <v>600</v>
      </c>
    </row>
    <row r="43" spans="1:105" s="1" customFormat="1" x14ac:dyDescent="0.3">
      <c r="A43" s="246">
        <v>8944</v>
      </c>
      <c r="B43" s="247">
        <v>42203</v>
      </c>
      <c r="C43" s="248" t="s">
        <v>825</v>
      </c>
      <c r="D43" s="249" t="s">
        <v>980</v>
      </c>
      <c r="E43" s="246"/>
      <c r="F43" s="246" t="s">
        <v>850</v>
      </c>
      <c r="G43" s="247">
        <v>42187</v>
      </c>
      <c r="H43" s="250" t="s">
        <v>828</v>
      </c>
      <c r="I43" s="250" t="s">
        <v>853</v>
      </c>
      <c r="J43" s="250"/>
      <c r="K43" s="246" t="s">
        <v>866</v>
      </c>
      <c r="L43" s="251" t="s">
        <v>867</v>
      </c>
      <c r="M43" s="252">
        <v>74.090909090909079</v>
      </c>
      <c r="N43" s="252">
        <v>25.909090909090907</v>
      </c>
      <c r="O43" s="246"/>
      <c r="P43" s="246"/>
      <c r="Q43" s="252" t="s">
        <v>868</v>
      </c>
      <c r="R43" s="246"/>
      <c r="S43" s="249" t="s">
        <v>868</v>
      </c>
      <c r="T43" s="246"/>
      <c r="U43" s="252" t="s">
        <v>868</v>
      </c>
      <c r="V43" s="252" t="s">
        <v>868</v>
      </c>
      <c r="W43" s="252">
        <v>21.363636363636363</v>
      </c>
      <c r="X43" s="246"/>
      <c r="Y43" s="246"/>
      <c r="Z43" s="246"/>
      <c r="AA43" s="246"/>
      <c r="AB43" s="246"/>
      <c r="AC43" s="246"/>
      <c r="AD43" s="252" t="s">
        <v>868</v>
      </c>
      <c r="AE43" s="252" t="s">
        <v>868</v>
      </c>
      <c r="AF43" s="246"/>
      <c r="AG43" s="246"/>
      <c r="AH43" s="252">
        <v>21.818181818181817</v>
      </c>
      <c r="AI43" s="246"/>
      <c r="AJ43" s="246"/>
      <c r="AK43" s="252" t="s">
        <v>868</v>
      </c>
      <c r="AL43" s="246"/>
      <c r="AM43" s="252" t="s">
        <v>868</v>
      </c>
      <c r="AN43" s="252" t="s">
        <v>868</v>
      </c>
      <c r="AO43" s="246" t="s">
        <v>851</v>
      </c>
      <c r="AP43" s="250" t="s">
        <v>829</v>
      </c>
      <c r="AQ43" s="250"/>
      <c r="AR43" s="250"/>
      <c r="AS43" s="253"/>
      <c r="AT43" s="250">
        <v>16</v>
      </c>
      <c r="AU43" s="250" t="s">
        <v>835</v>
      </c>
      <c r="AV43" s="246"/>
      <c r="AW43" s="250">
        <v>0</v>
      </c>
      <c r="AX43" s="250">
        <v>0</v>
      </c>
      <c r="AY43" s="250">
        <v>0</v>
      </c>
      <c r="AZ43" s="250">
        <v>0</v>
      </c>
      <c r="BA43" s="250">
        <v>0</v>
      </c>
      <c r="BB43" s="250">
        <v>0</v>
      </c>
      <c r="BC43" s="250">
        <v>0</v>
      </c>
      <c r="BD43" s="250">
        <v>0</v>
      </c>
      <c r="BE43" s="250">
        <v>0</v>
      </c>
      <c r="BF43" s="250">
        <v>0</v>
      </c>
      <c r="BG43" s="250">
        <v>0</v>
      </c>
      <c r="BH43" s="250">
        <v>0</v>
      </c>
      <c r="BI43" s="250"/>
      <c r="BJ43" s="250" t="s">
        <v>829</v>
      </c>
      <c r="BK43" s="250"/>
      <c r="BL43" s="250" t="s">
        <v>829</v>
      </c>
      <c r="BM43" s="250">
        <v>234</v>
      </c>
      <c r="BN43" s="250"/>
      <c r="BO43" s="250"/>
      <c r="BP43" s="254">
        <v>42550</v>
      </c>
      <c r="BQ43" s="246"/>
      <c r="BR43" s="246"/>
      <c r="BS43" s="250"/>
      <c r="BT43" s="250" t="s">
        <v>834</v>
      </c>
      <c r="BU43" s="255" t="s">
        <v>869</v>
      </c>
      <c r="BV43" s="246" t="s">
        <v>579</v>
      </c>
      <c r="BW43" s="255" t="s">
        <v>580</v>
      </c>
      <c r="BX43"/>
      <c r="BY43"/>
      <c r="BZ43"/>
      <c r="CA43"/>
      <c r="CB43"/>
      <c r="CC43"/>
      <c r="CD43"/>
      <c r="CE43"/>
      <c r="CF43"/>
      <c r="CG43"/>
      <c r="CH43"/>
      <c r="CI43"/>
      <c r="CJ43"/>
      <c r="CK43"/>
      <c r="CL43"/>
      <c r="CM43"/>
      <c r="CN43"/>
      <c r="CO43"/>
      <c r="CP43"/>
      <c r="CQ43"/>
      <c r="CR43"/>
      <c r="CS43"/>
      <c r="CT43"/>
      <c r="CU43"/>
      <c r="CV43"/>
      <c r="CW43"/>
      <c r="CX43"/>
      <c r="CY43"/>
      <c r="CZ43"/>
      <c r="DA43"/>
    </row>
    <row r="44" spans="1:105" x14ac:dyDescent="0.3">
      <c r="A44" s="246">
        <v>10826</v>
      </c>
      <c r="B44" s="247">
        <v>42202</v>
      </c>
      <c r="C44" s="248" t="s">
        <v>825</v>
      </c>
      <c r="D44" s="249" t="s">
        <v>980</v>
      </c>
      <c r="E44" s="246"/>
      <c r="F44" s="246" t="s">
        <v>850</v>
      </c>
      <c r="G44" s="247">
        <v>42199</v>
      </c>
      <c r="H44" s="250" t="s">
        <v>828</v>
      </c>
      <c r="I44" s="250" t="s">
        <v>853</v>
      </c>
      <c r="J44" s="250"/>
      <c r="K44" s="246" t="s">
        <v>870</v>
      </c>
      <c r="L44" s="251" t="s">
        <v>871</v>
      </c>
      <c r="M44" s="252">
        <v>87</v>
      </c>
      <c r="N44" s="252">
        <v>33.836363636363636</v>
      </c>
      <c r="O44" s="246"/>
      <c r="P44" s="246"/>
      <c r="Q44" s="252" t="s">
        <v>868</v>
      </c>
      <c r="R44" s="246"/>
      <c r="S44" s="249" t="s">
        <v>868</v>
      </c>
      <c r="T44" s="246"/>
      <c r="U44" s="252" t="s">
        <v>868</v>
      </c>
      <c r="V44" s="252" t="s">
        <v>868</v>
      </c>
      <c r="W44" s="252">
        <v>14.254545454545454</v>
      </c>
      <c r="X44" s="246"/>
      <c r="Y44" s="246"/>
      <c r="Z44" s="246"/>
      <c r="AA44" s="246"/>
      <c r="AB44" s="246"/>
      <c r="AC44" s="246"/>
      <c r="AD44" s="252" t="s">
        <v>868</v>
      </c>
      <c r="AE44" s="252" t="s">
        <v>868</v>
      </c>
      <c r="AF44" s="246"/>
      <c r="AG44" s="246"/>
      <c r="AH44" s="252">
        <v>28.5</v>
      </c>
      <c r="AI44" s="246"/>
      <c r="AJ44" s="246"/>
      <c r="AK44" s="252" t="s">
        <v>868</v>
      </c>
      <c r="AL44" s="246"/>
      <c r="AM44" s="252" t="s">
        <v>868</v>
      </c>
      <c r="AN44" s="252" t="s">
        <v>868</v>
      </c>
      <c r="AO44" s="246" t="s">
        <v>851</v>
      </c>
      <c r="AP44" s="250" t="s">
        <v>829</v>
      </c>
      <c r="AQ44" s="250"/>
      <c r="AR44" s="250"/>
      <c r="AS44" s="253"/>
      <c r="AT44" s="250">
        <v>15</v>
      </c>
      <c r="AU44" s="250" t="s">
        <v>835</v>
      </c>
      <c r="AV44" s="246"/>
      <c r="AW44" s="250">
        <v>0</v>
      </c>
      <c r="AX44" s="250">
        <v>0</v>
      </c>
      <c r="AY44" s="250">
        <v>0</v>
      </c>
      <c r="AZ44" s="250">
        <v>0</v>
      </c>
      <c r="BA44" s="250">
        <v>0</v>
      </c>
      <c r="BB44" s="250">
        <v>0</v>
      </c>
      <c r="BC44" s="250">
        <v>0</v>
      </c>
      <c r="BD44" s="250">
        <v>0</v>
      </c>
      <c r="BE44" s="250">
        <v>0</v>
      </c>
      <c r="BF44" s="250">
        <v>0</v>
      </c>
      <c r="BG44" s="250">
        <v>0</v>
      </c>
      <c r="BH44" s="250">
        <v>0</v>
      </c>
      <c r="BI44" s="250"/>
      <c r="BJ44" s="250" t="s">
        <v>829</v>
      </c>
      <c r="BK44" s="250">
        <v>24</v>
      </c>
      <c r="BL44" s="250" t="s">
        <v>829</v>
      </c>
      <c r="BM44" s="250"/>
      <c r="BN44" s="250"/>
      <c r="BO44" s="250"/>
      <c r="BP44" s="250"/>
      <c r="BQ44" s="246"/>
      <c r="BR44" s="255"/>
      <c r="BS44" s="250"/>
      <c r="BT44" s="250" t="s">
        <v>834</v>
      </c>
      <c r="BU44" s="246"/>
      <c r="BV44" s="246" t="s">
        <v>579</v>
      </c>
      <c r="BW44" s="256" t="s">
        <v>593</v>
      </c>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row>
    <row r="45" spans="1:105" x14ac:dyDescent="0.3">
      <c r="A45" s="246">
        <v>10504</v>
      </c>
      <c r="B45" s="247">
        <v>42202</v>
      </c>
      <c r="C45" s="248" t="s">
        <v>825</v>
      </c>
      <c r="D45" s="249" t="s">
        <v>980</v>
      </c>
      <c r="E45" s="246"/>
      <c r="F45" s="246" t="s">
        <v>850</v>
      </c>
      <c r="G45" s="257">
        <v>42185</v>
      </c>
      <c r="H45" s="250" t="s">
        <v>828</v>
      </c>
      <c r="I45" s="250" t="s">
        <v>829</v>
      </c>
      <c r="J45" s="250"/>
      <c r="K45" s="246" t="s">
        <v>873</v>
      </c>
      <c r="L45" s="249" t="s">
        <v>874</v>
      </c>
      <c r="M45" s="252">
        <v>96</v>
      </c>
      <c r="N45" s="252">
        <v>30.572727272727274</v>
      </c>
      <c r="O45" s="246"/>
      <c r="P45" s="246"/>
      <c r="Q45" s="252" t="s">
        <v>868</v>
      </c>
      <c r="R45" s="246"/>
      <c r="S45" s="249" t="s">
        <v>868</v>
      </c>
      <c r="T45" s="246"/>
      <c r="U45" s="252" t="s">
        <v>868</v>
      </c>
      <c r="V45" s="252" t="s">
        <v>868</v>
      </c>
      <c r="W45" s="252">
        <v>25.927272727272726</v>
      </c>
      <c r="X45" s="246"/>
      <c r="Y45" s="246"/>
      <c r="Z45" s="246"/>
      <c r="AA45" s="246"/>
      <c r="AB45" s="246"/>
      <c r="AC45" s="246"/>
      <c r="AD45" s="252" t="s">
        <v>868</v>
      </c>
      <c r="AE45" s="252" t="s">
        <v>868</v>
      </c>
      <c r="AF45" s="246"/>
      <c r="AG45" s="246"/>
      <c r="AH45" s="252">
        <v>13.781818181818181</v>
      </c>
      <c r="AI45" s="246"/>
      <c r="AJ45" s="246"/>
      <c r="AK45" s="252" t="s">
        <v>868</v>
      </c>
      <c r="AL45" s="246"/>
      <c r="AM45" s="252" t="s">
        <v>868</v>
      </c>
      <c r="AN45" s="252" t="s">
        <v>868</v>
      </c>
      <c r="AO45" s="246" t="s">
        <v>851</v>
      </c>
      <c r="AP45" s="250" t="s">
        <v>829</v>
      </c>
      <c r="AQ45" s="250"/>
      <c r="AR45" s="250"/>
      <c r="AS45" s="253"/>
      <c r="AT45" s="250">
        <v>7.5</v>
      </c>
      <c r="AU45" s="250" t="s">
        <v>829</v>
      </c>
      <c r="AV45" s="246"/>
      <c r="AW45" s="250">
        <v>0</v>
      </c>
      <c r="AX45" s="250">
        <v>0</v>
      </c>
      <c r="AY45" s="250">
        <v>0</v>
      </c>
      <c r="AZ45" s="250">
        <v>0</v>
      </c>
      <c r="BA45" s="250">
        <v>0</v>
      </c>
      <c r="BB45" s="250">
        <v>0</v>
      </c>
      <c r="BC45" s="250">
        <v>0</v>
      </c>
      <c r="BD45" s="250">
        <v>0</v>
      </c>
      <c r="BE45" s="250">
        <v>0</v>
      </c>
      <c r="BF45" s="250">
        <v>0</v>
      </c>
      <c r="BG45" s="250">
        <v>0</v>
      </c>
      <c r="BH45" s="250">
        <v>0</v>
      </c>
      <c r="BI45" s="250"/>
      <c r="BJ45" s="250" t="s">
        <v>829</v>
      </c>
      <c r="BK45" s="250"/>
      <c r="BL45" s="250" t="s">
        <v>829</v>
      </c>
      <c r="BM45" s="250"/>
      <c r="BN45" s="250"/>
      <c r="BO45" s="250"/>
      <c r="BP45" s="250"/>
      <c r="BQ45" s="246"/>
      <c r="BR45" s="255"/>
      <c r="BS45" s="250"/>
      <c r="BT45" s="250" t="s">
        <v>834</v>
      </c>
      <c r="BU45" s="249" t="s">
        <v>803</v>
      </c>
      <c r="BV45" s="249" t="s">
        <v>579</v>
      </c>
      <c r="BW45" s="249" t="s">
        <v>593</v>
      </c>
    </row>
    <row r="46" spans="1:105" ht="15.5" x14ac:dyDescent="0.35">
      <c r="A46" s="246">
        <v>10604</v>
      </c>
      <c r="B46" s="247">
        <v>42202</v>
      </c>
      <c r="C46" s="248" t="s">
        <v>825</v>
      </c>
      <c r="D46" s="249" t="s">
        <v>980</v>
      </c>
      <c r="E46" s="246"/>
      <c r="F46" s="246" t="s">
        <v>850</v>
      </c>
      <c r="G46" s="258">
        <v>42188</v>
      </c>
      <c r="H46" s="250" t="s">
        <v>590</v>
      </c>
      <c r="I46" s="250" t="s">
        <v>853</v>
      </c>
      <c r="J46" s="250"/>
      <c r="K46" s="246" t="s">
        <v>875</v>
      </c>
      <c r="L46" s="259" t="s">
        <v>876</v>
      </c>
      <c r="M46" s="252">
        <v>84</v>
      </c>
      <c r="N46" s="252">
        <v>28.799999999999997</v>
      </c>
      <c r="O46" s="246"/>
      <c r="P46" s="246"/>
      <c r="Q46" s="252" t="s">
        <v>868</v>
      </c>
      <c r="R46" s="246"/>
      <c r="S46" s="249" t="s">
        <v>868</v>
      </c>
      <c r="T46" s="246"/>
      <c r="U46" s="252" t="s">
        <v>868</v>
      </c>
      <c r="V46" s="252" t="s">
        <v>868</v>
      </c>
      <c r="W46" s="252">
        <v>23.7</v>
      </c>
      <c r="X46" s="246"/>
      <c r="Y46" s="246"/>
      <c r="Z46" s="246"/>
      <c r="AA46" s="246"/>
      <c r="AB46" s="246"/>
      <c r="AC46" s="246"/>
      <c r="AD46" s="252" t="s">
        <v>868</v>
      </c>
      <c r="AE46" s="252" t="s">
        <v>868</v>
      </c>
      <c r="AF46" s="246"/>
      <c r="AG46" s="246"/>
      <c r="AH46" s="252">
        <v>24.299999999999997</v>
      </c>
      <c r="AI46" s="246"/>
      <c r="AJ46" s="246"/>
      <c r="AK46" s="252" t="s">
        <v>868</v>
      </c>
      <c r="AL46" s="246"/>
      <c r="AM46" s="252" t="s">
        <v>868</v>
      </c>
      <c r="AN46" s="252" t="s">
        <v>868</v>
      </c>
      <c r="AO46" s="246" t="s">
        <v>851</v>
      </c>
      <c r="AP46" s="250" t="s">
        <v>829</v>
      </c>
      <c r="AQ46" s="250"/>
      <c r="AR46" s="250"/>
      <c r="AS46" s="253"/>
      <c r="AT46" s="250">
        <v>14</v>
      </c>
      <c r="AU46" s="250" t="s">
        <v>829</v>
      </c>
      <c r="AV46" s="246"/>
      <c r="AW46" s="250">
        <v>0</v>
      </c>
      <c r="AX46" s="250">
        <v>0</v>
      </c>
      <c r="AY46" s="250">
        <v>0</v>
      </c>
      <c r="AZ46" s="250">
        <v>0</v>
      </c>
      <c r="BA46" s="250">
        <v>0</v>
      </c>
      <c r="BB46" s="250">
        <v>0</v>
      </c>
      <c r="BC46" s="250">
        <v>0</v>
      </c>
      <c r="BD46" s="250">
        <v>0</v>
      </c>
      <c r="BE46" s="250">
        <v>0</v>
      </c>
      <c r="BF46" s="250">
        <v>0</v>
      </c>
      <c r="BG46" s="250">
        <v>0</v>
      </c>
      <c r="BH46" s="250">
        <v>0</v>
      </c>
      <c r="BI46" s="250"/>
      <c r="BJ46" s="250" t="s">
        <v>829</v>
      </c>
      <c r="BK46" s="250"/>
      <c r="BL46" s="250" t="s">
        <v>829</v>
      </c>
      <c r="BM46" s="250"/>
      <c r="BN46" s="250"/>
      <c r="BO46" s="250"/>
      <c r="BP46" s="250"/>
      <c r="BQ46" s="260" t="s">
        <v>877</v>
      </c>
      <c r="BR46" s="255" t="s">
        <v>878</v>
      </c>
      <c r="BS46" s="250">
        <v>50</v>
      </c>
      <c r="BT46" s="250" t="s">
        <v>834</v>
      </c>
      <c r="BU46" s="246" t="s">
        <v>803</v>
      </c>
      <c r="BV46" s="246" t="s">
        <v>1001</v>
      </c>
      <c r="BW46" s="246" t="s">
        <v>580</v>
      </c>
    </row>
    <row r="47" spans="1:105" x14ac:dyDescent="0.3">
      <c r="A47" s="246">
        <v>1476</v>
      </c>
      <c r="B47" s="247">
        <v>42202</v>
      </c>
      <c r="C47" s="248" t="s">
        <v>825</v>
      </c>
      <c r="D47" s="249" t="s">
        <v>980</v>
      </c>
      <c r="E47" s="246"/>
      <c r="F47" s="246" t="s">
        <v>850</v>
      </c>
      <c r="G47" s="258">
        <v>42185</v>
      </c>
      <c r="H47" s="250" t="s">
        <v>828</v>
      </c>
      <c r="I47" s="250" t="s">
        <v>829</v>
      </c>
      <c r="J47" s="250"/>
      <c r="K47" s="246" t="s">
        <v>880</v>
      </c>
      <c r="L47" s="246" t="s">
        <v>844</v>
      </c>
      <c r="M47" s="252">
        <v>119.72727272727271</v>
      </c>
      <c r="N47" s="252">
        <v>36.136363636363633</v>
      </c>
      <c r="O47" s="246"/>
      <c r="P47" s="246"/>
      <c r="Q47" s="252" t="s">
        <v>868</v>
      </c>
      <c r="R47" s="246"/>
      <c r="S47" s="249" t="s">
        <v>868</v>
      </c>
      <c r="T47" s="246"/>
      <c r="U47" s="252" t="s">
        <v>868</v>
      </c>
      <c r="V47" s="252" t="s">
        <v>868</v>
      </c>
      <c r="W47" s="252">
        <v>20.990909090909089</v>
      </c>
      <c r="X47" s="246"/>
      <c r="Y47" s="246"/>
      <c r="Z47" s="246"/>
      <c r="AA47" s="246"/>
      <c r="AB47" s="246"/>
      <c r="AC47" s="246"/>
      <c r="AD47" s="252" t="s">
        <v>868</v>
      </c>
      <c r="AE47" s="252" t="s">
        <v>868</v>
      </c>
      <c r="AF47" s="246"/>
      <c r="AG47" s="246"/>
      <c r="AH47" s="252">
        <v>25.572727272727271</v>
      </c>
      <c r="AI47" s="246"/>
      <c r="AJ47" s="246"/>
      <c r="AK47" s="252" t="s">
        <v>868</v>
      </c>
      <c r="AL47" s="246"/>
      <c r="AM47" s="252" t="s">
        <v>868</v>
      </c>
      <c r="AN47" s="252" t="s">
        <v>868</v>
      </c>
      <c r="AO47" s="246" t="s">
        <v>851</v>
      </c>
      <c r="AP47" s="250" t="s">
        <v>829</v>
      </c>
      <c r="AQ47" s="250"/>
      <c r="AR47" s="250"/>
      <c r="AS47" s="253"/>
      <c r="AT47" s="250">
        <v>11.6</v>
      </c>
      <c r="AU47" s="250" t="s">
        <v>829</v>
      </c>
      <c r="AV47" s="246"/>
      <c r="AW47" s="250">
        <v>0</v>
      </c>
      <c r="AX47" s="250">
        <v>0</v>
      </c>
      <c r="AY47" s="250">
        <v>0</v>
      </c>
      <c r="AZ47" s="250">
        <v>0</v>
      </c>
      <c r="BA47" s="250">
        <v>0</v>
      </c>
      <c r="BB47" s="250">
        <v>0</v>
      </c>
      <c r="BC47" s="250">
        <v>0</v>
      </c>
      <c r="BD47" s="250">
        <v>0</v>
      </c>
      <c r="BE47" s="250">
        <v>0</v>
      </c>
      <c r="BF47" s="250">
        <v>0</v>
      </c>
      <c r="BG47" s="250">
        <v>0</v>
      </c>
      <c r="BH47" s="250">
        <v>0</v>
      </c>
      <c r="BI47" s="250"/>
      <c r="BJ47" s="250" t="s">
        <v>829</v>
      </c>
      <c r="BK47" s="250"/>
      <c r="BL47" s="250" t="s">
        <v>829</v>
      </c>
      <c r="BM47" s="250"/>
      <c r="BN47" s="250"/>
      <c r="BO47" s="250"/>
      <c r="BP47" s="250"/>
      <c r="BQ47" s="255" t="s">
        <v>881</v>
      </c>
      <c r="BR47" s="255"/>
      <c r="BS47" s="250"/>
      <c r="BT47" s="250" t="s">
        <v>834</v>
      </c>
      <c r="BU47" s="246"/>
      <c r="BV47" s="246" t="s">
        <v>1002</v>
      </c>
      <c r="BW47" s="255" t="s">
        <v>580</v>
      </c>
    </row>
    <row r="48" spans="1:105" x14ac:dyDescent="0.3">
      <c r="A48" s="246">
        <v>4657</v>
      </c>
      <c r="B48" s="247">
        <v>42202</v>
      </c>
      <c r="C48" s="248" t="s">
        <v>825</v>
      </c>
      <c r="D48" s="249" t="s">
        <v>980</v>
      </c>
      <c r="E48" s="246"/>
      <c r="F48" s="246" t="s">
        <v>850</v>
      </c>
      <c r="G48" s="258">
        <v>42185</v>
      </c>
      <c r="H48" s="250" t="s">
        <v>828</v>
      </c>
      <c r="I48" s="250" t="s">
        <v>853</v>
      </c>
      <c r="J48" s="250"/>
      <c r="K48" s="246" t="s">
        <v>883</v>
      </c>
      <c r="L48" s="251" t="s">
        <v>857</v>
      </c>
      <c r="M48" s="252">
        <v>124.99999999999999</v>
      </c>
      <c r="N48" s="252">
        <v>38.881818181818183</v>
      </c>
      <c r="O48" s="246"/>
      <c r="P48" s="246"/>
      <c r="Q48" s="252" t="s">
        <v>868</v>
      </c>
      <c r="R48" s="246"/>
      <c r="S48" s="249" t="s">
        <v>868</v>
      </c>
      <c r="T48" s="246"/>
      <c r="U48" s="252" t="s">
        <v>868</v>
      </c>
      <c r="V48" s="252" t="s">
        <v>868</v>
      </c>
      <c r="W48" s="252">
        <v>26.463636363636361</v>
      </c>
      <c r="X48" s="246"/>
      <c r="Y48" s="246"/>
      <c r="Z48" s="246"/>
      <c r="AA48" s="246"/>
      <c r="AB48" s="246"/>
      <c r="AC48" s="246"/>
      <c r="AD48" s="252" t="s">
        <v>868</v>
      </c>
      <c r="AE48" s="252" t="s">
        <v>868</v>
      </c>
      <c r="AF48" s="246"/>
      <c r="AG48" s="246"/>
      <c r="AH48" s="252">
        <v>31.318181818181817</v>
      </c>
      <c r="AI48" s="246"/>
      <c r="AJ48" s="246"/>
      <c r="AK48" s="252" t="s">
        <v>868</v>
      </c>
      <c r="AL48" s="246"/>
      <c r="AM48" s="252" t="s">
        <v>868</v>
      </c>
      <c r="AN48" s="252" t="s">
        <v>868</v>
      </c>
      <c r="AO48" s="246" t="s">
        <v>851</v>
      </c>
      <c r="AP48" s="250" t="s">
        <v>829</v>
      </c>
      <c r="AQ48" s="250"/>
      <c r="AR48" s="250"/>
      <c r="AS48" s="253"/>
      <c r="AT48" s="250">
        <v>8.5</v>
      </c>
      <c r="AU48" s="250" t="s">
        <v>829</v>
      </c>
      <c r="AV48" s="246"/>
      <c r="AW48" s="250">
        <v>0</v>
      </c>
      <c r="AX48" s="250">
        <v>0</v>
      </c>
      <c r="AY48" s="250">
        <v>20</v>
      </c>
      <c r="AZ48" s="250">
        <v>0</v>
      </c>
      <c r="BA48" s="250">
        <v>0</v>
      </c>
      <c r="BB48" s="250">
        <v>0</v>
      </c>
      <c r="BC48" s="250">
        <v>0</v>
      </c>
      <c r="BD48" s="250">
        <v>0</v>
      </c>
      <c r="BE48" s="250">
        <v>0</v>
      </c>
      <c r="BF48" s="250">
        <v>0</v>
      </c>
      <c r="BG48" s="250">
        <v>0</v>
      </c>
      <c r="BH48" s="250">
        <v>0</v>
      </c>
      <c r="BI48" s="250"/>
      <c r="BJ48" s="250" t="s">
        <v>829</v>
      </c>
      <c r="BK48" s="250"/>
      <c r="BL48" s="250" t="s">
        <v>829</v>
      </c>
      <c r="BM48" s="250"/>
      <c r="BN48" s="250"/>
      <c r="BO48" s="250"/>
      <c r="BP48" s="250"/>
      <c r="BQ48" s="255"/>
      <c r="BR48" s="255"/>
      <c r="BS48" s="250"/>
      <c r="BT48" s="250" t="s">
        <v>834</v>
      </c>
      <c r="BU48" s="246"/>
      <c r="BV48" s="246" t="s">
        <v>1003</v>
      </c>
      <c r="BW48" s="255" t="s">
        <v>580</v>
      </c>
    </row>
    <row r="49" spans="1:105" x14ac:dyDescent="0.3">
      <c r="A49" s="246">
        <v>1448</v>
      </c>
      <c r="B49" s="247">
        <v>42202</v>
      </c>
      <c r="C49" s="248" t="s">
        <v>825</v>
      </c>
      <c r="D49" s="249" t="s">
        <v>980</v>
      </c>
      <c r="E49" s="246"/>
      <c r="F49" s="246" t="s">
        <v>850</v>
      </c>
      <c r="G49" s="257">
        <v>41820</v>
      </c>
      <c r="H49" s="250" t="s">
        <v>828</v>
      </c>
      <c r="I49" s="250" t="s">
        <v>829</v>
      </c>
      <c r="J49" s="250"/>
      <c r="K49" s="246" t="s">
        <v>847</v>
      </c>
      <c r="L49" s="246" t="s">
        <v>848</v>
      </c>
      <c r="M49" s="252">
        <v>104.95</v>
      </c>
      <c r="N49" s="252">
        <v>34.9</v>
      </c>
      <c r="O49" s="246" t="s">
        <v>832</v>
      </c>
      <c r="P49" s="246">
        <v>1020</v>
      </c>
      <c r="Q49" s="252">
        <v>37.869999999999997</v>
      </c>
      <c r="R49" s="246"/>
      <c r="S49" s="249" t="s">
        <v>868</v>
      </c>
      <c r="T49" s="246"/>
      <c r="U49" s="252" t="s">
        <v>868</v>
      </c>
      <c r="V49" s="252" t="s">
        <v>868</v>
      </c>
      <c r="W49" s="252">
        <v>17.899999999999999</v>
      </c>
      <c r="X49" s="246"/>
      <c r="Y49" s="246"/>
      <c r="Z49" s="246"/>
      <c r="AA49" s="246"/>
      <c r="AB49" s="246"/>
      <c r="AC49" s="246"/>
      <c r="AD49" s="252" t="s">
        <v>868</v>
      </c>
      <c r="AE49" s="252" t="s">
        <v>868</v>
      </c>
      <c r="AF49" s="246"/>
      <c r="AG49" s="246"/>
      <c r="AH49" s="252">
        <v>27.97</v>
      </c>
      <c r="AI49" s="246"/>
      <c r="AJ49" s="246"/>
      <c r="AK49" s="252" t="s">
        <v>868</v>
      </c>
      <c r="AL49" s="246"/>
      <c r="AM49" s="252" t="s">
        <v>868</v>
      </c>
      <c r="AN49" s="252" t="s">
        <v>868</v>
      </c>
      <c r="AO49" s="246" t="s">
        <v>851</v>
      </c>
      <c r="AP49" s="250" t="s">
        <v>829</v>
      </c>
      <c r="AQ49" s="250"/>
      <c r="AR49" s="250"/>
      <c r="AS49" s="253">
        <v>10</v>
      </c>
      <c r="AT49" s="250">
        <v>12</v>
      </c>
      <c r="AU49" s="250" t="s">
        <v>835</v>
      </c>
      <c r="AV49" s="246"/>
      <c r="AW49" s="250">
        <v>0</v>
      </c>
      <c r="AX49" s="250">
        <v>0</v>
      </c>
      <c r="AY49" s="250">
        <v>7</v>
      </c>
      <c r="AZ49" s="250">
        <v>0</v>
      </c>
      <c r="BA49" s="250">
        <v>0</v>
      </c>
      <c r="BB49" s="250">
        <v>0</v>
      </c>
      <c r="BC49" s="250">
        <v>0</v>
      </c>
      <c r="BD49" s="250">
        <v>0</v>
      </c>
      <c r="BE49" s="250">
        <v>0</v>
      </c>
      <c r="BF49" s="250">
        <v>0</v>
      </c>
      <c r="BG49" s="250">
        <v>0</v>
      </c>
      <c r="BH49" s="250">
        <v>0</v>
      </c>
      <c r="BI49" s="250"/>
      <c r="BJ49" s="262" t="s">
        <v>772</v>
      </c>
      <c r="BK49" s="250"/>
      <c r="BL49" s="250" t="s">
        <v>829</v>
      </c>
      <c r="BM49" s="250"/>
      <c r="BN49" s="250"/>
      <c r="BO49" s="250"/>
      <c r="BP49" s="250"/>
      <c r="BQ49" s="255"/>
      <c r="BR49" s="255"/>
      <c r="BS49" s="250"/>
      <c r="BT49" s="250" t="s">
        <v>834</v>
      </c>
      <c r="BU49" s="246"/>
      <c r="BV49" s="246" t="s">
        <v>579</v>
      </c>
      <c r="BW49" s="255" t="s">
        <v>600</v>
      </c>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row>
    <row r="50" spans="1:105" x14ac:dyDescent="0.3">
      <c r="A50" s="246">
        <v>1488</v>
      </c>
      <c r="B50" s="247">
        <v>42202</v>
      </c>
      <c r="C50" s="248" t="s">
        <v>825</v>
      </c>
      <c r="D50" s="249" t="s">
        <v>980</v>
      </c>
      <c r="E50" s="246"/>
      <c r="F50" s="246" t="s">
        <v>850</v>
      </c>
      <c r="G50" s="258">
        <v>42185</v>
      </c>
      <c r="H50" s="250" t="s">
        <v>828</v>
      </c>
      <c r="I50" s="250" t="s">
        <v>829</v>
      </c>
      <c r="J50" s="250"/>
      <c r="K50" s="246" t="s">
        <v>885</v>
      </c>
      <c r="L50" s="246" t="s">
        <v>844</v>
      </c>
      <c r="M50" s="252">
        <v>119.72727272727271</v>
      </c>
      <c r="N50" s="252">
        <v>36.136363636363633</v>
      </c>
      <c r="O50" s="246"/>
      <c r="P50" s="246"/>
      <c r="Q50" s="252" t="s">
        <v>868</v>
      </c>
      <c r="R50" s="246"/>
      <c r="S50" s="249" t="s">
        <v>868</v>
      </c>
      <c r="T50" s="246"/>
      <c r="U50" s="252" t="s">
        <v>868</v>
      </c>
      <c r="V50" s="252" t="s">
        <v>868</v>
      </c>
      <c r="W50" s="252">
        <v>20.990909090909089</v>
      </c>
      <c r="X50" s="246"/>
      <c r="Y50" s="246"/>
      <c r="Z50" s="246"/>
      <c r="AA50" s="246"/>
      <c r="AB50" s="246"/>
      <c r="AC50" s="246"/>
      <c r="AD50" s="252" t="s">
        <v>868</v>
      </c>
      <c r="AE50" s="252" t="s">
        <v>868</v>
      </c>
      <c r="AF50" s="246"/>
      <c r="AG50" s="246"/>
      <c r="AH50" s="252">
        <v>25.572727272727271</v>
      </c>
      <c r="AI50" s="246"/>
      <c r="AJ50" s="246"/>
      <c r="AK50" s="252" t="s">
        <v>868</v>
      </c>
      <c r="AL50" s="246"/>
      <c r="AM50" s="252" t="s">
        <v>868</v>
      </c>
      <c r="AN50" s="252" t="s">
        <v>868</v>
      </c>
      <c r="AO50" s="246" t="s">
        <v>851</v>
      </c>
      <c r="AP50" s="250" t="s">
        <v>829</v>
      </c>
      <c r="AQ50" s="250"/>
      <c r="AR50" s="250"/>
      <c r="AS50" s="253"/>
      <c r="AT50" s="250">
        <v>11.6</v>
      </c>
      <c r="AU50" s="250" t="s">
        <v>835</v>
      </c>
      <c r="AV50" s="246"/>
      <c r="AW50" s="250">
        <v>0</v>
      </c>
      <c r="AX50" s="250">
        <v>0</v>
      </c>
      <c r="AY50" s="250">
        <v>0</v>
      </c>
      <c r="AZ50" s="250">
        <v>0</v>
      </c>
      <c r="BA50" s="250">
        <v>0</v>
      </c>
      <c r="BB50" s="250">
        <v>0</v>
      </c>
      <c r="BC50" s="250">
        <v>0</v>
      </c>
      <c r="BD50" s="250">
        <v>0</v>
      </c>
      <c r="BE50" s="250">
        <v>0</v>
      </c>
      <c r="BF50" s="250">
        <v>0</v>
      </c>
      <c r="BG50" s="250">
        <v>0</v>
      </c>
      <c r="BH50" s="250">
        <v>0</v>
      </c>
      <c r="BI50" s="250"/>
      <c r="BJ50" s="250" t="s">
        <v>829</v>
      </c>
      <c r="BK50" s="250"/>
      <c r="BL50" s="250" t="s">
        <v>829</v>
      </c>
      <c r="BM50" s="250"/>
      <c r="BN50" s="250"/>
      <c r="BO50" s="250"/>
      <c r="BP50" s="250"/>
      <c r="BQ50" s="255"/>
      <c r="BR50" s="255"/>
      <c r="BS50" s="250"/>
      <c r="BT50" s="250" t="s">
        <v>834</v>
      </c>
      <c r="BU50" s="246"/>
      <c r="BV50" s="249" t="s">
        <v>1004</v>
      </c>
      <c r="BW50" s="255" t="s">
        <v>580</v>
      </c>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row>
    <row r="51" spans="1:105" x14ac:dyDescent="0.3">
      <c r="A51" s="246">
        <v>10273</v>
      </c>
      <c r="B51" s="247">
        <v>42202</v>
      </c>
      <c r="C51" s="248" t="s">
        <v>825</v>
      </c>
      <c r="D51" s="249" t="s">
        <v>980</v>
      </c>
      <c r="E51" s="246"/>
      <c r="F51" s="246" t="s">
        <v>850</v>
      </c>
      <c r="G51" s="258">
        <v>42195</v>
      </c>
      <c r="H51" s="250" t="s">
        <v>828</v>
      </c>
      <c r="I51" s="250" t="s">
        <v>829</v>
      </c>
      <c r="J51" s="250"/>
      <c r="K51" s="246" t="s">
        <v>887</v>
      </c>
      <c r="L51" s="246" t="s">
        <v>888</v>
      </c>
      <c r="M51" s="252">
        <v>83.499999999999986</v>
      </c>
      <c r="N51" s="252">
        <v>37.172727272727272</v>
      </c>
      <c r="O51" s="246"/>
      <c r="P51" s="246"/>
      <c r="Q51" s="252" t="s">
        <v>868</v>
      </c>
      <c r="R51" s="246"/>
      <c r="S51" s="249" t="s">
        <v>868</v>
      </c>
      <c r="T51" s="246"/>
      <c r="U51" s="252" t="s">
        <v>868</v>
      </c>
      <c r="V51" s="252" t="s">
        <v>868</v>
      </c>
      <c r="W51" s="252">
        <v>15.690909090909091</v>
      </c>
      <c r="X51" s="246"/>
      <c r="Y51" s="246"/>
      <c r="Z51" s="246"/>
      <c r="AA51" s="246"/>
      <c r="AB51" s="246"/>
      <c r="AC51" s="246"/>
      <c r="AD51" s="252" t="s">
        <v>868</v>
      </c>
      <c r="AE51" s="252" t="s">
        <v>868</v>
      </c>
      <c r="AF51" s="246"/>
      <c r="AG51" s="246"/>
      <c r="AH51" s="252">
        <v>26.118181818181817</v>
      </c>
      <c r="AI51" s="246"/>
      <c r="AJ51" s="246"/>
      <c r="AK51" s="252" t="s">
        <v>868</v>
      </c>
      <c r="AL51" s="246"/>
      <c r="AM51" s="252" t="s">
        <v>868</v>
      </c>
      <c r="AN51" s="252" t="s">
        <v>868</v>
      </c>
      <c r="AO51" s="246" t="s">
        <v>851</v>
      </c>
      <c r="AP51" s="250" t="s">
        <v>829</v>
      </c>
      <c r="AQ51" s="250"/>
      <c r="AR51" s="250"/>
      <c r="AS51" s="253"/>
      <c r="AT51" s="250">
        <v>12.5</v>
      </c>
      <c r="AU51" s="250" t="s">
        <v>835</v>
      </c>
      <c r="AV51" s="246"/>
      <c r="AW51" s="250">
        <v>13</v>
      </c>
      <c r="AX51" s="250">
        <v>0</v>
      </c>
      <c r="AY51" s="250">
        <v>0</v>
      </c>
      <c r="AZ51" s="250">
        <v>0</v>
      </c>
      <c r="BA51" s="250">
        <v>0</v>
      </c>
      <c r="BB51" s="250">
        <v>0</v>
      </c>
      <c r="BC51" s="250">
        <v>0</v>
      </c>
      <c r="BD51" s="250">
        <v>0</v>
      </c>
      <c r="BE51" s="250">
        <v>0</v>
      </c>
      <c r="BF51" s="250">
        <v>0</v>
      </c>
      <c r="BG51" s="250">
        <v>0</v>
      </c>
      <c r="BH51" s="250">
        <v>0</v>
      </c>
      <c r="BI51" s="250"/>
      <c r="BJ51" s="250" t="s">
        <v>829</v>
      </c>
      <c r="BK51" s="250">
        <v>12</v>
      </c>
      <c r="BL51" s="250" t="s">
        <v>829</v>
      </c>
      <c r="BM51" s="250"/>
      <c r="BN51" s="250"/>
      <c r="BO51" s="250">
        <v>12</v>
      </c>
      <c r="BP51" s="250"/>
      <c r="BQ51" s="255"/>
      <c r="BR51" s="255"/>
      <c r="BS51" s="250"/>
      <c r="BT51" s="250" t="s">
        <v>834</v>
      </c>
      <c r="BU51" s="246"/>
      <c r="BV51" s="246" t="s">
        <v>1005</v>
      </c>
      <c r="BW51" s="255" t="s">
        <v>593</v>
      </c>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row>
    <row r="52" spans="1:105" s="1" customFormat="1" x14ac:dyDescent="0.3">
      <c r="A52" s="246">
        <v>5647</v>
      </c>
      <c r="B52" s="247">
        <v>42202</v>
      </c>
      <c r="C52" s="248" t="s">
        <v>825</v>
      </c>
      <c r="D52" s="249" t="s">
        <v>980</v>
      </c>
      <c r="E52" s="246"/>
      <c r="F52" s="246" t="s">
        <v>850</v>
      </c>
      <c r="G52" s="258">
        <v>41901</v>
      </c>
      <c r="H52" s="250" t="s">
        <v>828</v>
      </c>
      <c r="I52" s="250" t="s">
        <v>829</v>
      </c>
      <c r="J52" s="250"/>
      <c r="K52" s="246" t="s">
        <v>890</v>
      </c>
      <c r="L52" s="246" t="s">
        <v>777</v>
      </c>
      <c r="M52" s="252">
        <v>167.64</v>
      </c>
      <c r="N52" s="252">
        <v>34.08</v>
      </c>
      <c r="O52" s="246"/>
      <c r="P52" s="246"/>
      <c r="Q52" s="252" t="s">
        <v>868</v>
      </c>
      <c r="R52" s="246"/>
      <c r="S52" s="249" t="s">
        <v>868</v>
      </c>
      <c r="T52" s="246"/>
      <c r="U52" s="252" t="s">
        <v>868</v>
      </c>
      <c r="V52" s="252" t="s">
        <v>868</v>
      </c>
      <c r="W52" s="252">
        <v>16.63</v>
      </c>
      <c r="X52" s="246"/>
      <c r="Y52" s="246"/>
      <c r="Z52" s="246"/>
      <c r="AA52" s="246"/>
      <c r="AB52" s="246"/>
      <c r="AC52" s="246"/>
      <c r="AD52" s="252" t="s">
        <v>868</v>
      </c>
      <c r="AE52" s="252" t="s">
        <v>868</v>
      </c>
      <c r="AF52" s="246"/>
      <c r="AG52" s="246"/>
      <c r="AH52" s="252">
        <v>25.5</v>
      </c>
      <c r="AI52" s="246"/>
      <c r="AJ52" s="246"/>
      <c r="AK52" s="252" t="s">
        <v>868</v>
      </c>
      <c r="AL52" s="246"/>
      <c r="AM52" s="252" t="s">
        <v>868</v>
      </c>
      <c r="AN52" s="252" t="s">
        <v>868</v>
      </c>
      <c r="AO52" s="246" t="s">
        <v>851</v>
      </c>
      <c r="AP52" s="250" t="s">
        <v>829</v>
      </c>
      <c r="AQ52" s="250"/>
      <c r="AR52" s="250"/>
      <c r="AS52" s="253"/>
      <c r="AT52" s="250">
        <v>20</v>
      </c>
      <c r="AU52" s="250" t="s">
        <v>829</v>
      </c>
      <c r="AV52" s="246"/>
      <c r="AW52" s="250">
        <v>0</v>
      </c>
      <c r="AX52" s="250">
        <v>0</v>
      </c>
      <c r="AY52" s="250">
        <v>0</v>
      </c>
      <c r="AZ52" s="250">
        <v>0</v>
      </c>
      <c r="BA52" s="250">
        <v>0</v>
      </c>
      <c r="BB52" s="250">
        <v>0</v>
      </c>
      <c r="BC52" s="250">
        <v>0</v>
      </c>
      <c r="BD52" s="250">
        <v>0</v>
      </c>
      <c r="BE52" s="250">
        <v>0</v>
      </c>
      <c r="BF52" s="250">
        <v>0</v>
      </c>
      <c r="BG52" s="250">
        <v>0</v>
      </c>
      <c r="BH52" s="250">
        <v>0</v>
      </c>
      <c r="BI52" s="250"/>
      <c r="BJ52" s="250" t="s">
        <v>829</v>
      </c>
      <c r="BK52" s="250"/>
      <c r="BL52" s="250" t="s">
        <v>829</v>
      </c>
      <c r="BM52" s="263"/>
      <c r="BN52" s="263"/>
      <c r="BO52" s="263"/>
      <c r="BP52" s="263"/>
      <c r="BQ52" s="255"/>
      <c r="BR52" s="255"/>
      <c r="BS52" s="250"/>
      <c r="BT52" s="250" t="s">
        <v>834</v>
      </c>
      <c r="BU52" s="246" t="s">
        <v>778</v>
      </c>
      <c r="BV52" s="249" t="s">
        <v>579</v>
      </c>
      <c r="BW52" s="256" t="s">
        <v>600</v>
      </c>
      <c r="BX52"/>
      <c r="BY52"/>
      <c r="BZ52"/>
      <c r="CA52"/>
      <c r="CB52"/>
      <c r="CC52"/>
      <c r="CD52"/>
      <c r="CE52"/>
      <c r="CF52"/>
      <c r="CG52"/>
      <c r="CH52"/>
      <c r="CI52"/>
      <c r="CJ52"/>
      <c r="CK52"/>
      <c r="CL52"/>
      <c r="CM52"/>
      <c r="CN52"/>
      <c r="CO52"/>
      <c r="CP52"/>
      <c r="CQ52"/>
      <c r="CR52"/>
      <c r="CS52"/>
      <c r="CT52"/>
      <c r="CU52"/>
      <c r="CV52"/>
      <c r="CW52"/>
      <c r="CX52"/>
      <c r="CY52"/>
      <c r="CZ52"/>
      <c r="DA52"/>
    </row>
    <row r="53" spans="1:105" x14ac:dyDescent="0.3">
      <c r="A53" s="246">
        <v>4378</v>
      </c>
      <c r="B53" s="247">
        <v>42202</v>
      </c>
      <c r="C53" s="248" t="s">
        <v>825</v>
      </c>
      <c r="D53" s="249" t="s">
        <v>980</v>
      </c>
      <c r="E53" s="246"/>
      <c r="F53" s="246" t="s">
        <v>850</v>
      </c>
      <c r="G53" s="258">
        <v>42200</v>
      </c>
      <c r="H53" s="250" t="s">
        <v>828</v>
      </c>
      <c r="I53" s="250" t="s">
        <v>829</v>
      </c>
      <c r="J53" s="250"/>
      <c r="K53" s="246" t="s">
        <v>830</v>
      </c>
      <c r="L53" s="246" t="s">
        <v>891</v>
      </c>
      <c r="M53" s="252">
        <v>95.29</v>
      </c>
      <c r="N53" s="252">
        <v>31.481818181818181</v>
      </c>
      <c r="O53" s="246" t="s">
        <v>832</v>
      </c>
      <c r="P53" s="246">
        <v>600</v>
      </c>
      <c r="Q53" s="252">
        <v>30.854545454545448</v>
      </c>
      <c r="R53" s="246"/>
      <c r="S53" s="249" t="s">
        <v>868</v>
      </c>
      <c r="T53" s="246"/>
      <c r="U53" s="252" t="s">
        <v>868</v>
      </c>
      <c r="V53" s="252" t="s">
        <v>868</v>
      </c>
      <c r="W53" s="252">
        <v>13.336363636363636</v>
      </c>
      <c r="X53" s="246"/>
      <c r="Y53" s="246"/>
      <c r="Z53" s="246"/>
      <c r="AA53" s="246"/>
      <c r="AB53" s="246"/>
      <c r="AC53" s="246"/>
      <c r="AD53" s="252" t="s">
        <v>868</v>
      </c>
      <c r="AE53" s="252" t="s">
        <v>868</v>
      </c>
      <c r="AF53" s="246"/>
      <c r="AG53" s="246"/>
      <c r="AH53" s="252">
        <v>24.990909090909089</v>
      </c>
      <c r="AI53" s="246"/>
      <c r="AJ53" s="246"/>
      <c r="AK53" s="252" t="s">
        <v>868</v>
      </c>
      <c r="AL53" s="246"/>
      <c r="AM53" s="252" t="s">
        <v>868</v>
      </c>
      <c r="AN53" s="252" t="s">
        <v>868</v>
      </c>
      <c r="AO53" s="246" t="s">
        <v>851</v>
      </c>
      <c r="AP53" s="250" t="s">
        <v>829</v>
      </c>
      <c r="AQ53" s="250"/>
      <c r="AR53" s="250"/>
      <c r="AS53" s="253"/>
      <c r="AT53" s="250">
        <v>7</v>
      </c>
      <c r="AU53" s="250" t="s">
        <v>829</v>
      </c>
      <c r="AV53" s="246"/>
      <c r="AW53" s="250">
        <v>0</v>
      </c>
      <c r="AX53" s="250">
        <v>0</v>
      </c>
      <c r="AY53" s="250">
        <v>0</v>
      </c>
      <c r="AZ53" s="250">
        <v>0</v>
      </c>
      <c r="BA53" s="250">
        <v>0</v>
      </c>
      <c r="BB53" s="250">
        <v>0</v>
      </c>
      <c r="BC53" s="250">
        <v>0</v>
      </c>
      <c r="BD53" s="250">
        <v>0</v>
      </c>
      <c r="BE53" s="250">
        <v>0</v>
      </c>
      <c r="BF53" s="250">
        <v>0</v>
      </c>
      <c r="BG53" s="250">
        <v>0</v>
      </c>
      <c r="BH53" s="250">
        <v>0</v>
      </c>
      <c r="BI53" s="250"/>
      <c r="BJ53" s="250" t="s">
        <v>829</v>
      </c>
      <c r="BK53" s="250"/>
      <c r="BL53" s="250" t="s">
        <v>829</v>
      </c>
      <c r="BM53" s="250"/>
      <c r="BN53" s="250"/>
      <c r="BO53" s="250"/>
      <c r="BP53" s="250"/>
      <c r="BQ53" s="256" t="s">
        <v>892</v>
      </c>
      <c r="BR53" s="255" t="s">
        <v>841</v>
      </c>
      <c r="BS53" s="250">
        <v>50</v>
      </c>
      <c r="BT53" s="250" t="s">
        <v>834</v>
      </c>
      <c r="BU53" s="255"/>
      <c r="BV53" s="249" t="s">
        <v>579</v>
      </c>
      <c r="BW53" s="256" t="s">
        <v>580</v>
      </c>
      <c r="CY53" s="1"/>
      <c r="CZ53" s="1"/>
      <c r="DA53" s="1"/>
    </row>
    <row r="54" spans="1:105" x14ac:dyDescent="0.3">
      <c r="A54" s="246">
        <v>10540</v>
      </c>
      <c r="B54" s="247">
        <v>42202</v>
      </c>
      <c r="C54" s="248" t="s">
        <v>825</v>
      </c>
      <c r="D54" s="249" t="s">
        <v>980</v>
      </c>
      <c r="E54" s="246"/>
      <c r="F54" s="246" t="s">
        <v>850</v>
      </c>
      <c r="G54" s="257">
        <v>42185</v>
      </c>
      <c r="H54" s="250" t="s">
        <v>828</v>
      </c>
      <c r="I54" s="250" t="s">
        <v>853</v>
      </c>
      <c r="J54" s="250"/>
      <c r="K54" s="246" t="s">
        <v>893</v>
      </c>
      <c r="L54" s="251" t="s">
        <v>894</v>
      </c>
      <c r="M54" s="252">
        <v>95.672727272727258</v>
      </c>
      <c r="N54" s="252">
        <v>39.299999999999997</v>
      </c>
      <c r="O54" s="246"/>
      <c r="P54" s="246"/>
      <c r="Q54" s="252" t="s">
        <v>868</v>
      </c>
      <c r="R54" s="246"/>
      <c r="S54" s="249" t="s">
        <v>868</v>
      </c>
      <c r="T54" s="246"/>
      <c r="U54" s="252" t="s">
        <v>868</v>
      </c>
      <c r="V54" s="252" t="s">
        <v>868</v>
      </c>
      <c r="W54" s="252">
        <v>17.154545454545453</v>
      </c>
      <c r="X54" s="246"/>
      <c r="Y54" s="246"/>
      <c r="Z54" s="246"/>
      <c r="AA54" s="246"/>
      <c r="AB54" s="246"/>
      <c r="AC54" s="246"/>
      <c r="AD54" s="252" t="s">
        <v>868</v>
      </c>
      <c r="AE54" s="252" t="s">
        <v>868</v>
      </c>
      <c r="AF54" s="246"/>
      <c r="AG54" s="246"/>
      <c r="AH54" s="252">
        <v>32.118181818181817</v>
      </c>
      <c r="AI54" s="246"/>
      <c r="AJ54" s="246"/>
      <c r="AK54" s="252" t="s">
        <v>868</v>
      </c>
      <c r="AL54" s="246"/>
      <c r="AM54" s="252" t="s">
        <v>868</v>
      </c>
      <c r="AN54" s="252" t="s">
        <v>868</v>
      </c>
      <c r="AO54" s="246" t="s">
        <v>851</v>
      </c>
      <c r="AP54" s="250" t="s">
        <v>829</v>
      </c>
      <c r="AQ54" s="250"/>
      <c r="AR54" s="250"/>
      <c r="AS54" s="253"/>
      <c r="AT54" s="250">
        <v>21</v>
      </c>
      <c r="AU54" s="250" t="s">
        <v>835</v>
      </c>
      <c r="AV54" s="246"/>
      <c r="AW54" s="250">
        <v>0</v>
      </c>
      <c r="AX54" s="250">
        <v>0</v>
      </c>
      <c r="AY54" s="250">
        <v>0</v>
      </c>
      <c r="AZ54" s="250">
        <v>0</v>
      </c>
      <c r="BA54" s="250">
        <v>0</v>
      </c>
      <c r="BB54" s="250">
        <v>0</v>
      </c>
      <c r="BC54" s="250">
        <v>0</v>
      </c>
      <c r="BD54" s="250">
        <v>0</v>
      </c>
      <c r="BE54" s="250">
        <v>0</v>
      </c>
      <c r="BF54" s="250">
        <v>0</v>
      </c>
      <c r="BG54" s="250">
        <v>0</v>
      </c>
      <c r="BH54" s="250">
        <v>0</v>
      </c>
      <c r="BI54" s="250"/>
      <c r="BJ54" s="250" t="s">
        <v>829</v>
      </c>
      <c r="BK54" s="250">
        <v>12</v>
      </c>
      <c r="BL54" s="250" t="s">
        <v>829</v>
      </c>
      <c r="BM54" s="250"/>
      <c r="BN54" s="250"/>
      <c r="BO54" s="250"/>
      <c r="BP54" s="250"/>
      <c r="BQ54" s="255"/>
      <c r="BR54" s="255"/>
      <c r="BS54" s="250"/>
      <c r="BT54" s="250" t="s">
        <v>834</v>
      </c>
      <c r="BU54" s="249"/>
      <c r="BV54" s="249" t="s">
        <v>579</v>
      </c>
      <c r="BW54" s="249" t="s">
        <v>593</v>
      </c>
    </row>
    <row r="55" spans="1:105" x14ac:dyDescent="0.3">
      <c r="A55" s="246">
        <v>10327</v>
      </c>
      <c r="B55" s="247">
        <v>42202</v>
      </c>
      <c r="C55" s="248" t="s">
        <v>825</v>
      </c>
      <c r="D55" s="249" t="s">
        <v>980</v>
      </c>
      <c r="E55" s="246"/>
      <c r="F55" s="246" t="s">
        <v>850</v>
      </c>
      <c r="G55" s="258">
        <v>42187</v>
      </c>
      <c r="H55" s="250" t="s">
        <v>828</v>
      </c>
      <c r="I55" s="250" t="s">
        <v>829</v>
      </c>
      <c r="J55" s="250"/>
      <c r="K55" s="246" t="s">
        <v>895</v>
      </c>
      <c r="L55" s="246" t="s">
        <v>896</v>
      </c>
      <c r="M55" s="252">
        <v>87</v>
      </c>
      <c r="N55" s="252">
        <v>33.836363636363636</v>
      </c>
      <c r="O55" s="246"/>
      <c r="P55" s="246"/>
      <c r="Q55" s="252" t="s">
        <v>868</v>
      </c>
      <c r="R55" s="246"/>
      <c r="S55" s="249" t="s">
        <v>868</v>
      </c>
      <c r="T55" s="246"/>
      <c r="U55" s="252" t="s">
        <v>868</v>
      </c>
      <c r="V55" s="252" t="s">
        <v>868</v>
      </c>
      <c r="W55" s="252">
        <v>14.254545454545454</v>
      </c>
      <c r="X55" s="246"/>
      <c r="Y55" s="246"/>
      <c r="Z55" s="246"/>
      <c r="AA55" s="246"/>
      <c r="AB55" s="246"/>
      <c r="AC55" s="246"/>
      <c r="AD55" s="252" t="s">
        <v>868</v>
      </c>
      <c r="AE55" s="252" t="s">
        <v>868</v>
      </c>
      <c r="AF55" s="246"/>
      <c r="AG55" s="246"/>
      <c r="AH55" s="252">
        <v>28.5</v>
      </c>
      <c r="AI55" s="246"/>
      <c r="AJ55" s="246"/>
      <c r="AK55" s="252" t="s">
        <v>868</v>
      </c>
      <c r="AL55" s="246"/>
      <c r="AM55" s="252" t="s">
        <v>868</v>
      </c>
      <c r="AN55" s="252" t="s">
        <v>868</v>
      </c>
      <c r="AO55" s="246" t="s">
        <v>851</v>
      </c>
      <c r="AP55" s="250" t="s">
        <v>829</v>
      </c>
      <c r="AQ55" s="250"/>
      <c r="AR55" s="250"/>
      <c r="AS55" s="253"/>
      <c r="AT55" s="250">
        <v>10.199999999999999</v>
      </c>
      <c r="AU55" s="250" t="s">
        <v>835</v>
      </c>
      <c r="AV55" s="246"/>
      <c r="AW55" s="250">
        <v>12</v>
      </c>
      <c r="AX55" s="250">
        <v>0</v>
      </c>
      <c r="AY55" s="250">
        <v>0</v>
      </c>
      <c r="AZ55" s="250">
        <v>0</v>
      </c>
      <c r="BA55" s="250">
        <v>0</v>
      </c>
      <c r="BB55" s="250">
        <v>0</v>
      </c>
      <c r="BC55" s="250">
        <v>0</v>
      </c>
      <c r="BD55" s="250">
        <v>0</v>
      </c>
      <c r="BE55" s="250">
        <v>0</v>
      </c>
      <c r="BF55" s="250">
        <v>0</v>
      </c>
      <c r="BG55" s="250">
        <v>0</v>
      </c>
      <c r="BH55" s="250">
        <v>0</v>
      </c>
      <c r="BI55" s="250"/>
      <c r="BJ55" s="250" t="s">
        <v>829</v>
      </c>
      <c r="BK55" s="250">
        <v>24</v>
      </c>
      <c r="BL55" s="250" t="s">
        <v>829</v>
      </c>
      <c r="BM55" s="250"/>
      <c r="BN55" s="250"/>
      <c r="BO55" s="250"/>
      <c r="BP55" s="250"/>
      <c r="BQ55" s="255"/>
      <c r="BR55" s="255"/>
      <c r="BS55" s="250"/>
      <c r="BT55" s="250" t="s">
        <v>834</v>
      </c>
      <c r="BU55" s="249" t="s">
        <v>897</v>
      </c>
      <c r="BV55" s="264" t="s">
        <v>1006</v>
      </c>
      <c r="BW55" s="249" t="s">
        <v>593</v>
      </c>
    </row>
    <row r="56" spans="1:105" x14ac:dyDescent="0.3">
      <c r="A56" s="246">
        <v>10682</v>
      </c>
      <c r="B56" s="247">
        <v>42202</v>
      </c>
      <c r="C56" s="248" t="s">
        <v>825</v>
      </c>
      <c r="D56" s="249" t="s">
        <v>980</v>
      </c>
      <c r="E56" s="246"/>
      <c r="F56" s="246" t="s">
        <v>850</v>
      </c>
      <c r="G56" s="258">
        <v>42185</v>
      </c>
      <c r="H56" s="250" t="s">
        <v>828</v>
      </c>
      <c r="I56" s="250" t="s">
        <v>829</v>
      </c>
      <c r="J56" s="250"/>
      <c r="K56" s="246" t="s">
        <v>836</v>
      </c>
      <c r="L56" s="249" t="s">
        <v>899</v>
      </c>
      <c r="M56" s="252">
        <v>109.16363636363636</v>
      </c>
      <c r="N56" s="252">
        <v>31.099999999999998</v>
      </c>
      <c r="O56" s="246"/>
      <c r="P56" s="246"/>
      <c r="Q56" s="252" t="s">
        <v>868</v>
      </c>
      <c r="R56" s="246"/>
      <c r="S56" s="249" t="s">
        <v>868</v>
      </c>
      <c r="T56" s="246"/>
      <c r="U56" s="252" t="s">
        <v>868</v>
      </c>
      <c r="V56" s="252" t="s">
        <v>868</v>
      </c>
      <c r="W56" s="252">
        <v>15.427272727272724</v>
      </c>
      <c r="X56" s="246"/>
      <c r="Y56" s="246"/>
      <c r="Z56" s="246"/>
      <c r="AA56" s="246"/>
      <c r="AB56" s="246"/>
      <c r="AC56" s="246"/>
      <c r="AD56" s="252" t="s">
        <v>868</v>
      </c>
      <c r="AE56" s="252" t="s">
        <v>868</v>
      </c>
      <c r="AF56" s="246"/>
      <c r="AG56" s="246"/>
      <c r="AH56" s="252">
        <v>31.099999999999998</v>
      </c>
      <c r="AI56" s="246"/>
      <c r="AJ56" s="246"/>
      <c r="AK56" s="252" t="s">
        <v>868</v>
      </c>
      <c r="AL56" s="246"/>
      <c r="AM56" s="252" t="s">
        <v>868</v>
      </c>
      <c r="AN56" s="252" t="s">
        <v>868</v>
      </c>
      <c r="AO56" s="246" t="s">
        <v>851</v>
      </c>
      <c r="AP56" s="250" t="s">
        <v>829</v>
      </c>
      <c r="AQ56" s="250"/>
      <c r="AR56" s="250"/>
      <c r="AS56" s="253"/>
      <c r="AT56" s="250">
        <v>10.199999999999999</v>
      </c>
      <c r="AU56" s="250" t="s">
        <v>835</v>
      </c>
      <c r="AV56" s="246"/>
      <c r="AW56" s="250">
        <v>0</v>
      </c>
      <c r="AX56" s="250">
        <v>0</v>
      </c>
      <c r="AY56" s="250">
        <v>15</v>
      </c>
      <c r="AZ56" s="250">
        <v>0</v>
      </c>
      <c r="BA56" s="250">
        <v>0</v>
      </c>
      <c r="BB56" s="250">
        <v>0</v>
      </c>
      <c r="BC56" s="250">
        <v>0</v>
      </c>
      <c r="BD56" s="250">
        <v>0</v>
      </c>
      <c r="BE56" s="250">
        <v>0</v>
      </c>
      <c r="BF56" s="250">
        <v>0</v>
      </c>
      <c r="BG56" s="250">
        <v>0</v>
      </c>
      <c r="BH56" s="250">
        <v>0</v>
      </c>
      <c r="BI56" s="250"/>
      <c r="BJ56" s="250" t="s">
        <v>829</v>
      </c>
      <c r="BK56" s="250"/>
      <c r="BL56" s="250" t="s">
        <v>829</v>
      </c>
      <c r="BM56" s="250"/>
      <c r="BN56" s="250"/>
      <c r="BO56" s="250"/>
      <c r="BP56" s="250"/>
      <c r="BQ56" s="255"/>
      <c r="BR56" s="255"/>
      <c r="BS56" s="250"/>
      <c r="BT56" s="250" t="s">
        <v>834</v>
      </c>
      <c r="BU56" s="246" t="s">
        <v>946</v>
      </c>
      <c r="BV56" s="264" t="s">
        <v>988</v>
      </c>
      <c r="BW56" s="246" t="s">
        <v>593</v>
      </c>
    </row>
    <row r="57" spans="1:105" x14ac:dyDescent="0.3">
      <c r="A57" s="246">
        <v>1400</v>
      </c>
      <c r="B57" s="247">
        <v>42202</v>
      </c>
      <c r="C57" s="248" t="s">
        <v>825</v>
      </c>
      <c r="D57" s="249" t="s">
        <v>980</v>
      </c>
      <c r="E57" s="246"/>
      <c r="F57" s="246" t="s">
        <v>850</v>
      </c>
      <c r="G57" s="257">
        <v>42185</v>
      </c>
      <c r="H57" s="250" t="s">
        <v>828</v>
      </c>
      <c r="I57" s="250" t="s">
        <v>829</v>
      </c>
      <c r="J57" s="250"/>
      <c r="K57" s="246" t="s">
        <v>837</v>
      </c>
      <c r="L57" s="246" t="s">
        <v>838</v>
      </c>
      <c r="M57" s="252">
        <v>102.3</v>
      </c>
      <c r="N57" s="252">
        <v>31</v>
      </c>
      <c r="O57" s="249" t="s">
        <v>802</v>
      </c>
      <c r="P57" s="246">
        <v>1300</v>
      </c>
      <c r="Q57" s="252">
        <v>29.999999999999996</v>
      </c>
      <c r="R57" s="246"/>
      <c r="S57" s="249" t="s">
        <v>868</v>
      </c>
      <c r="T57" s="246"/>
      <c r="U57" s="252" t="s">
        <v>868</v>
      </c>
      <c r="V57" s="252" t="s">
        <v>868</v>
      </c>
      <c r="W57" s="252">
        <v>20</v>
      </c>
      <c r="X57" s="246"/>
      <c r="Y57" s="246"/>
      <c r="Z57" s="246"/>
      <c r="AA57" s="246"/>
      <c r="AB57" s="246"/>
      <c r="AC57" s="246"/>
      <c r="AD57" s="252" t="s">
        <v>868</v>
      </c>
      <c r="AE57" s="252" t="s">
        <v>868</v>
      </c>
      <c r="AF57" s="246"/>
      <c r="AG57" s="246"/>
      <c r="AH57" s="252">
        <v>21.3</v>
      </c>
      <c r="AI57" s="246"/>
      <c r="AJ57" s="246"/>
      <c r="AK57" s="252" t="s">
        <v>868</v>
      </c>
      <c r="AL57" s="246"/>
      <c r="AM57" s="252" t="s">
        <v>868</v>
      </c>
      <c r="AN57" s="252" t="s">
        <v>868</v>
      </c>
      <c r="AO57" s="246" t="s">
        <v>851</v>
      </c>
      <c r="AP57" s="250" t="s">
        <v>829</v>
      </c>
      <c r="AQ57" s="250"/>
      <c r="AR57" s="250"/>
      <c r="AS57" s="253"/>
      <c r="AT57" s="250">
        <v>11.1</v>
      </c>
      <c r="AU57" s="250" t="s">
        <v>835</v>
      </c>
      <c r="AV57" s="246"/>
      <c r="AW57" s="250">
        <v>0</v>
      </c>
      <c r="AX57" s="250">
        <v>0</v>
      </c>
      <c r="AY57" s="250">
        <v>10</v>
      </c>
      <c r="AZ57" s="250">
        <v>0</v>
      </c>
      <c r="BA57" s="250">
        <v>0</v>
      </c>
      <c r="BB57" s="250">
        <v>0</v>
      </c>
      <c r="BC57" s="250">
        <v>0</v>
      </c>
      <c r="BD57" s="250">
        <v>0</v>
      </c>
      <c r="BE57" s="250">
        <v>0</v>
      </c>
      <c r="BF57" s="250">
        <v>0</v>
      </c>
      <c r="BG57" s="250">
        <v>0</v>
      </c>
      <c r="BH57" s="250">
        <v>0</v>
      </c>
      <c r="BI57" s="250"/>
      <c r="BJ57" s="250" t="s">
        <v>829</v>
      </c>
      <c r="BK57" s="250"/>
      <c r="BL57" s="250" t="s">
        <v>829</v>
      </c>
      <c r="BM57" s="250"/>
      <c r="BN57" s="250"/>
      <c r="BO57" s="250"/>
      <c r="BP57" s="250"/>
      <c r="BQ57" s="255"/>
      <c r="BR57" s="255"/>
      <c r="BS57" s="250"/>
      <c r="BT57" s="250" t="s">
        <v>834</v>
      </c>
      <c r="BU57" s="249" t="s">
        <v>897</v>
      </c>
      <c r="BV57" s="264" t="s">
        <v>1007</v>
      </c>
      <c r="BW57" s="249" t="s">
        <v>580</v>
      </c>
    </row>
    <row r="58" spans="1:105" x14ac:dyDescent="0.3">
      <c r="A58" s="246">
        <v>3604</v>
      </c>
      <c r="B58" s="247">
        <v>42202</v>
      </c>
      <c r="C58" s="248" t="s">
        <v>825</v>
      </c>
      <c r="D58" s="249" t="s">
        <v>980</v>
      </c>
      <c r="E58" s="246"/>
      <c r="F58" s="246" t="s">
        <v>850</v>
      </c>
      <c r="G58" s="258">
        <v>42185</v>
      </c>
      <c r="H58" s="250" t="s">
        <v>828</v>
      </c>
      <c r="I58" s="250" t="s">
        <v>829</v>
      </c>
      <c r="J58" s="250"/>
      <c r="K58" s="246" t="s">
        <v>839</v>
      </c>
      <c r="L58" s="246" t="s">
        <v>840</v>
      </c>
      <c r="M58" s="252">
        <v>88.336363636363629</v>
      </c>
      <c r="N58" s="252">
        <v>28.790909090909089</v>
      </c>
      <c r="O58" s="246"/>
      <c r="P58" s="246"/>
      <c r="Q58" s="252" t="s">
        <v>868</v>
      </c>
      <c r="R58" s="246"/>
      <c r="S58" s="249" t="s">
        <v>868</v>
      </c>
      <c r="T58" s="246"/>
      <c r="U58" s="252" t="s">
        <v>868</v>
      </c>
      <c r="V58" s="252" t="s">
        <v>868</v>
      </c>
      <c r="W58" s="252">
        <v>20.75454545454545</v>
      </c>
      <c r="X58" s="246"/>
      <c r="Y58" s="246"/>
      <c r="Z58" s="246"/>
      <c r="AA58" s="246"/>
      <c r="AB58" s="246"/>
      <c r="AC58" s="246"/>
      <c r="AD58" s="252" t="s">
        <v>868</v>
      </c>
      <c r="AE58" s="252" t="s">
        <v>868</v>
      </c>
      <c r="AF58" s="246"/>
      <c r="AG58" s="246"/>
      <c r="AH58" s="252">
        <v>24.536363636363632</v>
      </c>
      <c r="AI58" s="246"/>
      <c r="AJ58" s="246"/>
      <c r="AK58" s="252" t="s">
        <v>868</v>
      </c>
      <c r="AL58" s="246"/>
      <c r="AM58" s="252" t="s">
        <v>868</v>
      </c>
      <c r="AN58" s="252" t="s">
        <v>868</v>
      </c>
      <c r="AO58" s="246" t="s">
        <v>851</v>
      </c>
      <c r="AP58" s="250" t="s">
        <v>829</v>
      </c>
      <c r="AQ58" s="250"/>
      <c r="AR58" s="250"/>
      <c r="AS58" s="253"/>
      <c r="AT58" s="250">
        <v>8</v>
      </c>
      <c r="AU58" s="250" t="s">
        <v>829</v>
      </c>
      <c r="AV58" s="246"/>
      <c r="AW58" s="250">
        <v>0</v>
      </c>
      <c r="AX58" s="250">
        <v>0</v>
      </c>
      <c r="AY58" s="250">
        <v>0</v>
      </c>
      <c r="AZ58" s="250">
        <v>0</v>
      </c>
      <c r="BA58" s="250">
        <v>0</v>
      </c>
      <c r="BB58" s="250">
        <v>0</v>
      </c>
      <c r="BC58" s="250">
        <v>0</v>
      </c>
      <c r="BD58" s="250">
        <v>0</v>
      </c>
      <c r="BE58" s="250">
        <v>0</v>
      </c>
      <c r="BF58" s="250">
        <v>0</v>
      </c>
      <c r="BG58" s="250">
        <v>0</v>
      </c>
      <c r="BH58" s="250">
        <v>0</v>
      </c>
      <c r="BI58" s="250"/>
      <c r="BJ58" s="250" t="s">
        <v>829</v>
      </c>
      <c r="BK58" s="250"/>
      <c r="BL58" s="250" t="s">
        <v>829</v>
      </c>
      <c r="BM58" s="250"/>
      <c r="BN58" s="250"/>
      <c r="BO58" s="250"/>
      <c r="BP58" s="250"/>
      <c r="BQ58" s="246" t="s">
        <v>902</v>
      </c>
      <c r="BR58" s="246" t="s">
        <v>841</v>
      </c>
      <c r="BS58" s="250">
        <v>30</v>
      </c>
      <c r="BT58" s="250" t="s">
        <v>834</v>
      </c>
      <c r="BU58" s="246"/>
      <c r="BV58" s="246" t="s">
        <v>842</v>
      </c>
      <c r="BW58" s="249" t="s">
        <v>580</v>
      </c>
    </row>
    <row r="59" spans="1:105" x14ac:dyDescent="0.3">
      <c r="A59" s="246">
        <v>10377</v>
      </c>
      <c r="B59" s="247">
        <v>42202</v>
      </c>
      <c r="C59" s="248" t="s">
        <v>825</v>
      </c>
      <c r="D59" s="249" t="s">
        <v>980</v>
      </c>
      <c r="E59" s="246"/>
      <c r="F59" s="246" t="s">
        <v>850</v>
      </c>
      <c r="G59" s="258">
        <v>42171</v>
      </c>
      <c r="H59" s="250" t="s">
        <v>590</v>
      </c>
      <c r="I59" s="250" t="s">
        <v>772</v>
      </c>
      <c r="J59" s="250"/>
      <c r="K59" s="246" t="s">
        <v>801</v>
      </c>
      <c r="L59" s="246" t="s">
        <v>903</v>
      </c>
      <c r="M59" s="252">
        <v>129</v>
      </c>
      <c r="N59" s="252">
        <v>28.954545454545453</v>
      </c>
      <c r="O59" s="246"/>
      <c r="P59" s="246"/>
      <c r="Q59" s="252" t="s">
        <v>868</v>
      </c>
      <c r="R59" s="246"/>
      <c r="S59" s="249" t="s">
        <v>868</v>
      </c>
      <c r="T59" s="246"/>
      <c r="U59" s="252" t="s">
        <v>868</v>
      </c>
      <c r="V59" s="252" t="s">
        <v>868</v>
      </c>
      <c r="W59" s="252">
        <v>23.463636363636361</v>
      </c>
      <c r="X59" s="246"/>
      <c r="Y59" s="246"/>
      <c r="Z59" s="246"/>
      <c r="AA59" s="246"/>
      <c r="AB59" s="246"/>
      <c r="AC59" s="246"/>
      <c r="AD59" s="252" t="s">
        <v>868</v>
      </c>
      <c r="AE59" s="252" t="s">
        <v>868</v>
      </c>
      <c r="AF59" s="246"/>
      <c r="AG59" s="246"/>
      <c r="AH59" s="252">
        <v>26.27272727272727</v>
      </c>
      <c r="AI59" s="246"/>
      <c r="AJ59" s="246"/>
      <c r="AK59" s="252" t="s">
        <v>868</v>
      </c>
      <c r="AL59" s="246"/>
      <c r="AM59" s="252" t="s">
        <v>868</v>
      </c>
      <c r="AN59" s="252" t="s">
        <v>868</v>
      </c>
      <c r="AO59" s="246" t="s">
        <v>851</v>
      </c>
      <c r="AP59" s="250" t="s">
        <v>829</v>
      </c>
      <c r="AQ59" s="250"/>
      <c r="AR59" s="250"/>
      <c r="AS59" s="253"/>
      <c r="AT59" s="250">
        <v>6</v>
      </c>
      <c r="AU59" s="250" t="s">
        <v>829</v>
      </c>
      <c r="AV59" s="246"/>
      <c r="AW59" s="250">
        <v>0</v>
      </c>
      <c r="AX59" s="250">
        <v>0</v>
      </c>
      <c r="AY59" s="250">
        <v>7</v>
      </c>
      <c r="AZ59" s="250">
        <v>0</v>
      </c>
      <c r="BA59" s="250">
        <v>0</v>
      </c>
      <c r="BB59" s="250">
        <v>0</v>
      </c>
      <c r="BC59" s="250">
        <v>0</v>
      </c>
      <c r="BD59" s="250">
        <v>0</v>
      </c>
      <c r="BE59" s="250">
        <v>0</v>
      </c>
      <c r="BF59" s="250">
        <v>0</v>
      </c>
      <c r="BG59" s="250">
        <v>0</v>
      </c>
      <c r="BH59" s="250">
        <v>0</v>
      </c>
      <c r="BI59" s="250"/>
      <c r="BJ59" s="250" t="s">
        <v>829</v>
      </c>
      <c r="BK59" s="250"/>
      <c r="BL59" s="250" t="s">
        <v>829</v>
      </c>
      <c r="BM59" s="250"/>
      <c r="BN59" s="250"/>
      <c r="BO59" s="250"/>
      <c r="BP59" s="250"/>
      <c r="BQ59" s="246"/>
      <c r="BR59" s="246"/>
      <c r="BS59" s="250"/>
      <c r="BT59" s="250" t="s">
        <v>834</v>
      </c>
      <c r="BU59" s="249" t="s">
        <v>803</v>
      </c>
      <c r="BV59" s="249" t="s">
        <v>579</v>
      </c>
      <c r="BW59" s="256" t="s">
        <v>593</v>
      </c>
      <c r="CY59" s="1"/>
      <c r="CZ59" s="1"/>
      <c r="DA59" s="1"/>
    </row>
    <row r="60" spans="1:105" x14ac:dyDescent="0.3">
      <c r="A60" s="246">
        <v>9693</v>
      </c>
      <c r="B60" s="247">
        <v>42202</v>
      </c>
      <c r="C60" s="248" t="s">
        <v>825</v>
      </c>
      <c r="D60" s="249" t="s">
        <v>980</v>
      </c>
      <c r="E60" s="246"/>
      <c r="F60" s="246" t="s">
        <v>850</v>
      </c>
      <c r="G60" s="258">
        <v>42188</v>
      </c>
      <c r="H60" s="262" t="s">
        <v>590</v>
      </c>
      <c r="I60" s="262" t="s">
        <v>853</v>
      </c>
      <c r="J60" s="250"/>
      <c r="K60" s="246" t="s">
        <v>804</v>
      </c>
      <c r="L60" s="259" t="s">
        <v>904</v>
      </c>
      <c r="M60" s="252">
        <v>68.61818181818181</v>
      </c>
      <c r="N60" s="252">
        <v>33.945454545454545</v>
      </c>
      <c r="O60" s="246"/>
      <c r="P60" s="246"/>
      <c r="Q60" s="252" t="s">
        <v>868</v>
      </c>
      <c r="R60" s="246"/>
      <c r="S60" s="249" t="s">
        <v>868</v>
      </c>
      <c r="T60" s="246"/>
      <c r="U60" s="252" t="s">
        <v>868</v>
      </c>
      <c r="V60" s="252" t="s">
        <v>868</v>
      </c>
      <c r="W60" s="252">
        <v>23.36363636363636</v>
      </c>
      <c r="X60" s="246"/>
      <c r="Y60" s="246"/>
      <c r="Z60" s="246"/>
      <c r="AA60" s="246"/>
      <c r="AB60" s="246"/>
      <c r="AC60" s="246"/>
      <c r="AD60" s="252" t="s">
        <v>868</v>
      </c>
      <c r="AE60" s="252" t="s">
        <v>868</v>
      </c>
      <c r="AF60" s="246"/>
      <c r="AG60" s="246"/>
      <c r="AH60" s="252">
        <v>29.272727272727273</v>
      </c>
      <c r="AI60" s="246"/>
      <c r="AJ60" s="246"/>
      <c r="AK60" s="252" t="s">
        <v>868</v>
      </c>
      <c r="AL60" s="246"/>
      <c r="AM60" s="252" t="s">
        <v>868</v>
      </c>
      <c r="AN60" s="252" t="s">
        <v>868</v>
      </c>
      <c r="AO60" s="246" t="s">
        <v>851</v>
      </c>
      <c r="AP60" s="250" t="s">
        <v>829</v>
      </c>
      <c r="AQ60" s="250"/>
      <c r="AR60" s="250"/>
      <c r="AS60" s="253"/>
      <c r="AT60" s="250">
        <v>15</v>
      </c>
      <c r="AU60" s="250" t="s">
        <v>829</v>
      </c>
      <c r="AV60" s="246"/>
      <c r="AW60" s="250">
        <v>0</v>
      </c>
      <c r="AX60" s="250">
        <v>0</v>
      </c>
      <c r="AY60" s="250">
        <v>0</v>
      </c>
      <c r="AZ60" s="250">
        <v>0</v>
      </c>
      <c r="BA60" s="250">
        <v>0</v>
      </c>
      <c r="BB60" s="250">
        <v>0</v>
      </c>
      <c r="BC60" s="250">
        <v>0</v>
      </c>
      <c r="BD60" s="250">
        <v>0</v>
      </c>
      <c r="BE60" s="250">
        <v>0</v>
      </c>
      <c r="BF60" s="250">
        <v>0</v>
      </c>
      <c r="BG60" s="250">
        <v>0</v>
      </c>
      <c r="BH60" s="250">
        <v>0</v>
      </c>
      <c r="BI60" s="250"/>
      <c r="BJ60" s="250" t="s">
        <v>829</v>
      </c>
      <c r="BK60" s="250"/>
      <c r="BL60" s="250" t="s">
        <v>829</v>
      </c>
      <c r="BM60" s="250"/>
      <c r="BN60" s="250"/>
      <c r="BO60" s="250"/>
      <c r="BP60" s="250"/>
      <c r="BQ60" s="246"/>
      <c r="BR60" s="246"/>
      <c r="BS60" s="250"/>
      <c r="BT60" s="250" t="s">
        <v>834</v>
      </c>
      <c r="BU60" s="246" t="s">
        <v>803</v>
      </c>
      <c r="BV60" s="246" t="s">
        <v>1008</v>
      </c>
      <c r="BW60" s="249" t="s">
        <v>580</v>
      </c>
    </row>
    <row r="61" spans="1:105" x14ac:dyDescent="0.3">
      <c r="A61" s="246">
        <v>9923</v>
      </c>
      <c r="B61" s="247">
        <v>42202</v>
      </c>
      <c r="C61" s="248" t="s">
        <v>825</v>
      </c>
      <c r="D61" s="249" t="s">
        <v>980</v>
      </c>
      <c r="E61" s="246"/>
      <c r="F61" s="246" t="s">
        <v>850</v>
      </c>
      <c r="G61" s="258">
        <v>42185</v>
      </c>
      <c r="H61" s="250" t="s">
        <v>828</v>
      </c>
      <c r="I61" s="250" t="s">
        <v>829</v>
      </c>
      <c r="J61" s="250"/>
      <c r="K61" s="249" t="s">
        <v>906</v>
      </c>
      <c r="L61" s="246" t="s">
        <v>844</v>
      </c>
      <c r="M61" s="252">
        <v>78.290909090909082</v>
      </c>
      <c r="N61" s="252">
        <v>30.881818181818179</v>
      </c>
      <c r="O61" s="246"/>
      <c r="P61" s="246"/>
      <c r="Q61" s="252" t="s">
        <v>868</v>
      </c>
      <c r="R61" s="246"/>
      <c r="S61" s="249" t="s">
        <v>868</v>
      </c>
      <c r="T61" s="246"/>
      <c r="U61" s="252" t="s">
        <v>868</v>
      </c>
      <c r="V61" s="252" t="s">
        <v>868</v>
      </c>
      <c r="W61" s="252">
        <v>25.972727272727273</v>
      </c>
      <c r="X61" s="246"/>
      <c r="Y61" s="246"/>
      <c r="Z61" s="246"/>
      <c r="AA61" s="246"/>
      <c r="AB61" s="246"/>
      <c r="AC61" s="246"/>
      <c r="AD61" s="252" t="s">
        <v>868</v>
      </c>
      <c r="AE61" s="252" t="s">
        <v>868</v>
      </c>
      <c r="AF61" s="246"/>
      <c r="AG61" s="246"/>
      <c r="AH61" s="252">
        <v>27.281818181818181</v>
      </c>
      <c r="AI61" s="246"/>
      <c r="AJ61" s="246"/>
      <c r="AK61" s="252" t="s">
        <v>868</v>
      </c>
      <c r="AL61" s="246"/>
      <c r="AM61" s="252" t="s">
        <v>868</v>
      </c>
      <c r="AN61" s="252" t="s">
        <v>868</v>
      </c>
      <c r="AO61" s="246" t="s">
        <v>851</v>
      </c>
      <c r="AP61" s="250" t="s">
        <v>829</v>
      </c>
      <c r="AQ61" s="250"/>
      <c r="AR61" s="250"/>
      <c r="AS61" s="253"/>
      <c r="AT61" s="250">
        <v>15</v>
      </c>
      <c r="AU61" s="250" t="s">
        <v>829</v>
      </c>
      <c r="AV61" s="246"/>
      <c r="AW61" s="250">
        <v>0</v>
      </c>
      <c r="AX61" s="250">
        <v>0</v>
      </c>
      <c r="AY61" s="250">
        <v>0</v>
      </c>
      <c r="AZ61" s="250">
        <v>0</v>
      </c>
      <c r="BA61" s="250">
        <v>0</v>
      </c>
      <c r="BB61" s="250">
        <v>0</v>
      </c>
      <c r="BC61" s="250">
        <v>0</v>
      </c>
      <c r="BD61" s="250">
        <v>0</v>
      </c>
      <c r="BE61" s="250">
        <v>0</v>
      </c>
      <c r="BF61" s="250">
        <v>0</v>
      </c>
      <c r="BG61" s="250">
        <v>0</v>
      </c>
      <c r="BH61" s="250">
        <v>0</v>
      </c>
      <c r="BI61" s="250"/>
      <c r="BJ61" s="250" t="s">
        <v>829</v>
      </c>
      <c r="BK61" s="250"/>
      <c r="BL61" s="250" t="s">
        <v>829</v>
      </c>
      <c r="BM61" s="250">
        <v>120</v>
      </c>
      <c r="BN61" s="250"/>
      <c r="BO61" s="250"/>
      <c r="BP61" s="250"/>
      <c r="BQ61" s="255"/>
      <c r="BR61" s="255"/>
      <c r="BS61" s="250"/>
      <c r="BT61" s="250" t="s">
        <v>834</v>
      </c>
      <c r="BU61" s="249" t="s">
        <v>897</v>
      </c>
      <c r="BV61" s="249" t="s">
        <v>991</v>
      </c>
      <c r="BW61" s="249" t="s">
        <v>580</v>
      </c>
      <c r="BX61" s="1"/>
      <c r="BY61" s="1"/>
      <c r="BZ61" s="1"/>
      <c r="CA61" s="1"/>
      <c r="CB61" s="1"/>
      <c r="CC61" s="1"/>
      <c r="CD61" s="2"/>
      <c r="CE61" s="2"/>
      <c r="CF61" s="2"/>
      <c r="CG61" s="2"/>
      <c r="CH61" s="2"/>
      <c r="CI61" s="2"/>
      <c r="CJ61" s="2"/>
      <c r="CK61" s="2"/>
      <c r="CL61" s="2"/>
      <c r="CM61" s="2"/>
      <c r="CN61" s="2"/>
      <c r="CO61" s="2"/>
      <c r="CP61" s="2"/>
      <c r="CQ61" s="2"/>
      <c r="CR61" s="2"/>
      <c r="CS61" s="2"/>
      <c r="CT61" s="2"/>
      <c r="CU61" s="2"/>
      <c r="CV61" s="2"/>
      <c r="CW61" s="2"/>
      <c r="CX61" s="2"/>
    </row>
    <row r="62" spans="1:105" x14ac:dyDescent="0.3">
      <c r="A62" s="246">
        <v>9907</v>
      </c>
      <c r="B62" s="247">
        <v>42202</v>
      </c>
      <c r="C62" s="248" t="s">
        <v>825</v>
      </c>
      <c r="D62" s="249" t="s">
        <v>980</v>
      </c>
      <c r="E62" s="246"/>
      <c r="F62" s="246" t="s">
        <v>850</v>
      </c>
      <c r="G62" s="258">
        <v>42066</v>
      </c>
      <c r="H62" s="250" t="s">
        <v>828</v>
      </c>
      <c r="I62" s="250" t="s">
        <v>829</v>
      </c>
      <c r="J62" s="250"/>
      <c r="K62" s="249" t="s">
        <v>908</v>
      </c>
      <c r="L62" s="246" t="s">
        <v>844</v>
      </c>
      <c r="M62" s="252">
        <v>87.199999999999989</v>
      </c>
      <c r="N62" s="252">
        <v>26.499999999999996</v>
      </c>
      <c r="O62" s="246"/>
      <c r="P62" s="246"/>
      <c r="Q62" s="252" t="s">
        <v>868</v>
      </c>
      <c r="R62" s="246"/>
      <c r="S62" s="249" t="s">
        <v>868</v>
      </c>
      <c r="T62" s="246"/>
      <c r="U62" s="252" t="s">
        <v>868</v>
      </c>
      <c r="V62" s="252" t="s">
        <v>868</v>
      </c>
      <c r="W62" s="252">
        <v>15.4</v>
      </c>
      <c r="X62" s="246"/>
      <c r="Y62" s="246"/>
      <c r="Z62" s="246"/>
      <c r="AA62" s="246"/>
      <c r="AB62" s="246"/>
      <c r="AC62" s="246"/>
      <c r="AD62" s="252" t="s">
        <v>868</v>
      </c>
      <c r="AE62" s="252" t="s">
        <v>868</v>
      </c>
      <c r="AF62" s="246"/>
      <c r="AG62" s="246"/>
      <c r="AH62" s="252">
        <v>22.5</v>
      </c>
      <c r="AI62" s="246"/>
      <c r="AJ62" s="246"/>
      <c r="AK62" s="252" t="s">
        <v>868</v>
      </c>
      <c r="AL62" s="246"/>
      <c r="AM62" s="252" t="s">
        <v>868</v>
      </c>
      <c r="AN62" s="252" t="s">
        <v>868</v>
      </c>
      <c r="AO62" s="246" t="s">
        <v>851</v>
      </c>
      <c r="AP62" s="250" t="s">
        <v>829</v>
      </c>
      <c r="AQ62" s="250"/>
      <c r="AR62" s="250"/>
      <c r="AS62" s="253"/>
      <c r="AT62" s="250">
        <v>8</v>
      </c>
      <c r="AU62" s="250" t="s">
        <v>829</v>
      </c>
      <c r="AV62" s="246"/>
      <c r="AW62" s="250">
        <v>0</v>
      </c>
      <c r="AX62" s="250">
        <v>0</v>
      </c>
      <c r="AY62" s="250">
        <v>0</v>
      </c>
      <c r="AZ62" s="250">
        <v>0</v>
      </c>
      <c r="BA62" s="250">
        <v>0</v>
      </c>
      <c r="BB62" s="250">
        <v>0</v>
      </c>
      <c r="BC62" s="250">
        <v>0</v>
      </c>
      <c r="BD62" s="250">
        <v>0</v>
      </c>
      <c r="BE62" s="250">
        <v>0</v>
      </c>
      <c r="BF62" s="250">
        <v>0</v>
      </c>
      <c r="BG62" s="250">
        <v>0</v>
      </c>
      <c r="BH62" s="250">
        <v>0</v>
      </c>
      <c r="BI62" s="250"/>
      <c r="BJ62" s="250" t="s">
        <v>829</v>
      </c>
      <c r="BK62" s="250"/>
      <c r="BL62" s="250" t="s">
        <v>829</v>
      </c>
      <c r="BM62" s="250"/>
      <c r="BN62" s="250"/>
      <c r="BO62" s="250"/>
      <c r="BP62" s="250"/>
      <c r="BQ62" s="255"/>
      <c r="BR62" s="255"/>
      <c r="BS62" s="250"/>
      <c r="BT62" s="250" t="s">
        <v>834</v>
      </c>
      <c r="BU62" s="249" t="s">
        <v>897</v>
      </c>
      <c r="BV62" s="249" t="s">
        <v>579</v>
      </c>
      <c r="BW62" s="249" t="s">
        <v>600</v>
      </c>
    </row>
    <row r="63" spans="1:105" x14ac:dyDescent="0.3">
      <c r="A63" s="246">
        <v>10045</v>
      </c>
      <c r="B63" s="247">
        <v>42202</v>
      </c>
      <c r="C63" s="248" t="s">
        <v>825</v>
      </c>
      <c r="D63" s="249" t="s">
        <v>980</v>
      </c>
      <c r="E63" s="246"/>
      <c r="F63" s="246" t="s">
        <v>850</v>
      </c>
      <c r="G63" s="258">
        <v>42184</v>
      </c>
      <c r="H63" s="262" t="s">
        <v>590</v>
      </c>
      <c r="I63" s="262" t="s">
        <v>853</v>
      </c>
      <c r="J63" s="250"/>
      <c r="K63" s="249" t="s">
        <v>909</v>
      </c>
      <c r="L63" s="259" t="s">
        <v>910</v>
      </c>
      <c r="M63" s="252">
        <v>79.381818181818176</v>
      </c>
      <c r="N63" s="252">
        <v>24.736363636363635</v>
      </c>
      <c r="O63" s="246"/>
      <c r="P63" s="246"/>
      <c r="Q63" s="252" t="s">
        <v>868</v>
      </c>
      <c r="R63" s="246"/>
      <c r="S63" s="249" t="s">
        <v>868</v>
      </c>
      <c r="T63" s="246"/>
      <c r="U63" s="252" t="s">
        <v>868</v>
      </c>
      <c r="V63" s="252" t="s">
        <v>868</v>
      </c>
      <c r="W63" s="252">
        <v>20.027272727272727</v>
      </c>
      <c r="X63" s="246"/>
      <c r="Y63" s="246"/>
      <c r="Z63" s="246"/>
      <c r="AA63" s="246"/>
      <c r="AB63" s="246"/>
      <c r="AC63" s="246"/>
      <c r="AD63" s="252" t="s">
        <v>868</v>
      </c>
      <c r="AE63" s="252" t="s">
        <v>868</v>
      </c>
      <c r="AF63" s="246"/>
      <c r="AG63" s="246"/>
      <c r="AH63" s="252">
        <v>20.481818181818181</v>
      </c>
      <c r="AI63" s="246"/>
      <c r="AJ63" s="246"/>
      <c r="AK63" s="252" t="s">
        <v>868</v>
      </c>
      <c r="AL63" s="246"/>
      <c r="AM63" s="252" t="s">
        <v>868</v>
      </c>
      <c r="AN63" s="252" t="s">
        <v>868</v>
      </c>
      <c r="AO63" s="246" t="s">
        <v>851</v>
      </c>
      <c r="AP63" s="250" t="s">
        <v>829</v>
      </c>
      <c r="AQ63" s="250"/>
      <c r="AR63" s="250"/>
      <c r="AS63" s="253"/>
      <c r="AT63" s="250">
        <v>10</v>
      </c>
      <c r="AU63" s="250" t="s">
        <v>829</v>
      </c>
      <c r="AV63" s="246"/>
      <c r="AW63" s="250">
        <v>0</v>
      </c>
      <c r="AX63" s="250">
        <v>0</v>
      </c>
      <c r="AY63" s="250">
        <v>0</v>
      </c>
      <c r="AZ63" s="250">
        <v>0</v>
      </c>
      <c r="BA63" s="250">
        <v>0</v>
      </c>
      <c r="BB63" s="250">
        <v>0</v>
      </c>
      <c r="BC63" s="250">
        <v>0</v>
      </c>
      <c r="BD63" s="250">
        <v>0</v>
      </c>
      <c r="BE63" s="250">
        <v>0</v>
      </c>
      <c r="BF63" s="250">
        <v>0</v>
      </c>
      <c r="BG63" s="250">
        <v>0</v>
      </c>
      <c r="BH63" s="250">
        <v>0</v>
      </c>
      <c r="BI63" s="250"/>
      <c r="BJ63" s="250" t="s">
        <v>829</v>
      </c>
      <c r="BK63" s="250"/>
      <c r="BL63" s="250" t="s">
        <v>829</v>
      </c>
      <c r="BM63" s="250">
        <v>39</v>
      </c>
      <c r="BN63" s="250"/>
      <c r="BO63" s="250"/>
      <c r="BP63" s="250"/>
      <c r="BQ63" s="246"/>
      <c r="BR63" s="246"/>
      <c r="BS63" s="250"/>
      <c r="BT63" s="250" t="s">
        <v>834</v>
      </c>
      <c r="BU63" s="249" t="s">
        <v>911</v>
      </c>
      <c r="BV63" s="249" t="s">
        <v>1009</v>
      </c>
      <c r="BW63" s="256" t="s">
        <v>580</v>
      </c>
    </row>
    <row r="64" spans="1:105" x14ac:dyDescent="0.3">
      <c r="BV64" s="1"/>
      <c r="BW64" s="3"/>
    </row>
    <row r="65" spans="74:75" x14ac:dyDescent="0.3">
      <c r="BV65" s="1"/>
      <c r="BW65" s="3"/>
    </row>
    <row r="66" spans="74:75" x14ac:dyDescent="0.3">
      <c r="BV66" s="1"/>
      <c r="BW66" s="3"/>
    </row>
    <row r="67" spans="74:75" x14ac:dyDescent="0.3">
      <c r="BV67" s="1"/>
      <c r="BW67" s="3"/>
    </row>
    <row r="68" spans="74:75" x14ac:dyDescent="0.3">
      <c r="BV68" s="1"/>
      <c r="BW68" s="3"/>
    </row>
    <row r="69" spans="74:75" x14ac:dyDescent="0.3">
      <c r="BV69" s="1"/>
      <c r="BW69" s="3"/>
    </row>
    <row r="70" spans="74:75" x14ac:dyDescent="0.3">
      <c r="BV70" s="1"/>
      <c r="BW70" s="3"/>
    </row>
    <row r="71" spans="74:75" x14ac:dyDescent="0.3">
      <c r="BV71" s="1"/>
      <c r="BW71" s="3"/>
    </row>
    <row r="72" spans="74:75" x14ac:dyDescent="0.3">
      <c r="BV72" s="1"/>
      <c r="BW72" s="3"/>
    </row>
    <row r="73" spans="74:75" x14ac:dyDescent="0.3">
      <c r="BV73" s="1"/>
      <c r="BW73" s="3"/>
    </row>
  </sheetData>
  <sheetProtection algorithmName="SHA-512" hashValue="raD+09CDLGmzBb2jrOwE3Hc62y3VgPAxK6b8zhA6Vue04x3uiRhkb4Vxs0ADKDF+U7Es+AeXpWPdMB50wV9iVA==" saltValue="7zVjDDPAtdwXBfLlBlGolA==" spinCount="100000" sheet="1" objects="1" scenarios="1"/>
  <hyperlinks>
    <hyperlink ref="BV14" r:id="rId1" xr:uid="{6EE2A243-6A38-4844-9DA8-F9A9A59D8BC7}"/>
    <hyperlink ref="BV55" r:id="rId2" xr:uid="{F960D0AD-F68F-014A-83EA-834BCFEB80A2}"/>
    <hyperlink ref="BV35" r:id="rId3" xr:uid="{863C3B36-65A8-EE4B-ACC3-A886D83B9FE0}"/>
    <hyperlink ref="BV16" r:id="rId4" xr:uid="{46964F5D-052C-F84E-910C-0EF3EC71B440}"/>
    <hyperlink ref="BV37" r:id="rId5" xr:uid="{9FC3D54D-E3C0-6D45-B0CA-FB1AD31D6581}"/>
    <hyperlink ref="BV57" r:id="rId6" xr:uid="{C72BF181-4519-EC4F-862D-CEB4BBCAE5FC}"/>
    <hyperlink ref="BV56" r:id="rId7" xr:uid="{1EB8309F-7CFE-7647-A007-0FECE93D6D9F}"/>
    <hyperlink ref="BV36" r:id="rId8" xr:uid="{DF0CA9F2-D201-2E4E-BF80-5EE1E9785209}"/>
    <hyperlink ref="BV15" r:id="rId9" xr:uid="{742B4090-FF2F-A243-AC4C-6F1E1F150988}"/>
    <hyperlink ref="BV6" r:id="rId10" xr:uid="{9F57AB43-1724-104B-97E1-F06605642C23}"/>
    <hyperlink ref="BV27" r:id="rId11" xr:uid="{5761AAC3-BB79-B54A-8B2A-AAF134D069D8}"/>
    <hyperlink ref="BV47" r:id="rId12" xr:uid="{6FCF7B9C-CD33-0941-B570-A2A9AD3048C5}"/>
    <hyperlink ref="BV5" r:id="rId13" xr:uid="{82832D88-32A8-FB49-97BD-373DA493E451}"/>
    <hyperlink ref="BV19" r:id="rId14" xr:uid="{5A7ED090-3268-B149-B88E-324E0D8F51CD}"/>
    <hyperlink ref="BV40" r:id="rId15" xr:uid="{DE867FD3-4FEF-5A40-9A81-70920F6AEEE9}"/>
    <hyperlink ref="BV60" r:id="rId16" xr:uid="{4CDDE9AF-C183-F14B-9850-4A529FD53708}"/>
  </hyperlink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82BCA-B576-B445-B54D-7C2F6B98C339}">
  <sheetPr codeName="Sheet25"/>
  <dimension ref="A1:DI74"/>
  <sheetViews>
    <sheetView topLeftCell="E1" zoomScale="110" zoomScaleNormal="110" workbookViewId="0">
      <selection activeCell="M45" sqref="M45:AH45"/>
    </sheetView>
  </sheetViews>
  <sheetFormatPr defaultColWidth="11.07421875" defaultRowHeight="13.5" x14ac:dyDescent="0.3"/>
  <cols>
    <col min="11" max="11" width="15.3046875" customWidth="1"/>
    <col min="41" max="41" width="13.69140625" customWidth="1"/>
  </cols>
  <sheetData>
    <row r="1" spans="1:113" ht="67.5" x14ac:dyDescent="0.3">
      <c r="A1" s="11" t="s">
        <v>228</v>
      </c>
      <c r="B1" s="11" t="s">
        <v>311</v>
      </c>
      <c r="C1" s="12" t="s">
        <v>312</v>
      </c>
      <c r="D1" s="13" t="s">
        <v>313</v>
      </c>
      <c r="E1" s="13" t="s">
        <v>314</v>
      </c>
      <c r="F1" s="13" t="s">
        <v>315</v>
      </c>
      <c r="G1" s="11" t="s">
        <v>316</v>
      </c>
      <c r="H1" s="14" t="s">
        <v>317</v>
      </c>
      <c r="I1" s="14" t="s">
        <v>395</v>
      </c>
      <c r="J1" s="14" t="s">
        <v>431</v>
      </c>
      <c r="K1" s="13" t="s">
        <v>408</v>
      </c>
      <c r="L1" s="15" t="s">
        <v>432</v>
      </c>
      <c r="M1" s="16" t="s">
        <v>433</v>
      </c>
      <c r="N1" s="17" t="s">
        <v>434</v>
      </c>
      <c r="O1" s="17" t="s">
        <v>435</v>
      </c>
      <c r="P1" s="17" t="s">
        <v>436</v>
      </c>
      <c r="Q1" s="17" t="s">
        <v>515</v>
      </c>
      <c r="R1" s="17" t="s">
        <v>308</v>
      </c>
      <c r="S1" s="17" t="s">
        <v>309</v>
      </c>
      <c r="T1" s="17" t="s">
        <v>310</v>
      </c>
      <c r="U1" s="17" t="s">
        <v>535</v>
      </c>
      <c r="V1" s="18" t="s">
        <v>536</v>
      </c>
      <c r="W1" s="19" t="s">
        <v>557</v>
      </c>
      <c r="X1" s="19" t="s">
        <v>362</v>
      </c>
      <c r="Y1" s="19" t="s">
        <v>297</v>
      </c>
      <c r="Z1" s="19" t="s">
        <v>298</v>
      </c>
      <c r="AA1" s="19" t="s">
        <v>376</v>
      </c>
      <c r="AB1" s="19" t="s">
        <v>295</v>
      </c>
      <c r="AC1" s="19" t="s">
        <v>296</v>
      </c>
      <c r="AD1" s="20" t="s">
        <v>223</v>
      </c>
      <c r="AE1" s="21" t="s">
        <v>224</v>
      </c>
      <c r="AF1" s="22" t="s">
        <v>560</v>
      </c>
      <c r="AG1" s="22" t="s">
        <v>561</v>
      </c>
      <c r="AH1" s="23" t="s">
        <v>429</v>
      </c>
      <c r="AI1" s="23" t="s">
        <v>268</v>
      </c>
      <c r="AJ1" s="23" t="s">
        <v>269</v>
      </c>
      <c r="AK1" s="23" t="s">
        <v>270</v>
      </c>
      <c r="AL1" s="199" t="s">
        <v>738</v>
      </c>
      <c r="AM1" s="199" t="s">
        <v>739</v>
      </c>
      <c r="AN1" s="199" t="s">
        <v>740</v>
      </c>
      <c r="AO1" s="24" t="s">
        <v>566</v>
      </c>
      <c r="AP1" s="25" t="s">
        <v>430</v>
      </c>
      <c r="AQ1" s="25" t="s">
        <v>195</v>
      </c>
      <c r="AR1" s="26" t="s">
        <v>196</v>
      </c>
      <c r="AS1" s="27" t="s">
        <v>190</v>
      </c>
      <c r="AT1" s="28" t="s">
        <v>191</v>
      </c>
      <c r="AU1" s="29" t="s">
        <v>439</v>
      </c>
      <c r="AV1" s="30" t="s">
        <v>440</v>
      </c>
      <c r="AW1" s="31" t="s">
        <v>441</v>
      </c>
      <c r="AX1" s="32" t="s">
        <v>533</v>
      </c>
      <c r="AY1" s="33" t="s">
        <v>442</v>
      </c>
      <c r="AZ1" s="32" t="s">
        <v>552</v>
      </c>
      <c r="BA1" s="33" t="s">
        <v>443</v>
      </c>
      <c r="BB1" s="34" t="s">
        <v>229</v>
      </c>
      <c r="BC1" s="31" t="s">
        <v>307</v>
      </c>
      <c r="BD1" s="35" t="s">
        <v>475</v>
      </c>
      <c r="BE1" s="200" t="s">
        <v>741</v>
      </c>
      <c r="BF1" s="201" t="s">
        <v>742</v>
      </c>
      <c r="BG1" s="31" t="s">
        <v>537</v>
      </c>
      <c r="BH1" s="35" t="s">
        <v>482</v>
      </c>
      <c r="BI1" s="14" t="s">
        <v>502</v>
      </c>
      <c r="BJ1" s="14" t="s">
        <v>476</v>
      </c>
      <c r="BK1" s="14" t="s">
        <v>477</v>
      </c>
      <c r="BL1" s="14" t="s">
        <v>225</v>
      </c>
      <c r="BM1" s="14" t="s">
        <v>522</v>
      </c>
      <c r="BN1" s="14" t="s">
        <v>743</v>
      </c>
      <c r="BO1" s="14" t="s">
        <v>744</v>
      </c>
      <c r="BP1" s="14" t="s">
        <v>745</v>
      </c>
      <c r="BQ1" s="36" t="s">
        <v>473</v>
      </c>
      <c r="BR1" s="36" t="s">
        <v>474</v>
      </c>
      <c r="BS1" s="37" t="s">
        <v>217</v>
      </c>
      <c r="BT1" s="37" t="s">
        <v>218</v>
      </c>
      <c r="BU1" s="36" t="s">
        <v>192</v>
      </c>
      <c r="BV1" s="37" t="s">
        <v>193</v>
      </c>
      <c r="BW1" s="38" t="s">
        <v>194</v>
      </c>
    </row>
    <row r="2" spans="1:113" x14ac:dyDescent="0.3">
      <c r="A2" s="39">
        <v>8905</v>
      </c>
      <c r="B2" s="202">
        <v>41898</v>
      </c>
      <c r="C2" s="41" t="s">
        <v>746</v>
      </c>
      <c r="D2" s="42" t="s">
        <v>532</v>
      </c>
      <c r="E2" s="42"/>
      <c r="F2" s="42" t="s">
        <v>747</v>
      </c>
      <c r="G2" s="203">
        <v>41871</v>
      </c>
      <c r="H2" s="44" t="s">
        <v>748</v>
      </c>
      <c r="I2" s="44" t="s">
        <v>749</v>
      </c>
      <c r="J2" s="44"/>
      <c r="K2" s="42" t="s">
        <v>750</v>
      </c>
      <c r="L2" s="204" t="s">
        <v>751</v>
      </c>
      <c r="M2" s="48">
        <v>127</v>
      </c>
      <c r="N2" s="48">
        <v>22.49</v>
      </c>
      <c r="O2" s="42"/>
      <c r="P2" s="48"/>
      <c r="Q2" s="48"/>
      <c r="R2" s="49"/>
      <c r="S2" s="48"/>
      <c r="T2" s="48"/>
      <c r="U2" s="48"/>
      <c r="V2" s="48"/>
      <c r="W2" s="48"/>
      <c r="X2" s="48"/>
      <c r="Y2" s="48"/>
      <c r="Z2" s="48"/>
      <c r="AA2" s="48"/>
      <c r="AB2" s="48"/>
      <c r="AC2" s="48"/>
      <c r="AD2" s="48"/>
      <c r="AE2" s="48"/>
      <c r="AF2" s="48"/>
      <c r="AG2" s="48"/>
      <c r="AH2" s="48"/>
      <c r="AI2" s="48"/>
      <c r="AJ2" s="48"/>
      <c r="AK2" s="48"/>
      <c r="AL2" s="48"/>
      <c r="AM2" s="48"/>
      <c r="AN2" s="48"/>
      <c r="AO2" s="42" t="s">
        <v>752</v>
      </c>
      <c r="AP2" s="44" t="s">
        <v>749</v>
      </c>
      <c r="AQ2" s="44"/>
      <c r="AR2" s="44"/>
      <c r="AS2" s="46"/>
      <c r="AT2" s="44">
        <v>9</v>
      </c>
      <c r="AU2" s="44" t="s">
        <v>753</v>
      </c>
      <c r="AV2" s="42"/>
      <c r="AW2" s="44">
        <v>0</v>
      </c>
      <c r="AX2" s="44">
        <v>0</v>
      </c>
      <c r="AY2" s="44">
        <v>0</v>
      </c>
      <c r="AZ2" s="44">
        <v>0</v>
      </c>
      <c r="BA2" s="44">
        <v>0</v>
      </c>
      <c r="BB2" s="44">
        <v>0</v>
      </c>
      <c r="BC2" s="44">
        <v>0</v>
      </c>
      <c r="BD2" s="44">
        <v>0</v>
      </c>
      <c r="BE2" s="44">
        <v>0</v>
      </c>
      <c r="BF2" s="44">
        <v>0</v>
      </c>
      <c r="BG2" s="44">
        <v>0</v>
      </c>
      <c r="BH2" s="44">
        <v>0</v>
      </c>
      <c r="BI2" s="44"/>
      <c r="BJ2" s="44" t="s">
        <v>749</v>
      </c>
      <c r="BK2" s="44"/>
      <c r="BL2" s="44" t="s">
        <v>749</v>
      </c>
      <c r="BM2" s="44"/>
      <c r="BN2" s="44"/>
      <c r="BO2" s="44"/>
      <c r="BP2" s="44"/>
      <c r="BQ2" s="48"/>
      <c r="BR2" s="48"/>
      <c r="BS2" s="52"/>
      <c r="BT2" s="44" t="s">
        <v>754</v>
      </c>
      <c r="BU2" s="205"/>
      <c r="BV2" s="1" t="s">
        <v>579</v>
      </c>
      <c r="BW2" s="206" t="s">
        <v>755</v>
      </c>
    </row>
    <row r="3" spans="1:113" s="1" customFormat="1" x14ac:dyDescent="0.3">
      <c r="A3" s="39">
        <v>8342</v>
      </c>
      <c r="B3" s="202">
        <v>41897</v>
      </c>
      <c r="C3" s="41" t="s">
        <v>746</v>
      </c>
      <c r="D3" s="42" t="s">
        <v>532</v>
      </c>
      <c r="E3" s="42"/>
      <c r="F3" s="42" t="s">
        <v>747</v>
      </c>
      <c r="G3" s="202">
        <v>41850</v>
      </c>
      <c r="H3" s="44" t="s">
        <v>748</v>
      </c>
      <c r="I3" s="44" t="s">
        <v>853</v>
      </c>
      <c r="J3" s="44"/>
      <c r="K3" s="42" t="s">
        <v>756</v>
      </c>
      <c r="L3" s="42" t="s">
        <v>854</v>
      </c>
      <c r="M3" s="42">
        <v>142</v>
      </c>
      <c r="N3" s="42">
        <v>28.9</v>
      </c>
      <c r="O3" s="42"/>
      <c r="P3" s="42"/>
      <c r="Q3" s="42"/>
      <c r="R3" s="45"/>
      <c r="S3" s="42"/>
      <c r="T3" s="42"/>
      <c r="U3" s="42"/>
      <c r="V3" s="42"/>
      <c r="W3" s="42"/>
      <c r="X3" s="42"/>
      <c r="Y3" s="42"/>
      <c r="Z3" s="42"/>
      <c r="AA3" s="42"/>
      <c r="AB3" s="42"/>
      <c r="AC3" s="42"/>
      <c r="AD3" s="42"/>
      <c r="AE3" s="42"/>
      <c r="AF3" s="42"/>
      <c r="AG3" s="42"/>
      <c r="AH3" s="42"/>
      <c r="AI3" s="42"/>
      <c r="AJ3" s="42"/>
      <c r="AK3" s="42"/>
      <c r="AL3" s="42"/>
      <c r="AM3" s="42"/>
      <c r="AN3" s="42"/>
      <c r="AO3" s="42" t="s">
        <v>752</v>
      </c>
      <c r="AP3" s="44" t="s">
        <v>749</v>
      </c>
      <c r="AQ3" s="44"/>
      <c r="AR3" s="44"/>
      <c r="AS3" s="46"/>
      <c r="AT3" s="44">
        <v>20</v>
      </c>
      <c r="AU3" s="44" t="s">
        <v>753</v>
      </c>
      <c r="AV3" s="42"/>
      <c r="AW3" s="44">
        <v>0</v>
      </c>
      <c r="AX3" s="44">
        <v>0</v>
      </c>
      <c r="AY3" s="44">
        <v>0</v>
      </c>
      <c r="AZ3" s="44">
        <v>0</v>
      </c>
      <c r="BA3" s="44">
        <v>0</v>
      </c>
      <c r="BB3" s="44">
        <v>0</v>
      </c>
      <c r="BC3" s="44">
        <v>0</v>
      </c>
      <c r="BD3" s="44">
        <v>0</v>
      </c>
      <c r="BE3" s="44">
        <v>0</v>
      </c>
      <c r="BF3" s="44">
        <v>0</v>
      </c>
      <c r="BG3" s="44">
        <v>0</v>
      </c>
      <c r="BH3" s="44">
        <v>0</v>
      </c>
      <c r="BI3" s="44"/>
      <c r="BJ3" s="44" t="s">
        <v>749</v>
      </c>
      <c r="BK3" s="44">
        <v>12</v>
      </c>
      <c r="BL3" s="44" t="s">
        <v>749</v>
      </c>
      <c r="BM3" s="44"/>
      <c r="BN3" s="44"/>
      <c r="BO3" s="44"/>
      <c r="BP3" s="44"/>
      <c r="BQ3" s="42" t="s">
        <v>603</v>
      </c>
      <c r="BR3" s="47" t="s">
        <v>523</v>
      </c>
      <c r="BS3" s="52">
        <v>50</v>
      </c>
      <c r="BT3" s="44" t="s">
        <v>754</v>
      </c>
      <c r="BU3" s="42"/>
      <c r="BV3" s="1" t="s">
        <v>579</v>
      </c>
      <c r="BW3" s="210" t="s">
        <v>600</v>
      </c>
      <c r="CY3"/>
      <c r="CZ3"/>
      <c r="DA3"/>
    </row>
    <row r="4" spans="1:113" x14ac:dyDescent="0.3">
      <c r="A4" s="39">
        <v>2563</v>
      </c>
      <c r="B4" s="208">
        <v>41894</v>
      </c>
      <c r="C4" s="41" t="s">
        <v>746</v>
      </c>
      <c r="D4" s="42" t="s">
        <v>532</v>
      </c>
      <c r="E4" s="42"/>
      <c r="F4" s="42" t="s">
        <v>747</v>
      </c>
      <c r="G4" s="209">
        <v>41852</v>
      </c>
      <c r="H4" s="44" t="s">
        <v>748</v>
      </c>
      <c r="I4" s="44" t="s">
        <v>749</v>
      </c>
      <c r="J4" s="44"/>
      <c r="K4" s="42" t="s">
        <v>757</v>
      </c>
      <c r="L4" s="42" t="s">
        <v>758</v>
      </c>
      <c r="M4" s="42">
        <v>141.5</v>
      </c>
      <c r="N4" s="42">
        <v>29.56</v>
      </c>
      <c r="O4" s="42" t="s">
        <v>759</v>
      </c>
      <c r="P4" s="42">
        <v>1000</v>
      </c>
      <c r="Q4" s="42">
        <v>29.56</v>
      </c>
      <c r="R4" s="45">
        <v>1750</v>
      </c>
      <c r="S4" s="42">
        <v>29.56</v>
      </c>
      <c r="T4" s="42"/>
      <c r="U4" s="42"/>
      <c r="V4" s="42"/>
      <c r="W4" s="42"/>
      <c r="X4" s="42"/>
      <c r="Y4" s="42"/>
      <c r="Z4" s="42"/>
      <c r="AA4" s="42"/>
      <c r="AB4" s="42"/>
      <c r="AC4" s="42"/>
      <c r="AD4" s="42"/>
      <c r="AE4" s="42"/>
      <c r="AF4" s="42"/>
      <c r="AG4" s="42"/>
      <c r="AH4" s="42"/>
      <c r="AI4" s="42"/>
      <c r="AJ4" s="42"/>
      <c r="AK4" s="42"/>
      <c r="AL4" s="42"/>
      <c r="AM4" s="42"/>
      <c r="AN4" s="42"/>
      <c r="AO4" s="42" t="s">
        <v>752</v>
      </c>
      <c r="AP4" s="44" t="s">
        <v>749</v>
      </c>
      <c r="AQ4" s="44"/>
      <c r="AR4" s="44"/>
      <c r="AS4" s="46"/>
      <c r="AT4" s="44">
        <v>7.5</v>
      </c>
      <c r="AU4" s="52" t="s">
        <v>749</v>
      </c>
      <c r="AV4" s="42"/>
      <c r="AW4" s="44">
        <v>0</v>
      </c>
      <c r="AX4" s="44">
        <v>0</v>
      </c>
      <c r="AY4" s="44">
        <v>0</v>
      </c>
      <c r="AZ4" s="44">
        <v>27</v>
      </c>
      <c r="BA4" s="44">
        <v>0</v>
      </c>
      <c r="BB4" s="44">
        <v>0</v>
      </c>
      <c r="BC4" s="44">
        <v>0</v>
      </c>
      <c r="BD4" s="44">
        <v>0</v>
      </c>
      <c r="BE4" s="44">
        <v>0</v>
      </c>
      <c r="BF4" s="44">
        <v>0</v>
      </c>
      <c r="BG4" s="44">
        <v>0</v>
      </c>
      <c r="BH4" s="44">
        <v>0</v>
      </c>
      <c r="BI4" s="44"/>
      <c r="BJ4" s="44" t="s">
        <v>749</v>
      </c>
      <c r="BK4" s="44">
        <v>24</v>
      </c>
      <c r="BL4" s="44" t="s">
        <v>749</v>
      </c>
      <c r="BM4" s="44"/>
      <c r="BN4" s="44"/>
      <c r="BO4" s="44"/>
      <c r="BP4" s="44"/>
      <c r="BQ4" s="42"/>
      <c r="BR4" s="47"/>
      <c r="BS4" s="44"/>
      <c r="BT4" s="44" t="s">
        <v>754</v>
      </c>
      <c r="BU4" s="42"/>
      <c r="BV4" s="157" t="s">
        <v>579</v>
      </c>
      <c r="BW4" s="210" t="s">
        <v>600</v>
      </c>
    </row>
    <row r="5" spans="1:113" x14ac:dyDescent="0.3">
      <c r="A5" s="39">
        <v>6402</v>
      </c>
      <c r="B5" s="202">
        <v>41898</v>
      </c>
      <c r="C5" s="41" t="s">
        <v>746</v>
      </c>
      <c r="D5" s="42" t="s">
        <v>760</v>
      </c>
      <c r="E5" s="42"/>
      <c r="F5" s="42" t="s">
        <v>747</v>
      </c>
      <c r="G5" s="43">
        <v>41880</v>
      </c>
      <c r="H5" s="44" t="s">
        <v>748</v>
      </c>
      <c r="I5" s="44" t="s">
        <v>855</v>
      </c>
      <c r="J5" s="44"/>
      <c r="K5" s="42" t="s">
        <v>761</v>
      </c>
      <c r="L5" s="218" t="s">
        <v>856</v>
      </c>
      <c r="M5" s="42">
        <v>147</v>
      </c>
      <c r="N5" s="42">
        <v>39.700000000000003</v>
      </c>
      <c r="O5" s="48"/>
      <c r="P5" s="48"/>
      <c r="Q5" s="42"/>
      <c r="R5" s="49"/>
      <c r="S5" s="48"/>
      <c r="T5" s="48"/>
      <c r="U5" s="48"/>
      <c r="V5" s="48"/>
      <c r="W5" s="42"/>
      <c r="X5" s="48"/>
      <c r="Y5" s="48"/>
      <c r="Z5" s="48"/>
      <c r="AA5" s="48"/>
      <c r="AB5" s="48"/>
      <c r="AC5" s="48"/>
      <c r="AD5" s="48"/>
      <c r="AE5" s="42"/>
      <c r="AF5" s="48"/>
      <c r="AG5" s="48"/>
      <c r="AH5" s="42"/>
      <c r="AI5" s="42"/>
      <c r="AJ5" s="42"/>
      <c r="AK5" s="48"/>
      <c r="AL5" s="48"/>
      <c r="AM5" s="48"/>
      <c r="AN5" s="48"/>
      <c r="AO5" s="42" t="s">
        <v>752</v>
      </c>
      <c r="AP5" s="44" t="s">
        <v>749</v>
      </c>
      <c r="AQ5" s="44"/>
      <c r="AR5" s="44"/>
      <c r="AS5" s="46">
        <v>5</v>
      </c>
      <c r="AT5" s="44">
        <v>17</v>
      </c>
      <c r="AU5" s="44" t="s">
        <v>749</v>
      </c>
      <c r="AV5" s="42"/>
      <c r="AW5" s="44">
        <v>0</v>
      </c>
      <c r="AX5" s="44">
        <v>0</v>
      </c>
      <c r="AY5" s="44">
        <v>11</v>
      </c>
      <c r="AZ5" s="44">
        <v>0</v>
      </c>
      <c r="BA5" s="44">
        <v>0</v>
      </c>
      <c r="BB5" s="44">
        <v>0</v>
      </c>
      <c r="BC5" s="44">
        <v>0</v>
      </c>
      <c r="BD5" s="44">
        <v>0</v>
      </c>
      <c r="BE5" s="44">
        <v>0</v>
      </c>
      <c r="BF5" s="44">
        <v>0</v>
      </c>
      <c r="BG5" s="44">
        <v>0</v>
      </c>
      <c r="BH5" s="44">
        <v>0</v>
      </c>
      <c r="BI5" s="44"/>
      <c r="BJ5" s="44" t="s">
        <v>749</v>
      </c>
      <c r="BK5" s="44"/>
      <c r="BL5" s="44" t="s">
        <v>749</v>
      </c>
      <c r="BM5" s="44"/>
      <c r="BN5" s="44"/>
      <c r="BO5" s="44"/>
      <c r="BP5" s="44"/>
      <c r="BQ5" s="47"/>
      <c r="BR5" s="47"/>
      <c r="BS5" s="44"/>
      <c r="BT5" s="44" t="s">
        <v>754</v>
      </c>
      <c r="BU5" s="47" t="s">
        <v>762</v>
      </c>
      <c r="BV5" t="s">
        <v>763</v>
      </c>
      <c r="BW5" s="226" t="s">
        <v>580</v>
      </c>
    </row>
    <row r="6" spans="1:113" x14ac:dyDescent="0.3">
      <c r="A6" s="39">
        <v>1477</v>
      </c>
      <c r="B6" s="202">
        <v>41894</v>
      </c>
      <c r="C6" s="41" t="s">
        <v>746</v>
      </c>
      <c r="D6" s="42" t="s">
        <v>532</v>
      </c>
      <c r="E6" s="42"/>
      <c r="F6" s="42" t="s">
        <v>747</v>
      </c>
      <c r="G6" s="154">
        <v>41846</v>
      </c>
      <c r="H6" s="44" t="s">
        <v>748</v>
      </c>
      <c r="I6" s="44" t="s">
        <v>749</v>
      </c>
      <c r="J6" s="44"/>
      <c r="K6" s="48" t="s">
        <v>765</v>
      </c>
      <c r="L6" s="48" t="s">
        <v>766</v>
      </c>
      <c r="M6" s="48">
        <v>160.68</v>
      </c>
      <c r="N6" s="48">
        <v>34.340000000000003</v>
      </c>
      <c r="O6" s="48" t="s">
        <v>759</v>
      </c>
      <c r="P6" s="48">
        <v>1750</v>
      </c>
      <c r="Q6" s="48">
        <v>34.340000000000003</v>
      </c>
      <c r="R6" s="211">
        <v>1750</v>
      </c>
      <c r="S6" s="211">
        <v>34.340000000000003</v>
      </c>
      <c r="T6" s="48"/>
      <c r="U6" s="48"/>
      <c r="V6" s="48"/>
      <c r="W6" s="48"/>
      <c r="X6" s="48"/>
      <c r="Y6" s="48"/>
      <c r="Z6" s="48"/>
      <c r="AA6" s="48"/>
      <c r="AB6" s="48"/>
      <c r="AC6" s="48"/>
      <c r="AD6" s="48"/>
      <c r="AE6" s="48"/>
      <c r="AF6" s="48"/>
      <c r="AG6" s="48"/>
      <c r="AH6" s="48"/>
      <c r="AI6" s="48"/>
      <c r="AJ6" s="48"/>
      <c r="AK6" s="48"/>
      <c r="AL6" s="48"/>
      <c r="AM6" s="48"/>
      <c r="AN6" s="48"/>
      <c r="AO6" s="42" t="s">
        <v>752</v>
      </c>
      <c r="AP6" s="44" t="s">
        <v>749</v>
      </c>
      <c r="AQ6" s="52"/>
      <c r="AR6" s="52"/>
      <c r="AS6" s="46"/>
      <c r="AT6" s="52">
        <v>11.6</v>
      </c>
      <c r="AU6" s="52" t="s">
        <v>749</v>
      </c>
      <c r="AV6" s="48"/>
      <c r="AW6" s="52">
        <v>0</v>
      </c>
      <c r="AX6" s="52">
        <v>0</v>
      </c>
      <c r="AY6" s="52">
        <v>0</v>
      </c>
      <c r="AZ6" s="52">
        <v>20</v>
      </c>
      <c r="BA6" s="52">
        <v>0</v>
      </c>
      <c r="BB6" s="44">
        <v>0</v>
      </c>
      <c r="BC6" s="44">
        <v>0</v>
      </c>
      <c r="BD6" s="44">
        <v>0</v>
      </c>
      <c r="BE6" s="44">
        <v>0</v>
      </c>
      <c r="BF6" s="44">
        <v>0</v>
      </c>
      <c r="BG6" s="44">
        <v>0</v>
      </c>
      <c r="BH6" s="44">
        <v>0</v>
      </c>
      <c r="BI6" s="52"/>
      <c r="BJ6" s="52" t="s">
        <v>749</v>
      </c>
      <c r="BK6" s="44"/>
      <c r="BL6" s="44" t="s">
        <v>749</v>
      </c>
      <c r="BM6" s="44"/>
      <c r="BN6" s="44"/>
      <c r="BO6" s="44"/>
      <c r="BP6" s="44"/>
      <c r="BQ6" s="50" t="s">
        <v>767</v>
      </c>
      <c r="BR6" s="50"/>
      <c r="BS6" s="52"/>
      <c r="BT6" s="44" t="s">
        <v>754</v>
      </c>
      <c r="BU6" s="48"/>
      <c r="BV6" t="s">
        <v>768</v>
      </c>
      <c r="BW6" s="58" t="s">
        <v>600</v>
      </c>
      <c r="BX6" s="1"/>
      <c r="BY6" s="1"/>
      <c r="BZ6" s="1"/>
      <c r="CA6" s="1"/>
      <c r="CB6" s="1"/>
      <c r="CC6" s="1"/>
      <c r="CD6" s="1"/>
      <c r="CE6" s="1"/>
      <c r="CF6" s="1"/>
      <c r="CG6" s="1"/>
      <c r="CH6" s="1"/>
      <c r="CI6" s="1"/>
      <c r="CJ6" s="1"/>
      <c r="CK6" s="1"/>
      <c r="CL6" s="1"/>
      <c r="CM6" s="1"/>
      <c r="CN6" s="1"/>
      <c r="CO6" s="1"/>
      <c r="CP6" s="1"/>
      <c r="CQ6" s="1"/>
      <c r="CR6" s="1"/>
      <c r="CS6" s="1"/>
      <c r="CT6" s="1"/>
      <c r="CU6" s="1"/>
      <c r="CV6" s="1"/>
      <c r="CW6" s="1"/>
      <c r="CX6" s="1"/>
    </row>
    <row r="7" spans="1:113" x14ac:dyDescent="0.3">
      <c r="A7" s="39">
        <v>8075</v>
      </c>
      <c r="B7" s="222">
        <v>41894</v>
      </c>
      <c r="C7" s="41" t="s">
        <v>746</v>
      </c>
      <c r="D7" s="42" t="s">
        <v>760</v>
      </c>
      <c r="E7" s="42"/>
      <c r="F7" s="42" t="s">
        <v>747</v>
      </c>
      <c r="G7" s="51">
        <v>41820</v>
      </c>
      <c r="H7" s="44" t="s">
        <v>748</v>
      </c>
      <c r="I7" s="44" t="s">
        <v>749</v>
      </c>
      <c r="J7" s="44"/>
      <c r="K7" s="48" t="s">
        <v>769</v>
      </c>
      <c r="L7" s="228" t="s">
        <v>857</v>
      </c>
      <c r="M7" s="48">
        <v>170.01</v>
      </c>
      <c r="N7" s="48">
        <v>29</v>
      </c>
      <c r="O7" s="48"/>
      <c r="P7" s="48"/>
      <c r="Q7" s="48"/>
      <c r="R7" s="49"/>
      <c r="S7" s="48"/>
      <c r="T7" s="48"/>
      <c r="U7" s="48"/>
      <c r="V7" s="48"/>
      <c r="W7" s="48"/>
      <c r="X7" s="48"/>
      <c r="Y7" s="48"/>
      <c r="Z7" s="48"/>
      <c r="AA7" s="48"/>
      <c r="AB7" s="48"/>
      <c r="AC7" s="48"/>
      <c r="AD7" s="48"/>
      <c r="AE7" s="48"/>
      <c r="AF7" s="48"/>
      <c r="AG7" s="48"/>
      <c r="AH7" s="48"/>
      <c r="AI7" s="48"/>
      <c r="AJ7" s="48"/>
      <c r="AK7" s="48"/>
      <c r="AL7" s="48"/>
      <c r="AM7" s="48"/>
      <c r="AN7" s="48"/>
      <c r="AO7" s="42" t="s">
        <v>752</v>
      </c>
      <c r="AP7" s="52" t="s">
        <v>749</v>
      </c>
      <c r="AQ7" s="52"/>
      <c r="AR7" s="52"/>
      <c r="AS7" s="53"/>
      <c r="AT7" s="52">
        <v>8.5</v>
      </c>
      <c r="AU7" s="52" t="s">
        <v>749</v>
      </c>
      <c r="AV7" s="48"/>
      <c r="AW7" s="52">
        <v>0</v>
      </c>
      <c r="AX7" s="52">
        <v>0</v>
      </c>
      <c r="AY7" s="52">
        <v>15</v>
      </c>
      <c r="AZ7" s="52">
        <v>0</v>
      </c>
      <c r="BA7" s="52">
        <v>0</v>
      </c>
      <c r="BB7" s="52">
        <v>0</v>
      </c>
      <c r="BC7" s="52">
        <v>0</v>
      </c>
      <c r="BD7" s="52">
        <v>0</v>
      </c>
      <c r="BE7" s="44">
        <v>0</v>
      </c>
      <c r="BF7" s="44">
        <v>0</v>
      </c>
      <c r="BG7" s="44">
        <v>0</v>
      </c>
      <c r="BH7" s="44">
        <v>0</v>
      </c>
      <c r="BI7" s="44"/>
      <c r="BJ7" s="44" t="s">
        <v>749</v>
      </c>
      <c r="BK7" s="44"/>
      <c r="BL7" s="44" t="s">
        <v>749</v>
      </c>
      <c r="BM7" s="44"/>
      <c r="BN7" s="44"/>
      <c r="BO7" s="44"/>
      <c r="BP7" s="44"/>
      <c r="BQ7" s="50"/>
      <c r="BR7" s="50"/>
      <c r="BS7" s="52"/>
      <c r="BT7" s="44" t="s">
        <v>754</v>
      </c>
      <c r="BU7" s="218" t="s">
        <v>858</v>
      </c>
      <c r="BV7" t="s">
        <v>579</v>
      </c>
      <c r="BW7" s="58" t="s">
        <v>600</v>
      </c>
    </row>
    <row r="8" spans="1:113" x14ac:dyDescent="0.3">
      <c r="A8" s="39">
        <v>1451</v>
      </c>
      <c r="B8" s="202">
        <v>41846</v>
      </c>
      <c r="C8" s="41" t="s">
        <v>746</v>
      </c>
      <c r="D8" s="42" t="s">
        <v>532</v>
      </c>
      <c r="E8" s="42"/>
      <c r="F8" s="42" t="s">
        <v>747</v>
      </c>
      <c r="G8" s="212">
        <v>41820</v>
      </c>
      <c r="H8" s="44" t="s">
        <v>748</v>
      </c>
      <c r="I8" s="44" t="s">
        <v>749</v>
      </c>
      <c r="J8" s="44"/>
      <c r="K8" s="42" t="s">
        <v>770</v>
      </c>
      <c r="L8" s="42" t="s">
        <v>771</v>
      </c>
      <c r="M8" s="48">
        <v>149.5</v>
      </c>
      <c r="N8" s="48">
        <v>25.97</v>
      </c>
      <c r="O8" s="48" t="s">
        <v>759</v>
      </c>
      <c r="P8" s="48">
        <v>300</v>
      </c>
      <c r="Q8" s="48">
        <v>27.96</v>
      </c>
      <c r="R8" s="49">
        <v>1020</v>
      </c>
      <c r="S8" s="48">
        <v>30.89</v>
      </c>
      <c r="T8" s="48"/>
      <c r="U8" s="48"/>
      <c r="V8" s="48"/>
      <c r="W8" s="48"/>
      <c r="X8" s="48"/>
      <c r="Y8" s="48"/>
      <c r="Z8" s="48"/>
      <c r="AA8" s="48"/>
      <c r="AB8" s="48"/>
      <c r="AC8" s="48"/>
      <c r="AD8" s="48"/>
      <c r="AE8" s="48"/>
      <c r="AF8" s="48"/>
      <c r="AG8" s="48"/>
      <c r="AH8" s="48"/>
      <c r="AI8" s="48"/>
      <c r="AJ8" s="48"/>
      <c r="AK8" s="48"/>
      <c r="AL8" s="48"/>
      <c r="AM8" s="48"/>
      <c r="AN8" s="48"/>
      <c r="AO8" s="42" t="s">
        <v>752</v>
      </c>
      <c r="AP8" s="44" t="s">
        <v>749</v>
      </c>
      <c r="AQ8" s="52"/>
      <c r="AR8" s="52"/>
      <c r="AS8" s="46">
        <v>10</v>
      </c>
      <c r="AT8" s="44">
        <v>12</v>
      </c>
      <c r="AU8" s="52" t="s">
        <v>753</v>
      </c>
      <c r="AV8" s="48"/>
      <c r="AW8" s="52">
        <v>0</v>
      </c>
      <c r="AX8" s="52">
        <v>0</v>
      </c>
      <c r="AY8" s="52">
        <v>7</v>
      </c>
      <c r="AZ8" s="52">
        <v>0</v>
      </c>
      <c r="BA8" s="52">
        <v>0</v>
      </c>
      <c r="BB8" s="44">
        <v>0</v>
      </c>
      <c r="BC8" s="44">
        <v>0</v>
      </c>
      <c r="BD8" s="44">
        <v>0</v>
      </c>
      <c r="BE8" s="44">
        <v>0</v>
      </c>
      <c r="BF8" s="44">
        <v>0</v>
      </c>
      <c r="BG8" s="44">
        <v>0</v>
      </c>
      <c r="BH8" s="44">
        <v>0</v>
      </c>
      <c r="BI8" s="44"/>
      <c r="BJ8" s="213" t="s">
        <v>772</v>
      </c>
      <c r="BK8" s="44"/>
      <c r="BL8" s="44" t="s">
        <v>749</v>
      </c>
      <c r="BM8" s="44"/>
      <c r="BN8" s="44"/>
      <c r="BO8" s="44"/>
      <c r="BP8" s="44"/>
      <c r="BQ8" s="50"/>
      <c r="BR8" s="50"/>
      <c r="BS8" s="52"/>
      <c r="BT8" s="44" t="s">
        <v>754</v>
      </c>
      <c r="BU8" s="48"/>
      <c r="BV8" t="s">
        <v>579</v>
      </c>
      <c r="BW8" s="206" t="s">
        <v>580</v>
      </c>
      <c r="CF8" s="1"/>
      <c r="CG8" s="1"/>
      <c r="CH8" s="1"/>
      <c r="CI8" s="1"/>
      <c r="CJ8" s="1"/>
      <c r="CK8" s="1"/>
      <c r="CL8" s="1"/>
      <c r="CM8" s="1"/>
      <c r="CN8" s="1"/>
      <c r="CO8" s="1"/>
      <c r="CP8" s="1"/>
      <c r="CQ8" s="1"/>
    </row>
    <row r="9" spans="1:113" x14ac:dyDescent="0.3">
      <c r="A9" s="39">
        <v>1489</v>
      </c>
      <c r="B9" s="43">
        <v>41894</v>
      </c>
      <c r="C9" s="41" t="s">
        <v>746</v>
      </c>
      <c r="D9" s="42" t="s">
        <v>532</v>
      </c>
      <c r="E9" s="42"/>
      <c r="F9" s="42" t="s">
        <v>747</v>
      </c>
      <c r="G9" s="154">
        <v>41846</v>
      </c>
      <c r="H9" s="44" t="s">
        <v>748</v>
      </c>
      <c r="I9" s="44" t="s">
        <v>749</v>
      </c>
      <c r="J9" s="44"/>
      <c r="K9" s="48" t="s">
        <v>773</v>
      </c>
      <c r="L9" s="48" t="s">
        <v>766</v>
      </c>
      <c r="M9" s="48">
        <v>154.5</v>
      </c>
      <c r="N9" s="48">
        <v>33.020000000000003</v>
      </c>
      <c r="O9" s="48" t="s">
        <v>759</v>
      </c>
      <c r="P9" s="48">
        <v>1750</v>
      </c>
      <c r="Q9" s="48">
        <v>33.020000000000003</v>
      </c>
      <c r="R9" s="211">
        <v>1750</v>
      </c>
      <c r="S9" s="211">
        <v>33.020000000000003</v>
      </c>
      <c r="T9" s="48"/>
      <c r="U9" s="48"/>
      <c r="V9" s="48"/>
      <c r="W9" s="48"/>
      <c r="X9" s="48"/>
      <c r="Y9" s="48"/>
      <c r="Z9" s="48"/>
      <c r="AA9" s="48"/>
      <c r="AB9" s="48"/>
      <c r="AC9" s="48"/>
      <c r="AD9" s="48"/>
      <c r="AE9" s="48"/>
      <c r="AF9" s="48"/>
      <c r="AG9" s="48"/>
      <c r="AH9" s="48"/>
      <c r="AI9" s="48"/>
      <c r="AJ9" s="48"/>
      <c r="AK9" s="48"/>
      <c r="AL9" s="48"/>
      <c r="AM9" s="48"/>
      <c r="AN9" s="48"/>
      <c r="AO9" s="42" t="s">
        <v>752</v>
      </c>
      <c r="AP9" s="44" t="s">
        <v>749</v>
      </c>
      <c r="AQ9" s="52"/>
      <c r="AR9" s="52"/>
      <c r="AS9" s="46"/>
      <c r="AT9" s="44">
        <v>11.6</v>
      </c>
      <c r="AU9" s="52" t="s">
        <v>753</v>
      </c>
      <c r="AV9" s="48"/>
      <c r="AW9" s="52">
        <v>0</v>
      </c>
      <c r="AX9" s="52">
        <v>0</v>
      </c>
      <c r="AY9" s="52">
        <v>0</v>
      </c>
      <c r="AZ9" s="44">
        <v>0</v>
      </c>
      <c r="BA9" s="52">
        <v>0</v>
      </c>
      <c r="BB9" s="44">
        <v>30</v>
      </c>
      <c r="BC9" s="44">
        <v>0</v>
      </c>
      <c r="BD9" s="44">
        <v>0</v>
      </c>
      <c r="BE9" s="44">
        <v>0</v>
      </c>
      <c r="BF9" s="44">
        <v>0</v>
      </c>
      <c r="BG9" s="44">
        <v>0</v>
      </c>
      <c r="BH9" s="44">
        <v>0</v>
      </c>
      <c r="BI9" s="52"/>
      <c r="BJ9" s="52" t="s">
        <v>749</v>
      </c>
      <c r="BK9" s="44"/>
      <c r="BL9" s="44" t="s">
        <v>749</v>
      </c>
      <c r="BM9" s="44"/>
      <c r="BN9" s="44"/>
      <c r="BO9" s="44"/>
      <c r="BP9" s="44"/>
      <c r="BQ9" s="50"/>
      <c r="BR9" s="50"/>
      <c r="BS9" s="52"/>
      <c r="BT9" s="44" t="s">
        <v>754</v>
      </c>
      <c r="BU9" s="48"/>
      <c r="BV9" s="214" t="s">
        <v>579</v>
      </c>
      <c r="BW9" s="58" t="s">
        <v>600</v>
      </c>
      <c r="BX9" s="1"/>
      <c r="BY9" s="1"/>
      <c r="BZ9" s="1"/>
      <c r="CA9" s="1"/>
      <c r="CB9" s="1"/>
      <c r="CC9" s="1"/>
      <c r="CD9" s="1"/>
      <c r="CE9" s="1"/>
      <c r="CF9" s="1"/>
      <c r="CG9" s="1"/>
      <c r="CH9" s="1"/>
      <c r="CI9" s="1"/>
    </row>
    <row r="10" spans="1:113" x14ac:dyDescent="0.3">
      <c r="A10" s="39">
        <v>3283</v>
      </c>
      <c r="B10" s="202">
        <v>41898</v>
      </c>
      <c r="C10" s="41" t="s">
        <v>746</v>
      </c>
      <c r="D10" s="42" t="s">
        <v>532</v>
      </c>
      <c r="E10" s="42"/>
      <c r="F10" s="42" t="s">
        <v>747</v>
      </c>
      <c r="G10" s="154">
        <v>41880</v>
      </c>
      <c r="H10" s="44" t="s">
        <v>748</v>
      </c>
      <c r="I10" s="44" t="s">
        <v>749</v>
      </c>
      <c r="J10" s="44"/>
      <c r="K10" s="42" t="s">
        <v>774</v>
      </c>
      <c r="L10" s="42" t="s">
        <v>775</v>
      </c>
      <c r="M10" s="48">
        <v>144.30000000000001</v>
      </c>
      <c r="N10" s="48">
        <v>31.71</v>
      </c>
      <c r="O10" s="42"/>
      <c r="P10" s="48"/>
      <c r="Q10" s="42"/>
      <c r="R10" s="49"/>
      <c r="S10" s="48"/>
      <c r="T10" s="48"/>
      <c r="U10" s="48"/>
      <c r="V10" s="48"/>
      <c r="W10" s="42"/>
      <c r="X10" s="48"/>
      <c r="Y10" s="48"/>
      <c r="Z10" s="48"/>
      <c r="AA10" s="48"/>
      <c r="AB10" s="48"/>
      <c r="AC10" s="48"/>
      <c r="AD10" s="48"/>
      <c r="AE10" s="42"/>
      <c r="AF10" s="48"/>
      <c r="AG10" s="48"/>
      <c r="AH10" s="42"/>
      <c r="AI10" s="42"/>
      <c r="AJ10" s="42"/>
      <c r="AK10" s="48"/>
      <c r="AL10" s="48"/>
      <c r="AM10" s="48"/>
      <c r="AN10" s="48"/>
      <c r="AO10" s="42" t="s">
        <v>752</v>
      </c>
      <c r="AP10" s="44" t="s">
        <v>749</v>
      </c>
      <c r="AQ10" s="44"/>
      <c r="AR10" s="44"/>
      <c r="AS10" s="46"/>
      <c r="AT10" s="215">
        <v>12.5</v>
      </c>
      <c r="AU10" s="44" t="s">
        <v>753</v>
      </c>
      <c r="AV10" s="42"/>
      <c r="AW10" s="44">
        <v>0</v>
      </c>
      <c r="AX10" s="44">
        <v>32</v>
      </c>
      <c r="AY10" s="44">
        <v>0</v>
      </c>
      <c r="AZ10" s="44">
        <v>0</v>
      </c>
      <c r="BA10" s="44">
        <v>0</v>
      </c>
      <c r="BB10" s="44">
        <v>0</v>
      </c>
      <c r="BC10" s="44">
        <v>0</v>
      </c>
      <c r="BD10" s="44">
        <v>0</v>
      </c>
      <c r="BE10" s="44">
        <v>0</v>
      </c>
      <c r="BF10" s="44">
        <v>0</v>
      </c>
      <c r="BG10" s="44">
        <v>0</v>
      </c>
      <c r="BH10" s="44">
        <v>0</v>
      </c>
      <c r="BI10" s="44"/>
      <c r="BJ10" s="44" t="s">
        <v>749</v>
      </c>
      <c r="BK10" s="44">
        <v>12</v>
      </c>
      <c r="BL10" s="44" t="s">
        <v>749</v>
      </c>
      <c r="BM10" s="44"/>
      <c r="BN10" s="44"/>
      <c r="BO10" s="44"/>
      <c r="BP10" s="44"/>
      <c r="BQ10" s="47" t="s">
        <v>603</v>
      </c>
      <c r="BR10" s="50" t="s">
        <v>523</v>
      </c>
      <c r="BS10" s="44">
        <v>50</v>
      </c>
      <c r="BT10" s="44" t="s">
        <v>754</v>
      </c>
      <c r="BU10" s="42"/>
      <c r="BV10" s="1" t="s">
        <v>579</v>
      </c>
      <c r="BW10" s="58" t="s">
        <v>580</v>
      </c>
    </row>
    <row r="11" spans="1:113" x14ac:dyDescent="0.3">
      <c r="A11" s="39">
        <v>5660</v>
      </c>
      <c r="B11" s="202">
        <v>41894</v>
      </c>
      <c r="C11" s="41" t="s">
        <v>746</v>
      </c>
      <c r="D11" s="42" t="s">
        <v>760</v>
      </c>
      <c r="E11" s="42"/>
      <c r="F11" s="42" t="s">
        <v>747</v>
      </c>
      <c r="G11" s="154">
        <v>41863</v>
      </c>
      <c r="H11" s="44" t="s">
        <v>748</v>
      </c>
      <c r="I11" s="44" t="s">
        <v>749</v>
      </c>
      <c r="J11" s="44"/>
      <c r="K11" s="48" t="s">
        <v>776</v>
      </c>
      <c r="L11" s="42" t="s">
        <v>777</v>
      </c>
      <c r="M11" s="48">
        <v>207.05</v>
      </c>
      <c r="N11" s="48">
        <v>25.41</v>
      </c>
      <c r="O11" s="42"/>
      <c r="P11" s="48"/>
      <c r="Q11" s="48"/>
      <c r="R11" s="49"/>
      <c r="S11" s="48"/>
      <c r="T11" s="48"/>
      <c r="U11" s="48"/>
      <c r="V11" s="48"/>
      <c r="W11" s="48"/>
      <c r="X11" s="48"/>
      <c r="Y11" s="48"/>
      <c r="Z11" s="48"/>
      <c r="AA11" s="48"/>
      <c r="AB11" s="48"/>
      <c r="AC11" s="48"/>
      <c r="AD11" s="48"/>
      <c r="AE11" s="48"/>
      <c r="AF11" s="48"/>
      <c r="AG11" s="48"/>
      <c r="AH11" s="48"/>
      <c r="AI11" s="48"/>
      <c r="AJ11" s="48"/>
      <c r="AK11" s="48"/>
      <c r="AL11" s="48"/>
      <c r="AM11" s="48"/>
      <c r="AN11" s="48"/>
      <c r="AO11" s="42" t="s">
        <v>752</v>
      </c>
      <c r="AP11" s="44" t="s">
        <v>749</v>
      </c>
      <c r="AQ11" s="52"/>
      <c r="AR11" s="52"/>
      <c r="AS11" s="46"/>
      <c r="AT11" s="52">
        <v>20</v>
      </c>
      <c r="AU11" s="52" t="s">
        <v>749</v>
      </c>
      <c r="AV11" s="48"/>
      <c r="AW11" s="52">
        <v>0</v>
      </c>
      <c r="AX11" s="52">
        <v>0</v>
      </c>
      <c r="AY11" s="52">
        <v>0</v>
      </c>
      <c r="AZ11" s="52">
        <v>0</v>
      </c>
      <c r="BA11" s="44">
        <v>0</v>
      </c>
      <c r="BB11" s="44">
        <v>0</v>
      </c>
      <c r="BC11" s="44">
        <v>0</v>
      </c>
      <c r="BD11" s="44">
        <v>0</v>
      </c>
      <c r="BE11" s="44">
        <v>0</v>
      </c>
      <c r="BF11" s="44">
        <v>0</v>
      </c>
      <c r="BG11" s="44">
        <v>0</v>
      </c>
      <c r="BH11" s="44">
        <v>0</v>
      </c>
      <c r="BI11" s="44"/>
      <c r="BJ11" s="44" t="s">
        <v>749</v>
      </c>
      <c r="BK11" s="44"/>
      <c r="BL11" s="44" t="s">
        <v>749</v>
      </c>
      <c r="BM11" s="216"/>
      <c r="BN11" s="216"/>
      <c r="BO11" s="216"/>
      <c r="BP11" s="216"/>
      <c r="BQ11" s="50"/>
      <c r="BR11" s="50"/>
      <c r="BS11" s="52"/>
      <c r="BT11" s="44" t="s">
        <v>754</v>
      </c>
      <c r="BU11" s="48" t="s">
        <v>778</v>
      </c>
      <c r="BV11" s="214" t="s">
        <v>579</v>
      </c>
      <c r="BW11" s="206" t="s">
        <v>600</v>
      </c>
    </row>
    <row r="12" spans="1:113" x14ac:dyDescent="0.3">
      <c r="A12" s="39">
        <v>1431</v>
      </c>
      <c r="B12" s="202">
        <v>41846</v>
      </c>
      <c r="C12" s="41" t="s">
        <v>746</v>
      </c>
      <c r="D12" s="42" t="s">
        <v>532</v>
      </c>
      <c r="E12" s="42"/>
      <c r="F12" s="42" t="s">
        <v>747</v>
      </c>
      <c r="G12" s="217">
        <v>41820</v>
      </c>
      <c r="H12" s="44" t="s">
        <v>748</v>
      </c>
      <c r="I12" s="44" t="s">
        <v>749</v>
      </c>
      <c r="J12" s="44"/>
      <c r="K12" s="48" t="s">
        <v>779</v>
      </c>
      <c r="L12" s="48" t="s">
        <v>780</v>
      </c>
      <c r="M12" s="48">
        <v>138.47</v>
      </c>
      <c r="N12" s="48">
        <v>27.42</v>
      </c>
      <c r="O12" s="42" t="s">
        <v>759</v>
      </c>
      <c r="P12" s="48">
        <v>600</v>
      </c>
      <c r="Q12" s="48">
        <v>32.14</v>
      </c>
      <c r="R12" s="211">
        <v>600</v>
      </c>
      <c r="S12" s="211">
        <v>32.14</v>
      </c>
      <c r="T12" s="48"/>
      <c r="U12" s="48"/>
      <c r="V12" s="48"/>
      <c r="W12" s="48"/>
      <c r="X12" s="48"/>
      <c r="Y12" s="48"/>
      <c r="Z12" s="48"/>
      <c r="AA12" s="48"/>
      <c r="AB12" s="48"/>
      <c r="AC12" s="48"/>
      <c r="AD12" s="48"/>
      <c r="AE12" s="48"/>
      <c r="AF12" s="48"/>
      <c r="AG12" s="48"/>
      <c r="AH12" s="48"/>
      <c r="AI12" s="48"/>
      <c r="AJ12" s="48"/>
      <c r="AK12" s="48"/>
      <c r="AL12" s="48"/>
      <c r="AM12" s="48"/>
      <c r="AN12" s="48"/>
      <c r="AO12" s="42" t="s">
        <v>752</v>
      </c>
      <c r="AP12" s="44" t="s">
        <v>749</v>
      </c>
      <c r="AQ12" s="52"/>
      <c r="AR12" s="52"/>
      <c r="AS12" s="46"/>
      <c r="AT12" s="52">
        <v>7</v>
      </c>
      <c r="AU12" s="52" t="s">
        <v>749</v>
      </c>
      <c r="AV12" s="48"/>
      <c r="AW12" s="52">
        <v>0</v>
      </c>
      <c r="AX12" s="52">
        <v>0</v>
      </c>
      <c r="AY12" s="52">
        <v>0</v>
      </c>
      <c r="AZ12" s="52">
        <v>0</v>
      </c>
      <c r="BA12" s="44">
        <v>0</v>
      </c>
      <c r="BB12" s="44">
        <v>0</v>
      </c>
      <c r="BC12" s="44">
        <v>0</v>
      </c>
      <c r="BD12" s="44">
        <v>0</v>
      </c>
      <c r="BE12" s="44">
        <v>0</v>
      </c>
      <c r="BF12" s="44">
        <v>0</v>
      </c>
      <c r="BG12" s="44">
        <v>0</v>
      </c>
      <c r="BH12" s="44">
        <v>0</v>
      </c>
      <c r="BI12" s="44"/>
      <c r="BJ12" s="44" t="s">
        <v>749</v>
      </c>
      <c r="BK12" s="44">
        <v>12</v>
      </c>
      <c r="BL12" s="44" t="s">
        <v>749</v>
      </c>
      <c r="BM12" s="44"/>
      <c r="BN12" s="44"/>
      <c r="BO12" s="44"/>
      <c r="BP12" s="44"/>
      <c r="BQ12" s="50"/>
      <c r="BR12" s="50"/>
      <c r="BS12" s="52"/>
      <c r="BT12" s="44" t="s">
        <v>754</v>
      </c>
      <c r="BU12" s="47"/>
      <c r="BV12" s="214" t="s">
        <v>579</v>
      </c>
      <c r="BW12" s="206" t="s">
        <v>580</v>
      </c>
      <c r="DG12" s="1"/>
      <c r="DH12" s="1"/>
      <c r="DI12" s="1"/>
    </row>
    <row r="13" spans="1:113" x14ac:dyDescent="0.3">
      <c r="A13" s="39">
        <v>4195</v>
      </c>
      <c r="B13" s="202">
        <v>41894</v>
      </c>
      <c r="C13" s="41" t="s">
        <v>746</v>
      </c>
      <c r="D13" s="42" t="s">
        <v>760</v>
      </c>
      <c r="E13" s="42"/>
      <c r="F13" s="42" t="s">
        <v>747</v>
      </c>
      <c r="G13" s="51">
        <v>41820</v>
      </c>
      <c r="H13" s="44" t="s">
        <v>748</v>
      </c>
      <c r="I13" s="44" t="s">
        <v>855</v>
      </c>
      <c r="J13" s="44"/>
      <c r="K13" s="42" t="s">
        <v>781</v>
      </c>
      <c r="L13" s="42" t="s">
        <v>693</v>
      </c>
      <c r="M13" s="42">
        <v>141.01</v>
      </c>
      <c r="N13" s="42">
        <v>28.47</v>
      </c>
      <c r="O13" s="42"/>
      <c r="P13" s="42"/>
      <c r="Q13" s="42"/>
      <c r="R13" s="45"/>
      <c r="S13" s="42"/>
      <c r="T13" s="42"/>
      <c r="U13" s="42"/>
      <c r="V13" s="42"/>
      <c r="W13" s="42"/>
      <c r="X13" s="42"/>
      <c r="Y13" s="42"/>
      <c r="Z13" s="42"/>
      <c r="AA13" s="42"/>
      <c r="AB13" s="42"/>
      <c r="AC13" s="42"/>
      <c r="AD13" s="42"/>
      <c r="AE13" s="42"/>
      <c r="AF13" s="42"/>
      <c r="AG13" s="42"/>
      <c r="AH13" s="42"/>
      <c r="AI13" s="42"/>
      <c r="AJ13" s="42"/>
      <c r="AK13" s="42"/>
      <c r="AL13" s="42"/>
      <c r="AM13" s="42"/>
      <c r="AN13" s="42"/>
      <c r="AO13" s="42" t="s">
        <v>752</v>
      </c>
      <c r="AP13" s="44" t="s">
        <v>749</v>
      </c>
      <c r="AQ13" s="44"/>
      <c r="AR13" s="44"/>
      <c r="AS13" s="46">
        <v>10</v>
      </c>
      <c r="AT13" s="44">
        <v>17</v>
      </c>
      <c r="AU13" s="44" t="s">
        <v>753</v>
      </c>
      <c r="AV13" s="42"/>
      <c r="AW13" s="44">
        <v>0</v>
      </c>
      <c r="AX13" s="44">
        <v>12</v>
      </c>
      <c r="AY13" s="44">
        <v>0</v>
      </c>
      <c r="AZ13" s="44">
        <v>0</v>
      </c>
      <c r="BA13" s="44">
        <v>0</v>
      </c>
      <c r="BB13" s="44">
        <v>0</v>
      </c>
      <c r="BC13" s="44">
        <v>0</v>
      </c>
      <c r="BD13" s="44">
        <v>0</v>
      </c>
      <c r="BE13" s="44">
        <v>0</v>
      </c>
      <c r="BF13" s="44">
        <v>0</v>
      </c>
      <c r="BG13" s="44">
        <v>0</v>
      </c>
      <c r="BH13" s="44">
        <v>0</v>
      </c>
      <c r="BI13" s="44"/>
      <c r="BJ13" s="44" t="s">
        <v>749</v>
      </c>
      <c r="BK13" s="44">
        <v>24</v>
      </c>
      <c r="BL13" s="44" t="s">
        <v>749</v>
      </c>
      <c r="BM13" s="44"/>
      <c r="BN13" s="44"/>
      <c r="BO13" s="44"/>
      <c r="BP13" s="44"/>
      <c r="BQ13" s="47"/>
      <c r="BR13" s="47"/>
      <c r="BS13" s="44"/>
      <c r="BT13" s="44" t="s">
        <v>754</v>
      </c>
      <c r="BU13" s="47" t="s">
        <v>859</v>
      </c>
      <c r="BV13" s="157" t="s">
        <v>579</v>
      </c>
      <c r="BW13" s="206" t="s">
        <v>600</v>
      </c>
    </row>
    <row r="14" spans="1:113" x14ac:dyDescent="0.3">
      <c r="A14" s="39">
        <v>3756</v>
      </c>
      <c r="B14" s="202">
        <v>41898</v>
      </c>
      <c r="C14" s="41" t="s">
        <v>746</v>
      </c>
      <c r="D14" s="42" t="s">
        <v>532</v>
      </c>
      <c r="E14" s="42"/>
      <c r="F14" s="42" t="s">
        <v>747</v>
      </c>
      <c r="G14" s="154">
        <v>41867</v>
      </c>
      <c r="H14" s="44" t="s">
        <v>748</v>
      </c>
      <c r="I14" s="44" t="s">
        <v>749</v>
      </c>
      <c r="J14" s="44"/>
      <c r="K14" s="42" t="s">
        <v>782</v>
      </c>
      <c r="L14" s="42" t="s">
        <v>766</v>
      </c>
      <c r="M14" s="48">
        <v>142</v>
      </c>
      <c r="N14" s="48">
        <v>28.9</v>
      </c>
      <c r="O14" s="48"/>
      <c r="P14" s="48"/>
      <c r="Q14" s="42"/>
      <c r="R14" s="49"/>
      <c r="S14" s="48"/>
      <c r="T14" s="48"/>
      <c r="U14" s="48"/>
      <c r="V14" s="48"/>
      <c r="W14" s="42"/>
      <c r="X14" s="48"/>
      <c r="Y14" s="48"/>
      <c r="Z14" s="48"/>
      <c r="AA14" s="48"/>
      <c r="AB14" s="48"/>
      <c r="AC14" s="48"/>
      <c r="AD14" s="48"/>
      <c r="AE14" s="42"/>
      <c r="AF14" s="48"/>
      <c r="AG14" s="48"/>
      <c r="AH14" s="42"/>
      <c r="AI14" s="42"/>
      <c r="AJ14" s="42"/>
      <c r="AK14" s="48"/>
      <c r="AL14" s="48"/>
      <c r="AM14" s="48"/>
      <c r="AN14" s="48"/>
      <c r="AO14" s="42" t="s">
        <v>752</v>
      </c>
      <c r="AP14" s="44" t="s">
        <v>749</v>
      </c>
      <c r="AQ14" s="44"/>
      <c r="AR14" s="44"/>
      <c r="AS14" s="46"/>
      <c r="AT14" s="44">
        <v>11.1</v>
      </c>
      <c r="AU14" s="44" t="s">
        <v>753</v>
      </c>
      <c r="AV14" s="42"/>
      <c r="AW14" s="44">
        <v>0</v>
      </c>
      <c r="AX14" s="44">
        <v>0</v>
      </c>
      <c r="AY14" s="44">
        <v>0</v>
      </c>
      <c r="AZ14" s="44">
        <v>25</v>
      </c>
      <c r="BA14" s="44">
        <v>0</v>
      </c>
      <c r="BB14" s="44">
        <v>0</v>
      </c>
      <c r="BC14" s="44">
        <v>0</v>
      </c>
      <c r="BD14" s="44">
        <v>0</v>
      </c>
      <c r="BE14" s="44">
        <v>0</v>
      </c>
      <c r="BF14" s="44">
        <v>0</v>
      </c>
      <c r="BG14" s="44">
        <v>0</v>
      </c>
      <c r="BH14" s="44">
        <v>0</v>
      </c>
      <c r="BI14" s="44"/>
      <c r="BJ14" s="44" t="s">
        <v>749</v>
      </c>
      <c r="BK14" s="44">
        <v>12</v>
      </c>
      <c r="BL14" s="44" t="s">
        <v>749</v>
      </c>
      <c r="BM14" s="44"/>
      <c r="BN14" s="44"/>
      <c r="BO14" s="44"/>
      <c r="BP14" s="44"/>
      <c r="BQ14" s="47"/>
      <c r="BR14" s="50"/>
      <c r="BS14" s="44"/>
      <c r="BT14" s="44" t="s">
        <v>754</v>
      </c>
      <c r="BU14" s="42"/>
      <c r="BV14" t="s">
        <v>579</v>
      </c>
      <c r="BW14" s="2" t="s">
        <v>580</v>
      </c>
    </row>
    <row r="15" spans="1:113" x14ac:dyDescent="0.3">
      <c r="A15" s="39">
        <v>8634</v>
      </c>
      <c r="B15" s="202">
        <v>41846</v>
      </c>
      <c r="C15" s="41" t="s">
        <v>746</v>
      </c>
      <c r="D15" s="42" t="s">
        <v>532</v>
      </c>
      <c r="E15" s="42"/>
      <c r="F15" s="42" t="s">
        <v>747</v>
      </c>
      <c r="G15" s="207">
        <v>41820</v>
      </c>
      <c r="H15" s="44" t="s">
        <v>748</v>
      </c>
      <c r="I15" s="44" t="s">
        <v>749</v>
      </c>
      <c r="J15" s="44"/>
      <c r="K15" s="42" t="s">
        <v>783</v>
      </c>
      <c r="L15" s="218" t="s">
        <v>784</v>
      </c>
      <c r="M15" s="42">
        <v>148.35</v>
      </c>
      <c r="N15" s="42">
        <v>25.77</v>
      </c>
      <c r="O15" s="42"/>
      <c r="P15" s="42"/>
      <c r="Q15" s="42"/>
      <c r="R15" s="49"/>
      <c r="S15" s="42"/>
      <c r="T15" s="42"/>
      <c r="U15" s="42"/>
      <c r="V15" s="42"/>
      <c r="W15" s="42"/>
      <c r="X15" s="42"/>
      <c r="Y15" s="42"/>
      <c r="Z15" s="42"/>
      <c r="AA15" s="42"/>
      <c r="AB15" s="42"/>
      <c r="AC15" s="42"/>
      <c r="AD15" s="42"/>
      <c r="AE15" s="42"/>
      <c r="AF15" s="42"/>
      <c r="AG15" s="42"/>
      <c r="AH15" s="42"/>
      <c r="AI15" s="42"/>
      <c r="AJ15" s="42"/>
      <c r="AK15" s="42"/>
      <c r="AL15" s="42"/>
      <c r="AM15" s="42"/>
      <c r="AN15" s="42"/>
      <c r="AO15" s="42" t="s">
        <v>752</v>
      </c>
      <c r="AP15" s="44" t="s">
        <v>749</v>
      </c>
      <c r="AQ15" s="52"/>
      <c r="AR15" s="52"/>
      <c r="AS15" s="46"/>
      <c r="AT15" s="52">
        <v>10.199999999999999</v>
      </c>
      <c r="AU15" s="52" t="s">
        <v>753</v>
      </c>
      <c r="AV15" s="48"/>
      <c r="AW15" s="44">
        <v>0</v>
      </c>
      <c r="AX15" s="52">
        <v>0</v>
      </c>
      <c r="AY15" s="44">
        <v>12</v>
      </c>
      <c r="AZ15" s="52">
        <v>0</v>
      </c>
      <c r="BA15" s="52">
        <v>0</v>
      </c>
      <c r="BB15" s="44">
        <v>0</v>
      </c>
      <c r="BC15" s="44">
        <v>0</v>
      </c>
      <c r="BD15" s="44">
        <v>0</v>
      </c>
      <c r="BE15" s="44">
        <v>0</v>
      </c>
      <c r="BF15" s="44">
        <v>0</v>
      </c>
      <c r="BG15" s="44">
        <v>0</v>
      </c>
      <c r="BH15" s="44">
        <v>0</v>
      </c>
      <c r="BI15" s="52"/>
      <c r="BJ15" s="52" t="s">
        <v>749</v>
      </c>
      <c r="BK15" s="44"/>
      <c r="BL15" s="44" t="s">
        <v>749</v>
      </c>
      <c r="BM15" s="44"/>
      <c r="BN15" s="44"/>
      <c r="BO15" s="44"/>
      <c r="BP15" s="44"/>
      <c r="BQ15" s="50" t="s">
        <v>785</v>
      </c>
      <c r="BR15" s="47"/>
      <c r="BS15" s="44"/>
      <c r="BT15" s="44" t="s">
        <v>754</v>
      </c>
      <c r="BU15" s="42" t="s">
        <v>786</v>
      </c>
      <c r="BV15" s="219" t="s">
        <v>579</v>
      </c>
      <c r="BW15" s="210" t="s">
        <v>593</v>
      </c>
    </row>
    <row r="16" spans="1:113" x14ac:dyDescent="0.3">
      <c r="A16" s="39">
        <v>1409</v>
      </c>
      <c r="B16" s="202">
        <v>41846</v>
      </c>
      <c r="C16" s="41" t="s">
        <v>746</v>
      </c>
      <c r="D16" s="42" t="s">
        <v>532</v>
      </c>
      <c r="E16" s="42"/>
      <c r="F16" s="42" t="s">
        <v>747</v>
      </c>
      <c r="G16" s="212">
        <v>41473</v>
      </c>
      <c r="H16" s="44" t="s">
        <v>748</v>
      </c>
      <c r="I16" s="44" t="s">
        <v>749</v>
      </c>
      <c r="J16" s="44"/>
      <c r="K16" s="42" t="s">
        <v>787</v>
      </c>
      <c r="L16" s="48" t="s">
        <v>788</v>
      </c>
      <c r="M16" s="48">
        <v>140</v>
      </c>
      <c r="N16" s="48">
        <v>26</v>
      </c>
      <c r="O16" s="48" t="s">
        <v>759</v>
      </c>
      <c r="P16" s="48">
        <v>1000</v>
      </c>
      <c r="Q16" s="48">
        <v>25.75</v>
      </c>
      <c r="R16" s="49">
        <v>1750</v>
      </c>
      <c r="S16" s="48">
        <v>25.5</v>
      </c>
      <c r="T16" s="48"/>
      <c r="U16" s="48"/>
      <c r="V16" s="48"/>
      <c r="W16" s="48"/>
      <c r="X16" s="48"/>
      <c r="Y16" s="48"/>
      <c r="Z16" s="48"/>
      <c r="AA16" s="48"/>
      <c r="AB16" s="48"/>
      <c r="AC16" s="48"/>
      <c r="AD16" s="48"/>
      <c r="AE16" s="48"/>
      <c r="AF16" s="48"/>
      <c r="AG16" s="48"/>
      <c r="AH16" s="48"/>
      <c r="AI16" s="48"/>
      <c r="AJ16" s="48"/>
      <c r="AK16" s="48"/>
      <c r="AL16" s="48"/>
      <c r="AM16" s="48"/>
      <c r="AN16" s="48"/>
      <c r="AO16" s="42" t="s">
        <v>752</v>
      </c>
      <c r="AP16" s="44" t="s">
        <v>749</v>
      </c>
      <c r="AQ16" s="52"/>
      <c r="AR16" s="52"/>
      <c r="AS16" s="46"/>
      <c r="AT16" s="52">
        <v>11.1</v>
      </c>
      <c r="AU16" s="52" t="s">
        <v>753</v>
      </c>
      <c r="AV16" s="48"/>
      <c r="AW16" s="52">
        <v>0</v>
      </c>
      <c r="AX16" s="52">
        <v>0</v>
      </c>
      <c r="AY16" s="52">
        <v>10</v>
      </c>
      <c r="AZ16" s="52">
        <v>0</v>
      </c>
      <c r="BA16" s="44">
        <v>0</v>
      </c>
      <c r="BB16" s="44">
        <v>0</v>
      </c>
      <c r="BC16" s="44">
        <v>0</v>
      </c>
      <c r="BD16" s="44">
        <v>0</v>
      </c>
      <c r="BE16" s="44">
        <v>0</v>
      </c>
      <c r="BF16" s="44">
        <v>0</v>
      </c>
      <c r="BG16" s="44">
        <v>0</v>
      </c>
      <c r="BH16" s="44">
        <v>0</v>
      </c>
      <c r="BI16" s="44"/>
      <c r="BJ16" s="44" t="s">
        <v>749</v>
      </c>
      <c r="BK16" s="52"/>
      <c r="BL16" s="44" t="s">
        <v>749</v>
      </c>
      <c r="BM16" s="44"/>
      <c r="BN16" s="44"/>
      <c r="BO16" s="44"/>
      <c r="BP16" s="44"/>
      <c r="BQ16" s="50"/>
      <c r="BR16" s="50"/>
      <c r="BS16" s="52"/>
      <c r="BT16" s="44" t="s">
        <v>754</v>
      </c>
      <c r="BU16" s="48"/>
      <c r="BV16" t="s">
        <v>622</v>
      </c>
      <c r="BW16" s="157" t="s">
        <v>600</v>
      </c>
    </row>
    <row r="17" spans="1:105" x14ac:dyDescent="0.3">
      <c r="A17" s="39">
        <v>3609</v>
      </c>
      <c r="B17" s="202">
        <v>41846</v>
      </c>
      <c r="C17" s="41" t="s">
        <v>746</v>
      </c>
      <c r="D17" s="42" t="s">
        <v>532</v>
      </c>
      <c r="E17" s="42"/>
      <c r="F17" s="42" t="s">
        <v>747</v>
      </c>
      <c r="G17" s="217">
        <v>41772</v>
      </c>
      <c r="H17" s="44" t="s">
        <v>748</v>
      </c>
      <c r="I17" s="44" t="s">
        <v>749</v>
      </c>
      <c r="J17" s="44"/>
      <c r="K17" s="42" t="s">
        <v>789</v>
      </c>
      <c r="L17" s="42" t="s">
        <v>790</v>
      </c>
      <c r="M17" s="48">
        <v>132.6</v>
      </c>
      <c r="N17" s="48">
        <v>27.47</v>
      </c>
      <c r="O17" s="42" t="s">
        <v>759</v>
      </c>
      <c r="P17" s="48">
        <v>1000</v>
      </c>
      <c r="Q17" s="48">
        <v>26.92</v>
      </c>
      <c r="R17" s="49">
        <v>1750</v>
      </c>
      <c r="S17" s="48">
        <v>26.36</v>
      </c>
      <c r="T17" s="48"/>
      <c r="U17" s="48"/>
      <c r="V17" s="48"/>
      <c r="W17" s="48"/>
      <c r="X17" s="48"/>
      <c r="Y17" s="48"/>
      <c r="Z17" s="48"/>
      <c r="AA17" s="48"/>
      <c r="AB17" s="48"/>
      <c r="AC17" s="48"/>
      <c r="AD17" s="48"/>
      <c r="AE17" s="48"/>
      <c r="AF17" s="48"/>
      <c r="AG17" s="48"/>
      <c r="AH17" s="48"/>
      <c r="AI17" s="48"/>
      <c r="AJ17" s="48"/>
      <c r="AK17" s="48"/>
      <c r="AL17" s="48"/>
      <c r="AM17" s="48"/>
      <c r="AN17" s="48"/>
      <c r="AO17" s="42" t="s">
        <v>752</v>
      </c>
      <c r="AP17" s="44" t="s">
        <v>749</v>
      </c>
      <c r="AQ17" s="44"/>
      <c r="AR17" s="44"/>
      <c r="AS17" s="46"/>
      <c r="AT17" s="44">
        <v>11.3</v>
      </c>
      <c r="AU17" s="52" t="s">
        <v>753</v>
      </c>
      <c r="AV17" s="48"/>
      <c r="AW17" s="52">
        <v>0</v>
      </c>
      <c r="AX17" s="52">
        <v>0</v>
      </c>
      <c r="AY17" s="52">
        <v>0</v>
      </c>
      <c r="AZ17" s="44">
        <v>18</v>
      </c>
      <c r="BA17" s="44">
        <v>0</v>
      </c>
      <c r="BB17" s="44">
        <v>0</v>
      </c>
      <c r="BC17" s="44">
        <v>0</v>
      </c>
      <c r="BD17" s="44">
        <v>0</v>
      </c>
      <c r="BE17" s="44">
        <v>0</v>
      </c>
      <c r="BF17" s="44">
        <v>0</v>
      </c>
      <c r="BG17" s="44">
        <v>0</v>
      </c>
      <c r="BH17" s="44">
        <v>0</v>
      </c>
      <c r="BI17" s="44"/>
      <c r="BJ17" s="44" t="s">
        <v>749</v>
      </c>
      <c r="BK17" s="44">
        <v>24</v>
      </c>
      <c r="BL17" s="44" t="s">
        <v>749</v>
      </c>
      <c r="BM17" s="44"/>
      <c r="BN17" s="44"/>
      <c r="BO17" s="44"/>
      <c r="BP17" s="44"/>
      <c r="BQ17" s="48" t="s">
        <v>791</v>
      </c>
      <c r="BR17" s="48" t="s">
        <v>792</v>
      </c>
      <c r="BS17" s="52">
        <v>50</v>
      </c>
      <c r="BT17" s="44" t="s">
        <v>754</v>
      </c>
      <c r="BU17" s="48"/>
      <c r="BV17" t="s">
        <v>763</v>
      </c>
      <c r="BW17" s="206" t="s">
        <v>600</v>
      </c>
    </row>
    <row r="18" spans="1:105" x14ac:dyDescent="0.3">
      <c r="A18" s="39">
        <v>8853</v>
      </c>
      <c r="B18" s="43">
        <v>41898</v>
      </c>
      <c r="C18" s="41" t="s">
        <v>793</v>
      </c>
      <c r="D18" s="42" t="s">
        <v>532</v>
      </c>
      <c r="E18" s="42"/>
      <c r="F18" s="42" t="s">
        <v>794</v>
      </c>
      <c r="G18" s="220">
        <v>41884</v>
      </c>
      <c r="H18" s="44" t="s">
        <v>590</v>
      </c>
      <c r="I18" s="44" t="s">
        <v>772</v>
      </c>
      <c r="J18" s="44"/>
      <c r="K18" s="42" t="s">
        <v>795</v>
      </c>
      <c r="L18" s="218" t="s">
        <v>796</v>
      </c>
      <c r="M18" s="42">
        <v>167.363</v>
      </c>
      <c r="N18" s="42">
        <v>27.375</v>
      </c>
      <c r="O18" s="42"/>
      <c r="P18" s="42"/>
      <c r="Q18" s="42"/>
      <c r="R18" s="45"/>
      <c r="S18" s="42"/>
      <c r="T18" s="42"/>
      <c r="U18" s="42"/>
      <c r="V18" s="42"/>
      <c r="W18" s="42"/>
      <c r="X18" s="42"/>
      <c r="Y18" s="42"/>
      <c r="Z18" s="42"/>
      <c r="AA18" s="42"/>
      <c r="AB18" s="42"/>
      <c r="AC18" s="42"/>
      <c r="AD18" s="42"/>
      <c r="AE18" s="42"/>
      <c r="AF18" s="42"/>
      <c r="AG18" s="42"/>
      <c r="AH18" s="42"/>
      <c r="AI18" s="42"/>
      <c r="AJ18" s="42"/>
      <c r="AK18" s="42"/>
      <c r="AL18" s="42"/>
      <c r="AM18" s="42"/>
      <c r="AN18" s="42"/>
      <c r="AO18" s="42" t="s">
        <v>797</v>
      </c>
      <c r="AP18" s="44" t="s">
        <v>798</v>
      </c>
      <c r="AQ18" s="44"/>
      <c r="AR18" s="44"/>
      <c r="AS18" s="46"/>
      <c r="AT18" s="44">
        <v>11.1</v>
      </c>
      <c r="AU18" s="52" t="s">
        <v>798</v>
      </c>
      <c r="AV18" s="42"/>
      <c r="AW18" s="52">
        <v>0</v>
      </c>
      <c r="AX18" s="44">
        <v>0</v>
      </c>
      <c r="AY18" s="44">
        <v>0</v>
      </c>
      <c r="AZ18" s="44">
        <v>27</v>
      </c>
      <c r="BA18" s="44">
        <v>0</v>
      </c>
      <c r="BB18" s="44">
        <v>0</v>
      </c>
      <c r="BC18" s="44">
        <v>0</v>
      </c>
      <c r="BD18" s="44">
        <v>0</v>
      </c>
      <c r="BE18" s="44">
        <v>0</v>
      </c>
      <c r="BF18" s="44">
        <v>0</v>
      </c>
      <c r="BG18" s="44">
        <v>0</v>
      </c>
      <c r="BH18" s="44">
        <v>0</v>
      </c>
      <c r="BI18" s="44"/>
      <c r="BJ18" s="44" t="s">
        <v>798</v>
      </c>
      <c r="BK18" s="44"/>
      <c r="BL18" s="44" t="s">
        <v>798</v>
      </c>
      <c r="BM18" s="44"/>
      <c r="BN18" s="44"/>
      <c r="BO18" s="44"/>
      <c r="BP18" s="44"/>
      <c r="BQ18" s="48"/>
      <c r="BR18" s="48"/>
      <c r="BS18" s="52"/>
      <c r="BT18" s="44" t="s">
        <v>799</v>
      </c>
      <c r="BU18" s="218"/>
      <c r="BV18" s="157" t="s">
        <v>579</v>
      </c>
      <c r="BW18" s="206" t="s">
        <v>800</v>
      </c>
      <c r="CY18" s="1"/>
      <c r="CZ18" s="1"/>
      <c r="DA18" s="1"/>
    </row>
    <row r="19" spans="1:105" x14ac:dyDescent="0.3">
      <c r="A19" s="39">
        <v>4971</v>
      </c>
      <c r="B19" s="202">
        <v>41846</v>
      </c>
      <c r="C19" s="41" t="s">
        <v>746</v>
      </c>
      <c r="D19" s="42" t="s">
        <v>532</v>
      </c>
      <c r="E19" s="42"/>
      <c r="F19" s="42" t="s">
        <v>747</v>
      </c>
      <c r="G19" s="217">
        <v>41820</v>
      </c>
      <c r="H19" s="44" t="s">
        <v>590</v>
      </c>
      <c r="I19" s="44" t="s">
        <v>772</v>
      </c>
      <c r="J19" s="44"/>
      <c r="K19" s="42" t="s">
        <v>801</v>
      </c>
      <c r="L19" s="42" t="s">
        <v>766</v>
      </c>
      <c r="M19" s="42">
        <v>153.06</v>
      </c>
      <c r="N19" s="42">
        <v>33.880000000000003</v>
      </c>
      <c r="O19" s="42" t="s">
        <v>802</v>
      </c>
      <c r="P19" s="42">
        <v>1000</v>
      </c>
      <c r="Q19" s="42">
        <v>33.369999999999997</v>
      </c>
      <c r="R19" s="45">
        <v>1750</v>
      </c>
      <c r="S19" s="42">
        <v>32.869999999999997</v>
      </c>
      <c r="T19" s="42"/>
      <c r="U19" s="42"/>
      <c r="V19" s="42"/>
      <c r="W19" s="42"/>
      <c r="X19" s="42"/>
      <c r="Y19" s="42"/>
      <c r="Z19" s="42"/>
      <c r="AA19" s="42"/>
      <c r="AB19" s="42"/>
      <c r="AC19" s="42"/>
      <c r="AD19" s="42"/>
      <c r="AE19" s="42"/>
      <c r="AF19" s="42"/>
      <c r="AG19" s="42"/>
      <c r="AH19" s="42"/>
      <c r="AI19" s="42"/>
      <c r="AJ19" s="42"/>
      <c r="AK19" s="42"/>
      <c r="AL19" s="42"/>
      <c r="AM19" s="42"/>
      <c r="AN19" s="42"/>
      <c r="AO19" s="42" t="s">
        <v>752</v>
      </c>
      <c r="AP19" s="44" t="s">
        <v>749</v>
      </c>
      <c r="AQ19" s="44"/>
      <c r="AR19" s="44"/>
      <c r="AS19" s="46"/>
      <c r="AT19" s="44">
        <v>5.0999999999999996</v>
      </c>
      <c r="AU19" s="52" t="s">
        <v>749</v>
      </c>
      <c r="AV19" s="42"/>
      <c r="AW19" s="52">
        <v>0</v>
      </c>
      <c r="AX19" s="44">
        <v>0</v>
      </c>
      <c r="AY19" s="44">
        <v>0</v>
      </c>
      <c r="AZ19" s="44">
        <v>22</v>
      </c>
      <c r="BA19" s="44">
        <v>0</v>
      </c>
      <c r="BB19" s="44">
        <v>0</v>
      </c>
      <c r="BC19" s="44">
        <v>0</v>
      </c>
      <c r="BD19" s="44">
        <v>0</v>
      </c>
      <c r="BE19" s="44">
        <v>0</v>
      </c>
      <c r="BF19" s="44">
        <v>0</v>
      </c>
      <c r="BG19" s="44">
        <v>0</v>
      </c>
      <c r="BH19" s="44">
        <v>0</v>
      </c>
      <c r="BI19" s="44"/>
      <c r="BJ19" s="44" t="s">
        <v>749</v>
      </c>
      <c r="BK19" s="44">
        <v>24</v>
      </c>
      <c r="BL19" s="44" t="s">
        <v>749</v>
      </c>
      <c r="BM19" s="44"/>
      <c r="BN19" s="44"/>
      <c r="BO19" s="44"/>
      <c r="BP19" s="44"/>
      <c r="BQ19" s="48"/>
      <c r="BR19" s="48"/>
      <c r="BS19" s="52"/>
      <c r="BT19" s="44" t="s">
        <v>754</v>
      </c>
      <c r="BU19" s="218" t="s">
        <v>803</v>
      </c>
      <c r="BV19" s="157" t="s">
        <v>579</v>
      </c>
      <c r="BW19" s="206" t="s">
        <v>580</v>
      </c>
    </row>
    <row r="20" spans="1:105" x14ac:dyDescent="0.3">
      <c r="A20" s="39">
        <v>5351</v>
      </c>
      <c r="B20" s="202">
        <v>41897</v>
      </c>
      <c r="C20" s="41" t="s">
        <v>746</v>
      </c>
      <c r="D20" s="42" t="s">
        <v>532</v>
      </c>
      <c r="E20" s="42"/>
      <c r="F20" s="42" t="s">
        <v>747</v>
      </c>
      <c r="G20" s="43">
        <v>41880</v>
      </c>
      <c r="H20" s="44" t="s">
        <v>590</v>
      </c>
      <c r="I20" s="44" t="s">
        <v>853</v>
      </c>
      <c r="J20" s="44"/>
      <c r="K20" s="42" t="s">
        <v>804</v>
      </c>
      <c r="L20" s="42" t="s">
        <v>860</v>
      </c>
      <c r="M20" s="42">
        <v>147</v>
      </c>
      <c r="N20" s="42">
        <v>39.700000000000003</v>
      </c>
      <c r="O20" s="42"/>
      <c r="P20" s="42"/>
      <c r="Q20" s="42"/>
      <c r="R20" s="45"/>
      <c r="S20" s="42"/>
      <c r="T20" s="42"/>
      <c r="U20" s="42"/>
      <c r="V20" s="42"/>
      <c r="W20" s="42"/>
      <c r="X20" s="42"/>
      <c r="Y20" s="42"/>
      <c r="Z20" s="42"/>
      <c r="AA20" s="42"/>
      <c r="AB20" s="42"/>
      <c r="AC20" s="42"/>
      <c r="AD20" s="42"/>
      <c r="AE20" s="42"/>
      <c r="AF20" s="42"/>
      <c r="AG20" s="42"/>
      <c r="AH20" s="42"/>
      <c r="AI20" s="42"/>
      <c r="AJ20" s="42"/>
      <c r="AK20" s="42"/>
      <c r="AL20" s="42"/>
      <c r="AM20" s="42"/>
      <c r="AN20" s="42"/>
      <c r="AO20" s="42" t="s">
        <v>752</v>
      </c>
      <c r="AP20" s="44" t="s">
        <v>749</v>
      </c>
      <c r="AQ20" s="44"/>
      <c r="AR20" s="44"/>
      <c r="AS20" s="46">
        <v>5</v>
      </c>
      <c r="AT20" s="44">
        <v>17</v>
      </c>
      <c r="AU20" s="52" t="s">
        <v>749</v>
      </c>
      <c r="AV20" s="42"/>
      <c r="AW20" s="52">
        <v>0</v>
      </c>
      <c r="AX20" s="44">
        <v>0</v>
      </c>
      <c r="AY20" s="44">
        <v>28</v>
      </c>
      <c r="AZ20" s="44">
        <v>0</v>
      </c>
      <c r="BA20" s="44">
        <v>0</v>
      </c>
      <c r="BB20" s="44">
        <v>0</v>
      </c>
      <c r="BC20" s="44">
        <v>0</v>
      </c>
      <c r="BD20" s="44">
        <v>0</v>
      </c>
      <c r="BE20" s="44">
        <v>0</v>
      </c>
      <c r="BF20" s="44">
        <v>0</v>
      </c>
      <c r="BG20" s="44">
        <v>0</v>
      </c>
      <c r="BH20" s="44">
        <v>0</v>
      </c>
      <c r="BI20" s="44"/>
      <c r="BJ20" s="44" t="s">
        <v>749</v>
      </c>
      <c r="BK20" s="44"/>
      <c r="BL20" s="44" t="s">
        <v>749</v>
      </c>
      <c r="BM20" s="44"/>
      <c r="BN20" s="44"/>
      <c r="BO20" s="44"/>
      <c r="BP20" s="44"/>
      <c r="BQ20" s="48"/>
      <c r="BR20" s="48"/>
      <c r="BS20" s="52"/>
      <c r="BT20" s="44" t="s">
        <v>754</v>
      </c>
      <c r="BU20" s="48" t="s">
        <v>803</v>
      </c>
      <c r="BV20" s="1" t="s">
        <v>763</v>
      </c>
      <c r="BW20" s="3" t="s">
        <v>764</v>
      </c>
      <c r="BX20" s="1"/>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row>
    <row r="21" spans="1:105" x14ac:dyDescent="0.3">
      <c r="A21" s="39">
        <v>8474</v>
      </c>
      <c r="B21" s="202">
        <v>41846</v>
      </c>
      <c r="C21" s="41" t="s">
        <v>746</v>
      </c>
      <c r="D21" s="42" t="s">
        <v>760</v>
      </c>
      <c r="E21" s="42"/>
      <c r="F21" s="42" t="s">
        <v>747</v>
      </c>
      <c r="G21" s="217">
        <v>41797</v>
      </c>
      <c r="H21" s="44" t="s">
        <v>590</v>
      </c>
      <c r="I21" s="44" t="s">
        <v>772</v>
      </c>
      <c r="J21" s="44"/>
      <c r="K21" s="42" t="s">
        <v>805</v>
      </c>
      <c r="L21" s="42" t="s">
        <v>806</v>
      </c>
      <c r="M21" s="48">
        <v>141</v>
      </c>
      <c r="N21" s="48">
        <v>20.591999999999999</v>
      </c>
      <c r="O21" s="48"/>
      <c r="P21" s="48"/>
      <c r="Q21" s="42"/>
      <c r="R21" s="49"/>
      <c r="S21" s="48"/>
      <c r="T21" s="48"/>
      <c r="U21" s="48"/>
      <c r="V21" s="48"/>
      <c r="W21" s="42"/>
      <c r="X21" s="48"/>
      <c r="Y21" s="48"/>
      <c r="Z21" s="48"/>
      <c r="AA21" s="48"/>
      <c r="AB21" s="48"/>
      <c r="AC21" s="48"/>
      <c r="AD21" s="48"/>
      <c r="AE21" s="42"/>
      <c r="AF21" s="48"/>
      <c r="AG21" s="48"/>
      <c r="AH21" s="42"/>
      <c r="AI21" s="42"/>
      <c r="AJ21" s="42"/>
      <c r="AK21" s="48"/>
      <c r="AL21" s="48"/>
      <c r="AM21" s="48"/>
      <c r="AN21" s="48"/>
      <c r="AO21" s="42" t="s">
        <v>752</v>
      </c>
      <c r="AP21" s="44" t="s">
        <v>749</v>
      </c>
      <c r="AQ21" s="44"/>
      <c r="AR21" s="44"/>
      <c r="AS21" s="46"/>
      <c r="AT21" s="44">
        <v>8</v>
      </c>
      <c r="AU21" s="44" t="s">
        <v>807</v>
      </c>
      <c r="AV21" s="48"/>
      <c r="AW21" s="52">
        <v>0</v>
      </c>
      <c r="AX21" s="52">
        <v>0</v>
      </c>
      <c r="AY21" s="52">
        <v>0</v>
      </c>
      <c r="AZ21" s="44">
        <v>0</v>
      </c>
      <c r="BA21" s="44">
        <v>0</v>
      </c>
      <c r="BB21" s="44">
        <v>0</v>
      </c>
      <c r="BC21" s="44">
        <v>0</v>
      </c>
      <c r="BD21" s="44">
        <v>0</v>
      </c>
      <c r="BE21" s="44">
        <v>0</v>
      </c>
      <c r="BF21" s="44">
        <v>0</v>
      </c>
      <c r="BG21" s="44">
        <v>0</v>
      </c>
      <c r="BH21" s="44">
        <v>0</v>
      </c>
      <c r="BI21" s="44">
        <v>24</v>
      </c>
      <c r="BJ21" s="44" t="s">
        <v>749</v>
      </c>
      <c r="BK21" s="44"/>
      <c r="BL21" s="44" t="s">
        <v>749</v>
      </c>
      <c r="BM21" s="44"/>
      <c r="BN21" s="44"/>
      <c r="BO21" s="44"/>
      <c r="BP21" s="44"/>
      <c r="BQ21" s="47"/>
      <c r="BR21" s="47"/>
      <c r="BS21" s="44"/>
      <c r="BT21" s="44" t="s">
        <v>754</v>
      </c>
      <c r="BU21" s="50" t="s">
        <v>803</v>
      </c>
      <c r="BV21" s="157" t="s">
        <v>579</v>
      </c>
      <c r="BW21" s="3" t="s">
        <v>600</v>
      </c>
    </row>
    <row r="22" spans="1:105" x14ac:dyDescent="0.3">
      <c r="A22" s="39">
        <v>8906</v>
      </c>
      <c r="B22" s="202">
        <v>41898</v>
      </c>
      <c r="C22" s="41" t="s">
        <v>746</v>
      </c>
      <c r="D22" s="42" t="s">
        <v>532</v>
      </c>
      <c r="E22" s="42"/>
      <c r="F22" s="42" t="s">
        <v>808</v>
      </c>
      <c r="G22" s="203">
        <v>41871</v>
      </c>
      <c r="H22" s="44" t="s">
        <v>748</v>
      </c>
      <c r="I22" s="44" t="s">
        <v>749</v>
      </c>
      <c r="J22" s="44"/>
      <c r="K22" s="42" t="s">
        <v>750</v>
      </c>
      <c r="L22" s="204" t="s">
        <v>751</v>
      </c>
      <c r="M22" s="42">
        <v>138</v>
      </c>
      <c r="N22" s="48">
        <v>22.49</v>
      </c>
      <c r="O22" s="42"/>
      <c r="P22" s="48"/>
      <c r="Q22" s="48"/>
      <c r="R22" s="49"/>
      <c r="S22" s="48"/>
      <c r="T22" s="42"/>
      <c r="U22" s="42"/>
      <c r="V22" s="42"/>
      <c r="W22" s="42"/>
      <c r="X22" s="42"/>
      <c r="Y22" s="42"/>
      <c r="Z22" s="42"/>
      <c r="AA22" s="42"/>
      <c r="AB22" s="42"/>
      <c r="AC22" s="42"/>
      <c r="AD22" s="42"/>
      <c r="AE22" s="42">
        <v>14.49</v>
      </c>
      <c r="AF22" s="48"/>
      <c r="AG22" s="48"/>
      <c r="AH22" s="48"/>
      <c r="AI22" s="48"/>
      <c r="AJ22" s="48"/>
      <c r="AK22" s="48"/>
      <c r="AL22" s="48"/>
      <c r="AM22" s="48"/>
      <c r="AN22" s="48"/>
      <c r="AO22" s="42" t="s">
        <v>809</v>
      </c>
      <c r="AP22" s="44" t="s">
        <v>749</v>
      </c>
      <c r="AQ22" s="44"/>
      <c r="AR22" s="44"/>
      <c r="AS22" s="46"/>
      <c r="AT22" s="44">
        <v>9</v>
      </c>
      <c r="AU22" s="44" t="s">
        <v>753</v>
      </c>
      <c r="AV22" s="42"/>
      <c r="AW22" s="44">
        <v>0</v>
      </c>
      <c r="AX22" s="44">
        <v>0</v>
      </c>
      <c r="AY22" s="44">
        <v>0</v>
      </c>
      <c r="AZ22" s="44">
        <v>0</v>
      </c>
      <c r="BA22" s="44">
        <v>0</v>
      </c>
      <c r="BB22" s="44">
        <v>0</v>
      </c>
      <c r="BC22" s="44">
        <v>0</v>
      </c>
      <c r="BD22" s="44">
        <v>0</v>
      </c>
      <c r="BE22" s="44">
        <v>0</v>
      </c>
      <c r="BF22" s="44">
        <v>0</v>
      </c>
      <c r="BG22" s="44">
        <v>0</v>
      </c>
      <c r="BH22" s="44">
        <v>0</v>
      </c>
      <c r="BI22" s="44"/>
      <c r="BJ22" s="44" t="s">
        <v>749</v>
      </c>
      <c r="BK22" s="44"/>
      <c r="BL22" s="44" t="s">
        <v>749</v>
      </c>
      <c r="BM22" s="44"/>
      <c r="BN22" s="44"/>
      <c r="BO22" s="44"/>
      <c r="BP22" s="44"/>
      <c r="BQ22" s="48"/>
      <c r="BR22" s="48"/>
      <c r="BS22" s="52"/>
      <c r="BT22" s="44" t="s">
        <v>754</v>
      </c>
      <c r="BU22" s="205"/>
      <c r="BV22" s="1" t="s">
        <v>579</v>
      </c>
      <c r="BW22" s="206" t="s">
        <v>755</v>
      </c>
    </row>
    <row r="23" spans="1:105" x14ac:dyDescent="0.3">
      <c r="A23" s="39">
        <v>8343</v>
      </c>
      <c r="B23" s="202">
        <v>41897</v>
      </c>
      <c r="C23" s="41" t="s">
        <v>746</v>
      </c>
      <c r="D23" s="42" t="s">
        <v>532</v>
      </c>
      <c r="E23" s="42"/>
      <c r="F23" s="42" t="s">
        <v>808</v>
      </c>
      <c r="G23" s="202">
        <v>41850</v>
      </c>
      <c r="H23" s="44" t="s">
        <v>748</v>
      </c>
      <c r="I23" s="44" t="s">
        <v>853</v>
      </c>
      <c r="J23" s="44"/>
      <c r="K23" s="42" t="s">
        <v>756</v>
      </c>
      <c r="L23" s="42" t="s">
        <v>854</v>
      </c>
      <c r="M23" s="42">
        <v>155</v>
      </c>
      <c r="N23" s="42">
        <v>28.9</v>
      </c>
      <c r="O23" s="42"/>
      <c r="P23" s="42"/>
      <c r="Q23" s="42"/>
      <c r="R23" s="45"/>
      <c r="S23" s="42"/>
      <c r="T23" s="42"/>
      <c r="U23" s="42"/>
      <c r="V23" s="42"/>
      <c r="W23" s="42"/>
      <c r="X23" s="42"/>
      <c r="Y23" s="42"/>
      <c r="Z23" s="42"/>
      <c r="AA23" s="42"/>
      <c r="AB23" s="42"/>
      <c r="AC23" s="42"/>
      <c r="AD23" s="42"/>
      <c r="AE23" s="42">
        <v>15.97</v>
      </c>
      <c r="AF23" s="42"/>
      <c r="AG23" s="42"/>
      <c r="AH23" s="42"/>
      <c r="AI23" s="42"/>
      <c r="AJ23" s="42"/>
      <c r="AK23" s="42"/>
      <c r="AL23" s="42"/>
      <c r="AM23" s="42"/>
      <c r="AN23" s="42"/>
      <c r="AO23" s="42" t="s">
        <v>809</v>
      </c>
      <c r="AP23" s="44" t="s">
        <v>749</v>
      </c>
      <c r="AQ23" s="44"/>
      <c r="AR23" s="44"/>
      <c r="AS23" s="46"/>
      <c r="AT23" s="44">
        <v>20</v>
      </c>
      <c r="AU23" s="44" t="s">
        <v>753</v>
      </c>
      <c r="AV23" s="42"/>
      <c r="AW23" s="44">
        <v>0</v>
      </c>
      <c r="AX23" s="44">
        <v>0</v>
      </c>
      <c r="AY23" s="44">
        <v>0</v>
      </c>
      <c r="AZ23" s="44">
        <v>0</v>
      </c>
      <c r="BA23" s="44">
        <v>0</v>
      </c>
      <c r="BB23" s="44">
        <v>0</v>
      </c>
      <c r="BC23" s="44">
        <v>0</v>
      </c>
      <c r="BD23" s="44">
        <v>0</v>
      </c>
      <c r="BE23" s="44">
        <v>0</v>
      </c>
      <c r="BF23" s="44">
        <v>0</v>
      </c>
      <c r="BG23" s="44">
        <v>0</v>
      </c>
      <c r="BH23" s="44">
        <v>0</v>
      </c>
      <c r="BI23" s="44"/>
      <c r="BJ23" s="44" t="s">
        <v>749</v>
      </c>
      <c r="BK23" s="44">
        <v>12</v>
      </c>
      <c r="BL23" s="44" t="s">
        <v>749</v>
      </c>
      <c r="BM23" s="44"/>
      <c r="BN23" s="44"/>
      <c r="BO23" s="44"/>
      <c r="BP23" s="44"/>
      <c r="BQ23" s="42" t="s">
        <v>603</v>
      </c>
      <c r="BR23" s="47" t="s">
        <v>523</v>
      </c>
      <c r="BS23" s="52">
        <v>50</v>
      </c>
      <c r="BT23" s="44" t="s">
        <v>754</v>
      </c>
      <c r="BU23" s="42"/>
      <c r="BV23" s="1" t="s">
        <v>579</v>
      </c>
      <c r="BW23" s="210" t="s">
        <v>600</v>
      </c>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row>
    <row r="24" spans="1:105" x14ac:dyDescent="0.3">
      <c r="A24" s="39">
        <v>2564</v>
      </c>
      <c r="B24" s="208">
        <v>41894</v>
      </c>
      <c r="C24" s="41" t="s">
        <v>746</v>
      </c>
      <c r="D24" s="42" t="s">
        <v>532</v>
      </c>
      <c r="E24" s="42"/>
      <c r="F24" s="42" t="s">
        <v>808</v>
      </c>
      <c r="G24" s="209">
        <v>41852</v>
      </c>
      <c r="H24" s="44" t="s">
        <v>748</v>
      </c>
      <c r="I24" s="44" t="s">
        <v>749</v>
      </c>
      <c r="J24" s="44"/>
      <c r="K24" s="42" t="s">
        <v>757</v>
      </c>
      <c r="L24" s="42" t="s">
        <v>758</v>
      </c>
      <c r="M24" s="42">
        <v>155</v>
      </c>
      <c r="N24" s="42">
        <v>29.56</v>
      </c>
      <c r="O24" s="42" t="s">
        <v>759</v>
      </c>
      <c r="P24" s="42">
        <v>1000</v>
      </c>
      <c r="Q24" s="42">
        <v>29.56</v>
      </c>
      <c r="R24" s="45">
        <v>1750</v>
      </c>
      <c r="S24" s="42">
        <v>29.56</v>
      </c>
      <c r="T24" s="42"/>
      <c r="U24" s="42"/>
      <c r="V24" s="42"/>
      <c r="W24" s="42"/>
      <c r="X24" s="42"/>
      <c r="Y24" s="42"/>
      <c r="Z24" s="42"/>
      <c r="AA24" s="42"/>
      <c r="AB24" s="42"/>
      <c r="AC24" s="42"/>
      <c r="AD24" s="42"/>
      <c r="AE24" s="42">
        <v>15.96</v>
      </c>
      <c r="AF24" s="42"/>
      <c r="AG24" s="42"/>
      <c r="AH24" s="42"/>
      <c r="AI24" s="42"/>
      <c r="AJ24" s="42"/>
      <c r="AK24" s="42"/>
      <c r="AL24" s="42"/>
      <c r="AM24" s="42"/>
      <c r="AN24" s="42"/>
      <c r="AO24" s="42" t="s">
        <v>809</v>
      </c>
      <c r="AP24" s="44" t="s">
        <v>749</v>
      </c>
      <c r="AQ24" s="44"/>
      <c r="AR24" s="44"/>
      <c r="AS24" s="46"/>
      <c r="AT24" s="44">
        <v>7.5</v>
      </c>
      <c r="AU24" s="52" t="s">
        <v>749</v>
      </c>
      <c r="AV24" s="42"/>
      <c r="AW24" s="44">
        <v>0</v>
      </c>
      <c r="AX24" s="44">
        <v>0</v>
      </c>
      <c r="AY24" s="44">
        <v>0</v>
      </c>
      <c r="AZ24" s="44">
        <v>27</v>
      </c>
      <c r="BA24" s="44">
        <v>0</v>
      </c>
      <c r="BB24" s="44">
        <v>0</v>
      </c>
      <c r="BC24" s="44">
        <v>0</v>
      </c>
      <c r="BD24" s="44">
        <v>0</v>
      </c>
      <c r="BE24" s="44">
        <v>0</v>
      </c>
      <c r="BF24" s="44">
        <v>0</v>
      </c>
      <c r="BG24" s="44">
        <v>0</v>
      </c>
      <c r="BH24" s="44">
        <v>0</v>
      </c>
      <c r="BI24" s="44"/>
      <c r="BJ24" s="44" t="s">
        <v>749</v>
      </c>
      <c r="BK24" s="44">
        <v>24</v>
      </c>
      <c r="BL24" s="44" t="s">
        <v>749</v>
      </c>
      <c r="BM24" s="44"/>
      <c r="BN24" s="44"/>
      <c r="BO24" s="44"/>
      <c r="BP24" s="44"/>
      <c r="BQ24" s="42"/>
      <c r="BR24" s="47"/>
      <c r="BS24" s="44"/>
      <c r="BT24" s="44" t="s">
        <v>754</v>
      </c>
      <c r="BU24" s="42"/>
      <c r="BV24" s="157" t="s">
        <v>579</v>
      </c>
      <c r="BW24" s="210" t="s">
        <v>600</v>
      </c>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row>
    <row r="25" spans="1:105" x14ac:dyDescent="0.3">
      <c r="A25" s="39">
        <v>6403</v>
      </c>
      <c r="B25" s="202">
        <v>41898</v>
      </c>
      <c r="C25" s="41" t="s">
        <v>746</v>
      </c>
      <c r="D25" s="42" t="s">
        <v>760</v>
      </c>
      <c r="E25" s="42"/>
      <c r="F25" s="42" t="s">
        <v>808</v>
      </c>
      <c r="G25" s="43">
        <v>41880</v>
      </c>
      <c r="H25" s="44" t="s">
        <v>748</v>
      </c>
      <c r="I25" s="44" t="s">
        <v>855</v>
      </c>
      <c r="J25" s="44"/>
      <c r="K25" s="42" t="s">
        <v>761</v>
      </c>
      <c r="L25" s="218" t="s">
        <v>856</v>
      </c>
      <c r="M25" s="42">
        <v>162</v>
      </c>
      <c r="N25" s="42">
        <v>39.700000000000003</v>
      </c>
      <c r="O25" s="42"/>
      <c r="P25" s="42"/>
      <c r="Q25" s="42"/>
      <c r="R25" s="45"/>
      <c r="S25" s="42"/>
      <c r="T25" s="42"/>
      <c r="U25" s="42"/>
      <c r="V25" s="42"/>
      <c r="W25" s="42"/>
      <c r="X25" s="42"/>
      <c r="Y25" s="42"/>
      <c r="Z25" s="42"/>
      <c r="AA25" s="42"/>
      <c r="AB25" s="42"/>
      <c r="AC25" s="42"/>
      <c r="AD25" s="42"/>
      <c r="AE25" s="42">
        <v>26.3</v>
      </c>
      <c r="AF25" s="48"/>
      <c r="AG25" s="48"/>
      <c r="AH25" s="42"/>
      <c r="AI25" s="42"/>
      <c r="AJ25" s="42"/>
      <c r="AK25" s="48"/>
      <c r="AL25" s="48"/>
      <c r="AM25" s="48"/>
      <c r="AN25" s="48"/>
      <c r="AO25" s="42" t="s">
        <v>809</v>
      </c>
      <c r="AP25" s="44" t="s">
        <v>749</v>
      </c>
      <c r="AQ25" s="44"/>
      <c r="AR25" s="44"/>
      <c r="AS25" s="46">
        <v>5</v>
      </c>
      <c r="AT25" s="44">
        <v>17</v>
      </c>
      <c r="AU25" s="44" t="s">
        <v>749</v>
      </c>
      <c r="AV25" s="42"/>
      <c r="AW25" s="44">
        <v>0</v>
      </c>
      <c r="AX25" s="44">
        <v>0</v>
      </c>
      <c r="AY25" s="44">
        <v>11</v>
      </c>
      <c r="AZ25" s="44">
        <v>0</v>
      </c>
      <c r="BA25" s="44">
        <v>0</v>
      </c>
      <c r="BB25" s="44">
        <v>0</v>
      </c>
      <c r="BC25" s="44">
        <v>0</v>
      </c>
      <c r="BD25" s="44">
        <v>0</v>
      </c>
      <c r="BE25" s="44">
        <v>0</v>
      </c>
      <c r="BF25" s="44">
        <v>0</v>
      </c>
      <c r="BG25" s="44">
        <v>0</v>
      </c>
      <c r="BH25" s="44">
        <v>0</v>
      </c>
      <c r="BI25" s="44"/>
      <c r="BJ25" s="44" t="s">
        <v>749</v>
      </c>
      <c r="BK25" s="44"/>
      <c r="BL25" s="44" t="s">
        <v>749</v>
      </c>
      <c r="BM25" s="44"/>
      <c r="BN25" s="44"/>
      <c r="BO25" s="44"/>
      <c r="BP25" s="44"/>
      <c r="BQ25" s="47"/>
      <c r="BR25" s="47"/>
      <c r="BS25" s="44"/>
      <c r="BT25" s="44" t="s">
        <v>754</v>
      </c>
      <c r="BU25" s="47" t="s">
        <v>762</v>
      </c>
      <c r="BV25" t="s">
        <v>763</v>
      </c>
      <c r="BW25" s="226" t="s">
        <v>580</v>
      </c>
    </row>
    <row r="26" spans="1:105" x14ac:dyDescent="0.3">
      <c r="A26" s="39">
        <v>1478</v>
      </c>
      <c r="B26" s="202">
        <v>41894</v>
      </c>
      <c r="C26" s="41" t="s">
        <v>746</v>
      </c>
      <c r="D26" s="42" t="s">
        <v>532</v>
      </c>
      <c r="E26" s="42"/>
      <c r="F26" s="42" t="s">
        <v>808</v>
      </c>
      <c r="G26" s="154">
        <v>41846</v>
      </c>
      <c r="H26" s="44" t="s">
        <v>748</v>
      </c>
      <c r="I26" s="44" t="s">
        <v>749</v>
      </c>
      <c r="J26" s="44"/>
      <c r="K26" s="48" t="s">
        <v>765</v>
      </c>
      <c r="L26" s="48" t="s">
        <v>766</v>
      </c>
      <c r="M26" s="48">
        <v>175.24</v>
      </c>
      <c r="N26" s="48">
        <v>34.340000000000003</v>
      </c>
      <c r="O26" s="48" t="s">
        <v>759</v>
      </c>
      <c r="P26" s="48">
        <v>1750</v>
      </c>
      <c r="Q26" s="48">
        <v>34.340000000000003</v>
      </c>
      <c r="R26" s="211">
        <v>1750</v>
      </c>
      <c r="S26" s="211">
        <v>34.340000000000003</v>
      </c>
      <c r="T26" s="48"/>
      <c r="U26" s="48"/>
      <c r="V26" s="48"/>
      <c r="W26" s="48"/>
      <c r="X26" s="48"/>
      <c r="Y26" s="48"/>
      <c r="Z26" s="48"/>
      <c r="AA26" s="48"/>
      <c r="AB26" s="48"/>
      <c r="AC26" s="48"/>
      <c r="AD26" s="48"/>
      <c r="AE26" s="48">
        <v>16.899999999999999</v>
      </c>
      <c r="AF26" s="48"/>
      <c r="AG26" s="48"/>
      <c r="AH26" s="48"/>
      <c r="AI26" s="48"/>
      <c r="AJ26" s="48"/>
      <c r="AK26" s="48"/>
      <c r="AL26" s="48"/>
      <c r="AM26" s="48"/>
      <c r="AN26" s="48"/>
      <c r="AO26" s="42" t="s">
        <v>809</v>
      </c>
      <c r="AP26" s="44" t="s">
        <v>749</v>
      </c>
      <c r="AQ26" s="52"/>
      <c r="AR26" s="52"/>
      <c r="AS26" s="46"/>
      <c r="AT26" s="52">
        <v>11.6</v>
      </c>
      <c r="AU26" s="52" t="s">
        <v>749</v>
      </c>
      <c r="AV26" s="48"/>
      <c r="AW26" s="52">
        <v>0</v>
      </c>
      <c r="AX26" s="52">
        <v>0</v>
      </c>
      <c r="AY26" s="52">
        <v>0</v>
      </c>
      <c r="AZ26" s="52">
        <v>20</v>
      </c>
      <c r="BA26" s="52">
        <v>0</v>
      </c>
      <c r="BB26" s="44">
        <v>0</v>
      </c>
      <c r="BC26" s="44">
        <v>0</v>
      </c>
      <c r="BD26" s="44">
        <v>0</v>
      </c>
      <c r="BE26" s="44">
        <v>0</v>
      </c>
      <c r="BF26" s="44">
        <v>0</v>
      </c>
      <c r="BG26" s="44">
        <v>0</v>
      </c>
      <c r="BH26" s="44">
        <v>0</v>
      </c>
      <c r="BI26" s="52"/>
      <c r="BJ26" s="52" t="s">
        <v>749</v>
      </c>
      <c r="BK26" s="44"/>
      <c r="BL26" s="44" t="s">
        <v>749</v>
      </c>
      <c r="BM26" s="44"/>
      <c r="BN26" s="44"/>
      <c r="BO26" s="44"/>
      <c r="BP26" s="44"/>
      <c r="BQ26" s="50" t="s">
        <v>767</v>
      </c>
      <c r="BR26" s="50"/>
      <c r="BS26" s="52"/>
      <c r="BT26" s="44" t="s">
        <v>754</v>
      </c>
      <c r="BU26" s="48"/>
      <c r="BV26" t="s">
        <v>768</v>
      </c>
      <c r="BW26" s="58" t="s">
        <v>600</v>
      </c>
    </row>
    <row r="27" spans="1:105" x14ac:dyDescent="0.3">
      <c r="A27" s="39">
        <v>8076</v>
      </c>
      <c r="B27" s="222">
        <v>41894</v>
      </c>
      <c r="C27" s="41" t="s">
        <v>746</v>
      </c>
      <c r="D27" s="42" t="s">
        <v>760</v>
      </c>
      <c r="E27" s="42"/>
      <c r="F27" s="42" t="s">
        <v>808</v>
      </c>
      <c r="G27" s="51">
        <v>41820</v>
      </c>
      <c r="H27" s="44" t="s">
        <v>748</v>
      </c>
      <c r="I27" s="44" t="s">
        <v>749</v>
      </c>
      <c r="J27" s="44"/>
      <c r="K27" s="48" t="s">
        <v>769</v>
      </c>
      <c r="L27" s="228" t="s">
        <v>857</v>
      </c>
      <c r="M27" s="48">
        <v>181.59</v>
      </c>
      <c r="N27" s="48">
        <v>29</v>
      </c>
      <c r="O27" s="48"/>
      <c r="P27" s="48"/>
      <c r="Q27" s="48"/>
      <c r="R27" s="49"/>
      <c r="S27" s="48"/>
      <c r="T27" s="48"/>
      <c r="U27" s="48"/>
      <c r="V27" s="48"/>
      <c r="W27" s="48"/>
      <c r="X27" s="48"/>
      <c r="Y27" s="48"/>
      <c r="Z27" s="48"/>
      <c r="AA27" s="48"/>
      <c r="AB27" s="48"/>
      <c r="AC27" s="48"/>
      <c r="AD27" s="48"/>
      <c r="AE27" s="48">
        <v>19.649999999999999</v>
      </c>
      <c r="AF27" s="48"/>
      <c r="AG27" s="48"/>
      <c r="AH27" s="48"/>
      <c r="AI27" s="48"/>
      <c r="AJ27" s="48"/>
      <c r="AK27" s="48"/>
      <c r="AL27" s="48"/>
      <c r="AM27" s="48"/>
      <c r="AN27" s="48"/>
      <c r="AO27" s="42" t="s">
        <v>809</v>
      </c>
      <c r="AP27" s="52" t="s">
        <v>749</v>
      </c>
      <c r="AQ27" s="52"/>
      <c r="AR27" s="52"/>
      <c r="AS27" s="53"/>
      <c r="AT27" s="52">
        <v>8.5</v>
      </c>
      <c r="AU27" s="52" t="s">
        <v>749</v>
      </c>
      <c r="AV27" s="48"/>
      <c r="AW27" s="52">
        <v>0</v>
      </c>
      <c r="AX27" s="52">
        <v>0</v>
      </c>
      <c r="AY27" s="52">
        <v>15</v>
      </c>
      <c r="AZ27" s="52">
        <v>0</v>
      </c>
      <c r="BA27" s="52">
        <v>0</v>
      </c>
      <c r="BB27" s="52">
        <v>0</v>
      </c>
      <c r="BC27" s="52">
        <v>0</v>
      </c>
      <c r="BD27" s="52">
        <v>0</v>
      </c>
      <c r="BE27" s="44">
        <v>0</v>
      </c>
      <c r="BF27" s="44">
        <v>0</v>
      </c>
      <c r="BG27" s="44">
        <v>0</v>
      </c>
      <c r="BH27" s="44">
        <v>0</v>
      </c>
      <c r="BI27" s="44"/>
      <c r="BJ27" s="44" t="s">
        <v>749</v>
      </c>
      <c r="BK27" s="44"/>
      <c r="BL27" s="44" t="s">
        <v>749</v>
      </c>
      <c r="BM27" s="44"/>
      <c r="BN27" s="44"/>
      <c r="BO27" s="44"/>
      <c r="BP27" s="44"/>
      <c r="BQ27" s="50"/>
      <c r="BR27" s="50"/>
      <c r="BS27" s="52"/>
      <c r="BT27" s="44" t="s">
        <v>754</v>
      </c>
      <c r="BU27" s="218" t="s">
        <v>858</v>
      </c>
      <c r="BV27" t="s">
        <v>579</v>
      </c>
      <c r="BW27" s="58" t="s">
        <v>600</v>
      </c>
    </row>
    <row r="28" spans="1:105" x14ac:dyDescent="0.3">
      <c r="A28" s="39">
        <v>1452</v>
      </c>
      <c r="B28" s="202">
        <v>41846</v>
      </c>
      <c r="C28" s="41" t="s">
        <v>746</v>
      </c>
      <c r="D28" s="42" t="s">
        <v>532</v>
      </c>
      <c r="E28" s="42"/>
      <c r="F28" s="42" t="s">
        <v>808</v>
      </c>
      <c r="G28" s="212">
        <v>41820</v>
      </c>
      <c r="H28" s="44" t="s">
        <v>748</v>
      </c>
      <c r="I28" s="44" t="s">
        <v>749</v>
      </c>
      <c r="J28" s="44"/>
      <c r="K28" s="42" t="s">
        <v>770</v>
      </c>
      <c r="L28" s="42" t="s">
        <v>771</v>
      </c>
      <c r="M28" s="48">
        <v>164.4</v>
      </c>
      <c r="N28" s="48">
        <v>25.97</v>
      </c>
      <c r="O28" s="48" t="s">
        <v>759</v>
      </c>
      <c r="P28" s="48">
        <v>300</v>
      </c>
      <c r="Q28" s="48">
        <v>27.96</v>
      </c>
      <c r="R28" s="49">
        <v>1020</v>
      </c>
      <c r="S28" s="48">
        <v>30.89</v>
      </c>
      <c r="T28" s="48"/>
      <c r="U28" s="48"/>
      <c r="V28" s="48"/>
      <c r="W28" s="48"/>
      <c r="X28" s="48"/>
      <c r="Y28" s="48"/>
      <c r="Z28" s="48"/>
      <c r="AA28" s="48"/>
      <c r="AB28" s="48"/>
      <c r="AC28" s="48"/>
      <c r="AD28" s="48"/>
      <c r="AE28" s="48">
        <v>15.6</v>
      </c>
      <c r="AF28" s="48"/>
      <c r="AG28" s="48"/>
      <c r="AH28" s="48"/>
      <c r="AI28" s="48"/>
      <c r="AJ28" s="48"/>
      <c r="AK28" s="48"/>
      <c r="AL28" s="48"/>
      <c r="AM28" s="48"/>
      <c r="AN28" s="48"/>
      <c r="AO28" s="42" t="s">
        <v>809</v>
      </c>
      <c r="AP28" s="44" t="s">
        <v>749</v>
      </c>
      <c r="AQ28" s="52"/>
      <c r="AR28" s="52"/>
      <c r="AS28" s="46">
        <v>10</v>
      </c>
      <c r="AT28" s="44">
        <v>12</v>
      </c>
      <c r="AU28" s="52" t="s">
        <v>753</v>
      </c>
      <c r="AV28" s="48"/>
      <c r="AW28" s="52">
        <v>0</v>
      </c>
      <c r="AX28" s="52">
        <v>0</v>
      </c>
      <c r="AY28" s="52">
        <v>7</v>
      </c>
      <c r="AZ28" s="52">
        <v>0</v>
      </c>
      <c r="BA28" s="52">
        <v>0</v>
      </c>
      <c r="BB28" s="44">
        <v>0</v>
      </c>
      <c r="BC28" s="44">
        <v>0</v>
      </c>
      <c r="BD28" s="44">
        <v>0</v>
      </c>
      <c r="BE28" s="44">
        <v>0</v>
      </c>
      <c r="BF28" s="44">
        <v>0</v>
      </c>
      <c r="BG28" s="44">
        <v>0</v>
      </c>
      <c r="BH28" s="44">
        <v>0</v>
      </c>
      <c r="BI28" s="44"/>
      <c r="BJ28" s="213" t="s">
        <v>772</v>
      </c>
      <c r="BK28" s="44"/>
      <c r="BL28" s="44" t="s">
        <v>749</v>
      </c>
      <c r="BM28" s="44"/>
      <c r="BN28" s="44"/>
      <c r="BO28" s="44"/>
      <c r="BP28" s="44"/>
      <c r="BQ28" s="50"/>
      <c r="BR28" s="50"/>
      <c r="BS28" s="52"/>
      <c r="BT28" s="44" t="s">
        <v>754</v>
      </c>
      <c r="BU28" s="48"/>
      <c r="BV28" t="s">
        <v>579</v>
      </c>
      <c r="BW28" s="206" t="s">
        <v>580</v>
      </c>
      <c r="CF28" s="1"/>
      <c r="CG28" s="1"/>
      <c r="CH28" s="1"/>
      <c r="CI28" s="1"/>
      <c r="CJ28" s="1"/>
      <c r="CK28" s="1"/>
      <c r="CL28" s="1"/>
      <c r="CM28" s="1"/>
      <c r="CN28" s="1"/>
      <c r="CO28" s="1"/>
      <c r="CP28" s="1"/>
      <c r="CQ28" s="1"/>
    </row>
    <row r="29" spans="1:105" x14ac:dyDescent="0.3">
      <c r="A29" s="39">
        <v>1490</v>
      </c>
      <c r="B29" s="43">
        <v>41894</v>
      </c>
      <c r="C29" s="41" t="s">
        <v>746</v>
      </c>
      <c r="D29" s="42" t="s">
        <v>532</v>
      </c>
      <c r="E29" s="42"/>
      <c r="F29" s="42" t="s">
        <v>808</v>
      </c>
      <c r="G29" s="154">
        <v>41846</v>
      </c>
      <c r="H29" s="44" t="s">
        <v>748</v>
      </c>
      <c r="I29" s="44" t="s">
        <v>749</v>
      </c>
      <c r="J29" s="44"/>
      <c r="K29" s="48" t="s">
        <v>773</v>
      </c>
      <c r="L29" s="48" t="s">
        <v>766</v>
      </c>
      <c r="M29" s="48">
        <v>168.5</v>
      </c>
      <c r="N29" s="48">
        <v>33.020000000000003</v>
      </c>
      <c r="O29" s="48" t="s">
        <v>759</v>
      </c>
      <c r="P29" s="48">
        <v>1750</v>
      </c>
      <c r="Q29" s="48">
        <v>33.020000000000003</v>
      </c>
      <c r="R29" s="211">
        <v>1750</v>
      </c>
      <c r="S29" s="211">
        <v>33.020000000000003</v>
      </c>
      <c r="T29" s="48"/>
      <c r="U29" s="48"/>
      <c r="V29" s="48"/>
      <c r="W29" s="48"/>
      <c r="X29" s="48"/>
      <c r="Y29" s="48"/>
      <c r="Z29" s="48"/>
      <c r="AA29" s="48"/>
      <c r="AB29" s="48"/>
      <c r="AC29" s="48"/>
      <c r="AD29" s="48"/>
      <c r="AE29" s="48">
        <v>16.25</v>
      </c>
      <c r="AF29" s="48"/>
      <c r="AG29" s="48"/>
      <c r="AH29" s="48"/>
      <c r="AI29" s="48"/>
      <c r="AJ29" s="48"/>
      <c r="AK29" s="48"/>
      <c r="AL29" s="48"/>
      <c r="AM29" s="48"/>
      <c r="AN29" s="48"/>
      <c r="AO29" s="42" t="s">
        <v>809</v>
      </c>
      <c r="AP29" s="44" t="s">
        <v>749</v>
      </c>
      <c r="AQ29" s="52"/>
      <c r="AR29" s="52"/>
      <c r="AS29" s="46"/>
      <c r="AT29" s="44">
        <v>11.6</v>
      </c>
      <c r="AU29" s="52" t="s">
        <v>753</v>
      </c>
      <c r="AV29" s="48"/>
      <c r="AW29" s="52">
        <v>0</v>
      </c>
      <c r="AX29" s="52">
        <v>0</v>
      </c>
      <c r="AY29" s="52">
        <v>0</v>
      </c>
      <c r="AZ29" s="44">
        <v>0</v>
      </c>
      <c r="BA29" s="52">
        <v>0</v>
      </c>
      <c r="BB29" s="44">
        <v>30</v>
      </c>
      <c r="BC29" s="44">
        <v>0</v>
      </c>
      <c r="BD29" s="44">
        <v>0</v>
      </c>
      <c r="BE29" s="44">
        <v>0</v>
      </c>
      <c r="BF29" s="44">
        <v>0</v>
      </c>
      <c r="BG29" s="44">
        <v>0</v>
      </c>
      <c r="BH29" s="44">
        <v>0</v>
      </c>
      <c r="BI29" s="52"/>
      <c r="BJ29" s="52" t="s">
        <v>749</v>
      </c>
      <c r="BK29" s="44"/>
      <c r="BL29" s="44" t="s">
        <v>749</v>
      </c>
      <c r="BM29" s="44"/>
      <c r="BN29" s="44"/>
      <c r="BO29" s="44"/>
      <c r="BP29" s="44"/>
      <c r="BQ29" s="50"/>
      <c r="BR29" s="50"/>
      <c r="BS29" s="52"/>
      <c r="BT29" s="44" t="s">
        <v>754</v>
      </c>
      <c r="BU29" s="48"/>
      <c r="BV29" s="214" t="s">
        <v>579</v>
      </c>
      <c r="BW29" s="58" t="s">
        <v>600</v>
      </c>
      <c r="BX29" s="1"/>
      <c r="BY29" s="1"/>
      <c r="BZ29" s="1"/>
      <c r="CA29" s="1"/>
      <c r="CB29" s="1"/>
      <c r="CC29" s="1"/>
      <c r="CD29" s="1"/>
      <c r="CE29" s="1"/>
      <c r="CF29" s="1"/>
      <c r="CG29" s="1"/>
      <c r="CH29" s="1"/>
      <c r="CI29" s="1"/>
    </row>
    <row r="30" spans="1:105" x14ac:dyDescent="0.3">
      <c r="A30" s="39">
        <v>3284</v>
      </c>
      <c r="B30" s="202">
        <v>41898</v>
      </c>
      <c r="C30" s="41" t="s">
        <v>746</v>
      </c>
      <c r="D30" s="42" t="s">
        <v>532</v>
      </c>
      <c r="E30" s="42"/>
      <c r="F30" s="42" t="s">
        <v>808</v>
      </c>
      <c r="G30" s="154">
        <v>41880</v>
      </c>
      <c r="H30" s="44" t="s">
        <v>748</v>
      </c>
      <c r="I30" s="44" t="s">
        <v>749</v>
      </c>
      <c r="J30" s="44"/>
      <c r="K30" s="42" t="s">
        <v>774</v>
      </c>
      <c r="L30" s="42" t="s">
        <v>775</v>
      </c>
      <c r="M30" s="48">
        <v>157</v>
      </c>
      <c r="N30" s="48">
        <v>31.71</v>
      </c>
      <c r="O30" s="42"/>
      <c r="P30" s="48"/>
      <c r="Q30" s="42"/>
      <c r="R30" s="49"/>
      <c r="S30" s="48"/>
      <c r="T30" s="48"/>
      <c r="U30" s="48"/>
      <c r="V30" s="48"/>
      <c r="W30" s="42"/>
      <c r="X30" s="48"/>
      <c r="Y30" s="48"/>
      <c r="Z30" s="48"/>
      <c r="AA30" s="48"/>
      <c r="AB30" s="48"/>
      <c r="AC30" s="48"/>
      <c r="AD30" s="48"/>
      <c r="AE30" s="42">
        <v>12.62</v>
      </c>
      <c r="AF30" s="48"/>
      <c r="AG30" s="48"/>
      <c r="AH30" s="42"/>
      <c r="AI30" s="42"/>
      <c r="AJ30" s="42"/>
      <c r="AK30" s="48"/>
      <c r="AL30" s="48"/>
      <c r="AM30" s="48"/>
      <c r="AN30" s="48"/>
      <c r="AO30" s="42" t="s">
        <v>809</v>
      </c>
      <c r="AP30" s="44" t="s">
        <v>749</v>
      </c>
      <c r="AQ30" s="44"/>
      <c r="AR30" s="44"/>
      <c r="AS30" s="46"/>
      <c r="AT30" s="215">
        <v>12.5</v>
      </c>
      <c r="AU30" s="44" t="s">
        <v>753</v>
      </c>
      <c r="AV30" s="42"/>
      <c r="AW30" s="44">
        <v>0</v>
      </c>
      <c r="AX30" s="44">
        <v>32</v>
      </c>
      <c r="AY30" s="44">
        <v>0</v>
      </c>
      <c r="AZ30" s="44">
        <v>0</v>
      </c>
      <c r="BA30" s="44">
        <v>0</v>
      </c>
      <c r="BB30" s="44">
        <v>0</v>
      </c>
      <c r="BC30" s="44">
        <v>0</v>
      </c>
      <c r="BD30" s="44">
        <v>0</v>
      </c>
      <c r="BE30" s="44">
        <v>0</v>
      </c>
      <c r="BF30" s="44">
        <v>0</v>
      </c>
      <c r="BG30" s="44">
        <v>0</v>
      </c>
      <c r="BH30" s="44">
        <v>0</v>
      </c>
      <c r="BI30" s="44"/>
      <c r="BJ30" s="44" t="s">
        <v>749</v>
      </c>
      <c r="BK30" s="44">
        <v>12</v>
      </c>
      <c r="BL30" s="44" t="s">
        <v>749</v>
      </c>
      <c r="BM30" s="44"/>
      <c r="BN30" s="44"/>
      <c r="BO30" s="44"/>
      <c r="BP30" s="44"/>
      <c r="BQ30" s="47" t="s">
        <v>603</v>
      </c>
      <c r="BR30" s="50" t="s">
        <v>523</v>
      </c>
      <c r="BS30" s="44">
        <v>50</v>
      </c>
      <c r="BT30" s="44" t="s">
        <v>754</v>
      </c>
      <c r="BU30" s="42"/>
      <c r="BV30" s="1" t="s">
        <v>579</v>
      </c>
      <c r="BW30" s="58" t="s">
        <v>580</v>
      </c>
    </row>
    <row r="31" spans="1:105" x14ac:dyDescent="0.3">
      <c r="A31" s="39">
        <v>5661</v>
      </c>
      <c r="B31" s="202">
        <v>41894</v>
      </c>
      <c r="C31" s="41" t="s">
        <v>746</v>
      </c>
      <c r="D31" s="42" t="s">
        <v>760</v>
      </c>
      <c r="E31" s="42"/>
      <c r="F31" s="42" t="s">
        <v>808</v>
      </c>
      <c r="G31" s="154">
        <v>41863</v>
      </c>
      <c r="H31" s="44" t="s">
        <v>748</v>
      </c>
      <c r="I31" s="44" t="s">
        <v>749</v>
      </c>
      <c r="J31" s="44"/>
      <c r="K31" s="48" t="s">
        <v>776</v>
      </c>
      <c r="L31" s="42" t="s">
        <v>777</v>
      </c>
      <c r="M31" s="48">
        <v>218.94</v>
      </c>
      <c r="N31" s="48">
        <v>25.41</v>
      </c>
      <c r="O31" s="42"/>
      <c r="P31" s="48"/>
      <c r="Q31" s="48"/>
      <c r="R31" s="49"/>
      <c r="S31" s="48"/>
      <c r="T31" s="48"/>
      <c r="U31" s="48"/>
      <c r="V31" s="48"/>
      <c r="W31" s="48"/>
      <c r="X31" s="48"/>
      <c r="Y31" s="48"/>
      <c r="Z31" s="48"/>
      <c r="AA31" s="48"/>
      <c r="AB31" s="48"/>
      <c r="AC31" s="48"/>
      <c r="AD31" s="48"/>
      <c r="AE31" s="48">
        <v>14.73</v>
      </c>
      <c r="AF31" s="48"/>
      <c r="AG31" s="48"/>
      <c r="AH31" s="48"/>
      <c r="AI31" s="48"/>
      <c r="AJ31" s="48"/>
      <c r="AK31" s="48"/>
      <c r="AL31" s="48"/>
      <c r="AM31" s="48"/>
      <c r="AN31" s="48"/>
      <c r="AO31" s="42" t="s">
        <v>809</v>
      </c>
      <c r="AP31" s="44" t="s">
        <v>749</v>
      </c>
      <c r="AQ31" s="52"/>
      <c r="AR31" s="52"/>
      <c r="AS31" s="46"/>
      <c r="AT31" s="52">
        <v>20</v>
      </c>
      <c r="AU31" s="52" t="s">
        <v>749</v>
      </c>
      <c r="AV31" s="48"/>
      <c r="AW31" s="52">
        <v>0</v>
      </c>
      <c r="AX31" s="52">
        <v>0</v>
      </c>
      <c r="AY31" s="52">
        <v>0</v>
      </c>
      <c r="AZ31" s="52">
        <v>0</v>
      </c>
      <c r="BA31" s="44">
        <v>0</v>
      </c>
      <c r="BB31" s="44">
        <v>0</v>
      </c>
      <c r="BC31" s="44">
        <v>0</v>
      </c>
      <c r="BD31" s="44">
        <v>0</v>
      </c>
      <c r="BE31" s="44">
        <v>0</v>
      </c>
      <c r="BF31" s="44">
        <v>0</v>
      </c>
      <c r="BG31" s="44">
        <v>0</v>
      </c>
      <c r="BH31" s="44">
        <v>0</v>
      </c>
      <c r="BI31" s="44"/>
      <c r="BJ31" s="44" t="s">
        <v>749</v>
      </c>
      <c r="BK31" s="44"/>
      <c r="BL31" s="44" t="s">
        <v>749</v>
      </c>
      <c r="BM31" s="216"/>
      <c r="BN31" s="216"/>
      <c r="BO31" s="216"/>
      <c r="BP31" s="216"/>
      <c r="BQ31" s="50"/>
      <c r="BR31" s="50"/>
      <c r="BS31" s="52"/>
      <c r="BT31" s="44" t="s">
        <v>754</v>
      </c>
      <c r="BU31" s="48" t="s">
        <v>778</v>
      </c>
      <c r="BV31" s="214" t="s">
        <v>579</v>
      </c>
      <c r="BW31" s="206" t="s">
        <v>600</v>
      </c>
    </row>
    <row r="32" spans="1:105" x14ac:dyDescent="0.3">
      <c r="A32" s="39">
        <v>1432</v>
      </c>
      <c r="B32" s="202">
        <v>41846</v>
      </c>
      <c r="C32" s="41" t="s">
        <v>746</v>
      </c>
      <c r="D32" s="42" t="s">
        <v>532</v>
      </c>
      <c r="E32" s="42"/>
      <c r="F32" s="42" t="s">
        <v>808</v>
      </c>
      <c r="G32" s="217">
        <v>41820</v>
      </c>
      <c r="H32" s="44" t="s">
        <v>748</v>
      </c>
      <c r="I32" s="44" t="s">
        <v>749</v>
      </c>
      <c r="J32" s="44"/>
      <c r="K32" s="48" t="s">
        <v>779</v>
      </c>
      <c r="L32" s="48" t="s">
        <v>780</v>
      </c>
      <c r="M32" s="48">
        <v>151.13999999999999</v>
      </c>
      <c r="N32" s="48">
        <v>27.42</v>
      </c>
      <c r="O32" s="42" t="s">
        <v>759</v>
      </c>
      <c r="P32" s="48">
        <v>600</v>
      </c>
      <c r="Q32" s="48">
        <v>32.14</v>
      </c>
      <c r="R32" s="211">
        <v>600</v>
      </c>
      <c r="S32" s="211">
        <v>32.14</v>
      </c>
      <c r="T32" s="48"/>
      <c r="U32" s="48"/>
      <c r="V32" s="48"/>
      <c r="W32" s="48"/>
      <c r="X32" s="48"/>
      <c r="Y32" s="48"/>
      <c r="Z32" s="48"/>
      <c r="AA32" s="48"/>
      <c r="AB32" s="48"/>
      <c r="AC32" s="48"/>
      <c r="AD32" s="48"/>
      <c r="AE32" s="48">
        <v>15.12</v>
      </c>
      <c r="AF32" s="48"/>
      <c r="AG32" s="48"/>
      <c r="AH32" s="48"/>
      <c r="AI32" s="48"/>
      <c r="AJ32" s="48"/>
      <c r="AK32" s="48"/>
      <c r="AL32" s="48"/>
      <c r="AM32" s="48"/>
      <c r="AN32" s="48"/>
      <c r="AO32" s="42" t="s">
        <v>809</v>
      </c>
      <c r="AP32" s="44" t="s">
        <v>749</v>
      </c>
      <c r="AQ32" s="52"/>
      <c r="AR32" s="52"/>
      <c r="AS32" s="46"/>
      <c r="AT32" s="52">
        <v>7</v>
      </c>
      <c r="AU32" s="52" t="s">
        <v>749</v>
      </c>
      <c r="AV32" s="48"/>
      <c r="AW32" s="52">
        <v>0</v>
      </c>
      <c r="AX32" s="52">
        <v>0</v>
      </c>
      <c r="AY32" s="52">
        <v>0</v>
      </c>
      <c r="AZ32" s="52">
        <v>0</v>
      </c>
      <c r="BA32" s="44">
        <v>0</v>
      </c>
      <c r="BB32" s="44">
        <v>0</v>
      </c>
      <c r="BC32" s="44">
        <v>0</v>
      </c>
      <c r="BD32" s="44">
        <v>0</v>
      </c>
      <c r="BE32" s="44">
        <v>0</v>
      </c>
      <c r="BF32" s="44">
        <v>0</v>
      </c>
      <c r="BG32" s="44">
        <v>0</v>
      </c>
      <c r="BH32" s="44">
        <v>0</v>
      </c>
      <c r="BI32" s="44"/>
      <c r="BJ32" s="44" t="s">
        <v>749</v>
      </c>
      <c r="BK32" s="44">
        <v>12</v>
      </c>
      <c r="BL32" s="44" t="s">
        <v>749</v>
      </c>
      <c r="BM32" s="44"/>
      <c r="BN32" s="44"/>
      <c r="BO32" s="44"/>
      <c r="BP32" s="44"/>
      <c r="BQ32" s="50"/>
      <c r="BR32" s="50"/>
      <c r="BS32" s="52"/>
      <c r="BT32" s="44" t="s">
        <v>754</v>
      </c>
      <c r="BU32" s="47"/>
      <c r="BV32" s="214" t="s">
        <v>579</v>
      </c>
      <c r="BW32" s="206" t="s">
        <v>580</v>
      </c>
    </row>
    <row r="33" spans="1:113" x14ac:dyDescent="0.3">
      <c r="A33" s="39">
        <v>4196</v>
      </c>
      <c r="B33" s="202">
        <v>41894</v>
      </c>
      <c r="C33" s="41" t="s">
        <v>746</v>
      </c>
      <c r="D33" s="42" t="s">
        <v>760</v>
      </c>
      <c r="E33" s="42"/>
      <c r="F33" s="42" t="s">
        <v>808</v>
      </c>
      <c r="G33" s="51">
        <v>41820</v>
      </c>
      <c r="H33" s="44" t="s">
        <v>748</v>
      </c>
      <c r="I33" s="44" t="s">
        <v>855</v>
      </c>
      <c r="J33" s="44"/>
      <c r="K33" s="42" t="s">
        <v>781</v>
      </c>
      <c r="L33" s="42" t="s">
        <v>693</v>
      </c>
      <c r="M33" s="42">
        <v>154.51</v>
      </c>
      <c r="N33" s="42">
        <v>28.47</v>
      </c>
      <c r="O33" s="42"/>
      <c r="P33" s="42"/>
      <c r="Q33" s="42"/>
      <c r="R33" s="45"/>
      <c r="S33" s="42"/>
      <c r="T33" s="42"/>
      <c r="U33" s="42"/>
      <c r="V33" s="42"/>
      <c r="W33" s="42"/>
      <c r="X33" s="42"/>
      <c r="Y33" s="42"/>
      <c r="Z33" s="42"/>
      <c r="AA33" s="42"/>
      <c r="AB33" s="42"/>
      <c r="AC33" s="42"/>
      <c r="AD33" s="42"/>
      <c r="AE33" s="42">
        <v>15.1</v>
      </c>
      <c r="AF33" s="42"/>
      <c r="AG33" s="42"/>
      <c r="AH33" s="42"/>
      <c r="AI33" s="42"/>
      <c r="AJ33" s="42"/>
      <c r="AK33" s="42"/>
      <c r="AL33" s="42"/>
      <c r="AM33" s="42"/>
      <c r="AN33" s="42"/>
      <c r="AO33" s="42" t="s">
        <v>809</v>
      </c>
      <c r="AP33" s="44" t="s">
        <v>749</v>
      </c>
      <c r="AQ33" s="44"/>
      <c r="AR33" s="44"/>
      <c r="AS33" s="46">
        <v>10</v>
      </c>
      <c r="AT33" s="44">
        <v>17</v>
      </c>
      <c r="AU33" s="44" t="s">
        <v>753</v>
      </c>
      <c r="AV33" s="42"/>
      <c r="AW33" s="44">
        <v>0</v>
      </c>
      <c r="AX33" s="44">
        <v>12</v>
      </c>
      <c r="AY33" s="44">
        <v>0</v>
      </c>
      <c r="AZ33" s="44">
        <v>0</v>
      </c>
      <c r="BA33" s="44">
        <v>0</v>
      </c>
      <c r="BB33" s="44">
        <v>0</v>
      </c>
      <c r="BC33" s="44">
        <v>0</v>
      </c>
      <c r="BD33" s="44">
        <v>0</v>
      </c>
      <c r="BE33" s="44">
        <v>0</v>
      </c>
      <c r="BF33" s="44">
        <v>0</v>
      </c>
      <c r="BG33" s="44">
        <v>0</v>
      </c>
      <c r="BH33" s="44">
        <v>0</v>
      </c>
      <c r="BI33" s="44"/>
      <c r="BJ33" s="44" t="s">
        <v>749</v>
      </c>
      <c r="BK33" s="44">
        <v>24</v>
      </c>
      <c r="BL33" s="44" t="s">
        <v>749</v>
      </c>
      <c r="BM33" s="44"/>
      <c r="BN33" s="44"/>
      <c r="BO33" s="44"/>
      <c r="BP33" s="44"/>
      <c r="BQ33" s="47"/>
      <c r="BR33" s="47"/>
      <c r="BS33" s="44"/>
      <c r="BT33" s="44" t="s">
        <v>754</v>
      </c>
      <c r="BU33" s="47" t="s">
        <v>859</v>
      </c>
      <c r="BV33" s="157" t="s">
        <v>579</v>
      </c>
      <c r="BW33" s="206" t="s">
        <v>600</v>
      </c>
    </row>
    <row r="34" spans="1:113" x14ac:dyDescent="0.3">
      <c r="A34" s="39">
        <v>3757</v>
      </c>
      <c r="B34" s="202">
        <v>41898</v>
      </c>
      <c r="C34" s="41" t="s">
        <v>746</v>
      </c>
      <c r="D34" s="42" t="s">
        <v>532</v>
      </c>
      <c r="E34" s="42"/>
      <c r="F34" s="42" t="s">
        <v>808</v>
      </c>
      <c r="G34" s="154">
        <v>41867</v>
      </c>
      <c r="H34" s="44" t="s">
        <v>748</v>
      </c>
      <c r="I34" s="44" t="s">
        <v>749</v>
      </c>
      <c r="J34" s="44"/>
      <c r="K34" s="42" t="s">
        <v>782</v>
      </c>
      <c r="L34" s="42" t="s">
        <v>766</v>
      </c>
      <c r="M34" s="48">
        <v>155</v>
      </c>
      <c r="N34" s="48">
        <v>28.9</v>
      </c>
      <c r="O34" s="48"/>
      <c r="P34" s="48"/>
      <c r="Q34" s="42"/>
      <c r="R34" s="49"/>
      <c r="S34" s="48"/>
      <c r="T34" s="48"/>
      <c r="U34" s="48"/>
      <c r="V34" s="48"/>
      <c r="W34" s="42"/>
      <c r="X34" s="48"/>
      <c r="Y34" s="48"/>
      <c r="Z34" s="48"/>
      <c r="AA34" s="48"/>
      <c r="AB34" s="48"/>
      <c r="AC34" s="48"/>
      <c r="AD34" s="48"/>
      <c r="AE34" s="42">
        <v>15.97</v>
      </c>
      <c r="AF34" s="48"/>
      <c r="AG34" s="48"/>
      <c r="AH34" s="42"/>
      <c r="AI34" s="42"/>
      <c r="AJ34" s="42"/>
      <c r="AK34" s="48"/>
      <c r="AL34" s="48"/>
      <c r="AM34" s="48"/>
      <c r="AN34" s="48"/>
      <c r="AO34" s="42" t="s">
        <v>809</v>
      </c>
      <c r="AP34" s="44" t="s">
        <v>749</v>
      </c>
      <c r="AQ34" s="44"/>
      <c r="AR34" s="44"/>
      <c r="AS34" s="46"/>
      <c r="AT34" s="44">
        <v>11.1</v>
      </c>
      <c r="AU34" s="44" t="s">
        <v>753</v>
      </c>
      <c r="AV34" s="42"/>
      <c r="AW34" s="44">
        <v>0</v>
      </c>
      <c r="AX34" s="44">
        <v>0</v>
      </c>
      <c r="AY34" s="44">
        <v>0</v>
      </c>
      <c r="AZ34" s="44">
        <v>25</v>
      </c>
      <c r="BA34" s="44">
        <v>0</v>
      </c>
      <c r="BB34" s="44">
        <v>0</v>
      </c>
      <c r="BC34" s="44">
        <v>0</v>
      </c>
      <c r="BD34" s="44">
        <v>0</v>
      </c>
      <c r="BE34" s="44">
        <v>0</v>
      </c>
      <c r="BF34" s="44">
        <v>0</v>
      </c>
      <c r="BG34" s="44">
        <v>0</v>
      </c>
      <c r="BH34" s="44">
        <v>0</v>
      </c>
      <c r="BI34" s="44"/>
      <c r="BJ34" s="44" t="s">
        <v>749</v>
      </c>
      <c r="BK34" s="44">
        <v>12</v>
      </c>
      <c r="BL34" s="44" t="s">
        <v>749</v>
      </c>
      <c r="BM34" s="44"/>
      <c r="BN34" s="44"/>
      <c r="BO34" s="44"/>
      <c r="BP34" s="44"/>
      <c r="BQ34" s="47"/>
      <c r="BR34" s="50"/>
      <c r="BS34" s="44"/>
      <c r="BT34" s="44" t="s">
        <v>754</v>
      </c>
      <c r="BU34" s="42"/>
      <c r="BV34" t="s">
        <v>579</v>
      </c>
      <c r="BW34" s="2" t="s">
        <v>580</v>
      </c>
    </row>
    <row r="35" spans="1:113" x14ac:dyDescent="0.3">
      <c r="A35" s="39">
        <v>8635</v>
      </c>
      <c r="B35" s="202">
        <v>41846</v>
      </c>
      <c r="C35" s="41" t="s">
        <v>746</v>
      </c>
      <c r="D35" s="42" t="s">
        <v>532</v>
      </c>
      <c r="E35" s="42"/>
      <c r="F35" s="42" t="s">
        <v>808</v>
      </c>
      <c r="G35" s="207">
        <v>41820</v>
      </c>
      <c r="H35" s="44" t="s">
        <v>748</v>
      </c>
      <c r="I35" s="44" t="s">
        <v>749</v>
      </c>
      <c r="J35" s="44"/>
      <c r="K35" s="42" t="s">
        <v>783</v>
      </c>
      <c r="L35" s="218" t="s">
        <v>784</v>
      </c>
      <c r="M35" s="42">
        <v>162.66999999999999</v>
      </c>
      <c r="N35" s="42">
        <v>25.77</v>
      </c>
      <c r="O35" s="42"/>
      <c r="P35" s="42"/>
      <c r="Q35" s="42"/>
      <c r="R35" s="42"/>
      <c r="S35" s="42"/>
      <c r="T35" s="42"/>
      <c r="U35" s="42"/>
      <c r="V35" s="42"/>
      <c r="W35" s="42"/>
      <c r="X35" s="42"/>
      <c r="Y35" s="42"/>
      <c r="Z35" s="42"/>
      <c r="AA35" s="42"/>
      <c r="AB35" s="42"/>
      <c r="AC35" s="42"/>
      <c r="AD35" s="42"/>
      <c r="AE35" s="42">
        <v>16.39</v>
      </c>
      <c r="AF35" s="42"/>
      <c r="AG35" s="42"/>
      <c r="AH35" s="42"/>
      <c r="AI35" s="42"/>
      <c r="AJ35" s="42"/>
      <c r="AK35" s="42"/>
      <c r="AL35" s="42"/>
      <c r="AM35" s="42"/>
      <c r="AN35" s="42"/>
      <c r="AO35" s="42" t="s">
        <v>809</v>
      </c>
      <c r="AP35" s="44" t="s">
        <v>749</v>
      </c>
      <c r="AQ35" s="52"/>
      <c r="AR35" s="52"/>
      <c r="AS35" s="46"/>
      <c r="AT35" s="52">
        <v>10.199999999999999</v>
      </c>
      <c r="AU35" s="52" t="s">
        <v>753</v>
      </c>
      <c r="AV35" s="48"/>
      <c r="AW35" s="44">
        <v>0</v>
      </c>
      <c r="AX35" s="52">
        <v>0</v>
      </c>
      <c r="AY35" s="44">
        <v>12</v>
      </c>
      <c r="AZ35" s="52">
        <v>0</v>
      </c>
      <c r="BA35" s="52">
        <v>0</v>
      </c>
      <c r="BB35" s="44">
        <v>0</v>
      </c>
      <c r="BC35" s="44">
        <v>0</v>
      </c>
      <c r="BD35" s="44">
        <v>0</v>
      </c>
      <c r="BE35" s="44">
        <v>0</v>
      </c>
      <c r="BF35" s="44">
        <v>0</v>
      </c>
      <c r="BG35" s="44">
        <v>0</v>
      </c>
      <c r="BH35" s="44">
        <v>0</v>
      </c>
      <c r="BI35" s="52"/>
      <c r="BJ35" s="52" t="s">
        <v>749</v>
      </c>
      <c r="BK35" s="44"/>
      <c r="BL35" s="44" t="s">
        <v>749</v>
      </c>
      <c r="BM35" s="44"/>
      <c r="BN35" s="44"/>
      <c r="BO35" s="44"/>
      <c r="BP35" s="44"/>
      <c r="BQ35" s="50" t="s">
        <v>785</v>
      </c>
      <c r="BR35" s="47"/>
      <c r="BS35" s="44"/>
      <c r="BT35" s="44" t="s">
        <v>754</v>
      </c>
      <c r="BU35" s="42" t="s">
        <v>786</v>
      </c>
      <c r="BV35" s="219" t="s">
        <v>579</v>
      </c>
      <c r="BW35" s="210" t="s">
        <v>593</v>
      </c>
      <c r="DG35" s="1"/>
      <c r="DH35" s="1"/>
      <c r="DI35" s="1"/>
    </row>
    <row r="36" spans="1:113" x14ac:dyDescent="0.3">
      <c r="A36" s="39">
        <v>1410</v>
      </c>
      <c r="B36" s="202">
        <v>41846</v>
      </c>
      <c r="C36" s="41" t="s">
        <v>746</v>
      </c>
      <c r="D36" s="42" t="s">
        <v>532</v>
      </c>
      <c r="E36" s="42"/>
      <c r="F36" s="42" t="s">
        <v>808</v>
      </c>
      <c r="G36" s="212">
        <v>41473</v>
      </c>
      <c r="H36" s="44" t="s">
        <v>748</v>
      </c>
      <c r="I36" s="44" t="s">
        <v>749</v>
      </c>
      <c r="J36" s="44"/>
      <c r="K36" s="42" t="s">
        <v>787</v>
      </c>
      <c r="L36" s="48" t="s">
        <v>788</v>
      </c>
      <c r="M36" s="48">
        <v>152.35</v>
      </c>
      <c r="N36" s="48">
        <v>26</v>
      </c>
      <c r="O36" s="48" t="s">
        <v>759</v>
      </c>
      <c r="P36" s="48">
        <v>1000</v>
      </c>
      <c r="Q36" s="48">
        <v>25.75</v>
      </c>
      <c r="R36" s="49">
        <v>1750</v>
      </c>
      <c r="S36" s="48">
        <v>25.5</v>
      </c>
      <c r="T36" s="48"/>
      <c r="U36" s="48"/>
      <c r="V36" s="48"/>
      <c r="W36" s="48"/>
      <c r="X36" s="48"/>
      <c r="Y36" s="48"/>
      <c r="Z36" s="48"/>
      <c r="AA36" s="48"/>
      <c r="AB36" s="48"/>
      <c r="AC36" s="48"/>
      <c r="AD36" s="48"/>
      <c r="AE36" s="48">
        <v>13.29</v>
      </c>
      <c r="AF36" s="48"/>
      <c r="AG36" s="48"/>
      <c r="AH36" s="48"/>
      <c r="AI36" s="48"/>
      <c r="AJ36" s="48"/>
      <c r="AK36" s="48"/>
      <c r="AL36" s="48"/>
      <c r="AM36" s="48"/>
      <c r="AN36" s="48"/>
      <c r="AO36" s="42" t="s">
        <v>809</v>
      </c>
      <c r="AP36" s="44" t="s">
        <v>749</v>
      </c>
      <c r="AQ36" s="52"/>
      <c r="AR36" s="52"/>
      <c r="AS36" s="46"/>
      <c r="AT36" s="221">
        <v>11.1</v>
      </c>
      <c r="AU36" s="52" t="s">
        <v>753</v>
      </c>
      <c r="AV36" s="48"/>
      <c r="AW36" s="52">
        <v>0</v>
      </c>
      <c r="AX36" s="52">
        <v>0</v>
      </c>
      <c r="AY36" s="52">
        <v>10</v>
      </c>
      <c r="AZ36" s="52">
        <v>0</v>
      </c>
      <c r="BA36" s="44">
        <v>0</v>
      </c>
      <c r="BB36" s="44">
        <v>0</v>
      </c>
      <c r="BC36" s="44">
        <v>0</v>
      </c>
      <c r="BD36" s="44">
        <v>0</v>
      </c>
      <c r="BE36" s="44">
        <v>0</v>
      </c>
      <c r="BF36" s="44">
        <v>0</v>
      </c>
      <c r="BG36" s="44">
        <v>0</v>
      </c>
      <c r="BH36" s="44">
        <v>0</v>
      </c>
      <c r="BI36" s="44"/>
      <c r="BJ36" s="44" t="s">
        <v>749</v>
      </c>
      <c r="BK36" s="52"/>
      <c r="BL36" s="44" t="s">
        <v>749</v>
      </c>
      <c r="BM36" s="44"/>
      <c r="BN36" s="44"/>
      <c r="BO36" s="44"/>
      <c r="BP36" s="44"/>
      <c r="BQ36" s="50"/>
      <c r="BR36" s="50"/>
      <c r="BS36" s="52"/>
      <c r="BT36" s="44" t="s">
        <v>754</v>
      </c>
      <c r="BU36" s="48"/>
      <c r="BV36" t="s">
        <v>622</v>
      </c>
      <c r="BW36" s="157" t="s">
        <v>600</v>
      </c>
    </row>
    <row r="37" spans="1:113" x14ac:dyDescent="0.3">
      <c r="A37" s="39">
        <v>3610</v>
      </c>
      <c r="B37" s="202">
        <v>41846</v>
      </c>
      <c r="C37" s="41" t="s">
        <v>746</v>
      </c>
      <c r="D37" s="42" t="s">
        <v>532</v>
      </c>
      <c r="E37" s="42"/>
      <c r="F37" s="42" t="s">
        <v>808</v>
      </c>
      <c r="G37" s="217">
        <v>41772</v>
      </c>
      <c r="H37" s="44" t="s">
        <v>748</v>
      </c>
      <c r="I37" s="44" t="s">
        <v>749</v>
      </c>
      <c r="J37" s="44"/>
      <c r="K37" s="42" t="s">
        <v>789</v>
      </c>
      <c r="L37" s="42" t="s">
        <v>790</v>
      </c>
      <c r="M37" s="42">
        <v>145.47999999999999</v>
      </c>
      <c r="N37" s="48">
        <v>27.47</v>
      </c>
      <c r="O37" s="42" t="s">
        <v>759</v>
      </c>
      <c r="P37" s="48">
        <v>1000</v>
      </c>
      <c r="Q37" s="48">
        <v>26.92</v>
      </c>
      <c r="R37" s="49">
        <v>1750</v>
      </c>
      <c r="S37" s="48">
        <v>26.36</v>
      </c>
      <c r="T37" s="42"/>
      <c r="U37" s="42"/>
      <c r="V37" s="42"/>
      <c r="W37" s="42"/>
      <c r="X37" s="42"/>
      <c r="Y37" s="42"/>
      <c r="Z37" s="42"/>
      <c r="AA37" s="42"/>
      <c r="AB37" s="42"/>
      <c r="AC37" s="42"/>
      <c r="AD37" s="42"/>
      <c r="AE37" s="42">
        <v>13.74</v>
      </c>
      <c r="AF37" s="48"/>
      <c r="AG37" s="48"/>
      <c r="AH37" s="48"/>
      <c r="AI37" s="48"/>
      <c r="AJ37" s="48"/>
      <c r="AK37" s="48"/>
      <c r="AL37" s="48"/>
      <c r="AM37" s="48"/>
      <c r="AN37" s="48"/>
      <c r="AO37" s="42" t="s">
        <v>809</v>
      </c>
      <c r="AP37" s="44" t="s">
        <v>749</v>
      </c>
      <c r="AQ37" s="44"/>
      <c r="AR37" s="44"/>
      <c r="AS37" s="46"/>
      <c r="AT37" s="215">
        <v>11.3</v>
      </c>
      <c r="AU37" s="52" t="s">
        <v>753</v>
      </c>
      <c r="AV37" s="48"/>
      <c r="AW37" s="52">
        <v>0</v>
      </c>
      <c r="AX37" s="52">
        <v>0</v>
      </c>
      <c r="AY37" s="52">
        <v>0</v>
      </c>
      <c r="AZ37" s="44">
        <v>18</v>
      </c>
      <c r="BA37" s="44">
        <v>0</v>
      </c>
      <c r="BB37" s="44">
        <v>0</v>
      </c>
      <c r="BC37" s="44">
        <v>0</v>
      </c>
      <c r="BD37" s="44">
        <v>0</v>
      </c>
      <c r="BE37" s="44">
        <v>0</v>
      </c>
      <c r="BF37" s="44">
        <v>0</v>
      </c>
      <c r="BG37" s="44">
        <v>0</v>
      </c>
      <c r="BH37" s="44">
        <v>0</v>
      </c>
      <c r="BI37" s="44"/>
      <c r="BJ37" s="44" t="s">
        <v>749</v>
      </c>
      <c r="BK37" s="44">
        <v>24</v>
      </c>
      <c r="BL37" s="44" t="s">
        <v>749</v>
      </c>
      <c r="BM37" s="44"/>
      <c r="BN37" s="44"/>
      <c r="BO37" s="44"/>
      <c r="BP37" s="44"/>
      <c r="BQ37" s="48" t="s">
        <v>791</v>
      </c>
      <c r="BR37" s="48" t="s">
        <v>792</v>
      </c>
      <c r="BS37" s="52">
        <v>50</v>
      </c>
      <c r="BT37" s="44" t="s">
        <v>754</v>
      </c>
      <c r="BU37" s="48"/>
      <c r="BV37" t="s">
        <v>763</v>
      </c>
      <c r="BW37" s="206" t="s">
        <v>600</v>
      </c>
    </row>
    <row r="38" spans="1:113" x14ac:dyDescent="0.3">
      <c r="A38" s="39">
        <v>8854</v>
      </c>
      <c r="B38" s="43">
        <v>41898</v>
      </c>
      <c r="C38" s="41" t="s">
        <v>793</v>
      </c>
      <c r="D38" s="42" t="s">
        <v>532</v>
      </c>
      <c r="E38" s="42"/>
      <c r="F38" s="42" t="s">
        <v>810</v>
      </c>
      <c r="G38" s="220">
        <v>41884</v>
      </c>
      <c r="H38" s="44" t="s">
        <v>590</v>
      </c>
      <c r="I38" s="44" t="s">
        <v>772</v>
      </c>
      <c r="J38" s="44"/>
      <c r="K38" s="42" t="s">
        <v>795</v>
      </c>
      <c r="L38" s="218" t="s">
        <v>796</v>
      </c>
      <c r="M38" s="42">
        <v>183.36</v>
      </c>
      <c r="N38" s="42">
        <v>27.375</v>
      </c>
      <c r="O38" s="42"/>
      <c r="P38" s="42"/>
      <c r="Q38" s="42"/>
      <c r="R38" s="45"/>
      <c r="S38" s="42"/>
      <c r="T38" s="42"/>
      <c r="U38" s="42"/>
      <c r="V38" s="42"/>
      <c r="W38" s="42"/>
      <c r="X38" s="42"/>
      <c r="Y38" s="42"/>
      <c r="Z38" s="42"/>
      <c r="AA38" s="42"/>
      <c r="AB38" s="42"/>
      <c r="AC38" s="42"/>
      <c r="AD38" s="42"/>
      <c r="AE38" s="42">
        <v>13.5</v>
      </c>
      <c r="AF38" s="42"/>
      <c r="AG38" s="42"/>
      <c r="AH38" s="42"/>
      <c r="AI38" s="42"/>
      <c r="AJ38" s="42"/>
      <c r="AK38" s="42"/>
      <c r="AL38" s="42"/>
      <c r="AM38" s="42"/>
      <c r="AN38" s="42"/>
      <c r="AO38" s="42" t="s">
        <v>811</v>
      </c>
      <c r="AP38" s="44" t="s">
        <v>798</v>
      </c>
      <c r="AQ38" s="44"/>
      <c r="AR38" s="44"/>
      <c r="AS38" s="46"/>
      <c r="AT38" s="44">
        <v>11.1</v>
      </c>
      <c r="AU38" s="52" t="s">
        <v>798</v>
      </c>
      <c r="AV38" s="42"/>
      <c r="AW38" s="52">
        <v>0</v>
      </c>
      <c r="AX38" s="44">
        <v>0</v>
      </c>
      <c r="AY38" s="44">
        <v>0</v>
      </c>
      <c r="AZ38" s="44">
        <v>27</v>
      </c>
      <c r="BA38" s="44">
        <v>0</v>
      </c>
      <c r="BB38" s="44">
        <v>0</v>
      </c>
      <c r="BC38" s="44">
        <v>0</v>
      </c>
      <c r="BD38" s="44">
        <v>0</v>
      </c>
      <c r="BE38" s="44">
        <v>0</v>
      </c>
      <c r="BF38" s="44">
        <v>0</v>
      </c>
      <c r="BG38" s="44">
        <v>0</v>
      </c>
      <c r="BH38" s="44">
        <v>0</v>
      </c>
      <c r="BI38" s="44"/>
      <c r="BJ38" s="44" t="s">
        <v>798</v>
      </c>
      <c r="BK38" s="44"/>
      <c r="BL38" s="44" t="s">
        <v>798</v>
      </c>
      <c r="BM38" s="44"/>
      <c r="BN38" s="44"/>
      <c r="BO38" s="44"/>
      <c r="BP38" s="44"/>
      <c r="BQ38" s="48"/>
      <c r="BR38" s="48"/>
      <c r="BS38" s="52"/>
      <c r="BT38" s="44" t="s">
        <v>799</v>
      </c>
      <c r="BU38" s="218"/>
      <c r="BV38" s="157" t="s">
        <v>579</v>
      </c>
      <c r="BW38" s="206" t="s">
        <v>800</v>
      </c>
    </row>
    <row r="39" spans="1:113" x14ac:dyDescent="0.3">
      <c r="A39" s="39">
        <v>4972</v>
      </c>
      <c r="B39" s="202">
        <v>41846</v>
      </c>
      <c r="C39" s="41" t="s">
        <v>746</v>
      </c>
      <c r="D39" s="42" t="s">
        <v>532</v>
      </c>
      <c r="E39" s="42"/>
      <c r="F39" s="42" t="s">
        <v>808</v>
      </c>
      <c r="G39" s="217">
        <v>41820</v>
      </c>
      <c r="H39" s="44" t="s">
        <v>590</v>
      </c>
      <c r="I39" s="44" t="s">
        <v>772</v>
      </c>
      <c r="J39" s="44"/>
      <c r="K39" s="42" t="s">
        <v>801</v>
      </c>
      <c r="L39" s="42" t="s">
        <v>766</v>
      </c>
      <c r="M39" s="42">
        <v>167.83</v>
      </c>
      <c r="N39" s="42">
        <v>33.880000000000003</v>
      </c>
      <c r="O39" s="42" t="s">
        <v>802</v>
      </c>
      <c r="P39" s="42">
        <v>1000</v>
      </c>
      <c r="Q39" s="42">
        <v>33.369999999999997</v>
      </c>
      <c r="R39" s="45">
        <v>1750</v>
      </c>
      <c r="S39" s="42">
        <v>32.869999999999997</v>
      </c>
      <c r="T39" s="42"/>
      <c r="U39" s="42"/>
      <c r="V39" s="42"/>
      <c r="W39" s="42"/>
      <c r="X39" s="42"/>
      <c r="Y39" s="42"/>
      <c r="Z39" s="42"/>
      <c r="AA39" s="42"/>
      <c r="AB39" s="42"/>
      <c r="AC39" s="42"/>
      <c r="AD39" s="42"/>
      <c r="AE39" s="42">
        <v>14.51</v>
      </c>
      <c r="AF39" s="42"/>
      <c r="AG39" s="42"/>
      <c r="AH39" s="42"/>
      <c r="AI39" s="42"/>
      <c r="AJ39" s="42"/>
      <c r="AK39" s="42"/>
      <c r="AL39" s="42"/>
      <c r="AM39" s="42"/>
      <c r="AN39" s="42"/>
      <c r="AO39" s="42" t="s">
        <v>809</v>
      </c>
      <c r="AP39" s="44" t="s">
        <v>749</v>
      </c>
      <c r="AQ39" s="44"/>
      <c r="AR39" s="44"/>
      <c r="AS39" s="46"/>
      <c r="AT39" s="44">
        <v>5.0999999999999996</v>
      </c>
      <c r="AU39" s="52" t="s">
        <v>749</v>
      </c>
      <c r="AV39" s="42"/>
      <c r="AW39" s="52">
        <v>0</v>
      </c>
      <c r="AX39" s="44">
        <v>0</v>
      </c>
      <c r="AY39" s="44">
        <v>0</v>
      </c>
      <c r="AZ39" s="44">
        <v>22</v>
      </c>
      <c r="BA39" s="44">
        <v>0</v>
      </c>
      <c r="BB39" s="44">
        <v>0</v>
      </c>
      <c r="BC39" s="44">
        <v>0</v>
      </c>
      <c r="BD39" s="44">
        <v>0</v>
      </c>
      <c r="BE39" s="44">
        <v>0</v>
      </c>
      <c r="BF39" s="44">
        <v>0</v>
      </c>
      <c r="BG39" s="44">
        <v>0</v>
      </c>
      <c r="BH39" s="44">
        <v>0</v>
      </c>
      <c r="BI39" s="44"/>
      <c r="BJ39" s="44" t="s">
        <v>749</v>
      </c>
      <c r="BK39" s="44">
        <v>24</v>
      </c>
      <c r="BL39" s="44" t="s">
        <v>749</v>
      </c>
      <c r="BM39" s="44"/>
      <c r="BN39" s="44"/>
      <c r="BO39" s="44"/>
      <c r="BP39" s="44"/>
      <c r="BQ39" s="48"/>
      <c r="BR39" s="48"/>
      <c r="BS39" s="52"/>
      <c r="BT39" s="44" t="s">
        <v>754</v>
      </c>
      <c r="BU39" s="218" t="s">
        <v>803</v>
      </c>
      <c r="BV39" s="157" t="s">
        <v>579</v>
      </c>
      <c r="BW39" s="206" t="s">
        <v>580</v>
      </c>
    </row>
    <row r="40" spans="1:113" x14ac:dyDescent="0.3">
      <c r="A40" s="39">
        <v>5352</v>
      </c>
      <c r="B40" s="202">
        <v>41897</v>
      </c>
      <c r="C40" s="41" t="s">
        <v>746</v>
      </c>
      <c r="D40" s="42" t="s">
        <v>532</v>
      </c>
      <c r="E40" s="42"/>
      <c r="F40" s="42" t="s">
        <v>808</v>
      </c>
      <c r="G40" s="43">
        <v>41880</v>
      </c>
      <c r="H40" s="44" t="s">
        <v>590</v>
      </c>
      <c r="I40" s="44" t="s">
        <v>853</v>
      </c>
      <c r="J40" s="44"/>
      <c r="K40" s="42" t="s">
        <v>804</v>
      </c>
      <c r="L40" s="42" t="s">
        <v>860</v>
      </c>
      <c r="M40" s="42">
        <v>162</v>
      </c>
      <c r="N40" s="42">
        <v>39.700000000000003</v>
      </c>
      <c r="O40" s="42"/>
      <c r="P40" s="42"/>
      <c r="Q40" s="42"/>
      <c r="R40" s="45"/>
      <c r="S40" s="42"/>
      <c r="T40" s="42"/>
      <c r="U40" s="42"/>
      <c r="V40" s="42"/>
      <c r="W40" s="42"/>
      <c r="X40" s="42"/>
      <c r="Y40" s="42"/>
      <c r="Z40" s="42"/>
      <c r="AA40" s="42"/>
      <c r="AB40" s="42"/>
      <c r="AC40" s="42"/>
      <c r="AD40" s="42"/>
      <c r="AE40" s="42">
        <v>26.3</v>
      </c>
      <c r="AF40" s="42"/>
      <c r="AG40" s="42"/>
      <c r="AH40" s="42"/>
      <c r="AI40" s="42"/>
      <c r="AJ40" s="42"/>
      <c r="AK40" s="42"/>
      <c r="AL40" s="42"/>
      <c r="AM40" s="42"/>
      <c r="AN40" s="42"/>
      <c r="AO40" s="42" t="s">
        <v>809</v>
      </c>
      <c r="AP40" s="44" t="s">
        <v>749</v>
      </c>
      <c r="AQ40" s="44"/>
      <c r="AR40" s="44"/>
      <c r="AS40" s="46">
        <v>5</v>
      </c>
      <c r="AT40" s="44">
        <v>17</v>
      </c>
      <c r="AU40" s="52" t="s">
        <v>749</v>
      </c>
      <c r="AV40" s="42"/>
      <c r="AW40" s="52">
        <v>0</v>
      </c>
      <c r="AX40" s="44">
        <v>0</v>
      </c>
      <c r="AY40" s="44">
        <v>28</v>
      </c>
      <c r="AZ40" s="44">
        <v>0</v>
      </c>
      <c r="BA40" s="44">
        <v>0</v>
      </c>
      <c r="BB40" s="44">
        <v>0</v>
      </c>
      <c r="BC40" s="44">
        <v>0</v>
      </c>
      <c r="BD40" s="44">
        <v>0</v>
      </c>
      <c r="BE40" s="44">
        <v>0</v>
      </c>
      <c r="BF40" s="44">
        <v>0</v>
      </c>
      <c r="BG40" s="44">
        <v>0</v>
      </c>
      <c r="BH40" s="44">
        <v>0</v>
      </c>
      <c r="BI40" s="44"/>
      <c r="BJ40" s="44" t="s">
        <v>749</v>
      </c>
      <c r="BK40" s="44"/>
      <c r="BL40" s="44" t="s">
        <v>749</v>
      </c>
      <c r="BM40" s="44"/>
      <c r="BN40" s="44"/>
      <c r="BO40" s="44"/>
      <c r="BP40" s="44"/>
      <c r="BQ40" s="48"/>
      <c r="BR40" s="48"/>
      <c r="BS40" s="52"/>
      <c r="BT40" s="44" t="s">
        <v>754</v>
      </c>
      <c r="BU40" s="48" t="s">
        <v>803</v>
      </c>
      <c r="BV40" s="1" t="s">
        <v>763</v>
      </c>
      <c r="BW40" s="3" t="s">
        <v>764</v>
      </c>
    </row>
    <row r="41" spans="1:113" x14ac:dyDescent="0.3">
      <c r="A41" s="39">
        <v>8475</v>
      </c>
      <c r="B41" s="202">
        <v>41846</v>
      </c>
      <c r="C41" s="41" t="s">
        <v>746</v>
      </c>
      <c r="D41" s="42" t="s">
        <v>760</v>
      </c>
      <c r="E41" s="42"/>
      <c r="F41" s="42" t="s">
        <v>808</v>
      </c>
      <c r="G41" s="217">
        <v>41797</v>
      </c>
      <c r="H41" s="44" t="s">
        <v>590</v>
      </c>
      <c r="I41" s="44" t="s">
        <v>772</v>
      </c>
      <c r="J41" s="44"/>
      <c r="K41" s="42" t="s">
        <v>805</v>
      </c>
      <c r="L41" s="42" t="s">
        <v>806</v>
      </c>
      <c r="M41" s="48">
        <v>153.57300000000001</v>
      </c>
      <c r="N41" s="48">
        <v>20.591999999999999</v>
      </c>
      <c r="O41" s="42"/>
      <c r="P41" s="48"/>
      <c r="Q41" s="42"/>
      <c r="R41" s="49"/>
      <c r="S41" s="48"/>
      <c r="T41" s="42"/>
      <c r="U41" s="42"/>
      <c r="V41" s="42"/>
      <c r="W41" s="42"/>
      <c r="X41" s="42"/>
      <c r="Y41" s="42"/>
      <c r="Z41" s="42"/>
      <c r="AA41" s="42"/>
      <c r="AB41" s="42"/>
      <c r="AC41" s="42"/>
      <c r="AD41" s="42"/>
      <c r="AE41" s="42">
        <v>8.8610000000000007</v>
      </c>
      <c r="AF41" s="42"/>
      <c r="AG41" s="42"/>
      <c r="AH41" s="42"/>
      <c r="AI41" s="42"/>
      <c r="AJ41" s="42"/>
      <c r="AK41" s="42"/>
      <c r="AL41" s="42"/>
      <c r="AM41" s="42"/>
      <c r="AN41" s="42"/>
      <c r="AO41" s="42" t="s">
        <v>809</v>
      </c>
      <c r="AP41" s="44" t="s">
        <v>749</v>
      </c>
      <c r="AQ41" s="44"/>
      <c r="AR41" s="44"/>
      <c r="AS41" s="46"/>
      <c r="AT41" s="44">
        <v>8</v>
      </c>
      <c r="AU41" s="44" t="s">
        <v>807</v>
      </c>
      <c r="AV41" s="42"/>
      <c r="AW41" s="52">
        <v>0</v>
      </c>
      <c r="AX41" s="44">
        <v>0</v>
      </c>
      <c r="AY41" s="44">
        <v>0</v>
      </c>
      <c r="AZ41" s="44">
        <v>0</v>
      </c>
      <c r="BA41" s="44">
        <v>0</v>
      </c>
      <c r="BB41" s="44">
        <v>0</v>
      </c>
      <c r="BC41" s="44">
        <v>0</v>
      </c>
      <c r="BD41" s="44">
        <v>0</v>
      </c>
      <c r="BE41" s="44">
        <v>0</v>
      </c>
      <c r="BF41" s="44">
        <v>0</v>
      </c>
      <c r="BG41" s="44">
        <v>0</v>
      </c>
      <c r="BH41" s="44">
        <v>0</v>
      </c>
      <c r="BI41" s="44">
        <v>24</v>
      </c>
      <c r="BJ41" s="44" t="s">
        <v>749</v>
      </c>
      <c r="BK41" s="44"/>
      <c r="BL41" s="44" t="s">
        <v>749</v>
      </c>
      <c r="BM41" s="44"/>
      <c r="BN41" s="44"/>
      <c r="BO41" s="44"/>
      <c r="BP41" s="44"/>
      <c r="BQ41" s="48"/>
      <c r="BR41" s="48"/>
      <c r="BS41" s="52"/>
      <c r="BT41" s="44" t="s">
        <v>754</v>
      </c>
      <c r="BU41" s="50" t="s">
        <v>803</v>
      </c>
      <c r="BV41" s="157" t="s">
        <v>579</v>
      </c>
      <c r="BW41" s="3" t="s">
        <v>600</v>
      </c>
      <c r="DG41" s="1"/>
      <c r="DH41" s="1"/>
      <c r="DI41" s="1"/>
    </row>
    <row r="42" spans="1:113" x14ac:dyDescent="0.3">
      <c r="A42" s="39">
        <v>8908</v>
      </c>
      <c r="B42" s="202">
        <v>41898</v>
      </c>
      <c r="C42" s="41" t="s">
        <v>746</v>
      </c>
      <c r="D42" s="42" t="s">
        <v>532</v>
      </c>
      <c r="E42" s="42"/>
      <c r="F42" s="42" t="s">
        <v>812</v>
      </c>
      <c r="G42" s="203">
        <v>41871</v>
      </c>
      <c r="H42" s="44" t="s">
        <v>748</v>
      </c>
      <c r="I42" s="44" t="s">
        <v>749</v>
      </c>
      <c r="J42" s="44"/>
      <c r="K42" s="42" t="s">
        <v>750</v>
      </c>
      <c r="L42" s="204" t="s">
        <v>751</v>
      </c>
      <c r="M42" s="48">
        <v>132</v>
      </c>
      <c r="N42" s="48">
        <v>25.49</v>
      </c>
      <c r="O42" s="42"/>
      <c r="P42" s="48"/>
      <c r="Q42" s="48"/>
      <c r="R42" s="49"/>
      <c r="S42" s="48"/>
      <c r="T42" s="48"/>
      <c r="U42" s="48"/>
      <c r="V42" s="48"/>
      <c r="W42" s="48">
        <v>16.489999999999998</v>
      </c>
      <c r="X42" s="48"/>
      <c r="Y42" s="48"/>
      <c r="Z42" s="48"/>
      <c r="AA42" s="48"/>
      <c r="AB42" s="48"/>
      <c r="AC42" s="48"/>
      <c r="AD42" s="48"/>
      <c r="AE42" s="48"/>
      <c r="AF42" s="48"/>
      <c r="AG42" s="48"/>
      <c r="AH42" s="48">
        <v>23.49</v>
      </c>
      <c r="AI42" s="48"/>
      <c r="AJ42" s="48"/>
      <c r="AK42" s="48"/>
      <c r="AL42" s="48"/>
      <c r="AM42" s="48"/>
      <c r="AN42" s="48"/>
      <c r="AO42" s="42" t="s">
        <v>813</v>
      </c>
      <c r="AP42" s="44" t="s">
        <v>749</v>
      </c>
      <c r="AQ42" s="44"/>
      <c r="AR42" s="44"/>
      <c r="AS42" s="46"/>
      <c r="AT42" s="44">
        <v>9</v>
      </c>
      <c r="AU42" s="44" t="s">
        <v>753</v>
      </c>
      <c r="AV42" s="42"/>
      <c r="AW42" s="44">
        <v>0</v>
      </c>
      <c r="AX42" s="44">
        <v>0</v>
      </c>
      <c r="AY42" s="44">
        <v>0</v>
      </c>
      <c r="AZ42" s="44">
        <v>0</v>
      </c>
      <c r="BA42" s="44">
        <v>0</v>
      </c>
      <c r="BB42" s="44">
        <v>0</v>
      </c>
      <c r="BC42" s="44">
        <v>0</v>
      </c>
      <c r="BD42" s="44">
        <v>0</v>
      </c>
      <c r="BE42" s="44">
        <v>0</v>
      </c>
      <c r="BF42" s="44">
        <v>0</v>
      </c>
      <c r="BG42" s="44">
        <v>0</v>
      </c>
      <c r="BH42" s="44">
        <v>0</v>
      </c>
      <c r="BI42" s="44"/>
      <c r="BJ42" s="44" t="s">
        <v>749</v>
      </c>
      <c r="BK42" s="44"/>
      <c r="BL42" s="44" t="s">
        <v>749</v>
      </c>
      <c r="BM42" s="44"/>
      <c r="BN42" s="44"/>
      <c r="BO42" s="44"/>
      <c r="BP42" s="44"/>
      <c r="BQ42" s="48"/>
      <c r="BR42" s="48"/>
      <c r="BS42" s="52"/>
      <c r="BT42" s="44" t="s">
        <v>754</v>
      </c>
      <c r="BU42" s="205"/>
      <c r="BV42" s="1" t="s">
        <v>579</v>
      </c>
      <c r="BW42" s="206" t="s">
        <v>755</v>
      </c>
    </row>
    <row r="43" spans="1:113" x14ac:dyDescent="0.3">
      <c r="A43" s="39">
        <v>8345</v>
      </c>
      <c r="B43" s="202">
        <v>41897</v>
      </c>
      <c r="C43" s="41" t="s">
        <v>746</v>
      </c>
      <c r="D43" s="42" t="s">
        <v>532</v>
      </c>
      <c r="E43" s="42"/>
      <c r="F43" s="42" t="s">
        <v>812</v>
      </c>
      <c r="G43" s="202">
        <v>41850</v>
      </c>
      <c r="H43" s="44" t="s">
        <v>748</v>
      </c>
      <c r="I43" s="44" t="s">
        <v>853</v>
      </c>
      <c r="J43" s="44"/>
      <c r="K43" s="42" t="s">
        <v>756</v>
      </c>
      <c r="L43" s="42" t="s">
        <v>854</v>
      </c>
      <c r="M43" s="42">
        <v>142</v>
      </c>
      <c r="N43" s="42">
        <v>35.93</v>
      </c>
      <c r="O43" s="42"/>
      <c r="P43" s="42"/>
      <c r="Q43" s="42"/>
      <c r="R43" s="45"/>
      <c r="S43" s="42"/>
      <c r="T43" s="42"/>
      <c r="U43" s="42"/>
      <c r="V43" s="42"/>
      <c r="W43" s="42">
        <v>18.96</v>
      </c>
      <c r="X43" s="42"/>
      <c r="Y43" s="42"/>
      <c r="Z43" s="42"/>
      <c r="AA43" s="42"/>
      <c r="AB43" s="42"/>
      <c r="AC43" s="42"/>
      <c r="AD43" s="42"/>
      <c r="AE43" s="42"/>
      <c r="AF43" s="42"/>
      <c r="AG43" s="42"/>
      <c r="AH43" s="42">
        <v>34.93</v>
      </c>
      <c r="AI43" s="42"/>
      <c r="AJ43" s="42"/>
      <c r="AK43" s="42"/>
      <c r="AL43" s="42"/>
      <c r="AM43" s="42"/>
      <c r="AN43" s="42"/>
      <c r="AO43" s="42" t="s">
        <v>813</v>
      </c>
      <c r="AP43" s="44" t="s">
        <v>749</v>
      </c>
      <c r="AQ43" s="44"/>
      <c r="AR43" s="44"/>
      <c r="AS43" s="46"/>
      <c r="AT43" s="44">
        <v>20</v>
      </c>
      <c r="AU43" s="44" t="s">
        <v>753</v>
      </c>
      <c r="AV43" s="42"/>
      <c r="AW43" s="44">
        <v>0</v>
      </c>
      <c r="AX43" s="44">
        <v>0</v>
      </c>
      <c r="AY43" s="44">
        <v>0</v>
      </c>
      <c r="AZ43" s="44">
        <v>0</v>
      </c>
      <c r="BA43" s="44">
        <v>0</v>
      </c>
      <c r="BB43" s="44">
        <v>0</v>
      </c>
      <c r="BC43" s="44">
        <v>0</v>
      </c>
      <c r="BD43" s="44">
        <v>0</v>
      </c>
      <c r="BE43" s="44">
        <v>0</v>
      </c>
      <c r="BF43" s="44">
        <v>0</v>
      </c>
      <c r="BG43" s="44">
        <v>0</v>
      </c>
      <c r="BH43" s="44">
        <v>0</v>
      </c>
      <c r="BI43" s="44"/>
      <c r="BJ43" s="44" t="s">
        <v>749</v>
      </c>
      <c r="BK43" s="44">
        <v>12</v>
      </c>
      <c r="BL43" s="44" t="s">
        <v>749</v>
      </c>
      <c r="BM43" s="44"/>
      <c r="BN43" s="44"/>
      <c r="BO43" s="44"/>
      <c r="BP43" s="44"/>
      <c r="BQ43" s="42" t="s">
        <v>603</v>
      </c>
      <c r="BR43" s="47" t="s">
        <v>523</v>
      </c>
      <c r="BS43" s="52">
        <v>50</v>
      </c>
      <c r="BT43" s="44" t="s">
        <v>754</v>
      </c>
      <c r="BU43" s="42"/>
      <c r="BV43" s="1" t="s">
        <v>579</v>
      </c>
      <c r="BW43" s="210" t="s">
        <v>600</v>
      </c>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row>
    <row r="44" spans="1:113" x14ac:dyDescent="0.3">
      <c r="A44" s="39">
        <v>2566</v>
      </c>
      <c r="B44" s="202">
        <v>41894</v>
      </c>
      <c r="C44" s="41" t="s">
        <v>746</v>
      </c>
      <c r="D44" s="42" t="s">
        <v>532</v>
      </c>
      <c r="E44" s="42"/>
      <c r="F44" s="42" t="s">
        <v>812</v>
      </c>
      <c r="G44" s="209">
        <v>41852</v>
      </c>
      <c r="H44" s="44" t="s">
        <v>748</v>
      </c>
      <c r="I44" s="44" t="s">
        <v>749</v>
      </c>
      <c r="J44" s="44"/>
      <c r="K44" s="42" t="s">
        <v>757</v>
      </c>
      <c r="L44" s="42" t="s">
        <v>758</v>
      </c>
      <c r="M44" s="42">
        <v>141.5</v>
      </c>
      <c r="N44" s="42">
        <v>36</v>
      </c>
      <c r="O44" s="42"/>
      <c r="P44" s="42"/>
      <c r="Q44" s="42"/>
      <c r="R44" s="45"/>
      <c r="S44" s="42"/>
      <c r="T44" s="42"/>
      <c r="U44" s="42"/>
      <c r="V44" s="42"/>
      <c r="W44" s="42">
        <v>19.98</v>
      </c>
      <c r="X44" s="42"/>
      <c r="Y44" s="42"/>
      <c r="Z44" s="42"/>
      <c r="AA44" s="42"/>
      <c r="AB44" s="42"/>
      <c r="AC44" s="42"/>
      <c r="AD44" s="42"/>
      <c r="AE44" s="42"/>
      <c r="AF44" s="42"/>
      <c r="AG44" s="42"/>
      <c r="AH44" s="42">
        <v>34</v>
      </c>
      <c r="AI44" s="42"/>
      <c r="AJ44" s="42"/>
      <c r="AK44" s="42"/>
      <c r="AL44" s="42"/>
      <c r="AM44" s="42"/>
      <c r="AN44" s="42"/>
      <c r="AO44" s="42" t="s">
        <v>813</v>
      </c>
      <c r="AP44" s="44" t="s">
        <v>749</v>
      </c>
      <c r="AQ44" s="44"/>
      <c r="AR44" s="44"/>
      <c r="AS44" s="46"/>
      <c r="AT44" s="44">
        <v>7.5</v>
      </c>
      <c r="AU44" s="52" t="s">
        <v>749</v>
      </c>
      <c r="AV44" s="42"/>
      <c r="AW44" s="44">
        <v>0</v>
      </c>
      <c r="AX44" s="44">
        <v>0</v>
      </c>
      <c r="AY44" s="44">
        <v>0</v>
      </c>
      <c r="AZ44" s="44">
        <v>27</v>
      </c>
      <c r="BA44" s="44">
        <v>0</v>
      </c>
      <c r="BB44" s="44">
        <v>0</v>
      </c>
      <c r="BC44" s="44">
        <v>0</v>
      </c>
      <c r="BD44" s="44">
        <v>0</v>
      </c>
      <c r="BE44" s="44">
        <v>0</v>
      </c>
      <c r="BF44" s="44">
        <v>0</v>
      </c>
      <c r="BG44" s="44">
        <v>0</v>
      </c>
      <c r="BH44" s="44">
        <v>0</v>
      </c>
      <c r="BI44" s="44"/>
      <c r="BJ44" s="44" t="s">
        <v>749</v>
      </c>
      <c r="BK44" s="44">
        <v>24</v>
      </c>
      <c r="BL44" s="44" t="s">
        <v>749</v>
      </c>
      <c r="BM44" s="44"/>
      <c r="BN44" s="44"/>
      <c r="BO44" s="44"/>
      <c r="BP44" s="44"/>
      <c r="BQ44" s="42"/>
      <c r="BR44" s="47"/>
      <c r="BS44" s="44"/>
      <c r="BT44" s="44" t="s">
        <v>754</v>
      </c>
      <c r="BU44" s="42"/>
      <c r="BV44" s="157" t="s">
        <v>579</v>
      </c>
      <c r="BW44" s="210" t="s">
        <v>600</v>
      </c>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row>
    <row r="45" spans="1:113" x14ac:dyDescent="0.3">
      <c r="A45" s="39">
        <v>6405</v>
      </c>
      <c r="B45" s="202">
        <v>41898</v>
      </c>
      <c r="C45" s="41" t="s">
        <v>746</v>
      </c>
      <c r="D45" s="42" t="s">
        <v>760</v>
      </c>
      <c r="E45" s="42"/>
      <c r="F45" s="42" t="s">
        <v>812</v>
      </c>
      <c r="G45" s="43">
        <v>41880</v>
      </c>
      <c r="H45" s="44" t="s">
        <v>748</v>
      </c>
      <c r="I45" s="44" t="s">
        <v>855</v>
      </c>
      <c r="J45" s="44"/>
      <c r="K45" s="42" t="s">
        <v>761</v>
      </c>
      <c r="L45" s="218" t="s">
        <v>856</v>
      </c>
      <c r="M45" s="42">
        <v>147</v>
      </c>
      <c r="N45" s="42">
        <v>43.1</v>
      </c>
      <c r="O45" s="42"/>
      <c r="P45" s="42"/>
      <c r="Q45" s="42"/>
      <c r="R45" s="45"/>
      <c r="S45" s="42"/>
      <c r="T45" s="42"/>
      <c r="U45" s="42"/>
      <c r="V45" s="42"/>
      <c r="W45" s="42">
        <v>30</v>
      </c>
      <c r="X45" s="42"/>
      <c r="Y45" s="42"/>
      <c r="Z45" s="42"/>
      <c r="AA45" s="42"/>
      <c r="AB45" s="42"/>
      <c r="AC45" s="42"/>
      <c r="AD45" s="42"/>
      <c r="AE45" s="42"/>
      <c r="AF45" s="42"/>
      <c r="AG45" s="42"/>
      <c r="AH45" s="42">
        <v>41.5</v>
      </c>
      <c r="AI45" s="42"/>
      <c r="AJ45" s="42"/>
      <c r="AK45" s="48"/>
      <c r="AL45" s="48"/>
      <c r="AM45" s="48"/>
      <c r="AN45" s="48"/>
      <c r="AO45" s="42" t="s">
        <v>813</v>
      </c>
      <c r="AP45" s="44" t="s">
        <v>749</v>
      </c>
      <c r="AQ45" s="44"/>
      <c r="AR45" s="44"/>
      <c r="AS45" s="46">
        <v>5</v>
      </c>
      <c r="AT45" s="44">
        <v>17</v>
      </c>
      <c r="AU45" s="44" t="s">
        <v>749</v>
      </c>
      <c r="AV45" s="42"/>
      <c r="AW45" s="44">
        <v>0</v>
      </c>
      <c r="AX45" s="44">
        <v>0</v>
      </c>
      <c r="AY45" s="44">
        <v>11</v>
      </c>
      <c r="AZ45" s="44">
        <v>0</v>
      </c>
      <c r="BA45" s="44">
        <v>0</v>
      </c>
      <c r="BB45" s="44">
        <v>0</v>
      </c>
      <c r="BC45" s="44">
        <v>0</v>
      </c>
      <c r="BD45" s="44">
        <v>0</v>
      </c>
      <c r="BE45" s="44">
        <v>0</v>
      </c>
      <c r="BF45" s="44">
        <v>0</v>
      </c>
      <c r="BG45" s="44">
        <v>0</v>
      </c>
      <c r="BH45" s="44">
        <v>0</v>
      </c>
      <c r="BI45" s="44"/>
      <c r="BJ45" s="44" t="s">
        <v>749</v>
      </c>
      <c r="BK45" s="44"/>
      <c r="BL45" s="44" t="s">
        <v>749</v>
      </c>
      <c r="BM45" s="44"/>
      <c r="BN45" s="44"/>
      <c r="BO45" s="44"/>
      <c r="BP45" s="44"/>
      <c r="BQ45" s="47"/>
      <c r="BR45" s="47"/>
      <c r="BS45" s="44"/>
      <c r="BT45" s="44" t="s">
        <v>754</v>
      </c>
      <c r="BU45" s="47" t="s">
        <v>762</v>
      </c>
      <c r="BV45" t="s">
        <v>763</v>
      </c>
      <c r="BW45" s="226" t="s">
        <v>580</v>
      </c>
    </row>
    <row r="46" spans="1:113" x14ac:dyDescent="0.3">
      <c r="A46" s="39">
        <v>1480</v>
      </c>
      <c r="B46" s="202">
        <v>41894</v>
      </c>
      <c r="C46" s="41" t="s">
        <v>746</v>
      </c>
      <c r="D46" s="42" t="s">
        <v>532</v>
      </c>
      <c r="E46" s="42"/>
      <c r="F46" s="42" t="s">
        <v>812</v>
      </c>
      <c r="G46" s="154">
        <v>41846</v>
      </c>
      <c r="H46" s="44" t="s">
        <v>748</v>
      </c>
      <c r="I46" s="44" t="s">
        <v>749</v>
      </c>
      <c r="J46" s="44"/>
      <c r="K46" s="48" t="s">
        <v>765</v>
      </c>
      <c r="L46" s="48" t="s">
        <v>766</v>
      </c>
      <c r="M46" s="48">
        <v>160.68</v>
      </c>
      <c r="N46" s="48">
        <v>41.71</v>
      </c>
      <c r="O46" s="48"/>
      <c r="P46" s="48"/>
      <c r="Q46" s="48"/>
      <c r="R46" s="49"/>
      <c r="S46" s="48"/>
      <c r="T46" s="48"/>
      <c r="U46" s="48"/>
      <c r="V46" s="48"/>
      <c r="W46" s="48">
        <v>21.75</v>
      </c>
      <c r="X46" s="48"/>
      <c r="Y46" s="48"/>
      <c r="Z46" s="48"/>
      <c r="AA46" s="48"/>
      <c r="AB46" s="48"/>
      <c r="AC46" s="48"/>
      <c r="AD46" s="48"/>
      <c r="AE46" s="48"/>
      <c r="AF46" s="48"/>
      <c r="AG46" s="48"/>
      <c r="AH46" s="48">
        <v>40.04</v>
      </c>
      <c r="AI46" s="48"/>
      <c r="AJ46" s="48"/>
      <c r="AK46" s="48"/>
      <c r="AL46" s="48"/>
      <c r="AM46" s="48"/>
      <c r="AN46" s="48"/>
      <c r="AO46" s="42" t="s">
        <v>813</v>
      </c>
      <c r="AP46" s="44" t="s">
        <v>749</v>
      </c>
      <c r="AQ46" s="52"/>
      <c r="AR46" s="52"/>
      <c r="AS46" s="46"/>
      <c r="AT46" s="52">
        <v>11.6</v>
      </c>
      <c r="AU46" s="52" t="s">
        <v>749</v>
      </c>
      <c r="AV46" s="48"/>
      <c r="AW46" s="52">
        <v>0</v>
      </c>
      <c r="AX46" s="52">
        <v>0</v>
      </c>
      <c r="AY46" s="52">
        <v>0</v>
      </c>
      <c r="AZ46" s="52">
        <v>20</v>
      </c>
      <c r="BA46" s="52">
        <v>0</v>
      </c>
      <c r="BB46" s="44">
        <v>0</v>
      </c>
      <c r="BC46" s="44">
        <v>0</v>
      </c>
      <c r="BD46" s="44">
        <v>0</v>
      </c>
      <c r="BE46" s="44">
        <v>0</v>
      </c>
      <c r="BF46" s="44">
        <v>0</v>
      </c>
      <c r="BG46" s="44">
        <v>0</v>
      </c>
      <c r="BH46" s="44">
        <v>0</v>
      </c>
      <c r="BI46" s="52"/>
      <c r="BJ46" s="52" t="s">
        <v>749</v>
      </c>
      <c r="BK46" s="44"/>
      <c r="BL46" s="44" t="s">
        <v>749</v>
      </c>
      <c r="BM46" s="44"/>
      <c r="BN46" s="44"/>
      <c r="BO46" s="44"/>
      <c r="BP46" s="44"/>
      <c r="BQ46" s="50" t="s">
        <v>767</v>
      </c>
      <c r="BR46" s="50"/>
      <c r="BS46" s="52"/>
      <c r="BT46" s="44" t="s">
        <v>754</v>
      </c>
      <c r="BU46" s="48"/>
      <c r="BV46" t="s">
        <v>768</v>
      </c>
      <c r="BW46" s="58" t="s">
        <v>600</v>
      </c>
    </row>
    <row r="47" spans="1:113" x14ac:dyDescent="0.3">
      <c r="A47" s="39">
        <v>8078</v>
      </c>
      <c r="B47" s="222">
        <v>41894</v>
      </c>
      <c r="C47" s="41" t="s">
        <v>746</v>
      </c>
      <c r="D47" s="42" t="s">
        <v>760</v>
      </c>
      <c r="E47" s="42"/>
      <c r="F47" s="42" t="s">
        <v>812</v>
      </c>
      <c r="G47" s="51">
        <v>41820</v>
      </c>
      <c r="H47" s="44" t="s">
        <v>748</v>
      </c>
      <c r="I47" s="44" t="s">
        <v>749</v>
      </c>
      <c r="J47" s="44"/>
      <c r="K47" s="48" t="s">
        <v>769</v>
      </c>
      <c r="L47" s="228" t="s">
        <v>857</v>
      </c>
      <c r="M47" s="48">
        <v>170.01</v>
      </c>
      <c r="N47" s="48">
        <v>35</v>
      </c>
      <c r="O47" s="48"/>
      <c r="P47" s="48"/>
      <c r="Q47" s="48"/>
      <c r="R47" s="49"/>
      <c r="S47" s="48"/>
      <c r="T47" s="48"/>
      <c r="U47" s="48"/>
      <c r="V47" s="48"/>
      <c r="W47" s="48">
        <v>20</v>
      </c>
      <c r="X47" s="48"/>
      <c r="Y47" s="48"/>
      <c r="Z47" s="48"/>
      <c r="AA47" s="48"/>
      <c r="AB47" s="48"/>
      <c r="AC47" s="48"/>
      <c r="AD47" s="48"/>
      <c r="AE47" s="48"/>
      <c r="AF47" s="48"/>
      <c r="AG47" s="48"/>
      <c r="AH47" s="48">
        <v>33</v>
      </c>
      <c r="AI47" s="48"/>
      <c r="AJ47" s="48"/>
      <c r="AK47" s="48"/>
      <c r="AL47" s="48"/>
      <c r="AM47" s="48"/>
      <c r="AN47" s="48"/>
      <c r="AO47" s="42" t="s">
        <v>813</v>
      </c>
      <c r="AP47" s="52" t="s">
        <v>749</v>
      </c>
      <c r="AQ47" s="52"/>
      <c r="AR47" s="52"/>
      <c r="AS47" s="53"/>
      <c r="AT47" s="52">
        <v>8.5</v>
      </c>
      <c r="AU47" s="52" t="s">
        <v>749</v>
      </c>
      <c r="AV47" s="48"/>
      <c r="AW47" s="52">
        <v>0</v>
      </c>
      <c r="AX47" s="52">
        <v>0</v>
      </c>
      <c r="AY47" s="52">
        <v>15</v>
      </c>
      <c r="AZ47" s="52">
        <v>0</v>
      </c>
      <c r="BA47" s="52">
        <v>0</v>
      </c>
      <c r="BB47" s="52">
        <v>0</v>
      </c>
      <c r="BC47" s="52">
        <v>0</v>
      </c>
      <c r="BD47" s="52">
        <v>0</v>
      </c>
      <c r="BE47" s="44">
        <v>0</v>
      </c>
      <c r="BF47" s="44">
        <v>0</v>
      </c>
      <c r="BG47" s="44">
        <v>0</v>
      </c>
      <c r="BH47" s="44">
        <v>0</v>
      </c>
      <c r="BI47" s="44"/>
      <c r="BJ47" s="44" t="s">
        <v>749</v>
      </c>
      <c r="BK47" s="44"/>
      <c r="BL47" s="44" t="s">
        <v>749</v>
      </c>
      <c r="BM47" s="44"/>
      <c r="BN47" s="44"/>
      <c r="BO47" s="44"/>
      <c r="BP47" s="44"/>
      <c r="BQ47" s="50"/>
      <c r="BR47" s="50"/>
      <c r="BS47" s="52"/>
      <c r="BT47" s="44" t="s">
        <v>754</v>
      </c>
      <c r="BU47" s="218" t="s">
        <v>858</v>
      </c>
      <c r="BV47" t="s">
        <v>579</v>
      </c>
      <c r="BW47" s="58" t="s">
        <v>600</v>
      </c>
    </row>
    <row r="48" spans="1:113" x14ac:dyDescent="0.3">
      <c r="A48" s="39">
        <v>1454</v>
      </c>
      <c r="B48" s="202">
        <v>41846</v>
      </c>
      <c r="C48" s="41" t="s">
        <v>746</v>
      </c>
      <c r="D48" s="42" t="s">
        <v>532</v>
      </c>
      <c r="E48" s="42"/>
      <c r="F48" s="42" t="s">
        <v>812</v>
      </c>
      <c r="G48" s="212">
        <v>41820</v>
      </c>
      <c r="H48" s="44" t="s">
        <v>748</v>
      </c>
      <c r="I48" s="44" t="s">
        <v>749</v>
      </c>
      <c r="J48" s="44"/>
      <c r="K48" s="42" t="s">
        <v>770</v>
      </c>
      <c r="L48" s="42" t="s">
        <v>771</v>
      </c>
      <c r="M48" s="48">
        <v>149.9</v>
      </c>
      <c r="N48" s="48">
        <v>32.24</v>
      </c>
      <c r="O48" s="48" t="s">
        <v>759</v>
      </c>
      <c r="P48" s="48">
        <v>1020</v>
      </c>
      <c r="Q48" s="48">
        <v>34.950000000000003</v>
      </c>
      <c r="R48" s="211">
        <v>1020</v>
      </c>
      <c r="S48" s="211">
        <v>34.950000000000003</v>
      </c>
      <c r="T48" s="48"/>
      <c r="U48" s="48"/>
      <c r="V48" s="48"/>
      <c r="W48" s="48">
        <v>19.39</v>
      </c>
      <c r="X48" s="48"/>
      <c r="Y48" s="48"/>
      <c r="Z48" s="48"/>
      <c r="AA48" s="48"/>
      <c r="AB48" s="48"/>
      <c r="AC48" s="48"/>
      <c r="AD48" s="48"/>
      <c r="AE48" s="48"/>
      <c r="AF48" s="48"/>
      <c r="AG48" s="48"/>
      <c r="AH48" s="48">
        <v>31.72</v>
      </c>
      <c r="AI48" s="48"/>
      <c r="AJ48" s="48"/>
      <c r="AK48" s="48"/>
      <c r="AL48" s="48"/>
      <c r="AM48" s="48"/>
      <c r="AN48" s="48"/>
      <c r="AO48" s="42" t="s">
        <v>813</v>
      </c>
      <c r="AP48" s="44" t="s">
        <v>749</v>
      </c>
      <c r="AQ48" s="52"/>
      <c r="AR48" s="52"/>
      <c r="AS48" s="46">
        <v>10</v>
      </c>
      <c r="AT48" s="44">
        <v>12</v>
      </c>
      <c r="AU48" s="52" t="s">
        <v>753</v>
      </c>
      <c r="AV48" s="48"/>
      <c r="AW48" s="52">
        <v>0</v>
      </c>
      <c r="AX48" s="52">
        <v>0</v>
      </c>
      <c r="AY48" s="52">
        <v>7</v>
      </c>
      <c r="AZ48" s="52">
        <v>0</v>
      </c>
      <c r="BA48" s="52">
        <v>0</v>
      </c>
      <c r="BB48" s="44">
        <v>0</v>
      </c>
      <c r="BC48" s="44">
        <v>0</v>
      </c>
      <c r="BD48" s="44">
        <v>0</v>
      </c>
      <c r="BE48" s="44">
        <v>0</v>
      </c>
      <c r="BF48" s="44">
        <v>0</v>
      </c>
      <c r="BG48" s="44">
        <v>0</v>
      </c>
      <c r="BH48" s="44">
        <v>0</v>
      </c>
      <c r="BI48" s="44"/>
      <c r="BJ48" s="213" t="s">
        <v>772</v>
      </c>
      <c r="BK48" s="44"/>
      <c r="BL48" s="44" t="s">
        <v>749</v>
      </c>
      <c r="BM48" s="44"/>
      <c r="BN48" s="44"/>
      <c r="BO48" s="44"/>
      <c r="BP48" s="44"/>
      <c r="BQ48" s="50"/>
      <c r="BR48" s="50"/>
      <c r="BS48" s="52"/>
      <c r="BT48" s="44" t="s">
        <v>754</v>
      </c>
      <c r="BU48" s="48"/>
      <c r="BV48" t="s">
        <v>579</v>
      </c>
      <c r="BW48" s="206" t="s">
        <v>580</v>
      </c>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row>
    <row r="49" spans="1:113" x14ac:dyDescent="0.3">
      <c r="A49" s="39">
        <v>1492</v>
      </c>
      <c r="B49" s="43">
        <v>41894</v>
      </c>
      <c r="C49" s="41" t="s">
        <v>746</v>
      </c>
      <c r="D49" s="42" t="s">
        <v>532</v>
      </c>
      <c r="E49" s="42"/>
      <c r="F49" s="42" t="s">
        <v>812</v>
      </c>
      <c r="G49" s="154">
        <v>41846</v>
      </c>
      <c r="H49" s="44" t="s">
        <v>748</v>
      </c>
      <c r="I49" s="44" t="s">
        <v>749</v>
      </c>
      <c r="J49" s="44"/>
      <c r="K49" s="48" t="s">
        <v>773</v>
      </c>
      <c r="L49" s="48" t="s">
        <v>766</v>
      </c>
      <c r="M49" s="48">
        <v>154.5</v>
      </c>
      <c r="N49" s="48">
        <v>40.11</v>
      </c>
      <c r="O49" s="48"/>
      <c r="P49" s="48"/>
      <c r="Q49" s="48"/>
      <c r="R49" s="49"/>
      <c r="S49" s="48"/>
      <c r="T49" s="48"/>
      <c r="U49" s="48"/>
      <c r="V49" s="48"/>
      <c r="W49" s="48">
        <v>20.91</v>
      </c>
      <c r="X49" s="48"/>
      <c r="Y49" s="48"/>
      <c r="Z49" s="48"/>
      <c r="AA49" s="48"/>
      <c r="AB49" s="48"/>
      <c r="AC49" s="48"/>
      <c r="AD49" s="48"/>
      <c r="AE49" s="48"/>
      <c r="AF49" s="48"/>
      <c r="AG49" s="48"/>
      <c r="AH49" s="48">
        <v>38.5</v>
      </c>
      <c r="AI49" s="48"/>
      <c r="AJ49" s="48"/>
      <c r="AK49" s="48"/>
      <c r="AL49" s="48"/>
      <c r="AM49" s="48"/>
      <c r="AN49" s="48"/>
      <c r="AO49" s="42" t="s">
        <v>813</v>
      </c>
      <c r="AP49" s="44" t="s">
        <v>749</v>
      </c>
      <c r="AQ49" s="52"/>
      <c r="AR49" s="52"/>
      <c r="AS49" s="46"/>
      <c r="AT49" s="44">
        <v>11.6</v>
      </c>
      <c r="AU49" s="52" t="s">
        <v>753</v>
      </c>
      <c r="AV49" s="48"/>
      <c r="AW49" s="52">
        <v>0</v>
      </c>
      <c r="AX49" s="52">
        <v>0</v>
      </c>
      <c r="AY49" s="52">
        <v>0</v>
      </c>
      <c r="AZ49" s="44">
        <v>0</v>
      </c>
      <c r="BA49" s="52">
        <v>0</v>
      </c>
      <c r="BB49" s="44">
        <v>30</v>
      </c>
      <c r="BC49" s="44">
        <v>0</v>
      </c>
      <c r="BD49" s="44">
        <v>0</v>
      </c>
      <c r="BE49" s="44">
        <v>0</v>
      </c>
      <c r="BF49" s="44">
        <v>0</v>
      </c>
      <c r="BG49" s="44">
        <v>0</v>
      </c>
      <c r="BH49" s="44">
        <v>0</v>
      </c>
      <c r="BI49" s="52"/>
      <c r="BJ49" s="52" t="s">
        <v>749</v>
      </c>
      <c r="BK49" s="44"/>
      <c r="BL49" s="44" t="s">
        <v>749</v>
      </c>
      <c r="BM49" s="44"/>
      <c r="BN49" s="44"/>
      <c r="BO49" s="44"/>
      <c r="BP49" s="44"/>
      <c r="BQ49" s="50"/>
      <c r="BR49" s="50"/>
      <c r="BS49" s="52"/>
      <c r="BT49" s="44" t="s">
        <v>754</v>
      </c>
      <c r="BU49" s="48"/>
      <c r="BV49" s="214" t="s">
        <v>579</v>
      </c>
      <c r="BW49" s="58" t="s">
        <v>600</v>
      </c>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row>
    <row r="50" spans="1:113" x14ac:dyDescent="0.3">
      <c r="A50" s="39">
        <v>3286</v>
      </c>
      <c r="B50" s="202">
        <v>41898</v>
      </c>
      <c r="C50" s="41" t="s">
        <v>746</v>
      </c>
      <c r="D50" s="42" t="s">
        <v>532</v>
      </c>
      <c r="E50" s="42"/>
      <c r="F50" s="42" t="s">
        <v>812</v>
      </c>
      <c r="G50" s="154">
        <v>41880</v>
      </c>
      <c r="H50" s="44" t="s">
        <v>748</v>
      </c>
      <c r="I50" s="44" t="s">
        <v>749</v>
      </c>
      <c r="J50" s="44"/>
      <c r="K50" s="42" t="s">
        <v>774</v>
      </c>
      <c r="L50" s="42" t="s">
        <v>775</v>
      </c>
      <c r="M50" s="48">
        <v>144.80000000000001</v>
      </c>
      <c r="N50" s="48">
        <v>36.07</v>
      </c>
      <c r="O50" s="48"/>
      <c r="P50" s="48"/>
      <c r="Q50" s="42"/>
      <c r="R50" s="49"/>
      <c r="S50" s="48"/>
      <c r="T50" s="48"/>
      <c r="U50" s="48"/>
      <c r="V50" s="48"/>
      <c r="W50" s="42">
        <v>18.62</v>
      </c>
      <c r="X50" s="48"/>
      <c r="Y50" s="48"/>
      <c r="Z50" s="48"/>
      <c r="AA50" s="48"/>
      <c r="AB50" s="48"/>
      <c r="AC50" s="48"/>
      <c r="AD50" s="48"/>
      <c r="AE50" s="48"/>
      <c r="AF50" s="48"/>
      <c r="AG50" s="48"/>
      <c r="AH50" s="42">
        <v>33.840000000000003</v>
      </c>
      <c r="AI50" s="42"/>
      <c r="AJ50" s="42"/>
      <c r="AK50" s="48"/>
      <c r="AL50" s="48"/>
      <c r="AM50" s="48"/>
      <c r="AN50" s="48"/>
      <c r="AO50" s="42" t="s">
        <v>813</v>
      </c>
      <c r="AP50" s="44" t="s">
        <v>749</v>
      </c>
      <c r="AQ50" s="44"/>
      <c r="AR50" s="44"/>
      <c r="AS50" s="46"/>
      <c r="AT50" s="215">
        <v>12.5</v>
      </c>
      <c r="AU50" s="44" t="s">
        <v>753</v>
      </c>
      <c r="AV50" s="42"/>
      <c r="AW50" s="44">
        <v>0</v>
      </c>
      <c r="AX50" s="44">
        <v>32</v>
      </c>
      <c r="AY50" s="44">
        <v>0</v>
      </c>
      <c r="AZ50" s="44">
        <v>0</v>
      </c>
      <c r="BA50" s="44">
        <v>0</v>
      </c>
      <c r="BB50" s="44">
        <v>0</v>
      </c>
      <c r="BC50" s="44">
        <v>0</v>
      </c>
      <c r="BD50" s="44">
        <v>0</v>
      </c>
      <c r="BE50" s="44">
        <v>0</v>
      </c>
      <c r="BF50" s="44">
        <v>0</v>
      </c>
      <c r="BG50" s="44">
        <v>0</v>
      </c>
      <c r="BH50" s="44">
        <v>0</v>
      </c>
      <c r="BI50" s="44"/>
      <c r="BJ50" s="44" t="s">
        <v>749</v>
      </c>
      <c r="BK50" s="44">
        <v>12</v>
      </c>
      <c r="BL50" s="44" t="s">
        <v>749</v>
      </c>
      <c r="BM50" s="44"/>
      <c r="BN50" s="44"/>
      <c r="BO50" s="44"/>
      <c r="BP50" s="44"/>
      <c r="BQ50" s="47" t="s">
        <v>603</v>
      </c>
      <c r="BR50" s="50" t="s">
        <v>523</v>
      </c>
      <c r="BS50" s="44">
        <v>50</v>
      </c>
      <c r="BT50" s="44" t="s">
        <v>754</v>
      </c>
      <c r="BU50" s="42"/>
      <c r="BV50" s="1" t="s">
        <v>579</v>
      </c>
      <c r="BW50" s="58" t="s">
        <v>580</v>
      </c>
    </row>
    <row r="51" spans="1:113" x14ac:dyDescent="0.3">
      <c r="A51" s="39">
        <v>5663</v>
      </c>
      <c r="B51" s="202">
        <v>41894</v>
      </c>
      <c r="C51" s="41" t="s">
        <v>746</v>
      </c>
      <c r="D51" s="42" t="s">
        <v>760</v>
      </c>
      <c r="E51" s="42"/>
      <c r="F51" s="42" t="s">
        <v>812</v>
      </c>
      <c r="G51" s="154">
        <v>41863</v>
      </c>
      <c r="H51" s="44" t="s">
        <v>748</v>
      </c>
      <c r="I51" s="44" t="s">
        <v>749</v>
      </c>
      <c r="J51" s="44"/>
      <c r="K51" s="48" t="s">
        <v>776</v>
      </c>
      <c r="L51" s="42" t="s">
        <v>777</v>
      </c>
      <c r="M51" s="48">
        <v>209.47</v>
      </c>
      <c r="N51" s="48">
        <v>31.92</v>
      </c>
      <c r="O51" s="42"/>
      <c r="P51" s="48"/>
      <c r="Q51" s="48"/>
      <c r="R51" s="49"/>
      <c r="S51" s="48"/>
      <c r="T51" s="48"/>
      <c r="U51" s="48"/>
      <c r="V51" s="48"/>
      <c r="W51" s="48">
        <v>16.88</v>
      </c>
      <c r="X51" s="48"/>
      <c r="Y51" s="48"/>
      <c r="Z51" s="48"/>
      <c r="AA51" s="48"/>
      <c r="AB51" s="48"/>
      <c r="AC51" s="48"/>
      <c r="AD51" s="48"/>
      <c r="AE51" s="48"/>
      <c r="AF51" s="48"/>
      <c r="AG51" s="48"/>
      <c r="AH51" s="48">
        <v>29.23</v>
      </c>
      <c r="AI51" s="48"/>
      <c r="AJ51" s="48"/>
      <c r="AK51" s="48"/>
      <c r="AL51" s="48"/>
      <c r="AM51" s="48"/>
      <c r="AN51" s="48"/>
      <c r="AO51" s="42" t="s">
        <v>813</v>
      </c>
      <c r="AP51" s="44" t="s">
        <v>749</v>
      </c>
      <c r="AQ51" s="52"/>
      <c r="AR51" s="52"/>
      <c r="AS51" s="46"/>
      <c r="AT51" s="52">
        <v>20</v>
      </c>
      <c r="AU51" s="52" t="s">
        <v>749</v>
      </c>
      <c r="AV51" s="48"/>
      <c r="AW51" s="52">
        <v>0</v>
      </c>
      <c r="AX51" s="52">
        <v>0</v>
      </c>
      <c r="AY51" s="52">
        <v>0</v>
      </c>
      <c r="AZ51" s="52">
        <v>0</v>
      </c>
      <c r="BA51" s="44">
        <v>0</v>
      </c>
      <c r="BB51" s="44">
        <v>0</v>
      </c>
      <c r="BC51" s="44">
        <v>0</v>
      </c>
      <c r="BD51" s="44">
        <v>0</v>
      </c>
      <c r="BE51" s="44">
        <v>0</v>
      </c>
      <c r="BF51" s="44">
        <v>0</v>
      </c>
      <c r="BG51" s="44">
        <v>0</v>
      </c>
      <c r="BH51" s="44">
        <v>0</v>
      </c>
      <c r="BI51" s="44"/>
      <c r="BJ51" s="44" t="s">
        <v>749</v>
      </c>
      <c r="BK51" s="44"/>
      <c r="BL51" s="44" t="s">
        <v>749</v>
      </c>
      <c r="BM51" s="216"/>
      <c r="BN51" s="216"/>
      <c r="BO51" s="216"/>
      <c r="BP51" s="216"/>
      <c r="BQ51" s="50"/>
      <c r="BR51" s="50"/>
      <c r="BS51" s="52"/>
      <c r="BT51" s="44" t="s">
        <v>754</v>
      </c>
      <c r="BU51" s="48" t="s">
        <v>778</v>
      </c>
      <c r="BV51" s="214" t="s">
        <v>579</v>
      </c>
      <c r="BW51" s="206" t="s">
        <v>600</v>
      </c>
    </row>
    <row r="52" spans="1:113" x14ac:dyDescent="0.3">
      <c r="A52" s="39">
        <v>1434</v>
      </c>
      <c r="B52" s="202">
        <v>41846</v>
      </c>
      <c r="C52" s="41" t="s">
        <v>746</v>
      </c>
      <c r="D52" s="42" t="s">
        <v>532</v>
      </c>
      <c r="E52" s="42"/>
      <c r="F52" s="42" t="s">
        <v>812</v>
      </c>
      <c r="G52" s="217">
        <v>41820</v>
      </c>
      <c r="H52" s="44" t="s">
        <v>748</v>
      </c>
      <c r="I52" s="44" t="s">
        <v>749</v>
      </c>
      <c r="J52" s="44"/>
      <c r="K52" s="48" t="s">
        <v>779</v>
      </c>
      <c r="L52" s="48" t="s">
        <v>780</v>
      </c>
      <c r="M52" s="48">
        <v>138.47</v>
      </c>
      <c r="N52" s="48">
        <v>34.03</v>
      </c>
      <c r="O52" s="42" t="s">
        <v>759</v>
      </c>
      <c r="P52" s="48">
        <v>600</v>
      </c>
      <c r="Q52" s="48">
        <v>39.69</v>
      </c>
      <c r="R52" s="211">
        <v>600</v>
      </c>
      <c r="S52" s="211">
        <v>39.69</v>
      </c>
      <c r="T52" s="48"/>
      <c r="U52" s="48"/>
      <c r="V52" s="48"/>
      <c r="W52" s="48">
        <v>18.34</v>
      </c>
      <c r="X52" s="48"/>
      <c r="Y52" s="48"/>
      <c r="Z52" s="48"/>
      <c r="AA52" s="48"/>
      <c r="AB52" s="48"/>
      <c r="AC52" s="48"/>
      <c r="AD52" s="48"/>
      <c r="AE52" s="48"/>
      <c r="AF52" s="48"/>
      <c r="AG52" s="48"/>
      <c r="AH52" s="48">
        <v>33.090000000000003</v>
      </c>
      <c r="AI52" s="48"/>
      <c r="AJ52" s="48"/>
      <c r="AK52" s="48"/>
      <c r="AL52" s="48"/>
      <c r="AM52" s="48"/>
      <c r="AN52" s="48"/>
      <c r="AO52" s="42" t="s">
        <v>813</v>
      </c>
      <c r="AP52" s="44" t="s">
        <v>749</v>
      </c>
      <c r="AQ52" s="52"/>
      <c r="AR52" s="52"/>
      <c r="AS52" s="46"/>
      <c r="AT52" s="52">
        <v>7</v>
      </c>
      <c r="AU52" s="52" t="s">
        <v>749</v>
      </c>
      <c r="AV52" s="48"/>
      <c r="AW52" s="52">
        <v>0</v>
      </c>
      <c r="AX52" s="52">
        <v>0</v>
      </c>
      <c r="AY52" s="52">
        <v>0</v>
      </c>
      <c r="AZ52" s="52">
        <v>0</v>
      </c>
      <c r="BA52" s="44">
        <v>0</v>
      </c>
      <c r="BB52" s="44">
        <v>0</v>
      </c>
      <c r="BC52" s="44">
        <v>0</v>
      </c>
      <c r="BD52" s="44">
        <v>0</v>
      </c>
      <c r="BE52" s="44">
        <v>0</v>
      </c>
      <c r="BF52" s="44">
        <v>0</v>
      </c>
      <c r="BG52" s="44">
        <v>0</v>
      </c>
      <c r="BH52" s="44">
        <v>0</v>
      </c>
      <c r="BI52" s="44"/>
      <c r="BJ52" s="44" t="s">
        <v>749</v>
      </c>
      <c r="BK52" s="44">
        <v>12</v>
      </c>
      <c r="BL52" s="44" t="s">
        <v>749</v>
      </c>
      <c r="BM52" s="44"/>
      <c r="BN52" s="44"/>
      <c r="BO52" s="44"/>
      <c r="BP52" s="44"/>
      <c r="BQ52" s="50"/>
      <c r="BR52" s="50"/>
      <c r="BS52" s="52"/>
      <c r="BT52" s="44" t="s">
        <v>754</v>
      </c>
      <c r="BU52" s="47"/>
      <c r="BV52" s="214" t="s">
        <v>579</v>
      </c>
      <c r="BW52" s="206" t="s">
        <v>580</v>
      </c>
    </row>
    <row r="53" spans="1:113" x14ac:dyDescent="0.3">
      <c r="A53" s="39">
        <v>4198</v>
      </c>
      <c r="B53" s="202">
        <v>41894</v>
      </c>
      <c r="C53" s="41" t="s">
        <v>746</v>
      </c>
      <c r="D53" s="42" t="s">
        <v>760</v>
      </c>
      <c r="E53" s="42"/>
      <c r="F53" s="42" t="s">
        <v>812</v>
      </c>
      <c r="G53" s="51">
        <v>41820</v>
      </c>
      <c r="H53" s="44" t="s">
        <v>748</v>
      </c>
      <c r="I53" s="44" t="s">
        <v>855</v>
      </c>
      <c r="J53" s="44"/>
      <c r="K53" s="42" t="s">
        <v>781</v>
      </c>
      <c r="L53" s="42" t="s">
        <v>693</v>
      </c>
      <c r="M53" s="42">
        <v>141.01</v>
      </c>
      <c r="N53" s="42">
        <v>35.08</v>
      </c>
      <c r="O53" s="42"/>
      <c r="P53" s="42"/>
      <c r="Q53" s="42"/>
      <c r="R53" s="45"/>
      <c r="S53" s="42"/>
      <c r="T53" s="42"/>
      <c r="U53" s="42"/>
      <c r="V53" s="42"/>
      <c r="W53" s="42">
        <v>19.399999999999999</v>
      </c>
      <c r="X53" s="42"/>
      <c r="Y53" s="42"/>
      <c r="Z53" s="42"/>
      <c r="AA53" s="42"/>
      <c r="AB53" s="42"/>
      <c r="AC53" s="42"/>
      <c r="AD53" s="42"/>
      <c r="AE53" s="42"/>
      <c r="AF53" s="42"/>
      <c r="AG53" s="42"/>
      <c r="AH53" s="42">
        <v>33.770000000000003</v>
      </c>
      <c r="AI53" s="42"/>
      <c r="AJ53" s="42"/>
      <c r="AK53" s="42"/>
      <c r="AL53" s="42"/>
      <c r="AM53" s="42"/>
      <c r="AN53" s="42"/>
      <c r="AO53" s="42" t="s">
        <v>813</v>
      </c>
      <c r="AP53" s="44" t="s">
        <v>749</v>
      </c>
      <c r="AQ53" s="44"/>
      <c r="AR53" s="44"/>
      <c r="AS53" s="46">
        <v>10</v>
      </c>
      <c r="AT53" s="44">
        <v>17</v>
      </c>
      <c r="AU53" s="44" t="s">
        <v>753</v>
      </c>
      <c r="AV53" s="42"/>
      <c r="AW53" s="44">
        <v>0</v>
      </c>
      <c r="AX53" s="44">
        <v>12</v>
      </c>
      <c r="AY53" s="44">
        <v>0</v>
      </c>
      <c r="AZ53" s="44">
        <v>0</v>
      </c>
      <c r="BA53" s="44">
        <v>0</v>
      </c>
      <c r="BB53" s="44">
        <v>0</v>
      </c>
      <c r="BC53" s="44">
        <v>0</v>
      </c>
      <c r="BD53" s="44">
        <v>0</v>
      </c>
      <c r="BE53" s="44">
        <v>0</v>
      </c>
      <c r="BF53" s="44">
        <v>0</v>
      </c>
      <c r="BG53" s="44">
        <v>0</v>
      </c>
      <c r="BH53" s="44">
        <v>0</v>
      </c>
      <c r="BI53" s="44"/>
      <c r="BJ53" s="44" t="s">
        <v>749</v>
      </c>
      <c r="BK53" s="44">
        <v>24</v>
      </c>
      <c r="BL53" s="44" t="s">
        <v>749</v>
      </c>
      <c r="BM53" s="44"/>
      <c r="BN53" s="44"/>
      <c r="BO53" s="44"/>
      <c r="BP53" s="44"/>
      <c r="BQ53" s="47"/>
      <c r="BR53" s="47"/>
      <c r="BS53" s="44"/>
      <c r="BT53" s="44" t="s">
        <v>754</v>
      </c>
      <c r="BU53" s="47" t="s">
        <v>859</v>
      </c>
      <c r="BV53" s="157" t="s">
        <v>579</v>
      </c>
      <c r="BW53" s="206" t="s">
        <v>600</v>
      </c>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row>
    <row r="54" spans="1:113" s="1" customFormat="1" x14ac:dyDescent="0.3">
      <c r="A54" s="39">
        <v>3759</v>
      </c>
      <c r="B54" s="202">
        <v>41898</v>
      </c>
      <c r="C54" s="41" t="s">
        <v>746</v>
      </c>
      <c r="D54" s="42" t="s">
        <v>532</v>
      </c>
      <c r="E54" s="42"/>
      <c r="F54" s="42" t="s">
        <v>812</v>
      </c>
      <c r="G54" s="154">
        <v>41867</v>
      </c>
      <c r="H54" s="44" t="s">
        <v>748</v>
      </c>
      <c r="I54" s="44" t="s">
        <v>749</v>
      </c>
      <c r="J54" s="44"/>
      <c r="K54" s="42" t="s">
        <v>782</v>
      </c>
      <c r="L54" s="42" t="s">
        <v>766</v>
      </c>
      <c r="M54" s="48">
        <v>142</v>
      </c>
      <c r="N54" s="48">
        <v>35.93</v>
      </c>
      <c r="O54" s="48"/>
      <c r="P54" s="48"/>
      <c r="Q54" s="42"/>
      <c r="R54" s="49"/>
      <c r="S54" s="48"/>
      <c r="T54" s="48"/>
      <c r="U54" s="48"/>
      <c r="V54" s="48"/>
      <c r="W54" s="42">
        <v>18.96</v>
      </c>
      <c r="X54" s="48"/>
      <c r="Y54" s="48"/>
      <c r="Z54" s="48"/>
      <c r="AA54" s="48"/>
      <c r="AB54" s="48"/>
      <c r="AC54" s="48"/>
      <c r="AD54" s="48"/>
      <c r="AE54" s="42"/>
      <c r="AF54" s="48"/>
      <c r="AG54" s="48"/>
      <c r="AH54" s="42">
        <v>34.93</v>
      </c>
      <c r="AI54" s="42"/>
      <c r="AJ54" s="42"/>
      <c r="AK54" s="48"/>
      <c r="AL54" s="48"/>
      <c r="AM54" s="48"/>
      <c r="AN54" s="48"/>
      <c r="AO54" s="42" t="s">
        <v>813</v>
      </c>
      <c r="AP54" s="44" t="s">
        <v>749</v>
      </c>
      <c r="AQ54" s="44"/>
      <c r="AR54" s="44"/>
      <c r="AS54" s="46"/>
      <c r="AT54" s="44">
        <v>11.1</v>
      </c>
      <c r="AU54" s="44" t="s">
        <v>753</v>
      </c>
      <c r="AV54" s="42"/>
      <c r="AW54" s="44">
        <v>0</v>
      </c>
      <c r="AX54" s="44">
        <v>0</v>
      </c>
      <c r="AY54" s="44">
        <v>0</v>
      </c>
      <c r="AZ54" s="44">
        <v>25</v>
      </c>
      <c r="BA54" s="44">
        <v>0</v>
      </c>
      <c r="BB54" s="44">
        <v>0</v>
      </c>
      <c r="BC54" s="44">
        <v>0</v>
      </c>
      <c r="BD54" s="44">
        <v>0</v>
      </c>
      <c r="BE54" s="44">
        <v>0</v>
      </c>
      <c r="BF54" s="44">
        <v>0</v>
      </c>
      <c r="BG54" s="44">
        <v>0</v>
      </c>
      <c r="BH54" s="44">
        <v>0</v>
      </c>
      <c r="BI54" s="44"/>
      <c r="BJ54" s="44" t="s">
        <v>749</v>
      </c>
      <c r="BK54" s="44">
        <v>12</v>
      </c>
      <c r="BL54" s="44" t="s">
        <v>749</v>
      </c>
      <c r="BM54" s="44"/>
      <c r="BN54" s="44"/>
      <c r="BO54" s="44"/>
      <c r="BP54" s="44"/>
      <c r="BQ54" s="47"/>
      <c r="BR54" s="50"/>
      <c r="BS54" s="44"/>
      <c r="BT54" s="44" t="s">
        <v>754</v>
      </c>
      <c r="BU54" s="42"/>
      <c r="BV54" t="s">
        <v>579</v>
      </c>
      <c r="BW54" s="2" t="s">
        <v>580</v>
      </c>
      <c r="BX54"/>
      <c r="BY54"/>
      <c r="BZ54"/>
      <c r="CA54"/>
      <c r="CB54"/>
      <c r="CC54"/>
      <c r="CD54"/>
      <c r="CE54"/>
      <c r="CF54"/>
      <c r="CG54"/>
      <c r="CH54"/>
      <c r="CI54"/>
      <c r="CJ54"/>
      <c r="CK54"/>
      <c r="CL54"/>
      <c r="CM54"/>
      <c r="CN54"/>
      <c r="CO54"/>
      <c r="CP54"/>
      <c r="CQ54"/>
      <c r="CR54"/>
      <c r="CS54"/>
      <c r="CT54"/>
      <c r="CU54"/>
      <c r="CV54"/>
      <c r="CW54"/>
      <c r="CX54"/>
      <c r="CY54"/>
      <c r="CZ54"/>
      <c r="DA54"/>
    </row>
    <row r="55" spans="1:113" x14ac:dyDescent="0.3">
      <c r="A55" s="39">
        <v>8637</v>
      </c>
      <c r="B55" s="202">
        <v>41846</v>
      </c>
      <c r="C55" s="41" t="s">
        <v>746</v>
      </c>
      <c r="D55" s="42" t="s">
        <v>532</v>
      </c>
      <c r="E55" s="42"/>
      <c r="F55" s="42" t="s">
        <v>812</v>
      </c>
      <c r="G55" s="207">
        <v>41820</v>
      </c>
      <c r="H55" s="44" t="s">
        <v>748</v>
      </c>
      <c r="I55" s="44" t="s">
        <v>749</v>
      </c>
      <c r="J55" s="44"/>
      <c r="K55" s="42" t="s">
        <v>783</v>
      </c>
      <c r="L55" s="218" t="s">
        <v>784</v>
      </c>
      <c r="M55" s="42">
        <v>150.69999999999999</v>
      </c>
      <c r="N55" s="42">
        <v>30.22</v>
      </c>
      <c r="O55" s="42"/>
      <c r="P55" s="42"/>
      <c r="Q55" s="42"/>
      <c r="R55" s="42"/>
      <c r="S55" s="42"/>
      <c r="T55" s="42"/>
      <c r="U55" s="42"/>
      <c r="V55" s="42"/>
      <c r="W55" s="42">
        <v>20.25</v>
      </c>
      <c r="X55" s="42"/>
      <c r="Y55" s="42"/>
      <c r="Z55" s="42"/>
      <c r="AA55" s="42"/>
      <c r="AB55" s="42"/>
      <c r="AC55" s="42"/>
      <c r="AD55" s="42"/>
      <c r="AE55" s="42"/>
      <c r="AF55" s="42"/>
      <c r="AG55" s="42"/>
      <c r="AH55" s="42">
        <v>27.19</v>
      </c>
      <c r="AI55" s="42"/>
      <c r="AJ55" s="42"/>
      <c r="AK55" s="42"/>
      <c r="AL55" s="42"/>
      <c r="AM55" s="42"/>
      <c r="AN55" s="42"/>
      <c r="AO55" s="42" t="s">
        <v>813</v>
      </c>
      <c r="AP55" s="44" t="s">
        <v>749</v>
      </c>
      <c r="AQ55" s="52"/>
      <c r="AR55" s="52"/>
      <c r="AS55" s="46"/>
      <c r="AT55" s="52">
        <v>10.199999999999999</v>
      </c>
      <c r="AU55" s="52" t="s">
        <v>753</v>
      </c>
      <c r="AV55" s="48"/>
      <c r="AW55" s="44">
        <v>0</v>
      </c>
      <c r="AX55" s="52">
        <v>0</v>
      </c>
      <c r="AY55" s="44">
        <v>12</v>
      </c>
      <c r="AZ55" s="52">
        <v>0</v>
      </c>
      <c r="BA55" s="52">
        <v>0</v>
      </c>
      <c r="BB55" s="44">
        <v>0</v>
      </c>
      <c r="BC55" s="44">
        <v>0</v>
      </c>
      <c r="BD55" s="44">
        <v>0</v>
      </c>
      <c r="BE55" s="44">
        <v>0</v>
      </c>
      <c r="BF55" s="44">
        <v>0</v>
      </c>
      <c r="BG55" s="44">
        <v>0</v>
      </c>
      <c r="BH55" s="44">
        <v>0</v>
      </c>
      <c r="BI55" s="52"/>
      <c r="BJ55" s="52" t="s">
        <v>749</v>
      </c>
      <c r="BK55" s="44"/>
      <c r="BL55" s="44" t="s">
        <v>749</v>
      </c>
      <c r="BM55" s="44"/>
      <c r="BN55" s="44"/>
      <c r="BO55" s="44"/>
      <c r="BP55" s="44"/>
      <c r="BQ55" s="50" t="s">
        <v>785</v>
      </c>
      <c r="BR55" s="47"/>
      <c r="BS55" s="44"/>
      <c r="BT55" s="44" t="s">
        <v>754</v>
      </c>
      <c r="BU55" s="42" t="s">
        <v>786</v>
      </c>
      <c r="BV55" s="219" t="s">
        <v>579</v>
      </c>
      <c r="BW55" s="210" t="s">
        <v>593</v>
      </c>
    </row>
    <row r="56" spans="1:113" x14ac:dyDescent="0.3">
      <c r="A56" s="39">
        <v>1412</v>
      </c>
      <c r="B56" s="202">
        <v>41846</v>
      </c>
      <c r="C56" s="41" t="s">
        <v>746</v>
      </c>
      <c r="D56" s="42" t="s">
        <v>532</v>
      </c>
      <c r="E56" s="42"/>
      <c r="F56" s="42" t="s">
        <v>812</v>
      </c>
      <c r="G56" s="212">
        <v>41473</v>
      </c>
      <c r="H56" s="44" t="s">
        <v>748</v>
      </c>
      <c r="I56" s="44" t="s">
        <v>749</v>
      </c>
      <c r="J56" s="44"/>
      <c r="K56" s="42" t="s">
        <v>787</v>
      </c>
      <c r="L56" s="48" t="s">
        <v>788</v>
      </c>
      <c r="M56" s="48">
        <v>140</v>
      </c>
      <c r="N56" s="48">
        <v>31</v>
      </c>
      <c r="O56" s="48"/>
      <c r="P56" s="48"/>
      <c r="Q56" s="48"/>
      <c r="R56" s="49"/>
      <c r="S56" s="48"/>
      <c r="T56" s="48"/>
      <c r="U56" s="48"/>
      <c r="V56" s="48"/>
      <c r="W56" s="48">
        <v>17</v>
      </c>
      <c r="X56" s="48"/>
      <c r="Y56" s="48"/>
      <c r="Z56" s="48"/>
      <c r="AA56" s="48"/>
      <c r="AB56" s="48"/>
      <c r="AC56" s="48"/>
      <c r="AD56" s="48"/>
      <c r="AE56" s="48"/>
      <c r="AF56" s="48"/>
      <c r="AG56" s="48"/>
      <c r="AH56" s="48">
        <v>30.47</v>
      </c>
      <c r="AI56" s="48"/>
      <c r="AJ56" s="48"/>
      <c r="AK56" s="48"/>
      <c r="AL56" s="48"/>
      <c r="AM56" s="48"/>
      <c r="AN56" s="48"/>
      <c r="AO56" s="42" t="s">
        <v>813</v>
      </c>
      <c r="AP56" s="44" t="s">
        <v>749</v>
      </c>
      <c r="AQ56" s="52"/>
      <c r="AR56" s="52"/>
      <c r="AS56" s="46"/>
      <c r="AT56" s="52">
        <v>11.1</v>
      </c>
      <c r="AU56" s="52" t="s">
        <v>753</v>
      </c>
      <c r="AV56" s="48"/>
      <c r="AW56" s="52">
        <v>0</v>
      </c>
      <c r="AX56" s="52">
        <v>0</v>
      </c>
      <c r="AY56" s="52">
        <v>10</v>
      </c>
      <c r="AZ56" s="52">
        <v>0</v>
      </c>
      <c r="BA56" s="44">
        <v>0</v>
      </c>
      <c r="BB56" s="44">
        <v>0</v>
      </c>
      <c r="BC56" s="44">
        <v>0</v>
      </c>
      <c r="BD56" s="44">
        <v>0</v>
      </c>
      <c r="BE56" s="44">
        <v>0</v>
      </c>
      <c r="BF56" s="44">
        <v>0</v>
      </c>
      <c r="BG56" s="44">
        <v>0</v>
      </c>
      <c r="BH56" s="44">
        <v>0</v>
      </c>
      <c r="BI56" s="44"/>
      <c r="BJ56" s="44" t="s">
        <v>749</v>
      </c>
      <c r="BK56" s="52"/>
      <c r="BL56" s="44" t="s">
        <v>749</v>
      </c>
      <c r="BM56" s="44"/>
      <c r="BN56" s="44"/>
      <c r="BO56" s="44"/>
      <c r="BP56" s="44"/>
      <c r="BQ56" s="50"/>
      <c r="BR56" s="50"/>
      <c r="BS56" s="52"/>
      <c r="BT56" s="44" t="s">
        <v>754</v>
      </c>
      <c r="BU56" s="48"/>
      <c r="BV56" t="s">
        <v>622</v>
      </c>
      <c r="BW56" s="157" t="s">
        <v>600</v>
      </c>
    </row>
    <row r="57" spans="1:113" x14ac:dyDescent="0.3">
      <c r="A57" s="39">
        <v>3612</v>
      </c>
      <c r="B57" s="202">
        <v>41846</v>
      </c>
      <c r="C57" s="41" t="s">
        <v>746</v>
      </c>
      <c r="D57" s="42" t="s">
        <v>532</v>
      </c>
      <c r="E57" s="42"/>
      <c r="F57" s="42" t="s">
        <v>812</v>
      </c>
      <c r="G57" s="217">
        <v>41772</v>
      </c>
      <c r="H57" s="44" t="s">
        <v>748</v>
      </c>
      <c r="I57" s="44" t="s">
        <v>749</v>
      </c>
      <c r="J57" s="44"/>
      <c r="K57" s="42" t="s">
        <v>789</v>
      </c>
      <c r="L57" s="42" t="s">
        <v>790</v>
      </c>
      <c r="M57" s="48">
        <v>135.02000000000001</v>
      </c>
      <c r="N57" s="48">
        <v>33.700000000000003</v>
      </c>
      <c r="O57" s="42"/>
      <c r="P57" s="48"/>
      <c r="Q57" s="48"/>
      <c r="R57" s="49"/>
      <c r="S57" s="48"/>
      <c r="T57" s="48"/>
      <c r="U57" s="48"/>
      <c r="V57" s="48"/>
      <c r="W57" s="48">
        <v>18.04</v>
      </c>
      <c r="X57" s="48"/>
      <c r="Y57" s="48"/>
      <c r="Z57" s="48"/>
      <c r="AA57" s="48"/>
      <c r="AB57" s="48"/>
      <c r="AC57" s="48"/>
      <c r="AD57" s="48"/>
      <c r="AE57" s="48"/>
      <c r="AF57" s="48"/>
      <c r="AG57" s="48"/>
      <c r="AH57" s="48">
        <v>31.66</v>
      </c>
      <c r="AI57" s="48"/>
      <c r="AJ57" s="48"/>
      <c r="AK57" s="48"/>
      <c r="AL57" s="48"/>
      <c r="AM57" s="48"/>
      <c r="AN57" s="48"/>
      <c r="AO57" s="42" t="s">
        <v>813</v>
      </c>
      <c r="AP57" s="44" t="s">
        <v>749</v>
      </c>
      <c r="AQ57" s="44"/>
      <c r="AR57" s="44"/>
      <c r="AS57" s="46"/>
      <c r="AT57" s="44">
        <v>11.3</v>
      </c>
      <c r="AU57" s="52" t="s">
        <v>753</v>
      </c>
      <c r="AV57" s="48"/>
      <c r="AW57" s="52">
        <v>0</v>
      </c>
      <c r="AX57" s="52">
        <v>0</v>
      </c>
      <c r="AY57" s="52">
        <v>0</v>
      </c>
      <c r="AZ57" s="44">
        <v>18</v>
      </c>
      <c r="BA57" s="44">
        <v>0</v>
      </c>
      <c r="BB57" s="44">
        <v>0</v>
      </c>
      <c r="BC57" s="44">
        <v>0</v>
      </c>
      <c r="BD57" s="44">
        <v>0</v>
      </c>
      <c r="BE57" s="44">
        <v>0</v>
      </c>
      <c r="BF57" s="44">
        <v>0</v>
      </c>
      <c r="BG57" s="44">
        <v>0</v>
      </c>
      <c r="BH57" s="44">
        <v>0</v>
      </c>
      <c r="BI57" s="44"/>
      <c r="BJ57" s="44" t="s">
        <v>749</v>
      </c>
      <c r="BK57" s="44">
        <v>24</v>
      </c>
      <c r="BL57" s="44" t="s">
        <v>749</v>
      </c>
      <c r="BM57" s="44"/>
      <c r="BN57" s="44"/>
      <c r="BO57" s="44"/>
      <c r="BP57" s="44"/>
      <c r="BQ57" s="48" t="s">
        <v>791</v>
      </c>
      <c r="BR57" s="48" t="s">
        <v>792</v>
      </c>
      <c r="BS57" s="52">
        <v>50</v>
      </c>
      <c r="BT57" s="44" t="s">
        <v>754</v>
      </c>
      <c r="BU57" s="48"/>
      <c r="BV57" t="s">
        <v>763</v>
      </c>
      <c r="BW57" s="206" t="s">
        <v>600</v>
      </c>
    </row>
    <row r="58" spans="1:113" x14ac:dyDescent="0.3">
      <c r="A58" s="39">
        <v>8856</v>
      </c>
      <c r="B58" s="43">
        <v>41898</v>
      </c>
      <c r="C58" s="41" t="s">
        <v>793</v>
      </c>
      <c r="D58" s="42" t="s">
        <v>532</v>
      </c>
      <c r="E58" s="42"/>
      <c r="F58" s="42" t="s">
        <v>814</v>
      </c>
      <c r="G58" s="220">
        <v>41884</v>
      </c>
      <c r="H58" s="44" t="s">
        <v>590</v>
      </c>
      <c r="I58" s="44" t="s">
        <v>772</v>
      </c>
      <c r="J58" s="44"/>
      <c r="K58" s="42" t="s">
        <v>795</v>
      </c>
      <c r="L58" s="218" t="s">
        <v>796</v>
      </c>
      <c r="M58" s="42">
        <v>162.56299999999999</v>
      </c>
      <c r="N58" s="42">
        <v>32.68</v>
      </c>
      <c r="O58" s="42"/>
      <c r="P58" s="42"/>
      <c r="Q58" s="42"/>
      <c r="R58" s="45"/>
      <c r="S58" s="42"/>
      <c r="T58" s="42"/>
      <c r="U58" s="42"/>
      <c r="V58" s="42"/>
      <c r="W58" s="42">
        <v>18.32</v>
      </c>
      <c r="X58" s="42"/>
      <c r="Y58" s="42"/>
      <c r="Z58" s="42"/>
      <c r="AA58" s="42"/>
      <c r="AB58" s="42"/>
      <c r="AC58" s="42"/>
      <c r="AD58" s="42"/>
      <c r="AE58" s="42"/>
      <c r="AF58" s="42"/>
      <c r="AG58" s="42"/>
      <c r="AH58" s="42">
        <v>32.68</v>
      </c>
      <c r="AI58" s="42"/>
      <c r="AJ58" s="42"/>
      <c r="AK58" s="42"/>
      <c r="AL58" s="42"/>
      <c r="AM58" s="42"/>
      <c r="AN58" s="42"/>
      <c r="AO58" s="42" t="s">
        <v>815</v>
      </c>
      <c r="AP58" s="44" t="s">
        <v>798</v>
      </c>
      <c r="AQ58" s="44"/>
      <c r="AR58" s="44"/>
      <c r="AS58" s="46"/>
      <c r="AT58" s="44">
        <v>11.1</v>
      </c>
      <c r="AU58" s="52" t="s">
        <v>798</v>
      </c>
      <c r="AV58" s="42"/>
      <c r="AW58" s="52">
        <v>0</v>
      </c>
      <c r="AX58" s="44">
        <v>0</v>
      </c>
      <c r="AY58" s="44">
        <v>0</v>
      </c>
      <c r="AZ58" s="44">
        <v>27</v>
      </c>
      <c r="BA58" s="44">
        <v>0</v>
      </c>
      <c r="BB58" s="44">
        <v>0</v>
      </c>
      <c r="BC58" s="44">
        <v>0</v>
      </c>
      <c r="BD58" s="44">
        <v>0</v>
      </c>
      <c r="BE58" s="44">
        <v>0</v>
      </c>
      <c r="BF58" s="44">
        <v>0</v>
      </c>
      <c r="BG58" s="44">
        <v>0</v>
      </c>
      <c r="BH58" s="44">
        <v>0</v>
      </c>
      <c r="BI58" s="44"/>
      <c r="BJ58" s="44" t="s">
        <v>798</v>
      </c>
      <c r="BK58" s="44"/>
      <c r="BL58" s="44" t="s">
        <v>798</v>
      </c>
      <c r="BM58" s="44"/>
      <c r="BN58" s="44"/>
      <c r="BO58" s="44"/>
      <c r="BP58" s="44"/>
      <c r="BQ58" s="48"/>
      <c r="BR58" s="48"/>
      <c r="BS58" s="52"/>
      <c r="BT58" s="44" t="s">
        <v>799</v>
      </c>
      <c r="BU58" s="218"/>
      <c r="BV58" s="157" t="s">
        <v>579</v>
      </c>
      <c r="BW58" s="206" t="s">
        <v>800</v>
      </c>
      <c r="CY58" s="1"/>
      <c r="CZ58" s="1"/>
      <c r="DA58" s="1"/>
    </row>
    <row r="59" spans="1:113" x14ac:dyDescent="0.3">
      <c r="A59" s="39">
        <v>4974</v>
      </c>
      <c r="B59" s="202">
        <v>41846</v>
      </c>
      <c r="C59" s="41" t="s">
        <v>746</v>
      </c>
      <c r="D59" s="42" t="s">
        <v>532</v>
      </c>
      <c r="E59" s="42"/>
      <c r="F59" s="42" t="s">
        <v>812</v>
      </c>
      <c r="G59" s="217">
        <v>41820</v>
      </c>
      <c r="H59" s="44" t="s">
        <v>590</v>
      </c>
      <c r="I59" s="44" t="s">
        <v>772</v>
      </c>
      <c r="J59" s="44"/>
      <c r="K59" s="42" t="s">
        <v>801</v>
      </c>
      <c r="L59" s="42" t="s">
        <v>766</v>
      </c>
      <c r="M59" s="42">
        <v>152.02000000000001</v>
      </c>
      <c r="N59" s="42">
        <v>39.520000000000003</v>
      </c>
      <c r="O59" s="42"/>
      <c r="P59" s="42"/>
      <c r="Q59" s="42"/>
      <c r="R59" s="45"/>
      <c r="S59" s="42"/>
      <c r="T59" s="42"/>
      <c r="U59" s="42"/>
      <c r="V59" s="42"/>
      <c r="W59" s="42">
        <v>21.13</v>
      </c>
      <c r="X59" s="42"/>
      <c r="Y59" s="42"/>
      <c r="Z59" s="42"/>
      <c r="AA59" s="42"/>
      <c r="AB59" s="42"/>
      <c r="AC59" s="42"/>
      <c r="AD59" s="42"/>
      <c r="AE59" s="42"/>
      <c r="AF59" s="42"/>
      <c r="AG59" s="42"/>
      <c r="AH59" s="42">
        <v>39.520000000000003</v>
      </c>
      <c r="AI59" s="42"/>
      <c r="AJ59" s="42"/>
      <c r="AK59" s="42"/>
      <c r="AL59" s="42"/>
      <c r="AM59" s="42"/>
      <c r="AN59" s="42"/>
      <c r="AO59" s="42" t="s">
        <v>813</v>
      </c>
      <c r="AP59" s="44" t="s">
        <v>749</v>
      </c>
      <c r="AQ59" s="44"/>
      <c r="AR59" s="44"/>
      <c r="AS59" s="46"/>
      <c r="AT59" s="44">
        <v>5.0999999999999996</v>
      </c>
      <c r="AU59" s="52" t="s">
        <v>749</v>
      </c>
      <c r="AV59" s="42"/>
      <c r="AW59" s="52">
        <v>0</v>
      </c>
      <c r="AX59" s="44">
        <v>0</v>
      </c>
      <c r="AY59" s="44">
        <v>0</v>
      </c>
      <c r="AZ59" s="44">
        <v>22</v>
      </c>
      <c r="BA59" s="44">
        <v>0</v>
      </c>
      <c r="BB59" s="44">
        <v>0</v>
      </c>
      <c r="BC59" s="44">
        <v>0</v>
      </c>
      <c r="BD59" s="44">
        <v>0</v>
      </c>
      <c r="BE59" s="44">
        <v>0</v>
      </c>
      <c r="BF59" s="44">
        <v>0</v>
      </c>
      <c r="BG59" s="44">
        <v>0</v>
      </c>
      <c r="BH59" s="44">
        <v>0</v>
      </c>
      <c r="BI59" s="44"/>
      <c r="BJ59" s="44" t="s">
        <v>749</v>
      </c>
      <c r="BK59" s="44">
        <v>24</v>
      </c>
      <c r="BL59" s="44" t="s">
        <v>749</v>
      </c>
      <c r="BM59" s="44"/>
      <c r="BN59" s="44"/>
      <c r="BO59" s="44"/>
      <c r="BP59" s="44"/>
      <c r="BQ59" s="48"/>
      <c r="BR59" s="48"/>
      <c r="BS59" s="52"/>
      <c r="BT59" s="44" t="s">
        <v>754</v>
      </c>
      <c r="BU59" s="218" t="s">
        <v>803</v>
      </c>
      <c r="BV59" s="157" t="s">
        <v>579</v>
      </c>
      <c r="BW59" s="206" t="s">
        <v>580</v>
      </c>
    </row>
    <row r="60" spans="1:113" x14ac:dyDescent="0.3">
      <c r="A60" s="39">
        <v>5354</v>
      </c>
      <c r="B60" s="202">
        <v>41897</v>
      </c>
      <c r="C60" s="41" t="s">
        <v>746</v>
      </c>
      <c r="D60" s="42" t="s">
        <v>532</v>
      </c>
      <c r="E60" s="42"/>
      <c r="F60" s="42" t="s">
        <v>812</v>
      </c>
      <c r="G60" s="43">
        <v>41880</v>
      </c>
      <c r="H60" s="44" t="s">
        <v>590</v>
      </c>
      <c r="I60" s="44" t="s">
        <v>853</v>
      </c>
      <c r="J60" s="44"/>
      <c r="K60" s="42" t="s">
        <v>804</v>
      </c>
      <c r="L60" s="42" t="s">
        <v>860</v>
      </c>
      <c r="M60" s="42">
        <v>147</v>
      </c>
      <c r="N60" s="42">
        <v>43.1</v>
      </c>
      <c r="O60" s="42"/>
      <c r="P60" s="42"/>
      <c r="Q60" s="42"/>
      <c r="R60" s="45"/>
      <c r="S60" s="42"/>
      <c r="T60" s="42"/>
      <c r="U60" s="42"/>
      <c r="V60" s="42"/>
      <c r="W60" s="42">
        <v>30</v>
      </c>
      <c r="X60" s="42"/>
      <c r="Y60" s="42"/>
      <c r="Z60" s="42"/>
      <c r="AA60" s="42"/>
      <c r="AB60" s="42"/>
      <c r="AC60" s="42"/>
      <c r="AD60" s="42"/>
      <c r="AE60" s="42"/>
      <c r="AF60" s="42"/>
      <c r="AG60" s="42"/>
      <c r="AH60" s="42">
        <v>41.5</v>
      </c>
      <c r="AI60" s="42"/>
      <c r="AJ60" s="42"/>
      <c r="AK60" s="42"/>
      <c r="AL60" s="42"/>
      <c r="AM60" s="42"/>
      <c r="AN60" s="42"/>
      <c r="AO60" s="42" t="s">
        <v>813</v>
      </c>
      <c r="AP60" s="44" t="s">
        <v>749</v>
      </c>
      <c r="AQ60" s="44"/>
      <c r="AR60" s="44"/>
      <c r="AS60" s="46">
        <v>5</v>
      </c>
      <c r="AT60" s="44">
        <v>17</v>
      </c>
      <c r="AU60" s="52" t="s">
        <v>749</v>
      </c>
      <c r="AV60" s="42"/>
      <c r="AW60" s="52">
        <v>0</v>
      </c>
      <c r="AX60" s="44">
        <v>0</v>
      </c>
      <c r="AY60" s="44">
        <v>28</v>
      </c>
      <c r="AZ60" s="44">
        <v>0</v>
      </c>
      <c r="BA60" s="44">
        <v>0</v>
      </c>
      <c r="BB60" s="44">
        <v>0</v>
      </c>
      <c r="BC60" s="44">
        <v>0</v>
      </c>
      <c r="BD60" s="44">
        <v>0</v>
      </c>
      <c r="BE60" s="44">
        <v>0</v>
      </c>
      <c r="BF60" s="44">
        <v>0</v>
      </c>
      <c r="BG60" s="44">
        <v>0</v>
      </c>
      <c r="BH60" s="44">
        <v>0</v>
      </c>
      <c r="BI60" s="44"/>
      <c r="BJ60" s="44" t="s">
        <v>749</v>
      </c>
      <c r="BK60" s="44"/>
      <c r="BL60" s="44" t="s">
        <v>749</v>
      </c>
      <c r="BM60" s="44"/>
      <c r="BN60" s="44"/>
      <c r="BO60" s="44"/>
      <c r="BP60" s="44"/>
      <c r="BQ60" s="48"/>
      <c r="BR60" s="48"/>
      <c r="BS60" s="52"/>
      <c r="BT60" s="44" t="s">
        <v>754</v>
      </c>
      <c r="BU60" s="48" t="s">
        <v>803</v>
      </c>
      <c r="BV60" s="1" t="s">
        <v>763</v>
      </c>
      <c r="BW60" s="3" t="s">
        <v>764</v>
      </c>
      <c r="BX60" s="1"/>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row>
    <row r="61" spans="1:113" x14ac:dyDescent="0.3">
      <c r="A61" s="39">
        <v>8477</v>
      </c>
      <c r="B61" s="202">
        <v>41846</v>
      </c>
      <c r="C61" s="41" t="s">
        <v>746</v>
      </c>
      <c r="D61" s="42" t="s">
        <v>760</v>
      </c>
      <c r="E61" s="42"/>
      <c r="F61" s="42" t="s">
        <v>812</v>
      </c>
      <c r="G61" s="217">
        <v>41797</v>
      </c>
      <c r="H61" s="44" t="s">
        <v>590</v>
      </c>
      <c r="I61" s="44" t="s">
        <v>772</v>
      </c>
      <c r="J61" s="44"/>
      <c r="K61" s="42" t="s">
        <v>805</v>
      </c>
      <c r="L61" s="42" t="s">
        <v>806</v>
      </c>
      <c r="M61" s="48">
        <v>143</v>
      </c>
      <c r="N61" s="48">
        <v>24.75</v>
      </c>
      <c r="O61" s="48"/>
      <c r="P61" s="48"/>
      <c r="Q61" s="42"/>
      <c r="R61" s="49"/>
      <c r="S61" s="48"/>
      <c r="T61" s="48"/>
      <c r="U61" s="48"/>
      <c r="V61" s="48"/>
      <c r="W61" s="42">
        <v>12.87</v>
      </c>
      <c r="X61" s="48"/>
      <c r="Y61" s="48"/>
      <c r="Z61" s="48"/>
      <c r="AA61" s="48"/>
      <c r="AB61" s="48"/>
      <c r="AC61" s="48"/>
      <c r="AD61" s="48"/>
      <c r="AE61" s="42"/>
      <c r="AF61" s="48"/>
      <c r="AG61" s="48"/>
      <c r="AH61" s="42">
        <v>23.265000000000001</v>
      </c>
      <c r="AI61" s="42"/>
      <c r="AJ61" s="42"/>
      <c r="AK61" s="48"/>
      <c r="AL61" s="48"/>
      <c r="AM61" s="48"/>
      <c r="AN61" s="48"/>
      <c r="AO61" s="42" t="s">
        <v>813</v>
      </c>
      <c r="AP61" s="44" t="s">
        <v>749</v>
      </c>
      <c r="AQ61" s="44"/>
      <c r="AR61" s="44"/>
      <c r="AS61" s="46"/>
      <c r="AT61" s="44">
        <v>8</v>
      </c>
      <c r="AU61" s="44" t="s">
        <v>807</v>
      </c>
      <c r="AV61" s="48"/>
      <c r="AW61" s="52">
        <v>0</v>
      </c>
      <c r="AX61" s="52">
        <v>0</v>
      </c>
      <c r="AY61" s="52">
        <v>0</v>
      </c>
      <c r="AZ61" s="44">
        <v>0</v>
      </c>
      <c r="BA61" s="44">
        <v>0</v>
      </c>
      <c r="BB61" s="44">
        <v>0</v>
      </c>
      <c r="BC61" s="44">
        <v>0</v>
      </c>
      <c r="BD61" s="44">
        <v>0</v>
      </c>
      <c r="BE61" s="44">
        <v>0</v>
      </c>
      <c r="BF61" s="44">
        <v>0</v>
      </c>
      <c r="BG61" s="44">
        <v>0</v>
      </c>
      <c r="BH61" s="44">
        <v>0</v>
      </c>
      <c r="BI61" s="44">
        <v>24</v>
      </c>
      <c r="BJ61" s="44" t="s">
        <v>749</v>
      </c>
      <c r="BK61" s="44"/>
      <c r="BL61" s="44" t="s">
        <v>749</v>
      </c>
      <c r="BM61" s="44"/>
      <c r="BN61" s="44"/>
      <c r="BO61" s="44"/>
      <c r="BP61" s="44"/>
      <c r="BQ61" s="47"/>
      <c r="BR61" s="47"/>
      <c r="BS61" s="44"/>
      <c r="BT61" s="44" t="s">
        <v>754</v>
      </c>
      <c r="BU61" s="50" t="s">
        <v>803</v>
      </c>
      <c r="BV61" s="157" t="s">
        <v>579</v>
      </c>
      <c r="BW61" s="3" t="s">
        <v>600</v>
      </c>
      <c r="DG61" s="1"/>
      <c r="DH61" s="1"/>
      <c r="DI61" s="1"/>
    </row>
    <row r="62" spans="1:113" x14ac:dyDescent="0.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row>
    <row r="63" spans="1:113" x14ac:dyDescent="0.3">
      <c r="BV63" s="56"/>
      <c r="BW63" s="3"/>
    </row>
    <row r="64" spans="1:113" x14ac:dyDescent="0.3">
      <c r="BV64" s="56"/>
      <c r="BW64" s="3"/>
    </row>
    <row r="65" spans="74:99" x14ac:dyDescent="0.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row>
    <row r="66" spans="74:99" x14ac:dyDescent="0.3">
      <c r="BV66" s="56"/>
      <c r="BW66" s="3"/>
    </row>
    <row r="67" spans="74:99" x14ac:dyDescent="0.3">
      <c r="BV67" s="56"/>
      <c r="BW67" s="3"/>
    </row>
    <row r="68" spans="74:99" x14ac:dyDescent="0.3">
      <c r="BV68" s="56"/>
      <c r="BW68" s="3"/>
    </row>
    <row r="69" spans="74:99" x14ac:dyDescent="0.3">
      <c r="BV69" s="56"/>
      <c r="BW69" s="3"/>
    </row>
    <row r="70" spans="74:99" x14ac:dyDescent="0.3">
      <c r="BV70" s="56"/>
      <c r="BW70" s="3"/>
    </row>
    <row r="71" spans="74:99" x14ac:dyDescent="0.3">
      <c r="BV71" s="56"/>
      <c r="BW71" s="3"/>
    </row>
    <row r="72" spans="74:99" x14ac:dyDescent="0.3">
      <c r="BV72" s="56"/>
      <c r="BW72" s="3"/>
    </row>
    <row r="73" spans="74:99" x14ac:dyDescent="0.3">
      <c r="BV73" s="56"/>
      <c r="BW73" s="3"/>
    </row>
    <row r="74" spans="74:99" x14ac:dyDescent="0.3">
      <c r="BV74" s="56"/>
      <c r="BW74" s="3"/>
    </row>
  </sheetData>
  <sheetProtection algorithmName="SHA-512" hashValue="/C1kDABKpbCWbzdW04V5yBF+6g+1mRu7ZqhYDj9dli8jt5asp3iKLZYl2zBfn4ftWtwa1Ccr8OAOq1gaZUbh4A==" saltValue="NZSkIPmP9FefeW0qLz9AZg==" spinCount="100000" sheet="1" objects="1" scenarios="1"/>
  <pageMargins left="0.75" right="0.75" top="1" bottom="1" header="0.5" footer="0.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61CB6-71BE-B945-95FC-E16E4BC1F9E5}">
  <sheetPr codeName="Sheet56">
    <tabColor theme="4"/>
  </sheetPr>
  <dimension ref="A1:CMJ11793"/>
  <sheetViews>
    <sheetView zoomScale="101" zoomScaleNormal="100" workbookViewId="0">
      <selection activeCell="L34" sqref="L34"/>
    </sheetView>
  </sheetViews>
  <sheetFormatPr defaultColWidth="10.84375" defaultRowHeight="14" x14ac:dyDescent="0.3"/>
  <cols>
    <col min="1" max="1" width="23" style="372" customWidth="1"/>
    <col min="2" max="2" width="25.69140625" style="372" customWidth="1"/>
    <col min="3" max="3" width="12.15234375" style="372" customWidth="1"/>
    <col min="4" max="4" width="14.3046875" style="372" customWidth="1"/>
    <col min="5" max="5" width="12.15234375" style="372" customWidth="1"/>
    <col min="6" max="6" width="12.69140625" style="372" bestFit="1" customWidth="1"/>
    <col min="7" max="7" width="12.69140625" style="372" customWidth="1"/>
    <col min="8" max="8" width="13.84375" style="372" customWidth="1"/>
    <col min="9" max="9" width="13.69140625" style="372" customWidth="1"/>
    <col min="10" max="10" width="13.84375" style="372" hidden="1" customWidth="1"/>
    <col min="11" max="11" width="12.15234375" style="372" hidden="1" customWidth="1"/>
    <col min="12" max="17" width="12.15234375" style="372" customWidth="1"/>
    <col min="18" max="23" width="12.15234375" style="372" hidden="1" customWidth="1"/>
    <col min="24" max="27" width="12.15234375" style="372" customWidth="1"/>
    <col min="28" max="2376" width="11.07421875" customWidth="1"/>
    <col min="2377" max="16384" width="10.84375" style="372"/>
  </cols>
  <sheetData>
    <row r="1" spans="1:41" customFormat="1" ht="13.5" x14ac:dyDescent="0.3">
      <c r="A1" s="525" t="s">
        <v>364</v>
      </c>
      <c r="B1" s="525"/>
      <c r="C1" s="525"/>
      <c r="D1" s="525"/>
      <c r="E1" s="525"/>
      <c r="F1" s="525"/>
      <c r="G1" s="525"/>
      <c r="H1" s="525"/>
      <c r="I1" s="525"/>
      <c r="J1" s="533">
        <v>3</v>
      </c>
      <c r="K1" s="525"/>
      <c r="L1" s="525"/>
      <c r="M1" s="525"/>
      <c r="N1" s="525"/>
      <c r="O1" s="525"/>
      <c r="P1" s="525"/>
      <c r="Q1" s="525"/>
      <c r="R1" s="525"/>
      <c r="S1" s="525"/>
      <c r="T1" s="525"/>
      <c r="U1" s="525"/>
      <c r="V1" s="525"/>
      <c r="W1" s="525"/>
      <c r="X1" s="525"/>
      <c r="Y1" s="525"/>
      <c r="Z1" s="525"/>
      <c r="AA1" s="525"/>
      <c r="AB1" s="523"/>
      <c r="AC1" s="523"/>
      <c r="AD1" s="523"/>
      <c r="AE1" s="523"/>
      <c r="AF1" s="523"/>
      <c r="AG1" s="523"/>
      <c r="AH1" s="523"/>
      <c r="AI1" s="523"/>
      <c r="AJ1" s="523"/>
      <c r="AK1" s="523"/>
      <c r="AL1" s="523"/>
      <c r="AM1" s="523"/>
      <c r="AN1" s="523"/>
      <c r="AO1" s="523"/>
    </row>
    <row r="2" spans="1:41" customFormat="1" ht="13.5" x14ac:dyDescent="0.3">
      <c r="A2" s="524" t="s">
        <v>402</v>
      </c>
      <c r="B2" s="525"/>
      <c r="C2" s="525"/>
      <c r="D2" s="525"/>
      <c r="E2" s="525"/>
      <c r="F2" s="525"/>
      <c r="G2" s="525"/>
      <c r="H2" s="525"/>
      <c r="I2" s="525"/>
      <c r="J2" s="525"/>
      <c r="K2" s="525"/>
      <c r="L2" s="525"/>
      <c r="M2" s="525"/>
      <c r="N2" s="525"/>
      <c r="O2" s="525"/>
      <c r="P2" s="525"/>
      <c r="Q2" s="525"/>
      <c r="R2" s="525"/>
      <c r="S2" s="525"/>
      <c r="T2" s="525"/>
      <c r="U2" s="525"/>
      <c r="V2" s="525"/>
      <c r="W2" s="525"/>
      <c r="X2" s="525"/>
      <c r="Y2" s="525"/>
      <c r="Z2" s="525"/>
      <c r="AA2" s="525"/>
      <c r="AB2" s="523"/>
      <c r="AC2" s="523"/>
      <c r="AD2" s="523"/>
      <c r="AE2" s="523"/>
      <c r="AF2" s="523"/>
      <c r="AG2" s="523"/>
      <c r="AH2" s="523"/>
      <c r="AI2" s="523"/>
      <c r="AJ2" s="523"/>
      <c r="AK2" s="523"/>
      <c r="AL2" s="523"/>
      <c r="AM2" s="523"/>
      <c r="AN2" s="523"/>
      <c r="AO2" s="523"/>
    </row>
    <row r="3" spans="1:41" customFormat="1" ht="13.5" x14ac:dyDescent="0.3">
      <c r="A3" s="525"/>
      <c r="B3" s="525"/>
      <c r="C3" s="525"/>
      <c r="D3" s="525"/>
      <c r="E3" s="525"/>
      <c r="F3" s="525"/>
      <c r="G3" s="525"/>
      <c r="H3" s="525"/>
      <c r="I3" s="525"/>
      <c r="J3" s="525"/>
      <c r="K3" s="525"/>
      <c r="L3" s="525"/>
      <c r="M3" s="525"/>
      <c r="N3" s="525"/>
      <c r="O3" s="525"/>
      <c r="P3" s="525"/>
      <c r="Q3" s="525"/>
      <c r="R3" s="525"/>
      <c r="S3" s="525"/>
      <c r="T3" s="525"/>
      <c r="U3" s="525"/>
      <c r="V3" s="525"/>
      <c r="W3" s="525"/>
      <c r="X3" s="525"/>
      <c r="Y3" s="525"/>
      <c r="Z3" s="525"/>
      <c r="AA3" s="525"/>
      <c r="AB3" s="523"/>
      <c r="AC3" s="523"/>
      <c r="AD3" s="523"/>
      <c r="AE3" s="523"/>
      <c r="AF3" s="523"/>
      <c r="AG3" s="523"/>
      <c r="AH3" s="523"/>
      <c r="AI3" s="523"/>
      <c r="AJ3" s="523"/>
      <c r="AK3" s="523"/>
      <c r="AL3" s="523"/>
      <c r="AM3" s="523"/>
      <c r="AN3" s="523"/>
      <c r="AO3" s="523"/>
    </row>
    <row r="4" spans="1:41" x14ac:dyDescent="0.3">
      <c r="A4" s="301" t="s">
        <v>365</v>
      </c>
      <c r="B4" s="302"/>
      <c r="C4" s="303">
        <v>1.5</v>
      </c>
      <c r="D4" s="304" t="s">
        <v>483</v>
      </c>
      <c r="E4" s="305">
        <f>IF(C4&lt;J1,(605),(1210))</f>
        <v>605</v>
      </c>
      <c r="F4" s="520"/>
      <c r="G4" s="306" t="s">
        <v>484</v>
      </c>
      <c r="H4" s="361" t="s">
        <v>485</v>
      </c>
      <c r="I4" s="308" t="s">
        <v>397</v>
      </c>
      <c r="J4" s="525"/>
      <c r="K4" s="525"/>
      <c r="L4" s="523"/>
      <c r="M4" s="523"/>
      <c r="N4" s="523"/>
      <c r="O4" s="523"/>
      <c r="P4" s="523"/>
      <c r="Q4" s="523"/>
      <c r="R4" s="523"/>
      <c r="S4" s="523"/>
      <c r="T4" s="523"/>
      <c r="U4" s="523"/>
      <c r="V4" s="523"/>
      <c r="W4" s="523"/>
      <c r="X4" s="523"/>
      <c r="Y4" s="523"/>
      <c r="Z4" s="523"/>
      <c r="AA4" s="523"/>
      <c r="AB4" s="523"/>
      <c r="AC4" s="523"/>
      <c r="AD4" s="523"/>
      <c r="AE4" s="523"/>
      <c r="AF4" s="523"/>
      <c r="AG4" s="523"/>
      <c r="AH4" s="523"/>
      <c r="AI4" s="523"/>
      <c r="AJ4" s="523"/>
      <c r="AK4" s="523"/>
      <c r="AL4" s="523"/>
      <c r="AM4" s="523"/>
      <c r="AN4" s="523"/>
      <c r="AO4" s="523"/>
    </row>
    <row r="5" spans="1:41" x14ac:dyDescent="0.3">
      <c r="A5" s="309" t="s">
        <v>486</v>
      </c>
      <c r="B5" s="310"/>
      <c r="C5" s="311">
        <v>1800</v>
      </c>
      <c r="D5" s="304" t="s">
        <v>487</v>
      </c>
      <c r="E5" s="312">
        <f>C5-(E4-E6)</f>
        <v>1309.345</v>
      </c>
      <c r="F5" s="304" t="s">
        <v>488</v>
      </c>
      <c r="G5" s="313">
        <f>E5*70/100</f>
        <v>916.54150000000004</v>
      </c>
      <c r="H5" s="362">
        <f>E5*30/100</f>
        <v>392.80349999999999</v>
      </c>
      <c r="I5" s="315"/>
      <c r="J5" s="525"/>
      <c r="K5" s="525"/>
      <c r="L5" s="523"/>
      <c r="M5" s="523"/>
      <c r="N5" s="523"/>
      <c r="O5" s="523"/>
      <c r="P5" s="523"/>
      <c r="Q5" s="523"/>
      <c r="R5" s="523"/>
      <c r="S5" s="523"/>
      <c r="T5" s="523"/>
      <c r="U5" s="523"/>
      <c r="V5" s="523"/>
      <c r="W5" s="523"/>
      <c r="X5" s="523"/>
      <c r="Y5" s="523"/>
      <c r="Z5" s="523"/>
      <c r="AA5" s="523"/>
      <c r="AB5" s="523"/>
      <c r="AC5" s="523"/>
      <c r="AD5" s="523"/>
      <c r="AE5" s="523"/>
      <c r="AF5" s="523"/>
      <c r="AG5" s="523"/>
      <c r="AH5" s="523"/>
      <c r="AI5" s="523"/>
      <c r="AJ5" s="523"/>
      <c r="AK5" s="523"/>
      <c r="AL5" s="523"/>
      <c r="AM5" s="523"/>
      <c r="AN5" s="523"/>
      <c r="AO5" s="523"/>
    </row>
    <row r="6" spans="1:41" x14ac:dyDescent="0.3">
      <c r="A6" s="523"/>
      <c r="B6" s="523"/>
      <c r="C6" s="523"/>
      <c r="D6" s="304" t="s">
        <v>489</v>
      </c>
      <c r="E6" s="312">
        <f>IF(C4&lt;J1,(E4*18.9/100),(E4*49.9/100))</f>
        <v>114.345</v>
      </c>
      <c r="F6" s="309" t="s">
        <v>396</v>
      </c>
      <c r="G6" s="316">
        <f>E5*20/100</f>
        <v>261.86900000000003</v>
      </c>
      <c r="H6" s="363">
        <f>E5*30/100</f>
        <v>392.80349999999999</v>
      </c>
      <c r="I6" s="318">
        <f>E5*50/100</f>
        <v>654.67250000000001</v>
      </c>
      <c r="J6" s="525"/>
      <c r="K6" s="525"/>
      <c r="L6" s="523"/>
      <c r="M6" s="523"/>
      <c r="N6" s="523"/>
      <c r="O6" s="523"/>
      <c r="P6" s="523"/>
      <c r="Q6" s="523"/>
      <c r="R6" s="523"/>
      <c r="S6" s="523"/>
      <c r="T6" s="523"/>
      <c r="U6" s="523"/>
      <c r="V6" s="523"/>
      <c r="W6" s="523"/>
      <c r="X6" s="523"/>
      <c r="Y6" s="523"/>
      <c r="Z6" s="523"/>
      <c r="AA6" s="523"/>
      <c r="AB6" s="523"/>
      <c r="AC6" s="523"/>
      <c r="AD6" s="523"/>
      <c r="AE6" s="523"/>
      <c r="AF6" s="523"/>
      <c r="AG6" s="523"/>
      <c r="AH6" s="523"/>
      <c r="AI6" s="523"/>
      <c r="AJ6" s="523"/>
      <c r="AK6" s="523"/>
      <c r="AL6" s="523"/>
      <c r="AM6" s="523"/>
      <c r="AN6" s="523"/>
      <c r="AO6" s="523"/>
    </row>
    <row r="7" spans="1:41" customFormat="1" thickBot="1" x14ac:dyDescent="0.35">
      <c r="A7" s="523"/>
      <c r="B7" s="523"/>
      <c r="C7" s="523"/>
      <c r="D7" s="523"/>
      <c r="E7" s="523"/>
      <c r="F7" s="523"/>
      <c r="G7" s="523"/>
      <c r="H7" s="523"/>
      <c r="I7" s="523"/>
      <c r="J7" s="525"/>
      <c r="K7" s="525"/>
      <c r="L7" s="523"/>
      <c r="M7" s="523"/>
      <c r="N7" s="523"/>
      <c r="O7" s="523"/>
      <c r="P7" s="523"/>
      <c r="Q7" s="523"/>
      <c r="R7" s="523"/>
      <c r="S7" s="523"/>
      <c r="T7" s="523"/>
      <c r="U7" s="523"/>
      <c r="V7" s="523"/>
      <c r="W7" s="523"/>
      <c r="X7" s="523"/>
      <c r="Y7" s="523"/>
      <c r="Z7" s="523"/>
      <c r="AA7" s="523"/>
      <c r="AB7" s="523"/>
      <c r="AC7" s="523"/>
      <c r="AD7" s="523"/>
      <c r="AE7" s="523"/>
      <c r="AF7" s="523"/>
      <c r="AG7" s="523"/>
      <c r="AH7" s="523"/>
      <c r="AI7" s="523"/>
      <c r="AJ7" s="523"/>
      <c r="AK7" s="523"/>
      <c r="AL7" s="523"/>
      <c r="AM7" s="523"/>
      <c r="AN7" s="523"/>
      <c r="AO7" s="523"/>
    </row>
    <row r="8" spans="1:41" x14ac:dyDescent="0.3">
      <c r="A8" s="428" t="s">
        <v>514</v>
      </c>
      <c r="B8" s="429"/>
      <c r="C8" s="429"/>
      <c r="D8" s="429"/>
      <c r="E8" s="429"/>
      <c r="F8" s="429"/>
      <c r="G8" s="429"/>
      <c r="H8" s="429"/>
      <c r="I8" s="429"/>
      <c r="J8" s="429"/>
      <c r="K8" s="429"/>
      <c r="L8" s="429"/>
      <c r="M8" s="429"/>
      <c r="N8" s="429"/>
      <c r="O8" s="429"/>
      <c r="P8" s="429"/>
      <c r="Q8" s="429"/>
      <c r="R8" s="429"/>
      <c r="S8" s="429"/>
      <c r="T8" s="429"/>
      <c r="U8" s="429"/>
      <c r="V8" s="429"/>
      <c r="W8" s="429"/>
      <c r="X8" s="429"/>
      <c r="Y8" s="429"/>
      <c r="Z8" s="429"/>
      <c r="AA8" s="430"/>
      <c r="AB8" s="523"/>
      <c r="AC8" s="523"/>
      <c r="AD8" s="523"/>
      <c r="AE8" s="523"/>
      <c r="AF8" s="523"/>
      <c r="AG8" s="523"/>
      <c r="AH8" s="523"/>
      <c r="AI8" s="523"/>
      <c r="AJ8" s="523"/>
      <c r="AK8" s="523"/>
      <c r="AL8" s="523"/>
      <c r="AM8" s="523"/>
      <c r="AN8" s="523"/>
      <c r="AO8" s="523"/>
    </row>
    <row r="9" spans="1:41" ht="70" x14ac:dyDescent="0.3">
      <c r="A9" s="431" t="s">
        <v>408</v>
      </c>
      <c r="B9" s="432" t="s">
        <v>409</v>
      </c>
      <c r="C9" s="433" t="s">
        <v>410</v>
      </c>
      <c r="D9" s="433" t="s">
        <v>411</v>
      </c>
      <c r="E9" s="433" t="s">
        <v>446</v>
      </c>
      <c r="F9" s="433" t="s">
        <v>447</v>
      </c>
      <c r="G9" s="433" t="s">
        <v>448</v>
      </c>
      <c r="H9" s="433" t="s">
        <v>354</v>
      </c>
      <c r="I9" s="433" t="s">
        <v>222</v>
      </c>
      <c r="J9" s="442" t="s">
        <v>406</v>
      </c>
      <c r="K9" s="443" t="s">
        <v>449</v>
      </c>
      <c r="L9" s="435" t="s">
        <v>1010</v>
      </c>
      <c r="M9" s="436" t="s">
        <v>398</v>
      </c>
      <c r="N9" s="436" t="s">
        <v>533</v>
      </c>
      <c r="O9" s="436" t="s">
        <v>399</v>
      </c>
      <c r="P9" s="436" t="s">
        <v>552</v>
      </c>
      <c r="Q9" s="437" t="s">
        <v>490</v>
      </c>
      <c r="R9" s="444" t="s">
        <v>1011</v>
      </c>
      <c r="S9" s="444" t="s">
        <v>1012</v>
      </c>
      <c r="T9" s="445" t="s">
        <v>1013</v>
      </c>
      <c r="U9" s="445" t="s">
        <v>1014</v>
      </c>
      <c r="V9" s="445" t="s">
        <v>104</v>
      </c>
      <c r="W9" s="445" t="s">
        <v>105</v>
      </c>
      <c r="X9" s="437" t="s">
        <v>331</v>
      </c>
      <c r="Y9" s="437" t="s">
        <v>332</v>
      </c>
      <c r="Z9" s="436" t="s">
        <v>400</v>
      </c>
      <c r="AA9" s="438" t="s">
        <v>558</v>
      </c>
      <c r="AB9" s="523"/>
      <c r="AC9" s="523"/>
      <c r="AD9" s="523"/>
      <c r="AE9" s="523"/>
      <c r="AF9" s="523"/>
      <c r="AG9" s="523"/>
      <c r="AH9" s="523"/>
      <c r="AI9" s="523"/>
      <c r="AJ9" s="523"/>
      <c r="AK9" s="523"/>
      <c r="AL9" s="523"/>
      <c r="AM9" s="523"/>
      <c r="AN9" s="523"/>
      <c r="AO9" s="523"/>
    </row>
    <row r="10" spans="1:41" x14ac:dyDescent="0.3">
      <c r="A10" s="319" t="str">
        <f>'END Jul 2022'!K2</f>
        <v>Energy Locals</v>
      </c>
      <c r="B10" s="383" t="str">
        <f>'END Jul 2022'!L2</f>
        <v>Online Member</v>
      </c>
      <c r="C10" s="384">
        <f>IF('END Jul 2022'!BP2=0,91*'END Jul 2022'!M2/100,(91*'END Jul 2022'!M2/100)+'END Jul 2022'!BP2/4)</f>
        <v>86.387272727272716</v>
      </c>
      <c r="D10" s="384">
        <f>IF('END Jul 2022'!O2="",$E$5*'END Jul 2022'!N2/100,IF($E$5&gt;='END Jul 2022'!P2,('END Jul 2022'!P2*'END Jul 2022'!N2/100),($E$5*'END Jul 2022'!N2/100)))</f>
        <v>314.24279999999993</v>
      </c>
      <c r="E10" s="384">
        <f>IF(AND('END Jul 2022'!P2&gt;0,'END Jul 2022'!R2&gt;0),IF($E$5&lt;'END Jul 2022'!P2,0,IF($E$5&lt;=('END Jul 2022'!R2+'END Jul 2022'!P2),(($E$5-'END Jul 2022'!P2)*'END Jul 2022'!Q2/100),(('END Jul 2022'!R2)*'END Jul 2022'!Q2/100))),0)</f>
        <v>0</v>
      </c>
      <c r="F10" s="384">
        <f>IF(AND('END Jul 2022'!Q2&gt;0,'END Jul 2022'!S2&gt;0),IF($E$5&lt;('END Jul 2022'!R2+'END Jul 2022'!P2),0,IF($E$5&lt;=('END Jul 2022'!T2+'END Jul 2022'!R2+'END Jul 2022'!P2),(($E$5-('END Jul 2022'!R2+'END Jul 2022'!P2))*'END Jul 2022'!S2/100),('END Jul 2022'!T2*'END Jul 2022'!S2/100))),0)</f>
        <v>0</v>
      </c>
      <c r="G10" s="384">
        <v>0</v>
      </c>
      <c r="H10" s="384">
        <f>IF('END Jul 2022'!T2&gt;0,IF(($E$5&lt;'END Jul 2022'!T2),(0),($E$5-'END Jul 2022'!T2)*'END Jul 2022'!U2/100),IF(AND('END Jul 2022'!R2&gt;0,'END Jul 2022'!T2=""),IF(($E$5&lt;'END Jul 2022'!R2),(0),($E$5-'END Jul 2022'!R2)*'END Jul 2022'!S2/100),IF(AND('END Jul 2022'!P2&gt;0,'END Jul 2022'!R2=""),IF(($E$5&lt;'END Jul 2022'!P2),(0),($E$5-'END Jul 2022'!P2)*'END Jul 2022'!Q2/100),0)))</f>
        <v>0</v>
      </c>
      <c r="I10" s="384">
        <f t="shared" ref="I10:I24" si="0">SUM(C10:H10)</f>
        <v>400.63007272727265</v>
      </c>
      <c r="J10" s="449">
        <f t="shared" ref="J10:J24" si="1">(I10-C10)*4</f>
        <v>1256.9711999999997</v>
      </c>
      <c r="K10" s="449">
        <f t="shared" ref="K10:K24" si="2">I10*4</f>
        <v>1602.5202909090906</v>
      </c>
      <c r="L10" s="450">
        <f>K10*1.1</f>
        <v>1762.7723199999998</v>
      </c>
      <c r="M10" s="449">
        <f>'END Jul 2022'!AZ2</f>
        <v>0</v>
      </c>
      <c r="N10" s="449">
        <f>'END Jul 2022'!BA2</f>
        <v>0</v>
      </c>
      <c r="O10" s="449">
        <f>'END Jul 2022'!BB2</f>
        <v>0</v>
      </c>
      <c r="P10" s="449">
        <f>'END Jul 2022'!BC2</f>
        <v>0</v>
      </c>
      <c r="Q10" s="449">
        <f>($E$6*'END Jul 2022'!AT2/100)*4</f>
        <v>50.311800000000005</v>
      </c>
      <c r="R10" s="448" t="str">
        <f>IF(SUM(M10:P10)=0,"No discount",IF(M10&gt;0,"Guaranteed off bill",IF(N10&gt;0,"Guaranteed off usage",IF(O10&gt;0,"Pay-on-time off bill","Pay-on-time off usage"))))</f>
        <v>No discount</v>
      </c>
      <c r="S10" s="448" t="str">
        <f>IF(OR(A10="Origin Energy",A10="Red Energy",A10="Powershop"),"Inclusive","Exclusive")</f>
        <v>Exclusive</v>
      </c>
      <c r="T10" s="449">
        <f t="shared" ref="T10:T24" si="3">IF(AND(R10="Guaranteed off bill",S10="Inclusive"),((K10*1.1)-((K10*1.1)*M10/100))/1.1,IF(AND(R10="Guaranteed off usage",S10="Inclusive"),((K10*1.1)-((J10*1.1)*N10/100))/1.1,IF(AND(R10="Guaranteed off bill",S10="Exclusive"),K10-(K10*M10/100),IF(AND(R10="Guaranteed off usage",S10="Exclusive"),K10-(J10*N10/100),IF(S10="Inclusive",((K10*1.1))/1.1,K10)))))</f>
        <v>1602.5202909090906</v>
      </c>
      <c r="U10" s="449">
        <f t="shared" ref="U10:U24" si="4">IF(AND(R10="Pay-on-time off bill",S10="Inclusive"),((T10*1.1)-((T10*1.1)*O10/100))/1.1,IF(AND(R10="Pay-on-time off usage",S10="Inclusive"),((T10*1.1)-((J10*1.1)*P10/100))/1.1,IF(AND(R10="Pay-on-time off bill",S10="Exclusive"),T10-(T10*O10/100),IF(AND(R10="Pay-on-time off usage",S10="Exclusive"),T10-(J10*P10/100),IF(S10="Inclusive",((T10*1.1))/1.1,T10)))))</f>
        <v>1602.5202909090906</v>
      </c>
      <c r="V10" s="449">
        <f t="shared" ref="V10:V24" si="5">T10-Q10</f>
        <v>1552.2084909090906</v>
      </c>
      <c r="W10" s="449">
        <f t="shared" ref="W10:W24" si="6">U10-Q10</f>
        <v>1552.2084909090906</v>
      </c>
      <c r="X10" s="455">
        <f>V10*1.1</f>
        <v>1707.4293399999999</v>
      </c>
      <c r="Y10" s="455">
        <f>W10*1.1</f>
        <v>1707.4293399999999</v>
      </c>
      <c r="Z10" s="391">
        <f>'END Jul 2022'!BL2</f>
        <v>0</v>
      </c>
      <c r="AA10" s="377" t="str">
        <f>'END Jul 2022'!BM2</f>
        <v>n</v>
      </c>
      <c r="AB10" s="523"/>
      <c r="AC10" s="523"/>
      <c r="AD10" s="523"/>
      <c r="AE10" s="523"/>
      <c r="AF10" s="523"/>
      <c r="AG10" s="523"/>
      <c r="AH10" s="523"/>
      <c r="AI10" s="523"/>
      <c r="AJ10" s="523"/>
      <c r="AK10" s="523"/>
      <c r="AL10" s="523"/>
      <c r="AM10" s="523"/>
      <c r="AN10" s="523"/>
      <c r="AO10" s="523"/>
    </row>
    <row r="11" spans="1:41" x14ac:dyDescent="0.3">
      <c r="A11" s="319" t="str">
        <f>'END Jul 2022'!K3</f>
        <v>AGL</v>
      </c>
      <c r="B11" s="383" t="str">
        <f>'END Jul 2022'!L3</f>
        <v>Solar Savers</v>
      </c>
      <c r="C11" s="384">
        <f>IF('END Jul 2022'!BP3=0,91*'END Jul 2022'!M3/100,(91*'END Jul 2022'!M3/100)+'END Jul 2022'!BP3/4)</f>
        <v>88.906999999999982</v>
      </c>
      <c r="D11" s="384">
        <f>IF('END Jul 2022'!O3="",$E$5*'END Jul 2022'!N3/100,IF($E$5&gt;='END Jul 2022'!P3,('END Jul 2022'!P3*'END Jul 2022'!N3/100),($E$5*'END Jul 2022'!N3/100)))</f>
        <v>350.66639727272724</v>
      </c>
      <c r="E11" s="384">
        <f>IF(AND('END Jul 2022'!P3&gt;0,'END Jul 2022'!R3&gt;0),IF($E$5&lt;'END Jul 2022'!P3,0,IF($E$5&lt;=('END Jul 2022'!R3+'END Jul 2022'!P3),(($E$5-'END Jul 2022'!P3)*'END Jul 2022'!Q3/100),(('END Jul 2022'!R3)*'END Jul 2022'!Q3/100))),0)</f>
        <v>0</v>
      </c>
      <c r="F11" s="384">
        <f>IF(AND('END Jul 2022'!Q3&gt;0,'END Jul 2022'!S3&gt;0),IF($E$5&lt;('END Jul 2022'!R3+'END Jul 2022'!P3),0,IF($E$5&lt;=('END Jul 2022'!T3+'END Jul 2022'!R3+'END Jul 2022'!P3),(($E$5-('END Jul 2022'!R3+'END Jul 2022'!P3))*'END Jul 2022'!S3/100),('END Jul 2022'!T3*'END Jul 2022'!S3/100))),0)</f>
        <v>0</v>
      </c>
      <c r="G11" s="384">
        <v>0</v>
      </c>
      <c r="H11" s="384">
        <f>IF('END Jul 2022'!T3&gt;0,IF(($E$5&lt;'END Jul 2022'!T3),(0),($E$5-'END Jul 2022'!T3)*'END Jul 2022'!U3/100),IF(AND('END Jul 2022'!R3&gt;0,'END Jul 2022'!T3=""),IF(($E$5&lt;'END Jul 2022'!R3),(0),($E$5-'END Jul 2022'!R3)*'END Jul 2022'!S3/100),IF(AND('END Jul 2022'!P3&gt;0,'END Jul 2022'!R3=""),IF(($E$5&lt;'END Jul 2022'!P3),(0),($E$5-'END Jul 2022'!P3)*'END Jul 2022'!Q3/100),0)))</f>
        <v>0</v>
      </c>
      <c r="I11" s="384">
        <f t="shared" si="0"/>
        <v>439.57339727272722</v>
      </c>
      <c r="J11" s="449">
        <f t="shared" si="1"/>
        <v>1402.665589090909</v>
      </c>
      <c r="K11" s="449">
        <f t="shared" si="2"/>
        <v>1758.2935890909089</v>
      </c>
      <c r="L11" s="450">
        <f t="shared" ref="L11:L24" si="7">K11*1.1</f>
        <v>1934.122948</v>
      </c>
      <c r="M11" s="449">
        <f>'END Jul 2022'!AZ3</f>
        <v>0</v>
      </c>
      <c r="N11" s="449">
        <f>'END Jul 2022'!BA3</f>
        <v>0</v>
      </c>
      <c r="O11" s="449">
        <f>'END Jul 2022'!BB3</f>
        <v>0</v>
      </c>
      <c r="P11" s="449">
        <f>'END Jul 2022'!BC3</f>
        <v>0</v>
      </c>
      <c r="Q11" s="449">
        <f>($E$6*'END Jul 2022'!AT3/100)*4</f>
        <v>45.738</v>
      </c>
      <c r="R11" s="448" t="str">
        <f t="shared" ref="R11:R24" si="8">IF(SUM(M11:P11)=0,"No discount",IF(M11&gt;0,"Guaranteed off bill",IF(N11&gt;0,"Guaranteed off usage",IF(O11&gt;0,"Pay-on-time off bill","Pay-on-time off usage"))))</f>
        <v>No discount</v>
      </c>
      <c r="S11" s="448" t="str">
        <f t="shared" ref="S11:S24" si="9">IF(OR(A11="Origin Energy",A11="Red Energy",A11="Powershop"),"Inclusive","Exclusive")</f>
        <v>Exclusive</v>
      </c>
      <c r="T11" s="475">
        <f t="shared" si="3"/>
        <v>1758.2935890909089</v>
      </c>
      <c r="U11" s="449">
        <f t="shared" si="4"/>
        <v>1758.2935890909089</v>
      </c>
      <c r="V11" s="449">
        <f t="shared" si="5"/>
        <v>1712.5555890909088</v>
      </c>
      <c r="W11" s="449">
        <f t="shared" si="6"/>
        <v>1712.5555890909088</v>
      </c>
      <c r="X11" s="455">
        <f t="shared" ref="X11:Y16" si="10">V11*1.1</f>
        <v>1883.8111479999998</v>
      </c>
      <c r="Y11" s="455">
        <f t="shared" si="10"/>
        <v>1883.8111479999998</v>
      </c>
      <c r="Z11" s="391">
        <f>'END Jul 2022'!BL3</f>
        <v>0</v>
      </c>
      <c r="AA11" s="377" t="str">
        <f>'END Jul 2022'!BM3</f>
        <v>n</v>
      </c>
      <c r="AB11" s="523"/>
      <c r="AC11" s="523"/>
      <c r="AD11" s="523"/>
      <c r="AE11" s="523"/>
      <c r="AF11" s="523"/>
      <c r="AG11" s="523"/>
      <c r="AH11" s="523"/>
      <c r="AI11" s="523"/>
      <c r="AJ11" s="523"/>
      <c r="AK11" s="523"/>
      <c r="AL11" s="523"/>
      <c r="AM11" s="523"/>
      <c r="AN11" s="523"/>
      <c r="AO11" s="523"/>
    </row>
    <row r="12" spans="1:41" x14ac:dyDescent="0.3">
      <c r="A12" s="319" t="str">
        <f>'END Jul 2022'!K4</f>
        <v>Alinta Energy</v>
      </c>
      <c r="B12" s="383" t="str">
        <f>'END Jul 2022'!L4</f>
        <v>Home Deal</v>
      </c>
      <c r="C12" s="384">
        <f>IF('END Jul 2022'!BP4=0,91*'END Jul 2022'!M4/100,(91*'END Jul 2022'!M4/100)+'END Jul 2022'!BP4/4)</f>
        <v>77.424454545454552</v>
      </c>
      <c r="D12" s="384">
        <f>IF('END Jul 2022'!O4="",$E$5*'END Jul 2022'!N4/100,IF($E$5&gt;='END Jul 2022'!P4,('END Jul 2022'!P4*'END Jul 2022'!N4/100),($E$5*'END Jul 2022'!N4/100)))</f>
        <v>353.64218136363633</v>
      </c>
      <c r="E12" s="384">
        <f>IF(AND('END Jul 2022'!P4&gt;0,'END Jul 2022'!R4&gt;0),IF($E$5&lt;'END Jul 2022'!P4,0,IF($E$5&lt;=('END Jul 2022'!R4+'END Jul 2022'!P4),(($E$5-'END Jul 2022'!P4)*'END Jul 2022'!Q4/100),(('END Jul 2022'!R4)*'END Jul 2022'!Q4/100))),0)</f>
        <v>0</v>
      </c>
      <c r="F12" s="384">
        <f>IF(AND('END Jul 2022'!Q4&gt;0,'END Jul 2022'!S4&gt;0),IF($E$5&lt;('END Jul 2022'!R4+'END Jul 2022'!P4),0,IF($E$5&lt;=('END Jul 2022'!T4+'END Jul 2022'!R4+'END Jul 2022'!P4),(($E$5-('END Jul 2022'!R4+'END Jul 2022'!P4))*'END Jul 2022'!S4/100),('END Jul 2022'!T4*'END Jul 2022'!S4/100))),0)</f>
        <v>0</v>
      </c>
      <c r="G12" s="384">
        <v>0</v>
      </c>
      <c r="H12" s="384">
        <f>IF('END Jul 2022'!T4&gt;0,IF(($E$5&lt;'END Jul 2022'!T4),(0),($E$5-'END Jul 2022'!T4)*'END Jul 2022'!U4/100),IF(AND('END Jul 2022'!R4&gt;0,'END Jul 2022'!T4=""),IF(($E$5&lt;'END Jul 2022'!R4),(0),($E$5-'END Jul 2022'!R4)*'END Jul 2022'!S4/100),IF(AND('END Jul 2022'!P4&gt;0,'END Jul 2022'!R4=""),IF(($E$5&lt;'END Jul 2022'!P4),(0),($E$5-'END Jul 2022'!P4)*'END Jul 2022'!Q4/100),0)))</f>
        <v>0</v>
      </c>
      <c r="I12" s="384">
        <f t="shared" si="0"/>
        <v>431.06663590909091</v>
      </c>
      <c r="J12" s="449">
        <f t="shared" si="1"/>
        <v>1414.5687254545455</v>
      </c>
      <c r="K12" s="449">
        <f t="shared" si="2"/>
        <v>1724.2665436363636</v>
      </c>
      <c r="L12" s="450">
        <f t="shared" si="7"/>
        <v>1896.6931980000002</v>
      </c>
      <c r="M12" s="449">
        <f>'END Jul 2022'!AZ4</f>
        <v>0</v>
      </c>
      <c r="N12" s="449">
        <f>'END Jul 2022'!BA4</f>
        <v>0</v>
      </c>
      <c r="O12" s="449">
        <f>'END Jul 2022'!BB4</f>
        <v>0</v>
      </c>
      <c r="P12" s="449">
        <f>'END Jul 2022'!BC4</f>
        <v>0</v>
      </c>
      <c r="Q12" s="449">
        <f>($E$6*'END Jul 2022'!AT4/100)*4</f>
        <v>30.644459999999999</v>
      </c>
      <c r="R12" s="448" t="str">
        <f t="shared" si="8"/>
        <v>No discount</v>
      </c>
      <c r="S12" s="448" t="str">
        <f t="shared" si="9"/>
        <v>Exclusive</v>
      </c>
      <c r="T12" s="475">
        <f t="shared" si="3"/>
        <v>1724.2665436363636</v>
      </c>
      <c r="U12" s="449">
        <f t="shared" si="4"/>
        <v>1724.2665436363636</v>
      </c>
      <c r="V12" s="449">
        <f t="shared" si="5"/>
        <v>1693.6220836363636</v>
      </c>
      <c r="W12" s="449">
        <f t="shared" si="6"/>
        <v>1693.6220836363636</v>
      </c>
      <c r="X12" s="455">
        <f t="shared" si="10"/>
        <v>1862.9842920000001</v>
      </c>
      <c r="Y12" s="455">
        <f t="shared" si="10"/>
        <v>1862.9842920000001</v>
      </c>
      <c r="Z12" s="391">
        <f>'END Jul 2022'!BL4</f>
        <v>0</v>
      </c>
      <c r="AA12" s="377" t="str">
        <f>'END Jul 2022'!BM4</f>
        <v>n</v>
      </c>
      <c r="AB12" s="523"/>
      <c r="AC12" s="523"/>
      <c r="AD12" s="523"/>
      <c r="AE12" s="523"/>
      <c r="AF12" s="523"/>
      <c r="AG12" s="523"/>
      <c r="AH12" s="523"/>
      <c r="AI12" s="523"/>
      <c r="AJ12" s="523"/>
      <c r="AK12" s="523"/>
      <c r="AL12" s="523"/>
      <c r="AM12" s="523"/>
      <c r="AN12" s="523"/>
      <c r="AO12" s="523"/>
    </row>
    <row r="13" spans="1:41" x14ac:dyDescent="0.3">
      <c r="A13" s="319" t="str">
        <f>'END Jul 2022'!K5</f>
        <v>Diamond Energy</v>
      </c>
      <c r="B13" s="383" t="str">
        <f>'END Jul 2022'!L5</f>
        <v xml:space="preserve">Renewable Saver </v>
      </c>
      <c r="C13" s="384">
        <f>IF('END Jul 2022'!BP5=0,91*'END Jul 2022'!M5/100,(91*'END Jul 2022'!M5/100)+'END Jul 2022'!BP5/4)</f>
        <v>70.069999999999993</v>
      </c>
      <c r="D13" s="384">
        <f>IF('END Jul 2022'!O5="",$E$5*'END Jul 2022'!N5/100,IF($E$5&gt;='END Jul 2022'!P5,('END Jul 2022'!P5*'END Jul 2022'!N5/100),($E$5*'END Jul 2022'!N5/100)))</f>
        <v>69.463636363636354</v>
      </c>
      <c r="E13" s="384">
        <f>IF(AND('END Jul 2022'!P5&gt;0,'END Jul 2022'!R5&gt;0),IF($E$5&lt;'END Jul 2022'!P5,0,IF($E$5&lt;=('END Jul 2022'!R5+'END Jul 2022'!P5),(($E$5-'END Jul 2022'!P5)*'END Jul 2022'!Q5/100),(('END Jul 2022'!R5)*'END Jul 2022'!Q5/100))),0)</f>
        <v>0</v>
      </c>
      <c r="F13" s="384">
        <f>IF(AND('END Jul 2022'!Q5&gt;0,'END Jul 2022'!S5&gt;0),IF($E$5&lt;('END Jul 2022'!R5+'END Jul 2022'!P5),0,IF($E$5&lt;=('END Jul 2022'!T5+'END Jul 2022'!R5+'END Jul 2022'!P5),(($E$5-('END Jul 2022'!R5+'END Jul 2022'!P5))*'END Jul 2022'!S5/100),('END Jul 2022'!T5*'END Jul 2022'!S5/100))),0)</f>
        <v>0</v>
      </c>
      <c r="G13" s="384">
        <v>0</v>
      </c>
      <c r="H13" s="384">
        <f>IF('END Jul 2022'!T5&gt;0,IF(($E$5&lt;'END Jul 2022'!T5),(0),($E$5-'END Jul 2022'!T5)*'END Jul 2022'!U5/100),IF(AND('END Jul 2022'!R5&gt;0,'END Jul 2022'!T5=""),IF(($E$5&lt;'END Jul 2022'!R5),(0),($E$5-'END Jul 2022'!R5)*'END Jul 2022'!S5/100),IF(AND('END Jul 2022'!P5&gt;0,'END Jul 2022'!R5=""),IF(($E$5&lt;'END Jul 2022'!P5),(0),($E$5-'END Jul 2022'!P5)*'END Jul 2022'!Q5/100),0)))</f>
        <v>302.80349999999999</v>
      </c>
      <c r="I13" s="384">
        <f t="shared" si="0"/>
        <v>442.33713636363632</v>
      </c>
      <c r="J13" s="449">
        <f t="shared" si="1"/>
        <v>1489.0685454545453</v>
      </c>
      <c r="K13" s="449">
        <f t="shared" si="2"/>
        <v>1769.3485454545453</v>
      </c>
      <c r="L13" s="450">
        <f t="shared" si="7"/>
        <v>1946.2834</v>
      </c>
      <c r="M13" s="449">
        <f>'END Jul 2022'!AZ5</f>
        <v>0</v>
      </c>
      <c r="N13" s="449">
        <f>'END Jul 2022'!BA5</f>
        <v>0</v>
      </c>
      <c r="O13" s="449">
        <f>'END Jul 2022'!BB5</f>
        <v>2</v>
      </c>
      <c r="P13" s="449">
        <f>'END Jul 2022'!BC5</f>
        <v>0</v>
      </c>
      <c r="Q13" s="449">
        <f>($E$6*'END Jul 2022'!AT5/100)*4</f>
        <v>23.783760000000001</v>
      </c>
      <c r="R13" s="448" t="str">
        <f t="shared" si="8"/>
        <v>Pay-on-time off bill</v>
      </c>
      <c r="S13" s="448" t="str">
        <f t="shared" si="9"/>
        <v>Exclusive</v>
      </c>
      <c r="T13" s="475">
        <f t="shared" si="3"/>
        <v>1769.3485454545453</v>
      </c>
      <c r="U13" s="449">
        <f t="shared" si="4"/>
        <v>1733.9615745454544</v>
      </c>
      <c r="V13" s="449">
        <f t="shared" si="5"/>
        <v>1745.5647854545452</v>
      </c>
      <c r="W13" s="449">
        <f t="shared" si="6"/>
        <v>1710.1778145454543</v>
      </c>
      <c r="X13" s="455">
        <f t="shared" si="10"/>
        <v>1920.1212639999999</v>
      </c>
      <c r="Y13" s="455">
        <f t="shared" si="10"/>
        <v>1881.195596</v>
      </c>
      <c r="Z13" s="391">
        <f>'END Jul 2022'!BL5</f>
        <v>0</v>
      </c>
      <c r="AA13" s="377" t="str">
        <f>'END Jul 2022'!BM5</f>
        <v>n</v>
      </c>
      <c r="AB13" s="523"/>
      <c r="AC13" s="523"/>
      <c r="AD13" s="523"/>
      <c r="AE13" s="523"/>
      <c r="AF13" s="523"/>
      <c r="AG13" s="523"/>
      <c r="AH13" s="523"/>
      <c r="AI13" s="523"/>
      <c r="AJ13" s="523"/>
      <c r="AK13" s="523"/>
      <c r="AL13" s="523"/>
      <c r="AM13" s="523"/>
      <c r="AN13" s="523"/>
      <c r="AO13" s="523"/>
    </row>
    <row r="14" spans="1:41" x14ac:dyDescent="0.3">
      <c r="A14" s="319" t="str">
        <f>'END Jul 2022'!K6</f>
        <v>Dodo Power &amp; Gas</v>
      </c>
      <c r="B14" s="383" t="str">
        <f>'END Jul 2022'!L6</f>
        <v>Market offer</v>
      </c>
      <c r="C14" s="384">
        <f>IF('END Jul 2022'!BP6=0,91*'END Jul 2022'!M6/100,(91*'END Jul 2022'!M6/100)+'END Jul 2022'!BP6/4)</f>
        <v>72.51045454545455</v>
      </c>
      <c r="D14" s="384">
        <f>IF('END Jul 2022'!O6="",$E$5*'END Jul 2022'!N6/100,IF($E$5&gt;='END Jul 2022'!P6,('END Jul 2022'!P6*'END Jul 2022'!N6/100),($E$5*'END Jul 2022'!N6/100)))</f>
        <v>325.31271681818174</v>
      </c>
      <c r="E14" s="384">
        <f>IF(AND('END Jul 2022'!P6&gt;0,'END Jul 2022'!R6&gt;0),IF($E$5&lt;'END Jul 2022'!P6,0,IF($E$5&lt;=('END Jul 2022'!R6+'END Jul 2022'!P6),(($E$5-'END Jul 2022'!P6)*'END Jul 2022'!Q6/100),(('END Jul 2022'!R6)*'END Jul 2022'!Q6/100))),0)</f>
        <v>0</v>
      </c>
      <c r="F14" s="384">
        <f>IF(AND('END Jul 2022'!Q6&gt;0,'END Jul 2022'!S6&gt;0),IF($E$5&lt;('END Jul 2022'!R6+'END Jul 2022'!P6),0,IF($E$5&lt;=('END Jul 2022'!T6+'END Jul 2022'!R6+'END Jul 2022'!P6),(($E$5-('END Jul 2022'!R6+'END Jul 2022'!P6))*'END Jul 2022'!S6/100),('END Jul 2022'!T6*'END Jul 2022'!S6/100))),0)</f>
        <v>0</v>
      </c>
      <c r="G14" s="384">
        <v>0</v>
      </c>
      <c r="H14" s="384">
        <f>IF('END Jul 2022'!T6&gt;0,IF(($E$5&lt;'END Jul 2022'!T6),(0),($E$5-'END Jul 2022'!T6)*'END Jul 2022'!U6/100),IF(AND('END Jul 2022'!R6&gt;0,'END Jul 2022'!T6=""),IF(($E$5&lt;'END Jul 2022'!R6),(0),($E$5-'END Jul 2022'!R6)*'END Jul 2022'!S6/100),IF(AND('END Jul 2022'!P6&gt;0,'END Jul 2022'!R6=""),IF(($E$5&lt;'END Jul 2022'!P6),(0),($E$5-'END Jul 2022'!P6)*'END Jul 2022'!Q6/100),0)))</f>
        <v>0</v>
      </c>
      <c r="I14" s="384">
        <f t="shared" si="0"/>
        <v>397.82317136363628</v>
      </c>
      <c r="J14" s="449">
        <f t="shared" si="1"/>
        <v>1301.250867272727</v>
      </c>
      <c r="K14" s="449">
        <f t="shared" si="2"/>
        <v>1591.2926854545451</v>
      </c>
      <c r="L14" s="450">
        <f t="shared" si="7"/>
        <v>1750.4219539999997</v>
      </c>
      <c r="M14" s="449">
        <f>'END Jul 2022'!AZ6</f>
        <v>0</v>
      </c>
      <c r="N14" s="449">
        <f>'END Jul 2022'!BA6</f>
        <v>0</v>
      </c>
      <c r="O14" s="449">
        <f>'END Jul 2022'!BB6</f>
        <v>0</v>
      </c>
      <c r="P14" s="449">
        <f>'END Jul 2022'!BC6</f>
        <v>0</v>
      </c>
      <c r="Q14" s="449">
        <f>($E$6*'END Jul 2022'!AT6/100)*4</f>
        <v>28.357559999999999</v>
      </c>
      <c r="R14" s="448" t="str">
        <f t="shared" si="8"/>
        <v>No discount</v>
      </c>
      <c r="S14" s="448" t="str">
        <f t="shared" si="9"/>
        <v>Exclusive</v>
      </c>
      <c r="T14" s="475">
        <f t="shared" si="3"/>
        <v>1591.2926854545451</v>
      </c>
      <c r="U14" s="449">
        <f t="shared" si="4"/>
        <v>1591.2926854545451</v>
      </c>
      <c r="V14" s="449">
        <f t="shared" si="5"/>
        <v>1562.9351254545452</v>
      </c>
      <c r="W14" s="449">
        <f t="shared" si="6"/>
        <v>1562.9351254545452</v>
      </c>
      <c r="X14" s="455">
        <f t="shared" si="10"/>
        <v>1719.2286379999998</v>
      </c>
      <c r="Y14" s="455">
        <f t="shared" si="10"/>
        <v>1719.2286379999998</v>
      </c>
      <c r="Z14" s="391">
        <f>'END Jul 2022'!BL6</f>
        <v>0</v>
      </c>
      <c r="AA14" s="377" t="str">
        <f>'END Jul 2022'!BM6</f>
        <v>n</v>
      </c>
      <c r="AB14" s="523"/>
      <c r="AC14" s="523"/>
      <c r="AD14" s="523"/>
      <c r="AE14" s="523"/>
      <c r="AF14" s="523"/>
      <c r="AG14" s="523"/>
      <c r="AH14" s="523"/>
      <c r="AI14" s="523"/>
      <c r="AJ14" s="523"/>
      <c r="AK14" s="523"/>
      <c r="AL14" s="523"/>
      <c r="AM14" s="523"/>
      <c r="AN14" s="523"/>
      <c r="AO14" s="523"/>
    </row>
    <row r="15" spans="1:41" x14ac:dyDescent="0.3">
      <c r="A15" s="319" t="str">
        <f>'END Jul 2022'!K7</f>
        <v>EnergyAustralia</v>
      </c>
      <c r="B15" s="383" t="str">
        <f>'END Jul 2022'!L7</f>
        <v>Solar Max</v>
      </c>
      <c r="C15" s="384">
        <f>IF('END Jul 2022'!BP7=0,91*'END Jul 2022'!M7/100,(91*'END Jul 2022'!M7/100)+'END Jul 2022'!BP7/4)</f>
        <v>77.804999999999993</v>
      </c>
      <c r="D15" s="384">
        <f>IF('END Jul 2022'!O7="",$E$5*'END Jul 2022'!N7/100,IF($E$5&gt;='END Jul 2022'!P7,('END Jul 2022'!P7*'END Jul 2022'!N7/100),($E$5*'END Jul 2022'!N7/100)))</f>
        <v>362.56953363636364</v>
      </c>
      <c r="E15" s="384">
        <f>IF(AND('END Jul 2022'!P7&gt;0,'END Jul 2022'!R7&gt;0),IF($E$5&lt;'END Jul 2022'!P7,0,IF($E$5&lt;=('END Jul 2022'!R7+'END Jul 2022'!P7),(($E$5-'END Jul 2022'!P7)*'END Jul 2022'!Q7/100),(('END Jul 2022'!R7)*'END Jul 2022'!Q7/100))),0)</f>
        <v>0</v>
      </c>
      <c r="F15" s="384">
        <f>IF(AND('END Jul 2022'!Q7&gt;0,'END Jul 2022'!S7&gt;0),IF($E$5&lt;('END Jul 2022'!R7+'END Jul 2022'!P7),0,IF($E$5&lt;=('END Jul 2022'!T7+'END Jul 2022'!R7+'END Jul 2022'!P7),(($E$5-('END Jul 2022'!R7+'END Jul 2022'!P7))*'END Jul 2022'!S7/100),('END Jul 2022'!T7*'END Jul 2022'!S7/100))),0)</f>
        <v>0</v>
      </c>
      <c r="G15" s="384">
        <v>0</v>
      </c>
      <c r="H15" s="384">
        <f>IF('END Jul 2022'!T7&gt;0,IF(($E$5&lt;'END Jul 2022'!T7),(0),($E$5-'END Jul 2022'!T7)*'END Jul 2022'!U7/100),IF(AND('END Jul 2022'!R7&gt;0,'END Jul 2022'!T7=""),IF(($E$5&lt;'END Jul 2022'!R7),(0),($E$5-'END Jul 2022'!R7)*'END Jul 2022'!S7/100),IF(AND('END Jul 2022'!P7&gt;0,'END Jul 2022'!R7=""),IF(($E$5&lt;'END Jul 2022'!P7),(0),($E$5-'END Jul 2022'!P7)*'END Jul 2022'!Q7/100),0)))</f>
        <v>0</v>
      </c>
      <c r="I15" s="384">
        <f t="shared" si="0"/>
        <v>440.37453363636365</v>
      </c>
      <c r="J15" s="449">
        <f t="shared" si="1"/>
        <v>1450.2781345454546</v>
      </c>
      <c r="K15" s="449">
        <f t="shared" si="2"/>
        <v>1761.4981345454546</v>
      </c>
      <c r="L15" s="450">
        <f t="shared" si="7"/>
        <v>1937.6479480000003</v>
      </c>
      <c r="M15" s="449">
        <f>'END Jul 2022'!AZ7</f>
        <v>0</v>
      </c>
      <c r="N15" s="449">
        <f>'END Jul 2022'!BA7</f>
        <v>0</v>
      </c>
      <c r="O15" s="449">
        <f>'END Jul 2022'!BB7</f>
        <v>0</v>
      </c>
      <c r="P15" s="449">
        <f>'END Jul 2022'!BC7</f>
        <v>0</v>
      </c>
      <c r="Q15" s="449">
        <f>($E$6*'END Jul 2022'!AT7/100)*4</f>
        <v>45.738</v>
      </c>
      <c r="R15" s="448" t="str">
        <f t="shared" si="8"/>
        <v>No discount</v>
      </c>
      <c r="S15" s="448" t="str">
        <f t="shared" si="9"/>
        <v>Exclusive</v>
      </c>
      <c r="T15" s="475">
        <f t="shared" si="3"/>
        <v>1761.4981345454546</v>
      </c>
      <c r="U15" s="449">
        <f t="shared" si="4"/>
        <v>1761.4981345454546</v>
      </c>
      <c r="V15" s="449">
        <f t="shared" si="5"/>
        <v>1715.7601345454545</v>
      </c>
      <c r="W15" s="449">
        <f t="shared" si="6"/>
        <v>1715.7601345454545</v>
      </c>
      <c r="X15" s="455">
        <f t="shared" si="10"/>
        <v>1887.3361480000001</v>
      </c>
      <c r="Y15" s="455">
        <f t="shared" si="10"/>
        <v>1887.3361480000001</v>
      </c>
      <c r="Z15" s="391">
        <f>'END Jul 2022'!BL7</f>
        <v>0</v>
      </c>
      <c r="AA15" s="377" t="str">
        <f>'END Jul 2022'!BM7</f>
        <v>n</v>
      </c>
      <c r="AB15" s="523"/>
      <c r="AC15" s="523"/>
      <c r="AD15" s="523"/>
      <c r="AE15" s="523"/>
      <c r="AF15" s="523"/>
      <c r="AG15" s="523"/>
      <c r="AH15" s="523"/>
      <c r="AI15" s="523"/>
      <c r="AJ15" s="523"/>
      <c r="AK15" s="523"/>
      <c r="AL15" s="523"/>
      <c r="AM15" s="523"/>
      <c r="AN15" s="523"/>
      <c r="AO15" s="523"/>
    </row>
    <row r="16" spans="1:41" x14ac:dyDescent="0.3">
      <c r="A16" s="319" t="str">
        <f>'END Jul 2022'!K8</f>
        <v>Origin Energy</v>
      </c>
      <c r="B16" s="383" t="str">
        <f>'END Jul 2022'!L8</f>
        <v>Solar Boost</v>
      </c>
      <c r="C16" s="384">
        <f>IF('END Jul 2022'!BP8=0,91*'END Jul 2022'!M8/100,(91*'END Jul 2022'!M8/100)+'END Jul 2022'!BP8/4)</f>
        <v>74.173272727272717</v>
      </c>
      <c r="D16" s="384">
        <f>IF('END Jul 2022'!O8="",$E$5*'END Jul 2022'!N8/100,IF($E$5&gt;='END Jul 2022'!P8,('END Jul 2022'!P8*'END Jul 2022'!N8/100),($E$5*'END Jul 2022'!N8/100)))</f>
        <v>366.37853727272727</v>
      </c>
      <c r="E16" s="384">
        <f>IF(AND('END Jul 2022'!P8&gt;0,'END Jul 2022'!R8&gt;0),IF($E$5&lt;'END Jul 2022'!P8,0,IF($E$5&lt;=('END Jul 2022'!R8+'END Jul 2022'!P8),(($E$5-'END Jul 2022'!P8)*'END Jul 2022'!Q8/100),(('END Jul 2022'!R8)*'END Jul 2022'!Q8/100))),0)</f>
        <v>0</v>
      </c>
      <c r="F16" s="384">
        <f>IF(AND('END Jul 2022'!Q8&gt;0,'END Jul 2022'!S8&gt;0),IF($E$5&lt;('END Jul 2022'!R8+'END Jul 2022'!P8),0,IF($E$5&lt;=('END Jul 2022'!T8+'END Jul 2022'!R8+'END Jul 2022'!P8),(($E$5-('END Jul 2022'!R8+'END Jul 2022'!P8))*'END Jul 2022'!S8/100),('END Jul 2022'!T8*'END Jul 2022'!S8/100))),0)</f>
        <v>0</v>
      </c>
      <c r="G16" s="384">
        <v>0</v>
      </c>
      <c r="H16" s="384">
        <f>IF('END Jul 2022'!T8&gt;0,IF(($E$5&lt;'END Jul 2022'!T8),(0),($E$5-'END Jul 2022'!T8)*'END Jul 2022'!U8/100),IF(AND('END Jul 2022'!R8&gt;0,'END Jul 2022'!T8=""),IF(($E$5&lt;'END Jul 2022'!R8),(0),($E$5-'END Jul 2022'!R8)*'END Jul 2022'!S8/100),IF(AND('END Jul 2022'!P8&gt;0,'END Jul 2022'!R8=""),IF(($E$5&lt;'END Jul 2022'!P8),(0),($E$5-'END Jul 2022'!P8)*'END Jul 2022'!Q8/100),0)))</f>
        <v>0</v>
      </c>
      <c r="I16" s="384">
        <f t="shared" si="0"/>
        <v>440.55180999999999</v>
      </c>
      <c r="J16" s="449">
        <f t="shared" si="1"/>
        <v>1465.5141490909091</v>
      </c>
      <c r="K16" s="449">
        <f t="shared" si="2"/>
        <v>1762.20724</v>
      </c>
      <c r="L16" s="450">
        <f t="shared" si="7"/>
        <v>1938.4279640000002</v>
      </c>
      <c r="M16" s="449">
        <f>'END Jul 2022'!AZ8</f>
        <v>0</v>
      </c>
      <c r="N16" s="449">
        <f>'END Jul 2022'!BA8</f>
        <v>0</v>
      </c>
      <c r="O16" s="449">
        <f>'END Jul 2022'!BB8</f>
        <v>0</v>
      </c>
      <c r="P16" s="449">
        <f>'END Jul 2022'!BC8</f>
        <v>0</v>
      </c>
      <c r="Q16" s="449">
        <f>($E$6*'END Jul 2022'!AT8/100)*4</f>
        <v>45.738</v>
      </c>
      <c r="R16" s="448" t="str">
        <f t="shared" si="8"/>
        <v>No discount</v>
      </c>
      <c r="S16" s="448" t="str">
        <f t="shared" si="9"/>
        <v>Inclusive</v>
      </c>
      <c r="T16" s="475">
        <f t="shared" si="3"/>
        <v>1762.20724</v>
      </c>
      <c r="U16" s="449">
        <f t="shared" si="4"/>
        <v>1762.20724</v>
      </c>
      <c r="V16" s="449">
        <f t="shared" si="5"/>
        <v>1716.4692399999999</v>
      </c>
      <c r="W16" s="449">
        <f t="shared" si="6"/>
        <v>1716.4692399999999</v>
      </c>
      <c r="X16" s="455">
        <f t="shared" si="10"/>
        <v>1888.116164</v>
      </c>
      <c r="Y16" s="455">
        <f t="shared" si="10"/>
        <v>1888.116164</v>
      </c>
      <c r="Z16" s="391">
        <f>'END Jul 2022'!BL8</f>
        <v>0</v>
      </c>
      <c r="AA16" s="377" t="str">
        <f>'END Jul 2022'!BM8</f>
        <v>n</v>
      </c>
      <c r="AB16" s="523"/>
      <c r="AC16" s="523"/>
      <c r="AD16" s="523"/>
      <c r="AE16" s="523"/>
      <c r="AF16" s="523"/>
      <c r="AG16" s="523"/>
      <c r="AH16" s="523"/>
      <c r="AI16" s="523"/>
      <c r="AJ16" s="523"/>
      <c r="AK16" s="523"/>
      <c r="AL16" s="523"/>
      <c r="AM16" s="523"/>
      <c r="AN16" s="523"/>
      <c r="AO16" s="523"/>
    </row>
    <row r="17" spans="1:2376" x14ac:dyDescent="0.3">
      <c r="A17" s="319" t="str">
        <f>'END Jul 2022'!K9</f>
        <v>Powershop</v>
      </c>
      <c r="B17" s="383" t="str">
        <f>'END Jul 2022'!L9</f>
        <v>Carbon neutral</v>
      </c>
      <c r="C17" s="384">
        <f>IF('END Jul 2022'!BP9=0,91*'END Jul 2022'!M9/100,(91*'END Jul 2022'!M9/100)+'END Jul 2022'!BP9/4)</f>
        <v>100.09999999999998</v>
      </c>
      <c r="D17" s="384">
        <f>IF('END Jul 2022'!O9="",$E$5*'END Jul 2022'!N9/100,IF($E$5&gt;='END Jul 2022'!P9,('END Jul 2022'!P9*'END Jul 2022'!N9/100),($E$5*'END Jul 2022'!N9/100)))</f>
        <v>300.55419318181816</v>
      </c>
      <c r="E17" s="384">
        <f>IF(AND('END Jul 2022'!P9&gt;0,'END Jul 2022'!R9&gt;0),IF($E$5&lt;'END Jul 2022'!P9,0,IF($E$5&lt;=('END Jul 2022'!R9+'END Jul 2022'!P9),(($E$5-'END Jul 2022'!P9)*'END Jul 2022'!Q9/100),(('END Jul 2022'!R9)*'END Jul 2022'!Q9/100))),0)</f>
        <v>0</v>
      </c>
      <c r="F17" s="384">
        <f>IF(AND('END Jul 2022'!Q9&gt;0,'END Jul 2022'!S9&gt;0),IF($E$5&lt;('END Jul 2022'!R9+'END Jul 2022'!P9),0,IF($E$5&lt;=('END Jul 2022'!T9+'END Jul 2022'!R9+'END Jul 2022'!P9),(($E$5-('END Jul 2022'!R9+'END Jul 2022'!P9))*'END Jul 2022'!S9/100),('END Jul 2022'!T9*'END Jul 2022'!S9/100))),0)</f>
        <v>0</v>
      </c>
      <c r="G17" s="384">
        <v>0</v>
      </c>
      <c r="H17" s="384">
        <f>IF('END Jul 2022'!T9&gt;0,IF(($E$5&lt;'END Jul 2022'!T9),(0),($E$5-'END Jul 2022'!T9)*'END Jul 2022'!U9/100),IF(AND('END Jul 2022'!R9&gt;0,'END Jul 2022'!T9=""),IF(($E$5&lt;'END Jul 2022'!R9),(0),($E$5-'END Jul 2022'!R9)*'END Jul 2022'!S9/100),IF(AND('END Jul 2022'!P9&gt;0,'END Jul 2022'!R9=""),IF(($E$5&lt;'END Jul 2022'!P9),(0),($E$5-'END Jul 2022'!P9)*'END Jul 2022'!Q9/100),0)))</f>
        <v>0</v>
      </c>
      <c r="I17" s="384">
        <f t="shared" si="0"/>
        <v>400.65419318181813</v>
      </c>
      <c r="J17" s="449">
        <f t="shared" si="1"/>
        <v>1202.2167727272727</v>
      </c>
      <c r="K17" s="449">
        <f t="shared" si="2"/>
        <v>1602.6167727272725</v>
      </c>
      <c r="L17" s="450">
        <f t="shared" si="7"/>
        <v>1762.8784499999999</v>
      </c>
      <c r="M17" s="449">
        <f>'END Jul 2022'!AZ9</f>
        <v>0</v>
      </c>
      <c r="N17" s="449">
        <f>'END Jul 2022'!BA9</f>
        <v>0</v>
      </c>
      <c r="O17" s="449">
        <f>'END Jul 2022'!BB9</f>
        <v>0</v>
      </c>
      <c r="P17" s="449">
        <f>'END Jul 2022'!BC9</f>
        <v>0</v>
      </c>
      <c r="Q17" s="449">
        <f>($E$6*'END Jul 2022'!AT9/100)*4</f>
        <v>22.869</v>
      </c>
      <c r="R17" s="448" t="str">
        <f t="shared" si="8"/>
        <v>No discount</v>
      </c>
      <c r="S17" s="448" t="str">
        <f t="shared" si="9"/>
        <v>Inclusive</v>
      </c>
      <c r="T17" s="475">
        <f t="shared" si="3"/>
        <v>1602.6167727272725</v>
      </c>
      <c r="U17" s="449">
        <f t="shared" si="4"/>
        <v>1602.6167727272725</v>
      </c>
      <c r="V17" s="449">
        <f t="shared" si="5"/>
        <v>1579.7477727272726</v>
      </c>
      <c r="W17" s="449">
        <f t="shared" si="6"/>
        <v>1579.7477727272726</v>
      </c>
      <c r="X17" s="455">
        <f>V17*1.1</f>
        <v>1737.72255</v>
      </c>
      <c r="Y17" s="455">
        <f>W17*1.1</f>
        <v>1737.72255</v>
      </c>
      <c r="Z17" s="391">
        <f>'END Jul 2022'!BL9</f>
        <v>0</v>
      </c>
      <c r="AA17" s="377" t="str">
        <f>'END Jul 2022'!BM9</f>
        <v>n</v>
      </c>
      <c r="AB17" s="523"/>
      <c r="AC17" s="523"/>
      <c r="AD17" s="523"/>
      <c r="AE17" s="523"/>
      <c r="AF17" s="523"/>
      <c r="AG17" s="523"/>
      <c r="AH17" s="523"/>
      <c r="AI17" s="523"/>
      <c r="AJ17" s="523"/>
      <c r="AK17" s="523"/>
      <c r="AL17" s="523"/>
      <c r="AM17" s="523"/>
      <c r="AN17" s="523"/>
      <c r="AO17" s="523"/>
    </row>
    <row r="18" spans="1:2376" x14ac:dyDescent="0.3">
      <c r="A18" s="319" t="str">
        <f>'END Jul 2022'!K10</f>
        <v>Red Energy</v>
      </c>
      <c r="B18" s="383" t="str">
        <f>'END Jul 2022'!L10</f>
        <v>Solar Saver</v>
      </c>
      <c r="C18" s="384">
        <f>IF('END Jul 2022'!BP10=0,91*'END Jul 2022'!M10/100,(91*'END Jul 2022'!M10/100)+'END Jul 2022'!BP10/4)</f>
        <v>100.09999999999998</v>
      </c>
      <c r="D18" s="384">
        <f>IF('END Jul 2022'!O10="",$E$5*'END Jul 2022'!N10/100,IF($E$5&gt;='END Jul 2022'!P10,('END Jul 2022'!P10*'END Jul 2022'!N10/100),($E$5*'END Jul 2022'!N10/100)))</f>
        <v>335.19231999999994</v>
      </c>
      <c r="E18" s="384">
        <f>IF(AND('END Jul 2022'!P10&gt;0,'END Jul 2022'!R10&gt;0),IF($E$5&lt;'END Jul 2022'!P10,0,IF($E$5&lt;=('END Jul 2022'!R10+'END Jul 2022'!P10),(($E$5-'END Jul 2022'!P10)*'END Jul 2022'!Q10/100),(('END Jul 2022'!R10)*'END Jul 2022'!Q10/100))),0)</f>
        <v>0</v>
      </c>
      <c r="F18" s="384">
        <f>IF(AND('END Jul 2022'!Q10&gt;0,'END Jul 2022'!S10&gt;0),IF($E$5&lt;('END Jul 2022'!R10+'END Jul 2022'!P10),0,IF($E$5&lt;=('END Jul 2022'!T10+'END Jul 2022'!R10+'END Jul 2022'!P10),(($E$5-('END Jul 2022'!R10+'END Jul 2022'!P10))*'END Jul 2022'!S10/100),('END Jul 2022'!T10*'END Jul 2022'!S10/100))),0)</f>
        <v>0</v>
      </c>
      <c r="G18" s="384">
        <v>0</v>
      </c>
      <c r="H18" s="384">
        <f>IF('END Jul 2022'!T10&gt;0,IF(($E$5&lt;'END Jul 2022'!T10),(0),($E$5-'END Jul 2022'!T10)*'END Jul 2022'!U10/100),IF(AND('END Jul 2022'!R10&gt;0,'END Jul 2022'!T10=""),IF(($E$5&lt;'END Jul 2022'!R10),(0),($E$5-'END Jul 2022'!R10)*'END Jul 2022'!S10/100),IF(AND('END Jul 2022'!P10&gt;0,'END Jul 2022'!R10=""),IF(($E$5&lt;'END Jul 2022'!P10),(0),($E$5-'END Jul 2022'!P10)*'END Jul 2022'!Q10/100),0)))</f>
        <v>0</v>
      </c>
      <c r="I18" s="384">
        <f t="shared" si="0"/>
        <v>435.2923199999999</v>
      </c>
      <c r="J18" s="449">
        <f t="shared" si="1"/>
        <v>1340.7692799999998</v>
      </c>
      <c r="K18" s="449">
        <f t="shared" si="2"/>
        <v>1741.1692799999996</v>
      </c>
      <c r="L18" s="450">
        <f t="shared" si="7"/>
        <v>1915.2862079999998</v>
      </c>
      <c r="M18" s="449">
        <f>'END Jul 2022'!AZ10</f>
        <v>0</v>
      </c>
      <c r="N18" s="449">
        <f>'END Jul 2022'!BA10</f>
        <v>0</v>
      </c>
      <c r="O18" s="449">
        <f>'END Jul 2022'!BB10</f>
        <v>0</v>
      </c>
      <c r="P18" s="449">
        <f>'END Jul 2022'!BC10</f>
        <v>0</v>
      </c>
      <c r="Q18" s="449">
        <f>($E$6*'END Jul 2022'!AT10/100)*4</f>
        <v>82.328400000000002</v>
      </c>
      <c r="R18" s="448" t="str">
        <f t="shared" si="8"/>
        <v>No discount</v>
      </c>
      <c r="S18" s="448" t="str">
        <f t="shared" si="9"/>
        <v>Inclusive</v>
      </c>
      <c r="T18" s="475">
        <f t="shared" si="3"/>
        <v>1741.1692799999996</v>
      </c>
      <c r="U18" s="449">
        <f t="shared" si="4"/>
        <v>1741.1692799999996</v>
      </c>
      <c r="V18" s="449">
        <f t="shared" si="5"/>
        <v>1658.8408799999995</v>
      </c>
      <c r="W18" s="449">
        <f t="shared" si="6"/>
        <v>1658.8408799999995</v>
      </c>
      <c r="X18" s="455">
        <f t="shared" ref="X18:Y24" si="11">V18*1.1</f>
        <v>1824.7249679999995</v>
      </c>
      <c r="Y18" s="455">
        <f t="shared" si="11"/>
        <v>1824.7249679999995</v>
      </c>
      <c r="Z18" s="391">
        <f>'END Jul 2022'!BL10</f>
        <v>0</v>
      </c>
      <c r="AA18" s="377" t="str">
        <f>'END Jul 2022'!BM10</f>
        <v>n</v>
      </c>
      <c r="AB18" s="523"/>
      <c r="AC18" s="523"/>
      <c r="AD18" s="523"/>
      <c r="AE18" s="523"/>
      <c r="AF18" s="523"/>
      <c r="AG18" s="523"/>
      <c r="AH18" s="523"/>
      <c r="AI18" s="523"/>
      <c r="AJ18" s="523"/>
      <c r="AK18" s="523"/>
      <c r="AL18" s="523"/>
      <c r="AM18" s="523"/>
      <c r="AN18" s="523"/>
      <c r="AO18" s="523"/>
    </row>
    <row r="19" spans="1:2376" x14ac:dyDescent="0.3">
      <c r="A19" s="319" t="str">
        <f>'END Jul 2022'!K11</f>
        <v>Simply Energy</v>
      </c>
      <c r="B19" s="383" t="str">
        <f>'END Jul 2022'!L11</f>
        <v>NRMA 1% discount</v>
      </c>
      <c r="C19" s="384">
        <f>IF('END Jul 2022'!BP11=0,91*'END Jul 2022'!M11/100,(91*'END Jul 2022'!M11/100)+'END Jul 2022'!BP11/4)</f>
        <v>77.490636363636369</v>
      </c>
      <c r="D19" s="384">
        <f>IF('END Jul 2022'!O11="",$E$5*'END Jul 2022'!N11/100,IF($E$5&gt;='END Jul 2022'!P11,('END Jul 2022'!P11*'END Jul 2022'!N11/100),($E$5*'END Jul 2022'!N11/100)))</f>
        <v>353.40681818181815</v>
      </c>
      <c r="E19" s="384">
        <f>IF(AND('END Jul 2022'!P11&gt;0,'END Jul 2022'!R11&gt;0),IF($E$5&lt;'END Jul 2022'!P11,0,IF($E$5&lt;=('END Jul 2022'!R11+'END Jul 2022'!P11),(($E$5-'END Jul 2022'!P11)*'END Jul 2022'!Q11/100),(('END Jul 2022'!R11)*'END Jul 2022'!Q11/100))),0)</f>
        <v>0</v>
      </c>
      <c r="F19" s="384">
        <f>IF(AND('END Jul 2022'!Q11&gt;0,'END Jul 2022'!S11&gt;0),IF($E$5&lt;('END Jul 2022'!R11+'END Jul 2022'!P11),0,IF($E$5&lt;=('END Jul 2022'!T11+'END Jul 2022'!R11+'END Jul 2022'!P11),(($E$5-('END Jul 2022'!R11+'END Jul 2022'!P11))*'END Jul 2022'!S11/100),('END Jul 2022'!T11*'END Jul 2022'!S11/100))),0)</f>
        <v>0</v>
      </c>
      <c r="G19" s="384">
        <v>0</v>
      </c>
      <c r="H19" s="384">
        <f>IF('END Jul 2022'!T11&gt;0,IF(($E$5&lt;'END Jul 2022'!T11),(0),($E$5-'END Jul 2022'!T11)*'END Jul 2022'!U11/100),IF(AND('END Jul 2022'!R11&gt;0,'END Jul 2022'!T11=""),IF(($E$5&lt;'END Jul 2022'!R11),(0),($E$5-'END Jul 2022'!R11)*'END Jul 2022'!S11/100),IF(AND('END Jul 2022'!P11&gt;0,'END Jul 2022'!R11=""),IF(($E$5&lt;'END Jul 2022'!P11),(0),($E$5-'END Jul 2022'!P11)*'END Jul 2022'!Q11/100),0)))</f>
        <v>10.034984545454552</v>
      </c>
      <c r="I19" s="384">
        <f t="shared" si="0"/>
        <v>440.9324390909091</v>
      </c>
      <c r="J19" s="449">
        <f t="shared" si="1"/>
        <v>1453.7672109090909</v>
      </c>
      <c r="K19" s="449">
        <f t="shared" si="2"/>
        <v>1763.7297563636364</v>
      </c>
      <c r="L19" s="450">
        <f t="shared" si="7"/>
        <v>1940.1027320000003</v>
      </c>
      <c r="M19" s="449">
        <f>'END Jul 2022'!AZ11</f>
        <v>1</v>
      </c>
      <c r="N19" s="449">
        <f>'END Jul 2022'!BA11</f>
        <v>0</v>
      </c>
      <c r="O19" s="449">
        <f>'END Jul 2022'!BB11</f>
        <v>0</v>
      </c>
      <c r="P19" s="449">
        <f>'END Jul 2022'!BC11</f>
        <v>0</v>
      </c>
      <c r="Q19" s="449">
        <f>($E$6*'END Jul 2022'!AT11/100)*4</f>
        <v>36.590400000000002</v>
      </c>
      <c r="R19" s="448" t="str">
        <f t="shared" si="8"/>
        <v>Guaranteed off bill</v>
      </c>
      <c r="S19" s="448" t="str">
        <f t="shared" si="9"/>
        <v>Exclusive</v>
      </c>
      <c r="T19" s="475">
        <f t="shared" si="3"/>
        <v>1746.0924588</v>
      </c>
      <c r="U19" s="449">
        <f t="shared" si="4"/>
        <v>1746.0924588</v>
      </c>
      <c r="V19" s="449">
        <f t="shared" si="5"/>
        <v>1709.5020588</v>
      </c>
      <c r="W19" s="449">
        <f t="shared" si="6"/>
        <v>1709.5020588</v>
      </c>
      <c r="X19" s="455">
        <f t="shared" si="11"/>
        <v>1880.4522646800001</v>
      </c>
      <c r="Y19" s="455">
        <f t="shared" si="11"/>
        <v>1880.4522646800001</v>
      </c>
      <c r="Z19" s="391">
        <f>'END Jul 2022'!BL11</f>
        <v>0</v>
      </c>
      <c r="AA19" s="377" t="str">
        <f>'END Jul 2022'!BM11</f>
        <v>n</v>
      </c>
      <c r="AB19" s="523"/>
      <c r="AC19" s="523"/>
      <c r="AD19" s="523"/>
      <c r="AE19" s="523"/>
      <c r="AF19" s="523"/>
      <c r="AG19" s="523"/>
      <c r="AH19" s="523"/>
      <c r="AI19" s="523"/>
      <c r="AJ19" s="523"/>
      <c r="AK19" s="523"/>
      <c r="AL19" s="523"/>
      <c r="AM19" s="523"/>
      <c r="AN19" s="523"/>
      <c r="AO19" s="523"/>
    </row>
    <row r="20" spans="1:2376" x14ac:dyDescent="0.3">
      <c r="A20" s="319" t="str">
        <f>'END Jul 2022'!K12</f>
        <v>Amber Electric</v>
      </c>
      <c r="B20" s="383" t="str">
        <f>'END Jul 2022'!L12</f>
        <v>Amber Plan</v>
      </c>
      <c r="C20" s="384">
        <f>IF('END Jul 2022'!BP12=0,91*'END Jul 2022'!M12/100,(91*'END Jul 2022'!M12/100)+'END Jul 2022'!BP12/4)</f>
        <v>126.11818181818181</v>
      </c>
      <c r="D20" s="384">
        <f>IF('END Jul 2022'!O12="",$E$5*'END Jul 2022'!N12/100,IF($E$5&gt;='END Jul 2022'!P12,('END Jul 2022'!P12*'END Jul 2022'!N12/100),($E$5*'END Jul 2022'!N12/100)))</f>
        <v>408.39660863636368</v>
      </c>
      <c r="E20" s="384">
        <f>IF(AND('END Jul 2022'!P12&gt;0,'END Jul 2022'!R12&gt;0),IF($E$5&lt;'END Jul 2022'!P12,0,IF($E$5&lt;=('END Jul 2022'!R12+'END Jul 2022'!P12),(($E$5-'END Jul 2022'!P12)*'END Jul 2022'!Q12/100),(('END Jul 2022'!R12)*'END Jul 2022'!Q12/100))),0)</f>
        <v>0</v>
      </c>
      <c r="F20" s="384">
        <f>IF(AND('END Jul 2022'!Q12&gt;0,'END Jul 2022'!S12&gt;0),IF($E$5&lt;('END Jul 2022'!R12+'END Jul 2022'!P12),0,IF($E$5&lt;=('END Jul 2022'!T12+'END Jul 2022'!R12+'END Jul 2022'!P12),(($E$5-('END Jul 2022'!R12+'END Jul 2022'!P12))*'END Jul 2022'!S12/100),('END Jul 2022'!T12*'END Jul 2022'!S12/100))),0)</f>
        <v>0</v>
      </c>
      <c r="G20" s="384">
        <v>0</v>
      </c>
      <c r="H20" s="384">
        <f>IF('END Jul 2022'!T12&gt;0,IF(($E$5&lt;'END Jul 2022'!T12),(0),($E$5-'END Jul 2022'!T12)*'END Jul 2022'!U12/100),IF(AND('END Jul 2022'!R12&gt;0,'END Jul 2022'!T12=""),IF(($E$5&lt;'END Jul 2022'!R12),(0),($E$5-'END Jul 2022'!R12)*'END Jul 2022'!S12/100),IF(AND('END Jul 2022'!P12&gt;0,'END Jul 2022'!R12=""),IF(($E$5&lt;'END Jul 2022'!P12),(0),($E$5-'END Jul 2022'!P12)*'END Jul 2022'!Q12/100),0)))</f>
        <v>0</v>
      </c>
      <c r="I20" s="384">
        <f t="shared" si="0"/>
        <v>534.5147904545455</v>
      </c>
      <c r="J20" s="449">
        <f t="shared" si="1"/>
        <v>1633.5864345454547</v>
      </c>
      <c r="K20" s="449">
        <f t="shared" si="2"/>
        <v>2138.059161818182</v>
      </c>
      <c r="L20" s="450">
        <f t="shared" si="7"/>
        <v>2351.8650780000003</v>
      </c>
      <c r="M20" s="449">
        <f>'END Jul 2022'!AZ12</f>
        <v>0</v>
      </c>
      <c r="N20" s="449">
        <f>'END Jul 2022'!BA12</f>
        <v>0</v>
      </c>
      <c r="O20" s="449">
        <f>'END Jul 2022'!BB12</f>
        <v>0</v>
      </c>
      <c r="P20" s="449">
        <f>'END Jul 2022'!BC12</f>
        <v>0</v>
      </c>
      <c r="Q20" s="449">
        <f>($E$6*'END Jul 2022'!AT12/100)*4</f>
        <v>0</v>
      </c>
      <c r="R20" s="448" t="str">
        <f t="shared" si="8"/>
        <v>No discount</v>
      </c>
      <c r="S20" s="448" t="str">
        <f t="shared" si="9"/>
        <v>Exclusive</v>
      </c>
      <c r="T20" s="475">
        <f t="shared" si="3"/>
        <v>2138.059161818182</v>
      </c>
      <c r="U20" s="449">
        <f t="shared" si="4"/>
        <v>2138.059161818182</v>
      </c>
      <c r="V20" s="449">
        <f t="shared" si="5"/>
        <v>2138.059161818182</v>
      </c>
      <c r="W20" s="449">
        <f t="shared" si="6"/>
        <v>2138.059161818182</v>
      </c>
      <c r="X20" s="455">
        <f t="shared" si="11"/>
        <v>2351.8650780000003</v>
      </c>
      <c r="Y20" s="455">
        <f t="shared" si="11"/>
        <v>2351.8650780000003</v>
      </c>
      <c r="Z20" s="391">
        <f>'END Jul 2022'!BL12</f>
        <v>0</v>
      </c>
      <c r="AA20" s="377" t="str">
        <f>'END Jul 2022'!BM12</f>
        <v>n</v>
      </c>
      <c r="AB20" s="523"/>
      <c r="AC20" s="523"/>
      <c r="AD20" s="523"/>
      <c r="AE20" s="523"/>
      <c r="AF20" s="523"/>
      <c r="AG20" s="523"/>
      <c r="AH20" s="523"/>
      <c r="AI20" s="523"/>
      <c r="AJ20" s="523"/>
      <c r="AK20" s="523"/>
      <c r="AL20" s="523"/>
      <c r="AM20" s="523"/>
      <c r="AN20" s="523"/>
      <c r="AO20" s="523"/>
    </row>
    <row r="21" spans="1:2376" x14ac:dyDescent="0.3">
      <c r="A21" s="319" t="str">
        <f>'END Jul 2022'!K13</f>
        <v>GloBird Energy</v>
      </c>
      <c r="B21" s="383" t="str">
        <f>'END Jul 2022'!L13</f>
        <v>SolarPlus</v>
      </c>
      <c r="C21" s="384">
        <f>IF('END Jul 2022'!BP13=0,91*'END Jul 2022'!M13/100,(91*'END Jul 2022'!M13/100)+'END Jul 2022'!BP13/4)</f>
        <v>81.899999999999991</v>
      </c>
      <c r="D21" s="384">
        <f>IF('END Jul 2022'!O13="",$E$5*'END Jul 2022'!N13/100,IF($E$5&gt;='END Jul 2022'!P13,('END Jul 2022'!P13*'END Jul 2022'!N13/100),($E$5*'END Jul 2022'!N13/100)))</f>
        <v>667.76594999999998</v>
      </c>
      <c r="E21" s="384">
        <f>IF(AND('END Jul 2022'!P13&gt;0,'END Jul 2022'!R13&gt;0),IF($E$5&lt;'END Jul 2022'!P13,0,IF($E$5&lt;=('END Jul 2022'!R13+'END Jul 2022'!P13),(($E$5-'END Jul 2022'!P13)*'END Jul 2022'!Q13/100),(('END Jul 2022'!R13)*'END Jul 2022'!Q13/100))),0)</f>
        <v>0</v>
      </c>
      <c r="F21" s="384">
        <f>IF(AND('END Jul 2022'!Q13&gt;0,'END Jul 2022'!S13&gt;0),IF($E$5&lt;('END Jul 2022'!R13+'END Jul 2022'!P13),0,IF($E$5&lt;=('END Jul 2022'!T13+'END Jul 2022'!R13+'END Jul 2022'!P13),(($E$5-('END Jul 2022'!R13+'END Jul 2022'!P13))*'END Jul 2022'!S13/100),('END Jul 2022'!T13*'END Jul 2022'!S13/100))),0)</f>
        <v>0</v>
      </c>
      <c r="G21" s="384">
        <v>0</v>
      </c>
      <c r="H21" s="384">
        <f>IF('END Jul 2022'!T13&gt;0,IF(($E$5&lt;'END Jul 2022'!T13),(0),($E$5-'END Jul 2022'!T13)*'END Jul 2022'!U13/100),IF(AND('END Jul 2022'!R13&gt;0,'END Jul 2022'!T13=""),IF(($E$5&lt;'END Jul 2022'!R13),(0),($E$5-'END Jul 2022'!R13)*'END Jul 2022'!S13/100),IF(AND('END Jul 2022'!P13&gt;0,'END Jul 2022'!R13=""),IF(($E$5&lt;'END Jul 2022'!P13),(0),($E$5-'END Jul 2022'!P13)*'END Jul 2022'!Q13/100),0)))</f>
        <v>0</v>
      </c>
      <c r="I21" s="384">
        <f t="shared" si="0"/>
        <v>749.66594999999995</v>
      </c>
      <c r="J21" s="449">
        <f t="shared" si="1"/>
        <v>2671.0637999999999</v>
      </c>
      <c r="K21" s="449">
        <f t="shared" si="2"/>
        <v>2998.6637999999998</v>
      </c>
      <c r="L21" s="450">
        <f t="shared" si="7"/>
        <v>3298.5301800000002</v>
      </c>
      <c r="M21" s="449">
        <f>'END Jul 2022'!AZ13</f>
        <v>0</v>
      </c>
      <c r="N21" s="449">
        <f>'END Jul 2022'!BA13</f>
        <v>0</v>
      </c>
      <c r="O21" s="449">
        <f>'END Jul 2022'!BB13</f>
        <v>0</v>
      </c>
      <c r="P21" s="449">
        <f>'END Jul 2022'!BC13</f>
        <v>0</v>
      </c>
      <c r="Q21" s="449">
        <f>($E$6*'END Jul 2022'!AT13/100)*4</f>
        <v>91.475999999999999</v>
      </c>
      <c r="R21" s="448" t="str">
        <f t="shared" si="8"/>
        <v>No discount</v>
      </c>
      <c r="S21" s="448" t="str">
        <f t="shared" si="9"/>
        <v>Exclusive</v>
      </c>
      <c r="T21" s="475">
        <f t="shared" si="3"/>
        <v>2998.6637999999998</v>
      </c>
      <c r="U21" s="449">
        <f t="shared" si="4"/>
        <v>2998.6637999999998</v>
      </c>
      <c r="V21" s="449">
        <f t="shared" si="5"/>
        <v>2907.1877999999997</v>
      </c>
      <c r="W21" s="449">
        <f t="shared" si="6"/>
        <v>2907.1877999999997</v>
      </c>
      <c r="X21" s="455">
        <f t="shared" si="11"/>
        <v>3197.9065799999998</v>
      </c>
      <c r="Y21" s="455">
        <f t="shared" si="11"/>
        <v>3197.9065799999998</v>
      </c>
      <c r="Z21" s="391">
        <f>'END Jul 2022'!BL13</f>
        <v>0</v>
      </c>
      <c r="AA21" s="377" t="str">
        <f>'END Jul 2022'!BM13</f>
        <v>n</v>
      </c>
      <c r="AB21" s="523"/>
      <c r="AC21" s="523"/>
      <c r="AD21" s="523"/>
      <c r="AE21" s="523"/>
      <c r="AF21" s="523"/>
      <c r="AG21" s="523"/>
      <c r="AH21" s="523"/>
      <c r="AI21" s="523"/>
      <c r="AJ21" s="523"/>
      <c r="AK21" s="523"/>
      <c r="AL21" s="523"/>
      <c r="AM21" s="523"/>
      <c r="AN21" s="523"/>
      <c r="AO21" s="523"/>
    </row>
    <row r="22" spans="1:2376" x14ac:dyDescent="0.3">
      <c r="A22" s="319" t="str">
        <f>'END Jul 2022'!K14</f>
        <v>Kogan Energy</v>
      </c>
      <c r="B22" s="383" t="str">
        <f>'END Jul 2022'!L14</f>
        <v>Free Kogan First Membership</v>
      </c>
      <c r="C22" s="384">
        <f>IF('END Jul 2022'!BP14=0,91*'END Jul 2022'!M14/100,(91*'END Jul 2022'!M14/100)+'END Jul 2022'!BP14/4)</f>
        <v>91.901727272727271</v>
      </c>
      <c r="D22" s="384">
        <f>IF('END Jul 2022'!O14="",$E$5*'END Jul 2022'!N14/100,IF($E$5&gt;='END Jul 2022'!P14,('END Jul 2022'!P14*'END Jul 2022'!N14/100),($E$5*'END Jul 2022'!N14/100)))</f>
        <v>319.48018000000002</v>
      </c>
      <c r="E22" s="384">
        <f>IF(AND('END Jul 2022'!P14&gt;0,'END Jul 2022'!R14&gt;0),IF($E$5&lt;'END Jul 2022'!P14,0,IF($E$5&lt;=('END Jul 2022'!R14+'END Jul 2022'!P14),(($E$5-'END Jul 2022'!P14)*'END Jul 2022'!Q14/100),(('END Jul 2022'!R14)*'END Jul 2022'!Q14/100))),0)</f>
        <v>0</v>
      </c>
      <c r="F22" s="384">
        <f>IF(AND('END Jul 2022'!Q14&gt;0,'END Jul 2022'!S14&gt;0),IF($E$5&lt;('END Jul 2022'!R14+'END Jul 2022'!P14),0,IF($E$5&lt;=('END Jul 2022'!T14+'END Jul 2022'!R14+'END Jul 2022'!P14),(($E$5-('END Jul 2022'!R14+'END Jul 2022'!P14))*'END Jul 2022'!S14/100),('END Jul 2022'!T14*'END Jul 2022'!S14/100))),0)</f>
        <v>0</v>
      </c>
      <c r="G22" s="384">
        <v>0</v>
      </c>
      <c r="H22" s="384">
        <f>IF('END Jul 2022'!T14&gt;0,IF(($E$5&lt;'END Jul 2022'!T14),(0),($E$5-'END Jul 2022'!T14)*'END Jul 2022'!U14/100),IF(AND('END Jul 2022'!R14&gt;0,'END Jul 2022'!T14=""),IF(($E$5&lt;'END Jul 2022'!R14),(0),($E$5-'END Jul 2022'!R14)*'END Jul 2022'!S14/100),IF(AND('END Jul 2022'!P14&gt;0,'END Jul 2022'!R14=""),IF(($E$5&lt;'END Jul 2022'!P14),(0),($E$5-'END Jul 2022'!P14)*'END Jul 2022'!Q14/100),0)))</f>
        <v>0</v>
      </c>
      <c r="I22" s="384">
        <f t="shared" si="0"/>
        <v>411.38190727272729</v>
      </c>
      <c r="J22" s="449">
        <f t="shared" si="1"/>
        <v>1277.9207200000001</v>
      </c>
      <c r="K22" s="449">
        <f t="shared" si="2"/>
        <v>1645.5276290909092</v>
      </c>
      <c r="L22" s="450">
        <f t="shared" si="7"/>
        <v>1810.0803920000003</v>
      </c>
      <c r="M22" s="449">
        <f>'END Jul 2022'!AZ14</f>
        <v>0</v>
      </c>
      <c r="N22" s="449">
        <f>'END Jul 2022'!BA14</f>
        <v>0</v>
      </c>
      <c r="O22" s="449">
        <f>'END Jul 2022'!BB14</f>
        <v>0</v>
      </c>
      <c r="P22" s="449">
        <f>'END Jul 2022'!BC14</f>
        <v>0</v>
      </c>
      <c r="Q22" s="449">
        <f>($E$6*'END Jul 2022'!AT14/100)*4</f>
        <v>19.89603</v>
      </c>
      <c r="R22" s="448" t="str">
        <f t="shared" si="8"/>
        <v>No discount</v>
      </c>
      <c r="S22" s="448" t="str">
        <f t="shared" si="9"/>
        <v>Exclusive</v>
      </c>
      <c r="T22" s="475">
        <f t="shared" si="3"/>
        <v>1645.5276290909092</v>
      </c>
      <c r="U22" s="449">
        <f t="shared" si="4"/>
        <v>1645.5276290909092</v>
      </c>
      <c r="V22" s="449">
        <f t="shared" si="5"/>
        <v>1625.631599090909</v>
      </c>
      <c r="W22" s="449">
        <f t="shared" si="6"/>
        <v>1625.631599090909</v>
      </c>
      <c r="X22" s="455">
        <f t="shared" si="11"/>
        <v>1788.1947590000002</v>
      </c>
      <c r="Y22" s="455">
        <f t="shared" si="11"/>
        <v>1788.1947590000002</v>
      </c>
      <c r="Z22" s="391">
        <f>'END Jul 2022'!BL14</f>
        <v>0</v>
      </c>
      <c r="AA22" s="377" t="str">
        <f>'END Jul 2022'!BM14</f>
        <v>n</v>
      </c>
      <c r="AB22" s="523"/>
      <c r="AC22" s="523"/>
      <c r="AD22" s="523"/>
      <c r="AE22" s="523"/>
      <c r="AF22" s="523"/>
      <c r="AG22" s="523"/>
      <c r="AH22" s="523"/>
      <c r="AI22" s="523"/>
      <c r="AJ22" s="523"/>
      <c r="AK22" s="523"/>
      <c r="AL22" s="523"/>
      <c r="AM22" s="523"/>
      <c r="AN22" s="523"/>
      <c r="AO22" s="523"/>
    </row>
    <row r="23" spans="1:2376" x14ac:dyDescent="0.3">
      <c r="A23" s="319" t="str">
        <f>'END Jul 2022'!K15</f>
        <v>ReAmped Energy</v>
      </c>
      <c r="B23" s="383" t="str">
        <f>'END Jul 2022'!L15</f>
        <v>Solar</v>
      </c>
      <c r="C23" s="384">
        <f>IF('END Jul 2022'!BP15=0,91*'END Jul 2022'!M15/100,(91*'END Jul 2022'!M15/100)+'END Jul 2022'!BP15/4)</f>
        <v>72.84963636363635</v>
      </c>
      <c r="D23" s="384">
        <f>IF('END Jul 2022'!O15="",$E$5*'END Jul 2022'!N15/100,IF($E$5&gt;='END Jul 2022'!P15,('END Jul 2022'!P15*'END Jul 2022'!N15/100),($E$5*'END Jul 2022'!N15/100)))</f>
        <v>517.4293377272727</v>
      </c>
      <c r="E23" s="384">
        <f>IF(AND('END Jul 2022'!P15&gt;0,'END Jul 2022'!R15&gt;0),IF($E$5&lt;'END Jul 2022'!P15,0,IF($E$5&lt;=('END Jul 2022'!R15+'END Jul 2022'!P15),(($E$5-'END Jul 2022'!P15)*'END Jul 2022'!Q15/100),(('END Jul 2022'!R15)*'END Jul 2022'!Q15/100))),0)</f>
        <v>0</v>
      </c>
      <c r="F23" s="384">
        <f>IF(AND('END Jul 2022'!Q15&gt;0,'END Jul 2022'!S15&gt;0),IF($E$5&lt;('END Jul 2022'!R15+'END Jul 2022'!P15),0,IF($E$5&lt;=('END Jul 2022'!T15+'END Jul 2022'!R15+'END Jul 2022'!P15),(($E$5-('END Jul 2022'!R15+'END Jul 2022'!P15))*'END Jul 2022'!S15/100),('END Jul 2022'!T15*'END Jul 2022'!S15/100))),0)</f>
        <v>0</v>
      </c>
      <c r="G23" s="384">
        <v>0</v>
      </c>
      <c r="H23" s="384">
        <f>IF('END Jul 2022'!T15&gt;0,IF(($E$5&lt;'END Jul 2022'!T15),(0),($E$5-'END Jul 2022'!T15)*'END Jul 2022'!U15/100),IF(AND('END Jul 2022'!R15&gt;0,'END Jul 2022'!T15=""),IF(($E$5&lt;'END Jul 2022'!R15),(0),($E$5-'END Jul 2022'!R15)*'END Jul 2022'!S15/100),IF(AND('END Jul 2022'!P15&gt;0,'END Jul 2022'!R15=""),IF(($E$5&lt;'END Jul 2022'!P15),(0),($E$5-'END Jul 2022'!P15)*'END Jul 2022'!Q15/100),0)))</f>
        <v>0</v>
      </c>
      <c r="I23" s="384">
        <f t="shared" si="0"/>
        <v>590.27897409090906</v>
      </c>
      <c r="J23" s="449">
        <f t="shared" si="1"/>
        <v>2069.7173509090908</v>
      </c>
      <c r="K23" s="449">
        <f t="shared" si="2"/>
        <v>2361.1158963636362</v>
      </c>
      <c r="L23" s="450">
        <f t="shared" si="7"/>
        <v>2597.2274860000002</v>
      </c>
      <c r="M23" s="449">
        <f>'END Jul 2022'!AZ15</f>
        <v>0</v>
      </c>
      <c r="N23" s="449">
        <f>'END Jul 2022'!BA15</f>
        <v>0</v>
      </c>
      <c r="O23" s="449">
        <f>'END Jul 2022'!BB15</f>
        <v>0</v>
      </c>
      <c r="P23" s="449">
        <f>'END Jul 2022'!BC15</f>
        <v>0</v>
      </c>
      <c r="Q23" s="449">
        <f>($E$6*'END Jul 2022'!AT15/100)*4</f>
        <v>0</v>
      </c>
      <c r="R23" s="448" t="str">
        <f t="shared" si="8"/>
        <v>No discount</v>
      </c>
      <c r="S23" s="448" t="str">
        <f t="shared" si="9"/>
        <v>Exclusive</v>
      </c>
      <c r="T23" s="475">
        <f t="shared" si="3"/>
        <v>2361.1158963636362</v>
      </c>
      <c r="U23" s="449">
        <f t="shared" si="4"/>
        <v>2361.1158963636362</v>
      </c>
      <c r="V23" s="449">
        <f t="shared" si="5"/>
        <v>2361.1158963636362</v>
      </c>
      <c r="W23" s="449">
        <f t="shared" si="6"/>
        <v>2361.1158963636362</v>
      </c>
      <c r="X23" s="455">
        <f t="shared" si="11"/>
        <v>2597.2274860000002</v>
      </c>
      <c r="Y23" s="455">
        <f t="shared" si="11"/>
        <v>2597.2274860000002</v>
      </c>
      <c r="Z23" s="391">
        <f>'END Jul 2022'!BL15</f>
        <v>0</v>
      </c>
      <c r="AA23" s="377" t="str">
        <f>'END Jul 2022'!BM15</f>
        <v>n</v>
      </c>
      <c r="AB23" s="523"/>
      <c r="AC23" s="523"/>
      <c r="AD23" s="523"/>
      <c r="AE23" s="523"/>
      <c r="AF23" s="523"/>
      <c r="AG23" s="523"/>
      <c r="AH23" s="523"/>
      <c r="AI23" s="523"/>
      <c r="AJ23" s="523"/>
      <c r="AK23" s="523"/>
      <c r="AL23" s="523"/>
      <c r="AM23" s="523"/>
      <c r="AN23" s="523"/>
      <c r="AO23" s="523"/>
    </row>
    <row r="24" spans="1:2376" x14ac:dyDescent="0.3">
      <c r="A24" s="319" t="str">
        <f>'END Jul 2022'!K16</f>
        <v>Sumo Power</v>
      </c>
      <c r="B24" s="383" t="str">
        <f>'END Jul 2022'!L16</f>
        <v>Assure</v>
      </c>
      <c r="C24" s="384">
        <f>IF('END Jul 2022'!BP16=0,91*'END Jul 2022'!M16/100,(91*'END Jul 2022'!M16/100)+'END Jul 2022'!BP16/4)</f>
        <v>73.709999999999994</v>
      </c>
      <c r="D24" s="384">
        <f>IF('END Jul 2022'!O16="",$E$5*'END Jul 2022'!N16/100,IF($E$5&gt;='END Jul 2022'!P16,('END Jul 2022'!P16*'END Jul 2022'!N16/100),($E$5*'END Jul 2022'!N16/100)))</f>
        <v>297.22131499999995</v>
      </c>
      <c r="E24" s="384">
        <f>IF(AND('END Jul 2022'!P16&gt;0,'END Jul 2022'!R16&gt;0),IF($E$5&lt;'END Jul 2022'!P16,0,IF($E$5&lt;=('END Jul 2022'!R16+'END Jul 2022'!P16),(($E$5-'END Jul 2022'!P16)*'END Jul 2022'!Q16/100),(('END Jul 2022'!R16)*'END Jul 2022'!Q16/100))),0)</f>
        <v>0</v>
      </c>
      <c r="F24" s="384">
        <f>IF(AND('END Jul 2022'!Q16&gt;0,'END Jul 2022'!S16&gt;0),IF($E$5&lt;('END Jul 2022'!R16+'END Jul 2022'!P16),0,IF($E$5&lt;=('END Jul 2022'!T16+'END Jul 2022'!R16+'END Jul 2022'!P16),(($E$5-('END Jul 2022'!R16+'END Jul 2022'!P16))*'END Jul 2022'!S16/100),('END Jul 2022'!T16*'END Jul 2022'!S16/100))),0)</f>
        <v>0</v>
      </c>
      <c r="G24" s="384">
        <v>0</v>
      </c>
      <c r="H24" s="384">
        <f>IF('END Jul 2022'!T16&gt;0,IF(($E$5&lt;'END Jul 2022'!T16),(0),($E$5-'END Jul 2022'!T16)*'END Jul 2022'!U16/100),IF(AND('END Jul 2022'!R16&gt;0,'END Jul 2022'!T16=""),IF(($E$5&lt;'END Jul 2022'!R16),(0),($E$5-'END Jul 2022'!R16)*'END Jul 2022'!S16/100),IF(AND('END Jul 2022'!P16&gt;0,'END Jul 2022'!R16=""),IF(($E$5&lt;'END Jul 2022'!P16),(0),($E$5-'END Jul 2022'!P16)*'END Jul 2022'!Q16/100),0)))</f>
        <v>0</v>
      </c>
      <c r="I24" s="384">
        <f t="shared" si="0"/>
        <v>370.93131499999993</v>
      </c>
      <c r="J24" s="449">
        <f t="shared" si="1"/>
        <v>1188.8852599999998</v>
      </c>
      <c r="K24" s="449">
        <f t="shared" si="2"/>
        <v>1483.7252599999997</v>
      </c>
      <c r="L24" s="450">
        <f t="shared" si="7"/>
        <v>1632.0977859999998</v>
      </c>
      <c r="M24" s="449">
        <f>'END Jul 2022'!AZ16</f>
        <v>0</v>
      </c>
      <c r="N24" s="449">
        <f>'END Jul 2022'!BA16</f>
        <v>0</v>
      </c>
      <c r="O24" s="449">
        <f>'END Jul 2022'!BB16</f>
        <v>0</v>
      </c>
      <c r="P24" s="449">
        <f>'END Jul 2022'!BC16</f>
        <v>0</v>
      </c>
      <c r="Q24" s="449">
        <f>($E$6*'END Jul 2022'!AT16/100)*4</f>
        <v>25.155900000000003</v>
      </c>
      <c r="R24" s="448" t="str">
        <f t="shared" si="8"/>
        <v>No discount</v>
      </c>
      <c r="S24" s="448" t="str">
        <f t="shared" si="9"/>
        <v>Exclusive</v>
      </c>
      <c r="T24" s="475">
        <f t="shared" si="3"/>
        <v>1483.7252599999997</v>
      </c>
      <c r="U24" s="449">
        <f t="shared" si="4"/>
        <v>1483.7252599999997</v>
      </c>
      <c r="V24" s="449">
        <f t="shared" si="5"/>
        <v>1458.5693599999997</v>
      </c>
      <c r="W24" s="449">
        <f t="shared" si="6"/>
        <v>1458.5693599999997</v>
      </c>
      <c r="X24" s="455">
        <f t="shared" si="11"/>
        <v>1604.4262959999999</v>
      </c>
      <c r="Y24" s="455">
        <f t="shared" si="11"/>
        <v>1604.4262959999999</v>
      </c>
      <c r="Z24" s="391">
        <f>'END Jul 2022'!BL16</f>
        <v>0</v>
      </c>
      <c r="AA24" s="377" t="str">
        <f>'END Jul 2022'!BM16</f>
        <v>n</v>
      </c>
      <c r="AB24" s="523"/>
      <c r="AC24" s="523"/>
      <c r="AD24" s="523"/>
      <c r="AE24" s="523"/>
      <c r="AF24" s="523"/>
      <c r="AG24" s="523"/>
      <c r="AH24" s="523"/>
      <c r="AI24" s="523"/>
      <c r="AJ24" s="523"/>
      <c r="AK24" s="523"/>
      <c r="AL24" s="523"/>
      <c r="AM24" s="523"/>
      <c r="AN24" s="523"/>
      <c r="AO24" s="523"/>
    </row>
    <row r="25" spans="1:2376" s="459" customFormat="1" x14ac:dyDescent="0.3">
      <c r="A25" s="529"/>
      <c r="B25" s="529"/>
      <c r="C25" s="529"/>
      <c r="D25" s="529"/>
      <c r="E25" s="529"/>
      <c r="F25" s="529"/>
      <c r="G25" s="529"/>
      <c r="H25" s="529"/>
      <c r="I25" s="529"/>
      <c r="J25" s="529"/>
      <c r="K25" s="529"/>
      <c r="L25" s="529"/>
      <c r="M25" s="529"/>
      <c r="N25" s="529"/>
      <c r="O25" s="529"/>
      <c r="P25" s="529"/>
      <c r="Q25" s="529"/>
      <c r="R25" s="529"/>
      <c r="S25" s="529"/>
      <c r="T25" s="529"/>
      <c r="U25" s="529"/>
      <c r="V25" s="529"/>
      <c r="W25" s="529"/>
      <c r="X25" s="529"/>
      <c r="Y25" s="529"/>
      <c r="Z25" s="529"/>
      <c r="AA25" s="529"/>
      <c r="AB25" s="523"/>
      <c r="AC25" s="523"/>
      <c r="AD25" s="523"/>
      <c r="AE25" s="523"/>
      <c r="AF25" s="523"/>
      <c r="AG25" s="523"/>
      <c r="AH25" s="523"/>
      <c r="AI25" s="523"/>
      <c r="AJ25" s="523"/>
      <c r="AK25" s="523"/>
      <c r="AL25" s="523"/>
      <c r="AM25" s="523"/>
      <c r="AN25" s="523"/>
      <c r="AO25" s="523"/>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row>
    <row r="26" spans="1:2376" s="459" customFormat="1" ht="14.5" thickBot="1" x14ac:dyDescent="0.35">
      <c r="A26" s="529"/>
      <c r="B26" s="529"/>
      <c r="C26" s="529"/>
      <c r="D26" s="529"/>
      <c r="E26" s="529"/>
      <c r="F26" s="529"/>
      <c r="G26" s="529"/>
      <c r="H26" s="529"/>
      <c r="I26" s="529"/>
      <c r="J26" s="529"/>
      <c r="K26" s="529"/>
      <c r="L26" s="529"/>
      <c r="M26" s="529"/>
      <c r="N26" s="529"/>
      <c r="O26" s="529"/>
      <c r="P26" s="529"/>
      <c r="Q26" s="529"/>
      <c r="R26" s="529"/>
      <c r="S26" s="529"/>
      <c r="T26" s="529"/>
      <c r="U26" s="529"/>
      <c r="V26" s="529"/>
      <c r="W26" s="529"/>
      <c r="X26" s="529"/>
      <c r="Y26" s="529"/>
      <c r="Z26" s="529"/>
      <c r="AA26" s="529"/>
      <c r="AB26" s="523"/>
      <c r="AC26" s="523"/>
      <c r="AD26" s="523"/>
      <c r="AE26" s="523"/>
      <c r="AF26" s="523"/>
      <c r="AG26" s="523"/>
      <c r="AH26" s="523"/>
      <c r="AI26" s="523"/>
      <c r="AJ26" s="523"/>
      <c r="AK26" s="523"/>
      <c r="AL26" s="523"/>
      <c r="AM26" s="523"/>
      <c r="AN26" s="523"/>
      <c r="AO26" s="523"/>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row>
    <row r="27" spans="1:2376" x14ac:dyDescent="0.3">
      <c r="A27" s="439" t="s">
        <v>553</v>
      </c>
      <c r="B27" s="429"/>
      <c r="C27" s="429"/>
      <c r="D27" s="429"/>
      <c r="E27" s="429"/>
      <c r="F27" s="429"/>
      <c r="G27" s="429"/>
      <c r="H27" s="429"/>
      <c r="I27" s="429"/>
      <c r="J27" s="429"/>
      <c r="K27" s="429"/>
      <c r="L27" s="429"/>
      <c r="M27" s="429"/>
      <c r="N27" s="429"/>
      <c r="O27" s="429"/>
      <c r="P27" s="429"/>
      <c r="Q27" s="429"/>
      <c r="R27" s="429"/>
      <c r="S27" s="429"/>
      <c r="T27" s="429"/>
      <c r="U27" s="429"/>
      <c r="V27" s="429"/>
      <c r="W27" s="429"/>
      <c r="X27" s="429"/>
      <c r="Y27" s="429"/>
      <c r="Z27" s="429"/>
      <c r="AA27" s="430"/>
      <c r="AB27" s="523"/>
      <c r="AC27" s="523"/>
      <c r="AD27" s="523"/>
      <c r="AE27" s="523"/>
      <c r="AF27" s="523"/>
      <c r="AG27" s="523"/>
      <c r="AH27" s="523"/>
      <c r="AI27" s="523"/>
      <c r="AJ27" s="523"/>
      <c r="AK27" s="523"/>
      <c r="AL27" s="523"/>
      <c r="AM27" s="523"/>
      <c r="AN27" s="523"/>
      <c r="AO27" s="523"/>
    </row>
    <row r="28" spans="1:2376" ht="70" x14ac:dyDescent="0.3">
      <c r="A28" s="431" t="s">
        <v>408</v>
      </c>
      <c r="B28" s="432" t="s">
        <v>409</v>
      </c>
      <c r="C28" s="433" t="s">
        <v>410</v>
      </c>
      <c r="D28" s="433" t="s">
        <v>411</v>
      </c>
      <c r="E28" s="433" t="s">
        <v>446</v>
      </c>
      <c r="F28" s="433" t="s">
        <v>447</v>
      </c>
      <c r="G28" s="433" t="s">
        <v>354</v>
      </c>
      <c r="H28" s="433" t="s">
        <v>554</v>
      </c>
      <c r="I28" s="433" t="s">
        <v>222</v>
      </c>
      <c r="J28" s="442" t="s">
        <v>406</v>
      </c>
      <c r="K28" s="443" t="s">
        <v>449</v>
      </c>
      <c r="L28" s="435" t="s">
        <v>1010</v>
      </c>
      <c r="M28" s="436" t="s">
        <v>398</v>
      </c>
      <c r="N28" s="436" t="s">
        <v>533</v>
      </c>
      <c r="O28" s="436" t="s">
        <v>399</v>
      </c>
      <c r="P28" s="436" t="s">
        <v>552</v>
      </c>
      <c r="Q28" s="437" t="s">
        <v>490</v>
      </c>
      <c r="R28" s="444" t="s">
        <v>1011</v>
      </c>
      <c r="S28" s="444" t="s">
        <v>1012</v>
      </c>
      <c r="T28" s="445" t="s">
        <v>102</v>
      </c>
      <c r="U28" s="445" t="s">
        <v>103</v>
      </c>
      <c r="V28" s="445" t="s">
        <v>104</v>
      </c>
      <c r="W28" s="445" t="s">
        <v>105</v>
      </c>
      <c r="X28" s="437" t="s">
        <v>331</v>
      </c>
      <c r="Y28" s="437" t="s">
        <v>332</v>
      </c>
      <c r="Z28" s="436" t="s">
        <v>400</v>
      </c>
      <c r="AA28" s="438" t="s">
        <v>558</v>
      </c>
      <c r="AB28" s="523"/>
      <c r="AC28" s="523"/>
      <c r="AD28" s="523"/>
      <c r="AE28" s="523"/>
      <c r="AF28" s="523"/>
      <c r="AG28" s="523"/>
      <c r="AH28" s="523"/>
      <c r="AI28" s="523"/>
      <c r="AJ28" s="523"/>
      <c r="AK28" s="523"/>
      <c r="AL28" s="523"/>
      <c r="AM28" s="523"/>
      <c r="AN28" s="523"/>
      <c r="AO28" s="523"/>
    </row>
    <row r="29" spans="1:2376" x14ac:dyDescent="0.3">
      <c r="A29" s="319" t="str">
        <f>'END Jul 2022'!K17</f>
        <v>Energy Locals</v>
      </c>
      <c r="B29" s="383" t="str">
        <f>'END Jul 2022'!L17</f>
        <v>Online Member</v>
      </c>
      <c r="C29" s="384">
        <f>IF('END Jul 2022'!BP17=0,91*'END Jul 2022'!M17/100,(91*'END Jul 2022'!M17/100)+'END Jul 2022'!BP17/4)</f>
        <v>108.22727272727272</v>
      </c>
      <c r="D29" s="384">
        <f>IF('END Jul 2022'!O17="",$G$5*'END Jul 2022'!N17/100,IF($G$5&gt;='END Jul 2022'!P17,('END Jul 2022'!P17*'END Jul 2022'!N17/100),($G$5*'END Jul 2022'!N17/100)))</f>
        <v>219.96995999999999</v>
      </c>
      <c r="E29" s="384">
        <f>IF(AND('END Jul 2022'!P17&gt;0,'END Jul 2022'!R17&gt;0),IF($G$5&lt;'END Jul 2022'!P17,0,IF($G$5&lt;=('END Jul 2022'!R17+'END Jul 2022'!P17),(($G$5-'END Jul 2022'!P17)*'END Jul 2022'!Q17/100),(('END Jul 2022'!R17)*'END Jul 2022'!Q17/100))),0)</f>
        <v>0</v>
      </c>
      <c r="F29" s="384">
        <f>IF(AND('END Jul 2022'!Q17&gt;0,'END Jul 2022'!S17&gt;0),IF($G$5&lt;('END Jul 2022'!R17+'END Jul 2022'!P17),0,IF($G$5&lt;=('END Jul 2022'!T17+'END Jul 2022'!R17+'END Jul 2022'!P17),(($G$5-('END Jul 2022'!R17+'END Jul 2022'!P17))*'END Jul 2022'!S17/100),('END Jul 2022'!T17*'END Jul 2022'!S17/100))),0)</f>
        <v>0</v>
      </c>
      <c r="G29" s="384">
        <f>IF('END Jul 2022'!T17&gt;0,IF(($G$5&lt;'END Jul 2022'!T17),(0),($G$5-'END Jul 2022'!T17)*'END Jul 2022'!U17/100),IF(AND('END Jul 2022'!R17&gt;0,'END Jul 2022'!T17=""),IF(($G$5&lt;'END Jul 2022'!R17),(0),($G$5-'END Jul 2022'!R17)*'END Jul 2022'!S17/100),IF(AND('END Jul 2022'!P17&gt;0,'END Jul 2022'!R17=""),IF(($G$5&lt;'END Jul 2022'!P17),(0),($G$5-'END Jul 2022'!P17)*'END Jul 2022'!Q17/100),0)))</f>
        <v>0</v>
      </c>
      <c r="H29" s="384">
        <f>$H$5*'END Jul 2022'!AE17/100</f>
        <v>64.812577499999975</v>
      </c>
      <c r="I29" s="384">
        <f t="shared" ref="I29:I43" si="12">SUM(C29:H29)</f>
        <v>393.00981022727268</v>
      </c>
      <c r="J29" s="449">
        <f t="shared" ref="J29:J43" si="13">(I29-C29)*4</f>
        <v>1139.13015</v>
      </c>
      <c r="K29" s="449">
        <f t="shared" ref="K29:K43" si="14">I29*4</f>
        <v>1572.0392409090907</v>
      </c>
      <c r="L29" s="450">
        <f>K29*1.1</f>
        <v>1729.2431649999999</v>
      </c>
      <c r="M29" s="386">
        <f>'END Jul 2022'!AZ17</f>
        <v>0</v>
      </c>
      <c r="N29" s="386">
        <f>'END Jul 2022'!BA17</f>
        <v>0</v>
      </c>
      <c r="O29" s="386">
        <f>'END Jul 2022'!BB17</f>
        <v>0</v>
      </c>
      <c r="P29" s="386">
        <f>'END Jul 2022'!BC17</f>
        <v>0</v>
      </c>
      <c r="Q29" s="386">
        <f>($E$6*'END Jul 2022'!AT17/100)*4</f>
        <v>50.311800000000005</v>
      </c>
      <c r="R29" s="324" t="str">
        <f>IF(SUM(M29:P29)=0,"No discount",IF(M29&gt;0,"Guaranteed off bill",IF(N29&gt;0,"Guaranteed off usage",IF(O29&gt;0,"Pay-on-time off bill","Pay-on-time off usage"))))</f>
        <v>No discount</v>
      </c>
      <c r="S29" s="324" t="str">
        <f>IF(OR(A29="Origin Energy",A29="Red Energy",A29="Powershop"),"Inclusive","Exclusive")</f>
        <v>Exclusive</v>
      </c>
      <c r="T29" s="380">
        <f>IF(AND(R29="Guaranteed off bill",S29="Inclusive"),((K29*1.1)-((K29*1.1)*M29/100))/1.1,IF(AND(R29="Guaranteed off usage",S29="Inclusive"),((K29*1.1)-((J29*1.1)*N29/100))/1.1,IF(AND(R29="Guaranteed off bill",S29="Exclusive"),K29-(K29*M29/100),IF(AND(R29="Guaranteed off usage",S29="Exclusive"),K29-(J29*N29/100),IF(S29="Inclusive",((K29*1.1))/1.1,K29)))))</f>
        <v>1572.0392409090907</v>
      </c>
      <c r="U29" s="380">
        <f>IF(R29="Pay-on-time off bill",T29-(T29*O29/100),IF(R29="Pay-on-time off usage",T29-(J29*P29/100),T29))</f>
        <v>1572.0392409090907</v>
      </c>
      <c r="V29" s="386">
        <f>T29-Q29</f>
        <v>1521.7274409090908</v>
      </c>
      <c r="W29" s="386">
        <f>U29-Q29</f>
        <v>1521.7274409090908</v>
      </c>
      <c r="X29" s="455">
        <f>V29*1.1</f>
        <v>1673.900185</v>
      </c>
      <c r="Y29" s="455">
        <f>W29*1.1</f>
        <v>1673.900185</v>
      </c>
      <c r="Z29" s="387">
        <f>'END Jul 2022'!BL17</f>
        <v>0</v>
      </c>
      <c r="AA29" s="326" t="str">
        <f>'END Jul 2022'!BM17</f>
        <v>n</v>
      </c>
      <c r="AB29" s="523"/>
      <c r="AC29" s="523"/>
      <c r="AD29" s="523"/>
      <c r="AE29" s="523"/>
      <c r="AF29" s="523"/>
      <c r="AG29" s="523"/>
      <c r="AH29" s="523"/>
      <c r="AI29" s="523"/>
      <c r="AJ29" s="523"/>
      <c r="AK29" s="523"/>
      <c r="AL29" s="523"/>
      <c r="AM29" s="523"/>
      <c r="AN29" s="523"/>
      <c r="AO29" s="523"/>
    </row>
    <row r="30" spans="1:2376" x14ac:dyDescent="0.3">
      <c r="A30" s="319" t="str">
        <f>'END Jul 2022'!K18</f>
        <v>AGL</v>
      </c>
      <c r="B30" s="383" t="str">
        <f>'END Jul 2022'!L18</f>
        <v>Solar Savers</v>
      </c>
      <c r="C30" s="384">
        <f>IF('END Jul 2022'!BP18=0,91*'END Jul 2022'!M18/100,(91*'END Jul 2022'!M18/100)+'END Jul 2022'!BP18/4)</f>
        <v>95.276999999999987</v>
      </c>
      <c r="D30" s="384">
        <f>IF('END Jul 2022'!O18="",$G$5*'END Jul 2022'!N18/100,IF($G$5&gt;='END Jul 2022'!P18,('END Jul 2022'!P18*'END Jul 2022'!N18/100),($G$5*'END Jul 2022'!N18/100)))</f>
        <v>245.46647809090911</v>
      </c>
      <c r="E30" s="384">
        <f>IF(AND('END Jul 2022'!P18&gt;0,'END Jul 2022'!R18&gt;0),IF($G$5&lt;'END Jul 2022'!P18,0,IF($G$5&lt;=('END Jul 2022'!R18+'END Jul 2022'!P18),(($G$5-'END Jul 2022'!P18)*'END Jul 2022'!Q18/100),(('END Jul 2022'!R18)*'END Jul 2022'!Q18/100))),0)</f>
        <v>0</v>
      </c>
      <c r="F30" s="384">
        <f>IF(AND('END Jul 2022'!Q18&gt;0,'END Jul 2022'!S18&gt;0),IF($G$5&lt;('END Jul 2022'!R18+'END Jul 2022'!P18),0,IF($G$5&lt;=('END Jul 2022'!T18+'END Jul 2022'!R18+'END Jul 2022'!P18),(($G$5-('END Jul 2022'!R18+'END Jul 2022'!P18))*'END Jul 2022'!S18/100),('END Jul 2022'!T18*'END Jul 2022'!S18/100))),0)</f>
        <v>0</v>
      </c>
      <c r="G30" s="384">
        <f>IF('END Jul 2022'!T18&gt;0,IF(($G$5&lt;'END Jul 2022'!T18),(0),($G$5-'END Jul 2022'!T18)*'END Jul 2022'!U18/100),IF(AND('END Jul 2022'!R18&gt;0,'END Jul 2022'!T18=""),IF(($G$5&lt;'END Jul 2022'!R18),(0),($G$5-'END Jul 2022'!R18)*'END Jul 2022'!S18/100),IF(AND('END Jul 2022'!P18&gt;0,'END Jul 2022'!R18=""),IF(($G$5&lt;'END Jul 2022'!P18),(0),($G$5-'END Jul 2022'!P18)*'END Jul 2022'!Q18/100),0)))</f>
        <v>0</v>
      </c>
      <c r="H30" s="384">
        <f>$H$5*'END Jul 2022'!AE18/100</f>
        <v>69.919022999999996</v>
      </c>
      <c r="I30" s="384">
        <f t="shared" si="12"/>
        <v>410.66250109090907</v>
      </c>
      <c r="J30" s="449">
        <f t="shared" si="13"/>
        <v>1261.5420043636364</v>
      </c>
      <c r="K30" s="449">
        <f t="shared" si="14"/>
        <v>1642.6500043636363</v>
      </c>
      <c r="L30" s="450">
        <f t="shared" ref="L30:L43" si="15">K30*1.1</f>
        <v>1806.9150048000001</v>
      </c>
      <c r="M30" s="386">
        <f>'END Jul 2022'!AZ18</f>
        <v>0</v>
      </c>
      <c r="N30" s="386">
        <f>'END Jul 2022'!BA18</f>
        <v>0</v>
      </c>
      <c r="O30" s="386">
        <f>'END Jul 2022'!BB18</f>
        <v>0</v>
      </c>
      <c r="P30" s="386">
        <f>'END Jul 2022'!BC18</f>
        <v>0</v>
      </c>
      <c r="Q30" s="386">
        <f>($E$6*'END Jul 2022'!AT18/100)*4</f>
        <v>45.738</v>
      </c>
      <c r="R30" s="324" t="str">
        <f t="shared" ref="R30:R43" si="16">IF(SUM(M30:P30)=0,"No discount",IF(M30&gt;0,"Guaranteed off bill",IF(N30&gt;0,"Guaranteed off usage",IF(O30&gt;0,"Pay-on-time off bill","Pay-on-time off usage"))))</f>
        <v>No discount</v>
      </c>
      <c r="S30" s="324" t="str">
        <f t="shared" ref="S30:S43" si="17">IF(OR(A30="Origin Energy",A30="Red Energy",A30="Powershop"),"Inclusive","Exclusive")</f>
        <v>Exclusive</v>
      </c>
      <c r="T30" s="380">
        <f t="shared" ref="T30:T35" si="18">IF(AND(R30="Guaranteed off bill",S30="Inclusive"),((K30*1.1)-((K30*1.1)*M30/100))/1.1,IF(AND(R30="Guaranteed off usage",S30="Inclusive"),((K30*1.1)-((J30*1.1)*N30/100))/1.1,IF(AND(R30="Guaranteed off bill",S30="Exclusive"),K30-(K30*M30/100),IF(AND(R30="Guaranteed off usage",S30="Exclusive"),K30-(J30*N30/100),IF(S30="Inclusive",((K30*1.1))/1.1,K30)))))</f>
        <v>1642.6500043636363</v>
      </c>
      <c r="U30" s="380">
        <f t="shared" ref="U30:U35" si="19">IF(R30="Pay-on-time off bill",T30-(T30*O30/100),IF(R30="Pay-on-time off usage",T30-(J30*P30/100),T30))</f>
        <v>1642.6500043636363</v>
      </c>
      <c r="V30" s="386">
        <f t="shared" ref="V30:V35" si="20">T30-Q30</f>
        <v>1596.9120043636362</v>
      </c>
      <c r="W30" s="386">
        <f t="shared" ref="W30:W35" si="21">U30-Q30</f>
        <v>1596.9120043636362</v>
      </c>
      <c r="X30" s="455">
        <f t="shared" ref="X30:Y35" si="22">V30*1.1</f>
        <v>1756.6032048</v>
      </c>
      <c r="Y30" s="455">
        <f t="shared" si="22"/>
        <v>1756.6032048</v>
      </c>
      <c r="Z30" s="387">
        <f>'END Jul 2022'!BL18</f>
        <v>0</v>
      </c>
      <c r="AA30" s="326" t="str">
        <f>'END Jul 2022'!BM18</f>
        <v>n</v>
      </c>
      <c r="AB30" s="523"/>
      <c r="AC30" s="523"/>
      <c r="AD30" s="523"/>
      <c r="AE30" s="523"/>
      <c r="AF30" s="523"/>
      <c r="AG30" s="523"/>
      <c r="AH30" s="523"/>
      <c r="AI30" s="523"/>
      <c r="AJ30" s="523"/>
      <c r="AK30" s="523"/>
      <c r="AL30" s="523"/>
      <c r="AM30" s="523"/>
      <c r="AN30" s="523"/>
      <c r="AO30" s="523"/>
    </row>
    <row r="31" spans="1:2376" x14ac:dyDescent="0.3">
      <c r="A31" s="319" t="str">
        <f>'END Jul 2022'!K19</f>
        <v>Alinta Energy</v>
      </c>
      <c r="B31" s="383" t="str">
        <f>'END Jul 2022'!L19</f>
        <v>Home Deal</v>
      </c>
      <c r="C31" s="384">
        <f>IF('END Jul 2022'!BP19=0,91*'END Jul 2022'!M19/100,(91*'END Jul 2022'!M19/100)+'END Jul 2022'!BP19/4)</f>
        <v>83.116090909090914</v>
      </c>
      <c r="D31" s="384">
        <f>IF('END Jul 2022'!O19="",$G$5*'END Jul 2022'!N19/100,IF($G$5&gt;='END Jul 2022'!P19,('END Jul 2022'!P19*'END Jul 2022'!N19/100),($G$5*'END Jul 2022'!N19/100)))</f>
        <v>247.54952695454548</v>
      </c>
      <c r="E31" s="384">
        <f>IF(AND('END Jul 2022'!P19&gt;0,'END Jul 2022'!R19&gt;0),IF($G$5&lt;'END Jul 2022'!P19,0,IF($G$5&lt;=('END Jul 2022'!R19+'END Jul 2022'!P19),(($G$5-'END Jul 2022'!P19)*'END Jul 2022'!Q19/100),(('END Jul 2022'!R19)*'END Jul 2022'!Q19/100))),0)</f>
        <v>0</v>
      </c>
      <c r="F31" s="384">
        <f>IF(AND('END Jul 2022'!Q19&gt;0,'END Jul 2022'!S19&gt;0),IF($G$5&lt;('END Jul 2022'!R19+'END Jul 2022'!P19),0,IF($G$5&lt;=('END Jul 2022'!T19+'END Jul 2022'!R19+'END Jul 2022'!P19),(($G$5-('END Jul 2022'!R19+'END Jul 2022'!P19))*'END Jul 2022'!S19/100),('END Jul 2022'!T19*'END Jul 2022'!S19/100))),0)</f>
        <v>0</v>
      </c>
      <c r="G31" s="384">
        <f>IF('END Jul 2022'!T19&gt;0,IF(($G$5&lt;'END Jul 2022'!T19),(0),($G$5-'END Jul 2022'!T19)*'END Jul 2022'!U19/100),IF(AND('END Jul 2022'!R19&gt;0,'END Jul 2022'!T19=""),IF(($G$5&lt;'END Jul 2022'!R19),(0),($G$5-'END Jul 2022'!R19)*'END Jul 2022'!S19/100),IF(AND('END Jul 2022'!P19&gt;0,'END Jul 2022'!R19=""),IF(($G$5&lt;'END Jul 2022'!P19),(0),($G$5-'END Jul 2022'!P19)*'END Jul 2022'!Q19/100),0)))</f>
        <v>0</v>
      </c>
      <c r="H31" s="384">
        <f>$H$5*'END Jul 2022'!AE19/100</f>
        <v>63.527038772727266</v>
      </c>
      <c r="I31" s="384">
        <f t="shared" si="12"/>
        <v>394.19265663636367</v>
      </c>
      <c r="J31" s="449">
        <f t="shared" si="13"/>
        <v>1244.3062629090909</v>
      </c>
      <c r="K31" s="449">
        <f t="shared" si="14"/>
        <v>1576.7706265454547</v>
      </c>
      <c r="L31" s="450">
        <f t="shared" si="15"/>
        <v>1734.4476892000002</v>
      </c>
      <c r="M31" s="386">
        <f>'END Jul 2022'!AZ19</f>
        <v>0</v>
      </c>
      <c r="N31" s="386">
        <f>'END Jul 2022'!BA19</f>
        <v>0</v>
      </c>
      <c r="O31" s="386">
        <f>'END Jul 2022'!BB19</f>
        <v>0</v>
      </c>
      <c r="P31" s="386">
        <f>'END Jul 2022'!BC19</f>
        <v>0</v>
      </c>
      <c r="Q31" s="386">
        <f>($E$6*'END Jul 2022'!AT19/100)*4</f>
        <v>30.644459999999999</v>
      </c>
      <c r="R31" s="324" t="str">
        <f t="shared" si="16"/>
        <v>No discount</v>
      </c>
      <c r="S31" s="324" t="str">
        <f t="shared" si="17"/>
        <v>Exclusive</v>
      </c>
      <c r="T31" s="380">
        <f t="shared" si="18"/>
        <v>1576.7706265454547</v>
      </c>
      <c r="U31" s="380">
        <f t="shared" si="19"/>
        <v>1576.7706265454547</v>
      </c>
      <c r="V31" s="386">
        <f t="shared" si="20"/>
        <v>1546.1261665454547</v>
      </c>
      <c r="W31" s="386">
        <f t="shared" si="21"/>
        <v>1546.1261665454547</v>
      </c>
      <c r="X31" s="455">
        <f t="shared" si="22"/>
        <v>1700.7387832000004</v>
      </c>
      <c r="Y31" s="455">
        <f t="shared" si="22"/>
        <v>1700.7387832000004</v>
      </c>
      <c r="Z31" s="387">
        <f>'END Jul 2022'!BL19</f>
        <v>0</v>
      </c>
      <c r="AA31" s="326" t="str">
        <f>'END Jul 2022'!BM19</f>
        <v>n</v>
      </c>
      <c r="AB31" s="523"/>
      <c r="AC31" s="523"/>
      <c r="AD31" s="523"/>
      <c r="AE31" s="523"/>
      <c r="AF31" s="523"/>
      <c r="AG31" s="523"/>
      <c r="AH31" s="523"/>
      <c r="AI31" s="523"/>
      <c r="AJ31" s="523"/>
      <c r="AK31" s="523"/>
      <c r="AL31" s="523"/>
      <c r="AM31" s="523"/>
      <c r="AN31" s="523"/>
      <c r="AO31" s="523"/>
    </row>
    <row r="32" spans="1:2376" x14ac:dyDescent="0.3">
      <c r="A32" s="319" t="str">
        <f>'END Jul 2022'!K20</f>
        <v>Diamond Energy</v>
      </c>
      <c r="B32" s="383" t="str">
        <f>'END Jul 2022'!L20</f>
        <v xml:space="preserve">Renewable Saver </v>
      </c>
      <c r="C32" s="384">
        <f>IF('END Jul 2022'!BP20=0,91*'END Jul 2022'!M20/100,(91*'END Jul 2022'!M20/100)+'END Jul 2022'!BP20/4)</f>
        <v>70.616</v>
      </c>
      <c r="D32" s="384">
        <f>IF('END Jul 2022'!O20="",$G$5*'END Jul 2022'!N20/100,IF($G$5&gt;='END Jul 2022'!P20,('END Jul 2022'!P20*'END Jul 2022'!N20/100),($G$5*'END Jul 2022'!N20/100)))</f>
        <v>69.463636363636354</v>
      </c>
      <c r="E32" s="384">
        <f>IF(AND('END Jul 2022'!P20&gt;0,'END Jul 2022'!R20&gt;0),IF($G$5&lt;'END Jul 2022'!P20,0,IF($G$5&lt;=('END Jul 2022'!R20+'END Jul 2022'!P20),(($G$5-'END Jul 2022'!P20)*'END Jul 2022'!Q20/100),(('END Jul 2022'!R20)*'END Jul 2022'!Q20/100))),0)</f>
        <v>0</v>
      </c>
      <c r="F32" s="384">
        <f>IF(AND('END Jul 2022'!Q20&gt;0,'END Jul 2022'!S20&gt;0),IF($G$5&lt;('END Jul 2022'!R20+'END Jul 2022'!P20),0,IF($G$5&lt;=('END Jul 2022'!T20+'END Jul 2022'!R20+'END Jul 2022'!P20),(($G$5-('END Jul 2022'!R20+'END Jul 2022'!P20))*'END Jul 2022'!S20/100),('END Jul 2022'!T20*'END Jul 2022'!S20/100))),0)</f>
        <v>0</v>
      </c>
      <c r="G32" s="384">
        <f>IF('END Jul 2022'!T20&gt;0,IF(($G$5&lt;'END Jul 2022'!T20),(0),($G$5-'END Jul 2022'!T20)*'END Jul 2022'!U20/100),IF(AND('END Jul 2022'!R20&gt;0,'END Jul 2022'!T20=""),IF(($G$5&lt;'END Jul 2022'!R20),(0),($G$5-'END Jul 2022'!R20)*'END Jul 2022'!S20/100),IF(AND('END Jul 2022'!P20&gt;0,'END Jul 2022'!R20=""),IF(($G$5&lt;'END Jul 2022'!P20),(0),($G$5-'END Jul 2022'!P20)*'END Jul 2022'!Q20/100),0)))</f>
        <v>184.96244999999999</v>
      </c>
      <c r="H32" s="384">
        <f>$H$5*'END Jul 2022'!AE20/100</f>
        <v>72.668647499999992</v>
      </c>
      <c r="I32" s="384">
        <f t="shared" si="12"/>
        <v>397.71073386363639</v>
      </c>
      <c r="J32" s="449">
        <f t="shared" si="13"/>
        <v>1308.3789354545456</v>
      </c>
      <c r="K32" s="449">
        <f t="shared" si="14"/>
        <v>1590.8429354545456</v>
      </c>
      <c r="L32" s="450">
        <f t="shared" si="15"/>
        <v>1749.9272290000004</v>
      </c>
      <c r="M32" s="386">
        <f>'END Jul 2022'!AZ20</f>
        <v>0</v>
      </c>
      <c r="N32" s="386">
        <f>'END Jul 2022'!BA20</f>
        <v>0</v>
      </c>
      <c r="O32" s="386">
        <f>'END Jul 2022'!BB20</f>
        <v>2</v>
      </c>
      <c r="P32" s="386">
        <f>'END Jul 2022'!BC20</f>
        <v>0</v>
      </c>
      <c r="Q32" s="386">
        <f>($E$6*'END Jul 2022'!AT20/100)*4</f>
        <v>23.783760000000001</v>
      </c>
      <c r="R32" s="324" t="str">
        <f t="shared" si="16"/>
        <v>Pay-on-time off bill</v>
      </c>
      <c r="S32" s="324" t="str">
        <f t="shared" si="17"/>
        <v>Exclusive</v>
      </c>
      <c r="T32" s="380">
        <f t="shared" si="18"/>
        <v>1590.8429354545456</v>
      </c>
      <c r="U32" s="380">
        <f t="shared" si="19"/>
        <v>1559.0260767454547</v>
      </c>
      <c r="V32" s="386">
        <f t="shared" si="20"/>
        <v>1567.0591754545455</v>
      </c>
      <c r="W32" s="386">
        <f t="shared" si="21"/>
        <v>1535.2423167454547</v>
      </c>
      <c r="X32" s="455">
        <f t="shared" si="22"/>
        <v>1723.7650930000002</v>
      </c>
      <c r="Y32" s="455">
        <f t="shared" si="22"/>
        <v>1688.7665484200002</v>
      </c>
      <c r="Z32" s="387">
        <f>'END Jul 2022'!BL20</f>
        <v>0</v>
      </c>
      <c r="AA32" s="326" t="str">
        <f>'END Jul 2022'!BM20</f>
        <v>n</v>
      </c>
      <c r="AB32" s="523"/>
      <c r="AC32" s="523"/>
      <c r="AD32" s="523"/>
      <c r="AE32" s="523"/>
      <c r="AF32" s="523"/>
      <c r="AG32" s="523"/>
      <c r="AH32" s="523"/>
      <c r="AI32" s="523"/>
      <c r="AJ32" s="523"/>
      <c r="AK32" s="523"/>
      <c r="AL32" s="523"/>
      <c r="AM32" s="523"/>
      <c r="AN32" s="523"/>
      <c r="AO32" s="523"/>
    </row>
    <row r="33" spans="1:2376" x14ac:dyDescent="0.3">
      <c r="A33" s="319" t="str">
        <f>'END Jul 2022'!K21</f>
        <v>Dodo Power &amp; Gas</v>
      </c>
      <c r="B33" s="383" t="str">
        <f>'END Jul 2022'!L21</f>
        <v>Market offer</v>
      </c>
      <c r="C33" s="384">
        <f>IF('END Jul 2022'!BP21=0,91*'END Jul 2022'!M21/100,(91*'END Jul 2022'!M21/100)+'END Jul 2022'!BP21/4)</f>
        <v>72.51045454545455</v>
      </c>
      <c r="D33" s="384">
        <f>IF('END Jul 2022'!O21="",$G$5*'END Jul 2022'!N21/100,IF($G$5&gt;='END Jul 2022'!P21,('END Jul 2022'!P21*'END Jul 2022'!N21/100),($G$5*'END Jul 2022'!N21/100)))</f>
        <v>227.71890177272724</v>
      </c>
      <c r="E33" s="384">
        <f>IF(AND('END Jul 2022'!P21&gt;0,'END Jul 2022'!R21&gt;0),IF($G$5&lt;'END Jul 2022'!P21,0,IF($G$5&lt;=('END Jul 2022'!R21+'END Jul 2022'!P21),(($G$5-'END Jul 2022'!P21)*'END Jul 2022'!Q21/100),(('END Jul 2022'!R21)*'END Jul 2022'!Q21/100))),0)</f>
        <v>0</v>
      </c>
      <c r="F33" s="384">
        <f>IF(AND('END Jul 2022'!Q21&gt;0,'END Jul 2022'!S21&gt;0),IF($G$5&lt;('END Jul 2022'!R21+'END Jul 2022'!P21),0,IF($G$5&lt;=('END Jul 2022'!T21+'END Jul 2022'!R21+'END Jul 2022'!P21),(($G$5-('END Jul 2022'!R21+'END Jul 2022'!P21))*'END Jul 2022'!S21/100),('END Jul 2022'!T21*'END Jul 2022'!S21/100))),0)</f>
        <v>0</v>
      </c>
      <c r="G33" s="384">
        <f>IF('END Jul 2022'!T21&gt;0,IF(($G$5&lt;'END Jul 2022'!T21),(0),($G$5-'END Jul 2022'!T21)*'END Jul 2022'!U21/100),IF(AND('END Jul 2022'!R21&gt;0,'END Jul 2022'!T21=""),IF(($G$5&lt;'END Jul 2022'!R21),(0),($G$5-'END Jul 2022'!R21)*'END Jul 2022'!S21/100),IF(AND('END Jul 2022'!P21&gt;0,'END Jul 2022'!R21=""),IF(($G$5&lt;'END Jul 2022'!P21),(0),($G$5-'END Jul 2022'!P21)*'END Jul 2022'!Q21/100),0)))</f>
        <v>0</v>
      </c>
      <c r="H33" s="384">
        <f>$H$5*'END Jul 2022'!AE21/100</f>
        <v>68.133552545454535</v>
      </c>
      <c r="I33" s="384">
        <f t="shared" si="12"/>
        <v>368.36290886363633</v>
      </c>
      <c r="J33" s="449">
        <f t="shared" si="13"/>
        <v>1183.4098172727272</v>
      </c>
      <c r="K33" s="449">
        <f t="shared" si="14"/>
        <v>1473.4516354545453</v>
      </c>
      <c r="L33" s="450">
        <f t="shared" si="15"/>
        <v>1620.796799</v>
      </c>
      <c r="M33" s="386">
        <f>'END Jul 2022'!AZ21</f>
        <v>0</v>
      </c>
      <c r="N33" s="386">
        <f>'END Jul 2022'!BA21</f>
        <v>0</v>
      </c>
      <c r="O33" s="386">
        <f>'END Jul 2022'!BB21</f>
        <v>0</v>
      </c>
      <c r="P33" s="386">
        <f>'END Jul 2022'!BC21</f>
        <v>0</v>
      </c>
      <c r="Q33" s="386">
        <f>($E$6*'END Jul 2022'!AT21/100)*4</f>
        <v>28.357559999999999</v>
      </c>
      <c r="R33" s="324" t="str">
        <f t="shared" si="16"/>
        <v>No discount</v>
      </c>
      <c r="S33" s="324" t="str">
        <f t="shared" si="17"/>
        <v>Exclusive</v>
      </c>
      <c r="T33" s="380">
        <f t="shared" si="18"/>
        <v>1473.4516354545453</v>
      </c>
      <c r="U33" s="380">
        <f t="shared" si="19"/>
        <v>1473.4516354545453</v>
      </c>
      <c r="V33" s="386">
        <f t="shared" si="20"/>
        <v>1445.0940754545454</v>
      </c>
      <c r="W33" s="386">
        <f t="shared" si="21"/>
        <v>1445.0940754545454</v>
      </c>
      <c r="X33" s="455">
        <f t="shared" si="22"/>
        <v>1589.6034830000001</v>
      </c>
      <c r="Y33" s="455">
        <f t="shared" si="22"/>
        <v>1589.6034830000001</v>
      </c>
      <c r="Z33" s="387">
        <f>'END Jul 2022'!BL21</f>
        <v>0</v>
      </c>
      <c r="AA33" s="326" t="str">
        <f>'END Jul 2022'!BM21</f>
        <v>n</v>
      </c>
      <c r="AB33" s="523"/>
      <c r="AC33" s="523"/>
      <c r="AD33" s="523"/>
      <c r="AE33" s="523"/>
      <c r="AF33" s="523"/>
      <c r="AG33" s="523"/>
      <c r="AH33" s="523"/>
      <c r="AI33" s="523"/>
      <c r="AJ33" s="523"/>
      <c r="AK33" s="523"/>
      <c r="AL33" s="523"/>
      <c r="AM33" s="523"/>
      <c r="AN33" s="523"/>
      <c r="AO33" s="523"/>
    </row>
    <row r="34" spans="1:2376" x14ac:dyDescent="0.3">
      <c r="A34" s="319" t="str">
        <f>'END Jul 2022'!K22</f>
        <v>EnergyAustralia</v>
      </c>
      <c r="B34" s="383" t="str">
        <f>'END Jul 2022'!L22</f>
        <v>Solar Max</v>
      </c>
      <c r="C34" s="384">
        <f>IF('END Jul 2022'!BP22=0,91*'END Jul 2022'!M22/100,(91*'END Jul 2022'!M22/100)+'END Jul 2022'!BP22/4)</f>
        <v>79.625</v>
      </c>
      <c r="D34" s="384">
        <f>IF('END Jul 2022'!O22="",$G$5*'END Jul 2022'!N22/100,IF($G$5&gt;='END Jul 2022'!P22,('END Jul 2022'!P22*'END Jul 2022'!N22/100),($G$5*'END Jul 2022'!N22/100)))</f>
        <v>253.79867354545451</v>
      </c>
      <c r="E34" s="384">
        <f>IF(AND('END Jul 2022'!P22&gt;0,'END Jul 2022'!R22&gt;0),IF($G$5&lt;'END Jul 2022'!P22,0,IF($G$5&lt;=('END Jul 2022'!R22+'END Jul 2022'!P22),(($G$5-'END Jul 2022'!P22)*'END Jul 2022'!Q22/100),(('END Jul 2022'!R22)*'END Jul 2022'!Q22/100))),0)</f>
        <v>0</v>
      </c>
      <c r="F34" s="384">
        <f>IF(AND('END Jul 2022'!Q22&gt;0,'END Jul 2022'!S22&gt;0),IF($G$5&lt;('END Jul 2022'!R22+'END Jul 2022'!P22),0,IF($G$5&lt;=('END Jul 2022'!T22+'END Jul 2022'!R22+'END Jul 2022'!P22),(($G$5-('END Jul 2022'!R22+'END Jul 2022'!P22))*'END Jul 2022'!S22/100),('END Jul 2022'!T22*'END Jul 2022'!S22/100))),0)</f>
        <v>0</v>
      </c>
      <c r="G34" s="384">
        <f>IF('END Jul 2022'!T22&gt;0,IF(($G$5&lt;'END Jul 2022'!T22),(0),($G$5-'END Jul 2022'!T22)*'END Jul 2022'!U22/100),IF(AND('END Jul 2022'!R22&gt;0,'END Jul 2022'!T22=""),IF(($G$5&lt;'END Jul 2022'!R22),(0),($G$5-'END Jul 2022'!R22)*'END Jul 2022'!S22/100),IF(AND('END Jul 2022'!P22&gt;0,'END Jul 2022'!R22=""),IF(($G$5&lt;'END Jul 2022'!P22),(0),($G$5-'END Jul 2022'!P22)*'END Jul 2022'!Q22/100),0)))</f>
        <v>0</v>
      </c>
      <c r="H34" s="384">
        <f>$H$5*'END Jul 2022'!AE22/100</f>
        <v>67.133689090909087</v>
      </c>
      <c r="I34" s="384">
        <f t="shared" si="12"/>
        <v>400.55736263636356</v>
      </c>
      <c r="J34" s="449">
        <f t="shared" si="13"/>
        <v>1283.7294505454543</v>
      </c>
      <c r="K34" s="449">
        <f t="shared" si="14"/>
        <v>1602.2294505454543</v>
      </c>
      <c r="L34" s="450">
        <f t="shared" si="15"/>
        <v>1762.4523955999998</v>
      </c>
      <c r="M34" s="386">
        <f>'END Jul 2022'!AZ22</f>
        <v>0</v>
      </c>
      <c r="N34" s="386">
        <f>'END Jul 2022'!BA22</f>
        <v>0</v>
      </c>
      <c r="O34" s="386">
        <f>'END Jul 2022'!BB22</f>
        <v>0</v>
      </c>
      <c r="P34" s="386">
        <f>'END Jul 2022'!BC22</f>
        <v>0</v>
      </c>
      <c r="Q34" s="386">
        <f>($E$6*'END Jul 2022'!AT22/100)*4</f>
        <v>45.738</v>
      </c>
      <c r="R34" s="324" t="str">
        <f t="shared" si="16"/>
        <v>No discount</v>
      </c>
      <c r="S34" s="324" t="str">
        <f t="shared" si="17"/>
        <v>Exclusive</v>
      </c>
      <c r="T34" s="380">
        <f t="shared" si="18"/>
        <v>1602.2294505454543</v>
      </c>
      <c r="U34" s="380">
        <f t="shared" si="19"/>
        <v>1602.2294505454543</v>
      </c>
      <c r="V34" s="386">
        <f t="shared" si="20"/>
        <v>1556.4914505454542</v>
      </c>
      <c r="W34" s="386">
        <f t="shared" si="21"/>
        <v>1556.4914505454542</v>
      </c>
      <c r="X34" s="455">
        <f t="shared" si="22"/>
        <v>1712.1405955999999</v>
      </c>
      <c r="Y34" s="455">
        <f t="shared" si="22"/>
        <v>1712.1405955999999</v>
      </c>
      <c r="Z34" s="387">
        <f>'END Jul 2022'!BL22</f>
        <v>0</v>
      </c>
      <c r="AA34" s="326" t="str">
        <f>'END Jul 2022'!BM22</f>
        <v>n</v>
      </c>
      <c r="AB34" s="523"/>
      <c r="AC34" s="523"/>
      <c r="AD34" s="523"/>
      <c r="AE34" s="523"/>
      <c r="AF34" s="523"/>
      <c r="AG34" s="523"/>
      <c r="AH34" s="523"/>
      <c r="AI34" s="523"/>
      <c r="AJ34" s="523"/>
      <c r="AK34" s="523"/>
      <c r="AL34" s="523"/>
      <c r="AM34" s="523"/>
      <c r="AN34" s="523"/>
      <c r="AO34" s="523"/>
    </row>
    <row r="35" spans="1:2376" x14ac:dyDescent="0.3">
      <c r="A35" s="319" t="str">
        <f>'END Jul 2022'!K23</f>
        <v>Origin Energy</v>
      </c>
      <c r="B35" s="383" t="str">
        <f>'END Jul 2022'!L23</f>
        <v>Solar Boost</v>
      </c>
      <c r="C35" s="384">
        <f>IF('END Jul 2022'!BP23=0,91*'END Jul 2022'!M23/100,(91*'END Jul 2022'!M23/100)+'END Jul 2022'!BP23/4)</f>
        <v>82.065454545454543</v>
      </c>
      <c r="D35" s="384">
        <f>IF('END Jul 2022'!O23="",$G$5*'END Jul 2022'!N23/100,IF($G$5&gt;='END Jul 2022'!P23,('END Jul 2022'!P23*'END Jul 2022'!N23/100),($G$5*'END Jul 2022'!N23/100)))</f>
        <v>256.46497609090909</v>
      </c>
      <c r="E35" s="384">
        <f>IF(AND('END Jul 2022'!P23&gt;0,'END Jul 2022'!R23&gt;0),IF($G$5&lt;'END Jul 2022'!P23,0,IF($G$5&lt;=('END Jul 2022'!R23+'END Jul 2022'!P23),(($G$5-'END Jul 2022'!P23)*'END Jul 2022'!Q23/100),(('END Jul 2022'!R23)*'END Jul 2022'!Q23/100))),0)</f>
        <v>0</v>
      </c>
      <c r="F35" s="384">
        <f>IF(AND('END Jul 2022'!Q23&gt;0,'END Jul 2022'!S23&gt;0),IF($G$5&lt;('END Jul 2022'!R23+'END Jul 2022'!P23),0,IF($G$5&lt;=('END Jul 2022'!T23+'END Jul 2022'!R23+'END Jul 2022'!P23),(($G$5-('END Jul 2022'!R23+'END Jul 2022'!P23))*'END Jul 2022'!S23/100),('END Jul 2022'!T23*'END Jul 2022'!S23/100))),0)</f>
        <v>0</v>
      </c>
      <c r="G35" s="384">
        <f>IF('END Jul 2022'!T23&gt;0,IF(($G$5&lt;'END Jul 2022'!T23),(0),($G$5-'END Jul 2022'!T23)*'END Jul 2022'!U23/100),IF(AND('END Jul 2022'!R23&gt;0,'END Jul 2022'!T23=""),IF(($G$5&lt;'END Jul 2022'!R23),(0),($G$5-'END Jul 2022'!R23)*'END Jul 2022'!S23/100),IF(AND('END Jul 2022'!P23&gt;0,'END Jul 2022'!R23=""),IF(($G$5&lt;'END Jul 2022'!P23),(0),($G$5-'END Jul 2022'!P23)*'END Jul 2022'!Q23/100),0)))</f>
        <v>0</v>
      </c>
      <c r="H35" s="384">
        <f>$H$5*'END Jul 2022'!AE23/100</f>
        <v>67.919296090909086</v>
      </c>
      <c r="I35" s="384">
        <f t="shared" si="12"/>
        <v>406.44972672727272</v>
      </c>
      <c r="J35" s="449">
        <f t="shared" si="13"/>
        <v>1297.5370887272727</v>
      </c>
      <c r="K35" s="449">
        <f t="shared" si="14"/>
        <v>1625.7989069090909</v>
      </c>
      <c r="L35" s="450">
        <f t="shared" si="15"/>
        <v>1788.3787976000001</v>
      </c>
      <c r="M35" s="386">
        <f>'END Jul 2022'!AZ23</f>
        <v>0</v>
      </c>
      <c r="N35" s="386">
        <f>'END Jul 2022'!BA23</f>
        <v>0</v>
      </c>
      <c r="O35" s="386">
        <f>'END Jul 2022'!BB23</f>
        <v>0</v>
      </c>
      <c r="P35" s="386">
        <f>'END Jul 2022'!BC23</f>
        <v>0</v>
      </c>
      <c r="Q35" s="386">
        <f>($E$6*'END Jul 2022'!AT23/100)*4</f>
        <v>45.738</v>
      </c>
      <c r="R35" s="324" t="str">
        <f t="shared" si="16"/>
        <v>No discount</v>
      </c>
      <c r="S35" s="324" t="str">
        <f t="shared" si="17"/>
        <v>Inclusive</v>
      </c>
      <c r="T35" s="380">
        <f t="shared" si="18"/>
        <v>1625.7989069090909</v>
      </c>
      <c r="U35" s="380">
        <f t="shared" si="19"/>
        <v>1625.7989069090909</v>
      </c>
      <c r="V35" s="386">
        <f t="shared" si="20"/>
        <v>1580.0609069090908</v>
      </c>
      <c r="W35" s="386">
        <f t="shared" si="21"/>
        <v>1580.0609069090908</v>
      </c>
      <c r="X35" s="455">
        <f t="shared" si="22"/>
        <v>1738.0669976000001</v>
      </c>
      <c r="Y35" s="455">
        <f t="shared" si="22"/>
        <v>1738.0669976000001</v>
      </c>
      <c r="Z35" s="387">
        <f>'END Jul 2022'!BL23</f>
        <v>0</v>
      </c>
      <c r="AA35" s="326" t="str">
        <f>'END Jul 2022'!BM23</f>
        <v>n</v>
      </c>
      <c r="AB35" s="523"/>
      <c r="AC35" s="523"/>
      <c r="AD35" s="523"/>
      <c r="AE35" s="523"/>
      <c r="AF35" s="523"/>
      <c r="AG35" s="523"/>
      <c r="AH35" s="523"/>
      <c r="AI35" s="523"/>
      <c r="AJ35" s="523"/>
      <c r="AK35" s="523"/>
      <c r="AL35" s="523"/>
      <c r="AM35" s="523"/>
      <c r="AN35" s="523"/>
      <c r="AO35" s="523"/>
    </row>
    <row r="36" spans="1:2376" x14ac:dyDescent="0.3">
      <c r="A36" s="319" t="str">
        <f>'END Jul 2022'!K24</f>
        <v>Powershop</v>
      </c>
      <c r="B36" s="383" t="str">
        <f>'END Jul 2022'!L24</f>
        <v>Carbon neutral</v>
      </c>
      <c r="C36" s="384">
        <f>IF('END Jul 2022'!BP24=0,91*'END Jul 2022'!M24/100,(91*'END Jul 2022'!M24/100)+'END Jul 2022'!BP24/4)</f>
        <v>106.015</v>
      </c>
      <c r="D36" s="384">
        <f>IF('END Jul 2022'!O24="",$G$5*'END Jul 2022'!N24/100,IF($G$5&gt;='END Jul 2022'!P24,('END Jul 2022'!P24*'END Jul 2022'!N24/100),($G$5*'END Jul 2022'!N24/100)))</f>
        <v>210.38793522727272</v>
      </c>
      <c r="E36" s="384">
        <f>IF(AND('END Jul 2022'!P24&gt;0,'END Jul 2022'!R24&gt;0),IF($G$5&lt;'END Jul 2022'!P24,0,IF($G$5&lt;=('END Jul 2022'!R24+'END Jul 2022'!P24),(($G$5-'END Jul 2022'!P24)*'END Jul 2022'!Q24/100),(('END Jul 2022'!R24)*'END Jul 2022'!Q24/100))),0)</f>
        <v>0</v>
      </c>
      <c r="F36" s="384">
        <f>IF(AND('END Jul 2022'!Q24&gt;0,'END Jul 2022'!S24&gt;0),IF($G$5&lt;('END Jul 2022'!R24+'END Jul 2022'!P24),0,IF($G$5&lt;=('END Jul 2022'!T24+'END Jul 2022'!R24+'END Jul 2022'!P24),(($G$5-('END Jul 2022'!R24+'END Jul 2022'!P24))*'END Jul 2022'!S24/100),('END Jul 2022'!T24*'END Jul 2022'!S24/100))),0)</f>
        <v>0</v>
      </c>
      <c r="G36" s="384">
        <f>IF('END Jul 2022'!T24&gt;0,IF(($G$5&lt;'END Jul 2022'!T24),(0),($G$5-'END Jul 2022'!T24)*'END Jul 2022'!U24/100),IF(AND('END Jul 2022'!R24&gt;0,'END Jul 2022'!T24=""),IF(($G$5&lt;'END Jul 2022'!R24),(0),($G$5-'END Jul 2022'!R24)*'END Jul 2022'!S24/100),IF(AND('END Jul 2022'!P24&gt;0,'END Jul 2022'!R24=""),IF(($G$5&lt;'END Jul 2022'!P24),(0),($G$5-'END Jul 2022'!P24)*'END Jul 2022'!Q24/100),0)))</f>
        <v>0</v>
      </c>
      <c r="H36" s="384">
        <f>$H$5*'END Jul 2022'!AE24/100</f>
        <v>53.028472499999992</v>
      </c>
      <c r="I36" s="384">
        <f t="shared" si="12"/>
        <v>369.4314077272727</v>
      </c>
      <c r="J36" s="449">
        <f t="shared" si="13"/>
        <v>1053.6656309090909</v>
      </c>
      <c r="K36" s="449">
        <f t="shared" si="14"/>
        <v>1477.7256309090908</v>
      </c>
      <c r="L36" s="450">
        <f t="shared" si="15"/>
        <v>1625.498194</v>
      </c>
      <c r="M36" s="386">
        <f>'END Jul 2022'!AZ24</f>
        <v>0</v>
      </c>
      <c r="N36" s="386">
        <f>'END Jul 2022'!BA24</f>
        <v>0</v>
      </c>
      <c r="O36" s="386">
        <f>'END Jul 2022'!BB24</f>
        <v>0</v>
      </c>
      <c r="P36" s="386">
        <f>'END Jul 2022'!BC24</f>
        <v>0</v>
      </c>
      <c r="Q36" s="386">
        <f>($E$6*'END Jul 2022'!AT24/100)*4</f>
        <v>22.869</v>
      </c>
      <c r="R36" s="324" t="str">
        <f t="shared" si="16"/>
        <v>No discount</v>
      </c>
      <c r="S36" s="324" t="str">
        <f t="shared" si="17"/>
        <v>Inclusive</v>
      </c>
      <c r="T36" s="380">
        <f>IF(AND(R36="Guaranteed off bill",S36="Inclusive"),((K36*1.1)-((K36*1.1)*M36/100))/1.1,IF(AND(R36="Guaranteed off usage",S36="Inclusive"),((K36*1.1)-((J36*1.1)*N36/100))/1.1,IF(AND(R36="Guaranteed off bill",S36="Exclusive"),K36-(K36*M36/100),IF(AND(R36="Guaranteed off usage",S36="Exclusive"),K36-(J36*N36/100),IF(S36="Inclusive",((K36*1.1))/1.1,K36)))))</f>
        <v>1477.7256309090908</v>
      </c>
      <c r="U36" s="380">
        <f>IF(R36="Pay-on-time off bill",T36-(T36*O36/100),IF(R36="Pay-on-time off usage",T36-(J36*P36/100),T36))</f>
        <v>1477.7256309090908</v>
      </c>
      <c r="V36" s="386">
        <f>T36-Q36</f>
        <v>1454.8566309090909</v>
      </c>
      <c r="W36" s="386">
        <f>U36-Q36</f>
        <v>1454.8566309090909</v>
      </c>
      <c r="X36" s="455">
        <f>V36*1.1</f>
        <v>1600.342294</v>
      </c>
      <c r="Y36" s="455">
        <f>W36*1.1</f>
        <v>1600.342294</v>
      </c>
      <c r="Z36" s="387">
        <f>'END Jul 2022'!BL24</f>
        <v>0</v>
      </c>
      <c r="AA36" s="326" t="str">
        <f>'END Jul 2022'!BM24</f>
        <v>n</v>
      </c>
      <c r="AB36" s="523"/>
      <c r="AC36" s="523"/>
      <c r="AD36" s="523"/>
      <c r="AE36" s="523"/>
      <c r="AF36" s="523"/>
      <c r="AG36" s="523"/>
      <c r="AH36" s="523"/>
      <c r="AI36" s="523"/>
      <c r="AJ36" s="523"/>
      <c r="AK36" s="523"/>
      <c r="AL36" s="523"/>
      <c r="AM36" s="523"/>
      <c r="AN36" s="523"/>
      <c r="AO36" s="523"/>
    </row>
    <row r="37" spans="1:2376" x14ac:dyDescent="0.3">
      <c r="A37" s="319" t="str">
        <f>'END Jul 2022'!K25</f>
        <v>Red Energy</v>
      </c>
      <c r="B37" s="383" t="str">
        <f>'END Jul 2022'!L25</f>
        <v>Solar Saver</v>
      </c>
      <c r="C37" s="384">
        <f>IF('END Jul 2022'!BP25=0,91*'END Jul 2022'!M25/100,(91*'END Jul 2022'!M25/100)+'END Jul 2022'!BP25/4)</f>
        <v>100.09999999999998</v>
      </c>
      <c r="D37" s="384">
        <f>IF('END Jul 2022'!O25="",$G$5*'END Jul 2022'!N25/100,IF($G$5&gt;='END Jul 2022'!P25,('END Jul 2022'!P25*'END Jul 2022'!N25/100),($G$5*'END Jul 2022'!N25/100)))</f>
        <v>234.634624</v>
      </c>
      <c r="E37" s="384">
        <f>IF(AND('END Jul 2022'!P25&gt;0,'END Jul 2022'!R25&gt;0),IF($G$5&lt;'END Jul 2022'!P25,0,IF($G$5&lt;=('END Jul 2022'!R25+'END Jul 2022'!P25),(($G$5-'END Jul 2022'!P25)*'END Jul 2022'!Q25/100),(('END Jul 2022'!R25)*'END Jul 2022'!Q25/100))),0)</f>
        <v>0</v>
      </c>
      <c r="F37" s="384">
        <f>IF(AND('END Jul 2022'!Q25&gt;0,'END Jul 2022'!S25&gt;0),IF($G$5&lt;('END Jul 2022'!R25+'END Jul 2022'!P25),0,IF($G$5&lt;=('END Jul 2022'!T25+'END Jul 2022'!R25+'END Jul 2022'!P25),(($G$5-('END Jul 2022'!R25+'END Jul 2022'!P25))*'END Jul 2022'!S25/100),('END Jul 2022'!T25*'END Jul 2022'!S25/100))),0)</f>
        <v>0</v>
      </c>
      <c r="G37" s="384">
        <f>IF('END Jul 2022'!T25&gt;0,IF(($G$5&lt;'END Jul 2022'!T25),(0),($G$5-'END Jul 2022'!T25)*'END Jul 2022'!U25/100),IF(AND('END Jul 2022'!R25&gt;0,'END Jul 2022'!T25=""),IF(($G$5&lt;'END Jul 2022'!R25),(0),($G$5-'END Jul 2022'!R25)*'END Jul 2022'!S25/100),IF(AND('END Jul 2022'!P25&gt;0,'END Jul 2022'!R25=""),IF(($G$5&lt;'END Jul 2022'!P25),(0),($G$5-'END Jul 2022'!P25)*'END Jul 2022'!Q25/100),0)))</f>
        <v>0</v>
      </c>
      <c r="H37" s="384">
        <f>$H$5*'END Jul 2022'!AE25/100</f>
        <v>74.632664999999974</v>
      </c>
      <c r="I37" s="384">
        <f t="shared" si="12"/>
        <v>409.36728899999997</v>
      </c>
      <c r="J37" s="449">
        <f t="shared" si="13"/>
        <v>1237.069156</v>
      </c>
      <c r="K37" s="449">
        <f t="shared" si="14"/>
        <v>1637.4691559999999</v>
      </c>
      <c r="L37" s="450">
        <f t="shared" si="15"/>
        <v>1801.2160716000001</v>
      </c>
      <c r="M37" s="386">
        <f>'END Jul 2022'!AZ25</f>
        <v>0</v>
      </c>
      <c r="N37" s="386">
        <f>'END Jul 2022'!BA25</f>
        <v>0</v>
      </c>
      <c r="O37" s="386">
        <f>'END Jul 2022'!BB25</f>
        <v>0</v>
      </c>
      <c r="P37" s="386">
        <f>'END Jul 2022'!BC25</f>
        <v>0</v>
      </c>
      <c r="Q37" s="386">
        <f>($E$6*'END Jul 2022'!AT25/100)*4</f>
        <v>82.328400000000002</v>
      </c>
      <c r="R37" s="324" t="str">
        <f t="shared" si="16"/>
        <v>No discount</v>
      </c>
      <c r="S37" s="324" t="str">
        <f t="shared" si="17"/>
        <v>Inclusive</v>
      </c>
      <c r="T37" s="380">
        <f t="shared" ref="T37:T43" si="23">IF(AND(R37="Guaranteed off bill",S37="Inclusive"),((K37*1.1)-((K37*1.1)*M37/100))/1.1,IF(AND(R37="Guaranteed off usage",S37="Inclusive"),((K37*1.1)-((J37*1.1)*N37/100))/1.1,IF(AND(R37="Guaranteed off bill",S37="Exclusive"),K37-(K37*M37/100),IF(AND(R37="Guaranteed off usage",S37="Exclusive"),K37-(J37*N37/100),IF(S37="Inclusive",((K37*1.1))/1.1,K37)))))</f>
        <v>1637.4691559999999</v>
      </c>
      <c r="U37" s="380">
        <f t="shared" ref="U37:U43" si="24">IF(R37="Pay-on-time off bill",T37-(T37*O37/100),IF(R37="Pay-on-time off usage",T37-(J37*P37/100),T37))</f>
        <v>1637.4691559999999</v>
      </c>
      <c r="V37" s="386">
        <f t="shared" ref="V37:V43" si="25">T37-Q37</f>
        <v>1555.1407559999998</v>
      </c>
      <c r="W37" s="386">
        <f t="shared" ref="W37:W43" si="26">U37-Q37</f>
        <v>1555.1407559999998</v>
      </c>
      <c r="X37" s="455">
        <f t="shared" ref="X37:Y43" si="27">V37*1.1</f>
        <v>1710.6548315999999</v>
      </c>
      <c r="Y37" s="455">
        <f t="shared" si="27"/>
        <v>1710.6548315999999</v>
      </c>
      <c r="Z37" s="387">
        <f>'END Jul 2022'!BL25</f>
        <v>0</v>
      </c>
      <c r="AA37" s="326" t="str">
        <f>'END Jul 2022'!BM25</f>
        <v>n</v>
      </c>
      <c r="AB37" s="523"/>
      <c r="AC37" s="523"/>
      <c r="AD37" s="523"/>
      <c r="AE37" s="523"/>
      <c r="AF37" s="523"/>
      <c r="AG37" s="523"/>
      <c r="AH37" s="523"/>
      <c r="AI37" s="523"/>
      <c r="AJ37" s="523"/>
      <c r="AK37" s="523"/>
      <c r="AL37" s="523"/>
      <c r="AM37" s="523"/>
      <c r="AN37" s="523"/>
      <c r="AO37" s="523"/>
    </row>
    <row r="38" spans="1:2376" x14ac:dyDescent="0.3">
      <c r="A38" s="319" t="str">
        <f>'END Jul 2022'!K26</f>
        <v>Simply Energy</v>
      </c>
      <c r="B38" s="383" t="str">
        <f>'END Jul 2022'!L26</f>
        <v>NRMA 1% discount</v>
      </c>
      <c r="C38" s="384">
        <f>IF('END Jul 2022'!BP26=0,91*'END Jul 2022'!M26/100,(91*'END Jul 2022'!M26/100)+'END Jul 2022'!BP26/4)</f>
        <v>81.279545454545456</v>
      </c>
      <c r="D38" s="384">
        <f>IF('END Jul 2022'!O26="",$G$5*'END Jul 2022'!N26/100,IF($G$5&gt;='END Jul 2022'!P26,('END Jul 2022'!P26*'END Jul 2022'!N26/100),($G$5*'END Jul 2022'!N26/100)))</f>
        <v>254.0486394090909</v>
      </c>
      <c r="E38" s="384">
        <f>IF(AND('END Jul 2022'!P26&gt;0,'END Jul 2022'!R26&gt;0),IF($G$5&lt;'END Jul 2022'!P26,0,IF($G$5&lt;=('END Jul 2022'!R26+'END Jul 2022'!P26),(($G$5-'END Jul 2022'!P26)*'END Jul 2022'!Q26/100),(('END Jul 2022'!R26)*'END Jul 2022'!Q26/100))),0)</f>
        <v>0</v>
      </c>
      <c r="F38" s="384">
        <f>IF(AND('END Jul 2022'!Q26&gt;0,'END Jul 2022'!S26&gt;0),IF($G$5&lt;('END Jul 2022'!R26+'END Jul 2022'!P26),0,IF($G$5&lt;=('END Jul 2022'!T26+'END Jul 2022'!R26+'END Jul 2022'!P26),(($G$5-('END Jul 2022'!R26+'END Jul 2022'!P26))*'END Jul 2022'!S26/100),('END Jul 2022'!T26*'END Jul 2022'!S26/100))),0)</f>
        <v>0</v>
      </c>
      <c r="G38" s="384">
        <f>IF('END Jul 2022'!T26&gt;0,IF(($G$5&lt;'END Jul 2022'!T26),(0),($G$5-'END Jul 2022'!T26)*'END Jul 2022'!U26/100),IF(AND('END Jul 2022'!R26&gt;0,'END Jul 2022'!T26=""),IF(($G$5&lt;'END Jul 2022'!R26),(0),($G$5-'END Jul 2022'!R26)*'END Jul 2022'!S26/100),IF(AND('END Jul 2022'!P26&gt;0,'END Jul 2022'!R26=""),IF(($G$5&lt;'END Jul 2022'!P26),(0),($G$5-'END Jul 2022'!P26)*'END Jul 2022'!Q26/100),0)))</f>
        <v>0</v>
      </c>
      <c r="H38" s="384">
        <f>$H$5*'END Jul 2022'!AE26/100</f>
        <v>70.990305272727269</v>
      </c>
      <c r="I38" s="384">
        <f t="shared" si="12"/>
        <v>406.31849013636361</v>
      </c>
      <c r="J38" s="449">
        <f t="shared" si="13"/>
        <v>1300.1557787272727</v>
      </c>
      <c r="K38" s="449">
        <f t="shared" si="14"/>
        <v>1625.2739605454544</v>
      </c>
      <c r="L38" s="450">
        <f t="shared" si="15"/>
        <v>1787.8013566</v>
      </c>
      <c r="M38" s="386">
        <f>'END Jul 2022'!AZ26</f>
        <v>1</v>
      </c>
      <c r="N38" s="386">
        <f>'END Jul 2022'!BA26</f>
        <v>0</v>
      </c>
      <c r="O38" s="386">
        <f>'END Jul 2022'!BB26</f>
        <v>0</v>
      </c>
      <c r="P38" s="386">
        <f>'END Jul 2022'!BC26</f>
        <v>0</v>
      </c>
      <c r="Q38" s="386">
        <f>($E$6*'END Jul 2022'!AT26/100)*4</f>
        <v>36.590400000000002</v>
      </c>
      <c r="R38" s="324" t="str">
        <f t="shared" si="16"/>
        <v>Guaranteed off bill</v>
      </c>
      <c r="S38" s="324" t="str">
        <f t="shared" si="17"/>
        <v>Exclusive</v>
      </c>
      <c r="T38" s="380">
        <f t="shared" si="23"/>
        <v>1609.0212209399999</v>
      </c>
      <c r="U38" s="380">
        <f t="shared" si="24"/>
        <v>1609.0212209399999</v>
      </c>
      <c r="V38" s="386">
        <f t="shared" si="25"/>
        <v>1572.4308209399999</v>
      </c>
      <c r="W38" s="386">
        <f t="shared" si="26"/>
        <v>1572.4308209399999</v>
      </c>
      <c r="X38" s="455">
        <f t="shared" si="27"/>
        <v>1729.673903034</v>
      </c>
      <c r="Y38" s="455">
        <f t="shared" si="27"/>
        <v>1729.673903034</v>
      </c>
      <c r="Z38" s="387">
        <f>'END Jul 2022'!BL26</f>
        <v>0</v>
      </c>
      <c r="AA38" s="326" t="str">
        <f>'END Jul 2022'!BM26</f>
        <v>n</v>
      </c>
      <c r="AB38" s="523"/>
      <c r="AC38" s="523"/>
      <c r="AD38" s="523"/>
      <c r="AE38" s="523"/>
      <c r="AF38" s="523"/>
      <c r="AG38" s="523"/>
      <c r="AH38" s="523"/>
      <c r="AI38" s="523"/>
      <c r="AJ38" s="523"/>
      <c r="AK38" s="523"/>
      <c r="AL38" s="523"/>
      <c r="AM38" s="523"/>
      <c r="AN38" s="523"/>
      <c r="AO38" s="523"/>
    </row>
    <row r="39" spans="1:2376" x14ac:dyDescent="0.3">
      <c r="A39" s="319" t="str">
        <f>'END Jul 2022'!K27</f>
        <v>Amber Electric</v>
      </c>
      <c r="B39" s="383" t="str">
        <f>'END Jul 2022'!L27</f>
        <v>Amber Plan</v>
      </c>
      <c r="C39" s="384">
        <f>IF('END Jul 2022'!BP27=0,91*'END Jul 2022'!M27/100,(91*'END Jul 2022'!M27/100)+'END Jul 2022'!BP27/4)</f>
        <v>126.11818181818181</v>
      </c>
      <c r="D39" s="384">
        <f>IF('END Jul 2022'!O27="",$G$5*'END Jul 2022'!N27/100,IF($G$5&gt;='END Jul 2022'!P27,('END Jul 2022'!P27*'END Jul 2022'!N27/100),($G$5*'END Jul 2022'!N27/100)))</f>
        <v>285.87762604545458</v>
      </c>
      <c r="E39" s="384">
        <f>IF(AND('END Jul 2022'!P27&gt;0,'END Jul 2022'!R27&gt;0),IF($G$5&lt;'END Jul 2022'!P27,0,IF($G$5&lt;=('END Jul 2022'!R27+'END Jul 2022'!P27),(($G$5-'END Jul 2022'!P27)*'END Jul 2022'!Q27/100),(('END Jul 2022'!R27)*'END Jul 2022'!Q27/100))),0)</f>
        <v>0</v>
      </c>
      <c r="F39" s="384">
        <f>IF(AND('END Jul 2022'!Q27&gt;0,'END Jul 2022'!S27&gt;0),IF($G$5&lt;('END Jul 2022'!R27+'END Jul 2022'!P27),0,IF($G$5&lt;=('END Jul 2022'!T27+'END Jul 2022'!R27+'END Jul 2022'!P27),(($G$5-('END Jul 2022'!R27+'END Jul 2022'!P27))*'END Jul 2022'!S27/100),('END Jul 2022'!T27*'END Jul 2022'!S27/100))),0)</f>
        <v>0</v>
      </c>
      <c r="G39" s="384">
        <f>IF('END Jul 2022'!T27&gt;0,IF(($G$5&lt;'END Jul 2022'!T27),(0),($G$5-'END Jul 2022'!T27)*'END Jul 2022'!U27/100),IF(AND('END Jul 2022'!R27&gt;0,'END Jul 2022'!T27=""),IF(($G$5&lt;'END Jul 2022'!R27),(0),($G$5-'END Jul 2022'!R27)*'END Jul 2022'!S27/100),IF(AND('END Jul 2022'!P27&gt;0,'END Jul 2022'!R27=""),IF(($G$5&lt;'END Jul 2022'!P27),(0),($G$5-'END Jul 2022'!P27)*'END Jul 2022'!Q27/100),0)))</f>
        <v>0</v>
      </c>
      <c r="H39" s="384">
        <f>$H$5*'END Jul 2022'!AE27/100</f>
        <v>82.738700863636353</v>
      </c>
      <c r="I39" s="384">
        <f t="shared" si="12"/>
        <v>494.73450872727278</v>
      </c>
      <c r="J39" s="449">
        <f t="shared" si="13"/>
        <v>1474.4653076363638</v>
      </c>
      <c r="K39" s="449">
        <f t="shared" si="14"/>
        <v>1978.9380349090911</v>
      </c>
      <c r="L39" s="450">
        <f t="shared" si="15"/>
        <v>2176.8318384000004</v>
      </c>
      <c r="M39" s="386">
        <f>'END Jul 2022'!AZ27</f>
        <v>0</v>
      </c>
      <c r="N39" s="386">
        <f>'END Jul 2022'!BA27</f>
        <v>0</v>
      </c>
      <c r="O39" s="386">
        <f>'END Jul 2022'!BB27</f>
        <v>0</v>
      </c>
      <c r="P39" s="386">
        <f>'END Jul 2022'!BC27</f>
        <v>0</v>
      </c>
      <c r="Q39" s="386">
        <f>($E$6*'END Jul 2022'!AT27/100)*4</f>
        <v>0</v>
      </c>
      <c r="R39" s="324" t="str">
        <f t="shared" si="16"/>
        <v>No discount</v>
      </c>
      <c r="S39" s="324" t="str">
        <f t="shared" si="17"/>
        <v>Exclusive</v>
      </c>
      <c r="T39" s="380">
        <f t="shared" si="23"/>
        <v>1978.9380349090911</v>
      </c>
      <c r="U39" s="380">
        <f t="shared" si="24"/>
        <v>1978.9380349090911</v>
      </c>
      <c r="V39" s="386">
        <f t="shared" si="25"/>
        <v>1978.9380349090911</v>
      </c>
      <c r="W39" s="386">
        <f t="shared" si="26"/>
        <v>1978.9380349090911</v>
      </c>
      <c r="X39" s="455">
        <f t="shared" si="27"/>
        <v>2176.8318384000004</v>
      </c>
      <c r="Y39" s="455">
        <f t="shared" si="27"/>
        <v>2176.8318384000004</v>
      </c>
      <c r="Z39" s="387">
        <f>'END Jul 2022'!BL27</f>
        <v>0</v>
      </c>
      <c r="AA39" s="326" t="str">
        <f>'END Jul 2022'!BM27</f>
        <v>n</v>
      </c>
      <c r="AB39" s="523"/>
      <c r="AC39" s="523"/>
      <c r="AD39" s="523"/>
      <c r="AE39" s="523"/>
      <c r="AF39" s="523"/>
      <c r="AG39" s="523"/>
      <c r="AH39" s="523"/>
      <c r="AI39" s="523"/>
      <c r="AJ39" s="523"/>
      <c r="AK39" s="523"/>
      <c r="AL39" s="523"/>
      <c r="AM39" s="523"/>
      <c r="AN39" s="523"/>
      <c r="AO39" s="523"/>
    </row>
    <row r="40" spans="1:2376" x14ac:dyDescent="0.3">
      <c r="A40" s="319" t="str">
        <f>'END Jul 2022'!K28</f>
        <v>GloBird Energy</v>
      </c>
      <c r="B40" s="383" t="str">
        <f>'END Jul 2022'!L28</f>
        <v>SolarPlus</v>
      </c>
      <c r="C40" s="384">
        <f>IF('END Jul 2022'!BP28=0,91*'END Jul 2022'!M28/100,(91*'END Jul 2022'!M28/100)+'END Jul 2022'!BP28/4)</f>
        <v>81.899999999999991</v>
      </c>
      <c r="D40" s="384">
        <f>IF('END Jul 2022'!O28="",$G$5*'END Jul 2022'!N28/100,IF($G$5&gt;='END Jul 2022'!P28,('END Jul 2022'!P28*'END Jul 2022'!N28/100),($G$5*'END Jul 2022'!N28/100)))</f>
        <v>467.43616500000002</v>
      </c>
      <c r="E40" s="384">
        <f>IF(AND('END Jul 2022'!P28&gt;0,'END Jul 2022'!R28&gt;0),IF($G$5&lt;'END Jul 2022'!P28,0,IF($G$5&lt;=('END Jul 2022'!R28+'END Jul 2022'!P28),(($G$5-'END Jul 2022'!P28)*'END Jul 2022'!Q28/100),(('END Jul 2022'!R28)*'END Jul 2022'!Q28/100))),0)</f>
        <v>0</v>
      </c>
      <c r="F40" s="384">
        <f>IF(AND('END Jul 2022'!Q28&gt;0,'END Jul 2022'!S28&gt;0),IF($G$5&lt;('END Jul 2022'!R28+'END Jul 2022'!P28),0,IF($G$5&lt;=('END Jul 2022'!T28+'END Jul 2022'!R28+'END Jul 2022'!P28),(($G$5-('END Jul 2022'!R28+'END Jul 2022'!P28))*'END Jul 2022'!S28/100),('END Jul 2022'!T28*'END Jul 2022'!S28/100))),0)</f>
        <v>0</v>
      </c>
      <c r="G40" s="384">
        <f>IF('END Jul 2022'!T28&gt;0,IF(($G$5&lt;'END Jul 2022'!T28),(0),($G$5-'END Jul 2022'!T28)*'END Jul 2022'!U28/100),IF(AND('END Jul 2022'!R28&gt;0,'END Jul 2022'!T28=""),IF(($G$5&lt;'END Jul 2022'!R28),(0),($G$5-'END Jul 2022'!R28)*'END Jul 2022'!S28/100),IF(AND('END Jul 2022'!P28&gt;0,'END Jul 2022'!R28=""),IF(($G$5&lt;'END Jul 2022'!P28),(0),($G$5-'END Jul 2022'!P28)*'END Jul 2022'!Q28/100),0)))</f>
        <v>0</v>
      </c>
      <c r="H40" s="384">
        <f>$H$5*'END Jul 2022'!AE28/100</f>
        <v>176.76157499999997</v>
      </c>
      <c r="I40" s="384">
        <f t="shared" si="12"/>
        <v>726.09774000000004</v>
      </c>
      <c r="J40" s="449">
        <f t="shared" si="13"/>
        <v>2576.7909600000003</v>
      </c>
      <c r="K40" s="449">
        <f t="shared" si="14"/>
        <v>2904.3909600000002</v>
      </c>
      <c r="L40" s="450">
        <f t="shared" si="15"/>
        <v>3194.8300560000002</v>
      </c>
      <c r="M40" s="386">
        <f>'END Jul 2022'!AZ28</f>
        <v>0</v>
      </c>
      <c r="N40" s="386">
        <f>'END Jul 2022'!BA28</f>
        <v>0</v>
      </c>
      <c r="O40" s="386">
        <f>'END Jul 2022'!BB28</f>
        <v>0</v>
      </c>
      <c r="P40" s="386">
        <f>'END Jul 2022'!BC28</f>
        <v>0</v>
      </c>
      <c r="Q40" s="386">
        <f>($E$6*'END Jul 2022'!AT28/100)*4</f>
        <v>91.475999999999999</v>
      </c>
      <c r="R40" s="324" t="str">
        <f t="shared" si="16"/>
        <v>No discount</v>
      </c>
      <c r="S40" s="324" t="str">
        <f t="shared" si="17"/>
        <v>Exclusive</v>
      </c>
      <c r="T40" s="380">
        <f t="shared" si="23"/>
        <v>2904.3909600000002</v>
      </c>
      <c r="U40" s="380">
        <f t="shared" si="24"/>
        <v>2904.3909600000002</v>
      </c>
      <c r="V40" s="386">
        <f t="shared" si="25"/>
        <v>2812.9149600000001</v>
      </c>
      <c r="W40" s="386">
        <f t="shared" si="26"/>
        <v>2812.9149600000001</v>
      </c>
      <c r="X40" s="455">
        <f t="shared" si="27"/>
        <v>3094.2064560000003</v>
      </c>
      <c r="Y40" s="455">
        <f t="shared" si="27"/>
        <v>3094.2064560000003</v>
      </c>
      <c r="Z40" s="387">
        <f>'END Jul 2022'!BL28</f>
        <v>0</v>
      </c>
      <c r="AA40" s="326" t="str">
        <f>'END Jul 2022'!BM28</f>
        <v>n</v>
      </c>
      <c r="AB40" s="523"/>
      <c r="AC40" s="523"/>
      <c r="AD40" s="523"/>
      <c r="AE40" s="523"/>
      <c r="AF40" s="523"/>
      <c r="AG40" s="523"/>
      <c r="AH40" s="523"/>
      <c r="AI40" s="523"/>
      <c r="AJ40" s="523"/>
      <c r="AK40" s="523"/>
      <c r="AL40" s="523"/>
      <c r="AM40" s="523"/>
      <c r="AN40" s="523"/>
      <c r="AO40" s="523"/>
    </row>
    <row r="41" spans="1:2376" x14ac:dyDescent="0.3">
      <c r="A41" s="319" t="str">
        <f>'END Jul 2022'!K29</f>
        <v>Kogan Energy</v>
      </c>
      <c r="B41" s="383" t="str">
        <f>'END Jul 2022'!L29</f>
        <v>Free Kogan First Membership</v>
      </c>
      <c r="C41" s="384">
        <f>IF('END Jul 2022'!BP29=0,91*'END Jul 2022'!M29/100,(91*'END Jul 2022'!M29/100)+'END Jul 2022'!BP29/4)</f>
        <v>97.121818181818185</v>
      </c>
      <c r="D41" s="384">
        <f>IF('END Jul 2022'!O29="",$G$5*'END Jul 2022'!N29/100,IF($G$5&gt;='END Jul 2022'!P29,('END Jul 2022'!P29*'END Jul 2022'!N29/100),($G$5*'END Jul 2022'!N29/100)))</f>
        <v>223.63612599999999</v>
      </c>
      <c r="E41" s="384">
        <f>IF(AND('END Jul 2022'!P29&gt;0,'END Jul 2022'!R29&gt;0),IF($G$5&lt;'END Jul 2022'!P29,0,IF($G$5&lt;=('END Jul 2022'!R29+'END Jul 2022'!P29),(($G$5-'END Jul 2022'!P29)*'END Jul 2022'!Q29/100),(('END Jul 2022'!R29)*'END Jul 2022'!Q29/100))),0)</f>
        <v>0</v>
      </c>
      <c r="F41" s="384">
        <f>IF(AND('END Jul 2022'!Q29&gt;0,'END Jul 2022'!S29&gt;0),IF($G$5&lt;('END Jul 2022'!R29+'END Jul 2022'!P29),0,IF($G$5&lt;=('END Jul 2022'!T29+'END Jul 2022'!R29+'END Jul 2022'!P29),(($G$5-('END Jul 2022'!R29+'END Jul 2022'!P29))*'END Jul 2022'!S29/100),('END Jul 2022'!T29*'END Jul 2022'!S29/100))),0)</f>
        <v>0</v>
      </c>
      <c r="G41" s="384">
        <f>IF('END Jul 2022'!T29&gt;0,IF(($G$5&lt;'END Jul 2022'!T29),(0),($G$5-'END Jul 2022'!T29)*'END Jul 2022'!U29/100),IF(AND('END Jul 2022'!R29&gt;0,'END Jul 2022'!T29=""),IF(($G$5&lt;'END Jul 2022'!R29),(0),($G$5-'END Jul 2022'!R29)*'END Jul 2022'!S29/100),IF(AND('END Jul 2022'!P29&gt;0,'END Jul 2022'!R29=""),IF(($G$5&lt;'END Jul 2022'!P29),(0),($G$5-'END Jul 2022'!P29)*'END Jul 2022'!Q29/100),0)))</f>
        <v>0</v>
      </c>
      <c r="H41" s="384">
        <f>$H$5*'END Jul 2022'!AE29/100</f>
        <v>70.311826499999995</v>
      </c>
      <c r="I41" s="384">
        <f t="shared" si="12"/>
        <v>391.06977068181817</v>
      </c>
      <c r="J41" s="449">
        <f t="shared" si="13"/>
        <v>1175.7918099999999</v>
      </c>
      <c r="K41" s="449">
        <f t="shared" si="14"/>
        <v>1564.2790827272727</v>
      </c>
      <c r="L41" s="450">
        <f t="shared" si="15"/>
        <v>1720.706991</v>
      </c>
      <c r="M41" s="386">
        <f>'END Jul 2022'!AZ29</f>
        <v>0</v>
      </c>
      <c r="N41" s="386">
        <f>'END Jul 2022'!BA29</f>
        <v>0</v>
      </c>
      <c r="O41" s="386">
        <f>'END Jul 2022'!BB29</f>
        <v>0</v>
      </c>
      <c r="P41" s="386">
        <f>'END Jul 2022'!BC29</f>
        <v>0</v>
      </c>
      <c r="Q41" s="386">
        <f>($E$6*'END Jul 2022'!AT29/100)*4</f>
        <v>19.89603</v>
      </c>
      <c r="R41" s="324" t="str">
        <f t="shared" si="16"/>
        <v>No discount</v>
      </c>
      <c r="S41" s="324" t="str">
        <f t="shared" si="17"/>
        <v>Exclusive</v>
      </c>
      <c r="T41" s="380">
        <f t="shared" si="23"/>
        <v>1564.2790827272727</v>
      </c>
      <c r="U41" s="380">
        <f t="shared" si="24"/>
        <v>1564.2790827272727</v>
      </c>
      <c r="V41" s="386">
        <f t="shared" si="25"/>
        <v>1544.3830527272726</v>
      </c>
      <c r="W41" s="386">
        <f t="shared" si="26"/>
        <v>1544.3830527272726</v>
      </c>
      <c r="X41" s="455">
        <f t="shared" si="27"/>
        <v>1698.8213579999999</v>
      </c>
      <c r="Y41" s="455">
        <f t="shared" si="27"/>
        <v>1698.8213579999999</v>
      </c>
      <c r="Z41" s="387">
        <f>'END Jul 2022'!BL29</f>
        <v>0</v>
      </c>
      <c r="AA41" s="326" t="str">
        <f>'END Jul 2022'!BM29</f>
        <v>n</v>
      </c>
      <c r="AB41" s="523"/>
      <c r="AC41" s="523"/>
      <c r="AD41" s="523"/>
      <c r="AE41" s="523"/>
      <c r="AF41" s="523"/>
      <c r="AG41" s="523"/>
      <c r="AH41" s="523"/>
      <c r="AI41" s="523"/>
      <c r="AJ41" s="523"/>
      <c r="AK41" s="523"/>
      <c r="AL41" s="523"/>
      <c r="AM41" s="523"/>
      <c r="AN41" s="523"/>
      <c r="AO41" s="523"/>
    </row>
    <row r="42" spans="1:2376" x14ac:dyDescent="0.3">
      <c r="A42" s="319" t="str">
        <f>'END Jul 2022'!K30</f>
        <v>ReAmped Energy</v>
      </c>
      <c r="B42" s="383" t="str">
        <f>'END Jul 2022'!L30</f>
        <v>Solar</v>
      </c>
      <c r="C42" s="384">
        <f>IF('END Jul 2022'!BP30=0,91*'END Jul 2022'!M30/100,(91*'END Jul 2022'!M30/100)+'END Jul 2022'!BP30/4)</f>
        <v>79.087272727272705</v>
      </c>
      <c r="D42" s="384">
        <f>IF('END Jul 2022'!O30="",$G$5*'END Jul 2022'!N30/100,IF($G$5&gt;='END Jul 2022'!P30,('END Jul 2022'!P30*'END Jul 2022'!N30/100),($G$5*'END Jul 2022'!N30/100)))</f>
        <v>362.20053640909094</v>
      </c>
      <c r="E42" s="384">
        <f>IF(AND('END Jul 2022'!P30&gt;0,'END Jul 2022'!R30&gt;0),IF($G$5&lt;'END Jul 2022'!P30,0,IF($G$5&lt;=('END Jul 2022'!R30+'END Jul 2022'!P30),(($G$5-'END Jul 2022'!P30)*'END Jul 2022'!Q30/100),(('END Jul 2022'!R30)*'END Jul 2022'!Q30/100))),0)</f>
        <v>0</v>
      </c>
      <c r="F42" s="384">
        <f>IF(AND('END Jul 2022'!Q30&gt;0,'END Jul 2022'!S30&gt;0),IF($G$5&lt;('END Jul 2022'!R30+'END Jul 2022'!P30),0,IF($G$5&lt;=('END Jul 2022'!T30+'END Jul 2022'!R30+'END Jul 2022'!P30),(($G$5-('END Jul 2022'!R30+'END Jul 2022'!P30))*'END Jul 2022'!S30/100),('END Jul 2022'!T30*'END Jul 2022'!S30/100))),0)</f>
        <v>0</v>
      </c>
      <c r="G42" s="384">
        <f>IF('END Jul 2022'!T30&gt;0,IF(($G$5&lt;'END Jul 2022'!T30),(0),($G$5-'END Jul 2022'!T30)*'END Jul 2022'!U30/100),IF(AND('END Jul 2022'!R30&gt;0,'END Jul 2022'!T30=""),IF(($G$5&lt;'END Jul 2022'!R30),(0),($G$5-'END Jul 2022'!R30)*'END Jul 2022'!S30/100),IF(AND('END Jul 2022'!P30&gt;0,'END Jul 2022'!R30=""),IF(($G$5&lt;'END Jul 2022'!P30),(0),($G$5-'END Jul 2022'!P30)*'END Jul 2022'!Q30/100),0)))</f>
        <v>0</v>
      </c>
      <c r="H42" s="384">
        <f>$H$5*'END Jul 2022'!AE30/100</f>
        <v>127.08978695454543</v>
      </c>
      <c r="I42" s="384">
        <f t="shared" si="12"/>
        <v>568.37759609090904</v>
      </c>
      <c r="J42" s="449">
        <f t="shared" si="13"/>
        <v>1957.1612934545453</v>
      </c>
      <c r="K42" s="449">
        <f t="shared" si="14"/>
        <v>2273.5103843636361</v>
      </c>
      <c r="L42" s="450">
        <f t="shared" si="15"/>
        <v>2500.8614228000001</v>
      </c>
      <c r="M42" s="386">
        <f>'END Jul 2022'!AZ30</f>
        <v>0</v>
      </c>
      <c r="N42" s="386">
        <f>'END Jul 2022'!BA30</f>
        <v>0</v>
      </c>
      <c r="O42" s="386">
        <f>'END Jul 2022'!BB30</f>
        <v>0</v>
      </c>
      <c r="P42" s="386">
        <f>'END Jul 2022'!BC30</f>
        <v>0</v>
      </c>
      <c r="Q42" s="386">
        <f>($E$6*'END Jul 2022'!AT30/100)*4</f>
        <v>0</v>
      </c>
      <c r="R42" s="324" t="str">
        <f t="shared" si="16"/>
        <v>No discount</v>
      </c>
      <c r="S42" s="324" t="str">
        <f t="shared" si="17"/>
        <v>Exclusive</v>
      </c>
      <c r="T42" s="380">
        <f t="shared" si="23"/>
        <v>2273.5103843636361</v>
      </c>
      <c r="U42" s="380">
        <f t="shared" si="24"/>
        <v>2273.5103843636361</v>
      </c>
      <c r="V42" s="386">
        <f t="shared" si="25"/>
        <v>2273.5103843636361</v>
      </c>
      <c r="W42" s="386">
        <f t="shared" si="26"/>
        <v>2273.5103843636361</v>
      </c>
      <c r="X42" s="455">
        <f t="shared" si="27"/>
        <v>2500.8614228000001</v>
      </c>
      <c r="Y42" s="455">
        <f t="shared" si="27"/>
        <v>2500.8614228000001</v>
      </c>
      <c r="Z42" s="387">
        <f>'END Jul 2022'!BL30</f>
        <v>0</v>
      </c>
      <c r="AA42" s="326" t="str">
        <f>'END Jul 2022'!BM30</f>
        <v>n</v>
      </c>
      <c r="AB42" s="523"/>
      <c r="AC42" s="523"/>
      <c r="AD42" s="523"/>
      <c r="AE42" s="523"/>
      <c r="AF42" s="523"/>
      <c r="AG42" s="523"/>
      <c r="AH42" s="523"/>
      <c r="AI42" s="523"/>
      <c r="AJ42" s="523"/>
      <c r="AK42" s="523"/>
      <c r="AL42" s="523"/>
      <c r="AM42" s="523"/>
      <c r="AN42" s="523"/>
      <c r="AO42" s="523"/>
    </row>
    <row r="43" spans="1:2376" x14ac:dyDescent="0.3">
      <c r="A43" s="319" t="str">
        <f>'END Jul 2022'!K31</f>
        <v>Sumo Power</v>
      </c>
      <c r="B43" s="383" t="str">
        <f>'END Jul 2022'!L31</f>
        <v>Assure</v>
      </c>
      <c r="C43" s="384">
        <f>IF('END Jul 2022'!BP31=0,91*'END Jul 2022'!M31/100,(91*'END Jul 2022'!M31/100)+'END Jul 2022'!BP31/4)</f>
        <v>78.259999999999991</v>
      </c>
      <c r="D43" s="384">
        <f>IF('END Jul 2022'!O31="",$G$5*'END Jul 2022'!N31/100,IF($G$5&gt;='END Jul 2022'!P31,('END Jul 2022'!P31*'END Jul 2022'!N31/100),($G$5*'END Jul 2022'!N31/100)))</f>
        <v>208.05492049999998</v>
      </c>
      <c r="E43" s="384">
        <f>IF(AND('END Jul 2022'!P31&gt;0,'END Jul 2022'!R31&gt;0),IF($G$5&lt;'END Jul 2022'!P31,0,IF($G$5&lt;=('END Jul 2022'!R31+'END Jul 2022'!P31),(($G$5-'END Jul 2022'!P31)*'END Jul 2022'!Q31/100),(('END Jul 2022'!R31)*'END Jul 2022'!Q31/100))),0)</f>
        <v>0</v>
      </c>
      <c r="F43" s="384">
        <f>IF(AND('END Jul 2022'!Q31&gt;0,'END Jul 2022'!S31&gt;0),IF($G$5&lt;('END Jul 2022'!R31+'END Jul 2022'!P31),0,IF($G$5&lt;=('END Jul 2022'!T31+'END Jul 2022'!R31+'END Jul 2022'!P31),(($G$5-('END Jul 2022'!R31+'END Jul 2022'!P31))*'END Jul 2022'!S31/100),('END Jul 2022'!T31*'END Jul 2022'!S31/100))),0)</f>
        <v>0</v>
      </c>
      <c r="G43" s="384">
        <f>IF('END Jul 2022'!T31&gt;0,IF(($G$5&lt;'END Jul 2022'!T31),(0),($G$5-'END Jul 2022'!T31)*'END Jul 2022'!U31/100),IF(AND('END Jul 2022'!R31&gt;0,'END Jul 2022'!T31=""),IF(($G$5&lt;'END Jul 2022'!R31),(0),($G$5-'END Jul 2022'!R31)*'END Jul 2022'!S31/100),IF(AND('END Jul 2022'!P31&gt;0,'END Jul 2022'!R31=""),IF(($G$5&lt;'END Jul 2022'!P31),(0),($G$5-'END Jul 2022'!P31)*'END Jul 2022'!Q31/100),0)))</f>
        <v>0</v>
      </c>
      <c r="H43" s="384">
        <f>$H$5*'END Jul 2022'!AE31/100</f>
        <v>62.062952999999986</v>
      </c>
      <c r="I43" s="384">
        <f t="shared" si="12"/>
        <v>348.37787349999996</v>
      </c>
      <c r="J43" s="449">
        <f t="shared" si="13"/>
        <v>1080.4714939999999</v>
      </c>
      <c r="K43" s="449">
        <f t="shared" si="14"/>
        <v>1393.5114939999999</v>
      </c>
      <c r="L43" s="450">
        <f t="shared" si="15"/>
        <v>1532.8626434</v>
      </c>
      <c r="M43" s="386">
        <f>'END Jul 2022'!AZ31</f>
        <v>0</v>
      </c>
      <c r="N43" s="386">
        <f>'END Jul 2022'!BA31</f>
        <v>0</v>
      </c>
      <c r="O43" s="386">
        <f>'END Jul 2022'!BB31</f>
        <v>0</v>
      </c>
      <c r="P43" s="386">
        <f>'END Jul 2022'!BC31</f>
        <v>0</v>
      </c>
      <c r="Q43" s="386">
        <f>($E$6*'END Jul 2022'!AT31/100)*4</f>
        <v>25.155900000000003</v>
      </c>
      <c r="R43" s="324" t="str">
        <f t="shared" si="16"/>
        <v>No discount</v>
      </c>
      <c r="S43" s="324" t="str">
        <f t="shared" si="17"/>
        <v>Exclusive</v>
      </c>
      <c r="T43" s="380">
        <f t="shared" si="23"/>
        <v>1393.5114939999999</v>
      </c>
      <c r="U43" s="380">
        <f t="shared" si="24"/>
        <v>1393.5114939999999</v>
      </c>
      <c r="V43" s="386">
        <f t="shared" si="25"/>
        <v>1368.3555939999999</v>
      </c>
      <c r="W43" s="386">
        <f t="shared" si="26"/>
        <v>1368.3555939999999</v>
      </c>
      <c r="X43" s="455">
        <f t="shared" si="27"/>
        <v>1505.1911534000001</v>
      </c>
      <c r="Y43" s="455">
        <f t="shared" si="27"/>
        <v>1505.1911534000001</v>
      </c>
      <c r="Z43" s="387">
        <f>'END Jul 2022'!BL31</f>
        <v>0</v>
      </c>
      <c r="AA43" s="326" t="str">
        <f>'END Jul 2022'!BM31</f>
        <v>n</v>
      </c>
      <c r="AB43" s="523"/>
      <c r="AC43" s="523"/>
      <c r="AD43" s="523"/>
      <c r="AE43" s="523"/>
      <c r="AF43" s="523"/>
      <c r="AG43" s="523"/>
      <c r="AH43" s="523"/>
      <c r="AI43" s="523"/>
      <c r="AJ43" s="523"/>
      <c r="AK43" s="523"/>
      <c r="AL43" s="523"/>
      <c r="AM43" s="523"/>
      <c r="AN43" s="523"/>
      <c r="AO43" s="523"/>
    </row>
    <row r="44" spans="1:2376" s="459" customFormat="1" x14ac:dyDescent="0.3">
      <c r="A44" s="529"/>
      <c r="B44" s="529"/>
      <c r="C44" s="529"/>
      <c r="D44" s="529"/>
      <c r="E44" s="529"/>
      <c r="F44" s="529"/>
      <c r="G44" s="529"/>
      <c r="H44" s="529"/>
      <c r="I44" s="529"/>
      <c r="J44" s="529"/>
      <c r="K44" s="529"/>
      <c r="L44" s="529"/>
      <c r="M44" s="529"/>
      <c r="N44" s="529"/>
      <c r="O44" s="529"/>
      <c r="P44" s="529"/>
      <c r="Q44" s="529"/>
      <c r="R44" s="529"/>
      <c r="S44" s="529"/>
      <c r="T44" s="529"/>
      <c r="U44" s="529"/>
      <c r="V44" s="529"/>
      <c r="W44" s="529"/>
      <c r="X44" s="529"/>
      <c r="Y44" s="529"/>
      <c r="Z44" s="529"/>
      <c r="AA44" s="529"/>
      <c r="AB44" s="523"/>
      <c r="AC44" s="523"/>
      <c r="AD44" s="523"/>
      <c r="AE44" s="523"/>
      <c r="AF44" s="523"/>
      <c r="AG44" s="523"/>
      <c r="AH44" s="523"/>
      <c r="AI44" s="523"/>
      <c r="AJ44" s="523"/>
      <c r="AK44" s="523"/>
      <c r="AL44" s="523"/>
      <c r="AM44" s="523"/>
      <c r="AN44" s="523"/>
      <c r="AO44" s="523"/>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row>
    <row r="45" spans="1:2376" s="459" customFormat="1" ht="14.5" thickBot="1" x14ac:dyDescent="0.35">
      <c r="A45" s="529"/>
      <c r="B45" s="529"/>
      <c r="C45" s="529"/>
      <c r="D45" s="529"/>
      <c r="E45" s="529"/>
      <c r="F45" s="529"/>
      <c r="G45" s="529"/>
      <c r="H45" s="529"/>
      <c r="I45" s="529"/>
      <c r="J45" s="529"/>
      <c r="K45" s="529"/>
      <c r="L45" s="529"/>
      <c r="M45" s="529"/>
      <c r="N45" s="529"/>
      <c r="O45" s="529"/>
      <c r="P45" s="529"/>
      <c r="Q45" s="529"/>
      <c r="R45" s="529"/>
      <c r="S45" s="529"/>
      <c r="T45" s="529"/>
      <c r="U45" s="529"/>
      <c r="V45" s="529"/>
      <c r="W45" s="529"/>
      <c r="X45" s="529"/>
      <c r="Y45" s="529"/>
      <c r="Z45" s="529"/>
      <c r="AA45" s="529"/>
      <c r="AB45" s="523"/>
      <c r="AC45" s="523"/>
      <c r="AD45" s="523"/>
      <c r="AE45" s="523"/>
      <c r="AF45" s="523"/>
      <c r="AG45" s="523"/>
      <c r="AH45" s="523"/>
      <c r="AI45" s="523"/>
      <c r="AJ45" s="523"/>
      <c r="AK45" s="523"/>
      <c r="AL45" s="523"/>
      <c r="AM45" s="523"/>
      <c r="AN45" s="523"/>
      <c r="AO45" s="523"/>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row>
    <row r="46" spans="1:2376" x14ac:dyDescent="0.3">
      <c r="A46" s="428" t="s">
        <v>534</v>
      </c>
      <c r="B46" s="429"/>
      <c r="C46" s="429"/>
      <c r="D46" s="429"/>
      <c r="E46" s="429"/>
      <c r="F46" s="429"/>
      <c r="G46" s="429"/>
      <c r="H46" s="429"/>
      <c r="I46" s="429"/>
      <c r="J46" s="429"/>
      <c r="K46" s="429"/>
      <c r="L46" s="429"/>
      <c r="M46" s="429"/>
      <c r="N46" s="429"/>
      <c r="O46" s="429"/>
      <c r="P46" s="429"/>
      <c r="Q46" s="429"/>
      <c r="R46" s="429"/>
      <c r="S46" s="429"/>
      <c r="T46" s="429"/>
      <c r="U46" s="429"/>
      <c r="V46" s="429"/>
      <c r="W46" s="429"/>
      <c r="X46" s="429"/>
      <c r="Y46" s="429"/>
      <c r="Z46" s="429"/>
      <c r="AA46" s="430"/>
      <c r="AB46" s="523"/>
      <c r="AC46" s="523"/>
      <c r="AD46" s="523"/>
      <c r="AE46" s="523"/>
      <c r="AF46" s="523"/>
      <c r="AG46" s="523"/>
      <c r="AH46" s="523"/>
      <c r="AI46" s="523"/>
      <c r="AJ46" s="523"/>
      <c r="AK46" s="523"/>
      <c r="AL46" s="523"/>
      <c r="AM46" s="523"/>
      <c r="AN46" s="523"/>
      <c r="AO46" s="523"/>
    </row>
    <row r="47" spans="1:2376" ht="70" x14ac:dyDescent="0.3">
      <c r="A47" s="431" t="s">
        <v>408</v>
      </c>
      <c r="B47" s="432" t="s">
        <v>409</v>
      </c>
      <c r="C47" s="433" t="s">
        <v>410</v>
      </c>
      <c r="D47" s="433" t="s">
        <v>555</v>
      </c>
      <c r="E47" s="433" t="s">
        <v>446</v>
      </c>
      <c r="F47" s="433" t="s">
        <v>354</v>
      </c>
      <c r="G47" s="434" t="s">
        <v>556</v>
      </c>
      <c r="H47" s="434" t="s">
        <v>352</v>
      </c>
      <c r="I47" s="433" t="s">
        <v>222</v>
      </c>
      <c r="J47" s="442" t="s">
        <v>406</v>
      </c>
      <c r="K47" s="443" t="s">
        <v>449</v>
      </c>
      <c r="L47" s="435" t="s">
        <v>1010</v>
      </c>
      <c r="M47" s="436" t="s">
        <v>398</v>
      </c>
      <c r="N47" s="436" t="s">
        <v>533</v>
      </c>
      <c r="O47" s="436" t="s">
        <v>399</v>
      </c>
      <c r="P47" s="436" t="s">
        <v>552</v>
      </c>
      <c r="Q47" s="437" t="s">
        <v>490</v>
      </c>
      <c r="R47" s="444" t="s">
        <v>1011</v>
      </c>
      <c r="S47" s="444" t="s">
        <v>1012</v>
      </c>
      <c r="T47" s="445" t="s">
        <v>102</v>
      </c>
      <c r="U47" s="445" t="s">
        <v>103</v>
      </c>
      <c r="V47" s="445" t="s">
        <v>104</v>
      </c>
      <c r="W47" s="445" t="s">
        <v>105</v>
      </c>
      <c r="X47" s="437" t="s">
        <v>331</v>
      </c>
      <c r="Y47" s="437" t="s">
        <v>332</v>
      </c>
      <c r="Z47" s="436" t="s">
        <v>400</v>
      </c>
      <c r="AA47" s="438" t="s">
        <v>558</v>
      </c>
      <c r="AB47" s="523"/>
      <c r="AC47" s="523"/>
      <c r="AD47" s="523"/>
      <c r="AE47" s="523"/>
      <c r="AF47" s="523"/>
      <c r="AG47" s="523"/>
      <c r="AH47" s="523"/>
      <c r="AI47" s="523"/>
      <c r="AJ47" s="523"/>
      <c r="AK47" s="523"/>
      <c r="AL47" s="523"/>
      <c r="AM47" s="523"/>
      <c r="AN47" s="523"/>
      <c r="AO47" s="523"/>
    </row>
    <row r="48" spans="1:2376" x14ac:dyDescent="0.3">
      <c r="A48" s="319" t="str">
        <f>'END Jul 2022'!K32</f>
        <v>AGL</v>
      </c>
      <c r="B48" s="383" t="str">
        <f>'END Jul 2022'!L32</f>
        <v>Solar Savers</v>
      </c>
      <c r="C48" s="384">
        <f>IF('END Jul 2022'!BP32=0,91*'END Jul 2022'!M32/100,(91*'END Jul 2022'!M32/100)+'END Jul 2022'!BP32/4)</f>
        <v>92.381545454545446</v>
      </c>
      <c r="D48" s="384">
        <f>IF('END Jul 2022'!O32="",$G$6*'END Jul 2022'!N32/100,IF($G$6&gt;='END Jul 2022'!P32,('END Jul 2022'!P32*'END Jul 2022'!N32/100),($G$6*'END Jul 2022'!N32/100)))</f>
        <v>99.772088999999994</v>
      </c>
      <c r="E48" s="384">
        <f>IF(AND('END Jul 2022'!P32&gt;0,'END Jul 2022'!R32&gt;0),IF($G$6&lt;'END Jul 2022'!P32,0,IF($G$6&lt;=('END Jul 2022'!R32+'END Jul 2022'!P32),(($G$6-'END Jul 2022'!P32)*'END Jul 2022'!Q32/100),(('END Jul 2022'!R32)*'END Jul 2022'!Q32/100))),0)</f>
        <v>0</v>
      </c>
      <c r="F48" s="384">
        <f>IF('END Jul 2022'!T32&gt;0,IF(($G$6&lt;'END Jul 2022'!T32),(0),($G$6-'END Jul 2022'!T32)*'END Jul 2022'!U32/100),IF(AND('END Jul 2022'!R32&gt;0,'END Jul 2022'!T32=""),IF(($G$6&lt;'END Jul 2022'!R32),(0),($G$6-'END Jul 2022'!R32)*'END Jul 2022'!S32/100),IF(AND('END Jul 2022'!P32&gt;0,'END Jul 2022'!R32=""),IF(($G$6&lt;'END Jul 2022'!P32),(0),($G$6-'END Jul 2022'!P32)*'END Jul 2022'!Q32/100),0)))</f>
        <v>0</v>
      </c>
      <c r="G48" s="384">
        <f>$I$6*'END Jul 2022'!AH32/100</f>
        <v>214.49451727272725</v>
      </c>
      <c r="H48" s="384">
        <f>$H$6*'END Jul 2022'!W32/100</f>
        <v>72.740066318181803</v>
      </c>
      <c r="I48" s="384">
        <f t="shared" ref="I48:I58" si="28">SUM(C48:H48)</f>
        <v>479.38821804545449</v>
      </c>
      <c r="J48" s="449">
        <f t="shared" ref="J48:J58" si="29">(I48-C48)*4</f>
        <v>1548.0266903636361</v>
      </c>
      <c r="K48" s="449">
        <f t="shared" ref="K48:K58" si="30">I48*4</f>
        <v>1917.552872181818</v>
      </c>
      <c r="L48" s="450">
        <f>K48*1.1</f>
        <v>2109.3081594</v>
      </c>
      <c r="M48" s="386">
        <f>'END Jul 2022'!AZ32</f>
        <v>0</v>
      </c>
      <c r="N48" s="386">
        <f>'END Jul 2022'!BA32</f>
        <v>0</v>
      </c>
      <c r="O48" s="386">
        <f>'END Jul 2022'!BB32</f>
        <v>0</v>
      </c>
      <c r="P48" s="386">
        <f>'END Jul 2022'!BC32</f>
        <v>0</v>
      </c>
      <c r="Q48" s="386">
        <f>($E$6*'END Jul 2022'!AT32/100)*4</f>
        <v>45.738</v>
      </c>
      <c r="R48" s="324" t="str">
        <f>IF(SUM(M48:P48)=0,"No discount",IF(M48&gt;0,"Guaranteed off bill",IF(N48&gt;0,"Guaranteed off usage",IF(O48&gt;0,"Pay-on-time off bill","Pay-on-time off usage"))))</f>
        <v>No discount</v>
      </c>
      <c r="S48" s="324" t="str">
        <f>IF(OR(A48="Origin Energy",A48="Red Energy",A48="Powershop"),"Inclusive","Exclusive")</f>
        <v>Exclusive</v>
      </c>
      <c r="T48" s="380">
        <f>IF(AND(R48="Guaranteed off bill",S48="Inclusive"),((K48*1.1)-((K48*1.1)*M48/100))/1.1,IF(AND(R48="Guaranteed off usage",S48="Inclusive"),((K48*1.1)-((J48*1.1)*N48/100))/1.1,IF(AND(R48="Guaranteed off bill",S48="Exclusive"),K48-(K48*M48/100),IF(AND(R48="Guaranteed off usage",S48="Exclusive"),K48-(J48*N48/100),IF(S48="Inclusive",((K48*1.1))/1.1,K48)))))</f>
        <v>1917.552872181818</v>
      </c>
      <c r="U48" s="380">
        <f>IF(R48="Pay-on-time off bill",T48-(T48*O48/100),IF(R48="Pay-on-time off usage",T48-(J48*P48/100),T48))</f>
        <v>1917.552872181818</v>
      </c>
      <c r="V48" s="386">
        <f>T48-Q48</f>
        <v>1871.8148721818179</v>
      </c>
      <c r="W48" s="386">
        <f>U48-Q48</f>
        <v>1871.8148721818179</v>
      </c>
      <c r="X48" s="455">
        <f>V48*1.1</f>
        <v>2058.9963594000001</v>
      </c>
      <c r="Y48" s="455">
        <f>W48*1.1</f>
        <v>2058.9963594000001</v>
      </c>
      <c r="Z48" s="387">
        <f>'END Jul 2022'!BL32</f>
        <v>0</v>
      </c>
      <c r="AA48" s="326" t="str">
        <f>'END Jul 2022'!BM32</f>
        <v>n</v>
      </c>
      <c r="AB48" s="523"/>
      <c r="AC48" s="523"/>
      <c r="AD48" s="523"/>
      <c r="AE48" s="523"/>
      <c r="AF48" s="523"/>
      <c r="AG48" s="523"/>
      <c r="AH48" s="523"/>
      <c r="AI48" s="523"/>
      <c r="AJ48" s="523"/>
      <c r="AK48" s="523"/>
      <c r="AL48" s="523"/>
      <c r="AM48" s="523"/>
      <c r="AN48" s="523"/>
      <c r="AO48" s="523"/>
    </row>
    <row r="49" spans="1:41" x14ac:dyDescent="0.3">
      <c r="A49" s="319" t="str">
        <f>'END Jul 2022'!K33</f>
        <v>Alinta Energy</v>
      </c>
      <c r="B49" s="383" t="str">
        <f>'END Jul 2022'!L33</f>
        <v>Home Deal</v>
      </c>
      <c r="C49" s="384">
        <f>IF('END Jul 2022'!BP33=0,91*'END Jul 2022'!M33/100,(91*'END Jul 2022'!M33/100)+'END Jul 2022'!BP33/4)</f>
        <v>87.500636363636346</v>
      </c>
      <c r="D49" s="384">
        <f>IF('END Jul 2022'!O33="",$G$6*'END Jul 2022'!N33/100,IF($G$6&gt;='END Jul 2022'!P33,('END Jul 2022'!P33*'END Jul 2022'!N33/100),($G$6*'END Jul 2022'!N33/100)))</f>
        <v>85.797806909090909</v>
      </c>
      <c r="E49" s="384">
        <f>IF(AND('END Jul 2022'!P33&gt;0,'END Jul 2022'!R33&gt;0),IF($G$6&lt;'END Jul 2022'!P33,0,IF($G$6&lt;=('END Jul 2022'!R33+'END Jul 2022'!P33),(($G$6-'END Jul 2022'!P33)*'END Jul 2022'!Q33/100),(('END Jul 2022'!R33)*'END Jul 2022'!Q33/100))),0)</f>
        <v>0</v>
      </c>
      <c r="F49" s="384">
        <f>IF('END Jul 2022'!T33&gt;0,IF(($G$6&lt;'END Jul 2022'!T33),(0),($G$6-'END Jul 2022'!T33)*'END Jul 2022'!U33/100),IF(AND('END Jul 2022'!R33&gt;0,'END Jul 2022'!T33=""),IF(($G$6&lt;'END Jul 2022'!R33),(0),($G$6-'END Jul 2022'!R33)*'END Jul 2022'!S33/100),IF(AND('END Jul 2022'!P33&gt;0,'END Jul 2022'!R33=""),IF(($G$6&lt;'END Jul 2022'!P33),(0),($G$6-'END Jul 2022'!P33)*'END Jul 2022'!Q33/100),0)))</f>
        <v>0</v>
      </c>
      <c r="G49" s="384">
        <f>$I$6*'END Jul 2022'!AH33/100</f>
        <v>183.42733136363637</v>
      </c>
      <c r="H49" s="384">
        <f>$H$6*'END Jul 2022'!W33/100</f>
        <v>72.668647499999992</v>
      </c>
      <c r="I49" s="384">
        <f t="shared" si="28"/>
        <v>429.39442213636357</v>
      </c>
      <c r="J49" s="449">
        <f t="shared" si="29"/>
        <v>1367.575143090909</v>
      </c>
      <c r="K49" s="449">
        <f t="shared" si="30"/>
        <v>1717.5776885454543</v>
      </c>
      <c r="L49" s="450">
        <f t="shared" ref="L49:L58" si="31">K49*1.1</f>
        <v>1889.3354573999998</v>
      </c>
      <c r="M49" s="386">
        <f>'END Jul 2022'!AZ33</f>
        <v>0</v>
      </c>
      <c r="N49" s="386">
        <f>'END Jul 2022'!BA33</f>
        <v>0</v>
      </c>
      <c r="O49" s="386">
        <f>'END Jul 2022'!BB33</f>
        <v>0</v>
      </c>
      <c r="P49" s="386">
        <f>'END Jul 2022'!BC33</f>
        <v>0</v>
      </c>
      <c r="Q49" s="386">
        <f>($E$6*'END Jul 2022'!AT33/100)*4</f>
        <v>30.644459999999999</v>
      </c>
      <c r="R49" s="324" t="str">
        <f t="shared" ref="R49:R58" si="32">IF(SUM(M49:P49)=0,"No discount",IF(M49&gt;0,"Guaranteed off bill",IF(N49&gt;0,"Guaranteed off usage",IF(O49&gt;0,"Pay-on-time off bill","Pay-on-time off usage"))))</f>
        <v>No discount</v>
      </c>
      <c r="S49" s="324" t="str">
        <f t="shared" ref="S49:S58" si="33">IF(OR(A49="Origin Energy",A49="Red Energy",A49="Powershop"),"Inclusive","Exclusive")</f>
        <v>Exclusive</v>
      </c>
      <c r="T49" s="380">
        <f t="shared" ref="T49:T58" si="34">IF(AND(R49="Guaranteed off bill",S49="Inclusive"),((K49*1.1)-((K49*1.1)*M49/100))/1.1,IF(AND(R49="Guaranteed off usage",S49="Inclusive"),((K49*1.1)-((J49*1.1)*N49/100))/1.1,IF(AND(R49="Guaranteed off bill",S49="Exclusive"),K49-(K49*M49/100),IF(AND(R49="Guaranteed off usage",S49="Exclusive"),K49-(J49*N49/100),IF(S49="Inclusive",((K49*1.1))/1.1,K49)))))</f>
        <v>1717.5776885454543</v>
      </c>
      <c r="U49" s="380">
        <f t="shared" ref="U49:U58" si="35">IF(R49="Pay-on-time off bill",T49-(T49*O49/100),IF(R49="Pay-on-time off usage",T49-(J49*P49/100),T49))</f>
        <v>1717.5776885454543</v>
      </c>
      <c r="V49" s="386">
        <f t="shared" ref="V49:V58" si="36">T49-Q49</f>
        <v>1686.9332285454543</v>
      </c>
      <c r="W49" s="386">
        <f t="shared" ref="W49:W58" si="37">U49-Q49</f>
        <v>1686.9332285454543</v>
      </c>
      <c r="X49" s="455">
        <f t="shared" ref="X49:Y58" si="38">V49*1.1</f>
        <v>1855.6265513999999</v>
      </c>
      <c r="Y49" s="455">
        <f t="shared" si="38"/>
        <v>1855.6265513999999</v>
      </c>
      <c r="Z49" s="387">
        <f>'END Jul 2022'!BL33</f>
        <v>0</v>
      </c>
      <c r="AA49" s="326" t="str">
        <f>'END Jul 2022'!BM33</f>
        <v>n</v>
      </c>
      <c r="AB49" s="523"/>
      <c r="AC49" s="523"/>
      <c r="AD49" s="523"/>
      <c r="AE49" s="523"/>
      <c r="AF49" s="523"/>
      <c r="AG49" s="523"/>
      <c r="AH49" s="523"/>
      <c r="AI49" s="523"/>
      <c r="AJ49" s="523"/>
      <c r="AK49" s="523"/>
      <c r="AL49" s="523"/>
      <c r="AM49" s="523"/>
      <c r="AN49" s="523"/>
      <c r="AO49" s="523"/>
    </row>
    <row r="50" spans="1:41" x14ac:dyDescent="0.3">
      <c r="A50" s="319" t="str">
        <f>'END Jul 2022'!K34</f>
        <v>Diamond Energy</v>
      </c>
      <c r="B50" s="383" t="str">
        <f>'END Jul 2022'!L34</f>
        <v xml:space="preserve">Renewable Saver </v>
      </c>
      <c r="C50" s="384">
        <f>IF('END Jul 2022'!BP34=0,91*'END Jul 2022'!M34/100,(91*'END Jul 2022'!M34/100)+'END Jul 2022'!BP34/4)</f>
        <v>100.09999999999998</v>
      </c>
      <c r="D50" s="384">
        <f>IF('END Jul 2022'!O34="",$G$6*'END Jul 2022'!N34/100,IF($G$6&gt;='END Jul 2022'!P34,('END Jul 2022'!P34*'END Jul 2022'!N34/100),($G$6*'END Jul 2022'!N34/100)))</f>
        <v>106.19978263636364</v>
      </c>
      <c r="E50" s="384">
        <f>IF(AND('END Jul 2022'!P34&gt;0,'END Jul 2022'!R34&gt;0),IF($G$6&lt;'END Jul 2022'!P34,0,IF($G$6&lt;=('END Jul 2022'!R34+'END Jul 2022'!P34),(($G$6-'END Jul 2022'!P34)*'END Jul 2022'!Q34/100),(('END Jul 2022'!R34)*'END Jul 2022'!Q34/100))),0)</f>
        <v>0</v>
      </c>
      <c r="F50" s="384">
        <f>IF('END Jul 2022'!T34&gt;0,IF(($G$6&lt;'END Jul 2022'!T34),(0),($G$6-'END Jul 2022'!T34)*'END Jul 2022'!U34/100),IF(AND('END Jul 2022'!R34&gt;0,'END Jul 2022'!T34=""),IF(($G$6&lt;'END Jul 2022'!R34),(0),($G$6-'END Jul 2022'!R34)*'END Jul 2022'!S34/100),IF(AND('END Jul 2022'!P34&gt;0,'END Jul 2022'!R34=""),IF(($G$6&lt;'END Jul 2022'!P34),(0),($G$6-'END Jul 2022'!P34)*'END Jul 2022'!Q34/100),0)))</f>
        <v>0</v>
      </c>
      <c r="G50" s="384">
        <f>$I$6*'END Jul 2022'!AH34/100</f>
        <v>170.21485000000001</v>
      </c>
      <c r="H50" s="384">
        <f>$H$6*'END Jul 2022'!W34/100</f>
        <v>70.704629999999995</v>
      </c>
      <c r="I50" s="384">
        <f t="shared" si="28"/>
        <v>447.21926263636362</v>
      </c>
      <c r="J50" s="449">
        <f t="shared" si="29"/>
        <v>1388.4770505454546</v>
      </c>
      <c r="K50" s="449">
        <f t="shared" si="30"/>
        <v>1788.8770505454545</v>
      </c>
      <c r="L50" s="450">
        <f t="shared" si="31"/>
        <v>1967.7647556000002</v>
      </c>
      <c r="M50" s="386">
        <f>'END Jul 2022'!AZ34</f>
        <v>0</v>
      </c>
      <c r="N50" s="386">
        <f>'END Jul 2022'!BA34</f>
        <v>0</v>
      </c>
      <c r="O50" s="386">
        <f>'END Jul 2022'!BB34</f>
        <v>2</v>
      </c>
      <c r="P50" s="386">
        <f>'END Jul 2022'!BC34</f>
        <v>0</v>
      </c>
      <c r="Q50" s="386">
        <f>($E$6*'END Jul 2022'!AT34/100)*4</f>
        <v>23.783760000000001</v>
      </c>
      <c r="R50" s="324" t="str">
        <f t="shared" si="32"/>
        <v>Pay-on-time off bill</v>
      </c>
      <c r="S50" s="324" t="str">
        <f t="shared" si="33"/>
        <v>Exclusive</v>
      </c>
      <c r="T50" s="380">
        <f t="shared" si="34"/>
        <v>1788.8770505454545</v>
      </c>
      <c r="U50" s="380">
        <f t="shared" si="35"/>
        <v>1753.0995095345454</v>
      </c>
      <c r="V50" s="386">
        <f t="shared" si="36"/>
        <v>1765.0932905454545</v>
      </c>
      <c r="W50" s="386">
        <f t="shared" si="37"/>
        <v>1729.3157495345454</v>
      </c>
      <c r="X50" s="455">
        <f t="shared" si="38"/>
        <v>1941.6026196</v>
      </c>
      <c r="Y50" s="455">
        <f t="shared" si="38"/>
        <v>1902.247324488</v>
      </c>
      <c r="Z50" s="387">
        <f>'END Jul 2022'!BL34</f>
        <v>0</v>
      </c>
      <c r="AA50" s="326" t="str">
        <f>'END Jul 2022'!BM34</f>
        <v>n</v>
      </c>
      <c r="AB50" s="523"/>
      <c r="AC50" s="523"/>
      <c r="AD50" s="523"/>
      <c r="AE50" s="523"/>
      <c r="AF50" s="523"/>
      <c r="AG50" s="523"/>
      <c r="AH50" s="523"/>
      <c r="AI50" s="523"/>
      <c r="AJ50" s="523"/>
      <c r="AK50" s="523"/>
      <c r="AL50" s="523"/>
      <c r="AM50" s="523"/>
      <c r="AN50" s="523"/>
      <c r="AO50" s="523"/>
    </row>
    <row r="51" spans="1:41" x14ac:dyDescent="0.3">
      <c r="A51" s="319" t="str">
        <f>'END Jul 2022'!K35</f>
        <v>Dodo Power &amp; Gas</v>
      </c>
      <c r="B51" s="383" t="str">
        <f>'END Jul 2022'!L35</f>
        <v>Market offer</v>
      </c>
      <c r="C51" s="384">
        <f>IF('END Jul 2022'!BP35=0,91*'END Jul 2022'!M35/100,(91*'END Jul 2022'!M35/100)+'END Jul 2022'!BP35/4)</f>
        <v>94.88818181818182</v>
      </c>
      <c r="D51" s="384">
        <f>IF('END Jul 2022'!O35="",$G$6*'END Jul 2022'!N35/100,IF($G$6&gt;='END Jul 2022'!P35,('END Jul 2022'!P35*'END Jul 2022'!N35/100),($G$6*'END Jul 2022'!N35/100)))</f>
        <v>77.727480454545457</v>
      </c>
      <c r="E51" s="384">
        <f>IF(AND('END Jul 2022'!P35&gt;0,'END Jul 2022'!R35&gt;0),IF($G$6&lt;'END Jul 2022'!P35,0,IF($G$6&lt;=('END Jul 2022'!R35+'END Jul 2022'!P35),(($G$6-'END Jul 2022'!P35)*'END Jul 2022'!Q35/100),(('END Jul 2022'!R35)*'END Jul 2022'!Q35/100))),0)</f>
        <v>0</v>
      </c>
      <c r="F51" s="384">
        <f>IF('END Jul 2022'!T35&gt;0,IF(($G$6&lt;'END Jul 2022'!T35),(0),($G$6-'END Jul 2022'!T35)*'END Jul 2022'!U35/100),IF(AND('END Jul 2022'!R35&gt;0,'END Jul 2022'!T35=""),IF(($G$6&lt;'END Jul 2022'!R35),(0),($G$6-'END Jul 2022'!R35)*'END Jul 2022'!S35/100),IF(AND('END Jul 2022'!P35&gt;0,'END Jul 2022'!R35=""),IF(($G$6&lt;'END Jul 2022'!P35),(0),($G$6-'END Jul 2022'!P35)*'END Jul 2022'!Q35/100),0)))</f>
        <v>0</v>
      </c>
      <c r="G51" s="384">
        <f>$I$6*'END Jul 2022'!AH35/100</f>
        <v>164.14425045454544</v>
      </c>
      <c r="H51" s="384">
        <f>$H$6*'END Jul 2022'!W35/100</f>
        <v>96.236857499999985</v>
      </c>
      <c r="I51" s="384">
        <f t="shared" si="28"/>
        <v>432.99677022727269</v>
      </c>
      <c r="J51" s="449">
        <f t="shared" si="29"/>
        <v>1352.4343536363635</v>
      </c>
      <c r="K51" s="449">
        <f t="shared" si="30"/>
        <v>1731.9870809090908</v>
      </c>
      <c r="L51" s="450">
        <f t="shared" si="31"/>
        <v>1905.1857889999999</v>
      </c>
      <c r="M51" s="386">
        <f>'END Jul 2022'!AZ35</f>
        <v>0</v>
      </c>
      <c r="N51" s="386">
        <f>'END Jul 2022'!BA35</f>
        <v>0</v>
      </c>
      <c r="O51" s="386">
        <f>'END Jul 2022'!BB35</f>
        <v>0</v>
      </c>
      <c r="P51" s="386">
        <f>'END Jul 2022'!BC35</f>
        <v>0</v>
      </c>
      <c r="Q51" s="386">
        <f>($E$6*'END Jul 2022'!AT35/100)*4</f>
        <v>28.357559999999999</v>
      </c>
      <c r="R51" s="324" t="str">
        <f t="shared" si="32"/>
        <v>No discount</v>
      </c>
      <c r="S51" s="324" t="str">
        <f t="shared" si="33"/>
        <v>Exclusive</v>
      </c>
      <c r="T51" s="380">
        <f t="shared" si="34"/>
        <v>1731.9870809090908</v>
      </c>
      <c r="U51" s="380">
        <f t="shared" si="35"/>
        <v>1731.9870809090908</v>
      </c>
      <c r="V51" s="386">
        <f t="shared" si="36"/>
        <v>1703.6295209090908</v>
      </c>
      <c r="W51" s="386">
        <f t="shared" si="37"/>
        <v>1703.6295209090908</v>
      </c>
      <c r="X51" s="455">
        <f t="shared" si="38"/>
        <v>1873.992473</v>
      </c>
      <c r="Y51" s="455">
        <f t="shared" si="38"/>
        <v>1873.992473</v>
      </c>
      <c r="Z51" s="387">
        <f>'END Jul 2022'!BL35</f>
        <v>0</v>
      </c>
      <c r="AA51" s="326" t="str">
        <f>'END Jul 2022'!BM35</f>
        <v>n</v>
      </c>
      <c r="AB51" s="523"/>
      <c r="AC51" s="523"/>
      <c r="AD51" s="523"/>
      <c r="AE51" s="523"/>
      <c r="AF51" s="523"/>
      <c r="AG51" s="523"/>
      <c r="AH51" s="523"/>
      <c r="AI51" s="523"/>
      <c r="AJ51" s="523"/>
      <c r="AK51" s="523"/>
      <c r="AL51" s="523"/>
      <c r="AM51" s="523"/>
      <c r="AN51" s="523"/>
      <c r="AO51" s="523"/>
    </row>
    <row r="52" spans="1:41" x14ac:dyDescent="0.3">
      <c r="A52" s="319" t="str">
        <f>'END Jul 2022'!K36</f>
        <v>Origin Energy</v>
      </c>
      <c r="B52" s="383" t="str">
        <f>'END Jul 2022'!L36</f>
        <v>Solar Boost</v>
      </c>
      <c r="C52" s="384">
        <f>IF('END Jul 2022'!BP36=0,91*'END Jul 2022'!M36/100,(91*'END Jul 2022'!M36/100)+'END Jul 2022'!BP36/4)</f>
        <v>91.719727272727269</v>
      </c>
      <c r="D52" s="384">
        <f>IF('END Jul 2022'!O36="",$G$6*'END Jul 2022'!N36/100,IF($G$6&gt;='END Jul 2022'!P36,('END Jul 2022'!P36*'END Jul 2022'!N36/100),($G$6*'END Jul 2022'!N36/100)))</f>
        <v>98.819838090909087</v>
      </c>
      <c r="E52" s="384">
        <f>IF(AND('END Jul 2022'!P36&gt;0,'END Jul 2022'!R36&gt;0),IF($G$6&lt;'END Jul 2022'!P36,0,IF($G$6&lt;=('END Jul 2022'!R36+'END Jul 2022'!P36),(($G$6-'END Jul 2022'!P36)*'END Jul 2022'!Q36/100),(('END Jul 2022'!R36)*'END Jul 2022'!Q36/100))),0)</f>
        <v>0</v>
      </c>
      <c r="F52" s="384">
        <f>IF('END Jul 2022'!T36&gt;0,IF(($G$6&lt;'END Jul 2022'!T36),(0),($G$6-'END Jul 2022'!T36)*'END Jul 2022'!U36/100),IF(AND('END Jul 2022'!R36&gt;0,'END Jul 2022'!T36=""),IF(($G$6&lt;'END Jul 2022'!R36),(0),($G$6-'END Jul 2022'!R36)*'END Jul 2022'!S36/100),IF(AND('END Jul 2022'!P36&gt;0,'END Jul 2022'!R36=""),IF(($G$6&lt;'END Jul 2022'!P36),(0),($G$6-'END Jul 2022'!P36)*'END Jul 2022'!Q36/100),0)))</f>
        <v>0</v>
      </c>
      <c r="G52" s="384">
        <f>$I$6*'END Jul 2022'!AH36/100</f>
        <v>198.48479886363634</v>
      </c>
      <c r="H52" s="384">
        <f>$H$6*'END Jul 2022'!W36/100</f>
        <v>75.561109636363625</v>
      </c>
      <c r="I52" s="384">
        <f t="shared" si="28"/>
        <v>464.58547386363637</v>
      </c>
      <c r="J52" s="449">
        <f t="shared" si="29"/>
        <v>1491.4629863636364</v>
      </c>
      <c r="K52" s="449">
        <f t="shared" si="30"/>
        <v>1858.3418954545455</v>
      </c>
      <c r="L52" s="450">
        <f t="shared" si="31"/>
        <v>2044.1760850000003</v>
      </c>
      <c r="M52" s="386">
        <f>'END Jul 2022'!AZ36</f>
        <v>0</v>
      </c>
      <c r="N52" s="386">
        <f>'END Jul 2022'!BA36</f>
        <v>0</v>
      </c>
      <c r="O52" s="386">
        <f>'END Jul 2022'!BB36</f>
        <v>0</v>
      </c>
      <c r="P52" s="386">
        <f>'END Jul 2022'!BC36</f>
        <v>0</v>
      </c>
      <c r="Q52" s="386">
        <f>($E$6*'END Jul 2022'!AT36/100)*4</f>
        <v>45.738</v>
      </c>
      <c r="R52" s="324" t="str">
        <f t="shared" si="32"/>
        <v>No discount</v>
      </c>
      <c r="S52" s="324" t="str">
        <f t="shared" si="33"/>
        <v>Inclusive</v>
      </c>
      <c r="T52" s="380">
        <f t="shared" si="34"/>
        <v>1858.3418954545455</v>
      </c>
      <c r="U52" s="380">
        <f t="shared" si="35"/>
        <v>1858.3418954545455</v>
      </c>
      <c r="V52" s="386">
        <f t="shared" si="36"/>
        <v>1812.6038954545454</v>
      </c>
      <c r="W52" s="386">
        <f t="shared" si="37"/>
        <v>1812.6038954545454</v>
      </c>
      <c r="X52" s="455">
        <f t="shared" si="38"/>
        <v>1993.8642850000001</v>
      </c>
      <c r="Y52" s="455">
        <f t="shared" si="38"/>
        <v>1993.8642850000001</v>
      </c>
      <c r="Z52" s="387">
        <f>'END Jul 2022'!BL36</f>
        <v>0</v>
      </c>
      <c r="AA52" s="326" t="str">
        <f>'END Jul 2022'!BM36</f>
        <v>n</v>
      </c>
      <c r="AB52" s="523"/>
      <c r="AC52" s="523"/>
      <c r="AD52" s="523"/>
      <c r="AE52" s="523"/>
      <c r="AF52" s="523"/>
      <c r="AG52" s="523"/>
      <c r="AH52" s="523"/>
      <c r="AI52" s="523"/>
      <c r="AJ52" s="523"/>
      <c r="AK52" s="523"/>
      <c r="AL52" s="523"/>
      <c r="AM52" s="523"/>
      <c r="AN52" s="523"/>
      <c r="AO52" s="523"/>
    </row>
    <row r="53" spans="1:41" x14ac:dyDescent="0.3">
      <c r="A53" s="319" t="str">
        <f>'END Jul 2022'!K37</f>
        <v>Powershop</v>
      </c>
      <c r="B53" s="383" t="str">
        <f>'END Jul 2022'!L37</f>
        <v>Carbon neutral</v>
      </c>
      <c r="C53" s="384">
        <f>IF('END Jul 2022'!BP37=0,91*'END Jul 2022'!M37/100,(91*'END Jul 2022'!M37/100)+'END Jul 2022'!BP37/4)</f>
        <v>115.1480909090909</v>
      </c>
      <c r="D53" s="384">
        <f>IF('END Jul 2022'!O37="",$G$6*'END Jul 2022'!N37/100,IF($G$6&gt;='END Jul 2022'!P37,('END Jul 2022'!P37*'END Jul 2022'!N37/100),($G$6*'END Jul 2022'!N37/100)))</f>
        <v>89.511585454545454</v>
      </c>
      <c r="E53" s="384">
        <f>IF(AND('END Jul 2022'!P37&gt;0,'END Jul 2022'!R37&gt;0),IF($G$6&lt;'END Jul 2022'!P37,0,IF($G$6&lt;=('END Jul 2022'!R37+'END Jul 2022'!P37),(($G$6-'END Jul 2022'!P37)*'END Jul 2022'!Q37/100),(('END Jul 2022'!R37)*'END Jul 2022'!Q37/100))),0)</f>
        <v>0</v>
      </c>
      <c r="F53" s="384">
        <f>IF('END Jul 2022'!T37&gt;0,IF(($G$6&lt;'END Jul 2022'!T37),(0),($G$6-'END Jul 2022'!T37)*'END Jul 2022'!U37/100),IF(AND('END Jul 2022'!R37&gt;0,'END Jul 2022'!T37=""),IF(($G$6&lt;'END Jul 2022'!R37),(0),($G$6-'END Jul 2022'!R37)*'END Jul 2022'!S37/100),IF(AND('END Jul 2022'!P37&gt;0,'END Jul 2022'!R37=""),IF(($G$6&lt;'END Jul 2022'!P37),(0),($G$6-'END Jul 2022'!P37)*'END Jul 2022'!Q37/100),0)))</f>
        <v>0</v>
      </c>
      <c r="G53" s="384">
        <f>$I$6*'END Jul 2022'!AH37/100</f>
        <v>158.84735477272727</v>
      </c>
      <c r="H53" s="384">
        <f>$H$6*'END Jul 2022'!W37/100</f>
        <v>78.560699999999997</v>
      </c>
      <c r="I53" s="384">
        <f t="shared" si="28"/>
        <v>442.06773113636359</v>
      </c>
      <c r="J53" s="449">
        <f t="shared" si="29"/>
        <v>1307.6785609090907</v>
      </c>
      <c r="K53" s="449">
        <f t="shared" si="30"/>
        <v>1768.2709245454544</v>
      </c>
      <c r="L53" s="450">
        <f t="shared" si="31"/>
        <v>1945.098017</v>
      </c>
      <c r="M53" s="386">
        <f>'END Jul 2022'!AZ37</f>
        <v>0</v>
      </c>
      <c r="N53" s="386">
        <f>'END Jul 2022'!BA37</f>
        <v>0</v>
      </c>
      <c r="O53" s="386">
        <f>'END Jul 2022'!BB37</f>
        <v>0</v>
      </c>
      <c r="P53" s="386">
        <f>'END Jul 2022'!BC37</f>
        <v>0</v>
      </c>
      <c r="Q53" s="386">
        <f>($E$6*'END Jul 2022'!AT37/100)*4</f>
        <v>22.869</v>
      </c>
      <c r="R53" s="324" t="str">
        <f t="shared" si="32"/>
        <v>No discount</v>
      </c>
      <c r="S53" s="324" t="str">
        <f t="shared" si="33"/>
        <v>Inclusive</v>
      </c>
      <c r="T53" s="380">
        <f t="shared" si="34"/>
        <v>1768.2709245454544</v>
      </c>
      <c r="U53" s="380">
        <f t="shared" si="35"/>
        <v>1768.2709245454544</v>
      </c>
      <c r="V53" s="386">
        <f t="shared" si="36"/>
        <v>1745.4019245454544</v>
      </c>
      <c r="W53" s="386">
        <f t="shared" si="37"/>
        <v>1745.4019245454544</v>
      </c>
      <c r="X53" s="455">
        <f t="shared" si="38"/>
        <v>1919.9421170000001</v>
      </c>
      <c r="Y53" s="455">
        <f t="shared" si="38"/>
        <v>1919.9421170000001</v>
      </c>
      <c r="Z53" s="387">
        <f>'END Jul 2022'!BL37</f>
        <v>0</v>
      </c>
      <c r="AA53" s="326" t="str">
        <f>'END Jul 2022'!BM37</f>
        <v>n</v>
      </c>
      <c r="AB53" s="523"/>
      <c r="AC53" s="523"/>
      <c r="AD53" s="523"/>
      <c r="AE53" s="523"/>
      <c r="AF53" s="523"/>
      <c r="AG53" s="523"/>
      <c r="AH53" s="523"/>
      <c r="AI53" s="523"/>
      <c r="AJ53" s="523"/>
      <c r="AK53" s="523"/>
      <c r="AL53" s="523"/>
      <c r="AM53" s="523"/>
      <c r="AN53" s="523"/>
      <c r="AO53" s="523"/>
    </row>
    <row r="54" spans="1:41" x14ac:dyDescent="0.3">
      <c r="A54" s="319" t="str">
        <f>'END Jul 2022'!K38</f>
        <v>Red Energy</v>
      </c>
      <c r="B54" s="383" t="str">
        <f>'END Jul 2022'!L38</f>
        <v>Solar Saver</v>
      </c>
      <c r="C54" s="384">
        <f>IF('END Jul 2022'!BP38=0,91*'END Jul 2022'!M38/100,(91*'END Jul 2022'!M38/100)+'END Jul 2022'!BP38/4)</f>
        <v>100.09999999999998</v>
      </c>
      <c r="D54" s="384">
        <f>IF('END Jul 2022'!O38="",$G$6*'END Jul 2022'!N38/100,IF($G$6&gt;='END Jul 2022'!P38,('END Jul 2022'!P38*'END Jul 2022'!N38/100),($G$6*'END Jul 2022'!N38/100)))</f>
        <v>91.130411999999993</v>
      </c>
      <c r="E54" s="384">
        <f>IF(AND('END Jul 2022'!P38&gt;0,'END Jul 2022'!R38&gt;0),IF($G$6&lt;'END Jul 2022'!P38,0,IF($G$6&lt;=('END Jul 2022'!R38+'END Jul 2022'!P38),(($G$6-'END Jul 2022'!P38)*'END Jul 2022'!Q38/100),(('END Jul 2022'!R38)*'END Jul 2022'!Q38/100))),0)</f>
        <v>0</v>
      </c>
      <c r="F54" s="384">
        <f>IF('END Jul 2022'!T38&gt;0,IF(($G$6&lt;'END Jul 2022'!T38),(0),($G$6-'END Jul 2022'!T38)*'END Jul 2022'!U38/100),IF(AND('END Jul 2022'!R38&gt;0,'END Jul 2022'!T38=""),IF(($G$6&lt;'END Jul 2022'!R38),(0),($G$6-'END Jul 2022'!R38)*'END Jul 2022'!S38/100),IF(AND('END Jul 2022'!P38&gt;0,'END Jul 2022'!R38=""),IF(($G$6&lt;'END Jul 2022'!P38),(0),($G$6-'END Jul 2022'!P38)*'END Jul 2022'!Q38/100),0)))</f>
        <v>0</v>
      </c>
      <c r="G54" s="384">
        <f>$I$6*'END Jul 2022'!AH38/100</f>
        <v>168.90550499999998</v>
      </c>
      <c r="H54" s="384">
        <f>$H$6*'END Jul 2022'!W38/100</f>
        <v>73.45425449999999</v>
      </c>
      <c r="I54" s="384">
        <f t="shared" si="28"/>
        <v>433.59017149999994</v>
      </c>
      <c r="J54" s="449">
        <f t="shared" si="29"/>
        <v>1333.9606859999999</v>
      </c>
      <c r="K54" s="449">
        <f t="shared" si="30"/>
        <v>1734.3606859999998</v>
      </c>
      <c r="L54" s="450">
        <f t="shared" si="31"/>
        <v>1907.7967546</v>
      </c>
      <c r="M54" s="386">
        <f>'END Jul 2022'!AZ38</f>
        <v>0</v>
      </c>
      <c r="N54" s="386">
        <f>'END Jul 2022'!BA38</f>
        <v>0</v>
      </c>
      <c r="O54" s="386">
        <f>'END Jul 2022'!BB38</f>
        <v>0</v>
      </c>
      <c r="P54" s="386">
        <f>'END Jul 2022'!BC38</f>
        <v>0</v>
      </c>
      <c r="Q54" s="386">
        <f>($E$6*'END Jul 2022'!AT38/100)*4</f>
        <v>82.328400000000002</v>
      </c>
      <c r="R54" s="324" t="str">
        <f t="shared" si="32"/>
        <v>No discount</v>
      </c>
      <c r="S54" s="324" t="str">
        <f t="shared" si="33"/>
        <v>Inclusive</v>
      </c>
      <c r="T54" s="380">
        <f t="shared" si="34"/>
        <v>1734.3606859999998</v>
      </c>
      <c r="U54" s="380">
        <f t="shared" si="35"/>
        <v>1734.3606859999998</v>
      </c>
      <c r="V54" s="386">
        <f t="shared" si="36"/>
        <v>1652.0322859999997</v>
      </c>
      <c r="W54" s="386">
        <f t="shared" si="37"/>
        <v>1652.0322859999997</v>
      </c>
      <c r="X54" s="455">
        <f t="shared" si="38"/>
        <v>1817.2355145999998</v>
      </c>
      <c r="Y54" s="455">
        <f t="shared" si="38"/>
        <v>1817.2355145999998</v>
      </c>
      <c r="Z54" s="387">
        <f>'END Jul 2022'!BL38</f>
        <v>0</v>
      </c>
      <c r="AA54" s="326" t="str">
        <f>'END Jul 2022'!BM38</f>
        <v>n</v>
      </c>
      <c r="AB54" s="523"/>
      <c r="AC54" s="523"/>
      <c r="AD54" s="523"/>
      <c r="AE54" s="523"/>
      <c r="AF54" s="523"/>
      <c r="AG54" s="523"/>
      <c r="AH54" s="523"/>
      <c r="AI54" s="523"/>
      <c r="AJ54" s="523"/>
      <c r="AK54" s="523"/>
      <c r="AL54" s="523"/>
      <c r="AM54" s="523"/>
      <c r="AN54" s="523"/>
      <c r="AO54" s="523"/>
    </row>
    <row r="55" spans="1:41" x14ac:dyDescent="0.3">
      <c r="A55" s="319" t="str">
        <f>'END Jul 2022'!K39</f>
        <v>Simply Energy</v>
      </c>
      <c r="B55" s="383" t="str">
        <f>'END Jul 2022'!L39</f>
        <v>NRMA 1% discount</v>
      </c>
      <c r="C55" s="384">
        <f>IF('END Jul 2022'!BP39=0,91*'END Jul 2022'!M39/100,(91*'END Jul 2022'!M39/100)+'END Jul 2022'!BP39/4)</f>
        <v>84.174999999999983</v>
      </c>
      <c r="D55" s="384">
        <f>IF('END Jul 2022'!O39="",$G$6*'END Jul 2022'!N39/100,IF($G$6&gt;='END Jul 2022'!P39,('END Jul 2022'!P39*'END Jul 2022'!N39/100),($G$6*'END Jul 2022'!N39/100)))</f>
        <v>91.654150000000016</v>
      </c>
      <c r="E55" s="384">
        <f>IF(AND('END Jul 2022'!P39&gt;0,'END Jul 2022'!R39&gt;0),IF($G$6&lt;'END Jul 2022'!P39,0,IF($G$6&lt;=('END Jul 2022'!R39+'END Jul 2022'!P39),(($G$6-'END Jul 2022'!P39)*'END Jul 2022'!Q39/100),(('END Jul 2022'!R39)*'END Jul 2022'!Q39/100))),0)</f>
        <v>0</v>
      </c>
      <c r="F55" s="384">
        <f>IF('END Jul 2022'!T39&gt;0,IF(($G$6&lt;'END Jul 2022'!T39),(0),($G$6-'END Jul 2022'!T39)*'END Jul 2022'!U39/100),IF(AND('END Jul 2022'!R39&gt;0,'END Jul 2022'!T39=""),IF(($G$6&lt;'END Jul 2022'!R39),(0),($G$6-'END Jul 2022'!R39)*'END Jul 2022'!S39/100),IF(AND('END Jul 2022'!P39&gt;0,'END Jul 2022'!R39=""),IF(($G$6&lt;'END Jul 2022'!P39),(0),($G$6-'END Jul 2022'!P39)*'END Jul 2022'!Q39/100),0)))</f>
        <v>0</v>
      </c>
      <c r="G55" s="384">
        <f>$I$6*'END Jul 2022'!AH39/100</f>
        <v>176.76157499999997</v>
      </c>
      <c r="H55" s="384">
        <f>$H$6*'END Jul 2022'!W39/100</f>
        <v>92.201694272727266</v>
      </c>
      <c r="I55" s="384">
        <f t="shared" si="28"/>
        <v>444.79241927272722</v>
      </c>
      <c r="J55" s="449">
        <f t="shared" si="29"/>
        <v>1442.469677090909</v>
      </c>
      <c r="K55" s="449">
        <f t="shared" si="30"/>
        <v>1779.1696770909089</v>
      </c>
      <c r="L55" s="450">
        <f t="shared" si="31"/>
        <v>1957.0866447999999</v>
      </c>
      <c r="M55" s="386">
        <f>'END Jul 2022'!AZ39</f>
        <v>1</v>
      </c>
      <c r="N55" s="386">
        <f>'END Jul 2022'!BA39</f>
        <v>0</v>
      </c>
      <c r="O55" s="386">
        <f>'END Jul 2022'!BB39</f>
        <v>0</v>
      </c>
      <c r="P55" s="386">
        <f>'END Jul 2022'!BC39</f>
        <v>0</v>
      </c>
      <c r="Q55" s="386">
        <f>($E$6*'END Jul 2022'!AT39/100)*4</f>
        <v>36.590400000000002</v>
      </c>
      <c r="R55" s="324" t="str">
        <f t="shared" si="32"/>
        <v>Guaranteed off bill</v>
      </c>
      <c r="S55" s="324" t="str">
        <f t="shared" si="33"/>
        <v>Exclusive</v>
      </c>
      <c r="T55" s="380">
        <f t="shared" si="34"/>
        <v>1761.3779803199998</v>
      </c>
      <c r="U55" s="380">
        <f t="shared" si="35"/>
        <v>1761.3779803199998</v>
      </c>
      <c r="V55" s="386">
        <f t="shared" si="36"/>
        <v>1724.7875803199997</v>
      </c>
      <c r="W55" s="386">
        <f t="shared" si="37"/>
        <v>1724.7875803199997</v>
      </c>
      <c r="X55" s="455">
        <f t="shared" si="38"/>
        <v>1897.2663383519998</v>
      </c>
      <c r="Y55" s="455">
        <f t="shared" si="38"/>
        <v>1897.2663383519998</v>
      </c>
      <c r="Z55" s="387">
        <f>'END Jul 2022'!BL39</f>
        <v>0</v>
      </c>
      <c r="AA55" s="326" t="str">
        <f>'END Jul 2022'!BM39</f>
        <v>n</v>
      </c>
      <c r="AB55" s="523"/>
      <c r="AC55" s="523"/>
      <c r="AD55" s="523"/>
      <c r="AE55" s="523"/>
      <c r="AF55" s="523"/>
      <c r="AG55" s="523"/>
      <c r="AH55" s="523"/>
      <c r="AI55" s="523"/>
      <c r="AJ55" s="523"/>
      <c r="AK55" s="523"/>
      <c r="AL55" s="523"/>
      <c r="AM55" s="523"/>
      <c r="AN55" s="523"/>
      <c r="AO55" s="523"/>
    </row>
    <row r="56" spans="1:41" x14ac:dyDescent="0.3">
      <c r="A56" s="319" t="str">
        <f>'END Jul 2022'!K40</f>
        <v>GloBird Energy</v>
      </c>
      <c r="B56" s="383" t="str">
        <f>'END Jul 2022'!L40</f>
        <v>SolarPlus</v>
      </c>
      <c r="C56" s="384">
        <f>IF('END Jul 2022'!BP40=0,91*'END Jul 2022'!M40/100,(91*'END Jul 2022'!M40/100)+'END Jul 2022'!BP40/4)</f>
        <v>100.09999999999998</v>
      </c>
      <c r="D56" s="384">
        <f>IF('END Jul 2022'!O40="",$G$6*'END Jul 2022'!N40/100,IF($G$6&gt;='END Jul 2022'!P40,('END Jul 2022'!P40*'END Jul 2022'!N40/100),($G$6*'END Jul 2022'!N40/100)))</f>
        <v>151.88401999999999</v>
      </c>
      <c r="E56" s="384">
        <f>IF(AND('END Jul 2022'!P40&gt;0,'END Jul 2022'!R40&gt;0),IF($G$6&lt;'END Jul 2022'!P40,0,IF($G$6&lt;=('END Jul 2022'!R40+'END Jul 2022'!P40),(($G$6-'END Jul 2022'!P40)*'END Jul 2022'!Q40/100),(('END Jul 2022'!R40)*'END Jul 2022'!Q40/100))),0)</f>
        <v>0</v>
      </c>
      <c r="F56" s="384">
        <f>IF('END Jul 2022'!T40&gt;0,IF(($G$6&lt;'END Jul 2022'!T40),(0),($G$6-'END Jul 2022'!T40)*'END Jul 2022'!U40/100),IF(AND('END Jul 2022'!R40&gt;0,'END Jul 2022'!T40=""),IF(($G$6&lt;'END Jul 2022'!R40),(0),($G$6-'END Jul 2022'!R40)*'END Jul 2022'!S40/100),IF(AND('END Jul 2022'!P40&gt;0,'END Jul 2022'!R40=""),IF(($G$6&lt;'END Jul 2022'!P40),(0),($G$6-'END Jul 2022'!P40)*'END Jul 2022'!Q40/100),0)))</f>
        <v>0</v>
      </c>
      <c r="G56" s="384">
        <f>$I$6*'END Jul 2022'!AH40/100</f>
        <v>314.24279999999993</v>
      </c>
      <c r="H56" s="384">
        <f>$H$6*'END Jul 2022'!W40/100</f>
        <v>188.54567999999995</v>
      </c>
      <c r="I56" s="384">
        <f t="shared" si="28"/>
        <v>754.77249999999981</v>
      </c>
      <c r="J56" s="449">
        <f t="shared" si="29"/>
        <v>2618.6899999999991</v>
      </c>
      <c r="K56" s="449">
        <f t="shared" si="30"/>
        <v>3019.0899999999992</v>
      </c>
      <c r="L56" s="450">
        <f t="shared" si="31"/>
        <v>3320.9989999999993</v>
      </c>
      <c r="M56" s="386">
        <f>'END Jul 2022'!AZ40</f>
        <v>0</v>
      </c>
      <c r="N56" s="386">
        <f>'END Jul 2022'!BA40</f>
        <v>0</v>
      </c>
      <c r="O56" s="386">
        <f>'END Jul 2022'!BB40</f>
        <v>0</v>
      </c>
      <c r="P56" s="386">
        <f>'END Jul 2022'!BC40</f>
        <v>0</v>
      </c>
      <c r="Q56" s="386">
        <f>($E$6*'END Jul 2022'!AT40/100)*4</f>
        <v>91.475999999999999</v>
      </c>
      <c r="R56" s="324" t="str">
        <f t="shared" si="32"/>
        <v>No discount</v>
      </c>
      <c r="S56" s="324" t="str">
        <f t="shared" si="33"/>
        <v>Exclusive</v>
      </c>
      <c r="T56" s="380">
        <f t="shared" si="34"/>
        <v>3019.0899999999992</v>
      </c>
      <c r="U56" s="380">
        <f t="shared" si="35"/>
        <v>3019.0899999999992</v>
      </c>
      <c r="V56" s="386">
        <f t="shared" si="36"/>
        <v>2927.6139999999991</v>
      </c>
      <c r="W56" s="386">
        <f t="shared" si="37"/>
        <v>2927.6139999999991</v>
      </c>
      <c r="X56" s="455">
        <f t="shared" si="38"/>
        <v>3220.3753999999994</v>
      </c>
      <c r="Y56" s="455">
        <f t="shared" si="38"/>
        <v>3220.3753999999994</v>
      </c>
      <c r="Z56" s="387">
        <f>'END Jul 2022'!BL40</f>
        <v>0</v>
      </c>
      <c r="AA56" s="326" t="str">
        <f>'END Jul 2022'!BM40</f>
        <v>n</v>
      </c>
      <c r="AB56" s="523"/>
      <c r="AC56" s="523"/>
      <c r="AD56" s="523"/>
      <c r="AE56" s="523"/>
      <c r="AF56" s="523"/>
      <c r="AG56" s="523"/>
      <c r="AH56" s="523"/>
      <c r="AI56" s="523"/>
      <c r="AJ56" s="523"/>
      <c r="AK56" s="523"/>
      <c r="AL56" s="523"/>
      <c r="AM56" s="523"/>
      <c r="AN56" s="523"/>
      <c r="AO56" s="523"/>
    </row>
    <row r="57" spans="1:41" x14ac:dyDescent="0.3">
      <c r="A57" s="319" t="str">
        <f>'END Jul 2022'!K41</f>
        <v>Kogan Energy</v>
      </c>
      <c r="B57" s="383" t="str">
        <f>'END Jul 2022'!L41</f>
        <v>Free Kogan First Membership</v>
      </c>
      <c r="C57" s="384">
        <f>IF('END Jul 2022'!BP41=0,91*'END Jul 2022'!M41/100,(91*'END Jul 2022'!M41/100)+'END Jul 2022'!BP41/4)</f>
        <v>119.40854545454546</v>
      </c>
      <c r="D57" s="384">
        <f>IF('END Jul 2022'!O41="",$G$6*'END Jul 2022'!N41/100,IF($G$6&gt;='END Jul 2022'!P41,('END Jul 2022'!P41*'END Jul 2022'!N41/100),($G$6*'END Jul 2022'!N41/100)))</f>
        <v>72.299650272727291</v>
      </c>
      <c r="E57" s="384">
        <f>IF(AND('END Jul 2022'!P41&gt;0,'END Jul 2022'!R41&gt;0),IF($G$6&lt;'END Jul 2022'!P41,0,IF($G$6&lt;=('END Jul 2022'!R41+'END Jul 2022'!P41),(($G$6-'END Jul 2022'!P41)*'END Jul 2022'!Q41/100),(('END Jul 2022'!R41)*'END Jul 2022'!Q41/100))),0)</f>
        <v>0</v>
      </c>
      <c r="F57" s="384">
        <f>IF('END Jul 2022'!T41&gt;0,IF(($G$6&lt;'END Jul 2022'!T41),(0),($G$6-'END Jul 2022'!T41)*'END Jul 2022'!U41/100),IF(AND('END Jul 2022'!R41&gt;0,'END Jul 2022'!T41=""),IF(($G$6&lt;'END Jul 2022'!R41),(0),($G$6-'END Jul 2022'!R41)*'END Jul 2022'!S41/100),IF(AND('END Jul 2022'!P41&gt;0,'END Jul 2022'!R41=""),IF(($G$6&lt;'END Jul 2022'!P41),(0),($G$6-'END Jul 2022'!P41)*'END Jul 2022'!Q41/100),0)))</f>
        <v>0</v>
      </c>
      <c r="G57" s="384">
        <f>$I$6*'END Jul 2022'!AH41/100</f>
        <v>157.47849409090909</v>
      </c>
      <c r="H57" s="384">
        <f>$H$6*'END Jul 2022'!W41/100</f>
        <v>89.773454454545444</v>
      </c>
      <c r="I57" s="384">
        <f t="shared" si="28"/>
        <v>438.96014427272735</v>
      </c>
      <c r="J57" s="449">
        <f t="shared" si="29"/>
        <v>1278.2063952727276</v>
      </c>
      <c r="K57" s="449">
        <f t="shared" si="30"/>
        <v>1755.8405770909094</v>
      </c>
      <c r="L57" s="450">
        <f t="shared" si="31"/>
        <v>1931.4246348000004</v>
      </c>
      <c r="M57" s="386">
        <f>'END Jul 2022'!AZ41</f>
        <v>0</v>
      </c>
      <c r="N57" s="386">
        <f>'END Jul 2022'!BA41</f>
        <v>0</v>
      </c>
      <c r="O57" s="386">
        <f>'END Jul 2022'!BB41</f>
        <v>0</v>
      </c>
      <c r="P57" s="386">
        <f>'END Jul 2022'!BC41</f>
        <v>0</v>
      </c>
      <c r="Q57" s="386">
        <f>($E$6*'END Jul 2022'!AT41/100)*4</f>
        <v>19.89603</v>
      </c>
      <c r="R57" s="324" t="str">
        <f t="shared" si="32"/>
        <v>No discount</v>
      </c>
      <c r="S57" s="324" t="str">
        <f t="shared" si="33"/>
        <v>Exclusive</v>
      </c>
      <c r="T57" s="380">
        <f t="shared" si="34"/>
        <v>1755.8405770909094</v>
      </c>
      <c r="U57" s="380">
        <f t="shared" si="35"/>
        <v>1755.8405770909094</v>
      </c>
      <c r="V57" s="386">
        <f t="shared" si="36"/>
        <v>1735.9445470909093</v>
      </c>
      <c r="W57" s="386">
        <f t="shared" si="37"/>
        <v>1735.9445470909093</v>
      </c>
      <c r="X57" s="455">
        <f t="shared" si="38"/>
        <v>1909.5390018000003</v>
      </c>
      <c r="Y57" s="455">
        <f t="shared" si="38"/>
        <v>1909.5390018000003</v>
      </c>
      <c r="Z57" s="387">
        <f>'END Jul 2022'!BL41</f>
        <v>0</v>
      </c>
      <c r="AA57" s="326" t="str">
        <f>'END Jul 2022'!BM41</f>
        <v>n</v>
      </c>
      <c r="AB57" s="523"/>
      <c r="AC57" s="523"/>
      <c r="AD57" s="523"/>
      <c r="AE57" s="523"/>
      <c r="AF57" s="523"/>
      <c r="AG57" s="523"/>
      <c r="AH57" s="523"/>
      <c r="AI57" s="523"/>
      <c r="AJ57" s="523"/>
      <c r="AK57" s="523"/>
      <c r="AL57" s="523"/>
      <c r="AM57" s="523"/>
      <c r="AN57" s="523"/>
      <c r="AO57" s="523"/>
    </row>
    <row r="58" spans="1:41" x14ac:dyDescent="0.3">
      <c r="A58" s="319" t="str">
        <f>'END Jul 2022'!K42</f>
        <v>Sumo Power</v>
      </c>
      <c r="B58" s="383" t="str">
        <f>'END Jul 2022'!L42</f>
        <v>Assure</v>
      </c>
      <c r="C58" s="384">
        <f>IF('END Jul 2022'!BP42=0,91*'END Jul 2022'!M42/100,(91*'END Jul 2022'!M42/100)+'END Jul 2022'!BP42/4)</f>
        <v>81.899999999999991</v>
      </c>
      <c r="D58" s="384">
        <f>IF('END Jul 2022'!O42="",$G$6*'END Jul 2022'!N42/100,IF($G$6&gt;='END Jul 2022'!P42,('END Jul 2022'!P42*'END Jul 2022'!N42/100),($G$6*'END Jul 2022'!N42/100)))</f>
        <v>76.203879000000001</v>
      </c>
      <c r="E58" s="384">
        <f>IF(AND('END Jul 2022'!P42&gt;0,'END Jul 2022'!R42&gt;0),IF($G$6&lt;'END Jul 2022'!P42,0,IF($G$6&lt;=('END Jul 2022'!R42+'END Jul 2022'!P42),(($G$6-'END Jul 2022'!P42)*'END Jul 2022'!Q42/100),(('END Jul 2022'!R42)*'END Jul 2022'!Q42/100))),0)</f>
        <v>0</v>
      </c>
      <c r="F58" s="384">
        <f>IF('END Jul 2022'!T42&gt;0,IF(($G$6&lt;'END Jul 2022'!T42),(0),($G$6-'END Jul 2022'!T42)*'END Jul 2022'!U42/100),IF(AND('END Jul 2022'!R42&gt;0,'END Jul 2022'!T42=""),IF(($G$6&lt;'END Jul 2022'!R42),(0),($G$6-'END Jul 2022'!R42)*'END Jul 2022'!S42/100),IF(AND('END Jul 2022'!P42&gt;0,'END Jul 2022'!R42=""),IF(($G$6&lt;'END Jul 2022'!P42),(0),($G$6-'END Jul 2022'!P42)*'END Jul 2022'!Q42/100),0)))</f>
        <v>0</v>
      </c>
      <c r="G58" s="384">
        <f>$I$6*'END Jul 2022'!AH42/100</f>
        <v>161.04943499999999</v>
      </c>
      <c r="H58" s="384">
        <f>$H$6*'END Jul 2022'!W42/100</f>
        <v>93.487232999999975</v>
      </c>
      <c r="I58" s="384">
        <f t="shared" si="28"/>
        <v>412.64054699999997</v>
      </c>
      <c r="J58" s="449">
        <f t="shared" si="29"/>
        <v>1322.962188</v>
      </c>
      <c r="K58" s="449">
        <f t="shared" si="30"/>
        <v>1650.5621879999999</v>
      </c>
      <c r="L58" s="450">
        <f t="shared" si="31"/>
        <v>1815.6184068</v>
      </c>
      <c r="M58" s="386">
        <f>'END Jul 2022'!AZ42</f>
        <v>0</v>
      </c>
      <c r="N58" s="386">
        <f>'END Jul 2022'!BA42</f>
        <v>0</v>
      </c>
      <c r="O58" s="386">
        <f>'END Jul 2022'!BB42</f>
        <v>0</v>
      </c>
      <c r="P58" s="386">
        <f>'END Jul 2022'!BC42</f>
        <v>0</v>
      </c>
      <c r="Q58" s="386">
        <f>($E$6*'END Jul 2022'!AT42/100)*4</f>
        <v>25.155900000000003</v>
      </c>
      <c r="R58" s="324" t="str">
        <f t="shared" si="32"/>
        <v>No discount</v>
      </c>
      <c r="S58" s="324" t="str">
        <f t="shared" si="33"/>
        <v>Exclusive</v>
      </c>
      <c r="T58" s="380">
        <f t="shared" si="34"/>
        <v>1650.5621879999999</v>
      </c>
      <c r="U58" s="380">
        <f t="shared" si="35"/>
        <v>1650.5621879999999</v>
      </c>
      <c r="V58" s="386">
        <f t="shared" si="36"/>
        <v>1625.4062879999999</v>
      </c>
      <c r="W58" s="386">
        <f t="shared" si="37"/>
        <v>1625.4062879999999</v>
      </c>
      <c r="X58" s="455">
        <f t="shared" si="38"/>
        <v>1787.9469168000001</v>
      </c>
      <c r="Y58" s="455">
        <f t="shared" si="38"/>
        <v>1787.9469168000001</v>
      </c>
      <c r="Z58" s="387">
        <f>'END Jul 2022'!BL42</f>
        <v>0</v>
      </c>
      <c r="AA58" s="326" t="str">
        <f>'END Jul 2022'!BM42</f>
        <v>n</v>
      </c>
      <c r="AB58" s="523"/>
      <c r="AC58" s="523"/>
      <c r="AD58" s="523"/>
      <c r="AE58" s="523"/>
      <c r="AF58" s="523"/>
      <c r="AG58" s="523"/>
      <c r="AH58" s="523"/>
      <c r="AI58" s="523"/>
      <c r="AJ58" s="523"/>
      <c r="AK58" s="523"/>
      <c r="AL58" s="523"/>
      <c r="AM58" s="523"/>
      <c r="AN58" s="523"/>
      <c r="AO58" s="523"/>
    </row>
    <row r="59" spans="1:41" customFormat="1" x14ac:dyDescent="0.3">
      <c r="A59" s="530"/>
      <c r="B59" s="529"/>
      <c r="C59" s="523"/>
      <c r="D59" s="523"/>
      <c r="E59" s="523"/>
      <c r="F59" s="523"/>
      <c r="G59" s="523"/>
      <c r="H59" s="523"/>
      <c r="I59" s="523"/>
      <c r="J59" s="523"/>
      <c r="K59" s="523"/>
      <c r="L59" s="523"/>
      <c r="M59" s="523"/>
      <c r="N59" s="523"/>
      <c r="O59" s="523"/>
      <c r="P59" s="523"/>
      <c r="Q59" s="523"/>
      <c r="R59" s="523"/>
      <c r="S59" s="523"/>
      <c r="T59" s="523"/>
      <c r="U59" s="523"/>
      <c r="V59" s="523"/>
      <c r="W59" s="523"/>
      <c r="X59" s="523"/>
      <c r="Y59" s="523"/>
      <c r="Z59" s="523"/>
      <c r="AA59" s="523"/>
      <c r="AB59" s="523"/>
      <c r="AC59" s="523"/>
      <c r="AD59" s="523"/>
      <c r="AE59" s="523"/>
      <c r="AF59" s="523"/>
      <c r="AG59" s="523"/>
      <c r="AH59" s="523"/>
      <c r="AI59" s="523"/>
      <c r="AJ59" s="523"/>
      <c r="AK59" s="523"/>
      <c r="AL59" s="523"/>
      <c r="AM59" s="523"/>
      <c r="AN59" s="523"/>
      <c r="AO59" s="523"/>
    </row>
    <row r="60" spans="1:41" customFormat="1" ht="13.5" x14ac:dyDescent="0.3">
      <c r="A60" s="523"/>
      <c r="B60" s="523"/>
      <c r="C60" s="523"/>
      <c r="D60" s="523"/>
      <c r="E60" s="523"/>
      <c r="F60" s="523"/>
      <c r="G60" s="523"/>
      <c r="H60" s="523"/>
      <c r="I60" s="523"/>
      <c r="J60" s="523"/>
      <c r="K60" s="523"/>
      <c r="L60" s="523"/>
      <c r="M60" s="523"/>
      <c r="N60" s="523"/>
      <c r="O60" s="523"/>
      <c r="P60" s="523"/>
      <c r="Q60" s="523"/>
      <c r="R60" s="523"/>
      <c r="S60" s="523"/>
      <c r="T60" s="523"/>
      <c r="U60" s="523"/>
      <c r="V60" s="523"/>
      <c r="W60" s="523"/>
      <c r="X60" s="523"/>
      <c r="Y60" s="523"/>
      <c r="Z60" s="523"/>
      <c r="AA60" s="523"/>
      <c r="AB60" s="523"/>
      <c r="AC60" s="523"/>
      <c r="AD60" s="523"/>
      <c r="AE60" s="523"/>
      <c r="AF60" s="523"/>
      <c r="AG60" s="523"/>
      <c r="AH60" s="523"/>
      <c r="AI60" s="523"/>
      <c r="AJ60" s="523"/>
      <c r="AK60" s="523"/>
      <c r="AL60" s="523"/>
      <c r="AM60" s="523"/>
      <c r="AN60" s="523"/>
      <c r="AO60" s="523"/>
    </row>
    <row r="61" spans="1:41" customFormat="1" ht="13.5" x14ac:dyDescent="0.3">
      <c r="A61" s="523"/>
      <c r="B61" s="523"/>
      <c r="C61" s="523"/>
      <c r="D61" s="523"/>
      <c r="E61" s="523"/>
      <c r="F61" s="523"/>
      <c r="G61" s="523"/>
      <c r="H61" s="523"/>
      <c r="I61" s="523"/>
      <c r="J61" s="523"/>
      <c r="K61" s="523"/>
      <c r="L61" s="523"/>
      <c r="M61" s="523"/>
      <c r="N61" s="523"/>
      <c r="O61" s="523"/>
      <c r="P61" s="523"/>
      <c r="Q61" s="523"/>
      <c r="R61" s="523"/>
      <c r="S61" s="523"/>
      <c r="T61" s="523"/>
      <c r="U61" s="523"/>
      <c r="V61" s="523"/>
      <c r="W61" s="523"/>
      <c r="X61" s="523"/>
      <c r="Y61" s="523"/>
      <c r="Z61" s="523"/>
      <c r="AA61" s="523"/>
      <c r="AB61" s="523"/>
      <c r="AC61" s="523"/>
      <c r="AD61" s="523"/>
      <c r="AE61" s="523"/>
      <c r="AF61" s="523"/>
      <c r="AG61" s="523"/>
      <c r="AH61" s="523"/>
      <c r="AI61" s="523"/>
      <c r="AJ61" s="523"/>
      <c r="AK61" s="523"/>
      <c r="AL61" s="523"/>
      <c r="AM61" s="523"/>
      <c r="AN61" s="523"/>
      <c r="AO61" s="523"/>
    </row>
    <row r="62" spans="1:41" customFormat="1" ht="13.5" x14ac:dyDescent="0.3">
      <c r="A62" s="523"/>
      <c r="B62" s="523"/>
      <c r="C62" s="523"/>
      <c r="D62" s="523"/>
      <c r="E62" s="523"/>
      <c r="F62" s="523"/>
      <c r="G62" s="523"/>
      <c r="H62" s="523"/>
      <c r="I62" s="523"/>
      <c r="J62" s="523"/>
      <c r="K62" s="523"/>
      <c r="L62" s="523"/>
      <c r="M62" s="523"/>
      <c r="N62" s="523"/>
      <c r="O62" s="523"/>
      <c r="P62" s="523"/>
      <c r="Q62" s="523"/>
      <c r="R62" s="523"/>
      <c r="S62" s="523"/>
      <c r="T62" s="523"/>
      <c r="U62" s="523"/>
      <c r="V62" s="523"/>
      <c r="W62" s="523"/>
      <c r="X62" s="523"/>
      <c r="Y62" s="523"/>
      <c r="Z62" s="523"/>
      <c r="AA62" s="523"/>
      <c r="AB62" s="523"/>
      <c r="AC62" s="523"/>
      <c r="AD62" s="523"/>
      <c r="AE62" s="523"/>
      <c r="AF62" s="523"/>
      <c r="AG62" s="523"/>
      <c r="AH62" s="523"/>
      <c r="AI62" s="523"/>
      <c r="AJ62" s="523"/>
      <c r="AK62" s="523"/>
      <c r="AL62" s="523"/>
      <c r="AM62" s="523"/>
      <c r="AN62" s="523"/>
      <c r="AO62" s="523"/>
    </row>
    <row r="63" spans="1:41" customFormat="1" ht="13.5" x14ac:dyDescent="0.3">
      <c r="A63" s="523"/>
      <c r="B63" s="523"/>
      <c r="C63" s="523"/>
      <c r="D63" s="523"/>
      <c r="E63" s="523"/>
      <c r="F63" s="523"/>
      <c r="G63" s="523"/>
      <c r="H63" s="523"/>
      <c r="I63" s="523"/>
      <c r="J63" s="523"/>
      <c r="K63" s="523"/>
      <c r="L63" s="523"/>
      <c r="M63" s="523"/>
      <c r="N63" s="523"/>
      <c r="O63" s="523"/>
      <c r="P63" s="523"/>
      <c r="Q63" s="523"/>
      <c r="R63" s="523"/>
      <c r="S63" s="523"/>
      <c r="T63" s="523"/>
      <c r="U63" s="523"/>
      <c r="V63" s="523"/>
      <c r="W63" s="523"/>
      <c r="X63" s="523"/>
      <c r="Y63" s="523"/>
      <c r="Z63" s="523"/>
      <c r="AA63" s="523"/>
      <c r="AB63" s="523"/>
      <c r="AC63" s="523"/>
      <c r="AD63" s="523"/>
      <c r="AE63" s="523"/>
      <c r="AF63" s="523"/>
      <c r="AG63" s="523"/>
      <c r="AH63" s="523"/>
      <c r="AI63" s="523"/>
      <c r="AJ63" s="523"/>
      <c r="AK63" s="523"/>
      <c r="AL63" s="523"/>
      <c r="AM63" s="523"/>
      <c r="AN63" s="523"/>
      <c r="AO63" s="523"/>
    </row>
    <row r="64" spans="1:41" customFormat="1" ht="13.5" x14ac:dyDescent="0.3">
      <c r="A64" s="523"/>
      <c r="B64" s="523"/>
      <c r="C64" s="523"/>
      <c r="D64" s="523"/>
      <c r="E64" s="523"/>
      <c r="F64" s="523"/>
      <c r="G64" s="523"/>
      <c r="H64" s="523"/>
      <c r="I64" s="523"/>
      <c r="J64" s="523"/>
      <c r="K64" s="523"/>
      <c r="L64" s="523"/>
      <c r="M64" s="523"/>
      <c r="N64" s="523"/>
      <c r="O64" s="523"/>
      <c r="P64" s="523"/>
      <c r="Q64" s="523"/>
      <c r="R64" s="523"/>
      <c r="S64" s="523"/>
      <c r="T64" s="523"/>
      <c r="U64" s="523"/>
      <c r="V64" s="523"/>
      <c r="W64" s="523"/>
      <c r="X64" s="523"/>
      <c r="Y64" s="523"/>
      <c r="Z64" s="523"/>
      <c r="AA64" s="523"/>
      <c r="AB64" s="523"/>
      <c r="AC64" s="523"/>
      <c r="AD64" s="523"/>
      <c r="AE64" s="523"/>
      <c r="AF64" s="523"/>
      <c r="AG64" s="523"/>
      <c r="AH64" s="523"/>
      <c r="AI64" s="523"/>
      <c r="AJ64" s="523"/>
      <c r="AK64" s="523"/>
      <c r="AL64" s="523"/>
      <c r="AM64" s="523"/>
      <c r="AN64" s="523"/>
      <c r="AO64" s="523"/>
    </row>
    <row r="65" spans="1:41" customFormat="1" ht="13.5" x14ac:dyDescent="0.3">
      <c r="A65" s="523"/>
      <c r="B65" s="523"/>
      <c r="C65" s="523"/>
      <c r="D65" s="523"/>
      <c r="E65" s="523"/>
      <c r="F65" s="523"/>
      <c r="G65" s="523"/>
      <c r="H65" s="523"/>
      <c r="I65" s="523"/>
      <c r="J65" s="523"/>
      <c r="K65" s="523"/>
      <c r="L65" s="523"/>
      <c r="M65" s="523"/>
      <c r="N65" s="523"/>
      <c r="O65" s="523"/>
      <c r="P65" s="523"/>
      <c r="Q65" s="523"/>
      <c r="R65" s="523"/>
      <c r="S65" s="523"/>
      <c r="T65" s="523"/>
      <c r="U65" s="523"/>
      <c r="V65" s="523"/>
      <c r="W65" s="523"/>
      <c r="X65" s="523"/>
      <c r="Y65" s="523"/>
      <c r="Z65" s="523"/>
      <c r="AA65" s="523"/>
      <c r="AB65" s="523"/>
      <c r="AC65" s="523"/>
      <c r="AD65" s="523"/>
      <c r="AE65" s="523"/>
      <c r="AF65" s="523"/>
      <c r="AG65" s="523"/>
      <c r="AH65" s="523"/>
      <c r="AI65" s="523"/>
      <c r="AJ65" s="523"/>
      <c r="AK65" s="523"/>
      <c r="AL65" s="523"/>
      <c r="AM65" s="523"/>
      <c r="AN65" s="523"/>
      <c r="AO65" s="523"/>
    </row>
    <row r="66" spans="1:41" customFormat="1" ht="13.5" x14ac:dyDescent="0.3">
      <c r="A66" s="523"/>
      <c r="B66" s="523"/>
      <c r="C66" s="523"/>
      <c r="D66" s="523"/>
      <c r="E66" s="523"/>
      <c r="F66" s="523"/>
      <c r="G66" s="523"/>
      <c r="H66" s="523"/>
      <c r="I66" s="523"/>
      <c r="J66" s="523"/>
      <c r="K66" s="523"/>
      <c r="L66" s="523"/>
      <c r="M66" s="523"/>
      <c r="N66" s="523"/>
      <c r="O66" s="523"/>
      <c r="P66" s="523"/>
      <c r="Q66" s="523"/>
      <c r="R66" s="523"/>
      <c r="S66" s="523"/>
      <c r="T66" s="523"/>
      <c r="U66" s="523"/>
      <c r="V66" s="523"/>
      <c r="W66" s="523"/>
      <c r="X66" s="523"/>
      <c r="Y66" s="523"/>
      <c r="Z66" s="523"/>
      <c r="AA66" s="523"/>
      <c r="AB66" s="523"/>
      <c r="AC66" s="523"/>
      <c r="AD66" s="523"/>
      <c r="AE66" s="523"/>
      <c r="AF66" s="523"/>
      <c r="AG66" s="523"/>
      <c r="AH66" s="523"/>
      <c r="AI66" s="523"/>
      <c r="AJ66" s="523"/>
      <c r="AK66" s="523"/>
      <c r="AL66" s="523"/>
      <c r="AM66" s="523"/>
      <c r="AN66" s="523"/>
      <c r="AO66" s="523"/>
    </row>
    <row r="67" spans="1:41" customFormat="1" ht="13.5" x14ac:dyDescent="0.3">
      <c r="A67" s="523"/>
      <c r="B67" s="523"/>
      <c r="C67" s="523"/>
      <c r="D67" s="523"/>
      <c r="E67" s="523"/>
      <c r="F67" s="523"/>
      <c r="G67" s="523"/>
      <c r="H67" s="523"/>
      <c r="I67" s="523"/>
      <c r="J67" s="523"/>
      <c r="K67" s="523"/>
      <c r="L67" s="523"/>
      <c r="M67" s="523"/>
      <c r="N67" s="523"/>
      <c r="O67" s="523"/>
      <c r="P67" s="523"/>
      <c r="Q67" s="523"/>
      <c r="R67" s="523"/>
      <c r="S67" s="523"/>
      <c r="T67" s="523"/>
      <c r="U67" s="523"/>
      <c r="V67" s="523"/>
      <c r="W67" s="523"/>
      <c r="X67" s="523"/>
      <c r="Y67" s="523"/>
      <c r="Z67" s="523"/>
      <c r="AA67" s="523"/>
      <c r="AB67" s="523"/>
      <c r="AC67" s="523"/>
      <c r="AD67" s="523"/>
      <c r="AE67" s="523"/>
      <c r="AF67" s="523"/>
      <c r="AG67" s="523"/>
      <c r="AH67" s="523"/>
      <c r="AI67" s="523"/>
      <c r="AJ67" s="523"/>
      <c r="AK67" s="523"/>
      <c r="AL67" s="523"/>
      <c r="AM67" s="523"/>
      <c r="AN67" s="523"/>
      <c r="AO67" s="523"/>
    </row>
    <row r="68" spans="1:41" customFormat="1" ht="13.5" x14ac:dyDescent="0.3">
      <c r="A68" s="523"/>
      <c r="B68" s="523"/>
      <c r="C68" s="523"/>
      <c r="D68" s="523"/>
      <c r="E68" s="523"/>
      <c r="F68" s="523"/>
      <c r="G68" s="523"/>
      <c r="H68" s="523"/>
      <c r="I68" s="523"/>
      <c r="J68" s="523"/>
      <c r="K68" s="523"/>
      <c r="L68" s="523"/>
      <c r="M68" s="523"/>
      <c r="N68" s="523"/>
      <c r="O68" s="523"/>
      <c r="P68" s="523"/>
      <c r="Q68" s="523"/>
      <c r="R68" s="523"/>
      <c r="S68" s="523"/>
      <c r="T68" s="523"/>
      <c r="U68" s="523"/>
      <c r="V68" s="523"/>
      <c r="W68" s="523"/>
      <c r="X68" s="523"/>
      <c r="Y68" s="523"/>
      <c r="Z68" s="523"/>
      <c r="AA68" s="523"/>
      <c r="AB68" s="523"/>
      <c r="AC68" s="523"/>
      <c r="AD68" s="523"/>
      <c r="AE68" s="523"/>
      <c r="AF68" s="523"/>
      <c r="AG68" s="523"/>
      <c r="AH68" s="523"/>
      <c r="AI68" s="523"/>
      <c r="AJ68" s="523"/>
      <c r="AK68" s="523"/>
      <c r="AL68" s="523"/>
      <c r="AM68" s="523"/>
      <c r="AN68" s="523"/>
      <c r="AO68" s="523"/>
    </row>
    <row r="69" spans="1:41" customFormat="1" ht="13.5" x14ac:dyDescent="0.3">
      <c r="A69" s="523"/>
      <c r="B69" s="523"/>
      <c r="C69" s="523"/>
      <c r="D69" s="523"/>
      <c r="E69" s="523"/>
      <c r="F69" s="523"/>
      <c r="G69" s="523"/>
      <c r="H69" s="523"/>
      <c r="I69" s="523"/>
      <c r="J69" s="523"/>
      <c r="K69" s="523"/>
      <c r="L69" s="523"/>
      <c r="M69" s="523"/>
      <c r="N69" s="523"/>
      <c r="O69" s="523"/>
      <c r="P69" s="523"/>
      <c r="Q69" s="523"/>
      <c r="R69" s="523"/>
      <c r="S69" s="523"/>
      <c r="T69" s="523"/>
      <c r="U69" s="523"/>
      <c r="V69" s="523"/>
      <c r="W69" s="523"/>
      <c r="X69" s="523"/>
      <c r="Y69" s="523"/>
      <c r="Z69" s="523"/>
      <c r="AA69" s="523"/>
      <c r="AB69" s="523"/>
      <c r="AC69" s="523"/>
      <c r="AD69" s="523"/>
      <c r="AE69" s="523"/>
      <c r="AF69" s="523"/>
      <c r="AG69" s="523"/>
      <c r="AH69" s="523"/>
      <c r="AI69" s="523"/>
      <c r="AJ69" s="523"/>
      <c r="AK69" s="523"/>
      <c r="AL69" s="523"/>
      <c r="AM69" s="523"/>
      <c r="AN69" s="523"/>
      <c r="AO69" s="523"/>
    </row>
    <row r="70" spans="1:41" customFormat="1" ht="13.5" x14ac:dyDescent="0.3">
      <c r="A70" s="523"/>
      <c r="B70" s="523"/>
      <c r="C70" s="523"/>
      <c r="D70" s="523"/>
      <c r="E70" s="523"/>
      <c r="F70" s="523"/>
      <c r="G70" s="523"/>
      <c r="H70" s="523"/>
      <c r="I70" s="523"/>
      <c r="J70" s="523"/>
      <c r="K70" s="523"/>
      <c r="L70" s="523"/>
      <c r="M70" s="523"/>
      <c r="N70" s="523"/>
      <c r="O70" s="523"/>
      <c r="P70" s="523"/>
      <c r="Q70" s="523"/>
      <c r="R70" s="523"/>
      <c r="S70" s="523"/>
      <c r="T70" s="523"/>
      <c r="U70" s="523"/>
      <c r="V70" s="523"/>
      <c r="W70" s="523"/>
      <c r="X70" s="523"/>
      <c r="Y70" s="523"/>
      <c r="Z70" s="523"/>
      <c r="AA70" s="523"/>
      <c r="AB70" s="523"/>
      <c r="AC70" s="523"/>
      <c r="AD70" s="523"/>
      <c r="AE70" s="523"/>
      <c r="AF70" s="523"/>
      <c r="AG70" s="523"/>
      <c r="AH70" s="523"/>
      <c r="AI70" s="523"/>
      <c r="AJ70" s="523"/>
      <c r="AK70" s="523"/>
      <c r="AL70" s="523"/>
      <c r="AM70" s="523"/>
      <c r="AN70" s="523"/>
      <c r="AO70" s="523"/>
    </row>
    <row r="71" spans="1:41" customFormat="1" ht="13.5" x14ac:dyDescent="0.3">
      <c r="A71" s="523"/>
      <c r="B71" s="523"/>
      <c r="C71" s="523"/>
      <c r="D71" s="523"/>
      <c r="E71" s="523"/>
      <c r="F71" s="523"/>
      <c r="G71" s="523"/>
      <c r="H71" s="523"/>
      <c r="I71" s="523"/>
      <c r="J71" s="523"/>
      <c r="K71" s="523"/>
      <c r="L71" s="523"/>
      <c r="M71" s="523"/>
      <c r="N71" s="523"/>
      <c r="O71" s="523"/>
      <c r="P71" s="523"/>
      <c r="Q71" s="523"/>
      <c r="R71" s="523"/>
      <c r="S71" s="523"/>
      <c r="T71" s="523"/>
      <c r="U71" s="523"/>
      <c r="V71" s="523"/>
      <c r="W71" s="523"/>
      <c r="X71" s="523"/>
      <c r="Y71" s="523"/>
      <c r="Z71" s="523"/>
      <c r="AA71" s="523"/>
      <c r="AB71" s="523"/>
      <c r="AC71" s="523"/>
      <c r="AD71" s="523"/>
      <c r="AE71" s="523"/>
      <c r="AF71" s="523"/>
      <c r="AG71" s="523"/>
      <c r="AH71" s="523"/>
      <c r="AI71" s="523"/>
      <c r="AJ71" s="523"/>
      <c r="AK71" s="523"/>
      <c r="AL71" s="523"/>
      <c r="AM71" s="523"/>
      <c r="AN71" s="523"/>
      <c r="AO71" s="523"/>
    </row>
    <row r="72" spans="1:41" customFormat="1" ht="13.5" x14ac:dyDescent="0.3">
      <c r="A72" s="523"/>
      <c r="B72" s="523"/>
      <c r="C72" s="523"/>
      <c r="D72" s="523"/>
      <c r="E72" s="523"/>
      <c r="F72" s="523"/>
      <c r="G72" s="523"/>
      <c r="H72" s="523"/>
      <c r="I72" s="523"/>
      <c r="J72" s="523"/>
      <c r="K72" s="523"/>
      <c r="L72" s="523"/>
      <c r="M72" s="523"/>
      <c r="N72" s="523"/>
      <c r="O72" s="523"/>
      <c r="P72" s="523"/>
      <c r="Q72" s="523"/>
      <c r="R72" s="523"/>
      <c r="S72" s="523"/>
      <c r="T72" s="523"/>
      <c r="U72" s="523"/>
      <c r="V72" s="523"/>
      <c r="W72" s="523"/>
      <c r="X72" s="523"/>
      <c r="Y72" s="523"/>
      <c r="Z72" s="523"/>
      <c r="AA72" s="523"/>
      <c r="AB72" s="523"/>
      <c r="AC72" s="523"/>
      <c r="AD72" s="523"/>
      <c r="AE72" s="523"/>
      <c r="AF72" s="523"/>
      <c r="AG72" s="523"/>
      <c r="AH72" s="523"/>
      <c r="AI72" s="523"/>
      <c r="AJ72" s="523"/>
      <c r="AK72" s="523"/>
      <c r="AL72" s="523"/>
      <c r="AM72" s="523"/>
      <c r="AN72" s="523"/>
      <c r="AO72" s="523"/>
    </row>
    <row r="73" spans="1:41" customFormat="1" ht="13.5" x14ac:dyDescent="0.3">
      <c r="A73" s="523"/>
      <c r="B73" s="523"/>
      <c r="C73" s="523"/>
      <c r="D73" s="523"/>
      <c r="E73" s="523"/>
      <c r="F73" s="523"/>
      <c r="G73" s="523"/>
      <c r="H73" s="523"/>
      <c r="I73" s="523"/>
      <c r="J73" s="523"/>
      <c r="K73" s="523"/>
      <c r="L73" s="523"/>
      <c r="M73" s="523"/>
      <c r="N73" s="523"/>
      <c r="O73" s="523"/>
      <c r="P73" s="523"/>
      <c r="Q73" s="523"/>
      <c r="R73" s="523"/>
      <c r="S73" s="523"/>
      <c r="T73" s="523"/>
      <c r="U73" s="523"/>
      <c r="V73" s="523"/>
      <c r="W73" s="523"/>
      <c r="X73" s="523"/>
      <c r="Y73" s="523"/>
      <c r="Z73" s="523"/>
      <c r="AA73" s="523"/>
      <c r="AB73" s="523"/>
      <c r="AC73" s="523"/>
      <c r="AD73" s="523"/>
      <c r="AE73" s="523"/>
      <c r="AF73" s="523"/>
      <c r="AG73" s="523"/>
      <c r="AH73" s="523"/>
      <c r="AI73" s="523"/>
      <c r="AJ73" s="523"/>
      <c r="AK73" s="523"/>
      <c r="AL73" s="523"/>
      <c r="AM73" s="523"/>
      <c r="AN73" s="523"/>
      <c r="AO73" s="523"/>
    </row>
    <row r="74" spans="1:41" customFormat="1" ht="13.5" x14ac:dyDescent="0.3">
      <c r="A74" s="523"/>
      <c r="B74" s="523"/>
      <c r="C74" s="523"/>
      <c r="D74" s="523"/>
      <c r="E74" s="523"/>
      <c r="F74" s="523"/>
      <c r="G74" s="523"/>
      <c r="H74" s="523"/>
      <c r="I74" s="523"/>
      <c r="J74" s="523"/>
      <c r="K74" s="523"/>
      <c r="L74" s="523"/>
      <c r="M74" s="523"/>
      <c r="N74" s="523"/>
      <c r="O74" s="523"/>
      <c r="P74" s="523"/>
      <c r="Q74" s="523"/>
      <c r="R74" s="523"/>
      <c r="S74" s="523"/>
      <c r="T74" s="523"/>
      <c r="U74" s="523"/>
      <c r="V74" s="523"/>
      <c r="W74" s="523"/>
      <c r="X74" s="523"/>
      <c r="Y74" s="523"/>
      <c r="Z74" s="523"/>
      <c r="AA74" s="523"/>
      <c r="AB74" s="523"/>
      <c r="AC74" s="523"/>
      <c r="AD74" s="523"/>
      <c r="AE74" s="523"/>
      <c r="AF74" s="523"/>
      <c r="AG74" s="523"/>
      <c r="AH74" s="523"/>
      <c r="AI74" s="523"/>
      <c r="AJ74" s="523"/>
      <c r="AK74" s="523"/>
      <c r="AL74" s="523"/>
      <c r="AM74" s="523"/>
      <c r="AN74" s="523"/>
      <c r="AO74" s="523"/>
    </row>
    <row r="75" spans="1:41" customFormat="1" ht="13.5" x14ac:dyDescent="0.3">
      <c r="A75" s="523"/>
      <c r="B75" s="523"/>
      <c r="C75" s="523"/>
      <c r="D75" s="523"/>
      <c r="E75" s="523"/>
      <c r="F75" s="523"/>
      <c r="G75" s="523"/>
      <c r="H75" s="523"/>
      <c r="I75" s="523"/>
      <c r="J75" s="523"/>
      <c r="K75" s="523"/>
      <c r="L75" s="523"/>
      <c r="M75" s="523"/>
      <c r="N75" s="523"/>
      <c r="O75" s="523"/>
      <c r="P75" s="523"/>
      <c r="Q75" s="523"/>
      <c r="R75" s="523"/>
      <c r="S75" s="523"/>
      <c r="T75" s="523"/>
      <c r="U75" s="523"/>
      <c r="V75" s="523"/>
      <c r="W75" s="523"/>
      <c r="X75" s="523"/>
      <c r="Y75" s="523"/>
      <c r="Z75" s="523"/>
      <c r="AA75" s="523"/>
      <c r="AB75" s="523"/>
      <c r="AC75" s="523"/>
      <c r="AD75" s="523"/>
      <c r="AE75" s="523"/>
      <c r="AF75" s="523"/>
      <c r="AG75" s="523"/>
      <c r="AH75" s="523"/>
      <c r="AI75" s="523"/>
      <c r="AJ75" s="523"/>
      <c r="AK75" s="523"/>
      <c r="AL75" s="523"/>
      <c r="AM75" s="523"/>
      <c r="AN75" s="523"/>
      <c r="AO75" s="523"/>
    </row>
    <row r="76" spans="1:41" customFormat="1" ht="13.5" x14ac:dyDescent="0.3">
      <c r="A76" s="523"/>
      <c r="B76" s="523"/>
      <c r="C76" s="523"/>
      <c r="D76" s="523"/>
      <c r="E76" s="523"/>
      <c r="F76" s="523"/>
      <c r="G76" s="523"/>
      <c r="H76" s="523"/>
      <c r="I76" s="523"/>
      <c r="J76" s="523"/>
      <c r="K76" s="523"/>
      <c r="L76" s="523"/>
      <c r="M76" s="523"/>
      <c r="N76" s="523"/>
      <c r="O76" s="523"/>
      <c r="P76" s="523"/>
      <c r="Q76" s="523"/>
      <c r="R76" s="523"/>
      <c r="S76" s="523"/>
      <c r="T76" s="523"/>
      <c r="U76" s="523"/>
      <c r="V76" s="523"/>
      <c r="W76" s="523"/>
      <c r="X76" s="523"/>
      <c r="Y76" s="523"/>
      <c r="Z76" s="523"/>
      <c r="AA76" s="523"/>
      <c r="AB76" s="523"/>
      <c r="AC76" s="523"/>
      <c r="AD76" s="523"/>
      <c r="AE76" s="523"/>
      <c r="AF76" s="523"/>
      <c r="AG76" s="523"/>
      <c r="AH76" s="523"/>
      <c r="AI76" s="523"/>
      <c r="AJ76" s="523"/>
      <c r="AK76" s="523"/>
      <c r="AL76" s="523"/>
      <c r="AM76" s="523"/>
      <c r="AN76" s="523"/>
      <c r="AO76" s="523"/>
    </row>
    <row r="77" spans="1:41" customFormat="1" ht="13.5" x14ac:dyDescent="0.3">
      <c r="A77" s="523"/>
      <c r="B77" s="523"/>
      <c r="C77" s="523"/>
      <c r="D77" s="523"/>
      <c r="E77" s="523"/>
      <c r="F77" s="523"/>
      <c r="G77" s="523"/>
      <c r="H77" s="523"/>
      <c r="I77" s="523"/>
      <c r="J77" s="523"/>
      <c r="K77" s="523"/>
      <c r="L77" s="523"/>
      <c r="M77" s="523"/>
      <c r="N77" s="523"/>
      <c r="O77" s="523"/>
      <c r="P77" s="523"/>
      <c r="Q77" s="523"/>
      <c r="R77" s="523"/>
      <c r="S77" s="523"/>
      <c r="T77" s="523"/>
      <c r="U77" s="523"/>
      <c r="V77" s="523"/>
      <c r="W77" s="523"/>
      <c r="X77" s="523"/>
      <c r="Y77" s="523"/>
      <c r="Z77" s="523"/>
      <c r="AA77" s="523"/>
      <c r="AB77" s="523"/>
      <c r="AC77" s="523"/>
      <c r="AD77" s="523"/>
      <c r="AE77" s="523"/>
      <c r="AF77" s="523"/>
      <c r="AG77" s="523"/>
      <c r="AH77" s="523"/>
      <c r="AI77" s="523"/>
      <c r="AJ77" s="523"/>
      <c r="AK77" s="523"/>
      <c r="AL77" s="523"/>
      <c r="AM77" s="523"/>
      <c r="AN77" s="523"/>
      <c r="AO77" s="523"/>
    </row>
    <row r="78" spans="1:41" customFormat="1" ht="13.5" x14ac:dyDescent="0.3">
      <c r="A78" s="523"/>
      <c r="B78" s="523"/>
      <c r="C78" s="523"/>
      <c r="D78" s="523"/>
      <c r="E78" s="523"/>
      <c r="F78" s="523"/>
      <c r="G78" s="523"/>
      <c r="H78" s="523"/>
      <c r="I78" s="523"/>
      <c r="J78" s="523"/>
      <c r="K78" s="523"/>
      <c r="L78" s="523"/>
      <c r="M78" s="523"/>
      <c r="N78" s="523"/>
      <c r="O78" s="523"/>
      <c r="P78" s="523"/>
      <c r="Q78" s="523"/>
      <c r="R78" s="523"/>
      <c r="S78" s="523"/>
      <c r="T78" s="523"/>
      <c r="U78" s="523"/>
      <c r="V78" s="523"/>
      <c r="W78" s="523"/>
      <c r="X78" s="523"/>
      <c r="Y78" s="523"/>
      <c r="Z78" s="523"/>
      <c r="AA78" s="523"/>
      <c r="AB78" s="523"/>
      <c r="AC78" s="523"/>
      <c r="AD78" s="523"/>
      <c r="AE78" s="523"/>
      <c r="AF78" s="523"/>
      <c r="AG78" s="523"/>
      <c r="AH78" s="523"/>
      <c r="AI78" s="523"/>
      <c r="AJ78" s="523"/>
      <c r="AK78" s="523"/>
      <c r="AL78" s="523"/>
      <c r="AM78" s="523"/>
      <c r="AN78" s="523"/>
      <c r="AO78" s="523"/>
    </row>
    <row r="79" spans="1:41" customFormat="1" ht="13.5" x14ac:dyDescent="0.3">
      <c r="A79" s="523"/>
      <c r="B79" s="523"/>
      <c r="C79" s="523"/>
      <c r="D79" s="523"/>
      <c r="E79" s="523"/>
      <c r="F79" s="523"/>
      <c r="G79" s="523"/>
      <c r="H79" s="523"/>
      <c r="I79" s="523"/>
      <c r="J79" s="523"/>
      <c r="K79" s="523"/>
      <c r="L79" s="523"/>
      <c r="M79" s="523"/>
      <c r="N79" s="523"/>
      <c r="O79" s="523"/>
      <c r="P79" s="523"/>
      <c r="Q79" s="523"/>
      <c r="R79" s="523"/>
      <c r="S79" s="523"/>
      <c r="T79" s="523"/>
      <c r="U79" s="523"/>
      <c r="V79" s="523"/>
      <c r="W79" s="523"/>
      <c r="X79" s="523"/>
      <c r="Y79" s="523"/>
      <c r="Z79" s="523"/>
      <c r="AA79" s="523"/>
      <c r="AB79" s="523"/>
      <c r="AC79" s="523"/>
      <c r="AD79" s="523"/>
      <c r="AE79" s="523"/>
      <c r="AF79" s="523"/>
      <c r="AG79" s="523"/>
      <c r="AH79" s="523"/>
      <c r="AI79" s="523"/>
      <c r="AJ79" s="523"/>
      <c r="AK79" s="523"/>
      <c r="AL79" s="523"/>
      <c r="AM79" s="523"/>
      <c r="AN79" s="523"/>
      <c r="AO79" s="523"/>
    </row>
    <row r="80" spans="1:41" customFormat="1" ht="13.5" x14ac:dyDescent="0.3">
      <c r="A80" s="523"/>
      <c r="B80" s="523"/>
      <c r="C80" s="523"/>
      <c r="D80" s="523"/>
      <c r="E80" s="523"/>
      <c r="F80" s="523"/>
      <c r="G80" s="523"/>
      <c r="H80" s="523"/>
      <c r="I80" s="523"/>
      <c r="J80" s="523"/>
      <c r="K80" s="523"/>
      <c r="L80" s="523"/>
      <c r="M80" s="523"/>
      <c r="N80" s="523"/>
      <c r="O80" s="523"/>
      <c r="P80" s="523"/>
      <c r="Q80" s="523"/>
      <c r="R80" s="523"/>
      <c r="S80" s="523"/>
      <c r="T80" s="523"/>
      <c r="U80" s="523"/>
      <c r="V80" s="523"/>
      <c r="W80" s="523"/>
      <c r="X80" s="523"/>
      <c r="Y80" s="523"/>
      <c r="Z80" s="523"/>
      <c r="AA80" s="523"/>
      <c r="AB80" s="523"/>
      <c r="AC80" s="523"/>
      <c r="AD80" s="523"/>
      <c r="AE80" s="523"/>
      <c r="AF80" s="523"/>
      <c r="AG80" s="523"/>
      <c r="AH80" s="523"/>
      <c r="AI80" s="523"/>
      <c r="AJ80" s="523"/>
      <c r="AK80" s="523"/>
      <c r="AL80" s="523"/>
      <c r="AM80" s="523"/>
      <c r="AN80" s="523"/>
      <c r="AO80" s="523"/>
    </row>
    <row r="81" spans="1:41" customFormat="1" ht="13.5" x14ac:dyDescent="0.3">
      <c r="A81" s="523"/>
      <c r="B81" s="523"/>
      <c r="C81" s="523"/>
      <c r="D81" s="523"/>
      <c r="E81" s="523"/>
      <c r="F81" s="523"/>
      <c r="G81" s="523"/>
      <c r="H81" s="523"/>
      <c r="I81" s="523"/>
      <c r="J81" s="523"/>
      <c r="K81" s="523"/>
      <c r="L81" s="523"/>
      <c r="M81" s="523"/>
      <c r="N81" s="523"/>
      <c r="O81" s="523"/>
      <c r="P81" s="523"/>
      <c r="Q81" s="523"/>
      <c r="R81" s="523"/>
      <c r="S81" s="523"/>
      <c r="T81" s="523"/>
      <c r="U81" s="523"/>
      <c r="V81" s="523"/>
      <c r="W81" s="523"/>
      <c r="X81" s="523"/>
      <c r="Y81" s="523"/>
      <c r="Z81" s="523"/>
      <c r="AA81" s="523"/>
      <c r="AB81" s="523"/>
      <c r="AC81" s="523"/>
      <c r="AD81" s="523"/>
      <c r="AE81" s="523"/>
      <c r="AF81" s="523"/>
      <c r="AG81" s="523"/>
      <c r="AH81" s="523"/>
      <c r="AI81" s="523"/>
      <c r="AJ81" s="523"/>
      <c r="AK81" s="523"/>
      <c r="AL81" s="523"/>
      <c r="AM81" s="523"/>
      <c r="AN81" s="523"/>
      <c r="AO81" s="523"/>
    </row>
    <row r="82" spans="1:41" customFormat="1" ht="13.5" x14ac:dyDescent="0.3">
      <c r="A82" s="523"/>
      <c r="B82" s="523"/>
      <c r="C82" s="523"/>
      <c r="D82" s="523"/>
      <c r="E82" s="523"/>
      <c r="F82" s="523"/>
      <c r="G82" s="523"/>
      <c r="H82" s="523"/>
      <c r="I82" s="523"/>
      <c r="J82" s="523"/>
      <c r="K82" s="523"/>
      <c r="L82" s="523"/>
      <c r="M82" s="523"/>
      <c r="N82" s="523"/>
      <c r="O82" s="523"/>
      <c r="P82" s="523"/>
      <c r="Q82" s="523"/>
      <c r="R82" s="523"/>
      <c r="S82" s="523"/>
      <c r="T82" s="523"/>
      <c r="U82" s="523"/>
      <c r="V82" s="523"/>
      <c r="W82" s="523"/>
      <c r="X82" s="523"/>
      <c r="Y82" s="523"/>
      <c r="Z82" s="523"/>
      <c r="AA82" s="523"/>
      <c r="AB82" s="523"/>
      <c r="AC82" s="523"/>
      <c r="AD82" s="523"/>
      <c r="AE82" s="523"/>
      <c r="AF82" s="523"/>
      <c r="AG82" s="523"/>
      <c r="AH82" s="523"/>
      <c r="AI82" s="523"/>
      <c r="AJ82" s="523"/>
      <c r="AK82" s="523"/>
      <c r="AL82" s="523"/>
      <c r="AM82" s="523"/>
      <c r="AN82" s="523"/>
      <c r="AO82" s="523"/>
    </row>
    <row r="83" spans="1:41" customFormat="1" ht="13.5" x14ac:dyDescent="0.3">
      <c r="A83" s="523"/>
      <c r="B83" s="523"/>
      <c r="C83" s="523"/>
      <c r="D83" s="523"/>
      <c r="E83" s="523"/>
      <c r="F83" s="523"/>
      <c r="G83" s="523"/>
      <c r="H83" s="523"/>
      <c r="I83" s="523"/>
      <c r="J83" s="523"/>
      <c r="K83" s="523"/>
      <c r="L83" s="523"/>
      <c r="M83" s="523"/>
      <c r="N83" s="523"/>
      <c r="O83" s="523"/>
      <c r="P83" s="523"/>
      <c r="Q83" s="523"/>
      <c r="R83" s="523"/>
      <c r="S83" s="523"/>
      <c r="T83" s="523"/>
      <c r="U83" s="523"/>
      <c r="V83" s="523"/>
      <c r="W83" s="523"/>
      <c r="X83" s="523"/>
      <c r="Y83" s="523"/>
      <c r="Z83" s="523"/>
      <c r="AA83" s="523"/>
      <c r="AB83" s="523"/>
      <c r="AC83" s="523"/>
      <c r="AD83" s="523"/>
      <c r="AE83" s="523"/>
      <c r="AF83" s="523"/>
      <c r="AG83" s="523"/>
      <c r="AH83" s="523"/>
      <c r="AI83" s="523"/>
      <c r="AJ83" s="523"/>
      <c r="AK83" s="523"/>
      <c r="AL83" s="523"/>
      <c r="AM83" s="523"/>
      <c r="AN83" s="523"/>
      <c r="AO83" s="523"/>
    </row>
    <row r="84" spans="1:41" customFormat="1" ht="13.5" x14ac:dyDescent="0.3">
      <c r="A84" s="523"/>
      <c r="B84" s="523"/>
      <c r="C84" s="523"/>
      <c r="D84" s="523"/>
      <c r="E84" s="523"/>
      <c r="F84" s="523"/>
      <c r="G84" s="523"/>
      <c r="H84" s="523"/>
      <c r="I84" s="523"/>
      <c r="J84" s="523"/>
      <c r="K84" s="523"/>
      <c r="L84" s="523"/>
      <c r="M84" s="523"/>
      <c r="N84" s="523"/>
      <c r="O84" s="523"/>
      <c r="P84" s="523"/>
      <c r="Q84" s="523"/>
      <c r="R84" s="523"/>
      <c r="S84" s="523"/>
      <c r="T84" s="523"/>
      <c r="U84" s="523"/>
      <c r="V84" s="523"/>
      <c r="W84" s="523"/>
      <c r="X84" s="523"/>
      <c r="Y84" s="523"/>
      <c r="Z84" s="523"/>
      <c r="AA84" s="523"/>
      <c r="AB84" s="523"/>
      <c r="AC84" s="523"/>
      <c r="AD84" s="523"/>
      <c r="AE84" s="523"/>
      <c r="AF84" s="523"/>
      <c r="AG84" s="523"/>
      <c r="AH84" s="523"/>
      <c r="AI84" s="523"/>
      <c r="AJ84" s="523"/>
      <c r="AK84" s="523"/>
      <c r="AL84" s="523"/>
      <c r="AM84" s="523"/>
      <c r="AN84" s="523"/>
      <c r="AO84" s="523"/>
    </row>
    <row r="85" spans="1:41" customFormat="1" ht="13.5" x14ac:dyDescent="0.3">
      <c r="A85" s="523"/>
      <c r="B85" s="523"/>
      <c r="C85" s="523"/>
      <c r="D85" s="523"/>
      <c r="E85" s="523"/>
      <c r="F85" s="523"/>
      <c r="G85" s="523"/>
      <c r="H85" s="523"/>
      <c r="I85" s="523"/>
      <c r="J85" s="523"/>
      <c r="K85" s="523"/>
      <c r="L85" s="523"/>
      <c r="M85" s="523"/>
      <c r="N85" s="523"/>
      <c r="O85" s="523"/>
      <c r="P85" s="523"/>
      <c r="Q85" s="523"/>
      <c r="R85" s="523"/>
      <c r="S85" s="523"/>
      <c r="T85" s="523"/>
      <c r="U85" s="523"/>
      <c r="V85" s="523"/>
      <c r="W85" s="523"/>
      <c r="X85" s="523"/>
      <c r="Y85" s="523"/>
      <c r="Z85" s="523"/>
      <c r="AA85" s="523"/>
      <c r="AB85" s="523"/>
      <c r="AC85" s="523"/>
      <c r="AD85" s="523"/>
      <c r="AE85" s="523"/>
      <c r="AF85" s="523"/>
      <c r="AG85" s="523"/>
      <c r="AH85" s="523"/>
      <c r="AI85" s="523"/>
      <c r="AJ85" s="523"/>
      <c r="AK85" s="523"/>
      <c r="AL85" s="523"/>
      <c r="AM85" s="523"/>
      <c r="AN85" s="523"/>
      <c r="AO85" s="523"/>
    </row>
    <row r="86" spans="1:41" customFormat="1" ht="13.5" x14ac:dyDescent="0.3">
      <c r="A86" s="523"/>
      <c r="B86" s="523"/>
      <c r="C86" s="523"/>
      <c r="D86" s="523"/>
      <c r="E86" s="523"/>
      <c r="F86" s="523"/>
      <c r="G86" s="523"/>
      <c r="H86" s="523"/>
      <c r="I86" s="523"/>
      <c r="J86" s="523"/>
      <c r="K86" s="523"/>
      <c r="L86" s="523"/>
      <c r="M86" s="523"/>
      <c r="N86" s="523"/>
      <c r="O86" s="523"/>
      <c r="P86" s="523"/>
      <c r="Q86" s="523"/>
      <c r="R86" s="523"/>
      <c r="S86" s="523"/>
      <c r="T86" s="523"/>
      <c r="U86" s="523"/>
      <c r="V86" s="523"/>
      <c r="W86" s="523"/>
      <c r="X86" s="523"/>
      <c r="Y86" s="523"/>
      <c r="Z86" s="523"/>
      <c r="AA86" s="523"/>
      <c r="AB86" s="523"/>
      <c r="AC86" s="523"/>
      <c r="AD86" s="523"/>
      <c r="AE86" s="523"/>
      <c r="AF86" s="523"/>
      <c r="AG86" s="523"/>
      <c r="AH86" s="523"/>
      <c r="AI86" s="523"/>
      <c r="AJ86" s="523"/>
      <c r="AK86" s="523"/>
      <c r="AL86" s="523"/>
      <c r="AM86" s="523"/>
      <c r="AN86" s="523"/>
      <c r="AO86" s="523"/>
    </row>
    <row r="87" spans="1:41" customFormat="1" ht="13.5" x14ac:dyDescent="0.3">
      <c r="A87" s="523"/>
      <c r="B87" s="523"/>
      <c r="C87" s="523"/>
      <c r="D87" s="523"/>
      <c r="E87" s="523"/>
      <c r="F87" s="523"/>
      <c r="G87" s="523"/>
      <c r="H87" s="523"/>
      <c r="I87" s="523"/>
      <c r="J87" s="523"/>
      <c r="K87" s="523"/>
      <c r="L87" s="523"/>
      <c r="M87" s="523"/>
      <c r="N87" s="523"/>
      <c r="O87" s="523"/>
      <c r="P87" s="523"/>
      <c r="Q87" s="523"/>
      <c r="R87" s="523"/>
      <c r="S87" s="523"/>
      <c r="T87" s="523"/>
      <c r="U87" s="523"/>
      <c r="V87" s="523"/>
      <c r="W87" s="523"/>
      <c r="X87" s="523"/>
      <c r="Y87" s="523"/>
      <c r="Z87" s="523"/>
      <c r="AA87" s="523"/>
      <c r="AB87" s="523"/>
      <c r="AC87" s="523"/>
      <c r="AD87" s="523"/>
      <c r="AE87" s="523"/>
      <c r="AF87" s="523"/>
      <c r="AG87" s="523"/>
      <c r="AH87" s="523"/>
      <c r="AI87" s="523"/>
      <c r="AJ87" s="523"/>
      <c r="AK87" s="523"/>
      <c r="AL87" s="523"/>
      <c r="AM87" s="523"/>
      <c r="AN87" s="523"/>
      <c r="AO87" s="523"/>
    </row>
    <row r="88" spans="1:41" customFormat="1" ht="13.5" x14ac:dyDescent="0.3">
      <c r="A88" s="523"/>
      <c r="B88" s="523"/>
      <c r="C88" s="523"/>
      <c r="D88" s="523"/>
      <c r="E88" s="523"/>
      <c r="F88" s="523"/>
      <c r="G88" s="523"/>
      <c r="H88" s="523"/>
      <c r="I88" s="523"/>
      <c r="J88" s="523"/>
      <c r="K88" s="523"/>
      <c r="L88" s="523"/>
      <c r="M88" s="523"/>
      <c r="N88" s="523"/>
      <c r="O88" s="523"/>
      <c r="P88" s="523"/>
      <c r="Q88" s="523"/>
      <c r="R88" s="523"/>
      <c r="S88" s="523"/>
      <c r="T88" s="523"/>
      <c r="U88" s="523"/>
      <c r="V88" s="523"/>
      <c r="W88" s="523"/>
      <c r="X88" s="523"/>
      <c r="Y88" s="523"/>
      <c r="Z88" s="523"/>
      <c r="AA88" s="523"/>
      <c r="AB88" s="523"/>
      <c r="AC88" s="523"/>
      <c r="AD88" s="523"/>
      <c r="AE88" s="523"/>
      <c r="AF88" s="523"/>
      <c r="AG88" s="523"/>
      <c r="AH88" s="523"/>
      <c r="AI88" s="523"/>
      <c r="AJ88" s="523"/>
      <c r="AK88" s="523"/>
      <c r="AL88" s="523"/>
      <c r="AM88" s="523"/>
      <c r="AN88" s="523"/>
      <c r="AO88" s="523"/>
    </row>
    <row r="89" spans="1:41" customFormat="1" ht="13.5" x14ac:dyDescent="0.3">
      <c r="A89" s="523"/>
      <c r="B89" s="523"/>
      <c r="C89" s="523"/>
      <c r="D89" s="523"/>
      <c r="E89" s="523"/>
      <c r="F89" s="523"/>
      <c r="G89" s="523"/>
      <c r="H89" s="523"/>
      <c r="I89" s="523"/>
      <c r="J89" s="523"/>
      <c r="K89" s="523"/>
      <c r="L89" s="523"/>
      <c r="M89" s="523"/>
      <c r="N89" s="523"/>
      <c r="O89" s="523"/>
      <c r="P89" s="523"/>
      <c r="Q89" s="523"/>
      <c r="R89" s="523"/>
      <c r="S89" s="523"/>
      <c r="T89" s="523"/>
      <c r="U89" s="523"/>
      <c r="V89" s="523"/>
      <c r="W89" s="523"/>
      <c r="X89" s="523"/>
      <c r="Y89" s="523"/>
      <c r="Z89" s="523"/>
      <c r="AA89" s="523"/>
      <c r="AB89" s="523"/>
      <c r="AC89" s="523"/>
      <c r="AD89" s="523"/>
      <c r="AE89" s="523"/>
      <c r="AF89" s="523"/>
      <c r="AG89" s="523"/>
      <c r="AH89" s="523"/>
      <c r="AI89" s="523"/>
      <c r="AJ89" s="523"/>
      <c r="AK89" s="523"/>
      <c r="AL89" s="523"/>
      <c r="AM89" s="523"/>
      <c r="AN89" s="523"/>
      <c r="AO89" s="523"/>
    </row>
    <row r="90" spans="1:41" customFormat="1" ht="13.5" x14ac:dyDescent="0.3">
      <c r="A90" s="523"/>
      <c r="B90" s="523"/>
      <c r="C90" s="523"/>
      <c r="D90" s="523"/>
      <c r="E90" s="523"/>
      <c r="F90" s="523"/>
      <c r="G90" s="523"/>
      <c r="H90" s="523"/>
      <c r="I90" s="523"/>
      <c r="J90" s="523"/>
      <c r="K90" s="523"/>
      <c r="L90" s="523"/>
      <c r="M90" s="523"/>
      <c r="N90" s="523"/>
      <c r="O90" s="523"/>
      <c r="P90" s="523"/>
      <c r="Q90" s="523"/>
      <c r="R90" s="523"/>
      <c r="S90" s="523"/>
      <c r="T90" s="523"/>
      <c r="U90" s="523"/>
      <c r="V90" s="523"/>
      <c r="W90" s="523"/>
      <c r="X90" s="523"/>
      <c r="Y90" s="523"/>
      <c r="Z90" s="523"/>
      <c r="AA90" s="523"/>
      <c r="AB90" s="523"/>
      <c r="AC90" s="523"/>
      <c r="AD90" s="523"/>
      <c r="AE90" s="523"/>
      <c r="AF90" s="523"/>
      <c r="AG90" s="523"/>
      <c r="AH90" s="523"/>
      <c r="AI90" s="523"/>
      <c r="AJ90" s="523"/>
      <c r="AK90" s="523"/>
      <c r="AL90" s="523"/>
      <c r="AM90" s="523"/>
      <c r="AN90" s="523"/>
      <c r="AO90" s="523"/>
    </row>
    <row r="91" spans="1:41" customFormat="1" ht="13.5" x14ac:dyDescent="0.3">
      <c r="A91" s="523"/>
      <c r="B91" s="523"/>
      <c r="C91" s="523"/>
      <c r="D91" s="523"/>
      <c r="E91" s="523"/>
      <c r="F91" s="523"/>
      <c r="G91" s="523"/>
      <c r="H91" s="523"/>
      <c r="I91" s="523"/>
      <c r="J91" s="523"/>
      <c r="K91" s="523"/>
      <c r="L91" s="523"/>
      <c r="M91" s="523"/>
      <c r="N91" s="523"/>
      <c r="O91" s="523"/>
      <c r="P91" s="523"/>
      <c r="Q91" s="523"/>
      <c r="R91" s="523"/>
      <c r="S91" s="523"/>
      <c r="T91" s="523"/>
      <c r="U91" s="523"/>
      <c r="V91" s="523"/>
      <c r="W91" s="523"/>
      <c r="X91" s="523"/>
      <c r="Y91" s="523"/>
      <c r="Z91" s="523"/>
      <c r="AA91" s="523"/>
      <c r="AB91" s="523"/>
      <c r="AC91" s="523"/>
      <c r="AD91" s="523"/>
      <c r="AE91" s="523"/>
      <c r="AF91" s="523"/>
      <c r="AG91" s="523"/>
      <c r="AH91" s="523"/>
      <c r="AI91" s="523"/>
      <c r="AJ91" s="523"/>
      <c r="AK91" s="523"/>
      <c r="AL91" s="523"/>
      <c r="AM91" s="523"/>
      <c r="AN91" s="523"/>
      <c r="AO91" s="523"/>
    </row>
    <row r="92" spans="1:41" customFormat="1" ht="13.5" x14ac:dyDescent="0.3">
      <c r="A92" s="523"/>
      <c r="B92" s="523"/>
      <c r="C92" s="523"/>
      <c r="D92" s="523"/>
      <c r="E92" s="523"/>
      <c r="F92" s="523"/>
      <c r="G92" s="523"/>
      <c r="H92" s="523"/>
      <c r="I92" s="523"/>
      <c r="J92" s="523"/>
      <c r="K92" s="523"/>
      <c r="L92" s="523"/>
      <c r="M92" s="523"/>
      <c r="N92" s="523"/>
      <c r="O92" s="523"/>
      <c r="P92" s="523"/>
      <c r="Q92" s="523"/>
      <c r="R92" s="523"/>
      <c r="S92" s="523"/>
      <c r="T92" s="523"/>
      <c r="U92" s="523"/>
      <c r="V92" s="523"/>
      <c r="W92" s="523"/>
      <c r="X92" s="523"/>
      <c r="Y92" s="523"/>
      <c r="Z92" s="523"/>
      <c r="AA92" s="523"/>
      <c r="AB92" s="523"/>
      <c r="AC92" s="523"/>
      <c r="AD92" s="523"/>
      <c r="AE92" s="523"/>
      <c r="AF92" s="523"/>
      <c r="AG92" s="523"/>
      <c r="AH92" s="523"/>
      <c r="AI92" s="523"/>
      <c r="AJ92" s="523"/>
      <c r="AK92" s="523"/>
      <c r="AL92" s="523"/>
      <c r="AM92" s="523"/>
      <c r="AN92" s="523"/>
      <c r="AO92" s="523"/>
    </row>
    <row r="93" spans="1:41" customFormat="1" ht="13.5" x14ac:dyDescent="0.3">
      <c r="A93" s="523"/>
      <c r="B93" s="523"/>
      <c r="C93" s="523"/>
      <c r="D93" s="523"/>
      <c r="E93" s="523"/>
      <c r="F93" s="523"/>
      <c r="G93" s="523"/>
      <c r="H93" s="523"/>
      <c r="I93" s="523"/>
      <c r="J93" s="523"/>
      <c r="K93" s="523"/>
      <c r="L93" s="523"/>
      <c r="M93" s="523"/>
      <c r="N93" s="523"/>
      <c r="O93" s="523"/>
      <c r="P93" s="523"/>
      <c r="Q93" s="523"/>
      <c r="R93" s="523"/>
      <c r="S93" s="523"/>
      <c r="T93" s="523"/>
      <c r="U93" s="523"/>
      <c r="V93" s="523"/>
      <c r="W93" s="523"/>
      <c r="X93" s="523"/>
      <c r="Y93" s="523"/>
      <c r="Z93" s="523"/>
      <c r="AA93" s="523"/>
      <c r="AB93" s="523"/>
      <c r="AC93" s="523"/>
      <c r="AD93" s="523"/>
      <c r="AE93" s="523"/>
      <c r="AF93" s="523"/>
      <c r="AG93" s="523"/>
      <c r="AH93" s="523"/>
      <c r="AI93" s="523"/>
      <c r="AJ93" s="523"/>
      <c r="AK93" s="523"/>
      <c r="AL93" s="523"/>
      <c r="AM93" s="523"/>
      <c r="AN93" s="523"/>
      <c r="AO93" s="523"/>
    </row>
    <row r="94" spans="1:41" customFormat="1" ht="13.5" x14ac:dyDescent="0.3">
      <c r="A94" s="523"/>
      <c r="B94" s="523"/>
      <c r="C94" s="523"/>
      <c r="D94" s="523"/>
      <c r="E94" s="523"/>
      <c r="F94" s="523"/>
      <c r="G94" s="523"/>
      <c r="H94" s="523"/>
      <c r="I94" s="523"/>
      <c r="J94" s="523"/>
      <c r="K94" s="523"/>
      <c r="L94" s="523"/>
      <c r="M94" s="523"/>
      <c r="N94" s="523"/>
      <c r="O94" s="523"/>
      <c r="P94" s="523"/>
      <c r="Q94" s="523"/>
      <c r="R94" s="523"/>
      <c r="S94" s="523"/>
      <c r="T94" s="523"/>
      <c r="U94" s="523"/>
      <c r="V94" s="523"/>
      <c r="W94" s="523"/>
      <c r="X94" s="523"/>
      <c r="Y94" s="523"/>
      <c r="Z94" s="523"/>
      <c r="AA94" s="523"/>
      <c r="AB94" s="523"/>
      <c r="AC94" s="523"/>
      <c r="AD94" s="523"/>
      <c r="AE94" s="523"/>
      <c r="AF94" s="523"/>
      <c r="AG94" s="523"/>
      <c r="AH94" s="523"/>
      <c r="AI94" s="523"/>
      <c r="AJ94" s="523"/>
      <c r="AK94" s="523"/>
      <c r="AL94" s="523"/>
      <c r="AM94" s="523"/>
      <c r="AN94" s="523"/>
      <c r="AO94" s="523"/>
    </row>
    <row r="95" spans="1:41" customFormat="1" ht="13.5" x14ac:dyDescent="0.3">
      <c r="A95" s="523"/>
      <c r="B95" s="523"/>
      <c r="C95" s="523"/>
      <c r="D95" s="523"/>
      <c r="E95" s="523"/>
      <c r="F95" s="523"/>
      <c r="G95" s="523"/>
      <c r="H95" s="523"/>
      <c r="I95" s="523"/>
      <c r="J95" s="523"/>
      <c r="K95" s="523"/>
      <c r="L95" s="523"/>
      <c r="M95" s="523"/>
      <c r="N95" s="523"/>
      <c r="O95" s="523"/>
      <c r="P95" s="523"/>
      <c r="Q95" s="523"/>
      <c r="R95" s="523"/>
      <c r="S95" s="523"/>
      <c r="T95" s="523"/>
      <c r="U95" s="523"/>
      <c r="V95" s="523"/>
      <c r="W95" s="523"/>
      <c r="X95" s="523"/>
      <c r="Y95" s="523"/>
      <c r="Z95" s="523"/>
      <c r="AA95" s="523"/>
      <c r="AB95" s="523"/>
      <c r="AC95" s="523"/>
      <c r="AD95" s="523"/>
      <c r="AE95" s="523"/>
      <c r="AF95" s="523"/>
      <c r="AG95" s="523"/>
      <c r="AH95" s="523"/>
      <c r="AI95" s="523"/>
      <c r="AJ95" s="523"/>
      <c r="AK95" s="523"/>
      <c r="AL95" s="523"/>
      <c r="AM95" s="523"/>
      <c r="AN95" s="523"/>
      <c r="AO95" s="523"/>
    </row>
    <row r="96" spans="1:41" customFormat="1" ht="13.5" x14ac:dyDescent="0.3">
      <c r="A96" s="523"/>
      <c r="B96" s="523"/>
      <c r="C96" s="523"/>
      <c r="D96" s="523"/>
      <c r="E96" s="523"/>
      <c r="F96" s="523"/>
      <c r="G96" s="523"/>
      <c r="H96" s="523"/>
      <c r="I96" s="523"/>
      <c r="J96" s="523"/>
      <c r="K96" s="523"/>
      <c r="L96" s="523"/>
      <c r="M96" s="523"/>
      <c r="N96" s="523"/>
      <c r="O96" s="523"/>
      <c r="P96" s="523"/>
      <c r="Q96" s="523"/>
      <c r="R96" s="523"/>
      <c r="S96" s="523"/>
      <c r="T96" s="523"/>
      <c r="U96" s="523"/>
      <c r="V96" s="523"/>
      <c r="W96" s="523"/>
      <c r="X96" s="523"/>
      <c r="Y96" s="523"/>
      <c r="Z96" s="523"/>
      <c r="AA96" s="523"/>
      <c r="AB96" s="523"/>
      <c r="AC96" s="523"/>
      <c r="AD96" s="523"/>
      <c r="AE96" s="523"/>
      <c r="AF96" s="523"/>
      <c r="AG96" s="523"/>
      <c r="AH96" s="523"/>
      <c r="AI96" s="523"/>
      <c r="AJ96" s="523"/>
      <c r="AK96" s="523"/>
      <c r="AL96" s="523"/>
      <c r="AM96" s="523"/>
      <c r="AN96" s="523"/>
      <c r="AO96" s="523"/>
    </row>
    <row r="97" spans="1:41" customFormat="1" ht="13.5" x14ac:dyDescent="0.3">
      <c r="A97" s="523"/>
      <c r="B97" s="523"/>
      <c r="C97" s="523"/>
      <c r="D97" s="523"/>
      <c r="E97" s="523"/>
      <c r="F97" s="523"/>
      <c r="G97" s="523"/>
      <c r="H97" s="523"/>
      <c r="I97" s="523"/>
      <c r="J97" s="523"/>
      <c r="K97" s="523"/>
      <c r="L97" s="523"/>
      <c r="M97" s="523"/>
      <c r="N97" s="523"/>
      <c r="O97" s="523"/>
      <c r="P97" s="523"/>
      <c r="Q97" s="523"/>
      <c r="R97" s="523"/>
      <c r="S97" s="523"/>
      <c r="T97" s="523"/>
      <c r="U97" s="523"/>
      <c r="V97" s="523"/>
      <c r="W97" s="523"/>
      <c r="X97" s="523"/>
      <c r="Y97" s="523"/>
      <c r="Z97" s="523"/>
      <c r="AA97" s="523"/>
      <c r="AB97" s="523"/>
      <c r="AC97" s="523"/>
      <c r="AD97" s="523"/>
      <c r="AE97" s="523"/>
      <c r="AF97" s="523"/>
      <c r="AG97" s="523"/>
      <c r="AH97" s="523"/>
      <c r="AI97" s="523"/>
      <c r="AJ97" s="523"/>
      <c r="AK97" s="523"/>
      <c r="AL97" s="523"/>
      <c r="AM97" s="523"/>
      <c r="AN97" s="523"/>
      <c r="AO97" s="523"/>
    </row>
    <row r="98" spans="1:41" customFormat="1" ht="13.5" x14ac:dyDescent="0.3">
      <c r="A98" s="523"/>
      <c r="B98" s="523"/>
      <c r="C98" s="523"/>
      <c r="D98" s="523"/>
      <c r="E98" s="523"/>
      <c r="F98" s="523"/>
      <c r="G98" s="523"/>
      <c r="H98" s="523"/>
      <c r="I98" s="523"/>
      <c r="J98" s="523"/>
      <c r="K98" s="523"/>
      <c r="L98" s="523"/>
      <c r="M98" s="523"/>
      <c r="N98" s="523"/>
      <c r="O98" s="523"/>
      <c r="P98" s="523"/>
      <c r="Q98" s="523"/>
      <c r="R98" s="523"/>
      <c r="S98" s="523"/>
      <c r="T98" s="523"/>
      <c r="U98" s="523"/>
      <c r="V98" s="523"/>
      <c r="W98" s="523"/>
      <c r="X98" s="523"/>
      <c r="Y98" s="523"/>
      <c r="Z98" s="523"/>
      <c r="AA98" s="523"/>
      <c r="AB98" s="523"/>
      <c r="AC98" s="523"/>
      <c r="AD98" s="523"/>
      <c r="AE98" s="523"/>
      <c r="AF98" s="523"/>
      <c r="AG98" s="523"/>
      <c r="AH98" s="523"/>
      <c r="AI98" s="523"/>
      <c r="AJ98" s="523"/>
      <c r="AK98" s="523"/>
      <c r="AL98" s="523"/>
      <c r="AM98" s="523"/>
      <c r="AN98" s="523"/>
      <c r="AO98" s="523"/>
    </row>
    <row r="99" spans="1:41" customFormat="1" ht="13.5" x14ac:dyDescent="0.3">
      <c r="A99" s="523"/>
      <c r="B99" s="523"/>
      <c r="C99" s="523"/>
      <c r="D99" s="523"/>
      <c r="E99" s="523"/>
      <c r="F99" s="523"/>
      <c r="G99" s="523"/>
      <c r="H99" s="523"/>
      <c r="I99" s="523"/>
      <c r="J99" s="523"/>
      <c r="K99" s="523"/>
      <c r="L99" s="523"/>
      <c r="M99" s="523"/>
      <c r="N99" s="523"/>
      <c r="O99" s="523"/>
      <c r="P99" s="523"/>
      <c r="Q99" s="523"/>
      <c r="R99" s="523"/>
      <c r="S99" s="523"/>
      <c r="T99" s="523"/>
      <c r="U99" s="523"/>
      <c r="V99" s="523"/>
      <c r="W99" s="523"/>
      <c r="X99" s="523"/>
      <c r="Y99" s="523"/>
      <c r="Z99" s="523"/>
      <c r="AA99" s="523"/>
      <c r="AB99" s="523"/>
      <c r="AC99" s="523"/>
      <c r="AD99" s="523"/>
      <c r="AE99" s="523"/>
      <c r="AF99" s="523"/>
      <c r="AG99" s="523"/>
      <c r="AH99" s="523"/>
      <c r="AI99" s="523"/>
      <c r="AJ99" s="523"/>
      <c r="AK99" s="523"/>
      <c r="AL99" s="523"/>
      <c r="AM99" s="523"/>
      <c r="AN99" s="523"/>
      <c r="AO99" s="523"/>
    </row>
    <row r="100" spans="1:41" customFormat="1" ht="13.5" x14ac:dyDescent="0.3">
      <c r="A100" s="523"/>
      <c r="B100" s="523"/>
      <c r="C100" s="523"/>
      <c r="D100" s="523"/>
      <c r="E100" s="523"/>
      <c r="F100" s="523"/>
      <c r="G100" s="523"/>
      <c r="H100" s="523"/>
      <c r="I100" s="523"/>
      <c r="J100" s="523"/>
      <c r="K100" s="523"/>
      <c r="L100" s="523"/>
      <c r="M100" s="523"/>
      <c r="N100" s="523"/>
      <c r="O100" s="523"/>
      <c r="P100" s="523"/>
      <c r="Q100" s="523"/>
      <c r="R100" s="523"/>
      <c r="S100" s="523"/>
      <c r="T100" s="523"/>
      <c r="U100" s="523"/>
      <c r="V100" s="523"/>
      <c r="W100" s="523"/>
      <c r="X100" s="523"/>
      <c r="Y100" s="523"/>
      <c r="Z100" s="523"/>
      <c r="AA100" s="523"/>
      <c r="AB100" s="523"/>
      <c r="AC100" s="523"/>
      <c r="AD100" s="523"/>
      <c r="AE100" s="523"/>
      <c r="AF100" s="523"/>
      <c r="AG100" s="523"/>
      <c r="AH100" s="523"/>
      <c r="AI100" s="523"/>
      <c r="AJ100" s="523"/>
      <c r="AK100" s="523"/>
      <c r="AL100" s="523"/>
      <c r="AM100" s="523"/>
      <c r="AN100" s="523"/>
      <c r="AO100" s="523"/>
    </row>
    <row r="101" spans="1:41" customFormat="1" ht="13.5" x14ac:dyDescent="0.3"/>
    <row r="102" spans="1:41" customFormat="1" ht="13.5" x14ac:dyDescent="0.3"/>
    <row r="103" spans="1:41" customFormat="1" ht="13.5" x14ac:dyDescent="0.3"/>
    <row r="104" spans="1:41" customFormat="1" ht="13.5" x14ac:dyDescent="0.3"/>
    <row r="105" spans="1:41" customFormat="1" ht="13.5" x14ac:dyDescent="0.3"/>
    <row r="106" spans="1:41" customFormat="1" ht="13.5" x14ac:dyDescent="0.3"/>
    <row r="107" spans="1:41" customFormat="1" ht="13.5" x14ac:dyDescent="0.3"/>
    <row r="108" spans="1:41" customFormat="1" ht="13.5" x14ac:dyDescent="0.3"/>
    <row r="109" spans="1:41" customFormat="1" ht="13.5" x14ac:dyDescent="0.3"/>
    <row r="110" spans="1:41" customFormat="1" ht="13.5" x14ac:dyDescent="0.3"/>
    <row r="111" spans="1:41" customFormat="1" ht="13.5" x14ac:dyDescent="0.3"/>
    <row r="112" spans="1:41" customFormat="1" ht="13.5" x14ac:dyDescent="0.3"/>
    <row r="113" customFormat="1" ht="13.5" x14ac:dyDescent="0.3"/>
    <row r="114" customFormat="1" ht="13.5" x14ac:dyDescent="0.3"/>
    <row r="115" customFormat="1" ht="13.5" x14ac:dyDescent="0.3"/>
    <row r="116" customFormat="1" ht="13.5" x14ac:dyDescent="0.3"/>
    <row r="117" customFormat="1" ht="13.5" x14ac:dyDescent="0.3"/>
    <row r="118" customFormat="1" ht="13.5" x14ac:dyDescent="0.3"/>
    <row r="119" customFormat="1" ht="13.5" x14ac:dyDescent="0.3"/>
    <row r="120" customFormat="1" ht="13.5" x14ac:dyDescent="0.3"/>
    <row r="121" customFormat="1" ht="13.5" x14ac:dyDescent="0.3"/>
    <row r="122" customFormat="1" ht="13.5" x14ac:dyDescent="0.3"/>
    <row r="123" customFormat="1" ht="13.5" x14ac:dyDescent="0.3"/>
    <row r="124" customFormat="1" ht="13.5" x14ac:dyDescent="0.3"/>
    <row r="125" customFormat="1" ht="13.5" x14ac:dyDescent="0.3"/>
    <row r="126" customFormat="1" ht="13.5" x14ac:dyDescent="0.3"/>
    <row r="127" customFormat="1" ht="13.5" x14ac:dyDescent="0.3"/>
    <row r="128" customFormat="1" ht="13.5" x14ac:dyDescent="0.3"/>
    <row r="129" customFormat="1" ht="13.5" x14ac:dyDescent="0.3"/>
    <row r="130" customFormat="1" ht="13.5" x14ac:dyDescent="0.3"/>
    <row r="131" customFormat="1" ht="13.5" x14ac:dyDescent="0.3"/>
    <row r="132" customFormat="1" ht="13.5" x14ac:dyDescent="0.3"/>
    <row r="133" customFormat="1" ht="13.5" x14ac:dyDescent="0.3"/>
    <row r="134" customFormat="1" ht="13.5" x14ac:dyDescent="0.3"/>
    <row r="135" customFormat="1" ht="13.5" x14ac:dyDescent="0.3"/>
    <row r="136" customFormat="1" ht="13.5" x14ac:dyDescent="0.3"/>
    <row r="137" customFormat="1" ht="13.5" x14ac:dyDescent="0.3"/>
    <row r="138" customFormat="1" ht="13.5" x14ac:dyDescent="0.3"/>
    <row r="139" customFormat="1" ht="13.5" x14ac:dyDescent="0.3"/>
    <row r="140" customFormat="1" ht="13.5" x14ac:dyDescent="0.3"/>
    <row r="141" customFormat="1" ht="13.5" x14ac:dyDescent="0.3"/>
    <row r="142" customFormat="1" ht="13.5" x14ac:dyDescent="0.3"/>
    <row r="143" customFormat="1" ht="13.5" x14ac:dyDescent="0.3"/>
    <row r="144" customFormat="1" ht="13.5" x14ac:dyDescent="0.3"/>
    <row r="145" customFormat="1" ht="13.5" x14ac:dyDescent="0.3"/>
    <row r="146" customFormat="1" ht="13.5" x14ac:dyDescent="0.3"/>
    <row r="147" customFormat="1" ht="13.5" x14ac:dyDescent="0.3"/>
    <row r="148" customFormat="1" ht="13.5" x14ac:dyDescent="0.3"/>
    <row r="149" customFormat="1" ht="13.5" x14ac:dyDescent="0.3"/>
    <row r="150" customFormat="1" ht="13.5" x14ac:dyDescent="0.3"/>
    <row r="151" customFormat="1" ht="13.5" x14ac:dyDescent="0.3"/>
    <row r="152" customFormat="1" ht="13.5" x14ac:dyDescent="0.3"/>
    <row r="153" customFormat="1" ht="13.5" x14ac:dyDescent="0.3"/>
    <row r="154" customFormat="1" ht="13.5" x14ac:dyDescent="0.3"/>
    <row r="155" customFormat="1" ht="13.5" x14ac:dyDescent="0.3"/>
    <row r="156" customFormat="1" ht="13.5" x14ac:dyDescent="0.3"/>
    <row r="157" customFormat="1" ht="13.5" x14ac:dyDescent="0.3"/>
    <row r="158" customFormat="1" ht="13.5" x14ac:dyDescent="0.3"/>
    <row r="159" customFormat="1" ht="13.5" x14ac:dyDescent="0.3"/>
    <row r="160" customFormat="1" ht="13.5" x14ac:dyDescent="0.3"/>
    <row r="161" customFormat="1" ht="13.5" x14ac:dyDescent="0.3"/>
    <row r="162" customFormat="1" ht="13.5" x14ac:dyDescent="0.3"/>
    <row r="163" customFormat="1" ht="13.5" x14ac:dyDescent="0.3"/>
    <row r="164" customFormat="1" ht="13.5" x14ac:dyDescent="0.3"/>
    <row r="165" customFormat="1" ht="13.5" x14ac:dyDescent="0.3"/>
    <row r="166" customFormat="1" ht="13.5" x14ac:dyDescent="0.3"/>
    <row r="167" customFormat="1" ht="13.5" x14ac:dyDescent="0.3"/>
    <row r="168" customFormat="1" ht="13.5" x14ac:dyDescent="0.3"/>
    <row r="169" customFormat="1" ht="13.5" x14ac:dyDescent="0.3"/>
    <row r="170" customFormat="1" ht="13.5" x14ac:dyDescent="0.3"/>
    <row r="171" customFormat="1" ht="13.5" x14ac:dyDescent="0.3"/>
    <row r="172" customFormat="1" ht="13.5" x14ac:dyDescent="0.3"/>
    <row r="173" customFormat="1" ht="13.5" x14ac:dyDescent="0.3"/>
    <row r="174" customFormat="1" ht="13.5" x14ac:dyDescent="0.3"/>
    <row r="175" customFormat="1" ht="13.5" x14ac:dyDescent="0.3"/>
    <row r="176" customFormat="1" ht="13.5" x14ac:dyDescent="0.3"/>
    <row r="177" customFormat="1" ht="13.5" x14ac:dyDescent="0.3"/>
    <row r="178" customFormat="1" ht="13.5" x14ac:dyDescent="0.3"/>
    <row r="179" customFormat="1" ht="13.5" x14ac:dyDescent="0.3"/>
    <row r="180" customFormat="1" ht="13.5" x14ac:dyDescent="0.3"/>
    <row r="181" customFormat="1" ht="13.5" x14ac:dyDescent="0.3"/>
    <row r="182" customFormat="1" ht="13.5" x14ac:dyDescent="0.3"/>
    <row r="183" customFormat="1" ht="13.5" x14ac:dyDescent="0.3"/>
    <row r="184" customFormat="1" ht="13.5" x14ac:dyDescent="0.3"/>
    <row r="185" customFormat="1" ht="13.5" x14ac:dyDescent="0.3"/>
    <row r="186" customFormat="1" ht="13.5" x14ac:dyDescent="0.3"/>
    <row r="187" customFormat="1" ht="13.5" x14ac:dyDescent="0.3"/>
    <row r="188" customFormat="1" ht="13.5" x14ac:dyDescent="0.3"/>
    <row r="189" customFormat="1" ht="13.5" x14ac:dyDescent="0.3"/>
    <row r="190" customFormat="1" ht="13.5" x14ac:dyDescent="0.3"/>
    <row r="191" customFormat="1" ht="13.5" x14ac:dyDescent="0.3"/>
    <row r="192" customFormat="1" ht="13.5" x14ac:dyDescent="0.3"/>
    <row r="193" customFormat="1" ht="13.5" x14ac:dyDescent="0.3"/>
    <row r="194" customFormat="1" ht="13.5" x14ac:dyDescent="0.3"/>
    <row r="195" customFormat="1" ht="13.5" x14ac:dyDescent="0.3"/>
    <row r="196" customFormat="1" ht="13.5" x14ac:dyDescent="0.3"/>
    <row r="197" customFormat="1" ht="13.5" x14ac:dyDescent="0.3"/>
    <row r="198" customFormat="1" ht="13.5" x14ac:dyDescent="0.3"/>
    <row r="199" customFormat="1" ht="13.5" x14ac:dyDescent="0.3"/>
    <row r="200" customFormat="1" ht="13.5" x14ac:dyDescent="0.3"/>
    <row r="201" customFormat="1" ht="13.5" x14ac:dyDescent="0.3"/>
    <row r="202" customFormat="1" ht="13.5" x14ac:dyDescent="0.3"/>
    <row r="203" customFormat="1" ht="13.5" x14ac:dyDescent="0.3"/>
    <row r="204" customFormat="1" ht="13.5" x14ac:dyDescent="0.3"/>
    <row r="205" customFormat="1" ht="13.5" x14ac:dyDescent="0.3"/>
    <row r="206" customFormat="1" ht="13.5" x14ac:dyDescent="0.3"/>
    <row r="207" customFormat="1" ht="13.5" x14ac:dyDescent="0.3"/>
    <row r="208" customFormat="1" ht="13.5" x14ac:dyDescent="0.3"/>
    <row r="209" customFormat="1" ht="13.5" x14ac:dyDescent="0.3"/>
    <row r="210" customFormat="1" ht="13.5" x14ac:dyDescent="0.3"/>
    <row r="211" customFormat="1" ht="13.5" x14ac:dyDescent="0.3"/>
    <row r="212" customFormat="1" ht="13.5" x14ac:dyDescent="0.3"/>
    <row r="213" customFormat="1" ht="13.5" x14ac:dyDescent="0.3"/>
    <row r="214" customFormat="1" ht="13.5" x14ac:dyDescent="0.3"/>
    <row r="215" customFormat="1" ht="13.5" x14ac:dyDescent="0.3"/>
    <row r="216" customFormat="1" ht="13.5" x14ac:dyDescent="0.3"/>
    <row r="217" customFormat="1" ht="13.5" x14ac:dyDescent="0.3"/>
    <row r="218" customFormat="1" ht="13.5" x14ac:dyDescent="0.3"/>
    <row r="219" customFormat="1" ht="13.5" x14ac:dyDescent="0.3"/>
    <row r="220" customFormat="1" ht="13.5" x14ac:dyDescent="0.3"/>
    <row r="221" customFormat="1" ht="13.5" x14ac:dyDescent="0.3"/>
    <row r="222" customFormat="1" ht="13.5" x14ac:dyDescent="0.3"/>
    <row r="223" customFormat="1" ht="13.5" x14ac:dyDescent="0.3"/>
    <row r="224" customFormat="1" ht="13.5" x14ac:dyDescent="0.3"/>
    <row r="225" customFormat="1" ht="13.5" x14ac:dyDescent="0.3"/>
    <row r="226" customFormat="1" ht="13.5" x14ac:dyDescent="0.3"/>
    <row r="227" customFormat="1" ht="13.5" x14ac:dyDescent="0.3"/>
    <row r="228" customFormat="1" ht="13.5" x14ac:dyDescent="0.3"/>
    <row r="229" customFormat="1" ht="13.5" x14ac:dyDescent="0.3"/>
    <row r="230" customFormat="1" ht="13.5" x14ac:dyDescent="0.3"/>
    <row r="231" customFormat="1" ht="13.5" x14ac:dyDescent="0.3"/>
    <row r="232" customFormat="1" ht="13.5" x14ac:dyDescent="0.3"/>
    <row r="233" customFormat="1" ht="13.5" x14ac:dyDescent="0.3"/>
    <row r="234" customFormat="1" ht="13.5" x14ac:dyDescent="0.3"/>
    <row r="235" customFormat="1" ht="13.5" x14ac:dyDescent="0.3"/>
    <row r="236" customFormat="1" ht="13.5" x14ac:dyDescent="0.3"/>
    <row r="237" customFormat="1" ht="13.5" x14ac:dyDescent="0.3"/>
    <row r="238" customFormat="1" ht="13.5" x14ac:dyDescent="0.3"/>
    <row r="239" customFormat="1" ht="13.5" x14ac:dyDescent="0.3"/>
    <row r="240" customFormat="1" ht="13.5" x14ac:dyDescent="0.3"/>
    <row r="241" customFormat="1" ht="13.5" x14ac:dyDescent="0.3"/>
    <row r="242" customFormat="1" ht="13.5" x14ac:dyDescent="0.3"/>
    <row r="243" customFormat="1" ht="13.5" x14ac:dyDescent="0.3"/>
    <row r="244" customFormat="1" ht="13.5" x14ac:dyDescent="0.3"/>
    <row r="245" customFormat="1" ht="13.5" x14ac:dyDescent="0.3"/>
    <row r="246" customFormat="1" ht="13.5" x14ac:dyDescent="0.3"/>
    <row r="247" customFormat="1" ht="13.5" x14ac:dyDescent="0.3"/>
    <row r="248" customFormat="1" ht="13.5" x14ac:dyDescent="0.3"/>
    <row r="249" customFormat="1" ht="13.5" x14ac:dyDescent="0.3"/>
    <row r="250" customFormat="1" ht="13.5" x14ac:dyDescent="0.3"/>
    <row r="251" customFormat="1" ht="13.5" x14ac:dyDescent="0.3"/>
    <row r="252" customFormat="1" ht="13.5" x14ac:dyDescent="0.3"/>
    <row r="253" customFormat="1" ht="13.5" x14ac:dyDescent="0.3"/>
    <row r="254" customFormat="1" ht="13.5" x14ac:dyDescent="0.3"/>
    <row r="255" customFormat="1" ht="13.5" x14ac:dyDescent="0.3"/>
    <row r="256" customFormat="1" ht="13.5" x14ac:dyDescent="0.3"/>
    <row r="257" customFormat="1" ht="13.5" x14ac:dyDescent="0.3"/>
    <row r="258" customFormat="1" ht="13.5" x14ac:dyDescent="0.3"/>
    <row r="259" customFormat="1" ht="13.5" x14ac:dyDescent="0.3"/>
    <row r="260" customFormat="1" ht="13.5" x14ac:dyDescent="0.3"/>
    <row r="261" customFormat="1" ht="13.5" x14ac:dyDescent="0.3"/>
    <row r="262" customFormat="1" ht="13.5" x14ac:dyDescent="0.3"/>
    <row r="263" customFormat="1" ht="13.5" x14ac:dyDescent="0.3"/>
    <row r="264" customFormat="1" ht="13.5" x14ac:dyDescent="0.3"/>
    <row r="265" customFormat="1" ht="13.5" x14ac:dyDescent="0.3"/>
    <row r="266" customFormat="1" ht="13.5" x14ac:dyDescent="0.3"/>
    <row r="267" customFormat="1" ht="13.5" x14ac:dyDescent="0.3"/>
    <row r="268" customFormat="1" ht="13.5" x14ac:dyDescent="0.3"/>
    <row r="269" customFormat="1" ht="13.5" x14ac:dyDescent="0.3"/>
    <row r="270" customFormat="1" ht="13.5" x14ac:dyDescent="0.3"/>
    <row r="271" customFormat="1" ht="13.5" x14ac:dyDescent="0.3"/>
    <row r="272" customFormat="1" ht="13.5" x14ac:dyDescent="0.3"/>
    <row r="273" customFormat="1" ht="13.5" x14ac:dyDescent="0.3"/>
    <row r="274" customFormat="1" ht="13.5" x14ac:dyDescent="0.3"/>
    <row r="275" customFormat="1" ht="13.5" x14ac:dyDescent="0.3"/>
    <row r="276" customFormat="1" ht="13.5" x14ac:dyDescent="0.3"/>
    <row r="277" customFormat="1" ht="13.5" x14ac:dyDescent="0.3"/>
    <row r="278" customFormat="1" ht="13.5" x14ac:dyDescent="0.3"/>
    <row r="279" customFormat="1" ht="13.5" x14ac:dyDescent="0.3"/>
    <row r="280" customFormat="1" ht="13.5" x14ac:dyDescent="0.3"/>
    <row r="281" customFormat="1" ht="13.5" x14ac:dyDescent="0.3"/>
    <row r="282" customFormat="1" ht="13.5" x14ac:dyDescent="0.3"/>
    <row r="283" customFormat="1" ht="13.5" x14ac:dyDescent="0.3"/>
    <row r="284" customFormat="1" ht="13.5" x14ac:dyDescent="0.3"/>
    <row r="285" customFormat="1" ht="13.5" x14ac:dyDescent="0.3"/>
    <row r="286" customFormat="1" ht="13.5" x14ac:dyDescent="0.3"/>
    <row r="287" customFormat="1" ht="13.5" x14ac:dyDescent="0.3"/>
    <row r="288" customFormat="1" ht="13.5" x14ac:dyDescent="0.3"/>
    <row r="289" customFormat="1" ht="13.5" x14ac:dyDescent="0.3"/>
    <row r="290" customFormat="1" ht="13.5" x14ac:dyDescent="0.3"/>
    <row r="291" customFormat="1" ht="13.5" x14ac:dyDescent="0.3"/>
    <row r="292" customFormat="1" ht="13.5" x14ac:dyDescent="0.3"/>
    <row r="293" customFormat="1" ht="13.5" x14ac:dyDescent="0.3"/>
    <row r="294" customFormat="1" ht="13.5" x14ac:dyDescent="0.3"/>
    <row r="295" customFormat="1" ht="13.5" x14ac:dyDescent="0.3"/>
    <row r="296" customFormat="1" ht="13.5" x14ac:dyDescent="0.3"/>
    <row r="297" customFormat="1" ht="13.5" x14ac:dyDescent="0.3"/>
    <row r="298" customFormat="1" ht="13.5" x14ac:dyDescent="0.3"/>
    <row r="299" customFormat="1" ht="13.5" x14ac:dyDescent="0.3"/>
    <row r="300" customFormat="1" ht="13.5" x14ac:dyDescent="0.3"/>
    <row r="301" customFormat="1" ht="13.5" x14ac:dyDescent="0.3"/>
    <row r="302" customFormat="1" ht="13.5" x14ac:dyDescent="0.3"/>
    <row r="303" customFormat="1" ht="13.5" x14ac:dyDescent="0.3"/>
    <row r="304" customFormat="1" ht="13.5" x14ac:dyDescent="0.3"/>
    <row r="305" customFormat="1" ht="13.5" x14ac:dyDescent="0.3"/>
    <row r="306" customFormat="1" ht="13.5" x14ac:dyDescent="0.3"/>
    <row r="307" customFormat="1" ht="13.5" x14ac:dyDescent="0.3"/>
    <row r="308" customFormat="1" ht="13.5" x14ac:dyDescent="0.3"/>
    <row r="309" customFormat="1" ht="13.5" x14ac:dyDescent="0.3"/>
    <row r="310" customFormat="1" ht="13.5" x14ac:dyDescent="0.3"/>
    <row r="311" customFormat="1" ht="13.5" x14ac:dyDescent="0.3"/>
    <row r="312" customFormat="1" ht="13.5" x14ac:dyDescent="0.3"/>
    <row r="313" customFormat="1" ht="13.5" x14ac:dyDescent="0.3"/>
    <row r="314" customFormat="1" ht="13.5" x14ac:dyDescent="0.3"/>
    <row r="315" customFormat="1" ht="13.5" x14ac:dyDescent="0.3"/>
    <row r="316" customFormat="1" ht="13.5" x14ac:dyDescent="0.3"/>
    <row r="317" customFormat="1" ht="13.5" x14ac:dyDescent="0.3"/>
    <row r="318" customFormat="1" ht="13.5" x14ac:dyDescent="0.3"/>
    <row r="319" customFormat="1" ht="13.5" x14ac:dyDescent="0.3"/>
    <row r="320" customFormat="1" ht="13.5" x14ac:dyDescent="0.3"/>
    <row r="321" customFormat="1" ht="13.5" x14ac:dyDescent="0.3"/>
    <row r="322" customFormat="1" ht="13.5" x14ac:dyDescent="0.3"/>
    <row r="323" customFormat="1" ht="13.5" x14ac:dyDescent="0.3"/>
    <row r="324" customFormat="1" ht="13.5" x14ac:dyDescent="0.3"/>
    <row r="325" customFormat="1" ht="13.5" x14ac:dyDescent="0.3"/>
    <row r="326" customFormat="1" ht="13.5" x14ac:dyDescent="0.3"/>
    <row r="327" customFormat="1" ht="13.5" x14ac:dyDescent="0.3"/>
    <row r="328" customFormat="1" ht="13.5" x14ac:dyDescent="0.3"/>
    <row r="329" customFormat="1" ht="13.5" x14ac:dyDescent="0.3"/>
    <row r="330" customFormat="1" ht="13.5" x14ac:dyDescent="0.3"/>
    <row r="331" customFormat="1" ht="13.5" x14ac:dyDescent="0.3"/>
    <row r="332" customFormat="1" ht="13.5" x14ac:dyDescent="0.3"/>
    <row r="333" customFormat="1" ht="13.5" x14ac:dyDescent="0.3"/>
    <row r="334" customFormat="1" ht="13.5" x14ac:dyDescent="0.3"/>
    <row r="335" customFormat="1" ht="13.5" x14ac:dyDescent="0.3"/>
    <row r="336" customFormat="1" ht="13.5" x14ac:dyDescent="0.3"/>
    <row r="337" customFormat="1" ht="13.5" x14ac:dyDescent="0.3"/>
    <row r="338" customFormat="1" ht="13.5" x14ac:dyDescent="0.3"/>
    <row r="339" customFormat="1" ht="13.5" x14ac:dyDescent="0.3"/>
    <row r="340" customFormat="1" ht="13.5" x14ac:dyDescent="0.3"/>
    <row r="341" customFormat="1" ht="13.5" x14ac:dyDescent="0.3"/>
    <row r="342" customFormat="1" ht="13.5" x14ac:dyDescent="0.3"/>
    <row r="343" customFormat="1" ht="13.5" x14ac:dyDescent="0.3"/>
    <row r="344" customFormat="1" ht="13.5" x14ac:dyDescent="0.3"/>
    <row r="345" customFormat="1" ht="13.5" x14ac:dyDescent="0.3"/>
    <row r="346" customFormat="1" ht="13.5" x14ac:dyDescent="0.3"/>
    <row r="347" customFormat="1" ht="13.5" x14ac:dyDescent="0.3"/>
    <row r="348" customFormat="1" ht="13.5" x14ac:dyDescent="0.3"/>
    <row r="349" customFormat="1" ht="13.5" x14ac:dyDescent="0.3"/>
    <row r="350" customFormat="1" ht="13.5" x14ac:dyDescent="0.3"/>
    <row r="351" customFormat="1" ht="13.5" x14ac:dyDescent="0.3"/>
    <row r="352" customFormat="1" ht="13.5" x14ac:dyDescent="0.3"/>
    <row r="353" customFormat="1" ht="13.5" x14ac:dyDescent="0.3"/>
    <row r="354" customFormat="1" ht="13.5" x14ac:dyDescent="0.3"/>
    <row r="355" customFormat="1" ht="13.5" x14ac:dyDescent="0.3"/>
    <row r="356" customFormat="1" ht="13.5" x14ac:dyDescent="0.3"/>
    <row r="357" customFormat="1" ht="13.5" x14ac:dyDescent="0.3"/>
    <row r="358" customFormat="1" ht="13.5" x14ac:dyDescent="0.3"/>
    <row r="359" customFormat="1" ht="13.5" x14ac:dyDescent="0.3"/>
    <row r="360" customFormat="1" ht="13.5" x14ac:dyDescent="0.3"/>
    <row r="361" customFormat="1" ht="13.5" x14ac:dyDescent="0.3"/>
    <row r="362" customFormat="1" ht="13.5" x14ac:dyDescent="0.3"/>
    <row r="363" customFormat="1" ht="13.5" x14ac:dyDescent="0.3"/>
    <row r="364" customFormat="1" ht="13.5" x14ac:dyDescent="0.3"/>
    <row r="365" customFormat="1" ht="13.5" x14ac:dyDescent="0.3"/>
    <row r="366" customFormat="1" ht="13.5" x14ac:dyDescent="0.3"/>
    <row r="367" customFormat="1" ht="13.5" x14ac:dyDescent="0.3"/>
    <row r="368" customFormat="1" ht="13.5" x14ac:dyDescent="0.3"/>
    <row r="369" customFormat="1" ht="13.5" x14ac:dyDescent="0.3"/>
    <row r="370" customFormat="1" ht="13.5" x14ac:dyDescent="0.3"/>
    <row r="371" customFormat="1" ht="13.5" x14ac:dyDescent="0.3"/>
    <row r="372" customFormat="1" ht="13.5" x14ac:dyDescent="0.3"/>
    <row r="373" customFormat="1" ht="13.5" x14ac:dyDescent="0.3"/>
    <row r="374" customFormat="1" ht="13.5" x14ac:dyDescent="0.3"/>
    <row r="375" customFormat="1" ht="13.5" x14ac:dyDescent="0.3"/>
    <row r="376" customFormat="1" ht="13.5" x14ac:dyDescent="0.3"/>
    <row r="377" customFormat="1" ht="13.5" x14ac:dyDescent="0.3"/>
    <row r="378" customFormat="1" ht="13.5" x14ac:dyDescent="0.3"/>
    <row r="379" customFormat="1" ht="13.5" x14ac:dyDescent="0.3"/>
    <row r="380" customFormat="1" ht="13.5" x14ac:dyDescent="0.3"/>
    <row r="381" customFormat="1" ht="13.5" x14ac:dyDescent="0.3"/>
    <row r="382" customFormat="1" ht="13.5" x14ac:dyDescent="0.3"/>
    <row r="383" customFormat="1" ht="13.5" x14ac:dyDescent="0.3"/>
    <row r="384" customFormat="1" ht="13.5" x14ac:dyDescent="0.3"/>
    <row r="385" customFormat="1" ht="13.5" x14ac:dyDescent="0.3"/>
    <row r="386" customFormat="1" ht="13.5" x14ac:dyDescent="0.3"/>
    <row r="387" customFormat="1" ht="13.5" x14ac:dyDescent="0.3"/>
    <row r="388" customFormat="1" ht="13.5" x14ac:dyDescent="0.3"/>
    <row r="389" customFormat="1" ht="13.5" x14ac:dyDescent="0.3"/>
    <row r="390" customFormat="1" ht="13.5" x14ac:dyDescent="0.3"/>
    <row r="391" customFormat="1" ht="13.5" x14ac:dyDescent="0.3"/>
    <row r="392" customFormat="1" ht="13.5" x14ac:dyDescent="0.3"/>
    <row r="393" customFormat="1" ht="13.5" x14ac:dyDescent="0.3"/>
    <row r="394" customFormat="1" ht="13.5" x14ac:dyDescent="0.3"/>
    <row r="395" customFormat="1" ht="13.5" x14ac:dyDescent="0.3"/>
    <row r="396" customFormat="1" ht="13.5" x14ac:dyDescent="0.3"/>
    <row r="397" customFormat="1" ht="13.5" x14ac:dyDescent="0.3"/>
    <row r="398" customFormat="1" ht="13.5" x14ac:dyDescent="0.3"/>
    <row r="399" customFormat="1" ht="13.5" x14ac:dyDescent="0.3"/>
    <row r="400" customFormat="1" ht="13.5" x14ac:dyDescent="0.3"/>
    <row r="401" customFormat="1" ht="13.5" x14ac:dyDescent="0.3"/>
    <row r="402" customFormat="1" ht="13.5" x14ac:dyDescent="0.3"/>
    <row r="403" customFormat="1" ht="13.5" x14ac:dyDescent="0.3"/>
    <row r="404" customFormat="1" ht="13.5" x14ac:dyDescent="0.3"/>
    <row r="405" customFormat="1" ht="13.5" x14ac:dyDescent="0.3"/>
    <row r="406" customFormat="1" ht="13.5" x14ac:dyDescent="0.3"/>
    <row r="407" customFormat="1" ht="13.5" x14ac:dyDescent="0.3"/>
    <row r="408" customFormat="1" ht="13.5" x14ac:dyDescent="0.3"/>
    <row r="409" customFormat="1" ht="13.5" x14ac:dyDescent="0.3"/>
    <row r="410" customFormat="1" ht="13.5" x14ac:dyDescent="0.3"/>
    <row r="411" customFormat="1" ht="13.5" x14ac:dyDescent="0.3"/>
    <row r="412" customFormat="1" ht="13.5" x14ac:dyDescent="0.3"/>
    <row r="413" customFormat="1" ht="13.5" x14ac:dyDescent="0.3"/>
    <row r="414" customFormat="1" ht="13.5" x14ac:dyDescent="0.3"/>
    <row r="415" customFormat="1" ht="13.5" x14ac:dyDescent="0.3"/>
    <row r="416" customFormat="1" ht="13.5" x14ac:dyDescent="0.3"/>
    <row r="417" customFormat="1" ht="13.5" x14ac:dyDescent="0.3"/>
    <row r="418" customFormat="1" ht="13.5" x14ac:dyDescent="0.3"/>
    <row r="419" customFormat="1" ht="13.5" x14ac:dyDescent="0.3"/>
    <row r="420" customFormat="1" ht="13.5" x14ac:dyDescent="0.3"/>
    <row r="421" customFormat="1" ht="13.5" x14ac:dyDescent="0.3"/>
    <row r="422" customFormat="1" ht="13.5" x14ac:dyDescent="0.3"/>
    <row r="423" customFormat="1" ht="13.5" x14ac:dyDescent="0.3"/>
    <row r="424" customFormat="1" ht="13.5" x14ac:dyDescent="0.3"/>
    <row r="425" customFormat="1" ht="13.5" x14ac:dyDescent="0.3"/>
    <row r="426" customFormat="1" ht="13.5" x14ac:dyDescent="0.3"/>
    <row r="427" customFormat="1" ht="13.5" x14ac:dyDescent="0.3"/>
    <row r="428" customFormat="1" ht="13.5" x14ac:dyDescent="0.3"/>
    <row r="429" customFormat="1" ht="13.5" x14ac:dyDescent="0.3"/>
    <row r="430" customFormat="1" ht="13.5" x14ac:dyDescent="0.3"/>
    <row r="431" customFormat="1" ht="13.5" x14ac:dyDescent="0.3"/>
    <row r="432" customFormat="1" ht="13.5" x14ac:dyDescent="0.3"/>
    <row r="433" customFormat="1" ht="13.5" x14ac:dyDescent="0.3"/>
    <row r="434" customFormat="1" ht="13.5" x14ac:dyDescent="0.3"/>
    <row r="435" customFormat="1" ht="13.5" x14ac:dyDescent="0.3"/>
    <row r="436" customFormat="1" ht="13.5" x14ac:dyDescent="0.3"/>
    <row r="437" customFormat="1" ht="13.5" x14ac:dyDescent="0.3"/>
    <row r="438" customFormat="1" ht="13.5" x14ac:dyDescent="0.3"/>
    <row r="439" customFormat="1" ht="13.5" x14ac:dyDescent="0.3"/>
    <row r="440" customFormat="1" ht="13.5" x14ac:dyDescent="0.3"/>
    <row r="441" customFormat="1" ht="13.5" x14ac:dyDescent="0.3"/>
    <row r="442" customFormat="1" ht="13.5" x14ac:dyDescent="0.3"/>
    <row r="443" customFormat="1" ht="13.5" x14ac:dyDescent="0.3"/>
    <row r="444" customFormat="1" ht="13.5" x14ac:dyDescent="0.3"/>
    <row r="445" customFormat="1" ht="13.5" x14ac:dyDescent="0.3"/>
    <row r="446" customFormat="1" ht="13.5" x14ac:dyDescent="0.3"/>
    <row r="447" customFormat="1" ht="13.5" x14ac:dyDescent="0.3"/>
    <row r="448" customFormat="1" ht="13.5" x14ac:dyDescent="0.3"/>
    <row r="449" customFormat="1" ht="13.5" x14ac:dyDescent="0.3"/>
    <row r="450" customFormat="1" ht="13.5" x14ac:dyDescent="0.3"/>
    <row r="451" customFormat="1" ht="13.5" x14ac:dyDescent="0.3"/>
    <row r="452" customFormat="1" ht="13.5" x14ac:dyDescent="0.3"/>
    <row r="453" customFormat="1" ht="13.5" x14ac:dyDescent="0.3"/>
    <row r="454" customFormat="1" ht="13.5" x14ac:dyDescent="0.3"/>
    <row r="455" customFormat="1" ht="13.5" x14ac:dyDescent="0.3"/>
    <row r="456" customFormat="1" ht="13.5" x14ac:dyDescent="0.3"/>
    <row r="457" customFormat="1" ht="13.5" x14ac:dyDescent="0.3"/>
    <row r="458" customFormat="1" ht="13.5" x14ac:dyDescent="0.3"/>
    <row r="459" customFormat="1" ht="13.5" x14ac:dyDescent="0.3"/>
    <row r="460" customFormat="1" ht="13.5" x14ac:dyDescent="0.3"/>
    <row r="461" customFormat="1" ht="13.5" x14ac:dyDescent="0.3"/>
    <row r="462" customFormat="1" ht="13.5" x14ac:dyDescent="0.3"/>
    <row r="463" customFormat="1" ht="13.5" x14ac:dyDescent="0.3"/>
    <row r="464" customFormat="1" ht="13.5" x14ac:dyDescent="0.3"/>
    <row r="465" customFormat="1" ht="13.5" x14ac:dyDescent="0.3"/>
    <row r="466" customFormat="1" ht="13.5" x14ac:dyDescent="0.3"/>
    <row r="467" customFormat="1" ht="13.5" x14ac:dyDescent="0.3"/>
    <row r="468" customFormat="1" ht="13.5" x14ac:dyDescent="0.3"/>
    <row r="469" customFormat="1" ht="13.5" x14ac:dyDescent="0.3"/>
    <row r="470" customFormat="1" ht="13.5" x14ac:dyDescent="0.3"/>
    <row r="471" customFormat="1" ht="13.5" x14ac:dyDescent="0.3"/>
    <row r="472" customFormat="1" ht="13.5" x14ac:dyDescent="0.3"/>
    <row r="473" customFormat="1" ht="13.5" x14ac:dyDescent="0.3"/>
    <row r="474" customFormat="1" ht="13.5" x14ac:dyDescent="0.3"/>
    <row r="475" customFormat="1" ht="13.5" x14ac:dyDescent="0.3"/>
    <row r="476" customFormat="1" ht="13.5" x14ac:dyDescent="0.3"/>
    <row r="477" customFormat="1" ht="13.5" x14ac:dyDescent="0.3"/>
    <row r="478" customFormat="1" ht="13.5" x14ac:dyDescent="0.3"/>
    <row r="479" customFormat="1" ht="13.5" x14ac:dyDescent="0.3"/>
    <row r="480" customFormat="1" ht="13.5" x14ac:dyDescent="0.3"/>
    <row r="481" customFormat="1" ht="13.5" x14ac:dyDescent="0.3"/>
    <row r="482" customFormat="1" ht="13.5" x14ac:dyDescent="0.3"/>
    <row r="483" customFormat="1" ht="13.5" x14ac:dyDescent="0.3"/>
    <row r="484" customFormat="1" ht="13.5" x14ac:dyDescent="0.3"/>
    <row r="485" customFormat="1" ht="13.5" x14ac:dyDescent="0.3"/>
    <row r="486" customFormat="1" ht="13.5" x14ac:dyDescent="0.3"/>
    <row r="487" customFormat="1" ht="13.5" x14ac:dyDescent="0.3"/>
    <row r="488" customFormat="1" ht="13.5" x14ac:dyDescent="0.3"/>
    <row r="489" customFormat="1" ht="13.5" x14ac:dyDescent="0.3"/>
    <row r="490" customFormat="1" ht="13.5" x14ac:dyDescent="0.3"/>
    <row r="491" customFormat="1" ht="13.5" x14ac:dyDescent="0.3"/>
    <row r="492" customFormat="1" ht="13.5" x14ac:dyDescent="0.3"/>
    <row r="493" customFormat="1" ht="13.5" x14ac:dyDescent="0.3"/>
    <row r="494" customFormat="1" ht="13.5" x14ac:dyDescent="0.3"/>
    <row r="495" customFormat="1" ht="13.5" x14ac:dyDescent="0.3"/>
    <row r="496" customFormat="1" ht="13.5" x14ac:dyDescent="0.3"/>
    <row r="497" customFormat="1" ht="13.5" x14ac:dyDescent="0.3"/>
    <row r="498" customFormat="1" ht="13.5" x14ac:dyDescent="0.3"/>
    <row r="499" customFormat="1" ht="13.5" x14ac:dyDescent="0.3"/>
    <row r="500" customFormat="1" ht="13.5" x14ac:dyDescent="0.3"/>
    <row r="501" customFormat="1" ht="13.5" x14ac:dyDescent="0.3"/>
    <row r="502" customFormat="1" ht="13.5" x14ac:dyDescent="0.3"/>
    <row r="503" customFormat="1" ht="13.5" x14ac:dyDescent="0.3"/>
    <row r="504" customFormat="1" ht="13.5" x14ac:dyDescent="0.3"/>
    <row r="505" customFormat="1" ht="13.5" x14ac:dyDescent="0.3"/>
    <row r="506" customFormat="1" ht="13.5" x14ac:dyDescent="0.3"/>
    <row r="507" customFormat="1" ht="13.5" x14ac:dyDescent="0.3"/>
    <row r="508" customFormat="1" ht="13.5" x14ac:dyDescent="0.3"/>
    <row r="509" customFormat="1" ht="13.5" x14ac:dyDescent="0.3"/>
    <row r="510" customFormat="1" ht="13.5" x14ac:dyDescent="0.3"/>
    <row r="511" customFormat="1" ht="13.5" x14ac:dyDescent="0.3"/>
    <row r="512" customFormat="1" ht="13.5" x14ac:dyDescent="0.3"/>
    <row r="513" customFormat="1" ht="13.5" x14ac:dyDescent="0.3"/>
    <row r="514" customFormat="1" ht="13.5" x14ac:dyDescent="0.3"/>
    <row r="515" customFormat="1" ht="13.5" x14ac:dyDescent="0.3"/>
    <row r="516" customFormat="1" ht="13.5" x14ac:dyDescent="0.3"/>
    <row r="517" customFormat="1" ht="13.5" x14ac:dyDescent="0.3"/>
    <row r="518" customFormat="1" ht="13.5" x14ac:dyDescent="0.3"/>
    <row r="519" customFormat="1" ht="13.5" x14ac:dyDescent="0.3"/>
    <row r="520" customFormat="1" ht="13.5" x14ac:dyDescent="0.3"/>
    <row r="521" customFormat="1" ht="13.5" x14ac:dyDescent="0.3"/>
    <row r="522" customFormat="1" ht="13.5" x14ac:dyDescent="0.3"/>
    <row r="523" customFormat="1" ht="13.5" x14ac:dyDescent="0.3"/>
    <row r="524" customFormat="1" ht="13.5" x14ac:dyDescent="0.3"/>
    <row r="525" customFormat="1" ht="13.5" x14ac:dyDescent="0.3"/>
    <row r="526" customFormat="1" ht="13.5" x14ac:dyDescent="0.3"/>
    <row r="527" customFormat="1" ht="13.5" x14ac:dyDescent="0.3"/>
    <row r="528" customFormat="1" ht="13.5" x14ac:dyDescent="0.3"/>
    <row r="529" customFormat="1" ht="13.5" x14ac:dyDescent="0.3"/>
    <row r="530" customFormat="1" ht="13.5" x14ac:dyDescent="0.3"/>
    <row r="531" customFormat="1" ht="13.5" x14ac:dyDescent="0.3"/>
    <row r="532" customFormat="1" ht="13.5" x14ac:dyDescent="0.3"/>
    <row r="533" customFormat="1" ht="13.5" x14ac:dyDescent="0.3"/>
    <row r="534" customFormat="1" ht="13.5" x14ac:dyDescent="0.3"/>
    <row r="535" customFormat="1" ht="13.5" x14ac:dyDescent="0.3"/>
    <row r="536" customFormat="1" ht="13.5" x14ac:dyDescent="0.3"/>
    <row r="537" customFormat="1" ht="13.5" x14ac:dyDescent="0.3"/>
    <row r="538" customFormat="1" ht="13.5" x14ac:dyDescent="0.3"/>
    <row r="539" customFormat="1" ht="13.5" x14ac:dyDescent="0.3"/>
    <row r="540" customFormat="1" ht="13.5" x14ac:dyDescent="0.3"/>
    <row r="541" customFormat="1" ht="13.5" x14ac:dyDescent="0.3"/>
    <row r="542" customFormat="1" ht="13.5" x14ac:dyDescent="0.3"/>
    <row r="543" customFormat="1" ht="13.5" x14ac:dyDescent="0.3"/>
    <row r="544" customFormat="1" ht="13.5" x14ac:dyDescent="0.3"/>
    <row r="545" customFormat="1" ht="13.5" x14ac:dyDescent="0.3"/>
    <row r="546" customFormat="1" ht="13.5" x14ac:dyDescent="0.3"/>
    <row r="547" customFormat="1" ht="13.5" x14ac:dyDescent="0.3"/>
    <row r="548" customFormat="1" ht="13.5" x14ac:dyDescent="0.3"/>
    <row r="549" customFormat="1" ht="13.5" x14ac:dyDescent="0.3"/>
    <row r="550" customFormat="1" ht="13.5" x14ac:dyDescent="0.3"/>
    <row r="551" customFormat="1" ht="13.5" x14ac:dyDescent="0.3"/>
    <row r="552" customFormat="1" ht="13.5" x14ac:dyDescent="0.3"/>
    <row r="553" customFormat="1" ht="13.5" x14ac:dyDescent="0.3"/>
    <row r="554" customFormat="1" ht="13.5" x14ac:dyDescent="0.3"/>
    <row r="555" customFormat="1" ht="13.5" x14ac:dyDescent="0.3"/>
    <row r="556" customFormat="1" ht="13.5" x14ac:dyDescent="0.3"/>
    <row r="557" customFormat="1" ht="13.5" x14ac:dyDescent="0.3"/>
    <row r="558" customFormat="1" ht="13.5" x14ac:dyDescent="0.3"/>
    <row r="559" customFormat="1" ht="13.5" x14ac:dyDescent="0.3"/>
    <row r="560" customFormat="1" ht="13.5" x14ac:dyDescent="0.3"/>
    <row r="561" customFormat="1" ht="13.5" x14ac:dyDescent="0.3"/>
    <row r="562" customFormat="1" ht="13.5" x14ac:dyDescent="0.3"/>
    <row r="563" customFormat="1" ht="13.5" x14ac:dyDescent="0.3"/>
    <row r="564" customFormat="1" ht="13.5" x14ac:dyDescent="0.3"/>
    <row r="565" customFormat="1" ht="13.5" x14ac:dyDescent="0.3"/>
    <row r="566" customFormat="1" ht="13.5" x14ac:dyDescent="0.3"/>
    <row r="567" customFormat="1" ht="13.5" x14ac:dyDescent="0.3"/>
    <row r="568" customFormat="1" ht="13.5" x14ac:dyDescent="0.3"/>
    <row r="569" customFormat="1" ht="13.5" x14ac:dyDescent="0.3"/>
    <row r="570" customFormat="1" ht="13.5" x14ac:dyDescent="0.3"/>
    <row r="571" customFormat="1" ht="13.5" x14ac:dyDescent="0.3"/>
    <row r="572" customFormat="1" ht="13.5" x14ac:dyDescent="0.3"/>
    <row r="573" customFormat="1" ht="13.5" x14ac:dyDescent="0.3"/>
    <row r="574" customFormat="1" ht="13.5" x14ac:dyDescent="0.3"/>
    <row r="575" customFormat="1" ht="13.5" x14ac:dyDescent="0.3"/>
    <row r="576" customFormat="1" ht="13.5" x14ac:dyDescent="0.3"/>
    <row r="577" customFormat="1" ht="13.5" x14ac:dyDescent="0.3"/>
    <row r="578" customFormat="1" ht="13.5" x14ac:dyDescent="0.3"/>
    <row r="579" customFormat="1" ht="13.5" x14ac:dyDescent="0.3"/>
    <row r="580" customFormat="1" ht="13.5" x14ac:dyDescent="0.3"/>
    <row r="581" customFormat="1" ht="13.5" x14ac:dyDescent="0.3"/>
    <row r="582" customFormat="1" ht="13.5" x14ac:dyDescent="0.3"/>
    <row r="583" customFormat="1" ht="13.5" x14ac:dyDescent="0.3"/>
    <row r="584" customFormat="1" ht="13.5" x14ac:dyDescent="0.3"/>
    <row r="585" customFormat="1" ht="13.5" x14ac:dyDescent="0.3"/>
    <row r="586" customFormat="1" ht="13.5" x14ac:dyDescent="0.3"/>
    <row r="587" customFormat="1" ht="13.5" x14ac:dyDescent="0.3"/>
    <row r="588" customFormat="1" ht="13.5" x14ac:dyDescent="0.3"/>
    <row r="589" customFormat="1" ht="13.5" x14ac:dyDescent="0.3"/>
    <row r="590" customFormat="1" ht="13.5" x14ac:dyDescent="0.3"/>
    <row r="591" customFormat="1" ht="13.5" x14ac:dyDescent="0.3"/>
    <row r="592" customFormat="1" ht="13.5" x14ac:dyDescent="0.3"/>
    <row r="593" customFormat="1" ht="13.5" x14ac:dyDescent="0.3"/>
    <row r="594" customFormat="1" ht="13.5" x14ac:dyDescent="0.3"/>
    <row r="595" customFormat="1" ht="13.5" x14ac:dyDescent="0.3"/>
    <row r="596" customFormat="1" ht="13.5" x14ac:dyDescent="0.3"/>
    <row r="597" customFormat="1" ht="13.5" x14ac:dyDescent="0.3"/>
    <row r="598" customFormat="1" ht="13.5" x14ac:dyDescent="0.3"/>
    <row r="599" customFormat="1" ht="13.5" x14ac:dyDescent="0.3"/>
    <row r="600" customFormat="1" ht="13.5" x14ac:dyDescent="0.3"/>
    <row r="601" customFormat="1" ht="13.5" x14ac:dyDescent="0.3"/>
    <row r="602" customFormat="1" ht="13.5" x14ac:dyDescent="0.3"/>
    <row r="603" customFormat="1" ht="13.5" x14ac:dyDescent="0.3"/>
    <row r="604" customFormat="1" ht="13.5" x14ac:dyDescent="0.3"/>
    <row r="605" customFormat="1" ht="13.5" x14ac:dyDescent="0.3"/>
    <row r="606" customFormat="1" ht="13.5" x14ac:dyDescent="0.3"/>
    <row r="607" customFormat="1" ht="13.5" x14ac:dyDescent="0.3"/>
    <row r="608" customFormat="1" ht="13.5" x14ac:dyDescent="0.3"/>
    <row r="609" customFormat="1" ht="13.5" x14ac:dyDescent="0.3"/>
    <row r="610" customFormat="1" ht="13.5" x14ac:dyDescent="0.3"/>
    <row r="611" customFormat="1" ht="13.5" x14ac:dyDescent="0.3"/>
    <row r="612" customFormat="1" ht="13.5" x14ac:dyDescent="0.3"/>
    <row r="613" customFormat="1" ht="13.5" x14ac:dyDescent="0.3"/>
    <row r="614" customFormat="1" ht="13.5" x14ac:dyDescent="0.3"/>
    <row r="615" customFormat="1" ht="13.5" x14ac:dyDescent="0.3"/>
    <row r="616" customFormat="1" ht="13.5" x14ac:dyDescent="0.3"/>
    <row r="617" customFormat="1" ht="13.5" x14ac:dyDescent="0.3"/>
    <row r="618" customFormat="1" ht="13.5" x14ac:dyDescent="0.3"/>
    <row r="619" customFormat="1" ht="13.5" x14ac:dyDescent="0.3"/>
    <row r="620" customFormat="1" ht="13.5" x14ac:dyDescent="0.3"/>
    <row r="621" customFormat="1" ht="13.5" x14ac:dyDescent="0.3"/>
    <row r="622" customFormat="1" ht="13.5" x14ac:dyDescent="0.3"/>
    <row r="623" customFormat="1" ht="13.5" x14ac:dyDescent="0.3"/>
    <row r="624" customFormat="1" ht="13.5" x14ac:dyDescent="0.3"/>
    <row r="625" customFormat="1" ht="13.5" x14ac:dyDescent="0.3"/>
    <row r="626" customFormat="1" ht="13.5" x14ac:dyDescent="0.3"/>
    <row r="627" customFormat="1" ht="13.5" x14ac:dyDescent="0.3"/>
    <row r="628" customFormat="1" ht="13.5" x14ac:dyDescent="0.3"/>
    <row r="629" customFormat="1" ht="13.5" x14ac:dyDescent="0.3"/>
    <row r="630" customFormat="1" ht="13.5" x14ac:dyDescent="0.3"/>
    <row r="631" customFormat="1" ht="13.5" x14ac:dyDescent="0.3"/>
    <row r="632" customFormat="1" ht="13.5" x14ac:dyDescent="0.3"/>
    <row r="633" customFormat="1" ht="13.5" x14ac:dyDescent="0.3"/>
    <row r="634" customFormat="1" ht="13.5" x14ac:dyDescent="0.3"/>
    <row r="635" customFormat="1" ht="13.5" x14ac:dyDescent="0.3"/>
    <row r="636" customFormat="1" ht="13.5" x14ac:dyDescent="0.3"/>
    <row r="637" customFormat="1" ht="13.5" x14ac:dyDescent="0.3"/>
    <row r="638" customFormat="1" ht="13.5" x14ac:dyDescent="0.3"/>
    <row r="639" customFormat="1" ht="13.5" x14ac:dyDescent="0.3"/>
    <row r="640" customFormat="1" ht="13.5" x14ac:dyDescent="0.3"/>
    <row r="641" customFormat="1" ht="13.5" x14ac:dyDescent="0.3"/>
    <row r="642" customFormat="1" ht="13.5" x14ac:dyDescent="0.3"/>
    <row r="643" customFormat="1" ht="13.5" x14ac:dyDescent="0.3"/>
    <row r="644" customFormat="1" ht="13.5" x14ac:dyDescent="0.3"/>
    <row r="645" customFormat="1" ht="13.5" x14ac:dyDescent="0.3"/>
    <row r="646" customFormat="1" ht="13.5" x14ac:dyDescent="0.3"/>
    <row r="647" customFormat="1" ht="13.5" x14ac:dyDescent="0.3"/>
    <row r="648" customFormat="1" ht="13.5" x14ac:dyDescent="0.3"/>
    <row r="649" customFormat="1" ht="13.5" x14ac:dyDescent="0.3"/>
    <row r="650" customFormat="1" ht="13.5" x14ac:dyDescent="0.3"/>
    <row r="651" customFormat="1" ht="13.5" x14ac:dyDescent="0.3"/>
    <row r="652" customFormat="1" ht="13.5" x14ac:dyDescent="0.3"/>
    <row r="653" customFormat="1" ht="13.5" x14ac:dyDescent="0.3"/>
    <row r="654" customFormat="1" ht="13.5" x14ac:dyDescent="0.3"/>
    <row r="655" customFormat="1" ht="13.5" x14ac:dyDescent="0.3"/>
    <row r="656" customFormat="1" ht="13.5" x14ac:dyDescent="0.3"/>
    <row r="657" customFormat="1" ht="13.5" x14ac:dyDescent="0.3"/>
    <row r="658" customFormat="1" ht="13.5" x14ac:dyDescent="0.3"/>
    <row r="659" customFormat="1" ht="13.5" x14ac:dyDescent="0.3"/>
    <row r="660" customFormat="1" ht="13.5" x14ac:dyDescent="0.3"/>
    <row r="661" customFormat="1" ht="13.5" x14ac:dyDescent="0.3"/>
    <row r="662" customFormat="1" ht="13.5" x14ac:dyDescent="0.3"/>
    <row r="663" customFormat="1" ht="13.5" x14ac:dyDescent="0.3"/>
    <row r="664" customFormat="1" ht="13.5" x14ac:dyDescent="0.3"/>
    <row r="665" customFormat="1" ht="13.5" x14ac:dyDescent="0.3"/>
    <row r="666" customFormat="1" ht="13.5" x14ac:dyDescent="0.3"/>
    <row r="667" customFormat="1" ht="13.5" x14ac:dyDescent="0.3"/>
    <row r="668" customFormat="1" ht="13.5" x14ac:dyDescent="0.3"/>
    <row r="669" customFormat="1" ht="13.5" x14ac:dyDescent="0.3"/>
    <row r="670" customFormat="1" ht="13.5" x14ac:dyDescent="0.3"/>
    <row r="671" customFormat="1" ht="13.5" x14ac:dyDescent="0.3"/>
    <row r="672" customFormat="1" ht="13.5" x14ac:dyDescent="0.3"/>
    <row r="673" customFormat="1" ht="13.5" x14ac:dyDescent="0.3"/>
    <row r="674" customFormat="1" ht="13.5" x14ac:dyDescent="0.3"/>
    <row r="675" customFormat="1" ht="13.5" x14ac:dyDescent="0.3"/>
    <row r="676" customFormat="1" ht="13.5" x14ac:dyDescent="0.3"/>
    <row r="677" customFormat="1" ht="13.5" x14ac:dyDescent="0.3"/>
    <row r="678" customFormat="1" ht="13.5" x14ac:dyDescent="0.3"/>
    <row r="679" customFormat="1" ht="13.5" x14ac:dyDescent="0.3"/>
    <row r="680" customFormat="1" ht="13.5" x14ac:dyDescent="0.3"/>
    <row r="681" customFormat="1" ht="13.5" x14ac:dyDescent="0.3"/>
    <row r="682" customFormat="1" ht="13.5" x14ac:dyDescent="0.3"/>
    <row r="683" customFormat="1" ht="13.5" x14ac:dyDescent="0.3"/>
    <row r="684" customFormat="1" ht="13.5" x14ac:dyDescent="0.3"/>
    <row r="685" customFormat="1" ht="13.5" x14ac:dyDescent="0.3"/>
    <row r="686" customFormat="1" ht="13.5" x14ac:dyDescent="0.3"/>
    <row r="687" customFormat="1" ht="13.5" x14ac:dyDescent="0.3"/>
    <row r="688" customFormat="1" ht="13.5" x14ac:dyDescent="0.3"/>
    <row r="689" customFormat="1" ht="13.5" x14ac:dyDescent="0.3"/>
    <row r="690" customFormat="1" ht="13.5" x14ac:dyDescent="0.3"/>
    <row r="691" customFormat="1" ht="13.5" x14ac:dyDescent="0.3"/>
    <row r="692" customFormat="1" ht="13.5" x14ac:dyDescent="0.3"/>
    <row r="693" customFormat="1" ht="13.5" x14ac:dyDescent="0.3"/>
    <row r="694" customFormat="1" ht="13.5" x14ac:dyDescent="0.3"/>
    <row r="695" customFormat="1" ht="13.5" x14ac:dyDescent="0.3"/>
    <row r="696" customFormat="1" ht="13.5" x14ac:dyDescent="0.3"/>
    <row r="697" customFormat="1" ht="13.5" x14ac:dyDescent="0.3"/>
    <row r="698" customFormat="1" ht="13.5" x14ac:dyDescent="0.3"/>
    <row r="699" customFormat="1" ht="13.5" x14ac:dyDescent="0.3"/>
    <row r="700" customFormat="1" ht="13.5" x14ac:dyDescent="0.3"/>
    <row r="701" customFormat="1" ht="13.5" x14ac:dyDescent="0.3"/>
    <row r="702" customFormat="1" ht="13.5" x14ac:dyDescent="0.3"/>
    <row r="703" customFormat="1" ht="13.5" x14ac:dyDescent="0.3"/>
    <row r="704" customFormat="1" ht="13.5" x14ac:dyDescent="0.3"/>
    <row r="705" customFormat="1" ht="13.5" x14ac:dyDescent="0.3"/>
    <row r="706" customFormat="1" ht="13.5" x14ac:dyDescent="0.3"/>
    <row r="707" customFormat="1" ht="13.5" x14ac:dyDescent="0.3"/>
    <row r="708" customFormat="1" ht="13.5" x14ac:dyDescent="0.3"/>
    <row r="709" customFormat="1" ht="13.5" x14ac:dyDescent="0.3"/>
    <row r="710" customFormat="1" ht="13.5" x14ac:dyDescent="0.3"/>
    <row r="711" customFormat="1" ht="13.5" x14ac:dyDescent="0.3"/>
    <row r="712" customFormat="1" ht="13.5" x14ac:dyDescent="0.3"/>
    <row r="713" customFormat="1" ht="13.5" x14ac:dyDescent="0.3"/>
    <row r="714" customFormat="1" ht="13.5" x14ac:dyDescent="0.3"/>
    <row r="715" customFormat="1" ht="13.5" x14ac:dyDescent="0.3"/>
    <row r="716" customFormat="1" ht="13.5" x14ac:dyDescent="0.3"/>
    <row r="717" customFormat="1" ht="13.5" x14ac:dyDescent="0.3"/>
    <row r="718" customFormat="1" ht="13.5" x14ac:dyDescent="0.3"/>
    <row r="719" customFormat="1" ht="13.5" x14ac:dyDescent="0.3"/>
    <row r="720" customFormat="1" ht="13.5" x14ac:dyDescent="0.3"/>
    <row r="721" customFormat="1" ht="13.5" x14ac:dyDescent="0.3"/>
    <row r="722" customFormat="1" ht="13.5" x14ac:dyDescent="0.3"/>
    <row r="723" customFormat="1" ht="13.5" x14ac:dyDescent="0.3"/>
    <row r="724" customFormat="1" ht="13.5" x14ac:dyDescent="0.3"/>
    <row r="725" customFormat="1" ht="13.5" x14ac:dyDescent="0.3"/>
    <row r="726" customFormat="1" ht="13.5" x14ac:dyDescent="0.3"/>
    <row r="727" customFormat="1" ht="13.5" x14ac:dyDescent="0.3"/>
    <row r="728" customFormat="1" ht="13.5" x14ac:dyDescent="0.3"/>
    <row r="729" customFormat="1" ht="13.5" x14ac:dyDescent="0.3"/>
    <row r="730" customFormat="1" ht="13.5" x14ac:dyDescent="0.3"/>
    <row r="731" customFormat="1" ht="13.5" x14ac:dyDescent="0.3"/>
    <row r="732" customFormat="1" ht="13.5" x14ac:dyDescent="0.3"/>
    <row r="733" customFormat="1" ht="13.5" x14ac:dyDescent="0.3"/>
    <row r="734" customFormat="1" ht="13.5" x14ac:dyDescent="0.3"/>
    <row r="735" customFormat="1" ht="13.5" x14ac:dyDescent="0.3"/>
    <row r="736" customFormat="1" ht="13.5" x14ac:dyDescent="0.3"/>
    <row r="737" customFormat="1" ht="13.5" x14ac:dyDescent="0.3"/>
    <row r="738" customFormat="1" ht="13.5" x14ac:dyDescent="0.3"/>
    <row r="739" customFormat="1" ht="13.5" x14ac:dyDescent="0.3"/>
    <row r="740" customFormat="1" ht="13.5" x14ac:dyDescent="0.3"/>
    <row r="741" customFormat="1" ht="13.5" x14ac:dyDescent="0.3"/>
    <row r="742" customFormat="1" ht="13.5" x14ac:dyDescent="0.3"/>
    <row r="743" customFormat="1" ht="13.5" x14ac:dyDescent="0.3"/>
    <row r="744" customFormat="1" ht="13.5" x14ac:dyDescent="0.3"/>
    <row r="745" customFormat="1" ht="13.5" x14ac:dyDescent="0.3"/>
    <row r="746" customFormat="1" ht="13.5" x14ac:dyDescent="0.3"/>
    <row r="747" customFormat="1" ht="13.5" x14ac:dyDescent="0.3"/>
    <row r="748" customFormat="1" ht="13.5" x14ac:dyDescent="0.3"/>
    <row r="749" customFormat="1" ht="13.5" x14ac:dyDescent="0.3"/>
    <row r="750" customFormat="1" ht="13.5" x14ac:dyDescent="0.3"/>
    <row r="751" customFormat="1" ht="13.5" x14ac:dyDescent="0.3"/>
    <row r="752" customFormat="1" ht="13.5" x14ac:dyDescent="0.3"/>
    <row r="753" customFormat="1" ht="13.5" x14ac:dyDescent="0.3"/>
    <row r="754" customFormat="1" ht="13.5" x14ac:dyDescent="0.3"/>
    <row r="755" customFormat="1" ht="13.5" x14ac:dyDescent="0.3"/>
    <row r="756" customFormat="1" ht="13.5" x14ac:dyDescent="0.3"/>
    <row r="757" customFormat="1" ht="13.5" x14ac:dyDescent="0.3"/>
    <row r="758" customFormat="1" ht="13.5" x14ac:dyDescent="0.3"/>
    <row r="759" customFormat="1" ht="13.5" x14ac:dyDescent="0.3"/>
    <row r="760" customFormat="1" ht="13.5" x14ac:dyDescent="0.3"/>
    <row r="761" customFormat="1" ht="13.5" x14ac:dyDescent="0.3"/>
    <row r="762" customFormat="1" ht="13.5" x14ac:dyDescent="0.3"/>
    <row r="763" customFormat="1" ht="13.5" x14ac:dyDescent="0.3"/>
    <row r="764" customFormat="1" ht="13.5" x14ac:dyDescent="0.3"/>
    <row r="765" customFormat="1" ht="13.5" x14ac:dyDescent="0.3"/>
    <row r="766" customFormat="1" ht="13.5" x14ac:dyDescent="0.3"/>
    <row r="767" customFormat="1" ht="13.5" x14ac:dyDescent="0.3"/>
    <row r="768" customFormat="1" ht="13.5" x14ac:dyDescent="0.3"/>
    <row r="769" customFormat="1" ht="13.5" x14ac:dyDescent="0.3"/>
    <row r="770" customFormat="1" ht="13.5" x14ac:dyDescent="0.3"/>
    <row r="771" customFormat="1" ht="13.5" x14ac:dyDescent="0.3"/>
    <row r="772" customFormat="1" ht="13.5" x14ac:dyDescent="0.3"/>
    <row r="773" customFormat="1" ht="13.5" x14ac:dyDescent="0.3"/>
    <row r="774" customFormat="1" ht="13.5" x14ac:dyDescent="0.3"/>
    <row r="775" customFormat="1" ht="13.5" x14ac:dyDescent="0.3"/>
    <row r="776" customFormat="1" ht="13.5" x14ac:dyDescent="0.3"/>
    <row r="777" customFormat="1" ht="13.5" x14ac:dyDescent="0.3"/>
    <row r="778" customFormat="1" ht="13.5" x14ac:dyDescent="0.3"/>
    <row r="779" customFormat="1" ht="13.5" x14ac:dyDescent="0.3"/>
    <row r="780" customFormat="1" ht="13.5" x14ac:dyDescent="0.3"/>
    <row r="781" customFormat="1" ht="13.5" x14ac:dyDescent="0.3"/>
    <row r="782" customFormat="1" ht="13.5" x14ac:dyDescent="0.3"/>
    <row r="783" customFormat="1" ht="13.5" x14ac:dyDescent="0.3"/>
    <row r="784" customFormat="1" ht="13.5" x14ac:dyDescent="0.3"/>
    <row r="785" customFormat="1" ht="13.5" x14ac:dyDescent="0.3"/>
    <row r="786" customFormat="1" ht="13.5" x14ac:dyDescent="0.3"/>
    <row r="787" customFormat="1" ht="13.5" x14ac:dyDescent="0.3"/>
    <row r="788" customFormat="1" ht="13.5" x14ac:dyDescent="0.3"/>
    <row r="789" customFormat="1" ht="13.5" x14ac:dyDescent="0.3"/>
    <row r="790" customFormat="1" ht="13.5" x14ac:dyDescent="0.3"/>
    <row r="791" customFormat="1" ht="13.5" x14ac:dyDescent="0.3"/>
    <row r="792" customFormat="1" ht="13.5" x14ac:dyDescent="0.3"/>
    <row r="793" customFormat="1" ht="13.5" x14ac:dyDescent="0.3"/>
    <row r="794" customFormat="1" ht="13.5" x14ac:dyDescent="0.3"/>
    <row r="795" customFormat="1" ht="13.5" x14ac:dyDescent="0.3"/>
    <row r="796" customFormat="1" ht="13.5" x14ac:dyDescent="0.3"/>
    <row r="797" customFormat="1" ht="13.5" x14ac:dyDescent="0.3"/>
    <row r="798" customFormat="1" ht="13.5" x14ac:dyDescent="0.3"/>
    <row r="799" customFormat="1" ht="13.5" x14ac:dyDescent="0.3"/>
    <row r="800" customFormat="1" ht="13.5" x14ac:dyDescent="0.3"/>
    <row r="801" customFormat="1" ht="13.5" x14ac:dyDescent="0.3"/>
    <row r="802" customFormat="1" ht="13.5" x14ac:dyDescent="0.3"/>
    <row r="803" customFormat="1" ht="13.5" x14ac:dyDescent="0.3"/>
    <row r="804" customFormat="1" ht="13.5" x14ac:dyDescent="0.3"/>
    <row r="805" customFormat="1" ht="13.5" x14ac:dyDescent="0.3"/>
    <row r="806" customFormat="1" ht="13.5" x14ac:dyDescent="0.3"/>
    <row r="807" customFormat="1" ht="13.5" x14ac:dyDescent="0.3"/>
    <row r="808" customFormat="1" ht="13.5" x14ac:dyDescent="0.3"/>
    <row r="809" customFormat="1" ht="13.5" x14ac:dyDescent="0.3"/>
    <row r="810" customFormat="1" ht="13.5" x14ac:dyDescent="0.3"/>
    <row r="811" customFormat="1" ht="13.5" x14ac:dyDescent="0.3"/>
    <row r="812" customFormat="1" ht="13.5" x14ac:dyDescent="0.3"/>
    <row r="813" customFormat="1" ht="13.5" x14ac:dyDescent="0.3"/>
    <row r="814" customFormat="1" ht="13.5" x14ac:dyDescent="0.3"/>
    <row r="815" customFormat="1" ht="13.5" x14ac:dyDescent="0.3"/>
    <row r="816" customFormat="1" ht="13.5" x14ac:dyDescent="0.3"/>
    <row r="817" customFormat="1" ht="13.5" x14ac:dyDescent="0.3"/>
    <row r="818" customFormat="1" ht="13.5" x14ac:dyDescent="0.3"/>
    <row r="819" customFormat="1" ht="13.5" x14ac:dyDescent="0.3"/>
    <row r="820" customFormat="1" ht="13.5" x14ac:dyDescent="0.3"/>
    <row r="821" customFormat="1" ht="13.5" x14ac:dyDescent="0.3"/>
    <row r="822" customFormat="1" ht="13.5" x14ac:dyDescent="0.3"/>
    <row r="823" customFormat="1" ht="13.5" x14ac:dyDescent="0.3"/>
    <row r="824" customFormat="1" ht="13.5" x14ac:dyDescent="0.3"/>
    <row r="825" customFormat="1" ht="13.5" x14ac:dyDescent="0.3"/>
    <row r="826" customFormat="1" ht="13.5" x14ac:dyDescent="0.3"/>
    <row r="827" customFormat="1" ht="13.5" x14ac:dyDescent="0.3"/>
    <row r="828" customFormat="1" ht="13.5" x14ac:dyDescent="0.3"/>
    <row r="829" customFormat="1" ht="13.5" x14ac:dyDescent="0.3"/>
    <row r="830" customFormat="1" ht="13.5" x14ac:dyDescent="0.3"/>
    <row r="831" customFormat="1" ht="13.5" x14ac:dyDescent="0.3"/>
    <row r="832" customFormat="1" ht="13.5" x14ac:dyDescent="0.3"/>
    <row r="833" customFormat="1" ht="13.5" x14ac:dyDescent="0.3"/>
    <row r="834" customFormat="1" ht="13.5" x14ac:dyDescent="0.3"/>
    <row r="835" customFormat="1" ht="13.5" x14ac:dyDescent="0.3"/>
    <row r="836" customFormat="1" ht="13.5" x14ac:dyDescent="0.3"/>
    <row r="837" customFormat="1" ht="13.5" x14ac:dyDescent="0.3"/>
    <row r="838" customFormat="1" ht="13.5" x14ac:dyDescent="0.3"/>
    <row r="839" customFormat="1" ht="13.5" x14ac:dyDescent="0.3"/>
    <row r="840" customFormat="1" ht="13.5" x14ac:dyDescent="0.3"/>
    <row r="841" customFormat="1" ht="13.5" x14ac:dyDescent="0.3"/>
    <row r="842" customFormat="1" ht="13.5" x14ac:dyDescent="0.3"/>
    <row r="843" customFormat="1" ht="13.5" x14ac:dyDescent="0.3"/>
    <row r="844" customFormat="1" ht="13.5" x14ac:dyDescent="0.3"/>
    <row r="845" customFormat="1" ht="13.5" x14ac:dyDescent="0.3"/>
    <row r="846" customFormat="1" ht="13.5" x14ac:dyDescent="0.3"/>
    <row r="847" customFormat="1" ht="13.5" x14ac:dyDescent="0.3"/>
    <row r="848" customFormat="1" ht="13.5" x14ac:dyDescent="0.3"/>
    <row r="849" customFormat="1" ht="13.5" x14ac:dyDescent="0.3"/>
    <row r="850" customFormat="1" ht="13.5" x14ac:dyDescent="0.3"/>
    <row r="851" customFormat="1" ht="13.5" x14ac:dyDescent="0.3"/>
    <row r="852" customFormat="1" ht="13.5" x14ac:dyDescent="0.3"/>
    <row r="853" customFormat="1" ht="13.5" x14ac:dyDescent="0.3"/>
    <row r="854" customFormat="1" ht="13.5" x14ac:dyDescent="0.3"/>
    <row r="855" customFormat="1" ht="13.5" x14ac:dyDescent="0.3"/>
    <row r="856" customFormat="1" ht="13.5" x14ac:dyDescent="0.3"/>
    <row r="857" customFormat="1" ht="13.5" x14ac:dyDescent="0.3"/>
    <row r="858" customFormat="1" ht="13.5" x14ac:dyDescent="0.3"/>
    <row r="859" customFormat="1" ht="13.5" x14ac:dyDescent="0.3"/>
    <row r="860" customFormat="1" ht="13.5" x14ac:dyDescent="0.3"/>
    <row r="861" customFormat="1" ht="13.5" x14ac:dyDescent="0.3"/>
    <row r="862" customFormat="1" ht="13.5" x14ac:dyDescent="0.3"/>
    <row r="863" customFormat="1" ht="13.5" x14ac:dyDescent="0.3"/>
    <row r="864" customFormat="1" ht="13.5" x14ac:dyDescent="0.3"/>
    <row r="865" customFormat="1" ht="13.5" x14ac:dyDescent="0.3"/>
    <row r="866" customFormat="1" ht="13.5" x14ac:dyDescent="0.3"/>
    <row r="867" customFormat="1" ht="13.5" x14ac:dyDescent="0.3"/>
    <row r="868" customFormat="1" ht="13.5" x14ac:dyDescent="0.3"/>
    <row r="869" customFormat="1" ht="13.5" x14ac:dyDescent="0.3"/>
    <row r="870" customFormat="1" ht="13.5" x14ac:dyDescent="0.3"/>
    <row r="871" customFormat="1" ht="13.5" x14ac:dyDescent="0.3"/>
    <row r="872" customFormat="1" ht="13.5" x14ac:dyDescent="0.3"/>
    <row r="873" customFormat="1" ht="13.5" x14ac:dyDescent="0.3"/>
    <row r="874" customFormat="1" ht="13.5" x14ac:dyDescent="0.3"/>
    <row r="875" customFormat="1" ht="13.5" x14ac:dyDescent="0.3"/>
    <row r="876" customFormat="1" ht="13.5" x14ac:dyDescent="0.3"/>
    <row r="877" customFormat="1" ht="13.5" x14ac:dyDescent="0.3"/>
    <row r="878" customFormat="1" ht="13.5" x14ac:dyDescent="0.3"/>
    <row r="879" customFormat="1" ht="13.5" x14ac:dyDescent="0.3"/>
    <row r="880" customFormat="1" ht="13.5" x14ac:dyDescent="0.3"/>
    <row r="881" customFormat="1" ht="13.5" x14ac:dyDescent="0.3"/>
    <row r="882" customFormat="1" ht="13.5" x14ac:dyDescent="0.3"/>
    <row r="883" customFormat="1" ht="13.5" x14ac:dyDescent="0.3"/>
    <row r="884" customFormat="1" ht="13.5" x14ac:dyDescent="0.3"/>
    <row r="885" customFormat="1" ht="13.5" x14ac:dyDescent="0.3"/>
    <row r="886" customFormat="1" ht="13.5" x14ac:dyDescent="0.3"/>
    <row r="887" customFormat="1" ht="13.5" x14ac:dyDescent="0.3"/>
    <row r="888" customFormat="1" ht="13.5" x14ac:dyDescent="0.3"/>
    <row r="889" customFormat="1" ht="13.5" x14ac:dyDescent="0.3"/>
    <row r="890" customFormat="1" ht="13.5" x14ac:dyDescent="0.3"/>
    <row r="891" customFormat="1" ht="13.5" x14ac:dyDescent="0.3"/>
    <row r="892" customFormat="1" ht="13.5" x14ac:dyDescent="0.3"/>
    <row r="893" customFormat="1" ht="13.5" x14ac:dyDescent="0.3"/>
    <row r="894" customFormat="1" ht="13.5" x14ac:dyDescent="0.3"/>
    <row r="895" customFormat="1" ht="13.5" x14ac:dyDescent="0.3"/>
    <row r="896" customFormat="1" ht="13.5" x14ac:dyDescent="0.3"/>
    <row r="897" customFormat="1" ht="13.5" x14ac:dyDescent="0.3"/>
    <row r="898" customFormat="1" ht="13.5" x14ac:dyDescent="0.3"/>
    <row r="899" customFormat="1" ht="13.5" x14ac:dyDescent="0.3"/>
    <row r="900" customFormat="1" ht="13.5" x14ac:dyDescent="0.3"/>
    <row r="901" customFormat="1" ht="13.5" x14ac:dyDescent="0.3"/>
    <row r="902" customFormat="1" ht="13.5" x14ac:dyDescent="0.3"/>
    <row r="903" customFormat="1" ht="13.5" x14ac:dyDescent="0.3"/>
    <row r="904" customFormat="1" ht="13.5" x14ac:dyDescent="0.3"/>
    <row r="905" customFormat="1" ht="13.5" x14ac:dyDescent="0.3"/>
    <row r="906" customFormat="1" ht="13.5" x14ac:dyDescent="0.3"/>
    <row r="907" customFormat="1" ht="13.5" x14ac:dyDescent="0.3"/>
    <row r="908" customFormat="1" ht="13.5" x14ac:dyDescent="0.3"/>
    <row r="909" customFormat="1" ht="13.5" x14ac:dyDescent="0.3"/>
    <row r="910" customFormat="1" ht="13.5" x14ac:dyDescent="0.3"/>
    <row r="911" customFormat="1" ht="13.5" x14ac:dyDescent="0.3"/>
    <row r="912" customFormat="1" ht="13.5" x14ac:dyDescent="0.3"/>
    <row r="913" customFormat="1" ht="13.5" x14ac:dyDescent="0.3"/>
    <row r="914" customFormat="1" ht="13.5" x14ac:dyDescent="0.3"/>
    <row r="915" customFormat="1" ht="13.5" x14ac:dyDescent="0.3"/>
    <row r="916" customFormat="1" ht="13.5" x14ac:dyDescent="0.3"/>
    <row r="917" customFormat="1" ht="13.5" x14ac:dyDescent="0.3"/>
    <row r="918" customFormat="1" ht="13.5" x14ac:dyDescent="0.3"/>
    <row r="919" customFormat="1" ht="13.5" x14ac:dyDescent="0.3"/>
    <row r="920" customFormat="1" ht="13.5" x14ac:dyDescent="0.3"/>
    <row r="921" customFormat="1" ht="13.5" x14ac:dyDescent="0.3"/>
    <row r="922" customFormat="1" ht="13.5" x14ac:dyDescent="0.3"/>
    <row r="923" customFormat="1" ht="13.5" x14ac:dyDescent="0.3"/>
    <row r="924" customFormat="1" ht="13.5" x14ac:dyDescent="0.3"/>
    <row r="925" customFormat="1" ht="13.5" x14ac:dyDescent="0.3"/>
    <row r="926" customFormat="1" ht="13.5" x14ac:dyDescent="0.3"/>
    <row r="927" customFormat="1" ht="13.5" x14ac:dyDescent="0.3"/>
    <row r="928" customFormat="1" ht="13.5" x14ac:dyDescent="0.3"/>
    <row r="929" customFormat="1" ht="13.5" x14ac:dyDescent="0.3"/>
    <row r="930" customFormat="1" ht="13.5" x14ac:dyDescent="0.3"/>
    <row r="931" customFormat="1" ht="13.5" x14ac:dyDescent="0.3"/>
    <row r="932" customFormat="1" ht="13.5" x14ac:dyDescent="0.3"/>
    <row r="933" customFormat="1" ht="13.5" x14ac:dyDescent="0.3"/>
    <row r="934" customFormat="1" ht="13.5" x14ac:dyDescent="0.3"/>
    <row r="935" customFormat="1" ht="13.5" x14ac:dyDescent="0.3"/>
    <row r="936" customFormat="1" ht="13.5" x14ac:dyDescent="0.3"/>
    <row r="937" customFormat="1" ht="13.5" x14ac:dyDescent="0.3"/>
    <row r="938" customFormat="1" ht="13.5" x14ac:dyDescent="0.3"/>
    <row r="939" customFormat="1" ht="13.5" x14ac:dyDescent="0.3"/>
    <row r="940" customFormat="1" ht="13.5" x14ac:dyDescent="0.3"/>
    <row r="941" customFormat="1" ht="13.5" x14ac:dyDescent="0.3"/>
    <row r="942" customFormat="1" ht="13.5" x14ac:dyDescent="0.3"/>
    <row r="943" customFormat="1" ht="13.5" x14ac:dyDescent="0.3"/>
    <row r="944" customFormat="1" ht="13.5" x14ac:dyDescent="0.3"/>
    <row r="945" customFormat="1" ht="13.5" x14ac:dyDescent="0.3"/>
    <row r="946" customFormat="1" ht="13.5" x14ac:dyDescent="0.3"/>
    <row r="947" customFormat="1" ht="13.5" x14ac:dyDescent="0.3"/>
    <row r="948" customFormat="1" ht="13.5" x14ac:dyDescent="0.3"/>
    <row r="949" customFormat="1" ht="13.5" x14ac:dyDescent="0.3"/>
    <row r="950" customFormat="1" ht="13.5" x14ac:dyDescent="0.3"/>
    <row r="951" customFormat="1" ht="13.5" x14ac:dyDescent="0.3"/>
    <row r="952" customFormat="1" ht="13.5" x14ac:dyDescent="0.3"/>
    <row r="953" customFormat="1" ht="13.5" x14ac:dyDescent="0.3"/>
    <row r="954" customFormat="1" ht="13.5" x14ac:dyDescent="0.3"/>
    <row r="955" customFormat="1" ht="13.5" x14ac:dyDescent="0.3"/>
    <row r="956" customFormat="1" ht="13.5" x14ac:dyDescent="0.3"/>
    <row r="957" customFormat="1" ht="13.5" x14ac:dyDescent="0.3"/>
    <row r="958" customFormat="1" ht="13.5" x14ac:dyDescent="0.3"/>
    <row r="959" customFormat="1" ht="13.5" x14ac:dyDescent="0.3"/>
    <row r="960" customFormat="1" ht="13.5" x14ac:dyDescent="0.3"/>
    <row r="961" customFormat="1" ht="13.5" x14ac:dyDescent="0.3"/>
    <row r="962" customFormat="1" ht="13.5" x14ac:dyDescent="0.3"/>
    <row r="963" customFormat="1" ht="13.5" x14ac:dyDescent="0.3"/>
    <row r="964" customFormat="1" ht="13.5" x14ac:dyDescent="0.3"/>
    <row r="965" customFormat="1" ht="13.5" x14ac:dyDescent="0.3"/>
    <row r="966" customFormat="1" ht="13.5" x14ac:dyDescent="0.3"/>
    <row r="967" customFormat="1" ht="13.5" x14ac:dyDescent="0.3"/>
    <row r="968" customFormat="1" ht="13.5" x14ac:dyDescent="0.3"/>
    <row r="969" customFormat="1" ht="13.5" x14ac:dyDescent="0.3"/>
    <row r="970" customFormat="1" ht="13.5" x14ac:dyDescent="0.3"/>
    <row r="971" customFormat="1" ht="13.5" x14ac:dyDescent="0.3"/>
    <row r="972" customFormat="1" ht="13.5" x14ac:dyDescent="0.3"/>
    <row r="973" customFormat="1" ht="13.5" x14ac:dyDescent="0.3"/>
    <row r="974" customFormat="1" ht="13.5" x14ac:dyDescent="0.3"/>
    <row r="975" customFormat="1" ht="13.5" x14ac:dyDescent="0.3"/>
    <row r="976" customFormat="1" ht="13.5" x14ac:dyDescent="0.3"/>
    <row r="977" customFormat="1" ht="13.5" x14ac:dyDescent="0.3"/>
    <row r="978" customFormat="1" ht="13.5" x14ac:dyDescent="0.3"/>
    <row r="979" customFormat="1" ht="13.5" x14ac:dyDescent="0.3"/>
    <row r="980" customFormat="1" ht="13.5" x14ac:dyDescent="0.3"/>
    <row r="981" customFormat="1" ht="13.5" x14ac:dyDescent="0.3"/>
    <row r="982" customFormat="1" ht="13.5" x14ac:dyDescent="0.3"/>
    <row r="983" customFormat="1" ht="13.5" x14ac:dyDescent="0.3"/>
    <row r="984" customFormat="1" ht="13.5" x14ac:dyDescent="0.3"/>
    <row r="985" customFormat="1" ht="13.5" x14ac:dyDescent="0.3"/>
    <row r="986" customFormat="1" ht="13.5" x14ac:dyDescent="0.3"/>
    <row r="987" customFormat="1" ht="13.5" x14ac:dyDescent="0.3"/>
    <row r="988" customFormat="1" ht="13.5" x14ac:dyDescent="0.3"/>
    <row r="989" customFormat="1" ht="13.5" x14ac:dyDescent="0.3"/>
    <row r="990" customFormat="1" ht="13.5" x14ac:dyDescent="0.3"/>
    <row r="991" customFormat="1" ht="13.5" x14ac:dyDescent="0.3"/>
    <row r="992" customFormat="1" ht="13.5" x14ac:dyDescent="0.3"/>
    <row r="993" customFormat="1" ht="13.5" x14ac:dyDescent="0.3"/>
    <row r="994" customFormat="1" ht="13.5" x14ac:dyDescent="0.3"/>
    <row r="995" customFormat="1" ht="13.5" x14ac:dyDescent="0.3"/>
    <row r="996" customFormat="1" ht="13.5" x14ac:dyDescent="0.3"/>
    <row r="997" customFormat="1" ht="13.5" x14ac:dyDescent="0.3"/>
    <row r="998" customFormat="1" ht="13.5" x14ac:dyDescent="0.3"/>
    <row r="999" customFormat="1" ht="13.5" x14ac:dyDescent="0.3"/>
    <row r="1000" customFormat="1" ht="13.5" x14ac:dyDescent="0.3"/>
    <row r="1001" customFormat="1" ht="13.5" x14ac:dyDescent="0.3"/>
    <row r="1002" customFormat="1" ht="13.5" x14ac:dyDescent="0.3"/>
    <row r="1003" customFormat="1" ht="13.5" x14ac:dyDescent="0.3"/>
    <row r="1004" customFormat="1" ht="13.5" x14ac:dyDescent="0.3"/>
    <row r="1005" customFormat="1" ht="13.5" x14ac:dyDescent="0.3"/>
    <row r="1006" customFormat="1" ht="13.5" x14ac:dyDescent="0.3"/>
    <row r="1007" customFormat="1" ht="13.5" x14ac:dyDescent="0.3"/>
    <row r="1008" customFormat="1" ht="13.5" x14ac:dyDescent="0.3"/>
    <row r="1009" customFormat="1" ht="13.5" x14ac:dyDescent="0.3"/>
    <row r="1010" customFormat="1" ht="13.5" x14ac:dyDescent="0.3"/>
    <row r="1011" customFormat="1" ht="13.5" x14ac:dyDescent="0.3"/>
    <row r="1012" customFormat="1" ht="13.5" x14ac:dyDescent="0.3"/>
    <row r="1013" customFormat="1" ht="13.5" x14ac:dyDescent="0.3"/>
    <row r="1014" customFormat="1" ht="13.5" x14ac:dyDescent="0.3"/>
    <row r="1015" customFormat="1" ht="13.5" x14ac:dyDescent="0.3"/>
    <row r="1016" customFormat="1" ht="13.5" x14ac:dyDescent="0.3"/>
    <row r="1017" customFormat="1" ht="13.5" x14ac:dyDescent="0.3"/>
    <row r="1018" customFormat="1" ht="13.5" x14ac:dyDescent="0.3"/>
    <row r="1019" customFormat="1" ht="13.5" x14ac:dyDescent="0.3"/>
    <row r="1020" customFormat="1" ht="13.5" x14ac:dyDescent="0.3"/>
    <row r="1021" customFormat="1" ht="13.5" x14ac:dyDescent="0.3"/>
    <row r="1022" customFormat="1" ht="13.5" x14ac:dyDescent="0.3"/>
    <row r="1023" customFormat="1" ht="13.5" x14ac:dyDescent="0.3"/>
    <row r="1024" customFormat="1" ht="13.5" x14ac:dyDescent="0.3"/>
    <row r="1025" customFormat="1" ht="13.5" x14ac:dyDescent="0.3"/>
    <row r="1026" customFormat="1" ht="13.5" x14ac:dyDescent="0.3"/>
    <row r="1027" customFormat="1" ht="13.5" x14ac:dyDescent="0.3"/>
    <row r="1028" customFormat="1" ht="13.5" x14ac:dyDescent="0.3"/>
    <row r="1029" customFormat="1" ht="13.5" x14ac:dyDescent="0.3"/>
    <row r="1030" customFormat="1" ht="13.5" x14ac:dyDescent="0.3"/>
    <row r="1031" customFormat="1" ht="13.5" x14ac:dyDescent="0.3"/>
    <row r="1032" customFormat="1" ht="13.5" x14ac:dyDescent="0.3"/>
    <row r="1033" customFormat="1" ht="13.5" x14ac:dyDescent="0.3"/>
    <row r="1034" customFormat="1" ht="13.5" x14ac:dyDescent="0.3"/>
    <row r="1035" customFormat="1" ht="13.5" x14ac:dyDescent="0.3"/>
    <row r="1036" customFormat="1" ht="13.5" x14ac:dyDescent="0.3"/>
    <row r="1037" customFormat="1" ht="13.5" x14ac:dyDescent="0.3"/>
    <row r="1038" customFormat="1" ht="13.5" x14ac:dyDescent="0.3"/>
    <row r="1039" customFormat="1" ht="13.5" x14ac:dyDescent="0.3"/>
    <row r="1040" customFormat="1" ht="13.5" x14ac:dyDescent="0.3"/>
    <row r="1041" customFormat="1" ht="13.5" x14ac:dyDescent="0.3"/>
    <row r="1042" customFormat="1" ht="13.5" x14ac:dyDescent="0.3"/>
    <row r="1043" customFormat="1" ht="13.5" x14ac:dyDescent="0.3"/>
    <row r="1044" customFormat="1" ht="13.5" x14ac:dyDescent="0.3"/>
    <row r="1045" customFormat="1" ht="13.5" x14ac:dyDescent="0.3"/>
    <row r="1046" customFormat="1" ht="13.5" x14ac:dyDescent="0.3"/>
    <row r="1047" customFormat="1" ht="13.5" x14ac:dyDescent="0.3"/>
    <row r="1048" customFormat="1" ht="13.5" x14ac:dyDescent="0.3"/>
    <row r="1049" customFormat="1" ht="13.5" x14ac:dyDescent="0.3"/>
    <row r="1050" customFormat="1" ht="13.5" x14ac:dyDescent="0.3"/>
    <row r="1051" customFormat="1" ht="13.5" x14ac:dyDescent="0.3"/>
    <row r="1052" customFormat="1" ht="13.5" x14ac:dyDescent="0.3"/>
    <row r="1053" customFormat="1" ht="13.5" x14ac:dyDescent="0.3"/>
    <row r="1054" customFormat="1" ht="13.5" x14ac:dyDescent="0.3"/>
    <row r="1055" customFormat="1" ht="13.5" x14ac:dyDescent="0.3"/>
    <row r="1056" customFormat="1" ht="13.5" x14ac:dyDescent="0.3"/>
    <row r="1057" customFormat="1" ht="13.5" x14ac:dyDescent="0.3"/>
    <row r="1058" customFormat="1" ht="13.5" x14ac:dyDescent="0.3"/>
    <row r="1059" customFormat="1" ht="13.5" x14ac:dyDescent="0.3"/>
    <row r="1060" customFormat="1" ht="13.5" x14ac:dyDescent="0.3"/>
    <row r="1061" customFormat="1" ht="13.5" x14ac:dyDescent="0.3"/>
    <row r="1062" customFormat="1" ht="13.5" x14ac:dyDescent="0.3"/>
    <row r="1063" customFormat="1" ht="13.5" x14ac:dyDescent="0.3"/>
    <row r="1064" customFormat="1" ht="13.5" x14ac:dyDescent="0.3"/>
    <row r="1065" customFormat="1" ht="13.5" x14ac:dyDescent="0.3"/>
    <row r="1066" customFormat="1" ht="13.5" x14ac:dyDescent="0.3"/>
    <row r="1067" customFormat="1" ht="13.5" x14ac:dyDescent="0.3"/>
    <row r="1068" customFormat="1" ht="13.5" x14ac:dyDescent="0.3"/>
    <row r="1069" customFormat="1" ht="13.5" x14ac:dyDescent="0.3"/>
    <row r="1070" customFormat="1" ht="13.5" x14ac:dyDescent="0.3"/>
    <row r="1071" customFormat="1" ht="13.5" x14ac:dyDescent="0.3"/>
    <row r="1072" customFormat="1" ht="13.5" x14ac:dyDescent="0.3"/>
    <row r="1073" customFormat="1" ht="13.5" x14ac:dyDescent="0.3"/>
    <row r="1074" customFormat="1" ht="13.5" x14ac:dyDescent="0.3"/>
    <row r="1075" customFormat="1" ht="13.5" x14ac:dyDescent="0.3"/>
    <row r="1076" customFormat="1" ht="13.5" x14ac:dyDescent="0.3"/>
    <row r="1077" customFormat="1" ht="13.5" x14ac:dyDescent="0.3"/>
    <row r="1078" customFormat="1" ht="13.5" x14ac:dyDescent="0.3"/>
    <row r="1079" customFormat="1" ht="13.5" x14ac:dyDescent="0.3"/>
    <row r="1080" customFormat="1" ht="13.5" x14ac:dyDescent="0.3"/>
    <row r="1081" customFormat="1" ht="13.5" x14ac:dyDescent="0.3"/>
    <row r="1082" customFormat="1" ht="13.5" x14ac:dyDescent="0.3"/>
    <row r="1083" customFormat="1" ht="13.5" x14ac:dyDescent="0.3"/>
    <row r="1084" customFormat="1" ht="13.5" x14ac:dyDescent="0.3"/>
    <row r="1085" customFormat="1" ht="13.5" x14ac:dyDescent="0.3"/>
    <row r="1086" customFormat="1" ht="13.5" x14ac:dyDescent="0.3"/>
    <row r="1087" customFormat="1" ht="13.5" x14ac:dyDescent="0.3"/>
    <row r="1088" customFormat="1" ht="13.5" x14ac:dyDescent="0.3"/>
    <row r="1089" customFormat="1" ht="13.5" x14ac:dyDescent="0.3"/>
    <row r="1090" customFormat="1" ht="13.5" x14ac:dyDescent="0.3"/>
    <row r="1091" customFormat="1" ht="13.5" x14ac:dyDescent="0.3"/>
    <row r="1092" customFormat="1" ht="13.5" x14ac:dyDescent="0.3"/>
    <row r="1093" customFormat="1" ht="13.5" x14ac:dyDescent="0.3"/>
    <row r="1094" customFormat="1" ht="13.5" x14ac:dyDescent="0.3"/>
    <row r="1095" customFormat="1" ht="13.5" x14ac:dyDescent="0.3"/>
    <row r="1096" customFormat="1" ht="13.5" x14ac:dyDescent="0.3"/>
    <row r="1097" customFormat="1" ht="13.5" x14ac:dyDescent="0.3"/>
    <row r="1098" customFormat="1" ht="13.5" x14ac:dyDescent="0.3"/>
    <row r="1099" customFormat="1" ht="13.5" x14ac:dyDescent="0.3"/>
    <row r="1100" customFormat="1" ht="13.5" x14ac:dyDescent="0.3"/>
    <row r="1101" customFormat="1" ht="13.5" x14ac:dyDescent="0.3"/>
    <row r="1102" customFormat="1" ht="13.5" x14ac:dyDescent="0.3"/>
    <row r="1103" customFormat="1" ht="13.5" x14ac:dyDescent="0.3"/>
    <row r="1104" customFormat="1" ht="13.5" x14ac:dyDescent="0.3"/>
    <row r="1105" customFormat="1" ht="13.5" x14ac:dyDescent="0.3"/>
    <row r="1106" customFormat="1" ht="13.5" x14ac:dyDescent="0.3"/>
    <row r="1107" customFormat="1" ht="13.5" x14ac:dyDescent="0.3"/>
    <row r="1108" customFormat="1" ht="13.5" x14ac:dyDescent="0.3"/>
    <row r="1109" customFormat="1" ht="13.5" x14ac:dyDescent="0.3"/>
    <row r="1110" customFormat="1" ht="13.5" x14ac:dyDescent="0.3"/>
    <row r="1111" customFormat="1" ht="13.5" x14ac:dyDescent="0.3"/>
    <row r="1112" customFormat="1" ht="13.5" x14ac:dyDescent="0.3"/>
    <row r="1113" customFormat="1" ht="13.5" x14ac:dyDescent="0.3"/>
    <row r="1114" customFormat="1" ht="13.5" x14ac:dyDescent="0.3"/>
    <row r="1115" customFormat="1" ht="13.5" x14ac:dyDescent="0.3"/>
    <row r="1116" customFormat="1" ht="13.5" x14ac:dyDescent="0.3"/>
    <row r="1117" customFormat="1" ht="13.5" x14ac:dyDescent="0.3"/>
    <row r="1118" customFormat="1" ht="13.5" x14ac:dyDescent="0.3"/>
    <row r="1119" customFormat="1" ht="13.5" x14ac:dyDescent="0.3"/>
    <row r="1120" customFormat="1" ht="13.5" x14ac:dyDescent="0.3"/>
    <row r="1121" customFormat="1" ht="13.5" x14ac:dyDescent="0.3"/>
    <row r="1122" customFormat="1" ht="13.5" x14ac:dyDescent="0.3"/>
    <row r="1123" customFormat="1" ht="13.5" x14ac:dyDescent="0.3"/>
    <row r="1124" customFormat="1" ht="13.5" x14ac:dyDescent="0.3"/>
    <row r="1125" customFormat="1" ht="13.5" x14ac:dyDescent="0.3"/>
    <row r="1126" customFormat="1" ht="13.5" x14ac:dyDescent="0.3"/>
    <row r="1127" customFormat="1" ht="13.5" x14ac:dyDescent="0.3"/>
    <row r="1128" customFormat="1" ht="13.5" x14ac:dyDescent="0.3"/>
    <row r="1129" customFormat="1" ht="13.5" x14ac:dyDescent="0.3"/>
    <row r="1130" customFormat="1" ht="13.5" x14ac:dyDescent="0.3"/>
    <row r="1131" customFormat="1" ht="13.5" x14ac:dyDescent="0.3"/>
    <row r="1132" customFormat="1" ht="13.5" x14ac:dyDescent="0.3"/>
    <row r="1133" customFormat="1" ht="13.5" x14ac:dyDescent="0.3"/>
    <row r="1134" customFormat="1" ht="13.5" x14ac:dyDescent="0.3"/>
    <row r="1135" customFormat="1" ht="13.5" x14ac:dyDescent="0.3"/>
    <row r="1136" customFormat="1" ht="13.5" x14ac:dyDescent="0.3"/>
    <row r="1137" customFormat="1" ht="13.5" x14ac:dyDescent="0.3"/>
    <row r="1138" customFormat="1" ht="13.5" x14ac:dyDescent="0.3"/>
    <row r="1139" customFormat="1" ht="13.5" x14ac:dyDescent="0.3"/>
    <row r="1140" customFormat="1" ht="13.5" x14ac:dyDescent="0.3"/>
    <row r="1141" customFormat="1" ht="13.5" x14ac:dyDescent="0.3"/>
    <row r="1142" customFormat="1" ht="13.5" x14ac:dyDescent="0.3"/>
    <row r="1143" customFormat="1" ht="13.5" x14ac:dyDescent="0.3"/>
    <row r="1144" customFormat="1" ht="13.5" x14ac:dyDescent="0.3"/>
    <row r="1145" customFormat="1" ht="13.5" x14ac:dyDescent="0.3"/>
    <row r="1146" customFormat="1" ht="13.5" x14ac:dyDescent="0.3"/>
    <row r="1147" customFormat="1" ht="13.5" x14ac:dyDescent="0.3"/>
    <row r="1148" customFormat="1" ht="13.5" x14ac:dyDescent="0.3"/>
    <row r="1149" customFormat="1" ht="13.5" x14ac:dyDescent="0.3"/>
    <row r="1150" customFormat="1" ht="13.5" x14ac:dyDescent="0.3"/>
    <row r="1151" customFormat="1" ht="13.5" x14ac:dyDescent="0.3"/>
    <row r="1152" customFormat="1" ht="13.5" x14ac:dyDescent="0.3"/>
    <row r="1153" customFormat="1" ht="13.5" x14ac:dyDescent="0.3"/>
    <row r="1154" customFormat="1" ht="13.5" x14ac:dyDescent="0.3"/>
    <row r="1155" customFormat="1" ht="13.5" x14ac:dyDescent="0.3"/>
    <row r="1156" customFormat="1" ht="13.5" x14ac:dyDescent="0.3"/>
    <row r="1157" customFormat="1" ht="13.5" x14ac:dyDescent="0.3"/>
    <row r="1158" customFormat="1" ht="13.5" x14ac:dyDescent="0.3"/>
    <row r="1159" customFormat="1" ht="13.5" x14ac:dyDescent="0.3"/>
    <row r="1160" customFormat="1" ht="13.5" x14ac:dyDescent="0.3"/>
    <row r="1161" customFormat="1" ht="13.5" x14ac:dyDescent="0.3"/>
    <row r="1162" customFormat="1" ht="13.5" x14ac:dyDescent="0.3"/>
    <row r="1163" customFormat="1" ht="13.5" x14ac:dyDescent="0.3"/>
    <row r="1164" customFormat="1" ht="13.5" x14ac:dyDescent="0.3"/>
    <row r="1165" customFormat="1" ht="13.5" x14ac:dyDescent="0.3"/>
    <row r="1166" customFormat="1" ht="13.5" x14ac:dyDescent="0.3"/>
    <row r="1167" customFormat="1" ht="13.5" x14ac:dyDescent="0.3"/>
    <row r="1168" customFormat="1" ht="13.5" x14ac:dyDescent="0.3"/>
    <row r="1169" customFormat="1" ht="13.5" x14ac:dyDescent="0.3"/>
    <row r="1170" customFormat="1" ht="13.5" x14ac:dyDescent="0.3"/>
    <row r="1171" customFormat="1" ht="13.5" x14ac:dyDescent="0.3"/>
    <row r="1172" customFormat="1" ht="13.5" x14ac:dyDescent="0.3"/>
    <row r="1173" customFormat="1" ht="13.5" x14ac:dyDescent="0.3"/>
    <row r="1174" customFormat="1" ht="13.5" x14ac:dyDescent="0.3"/>
    <row r="1175" customFormat="1" ht="13.5" x14ac:dyDescent="0.3"/>
    <row r="1176" customFormat="1" ht="13.5" x14ac:dyDescent="0.3"/>
    <row r="1177" customFormat="1" ht="13.5" x14ac:dyDescent="0.3"/>
    <row r="1178" customFormat="1" ht="13.5" x14ac:dyDescent="0.3"/>
    <row r="1179" customFormat="1" ht="13.5" x14ac:dyDescent="0.3"/>
    <row r="1180" customFormat="1" ht="13.5" x14ac:dyDescent="0.3"/>
    <row r="1181" customFormat="1" ht="13.5" x14ac:dyDescent="0.3"/>
    <row r="1182" customFormat="1" ht="13.5" x14ac:dyDescent="0.3"/>
    <row r="1183" customFormat="1" ht="13.5" x14ac:dyDescent="0.3"/>
    <row r="1184" customFormat="1" ht="13.5" x14ac:dyDescent="0.3"/>
    <row r="1185" customFormat="1" ht="13.5" x14ac:dyDescent="0.3"/>
    <row r="1186" customFormat="1" ht="13.5" x14ac:dyDescent="0.3"/>
    <row r="1187" customFormat="1" ht="13.5" x14ac:dyDescent="0.3"/>
    <row r="1188" customFormat="1" ht="13.5" x14ac:dyDescent="0.3"/>
    <row r="1189" customFormat="1" ht="13.5" x14ac:dyDescent="0.3"/>
    <row r="1190" customFormat="1" ht="13.5" x14ac:dyDescent="0.3"/>
    <row r="1191" customFormat="1" ht="13.5" x14ac:dyDescent="0.3"/>
    <row r="1192" customFormat="1" ht="13.5" x14ac:dyDescent="0.3"/>
    <row r="1193" customFormat="1" ht="13.5" x14ac:dyDescent="0.3"/>
    <row r="1194" customFormat="1" ht="13.5" x14ac:dyDescent="0.3"/>
    <row r="1195" customFormat="1" ht="13.5" x14ac:dyDescent="0.3"/>
    <row r="1196" customFormat="1" ht="13.5" x14ac:dyDescent="0.3"/>
    <row r="1197" customFormat="1" ht="13.5" x14ac:dyDescent="0.3"/>
    <row r="1198" customFormat="1" ht="13.5" x14ac:dyDescent="0.3"/>
    <row r="1199" customFormat="1" ht="13.5" x14ac:dyDescent="0.3"/>
    <row r="1200" customFormat="1" ht="13.5" x14ac:dyDescent="0.3"/>
    <row r="1201" customFormat="1" ht="13.5" x14ac:dyDescent="0.3"/>
    <row r="1202" customFormat="1" ht="13.5" x14ac:dyDescent="0.3"/>
    <row r="1203" customFormat="1" ht="13.5" x14ac:dyDescent="0.3"/>
    <row r="1204" customFormat="1" ht="13.5" x14ac:dyDescent="0.3"/>
    <row r="1205" customFormat="1" ht="13.5" x14ac:dyDescent="0.3"/>
    <row r="1206" customFormat="1" ht="13.5" x14ac:dyDescent="0.3"/>
    <row r="1207" customFormat="1" ht="13.5" x14ac:dyDescent="0.3"/>
    <row r="1208" customFormat="1" ht="13.5" x14ac:dyDescent="0.3"/>
    <row r="1209" customFormat="1" ht="13.5" x14ac:dyDescent="0.3"/>
    <row r="1210" customFormat="1" ht="13.5" x14ac:dyDescent="0.3"/>
    <row r="1211" customFormat="1" ht="13.5" x14ac:dyDescent="0.3"/>
    <row r="1212" customFormat="1" ht="13.5" x14ac:dyDescent="0.3"/>
    <row r="1213" customFormat="1" ht="13.5" x14ac:dyDescent="0.3"/>
    <row r="1214" customFormat="1" ht="13.5" x14ac:dyDescent="0.3"/>
    <row r="1215" customFormat="1" ht="13.5" x14ac:dyDescent="0.3"/>
    <row r="1216" customFormat="1" ht="13.5" x14ac:dyDescent="0.3"/>
    <row r="1217" customFormat="1" ht="13.5" x14ac:dyDescent="0.3"/>
    <row r="1218" customFormat="1" ht="13.5" x14ac:dyDescent="0.3"/>
    <row r="1219" customFormat="1" ht="13.5" x14ac:dyDescent="0.3"/>
    <row r="1220" customFormat="1" ht="13.5" x14ac:dyDescent="0.3"/>
    <row r="1221" customFormat="1" ht="13.5" x14ac:dyDescent="0.3"/>
    <row r="1222" customFormat="1" ht="13.5" x14ac:dyDescent="0.3"/>
    <row r="1223" customFormat="1" ht="13.5" x14ac:dyDescent="0.3"/>
    <row r="1224" customFormat="1" ht="13.5" x14ac:dyDescent="0.3"/>
    <row r="1225" customFormat="1" ht="13.5" x14ac:dyDescent="0.3"/>
    <row r="1226" customFormat="1" ht="13.5" x14ac:dyDescent="0.3"/>
    <row r="1227" customFormat="1" ht="13.5" x14ac:dyDescent="0.3"/>
    <row r="1228" customFormat="1" ht="13.5" x14ac:dyDescent="0.3"/>
    <row r="1229" customFormat="1" ht="13.5" x14ac:dyDescent="0.3"/>
    <row r="1230" customFormat="1" ht="13.5" x14ac:dyDescent="0.3"/>
    <row r="1231" customFormat="1" ht="13.5" x14ac:dyDescent="0.3"/>
    <row r="1232" customFormat="1" ht="13.5" x14ac:dyDescent="0.3"/>
    <row r="1233" customFormat="1" ht="13.5" x14ac:dyDescent="0.3"/>
    <row r="1234" customFormat="1" ht="13.5" x14ac:dyDescent="0.3"/>
    <row r="1235" customFormat="1" ht="13.5" x14ac:dyDescent="0.3"/>
    <row r="1236" customFormat="1" ht="13.5" x14ac:dyDescent="0.3"/>
    <row r="1237" customFormat="1" ht="13.5" x14ac:dyDescent="0.3"/>
    <row r="1238" customFormat="1" ht="13.5" x14ac:dyDescent="0.3"/>
    <row r="1239" customFormat="1" ht="13.5" x14ac:dyDescent="0.3"/>
    <row r="1240" customFormat="1" ht="13.5" x14ac:dyDescent="0.3"/>
    <row r="1241" customFormat="1" ht="13.5" x14ac:dyDescent="0.3"/>
    <row r="1242" customFormat="1" ht="13.5" x14ac:dyDescent="0.3"/>
    <row r="1243" customFormat="1" ht="13.5" x14ac:dyDescent="0.3"/>
    <row r="1244" customFormat="1" ht="13.5" x14ac:dyDescent="0.3"/>
    <row r="1245" customFormat="1" ht="13.5" x14ac:dyDescent="0.3"/>
    <row r="1246" customFormat="1" ht="13.5" x14ac:dyDescent="0.3"/>
    <row r="1247" customFormat="1" ht="13.5" x14ac:dyDescent="0.3"/>
    <row r="1248" customFormat="1" ht="13.5" x14ac:dyDescent="0.3"/>
    <row r="1249" customFormat="1" ht="13.5" x14ac:dyDescent="0.3"/>
    <row r="1250" customFormat="1" ht="13.5" x14ac:dyDescent="0.3"/>
    <row r="1251" customFormat="1" ht="13.5" x14ac:dyDescent="0.3"/>
    <row r="1252" customFormat="1" ht="13.5" x14ac:dyDescent="0.3"/>
    <row r="1253" customFormat="1" ht="13.5" x14ac:dyDescent="0.3"/>
    <row r="1254" customFormat="1" ht="13.5" x14ac:dyDescent="0.3"/>
    <row r="1255" customFormat="1" ht="13.5" x14ac:dyDescent="0.3"/>
    <row r="1256" customFormat="1" ht="13.5" x14ac:dyDescent="0.3"/>
    <row r="1257" customFormat="1" ht="13.5" x14ac:dyDescent="0.3"/>
    <row r="1258" customFormat="1" ht="13.5" x14ac:dyDescent="0.3"/>
    <row r="1259" customFormat="1" ht="13.5" x14ac:dyDescent="0.3"/>
    <row r="1260" customFormat="1" ht="13.5" x14ac:dyDescent="0.3"/>
    <row r="1261" customFormat="1" ht="13.5" x14ac:dyDescent="0.3"/>
    <row r="1262" customFormat="1" ht="13.5" x14ac:dyDescent="0.3"/>
    <row r="1263" customFormat="1" ht="13.5" x14ac:dyDescent="0.3"/>
    <row r="1264" customFormat="1" ht="13.5" x14ac:dyDescent="0.3"/>
    <row r="1265" customFormat="1" ht="13.5" x14ac:dyDescent="0.3"/>
    <row r="1266" customFormat="1" ht="13.5" x14ac:dyDescent="0.3"/>
    <row r="1267" customFormat="1" ht="13.5" x14ac:dyDescent="0.3"/>
    <row r="1268" customFormat="1" ht="13.5" x14ac:dyDescent="0.3"/>
    <row r="1269" customFormat="1" ht="13.5" x14ac:dyDescent="0.3"/>
    <row r="1270" customFormat="1" ht="13.5" x14ac:dyDescent="0.3"/>
    <row r="1271" customFormat="1" ht="13.5" x14ac:dyDescent="0.3"/>
    <row r="1272" customFormat="1" ht="13.5" x14ac:dyDescent="0.3"/>
    <row r="1273" customFormat="1" ht="13.5" x14ac:dyDescent="0.3"/>
    <row r="1274" customFormat="1" ht="13.5" x14ac:dyDescent="0.3"/>
    <row r="1275" customFormat="1" ht="13.5" x14ac:dyDescent="0.3"/>
    <row r="1276" customFormat="1" ht="13.5" x14ac:dyDescent="0.3"/>
    <row r="1277" customFormat="1" ht="13.5" x14ac:dyDescent="0.3"/>
    <row r="1278" customFormat="1" ht="13.5" x14ac:dyDescent="0.3"/>
    <row r="1279" customFormat="1" ht="13.5" x14ac:dyDescent="0.3"/>
    <row r="1280" customFormat="1" ht="13.5" x14ac:dyDescent="0.3"/>
    <row r="1281" customFormat="1" ht="13.5" x14ac:dyDescent="0.3"/>
    <row r="1282" customFormat="1" ht="13.5" x14ac:dyDescent="0.3"/>
    <row r="1283" customFormat="1" ht="13.5" x14ac:dyDescent="0.3"/>
    <row r="1284" customFormat="1" ht="13.5" x14ac:dyDescent="0.3"/>
    <row r="1285" customFormat="1" ht="13.5" x14ac:dyDescent="0.3"/>
    <row r="1286" customFormat="1" ht="13.5" x14ac:dyDescent="0.3"/>
    <row r="1287" customFormat="1" ht="13.5" x14ac:dyDescent="0.3"/>
    <row r="1288" customFormat="1" ht="13.5" x14ac:dyDescent="0.3"/>
    <row r="1289" customFormat="1" ht="13.5" x14ac:dyDescent="0.3"/>
    <row r="1290" customFormat="1" ht="13.5" x14ac:dyDescent="0.3"/>
    <row r="1291" customFormat="1" ht="13.5" x14ac:dyDescent="0.3"/>
    <row r="1292" customFormat="1" ht="13.5" x14ac:dyDescent="0.3"/>
    <row r="1293" customFormat="1" ht="13.5" x14ac:dyDescent="0.3"/>
    <row r="1294" customFormat="1" ht="13.5" x14ac:dyDescent="0.3"/>
    <row r="1295" customFormat="1" ht="13.5" x14ac:dyDescent="0.3"/>
    <row r="1296" customFormat="1" ht="13.5" x14ac:dyDescent="0.3"/>
    <row r="1297" customFormat="1" ht="13.5" x14ac:dyDescent="0.3"/>
    <row r="1298" customFormat="1" ht="13.5" x14ac:dyDescent="0.3"/>
    <row r="1299" customFormat="1" ht="13.5" x14ac:dyDescent="0.3"/>
    <row r="1300" customFormat="1" ht="13.5" x14ac:dyDescent="0.3"/>
    <row r="1301" customFormat="1" ht="13.5" x14ac:dyDescent="0.3"/>
    <row r="1302" customFormat="1" ht="13.5" x14ac:dyDescent="0.3"/>
    <row r="1303" customFormat="1" ht="13.5" x14ac:dyDescent="0.3"/>
    <row r="1304" customFormat="1" ht="13.5" x14ac:dyDescent="0.3"/>
    <row r="1305" customFormat="1" ht="13.5" x14ac:dyDescent="0.3"/>
    <row r="1306" customFormat="1" ht="13.5" x14ac:dyDescent="0.3"/>
    <row r="1307" customFormat="1" ht="13.5" x14ac:dyDescent="0.3"/>
    <row r="1308" customFormat="1" ht="13.5" x14ac:dyDescent="0.3"/>
    <row r="1309" customFormat="1" ht="13.5" x14ac:dyDescent="0.3"/>
    <row r="1310" customFormat="1" ht="13.5" x14ac:dyDescent="0.3"/>
    <row r="1311" customFormat="1" ht="13.5" x14ac:dyDescent="0.3"/>
    <row r="1312" customFormat="1" ht="13.5" x14ac:dyDescent="0.3"/>
    <row r="1313" customFormat="1" ht="13.5" x14ac:dyDescent="0.3"/>
    <row r="1314" customFormat="1" ht="13.5" x14ac:dyDescent="0.3"/>
    <row r="1315" customFormat="1" ht="13.5" x14ac:dyDescent="0.3"/>
    <row r="1316" customFormat="1" ht="13.5" x14ac:dyDescent="0.3"/>
    <row r="1317" customFormat="1" ht="13.5" x14ac:dyDescent="0.3"/>
    <row r="1318" customFormat="1" ht="13.5" x14ac:dyDescent="0.3"/>
    <row r="1319" customFormat="1" ht="13.5" x14ac:dyDescent="0.3"/>
    <row r="1320" customFormat="1" ht="13.5" x14ac:dyDescent="0.3"/>
    <row r="1321" customFormat="1" ht="13.5" x14ac:dyDescent="0.3"/>
    <row r="1322" customFormat="1" ht="13.5" x14ac:dyDescent="0.3"/>
    <row r="1323" customFormat="1" ht="13.5" x14ac:dyDescent="0.3"/>
    <row r="1324" customFormat="1" ht="13.5" x14ac:dyDescent="0.3"/>
    <row r="1325" customFormat="1" ht="13.5" x14ac:dyDescent="0.3"/>
    <row r="1326" customFormat="1" ht="13.5" x14ac:dyDescent="0.3"/>
    <row r="1327" customFormat="1" ht="13.5" x14ac:dyDescent="0.3"/>
    <row r="1328" customFormat="1" ht="13.5" x14ac:dyDescent="0.3"/>
    <row r="1329" customFormat="1" ht="13.5" x14ac:dyDescent="0.3"/>
    <row r="1330" customFormat="1" ht="13.5" x14ac:dyDescent="0.3"/>
    <row r="1331" customFormat="1" ht="13.5" x14ac:dyDescent="0.3"/>
    <row r="1332" customFormat="1" ht="13.5" x14ac:dyDescent="0.3"/>
    <row r="1333" customFormat="1" ht="13.5" x14ac:dyDescent="0.3"/>
    <row r="1334" customFormat="1" ht="13.5" x14ac:dyDescent="0.3"/>
    <row r="1335" customFormat="1" ht="13.5" x14ac:dyDescent="0.3"/>
    <row r="1336" customFormat="1" ht="13.5" x14ac:dyDescent="0.3"/>
    <row r="1337" customFormat="1" ht="13.5" x14ac:dyDescent="0.3"/>
    <row r="1338" customFormat="1" ht="13.5" x14ac:dyDescent="0.3"/>
    <row r="1339" customFormat="1" ht="13.5" x14ac:dyDescent="0.3"/>
    <row r="1340" customFormat="1" ht="13.5" x14ac:dyDescent="0.3"/>
    <row r="1341" customFormat="1" ht="13.5" x14ac:dyDescent="0.3"/>
    <row r="1342" customFormat="1" ht="13.5" x14ac:dyDescent="0.3"/>
    <row r="1343" customFormat="1" ht="13.5" x14ac:dyDescent="0.3"/>
    <row r="1344" customFormat="1" ht="13.5" x14ac:dyDescent="0.3"/>
    <row r="1345" customFormat="1" ht="13.5" x14ac:dyDescent="0.3"/>
    <row r="1346" customFormat="1" ht="13.5" x14ac:dyDescent="0.3"/>
    <row r="1347" customFormat="1" ht="13.5" x14ac:dyDescent="0.3"/>
    <row r="1348" customFormat="1" ht="13.5" x14ac:dyDescent="0.3"/>
    <row r="1349" customFormat="1" ht="13.5" x14ac:dyDescent="0.3"/>
    <row r="1350" customFormat="1" ht="13.5" x14ac:dyDescent="0.3"/>
    <row r="1351" customFormat="1" ht="13.5" x14ac:dyDescent="0.3"/>
    <row r="1352" customFormat="1" ht="13.5" x14ac:dyDescent="0.3"/>
    <row r="1353" customFormat="1" ht="13.5" x14ac:dyDescent="0.3"/>
    <row r="1354" customFormat="1" ht="13.5" x14ac:dyDescent="0.3"/>
    <row r="1355" customFormat="1" ht="13.5" x14ac:dyDescent="0.3"/>
    <row r="1356" customFormat="1" ht="13.5" x14ac:dyDescent="0.3"/>
    <row r="1357" customFormat="1" ht="13.5" x14ac:dyDescent="0.3"/>
    <row r="1358" customFormat="1" ht="13.5" x14ac:dyDescent="0.3"/>
    <row r="1359" customFormat="1" ht="13.5" x14ac:dyDescent="0.3"/>
    <row r="1360" customFormat="1" ht="13.5" x14ac:dyDescent="0.3"/>
    <row r="1361" customFormat="1" ht="13.5" x14ac:dyDescent="0.3"/>
    <row r="1362" customFormat="1" ht="13.5" x14ac:dyDescent="0.3"/>
    <row r="1363" customFormat="1" ht="13.5" x14ac:dyDescent="0.3"/>
    <row r="1364" customFormat="1" ht="13.5" x14ac:dyDescent="0.3"/>
    <row r="1365" customFormat="1" ht="13.5" x14ac:dyDescent="0.3"/>
    <row r="1366" customFormat="1" ht="13.5" x14ac:dyDescent="0.3"/>
    <row r="1367" customFormat="1" ht="13.5" x14ac:dyDescent="0.3"/>
    <row r="1368" customFormat="1" ht="13.5" x14ac:dyDescent="0.3"/>
    <row r="1369" customFormat="1" ht="13.5" x14ac:dyDescent="0.3"/>
    <row r="1370" customFormat="1" ht="13.5" x14ac:dyDescent="0.3"/>
    <row r="1371" customFormat="1" ht="13.5" x14ac:dyDescent="0.3"/>
    <row r="1372" customFormat="1" ht="13.5" x14ac:dyDescent="0.3"/>
    <row r="1373" customFormat="1" ht="13.5" x14ac:dyDescent="0.3"/>
    <row r="1374" customFormat="1" ht="13.5" x14ac:dyDescent="0.3"/>
    <row r="1375" customFormat="1" ht="13.5" x14ac:dyDescent="0.3"/>
    <row r="1376" customFormat="1" ht="13.5" x14ac:dyDescent="0.3"/>
    <row r="1377" customFormat="1" ht="13.5" x14ac:dyDescent="0.3"/>
    <row r="1378" customFormat="1" ht="13.5" x14ac:dyDescent="0.3"/>
    <row r="1379" customFormat="1" ht="13.5" x14ac:dyDescent="0.3"/>
    <row r="1380" customFormat="1" ht="13.5" x14ac:dyDescent="0.3"/>
    <row r="1381" customFormat="1" ht="13.5" x14ac:dyDescent="0.3"/>
    <row r="1382" customFormat="1" ht="13.5" x14ac:dyDescent="0.3"/>
    <row r="1383" customFormat="1" ht="13.5" x14ac:dyDescent="0.3"/>
    <row r="1384" customFormat="1" ht="13.5" x14ac:dyDescent="0.3"/>
    <row r="1385" customFormat="1" ht="13.5" x14ac:dyDescent="0.3"/>
    <row r="1386" customFormat="1" ht="13.5" x14ac:dyDescent="0.3"/>
    <row r="1387" customFormat="1" ht="13.5" x14ac:dyDescent="0.3"/>
    <row r="1388" customFormat="1" ht="13.5" x14ac:dyDescent="0.3"/>
    <row r="1389" customFormat="1" ht="13.5" x14ac:dyDescent="0.3"/>
    <row r="1390" customFormat="1" ht="13.5" x14ac:dyDescent="0.3"/>
    <row r="1391" customFormat="1" ht="13.5" x14ac:dyDescent="0.3"/>
    <row r="1392" customFormat="1" ht="13.5" x14ac:dyDescent="0.3"/>
    <row r="1393" customFormat="1" ht="13.5" x14ac:dyDescent="0.3"/>
    <row r="1394" customFormat="1" ht="13.5" x14ac:dyDescent="0.3"/>
    <row r="1395" customFormat="1" ht="13.5" x14ac:dyDescent="0.3"/>
    <row r="1396" customFormat="1" ht="13.5" x14ac:dyDescent="0.3"/>
    <row r="1397" customFormat="1" ht="13.5" x14ac:dyDescent="0.3"/>
    <row r="1398" customFormat="1" ht="13.5" x14ac:dyDescent="0.3"/>
    <row r="1399" customFormat="1" ht="13.5" x14ac:dyDescent="0.3"/>
    <row r="1400" customFormat="1" ht="13.5" x14ac:dyDescent="0.3"/>
    <row r="1401" customFormat="1" ht="13.5" x14ac:dyDescent="0.3"/>
    <row r="1402" customFormat="1" ht="13.5" x14ac:dyDescent="0.3"/>
    <row r="1403" customFormat="1" ht="13.5" x14ac:dyDescent="0.3"/>
    <row r="1404" customFormat="1" ht="13.5" x14ac:dyDescent="0.3"/>
    <row r="1405" customFormat="1" ht="13.5" x14ac:dyDescent="0.3"/>
    <row r="1406" customFormat="1" ht="13.5" x14ac:dyDescent="0.3"/>
    <row r="1407" customFormat="1" ht="13.5" x14ac:dyDescent="0.3"/>
    <row r="1408" customFormat="1" ht="13.5" x14ac:dyDescent="0.3"/>
    <row r="1409" customFormat="1" ht="13.5" x14ac:dyDescent="0.3"/>
    <row r="1410" customFormat="1" ht="13.5" x14ac:dyDescent="0.3"/>
    <row r="1411" customFormat="1" ht="13.5" x14ac:dyDescent="0.3"/>
    <row r="1412" customFormat="1" ht="13.5" x14ac:dyDescent="0.3"/>
    <row r="1413" customFormat="1" ht="13.5" x14ac:dyDescent="0.3"/>
    <row r="1414" customFormat="1" ht="13.5" x14ac:dyDescent="0.3"/>
    <row r="1415" customFormat="1" ht="13.5" x14ac:dyDescent="0.3"/>
    <row r="1416" customFormat="1" ht="13.5" x14ac:dyDescent="0.3"/>
    <row r="1417" customFormat="1" ht="13.5" x14ac:dyDescent="0.3"/>
    <row r="1418" customFormat="1" ht="13.5" x14ac:dyDescent="0.3"/>
    <row r="1419" customFormat="1" ht="13.5" x14ac:dyDescent="0.3"/>
    <row r="1420" customFormat="1" ht="13.5" x14ac:dyDescent="0.3"/>
    <row r="1421" customFormat="1" ht="13.5" x14ac:dyDescent="0.3"/>
    <row r="1422" customFormat="1" ht="13.5" x14ac:dyDescent="0.3"/>
    <row r="1423" customFormat="1" ht="13.5" x14ac:dyDescent="0.3"/>
    <row r="1424" customFormat="1" ht="13.5" x14ac:dyDescent="0.3"/>
    <row r="1425" customFormat="1" ht="13.5" x14ac:dyDescent="0.3"/>
    <row r="1426" customFormat="1" ht="13.5" x14ac:dyDescent="0.3"/>
    <row r="1427" customFormat="1" ht="13.5" x14ac:dyDescent="0.3"/>
    <row r="1428" customFormat="1" ht="13.5" x14ac:dyDescent="0.3"/>
    <row r="1429" customFormat="1" ht="13.5" x14ac:dyDescent="0.3"/>
    <row r="1430" customFormat="1" ht="13.5" x14ac:dyDescent="0.3"/>
    <row r="1431" customFormat="1" ht="13.5" x14ac:dyDescent="0.3"/>
    <row r="1432" customFormat="1" ht="13.5" x14ac:dyDescent="0.3"/>
    <row r="1433" customFormat="1" ht="13.5" x14ac:dyDescent="0.3"/>
    <row r="1434" customFormat="1" ht="13.5" x14ac:dyDescent="0.3"/>
    <row r="1435" customFormat="1" ht="13.5" x14ac:dyDescent="0.3"/>
    <row r="1436" customFormat="1" ht="13.5" x14ac:dyDescent="0.3"/>
    <row r="1437" customFormat="1" ht="13.5" x14ac:dyDescent="0.3"/>
    <row r="1438" customFormat="1" ht="13.5" x14ac:dyDescent="0.3"/>
    <row r="1439" customFormat="1" ht="13.5" x14ac:dyDescent="0.3"/>
    <row r="1440" customFormat="1" ht="13.5" x14ac:dyDescent="0.3"/>
    <row r="1441" customFormat="1" ht="13.5" x14ac:dyDescent="0.3"/>
    <row r="1442" customFormat="1" ht="13.5" x14ac:dyDescent="0.3"/>
    <row r="1443" customFormat="1" ht="13.5" x14ac:dyDescent="0.3"/>
    <row r="1444" customFormat="1" ht="13.5" x14ac:dyDescent="0.3"/>
    <row r="1445" customFormat="1" ht="13.5" x14ac:dyDescent="0.3"/>
    <row r="1446" customFormat="1" ht="13.5" x14ac:dyDescent="0.3"/>
    <row r="1447" customFormat="1" ht="13.5" x14ac:dyDescent="0.3"/>
    <row r="1448" customFormat="1" ht="13.5" x14ac:dyDescent="0.3"/>
    <row r="1449" customFormat="1" ht="13.5" x14ac:dyDescent="0.3"/>
    <row r="1450" customFormat="1" ht="13.5" x14ac:dyDescent="0.3"/>
    <row r="1451" customFormat="1" ht="13.5" x14ac:dyDescent="0.3"/>
    <row r="1452" customFormat="1" ht="13.5" x14ac:dyDescent="0.3"/>
    <row r="1453" customFormat="1" ht="13.5" x14ac:dyDescent="0.3"/>
    <row r="1454" customFormat="1" ht="13.5" x14ac:dyDescent="0.3"/>
    <row r="1455" customFormat="1" ht="13.5" x14ac:dyDescent="0.3"/>
    <row r="1456" customFormat="1" ht="13.5" x14ac:dyDescent="0.3"/>
    <row r="1457" customFormat="1" ht="13.5" x14ac:dyDescent="0.3"/>
    <row r="1458" customFormat="1" ht="13.5" x14ac:dyDescent="0.3"/>
    <row r="1459" customFormat="1" ht="13.5" x14ac:dyDescent="0.3"/>
    <row r="1460" customFormat="1" ht="13.5" x14ac:dyDescent="0.3"/>
    <row r="1461" customFormat="1" ht="13.5" x14ac:dyDescent="0.3"/>
    <row r="1462" customFormat="1" ht="13.5" x14ac:dyDescent="0.3"/>
    <row r="1463" customFormat="1" ht="13.5" x14ac:dyDescent="0.3"/>
    <row r="1464" customFormat="1" ht="13.5" x14ac:dyDescent="0.3"/>
    <row r="1465" customFormat="1" ht="13.5" x14ac:dyDescent="0.3"/>
    <row r="1466" customFormat="1" ht="13.5" x14ac:dyDescent="0.3"/>
    <row r="1467" customFormat="1" ht="13.5" x14ac:dyDescent="0.3"/>
    <row r="1468" customFormat="1" ht="13.5" x14ac:dyDescent="0.3"/>
    <row r="1469" customFormat="1" ht="13.5" x14ac:dyDescent="0.3"/>
    <row r="1470" customFormat="1" ht="13.5" x14ac:dyDescent="0.3"/>
    <row r="1471" customFormat="1" ht="13.5" x14ac:dyDescent="0.3"/>
    <row r="1472" customFormat="1" ht="13.5" x14ac:dyDescent="0.3"/>
    <row r="1473" customFormat="1" ht="13.5" x14ac:dyDescent="0.3"/>
    <row r="1474" customFormat="1" ht="13.5" x14ac:dyDescent="0.3"/>
    <row r="1475" customFormat="1" ht="13.5" x14ac:dyDescent="0.3"/>
    <row r="1476" customFormat="1" ht="13.5" x14ac:dyDescent="0.3"/>
    <row r="1477" customFormat="1" ht="13.5" x14ac:dyDescent="0.3"/>
    <row r="1478" customFormat="1" ht="13.5" x14ac:dyDescent="0.3"/>
    <row r="1479" customFormat="1" ht="13.5" x14ac:dyDescent="0.3"/>
    <row r="1480" customFormat="1" ht="13.5" x14ac:dyDescent="0.3"/>
    <row r="1481" customFormat="1" ht="13.5" x14ac:dyDescent="0.3"/>
    <row r="1482" customFormat="1" ht="13.5" x14ac:dyDescent="0.3"/>
    <row r="1483" customFormat="1" ht="13.5" x14ac:dyDescent="0.3"/>
    <row r="1484" customFormat="1" ht="13.5" x14ac:dyDescent="0.3"/>
    <row r="1485" customFormat="1" ht="13.5" x14ac:dyDescent="0.3"/>
    <row r="1486" customFormat="1" ht="13.5" x14ac:dyDescent="0.3"/>
    <row r="1487" customFormat="1" ht="13.5" x14ac:dyDescent="0.3"/>
    <row r="1488" customFormat="1" ht="13.5" x14ac:dyDescent="0.3"/>
    <row r="1489" customFormat="1" ht="13.5" x14ac:dyDescent="0.3"/>
    <row r="1490" customFormat="1" ht="13.5" x14ac:dyDescent="0.3"/>
    <row r="1491" customFormat="1" ht="13.5" x14ac:dyDescent="0.3"/>
    <row r="1492" customFormat="1" ht="13.5" x14ac:dyDescent="0.3"/>
    <row r="1493" customFormat="1" ht="13.5" x14ac:dyDescent="0.3"/>
    <row r="1494" customFormat="1" ht="13.5" x14ac:dyDescent="0.3"/>
    <row r="1495" customFormat="1" ht="13.5" x14ac:dyDescent="0.3"/>
    <row r="1496" customFormat="1" ht="13.5" x14ac:dyDescent="0.3"/>
    <row r="1497" customFormat="1" ht="13.5" x14ac:dyDescent="0.3"/>
    <row r="1498" customFormat="1" ht="13.5" x14ac:dyDescent="0.3"/>
    <row r="1499" customFormat="1" ht="13.5" x14ac:dyDescent="0.3"/>
    <row r="1500" customFormat="1" ht="13.5" x14ac:dyDescent="0.3"/>
    <row r="1501" customFormat="1" ht="13.5" x14ac:dyDescent="0.3"/>
    <row r="1502" customFormat="1" ht="13.5" x14ac:dyDescent="0.3"/>
    <row r="1503" customFormat="1" ht="13.5" x14ac:dyDescent="0.3"/>
    <row r="1504" customFormat="1" ht="13.5" x14ac:dyDescent="0.3"/>
    <row r="1505" customFormat="1" ht="13.5" x14ac:dyDescent="0.3"/>
    <row r="1506" customFormat="1" ht="13.5" x14ac:dyDescent="0.3"/>
    <row r="1507" customFormat="1" ht="13.5" x14ac:dyDescent="0.3"/>
    <row r="1508" customFormat="1" ht="13.5" x14ac:dyDescent="0.3"/>
    <row r="1509" customFormat="1" ht="13.5" x14ac:dyDescent="0.3"/>
    <row r="1510" customFormat="1" ht="13.5" x14ac:dyDescent="0.3"/>
    <row r="1511" customFormat="1" ht="13.5" x14ac:dyDescent="0.3"/>
    <row r="1512" customFormat="1" ht="13.5" x14ac:dyDescent="0.3"/>
    <row r="1513" customFormat="1" ht="13.5" x14ac:dyDescent="0.3"/>
    <row r="1514" customFormat="1" ht="13.5" x14ac:dyDescent="0.3"/>
    <row r="1515" customFormat="1" ht="13.5" x14ac:dyDescent="0.3"/>
    <row r="1516" customFormat="1" ht="13.5" x14ac:dyDescent="0.3"/>
    <row r="1517" customFormat="1" ht="13.5" x14ac:dyDescent="0.3"/>
    <row r="1518" customFormat="1" ht="13.5" x14ac:dyDescent="0.3"/>
    <row r="1519" customFormat="1" ht="13.5" x14ac:dyDescent="0.3"/>
    <row r="1520" customFormat="1" ht="13.5" x14ac:dyDescent="0.3"/>
    <row r="1521" customFormat="1" ht="13.5" x14ac:dyDescent="0.3"/>
    <row r="1522" customFormat="1" ht="13.5" x14ac:dyDescent="0.3"/>
    <row r="1523" customFormat="1" ht="13.5" x14ac:dyDescent="0.3"/>
    <row r="1524" customFormat="1" ht="13.5" x14ac:dyDescent="0.3"/>
    <row r="1525" customFormat="1" ht="13.5" x14ac:dyDescent="0.3"/>
    <row r="1526" customFormat="1" ht="13.5" x14ac:dyDescent="0.3"/>
    <row r="1527" customFormat="1" ht="13.5" x14ac:dyDescent="0.3"/>
    <row r="1528" customFormat="1" ht="13.5" x14ac:dyDescent="0.3"/>
    <row r="1529" customFormat="1" ht="13.5" x14ac:dyDescent="0.3"/>
    <row r="1530" customFormat="1" ht="13.5" x14ac:dyDescent="0.3"/>
    <row r="1531" customFormat="1" ht="13.5" x14ac:dyDescent="0.3"/>
    <row r="1532" customFormat="1" ht="13.5" x14ac:dyDescent="0.3"/>
    <row r="1533" customFormat="1" ht="13.5" x14ac:dyDescent="0.3"/>
    <row r="1534" customFormat="1" ht="13.5" x14ac:dyDescent="0.3"/>
    <row r="1535" customFormat="1" ht="13.5" x14ac:dyDescent="0.3"/>
    <row r="1536" customFormat="1" ht="13.5" x14ac:dyDescent="0.3"/>
    <row r="1537" customFormat="1" ht="13.5" x14ac:dyDescent="0.3"/>
    <row r="1538" customFormat="1" ht="13.5" x14ac:dyDescent="0.3"/>
    <row r="1539" customFormat="1" ht="13.5" x14ac:dyDescent="0.3"/>
    <row r="1540" customFormat="1" ht="13.5" x14ac:dyDescent="0.3"/>
    <row r="1541" customFormat="1" ht="13.5" x14ac:dyDescent="0.3"/>
    <row r="1542" customFormat="1" ht="13.5" x14ac:dyDescent="0.3"/>
    <row r="1543" customFormat="1" ht="13.5" x14ac:dyDescent="0.3"/>
    <row r="1544" customFormat="1" ht="13.5" x14ac:dyDescent="0.3"/>
    <row r="1545" customFormat="1" ht="13.5" x14ac:dyDescent="0.3"/>
    <row r="1546" customFormat="1" ht="13.5" x14ac:dyDescent="0.3"/>
    <row r="1547" customFormat="1" ht="13.5" x14ac:dyDescent="0.3"/>
    <row r="1548" customFormat="1" ht="13.5" x14ac:dyDescent="0.3"/>
    <row r="1549" customFormat="1" ht="13.5" x14ac:dyDescent="0.3"/>
    <row r="1550" customFormat="1" ht="13.5" x14ac:dyDescent="0.3"/>
    <row r="1551" customFormat="1" ht="13.5" x14ac:dyDescent="0.3"/>
    <row r="1552" customFormat="1" ht="13.5" x14ac:dyDescent="0.3"/>
    <row r="1553" customFormat="1" ht="13.5" x14ac:dyDescent="0.3"/>
    <row r="1554" customFormat="1" ht="13.5" x14ac:dyDescent="0.3"/>
    <row r="1555" customFormat="1" ht="13.5" x14ac:dyDescent="0.3"/>
    <row r="1556" customFormat="1" ht="13.5" x14ac:dyDescent="0.3"/>
    <row r="1557" customFormat="1" ht="13.5" x14ac:dyDescent="0.3"/>
    <row r="1558" customFormat="1" ht="13.5" x14ac:dyDescent="0.3"/>
    <row r="1559" customFormat="1" ht="13.5" x14ac:dyDescent="0.3"/>
    <row r="1560" customFormat="1" ht="13.5" x14ac:dyDescent="0.3"/>
    <row r="1561" customFormat="1" ht="13.5" x14ac:dyDescent="0.3"/>
    <row r="1562" customFormat="1" ht="13.5" x14ac:dyDescent="0.3"/>
    <row r="1563" customFormat="1" ht="13.5" x14ac:dyDescent="0.3"/>
    <row r="1564" customFormat="1" ht="13.5" x14ac:dyDescent="0.3"/>
    <row r="1565" customFormat="1" ht="13.5" x14ac:dyDescent="0.3"/>
    <row r="1566" customFormat="1" ht="13.5" x14ac:dyDescent="0.3"/>
    <row r="1567" customFormat="1" ht="13.5" x14ac:dyDescent="0.3"/>
    <row r="1568" customFormat="1" ht="13.5" x14ac:dyDescent="0.3"/>
    <row r="1569" customFormat="1" ht="13.5" x14ac:dyDescent="0.3"/>
    <row r="1570" customFormat="1" ht="13.5" x14ac:dyDescent="0.3"/>
    <row r="1571" customFormat="1" ht="13.5" x14ac:dyDescent="0.3"/>
    <row r="1572" customFormat="1" ht="13.5" x14ac:dyDescent="0.3"/>
    <row r="1573" customFormat="1" ht="13.5" x14ac:dyDescent="0.3"/>
    <row r="1574" customFormat="1" ht="13.5" x14ac:dyDescent="0.3"/>
    <row r="1575" customFormat="1" ht="13.5" x14ac:dyDescent="0.3"/>
    <row r="1576" customFormat="1" ht="13.5" x14ac:dyDescent="0.3"/>
    <row r="1577" customFormat="1" ht="13.5" x14ac:dyDescent="0.3"/>
    <row r="1578" customFormat="1" ht="13.5" x14ac:dyDescent="0.3"/>
    <row r="1579" customFormat="1" ht="13.5" x14ac:dyDescent="0.3"/>
    <row r="1580" customFormat="1" ht="13.5" x14ac:dyDescent="0.3"/>
    <row r="1581" customFormat="1" ht="13.5" x14ac:dyDescent="0.3"/>
    <row r="1582" customFormat="1" ht="13.5" x14ac:dyDescent="0.3"/>
    <row r="1583" customFormat="1" ht="13.5" x14ac:dyDescent="0.3"/>
    <row r="1584" customFormat="1" ht="13.5" x14ac:dyDescent="0.3"/>
    <row r="1585" customFormat="1" ht="13.5" x14ac:dyDescent="0.3"/>
    <row r="1586" customFormat="1" ht="13.5" x14ac:dyDescent="0.3"/>
    <row r="1587" customFormat="1" ht="13.5" x14ac:dyDescent="0.3"/>
    <row r="1588" customFormat="1" ht="13.5" x14ac:dyDescent="0.3"/>
    <row r="1589" customFormat="1" ht="13.5" x14ac:dyDescent="0.3"/>
    <row r="1590" customFormat="1" ht="13.5" x14ac:dyDescent="0.3"/>
    <row r="1591" customFormat="1" ht="13.5" x14ac:dyDescent="0.3"/>
    <row r="1592" customFormat="1" ht="13.5" x14ac:dyDescent="0.3"/>
    <row r="1593" customFormat="1" ht="13.5" x14ac:dyDescent="0.3"/>
    <row r="1594" customFormat="1" ht="13.5" x14ac:dyDescent="0.3"/>
    <row r="1595" customFormat="1" ht="13.5" x14ac:dyDescent="0.3"/>
    <row r="1596" customFormat="1" ht="13.5" x14ac:dyDescent="0.3"/>
    <row r="1597" customFormat="1" ht="13.5" x14ac:dyDescent="0.3"/>
    <row r="1598" customFormat="1" ht="13.5" x14ac:dyDescent="0.3"/>
    <row r="1599" customFormat="1" ht="13.5" x14ac:dyDescent="0.3"/>
    <row r="1600" customFormat="1" ht="13.5" x14ac:dyDescent="0.3"/>
    <row r="1601" customFormat="1" ht="13.5" x14ac:dyDescent="0.3"/>
    <row r="1602" customFormat="1" ht="13.5" x14ac:dyDescent="0.3"/>
    <row r="1603" customFormat="1" ht="13.5" x14ac:dyDescent="0.3"/>
    <row r="1604" customFormat="1" ht="13.5" x14ac:dyDescent="0.3"/>
    <row r="1605" customFormat="1" ht="13.5" x14ac:dyDescent="0.3"/>
    <row r="1606" customFormat="1" ht="13.5" x14ac:dyDescent="0.3"/>
    <row r="1607" customFormat="1" ht="13.5" x14ac:dyDescent="0.3"/>
    <row r="1608" customFormat="1" ht="13.5" x14ac:dyDescent="0.3"/>
    <row r="1609" customFormat="1" ht="13.5" x14ac:dyDescent="0.3"/>
    <row r="1610" customFormat="1" ht="13.5" x14ac:dyDescent="0.3"/>
    <row r="1611" customFormat="1" ht="13.5" x14ac:dyDescent="0.3"/>
    <row r="1612" customFormat="1" ht="13.5" x14ac:dyDescent="0.3"/>
    <row r="1613" customFormat="1" ht="13.5" x14ac:dyDescent="0.3"/>
    <row r="1614" customFormat="1" ht="13.5" x14ac:dyDescent="0.3"/>
    <row r="1615" customFormat="1" ht="13.5" x14ac:dyDescent="0.3"/>
    <row r="1616" customFormat="1" ht="13.5" x14ac:dyDescent="0.3"/>
    <row r="1617" customFormat="1" ht="13.5" x14ac:dyDescent="0.3"/>
    <row r="1618" customFormat="1" ht="13.5" x14ac:dyDescent="0.3"/>
    <row r="1619" customFormat="1" ht="13.5" x14ac:dyDescent="0.3"/>
    <row r="1620" customFormat="1" ht="13.5" x14ac:dyDescent="0.3"/>
    <row r="1621" customFormat="1" ht="13.5" x14ac:dyDescent="0.3"/>
    <row r="1622" customFormat="1" ht="13.5" x14ac:dyDescent="0.3"/>
    <row r="1623" customFormat="1" ht="13.5" x14ac:dyDescent="0.3"/>
    <row r="1624" customFormat="1" ht="13.5" x14ac:dyDescent="0.3"/>
    <row r="1625" customFormat="1" ht="13.5" x14ac:dyDescent="0.3"/>
    <row r="1626" customFormat="1" ht="13.5" x14ac:dyDescent="0.3"/>
    <row r="1627" customFormat="1" ht="13.5" x14ac:dyDescent="0.3"/>
    <row r="1628" customFormat="1" ht="13.5" x14ac:dyDescent="0.3"/>
    <row r="1629" customFormat="1" ht="13.5" x14ac:dyDescent="0.3"/>
    <row r="1630" customFormat="1" ht="13.5" x14ac:dyDescent="0.3"/>
    <row r="1631" customFormat="1" ht="13.5" x14ac:dyDescent="0.3"/>
    <row r="1632" customFormat="1" ht="13.5" x14ac:dyDescent="0.3"/>
    <row r="1633" customFormat="1" ht="13.5" x14ac:dyDescent="0.3"/>
    <row r="1634" customFormat="1" ht="13.5" x14ac:dyDescent="0.3"/>
    <row r="1635" customFormat="1" ht="13.5" x14ac:dyDescent="0.3"/>
    <row r="1636" customFormat="1" ht="13.5" x14ac:dyDescent="0.3"/>
    <row r="1637" customFormat="1" ht="13.5" x14ac:dyDescent="0.3"/>
    <row r="1638" customFormat="1" ht="13.5" x14ac:dyDescent="0.3"/>
    <row r="1639" customFormat="1" ht="13.5" x14ac:dyDescent="0.3"/>
    <row r="1640" customFormat="1" ht="13.5" x14ac:dyDescent="0.3"/>
    <row r="1641" customFormat="1" ht="13.5" x14ac:dyDescent="0.3"/>
    <row r="1642" customFormat="1" ht="13.5" x14ac:dyDescent="0.3"/>
    <row r="1643" customFormat="1" ht="13.5" x14ac:dyDescent="0.3"/>
    <row r="1644" customFormat="1" ht="13.5" x14ac:dyDescent="0.3"/>
    <row r="1645" customFormat="1" ht="13.5" x14ac:dyDescent="0.3"/>
    <row r="1646" customFormat="1" ht="13.5" x14ac:dyDescent="0.3"/>
    <row r="1647" customFormat="1" ht="13.5" x14ac:dyDescent="0.3"/>
    <row r="1648" customFormat="1" ht="13.5" x14ac:dyDescent="0.3"/>
    <row r="1649" customFormat="1" ht="13.5" x14ac:dyDescent="0.3"/>
    <row r="1650" customFormat="1" ht="13.5" x14ac:dyDescent="0.3"/>
    <row r="1651" customFormat="1" ht="13.5" x14ac:dyDescent="0.3"/>
    <row r="1652" customFormat="1" ht="13.5" x14ac:dyDescent="0.3"/>
    <row r="1653" customFormat="1" ht="13.5" x14ac:dyDescent="0.3"/>
    <row r="1654" customFormat="1" ht="13.5" x14ac:dyDescent="0.3"/>
    <row r="1655" customFormat="1" ht="13.5" x14ac:dyDescent="0.3"/>
    <row r="1656" customFormat="1" ht="13.5" x14ac:dyDescent="0.3"/>
    <row r="1657" customFormat="1" ht="13.5" x14ac:dyDescent="0.3"/>
    <row r="1658" customFormat="1" ht="13.5" x14ac:dyDescent="0.3"/>
    <row r="1659" customFormat="1" ht="13.5" x14ac:dyDescent="0.3"/>
    <row r="1660" customFormat="1" ht="13.5" x14ac:dyDescent="0.3"/>
    <row r="1661" customFormat="1" ht="13.5" x14ac:dyDescent="0.3"/>
    <row r="1662" customFormat="1" ht="13.5" x14ac:dyDescent="0.3"/>
    <row r="1663" customFormat="1" ht="13.5" x14ac:dyDescent="0.3"/>
    <row r="1664" customFormat="1" ht="13.5" x14ac:dyDescent="0.3"/>
    <row r="1665" customFormat="1" ht="13.5" x14ac:dyDescent="0.3"/>
    <row r="1666" customFormat="1" ht="13.5" x14ac:dyDescent="0.3"/>
    <row r="1667" customFormat="1" ht="13.5" x14ac:dyDescent="0.3"/>
    <row r="1668" customFormat="1" ht="13.5" x14ac:dyDescent="0.3"/>
    <row r="1669" customFormat="1" ht="13.5" x14ac:dyDescent="0.3"/>
    <row r="1670" customFormat="1" ht="13.5" x14ac:dyDescent="0.3"/>
    <row r="1671" customFormat="1" ht="13.5" x14ac:dyDescent="0.3"/>
    <row r="1672" customFormat="1" ht="13.5" x14ac:dyDescent="0.3"/>
    <row r="1673" customFormat="1" ht="13.5" x14ac:dyDescent="0.3"/>
    <row r="1674" customFormat="1" ht="13.5" x14ac:dyDescent="0.3"/>
    <row r="1675" customFormat="1" ht="13.5" x14ac:dyDescent="0.3"/>
    <row r="1676" customFormat="1" ht="13.5" x14ac:dyDescent="0.3"/>
    <row r="1677" customFormat="1" ht="13.5" x14ac:dyDescent="0.3"/>
    <row r="1678" customFormat="1" ht="13.5" x14ac:dyDescent="0.3"/>
    <row r="1679" customFormat="1" ht="13.5" x14ac:dyDescent="0.3"/>
    <row r="1680" customFormat="1" ht="13.5" x14ac:dyDescent="0.3"/>
    <row r="1681" customFormat="1" ht="13.5" x14ac:dyDescent="0.3"/>
    <row r="1682" customFormat="1" ht="13.5" x14ac:dyDescent="0.3"/>
    <row r="1683" customFormat="1" ht="13.5" x14ac:dyDescent="0.3"/>
    <row r="1684" customFormat="1" ht="13.5" x14ac:dyDescent="0.3"/>
    <row r="1685" customFormat="1" ht="13.5" x14ac:dyDescent="0.3"/>
    <row r="1686" customFormat="1" ht="13.5" x14ac:dyDescent="0.3"/>
    <row r="1687" customFormat="1" ht="13.5" x14ac:dyDescent="0.3"/>
    <row r="1688" customFormat="1" ht="13.5" x14ac:dyDescent="0.3"/>
    <row r="1689" customFormat="1" ht="13.5" x14ac:dyDescent="0.3"/>
    <row r="1690" customFormat="1" ht="13.5" x14ac:dyDescent="0.3"/>
    <row r="1691" customFormat="1" ht="13.5" x14ac:dyDescent="0.3"/>
    <row r="1692" customFormat="1" ht="13.5" x14ac:dyDescent="0.3"/>
    <row r="1693" customFormat="1" ht="13.5" x14ac:dyDescent="0.3"/>
    <row r="1694" customFormat="1" ht="13.5" x14ac:dyDescent="0.3"/>
    <row r="1695" customFormat="1" ht="13.5" x14ac:dyDescent="0.3"/>
    <row r="1696" customFormat="1" ht="13.5" x14ac:dyDescent="0.3"/>
    <row r="1697" customFormat="1" ht="13.5" x14ac:dyDescent="0.3"/>
    <row r="1698" customFormat="1" ht="13.5" x14ac:dyDescent="0.3"/>
    <row r="1699" customFormat="1" ht="13.5" x14ac:dyDescent="0.3"/>
    <row r="1700" customFormat="1" ht="13.5" x14ac:dyDescent="0.3"/>
    <row r="1701" customFormat="1" ht="13.5" x14ac:dyDescent="0.3"/>
    <row r="1702" customFormat="1" ht="13.5" x14ac:dyDescent="0.3"/>
    <row r="1703" customFormat="1" ht="13.5" x14ac:dyDescent="0.3"/>
    <row r="1704" customFormat="1" ht="13.5" x14ac:dyDescent="0.3"/>
    <row r="1705" customFormat="1" ht="13.5" x14ac:dyDescent="0.3"/>
    <row r="1706" customFormat="1" ht="13.5" x14ac:dyDescent="0.3"/>
    <row r="1707" customFormat="1" ht="13.5" x14ac:dyDescent="0.3"/>
    <row r="1708" customFormat="1" ht="13.5" x14ac:dyDescent="0.3"/>
    <row r="1709" customFormat="1" ht="13.5" x14ac:dyDescent="0.3"/>
    <row r="1710" customFormat="1" ht="13.5" x14ac:dyDescent="0.3"/>
    <row r="1711" customFormat="1" ht="13.5" x14ac:dyDescent="0.3"/>
    <row r="1712" customFormat="1" ht="13.5" x14ac:dyDescent="0.3"/>
    <row r="1713" customFormat="1" ht="13.5" x14ac:dyDescent="0.3"/>
    <row r="1714" customFormat="1" ht="13.5" x14ac:dyDescent="0.3"/>
    <row r="1715" customFormat="1" ht="13.5" x14ac:dyDescent="0.3"/>
    <row r="1716" customFormat="1" ht="13.5" x14ac:dyDescent="0.3"/>
    <row r="1717" customFormat="1" ht="13.5" x14ac:dyDescent="0.3"/>
    <row r="1718" customFormat="1" ht="13.5" x14ac:dyDescent="0.3"/>
    <row r="1719" customFormat="1" ht="13.5" x14ac:dyDescent="0.3"/>
    <row r="1720" customFormat="1" ht="13.5" x14ac:dyDescent="0.3"/>
    <row r="1721" customFormat="1" ht="13.5" x14ac:dyDescent="0.3"/>
    <row r="1722" customFormat="1" ht="13.5" x14ac:dyDescent="0.3"/>
    <row r="1723" customFormat="1" ht="13.5" x14ac:dyDescent="0.3"/>
    <row r="1724" customFormat="1" ht="13.5" x14ac:dyDescent="0.3"/>
    <row r="1725" customFormat="1" ht="13.5" x14ac:dyDescent="0.3"/>
    <row r="1726" customFormat="1" ht="13.5" x14ac:dyDescent="0.3"/>
    <row r="1727" customFormat="1" ht="13.5" x14ac:dyDescent="0.3"/>
    <row r="1728" customFormat="1" ht="13.5" x14ac:dyDescent="0.3"/>
    <row r="1729" customFormat="1" ht="13.5" x14ac:dyDescent="0.3"/>
    <row r="1730" customFormat="1" ht="13.5" x14ac:dyDescent="0.3"/>
    <row r="1731" customFormat="1" ht="13.5" x14ac:dyDescent="0.3"/>
    <row r="1732" customFormat="1" ht="13.5" x14ac:dyDescent="0.3"/>
    <row r="1733" customFormat="1" ht="13.5" x14ac:dyDescent="0.3"/>
    <row r="1734" customFormat="1" ht="13.5" x14ac:dyDescent="0.3"/>
    <row r="1735" customFormat="1" ht="13.5" x14ac:dyDescent="0.3"/>
    <row r="1736" customFormat="1" ht="13.5" x14ac:dyDescent="0.3"/>
    <row r="1737" customFormat="1" ht="13.5" x14ac:dyDescent="0.3"/>
    <row r="1738" customFormat="1" ht="13.5" x14ac:dyDescent="0.3"/>
    <row r="1739" customFormat="1" ht="13.5" x14ac:dyDescent="0.3"/>
    <row r="1740" customFormat="1" ht="13.5" x14ac:dyDescent="0.3"/>
    <row r="1741" customFormat="1" ht="13.5" x14ac:dyDescent="0.3"/>
    <row r="1742" customFormat="1" ht="13.5" x14ac:dyDescent="0.3"/>
    <row r="1743" customFormat="1" ht="13.5" x14ac:dyDescent="0.3"/>
    <row r="1744" customFormat="1" ht="13.5" x14ac:dyDescent="0.3"/>
    <row r="1745" customFormat="1" ht="13.5" x14ac:dyDescent="0.3"/>
    <row r="1746" customFormat="1" ht="13.5" x14ac:dyDescent="0.3"/>
    <row r="1747" customFormat="1" ht="13.5" x14ac:dyDescent="0.3"/>
    <row r="1748" customFormat="1" ht="13.5" x14ac:dyDescent="0.3"/>
    <row r="1749" customFormat="1" ht="13.5" x14ac:dyDescent="0.3"/>
    <row r="1750" customFormat="1" ht="13.5" x14ac:dyDescent="0.3"/>
    <row r="1751" customFormat="1" ht="13.5" x14ac:dyDescent="0.3"/>
    <row r="1752" customFormat="1" ht="13.5" x14ac:dyDescent="0.3"/>
    <row r="1753" customFormat="1" ht="13.5" x14ac:dyDescent="0.3"/>
    <row r="1754" customFormat="1" ht="13.5" x14ac:dyDescent="0.3"/>
    <row r="1755" customFormat="1" ht="13.5" x14ac:dyDescent="0.3"/>
    <row r="1756" customFormat="1" ht="13.5" x14ac:dyDescent="0.3"/>
    <row r="1757" customFormat="1" ht="13.5" x14ac:dyDescent="0.3"/>
    <row r="1758" customFormat="1" ht="13.5" x14ac:dyDescent="0.3"/>
    <row r="1759" customFormat="1" ht="13.5" x14ac:dyDescent="0.3"/>
    <row r="1760" customFormat="1" ht="13.5" x14ac:dyDescent="0.3"/>
    <row r="1761" customFormat="1" ht="13.5" x14ac:dyDescent="0.3"/>
    <row r="1762" customFormat="1" ht="13.5" x14ac:dyDescent="0.3"/>
    <row r="1763" customFormat="1" ht="13.5" x14ac:dyDescent="0.3"/>
    <row r="1764" customFormat="1" ht="13.5" x14ac:dyDescent="0.3"/>
    <row r="1765" customFormat="1" ht="13.5" x14ac:dyDescent="0.3"/>
    <row r="1766" customFormat="1" ht="13.5" x14ac:dyDescent="0.3"/>
    <row r="1767" customFormat="1" ht="13.5" x14ac:dyDescent="0.3"/>
    <row r="1768" customFormat="1" ht="13.5" x14ac:dyDescent="0.3"/>
    <row r="1769" customFormat="1" ht="13.5" x14ac:dyDescent="0.3"/>
    <row r="1770" customFormat="1" ht="13.5" x14ac:dyDescent="0.3"/>
    <row r="1771" customFormat="1" ht="13.5" x14ac:dyDescent="0.3"/>
    <row r="1772" customFormat="1" ht="13.5" x14ac:dyDescent="0.3"/>
    <row r="1773" customFormat="1" ht="13.5" x14ac:dyDescent="0.3"/>
    <row r="1774" customFormat="1" ht="13.5" x14ac:dyDescent="0.3"/>
    <row r="1775" customFormat="1" ht="13.5" x14ac:dyDescent="0.3"/>
    <row r="1776" customFormat="1" ht="13.5" x14ac:dyDescent="0.3"/>
    <row r="1777" customFormat="1" ht="13.5" x14ac:dyDescent="0.3"/>
    <row r="1778" customFormat="1" ht="13.5" x14ac:dyDescent="0.3"/>
    <row r="1779" customFormat="1" ht="13.5" x14ac:dyDescent="0.3"/>
    <row r="1780" customFormat="1" ht="13.5" x14ac:dyDescent="0.3"/>
    <row r="1781" customFormat="1" ht="13.5" x14ac:dyDescent="0.3"/>
    <row r="1782" customFormat="1" ht="13.5" x14ac:dyDescent="0.3"/>
    <row r="1783" customFormat="1" ht="13.5" x14ac:dyDescent="0.3"/>
    <row r="1784" customFormat="1" ht="13.5" x14ac:dyDescent="0.3"/>
    <row r="1785" customFormat="1" ht="13.5" x14ac:dyDescent="0.3"/>
    <row r="1786" customFormat="1" ht="13.5" x14ac:dyDescent="0.3"/>
    <row r="1787" customFormat="1" ht="13.5" x14ac:dyDescent="0.3"/>
    <row r="1788" customFormat="1" ht="13.5" x14ac:dyDescent="0.3"/>
    <row r="1789" customFormat="1" ht="13.5" x14ac:dyDescent="0.3"/>
    <row r="1790" customFormat="1" ht="13.5" x14ac:dyDescent="0.3"/>
    <row r="1791" customFormat="1" ht="13.5" x14ac:dyDescent="0.3"/>
    <row r="1792" customFormat="1" ht="13.5" x14ac:dyDescent="0.3"/>
    <row r="1793" customFormat="1" ht="13.5" x14ac:dyDescent="0.3"/>
    <row r="1794" customFormat="1" ht="13.5" x14ac:dyDescent="0.3"/>
    <row r="1795" customFormat="1" ht="13.5" x14ac:dyDescent="0.3"/>
    <row r="1796" customFormat="1" ht="13.5" x14ac:dyDescent="0.3"/>
    <row r="1797" customFormat="1" ht="13.5" x14ac:dyDescent="0.3"/>
    <row r="1798" customFormat="1" ht="13.5" x14ac:dyDescent="0.3"/>
    <row r="1799" customFormat="1" ht="13.5" x14ac:dyDescent="0.3"/>
    <row r="1800" customFormat="1" ht="13.5" x14ac:dyDescent="0.3"/>
    <row r="1801" customFormat="1" ht="13.5" x14ac:dyDescent="0.3"/>
    <row r="1802" customFormat="1" ht="13.5" x14ac:dyDescent="0.3"/>
    <row r="1803" customFormat="1" ht="13.5" x14ac:dyDescent="0.3"/>
    <row r="1804" customFormat="1" ht="13.5" x14ac:dyDescent="0.3"/>
    <row r="1805" customFormat="1" ht="13.5" x14ac:dyDescent="0.3"/>
    <row r="1806" customFormat="1" ht="13.5" x14ac:dyDescent="0.3"/>
    <row r="1807" customFormat="1" ht="13.5" x14ac:dyDescent="0.3"/>
    <row r="1808" customFormat="1" ht="13.5" x14ac:dyDescent="0.3"/>
    <row r="1809" customFormat="1" ht="13.5" x14ac:dyDescent="0.3"/>
    <row r="1810" customFormat="1" ht="13.5" x14ac:dyDescent="0.3"/>
    <row r="1811" customFormat="1" ht="13.5" x14ac:dyDescent="0.3"/>
    <row r="1812" customFormat="1" ht="13.5" x14ac:dyDescent="0.3"/>
    <row r="1813" customFormat="1" ht="13.5" x14ac:dyDescent="0.3"/>
    <row r="1814" customFormat="1" ht="13.5" x14ac:dyDescent="0.3"/>
    <row r="1815" customFormat="1" ht="13.5" x14ac:dyDescent="0.3"/>
    <row r="1816" customFormat="1" ht="13.5" x14ac:dyDescent="0.3"/>
    <row r="1817" customFormat="1" ht="13.5" x14ac:dyDescent="0.3"/>
    <row r="1818" customFormat="1" ht="13.5" x14ac:dyDescent="0.3"/>
    <row r="1819" customFormat="1" ht="13.5" x14ac:dyDescent="0.3"/>
    <row r="1820" customFormat="1" ht="13.5" x14ac:dyDescent="0.3"/>
    <row r="1821" customFormat="1" ht="13.5" x14ac:dyDescent="0.3"/>
    <row r="1822" customFormat="1" ht="13.5" x14ac:dyDescent="0.3"/>
    <row r="1823" customFormat="1" ht="13.5" x14ac:dyDescent="0.3"/>
    <row r="1824" customFormat="1" ht="13.5" x14ac:dyDescent="0.3"/>
    <row r="1825" customFormat="1" ht="13.5" x14ac:dyDescent="0.3"/>
    <row r="1826" customFormat="1" ht="13.5" x14ac:dyDescent="0.3"/>
    <row r="1827" customFormat="1" ht="13.5" x14ac:dyDescent="0.3"/>
    <row r="1828" customFormat="1" ht="13.5" x14ac:dyDescent="0.3"/>
    <row r="1829" customFormat="1" ht="13.5" x14ac:dyDescent="0.3"/>
    <row r="1830" customFormat="1" ht="13.5" x14ac:dyDescent="0.3"/>
    <row r="1831" customFormat="1" ht="13.5" x14ac:dyDescent="0.3"/>
    <row r="1832" customFormat="1" ht="13.5" x14ac:dyDescent="0.3"/>
    <row r="1833" customFormat="1" ht="13.5" x14ac:dyDescent="0.3"/>
    <row r="1834" customFormat="1" ht="13.5" x14ac:dyDescent="0.3"/>
    <row r="1835" customFormat="1" ht="13.5" x14ac:dyDescent="0.3"/>
    <row r="1836" customFormat="1" ht="13.5" x14ac:dyDescent="0.3"/>
    <row r="1837" customFormat="1" ht="13.5" x14ac:dyDescent="0.3"/>
    <row r="1838" customFormat="1" ht="13.5" x14ac:dyDescent="0.3"/>
    <row r="1839" customFormat="1" ht="13.5" x14ac:dyDescent="0.3"/>
    <row r="1840" customFormat="1" ht="13.5" x14ac:dyDescent="0.3"/>
    <row r="1841" customFormat="1" ht="13.5" x14ac:dyDescent="0.3"/>
    <row r="1842" customFormat="1" ht="13.5" x14ac:dyDescent="0.3"/>
    <row r="1843" customFormat="1" ht="13.5" x14ac:dyDescent="0.3"/>
    <row r="1844" customFormat="1" ht="13.5" x14ac:dyDescent="0.3"/>
    <row r="1845" customFormat="1" ht="13.5" x14ac:dyDescent="0.3"/>
    <row r="1846" customFormat="1" ht="13.5" x14ac:dyDescent="0.3"/>
    <row r="1847" customFormat="1" ht="13.5" x14ac:dyDescent="0.3"/>
    <row r="1848" customFormat="1" ht="13.5" x14ac:dyDescent="0.3"/>
    <row r="1849" customFormat="1" ht="13.5" x14ac:dyDescent="0.3"/>
    <row r="1850" customFormat="1" ht="13.5" x14ac:dyDescent="0.3"/>
    <row r="1851" customFormat="1" ht="13.5" x14ac:dyDescent="0.3"/>
    <row r="1852" customFormat="1" ht="13.5" x14ac:dyDescent="0.3"/>
    <row r="1853" customFormat="1" ht="13.5" x14ac:dyDescent="0.3"/>
    <row r="1854" customFormat="1" ht="13.5" x14ac:dyDescent="0.3"/>
    <row r="1855" customFormat="1" ht="13.5" x14ac:dyDescent="0.3"/>
    <row r="1856" customFormat="1" ht="13.5" x14ac:dyDescent="0.3"/>
    <row r="1857" customFormat="1" ht="13.5" x14ac:dyDescent="0.3"/>
    <row r="1858" customFormat="1" ht="13.5" x14ac:dyDescent="0.3"/>
    <row r="1859" customFormat="1" ht="13.5" x14ac:dyDescent="0.3"/>
    <row r="1860" customFormat="1" ht="13.5" x14ac:dyDescent="0.3"/>
    <row r="1861" customFormat="1" ht="13.5" x14ac:dyDescent="0.3"/>
    <row r="1862" customFormat="1" ht="13.5" x14ac:dyDescent="0.3"/>
    <row r="1863" customFormat="1" ht="13.5" x14ac:dyDescent="0.3"/>
    <row r="1864" customFormat="1" ht="13.5" x14ac:dyDescent="0.3"/>
    <row r="1865" customFormat="1" ht="13.5" x14ac:dyDescent="0.3"/>
    <row r="1866" customFormat="1" ht="13.5" x14ac:dyDescent="0.3"/>
    <row r="1867" customFormat="1" ht="13.5" x14ac:dyDescent="0.3"/>
    <row r="1868" customFormat="1" ht="13.5" x14ac:dyDescent="0.3"/>
    <row r="1869" customFormat="1" ht="13.5" x14ac:dyDescent="0.3"/>
    <row r="1870" customFormat="1" ht="13.5" x14ac:dyDescent="0.3"/>
    <row r="1871" customFormat="1" ht="13.5" x14ac:dyDescent="0.3"/>
    <row r="1872" customFormat="1" ht="13.5" x14ac:dyDescent="0.3"/>
    <row r="1873" customFormat="1" ht="13.5" x14ac:dyDescent="0.3"/>
    <row r="1874" customFormat="1" ht="13.5" x14ac:dyDescent="0.3"/>
    <row r="1875" customFormat="1" ht="13.5" x14ac:dyDescent="0.3"/>
    <row r="1876" customFormat="1" ht="13.5" x14ac:dyDescent="0.3"/>
    <row r="1877" customFormat="1" ht="13.5" x14ac:dyDescent="0.3"/>
    <row r="1878" customFormat="1" ht="13.5" x14ac:dyDescent="0.3"/>
    <row r="1879" customFormat="1" ht="13.5" x14ac:dyDescent="0.3"/>
    <row r="1880" customFormat="1" ht="13.5" x14ac:dyDescent="0.3"/>
    <row r="1881" customFormat="1" ht="13.5" x14ac:dyDescent="0.3"/>
    <row r="1882" customFormat="1" ht="13.5" x14ac:dyDescent="0.3"/>
    <row r="1883" customFormat="1" ht="13.5" x14ac:dyDescent="0.3"/>
    <row r="1884" customFormat="1" ht="13.5" x14ac:dyDescent="0.3"/>
    <row r="1885" customFormat="1" ht="13.5" x14ac:dyDescent="0.3"/>
    <row r="1886" customFormat="1" ht="13.5" x14ac:dyDescent="0.3"/>
    <row r="1887" customFormat="1" ht="13.5" x14ac:dyDescent="0.3"/>
    <row r="1888" customFormat="1" ht="13.5" x14ac:dyDescent="0.3"/>
    <row r="1889" customFormat="1" ht="13.5" x14ac:dyDescent="0.3"/>
    <row r="1890" customFormat="1" ht="13.5" x14ac:dyDescent="0.3"/>
    <row r="1891" customFormat="1" ht="13.5" x14ac:dyDescent="0.3"/>
    <row r="1892" customFormat="1" ht="13.5" x14ac:dyDescent="0.3"/>
    <row r="1893" customFormat="1" ht="13.5" x14ac:dyDescent="0.3"/>
    <row r="1894" customFormat="1" ht="13.5" x14ac:dyDescent="0.3"/>
    <row r="1895" customFormat="1" ht="13.5" x14ac:dyDescent="0.3"/>
    <row r="1896" customFormat="1" ht="13.5" x14ac:dyDescent="0.3"/>
    <row r="1897" customFormat="1" ht="13.5" x14ac:dyDescent="0.3"/>
    <row r="1898" customFormat="1" ht="13.5" x14ac:dyDescent="0.3"/>
    <row r="1899" customFormat="1" ht="13.5" x14ac:dyDescent="0.3"/>
    <row r="1900" customFormat="1" ht="13.5" x14ac:dyDescent="0.3"/>
    <row r="1901" customFormat="1" ht="13.5" x14ac:dyDescent="0.3"/>
    <row r="1902" customFormat="1" ht="13.5" x14ac:dyDescent="0.3"/>
    <row r="1903" customFormat="1" ht="13.5" x14ac:dyDescent="0.3"/>
    <row r="1904" customFormat="1" ht="13.5" x14ac:dyDescent="0.3"/>
    <row r="1905" customFormat="1" ht="13.5" x14ac:dyDescent="0.3"/>
    <row r="1906" customFormat="1" ht="13.5" x14ac:dyDescent="0.3"/>
    <row r="1907" customFormat="1" ht="13.5" x14ac:dyDescent="0.3"/>
    <row r="1908" customFormat="1" ht="13.5" x14ac:dyDescent="0.3"/>
    <row r="1909" customFormat="1" ht="13.5" x14ac:dyDescent="0.3"/>
    <row r="1910" customFormat="1" ht="13.5" x14ac:dyDescent="0.3"/>
    <row r="1911" customFormat="1" ht="13.5" x14ac:dyDescent="0.3"/>
    <row r="1912" customFormat="1" ht="13.5" x14ac:dyDescent="0.3"/>
    <row r="1913" customFormat="1" ht="13.5" x14ac:dyDescent="0.3"/>
    <row r="1914" customFormat="1" ht="13.5" x14ac:dyDescent="0.3"/>
    <row r="1915" customFormat="1" ht="13.5" x14ac:dyDescent="0.3"/>
    <row r="1916" customFormat="1" ht="13.5" x14ac:dyDescent="0.3"/>
    <row r="1917" customFormat="1" ht="13.5" x14ac:dyDescent="0.3"/>
    <row r="1918" customFormat="1" ht="13.5" x14ac:dyDescent="0.3"/>
    <row r="1919" customFormat="1" ht="13.5" x14ac:dyDescent="0.3"/>
    <row r="1920" customFormat="1" ht="13.5" x14ac:dyDescent="0.3"/>
    <row r="1921" customFormat="1" ht="13.5" x14ac:dyDescent="0.3"/>
    <row r="1922" customFormat="1" ht="13.5" x14ac:dyDescent="0.3"/>
    <row r="1923" customFormat="1" ht="13.5" x14ac:dyDescent="0.3"/>
    <row r="1924" customFormat="1" ht="13.5" x14ac:dyDescent="0.3"/>
    <row r="1925" customFormat="1" ht="13.5" x14ac:dyDescent="0.3"/>
    <row r="1926" customFormat="1" ht="13.5" x14ac:dyDescent="0.3"/>
    <row r="1927" customFormat="1" ht="13.5" x14ac:dyDescent="0.3"/>
    <row r="1928" customFormat="1" ht="13.5" x14ac:dyDescent="0.3"/>
    <row r="1929" customFormat="1" ht="13.5" x14ac:dyDescent="0.3"/>
    <row r="1930" customFormat="1" ht="13.5" x14ac:dyDescent="0.3"/>
    <row r="1931" customFormat="1" ht="13.5" x14ac:dyDescent="0.3"/>
    <row r="1932" customFormat="1" ht="13.5" x14ac:dyDescent="0.3"/>
    <row r="1933" customFormat="1" ht="13.5" x14ac:dyDescent="0.3"/>
    <row r="1934" customFormat="1" ht="13.5" x14ac:dyDescent="0.3"/>
    <row r="1935" customFormat="1" ht="13.5" x14ac:dyDescent="0.3"/>
    <row r="1936" customFormat="1" ht="13.5" x14ac:dyDescent="0.3"/>
    <row r="1937" customFormat="1" ht="13.5" x14ac:dyDescent="0.3"/>
    <row r="1938" customFormat="1" ht="13.5" x14ac:dyDescent="0.3"/>
    <row r="1939" customFormat="1" ht="13.5" x14ac:dyDescent="0.3"/>
    <row r="1940" customFormat="1" ht="13.5" x14ac:dyDescent="0.3"/>
    <row r="1941" customFormat="1" ht="13.5" x14ac:dyDescent="0.3"/>
    <row r="1942" customFormat="1" ht="13.5" x14ac:dyDescent="0.3"/>
    <row r="1943" customFormat="1" ht="13.5" x14ac:dyDescent="0.3"/>
    <row r="1944" customFormat="1" ht="13.5" x14ac:dyDescent="0.3"/>
    <row r="1945" customFormat="1" ht="13.5" x14ac:dyDescent="0.3"/>
    <row r="1946" customFormat="1" ht="13.5" x14ac:dyDescent="0.3"/>
    <row r="1947" customFormat="1" ht="13.5" x14ac:dyDescent="0.3"/>
    <row r="1948" customFormat="1" ht="13.5" x14ac:dyDescent="0.3"/>
    <row r="1949" customFormat="1" ht="13.5" x14ac:dyDescent="0.3"/>
    <row r="1950" customFormat="1" ht="13.5" x14ac:dyDescent="0.3"/>
    <row r="1951" customFormat="1" ht="13.5" x14ac:dyDescent="0.3"/>
    <row r="1952" customFormat="1" ht="13.5" x14ac:dyDescent="0.3"/>
    <row r="1953" customFormat="1" ht="13.5" x14ac:dyDescent="0.3"/>
    <row r="1954" customFormat="1" ht="13.5" x14ac:dyDescent="0.3"/>
    <row r="1955" customFormat="1" ht="13.5" x14ac:dyDescent="0.3"/>
    <row r="1956" customFormat="1" ht="13.5" x14ac:dyDescent="0.3"/>
    <row r="1957" customFormat="1" ht="13.5" x14ac:dyDescent="0.3"/>
    <row r="1958" customFormat="1" ht="13.5" x14ac:dyDescent="0.3"/>
    <row r="1959" customFormat="1" ht="13.5" x14ac:dyDescent="0.3"/>
    <row r="1960" customFormat="1" ht="13.5" x14ac:dyDescent="0.3"/>
    <row r="1961" customFormat="1" ht="13.5" x14ac:dyDescent="0.3"/>
    <row r="1962" customFormat="1" ht="13.5" x14ac:dyDescent="0.3"/>
    <row r="1963" customFormat="1" ht="13.5" x14ac:dyDescent="0.3"/>
    <row r="1964" customFormat="1" ht="13.5" x14ac:dyDescent="0.3"/>
    <row r="1965" customFormat="1" ht="13.5" x14ac:dyDescent="0.3"/>
    <row r="1966" customFormat="1" ht="13.5" x14ac:dyDescent="0.3"/>
    <row r="1967" customFormat="1" ht="13.5" x14ac:dyDescent="0.3"/>
    <row r="1968" customFormat="1" ht="13.5" x14ac:dyDescent="0.3"/>
    <row r="1969" customFormat="1" ht="13.5" x14ac:dyDescent="0.3"/>
    <row r="1970" customFormat="1" ht="13.5" x14ac:dyDescent="0.3"/>
    <row r="1971" customFormat="1" ht="13.5" x14ac:dyDescent="0.3"/>
    <row r="1972" customFormat="1" ht="13.5" x14ac:dyDescent="0.3"/>
    <row r="1973" customFormat="1" ht="13.5" x14ac:dyDescent="0.3"/>
    <row r="1974" customFormat="1" ht="13.5" x14ac:dyDescent="0.3"/>
    <row r="1975" customFormat="1" ht="13.5" x14ac:dyDescent="0.3"/>
    <row r="1976" customFormat="1" ht="13.5" x14ac:dyDescent="0.3"/>
    <row r="1977" customFormat="1" ht="13.5" x14ac:dyDescent="0.3"/>
    <row r="1978" customFormat="1" ht="13.5" x14ac:dyDescent="0.3"/>
    <row r="1979" customFormat="1" ht="13.5" x14ac:dyDescent="0.3"/>
    <row r="1980" customFormat="1" ht="13.5" x14ac:dyDescent="0.3"/>
    <row r="1981" customFormat="1" ht="13.5" x14ac:dyDescent="0.3"/>
    <row r="1982" customFormat="1" ht="13.5" x14ac:dyDescent="0.3"/>
    <row r="1983" customFormat="1" ht="13.5" x14ac:dyDescent="0.3"/>
    <row r="1984" customFormat="1" ht="13.5" x14ac:dyDescent="0.3"/>
    <row r="1985" customFormat="1" ht="13.5" x14ac:dyDescent="0.3"/>
    <row r="1986" customFormat="1" ht="13.5" x14ac:dyDescent="0.3"/>
    <row r="1987" customFormat="1" ht="13.5" x14ac:dyDescent="0.3"/>
    <row r="1988" customFormat="1" ht="13.5" x14ac:dyDescent="0.3"/>
    <row r="1989" customFormat="1" ht="13.5" x14ac:dyDescent="0.3"/>
    <row r="1990" customFormat="1" ht="13.5" x14ac:dyDescent="0.3"/>
    <row r="1991" customFormat="1" ht="13.5" x14ac:dyDescent="0.3"/>
    <row r="1992" customFormat="1" ht="13.5" x14ac:dyDescent="0.3"/>
    <row r="1993" customFormat="1" ht="13.5" x14ac:dyDescent="0.3"/>
    <row r="1994" customFormat="1" ht="13.5" x14ac:dyDescent="0.3"/>
    <row r="1995" customFormat="1" ht="13.5" x14ac:dyDescent="0.3"/>
    <row r="1996" customFormat="1" ht="13.5" x14ac:dyDescent="0.3"/>
    <row r="1997" customFormat="1" ht="13.5" x14ac:dyDescent="0.3"/>
    <row r="1998" customFormat="1" ht="13.5" x14ac:dyDescent="0.3"/>
    <row r="1999" customFormat="1" ht="13.5" x14ac:dyDescent="0.3"/>
    <row r="2000" customFormat="1" ht="13.5" x14ac:dyDescent="0.3"/>
    <row r="2001" customFormat="1" ht="13.5" x14ac:dyDescent="0.3"/>
    <row r="2002" customFormat="1" ht="13.5" x14ac:dyDescent="0.3"/>
    <row r="2003" customFormat="1" ht="13.5" x14ac:dyDescent="0.3"/>
    <row r="2004" customFormat="1" ht="13.5" x14ac:dyDescent="0.3"/>
    <row r="2005" customFormat="1" ht="13.5" x14ac:dyDescent="0.3"/>
    <row r="2006" customFormat="1" ht="13.5" x14ac:dyDescent="0.3"/>
    <row r="2007" customFormat="1" ht="13.5" x14ac:dyDescent="0.3"/>
    <row r="2008" customFormat="1" ht="13.5" x14ac:dyDescent="0.3"/>
    <row r="2009" customFormat="1" ht="13.5" x14ac:dyDescent="0.3"/>
    <row r="2010" customFormat="1" ht="13.5" x14ac:dyDescent="0.3"/>
    <row r="2011" customFormat="1" ht="13.5" x14ac:dyDescent="0.3"/>
    <row r="2012" customFormat="1" ht="13.5" x14ac:dyDescent="0.3"/>
    <row r="2013" customFormat="1" ht="13.5" x14ac:dyDescent="0.3"/>
    <row r="2014" customFormat="1" ht="13.5" x14ac:dyDescent="0.3"/>
    <row r="2015" customFormat="1" ht="13.5" x14ac:dyDescent="0.3"/>
    <row r="2016" customFormat="1" ht="13.5" x14ac:dyDescent="0.3"/>
    <row r="2017" customFormat="1" ht="13.5" x14ac:dyDescent="0.3"/>
    <row r="2018" customFormat="1" ht="13.5" x14ac:dyDescent="0.3"/>
    <row r="2019" customFormat="1" ht="13.5" x14ac:dyDescent="0.3"/>
    <row r="2020" customFormat="1" ht="13.5" x14ac:dyDescent="0.3"/>
    <row r="2021" customFormat="1" ht="13.5" x14ac:dyDescent="0.3"/>
    <row r="2022" customFormat="1" ht="13.5" x14ac:dyDescent="0.3"/>
    <row r="2023" customFormat="1" ht="13.5" x14ac:dyDescent="0.3"/>
    <row r="2024" customFormat="1" ht="13.5" x14ac:dyDescent="0.3"/>
    <row r="2025" customFormat="1" ht="13.5" x14ac:dyDescent="0.3"/>
    <row r="2026" customFormat="1" ht="13.5" x14ac:dyDescent="0.3"/>
    <row r="2027" customFormat="1" ht="13.5" x14ac:dyDescent="0.3"/>
    <row r="2028" customFormat="1" ht="13.5" x14ac:dyDescent="0.3"/>
    <row r="2029" customFormat="1" ht="13.5" x14ac:dyDescent="0.3"/>
    <row r="2030" customFormat="1" ht="13.5" x14ac:dyDescent="0.3"/>
    <row r="2031" customFormat="1" ht="13.5" x14ac:dyDescent="0.3"/>
    <row r="2032" customFormat="1" ht="13.5" x14ac:dyDescent="0.3"/>
    <row r="2033" customFormat="1" ht="13.5" x14ac:dyDescent="0.3"/>
    <row r="2034" customFormat="1" ht="13.5" x14ac:dyDescent="0.3"/>
    <row r="2035" customFormat="1" ht="13.5" x14ac:dyDescent="0.3"/>
    <row r="2036" customFormat="1" ht="13.5" x14ac:dyDescent="0.3"/>
    <row r="2037" customFormat="1" ht="13.5" x14ac:dyDescent="0.3"/>
    <row r="2038" customFormat="1" ht="13.5" x14ac:dyDescent="0.3"/>
    <row r="2039" customFormat="1" ht="13.5" x14ac:dyDescent="0.3"/>
    <row r="2040" customFormat="1" ht="13.5" x14ac:dyDescent="0.3"/>
    <row r="2041" customFormat="1" ht="13.5" x14ac:dyDescent="0.3"/>
    <row r="2042" customFormat="1" ht="13.5" x14ac:dyDescent="0.3"/>
    <row r="2043" customFormat="1" ht="13.5" x14ac:dyDescent="0.3"/>
    <row r="2044" customFormat="1" ht="13.5" x14ac:dyDescent="0.3"/>
    <row r="2045" customFormat="1" ht="13.5" x14ac:dyDescent="0.3"/>
    <row r="2046" customFormat="1" ht="13.5" x14ac:dyDescent="0.3"/>
    <row r="2047" customFormat="1" ht="13.5" x14ac:dyDescent="0.3"/>
    <row r="2048" customFormat="1" ht="13.5" x14ac:dyDescent="0.3"/>
    <row r="2049" customFormat="1" ht="13.5" x14ac:dyDescent="0.3"/>
    <row r="2050" customFormat="1" ht="13.5" x14ac:dyDescent="0.3"/>
    <row r="2051" customFormat="1" ht="13.5" x14ac:dyDescent="0.3"/>
    <row r="2052" customFormat="1" ht="13.5" x14ac:dyDescent="0.3"/>
    <row r="2053" customFormat="1" ht="13.5" x14ac:dyDescent="0.3"/>
    <row r="2054" customFormat="1" ht="13.5" x14ac:dyDescent="0.3"/>
    <row r="2055" customFormat="1" ht="13.5" x14ac:dyDescent="0.3"/>
    <row r="2056" customFormat="1" ht="13.5" x14ac:dyDescent="0.3"/>
    <row r="2057" customFormat="1" ht="13.5" x14ac:dyDescent="0.3"/>
    <row r="2058" customFormat="1" ht="13.5" x14ac:dyDescent="0.3"/>
    <row r="2059" customFormat="1" ht="13.5" x14ac:dyDescent="0.3"/>
    <row r="2060" customFormat="1" ht="13.5" x14ac:dyDescent="0.3"/>
    <row r="2061" customFormat="1" ht="13.5" x14ac:dyDescent="0.3"/>
    <row r="2062" customFormat="1" ht="13.5" x14ac:dyDescent="0.3"/>
    <row r="2063" customFormat="1" ht="13.5" x14ac:dyDescent="0.3"/>
    <row r="2064" customFormat="1" ht="13.5" x14ac:dyDescent="0.3"/>
    <row r="2065" customFormat="1" ht="13.5" x14ac:dyDescent="0.3"/>
    <row r="2066" customFormat="1" ht="13.5" x14ac:dyDescent="0.3"/>
    <row r="2067" customFormat="1" ht="13.5" x14ac:dyDescent="0.3"/>
    <row r="2068" customFormat="1" ht="13.5" x14ac:dyDescent="0.3"/>
    <row r="2069" customFormat="1" ht="13.5" x14ac:dyDescent="0.3"/>
    <row r="2070" customFormat="1" ht="13.5" x14ac:dyDescent="0.3"/>
    <row r="2071" customFormat="1" ht="13.5" x14ac:dyDescent="0.3"/>
    <row r="2072" customFormat="1" ht="13.5" x14ac:dyDescent="0.3"/>
    <row r="2073" customFormat="1" ht="13.5" x14ac:dyDescent="0.3"/>
    <row r="2074" customFormat="1" ht="13.5" x14ac:dyDescent="0.3"/>
    <row r="2075" customFormat="1" ht="13.5" x14ac:dyDescent="0.3"/>
    <row r="2076" customFormat="1" ht="13.5" x14ac:dyDescent="0.3"/>
    <row r="2077" customFormat="1" ht="13.5" x14ac:dyDescent="0.3"/>
    <row r="2078" customFormat="1" ht="13.5" x14ac:dyDescent="0.3"/>
    <row r="2079" customFormat="1" ht="13.5" x14ac:dyDescent="0.3"/>
    <row r="2080" customFormat="1" ht="13.5" x14ac:dyDescent="0.3"/>
    <row r="2081" customFormat="1" ht="13.5" x14ac:dyDescent="0.3"/>
    <row r="2082" customFormat="1" ht="13.5" x14ac:dyDescent="0.3"/>
    <row r="2083" customFormat="1" ht="13.5" x14ac:dyDescent="0.3"/>
    <row r="2084" customFormat="1" ht="13.5" x14ac:dyDescent="0.3"/>
    <row r="2085" customFormat="1" ht="13.5" x14ac:dyDescent="0.3"/>
    <row r="2086" customFormat="1" ht="13.5" x14ac:dyDescent="0.3"/>
    <row r="2087" customFormat="1" ht="13.5" x14ac:dyDescent="0.3"/>
    <row r="2088" customFormat="1" ht="13.5" x14ac:dyDescent="0.3"/>
    <row r="2089" customFormat="1" ht="13.5" x14ac:dyDescent="0.3"/>
    <row r="2090" customFormat="1" ht="13.5" x14ac:dyDescent="0.3"/>
    <row r="2091" customFormat="1" ht="13.5" x14ac:dyDescent="0.3"/>
    <row r="2092" customFormat="1" ht="13.5" x14ac:dyDescent="0.3"/>
    <row r="2093" customFormat="1" ht="13.5" x14ac:dyDescent="0.3"/>
    <row r="2094" customFormat="1" ht="13.5" x14ac:dyDescent="0.3"/>
    <row r="2095" customFormat="1" ht="13.5" x14ac:dyDescent="0.3"/>
    <row r="2096" customFormat="1" ht="13.5" x14ac:dyDescent="0.3"/>
    <row r="2097" customFormat="1" ht="13.5" x14ac:dyDescent="0.3"/>
    <row r="2098" customFormat="1" ht="13.5" x14ac:dyDescent="0.3"/>
    <row r="2099" customFormat="1" ht="13.5" x14ac:dyDescent="0.3"/>
    <row r="2100" customFormat="1" ht="13.5" x14ac:dyDescent="0.3"/>
    <row r="2101" customFormat="1" ht="13.5" x14ac:dyDescent="0.3"/>
    <row r="2102" customFormat="1" ht="13.5" x14ac:dyDescent="0.3"/>
    <row r="2103" customFormat="1" ht="13.5" x14ac:dyDescent="0.3"/>
    <row r="2104" customFormat="1" ht="13.5" x14ac:dyDescent="0.3"/>
    <row r="2105" customFormat="1" ht="13.5" x14ac:dyDescent="0.3"/>
    <row r="2106" customFormat="1" ht="13.5" x14ac:dyDescent="0.3"/>
    <row r="2107" customFormat="1" ht="13.5" x14ac:dyDescent="0.3"/>
    <row r="2108" customFormat="1" ht="13.5" x14ac:dyDescent="0.3"/>
    <row r="2109" customFormat="1" ht="13.5" x14ac:dyDescent="0.3"/>
    <row r="2110" customFormat="1" ht="13.5" x14ac:dyDescent="0.3"/>
    <row r="2111" customFormat="1" ht="13.5" x14ac:dyDescent="0.3"/>
    <row r="2112" customFormat="1" ht="13.5" x14ac:dyDescent="0.3"/>
    <row r="2113" customFormat="1" ht="13.5" x14ac:dyDescent="0.3"/>
    <row r="2114" customFormat="1" ht="13.5" x14ac:dyDescent="0.3"/>
    <row r="2115" customFormat="1" ht="13.5" x14ac:dyDescent="0.3"/>
    <row r="2116" customFormat="1" ht="13.5" x14ac:dyDescent="0.3"/>
    <row r="2117" customFormat="1" ht="13.5" x14ac:dyDescent="0.3"/>
    <row r="2118" customFormat="1" ht="13.5" x14ac:dyDescent="0.3"/>
    <row r="2119" customFormat="1" ht="13.5" x14ac:dyDescent="0.3"/>
    <row r="2120" customFormat="1" ht="13.5" x14ac:dyDescent="0.3"/>
    <row r="2121" customFormat="1" ht="13.5" x14ac:dyDescent="0.3"/>
    <row r="2122" customFormat="1" ht="13.5" x14ac:dyDescent="0.3"/>
    <row r="2123" customFormat="1" ht="13.5" x14ac:dyDescent="0.3"/>
    <row r="2124" customFormat="1" ht="13.5" x14ac:dyDescent="0.3"/>
    <row r="2125" customFormat="1" ht="13.5" x14ac:dyDescent="0.3"/>
    <row r="2126" customFormat="1" ht="13.5" x14ac:dyDescent="0.3"/>
    <row r="2127" customFormat="1" ht="13.5" x14ac:dyDescent="0.3"/>
    <row r="2128" customFormat="1" ht="13.5" x14ac:dyDescent="0.3"/>
    <row r="2129" customFormat="1" ht="13.5" x14ac:dyDescent="0.3"/>
    <row r="2130" customFormat="1" ht="13.5" x14ac:dyDescent="0.3"/>
    <row r="2131" customFormat="1" ht="13.5" x14ac:dyDescent="0.3"/>
    <row r="2132" customFormat="1" ht="13.5" x14ac:dyDescent="0.3"/>
    <row r="2133" customFormat="1" ht="13.5" x14ac:dyDescent="0.3"/>
    <row r="2134" customFormat="1" ht="13.5" x14ac:dyDescent="0.3"/>
    <row r="2135" customFormat="1" ht="13.5" x14ac:dyDescent="0.3"/>
    <row r="2136" customFormat="1" ht="13.5" x14ac:dyDescent="0.3"/>
    <row r="2137" customFormat="1" ht="13.5" x14ac:dyDescent="0.3"/>
    <row r="2138" customFormat="1" ht="13.5" x14ac:dyDescent="0.3"/>
    <row r="2139" customFormat="1" ht="13.5" x14ac:dyDescent="0.3"/>
    <row r="2140" customFormat="1" ht="13.5" x14ac:dyDescent="0.3"/>
    <row r="2141" customFormat="1" ht="13.5" x14ac:dyDescent="0.3"/>
    <row r="2142" customFormat="1" ht="13.5" x14ac:dyDescent="0.3"/>
    <row r="2143" customFormat="1" ht="13.5" x14ac:dyDescent="0.3"/>
    <row r="2144" customFormat="1" ht="13.5" x14ac:dyDescent="0.3"/>
    <row r="2145" customFormat="1" ht="13.5" x14ac:dyDescent="0.3"/>
    <row r="2146" customFormat="1" ht="13.5" x14ac:dyDescent="0.3"/>
    <row r="2147" customFormat="1" ht="13.5" x14ac:dyDescent="0.3"/>
    <row r="2148" customFormat="1" ht="13.5" x14ac:dyDescent="0.3"/>
    <row r="2149" customFormat="1" ht="13.5" x14ac:dyDescent="0.3"/>
    <row r="2150" customFormat="1" ht="13.5" x14ac:dyDescent="0.3"/>
    <row r="2151" customFormat="1" ht="13.5" x14ac:dyDescent="0.3"/>
    <row r="2152" customFormat="1" ht="13.5" x14ac:dyDescent="0.3"/>
    <row r="2153" customFormat="1" ht="13.5" x14ac:dyDescent="0.3"/>
    <row r="2154" customFormat="1" ht="13.5" x14ac:dyDescent="0.3"/>
    <row r="2155" customFormat="1" ht="13.5" x14ac:dyDescent="0.3"/>
    <row r="2156" customFormat="1" ht="13.5" x14ac:dyDescent="0.3"/>
    <row r="2157" customFormat="1" ht="13.5" x14ac:dyDescent="0.3"/>
    <row r="2158" customFormat="1" ht="13.5" x14ac:dyDescent="0.3"/>
    <row r="2159" customFormat="1" ht="13.5" x14ac:dyDescent="0.3"/>
    <row r="2160" customFormat="1" ht="13.5" x14ac:dyDescent="0.3"/>
    <row r="2161" customFormat="1" ht="13.5" x14ac:dyDescent="0.3"/>
    <row r="2162" customFormat="1" ht="13.5" x14ac:dyDescent="0.3"/>
    <row r="2163" customFormat="1" ht="13.5" x14ac:dyDescent="0.3"/>
    <row r="2164" customFormat="1" ht="13.5" x14ac:dyDescent="0.3"/>
    <row r="2165" customFormat="1" ht="13.5" x14ac:dyDescent="0.3"/>
    <row r="2166" customFormat="1" ht="13.5" x14ac:dyDescent="0.3"/>
    <row r="2167" customFormat="1" ht="13.5" x14ac:dyDescent="0.3"/>
    <row r="2168" customFormat="1" ht="13.5" x14ac:dyDescent="0.3"/>
    <row r="2169" customFormat="1" ht="13.5" x14ac:dyDescent="0.3"/>
    <row r="2170" customFormat="1" ht="13.5" x14ac:dyDescent="0.3"/>
    <row r="2171" customFormat="1" ht="13.5" x14ac:dyDescent="0.3"/>
    <row r="2172" customFormat="1" ht="13.5" x14ac:dyDescent="0.3"/>
    <row r="2173" customFormat="1" ht="13.5" x14ac:dyDescent="0.3"/>
    <row r="2174" customFormat="1" ht="13.5" x14ac:dyDescent="0.3"/>
    <row r="2175" customFormat="1" ht="13.5" x14ac:dyDescent="0.3"/>
    <row r="2176" customFormat="1" ht="13.5" x14ac:dyDescent="0.3"/>
    <row r="2177" customFormat="1" ht="13.5" x14ac:dyDescent="0.3"/>
    <row r="2178" customFormat="1" ht="13.5" x14ac:dyDescent="0.3"/>
    <row r="2179" customFormat="1" ht="13.5" x14ac:dyDescent="0.3"/>
    <row r="2180" customFormat="1" ht="13.5" x14ac:dyDescent="0.3"/>
    <row r="2181" customFormat="1" ht="13.5" x14ac:dyDescent="0.3"/>
    <row r="2182" customFormat="1" ht="13.5" x14ac:dyDescent="0.3"/>
    <row r="2183" customFormat="1" ht="13.5" x14ac:dyDescent="0.3"/>
    <row r="2184" customFormat="1" ht="13.5" x14ac:dyDescent="0.3"/>
    <row r="2185" customFormat="1" ht="13.5" x14ac:dyDescent="0.3"/>
    <row r="2186" customFormat="1" ht="13.5" x14ac:dyDescent="0.3"/>
    <row r="2187" customFormat="1" ht="13.5" x14ac:dyDescent="0.3"/>
    <row r="2188" customFormat="1" ht="13.5" x14ac:dyDescent="0.3"/>
    <row r="2189" customFormat="1" ht="13.5" x14ac:dyDescent="0.3"/>
    <row r="2190" customFormat="1" ht="13.5" x14ac:dyDescent="0.3"/>
    <row r="2191" customFormat="1" ht="13.5" x14ac:dyDescent="0.3"/>
    <row r="2192" customFormat="1" ht="13.5" x14ac:dyDescent="0.3"/>
    <row r="2193" customFormat="1" ht="13.5" x14ac:dyDescent="0.3"/>
    <row r="2194" customFormat="1" ht="13.5" x14ac:dyDescent="0.3"/>
    <row r="2195" customFormat="1" ht="13.5" x14ac:dyDescent="0.3"/>
    <row r="2196" customFormat="1" ht="13.5" x14ac:dyDescent="0.3"/>
    <row r="2197" customFormat="1" ht="13.5" x14ac:dyDescent="0.3"/>
    <row r="2198" customFormat="1" ht="13.5" x14ac:dyDescent="0.3"/>
    <row r="2199" customFormat="1" ht="13.5" x14ac:dyDescent="0.3"/>
    <row r="2200" customFormat="1" ht="13.5" x14ac:dyDescent="0.3"/>
    <row r="2201" customFormat="1" ht="13.5" x14ac:dyDescent="0.3"/>
    <row r="2202" customFormat="1" ht="13.5" x14ac:dyDescent="0.3"/>
    <row r="2203" customFormat="1" ht="13.5" x14ac:dyDescent="0.3"/>
    <row r="2204" customFormat="1" ht="13.5" x14ac:dyDescent="0.3"/>
    <row r="2205" customFormat="1" ht="13.5" x14ac:dyDescent="0.3"/>
    <row r="2206" customFormat="1" ht="13.5" x14ac:dyDescent="0.3"/>
    <row r="2207" customFormat="1" ht="13.5" x14ac:dyDescent="0.3"/>
    <row r="2208" customFormat="1" ht="13.5" x14ac:dyDescent="0.3"/>
    <row r="2209" customFormat="1" ht="13.5" x14ac:dyDescent="0.3"/>
    <row r="2210" customFormat="1" ht="13.5" x14ac:dyDescent="0.3"/>
    <row r="2211" customFormat="1" ht="13.5" x14ac:dyDescent="0.3"/>
    <row r="2212" customFormat="1" ht="13.5" x14ac:dyDescent="0.3"/>
    <row r="2213" customFormat="1" ht="13.5" x14ac:dyDescent="0.3"/>
    <row r="2214" customFormat="1" ht="13.5" x14ac:dyDescent="0.3"/>
    <row r="2215" customFormat="1" ht="13.5" x14ac:dyDescent="0.3"/>
    <row r="2216" customFormat="1" ht="13.5" x14ac:dyDescent="0.3"/>
    <row r="2217" customFormat="1" ht="13.5" x14ac:dyDescent="0.3"/>
    <row r="2218" customFormat="1" ht="13.5" x14ac:dyDescent="0.3"/>
    <row r="2219" customFormat="1" ht="13.5" x14ac:dyDescent="0.3"/>
    <row r="2220" customFormat="1" ht="13.5" x14ac:dyDescent="0.3"/>
    <row r="2221" customFormat="1" ht="13.5" x14ac:dyDescent="0.3"/>
    <row r="2222" customFormat="1" ht="13.5" x14ac:dyDescent="0.3"/>
    <row r="2223" customFormat="1" ht="13.5" x14ac:dyDescent="0.3"/>
    <row r="2224" customFormat="1" ht="13.5" x14ac:dyDescent="0.3"/>
    <row r="2225" customFormat="1" ht="13.5" x14ac:dyDescent="0.3"/>
    <row r="2226" customFormat="1" ht="13.5" x14ac:dyDescent="0.3"/>
    <row r="2227" customFormat="1" ht="13.5" x14ac:dyDescent="0.3"/>
    <row r="2228" customFormat="1" ht="13.5" x14ac:dyDescent="0.3"/>
    <row r="2229" customFormat="1" ht="13.5" x14ac:dyDescent="0.3"/>
    <row r="2230" customFormat="1" ht="13.5" x14ac:dyDescent="0.3"/>
    <row r="2231" customFormat="1" ht="13.5" x14ac:dyDescent="0.3"/>
    <row r="2232" customFormat="1" ht="13.5" x14ac:dyDescent="0.3"/>
    <row r="2233" customFormat="1" ht="13.5" x14ac:dyDescent="0.3"/>
    <row r="2234" customFormat="1" ht="13.5" x14ac:dyDescent="0.3"/>
    <row r="2235" customFormat="1" ht="13.5" x14ac:dyDescent="0.3"/>
    <row r="2236" customFormat="1" ht="13.5" x14ac:dyDescent="0.3"/>
    <row r="2237" customFormat="1" ht="13.5" x14ac:dyDescent="0.3"/>
    <row r="2238" customFormat="1" ht="13.5" x14ac:dyDescent="0.3"/>
    <row r="2239" customFormat="1" ht="13.5" x14ac:dyDescent="0.3"/>
    <row r="2240" customFormat="1" ht="13.5" x14ac:dyDescent="0.3"/>
    <row r="2241" customFormat="1" ht="13.5" x14ac:dyDescent="0.3"/>
    <row r="2242" customFormat="1" ht="13.5" x14ac:dyDescent="0.3"/>
    <row r="2243" customFormat="1" ht="13.5" x14ac:dyDescent="0.3"/>
    <row r="2244" customFormat="1" ht="13.5" x14ac:dyDescent="0.3"/>
    <row r="2245" customFormat="1" ht="13.5" x14ac:dyDescent="0.3"/>
    <row r="2246" customFormat="1" ht="13.5" x14ac:dyDescent="0.3"/>
    <row r="2247" customFormat="1" ht="13.5" x14ac:dyDescent="0.3"/>
    <row r="2248" customFormat="1" ht="13.5" x14ac:dyDescent="0.3"/>
    <row r="2249" customFormat="1" ht="13.5" x14ac:dyDescent="0.3"/>
    <row r="2250" customFormat="1" ht="13.5" x14ac:dyDescent="0.3"/>
    <row r="2251" customFormat="1" ht="13.5" x14ac:dyDescent="0.3"/>
    <row r="2252" customFormat="1" ht="13.5" x14ac:dyDescent="0.3"/>
    <row r="2253" customFormat="1" ht="13.5" x14ac:dyDescent="0.3"/>
    <row r="2254" customFormat="1" ht="13.5" x14ac:dyDescent="0.3"/>
    <row r="2255" customFormat="1" ht="13.5" x14ac:dyDescent="0.3"/>
    <row r="2256" customFormat="1" ht="13.5" x14ac:dyDescent="0.3"/>
    <row r="2257" customFormat="1" ht="13.5" x14ac:dyDescent="0.3"/>
    <row r="2258" customFormat="1" ht="13.5" x14ac:dyDescent="0.3"/>
    <row r="2259" customFormat="1" ht="13.5" x14ac:dyDescent="0.3"/>
    <row r="2260" customFormat="1" ht="13.5" x14ac:dyDescent="0.3"/>
    <row r="2261" customFormat="1" ht="13.5" x14ac:dyDescent="0.3"/>
    <row r="2262" customFormat="1" ht="13.5" x14ac:dyDescent="0.3"/>
    <row r="2263" customFormat="1" ht="13.5" x14ac:dyDescent="0.3"/>
    <row r="2264" customFormat="1" ht="13.5" x14ac:dyDescent="0.3"/>
    <row r="2265" customFormat="1" ht="13.5" x14ac:dyDescent="0.3"/>
    <row r="2266" customFormat="1" ht="13.5" x14ac:dyDescent="0.3"/>
    <row r="2267" customFormat="1" ht="13.5" x14ac:dyDescent="0.3"/>
    <row r="2268" customFormat="1" ht="13.5" x14ac:dyDescent="0.3"/>
    <row r="2269" customFormat="1" ht="13.5" x14ac:dyDescent="0.3"/>
    <row r="2270" customFormat="1" ht="13.5" x14ac:dyDescent="0.3"/>
    <row r="2271" customFormat="1" ht="13.5" x14ac:dyDescent="0.3"/>
    <row r="2272" customFormat="1" ht="13.5" x14ac:dyDescent="0.3"/>
    <row r="2273" customFormat="1" ht="13.5" x14ac:dyDescent="0.3"/>
    <row r="2274" customFormat="1" ht="13.5" x14ac:dyDescent="0.3"/>
    <row r="2275" customFormat="1" ht="13.5" x14ac:dyDescent="0.3"/>
    <row r="2276" customFormat="1" ht="13.5" x14ac:dyDescent="0.3"/>
    <row r="2277" customFormat="1" ht="13.5" x14ac:dyDescent="0.3"/>
    <row r="2278" customFormat="1" ht="13.5" x14ac:dyDescent="0.3"/>
    <row r="2279" customFormat="1" ht="13.5" x14ac:dyDescent="0.3"/>
    <row r="2280" customFormat="1" ht="13.5" x14ac:dyDescent="0.3"/>
    <row r="2281" customFormat="1" ht="13.5" x14ac:dyDescent="0.3"/>
    <row r="2282" customFormat="1" ht="13.5" x14ac:dyDescent="0.3"/>
    <row r="2283" customFormat="1" ht="13.5" x14ac:dyDescent="0.3"/>
    <row r="2284" customFormat="1" ht="13.5" x14ac:dyDescent="0.3"/>
    <row r="2285" customFormat="1" ht="13.5" x14ac:dyDescent="0.3"/>
    <row r="2286" customFormat="1" ht="13.5" x14ac:dyDescent="0.3"/>
    <row r="2287" customFormat="1" ht="13.5" x14ac:dyDescent="0.3"/>
    <row r="2288" customFormat="1" ht="13.5" x14ac:dyDescent="0.3"/>
    <row r="2289" customFormat="1" ht="13.5" x14ac:dyDescent="0.3"/>
    <row r="2290" customFormat="1" ht="13.5" x14ac:dyDescent="0.3"/>
    <row r="2291" customFormat="1" ht="13.5" x14ac:dyDescent="0.3"/>
    <row r="2292" customFormat="1" ht="13.5" x14ac:dyDescent="0.3"/>
    <row r="2293" customFormat="1" ht="13.5" x14ac:dyDescent="0.3"/>
    <row r="2294" customFormat="1" ht="13.5" x14ac:dyDescent="0.3"/>
    <row r="2295" customFormat="1" ht="13.5" x14ac:dyDescent="0.3"/>
    <row r="2296" customFormat="1" ht="13.5" x14ac:dyDescent="0.3"/>
    <row r="2297" customFormat="1" ht="13.5" x14ac:dyDescent="0.3"/>
    <row r="2298" customFormat="1" ht="13.5" x14ac:dyDescent="0.3"/>
    <row r="2299" customFormat="1" ht="13.5" x14ac:dyDescent="0.3"/>
    <row r="2300" customFormat="1" ht="13.5" x14ac:dyDescent="0.3"/>
    <row r="2301" customFormat="1" ht="13.5" x14ac:dyDescent="0.3"/>
    <row r="2302" customFormat="1" ht="13.5" x14ac:dyDescent="0.3"/>
    <row r="2303" customFormat="1" ht="13.5" x14ac:dyDescent="0.3"/>
    <row r="2304" customFormat="1" ht="13.5" x14ac:dyDescent="0.3"/>
    <row r="2305" customFormat="1" ht="13.5" x14ac:dyDescent="0.3"/>
    <row r="2306" customFormat="1" ht="13.5" x14ac:dyDescent="0.3"/>
    <row r="2307" customFormat="1" ht="13.5" x14ac:dyDescent="0.3"/>
    <row r="2308" customFormat="1" ht="13.5" x14ac:dyDescent="0.3"/>
    <row r="2309" customFormat="1" ht="13.5" x14ac:dyDescent="0.3"/>
    <row r="2310" customFormat="1" ht="13.5" x14ac:dyDescent="0.3"/>
    <row r="2311" customFormat="1" ht="13.5" x14ac:dyDescent="0.3"/>
    <row r="2312" customFormat="1" ht="13.5" x14ac:dyDescent="0.3"/>
    <row r="2313" customFormat="1" ht="13.5" x14ac:dyDescent="0.3"/>
    <row r="2314" customFormat="1" ht="13.5" x14ac:dyDescent="0.3"/>
    <row r="2315" customFormat="1" ht="13.5" x14ac:dyDescent="0.3"/>
    <row r="2316" customFormat="1" ht="13.5" x14ac:dyDescent="0.3"/>
    <row r="2317" customFormat="1" ht="13.5" x14ac:dyDescent="0.3"/>
    <row r="2318" customFormat="1" ht="13.5" x14ac:dyDescent="0.3"/>
    <row r="2319" customFormat="1" ht="13.5" x14ac:dyDescent="0.3"/>
    <row r="2320" customFormat="1" ht="13.5" x14ac:dyDescent="0.3"/>
    <row r="2321" customFormat="1" ht="13.5" x14ac:dyDescent="0.3"/>
    <row r="2322" customFormat="1" ht="13.5" x14ac:dyDescent="0.3"/>
    <row r="2323" customFormat="1" ht="13.5" x14ac:dyDescent="0.3"/>
    <row r="2324" customFormat="1" ht="13.5" x14ac:dyDescent="0.3"/>
    <row r="2325" customFormat="1" ht="13.5" x14ac:dyDescent="0.3"/>
    <row r="2326" customFormat="1" ht="13.5" x14ac:dyDescent="0.3"/>
    <row r="2327" customFormat="1" ht="13.5" x14ac:dyDescent="0.3"/>
    <row r="2328" customFormat="1" ht="13.5" x14ac:dyDescent="0.3"/>
    <row r="2329" customFormat="1" ht="13.5" x14ac:dyDescent="0.3"/>
    <row r="2330" customFormat="1" ht="13.5" x14ac:dyDescent="0.3"/>
    <row r="2331" customFormat="1" ht="13.5" x14ac:dyDescent="0.3"/>
    <row r="2332" customFormat="1" ht="13.5" x14ac:dyDescent="0.3"/>
    <row r="2333" customFormat="1" ht="13.5" x14ac:dyDescent="0.3"/>
    <row r="2334" customFormat="1" ht="13.5" x14ac:dyDescent="0.3"/>
    <row r="2335" customFormat="1" ht="13.5" x14ac:dyDescent="0.3"/>
    <row r="2336" customFormat="1" ht="13.5" x14ac:dyDescent="0.3"/>
    <row r="2337" customFormat="1" ht="13.5" x14ac:dyDescent="0.3"/>
    <row r="2338" customFormat="1" ht="13.5" x14ac:dyDescent="0.3"/>
    <row r="2339" customFormat="1" ht="13.5" x14ac:dyDescent="0.3"/>
    <row r="2340" customFormat="1" ht="13.5" x14ac:dyDescent="0.3"/>
    <row r="2341" customFormat="1" ht="13.5" x14ac:dyDescent="0.3"/>
    <row r="2342" customFormat="1" ht="13.5" x14ac:dyDescent="0.3"/>
    <row r="2343" customFormat="1" ht="13.5" x14ac:dyDescent="0.3"/>
    <row r="2344" customFormat="1" ht="13.5" x14ac:dyDescent="0.3"/>
    <row r="2345" customFormat="1" ht="13.5" x14ac:dyDescent="0.3"/>
    <row r="2346" customFormat="1" ht="13.5" x14ac:dyDescent="0.3"/>
    <row r="2347" customFormat="1" ht="13.5" x14ac:dyDescent="0.3"/>
    <row r="2348" customFormat="1" ht="13.5" x14ac:dyDescent="0.3"/>
    <row r="2349" customFormat="1" ht="13.5" x14ac:dyDescent="0.3"/>
    <row r="2350" customFormat="1" ht="13.5" x14ac:dyDescent="0.3"/>
    <row r="2351" customFormat="1" ht="13.5" x14ac:dyDescent="0.3"/>
    <row r="2352" customFormat="1" ht="13.5" x14ac:dyDescent="0.3"/>
    <row r="2353" customFormat="1" ht="13.5" x14ac:dyDescent="0.3"/>
    <row r="2354" customFormat="1" ht="13.5" x14ac:dyDescent="0.3"/>
    <row r="2355" customFormat="1" ht="13.5" x14ac:dyDescent="0.3"/>
    <row r="2356" customFormat="1" ht="13.5" x14ac:dyDescent="0.3"/>
    <row r="2357" customFormat="1" ht="13.5" x14ac:dyDescent="0.3"/>
    <row r="2358" customFormat="1" ht="13.5" x14ac:dyDescent="0.3"/>
    <row r="2359" customFormat="1" ht="13.5" x14ac:dyDescent="0.3"/>
    <row r="2360" customFormat="1" ht="13.5" x14ac:dyDescent="0.3"/>
    <row r="2361" customFormat="1" ht="13.5" x14ac:dyDescent="0.3"/>
    <row r="2362" customFormat="1" ht="13.5" x14ac:dyDescent="0.3"/>
    <row r="2363" customFormat="1" ht="13.5" x14ac:dyDescent="0.3"/>
    <row r="2364" customFormat="1" ht="13.5" x14ac:dyDescent="0.3"/>
    <row r="2365" customFormat="1" ht="13.5" x14ac:dyDescent="0.3"/>
    <row r="2366" customFormat="1" ht="13.5" x14ac:dyDescent="0.3"/>
    <row r="2367" customFormat="1" ht="13.5" x14ac:dyDescent="0.3"/>
    <row r="2368" customFormat="1" ht="13.5" x14ac:dyDescent="0.3"/>
    <row r="2369" customFormat="1" ht="13.5" x14ac:dyDescent="0.3"/>
    <row r="2370" customFormat="1" ht="13.5" x14ac:dyDescent="0.3"/>
    <row r="2371" customFormat="1" ht="13.5" x14ac:dyDescent="0.3"/>
    <row r="2372" customFormat="1" ht="13.5" x14ac:dyDescent="0.3"/>
    <row r="2373" customFormat="1" ht="13.5" x14ac:dyDescent="0.3"/>
    <row r="2374" customFormat="1" ht="13.5" x14ac:dyDescent="0.3"/>
    <row r="2375" customFormat="1" ht="13.5" x14ac:dyDescent="0.3"/>
    <row r="2376" customFormat="1" ht="13.5" x14ac:dyDescent="0.3"/>
    <row r="2377" customFormat="1" ht="13.5" x14ac:dyDescent="0.3"/>
    <row r="2378" customFormat="1" ht="13.5" x14ac:dyDescent="0.3"/>
    <row r="2379" customFormat="1" ht="13.5" x14ac:dyDescent="0.3"/>
    <row r="2380" customFormat="1" ht="13.5" x14ac:dyDescent="0.3"/>
    <row r="2381" customFormat="1" ht="13.5" x14ac:dyDescent="0.3"/>
    <row r="2382" customFormat="1" ht="13.5" x14ac:dyDescent="0.3"/>
    <row r="2383" customFormat="1" ht="13.5" x14ac:dyDescent="0.3"/>
    <row r="2384" customFormat="1" ht="13.5" x14ac:dyDescent="0.3"/>
    <row r="2385" customFormat="1" ht="13.5" x14ac:dyDescent="0.3"/>
    <row r="2386" customFormat="1" ht="13.5" x14ac:dyDescent="0.3"/>
    <row r="2387" customFormat="1" ht="13.5" x14ac:dyDescent="0.3"/>
    <row r="2388" customFormat="1" ht="13.5" x14ac:dyDescent="0.3"/>
    <row r="2389" customFormat="1" ht="13.5" x14ac:dyDescent="0.3"/>
    <row r="2390" customFormat="1" ht="13.5" x14ac:dyDescent="0.3"/>
    <row r="2391" customFormat="1" ht="13.5" x14ac:dyDescent="0.3"/>
    <row r="2392" customFormat="1" ht="13.5" x14ac:dyDescent="0.3"/>
    <row r="2393" customFormat="1" ht="13.5" x14ac:dyDescent="0.3"/>
    <row r="2394" customFormat="1" ht="13.5" x14ac:dyDescent="0.3"/>
    <row r="2395" customFormat="1" ht="13.5" x14ac:dyDescent="0.3"/>
    <row r="2396" customFormat="1" ht="13.5" x14ac:dyDescent="0.3"/>
    <row r="2397" customFormat="1" ht="13.5" x14ac:dyDescent="0.3"/>
    <row r="2398" customFormat="1" ht="13.5" x14ac:dyDescent="0.3"/>
    <row r="2399" customFormat="1" ht="13.5" x14ac:dyDescent="0.3"/>
    <row r="2400" customFormat="1" ht="13.5" x14ac:dyDescent="0.3"/>
    <row r="2401" customFormat="1" ht="13.5" x14ac:dyDescent="0.3"/>
    <row r="2402" customFormat="1" ht="13.5" x14ac:dyDescent="0.3"/>
    <row r="2403" customFormat="1" ht="13.5" x14ac:dyDescent="0.3"/>
    <row r="2404" customFormat="1" ht="13.5" x14ac:dyDescent="0.3"/>
    <row r="2405" customFormat="1" ht="13.5" x14ac:dyDescent="0.3"/>
    <row r="2406" customFormat="1" ht="13.5" x14ac:dyDescent="0.3"/>
    <row r="2407" customFormat="1" ht="13.5" x14ac:dyDescent="0.3"/>
    <row r="2408" customFormat="1" ht="13.5" x14ac:dyDescent="0.3"/>
    <row r="2409" customFormat="1" ht="13.5" x14ac:dyDescent="0.3"/>
    <row r="2410" customFormat="1" ht="13.5" x14ac:dyDescent="0.3"/>
    <row r="2411" customFormat="1" ht="13.5" x14ac:dyDescent="0.3"/>
    <row r="2412" customFormat="1" ht="13.5" x14ac:dyDescent="0.3"/>
    <row r="2413" customFormat="1" ht="13.5" x14ac:dyDescent="0.3"/>
    <row r="2414" customFormat="1" ht="13.5" x14ac:dyDescent="0.3"/>
    <row r="2415" customFormat="1" ht="13.5" x14ac:dyDescent="0.3"/>
    <row r="2416" customFormat="1" ht="13.5" x14ac:dyDescent="0.3"/>
    <row r="2417" customFormat="1" ht="13.5" x14ac:dyDescent="0.3"/>
    <row r="2418" customFormat="1" ht="13.5" x14ac:dyDescent="0.3"/>
    <row r="2419" customFormat="1" ht="13.5" x14ac:dyDescent="0.3"/>
    <row r="2420" customFormat="1" ht="13.5" x14ac:dyDescent="0.3"/>
    <row r="2421" customFormat="1" ht="13.5" x14ac:dyDescent="0.3"/>
    <row r="2422" customFormat="1" ht="13.5" x14ac:dyDescent="0.3"/>
    <row r="2423" customFormat="1" ht="13.5" x14ac:dyDescent="0.3"/>
    <row r="2424" customFormat="1" ht="13.5" x14ac:dyDescent="0.3"/>
    <row r="2425" customFormat="1" ht="13.5" x14ac:dyDescent="0.3"/>
    <row r="2426" customFormat="1" ht="13.5" x14ac:dyDescent="0.3"/>
    <row r="2427" customFormat="1" ht="13.5" x14ac:dyDescent="0.3"/>
    <row r="2428" customFormat="1" ht="13.5" x14ac:dyDescent="0.3"/>
    <row r="2429" customFormat="1" ht="13.5" x14ac:dyDescent="0.3"/>
    <row r="2430" customFormat="1" ht="13.5" x14ac:dyDescent="0.3"/>
    <row r="2431" customFormat="1" ht="13.5" x14ac:dyDescent="0.3"/>
    <row r="2432" customFormat="1" ht="13.5" x14ac:dyDescent="0.3"/>
    <row r="2433" customFormat="1" ht="13.5" x14ac:dyDescent="0.3"/>
    <row r="2434" customFormat="1" ht="13.5" x14ac:dyDescent="0.3"/>
    <row r="2435" customFormat="1" ht="13.5" x14ac:dyDescent="0.3"/>
    <row r="2436" customFormat="1" ht="13.5" x14ac:dyDescent="0.3"/>
    <row r="2437" customFormat="1" ht="13.5" x14ac:dyDescent="0.3"/>
    <row r="2438" customFormat="1" ht="13.5" x14ac:dyDescent="0.3"/>
    <row r="2439" customFormat="1" ht="13.5" x14ac:dyDescent="0.3"/>
    <row r="2440" customFormat="1" ht="13.5" x14ac:dyDescent="0.3"/>
    <row r="2441" customFormat="1" ht="13.5" x14ac:dyDescent="0.3"/>
    <row r="2442" customFormat="1" ht="13.5" x14ac:dyDescent="0.3"/>
    <row r="2443" customFormat="1" ht="13.5" x14ac:dyDescent="0.3"/>
    <row r="2444" customFormat="1" ht="13.5" x14ac:dyDescent="0.3"/>
    <row r="2445" customFormat="1" ht="13.5" x14ac:dyDescent="0.3"/>
    <row r="2446" customFormat="1" ht="13.5" x14ac:dyDescent="0.3"/>
    <row r="2447" customFormat="1" ht="13.5" x14ac:dyDescent="0.3"/>
    <row r="2448" customFormat="1" ht="13.5" x14ac:dyDescent="0.3"/>
    <row r="2449" customFormat="1" ht="13.5" x14ac:dyDescent="0.3"/>
    <row r="2450" customFormat="1" ht="13.5" x14ac:dyDescent="0.3"/>
    <row r="2451" customFormat="1" ht="13.5" x14ac:dyDescent="0.3"/>
    <row r="2452" customFormat="1" ht="13.5" x14ac:dyDescent="0.3"/>
    <row r="2453" customFormat="1" ht="13.5" x14ac:dyDescent="0.3"/>
    <row r="2454" customFormat="1" ht="13.5" x14ac:dyDescent="0.3"/>
    <row r="2455" customFormat="1" ht="13.5" x14ac:dyDescent="0.3"/>
    <row r="2456" customFormat="1" ht="13.5" x14ac:dyDescent="0.3"/>
    <row r="2457" customFormat="1" ht="13.5" x14ac:dyDescent="0.3"/>
    <row r="2458" customFormat="1" ht="13.5" x14ac:dyDescent="0.3"/>
    <row r="2459" customFormat="1" ht="13.5" x14ac:dyDescent="0.3"/>
    <row r="2460" customFormat="1" ht="13.5" x14ac:dyDescent="0.3"/>
    <row r="2461" customFormat="1" ht="13.5" x14ac:dyDescent="0.3"/>
    <row r="2462" customFormat="1" ht="13.5" x14ac:dyDescent="0.3"/>
    <row r="2463" customFormat="1" ht="13.5" x14ac:dyDescent="0.3"/>
    <row r="2464" customFormat="1" ht="13.5" x14ac:dyDescent="0.3"/>
    <row r="2465" customFormat="1" ht="13.5" x14ac:dyDescent="0.3"/>
    <row r="2466" customFormat="1" ht="13.5" x14ac:dyDescent="0.3"/>
    <row r="2467" customFormat="1" ht="13.5" x14ac:dyDescent="0.3"/>
    <row r="2468" customFormat="1" ht="13.5" x14ac:dyDescent="0.3"/>
    <row r="2469" customFormat="1" ht="13.5" x14ac:dyDescent="0.3"/>
    <row r="2470" customFormat="1" ht="13.5" x14ac:dyDescent="0.3"/>
    <row r="2471" customFormat="1" ht="13.5" x14ac:dyDescent="0.3"/>
    <row r="2472" customFormat="1" ht="13.5" x14ac:dyDescent="0.3"/>
    <row r="2473" customFormat="1" ht="13.5" x14ac:dyDescent="0.3"/>
    <row r="2474" customFormat="1" ht="13.5" x14ac:dyDescent="0.3"/>
    <row r="2475" customFormat="1" ht="13.5" x14ac:dyDescent="0.3"/>
    <row r="2476" customFormat="1" ht="13.5" x14ac:dyDescent="0.3"/>
    <row r="2477" customFormat="1" ht="13.5" x14ac:dyDescent="0.3"/>
    <row r="2478" customFormat="1" ht="13.5" x14ac:dyDescent="0.3"/>
    <row r="2479" customFormat="1" ht="13.5" x14ac:dyDescent="0.3"/>
    <row r="2480" customFormat="1" ht="13.5" x14ac:dyDescent="0.3"/>
    <row r="2481" customFormat="1" ht="13.5" x14ac:dyDescent="0.3"/>
    <row r="2482" customFormat="1" ht="13.5" x14ac:dyDescent="0.3"/>
    <row r="2483" customFormat="1" ht="13.5" x14ac:dyDescent="0.3"/>
    <row r="2484" customFormat="1" ht="13.5" x14ac:dyDescent="0.3"/>
    <row r="2485" customFormat="1" ht="13.5" x14ac:dyDescent="0.3"/>
    <row r="2486" customFormat="1" ht="13.5" x14ac:dyDescent="0.3"/>
    <row r="2487" customFormat="1" ht="13.5" x14ac:dyDescent="0.3"/>
    <row r="2488" customFormat="1" ht="13.5" x14ac:dyDescent="0.3"/>
    <row r="2489" customFormat="1" ht="13.5" x14ac:dyDescent="0.3"/>
    <row r="2490" customFormat="1" ht="13.5" x14ac:dyDescent="0.3"/>
    <row r="2491" customFormat="1" ht="13.5" x14ac:dyDescent="0.3"/>
    <row r="2492" customFormat="1" ht="13.5" x14ac:dyDescent="0.3"/>
    <row r="2493" customFormat="1" ht="13.5" x14ac:dyDescent="0.3"/>
    <row r="2494" customFormat="1" ht="13.5" x14ac:dyDescent="0.3"/>
    <row r="2495" customFormat="1" ht="13.5" x14ac:dyDescent="0.3"/>
    <row r="2496" customFormat="1" ht="13.5" x14ac:dyDescent="0.3"/>
    <row r="2497" customFormat="1" ht="13.5" x14ac:dyDescent="0.3"/>
    <row r="2498" customFormat="1" ht="13.5" x14ac:dyDescent="0.3"/>
    <row r="2499" customFormat="1" ht="13.5" x14ac:dyDescent="0.3"/>
    <row r="2500" customFormat="1" ht="13.5" x14ac:dyDescent="0.3"/>
    <row r="2501" customFormat="1" ht="13.5" x14ac:dyDescent="0.3"/>
    <row r="2502" customFormat="1" ht="13.5" x14ac:dyDescent="0.3"/>
    <row r="2503" customFormat="1" ht="13.5" x14ac:dyDescent="0.3"/>
    <row r="2504" customFormat="1" ht="13.5" x14ac:dyDescent="0.3"/>
    <row r="2505" customFormat="1" ht="13.5" x14ac:dyDescent="0.3"/>
    <row r="2506" customFormat="1" ht="13.5" x14ac:dyDescent="0.3"/>
    <row r="2507" customFormat="1" ht="13.5" x14ac:dyDescent="0.3"/>
    <row r="2508" customFormat="1" ht="13.5" x14ac:dyDescent="0.3"/>
    <row r="2509" customFormat="1" ht="13.5" x14ac:dyDescent="0.3"/>
    <row r="2510" customFormat="1" ht="13.5" x14ac:dyDescent="0.3"/>
    <row r="2511" customFormat="1" ht="13.5" x14ac:dyDescent="0.3"/>
    <row r="2512" customFormat="1" ht="13.5" x14ac:dyDescent="0.3"/>
    <row r="2513" customFormat="1" ht="13.5" x14ac:dyDescent="0.3"/>
    <row r="2514" customFormat="1" ht="13.5" x14ac:dyDescent="0.3"/>
    <row r="2515" customFormat="1" ht="13.5" x14ac:dyDescent="0.3"/>
    <row r="2516" customFormat="1" ht="13.5" x14ac:dyDescent="0.3"/>
    <row r="2517" customFormat="1" ht="13.5" x14ac:dyDescent="0.3"/>
    <row r="2518" customFormat="1" ht="13.5" x14ac:dyDescent="0.3"/>
    <row r="2519" customFormat="1" ht="13.5" x14ac:dyDescent="0.3"/>
    <row r="2520" customFormat="1" ht="13.5" x14ac:dyDescent="0.3"/>
    <row r="2521" customFormat="1" ht="13.5" x14ac:dyDescent="0.3"/>
    <row r="2522" customFormat="1" ht="13.5" x14ac:dyDescent="0.3"/>
    <row r="2523" customFormat="1" ht="13.5" x14ac:dyDescent="0.3"/>
    <row r="2524" customFormat="1" ht="13.5" x14ac:dyDescent="0.3"/>
    <row r="2525" customFormat="1" ht="13.5" x14ac:dyDescent="0.3"/>
    <row r="2526" customFormat="1" ht="13.5" x14ac:dyDescent="0.3"/>
    <row r="2527" customFormat="1" ht="13.5" x14ac:dyDescent="0.3"/>
    <row r="2528" customFormat="1" ht="13.5" x14ac:dyDescent="0.3"/>
    <row r="2529" customFormat="1" ht="13.5" x14ac:dyDescent="0.3"/>
    <row r="2530" customFormat="1" ht="13.5" x14ac:dyDescent="0.3"/>
    <row r="2531" customFormat="1" ht="13.5" x14ac:dyDescent="0.3"/>
    <row r="2532" customFormat="1" ht="13.5" x14ac:dyDescent="0.3"/>
    <row r="2533" customFormat="1" ht="13.5" x14ac:dyDescent="0.3"/>
    <row r="2534" customFormat="1" ht="13.5" x14ac:dyDescent="0.3"/>
    <row r="2535" customFormat="1" ht="13.5" x14ac:dyDescent="0.3"/>
    <row r="2536" customFormat="1" ht="13.5" x14ac:dyDescent="0.3"/>
    <row r="2537" customFormat="1" ht="13.5" x14ac:dyDescent="0.3"/>
    <row r="2538" customFormat="1" ht="13.5" x14ac:dyDescent="0.3"/>
    <row r="2539" customFormat="1" ht="13.5" x14ac:dyDescent="0.3"/>
    <row r="2540" customFormat="1" ht="13.5" x14ac:dyDescent="0.3"/>
    <row r="2541" customFormat="1" ht="13.5" x14ac:dyDescent="0.3"/>
    <row r="2542" customFormat="1" ht="13.5" x14ac:dyDescent="0.3"/>
    <row r="2543" customFormat="1" ht="13.5" x14ac:dyDescent="0.3"/>
    <row r="2544" customFormat="1" ht="13.5" x14ac:dyDescent="0.3"/>
    <row r="2545" customFormat="1" ht="13.5" x14ac:dyDescent="0.3"/>
    <row r="2546" customFormat="1" ht="13.5" x14ac:dyDescent="0.3"/>
    <row r="2547" customFormat="1" ht="13.5" x14ac:dyDescent="0.3"/>
    <row r="2548" customFormat="1" ht="13.5" x14ac:dyDescent="0.3"/>
    <row r="2549" customFormat="1" ht="13.5" x14ac:dyDescent="0.3"/>
    <row r="2550" customFormat="1" ht="13.5" x14ac:dyDescent="0.3"/>
    <row r="2551" customFormat="1" ht="13.5" x14ac:dyDescent="0.3"/>
    <row r="2552" customFormat="1" ht="13.5" x14ac:dyDescent="0.3"/>
    <row r="2553" customFormat="1" ht="13.5" x14ac:dyDescent="0.3"/>
    <row r="2554" customFormat="1" ht="13.5" x14ac:dyDescent="0.3"/>
    <row r="2555" customFormat="1" ht="13.5" x14ac:dyDescent="0.3"/>
    <row r="2556" customFormat="1" ht="13.5" x14ac:dyDescent="0.3"/>
    <row r="2557" customFormat="1" ht="13.5" x14ac:dyDescent="0.3"/>
    <row r="2558" customFormat="1" ht="13.5" x14ac:dyDescent="0.3"/>
    <row r="2559" customFormat="1" ht="13.5" x14ac:dyDescent="0.3"/>
    <row r="2560" customFormat="1" ht="13.5" x14ac:dyDescent="0.3"/>
    <row r="2561" customFormat="1" ht="13.5" x14ac:dyDescent="0.3"/>
    <row r="2562" customFormat="1" ht="13.5" x14ac:dyDescent="0.3"/>
    <row r="2563" customFormat="1" ht="13.5" x14ac:dyDescent="0.3"/>
    <row r="2564" customFormat="1" ht="13.5" x14ac:dyDescent="0.3"/>
    <row r="2565" customFormat="1" ht="13.5" x14ac:dyDescent="0.3"/>
    <row r="2566" customFormat="1" ht="13.5" x14ac:dyDescent="0.3"/>
    <row r="2567" customFormat="1" ht="13.5" x14ac:dyDescent="0.3"/>
    <row r="2568" customFormat="1" ht="13.5" x14ac:dyDescent="0.3"/>
    <row r="2569" customFormat="1" ht="13.5" x14ac:dyDescent="0.3"/>
    <row r="2570" customFormat="1" ht="13.5" x14ac:dyDescent="0.3"/>
    <row r="2571" customFormat="1" ht="13.5" x14ac:dyDescent="0.3"/>
    <row r="2572" customFormat="1" ht="13.5" x14ac:dyDescent="0.3"/>
    <row r="2573" customFormat="1" ht="13.5" x14ac:dyDescent="0.3"/>
    <row r="2574" customFormat="1" ht="13.5" x14ac:dyDescent="0.3"/>
    <row r="2575" customFormat="1" ht="13.5" x14ac:dyDescent="0.3"/>
    <row r="2576" customFormat="1" ht="13.5" x14ac:dyDescent="0.3"/>
    <row r="2577" customFormat="1" ht="13.5" x14ac:dyDescent="0.3"/>
    <row r="2578" customFormat="1" ht="13.5" x14ac:dyDescent="0.3"/>
    <row r="2579" customFormat="1" ht="13.5" x14ac:dyDescent="0.3"/>
    <row r="2580" customFormat="1" ht="13.5" x14ac:dyDescent="0.3"/>
    <row r="2581" customFormat="1" ht="13.5" x14ac:dyDescent="0.3"/>
    <row r="2582" customFormat="1" ht="13.5" x14ac:dyDescent="0.3"/>
    <row r="2583" customFormat="1" ht="13.5" x14ac:dyDescent="0.3"/>
    <row r="2584" customFormat="1" ht="13.5" x14ac:dyDescent="0.3"/>
    <row r="2585" customFormat="1" ht="13.5" x14ac:dyDescent="0.3"/>
    <row r="2586" customFormat="1" ht="13.5" x14ac:dyDescent="0.3"/>
    <row r="2587" customFormat="1" ht="13.5" x14ac:dyDescent="0.3"/>
    <row r="2588" customFormat="1" ht="13.5" x14ac:dyDescent="0.3"/>
    <row r="2589" customFormat="1" ht="13.5" x14ac:dyDescent="0.3"/>
    <row r="2590" customFormat="1" ht="13.5" x14ac:dyDescent="0.3"/>
    <row r="2591" customFormat="1" ht="13.5" x14ac:dyDescent="0.3"/>
    <row r="2592" customFormat="1" ht="13.5" x14ac:dyDescent="0.3"/>
    <row r="2593" customFormat="1" ht="13.5" x14ac:dyDescent="0.3"/>
    <row r="2594" customFormat="1" ht="13.5" x14ac:dyDescent="0.3"/>
    <row r="2595" customFormat="1" ht="13.5" x14ac:dyDescent="0.3"/>
    <row r="2596" customFormat="1" ht="13.5" x14ac:dyDescent="0.3"/>
    <row r="2597" customFormat="1" ht="13.5" x14ac:dyDescent="0.3"/>
    <row r="2598" customFormat="1" ht="13.5" x14ac:dyDescent="0.3"/>
    <row r="2599" customFormat="1" ht="13.5" x14ac:dyDescent="0.3"/>
    <row r="2600" customFormat="1" ht="13.5" x14ac:dyDescent="0.3"/>
    <row r="2601" customFormat="1" ht="13.5" x14ac:dyDescent="0.3"/>
    <row r="2602" customFormat="1" ht="13.5" x14ac:dyDescent="0.3"/>
    <row r="2603" customFormat="1" ht="13.5" x14ac:dyDescent="0.3"/>
    <row r="2604" customFormat="1" ht="13.5" x14ac:dyDescent="0.3"/>
    <row r="2605" customFormat="1" ht="13.5" x14ac:dyDescent="0.3"/>
    <row r="2606" customFormat="1" ht="13.5" x14ac:dyDescent="0.3"/>
    <row r="2607" customFormat="1" ht="13.5" x14ac:dyDescent="0.3"/>
    <row r="2608" customFormat="1" ht="13.5" x14ac:dyDescent="0.3"/>
    <row r="2609" customFormat="1" ht="13.5" x14ac:dyDescent="0.3"/>
    <row r="2610" customFormat="1" ht="13.5" x14ac:dyDescent="0.3"/>
    <row r="2611" customFormat="1" ht="13.5" x14ac:dyDescent="0.3"/>
    <row r="2612" customFormat="1" ht="13.5" x14ac:dyDescent="0.3"/>
    <row r="2613" customFormat="1" ht="13.5" x14ac:dyDescent="0.3"/>
    <row r="2614" customFormat="1" ht="13.5" x14ac:dyDescent="0.3"/>
    <row r="2615" customFormat="1" ht="13.5" x14ac:dyDescent="0.3"/>
    <row r="2616" customFormat="1" ht="13.5" x14ac:dyDescent="0.3"/>
    <row r="2617" customFormat="1" ht="13.5" x14ac:dyDescent="0.3"/>
    <row r="2618" customFormat="1" ht="13.5" x14ac:dyDescent="0.3"/>
    <row r="2619" customFormat="1" ht="13.5" x14ac:dyDescent="0.3"/>
    <row r="2620" customFormat="1" ht="13.5" x14ac:dyDescent="0.3"/>
    <row r="2621" customFormat="1" ht="13.5" x14ac:dyDescent="0.3"/>
    <row r="2622" customFormat="1" ht="13.5" x14ac:dyDescent="0.3"/>
    <row r="2623" customFormat="1" ht="13.5" x14ac:dyDescent="0.3"/>
    <row r="2624" customFormat="1" ht="13.5" x14ac:dyDescent="0.3"/>
    <row r="2625" customFormat="1" ht="13.5" x14ac:dyDescent="0.3"/>
    <row r="2626" customFormat="1" ht="13.5" x14ac:dyDescent="0.3"/>
    <row r="2627" customFormat="1" ht="13.5" x14ac:dyDescent="0.3"/>
    <row r="2628" customFormat="1" ht="13.5" x14ac:dyDescent="0.3"/>
    <row r="2629" customFormat="1" ht="13.5" x14ac:dyDescent="0.3"/>
    <row r="2630" customFormat="1" ht="13.5" x14ac:dyDescent="0.3"/>
    <row r="2631" customFormat="1" ht="13.5" x14ac:dyDescent="0.3"/>
    <row r="2632" customFormat="1" ht="13.5" x14ac:dyDescent="0.3"/>
    <row r="2633" customFormat="1" ht="13.5" x14ac:dyDescent="0.3"/>
    <row r="2634" customFormat="1" ht="13.5" x14ac:dyDescent="0.3"/>
    <row r="2635" customFormat="1" ht="13.5" x14ac:dyDescent="0.3"/>
    <row r="2636" customFormat="1" ht="13.5" x14ac:dyDescent="0.3"/>
    <row r="2637" customFormat="1" ht="13.5" x14ac:dyDescent="0.3"/>
    <row r="2638" customFormat="1" ht="13.5" x14ac:dyDescent="0.3"/>
    <row r="2639" customFormat="1" ht="13.5" x14ac:dyDescent="0.3"/>
    <row r="2640" customFormat="1" ht="13.5" x14ac:dyDescent="0.3"/>
    <row r="2641" customFormat="1" ht="13.5" x14ac:dyDescent="0.3"/>
    <row r="2642" customFormat="1" ht="13.5" x14ac:dyDescent="0.3"/>
    <row r="2643" customFormat="1" ht="13.5" x14ac:dyDescent="0.3"/>
    <row r="2644" customFormat="1" ht="13.5" x14ac:dyDescent="0.3"/>
    <row r="2645" customFormat="1" ht="13.5" x14ac:dyDescent="0.3"/>
    <row r="2646" customFormat="1" ht="13.5" x14ac:dyDescent="0.3"/>
    <row r="2647" customFormat="1" ht="13.5" x14ac:dyDescent="0.3"/>
    <row r="2648" customFormat="1" ht="13.5" x14ac:dyDescent="0.3"/>
    <row r="2649" customFormat="1" ht="13.5" x14ac:dyDescent="0.3"/>
    <row r="2650" customFormat="1" ht="13.5" x14ac:dyDescent="0.3"/>
    <row r="2651" customFormat="1" ht="13.5" x14ac:dyDescent="0.3"/>
    <row r="2652" customFormat="1" ht="13.5" x14ac:dyDescent="0.3"/>
    <row r="2653" customFormat="1" ht="13.5" x14ac:dyDescent="0.3"/>
    <row r="2654" customFormat="1" ht="13.5" x14ac:dyDescent="0.3"/>
    <row r="2655" customFormat="1" ht="13.5" x14ac:dyDescent="0.3"/>
    <row r="2656" customFormat="1" ht="13.5" x14ac:dyDescent="0.3"/>
    <row r="2657" customFormat="1" ht="13.5" x14ac:dyDescent="0.3"/>
    <row r="2658" customFormat="1" ht="13.5" x14ac:dyDescent="0.3"/>
    <row r="2659" customFormat="1" ht="13.5" x14ac:dyDescent="0.3"/>
    <row r="2660" customFormat="1" ht="13.5" x14ac:dyDescent="0.3"/>
    <row r="2661" customFormat="1" ht="13.5" x14ac:dyDescent="0.3"/>
    <row r="2662" customFormat="1" ht="13.5" x14ac:dyDescent="0.3"/>
    <row r="2663" customFormat="1" ht="13.5" x14ac:dyDescent="0.3"/>
    <row r="2664" customFormat="1" ht="13.5" x14ac:dyDescent="0.3"/>
    <row r="2665" customFormat="1" ht="13.5" x14ac:dyDescent="0.3"/>
    <row r="2666" customFormat="1" ht="13.5" x14ac:dyDescent="0.3"/>
    <row r="2667" customFormat="1" ht="13.5" x14ac:dyDescent="0.3"/>
    <row r="2668" customFormat="1" ht="13.5" x14ac:dyDescent="0.3"/>
    <row r="2669" customFormat="1" ht="13.5" x14ac:dyDescent="0.3"/>
    <row r="2670" customFormat="1" ht="13.5" x14ac:dyDescent="0.3"/>
    <row r="2671" customFormat="1" ht="13.5" x14ac:dyDescent="0.3"/>
    <row r="2672" customFormat="1" ht="13.5" x14ac:dyDescent="0.3"/>
    <row r="2673" customFormat="1" ht="13.5" x14ac:dyDescent="0.3"/>
    <row r="2674" customFormat="1" ht="13.5" x14ac:dyDescent="0.3"/>
    <row r="2675" customFormat="1" ht="13.5" x14ac:dyDescent="0.3"/>
    <row r="2676" customFormat="1" ht="13.5" x14ac:dyDescent="0.3"/>
    <row r="2677" customFormat="1" ht="13.5" x14ac:dyDescent="0.3"/>
    <row r="2678" customFormat="1" ht="13.5" x14ac:dyDescent="0.3"/>
    <row r="2679" customFormat="1" ht="13.5" x14ac:dyDescent="0.3"/>
    <row r="2680" customFormat="1" ht="13.5" x14ac:dyDescent="0.3"/>
    <row r="2681" customFormat="1" ht="13.5" x14ac:dyDescent="0.3"/>
    <row r="2682" customFormat="1" ht="13.5" x14ac:dyDescent="0.3"/>
    <row r="2683" customFormat="1" ht="13.5" x14ac:dyDescent="0.3"/>
    <row r="2684" customFormat="1" ht="13.5" x14ac:dyDescent="0.3"/>
    <row r="2685" customFormat="1" ht="13.5" x14ac:dyDescent="0.3"/>
    <row r="2686" customFormat="1" ht="13.5" x14ac:dyDescent="0.3"/>
    <row r="2687" customFormat="1" ht="13.5" x14ac:dyDescent="0.3"/>
    <row r="2688" customFormat="1" ht="13.5" x14ac:dyDescent="0.3"/>
    <row r="2689" customFormat="1" ht="13.5" x14ac:dyDescent="0.3"/>
    <row r="2690" customFormat="1" ht="13.5" x14ac:dyDescent="0.3"/>
    <row r="2691" customFormat="1" ht="13.5" x14ac:dyDescent="0.3"/>
    <row r="2692" customFormat="1" ht="13.5" x14ac:dyDescent="0.3"/>
    <row r="2693" customFormat="1" ht="13.5" x14ac:dyDescent="0.3"/>
    <row r="2694" customFormat="1" ht="13.5" x14ac:dyDescent="0.3"/>
    <row r="2695" customFormat="1" ht="13.5" x14ac:dyDescent="0.3"/>
    <row r="2696" customFormat="1" ht="13.5" x14ac:dyDescent="0.3"/>
    <row r="2697" customFormat="1" ht="13.5" x14ac:dyDescent="0.3"/>
    <row r="2698" customFormat="1" ht="13.5" x14ac:dyDescent="0.3"/>
    <row r="2699" customFormat="1" ht="13.5" x14ac:dyDescent="0.3"/>
    <row r="2700" customFormat="1" ht="13.5" x14ac:dyDescent="0.3"/>
    <row r="2701" customFormat="1" ht="13.5" x14ac:dyDescent="0.3"/>
    <row r="2702" customFormat="1" ht="13.5" x14ac:dyDescent="0.3"/>
    <row r="2703" customFormat="1" ht="13.5" x14ac:dyDescent="0.3"/>
    <row r="2704" customFormat="1" ht="13.5" x14ac:dyDescent="0.3"/>
    <row r="2705" customFormat="1" ht="13.5" x14ac:dyDescent="0.3"/>
    <row r="2706" customFormat="1" ht="13.5" x14ac:dyDescent="0.3"/>
    <row r="2707" customFormat="1" ht="13.5" x14ac:dyDescent="0.3"/>
    <row r="2708" customFormat="1" ht="13.5" x14ac:dyDescent="0.3"/>
    <row r="2709" customFormat="1" ht="13.5" x14ac:dyDescent="0.3"/>
    <row r="2710" customFormat="1" ht="13.5" x14ac:dyDescent="0.3"/>
    <row r="2711" customFormat="1" ht="13.5" x14ac:dyDescent="0.3"/>
    <row r="2712" customFormat="1" ht="13.5" x14ac:dyDescent="0.3"/>
    <row r="2713" customFormat="1" ht="13.5" x14ac:dyDescent="0.3"/>
    <row r="2714" customFormat="1" ht="13.5" x14ac:dyDescent="0.3"/>
    <row r="2715" customFormat="1" ht="13.5" x14ac:dyDescent="0.3"/>
    <row r="2716" customFormat="1" ht="13.5" x14ac:dyDescent="0.3"/>
    <row r="2717" customFormat="1" ht="13.5" x14ac:dyDescent="0.3"/>
    <row r="2718" customFormat="1" ht="13.5" x14ac:dyDescent="0.3"/>
    <row r="2719" customFormat="1" ht="13.5" x14ac:dyDescent="0.3"/>
    <row r="2720" customFormat="1" ht="13.5" x14ac:dyDescent="0.3"/>
    <row r="2721" customFormat="1" ht="13.5" x14ac:dyDescent="0.3"/>
    <row r="2722" customFormat="1" ht="13.5" x14ac:dyDescent="0.3"/>
    <row r="2723" customFormat="1" ht="13.5" x14ac:dyDescent="0.3"/>
    <row r="2724" customFormat="1" ht="13.5" x14ac:dyDescent="0.3"/>
    <row r="2725" customFormat="1" ht="13.5" x14ac:dyDescent="0.3"/>
    <row r="2726" customFormat="1" ht="13.5" x14ac:dyDescent="0.3"/>
    <row r="2727" customFormat="1" ht="13.5" x14ac:dyDescent="0.3"/>
    <row r="2728" customFormat="1" ht="13.5" x14ac:dyDescent="0.3"/>
    <row r="2729" customFormat="1" ht="13.5" x14ac:dyDescent="0.3"/>
    <row r="2730" customFormat="1" ht="13.5" x14ac:dyDescent="0.3"/>
    <row r="2731" customFormat="1" ht="13.5" x14ac:dyDescent="0.3"/>
    <row r="2732" customFormat="1" ht="13.5" x14ac:dyDescent="0.3"/>
    <row r="2733" customFormat="1" ht="13.5" x14ac:dyDescent="0.3"/>
    <row r="2734" customFormat="1" ht="13.5" x14ac:dyDescent="0.3"/>
    <row r="2735" customFormat="1" ht="13.5" x14ac:dyDescent="0.3"/>
    <row r="2736" customFormat="1" ht="13.5" x14ac:dyDescent="0.3"/>
    <row r="2737" customFormat="1" ht="13.5" x14ac:dyDescent="0.3"/>
    <row r="2738" customFormat="1" ht="13.5" x14ac:dyDescent="0.3"/>
    <row r="2739" customFormat="1" ht="13.5" x14ac:dyDescent="0.3"/>
    <row r="2740" customFormat="1" ht="13.5" x14ac:dyDescent="0.3"/>
    <row r="2741" customFormat="1" ht="13.5" x14ac:dyDescent="0.3"/>
    <row r="2742" customFormat="1" ht="13.5" x14ac:dyDescent="0.3"/>
    <row r="2743" customFormat="1" ht="13.5" x14ac:dyDescent="0.3"/>
    <row r="2744" customFormat="1" ht="13.5" x14ac:dyDescent="0.3"/>
    <row r="2745" customFormat="1" ht="13.5" x14ac:dyDescent="0.3"/>
    <row r="2746" customFormat="1" ht="13.5" x14ac:dyDescent="0.3"/>
    <row r="2747" customFormat="1" ht="13.5" x14ac:dyDescent="0.3"/>
    <row r="2748" customFormat="1" ht="13.5" x14ac:dyDescent="0.3"/>
    <row r="2749" customFormat="1" ht="13.5" x14ac:dyDescent="0.3"/>
    <row r="2750" customFormat="1" ht="13.5" x14ac:dyDescent="0.3"/>
    <row r="2751" customFormat="1" ht="13.5" x14ac:dyDescent="0.3"/>
    <row r="2752" customFormat="1" ht="13.5" x14ac:dyDescent="0.3"/>
    <row r="2753" customFormat="1" ht="13.5" x14ac:dyDescent="0.3"/>
    <row r="2754" customFormat="1" ht="13.5" x14ac:dyDescent="0.3"/>
    <row r="2755" customFormat="1" ht="13.5" x14ac:dyDescent="0.3"/>
    <row r="2756" customFormat="1" ht="13.5" x14ac:dyDescent="0.3"/>
    <row r="2757" customFormat="1" ht="13.5" x14ac:dyDescent="0.3"/>
    <row r="2758" customFormat="1" ht="13.5" x14ac:dyDescent="0.3"/>
    <row r="2759" customFormat="1" ht="13.5" x14ac:dyDescent="0.3"/>
    <row r="2760" customFormat="1" ht="13.5" x14ac:dyDescent="0.3"/>
    <row r="2761" customFormat="1" ht="13.5" x14ac:dyDescent="0.3"/>
    <row r="2762" customFormat="1" ht="13.5" x14ac:dyDescent="0.3"/>
    <row r="2763" customFormat="1" ht="13.5" x14ac:dyDescent="0.3"/>
    <row r="2764" customFormat="1" ht="13.5" x14ac:dyDescent="0.3"/>
    <row r="2765" customFormat="1" ht="13.5" x14ac:dyDescent="0.3"/>
    <row r="2766" customFormat="1" ht="13.5" x14ac:dyDescent="0.3"/>
    <row r="2767" customFormat="1" ht="13.5" x14ac:dyDescent="0.3"/>
    <row r="2768" customFormat="1" ht="13.5" x14ac:dyDescent="0.3"/>
    <row r="2769" customFormat="1" ht="13.5" x14ac:dyDescent="0.3"/>
    <row r="2770" customFormat="1" ht="13.5" x14ac:dyDescent="0.3"/>
    <row r="2771" customFormat="1" ht="13.5" x14ac:dyDescent="0.3"/>
    <row r="2772" customFormat="1" ht="13.5" x14ac:dyDescent="0.3"/>
    <row r="2773" customFormat="1" ht="13.5" x14ac:dyDescent="0.3"/>
    <row r="2774" customFormat="1" ht="13.5" x14ac:dyDescent="0.3"/>
    <row r="2775" customFormat="1" ht="13.5" x14ac:dyDescent="0.3"/>
    <row r="2776" customFormat="1" ht="13.5" x14ac:dyDescent="0.3"/>
    <row r="2777" customFormat="1" ht="13.5" x14ac:dyDescent="0.3"/>
    <row r="2778" customFormat="1" ht="13.5" x14ac:dyDescent="0.3"/>
    <row r="2779" customFormat="1" ht="13.5" x14ac:dyDescent="0.3"/>
    <row r="2780" customFormat="1" ht="13.5" x14ac:dyDescent="0.3"/>
    <row r="2781" customFormat="1" ht="13.5" x14ac:dyDescent="0.3"/>
    <row r="2782" customFormat="1" ht="13.5" x14ac:dyDescent="0.3"/>
    <row r="2783" customFormat="1" ht="13.5" x14ac:dyDescent="0.3"/>
    <row r="2784" customFormat="1" ht="13.5" x14ac:dyDescent="0.3"/>
    <row r="2785" customFormat="1" ht="13.5" x14ac:dyDescent="0.3"/>
    <row r="2786" customFormat="1" ht="13.5" x14ac:dyDescent="0.3"/>
    <row r="2787" customFormat="1" ht="13.5" x14ac:dyDescent="0.3"/>
    <row r="2788" customFormat="1" ht="13.5" x14ac:dyDescent="0.3"/>
    <row r="2789" customFormat="1" ht="13.5" x14ac:dyDescent="0.3"/>
    <row r="2790" customFormat="1" ht="13.5" x14ac:dyDescent="0.3"/>
    <row r="2791" customFormat="1" ht="13.5" x14ac:dyDescent="0.3"/>
    <row r="2792" customFormat="1" ht="13.5" x14ac:dyDescent="0.3"/>
    <row r="2793" customFormat="1" ht="13.5" x14ac:dyDescent="0.3"/>
    <row r="2794" customFormat="1" ht="13.5" x14ac:dyDescent="0.3"/>
    <row r="2795" customFormat="1" ht="13.5" x14ac:dyDescent="0.3"/>
    <row r="2796" customFormat="1" ht="13.5" x14ac:dyDescent="0.3"/>
    <row r="2797" customFormat="1" ht="13.5" x14ac:dyDescent="0.3"/>
    <row r="2798" customFormat="1" ht="13.5" x14ac:dyDescent="0.3"/>
    <row r="2799" customFormat="1" ht="13.5" x14ac:dyDescent="0.3"/>
    <row r="2800" customFormat="1" ht="13.5" x14ac:dyDescent="0.3"/>
    <row r="2801" customFormat="1" ht="13.5" x14ac:dyDescent="0.3"/>
    <row r="2802" customFormat="1" ht="13.5" x14ac:dyDescent="0.3"/>
    <row r="2803" customFormat="1" ht="13.5" x14ac:dyDescent="0.3"/>
    <row r="2804" customFormat="1" ht="13.5" x14ac:dyDescent="0.3"/>
    <row r="2805" customFormat="1" ht="13.5" x14ac:dyDescent="0.3"/>
    <row r="2806" customFormat="1" ht="13.5" x14ac:dyDescent="0.3"/>
    <row r="2807" customFormat="1" ht="13.5" x14ac:dyDescent="0.3"/>
    <row r="2808" customFormat="1" ht="13.5" x14ac:dyDescent="0.3"/>
    <row r="2809" customFormat="1" ht="13.5" x14ac:dyDescent="0.3"/>
    <row r="2810" customFormat="1" ht="13.5" x14ac:dyDescent="0.3"/>
    <row r="2811" customFormat="1" ht="13.5" x14ac:dyDescent="0.3"/>
    <row r="2812" customFormat="1" ht="13.5" x14ac:dyDescent="0.3"/>
    <row r="2813" customFormat="1" ht="13.5" x14ac:dyDescent="0.3"/>
    <row r="2814" customFormat="1" ht="13.5" x14ac:dyDescent="0.3"/>
    <row r="2815" customFormat="1" ht="13.5" x14ac:dyDescent="0.3"/>
    <row r="2816" customFormat="1" ht="13.5" x14ac:dyDescent="0.3"/>
    <row r="2817" customFormat="1" ht="13.5" x14ac:dyDescent="0.3"/>
    <row r="2818" customFormat="1" ht="13.5" x14ac:dyDescent="0.3"/>
    <row r="2819" customFormat="1" ht="13.5" x14ac:dyDescent="0.3"/>
    <row r="2820" customFormat="1" ht="13.5" x14ac:dyDescent="0.3"/>
    <row r="2821" customFormat="1" ht="13.5" x14ac:dyDescent="0.3"/>
    <row r="2822" customFormat="1" ht="13.5" x14ac:dyDescent="0.3"/>
    <row r="2823" customFormat="1" ht="13.5" x14ac:dyDescent="0.3"/>
    <row r="2824" customFormat="1" ht="13.5" x14ac:dyDescent="0.3"/>
    <row r="2825" customFormat="1" ht="13.5" x14ac:dyDescent="0.3"/>
    <row r="2826" customFormat="1" ht="13.5" x14ac:dyDescent="0.3"/>
    <row r="2827" customFormat="1" ht="13.5" x14ac:dyDescent="0.3"/>
    <row r="2828" customFormat="1" ht="13.5" x14ac:dyDescent="0.3"/>
    <row r="2829" customFormat="1" ht="13.5" x14ac:dyDescent="0.3"/>
    <row r="2830" customFormat="1" ht="13.5" x14ac:dyDescent="0.3"/>
    <row r="2831" customFormat="1" ht="13.5" x14ac:dyDescent="0.3"/>
    <row r="2832" customFormat="1" ht="13.5" x14ac:dyDescent="0.3"/>
    <row r="2833" customFormat="1" ht="13.5" x14ac:dyDescent="0.3"/>
    <row r="2834" customFormat="1" ht="13.5" x14ac:dyDescent="0.3"/>
    <row r="2835" customFormat="1" ht="13.5" x14ac:dyDescent="0.3"/>
    <row r="2836" customFormat="1" ht="13.5" x14ac:dyDescent="0.3"/>
    <row r="2837" customFormat="1" ht="13.5" x14ac:dyDescent="0.3"/>
    <row r="2838" customFormat="1" ht="13.5" x14ac:dyDescent="0.3"/>
    <row r="2839" customFormat="1" ht="13.5" x14ac:dyDescent="0.3"/>
    <row r="2840" customFormat="1" ht="13.5" x14ac:dyDescent="0.3"/>
    <row r="2841" customFormat="1" ht="13.5" x14ac:dyDescent="0.3"/>
    <row r="2842" customFormat="1" ht="13.5" x14ac:dyDescent="0.3"/>
    <row r="2843" customFormat="1" ht="13.5" x14ac:dyDescent="0.3"/>
    <row r="2844" customFormat="1" ht="13.5" x14ac:dyDescent="0.3"/>
    <row r="2845" customFormat="1" ht="13.5" x14ac:dyDescent="0.3"/>
    <row r="2846" customFormat="1" ht="13.5" x14ac:dyDescent="0.3"/>
    <row r="2847" customFormat="1" ht="13.5" x14ac:dyDescent="0.3"/>
    <row r="2848" customFormat="1" ht="13.5" x14ac:dyDescent="0.3"/>
    <row r="2849" customFormat="1" ht="13.5" x14ac:dyDescent="0.3"/>
    <row r="2850" customFormat="1" ht="13.5" x14ac:dyDescent="0.3"/>
    <row r="2851" customFormat="1" ht="13.5" x14ac:dyDescent="0.3"/>
    <row r="2852" customFormat="1" ht="13.5" x14ac:dyDescent="0.3"/>
    <row r="2853" customFormat="1" ht="13.5" x14ac:dyDescent="0.3"/>
    <row r="2854" customFormat="1" ht="13.5" x14ac:dyDescent="0.3"/>
    <row r="2855" customFormat="1" ht="13.5" x14ac:dyDescent="0.3"/>
    <row r="2856" customFormat="1" ht="13.5" x14ac:dyDescent="0.3"/>
    <row r="2857" customFormat="1" ht="13.5" x14ac:dyDescent="0.3"/>
    <row r="2858" customFormat="1" ht="13.5" x14ac:dyDescent="0.3"/>
    <row r="2859" customFormat="1" ht="13.5" x14ac:dyDescent="0.3"/>
    <row r="2860" customFormat="1" ht="13.5" x14ac:dyDescent="0.3"/>
    <row r="2861" customFormat="1" ht="13.5" x14ac:dyDescent="0.3"/>
    <row r="2862" customFormat="1" ht="13.5" x14ac:dyDescent="0.3"/>
    <row r="2863" customFormat="1" ht="13.5" x14ac:dyDescent="0.3"/>
    <row r="2864" customFormat="1" ht="13.5" x14ac:dyDescent="0.3"/>
    <row r="2865" customFormat="1" ht="13.5" x14ac:dyDescent="0.3"/>
    <row r="2866" customFormat="1" ht="13.5" x14ac:dyDescent="0.3"/>
    <row r="2867" customFormat="1" ht="13.5" x14ac:dyDescent="0.3"/>
    <row r="2868" customFormat="1" ht="13.5" x14ac:dyDescent="0.3"/>
    <row r="2869" customFormat="1" ht="13.5" x14ac:dyDescent="0.3"/>
    <row r="2870" customFormat="1" ht="13.5" x14ac:dyDescent="0.3"/>
    <row r="2871" customFormat="1" ht="13.5" x14ac:dyDescent="0.3"/>
    <row r="2872" customFormat="1" ht="13.5" x14ac:dyDescent="0.3"/>
    <row r="2873" customFormat="1" ht="13.5" x14ac:dyDescent="0.3"/>
    <row r="2874" customFormat="1" ht="13.5" x14ac:dyDescent="0.3"/>
    <row r="2875" customFormat="1" ht="13.5" x14ac:dyDescent="0.3"/>
    <row r="2876" customFormat="1" ht="13.5" x14ac:dyDescent="0.3"/>
    <row r="2877" customFormat="1" ht="13.5" x14ac:dyDescent="0.3"/>
    <row r="2878" customFormat="1" ht="13.5" x14ac:dyDescent="0.3"/>
    <row r="2879" customFormat="1" ht="13.5" x14ac:dyDescent="0.3"/>
    <row r="2880" customFormat="1" ht="13.5" x14ac:dyDescent="0.3"/>
    <row r="2881" customFormat="1" ht="13.5" x14ac:dyDescent="0.3"/>
    <row r="2882" customFormat="1" ht="13.5" x14ac:dyDescent="0.3"/>
    <row r="2883" customFormat="1" ht="13.5" x14ac:dyDescent="0.3"/>
    <row r="2884" customFormat="1" ht="13.5" x14ac:dyDescent="0.3"/>
    <row r="2885" customFormat="1" ht="13.5" x14ac:dyDescent="0.3"/>
    <row r="2886" customFormat="1" ht="13.5" x14ac:dyDescent="0.3"/>
    <row r="2887" customFormat="1" ht="13.5" x14ac:dyDescent="0.3"/>
    <row r="2888" customFormat="1" ht="13.5" x14ac:dyDescent="0.3"/>
    <row r="2889" customFormat="1" ht="13.5" x14ac:dyDescent="0.3"/>
    <row r="2890" customFormat="1" ht="13.5" x14ac:dyDescent="0.3"/>
    <row r="2891" customFormat="1" ht="13.5" x14ac:dyDescent="0.3"/>
    <row r="2892" customFormat="1" ht="13.5" x14ac:dyDescent="0.3"/>
    <row r="2893" customFormat="1" ht="13.5" x14ac:dyDescent="0.3"/>
    <row r="2894" customFormat="1" ht="13.5" x14ac:dyDescent="0.3"/>
    <row r="2895" customFormat="1" ht="13.5" x14ac:dyDescent="0.3"/>
    <row r="2896" customFormat="1" ht="13.5" x14ac:dyDescent="0.3"/>
    <row r="2897" customFormat="1" ht="13.5" x14ac:dyDescent="0.3"/>
    <row r="2898" customFormat="1" ht="13.5" x14ac:dyDescent="0.3"/>
    <row r="2899" customFormat="1" ht="13.5" x14ac:dyDescent="0.3"/>
    <row r="2900" customFormat="1" ht="13.5" x14ac:dyDescent="0.3"/>
    <row r="2901" customFormat="1" ht="13.5" x14ac:dyDescent="0.3"/>
    <row r="2902" customFormat="1" ht="13.5" x14ac:dyDescent="0.3"/>
    <row r="2903" customFormat="1" ht="13.5" x14ac:dyDescent="0.3"/>
    <row r="2904" customFormat="1" ht="13.5" x14ac:dyDescent="0.3"/>
    <row r="2905" customFormat="1" ht="13.5" x14ac:dyDescent="0.3"/>
    <row r="2906" customFormat="1" ht="13.5" x14ac:dyDescent="0.3"/>
    <row r="2907" customFormat="1" ht="13.5" x14ac:dyDescent="0.3"/>
    <row r="2908" customFormat="1" ht="13.5" x14ac:dyDescent="0.3"/>
    <row r="2909" customFormat="1" ht="13.5" x14ac:dyDescent="0.3"/>
    <row r="2910" customFormat="1" ht="13.5" x14ac:dyDescent="0.3"/>
    <row r="2911" customFormat="1" ht="13.5" x14ac:dyDescent="0.3"/>
    <row r="2912" customFormat="1" ht="13.5" x14ac:dyDescent="0.3"/>
    <row r="2913" customFormat="1" ht="13.5" x14ac:dyDescent="0.3"/>
    <row r="2914" customFormat="1" ht="13.5" x14ac:dyDescent="0.3"/>
    <row r="2915" customFormat="1" ht="13.5" x14ac:dyDescent="0.3"/>
    <row r="2916" customFormat="1" ht="13.5" x14ac:dyDescent="0.3"/>
    <row r="2917" customFormat="1" ht="13.5" x14ac:dyDescent="0.3"/>
    <row r="2918" customFormat="1" ht="13.5" x14ac:dyDescent="0.3"/>
    <row r="2919" customFormat="1" ht="13.5" x14ac:dyDescent="0.3"/>
    <row r="2920" customFormat="1" ht="13.5" x14ac:dyDescent="0.3"/>
    <row r="2921" customFormat="1" ht="13.5" x14ac:dyDescent="0.3"/>
    <row r="2922" customFormat="1" ht="13.5" x14ac:dyDescent="0.3"/>
    <row r="2923" customFormat="1" ht="13.5" x14ac:dyDescent="0.3"/>
    <row r="2924" customFormat="1" ht="13.5" x14ac:dyDescent="0.3"/>
    <row r="2925" customFormat="1" ht="13.5" x14ac:dyDescent="0.3"/>
    <row r="2926" customFormat="1" ht="13.5" x14ac:dyDescent="0.3"/>
    <row r="2927" customFormat="1" ht="13.5" x14ac:dyDescent="0.3"/>
    <row r="2928" customFormat="1" ht="13.5" x14ac:dyDescent="0.3"/>
    <row r="2929" customFormat="1" ht="13.5" x14ac:dyDescent="0.3"/>
    <row r="2930" customFormat="1" ht="13.5" x14ac:dyDescent="0.3"/>
    <row r="2931" customFormat="1" ht="13.5" x14ac:dyDescent="0.3"/>
    <row r="2932" customFormat="1" ht="13.5" x14ac:dyDescent="0.3"/>
    <row r="2933" customFormat="1" ht="13.5" x14ac:dyDescent="0.3"/>
    <row r="2934" customFormat="1" ht="13.5" x14ac:dyDescent="0.3"/>
    <row r="2935" customFormat="1" ht="13.5" x14ac:dyDescent="0.3"/>
    <row r="2936" customFormat="1" ht="13.5" x14ac:dyDescent="0.3"/>
    <row r="2937" customFormat="1" ht="13.5" x14ac:dyDescent="0.3"/>
    <row r="2938" customFormat="1" ht="13.5" x14ac:dyDescent="0.3"/>
    <row r="2939" customFormat="1" ht="13.5" x14ac:dyDescent="0.3"/>
    <row r="2940" customFormat="1" ht="13.5" x14ac:dyDescent="0.3"/>
    <row r="2941" customFormat="1" ht="13.5" x14ac:dyDescent="0.3"/>
    <row r="2942" customFormat="1" ht="13.5" x14ac:dyDescent="0.3"/>
    <row r="2943" customFormat="1" ht="13.5" x14ac:dyDescent="0.3"/>
    <row r="2944" customFormat="1" ht="13.5" x14ac:dyDescent="0.3"/>
    <row r="2945" customFormat="1" ht="13.5" x14ac:dyDescent="0.3"/>
    <row r="2946" customFormat="1" ht="13.5" x14ac:dyDescent="0.3"/>
    <row r="2947" customFormat="1" ht="13.5" x14ac:dyDescent="0.3"/>
    <row r="2948" customFormat="1" ht="13.5" x14ac:dyDescent="0.3"/>
    <row r="2949" customFormat="1" ht="13.5" x14ac:dyDescent="0.3"/>
    <row r="2950" customFormat="1" ht="13.5" x14ac:dyDescent="0.3"/>
    <row r="2951" customFormat="1" ht="13.5" x14ac:dyDescent="0.3"/>
    <row r="2952" customFormat="1" ht="13.5" x14ac:dyDescent="0.3"/>
    <row r="2953" customFormat="1" ht="13.5" x14ac:dyDescent="0.3"/>
    <row r="2954" customFormat="1" ht="13.5" x14ac:dyDescent="0.3"/>
    <row r="2955" customFormat="1" ht="13.5" x14ac:dyDescent="0.3"/>
    <row r="2956" customFormat="1" ht="13.5" x14ac:dyDescent="0.3"/>
    <row r="2957" customFormat="1" ht="13.5" x14ac:dyDescent="0.3"/>
    <row r="2958" customFormat="1" ht="13.5" x14ac:dyDescent="0.3"/>
    <row r="2959" customFormat="1" ht="13.5" x14ac:dyDescent="0.3"/>
    <row r="2960" customFormat="1" ht="13.5" x14ac:dyDescent="0.3"/>
    <row r="2961" customFormat="1" ht="13.5" x14ac:dyDescent="0.3"/>
    <row r="2962" customFormat="1" ht="13.5" x14ac:dyDescent="0.3"/>
    <row r="2963" customFormat="1" ht="13.5" x14ac:dyDescent="0.3"/>
    <row r="2964" customFormat="1" ht="13.5" x14ac:dyDescent="0.3"/>
    <row r="2965" customFormat="1" ht="13.5" x14ac:dyDescent="0.3"/>
    <row r="2966" customFormat="1" ht="13.5" x14ac:dyDescent="0.3"/>
    <row r="2967" customFormat="1" ht="13.5" x14ac:dyDescent="0.3"/>
    <row r="2968" customFormat="1" ht="13.5" x14ac:dyDescent="0.3"/>
    <row r="2969" customFormat="1" ht="13.5" x14ac:dyDescent="0.3"/>
    <row r="2970" customFormat="1" ht="13.5" x14ac:dyDescent="0.3"/>
    <row r="2971" customFormat="1" ht="13.5" x14ac:dyDescent="0.3"/>
    <row r="2972" customFormat="1" ht="13.5" x14ac:dyDescent="0.3"/>
    <row r="2973" customFormat="1" ht="13.5" x14ac:dyDescent="0.3"/>
    <row r="2974" customFormat="1" ht="13.5" x14ac:dyDescent="0.3"/>
    <row r="2975" customFormat="1" ht="13.5" x14ac:dyDescent="0.3"/>
    <row r="2976" customFormat="1" ht="13.5" x14ac:dyDescent="0.3"/>
    <row r="2977" customFormat="1" ht="13.5" x14ac:dyDescent="0.3"/>
    <row r="2978" customFormat="1" ht="13.5" x14ac:dyDescent="0.3"/>
    <row r="2979" customFormat="1" ht="13.5" x14ac:dyDescent="0.3"/>
    <row r="2980" customFormat="1" ht="13.5" x14ac:dyDescent="0.3"/>
    <row r="2981" customFormat="1" ht="13.5" x14ac:dyDescent="0.3"/>
    <row r="2982" customFormat="1" ht="13.5" x14ac:dyDescent="0.3"/>
    <row r="2983" customFormat="1" ht="13.5" x14ac:dyDescent="0.3"/>
    <row r="2984" customFormat="1" ht="13.5" x14ac:dyDescent="0.3"/>
    <row r="2985" customFormat="1" ht="13.5" x14ac:dyDescent="0.3"/>
    <row r="2986" customFormat="1" ht="13.5" x14ac:dyDescent="0.3"/>
    <row r="2987" customFormat="1" ht="13.5" x14ac:dyDescent="0.3"/>
    <row r="2988" customFormat="1" ht="13.5" x14ac:dyDescent="0.3"/>
    <row r="2989" customFormat="1" ht="13.5" x14ac:dyDescent="0.3"/>
    <row r="2990" customFormat="1" ht="13.5" x14ac:dyDescent="0.3"/>
    <row r="2991" customFormat="1" ht="13.5" x14ac:dyDescent="0.3"/>
    <row r="2992" customFormat="1" ht="13.5" x14ac:dyDescent="0.3"/>
    <row r="2993" customFormat="1" ht="13.5" x14ac:dyDescent="0.3"/>
    <row r="2994" customFormat="1" ht="13.5" x14ac:dyDescent="0.3"/>
    <row r="2995" customFormat="1" ht="13.5" x14ac:dyDescent="0.3"/>
    <row r="2996" customFormat="1" ht="13.5" x14ac:dyDescent="0.3"/>
    <row r="2997" customFormat="1" ht="13.5" x14ac:dyDescent="0.3"/>
    <row r="2998" customFormat="1" ht="13.5" x14ac:dyDescent="0.3"/>
    <row r="2999" customFormat="1" ht="13.5" x14ac:dyDescent="0.3"/>
    <row r="3000" customFormat="1" ht="13.5" x14ac:dyDescent="0.3"/>
    <row r="3001" customFormat="1" ht="13.5" x14ac:dyDescent="0.3"/>
    <row r="3002" customFormat="1" ht="13.5" x14ac:dyDescent="0.3"/>
    <row r="3003" customFormat="1" ht="13.5" x14ac:dyDescent="0.3"/>
    <row r="3004" customFormat="1" ht="13.5" x14ac:dyDescent="0.3"/>
    <row r="3005" customFormat="1" ht="13.5" x14ac:dyDescent="0.3"/>
    <row r="3006" customFormat="1" ht="13.5" x14ac:dyDescent="0.3"/>
    <row r="3007" customFormat="1" ht="13.5" x14ac:dyDescent="0.3"/>
    <row r="3008" customFormat="1" ht="13.5" x14ac:dyDescent="0.3"/>
    <row r="3009" customFormat="1" ht="13.5" x14ac:dyDescent="0.3"/>
    <row r="3010" customFormat="1" ht="13.5" x14ac:dyDescent="0.3"/>
    <row r="3011" customFormat="1" ht="13.5" x14ac:dyDescent="0.3"/>
    <row r="3012" customFormat="1" ht="13.5" x14ac:dyDescent="0.3"/>
    <row r="3013" customFormat="1" ht="13.5" x14ac:dyDescent="0.3"/>
    <row r="3014" customFormat="1" ht="13.5" x14ac:dyDescent="0.3"/>
    <row r="3015" customFormat="1" ht="13.5" x14ac:dyDescent="0.3"/>
    <row r="3016" customFormat="1" ht="13.5" x14ac:dyDescent="0.3"/>
    <row r="3017" customFormat="1" ht="13.5" x14ac:dyDescent="0.3"/>
    <row r="3018" customFormat="1" ht="13.5" x14ac:dyDescent="0.3"/>
    <row r="3019" customFormat="1" ht="13.5" x14ac:dyDescent="0.3"/>
    <row r="3020" customFormat="1" ht="13.5" x14ac:dyDescent="0.3"/>
    <row r="3021" customFormat="1" ht="13.5" x14ac:dyDescent="0.3"/>
    <row r="3022" customFormat="1" ht="13.5" x14ac:dyDescent="0.3"/>
    <row r="3023" customFormat="1" ht="13.5" x14ac:dyDescent="0.3"/>
    <row r="3024" customFormat="1" ht="13.5" x14ac:dyDescent="0.3"/>
    <row r="3025" customFormat="1" ht="13.5" x14ac:dyDescent="0.3"/>
    <row r="3026" customFormat="1" ht="13.5" x14ac:dyDescent="0.3"/>
    <row r="3027" customFormat="1" ht="13.5" x14ac:dyDescent="0.3"/>
    <row r="3028" customFormat="1" ht="13.5" x14ac:dyDescent="0.3"/>
    <row r="3029" customFormat="1" ht="13.5" x14ac:dyDescent="0.3"/>
    <row r="3030" customFormat="1" ht="13.5" x14ac:dyDescent="0.3"/>
    <row r="3031" customFormat="1" ht="13.5" x14ac:dyDescent="0.3"/>
    <row r="3032" customFormat="1" ht="13.5" x14ac:dyDescent="0.3"/>
    <row r="3033" customFormat="1" ht="13.5" x14ac:dyDescent="0.3"/>
    <row r="3034" customFormat="1" ht="13.5" x14ac:dyDescent="0.3"/>
    <row r="3035" customFormat="1" ht="13.5" x14ac:dyDescent="0.3"/>
    <row r="3036" customFormat="1" ht="13.5" x14ac:dyDescent="0.3"/>
    <row r="3037" customFormat="1" ht="13.5" x14ac:dyDescent="0.3"/>
    <row r="3038" customFormat="1" ht="13.5" x14ac:dyDescent="0.3"/>
    <row r="3039" customFormat="1" ht="13.5" x14ac:dyDescent="0.3"/>
    <row r="3040" customFormat="1" ht="13.5" x14ac:dyDescent="0.3"/>
    <row r="3041" customFormat="1" ht="13.5" x14ac:dyDescent="0.3"/>
    <row r="3042" customFormat="1" ht="13.5" x14ac:dyDescent="0.3"/>
    <row r="3043" customFormat="1" ht="13.5" x14ac:dyDescent="0.3"/>
    <row r="3044" customFormat="1" ht="13.5" x14ac:dyDescent="0.3"/>
    <row r="3045" customFormat="1" ht="13.5" x14ac:dyDescent="0.3"/>
    <row r="3046" customFormat="1" ht="13.5" x14ac:dyDescent="0.3"/>
    <row r="3047" customFormat="1" ht="13.5" x14ac:dyDescent="0.3"/>
    <row r="3048" customFormat="1" ht="13.5" x14ac:dyDescent="0.3"/>
    <row r="3049" customFormat="1" ht="13.5" x14ac:dyDescent="0.3"/>
    <row r="3050" customFormat="1" ht="13.5" x14ac:dyDescent="0.3"/>
    <row r="3051" customFormat="1" ht="13.5" x14ac:dyDescent="0.3"/>
    <row r="3052" customFormat="1" ht="13.5" x14ac:dyDescent="0.3"/>
    <row r="3053" customFormat="1" ht="13.5" x14ac:dyDescent="0.3"/>
    <row r="3054" customFormat="1" ht="13.5" x14ac:dyDescent="0.3"/>
    <row r="3055" customFormat="1" ht="13.5" x14ac:dyDescent="0.3"/>
    <row r="3056" customFormat="1" ht="13.5" x14ac:dyDescent="0.3"/>
    <row r="3057" customFormat="1" ht="13.5" x14ac:dyDescent="0.3"/>
    <row r="3058" customFormat="1" ht="13.5" x14ac:dyDescent="0.3"/>
    <row r="3059" customFormat="1" ht="13.5" x14ac:dyDescent="0.3"/>
    <row r="3060" customFormat="1" ht="13.5" x14ac:dyDescent="0.3"/>
    <row r="3061" customFormat="1" ht="13.5" x14ac:dyDescent="0.3"/>
    <row r="3062" customFormat="1" ht="13.5" x14ac:dyDescent="0.3"/>
    <row r="3063" customFormat="1" ht="13.5" x14ac:dyDescent="0.3"/>
    <row r="3064" customFormat="1" ht="13.5" x14ac:dyDescent="0.3"/>
    <row r="3065" customFormat="1" ht="13.5" x14ac:dyDescent="0.3"/>
    <row r="3066" customFormat="1" ht="13.5" x14ac:dyDescent="0.3"/>
    <row r="3067" customFormat="1" ht="13.5" x14ac:dyDescent="0.3"/>
    <row r="3068" customFormat="1" ht="13.5" x14ac:dyDescent="0.3"/>
    <row r="3069" customFormat="1" ht="13.5" x14ac:dyDescent="0.3"/>
    <row r="3070" customFormat="1" ht="13.5" x14ac:dyDescent="0.3"/>
    <row r="3071" customFormat="1" ht="13.5" x14ac:dyDescent="0.3"/>
    <row r="3072" customFormat="1" ht="13.5" x14ac:dyDescent="0.3"/>
    <row r="3073" customFormat="1" ht="13.5" x14ac:dyDescent="0.3"/>
    <row r="3074" customFormat="1" ht="13.5" x14ac:dyDescent="0.3"/>
    <row r="3075" customFormat="1" ht="13.5" x14ac:dyDescent="0.3"/>
    <row r="3076" customFormat="1" ht="13.5" x14ac:dyDescent="0.3"/>
    <row r="3077" customFormat="1" ht="13.5" x14ac:dyDescent="0.3"/>
    <row r="3078" customFormat="1" ht="13.5" x14ac:dyDescent="0.3"/>
    <row r="3079" customFormat="1" ht="13.5" x14ac:dyDescent="0.3"/>
    <row r="3080" customFormat="1" ht="13.5" x14ac:dyDescent="0.3"/>
    <row r="3081" customFormat="1" ht="13.5" x14ac:dyDescent="0.3"/>
    <row r="3082" customFormat="1" ht="13.5" x14ac:dyDescent="0.3"/>
    <row r="3083" customFormat="1" ht="13.5" x14ac:dyDescent="0.3"/>
    <row r="3084" customFormat="1" ht="13.5" x14ac:dyDescent="0.3"/>
    <row r="3085" customFormat="1" ht="13.5" x14ac:dyDescent="0.3"/>
    <row r="3086" customFormat="1" ht="13.5" x14ac:dyDescent="0.3"/>
    <row r="3087" customFormat="1" ht="13.5" x14ac:dyDescent="0.3"/>
    <row r="3088" customFormat="1" ht="13.5" x14ac:dyDescent="0.3"/>
    <row r="3089" customFormat="1" ht="13.5" x14ac:dyDescent="0.3"/>
    <row r="3090" customFormat="1" ht="13.5" x14ac:dyDescent="0.3"/>
    <row r="3091" customFormat="1" ht="13.5" x14ac:dyDescent="0.3"/>
    <row r="3092" customFormat="1" ht="13.5" x14ac:dyDescent="0.3"/>
    <row r="3093" customFormat="1" ht="13.5" x14ac:dyDescent="0.3"/>
    <row r="3094" customFormat="1" ht="13.5" x14ac:dyDescent="0.3"/>
    <row r="3095" customFormat="1" ht="13.5" x14ac:dyDescent="0.3"/>
    <row r="3096" customFormat="1" ht="13.5" x14ac:dyDescent="0.3"/>
    <row r="3097" customFormat="1" ht="13.5" x14ac:dyDescent="0.3"/>
    <row r="3098" customFormat="1" ht="13.5" x14ac:dyDescent="0.3"/>
    <row r="3099" customFormat="1" ht="13.5" x14ac:dyDescent="0.3"/>
    <row r="3100" customFormat="1" ht="13.5" x14ac:dyDescent="0.3"/>
    <row r="3101" customFormat="1" ht="13.5" x14ac:dyDescent="0.3"/>
    <row r="3102" customFormat="1" ht="13.5" x14ac:dyDescent="0.3"/>
    <row r="3103" customFormat="1" ht="13.5" x14ac:dyDescent="0.3"/>
    <row r="3104" customFormat="1" ht="13.5" x14ac:dyDescent="0.3"/>
    <row r="3105" customFormat="1" ht="13.5" x14ac:dyDescent="0.3"/>
    <row r="3106" customFormat="1" ht="13.5" x14ac:dyDescent="0.3"/>
    <row r="3107" customFormat="1" ht="13.5" x14ac:dyDescent="0.3"/>
    <row r="3108" customFormat="1" ht="13.5" x14ac:dyDescent="0.3"/>
    <row r="3109" customFormat="1" ht="13.5" x14ac:dyDescent="0.3"/>
    <row r="3110" customFormat="1" ht="13.5" x14ac:dyDescent="0.3"/>
    <row r="3111" customFormat="1" ht="13.5" x14ac:dyDescent="0.3"/>
    <row r="3112" customFormat="1" ht="13.5" x14ac:dyDescent="0.3"/>
    <row r="3113" customFormat="1" ht="13.5" x14ac:dyDescent="0.3"/>
    <row r="3114" customFormat="1" ht="13.5" x14ac:dyDescent="0.3"/>
    <row r="3115" customFormat="1" ht="13.5" x14ac:dyDescent="0.3"/>
    <row r="3116" customFormat="1" ht="13.5" x14ac:dyDescent="0.3"/>
    <row r="3117" customFormat="1" ht="13.5" x14ac:dyDescent="0.3"/>
    <row r="3118" customFormat="1" ht="13.5" x14ac:dyDescent="0.3"/>
    <row r="3119" customFormat="1" ht="13.5" x14ac:dyDescent="0.3"/>
    <row r="3120" customFormat="1" ht="13.5" x14ac:dyDescent="0.3"/>
    <row r="3121" customFormat="1" ht="13.5" x14ac:dyDescent="0.3"/>
    <row r="3122" customFormat="1" ht="13.5" x14ac:dyDescent="0.3"/>
    <row r="3123" customFormat="1" ht="13.5" x14ac:dyDescent="0.3"/>
    <row r="3124" customFormat="1" ht="13.5" x14ac:dyDescent="0.3"/>
    <row r="3125" customFormat="1" ht="13.5" x14ac:dyDescent="0.3"/>
    <row r="3126" customFormat="1" ht="13.5" x14ac:dyDescent="0.3"/>
    <row r="3127" customFormat="1" ht="13.5" x14ac:dyDescent="0.3"/>
    <row r="3128" customFormat="1" ht="13.5" x14ac:dyDescent="0.3"/>
    <row r="3129" customFormat="1" ht="13.5" x14ac:dyDescent="0.3"/>
    <row r="3130" customFormat="1" ht="13.5" x14ac:dyDescent="0.3"/>
    <row r="3131" customFormat="1" ht="13.5" x14ac:dyDescent="0.3"/>
    <row r="3132" customFormat="1" ht="13.5" x14ac:dyDescent="0.3"/>
    <row r="3133" customFormat="1" ht="13.5" x14ac:dyDescent="0.3"/>
    <row r="3134" customFormat="1" ht="13.5" x14ac:dyDescent="0.3"/>
    <row r="3135" customFormat="1" ht="13.5" x14ac:dyDescent="0.3"/>
    <row r="3136" customFormat="1" ht="13.5" x14ac:dyDescent="0.3"/>
    <row r="3137" customFormat="1" ht="13.5" x14ac:dyDescent="0.3"/>
    <row r="3138" customFormat="1" ht="13.5" x14ac:dyDescent="0.3"/>
    <row r="3139" customFormat="1" ht="13.5" x14ac:dyDescent="0.3"/>
    <row r="3140" customFormat="1" ht="13.5" x14ac:dyDescent="0.3"/>
    <row r="3141" customFormat="1" ht="13.5" x14ac:dyDescent="0.3"/>
    <row r="3142" customFormat="1" ht="13.5" x14ac:dyDescent="0.3"/>
    <row r="3143" customFormat="1" ht="13.5" x14ac:dyDescent="0.3"/>
    <row r="3144" customFormat="1" ht="13.5" x14ac:dyDescent="0.3"/>
    <row r="3145" customFormat="1" ht="13.5" x14ac:dyDescent="0.3"/>
    <row r="3146" customFormat="1" ht="13.5" x14ac:dyDescent="0.3"/>
    <row r="3147" customFormat="1" ht="13.5" x14ac:dyDescent="0.3"/>
    <row r="3148" customFormat="1" ht="13.5" x14ac:dyDescent="0.3"/>
    <row r="3149" customFormat="1" ht="13.5" x14ac:dyDescent="0.3"/>
    <row r="3150" customFormat="1" ht="13.5" x14ac:dyDescent="0.3"/>
    <row r="3151" customFormat="1" ht="13.5" x14ac:dyDescent="0.3"/>
    <row r="3152" customFormat="1" ht="13.5" x14ac:dyDescent="0.3"/>
    <row r="3153" customFormat="1" ht="13.5" x14ac:dyDescent="0.3"/>
    <row r="3154" customFormat="1" ht="13.5" x14ac:dyDescent="0.3"/>
    <row r="3155" customFormat="1" ht="13.5" x14ac:dyDescent="0.3"/>
    <row r="3156" customFormat="1" ht="13.5" x14ac:dyDescent="0.3"/>
    <row r="3157" customFormat="1" ht="13.5" x14ac:dyDescent="0.3"/>
    <row r="3158" customFormat="1" ht="13.5" x14ac:dyDescent="0.3"/>
    <row r="3159" customFormat="1" ht="13.5" x14ac:dyDescent="0.3"/>
    <row r="3160" customFormat="1" ht="13.5" x14ac:dyDescent="0.3"/>
    <row r="3161" customFormat="1" ht="13.5" x14ac:dyDescent="0.3"/>
    <row r="3162" customFormat="1" ht="13.5" x14ac:dyDescent="0.3"/>
    <row r="3163" customFormat="1" ht="13.5" x14ac:dyDescent="0.3"/>
    <row r="3164" customFormat="1" ht="13.5" x14ac:dyDescent="0.3"/>
    <row r="3165" customFormat="1" ht="13.5" x14ac:dyDescent="0.3"/>
    <row r="3166" customFormat="1" ht="13.5" x14ac:dyDescent="0.3"/>
    <row r="3167" customFormat="1" ht="13.5" x14ac:dyDescent="0.3"/>
    <row r="3168" customFormat="1" ht="13.5" x14ac:dyDescent="0.3"/>
    <row r="3169" customFormat="1" ht="13.5" x14ac:dyDescent="0.3"/>
    <row r="3170" customFormat="1" ht="13.5" x14ac:dyDescent="0.3"/>
    <row r="3171" customFormat="1" ht="13.5" x14ac:dyDescent="0.3"/>
    <row r="3172" customFormat="1" ht="13.5" x14ac:dyDescent="0.3"/>
    <row r="3173" customFormat="1" ht="13.5" x14ac:dyDescent="0.3"/>
    <row r="3174" customFormat="1" ht="13.5" x14ac:dyDescent="0.3"/>
    <row r="3175" customFormat="1" ht="13.5" x14ac:dyDescent="0.3"/>
    <row r="3176" customFormat="1" ht="13.5" x14ac:dyDescent="0.3"/>
    <row r="3177" customFormat="1" ht="13.5" x14ac:dyDescent="0.3"/>
    <row r="3178" customFormat="1" ht="13.5" x14ac:dyDescent="0.3"/>
    <row r="3179" customFormat="1" ht="13.5" x14ac:dyDescent="0.3"/>
    <row r="3180" customFormat="1" ht="13.5" x14ac:dyDescent="0.3"/>
    <row r="3181" customFormat="1" ht="13.5" x14ac:dyDescent="0.3"/>
    <row r="3182" customFormat="1" ht="13.5" x14ac:dyDescent="0.3"/>
    <row r="3183" customFormat="1" ht="13.5" x14ac:dyDescent="0.3"/>
    <row r="3184" customFormat="1" ht="13.5" x14ac:dyDescent="0.3"/>
    <row r="3185" customFormat="1" ht="13.5" x14ac:dyDescent="0.3"/>
    <row r="3186" customFormat="1" ht="13.5" x14ac:dyDescent="0.3"/>
    <row r="3187" customFormat="1" ht="13.5" x14ac:dyDescent="0.3"/>
    <row r="3188" customFormat="1" ht="13.5" x14ac:dyDescent="0.3"/>
    <row r="3189" customFormat="1" ht="13.5" x14ac:dyDescent="0.3"/>
    <row r="3190" customFormat="1" ht="13.5" x14ac:dyDescent="0.3"/>
    <row r="3191" customFormat="1" ht="13.5" x14ac:dyDescent="0.3"/>
    <row r="3192" customFormat="1" ht="13.5" x14ac:dyDescent="0.3"/>
    <row r="3193" customFormat="1" ht="13.5" x14ac:dyDescent="0.3"/>
    <row r="3194" customFormat="1" ht="13.5" x14ac:dyDescent="0.3"/>
    <row r="3195" customFormat="1" ht="13.5" x14ac:dyDescent="0.3"/>
    <row r="3196" customFormat="1" ht="13.5" x14ac:dyDescent="0.3"/>
    <row r="3197" customFormat="1" ht="13.5" x14ac:dyDescent="0.3"/>
    <row r="3198" customFormat="1" ht="13.5" x14ac:dyDescent="0.3"/>
    <row r="3199" customFormat="1" ht="13.5" x14ac:dyDescent="0.3"/>
    <row r="3200" customFormat="1" ht="13.5" x14ac:dyDescent="0.3"/>
    <row r="3201" customFormat="1" ht="13.5" x14ac:dyDescent="0.3"/>
    <row r="3202" customFormat="1" ht="13.5" x14ac:dyDescent="0.3"/>
    <row r="3203" customFormat="1" ht="13.5" x14ac:dyDescent="0.3"/>
    <row r="3204" customFormat="1" ht="13.5" x14ac:dyDescent="0.3"/>
    <row r="3205" customFormat="1" ht="13.5" x14ac:dyDescent="0.3"/>
    <row r="3206" customFormat="1" ht="13.5" x14ac:dyDescent="0.3"/>
    <row r="3207" customFormat="1" ht="13.5" x14ac:dyDescent="0.3"/>
    <row r="3208" customFormat="1" ht="13.5" x14ac:dyDescent="0.3"/>
    <row r="3209" customFormat="1" ht="13.5" x14ac:dyDescent="0.3"/>
    <row r="3210" customFormat="1" ht="13.5" x14ac:dyDescent="0.3"/>
    <row r="3211" customFormat="1" ht="13.5" x14ac:dyDescent="0.3"/>
    <row r="3212" customFormat="1" ht="13.5" x14ac:dyDescent="0.3"/>
    <row r="3213" customFormat="1" ht="13.5" x14ac:dyDescent="0.3"/>
    <row r="3214" customFormat="1" ht="13.5" x14ac:dyDescent="0.3"/>
    <row r="3215" customFormat="1" ht="13.5" x14ac:dyDescent="0.3"/>
    <row r="3216" customFormat="1" ht="13.5" x14ac:dyDescent="0.3"/>
    <row r="3217" customFormat="1" ht="13.5" x14ac:dyDescent="0.3"/>
    <row r="3218" customFormat="1" ht="13.5" x14ac:dyDescent="0.3"/>
    <row r="3219" customFormat="1" ht="13.5" x14ac:dyDescent="0.3"/>
    <row r="3220" customFormat="1" ht="13.5" x14ac:dyDescent="0.3"/>
    <row r="3221" customFormat="1" ht="13.5" x14ac:dyDescent="0.3"/>
    <row r="3222" customFormat="1" ht="13.5" x14ac:dyDescent="0.3"/>
    <row r="3223" customFormat="1" ht="13.5" x14ac:dyDescent="0.3"/>
    <row r="3224" customFormat="1" ht="13.5" x14ac:dyDescent="0.3"/>
    <row r="3225" customFormat="1" ht="13.5" x14ac:dyDescent="0.3"/>
    <row r="3226" customFormat="1" ht="13.5" x14ac:dyDescent="0.3"/>
    <row r="3227" customFormat="1" ht="13.5" x14ac:dyDescent="0.3"/>
    <row r="3228" customFormat="1" ht="13.5" x14ac:dyDescent="0.3"/>
    <row r="3229" customFormat="1" ht="13.5" x14ac:dyDescent="0.3"/>
    <row r="3230" customFormat="1" ht="13.5" x14ac:dyDescent="0.3"/>
    <row r="3231" customFormat="1" ht="13.5" x14ac:dyDescent="0.3"/>
    <row r="3232" customFormat="1" ht="13.5" x14ac:dyDescent="0.3"/>
    <row r="3233" customFormat="1" ht="13.5" x14ac:dyDescent="0.3"/>
    <row r="3234" customFormat="1" ht="13.5" x14ac:dyDescent="0.3"/>
    <row r="3235" customFormat="1" ht="13.5" x14ac:dyDescent="0.3"/>
    <row r="3236" customFormat="1" ht="13.5" x14ac:dyDescent="0.3"/>
    <row r="3237" customFormat="1" ht="13.5" x14ac:dyDescent="0.3"/>
    <row r="3238" customFormat="1" ht="13.5" x14ac:dyDescent="0.3"/>
    <row r="3239" customFormat="1" ht="13.5" x14ac:dyDescent="0.3"/>
    <row r="3240" customFormat="1" ht="13.5" x14ac:dyDescent="0.3"/>
    <row r="3241" customFormat="1" ht="13.5" x14ac:dyDescent="0.3"/>
    <row r="3242" customFormat="1" ht="13.5" x14ac:dyDescent="0.3"/>
    <row r="3243" customFormat="1" ht="13.5" x14ac:dyDescent="0.3"/>
    <row r="3244" customFormat="1" ht="13.5" x14ac:dyDescent="0.3"/>
    <row r="3245" customFormat="1" ht="13.5" x14ac:dyDescent="0.3"/>
    <row r="3246" customFormat="1" ht="13.5" x14ac:dyDescent="0.3"/>
    <row r="3247" customFormat="1" ht="13.5" x14ac:dyDescent="0.3"/>
    <row r="3248" customFormat="1" ht="13.5" x14ac:dyDescent="0.3"/>
    <row r="3249" customFormat="1" ht="13.5" x14ac:dyDescent="0.3"/>
    <row r="3250" customFormat="1" ht="13.5" x14ac:dyDescent="0.3"/>
    <row r="3251" customFormat="1" ht="13.5" x14ac:dyDescent="0.3"/>
    <row r="3252" customFormat="1" ht="13.5" x14ac:dyDescent="0.3"/>
    <row r="3253" customFormat="1" ht="13.5" x14ac:dyDescent="0.3"/>
    <row r="3254" customFormat="1" ht="13.5" x14ac:dyDescent="0.3"/>
    <row r="3255" customFormat="1" ht="13.5" x14ac:dyDescent="0.3"/>
    <row r="3256" customFormat="1" ht="13.5" x14ac:dyDescent="0.3"/>
    <row r="3257" customFormat="1" ht="13.5" x14ac:dyDescent="0.3"/>
    <row r="3258" customFormat="1" ht="13.5" x14ac:dyDescent="0.3"/>
    <row r="3259" customFormat="1" ht="13.5" x14ac:dyDescent="0.3"/>
    <row r="3260" customFormat="1" ht="13.5" x14ac:dyDescent="0.3"/>
    <row r="3261" customFormat="1" ht="13.5" x14ac:dyDescent="0.3"/>
    <row r="3262" customFormat="1" ht="13.5" x14ac:dyDescent="0.3"/>
    <row r="3263" customFormat="1" ht="13.5" x14ac:dyDescent="0.3"/>
    <row r="3264" customFormat="1" ht="13.5" x14ac:dyDescent="0.3"/>
    <row r="3265" customFormat="1" ht="13.5" x14ac:dyDescent="0.3"/>
    <row r="3266" customFormat="1" ht="13.5" x14ac:dyDescent="0.3"/>
    <row r="3267" customFormat="1" ht="13.5" x14ac:dyDescent="0.3"/>
    <row r="3268" customFormat="1" ht="13.5" x14ac:dyDescent="0.3"/>
    <row r="3269" customFormat="1" ht="13.5" x14ac:dyDescent="0.3"/>
    <row r="3270" customFormat="1" ht="13.5" x14ac:dyDescent="0.3"/>
    <row r="3271" customFormat="1" ht="13.5" x14ac:dyDescent="0.3"/>
    <row r="3272" customFormat="1" ht="13.5" x14ac:dyDescent="0.3"/>
    <row r="3273" customFormat="1" ht="13.5" x14ac:dyDescent="0.3"/>
    <row r="3274" customFormat="1" ht="13.5" x14ac:dyDescent="0.3"/>
    <row r="3275" customFormat="1" ht="13.5" x14ac:dyDescent="0.3"/>
    <row r="3276" customFormat="1" ht="13.5" x14ac:dyDescent="0.3"/>
    <row r="3277" customFormat="1" ht="13.5" x14ac:dyDescent="0.3"/>
    <row r="3278" customFormat="1" ht="13.5" x14ac:dyDescent="0.3"/>
    <row r="3279" customFormat="1" ht="13.5" x14ac:dyDescent="0.3"/>
    <row r="3280" customFormat="1" ht="13.5" x14ac:dyDescent="0.3"/>
    <row r="3281" customFormat="1" ht="13.5" x14ac:dyDescent="0.3"/>
    <row r="3282" customFormat="1" ht="13.5" x14ac:dyDescent="0.3"/>
    <row r="3283" customFormat="1" ht="13.5" x14ac:dyDescent="0.3"/>
    <row r="3284" customFormat="1" ht="13.5" x14ac:dyDescent="0.3"/>
    <row r="3285" customFormat="1" ht="13.5" x14ac:dyDescent="0.3"/>
    <row r="3286" customFormat="1" ht="13.5" x14ac:dyDescent="0.3"/>
    <row r="3287" customFormat="1" ht="13.5" x14ac:dyDescent="0.3"/>
    <row r="3288" customFormat="1" ht="13.5" x14ac:dyDescent="0.3"/>
    <row r="3289" customFormat="1" ht="13.5" x14ac:dyDescent="0.3"/>
    <row r="3290" customFormat="1" ht="13.5" x14ac:dyDescent="0.3"/>
    <row r="3291" customFormat="1" ht="13.5" x14ac:dyDescent="0.3"/>
    <row r="3292" customFormat="1" ht="13.5" x14ac:dyDescent="0.3"/>
    <row r="3293" customFormat="1" ht="13.5" x14ac:dyDescent="0.3"/>
    <row r="3294" customFormat="1" ht="13.5" x14ac:dyDescent="0.3"/>
    <row r="3295" customFormat="1" ht="13.5" x14ac:dyDescent="0.3"/>
    <row r="3296" customFormat="1" ht="13.5" x14ac:dyDescent="0.3"/>
    <row r="3297" customFormat="1" ht="13.5" x14ac:dyDescent="0.3"/>
    <row r="3298" customFormat="1" ht="13.5" x14ac:dyDescent="0.3"/>
    <row r="3299" customFormat="1" ht="13.5" x14ac:dyDescent="0.3"/>
    <row r="3300" customFormat="1" ht="13.5" x14ac:dyDescent="0.3"/>
    <row r="3301" customFormat="1" ht="13.5" x14ac:dyDescent="0.3"/>
    <row r="3302" customFormat="1" ht="13.5" x14ac:dyDescent="0.3"/>
    <row r="3303" customFormat="1" ht="13.5" x14ac:dyDescent="0.3"/>
    <row r="3304" customFormat="1" ht="13.5" x14ac:dyDescent="0.3"/>
    <row r="3305" customFormat="1" ht="13.5" x14ac:dyDescent="0.3"/>
    <row r="3306" customFormat="1" ht="13.5" x14ac:dyDescent="0.3"/>
    <row r="3307" customFormat="1" ht="13.5" x14ac:dyDescent="0.3"/>
    <row r="3308" customFormat="1" ht="13.5" x14ac:dyDescent="0.3"/>
    <row r="3309" customFormat="1" ht="13.5" x14ac:dyDescent="0.3"/>
    <row r="3310" customFormat="1" ht="13.5" x14ac:dyDescent="0.3"/>
    <row r="3311" customFormat="1" ht="13.5" x14ac:dyDescent="0.3"/>
    <row r="3312" customFormat="1" ht="13.5" x14ac:dyDescent="0.3"/>
    <row r="3313" customFormat="1" ht="13.5" x14ac:dyDescent="0.3"/>
    <row r="3314" customFormat="1" ht="13.5" x14ac:dyDescent="0.3"/>
    <row r="3315" customFormat="1" ht="13.5" x14ac:dyDescent="0.3"/>
    <row r="3316" customFormat="1" ht="13.5" x14ac:dyDescent="0.3"/>
    <row r="3317" customFormat="1" ht="13.5" x14ac:dyDescent="0.3"/>
    <row r="3318" customFormat="1" ht="13.5" x14ac:dyDescent="0.3"/>
    <row r="3319" customFormat="1" ht="13.5" x14ac:dyDescent="0.3"/>
    <row r="3320" customFormat="1" ht="13.5" x14ac:dyDescent="0.3"/>
    <row r="3321" customFormat="1" ht="13.5" x14ac:dyDescent="0.3"/>
    <row r="3322" customFormat="1" ht="13.5" x14ac:dyDescent="0.3"/>
    <row r="3323" customFormat="1" ht="13.5" x14ac:dyDescent="0.3"/>
    <row r="3324" customFormat="1" ht="13.5" x14ac:dyDescent="0.3"/>
    <row r="3325" customFormat="1" ht="13.5" x14ac:dyDescent="0.3"/>
    <row r="3326" customFormat="1" ht="13.5" x14ac:dyDescent="0.3"/>
    <row r="3327" customFormat="1" ht="13.5" x14ac:dyDescent="0.3"/>
    <row r="3328" customFormat="1" ht="13.5" x14ac:dyDescent="0.3"/>
    <row r="3329" customFormat="1" ht="13.5" x14ac:dyDescent="0.3"/>
    <row r="3330" customFormat="1" ht="13.5" x14ac:dyDescent="0.3"/>
    <row r="3331" customFormat="1" ht="13.5" x14ac:dyDescent="0.3"/>
    <row r="3332" customFormat="1" ht="13.5" x14ac:dyDescent="0.3"/>
    <row r="3333" customFormat="1" ht="13.5" x14ac:dyDescent="0.3"/>
    <row r="3334" customFormat="1" ht="13.5" x14ac:dyDescent="0.3"/>
    <row r="3335" customFormat="1" ht="13.5" x14ac:dyDescent="0.3"/>
    <row r="3336" customFormat="1" ht="13.5" x14ac:dyDescent="0.3"/>
    <row r="3337" customFormat="1" ht="13.5" x14ac:dyDescent="0.3"/>
    <row r="3338" customFormat="1" ht="13.5" x14ac:dyDescent="0.3"/>
    <row r="3339" customFormat="1" ht="13.5" x14ac:dyDescent="0.3"/>
    <row r="3340" customFormat="1" ht="13.5" x14ac:dyDescent="0.3"/>
    <row r="3341" customFormat="1" ht="13.5" x14ac:dyDescent="0.3"/>
    <row r="3342" customFormat="1" ht="13.5" x14ac:dyDescent="0.3"/>
    <row r="3343" customFormat="1" ht="13.5" x14ac:dyDescent="0.3"/>
    <row r="3344" customFormat="1" ht="13.5" x14ac:dyDescent="0.3"/>
    <row r="3345" customFormat="1" ht="13.5" x14ac:dyDescent="0.3"/>
    <row r="3346" customFormat="1" ht="13.5" x14ac:dyDescent="0.3"/>
    <row r="3347" customFormat="1" ht="13.5" x14ac:dyDescent="0.3"/>
    <row r="3348" customFormat="1" ht="13.5" x14ac:dyDescent="0.3"/>
    <row r="3349" customFormat="1" ht="13.5" x14ac:dyDescent="0.3"/>
    <row r="3350" customFormat="1" ht="13.5" x14ac:dyDescent="0.3"/>
    <row r="3351" customFormat="1" ht="13.5" x14ac:dyDescent="0.3"/>
    <row r="3352" customFormat="1" ht="13.5" x14ac:dyDescent="0.3"/>
    <row r="3353" customFormat="1" ht="13.5" x14ac:dyDescent="0.3"/>
    <row r="3354" customFormat="1" ht="13.5" x14ac:dyDescent="0.3"/>
    <row r="3355" customFormat="1" ht="13.5" x14ac:dyDescent="0.3"/>
    <row r="3356" customFormat="1" ht="13.5" x14ac:dyDescent="0.3"/>
    <row r="3357" customFormat="1" ht="13.5" x14ac:dyDescent="0.3"/>
    <row r="3358" customFormat="1" ht="13.5" x14ac:dyDescent="0.3"/>
    <row r="3359" customFormat="1" ht="13.5" x14ac:dyDescent="0.3"/>
    <row r="3360" customFormat="1" ht="13.5" x14ac:dyDescent="0.3"/>
    <row r="3361" customFormat="1" ht="13.5" x14ac:dyDescent="0.3"/>
    <row r="3362" customFormat="1" ht="13.5" x14ac:dyDescent="0.3"/>
    <row r="3363" customFormat="1" ht="13.5" x14ac:dyDescent="0.3"/>
    <row r="3364" customFormat="1" ht="13.5" x14ac:dyDescent="0.3"/>
    <row r="3365" customFormat="1" ht="13.5" x14ac:dyDescent="0.3"/>
    <row r="3366" customFormat="1" ht="13.5" x14ac:dyDescent="0.3"/>
    <row r="3367" customFormat="1" ht="13.5" x14ac:dyDescent="0.3"/>
    <row r="3368" customFormat="1" ht="13.5" x14ac:dyDescent="0.3"/>
    <row r="3369" customFormat="1" ht="13.5" x14ac:dyDescent="0.3"/>
    <row r="3370" customFormat="1" ht="13.5" x14ac:dyDescent="0.3"/>
    <row r="3371" customFormat="1" ht="13.5" x14ac:dyDescent="0.3"/>
    <row r="3372" customFormat="1" ht="13.5" x14ac:dyDescent="0.3"/>
    <row r="3373" customFormat="1" ht="13.5" x14ac:dyDescent="0.3"/>
    <row r="3374" customFormat="1" ht="13.5" x14ac:dyDescent="0.3"/>
    <row r="3375" customFormat="1" ht="13.5" x14ac:dyDescent="0.3"/>
    <row r="3376" customFormat="1" ht="13.5" x14ac:dyDescent="0.3"/>
    <row r="3377" customFormat="1" ht="13.5" x14ac:dyDescent="0.3"/>
    <row r="3378" customFormat="1" ht="13.5" x14ac:dyDescent="0.3"/>
    <row r="3379" customFormat="1" ht="13.5" x14ac:dyDescent="0.3"/>
    <row r="3380" customFormat="1" ht="13.5" x14ac:dyDescent="0.3"/>
    <row r="3381" customFormat="1" ht="13.5" x14ac:dyDescent="0.3"/>
    <row r="3382" customFormat="1" ht="13.5" x14ac:dyDescent="0.3"/>
    <row r="3383" customFormat="1" ht="13.5" x14ac:dyDescent="0.3"/>
    <row r="3384" customFormat="1" ht="13.5" x14ac:dyDescent="0.3"/>
    <row r="3385" customFormat="1" ht="13.5" x14ac:dyDescent="0.3"/>
    <row r="3386" customFormat="1" ht="13.5" x14ac:dyDescent="0.3"/>
    <row r="3387" customFormat="1" ht="13.5" x14ac:dyDescent="0.3"/>
    <row r="3388" customFormat="1" ht="13.5" x14ac:dyDescent="0.3"/>
    <row r="3389" customFormat="1" ht="13.5" x14ac:dyDescent="0.3"/>
    <row r="3390" customFormat="1" ht="13.5" x14ac:dyDescent="0.3"/>
    <row r="3391" customFormat="1" ht="13.5" x14ac:dyDescent="0.3"/>
    <row r="3392" customFormat="1" ht="13.5" x14ac:dyDescent="0.3"/>
    <row r="3393" customFormat="1" ht="13.5" x14ac:dyDescent="0.3"/>
    <row r="3394" customFormat="1" ht="13.5" x14ac:dyDescent="0.3"/>
    <row r="3395" customFormat="1" ht="13.5" x14ac:dyDescent="0.3"/>
    <row r="3396" customFormat="1" ht="13.5" x14ac:dyDescent="0.3"/>
    <row r="3397" customFormat="1" ht="13.5" x14ac:dyDescent="0.3"/>
    <row r="3398" customFormat="1" ht="13.5" x14ac:dyDescent="0.3"/>
    <row r="3399" customFormat="1" ht="13.5" x14ac:dyDescent="0.3"/>
    <row r="3400" customFormat="1" ht="13.5" x14ac:dyDescent="0.3"/>
    <row r="3401" customFormat="1" ht="13.5" x14ac:dyDescent="0.3"/>
    <row r="3402" customFormat="1" ht="13.5" x14ac:dyDescent="0.3"/>
    <row r="3403" customFormat="1" ht="13.5" x14ac:dyDescent="0.3"/>
    <row r="3404" customFormat="1" ht="13.5" x14ac:dyDescent="0.3"/>
    <row r="3405" customFormat="1" ht="13.5" x14ac:dyDescent="0.3"/>
    <row r="3406" customFormat="1" ht="13.5" x14ac:dyDescent="0.3"/>
    <row r="3407" customFormat="1" ht="13.5" x14ac:dyDescent="0.3"/>
    <row r="3408" customFormat="1" ht="13.5" x14ac:dyDescent="0.3"/>
    <row r="3409" customFormat="1" ht="13.5" x14ac:dyDescent="0.3"/>
    <row r="3410" customFormat="1" ht="13.5" x14ac:dyDescent="0.3"/>
    <row r="3411" customFormat="1" ht="13.5" x14ac:dyDescent="0.3"/>
    <row r="3412" customFormat="1" ht="13.5" x14ac:dyDescent="0.3"/>
    <row r="3413" customFormat="1" ht="13.5" x14ac:dyDescent="0.3"/>
    <row r="3414" customFormat="1" ht="13.5" x14ac:dyDescent="0.3"/>
    <row r="3415" customFormat="1" ht="13.5" x14ac:dyDescent="0.3"/>
    <row r="3416" customFormat="1" ht="13.5" x14ac:dyDescent="0.3"/>
    <row r="3417" customFormat="1" ht="13.5" x14ac:dyDescent="0.3"/>
    <row r="3418" customFormat="1" ht="13.5" x14ac:dyDescent="0.3"/>
    <row r="3419" customFormat="1" ht="13.5" x14ac:dyDescent="0.3"/>
    <row r="3420" customFormat="1" ht="13.5" x14ac:dyDescent="0.3"/>
    <row r="3421" customFormat="1" ht="13.5" x14ac:dyDescent="0.3"/>
    <row r="3422" customFormat="1" ht="13.5" x14ac:dyDescent="0.3"/>
    <row r="3423" customFormat="1" ht="13.5" x14ac:dyDescent="0.3"/>
    <row r="3424" customFormat="1" ht="13.5" x14ac:dyDescent="0.3"/>
    <row r="3425" customFormat="1" ht="13.5" x14ac:dyDescent="0.3"/>
    <row r="3426" customFormat="1" ht="13.5" x14ac:dyDescent="0.3"/>
    <row r="3427" customFormat="1" ht="13.5" x14ac:dyDescent="0.3"/>
    <row r="3428" customFormat="1" ht="13.5" x14ac:dyDescent="0.3"/>
    <row r="3429" customFormat="1" ht="13.5" x14ac:dyDescent="0.3"/>
    <row r="3430" customFormat="1" ht="13.5" x14ac:dyDescent="0.3"/>
    <row r="3431" customFormat="1" ht="13.5" x14ac:dyDescent="0.3"/>
    <row r="3432" customFormat="1" ht="13.5" x14ac:dyDescent="0.3"/>
    <row r="3433" customFormat="1" ht="13.5" x14ac:dyDescent="0.3"/>
    <row r="3434" customFormat="1" ht="13.5" x14ac:dyDescent="0.3"/>
    <row r="3435" customFormat="1" ht="13.5" x14ac:dyDescent="0.3"/>
    <row r="3436" customFormat="1" ht="13.5" x14ac:dyDescent="0.3"/>
    <row r="3437" customFormat="1" ht="13.5" x14ac:dyDescent="0.3"/>
    <row r="3438" customFormat="1" ht="13.5" x14ac:dyDescent="0.3"/>
    <row r="3439" customFormat="1" ht="13.5" x14ac:dyDescent="0.3"/>
    <row r="3440" customFormat="1" ht="13.5" x14ac:dyDescent="0.3"/>
    <row r="3441" customFormat="1" ht="13.5" x14ac:dyDescent="0.3"/>
    <row r="3442" customFormat="1" ht="13.5" x14ac:dyDescent="0.3"/>
    <row r="3443" customFormat="1" ht="13.5" x14ac:dyDescent="0.3"/>
    <row r="3444" customFormat="1" ht="13.5" x14ac:dyDescent="0.3"/>
    <row r="3445" customFormat="1" ht="13.5" x14ac:dyDescent="0.3"/>
    <row r="3446" customFormat="1" ht="13.5" x14ac:dyDescent="0.3"/>
    <row r="3447" customFormat="1" ht="13.5" x14ac:dyDescent="0.3"/>
    <row r="3448" customFormat="1" ht="13.5" x14ac:dyDescent="0.3"/>
    <row r="3449" customFormat="1" ht="13.5" x14ac:dyDescent="0.3"/>
    <row r="3450" customFormat="1" ht="13.5" x14ac:dyDescent="0.3"/>
    <row r="3451" customFormat="1" ht="13.5" x14ac:dyDescent="0.3"/>
    <row r="3452" customFormat="1" ht="13.5" x14ac:dyDescent="0.3"/>
    <row r="3453" customFormat="1" ht="13.5" x14ac:dyDescent="0.3"/>
    <row r="3454" customFormat="1" ht="13.5" x14ac:dyDescent="0.3"/>
    <row r="3455" customFormat="1" ht="13.5" x14ac:dyDescent="0.3"/>
    <row r="3456" customFormat="1" ht="13.5" x14ac:dyDescent="0.3"/>
    <row r="3457" customFormat="1" ht="13.5" x14ac:dyDescent="0.3"/>
    <row r="3458" customFormat="1" ht="13.5" x14ac:dyDescent="0.3"/>
    <row r="3459" customFormat="1" ht="13.5" x14ac:dyDescent="0.3"/>
    <row r="3460" customFormat="1" ht="13.5" x14ac:dyDescent="0.3"/>
    <row r="3461" customFormat="1" ht="13.5" x14ac:dyDescent="0.3"/>
    <row r="3462" customFormat="1" ht="13.5" x14ac:dyDescent="0.3"/>
    <row r="3463" customFormat="1" ht="13.5" x14ac:dyDescent="0.3"/>
    <row r="3464" customFormat="1" ht="13.5" x14ac:dyDescent="0.3"/>
    <row r="3465" customFormat="1" ht="13.5" x14ac:dyDescent="0.3"/>
    <row r="3466" customFormat="1" ht="13.5" x14ac:dyDescent="0.3"/>
    <row r="3467" customFormat="1" ht="13.5" x14ac:dyDescent="0.3"/>
    <row r="3468" customFormat="1" ht="13.5" x14ac:dyDescent="0.3"/>
    <row r="3469" customFormat="1" ht="13.5" x14ac:dyDescent="0.3"/>
    <row r="3470" customFormat="1" ht="13.5" x14ac:dyDescent="0.3"/>
    <row r="3471" customFormat="1" ht="13.5" x14ac:dyDescent="0.3"/>
    <row r="3472" customFormat="1" ht="13.5" x14ac:dyDescent="0.3"/>
    <row r="3473" customFormat="1" ht="13.5" x14ac:dyDescent="0.3"/>
    <row r="3474" customFormat="1" ht="13.5" x14ac:dyDescent="0.3"/>
    <row r="3475" customFormat="1" ht="13.5" x14ac:dyDescent="0.3"/>
    <row r="3476" customFormat="1" ht="13.5" x14ac:dyDescent="0.3"/>
    <row r="3477" customFormat="1" ht="13.5" x14ac:dyDescent="0.3"/>
    <row r="3478" customFormat="1" ht="13.5" x14ac:dyDescent="0.3"/>
    <row r="3479" customFormat="1" ht="13.5" x14ac:dyDescent="0.3"/>
    <row r="3480" customFormat="1" ht="13.5" x14ac:dyDescent="0.3"/>
    <row r="3481" customFormat="1" ht="13.5" x14ac:dyDescent="0.3"/>
    <row r="3482" customFormat="1" ht="13.5" x14ac:dyDescent="0.3"/>
    <row r="3483" customFormat="1" ht="13.5" x14ac:dyDescent="0.3"/>
    <row r="3484" customFormat="1" ht="13.5" x14ac:dyDescent="0.3"/>
    <row r="3485" customFormat="1" ht="13.5" x14ac:dyDescent="0.3"/>
    <row r="3486" customFormat="1" ht="13.5" x14ac:dyDescent="0.3"/>
    <row r="3487" customFormat="1" ht="13.5" x14ac:dyDescent="0.3"/>
    <row r="3488" customFormat="1" ht="13.5" x14ac:dyDescent="0.3"/>
    <row r="3489" customFormat="1" ht="13.5" x14ac:dyDescent="0.3"/>
    <row r="3490" customFormat="1" ht="13.5" x14ac:dyDescent="0.3"/>
    <row r="3491" customFormat="1" ht="13.5" x14ac:dyDescent="0.3"/>
    <row r="3492" customFormat="1" ht="13.5" x14ac:dyDescent="0.3"/>
    <row r="3493" customFormat="1" ht="13.5" x14ac:dyDescent="0.3"/>
    <row r="3494" customFormat="1" ht="13.5" x14ac:dyDescent="0.3"/>
    <row r="3495" customFormat="1" ht="13.5" x14ac:dyDescent="0.3"/>
    <row r="3496" customFormat="1" ht="13.5" x14ac:dyDescent="0.3"/>
    <row r="3497" customFormat="1" ht="13.5" x14ac:dyDescent="0.3"/>
    <row r="3498" customFormat="1" ht="13.5" x14ac:dyDescent="0.3"/>
    <row r="3499" customFormat="1" ht="13.5" x14ac:dyDescent="0.3"/>
    <row r="3500" customFormat="1" ht="13.5" x14ac:dyDescent="0.3"/>
    <row r="3501" customFormat="1" ht="13.5" x14ac:dyDescent="0.3"/>
    <row r="3502" customFormat="1" ht="13.5" x14ac:dyDescent="0.3"/>
    <row r="3503" customFormat="1" ht="13.5" x14ac:dyDescent="0.3"/>
    <row r="3504" customFormat="1" ht="13.5" x14ac:dyDescent="0.3"/>
    <row r="3505" customFormat="1" ht="13.5" x14ac:dyDescent="0.3"/>
    <row r="3506" customFormat="1" ht="13.5" x14ac:dyDescent="0.3"/>
    <row r="3507" customFormat="1" ht="13.5" x14ac:dyDescent="0.3"/>
    <row r="3508" customFormat="1" ht="13.5" x14ac:dyDescent="0.3"/>
    <row r="3509" customFormat="1" ht="13.5" x14ac:dyDescent="0.3"/>
    <row r="3510" customFormat="1" ht="13.5" x14ac:dyDescent="0.3"/>
    <row r="3511" customFormat="1" ht="13.5" x14ac:dyDescent="0.3"/>
    <row r="3512" customFormat="1" ht="13.5" x14ac:dyDescent="0.3"/>
    <row r="3513" customFormat="1" ht="13.5" x14ac:dyDescent="0.3"/>
    <row r="3514" customFormat="1" ht="13.5" x14ac:dyDescent="0.3"/>
    <row r="3515" customFormat="1" ht="13.5" x14ac:dyDescent="0.3"/>
    <row r="3516" customFormat="1" ht="13.5" x14ac:dyDescent="0.3"/>
    <row r="3517" customFormat="1" ht="13.5" x14ac:dyDescent="0.3"/>
    <row r="3518" customFormat="1" ht="13.5" x14ac:dyDescent="0.3"/>
    <row r="3519" customFormat="1" ht="13.5" x14ac:dyDescent="0.3"/>
    <row r="3520" customFormat="1" ht="13.5" x14ac:dyDescent="0.3"/>
    <row r="3521" customFormat="1" ht="13.5" x14ac:dyDescent="0.3"/>
    <row r="3522" customFormat="1" ht="13.5" x14ac:dyDescent="0.3"/>
    <row r="3523" customFormat="1" ht="13.5" x14ac:dyDescent="0.3"/>
    <row r="3524" customFormat="1" ht="13.5" x14ac:dyDescent="0.3"/>
    <row r="3525" customFormat="1" ht="13.5" x14ac:dyDescent="0.3"/>
    <row r="3526" customFormat="1" ht="13.5" x14ac:dyDescent="0.3"/>
    <row r="3527" customFormat="1" ht="13.5" x14ac:dyDescent="0.3"/>
    <row r="3528" customFormat="1" ht="13.5" x14ac:dyDescent="0.3"/>
    <row r="3529" customFormat="1" ht="13.5" x14ac:dyDescent="0.3"/>
    <row r="3530" customFormat="1" ht="13.5" x14ac:dyDescent="0.3"/>
    <row r="3531" customFormat="1" ht="13.5" x14ac:dyDescent="0.3"/>
    <row r="3532" customFormat="1" ht="13.5" x14ac:dyDescent="0.3"/>
    <row r="3533" customFormat="1" ht="13.5" x14ac:dyDescent="0.3"/>
    <row r="3534" customFormat="1" ht="13.5" x14ac:dyDescent="0.3"/>
    <row r="3535" customFormat="1" ht="13.5" x14ac:dyDescent="0.3"/>
    <row r="3536" customFormat="1" ht="13.5" x14ac:dyDescent="0.3"/>
    <row r="3537" customFormat="1" ht="13.5" x14ac:dyDescent="0.3"/>
    <row r="3538" customFormat="1" ht="13.5" x14ac:dyDescent="0.3"/>
    <row r="3539" customFormat="1" ht="13.5" x14ac:dyDescent="0.3"/>
    <row r="3540" customFormat="1" ht="13.5" x14ac:dyDescent="0.3"/>
    <row r="3541" customFormat="1" ht="13.5" x14ac:dyDescent="0.3"/>
    <row r="3542" customFormat="1" ht="13.5" x14ac:dyDescent="0.3"/>
    <row r="3543" customFormat="1" ht="13.5" x14ac:dyDescent="0.3"/>
    <row r="3544" customFormat="1" ht="13.5" x14ac:dyDescent="0.3"/>
    <row r="3545" customFormat="1" ht="13.5" x14ac:dyDescent="0.3"/>
    <row r="3546" customFormat="1" ht="13.5" x14ac:dyDescent="0.3"/>
    <row r="3547" customFormat="1" ht="13.5" x14ac:dyDescent="0.3"/>
    <row r="3548" customFormat="1" ht="13.5" x14ac:dyDescent="0.3"/>
    <row r="3549" customFormat="1" ht="13.5" x14ac:dyDescent="0.3"/>
    <row r="3550" customFormat="1" ht="13.5" x14ac:dyDescent="0.3"/>
    <row r="3551" customFormat="1" ht="13.5" x14ac:dyDescent="0.3"/>
    <row r="3552" customFormat="1" ht="13.5" x14ac:dyDescent="0.3"/>
    <row r="3553" customFormat="1" ht="13.5" x14ac:dyDescent="0.3"/>
    <row r="3554" customFormat="1" ht="13.5" x14ac:dyDescent="0.3"/>
    <row r="3555" customFormat="1" ht="13.5" x14ac:dyDescent="0.3"/>
    <row r="3556" customFormat="1" ht="13.5" x14ac:dyDescent="0.3"/>
    <row r="3557" customFormat="1" ht="13.5" x14ac:dyDescent="0.3"/>
    <row r="3558" customFormat="1" ht="13.5" x14ac:dyDescent="0.3"/>
    <row r="3559" customFormat="1" ht="13.5" x14ac:dyDescent="0.3"/>
    <row r="3560" customFormat="1" ht="13.5" x14ac:dyDescent="0.3"/>
    <row r="3561" customFormat="1" ht="13.5" x14ac:dyDescent="0.3"/>
    <row r="3562" customFormat="1" ht="13.5" x14ac:dyDescent="0.3"/>
    <row r="3563" customFormat="1" ht="13.5" x14ac:dyDescent="0.3"/>
    <row r="3564" customFormat="1" ht="13.5" x14ac:dyDescent="0.3"/>
    <row r="3565" customFormat="1" ht="13.5" x14ac:dyDescent="0.3"/>
    <row r="3566" customFormat="1" ht="13.5" x14ac:dyDescent="0.3"/>
    <row r="3567" customFormat="1" ht="13.5" x14ac:dyDescent="0.3"/>
    <row r="3568" customFormat="1" ht="13.5" x14ac:dyDescent="0.3"/>
    <row r="3569" customFormat="1" ht="13.5" x14ac:dyDescent="0.3"/>
    <row r="3570" customFormat="1" ht="13.5" x14ac:dyDescent="0.3"/>
    <row r="3571" customFormat="1" ht="13.5" x14ac:dyDescent="0.3"/>
    <row r="3572" customFormat="1" ht="13.5" x14ac:dyDescent="0.3"/>
    <row r="3573" customFormat="1" ht="13.5" x14ac:dyDescent="0.3"/>
    <row r="3574" customFormat="1" ht="13.5" x14ac:dyDescent="0.3"/>
    <row r="3575" customFormat="1" ht="13.5" x14ac:dyDescent="0.3"/>
    <row r="3576" customFormat="1" ht="13.5" x14ac:dyDescent="0.3"/>
    <row r="3577" customFormat="1" ht="13.5" x14ac:dyDescent="0.3"/>
    <row r="3578" customFormat="1" ht="13.5" x14ac:dyDescent="0.3"/>
    <row r="3579" customFormat="1" ht="13.5" x14ac:dyDescent="0.3"/>
    <row r="3580" customFormat="1" ht="13.5" x14ac:dyDescent="0.3"/>
    <row r="3581" customFormat="1" ht="13.5" x14ac:dyDescent="0.3"/>
    <row r="3582" customFormat="1" ht="13.5" x14ac:dyDescent="0.3"/>
    <row r="3583" customFormat="1" ht="13.5" x14ac:dyDescent="0.3"/>
    <row r="3584" customFormat="1" ht="13.5" x14ac:dyDescent="0.3"/>
    <row r="3585" customFormat="1" ht="13.5" x14ac:dyDescent="0.3"/>
    <row r="3586" customFormat="1" ht="13.5" x14ac:dyDescent="0.3"/>
    <row r="3587" customFormat="1" ht="13.5" x14ac:dyDescent="0.3"/>
    <row r="3588" customFormat="1" ht="13.5" x14ac:dyDescent="0.3"/>
    <row r="3589" customFormat="1" ht="13.5" x14ac:dyDescent="0.3"/>
    <row r="3590" customFormat="1" ht="13.5" x14ac:dyDescent="0.3"/>
    <row r="3591" customFormat="1" ht="13.5" x14ac:dyDescent="0.3"/>
    <row r="3592" customFormat="1" ht="13.5" x14ac:dyDescent="0.3"/>
    <row r="3593" customFormat="1" ht="13.5" x14ac:dyDescent="0.3"/>
    <row r="3594" customFormat="1" ht="13.5" x14ac:dyDescent="0.3"/>
    <row r="3595" customFormat="1" ht="13.5" x14ac:dyDescent="0.3"/>
    <row r="3596" customFormat="1" ht="13.5" x14ac:dyDescent="0.3"/>
    <row r="3597" customFormat="1" ht="13.5" x14ac:dyDescent="0.3"/>
    <row r="3598" customFormat="1" ht="13.5" x14ac:dyDescent="0.3"/>
    <row r="3599" customFormat="1" ht="13.5" x14ac:dyDescent="0.3"/>
    <row r="3600" customFormat="1" ht="13.5" x14ac:dyDescent="0.3"/>
    <row r="3601" customFormat="1" ht="13.5" x14ac:dyDescent="0.3"/>
    <row r="3602" customFormat="1" ht="13.5" x14ac:dyDescent="0.3"/>
    <row r="3603" customFormat="1" ht="13.5" x14ac:dyDescent="0.3"/>
    <row r="3604" customFormat="1" ht="13.5" x14ac:dyDescent="0.3"/>
    <row r="3605" customFormat="1" ht="13.5" x14ac:dyDescent="0.3"/>
    <row r="3606" customFormat="1" ht="13.5" x14ac:dyDescent="0.3"/>
    <row r="3607" customFormat="1" ht="13.5" x14ac:dyDescent="0.3"/>
    <row r="3608" customFormat="1" ht="13.5" x14ac:dyDescent="0.3"/>
    <row r="3609" customFormat="1" ht="13.5" x14ac:dyDescent="0.3"/>
    <row r="3610" customFormat="1" ht="13.5" x14ac:dyDescent="0.3"/>
    <row r="3611" customFormat="1" ht="13.5" x14ac:dyDescent="0.3"/>
    <row r="3612" customFormat="1" ht="13.5" x14ac:dyDescent="0.3"/>
    <row r="3613" customFormat="1" ht="13.5" x14ac:dyDescent="0.3"/>
    <row r="3614" customFormat="1" ht="13.5" x14ac:dyDescent="0.3"/>
    <row r="3615" customFormat="1" ht="13.5" x14ac:dyDescent="0.3"/>
    <row r="3616" customFormat="1" ht="13.5" x14ac:dyDescent="0.3"/>
    <row r="3617" customFormat="1" ht="13.5" x14ac:dyDescent="0.3"/>
    <row r="3618" customFormat="1" ht="13.5" x14ac:dyDescent="0.3"/>
    <row r="3619" customFormat="1" ht="13.5" x14ac:dyDescent="0.3"/>
    <row r="3620" customFormat="1" ht="13.5" x14ac:dyDescent="0.3"/>
    <row r="3621" customFormat="1" ht="13.5" x14ac:dyDescent="0.3"/>
    <row r="3622" customFormat="1" ht="13.5" x14ac:dyDescent="0.3"/>
    <row r="3623" customFormat="1" ht="13.5" x14ac:dyDescent="0.3"/>
    <row r="3624" customFormat="1" ht="13.5" x14ac:dyDescent="0.3"/>
    <row r="3625" customFormat="1" ht="13.5" x14ac:dyDescent="0.3"/>
    <row r="3626" customFormat="1" ht="13.5" x14ac:dyDescent="0.3"/>
    <row r="3627" customFormat="1" ht="13.5" x14ac:dyDescent="0.3"/>
    <row r="3628" customFormat="1" ht="13.5" x14ac:dyDescent="0.3"/>
    <row r="3629" customFormat="1" ht="13.5" x14ac:dyDescent="0.3"/>
    <row r="3630" customFormat="1" ht="13.5" x14ac:dyDescent="0.3"/>
    <row r="3631" customFormat="1" ht="13.5" x14ac:dyDescent="0.3"/>
    <row r="3632" customFormat="1" ht="13.5" x14ac:dyDescent="0.3"/>
    <row r="3633" customFormat="1" ht="13.5" x14ac:dyDescent="0.3"/>
    <row r="3634" customFormat="1" ht="13.5" x14ac:dyDescent="0.3"/>
    <row r="3635" customFormat="1" ht="13.5" x14ac:dyDescent="0.3"/>
    <row r="3636" customFormat="1" ht="13.5" x14ac:dyDescent="0.3"/>
    <row r="3637" customFormat="1" ht="13.5" x14ac:dyDescent="0.3"/>
    <row r="3638" customFormat="1" ht="13.5" x14ac:dyDescent="0.3"/>
    <row r="3639" customFormat="1" ht="13.5" x14ac:dyDescent="0.3"/>
    <row r="3640" customFormat="1" ht="13.5" x14ac:dyDescent="0.3"/>
    <row r="3641" customFormat="1" ht="13.5" x14ac:dyDescent="0.3"/>
    <row r="3642" customFormat="1" ht="13.5" x14ac:dyDescent="0.3"/>
    <row r="3643" customFormat="1" ht="13.5" x14ac:dyDescent="0.3"/>
    <row r="3644" customFormat="1" ht="13.5" x14ac:dyDescent="0.3"/>
    <row r="3645" customFormat="1" ht="13.5" x14ac:dyDescent="0.3"/>
    <row r="3646" customFormat="1" ht="13.5" x14ac:dyDescent="0.3"/>
    <row r="3647" customFormat="1" ht="13.5" x14ac:dyDescent="0.3"/>
    <row r="3648" customFormat="1" ht="13.5" x14ac:dyDescent="0.3"/>
    <row r="3649" customFormat="1" ht="13.5" x14ac:dyDescent="0.3"/>
    <row r="3650" customFormat="1" ht="13.5" x14ac:dyDescent="0.3"/>
    <row r="3651" customFormat="1" ht="13.5" x14ac:dyDescent="0.3"/>
    <row r="3652" customFormat="1" ht="13.5" x14ac:dyDescent="0.3"/>
    <row r="3653" customFormat="1" ht="13.5" x14ac:dyDescent="0.3"/>
    <row r="3654" customFormat="1" ht="13.5" x14ac:dyDescent="0.3"/>
    <row r="3655" customFormat="1" ht="13.5" x14ac:dyDescent="0.3"/>
    <row r="3656" customFormat="1" ht="13.5" x14ac:dyDescent="0.3"/>
    <row r="3657" customFormat="1" ht="13.5" x14ac:dyDescent="0.3"/>
    <row r="3658" customFormat="1" ht="13.5" x14ac:dyDescent="0.3"/>
    <row r="3659" customFormat="1" ht="13.5" x14ac:dyDescent="0.3"/>
    <row r="3660" customFormat="1" ht="13.5" x14ac:dyDescent="0.3"/>
    <row r="3661" customFormat="1" ht="13.5" x14ac:dyDescent="0.3"/>
    <row r="3662" customFormat="1" ht="13.5" x14ac:dyDescent="0.3"/>
    <row r="3663" customFormat="1" ht="13.5" x14ac:dyDescent="0.3"/>
    <row r="3664" customFormat="1" ht="13.5" x14ac:dyDescent="0.3"/>
    <row r="3665" customFormat="1" ht="13.5" x14ac:dyDescent="0.3"/>
    <row r="3666" customFormat="1" ht="13.5" x14ac:dyDescent="0.3"/>
    <row r="3667" customFormat="1" ht="13.5" x14ac:dyDescent="0.3"/>
    <row r="3668" customFormat="1" ht="13.5" x14ac:dyDescent="0.3"/>
    <row r="3669" customFormat="1" ht="13.5" x14ac:dyDescent="0.3"/>
    <row r="3670" customFormat="1" ht="13.5" x14ac:dyDescent="0.3"/>
    <row r="3671" customFormat="1" ht="13.5" x14ac:dyDescent="0.3"/>
    <row r="3672" customFormat="1" ht="13.5" x14ac:dyDescent="0.3"/>
    <row r="3673" customFormat="1" ht="13.5" x14ac:dyDescent="0.3"/>
    <row r="3674" customFormat="1" ht="13.5" x14ac:dyDescent="0.3"/>
    <row r="3675" customFormat="1" ht="13.5" x14ac:dyDescent="0.3"/>
    <row r="3676" customFormat="1" ht="13.5" x14ac:dyDescent="0.3"/>
    <row r="3677" customFormat="1" ht="13.5" x14ac:dyDescent="0.3"/>
    <row r="3678" customFormat="1" ht="13.5" x14ac:dyDescent="0.3"/>
    <row r="3679" customFormat="1" ht="13.5" x14ac:dyDescent="0.3"/>
    <row r="3680" customFormat="1" ht="13.5" x14ac:dyDescent="0.3"/>
    <row r="3681" customFormat="1" ht="13.5" x14ac:dyDescent="0.3"/>
    <row r="3682" customFormat="1" ht="13.5" x14ac:dyDescent="0.3"/>
    <row r="3683" customFormat="1" ht="13.5" x14ac:dyDescent="0.3"/>
    <row r="3684" customFormat="1" ht="13.5" x14ac:dyDescent="0.3"/>
    <row r="3685" customFormat="1" ht="13.5" x14ac:dyDescent="0.3"/>
    <row r="3686" customFormat="1" ht="13.5" x14ac:dyDescent="0.3"/>
    <row r="3687" customFormat="1" ht="13.5" x14ac:dyDescent="0.3"/>
    <row r="3688" customFormat="1" ht="13.5" x14ac:dyDescent="0.3"/>
    <row r="3689" customFormat="1" ht="13.5" x14ac:dyDescent="0.3"/>
    <row r="3690" customFormat="1" ht="13.5" x14ac:dyDescent="0.3"/>
    <row r="3691" customFormat="1" ht="13.5" x14ac:dyDescent="0.3"/>
    <row r="3692" customFormat="1" ht="13.5" x14ac:dyDescent="0.3"/>
    <row r="3693" customFormat="1" ht="13.5" x14ac:dyDescent="0.3"/>
    <row r="3694" customFormat="1" ht="13.5" x14ac:dyDescent="0.3"/>
    <row r="3695" customFormat="1" ht="13.5" x14ac:dyDescent="0.3"/>
    <row r="3696" customFormat="1" ht="13.5" x14ac:dyDescent="0.3"/>
    <row r="3697" customFormat="1" ht="13.5" x14ac:dyDescent="0.3"/>
    <row r="3698" customFormat="1" ht="13.5" x14ac:dyDescent="0.3"/>
    <row r="3699" customFormat="1" ht="13.5" x14ac:dyDescent="0.3"/>
    <row r="3700" customFormat="1" ht="13.5" x14ac:dyDescent="0.3"/>
    <row r="3701" customFormat="1" ht="13.5" x14ac:dyDescent="0.3"/>
    <row r="3702" customFormat="1" ht="13.5" x14ac:dyDescent="0.3"/>
    <row r="3703" customFormat="1" ht="13.5" x14ac:dyDescent="0.3"/>
    <row r="3704" customFormat="1" ht="13.5" x14ac:dyDescent="0.3"/>
    <row r="3705" customFormat="1" ht="13.5" x14ac:dyDescent="0.3"/>
    <row r="3706" customFormat="1" ht="13.5" x14ac:dyDescent="0.3"/>
    <row r="3707" customFormat="1" ht="13.5" x14ac:dyDescent="0.3"/>
    <row r="3708" customFormat="1" ht="13.5" x14ac:dyDescent="0.3"/>
    <row r="3709" customFormat="1" ht="13.5" x14ac:dyDescent="0.3"/>
    <row r="3710" customFormat="1" ht="13.5" x14ac:dyDescent="0.3"/>
    <row r="3711" customFormat="1" ht="13.5" x14ac:dyDescent="0.3"/>
    <row r="3712" customFormat="1" ht="13.5" x14ac:dyDescent="0.3"/>
    <row r="3713" customFormat="1" ht="13.5" x14ac:dyDescent="0.3"/>
    <row r="3714" customFormat="1" ht="13.5" x14ac:dyDescent="0.3"/>
    <row r="3715" customFormat="1" ht="13.5" x14ac:dyDescent="0.3"/>
    <row r="3716" customFormat="1" ht="13.5" x14ac:dyDescent="0.3"/>
    <row r="3717" customFormat="1" ht="13.5" x14ac:dyDescent="0.3"/>
    <row r="3718" customFormat="1" ht="13.5" x14ac:dyDescent="0.3"/>
    <row r="3719" customFormat="1" ht="13.5" x14ac:dyDescent="0.3"/>
    <row r="3720" customFormat="1" ht="13.5" x14ac:dyDescent="0.3"/>
    <row r="3721" customFormat="1" ht="13.5" x14ac:dyDescent="0.3"/>
    <row r="3722" customFormat="1" ht="13.5" x14ac:dyDescent="0.3"/>
    <row r="3723" customFormat="1" ht="13.5" x14ac:dyDescent="0.3"/>
    <row r="3724" customFormat="1" ht="13.5" x14ac:dyDescent="0.3"/>
    <row r="3725" customFormat="1" ht="13.5" x14ac:dyDescent="0.3"/>
    <row r="3726" customFormat="1" ht="13.5" x14ac:dyDescent="0.3"/>
    <row r="3727" customFormat="1" ht="13.5" x14ac:dyDescent="0.3"/>
    <row r="3728" customFormat="1" ht="13.5" x14ac:dyDescent="0.3"/>
    <row r="3729" customFormat="1" ht="13.5" x14ac:dyDescent="0.3"/>
    <row r="3730" customFormat="1" ht="13.5" x14ac:dyDescent="0.3"/>
    <row r="3731" customFormat="1" ht="13.5" x14ac:dyDescent="0.3"/>
    <row r="3732" customFormat="1" ht="13.5" x14ac:dyDescent="0.3"/>
    <row r="3733" customFormat="1" ht="13.5" x14ac:dyDescent="0.3"/>
    <row r="3734" customFormat="1" ht="13.5" x14ac:dyDescent="0.3"/>
    <row r="3735" customFormat="1" ht="13.5" x14ac:dyDescent="0.3"/>
    <row r="3736" customFormat="1" ht="13.5" x14ac:dyDescent="0.3"/>
    <row r="3737" customFormat="1" ht="13.5" x14ac:dyDescent="0.3"/>
    <row r="3738" customFormat="1" ht="13.5" x14ac:dyDescent="0.3"/>
    <row r="3739" customFormat="1" ht="13.5" x14ac:dyDescent="0.3"/>
    <row r="3740" customFormat="1" ht="13.5" x14ac:dyDescent="0.3"/>
    <row r="3741" customFormat="1" ht="13.5" x14ac:dyDescent="0.3"/>
    <row r="3742" customFormat="1" ht="13.5" x14ac:dyDescent="0.3"/>
    <row r="3743" customFormat="1" ht="13.5" x14ac:dyDescent="0.3"/>
    <row r="3744" customFormat="1" ht="13.5" x14ac:dyDescent="0.3"/>
    <row r="3745" customFormat="1" ht="13.5" x14ac:dyDescent="0.3"/>
    <row r="3746" customFormat="1" ht="13.5" x14ac:dyDescent="0.3"/>
    <row r="3747" customFormat="1" ht="13.5" x14ac:dyDescent="0.3"/>
    <row r="3748" customFormat="1" ht="13.5" x14ac:dyDescent="0.3"/>
    <row r="3749" customFormat="1" ht="13.5" x14ac:dyDescent="0.3"/>
    <row r="3750" customFormat="1" ht="13.5" x14ac:dyDescent="0.3"/>
    <row r="3751" customFormat="1" ht="13.5" x14ac:dyDescent="0.3"/>
    <row r="3752" customFormat="1" ht="13.5" x14ac:dyDescent="0.3"/>
    <row r="3753" customFormat="1" ht="13.5" x14ac:dyDescent="0.3"/>
    <row r="3754" customFormat="1" ht="13.5" x14ac:dyDescent="0.3"/>
    <row r="3755" customFormat="1" ht="13.5" x14ac:dyDescent="0.3"/>
    <row r="3756" customFormat="1" ht="13.5" x14ac:dyDescent="0.3"/>
    <row r="3757" customFormat="1" ht="13.5" x14ac:dyDescent="0.3"/>
    <row r="3758" customFormat="1" ht="13.5" x14ac:dyDescent="0.3"/>
    <row r="3759" customFormat="1" ht="13.5" x14ac:dyDescent="0.3"/>
    <row r="3760" customFormat="1" ht="13.5" x14ac:dyDescent="0.3"/>
    <row r="3761" customFormat="1" ht="13.5" x14ac:dyDescent="0.3"/>
    <row r="3762" customFormat="1" ht="13.5" x14ac:dyDescent="0.3"/>
    <row r="3763" customFormat="1" ht="13.5" x14ac:dyDescent="0.3"/>
    <row r="3764" customFormat="1" ht="13.5" x14ac:dyDescent="0.3"/>
    <row r="3765" customFormat="1" ht="13.5" x14ac:dyDescent="0.3"/>
    <row r="3766" customFormat="1" ht="13.5" x14ac:dyDescent="0.3"/>
    <row r="3767" customFormat="1" ht="13.5" x14ac:dyDescent="0.3"/>
    <row r="3768" customFormat="1" ht="13.5" x14ac:dyDescent="0.3"/>
    <row r="3769" customFormat="1" ht="13.5" x14ac:dyDescent="0.3"/>
    <row r="3770" customFormat="1" ht="13.5" x14ac:dyDescent="0.3"/>
    <row r="3771" customFormat="1" ht="13.5" x14ac:dyDescent="0.3"/>
    <row r="3772" customFormat="1" ht="13.5" x14ac:dyDescent="0.3"/>
    <row r="3773" customFormat="1" ht="13.5" x14ac:dyDescent="0.3"/>
    <row r="3774" customFormat="1" ht="13.5" x14ac:dyDescent="0.3"/>
    <row r="3775" customFormat="1" ht="13.5" x14ac:dyDescent="0.3"/>
    <row r="3776" customFormat="1" ht="13.5" x14ac:dyDescent="0.3"/>
    <row r="3777" customFormat="1" ht="13.5" x14ac:dyDescent="0.3"/>
    <row r="3778" customFormat="1" ht="13.5" x14ac:dyDescent="0.3"/>
    <row r="3779" customFormat="1" ht="13.5" x14ac:dyDescent="0.3"/>
    <row r="3780" customFormat="1" ht="13.5" x14ac:dyDescent="0.3"/>
    <row r="3781" customFormat="1" ht="13.5" x14ac:dyDescent="0.3"/>
    <row r="3782" customFormat="1" ht="13.5" x14ac:dyDescent="0.3"/>
    <row r="3783" customFormat="1" ht="13.5" x14ac:dyDescent="0.3"/>
    <row r="3784" customFormat="1" ht="13.5" x14ac:dyDescent="0.3"/>
    <row r="3785" customFormat="1" ht="13.5" x14ac:dyDescent="0.3"/>
    <row r="3786" customFormat="1" ht="13.5" x14ac:dyDescent="0.3"/>
    <row r="3787" customFormat="1" ht="13.5" x14ac:dyDescent="0.3"/>
    <row r="3788" customFormat="1" ht="13.5" x14ac:dyDescent="0.3"/>
    <row r="3789" customFormat="1" ht="13.5" x14ac:dyDescent="0.3"/>
    <row r="3790" customFormat="1" ht="13.5" x14ac:dyDescent="0.3"/>
    <row r="3791" customFormat="1" ht="13.5" x14ac:dyDescent="0.3"/>
    <row r="3792" customFormat="1" ht="13.5" x14ac:dyDescent="0.3"/>
    <row r="3793" customFormat="1" ht="13.5" x14ac:dyDescent="0.3"/>
    <row r="3794" customFormat="1" ht="13.5" x14ac:dyDescent="0.3"/>
    <row r="3795" customFormat="1" ht="13.5" x14ac:dyDescent="0.3"/>
    <row r="3796" customFormat="1" ht="13.5" x14ac:dyDescent="0.3"/>
    <row r="3797" customFormat="1" ht="13.5" x14ac:dyDescent="0.3"/>
    <row r="3798" customFormat="1" ht="13.5" x14ac:dyDescent="0.3"/>
    <row r="3799" customFormat="1" ht="13.5" x14ac:dyDescent="0.3"/>
    <row r="3800" customFormat="1" ht="13.5" x14ac:dyDescent="0.3"/>
    <row r="3801" customFormat="1" ht="13.5" x14ac:dyDescent="0.3"/>
    <row r="3802" customFormat="1" ht="13.5" x14ac:dyDescent="0.3"/>
    <row r="3803" customFormat="1" ht="13.5" x14ac:dyDescent="0.3"/>
    <row r="3804" customFormat="1" ht="13.5" x14ac:dyDescent="0.3"/>
    <row r="3805" customFormat="1" ht="13.5" x14ac:dyDescent="0.3"/>
    <row r="3806" customFormat="1" ht="13.5" x14ac:dyDescent="0.3"/>
    <row r="3807" customFormat="1" ht="13.5" x14ac:dyDescent="0.3"/>
    <row r="3808" customFormat="1" ht="13.5" x14ac:dyDescent="0.3"/>
    <row r="3809" customFormat="1" ht="13.5" x14ac:dyDescent="0.3"/>
    <row r="3810" customFormat="1" ht="13.5" x14ac:dyDescent="0.3"/>
    <row r="3811" customFormat="1" ht="13.5" x14ac:dyDescent="0.3"/>
    <row r="3812" customFormat="1" ht="13.5" x14ac:dyDescent="0.3"/>
    <row r="3813" customFormat="1" ht="13.5" x14ac:dyDescent="0.3"/>
    <row r="3814" customFormat="1" ht="13.5" x14ac:dyDescent="0.3"/>
    <row r="3815" customFormat="1" ht="13.5" x14ac:dyDescent="0.3"/>
    <row r="3816" customFormat="1" ht="13.5" x14ac:dyDescent="0.3"/>
    <row r="3817" customFormat="1" ht="13.5" x14ac:dyDescent="0.3"/>
    <row r="3818" customFormat="1" ht="13.5" x14ac:dyDescent="0.3"/>
    <row r="3819" customFormat="1" ht="13.5" x14ac:dyDescent="0.3"/>
    <row r="3820" customFormat="1" ht="13.5" x14ac:dyDescent="0.3"/>
    <row r="3821" customFormat="1" ht="13.5" x14ac:dyDescent="0.3"/>
    <row r="3822" customFormat="1" ht="13.5" x14ac:dyDescent="0.3"/>
    <row r="3823" customFormat="1" ht="13.5" x14ac:dyDescent="0.3"/>
    <row r="3824" customFormat="1" ht="13.5" x14ac:dyDescent="0.3"/>
    <row r="3825" customFormat="1" ht="13.5" x14ac:dyDescent="0.3"/>
    <row r="3826" customFormat="1" ht="13.5" x14ac:dyDescent="0.3"/>
    <row r="3827" customFormat="1" ht="13.5" x14ac:dyDescent="0.3"/>
    <row r="3828" customFormat="1" ht="13.5" x14ac:dyDescent="0.3"/>
    <row r="3829" customFormat="1" ht="13.5" x14ac:dyDescent="0.3"/>
    <row r="3830" customFormat="1" ht="13.5" x14ac:dyDescent="0.3"/>
    <row r="3831" customFormat="1" ht="13.5" x14ac:dyDescent="0.3"/>
    <row r="3832" customFormat="1" ht="13.5" x14ac:dyDescent="0.3"/>
    <row r="3833" customFormat="1" ht="13.5" x14ac:dyDescent="0.3"/>
    <row r="3834" customFormat="1" ht="13.5" x14ac:dyDescent="0.3"/>
    <row r="3835" customFormat="1" ht="13.5" x14ac:dyDescent="0.3"/>
    <row r="3836" customFormat="1" ht="13.5" x14ac:dyDescent="0.3"/>
    <row r="3837" customFormat="1" ht="13.5" x14ac:dyDescent="0.3"/>
    <row r="3838" customFormat="1" ht="13.5" x14ac:dyDescent="0.3"/>
    <row r="3839" customFormat="1" ht="13.5" x14ac:dyDescent="0.3"/>
    <row r="3840" customFormat="1" ht="13.5" x14ac:dyDescent="0.3"/>
    <row r="3841" customFormat="1" ht="13.5" x14ac:dyDescent="0.3"/>
    <row r="3842" customFormat="1" ht="13.5" x14ac:dyDescent="0.3"/>
    <row r="3843" customFormat="1" ht="13.5" x14ac:dyDescent="0.3"/>
    <row r="3844" customFormat="1" ht="13.5" x14ac:dyDescent="0.3"/>
    <row r="3845" customFormat="1" ht="13.5" x14ac:dyDescent="0.3"/>
    <row r="3846" customFormat="1" ht="13.5" x14ac:dyDescent="0.3"/>
    <row r="3847" customFormat="1" ht="13.5" x14ac:dyDescent="0.3"/>
    <row r="3848" customFormat="1" ht="13.5" x14ac:dyDescent="0.3"/>
    <row r="3849" customFormat="1" ht="13.5" x14ac:dyDescent="0.3"/>
    <row r="3850" customFormat="1" ht="13.5" x14ac:dyDescent="0.3"/>
    <row r="3851" customFormat="1" ht="13.5" x14ac:dyDescent="0.3"/>
    <row r="3852" customFormat="1" ht="13.5" x14ac:dyDescent="0.3"/>
    <row r="3853" customFormat="1" ht="13.5" x14ac:dyDescent="0.3"/>
    <row r="3854" customFormat="1" ht="13.5" x14ac:dyDescent="0.3"/>
    <row r="3855" customFormat="1" ht="13.5" x14ac:dyDescent="0.3"/>
    <row r="3856" customFormat="1" ht="13.5" x14ac:dyDescent="0.3"/>
    <row r="3857" customFormat="1" ht="13.5" x14ac:dyDescent="0.3"/>
    <row r="3858" customFormat="1" ht="13.5" x14ac:dyDescent="0.3"/>
    <row r="3859" customFormat="1" ht="13.5" x14ac:dyDescent="0.3"/>
    <row r="3860" customFormat="1" ht="13.5" x14ac:dyDescent="0.3"/>
    <row r="3861" customFormat="1" ht="13.5" x14ac:dyDescent="0.3"/>
    <row r="3862" customFormat="1" ht="13.5" x14ac:dyDescent="0.3"/>
    <row r="3863" customFormat="1" ht="13.5" x14ac:dyDescent="0.3"/>
    <row r="3864" customFormat="1" ht="13.5" x14ac:dyDescent="0.3"/>
    <row r="3865" customFormat="1" ht="13.5" x14ac:dyDescent="0.3"/>
    <row r="3866" customFormat="1" ht="13.5" x14ac:dyDescent="0.3"/>
    <row r="3867" customFormat="1" ht="13.5" x14ac:dyDescent="0.3"/>
    <row r="3868" customFormat="1" ht="13.5" x14ac:dyDescent="0.3"/>
    <row r="3869" customFormat="1" ht="13.5" x14ac:dyDescent="0.3"/>
    <row r="3870" customFormat="1" ht="13.5" x14ac:dyDescent="0.3"/>
    <row r="3871" customFormat="1" ht="13.5" x14ac:dyDescent="0.3"/>
    <row r="3872" customFormat="1" ht="13.5" x14ac:dyDescent="0.3"/>
    <row r="3873" customFormat="1" ht="13.5" x14ac:dyDescent="0.3"/>
    <row r="3874" customFormat="1" ht="13.5" x14ac:dyDescent="0.3"/>
    <row r="3875" customFormat="1" ht="13.5" x14ac:dyDescent="0.3"/>
    <row r="3876" customFormat="1" ht="13.5" x14ac:dyDescent="0.3"/>
    <row r="3877" customFormat="1" ht="13.5" x14ac:dyDescent="0.3"/>
    <row r="3878" customFormat="1" ht="13.5" x14ac:dyDescent="0.3"/>
    <row r="3879" customFormat="1" ht="13.5" x14ac:dyDescent="0.3"/>
    <row r="3880" customFormat="1" ht="13.5" x14ac:dyDescent="0.3"/>
    <row r="3881" customFormat="1" ht="13.5" x14ac:dyDescent="0.3"/>
    <row r="3882" customFormat="1" ht="13.5" x14ac:dyDescent="0.3"/>
    <row r="3883" customFormat="1" ht="13.5" x14ac:dyDescent="0.3"/>
    <row r="3884" customFormat="1" ht="13.5" x14ac:dyDescent="0.3"/>
    <row r="3885" customFormat="1" ht="13.5" x14ac:dyDescent="0.3"/>
    <row r="3886" customFormat="1" ht="13.5" x14ac:dyDescent="0.3"/>
    <row r="3887" customFormat="1" ht="13.5" x14ac:dyDescent="0.3"/>
    <row r="3888" customFormat="1" ht="13.5" x14ac:dyDescent="0.3"/>
    <row r="3889" customFormat="1" ht="13.5" x14ac:dyDescent="0.3"/>
    <row r="3890" customFormat="1" ht="13.5" x14ac:dyDescent="0.3"/>
    <row r="3891" customFormat="1" ht="13.5" x14ac:dyDescent="0.3"/>
    <row r="3892" customFormat="1" ht="13.5" x14ac:dyDescent="0.3"/>
    <row r="3893" customFormat="1" ht="13.5" x14ac:dyDescent="0.3"/>
    <row r="3894" customFormat="1" ht="13.5" x14ac:dyDescent="0.3"/>
    <row r="3895" customFormat="1" ht="13.5" x14ac:dyDescent="0.3"/>
    <row r="3896" customFormat="1" ht="13.5" x14ac:dyDescent="0.3"/>
    <row r="3897" customFormat="1" ht="13.5" x14ac:dyDescent="0.3"/>
    <row r="3898" customFormat="1" ht="13.5" x14ac:dyDescent="0.3"/>
    <row r="3899" customFormat="1" ht="13.5" x14ac:dyDescent="0.3"/>
    <row r="3900" customFormat="1" ht="13.5" x14ac:dyDescent="0.3"/>
    <row r="3901" customFormat="1" ht="13.5" x14ac:dyDescent="0.3"/>
    <row r="3902" customFormat="1" ht="13.5" x14ac:dyDescent="0.3"/>
    <row r="3903" customFormat="1" ht="13.5" x14ac:dyDescent="0.3"/>
    <row r="3904" customFormat="1" ht="13.5" x14ac:dyDescent="0.3"/>
    <row r="3905" customFormat="1" ht="13.5" x14ac:dyDescent="0.3"/>
    <row r="3906" customFormat="1" ht="13.5" x14ac:dyDescent="0.3"/>
    <row r="3907" customFormat="1" ht="13.5" x14ac:dyDescent="0.3"/>
    <row r="3908" customFormat="1" ht="13.5" x14ac:dyDescent="0.3"/>
    <row r="3909" customFormat="1" ht="13.5" x14ac:dyDescent="0.3"/>
    <row r="3910" customFormat="1" ht="13.5" x14ac:dyDescent="0.3"/>
    <row r="3911" customFormat="1" ht="13.5" x14ac:dyDescent="0.3"/>
    <row r="3912" customFormat="1" ht="13.5" x14ac:dyDescent="0.3"/>
    <row r="3913" customFormat="1" ht="13.5" x14ac:dyDescent="0.3"/>
    <row r="3914" customFormat="1" ht="13.5" x14ac:dyDescent="0.3"/>
    <row r="3915" customFormat="1" ht="13.5" x14ac:dyDescent="0.3"/>
    <row r="3916" customFormat="1" ht="13.5" x14ac:dyDescent="0.3"/>
    <row r="3917" customFormat="1" ht="13.5" x14ac:dyDescent="0.3"/>
    <row r="3918" customFormat="1" ht="13.5" x14ac:dyDescent="0.3"/>
    <row r="3919" customFormat="1" ht="13.5" x14ac:dyDescent="0.3"/>
    <row r="3920" customFormat="1" ht="13.5" x14ac:dyDescent="0.3"/>
    <row r="3921" customFormat="1" ht="13.5" x14ac:dyDescent="0.3"/>
    <row r="3922" customFormat="1" ht="13.5" x14ac:dyDescent="0.3"/>
    <row r="3923" customFormat="1" ht="13.5" x14ac:dyDescent="0.3"/>
    <row r="3924" customFormat="1" ht="13.5" x14ac:dyDescent="0.3"/>
    <row r="3925" customFormat="1" ht="13.5" x14ac:dyDescent="0.3"/>
    <row r="3926" customFormat="1" ht="13.5" x14ac:dyDescent="0.3"/>
    <row r="3927" customFormat="1" ht="13.5" x14ac:dyDescent="0.3"/>
    <row r="3928" customFormat="1" ht="13.5" x14ac:dyDescent="0.3"/>
    <row r="3929" customFormat="1" ht="13.5" x14ac:dyDescent="0.3"/>
    <row r="3930" customFormat="1" ht="13.5" x14ac:dyDescent="0.3"/>
    <row r="3931" customFormat="1" ht="13.5" x14ac:dyDescent="0.3"/>
    <row r="3932" customFormat="1" ht="13.5" x14ac:dyDescent="0.3"/>
    <row r="3933" customFormat="1" ht="13.5" x14ac:dyDescent="0.3"/>
    <row r="3934" customFormat="1" ht="13.5" x14ac:dyDescent="0.3"/>
    <row r="3935" customFormat="1" ht="13.5" x14ac:dyDescent="0.3"/>
    <row r="3936" customFormat="1" ht="13.5" x14ac:dyDescent="0.3"/>
    <row r="3937" customFormat="1" ht="13.5" x14ac:dyDescent="0.3"/>
    <row r="3938" customFormat="1" ht="13.5" x14ac:dyDescent="0.3"/>
    <row r="3939" customFormat="1" ht="13.5" x14ac:dyDescent="0.3"/>
    <row r="3940" customFormat="1" ht="13.5" x14ac:dyDescent="0.3"/>
    <row r="3941" customFormat="1" ht="13.5" x14ac:dyDescent="0.3"/>
    <row r="3942" customFormat="1" ht="13.5" x14ac:dyDescent="0.3"/>
    <row r="3943" customFormat="1" ht="13.5" x14ac:dyDescent="0.3"/>
    <row r="3944" customFormat="1" ht="13.5" x14ac:dyDescent="0.3"/>
    <row r="3945" customFormat="1" ht="13.5" x14ac:dyDescent="0.3"/>
    <row r="3946" customFormat="1" ht="13.5" x14ac:dyDescent="0.3"/>
    <row r="3947" customFormat="1" ht="13.5" x14ac:dyDescent="0.3"/>
    <row r="3948" customFormat="1" ht="13.5" x14ac:dyDescent="0.3"/>
    <row r="3949" customFormat="1" ht="13.5" x14ac:dyDescent="0.3"/>
    <row r="3950" customFormat="1" ht="13.5" x14ac:dyDescent="0.3"/>
    <row r="3951" customFormat="1" ht="13.5" x14ac:dyDescent="0.3"/>
    <row r="3952" customFormat="1" ht="13.5" x14ac:dyDescent="0.3"/>
    <row r="3953" customFormat="1" ht="13.5" x14ac:dyDescent="0.3"/>
    <row r="3954" customFormat="1" ht="13.5" x14ac:dyDescent="0.3"/>
    <row r="3955" customFormat="1" ht="13.5" x14ac:dyDescent="0.3"/>
    <row r="3956" customFormat="1" ht="13.5" x14ac:dyDescent="0.3"/>
    <row r="3957" customFormat="1" ht="13.5" x14ac:dyDescent="0.3"/>
    <row r="3958" customFormat="1" ht="13.5" x14ac:dyDescent="0.3"/>
    <row r="3959" customFormat="1" ht="13.5" x14ac:dyDescent="0.3"/>
    <row r="3960" customFormat="1" ht="13.5" x14ac:dyDescent="0.3"/>
    <row r="3961" customFormat="1" ht="13.5" x14ac:dyDescent="0.3"/>
    <row r="3962" customFormat="1" ht="13.5" x14ac:dyDescent="0.3"/>
    <row r="3963" customFormat="1" ht="13.5" x14ac:dyDescent="0.3"/>
    <row r="3964" customFormat="1" ht="13.5" x14ac:dyDescent="0.3"/>
    <row r="3965" customFormat="1" ht="13.5" x14ac:dyDescent="0.3"/>
    <row r="3966" customFormat="1" ht="13.5" x14ac:dyDescent="0.3"/>
    <row r="3967" customFormat="1" ht="13.5" x14ac:dyDescent="0.3"/>
    <row r="3968" customFormat="1" ht="13.5" x14ac:dyDescent="0.3"/>
    <row r="3969" customFormat="1" ht="13.5" x14ac:dyDescent="0.3"/>
    <row r="3970" customFormat="1" ht="13.5" x14ac:dyDescent="0.3"/>
    <row r="3971" customFormat="1" ht="13.5" x14ac:dyDescent="0.3"/>
    <row r="3972" customFormat="1" ht="13.5" x14ac:dyDescent="0.3"/>
    <row r="3973" customFormat="1" ht="13.5" x14ac:dyDescent="0.3"/>
    <row r="3974" customFormat="1" ht="13.5" x14ac:dyDescent="0.3"/>
    <row r="3975" customFormat="1" ht="13.5" x14ac:dyDescent="0.3"/>
    <row r="3976" customFormat="1" ht="13.5" x14ac:dyDescent="0.3"/>
    <row r="3977" customFormat="1" ht="13.5" x14ac:dyDescent="0.3"/>
    <row r="3978" customFormat="1" ht="13.5" x14ac:dyDescent="0.3"/>
    <row r="3979" customFormat="1" ht="13.5" x14ac:dyDescent="0.3"/>
    <row r="3980" customFormat="1" ht="13.5" x14ac:dyDescent="0.3"/>
    <row r="3981" customFormat="1" ht="13.5" x14ac:dyDescent="0.3"/>
    <row r="3982" customFormat="1" ht="13.5" x14ac:dyDescent="0.3"/>
    <row r="3983" customFormat="1" ht="13.5" x14ac:dyDescent="0.3"/>
    <row r="3984" customFormat="1" ht="13.5" x14ac:dyDescent="0.3"/>
    <row r="3985" customFormat="1" ht="13.5" x14ac:dyDescent="0.3"/>
    <row r="3986" customFormat="1" ht="13.5" x14ac:dyDescent="0.3"/>
    <row r="3987" customFormat="1" ht="13.5" x14ac:dyDescent="0.3"/>
    <row r="3988" customFormat="1" ht="13.5" x14ac:dyDescent="0.3"/>
    <row r="3989" customFormat="1" ht="13.5" x14ac:dyDescent="0.3"/>
    <row r="3990" customFormat="1" ht="13.5" x14ac:dyDescent="0.3"/>
    <row r="3991" customFormat="1" ht="13.5" x14ac:dyDescent="0.3"/>
    <row r="3992" customFormat="1" ht="13.5" x14ac:dyDescent="0.3"/>
    <row r="3993" customFormat="1" ht="13.5" x14ac:dyDescent="0.3"/>
    <row r="3994" customFormat="1" ht="13.5" x14ac:dyDescent="0.3"/>
    <row r="3995" customFormat="1" ht="13.5" x14ac:dyDescent="0.3"/>
    <row r="3996" customFormat="1" ht="13.5" x14ac:dyDescent="0.3"/>
    <row r="3997" customFormat="1" ht="13.5" x14ac:dyDescent="0.3"/>
    <row r="3998" customFormat="1" ht="13.5" x14ac:dyDescent="0.3"/>
    <row r="3999" customFormat="1" ht="13.5" x14ac:dyDescent="0.3"/>
    <row r="4000" customFormat="1" ht="13.5" x14ac:dyDescent="0.3"/>
    <row r="4001" customFormat="1" ht="13.5" x14ac:dyDescent="0.3"/>
    <row r="4002" customFormat="1" ht="13.5" x14ac:dyDescent="0.3"/>
    <row r="4003" customFormat="1" ht="13.5" x14ac:dyDescent="0.3"/>
    <row r="4004" customFormat="1" ht="13.5" x14ac:dyDescent="0.3"/>
    <row r="4005" customFormat="1" ht="13.5" x14ac:dyDescent="0.3"/>
    <row r="4006" customFormat="1" ht="13.5" x14ac:dyDescent="0.3"/>
    <row r="4007" customFormat="1" ht="13.5" x14ac:dyDescent="0.3"/>
    <row r="4008" customFormat="1" ht="13.5" x14ac:dyDescent="0.3"/>
    <row r="4009" customFormat="1" ht="13.5" x14ac:dyDescent="0.3"/>
    <row r="4010" customFormat="1" ht="13.5" x14ac:dyDescent="0.3"/>
    <row r="4011" customFormat="1" ht="13.5" x14ac:dyDescent="0.3"/>
    <row r="4012" customFormat="1" ht="13.5" x14ac:dyDescent="0.3"/>
    <row r="4013" customFormat="1" ht="13.5" x14ac:dyDescent="0.3"/>
    <row r="4014" customFormat="1" ht="13.5" x14ac:dyDescent="0.3"/>
    <row r="4015" customFormat="1" ht="13.5" x14ac:dyDescent="0.3"/>
    <row r="4016" customFormat="1" ht="13.5" x14ac:dyDescent="0.3"/>
    <row r="4017" customFormat="1" ht="13.5" x14ac:dyDescent="0.3"/>
    <row r="4018" customFormat="1" ht="13.5" x14ac:dyDescent="0.3"/>
    <row r="4019" customFormat="1" ht="13.5" x14ac:dyDescent="0.3"/>
    <row r="4020" customFormat="1" ht="13.5" x14ac:dyDescent="0.3"/>
    <row r="4021" customFormat="1" ht="13.5" x14ac:dyDescent="0.3"/>
    <row r="4022" customFormat="1" ht="13.5" x14ac:dyDescent="0.3"/>
    <row r="4023" customFormat="1" ht="13.5" x14ac:dyDescent="0.3"/>
    <row r="4024" customFormat="1" ht="13.5" x14ac:dyDescent="0.3"/>
    <row r="4025" customFormat="1" ht="13.5" x14ac:dyDescent="0.3"/>
    <row r="4026" customFormat="1" ht="13.5" x14ac:dyDescent="0.3"/>
    <row r="4027" customFormat="1" ht="13.5" x14ac:dyDescent="0.3"/>
    <row r="4028" customFormat="1" ht="13.5" x14ac:dyDescent="0.3"/>
    <row r="4029" customFormat="1" ht="13.5" x14ac:dyDescent="0.3"/>
    <row r="4030" customFormat="1" ht="13.5" x14ac:dyDescent="0.3"/>
    <row r="4031" customFormat="1" ht="13.5" x14ac:dyDescent="0.3"/>
    <row r="4032" customFormat="1" ht="13.5" x14ac:dyDescent="0.3"/>
    <row r="4033" customFormat="1" ht="13.5" x14ac:dyDescent="0.3"/>
    <row r="4034" customFormat="1" ht="13.5" x14ac:dyDescent="0.3"/>
    <row r="4035" customFormat="1" ht="13.5" x14ac:dyDescent="0.3"/>
    <row r="4036" customFormat="1" ht="13.5" x14ac:dyDescent="0.3"/>
    <row r="4037" customFormat="1" ht="13.5" x14ac:dyDescent="0.3"/>
    <row r="4038" customFormat="1" ht="13.5" x14ac:dyDescent="0.3"/>
    <row r="4039" customFormat="1" ht="13.5" x14ac:dyDescent="0.3"/>
    <row r="4040" customFormat="1" ht="13.5" x14ac:dyDescent="0.3"/>
    <row r="4041" customFormat="1" ht="13.5" x14ac:dyDescent="0.3"/>
    <row r="4042" customFormat="1" ht="13.5" x14ac:dyDescent="0.3"/>
    <row r="4043" customFormat="1" ht="13.5" x14ac:dyDescent="0.3"/>
    <row r="4044" customFormat="1" ht="13.5" x14ac:dyDescent="0.3"/>
    <row r="4045" customFormat="1" ht="13.5" x14ac:dyDescent="0.3"/>
    <row r="4046" customFormat="1" ht="13.5" x14ac:dyDescent="0.3"/>
    <row r="4047" customFormat="1" ht="13.5" x14ac:dyDescent="0.3"/>
    <row r="4048" customFormat="1" ht="13.5" x14ac:dyDescent="0.3"/>
    <row r="4049" customFormat="1" ht="13.5" x14ac:dyDescent="0.3"/>
    <row r="4050" customFormat="1" ht="13.5" x14ac:dyDescent="0.3"/>
    <row r="4051" customFormat="1" ht="13.5" x14ac:dyDescent="0.3"/>
    <row r="4052" customFormat="1" ht="13.5" x14ac:dyDescent="0.3"/>
    <row r="4053" customFormat="1" ht="13.5" x14ac:dyDescent="0.3"/>
    <row r="4054" customFormat="1" ht="13.5" x14ac:dyDescent="0.3"/>
    <row r="4055" customFormat="1" ht="13.5" x14ac:dyDescent="0.3"/>
    <row r="4056" customFormat="1" ht="13.5" x14ac:dyDescent="0.3"/>
    <row r="4057" customFormat="1" ht="13.5" x14ac:dyDescent="0.3"/>
    <row r="4058" customFormat="1" ht="13.5" x14ac:dyDescent="0.3"/>
    <row r="4059" customFormat="1" ht="13.5" x14ac:dyDescent="0.3"/>
    <row r="4060" customFormat="1" ht="13.5" x14ac:dyDescent="0.3"/>
    <row r="4061" customFormat="1" ht="13.5" x14ac:dyDescent="0.3"/>
    <row r="4062" customFormat="1" ht="13.5" x14ac:dyDescent="0.3"/>
    <row r="4063" customFormat="1" ht="13.5" x14ac:dyDescent="0.3"/>
    <row r="4064" customFormat="1" ht="13.5" x14ac:dyDescent="0.3"/>
    <row r="4065" customFormat="1" ht="13.5" x14ac:dyDescent="0.3"/>
    <row r="4066" customFormat="1" ht="13.5" x14ac:dyDescent="0.3"/>
    <row r="4067" customFormat="1" ht="13.5" x14ac:dyDescent="0.3"/>
    <row r="4068" customFormat="1" ht="13.5" x14ac:dyDescent="0.3"/>
    <row r="4069" customFormat="1" ht="13.5" x14ac:dyDescent="0.3"/>
    <row r="4070" customFormat="1" ht="13.5" x14ac:dyDescent="0.3"/>
    <row r="4071" customFormat="1" ht="13.5" x14ac:dyDescent="0.3"/>
    <row r="4072" customFormat="1" ht="13.5" x14ac:dyDescent="0.3"/>
    <row r="4073" customFormat="1" ht="13.5" x14ac:dyDescent="0.3"/>
    <row r="4074" customFormat="1" ht="13.5" x14ac:dyDescent="0.3"/>
    <row r="4075" customFormat="1" ht="13.5" x14ac:dyDescent="0.3"/>
    <row r="4076" customFormat="1" ht="13.5" x14ac:dyDescent="0.3"/>
    <row r="4077" customFormat="1" ht="13.5" x14ac:dyDescent="0.3"/>
    <row r="4078" customFormat="1" ht="13.5" x14ac:dyDescent="0.3"/>
    <row r="4079" customFormat="1" ht="13.5" x14ac:dyDescent="0.3"/>
    <row r="4080" customFormat="1" ht="13.5" x14ac:dyDescent="0.3"/>
    <row r="4081" customFormat="1" ht="13.5" x14ac:dyDescent="0.3"/>
    <row r="4082" customFormat="1" ht="13.5" x14ac:dyDescent="0.3"/>
    <row r="4083" customFormat="1" ht="13.5" x14ac:dyDescent="0.3"/>
    <row r="4084" customFormat="1" ht="13.5" x14ac:dyDescent="0.3"/>
    <row r="4085" customFormat="1" ht="13.5" x14ac:dyDescent="0.3"/>
    <row r="4086" customFormat="1" ht="13.5" x14ac:dyDescent="0.3"/>
    <row r="4087" customFormat="1" ht="13.5" x14ac:dyDescent="0.3"/>
    <row r="4088" customFormat="1" ht="13.5" x14ac:dyDescent="0.3"/>
    <row r="4089" customFormat="1" ht="13.5" x14ac:dyDescent="0.3"/>
    <row r="4090" customFormat="1" ht="13.5" x14ac:dyDescent="0.3"/>
    <row r="4091" customFormat="1" ht="13.5" x14ac:dyDescent="0.3"/>
    <row r="4092" customFormat="1" ht="13.5" x14ac:dyDescent="0.3"/>
    <row r="4093" customFormat="1" ht="13.5" x14ac:dyDescent="0.3"/>
    <row r="4094" customFormat="1" ht="13.5" x14ac:dyDescent="0.3"/>
    <row r="4095" customFormat="1" ht="13.5" x14ac:dyDescent="0.3"/>
    <row r="4096" customFormat="1" ht="13.5" x14ac:dyDescent="0.3"/>
    <row r="4097" customFormat="1" ht="13.5" x14ac:dyDescent="0.3"/>
    <row r="4098" customFormat="1" ht="13.5" x14ac:dyDescent="0.3"/>
    <row r="4099" customFormat="1" ht="13.5" x14ac:dyDescent="0.3"/>
    <row r="4100" customFormat="1" ht="13.5" x14ac:dyDescent="0.3"/>
    <row r="4101" customFormat="1" ht="13.5" x14ac:dyDescent="0.3"/>
    <row r="4102" customFormat="1" ht="13.5" x14ac:dyDescent="0.3"/>
    <row r="4103" customFormat="1" ht="13.5" x14ac:dyDescent="0.3"/>
    <row r="4104" customFormat="1" ht="13.5" x14ac:dyDescent="0.3"/>
    <row r="4105" customFormat="1" ht="13.5" x14ac:dyDescent="0.3"/>
    <row r="4106" customFormat="1" ht="13.5" x14ac:dyDescent="0.3"/>
    <row r="4107" customFormat="1" ht="13.5" x14ac:dyDescent="0.3"/>
    <row r="4108" customFormat="1" ht="13.5" x14ac:dyDescent="0.3"/>
    <row r="4109" customFormat="1" ht="13.5" x14ac:dyDescent="0.3"/>
    <row r="4110" customFormat="1" ht="13.5" x14ac:dyDescent="0.3"/>
    <row r="4111" customFormat="1" ht="13.5" x14ac:dyDescent="0.3"/>
    <row r="4112" customFormat="1" ht="13.5" x14ac:dyDescent="0.3"/>
    <row r="4113" customFormat="1" ht="13.5" x14ac:dyDescent="0.3"/>
    <row r="4114" customFormat="1" ht="13.5" x14ac:dyDescent="0.3"/>
    <row r="4115" customFormat="1" ht="13.5" x14ac:dyDescent="0.3"/>
    <row r="4116" customFormat="1" ht="13.5" x14ac:dyDescent="0.3"/>
    <row r="4117" customFormat="1" ht="13.5" x14ac:dyDescent="0.3"/>
    <row r="4118" customFormat="1" ht="13.5" x14ac:dyDescent="0.3"/>
    <row r="4119" customFormat="1" ht="13.5" x14ac:dyDescent="0.3"/>
    <row r="4120" customFormat="1" ht="13.5" x14ac:dyDescent="0.3"/>
    <row r="4121" customFormat="1" ht="13.5" x14ac:dyDescent="0.3"/>
    <row r="4122" customFormat="1" ht="13.5" x14ac:dyDescent="0.3"/>
    <row r="4123" customFormat="1" ht="13.5" x14ac:dyDescent="0.3"/>
    <row r="4124" customFormat="1" ht="13.5" x14ac:dyDescent="0.3"/>
    <row r="4125" customFormat="1" ht="13.5" x14ac:dyDescent="0.3"/>
    <row r="4126" customFormat="1" ht="13.5" x14ac:dyDescent="0.3"/>
    <row r="4127" customFormat="1" ht="13.5" x14ac:dyDescent="0.3"/>
    <row r="4128" customFormat="1" ht="13.5" x14ac:dyDescent="0.3"/>
    <row r="4129" customFormat="1" ht="13.5" x14ac:dyDescent="0.3"/>
    <row r="4130" customFormat="1" ht="13.5" x14ac:dyDescent="0.3"/>
    <row r="4131" customFormat="1" ht="13.5" x14ac:dyDescent="0.3"/>
    <row r="4132" customFormat="1" ht="13.5" x14ac:dyDescent="0.3"/>
    <row r="4133" customFormat="1" ht="13.5" x14ac:dyDescent="0.3"/>
    <row r="4134" customFormat="1" ht="13.5" x14ac:dyDescent="0.3"/>
    <row r="4135" customFormat="1" ht="13.5" x14ac:dyDescent="0.3"/>
    <row r="4136" customFormat="1" ht="13.5" x14ac:dyDescent="0.3"/>
    <row r="4137" customFormat="1" ht="13.5" x14ac:dyDescent="0.3"/>
    <row r="4138" customFormat="1" ht="13.5" x14ac:dyDescent="0.3"/>
    <row r="4139" customFormat="1" ht="13.5" x14ac:dyDescent="0.3"/>
    <row r="4140" customFormat="1" ht="13.5" x14ac:dyDescent="0.3"/>
    <row r="4141" customFormat="1" ht="13.5" x14ac:dyDescent="0.3"/>
    <row r="4142" customFormat="1" ht="13.5" x14ac:dyDescent="0.3"/>
    <row r="4143" customFormat="1" ht="13.5" x14ac:dyDescent="0.3"/>
    <row r="4144" customFormat="1" ht="13.5" x14ac:dyDescent="0.3"/>
    <row r="4145" customFormat="1" ht="13.5" x14ac:dyDescent="0.3"/>
    <row r="4146" customFormat="1" ht="13.5" x14ac:dyDescent="0.3"/>
    <row r="4147" customFormat="1" ht="13.5" x14ac:dyDescent="0.3"/>
    <row r="4148" customFormat="1" ht="13.5" x14ac:dyDescent="0.3"/>
    <row r="4149" customFormat="1" ht="13.5" x14ac:dyDescent="0.3"/>
    <row r="4150" customFormat="1" ht="13.5" x14ac:dyDescent="0.3"/>
    <row r="4151" customFormat="1" ht="13.5" x14ac:dyDescent="0.3"/>
    <row r="4152" customFormat="1" ht="13.5" x14ac:dyDescent="0.3"/>
    <row r="4153" customFormat="1" ht="13.5" x14ac:dyDescent="0.3"/>
    <row r="4154" customFormat="1" ht="13.5" x14ac:dyDescent="0.3"/>
    <row r="4155" customFormat="1" ht="13.5" x14ac:dyDescent="0.3"/>
    <row r="4156" customFormat="1" ht="13.5" x14ac:dyDescent="0.3"/>
    <row r="4157" customFormat="1" ht="13.5" x14ac:dyDescent="0.3"/>
    <row r="4158" customFormat="1" ht="13.5" x14ac:dyDescent="0.3"/>
    <row r="4159" customFormat="1" ht="13.5" x14ac:dyDescent="0.3"/>
    <row r="4160" customFormat="1" ht="13.5" x14ac:dyDescent="0.3"/>
    <row r="4161" customFormat="1" ht="13.5" x14ac:dyDescent="0.3"/>
    <row r="4162" customFormat="1" ht="13.5" x14ac:dyDescent="0.3"/>
    <row r="4163" customFormat="1" ht="13.5" x14ac:dyDescent="0.3"/>
    <row r="4164" customFormat="1" ht="13.5" x14ac:dyDescent="0.3"/>
    <row r="4165" customFormat="1" ht="13.5" x14ac:dyDescent="0.3"/>
    <row r="4166" customFormat="1" ht="13.5" x14ac:dyDescent="0.3"/>
    <row r="4167" customFormat="1" ht="13.5" x14ac:dyDescent="0.3"/>
    <row r="4168" customFormat="1" ht="13.5" x14ac:dyDescent="0.3"/>
    <row r="4169" customFormat="1" ht="13.5" x14ac:dyDescent="0.3"/>
    <row r="4170" customFormat="1" ht="13.5" x14ac:dyDescent="0.3"/>
    <row r="4171" customFormat="1" ht="13.5" x14ac:dyDescent="0.3"/>
    <row r="4172" customFormat="1" ht="13.5" x14ac:dyDescent="0.3"/>
    <row r="4173" customFormat="1" ht="13.5" x14ac:dyDescent="0.3"/>
    <row r="4174" customFormat="1" ht="13.5" x14ac:dyDescent="0.3"/>
    <row r="4175" customFormat="1" ht="13.5" x14ac:dyDescent="0.3"/>
    <row r="4176" customFormat="1" ht="13.5" x14ac:dyDescent="0.3"/>
    <row r="4177" customFormat="1" ht="13.5" x14ac:dyDescent="0.3"/>
    <row r="4178" customFormat="1" ht="13.5" x14ac:dyDescent="0.3"/>
    <row r="4179" customFormat="1" ht="13.5" x14ac:dyDescent="0.3"/>
    <row r="4180" customFormat="1" ht="13.5" x14ac:dyDescent="0.3"/>
    <row r="4181" customFormat="1" ht="13.5" x14ac:dyDescent="0.3"/>
    <row r="4182" customFormat="1" ht="13.5" x14ac:dyDescent="0.3"/>
    <row r="4183" customFormat="1" ht="13.5" x14ac:dyDescent="0.3"/>
    <row r="4184" customFormat="1" ht="13.5" x14ac:dyDescent="0.3"/>
    <row r="4185" customFormat="1" ht="13.5" x14ac:dyDescent="0.3"/>
    <row r="4186" customFormat="1" ht="13.5" x14ac:dyDescent="0.3"/>
    <row r="4187" customFormat="1" ht="13.5" x14ac:dyDescent="0.3"/>
    <row r="4188" customFormat="1" ht="13.5" x14ac:dyDescent="0.3"/>
    <row r="4189" customFormat="1" ht="13.5" x14ac:dyDescent="0.3"/>
    <row r="4190" customFormat="1" ht="13.5" x14ac:dyDescent="0.3"/>
    <row r="4191" customFormat="1" ht="13.5" x14ac:dyDescent="0.3"/>
    <row r="4192" customFormat="1" ht="13.5" x14ac:dyDescent="0.3"/>
    <row r="4193" customFormat="1" ht="13.5" x14ac:dyDescent="0.3"/>
    <row r="4194" customFormat="1" ht="13.5" x14ac:dyDescent="0.3"/>
    <row r="4195" customFormat="1" ht="13.5" x14ac:dyDescent="0.3"/>
    <row r="4196" customFormat="1" ht="13.5" x14ac:dyDescent="0.3"/>
    <row r="4197" customFormat="1" ht="13.5" x14ac:dyDescent="0.3"/>
    <row r="4198" customFormat="1" ht="13.5" x14ac:dyDescent="0.3"/>
    <row r="4199" customFormat="1" ht="13.5" x14ac:dyDescent="0.3"/>
    <row r="4200" customFormat="1" ht="13.5" x14ac:dyDescent="0.3"/>
    <row r="4201" customFormat="1" ht="13.5" x14ac:dyDescent="0.3"/>
    <row r="4202" customFormat="1" ht="13.5" x14ac:dyDescent="0.3"/>
    <row r="4203" customFormat="1" ht="13.5" x14ac:dyDescent="0.3"/>
    <row r="4204" customFormat="1" ht="13.5" x14ac:dyDescent="0.3"/>
    <row r="4205" customFormat="1" ht="13.5" x14ac:dyDescent="0.3"/>
    <row r="4206" customFormat="1" ht="13.5" x14ac:dyDescent="0.3"/>
    <row r="4207" customFormat="1" ht="13.5" x14ac:dyDescent="0.3"/>
    <row r="4208" customFormat="1" ht="13.5" x14ac:dyDescent="0.3"/>
    <row r="4209" customFormat="1" ht="13.5" x14ac:dyDescent="0.3"/>
    <row r="4210" customFormat="1" ht="13.5" x14ac:dyDescent="0.3"/>
    <row r="4211" customFormat="1" ht="13.5" x14ac:dyDescent="0.3"/>
    <row r="4212" customFormat="1" ht="13.5" x14ac:dyDescent="0.3"/>
    <row r="4213" customFormat="1" ht="13.5" x14ac:dyDescent="0.3"/>
    <row r="4214" customFormat="1" ht="13.5" x14ac:dyDescent="0.3"/>
    <row r="4215" customFormat="1" ht="13.5" x14ac:dyDescent="0.3"/>
    <row r="4216" customFormat="1" ht="13.5" x14ac:dyDescent="0.3"/>
    <row r="4217" customFormat="1" ht="13.5" x14ac:dyDescent="0.3"/>
    <row r="4218" customFormat="1" ht="13.5" x14ac:dyDescent="0.3"/>
    <row r="4219" customFormat="1" ht="13.5" x14ac:dyDescent="0.3"/>
    <row r="4220" customFormat="1" ht="13.5" x14ac:dyDescent="0.3"/>
    <row r="4221" customFormat="1" ht="13.5" x14ac:dyDescent="0.3"/>
    <row r="4222" customFormat="1" ht="13.5" x14ac:dyDescent="0.3"/>
    <row r="4223" customFormat="1" ht="13.5" x14ac:dyDescent="0.3"/>
    <row r="4224" customFormat="1" ht="13.5" x14ac:dyDescent="0.3"/>
    <row r="4225" customFormat="1" ht="13.5" x14ac:dyDescent="0.3"/>
    <row r="4226" customFormat="1" ht="13.5" x14ac:dyDescent="0.3"/>
    <row r="4227" customFormat="1" ht="13.5" x14ac:dyDescent="0.3"/>
    <row r="4228" customFormat="1" ht="13.5" x14ac:dyDescent="0.3"/>
    <row r="4229" customFormat="1" ht="13.5" x14ac:dyDescent="0.3"/>
    <row r="4230" customFormat="1" ht="13.5" x14ac:dyDescent="0.3"/>
    <row r="4231" customFormat="1" ht="13.5" x14ac:dyDescent="0.3"/>
    <row r="4232" customFormat="1" ht="13.5" x14ac:dyDescent="0.3"/>
    <row r="4233" customFormat="1" ht="13.5" x14ac:dyDescent="0.3"/>
    <row r="4234" customFormat="1" ht="13.5" x14ac:dyDescent="0.3"/>
    <row r="4235" customFormat="1" ht="13.5" x14ac:dyDescent="0.3"/>
    <row r="4236" customFormat="1" ht="13.5" x14ac:dyDescent="0.3"/>
    <row r="4237" customFormat="1" ht="13.5" x14ac:dyDescent="0.3"/>
    <row r="4238" customFormat="1" ht="13.5" x14ac:dyDescent="0.3"/>
    <row r="4239" customFormat="1" ht="13.5" x14ac:dyDescent="0.3"/>
    <row r="4240" customFormat="1" ht="13.5" x14ac:dyDescent="0.3"/>
    <row r="4241" customFormat="1" ht="13.5" x14ac:dyDescent="0.3"/>
    <row r="4242" customFormat="1" ht="13.5" x14ac:dyDescent="0.3"/>
    <row r="4243" customFormat="1" ht="13.5" x14ac:dyDescent="0.3"/>
    <row r="4244" customFormat="1" ht="13.5" x14ac:dyDescent="0.3"/>
    <row r="4245" customFormat="1" ht="13.5" x14ac:dyDescent="0.3"/>
    <row r="4246" customFormat="1" ht="13.5" x14ac:dyDescent="0.3"/>
    <row r="4247" customFormat="1" ht="13.5" x14ac:dyDescent="0.3"/>
    <row r="4248" customFormat="1" ht="13.5" x14ac:dyDescent="0.3"/>
    <row r="4249" customFormat="1" ht="13.5" x14ac:dyDescent="0.3"/>
    <row r="4250" customFormat="1" ht="13.5" x14ac:dyDescent="0.3"/>
    <row r="4251" customFormat="1" ht="13.5" x14ac:dyDescent="0.3"/>
    <row r="4252" customFormat="1" ht="13.5" x14ac:dyDescent="0.3"/>
    <row r="4253" customFormat="1" ht="13.5" x14ac:dyDescent="0.3"/>
    <row r="4254" customFormat="1" ht="13.5" x14ac:dyDescent="0.3"/>
    <row r="4255" customFormat="1" ht="13.5" x14ac:dyDescent="0.3"/>
    <row r="4256" customFormat="1" ht="13.5" x14ac:dyDescent="0.3"/>
    <row r="4257" customFormat="1" ht="13.5" x14ac:dyDescent="0.3"/>
    <row r="4258" customFormat="1" ht="13.5" x14ac:dyDescent="0.3"/>
    <row r="4259" customFormat="1" ht="13.5" x14ac:dyDescent="0.3"/>
    <row r="4260" customFormat="1" ht="13.5" x14ac:dyDescent="0.3"/>
    <row r="4261" customFormat="1" ht="13.5" x14ac:dyDescent="0.3"/>
    <row r="4262" customFormat="1" ht="13.5" x14ac:dyDescent="0.3"/>
    <row r="4263" customFormat="1" ht="13.5" x14ac:dyDescent="0.3"/>
    <row r="4264" customFormat="1" ht="13.5" x14ac:dyDescent="0.3"/>
    <row r="4265" customFormat="1" ht="13.5" x14ac:dyDescent="0.3"/>
    <row r="4266" customFormat="1" ht="13.5" x14ac:dyDescent="0.3"/>
    <row r="4267" customFormat="1" ht="13.5" x14ac:dyDescent="0.3"/>
    <row r="4268" customFormat="1" ht="13.5" x14ac:dyDescent="0.3"/>
    <row r="4269" customFormat="1" ht="13.5" x14ac:dyDescent="0.3"/>
    <row r="4270" customFormat="1" ht="13.5" x14ac:dyDescent="0.3"/>
    <row r="4271" customFormat="1" ht="13.5" x14ac:dyDescent="0.3"/>
    <row r="4272" customFormat="1" ht="13.5" x14ac:dyDescent="0.3"/>
    <row r="4273" customFormat="1" ht="13.5" x14ac:dyDescent="0.3"/>
    <row r="4274" customFormat="1" ht="13.5" x14ac:dyDescent="0.3"/>
    <row r="4275" customFormat="1" ht="13.5" x14ac:dyDescent="0.3"/>
    <row r="4276" customFormat="1" ht="13.5" x14ac:dyDescent="0.3"/>
    <row r="4277" customFormat="1" ht="13.5" x14ac:dyDescent="0.3"/>
    <row r="4278" customFormat="1" ht="13.5" x14ac:dyDescent="0.3"/>
    <row r="4279" customFormat="1" ht="13.5" x14ac:dyDescent="0.3"/>
    <row r="4280" customFormat="1" ht="13.5" x14ac:dyDescent="0.3"/>
    <row r="4281" customFormat="1" ht="13.5" x14ac:dyDescent="0.3"/>
    <row r="4282" customFormat="1" ht="13.5" x14ac:dyDescent="0.3"/>
    <row r="4283" customFormat="1" ht="13.5" x14ac:dyDescent="0.3"/>
    <row r="4284" customFormat="1" ht="13.5" x14ac:dyDescent="0.3"/>
    <row r="4285" customFormat="1" ht="13.5" x14ac:dyDescent="0.3"/>
    <row r="4286" customFormat="1" ht="13.5" x14ac:dyDescent="0.3"/>
    <row r="4287" customFormat="1" ht="13.5" x14ac:dyDescent="0.3"/>
    <row r="4288" customFormat="1" ht="13.5" x14ac:dyDescent="0.3"/>
    <row r="4289" customFormat="1" ht="13.5" x14ac:dyDescent="0.3"/>
    <row r="4290" customFormat="1" ht="13.5" x14ac:dyDescent="0.3"/>
    <row r="4291" customFormat="1" ht="13.5" x14ac:dyDescent="0.3"/>
    <row r="4292" customFormat="1" ht="13.5" x14ac:dyDescent="0.3"/>
    <row r="4293" customFormat="1" ht="13.5" x14ac:dyDescent="0.3"/>
    <row r="4294" customFormat="1" ht="13.5" x14ac:dyDescent="0.3"/>
    <row r="4295" customFormat="1" ht="13.5" x14ac:dyDescent="0.3"/>
    <row r="4296" customFormat="1" ht="13.5" x14ac:dyDescent="0.3"/>
    <row r="4297" customFormat="1" ht="13.5" x14ac:dyDescent="0.3"/>
    <row r="4298" customFormat="1" ht="13.5" x14ac:dyDescent="0.3"/>
    <row r="4299" customFormat="1" ht="13.5" x14ac:dyDescent="0.3"/>
    <row r="4300" customFormat="1" ht="13.5" x14ac:dyDescent="0.3"/>
    <row r="4301" customFormat="1" ht="13.5" x14ac:dyDescent="0.3"/>
    <row r="4302" customFormat="1" ht="13.5" x14ac:dyDescent="0.3"/>
    <row r="4303" customFormat="1" ht="13.5" x14ac:dyDescent="0.3"/>
    <row r="4304" customFormat="1" ht="13.5" x14ac:dyDescent="0.3"/>
    <row r="4305" customFormat="1" ht="13.5" x14ac:dyDescent="0.3"/>
    <row r="4306" customFormat="1" ht="13.5" x14ac:dyDescent="0.3"/>
    <row r="4307" customFormat="1" ht="13.5" x14ac:dyDescent="0.3"/>
    <row r="4308" customFormat="1" ht="13.5" x14ac:dyDescent="0.3"/>
    <row r="4309" customFormat="1" ht="13.5" x14ac:dyDescent="0.3"/>
    <row r="4310" customFormat="1" ht="13.5" x14ac:dyDescent="0.3"/>
    <row r="4311" customFormat="1" ht="13.5" x14ac:dyDescent="0.3"/>
    <row r="4312" customFormat="1" ht="13.5" x14ac:dyDescent="0.3"/>
    <row r="4313" customFormat="1" ht="13.5" x14ac:dyDescent="0.3"/>
    <row r="4314" customFormat="1" ht="13.5" x14ac:dyDescent="0.3"/>
    <row r="4315" customFormat="1" ht="13.5" x14ac:dyDescent="0.3"/>
    <row r="4316" customFormat="1" ht="13.5" x14ac:dyDescent="0.3"/>
    <row r="4317" customFormat="1" ht="13.5" x14ac:dyDescent="0.3"/>
    <row r="4318" customFormat="1" ht="13.5" x14ac:dyDescent="0.3"/>
    <row r="4319" customFormat="1" ht="13.5" x14ac:dyDescent="0.3"/>
    <row r="4320" customFormat="1" ht="13.5" x14ac:dyDescent="0.3"/>
    <row r="4321" customFormat="1" ht="13.5" x14ac:dyDescent="0.3"/>
    <row r="4322" customFormat="1" ht="13.5" x14ac:dyDescent="0.3"/>
    <row r="4323" customFormat="1" ht="13.5" x14ac:dyDescent="0.3"/>
    <row r="4324" customFormat="1" ht="13.5" x14ac:dyDescent="0.3"/>
    <row r="4325" customFormat="1" ht="13.5" x14ac:dyDescent="0.3"/>
    <row r="4326" customFormat="1" ht="13.5" x14ac:dyDescent="0.3"/>
    <row r="4327" customFormat="1" ht="13.5" x14ac:dyDescent="0.3"/>
    <row r="4328" customFormat="1" ht="13.5" x14ac:dyDescent="0.3"/>
    <row r="4329" customFormat="1" ht="13.5" x14ac:dyDescent="0.3"/>
    <row r="4330" customFormat="1" ht="13.5" x14ac:dyDescent="0.3"/>
    <row r="4331" customFormat="1" ht="13.5" x14ac:dyDescent="0.3"/>
    <row r="4332" customFormat="1" ht="13.5" x14ac:dyDescent="0.3"/>
    <row r="4333" customFormat="1" ht="13.5" x14ac:dyDescent="0.3"/>
    <row r="4334" customFormat="1" ht="13.5" x14ac:dyDescent="0.3"/>
    <row r="4335" customFormat="1" ht="13.5" x14ac:dyDescent="0.3"/>
    <row r="4336" customFormat="1" ht="13.5" x14ac:dyDescent="0.3"/>
    <row r="4337" customFormat="1" ht="13.5" x14ac:dyDescent="0.3"/>
    <row r="4338" customFormat="1" ht="13.5" x14ac:dyDescent="0.3"/>
    <row r="4339" customFormat="1" ht="13.5" x14ac:dyDescent="0.3"/>
    <row r="4340" customFormat="1" ht="13.5" x14ac:dyDescent="0.3"/>
    <row r="4341" customFormat="1" ht="13.5" x14ac:dyDescent="0.3"/>
    <row r="4342" customFormat="1" ht="13.5" x14ac:dyDescent="0.3"/>
    <row r="4343" customFormat="1" ht="13.5" x14ac:dyDescent="0.3"/>
    <row r="4344" customFormat="1" ht="13.5" x14ac:dyDescent="0.3"/>
    <row r="4345" customFormat="1" ht="13.5" x14ac:dyDescent="0.3"/>
    <row r="4346" customFormat="1" ht="13.5" x14ac:dyDescent="0.3"/>
    <row r="4347" customFormat="1" ht="13.5" x14ac:dyDescent="0.3"/>
    <row r="4348" customFormat="1" ht="13.5" x14ac:dyDescent="0.3"/>
    <row r="4349" customFormat="1" ht="13.5" x14ac:dyDescent="0.3"/>
    <row r="4350" customFormat="1" ht="13.5" x14ac:dyDescent="0.3"/>
    <row r="4351" customFormat="1" ht="13.5" x14ac:dyDescent="0.3"/>
    <row r="4352" customFormat="1" ht="13.5" x14ac:dyDescent="0.3"/>
    <row r="4353" customFormat="1" ht="13.5" x14ac:dyDescent="0.3"/>
    <row r="4354" customFormat="1" ht="13.5" x14ac:dyDescent="0.3"/>
    <row r="4355" customFormat="1" ht="13.5" x14ac:dyDescent="0.3"/>
    <row r="4356" customFormat="1" ht="13.5" x14ac:dyDescent="0.3"/>
    <row r="4357" customFormat="1" ht="13.5" x14ac:dyDescent="0.3"/>
    <row r="4358" customFormat="1" ht="13.5" x14ac:dyDescent="0.3"/>
    <row r="4359" customFormat="1" ht="13.5" x14ac:dyDescent="0.3"/>
    <row r="4360" customFormat="1" ht="13.5" x14ac:dyDescent="0.3"/>
    <row r="4361" customFormat="1" ht="13.5" x14ac:dyDescent="0.3"/>
    <row r="4362" customFormat="1" ht="13.5" x14ac:dyDescent="0.3"/>
    <row r="4363" customFormat="1" ht="13.5" x14ac:dyDescent="0.3"/>
    <row r="4364" customFormat="1" ht="13.5" x14ac:dyDescent="0.3"/>
    <row r="4365" customFormat="1" ht="13.5" x14ac:dyDescent="0.3"/>
    <row r="4366" customFormat="1" ht="13.5" x14ac:dyDescent="0.3"/>
    <row r="4367" customFormat="1" ht="13.5" x14ac:dyDescent="0.3"/>
    <row r="4368" customFormat="1" ht="13.5" x14ac:dyDescent="0.3"/>
    <row r="4369" customFormat="1" ht="13.5" x14ac:dyDescent="0.3"/>
    <row r="4370" customFormat="1" ht="13.5" x14ac:dyDescent="0.3"/>
    <row r="4371" customFormat="1" ht="13.5" x14ac:dyDescent="0.3"/>
    <row r="4372" customFormat="1" ht="13.5" x14ac:dyDescent="0.3"/>
    <row r="4373" customFormat="1" ht="13.5" x14ac:dyDescent="0.3"/>
    <row r="4374" customFormat="1" ht="13.5" x14ac:dyDescent="0.3"/>
    <row r="4375" customFormat="1" ht="13.5" x14ac:dyDescent="0.3"/>
    <row r="4376" customFormat="1" ht="13.5" x14ac:dyDescent="0.3"/>
    <row r="4377" customFormat="1" ht="13.5" x14ac:dyDescent="0.3"/>
    <row r="4378" customFormat="1" ht="13.5" x14ac:dyDescent="0.3"/>
    <row r="4379" customFormat="1" ht="13.5" x14ac:dyDescent="0.3"/>
    <row r="4380" customFormat="1" ht="13.5" x14ac:dyDescent="0.3"/>
    <row r="4381" customFormat="1" ht="13.5" x14ac:dyDescent="0.3"/>
    <row r="4382" customFormat="1" ht="13.5" x14ac:dyDescent="0.3"/>
    <row r="4383" customFormat="1" ht="13.5" x14ac:dyDescent="0.3"/>
    <row r="4384" customFormat="1" ht="13.5" x14ac:dyDescent="0.3"/>
    <row r="4385" customFormat="1" ht="13.5" x14ac:dyDescent="0.3"/>
    <row r="4386" customFormat="1" ht="13.5" x14ac:dyDescent="0.3"/>
    <row r="4387" customFormat="1" ht="13.5" x14ac:dyDescent="0.3"/>
    <row r="4388" customFormat="1" ht="13.5" x14ac:dyDescent="0.3"/>
    <row r="4389" customFormat="1" ht="13.5" x14ac:dyDescent="0.3"/>
    <row r="4390" customFormat="1" ht="13.5" x14ac:dyDescent="0.3"/>
    <row r="4391" customFormat="1" ht="13.5" x14ac:dyDescent="0.3"/>
    <row r="4392" customFormat="1" ht="13.5" x14ac:dyDescent="0.3"/>
    <row r="4393" customFormat="1" ht="13.5" x14ac:dyDescent="0.3"/>
    <row r="4394" customFormat="1" ht="13.5" x14ac:dyDescent="0.3"/>
    <row r="4395" customFormat="1" ht="13.5" x14ac:dyDescent="0.3"/>
    <row r="4396" customFormat="1" ht="13.5" x14ac:dyDescent="0.3"/>
    <row r="4397" customFormat="1" ht="13.5" x14ac:dyDescent="0.3"/>
    <row r="4398" customFormat="1" ht="13.5" x14ac:dyDescent="0.3"/>
    <row r="4399" customFormat="1" ht="13.5" x14ac:dyDescent="0.3"/>
    <row r="4400" customFormat="1" ht="13.5" x14ac:dyDescent="0.3"/>
    <row r="4401" customFormat="1" ht="13.5" x14ac:dyDescent="0.3"/>
    <row r="4402" customFormat="1" ht="13.5" x14ac:dyDescent="0.3"/>
    <row r="4403" customFormat="1" ht="13.5" x14ac:dyDescent="0.3"/>
    <row r="4404" customFormat="1" ht="13.5" x14ac:dyDescent="0.3"/>
    <row r="4405" customFormat="1" ht="13.5" x14ac:dyDescent="0.3"/>
    <row r="4406" customFormat="1" ht="13.5" x14ac:dyDescent="0.3"/>
    <row r="4407" customFormat="1" ht="13.5" x14ac:dyDescent="0.3"/>
    <row r="4408" customFormat="1" ht="13.5" x14ac:dyDescent="0.3"/>
    <row r="4409" customFormat="1" ht="13.5" x14ac:dyDescent="0.3"/>
    <row r="4410" customFormat="1" ht="13.5" x14ac:dyDescent="0.3"/>
    <row r="4411" customFormat="1" ht="13.5" x14ac:dyDescent="0.3"/>
    <row r="4412" customFormat="1" ht="13.5" x14ac:dyDescent="0.3"/>
    <row r="4413" customFormat="1" ht="13.5" x14ac:dyDescent="0.3"/>
    <row r="4414" customFormat="1" ht="13.5" x14ac:dyDescent="0.3"/>
    <row r="4415" customFormat="1" ht="13.5" x14ac:dyDescent="0.3"/>
    <row r="4416" customFormat="1" ht="13.5" x14ac:dyDescent="0.3"/>
    <row r="4417" customFormat="1" ht="13.5" x14ac:dyDescent="0.3"/>
    <row r="4418" customFormat="1" ht="13.5" x14ac:dyDescent="0.3"/>
    <row r="4419" customFormat="1" ht="13.5" x14ac:dyDescent="0.3"/>
    <row r="4420" customFormat="1" ht="13.5" x14ac:dyDescent="0.3"/>
    <row r="4421" customFormat="1" ht="13.5" x14ac:dyDescent="0.3"/>
    <row r="4422" customFormat="1" ht="13.5" x14ac:dyDescent="0.3"/>
    <row r="4423" customFormat="1" ht="13.5" x14ac:dyDescent="0.3"/>
    <row r="4424" customFormat="1" ht="13.5" x14ac:dyDescent="0.3"/>
    <row r="4425" customFormat="1" ht="13.5" x14ac:dyDescent="0.3"/>
    <row r="4426" customFormat="1" ht="13.5" x14ac:dyDescent="0.3"/>
    <row r="4427" customFormat="1" ht="13.5" x14ac:dyDescent="0.3"/>
    <row r="4428" customFormat="1" ht="13.5" x14ac:dyDescent="0.3"/>
    <row r="4429" customFormat="1" ht="13.5" x14ac:dyDescent="0.3"/>
    <row r="4430" customFormat="1" ht="13.5" x14ac:dyDescent="0.3"/>
    <row r="4431" customFormat="1" ht="13.5" x14ac:dyDescent="0.3"/>
    <row r="4432" customFormat="1" ht="13.5" x14ac:dyDescent="0.3"/>
    <row r="4433" customFormat="1" ht="13.5" x14ac:dyDescent="0.3"/>
    <row r="4434" customFormat="1" ht="13.5" x14ac:dyDescent="0.3"/>
    <row r="4435" customFormat="1" ht="13.5" x14ac:dyDescent="0.3"/>
    <row r="4436" customFormat="1" ht="13.5" x14ac:dyDescent="0.3"/>
    <row r="4437" customFormat="1" ht="13.5" x14ac:dyDescent="0.3"/>
    <row r="4438" customFormat="1" ht="13.5" x14ac:dyDescent="0.3"/>
    <row r="4439" customFormat="1" ht="13.5" x14ac:dyDescent="0.3"/>
    <row r="4440" customFormat="1" ht="13.5" x14ac:dyDescent="0.3"/>
    <row r="4441" customFormat="1" ht="13.5" x14ac:dyDescent="0.3"/>
    <row r="4442" customFormat="1" ht="13.5" x14ac:dyDescent="0.3"/>
    <row r="4443" customFormat="1" ht="13.5" x14ac:dyDescent="0.3"/>
    <row r="4444" customFormat="1" ht="13.5" x14ac:dyDescent="0.3"/>
    <row r="4445" customFormat="1" ht="13.5" x14ac:dyDescent="0.3"/>
    <row r="4446" customFormat="1" ht="13.5" x14ac:dyDescent="0.3"/>
    <row r="4447" customFormat="1" ht="13.5" x14ac:dyDescent="0.3"/>
    <row r="4448" customFormat="1" ht="13.5" x14ac:dyDescent="0.3"/>
    <row r="4449" customFormat="1" ht="13.5" x14ac:dyDescent="0.3"/>
    <row r="4450" customFormat="1" ht="13.5" x14ac:dyDescent="0.3"/>
    <row r="4451" customFormat="1" ht="13.5" x14ac:dyDescent="0.3"/>
    <row r="4452" customFormat="1" ht="13.5" x14ac:dyDescent="0.3"/>
    <row r="4453" customFormat="1" ht="13.5" x14ac:dyDescent="0.3"/>
    <row r="4454" customFormat="1" ht="13.5" x14ac:dyDescent="0.3"/>
    <row r="4455" customFormat="1" ht="13.5" x14ac:dyDescent="0.3"/>
    <row r="4456" customFormat="1" ht="13.5" x14ac:dyDescent="0.3"/>
    <row r="4457" customFormat="1" ht="13.5" x14ac:dyDescent="0.3"/>
    <row r="4458" customFormat="1" ht="13.5" x14ac:dyDescent="0.3"/>
    <row r="4459" customFormat="1" ht="13.5" x14ac:dyDescent="0.3"/>
    <row r="4460" customFormat="1" ht="13.5" x14ac:dyDescent="0.3"/>
    <row r="4461" customFormat="1" ht="13.5" x14ac:dyDescent="0.3"/>
    <row r="4462" customFormat="1" ht="13.5" x14ac:dyDescent="0.3"/>
    <row r="4463" customFormat="1" ht="13.5" x14ac:dyDescent="0.3"/>
    <row r="4464" customFormat="1" ht="13.5" x14ac:dyDescent="0.3"/>
    <row r="4465" customFormat="1" ht="13.5" x14ac:dyDescent="0.3"/>
    <row r="4466" customFormat="1" ht="13.5" x14ac:dyDescent="0.3"/>
    <row r="4467" customFormat="1" ht="13.5" x14ac:dyDescent="0.3"/>
    <row r="4468" customFormat="1" ht="13.5" x14ac:dyDescent="0.3"/>
    <row r="4469" customFormat="1" ht="13.5" x14ac:dyDescent="0.3"/>
    <row r="4470" customFormat="1" ht="13.5" x14ac:dyDescent="0.3"/>
    <row r="4471" customFormat="1" ht="13.5" x14ac:dyDescent="0.3"/>
    <row r="4472" customFormat="1" ht="13.5" x14ac:dyDescent="0.3"/>
    <row r="4473" customFormat="1" ht="13.5" x14ac:dyDescent="0.3"/>
    <row r="4474" customFormat="1" ht="13.5" x14ac:dyDescent="0.3"/>
    <row r="4475" customFormat="1" ht="13.5" x14ac:dyDescent="0.3"/>
    <row r="4476" customFormat="1" ht="13.5" x14ac:dyDescent="0.3"/>
    <row r="4477" customFormat="1" ht="13.5" x14ac:dyDescent="0.3"/>
    <row r="4478" customFormat="1" ht="13.5" x14ac:dyDescent="0.3"/>
    <row r="4479" customFormat="1" ht="13.5" x14ac:dyDescent="0.3"/>
    <row r="4480" customFormat="1" ht="13.5" x14ac:dyDescent="0.3"/>
    <row r="4481" customFormat="1" ht="13.5" x14ac:dyDescent="0.3"/>
    <row r="4482" customFormat="1" ht="13.5" x14ac:dyDescent="0.3"/>
    <row r="4483" customFormat="1" ht="13.5" x14ac:dyDescent="0.3"/>
    <row r="4484" customFormat="1" ht="13.5" x14ac:dyDescent="0.3"/>
    <row r="4485" customFormat="1" ht="13.5" x14ac:dyDescent="0.3"/>
    <row r="4486" customFormat="1" ht="13.5" x14ac:dyDescent="0.3"/>
    <row r="4487" customFormat="1" ht="13.5" x14ac:dyDescent="0.3"/>
    <row r="4488" customFormat="1" ht="13.5" x14ac:dyDescent="0.3"/>
    <row r="4489" customFormat="1" ht="13.5" x14ac:dyDescent="0.3"/>
    <row r="4490" customFormat="1" ht="13.5" x14ac:dyDescent="0.3"/>
    <row r="4491" customFormat="1" ht="13.5" x14ac:dyDescent="0.3"/>
    <row r="4492" customFormat="1" ht="13.5" x14ac:dyDescent="0.3"/>
    <row r="4493" customFormat="1" ht="13.5" x14ac:dyDescent="0.3"/>
    <row r="4494" customFormat="1" ht="13.5" x14ac:dyDescent="0.3"/>
    <row r="4495" customFormat="1" ht="13.5" x14ac:dyDescent="0.3"/>
    <row r="4496" customFormat="1" ht="13.5" x14ac:dyDescent="0.3"/>
    <row r="4497" customFormat="1" ht="13.5" x14ac:dyDescent="0.3"/>
    <row r="4498" customFormat="1" ht="13.5" x14ac:dyDescent="0.3"/>
    <row r="4499" customFormat="1" ht="13.5" x14ac:dyDescent="0.3"/>
    <row r="4500" customFormat="1" ht="13.5" x14ac:dyDescent="0.3"/>
    <row r="4501" customFormat="1" ht="13.5" x14ac:dyDescent="0.3"/>
    <row r="4502" customFormat="1" ht="13.5" x14ac:dyDescent="0.3"/>
    <row r="4503" customFormat="1" ht="13.5" x14ac:dyDescent="0.3"/>
    <row r="4504" customFormat="1" ht="13.5" x14ac:dyDescent="0.3"/>
    <row r="4505" customFormat="1" ht="13.5" x14ac:dyDescent="0.3"/>
    <row r="4506" customFormat="1" ht="13.5" x14ac:dyDescent="0.3"/>
    <row r="4507" customFormat="1" ht="13.5" x14ac:dyDescent="0.3"/>
    <row r="4508" customFormat="1" ht="13.5" x14ac:dyDescent="0.3"/>
    <row r="4509" customFormat="1" ht="13.5" x14ac:dyDescent="0.3"/>
    <row r="4510" customFormat="1" ht="13.5" x14ac:dyDescent="0.3"/>
    <row r="4511" customFormat="1" ht="13.5" x14ac:dyDescent="0.3"/>
    <row r="4512" customFormat="1" ht="13.5" x14ac:dyDescent="0.3"/>
    <row r="4513" customFormat="1" ht="13.5" x14ac:dyDescent="0.3"/>
    <row r="4514" customFormat="1" ht="13.5" x14ac:dyDescent="0.3"/>
    <row r="4515" customFormat="1" ht="13.5" x14ac:dyDescent="0.3"/>
    <row r="4516" customFormat="1" ht="13.5" x14ac:dyDescent="0.3"/>
    <row r="4517" customFormat="1" ht="13.5" x14ac:dyDescent="0.3"/>
    <row r="4518" customFormat="1" ht="13.5" x14ac:dyDescent="0.3"/>
    <row r="4519" customFormat="1" ht="13.5" x14ac:dyDescent="0.3"/>
    <row r="4520" customFormat="1" ht="13.5" x14ac:dyDescent="0.3"/>
    <row r="4521" customFormat="1" ht="13.5" x14ac:dyDescent="0.3"/>
    <row r="4522" customFormat="1" ht="13.5" x14ac:dyDescent="0.3"/>
    <row r="4523" customFormat="1" ht="13.5" x14ac:dyDescent="0.3"/>
    <row r="4524" customFormat="1" ht="13.5" x14ac:dyDescent="0.3"/>
    <row r="4525" customFormat="1" ht="13.5" x14ac:dyDescent="0.3"/>
    <row r="4526" customFormat="1" ht="13.5" x14ac:dyDescent="0.3"/>
    <row r="4527" customFormat="1" ht="13.5" x14ac:dyDescent="0.3"/>
    <row r="4528" customFormat="1" ht="13.5" x14ac:dyDescent="0.3"/>
    <row r="4529" customFormat="1" ht="13.5" x14ac:dyDescent="0.3"/>
    <row r="4530" customFormat="1" ht="13.5" x14ac:dyDescent="0.3"/>
    <row r="4531" customFormat="1" ht="13.5" x14ac:dyDescent="0.3"/>
    <row r="4532" customFormat="1" ht="13.5" x14ac:dyDescent="0.3"/>
    <row r="4533" customFormat="1" ht="13.5" x14ac:dyDescent="0.3"/>
    <row r="4534" customFormat="1" ht="13.5" x14ac:dyDescent="0.3"/>
    <row r="4535" customFormat="1" ht="13.5" x14ac:dyDescent="0.3"/>
    <row r="4536" customFormat="1" ht="13.5" x14ac:dyDescent="0.3"/>
    <row r="4537" customFormat="1" ht="13.5" x14ac:dyDescent="0.3"/>
    <row r="4538" customFormat="1" ht="13.5" x14ac:dyDescent="0.3"/>
    <row r="4539" customFormat="1" ht="13.5" x14ac:dyDescent="0.3"/>
    <row r="4540" customFormat="1" ht="13.5" x14ac:dyDescent="0.3"/>
    <row r="4541" customFormat="1" ht="13.5" x14ac:dyDescent="0.3"/>
    <row r="4542" customFormat="1" ht="13.5" x14ac:dyDescent="0.3"/>
    <row r="4543" customFormat="1" ht="13.5" x14ac:dyDescent="0.3"/>
    <row r="4544" customFormat="1" ht="13.5" x14ac:dyDescent="0.3"/>
    <row r="4545" customFormat="1" ht="13.5" x14ac:dyDescent="0.3"/>
    <row r="4546" customFormat="1" ht="13.5" x14ac:dyDescent="0.3"/>
    <row r="4547" customFormat="1" ht="13.5" x14ac:dyDescent="0.3"/>
    <row r="4548" customFormat="1" ht="13.5" x14ac:dyDescent="0.3"/>
    <row r="4549" customFormat="1" ht="13.5" x14ac:dyDescent="0.3"/>
    <row r="4550" customFormat="1" ht="13.5" x14ac:dyDescent="0.3"/>
    <row r="4551" customFormat="1" ht="13.5" x14ac:dyDescent="0.3"/>
    <row r="4552" customFormat="1" ht="13.5" x14ac:dyDescent="0.3"/>
    <row r="4553" customFormat="1" ht="13.5" x14ac:dyDescent="0.3"/>
    <row r="4554" customFormat="1" ht="13.5" x14ac:dyDescent="0.3"/>
    <row r="4555" customFormat="1" ht="13.5" x14ac:dyDescent="0.3"/>
    <row r="4556" customFormat="1" ht="13.5" x14ac:dyDescent="0.3"/>
    <row r="4557" customFormat="1" ht="13.5" x14ac:dyDescent="0.3"/>
    <row r="4558" customFormat="1" ht="13.5" x14ac:dyDescent="0.3"/>
    <row r="4559" customFormat="1" ht="13.5" x14ac:dyDescent="0.3"/>
    <row r="4560" customFormat="1" ht="13.5" x14ac:dyDescent="0.3"/>
    <row r="4561" customFormat="1" ht="13.5" x14ac:dyDescent="0.3"/>
    <row r="4562" customFormat="1" ht="13.5" x14ac:dyDescent="0.3"/>
    <row r="4563" customFormat="1" ht="13.5" x14ac:dyDescent="0.3"/>
    <row r="4564" customFormat="1" ht="13.5" x14ac:dyDescent="0.3"/>
    <row r="4565" customFormat="1" ht="13.5" x14ac:dyDescent="0.3"/>
    <row r="4566" customFormat="1" ht="13.5" x14ac:dyDescent="0.3"/>
    <row r="4567" customFormat="1" ht="13.5" x14ac:dyDescent="0.3"/>
    <row r="4568" customFormat="1" ht="13.5" x14ac:dyDescent="0.3"/>
    <row r="4569" customFormat="1" ht="13.5" x14ac:dyDescent="0.3"/>
    <row r="4570" customFormat="1" ht="13.5" x14ac:dyDescent="0.3"/>
    <row r="4571" customFormat="1" ht="13.5" x14ac:dyDescent="0.3"/>
    <row r="4572" customFormat="1" ht="13.5" x14ac:dyDescent="0.3"/>
    <row r="4573" customFormat="1" ht="13.5" x14ac:dyDescent="0.3"/>
    <row r="4574" customFormat="1" ht="13.5" x14ac:dyDescent="0.3"/>
    <row r="4575" customFormat="1" ht="13.5" x14ac:dyDescent="0.3"/>
    <row r="4576" customFormat="1" ht="13.5" x14ac:dyDescent="0.3"/>
    <row r="4577" customFormat="1" ht="13.5" x14ac:dyDescent="0.3"/>
    <row r="4578" customFormat="1" ht="13.5" x14ac:dyDescent="0.3"/>
    <row r="4579" customFormat="1" ht="13.5" x14ac:dyDescent="0.3"/>
    <row r="4580" customFormat="1" ht="13.5" x14ac:dyDescent="0.3"/>
    <row r="4581" customFormat="1" ht="13.5" x14ac:dyDescent="0.3"/>
    <row r="4582" customFormat="1" ht="13.5" x14ac:dyDescent="0.3"/>
    <row r="4583" customFormat="1" ht="13.5" x14ac:dyDescent="0.3"/>
    <row r="4584" customFormat="1" ht="13.5" x14ac:dyDescent="0.3"/>
    <row r="4585" customFormat="1" ht="13.5" x14ac:dyDescent="0.3"/>
    <row r="4586" customFormat="1" ht="13.5" x14ac:dyDescent="0.3"/>
    <row r="4587" customFormat="1" ht="13.5" x14ac:dyDescent="0.3"/>
    <row r="4588" customFormat="1" ht="13.5" x14ac:dyDescent="0.3"/>
    <row r="4589" customFormat="1" ht="13.5" x14ac:dyDescent="0.3"/>
    <row r="4590" customFormat="1" ht="13.5" x14ac:dyDescent="0.3"/>
    <row r="4591" customFormat="1" ht="13.5" x14ac:dyDescent="0.3"/>
    <row r="4592" customFormat="1" ht="13.5" x14ac:dyDescent="0.3"/>
    <row r="4593" customFormat="1" ht="13.5" x14ac:dyDescent="0.3"/>
    <row r="4594" customFormat="1" ht="13.5" x14ac:dyDescent="0.3"/>
    <row r="4595" customFormat="1" ht="13.5" x14ac:dyDescent="0.3"/>
    <row r="4596" customFormat="1" ht="13.5" x14ac:dyDescent="0.3"/>
    <row r="4597" customFormat="1" ht="13.5" x14ac:dyDescent="0.3"/>
    <row r="4598" customFormat="1" ht="13.5" x14ac:dyDescent="0.3"/>
    <row r="4599" customFormat="1" ht="13.5" x14ac:dyDescent="0.3"/>
    <row r="4600" customFormat="1" ht="13.5" x14ac:dyDescent="0.3"/>
    <row r="4601" customFormat="1" ht="13.5" x14ac:dyDescent="0.3"/>
    <row r="4602" customFormat="1" ht="13.5" x14ac:dyDescent="0.3"/>
    <row r="4603" customFormat="1" ht="13.5" x14ac:dyDescent="0.3"/>
    <row r="4604" customFormat="1" ht="13.5" x14ac:dyDescent="0.3"/>
    <row r="4605" customFormat="1" ht="13.5" x14ac:dyDescent="0.3"/>
    <row r="4606" customFormat="1" ht="13.5" x14ac:dyDescent="0.3"/>
    <row r="4607" customFormat="1" ht="13.5" x14ac:dyDescent="0.3"/>
    <row r="4608" customFormat="1" ht="13.5" x14ac:dyDescent="0.3"/>
    <row r="4609" customFormat="1" ht="13.5" x14ac:dyDescent="0.3"/>
    <row r="4610" customFormat="1" ht="13.5" x14ac:dyDescent="0.3"/>
    <row r="4611" customFormat="1" ht="13.5" x14ac:dyDescent="0.3"/>
    <row r="4612" customFormat="1" ht="13.5" x14ac:dyDescent="0.3"/>
    <row r="4613" customFormat="1" ht="13.5" x14ac:dyDescent="0.3"/>
    <row r="4614" customFormat="1" ht="13.5" x14ac:dyDescent="0.3"/>
    <row r="4615" customFormat="1" ht="13.5" x14ac:dyDescent="0.3"/>
    <row r="4616" customFormat="1" ht="13.5" x14ac:dyDescent="0.3"/>
    <row r="4617" customFormat="1" ht="13.5" x14ac:dyDescent="0.3"/>
    <row r="4618" customFormat="1" ht="13.5" x14ac:dyDescent="0.3"/>
    <row r="4619" customFormat="1" ht="13.5" x14ac:dyDescent="0.3"/>
    <row r="4620" customFormat="1" ht="13.5" x14ac:dyDescent="0.3"/>
    <row r="4621" customFormat="1" ht="13.5" x14ac:dyDescent="0.3"/>
    <row r="4622" customFormat="1" ht="13.5" x14ac:dyDescent="0.3"/>
    <row r="4623" customFormat="1" ht="13.5" x14ac:dyDescent="0.3"/>
    <row r="4624" customFormat="1" ht="13.5" x14ac:dyDescent="0.3"/>
    <row r="4625" customFormat="1" ht="13.5" x14ac:dyDescent="0.3"/>
    <row r="4626" customFormat="1" ht="13.5" x14ac:dyDescent="0.3"/>
    <row r="4627" customFormat="1" ht="13.5" x14ac:dyDescent="0.3"/>
    <row r="4628" customFormat="1" ht="13.5" x14ac:dyDescent="0.3"/>
    <row r="4629" customFormat="1" ht="13.5" x14ac:dyDescent="0.3"/>
    <row r="4630" customFormat="1" ht="13.5" x14ac:dyDescent="0.3"/>
    <row r="4631" customFormat="1" ht="13.5" x14ac:dyDescent="0.3"/>
    <row r="4632" customFormat="1" ht="13.5" x14ac:dyDescent="0.3"/>
    <row r="4633" customFormat="1" ht="13.5" x14ac:dyDescent="0.3"/>
    <row r="4634" customFormat="1" ht="13.5" x14ac:dyDescent="0.3"/>
    <row r="4635" customFormat="1" ht="13.5" x14ac:dyDescent="0.3"/>
    <row r="4636" customFormat="1" ht="13.5" x14ac:dyDescent="0.3"/>
    <row r="4637" customFormat="1" ht="13.5" x14ac:dyDescent="0.3"/>
    <row r="4638" customFormat="1" ht="13.5" x14ac:dyDescent="0.3"/>
    <row r="4639" customFormat="1" ht="13.5" x14ac:dyDescent="0.3"/>
    <row r="4640" customFormat="1" ht="13.5" x14ac:dyDescent="0.3"/>
    <row r="4641" customFormat="1" ht="13.5" x14ac:dyDescent="0.3"/>
    <row r="4642" customFormat="1" ht="13.5" x14ac:dyDescent="0.3"/>
    <row r="4643" customFormat="1" ht="13.5" x14ac:dyDescent="0.3"/>
    <row r="4644" customFormat="1" ht="13.5" x14ac:dyDescent="0.3"/>
    <row r="4645" customFormat="1" ht="13.5" x14ac:dyDescent="0.3"/>
    <row r="4646" customFormat="1" ht="13.5" x14ac:dyDescent="0.3"/>
    <row r="4647" customFormat="1" ht="13.5" x14ac:dyDescent="0.3"/>
    <row r="4648" customFormat="1" ht="13.5" x14ac:dyDescent="0.3"/>
    <row r="4649" customFormat="1" ht="13.5" x14ac:dyDescent="0.3"/>
    <row r="4650" customFormat="1" ht="13.5" x14ac:dyDescent="0.3"/>
    <row r="4651" customFormat="1" ht="13.5" x14ac:dyDescent="0.3"/>
    <row r="4652" customFormat="1" ht="13.5" x14ac:dyDescent="0.3"/>
    <row r="4653" customFormat="1" ht="13.5" x14ac:dyDescent="0.3"/>
    <row r="4654" customFormat="1" ht="13.5" x14ac:dyDescent="0.3"/>
    <row r="4655" customFormat="1" ht="13.5" x14ac:dyDescent="0.3"/>
    <row r="4656" customFormat="1" ht="13.5" x14ac:dyDescent="0.3"/>
    <row r="4657" customFormat="1" ht="13.5" x14ac:dyDescent="0.3"/>
    <row r="4658" customFormat="1" ht="13.5" x14ac:dyDescent="0.3"/>
    <row r="4659" customFormat="1" ht="13.5" x14ac:dyDescent="0.3"/>
    <row r="4660" customFormat="1" ht="13.5" x14ac:dyDescent="0.3"/>
    <row r="4661" customFormat="1" ht="13.5" x14ac:dyDescent="0.3"/>
    <row r="4662" customFormat="1" ht="13.5" x14ac:dyDescent="0.3"/>
    <row r="4663" customFormat="1" ht="13.5" x14ac:dyDescent="0.3"/>
    <row r="4664" customFormat="1" ht="13.5" x14ac:dyDescent="0.3"/>
    <row r="4665" customFormat="1" ht="13.5" x14ac:dyDescent="0.3"/>
    <row r="4666" customFormat="1" ht="13.5" x14ac:dyDescent="0.3"/>
    <row r="4667" customFormat="1" ht="13.5" x14ac:dyDescent="0.3"/>
    <row r="4668" customFormat="1" ht="13.5" x14ac:dyDescent="0.3"/>
    <row r="4669" customFormat="1" ht="13.5" x14ac:dyDescent="0.3"/>
    <row r="4670" customFormat="1" ht="13.5" x14ac:dyDescent="0.3"/>
    <row r="4671" customFormat="1" ht="13.5" x14ac:dyDescent="0.3"/>
    <row r="4672" customFormat="1" ht="13.5" x14ac:dyDescent="0.3"/>
    <row r="4673" customFormat="1" ht="13.5" x14ac:dyDescent="0.3"/>
    <row r="4674" customFormat="1" ht="13.5" x14ac:dyDescent="0.3"/>
    <row r="4675" customFormat="1" ht="13.5" x14ac:dyDescent="0.3"/>
    <row r="4676" customFormat="1" ht="13.5" x14ac:dyDescent="0.3"/>
    <row r="4677" customFormat="1" ht="13.5" x14ac:dyDescent="0.3"/>
    <row r="4678" customFormat="1" ht="13.5" x14ac:dyDescent="0.3"/>
    <row r="4679" customFormat="1" ht="13.5" x14ac:dyDescent="0.3"/>
    <row r="4680" customFormat="1" ht="13.5" x14ac:dyDescent="0.3"/>
    <row r="4681" customFormat="1" ht="13.5" x14ac:dyDescent="0.3"/>
    <row r="4682" customFormat="1" ht="13.5" x14ac:dyDescent="0.3"/>
    <row r="4683" customFormat="1" ht="13.5" x14ac:dyDescent="0.3"/>
    <row r="4684" customFormat="1" ht="13.5" x14ac:dyDescent="0.3"/>
    <row r="4685" customFormat="1" ht="13.5" x14ac:dyDescent="0.3"/>
    <row r="4686" customFormat="1" ht="13.5" x14ac:dyDescent="0.3"/>
    <row r="4687" customFormat="1" ht="13.5" x14ac:dyDescent="0.3"/>
    <row r="4688" customFormat="1" ht="13.5" x14ac:dyDescent="0.3"/>
    <row r="4689" customFormat="1" ht="13.5" x14ac:dyDescent="0.3"/>
    <row r="4690" customFormat="1" ht="13.5" x14ac:dyDescent="0.3"/>
    <row r="4691" customFormat="1" ht="13.5" x14ac:dyDescent="0.3"/>
    <row r="4692" customFormat="1" ht="13.5" x14ac:dyDescent="0.3"/>
    <row r="4693" customFormat="1" ht="13.5" x14ac:dyDescent="0.3"/>
    <row r="4694" customFormat="1" ht="13.5" x14ac:dyDescent="0.3"/>
    <row r="4695" customFormat="1" ht="13.5" x14ac:dyDescent="0.3"/>
    <row r="4696" customFormat="1" ht="13.5" x14ac:dyDescent="0.3"/>
    <row r="4697" customFormat="1" ht="13.5" x14ac:dyDescent="0.3"/>
    <row r="4698" customFormat="1" ht="13.5" x14ac:dyDescent="0.3"/>
    <row r="4699" customFormat="1" ht="13.5" x14ac:dyDescent="0.3"/>
    <row r="4700" customFormat="1" ht="13.5" x14ac:dyDescent="0.3"/>
    <row r="4701" customFormat="1" ht="13.5" x14ac:dyDescent="0.3"/>
    <row r="4702" customFormat="1" ht="13.5" x14ac:dyDescent="0.3"/>
    <row r="4703" customFormat="1" ht="13.5" x14ac:dyDescent="0.3"/>
    <row r="4704" customFormat="1" ht="13.5" x14ac:dyDescent="0.3"/>
    <row r="4705" customFormat="1" ht="13.5" x14ac:dyDescent="0.3"/>
    <row r="4706" customFormat="1" ht="13.5" x14ac:dyDescent="0.3"/>
    <row r="4707" customFormat="1" ht="13.5" x14ac:dyDescent="0.3"/>
    <row r="4708" customFormat="1" ht="13.5" x14ac:dyDescent="0.3"/>
    <row r="4709" customFormat="1" ht="13.5" x14ac:dyDescent="0.3"/>
    <row r="4710" customFormat="1" ht="13.5" x14ac:dyDescent="0.3"/>
    <row r="4711" customFormat="1" ht="13.5" x14ac:dyDescent="0.3"/>
    <row r="4712" customFormat="1" ht="13.5" x14ac:dyDescent="0.3"/>
    <row r="4713" customFormat="1" ht="13.5" x14ac:dyDescent="0.3"/>
    <row r="4714" customFormat="1" ht="13.5" x14ac:dyDescent="0.3"/>
    <row r="4715" customFormat="1" ht="13.5" x14ac:dyDescent="0.3"/>
    <row r="4716" customFormat="1" ht="13.5" x14ac:dyDescent="0.3"/>
    <row r="4717" customFormat="1" ht="13.5" x14ac:dyDescent="0.3"/>
    <row r="4718" customFormat="1" ht="13.5" x14ac:dyDescent="0.3"/>
    <row r="4719" customFormat="1" ht="13.5" x14ac:dyDescent="0.3"/>
    <row r="4720" customFormat="1" ht="13.5" x14ac:dyDescent="0.3"/>
    <row r="4721" customFormat="1" ht="13.5" x14ac:dyDescent="0.3"/>
    <row r="4722" customFormat="1" ht="13.5" x14ac:dyDescent="0.3"/>
    <row r="4723" customFormat="1" ht="13.5" x14ac:dyDescent="0.3"/>
    <row r="4724" customFormat="1" ht="13.5" x14ac:dyDescent="0.3"/>
    <row r="4725" customFormat="1" ht="13.5" x14ac:dyDescent="0.3"/>
    <row r="4726" customFormat="1" ht="13.5" x14ac:dyDescent="0.3"/>
    <row r="4727" customFormat="1" ht="13.5" x14ac:dyDescent="0.3"/>
    <row r="4728" customFormat="1" ht="13.5" x14ac:dyDescent="0.3"/>
    <row r="4729" customFormat="1" ht="13.5" x14ac:dyDescent="0.3"/>
    <row r="4730" customFormat="1" ht="13.5" x14ac:dyDescent="0.3"/>
    <row r="4731" customFormat="1" ht="13.5" x14ac:dyDescent="0.3"/>
    <row r="4732" customFormat="1" ht="13.5" x14ac:dyDescent="0.3"/>
    <row r="4733" customFormat="1" ht="13.5" x14ac:dyDescent="0.3"/>
    <row r="4734" customFormat="1" ht="13.5" x14ac:dyDescent="0.3"/>
    <row r="4735" customFormat="1" ht="13.5" x14ac:dyDescent="0.3"/>
    <row r="4736" customFormat="1" ht="13.5" x14ac:dyDescent="0.3"/>
    <row r="4737" customFormat="1" ht="13.5" x14ac:dyDescent="0.3"/>
    <row r="4738" customFormat="1" ht="13.5" x14ac:dyDescent="0.3"/>
    <row r="4739" customFormat="1" ht="13.5" x14ac:dyDescent="0.3"/>
    <row r="4740" customFormat="1" ht="13.5" x14ac:dyDescent="0.3"/>
    <row r="4741" customFormat="1" ht="13.5" x14ac:dyDescent="0.3"/>
    <row r="4742" customFormat="1" ht="13.5" x14ac:dyDescent="0.3"/>
    <row r="4743" customFormat="1" ht="13.5" x14ac:dyDescent="0.3"/>
    <row r="4744" customFormat="1" ht="13.5" x14ac:dyDescent="0.3"/>
    <row r="4745" customFormat="1" ht="13.5" x14ac:dyDescent="0.3"/>
    <row r="4746" customFormat="1" ht="13.5" x14ac:dyDescent="0.3"/>
    <row r="4747" customFormat="1" ht="13.5" x14ac:dyDescent="0.3"/>
    <row r="4748" customFormat="1" ht="13.5" x14ac:dyDescent="0.3"/>
    <row r="4749" customFormat="1" ht="13.5" x14ac:dyDescent="0.3"/>
    <row r="4750" customFormat="1" ht="13.5" x14ac:dyDescent="0.3"/>
    <row r="4751" customFormat="1" ht="13.5" x14ac:dyDescent="0.3"/>
    <row r="4752" customFormat="1" ht="13.5" x14ac:dyDescent="0.3"/>
    <row r="4753" customFormat="1" ht="13.5" x14ac:dyDescent="0.3"/>
    <row r="4754" customFormat="1" ht="13.5" x14ac:dyDescent="0.3"/>
    <row r="4755" customFormat="1" ht="13.5" x14ac:dyDescent="0.3"/>
    <row r="4756" customFormat="1" ht="13.5" x14ac:dyDescent="0.3"/>
    <row r="4757" customFormat="1" ht="13.5" x14ac:dyDescent="0.3"/>
    <row r="4758" customFormat="1" ht="13.5" x14ac:dyDescent="0.3"/>
    <row r="4759" customFormat="1" ht="13.5" x14ac:dyDescent="0.3"/>
    <row r="4760" customFormat="1" ht="13.5" x14ac:dyDescent="0.3"/>
    <row r="4761" customFormat="1" ht="13.5" x14ac:dyDescent="0.3"/>
    <row r="4762" customFormat="1" ht="13.5" x14ac:dyDescent="0.3"/>
    <row r="4763" customFormat="1" ht="13.5" x14ac:dyDescent="0.3"/>
    <row r="4764" customFormat="1" ht="13.5" x14ac:dyDescent="0.3"/>
    <row r="4765" customFormat="1" ht="13.5" x14ac:dyDescent="0.3"/>
    <row r="4766" customFormat="1" ht="13.5" x14ac:dyDescent="0.3"/>
    <row r="4767" customFormat="1" ht="13.5" x14ac:dyDescent="0.3"/>
    <row r="4768" customFormat="1" ht="13.5" x14ac:dyDescent="0.3"/>
    <row r="4769" customFormat="1" ht="13.5" x14ac:dyDescent="0.3"/>
    <row r="4770" customFormat="1" ht="13.5" x14ac:dyDescent="0.3"/>
    <row r="4771" customFormat="1" ht="13.5" x14ac:dyDescent="0.3"/>
    <row r="4772" customFormat="1" ht="13.5" x14ac:dyDescent="0.3"/>
    <row r="4773" customFormat="1" ht="13.5" x14ac:dyDescent="0.3"/>
    <row r="4774" customFormat="1" ht="13.5" x14ac:dyDescent="0.3"/>
    <row r="4775" customFormat="1" ht="13.5" x14ac:dyDescent="0.3"/>
    <row r="4776" customFormat="1" ht="13.5" x14ac:dyDescent="0.3"/>
    <row r="4777" customFormat="1" ht="13.5" x14ac:dyDescent="0.3"/>
    <row r="4778" customFormat="1" ht="13.5" x14ac:dyDescent="0.3"/>
    <row r="4779" customFormat="1" ht="13.5" x14ac:dyDescent="0.3"/>
    <row r="4780" customFormat="1" ht="13.5" x14ac:dyDescent="0.3"/>
    <row r="4781" customFormat="1" ht="13.5" x14ac:dyDescent="0.3"/>
    <row r="4782" customFormat="1" ht="13.5" x14ac:dyDescent="0.3"/>
    <row r="4783" customFormat="1" ht="13.5" x14ac:dyDescent="0.3"/>
    <row r="4784" customFormat="1" ht="13.5" x14ac:dyDescent="0.3"/>
    <row r="4785" customFormat="1" ht="13.5" x14ac:dyDescent="0.3"/>
    <row r="4786" customFormat="1" ht="13.5" x14ac:dyDescent="0.3"/>
    <row r="4787" customFormat="1" ht="13.5" x14ac:dyDescent="0.3"/>
    <row r="4788" customFormat="1" ht="13.5" x14ac:dyDescent="0.3"/>
    <row r="4789" customFormat="1" ht="13.5" x14ac:dyDescent="0.3"/>
    <row r="4790" customFormat="1" ht="13.5" x14ac:dyDescent="0.3"/>
    <row r="4791" customFormat="1" ht="13.5" x14ac:dyDescent="0.3"/>
    <row r="4792" customFormat="1" ht="13.5" x14ac:dyDescent="0.3"/>
    <row r="4793" customFormat="1" ht="13.5" x14ac:dyDescent="0.3"/>
    <row r="4794" customFormat="1" ht="13.5" x14ac:dyDescent="0.3"/>
    <row r="4795" customFormat="1" ht="13.5" x14ac:dyDescent="0.3"/>
    <row r="4796" customFormat="1" ht="13.5" x14ac:dyDescent="0.3"/>
    <row r="4797" customFormat="1" ht="13.5" x14ac:dyDescent="0.3"/>
    <row r="4798" customFormat="1" ht="13.5" x14ac:dyDescent="0.3"/>
    <row r="4799" customFormat="1" ht="13.5" x14ac:dyDescent="0.3"/>
    <row r="4800" customFormat="1" ht="13.5" x14ac:dyDescent="0.3"/>
    <row r="4801" customFormat="1" ht="13.5" x14ac:dyDescent="0.3"/>
    <row r="4802" customFormat="1" ht="13.5" x14ac:dyDescent="0.3"/>
    <row r="4803" customFormat="1" ht="13.5" x14ac:dyDescent="0.3"/>
    <row r="4804" customFormat="1" ht="13.5" x14ac:dyDescent="0.3"/>
    <row r="4805" customFormat="1" ht="13.5" x14ac:dyDescent="0.3"/>
    <row r="4806" customFormat="1" ht="13.5" x14ac:dyDescent="0.3"/>
    <row r="4807" customFormat="1" ht="13.5" x14ac:dyDescent="0.3"/>
    <row r="4808" customFormat="1" ht="13.5" x14ac:dyDescent="0.3"/>
    <row r="4809" customFormat="1" ht="13.5" x14ac:dyDescent="0.3"/>
    <row r="4810" customFormat="1" ht="13.5" x14ac:dyDescent="0.3"/>
    <row r="4811" customFormat="1" ht="13.5" x14ac:dyDescent="0.3"/>
    <row r="4812" customFormat="1" ht="13.5" x14ac:dyDescent="0.3"/>
    <row r="4813" customFormat="1" ht="13.5" x14ac:dyDescent="0.3"/>
    <row r="4814" customFormat="1" ht="13.5" x14ac:dyDescent="0.3"/>
    <row r="4815" customFormat="1" ht="13.5" x14ac:dyDescent="0.3"/>
    <row r="4816" customFormat="1" ht="13.5" x14ac:dyDescent="0.3"/>
    <row r="4817" customFormat="1" ht="13.5" x14ac:dyDescent="0.3"/>
    <row r="4818" customFormat="1" ht="13.5" x14ac:dyDescent="0.3"/>
    <row r="4819" customFormat="1" ht="13.5" x14ac:dyDescent="0.3"/>
    <row r="4820" customFormat="1" ht="13.5" x14ac:dyDescent="0.3"/>
    <row r="4821" customFormat="1" ht="13.5" x14ac:dyDescent="0.3"/>
    <row r="4822" customFormat="1" ht="13.5" x14ac:dyDescent="0.3"/>
    <row r="4823" customFormat="1" ht="13.5" x14ac:dyDescent="0.3"/>
    <row r="4824" customFormat="1" ht="13.5" x14ac:dyDescent="0.3"/>
    <row r="4825" customFormat="1" ht="13.5" x14ac:dyDescent="0.3"/>
    <row r="4826" customFormat="1" ht="13.5" x14ac:dyDescent="0.3"/>
    <row r="4827" customFormat="1" ht="13.5" x14ac:dyDescent="0.3"/>
    <row r="4828" customFormat="1" ht="13.5" x14ac:dyDescent="0.3"/>
    <row r="4829" customFormat="1" ht="13.5" x14ac:dyDescent="0.3"/>
    <row r="4830" customFormat="1" ht="13.5" x14ac:dyDescent="0.3"/>
    <row r="4831" customFormat="1" ht="13.5" x14ac:dyDescent="0.3"/>
    <row r="4832" customFormat="1" ht="13.5" x14ac:dyDescent="0.3"/>
    <row r="4833" customFormat="1" ht="13.5" x14ac:dyDescent="0.3"/>
    <row r="4834" customFormat="1" ht="13.5" x14ac:dyDescent="0.3"/>
    <row r="4835" customFormat="1" ht="13.5" x14ac:dyDescent="0.3"/>
    <row r="4836" customFormat="1" ht="13.5" x14ac:dyDescent="0.3"/>
    <row r="4837" customFormat="1" ht="13.5" x14ac:dyDescent="0.3"/>
    <row r="4838" customFormat="1" ht="13.5" x14ac:dyDescent="0.3"/>
    <row r="4839" customFormat="1" ht="13.5" x14ac:dyDescent="0.3"/>
    <row r="4840" customFormat="1" ht="13.5" x14ac:dyDescent="0.3"/>
    <row r="4841" customFormat="1" ht="13.5" x14ac:dyDescent="0.3"/>
    <row r="4842" customFormat="1" ht="13.5" x14ac:dyDescent="0.3"/>
    <row r="4843" customFormat="1" ht="13.5" x14ac:dyDescent="0.3"/>
    <row r="4844" customFormat="1" ht="13.5" x14ac:dyDescent="0.3"/>
    <row r="4845" customFormat="1" ht="13.5" x14ac:dyDescent="0.3"/>
    <row r="4846" customFormat="1" ht="13.5" x14ac:dyDescent="0.3"/>
    <row r="4847" customFormat="1" ht="13.5" x14ac:dyDescent="0.3"/>
    <row r="4848" customFormat="1" ht="13.5" x14ac:dyDescent="0.3"/>
    <row r="4849" customFormat="1" ht="13.5" x14ac:dyDescent="0.3"/>
    <row r="4850" customFormat="1" ht="13.5" x14ac:dyDescent="0.3"/>
    <row r="4851" customFormat="1" ht="13.5" x14ac:dyDescent="0.3"/>
    <row r="4852" customFormat="1" ht="13.5" x14ac:dyDescent="0.3"/>
    <row r="4853" customFormat="1" ht="13.5" x14ac:dyDescent="0.3"/>
    <row r="4854" customFormat="1" ht="13.5" x14ac:dyDescent="0.3"/>
    <row r="4855" customFormat="1" ht="13.5" x14ac:dyDescent="0.3"/>
    <row r="4856" customFormat="1" ht="13.5" x14ac:dyDescent="0.3"/>
    <row r="4857" customFormat="1" ht="13.5" x14ac:dyDescent="0.3"/>
    <row r="4858" customFormat="1" ht="13.5" x14ac:dyDescent="0.3"/>
    <row r="4859" customFormat="1" ht="13.5" x14ac:dyDescent="0.3"/>
    <row r="4860" customFormat="1" ht="13.5" x14ac:dyDescent="0.3"/>
    <row r="4861" customFormat="1" ht="13.5" x14ac:dyDescent="0.3"/>
    <row r="4862" customFormat="1" ht="13.5" x14ac:dyDescent="0.3"/>
    <row r="4863" customFormat="1" ht="13.5" x14ac:dyDescent="0.3"/>
    <row r="4864" customFormat="1" ht="13.5" x14ac:dyDescent="0.3"/>
    <row r="4865" customFormat="1" ht="13.5" x14ac:dyDescent="0.3"/>
    <row r="4866" customFormat="1" ht="13.5" x14ac:dyDescent="0.3"/>
    <row r="4867" customFormat="1" ht="13.5" x14ac:dyDescent="0.3"/>
    <row r="4868" customFormat="1" ht="13.5" x14ac:dyDescent="0.3"/>
    <row r="4869" customFormat="1" ht="13.5" x14ac:dyDescent="0.3"/>
    <row r="4870" customFormat="1" ht="13.5" x14ac:dyDescent="0.3"/>
    <row r="4871" customFormat="1" ht="13.5" x14ac:dyDescent="0.3"/>
    <row r="4872" customFormat="1" ht="13.5" x14ac:dyDescent="0.3"/>
    <row r="4873" customFormat="1" ht="13.5" x14ac:dyDescent="0.3"/>
    <row r="4874" customFormat="1" ht="13.5" x14ac:dyDescent="0.3"/>
    <row r="4875" customFormat="1" ht="13.5" x14ac:dyDescent="0.3"/>
    <row r="4876" customFormat="1" ht="13.5" x14ac:dyDescent="0.3"/>
    <row r="4877" customFormat="1" ht="13.5" x14ac:dyDescent="0.3"/>
    <row r="4878" customFormat="1" ht="13.5" x14ac:dyDescent="0.3"/>
    <row r="4879" customFormat="1" ht="13.5" x14ac:dyDescent="0.3"/>
    <row r="4880" customFormat="1" ht="13.5" x14ac:dyDescent="0.3"/>
    <row r="4881" customFormat="1" ht="13.5" x14ac:dyDescent="0.3"/>
    <row r="4882" customFormat="1" ht="13.5" x14ac:dyDescent="0.3"/>
    <row r="4883" customFormat="1" ht="13.5" x14ac:dyDescent="0.3"/>
    <row r="4884" customFormat="1" ht="13.5" x14ac:dyDescent="0.3"/>
    <row r="4885" customFormat="1" ht="13.5" x14ac:dyDescent="0.3"/>
    <row r="4886" customFormat="1" ht="13.5" x14ac:dyDescent="0.3"/>
    <row r="4887" customFormat="1" ht="13.5" x14ac:dyDescent="0.3"/>
    <row r="4888" customFormat="1" ht="13.5" x14ac:dyDescent="0.3"/>
    <row r="4889" customFormat="1" ht="13.5" x14ac:dyDescent="0.3"/>
    <row r="4890" customFormat="1" ht="13.5" x14ac:dyDescent="0.3"/>
    <row r="4891" customFormat="1" ht="13.5" x14ac:dyDescent="0.3"/>
    <row r="4892" customFormat="1" ht="13.5" x14ac:dyDescent="0.3"/>
    <row r="4893" customFormat="1" ht="13.5" x14ac:dyDescent="0.3"/>
    <row r="4894" customFormat="1" ht="13.5" x14ac:dyDescent="0.3"/>
    <row r="4895" customFormat="1" ht="13.5" x14ac:dyDescent="0.3"/>
    <row r="4896" customFormat="1" ht="13.5" x14ac:dyDescent="0.3"/>
    <row r="4897" customFormat="1" ht="13.5" x14ac:dyDescent="0.3"/>
    <row r="4898" customFormat="1" ht="13.5" x14ac:dyDescent="0.3"/>
    <row r="4899" customFormat="1" ht="13.5" x14ac:dyDescent="0.3"/>
    <row r="4900" customFormat="1" ht="13.5" x14ac:dyDescent="0.3"/>
    <row r="4901" customFormat="1" ht="13.5" x14ac:dyDescent="0.3"/>
    <row r="4902" customFormat="1" ht="13.5" x14ac:dyDescent="0.3"/>
    <row r="4903" customFormat="1" ht="13.5" x14ac:dyDescent="0.3"/>
    <row r="4904" customFormat="1" ht="13.5" x14ac:dyDescent="0.3"/>
    <row r="4905" customFormat="1" ht="13.5" x14ac:dyDescent="0.3"/>
    <row r="4906" customFormat="1" ht="13.5" x14ac:dyDescent="0.3"/>
    <row r="4907" customFormat="1" ht="13.5" x14ac:dyDescent="0.3"/>
    <row r="4908" customFormat="1" ht="13.5" x14ac:dyDescent="0.3"/>
    <row r="4909" customFormat="1" ht="13.5" x14ac:dyDescent="0.3"/>
    <row r="4910" customFormat="1" ht="13.5" x14ac:dyDescent="0.3"/>
    <row r="4911" customFormat="1" ht="13.5" x14ac:dyDescent="0.3"/>
    <row r="4912" customFormat="1" ht="13.5" x14ac:dyDescent="0.3"/>
    <row r="4913" customFormat="1" ht="13.5" x14ac:dyDescent="0.3"/>
    <row r="4914" customFormat="1" ht="13.5" x14ac:dyDescent="0.3"/>
    <row r="4915" customFormat="1" ht="13.5" x14ac:dyDescent="0.3"/>
    <row r="4916" customFormat="1" ht="13.5" x14ac:dyDescent="0.3"/>
    <row r="4917" customFormat="1" ht="13.5" x14ac:dyDescent="0.3"/>
    <row r="4918" customFormat="1" ht="13.5" x14ac:dyDescent="0.3"/>
    <row r="4919" customFormat="1" ht="13.5" x14ac:dyDescent="0.3"/>
    <row r="4920" customFormat="1" ht="13.5" x14ac:dyDescent="0.3"/>
    <row r="4921" customFormat="1" ht="13.5" x14ac:dyDescent="0.3"/>
    <row r="4922" customFormat="1" ht="13.5" x14ac:dyDescent="0.3"/>
    <row r="4923" customFormat="1" ht="13.5" x14ac:dyDescent="0.3"/>
    <row r="4924" customFormat="1" ht="13.5" x14ac:dyDescent="0.3"/>
    <row r="4925" customFormat="1" ht="13.5" x14ac:dyDescent="0.3"/>
    <row r="4926" customFormat="1" ht="13.5" x14ac:dyDescent="0.3"/>
    <row r="4927" customFormat="1" ht="13.5" x14ac:dyDescent="0.3"/>
    <row r="4928" customFormat="1" ht="13.5" x14ac:dyDescent="0.3"/>
    <row r="4929" customFormat="1" ht="13.5" x14ac:dyDescent="0.3"/>
    <row r="4930" customFormat="1" ht="13.5" x14ac:dyDescent="0.3"/>
    <row r="4931" customFormat="1" ht="13.5" x14ac:dyDescent="0.3"/>
    <row r="4932" customFormat="1" ht="13.5" x14ac:dyDescent="0.3"/>
    <row r="4933" customFormat="1" ht="13.5" x14ac:dyDescent="0.3"/>
    <row r="4934" customFormat="1" ht="13.5" x14ac:dyDescent="0.3"/>
    <row r="4935" customFormat="1" ht="13.5" x14ac:dyDescent="0.3"/>
    <row r="4936" customFormat="1" ht="13.5" x14ac:dyDescent="0.3"/>
    <row r="4937" customFormat="1" ht="13.5" x14ac:dyDescent="0.3"/>
    <row r="4938" customFormat="1" ht="13.5" x14ac:dyDescent="0.3"/>
    <row r="4939" customFormat="1" ht="13.5" x14ac:dyDescent="0.3"/>
    <row r="4940" customFormat="1" ht="13.5" x14ac:dyDescent="0.3"/>
    <row r="4941" customFormat="1" ht="13.5" x14ac:dyDescent="0.3"/>
    <row r="4942" customFormat="1" ht="13.5" x14ac:dyDescent="0.3"/>
    <row r="4943" customFormat="1" ht="13.5" x14ac:dyDescent="0.3"/>
    <row r="4944" customFormat="1" ht="13.5" x14ac:dyDescent="0.3"/>
    <row r="4945" customFormat="1" ht="13.5" x14ac:dyDescent="0.3"/>
    <row r="4946" customFormat="1" ht="13.5" x14ac:dyDescent="0.3"/>
    <row r="4947" customFormat="1" ht="13.5" x14ac:dyDescent="0.3"/>
    <row r="4948" customFormat="1" ht="13.5" x14ac:dyDescent="0.3"/>
    <row r="4949" customFormat="1" ht="13.5" x14ac:dyDescent="0.3"/>
    <row r="4950" customFormat="1" ht="13.5" x14ac:dyDescent="0.3"/>
    <row r="4951" customFormat="1" ht="13.5" x14ac:dyDescent="0.3"/>
    <row r="4952" customFormat="1" ht="13.5" x14ac:dyDescent="0.3"/>
    <row r="4953" customFormat="1" ht="13.5" x14ac:dyDescent="0.3"/>
    <row r="4954" customFormat="1" ht="13.5" x14ac:dyDescent="0.3"/>
    <row r="4955" customFormat="1" ht="13.5" x14ac:dyDescent="0.3"/>
    <row r="4956" customFormat="1" ht="13.5" x14ac:dyDescent="0.3"/>
    <row r="4957" customFormat="1" ht="13.5" x14ac:dyDescent="0.3"/>
    <row r="4958" customFormat="1" ht="13.5" x14ac:dyDescent="0.3"/>
    <row r="4959" customFormat="1" ht="13.5" x14ac:dyDescent="0.3"/>
    <row r="4960" customFormat="1" ht="13.5" x14ac:dyDescent="0.3"/>
    <row r="4961" customFormat="1" ht="13.5" x14ac:dyDescent="0.3"/>
    <row r="4962" customFormat="1" ht="13.5" x14ac:dyDescent="0.3"/>
    <row r="4963" customFormat="1" ht="13.5" x14ac:dyDescent="0.3"/>
    <row r="4964" customFormat="1" ht="13.5" x14ac:dyDescent="0.3"/>
    <row r="4965" customFormat="1" ht="13.5" x14ac:dyDescent="0.3"/>
    <row r="4966" customFormat="1" ht="13.5" x14ac:dyDescent="0.3"/>
    <row r="4967" customFormat="1" ht="13.5" x14ac:dyDescent="0.3"/>
    <row r="4968" customFormat="1" ht="13.5" x14ac:dyDescent="0.3"/>
    <row r="4969" customFormat="1" ht="13.5" x14ac:dyDescent="0.3"/>
    <row r="4970" customFormat="1" ht="13.5" x14ac:dyDescent="0.3"/>
    <row r="4971" customFormat="1" ht="13.5" x14ac:dyDescent="0.3"/>
    <row r="4972" customFormat="1" ht="13.5" x14ac:dyDescent="0.3"/>
    <row r="4973" customFormat="1" ht="13.5" x14ac:dyDescent="0.3"/>
    <row r="4974" customFormat="1" ht="13.5" x14ac:dyDescent="0.3"/>
    <row r="4975" customFormat="1" ht="13.5" x14ac:dyDescent="0.3"/>
    <row r="4976" customFormat="1" ht="13.5" x14ac:dyDescent="0.3"/>
    <row r="4977" customFormat="1" ht="13.5" x14ac:dyDescent="0.3"/>
    <row r="4978" customFormat="1" ht="13.5" x14ac:dyDescent="0.3"/>
    <row r="4979" customFormat="1" ht="13.5" x14ac:dyDescent="0.3"/>
    <row r="4980" customFormat="1" ht="13.5" x14ac:dyDescent="0.3"/>
    <row r="4981" customFormat="1" ht="13.5" x14ac:dyDescent="0.3"/>
    <row r="4982" customFormat="1" ht="13.5" x14ac:dyDescent="0.3"/>
    <row r="4983" customFormat="1" ht="13.5" x14ac:dyDescent="0.3"/>
    <row r="4984" customFormat="1" ht="13.5" x14ac:dyDescent="0.3"/>
    <row r="4985" customFormat="1" ht="13.5" x14ac:dyDescent="0.3"/>
    <row r="4986" customFormat="1" ht="13.5" x14ac:dyDescent="0.3"/>
    <row r="4987" customFormat="1" ht="13.5" x14ac:dyDescent="0.3"/>
    <row r="4988" customFormat="1" ht="13.5" x14ac:dyDescent="0.3"/>
    <row r="4989" customFormat="1" ht="13.5" x14ac:dyDescent="0.3"/>
    <row r="4990" customFormat="1" ht="13.5" x14ac:dyDescent="0.3"/>
    <row r="4991" customFormat="1" ht="13.5" x14ac:dyDescent="0.3"/>
    <row r="4992" customFormat="1" ht="13.5" x14ac:dyDescent="0.3"/>
    <row r="4993" customFormat="1" ht="13.5" x14ac:dyDescent="0.3"/>
    <row r="4994" customFormat="1" ht="13.5" x14ac:dyDescent="0.3"/>
    <row r="4995" customFormat="1" ht="13.5" x14ac:dyDescent="0.3"/>
    <row r="4996" customFormat="1" ht="13.5" x14ac:dyDescent="0.3"/>
    <row r="4997" customFormat="1" ht="13.5" x14ac:dyDescent="0.3"/>
    <row r="4998" customFormat="1" ht="13.5" x14ac:dyDescent="0.3"/>
    <row r="4999" customFormat="1" ht="13.5" x14ac:dyDescent="0.3"/>
    <row r="5000" customFormat="1" ht="13.5" x14ac:dyDescent="0.3"/>
    <row r="5001" customFormat="1" ht="13.5" x14ac:dyDescent="0.3"/>
    <row r="5002" customFormat="1" ht="13.5" x14ac:dyDescent="0.3"/>
    <row r="5003" customFormat="1" ht="13.5" x14ac:dyDescent="0.3"/>
    <row r="5004" customFormat="1" ht="13.5" x14ac:dyDescent="0.3"/>
    <row r="5005" customFormat="1" ht="13.5" x14ac:dyDescent="0.3"/>
    <row r="5006" customFormat="1" ht="13.5" x14ac:dyDescent="0.3"/>
    <row r="5007" customFormat="1" ht="13.5" x14ac:dyDescent="0.3"/>
    <row r="5008" customFormat="1" ht="13.5" x14ac:dyDescent="0.3"/>
    <row r="5009" customFormat="1" ht="13.5" x14ac:dyDescent="0.3"/>
    <row r="5010" customFormat="1" ht="13.5" x14ac:dyDescent="0.3"/>
    <row r="5011" customFormat="1" ht="13.5" x14ac:dyDescent="0.3"/>
    <row r="5012" customFormat="1" ht="13.5" x14ac:dyDescent="0.3"/>
    <row r="5013" customFormat="1" ht="13.5" x14ac:dyDescent="0.3"/>
    <row r="5014" customFormat="1" ht="13.5" x14ac:dyDescent="0.3"/>
    <row r="5015" customFormat="1" ht="13.5" x14ac:dyDescent="0.3"/>
    <row r="5016" customFormat="1" ht="13.5" x14ac:dyDescent="0.3"/>
    <row r="5017" customFormat="1" ht="13.5" x14ac:dyDescent="0.3"/>
    <row r="5018" customFormat="1" ht="13.5" x14ac:dyDescent="0.3"/>
    <row r="5019" customFormat="1" ht="13.5" x14ac:dyDescent="0.3"/>
    <row r="5020" customFormat="1" ht="13.5" x14ac:dyDescent="0.3"/>
    <row r="5021" customFormat="1" ht="13.5" x14ac:dyDescent="0.3"/>
    <row r="5022" customFormat="1" ht="13.5" x14ac:dyDescent="0.3"/>
    <row r="5023" customFormat="1" ht="13.5" x14ac:dyDescent="0.3"/>
    <row r="5024" customFormat="1" ht="13.5" x14ac:dyDescent="0.3"/>
    <row r="5025" customFormat="1" ht="13.5" x14ac:dyDescent="0.3"/>
    <row r="5026" customFormat="1" ht="13.5" x14ac:dyDescent="0.3"/>
    <row r="5027" customFormat="1" ht="13.5" x14ac:dyDescent="0.3"/>
    <row r="5028" customFormat="1" ht="13.5" x14ac:dyDescent="0.3"/>
    <row r="5029" customFormat="1" ht="13.5" x14ac:dyDescent="0.3"/>
    <row r="5030" customFormat="1" ht="13.5" x14ac:dyDescent="0.3"/>
    <row r="5031" customFormat="1" ht="13.5" x14ac:dyDescent="0.3"/>
    <row r="5032" customFormat="1" ht="13.5" x14ac:dyDescent="0.3"/>
    <row r="5033" customFormat="1" ht="13.5" x14ac:dyDescent="0.3"/>
    <row r="5034" customFormat="1" ht="13.5" x14ac:dyDescent="0.3"/>
    <row r="5035" customFormat="1" ht="13.5" x14ac:dyDescent="0.3"/>
    <row r="5036" customFormat="1" ht="13.5" x14ac:dyDescent="0.3"/>
    <row r="5037" customFormat="1" ht="13.5" x14ac:dyDescent="0.3"/>
    <row r="5038" customFormat="1" ht="13.5" x14ac:dyDescent="0.3"/>
    <row r="5039" customFormat="1" ht="13.5" x14ac:dyDescent="0.3"/>
    <row r="5040" customFormat="1" ht="13.5" x14ac:dyDescent="0.3"/>
    <row r="5041" customFormat="1" ht="13.5" x14ac:dyDescent="0.3"/>
    <row r="5042" customFormat="1" ht="13.5" x14ac:dyDescent="0.3"/>
    <row r="5043" customFormat="1" ht="13.5" x14ac:dyDescent="0.3"/>
    <row r="5044" customFormat="1" ht="13.5" x14ac:dyDescent="0.3"/>
    <row r="5045" customFormat="1" ht="13.5" x14ac:dyDescent="0.3"/>
    <row r="5046" customFormat="1" ht="13.5" x14ac:dyDescent="0.3"/>
    <row r="5047" customFormat="1" ht="13.5" x14ac:dyDescent="0.3"/>
    <row r="5048" customFormat="1" ht="13.5" x14ac:dyDescent="0.3"/>
    <row r="5049" customFormat="1" ht="13.5" x14ac:dyDescent="0.3"/>
    <row r="5050" customFormat="1" ht="13.5" x14ac:dyDescent="0.3"/>
    <row r="5051" customFormat="1" ht="13.5" x14ac:dyDescent="0.3"/>
    <row r="5052" customFormat="1" ht="13.5" x14ac:dyDescent="0.3"/>
    <row r="5053" customFormat="1" ht="13.5" x14ac:dyDescent="0.3"/>
    <row r="5054" customFormat="1" ht="13.5" x14ac:dyDescent="0.3"/>
    <row r="5055" customFormat="1" ht="13.5" x14ac:dyDescent="0.3"/>
    <row r="5056" customFormat="1" ht="13.5" x14ac:dyDescent="0.3"/>
    <row r="5057" customFormat="1" ht="13.5" x14ac:dyDescent="0.3"/>
    <row r="5058" customFormat="1" ht="13.5" x14ac:dyDescent="0.3"/>
    <row r="5059" customFormat="1" ht="13.5" x14ac:dyDescent="0.3"/>
    <row r="5060" customFormat="1" ht="13.5" x14ac:dyDescent="0.3"/>
    <row r="5061" customFormat="1" ht="13.5" x14ac:dyDescent="0.3"/>
    <row r="5062" customFormat="1" ht="13.5" x14ac:dyDescent="0.3"/>
    <row r="5063" customFormat="1" ht="13.5" x14ac:dyDescent="0.3"/>
    <row r="5064" customFormat="1" ht="13.5" x14ac:dyDescent="0.3"/>
    <row r="5065" customFormat="1" ht="13.5" x14ac:dyDescent="0.3"/>
    <row r="5066" customFormat="1" ht="13.5" x14ac:dyDescent="0.3"/>
    <row r="5067" customFormat="1" ht="13.5" x14ac:dyDescent="0.3"/>
    <row r="5068" customFormat="1" ht="13.5" x14ac:dyDescent="0.3"/>
    <row r="5069" customFormat="1" ht="13.5" x14ac:dyDescent="0.3"/>
    <row r="5070" customFormat="1" ht="13.5" x14ac:dyDescent="0.3"/>
    <row r="5071" customFormat="1" ht="13.5" x14ac:dyDescent="0.3"/>
    <row r="5072" customFormat="1" ht="13.5" x14ac:dyDescent="0.3"/>
    <row r="5073" customFormat="1" ht="13.5" x14ac:dyDescent="0.3"/>
    <row r="5074" customFormat="1" ht="13.5" x14ac:dyDescent="0.3"/>
    <row r="5075" customFormat="1" ht="13.5" x14ac:dyDescent="0.3"/>
    <row r="5076" customFormat="1" ht="13.5" x14ac:dyDescent="0.3"/>
    <row r="5077" customFormat="1" ht="13.5" x14ac:dyDescent="0.3"/>
    <row r="5078" customFormat="1" ht="13.5" x14ac:dyDescent="0.3"/>
    <row r="5079" customFormat="1" ht="13.5" x14ac:dyDescent="0.3"/>
    <row r="5080" customFormat="1" ht="13.5" x14ac:dyDescent="0.3"/>
    <row r="5081" customFormat="1" ht="13.5" x14ac:dyDescent="0.3"/>
    <row r="5082" customFormat="1" ht="13.5" x14ac:dyDescent="0.3"/>
    <row r="5083" customFormat="1" ht="13.5" x14ac:dyDescent="0.3"/>
    <row r="5084" customFormat="1" ht="13.5" x14ac:dyDescent="0.3"/>
    <row r="5085" customFormat="1" ht="13.5" x14ac:dyDescent="0.3"/>
    <row r="5086" customFormat="1" ht="13.5" x14ac:dyDescent="0.3"/>
    <row r="5087" customFormat="1" ht="13.5" x14ac:dyDescent="0.3"/>
    <row r="5088" customFormat="1" ht="13.5" x14ac:dyDescent="0.3"/>
    <row r="5089" customFormat="1" ht="13.5" x14ac:dyDescent="0.3"/>
    <row r="5090" customFormat="1" ht="13.5" x14ac:dyDescent="0.3"/>
    <row r="5091" customFormat="1" ht="13.5" x14ac:dyDescent="0.3"/>
    <row r="5092" customFormat="1" ht="13.5" x14ac:dyDescent="0.3"/>
    <row r="5093" customFormat="1" ht="13.5" x14ac:dyDescent="0.3"/>
    <row r="5094" customFormat="1" ht="13.5" x14ac:dyDescent="0.3"/>
    <row r="5095" customFormat="1" ht="13.5" x14ac:dyDescent="0.3"/>
    <row r="5096" customFormat="1" ht="13.5" x14ac:dyDescent="0.3"/>
    <row r="5097" customFormat="1" ht="13.5" x14ac:dyDescent="0.3"/>
    <row r="5098" customFormat="1" ht="13.5" x14ac:dyDescent="0.3"/>
    <row r="5099" customFormat="1" ht="13.5" x14ac:dyDescent="0.3"/>
    <row r="5100" customFormat="1" ht="13.5" x14ac:dyDescent="0.3"/>
    <row r="5101" customFormat="1" ht="13.5" x14ac:dyDescent="0.3"/>
    <row r="5102" customFormat="1" ht="13.5" x14ac:dyDescent="0.3"/>
    <row r="5103" customFormat="1" ht="13.5" x14ac:dyDescent="0.3"/>
    <row r="5104" customFormat="1" ht="13.5" x14ac:dyDescent="0.3"/>
    <row r="5105" customFormat="1" ht="13.5" x14ac:dyDescent="0.3"/>
    <row r="5106" customFormat="1" ht="13.5" x14ac:dyDescent="0.3"/>
    <row r="5107" customFormat="1" ht="13.5" x14ac:dyDescent="0.3"/>
    <row r="5108" customFormat="1" ht="13.5" x14ac:dyDescent="0.3"/>
    <row r="5109" customFormat="1" ht="13.5" x14ac:dyDescent="0.3"/>
    <row r="5110" customFormat="1" ht="13.5" x14ac:dyDescent="0.3"/>
    <row r="5111" customFormat="1" ht="13.5" x14ac:dyDescent="0.3"/>
    <row r="5112" customFormat="1" ht="13.5" x14ac:dyDescent="0.3"/>
    <row r="5113" customFormat="1" ht="13.5" x14ac:dyDescent="0.3"/>
    <row r="5114" customFormat="1" ht="13.5" x14ac:dyDescent="0.3"/>
    <row r="5115" customFormat="1" ht="13.5" x14ac:dyDescent="0.3"/>
    <row r="5116" customFormat="1" ht="13.5" x14ac:dyDescent="0.3"/>
    <row r="5117" customFormat="1" ht="13.5" x14ac:dyDescent="0.3"/>
    <row r="5118" customFormat="1" ht="13.5" x14ac:dyDescent="0.3"/>
    <row r="5119" customFormat="1" ht="13.5" x14ac:dyDescent="0.3"/>
    <row r="5120" customFormat="1" ht="13.5" x14ac:dyDescent="0.3"/>
    <row r="5121" customFormat="1" ht="13.5" x14ac:dyDescent="0.3"/>
    <row r="5122" customFormat="1" ht="13.5" x14ac:dyDescent="0.3"/>
    <row r="5123" customFormat="1" ht="13.5" x14ac:dyDescent="0.3"/>
    <row r="5124" customFormat="1" ht="13.5" x14ac:dyDescent="0.3"/>
    <row r="5125" customFormat="1" ht="13.5" x14ac:dyDescent="0.3"/>
    <row r="5126" customFormat="1" ht="13.5" x14ac:dyDescent="0.3"/>
    <row r="5127" customFormat="1" ht="13.5" x14ac:dyDescent="0.3"/>
    <row r="5128" customFormat="1" ht="13.5" x14ac:dyDescent="0.3"/>
    <row r="5129" customFormat="1" ht="13.5" x14ac:dyDescent="0.3"/>
    <row r="5130" customFormat="1" ht="13.5" x14ac:dyDescent="0.3"/>
    <row r="5131" customFormat="1" ht="13.5" x14ac:dyDescent="0.3"/>
    <row r="5132" customFormat="1" ht="13.5" x14ac:dyDescent="0.3"/>
    <row r="5133" customFormat="1" ht="13.5" x14ac:dyDescent="0.3"/>
    <row r="5134" customFormat="1" ht="13.5" x14ac:dyDescent="0.3"/>
    <row r="5135" customFormat="1" ht="13.5" x14ac:dyDescent="0.3"/>
    <row r="5136" customFormat="1" ht="13.5" x14ac:dyDescent="0.3"/>
    <row r="5137" customFormat="1" ht="13.5" x14ac:dyDescent="0.3"/>
    <row r="5138" customFormat="1" ht="13.5" x14ac:dyDescent="0.3"/>
    <row r="5139" customFormat="1" ht="13.5" x14ac:dyDescent="0.3"/>
    <row r="5140" customFormat="1" ht="13.5" x14ac:dyDescent="0.3"/>
    <row r="5141" customFormat="1" ht="13.5" x14ac:dyDescent="0.3"/>
    <row r="5142" customFormat="1" ht="13.5" x14ac:dyDescent="0.3"/>
    <row r="5143" customFormat="1" ht="13.5" x14ac:dyDescent="0.3"/>
    <row r="5144" customFormat="1" ht="13.5" x14ac:dyDescent="0.3"/>
    <row r="5145" customFormat="1" ht="13.5" x14ac:dyDescent="0.3"/>
    <row r="5146" customFormat="1" ht="13.5" x14ac:dyDescent="0.3"/>
    <row r="5147" customFormat="1" ht="13.5" x14ac:dyDescent="0.3"/>
    <row r="5148" customFormat="1" ht="13.5" x14ac:dyDescent="0.3"/>
    <row r="5149" customFormat="1" ht="13.5" x14ac:dyDescent="0.3"/>
    <row r="5150" customFormat="1" ht="13.5" x14ac:dyDescent="0.3"/>
    <row r="5151" customFormat="1" ht="13.5" x14ac:dyDescent="0.3"/>
    <row r="5152" customFormat="1" ht="13.5" x14ac:dyDescent="0.3"/>
    <row r="5153" customFormat="1" ht="13.5" x14ac:dyDescent="0.3"/>
    <row r="5154" customFormat="1" ht="13.5" x14ac:dyDescent="0.3"/>
    <row r="5155" customFormat="1" ht="13.5" x14ac:dyDescent="0.3"/>
    <row r="5156" customFormat="1" ht="13.5" x14ac:dyDescent="0.3"/>
    <row r="5157" customFormat="1" ht="13.5" x14ac:dyDescent="0.3"/>
    <row r="5158" customFormat="1" ht="13.5" x14ac:dyDescent="0.3"/>
    <row r="5159" customFormat="1" ht="13.5" x14ac:dyDescent="0.3"/>
    <row r="5160" customFormat="1" ht="13.5" x14ac:dyDescent="0.3"/>
    <row r="5161" customFormat="1" ht="13.5" x14ac:dyDescent="0.3"/>
    <row r="5162" customFormat="1" ht="13.5" x14ac:dyDescent="0.3"/>
    <row r="5163" customFormat="1" ht="13.5" x14ac:dyDescent="0.3"/>
    <row r="5164" customFormat="1" ht="13.5" x14ac:dyDescent="0.3"/>
    <row r="5165" customFormat="1" ht="13.5" x14ac:dyDescent="0.3"/>
    <row r="5166" customFormat="1" ht="13.5" x14ac:dyDescent="0.3"/>
    <row r="5167" customFormat="1" ht="13.5" x14ac:dyDescent="0.3"/>
    <row r="5168" customFormat="1" ht="13.5" x14ac:dyDescent="0.3"/>
    <row r="5169" customFormat="1" ht="13.5" x14ac:dyDescent="0.3"/>
    <row r="5170" customFormat="1" ht="13.5" x14ac:dyDescent="0.3"/>
    <row r="5171" customFormat="1" ht="13.5" x14ac:dyDescent="0.3"/>
    <row r="5172" customFormat="1" ht="13.5" x14ac:dyDescent="0.3"/>
    <row r="5173" customFormat="1" ht="13.5" x14ac:dyDescent="0.3"/>
    <row r="5174" customFormat="1" ht="13.5" x14ac:dyDescent="0.3"/>
    <row r="5175" customFormat="1" ht="13.5" x14ac:dyDescent="0.3"/>
    <row r="5176" customFormat="1" ht="13.5" x14ac:dyDescent="0.3"/>
    <row r="5177" customFormat="1" ht="13.5" x14ac:dyDescent="0.3"/>
    <row r="5178" customFormat="1" ht="13.5" x14ac:dyDescent="0.3"/>
    <row r="5179" customFormat="1" ht="13.5" x14ac:dyDescent="0.3"/>
    <row r="5180" customFormat="1" ht="13.5" x14ac:dyDescent="0.3"/>
    <row r="5181" customFormat="1" ht="13.5" x14ac:dyDescent="0.3"/>
    <row r="5182" customFormat="1" ht="13.5" x14ac:dyDescent="0.3"/>
    <row r="5183" customFormat="1" ht="13.5" x14ac:dyDescent="0.3"/>
    <row r="5184" customFormat="1" ht="13.5" x14ac:dyDescent="0.3"/>
    <row r="5185" customFormat="1" ht="13.5" x14ac:dyDescent="0.3"/>
    <row r="5186" customFormat="1" ht="13.5" x14ac:dyDescent="0.3"/>
    <row r="5187" customFormat="1" ht="13.5" x14ac:dyDescent="0.3"/>
    <row r="5188" customFormat="1" ht="13.5" x14ac:dyDescent="0.3"/>
    <row r="5189" customFormat="1" ht="13.5" x14ac:dyDescent="0.3"/>
    <row r="5190" customFormat="1" ht="13.5" x14ac:dyDescent="0.3"/>
    <row r="5191" customFormat="1" ht="13.5" x14ac:dyDescent="0.3"/>
    <row r="5192" customFormat="1" ht="13.5" x14ac:dyDescent="0.3"/>
    <row r="5193" customFormat="1" ht="13.5" x14ac:dyDescent="0.3"/>
    <row r="5194" customFormat="1" ht="13.5" x14ac:dyDescent="0.3"/>
    <row r="5195" customFormat="1" ht="13.5" x14ac:dyDescent="0.3"/>
    <row r="5196" customFormat="1" ht="13.5" x14ac:dyDescent="0.3"/>
    <row r="5197" customFormat="1" ht="13.5" x14ac:dyDescent="0.3"/>
    <row r="5198" customFormat="1" ht="13.5" x14ac:dyDescent="0.3"/>
    <row r="5199" customFormat="1" ht="13.5" x14ac:dyDescent="0.3"/>
    <row r="5200" customFormat="1" ht="13.5" x14ac:dyDescent="0.3"/>
    <row r="5201" customFormat="1" ht="13.5" x14ac:dyDescent="0.3"/>
    <row r="5202" customFormat="1" ht="13.5" x14ac:dyDescent="0.3"/>
    <row r="5203" customFormat="1" ht="13.5" x14ac:dyDescent="0.3"/>
    <row r="5204" customFormat="1" ht="13.5" x14ac:dyDescent="0.3"/>
    <row r="5205" customFormat="1" ht="13.5" x14ac:dyDescent="0.3"/>
    <row r="5206" customFormat="1" ht="13.5" x14ac:dyDescent="0.3"/>
    <row r="5207" customFormat="1" ht="13.5" x14ac:dyDescent="0.3"/>
    <row r="5208" customFormat="1" ht="13.5" x14ac:dyDescent="0.3"/>
    <row r="5209" customFormat="1" ht="13.5" x14ac:dyDescent="0.3"/>
    <row r="5210" customFormat="1" ht="13.5" x14ac:dyDescent="0.3"/>
    <row r="5211" customFormat="1" ht="13.5" x14ac:dyDescent="0.3"/>
    <row r="5212" customFormat="1" ht="13.5" x14ac:dyDescent="0.3"/>
    <row r="5213" customFormat="1" ht="13.5" x14ac:dyDescent="0.3"/>
    <row r="5214" customFormat="1" ht="13.5" x14ac:dyDescent="0.3"/>
    <row r="5215" customFormat="1" ht="13.5" x14ac:dyDescent="0.3"/>
    <row r="5216" customFormat="1" ht="13.5" x14ac:dyDescent="0.3"/>
    <row r="5217" customFormat="1" ht="13.5" x14ac:dyDescent="0.3"/>
    <row r="5218" customFormat="1" ht="13.5" x14ac:dyDescent="0.3"/>
    <row r="5219" customFormat="1" ht="13.5" x14ac:dyDescent="0.3"/>
    <row r="5220" customFormat="1" ht="13.5" x14ac:dyDescent="0.3"/>
    <row r="5221" customFormat="1" ht="13.5" x14ac:dyDescent="0.3"/>
    <row r="5222" customFormat="1" ht="13.5" x14ac:dyDescent="0.3"/>
    <row r="5223" customFormat="1" ht="13.5" x14ac:dyDescent="0.3"/>
    <row r="5224" customFormat="1" ht="13.5" x14ac:dyDescent="0.3"/>
    <row r="5225" customFormat="1" ht="13.5" x14ac:dyDescent="0.3"/>
    <row r="5226" customFormat="1" ht="13.5" x14ac:dyDescent="0.3"/>
    <row r="5227" customFormat="1" ht="13.5" x14ac:dyDescent="0.3"/>
    <row r="5228" customFormat="1" ht="13.5" x14ac:dyDescent="0.3"/>
    <row r="5229" customFormat="1" ht="13.5" x14ac:dyDescent="0.3"/>
    <row r="5230" customFormat="1" ht="13.5" x14ac:dyDescent="0.3"/>
    <row r="5231" customFormat="1" ht="13.5" x14ac:dyDescent="0.3"/>
    <row r="5232" customFormat="1" ht="13.5" x14ac:dyDescent="0.3"/>
    <row r="5233" customFormat="1" ht="13.5" x14ac:dyDescent="0.3"/>
    <row r="5234" customFormat="1" ht="13.5" x14ac:dyDescent="0.3"/>
    <row r="5235" customFormat="1" ht="13.5" x14ac:dyDescent="0.3"/>
    <row r="5236" customFormat="1" ht="13.5" x14ac:dyDescent="0.3"/>
    <row r="5237" customFormat="1" ht="13.5" x14ac:dyDescent="0.3"/>
    <row r="5238" customFormat="1" ht="13.5" x14ac:dyDescent="0.3"/>
    <row r="5239" customFormat="1" ht="13.5" x14ac:dyDescent="0.3"/>
    <row r="5240" customFormat="1" ht="13.5" x14ac:dyDescent="0.3"/>
    <row r="5241" customFormat="1" ht="13.5" x14ac:dyDescent="0.3"/>
    <row r="5242" customFormat="1" ht="13.5" x14ac:dyDescent="0.3"/>
    <row r="5243" customFormat="1" ht="13.5" x14ac:dyDescent="0.3"/>
    <row r="5244" customFormat="1" ht="13.5" x14ac:dyDescent="0.3"/>
    <row r="5245" customFormat="1" ht="13.5" x14ac:dyDescent="0.3"/>
    <row r="5246" customFormat="1" ht="13.5" x14ac:dyDescent="0.3"/>
    <row r="5247" customFormat="1" ht="13.5" x14ac:dyDescent="0.3"/>
    <row r="5248" customFormat="1" ht="13.5" x14ac:dyDescent="0.3"/>
    <row r="5249" customFormat="1" ht="13.5" x14ac:dyDescent="0.3"/>
    <row r="5250" customFormat="1" ht="13.5" x14ac:dyDescent="0.3"/>
    <row r="5251" customFormat="1" ht="13.5" x14ac:dyDescent="0.3"/>
    <row r="5252" customFormat="1" ht="13.5" x14ac:dyDescent="0.3"/>
    <row r="5253" customFormat="1" ht="13.5" x14ac:dyDescent="0.3"/>
    <row r="5254" customFormat="1" ht="13.5" x14ac:dyDescent="0.3"/>
    <row r="5255" customFormat="1" ht="13.5" x14ac:dyDescent="0.3"/>
    <row r="5256" customFormat="1" ht="13.5" x14ac:dyDescent="0.3"/>
    <row r="5257" customFormat="1" ht="13.5" x14ac:dyDescent="0.3"/>
    <row r="5258" customFormat="1" ht="13.5" x14ac:dyDescent="0.3"/>
    <row r="5259" customFormat="1" ht="13.5" x14ac:dyDescent="0.3"/>
    <row r="5260" customFormat="1" ht="13.5" x14ac:dyDescent="0.3"/>
    <row r="5261" customFormat="1" ht="13.5" x14ac:dyDescent="0.3"/>
    <row r="5262" customFormat="1" ht="13.5" x14ac:dyDescent="0.3"/>
    <row r="5263" customFormat="1" ht="13.5" x14ac:dyDescent="0.3"/>
    <row r="5264" customFormat="1" ht="13.5" x14ac:dyDescent="0.3"/>
    <row r="5265" customFormat="1" ht="13.5" x14ac:dyDescent="0.3"/>
    <row r="5266" customFormat="1" ht="13.5" x14ac:dyDescent="0.3"/>
    <row r="5267" customFormat="1" ht="13.5" x14ac:dyDescent="0.3"/>
    <row r="5268" customFormat="1" ht="13.5" x14ac:dyDescent="0.3"/>
    <row r="5269" customFormat="1" ht="13.5" x14ac:dyDescent="0.3"/>
    <row r="5270" customFormat="1" ht="13.5" x14ac:dyDescent="0.3"/>
    <row r="5271" customFormat="1" ht="13.5" x14ac:dyDescent="0.3"/>
    <row r="5272" customFormat="1" ht="13.5" x14ac:dyDescent="0.3"/>
    <row r="5273" customFormat="1" ht="13.5" x14ac:dyDescent="0.3"/>
    <row r="5274" customFormat="1" ht="13.5" x14ac:dyDescent="0.3"/>
    <row r="5275" customFormat="1" ht="13.5" x14ac:dyDescent="0.3"/>
    <row r="5276" customFormat="1" ht="13.5" x14ac:dyDescent="0.3"/>
    <row r="5277" customFormat="1" ht="13.5" x14ac:dyDescent="0.3"/>
    <row r="5278" customFormat="1" ht="13.5" x14ac:dyDescent="0.3"/>
    <row r="5279" customFormat="1" ht="13.5" x14ac:dyDescent="0.3"/>
    <row r="5280" customFormat="1" ht="13.5" x14ac:dyDescent="0.3"/>
    <row r="5281" customFormat="1" ht="13.5" x14ac:dyDescent="0.3"/>
    <row r="5282" customFormat="1" ht="13.5" x14ac:dyDescent="0.3"/>
    <row r="5283" customFormat="1" ht="13.5" x14ac:dyDescent="0.3"/>
    <row r="5284" customFormat="1" ht="13.5" x14ac:dyDescent="0.3"/>
    <row r="5285" customFormat="1" ht="13.5" x14ac:dyDescent="0.3"/>
    <row r="5286" customFormat="1" ht="13.5" x14ac:dyDescent="0.3"/>
    <row r="5287" customFormat="1" ht="13.5" x14ac:dyDescent="0.3"/>
    <row r="5288" customFormat="1" ht="13.5" x14ac:dyDescent="0.3"/>
    <row r="5289" customFormat="1" ht="13.5" x14ac:dyDescent="0.3"/>
    <row r="5290" customFormat="1" ht="13.5" x14ac:dyDescent="0.3"/>
    <row r="5291" customFormat="1" ht="13.5" x14ac:dyDescent="0.3"/>
    <row r="5292" customFormat="1" ht="13.5" x14ac:dyDescent="0.3"/>
    <row r="5293" customFormat="1" ht="13.5" x14ac:dyDescent="0.3"/>
    <row r="5294" customFormat="1" ht="13.5" x14ac:dyDescent="0.3"/>
    <row r="5295" customFormat="1" ht="13.5" x14ac:dyDescent="0.3"/>
    <row r="5296" customFormat="1" ht="13.5" x14ac:dyDescent="0.3"/>
    <row r="5297" customFormat="1" ht="13.5" x14ac:dyDescent="0.3"/>
    <row r="5298" customFormat="1" ht="13.5" x14ac:dyDescent="0.3"/>
    <row r="5299" customFormat="1" ht="13.5" x14ac:dyDescent="0.3"/>
    <row r="5300" customFormat="1" ht="13.5" x14ac:dyDescent="0.3"/>
    <row r="5301" customFormat="1" ht="13.5" x14ac:dyDescent="0.3"/>
    <row r="5302" customFormat="1" ht="13.5" x14ac:dyDescent="0.3"/>
    <row r="5303" customFormat="1" ht="13.5" x14ac:dyDescent="0.3"/>
    <row r="5304" customFormat="1" ht="13.5" x14ac:dyDescent="0.3"/>
    <row r="5305" customFormat="1" ht="13.5" x14ac:dyDescent="0.3"/>
    <row r="5306" customFormat="1" ht="13.5" x14ac:dyDescent="0.3"/>
    <row r="5307" customFormat="1" ht="13.5" x14ac:dyDescent="0.3"/>
    <row r="5308" customFormat="1" ht="13.5" x14ac:dyDescent="0.3"/>
    <row r="5309" customFormat="1" ht="13.5" x14ac:dyDescent="0.3"/>
    <row r="5310" customFormat="1" ht="13.5" x14ac:dyDescent="0.3"/>
    <row r="5311" customFormat="1" ht="13.5" x14ac:dyDescent="0.3"/>
    <row r="5312" customFormat="1" ht="13.5" x14ac:dyDescent="0.3"/>
    <row r="5313" customFormat="1" ht="13.5" x14ac:dyDescent="0.3"/>
    <row r="5314" customFormat="1" ht="13.5" x14ac:dyDescent="0.3"/>
    <row r="5315" customFormat="1" ht="13.5" x14ac:dyDescent="0.3"/>
    <row r="5316" customFormat="1" ht="13.5" x14ac:dyDescent="0.3"/>
    <row r="5317" customFormat="1" ht="13.5" x14ac:dyDescent="0.3"/>
    <row r="5318" customFormat="1" ht="13.5" x14ac:dyDescent="0.3"/>
    <row r="5319" customFormat="1" ht="13.5" x14ac:dyDescent="0.3"/>
    <row r="5320" customFormat="1" ht="13.5" x14ac:dyDescent="0.3"/>
    <row r="5321" customFormat="1" ht="13.5" x14ac:dyDescent="0.3"/>
    <row r="5322" customFormat="1" ht="13.5" x14ac:dyDescent="0.3"/>
    <row r="5323" customFormat="1" ht="13.5" x14ac:dyDescent="0.3"/>
    <row r="5324" customFormat="1" ht="13.5" x14ac:dyDescent="0.3"/>
    <row r="5325" customFormat="1" ht="13.5" x14ac:dyDescent="0.3"/>
    <row r="5326" customFormat="1" ht="13.5" x14ac:dyDescent="0.3"/>
    <row r="5327" customFormat="1" ht="13.5" x14ac:dyDescent="0.3"/>
    <row r="5328" customFormat="1" ht="13.5" x14ac:dyDescent="0.3"/>
    <row r="5329" customFormat="1" ht="13.5" x14ac:dyDescent="0.3"/>
    <row r="5330" customFormat="1" ht="13.5" x14ac:dyDescent="0.3"/>
    <row r="5331" customFormat="1" ht="13.5" x14ac:dyDescent="0.3"/>
    <row r="5332" customFormat="1" ht="13.5" x14ac:dyDescent="0.3"/>
    <row r="5333" customFormat="1" ht="13.5" x14ac:dyDescent="0.3"/>
    <row r="5334" customFormat="1" ht="13.5" x14ac:dyDescent="0.3"/>
    <row r="5335" customFormat="1" ht="13.5" x14ac:dyDescent="0.3"/>
    <row r="5336" customFormat="1" ht="13.5" x14ac:dyDescent="0.3"/>
    <row r="5337" customFormat="1" ht="13.5" x14ac:dyDescent="0.3"/>
    <row r="5338" customFormat="1" ht="13.5" x14ac:dyDescent="0.3"/>
    <row r="5339" customFormat="1" ht="13.5" x14ac:dyDescent="0.3"/>
    <row r="5340" customFormat="1" ht="13.5" x14ac:dyDescent="0.3"/>
    <row r="5341" customFormat="1" ht="13.5" x14ac:dyDescent="0.3"/>
    <row r="5342" customFormat="1" ht="13.5" x14ac:dyDescent="0.3"/>
    <row r="5343" customFormat="1" ht="13.5" x14ac:dyDescent="0.3"/>
    <row r="5344" customFormat="1" ht="13.5" x14ac:dyDescent="0.3"/>
    <row r="5345" customFormat="1" ht="13.5" x14ac:dyDescent="0.3"/>
    <row r="5346" customFormat="1" ht="13.5" x14ac:dyDescent="0.3"/>
    <row r="5347" customFormat="1" ht="13.5" x14ac:dyDescent="0.3"/>
    <row r="5348" customFormat="1" ht="13.5" x14ac:dyDescent="0.3"/>
    <row r="5349" customFormat="1" ht="13.5" x14ac:dyDescent="0.3"/>
    <row r="5350" customFormat="1" ht="13.5" x14ac:dyDescent="0.3"/>
    <row r="5351" customFormat="1" ht="13.5" x14ac:dyDescent="0.3"/>
    <row r="5352" customFormat="1" ht="13.5" x14ac:dyDescent="0.3"/>
    <row r="5353" customFormat="1" ht="13.5" x14ac:dyDescent="0.3"/>
    <row r="5354" customFormat="1" ht="13.5" x14ac:dyDescent="0.3"/>
    <row r="5355" customFormat="1" ht="13.5" x14ac:dyDescent="0.3"/>
    <row r="5356" customFormat="1" ht="13.5" x14ac:dyDescent="0.3"/>
    <row r="5357" customFormat="1" ht="13.5" x14ac:dyDescent="0.3"/>
    <row r="5358" customFormat="1" ht="13.5" x14ac:dyDescent="0.3"/>
    <row r="5359" customFormat="1" ht="13.5" x14ac:dyDescent="0.3"/>
    <row r="5360" customFormat="1" ht="13.5" x14ac:dyDescent="0.3"/>
    <row r="5361" customFormat="1" ht="13.5" x14ac:dyDescent="0.3"/>
    <row r="5362" customFormat="1" ht="13.5" x14ac:dyDescent="0.3"/>
    <row r="5363" customFormat="1" ht="13.5" x14ac:dyDescent="0.3"/>
    <row r="5364" customFormat="1" ht="13.5" x14ac:dyDescent="0.3"/>
    <row r="5365" customFormat="1" ht="13.5" x14ac:dyDescent="0.3"/>
    <row r="5366" customFormat="1" ht="13.5" x14ac:dyDescent="0.3"/>
    <row r="5367" customFormat="1" ht="13.5" x14ac:dyDescent="0.3"/>
    <row r="5368" customFormat="1" ht="13.5" x14ac:dyDescent="0.3"/>
    <row r="5369" customFormat="1" ht="13.5" x14ac:dyDescent="0.3"/>
    <row r="5370" customFormat="1" ht="13.5" x14ac:dyDescent="0.3"/>
    <row r="5371" customFormat="1" ht="13.5" x14ac:dyDescent="0.3"/>
    <row r="5372" customFormat="1" ht="13.5" x14ac:dyDescent="0.3"/>
    <row r="5373" customFormat="1" ht="13.5" x14ac:dyDescent="0.3"/>
    <row r="5374" customFormat="1" ht="13.5" x14ac:dyDescent="0.3"/>
    <row r="5375" customFormat="1" ht="13.5" x14ac:dyDescent="0.3"/>
    <row r="5376" customFormat="1" ht="13.5" x14ac:dyDescent="0.3"/>
    <row r="5377" customFormat="1" ht="13.5" x14ac:dyDescent="0.3"/>
    <row r="5378" customFormat="1" ht="13.5" x14ac:dyDescent="0.3"/>
    <row r="5379" customFormat="1" ht="13.5" x14ac:dyDescent="0.3"/>
    <row r="5380" customFormat="1" ht="13.5" x14ac:dyDescent="0.3"/>
    <row r="5381" customFormat="1" ht="13.5" x14ac:dyDescent="0.3"/>
    <row r="5382" customFormat="1" ht="13.5" x14ac:dyDescent="0.3"/>
    <row r="5383" customFormat="1" ht="13.5" x14ac:dyDescent="0.3"/>
    <row r="5384" customFormat="1" ht="13.5" x14ac:dyDescent="0.3"/>
    <row r="5385" customFormat="1" ht="13.5" x14ac:dyDescent="0.3"/>
    <row r="5386" customFormat="1" ht="13.5" x14ac:dyDescent="0.3"/>
    <row r="5387" customFormat="1" ht="13.5" x14ac:dyDescent="0.3"/>
    <row r="5388" customFormat="1" ht="13.5" x14ac:dyDescent="0.3"/>
    <row r="5389" customFormat="1" ht="13.5" x14ac:dyDescent="0.3"/>
    <row r="5390" customFormat="1" ht="13.5" x14ac:dyDescent="0.3"/>
    <row r="5391" customFormat="1" ht="13.5" x14ac:dyDescent="0.3"/>
    <row r="5392" customFormat="1" ht="13.5" x14ac:dyDescent="0.3"/>
    <row r="5393" customFormat="1" ht="13.5" x14ac:dyDescent="0.3"/>
    <row r="5394" customFormat="1" ht="13.5" x14ac:dyDescent="0.3"/>
    <row r="5395" customFormat="1" ht="13.5" x14ac:dyDescent="0.3"/>
    <row r="5396" customFormat="1" ht="13.5" x14ac:dyDescent="0.3"/>
    <row r="5397" customFormat="1" ht="13.5" x14ac:dyDescent="0.3"/>
    <row r="5398" customFormat="1" ht="13.5" x14ac:dyDescent="0.3"/>
    <row r="5399" customFormat="1" ht="13.5" x14ac:dyDescent="0.3"/>
    <row r="5400" customFormat="1" ht="13.5" x14ac:dyDescent="0.3"/>
    <row r="5401" customFormat="1" ht="13.5" x14ac:dyDescent="0.3"/>
    <row r="5402" customFormat="1" ht="13.5" x14ac:dyDescent="0.3"/>
    <row r="5403" customFormat="1" ht="13.5" x14ac:dyDescent="0.3"/>
    <row r="5404" customFormat="1" ht="13.5" x14ac:dyDescent="0.3"/>
    <row r="5405" customFormat="1" ht="13.5" x14ac:dyDescent="0.3"/>
    <row r="5406" customFormat="1" ht="13.5" x14ac:dyDescent="0.3"/>
    <row r="5407" customFormat="1" ht="13.5" x14ac:dyDescent="0.3"/>
    <row r="5408" customFormat="1" ht="13.5" x14ac:dyDescent="0.3"/>
    <row r="5409" customFormat="1" ht="13.5" x14ac:dyDescent="0.3"/>
    <row r="5410" customFormat="1" ht="13.5" x14ac:dyDescent="0.3"/>
    <row r="5411" customFormat="1" ht="13.5" x14ac:dyDescent="0.3"/>
    <row r="5412" customFormat="1" ht="13.5" x14ac:dyDescent="0.3"/>
    <row r="5413" customFormat="1" ht="13.5" x14ac:dyDescent="0.3"/>
    <row r="5414" customFormat="1" ht="13.5" x14ac:dyDescent="0.3"/>
    <row r="5415" customFormat="1" ht="13.5" x14ac:dyDescent="0.3"/>
    <row r="5416" customFormat="1" ht="13.5" x14ac:dyDescent="0.3"/>
    <row r="5417" customFormat="1" ht="13.5" x14ac:dyDescent="0.3"/>
    <row r="5418" customFormat="1" ht="13.5" x14ac:dyDescent="0.3"/>
    <row r="5419" customFormat="1" ht="13.5" x14ac:dyDescent="0.3"/>
    <row r="5420" customFormat="1" ht="13.5" x14ac:dyDescent="0.3"/>
    <row r="5421" customFormat="1" ht="13.5" x14ac:dyDescent="0.3"/>
    <row r="5422" customFormat="1" ht="13.5" x14ac:dyDescent="0.3"/>
    <row r="5423" customFormat="1" ht="13.5" x14ac:dyDescent="0.3"/>
    <row r="5424" customFormat="1" ht="13.5" x14ac:dyDescent="0.3"/>
    <row r="5425" customFormat="1" ht="13.5" x14ac:dyDescent="0.3"/>
    <row r="5426" customFormat="1" ht="13.5" x14ac:dyDescent="0.3"/>
    <row r="5427" customFormat="1" ht="13.5" x14ac:dyDescent="0.3"/>
    <row r="5428" customFormat="1" ht="13.5" x14ac:dyDescent="0.3"/>
    <row r="5429" customFormat="1" ht="13.5" x14ac:dyDescent="0.3"/>
    <row r="5430" customFormat="1" ht="13.5" x14ac:dyDescent="0.3"/>
    <row r="5431" customFormat="1" ht="13.5" x14ac:dyDescent="0.3"/>
    <row r="5432" customFormat="1" ht="13.5" x14ac:dyDescent="0.3"/>
    <row r="5433" customFormat="1" ht="13.5" x14ac:dyDescent="0.3"/>
    <row r="5434" customFormat="1" ht="13.5" x14ac:dyDescent="0.3"/>
    <row r="5435" customFormat="1" ht="13.5" x14ac:dyDescent="0.3"/>
    <row r="5436" customFormat="1" ht="13.5" x14ac:dyDescent="0.3"/>
    <row r="5437" customFormat="1" ht="13.5" x14ac:dyDescent="0.3"/>
    <row r="5438" customFormat="1" ht="13.5" x14ac:dyDescent="0.3"/>
    <row r="5439" customFormat="1" ht="13.5" x14ac:dyDescent="0.3"/>
    <row r="5440" customFormat="1" ht="13.5" x14ac:dyDescent="0.3"/>
    <row r="5441" customFormat="1" ht="13.5" x14ac:dyDescent="0.3"/>
    <row r="5442" customFormat="1" ht="13.5" x14ac:dyDescent="0.3"/>
    <row r="5443" customFormat="1" ht="13.5" x14ac:dyDescent="0.3"/>
    <row r="5444" customFormat="1" ht="13.5" x14ac:dyDescent="0.3"/>
    <row r="5445" customFormat="1" ht="13.5" x14ac:dyDescent="0.3"/>
    <row r="5446" customFormat="1" ht="13.5" x14ac:dyDescent="0.3"/>
    <row r="5447" customFormat="1" ht="13.5" x14ac:dyDescent="0.3"/>
    <row r="5448" customFormat="1" ht="13.5" x14ac:dyDescent="0.3"/>
    <row r="5449" customFormat="1" ht="13.5" x14ac:dyDescent="0.3"/>
    <row r="5450" customFormat="1" ht="13.5" x14ac:dyDescent="0.3"/>
    <row r="5451" customFormat="1" ht="13.5" x14ac:dyDescent="0.3"/>
    <row r="5452" customFormat="1" ht="13.5" x14ac:dyDescent="0.3"/>
    <row r="5453" customFormat="1" ht="13.5" x14ac:dyDescent="0.3"/>
    <row r="5454" customFormat="1" ht="13.5" x14ac:dyDescent="0.3"/>
    <row r="5455" customFormat="1" ht="13.5" x14ac:dyDescent="0.3"/>
    <row r="5456" customFormat="1" ht="13.5" x14ac:dyDescent="0.3"/>
    <row r="5457" customFormat="1" ht="13.5" x14ac:dyDescent="0.3"/>
    <row r="5458" customFormat="1" ht="13.5" x14ac:dyDescent="0.3"/>
    <row r="5459" customFormat="1" ht="13.5" x14ac:dyDescent="0.3"/>
    <row r="5460" customFormat="1" ht="13.5" x14ac:dyDescent="0.3"/>
    <row r="5461" customFormat="1" ht="13.5" x14ac:dyDescent="0.3"/>
    <row r="5462" customFormat="1" ht="13.5" x14ac:dyDescent="0.3"/>
    <row r="5463" customFormat="1" ht="13.5" x14ac:dyDescent="0.3"/>
    <row r="5464" customFormat="1" ht="13.5" x14ac:dyDescent="0.3"/>
    <row r="5465" customFormat="1" ht="13.5" x14ac:dyDescent="0.3"/>
    <row r="5466" customFormat="1" ht="13.5" x14ac:dyDescent="0.3"/>
    <row r="5467" customFormat="1" ht="13.5" x14ac:dyDescent="0.3"/>
    <row r="5468" customFormat="1" ht="13.5" x14ac:dyDescent="0.3"/>
    <row r="5469" customFormat="1" ht="13.5" x14ac:dyDescent="0.3"/>
    <row r="5470" customFormat="1" ht="13.5" x14ac:dyDescent="0.3"/>
    <row r="5471" customFormat="1" ht="13.5" x14ac:dyDescent="0.3"/>
    <row r="5472" customFormat="1" ht="13.5" x14ac:dyDescent="0.3"/>
    <row r="5473" customFormat="1" ht="13.5" x14ac:dyDescent="0.3"/>
    <row r="5474" customFormat="1" ht="13.5" x14ac:dyDescent="0.3"/>
    <row r="5475" customFormat="1" ht="13.5" x14ac:dyDescent="0.3"/>
    <row r="5476" customFormat="1" ht="13.5" x14ac:dyDescent="0.3"/>
    <row r="5477" customFormat="1" ht="13.5" x14ac:dyDescent="0.3"/>
    <row r="5478" customFormat="1" ht="13.5" x14ac:dyDescent="0.3"/>
    <row r="5479" customFormat="1" ht="13.5" x14ac:dyDescent="0.3"/>
    <row r="5480" customFormat="1" ht="13.5" x14ac:dyDescent="0.3"/>
    <row r="5481" customFormat="1" ht="13.5" x14ac:dyDescent="0.3"/>
    <row r="5482" customFormat="1" ht="13.5" x14ac:dyDescent="0.3"/>
    <row r="5483" customFormat="1" ht="13.5" x14ac:dyDescent="0.3"/>
    <row r="5484" customFormat="1" ht="13.5" x14ac:dyDescent="0.3"/>
    <row r="5485" customFormat="1" ht="13.5" x14ac:dyDescent="0.3"/>
    <row r="5486" customFormat="1" ht="13.5" x14ac:dyDescent="0.3"/>
    <row r="5487" customFormat="1" ht="13.5" x14ac:dyDescent="0.3"/>
    <row r="5488" customFormat="1" ht="13.5" x14ac:dyDescent="0.3"/>
    <row r="5489" customFormat="1" ht="13.5" x14ac:dyDescent="0.3"/>
    <row r="5490" customFormat="1" ht="13.5" x14ac:dyDescent="0.3"/>
    <row r="5491" customFormat="1" ht="13.5" x14ac:dyDescent="0.3"/>
    <row r="5492" customFormat="1" ht="13.5" x14ac:dyDescent="0.3"/>
    <row r="5493" customFormat="1" ht="13.5" x14ac:dyDescent="0.3"/>
    <row r="5494" customFormat="1" ht="13.5" x14ac:dyDescent="0.3"/>
    <row r="5495" customFormat="1" ht="13.5" x14ac:dyDescent="0.3"/>
    <row r="5496" customFormat="1" ht="13.5" x14ac:dyDescent="0.3"/>
    <row r="5497" customFormat="1" ht="13.5" x14ac:dyDescent="0.3"/>
    <row r="5498" customFormat="1" ht="13.5" x14ac:dyDescent="0.3"/>
    <row r="5499" customFormat="1" ht="13.5" x14ac:dyDescent="0.3"/>
    <row r="5500" customFormat="1" ht="13.5" x14ac:dyDescent="0.3"/>
    <row r="5501" customFormat="1" ht="13.5" x14ac:dyDescent="0.3"/>
    <row r="5502" customFormat="1" ht="13.5" x14ac:dyDescent="0.3"/>
    <row r="5503" customFormat="1" ht="13.5" x14ac:dyDescent="0.3"/>
    <row r="5504" customFormat="1" ht="13.5" x14ac:dyDescent="0.3"/>
    <row r="5505" customFormat="1" ht="13.5" x14ac:dyDescent="0.3"/>
    <row r="5506" customFormat="1" ht="13.5" x14ac:dyDescent="0.3"/>
    <row r="5507" customFormat="1" ht="13.5" x14ac:dyDescent="0.3"/>
    <row r="5508" customFormat="1" ht="13.5" x14ac:dyDescent="0.3"/>
    <row r="5509" customFormat="1" ht="13.5" x14ac:dyDescent="0.3"/>
    <row r="5510" customFormat="1" ht="13.5" x14ac:dyDescent="0.3"/>
    <row r="5511" customFormat="1" ht="13.5" x14ac:dyDescent="0.3"/>
    <row r="5512" customFormat="1" ht="13.5" x14ac:dyDescent="0.3"/>
    <row r="5513" customFormat="1" ht="13.5" x14ac:dyDescent="0.3"/>
    <row r="5514" customFormat="1" ht="13.5" x14ac:dyDescent="0.3"/>
    <row r="5515" customFormat="1" ht="13.5" x14ac:dyDescent="0.3"/>
    <row r="5516" customFormat="1" ht="13.5" x14ac:dyDescent="0.3"/>
    <row r="5517" customFormat="1" ht="13.5" x14ac:dyDescent="0.3"/>
    <row r="5518" customFormat="1" ht="13.5" x14ac:dyDescent="0.3"/>
    <row r="5519" customFormat="1" ht="13.5" x14ac:dyDescent="0.3"/>
    <row r="5520" customFormat="1" ht="13.5" x14ac:dyDescent="0.3"/>
    <row r="5521" customFormat="1" ht="13.5" x14ac:dyDescent="0.3"/>
    <row r="5522" customFormat="1" ht="13.5" x14ac:dyDescent="0.3"/>
    <row r="5523" customFormat="1" ht="13.5" x14ac:dyDescent="0.3"/>
    <row r="5524" customFormat="1" ht="13.5" x14ac:dyDescent="0.3"/>
    <row r="5525" customFormat="1" ht="13.5" x14ac:dyDescent="0.3"/>
    <row r="5526" customFormat="1" ht="13.5" x14ac:dyDescent="0.3"/>
    <row r="5527" customFormat="1" ht="13.5" x14ac:dyDescent="0.3"/>
    <row r="5528" customFormat="1" ht="13.5" x14ac:dyDescent="0.3"/>
    <row r="5529" customFormat="1" ht="13.5" x14ac:dyDescent="0.3"/>
    <row r="5530" customFormat="1" ht="13.5" x14ac:dyDescent="0.3"/>
    <row r="5531" customFormat="1" ht="13.5" x14ac:dyDescent="0.3"/>
    <row r="5532" customFormat="1" ht="13.5" x14ac:dyDescent="0.3"/>
    <row r="5533" customFormat="1" ht="13.5" x14ac:dyDescent="0.3"/>
    <row r="5534" customFormat="1" ht="13.5" x14ac:dyDescent="0.3"/>
    <row r="5535" customFormat="1" ht="13.5" x14ac:dyDescent="0.3"/>
    <row r="5536" customFormat="1" ht="13.5" x14ac:dyDescent="0.3"/>
    <row r="5537" customFormat="1" ht="13.5" x14ac:dyDescent="0.3"/>
    <row r="5538" customFormat="1" ht="13.5" x14ac:dyDescent="0.3"/>
    <row r="5539" customFormat="1" ht="13.5" x14ac:dyDescent="0.3"/>
    <row r="5540" customFormat="1" ht="13.5" x14ac:dyDescent="0.3"/>
    <row r="5541" customFormat="1" ht="13.5" x14ac:dyDescent="0.3"/>
    <row r="5542" customFormat="1" ht="13.5" x14ac:dyDescent="0.3"/>
    <row r="5543" customFormat="1" ht="13.5" x14ac:dyDescent="0.3"/>
    <row r="5544" customFormat="1" ht="13.5" x14ac:dyDescent="0.3"/>
    <row r="5545" customFormat="1" ht="13.5" x14ac:dyDescent="0.3"/>
    <row r="5546" customFormat="1" ht="13.5" x14ac:dyDescent="0.3"/>
    <row r="5547" customFormat="1" ht="13.5" x14ac:dyDescent="0.3"/>
    <row r="5548" customFormat="1" ht="13.5" x14ac:dyDescent="0.3"/>
    <row r="5549" customFormat="1" ht="13.5" x14ac:dyDescent="0.3"/>
    <row r="5550" customFormat="1" ht="13.5" x14ac:dyDescent="0.3"/>
    <row r="5551" customFormat="1" ht="13.5" x14ac:dyDescent="0.3"/>
    <row r="5552" customFormat="1" ht="13.5" x14ac:dyDescent="0.3"/>
    <row r="5553" customFormat="1" ht="13.5" x14ac:dyDescent="0.3"/>
    <row r="5554" customFormat="1" ht="13.5" x14ac:dyDescent="0.3"/>
    <row r="5555" customFormat="1" ht="13.5" x14ac:dyDescent="0.3"/>
    <row r="5556" customFormat="1" ht="13.5" x14ac:dyDescent="0.3"/>
    <row r="5557" customFormat="1" ht="13.5" x14ac:dyDescent="0.3"/>
    <row r="5558" customFormat="1" ht="13.5" x14ac:dyDescent="0.3"/>
    <row r="5559" customFormat="1" ht="13.5" x14ac:dyDescent="0.3"/>
    <row r="5560" customFormat="1" ht="13.5" x14ac:dyDescent="0.3"/>
    <row r="5561" customFormat="1" ht="13.5" x14ac:dyDescent="0.3"/>
    <row r="5562" customFormat="1" ht="13.5" x14ac:dyDescent="0.3"/>
    <row r="5563" customFormat="1" ht="13.5" x14ac:dyDescent="0.3"/>
    <row r="5564" customFormat="1" ht="13.5" x14ac:dyDescent="0.3"/>
    <row r="5565" customFormat="1" ht="13.5" x14ac:dyDescent="0.3"/>
    <row r="5566" customFormat="1" ht="13.5" x14ac:dyDescent="0.3"/>
    <row r="5567" customFormat="1" ht="13.5" x14ac:dyDescent="0.3"/>
    <row r="5568" customFormat="1" ht="13.5" x14ac:dyDescent="0.3"/>
    <row r="5569" customFormat="1" ht="13.5" x14ac:dyDescent="0.3"/>
    <row r="5570" customFormat="1" ht="13.5" x14ac:dyDescent="0.3"/>
    <row r="5571" customFormat="1" ht="13.5" x14ac:dyDescent="0.3"/>
    <row r="5572" customFormat="1" ht="13.5" x14ac:dyDescent="0.3"/>
    <row r="5573" customFormat="1" ht="13.5" x14ac:dyDescent="0.3"/>
    <row r="5574" customFormat="1" ht="13.5" x14ac:dyDescent="0.3"/>
    <row r="5575" customFormat="1" ht="13.5" x14ac:dyDescent="0.3"/>
    <row r="5576" customFormat="1" ht="13.5" x14ac:dyDescent="0.3"/>
    <row r="5577" customFormat="1" ht="13.5" x14ac:dyDescent="0.3"/>
    <row r="5578" customFormat="1" ht="13.5" x14ac:dyDescent="0.3"/>
    <row r="5579" customFormat="1" ht="13.5" x14ac:dyDescent="0.3"/>
    <row r="5580" customFormat="1" ht="13.5" x14ac:dyDescent="0.3"/>
    <row r="5581" customFormat="1" ht="13.5" x14ac:dyDescent="0.3"/>
    <row r="5582" customFormat="1" ht="13.5" x14ac:dyDescent="0.3"/>
    <row r="5583" customFormat="1" ht="13.5" x14ac:dyDescent="0.3"/>
    <row r="5584" customFormat="1" ht="13.5" x14ac:dyDescent="0.3"/>
    <row r="5585" customFormat="1" ht="13.5" x14ac:dyDescent="0.3"/>
    <row r="5586" customFormat="1" ht="13.5" x14ac:dyDescent="0.3"/>
    <row r="5587" customFormat="1" ht="13.5" x14ac:dyDescent="0.3"/>
    <row r="5588" customFormat="1" ht="13.5" x14ac:dyDescent="0.3"/>
    <row r="5589" customFormat="1" ht="13.5" x14ac:dyDescent="0.3"/>
    <row r="5590" customFormat="1" ht="13.5" x14ac:dyDescent="0.3"/>
    <row r="5591" customFormat="1" ht="13.5" x14ac:dyDescent="0.3"/>
    <row r="5592" customFormat="1" ht="13.5" x14ac:dyDescent="0.3"/>
    <row r="5593" customFormat="1" ht="13.5" x14ac:dyDescent="0.3"/>
    <row r="5594" customFormat="1" ht="13.5" x14ac:dyDescent="0.3"/>
    <row r="5595" customFormat="1" ht="13.5" x14ac:dyDescent="0.3"/>
    <row r="5596" customFormat="1" ht="13.5" x14ac:dyDescent="0.3"/>
    <row r="5597" customFormat="1" ht="13.5" x14ac:dyDescent="0.3"/>
    <row r="5598" customFormat="1" ht="13.5" x14ac:dyDescent="0.3"/>
    <row r="5599" customFormat="1" ht="13.5" x14ac:dyDescent="0.3"/>
    <row r="5600" customFormat="1" ht="13.5" x14ac:dyDescent="0.3"/>
    <row r="5601" customFormat="1" ht="13.5" x14ac:dyDescent="0.3"/>
    <row r="5602" customFormat="1" ht="13.5" x14ac:dyDescent="0.3"/>
    <row r="5603" customFormat="1" ht="13.5" x14ac:dyDescent="0.3"/>
    <row r="5604" customFormat="1" ht="13.5" x14ac:dyDescent="0.3"/>
    <row r="5605" customFormat="1" ht="13.5" x14ac:dyDescent="0.3"/>
    <row r="5606" customFormat="1" ht="13.5" x14ac:dyDescent="0.3"/>
    <row r="5607" customFormat="1" ht="13.5" x14ac:dyDescent="0.3"/>
    <row r="5608" customFormat="1" ht="13.5" x14ac:dyDescent="0.3"/>
    <row r="5609" customFormat="1" ht="13.5" x14ac:dyDescent="0.3"/>
    <row r="5610" customFormat="1" ht="13.5" x14ac:dyDescent="0.3"/>
    <row r="5611" customFormat="1" ht="13.5" x14ac:dyDescent="0.3"/>
    <row r="5612" customFormat="1" ht="13.5" x14ac:dyDescent="0.3"/>
    <row r="5613" customFormat="1" ht="13.5" x14ac:dyDescent="0.3"/>
    <row r="5614" customFormat="1" ht="13.5" x14ac:dyDescent="0.3"/>
    <row r="5615" customFormat="1" ht="13.5" x14ac:dyDescent="0.3"/>
    <row r="5616" customFormat="1" ht="13.5" x14ac:dyDescent="0.3"/>
    <row r="5617" customFormat="1" ht="13.5" x14ac:dyDescent="0.3"/>
    <row r="5618" customFormat="1" ht="13.5" x14ac:dyDescent="0.3"/>
    <row r="5619" customFormat="1" ht="13.5" x14ac:dyDescent="0.3"/>
    <row r="5620" customFormat="1" ht="13.5" x14ac:dyDescent="0.3"/>
    <row r="5621" customFormat="1" ht="13.5" x14ac:dyDescent="0.3"/>
    <row r="5622" customFormat="1" ht="13.5" x14ac:dyDescent="0.3"/>
    <row r="5623" customFormat="1" ht="13.5" x14ac:dyDescent="0.3"/>
    <row r="5624" customFormat="1" ht="13.5" x14ac:dyDescent="0.3"/>
    <row r="5625" customFormat="1" ht="13.5" x14ac:dyDescent="0.3"/>
    <row r="5626" customFormat="1" ht="13.5" x14ac:dyDescent="0.3"/>
    <row r="5627" customFormat="1" ht="13.5" x14ac:dyDescent="0.3"/>
    <row r="5628" customFormat="1" ht="13.5" x14ac:dyDescent="0.3"/>
    <row r="5629" customFormat="1" ht="13.5" x14ac:dyDescent="0.3"/>
    <row r="5630" customFormat="1" ht="13.5" x14ac:dyDescent="0.3"/>
    <row r="5631" customFormat="1" ht="13.5" x14ac:dyDescent="0.3"/>
    <row r="5632" customFormat="1" ht="13.5" x14ac:dyDescent="0.3"/>
    <row r="5633" customFormat="1" ht="13.5" x14ac:dyDescent="0.3"/>
    <row r="5634" customFormat="1" ht="13.5" x14ac:dyDescent="0.3"/>
    <row r="5635" customFormat="1" ht="13.5" x14ac:dyDescent="0.3"/>
    <row r="5636" customFormat="1" ht="13.5" x14ac:dyDescent="0.3"/>
    <row r="5637" customFormat="1" ht="13.5" x14ac:dyDescent="0.3"/>
    <row r="5638" customFormat="1" ht="13.5" x14ac:dyDescent="0.3"/>
    <row r="5639" customFormat="1" ht="13.5" x14ac:dyDescent="0.3"/>
    <row r="5640" customFormat="1" ht="13.5" x14ac:dyDescent="0.3"/>
    <row r="5641" customFormat="1" ht="13.5" x14ac:dyDescent="0.3"/>
    <row r="5642" customFormat="1" ht="13.5" x14ac:dyDescent="0.3"/>
    <row r="5643" customFormat="1" ht="13.5" x14ac:dyDescent="0.3"/>
    <row r="5644" customFormat="1" ht="13.5" x14ac:dyDescent="0.3"/>
    <row r="5645" customFormat="1" ht="13.5" x14ac:dyDescent="0.3"/>
    <row r="5646" customFormat="1" ht="13.5" x14ac:dyDescent="0.3"/>
    <row r="5647" customFormat="1" ht="13.5" x14ac:dyDescent="0.3"/>
    <row r="5648" customFormat="1" ht="13.5" x14ac:dyDescent="0.3"/>
    <row r="5649" customFormat="1" ht="13.5" x14ac:dyDescent="0.3"/>
    <row r="5650" customFormat="1" ht="13.5" x14ac:dyDescent="0.3"/>
    <row r="5651" customFormat="1" ht="13.5" x14ac:dyDescent="0.3"/>
    <row r="5652" customFormat="1" ht="13.5" x14ac:dyDescent="0.3"/>
    <row r="5653" customFormat="1" ht="13.5" x14ac:dyDescent="0.3"/>
    <row r="5654" customFormat="1" ht="13.5" x14ac:dyDescent="0.3"/>
    <row r="5655" customFormat="1" ht="13.5" x14ac:dyDescent="0.3"/>
    <row r="5656" customFormat="1" ht="13.5" x14ac:dyDescent="0.3"/>
    <row r="5657" customFormat="1" ht="13.5" x14ac:dyDescent="0.3"/>
    <row r="5658" customFormat="1" ht="13.5" x14ac:dyDescent="0.3"/>
    <row r="5659" customFormat="1" ht="13.5" x14ac:dyDescent="0.3"/>
    <row r="5660" customFormat="1" ht="13.5" x14ac:dyDescent="0.3"/>
    <row r="5661" customFormat="1" ht="13.5" x14ac:dyDescent="0.3"/>
    <row r="5662" customFormat="1" ht="13.5" x14ac:dyDescent="0.3"/>
    <row r="5663" customFormat="1" ht="13.5" x14ac:dyDescent="0.3"/>
    <row r="5664" customFormat="1" ht="13.5" x14ac:dyDescent="0.3"/>
    <row r="5665" customFormat="1" ht="13.5" x14ac:dyDescent="0.3"/>
    <row r="5666" customFormat="1" ht="13.5" x14ac:dyDescent="0.3"/>
    <row r="5667" customFormat="1" ht="13.5" x14ac:dyDescent="0.3"/>
    <row r="5668" customFormat="1" ht="13.5" x14ac:dyDescent="0.3"/>
    <row r="5669" customFormat="1" ht="13.5" x14ac:dyDescent="0.3"/>
    <row r="5670" customFormat="1" ht="13.5" x14ac:dyDescent="0.3"/>
    <row r="5671" customFormat="1" ht="13.5" x14ac:dyDescent="0.3"/>
    <row r="5672" customFormat="1" ht="13.5" x14ac:dyDescent="0.3"/>
    <row r="5673" customFormat="1" ht="13.5" x14ac:dyDescent="0.3"/>
    <row r="5674" customFormat="1" ht="13.5" x14ac:dyDescent="0.3"/>
    <row r="5675" customFormat="1" ht="13.5" x14ac:dyDescent="0.3"/>
    <row r="5676" customFormat="1" ht="13.5" x14ac:dyDescent="0.3"/>
    <row r="5677" customFormat="1" ht="13.5" x14ac:dyDescent="0.3"/>
    <row r="5678" customFormat="1" ht="13.5" x14ac:dyDescent="0.3"/>
    <row r="5679" customFormat="1" ht="13.5" x14ac:dyDescent="0.3"/>
    <row r="5680" customFormat="1" ht="13.5" x14ac:dyDescent="0.3"/>
    <row r="5681" customFormat="1" ht="13.5" x14ac:dyDescent="0.3"/>
    <row r="5682" customFormat="1" ht="13.5" x14ac:dyDescent="0.3"/>
    <row r="5683" customFormat="1" ht="13.5" x14ac:dyDescent="0.3"/>
    <row r="5684" customFormat="1" ht="13.5" x14ac:dyDescent="0.3"/>
    <row r="5685" customFormat="1" ht="13.5" x14ac:dyDescent="0.3"/>
    <row r="5686" customFormat="1" ht="13.5" x14ac:dyDescent="0.3"/>
    <row r="5687" customFormat="1" ht="13.5" x14ac:dyDescent="0.3"/>
    <row r="5688" customFormat="1" ht="13.5" x14ac:dyDescent="0.3"/>
    <row r="5689" customFormat="1" ht="13.5" x14ac:dyDescent="0.3"/>
    <row r="5690" customFormat="1" ht="13.5" x14ac:dyDescent="0.3"/>
    <row r="5691" customFormat="1" ht="13.5" x14ac:dyDescent="0.3"/>
    <row r="5692" customFormat="1" ht="13.5" x14ac:dyDescent="0.3"/>
    <row r="5693" customFormat="1" ht="13.5" x14ac:dyDescent="0.3"/>
    <row r="5694" customFormat="1" ht="13.5" x14ac:dyDescent="0.3"/>
    <row r="5695" customFormat="1" ht="13.5" x14ac:dyDescent="0.3"/>
    <row r="5696" customFormat="1" ht="13.5" x14ac:dyDescent="0.3"/>
    <row r="5697" customFormat="1" ht="13.5" x14ac:dyDescent="0.3"/>
    <row r="5698" customFormat="1" ht="13.5" x14ac:dyDescent="0.3"/>
    <row r="5699" customFormat="1" ht="13.5" x14ac:dyDescent="0.3"/>
    <row r="5700" customFormat="1" ht="13.5" x14ac:dyDescent="0.3"/>
    <row r="5701" customFormat="1" ht="13.5" x14ac:dyDescent="0.3"/>
    <row r="5702" customFormat="1" ht="13.5" x14ac:dyDescent="0.3"/>
    <row r="5703" customFormat="1" ht="13.5" x14ac:dyDescent="0.3"/>
    <row r="5704" customFormat="1" ht="13.5" x14ac:dyDescent="0.3"/>
    <row r="5705" customFormat="1" ht="13.5" x14ac:dyDescent="0.3"/>
    <row r="5706" customFormat="1" ht="13.5" x14ac:dyDescent="0.3"/>
    <row r="5707" customFormat="1" ht="13.5" x14ac:dyDescent="0.3"/>
    <row r="5708" customFormat="1" ht="13.5" x14ac:dyDescent="0.3"/>
    <row r="5709" customFormat="1" ht="13.5" x14ac:dyDescent="0.3"/>
    <row r="5710" customFormat="1" ht="13.5" x14ac:dyDescent="0.3"/>
    <row r="5711" customFormat="1" ht="13.5" x14ac:dyDescent="0.3"/>
    <row r="5712" customFormat="1" ht="13.5" x14ac:dyDescent="0.3"/>
    <row r="5713" customFormat="1" ht="13.5" x14ac:dyDescent="0.3"/>
    <row r="5714" customFormat="1" ht="13.5" x14ac:dyDescent="0.3"/>
    <row r="5715" customFormat="1" ht="13.5" x14ac:dyDescent="0.3"/>
    <row r="5716" customFormat="1" ht="13.5" x14ac:dyDescent="0.3"/>
    <row r="5717" customFormat="1" ht="13.5" x14ac:dyDescent="0.3"/>
    <row r="5718" customFormat="1" ht="13.5" x14ac:dyDescent="0.3"/>
    <row r="5719" customFormat="1" ht="13.5" x14ac:dyDescent="0.3"/>
    <row r="5720" customFormat="1" ht="13.5" x14ac:dyDescent="0.3"/>
    <row r="5721" customFormat="1" ht="13.5" x14ac:dyDescent="0.3"/>
    <row r="5722" customFormat="1" ht="13.5" x14ac:dyDescent="0.3"/>
    <row r="5723" customFormat="1" ht="13.5" x14ac:dyDescent="0.3"/>
    <row r="5724" customFormat="1" ht="13.5" x14ac:dyDescent="0.3"/>
    <row r="5725" customFormat="1" ht="13.5" x14ac:dyDescent="0.3"/>
    <row r="5726" customFormat="1" ht="13.5" x14ac:dyDescent="0.3"/>
    <row r="5727" customFormat="1" ht="13.5" x14ac:dyDescent="0.3"/>
    <row r="5728" customFormat="1" ht="13.5" x14ac:dyDescent="0.3"/>
    <row r="5729" customFormat="1" ht="13.5" x14ac:dyDescent="0.3"/>
    <row r="5730" customFormat="1" ht="13.5" x14ac:dyDescent="0.3"/>
    <row r="5731" customFormat="1" ht="13.5" x14ac:dyDescent="0.3"/>
    <row r="5732" customFormat="1" ht="13.5" x14ac:dyDescent="0.3"/>
    <row r="5733" customFormat="1" ht="13.5" x14ac:dyDescent="0.3"/>
    <row r="5734" customFormat="1" ht="13.5" x14ac:dyDescent="0.3"/>
    <row r="5735" customFormat="1" ht="13.5" x14ac:dyDescent="0.3"/>
    <row r="5736" customFormat="1" ht="13.5" x14ac:dyDescent="0.3"/>
    <row r="5737" customFormat="1" ht="13.5" x14ac:dyDescent="0.3"/>
    <row r="5738" customFormat="1" ht="13.5" x14ac:dyDescent="0.3"/>
    <row r="5739" customFormat="1" ht="13.5" x14ac:dyDescent="0.3"/>
    <row r="5740" customFormat="1" ht="13.5" x14ac:dyDescent="0.3"/>
    <row r="5741" customFormat="1" ht="13.5" x14ac:dyDescent="0.3"/>
    <row r="5742" customFormat="1" ht="13.5" x14ac:dyDescent="0.3"/>
    <row r="5743" customFormat="1" ht="13.5" x14ac:dyDescent="0.3"/>
    <row r="5744" customFormat="1" ht="13.5" x14ac:dyDescent="0.3"/>
    <row r="5745" customFormat="1" ht="13.5" x14ac:dyDescent="0.3"/>
    <row r="5746" customFormat="1" ht="13.5" x14ac:dyDescent="0.3"/>
    <row r="5747" customFormat="1" ht="13.5" x14ac:dyDescent="0.3"/>
    <row r="5748" customFormat="1" ht="13.5" x14ac:dyDescent="0.3"/>
    <row r="5749" customFormat="1" ht="13.5" x14ac:dyDescent="0.3"/>
    <row r="5750" customFormat="1" ht="13.5" x14ac:dyDescent="0.3"/>
    <row r="5751" customFormat="1" ht="13.5" x14ac:dyDescent="0.3"/>
    <row r="5752" customFormat="1" ht="13.5" x14ac:dyDescent="0.3"/>
    <row r="5753" customFormat="1" ht="13.5" x14ac:dyDescent="0.3"/>
    <row r="5754" customFormat="1" ht="13.5" x14ac:dyDescent="0.3"/>
    <row r="5755" customFormat="1" ht="13.5" x14ac:dyDescent="0.3"/>
    <row r="5756" customFormat="1" ht="13.5" x14ac:dyDescent="0.3"/>
    <row r="5757" customFormat="1" ht="13.5" x14ac:dyDescent="0.3"/>
    <row r="5758" customFormat="1" ht="13.5" x14ac:dyDescent="0.3"/>
    <row r="5759" customFormat="1" ht="13.5" x14ac:dyDescent="0.3"/>
    <row r="5760" customFormat="1" ht="13.5" x14ac:dyDescent="0.3"/>
    <row r="5761" customFormat="1" ht="13.5" x14ac:dyDescent="0.3"/>
    <row r="5762" customFormat="1" ht="13.5" x14ac:dyDescent="0.3"/>
    <row r="5763" customFormat="1" ht="13.5" x14ac:dyDescent="0.3"/>
    <row r="5764" customFormat="1" ht="13.5" x14ac:dyDescent="0.3"/>
    <row r="5765" customFormat="1" ht="13.5" x14ac:dyDescent="0.3"/>
    <row r="5766" customFormat="1" ht="13.5" x14ac:dyDescent="0.3"/>
    <row r="5767" customFormat="1" ht="13.5" x14ac:dyDescent="0.3"/>
    <row r="5768" customFormat="1" ht="13.5" x14ac:dyDescent="0.3"/>
    <row r="5769" customFormat="1" ht="13.5" x14ac:dyDescent="0.3"/>
    <row r="5770" customFormat="1" ht="13.5" x14ac:dyDescent="0.3"/>
    <row r="5771" customFormat="1" ht="13.5" x14ac:dyDescent="0.3"/>
    <row r="5772" customFormat="1" ht="13.5" x14ac:dyDescent="0.3"/>
    <row r="5773" customFormat="1" ht="13.5" x14ac:dyDescent="0.3"/>
    <row r="5774" customFormat="1" ht="13.5" x14ac:dyDescent="0.3"/>
    <row r="5775" customFormat="1" ht="13.5" x14ac:dyDescent="0.3"/>
    <row r="5776" customFormat="1" ht="13.5" x14ac:dyDescent="0.3"/>
    <row r="5777" customFormat="1" ht="13.5" x14ac:dyDescent="0.3"/>
    <row r="5778" customFormat="1" ht="13.5" x14ac:dyDescent="0.3"/>
    <row r="5779" customFormat="1" ht="13.5" x14ac:dyDescent="0.3"/>
    <row r="5780" customFormat="1" ht="13.5" x14ac:dyDescent="0.3"/>
    <row r="5781" customFormat="1" ht="13.5" x14ac:dyDescent="0.3"/>
    <row r="5782" customFormat="1" ht="13.5" x14ac:dyDescent="0.3"/>
    <row r="5783" customFormat="1" ht="13.5" x14ac:dyDescent="0.3"/>
    <row r="5784" customFormat="1" ht="13.5" x14ac:dyDescent="0.3"/>
    <row r="5785" customFormat="1" ht="13.5" x14ac:dyDescent="0.3"/>
    <row r="5786" customFormat="1" ht="13.5" x14ac:dyDescent="0.3"/>
    <row r="5787" customFormat="1" ht="13.5" x14ac:dyDescent="0.3"/>
    <row r="5788" customFormat="1" ht="13.5" x14ac:dyDescent="0.3"/>
    <row r="5789" customFormat="1" ht="13.5" x14ac:dyDescent="0.3"/>
    <row r="5790" customFormat="1" ht="13.5" x14ac:dyDescent="0.3"/>
    <row r="5791" customFormat="1" ht="13.5" x14ac:dyDescent="0.3"/>
    <row r="5792" customFormat="1" ht="13.5" x14ac:dyDescent="0.3"/>
    <row r="5793" customFormat="1" ht="13.5" x14ac:dyDescent="0.3"/>
    <row r="5794" customFormat="1" ht="13.5" x14ac:dyDescent="0.3"/>
    <row r="5795" customFormat="1" ht="13.5" x14ac:dyDescent="0.3"/>
    <row r="5796" customFormat="1" ht="13.5" x14ac:dyDescent="0.3"/>
    <row r="5797" customFormat="1" ht="13.5" x14ac:dyDescent="0.3"/>
    <row r="5798" customFormat="1" ht="13.5" x14ac:dyDescent="0.3"/>
    <row r="5799" customFormat="1" ht="13.5" x14ac:dyDescent="0.3"/>
    <row r="5800" customFormat="1" ht="13.5" x14ac:dyDescent="0.3"/>
    <row r="5801" customFormat="1" ht="13.5" x14ac:dyDescent="0.3"/>
    <row r="5802" customFormat="1" ht="13.5" x14ac:dyDescent="0.3"/>
    <row r="5803" customFormat="1" ht="13.5" x14ac:dyDescent="0.3"/>
    <row r="5804" customFormat="1" ht="13.5" x14ac:dyDescent="0.3"/>
    <row r="5805" customFormat="1" ht="13.5" x14ac:dyDescent="0.3"/>
    <row r="5806" customFormat="1" ht="13.5" x14ac:dyDescent="0.3"/>
    <row r="5807" customFormat="1" ht="13.5" x14ac:dyDescent="0.3"/>
    <row r="5808" customFormat="1" ht="13.5" x14ac:dyDescent="0.3"/>
    <row r="5809" customFormat="1" ht="13.5" x14ac:dyDescent="0.3"/>
    <row r="5810" customFormat="1" ht="13.5" x14ac:dyDescent="0.3"/>
    <row r="5811" customFormat="1" ht="13.5" x14ac:dyDescent="0.3"/>
    <row r="5812" customFormat="1" ht="13.5" x14ac:dyDescent="0.3"/>
    <row r="5813" customFormat="1" ht="13.5" x14ac:dyDescent="0.3"/>
    <row r="5814" customFormat="1" ht="13.5" x14ac:dyDescent="0.3"/>
    <row r="5815" customFormat="1" ht="13.5" x14ac:dyDescent="0.3"/>
    <row r="5816" customFormat="1" ht="13.5" x14ac:dyDescent="0.3"/>
    <row r="5817" customFormat="1" ht="13.5" x14ac:dyDescent="0.3"/>
    <row r="5818" customFormat="1" ht="13.5" x14ac:dyDescent="0.3"/>
    <row r="5819" customFormat="1" ht="13.5" x14ac:dyDescent="0.3"/>
    <row r="5820" customFormat="1" ht="13.5" x14ac:dyDescent="0.3"/>
    <row r="5821" customFormat="1" ht="13.5" x14ac:dyDescent="0.3"/>
    <row r="5822" customFormat="1" ht="13.5" x14ac:dyDescent="0.3"/>
    <row r="5823" customFormat="1" ht="13.5" x14ac:dyDescent="0.3"/>
    <row r="5824" customFormat="1" ht="13.5" x14ac:dyDescent="0.3"/>
    <row r="5825" customFormat="1" ht="13.5" x14ac:dyDescent="0.3"/>
    <row r="5826" customFormat="1" ht="13.5" x14ac:dyDescent="0.3"/>
    <row r="5827" customFormat="1" ht="13.5" x14ac:dyDescent="0.3"/>
    <row r="5828" customFormat="1" ht="13.5" x14ac:dyDescent="0.3"/>
    <row r="5829" customFormat="1" ht="13.5" x14ac:dyDescent="0.3"/>
    <row r="5830" customFormat="1" ht="13.5" x14ac:dyDescent="0.3"/>
    <row r="5831" customFormat="1" ht="13.5" x14ac:dyDescent="0.3"/>
    <row r="5832" customFormat="1" ht="13.5" x14ac:dyDescent="0.3"/>
    <row r="5833" customFormat="1" ht="13.5" x14ac:dyDescent="0.3"/>
    <row r="5834" customFormat="1" ht="13.5" x14ac:dyDescent="0.3"/>
    <row r="5835" customFormat="1" ht="13.5" x14ac:dyDescent="0.3"/>
    <row r="5836" customFormat="1" ht="13.5" x14ac:dyDescent="0.3"/>
    <row r="5837" customFormat="1" ht="13.5" x14ac:dyDescent="0.3"/>
    <row r="5838" customFormat="1" ht="13.5" x14ac:dyDescent="0.3"/>
    <row r="5839" customFormat="1" ht="13.5" x14ac:dyDescent="0.3"/>
    <row r="5840" customFormat="1" ht="13.5" x14ac:dyDescent="0.3"/>
    <row r="5841" customFormat="1" ht="13.5" x14ac:dyDescent="0.3"/>
    <row r="5842" customFormat="1" ht="13.5" x14ac:dyDescent="0.3"/>
    <row r="5843" customFormat="1" ht="13.5" x14ac:dyDescent="0.3"/>
    <row r="5844" customFormat="1" ht="13.5" x14ac:dyDescent="0.3"/>
    <row r="5845" customFormat="1" ht="13.5" x14ac:dyDescent="0.3"/>
    <row r="5846" customFormat="1" ht="13.5" x14ac:dyDescent="0.3"/>
    <row r="5847" customFormat="1" ht="13.5" x14ac:dyDescent="0.3"/>
    <row r="5848" customFormat="1" ht="13.5" x14ac:dyDescent="0.3"/>
    <row r="5849" customFormat="1" ht="13.5" x14ac:dyDescent="0.3"/>
    <row r="5850" customFormat="1" ht="13.5" x14ac:dyDescent="0.3"/>
    <row r="5851" customFormat="1" ht="13.5" x14ac:dyDescent="0.3"/>
    <row r="5852" customFormat="1" ht="13.5" x14ac:dyDescent="0.3"/>
    <row r="5853" customFormat="1" ht="13.5" x14ac:dyDescent="0.3"/>
    <row r="5854" customFormat="1" ht="13.5" x14ac:dyDescent="0.3"/>
    <row r="5855" customFormat="1" ht="13.5" x14ac:dyDescent="0.3"/>
    <row r="5856" customFormat="1" ht="13.5" x14ac:dyDescent="0.3"/>
    <row r="5857" customFormat="1" ht="13.5" x14ac:dyDescent="0.3"/>
    <row r="5858" customFormat="1" ht="13.5" x14ac:dyDescent="0.3"/>
    <row r="5859" customFormat="1" ht="13.5" x14ac:dyDescent="0.3"/>
    <row r="5860" customFormat="1" ht="13.5" x14ac:dyDescent="0.3"/>
    <row r="5861" customFormat="1" ht="13.5" x14ac:dyDescent="0.3"/>
    <row r="5862" customFormat="1" ht="13.5" x14ac:dyDescent="0.3"/>
    <row r="5863" customFormat="1" ht="13.5" x14ac:dyDescent="0.3"/>
    <row r="5864" customFormat="1" ht="13.5" x14ac:dyDescent="0.3"/>
    <row r="5865" customFormat="1" ht="13.5" x14ac:dyDescent="0.3"/>
    <row r="5866" customFormat="1" ht="13.5" x14ac:dyDescent="0.3"/>
    <row r="5867" customFormat="1" ht="13.5" x14ac:dyDescent="0.3"/>
    <row r="5868" customFormat="1" ht="13.5" x14ac:dyDescent="0.3"/>
    <row r="5869" customFormat="1" ht="13.5" x14ac:dyDescent="0.3"/>
    <row r="5870" customFormat="1" ht="13.5" x14ac:dyDescent="0.3"/>
    <row r="5871" customFormat="1" ht="13.5" x14ac:dyDescent="0.3"/>
    <row r="5872" customFormat="1" ht="13.5" x14ac:dyDescent="0.3"/>
    <row r="5873" customFormat="1" ht="13.5" x14ac:dyDescent="0.3"/>
    <row r="5874" customFormat="1" ht="13.5" x14ac:dyDescent="0.3"/>
    <row r="5875" customFormat="1" ht="13.5" x14ac:dyDescent="0.3"/>
    <row r="5876" customFormat="1" ht="13.5" x14ac:dyDescent="0.3"/>
    <row r="5877" customFormat="1" ht="13.5" x14ac:dyDescent="0.3"/>
    <row r="5878" customFormat="1" ht="13.5" x14ac:dyDescent="0.3"/>
    <row r="5879" customFormat="1" ht="13.5" x14ac:dyDescent="0.3"/>
    <row r="5880" customFormat="1" ht="13.5" x14ac:dyDescent="0.3"/>
    <row r="5881" customFormat="1" ht="13.5" x14ac:dyDescent="0.3"/>
    <row r="5882" customFormat="1" ht="13.5" x14ac:dyDescent="0.3"/>
    <row r="5883" customFormat="1" ht="13.5" x14ac:dyDescent="0.3"/>
    <row r="5884" customFormat="1" ht="13.5" x14ac:dyDescent="0.3"/>
    <row r="5885" customFormat="1" ht="13.5" x14ac:dyDescent="0.3"/>
    <row r="5886" customFormat="1" ht="13.5" x14ac:dyDescent="0.3"/>
    <row r="5887" customFormat="1" ht="13.5" x14ac:dyDescent="0.3"/>
    <row r="5888" customFormat="1" ht="13.5" x14ac:dyDescent="0.3"/>
    <row r="5889" customFormat="1" ht="13.5" x14ac:dyDescent="0.3"/>
    <row r="5890" customFormat="1" ht="13.5" x14ac:dyDescent="0.3"/>
    <row r="5891" customFormat="1" ht="13.5" x14ac:dyDescent="0.3"/>
    <row r="5892" customFormat="1" ht="13.5" x14ac:dyDescent="0.3"/>
    <row r="5893" customFormat="1" ht="13.5" x14ac:dyDescent="0.3"/>
    <row r="5894" customFormat="1" ht="13.5" x14ac:dyDescent="0.3"/>
    <row r="5895" customFormat="1" ht="13.5" x14ac:dyDescent="0.3"/>
    <row r="5896" customFormat="1" ht="13.5" x14ac:dyDescent="0.3"/>
    <row r="5897" customFormat="1" ht="13.5" x14ac:dyDescent="0.3"/>
    <row r="5898" customFormat="1" ht="13.5" x14ac:dyDescent="0.3"/>
    <row r="5899" customFormat="1" ht="13.5" x14ac:dyDescent="0.3"/>
    <row r="5900" customFormat="1" ht="13.5" x14ac:dyDescent="0.3"/>
    <row r="5901" customFormat="1" ht="13.5" x14ac:dyDescent="0.3"/>
    <row r="5902" customFormat="1" ht="13.5" x14ac:dyDescent="0.3"/>
    <row r="5903" customFormat="1" ht="13.5" x14ac:dyDescent="0.3"/>
    <row r="5904" customFormat="1" ht="13.5" x14ac:dyDescent="0.3"/>
    <row r="5905" customFormat="1" ht="13.5" x14ac:dyDescent="0.3"/>
    <row r="5906" customFormat="1" ht="13.5" x14ac:dyDescent="0.3"/>
    <row r="5907" customFormat="1" ht="13.5" x14ac:dyDescent="0.3"/>
    <row r="5908" customFormat="1" ht="13.5" x14ac:dyDescent="0.3"/>
    <row r="5909" customFormat="1" ht="13.5" x14ac:dyDescent="0.3"/>
    <row r="5910" customFormat="1" ht="13.5" x14ac:dyDescent="0.3"/>
    <row r="5911" customFormat="1" ht="13.5" x14ac:dyDescent="0.3"/>
    <row r="5912" customFormat="1" ht="13.5" x14ac:dyDescent="0.3"/>
    <row r="5913" customFormat="1" ht="13.5" x14ac:dyDescent="0.3"/>
    <row r="5914" customFormat="1" ht="13.5" x14ac:dyDescent="0.3"/>
    <row r="5915" customFormat="1" ht="13.5" x14ac:dyDescent="0.3"/>
    <row r="5916" customFormat="1" ht="13.5" x14ac:dyDescent="0.3"/>
    <row r="5917" customFormat="1" ht="13.5" x14ac:dyDescent="0.3"/>
    <row r="5918" customFormat="1" ht="13.5" x14ac:dyDescent="0.3"/>
    <row r="5919" customFormat="1" ht="13.5" x14ac:dyDescent="0.3"/>
    <row r="5920" customFormat="1" ht="13.5" x14ac:dyDescent="0.3"/>
    <row r="5921" customFormat="1" ht="13.5" x14ac:dyDescent="0.3"/>
    <row r="5922" customFormat="1" ht="13.5" x14ac:dyDescent="0.3"/>
    <row r="5923" customFormat="1" ht="13.5" x14ac:dyDescent="0.3"/>
    <row r="5924" customFormat="1" ht="13.5" x14ac:dyDescent="0.3"/>
    <row r="5925" customFormat="1" ht="13.5" x14ac:dyDescent="0.3"/>
    <row r="5926" customFormat="1" ht="13.5" x14ac:dyDescent="0.3"/>
    <row r="5927" customFormat="1" ht="13.5" x14ac:dyDescent="0.3"/>
    <row r="5928" customFormat="1" ht="13.5" x14ac:dyDescent="0.3"/>
    <row r="5929" customFormat="1" ht="13.5" x14ac:dyDescent="0.3"/>
    <row r="5930" customFormat="1" ht="13.5" x14ac:dyDescent="0.3"/>
    <row r="5931" customFormat="1" ht="13.5" x14ac:dyDescent="0.3"/>
    <row r="5932" customFormat="1" ht="13.5" x14ac:dyDescent="0.3"/>
    <row r="5933" customFormat="1" ht="13.5" x14ac:dyDescent="0.3"/>
    <row r="5934" customFormat="1" ht="13.5" x14ac:dyDescent="0.3"/>
    <row r="5935" customFormat="1" ht="13.5" x14ac:dyDescent="0.3"/>
    <row r="5936" customFormat="1" ht="13.5" x14ac:dyDescent="0.3"/>
    <row r="5937" customFormat="1" ht="13.5" x14ac:dyDescent="0.3"/>
    <row r="5938" customFormat="1" ht="13.5" x14ac:dyDescent="0.3"/>
    <row r="5939" customFormat="1" ht="13.5" x14ac:dyDescent="0.3"/>
    <row r="5940" customFormat="1" ht="13.5" x14ac:dyDescent="0.3"/>
    <row r="5941" customFormat="1" ht="13.5" x14ac:dyDescent="0.3"/>
    <row r="5942" customFormat="1" ht="13.5" x14ac:dyDescent="0.3"/>
    <row r="5943" customFormat="1" ht="13.5" x14ac:dyDescent="0.3"/>
    <row r="5944" customFormat="1" ht="13.5" x14ac:dyDescent="0.3"/>
    <row r="5945" customFormat="1" ht="13.5" x14ac:dyDescent="0.3"/>
    <row r="5946" customFormat="1" ht="13.5" x14ac:dyDescent="0.3"/>
    <row r="5947" customFormat="1" ht="13.5" x14ac:dyDescent="0.3"/>
    <row r="5948" customFormat="1" ht="13.5" x14ac:dyDescent="0.3"/>
    <row r="5949" customFormat="1" ht="13.5" x14ac:dyDescent="0.3"/>
    <row r="5950" customFormat="1" ht="13.5" x14ac:dyDescent="0.3"/>
    <row r="5951" customFormat="1" ht="13.5" x14ac:dyDescent="0.3"/>
    <row r="5952" customFormat="1" ht="13.5" x14ac:dyDescent="0.3"/>
    <row r="5953" customFormat="1" ht="13.5" x14ac:dyDescent="0.3"/>
    <row r="5954" customFormat="1" ht="13.5" x14ac:dyDescent="0.3"/>
    <row r="5955" customFormat="1" ht="13.5" x14ac:dyDescent="0.3"/>
    <row r="5956" customFormat="1" ht="13.5" x14ac:dyDescent="0.3"/>
    <row r="5957" customFormat="1" ht="13.5" x14ac:dyDescent="0.3"/>
    <row r="5958" customFormat="1" ht="13.5" x14ac:dyDescent="0.3"/>
    <row r="5959" customFormat="1" ht="13.5" x14ac:dyDescent="0.3"/>
    <row r="5960" customFormat="1" ht="13.5" x14ac:dyDescent="0.3"/>
    <row r="5961" customFormat="1" ht="13.5" x14ac:dyDescent="0.3"/>
    <row r="5962" customFormat="1" ht="13.5" x14ac:dyDescent="0.3"/>
    <row r="5963" customFormat="1" ht="13.5" x14ac:dyDescent="0.3"/>
    <row r="5964" customFormat="1" ht="13.5" x14ac:dyDescent="0.3"/>
    <row r="5965" customFormat="1" ht="13.5" x14ac:dyDescent="0.3"/>
    <row r="5966" customFormat="1" ht="13.5" x14ac:dyDescent="0.3"/>
    <row r="5967" customFormat="1" ht="13.5" x14ac:dyDescent="0.3"/>
    <row r="5968" customFormat="1" ht="13.5" x14ac:dyDescent="0.3"/>
    <row r="5969" customFormat="1" ht="13.5" x14ac:dyDescent="0.3"/>
    <row r="5970" customFormat="1" ht="13.5" x14ac:dyDescent="0.3"/>
    <row r="5971" customFormat="1" ht="13.5" x14ac:dyDescent="0.3"/>
    <row r="5972" customFormat="1" ht="13.5" x14ac:dyDescent="0.3"/>
    <row r="5973" customFormat="1" ht="13.5" x14ac:dyDescent="0.3"/>
    <row r="5974" customFormat="1" ht="13.5" x14ac:dyDescent="0.3"/>
    <row r="5975" customFormat="1" ht="13.5" x14ac:dyDescent="0.3"/>
    <row r="5976" customFormat="1" ht="13.5" x14ac:dyDescent="0.3"/>
    <row r="5977" customFormat="1" ht="13.5" x14ac:dyDescent="0.3"/>
    <row r="5978" customFormat="1" ht="13.5" x14ac:dyDescent="0.3"/>
    <row r="5979" customFormat="1" ht="13.5" x14ac:dyDescent="0.3"/>
    <row r="5980" customFormat="1" ht="13.5" x14ac:dyDescent="0.3"/>
    <row r="5981" customFormat="1" ht="13.5" x14ac:dyDescent="0.3"/>
    <row r="5982" customFormat="1" ht="13.5" x14ac:dyDescent="0.3"/>
    <row r="5983" customFormat="1" ht="13.5" x14ac:dyDescent="0.3"/>
    <row r="5984" customFormat="1" ht="13.5" x14ac:dyDescent="0.3"/>
    <row r="5985" customFormat="1" ht="13.5" x14ac:dyDescent="0.3"/>
    <row r="5986" customFormat="1" ht="13.5" x14ac:dyDescent="0.3"/>
    <row r="5987" customFormat="1" ht="13.5" x14ac:dyDescent="0.3"/>
    <row r="5988" customFormat="1" ht="13.5" x14ac:dyDescent="0.3"/>
    <row r="5989" customFormat="1" ht="13.5" x14ac:dyDescent="0.3"/>
    <row r="5990" customFormat="1" ht="13.5" x14ac:dyDescent="0.3"/>
    <row r="5991" customFormat="1" ht="13.5" x14ac:dyDescent="0.3"/>
    <row r="5992" customFormat="1" ht="13.5" x14ac:dyDescent="0.3"/>
    <row r="5993" customFormat="1" ht="13.5" x14ac:dyDescent="0.3"/>
    <row r="5994" customFormat="1" ht="13.5" x14ac:dyDescent="0.3"/>
    <row r="5995" customFormat="1" ht="13.5" x14ac:dyDescent="0.3"/>
    <row r="5996" customFormat="1" ht="13.5" x14ac:dyDescent="0.3"/>
    <row r="5997" customFormat="1" ht="13.5" x14ac:dyDescent="0.3"/>
    <row r="5998" customFormat="1" ht="13.5" x14ac:dyDescent="0.3"/>
    <row r="5999" customFormat="1" ht="13.5" x14ac:dyDescent="0.3"/>
    <row r="6000" customFormat="1" ht="13.5" x14ac:dyDescent="0.3"/>
    <row r="6001" customFormat="1" ht="13.5" x14ac:dyDescent="0.3"/>
    <row r="6002" customFormat="1" ht="13.5" x14ac:dyDescent="0.3"/>
    <row r="6003" customFormat="1" ht="13.5" x14ac:dyDescent="0.3"/>
    <row r="6004" customFormat="1" ht="13.5" x14ac:dyDescent="0.3"/>
    <row r="6005" customFormat="1" ht="13.5" x14ac:dyDescent="0.3"/>
    <row r="6006" customFormat="1" ht="13.5" x14ac:dyDescent="0.3"/>
    <row r="6007" customFormat="1" ht="13.5" x14ac:dyDescent="0.3"/>
    <row r="6008" customFormat="1" ht="13.5" x14ac:dyDescent="0.3"/>
    <row r="6009" customFormat="1" ht="13.5" x14ac:dyDescent="0.3"/>
    <row r="6010" customFormat="1" ht="13.5" x14ac:dyDescent="0.3"/>
    <row r="6011" customFormat="1" ht="13.5" x14ac:dyDescent="0.3"/>
    <row r="6012" customFormat="1" ht="13.5" x14ac:dyDescent="0.3"/>
    <row r="6013" customFormat="1" ht="13.5" x14ac:dyDescent="0.3"/>
    <row r="6014" customFormat="1" ht="13.5" x14ac:dyDescent="0.3"/>
    <row r="6015" customFormat="1" ht="13.5" x14ac:dyDescent="0.3"/>
    <row r="6016" customFormat="1" ht="13.5" x14ac:dyDescent="0.3"/>
    <row r="6017" customFormat="1" ht="13.5" x14ac:dyDescent="0.3"/>
    <row r="6018" customFormat="1" ht="13.5" x14ac:dyDescent="0.3"/>
    <row r="6019" customFormat="1" ht="13.5" x14ac:dyDescent="0.3"/>
    <row r="6020" customFormat="1" ht="13.5" x14ac:dyDescent="0.3"/>
    <row r="6021" customFormat="1" ht="13.5" x14ac:dyDescent="0.3"/>
    <row r="6022" customFormat="1" ht="13.5" x14ac:dyDescent="0.3"/>
    <row r="6023" customFormat="1" ht="13.5" x14ac:dyDescent="0.3"/>
    <row r="6024" customFormat="1" ht="13.5" x14ac:dyDescent="0.3"/>
    <row r="6025" customFormat="1" ht="13.5" x14ac:dyDescent="0.3"/>
    <row r="6026" customFormat="1" ht="13.5" x14ac:dyDescent="0.3"/>
    <row r="6027" customFormat="1" ht="13.5" x14ac:dyDescent="0.3"/>
    <row r="6028" customFormat="1" ht="13.5" x14ac:dyDescent="0.3"/>
    <row r="6029" customFormat="1" ht="13.5" x14ac:dyDescent="0.3"/>
    <row r="6030" customFormat="1" ht="13.5" x14ac:dyDescent="0.3"/>
    <row r="6031" customFormat="1" ht="13.5" x14ac:dyDescent="0.3"/>
    <row r="6032" customFormat="1" ht="13.5" x14ac:dyDescent="0.3"/>
    <row r="6033" customFormat="1" ht="13.5" x14ac:dyDescent="0.3"/>
    <row r="6034" customFormat="1" ht="13.5" x14ac:dyDescent="0.3"/>
    <row r="6035" customFormat="1" ht="13.5" x14ac:dyDescent="0.3"/>
    <row r="6036" customFormat="1" ht="13.5" x14ac:dyDescent="0.3"/>
    <row r="6037" customFormat="1" ht="13.5" x14ac:dyDescent="0.3"/>
    <row r="6038" customFormat="1" ht="13.5" x14ac:dyDescent="0.3"/>
    <row r="6039" customFormat="1" ht="13.5" x14ac:dyDescent="0.3"/>
    <row r="6040" customFormat="1" ht="13.5" x14ac:dyDescent="0.3"/>
    <row r="6041" customFormat="1" ht="13.5" x14ac:dyDescent="0.3"/>
    <row r="6042" customFormat="1" ht="13.5" x14ac:dyDescent="0.3"/>
    <row r="6043" customFormat="1" ht="13.5" x14ac:dyDescent="0.3"/>
    <row r="6044" customFormat="1" ht="13.5" x14ac:dyDescent="0.3"/>
    <row r="6045" customFormat="1" ht="13.5" x14ac:dyDescent="0.3"/>
    <row r="6046" customFormat="1" ht="13.5" x14ac:dyDescent="0.3"/>
    <row r="6047" customFormat="1" ht="13.5" x14ac:dyDescent="0.3"/>
    <row r="6048" customFormat="1" ht="13.5" x14ac:dyDescent="0.3"/>
    <row r="6049" customFormat="1" ht="13.5" x14ac:dyDescent="0.3"/>
    <row r="6050" customFormat="1" ht="13.5" x14ac:dyDescent="0.3"/>
    <row r="6051" customFormat="1" ht="13.5" x14ac:dyDescent="0.3"/>
    <row r="6052" customFormat="1" ht="13.5" x14ac:dyDescent="0.3"/>
    <row r="6053" customFormat="1" ht="13.5" x14ac:dyDescent="0.3"/>
    <row r="6054" customFormat="1" ht="13.5" x14ac:dyDescent="0.3"/>
    <row r="6055" customFormat="1" ht="13.5" x14ac:dyDescent="0.3"/>
    <row r="6056" customFormat="1" ht="13.5" x14ac:dyDescent="0.3"/>
    <row r="6057" customFormat="1" ht="13.5" x14ac:dyDescent="0.3"/>
    <row r="6058" customFormat="1" ht="13.5" x14ac:dyDescent="0.3"/>
    <row r="6059" customFormat="1" ht="13.5" x14ac:dyDescent="0.3"/>
    <row r="6060" customFormat="1" ht="13.5" x14ac:dyDescent="0.3"/>
    <row r="6061" customFormat="1" ht="13.5" x14ac:dyDescent="0.3"/>
    <row r="6062" customFormat="1" ht="13.5" x14ac:dyDescent="0.3"/>
    <row r="6063" customFormat="1" ht="13.5" x14ac:dyDescent="0.3"/>
    <row r="6064" customFormat="1" ht="13.5" x14ac:dyDescent="0.3"/>
    <row r="6065" customFormat="1" ht="13.5" x14ac:dyDescent="0.3"/>
    <row r="6066" customFormat="1" ht="13.5" x14ac:dyDescent="0.3"/>
    <row r="6067" customFormat="1" ht="13.5" x14ac:dyDescent="0.3"/>
    <row r="6068" customFormat="1" ht="13.5" x14ac:dyDescent="0.3"/>
    <row r="6069" customFormat="1" ht="13.5" x14ac:dyDescent="0.3"/>
    <row r="6070" customFormat="1" ht="13.5" x14ac:dyDescent="0.3"/>
    <row r="6071" customFormat="1" ht="13.5" x14ac:dyDescent="0.3"/>
    <row r="6072" customFormat="1" ht="13.5" x14ac:dyDescent="0.3"/>
    <row r="6073" customFormat="1" ht="13.5" x14ac:dyDescent="0.3"/>
    <row r="6074" customFormat="1" ht="13.5" x14ac:dyDescent="0.3"/>
    <row r="6075" customFormat="1" ht="13.5" x14ac:dyDescent="0.3"/>
    <row r="6076" customFormat="1" ht="13.5" x14ac:dyDescent="0.3"/>
    <row r="6077" customFormat="1" ht="13.5" x14ac:dyDescent="0.3"/>
    <row r="6078" customFormat="1" ht="13.5" x14ac:dyDescent="0.3"/>
    <row r="6079" customFormat="1" ht="13.5" x14ac:dyDescent="0.3"/>
    <row r="6080" customFormat="1" ht="13.5" x14ac:dyDescent="0.3"/>
    <row r="6081" customFormat="1" ht="13.5" x14ac:dyDescent="0.3"/>
    <row r="6082" customFormat="1" ht="13.5" x14ac:dyDescent="0.3"/>
    <row r="6083" customFormat="1" ht="13.5" x14ac:dyDescent="0.3"/>
    <row r="6084" customFormat="1" ht="13.5" x14ac:dyDescent="0.3"/>
    <row r="6085" customFormat="1" ht="13.5" x14ac:dyDescent="0.3"/>
    <row r="6086" customFormat="1" ht="13.5" x14ac:dyDescent="0.3"/>
    <row r="6087" customFormat="1" ht="13.5" x14ac:dyDescent="0.3"/>
    <row r="6088" customFormat="1" ht="13.5" x14ac:dyDescent="0.3"/>
    <row r="6089" customFormat="1" ht="13.5" x14ac:dyDescent="0.3"/>
    <row r="6090" customFormat="1" ht="13.5" x14ac:dyDescent="0.3"/>
    <row r="6091" customFormat="1" ht="13.5" x14ac:dyDescent="0.3"/>
    <row r="6092" customFormat="1" ht="13.5" x14ac:dyDescent="0.3"/>
    <row r="6093" customFormat="1" ht="13.5" x14ac:dyDescent="0.3"/>
    <row r="6094" customFormat="1" ht="13.5" x14ac:dyDescent="0.3"/>
    <row r="6095" customFormat="1" ht="13.5" x14ac:dyDescent="0.3"/>
    <row r="6096" customFormat="1" ht="13.5" x14ac:dyDescent="0.3"/>
    <row r="6097" customFormat="1" ht="13.5" x14ac:dyDescent="0.3"/>
    <row r="6098" customFormat="1" ht="13.5" x14ac:dyDescent="0.3"/>
    <row r="6099" customFormat="1" ht="13.5" x14ac:dyDescent="0.3"/>
    <row r="6100" customFormat="1" ht="13.5" x14ac:dyDescent="0.3"/>
    <row r="6101" customFormat="1" ht="13.5" x14ac:dyDescent="0.3"/>
    <row r="6102" customFormat="1" ht="13.5" x14ac:dyDescent="0.3"/>
    <row r="6103" customFormat="1" ht="13.5" x14ac:dyDescent="0.3"/>
    <row r="6104" customFormat="1" ht="13.5" x14ac:dyDescent="0.3"/>
    <row r="6105" customFormat="1" ht="13.5" x14ac:dyDescent="0.3"/>
    <row r="6106" customFormat="1" ht="13.5" x14ac:dyDescent="0.3"/>
    <row r="6107" customFormat="1" ht="13.5" x14ac:dyDescent="0.3"/>
    <row r="6108" customFormat="1" ht="13.5" x14ac:dyDescent="0.3"/>
    <row r="6109" customFormat="1" ht="13.5" x14ac:dyDescent="0.3"/>
    <row r="6110" customFormat="1" ht="13.5" x14ac:dyDescent="0.3"/>
    <row r="6111" customFormat="1" ht="13.5" x14ac:dyDescent="0.3"/>
    <row r="6112" customFormat="1" ht="13.5" x14ac:dyDescent="0.3"/>
    <row r="6113" customFormat="1" ht="13.5" x14ac:dyDescent="0.3"/>
    <row r="6114" customFormat="1" ht="13.5" x14ac:dyDescent="0.3"/>
    <row r="6115" customFormat="1" ht="13.5" x14ac:dyDescent="0.3"/>
    <row r="6116" customFormat="1" ht="13.5" x14ac:dyDescent="0.3"/>
    <row r="6117" customFormat="1" ht="13.5" x14ac:dyDescent="0.3"/>
    <row r="6118" customFormat="1" ht="13.5" x14ac:dyDescent="0.3"/>
    <row r="6119" customFormat="1" ht="13.5" x14ac:dyDescent="0.3"/>
    <row r="6120" customFormat="1" ht="13.5" x14ac:dyDescent="0.3"/>
    <row r="6121" customFormat="1" ht="13.5" x14ac:dyDescent="0.3"/>
    <row r="6122" customFormat="1" ht="13.5" x14ac:dyDescent="0.3"/>
    <row r="6123" customFormat="1" ht="13.5" x14ac:dyDescent="0.3"/>
    <row r="6124" customFormat="1" ht="13.5" x14ac:dyDescent="0.3"/>
    <row r="6125" customFormat="1" ht="13.5" x14ac:dyDescent="0.3"/>
    <row r="6126" customFormat="1" ht="13.5" x14ac:dyDescent="0.3"/>
    <row r="6127" customFormat="1" ht="13.5" x14ac:dyDescent="0.3"/>
    <row r="6128" customFormat="1" ht="13.5" x14ac:dyDescent="0.3"/>
    <row r="6129" customFormat="1" ht="13.5" x14ac:dyDescent="0.3"/>
    <row r="6130" customFormat="1" ht="13.5" x14ac:dyDescent="0.3"/>
    <row r="6131" customFormat="1" ht="13.5" x14ac:dyDescent="0.3"/>
    <row r="6132" customFormat="1" ht="13.5" x14ac:dyDescent="0.3"/>
    <row r="6133" customFormat="1" ht="13.5" x14ac:dyDescent="0.3"/>
    <row r="6134" customFormat="1" ht="13.5" x14ac:dyDescent="0.3"/>
    <row r="6135" customFormat="1" ht="13.5" x14ac:dyDescent="0.3"/>
    <row r="6136" customFormat="1" ht="13.5" x14ac:dyDescent="0.3"/>
    <row r="6137" customFormat="1" ht="13.5" x14ac:dyDescent="0.3"/>
    <row r="6138" customFormat="1" ht="13.5" x14ac:dyDescent="0.3"/>
    <row r="6139" customFormat="1" ht="13.5" x14ac:dyDescent="0.3"/>
    <row r="6140" customFormat="1" ht="13.5" x14ac:dyDescent="0.3"/>
    <row r="6141" customFormat="1" ht="13.5" x14ac:dyDescent="0.3"/>
    <row r="6142" customFormat="1" ht="13.5" x14ac:dyDescent="0.3"/>
    <row r="6143" customFormat="1" ht="13.5" x14ac:dyDescent="0.3"/>
    <row r="6144" customFormat="1" ht="13.5" x14ac:dyDescent="0.3"/>
    <row r="6145" customFormat="1" ht="13.5" x14ac:dyDescent="0.3"/>
    <row r="6146" customFormat="1" ht="13.5" x14ac:dyDescent="0.3"/>
    <row r="6147" customFormat="1" ht="13.5" x14ac:dyDescent="0.3"/>
    <row r="6148" customFormat="1" ht="13.5" x14ac:dyDescent="0.3"/>
    <row r="6149" customFormat="1" ht="13.5" x14ac:dyDescent="0.3"/>
    <row r="6150" customFormat="1" ht="13.5" x14ac:dyDescent="0.3"/>
    <row r="6151" customFormat="1" ht="13.5" x14ac:dyDescent="0.3"/>
    <row r="6152" customFormat="1" ht="13.5" x14ac:dyDescent="0.3"/>
    <row r="6153" customFormat="1" ht="13.5" x14ac:dyDescent="0.3"/>
    <row r="6154" customFormat="1" ht="13.5" x14ac:dyDescent="0.3"/>
    <row r="6155" customFormat="1" ht="13.5" x14ac:dyDescent="0.3"/>
    <row r="6156" customFormat="1" ht="13.5" x14ac:dyDescent="0.3"/>
    <row r="6157" customFormat="1" ht="13.5" x14ac:dyDescent="0.3"/>
    <row r="6158" customFormat="1" ht="13.5" x14ac:dyDescent="0.3"/>
    <row r="6159" customFormat="1" ht="13.5" x14ac:dyDescent="0.3"/>
    <row r="6160" customFormat="1" ht="13.5" x14ac:dyDescent="0.3"/>
    <row r="6161" customFormat="1" ht="13.5" x14ac:dyDescent="0.3"/>
    <row r="6162" customFormat="1" ht="13.5" x14ac:dyDescent="0.3"/>
    <row r="6163" customFormat="1" ht="13.5" x14ac:dyDescent="0.3"/>
    <row r="6164" customFormat="1" ht="13.5" x14ac:dyDescent="0.3"/>
    <row r="6165" customFormat="1" ht="13.5" x14ac:dyDescent="0.3"/>
    <row r="6166" customFormat="1" ht="13.5" x14ac:dyDescent="0.3"/>
    <row r="6167" customFormat="1" ht="13.5" x14ac:dyDescent="0.3"/>
    <row r="6168" customFormat="1" ht="13.5" x14ac:dyDescent="0.3"/>
    <row r="6169" customFormat="1" ht="13.5" x14ac:dyDescent="0.3"/>
    <row r="6170" customFormat="1" ht="13.5" x14ac:dyDescent="0.3"/>
    <row r="6171" customFormat="1" ht="13.5" x14ac:dyDescent="0.3"/>
    <row r="6172" customFormat="1" ht="13.5" x14ac:dyDescent="0.3"/>
    <row r="6173" customFormat="1" ht="13.5" x14ac:dyDescent="0.3"/>
    <row r="6174" customFormat="1" ht="13.5" x14ac:dyDescent="0.3"/>
    <row r="6175" customFormat="1" ht="13.5" x14ac:dyDescent="0.3"/>
    <row r="6176" customFormat="1" ht="13.5" x14ac:dyDescent="0.3"/>
    <row r="6177" customFormat="1" ht="13.5" x14ac:dyDescent="0.3"/>
    <row r="6178" customFormat="1" ht="13.5" x14ac:dyDescent="0.3"/>
    <row r="6179" customFormat="1" ht="13.5" x14ac:dyDescent="0.3"/>
    <row r="6180" customFormat="1" ht="13.5" x14ac:dyDescent="0.3"/>
    <row r="6181" customFormat="1" ht="13.5" x14ac:dyDescent="0.3"/>
    <row r="6182" customFormat="1" ht="13.5" x14ac:dyDescent="0.3"/>
    <row r="6183" customFormat="1" ht="13.5" x14ac:dyDescent="0.3"/>
    <row r="6184" customFormat="1" ht="13.5" x14ac:dyDescent="0.3"/>
    <row r="6185" customFormat="1" ht="13.5" x14ac:dyDescent="0.3"/>
    <row r="6186" customFormat="1" ht="13.5" x14ac:dyDescent="0.3"/>
    <row r="6187" customFormat="1" ht="13.5" x14ac:dyDescent="0.3"/>
    <row r="6188" customFormat="1" ht="13.5" x14ac:dyDescent="0.3"/>
    <row r="6189" customFormat="1" ht="13.5" x14ac:dyDescent="0.3"/>
    <row r="6190" customFormat="1" ht="13.5" x14ac:dyDescent="0.3"/>
    <row r="6191" customFormat="1" ht="13.5" x14ac:dyDescent="0.3"/>
    <row r="6192" customFormat="1" ht="13.5" x14ac:dyDescent="0.3"/>
    <row r="6193" customFormat="1" ht="13.5" x14ac:dyDescent="0.3"/>
    <row r="6194" customFormat="1" ht="13.5" x14ac:dyDescent="0.3"/>
    <row r="6195" customFormat="1" ht="13.5" x14ac:dyDescent="0.3"/>
    <row r="6196" customFormat="1" ht="13.5" x14ac:dyDescent="0.3"/>
    <row r="6197" customFormat="1" ht="13.5" x14ac:dyDescent="0.3"/>
    <row r="6198" customFormat="1" ht="13.5" x14ac:dyDescent="0.3"/>
    <row r="6199" customFormat="1" ht="13.5" x14ac:dyDescent="0.3"/>
    <row r="6200" customFormat="1" ht="13.5" x14ac:dyDescent="0.3"/>
    <row r="6201" customFormat="1" ht="13.5" x14ac:dyDescent="0.3"/>
    <row r="6202" customFormat="1" ht="13.5" x14ac:dyDescent="0.3"/>
    <row r="6203" customFormat="1" ht="13.5" x14ac:dyDescent="0.3"/>
    <row r="6204" customFormat="1" ht="13.5" x14ac:dyDescent="0.3"/>
    <row r="6205" customFormat="1" ht="13.5" x14ac:dyDescent="0.3"/>
    <row r="6206" customFormat="1" ht="13.5" x14ac:dyDescent="0.3"/>
    <row r="6207" customFormat="1" ht="13.5" x14ac:dyDescent="0.3"/>
    <row r="6208" customFormat="1" ht="13.5" x14ac:dyDescent="0.3"/>
    <row r="6209" customFormat="1" ht="13.5" x14ac:dyDescent="0.3"/>
    <row r="6210" customFormat="1" ht="13.5" x14ac:dyDescent="0.3"/>
    <row r="6211" customFormat="1" ht="13.5" x14ac:dyDescent="0.3"/>
    <row r="6212" customFormat="1" ht="13.5" x14ac:dyDescent="0.3"/>
    <row r="6213" customFormat="1" ht="13.5" x14ac:dyDescent="0.3"/>
    <row r="6214" customFormat="1" ht="13.5" x14ac:dyDescent="0.3"/>
    <row r="6215" customFormat="1" ht="13.5" x14ac:dyDescent="0.3"/>
    <row r="6216" customFormat="1" ht="13.5" x14ac:dyDescent="0.3"/>
    <row r="6217" customFormat="1" ht="13.5" x14ac:dyDescent="0.3"/>
    <row r="6218" customFormat="1" ht="13.5" x14ac:dyDescent="0.3"/>
    <row r="6219" customFormat="1" ht="13.5" x14ac:dyDescent="0.3"/>
    <row r="6220" customFormat="1" ht="13.5" x14ac:dyDescent="0.3"/>
    <row r="6221" customFormat="1" ht="13.5" x14ac:dyDescent="0.3"/>
    <row r="6222" customFormat="1" ht="13.5" x14ac:dyDescent="0.3"/>
    <row r="6223" customFormat="1" ht="13.5" x14ac:dyDescent="0.3"/>
    <row r="6224" customFormat="1" ht="13.5" x14ac:dyDescent="0.3"/>
    <row r="6225" customFormat="1" ht="13.5" x14ac:dyDescent="0.3"/>
    <row r="6226" customFormat="1" ht="13.5" x14ac:dyDescent="0.3"/>
    <row r="6227" customFormat="1" ht="13.5" x14ac:dyDescent="0.3"/>
    <row r="6228" customFormat="1" ht="13.5" x14ac:dyDescent="0.3"/>
    <row r="6229" customFormat="1" ht="13.5" x14ac:dyDescent="0.3"/>
    <row r="6230" customFormat="1" ht="13.5" x14ac:dyDescent="0.3"/>
    <row r="6231" customFormat="1" ht="13.5" x14ac:dyDescent="0.3"/>
    <row r="6232" customFormat="1" ht="13.5" x14ac:dyDescent="0.3"/>
    <row r="6233" customFormat="1" ht="13.5" x14ac:dyDescent="0.3"/>
    <row r="6234" customFormat="1" ht="13.5" x14ac:dyDescent="0.3"/>
    <row r="6235" customFormat="1" ht="13.5" x14ac:dyDescent="0.3"/>
    <row r="6236" customFormat="1" ht="13.5" x14ac:dyDescent="0.3"/>
    <row r="6237" customFormat="1" ht="13.5" x14ac:dyDescent="0.3"/>
    <row r="6238" customFormat="1" ht="13.5" x14ac:dyDescent="0.3"/>
    <row r="6239" customFormat="1" ht="13.5" x14ac:dyDescent="0.3"/>
    <row r="6240" customFormat="1" ht="13.5" x14ac:dyDescent="0.3"/>
    <row r="6241" customFormat="1" ht="13.5" x14ac:dyDescent="0.3"/>
    <row r="6242" customFormat="1" ht="13.5" x14ac:dyDescent="0.3"/>
    <row r="6243" customFormat="1" ht="13.5" x14ac:dyDescent="0.3"/>
    <row r="6244" customFormat="1" ht="13.5" x14ac:dyDescent="0.3"/>
    <row r="6245" customFormat="1" ht="13.5" x14ac:dyDescent="0.3"/>
    <row r="6246" customFormat="1" ht="13.5" x14ac:dyDescent="0.3"/>
    <row r="6247" customFormat="1" ht="13.5" x14ac:dyDescent="0.3"/>
    <row r="6248" customFormat="1" ht="13.5" x14ac:dyDescent="0.3"/>
    <row r="6249" customFormat="1" ht="13.5" x14ac:dyDescent="0.3"/>
    <row r="6250" customFormat="1" ht="13.5" x14ac:dyDescent="0.3"/>
    <row r="6251" customFormat="1" ht="13.5" x14ac:dyDescent="0.3"/>
    <row r="6252" customFormat="1" ht="13.5" x14ac:dyDescent="0.3"/>
    <row r="6253" customFormat="1" ht="13.5" x14ac:dyDescent="0.3"/>
    <row r="6254" customFormat="1" ht="13.5" x14ac:dyDescent="0.3"/>
    <row r="6255" customFormat="1" ht="13.5" x14ac:dyDescent="0.3"/>
    <row r="6256" customFormat="1" ht="13.5" x14ac:dyDescent="0.3"/>
    <row r="6257" customFormat="1" ht="13.5" x14ac:dyDescent="0.3"/>
    <row r="6258" customFormat="1" ht="13.5" x14ac:dyDescent="0.3"/>
    <row r="6259" customFormat="1" ht="13.5" x14ac:dyDescent="0.3"/>
    <row r="6260" customFormat="1" ht="13.5" x14ac:dyDescent="0.3"/>
    <row r="6261" customFormat="1" ht="13.5" x14ac:dyDescent="0.3"/>
    <row r="6262" customFormat="1" ht="13.5" x14ac:dyDescent="0.3"/>
    <row r="6263" customFormat="1" ht="13.5" x14ac:dyDescent="0.3"/>
    <row r="6264" customFormat="1" ht="13.5" x14ac:dyDescent="0.3"/>
    <row r="6265" customFormat="1" ht="13.5" x14ac:dyDescent="0.3"/>
    <row r="6266" customFormat="1" ht="13.5" x14ac:dyDescent="0.3"/>
    <row r="6267" customFormat="1" ht="13.5" x14ac:dyDescent="0.3"/>
    <row r="6268" customFormat="1" ht="13.5" x14ac:dyDescent="0.3"/>
    <row r="6269" customFormat="1" ht="13.5" x14ac:dyDescent="0.3"/>
    <row r="6270" customFormat="1" ht="13.5" x14ac:dyDescent="0.3"/>
    <row r="6271" customFormat="1" ht="13.5" x14ac:dyDescent="0.3"/>
    <row r="6272" customFormat="1" ht="13.5" x14ac:dyDescent="0.3"/>
    <row r="6273" customFormat="1" ht="13.5" x14ac:dyDescent="0.3"/>
    <row r="6274" customFormat="1" ht="13.5" x14ac:dyDescent="0.3"/>
    <row r="6275" customFormat="1" ht="13.5" x14ac:dyDescent="0.3"/>
    <row r="6276" customFormat="1" ht="13.5" x14ac:dyDescent="0.3"/>
    <row r="6277" customFormat="1" ht="13.5" x14ac:dyDescent="0.3"/>
    <row r="6278" customFormat="1" ht="13.5" x14ac:dyDescent="0.3"/>
    <row r="6279" customFormat="1" ht="13.5" x14ac:dyDescent="0.3"/>
    <row r="6280" customFormat="1" ht="13.5" x14ac:dyDescent="0.3"/>
    <row r="6281" customFormat="1" ht="13.5" x14ac:dyDescent="0.3"/>
    <row r="6282" customFormat="1" ht="13.5" x14ac:dyDescent="0.3"/>
    <row r="6283" customFormat="1" ht="13.5" x14ac:dyDescent="0.3"/>
    <row r="6284" customFormat="1" ht="13.5" x14ac:dyDescent="0.3"/>
    <row r="6285" customFormat="1" ht="13.5" x14ac:dyDescent="0.3"/>
    <row r="6286" customFormat="1" ht="13.5" x14ac:dyDescent="0.3"/>
    <row r="6287" customFormat="1" ht="13.5" x14ac:dyDescent="0.3"/>
    <row r="6288" customFormat="1" ht="13.5" x14ac:dyDescent="0.3"/>
    <row r="6289" customFormat="1" ht="13.5" x14ac:dyDescent="0.3"/>
    <row r="6290" customFormat="1" ht="13.5" x14ac:dyDescent="0.3"/>
    <row r="6291" customFormat="1" ht="13.5" x14ac:dyDescent="0.3"/>
    <row r="6292" customFormat="1" ht="13.5" x14ac:dyDescent="0.3"/>
    <row r="6293" customFormat="1" ht="13.5" x14ac:dyDescent="0.3"/>
    <row r="6294" customFormat="1" ht="13.5" x14ac:dyDescent="0.3"/>
    <row r="6295" customFormat="1" ht="13.5" x14ac:dyDescent="0.3"/>
    <row r="6296" customFormat="1" ht="13.5" x14ac:dyDescent="0.3"/>
    <row r="6297" customFormat="1" ht="13.5" x14ac:dyDescent="0.3"/>
    <row r="6298" customFormat="1" ht="13.5" x14ac:dyDescent="0.3"/>
    <row r="6299" customFormat="1" ht="13.5" x14ac:dyDescent="0.3"/>
    <row r="6300" customFormat="1" ht="13.5" x14ac:dyDescent="0.3"/>
    <row r="6301" customFormat="1" ht="13.5" x14ac:dyDescent="0.3"/>
    <row r="6302" customFormat="1" ht="13.5" x14ac:dyDescent="0.3"/>
    <row r="6303" customFormat="1" ht="13.5" x14ac:dyDescent="0.3"/>
    <row r="6304" customFormat="1" ht="13.5" x14ac:dyDescent="0.3"/>
    <row r="6305" customFormat="1" ht="13.5" x14ac:dyDescent="0.3"/>
    <row r="6306" customFormat="1" ht="13.5" x14ac:dyDescent="0.3"/>
    <row r="6307" customFormat="1" ht="13.5" x14ac:dyDescent="0.3"/>
    <row r="6308" customFormat="1" ht="13.5" x14ac:dyDescent="0.3"/>
    <row r="6309" customFormat="1" ht="13.5" x14ac:dyDescent="0.3"/>
    <row r="6310" customFormat="1" ht="13.5" x14ac:dyDescent="0.3"/>
    <row r="6311" customFormat="1" ht="13.5" x14ac:dyDescent="0.3"/>
    <row r="6312" customFormat="1" ht="13.5" x14ac:dyDescent="0.3"/>
    <row r="6313" customFormat="1" ht="13.5" x14ac:dyDescent="0.3"/>
    <row r="6314" customFormat="1" ht="13.5" x14ac:dyDescent="0.3"/>
    <row r="6315" customFormat="1" ht="13.5" x14ac:dyDescent="0.3"/>
    <row r="6316" customFormat="1" ht="13.5" x14ac:dyDescent="0.3"/>
    <row r="6317" customFormat="1" ht="13.5" x14ac:dyDescent="0.3"/>
    <row r="6318" customFormat="1" ht="13.5" x14ac:dyDescent="0.3"/>
    <row r="6319" customFormat="1" ht="13.5" x14ac:dyDescent="0.3"/>
    <row r="6320" customFormat="1" ht="13.5" x14ac:dyDescent="0.3"/>
    <row r="6321" customFormat="1" ht="13.5" x14ac:dyDescent="0.3"/>
    <row r="6322" customFormat="1" ht="13.5" x14ac:dyDescent="0.3"/>
    <row r="6323" customFormat="1" ht="13.5" x14ac:dyDescent="0.3"/>
    <row r="6324" customFormat="1" ht="13.5" x14ac:dyDescent="0.3"/>
    <row r="6325" customFormat="1" ht="13.5" x14ac:dyDescent="0.3"/>
    <row r="6326" customFormat="1" ht="13.5" x14ac:dyDescent="0.3"/>
    <row r="6327" customFormat="1" ht="13.5" x14ac:dyDescent="0.3"/>
    <row r="6328" customFormat="1" ht="13.5" x14ac:dyDescent="0.3"/>
    <row r="6329" customFormat="1" ht="13.5" x14ac:dyDescent="0.3"/>
    <row r="6330" customFormat="1" ht="13.5" x14ac:dyDescent="0.3"/>
    <row r="6331" customFormat="1" ht="13.5" x14ac:dyDescent="0.3"/>
    <row r="6332" customFormat="1" ht="13.5" x14ac:dyDescent="0.3"/>
    <row r="6333" customFormat="1" ht="13.5" x14ac:dyDescent="0.3"/>
    <row r="6334" customFormat="1" ht="13.5" x14ac:dyDescent="0.3"/>
    <row r="6335" customFormat="1" ht="13.5" x14ac:dyDescent="0.3"/>
    <row r="6336" customFormat="1" ht="13.5" x14ac:dyDescent="0.3"/>
    <row r="6337" customFormat="1" ht="13.5" x14ac:dyDescent="0.3"/>
    <row r="6338" customFormat="1" ht="13.5" x14ac:dyDescent="0.3"/>
    <row r="6339" customFormat="1" ht="13.5" x14ac:dyDescent="0.3"/>
    <row r="6340" customFormat="1" ht="13.5" x14ac:dyDescent="0.3"/>
    <row r="6341" customFormat="1" ht="13.5" x14ac:dyDescent="0.3"/>
    <row r="6342" customFormat="1" ht="13.5" x14ac:dyDescent="0.3"/>
    <row r="6343" customFormat="1" ht="13.5" x14ac:dyDescent="0.3"/>
    <row r="6344" customFormat="1" ht="13.5" x14ac:dyDescent="0.3"/>
    <row r="6345" customFormat="1" ht="13.5" x14ac:dyDescent="0.3"/>
    <row r="6346" customFormat="1" ht="13.5" x14ac:dyDescent="0.3"/>
    <row r="6347" customFormat="1" ht="13.5" x14ac:dyDescent="0.3"/>
    <row r="6348" customFormat="1" ht="13.5" x14ac:dyDescent="0.3"/>
    <row r="6349" customFormat="1" ht="13.5" x14ac:dyDescent="0.3"/>
    <row r="6350" customFormat="1" ht="13.5" x14ac:dyDescent="0.3"/>
    <row r="6351" customFormat="1" ht="13.5" x14ac:dyDescent="0.3"/>
    <row r="6352" customFormat="1" ht="13.5" x14ac:dyDescent="0.3"/>
    <row r="6353" customFormat="1" ht="13.5" x14ac:dyDescent="0.3"/>
    <row r="6354" customFormat="1" ht="13.5" x14ac:dyDescent="0.3"/>
    <row r="6355" customFormat="1" ht="13.5" x14ac:dyDescent="0.3"/>
    <row r="6356" customFormat="1" ht="13.5" x14ac:dyDescent="0.3"/>
    <row r="6357" customFormat="1" ht="13.5" x14ac:dyDescent="0.3"/>
    <row r="6358" customFormat="1" ht="13.5" x14ac:dyDescent="0.3"/>
    <row r="6359" customFormat="1" ht="13.5" x14ac:dyDescent="0.3"/>
    <row r="6360" customFormat="1" ht="13.5" x14ac:dyDescent="0.3"/>
    <row r="6361" customFormat="1" ht="13.5" x14ac:dyDescent="0.3"/>
    <row r="6362" customFormat="1" ht="13.5" x14ac:dyDescent="0.3"/>
    <row r="6363" customFormat="1" ht="13.5" x14ac:dyDescent="0.3"/>
    <row r="6364" customFormat="1" ht="13.5" x14ac:dyDescent="0.3"/>
    <row r="6365" customFormat="1" ht="13.5" x14ac:dyDescent="0.3"/>
    <row r="6366" customFormat="1" ht="13.5" x14ac:dyDescent="0.3"/>
    <row r="6367" customFormat="1" ht="13.5" x14ac:dyDescent="0.3"/>
    <row r="6368" customFormat="1" ht="13.5" x14ac:dyDescent="0.3"/>
    <row r="6369" customFormat="1" ht="13.5" x14ac:dyDescent="0.3"/>
    <row r="6370" customFormat="1" ht="13.5" x14ac:dyDescent="0.3"/>
    <row r="6371" customFormat="1" ht="13.5" x14ac:dyDescent="0.3"/>
    <row r="6372" customFormat="1" ht="13.5" x14ac:dyDescent="0.3"/>
    <row r="6373" customFormat="1" ht="13.5" x14ac:dyDescent="0.3"/>
    <row r="6374" customFormat="1" ht="13.5" x14ac:dyDescent="0.3"/>
    <row r="6375" customFormat="1" ht="13.5" x14ac:dyDescent="0.3"/>
    <row r="6376" customFormat="1" ht="13.5" x14ac:dyDescent="0.3"/>
    <row r="6377" customFormat="1" ht="13.5" x14ac:dyDescent="0.3"/>
    <row r="6378" customFormat="1" ht="13.5" x14ac:dyDescent="0.3"/>
    <row r="6379" customFormat="1" ht="13.5" x14ac:dyDescent="0.3"/>
    <row r="6380" customFormat="1" ht="13.5" x14ac:dyDescent="0.3"/>
    <row r="6381" customFormat="1" ht="13.5" x14ac:dyDescent="0.3"/>
    <row r="6382" customFormat="1" ht="13.5" x14ac:dyDescent="0.3"/>
    <row r="6383" customFormat="1" ht="13.5" x14ac:dyDescent="0.3"/>
    <row r="6384" customFormat="1" ht="13.5" x14ac:dyDescent="0.3"/>
    <row r="6385" customFormat="1" ht="13.5" x14ac:dyDescent="0.3"/>
    <row r="6386" customFormat="1" ht="13.5" x14ac:dyDescent="0.3"/>
    <row r="6387" customFormat="1" ht="13.5" x14ac:dyDescent="0.3"/>
    <row r="6388" customFormat="1" ht="13.5" x14ac:dyDescent="0.3"/>
    <row r="6389" customFormat="1" ht="13.5" x14ac:dyDescent="0.3"/>
    <row r="6390" customFormat="1" ht="13.5" x14ac:dyDescent="0.3"/>
    <row r="6391" customFormat="1" ht="13.5" x14ac:dyDescent="0.3"/>
    <row r="6392" customFormat="1" ht="13.5" x14ac:dyDescent="0.3"/>
    <row r="6393" customFormat="1" ht="13.5" x14ac:dyDescent="0.3"/>
    <row r="6394" customFormat="1" ht="13.5" x14ac:dyDescent="0.3"/>
    <row r="6395" customFormat="1" ht="13.5" x14ac:dyDescent="0.3"/>
    <row r="6396" customFormat="1" ht="13.5" x14ac:dyDescent="0.3"/>
    <row r="6397" customFormat="1" ht="13.5" x14ac:dyDescent="0.3"/>
    <row r="6398" customFormat="1" ht="13.5" x14ac:dyDescent="0.3"/>
    <row r="6399" customFormat="1" ht="13.5" x14ac:dyDescent="0.3"/>
    <row r="6400" customFormat="1" ht="13.5" x14ac:dyDescent="0.3"/>
    <row r="6401" customFormat="1" ht="13.5" x14ac:dyDescent="0.3"/>
    <row r="6402" customFormat="1" ht="13.5" x14ac:dyDescent="0.3"/>
    <row r="6403" customFormat="1" ht="13.5" x14ac:dyDescent="0.3"/>
    <row r="6404" customFormat="1" ht="13.5" x14ac:dyDescent="0.3"/>
    <row r="6405" customFormat="1" ht="13.5" x14ac:dyDescent="0.3"/>
    <row r="6406" customFormat="1" ht="13.5" x14ac:dyDescent="0.3"/>
    <row r="6407" customFormat="1" ht="13.5" x14ac:dyDescent="0.3"/>
    <row r="6408" customFormat="1" ht="13.5" x14ac:dyDescent="0.3"/>
    <row r="6409" customFormat="1" ht="13.5" x14ac:dyDescent="0.3"/>
    <row r="6410" customFormat="1" ht="13.5" x14ac:dyDescent="0.3"/>
    <row r="6411" customFormat="1" ht="13.5" x14ac:dyDescent="0.3"/>
    <row r="6412" customFormat="1" ht="13.5" x14ac:dyDescent="0.3"/>
    <row r="6413" customFormat="1" ht="13.5" x14ac:dyDescent="0.3"/>
    <row r="6414" customFormat="1" ht="13.5" x14ac:dyDescent="0.3"/>
    <row r="6415" customFormat="1" ht="13.5" x14ac:dyDescent="0.3"/>
    <row r="6416" customFormat="1" ht="13.5" x14ac:dyDescent="0.3"/>
    <row r="6417" customFormat="1" ht="13.5" x14ac:dyDescent="0.3"/>
    <row r="6418" customFormat="1" ht="13.5" x14ac:dyDescent="0.3"/>
    <row r="6419" customFormat="1" ht="13.5" x14ac:dyDescent="0.3"/>
    <row r="6420" customFormat="1" ht="13.5" x14ac:dyDescent="0.3"/>
    <row r="6421" customFormat="1" ht="13.5" x14ac:dyDescent="0.3"/>
    <row r="6422" customFormat="1" ht="13.5" x14ac:dyDescent="0.3"/>
    <row r="6423" customFormat="1" ht="13.5" x14ac:dyDescent="0.3"/>
    <row r="6424" customFormat="1" ht="13.5" x14ac:dyDescent="0.3"/>
    <row r="6425" customFormat="1" ht="13.5" x14ac:dyDescent="0.3"/>
    <row r="6426" customFormat="1" ht="13.5" x14ac:dyDescent="0.3"/>
    <row r="6427" customFormat="1" ht="13.5" x14ac:dyDescent="0.3"/>
    <row r="6428" customFormat="1" ht="13.5" x14ac:dyDescent="0.3"/>
    <row r="6429" customFormat="1" ht="13.5" x14ac:dyDescent="0.3"/>
    <row r="6430" customFormat="1" ht="13.5" x14ac:dyDescent="0.3"/>
    <row r="6431" customFormat="1" ht="13.5" x14ac:dyDescent="0.3"/>
    <row r="6432" customFormat="1" ht="13.5" x14ac:dyDescent="0.3"/>
    <row r="6433" customFormat="1" ht="13.5" x14ac:dyDescent="0.3"/>
    <row r="6434" customFormat="1" ht="13.5" x14ac:dyDescent="0.3"/>
    <row r="6435" customFormat="1" ht="13.5" x14ac:dyDescent="0.3"/>
    <row r="6436" customFormat="1" ht="13.5" x14ac:dyDescent="0.3"/>
    <row r="6437" customFormat="1" ht="13.5" x14ac:dyDescent="0.3"/>
    <row r="6438" customFormat="1" ht="13.5" x14ac:dyDescent="0.3"/>
    <row r="6439" customFormat="1" ht="13.5" x14ac:dyDescent="0.3"/>
    <row r="6440" customFormat="1" ht="13.5" x14ac:dyDescent="0.3"/>
    <row r="6441" customFormat="1" ht="13.5" x14ac:dyDescent="0.3"/>
    <row r="6442" customFormat="1" ht="13.5" x14ac:dyDescent="0.3"/>
    <row r="6443" customFormat="1" ht="13.5" x14ac:dyDescent="0.3"/>
    <row r="6444" customFormat="1" ht="13.5" x14ac:dyDescent="0.3"/>
    <row r="6445" customFormat="1" ht="13.5" x14ac:dyDescent="0.3"/>
    <row r="6446" customFormat="1" ht="13.5" x14ac:dyDescent="0.3"/>
    <row r="6447" customFormat="1" ht="13.5" x14ac:dyDescent="0.3"/>
    <row r="6448" customFormat="1" ht="13.5" x14ac:dyDescent="0.3"/>
    <row r="6449" customFormat="1" ht="13.5" x14ac:dyDescent="0.3"/>
    <row r="6450" customFormat="1" ht="13.5" x14ac:dyDescent="0.3"/>
    <row r="6451" customFormat="1" ht="13.5" x14ac:dyDescent="0.3"/>
    <row r="6452" customFormat="1" ht="13.5" x14ac:dyDescent="0.3"/>
    <row r="6453" customFormat="1" ht="13.5" x14ac:dyDescent="0.3"/>
    <row r="6454" customFormat="1" ht="13.5" x14ac:dyDescent="0.3"/>
    <row r="6455" customFormat="1" ht="13.5" x14ac:dyDescent="0.3"/>
    <row r="6456" customFormat="1" ht="13.5" x14ac:dyDescent="0.3"/>
    <row r="6457" customFormat="1" ht="13.5" x14ac:dyDescent="0.3"/>
    <row r="6458" customFormat="1" ht="13.5" x14ac:dyDescent="0.3"/>
    <row r="6459" customFormat="1" ht="13.5" x14ac:dyDescent="0.3"/>
    <row r="6460" customFormat="1" ht="13.5" x14ac:dyDescent="0.3"/>
    <row r="6461" customFormat="1" ht="13.5" x14ac:dyDescent="0.3"/>
    <row r="6462" customFormat="1" ht="13.5" x14ac:dyDescent="0.3"/>
    <row r="6463" customFormat="1" ht="13.5" x14ac:dyDescent="0.3"/>
    <row r="6464" customFormat="1" ht="13.5" x14ac:dyDescent="0.3"/>
    <row r="6465" customFormat="1" ht="13.5" x14ac:dyDescent="0.3"/>
    <row r="6466" customFormat="1" ht="13.5" x14ac:dyDescent="0.3"/>
    <row r="6467" customFormat="1" ht="13.5" x14ac:dyDescent="0.3"/>
    <row r="6468" customFormat="1" ht="13.5" x14ac:dyDescent="0.3"/>
    <row r="6469" customFormat="1" ht="13.5" x14ac:dyDescent="0.3"/>
    <row r="6470" customFormat="1" ht="13.5" x14ac:dyDescent="0.3"/>
    <row r="6471" customFormat="1" ht="13.5" x14ac:dyDescent="0.3"/>
    <row r="6472" customFormat="1" ht="13.5" x14ac:dyDescent="0.3"/>
    <row r="6473" customFormat="1" ht="13.5" x14ac:dyDescent="0.3"/>
    <row r="6474" customFormat="1" ht="13.5" x14ac:dyDescent="0.3"/>
    <row r="6475" customFormat="1" ht="13.5" x14ac:dyDescent="0.3"/>
    <row r="6476" customFormat="1" ht="13.5" x14ac:dyDescent="0.3"/>
    <row r="6477" customFormat="1" ht="13.5" x14ac:dyDescent="0.3"/>
    <row r="6478" customFormat="1" ht="13.5" x14ac:dyDescent="0.3"/>
    <row r="6479" customFormat="1" ht="13.5" x14ac:dyDescent="0.3"/>
    <row r="6480" customFormat="1" ht="13.5" x14ac:dyDescent="0.3"/>
    <row r="6481" customFormat="1" ht="13.5" x14ac:dyDescent="0.3"/>
    <row r="6482" customFormat="1" ht="13.5" x14ac:dyDescent="0.3"/>
    <row r="6483" customFormat="1" ht="13.5" x14ac:dyDescent="0.3"/>
    <row r="6484" customFormat="1" ht="13.5" x14ac:dyDescent="0.3"/>
    <row r="6485" customFormat="1" ht="13.5" x14ac:dyDescent="0.3"/>
    <row r="6486" customFormat="1" ht="13.5" x14ac:dyDescent="0.3"/>
    <row r="6487" customFormat="1" ht="13.5" x14ac:dyDescent="0.3"/>
    <row r="6488" customFormat="1" ht="13.5" x14ac:dyDescent="0.3"/>
    <row r="6489" customFormat="1" ht="13.5" x14ac:dyDescent="0.3"/>
    <row r="6490" customFormat="1" ht="13.5" x14ac:dyDescent="0.3"/>
    <row r="6491" customFormat="1" ht="13.5" x14ac:dyDescent="0.3"/>
    <row r="6492" customFormat="1" ht="13.5" x14ac:dyDescent="0.3"/>
    <row r="6493" customFormat="1" ht="13.5" x14ac:dyDescent="0.3"/>
    <row r="6494" customFormat="1" ht="13.5" x14ac:dyDescent="0.3"/>
    <row r="6495" customFormat="1" ht="13.5" x14ac:dyDescent="0.3"/>
    <row r="6496" customFormat="1" ht="13.5" x14ac:dyDescent="0.3"/>
    <row r="6497" customFormat="1" ht="13.5" x14ac:dyDescent="0.3"/>
    <row r="6498" customFormat="1" ht="13.5" x14ac:dyDescent="0.3"/>
    <row r="6499" customFormat="1" ht="13.5" x14ac:dyDescent="0.3"/>
    <row r="6500" customFormat="1" ht="13.5" x14ac:dyDescent="0.3"/>
    <row r="6501" customFormat="1" ht="13.5" x14ac:dyDescent="0.3"/>
    <row r="6502" customFormat="1" ht="13.5" x14ac:dyDescent="0.3"/>
    <row r="6503" customFormat="1" ht="13.5" x14ac:dyDescent="0.3"/>
    <row r="6504" customFormat="1" ht="13.5" x14ac:dyDescent="0.3"/>
    <row r="6505" customFormat="1" ht="13.5" x14ac:dyDescent="0.3"/>
    <row r="6506" customFormat="1" ht="13.5" x14ac:dyDescent="0.3"/>
    <row r="6507" customFormat="1" ht="13.5" x14ac:dyDescent="0.3"/>
    <row r="6508" customFormat="1" ht="13.5" x14ac:dyDescent="0.3"/>
    <row r="6509" customFormat="1" ht="13.5" x14ac:dyDescent="0.3"/>
    <row r="6510" customFormat="1" ht="13.5" x14ac:dyDescent="0.3"/>
    <row r="6511" customFormat="1" ht="13.5" x14ac:dyDescent="0.3"/>
    <row r="6512" customFormat="1" ht="13.5" x14ac:dyDescent="0.3"/>
    <row r="6513" customFormat="1" ht="13.5" x14ac:dyDescent="0.3"/>
    <row r="6514" customFormat="1" ht="13.5" x14ac:dyDescent="0.3"/>
    <row r="6515" customFormat="1" ht="13.5" x14ac:dyDescent="0.3"/>
    <row r="6516" customFormat="1" ht="13.5" x14ac:dyDescent="0.3"/>
    <row r="6517" customFormat="1" ht="13.5" x14ac:dyDescent="0.3"/>
    <row r="6518" customFormat="1" ht="13.5" x14ac:dyDescent="0.3"/>
    <row r="6519" customFormat="1" ht="13.5" x14ac:dyDescent="0.3"/>
    <row r="6520" customFormat="1" ht="13.5" x14ac:dyDescent="0.3"/>
    <row r="6521" customFormat="1" ht="13.5" x14ac:dyDescent="0.3"/>
    <row r="6522" customFormat="1" ht="13.5" x14ac:dyDescent="0.3"/>
    <row r="6523" customFormat="1" ht="13.5" x14ac:dyDescent="0.3"/>
    <row r="6524" customFormat="1" ht="13.5" x14ac:dyDescent="0.3"/>
    <row r="6525" customFormat="1" ht="13.5" x14ac:dyDescent="0.3"/>
    <row r="6526" customFormat="1" ht="13.5" x14ac:dyDescent="0.3"/>
    <row r="6527" customFormat="1" ht="13.5" x14ac:dyDescent="0.3"/>
    <row r="6528" customFormat="1" ht="13.5" x14ac:dyDescent="0.3"/>
    <row r="6529" customFormat="1" ht="13.5" x14ac:dyDescent="0.3"/>
    <row r="6530" customFormat="1" ht="13.5" x14ac:dyDescent="0.3"/>
    <row r="6531" customFormat="1" ht="13.5" x14ac:dyDescent="0.3"/>
    <row r="6532" customFormat="1" ht="13.5" x14ac:dyDescent="0.3"/>
    <row r="6533" customFormat="1" ht="13.5" x14ac:dyDescent="0.3"/>
    <row r="6534" customFormat="1" ht="13.5" x14ac:dyDescent="0.3"/>
    <row r="6535" customFormat="1" ht="13.5" x14ac:dyDescent="0.3"/>
    <row r="6536" customFormat="1" ht="13.5" x14ac:dyDescent="0.3"/>
    <row r="6537" customFormat="1" ht="13.5" x14ac:dyDescent="0.3"/>
    <row r="6538" customFormat="1" ht="13.5" x14ac:dyDescent="0.3"/>
    <row r="6539" customFormat="1" ht="13.5" x14ac:dyDescent="0.3"/>
    <row r="6540" customFormat="1" ht="13.5" x14ac:dyDescent="0.3"/>
    <row r="6541" customFormat="1" ht="13.5" x14ac:dyDescent="0.3"/>
    <row r="6542" customFormat="1" ht="13.5" x14ac:dyDescent="0.3"/>
    <row r="6543" customFormat="1" ht="13.5" x14ac:dyDescent="0.3"/>
    <row r="6544" customFormat="1" ht="13.5" x14ac:dyDescent="0.3"/>
    <row r="6545" customFormat="1" ht="13.5" x14ac:dyDescent="0.3"/>
    <row r="6546" customFormat="1" ht="13.5" x14ac:dyDescent="0.3"/>
    <row r="6547" customFormat="1" ht="13.5" x14ac:dyDescent="0.3"/>
    <row r="6548" customFormat="1" ht="13.5" x14ac:dyDescent="0.3"/>
    <row r="6549" customFormat="1" ht="13.5" x14ac:dyDescent="0.3"/>
    <row r="6550" customFormat="1" ht="13.5" x14ac:dyDescent="0.3"/>
    <row r="6551" customFormat="1" ht="13.5" x14ac:dyDescent="0.3"/>
    <row r="6552" customFormat="1" ht="13.5" x14ac:dyDescent="0.3"/>
    <row r="6553" customFormat="1" ht="13.5" x14ac:dyDescent="0.3"/>
    <row r="6554" customFormat="1" ht="13.5" x14ac:dyDescent="0.3"/>
    <row r="6555" customFormat="1" ht="13.5" x14ac:dyDescent="0.3"/>
    <row r="6556" customFormat="1" ht="13.5" x14ac:dyDescent="0.3"/>
    <row r="6557" customFormat="1" ht="13.5" x14ac:dyDescent="0.3"/>
    <row r="6558" customFormat="1" ht="13.5" x14ac:dyDescent="0.3"/>
    <row r="6559" customFormat="1" ht="13.5" x14ac:dyDescent="0.3"/>
    <row r="6560" customFormat="1" ht="13.5" x14ac:dyDescent="0.3"/>
    <row r="6561" customFormat="1" ht="13.5" x14ac:dyDescent="0.3"/>
    <row r="6562" customFormat="1" ht="13.5" x14ac:dyDescent="0.3"/>
    <row r="6563" customFormat="1" ht="13.5" x14ac:dyDescent="0.3"/>
    <row r="6564" customFormat="1" ht="13.5" x14ac:dyDescent="0.3"/>
    <row r="6565" customFormat="1" ht="13.5" x14ac:dyDescent="0.3"/>
    <row r="6566" customFormat="1" ht="13.5" x14ac:dyDescent="0.3"/>
    <row r="6567" customFormat="1" ht="13.5" x14ac:dyDescent="0.3"/>
    <row r="6568" customFormat="1" ht="13.5" x14ac:dyDescent="0.3"/>
    <row r="6569" customFormat="1" ht="13.5" x14ac:dyDescent="0.3"/>
    <row r="6570" customFormat="1" ht="13.5" x14ac:dyDescent="0.3"/>
    <row r="6571" customFormat="1" ht="13.5" x14ac:dyDescent="0.3"/>
    <row r="6572" customFormat="1" ht="13.5" x14ac:dyDescent="0.3"/>
    <row r="6573" customFormat="1" ht="13.5" x14ac:dyDescent="0.3"/>
    <row r="6574" customFormat="1" ht="13.5" x14ac:dyDescent="0.3"/>
    <row r="6575" customFormat="1" ht="13.5" x14ac:dyDescent="0.3"/>
    <row r="6576" customFormat="1" ht="13.5" x14ac:dyDescent="0.3"/>
    <row r="6577" customFormat="1" ht="13.5" x14ac:dyDescent="0.3"/>
    <row r="6578" customFormat="1" ht="13.5" x14ac:dyDescent="0.3"/>
    <row r="6579" customFormat="1" ht="13.5" x14ac:dyDescent="0.3"/>
    <row r="6580" customFormat="1" ht="13.5" x14ac:dyDescent="0.3"/>
    <row r="6581" customFormat="1" ht="13.5" x14ac:dyDescent="0.3"/>
    <row r="6582" customFormat="1" ht="13.5" x14ac:dyDescent="0.3"/>
    <row r="6583" customFormat="1" ht="13.5" x14ac:dyDescent="0.3"/>
    <row r="6584" customFormat="1" ht="13.5" x14ac:dyDescent="0.3"/>
    <row r="6585" customFormat="1" ht="13.5" x14ac:dyDescent="0.3"/>
    <row r="6586" customFormat="1" ht="13.5" x14ac:dyDescent="0.3"/>
    <row r="6587" customFormat="1" ht="13.5" x14ac:dyDescent="0.3"/>
    <row r="6588" customFormat="1" ht="13.5" x14ac:dyDescent="0.3"/>
    <row r="6589" customFormat="1" ht="13.5" x14ac:dyDescent="0.3"/>
    <row r="6590" customFormat="1" ht="13.5" x14ac:dyDescent="0.3"/>
    <row r="6591" customFormat="1" ht="13.5" x14ac:dyDescent="0.3"/>
    <row r="6592" customFormat="1" ht="13.5" x14ac:dyDescent="0.3"/>
    <row r="6593" customFormat="1" ht="13.5" x14ac:dyDescent="0.3"/>
    <row r="6594" customFormat="1" ht="13.5" x14ac:dyDescent="0.3"/>
    <row r="6595" customFormat="1" ht="13.5" x14ac:dyDescent="0.3"/>
    <row r="6596" customFormat="1" ht="13.5" x14ac:dyDescent="0.3"/>
    <row r="6597" customFormat="1" ht="13.5" x14ac:dyDescent="0.3"/>
    <row r="6598" customFormat="1" ht="13.5" x14ac:dyDescent="0.3"/>
    <row r="6599" customFormat="1" ht="13.5" x14ac:dyDescent="0.3"/>
    <row r="6600" customFormat="1" ht="13.5" x14ac:dyDescent="0.3"/>
    <row r="6601" customFormat="1" ht="13.5" x14ac:dyDescent="0.3"/>
    <row r="6602" customFormat="1" ht="13.5" x14ac:dyDescent="0.3"/>
    <row r="6603" customFormat="1" ht="13.5" x14ac:dyDescent="0.3"/>
    <row r="6604" customFormat="1" ht="13.5" x14ac:dyDescent="0.3"/>
    <row r="6605" customFormat="1" ht="13.5" x14ac:dyDescent="0.3"/>
    <row r="6606" customFormat="1" ht="13.5" x14ac:dyDescent="0.3"/>
    <row r="6607" customFormat="1" ht="13.5" x14ac:dyDescent="0.3"/>
    <row r="6608" customFormat="1" ht="13.5" x14ac:dyDescent="0.3"/>
    <row r="6609" customFormat="1" ht="13.5" x14ac:dyDescent="0.3"/>
    <row r="6610" customFormat="1" ht="13.5" x14ac:dyDescent="0.3"/>
    <row r="6611" customFormat="1" ht="13.5" x14ac:dyDescent="0.3"/>
    <row r="6612" customFormat="1" ht="13.5" x14ac:dyDescent="0.3"/>
    <row r="6613" customFormat="1" ht="13.5" x14ac:dyDescent="0.3"/>
    <row r="6614" customFormat="1" ht="13.5" x14ac:dyDescent="0.3"/>
    <row r="6615" customFormat="1" ht="13.5" x14ac:dyDescent="0.3"/>
    <row r="6616" customFormat="1" ht="13.5" x14ac:dyDescent="0.3"/>
    <row r="6617" customFormat="1" ht="13.5" x14ac:dyDescent="0.3"/>
    <row r="6618" customFormat="1" ht="13.5" x14ac:dyDescent="0.3"/>
    <row r="6619" customFormat="1" ht="13.5" x14ac:dyDescent="0.3"/>
    <row r="6620" customFormat="1" ht="13.5" x14ac:dyDescent="0.3"/>
    <row r="6621" customFormat="1" ht="13.5" x14ac:dyDescent="0.3"/>
    <row r="6622" customFormat="1" ht="13.5" x14ac:dyDescent="0.3"/>
    <row r="6623" customFormat="1" ht="13.5" x14ac:dyDescent="0.3"/>
    <row r="6624" customFormat="1" ht="13.5" x14ac:dyDescent="0.3"/>
    <row r="6625" customFormat="1" ht="13.5" x14ac:dyDescent="0.3"/>
    <row r="6626" customFormat="1" ht="13.5" x14ac:dyDescent="0.3"/>
    <row r="6627" customFormat="1" ht="13.5" x14ac:dyDescent="0.3"/>
    <row r="6628" customFormat="1" ht="13.5" x14ac:dyDescent="0.3"/>
    <row r="6629" customFormat="1" ht="13.5" x14ac:dyDescent="0.3"/>
    <row r="6630" customFormat="1" ht="13.5" x14ac:dyDescent="0.3"/>
    <row r="6631" customFormat="1" ht="13.5" x14ac:dyDescent="0.3"/>
    <row r="6632" customFormat="1" ht="13.5" x14ac:dyDescent="0.3"/>
    <row r="6633" customFormat="1" ht="13.5" x14ac:dyDescent="0.3"/>
    <row r="6634" customFormat="1" ht="13.5" x14ac:dyDescent="0.3"/>
    <row r="6635" customFormat="1" ht="13.5" x14ac:dyDescent="0.3"/>
    <row r="6636" customFormat="1" ht="13.5" x14ac:dyDescent="0.3"/>
    <row r="6637" customFormat="1" ht="13.5" x14ac:dyDescent="0.3"/>
    <row r="6638" customFormat="1" ht="13.5" x14ac:dyDescent="0.3"/>
    <row r="6639" customFormat="1" ht="13.5" x14ac:dyDescent="0.3"/>
    <row r="6640" customFormat="1" ht="13.5" x14ac:dyDescent="0.3"/>
    <row r="6641" customFormat="1" ht="13.5" x14ac:dyDescent="0.3"/>
    <row r="6642" customFormat="1" ht="13.5" x14ac:dyDescent="0.3"/>
    <row r="6643" customFormat="1" ht="13.5" x14ac:dyDescent="0.3"/>
    <row r="6644" customFormat="1" ht="13.5" x14ac:dyDescent="0.3"/>
    <row r="6645" customFormat="1" ht="13.5" x14ac:dyDescent="0.3"/>
    <row r="6646" customFormat="1" ht="13.5" x14ac:dyDescent="0.3"/>
    <row r="6647" customFormat="1" ht="13.5" x14ac:dyDescent="0.3"/>
    <row r="6648" customFormat="1" ht="13.5" x14ac:dyDescent="0.3"/>
    <row r="6649" customFormat="1" ht="13.5" x14ac:dyDescent="0.3"/>
    <row r="6650" customFormat="1" ht="13.5" x14ac:dyDescent="0.3"/>
    <row r="6651" customFormat="1" ht="13.5" x14ac:dyDescent="0.3"/>
    <row r="6652" customFormat="1" ht="13.5" x14ac:dyDescent="0.3"/>
    <row r="6653" customFormat="1" ht="13.5" x14ac:dyDescent="0.3"/>
    <row r="6654" customFormat="1" ht="13.5" x14ac:dyDescent="0.3"/>
    <row r="6655" customFormat="1" ht="13.5" x14ac:dyDescent="0.3"/>
    <row r="6656" customFormat="1" ht="13.5" x14ac:dyDescent="0.3"/>
    <row r="6657" customFormat="1" ht="13.5" x14ac:dyDescent="0.3"/>
    <row r="6658" customFormat="1" ht="13.5" x14ac:dyDescent="0.3"/>
    <row r="6659" customFormat="1" ht="13.5" x14ac:dyDescent="0.3"/>
    <row r="6660" customFormat="1" ht="13.5" x14ac:dyDescent="0.3"/>
    <row r="6661" customFormat="1" ht="13.5" x14ac:dyDescent="0.3"/>
    <row r="6662" customFormat="1" ht="13.5" x14ac:dyDescent="0.3"/>
    <row r="6663" customFormat="1" ht="13.5" x14ac:dyDescent="0.3"/>
    <row r="6664" customFormat="1" ht="13.5" x14ac:dyDescent="0.3"/>
    <row r="6665" customFormat="1" ht="13.5" x14ac:dyDescent="0.3"/>
    <row r="6666" customFormat="1" ht="13.5" x14ac:dyDescent="0.3"/>
    <row r="6667" customFormat="1" ht="13.5" x14ac:dyDescent="0.3"/>
    <row r="6668" customFormat="1" ht="13.5" x14ac:dyDescent="0.3"/>
    <row r="6669" customFormat="1" ht="13.5" x14ac:dyDescent="0.3"/>
    <row r="6670" customFormat="1" ht="13.5" x14ac:dyDescent="0.3"/>
    <row r="6671" customFormat="1" ht="13.5" x14ac:dyDescent="0.3"/>
    <row r="6672" customFormat="1" ht="13.5" x14ac:dyDescent="0.3"/>
    <row r="6673" customFormat="1" ht="13.5" x14ac:dyDescent="0.3"/>
    <row r="6674" customFormat="1" ht="13.5" x14ac:dyDescent="0.3"/>
    <row r="6675" customFormat="1" ht="13.5" x14ac:dyDescent="0.3"/>
    <row r="6676" customFormat="1" ht="13.5" x14ac:dyDescent="0.3"/>
    <row r="6677" customFormat="1" ht="13.5" x14ac:dyDescent="0.3"/>
    <row r="6678" customFormat="1" ht="13.5" x14ac:dyDescent="0.3"/>
    <row r="6679" customFormat="1" ht="13.5" x14ac:dyDescent="0.3"/>
    <row r="6680" customFormat="1" ht="13.5" x14ac:dyDescent="0.3"/>
    <row r="6681" customFormat="1" ht="13.5" x14ac:dyDescent="0.3"/>
    <row r="6682" customFormat="1" ht="13.5" x14ac:dyDescent="0.3"/>
    <row r="6683" customFormat="1" ht="13.5" x14ac:dyDescent="0.3"/>
    <row r="6684" customFormat="1" ht="13.5" x14ac:dyDescent="0.3"/>
    <row r="6685" customFormat="1" ht="13.5" x14ac:dyDescent="0.3"/>
    <row r="6686" customFormat="1" ht="13.5" x14ac:dyDescent="0.3"/>
    <row r="6687" customFormat="1" ht="13.5" x14ac:dyDescent="0.3"/>
    <row r="6688" customFormat="1" ht="13.5" x14ac:dyDescent="0.3"/>
    <row r="6689" customFormat="1" ht="13.5" x14ac:dyDescent="0.3"/>
    <row r="6690" customFormat="1" ht="13.5" x14ac:dyDescent="0.3"/>
    <row r="6691" customFormat="1" ht="13.5" x14ac:dyDescent="0.3"/>
    <row r="6692" customFormat="1" ht="13.5" x14ac:dyDescent="0.3"/>
    <row r="6693" customFormat="1" ht="13.5" x14ac:dyDescent="0.3"/>
    <row r="6694" customFormat="1" ht="13.5" x14ac:dyDescent="0.3"/>
    <row r="6695" customFormat="1" ht="13.5" x14ac:dyDescent="0.3"/>
    <row r="6696" customFormat="1" ht="13.5" x14ac:dyDescent="0.3"/>
    <row r="6697" customFormat="1" ht="13.5" x14ac:dyDescent="0.3"/>
    <row r="6698" customFormat="1" ht="13.5" x14ac:dyDescent="0.3"/>
    <row r="6699" customFormat="1" ht="13.5" x14ac:dyDescent="0.3"/>
    <row r="6700" customFormat="1" ht="13.5" x14ac:dyDescent="0.3"/>
    <row r="6701" customFormat="1" ht="13.5" x14ac:dyDescent="0.3"/>
    <row r="6702" customFormat="1" ht="13.5" x14ac:dyDescent="0.3"/>
    <row r="6703" customFormat="1" ht="13.5" x14ac:dyDescent="0.3"/>
    <row r="6704" customFormat="1" ht="13.5" x14ac:dyDescent="0.3"/>
    <row r="6705" customFormat="1" ht="13.5" x14ac:dyDescent="0.3"/>
    <row r="6706" customFormat="1" ht="13.5" x14ac:dyDescent="0.3"/>
    <row r="6707" customFormat="1" ht="13.5" x14ac:dyDescent="0.3"/>
    <row r="6708" customFormat="1" ht="13.5" x14ac:dyDescent="0.3"/>
    <row r="6709" customFormat="1" ht="13.5" x14ac:dyDescent="0.3"/>
    <row r="6710" customFormat="1" ht="13.5" x14ac:dyDescent="0.3"/>
    <row r="6711" customFormat="1" ht="13.5" x14ac:dyDescent="0.3"/>
    <row r="6712" customFormat="1" ht="13.5" x14ac:dyDescent="0.3"/>
    <row r="6713" customFormat="1" ht="13.5" x14ac:dyDescent="0.3"/>
    <row r="6714" customFormat="1" ht="13.5" x14ac:dyDescent="0.3"/>
    <row r="6715" customFormat="1" ht="13.5" x14ac:dyDescent="0.3"/>
    <row r="6716" customFormat="1" ht="13.5" x14ac:dyDescent="0.3"/>
    <row r="6717" customFormat="1" ht="13.5" x14ac:dyDescent="0.3"/>
    <row r="6718" customFormat="1" ht="13.5" x14ac:dyDescent="0.3"/>
    <row r="6719" customFormat="1" ht="13.5" x14ac:dyDescent="0.3"/>
    <row r="6720" customFormat="1" ht="13.5" x14ac:dyDescent="0.3"/>
    <row r="6721" customFormat="1" ht="13.5" x14ac:dyDescent="0.3"/>
    <row r="6722" customFormat="1" ht="13.5" x14ac:dyDescent="0.3"/>
    <row r="6723" customFormat="1" ht="13.5" x14ac:dyDescent="0.3"/>
    <row r="6724" customFormat="1" ht="13.5" x14ac:dyDescent="0.3"/>
    <row r="6725" customFormat="1" ht="13.5" x14ac:dyDescent="0.3"/>
    <row r="6726" customFormat="1" ht="13.5" x14ac:dyDescent="0.3"/>
    <row r="6727" customFormat="1" ht="13.5" x14ac:dyDescent="0.3"/>
    <row r="6728" customFormat="1" ht="13.5" x14ac:dyDescent="0.3"/>
    <row r="6729" customFormat="1" ht="13.5" x14ac:dyDescent="0.3"/>
    <row r="6730" customFormat="1" ht="13.5" x14ac:dyDescent="0.3"/>
    <row r="6731" customFormat="1" ht="13.5" x14ac:dyDescent="0.3"/>
    <row r="6732" customFormat="1" ht="13.5" x14ac:dyDescent="0.3"/>
    <row r="6733" customFormat="1" ht="13.5" x14ac:dyDescent="0.3"/>
    <row r="6734" customFormat="1" ht="13.5" x14ac:dyDescent="0.3"/>
    <row r="6735" customFormat="1" ht="13.5" x14ac:dyDescent="0.3"/>
    <row r="6736" customFormat="1" ht="13.5" x14ac:dyDescent="0.3"/>
    <row r="6737" customFormat="1" ht="13.5" x14ac:dyDescent="0.3"/>
    <row r="6738" customFormat="1" ht="13.5" x14ac:dyDescent="0.3"/>
    <row r="6739" customFormat="1" ht="13.5" x14ac:dyDescent="0.3"/>
    <row r="6740" customFormat="1" ht="13.5" x14ac:dyDescent="0.3"/>
    <row r="6741" customFormat="1" ht="13.5" x14ac:dyDescent="0.3"/>
    <row r="6742" customFormat="1" ht="13.5" x14ac:dyDescent="0.3"/>
    <row r="6743" customFormat="1" ht="13.5" x14ac:dyDescent="0.3"/>
    <row r="6744" customFormat="1" ht="13.5" x14ac:dyDescent="0.3"/>
    <row r="6745" customFormat="1" ht="13.5" x14ac:dyDescent="0.3"/>
    <row r="6746" customFormat="1" ht="13.5" x14ac:dyDescent="0.3"/>
    <row r="6747" customFormat="1" ht="13.5" x14ac:dyDescent="0.3"/>
    <row r="6748" customFormat="1" ht="13.5" x14ac:dyDescent="0.3"/>
    <row r="6749" customFormat="1" ht="13.5" x14ac:dyDescent="0.3"/>
    <row r="6750" customFormat="1" ht="13.5" x14ac:dyDescent="0.3"/>
    <row r="6751" customFormat="1" ht="13.5" x14ac:dyDescent="0.3"/>
    <row r="6752" customFormat="1" ht="13.5" x14ac:dyDescent="0.3"/>
    <row r="6753" customFormat="1" ht="13.5" x14ac:dyDescent="0.3"/>
    <row r="6754" customFormat="1" ht="13.5" x14ac:dyDescent="0.3"/>
    <row r="6755" customFormat="1" ht="13.5" x14ac:dyDescent="0.3"/>
    <row r="6756" customFormat="1" ht="13.5" x14ac:dyDescent="0.3"/>
    <row r="6757" customFormat="1" ht="13.5" x14ac:dyDescent="0.3"/>
    <row r="6758" customFormat="1" ht="13.5" x14ac:dyDescent="0.3"/>
    <row r="6759" customFormat="1" ht="13.5" x14ac:dyDescent="0.3"/>
    <row r="6760" customFormat="1" ht="13.5" x14ac:dyDescent="0.3"/>
    <row r="6761" customFormat="1" ht="13.5" x14ac:dyDescent="0.3"/>
    <row r="6762" customFormat="1" ht="13.5" x14ac:dyDescent="0.3"/>
    <row r="6763" customFormat="1" ht="13.5" x14ac:dyDescent="0.3"/>
    <row r="6764" customFormat="1" ht="13.5" x14ac:dyDescent="0.3"/>
    <row r="6765" customFormat="1" ht="13.5" x14ac:dyDescent="0.3"/>
    <row r="6766" customFormat="1" ht="13.5" x14ac:dyDescent="0.3"/>
    <row r="6767" customFormat="1" ht="13.5" x14ac:dyDescent="0.3"/>
    <row r="6768" customFormat="1" ht="13.5" x14ac:dyDescent="0.3"/>
    <row r="6769" customFormat="1" ht="13.5" x14ac:dyDescent="0.3"/>
    <row r="6770" customFormat="1" ht="13.5" x14ac:dyDescent="0.3"/>
    <row r="6771" customFormat="1" ht="13.5" x14ac:dyDescent="0.3"/>
    <row r="6772" customFormat="1" ht="13.5" x14ac:dyDescent="0.3"/>
    <row r="6773" customFormat="1" ht="13.5" x14ac:dyDescent="0.3"/>
    <row r="6774" customFormat="1" ht="13.5" x14ac:dyDescent="0.3"/>
    <row r="6775" customFormat="1" ht="13.5" x14ac:dyDescent="0.3"/>
    <row r="6776" customFormat="1" ht="13.5" x14ac:dyDescent="0.3"/>
    <row r="6777" customFormat="1" ht="13.5" x14ac:dyDescent="0.3"/>
    <row r="6778" customFormat="1" ht="13.5" x14ac:dyDescent="0.3"/>
    <row r="6779" customFormat="1" ht="13.5" x14ac:dyDescent="0.3"/>
    <row r="6780" customFormat="1" ht="13.5" x14ac:dyDescent="0.3"/>
    <row r="6781" customFormat="1" ht="13.5" x14ac:dyDescent="0.3"/>
    <row r="6782" customFormat="1" ht="13.5" x14ac:dyDescent="0.3"/>
    <row r="6783" customFormat="1" ht="13.5" x14ac:dyDescent="0.3"/>
    <row r="6784" customFormat="1" ht="13.5" x14ac:dyDescent="0.3"/>
    <row r="6785" customFormat="1" ht="13.5" x14ac:dyDescent="0.3"/>
    <row r="6786" customFormat="1" ht="13.5" x14ac:dyDescent="0.3"/>
    <row r="6787" customFormat="1" ht="13.5" x14ac:dyDescent="0.3"/>
    <row r="6788" customFormat="1" ht="13.5" x14ac:dyDescent="0.3"/>
    <row r="6789" customFormat="1" ht="13.5" x14ac:dyDescent="0.3"/>
    <row r="6790" customFormat="1" ht="13.5" x14ac:dyDescent="0.3"/>
    <row r="6791" customFormat="1" ht="13.5" x14ac:dyDescent="0.3"/>
    <row r="6792" customFormat="1" ht="13.5" x14ac:dyDescent="0.3"/>
    <row r="6793" customFormat="1" ht="13.5" x14ac:dyDescent="0.3"/>
    <row r="6794" customFormat="1" ht="13.5" x14ac:dyDescent="0.3"/>
    <row r="6795" customFormat="1" ht="13.5" x14ac:dyDescent="0.3"/>
    <row r="6796" customFormat="1" ht="13.5" x14ac:dyDescent="0.3"/>
    <row r="6797" customFormat="1" ht="13.5" x14ac:dyDescent="0.3"/>
    <row r="6798" customFormat="1" ht="13.5" x14ac:dyDescent="0.3"/>
    <row r="6799" customFormat="1" ht="13.5" x14ac:dyDescent="0.3"/>
    <row r="6800" customFormat="1" ht="13.5" x14ac:dyDescent="0.3"/>
    <row r="6801" customFormat="1" ht="13.5" x14ac:dyDescent="0.3"/>
    <row r="6802" customFormat="1" ht="13.5" x14ac:dyDescent="0.3"/>
    <row r="6803" customFormat="1" ht="13.5" x14ac:dyDescent="0.3"/>
    <row r="6804" customFormat="1" ht="13.5" x14ac:dyDescent="0.3"/>
    <row r="6805" customFormat="1" ht="13.5" x14ac:dyDescent="0.3"/>
    <row r="6806" customFormat="1" ht="13.5" x14ac:dyDescent="0.3"/>
    <row r="6807" customFormat="1" ht="13.5" x14ac:dyDescent="0.3"/>
    <row r="6808" customFormat="1" ht="13.5" x14ac:dyDescent="0.3"/>
    <row r="6809" customFormat="1" ht="13.5" x14ac:dyDescent="0.3"/>
    <row r="6810" customFormat="1" ht="13.5" x14ac:dyDescent="0.3"/>
    <row r="6811" customFormat="1" ht="13.5" x14ac:dyDescent="0.3"/>
    <row r="6812" customFormat="1" ht="13.5" x14ac:dyDescent="0.3"/>
    <row r="6813" customFormat="1" ht="13.5" x14ac:dyDescent="0.3"/>
    <row r="6814" customFormat="1" ht="13.5" x14ac:dyDescent="0.3"/>
    <row r="6815" customFormat="1" ht="13.5" x14ac:dyDescent="0.3"/>
    <row r="6816" customFormat="1" ht="13.5" x14ac:dyDescent="0.3"/>
    <row r="6817" customFormat="1" ht="13.5" x14ac:dyDescent="0.3"/>
    <row r="6818" customFormat="1" ht="13.5" x14ac:dyDescent="0.3"/>
    <row r="6819" customFormat="1" ht="13.5" x14ac:dyDescent="0.3"/>
    <row r="6820" customFormat="1" ht="13.5" x14ac:dyDescent="0.3"/>
    <row r="6821" customFormat="1" ht="13.5" x14ac:dyDescent="0.3"/>
    <row r="6822" customFormat="1" ht="13.5" x14ac:dyDescent="0.3"/>
    <row r="6823" customFormat="1" ht="13.5" x14ac:dyDescent="0.3"/>
    <row r="6824" customFormat="1" ht="13.5" x14ac:dyDescent="0.3"/>
    <row r="6825" customFormat="1" ht="13.5" x14ac:dyDescent="0.3"/>
    <row r="6826" customFormat="1" ht="13.5" x14ac:dyDescent="0.3"/>
    <row r="6827" customFormat="1" ht="13.5" x14ac:dyDescent="0.3"/>
    <row r="6828" customFormat="1" ht="13.5" x14ac:dyDescent="0.3"/>
    <row r="6829" customFormat="1" ht="13.5" x14ac:dyDescent="0.3"/>
    <row r="6830" customFormat="1" ht="13.5" x14ac:dyDescent="0.3"/>
    <row r="6831" customFormat="1" ht="13.5" x14ac:dyDescent="0.3"/>
    <row r="6832" customFormat="1" ht="13.5" x14ac:dyDescent="0.3"/>
    <row r="6833" customFormat="1" ht="13.5" x14ac:dyDescent="0.3"/>
    <row r="6834" customFormat="1" ht="13.5" x14ac:dyDescent="0.3"/>
    <row r="6835" customFormat="1" ht="13.5" x14ac:dyDescent="0.3"/>
    <row r="6836" customFormat="1" ht="13.5" x14ac:dyDescent="0.3"/>
    <row r="6837" customFormat="1" ht="13.5" x14ac:dyDescent="0.3"/>
    <row r="6838" customFormat="1" ht="13.5" x14ac:dyDescent="0.3"/>
    <row r="6839" customFormat="1" ht="13.5" x14ac:dyDescent="0.3"/>
    <row r="6840" customFormat="1" ht="13.5" x14ac:dyDescent="0.3"/>
    <row r="6841" customFormat="1" ht="13.5" x14ac:dyDescent="0.3"/>
    <row r="6842" customFormat="1" ht="13.5" x14ac:dyDescent="0.3"/>
    <row r="6843" customFormat="1" ht="13.5" x14ac:dyDescent="0.3"/>
    <row r="6844" customFormat="1" ht="13.5" x14ac:dyDescent="0.3"/>
    <row r="6845" customFormat="1" ht="13.5" x14ac:dyDescent="0.3"/>
    <row r="6846" customFormat="1" ht="13.5" x14ac:dyDescent="0.3"/>
    <row r="6847" customFormat="1" ht="13.5" x14ac:dyDescent="0.3"/>
    <row r="6848" customFormat="1" ht="13.5" x14ac:dyDescent="0.3"/>
    <row r="6849" customFormat="1" ht="13.5" x14ac:dyDescent="0.3"/>
    <row r="6850" customFormat="1" ht="13.5" x14ac:dyDescent="0.3"/>
    <row r="6851" customFormat="1" ht="13.5" x14ac:dyDescent="0.3"/>
    <row r="6852" customFormat="1" ht="13.5" x14ac:dyDescent="0.3"/>
    <row r="6853" customFormat="1" ht="13.5" x14ac:dyDescent="0.3"/>
    <row r="6854" customFormat="1" ht="13.5" x14ac:dyDescent="0.3"/>
    <row r="6855" customFormat="1" ht="13.5" x14ac:dyDescent="0.3"/>
    <row r="6856" customFormat="1" ht="13.5" x14ac:dyDescent="0.3"/>
    <row r="6857" customFormat="1" ht="13.5" x14ac:dyDescent="0.3"/>
    <row r="6858" customFormat="1" ht="13.5" x14ac:dyDescent="0.3"/>
    <row r="6859" customFormat="1" ht="13.5" x14ac:dyDescent="0.3"/>
    <row r="6860" customFormat="1" ht="13.5" x14ac:dyDescent="0.3"/>
    <row r="6861" customFormat="1" ht="13.5" x14ac:dyDescent="0.3"/>
    <row r="6862" customFormat="1" ht="13.5" x14ac:dyDescent="0.3"/>
    <row r="6863" customFormat="1" ht="13.5" x14ac:dyDescent="0.3"/>
    <row r="6864" customFormat="1" ht="13.5" x14ac:dyDescent="0.3"/>
    <row r="6865" customFormat="1" ht="13.5" x14ac:dyDescent="0.3"/>
    <row r="6866" customFormat="1" ht="13.5" x14ac:dyDescent="0.3"/>
    <row r="6867" customFormat="1" ht="13.5" x14ac:dyDescent="0.3"/>
    <row r="6868" customFormat="1" ht="13.5" x14ac:dyDescent="0.3"/>
    <row r="6869" customFormat="1" ht="13.5" x14ac:dyDescent="0.3"/>
    <row r="6870" customFormat="1" ht="13.5" x14ac:dyDescent="0.3"/>
    <row r="6871" customFormat="1" ht="13.5" x14ac:dyDescent="0.3"/>
    <row r="6872" customFormat="1" ht="13.5" x14ac:dyDescent="0.3"/>
    <row r="6873" customFormat="1" ht="13.5" x14ac:dyDescent="0.3"/>
    <row r="6874" customFormat="1" ht="13.5" x14ac:dyDescent="0.3"/>
    <row r="6875" customFormat="1" ht="13.5" x14ac:dyDescent="0.3"/>
    <row r="6876" customFormat="1" ht="13.5" x14ac:dyDescent="0.3"/>
    <row r="6877" customFormat="1" ht="13.5" x14ac:dyDescent="0.3"/>
    <row r="6878" customFormat="1" ht="13.5" x14ac:dyDescent="0.3"/>
    <row r="6879" customFormat="1" ht="13.5" x14ac:dyDescent="0.3"/>
    <row r="6880" customFormat="1" ht="13.5" x14ac:dyDescent="0.3"/>
    <row r="6881" customFormat="1" ht="13.5" x14ac:dyDescent="0.3"/>
    <row r="6882" customFormat="1" ht="13.5" x14ac:dyDescent="0.3"/>
    <row r="6883" customFormat="1" ht="13.5" x14ac:dyDescent="0.3"/>
    <row r="6884" customFormat="1" ht="13.5" x14ac:dyDescent="0.3"/>
    <row r="6885" customFormat="1" ht="13.5" x14ac:dyDescent="0.3"/>
    <row r="6886" customFormat="1" ht="13.5" x14ac:dyDescent="0.3"/>
    <row r="6887" customFormat="1" ht="13.5" x14ac:dyDescent="0.3"/>
    <row r="6888" customFormat="1" ht="13.5" x14ac:dyDescent="0.3"/>
    <row r="6889" customFormat="1" ht="13.5" x14ac:dyDescent="0.3"/>
    <row r="6890" customFormat="1" ht="13.5" x14ac:dyDescent="0.3"/>
    <row r="6891" customFormat="1" ht="13.5" x14ac:dyDescent="0.3"/>
    <row r="6892" customFormat="1" ht="13.5" x14ac:dyDescent="0.3"/>
    <row r="6893" customFormat="1" ht="13.5" x14ac:dyDescent="0.3"/>
    <row r="6894" customFormat="1" ht="13.5" x14ac:dyDescent="0.3"/>
    <row r="6895" customFormat="1" ht="13.5" x14ac:dyDescent="0.3"/>
    <row r="6896" customFormat="1" ht="13.5" x14ac:dyDescent="0.3"/>
    <row r="6897" customFormat="1" ht="13.5" x14ac:dyDescent="0.3"/>
    <row r="6898" customFormat="1" ht="13.5" x14ac:dyDescent="0.3"/>
    <row r="6899" customFormat="1" ht="13.5" x14ac:dyDescent="0.3"/>
    <row r="6900" customFormat="1" ht="13.5" x14ac:dyDescent="0.3"/>
    <row r="6901" customFormat="1" ht="13.5" x14ac:dyDescent="0.3"/>
    <row r="6902" customFormat="1" ht="13.5" x14ac:dyDescent="0.3"/>
    <row r="6903" customFormat="1" ht="13.5" x14ac:dyDescent="0.3"/>
    <row r="6904" customFormat="1" ht="13.5" x14ac:dyDescent="0.3"/>
    <row r="6905" customFormat="1" ht="13.5" x14ac:dyDescent="0.3"/>
    <row r="6906" customFormat="1" ht="13.5" x14ac:dyDescent="0.3"/>
    <row r="6907" customFormat="1" ht="13.5" x14ac:dyDescent="0.3"/>
    <row r="6908" customFormat="1" ht="13.5" x14ac:dyDescent="0.3"/>
    <row r="6909" customFormat="1" ht="13.5" x14ac:dyDescent="0.3"/>
    <row r="6910" customFormat="1" ht="13.5" x14ac:dyDescent="0.3"/>
    <row r="6911" customFormat="1" ht="13.5" x14ac:dyDescent="0.3"/>
    <row r="6912" customFormat="1" ht="13.5" x14ac:dyDescent="0.3"/>
    <row r="6913" customFormat="1" ht="13.5" x14ac:dyDescent="0.3"/>
    <row r="6914" customFormat="1" ht="13.5" x14ac:dyDescent="0.3"/>
    <row r="6915" customFormat="1" ht="13.5" x14ac:dyDescent="0.3"/>
    <row r="6916" customFormat="1" ht="13.5" x14ac:dyDescent="0.3"/>
    <row r="6917" customFormat="1" ht="13.5" x14ac:dyDescent="0.3"/>
    <row r="6918" customFormat="1" ht="13.5" x14ac:dyDescent="0.3"/>
    <row r="6919" customFormat="1" ht="13.5" x14ac:dyDescent="0.3"/>
    <row r="6920" customFormat="1" ht="13.5" x14ac:dyDescent="0.3"/>
    <row r="6921" customFormat="1" ht="13.5" x14ac:dyDescent="0.3"/>
    <row r="6922" customFormat="1" ht="13.5" x14ac:dyDescent="0.3"/>
    <row r="6923" customFormat="1" ht="13.5" x14ac:dyDescent="0.3"/>
    <row r="6924" customFormat="1" ht="13.5" x14ac:dyDescent="0.3"/>
    <row r="6925" customFormat="1" ht="13.5" x14ac:dyDescent="0.3"/>
    <row r="6926" customFormat="1" ht="13.5" x14ac:dyDescent="0.3"/>
    <row r="6927" customFormat="1" ht="13.5" x14ac:dyDescent="0.3"/>
    <row r="6928" customFormat="1" ht="13.5" x14ac:dyDescent="0.3"/>
    <row r="6929" customFormat="1" ht="13.5" x14ac:dyDescent="0.3"/>
    <row r="6930" customFormat="1" ht="13.5" x14ac:dyDescent="0.3"/>
    <row r="6931" customFormat="1" ht="13.5" x14ac:dyDescent="0.3"/>
    <row r="6932" customFormat="1" ht="13.5" x14ac:dyDescent="0.3"/>
    <row r="6933" customFormat="1" ht="13.5" x14ac:dyDescent="0.3"/>
    <row r="6934" customFormat="1" ht="13.5" x14ac:dyDescent="0.3"/>
    <row r="6935" customFormat="1" ht="13.5" x14ac:dyDescent="0.3"/>
    <row r="6936" customFormat="1" ht="13.5" x14ac:dyDescent="0.3"/>
    <row r="6937" customFormat="1" ht="13.5" x14ac:dyDescent="0.3"/>
    <row r="6938" customFormat="1" ht="13.5" x14ac:dyDescent="0.3"/>
    <row r="6939" customFormat="1" ht="13.5" x14ac:dyDescent="0.3"/>
    <row r="6940" customFormat="1" ht="13.5" x14ac:dyDescent="0.3"/>
    <row r="6941" customFormat="1" ht="13.5" x14ac:dyDescent="0.3"/>
    <row r="6942" customFormat="1" ht="13.5" x14ac:dyDescent="0.3"/>
    <row r="6943" customFormat="1" ht="13.5" x14ac:dyDescent="0.3"/>
    <row r="6944" customFormat="1" ht="13.5" x14ac:dyDescent="0.3"/>
    <row r="6945" customFormat="1" ht="13.5" x14ac:dyDescent="0.3"/>
    <row r="6946" customFormat="1" ht="13.5" x14ac:dyDescent="0.3"/>
    <row r="6947" customFormat="1" ht="13.5" x14ac:dyDescent="0.3"/>
    <row r="6948" customFormat="1" ht="13.5" x14ac:dyDescent="0.3"/>
    <row r="6949" customFormat="1" ht="13.5" x14ac:dyDescent="0.3"/>
    <row r="6950" customFormat="1" ht="13.5" x14ac:dyDescent="0.3"/>
    <row r="6951" customFormat="1" ht="13.5" x14ac:dyDescent="0.3"/>
    <row r="6952" customFormat="1" ht="13.5" x14ac:dyDescent="0.3"/>
    <row r="6953" customFormat="1" ht="13.5" x14ac:dyDescent="0.3"/>
    <row r="6954" customFormat="1" ht="13.5" x14ac:dyDescent="0.3"/>
    <row r="6955" customFormat="1" ht="13.5" x14ac:dyDescent="0.3"/>
    <row r="6956" customFormat="1" ht="13.5" x14ac:dyDescent="0.3"/>
    <row r="6957" customFormat="1" ht="13.5" x14ac:dyDescent="0.3"/>
    <row r="6958" customFormat="1" ht="13.5" x14ac:dyDescent="0.3"/>
    <row r="6959" customFormat="1" ht="13.5" x14ac:dyDescent="0.3"/>
    <row r="6960" customFormat="1" ht="13.5" x14ac:dyDescent="0.3"/>
    <row r="6961" customFormat="1" ht="13.5" x14ac:dyDescent="0.3"/>
    <row r="6962" customFormat="1" ht="13.5" x14ac:dyDescent="0.3"/>
    <row r="6963" customFormat="1" ht="13.5" x14ac:dyDescent="0.3"/>
    <row r="6964" customFormat="1" ht="13.5" x14ac:dyDescent="0.3"/>
    <row r="6965" customFormat="1" ht="13.5" x14ac:dyDescent="0.3"/>
    <row r="6966" customFormat="1" ht="13.5" x14ac:dyDescent="0.3"/>
    <row r="6967" customFormat="1" ht="13.5" x14ac:dyDescent="0.3"/>
    <row r="6968" customFormat="1" ht="13.5" x14ac:dyDescent="0.3"/>
    <row r="6969" customFormat="1" ht="13.5" x14ac:dyDescent="0.3"/>
    <row r="6970" customFormat="1" ht="13.5" x14ac:dyDescent="0.3"/>
    <row r="6971" customFormat="1" ht="13.5" x14ac:dyDescent="0.3"/>
    <row r="6972" customFormat="1" ht="13.5" x14ac:dyDescent="0.3"/>
    <row r="6973" customFormat="1" ht="13.5" x14ac:dyDescent="0.3"/>
    <row r="6974" customFormat="1" ht="13.5" x14ac:dyDescent="0.3"/>
    <row r="6975" customFormat="1" ht="13.5" x14ac:dyDescent="0.3"/>
    <row r="6976" customFormat="1" ht="13.5" x14ac:dyDescent="0.3"/>
    <row r="6977" customFormat="1" ht="13.5" x14ac:dyDescent="0.3"/>
    <row r="6978" customFormat="1" ht="13.5" x14ac:dyDescent="0.3"/>
    <row r="6979" customFormat="1" ht="13.5" x14ac:dyDescent="0.3"/>
    <row r="6980" customFormat="1" ht="13.5" x14ac:dyDescent="0.3"/>
    <row r="6981" customFormat="1" ht="13.5" x14ac:dyDescent="0.3"/>
    <row r="6982" customFormat="1" ht="13.5" x14ac:dyDescent="0.3"/>
    <row r="6983" customFormat="1" ht="13.5" x14ac:dyDescent="0.3"/>
    <row r="6984" customFormat="1" ht="13.5" x14ac:dyDescent="0.3"/>
    <row r="6985" customFormat="1" ht="13.5" x14ac:dyDescent="0.3"/>
    <row r="6986" customFormat="1" ht="13.5" x14ac:dyDescent="0.3"/>
    <row r="6987" customFormat="1" ht="13.5" x14ac:dyDescent="0.3"/>
    <row r="6988" customFormat="1" ht="13.5" x14ac:dyDescent="0.3"/>
    <row r="6989" customFormat="1" ht="13.5" x14ac:dyDescent="0.3"/>
    <row r="6990" customFormat="1" ht="13.5" x14ac:dyDescent="0.3"/>
    <row r="6991" customFormat="1" ht="13.5" x14ac:dyDescent="0.3"/>
    <row r="6992" customFormat="1" ht="13.5" x14ac:dyDescent="0.3"/>
    <row r="6993" customFormat="1" ht="13.5" x14ac:dyDescent="0.3"/>
    <row r="6994" customFormat="1" ht="13.5" x14ac:dyDescent="0.3"/>
    <row r="6995" customFormat="1" ht="13.5" x14ac:dyDescent="0.3"/>
    <row r="6996" customFormat="1" ht="13.5" x14ac:dyDescent="0.3"/>
    <row r="6997" customFormat="1" ht="13.5" x14ac:dyDescent="0.3"/>
    <row r="6998" customFormat="1" ht="13.5" x14ac:dyDescent="0.3"/>
    <row r="6999" customFormat="1" ht="13.5" x14ac:dyDescent="0.3"/>
    <row r="7000" customFormat="1" ht="13.5" x14ac:dyDescent="0.3"/>
    <row r="7001" customFormat="1" ht="13.5" x14ac:dyDescent="0.3"/>
    <row r="7002" customFormat="1" ht="13.5" x14ac:dyDescent="0.3"/>
    <row r="7003" customFormat="1" ht="13.5" x14ac:dyDescent="0.3"/>
    <row r="7004" customFormat="1" ht="13.5" x14ac:dyDescent="0.3"/>
    <row r="7005" customFormat="1" ht="13.5" x14ac:dyDescent="0.3"/>
    <row r="7006" customFormat="1" ht="13.5" x14ac:dyDescent="0.3"/>
    <row r="7007" customFormat="1" ht="13.5" x14ac:dyDescent="0.3"/>
    <row r="7008" customFormat="1" ht="13.5" x14ac:dyDescent="0.3"/>
    <row r="7009" customFormat="1" ht="13.5" x14ac:dyDescent="0.3"/>
    <row r="7010" customFormat="1" ht="13.5" x14ac:dyDescent="0.3"/>
    <row r="7011" customFormat="1" ht="13.5" x14ac:dyDescent="0.3"/>
    <row r="7012" customFormat="1" ht="13.5" x14ac:dyDescent="0.3"/>
    <row r="7013" customFormat="1" ht="13.5" x14ac:dyDescent="0.3"/>
    <row r="7014" customFormat="1" ht="13.5" x14ac:dyDescent="0.3"/>
    <row r="7015" customFormat="1" ht="13.5" x14ac:dyDescent="0.3"/>
    <row r="7016" customFormat="1" ht="13.5" x14ac:dyDescent="0.3"/>
    <row r="7017" customFormat="1" ht="13.5" x14ac:dyDescent="0.3"/>
    <row r="7018" customFormat="1" ht="13.5" x14ac:dyDescent="0.3"/>
    <row r="7019" customFormat="1" ht="13.5" x14ac:dyDescent="0.3"/>
    <row r="7020" customFormat="1" ht="13.5" x14ac:dyDescent="0.3"/>
    <row r="7021" customFormat="1" ht="13.5" x14ac:dyDescent="0.3"/>
    <row r="7022" customFormat="1" ht="13.5" x14ac:dyDescent="0.3"/>
    <row r="7023" customFormat="1" ht="13.5" x14ac:dyDescent="0.3"/>
    <row r="7024" customFormat="1" ht="13.5" x14ac:dyDescent="0.3"/>
    <row r="7025" customFormat="1" ht="13.5" x14ac:dyDescent="0.3"/>
    <row r="7026" customFormat="1" ht="13.5" x14ac:dyDescent="0.3"/>
    <row r="7027" customFormat="1" ht="13.5" x14ac:dyDescent="0.3"/>
    <row r="7028" customFormat="1" ht="13.5" x14ac:dyDescent="0.3"/>
    <row r="7029" customFormat="1" ht="13.5" x14ac:dyDescent="0.3"/>
    <row r="7030" customFormat="1" ht="13.5" x14ac:dyDescent="0.3"/>
    <row r="7031" customFormat="1" ht="13.5" x14ac:dyDescent="0.3"/>
    <row r="7032" customFormat="1" ht="13.5" x14ac:dyDescent="0.3"/>
    <row r="7033" customFormat="1" ht="13.5" x14ac:dyDescent="0.3"/>
    <row r="7034" customFormat="1" ht="13.5" x14ac:dyDescent="0.3"/>
    <row r="7035" customFormat="1" ht="13.5" x14ac:dyDescent="0.3"/>
    <row r="7036" customFormat="1" ht="13.5" x14ac:dyDescent="0.3"/>
    <row r="7037" customFormat="1" ht="13.5" x14ac:dyDescent="0.3"/>
    <row r="7038" customFormat="1" ht="13.5" x14ac:dyDescent="0.3"/>
    <row r="7039" customFormat="1" ht="13.5" x14ac:dyDescent="0.3"/>
    <row r="7040" customFormat="1" ht="13.5" x14ac:dyDescent="0.3"/>
    <row r="7041" customFormat="1" ht="13.5" x14ac:dyDescent="0.3"/>
    <row r="7042" customFormat="1" ht="13.5" x14ac:dyDescent="0.3"/>
    <row r="7043" customFormat="1" ht="13.5" x14ac:dyDescent="0.3"/>
    <row r="7044" customFormat="1" ht="13.5" x14ac:dyDescent="0.3"/>
    <row r="7045" customFormat="1" ht="13.5" x14ac:dyDescent="0.3"/>
    <row r="7046" customFormat="1" ht="13.5" x14ac:dyDescent="0.3"/>
    <row r="7047" customFormat="1" ht="13.5" x14ac:dyDescent="0.3"/>
    <row r="7048" customFormat="1" ht="13.5" x14ac:dyDescent="0.3"/>
    <row r="7049" customFormat="1" ht="13.5" x14ac:dyDescent="0.3"/>
    <row r="7050" customFormat="1" ht="13.5" x14ac:dyDescent="0.3"/>
    <row r="7051" customFormat="1" ht="13.5" x14ac:dyDescent="0.3"/>
    <row r="7052" customFormat="1" ht="13.5" x14ac:dyDescent="0.3"/>
    <row r="7053" customFormat="1" ht="13.5" x14ac:dyDescent="0.3"/>
    <row r="7054" customFormat="1" ht="13.5" x14ac:dyDescent="0.3"/>
    <row r="7055" customFormat="1" ht="13.5" x14ac:dyDescent="0.3"/>
    <row r="7056" customFormat="1" ht="13.5" x14ac:dyDescent="0.3"/>
    <row r="7057" customFormat="1" ht="13.5" x14ac:dyDescent="0.3"/>
    <row r="7058" customFormat="1" ht="13.5" x14ac:dyDescent="0.3"/>
    <row r="7059" customFormat="1" ht="13.5" x14ac:dyDescent="0.3"/>
    <row r="7060" customFormat="1" ht="13.5" x14ac:dyDescent="0.3"/>
    <row r="7061" customFormat="1" ht="13.5" x14ac:dyDescent="0.3"/>
    <row r="7062" customFormat="1" ht="13.5" x14ac:dyDescent="0.3"/>
    <row r="7063" customFormat="1" ht="13.5" x14ac:dyDescent="0.3"/>
    <row r="7064" customFormat="1" ht="13.5" x14ac:dyDescent="0.3"/>
    <row r="7065" customFormat="1" ht="13.5" x14ac:dyDescent="0.3"/>
    <row r="7066" customFormat="1" ht="13.5" x14ac:dyDescent="0.3"/>
    <row r="7067" customFormat="1" ht="13.5" x14ac:dyDescent="0.3"/>
    <row r="7068" customFormat="1" ht="13.5" x14ac:dyDescent="0.3"/>
    <row r="7069" customFormat="1" ht="13.5" x14ac:dyDescent="0.3"/>
    <row r="7070" customFormat="1" ht="13.5" x14ac:dyDescent="0.3"/>
    <row r="7071" customFormat="1" ht="13.5" x14ac:dyDescent="0.3"/>
    <row r="7072" customFormat="1" ht="13.5" x14ac:dyDescent="0.3"/>
    <row r="7073" customFormat="1" ht="13.5" x14ac:dyDescent="0.3"/>
    <row r="7074" customFormat="1" ht="13.5" x14ac:dyDescent="0.3"/>
    <row r="7075" customFormat="1" ht="13.5" x14ac:dyDescent="0.3"/>
    <row r="7076" customFormat="1" ht="13.5" x14ac:dyDescent="0.3"/>
    <row r="7077" customFormat="1" ht="13.5" x14ac:dyDescent="0.3"/>
    <row r="7078" customFormat="1" ht="13.5" x14ac:dyDescent="0.3"/>
    <row r="7079" customFormat="1" ht="13.5" x14ac:dyDescent="0.3"/>
    <row r="7080" customFormat="1" ht="13.5" x14ac:dyDescent="0.3"/>
    <row r="7081" customFormat="1" ht="13.5" x14ac:dyDescent="0.3"/>
    <row r="7082" customFormat="1" ht="13.5" x14ac:dyDescent="0.3"/>
    <row r="7083" customFormat="1" ht="13.5" x14ac:dyDescent="0.3"/>
    <row r="7084" customFormat="1" ht="13.5" x14ac:dyDescent="0.3"/>
    <row r="7085" customFormat="1" ht="13.5" x14ac:dyDescent="0.3"/>
    <row r="7086" customFormat="1" ht="13.5" x14ac:dyDescent="0.3"/>
    <row r="7087" customFormat="1" ht="13.5" x14ac:dyDescent="0.3"/>
    <row r="7088" customFormat="1" ht="13.5" x14ac:dyDescent="0.3"/>
    <row r="7089" customFormat="1" ht="13.5" x14ac:dyDescent="0.3"/>
    <row r="7090" customFormat="1" ht="13.5" x14ac:dyDescent="0.3"/>
    <row r="7091" customFormat="1" ht="13.5" x14ac:dyDescent="0.3"/>
    <row r="7092" customFormat="1" ht="13.5" x14ac:dyDescent="0.3"/>
    <row r="7093" customFormat="1" ht="13.5" x14ac:dyDescent="0.3"/>
    <row r="7094" customFormat="1" ht="13.5" x14ac:dyDescent="0.3"/>
    <row r="7095" customFormat="1" ht="13.5" x14ac:dyDescent="0.3"/>
    <row r="7096" customFormat="1" ht="13.5" x14ac:dyDescent="0.3"/>
    <row r="7097" customFormat="1" ht="13.5" x14ac:dyDescent="0.3"/>
    <row r="7098" customFormat="1" ht="13.5" x14ac:dyDescent="0.3"/>
    <row r="7099" customFormat="1" ht="13.5" x14ac:dyDescent="0.3"/>
    <row r="7100" customFormat="1" ht="13.5" x14ac:dyDescent="0.3"/>
    <row r="7101" customFormat="1" ht="13.5" x14ac:dyDescent="0.3"/>
    <row r="7102" customFormat="1" ht="13.5" x14ac:dyDescent="0.3"/>
    <row r="7103" customFormat="1" ht="13.5" x14ac:dyDescent="0.3"/>
    <row r="7104" customFormat="1" ht="13.5" x14ac:dyDescent="0.3"/>
    <row r="7105" customFormat="1" ht="13.5" x14ac:dyDescent="0.3"/>
    <row r="7106" customFormat="1" ht="13.5" x14ac:dyDescent="0.3"/>
    <row r="7107" customFormat="1" ht="13.5" x14ac:dyDescent="0.3"/>
    <row r="7108" customFormat="1" ht="13.5" x14ac:dyDescent="0.3"/>
    <row r="7109" customFormat="1" ht="13.5" x14ac:dyDescent="0.3"/>
    <row r="7110" customFormat="1" ht="13.5" x14ac:dyDescent="0.3"/>
    <row r="7111" customFormat="1" ht="13.5" x14ac:dyDescent="0.3"/>
    <row r="7112" customFormat="1" ht="13.5" x14ac:dyDescent="0.3"/>
    <row r="7113" customFormat="1" ht="13.5" x14ac:dyDescent="0.3"/>
    <row r="7114" customFormat="1" ht="13.5" x14ac:dyDescent="0.3"/>
    <row r="7115" customFormat="1" ht="13.5" x14ac:dyDescent="0.3"/>
    <row r="7116" customFormat="1" ht="13.5" x14ac:dyDescent="0.3"/>
    <row r="7117" customFormat="1" ht="13.5" x14ac:dyDescent="0.3"/>
    <row r="7118" customFormat="1" ht="13.5" x14ac:dyDescent="0.3"/>
    <row r="7119" customFormat="1" ht="13.5" x14ac:dyDescent="0.3"/>
    <row r="7120" customFormat="1" ht="13.5" x14ac:dyDescent="0.3"/>
    <row r="7121" customFormat="1" ht="13.5" x14ac:dyDescent="0.3"/>
    <row r="7122" customFormat="1" ht="13.5" x14ac:dyDescent="0.3"/>
    <row r="7123" customFormat="1" ht="13.5" x14ac:dyDescent="0.3"/>
    <row r="7124" customFormat="1" ht="13.5" x14ac:dyDescent="0.3"/>
    <row r="7125" customFormat="1" ht="13.5" x14ac:dyDescent="0.3"/>
    <row r="7126" customFormat="1" ht="13.5" x14ac:dyDescent="0.3"/>
    <row r="7127" customFormat="1" ht="13.5" x14ac:dyDescent="0.3"/>
    <row r="7128" customFormat="1" ht="13.5" x14ac:dyDescent="0.3"/>
    <row r="7129" customFormat="1" ht="13.5" x14ac:dyDescent="0.3"/>
    <row r="7130" customFormat="1" ht="13.5" x14ac:dyDescent="0.3"/>
    <row r="7131" customFormat="1" ht="13.5" x14ac:dyDescent="0.3"/>
    <row r="7132" customFormat="1" ht="13.5" x14ac:dyDescent="0.3"/>
    <row r="7133" customFormat="1" ht="13.5" x14ac:dyDescent="0.3"/>
    <row r="7134" customFormat="1" ht="13.5" x14ac:dyDescent="0.3"/>
    <row r="7135" customFormat="1" ht="13.5" x14ac:dyDescent="0.3"/>
    <row r="7136" customFormat="1" ht="13.5" x14ac:dyDescent="0.3"/>
    <row r="7137" customFormat="1" ht="13.5" x14ac:dyDescent="0.3"/>
    <row r="7138" customFormat="1" ht="13.5" x14ac:dyDescent="0.3"/>
    <row r="7139" customFormat="1" ht="13.5" x14ac:dyDescent="0.3"/>
    <row r="7140" customFormat="1" ht="13.5" x14ac:dyDescent="0.3"/>
    <row r="7141" customFormat="1" ht="13.5" x14ac:dyDescent="0.3"/>
    <row r="7142" customFormat="1" ht="13.5" x14ac:dyDescent="0.3"/>
    <row r="7143" customFormat="1" ht="13.5" x14ac:dyDescent="0.3"/>
    <row r="7144" customFormat="1" ht="13.5" x14ac:dyDescent="0.3"/>
    <row r="7145" customFormat="1" ht="13.5" x14ac:dyDescent="0.3"/>
    <row r="7146" customFormat="1" ht="13.5" x14ac:dyDescent="0.3"/>
    <row r="7147" customFormat="1" ht="13.5" x14ac:dyDescent="0.3"/>
    <row r="7148" customFormat="1" ht="13.5" x14ac:dyDescent="0.3"/>
    <row r="7149" customFormat="1" ht="13.5" x14ac:dyDescent="0.3"/>
    <row r="7150" customFormat="1" ht="13.5" x14ac:dyDescent="0.3"/>
    <row r="7151" customFormat="1" ht="13.5" x14ac:dyDescent="0.3"/>
    <row r="7152" customFormat="1" ht="13.5" x14ac:dyDescent="0.3"/>
    <row r="7153" customFormat="1" ht="13.5" x14ac:dyDescent="0.3"/>
    <row r="7154" customFormat="1" ht="13.5" x14ac:dyDescent="0.3"/>
    <row r="7155" customFormat="1" ht="13.5" x14ac:dyDescent="0.3"/>
    <row r="7156" customFormat="1" ht="13.5" x14ac:dyDescent="0.3"/>
    <row r="7157" customFormat="1" ht="13.5" x14ac:dyDescent="0.3"/>
    <row r="7158" customFormat="1" ht="13.5" x14ac:dyDescent="0.3"/>
    <row r="7159" customFormat="1" ht="13.5" x14ac:dyDescent="0.3"/>
    <row r="7160" customFormat="1" ht="13.5" x14ac:dyDescent="0.3"/>
    <row r="7161" customFormat="1" ht="13.5" x14ac:dyDescent="0.3"/>
    <row r="7162" customFormat="1" ht="13.5" x14ac:dyDescent="0.3"/>
    <row r="7163" customFormat="1" ht="13.5" x14ac:dyDescent="0.3"/>
    <row r="7164" customFormat="1" ht="13.5" x14ac:dyDescent="0.3"/>
    <row r="7165" customFormat="1" ht="13.5" x14ac:dyDescent="0.3"/>
    <row r="7166" customFormat="1" ht="13.5" x14ac:dyDescent="0.3"/>
    <row r="7167" customFormat="1" ht="13.5" x14ac:dyDescent="0.3"/>
    <row r="7168" customFormat="1" ht="13.5" x14ac:dyDescent="0.3"/>
    <row r="7169" customFormat="1" ht="13.5" x14ac:dyDescent="0.3"/>
    <row r="7170" customFormat="1" ht="13.5" x14ac:dyDescent="0.3"/>
    <row r="7171" customFormat="1" ht="13.5" x14ac:dyDescent="0.3"/>
    <row r="7172" customFormat="1" ht="13.5" x14ac:dyDescent="0.3"/>
    <row r="7173" customFormat="1" ht="13.5" x14ac:dyDescent="0.3"/>
    <row r="7174" customFormat="1" ht="13.5" x14ac:dyDescent="0.3"/>
    <row r="7175" customFormat="1" ht="13.5" x14ac:dyDescent="0.3"/>
    <row r="7176" customFormat="1" ht="13.5" x14ac:dyDescent="0.3"/>
    <row r="7177" customFormat="1" ht="13.5" x14ac:dyDescent="0.3"/>
    <row r="7178" customFormat="1" ht="13.5" x14ac:dyDescent="0.3"/>
    <row r="7179" customFormat="1" ht="13.5" x14ac:dyDescent="0.3"/>
    <row r="7180" customFormat="1" ht="13.5" x14ac:dyDescent="0.3"/>
    <row r="7181" customFormat="1" ht="13.5" x14ac:dyDescent="0.3"/>
    <row r="7182" customFormat="1" ht="13.5" x14ac:dyDescent="0.3"/>
    <row r="7183" customFormat="1" ht="13.5" x14ac:dyDescent="0.3"/>
    <row r="7184" customFormat="1" ht="13.5" x14ac:dyDescent="0.3"/>
    <row r="7185" customFormat="1" ht="13.5" x14ac:dyDescent="0.3"/>
    <row r="7186" customFormat="1" ht="13.5" x14ac:dyDescent="0.3"/>
    <row r="7187" customFormat="1" ht="13.5" x14ac:dyDescent="0.3"/>
    <row r="7188" customFormat="1" ht="13.5" x14ac:dyDescent="0.3"/>
    <row r="7189" customFormat="1" ht="13.5" x14ac:dyDescent="0.3"/>
    <row r="7190" customFormat="1" ht="13.5" x14ac:dyDescent="0.3"/>
    <row r="7191" customFormat="1" ht="13.5" x14ac:dyDescent="0.3"/>
    <row r="7192" customFormat="1" ht="13.5" x14ac:dyDescent="0.3"/>
    <row r="7193" customFormat="1" ht="13.5" x14ac:dyDescent="0.3"/>
    <row r="7194" customFormat="1" ht="13.5" x14ac:dyDescent="0.3"/>
    <row r="7195" customFormat="1" ht="13.5" x14ac:dyDescent="0.3"/>
    <row r="7196" customFormat="1" ht="13.5" x14ac:dyDescent="0.3"/>
    <row r="7197" customFormat="1" ht="13.5" x14ac:dyDescent="0.3"/>
    <row r="7198" customFormat="1" ht="13.5" x14ac:dyDescent="0.3"/>
    <row r="7199" customFormat="1" ht="13.5" x14ac:dyDescent="0.3"/>
    <row r="7200" customFormat="1" ht="13.5" x14ac:dyDescent="0.3"/>
    <row r="7201" customFormat="1" ht="13.5" x14ac:dyDescent="0.3"/>
    <row r="7202" customFormat="1" ht="13.5" x14ac:dyDescent="0.3"/>
    <row r="7203" customFormat="1" ht="13.5" x14ac:dyDescent="0.3"/>
    <row r="7204" customFormat="1" ht="13.5" x14ac:dyDescent="0.3"/>
    <row r="7205" customFormat="1" ht="13.5" x14ac:dyDescent="0.3"/>
    <row r="7206" customFormat="1" ht="13.5" x14ac:dyDescent="0.3"/>
    <row r="7207" customFormat="1" ht="13.5" x14ac:dyDescent="0.3"/>
    <row r="7208" customFormat="1" ht="13.5" x14ac:dyDescent="0.3"/>
    <row r="7209" customFormat="1" ht="13.5" x14ac:dyDescent="0.3"/>
    <row r="7210" customFormat="1" ht="13.5" x14ac:dyDescent="0.3"/>
    <row r="7211" customFormat="1" ht="13.5" x14ac:dyDescent="0.3"/>
    <row r="7212" customFormat="1" ht="13.5" x14ac:dyDescent="0.3"/>
    <row r="7213" customFormat="1" ht="13.5" x14ac:dyDescent="0.3"/>
    <row r="7214" customFormat="1" ht="13.5" x14ac:dyDescent="0.3"/>
    <row r="7215" customFormat="1" ht="13.5" x14ac:dyDescent="0.3"/>
    <row r="7216" customFormat="1" ht="13.5" x14ac:dyDescent="0.3"/>
    <row r="7217" customFormat="1" ht="13.5" x14ac:dyDescent="0.3"/>
    <row r="7218" customFormat="1" ht="13.5" x14ac:dyDescent="0.3"/>
    <row r="7219" customFormat="1" ht="13.5" x14ac:dyDescent="0.3"/>
    <row r="7220" customFormat="1" ht="13.5" x14ac:dyDescent="0.3"/>
    <row r="7221" customFormat="1" ht="13.5" x14ac:dyDescent="0.3"/>
    <row r="7222" customFormat="1" ht="13.5" x14ac:dyDescent="0.3"/>
    <row r="7223" customFormat="1" ht="13.5" x14ac:dyDescent="0.3"/>
    <row r="7224" customFormat="1" ht="13.5" x14ac:dyDescent="0.3"/>
    <row r="7225" customFormat="1" ht="13.5" x14ac:dyDescent="0.3"/>
    <row r="7226" customFormat="1" ht="13.5" x14ac:dyDescent="0.3"/>
    <row r="7227" customFormat="1" ht="13.5" x14ac:dyDescent="0.3"/>
    <row r="7228" customFormat="1" ht="13.5" x14ac:dyDescent="0.3"/>
    <row r="7229" customFormat="1" ht="13.5" x14ac:dyDescent="0.3"/>
    <row r="7230" customFormat="1" ht="13.5" x14ac:dyDescent="0.3"/>
    <row r="7231" customFormat="1" ht="13.5" x14ac:dyDescent="0.3"/>
    <row r="7232" customFormat="1" ht="13.5" x14ac:dyDescent="0.3"/>
    <row r="7233" customFormat="1" ht="13.5" x14ac:dyDescent="0.3"/>
    <row r="7234" customFormat="1" ht="13.5" x14ac:dyDescent="0.3"/>
    <row r="7235" customFormat="1" ht="13.5" x14ac:dyDescent="0.3"/>
    <row r="7236" customFormat="1" ht="13.5" x14ac:dyDescent="0.3"/>
    <row r="7237" customFormat="1" ht="13.5" x14ac:dyDescent="0.3"/>
    <row r="7238" customFormat="1" ht="13.5" x14ac:dyDescent="0.3"/>
    <row r="7239" customFormat="1" ht="13.5" x14ac:dyDescent="0.3"/>
    <row r="7240" customFormat="1" ht="13.5" x14ac:dyDescent="0.3"/>
    <row r="7241" customFormat="1" ht="13.5" x14ac:dyDescent="0.3"/>
    <row r="7242" customFormat="1" ht="13.5" x14ac:dyDescent="0.3"/>
    <row r="7243" customFormat="1" ht="13.5" x14ac:dyDescent="0.3"/>
    <row r="7244" customFormat="1" ht="13.5" x14ac:dyDescent="0.3"/>
    <row r="7245" customFormat="1" ht="13.5" x14ac:dyDescent="0.3"/>
    <row r="7246" customFormat="1" ht="13.5" x14ac:dyDescent="0.3"/>
    <row r="7247" customFormat="1" ht="13.5" x14ac:dyDescent="0.3"/>
    <row r="7248" customFormat="1" ht="13.5" x14ac:dyDescent="0.3"/>
    <row r="7249" customFormat="1" ht="13.5" x14ac:dyDescent="0.3"/>
    <row r="7250" customFormat="1" ht="13.5" x14ac:dyDescent="0.3"/>
    <row r="7251" customFormat="1" ht="13.5" x14ac:dyDescent="0.3"/>
    <row r="7252" customFormat="1" ht="13.5" x14ac:dyDescent="0.3"/>
    <row r="7253" customFormat="1" ht="13.5" x14ac:dyDescent="0.3"/>
    <row r="7254" customFormat="1" ht="13.5" x14ac:dyDescent="0.3"/>
    <row r="7255" customFormat="1" ht="13.5" x14ac:dyDescent="0.3"/>
    <row r="7256" customFormat="1" ht="13.5" x14ac:dyDescent="0.3"/>
    <row r="7257" customFormat="1" ht="13.5" x14ac:dyDescent="0.3"/>
    <row r="7258" customFormat="1" ht="13.5" x14ac:dyDescent="0.3"/>
    <row r="7259" customFormat="1" ht="13.5" x14ac:dyDescent="0.3"/>
    <row r="7260" customFormat="1" ht="13.5" x14ac:dyDescent="0.3"/>
    <row r="7261" customFormat="1" ht="13.5" x14ac:dyDescent="0.3"/>
    <row r="7262" customFormat="1" ht="13.5" x14ac:dyDescent="0.3"/>
    <row r="7263" customFormat="1" ht="13.5" x14ac:dyDescent="0.3"/>
    <row r="7264" customFormat="1" ht="13.5" x14ac:dyDescent="0.3"/>
    <row r="7265" customFormat="1" ht="13.5" x14ac:dyDescent="0.3"/>
    <row r="7266" customFormat="1" ht="13.5" x14ac:dyDescent="0.3"/>
    <row r="7267" customFormat="1" ht="13.5" x14ac:dyDescent="0.3"/>
    <row r="7268" customFormat="1" ht="13.5" x14ac:dyDescent="0.3"/>
    <row r="7269" customFormat="1" ht="13.5" x14ac:dyDescent="0.3"/>
    <row r="7270" customFormat="1" ht="13.5" x14ac:dyDescent="0.3"/>
    <row r="7271" customFormat="1" ht="13.5" x14ac:dyDescent="0.3"/>
    <row r="7272" customFormat="1" ht="13.5" x14ac:dyDescent="0.3"/>
    <row r="7273" customFormat="1" ht="13.5" x14ac:dyDescent="0.3"/>
    <row r="7274" customFormat="1" ht="13.5" x14ac:dyDescent="0.3"/>
    <row r="7275" customFormat="1" ht="13.5" x14ac:dyDescent="0.3"/>
    <row r="7276" customFormat="1" ht="13.5" x14ac:dyDescent="0.3"/>
    <row r="7277" customFormat="1" ht="13.5" x14ac:dyDescent="0.3"/>
    <row r="7278" customFormat="1" ht="13.5" x14ac:dyDescent="0.3"/>
    <row r="7279" customFormat="1" ht="13.5" x14ac:dyDescent="0.3"/>
    <row r="7280" customFormat="1" ht="13.5" x14ac:dyDescent="0.3"/>
    <row r="7281" customFormat="1" ht="13.5" x14ac:dyDescent="0.3"/>
    <row r="7282" customFormat="1" ht="13.5" x14ac:dyDescent="0.3"/>
    <row r="7283" customFormat="1" ht="13.5" x14ac:dyDescent="0.3"/>
    <row r="7284" customFormat="1" ht="13.5" x14ac:dyDescent="0.3"/>
    <row r="7285" customFormat="1" ht="13.5" x14ac:dyDescent="0.3"/>
    <row r="7286" customFormat="1" ht="13.5" x14ac:dyDescent="0.3"/>
    <row r="7287" customFormat="1" ht="13.5" x14ac:dyDescent="0.3"/>
    <row r="7288" customFormat="1" ht="13.5" x14ac:dyDescent="0.3"/>
    <row r="7289" customFormat="1" ht="13.5" x14ac:dyDescent="0.3"/>
    <row r="7290" customFormat="1" ht="13.5" x14ac:dyDescent="0.3"/>
    <row r="7291" customFormat="1" ht="13.5" x14ac:dyDescent="0.3"/>
    <row r="7292" customFormat="1" ht="13.5" x14ac:dyDescent="0.3"/>
    <row r="7293" customFormat="1" ht="13.5" x14ac:dyDescent="0.3"/>
    <row r="7294" customFormat="1" ht="13.5" x14ac:dyDescent="0.3"/>
    <row r="7295" customFormat="1" ht="13.5" x14ac:dyDescent="0.3"/>
    <row r="7296" customFormat="1" ht="13.5" x14ac:dyDescent="0.3"/>
    <row r="7297" customFormat="1" ht="13.5" x14ac:dyDescent="0.3"/>
    <row r="7298" customFormat="1" ht="13.5" x14ac:dyDescent="0.3"/>
    <row r="7299" customFormat="1" ht="13.5" x14ac:dyDescent="0.3"/>
    <row r="7300" customFormat="1" ht="13.5" x14ac:dyDescent="0.3"/>
    <row r="7301" customFormat="1" ht="13.5" x14ac:dyDescent="0.3"/>
    <row r="7302" customFormat="1" ht="13.5" x14ac:dyDescent="0.3"/>
    <row r="7303" customFormat="1" ht="13.5" x14ac:dyDescent="0.3"/>
    <row r="7304" customFormat="1" ht="13.5" x14ac:dyDescent="0.3"/>
    <row r="7305" customFormat="1" ht="13.5" x14ac:dyDescent="0.3"/>
    <row r="7306" customFormat="1" ht="13.5" x14ac:dyDescent="0.3"/>
    <row r="7307" customFormat="1" ht="13.5" x14ac:dyDescent="0.3"/>
    <row r="7308" customFormat="1" ht="13.5" x14ac:dyDescent="0.3"/>
    <row r="7309" customFormat="1" ht="13.5" x14ac:dyDescent="0.3"/>
    <row r="7310" customFormat="1" ht="13.5" x14ac:dyDescent="0.3"/>
    <row r="7311" customFormat="1" ht="13.5" x14ac:dyDescent="0.3"/>
    <row r="7312" customFormat="1" ht="13.5" x14ac:dyDescent="0.3"/>
    <row r="7313" customFormat="1" ht="13.5" x14ac:dyDescent="0.3"/>
    <row r="7314" customFormat="1" ht="13.5" x14ac:dyDescent="0.3"/>
    <row r="7315" customFormat="1" ht="13.5" x14ac:dyDescent="0.3"/>
    <row r="7316" customFormat="1" ht="13.5" x14ac:dyDescent="0.3"/>
    <row r="7317" customFormat="1" ht="13.5" x14ac:dyDescent="0.3"/>
    <row r="7318" customFormat="1" ht="13.5" x14ac:dyDescent="0.3"/>
    <row r="7319" customFormat="1" ht="13.5" x14ac:dyDescent="0.3"/>
    <row r="7320" customFormat="1" ht="13.5" x14ac:dyDescent="0.3"/>
    <row r="7321" customFormat="1" ht="13.5" x14ac:dyDescent="0.3"/>
    <row r="7322" customFormat="1" ht="13.5" x14ac:dyDescent="0.3"/>
    <row r="7323" customFormat="1" ht="13.5" x14ac:dyDescent="0.3"/>
    <row r="7324" customFormat="1" ht="13.5" x14ac:dyDescent="0.3"/>
    <row r="7325" customFormat="1" ht="13.5" x14ac:dyDescent="0.3"/>
    <row r="7326" customFormat="1" ht="13.5" x14ac:dyDescent="0.3"/>
    <row r="7327" customFormat="1" ht="13.5" x14ac:dyDescent="0.3"/>
    <row r="7328" customFormat="1" ht="13.5" x14ac:dyDescent="0.3"/>
    <row r="7329" customFormat="1" ht="13.5" x14ac:dyDescent="0.3"/>
    <row r="7330" customFormat="1" ht="13.5" x14ac:dyDescent="0.3"/>
    <row r="7331" customFormat="1" ht="13.5" x14ac:dyDescent="0.3"/>
    <row r="7332" customFormat="1" ht="13.5" x14ac:dyDescent="0.3"/>
    <row r="7333" customFormat="1" ht="13.5" x14ac:dyDescent="0.3"/>
    <row r="7334" customFormat="1" ht="13.5" x14ac:dyDescent="0.3"/>
    <row r="7335" customFormat="1" ht="13.5" x14ac:dyDescent="0.3"/>
    <row r="7336" customFormat="1" ht="13.5" x14ac:dyDescent="0.3"/>
    <row r="7337" customFormat="1" ht="13.5" x14ac:dyDescent="0.3"/>
    <row r="7338" customFormat="1" ht="13.5" x14ac:dyDescent="0.3"/>
    <row r="7339" customFormat="1" ht="13.5" x14ac:dyDescent="0.3"/>
    <row r="7340" customFormat="1" ht="13.5" x14ac:dyDescent="0.3"/>
    <row r="7341" customFormat="1" ht="13.5" x14ac:dyDescent="0.3"/>
    <row r="7342" customFormat="1" ht="13.5" x14ac:dyDescent="0.3"/>
    <row r="7343" customFormat="1" ht="13.5" x14ac:dyDescent="0.3"/>
    <row r="7344" customFormat="1" ht="13.5" x14ac:dyDescent="0.3"/>
    <row r="7345" customFormat="1" ht="13.5" x14ac:dyDescent="0.3"/>
    <row r="7346" customFormat="1" ht="13.5" x14ac:dyDescent="0.3"/>
    <row r="7347" customFormat="1" ht="13.5" x14ac:dyDescent="0.3"/>
    <row r="7348" customFormat="1" ht="13.5" x14ac:dyDescent="0.3"/>
    <row r="7349" customFormat="1" ht="13.5" x14ac:dyDescent="0.3"/>
    <row r="7350" customFormat="1" ht="13.5" x14ac:dyDescent="0.3"/>
    <row r="7351" customFormat="1" ht="13.5" x14ac:dyDescent="0.3"/>
    <row r="7352" customFormat="1" ht="13.5" x14ac:dyDescent="0.3"/>
    <row r="7353" customFormat="1" ht="13.5" x14ac:dyDescent="0.3"/>
    <row r="7354" customFormat="1" ht="13.5" x14ac:dyDescent="0.3"/>
    <row r="7355" customFormat="1" ht="13.5" x14ac:dyDescent="0.3"/>
    <row r="7356" customFormat="1" ht="13.5" x14ac:dyDescent="0.3"/>
    <row r="7357" customFormat="1" ht="13.5" x14ac:dyDescent="0.3"/>
    <row r="7358" customFormat="1" ht="13.5" x14ac:dyDescent="0.3"/>
    <row r="7359" customFormat="1" ht="13.5" x14ac:dyDescent="0.3"/>
    <row r="7360" customFormat="1" ht="13.5" x14ac:dyDescent="0.3"/>
    <row r="7361" customFormat="1" ht="13.5" x14ac:dyDescent="0.3"/>
    <row r="7362" customFormat="1" ht="13.5" x14ac:dyDescent="0.3"/>
    <row r="7363" customFormat="1" ht="13.5" x14ac:dyDescent="0.3"/>
    <row r="7364" customFormat="1" ht="13.5" x14ac:dyDescent="0.3"/>
    <row r="7365" customFormat="1" ht="13.5" x14ac:dyDescent="0.3"/>
    <row r="7366" customFormat="1" ht="13.5" x14ac:dyDescent="0.3"/>
    <row r="7367" customFormat="1" ht="13.5" x14ac:dyDescent="0.3"/>
    <row r="7368" customFormat="1" ht="13.5" x14ac:dyDescent="0.3"/>
    <row r="7369" customFormat="1" ht="13.5" x14ac:dyDescent="0.3"/>
    <row r="7370" customFormat="1" ht="13.5" x14ac:dyDescent="0.3"/>
    <row r="7371" customFormat="1" ht="13.5" x14ac:dyDescent="0.3"/>
    <row r="7372" customFormat="1" ht="13.5" x14ac:dyDescent="0.3"/>
    <row r="7373" customFormat="1" ht="13.5" x14ac:dyDescent="0.3"/>
    <row r="7374" customFormat="1" ht="13.5" x14ac:dyDescent="0.3"/>
    <row r="7375" customFormat="1" ht="13.5" x14ac:dyDescent="0.3"/>
    <row r="7376" customFormat="1" ht="13.5" x14ac:dyDescent="0.3"/>
    <row r="7377" customFormat="1" ht="13.5" x14ac:dyDescent="0.3"/>
    <row r="7378" customFormat="1" ht="13.5" x14ac:dyDescent="0.3"/>
    <row r="7379" customFormat="1" ht="13.5" x14ac:dyDescent="0.3"/>
    <row r="7380" customFormat="1" ht="13.5" x14ac:dyDescent="0.3"/>
    <row r="7381" customFormat="1" ht="13.5" x14ac:dyDescent="0.3"/>
    <row r="7382" customFormat="1" ht="13.5" x14ac:dyDescent="0.3"/>
    <row r="7383" customFormat="1" ht="13.5" x14ac:dyDescent="0.3"/>
    <row r="7384" customFormat="1" ht="13.5" x14ac:dyDescent="0.3"/>
    <row r="7385" customFormat="1" ht="13.5" x14ac:dyDescent="0.3"/>
    <row r="7386" customFormat="1" ht="13.5" x14ac:dyDescent="0.3"/>
    <row r="7387" customFormat="1" ht="13.5" x14ac:dyDescent="0.3"/>
    <row r="7388" customFormat="1" ht="13.5" x14ac:dyDescent="0.3"/>
    <row r="7389" customFormat="1" ht="13.5" x14ac:dyDescent="0.3"/>
    <row r="7390" customFormat="1" ht="13.5" x14ac:dyDescent="0.3"/>
    <row r="7391" customFormat="1" ht="13.5" x14ac:dyDescent="0.3"/>
    <row r="7392" customFormat="1" ht="13.5" x14ac:dyDescent="0.3"/>
    <row r="7393" customFormat="1" ht="13.5" x14ac:dyDescent="0.3"/>
    <row r="7394" customFormat="1" ht="13.5" x14ac:dyDescent="0.3"/>
    <row r="7395" customFormat="1" ht="13.5" x14ac:dyDescent="0.3"/>
    <row r="7396" customFormat="1" ht="13.5" x14ac:dyDescent="0.3"/>
    <row r="7397" customFormat="1" ht="13.5" x14ac:dyDescent="0.3"/>
    <row r="7398" customFormat="1" ht="13.5" x14ac:dyDescent="0.3"/>
    <row r="7399" customFormat="1" ht="13.5" x14ac:dyDescent="0.3"/>
    <row r="7400" customFormat="1" ht="13.5" x14ac:dyDescent="0.3"/>
    <row r="7401" customFormat="1" ht="13.5" x14ac:dyDescent="0.3"/>
    <row r="7402" customFormat="1" ht="13.5" x14ac:dyDescent="0.3"/>
    <row r="7403" customFormat="1" ht="13.5" x14ac:dyDescent="0.3"/>
    <row r="7404" customFormat="1" ht="13.5" x14ac:dyDescent="0.3"/>
    <row r="7405" customFormat="1" ht="13.5" x14ac:dyDescent="0.3"/>
    <row r="7406" customFormat="1" ht="13.5" x14ac:dyDescent="0.3"/>
    <row r="7407" customFormat="1" ht="13.5" x14ac:dyDescent="0.3"/>
    <row r="7408" customFormat="1" ht="13.5" x14ac:dyDescent="0.3"/>
    <row r="7409" customFormat="1" ht="13.5" x14ac:dyDescent="0.3"/>
    <row r="7410" customFormat="1" ht="13.5" x14ac:dyDescent="0.3"/>
    <row r="7411" customFormat="1" ht="13.5" x14ac:dyDescent="0.3"/>
    <row r="7412" customFormat="1" ht="13.5" x14ac:dyDescent="0.3"/>
    <row r="7413" customFormat="1" ht="13.5" x14ac:dyDescent="0.3"/>
    <row r="7414" customFormat="1" ht="13.5" x14ac:dyDescent="0.3"/>
    <row r="7415" customFormat="1" ht="13.5" x14ac:dyDescent="0.3"/>
    <row r="7416" customFormat="1" ht="13.5" x14ac:dyDescent="0.3"/>
    <row r="7417" customFormat="1" ht="13.5" x14ac:dyDescent="0.3"/>
    <row r="7418" customFormat="1" ht="13.5" x14ac:dyDescent="0.3"/>
    <row r="7419" customFormat="1" ht="13.5" x14ac:dyDescent="0.3"/>
    <row r="7420" customFormat="1" ht="13.5" x14ac:dyDescent="0.3"/>
    <row r="7421" customFormat="1" ht="13.5" x14ac:dyDescent="0.3"/>
    <row r="7422" customFormat="1" ht="13.5" x14ac:dyDescent="0.3"/>
    <row r="7423" customFormat="1" ht="13.5" x14ac:dyDescent="0.3"/>
    <row r="7424" customFormat="1" ht="13.5" x14ac:dyDescent="0.3"/>
    <row r="7425" customFormat="1" ht="13.5" x14ac:dyDescent="0.3"/>
    <row r="7426" customFormat="1" ht="13.5" x14ac:dyDescent="0.3"/>
    <row r="7427" customFormat="1" ht="13.5" x14ac:dyDescent="0.3"/>
    <row r="7428" customFormat="1" ht="13.5" x14ac:dyDescent="0.3"/>
    <row r="7429" customFormat="1" ht="13.5" x14ac:dyDescent="0.3"/>
    <row r="7430" customFormat="1" ht="13.5" x14ac:dyDescent="0.3"/>
    <row r="7431" customFormat="1" ht="13.5" x14ac:dyDescent="0.3"/>
    <row r="7432" customFormat="1" ht="13.5" x14ac:dyDescent="0.3"/>
    <row r="7433" customFormat="1" ht="13.5" x14ac:dyDescent="0.3"/>
    <row r="7434" customFormat="1" ht="13.5" x14ac:dyDescent="0.3"/>
    <row r="7435" customFormat="1" ht="13.5" x14ac:dyDescent="0.3"/>
    <row r="7436" customFormat="1" ht="13.5" x14ac:dyDescent="0.3"/>
    <row r="7437" customFormat="1" ht="13.5" x14ac:dyDescent="0.3"/>
    <row r="7438" customFormat="1" ht="13.5" x14ac:dyDescent="0.3"/>
    <row r="7439" customFormat="1" ht="13.5" x14ac:dyDescent="0.3"/>
    <row r="7440" customFormat="1" ht="13.5" x14ac:dyDescent="0.3"/>
    <row r="7441" customFormat="1" ht="13.5" x14ac:dyDescent="0.3"/>
    <row r="7442" customFormat="1" ht="13.5" x14ac:dyDescent="0.3"/>
    <row r="7443" customFormat="1" ht="13.5" x14ac:dyDescent="0.3"/>
    <row r="7444" customFormat="1" ht="13.5" x14ac:dyDescent="0.3"/>
    <row r="7445" customFormat="1" ht="13.5" x14ac:dyDescent="0.3"/>
    <row r="7446" customFormat="1" ht="13.5" x14ac:dyDescent="0.3"/>
    <row r="7447" customFormat="1" ht="13.5" x14ac:dyDescent="0.3"/>
    <row r="7448" customFormat="1" ht="13.5" x14ac:dyDescent="0.3"/>
    <row r="7449" customFormat="1" ht="13.5" x14ac:dyDescent="0.3"/>
    <row r="7450" customFormat="1" ht="13.5" x14ac:dyDescent="0.3"/>
    <row r="7451" customFormat="1" ht="13.5" x14ac:dyDescent="0.3"/>
    <row r="7452" customFormat="1" ht="13.5" x14ac:dyDescent="0.3"/>
    <row r="7453" customFormat="1" ht="13.5" x14ac:dyDescent="0.3"/>
    <row r="7454" customFormat="1" ht="13.5" x14ac:dyDescent="0.3"/>
    <row r="7455" customFormat="1" ht="13.5" x14ac:dyDescent="0.3"/>
    <row r="7456" customFormat="1" ht="13.5" x14ac:dyDescent="0.3"/>
    <row r="7457" customFormat="1" ht="13.5" x14ac:dyDescent="0.3"/>
    <row r="7458" customFormat="1" ht="13.5" x14ac:dyDescent="0.3"/>
    <row r="7459" customFormat="1" ht="13.5" x14ac:dyDescent="0.3"/>
    <row r="7460" customFormat="1" ht="13.5" x14ac:dyDescent="0.3"/>
    <row r="7461" customFormat="1" ht="13.5" x14ac:dyDescent="0.3"/>
    <row r="7462" customFormat="1" ht="13.5" x14ac:dyDescent="0.3"/>
    <row r="7463" customFormat="1" ht="13.5" x14ac:dyDescent="0.3"/>
    <row r="7464" customFormat="1" ht="13.5" x14ac:dyDescent="0.3"/>
    <row r="7465" customFormat="1" ht="13.5" x14ac:dyDescent="0.3"/>
    <row r="7466" customFormat="1" ht="13.5" x14ac:dyDescent="0.3"/>
    <row r="7467" customFormat="1" ht="13.5" x14ac:dyDescent="0.3"/>
    <row r="7468" customFormat="1" ht="13.5" x14ac:dyDescent="0.3"/>
    <row r="7469" customFormat="1" ht="13.5" x14ac:dyDescent="0.3"/>
    <row r="7470" customFormat="1" ht="13.5" x14ac:dyDescent="0.3"/>
    <row r="7471" customFormat="1" ht="13.5" x14ac:dyDescent="0.3"/>
    <row r="7472" customFormat="1" ht="13.5" x14ac:dyDescent="0.3"/>
    <row r="7473" customFormat="1" ht="13.5" x14ac:dyDescent="0.3"/>
    <row r="7474" customFormat="1" ht="13.5" x14ac:dyDescent="0.3"/>
    <row r="7475" customFormat="1" ht="13.5" x14ac:dyDescent="0.3"/>
    <row r="7476" customFormat="1" ht="13.5" x14ac:dyDescent="0.3"/>
    <row r="7477" customFormat="1" ht="13.5" x14ac:dyDescent="0.3"/>
    <row r="7478" customFormat="1" ht="13.5" x14ac:dyDescent="0.3"/>
    <row r="7479" customFormat="1" ht="13.5" x14ac:dyDescent="0.3"/>
    <row r="7480" customFormat="1" ht="13.5" x14ac:dyDescent="0.3"/>
    <row r="7481" customFormat="1" ht="13.5" x14ac:dyDescent="0.3"/>
    <row r="7482" customFormat="1" ht="13.5" x14ac:dyDescent="0.3"/>
    <row r="7483" customFormat="1" ht="13.5" x14ac:dyDescent="0.3"/>
    <row r="7484" customFormat="1" ht="13.5" x14ac:dyDescent="0.3"/>
    <row r="7485" customFormat="1" ht="13.5" x14ac:dyDescent="0.3"/>
    <row r="7486" customFormat="1" ht="13.5" x14ac:dyDescent="0.3"/>
    <row r="7487" customFormat="1" ht="13.5" x14ac:dyDescent="0.3"/>
    <row r="7488" customFormat="1" ht="13.5" x14ac:dyDescent="0.3"/>
    <row r="7489" customFormat="1" ht="13.5" x14ac:dyDescent="0.3"/>
    <row r="7490" customFormat="1" ht="13.5" x14ac:dyDescent="0.3"/>
    <row r="7491" customFormat="1" ht="13.5" x14ac:dyDescent="0.3"/>
    <row r="7492" customFormat="1" ht="13.5" x14ac:dyDescent="0.3"/>
    <row r="7493" customFormat="1" ht="13.5" x14ac:dyDescent="0.3"/>
    <row r="7494" customFormat="1" ht="13.5" x14ac:dyDescent="0.3"/>
    <row r="7495" customFormat="1" ht="13.5" x14ac:dyDescent="0.3"/>
    <row r="7496" customFormat="1" ht="13.5" x14ac:dyDescent="0.3"/>
    <row r="7497" customFormat="1" ht="13.5" x14ac:dyDescent="0.3"/>
    <row r="7498" customFormat="1" ht="13.5" x14ac:dyDescent="0.3"/>
    <row r="7499" customFormat="1" ht="13.5" x14ac:dyDescent="0.3"/>
    <row r="7500" customFormat="1" ht="13.5" x14ac:dyDescent="0.3"/>
    <row r="7501" customFormat="1" ht="13.5" x14ac:dyDescent="0.3"/>
    <row r="7502" customFormat="1" ht="13.5" x14ac:dyDescent="0.3"/>
    <row r="7503" customFormat="1" ht="13.5" x14ac:dyDescent="0.3"/>
    <row r="7504" customFormat="1" ht="13.5" x14ac:dyDescent="0.3"/>
    <row r="7505" customFormat="1" ht="13.5" x14ac:dyDescent="0.3"/>
    <row r="7506" customFormat="1" ht="13.5" x14ac:dyDescent="0.3"/>
    <row r="7507" customFormat="1" ht="13.5" x14ac:dyDescent="0.3"/>
    <row r="7508" customFormat="1" ht="13.5" x14ac:dyDescent="0.3"/>
    <row r="7509" customFormat="1" ht="13.5" x14ac:dyDescent="0.3"/>
    <row r="7510" customFormat="1" ht="13.5" x14ac:dyDescent="0.3"/>
    <row r="7511" customFormat="1" ht="13.5" x14ac:dyDescent="0.3"/>
    <row r="7512" customFormat="1" ht="13.5" x14ac:dyDescent="0.3"/>
    <row r="7513" customFormat="1" ht="13.5" x14ac:dyDescent="0.3"/>
    <row r="7514" customFormat="1" ht="13.5" x14ac:dyDescent="0.3"/>
    <row r="7515" customFormat="1" ht="13.5" x14ac:dyDescent="0.3"/>
    <row r="7516" customFormat="1" ht="13.5" x14ac:dyDescent="0.3"/>
    <row r="7517" customFormat="1" ht="13.5" x14ac:dyDescent="0.3"/>
    <row r="7518" customFormat="1" ht="13.5" x14ac:dyDescent="0.3"/>
    <row r="7519" customFormat="1" ht="13.5" x14ac:dyDescent="0.3"/>
    <row r="7520" customFormat="1" ht="13.5" x14ac:dyDescent="0.3"/>
    <row r="7521" customFormat="1" ht="13.5" x14ac:dyDescent="0.3"/>
    <row r="7522" customFormat="1" ht="13.5" x14ac:dyDescent="0.3"/>
    <row r="7523" customFormat="1" ht="13.5" x14ac:dyDescent="0.3"/>
    <row r="7524" customFormat="1" ht="13.5" x14ac:dyDescent="0.3"/>
    <row r="7525" customFormat="1" ht="13.5" x14ac:dyDescent="0.3"/>
    <row r="7526" customFormat="1" ht="13.5" x14ac:dyDescent="0.3"/>
    <row r="7527" customFormat="1" ht="13.5" x14ac:dyDescent="0.3"/>
    <row r="7528" customFormat="1" ht="13.5" x14ac:dyDescent="0.3"/>
    <row r="7529" customFormat="1" ht="13.5" x14ac:dyDescent="0.3"/>
    <row r="7530" customFormat="1" ht="13.5" x14ac:dyDescent="0.3"/>
    <row r="7531" customFormat="1" ht="13.5" x14ac:dyDescent="0.3"/>
    <row r="7532" customFormat="1" ht="13.5" x14ac:dyDescent="0.3"/>
    <row r="7533" customFormat="1" ht="13.5" x14ac:dyDescent="0.3"/>
    <row r="7534" customFormat="1" ht="13.5" x14ac:dyDescent="0.3"/>
    <row r="7535" customFormat="1" ht="13.5" x14ac:dyDescent="0.3"/>
    <row r="7536" customFormat="1" ht="13.5" x14ac:dyDescent="0.3"/>
    <row r="7537" customFormat="1" ht="13.5" x14ac:dyDescent="0.3"/>
    <row r="7538" customFormat="1" ht="13.5" x14ac:dyDescent="0.3"/>
    <row r="7539" customFormat="1" ht="13.5" x14ac:dyDescent="0.3"/>
    <row r="7540" customFormat="1" ht="13.5" x14ac:dyDescent="0.3"/>
    <row r="7541" customFormat="1" ht="13.5" x14ac:dyDescent="0.3"/>
    <row r="7542" customFormat="1" ht="13.5" x14ac:dyDescent="0.3"/>
    <row r="7543" customFormat="1" ht="13.5" x14ac:dyDescent="0.3"/>
    <row r="7544" customFormat="1" ht="13.5" x14ac:dyDescent="0.3"/>
    <row r="7545" customFormat="1" ht="13.5" x14ac:dyDescent="0.3"/>
    <row r="7546" customFormat="1" ht="13.5" x14ac:dyDescent="0.3"/>
    <row r="7547" customFormat="1" ht="13.5" x14ac:dyDescent="0.3"/>
    <row r="7548" customFormat="1" ht="13.5" x14ac:dyDescent="0.3"/>
    <row r="7549" customFormat="1" ht="13.5" x14ac:dyDescent="0.3"/>
    <row r="7550" customFormat="1" ht="13.5" x14ac:dyDescent="0.3"/>
    <row r="7551" customFormat="1" ht="13.5" x14ac:dyDescent="0.3"/>
    <row r="7552" customFormat="1" ht="13.5" x14ac:dyDescent="0.3"/>
    <row r="7553" customFormat="1" ht="13.5" x14ac:dyDescent="0.3"/>
    <row r="7554" customFormat="1" ht="13.5" x14ac:dyDescent="0.3"/>
    <row r="7555" customFormat="1" ht="13.5" x14ac:dyDescent="0.3"/>
    <row r="7556" customFormat="1" ht="13.5" x14ac:dyDescent="0.3"/>
    <row r="7557" customFormat="1" ht="13.5" x14ac:dyDescent="0.3"/>
    <row r="7558" customFormat="1" ht="13.5" x14ac:dyDescent="0.3"/>
    <row r="7559" customFormat="1" ht="13.5" x14ac:dyDescent="0.3"/>
    <row r="7560" customFormat="1" ht="13.5" x14ac:dyDescent="0.3"/>
    <row r="7561" customFormat="1" ht="13.5" x14ac:dyDescent="0.3"/>
    <row r="7562" customFormat="1" ht="13.5" x14ac:dyDescent="0.3"/>
    <row r="7563" customFormat="1" ht="13.5" x14ac:dyDescent="0.3"/>
    <row r="7564" customFormat="1" ht="13.5" x14ac:dyDescent="0.3"/>
    <row r="7565" customFormat="1" ht="13.5" x14ac:dyDescent="0.3"/>
    <row r="7566" customFormat="1" ht="13.5" x14ac:dyDescent="0.3"/>
    <row r="7567" customFormat="1" ht="13.5" x14ac:dyDescent="0.3"/>
    <row r="7568" customFormat="1" ht="13.5" x14ac:dyDescent="0.3"/>
    <row r="7569" customFormat="1" ht="13.5" x14ac:dyDescent="0.3"/>
    <row r="7570" customFormat="1" ht="13.5" x14ac:dyDescent="0.3"/>
    <row r="7571" customFormat="1" ht="13.5" x14ac:dyDescent="0.3"/>
    <row r="7572" customFormat="1" ht="13.5" x14ac:dyDescent="0.3"/>
    <row r="7573" customFormat="1" ht="13.5" x14ac:dyDescent="0.3"/>
    <row r="7574" customFormat="1" ht="13.5" x14ac:dyDescent="0.3"/>
    <row r="7575" customFormat="1" ht="13.5" x14ac:dyDescent="0.3"/>
    <row r="7576" customFormat="1" ht="13.5" x14ac:dyDescent="0.3"/>
    <row r="7577" customFormat="1" ht="13.5" x14ac:dyDescent="0.3"/>
    <row r="7578" customFormat="1" ht="13.5" x14ac:dyDescent="0.3"/>
    <row r="7579" customFormat="1" ht="13.5" x14ac:dyDescent="0.3"/>
    <row r="7580" customFormat="1" ht="13.5" x14ac:dyDescent="0.3"/>
    <row r="7581" customFormat="1" ht="13.5" x14ac:dyDescent="0.3"/>
    <row r="7582" customFormat="1" ht="13.5" x14ac:dyDescent="0.3"/>
    <row r="7583" customFormat="1" ht="13.5" x14ac:dyDescent="0.3"/>
    <row r="7584" customFormat="1" ht="13.5" x14ac:dyDescent="0.3"/>
    <row r="7585" customFormat="1" ht="13.5" x14ac:dyDescent="0.3"/>
    <row r="7586" customFormat="1" ht="13.5" x14ac:dyDescent="0.3"/>
    <row r="7587" customFormat="1" ht="13.5" x14ac:dyDescent="0.3"/>
    <row r="7588" customFormat="1" ht="13.5" x14ac:dyDescent="0.3"/>
    <row r="7589" customFormat="1" ht="13.5" x14ac:dyDescent="0.3"/>
    <row r="7590" customFormat="1" ht="13.5" x14ac:dyDescent="0.3"/>
    <row r="7591" customFormat="1" ht="13.5" x14ac:dyDescent="0.3"/>
    <row r="7592" customFormat="1" ht="13.5" x14ac:dyDescent="0.3"/>
    <row r="7593" customFormat="1" ht="13.5" x14ac:dyDescent="0.3"/>
    <row r="7594" customFormat="1" ht="13.5" x14ac:dyDescent="0.3"/>
    <row r="7595" customFormat="1" ht="13.5" x14ac:dyDescent="0.3"/>
    <row r="7596" customFormat="1" ht="13.5" x14ac:dyDescent="0.3"/>
    <row r="7597" customFormat="1" ht="13.5" x14ac:dyDescent="0.3"/>
    <row r="7598" customFormat="1" ht="13.5" x14ac:dyDescent="0.3"/>
    <row r="7599" customFormat="1" ht="13.5" x14ac:dyDescent="0.3"/>
    <row r="7600" customFormat="1" ht="13.5" x14ac:dyDescent="0.3"/>
    <row r="7601" customFormat="1" ht="13.5" x14ac:dyDescent="0.3"/>
    <row r="7602" customFormat="1" ht="13.5" x14ac:dyDescent="0.3"/>
    <row r="7603" customFormat="1" ht="13.5" x14ac:dyDescent="0.3"/>
    <row r="7604" customFormat="1" ht="13.5" x14ac:dyDescent="0.3"/>
    <row r="7605" customFormat="1" ht="13.5" x14ac:dyDescent="0.3"/>
    <row r="7606" customFormat="1" ht="13.5" x14ac:dyDescent="0.3"/>
    <row r="7607" customFormat="1" ht="13.5" x14ac:dyDescent="0.3"/>
    <row r="7608" customFormat="1" ht="13.5" x14ac:dyDescent="0.3"/>
    <row r="7609" customFormat="1" ht="13.5" x14ac:dyDescent="0.3"/>
    <row r="7610" customFormat="1" ht="13.5" x14ac:dyDescent="0.3"/>
    <row r="7611" customFormat="1" ht="13.5" x14ac:dyDescent="0.3"/>
    <row r="7612" customFormat="1" ht="13.5" x14ac:dyDescent="0.3"/>
    <row r="7613" customFormat="1" ht="13.5" x14ac:dyDescent="0.3"/>
    <row r="7614" customFormat="1" ht="13.5" x14ac:dyDescent="0.3"/>
    <row r="7615" customFormat="1" ht="13.5" x14ac:dyDescent="0.3"/>
    <row r="7616" customFormat="1" ht="13.5" x14ac:dyDescent="0.3"/>
    <row r="7617" customFormat="1" ht="13.5" x14ac:dyDescent="0.3"/>
    <row r="7618" customFormat="1" ht="13.5" x14ac:dyDescent="0.3"/>
    <row r="7619" customFormat="1" ht="13.5" x14ac:dyDescent="0.3"/>
    <row r="7620" customFormat="1" ht="13.5" x14ac:dyDescent="0.3"/>
    <row r="7621" customFormat="1" ht="13.5" x14ac:dyDescent="0.3"/>
    <row r="7622" customFormat="1" ht="13.5" x14ac:dyDescent="0.3"/>
    <row r="7623" customFormat="1" ht="13.5" x14ac:dyDescent="0.3"/>
    <row r="7624" customFormat="1" ht="13.5" x14ac:dyDescent="0.3"/>
    <row r="7625" customFormat="1" ht="13.5" x14ac:dyDescent="0.3"/>
    <row r="7626" customFormat="1" ht="13.5" x14ac:dyDescent="0.3"/>
    <row r="7627" customFormat="1" ht="13.5" x14ac:dyDescent="0.3"/>
    <row r="7628" customFormat="1" ht="13.5" x14ac:dyDescent="0.3"/>
    <row r="7629" customFormat="1" ht="13.5" x14ac:dyDescent="0.3"/>
    <row r="7630" customFormat="1" ht="13.5" x14ac:dyDescent="0.3"/>
    <row r="7631" customFormat="1" ht="13.5" x14ac:dyDescent="0.3"/>
    <row r="7632" customFormat="1" ht="13.5" x14ac:dyDescent="0.3"/>
    <row r="7633" customFormat="1" ht="13.5" x14ac:dyDescent="0.3"/>
    <row r="7634" customFormat="1" ht="13.5" x14ac:dyDescent="0.3"/>
    <row r="7635" customFormat="1" ht="13.5" x14ac:dyDescent="0.3"/>
    <row r="7636" customFormat="1" ht="13.5" x14ac:dyDescent="0.3"/>
    <row r="7637" customFormat="1" ht="13.5" x14ac:dyDescent="0.3"/>
    <row r="7638" customFormat="1" ht="13.5" x14ac:dyDescent="0.3"/>
    <row r="7639" customFormat="1" ht="13.5" x14ac:dyDescent="0.3"/>
    <row r="7640" customFormat="1" ht="13.5" x14ac:dyDescent="0.3"/>
    <row r="7641" customFormat="1" ht="13.5" x14ac:dyDescent="0.3"/>
    <row r="7642" customFormat="1" ht="13.5" x14ac:dyDescent="0.3"/>
    <row r="7643" customFormat="1" ht="13.5" x14ac:dyDescent="0.3"/>
    <row r="7644" customFormat="1" ht="13.5" x14ac:dyDescent="0.3"/>
    <row r="7645" customFormat="1" ht="13.5" x14ac:dyDescent="0.3"/>
    <row r="7646" customFormat="1" ht="13.5" x14ac:dyDescent="0.3"/>
    <row r="7647" customFormat="1" ht="13.5" x14ac:dyDescent="0.3"/>
    <row r="7648" customFormat="1" ht="13.5" x14ac:dyDescent="0.3"/>
    <row r="7649" customFormat="1" ht="13.5" x14ac:dyDescent="0.3"/>
    <row r="7650" customFormat="1" ht="13.5" x14ac:dyDescent="0.3"/>
    <row r="7651" customFormat="1" ht="13.5" x14ac:dyDescent="0.3"/>
    <row r="7652" customFormat="1" ht="13.5" x14ac:dyDescent="0.3"/>
    <row r="7653" customFormat="1" ht="13.5" x14ac:dyDescent="0.3"/>
    <row r="7654" customFormat="1" ht="13.5" x14ac:dyDescent="0.3"/>
    <row r="7655" customFormat="1" ht="13.5" x14ac:dyDescent="0.3"/>
    <row r="7656" customFormat="1" ht="13.5" x14ac:dyDescent="0.3"/>
    <row r="7657" customFormat="1" ht="13.5" x14ac:dyDescent="0.3"/>
    <row r="7658" customFormat="1" ht="13.5" x14ac:dyDescent="0.3"/>
    <row r="7659" customFormat="1" ht="13.5" x14ac:dyDescent="0.3"/>
    <row r="7660" customFormat="1" ht="13.5" x14ac:dyDescent="0.3"/>
    <row r="7661" customFormat="1" ht="13.5" x14ac:dyDescent="0.3"/>
    <row r="7662" customFormat="1" ht="13.5" x14ac:dyDescent="0.3"/>
    <row r="7663" customFormat="1" ht="13.5" x14ac:dyDescent="0.3"/>
    <row r="7664" customFormat="1" ht="13.5" x14ac:dyDescent="0.3"/>
    <row r="7665" customFormat="1" ht="13.5" x14ac:dyDescent="0.3"/>
    <row r="7666" customFormat="1" ht="13.5" x14ac:dyDescent="0.3"/>
    <row r="7667" customFormat="1" ht="13.5" x14ac:dyDescent="0.3"/>
    <row r="7668" customFormat="1" ht="13.5" x14ac:dyDescent="0.3"/>
    <row r="7669" customFormat="1" ht="13.5" x14ac:dyDescent="0.3"/>
    <row r="7670" customFormat="1" ht="13.5" x14ac:dyDescent="0.3"/>
    <row r="7671" customFormat="1" ht="13.5" x14ac:dyDescent="0.3"/>
    <row r="7672" customFormat="1" ht="13.5" x14ac:dyDescent="0.3"/>
    <row r="7673" customFormat="1" ht="13.5" x14ac:dyDescent="0.3"/>
    <row r="7674" customFormat="1" ht="13.5" x14ac:dyDescent="0.3"/>
    <row r="7675" customFormat="1" ht="13.5" x14ac:dyDescent="0.3"/>
    <row r="7676" customFormat="1" ht="13.5" x14ac:dyDescent="0.3"/>
    <row r="7677" customFormat="1" ht="13.5" x14ac:dyDescent="0.3"/>
    <row r="7678" customFormat="1" ht="13.5" x14ac:dyDescent="0.3"/>
    <row r="7679" customFormat="1" ht="13.5" x14ac:dyDescent="0.3"/>
    <row r="7680" customFormat="1" ht="13.5" x14ac:dyDescent="0.3"/>
    <row r="7681" customFormat="1" ht="13.5" x14ac:dyDescent="0.3"/>
    <row r="7682" customFormat="1" ht="13.5" x14ac:dyDescent="0.3"/>
    <row r="7683" customFormat="1" ht="13.5" x14ac:dyDescent="0.3"/>
    <row r="7684" customFormat="1" ht="13.5" x14ac:dyDescent="0.3"/>
    <row r="7685" customFormat="1" ht="13.5" x14ac:dyDescent="0.3"/>
    <row r="7686" customFormat="1" ht="13.5" x14ac:dyDescent="0.3"/>
    <row r="7687" customFormat="1" ht="13.5" x14ac:dyDescent="0.3"/>
    <row r="7688" customFormat="1" ht="13.5" x14ac:dyDescent="0.3"/>
    <row r="7689" customFormat="1" ht="13.5" x14ac:dyDescent="0.3"/>
    <row r="7690" customFormat="1" ht="13.5" x14ac:dyDescent="0.3"/>
    <row r="7691" customFormat="1" ht="13.5" x14ac:dyDescent="0.3"/>
    <row r="7692" customFormat="1" ht="13.5" x14ac:dyDescent="0.3"/>
    <row r="7693" customFormat="1" ht="13.5" x14ac:dyDescent="0.3"/>
    <row r="7694" customFormat="1" ht="13.5" x14ac:dyDescent="0.3"/>
    <row r="7695" customFormat="1" ht="13.5" x14ac:dyDescent="0.3"/>
    <row r="7696" customFormat="1" ht="13.5" x14ac:dyDescent="0.3"/>
    <row r="7697" customFormat="1" ht="13.5" x14ac:dyDescent="0.3"/>
    <row r="7698" customFormat="1" ht="13.5" x14ac:dyDescent="0.3"/>
    <row r="7699" customFormat="1" ht="13.5" x14ac:dyDescent="0.3"/>
    <row r="7700" customFormat="1" ht="13.5" x14ac:dyDescent="0.3"/>
    <row r="7701" customFormat="1" ht="13.5" x14ac:dyDescent="0.3"/>
    <row r="7702" customFormat="1" ht="13.5" x14ac:dyDescent="0.3"/>
    <row r="7703" customFormat="1" ht="13.5" x14ac:dyDescent="0.3"/>
    <row r="7704" customFormat="1" ht="13.5" x14ac:dyDescent="0.3"/>
    <row r="7705" customFormat="1" ht="13.5" x14ac:dyDescent="0.3"/>
    <row r="7706" customFormat="1" ht="13.5" x14ac:dyDescent="0.3"/>
    <row r="7707" customFormat="1" ht="13.5" x14ac:dyDescent="0.3"/>
    <row r="7708" customFormat="1" ht="13.5" x14ac:dyDescent="0.3"/>
    <row r="7709" customFormat="1" ht="13.5" x14ac:dyDescent="0.3"/>
    <row r="7710" customFormat="1" ht="13.5" x14ac:dyDescent="0.3"/>
    <row r="7711" customFormat="1" ht="13.5" x14ac:dyDescent="0.3"/>
    <row r="7712" customFormat="1" ht="13.5" x14ac:dyDescent="0.3"/>
    <row r="7713" customFormat="1" ht="13.5" x14ac:dyDescent="0.3"/>
    <row r="7714" customFormat="1" ht="13.5" x14ac:dyDescent="0.3"/>
    <row r="7715" customFormat="1" ht="13.5" x14ac:dyDescent="0.3"/>
    <row r="7716" customFormat="1" ht="13.5" x14ac:dyDescent="0.3"/>
    <row r="7717" customFormat="1" ht="13.5" x14ac:dyDescent="0.3"/>
    <row r="7718" customFormat="1" ht="13.5" x14ac:dyDescent="0.3"/>
    <row r="7719" customFormat="1" ht="13.5" x14ac:dyDescent="0.3"/>
    <row r="7720" customFormat="1" ht="13.5" x14ac:dyDescent="0.3"/>
    <row r="7721" customFormat="1" ht="13.5" x14ac:dyDescent="0.3"/>
    <row r="7722" customFormat="1" ht="13.5" x14ac:dyDescent="0.3"/>
    <row r="7723" customFormat="1" ht="13.5" x14ac:dyDescent="0.3"/>
    <row r="7724" customFormat="1" ht="13.5" x14ac:dyDescent="0.3"/>
    <row r="7725" customFormat="1" ht="13.5" x14ac:dyDescent="0.3"/>
    <row r="7726" customFormat="1" ht="13.5" x14ac:dyDescent="0.3"/>
    <row r="7727" customFormat="1" ht="13.5" x14ac:dyDescent="0.3"/>
    <row r="7728" customFormat="1" ht="13.5" x14ac:dyDescent="0.3"/>
    <row r="7729" customFormat="1" ht="13.5" x14ac:dyDescent="0.3"/>
    <row r="7730" customFormat="1" ht="13.5" x14ac:dyDescent="0.3"/>
    <row r="7731" customFormat="1" ht="13.5" x14ac:dyDescent="0.3"/>
    <row r="7732" customFormat="1" ht="13.5" x14ac:dyDescent="0.3"/>
    <row r="7733" customFormat="1" ht="13.5" x14ac:dyDescent="0.3"/>
    <row r="7734" customFormat="1" ht="13.5" x14ac:dyDescent="0.3"/>
    <row r="7735" customFormat="1" ht="13.5" x14ac:dyDescent="0.3"/>
    <row r="7736" customFormat="1" ht="13.5" x14ac:dyDescent="0.3"/>
    <row r="7737" customFormat="1" ht="13.5" x14ac:dyDescent="0.3"/>
    <row r="7738" customFormat="1" ht="13.5" x14ac:dyDescent="0.3"/>
    <row r="7739" customFormat="1" ht="13.5" x14ac:dyDescent="0.3"/>
    <row r="7740" customFormat="1" ht="13.5" x14ac:dyDescent="0.3"/>
    <row r="7741" customFormat="1" ht="13.5" x14ac:dyDescent="0.3"/>
    <row r="7742" customFormat="1" ht="13.5" x14ac:dyDescent="0.3"/>
    <row r="7743" customFormat="1" ht="13.5" x14ac:dyDescent="0.3"/>
    <row r="7744" customFormat="1" ht="13.5" x14ac:dyDescent="0.3"/>
    <row r="7745" customFormat="1" ht="13.5" x14ac:dyDescent="0.3"/>
    <row r="7746" customFormat="1" ht="13.5" x14ac:dyDescent="0.3"/>
    <row r="7747" customFormat="1" ht="13.5" x14ac:dyDescent="0.3"/>
    <row r="7748" customFormat="1" ht="13.5" x14ac:dyDescent="0.3"/>
    <row r="7749" customFormat="1" ht="13.5" x14ac:dyDescent="0.3"/>
    <row r="7750" customFormat="1" ht="13.5" x14ac:dyDescent="0.3"/>
    <row r="7751" customFormat="1" ht="13.5" x14ac:dyDescent="0.3"/>
    <row r="7752" customFormat="1" ht="13.5" x14ac:dyDescent="0.3"/>
    <row r="7753" customFormat="1" ht="13.5" x14ac:dyDescent="0.3"/>
    <row r="7754" customFormat="1" ht="13.5" x14ac:dyDescent="0.3"/>
    <row r="7755" customFormat="1" ht="13.5" x14ac:dyDescent="0.3"/>
    <row r="7756" customFormat="1" ht="13.5" x14ac:dyDescent="0.3"/>
    <row r="7757" customFormat="1" ht="13.5" x14ac:dyDescent="0.3"/>
    <row r="7758" customFormat="1" ht="13.5" x14ac:dyDescent="0.3"/>
    <row r="7759" customFormat="1" ht="13.5" x14ac:dyDescent="0.3"/>
    <row r="7760" customFormat="1" ht="13.5" x14ac:dyDescent="0.3"/>
    <row r="7761" customFormat="1" ht="13.5" x14ac:dyDescent="0.3"/>
    <row r="7762" customFormat="1" ht="13.5" x14ac:dyDescent="0.3"/>
    <row r="7763" customFormat="1" ht="13.5" x14ac:dyDescent="0.3"/>
    <row r="7764" customFormat="1" ht="13.5" x14ac:dyDescent="0.3"/>
    <row r="7765" customFormat="1" ht="13.5" x14ac:dyDescent="0.3"/>
    <row r="7766" customFormat="1" ht="13.5" x14ac:dyDescent="0.3"/>
    <row r="7767" customFormat="1" ht="13.5" x14ac:dyDescent="0.3"/>
    <row r="7768" customFormat="1" ht="13.5" x14ac:dyDescent="0.3"/>
    <row r="7769" customFormat="1" ht="13.5" x14ac:dyDescent="0.3"/>
    <row r="7770" customFormat="1" ht="13.5" x14ac:dyDescent="0.3"/>
    <row r="7771" customFormat="1" ht="13.5" x14ac:dyDescent="0.3"/>
    <row r="7772" customFormat="1" ht="13.5" x14ac:dyDescent="0.3"/>
    <row r="7773" customFormat="1" ht="13.5" x14ac:dyDescent="0.3"/>
    <row r="7774" customFormat="1" ht="13.5" x14ac:dyDescent="0.3"/>
    <row r="7775" customFormat="1" ht="13.5" x14ac:dyDescent="0.3"/>
    <row r="7776" customFormat="1" ht="13.5" x14ac:dyDescent="0.3"/>
    <row r="7777" customFormat="1" ht="13.5" x14ac:dyDescent="0.3"/>
    <row r="7778" customFormat="1" ht="13.5" x14ac:dyDescent="0.3"/>
    <row r="7779" customFormat="1" ht="13.5" x14ac:dyDescent="0.3"/>
    <row r="7780" customFormat="1" ht="13.5" x14ac:dyDescent="0.3"/>
    <row r="7781" customFormat="1" ht="13.5" x14ac:dyDescent="0.3"/>
    <row r="7782" customFormat="1" ht="13.5" x14ac:dyDescent="0.3"/>
    <row r="7783" customFormat="1" ht="13.5" x14ac:dyDescent="0.3"/>
    <row r="7784" customFormat="1" ht="13.5" x14ac:dyDescent="0.3"/>
    <row r="7785" customFormat="1" ht="13.5" x14ac:dyDescent="0.3"/>
    <row r="7786" customFormat="1" ht="13.5" x14ac:dyDescent="0.3"/>
    <row r="7787" customFormat="1" ht="13.5" x14ac:dyDescent="0.3"/>
    <row r="7788" customFormat="1" ht="13.5" x14ac:dyDescent="0.3"/>
    <row r="7789" customFormat="1" ht="13.5" x14ac:dyDescent="0.3"/>
    <row r="7790" customFormat="1" ht="13.5" x14ac:dyDescent="0.3"/>
    <row r="7791" customFormat="1" ht="13.5" x14ac:dyDescent="0.3"/>
    <row r="7792" customFormat="1" ht="13.5" x14ac:dyDescent="0.3"/>
    <row r="7793" customFormat="1" ht="13.5" x14ac:dyDescent="0.3"/>
    <row r="7794" customFormat="1" ht="13.5" x14ac:dyDescent="0.3"/>
    <row r="7795" customFormat="1" ht="13.5" x14ac:dyDescent="0.3"/>
    <row r="7796" customFormat="1" ht="13.5" x14ac:dyDescent="0.3"/>
    <row r="7797" customFormat="1" ht="13.5" x14ac:dyDescent="0.3"/>
    <row r="7798" customFormat="1" ht="13.5" x14ac:dyDescent="0.3"/>
    <row r="7799" customFormat="1" ht="13.5" x14ac:dyDescent="0.3"/>
    <row r="7800" customFormat="1" ht="13.5" x14ac:dyDescent="0.3"/>
    <row r="7801" customFormat="1" ht="13.5" x14ac:dyDescent="0.3"/>
    <row r="7802" customFormat="1" ht="13.5" x14ac:dyDescent="0.3"/>
    <row r="7803" customFormat="1" ht="13.5" x14ac:dyDescent="0.3"/>
    <row r="7804" customFormat="1" ht="13.5" x14ac:dyDescent="0.3"/>
    <row r="7805" customFormat="1" ht="13.5" x14ac:dyDescent="0.3"/>
    <row r="7806" customFormat="1" ht="13.5" x14ac:dyDescent="0.3"/>
    <row r="7807" customFormat="1" ht="13.5" x14ac:dyDescent="0.3"/>
    <row r="7808" customFormat="1" ht="13.5" x14ac:dyDescent="0.3"/>
    <row r="7809" customFormat="1" ht="13.5" x14ac:dyDescent="0.3"/>
    <row r="7810" customFormat="1" ht="13.5" x14ac:dyDescent="0.3"/>
    <row r="7811" customFormat="1" ht="13.5" x14ac:dyDescent="0.3"/>
    <row r="7812" customFormat="1" ht="13.5" x14ac:dyDescent="0.3"/>
    <row r="7813" customFormat="1" ht="13.5" x14ac:dyDescent="0.3"/>
    <row r="7814" customFormat="1" ht="13.5" x14ac:dyDescent="0.3"/>
    <row r="7815" customFormat="1" ht="13.5" x14ac:dyDescent="0.3"/>
    <row r="7816" customFormat="1" ht="13.5" x14ac:dyDescent="0.3"/>
    <row r="7817" customFormat="1" ht="13.5" x14ac:dyDescent="0.3"/>
    <row r="7818" customFormat="1" ht="13.5" x14ac:dyDescent="0.3"/>
    <row r="7819" customFormat="1" ht="13.5" x14ac:dyDescent="0.3"/>
    <row r="7820" customFormat="1" ht="13.5" x14ac:dyDescent="0.3"/>
    <row r="7821" customFormat="1" ht="13.5" x14ac:dyDescent="0.3"/>
    <row r="7822" customFormat="1" ht="13.5" x14ac:dyDescent="0.3"/>
    <row r="7823" customFormat="1" ht="13.5" x14ac:dyDescent="0.3"/>
    <row r="7824" customFormat="1" ht="13.5" x14ac:dyDescent="0.3"/>
    <row r="7825" customFormat="1" ht="13.5" x14ac:dyDescent="0.3"/>
    <row r="7826" customFormat="1" ht="13.5" x14ac:dyDescent="0.3"/>
    <row r="7827" customFormat="1" ht="13.5" x14ac:dyDescent="0.3"/>
    <row r="7828" customFormat="1" ht="13.5" x14ac:dyDescent="0.3"/>
    <row r="7829" customFormat="1" ht="13.5" x14ac:dyDescent="0.3"/>
    <row r="7830" customFormat="1" ht="13.5" x14ac:dyDescent="0.3"/>
    <row r="7831" customFormat="1" ht="13.5" x14ac:dyDescent="0.3"/>
    <row r="7832" customFormat="1" ht="13.5" x14ac:dyDescent="0.3"/>
    <row r="7833" customFormat="1" ht="13.5" x14ac:dyDescent="0.3"/>
    <row r="7834" customFormat="1" ht="13.5" x14ac:dyDescent="0.3"/>
    <row r="7835" customFormat="1" ht="13.5" x14ac:dyDescent="0.3"/>
    <row r="7836" customFormat="1" ht="13.5" x14ac:dyDescent="0.3"/>
    <row r="7837" customFormat="1" ht="13.5" x14ac:dyDescent="0.3"/>
    <row r="7838" customFormat="1" ht="13.5" x14ac:dyDescent="0.3"/>
    <row r="7839" customFormat="1" ht="13.5" x14ac:dyDescent="0.3"/>
    <row r="7840" customFormat="1" ht="13.5" x14ac:dyDescent="0.3"/>
    <row r="7841" customFormat="1" ht="13.5" x14ac:dyDescent="0.3"/>
    <row r="7842" customFormat="1" ht="13.5" x14ac:dyDescent="0.3"/>
    <row r="7843" customFormat="1" ht="13.5" x14ac:dyDescent="0.3"/>
    <row r="7844" customFormat="1" ht="13.5" x14ac:dyDescent="0.3"/>
    <row r="7845" customFormat="1" ht="13.5" x14ac:dyDescent="0.3"/>
    <row r="7846" customFormat="1" ht="13.5" x14ac:dyDescent="0.3"/>
    <row r="7847" customFormat="1" ht="13.5" x14ac:dyDescent="0.3"/>
    <row r="7848" customFormat="1" ht="13.5" x14ac:dyDescent="0.3"/>
    <row r="7849" customFormat="1" ht="13.5" x14ac:dyDescent="0.3"/>
    <row r="7850" customFormat="1" ht="13.5" x14ac:dyDescent="0.3"/>
    <row r="7851" customFormat="1" ht="13.5" x14ac:dyDescent="0.3"/>
    <row r="7852" customFormat="1" ht="13.5" x14ac:dyDescent="0.3"/>
    <row r="7853" customFormat="1" ht="13.5" x14ac:dyDescent="0.3"/>
    <row r="7854" customFormat="1" ht="13.5" x14ac:dyDescent="0.3"/>
    <row r="7855" customFormat="1" ht="13.5" x14ac:dyDescent="0.3"/>
    <row r="7856" customFormat="1" ht="13.5" x14ac:dyDescent="0.3"/>
    <row r="7857" customFormat="1" ht="13.5" x14ac:dyDescent="0.3"/>
    <row r="7858" customFormat="1" ht="13.5" x14ac:dyDescent="0.3"/>
    <row r="7859" customFormat="1" ht="13.5" x14ac:dyDescent="0.3"/>
    <row r="7860" customFormat="1" ht="13.5" x14ac:dyDescent="0.3"/>
    <row r="7861" customFormat="1" ht="13.5" x14ac:dyDescent="0.3"/>
    <row r="7862" customFormat="1" ht="13.5" x14ac:dyDescent="0.3"/>
    <row r="7863" customFormat="1" ht="13.5" x14ac:dyDescent="0.3"/>
    <row r="7864" customFormat="1" ht="13.5" x14ac:dyDescent="0.3"/>
    <row r="7865" customFormat="1" ht="13.5" x14ac:dyDescent="0.3"/>
    <row r="7866" customFormat="1" ht="13.5" x14ac:dyDescent="0.3"/>
    <row r="7867" customFormat="1" ht="13.5" x14ac:dyDescent="0.3"/>
    <row r="7868" customFormat="1" ht="13.5" x14ac:dyDescent="0.3"/>
    <row r="7869" customFormat="1" ht="13.5" x14ac:dyDescent="0.3"/>
    <row r="7870" customFormat="1" ht="13.5" x14ac:dyDescent="0.3"/>
    <row r="7871" customFormat="1" ht="13.5" x14ac:dyDescent="0.3"/>
    <row r="7872" customFormat="1" ht="13.5" x14ac:dyDescent="0.3"/>
    <row r="7873" customFormat="1" ht="13.5" x14ac:dyDescent="0.3"/>
    <row r="7874" customFormat="1" ht="13.5" x14ac:dyDescent="0.3"/>
    <row r="7875" customFormat="1" ht="13.5" x14ac:dyDescent="0.3"/>
    <row r="7876" customFormat="1" ht="13.5" x14ac:dyDescent="0.3"/>
    <row r="7877" customFormat="1" ht="13.5" x14ac:dyDescent="0.3"/>
    <row r="7878" customFormat="1" ht="13.5" x14ac:dyDescent="0.3"/>
    <row r="7879" customFormat="1" ht="13.5" x14ac:dyDescent="0.3"/>
    <row r="7880" customFormat="1" ht="13.5" x14ac:dyDescent="0.3"/>
    <row r="7881" customFormat="1" ht="13.5" x14ac:dyDescent="0.3"/>
    <row r="7882" customFormat="1" ht="13.5" x14ac:dyDescent="0.3"/>
    <row r="7883" customFormat="1" ht="13.5" x14ac:dyDescent="0.3"/>
    <row r="7884" customFormat="1" ht="13.5" x14ac:dyDescent="0.3"/>
    <row r="7885" customFormat="1" ht="13.5" x14ac:dyDescent="0.3"/>
    <row r="7886" customFormat="1" ht="13.5" x14ac:dyDescent="0.3"/>
    <row r="7887" customFormat="1" ht="13.5" x14ac:dyDescent="0.3"/>
    <row r="7888" customFormat="1" ht="13.5" x14ac:dyDescent="0.3"/>
    <row r="7889" customFormat="1" ht="13.5" x14ac:dyDescent="0.3"/>
    <row r="7890" customFormat="1" ht="13.5" x14ac:dyDescent="0.3"/>
    <row r="7891" customFormat="1" ht="13.5" x14ac:dyDescent="0.3"/>
    <row r="7892" customFormat="1" ht="13.5" x14ac:dyDescent="0.3"/>
    <row r="7893" customFormat="1" ht="13.5" x14ac:dyDescent="0.3"/>
    <row r="7894" customFormat="1" ht="13.5" x14ac:dyDescent="0.3"/>
    <row r="7895" customFormat="1" ht="13.5" x14ac:dyDescent="0.3"/>
    <row r="7896" customFormat="1" ht="13.5" x14ac:dyDescent="0.3"/>
    <row r="7897" customFormat="1" ht="13.5" x14ac:dyDescent="0.3"/>
    <row r="7898" customFormat="1" ht="13.5" x14ac:dyDescent="0.3"/>
    <row r="7899" customFormat="1" ht="13.5" x14ac:dyDescent="0.3"/>
    <row r="7900" customFormat="1" ht="13.5" x14ac:dyDescent="0.3"/>
    <row r="7901" customFormat="1" ht="13.5" x14ac:dyDescent="0.3"/>
    <row r="7902" customFormat="1" ht="13.5" x14ac:dyDescent="0.3"/>
    <row r="7903" customFormat="1" ht="13.5" x14ac:dyDescent="0.3"/>
    <row r="7904" customFormat="1" ht="13.5" x14ac:dyDescent="0.3"/>
    <row r="7905" customFormat="1" ht="13.5" x14ac:dyDescent="0.3"/>
    <row r="7906" customFormat="1" ht="13.5" x14ac:dyDescent="0.3"/>
    <row r="7907" customFormat="1" ht="13.5" x14ac:dyDescent="0.3"/>
    <row r="7908" customFormat="1" ht="13.5" x14ac:dyDescent="0.3"/>
    <row r="7909" customFormat="1" ht="13.5" x14ac:dyDescent="0.3"/>
    <row r="7910" customFormat="1" ht="13.5" x14ac:dyDescent="0.3"/>
    <row r="7911" customFormat="1" ht="13.5" x14ac:dyDescent="0.3"/>
    <row r="7912" customFormat="1" ht="13.5" x14ac:dyDescent="0.3"/>
    <row r="7913" customFormat="1" ht="13.5" x14ac:dyDescent="0.3"/>
    <row r="7914" customFormat="1" ht="13.5" x14ac:dyDescent="0.3"/>
    <row r="7915" customFormat="1" ht="13.5" x14ac:dyDescent="0.3"/>
    <row r="7916" customFormat="1" ht="13.5" x14ac:dyDescent="0.3"/>
    <row r="7917" customFormat="1" ht="13.5" x14ac:dyDescent="0.3"/>
    <row r="7918" customFormat="1" ht="13.5" x14ac:dyDescent="0.3"/>
    <row r="7919" customFormat="1" ht="13.5" x14ac:dyDescent="0.3"/>
    <row r="7920" customFormat="1" ht="13.5" x14ac:dyDescent="0.3"/>
    <row r="7921" customFormat="1" ht="13.5" x14ac:dyDescent="0.3"/>
    <row r="7922" customFormat="1" ht="13.5" x14ac:dyDescent="0.3"/>
    <row r="7923" customFormat="1" ht="13.5" x14ac:dyDescent="0.3"/>
    <row r="7924" customFormat="1" ht="13.5" x14ac:dyDescent="0.3"/>
    <row r="7925" customFormat="1" ht="13.5" x14ac:dyDescent="0.3"/>
    <row r="7926" customFormat="1" ht="13.5" x14ac:dyDescent="0.3"/>
    <row r="7927" customFormat="1" ht="13.5" x14ac:dyDescent="0.3"/>
    <row r="7928" customFormat="1" ht="13.5" x14ac:dyDescent="0.3"/>
    <row r="7929" customFormat="1" ht="13.5" x14ac:dyDescent="0.3"/>
    <row r="7930" customFormat="1" ht="13.5" x14ac:dyDescent="0.3"/>
    <row r="7931" customFormat="1" ht="13.5" x14ac:dyDescent="0.3"/>
    <row r="7932" customFormat="1" ht="13.5" x14ac:dyDescent="0.3"/>
    <row r="7933" customFormat="1" ht="13.5" x14ac:dyDescent="0.3"/>
    <row r="7934" customFormat="1" ht="13.5" x14ac:dyDescent="0.3"/>
    <row r="7935" customFormat="1" ht="13.5" x14ac:dyDescent="0.3"/>
    <row r="7936" customFormat="1" ht="13.5" x14ac:dyDescent="0.3"/>
    <row r="7937" customFormat="1" ht="13.5" x14ac:dyDescent="0.3"/>
    <row r="7938" customFormat="1" ht="13.5" x14ac:dyDescent="0.3"/>
    <row r="7939" customFormat="1" ht="13.5" x14ac:dyDescent="0.3"/>
    <row r="7940" customFormat="1" ht="13.5" x14ac:dyDescent="0.3"/>
    <row r="7941" customFormat="1" ht="13.5" x14ac:dyDescent="0.3"/>
    <row r="7942" customFormat="1" ht="13.5" x14ac:dyDescent="0.3"/>
    <row r="7943" customFormat="1" ht="13.5" x14ac:dyDescent="0.3"/>
    <row r="7944" customFormat="1" ht="13.5" x14ac:dyDescent="0.3"/>
    <row r="7945" customFormat="1" ht="13.5" x14ac:dyDescent="0.3"/>
    <row r="7946" customFormat="1" ht="13.5" x14ac:dyDescent="0.3"/>
    <row r="7947" customFormat="1" ht="13.5" x14ac:dyDescent="0.3"/>
    <row r="7948" customFormat="1" ht="13.5" x14ac:dyDescent="0.3"/>
    <row r="7949" customFormat="1" ht="13.5" x14ac:dyDescent="0.3"/>
    <row r="7950" customFormat="1" ht="13.5" x14ac:dyDescent="0.3"/>
    <row r="7951" customFormat="1" ht="13.5" x14ac:dyDescent="0.3"/>
    <row r="7952" customFormat="1" ht="13.5" x14ac:dyDescent="0.3"/>
    <row r="7953" customFormat="1" ht="13.5" x14ac:dyDescent="0.3"/>
    <row r="7954" customFormat="1" ht="13.5" x14ac:dyDescent="0.3"/>
    <row r="7955" customFormat="1" ht="13.5" x14ac:dyDescent="0.3"/>
    <row r="7956" customFormat="1" ht="13.5" x14ac:dyDescent="0.3"/>
    <row r="7957" customFormat="1" ht="13.5" x14ac:dyDescent="0.3"/>
    <row r="7958" customFormat="1" ht="13.5" x14ac:dyDescent="0.3"/>
    <row r="7959" customFormat="1" ht="13.5" x14ac:dyDescent="0.3"/>
    <row r="7960" customFormat="1" ht="13.5" x14ac:dyDescent="0.3"/>
    <row r="7961" customFormat="1" ht="13.5" x14ac:dyDescent="0.3"/>
    <row r="7962" customFormat="1" ht="13.5" x14ac:dyDescent="0.3"/>
    <row r="7963" customFormat="1" ht="13.5" x14ac:dyDescent="0.3"/>
    <row r="7964" customFormat="1" ht="13.5" x14ac:dyDescent="0.3"/>
    <row r="7965" customFormat="1" ht="13.5" x14ac:dyDescent="0.3"/>
    <row r="7966" customFormat="1" ht="13.5" x14ac:dyDescent="0.3"/>
    <row r="7967" customFormat="1" ht="13.5" x14ac:dyDescent="0.3"/>
    <row r="7968" customFormat="1" ht="13.5" x14ac:dyDescent="0.3"/>
    <row r="7969" customFormat="1" ht="13.5" x14ac:dyDescent="0.3"/>
    <row r="7970" customFormat="1" ht="13.5" x14ac:dyDescent="0.3"/>
    <row r="7971" customFormat="1" ht="13.5" x14ac:dyDescent="0.3"/>
    <row r="7972" customFormat="1" ht="13.5" x14ac:dyDescent="0.3"/>
    <row r="7973" customFormat="1" ht="13.5" x14ac:dyDescent="0.3"/>
    <row r="7974" customFormat="1" ht="13.5" x14ac:dyDescent="0.3"/>
    <row r="7975" customFormat="1" ht="13.5" x14ac:dyDescent="0.3"/>
    <row r="7976" customFormat="1" ht="13.5" x14ac:dyDescent="0.3"/>
    <row r="7977" customFormat="1" ht="13.5" x14ac:dyDescent="0.3"/>
    <row r="7978" customFormat="1" ht="13.5" x14ac:dyDescent="0.3"/>
    <row r="7979" customFormat="1" ht="13.5" x14ac:dyDescent="0.3"/>
    <row r="7980" customFormat="1" ht="13.5" x14ac:dyDescent="0.3"/>
    <row r="7981" customFormat="1" ht="13.5" x14ac:dyDescent="0.3"/>
    <row r="7982" customFormat="1" ht="13.5" x14ac:dyDescent="0.3"/>
    <row r="7983" customFormat="1" ht="13.5" x14ac:dyDescent="0.3"/>
    <row r="7984" customFormat="1" ht="13.5" x14ac:dyDescent="0.3"/>
    <row r="7985" customFormat="1" ht="13.5" x14ac:dyDescent="0.3"/>
    <row r="7986" customFormat="1" ht="13.5" x14ac:dyDescent="0.3"/>
    <row r="7987" customFormat="1" ht="13.5" x14ac:dyDescent="0.3"/>
    <row r="7988" customFormat="1" ht="13.5" x14ac:dyDescent="0.3"/>
    <row r="7989" customFormat="1" ht="13.5" x14ac:dyDescent="0.3"/>
    <row r="7990" customFormat="1" ht="13.5" x14ac:dyDescent="0.3"/>
    <row r="7991" customFormat="1" ht="13.5" x14ac:dyDescent="0.3"/>
    <row r="7992" customFormat="1" ht="13.5" x14ac:dyDescent="0.3"/>
    <row r="7993" customFormat="1" ht="13.5" x14ac:dyDescent="0.3"/>
    <row r="7994" customFormat="1" ht="13.5" x14ac:dyDescent="0.3"/>
    <row r="7995" customFormat="1" ht="13.5" x14ac:dyDescent="0.3"/>
    <row r="7996" customFormat="1" ht="13.5" x14ac:dyDescent="0.3"/>
    <row r="7997" customFormat="1" ht="13.5" x14ac:dyDescent="0.3"/>
    <row r="7998" customFormat="1" ht="13.5" x14ac:dyDescent="0.3"/>
    <row r="7999" customFormat="1" ht="13.5" x14ac:dyDescent="0.3"/>
    <row r="8000" customFormat="1" ht="13.5" x14ac:dyDescent="0.3"/>
    <row r="8001" customFormat="1" ht="13.5" x14ac:dyDescent="0.3"/>
    <row r="8002" customFormat="1" ht="13.5" x14ac:dyDescent="0.3"/>
    <row r="8003" customFormat="1" ht="13.5" x14ac:dyDescent="0.3"/>
    <row r="8004" customFormat="1" ht="13.5" x14ac:dyDescent="0.3"/>
    <row r="8005" customFormat="1" ht="13.5" x14ac:dyDescent="0.3"/>
    <row r="8006" customFormat="1" ht="13.5" x14ac:dyDescent="0.3"/>
    <row r="8007" customFormat="1" ht="13.5" x14ac:dyDescent="0.3"/>
    <row r="8008" customFormat="1" ht="13.5" x14ac:dyDescent="0.3"/>
    <row r="8009" customFormat="1" ht="13.5" x14ac:dyDescent="0.3"/>
    <row r="8010" customFormat="1" ht="13.5" x14ac:dyDescent="0.3"/>
    <row r="8011" customFormat="1" ht="13.5" x14ac:dyDescent="0.3"/>
    <row r="8012" customFormat="1" ht="13.5" x14ac:dyDescent="0.3"/>
    <row r="8013" customFormat="1" ht="13.5" x14ac:dyDescent="0.3"/>
    <row r="8014" customFormat="1" ht="13.5" x14ac:dyDescent="0.3"/>
    <row r="8015" customFormat="1" ht="13.5" x14ac:dyDescent="0.3"/>
    <row r="8016" customFormat="1" ht="13.5" x14ac:dyDescent="0.3"/>
    <row r="8017" customFormat="1" ht="13.5" x14ac:dyDescent="0.3"/>
    <row r="8018" customFormat="1" ht="13.5" x14ac:dyDescent="0.3"/>
    <row r="8019" customFormat="1" ht="13.5" x14ac:dyDescent="0.3"/>
    <row r="8020" customFormat="1" ht="13.5" x14ac:dyDescent="0.3"/>
    <row r="8021" customFormat="1" ht="13.5" x14ac:dyDescent="0.3"/>
    <row r="8022" customFormat="1" ht="13.5" x14ac:dyDescent="0.3"/>
    <row r="8023" customFormat="1" ht="13.5" x14ac:dyDescent="0.3"/>
    <row r="8024" customFormat="1" ht="13.5" x14ac:dyDescent="0.3"/>
    <row r="8025" customFormat="1" ht="13.5" x14ac:dyDescent="0.3"/>
    <row r="8026" customFormat="1" ht="13.5" x14ac:dyDescent="0.3"/>
    <row r="8027" customFormat="1" ht="13.5" x14ac:dyDescent="0.3"/>
    <row r="8028" customFormat="1" ht="13.5" x14ac:dyDescent="0.3"/>
    <row r="8029" customFormat="1" ht="13.5" x14ac:dyDescent="0.3"/>
    <row r="8030" customFormat="1" ht="13.5" x14ac:dyDescent="0.3"/>
    <row r="8031" customFormat="1" ht="13.5" x14ac:dyDescent="0.3"/>
    <row r="8032" customFormat="1" ht="13.5" x14ac:dyDescent="0.3"/>
    <row r="8033" customFormat="1" ht="13.5" x14ac:dyDescent="0.3"/>
    <row r="8034" customFormat="1" ht="13.5" x14ac:dyDescent="0.3"/>
    <row r="8035" customFormat="1" ht="13.5" x14ac:dyDescent="0.3"/>
    <row r="8036" customFormat="1" ht="13.5" x14ac:dyDescent="0.3"/>
    <row r="8037" customFormat="1" ht="13.5" x14ac:dyDescent="0.3"/>
    <row r="8038" customFormat="1" ht="13.5" x14ac:dyDescent="0.3"/>
    <row r="8039" customFormat="1" ht="13.5" x14ac:dyDescent="0.3"/>
    <row r="8040" customFormat="1" ht="13.5" x14ac:dyDescent="0.3"/>
    <row r="8041" customFormat="1" ht="13.5" x14ac:dyDescent="0.3"/>
    <row r="8042" customFormat="1" ht="13.5" x14ac:dyDescent="0.3"/>
    <row r="8043" customFormat="1" ht="13.5" x14ac:dyDescent="0.3"/>
    <row r="8044" customFormat="1" ht="13.5" x14ac:dyDescent="0.3"/>
    <row r="8045" customFormat="1" ht="13.5" x14ac:dyDescent="0.3"/>
    <row r="8046" customFormat="1" ht="13.5" x14ac:dyDescent="0.3"/>
    <row r="8047" customFormat="1" ht="13.5" x14ac:dyDescent="0.3"/>
    <row r="8048" customFormat="1" ht="13.5" x14ac:dyDescent="0.3"/>
    <row r="8049" customFormat="1" ht="13.5" x14ac:dyDescent="0.3"/>
    <row r="8050" customFormat="1" ht="13.5" x14ac:dyDescent="0.3"/>
    <row r="8051" customFormat="1" ht="13.5" x14ac:dyDescent="0.3"/>
    <row r="8052" customFormat="1" ht="13.5" x14ac:dyDescent="0.3"/>
    <row r="8053" customFormat="1" ht="13.5" x14ac:dyDescent="0.3"/>
    <row r="8054" customFormat="1" ht="13.5" x14ac:dyDescent="0.3"/>
    <row r="8055" customFormat="1" ht="13.5" x14ac:dyDescent="0.3"/>
    <row r="8056" customFormat="1" ht="13.5" x14ac:dyDescent="0.3"/>
    <row r="8057" customFormat="1" ht="13.5" x14ac:dyDescent="0.3"/>
    <row r="8058" customFormat="1" ht="13.5" x14ac:dyDescent="0.3"/>
    <row r="8059" customFormat="1" ht="13.5" x14ac:dyDescent="0.3"/>
    <row r="8060" customFormat="1" ht="13.5" x14ac:dyDescent="0.3"/>
    <row r="8061" customFormat="1" ht="13.5" x14ac:dyDescent="0.3"/>
    <row r="8062" customFormat="1" ht="13.5" x14ac:dyDescent="0.3"/>
    <row r="8063" customFormat="1" ht="13.5" x14ac:dyDescent="0.3"/>
    <row r="8064" customFormat="1" ht="13.5" x14ac:dyDescent="0.3"/>
    <row r="8065" customFormat="1" ht="13.5" x14ac:dyDescent="0.3"/>
    <row r="8066" customFormat="1" ht="13.5" x14ac:dyDescent="0.3"/>
    <row r="8067" customFormat="1" ht="13.5" x14ac:dyDescent="0.3"/>
    <row r="8068" customFormat="1" ht="13.5" x14ac:dyDescent="0.3"/>
    <row r="8069" customFormat="1" ht="13.5" x14ac:dyDescent="0.3"/>
    <row r="8070" customFormat="1" ht="13.5" x14ac:dyDescent="0.3"/>
    <row r="8071" customFormat="1" ht="13.5" x14ac:dyDescent="0.3"/>
    <row r="8072" customFormat="1" ht="13.5" x14ac:dyDescent="0.3"/>
    <row r="8073" customFormat="1" ht="13.5" x14ac:dyDescent="0.3"/>
    <row r="8074" customFormat="1" ht="13.5" x14ac:dyDescent="0.3"/>
    <row r="8075" customFormat="1" ht="13.5" x14ac:dyDescent="0.3"/>
    <row r="8076" customFormat="1" ht="13.5" x14ac:dyDescent="0.3"/>
    <row r="8077" customFormat="1" ht="13.5" x14ac:dyDescent="0.3"/>
    <row r="8078" customFormat="1" ht="13.5" x14ac:dyDescent="0.3"/>
    <row r="8079" customFormat="1" ht="13.5" x14ac:dyDescent="0.3"/>
    <row r="8080" customFormat="1" ht="13.5" x14ac:dyDescent="0.3"/>
    <row r="8081" customFormat="1" ht="13.5" x14ac:dyDescent="0.3"/>
    <row r="8082" customFormat="1" ht="13.5" x14ac:dyDescent="0.3"/>
    <row r="8083" customFormat="1" ht="13.5" x14ac:dyDescent="0.3"/>
    <row r="8084" customFormat="1" ht="13.5" x14ac:dyDescent="0.3"/>
    <row r="8085" customFormat="1" ht="13.5" x14ac:dyDescent="0.3"/>
    <row r="8086" customFormat="1" ht="13.5" x14ac:dyDescent="0.3"/>
    <row r="8087" customFormat="1" ht="13.5" x14ac:dyDescent="0.3"/>
    <row r="8088" customFormat="1" ht="13.5" x14ac:dyDescent="0.3"/>
    <row r="8089" customFormat="1" ht="13.5" x14ac:dyDescent="0.3"/>
    <row r="8090" customFormat="1" ht="13.5" x14ac:dyDescent="0.3"/>
    <row r="8091" customFormat="1" ht="13.5" x14ac:dyDescent="0.3"/>
    <row r="8092" customFormat="1" ht="13.5" x14ac:dyDescent="0.3"/>
    <row r="8093" customFormat="1" ht="13.5" x14ac:dyDescent="0.3"/>
    <row r="8094" customFormat="1" ht="13.5" x14ac:dyDescent="0.3"/>
    <row r="8095" customFormat="1" ht="13.5" x14ac:dyDescent="0.3"/>
    <row r="8096" customFormat="1" ht="13.5" x14ac:dyDescent="0.3"/>
    <row r="8097" customFormat="1" ht="13.5" x14ac:dyDescent="0.3"/>
    <row r="8098" customFormat="1" ht="13.5" x14ac:dyDescent="0.3"/>
    <row r="8099" customFormat="1" ht="13.5" x14ac:dyDescent="0.3"/>
    <row r="8100" customFormat="1" ht="13.5" x14ac:dyDescent="0.3"/>
    <row r="8101" customFormat="1" ht="13.5" x14ac:dyDescent="0.3"/>
    <row r="8102" customFormat="1" ht="13.5" x14ac:dyDescent="0.3"/>
    <row r="8103" customFormat="1" ht="13.5" x14ac:dyDescent="0.3"/>
    <row r="8104" customFormat="1" ht="13.5" x14ac:dyDescent="0.3"/>
    <row r="8105" customFormat="1" ht="13.5" x14ac:dyDescent="0.3"/>
    <row r="8106" customFormat="1" ht="13.5" x14ac:dyDescent="0.3"/>
    <row r="8107" customFormat="1" ht="13.5" x14ac:dyDescent="0.3"/>
    <row r="8108" customFormat="1" ht="13.5" x14ac:dyDescent="0.3"/>
    <row r="8109" customFormat="1" ht="13.5" x14ac:dyDescent="0.3"/>
    <row r="8110" customFormat="1" ht="13.5" x14ac:dyDescent="0.3"/>
    <row r="8111" customFormat="1" ht="13.5" x14ac:dyDescent="0.3"/>
    <row r="8112" customFormat="1" ht="13.5" x14ac:dyDescent="0.3"/>
    <row r="8113" customFormat="1" ht="13.5" x14ac:dyDescent="0.3"/>
    <row r="8114" customFormat="1" ht="13.5" x14ac:dyDescent="0.3"/>
    <row r="8115" customFormat="1" ht="13.5" x14ac:dyDescent="0.3"/>
    <row r="8116" customFormat="1" ht="13.5" x14ac:dyDescent="0.3"/>
    <row r="8117" customFormat="1" ht="13.5" x14ac:dyDescent="0.3"/>
    <row r="8118" customFormat="1" ht="13.5" x14ac:dyDescent="0.3"/>
    <row r="8119" customFormat="1" ht="13.5" x14ac:dyDescent="0.3"/>
    <row r="8120" customFormat="1" ht="13.5" x14ac:dyDescent="0.3"/>
    <row r="8121" customFormat="1" ht="13.5" x14ac:dyDescent="0.3"/>
    <row r="8122" customFormat="1" ht="13.5" x14ac:dyDescent="0.3"/>
    <row r="8123" customFormat="1" ht="13.5" x14ac:dyDescent="0.3"/>
    <row r="8124" customFormat="1" ht="13.5" x14ac:dyDescent="0.3"/>
    <row r="8125" customFormat="1" ht="13.5" x14ac:dyDescent="0.3"/>
    <row r="8126" customFormat="1" ht="13.5" x14ac:dyDescent="0.3"/>
    <row r="8127" customFormat="1" ht="13.5" x14ac:dyDescent="0.3"/>
    <row r="8128" customFormat="1" ht="13.5" x14ac:dyDescent="0.3"/>
    <row r="8129" customFormat="1" ht="13.5" x14ac:dyDescent="0.3"/>
    <row r="8130" customFormat="1" ht="13.5" x14ac:dyDescent="0.3"/>
    <row r="8131" customFormat="1" ht="13.5" x14ac:dyDescent="0.3"/>
    <row r="8132" customFormat="1" ht="13.5" x14ac:dyDescent="0.3"/>
    <row r="8133" customFormat="1" ht="13.5" x14ac:dyDescent="0.3"/>
    <row r="8134" customFormat="1" ht="13.5" x14ac:dyDescent="0.3"/>
    <row r="8135" customFormat="1" ht="13.5" x14ac:dyDescent="0.3"/>
    <row r="8136" customFormat="1" ht="13.5" x14ac:dyDescent="0.3"/>
    <row r="8137" customFormat="1" ht="13.5" x14ac:dyDescent="0.3"/>
    <row r="8138" customFormat="1" ht="13.5" x14ac:dyDescent="0.3"/>
    <row r="8139" customFormat="1" ht="13.5" x14ac:dyDescent="0.3"/>
    <row r="8140" customFormat="1" ht="13.5" x14ac:dyDescent="0.3"/>
    <row r="8141" customFormat="1" ht="13.5" x14ac:dyDescent="0.3"/>
    <row r="8142" customFormat="1" ht="13.5" x14ac:dyDescent="0.3"/>
    <row r="8143" customFormat="1" ht="13.5" x14ac:dyDescent="0.3"/>
    <row r="8144" customFormat="1" ht="13.5" x14ac:dyDescent="0.3"/>
    <row r="8145" customFormat="1" ht="13.5" x14ac:dyDescent="0.3"/>
    <row r="8146" customFormat="1" ht="13.5" x14ac:dyDescent="0.3"/>
    <row r="8147" customFormat="1" ht="13.5" x14ac:dyDescent="0.3"/>
    <row r="8148" customFormat="1" ht="13.5" x14ac:dyDescent="0.3"/>
    <row r="8149" customFormat="1" ht="13.5" x14ac:dyDescent="0.3"/>
    <row r="8150" customFormat="1" ht="13.5" x14ac:dyDescent="0.3"/>
    <row r="8151" customFormat="1" ht="13.5" x14ac:dyDescent="0.3"/>
    <row r="8152" customFormat="1" ht="13.5" x14ac:dyDescent="0.3"/>
    <row r="8153" customFormat="1" ht="13.5" x14ac:dyDescent="0.3"/>
    <row r="8154" customFormat="1" ht="13.5" x14ac:dyDescent="0.3"/>
    <row r="8155" customFormat="1" ht="13.5" x14ac:dyDescent="0.3"/>
    <row r="8156" customFormat="1" ht="13.5" x14ac:dyDescent="0.3"/>
    <row r="8157" customFormat="1" ht="13.5" x14ac:dyDescent="0.3"/>
    <row r="8158" customFormat="1" ht="13.5" x14ac:dyDescent="0.3"/>
    <row r="8159" customFormat="1" ht="13.5" x14ac:dyDescent="0.3"/>
    <row r="8160" customFormat="1" ht="13.5" x14ac:dyDescent="0.3"/>
    <row r="8161" customFormat="1" ht="13.5" x14ac:dyDescent="0.3"/>
    <row r="8162" customFormat="1" ht="13.5" x14ac:dyDescent="0.3"/>
    <row r="8163" customFormat="1" ht="13.5" x14ac:dyDescent="0.3"/>
    <row r="8164" customFormat="1" ht="13.5" x14ac:dyDescent="0.3"/>
    <row r="8165" customFormat="1" ht="13.5" x14ac:dyDescent="0.3"/>
    <row r="8166" customFormat="1" ht="13.5" x14ac:dyDescent="0.3"/>
    <row r="8167" customFormat="1" ht="13.5" x14ac:dyDescent="0.3"/>
    <row r="8168" customFormat="1" ht="13.5" x14ac:dyDescent="0.3"/>
    <row r="8169" customFormat="1" ht="13.5" x14ac:dyDescent="0.3"/>
    <row r="8170" customFormat="1" ht="13.5" x14ac:dyDescent="0.3"/>
    <row r="8171" customFormat="1" ht="13.5" x14ac:dyDescent="0.3"/>
    <row r="8172" customFormat="1" ht="13.5" x14ac:dyDescent="0.3"/>
    <row r="8173" customFormat="1" ht="13.5" x14ac:dyDescent="0.3"/>
    <row r="8174" customFormat="1" ht="13.5" x14ac:dyDescent="0.3"/>
    <row r="8175" customFormat="1" ht="13.5" x14ac:dyDescent="0.3"/>
    <row r="8176" customFormat="1" ht="13.5" x14ac:dyDescent="0.3"/>
    <row r="8177" customFormat="1" ht="13.5" x14ac:dyDescent="0.3"/>
    <row r="8178" customFormat="1" ht="13.5" x14ac:dyDescent="0.3"/>
    <row r="8179" customFormat="1" ht="13.5" x14ac:dyDescent="0.3"/>
    <row r="8180" customFormat="1" ht="13.5" x14ac:dyDescent="0.3"/>
    <row r="8181" customFormat="1" ht="13.5" x14ac:dyDescent="0.3"/>
    <row r="8182" customFormat="1" ht="13.5" x14ac:dyDescent="0.3"/>
    <row r="8183" customFormat="1" ht="13.5" x14ac:dyDescent="0.3"/>
    <row r="8184" customFormat="1" ht="13.5" x14ac:dyDescent="0.3"/>
    <row r="8185" customFormat="1" ht="13.5" x14ac:dyDescent="0.3"/>
    <row r="8186" customFormat="1" ht="13.5" x14ac:dyDescent="0.3"/>
    <row r="8187" customFormat="1" ht="13.5" x14ac:dyDescent="0.3"/>
    <row r="8188" customFormat="1" ht="13.5" x14ac:dyDescent="0.3"/>
    <row r="8189" customFormat="1" ht="13.5" x14ac:dyDescent="0.3"/>
    <row r="8190" customFormat="1" ht="13.5" x14ac:dyDescent="0.3"/>
    <row r="8191" customFormat="1" ht="13.5" x14ac:dyDescent="0.3"/>
    <row r="8192" customFormat="1" ht="13.5" x14ac:dyDescent="0.3"/>
    <row r="8193" customFormat="1" ht="13.5" x14ac:dyDescent="0.3"/>
    <row r="8194" customFormat="1" ht="13.5" x14ac:dyDescent="0.3"/>
    <row r="8195" customFormat="1" ht="13.5" x14ac:dyDescent="0.3"/>
    <row r="8196" customFormat="1" ht="13.5" x14ac:dyDescent="0.3"/>
    <row r="8197" customFormat="1" ht="13.5" x14ac:dyDescent="0.3"/>
    <row r="8198" customFormat="1" ht="13.5" x14ac:dyDescent="0.3"/>
    <row r="8199" customFormat="1" ht="13.5" x14ac:dyDescent="0.3"/>
    <row r="8200" customFormat="1" ht="13.5" x14ac:dyDescent="0.3"/>
    <row r="8201" customFormat="1" ht="13.5" x14ac:dyDescent="0.3"/>
    <row r="8202" customFormat="1" ht="13.5" x14ac:dyDescent="0.3"/>
    <row r="8203" customFormat="1" ht="13.5" x14ac:dyDescent="0.3"/>
    <row r="8204" customFormat="1" ht="13.5" x14ac:dyDescent="0.3"/>
    <row r="8205" customFormat="1" ht="13.5" x14ac:dyDescent="0.3"/>
    <row r="8206" customFormat="1" ht="13.5" x14ac:dyDescent="0.3"/>
    <row r="8207" customFormat="1" ht="13.5" x14ac:dyDescent="0.3"/>
    <row r="8208" customFormat="1" ht="13.5" x14ac:dyDescent="0.3"/>
    <row r="8209" customFormat="1" ht="13.5" x14ac:dyDescent="0.3"/>
    <row r="8210" customFormat="1" ht="13.5" x14ac:dyDescent="0.3"/>
    <row r="8211" customFormat="1" ht="13.5" x14ac:dyDescent="0.3"/>
    <row r="8212" customFormat="1" ht="13.5" x14ac:dyDescent="0.3"/>
    <row r="8213" customFormat="1" ht="13.5" x14ac:dyDescent="0.3"/>
    <row r="8214" customFormat="1" ht="13.5" x14ac:dyDescent="0.3"/>
    <row r="8215" customFormat="1" ht="13.5" x14ac:dyDescent="0.3"/>
    <row r="8216" customFormat="1" ht="13.5" x14ac:dyDescent="0.3"/>
    <row r="8217" customFormat="1" ht="13.5" x14ac:dyDescent="0.3"/>
    <row r="8218" customFormat="1" ht="13.5" x14ac:dyDescent="0.3"/>
    <row r="8219" customFormat="1" ht="13.5" x14ac:dyDescent="0.3"/>
    <row r="8220" customFormat="1" ht="13.5" x14ac:dyDescent="0.3"/>
    <row r="8221" customFormat="1" ht="13.5" x14ac:dyDescent="0.3"/>
    <row r="8222" customFormat="1" ht="13.5" x14ac:dyDescent="0.3"/>
    <row r="8223" customFormat="1" ht="13.5" x14ac:dyDescent="0.3"/>
    <row r="8224" customFormat="1" ht="13.5" x14ac:dyDescent="0.3"/>
    <row r="8225" customFormat="1" ht="13.5" x14ac:dyDescent="0.3"/>
    <row r="8226" customFormat="1" ht="13.5" x14ac:dyDescent="0.3"/>
    <row r="8227" customFormat="1" ht="13.5" x14ac:dyDescent="0.3"/>
    <row r="8228" customFormat="1" ht="13.5" x14ac:dyDescent="0.3"/>
    <row r="8229" customFormat="1" ht="13.5" x14ac:dyDescent="0.3"/>
    <row r="8230" customFormat="1" ht="13.5" x14ac:dyDescent="0.3"/>
    <row r="8231" customFormat="1" ht="13.5" x14ac:dyDescent="0.3"/>
    <row r="8232" customFormat="1" ht="13.5" x14ac:dyDescent="0.3"/>
    <row r="8233" customFormat="1" ht="13.5" x14ac:dyDescent="0.3"/>
    <row r="8234" customFormat="1" ht="13.5" x14ac:dyDescent="0.3"/>
    <row r="8235" customFormat="1" ht="13.5" x14ac:dyDescent="0.3"/>
    <row r="8236" customFormat="1" ht="13.5" x14ac:dyDescent="0.3"/>
    <row r="8237" customFormat="1" ht="13.5" x14ac:dyDescent="0.3"/>
    <row r="8238" customFormat="1" ht="13.5" x14ac:dyDescent="0.3"/>
    <row r="8239" customFormat="1" ht="13.5" x14ac:dyDescent="0.3"/>
    <row r="8240" customFormat="1" ht="13.5" x14ac:dyDescent="0.3"/>
    <row r="8241" customFormat="1" ht="13.5" x14ac:dyDescent="0.3"/>
    <row r="8242" customFormat="1" ht="13.5" x14ac:dyDescent="0.3"/>
    <row r="8243" customFormat="1" ht="13.5" x14ac:dyDescent="0.3"/>
    <row r="8244" customFormat="1" ht="13.5" x14ac:dyDescent="0.3"/>
    <row r="8245" customFormat="1" ht="13.5" x14ac:dyDescent="0.3"/>
    <row r="8246" customFormat="1" ht="13.5" x14ac:dyDescent="0.3"/>
    <row r="8247" customFormat="1" ht="13.5" x14ac:dyDescent="0.3"/>
    <row r="8248" customFormat="1" ht="13.5" x14ac:dyDescent="0.3"/>
    <row r="8249" customFormat="1" ht="13.5" x14ac:dyDescent="0.3"/>
    <row r="8250" customFormat="1" ht="13.5" x14ac:dyDescent="0.3"/>
    <row r="8251" customFormat="1" ht="13.5" x14ac:dyDescent="0.3"/>
    <row r="8252" customFormat="1" ht="13.5" x14ac:dyDescent="0.3"/>
    <row r="8253" customFormat="1" ht="13.5" x14ac:dyDescent="0.3"/>
    <row r="8254" customFormat="1" ht="13.5" x14ac:dyDescent="0.3"/>
    <row r="8255" customFormat="1" ht="13.5" x14ac:dyDescent="0.3"/>
    <row r="8256" customFormat="1" ht="13.5" x14ac:dyDescent="0.3"/>
    <row r="8257" customFormat="1" ht="13.5" x14ac:dyDescent="0.3"/>
    <row r="8258" customFormat="1" ht="13.5" x14ac:dyDescent="0.3"/>
    <row r="8259" customFormat="1" ht="13.5" x14ac:dyDescent="0.3"/>
    <row r="8260" customFormat="1" ht="13.5" x14ac:dyDescent="0.3"/>
    <row r="8261" customFormat="1" ht="13.5" x14ac:dyDescent="0.3"/>
    <row r="8262" customFormat="1" ht="13.5" x14ac:dyDescent="0.3"/>
    <row r="8263" customFormat="1" ht="13.5" x14ac:dyDescent="0.3"/>
    <row r="8264" customFormat="1" ht="13.5" x14ac:dyDescent="0.3"/>
    <row r="8265" customFormat="1" ht="13.5" x14ac:dyDescent="0.3"/>
    <row r="8266" customFormat="1" ht="13.5" x14ac:dyDescent="0.3"/>
    <row r="8267" customFormat="1" ht="13.5" x14ac:dyDescent="0.3"/>
    <row r="8268" customFormat="1" ht="13.5" x14ac:dyDescent="0.3"/>
    <row r="8269" customFormat="1" ht="13.5" x14ac:dyDescent="0.3"/>
    <row r="8270" customFormat="1" ht="13.5" x14ac:dyDescent="0.3"/>
    <row r="8271" customFormat="1" ht="13.5" x14ac:dyDescent="0.3"/>
    <row r="8272" customFormat="1" ht="13.5" x14ac:dyDescent="0.3"/>
    <row r="8273" customFormat="1" ht="13.5" x14ac:dyDescent="0.3"/>
    <row r="8274" customFormat="1" ht="13.5" x14ac:dyDescent="0.3"/>
    <row r="8275" customFormat="1" ht="13.5" x14ac:dyDescent="0.3"/>
    <row r="8276" customFormat="1" ht="13.5" x14ac:dyDescent="0.3"/>
    <row r="8277" customFormat="1" ht="13.5" x14ac:dyDescent="0.3"/>
    <row r="8278" customFormat="1" ht="13.5" x14ac:dyDescent="0.3"/>
    <row r="8279" customFormat="1" ht="13.5" x14ac:dyDescent="0.3"/>
    <row r="8280" customFormat="1" ht="13.5" x14ac:dyDescent="0.3"/>
    <row r="8281" customFormat="1" ht="13.5" x14ac:dyDescent="0.3"/>
    <row r="8282" customFormat="1" ht="13.5" x14ac:dyDescent="0.3"/>
    <row r="8283" customFormat="1" ht="13.5" x14ac:dyDescent="0.3"/>
    <row r="8284" customFormat="1" ht="13.5" x14ac:dyDescent="0.3"/>
    <row r="8285" customFormat="1" ht="13.5" x14ac:dyDescent="0.3"/>
    <row r="8286" customFormat="1" ht="13.5" x14ac:dyDescent="0.3"/>
    <row r="8287" customFormat="1" ht="13.5" x14ac:dyDescent="0.3"/>
    <row r="8288" customFormat="1" ht="13.5" x14ac:dyDescent="0.3"/>
    <row r="8289" customFormat="1" ht="13.5" x14ac:dyDescent="0.3"/>
    <row r="8290" customFormat="1" ht="13.5" x14ac:dyDescent="0.3"/>
    <row r="8291" customFormat="1" ht="13.5" x14ac:dyDescent="0.3"/>
    <row r="8292" customFormat="1" ht="13.5" x14ac:dyDescent="0.3"/>
    <row r="8293" customFormat="1" ht="13.5" x14ac:dyDescent="0.3"/>
    <row r="8294" customFormat="1" ht="13.5" x14ac:dyDescent="0.3"/>
    <row r="8295" customFormat="1" ht="13.5" x14ac:dyDescent="0.3"/>
    <row r="8296" customFormat="1" ht="13.5" x14ac:dyDescent="0.3"/>
    <row r="8297" customFormat="1" ht="13.5" x14ac:dyDescent="0.3"/>
    <row r="8298" customFormat="1" ht="13.5" x14ac:dyDescent="0.3"/>
    <row r="8299" customFormat="1" ht="13.5" x14ac:dyDescent="0.3"/>
    <row r="8300" customFormat="1" ht="13.5" x14ac:dyDescent="0.3"/>
    <row r="8301" customFormat="1" ht="13.5" x14ac:dyDescent="0.3"/>
    <row r="8302" customFormat="1" ht="13.5" x14ac:dyDescent="0.3"/>
    <row r="8303" customFormat="1" ht="13.5" x14ac:dyDescent="0.3"/>
    <row r="8304" customFormat="1" ht="13.5" x14ac:dyDescent="0.3"/>
    <row r="8305" customFormat="1" ht="13.5" x14ac:dyDescent="0.3"/>
    <row r="8306" customFormat="1" ht="13.5" x14ac:dyDescent="0.3"/>
    <row r="8307" customFormat="1" ht="13.5" x14ac:dyDescent="0.3"/>
    <row r="8308" customFormat="1" ht="13.5" x14ac:dyDescent="0.3"/>
    <row r="8309" customFormat="1" ht="13.5" x14ac:dyDescent="0.3"/>
    <row r="8310" customFormat="1" ht="13.5" x14ac:dyDescent="0.3"/>
    <row r="8311" customFormat="1" ht="13.5" x14ac:dyDescent="0.3"/>
    <row r="8312" customFormat="1" ht="13.5" x14ac:dyDescent="0.3"/>
    <row r="8313" customFormat="1" ht="13.5" x14ac:dyDescent="0.3"/>
    <row r="8314" customFormat="1" ht="13.5" x14ac:dyDescent="0.3"/>
    <row r="8315" customFormat="1" ht="13.5" x14ac:dyDescent="0.3"/>
    <row r="8316" customFormat="1" ht="13.5" x14ac:dyDescent="0.3"/>
    <row r="8317" customFormat="1" ht="13.5" x14ac:dyDescent="0.3"/>
    <row r="8318" customFormat="1" ht="13.5" x14ac:dyDescent="0.3"/>
    <row r="8319" customFormat="1" ht="13.5" x14ac:dyDescent="0.3"/>
    <row r="8320" customFormat="1" ht="13.5" x14ac:dyDescent="0.3"/>
    <row r="8321" customFormat="1" ht="13.5" x14ac:dyDescent="0.3"/>
    <row r="8322" customFormat="1" ht="13.5" x14ac:dyDescent="0.3"/>
    <row r="8323" customFormat="1" ht="13.5" x14ac:dyDescent="0.3"/>
    <row r="8324" customFormat="1" ht="13.5" x14ac:dyDescent="0.3"/>
    <row r="8325" customFormat="1" ht="13.5" x14ac:dyDescent="0.3"/>
    <row r="8326" customFormat="1" ht="13.5" x14ac:dyDescent="0.3"/>
    <row r="8327" customFormat="1" ht="13.5" x14ac:dyDescent="0.3"/>
    <row r="8328" customFormat="1" ht="13.5" x14ac:dyDescent="0.3"/>
    <row r="8329" customFormat="1" ht="13.5" x14ac:dyDescent="0.3"/>
    <row r="8330" customFormat="1" ht="13.5" x14ac:dyDescent="0.3"/>
    <row r="8331" customFormat="1" ht="13.5" x14ac:dyDescent="0.3"/>
    <row r="8332" customFormat="1" ht="13.5" x14ac:dyDescent="0.3"/>
    <row r="8333" customFormat="1" ht="13.5" x14ac:dyDescent="0.3"/>
    <row r="8334" customFormat="1" ht="13.5" x14ac:dyDescent="0.3"/>
    <row r="8335" customFormat="1" ht="13.5" x14ac:dyDescent="0.3"/>
    <row r="8336" customFormat="1" ht="13.5" x14ac:dyDescent="0.3"/>
    <row r="8337" customFormat="1" ht="13.5" x14ac:dyDescent="0.3"/>
    <row r="8338" customFormat="1" ht="13.5" x14ac:dyDescent="0.3"/>
    <row r="8339" customFormat="1" ht="13.5" x14ac:dyDescent="0.3"/>
    <row r="8340" customFormat="1" ht="13.5" x14ac:dyDescent="0.3"/>
    <row r="8341" customFormat="1" ht="13.5" x14ac:dyDescent="0.3"/>
    <row r="8342" customFormat="1" ht="13.5" x14ac:dyDescent="0.3"/>
    <row r="8343" customFormat="1" ht="13.5" x14ac:dyDescent="0.3"/>
    <row r="8344" customFormat="1" ht="13.5" x14ac:dyDescent="0.3"/>
    <row r="8345" customFormat="1" ht="13.5" x14ac:dyDescent="0.3"/>
    <row r="8346" customFormat="1" ht="13.5" x14ac:dyDescent="0.3"/>
    <row r="8347" customFormat="1" ht="13.5" x14ac:dyDescent="0.3"/>
    <row r="8348" customFormat="1" ht="13.5" x14ac:dyDescent="0.3"/>
    <row r="8349" customFormat="1" ht="13.5" x14ac:dyDescent="0.3"/>
    <row r="8350" customFormat="1" ht="13.5" x14ac:dyDescent="0.3"/>
    <row r="8351" customFormat="1" ht="13.5" x14ac:dyDescent="0.3"/>
    <row r="8352" customFormat="1" ht="13.5" x14ac:dyDescent="0.3"/>
    <row r="8353" customFormat="1" ht="13.5" x14ac:dyDescent="0.3"/>
    <row r="8354" customFormat="1" ht="13.5" x14ac:dyDescent="0.3"/>
    <row r="8355" customFormat="1" ht="13.5" x14ac:dyDescent="0.3"/>
    <row r="8356" customFormat="1" ht="13.5" x14ac:dyDescent="0.3"/>
    <row r="8357" customFormat="1" ht="13.5" x14ac:dyDescent="0.3"/>
    <row r="8358" customFormat="1" ht="13.5" x14ac:dyDescent="0.3"/>
    <row r="8359" customFormat="1" ht="13.5" x14ac:dyDescent="0.3"/>
    <row r="8360" customFormat="1" ht="13.5" x14ac:dyDescent="0.3"/>
    <row r="8361" customFormat="1" ht="13.5" x14ac:dyDescent="0.3"/>
    <row r="8362" customFormat="1" ht="13.5" x14ac:dyDescent="0.3"/>
    <row r="8363" customFormat="1" ht="13.5" x14ac:dyDescent="0.3"/>
    <row r="8364" customFormat="1" ht="13.5" x14ac:dyDescent="0.3"/>
    <row r="8365" customFormat="1" ht="13.5" x14ac:dyDescent="0.3"/>
    <row r="8366" customFormat="1" ht="13.5" x14ac:dyDescent="0.3"/>
    <row r="8367" customFormat="1" ht="13.5" x14ac:dyDescent="0.3"/>
    <row r="8368" customFormat="1" ht="13.5" x14ac:dyDescent="0.3"/>
    <row r="8369" customFormat="1" ht="13.5" x14ac:dyDescent="0.3"/>
    <row r="8370" customFormat="1" ht="13.5" x14ac:dyDescent="0.3"/>
    <row r="8371" customFormat="1" ht="13.5" x14ac:dyDescent="0.3"/>
    <row r="8372" customFormat="1" ht="13.5" x14ac:dyDescent="0.3"/>
    <row r="8373" customFormat="1" ht="13.5" x14ac:dyDescent="0.3"/>
    <row r="8374" customFormat="1" ht="13.5" x14ac:dyDescent="0.3"/>
    <row r="8375" customFormat="1" ht="13.5" x14ac:dyDescent="0.3"/>
    <row r="8376" customFormat="1" ht="13.5" x14ac:dyDescent="0.3"/>
    <row r="8377" customFormat="1" ht="13.5" x14ac:dyDescent="0.3"/>
    <row r="8378" customFormat="1" ht="13.5" x14ac:dyDescent="0.3"/>
    <row r="8379" customFormat="1" ht="13.5" x14ac:dyDescent="0.3"/>
    <row r="8380" customFormat="1" ht="13.5" x14ac:dyDescent="0.3"/>
    <row r="8381" customFormat="1" ht="13.5" x14ac:dyDescent="0.3"/>
    <row r="8382" customFormat="1" ht="13.5" x14ac:dyDescent="0.3"/>
    <row r="8383" customFormat="1" ht="13.5" x14ac:dyDescent="0.3"/>
    <row r="8384" customFormat="1" ht="13.5" x14ac:dyDescent="0.3"/>
    <row r="8385" customFormat="1" ht="13.5" x14ac:dyDescent="0.3"/>
    <row r="8386" customFormat="1" ht="13.5" x14ac:dyDescent="0.3"/>
    <row r="8387" customFormat="1" ht="13.5" x14ac:dyDescent="0.3"/>
    <row r="8388" customFormat="1" ht="13.5" x14ac:dyDescent="0.3"/>
    <row r="8389" customFormat="1" ht="13.5" x14ac:dyDescent="0.3"/>
    <row r="8390" customFormat="1" ht="13.5" x14ac:dyDescent="0.3"/>
    <row r="8391" customFormat="1" ht="13.5" x14ac:dyDescent="0.3"/>
    <row r="8392" customFormat="1" ht="13.5" x14ac:dyDescent="0.3"/>
    <row r="8393" customFormat="1" ht="13.5" x14ac:dyDescent="0.3"/>
    <row r="8394" customFormat="1" ht="13.5" x14ac:dyDescent="0.3"/>
    <row r="8395" customFormat="1" ht="13.5" x14ac:dyDescent="0.3"/>
    <row r="8396" customFormat="1" ht="13.5" x14ac:dyDescent="0.3"/>
    <row r="8397" customFormat="1" ht="13.5" x14ac:dyDescent="0.3"/>
    <row r="8398" customFormat="1" ht="13.5" x14ac:dyDescent="0.3"/>
    <row r="8399" customFormat="1" ht="13.5" x14ac:dyDescent="0.3"/>
    <row r="8400" customFormat="1" ht="13.5" x14ac:dyDescent="0.3"/>
    <row r="8401" customFormat="1" ht="13.5" x14ac:dyDescent="0.3"/>
    <row r="8402" customFormat="1" ht="13.5" x14ac:dyDescent="0.3"/>
    <row r="8403" customFormat="1" ht="13.5" x14ac:dyDescent="0.3"/>
    <row r="8404" customFormat="1" ht="13.5" x14ac:dyDescent="0.3"/>
    <row r="8405" customFormat="1" ht="13.5" x14ac:dyDescent="0.3"/>
    <row r="8406" customFormat="1" ht="13.5" x14ac:dyDescent="0.3"/>
    <row r="8407" customFormat="1" ht="13.5" x14ac:dyDescent="0.3"/>
    <row r="8408" customFormat="1" ht="13.5" x14ac:dyDescent="0.3"/>
    <row r="8409" customFormat="1" ht="13.5" x14ac:dyDescent="0.3"/>
    <row r="8410" customFormat="1" ht="13.5" x14ac:dyDescent="0.3"/>
    <row r="8411" customFormat="1" ht="13.5" x14ac:dyDescent="0.3"/>
    <row r="8412" customFormat="1" ht="13.5" x14ac:dyDescent="0.3"/>
    <row r="8413" customFormat="1" ht="13.5" x14ac:dyDescent="0.3"/>
    <row r="8414" customFormat="1" ht="13.5" x14ac:dyDescent="0.3"/>
    <row r="8415" customFormat="1" ht="13.5" x14ac:dyDescent="0.3"/>
    <row r="8416" customFormat="1" ht="13.5" x14ac:dyDescent="0.3"/>
    <row r="8417" customFormat="1" ht="13.5" x14ac:dyDescent="0.3"/>
    <row r="8418" customFormat="1" ht="13.5" x14ac:dyDescent="0.3"/>
    <row r="8419" customFormat="1" ht="13.5" x14ac:dyDescent="0.3"/>
    <row r="8420" customFormat="1" ht="13.5" x14ac:dyDescent="0.3"/>
    <row r="8421" customFormat="1" ht="13.5" x14ac:dyDescent="0.3"/>
    <row r="8422" customFormat="1" ht="13.5" x14ac:dyDescent="0.3"/>
    <row r="8423" customFormat="1" ht="13.5" x14ac:dyDescent="0.3"/>
    <row r="8424" customFormat="1" ht="13.5" x14ac:dyDescent="0.3"/>
    <row r="8425" customFormat="1" ht="13.5" x14ac:dyDescent="0.3"/>
    <row r="8426" customFormat="1" ht="13.5" x14ac:dyDescent="0.3"/>
    <row r="8427" customFormat="1" ht="13.5" x14ac:dyDescent="0.3"/>
    <row r="8428" customFormat="1" ht="13.5" x14ac:dyDescent="0.3"/>
    <row r="8429" customFormat="1" ht="13.5" x14ac:dyDescent="0.3"/>
    <row r="8430" customFormat="1" ht="13.5" x14ac:dyDescent="0.3"/>
    <row r="8431" customFormat="1" ht="13.5" x14ac:dyDescent="0.3"/>
    <row r="8432" customFormat="1" ht="13.5" x14ac:dyDescent="0.3"/>
    <row r="8433" customFormat="1" ht="13.5" x14ac:dyDescent="0.3"/>
    <row r="8434" customFormat="1" ht="13.5" x14ac:dyDescent="0.3"/>
    <row r="8435" customFormat="1" ht="13.5" x14ac:dyDescent="0.3"/>
    <row r="8436" customFormat="1" ht="13.5" x14ac:dyDescent="0.3"/>
    <row r="8437" customFormat="1" ht="13.5" x14ac:dyDescent="0.3"/>
    <row r="8438" customFormat="1" ht="13.5" x14ac:dyDescent="0.3"/>
    <row r="8439" customFormat="1" ht="13.5" x14ac:dyDescent="0.3"/>
    <row r="8440" customFormat="1" ht="13.5" x14ac:dyDescent="0.3"/>
    <row r="8441" customFormat="1" ht="13.5" x14ac:dyDescent="0.3"/>
    <row r="8442" customFormat="1" ht="13.5" x14ac:dyDescent="0.3"/>
    <row r="8443" customFormat="1" ht="13.5" x14ac:dyDescent="0.3"/>
    <row r="8444" customFormat="1" ht="13.5" x14ac:dyDescent="0.3"/>
    <row r="8445" customFormat="1" ht="13.5" x14ac:dyDescent="0.3"/>
    <row r="8446" customFormat="1" ht="13.5" x14ac:dyDescent="0.3"/>
    <row r="8447" customFormat="1" ht="13.5" x14ac:dyDescent="0.3"/>
    <row r="8448" customFormat="1" ht="13.5" x14ac:dyDescent="0.3"/>
    <row r="8449" customFormat="1" ht="13.5" x14ac:dyDescent="0.3"/>
    <row r="8450" customFormat="1" ht="13.5" x14ac:dyDescent="0.3"/>
    <row r="8451" customFormat="1" ht="13.5" x14ac:dyDescent="0.3"/>
    <row r="8452" customFormat="1" ht="13.5" x14ac:dyDescent="0.3"/>
    <row r="8453" customFormat="1" ht="13.5" x14ac:dyDescent="0.3"/>
    <row r="8454" customFormat="1" ht="13.5" x14ac:dyDescent="0.3"/>
    <row r="8455" customFormat="1" ht="13.5" x14ac:dyDescent="0.3"/>
    <row r="8456" customFormat="1" ht="13.5" x14ac:dyDescent="0.3"/>
    <row r="8457" customFormat="1" ht="13.5" x14ac:dyDescent="0.3"/>
    <row r="8458" customFormat="1" ht="13.5" x14ac:dyDescent="0.3"/>
    <row r="8459" customFormat="1" ht="13.5" x14ac:dyDescent="0.3"/>
    <row r="8460" customFormat="1" ht="13.5" x14ac:dyDescent="0.3"/>
    <row r="8461" customFormat="1" ht="13.5" x14ac:dyDescent="0.3"/>
    <row r="8462" customFormat="1" ht="13.5" x14ac:dyDescent="0.3"/>
    <row r="8463" customFormat="1" ht="13.5" x14ac:dyDescent="0.3"/>
    <row r="8464" customFormat="1" ht="13.5" x14ac:dyDescent="0.3"/>
    <row r="8465" customFormat="1" ht="13.5" x14ac:dyDescent="0.3"/>
    <row r="8466" customFormat="1" ht="13.5" x14ac:dyDescent="0.3"/>
    <row r="8467" customFormat="1" ht="13.5" x14ac:dyDescent="0.3"/>
    <row r="8468" customFormat="1" ht="13.5" x14ac:dyDescent="0.3"/>
    <row r="8469" customFormat="1" ht="13.5" x14ac:dyDescent="0.3"/>
    <row r="8470" customFormat="1" ht="13.5" x14ac:dyDescent="0.3"/>
    <row r="8471" customFormat="1" ht="13.5" x14ac:dyDescent="0.3"/>
    <row r="8472" customFormat="1" ht="13.5" x14ac:dyDescent="0.3"/>
    <row r="8473" customFormat="1" ht="13.5" x14ac:dyDescent="0.3"/>
    <row r="8474" customFormat="1" ht="13.5" x14ac:dyDescent="0.3"/>
    <row r="8475" customFormat="1" ht="13.5" x14ac:dyDescent="0.3"/>
    <row r="8476" customFormat="1" ht="13.5" x14ac:dyDescent="0.3"/>
    <row r="8477" customFormat="1" ht="13.5" x14ac:dyDescent="0.3"/>
    <row r="8478" customFormat="1" ht="13.5" x14ac:dyDescent="0.3"/>
    <row r="8479" customFormat="1" ht="13.5" x14ac:dyDescent="0.3"/>
    <row r="8480" customFormat="1" ht="13.5" x14ac:dyDescent="0.3"/>
    <row r="8481" customFormat="1" ht="13.5" x14ac:dyDescent="0.3"/>
    <row r="8482" customFormat="1" ht="13.5" x14ac:dyDescent="0.3"/>
    <row r="8483" customFormat="1" ht="13.5" x14ac:dyDescent="0.3"/>
    <row r="8484" customFormat="1" ht="13.5" x14ac:dyDescent="0.3"/>
    <row r="8485" customFormat="1" ht="13.5" x14ac:dyDescent="0.3"/>
    <row r="8486" customFormat="1" ht="13.5" x14ac:dyDescent="0.3"/>
    <row r="8487" customFormat="1" ht="13.5" x14ac:dyDescent="0.3"/>
    <row r="8488" customFormat="1" ht="13.5" x14ac:dyDescent="0.3"/>
    <row r="8489" customFormat="1" ht="13.5" x14ac:dyDescent="0.3"/>
    <row r="8490" customFormat="1" ht="13.5" x14ac:dyDescent="0.3"/>
    <row r="8491" customFormat="1" ht="13.5" x14ac:dyDescent="0.3"/>
    <row r="8492" customFormat="1" ht="13.5" x14ac:dyDescent="0.3"/>
    <row r="8493" customFormat="1" ht="13.5" x14ac:dyDescent="0.3"/>
    <row r="8494" customFormat="1" ht="13.5" x14ac:dyDescent="0.3"/>
    <row r="8495" customFormat="1" ht="13.5" x14ac:dyDescent="0.3"/>
    <row r="8496" customFormat="1" ht="13.5" x14ac:dyDescent="0.3"/>
    <row r="8497" customFormat="1" ht="13.5" x14ac:dyDescent="0.3"/>
    <row r="8498" customFormat="1" ht="13.5" x14ac:dyDescent="0.3"/>
    <row r="8499" customFormat="1" ht="13.5" x14ac:dyDescent="0.3"/>
    <row r="8500" customFormat="1" ht="13.5" x14ac:dyDescent="0.3"/>
    <row r="8501" customFormat="1" ht="13.5" x14ac:dyDescent="0.3"/>
    <row r="8502" customFormat="1" ht="13.5" x14ac:dyDescent="0.3"/>
    <row r="8503" customFormat="1" ht="13.5" x14ac:dyDescent="0.3"/>
    <row r="8504" customFormat="1" ht="13.5" x14ac:dyDescent="0.3"/>
    <row r="8505" customFormat="1" ht="13.5" x14ac:dyDescent="0.3"/>
    <row r="8506" customFormat="1" ht="13.5" x14ac:dyDescent="0.3"/>
    <row r="8507" customFormat="1" ht="13.5" x14ac:dyDescent="0.3"/>
    <row r="8508" customFormat="1" ht="13.5" x14ac:dyDescent="0.3"/>
    <row r="8509" customFormat="1" ht="13.5" x14ac:dyDescent="0.3"/>
    <row r="8510" customFormat="1" ht="13.5" x14ac:dyDescent="0.3"/>
    <row r="8511" customFormat="1" ht="13.5" x14ac:dyDescent="0.3"/>
    <row r="8512" customFormat="1" ht="13.5" x14ac:dyDescent="0.3"/>
    <row r="8513" customFormat="1" ht="13.5" x14ac:dyDescent="0.3"/>
    <row r="8514" customFormat="1" ht="13.5" x14ac:dyDescent="0.3"/>
    <row r="8515" customFormat="1" ht="13.5" x14ac:dyDescent="0.3"/>
    <row r="8516" customFormat="1" ht="13.5" x14ac:dyDescent="0.3"/>
    <row r="8517" customFormat="1" ht="13.5" x14ac:dyDescent="0.3"/>
    <row r="8518" customFormat="1" ht="13.5" x14ac:dyDescent="0.3"/>
    <row r="8519" customFormat="1" ht="13.5" x14ac:dyDescent="0.3"/>
    <row r="8520" customFormat="1" ht="13.5" x14ac:dyDescent="0.3"/>
    <row r="8521" customFormat="1" ht="13.5" x14ac:dyDescent="0.3"/>
    <row r="8522" customFormat="1" ht="13.5" x14ac:dyDescent="0.3"/>
    <row r="8523" customFormat="1" ht="13.5" x14ac:dyDescent="0.3"/>
    <row r="8524" customFormat="1" ht="13.5" x14ac:dyDescent="0.3"/>
    <row r="8525" customFormat="1" ht="13.5" x14ac:dyDescent="0.3"/>
    <row r="8526" customFormat="1" ht="13.5" x14ac:dyDescent="0.3"/>
    <row r="8527" customFormat="1" ht="13.5" x14ac:dyDescent="0.3"/>
    <row r="8528" customFormat="1" ht="13.5" x14ac:dyDescent="0.3"/>
    <row r="8529" customFormat="1" ht="13.5" x14ac:dyDescent="0.3"/>
    <row r="8530" customFormat="1" ht="13.5" x14ac:dyDescent="0.3"/>
    <row r="8531" customFormat="1" ht="13.5" x14ac:dyDescent="0.3"/>
    <row r="8532" customFormat="1" ht="13.5" x14ac:dyDescent="0.3"/>
    <row r="8533" customFormat="1" ht="13.5" x14ac:dyDescent="0.3"/>
    <row r="8534" customFormat="1" ht="13.5" x14ac:dyDescent="0.3"/>
    <row r="8535" customFormat="1" ht="13.5" x14ac:dyDescent="0.3"/>
    <row r="8536" customFormat="1" ht="13.5" x14ac:dyDescent="0.3"/>
    <row r="8537" customFormat="1" ht="13.5" x14ac:dyDescent="0.3"/>
    <row r="8538" customFormat="1" ht="13.5" x14ac:dyDescent="0.3"/>
    <row r="8539" customFormat="1" ht="13.5" x14ac:dyDescent="0.3"/>
    <row r="8540" customFormat="1" ht="13.5" x14ac:dyDescent="0.3"/>
    <row r="8541" customFormat="1" ht="13.5" x14ac:dyDescent="0.3"/>
    <row r="8542" customFormat="1" ht="13.5" x14ac:dyDescent="0.3"/>
    <row r="8543" customFormat="1" ht="13.5" x14ac:dyDescent="0.3"/>
    <row r="8544" customFormat="1" ht="13.5" x14ac:dyDescent="0.3"/>
    <row r="8545" customFormat="1" ht="13.5" x14ac:dyDescent="0.3"/>
    <row r="8546" customFormat="1" ht="13.5" x14ac:dyDescent="0.3"/>
    <row r="8547" customFormat="1" ht="13.5" x14ac:dyDescent="0.3"/>
    <row r="8548" customFormat="1" ht="13.5" x14ac:dyDescent="0.3"/>
    <row r="8549" customFormat="1" ht="13.5" x14ac:dyDescent="0.3"/>
    <row r="8550" customFormat="1" ht="13.5" x14ac:dyDescent="0.3"/>
    <row r="8551" customFormat="1" ht="13.5" x14ac:dyDescent="0.3"/>
    <row r="8552" customFormat="1" ht="13.5" x14ac:dyDescent="0.3"/>
    <row r="8553" customFormat="1" ht="13.5" x14ac:dyDescent="0.3"/>
    <row r="8554" customFormat="1" ht="13.5" x14ac:dyDescent="0.3"/>
    <row r="8555" customFormat="1" ht="13.5" x14ac:dyDescent="0.3"/>
    <row r="8556" customFormat="1" ht="13.5" x14ac:dyDescent="0.3"/>
    <row r="8557" customFormat="1" ht="13.5" x14ac:dyDescent="0.3"/>
    <row r="8558" customFormat="1" ht="13.5" x14ac:dyDescent="0.3"/>
    <row r="8559" customFormat="1" ht="13.5" x14ac:dyDescent="0.3"/>
    <row r="8560" customFormat="1" ht="13.5" x14ac:dyDescent="0.3"/>
    <row r="8561" customFormat="1" ht="13.5" x14ac:dyDescent="0.3"/>
    <row r="8562" customFormat="1" ht="13.5" x14ac:dyDescent="0.3"/>
    <row r="8563" customFormat="1" ht="13.5" x14ac:dyDescent="0.3"/>
    <row r="8564" customFormat="1" ht="13.5" x14ac:dyDescent="0.3"/>
    <row r="8565" customFormat="1" ht="13.5" x14ac:dyDescent="0.3"/>
    <row r="8566" customFormat="1" ht="13.5" x14ac:dyDescent="0.3"/>
    <row r="8567" customFormat="1" ht="13.5" x14ac:dyDescent="0.3"/>
    <row r="8568" customFormat="1" ht="13.5" x14ac:dyDescent="0.3"/>
    <row r="8569" customFormat="1" ht="13.5" x14ac:dyDescent="0.3"/>
    <row r="8570" customFormat="1" ht="13.5" x14ac:dyDescent="0.3"/>
    <row r="8571" customFormat="1" ht="13.5" x14ac:dyDescent="0.3"/>
    <row r="8572" customFormat="1" ht="13.5" x14ac:dyDescent="0.3"/>
    <row r="8573" customFormat="1" ht="13.5" x14ac:dyDescent="0.3"/>
    <row r="8574" customFormat="1" ht="13.5" x14ac:dyDescent="0.3"/>
    <row r="8575" customFormat="1" ht="13.5" x14ac:dyDescent="0.3"/>
    <row r="8576" customFormat="1" ht="13.5" x14ac:dyDescent="0.3"/>
    <row r="8577" customFormat="1" ht="13.5" x14ac:dyDescent="0.3"/>
    <row r="8578" customFormat="1" ht="13.5" x14ac:dyDescent="0.3"/>
    <row r="8579" customFormat="1" ht="13.5" x14ac:dyDescent="0.3"/>
    <row r="8580" customFormat="1" ht="13.5" x14ac:dyDescent="0.3"/>
    <row r="8581" customFormat="1" ht="13.5" x14ac:dyDescent="0.3"/>
    <row r="8582" customFormat="1" ht="13.5" x14ac:dyDescent="0.3"/>
    <row r="8583" customFormat="1" ht="13.5" x14ac:dyDescent="0.3"/>
    <row r="8584" customFormat="1" ht="13.5" x14ac:dyDescent="0.3"/>
    <row r="8585" customFormat="1" ht="13.5" x14ac:dyDescent="0.3"/>
    <row r="8586" customFormat="1" ht="13.5" x14ac:dyDescent="0.3"/>
    <row r="8587" customFormat="1" ht="13.5" x14ac:dyDescent="0.3"/>
    <row r="8588" customFormat="1" ht="13.5" x14ac:dyDescent="0.3"/>
    <row r="8589" customFormat="1" ht="13.5" x14ac:dyDescent="0.3"/>
    <row r="8590" customFormat="1" ht="13.5" x14ac:dyDescent="0.3"/>
    <row r="8591" customFormat="1" ht="13.5" x14ac:dyDescent="0.3"/>
    <row r="8592" customFormat="1" ht="13.5" x14ac:dyDescent="0.3"/>
    <row r="8593" customFormat="1" ht="13.5" x14ac:dyDescent="0.3"/>
    <row r="8594" customFormat="1" ht="13.5" x14ac:dyDescent="0.3"/>
    <row r="8595" customFormat="1" ht="13.5" x14ac:dyDescent="0.3"/>
    <row r="8596" customFormat="1" ht="13.5" x14ac:dyDescent="0.3"/>
    <row r="8597" customFormat="1" ht="13.5" x14ac:dyDescent="0.3"/>
    <row r="8598" customFormat="1" ht="13.5" x14ac:dyDescent="0.3"/>
    <row r="8599" customFormat="1" ht="13.5" x14ac:dyDescent="0.3"/>
    <row r="8600" customFormat="1" ht="13.5" x14ac:dyDescent="0.3"/>
    <row r="8601" customFormat="1" ht="13.5" x14ac:dyDescent="0.3"/>
    <row r="8602" customFormat="1" ht="13.5" x14ac:dyDescent="0.3"/>
    <row r="8603" customFormat="1" ht="13.5" x14ac:dyDescent="0.3"/>
    <row r="8604" customFormat="1" ht="13.5" x14ac:dyDescent="0.3"/>
    <row r="8605" customFormat="1" ht="13.5" x14ac:dyDescent="0.3"/>
    <row r="8606" customFormat="1" ht="13.5" x14ac:dyDescent="0.3"/>
    <row r="8607" customFormat="1" ht="13.5" x14ac:dyDescent="0.3"/>
    <row r="8608" customFormat="1" ht="13.5" x14ac:dyDescent="0.3"/>
    <row r="8609" customFormat="1" ht="13.5" x14ac:dyDescent="0.3"/>
    <row r="8610" customFormat="1" ht="13.5" x14ac:dyDescent="0.3"/>
    <row r="8611" customFormat="1" ht="13.5" x14ac:dyDescent="0.3"/>
    <row r="8612" customFormat="1" ht="13.5" x14ac:dyDescent="0.3"/>
    <row r="8613" customFormat="1" ht="13.5" x14ac:dyDescent="0.3"/>
    <row r="8614" customFormat="1" ht="13.5" x14ac:dyDescent="0.3"/>
    <row r="8615" customFormat="1" ht="13.5" x14ac:dyDescent="0.3"/>
    <row r="8616" customFormat="1" ht="13.5" x14ac:dyDescent="0.3"/>
    <row r="8617" customFormat="1" ht="13.5" x14ac:dyDescent="0.3"/>
    <row r="8618" customFormat="1" ht="13.5" x14ac:dyDescent="0.3"/>
    <row r="8619" customFormat="1" ht="13.5" x14ac:dyDescent="0.3"/>
    <row r="8620" customFormat="1" ht="13.5" x14ac:dyDescent="0.3"/>
    <row r="8621" customFormat="1" ht="13.5" x14ac:dyDescent="0.3"/>
    <row r="8622" customFormat="1" ht="13.5" x14ac:dyDescent="0.3"/>
    <row r="8623" customFormat="1" ht="13.5" x14ac:dyDescent="0.3"/>
    <row r="8624" customFormat="1" ht="13.5" x14ac:dyDescent="0.3"/>
    <row r="8625" customFormat="1" ht="13.5" x14ac:dyDescent="0.3"/>
    <row r="8626" customFormat="1" ht="13.5" x14ac:dyDescent="0.3"/>
    <row r="8627" customFormat="1" ht="13.5" x14ac:dyDescent="0.3"/>
    <row r="8628" customFormat="1" ht="13.5" x14ac:dyDescent="0.3"/>
    <row r="8629" customFormat="1" ht="13.5" x14ac:dyDescent="0.3"/>
    <row r="8630" customFormat="1" ht="13.5" x14ac:dyDescent="0.3"/>
    <row r="8631" customFormat="1" ht="13.5" x14ac:dyDescent="0.3"/>
    <row r="8632" customFormat="1" ht="13.5" x14ac:dyDescent="0.3"/>
    <row r="8633" customFormat="1" ht="13.5" x14ac:dyDescent="0.3"/>
    <row r="8634" customFormat="1" ht="13.5" x14ac:dyDescent="0.3"/>
    <row r="8635" customFormat="1" ht="13.5" x14ac:dyDescent="0.3"/>
    <row r="8636" customFormat="1" ht="13.5" x14ac:dyDescent="0.3"/>
    <row r="8637" customFormat="1" ht="13.5" x14ac:dyDescent="0.3"/>
    <row r="8638" customFormat="1" ht="13.5" x14ac:dyDescent="0.3"/>
    <row r="8639" customFormat="1" ht="13.5" x14ac:dyDescent="0.3"/>
    <row r="8640" customFormat="1" ht="13.5" x14ac:dyDescent="0.3"/>
    <row r="8641" customFormat="1" ht="13.5" x14ac:dyDescent="0.3"/>
    <row r="8642" customFormat="1" ht="13.5" x14ac:dyDescent="0.3"/>
    <row r="8643" customFormat="1" ht="13.5" x14ac:dyDescent="0.3"/>
    <row r="8644" customFormat="1" ht="13.5" x14ac:dyDescent="0.3"/>
    <row r="8645" customFormat="1" ht="13.5" x14ac:dyDescent="0.3"/>
    <row r="8646" customFormat="1" ht="13.5" x14ac:dyDescent="0.3"/>
    <row r="8647" customFormat="1" ht="13.5" x14ac:dyDescent="0.3"/>
    <row r="8648" customFormat="1" ht="13.5" x14ac:dyDescent="0.3"/>
    <row r="8649" customFormat="1" ht="13.5" x14ac:dyDescent="0.3"/>
    <row r="8650" customFormat="1" ht="13.5" x14ac:dyDescent="0.3"/>
    <row r="8651" customFormat="1" ht="13.5" x14ac:dyDescent="0.3"/>
    <row r="8652" customFormat="1" ht="13.5" x14ac:dyDescent="0.3"/>
    <row r="8653" customFormat="1" ht="13.5" x14ac:dyDescent="0.3"/>
    <row r="8654" customFormat="1" ht="13.5" x14ac:dyDescent="0.3"/>
    <row r="8655" customFormat="1" ht="13.5" x14ac:dyDescent="0.3"/>
    <row r="8656" customFormat="1" ht="13.5" x14ac:dyDescent="0.3"/>
    <row r="8657" customFormat="1" ht="13.5" x14ac:dyDescent="0.3"/>
    <row r="8658" customFormat="1" ht="13.5" x14ac:dyDescent="0.3"/>
    <row r="8659" customFormat="1" ht="13.5" x14ac:dyDescent="0.3"/>
    <row r="8660" customFormat="1" ht="13.5" x14ac:dyDescent="0.3"/>
    <row r="8661" customFormat="1" ht="13.5" x14ac:dyDescent="0.3"/>
    <row r="8662" customFormat="1" ht="13.5" x14ac:dyDescent="0.3"/>
    <row r="8663" customFormat="1" ht="13.5" x14ac:dyDescent="0.3"/>
    <row r="8664" customFormat="1" ht="13.5" x14ac:dyDescent="0.3"/>
    <row r="8665" customFormat="1" ht="13.5" x14ac:dyDescent="0.3"/>
    <row r="8666" customFormat="1" ht="13.5" x14ac:dyDescent="0.3"/>
    <row r="8667" customFormat="1" ht="13.5" x14ac:dyDescent="0.3"/>
    <row r="8668" customFormat="1" ht="13.5" x14ac:dyDescent="0.3"/>
    <row r="8669" customFormat="1" ht="13.5" x14ac:dyDescent="0.3"/>
    <row r="8670" customFormat="1" ht="13.5" x14ac:dyDescent="0.3"/>
    <row r="8671" customFormat="1" ht="13.5" x14ac:dyDescent="0.3"/>
    <row r="8672" customFormat="1" ht="13.5" x14ac:dyDescent="0.3"/>
    <row r="8673" customFormat="1" ht="13.5" x14ac:dyDescent="0.3"/>
    <row r="8674" customFormat="1" ht="13.5" x14ac:dyDescent="0.3"/>
    <row r="8675" customFormat="1" ht="13.5" x14ac:dyDescent="0.3"/>
    <row r="8676" customFormat="1" ht="13.5" x14ac:dyDescent="0.3"/>
    <row r="8677" customFormat="1" ht="13.5" x14ac:dyDescent="0.3"/>
    <row r="8678" customFormat="1" ht="13.5" x14ac:dyDescent="0.3"/>
    <row r="8679" customFormat="1" ht="13.5" x14ac:dyDescent="0.3"/>
    <row r="8680" customFormat="1" ht="13.5" x14ac:dyDescent="0.3"/>
    <row r="8681" customFormat="1" ht="13.5" x14ac:dyDescent="0.3"/>
    <row r="8682" customFormat="1" ht="13.5" x14ac:dyDescent="0.3"/>
    <row r="8683" customFormat="1" ht="13.5" x14ac:dyDescent="0.3"/>
    <row r="8684" customFormat="1" ht="13.5" x14ac:dyDescent="0.3"/>
    <row r="8685" customFormat="1" ht="13.5" x14ac:dyDescent="0.3"/>
    <row r="8686" customFormat="1" ht="13.5" x14ac:dyDescent="0.3"/>
    <row r="8687" customFormat="1" ht="13.5" x14ac:dyDescent="0.3"/>
    <row r="8688" customFormat="1" ht="13.5" x14ac:dyDescent="0.3"/>
    <row r="8689" customFormat="1" ht="13.5" x14ac:dyDescent="0.3"/>
    <row r="8690" customFormat="1" ht="13.5" x14ac:dyDescent="0.3"/>
    <row r="8691" customFormat="1" ht="13.5" x14ac:dyDescent="0.3"/>
    <row r="8692" customFormat="1" ht="13.5" x14ac:dyDescent="0.3"/>
    <row r="8693" customFormat="1" ht="13.5" x14ac:dyDescent="0.3"/>
    <row r="8694" customFormat="1" ht="13.5" x14ac:dyDescent="0.3"/>
    <row r="8695" customFormat="1" ht="13.5" x14ac:dyDescent="0.3"/>
    <row r="8696" customFormat="1" ht="13.5" x14ac:dyDescent="0.3"/>
    <row r="8697" customFormat="1" ht="13.5" x14ac:dyDescent="0.3"/>
    <row r="8698" customFormat="1" ht="13.5" x14ac:dyDescent="0.3"/>
    <row r="8699" customFormat="1" ht="13.5" x14ac:dyDescent="0.3"/>
    <row r="8700" customFormat="1" ht="13.5" x14ac:dyDescent="0.3"/>
    <row r="8701" customFormat="1" ht="13.5" x14ac:dyDescent="0.3"/>
    <row r="8702" customFormat="1" ht="13.5" x14ac:dyDescent="0.3"/>
    <row r="8703" customFormat="1" ht="13.5" x14ac:dyDescent="0.3"/>
    <row r="8704" customFormat="1" ht="13.5" x14ac:dyDescent="0.3"/>
    <row r="8705" customFormat="1" ht="13.5" x14ac:dyDescent="0.3"/>
    <row r="8706" customFormat="1" ht="13.5" x14ac:dyDescent="0.3"/>
    <row r="8707" customFormat="1" ht="13.5" x14ac:dyDescent="0.3"/>
    <row r="8708" customFormat="1" ht="13.5" x14ac:dyDescent="0.3"/>
    <row r="8709" customFormat="1" ht="13.5" x14ac:dyDescent="0.3"/>
    <row r="8710" customFormat="1" ht="13.5" x14ac:dyDescent="0.3"/>
    <row r="8711" customFormat="1" ht="13.5" x14ac:dyDescent="0.3"/>
    <row r="8712" customFormat="1" ht="13.5" x14ac:dyDescent="0.3"/>
    <row r="8713" customFormat="1" ht="13.5" x14ac:dyDescent="0.3"/>
    <row r="8714" customFormat="1" ht="13.5" x14ac:dyDescent="0.3"/>
    <row r="8715" customFormat="1" ht="13.5" x14ac:dyDescent="0.3"/>
    <row r="8716" customFormat="1" ht="13.5" x14ac:dyDescent="0.3"/>
    <row r="8717" customFormat="1" ht="13.5" x14ac:dyDescent="0.3"/>
    <row r="8718" customFormat="1" ht="13.5" x14ac:dyDescent="0.3"/>
    <row r="8719" customFormat="1" ht="13.5" x14ac:dyDescent="0.3"/>
    <row r="8720" customFormat="1" ht="13.5" x14ac:dyDescent="0.3"/>
    <row r="8721" customFormat="1" ht="13.5" x14ac:dyDescent="0.3"/>
    <row r="8722" customFormat="1" ht="13.5" x14ac:dyDescent="0.3"/>
    <row r="8723" customFormat="1" ht="13.5" x14ac:dyDescent="0.3"/>
    <row r="8724" customFormat="1" ht="13.5" x14ac:dyDescent="0.3"/>
    <row r="8725" customFormat="1" ht="13.5" x14ac:dyDescent="0.3"/>
    <row r="8726" customFormat="1" ht="13.5" x14ac:dyDescent="0.3"/>
    <row r="8727" customFormat="1" ht="13.5" x14ac:dyDescent="0.3"/>
    <row r="8728" customFormat="1" ht="13.5" x14ac:dyDescent="0.3"/>
    <row r="8729" customFormat="1" ht="13.5" x14ac:dyDescent="0.3"/>
    <row r="8730" customFormat="1" ht="13.5" x14ac:dyDescent="0.3"/>
    <row r="8731" customFormat="1" ht="13.5" x14ac:dyDescent="0.3"/>
    <row r="8732" customFormat="1" ht="13.5" x14ac:dyDescent="0.3"/>
    <row r="8733" customFormat="1" ht="13.5" x14ac:dyDescent="0.3"/>
    <row r="8734" customFormat="1" ht="13.5" x14ac:dyDescent="0.3"/>
    <row r="8735" customFormat="1" ht="13.5" x14ac:dyDescent="0.3"/>
    <row r="8736" customFormat="1" ht="13.5" x14ac:dyDescent="0.3"/>
    <row r="8737" customFormat="1" ht="13.5" x14ac:dyDescent="0.3"/>
    <row r="8738" customFormat="1" ht="13.5" x14ac:dyDescent="0.3"/>
    <row r="8739" customFormat="1" ht="13.5" x14ac:dyDescent="0.3"/>
    <row r="8740" customFormat="1" ht="13.5" x14ac:dyDescent="0.3"/>
    <row r="8741" customFormat="1" ht="13.5" x14ac:dyDescent="0.3"/>
    <row r="8742" customFormat="1" ht="13.5" x14ac:dyDescent="0.3"/>
    <row r="8743" customFormat="1" ht="13.5" x14ac:dyDescent="0.3"/>
    <row r="8744" customFormat="1" ht="13.5" x14ac:dyDescent="0.3"/>
    <row r="8745" customFormat="1" ht="13.5" x14ac:dyDescent="0.3"/>
    <row r="8746" customFormat="1" ht="13.5" x14ac:dyDescent="0.3"/>
    <row r="8747" customFormat="1" ht="13.5" x14ac:dyDescent="0.3"/>
    <row r="8748" customFormat="1" ht="13.5" x14ac:dyDescent="0.3"/>
    <row r="8749" customFormat="1" ht="13.5" x14ac:dyDescent="0.3"/>
    <row r="8750" customFormat="1" ht="13.5" x14ac:dyDescent="0.3"/>
    <row r="8751" customFormat="1" ht="13.5" x14ac:dyDescent="0.3"/>
    <row r="8752" customFormat="1" ht="13.5" x14ac:dyDescent="0.3"/>
    <row r="8753" customFormat="1" ht="13.5" x14ac:dyDescent="0.3"/>
    <row r="8754" customFormat="1" ht="13.5" x14ac:dyDescent="0.3"/>
    <row r="8755" customFormat="1" ht="13.5" x14ac:dyDescent="0.3"/>
    <row r="8756" customFormat="1" ht="13.5" x14ac:dyDescent="0.3"/>
    <row r="8757" customFormat="1" ht="13.5" x14ac:dyDescent="0.3"/>
    <row r="8758" customFormat="1" ht="13.5" x14ac:dyDescent="0.3"/>
    <row r="8759" customFormat="1" ht="13.5" x14ac:dyDescent="0.3"/>
    <row r="8760" customFormat="1" ht="13.5" x14ac:dyDescent="0.3"/>
    <row r="8761" customFormat="1" ht="13.5" x14ac:dyDescent="0.3"/>
    <row r="8762" customFormat="1" ht="13.5" x14ac:dyDescent="0.3"/>
    <row r="8763" customFormat="1" ht="13.5" x14ac:dyDescent="0.3"/>
    <row r="8764" customFormat="1" ht="13.5" x14ac:dyDescent="0.3"/>
    <row r="8765" customFormat="1" ht="13.5" x14ac:dyDescent="0.3"/>
    <row r="8766" customFormat="1" ht="13.5" x14ac:dyDescent="0.3"/>
    <row r="8767" customFormat="1" ht="13.5" x14ac:dyDescent="0.3"/>
    <row r="8768" customFormat="1" ht="13.5" x14ac:dyDescent="0.3"/>
    <row r="8769" customFormat="1" ht="13.5" x14ac:dyDescent="0.3"/>
    <row r="8770" customFormat="1" ht="13.5" x14ac:dyDescent="0.3"/>
    <row r="8771" customFormat="1" ht="13.5" x14ac:dyDescent="0.3"/>
    <row r="8772" customFormat="1" ht="13.5" x14ac:dyDescent="0.3"/>
    <row r="8773" customFormat="1" ht="13.5" x14ac:dyDescent="0.3"/>
    <row r="8774" customFormat="1" ht="13.5" x14ac:dyDescent="0.3"/>
    <row r="8775" customFormat="1" ht="13.5" x14ac:dyDescent="0.3"/>
    <row r="8776" customFormat="1" ht="13.5" x14ac:dyDescent="0.3"/>
    <row r="8777" customFormat="1" ht="13.5" x14ac:dyDescent="0.3"/>
    <row r="8778" customFormat="1" ht="13.5" x14ac:dyDescent="0.3"/>
    <row r="8779" customFormat="1" ht="13.5" x14ac:dyDescent="0.3"/>
    <row r="8780" customFormat="1" ht="13.5" x14ac:dyDescent="0.3"/>
    <row r="8781" customFormat="1" ht="13.5" x14ac:dyDescent="0.3"/>
    <row r="8782" customFormat="1" ht="13.5" x14ac:dyDescent="0.3"/>
    <row r="8783" customFormat="1" ht="13.5" x14ac:dyDescent="0.3"/>
    <row r="8784" customFormat="1" ht="13.5" x14ac:dyDescent="0.3"/>
    <row r="8785" customFormat="1" ht="13.5" x14ac:dyDescent="0.3"/>
    <row r="8786" customFormat="1" ht="13.5" x14ac:dyDescent="0.3"/>
    <row r="8787" customFormat="1" ht="13.5" x14ac:dyDescent="0.3"/>
    <row r="8788" customFormat="1" ht="13.5" x14ac:dyDescent="0.3"/>
    <row r="8789" customFormat="1" ht="13.5" x14ac:dyDescent="0.3"/>
    <row r="8790" customFormat="1" ht="13.5" x14ac:dyDescent="0.3"/>
    <row r="8791" customFormat="1" ht="13.5" x14ac:dyDescent="0.3"/>
    <row r="8792" customFormat="1" ht="13.5" x14ac:dyDescent="0.3"/>
    <row r="8793" customFormat="1" ht="13.5" x14ac:dyDescent="0.3"/>
    <row r="8794" customFormat="1" ht="13.5" x14ac:dyDescent="0.3"/>
    <row r="8795" customFormat="1" ht="13.5" x14ac:dyDescent="0.3"/>
    <row r="8796" customFormat="1" ht="13.5" x14ac:dyDescent="0.3"/>
    <row r="8797" customFormat="1" ht="13.5" x14ac:dyDescent="0.3"/>
    <row r="8798" customFormat="1" ht="13.5" x14ac:dyDescent="0.3"/>
    <row r="8799" customFormat="1" ht="13.5" x14ac:dyDescent="0.3"/>
    <row r="8800" customFormat="1" ht="13.5" x14ac:dyDescent="0.3"/>
    <row r="8801" customFormat="1" ht="13.5" x14ac:dyDescent="0.3"/>
    <row r="8802" customFormat="1" ht="13.5" x14ac:dyDescent="0.3"/>
    <row r="8803" customFormat="1" ht="13.5" x14ac:dyDescent="0.3"/>
    <row r="8804" customFormat="1" ht="13.5" x14ac:dyDescent="0.3"/>
    <row r="8805" customFormat="1" ht="13.5" x14ac:dyDescent="0.3"/>
    <row r="8806" customFormat="1" ht="13.5" x14ac:dyDescent="0.3"/>
    <row r="8807" customFormat="1" ht="13.5" x14ac:dyDescent="0.3"/>
    <row r="8808" customFormat="1" ht="13.5" x14ac:dyDescent="0.3"/>
    <row r="8809" customFormat="1" ht="13.5" x14ac:dyDescent="0.3"/>
    <row r="8810" customFormat="1" ht="13.5" x14ac:dyDescent="0.3"/>
    <row r="8811" customFormat="1" ht="13.5" x14ac:dyDescent="0.3"/>
    <row r="8812" customFormat="1" ht="13.5" x14ac:dyDescent="0.3"/>
    <row r="8813" customFormat="1" ht="13.5" x14ac:dyDescent="0.3"/>
    <row r="8814" customFormat="1" ht="13.5" x14ac:dyDescent="0.3"/>
    <row r="8815" customFormat="1" ht="13.5" x14ac:dyDescent="0.3"/>
    <row r="8816" customFormat="1" ht="13.5" x14ac:dyDescent="0.3"/>
    <row r="8817" customFormat="1" ht="13.5" x14ac:dyDescent="0.3"/>
    <row r="8818" customFormat="1" ht="13.5" x14ac:dyDescent="0.3"/>
    <row r="8819" customFormat="1" ht="13.5" x14ac:dyDescent="0.3"/>
    <row r="8820" customFormat="1" ht="13.5" x14ac:dyDescent="0.3"/>
    <row r="8821" customFormat="1" ht="13.5" x14ac:dyDescent="0.3"/>
    <row r="8822" customFormat="1" ht="13.5" x14ac:dyDescent="0.3"/>
    <row r="8823" customFormat="1" ht="13.5" x14ac:dyDescent="0.3"/>
    <row r="8824" customFormat="1" ht="13.5" x14ac:dyDescent="0.3"/>
    <row r="8825" customFormat="1" ht="13.5" x14ac:dyDescent="0.3"/>
    <row r="8826" customFormat="1" ht="13.5" x14ac:dyDescent="0.3"/>
    <row r="8827" customFormat="1" ht="13.5" x14ac:dyDescent="0.3"/>
    <row r="8828" customFormat="1" ht="13.5" x14ac:dyDescent="0.3"/>
    <row r="8829" customFormat="1" ht="13.5" x14ac:dyDescent="0.3"/>
    <row r="8830" customFormat="1" ht="13.5" x14ac:dyDescent="0.3"/>
    <row r="8831" customFormat="1" ht="13.5" x14ac:dyDescent="0.3"/>
    <row r="8832" customFormat="1" ht="13.5" x14ac:dyDescent="0.3"/>
    <row r="8833" customFormat="1" ht="13.5" x14ac:dyDescent="0.3"/>
    <row r="8834" customFormat="1" ht="13.5" x14ac:dyDescent="0.3"/>
    <row r="8835" customFormat="1" ht="13.5" x14ac:dyDescent="0.3"/>
    <row r="8836" customFormat="1" ht="13.5" x14ac:dyDescent="0.3"/>
    <row r="8837" customFormat="1" ht="13.5" x14ac:dyDescent="0.3"/>
    <row r="8838" customFormat="1" ht="13.5" x14ac:dyDescent="0.3"/>
    <row r="8839" customFormat="1" ht="13.5" x14ac:dyDescent="0.3"/>
    <row r="8840" customFormat="1" ht="13.5" x14ac:dyDescent="0.3"/>
    <row r="8841" customFormat="1" ht="13.5" x14ac:dyDescent="0.3"/>
    <row r="8842" customFormat="1" ht="13.5" x14ac:dyDescent="0.3"/>
    <row r="8843" customFormat="1" ht="13.5" x14ac:dyDescent="0.3"/>
    <row r="8844" customFormat="1" ht="13.5" x14ac:dyDescent="0.3"/>
    <row r="8845" customFormat="1" ht="13.5" x14ac:dyDescent="0.3"/>
    <row r="8846" customFormat="1" ht="13.5" x14ac:dyDescent="0.3"/>
    <row r="8847" customFormat="1" ht="13.5" x14ac:dyDescent="0.3"/>
    <row r="8848" customFormat="1" ht="13.5" x14ac:dyDescent="0.3"/>
    <row r="8849" customFormat="1" ht="13.5" x14ac:dyDescent="0.3"/>
    <row r="8850" customFormat="1" ht="13.5" x14ac:dyDescent="0.3"/>
    <row r="8851" customFormat="1" ht="13.5" x14ac:dyDescent="0.3"/>
    <row r="8852" customFormat="1" ht="13.5" x14ac:dyDescent="0.3"/>
    <row r="8853" customFormat="1" ht="13.5" x14ac:dyDescent="0.3"/>
    <row r="8854" customFormat="1" ht="13.5" x14ac:dyDescent="0.3"/>
    <row r="8855" customFormat="1" ht="13.5" x14ac:dyDescent="0.3"/>
    <row r="8856" customFormat="1" ht="13.5" x14ac:dyDescent="0.3"/>
    <row r="8857" customFormat="1" ht="13.5" x14ac:dyDescent="0.3"/>
    <row r="8858" customFormat="1" ht="13.5" x14ac:dyDescent="0.3"/>
    <row r="8859" customFormat="1" ht="13.5" x14ac:dyDescent="0.3"/>
    <row r="8860" customFormat="1" ht="13.5" x14ac:dyDescent="0.3"/>
    <row r="8861" customFormat="1" ht="13.5" x14ac:dyDescent="0.3"/>
    <row r="8862" customFormat="1" ht="13.5" x14ac:dyDescent="0.3"/>
    <row r="8863" customFormat="1" ht="13.5" x14ac:dyDescent="0.3"/>
    <row r="8864" customFormat="1" ht="13.5" x14ac:dyDescent="0.3"/>
    <row r="8865" customFormat="1" ht="13.5" x14ac:dyDescent="0.3"/>
    <row r="8866" customFormat="1" ht="13.5" x14ac:dyDescent="0.3"/>
    <row r="8867" customFormat="1" ht="13.5" x14ac:dyDescent="0.3"/>
    <row r="8868" customFormat="1" ht="13.5" x14ac:dyDescent="0.3"/>
    <row r="8869" customFormat="1" ht="13.5" x14ac:dyDescent="0.3"/>
    <row r="8870" customFormat="1" ht="13.5" x14ac:dyDescent="0.3"/>
    <row r="8871" customFormat="1" ht="13.5" x14ac:dyDescent="0.3"/>
    <row r="8872" customFormat="1" ht="13.5" x14ac:dyDescent="0.3"/>
    <row r="8873" customFormat="1" ht="13.5" x14ac:dyDescent="0.3"/>
    <row r="8874" customFormat="1" ht="13.5" x14ac:dyDescent="0.3"/>
    <row r="8875" customFormat="1" ht="13.5" x14ac:dyDescent="0.3"/>
    <row r="8876" customFormat="1" ht="13.5" x14ac:dyDescent="0.3"/>
    <row r="8877" customFormat="1" ht="13.5" x14ac:dyDescent="0.3"/>
    <row r="8878" customFormat="1" ht="13.5" x14ac:dyDescent="0.3"/>
    <row r="8879" customFormat="1" ht="13.5" x14ac:dyDescent="0.3"/>
    <row r="8880" customFormat="1" ht="13.5" x14ac:dyDescent="0.3"/>
    <row r="8881" customFormat="1" ht="13.5" x14ac:dyDescent="0.3"/>
    <row r="8882" customFormat="1" ht="13.5" x14ac:dyDescent="0.3"/>
    <row r="8883" customFormat="1" ht="13.5" x14ac:dyDescent="0.3"/>
    <row r="8884" customFormat="1" ht="13.5" x14ac:dyDescent="0.3"/>
    <row r="8885" customFormat="1" ht="13.5" x14ac:dyDescent="0.3"/>
    <row r="8886" customFormat="1" ht="13.5" x14ac:dyDescent="0.3"/>
    <row r="8887" customFormat="1" ht="13.5" x14ac:dyDescent="0.3"/>
    <row r="8888" customFormat="1" ht="13.5" x14ac:dyDescent="0.3"/>
    <row r="8889" customFormat="1" ht="13.5" x14ac:dyDescent="0.3"/>
    <row r="8890" customFormat="1" ht="13.5" x14ac:dyDescent="0.3"/>
    <row r="8891" customFormat="1" ht="13.5" x14ac:dyDescent="0.3"/>
    <row r="8892" customFormat="1" ht="13.5" x14ac:dyDescent="0.3"/>
    <row r="8893" customFormat="1" ht="13.5" x14ac:dyDescent="0.3"/>
    <row r="8894" customFormat="1" ht="13.5" x14ac:dyDescent="0.3"/>
    <row r="8895" customFormat="1" ht="13.5" x14ac:dyDescent="0.3"/>
    <row r="8896" customFormat="1" ht="13.5" x14ac:dyDescent="0.3"/>
    <row r="8897" customFormat="1" ht="13.5" x14ac:dyDescent="0.3"/>
    <row r="8898" customFormat="1" ht="13.5" x14ac:dyDescent="0.3"/>
    <row r="8899" customFormat="1" ht="13.5" x14ac:dyDescent="0.3"/>
    <row r="8900" customFormat="1" ht="13.5" x14ac:dyDescent="0.3"/>
    <row r="8901" customFormat="1" ht="13.5" x14ac:dyDescent="0.3"/>
    <row r="8902" customFormat="1" ht="13.5" x14ac:dyDescent="0.3"/>
    <row r="8903" customFormat="1" ht="13.5" x14ac:dyDescent="0.3"/>
    <row r="8904" customFormat="1" ht="13.5" x14ac:dyDescent="0.3"/>
    <row r="8905" customFormat="1" ht="13.5" x14ac:dyDescent="0.3"/>
    <row r="8906" customFormat="1" ht="13.5" x14ac:dyDescent="0.3"/>
    <row r="8907" customFormat="1" ht="13.5" x14ac:dyDescent="0.3"/>
    <row r="8908" customFormat="1" ht="13.5" x14ac:dyDescent="0.3"/>
    <row r="8909" customFormat="1" ht="13.5" x14ac:dyDescent="0.3"/>
    <row r="8910" customFormat="1" ht="13.5" x14ac:dyDescent="0.3"/>
    <row r="8911" customFormat="1" ht="13.5" x14ac:dyDescent="0.3"/>
    <row r="8912" customFormat="1" ht="13.5" x14ac:dyDescent="0.3"/>
    <row r="8913" customFormat="1" ht="13.5" x14ac:dyDescent="0.3"/>
    <row r="8914" customFormat="1" ht="13.5" x14ac:dyDescent="0.3"/>
    <row r="8915" customFormat="1" ht="13.5" x14ac:dyDescent="0.3"/>
    <row r="8916" customFormat="1" ht="13.5" x14ac:dyDescent="0.3"/>
    <row r="8917" customFormat="1" ht="13.5" x14ac:dyDescent="0.3"/>
    <row r="8918" customFormat="1" ht="13.5" x14ac:dyDescent="0.3"/>
    <row r="8919" customFormat="1" ht="13.5" x14ac:dyDescent="0.3"/>
    <row r="8920" customFormat="1" ht="13.5" x14ac:dyDescent="0.3"/>
    <row r="8921" customFormat="1" ht="13.5" x14ac:dyDescent="0.3"/>
    <row r="8922" customFormat="1" ht="13.5" x14ac:dyDescent="0.3"/>
    <row r="8923" customFormat="1" ht="13.5" x14ac:dyDescent="0.3"/>
    <row r="8924" customFormat="1" ht="13.5" x14ac:dyDescent="0.3"/>
    <row r="8925" customFormat="1" ht="13.5" x14ac:dyDescent="0.3"/>
    <row r="8926" customFormat="1" ht="13.5" x14ac:dyDescent="0.3"/>
    <row r="8927" customFormat="1" ht="13.5" x14ac:dyDescent="0.3"/>
    <row r="8928" customFormat="1" ht="13.5" x14ac:dyDescent="0.3"/>
    <row r="8929" customFormat="1" ht="13.5" x14ac:dyDescent="0.3"/>
    <row r="8930" customFormat="1" ht="13.5" x14ac:dyDescent="0.3"/>
    <row r="8931" customFormat="1" ht="13.5" x14ac:dyDescent="0.3"/>
    <row r="8932" customFormat="1" ht="13.5" x14ac:dyDescent="0.3"/>
    <row r="8933" customFormat="1" ht="13.5" x14ac:dyDescent="0.3"/>
    <row r="8934" customFormat="1" ht="13.5" x14ac:dyDescent="0.3"/>
    <row r="8935" customFormat="1" ht="13.5" x14ac:dyDescent="0.3"/>
    <row r="8936" customFormat="1" ht="13.5" x14ac:dyDescent="0.3"/>
    <row r="8937" customFormat="1" ht="13.5" x14ac:dyDescent="0.3"/>
    <row r="8938" customFormat="1" ht="13.5" x14ac:dyDescent="0.3"/>
    <row r="8939" customFormat="1" ht="13.5" x14ac:dyDescent="0.3"/>
    <row r="8940" customFormat="1" ht="13.5" x14ac:dyDescent="0.3"/>
    <row r="8941" customFormat="1" ht="13.5" x14ac:dyDescent="0.3"/>
    <row r="8942" customFormat="1" ht="13.5" x14ac:dyDescent="0.3"/>
    <row r="8943" customFormat="1" ht="13.5" x14ac:dyDescent="0.3"/>
    <row r="8944" customFormat="1" ht="13.5" x14ac:dyDescent="0.3"/>
    <row r="8945" customFormat="1" ht="13.5" x14ac:dyDescent="0.3"/>
    <row r="8946" customFormat="1" ht="13.5" x14ac:dyDescent="0.3"/>
    <row r="8947" customFormat="1" ht="13.5" x14ac:dyDescent="0.3"/>
    <row r="8948" customFormat="1" ht="13.5" x14ac:dyDescent="0.3"/>
    <row r="8949" customFormat="1" ht="13.5" x14ac:dyDescent="0.3"/>
    <row r="8950" customFormat="1" ht="13.5" x14ac:dyDescent="0.3"/>
    <row r="8951" customFormat="1" ht="13.5" x14ac:dyDescent="0.3"/>
    <row r="8952" customFormat="1" ht="13.5" x14ac:dyDescent="0.3"/>
    <row r="8953" customFormat="1" ht="13.5" x14ac:dyDescent="0.3"/>
    <row r="8954" customFormat="1" ht="13.5" x14ac:dyDescent="0.3"/>
    <row r="8955" customFormat="1" ht="13.5" x14ac:dyDescent="0.3"/>
    <row r="8956" customFormat="1" ht="13.5" x14ac:dyDescent="0.3"/>
    <row r="8957" customFormat="1" ht="13.5" x14ac:dyDescent="0.3"/>
    <row r="8958" customFormat="1" ht="13.5" x14ac:dyDescent="0.3"/>
    <row r="8959" customFormat="1" ht="13.5" x14ac:dyDescent="0.3"/>
    <row r="8960" customFormat="1" ht="13.5" x14ac:dyDescent="0.3"/>
    <row r="8961" customFormat="1" ht="13.5" x14ac:dyDescent="0.3"/>
    <row r="8962" customFormat="1" ht="13.5" x14ac:dyDescent="0.3"/>
    <row r="8963" customFormat="1" ht="13.5" x14ac:dyDescent="0.3"/>
    <row r="8964" customFormat="1" ht="13.5" x14ac:dyDescent="0.3"/>
    <row r="8965" customFormat="1" ht="13.5" x14ac:dyDescent="0.3"/>
    <row r="8966" customFormat="1" ht="13.5" x14ac:dyDescent="0.3"/>
    <row r="8967" customFormat="1" ht="13.5" x14ac:dyDescent="0.3"/>
    <row r="8968" customFormat="1" ht="13.5" x14ac:dyDescent="0.3"/>
    <row r="8969" customFormat="1" ht="13.5" x14ac:dyDescent="0.3"/>
    <row r="8970" customFormat="1" ht="13.5" x14ac:dyDescent="0.3"/>
    <row r="8971" customFormat="1" ht="13.5" x14ac:dyDescent="0.3"/>
    <row r="8972" customFormat="1" ht="13.5" x14ac:dyDescent="0.3"/>
    <row r="8973" customFormat="1" ht="13.5" x14ac:dyDescent="0.3"/>
    <row r="8974" customFormat="1" ht="13.5" x14ac:dyDescent="0.3"/>
    <row r="8975" customFormat="1" ht="13.5" x14ac:dyDescent="0.3"/>
    <row r="8976" customFormat="1" ht="13.5" x14ac:dyDescent="0.3"/>
    <row r="8977" customFormat="1" ht="13.5" x14ac:dyDescent="0.3"/>
    <row r="8978" customFormat="1" ht="13.5" x14ac:dyDescent="0.3"/>
    <row r="8979" customFormat="1" ht="13.5" x14ac:dyDescent="0.3"/>
    <row r="8980" customFormat="1" ht="13.5" x14ac:dyDescent="0.3"/>
    <row r="8981" customFormat="1" ht="13.5" x14ac:dyDescent="0.3"/>
    <row r="8982" customFormat="1" ht="13.5" x14ac:dyDescent="0.3"/>
    <row r="8983" customFormat="1" ht="13.5" x14ac:dyDescent="0.3"/>
    <row r="8984" customFormat="1" ht="13.5" x14ac:dyDescent="0.3"/>
    <row r="8985" customFormat="1" ht="13.5" x14ac:dyDescent="0.3"/>
    <row r="8986" customFormat="1" ht="13.5" x14ac:dyDescent="0.3"/>
    <row r="8987" customFormat="1" ht="13.5" x14ac:dyDescent="0.3"/>
    <row r="8988" customFormat="1" ht="13.5" x14ac:dyDescent="0.3"/>
    <row r="8989" customFormat="1" ht="13.5" x14ac:dyDescent="0.3"/>
    <row r="8990" customFormat="1" ht="13.5" x14ac:dyDescent="0.3"/>
    <row r="8991" customFormat="1" ht="13.5" x14ac:dyDescent="0.3"/>
    <row r="8992" customFormat="1" ht="13.5" x14ac:dyDescent="0.3"/>
    <row r="8993" customFormat="1" ht="13.5" x14ac:dyDescent="0.3"/>
    <row r="8994" customFormat="1" ht="13.5" x14ac:dyDescent="0.3"/>
    <row r="8995" customFormat="1" ht="13.5" x14ac:dyDescent="0.3"/>
    <row r="8996" customFormat="1" ht="13.5" x14ac:dyDescent="0.3"/>
    <row r="8997" customFormat="1" ht="13.5" x14ac:dyDescent="0.3"/>
    <row r="8998" customFormat="1" ht="13.5" x14ac:dyDescent="0.3"/>
    <row r="8999" customFormat="1" ht="13.5" x14ac:dyDescent="0.3"/>
    <row r="9000" customFormat="1" ht="13.5" x14ac:dyDescent="0.3"/>
    <row r="9001" customFormat="1" ht="13.5" x14ac:dyDescent="0.3"/>
    <row r="9002" customFormat="1" ht="13.5" x14ac:dyDescent="0.3"/>
    <row r="9003" customFormat="1" ht="13.5" x14ac:dyDescent="0.3"/>
    <row r="9004" customFormat="1" ht="13.5" x14ac:dyDescent="0.3"/>
    <row r="9005" customFormat="1" ht="13.5" x14ac:dyDescent="0.3"/>
    <row r="9006" customFormat="1" ht="13.5" x14ac:dyDescent="0.3"/>
    <row r="9007" customFormat="1" ht="13.5" x14ac:dyDescent="0.3"/>
    <row r="9008" customFormat="1" ht="13.5" x14ac:dyDescent="0.3"/>
    <row r="9009" customFormat="1" ht="13.5" x14ac:dyDescent="0.3"/>
    <row r="9010" customFormat="1" ht="13.5" x14ac:dyDescent="0.3"/>
    <row r="9011" customFormat="1" ht="13.5" x14ac:dyDescent="0.3"/>
    <row r="9012" customFormat="1" ht="13.5" x14ac:dyDescent="0.3"/>
    <row r="9013" customFormat="1" ht="13.5" x14ac:dyDescent="0.3"/>
    <row r="9014" customFormat="1" ht="13.5" x14ac:dyDescent="0.3"/>
    <row r="9015" customFormat="1" ht="13.5" x14ac:dyDescent="0.3"/>
    <row r="9016" customFormat="1" ht="13.5" x14ac:dyDescent="0.3"/>
    <row r="9017" customFormat="1" ht="13.5" x14ac:dyDescent="0.3"/>
    <row r="9018" customFormat="1" ht="13.5" x14ac:dyDescent="0.3"/>
    <row r="9019" customFormat="1" ht="13.5" x14ac:dyDescent="0.3"/>
    <row r="9020" customFormat="1" ht="13.5" x14ac:dyDescent="0.3"/>
    <row r="9021" customFormat="1" ht="13.5" x14ac:dyDescent="0.3"/>
    <row r="9022" customFormat="1" ht="13.5" x14ac:dyDescent="0.3"/>
    <row r="9023" customFormat="1" ht="13.5" x14ac:dyDescent="0.3"/>
    <row r="9024" customFormat="1" ht="13.5" x14ac:dyDescent="0.3"/>
    <row r="9025" customFormat="1" ht="13.5" x14ac:dyDescent="0.3"/>
    <row r="9026" customFormat="1" ht="13.5" x14ac:dyDescent="0.3"/>
    <row r="9027" customFormat="1" ht="13.5" x14ac:dyDescent="0.3"/>
    <row r="9028" customFormat="1" ht="13.5" x14ac:dyDescent="0.3"/>
    <row r="9029" customFormat="1" ht="13.5" x14ac:dyDescent="0.3"/>
    <row r="9030" customFormat="1" ht="13.5" x14ac:dyDescent="0.3"/>
    <row r="9031" customFormat="1" ht="13.5" x14ac:dyDescent="0.3"/>
    <row r="9032" customFormat="1" ht="13.5" x14ac:dyDescent="0.3"/>
    <row r="9033" customFormat="1" ht="13.5" x14ac:dyDescent="0.3"/>
    <row r="9034" customFormat="1" ht="13.5" x14ac:dyDescent="0.3"/>
    <row r="9035" customFormat="1" ht="13.5" x14ac:dyDescent="0.3"/>
    <row r="9036" customFormat="1" ht="13.5" x14ac:dyDescent="0.3"/>
    <row r="9037" customFormat="1" ht="13.5" x14ac:dyDescent="0.3"/>
    <row r="9038" customFormat="1" ht="13.5" x14ac:dyDescent="0.3"/>
    <row r="9039" customFormat="1" ht="13.5" x14ac:dyDescent="0.3"/>
    <row r="9040" customFormat="1" ht="13.5" x14ac:dyDescent="0.3"/>
    <row r="9041" customFormat="1" ht="13.5" x14ac:dyDescent="0.3"/>
    <row r="9042" customFormat="1" ht="13.5" x14ac:dyDescent="0.3"/>
    <row r="9043" customFormat="1" ht="13.5" x14ac:dyDescent="0.3"/>
    <row r="9044" customFormat="1" ht="13.5" x14ac:dyDescent="0.3"/>
    <row r="9045" customFormat="1" ht="13.5" x14ac:dyDescent="0.3"/>
    <row r="9046" customFormat="1" ht="13.5" x14ac:dyDescent="0.3"/>
    <row r="9047" customFormat="1" ht="13.5" x14ac:dyDescent="0.3"/>
    <row r="9048" customFormat="1" ht="13.5" x14ac:dyDescent="0.3"/>
    <row r="9049" customFormat="1" ht="13.5" x14ac:dyDescent="0.3"/>
    <row r="9050" customFormat="1" ht="13.5" x14ac:dyDescent="0.3"/>
    <row r="9051" customFormat="1" ht="13.5" x14ac:dyDescent="0.3"/>
    <row r="9052" customFormat="1" ht="13.5" x14ac:dyDescent="0.3"/>
    <row r="9053" customFormat="1" ht="13.5" x14ac:dyDescent="0.3"/>
    <row r="9054" customFormat="1" ht="13.5" x14ac:dyDescent="0.3"/>
    <row r="9055" customFormat="1" ht="13.5" x14ac:dyDescent="0.3"/>
    <row r="9056" customFormat="1" ht="13.5" x14ac:dyDescent="0.3"/>
    <row r="9057" customFormat="1" ht="13.5" x14ac:dyDescent="0.3"/>
    <row r="9058" customFormat="1" ht="13.5" x14ac:dyDescent="0.3"/>
    <row r="9059" customFormat="1" ht="13.5" x14ac:dyDescent="0.3"/>
    <row r="9060" customFormat="1" ht="13.5" x14ac:dyDescent="0.3"/>
    <row r="9061" customFormat="1" ht="13.5" x14ac:dyDescent="0.3"/>
    <row r="9062" customFormat="1" ht="13.5" x14ac:dyDescent="0.3"/>
    <row r="9063" customFormat="1" ht="13.5" x14ac:dyDescent="0.3"/>
    <row r="9064" customFormat="1" ht="13.5" x14ac:dyDescent="0.3"/>
    <row r="9065" customFormat="1" ht="13.5" x14ac:dyDescent="0.3"/>
    <row r="9066" customFormat="1" ht="13.5" x14ac:dyDescent="0.3"/>
    <row r="9067" customFormat="1" ht="13.5" x14ac:dyDescent="0.3"/>
    <row r="9068" customFormat="1" ht="13.5" x14ac:dyDescent="0.3"/>
    <row r="9069" customFormat="1" ht="13.5" x14ac:dyDescent="0.3"/>
    <row r="9070" customFormat="1" ht="13.5" x14ac:dyDescent="0.3"/>
    <row r="9071" customFormat="1" ht="13.5" x14ac:dyDescent="0.3"/>
    <row r="9072" customFormat="1" ht="13.5" x14ac:dyDescent="0.3"/>
    <row r="9073" customFormat="1" ht="13.5" x14ac:dyDescent="0.3"/>
    <row r="9074" customFormat="1" ht="13.5" x14ac:dyDescent="0.3"/>
    <row r="9075" customFormat="1" ht="13.5" x14ac:dyDescent="0.3"/>
    <row r="9076" customFormat="1" ht="13.5" x14ac:dyDescent="0.3"/>
    <row r="9077" customFormat="1" ht="13.5" x14ac:dyDescent="0.3"/>
    <row r="9078" customFormat="1" ht="13.5" x14ac:dyDescent="0.3"/>
    <row r="9079" customFormat="1" ht="13.5" x14ac:dyDescent="0.3"/>
    <row r="9080" customFormat="1" ht="13.5" x14ac:dyDescent="0.3"/>
    <row r="9081" customFormat="1" ht="13.5" x14ac:dyDescent="0.3"/>
    <row r="9082" customFormat="1" ht="13.5" x14ac:dyDescent="0.3"/>
    <row r="9083" customFormat="1" ht="13.5" x14ac:dyDescent="0.3"/>
    <row r="9084" customFormat="1" ht="13.5" x14ac:dyDescent="0.3"/>
    <row r="9085" customFormat="1" ht="13.5" x14ac:dyDescent="0.3"/>
    <row r="9086" customFormat="1" ht="13.5" x14ac:dyDescent="0.3"/>
    <row r="9087" customFormat="1" ht="13.5" x14ac:dyDescent="0.3"/>
    <row r="9088" customFormat="1" ht="13.5" x14ac:dyDescent="0.3"/>
    <row r="9089" customFormat="1" ht="13.5" x14ac:dyDescent="0.3"/>
    <row r="9090" customFormat="1" ht="13.5" x14ac:dyDescent="0.3"/>
    <row r="9091" customFormat="1" ht="13.5" x14ac:dyDescent="0.3"/>
    <row r="9092" customFormat="1" ht="13.5" x14ac:dyDescent="0.3"/>
    <row r="9093" customFormat="1" ht="13.5" x14ac:dyDescent="0.3"/>
    <row r="9094" customFormat="1" ht="13.5" x14ac:dyDescent="0.3"/>
    <row r="9095" customFormat="1" ht="13.5" x14ac:dyDescent="0.3"/>
    <row r="9096" customFormat="1" ht="13.5" x14ac:dyDescent="0.3"/>
    <row r="9097" customFormat="1" ht="13.5" x14ac:dyDescent="0.3"/>
    <row r="9098" customFormat="1" ht="13.5" x14ac:dyDescent="0.3"/>
    <row r="9099" customFormat="1" ht="13.5" x14ac:dyDescent="0.3"/>
    <row r="9100" customFormat="1" ht="13.5" x14ac:dyDescent="0.3"/>
    <row r="9101" customFormat="1" ht="13.5" x14ac:dyDescent="0.3"/>
    <row r="9102" customFormat="1" ht="13.5" x14ac:dyDescent="0.3"/>
    <row r="9103" customFormat="1" ht="13.5" x14ac:dyDescent="0.3"/>
    <row r="9104" customFormat="1" ht="13.5" x14ac:dyDescent="0.3"/>
    <row r="9105" customFormat="1" ht="13.5" x14ac:dyDescent="0.3"/>
    <row r="9106" customFormat="1" ht="13.5" x14ac:dyDescent="0.3"/>
    <row r="9107" customFormat="1" ht="13.5" x14ac:dyDescent="0.3"/>
    <row r="9108" customFormat="1" ht="13.5" x14ac:dyDescent="0.3"/>
    <row r="9109" customFormat="1" ht="13.5" x14ac:dyDescent="0.3"/>
    <row r="9110" customFormat="1" ht="13.5" x14ac:dyDescent="0.3"/>
    <row r="9111" customFormat="1" ht="13.5" x14ac:dyDescent="0.3"/>
    <row r="9112" customFormat="1" ht="13.5" x14ac:dyDescent="0.3"/>
    <row r="9113" customFormat="1" ht="13.5" x14ac:dyDescent="0.3"/>
    <row r="9114" customFormat="1" ht="13.5" x14ac:dyDescent="0.3"/>
    <row r="9115" customFormat="1" ht="13.5" x14ac:dyDescent="0.3"/>
    <row r="9116" customFormat="1" ht="13.5" x14ac:dyDescent="0.3"/>
    <row r="9117" customFormat="1" ht="13.5" x14ac:dyDescent="0.3"/>
    <row r="9118" customFormat="1" ht="13.5" x14ac:dyDescent="0.3"/>
    <row r="9119" customFormat="1" ht="13.5" x14ac:dyDescent="0.3"/>
    <row r="9120" customFormat="1" ht="13.5" x14ac:dyDescent="0.3"/>
    <row r="9121" customFormat="1" ht="13.5" x14ac:dyDescent="0.3"/>
    <row r="9122" customFormat="1" ht="13.5" x14ac:dyDescent="0.3"/>
    <row r="9123" customFormat="1" ht="13.5" x14ac:dyDescent="0.3"/>
    <row r="9124" customFormat="1" ht="13.5" x14ac:dyDescent="0.3"/>
    <row r="9125" customFormat="1" ht="13.5" x14ac:dyDescent="0.3"/>
    <row r="9126" customFormat="1" ht="13.5" x14ac:dyDescent="0.3"/>
    <row r="9127" customFormat="1" ht="13.5" x14ac:dyDescent="0.3"/>
    <row r="9128" customFormat="1" ht="13.5" x14ac:dyDescent="0.3"/>
    <row r="9129" customFormat="1" ht="13.5" x14ac:dyDescent="0.3"/>
    <row r="9130" customFormat="1" ht="13.5" x14ac:dyDescent="0.3"/>
    <row r="9131" customFormat="1" ht="13.5" x14ac:dyDescent="0.3"/>
    <row r="9132" customFormat="1" ht="13.5" x14ac:dyDescent="0.3"/>
    <row r="9133" customFormat="1" ht="13.5" x14ac:dyDescent="0.3"/>
    <row r="9134" customFormat="1" ht="13.5" x14ac:dyDescent="0.3"/>
    <row r="9135" customFormat="1" ht="13.5" x14ac:dyDescent="0.3"/>
    <row r="9136" customFormat="1" ht="13.5" x14ac:dyDescent="0.3"/>
    <row r="9137" customFormat="1" ht="13.5" x14ac:dyDescent="0.3"/>
    <row r="9138" customFormat="1" ht="13.5" x14ac:dyDescent="0.3"/>
    <row r="9139" customFormat="1" ht="13.5" x14ac:dyDescent="0.3"/>
    <row r="9140" customFormat="1" ht="13.5" x14ac:dyDescent="0.3"/>
    <row r="9141" customFormat="1" ht="13.5" x14ac:dyDescent="0.3"/>
    <row r="9142" customFormat="1" ht="13.5" x14ac:dyDescent="0.3"/>
    <row r="9143" customFormat="1" ht="13.5" x14ac:dyDescent="0.3"/>
    <row r="9144" customFormat="1" ht="13.5" x14ac:dyDescent="0.3"/>
    <row r="9145" customFormat="1" ht="13.5" x14ac:dyDescent="0.3"/>
    <row r="9146" customFormat="1" ht="13.5" x14ac:dyDescent="0.3"/>
    <row r="9147" customFormat="1" ht="13.5" x14ac:dyDescent="0.3"/>
    <row r="9148" customFormat="1" ht="13.5" x14ac:dyDescent="0.3"/>
    <row r="9149" customFormat="1" ht="13.5" x14ac:dyDescent="0.3"/>
    <row r="9150" customFormat="1" ht="13.5" x14ac:dyDescent="0.3"/>
    <row r="9151" customFormat="1" ht="13.5" x14ac:dyDescent="0.3"/>
    <row r="9152" customFormat="1" ht="13.5" x14ac:dyDescent="0.3"/>
    <row r="9153" customFormat="1" ht="13.5" x14ac:dyDescent="0.3"/>
    <row r="9154" customFormat="1" ht="13.5" x14ac:dyDescent="0.3"/>
    <row r="9155" customFormat="1" ht="13.5" x14ac:dyDescent="0.3"/>
    <row r="9156" customFormat="1" ht="13.5" x14ac:dyDescent="0.3"/>
    <row r="9157" customFormat="1" ht="13.5" x14ac:dyDescent="0.3"/>
    <row r="9158" customFormat="1" ht="13.5" x14ac:dyDescent="0.3"/>
    <row r="9159" customFormat="1" ht="13.5" x14ac:dyDescent="0.3"/>
    <row r="9160" customFormat="1" ht="13.5" x14ac:dyDescent="0.3"/>
    <row r="9161" customFormat="1" ht="13.5" x14ac:dyDescent="0.3"/>
    <row r="9162" customFormat="1" ht="13.5" x14ac:dyDescent="0.3"/>
    <row r="9163" customFormat="1" ht="13.5" x14ac:dyDescent="0.3"/>
    <row r="9164" customFormat="1" ht="13.5" x14ac:dyDescent="0.3"/>
    <row r="9165" customFormat="1" ht="13.5" x14ac:dyDescent="0.3"/>
    <row r="9166" customFormat="1" ht="13.5" x14ac:dyDescent="0.3"/>
    <row r="9167" customFormat="1" ht="13.5" x14ac:dyDescent="0.3"/>
    <row r="9168" customFormat="1" ht="13.5" x14ac:dyDescent="0.3"/>
    <row r="9169" customFormat="1" ht="13.5" x14ac:dyDescent="0.3"/>
    <row r="9170" customFormat="1" ht="13.5" x14ac:dyDescent="0.3"/>
    <row r="9171" customFormat="1" ht="13.5" x14ac:dyDescent="0.3"/>
    <row r="9172" customFormat="1" ht="13.5" x14ac:dyDescent="0.3"/>
    <row r="9173" customFormat="1" ht="13.5" x14ac:dyDescent="0.3"/>
    <row r="9174" customFormat="1" ht="13.5" x14ac:dyDescent="0.3"/>
    <row r="9175" customFormat="1" ht="13.5" x14ac:dyDescent="0.3"/>
    <row r="9176" customFormat="1" ht="13.5" x14ac:dyDescent="0.3"/>
    <row r="9177" customFormat="1" ht="13.5" x14ac:dyDescent="0.3"/>
    <row r="9178" customFormat="1" ht="13.5" x14ac:dyDescent="0.3"/>
    <row r="9179" customFormat="1" ht="13.5" x14ac:dyDescent="0.3"/>
    <row r="9180" customFormat="1" ht="13.5" x14ac:dyDescent="0.3"/>
    <row r="9181" customFormat="1" ht="13.5" x14ac:dyDescent="0.3"/>
    <row r="9182" customFormat="1" ht="13.5" x14ac:dyDescent="0.3"/>
    <row r="9183" customFormat="1" ht="13.5" x14ac:dyDescent="0.3"/>
    <row r="9184" customFormat="1" ht="13.5" x14ac:dyDescent="0.3"/>
    <row r="9185" customFormat="1" ht="13.5" x14ac:dyDescent="0.3"/>
    <row r="9186" customFormat="1" ht="13.5" x14ac:dyDescent="0.3"/>
    <row r="9187" customFormat="1" ht="13.5" x14ac:dyDescent="0.3"/>
    <row r="9188" customFormat="1" ht="13.5" x14ac:dyDescent="0.3"/>
    <row r="9189" customFormat="1" ht="13.5" x14ac:dyDescent="0.3"/>
    <row r="9190" customFormat="1" ht="13.5" x14ac:dyDescent="0.3"/>
    <row r="9191" customFormat="1" ht="13.5" x14ac:dyDescent="0.3"/>
    <row r="9192" customFormat="1" ht="13.5" x14ac:dyDescent="0.3"/>
    <row r="9193" customFormat="1" ht="13.5" x14ac:dyDescent="0.3"/>
    <row r="9194" customFormat="1" ht="13.5" x14ac:dyDescent="0.3"/>
    <row r="9195" customFormat="1" ht="13.5" x14ac:dyDescent="0.3"/>
    <row r="9196" customFormat="1" ht="13.5" x14ac:dyDescent="0.3"/>
    <row r="9197" customFormat="1" ht="13.5" x14ac:dyDescent="0.3"/>
    <row r="9198" customFormat="1" ht="13.5" x14ac:dyDescent="0.3"/>
    <row r="9199" customFormat="1" ht="13.5" x14ac:dyDescent="0.3"/>
    <row r="9200" customFormat="1" ht="13.5" x14ac:dyDescent="0.3"/>
    <row r="9201" customFormat="1" ht="13.5" x14ac:dyDescent="0.3"/>
    <row r="9202" customFormat="1" ht="13.5" x14ac:dyDescent="0.3"/>
    <row r="9203" customFormat="1" ht="13.5" x14ac:dyDescent="0.3"/>
    <row r="9204" customFormat="1" ht="13.5" x14ac:dyDescent="0.3"/>
    <row r="9205" customFormat="1" ht="13.5" x14ac:dyDescent="0.3"/>
    <row r="9206" customFormat="1" ht="13.5" x14ac:dyDescent="0.3"/>
    <row r="9207" customFormat="1" ht="13.5" x14ac:dyDescent="0.3"/>
    <row r="9208" customFormat="1" ht="13.5" x14ac:dyDescent="0.3"/>
    <row r="9209" customFormat="1" ht="13.5" x14ac:dyDescent="0.3"/>
    <row r="9210" customFormat="1" ht="13.5" x14ac:dyDescent="0.3"/>
    <row r="9211" customFormat="1" ht="13.5" x14ac:dyDescent="0.3"/>
    <row r="9212" customFormat="1" ht="13.5" x14ac:dyDescent="0.3"/>
    <row r="9213" customFormat="1" ht="13.5" x14ac:dyDescent="0.3"/>
    <row r="9214" customFormat="1" ht="13.5" x14ac:dyDescent="0.3"/>
    <row r="9215" customFormat="1" ht="13.5" x14ac:dyDescent="0.3"/>
    <row r="9216" customFormat="1" ht="13.5" x14ac:dyDescent="0.3"/>
    <row r="9217" customFormat="1" ht="13.5" x14ac:dyDescent="0.3"/>
    <row r="9218" customFormat="1" ht="13.5" x14ac:dyDescent="0.3"/>
    <row r="9219" customFormat="1" ht="13.5" x14ac:dyDescent="0.3"/>
    <row r="9220" customFormat="1" ht="13.5" x14ac:dyDescent="0.3"/>
    <row r="9221" customFormat="1" ht="13.5" x14ac:dyDescent="0.3"/>
    <row r="9222" customFormat="1" ht="13.5" x14ac:dyDescent="0.3"/>
    <row r="9223" customFormat="1" ht="13.5" x14ac:dyDescent="0.3"/>
    <row r="9224" customFormat="1" ht="13.5" x14ac:dyDescent="0.3"/>
    <row r="9225" customFormat="1" ht="13.5" x14ac:dyDescent="0.3"/>
    <row r="9226" customFormat="1" ht="13.5" x14ac:dyDescent="0.3"/>
    <row r="9227" customFormat="1" ht="13.5" x14ac:dyDescent="0.3"/>
    <row r="9228" customFormat="1" ht="13.5" x14ac:dyDescent="0.3"/>
    <row r="9229" customFormat="1" ht="13.5" x14ac:dyDescent="0.3"/>
    <row r="9230" customFormat="1" ht="13.5" x14ac:dyDescent="0.3"/>
    <row r="9231" customFormat="1" ht="13.5" x14ac:dyDescent="0.3"/>
    <row r="9232" customFormat="1" ht="13.5" x14ac:dyDescent="0.3"/>
    <row r="9233" customFormat="1" ht="13.5" x14ac:dyDescent="0.3"/>
    <row r="9234" customFormat="1" ht="13.5" x14ac:dyDescent="0.3"/>
    <row r="9235" customFormat="1" ht="13.5" x14ac:dyDescent="0.3"/>
    <row r="9236" customFormat="1" ht="13.5" x14ac:dyDescent="0.3"/>
    <row r="9237" customFormat="1" ht="13.5" x14ac:dyDescent="0.3"/>
    <row r="9238" customFormat="1" ht="13.5" x14ac:dyDescent="0.3"/>
    <row r="9239" customFormat="1" ht="13.5" x14ac:dyDescent="0.3"/>
    <row r="9240" customFormat="1" ht="13.5" x14ac:dyDescent="0.3"/>
    <row r="9241" customFormat="1" ht="13.5" x14ac:dyDescent="0.3"/>
    <row r="9242" customFormat="1" ht="13.5" x14ac:dyDescent="0.3"/>
    <row r="9243" customFormat="1" ht="13.5" x14ac:dyDescent="0.3"/>
    <row r="9244" customFormat="1" ht="13.5" x14ac:dyDescent="0.3"/>
    <row r="9245" customFormat="1" ht="13.5" x14ac:dyDescent="0.3"/>
    <row r="9246" customFormat="1" ht="13.5" x14ac:dyDescent="0.3"/>
    <row r="9247" customFormat="1" ht="13.5" x14ac:dyDescent="0.3"/>
    <row r="9248" customFormat="1" ht="13.5" x14ac:dyDescent="0.3"/>
    <row r="9249" customFormat="1" ht="13.5" x14ac:dyDescent="0.3"/>
    <row r="9250" customFormat="1" ht="13.5" x14ac:dyDescent="0.3"/>
    <row r="9251" customFormat="1" ht="13.5" x14ac:dyDescent="0.3"/>
    <row r="9252" customFormat="1" ht="13.5" x14ac:dyDescent="0.3"/>
    <row r="9253" customFormat="1" ht="13.5" x14ac:dyDescent="0.3"/>
    <row r="9254" customFormat="1" ht="13.5" x14ac:dyDescent="0.3"/>
    <row r="9255" customFormat="1" ht="13.5" x14ac:dyDescent="0.3"/>
    <row r="9256" customFormat="1" ht="13.5" x14ac:dyDescent="0.3"/>
    <row r="9257" customFormat="1" ht="13.5" x14ac:dyDescent="0.3"/>
    <row r="9258" customFormat="1" ht="13.5" x14ac:dyDescent="0.3"/>
    <row r="9259" customFormat="1" ht="13.5" x14ac:dyDescent="0.3"/>
    <row r="9260" customFormat="1" ht="13.5" x14ac:dyDescent="0.3"/>
    <row r="9261" customFormat="1" ht="13.5" x14ac:dyDescent="0.3"/>
    <row r="9262" customFormat="1" ht="13.5" x14ac:dyDescent="0.3"/>
    <row r="9263" customFormat="1" ht="13.5" x14ac:dyDescent="0.3"/>
    <row r="9264" customFormat="1" ht="13.5" x14ac:dyDescent="0.3"/>
    <row r="9265" customFormat="1" ht="13.5" x14ac:dyDescent="0.3"/>
    <row r="9266" customFormat="1" ht="13.5" x14ac:dyDescent="0.3"/>
    <row r="9267" customFormat="1" ht="13.5" x14ac:dyDescent="0.3"/>
    <row r="9268" customFormat="1" ht="13.5" x14ac:dyDescent="0.3"/>
    <row r="9269" customFormat="1" ht="13.5" x14ac:dyDescent="0.3"/>
    <row r="9270" customFormat="1" ht="13.5" x14ac:dyDescent="0.3"/>
    <row r="9271" customFormat="1" ht="13.5" x14ac:dyDescent="0.3"/>
    <row r="9272" customFormat="1" ht="13.5" x14ac:dyDescent="0.3"/>
    <row r="9273" customFormat="1" ht="13.5" x14ac:dyDescent="0.3"/>
    <row r="9274" customFormat="1" ht="13.5" x14ac:dyDescent="0.3"/>
    <row r="9275" customFormat="1" ht="13.5" x14ac:dyDescent="0.3"/>
    <row r="9276" customFormat="1" ht="13.5" x14ac:dyDescent="0.3"/>
    <row r="9277" customFormat="1" ht="13.5" x14ac:dyDescent="0.3"/>
    <row r="9278" customFormat="1" ht="13.5" x14ac:dyDescent="0.3"/>
    <row r="9279" customFormat="1" ht="13.5" x14ac:dyDescent="0.3"/>
    <row r="9280" customFormat="1" ht="13.5" x14ac:dyDescent="0.3"/>
    <row r="9281" customFormat="1" ht="13.5" x14ac:dyDescent="0.3"/>
    <row r="9282" customFormat="1" ht="13.5" x14ac:dyDescent="0.3"/>
    <row r="9283" customFormat="1" ht="13.5" x14ac:dyDescent="0.3"/>
    <row r="9284" customFormat="1" ht="13.5" x14ac:dyDescent="0.3"/>
    <row r="9285" customFormat="1" ht="13.5" x14ac:dyDescent="0.3"/>
    <row r="9286" customFormat="1" ht="13.5" x14ac:dyDescent="0.3"/>
    <row r="9287" customFormat="1" ht="13.5" x14ac:dyDescent="0.3"/>
    <row r="9288" customFormat="1" ht="13.5" x14ac:dyDescent="0.3"/>
    <row r="9289" customFormat="1" ht="13.5" x14ac:dyDescent="0.3"/>
    <row r="9290" customFormat="1" ht="13.5" x14ac:dyDescent="0.3"/>
    <row r="9291" customFormat="1" ht="13.5" x14ac:dyDescent="0.3"/>
    <row r="9292" customFormat="1" ht="13.5" x14ac:dyDescent="0.3"/>
    <row r="9293" customFormat="1" ht="13.5" x14ac:dyDescent="0.3"/>
    <row r="9294" customFormat="1" ht="13.5" x14ac:dyDescent="0.3"/>
    <row r="9295" customFormat="1" ht="13.5" x14ac:dyDescent="0.3"/>
    <row r="9296" customFormat="1" ht="13.5" x14ac:dyDescent="0.3"/>
    <row r="9297" customFormat="1" ht="13.5" x14ac:dyDescent="0.3"/>
    <row r="9298" customFormat="1" ht="13.5" x14ac:dyDescent="0.3"/>
    <row r="9299" customFormat="1" ht="13.5" x14ac:dyDescent="0.3"/>
    <row r="9300" customFormat="1" ht="13.5" x14ac:dyDescent="0.3"/>
    <row r="9301" customFormat="1" ht="13.5" x14ac:dyDescent="0.3"/>
    <row r="9302" customFormat="1" ht="13.5" x14ac:dyDescent="0.3"/>
    <row r="9303" customFormat="1" ht="13.5" x14ac:dyDescent="0.3"/>
    <row r="9304" customFormat="1" ht="13.5" x14ac:dyDescent="0.3"/>
    <row r="9305" customFormat="1" ht="13.5" x14ac:dyDescent="0.3"/>
    <row r="9306" customFormat="1" ht="13.5" x14ac:dyDescent="0.3"/>
    <row r="9307" customFormat="1" ht="13.5" x14ac:dyDescent="0.3"/>
    <row r="9308" customFormat="1" ht="13.5" x14ac:dyDescent="0.3"/>
    <row r="9309" customFormat="1" ht="13.5" x14ac:dyDescent="0.3"/>
    <row r="9310" customFormat="1" ht="13.5" x14ac:dyDescent="0.3"/>
    <row r="9311" customFormat="1" ht="13.5" x14ac:dyDescent="0.3"/>
    <row r="9312" customFormat="1" ht="13.5" x14ac:dyDescent="0.3"/>
    <row r="9313" customFormat="1" ht="13.5" x14ac:dyDescent="0.3"/>
    <row r="9314" customFormat="1" ht="13.5" x14ac:dyDescent="0.3"/>
    <row r="9315" customFormat="1" ht="13.5" x14ac:dyDescent="0.3"/>
    <row r="9316" customFormat="1" ht="13.5" x14ac:dyDescent="0.3"/>
    <row r="9317" customFormat="1" ht="13.5" x14ac:dyDescent="0.3"/>
    <row r="9318" customFormat="1" ht="13.5" x14ac:dyDescent="0.3"/>
    <row r="9319" customFormat="1" ht="13.5" x14ac:dyDescent="0.3"/>
    <row r="9320" customFormat="1" ht="13.5" x14ac:dyDescent="0.3"/>
    <row r="9321" customFormat="1" ht="13.5" x14ac:dyDescent="0.3"/>
    <row r="9322" customFormat="1" ht="13.5" x14ac:dyDescent="0.3"/>
    <row r="9323" customFormat="1" ht="13.5" x14ac:dyDescent="0.3"/>
    <row r="9324" customFormat="1" ht="13.5" x14ac:dyDescent="0.3"/>
    <row r="9325" customFormat="1" ht="13.5" x14ac:dyDescent="0.3"/>
    <row r="9326" customFormat="1" ht="13.5" x14ac:dyDescent="0.3"/>
    <row r="9327" customFormat="1" ht="13.5" x14ac:dyDescent="0.3"/>
    <row r="9328" customFormat="1" ht="13.5" x14ac:dyDescent="0.3"/>
    <row r="9329" customFormat="1" ht="13.5" x14ac:dyDescent="0.3"/>
    <row r="9330" customFormat="1" ht="13.5" x14ac:dyDescent="0.3"/>
    <row r="9331" customFormat="1" ht="13.5" x14ac:dyDescent="0.3"/>
    <row r="9332" customFormat="1" ht="13.5" x14ac:dyDescent="0.3"/>
    <row r="9333" customFormat="1" ht="13.5" x14ac:dyDescent="0.3"/>
    <row r="9334" customFormat="1" ht="13.5" x14ac:dyDescent="0.3"/>
    <row r="9335" customFormat="1" ht="13.5" x14ac:dyDescent="0.3"/>
    <row r="9336" customFormat="1" ht="13.5" x14ac:dyDescent="0.3"/>
    <row r="9337" customFormat="1" ht="13.5" x14ac:dyDescent="0.3"/>
    <row r="9338" customFormat="1" ht="13.5" x14ac:dyDescent="0.3"/>
    <row r="9339" customFormat="1" ht="13.5" x14ac:dyDescent="0.3"/>
    <row r="9340" customFormat="1" ht="13.5" x14ac:dyDescent="0.3"/>
    <row r="9341" customFormat="1" ht="13.5" x14ac:dyDescent="0.3"/>
    <row r="9342" customFormat="1" ht="13.5" x14ac:dyDescent="0.3"/>
    <row r="9343" customFormat="1" ht="13.5" x14ac:dyDescent="0.3"/>
    <row r="9344" customFormat="1" ht="13.5" x14ac:dyDescent="0.3"/>
    <row r="9345" customFormat="1" ht="13.5" x14ac:dyDescent="0.3"/>
    <row r="9346" customFormat="1" ht="13.5" x14ac:dyDescent="0.3"/>
    <row r="9347" customFormat="1" ht="13.5" x14ac:dyDescent="0.3"/>
    <row r="9348" customFormat="1" ht="13.5" x14ac:dyDescent="0.3"/>
    <row r="9349" customFormat="1" ht="13.5" x14ac:dyDescent="0.3"/>
    <row r="9350" customFormat="1" ht="13.5" x14ac:dyDescent="0.3"/>
    <row r="9351" customFormat="1" ht="13.5" x14ac:dyDescent="0.3"/>
    <row r="9352" customFormat="1" ht="13.5" x14ac:dyDescent="0.3"/>
    <row r="9353" customFormat="1" ht="13.5" x14ac:dyDescent="0.3"/>
    <row r="9354" customFormat="1" ht="13.5" x14ac:dyDescent="0.3"/>
    <row r="9355" customFormat="1" ht="13.5" x14ac:dyDescent="0.3"/>
    <row r="9356" customFormat="1" ht="13.5" x14ac:dyDescent="0.3"/>
    <row r="9357" customFormat="1" ht="13.5" x14ac:dyDescent="0.3"/>
    <row r="9358" customFormat="1" ht="13.5" x14ac:dyDescent="0.3"/>
    <row r="9359" customFormat="1" ht="13.5" x14ac:dyDescent="0.3"/>
    <row r="9360" customFormat="1" ht="13.5" x14ac:dyDescent="0.3"/>
    <row r="9361" customFormat="1" ht="13.5" x14ac:dyDescent="0.3"/>
    <row r="9362" customFormat="1" ht="13.5" x14ac:dyDescent="0.3"/>
    <row r="9363" customFormat="1" ht="13.5" x14ac:dyDescent="0.3"/>
    <row r="9364" customFormat="1" ht="13.5" x14ac:dyDescent="0.3"/>
    <row r="9365" customFormat="1" ht="13.5" x14ac:dyDescent="0.3"/>
    <row r="9366" customFormat="1" ht="13.5" x14ac:dyDescent="0.3"/>
    <row r="9367" customFormat="1" ht="13.5" x14ac:dyDescent="0.3"/>
    <row r="9368" customFormat="1" ht="13.5" x14ac:dyDescent="0.3"/>
    <row r="9369" customFormat="1" ht="13.5" x14ac:dyDescent="0.3"/>
    <row r="9370" customFormat="1" ht="13.5" x14ac:dyDescent="0.3"/>
    <row r="9371" customFormat="1" ht="13.5" x14ac:dyDescent="0.3"/>
    <row r="9372" customFormat="1" ht="13.5" x14ac:dyDescent="0.3"/>
    <row r="9373" customFormat="1" ht="13.5" x14ac:dyDescent="0.3"/>
    <row r="9374" customFormat="1" ht="13.5" x14ac:dyDescent="0.3"/>
    <row r="9375" customFormat="1" ht="13.5" x14ac:dyDescent="0.3"/>
    <row r="9376" customFormat="1" ht="13.5" x14ac:dyDescent="0.3"/>
    <row r="9377" customFormat="1" ht="13.5" x14ac:dyDescent="0.3"/>
    <row r="9378" customFormat="1" ht="13.5" x14ac:dyDescent="0.3"/>
    <row r="9379" customFormat="1" ht="13.5" x14ac:dyDescent="0.3"/>
    <row r="9380" customFormat="1" ht="13.5" x14ac:dyDescent="0.3"/>
    <row r="9381" customFormat="1" ht="13.5" x14ac:dyDescent="0.3"/>
    <row r="9382" customFormat="1" ht="13.5" x14ac:dyDescent="0.3"/>
    <row r="9383" customFormat="1" ht="13.5" x14ac:dyDescent="0.3"/>
    <row r="9384" customFormat="1" ht="13.5" x14ac:dyDescent="0.3"/>
    <row r="9385" customFormat="1" ht="13.5" x14ac:dyDescent="0.3"/>
    <row r="9386" customFormat="1" ht="13.5" x14ac:dyDescent="0.3"/>
    <row r="9387" customFormat="1" ht="13.5" x14ac:dyDescent="0.3"/>
    <row r="9388" customFormat="1" ht="13.5" x14ac:dyDescent="0.3"/>
    <row r="9389" customFormat="1" ht="13.5" x14ac:dyDescent="0.3"/>
    <row r="9390" customFormat="1" ht="13.5" x14ac:dyDescent="0.3"/>
    <row r="9391" customFormat="1" ht="13.5" x14ac:dyDescent="0.3"/>
    <row r="9392" customFormat="1" ht="13.5" x14ac:dyDescent="0.3"/>
    <row r="9393" customFormat="1" ht="13.5" x14ac:dyDescent="0.3"/>
    <row r="9394" customFormat="1" ht="13.5" x14ac:dyDescent="0.3"/>
    <row r="9395" customFormat="1" ht="13.5" x14ac:dyDescent="0.3"/>
    <row r="9396" customFormat="1" ht="13.5" x14ac:dyDescent="0.3"/>
    <row r="9397" customFormat="1" ht="13.5" x14ac:dyDescent="0.3"/>
    <row r="9398" customFormat="1" ht="13.5" x14ac:dyDescent="0.3"/>
    <row r="9399" customFormat="1" ht="13.5" x14ac:dyDescent="0.3"/>
    <row r="9400" customFormat="1" ht="13.5" x14ac:dyDescent="0.3"/>
    <row r="9401" customFormat="1" ht="13.5" x14ac:dyDescent="0.3"/>
    <row r="9402" customFormat="1" ht="13.5" x14ac:dyDescent="0.3"/>
    <row r="9403" customFormat="1" ht="13.5" x14ac:dyDescent="0.3"/>
    <row r="9404" customFormat="1" ht="13.5" x14ac:dyDescent="0.3"/>
    <row r="9405" customFormat="1" ht="13.5" x14ac:dyDescent="0.3"/>
    <row r="9406" customFormat="1" ht="13.5" x14ac:dyDescent="0.3"/>
    <row r="9407" customFormat="1" ht="13.5" x14ac:dyDescent="0.3"/>
    <row r="9408" customFormat="1" ht="13.5" x14ac:dyDescent="0.3"/>
    <row r="9409" customFormat="1" ht="13.5" x14ac:dyDescent="0.3"/>
    <row r="9410" customFormat="1" ht="13.5" x14ac:dyDescent="0.3"/>
    <row r="9411" customFormat="1" ht="13.5" x14ac:dyDescent="0.3"/>
    <row r="9412" customFormat="1" ht="13.5" x14ac:dyDescent="0.3"/>
    <row r="9413" customFormat="1" ht="13.5" x14ac:dyDescent="0.3"/>
    <row r="9414" customFormat="1" ht="13.5" x14ac:dyDescent="0.3"/>
    <row r="9415" customFormat="1" ht="13.5" x14ac:dyDescent="0.3"/>
    <row r="9416" customFormat="1" ht="13.5" x14ac:dyDescent="0.3"/>
    <row r="9417" customFormat="1" ht="13.5" x14ac:dyDescent="0.3"/>
    <row r="9418" customFormat="1" ht="13.5" x14ac:dyDescent="0.3"/>
    <row r="9419" customFormat="1" ht="13.5" x14ac:dyDescent="0.3"/>
    <row r="9420" customFormat="1" ht="13.5" x14ac:dyDescent="0.3"/>
    <row r="9421" customFormat="1" ht="13.5" x14ac:dyDescent="0.3"/>
    <row r="9422" customFormat="1" ht="13.5" x14ac:dyDescent="0.3"/>
    <row r="9423" customFormat="1" ht="13.5" x14ac:dyDescent="0.3"/>
    <row r="9424" customFormat="1" ht="13.5" x14ac:dyDescent="0.3"/>
    <row r="9425" customFormat="1" ht="13.5" x14ac:dyDescent="0.3"/>
    <row r="9426" customFormat="1" ht="13.5" x14ac:dyDescent="0.3"/>
    <row r="9427" customFormat="1" ht="13.5" x14ac:dyDescent="0.3"/>
    <row r="9428" customFormat="1" ht="13.5" x14ac:dyDescent="0.3"/>
    <row r="9429" customFormat="1" ht="13.5" x14ac:dyDescent="0.3"/>
    <row r="9430" customFormat="1" ht="13.5" x14ac:dyDescent="0.3"/>
    <row r="9431" customFormat="1" ht="13.5" x14ac:dyDescent="0.3"/>
    <row r="9432" customFormat="1" ht="13.5" x14ac:dyDescent="0.3"/>
    <row r="9433" customFormat="1" ht="13.5" x14ac:dyDescent="0.3"/>
    <row r="9434" customFormat="1" ht="13.5" x14ac:dyDescent="0.3"/>
    <row r="9435" customFormat="1" ht="13.5" x14ac:dyDescent="0.3"/>
    <row r="9436" customFormat="1" ht="13.5" x14ac:dyDescent="0.3"/>
    <row r="9437" customFormat="1" ht="13.5" x14ac:dyDescent="0.3"/>
    <row r="9438" customFormat="1" ht="13.5" x14ac:dyDescent="0.3"/>
    <row r="9439" customFormat="1" ht="13.5" x14ac:dyDescent="0.3"/>
    <row r="9440" customFormat="1" ht="13.5" x14ac:dyDescent="0.3"/>
    <row r="9441" customFormat="1" ht="13.5" x14ac:dyDescent="0.3"/>
    <row r="9442" customFormat="1" ht="13.5" x14ac:dyDescent="0.3"/>
    <row r="9443" customFormat="1" ht="13.5" x14ac:dyDescent="0.3"/>
    <row r="9444" customFormat="1" ht="13.5" x14ac:dyDescent="0.3"/>
    <row r="9445" customFormat="1" ht="13.5" x14ac:dyDescent="0.3"/>
    <row r="9446" customFormat="1" ht="13.5" x14ac:dyDescent="0.3"/>
    <row r="9447" customFormat="1" ht="13.5" x14ac:dyDescent="0.3"/>
    <row r="9448" customFormat="1" ht="13.5" x14ac:dyDescent="0.3"/>
    <row r="9449" customFormat="1" ht="13.5" x14ac:dyDescent="0.3"/>
    <row r="9450" customFormat="1" ht="13.5" x14ac:dyDescent="0.3"/>
    <row r="9451" customFormat="1" ht="13.5" x14ac:dyDescent="0.3"/>
    <row r="9452" customFormat="1" ht="13.5" x14ac:dyDescent="0.3"/>
    <row r="9453" customFormat="1" ht="13.5" x14ac:dyDescent="0.3"/>
    <row r="9454" customFormat="1" ht="13.5" x14ac:dyDescent="0.3"/>
    <row r="9455" customFormat="1" ht="13.5" x14ac:dyDescent="0.3"/>
    <row r="9456" customFormat="1" ht="13.5" x14ac:dyDescent="0.3"/>
    <row r="9457" customFormat="1" ht="13.5" x14ac:dyDescent="0.3"/>
    <row r="9458" customFormat="1" ht="13.5" x14ac:dyDescent="0.3"/>
    <row r="9459" customFormat="1" ht="13.5" x14ac:dyDescent="0.3"/>
    <row r="9460" customFormat="1" ht="13.5" x14ac:dyDescent="0.3"/>
    <row r="9461" customFormat="1" ht="13.5" x14ac:dyDescent="0.3"/>
    <row r="9462" customFormat="1" ht="13.5" x14ac:dyDescent="0.3"/>
    <row r="9463" customFormat="1" ht="13.5" x14ac:dyDescent="0.3"/>
    <row r="9464" customFormat="1" ht="13.5" x14ac:dyDescent="0.3"/>
    <row r="9465" customFormat="1" ht="13.5" x14ac:dyDescent="0.3"/>
    <row r="9466" customFormat="1" ht="13.5" x14ac:dyDescent="0.3"/>
    <row r="9467" customFormat="1" ht="13.5" x14ac:dyDescent="0.3"/>
    <row r="9468" customFormat="1" ht="13.5" x14ac:dyDescent="0.3"/>
    <row r="9469" customFormat="1" ht="13.5" x14ac:dyDescent="0.3"/>
    <row r="9470" customFormat="1" ht="13.5" x14ac:dyDescent="0.3"/>
    <row r="9471" customFormat="1" ht="13.5" x14ac:dyDescent="0.3"/>
    <row r="9472" customFormat="1" ht="13.5" x14ac:dyDescent="0.3"/>
    <row r="9473" customFormat="1" ht="13.5" x14ac:dyDescent="0.3"/>
    <row r="9474" customFormat="1" ht="13.5" x14ac:dyDescent="0.3"/>
    <row r="9475" customFormat="1" ht="13.5" x14ac:dyDescent="0.3"/>
    <row r="9476" customFormat="1" ht="13.5" x14ac:dyDescent="0.3"/>
    <row r="9477" customFormat="1" ht="13.5" x14ac:dyDescent="0.3"/>
    <row r="9478" customFormat="1" ht="13.5" x14ac:dyDescent="0.3"/>
    <row r="9479" customFormat="1" ht="13.5" x14ac:dyDescent="0.3"/>
    <row r="9480" customFormat="1" ht="13.5" x14ac:dyDescent="0.3"/>
    <row r="9481" customFormat="1" ht="13.5" x14ac:dyDescent="0.3"/>
    <row r="9482" customFormat="1" ht="13.5" x14ac:dyDescent="0.3"/>
    <row r="9483" customFormat="1" ht="13.5" x14ac:dyDescent="0.3"/>
    <row r="9484" customFormat="1" ht="13.5" x14ac:dyDescent="0.3"/>
    <row r="9485" customFormat="1" ht="13.5" x14ac:dyDescent="0.3"/>
    <row r="9486" customFormat="1" ht="13.5" x14ac:dyDescent="0.3"/>
    <row r="9487" customFormat="1" ht="13.5" x14ac:dyDescent="0.3"/>
    <row r="9488" customFormat="1" ht="13.5" x14ac:dyDescent="0.3"/>
    <row r="9489" customFormat="1" ht="13.5" x14ac:dyDescent="0.3"/>
    <row r="9490" customFormat="1" ht="13.5" x14ac:dyDescent="0.3"/>
    <row r="9491" customFormat="1" ht="13.5" x14ac:dyDescent="0.3"/>
    <row r="9492" customFormat="1" ht="13.5" x14ac:dyDescent="0.3"/>
    <row r="9493" customFormat="1" ht="13.5" x14ac:dyDescent="0.3"/>
    <row r="9494" customFormat="1" ht="13.5" x14ac:dyDescent="0.3"/>
    <row r="9495" customFormat="1" ht="13.5" x14ac:dyDescent="0.3"/>
    <row r="9496" customFormat="1" ht="13.5" x14ac:dyDescent="0.3"/>
    <row r="9497" customFormat="1" ht="13.5" x14ac:dyDescent="0.3"/>
    <row r="9498" customFormat="1" ht="13.5" x14ac:dyDescent="0.3"/>
    <row r="9499" customFormat="1" ht="13.5" x14ac:dyDescent="0.3"/>
    <row r="9500" customFormat="1" ht="13.5" x14ac:dyDescent="0.3"/>
    <row r="9501" customFormat="1" ht="13.5" x14ac:dyDescent="0.3"/>
    <row r="9502" customFormat="1" ht="13.5" x14ac:dyDescent="0.3"/>
    <row r="9503" customFormat="1" ht="13.5" x14ac:dyDescent="0.3"/>
    <row r="9504" customFormat="1" ht="13.5" x14ac:dyDescent="0.3"/>
    <row r="9505" customFormat="1" ht="13.5" x14ac:dyDescent="0.3"/>
    <row r="9506" customFormat="1" ht="13.5" x14ac:dyDescent="0.3"/>
    <row r="9507" customFormat="1" ht="13.5" x14ac:dyDescent="0.3"/>
    <row r="9508" customFormat="1" ht="13.5" x14ac:dyDescent="0.3"/>
    <row r="9509" customFormat="1" ht="13.5" x14ac:dyDescent="0.3"/>
    <row r="9510" customFormat="1" ht="13.5" x14ac:dyDescent="0.3"/>
    <row r="9511" customFormat="1" ht="13.5" x14ac:dyDescent="0.3"/>
    <row r="9512" customFormat="1" ht="13.5" x14ac:dyDescent="0.3"/>
    <row r="9513" customFormat="1" ht="13.5" x14ac:dyDescent="0.3"/>
    <row r="9514" customFormat="1" ht="13.5" x14ac:dyDescent="0.3"/>
    <row r="9515" customFormat="1" ht="13.5" x14ac:dyDescent="0.3"/>
    <row r="9516" customFormat="1" ht="13.5" x14ac:dyDescent="0.3"/>
    <row r="9517" customFormat="1" ht="13.5" x14ac:dyDescent="0.3"/>
    <row r="9518" customFormat="1" ht="13.5" x14ac:dyDescent="0.3"/>
    <row r="9519" customFormat="1" ht="13.5" x14ac:dyDescent="0.3"/>
    <row r="9520" customFormat="1" ht="13.5" x14ac:dyDescent="0.3"/>
    <row r="9521" customFormat="1" ht="13.5" x14ac:dyDescent="0.3"/>
    <row r="9522" customFormat="1" ht="13.5" x14ac:dyDescent="0.3"/>
    <row r="9523" customFormat="1" ht="13.5" x14ac:dyDescent="0.3"/>
    <row r="9524" customFormat="1" ht="13.5" x14ac:dyDescent="0.3"/>
    <row r="9525" customFormat="1" ht="13.5" x14ac:dyDescent="0.3"/>
    <row r="9526" customFormat="1" ht="13.5" x14ac:dyDescent="0.3"/>
    <row r="9527" customFormat="1" ht="13.5" x14ac:dyDescent="0.3"/>
    <row r="9528" customFormat="1" ht="13.5" x14ac:dyDescent="0.3"/>
    <row r="9529" customFormat="1" ht="13.5" x14ac:dyDescent="0.3"/>
    <row r="9530" customFormat="1" ht="13.5" x14ac:dyDescent="0.3"/>
    <row r="9531" customFormat="1" ht="13.5" x14ac:dyDescent="0.3"/>
    <row r="9532" customFormat="1" ht="13.5" x14ac:dyDescent="0.3"/>
    <row r="9533" customFormat="1" ht="13.5" x14ac:dyDescent="0.3"/>
    <row r="9534" customFormat="1" ht="13.5" x14ac:dyDescent="0.3"/>
    <row r="9535" customFormat="1" ht="13.5" x14ac:dyDescent="0.3"/>
    <row r="9536" customFormat="1" ht="13.5" x14ac:dyDescent="0.3"/>
    <row r="9537" customFormat="1" ht="13.5" x14ac:dyDescent="0.3"/>
    <row r="9538" customFormat="1" ht="13.5" x14ac:dyDescent="0.3"/>
    <row r="9539" customFormat="1" ht="13.5" x14ac:dyDescent="0.3"/>
    <row r="9540" customFormat="1" ht="13.5" x14ac:dyDescent="0.3"/>
    <row r="9541" customFormat="1" ht="13.5" x14ac:dyDescent="0.3"/>
    <row r="9542" customFormat="1" ht="13.5" x14ac:dyDescent="0.3"/>
    <row r="9543" customFormat="1" ht="13.5" x14ac:dyDescent="0.3"/>
    <row r="9544" customFormat="1" ht="13.5" x14ac:dyDescent="0.3"/>
    <row r="9545" customFormat="1" ht="13.5" x14ac:dyDescent="0.3"/>
    <row r="9546" customFormat="1" ht="13.5" x14ac:dyDescent="0.3"/>
    <row r="9547" customFormat="1" ht="13.5" x14ac:dyDescent="0.3"/>
    <row r="9548" customFormat="1" ht="13.5" x14ac:dyDescent="0.3"/>
    <row r="9549" customFormat="1" ht="13.5" x14ac:dyDescent="0.3"/>
    <row r="9550" customFormat="1" ht="13.5" x14ac:dyDescent="0.3"/>
    <row r="9551" customFormat="1" ht="13.5" x14ac:dyDescent="0.3"/>
    <row r="9552" customFormat="1" ht="13.5" x14ac:dyDescent="0.3"/>
    <row r="9553" customFormat="1" ht="13.5" x14ac:dyDescent="0.3"/>
    <row r="9554" customFormat="1" ht="13.5" x14ac:dyDescent="0.3"/>
    <row r="9555" customFormat="1" ht="13.5" x14ac:dyDescent="0.3"/>
    <row r="9556" customFormat="1" ht="13.5" x14ac:dyDescent="0.3"/>
    <row r="9557" customFormat="1" ht="13.5" x14ac:dyDescent="0.3"/>
    <row r="9558" customFormat="1" ht="13.5" x14ac:dyDescent="0.3"/>
    <row r="9559" customFormat="1" ht="13.5" x14ac:dyDescent="0.3"/>
    <row r="9560" customFormat="1" ht="13.5" x14ac:dyDescent="0.3"/>
    <row r="9561" customFormat="1" ht="13.5" x14ac:dyDescent="0.3"/>
    <row r="9562" customFormat="1" ht="13.5" x14ac:dyDescent="0.3"/>
    <row r="9563" customFormat="1" ht="13.5" x14ac:dyDescent="0.3"/>
    <row r="9564" customFormat="1" ht="13.5" x14ac:dyDescent="0.3"/>
    <row r="9565" customFormat="1" ht="13.5" x14ac:dyDescent="0.3"/>
    <row r="9566" customFormat="1" ht="13.5" x14ac:dyDescent="0.3"/>
    <row r="9567" customFormat="1" ht="13.5" x14ac:dyDescent="0.3"/>
    <row r="9568" customFormat="1" ht="13.5" x14ac:dyDescent="0.3"/>
    <row r="9569" customFormat="1" ht="13.5" x14ac:dyDescent="0.3"/>
    <row r="9570" customFormat="1" ht="13.5" x14ac:dyDescent="0.3"/>
    <row r="9571" customFormat="1" ht="13.5" x14ac:dyDescent="0.3"/>
    <row r="9572" customFormat="1" ht="13.5" x14ac:dyDescent="0.3"/>
    <row r="9573" customFormat="1" ht="13.5" x14ac:dyDescent="0.3"/>
    <row r="9574" customFormat="1" ht="13.5" x14ac:dyDescent="0.3"/>
    <row r="9575" customFormat="1" ht="13.5" x14ac:dyDescent="0.3"/>
    <row r="9576" customFormat="1" ht="13.5" x14ac:dyDescent="0.3"/>
    <row r="9577" customFormat="1" ht="13.5" x14ac:dyDescent="0.3"/>
    <row r="9578" customFormat="1" ht="13.5" x14ac:dyDescent="0.3"/>
    <row r="9579" customFormat="1" ht="13.5" x14ac:dyDescent="0.3"/>
    <row r="9580" customFormat="1" ht="13.5" x14ac:dyDescent="0.3"/>
    <row r="9581" customFormat="1" ht="13.5" x14ac:dyDescent="0.3"/>
    <row r="9582" customFormat="1" ht="13.5" x14ac:dyDescent="0.3"/>
    <row r="9583" customFormat="1" ht="13.5" x14ac:dyDescent="0.3"/>
    <row r="9584" customFormat="1" ht="13.5" x14ac:dyDescent="0.3"/>
    <row r="9585" customFormat="1" ht="13.5" x14ac:dyDescent="0.3"/>
    <row r="9586" customFormat="1" ht="13.5" x14ac:dyDescent="0.3"/>
    <row r="9587" customFormat="1" ht="13.5" x14ac:dyDescent="0.3"/>
    <row r="9588" customFormat="1" ht="13.5" x14ac:dyDescent="0.3"/>
    <row r="9589" customFormat="1" ht="13.5" x14ac:dyDescent="0.3"/>
    <row r="9590" customFormat="1" ht="13.5" x14ac:dyDescent="0.3"/>
    <row r="9591" customFormat="1" ht="13.5" x14ac:dyDescent="0.3"/>
    <row r="9592" customFormat="1" ht="13.5" x14ac:dyDescent="0.3"/>
    <row r="9593" customFormat="1" ht="13.5" x14ac:dyDescent="0.3"/>
    <row r="9594" customFormat="1" ht="13.5" x14ac:dyDescent="0.3"/>
    <row r="9595" customFormat="1" ht="13.5" x14ac:dyDescent="0.3"/>
    <row r="9596" customFormat="1" ht="13.5" x14ac:dyDescent="0.3"/>
    <row r="9597" customFormat="1" ht="13.5" x14ac:dyDescent="0.3"/>
    <row r="9598" customFormat="1" ht="13.5" x14ac:dyDescent="0.3"/>
    <row r="9599" customFormat="1" ht="13.5" x14ac:dyDescent="0.3"/>
    <row r="9600" customFormat="1" ht="13.5" x14ac:dyDescent="0.3"/>
    <row r="9601" customFormat="1" ht="13.5" x14ac:dyDescent="0.3"/>
    <row r="9602" customFormat="1" ht="13.5" x14ac:dyDescent="0.3"/>
    <row r="9603" customFormat="1" ht="13.5" x14ac:dyDescent="0.3"/>
    <row r="9604" customFormat="1" ht="13.5" x14ac:dyDescent="0.3"/>
    <row r="9605" customFormat="1" ht="13.5" x14ac:dyDescent="0.3"/>
    <row r="9606" customFormat="1" ht="13.5" x14ac:dyDescent="0.3"/>
    <row r="9607" customFormat="1" ht="13.5" x14ac:dyDescent="0.3"/>
    <row r="9608" customFormat="1" ht="13.5" x14ac:dyDescent="0.3"/>
    <row r="9609" customFormat="1" ht="13.5" x14ac:dyDescent="0.3"/>
    <row r="9610" customFormat="1" ht="13.5" x14ac:dyDescent="0.3"/>
    <row r="9611" customFormat="1" ht="13.5" x14ac:dyDescent="0.3"/>
    <row r="9612" customFormat="1" ht="13.5" x14ac:dyDescent="0.3"/>
    <row r="9613" customFormat="1" ht="13.5" x14ac:dyDescent="0.3"/>
    <row r="9614" customFormat="1" ht="13.5" x14ac:dyDescent="0.3"/>
    <row r="9615" customFormat="1" ht="13.5" x14ac:dyDescent="0.3"/>
    <row r="9616" customFormat="1" ht="13.5" x14ac:dyDescent="0.3"/>
    <row r="9617" customFormat="1" ht="13.5" x14ac:dyDescent="0.3"/>
    <row r="9618" customFormat="1" ht="13.5" x14ac:dyDescent="0.3"/>
    <row r="9619" customFormat="1" ht="13.5" x14ac:dyDescent="0.3"/>
    <row r="9620" customFormat="1" ht="13.5" x14ac:dyDescent="0.3"/>
    <row r="9621" customFormat="1" ht="13.5" x14ac:dyDescent="0.3"/>
    <row r="9622" customFormat="1" ht="13.5" x14ac:dyDescent="0.3"/>
    <row r="9623" customFormat="1" ht="13.5" x14ac:dyDescent="0.3"/>
    <row r="9624" customFormat="1" ht="13.5" x14ac:dyDescent="0.3"/>
    <row r="9625" customFormat="1" ht="13.5" x14ac:dyDescent="0.3"/>
    <row r="9626" customFormat="1" ht="13.5" x14ac:dyDescent="0.3"/>
    <row r="9627" customFormat="1" ht="13.5" x14ac:dyDescent="0.3"/>
    <row r="9628" customFormat="1" ht="13.5" x14ac:dyDescent="0.3"/>
    <row r="9629" customFormat="1" ht="13.5" x14ac:dyDescent="0.3"/>
    <row r="9630" customFormat="1" ht="13.5" x14ac:dyDescent="0.3"/>
    <row r="9631" customFormat="1" ht="13.5" x14ac:dyDescent="0.3"/>
    <row r="9632" customFormat="1" ht="13.5" x14ac:dyDescent="0.3"/>
    <row r="9633" customFormat="1" ht="13.5" x14ac:dyDescent="0.3"/>
    <row r="9634" customFormat="1" ht="13.5" x14ac:dyDescent="0.3"/>
    <row r="9635" customFormat="1" ht="13.5" x14ac:dyDescent="0.3"/>
    <row r="9636" customFormat="1" ht="13.5" x14ac:dyDescent="0.3"/>
    <row r="9637" customFormat="1" ht="13.5" x14ac:dyDescent="0.3"/>
    <row r="9638" customFormat="1" ht="13.5" x14ac:dyDescent="0.3"/>
    <row r="9639" customFormat="1" ht="13.5" x14ac:dyDescent="0.3"/>
    <row r="9640" customFormat="1" ht="13.5" x14ac:dyDescent="0.3"/>
    <row r="9641" customFormat="1" ht="13.5" x14ac:dyDescent="0.3"/>
    <row r="9642" customFormat="1" ht="13.5" x14ac:dyDescent="0.3"/>
    <row r="9643" customFormat="1" ht="13.5" x14ac:dyDescent="0.3"/>
    <row r="9644" customFormat="1" ht="13.5" x14ac:dyDescent="0.3"/>
    <row r="9645" customFormat="1" ht="13.5" x14ac:dyDescent="0.3"/>
    <row r="9646" customFormat="1" ht="13.5" x14ac:dyDescent="0.3"/>
    <row r="9647" customFormat="1" ht="13.5" x14ac:dyDescent="0.3"/>
    <row r="9648" customFormat="1" ht="13.5" x14ac:dyDescent="0.3"/>
    <row r="9649" customFormat="1" ht="13.5" x14ac:dyDescent="0.3"/>
    <row r="9650" customFormat="1" ht="13.5" x14ac:dyDescent="0.3"/>
    <row r="9651" customFormat="1" ht="13.5" x14ac:dyDescent="0.3"/>
    <row r="9652" customFormat="1" ht="13.5" x14ac:dyDescent="0.3"/>
    <row r="9653" customFormat="1" ht="13.5" x14ac:dyDescent="0.3"/>
    <row r="9654" customFormat="1" ht="13.5" x14ac:dyDescent="0.3"/>
    <row r="9655" customFormat="1" ht="13.5" x14ac:dyDescent="0.3"/>
    <row r="9656" customFormat="1" ht="13.5" x14ac:dyDescent="0.3"/>
    <row r="9657" customFormat="1" ht="13.5" x14ac:dyDescent="0.3"/>
    <row r="9658" customFormat="1" ht="13.5" x14ac:dyDescent="0.3"/>
    <row r="9659" customFormat="1" ht="13.5" x14ac:dyDescent="0.3"/>
    <row r="9660" customFormat="1" ht="13.5" x14ac:dyDescent="0.3"/>
    <row r="9661" customFormat="1" ht="13.5" x14ac:dyDescent="0.3"/>
    <row r="9662" customFormat="1" ht="13.5" x14ac:dyDescent="0.3"/>
    <row r="9663" customFormat="1" ht="13.5" x14ac:dyDescent="0.3"/>
    <row r="9664" customFormat="1" ht="13.5" x14ac:dyDescent="0.3"/>
    <row r="9665" customFormat="1" ht="13.5" x14ac:dyDescent="0.3"/>
    <row r="9666" customFormat="1" ht="13.5" x14ac:dyDescent="0.3"/>
    <row r="9667" customFormat="1" ht="13.5" x14ac:dyDescent="0.3"/>
    <row r="9668" customFormat="1" ht="13.5" x14ac:dyDescent="0.3"/>
    <row r="9669" customFormat="1" ht="13.5" x14ac:dyDescent="0.3"/>
    <row r="9670" customFormat="1" ht="13.5" x14ac:dyDescent="0.3"/>
    <row r="9671" customFormat="1" ht="13.5" x14ac:dyDescent="0.3"/>
    <row r="9672" customFormat="1" ht="13.5" x14ac:dyDescent="0.3"/>
    <row r="9673" customFormat="1" ht="13.5" x14ac:dyDescent="0.3"/>
    <row r="9674" customFormat="1" ht="13.5" x14ac:dyDescent="0.3"/>
    <row r="9675" customFormat="1" ht="13.5" x14ac:dyDescent="0.3"/>
    <row r="9676" customFormat="1" ht="13.5" x14ac:dyDescent="0.3"/>
    <row r="9677" customFormat="1" ht="13.5" x14ac:dyDescent="0.3"/>
    <row r="9678" customFormat="1" ht="13.5" x14ac:dyDescent="0.3"/>
    <row r="9679" customFormat="1" ht="13.5" x14ac:dyDescent="0.3"/>
    <row r="9680" customFormat="1" ht="13.5" x14ac:dyDescent="0.3"/>
    <row r="9681" customFormat="1" ht="13.5" x14ac:dyDescent="0.3"/>
    <row r="9682" customFormat="1" ht="13.5" x14ac:dyDescent="0.3"/>
    <row r="9683" customFormat="1" ht="13.5" x14ac:dyDescent="0.3"/>
    <row r="9684" customFormat="1" ht="13.5" x14ac:dyDescent="0.3"/>
    <row r="9685" customFormat="1" ht="13.5" x14ac:dyDescent="0.3"/>
    <row r="9686" customFormat="1" ht="13.5" x14ac:dyDescent="0.3"/>
    <row r="9687" customFormat="1" ht="13.5" x14ac:dyDescent="0.3"/>
    <row r="9688" customFormat="1" ht="13.5" x14ac:dyDescent="0.3"/>
    <row r="9689" customFormat="1" ht="13.5" x14ac:dyDescent="0.3"/>
    <row r="9690" customFormat="1" ht="13.5" x14ac:dyDescent="0.3"/>
    <row r="9691" customFormat="1" ht="13.5" x14ac:dyDescent="0.3"/>
    <row r="9692" customFormat="1" ht="13.5" x14ac:dyDescent="0.3"/>
    <row r="9693" customFormat="1" ht="13.5" x14ac:dyDescent="0.3"/>
    <row r="9694" customFormat="1" ht="13.5" x14ac:dyDescent="0.3"/>
    <row r="9695" customFormat="1" ht="13.5" x14ac:dyDescent="0.3"/>
    <row r="9696" customFormat="1" ht="13.5" x14ac:dyDescent="0.3"/>
    <row r="9697" customFormat="1" ht="13.5" x14ac:dyDescent="0.3"/>
    <row r="9698" customFormat="1" ht="13.5" x14ac:dyDescent="0.3"/>
    <row r="9699" customFormat="1" ht="13.5" x14ac:dyDescent="0.3"/>
    <row r="9700" customFormat="1" ht="13.5" x14ac:dyDescent="0.3"/>
    <row r="9701" customFormat="1" ht="13.5" x14ac:dyDescent="0.3"/>
    <row r="9702" customFormat="1" ht="13.5" x14ac:dyDescent="0.3"/>
    <row r="9703" customFormat="1" ht="13.5" x14ac:dyDescent="0.3"/>
    <row r="9704" customFormat="1" ht="13.5" x14ac:dyDescent="0.3"/>
    <row r="9705" customFormat="1" ht="13.5" x14ac:dyDescent="0.3"/>
    <row r="9706" customFormat="1" ht="13.5" x14ac:dyDescent="0.3"/>
    <row r="9707" customFormat="1" ht="13.5" x14ac:dyDescent="0.3"/>
    <row r="9708" customFormat="1" ht="13.5" x14ac:dyDescent="0.3"/>
    <row r="9709" customFormat="1" ht="13.5" x14ac:dyDescent="0.3"/>
    <row r="9710" customFormat="1" ht="13.5" x14ac:dyDescent="0.3"/>
    <row r="9711" customFormat="1" ht="13.5" x14ac:dyDescent="0.3"/>
    <row r="9712" customFormat="1" ht="13.5" x14ac:dyDescent="0.3"/>
    <row r="9713" customFormat="1" ht="13.5" x14ac:dyDescent="0.3"/>
    <row r="9714" customFormat="1" ht="13.5" x14ac:dyDescent="0.3"/>
    <row r="9715" customFormat="1" ht="13.5" x14ac:dyDescent="0.3"/>
    <row r="9716" customFormat="1" ht="13.5" x14ac:dyDescent="0.3"/>
    <row r="9717" customFormat="1" ht="13.5" x14ac:dyDescent="0.3"/>
    <row r="9718" customFormat="1" ht="13.5" x14ac:dyDescent="0.3"/>
    <row r="9719" customFormat="1" ht="13.5" x14ac:dyDescent="0.3"/>
    <row r="9720" customFormat="1" ht="13.5" x14ac:dyDescent="0.3"/>
    <row r="9721" customFormat="1" ht="13.5" x14ac:dyDescent="0.3"/>
    <row r="9722" customFormat="1" ht="13.5" x14ac:dyDescent="0.3"/>
    <row r="9723" customFormat="1" ht="13.5" x14ac:dyDescent="0.3"/>
    <row r="9724" customFormat="1" ht="13.5" x14ac:dyDescent="0.3"/>
    <row r="9725" customFormat="1" ht="13.5" x14ac:dyDescent="0.3"/>
    <row r="9726" customFormat="1" ht="13.5" x14ac:dyDescent="0.3"/>
    <row r="9727" customFormat="1" ht="13.5" x14ac:dyDescent="0.3"/>
    <row r="9728" customFormat="1" ht="13.5" x14ac:dyDescent="0.3"/>
    <row r="9729" customFormat="1" ht="13.5" x14ac:dyDescent="0.3"/>
    <row r="9730" customFormat="1" ht="13.5" x14ac:dyDescent="0.3"/>
    <row r="9731" customFormat="1" ht="13.5" x14ac:dyDescent="0.3"/>
    <row r="9732" customFormat="1" ht="13.5" x14ac:dyDescent="0.3"/>
    <row r="9733" customFormat="1" ht="13.5" x14ac:dyDescent="0.3"/>
    <row r="9734" customFormat="1" ht="13.5" x14ac:dyDescent="0.3"/>
    <row r="9735" customFormat="1" ht="13.5" x14ac:dyDescent="0.3"/>
    <row r="9736" customFormat="1" ht="13.5" x14ac:dyDescent="0.3"/>
    <row r="9737" customFormat="1" ht="13.5" x14ac:dyDescent="0.3"/>
    <row r="9738" customFormat="1" ht="13.5" x14ac:dyDescent="0.3"/>
    <row r="9739" customFormat="1" ht="13.5" x14ac:dyDescent="0.3"/>
    <row r="9740" customFormat="1" ht="13.5" x14ac:dyDescent="0.3"/>
    <row r="9741" customFormat="1" ht="13.5" x14ac:dyDescent="0.3"/>
    <row r="9742" customFormat="1" ht="13.5" x14ac:dyDescent="0.3"/>
    <row r="9743" customFormat="1" ht="13.5" x14ac:dyDescent="0.3"/>
    <row r="9744" customFormat="1" ht="13.5" x14ac:dyDescent="0.3"/>
    <row r="9745" customFormat="1" ht="13.5" x14ac:dyDescent="0.3"/>
    <row r="9746" customFormat="1" ht="13.5" x14ac:dyDescent="0.3"/>
    <row r="9747" customFormat="1" ht="13.5" x14ac:dyDescent="0.3"/>
    <row r="9748" customFormat="1" ht="13.5" x14ac:dyDescent="0.3"/>
    <row r="9749" customFormat="1" ht="13.5" x14ac:dyDescent="0.3"/>
    <row r="9750" customFormat="1" ht="13.5" x14ac:dyDescent="0.3"/>
    <row r="9751" customFormat="1" ht="13.5" x14ac:dyDescent="0.3"/>
    <row r="9752" customFormat="1" ht="13.5" x14ac:dyDescent="0.3"/>
    <row r="9753" customFormat="1" ht="13.5" x14ac:dyDescent="0.3"/>
    <row r="9754" customFormat="1" ht="13.5" x14ac:dyDescent="0.3"/>
    <row r="9755" customFormat="1" ht="13.5" x14ac:dyDescent="0.3"/>
    <row r="9756" customFormat="1" ht="13.5" x14ac:dyDescent="0.3"/>
    <row r="9757" customFormat="1" ht="13.5" x14ac:dyDescent="0.3"/>
    <row r="9758" customFormat="1" ht="13.5" x14ac:dyDescent="0.3"/>
    <row r="9759" customFormat="1" ht="13.5" x14ac:dyDescent="0.3"/>
    <row r="9760" customFormat="1" ht="13.5" x14ac:dyDescent="0.3"/>
    <row r="9761" customFormat="1" ht="13.5" x14ac:dyDescent="0.3"/>
    <row r="9762" customFormat="1" ht="13.5" x14ac:dyDescent="0.3"/>
    <row r="9763" customFormat="1" ht="13.5" x14ac:dyDescent="0.3"/>
    <row r="9764" customFormat="1" ht="13.5" x14ac:dyDescent="0.3"/>
    <row r="9765" customFormat="1" ht="13.5" x14ac:dyDescent="0.3"/>
    <row r="9766" customFormat="1" ht="13.5" x14ac:dyDescent="0.3"/>
    <row r="9767" customFormat="1" ht="13.5" x14ac:dyDescent="0.3"/>
    <row r="9768" customFormat="1" ht="13.5" x14ac:dyDescent="0.3"/>
    <row r="9769" customFormat="1" ht="13.5" x14ac:dyDescent="0.3"/>
    <row r="9770" customFormat="1" ht="13.5" x14ac:dyDescent="0.3"/>
    <row r="9771" customFormat="1" ht="13.5" x14ac:dyDescent="0.3"/>
    <row r="9772" customFormat="1" ht="13.5" x14ac:dyDescent="0.3"/>
    <row r="9773" customFormat="1" ht="13.5" x14ac:dyDescent="0.3"/>
    <row r="9774" customFormat="1" ht="13.5" x14ac:dyDescent="0.3"/>
    <row r="9775" customFormat="1" ht="13.5" x14ac:dyDescent="0.3"/>
    <row r="9776" customFormat="1" ht="13.5" x14ac:dyDescent="0.3"/>
    <row r="9777" customFormat="1" ht="13.5" x14ac:dyDescent="0.3"/>
    <row r="9778" customFormat="1" ht="13.5" x14ac:dyDescent="0.3"/>
    <row r="9779" customFormat="1" ht="13.5" x14ac:dyDescent="0.3"/>
    <row r="9780" customFormat="1" ht="13.5" x14ac:dyDescent="0.3"/>
    <row r="9781" customFormat="1" ht="13.5" x14ac:dyDescent="0.3"/>
    <row r="9782" customFormat="1" ht="13.5" x14ac:dyDescent="0.3"/>
    <row r="9783" customFormat="1" ht="13.5" x14ac:dyDescent="0.3"/>
    <row r="9784" customFormat="1" ht="13.5" x14ac:dyDescent="0.3"/>
    <row r="9785" customFormat="1" ht="13.5" x14ac:dyDescent="0.3"/>
    <row r="9786" customFormat="1" ht="13.5" x14ac:dyDescent="0.3"/>
    <row r="9787" customFormat="1" ht="13.5" x14ac:dyDescent="0.3"/>
    <row r="9788" customFormat="1" ht="13.5" x14ac:dyDescent="0.3"/>
    <row r="9789" customFormat="1" ht="13.5" x14ac:dyDescent="0.3"/>
    <row r="9790" customFormat="1" ht="13.5" x14ac:dyDescent="0.3"/>
    <row r="9791" customFormat="1" ht="13.5" x14ac:dyDescent="0.3"/>
    <row r="9792" customFormat="1" ht="13.5" x14ac:dyDescent="0.3"/>
    <row r="9793" customFormat="1" ht="13.5" x14ac:dyDescent="0.3"/>
    <row r="9794" customFormat="1" ht="13.5" x14ac:dyDescent="0.3"/>
    <row r="9795" customFormat="1" ht="13.5" x14ac:dyDescent="0.3"/>
    <row r="9796" customFormat="1" ht="13.5" x14ac:dyDescent="0.3"/>
    <row r="9797" customFormat="1" ht="13.5" x14ac:dyDescent="0.3"/>
    <row r="9798" customFormat="1" ht="13.5" x14ac:dyDescent="0.3"/>
    <row r="9799" customFormat="1" ht="13.5" x14ac:dyDescent="0.3"/>
    <row r="9800" customFormat="1" ht="13.5" x14ac:dyDescent="0.3"/>
    <row r="9801" customFormat="1" ht="13.5" x14ac:dyDescent="0.3"/>
    <row r="9802" customFormat="1" ht="13.5" x14ac:dyDescent="0.3"/>
    <row r="9803" customFormat="1" ht="13.5" x14ac:dyDescent="0.3"/>
    <row r="9804" customFormat="1" ht="13.5" x14ac:dyDescent="0.3"/>
    <row r="9805" customFormat="1" ht="13.5" x14ac:dyDescent="0.3"/>
    <row r="9806" customFormat="1" ht="13.5" x14ac:dyDescent="0.3"/>
    <row r="9807" customFormat="1" ht="13.5" x14ac:dyDescent="0.3"/>
    <row r="9808" customFormat="1" ht="13.5" x14ac:dyDescent="0.3"/>
    <row r="9809" customFormat="1" ht="13.5" x14ac:dyDescent="0.3"/>
    <row r="9810" customFormat="1" ht="13.5" x14ac:dyDescent="0.3"/>
    <row r="9811" customFormat="1" ht="13.5" x14ac:dyDescent="0.3"/>
    <row r="9812" customFormat="1" ht="13.5" x14ac:dyDescent="0.3"/>
    <row r="9813" customFormat="1" ht="13.5" x14ac:dyDescent="0.3"/>
    <row r="9814" customFormat="1" ht="13.5" x14ac:dyDescent="0.3"/>
    <row r="9815" customFormat="1" ht="13.5" x14ac:dyDescent="0.3"/>
    <row r="9816" customFormat="1" ht="13.5" x14ac:dyDescent="0.3"/>
    <row r="9817" customFormat="1" ht="13.5" x14ac:dyDescent="0.3"/>
    <row r="9818" customFormat="1" ht="13.5" x14ac:dyDescent="0.3"/>
    <row r="9819" customFormat="1" ht="13.5" x14ac:dyDescent="0.3"/>
    <row r="9820" customFormat="1" ht="13.5" x14ac:dyDescent="0.3"/>
    <row r="9821" customFormat="1" ht="13.5" x14ac:dyDescent="0.3"/>
    <row r="9822" customFormat="1" ht="13.5" x14ac:dyDescent="0.3"/>
    <row r="9823" customFormat="1" ht="13.5" x14ac:dyDescent="0.3"/>
    <row r="9824" customFormat="1" ht="13.5" x14ac:dyDescent="0.3"/>
    <row r="9825" customFormat="1" ht="13.5" x14ac:dyDescent="0.3"/>
    <row r="9826" customFormat="1" ht="13.5" x14ac:dyDescent="0.3"/>
    <row r="9827" customFormat="1" ht="13.5" x14ac:dyDescent="0.3"/>
    <row r="9828" customFormat="1" ht="13.5" x14ac:dyDescent="0.3"/>
    <row r="9829" customFormat="1" ht="13.5" x14ac:dyDescent="0.3"/>
    <row r="9830" customFormat="1" ht="13.5" x14ac:dyDescent="0.3"/>
    <row r="9831" customFormat="1" ht="13.5" x14ac:dyDescent="0.3"/>
    <row r="9832" customFormat="1" ht="13.5" x14ac:dyDescent="0.3"/>
    <row r="9833" customFormat="1" ht="13.5" x14ac:dyDescent="0.3"/>
    <row r="9834" customFormat="1" ht="13.5" x14ac:dyDescent="0.3"/>
    <row r="9835" customFormat="1" ht="13.5" x14ac:dyDescent="0.3"/>
    <row r="9836" customFormat="1" ht="13.5" x14ac:dyDescent="0.3"/>
    <row r="9837" customFormat="1" ht="13.5" x14ac:dyDescent="0.3"/>
    <row r="9838" customFormat="1" ht="13.5" x14ac:dyDescent="0.3"/>
    <row r="9839" customFormat="1" ht="13.5" x14ac:dyDescent="0.3"/>
    <row r="9840" customFormat="1" ht="13.5" x14ac:dyDescent="0.3"/>
    <row r="9841" customFormat="1" ht="13.5" x14ac:dyDescent="0.3"/>
    <row r="9842" customFormat="1" ht="13.5" x14ac:dyDescent="0.3"/>
    <row r="9843" customFormat="1" ht="13.5" x14ac:dyDescent="0.3"/>
    <row r="9844" customFormat="1" ht="13.5" x14ac:dyDescent="0.3"/>
    <row r="9845" customFormat="1" ht="13.5" x14ac:dyDescent="0.3"/>
    <row r="9846" customFormat="1" ht="13.5" x14ac:dyDescent="0.3"/>
    <row r="9847" customFormat="1" ht="13.5" x14ac:dyDescent="0.3"/>
    <row r="9848" customFormat="1" ht="13.5" x14ac:dyDescent="0.3"/>
    <row r="9849" customFormat="1" ht="13.5" x14ac:dyDescent="0.3"/>
    <row r="9850" customFormat="1" ht="13.5" x14ac:dyDescent="0.3"/>
    <row r="9851" customFormat="1" ht="13.5" x14ac:dyDescent="0.3"/>
    <row r="9852" customFormat="1" ht="13.5" x14ac:dyDescent="0.3"/>
    <row r="9853" customFormat="1" ht="13.5" x14ac:dyDescent="0.3"/>
    <row r="9854" customFormat="1" ht="13.5" x14ac:dyDescent="0.3"/>
    <row r="9855" customFormat="1" ht="13.5" x14ac:dyDescent="0.3"/>
    <row r="9856" customFormat="1" ht="13.5" x14ac:dyDescent="0.3"/>
    <row r="9857" customFormat="1" ht="13.5" x14ac:dyDescent="0.3"/>
    <row r="9858" customFormat="1" ht="13.5" x14ac:dyDescent="0.3"/>
    <row r="9859" customFormat="1" ht="13.5" x14ac:dyDescent="0.3"/>
    <row r="9860" customFormat="1" ht="13.5" x14ac:dyDescent="0.3"/>
    <row r="9861" customFormat="1" ht="13.5" x14ac:dyDescent="0.3"/>
    <row r="9862" customFormat="1" ht="13.5" x14ac:dyDescent="0.3"/>
    <row r="9863" customFormat="1" ht="13.5" x14ac:dyDescent="0.3"/>
    <row r="9864" customFormat="1" ht="13.5" x14ac:dyDescent="0.3"/>
    <row r="9865" customFormat="1" ht="13.5" x14ac:dyDescent="0.3"/>
    <row r="9866" customFormat="1" ht="13.5" x14ac:dyDescent="0.3"/>
    <row r="9867" customFormat="1" ht="13.5" x14ac:dyDescent="0.3"/>
    <row r="9868" customFormat="1" ht="13.5" x14ac:dyDescent="0.3"/>
    <row r="9869" customFormat="1" ht="13.5" x14ac:dyDescent="0.3"/>
    <row r="9870" customFormat="1" ht="13.5" x14ac:dyDescent="0.3"/>
    <row r="9871" customFormat="1" ht="13.5" x14ac:dyDescent="0.3"/>
    <row r="9872" customFormat="1" ht="13.5" x14ac:dyDescent="0.3"/>
    <row r="9873" customFormat="1" ht="13.5" x14ac:dyDescent="0.3"/>
    <row r="9874" customFormat="1" ht="13.5" x14ac:dyDescent="0.3"/>
    <row r="9875" customFormat="1" ht="13.5" x14ac:dyDescent="0.3"/>
    <row r="9876" customFormat="1" ht="13.5" x14ac:dyDescent="0.3"/>
    <row r="9877" customFormat="1" ht="13.5" x14ac:dyDescent="0.3"/>
    <row r="9878" customFormat="1" ht="13.5" x14ac:dyDescent="0.3"/>
    <row r="9879" customFormat="1" ht="13.5" x14ac:dyDescent="0.3"/>
    <row r="9880" customFormat="1" ht="13.5" x14ac:dyDescent="0.3"/>
    <row r="9881" customFormat="1" ht="13.5" x14ac:dyDescent="0.3"/>
    <row r="9882" customFormat="1" ht="13.5" x14ac:dyDescent="0.3"/>
    <row r="9883" customFormat="1" ht="13.5" x14ac:dyDescent="0.3"/>
    <row r="9884" customFormat="1" ht="13.5" x14ac:dyDescent="0.3"/>
    <row r="9885" customFormat="1" ht="13.5" x14ac:dyDescent="0.3"/>
    <row r="9886" customFormat="1" ht="13.5" x14ac:dyDescent="0.3"/>
    <row r="9887" customFormat="1" ht="13.5" x14ac:dyDescent="0.3"/>
    <row r="9888" customFormat="1" ht="13.5" x14ac:dyDescent="0.3"/>
    <row r="9889" customFormat="1" ht="13.5" x14ac:dyDescent="0.3"/>
    <row r="9890" customFormat="1" ht="13.5" x14ac:dyDescent="0.3"/>
    <row r="9891" customFormat="1" ht="13.5" x14ac:dyDescent="0.3"/>
    <row r="9892" customFormat="1" ht="13.5" x14ac:dyDescent="0.3"/>
    <row r="9893" customFormat="1" ht="13.5" x14ac:dyDescent="0.3"/>
    <row r="9894" customFormat="1" ht="13.5" x14ac:dyDescent="0.3"/>
    <row r="9895" customFormat="1" ht="13.5" x14ac:dyDescent="0.3"/>
    <row r="9896" customFormat="1" ht="13.5" x14ac:dyDescent="0.3"/>
    <row r="9897" customFormat="1" ht="13.5" x14ac:dyDescent="0.3"/>
    <row r="9898" customFormat="1" ht="13.5" x14ac:dyDescent="0.3"/>
    <row r="9899" customFormat="1" ht="13.5" x14ac:dyDescent="0.3"/>
    <row r="9900" customFormat="1" ht="13.5" x14ac:dyDescent="0.3"/>
    <row r="9901" customFormat="1" ht="13.5" x14ac:dyDescent="0.3"/>
    <row r="9902" customFormat="1" ht="13.5" x14ac:dyDescent="0.3"/>
    <row r="9903" customFormat="1" ht="13.5" x14ac:dyDescent="0.3"/>
    <row r="9904" customFormat="1" ht="13.5" x14ac:dyDescent="0.3"/>
    <row r="9905" customFormat="1" ht="13.5" x14ac:dyDescent="0.3"/>
    <row r="9906" customFormat="1" ht="13.5" x14ac:dyDescent="0.3"/>
    <row r="9907" customFormat="1" ht="13.5" x14ac:dyDescent="0.3"/>
    <row r="9908" customFormat="1" ht="13.5" x14ac:dyDescent="0.3"/>
    <row r="9909" customFormat="1" ht="13.5" x14ac:dyDescent="0.3"/>
    <row r="9910" customFormat="1" ht="13.5" x14ac:dyDescent="0.3"/>
    <row r="9911" customFormat="1" ht="13.5" x14ac:dyDescent="0.3"/>
    <row r="9912" customFormat="1" ht="13.5" x14ac:dyDescent="0.3"/>
    <row r="9913" customFormat="1" ht="13.5" x14ac:dyDescent="0.3"/>
    <row r="9914" customFormat="1" ht="13.5" x14ac:dyDescent="0.3"/>
    <row r="9915" customFormat="1" ht="13.5" x14ac:dyDescent="0.3"/>
    <row r="9916" customFormat="1" ht="13.5" x14ac:dyDescent="0.3"/>
    <row r="9917" customFormat="1" ht="13.5" x14ac:dyDescent="0.3"/>
    <row r="9918" customFormat="1" ht="13.5" x14ac:dyDescent="0.3"/>
    <row r="9919" customFormat="1" ht="13.5" x14ac:dyDescent="0.3"/>
    <row r="9920" customFormat="1" ht="13.5" x14ac:dyDescent="0.3"/>
    <row r="9921" customFormat="1" ht="13.5" x14ac:dyDescent="0.3"/>
    <row r="9922" customFormat="1" ht="13.5" x14ac:dyDescent="0.3"/>
    <row r="9923" customFormat="1" ht="13.5" x14ac:dyDescent="0.3"/>
    <row r="9924" customFormat="1" ht="13.5" x14ac:dyDescent="0.3"/>
    <row r="9925" customFormat="1" ht="13.5" x14ac:dyDescent="0.3"/>
    <row r="9926" customFormat="1" ht="13.5" x14ac:dyDescent="0.3"/>
    <row r="9927" customFormat="1" ht="13.5" x14ac:dyDescent="0.3"/>
    <row r="9928" customFormat="1" ht="13.5" x14ac:dyDescent="0.3"/>
    <row r="9929" customFormat="1" ht="13.5" x14ac:dyDescent="0.3"/>
    <row r="9930" customFormat="1" ht="13.5" x14ac:dyDescent="0.3"/>
    <row r="9931" customFormat="1" ht="13.5" x14ac:dyDescent="0.3"/>
    <row r="9932" customFormat="1" ht="13.5" x14ac:dyDescent="0.3"/>
    <row r="9933" customFormat="1" ht="13.5" x14ac:dyDescent="0.3"/>
    <row r="9934" customFormat="1" ht="13.5" x14ac:dyDescent="0.3"/>
    <row r="9935" customFormat="1" ht="13.5" x14ac:dyDescent="0.3"/>
    <row r="9936" customFormat="1" ht="13.5" x14ac:dyDescent="0.3"/>
    <row r="9937" customFormat="1" ht="13.5" x14ac:dyDescent="0.3"/>
    <row r="9938" customFormat="1" ht="13.5" x14ac:dyDescent="0.3"/>
    <row r="9939" customFormat="1" ht="13.5" x14ac:dyDescent="0.3"/>
    <row r="9940" customFormat="1" ht="13.5" x14ac:dyDescent="0.3"/>
    <row r="9941" customFormat="1" ht="13.5" x14ac:dyDescent="0.3"/>
    <row r="9942" customFormat="1" ht="13.5" x14ac:dyDescent="0.3"/>
    <row r="9943" customFormat="1" ht="13.5" x14ac:dyDescent="0.3"/>
    <row r="9944" customFormat="1" ht="13.5" x14ac:dyDescent="0.3"/>
    <row r="9945" customFormat="1" ht="13.5" x14ac:dyDescent="0.3"/>
    <row r="9946" customFormat="1" ht="13.5" x14ac:dyDescent="0.3"/>
    <row r="9947" customFormat="1" ht="13.5" x14ac:dyDescent="0.3"/>
    <row r="9948" customFormat="1" ht="13.5" x14ac:dyDescent="0.3"/>
    <row r="9949" customFormat="1" ht="13.5" x14ac:dyDescent="0.3"/>
    <row r="9950" customFormat="1" ht="13.5" x14ac:dyDescent="0.3"/>
    <row r="9951" customFormat="1" ht="13.5" x14ac:dyDescent="0.3"/>
    <row r="9952" customFormat="1" ht="13.5" x14ac:dyDescent="0.3"/>
    <row r="9953" customFormat="1" ht="13.5" x14ac:dyDescent="0.3"/>
    <row r="9954" customFormat="1" ht="13.5" x14ac:dyDescent="0.3"/>
    <row r="9955" customFormat="1" ht="13.5" x14ac:dyDescent="0.3"/>
    <row r="9956" customFormat="1" ht="13.5" x14ac:dyDescent="0.3"/>
    <row r="9957" customFormat="1" ht="13.5" x14ac:dyDescent="0.3"/>
    <row r="9958" customFormat="1" ht="13.5" x14ac:dyDescent="0.3"/>
    <row r="9959" customFormat="1" ht="13.5" x14ac:dyDescent="0.3"/>
    <row r="9960" customFormat="1" ht="13.5" x14ac:dyDescent="0.3"/>
    <row r="9961" customFormat="1" ht="13.5" x14ac:dyDescent="0.3"/>
    <row r="9962" customFormat="1" ht="13.5" x14ac:dyDescent="0.3"/>
    <row r="9963" customFormat="1" ht="13.5" x14ac:dyDescent="0.3"/>
    <row r="9964" customFormat="1" ht="13.5" x14ac:dyDescent="0.3"/>
    <row r="9965" customFormat="1" ht="13.5" x14ac:dyDescent="0.3"/>
    <row r="9966" customFormat="1" ht="13.5" x14ac:dyDescent="0.3"/>
    <row r="9967" customFormat="1" ht="13.5" x14ac:dyDescent="0.3"/>
    <row r="9968" customFormat="1" ht="13.5" x14ac:dyDescent="0.3"/>
    <row r="9969" customFormat="1" ht="13.5" x14ac:dyDescent="0.3"/>
    <row r="9970" customFormat="1" ht="13.5" x14ac:dyDescent="0.3"/>
    <row r="9971" customFormat="1" ht="13.5" x14ac:dyDescent="0.3"/>
    <row r="9972" customFormat="1" ht="13.5" x14ac:dyDescent="0.3"/>
    <row r="9973" customFormat="1" ht="13.5" x14ac:dyDescent="0.3"/>
    <row r="9974" customFormat="1" ht="13.5" x14ac:dyDescent="0.3"/>
    <row r="9975" customFormat="1" ht="13.5" x14ac:dyDescent="0.3"/>
    <row r="9976" customFormat="1" ht="13.5" x14ac:dyDescent="0.3"/>
    <row r="9977" customFormat="1" ht="13.5" x14ac:dyDescent="0.3"/>
    <row r="9978" customFormat="1" ht="13.5" x14ac:dyDescent="0.3"/>
    <row r="9979" customFormat="1" ht="13.5" x14ac:dyDescent="0.3"/>
    <row r="9980" customFormat="1" ht="13.5" x14ac:dyDescent="0.3"/>
    <row r="9981" customFormat="1" ht="13.5" x14ac:dyDescent="0.3"/>
    <row r="9982" customFormat="1" ht="13.5" x14ac:dyDescent="0.3"/>
    <row r="9983" customFormat="1" ht="13.5" x14ac:dyDescent="0.3"/>
    <row r="9984" customFormat="1" ht="13.5" x14ac:dyDescent="0.3"/>
    <row r="9985" customFormat="1" ht="13.5" x14ac:dyDescent="0.3"/>
    <row r="9986" customFormat="1" ht="13.5" x14ac:dyDescent="0.3"/>
    <row r="9987" customFormat="1" ht="13.5" x14ac:dyDescent="0.3"/>
    <row r="9988" customFormat="1" ht="13.5" x14ac:dyDescent="0.3"/>
    <row r="9989" customFormat="1" ht="13.5" x14ac:dyDescent="0.3"/>
    <row r="9990" customFormat="1" ht="13.5" x14ac:dyDescent="0.3"/>
    <row r="9991" customFormat="1" ht="13.5" x14ac:dyDescent="0.3"/>
    <row r="9992" customFormat="1" ht="13.5" x14ac:dyDescent="0.3"/>
    <row r="9993" customFormat="1" ht="13.5" x14ac:dyDescent="0.3"/>
    <row r="9994" customFormat="1" ht="13.5" x14ac:dyDescent="0.3"/>
    <row r="9995" customFormat="1" ht="13.5" x14ac:dyDescent="0.3"/>
    <row r="9996" customFormat="1" ht="13.5" x14ac:dyDescent="0.3"/>
    <row r="9997" customFormat="1" ht="13.5" x14ac:dyDescent="0.3"/>
    <row r="9998" customFormat="1" ht="13.5" x14ac:dyDescent="0.3"/>
    <row r="9999" customFormat="1" ht="13.5" x14ac:dyDescent="0.3"/>
    <row r="10000" customFormat="1" ht="13.5" x14ac:dyDescent="0.3"/>
    <row r="10001" customFormat="1" ht="13.5" x14ac:dyDescent="0.3"/>
    <row r="10002" customFormat="1" ht="13.5" x14ac:dyDescent="0.3"/>
    <row r="10003" customFormat="1" ht="13.5" x14ac:dyDescent="0.3"/>
    <row r="10004" customFormat="1" ht="13.5" x14ac:dyDescent="0.3"/>
    <row r="10005" customFormat="1" ht="13.5" x14ac:dyDescent="0.3"/>
    <row r="10006" customFormat="1" ht="13.5" x14ac:dyDescent="0.3"/>
    <row r="10007" customFormat="1" ht="13.5" x14ac:dyDescent="0.3"/>
    <row r="10008" customFormat="1" ht="13.5" x14ac:dyDescent="0.3"/>
    <row r="10009" customFormat="1" ht="13.5" x14ac:dyDescent="0.3"/>
    <row r="10010" customFormat="1" ht="13.5" x14ac:dyDescent="0.3"/>
    <row r="10011" customFormat="1" ht="13.5" x14ac:dyDescent="0.3"/>
    <row r="10012" customFormat="1" ht="13.5" x14ac:dyDescent="0.3"/>
    <row r="10013" customFormat="1" ht="13.5" x14ac:dyDescent="0.3"/>
    <row r="10014" customFormat="1" ht="13.5" x14ac:dyDescent="0.3"/>
    <row r="10015" customFormat="1" ht="13.5" x14ac:dyDescent="0.3"/>
    <row r="10016" customFormat="1" ht="13.5" x14ac:dyDescent="0.3"/>
    <row r="10017" customFormat="1" ht="13.5" x14ac:dyDescent="0.3"/>
    <row r="10018" customFormat="1" ht="13.5" x14ac:dyDescent="0.3"/>
    <row r="10019" customFormat="1" ht="13.5" x14ac:dyDescent="0.3"/>
    <row r="10020" customFormat="1" ht="13.5" x14ac:dyDescent="0.3"/>
    <row r="10021" customFormat="1" ht="13.5" x14ac:dyDescent="0.3"/>
    <row r="10022" customFormat="1" ht="13.5" x14ac:dyDescent="0.3"/>
    <row r="10023" customFormat="1" ht="13.5" x14ac:dyDescent="0.3"/>
    <row r="10024" customFormat="1" ht="13.5" x14ac:dyDescent="0.3"/>
    <row r="10025" customFormat="1" ht="13.5" x14ac:dyDescent="0.3"/>
    <row r="10026" customFormat="1" ht="13.5" x14ac:dyDescent="0.3"/>
    <row r="10027" customFormat="1" ht="13.5" x14ac:dyDescent="0.3"/>
    <row r="10028" customFormat="1" ht="13.5" x14ac:dyDescent="0.3"/>
    <row r="10029" customFormat="1" ht="13.5" x14ac:dyDescent="0.3"/>
    <row r="10030" customFormat="1" ht="13.5" x14ac:dyDescent="0.3"/>
    <row r="10031" customFormat="1" ht="13.5" x14ac:dyDescent="0.3"/>
    <row r="10032" customFormat="1" ht="13.5" x14ac:dyDescent="0.3"/>
    <row r="10033" customFormat="1" ht="13.5" x14ac:dyDescent="0.3"/>
    <row r="10034" customFormat="1" ht="13.5" x14ac:dyDescent="0.3"/>
    <row r="10035" customFormat="1" ht="13.5" x14ac:dyDescent="0.3"/>
    <row r="10036" customFormat="1" ht="13.5" x14ac:dyDescent="0.3"/>
    <row r="10037" customFormat="1" ht="13.5" x14ac:dyDescent="0.3"/>
    <row r="10038" customFormat="1" ht="13.5" x14ac:dyDescent="0.3"/>
    <row r="10039" customFormat="1" ht="13.5" x14ac:dyDescent="0.3"/>
    <row r="10040" customFormat="1" ht="13.5" x14ac:dyDescent="0.3"/>
    <row r="10041" customFormat="1" ht="13.5" x14ac:dyDescent="0.3"/>
    <row r="10042" customFormat="1" ht="13.5" x14ac:dyDescent="0.3"/>
    <row r="10043" customFormat="1" ht="13.5" x14ac:dyDescent="0.3"/>
    <row r="10044" customFormat="1" ht="13.5" x14ac:dyDescent="0.3"/>
    <row r="10045" customFormat="1" ht="13.5" x14ac:dyDescent="0.3"/>
    <row r="10046" customFormat="1" ht="13.5" x14ac:dyDescent="0.3"/>
    <row r="10047" customFormat="1" ht="13.5" x14ac:dyDescent="0.3"/>
    <row r="10048" customFormat="1" ht="13.5" x14ac:dyDescent="0.3"/>
    <row r="10049" customFormat="1" ht="13.5" x14ac:dyDescent="0.3"/>
    <row r="10050" customFormat="1" ht="13.5" x14ac:dyDescent="0.3"/>
    <row r="10051" customFormat="1" ht="13.5" x14ac:dyDescent="0.3"/>
    <row r="10052" customFormat="1" ht="13.5" x14ac:dyDescent="0.3"/>
    <row r="10053" customFormat="1" ht="13.5" x14ac:dyDescent="0.3"/>
    <row r="10054" customFormat="1" ht="13.5" x14ac:dyDescent="0.3"/>
    <row r="10055" customFormat="1" ht="13.5" x14ac:dyDescent="0.3"/>
    <row r="10056" customFormat="1" ht="13.5" x14ac:dyDescent="0.3"/>
    <row r="10057" customFormat="1" ht="13.5" x14ac:dyDescent="0.3"/>
    <row r="10058" customFormat="1" ht="13.5" x14ac:dyDescent="0.3"/>
    <row r="10059" customFormat="1" ht="13.5" x14ac:dyDescent="0.3"/>
    <row r="10060" customFormat="1" ht="13.5" x14ac:dyDescent="0.3"/>
    <row r="10061" customFormat="1" ht="13.5" x14ac:dyDescent="0.3"/>
    <row r="10062" customFormat="1" ht="13.5" x14ac:dyDescent="0.3"/>
    <row r="10063" customFormat="1" ht="13.5" x14ac:dyDescent="0.3"/>
    <row r="10064" customFormat="1" ht="13.5" x14ac:dyDescent="0.3"/>
    <row r="10065" customFormat="1" ht="13.5" x14ac:dyDescent="0.3"/>
    <row r="10066" customFormat="1" ht="13.5" x14ac:dyDescent="0.3"/>
    <row r="10067" customFormat="1" ht="13.5" x14ac:dyDescent="0.3"/>
    <row r="10068" customFormat="1" ht="13.5" x14ac:dyDescent="0.3"/>
    <row r="10069" customFormat="1" ht="13.5" x14ac:dyDescent="0.3"/>
    <row r="10070" customFormat="1" ht="13.5" x14ac:dyDescent="0.3"/>
    <row r="10071" customFormat="1" ht="13.5" x14ac:dyDescent="0.3"/>
    <row r="10072" customFormat="1" ht="13.5" x14ac:dyDescent="0.3"/>
    <row r="10073" customFormat="1" ht="13.5" x14ac:dyDescent="0.3"/>
    <row r="10074" customFormat="1" ht="13.5" x14ac:dyDescent="0.3"/>
    <row r="10075" customFormat="1" ht="13.5" x14ac:dyDescent="0.3"/>
    <row r="10076" customFormat="1" ht="13.5" x14ac:dyDescent="0.3"/>
    <row r="10077" customFormat="1" ht="13.5" x14ac:dyDescent="0.3"/>
    <row r="10078" customFormat="1" ht="13.5" x14ac:dyDescent="0.3"/>
    <row r="10079" customFormat="1" ht="13.5" x14ac:dyDescent="0.3"/>
    <row r="10080" customFormat="1" ht="13.5" x14ac:dyDescent="0.3"/>
    <row r="10081" customFormat="1" ht="13.5" x14ac:dyDescent="0.3"/>
    <row r="10082" customFormat="1" ht="13.5" x14ac:dyDescent="0.3"/>
    <row r="10083" customFormat="1" ht="13.5" x14ac:dyDescent="0.3"/>
    <row r="10084" customFormat="1" ht="13.5" x14ac:dyDescent="0.3"/>
    <row r="10085" customFormat="1" ht="13.5" x14ac:dyDescent="0.3"/>
    <row r="10086" customFormat="1" ht="13.5" x14ac:dyDescent="0.3"/>
    <row r="10087" customFormat="1" ht="13.5" x14ac:dyDescent="0.3"/>
    <row r="10088" customFormat="1" ht="13.5" x14ac:dyDescent="0.3"/>
    <row r="10089" customFormat="1" ht="13.5" x14ac:dyDescent="0.3"/>
    <row r="10090" customFormat="1" ht="13.5" x14ac:dyDescent="0.3"/>
    <row r="10091" customFormat="1" ht="13.5" x14ac:dyDescent="0.3"/>
    <row r="10092" customFormat="1" ht="13.5" x14ac:dyDescent="0.3"/>
    <row r="10093" customFormat="1" ht="13.5" x14ac:dyDescent="0.3"/>
    <row r="10094" customFormat="1" ht="13.5" x14ac:dyDescent="0.3"/>
    <row r="10095" customFormat="1" ht="13.5" x14ac:dyDescent="0.3"/>
    <row r="10096" customFormat="1" ht="13.5" x14ac:dyDescent="0.3"/>
    <row r="10097" customFormat="1" ht="13.5" x14ac:dyDescent="0.3"/>
    <row r="10098" customFormat="1" ht="13.5" x14ac:dyDescent="0.3"/>
    <row r="10099" customFormat="1" ht="13.5" x14ac:dyDescent="0.3"/>
    <row r="10100" customFormat="1" ht="13.5" x14ac:dyDescent="0.3"/>
    <row r="10101" customFormat="1" ht="13.5" x14ac:dyDescent="0.3"/>
    <row r="10102" customFormat="1" ht="13.5" x14ac:dyDescent="0.3"/>
    <row r="10103" customFormat="1" ht="13.5" x14ac:dyDescent="0.3"/>
    <row r="10104" customFormat="1" ht="13.5" x14ac:dyDescent="0.3"/>
    <row r="10105" customFormat="1" ht="13.5" x14ac:dyDescent="0.3"/>
    <row r="10106" customFormat="1" ht="13.5" x14ac:dyDescent="0.3"/>
    <row r="10107" customFormat="1" ht="13.5" x14ac:dyDescent="0.3"/>
    <row r="10108" customFormat="1" ht="13.5" x14ac:dyDescent="0.3"/>
    <row r="10109" customFormat="1" ht="13.5" x14ac:dyDescent="0.3"/>
    <row r="10110" customFormat="1" ht="13.5" x14ac:dyDescent="0.3"/>
    <row r="10111" customFormat="1" ht="13.5" x14ac:dyDescent="0.3"/>
    <row r="10112" customFormat="1" ht="13.5" x14ac:dyDescent="0.3"/>
    <row r="10113" customFormat="1" ht="13.5" x14ac:dyDescent="0.3"/>
    <row r="10114" customFormat="1" ht="13.5" x14ac:dyDescent="0.3"/>
    <row r="10115" customFormat="1" ht="13.5" x14ac:dyDescent="0.3"/>
    <row r="10116" customFormat="1" ht="13.5" x14ac:dyDescent="0.3"/>
    <row r="10117" customFormat="1" ht="13.5" x14ac:dyDescent="0.3"/>
    <row r="10118" customFormat="1" ht="13.5" x14ac:dyDescent="0.3"/>
    <row r="10119" customFormat="1" ht="13.5" x14ac:dyDescent="0.3"/>
    <row r="10120" customFormat="1" ht="13.5" x14ac:dyDescent="0.3"/>
    <row r="10121" customFormat="1" ht="13.5" x14ac:dyDescent="0.3"/>
    <row r="10122" customFormat="1" ht="13.5" x14ac:dyDescent="0.3"/>
    <row r="10123" customFormat="1" ht="13.5" x14ac:dyDescent="0.3"/>
    <row r="10124" customFormat="1" ht="13.5" x14ac:dyDescent="0.3"/>
    <row r="10125" customFormat="1" ht="13.5" x14ac:dyDescent="0.3"/>
    <row r="10126" customFormat="1" ht="13.5" x14ac:dyDescent="0.3"/>
    <row r="10127" customFormat="1" ht="13.5" x14ac:dyDescent="0.3"/>
    <row r="10128" customFormat="1" ht="13.5" x14ac:dyDescent="0.3"/>
    <row r="10129" customFormat="1" ht="13.5" x14ac:dyDescent="0.3"/>
    <row r="10130" customFormat="1" ht="13.5" x14ac:dyDescent="0.3"/>
    <row r="10131" customFormat="1" ht="13.5" x14ac:dyDescent="0.3"/>
    <row r="10132" customFormat="1" ht="13.5" x14ac:dyDescent="0.3"/>
    <row r="10133" customFormat="1" ht="13.5" x14ac:dyDescent="0.3"/>
    <row r="10134" customFormat="1" ht="13.5" x14ac:dyDescent="0.3"/>
    <row r="10135" customFormat="1" ht="13.5" x14ac:dyDescent="0.3"/>
    <row r="10136" customFormat="1" ht="13.5" x14ac:dyDescent="0.3"/>
    <row r="10137" customFormat="1" ht="13.5" x14ac:dyDescent="0.3"/>
    <row r="10138" customFormat="1" ht="13.5" x14ac:dyDescent="0.3"/>
    <row r="10139" customFormat="1" ht="13.5" x14ac:dyDescent="0.3"/>
    <row r="10140" customFormat="1" ht="13.5" x14ac:dyDescent="0.3"/>
    <row r="10141" customFormat="1" ht="13.5" x14ac:dyDescent="0.3"/>
    <row r="10142" customFormat="1" ht="13.5" x14ac:dyDescent="0.3"/>
    <row r="10143" customFormat="1" ht="13.5" x14ac:dyDescent="0.3"/>
    <row r="10144" customFormat="1" ht="13.5" x14ac:dyDescent="0.3"/>
    <row r="10145" customFormat="1" ht="13.5" x14ac:dyDescent="0.3"/>
    <row r="10146" customFormat="1" ht="13.5" x14ac:dyDescent="0.3"/>
    <row r="10147" customFormat="1" ht="13.5" x14ac:dyDescent="0.3"/>
    <row r="10148" customFormat="1" ht="13.5" x14ac:dyDescent="0.3"/>
    <row r="10149" customFormat="1" ht="13.5" x14ac:dyDescent="0.3"/>
    <row r="10150" customFormat="1" ht="13.5" x14ac:dyDescent="0.3"/>
    <row r="10151" customFormat="1" ht="13.5" x14ac:dyDescent="0.3"/>
    <row r="10152" customFormat="1" ht="13.5" x14ac:dyDescent="0.3"/>
    <row r="10153" customFormat="1" ht="13.5" x14ac:dyDescent="0.3"/>
    <row r="10154" customFormat="1" ht="13.5" x14ac:dyDescent="0.3"/>
    <row r="10155" customFormat="1" ht="13.5" x14ac:dyDescent="0.3"/>
    <row r="10156" customFormat="1" ht="13.5" x14ac:dyDescent="0.3"/>
    <row r="10157" customFormat="1" ht="13.5" x14ac:dyDescent="0.3"/>
    <row r="10158" customFormat="1" ht="13.5" x14ac:dyDescent="0.3"/>
    <row r="10159" customFormat="1" ht="13.5" x14ac:dyDescent="0.3"/>
    <row r="10160" customFormat="1" ht="13.5" x14ac:dyDescent="0.3"/>
    <row r="10161" customFormat="1" ht="13.5" x14ac:dyDescent="0.3"/>
    <row r="10162" customFormat="1" ht="13.5" x14ac:dyDescent="0.3"/>
    <row r="10163" customFormat="1" ht="13.5" x14ac:dyDescent="0.3"/>
    <row r="10164" customFormat="1" ht="13.5" x14ac:dyDescent="0.3"/>
    <row r="10165" customFormat="1" ht="13.5" x14ac:dyDescent="0.3"/>
    <row r="10166" customFormat="1" ht="13.5" x14ac:dyDescent="0.3"/>
    <row r="10167" customFormat="1" ht="13.5" x14ac:dyDescent="0.3"/>
    <row r="10168" customFormat="1" ht="13.5" x14ac:dyDescent="0.3"/>
    <row r="10169" customFormat="1" ht="13.5" x14ac:dyDescent="0.3"/>
    <row r="10170" customFormat="1" ht="13.5" x14ac:dyDescent="0.3"/>
    <row r="10171" customFormat="1" ht="13.5" x14ac:dyDescent="0.3"/>
    <row r="10172" customFormat="1" ht="13.5" x14ac:dyDescent="0.3"/>
    <row r="10173" customFormat="1" ht="13.5" x14ac:dyDescent="0.3"/>
    <row r="10174" customFormat="1" ht="13.5" x14ac:dyDescent="0.3"/>
    <row r="10175" customFormat="1" ht="13.5" x14ac:dyDescent="0.3"/>
    <row r="10176" customFormat="1" ht="13.5" x14ac:dyDescent="0.3"/>
    <row r="10177" customFormat="1" ht="13.5" x14ac:dyDescent="0.3"/>
    <row r="10178" customFormat="1" ht="13.5" x14ac:dyDescent="0.3"/>
    <row r="10179" customFormat="1" ht="13.5" x14ac:dyDescent="0.3"/>
    <row r="10180" customFormat="1" ht="13.5" x14ac:dyDescent="0.3"/>
    <row r="10181" customFormat="1" ht="13.5" x14ac:dyDescent="0.3"/>
    <row r="10182" customFormat="1" ht="13.5" x14ac:dyDescent="0.3"/>
    <row r="10183" customFormat="1" ht="13.5" x14ac:dyDescent="0.3"/>
    <row r="10184" customFormat="1" ht="13.5" x14ac:dyDescent="0.3"/>
    <row r="10185" customFormat="1" ht="13.5" x14ac:dyDescent="0.3"/>
    <row r="10186" customFormat="1" ht="13.5" x14ac:dyDescent="0.3"/>
    <row r="10187" customFormat="1" ht="13.5" x14ac:dyDescent="0.3"/>
    <row r="10188" customFormat="1" ht="13.5" x14ac:dyDescent="0.3"/>
    <row r="10189" customFormat="1" ht="13.5" x14ac:dyDescent="0.3"/>
    <row r="10190" customFormat="1" ht="13.5" x14ac:dyDescent="0.3"/>
    <row r="10191" customFormat="1" ht="13.5" x14ac:dyDescent="0.3"/>
    <row r="10192" customFormat="1" ht="13.5" x14ac:dyDescent="0.3"/>
    <row r="10193" customFormat="1" ht="13.5" x14ac:dyDescent="0.3"/>
    <row r="10194" customFormat="1" ht="13.5" x14ac:dyDescent="0.3"/>
    <row r="10195" customFormat="1" ht="13.5" x14ac:dyDescent="0.3"/>
    <row r="10196" customFormat="1" ht="13.5" x14ac:dyDescent="0.3"/>
    <row r="10197" customFormat="1" ht="13.5" x14ac:dyDescent="0.3"/>
    <row r="10198" customFormat="1" ht="13.5" x14ac:dyDescent="0.3"/>
    <row r="10199" customFormat="1" ht="13.5" x14ac:dyDescent="0.3"/>
    <row r="10200" customFormat="1" ht="13.5" x14ac:dyDescent="0.3"/>
    <row r="10201" customFormat="1" ht="13.5" x14ac:dyDescent="0.3"/>
    <row r="10202" customFormat="1" ht="13.5" x14ac:dyDescent="0.3"/>
    <row r="10203" customFormat="1" ht="13.5" x14ac:dyDescent="0.3"/>
    <row r="10204" customFormat="1" ht="13.5" x14ac:dyDescent="0.3"/>
    <row r="10205" customFormat="1" ht="13.5" x14ac:dyDescent="0.3"/>
    <row r="10206" customFormat="1" ht="13.5" x14ac:dyDescent="0.3"/>
    <row r="10207" customFormat="1" ht="13.5" x14ac:dyDescent="0.3"/>
    <row r="10208" customFormat="1" ht="13.5" x14ac:dyDescent="0.3"/>
    <row r="10209" customFormat="1" ht="13.5" x14ac:dyDescent="0.3"/>
    <row r="10210" customFormat="1" ht="13.5" x14ac:dyDescent="0.3"/>
    <row r="10211" customFormat="1" ht="13.5" x14ac:dyDescent="0.3"/>
    <row r="10212" customFormat="1" ht="13.5" x14ac:dyDescent="0.3"/>
    <row r="10213" customFormat="1" ht="13.5" x14ac:dyDescent="0.3"/>
    <row r="10214" customFormat="1" ht="13.5" x14ac:dyDescent="0.3"/>
    <row r="10215" customFormat="1" ht="13.5" x14ac:dyDescent="0.3"/>
    <row r="10216" customFormat="1" ht="13.5" x14ac:dyDescent="0.3"/>
    <row r="10217" customFormat="1" ht="13.5" x14ac:dyDescent="0.3"/>
    <row r="10218" customFormat="1" ht="13.5" x14ac:dyDescent="0.3"/>
    <row r="10219" customFormat="1" ht="13.5" x14ac:dyDescent="0.3"/>
    <row r="10220" customFormat="1" ht="13.5" x14ac:dyDescent="0.3"/>
    <row r="10221" customFormat="1" ht="13.5" x14ac:dyDescent="0.3"/>
    <row r="10222" customFormat="1" ht="13.5" x14ac:dyDescent="0.3"/>
    <row r="10223" customFormat="1" ht="13.5" x14ac:dyDescent="0.3"/>
    <row r="10224" customFormat="1" ht="13.5" x14ac:dyDescent="0.3"/>
    <row r="10225" customFormat="1" ht="13.5" x14ac:dyDescent="0.3"/>
    <row r="10226" customFormat="1" ht="13.5" x14ac:dyDescent="0.3"/>
    <row r="10227" customFormat="1" ht="13.5" x14ac:dyDescent="0.3"/>
    <row r="10228" customFormat="1" ht="13.5" x14ac:dyDescent="0.3"/>
    <row r="10229" customFormat="1" ht="13.5" x14ac:dyDescent="0.3"/>
    <row r="10230" customFormat="1" ht="13.5" x14ac:dyDescent="0.3"/>
    <row r="10231" customFormat="1" ht="13.5" x14ac:dyDescent="0.3"/>
    <row r="10232" customFormat="1" ht="13.5" x14ac:dyDescent="0.3"/>
    <row r="10233" customFormat="1" ht="13.5" x14ac:dyDescent="0.3"/>
    <row r="10234" customFormat="1" ht="13.5" x14ac:dyDescent="0.3"/>
    <row r="10235" customFormat="1" ht="13.5" x14ac:dyDescent="0.3"/>
    <row r="10236" customFormat="1" ht="13.5" x14ac:dyDescent="0.3"/>
    <row r="10237" customFormat="1" ht="13.5" x14ac:dyDescent="0.3"/>
    <row r="10238" customFormat="1" ht="13.5" x14ac:dyDescent="0.3"/>
    <row r="10239" customFormat="1" ht="13.5" x14ac:dyDescent="0.3"/>
    <row r="10240" customFormat="1" ht="13.5" x14ac:dyDescent="0.3"/>
    <row r="10241" customFormat="1" ht="13.5" x14ac:dyDescent="0.3"/>
    <row r="10242" customFormat="1" ht="13.5" x14ac:dyDescent="0.3"/>
    <row r="10243" customFormat="1" ht="13.5" x14ac:dyDescent="0.3"/>
    <row r="10244" customFormat="1" ht="13.5" x14ac:dyDescent="0.3"/>
    <row r="10245" customFormat="1" ht="13.5" x14ac:dyDescent="0.3"/>
    <row r="10246" customFormat="1" ht="13.5" x14ac:dyDescent="0.3"/>
    <row r="10247" customFormat="1" ht="13.5" x14ac:dyDescent="0.3"/>
    <row r="10248" customFormat="1" ht="13.5" x14ac:dyDescent="0.3"/>
    <row r="10249" customFormat="1" ht="13.5" x14ac:dyDescent="0.3"/>
    <row r="10250" customFormat="1" ht="13.5" x14ac:dyDescent="0.3"/>
    <row r="10251" customFormat="1" ht="13.5" x14ac:dyDescent="0.3"/>
    <row r="10252" customFormat="1" ht="13.5" x14ac:dyDescent="0.3"/>
    <row r="10253" customFormat="1" ht="13.5" x14ac:dyDescent="0.3"/>
    <row r="10254" customFormat="1" ht="13.5" x14ac:dyDescent="0.3"/>
    <row r="10255" customFormat="1" ht="13.5" x14ac:dyDescent="0.3"/>
    <row r="10256" customFormat="1" ht="13.5" x14ac:dyDescent="0.3"/>
    <row r="10257" customFormat="1" ht="13.5" x14ac:dyDescent="0.3"/>
    <row r="10258" customFormat="1" ht="13.5" x14ac:dyDescent="0.3"/>
    <row r="10259" customFormat="1" ht="13.5" x14ac:dyDescent="0.3"/>
    <row r="10260" customFormat="1" ht="13.5" x14ac:dyDescent="0.3"/>
    <row r="10261" customFormat="1" ht="13.5" x14ac:dyDescent="0.3"/>
    <row r="10262" customFormat="1" ht="13.5" x14ac:dyDescent="0.3"/>
    <row r="10263" customFormat="1" ht="13.5" x14ac:dyDescent="0.3"/>
    <row r="10264" customFormat="1" ht="13.5" x14ac:dyDescent="0.3"/>
    <row r="10265" customFormat="1" ht="13.5" x14ac:dyDescent="0.3"/>
    <row r="10266" customFormat="1" ht="13.5" x14ac:dyDescent="0.3"/>
    <row r="10267" customFormat="1" ht="13.5" x14ac:dyDescent="0.3"/>
    <row r="10268" customFormat="1" ht="13.5" x14ac:dyDescent="0.3"/>
    <row r="10269" customFormat="1" ht="13.5" x14ac:dyDescent="0.3"/>
    <row r="10270" customFormat="1" ht="13.5" x14ac:dyDescent="0.3"/>
    <row r="10271" customFormat="1" ht="13.5" x14ac:dyDescent="0.3"/>
    <row r="10272" customFormat="1" ht="13.5" x14ac:dyDescent="0.3"/>
    <row r="10273" customFormat="1" ht="13.5" x14ac:dyDescent="0.3"/>
    <row r="10274" customFormat="1" ht="13.5" x14ac:dyDescent="0.3"/>
    <row r="10275" customFormat="1" ht="13.5" x14ac:dyDescent="0.3"/>
    <row r="10276" customFormat="1" ht="13.5" x14ac:dyDescent="0.3"/>
    <row r="10277" customFormat="1" ht="13.5" x14ac:dyDescent="0.3"/>
    <row r="10278" customFormat="1" ht="13.5" x14ac:dyDescent="0.3"/>
    <row r="10279" customFormat="1" ht="13.5" x14ac:dyDescent="0.3"/>
    <row r="10280" customFormat="1" ht="13.5" x14ac:dyDescent="0.3"/>
    <row r="10281" customFormat="1" ht="13.5" x14ac:dyDescent="0.3"/>
    <row r="10282" customFormat="1" ht="13.5" x14ac:dyDescent="0.3"/>
    <row r="10283" customFormat="1" ht="13.5" x14ac:dyDescent="0.3"/>
    <row r="10284" customFormat="1" ht="13.5" x14ac:dyDescent="0.3"/>
    <row r="10285" customFormat="1" ht="13.5" x14ac:dyDescent="0.3"/>
    <row r="10286" customFormat="1" ht="13.5" x14ac:dyDescent="0.3"/>
    <row r="10287" customFormat="1" ht="13.5" x14ac:dyDescent="0.3"/>
    <row r="10288" customFormat="1" ht="13.5" x14ac:dyDescent="0.3"/>
    <row r="10289" customFormat="1" ht="13.5" x14ac:dyDescent="0.3"/>
    <row r="10290" customFormat="1" ht="13.5" x14ac:dyDescent="0.3"/>
    <row r="10291" customFormat="1" ht="13.5" x14ac:dyDescent="0.3"/>
    <row r="10292" customFormat="1" ht="13.5" x14ac:dyDescent="0.3"/>
    <row r="10293" customFormat="1" ht="13.5" x14ac:dyDescent="0.3"/>
    <row r="10294" customFormat="1" ht="13.5" x14ac:dyDescent="0.3"/>
    <row r="10295" customFormat="1" ht="13.5" x14ac:dyDescent="0.3"/>
    <row r="10296" customFormat="1" ht="13.5" x14ac:dyDescent="0.3"/>
    <row r="10297" customFormat="1" ht="13.5" x14ac:dyDescent="0.3"/>
    <row r="10298" customFormat="1" ht="13.5" x14ac:dyDescent="0.3"/>
    <row r="10299" customFormat="1" ht="13.5" x14ac:dyDescent="0.3"/>
    <row r="10300" customFormat="1" ht="13.5" x14ac:dyDescent="0.3"/>
    <row r="10301" customFormat="1" ht="13.5" x14ac:dyDescent="0.3"/>
    <row r="10302" customFormat="1" ht="13.5" x14ac:dyDescent="0.3"/>
    <row r="10303" customFormat="1" ht="13.5" x14ac:dyDescent="0.3"/>
    <row r="10304" customFormat="1" ht="13.5" x14ac:dyDescent="0.3"/>
    <row r="10305" customFormat="1" ht="13.5" x14ac:dyDescent="0.3"/>
    <row r="10306" customFormat="1" ht="13.5" x14ac:dyDescent="0.3"/>
    <row r="10307" customFormat="1" ht="13.5" x14ac:dyDescent="0.3"/>
    <row r="10308" customFormat="1" ht="13.5" x14ac:dyDescent="0.3"/>
    <row r="10309" customFormat="1" ht="13.5" x14ac:dyDescent="0.3"/>
    <row r="10310" customFormat="1" ht="13.5" x14ac:dyDescent="0.3"/>
    <row r="10311" customFormat="1" ht="13.5" x14ac:dyDescent="0.3"/>
    <row r="10312" customFormat="1" ht="13.5" x14ac:dyDescent="0.3"/>
    <row r="10313" customFormat="1" ht="13.5" x14ac:dyDescent="0.3"/>
    <row r="10314" customFormat="1" ht="13.5" x14ac:dyDescent="0.3"/>
    <row r="10315" customFormat="1" ht="13.5" x14ac:dyDescent="0.3"/>
    <row r="10316" customFormat="1" ht="13.5" x14ac:dyDescent="0.3"/>
    <row r="10317" customFormat="1" ht="13.5" x14ac:dyDescent="0.3"/>
    <row r="10318" customFormat="1" ht="13.5" x14ac:dyDescent="0.3"/>
    <row r="10319" customFormat="1" ht="13.5" x14ac:dyDescent="0.3"/>
    <row r="10320" customFormat="1" ht="13.5" x14ac:dyDescent="0.3"/>
    <row r="10321" customFormat="1" ht="13.5" x14ac:dyDescent="0.3"/>
    <row r="10322" customFormat="1" ht="13.5" x14ac:dyDescent="0.3"/>
    <row r="10323" customFormat="1" ht="13.5" x14ac:dyDescent="0.3"/>
    <row r="10324" customFormat="1" ht="13.5" x14ac:dyDescent="0.3"/>
    <row r="10325" customFormat="1" ht="13.5" x14ac:dyDescent="0.3"/>
    <row r="10326" customFormat="1" ht="13.5" x14ac:dyDescent="0.3"/>
    <row r="10327" customFormat="1" ht="13.5" x14ac:dyDescent="0.3"/>
    <row r="10328" customFormat="1" ht="13.5" x14ac:dyDescent="0.3"/>
    <row r="10329" customFormat="1" ht="13.5" x14ac:dyDescent="0.3"/>
    <row r="10330" customFormat="1" ht="13.5" x14ac:dyDescent="0.3"/>
    <row r="10331" customFormat="1" ht="13.5" x14ac:dyDescent="0.3"/>
    <row r="10332" customFormat="1" ht="13.5" x14ac:dyDescent="0.3"/>
    <row r="10333" customFormat="1" ht="13.5" x14ac:dyDescent="0.3"/>
    <row r="10334" customFormat="1" ht="13.5" x14ac:dyDescent="0.3"/>
    <row r="10335" customFormat="1" ht="13.5" x14ac:dyDescent="0.3"/>
    <row r="10336" customFormat="1" ht="13.5" x14ac:dyDescent="0.3"/>
    <row r="10337" customFormat="1" ht="13.5" x14ac:dyDescent="0.3"/>
    <row r="10338" customFormat="1" ht="13.5" x14ac:dyDescent="0.3"/>
    <row r="10339" customFormat="1" ht="13.5" x14ac:dyDescent="0.3"/>
    <row r="10340" customFormat="1" ht="13.5" x14ac:dyDescent="0.3"/>
    <row r="10341" customFormat="1" ht="13.5" x14ac:dyDescent="0.3"/>
    <row r="10342" customFormat="1" ht="13.5" x14ac:dyDescent="0.3"/>
    <row r="10343" customFormat="1" ht="13.5" x14ac:dyDescent="0.3"/>
    <row r="10344" customFormat="1" ht="13.5" x14ac:dyDescent="0.3"/>
    <row r="10345" customFormat="1" ht="13.5" x14ac:dyDescent="0.3"/>
    <row r="10346" customFormat="1" ht="13.5" x14ac:dyDescent="0.3"/>
    <row r="10347" customFormat="1" ht="13.5" x14ac:dyDescent="0.3"/>
    <row r="10348" customFormat="1" ht="13.5" x14ac:dyDescent="0.3"/>
    <row r="10349" customFormat="1" ht="13.5" x14ac:dyDescent="0.3"/>
    <row r="10350" customFormat="1" ht="13.5" x14ac:dyDescent="0.3"/>
    <row r="10351" customFormat="1" ht="13.5" x14ac:dyDescent="0.3"/>
    <row r="10352" customFormat="1" ht="13.5" x14ac:dyDescent="0.3"/>
    <row r="10353" customFormat="1" ht="13.5" x14ac:dyDescent="0.3"/>
    <row r="10354" customFormat="1" ht="13.5" x14ac:dyDescent="0.3"/>
    <row r="10355" customFormat="1" ht="13.5" x14ac:dyDescent="0.3"/>
    <row r="10356" customFormat="1" ht="13.5" x14ac:dyDescent="0.3"/>
    <row r="10357" customFormat="1" ht="13.5" x14ac:dyDescent="0.3"/>
    <row r="10358" customFormat="1" ht="13.5" x14ac:dyDescent="0.3"/>
    <row r="10359" customFormat="1" ht="13.5" x14ac:dyDescent="0.3"/>
    <row r="10360" customFormat="1" ht="13.5" x14ac:dyDescent="0.3"/>
    <row r="10361" customFormat="1" ht="13.5" x14ac:dyDescent="0.3"/>
    <row r="10362" customFormat="1" ht="13.5" x14ac:dyDescent="0.3"/>
    <row r="10363" customFormat="1" ht="13.5" x14ac:dyDescent="0.3"/>
    <row r="10364" customFormat="1" ht="13.5" x14ac:dyDescent="0.3"/>
    <row r="10365" customFormat="1" ht="13.5" x14ac:dyDescent="0.3"/>
    <row r="10366" customFormat="1" ht="13.5" x14ac:dyDescent="0.3"/>
    <row r="10367" customFormat="1" ht="13.5" x14ac:dyDescent="0.3"/>
    <row r="10368" customFormat="1" ht="13.5" x14ac:dyDescent="0.3"/>
    <row r="10369" customFormat="1" ht="13.5" x14ac:dyDescent="0.3"/>
    <row r="10370" customFormat="1" ht="13.5" x14ac:dyDescent="0.3"/>
    <row r="10371" customFormat="1" ht="13.5" x14ac:dyDescent="0.3"/>
    <row r="10372" customFormat="1" ht="13.5" x14ac:dyDescent="0.3"/>
    <row r="10373" customFormat="1" ht="13.5" x14ac:dyDescent="0.3"/>
    <row r="10374" customFormat="1" ht="13.5" x14ac:dyDescent="0.3"/>
    <row r="10375" customFormat="1" ht="13.5" x14ac:dyDescent="0.3"/>
    <row r="10376" customFormat="1" ht="13.5" x14ac:dyDescent="0.3"/>
    <row r="10377" customFormat="1" ht="13.5" x14ac:dyDescent="0.3"/>
    <row r="10378" customFormat="1" ht="13.5" x14ac:dyDescent="0.3"/>
    <row r="10379" customFormat="1" ht="13.5" x14ac:dyDescent="0.3"/>
    <row r="10380" customFormat="1" ht="13.5" x14ac:dyDescent="0.3"/>
    <row r="10381" customFormat="1" ht="13.5" x14ac:dyDescent="0.3"/>
    <row r="10382" customFormat="1" ht="13.5" x14ac:dyDescent="0.3"/>
    <row r="10383" customFormat="1" ht="13.5" x14ac:dyDescent="0.3"/>
    <row r="10384" customFormat="1" ht="13.5" x14ac:dyDescent="0.3"/>
    <row r="10385" customFormat="1" ht="13.5" x14ac:dyDescent="0.3"/>
    <row r="10386" customFormat="1" ht="13.5" x14ac:dyDescent="0.3"/>
    <row r="10387" customFormat="1" ht="13.5" x14ac:dyDescent="0.3"/>
    <row r="10388" customFormat="1" ht="13.5" x14ac:dyDescent="0.3"/>
    <row r="10389" customFormat="1" ht="13.5" x14ac:dyDescent="0.3"/>
    <row r="10390" customFormat="1" ht="13.5" x14ac:dyDescent="0.3"/>
    <row r="10391" customFormat="1" ht="13.5" x14ac:dyDescent="0.3"/>
    <row r="10392" customFormat="1" ht="13.5" x14ac:dyDescent="0.3"/>
    <row r="10393" customFormat="1" ht="13.5" x14ac:dyDescent="0.3"/>
    <row r="10394" customFormat="1" ht="13.5" x14ac:dyDescent="0.3"/>
    <row r="10395" customFormat="1" ht="13.5" x14ac:dyDescent="0.3"/>
    <row r="10396" customFormat="1" ht="13.5" x14ac:dyDescent="0.3"/>
    <row r="10397" customFormat="1" ht="13.5" x14ac:dyDescent="0.3"/>
    <row r="10398" customFormat="1" ht="13.5" x14ac:dyDescent="0.3"/>
    <row r="10399" customFormat="1" ht="13.5" x14ac:dyDescent="0.3"/>
    <row r="10400" customFormat="1" ht="13.5" x14ac:dyDescent="0.3"/>
    <row r="10401" customFormat="1" ht="13.5" x14ac:dyDescent="0.3"/>
    <row r="10402" customFormat="1" ht="13.5" x14ac:dyDescent="0.3"/>
    <row r="10403" customFormat="1" ht="13.5" x14ac:dyDescent="0.3"/>
    <row r="10404" customFormat="1" ht="13.5" x14ac:dyDescent="0.3"/>
    <row r="10405" customFormat="1" ht="13.5" x14ac:dyDescent="0.3"/>
    <row r="10406" customFormat="1" ht="13.5" x14ac:dyDescent="0.3"/>
    <row r="10407" customFormat="1" ht="13.5" x14ac:dyDescent="0.3"/>
    <row r="10408" customFormat="1" ht="13.5" x14ac:dyDescent="0.3"/>
    <row r="10409" customFormat="1" ht="13.5" x14ac:dyDescent="0.3"/>
    <row r="10410" customFormat="1" ht="13.5" x14ac:dyDescent="0.3"/>
    <row r="10411" customFormat="1" ht="13.5" x14ac:dyDescent="0.3"/>
    <row r="10412" customFormat="1" ht="13.5" x14ac:dyDescent="0.3"/>
    <row r="10413" customFormat="1" ht="13.5" x14ac:dyDescent="0.3"/>
    <row r="10414" customFormat="1" ht="13.5" x14ac:dyDescent="0.3"/>
    <row r="10415" customFormat="1" ht="13.5" x14ac:dyDescent="0.3"/>
    <row r="10416" customFormat="1" ht="13.5" x14ac:dyDescent="0.3"/>
    <row r="10417" customFormat="1" ht="13.5" x14ac:dyDescent="0.3"/>
    <row r="10418" customFormat="1" ht="13.5" x14ac:dyDescent="0.3"/>
    <row r="10419" customFormat="1" ht="13.5" x14ac:dyDescent="0.3"/>
    <row r="10420" customFormat="1" ht="13.5" x14ac:dyDescent="0.3"/>
    <row r="10421" customFormat="1" ht="13.5" x14ac:dyDescent="0.3"/>
    <row r="10422" customFormat="1" ht="13.5" x14ac:dyDescent="0.3"/>
    <row r="10423" customFormat="1" ht="13.5" x14ac:dyDescent="0.3"/>
    <row r="10424" customFormat="1" ht="13.5" x14ac:dyDescent="0.3"/>
    <row r="10425" customFormat="1" ht="13.5" x14ac:dyDescent="0.3"/>
    <row r="10426" customFormat="1" ht="13.5" x14ac:dyDescent="0.3"/>
    <row r="10427" customFormat="1" ht="13.5" x14ac:dyDescent="0.3"/>
    <row r="10428" customFormat="1" ht="13.5" x14ac:dyDescent="0.3"/>
    <row r="10429" customFormat="1" ht="13.5" x14ac:dyDescent="0.3"/>
    <row r="10430" customFormat="1" ht="13.5" x14ac:dyDescent="0.3"/>
    <row r="10431" customFormat="1" ht="13.5" x14ac:dyDescent="0.3"/>
    <row r="10432" customFormat="1" ht="13.5" x14ac:dyDescent="0.3"/>
    <row r="10433" customFormat="1" ht="13.5" x14ac:dyDescent="0.3"/>
    <row r="10434" customFormat="1" ht="13.5" x14ac:dyDescent="0.3"/>
    <row r="10435" customFormat="1" ht="13.5" x14ac:dyDescent="0.3"/>
    <row r="10436" customFormat="1" ht="13.5" x14ac:dyDescent="0.3"/>
    <row r="10437" customFormat="1" ht="13.5" x14ac:dyDescent="0.3"/>
    <row r="10438" customFormat="1" ht="13.5" x14ac:dyDescent="0.3"/>
    <row r="10439" customFormat="1" ht="13.5" x14ac:dyDescent="0.3"/>
    <row r="10440" customFormat="1" ht="13.5" x14ac:dyDescent="0.3"/>
    <row r="10441" customFormat="1" ht="13.5" x14ac:dyDescent="0.3"/>
    <row r="10442" customFormat="1" ht="13.5" x14ac:dyDescent="0.3"/>
    <row r="10443" customFormat="1" ht="13.5" x14ac:dyDescent="0.3"/>
    <row r="10444" customFormat="1" ht="13.5" x14ac:dyDescent="0.3"/>
    <row r="10445" customFormat="1" ht="13.5" x14ac:dyDescent="0.3"/>
    <row r="10446" customFormat="1" ht="13.5" x14ac:dyDescent="0.3"/>
    <row r="10447" customFormat="1" ht="13.5" x14ac:dyDescent="0.3"/>
    <row r="10448" customFormat="1" ht="13.5" x14ac:dyDescent="0.3"/>
    <row r="10449" customFormat="1" ht="13.5" x14ac:dyDescent="0.3"/>
    <row r="10450" customFormat="1" ht="13.5" x14ac:dyDescent="0.3"/>
    <row r="10451" customFormat="1" ht="13.5" x14ac:dyDescent="0.3"/>
    <row r="10452" customFormat="1" ht="13.5" x14ac:dyDescent="0.3"/>
    <row r="10453" customFormat="1" ht="13.5" x14ac:dyDescent="0.3"/>
    <row r="10454" customFormat="1" ht="13.5" x14ac:dyDescent="0.3"/>
    <row r="10455" customFormat="1" ht="13.5" x14ac:dyDescent="0.3"/>
    <row r="10456" customFormat="1" ht="13.5" x14ac:dyDescent="0.3"/>
    <row r="10457" customFormat="1" ht="13.5" x14ac:dyDescent="0.3"/>
    <row r="10458" customFormat="1" ht="13.5" x14ac:dyDescent="0.3"/>
    <row r="10459" customFormat="1" ht="13.5" x14ac:dyDescent="0.3"/>
    <row r="10460" customFormat="1" ht="13.5" x14ac:dyDescent="0.3"/>
    <row r="10461" customFormat="1" ht="13.5" x14ac:dyDescent="0.3"/>
    <row r="10462" customFormat="1" ht="13.5" x14ac:dyDescent="0.3"/>
    <row r="10463" customFormat="1" ht="13.5" x14ac:dyDescent="0.3"/>
    <row r="10464" customFormat="1" ht="13.5" x14ac:dyDescent="0.3"/>
    <row r="10465" customFormat="1" ht="13.5" x14ac:dyDescent="0.3"/>
    <row r="10466" customFormat="1" ht="13.5" x14ac:dyDescent="0.3"/>
    <row r="10467" customFormat="1" ht="13.5" x14ac:dyDescent="0.3"/>
    <row r="10468" customFormat="1" ht="13.5" x14ac:dyDescent="0.3"/>
    <row r="10469" customFormat="1" ht="13.5" x14ac:dyDescent="0.3"/>
    <row r="10470" customFormat="1" ht="13.5" x14ac:dyDescent="0.3"/>
    <row r="10471" customFormat="1" ht="13.5" x14ac:dyDescent="0.3"/>
    <row r="10472" customFormat="1" ht="13.5" x14ac:dyDescent="0.3"/>
    <row r="10473" customFormat="1" ht="13.5" x14ac:dyDescent="0.3"/>
    <row r="10474" customFormat="1" ht="13.5" x14ac:dyDescent="0.3"/>
    <row r="10475" customFormat="1" ht="13.5" x14ac:dyDescent="0.3"/>
    <row r="10476" customFormat="1" ht="13.5" x14ac:dyDescent="0.3"/>
    <row r="10477" customFormat="1" ht="13.5" x14ac:dyDescent="0.3"/>
    <row r="10478" customFormat="1" ht="13.5" x14ac:dyDescent="0.3"/>
    <row r="10479" customFormat="1" ht="13.5" x14ac:dyDescent="0.3"/>
    <row r="10480" customFormat="1" ht="13.5" x14ac:dyDescent="0.3"/>
    <row r="10481" customFormat="1" ht="13.5" x14ac:dyDescent="0.3"/>
    <row r="10482" customFormat="1" ht="13.5" x14ac:dyDescent="0.3"/>
    <row r="10483" customFormat="1" ht="13.5" x14ac:dyDescent="0.3"/>
    <row r="10484" customFormat="1" ht="13.5" x14ac:dyDescent="0.3"/>
    <row r="10485" customFormat="1" ht="13.5" x14ac:dyDescent="0.3"/>
    <row r="10486" customFormat="1" ht="13.5" x14ac:dyDescent="0.3"/>
    <row r="10487" customFormat="1" ht="13.5" x14ac:dyDescent="0.3"/>
    <row r="10488" customFormat="1" ht="13.5" x14ac:dyDescent="0.3"/>
    <row r="10489" customFormat="1" ht="13.5" x14ac:dyDescent="0.3"/>
    <row r="10490" customFormat="1" ht="13.5" x14ac:dyDescent="0.3"/>
    <row r="10491" customFormat="1" ht="13.5" x14ac:dyDescent="0.3"/>
    <row r="10492" customFormat="1" ht="13.5" x14ac:dyDescent="0.3"/>
    <row r="10493" customFormat="1" ht="13.5" x14ac:dyDescent="0.3"/>
    <row r="10494" customFormat="1" ht="13.5" x14ac:dyDescent="0.3"/>
    <row r="10495" customFormat="1" ht="13.5" x14ac:dyDescent="0.3"/>
    <row r="10496" customFormat="1" ht="13.5" x14ac:dyDescent="0.3"/>
    <row r="10497" customFormat="1" ht="13.5" x14ac:dyDescent="0.3"/>
    <row r="10498" customFormat="1" ht="13.5" x14ac:dyDescent="0.3"/>
    <row r="10499" customFormat="1" ht="13.5" x14ac:dyDescent="0.3"/>
    <row r="10500" customFormat="1" ht="13.5" x14ac:dyDescent="0.3"/>
    <row r="10501" customFormat="1" ht="13.5" x14ac:dyDescent="0.3"/>
    <row r="10502" customFormat="1" ht="13.5" x14ac:dyDescent="0.3"/>
    <row r="10503" customFormat="1" ht="13.5" x14ac:dyDescent="0.3"/>
    <row r="10504" customFormat="1" ht="13.5" x14ac:dyDescent="0.3"/>
    <row r="10505" customFormat="1" ht="13.5" x14ac:dyDescent="0.3"/>
    <row r="10506" customFormat="1" ht="13.5" x14ac:dyDescent="0.3"/>
    <row r="10507" customFormat="1" ht="13.5" x14ac:dyDescent="0.3"/>
    <row r="10508" customFormat="1" ht="13.5" x14ac:dyDescent="0.3"/>
    <row r="10509" customFormat="1" ht="13.5" x14ac:dyDescent="0.3"/>
    <row r="10510" customFormat="1" ht="13.5" x14ac:dyDescent="0.3"/>
    <row r="10511" customFormat="1" ht="13.5" x14ac:dyDescent="0.3"/>
    <row r="10512" customFormat="1" ht="13.5" x14ac:dyDescent="0.3"/>
    <row r="10513" customFormat="1" ht="13.5" x14ac:dyDescent="0.3"/>
    <row r="10514" customFormat="1" ht="13.5" x14ac:dyDescent="0.3"/>
    <row r="10515" customFormat="1" ht="13.5" x14ac:dyDescent="0.3"/>
    <row r="10516" customFormat="1" ht="13.5" x14ac:dyDescent="0.3"/>
    <row r="10517" customFormat="1" ht="13.5" x14ac:dyDescent="0.3"/>
    <row r="10518" customFormat="1" ht="13.5" x14ac:dyDescent="0.3"/>
    <row r="10519" customFormat="1" ht="13.5" x14ac:dyDescent="0.3"/>
    <row r="10520" customFormat="1" ht="13.5" x14ac:dyDescent="0.3"/>
    <row r="10521" customFormat="1" ht="13.5" x14ac:dyDescent="0.3"/>
    <row r="10522" customFormat="1" ht="13.5" x14ac:dyDescent="0.3"/>
    <row r="10523" customFormat="1" ht="13.5" x14ac:dyDescent="0.3"/>
    <row r="10524" customFormat="1" ht="13.5" x14ac:dyDescent="0.3"/>
    <row r="10525" customFormat="1" ht="13.5" x14ac:dyDescent="0.3"/>
    <row r="10526" customFormat="1" ht="13.5" x14ac:dyDescent="0.3"/>
    <row r="10527" customFormat="1" ht="13.5" x14ac:dyDescent="0.3"/>
    <row r="10528" customFormat="1" ht="13.5" x14ac:dyDescent="0.3"/>
    <row r="10529" customFormat="1" ht="13.5" x14ac:dyDescent="0.3"/>
    <row r="10530" customFormat="1" ht="13.5" x14ac:dyDescent="0.3"/>
    <row r="10531" customFormat="1" ht="13.5" x14ac:dyDescent="0.3"/>
    <row r="10532" customFormat="1" ht="13.5" x14ac:dyDescent="0.3"/>
    <row r="10533" customFormat="1" ht="13.5" x14ac:dyDescent="0.3"/>
    <row r="10534" customFormat="1" ht="13.5" x14ac:dyDescent="0.3"/>
    <row r="10535" customFormat="1" ht="13.5" x14ac:dyDescent="0.3"/>
    <row r="10536" customFormat="1" ht="13.5" x14ac:dyDescent="0.3"/>
    <row r="10537" customFormat="1" ht="13.5" x14ac:dyDescent="0.3"/>
    <row r="10538" customFormat="1" ht="13.5" x14ac:dyDescent="0.3"/>
    <row r="10539" customFormat="1" ht="13.5" x14ac:dyDescent="0.3"/>
    <row r="10540" customFormat="1" ht="13.5" x14ac:dyDescent="0.3"/>
    <row r="10541" customFormat="1" ht="13.5" x14ac:dyDescent="0.3"/>
    <row r="10542" customFormat="1" ht="13.5" x14ac:dyDescent="0.3"/>
    <row r="10543" customFormat="1" ht="13.5" x14ac:dyDescent="0.3"/>
    <row r="10544" customFormat="1" ht="13.5" x14ac:dyDescent="0.3"/>
    <row r="10545" customFormat="1" ht="13.5" x14ac:dyDescent="0.3"/>
    <row r="10546" customFormat="1" ht="13.5" x14ac:dyDescent="0.3"/>
    <row r="10547" customFormat="1" ht="13.5" x14ac:dyDescent="0.3"/>
    <row r="10548" customFormat="1" ht="13.5" x14ac:dyDescent="0.3"/>
    <row r="10549" customFormat="1" ht="13.5" x14ac:dyDescent="0.3"/>
    <row r="10550" customFormat="1" ht="13.5" x14ac:dyDescent="0.3"/>
    <row r="10551" customFormat="1" ht="13.5" x14ac:dyDescent="0.3"/>
    <row r="10552" customFormat="1" ht="13.5" x14ac:dyDescent="0.3"/>
    <row r="10553" customFormat="1" ht="13.5" x14ac:dyDescent="0.3"/>
    <row r="10554" customFormat="1" ht="13.5" x14ac:dyDescent="0.3"/>
    <row r="10555" customFormat="1" ht="13.5" x14ac:dyDescent="0.3"/>
    <row r="10556" customFormat="1" ht="13.5" x14ac:dyDescent="0.3"/>
    <row r="10557" customFormat="1" ht="13.5" x14ac:dyDescent="0.3"/>
    <row r="10558" customFormat="1" ht="13.5" x14ac:dyDescent="0.3"/>
    <row r="10559" customFormat="1" ht="13.5" x14ac:dyDescent="0.3"/>
    <row r="10560" customFormat="1" ht="13.5" x14ac:dyDescent="0.3"/>
    <row r="10561" customFormat="1" ht="13.5" x14ac:dyDescent="0.3"/>
    <row r="10562" customFormat="1" ht="13.5" x14ac:dyDescent="0.3"/>
    <row r="10563" customFormat="1" ht="13.5" x14ac:dyDescent="0.3"/>
    <row r="10564" customFormat="1" ht="13.5" x14ac:dyDescent="0.3"/>
    <row r="10565" customFormat="1" ht="13.5" x14ac:dyDescent="0.3"/>
    <row r="10566" customFormat="1" ht="13.5" x14ac:dyDescent="0.3"/>
    <row r="10567" customFormat="1" ht="13.5" x14ac:dyDescent="0.3"/>
    <row r="10568" customFormat="1" ht="13.5" x14ac:dyDescent="0.3"/>
    <row r="10569" customFormat="1" ht="13.5" x14ac:dyDescent="0.3"/>
    <row r="10570" customFormat="1" ht="13.5" x14ac:dyDescent="0.3"/>
    <row r="10571" customFormat="1" ht="13.5" x14ac:dyDescent="0.3"/>
    <row r="10572" customFormat="1" ht="13.5" x14ac:dyDescent="0.3"/>
    <row r="10573" customFormat="1" ht="13.5" x14ac:dyDescent="0.3"/>
    <row r="10574" customFormat="1" ht="13.5" x14ac:dyDescent="0.3"/>
    <row r="10575" customFormat="1" ht="13.5" x14ac:dyDescent="0.3"/>
    <row r="10576" customFormat="1" ht="13.5" x14ac:dyDescent="0.3"/>
    <row r="10577" customFormat="1" ht="13.5" x14ac:dyDescent="0.3"/>
    <row r="10578" customFormat="1" ht="13.5" x14ac:dyDescent="0.3"/>
    <row r="10579" customFormat="1" ht="13.5" x14ac:dyDescent="0.3"/>
    <row r="10580" customFormat="1" ht="13.5" x14ac:dyDescent="0.3"/>
    <row r="10581" customFormat="1" ht="13.5" x14ac:dyDescent="0.3"/>
    <row r="10582" customFormat="1" ht="13.5" x14ac:dyDescent="0.3"/>
    <row r="10583" customFormat="1" ht="13.5" x14ac:dyDescent="0.3"/>
    <row r="10584" customFormat="1" ht="13.5" x14ac:dyDescent="0.3"/>
    <row r="10585" customFormat="1" ht="13.5" x14ac:dyDescent="0.3"/>
    <row r="10586" customFormat="1" ht="13.5" x14ac:dyDescent="0.3"/>
    <row r="10587" customFormat="1" ht="13.5" x14ac:dyDescent="0.3"/>
    <row r="10588" customFormat="1" ht="13.5" x14ac:dyDescent="0.3"/>
    <row r="10589" customFormat="1" ht="13.5" x14ac:dyDescent="0.3"/>
    <row r="10590" customFormat="1" ht="13.5" x14ac:dyDescent="0.3"/>
    <row r="10591" customFormat="1" ht="13.5" x14ac:dyDescent="0.3"/>
    <row r="10592" customFormat="1" ht="13.5" x14ac:dyDescent="0.3"/>
    <row r="10593" customFormat="1" ht="13.5" x14ac:dyDescent="0.3"/>
    <row r="10594" customFormat="1" ht="13.5" x14ac:dyDescent="0.3"/>
    <row r="10595" customFormat="1" ht="13.5" x14ac:dyDescent="0.3"/>
    <row r="10596" customFormat="1" ht="13.5" x14ac:dyDescent="0.3"/>
    <row r="10597" customFormat="1" ht="13.5" x14ac:dyDescent="0.3"/>
    <row r="10598" customFormat="1" ht="13.5" x14ac:dyDescent="0.3"/>
    <row r="10599" customFormat="1" ht="13.5" x14ac:dyDescent="0.3"/>
    <row r="10600" customFormat="1" ht="13.5" x14ac:dyDescent="0.3"/>
    <row r="10601" customFormat="1" ht="13.5" x14ac:dyDescent="0.3"/>
    <row r="10602" customFormat="1" ht="13.5" x14ac:dyDescent="0.3"/>
    <row r="10603" customFormat="1" ht="13.5" x14ac:dyDescent="0.3"/>
    <row r="10604" customFormat="1" ht="13.5" x14ac:dyDescent="0.3"/>
    <row r="10605" customFormat="1" ht="13.5" x14ac:dyDescent="0.3"/>
    <row r="10606" customFormat="1" ht="13.5" x14ac:dyDescent="0.3"/>
    <row r="10607" customFormat="1" ht="13.5" x14ac:dyDescent="0.3"/>
    <row r="10608" customFormat="1" ht="13.5" x14ac:dyDescent="0.3"/>
    <row r="10609" customFormat="1" ht="13.5" x14ac:dyDescent="0.3"/>
    <row r="10610" customFormat="1" ht="13.5" x14ac:dyDescent="0.3"/>
    <row r="10611" customFormat="1" ht="13.5" x14ac:dyDescent="0.3"/>
    <row r="10612" customFormat="1" ht="13.5" x14ac:dyDescent="0.3"/>
    <row r="10613" customFormat="1" ht="13.5" x14ac:dyDescent="0.3"/>
    <row r="10614" customFormat="1" ht="13.5" x14ac:dyDescent="0.3"/>
    <row r="10615" customFormat="1" ht="13.5" x14ac:dyDescent="0.3"/>
    <row r="10616" customFormat="1" ht="13.5" x14ac:dyDescent="0.3"/>
    <row r="10617" customFormat="1" ht="13.5" x14ac:dyDescent="0.3"/>
    <row r="10618" customFormat="1" ht="13.5" x14ac:dyDescent="0.3"/>
    <row r="10619" customFormat="1" ht="13.5" x14ac:dyDescent="0.3"/>
    <row r="10620" customFormat="1" ht="13.5" x14ac:dyDescent="0.3"/>
    <row r="10621" customFormat="1" ht="13.5" x14ac:dyDescent="0.3"/>
    <row r="10622" customFormat="1" ht="13.5" x14ac:dyDescent="0.3"/>
    <row r="10623" customFormat="1" ht="13.5" x14ac:dyDescent="0.3"/>
    <row r="10624" customFormat="1" ht="13.5" x14ac:dyDescent="0.3"/>
    <row r="10625" customFormat="1" ht="13.5" x14ac:dyDescent="0.3"/>
    <row r="10626" customFormat="1" ht="13.5" x14ac:dyDescent="0.3"/>
    <row r="10627" customFormat="1" ht="13.5" x14ac:dyDescent="0.3"/>
    <row r="10628" customFormat="1" ht="13.5" x14ac:dyDescent="0.3"/>
    <row r="10629" customFormat="1" ht="13.5" x14ac:dyDescent="0.3"/>
    <row r="10630" customFormat="1" ht="13.5" x14ac:dyDescent="0.3"/>
    <row r="10631" customFormat="1" ht="13.5" x14ac:dyDescent="0.3"/>
    <row r="10632" customFormat="1" ht="13.5" x14ac:dyDescent="0.3"/>
    <row r="10633" customFormat="1" ht="13.5" x14ac:dyDescent="0.3"/>
    <row r="10634" customFormat="1" ht="13.5" x14ac:dyDescent="0.3"/>
    <row r="10635" customFormat="1" ht="13.5" x14ac:dyDescent="0.3"/>
    <row r="10636" customFormat="1" ht="13.5" x14ac:dyDescent="0.3"/>
    <row r="10637" customFormat="1" ht="13.5" x14ac:dyDescent="0.3"/>
    <row r="10638" customFormat="1" ht="13.5" x14ac:dyDescent="0.3"/>
    <row r="10639" customFormat="1" ht="13.5" x14ac:dyDescent="0.3"/>
    <row r="10640" customFormat="1" ht="13.5" x14ac:dyDescent="0.3"/>
    <row r="10641" customFormat="1" ht="13.5" x14ac:dyDescent="0.3"/>
    <row r="10642" customFormat="1" ht="13.5" x14ac:dyDescent="0.3"/>
    <row r="10643" customFormat="1" ht="13.5" x14ac:dyDescent="0.3"/>
    <row r="10644" customFormat="1" ht="13.5" x14ac:dyDescent="0.3"/>
    <row r="10645" customFormat="1" ht="13.5" x14ac:dyDescent="0.3"/>
    <row r="10646" customFormat="1" ht="13.5" x14ac:dyDescent="0.3"/>
    <row r="10647" customFormat="1" ht="13.5" x14ac:dyDescent="0.3"/>
    <row r="10648" customFormat="1" ht="13.5" x14ac:dyDescent="0.3"/>
    <row r="10649" customFormat="1" ht="13.5" x14ac:dyDescent="0.3"/>
    <row r="10650" customFormat="1" ht="13.5" x14ac:dyDescent="0.3"/>
    <row r="10651" customFormat="1" ht="13.5" x14ac:dyDescent="0.3"/>
    <row r="10652" customFormat="1" ht="13.5" x14ac:dyDescent="0.3"/>
    <row r="10653" customFormat="1" ht="13.5" x14ac:dyDescent="0.3"/>
    <row r="10654" customFormat="1" ht="13.5" x14ac:dyDescent="0.3"/>
    <row r="10655" customFormat="1" ht="13.5" x14ac:dyDescent="0.3"/>
    <row r="10656" customFormat="1" ht="13.5" x14ac:dyDescent="0.3"/>
    <row r="10657" customFormat="1" ht="13.5" x14ac:dyDescent="0.3"/>
    <row r="10658" customFormat="1" ht="13.5" x14ac:dyDescent="0.3"/>
    <row r="10659" customFormat="1" ht="13.5" x14ac:dyDescent="0.3"/>
    <row r="10660" customFormat="1" ht="13.5" x14ac:dyDescent="0.3"/>
    <row r="10661" customFormat="1" ht="13.5" x14ac:dyDescent="0.3"/>
    <row r="10662" customFormat="1" ht="13.5" x14ac:dyDescent="0.3"/>
    <row r="10663" customFormat="1" ht="13.5" x14ac:dyDescent="0.3"/>
    <row r="10664" customFormat="1" ht="13.5" x14ac:dyDescent="0.3"/>
    <row r="10665" customFormat="1" ht="13.5" x14ac:dyDescent="0.3"/>
    <row r="10666" customFormat="1" ht="13.5" x14ac:dyDescent="0.3"/>
    <row r="10667" customFormat="1" ht="13.5" x14ac:dyDescent="0.3"/>
    <row r="10668" customFormat="1" ht="13.5" x14ac:dyDescent="0.3"/>
    <row r="10669" customFormat="1" ht="13.5" x14ac:dyDescent="0.3"/>
    <row r="10670" customFormat="1" ht="13.5" x14ac:dyDescent="0.3"/>
    <row r="10671" customFormat="1" ht="13.5" x14ac:dyDescent="0.3"/>
    <row r="10672" customFormat="1" ht="13.5" x14ac:dyDescent="0.3"/>
    <row r="10673" customFormat="1" ht="13.5" x14ac:dyDescent="0.3"/>
    <row r="10674" customFormat="1" ht="13.5" x14ac:dyDescent="0.3"/>
    <row r="10675" customFormat="1" ht="13.5" x14ac:dyDescent="0.3"/>
    <row r="10676" customFormat="1" ht="13.5" x14ac:dyDescent="0.3"/>
    <row r="10677" customFormat="1" ht="13.5" x14ac:dyDescent="0.3"/>
    <row r="10678" customFormat="1" ht="13.5" x14ac:dyDescent="0.3"/>
    <row r="10679" customFormat="1" ht="13.5" x14ac:dyDescent="0.3"/>
    <row r="10680" customFormat="1" ht="13.5" x14ac:dyDescent="0.3"/>
    <row r="10681" customFormat="1" ht="13.5" x14ac:dyDescent="0.3"/>
    <row r="10682" customFormat="1" ht="13.5" x14ac:dyDescent="0.3"/>
    <row r="10683" customFormat="1" ht="13.5" x14ac:dyDescent="0.3"/>
    <row r="10684" customFormat="1" ht="13.5" x14ac:dyDescent="0.3"/>
    <row r="10685" customFormat="1" ht="13.5" x14ac:dyDescent="0.3"/>
    <row r="10686" customFormat="1" ht="13.5" x14ac:dyDescent="0.3"/>
    <row r="10687" customFormat="1" ht="13.5" x14ac:dyDescent="0.3"/>
    <row r="10688" customFormat="1" ht="13.5" x14ac:dyDescent="0.3"/>
    <row r="10689" customFormat="1" ht="13.5" x14ac:dyDescent="0.3"/>
    <row r="10690" customFormat="1" ht="13.5" x14ac:dyDescent="0.3"/>
    <row r="10691" customFormat="1" ht="13.5" x14ac:dyDescent="0.3"/>
    <row r="10692" customFormat="1" ht="13.5" x14ac:dyDescent="0.3"/>
    <row r="10693" customFormat="1" ht="13.5" x14ac:dyDescent="0.3"/>
    <row r="10694" customFormat="1" ht="13.5" x14ac:dyDescent="0.3"/>
    <row r="10695" customFormat="1" ht="13.5" x14ac:dyDescent="0.3"/>
    <row r="10696" customFormat="1" ht="13.5" x14ac:dyDescent="0.3"/>
    <row r="10697" customFormat="1" ht="13.5" x14ac:dyDescent="0.3"/>
    <row r="10698" customFormat="1" ht="13.5" x14ac:dyDescent="0.3"/>
    <row r="10699" customFormat="1" ht="13.5" x14ac:dyDescent="0.3"/>
    <row r="10700" customFormat="1" ht="13.5" x14ac:dyDescent="0.3"/>
    <row r="10701" customFormat="1" ht="13.5" x14ac:dyDescent="0.3"/>
    <row r="10702" customFormat="1" ht="13.5" x14ac:dyDescent="0.3"/>
    <row r="10703" customFormat="1" ht="13.5" x14ac:dyDescent="0.3"/>
    <row r="10704" customFormat="1" ht="13.5" x14ac:dyDescent="0.3"/>
    <row r="10705" customFormat="1" ht="13.5" x14ac:dyDescent="0.3"/>
    <row r="10706" customFormat="1" ht="13.5" x14ac:dyDescent="0.3"/>
    <row r="10707" customFormat="1" ht="13.5" x14ac:dyDescent="0.3"/>
    <row r="10708" customFormat="1" ht="13.5" x14ac:dyDescent="0.3"/>
    <row r="10709" customFormat="1" ht="13.5" x14ac:dyDescent="0.3"/>
    <row r="10710" customFormat="1" ht="13.5" x14ac:dyDescent="0.3"/>
    <row r="10711" customFormat="1" ht="13.5" x14ac:dyDescent="0.3"/>
    <row r="10712" customFormat="1" ht="13.5" x14ac:dyDescent="0.3"/>
    <row r="10713" customFormat="1" ht="13.5" x14ac:dyDescent="0.3"/>
    <row r="10714" customFormat="1" ht="13.5" x14ac:dyDescent="0.3"/>
    <row r="10715" customFormat="1" ht="13.5" x14ac:dyDescent="0.3"/>
    <row r="10716" customFormat="1" ht="13.5" x14ac:dyDescent="0.3"/>
    <row r="10717" customFormat="1" ht="13.5" x14ac:dyDescent="0.3"/>
    <row r="10718" customFormat="1" ht="13.5" x14ac:dyDescent="0.3"/>
    <row r="10719" customFormat="1" ht="13.5" x14ac:dyDescent="0.3"/>
    <row r="10720" customFormat="1" ht="13.5" x14ac:dyDescent="0.3"/>
    <row r="10721" customFormat="1" ht="13.5" x14ac:dyDescent="0.3"/>
    <row r="10722" customFormat="1" ht="13.5" x14ac:dyDescent="0.3"/>
    <row r="10723" customFormat="1" ht="13.5" x14ac:dyDescent="0.3"/>
    <row r="10724" customFormat="1" ht="13.5" x14ac:dyDescent="0.3"/>
    <row r="10725" customFormat="1" ht="13.5" x14ac:dyDescent="0.3"/>
    <row r="10726" customFormat="1" ht="13.5" x14ac:dyDescent="0.3"/>
    <row r="10727" customFormat="1" ht="13.5" x14ac:dyDescent="0.3"/>
    <row r="10728" customFormat="1" ht="13.5" x14ac:dyDescent="0.3"/>
    <row r="10729" customFormat="1" ht="13.5" x14ac:dyDescent="0.3"/>
    <row r="10730" customFormat="1" ht="13.5" x14ac:dyDescent="0.3"/>
    <row r="10731" customFormat="1" ht="13.5" x14ac:dyDescent="0.3"/>
    <row r="10732" customFormat="1" ht="13.5" x14ac:dyDescent="0.3"/>
    <row r="10733" customFormat="1" ht="13.5" x14ac:dyDescent="0.3"/>
    <row r="10734" customFormat="1" ht="13.5" x14ac:dyDescent="0.3"/>
    <row r="10735" customFormat="1" ht="13.5" x14ac:dyDescent="0.3"/>
    <row r="10736" customFormat="1" ht="13.5" x14ac:dyDescent="0.3"/>
    <row r="10737" customFormat="1" ht="13.5" x14ac:dyDescent="0.3"/>
    <row r="10738" customFormat="1" ht="13.5" x14ac:dyDescent="0.3"/>
    <row r="10739" customFormat="1" ht="13.5" x14ac:dyDescent="0.3"/>
    <row r="10740" customFormat="1" ht="13.5" x14ac:dyDescent="0.3"/>
    <row r="10741" customFormat="1" ht="13.5" x14ac:dyDescent="0.3"/>
    <row r="10742" customFormat="1" ht="13.5" x14ac:dyDescent="0.3"/>
    <row r="10743" customFormat="1" ht="13.5" x14ac:dyDescent="0.3"/>
    <row r="10744" customFormat="1" ht="13.5" x14ac:dyDescent="0.3"/>
    <row r="10745" customFormat="1" ht="13.5" x14ac:dyDescent="0.3"/>
    <row r="10746" customFormat="1" ht="13.5" x14ac:dyDescent="0.3"/>
    <row r="10747" customFormat="1" ht="13.5" x14ac:dyDescent="0.3"/>
    <row r="10748" customFormat="1" ht="13.5" x14ac:dyDescent="0.3"/>
    <row r="10749" customFormat="1" ht="13.5" x14ac:dyDescent="0.3"/>
    <row r="10750" customFormat="1" ht="13.5" x14ac:dyDescent="0.3"/>
    <row r="10751" customFormat="1" ht="13.5" x14ac:dyDescent="0.3"/>
    <row r="10752" customFormat="1" ht="13.5" x14ac:dyDescent="0.3"/>
    <row r="10753" customFormat="1" ht="13.5" x14ac:dyDescent="0.3"/>
    <row r="10754" customFormat="1" ht="13.5" x14ac:dyDescent="0.3"/>
    <row r="10755" customFormat="1" ht="13.5" x14ac:dyDescent="0.3"/>
    <row r="10756" customFormat="1" ht="13.5" x14ac:dyDescent="0.3"/>
    <row r="10757" customFormat="1" ht="13.5" x14ac:dyDescent="0.3"/>
    <row r="10758" customFormat="1" ht="13.5" x14ac:dyDescent="0.3"/>
    <row r="10759" customFormat="1" ht="13.5" x14ac:dyDescent="0.3"/>
    <row r="10760" customFormat="1" ht="13.5" x14ac:dyDescent="0.3"/>
    <row r="10761" customFormat="1" ht="13.5" x14ac:dyDescent="0.3"/>
    <row r="10762" customFormat="1" ht="13.5" x14ac:dyDescent="0.3"/>
    <row r="10763" customFormat="1" ht="13.5" x14ac:dyDescent="0.3"/>
    <row r="10764" customFormat="1" ht="13.5" x14ac:dyDescent="0.3"/>
    <row r="10765" customFormat="1" ht="13.5" x14ac:dyDescent="0.3"/>
    <row r="10766" customFormat="1" ht="13.5" x14ac:dyDescent="0.3"/>
    <row r="10767" customFormat="1" ht="13.5" x14ac:dyDescent="0.3"/>
    <row r="10768" customFormat="1" ht="13.5" x14ac:dyDescent="0.3"/>
    <row r="10769" customFormat="1" ht="13.5" x14ac:dyDescent="0.3"/>
    <row r="10770" customFormat="1" ht="13.5" x14ac:dyDescent="0.3"/>
    <row r="10771" customFormat="1" ht="13.5" x14ac:dyDescent="0.3"/>
    <row r="10772" customFormat="1" ht="13.5" x14ac:dyDescent="0.3"/>
    <row r="10773" customFormat="1" ht="13.5" x14ac:dyDescent="0.3"/>
    <row r="10774" customFormat="1" ht="13.5" x14ac:dyDescent="0.3"/>
    <row r="10775" customFormat="1" ht="13.5" x14ac:dyDescent="0.3"/>
    <row r="10776" customFormat="1" ht="13.5" x14ac:dyDescent="0.3"/>
    <row r="10777" customFormat="1" ht="13.5" x14ac:dyDescent="0.3"/>
    <row r="10778" customFormat="1" ht="13.5" x14ac:dyDescent="0.3"/>
    <row r="10779" customFormat="1" ht="13.5" x14ac:dyDescent="0.3"/>
    <row r="10780" customFormat="1" ht="13.5" x14ac:dyDescent="0.3"/>
    <row r="10781" customFormat="1" ht="13.5" x14ac:dyDescent="0.3"/>
    <row r="10782" customFormat="1" ht="13.5" x14ac:dyDescent="0.3"/>
    <row r="10783" customFormat="1" ht="13.5" x14ac:dyDescent="0.3"/>
    <row r="10784" customFormat="1" ht="13.5" x14ac:dyDescent="0.3"/>
    <row r="10785" customFormat="1" ht="13.5" x14ac:dyDescent="0.3"/>
    <row r="10786" customFormat="1" ht="13.5" x14ac:dyDescent="0.3"/>
    <row r="10787" customFormat="1" ht="13.5" x14ac:dyDescent="0.3"/>
    <row r="10788" customFormat="1" ht="13.5" x14ac:dyDescent="0.3"/>
    <row r="10789" customFormat="1" ht="13.5" x14ac:dyDescent="0.3"/>
    <row r="10790" customFormat="1" ht="13.5" x14ac:dyDescent="0.3"/>
    <row r="10791" customFormat="1" ht="13.5" x14ac:dyDescent="0.3"/>
    <row r="10792" customFormat="1" ht="13.5" x14ac:dyDescent="0.3"/>
    <row r="10793" customFormat="1" ht="13.5" x14ac:dyDescent="0.3"/>
    <row r="10794" customFormat="1" ht="13.5" x14ac:dyDescent="0.3"/>
    <row r="10795" customFormat="1" ht="13.5" x14ac:dyDescent="0.3"/>
    <row r="10796" customFormat="1" ht="13.5" x14ac:dyDescent="0.3"/>
    <row r="10797" customFormat="1" ht="13.5" x14ac:dyDescent="0.3"/>
    <row r="10798" customFormat="1" ht="13.5" x14ac:dyDescent="0.3"/>
    <row r="10799" customFormat="1" ht="13.5" x14ac:dyDescent="0.3"/>
    <row r="10800" customFormat="1" ht="13.5" x14ac:dyDescent="0.3"/>
    <row r="10801" customFormat="1" ht="13.5" x14ac:dyDescent="0.3"/>
    <row r="10802" customFormat="1" ht="13.5" x14ac:dyDescent="0.3"/>
    <row r="10803" customFormat="1" ht="13.5" x14ac:dyDescent="0.3"/>
    <row r="10804" customFormat="1" ht="13.5" x14ac:dyDescent="0.3"/>
    <row r="10805" customFormat="1" ht="13.5" x14ac:dyDescent="0.3"/>
    <row r="10806" customFormat="1" ht="13.5" x14ac:dyDescent="0.3"/>
    <row r="10807" customFormat="1" ht="13.5" x14ac:dyDescent="0.3"/>
    <row r="10808" customFormat="1" ht="13.5" x14ac:dyDescent="0.3"/>
    <row r="10809" customFormat="1" ht="13.5" x14ac:dyDescent="0.3"/>
    <row r="10810" customFormat="1" ht="13.5" x14ac:dyDescent="0.3"/>
    <row r="10811" customFormat="1" ht="13.5" x14ac:dyDescent="0.3"/>
    <row r="10812" customFormat="1" ht="13.5" x14ac:dyDescent="0.3"/>
    <row r="10813" customFormat="1" ht="13.5" x14ac:dyDescent="0.3"/>
    <row r="10814" customFormat="1" ht="13.5" x14ac:dyDescent="0.3"/>
    <row r="10815" customFormat="1" ht="13.5" x14ac:dyDescent="0.3"/>
    <row r="10816" customFormat="1" ht="13.5" x14ac:dyDescent="0.3"/>
    <row r="10817" customFormat="1" ht="13.5" x14ac:dyDescent="0.3"/>
    <row r="10818" customFormat="1" ht="13.5" x14ac:dyDescent="0.3"/>
    <row r="10819" customFormat="1" ht="13.5" x14ac:dyDescent="0.3"/>
    <row r="10820" customFormat="1" ht="13.5" x14ac:dyDescent="0.3"/>
    <row r="10821" customFormat="1" ht="13.5" x14ac:dyDescent="0.3"/>
    <row r="10822" customFormat="1" ht="13.5" x14ac:dyDescent="0.3"/>
    <row r="10823" customFormat="1" ht="13.5" x14ac:dyDescent="0.3"/>
    <row r="10824" customFormat="1" ht="13.5" x14ac:dyDescent="0.3"/>
    <row r="10825" customFormat="1" ht="13.5" x14ac:dyDescent="0.3"/>
    <row r="10826" customFormat="1" ht="13.5" x14ac:dyDescent="0.3"/>
    <row r="10827" customFormat="1" ht="13.5" x14ac:dyDescent="0.3"/>
    <row r="10828" customFormat="1" ht="13.5" x14ac:dyDescent="0.3"/>
    <row r="10829" customFormat="1" ht="13.5" x14ac:dyDescent="0.3"/>
    <row r="10830" customFormat="1" ht="13.5" x14ac:dyDescent="0.3"/>
    <row r="10831" customFormat="1" ht="13.5" x14ac:dyDescent="0.3"/>
    <row r="10832" customFormat="1" ht="13.5" x14ac:dyDescent="0.3"/>
    <row r="10833" customFormat="1" ht="13.5" x14ac:dyDescent="0.3"/>
    <row r="10834" customFormat="1" ht="13.5" x14ac:dyDescent="0.3"/>
    <row r="10835" customFormat="1" ht="13.5" x14ac:dyDescent="0.3"/>
    <row r="10836" customFormat="1" ht="13.5" x14ac:dyDescent="0.3"/>
    <row r="10837" customFormat="1" ht="13.5" x14ac:dyDescent="0.3"/>
    <row r="10838" customFormat="1" ht="13.5" x14ac:dyDescent="0.3"/>
    <row r="10839" customFormat="1" ht="13.5" x14ac:dyDescent="0.3"/>
    <row r="10840" customFormat="1" ht="13.5" x14ac:dyDescent="0.3"/>
    <row r="10841" customFormat="1" ht="13.5" x14ac:dyDescent="0.3"/>
    <row r="10842" customFormat="1" ht="13.5" x14ac:dyDescent="0.3"/>
    <row r="10843" customFormat="1" ht="13.5" x14ac:dyDescent="0.3"/>
    <row r="10844" customFormat="1" ht="13.5" x14ac:dyDescent="0.3"/>
    <row r="10845" customFormat="1" ht="13.5" x14ac:dyDescent="0.3"/>
    <row r="10846" customFormat="1" ht="13.5" x14ac:dyDescent="0.3"/>
    <row r="10847" customFormat="1" ht="13.5" x14ac:dyDescent="0.3"/>
    <row r="10848" customFormat="1" ht="13.5" x14ac:dyDescent="0.3"/>
    <row r="10849" customFormat="1" ht="13.5" x14ac:dyDescent="0.3"/>
    <row r="10850" customFormat="1" ht="13.5" x14ac:dyDescent="0.3"/>
    <row r="10851" customFormat="1" ht="13.5" x14ac:dyDescent="0.3"/>
    <row r="10852" customFormat="1" ht="13.5" x14ac:dyDescent="0.3"/>
    <row r="10853" customFormat="1" ht="13.5" x14ac:dyDescent="0.3"/>
    <row r="10854" customFormat="1" ht="13.5" x14ac:dyDescent="0.3"/>
    <row r="10855" customFormat="1" ht="13.5" x14ac:dyDescent="0.3"/>
    <row r="10856" customFormat="1" ht="13.5" x14ac:dyDescent="0.3"/>
    <row r="10857" customFormat="1" ht="13.5" x14ac:dyDescent="0.3"/>
    <row r="10858" customFormat="1" ht="13.5" x14ac:dyDescent="0.3"/>
    <row r="10859" customFormat="1" ht="13.5" x14ac:dyDescent="0.3"/>
    <row r="10860" customFormat="1" ht="13.5" x14ac:dyDescent="0.3"/>
    <row r="10861" customFormat="1" ht="13.5" x14ac:dyDescent="0.3"/>
    <row r="10862" customFormat="1" ht="13.5" x14ac:dyDescent="0.3"/>
    <row r="10863" customFormat="1" ht="13.5" x14ac:dyDescent="0.3"/>
    <row r="10864" customFormat="1" ht="13.5" x14ac:dyDescent="0.3"/>
    <row r="10865" customFormat="1" ht="13.5" x14ac:dyDescent="0.3"/>
    <row r="10866" customFormat="1" ht="13.5" x14ac:dyDescent="0.3"/>
    <row r="10867" customFormat="1" ht="13.5" x14ac:dyDescent="0.3"/>
    <row r="10868" customFormat="1" ht="13.5" x14ac:dyDescent="0.3"/>
    <row r="10869" customFormat="1" ht="13.5" x14ac:dyDescent="0.3"/>
    <row r="10870" customFormat="1" ht="13.5" x14ac:dyDescent="0.3"/>
    <row r="10871" customFormat="1" ht="13.5" x14ac:dyDescent="0.3"/>
    <row r="10872" customFormat="1" ht="13.5" x14ac:dyDescent="0.3"/>
    <row r="10873" customFormat="1" ht="13.5" x14ac:dyDescent="0.3"/>
    <row r="10874" customFormat="1" ht="13.5" x14ac:dyDescent="0.3"/>
    <row r="10875" customFormat="1" ht="13.5" x14ac:dyDescent="0.3"/>
    <row r="10876" customFormat="1" ht="13.5" x14ac:dyDescent="0.3"/>
    <row r="10877" customFormat="1" ht="13.5" x14ac:dyDescent="0.3"/>
    <row r="10878" customFormat="1" ht="13.5" x14ac:dyDescent="0.3"/>
    <row r="10879" customFormat="1" ht="13.5" x14ac:dyDescent="0.3"/>
    <row r="10880" customFormat="1" ht="13.5" x14ac:dyDescent="0.3"/>
    <row r="10881" customFormat="1" ht="13.5" x14ac:dyDescent="0.3"/>
    <row r="10882" customFormat="1" ht="13.5" x14ac:dyDescent="0.3"/>
    <row r="10883" customFormat="1" ht="13.5" x14ac:dyDescent="0.3"/>
    <row r="10884" customFormat="1" ht="13.5" x14ac:dyDescent="0.3"/>
    <row r="10885" customFormat="1" ht="13.5" x14ac:dyDescent="0.3"/>
    <row r="10886" customFormat="1" ht="13.5" x14ac:dyDescent="0.3"/>
    <row r="10887" customFormat="1" ht="13.5" x14ac:dyDescent="0.3"/>
    <row r="10888" customFormat="1" ht="13.5" x14ac:dyDescent="0.3"/>
    <row r="10889" customFormat="1" ht="13.5" x14ac:dyDescent="0.3"/>
    <row r="10890" customFormat="1" ht="13.5" x14ac:dyDescent="0.3"/>
    <row r="10891" customFormat="1" ht="13.5" x14ac:dyDescent="0.3"/>
    <row r="10892" customFormat="1" ht="13.5" x14ac:dyDescent="0.3"/>
    <row r="10893" customFormat="1" ht="13.5" x14ac:dyDescent="0.3"/>
    <row r="10894" customFormat="1" ht="13.5" x14ac:dyDescent="0.3"/>
    <row r="10895" customFormat="1" ht="13.5" x14ac:dyDescent="0.3"/>
    <row r="10896" customFormat="1" ht="13.5" x14ac:dyDescent="0.3"/>
    <row r="10897" customFormat="1" ht="13.5" x14ac:dyDescent="0.3"/>
    <row r="10898" customFormat="1" ht="13.5" x14ac:dyDescent="0.3"/>
    <row r="10899" customFormat="1" ht="13.5" x14ac:dyDescent="0.3"/>
    <row r="10900" customFormat="1" ht="13.5" x14ac:dyDescent="0.3"/>
    <row r="10901" customFormat="1" ht="13.5" x14ac:dyDescent="0.3"/>
    <row r="10902" customFormat="1" ht="13.5" x14ac:dyDescent="0.3"/>
    <row r="10903" customFormat="1" ht="13.5" x14ac:dyDescent="0.3"/>
    <row r="10904" customFormat="1" ht="13.5" x14ac:dyDescent="0.3"/>
    <row r="10905" customFormat="1" ht="13.5" x14ac:dyDescent="0.3"/>
    <row r="10906" customFormat="1" ht="13.5" x14ac:dyDescent="0.3"/>
    <row r="10907" customFormat="1" ht="13.5" x14ac:dyDescent="0.3"/>
    <row r="10908" customFormat="1" ht="13.5" x14ac:dyDescent="0.3"/>
    <row r="10909" customFormat="1" ht="13.5" x14ac:dyDescent="0.3"/>
    <row r="10910" customFormat="1" ht="13.5" x14ac:dyDescent="0.3"/>
    <row r="10911" customFormat="1" ht="13.5" x14ac:dyDescent="0.3"/>
    <row r="10912" customFormat="1" ht="13.5" x14ac:dyDescent="0.3"/>
    <row r="10913" customFormat="1" ht="13.5" x14ac:dyDescent="0.3"/>
    <row r="10914" customFormat="1" ht="13.5" x14ac:dyDescent="0.3"/>
    <row r="10915" customFormat="1" ht="13.5" x14ac:dyDescent="0.3"/>
    <row r="10916" customFormat="1" ht="13.5" x14ac:dyDescent="0.3"/>
    <row r="10917" customFormat="1" ht="13.5" x14ac:dyDescent="0.3"/>
    <row r="10918" customFormat="1" ht="13.5" x14ac:dyDescent="0.3"/>
    <row r="10919" customFormat="1" ht="13.5" x14ac:dyDescent="0.3"/>
    <row r="10920" customFormat="1" ht="13.5" x14ac:dyDescent="0.3"/>
    <row r="10921" customFormat="1" ht="13.5" x14ac:dyDescent="0.3"/>
    <row r="10922" customFormat="1" ht="13.5" x14ac:dyDescent="0.3"/>
    <row r="10923" customFormat="1" ht="13.5" x14ac:dyDescent="0.3"/>
    <row r="10924" customFormat="1" ht="13.5" x14ac:dyDescent="0.3"/>
    <row r="10925" customFormat="1" ht="13.5" x14ac:dyDescent="0.3"/>
    <row r="10926" customFormat="1" ht="13.5" x14ac:dyDescent="0.3"/>
    <row r="10927" customFormat="1" ht="13.5" x14ac:dyDescent="0.3"/>
    <row r="10928" customFormat="1" ht="13.5" x14ac:dyDescent="0.3"/>
    <row r="10929" customFormat="1" ht="13.5" x14ac:dyDescent="0.3"/>
    <row r="10930" customFormat="1" ht="13.5" x14ac:dyDescent="0.3"/>
    <row r="10931" customFormat="1" ht="13.5" x14ac:dyDescent="0.3"/>
    <row r="10932" customFormat="1" ht="13.5" x14ac:dyDescent="0.3"/>
    <row r="10933" customFormat="1" ht="13.5" x14ac:dyDescent="0.3"/>
    <row r="10934" customFormat="1" ht="13.5" x14ac:dyDescent="0.3"/>
    <row r="10935" customFormat="1" ht="13.5" x14ac:dyDescent="0.3"/>
    <row r="10936" customFormat="1" ht="13.5" x14ac:dyDescent="0.3"/>
    <row r="10937" customFormat="1" ht="13.5" x14ac:dyDescent="0.3"/>
    <row r="10938" customFormat="1" ht="13.5" x14ac:dyDescent="0.3"/>
    <row r="10939" customFormat="1" ht="13.5" x14ac:dyDescent="0.3"/>
    <row r="10940" customFormat="1" ht="13.5" x14ac:dyDescent="0.3"/>
    <row r="10941" customFormat="1" ht="13.5" x14ac:dyDescent="0.3"/>
    <row r="10942" customFormat="1" ht="13.5" x14ac:dyDescent="0.3"/>
    <row r="10943" customFormat="1" ht="13.5" x14ac:dyDescent="0.3"/>
    <row r="10944" customFormat="1" ht="13.5" x14ac:dyDescent="0.3"/>
    <row r="10945" customFormat="1" ht="13.5" x14ac:dyDescent="0.3"/>
    <row r="10946" customFormat="1" ht="13.5" x14ac:dyDescent="0.3"/>
    <row r="10947" customFormat="1" ht="13.5" x14ac:dyDescent="0.3"/>
    <row r="10948" customFormat="1" ht="13.5" x14ac:dyDescent="0.3"/>
    <row r="10949" customFormat="1" ht="13.5" x14ac:dyDescent="0.3"/>
    <row r="10950" customFormat="1" ht="13.5" x14ac:dyDescent="0.3"/>
    <row r="10951" customFormat="1" ht="13.5" x14ac:dyDescent="0.3"/>
    <row r="10952" customFormat="1" ht="13.5" x14ac:dyDescent="0.3"/>
    <row r="10953" customFormat="1" ht="13.5" x14ac:dyDescent="0.3"/>
    <row r="10954" customFormat="1" ht="13.5" x14ac:dyDescent="0.3"/>
    <row r="10955" customFormat="1" ht="13.5" x14ac:dyDescent="0.3"/>
    <row r="10956" customFormat="1" ht="13.5" x14ac:dyDescent="0.3"/>
    <row r="10957" customFormat="1" ht="13.5" x14ac:dyDescent="0.3"/>
    <row r="10958" customFormat="1" ht="13.5" x14ac:dyDescent="0.3"/>
    <row r="10959" customFormat="1" ht="13.5" x14ac:dyDescent="0.3"/>
    <row r="10960" customFormat="1" ht="13.5" x14ac:dyDescent="0.3"/>
    <row r="10961" customFormat="1" ht="13.5" x14ac:dyDescent="0.3"/>
    <row r="10962" customFormat="1" ht="13.5" x14ac:dyDescent="0.3"/>
    <row r="10963" customFormat="1" ht="13.5" x14ac:dyDescent="0.3"/>
    <row r="10964" customFormat="1" ht="13.5" x14ac:dyDescent="0.3"/>
    <row r="10965" customFormat="1" ht="13.5" x14ac:dyDescent="0.3"/>
    <row r="10966" customFormat="1" ht="13.5" x14ac:dyDescent="0.3"/>
    <row r="10967" customFormat="1" ht="13.5" x14ac:dyDescent="0.3"/>
    <row r="10968" customFormat="1" ht="13.5" x14ac:dyDescent="0.3"/>
    <row r="10969" customFormat="1" ht="13.5" x14ac:dyDescent="0.3"/>
    <row r="10970" customFormat="1" ht="13.5" x14ac:dyDescent="0.3"/>
    <row r="10971" customFormat="1" ht="13.5" x14ac:dyDescent="0.3"/>
    <row r="10972" customFormat="1" ht="13.5" x14ac:dyDescent="0.3"/>
    <row r="10973" customFormat="1" ht="13.5" x14ac:dyDescent="0.3"/>
    <row r="10974" customFormat="1" ht="13.5" x14ac:dyDescent="0.3"/>
    <row r="10975" customFormat="1" ht="13.5" x14ac:dyDescent="0.3"/>
    <row r="10976" customFormat="1" ht="13.5" x14ac:dyDescent="0.3"/>
    <row r="10977" customFormat="1" ht="13.5" x14ac:dyDescent="0.3"/>
    <row r="10978" customFormat="1" ht="13.5" x14ac:dyDescent="0.3"/>
    <row r="10979" customFormat="1" ht="13.5" x14ac:dyDescent="0.3"/>
    <row r="10980" customFormat="1" ht="13.5" x14ac:dyDescent="0.3"/>
    <row r="10981" customFormat="1" ht="13.5" x14ac:dyDescent="0.3"/>
    <row r="10982" customFormat="1" ht="13.5" x14ac:dyDescent="0.3"/>
    <row r="10983" customFormat="1" ht="13.5" x14ac:dyDescent="0.3"/>
    <row r="10984" customFormat="1" ht="13.5" x14ac:dyDescent="0.3"/>
    <row r="10985" customFormat="1" ht="13.5" x14ac:dyDescent="0.3"/>
    <row r="10986" customFormat="1" ht="13.5" x14ac:dyDescent="0.3"/>
    <row r="10987" customFormat="1" ht="13.5" x14ac:dyDescent="0.3"/>
    <row r="10988" customFormat="1" ht="13.5" x14ac:dyDescent="0.3"/>
    <row r="10989" customFormat="1" ht="13.5" x14ac:dyDescent="0.3"/>
    <row r="10990" customFormat="1" ht="13.5" x14ac:dyDescent="0.3"/>
    <row r="10991" customFormat="1" ht="13.5" x14ac:dyDescent="0.3"/>
    <row r="10992" customFormat="1" ht="13.5" x14ac:dyDescent="0.3"/>
    <row r="10993" customFormat="1" ht="13.5" x14ac:dyDescent="0.3"/>
    <row r="10994" customFormat="1" ht="13.5" x14ac:dyDescent="0.3"/>
    <row r="10995" customFormat="1" ht="13.5" x14ac:dyDescent="0.3"/>
    <row r="10996" customFormat="1" ht="13.5" x14ac:dyDescent="0.3"/>
    <row r="10997" customFormat="1" ht="13.5" x14ac:dyDescent="0.3"/>
    <row r="10998" customFormat="1" ht="13.5" x14ac:dyDescent="0.3"/>
    <row r="10999" customFormat="1" ht="13.5" x14ac:dyDescent="0.3"/>
    <row r="11000" customFormat="1" ht="13.5" x14ac:dyDescent="0.3"/>
    <row r="11001" customFormat="1" ht="13.5" x14ac:dyDescent="0.3"/>
    <row r="11002" customFormat="1" ht="13.5" x14ac:dyDescent="0.3"/>
    <row r="11003" customFormat="1" ht="13.5" x14ac:dyDescent="0.3"/>
    <row r="11004" customFormat="1" ht="13.5" x14ac:dyDescent="0.3"/>
    <row r="11005" customFormat="1" ht="13.5" x14ac:dyDescent="0.3"/>
    <row r="11006" customFormat="1" ht="13.5" x14ac:dyDescent="0.3"/>
    <row r="11007" customFormat="1" ht="13.5" x14ac:dyDescent="0.3"/>
    <row r="11008" customFormat="1" ht="13.5" x14ac:dyDescent="0.3"/>
    <row r="11009" customFormat="1" ht="13.5" x14ac:dyDescent="0.3"/>
    <row r="11010" customFormat="1" ht="13.5" x14ac:dyDescent="0.3"/>
    <row r="11011" customFormat="1" ht="13.5" x14ac:dyDescent="0.3"/>
    <row r="11012" customFormat="1" ht="13.5" x14ac:dyDescent="0.3"/>
    <row r="11013" customFormat="1" ht="13.5" x14ac:dyDescent="0.3"/>
    <row r="11014" customFormat="1" ht="13.5" x14ac:dyDescent="0.3"/>
    <row r="11015" customFormat="1" ht="13.5" x14ac:dyDescent="0.3"/>
    <row r="11016" customFormat="1" ht="13.5" x14ac:dyDescent="0.3"/>
    <row r="11017" customFormat="1" ht="13.5" x14ac:dyDescent="0.3"/>
    <row r="11018" customFormat="1" ht="13.5" x14ac:dyDescent="0.3"/>
    <row r="11019" customFormat="1" ht="13.5" x14ac:dyDescent="0.3"/>
    <row r="11020" customFormat="1" ht="13.5" x14ac:dyDescent="0.3"/>
    <row r="11021" customFormat="1" ht="13.5" x14ac:dyDescent="0.3"/>
    <row r="11022" customFormat="1" ht="13.5" x14ac:dyDescent="0.3"/>
    <row r="11023" customFormat="1" ht="13.5" x14ac:dyDescent="0.3"/>
    <row r="11024" customFormat="1" ht="13.5" x14ac:dyDescent="0.3"/>
    <row r="11025" customFormat="1" ht="13.5" x14ac:dyDescent="0.3"/>
    <row r="11026" customFormat="1" ht="13.5" x14ac:dyDescent="0.3"/>
    <row r="11027" customFormat="1" ht="13.5" x14ac:dyDescent="0.3"/>
    <row r="11028" customFormat="1" ht="13.5" x14ac:dyDescent="0.3"/>
    <row r="11029" customFormat="1" ht="13.5" x14ac:dyDescent="0.3"/>
    <row r="11030" customFormat="1" ht="13.5" x14ac:dyDescent="0.3"/>
    <row r="11031" customFormat="1" ht="13.5" x14ac:dyDescent="0.3"/>
    <row r="11032" customFormat="1" ht="13.5" x14ac:dyDescent="0.3"/>
    <row r="11033" customFormat="1" ht="13.5" x14ac:dyDescent="0.3"/>
    <row r="11034" customFormat="1" ht="13.5" x14ac:dyDescent="0.3"/>
    <row r="11035" customFormat="1" ht="13.5" x14ac:dyDescent="0.3"/>
    <row r="11036" customFormat="1" ht="13.5" x14ac:dyDescent="0.3"/>
    <row r="11037" customFormat="1" ht="13.5" x14ac:dyDescent="0.3"/>
    <row r="11038" customFormat="1" ht="13.5" x14ac:dyDescent="0.3"/>
    <row r="11039" customFormat="1" ht="13.5" x14ac:dyDescent="0.3"/>
    <row r="11040" customFormat="1" ht="13.5" x14ac:dyDescent="0.3"/>
    <row r="11041" customFormat="1" ht="13.5" x14ac:dyDescent="0.3"/>
    <row r="11042" customFormat="1" ht="13.5" x14ac:dyDescent="0.3"/>
    <row r="11043" customFormat="1" ht="13.5" x14ac:dyDescent="0.3"/>
    <row r="11044" customFormat="1" ht="13.5" x14ac:dyDescent="0.3"/>
    <row r="11045" customFormat="1" ht="13.5" x14ac:dyDescent="0.3"/>
    <row r="11046" customFormat="1" ht="13.5" x14ac:dyDescent="0.3"/>
    <row r="11047" customFormat="1" ht="13.5" x14ac:dyDescent="0.3"/>
    <row r="11048" customFormat="1" ht="13.5" x14ac:dyDescent="0.3"/>
    <row r="11049" customFormat="1" ht="13.5" x14ac:dyDescent="0.3"/>
    <row r="11050" customFormat="1" ht="13.5" x14ac:dyDescent="0.3"/>
    <row r="11051" customFormat="1" ht="13.5" x14ac:dyDescent="0.3"/>
    <row r="11052" customFormat="1" ht="13.5" x14ac:dyDescent="0.3"/>
    <row r="11053" customFormat="1" ht="13.5" x14ac:dyDescent="0.3"/>
    <row r="11054" customFormat="1" ht="13.5" x14ac:dyDescent="0.3"/>
    <row r="11055" customFormat="1" ht="13.5" x14ac:dyDescent="0.3"/>
    <row r="11056" customFormat="1" ht="13.5" x14ac:dyDescent="0.3"/>
    <row r="11057" customFormat="1" ht="13.5" x14ac:dyDescent="0.3"/>
    <row r="11058" customFormat="1" ht="13.5" x14ac:dyDescent="0.3"/>
    <row r="11059" customFormat="1" ht="13.5" x14ac:dyDescent="0.3"/>
    <row r="11060" customFormat="1" ht="13.5" x14ac:dyDescent="0.3"/>
    <row r="11061" customFormat="1" ht="13.5" x14ac:dyDescent="0.3"/>
    <row r="11062" customFormat="1" ht="13.5" x14ac:dyDescent="0.3"/>
    <row r="11063" customFormat="1" ht="13.5" x14ac:dyDescent="0.3"/>
    <row r="11064" customFormat="1" ht="13.5" x14ac:dyDescent="0.3"/>
    <row r="11065" customFormat="1" ht="13.5" x14ac:dyDescent="0.3"/>
    <row r="11066" customFormat="1" ht="13.5" x14ac:dyDescent="0.3"/>
    <row r="11067" customFormat="1" ht="13.5" x14ac:dyDescent="0.3"/>
    <row r="11068" customFormat="1" ht="13.5" x14ac:dyDescent="0.3"/>
    <row r="11069" customFormat="1" ht="13.5" x14ac:dyDescent="0.3"/>
    <row r="11070" customFormat="1" ht="13.5" x14ac:dyDescent="0.3"/>
    <row r="11071" customFormat="1" ht="13.5" x14ac:dyDescent="0.3"/>
    <row r="11072" customFormat="1" ht="13.5" x14ac:dyDescent="0.3"/>
    <row r="11073" customFormat="1" ht="13.5" x14ac:dyDescent="0.3"/>
    <row r="11074" customFormat="1" ht="13.5" x14ac:dyDescent="0.3"/>
    <row r="11075" customFormat="1" ht="13.5" x14ac:dyDescent="0.3"/>
    <row r="11076" customFormat="1" ht="13.5" x14ac:dyDescent="0.3"/>
    <row r="11077" customFormat="1" ht="13.5" x14ac:dyDescent="0.3"/>
    <row r="11078" customFormat="1" ht="13.5" x14ac:dyDescent="0.3"/>
    <row r="11079" customFormat="1" ht="13.5" x14ac:dyDescent="0.3"/>
    <row r="11080" customFormat="1" ht="13.5" x14ac:dyDescent="0.3"/>
    <row r="11081" customFormat="1" ht="13.5" x14ac:dyDescent="0.3"/>
    <row r="11082" customFormat="1" ht="13.5" x14ac:dyDescent="0.3"/>
    <row r="11083" customFormat="1" ht="13.5" x14ac:dyDescent="0.3"/>
    <row r="11084" customFormat="1" ht="13.5" x14ac:dyDescent="0.3"/>
    <row r="11085" customFormat="1" ht="13.5" x14ac:dyDescent="0.3"/>
    <row r="11086" customFormat="1" ht="13.5" x14ac:dyDescent="0.3"/>
    <row r="11087" customFormat="1" ht="13.5" x14ac:dyDescent="0.3"/>
    <row r="11088" customFormat="1" ht="13.5" x14ac:dyDescent="0.3"/>
    <row r="11089" customFormat="1" ht="13.5" x14ac:dyDescent="0.3"/>
    <row r="11090" customFormat="1" ht="13.5" x14ac:dyDescent="0.3"/>
    <row r="11091" customFormat="1" ht="13.5" x14ac:dyDescent="0.3"/>
    <row r="11092" customFormat="1" ht="13.5" x14ac:dyDescent="0.3"/>
    <row r="11093" customFormat="1" ht="13.5" x14ac:dyDescent="0.3"/>
    <row r="11094" customFormat="1" ht="13.5" x14ac:dyDescent="0.3"/>
    <row r="11095" customFormat="1" ht="13.5" x14ac:dyDescent="0.3"/>
    <row r="11096" customFormat="1" ht="13.5" x14ac:dyDescent="0.3"/>
    <row r="11097" customFormat="1" ht="13.5" x14ac:dyDescent="0.3"/>
    <row r="11098" customFormat="1" ht="13.5" x14ac:dyDescent="0.3"/>
    <row r="11099" customFormat="1" ht="13.5" x14ac:dyDescent="0.3"/>
    <row r="11100" customFormat="1" ht="13.5" x14ac:dyDescent="0.3"/>
    <row r="11101" customFormat="1" ht="13.5" x14ac:dyDescent="0.3"/>
    <row r="11102" customFormat="1" ht="13.5" x14ac:dyDescent="0.3"/>
    <row r="11103" customFormat="1" ht="13.5" x14ac:dyDescent="0.3"/>
    <row r="11104" customFormat="1" ht="13.5" x14ac:dyDescent="0.3"/>
    <row r="11105" customFormat="1" ht="13.5" x14ac:dyDescent="0.3"/>
    <row r="11106" customFormat="1" ht="13.5" x14ac:dyDescent="0.3"/>
    <row r="11107" customFormat="1" ht="13.5" x14ac:dyDescent="0.3"/>
    <row r="11108" customFormat="1" ht="13.5" x14ac:dyDescent="0.3"/>
    <row r="11109" customFormat="1" ht="13.5" x14ac:dyDescent="0.3"/>
    <row r="11110" customFormat="1" ht="13.5" x14ac:dyDescent="0.3"/>
    <row r="11111" customFormat="1" ht="13.5" x14ac:dyDescent="0.3"/>
    <row r="11112" customFormat="1" ht="13.5" x14ac:dyDescent="0.3"/>
    <row r="11113" customFormat="1" ht="13.5" x14ac:dyDescent="0.3"/>
    <row r="11114" customFormat="1" ht="13.5" x14ac:dyDescent="0.3"/>
    <row r="11115" customFormat="1" ht="13.5" x14ac:dyDescent="0.3"/>
    <row r="11116" customFormat="1" ht="13.5" x14ac:dyDescent="0.3"/>
    <row r="11117" customFormat="1" ht="13.5" x14ac:dyDescent="0.3"/>
    <row r="11118" customFormat="1" ht="13.5" x14ac:dyDescent="0.3"/>
    <row r="11119" customFormat="1" ht="13.5" x14ac:dyDescent="0.3"/>
    <row r="11120" customFormat="1" ht="13.5" x14ac:dyDescent="0.3"/>
    <row r="11121" customFormat="1" ht="13.5" x14ac:dyDescent="0.3"/>
    <row r="11122" customFormat="1" ht="13.5" x14ac:dyDescent="0.3"/>
    <row r="11123" customFormat="1" ht="13.5" x14ac:dyDescent="0.3"/>
    <row r="11124" customFormat="1" ht="13.5" x14ac:dyDescent="0.3"/>
    <row r="11125" customFormat="1" ht="13.5" x14ac:dyDescent="0.3"/>
    <row r="11126" customFormat="1" ht="13.5" x14ac:dyDescent="0.3"/>
    <row r="11127" customFormat="1" ht="13.5" x14ac:dyDescent="0.3"/>
    <row r="11128" customFormat="1" ht="13.5" x14ac:dyDescent="0.3"/>
    <row r="11129" customFormat="1" ht="13.5" x14ac:dyDescent="0.3"/>
    <row r="11130" customFormat="1" ht="13.5" x14ac:dyDescent="0.3"/>
    <row r="11131" customFormat="1" ht="13.5" x14ac:dyDescent="0.3"/>
    <row r="11132" customFormat="1" ht="13.5" x14ac:dyDescent="0.3"/>
    <row r="11133" customFormat="1" ht="13.5" x14ac:dyDescent="0.3"/>
    <row r="11134" customFormat="1" ht="13.5" x14ac:dyDescent="0.3"/>
    <row r="11135" customFormat="1" ht="13.5" x14ac:dyDescent="0.3"/>
    <row r="11136" customFormat="1" ht="13.5" x14ac:dyDescent="0.3"/>
    <row r="11137" customFormat="1" ht="13.5" x14ac:dyDescent="0.3"/>
    <row r="11138" customFormat="1" ht="13.5" x14ac:dyDescent="0.3"/>
    <row r="11139" customFormat="1" ht="13.5" x14ac:dyDescent="0.3"/>
    <row r="11140" customFormat="1" ht="13.5" x14ac:dyDescent="0.3"/>
    <row r="11141" customFormat="1" ht="13.5" x14ac:dyDescent="0.3"/>
    <row r="11142" customFormat="1" ht="13.5" x14ac:dyDescent="0.3"/>
    <row r="11143" customFormat="1" ht="13.5" x14ac:dyDescent="0.3"/>
    <row r="11144" customFormat="1" ht="13.5" x14ac:dyDescent="0.3"/>
    <row r="11145" customFormat="1" ht="13.5" x14ac:dyDescent="0.3"/>
    <row r="11146" customFormat="1" ht="13.5" x14ac:dyDescent="0.3"/>
    <row r="11147" customFormat="1" ht="13.5" x14ac:dyDescent="0.3"/>
    <row r="11148" customFormat="1" ht="13.5" x14ac:dyDescent="0.3"/>
    <row r="11149" customFormat="1" ht="13.5" x14ac:dyDescent="0.3"/>
    <row r="11150" customFormat="1" ht="13.5" x14ac:dyDescent="0.3"/>
    <row r="11151" customFormat="1" ht="13.5" x14ac:dyDescent="0.3"/>
    <row r="11152" customFormat="1" ht="13.5" x14ac:dyDescent="0.3"/>
    <row r="11153" customFormat="1" ht="13.5" x14ac:dyDescent="0.3"/>
    <row r="11154" customFormat="1" ht="13.5" x14ac:dyDescent="0.3"/>
    <row r="11155" customFormat="1" ht="13.5" x14ac:dyDescent="0.3"/>
    <row r="11156" customFormat="1" ht="13.5" x14ac:dyDescent="0.3"/>
    <row r="11157" customFormat="1" ht="13.5" x14ac:dyDescent="0.3"/>
    <row r="11158" customFormat="1" ht="13.5" x14ac:dyDescent="0.3"/>
    <row r="11159" customFormat="1" ht="13.5" x14ac:dyDescent="0.3"/>
    <row r="11160" customFormat="1" ht="13.5" x14ac:dyDescent="0.3"/>
    <row r="11161" customFormat="1" ht="13.5" x14ac:dyDescent="0.3"/>
    <row r="11162" customFormat="1" ht="13.5" x14ac:dyDescent="0.3"/>
    <row r="11163" customFormat="1" ht="13.5" x14ac:dyDescent="0.3"/>
    <row r="11164" customFormat="1" ht="13.5" x14ac:dyDescent="0.3"/>
    <row r="11165" customFormat="1" ht="13.5" x14ac:dyDescent="0.3"/>
    <row r="11166" customFormat="1" ht="13.5" x14ac:dyDescent="0.3"/>
    <row r="11167" customFormat="1" ht="13.5" x14ac:dyDescent="0.3"/>
    <row r="11168" customFormat="1" ht="13.5" x14ac:dyDescent="0.3"/>
    <row r="11169" customFormat="1" ht="13.5" x14ac:dyDescent="0.3"/>
    <row r="11170" customFormat="1" ht="13.5" x14ac:dyDescent="0.3"/>
    <row r="11171" customFormat="1" ht="13.5" x14ac:dyDescent="0.3"/>
    <row r="11172" customFormat="1" ht="13.5" x14ac:dyDescent="0.3"/>
    <row r="11173" customFormat="1" ht="13.5" x14ac:dyDescent="0.3"/>
    <row r="11174" customFormat="1" ht="13.5" x14ac:dyDescent="0.3"/>
    <row r="11175" customFormat="1" ht="13.5" x14ac:dyDescent="0.3"/>
    <row r="11176" customFormat="1" ht="13.5" x14ac:dyDescent="0.3"/>
    <row r="11177" customFormat="1" ht="13.5" x14ac:dyDescent="0.3"/>
    <row r="11178" customFormat="1" ht="13.5" x14ac:dyDescent="0.3"/>
    <row r="11179" customFormat="1" ht="13.5" x14ac:dyDescent="0.3"/>
    <row r="11180" customFormat="1" ht="13.5" x14ac:dyDescent="0.3"/>
    <row r="11181" customFormat="1" ht="13.5" x14ac:dyDescent="0.3"/>
    <row r="11182" customFormat="1" ht="13.5" x14ac:dyDescent="0.3"/>
    <row r="11183" customFormat="1" ht="13.5" x14ac:dyDescent="0.3"/>
    <row r="11184" customFormat="1" ht="13.5" x14ac:dyDescent="0.3"/>
    <row r="11185" customFormat="1" ht="13.5" x14ac:dyDescent="0.3"/>
    <row r="11186" customFormat="1" ht="13.5" x14ac:dyDescent="0.3"/>
    <row r="11187" customFormat="1" ht="13.5" x14ac:dyDescent="0.3"/>
    <row r="11188" customFormat="1" ht="13.5" x14ac:dyDescent="0.3"/>
    <row r="11189" customFormat="1" ht="13.5" x14ac:dyDescent="0.3"/>
    <row r="11190" customFormat="1" ht="13.5" x14ac:dyDescent="0.3"/>
    <row r="11191" customFormat="1" ht="13.5" x14ac:dyDescent="0.3"/>
    <row r="11192" customFormat="1" ht="13.5" x14ac:dyDescent="0.3"/>
    <row r="11193" customFormat="1" ht="13.5" x14ac:dyDescent="0.3"/>
    <row r="11194" customFormat="1" ht="13.5" x14ac:dyDescent="0.3"/>
    <row r="11195" customFormat="1" ht="13.5" x14ac:dyDescent="0.3"/>
    <row r="11196" customFormat="1" ht="13.5" x14ac:dyDescent="0.3"/>
    <row r="11197" customFormat="1" ht="13.5" x14ac:dyDescent="0.3"/>
    <row r="11198" customFormat="1" ht="13.5" x14ac:dyDescent="0.3"/>
    <row r="11199" customFormat="1" ht="13.5" x14ac:dyDescent="0.3"/>
    <row r="11200" customFormat="1" ht="13.5" x14ac:dyDescent="0.3"/>
    <row r="11201" customFormat="1" ht="13.5" x14ac:dyDescent="0.3"/>
    <row r="11202" customFormat="1" ht="13.5" x14ac:dyDescent="0.3"/>
    <row r="11203" customFormat="1" ht="13.5" x14ac:dyDescent="0.3"/>
    <row r="11204" customFormat="1" ht="13.5" x14ac:dyDescent="0.3"/>
    <row r="11205" customFormat="1" ht="13.5" x14ac:dyDescent="0.3"/>
    <row r="11206" customFormat="1" ht="13.5" x14ac:dyDescent="0.3"/>
    <row r="11207" customFormat="1" ht="13.5" x14ac:dyDescent="0.3"/>
    <row r="11208" customFormat="1" ht="13.5" x14ac:dyDescent="0.3"/>
    <row r="11209" customFormat="1" ht="13.5" x14ac:dyDescent="0.3"/>
    <row r="11210" customFormat="1" ht="13.5" x14ac:dyDescent="0.3"/>
    <row r="11211" customFormat="1" ht="13.5" x14ac:dyDescent="0.3"/>
    <row r="11212" customFormat="1" ht="13.5" x14ac:dyDescent="0.3"/>
    <row r="11213" customFormat="1" ht="13.5" x14ac:dyDescent="0.3"/>
    <row r="11214" customFormat="1" ht="13.5" x14ac:dyDescent="0.3"/>
    <row r="11215" customFormat="1" ht="13.5" x14ac:dyDescent="0.3"/>
    <row r="11216" customFormat="1" ht="13.5" x14ac:dyDescent="0.3"/>
    <row r="11217" customFormat="1" ht="13.5" x14ac:dyDescent="0.3"/>
    <row r="11218" customFormat="1" ht="13.5" x14ac:dyDescent="0.3"/>
    <row r="11219" customFormat="1" ht="13.5" x14ac:dyDescent="0.3"/>
    <row r="11220" customFormat="1" ht="13.5" x14ac:dyDescent="0.3"/>
    <row r="11221" customFormat="1" ht="13.5" x14ac:dyDescent="0.3"/>
    <row r="11222" customFormat="1" ht="13.5" x14ac:dyDescent="0.3"/>
    <row r="11223" customFormat="1" ht="13.5" x14ac:dyDescent="0.3"/>
    <row r="11224" customFormat="1" ht="13.5" x14ac:dyDescent="0.3"/>
    <row r="11225" customFormat="1" ht="13.5" x14ac:dyDescent="0.3"/>
    <row r="11226" customFormat="1" ht="13.5" x14ac:dyDescent="0.3"/>
    <row r="11227" customFormat="1" ht="13.5" x14ac:dyDescent="0.3"/>
    <row r="11228" customFormat="1" ht="13.5" x14ac:dyDescent="0.3"/>
    <row r="11229" customFormat="1" ht="13.5" x14ac:dyDescent="0.3"/>
    <row r="11230" customFormat="1" ht="13.5" x14ac:dyDescent="0.3"/>
    <row r="11231" customFormat="1" ht="13.5" x14ac:dyDescent="0.3"/>
    <row r="11232" customFormat="1" ht="13.5" x14ac:dyDescent="0.3"/>
    <row r="11233" customFormat="1" ht="13.5" x14ac:dyDescent="0.3"/>
    <row r="11234" customFormat="1" ht="13.5" x14ac:dyDescent="0.3"/>
    <row r="11235" customFormat="1" ht="13.5" x14ac:dyDescent="0.3"/>
    <row r="11236" customFormat="1" ht="13.5" x14ac:dyDescent="0.3"/>
    <row r="11237" customFormat="1" ht="13.5" x14ac:dyDescent="0.3"/>
    <row r="11238" customFormat="1" ht="13.5" x14ac:dyDescent="0.3"/>
    <row r="11239" customFormat="1" ht="13.5" x14ac:dyDescent="0.3"/>
    <row r="11240" customFormat="1" ht="13.5" x14ac:dyDescent="0.3"/>
    <row r="11241" customFormat="1" ht="13.5" x14ac:dyDescent="0.3"/>
    <row r="11242" customFormat="1" ht="13.5" x14ac:dyDescent="0.3"/>
    <row r="11243" customFormat="1" ht="13.5" x14ac:dyDescent="0.3"/>
    <row r="11244" customFormat="1" ht="13.5" x14ac:dyDescent="0.3"/>
    <row r="11245" customFormat="1" ht="13.5" x14ac:dyDescent="0.3"/>
    <row r="11246" customFormat="1" ht="13.5" x14ac:dyDescent="0.3"/>
    <row r="11247" customFormat="1" ht="13.5" x14ac:dyDescent="0.3"/>
    <row r="11248" customFormat="1" ht="13.5" x14ac:dyDescent="0.3"/>
    <row r="11249" customFormat="1" ht="13.5" x14ac:dyDescent="0.3"/>
    <row r="11250" customFormat="1" ht="13.5" x14ac:dyDescent="0.3"/>
    <row r="11251" customFormat="1" ht="13.5" x14ac:dyDescent="0.3"/>
    <row r="11252" customFormat="1" ht="13.5" x14ac:dyDescent="0.3"/>
    <row r="11253" customFormat="1" ht="13.5" x14ac:dyDescent="0.3"/>
    <row r="11254" customFormat="1" ht="13.5" x14ac:dyDescent="0.3"/>
    <row r="11255" customFormat="1" ht="13.5" x14ac:dyDescent="0.3"/>
    <row r="11256" customFormat="1" ht="13.5" x14ac:dyDescent="0.3"/>
    <row r="11257" customFormat="1" ht="13.5" x14ac:dyDescent="0.3"/>
    <row r="11258" customFormat="1" ht="13.5" x14ac:dyDescent="0.3"/>
    <row r="11259" customFormat="1" ht="13.5" x14ac:dyDescent="0.3"/>
    <row r="11260" customFormat="1" ht="13.5" x14ac:dyDescent="0.3"/>
    <row r="11261" customFormat="1" ht="13.5" x14ac:dyDescent="0.3"/>
    <row r="11262" customFormat="1" ht="13.5" x14ac:dyDescent="0.3"/>
    <row r="11263" customFormat="1" ht="13.5" x14ac:dyDescent="0.3"/>
    <row r="11264" customFormat="1" ht="13.5" x14ac:dyDescent="0.3"/>
    <row r="11265" customFormat="1" ht="13.5" x14ac:dyDescent="0.3"/>
    <row r="11266" customFormat="1" ht="13.5" x14ac:dyDescent="0.3"/>
    <row r="11267" customFormat="1" ht="13.5" x14ac:dyDescent="0.3"/>
    <row r="11268" customFormat="1" ht="13.5" x14ac:dyDescent="0.3"/>
    <row r="11269" customFormat="1" ht="13.5" x14ac:dyDescent="0.3"/>
    <row r="11270" customFormat="1" ht="13.5" x14ac:dyDescent="0.3"/>
    <row r="11271" customFormat="1" ht="13.5" x14ac:dyDescent="0.3"/>
    <row r="11272" customFormat="1" ht="13.5" x14ac:dyDescent="0.3"/>
    <row r="11273" customFormat="1" ht="13.5" x14ac:dyDescent="0.3"/>
    <row r="11274" customFormat="1" ht="13.5" x14ac:dyDescent="0.3"/>
    <row r="11275" customFormat="1" ht="13.5" x14ac:dyDescent="0.3"/>
    <row r="11276" customFormat="1" ht="13.5" x14ac:dyDescent="0.3"/>
    <row r="11277" customFormat="1" ht="13.5" x14ac:dyDescent="0.3"/>
    <row r="11278" customFormat="1" ht="13.5" x14ac:dyDescent="0.3"/>
    <row r="11279" customFormat="1" ht="13.5" x14ac:dyDescent="0.3"/>
    <row r="11280" customFormat="1" ht="13.5" x14ac:dyDescent="0.3"/>
    <row r="11281" customFormat="1" ht="13.5" x14ac:dyDescent="0.3"/>
    <row r="11282" customFormat="1" ht="13.5" x14ac:dyDescent="0.3"/>
    <row r="11283" customFormat="1" ht="13.5" x14ac:dyDescent="0.3"/>
    <row r="11284" customFormat="1" ht="13.5" x14ac:dyDescent="0.3"/>
    <row r="11285" customFormat="1" ht="13.5" x14ac:dyDescent="0.3"/>
    <row r="11286" customFormat="1" ht="13.5" x14ac:dyDescent="0.3"/>
    <row r="11287" customFormat="1" ht="13.5" x14ac:dyDescent="0.3"/>
    <row r="11288" customFormat="1" ht="13.5" x14ac:dyDescent="0.3"/>
    <row r="11289" customFormat="1" ht="13.5" x14ac:dyDescent="0.3"/>
    <row r="11290" customFormat="1" ht="13.5" x14ac:dyDescent="0.3"/>
    <row r="11291" customFormat="1" ht="13.5" x14ac:dyDescent="0.3"/>
    <row r="11292" customFormat="1" ht="13.5" x14ac:dyDescent="0.3"/>
    <row r="11293" customFormat="1" ht="13.5" x14ac:dyDescent="0.3"/>
    <row r="11294" customFormat="1" ht="13.5" x14ac:dyDescent="0.3"/>
    <row r="11295" customFormat="1" ht="13.5" x14ac:dyDescent="0.3"/>
    <row r="11296" customFormat="1" ht="13.5" x14ac:dyDescent="0.3"/>
    <row r="11297" customFormat="1" ht="13.5" x14ac:dyDescent="0.3"/>
    <row r="11298" customFormat="1" ht="13.5" x14ac:dyDescent="0.3"/>
    <row r="11299" customFormat="1" ht="13.5" x14ac:dyDescent="0.3"/>
    <row r="11300" customFormat="1" ht="13.5" x14ac:dyDescent="0.3"/>
    <row r="11301" customFormat="1" ht="13.5" x14ac:dyDescent="0.3"/>
    <row r="11302" customFormat="1" ht="13.5" x14ac:dyDescent="0.3"/>
    <row r="11303" customFormat="1" ht="13.5" x14ac:dyDescent="0.3"/>
    <row r="11304" customFormat="1" ht="13.5" x14ac:dyDescent="0.3"/>
    <row r="11305" customFormat="1" ht="13.5" x14ac:dyDescent="0.3"/>
    <row r="11306" customFormat="1" ht="13.5" x14ac:dyDescent="0.3"/>
    <row r="11307" customFormat="1" ht="13.5" x14ac:dyDescent="0.3"/>
    <row r="11308" customFormat="1" ht="13.5" x14ac:dyDescent="0.3"/>
    <row r="11309" customFormat="1" ht="13.5" x14ac:dyDescent="0.3"/>
    <row r="11310" customFormat="1" ht="13.5" x14ac:dyDescent="0.3"/>
    <row r="11311" customFormat="1" ht="13.5" x14ac:dyDescent="0.3"/>
    <row r="11312" customFormat="1" ht="13.5" x14ac:dyDescent="0.3"/>
    <row r="11313" customFormat="1" ht="13.5" x14ac:dyDescent="0.3"/>
    <row r="11314" customFormat="1" ht="13.5" x14ac:dyDescent="0.3"/>
    <row r="11315" customFormat="1" ht="13.5" x14ac:dyDescent="0.3"/>
    <row r="11316" customFormat="1" ht="13.5" x14ac:dyDescent="0.3"/>
    <row r="11317" customFormat="1" ht="13.5" x14ac:dyDescent="0.3"/>
    <row r="11318" customFormat="1" ht="13.5" x14ac:dyDescent="0.3"/>
    <row r="11319" customFormat="1" ht="13.5" x14ac:dyDescent="0.3"/>
    <row r="11320" customFormat="1" ht="13.5" x14ac:dyDescent="0.3"/>
    <row r="11321" customFormat="1" ht="13.5" x14ac:dyDescent="0.3"/>
    <row r="11322" customFormat="1" ht="13.5" x14ac:dyDescent="0.3"/>
    <row r="11323" customFormat="1" ht="13.5" x14ac:dyDescent="0.3"/>
    <row r="11324" customFormat="1" ht="13.5" x14ac:dyDescent="0.3"/>
    <row r="11325" customFormat="1" ht="13.5" x14ac:dyDescent="0.3"/>
    <row r="11326" customFormat="1" ht="13.5" x14ac:dyDescent="0.3"/>
    <row r="11327" customFormat="1" ht="13.5" x14ac:dyDescent="0.3"/>
    <row r="11328" customFormat="1" ht="13.5" x14ac:dyDescent="0.3"/>
    <row r="11329" customFormat="1" ht="13.5" x14ac:dyDescent="0.3"/>
    <row r="11330" customFormat="1" ht="13.5" x14ac:dyDescent="0.3"/>
    <row r="11331" customFormat="1" ht="13.5" x14ac:dyDescent="0.3"/>
    <row r="11332" customFormat="1" ht="13.5" x14ac:dyDescent="0.3"/>
    <row r="11333" customFormat="1" ht="13.5" x14ac:dyDescent="0.3"/>
    <row r="11334" customFormat="1" ht="13.5" x14ac:dyDescent="0.3"/>
    <row r="11335" customFormat="1" ht="13.5" x14ac:dyDescent="0.3"/>
    <row r="11336" customFormat="1" ht="13.5" x14ac:dyDescent="0.3"/>
    <row r="11337" customFormat="1" ht="13.5" x14ac:dyDescent="0.3"/>
    <row r="11338" customFormat="1" ht="13.5" x14ac:dyDescent="0.3"/>
    <row r="11339" customFormat="1" ht="13.5" x14ac:dyDescent="0.3"/>
    <row r="11340" customFormat="1" ht="13.5" x14ac:dyDescent="0.3"/>
    <row r="11341" customFormat="1" ht="13.5" x14ac:dyDescent="0.3"/>
    <row r="11342" customFormat="1" ht="13.5" x14ac:dyDescent="0.3"/>
    <row r="11343" customFormat="1" ht="13.5" x14ac:dyDescent="0.3"/>
    <row r="11344" customFormat="1" ht="13.5" x14ac:dyDescent="0.3"/>
    <row r="11345" customFormat="1" ht="13.5" x14ac:dyDescent="0.3"/>
    <row r="11346" customFormat="1" ht="13.5" x14ac:dyDescent="0.3"/>
    <row r="11347" customFormat="1" ht="13.5" x14ac:dyDescent="0.3"/>
    <row r="11348" customFormat="1" ht="13.5" x14ac:dyDescent="0.3"/>
    <row r="11349" customFormat="1" ht="13.5" x14ac:dyDescent="0.3"/>
    <row r="11350" customFormat="1" ht="13.5" x14ac:dyDescent="0.3"/>
    <row r="11351" customFormat="1" ht="13.5" x14ac:dyDescent="0.3"/>
    <row r="11352" customFormat="1" ht="13.5" x14ac:dyDescent="0.3"/>
    <row r="11353" customFormat="1" ht="13.5" x14ac:dyDescent="0.3"/>
    <row r="11354" customFormat="1" ht="13.5" x14ac:dyDescent="0.3"/>
    <row r="11355" customFormat="1" ht="13.5" x14ac:dyDescent="0.3"/>
    <row r="11356" customFormat="1" ht="13.5" x14ac:dyDescent="0.3"/>
    <row r="11357" customFormat="1" ht="13.5" x14ac:dyDescent="0.3"/>
    <row r="11358" customFormat="1" ht="13.5" x14ac:dyDescent="0.3"/>
    <row r="11359" customFormat="1" ht="13.5" x14ac:dyDescent="0.3"/>
    <row r="11360" customFormat="1" ht="13.5" x14ac:dyDescent="0.3"/>
    <row r="11361" customFormat="1" ht="13.5" x14ac:dyDescent="0.3"/>
    <row r="11362" customFormat="1" ht="13.5" x14ac:dyDescent="0.3"/>
    <row r="11363" customFormat="1" ht="13.5" x14ac:dyDescent="0.3"/>
    <row r="11364" customFormat="1" ht="13.5" x14ac:dyDescent="0.3"/>
    <row r="11365" customFormat="1" ht="13.5" x14ac:dyDescent="0.3"/>
    <row r="11366" customFormat="1" ht="13.5" x14ac:dyDescent="0.3"/>
    <row r="11367" customFormat="1" ht="13.5" x14ac:dyDescent="0.3"/>
    <row r="11368" customFormat="1" ht="13.5" x14ac:dyDescent="0.3"/>
    <row r="11369" customFormat="1" ht="13.5" x14ac:dyDescent="0.3"/>
    <row r="11370" customFormat="1" ht="13.5" x14ac:dyDescent="0.3"/>
    <row r="11371" customFormat="1" ht="13.5" x14ac:dyDescent="0.3"/>
    <row r="11372" customFormat="1" ht="13.5" x14ac:dyDescent="0.3"/>
    <row r="11373" customFormat="1" ht="13.5" x14ac:dyDescent="0.3"/>
    <row r="11374" customFormat="1" ht="13.5" x14ac:dyDescent="0.3"/>
    <row r="11375" customFormat="1" ht="13.5" x14ac:dyDescent="0.3"/>
    <row r="11376" customFormat="1" ht="13.5" x14ac:dyDescent="0.3"/>
    <row r="11377" customFormat="1" ht="13.5" x14ac:dyDescent="0.3"/>
    <row r="11378" customFormat="1" ht="13.5" x14ac:dyDescent="0.3"/>
    <row r="11379" customFormat="1" ht="13.5" x14ac:dyDescent="0.3"/>
    <row r="11380" customFormat="1" ht="13.5" x14ac:dyDescent="0.3"/>
    <row r="11381" customFormat="1" ht="13.5" x14ac:dyDescent="0.3"/>
    <row r="11382" customFormat="1" ht="13.5" x14ac:dyDescent="0.3"/>
    <row r="11383" customFormat="1" ht="13.5" x14ac:dyDescent="0.3"/>
    <row r="11384" customFormat="1" ht="13.5" x14ac:dyDescent="0.3"/>
    <row r="11385" customFormat="1" ht="13.5" x14ac:dyDescent="0.3"/>
    <row r="11386" customFormat="1" ht="13.5" x14ac:dyDescent="0.3"/>
    <row r="11387" customFormat="1" ht="13.5" x14ac:dyDescent="0.3"/>
    <row r="11388" customFormat="1" ht="13.5" x14ac:dyDescent="0.3"/>
    <row r="11389" customFormat="1" ht="13.5" x14ac:dyDescent="0.3"/>
    <row r="11390" customFormat="1" ht="13.5" x14ac:dyDescent="0.3"/>
    <row r="11391" customFormat="1" ht="13.5" x14ac:dyDescent="0.3"/>
    <row r="11392" customFormat="1" ht="13.5" x14ac:dyDescent="0.3"/>
    <row r="11393" customFormat="1" ht="13.5" x14ac:dyDescent="0.3"/>
    <row r="11394" customFormat="1" ht="13.5" x14ac:dyDescent="0.3"/>
    <row r="11395" customFormat="1" ht="13.5" x14ac:dyDescent="0.3"/>
    <row r="11396" customFormat="1" ht="13.5" x14ac:dyDescent="0.3"/>
    <row r="11397" customFormat="1" ht="13.5" x14ac:dyDescent="0.3"/>
    <row r="11398" customFormat="1" ht="13.5" x14ac:dyDescent="0.3"/>
    <row r="11399" customFormat="1" ht="13.5" x14ac:dyDescent="0.3"/>
    <row r="11400" customFormat="1" ht="13.5" x14ac:dyDescent="0.3"/>
    <row r="11401" customFormat="1" ht="13.5" x14ac:dyDescent="0.3"/>
    <row r="11402" customFormat="1" ht="13.5" x14ac:dyDescent="0.3"/>
    <row r="11403" customFormat="1" ht="13.5" x14ac:dyDescent="0.3"/>
    <row r="11404" customFormat="1" ht="13.5" x14ac:dyDescent="0.3"/>
    <row r="11405" customFormat="1" ht="13.5" x14ac:dyDescent="0.3"/>
    <row r="11406" customFormat="1" ht="13.5" x14ac:dyDescent="0.3"/>
    <row r="11407" customFormat="1" ht="13.5" x14ac:dyDescent="0.3"/>
    <row r="11408" customFormat="1" ht="13.5" x14ac:dyDescent="0.3"/>
    <row r="11409" customFormat="1" ht="13.5" x14ac:dyDescent="0.3"/>
    <row r="11410" customFormat="1" ht="13.5" x14ac:dyDescent="0.3"/>
    <row r="11411" customFormat="1" ht="13.5" x14ac:dyDescent="0.3"/>
    <row r="11412" customFormat="1" ht="13.5" x14ac:dyDescent="0.3"/>
    <row r="11413" customFormat="1" ht="13.5" x14ac:dyDescent="0.3"/>
    <row r="11414" customFormat="1" ht="13.5" x14ac:dyDescent="0.3"/>
    <row r="11415" customFormat="1" ht="13.5" x14ac:dyDescent="0.3"/>
    <row r="11416" customFormat="1" ht="13.5" x14ac:dyDescent="0.3"/>
    <row r="11417" customFormat="1" ht="13.5" x14ac:dyDescent="0.3"/>
    <row r="11418" customFormat="1" ht="13.5" x14ac:dyDescent="0.3"/>
    <row r="11419" customFormat="1" ht="13.5" x14ac:dyDescent="0.3"/>
    <row r="11420" customFormat="1" ht="13.5" x14ac:dyDescent="0.3"/>
    <row r="11421" customFormat="1" ht="13.5" x14ac:dyDescent="0.3"/>
    <row r="11422" customFormat="1" ht="13.5" x14ac:dyDescent="0.3"/>
    <row r="11423" customFormat="1" ht="13.5" x14ac:dyDescent="0.3"/>
    <row r="11424" customFormat="1" ht="13.5" x14ac:dyDescent="0.3"/>
    <row r="11425" customFormat="1" ht="13.5" x14ac:dyDescent="0.3"/>
    <row r="11426" customFormat="1" ht="13.5" x14ac:dyDescent="0.3"/>
    <row r="11427" customFormat="1" ht="13.5" x14ac:dyDescent="0.3"/>
    <row r="11428" customFormat="1" ht="13.5" x14ac:dyDescent="0.3"/>
    <row r="11429" customFormat="1" ht="13.5" x14ac:dyDescent="0.3"/>
    <row r="11430" customFormat="1" ht="13.5" x14ac:dyDescent="0.3"/>
    <row r="11431" customFormat="1" ht="13.5" x14ac:dyDescent="0.3"/>
    <row r="11432" customFormat="1" ht="13.5" x14ac:dyDescent="0.3"/>
    <row r="11433" customFormat="1" ht="13.5" x14ac:dyDescent="0.3"/>
    <row r="11434" customFormat="1" ht="13.5" x14ac:dyDescent="0.3"/>
    <row r="11435" customFormat="1" ht="13.5" x14ac:dyDescent="0.3"/>
    <row r="11436" customFormat="1" ht="13.5" x14ac:dyDescent="0.3"/>
    <row r="11437" customFormat="1" ht="13.5" x14ac:dyDescent="0.3"/>
    <row r="11438" customFormat="1" ht="13.5" x14ac:dyDescent="0.3"/>
    <row r="11439" customFormat="1" ht="13.5" x14ac:dyDescent="0.3"/>
    <row r="11440" customFormat="1" ht="13.5" x14ac:dyDescent="0.3"/>
    <row r="11441" customFormat="1" ht="13.5" x14ac:dyDescent="0.3"/>
    <row r="11442" customFormat="1" ht="13.5" x14ac:dyDescent="0.3"/>
    <row r="11443" customFormat="1" ht="13.5" x14ac:dyDescent="0.3"/>
    <row r="11444" customFormat="1" ht="13.5" x14ac:dyDescent="0.3"/>
    <row r="11445" customFormat="1" ht="13.5" x14ac:dyDescent="0.3"/>
    <row r="11446" customFormat="1" ht="13.5" x14ac:dyDescent="0.3"/>
    <row r="11447" customFormat="1" ht="13.5" x14ac:dyDescent="0.3"/>
    <row r="11448" customFormat="1" ht="13.5" x14ac:dyDescent="0.3"/>
    <row r="11449" customFormat="1" ht="13.5" x14ac:dyDescent="0.3"/>
    <row r="11450" customFormat="1" ht="13.5" x14ac:dyDescent="0.3"/>
    <row r="11451" customFormat="1" ht="13.5" x14ac:dyDescent="0.3"/>
    <row r="11452" customFormat="1" ht="13.5" x14ac:dyDescent="0.3"/>
    <row r="11453" customFormat="1" ht="13.5" x14ac:dyDescent="0.3"/>
    <row r="11454" customFormat="1" ht="13.5" x14ac:dyDescent="0.3"/>
    <row r="11455" customFormat="1" ht="13.5" x14ac:dyDescent="0.3"/>
    <row r="11456" customFormat="1" ht="13.5" x14ac:dyDescent="0.3"/>
    <row r="11457" customFormat="1" ht="13.5" x14ac:dyDescent="0.3"/>
    <row r="11458" customFormat="1" ht="13.5" x14ac:dyDescent="0.3"/>
    <row r="11459" customFormat="1" ht="13.5" x14ac:dyDescent="0.3"/>
    <row r="11460" customFormat="1" ht="13.5" x14ac:dyDescent="0.3"/>
    <row r="11461" customFormat="1" ht="13.5" x14ac:dyDescent="0.3"/>
    <row r="11462" customFormat="1" ht="13.5" x14ac:dyDescent="0.3"/>
    <row r="11463" customFormat="1" ht="13.5" x14ac:dyDescent="0.3"/>
    <row r="11464" customFormat="1" ht="13.5" x14ac:dyDescent="0.3"/>
    <row r="11465" customFormat="1" ht="13.5" x14ac:dyDescent="0.3"/>
    <row r="11466" customFormat="1" ht="13.5" x14ac:dyDescent="0.3"/>
    <row r="11467" customFormat="1" ht="13.5" x14ac:dyDescent="0.3"/>
    <row r="11468" customFormat="1" ht="13.5" x14ac:dyDescent="0.3"/>
    <row r="11469" customFormat="1" ht="13.5" x14ac:dyDescent="0.3"/>
    <row r="11470" customFormat="1" ht="13.5" x14ac:dyDescent="0.3"/>
    <row r="11471" customFormat="1" ht="13.5" x14ac:dyDescent="0.3"/>
    <row r="11472" customFormat="1" ht="13.5" x14ac:dyDescent="0.3"/>
    <row r="11473" customFormat="1" ht="13.5" x14ac:dyDescent="0.3"/>
    <row r="11474" customFormat="1" ht="13.5" x14ac:dyDescent="0.3"/>
    <row r="11475" customFormat="1" ht="13.5" x14ac:dyDescent="0.3"/>
    <row r="11476" customFormat="1" ht="13.5" x14ac:dyDescent="0.3"/>
    <row r="11477" customFormat="1" ht="13.5" x14ac:dyDescent="0.3"/>
    <row r="11478" customFormat="1" ht="13.5" x14ac:dyDescent="0.3"/>
    <row r="11479" customFormat="1" ht="13.5" x14ac:dyDescent="0.3"/>
    <row r="11480" customFormat="1" ht="13.5" x14ac:dyDescent="0.3"/>
    <row r="11481" customFormat="1" ht="13.5" x14ac:dyDescent="0.3"/>
    <row r="11482" customFormat="1" ht="13.5" x14ac:dyDescent="0.3"/>
    <row r="11483" customFormat="1" ht="13.5" x14ac:dyDescent="0.3"/>
    <row r="11484" customFormat="1" ht="13.5" x14ac:dyDescent="0.3"/>
    <row r="11485" customFormat="1" ht="13.5" x14ac:dyDescent="0.3"/>
    <row r="11486" customFormat="1" ht="13.5" x14ac:dyDescent="0.3"/>
    <row r="11487" customFormat="1" ht="13.5" x14ac:dyDescent="0.3"/>
    <row r="11488" customFormat="1" ht="13.5" x14ac:dyDescent="0.3"/>
    <row r="11489" customFormat="1" ht="13.5" x14ac:dyDescent="0.3"/>
    <row r="11490" customFormat="1" ht="13.5" x14ac:dyDescent="0.3"/>
    <row r="11491" customFormat="1" ht="13.5" x14ac:dyDescent="0.3"/>
    <row r="11492" customFormat="1" ht="13.5" x14ac:dyDescent="0.3"/>
    <row r="11493" customFormat="1" ht="13.5" x14ac:dyDescent="0.3"/>
    <row r="11494" customFormat="1" ht="13.5" x14ac:dyDescent="0.3"/>
    <row r="11495" customFormat="1" ht="13.5" x14ac:dyDescent="0.3"/>
    <row r="11496" customFormat="1" ht="13.5" x14ac:dyDescent="0.3"/>
    <row r="11497" customFormat="1" ht="13.5" x14ac:dyDescent="0.3"/>
    <row r="11498" customFormat="1" ht="13.5" x14ac:dyDescent="0.3"/>
    <row r="11499" customFormat="1" ht="13.5" x14ac:dyDescent="0.3"/>
    <row r="11500" customFormat="1" ht="13.5" x14ac:dyDescent="0.3"/>
    <row r="11501" customFormat="1" ht="13.5" x14ac:dyDescent="0.3"/>
    <row r="11502" customFormat="1" ht="13.5" x14ac:dyDescent="0.3"/>
    <row r="11503" customFormat="1" ht="13.5" x14ac:dyDescent="0.3"/>
    <row r="11504" customFormat="1" ht="13.5" x14ac:dyDescent="0.3"/>
    <row r="11505" customFormat="1" ht="13.5" x14ac:dyDescent="0.3"/>
    <row r="11506" customFormat="1" ht="13.5" x14ac:dyDescent="0.3"/>
    <row r="11507" customFormat="1" ht="13.5" x14ac:dyDescent="0.3"/>
    <row r="11508" customFormat="1" ht="13.5" x14ac:dyDescent="0.3"/>
    <row r="11509" customFormat="1" ht="13.5" x14ac:dyDescent="0.3"/>
    <row r="11510" customFormat="1" ht="13.5" x14ac:dyDescent="0.3"/>
    <row r="11511" customFormat="1" ht="13.5" x14ac:dyDescent="0.3"/>
    <row r="11512" customFormat="1" ht="13.5" x14ac:dyDescent="0.3"/>
    <row r="11513" customFormat="1" ht="13.5" x14ac:dyDescent="0.3"/>
    <row r="11514" customFormat="1" ht="13.5" x14ac:dyDescent="0.3"/>
    <row r="11515" customFormat="1" ht="13.5" x14ac:dyDescent="0.3"/>
    <row r="11516" customFormat="1" ht="13.5" x14ac:dyDescent="0.3"/>
    <row r="11517" customFormat="1" ht="13.5" x14ac:dyDescent="0.3"/>
    <row r="11518" customFormat="1" ht="13.5" x14ac:dyDescent="0.3"/>
    <row r="11519" customFormat="1" ht="13.5" x14ac:dyDescent="0.3"/>
    <row r="11520" customFormat="1" ht="13.5" x14ac:dyDescent="0.3"/>
    <row r="11521" customFormat="1" ht="13.5" x14ac:dyDescent="0.3"/>
    <row r="11522" customFormat="1" ht="13.5" x14ac:dyDescent="0.3"/>
    <row r="11523" customFormat="1" ht="13.5" x14ac:dyDescent="0.3"/>
    <row r="11524" customFormat="1" ht="13.5" x14ac:dyDescent="0.3"/>
    <row r="11525" customFormat="1" ht="13.5" x14ac:dyDescent="0.3"/>
    <row r="11526" customFormat="1" ht="13.5" x14ac:dyDescent="0.3"/>
    <row r="11527" customFormat="1" ht="13.5" x14ac:dyDescent="0.3"/>
    <row r="11528" customFormat="1" ht="13.5" x14ac:dyDescent="0.3"/>
    <row r="11529" customFormat="1" ht="13.5" x14ac:dyDescent="0.3"/>
    <row r="11530" customFormat="1" ht="13.5" x14ac:dyDescent="0.3"/>
    <row r="11531" customFormat="1" ht="13.5" x14ac:dyDescent="0.3"/>
    <row r="11532" customFormat="1" ht="13.5" x14ac:dyDescent="0.3"/>
    <row r="11533" customFormat="1" ht="13.5" x14ac:dyDescent="0.3"/>
    <row r="11534" customFormat="1" ht="13.5" x14ac:dyDescent="0.3"/>
    <row r="11535" customFormat="1" ht="13.5" x14ac:dyDescent="0.3"/>
    <row r="11536" customFormat="1" ht="13.5" x14ac:dyDescent="0.3"/>
    <row r="11537" customFormat="1" ht="13.5" x14ac:dyDescent="0.3"/>
    <row r="11538" customFormat="1" ht="13.5" x14ac:dyDescent="0.3"/>
    <row r="11539" customFormat="1" ht="13.5" x14ac:dyDescent="0.3"/>
    <row r="11540" customFormat="1" ht="13.5" x14ac:dyDescent="0.3"/>
    <row r="11541" customFormat="1" ht="13.5" x14ac:dyDescent="0.3"/>
    <row r="11542" customFormat="1" ht="13.5" x14ac:dyDescent="0.3"/>
    <row r="11543" customFormat="1" ht="13.5" x14ac:dyDescent="0.3"/>
    <row r="11544" customFormat="1" ht="13.5" x14ac:dyDescent="0.3"/>
    <row r="11545" customFormat="1" ht="13.5" x14ac:dyDescent="0.3"/>
    <row r="11546" customFormat="1" ht="13.5" x14ac:dyDescent="0.3"/>
    <row r="11547" customFormat="1" ht="13.5" x14ac:dyDescent="0.3"/>
    <row r="11548" customFormat="1" ht="13.5" x14ac:dyDescent="0.3"/>
    <row r="11549" customFormat="1" ht="13.5" x14ac:dyDescent="0.3"/>
    <row r="11550" customFormat="1" ht="13.5" x14ac:dyDescent="0.3"/>
    <row r="11551" customFormat="1" ht="13.5" x14ac:dyDescent="0.3"/>
    <row r="11552" customFormat="1" ht="13.5" x14ac:dyDescent="0.3"/>
    <row r="11553" customFormat="1" ht="13.5" x14ac:dyDescent="0.3"/>
    <row r="11554" customFormat="1" ht="13.5" x14ac:dyDescent="0.3"/>
    <row r="11555" customFormat="1" ht="13.5" x14ac:dyDescent="0.3"/>
    <row r="11556" customFormat="1" ht="13.5" x14ac:dyDescent="0.3"/>
    <row r="11557" customFormat="1" ht="13.5" x14ac:dyDescent="0.3"/>
    <row r="11558" customFormat="1" ht="13.5" x14ac:dyDescent="0.3"/>
    <row r="11559" customFormat="1" ht="13.5" x14ac:dyDescent="0.3"/>
    <row r="11560" customFormat="1" ht="13.5" x14ac:dyDescent="0.3"/>
    <row r="11561" customFormat="1" ht="13.5" x14ac:dyDescent="0.3"/>
    <row r="11562" customFormat="1" ht="13.5" x14ac:dyDescent="0.3"/>
    <row r="11563" customFormat="1" ht="13.5" x14ac:dyDescent="0.3"/>
    <row r="11564" customFormat="1" ht="13.5" x14ac:dyDescent="0.3"/>
    <row r="11565" customFormat="1" ht="13.5" x14ac:dyDescent="0.3"/>
    <row r="11566" customFormat="1" ht="13.5" x14ac:dyDescent="0.3"/>
    <row r="11567" customFormat="1" ht="13.5" x14ac:dyDescent="0.3"/>
    <row r="11568" customFormat="1" ht="13.5" x14ac:dyDescent="0.3"/>
    <row r="11569" customFormat="1" ht="13.5" x14ac:dyDescent="0.3"/>
    <row r="11570" customFormat="1" ht="13.5" x14ac:dyDescent="0.3"/>
    <row r="11571" customFormat="1" ht="13.5" x14ac:dyDescent="0.3"/>
    <row r="11572" customFormat="1" ht="13.5" x14ac:dyDescent="0.3"/>
    <row r="11573" customFormat="1" ht="13.5" x14ac:dyDescent="0.3"/>
    <row r="11574" customFormat="1" ht="13.5" x14ac:dyDescent="0.3"/>
    <row r="11575" customFormat="1" ht="13.5" x14ac:dyDescent="0.3"/>
    <row r="11576" customFormat="1" ht="13.5" x14ac:dyDescent="0.3"/>
    <row r="11577" customFormat="1" ht="13.5" x14ac:dyDescent="0.3"/>
    <row r="11578" customFormat="1" ht="13.5" x14ac:dyDescent="0.3"/>
    <row r="11579" customFormat="1" ht="13.5" x14ac:dyDescent="0.3"/>
    <row r="11580" customFormat="1" ht="13.5" x14ac:dyDescent="0.3"/>
    <row r="11581" customFormat="1" ht="13.5" x14ac:dyDescent="0.3"/>
    <row r="11582" customFormat="1" ht="13.5" x14ac:dyDescent="0.3"/>
    <row r="11583" customFormat="1" ht="13.5" x14ac:dyDescent="0.3"/>
    <row r="11584" customFormat="1" ht="13.5" x14ac:dyDescent="0.3"/>
    <row r="11585" customFormat="1" ht="13.5" x14ac:dyDescent="0.3"/>
    <row r="11586" customFormat="1" ht="13.5" x14ac:dyDescent="0.3"/>
    <row r="11587" customFormat="1" ht="13.5" x14ac:dyDescent="0.3"/>
    <row r="11588" customFormat="1" ht="13.5" x14ac:dyDescent="0.3"/>
    <row r="11589" customFormat="1" ht="13.5" x14ac:dyDescent="0.3"/>
    <row r="11590" customFormat="1" ht="13.5" x14ac:dyDescent="0.3"/>
    <row r="11591" customFormat="1" ht="13.5" x14ac:dyDescent="0.3"/>
    <row r="11592" customFormat="1" ht="13.5" x14ac:dyDescent="0.3"/>
    <row r="11593" customFormat="1" ht="13.5" x14ac:dyDescent="0.3"/>
    <row r="11594" customFormat="1" ht="13.5" x14ac:dyDescent="0.3"/>
    <row r="11595" customFormat="1" ht="13.5" x14ac:dyDescent="0.3"/>
    <row r="11596" customFormat="1" ht="13.5" x14ac:dyDescent="0.3"/>
    <row r="11597" customFormat="1" ht="13.5" x14ac:dyDescent="0.3"/>
    <row r="11598" customFormat="1" ht="13.5" x14ac:dyDescent="0.3"/>
    <row r="11599" customFormat="1" ht="13.5" x14ac:dyDescent="0.3"/>
    <row r="11600" customFormat="1" ht="13.5" x14ac:dyDescent="0.3"/>
    <row r="11601" customFormat="1" ht="13.5" x14ac:dyDescent="0.3"/>
    <row r="11602" customFormat="1" ht="13.5" x14ac:dyDescent="0.3"/>
    <row r="11603" customFormat="1" ht="13.5" x14ac:dyDescent="0.3"/>
    <row r="11604" customFormat="1" ht="13.5" x14ac:dyDescent="0.3"/>
    <row r="11605" customFormat="1" ht="13.5" x14ac:dyDescent="0.3"/>
    <row r="11606" customFormat="1" ht="13.5" x14ac:dyDescent="0.3"/>
    <row r="11607" customFormat="1" ht="13.5" x14ac:dyDescent="0.3"/>
    <row r="11608" customFormat="1" ht="13.5" x14ac:dyDescent="0.3"/>
    <row r="11609" customFormat="1" ht="13.5" x14ac:dyDescent="0.3"/>
    <row r="11610" customFormat="1" ht="13.5" x14ac:dyDescent="0.3"/>
    <row r="11611" customFormat="1" ht="13.5" x14ac:dyDescent="0.3"/>
    <row r="11612" customFormat="1" ht="13.5" x14ac:dyDescent="0.3"/>
    <row r="11613" customFormat="1" ht="13.5" x14ac:dyDescent="0.3"/>
    <row r="11614" customFormat="1" ht="13.5" x14ac:dyDescent="0.3"/>
    <row r="11615" customFormat="1" ht="13.5" x14ac:dyDescent="0.3"/>
    <row r="11616" customFormat="1" ht="13.5" x14ac:dyDescent="0.3"/>
    <row r="11617" customFormat="1" ht="13.5" x14ac:dyDescent="0.3"/>
    <row r="11618" customFormat="1" ht="13.5" x14ac:dyDescent="0.3"/>
    <row r="11619" customFormat="1" ht="13.5" x14ac:dyDescent="0.3"/>
    <row r="11620" customFormat="1" ht="13.5" x14ac:dyDescent="0.3"/>
    <row r="11621" customFormat="1" ht="13.5" x14ac:dyDescent="0.3"/>
    <row r="11622" customFormat="1" ht="13.5" x14ac:dyDescent="0.3"/>
    <row r="11623" customFormat="1" ht="13.5" x14ac:dyDescent="0.3"/>
    <row r="11624" customFormat="1" ht="13.5" x14ac:dyDescent="0.3"/>
    <row r="11625" customFormat="1" ht="13.5" x14ac:dyDescent="0.3"/>
    <row r="11626" customFormat="1" ht="13.5" x14ac:dyDescent="0.3"/>
    <row r="11627" customFormat="1" ht="13.5" x14ac:dyDescent="0.3"/>
    <row r="11628" customFormat="1" ht="13.5" x14ac:dyDescent="0.3"/>
    <row r="11629" customFormat="1" ht="13.5" x14ac:dyDescent="0.3"/>
    <row r="11630" customFormat="1" ht="13.5" x14ac:dyDescent="0.3"/>
    <row r="11631" customFormat="1" ht="13.5" x14ac:dyDescent="0.3"/>
    <row r="11632" customFormat="1" ht="13.5" x14ac:dyDescent="0.3"/>
    <row r="11633" customFormat="1" ht="13.5" x14ac:dyDescent="0.3"/>
    <row r="11634" customFormat="1" ht="13.5" x14ac:dyDescent="0.3"/>
    <row r="11635" customFormat="1" ht="13.5" x14ac:dyDescent="0.3"/>
    <row r="11636" customFormat="1" ht="13.5" x14ac:dyDescent="0.3"/>
    <row r="11637" customFormat="1" ht="13.5" x14ac:dyDescent="0.3"/>
    <row r="11638" customFormat="1" ht="13.5" x14ac:dyDescent="0.3"/>
    <row r="11639" customFormat="1" ht="13.5" x14ac:dyDescent="0.3"/>
    <row r="11640" customFormat="1" ht="13.5" x14ac:dyDescent="0.3"/>
    <row r="11641" customFormat="1" ht="13.5" x14ac:dyDescent="0.3"/>
    <row r="11642" customFormat="1" ht="13.5" x14ac:dyDescent="0.3"/>
    <row r="11643" customFormat="1" ht="13.5" x14ac:dyDescent="0.3"/>
    <row r="11644" customFormat="1" ht="13.5" x14ac:dyDescent="0.3"/>
    <row r="11645" customFormat="1" ht="13.5" x14ac:dyDescent="0.3"/>
    <row r="11646" customFormat="1" ht="13.5" x14ac:dyDescent="0.3"/>
    <row r="11647" customFormat="1" ht="13.5" x14ac:dyDescent="0.3"/>
    <row r="11648" customFormat="1" ht="13.5" x14ac:dyDescent="0.3"/>
    <row r="11649" customFormat="1" ht="13.5" x14ac:dyDescent="0.3"/>
    <row r="11650" customFormat="1" ht="13.5" x14ac:dyDescent="0.3"/>
    <row r="11651" customFormat="1" ht="13.5" x14ac:dyDescent="0.3"/>
    <row r="11652" customFormat="1" ht="13.5" x14ac:dyDescent="0.3"/>
    <row r="11653" customFormat="1" ht="13.5" x14ac:dyDescent="0.3"/>
    <row r="11654" customFormat="1" ht="13.5" x14ac:dyDescent="0.3"/>
    <row r="11655" customFormat="1" ht="13.5" x14ac:dyDescent="0.3"/>
    <row r="11656" customFormat="1" ht="13.5" x14ac:dyDescent="0.3"/>
    <row r="11657" customFormat="1" ht="13.5" x14ac:dyDescent="0.3"/>
    <row r="11658" customFormat="1" ht="13.5" x14ac:dyDescent="0.3"/>
    <row r="11659" customFormat="1" ht="13.5" x14ac:dyDescent="0.3"/>
    <row r="11660" customFormat="1" ht="13.5" x14ac:dyDescent="0.3"/>
    <row r="11661" customFormat="1" ht="13.5" x14ac:dyDescent="0.3"/>
    <row r="11662" customFormat="1" ht="13.5" x14ac:dyDescent="0.3"/>
    <row r="11663" customFormat="1" ht="13.5" x14ac:dyDescent="0.3"/>
    <row r="11664" customFormat="1" ht="13.5" x14ac:dyDescent="0.3"/>
    <row r="11665" customFormat="1" ht="13.5" x14ac:dyDescent="0.3"/>
    <row r="11666" customFormat="1" ht="13.5" x14ac:dyDescent="0.3"/>
    <row r="11667" customFormat="1" ht="13.5" x14ac:dyDescent="0.3"/>
    <row r="11668" customFormat="1" ht="13.5" x14ac:dyDescent="0.3"/>
    <row r="11669" customFormat="1" ht="13.5" x14ac:dyDescent="0.3"/>
    <row r="11670" customFormat="1" ht="13.5" x14ac:dyDescent="0.3"/>
    <row r="11671" customFormat="1" ht="13.5" x14ac:dyDescent="0.3"/>
    <row r="11672" customFormat="1" ht="13.5" x14ac:dyDescent="0.3"/>
    <row r="11673" customFormat="1" ht="13.5" x14ac:dyDescent="0.3"/>
    <row r="11674" customFormat="1" ht="13.5" x14ac:dyDescent="0.3"/>
    <row r="11675" customFormat="1" ht="13.5" x14ac:dyDescent="0.3"/>
    <row r="11676" customFormat="1" ht="13.5" x14ac:dyDescent="0.3"/>
    <row r="11677" customFormat="1" ht="13.5" x14ac:dyDescent="0.3"/>
    <row r="11678" customFormat="1" ht="13.5" x14ac:dyDescent="0.3"/>
    <row r="11679" customFormat="1" ht="13.5" x14ac:dyDescent="0.3"/>
    <row r="11680" customFormat="1" ht="13.5" x14ac:dyDescent="0.3"/>
    <row r="11681" customFormat="1" ht="13.5" x14ac:dyDescent="0.3"/>
    <row r="11682" customFormat="1" ht="13.5" x14ac:dyDescent="0.3"/>
    <row r="11683" customFormat="1" ht="13.5" x14ac:dyDescent="0.3"/>
    <row r="11684" customFormat="1" ht="13.5" x14ac:dyDescent="0.3"/>
    <row r="11685" customFormat="1" ht="13.5" x14ac:dyDescent="0.3"/>
    <row r="11686" customFormat="1" ht="13.5" x14ac:dyDescent="0.3"/>
    <row r="11687" customFormat="1" ht="13.5" x14ac:dyDescent="0.3"/>
    <row r="11688" customFormat="1" ht="13.5" x14ac:dyDescent="0.3"/>
    <row r="11689" customFormat="1" ht="13.5" x14ac:dyDescent="0.3"/>
    <row r="11690" customFormat="1" ht="13.5" x14ac:dyDescent="0.3"/>
    <row r="11691" customFormat="1" ht="13.5" x14ac:dyDescent="0.3"/>
    <row r="11692" customFormat="1" ht="13.5" x14ac:dyDescent="0.3"/>
    <row r="11693" customFormat="1" ht="13.5" x14ac:dyDescent="0.3"/>
    <row r="11694" customFormat="1" ht="13.5" x14ac:dyDescent="0.3"/>
    <row r="11695" customFormat="1" ht="13.5" x14ac:dyDescent="0.3"/>
    <row r="11696" customFormat="1" ht="13.5" x14ac:dyDescent="0.3"/>
    <row r="11697" customFormat="1" ht="13.5" x14ac:dyDescent="0.3"/>
    <row r="11698" customFormat="1" ht="13.5" x14ac:dyDescent="0.3"/>
    <row r="11699" customFormat="1" ht="13.5" x14ac:dyDescent="0.3"/>
    <row r="11700" customFormat="1" ht="13.5" x14ac:dyDescent="0.3"/>
    <row r="11701" customFormat="1" ht="13.5" x14ac:dyDescent="0.3"/>
    <row r="11702" customFormat="1" ht="13.5" x14ac:dyDescent="0.3"/>
    <row r="11703" customFormat="1" ht="13.5" x14ac:dyDescent="0.3"/>
    <row r="11704" customFormat="1" ht="13.5" x14ac:dyDescent="0.3"/>
    <row r="11705" customFormat="1" ht="13.5" x14ac:dyDescent="0.3"/>
    <row r="11706" customFormat="1" ht="13.5" x14ac:dyDescent="0.3"/>
    <row r="11707" customFormat="1" ht="13.5" x14ac:dyDescent="0.3"/>
    <row r="11708" customFormat="1" ht="13.5" x14ac:dyDescent="0.3"/>
    <row r="11709" customFormat="1" ht="13.5" x14ac:dyDescent="0.3"/>
    <row r="11710" customFormat="1" ht="13.5" x14ac:dyDescent="0.3"/>
    <row r="11711" customFormat="1" ht="13.5" x14ac:dyDescent="0.3"/>
    <row r="11712" customFormat="1" ht="13.5" x14ac:dyDescent="0.3"/>
    <row r="11713" customFormat="1" ht="13.5" x14ac:dyDescent="0.3"/>
    <row r="11714" customFormat="1" ht="13.5" x14ac:dyDescent="0.3"/>
    <row r="11715" customFormat="1" ht="13.5" x14ac:dyDescent="0.3"/>
    <row r="11716" customFormat="1" ht="13.5" x14ac:dyDescent="0.3"/>
    <row r="11717" customFormat="1" ht="13.5" x14ac:dyDescent="0.3"/>
    <row r="11718" customFormat="1" ht="13.5" x14ac:dyDescent="0.3"/>
    <row r="11719" customFormat="1" ht="13.5" x14ac:dyDescent="0.3"/>
    <row r="11720" customFormat="1" ht="13.5" x14ac:dyDescent="0.3"/>
    <row r="11721" customFormat="1" ht="13.5" x14ac:dyDescent="0.3"/>
    <row r="11722" customFormat="1" ht="13.5" x14ac:dyDescent="0.3"/>
    <row r="11723" customFormat="1" ht="13.5" x14ac:dyDescent="0.3"/>
    <row r="11724" customFormat="1" ht="13.5" x14ac:dyDescent="0.3"/>
    <row r="11725" customFormat="1" ht="13.5" x14ac:dyDescent="0.3"/>
    <row r="11726" customFormat="1" ht="13.5" x14ac:dyDescent="0.3"/>
    <row r="11727" customFormat="1" ht="13.5" x14ac:dyDescent="0.3"/>
    <row r="11728" customFormat="1" ht="13.5" x14ac:dyDescent="0.3"/>
    <row r="11729" customFormat="1" ht="13.5" x14ac:dyDescent="0.3"/>
    <row r="11730" customFormat="1" ht="13.5" x14ac:dyDescent="0.3"/>
    <row r="11731" customFormat="1" ht="13.5" x14ac:dyDescent="0.3"/>
    <row r="11732" customFormat="1" ht="13.5" x14ac:dyDescent="0.3"/>
    <row r="11733" customFormat="1" ht="13.5" x14ac:dyDescent="0.3"/>
    <row r="11734" customFormat="1" ht="13.5" x14ac:dyDescent="0.3"/>
    <row r="11735" customFormat="1" ht="13.5" x14ac:dyDescent="0.3"/>
    <row r="11736" customFormat="1" ht="13.5" x14ac:dyDescent="0.3"/>
    <row r="11737" customFormat="1" ht="13.5" x14ac:dyDescent="0.3"/>
    <row r="11738" customFormat="1" ht="13.5" x14ac:dyDescent="0.3"/>
    <row r="11739" customFormat="1" ht="13.5" x14ac:dyDescent="0.3"/>
    <row r="11740" customFormat="1" ht="13.5" x14ac:dyDescent="0.3"/>
    <row r="11741" customFormat="1" ht="13.5" x14ac:dyDescent="0.3"/>
    <row r="11742" customFormat="1" ht="13.5" x14ac:dyDescent="0.3"/>
    <row r="11743" customFormat="1" ht="13.5" x14ac:dyDescent="0.3"/>
    <row r="11744" customFormat="1" ht="13.5" x14ac:dyDescent="0.3"/>
    <row r="11745" customFormat="1" ht="13.5" x14ac:dyDescent="0.3"/>
    <row r="11746" customFormat="1" ht="13.5" x14ac:dyDescent="0.3"/>
    <row r="11747" customFormat="1" ht="13.5" x14ac:dyDescent="0.3"/>
    <row r="11748" customFormat="1" ht="13.5" x14ac:dyDescent="0.3"/>
    <row r="11749" customFormat="1" ht="13.5" x14ac:dyDescent="0.3"/>
    <row r="11750" customFormat="1" ht="13.5" x14ac:dyDescent="0.3"/>
    <row r="11751" customFormat="1" ht="13.5" x14ac:dyDescent="0.3"/>
    <row r="11752" customFormat="1" ht="13.5" x14ac:dyDescent="0.3"/>
    <row r="11753" customFormat="1" ht="13.5" x14ac:dyDescent="0.3"/>
    <row r="11754" customFormat="1" ht="13.5" x14ac:dyDescent="0.3"/>
    <row r="11755" customFormat="1" ht="13.5" x14ac:dyDescent="0.3"/>
    <row r="11756" customFormat="1" ht="13.5" x14ac:dyDescent="0.3"/>
    <row r="11757" customFormat="1" ht="13.5" x14ac:dyDescent="0.3"/>
    <row r="11758" customFormat="1" ht="13.5" x14ac:dyDescent="0.3"/>
    <row r="11759" customFormat="1" ht="13.5" x14ac:dyDescent="0.3"/>
    <row r="11760" customFormat="1" ht="13.5" x14ac:dyDescent="0.3"/>
    <row r="11761" customFormat="1" ht="13.5" x14ac:dyDescent="0.3"/>
    <row r="11762" customFormat="1" ht="13.5" x14ac:dyDescent="0.3"/>
    <row r="11763" customFormat="1" ht="13.5" x14ac:dyDescent="0.3"/>
    <row r="11764" customFormat="1" ht="13.5" x14ac:dyDescent="0.3"/>
    <row r="11765" customFormat="1" ht="13.5" x14ac:dyDescent="0.3"/>
    <row r="11766" customFormat="1" ht="13.5" x14ac:dyDescent="0.3"/>
    <row r="11767" customFormat="1" ht="13.5" x14ac:dyDescent="0.3"/>
    <row r="11768" customFormat="1" ht="13.5" x14ac:dyDescent="0.3"/>
    <row r="11769" customFormat="1" ht="13.5" x14ac:dyDescent="0.3"/>
    <row r="11770" customFormat="1" ht="13.5" x14ac:dyDescent="0.3"/>
    <row r="11771" customFormat="1" ht="13.5" x14ac:dyDescent="0.3"/>
    <row r="11772" customFormat="1" ht="13.5" x14ac:dyDescent="0.3"/>
    <row r="11773" customFormat="1" ht="13.5" x14ac:dyDescent="0.3"/>
    <row r="11774" customFormat="1" ht="13.5" x14ac:dyDescent="0.3"/>
    <row r="11775" customFormat="1" ht="13.5" x14ac:dyDescent="0.3"/>
    <row r="11776" customFormat="1" ht="13.5" x14ac:dyDescent="0.3"/>
    <row r="11777" customFormat="1" ht="13.5" x14ac:dyDescent="0.3"/>
    <row r="11778" customFormat="1" ht="13.5" x14ac:dyDescent="0.3"/>
    <row r="11779" customFormat="1" ht="13.5" x14ac:dyDescent="0.3"/>
    <row r="11780" customFormat="1" ht="13.5" x14ac:dyDescent="0.3"/>
    <row r="11781" customFormat="1" ht="13.5" x14ac:dyDescent="0.3"/>
    <row r="11782" customFormat="1" ht="13.5" x14ac:dyDescent="0.3"/>
    <row r="11783" customFormat="1" ht="13.5" x14ac:dyDescent="0.3"/>
    <row r="11784" customFormat="1" ht="13.5" x14ac:dyDescent="0.3"/>
    <row r="11785" customFormat="1" ht="13.5" x14ac:dyDescent="0.3"/>
    <row r="11786" customFormat="1" ht="13.5" x14ac:dyDescent="0.3"/>
    <row r="11787" customFormat="1" ht="13.5" x14ac:dyDescent="0.3"/>
    <row r="11788" customFormat="1" ht="13.5" x14ac:dyDescent="0.3"/>
    <row r="11789" customFormat="1" ht="13.5" x14ac:dyDescent="0.3"/>
    <row r="11790" customFormat="1" ht="13.5" x14ac:dyDescent="0.3"/>
    <row r="11791" customFormat="1" ht="13.5" x14ac:dyDescent="0.3"/>
    <row r="11792" customFormat="1" ht="13.5" x14ac:dyDescent="0.3"/>
    <row r="11793" customFormat="1" ht="13.5" x14ac:dyDescent="0.3"/>
  </sheetData>
  <sheetProtection algorithmName="SHA-512" hashValue="+w2c9cA2GD+I8PsUvDN1dd2oTVUZ0Tmf4iqKHA1mJveEk/Vjefj0frGYXUIcGP4FWiWjqPPgxiQMgpgIj8os4w==" saltValue="5UZDcCPXgrz+3I7lc5BDyQ==" spinCount="100000" sheet="1" objects="1" scenarios="1"/>
  <dataValidations count="2">
    <dataValidation type="decimal" showInputMessage="1" showErrorMessage="1" errorTitle="Incorrect entry" error="Enter 1.5 or 3.0 only" sqref="C4" xr:uid="{92931590-9366-304E-BC3C-7D0CBBA27EAA}">
      <formula1>1.5</formula1>
      <formula2>3</formula2>
    </dataValidation>
    <dataValidation type="whole" showInputMessage="1" showErrorMessage="1" errorTitle="Incorrect number" error="Please enter quarterly consumption between 700-4000kWh" sqref="C5" xr:uid="{860EB663-06D5-BC48-98AD-E078C60E0A68}">
      <formula1>700</formula1>
      <formula2>4000</formula2>
    </dataValidation>
  </dataValidations>
  <pageMargins left="0.75" right="0.75" top="1" bottom="1" header="0.5" footer="0.5"/>
  <legacy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EF759-B470-EE4B-AA43-7327FCA59665}">
  <sheetPr codeName="Sheet26"/>
  <dimension ref="A1:DF92"/>
  <sheetViews>
    <sheetView workbookViewId="0">
      <selection activeCell="M45" sqref="M45:AH45"/>
    </sheetView>
  </sheetViews>
  <sheetFormatPr defaultColWidth="11.07421875" defaultRowHeight="13.5" x14ac:dyDescent="0.3"/>
  <cols>
    <col min="12" max="12" width="15.15234375" customWidth="1"/>
    <col min="41" max="41" width="14.69140625" customWidth="1"/>
  </cols>
  <sheetData>
    <row r="1" spans="1:105" ht="67.5" x14ac:dyDescent="0.3">
      <c r="A1" s="11" t="s">
        <v>228</v>
      </c>
      <c r="B1" s="11" t="s">
        <v>311</v>
      </c>
      <c r="C1" s="12" t="s">
        <v>312</v>
      </c>
      <c r="D1" s="13" t="s">
        <v>313</v>
      </c>
      <c r="E1" s="13" t="s">
        <v>314</v>
      </c>
      <c r="F1" s="13" t="s">
        <v>315</v>
      </c>
      <c r="G1" s="11" t="s">
        <v>316</v>
      </c>
      <c r="H1" s="14" t="s">
        <v>317</v>
      </c>
      <c r="I1" s="14" t="s">
        <v>395</v>
      </c>
      <c r="J1" s="14" t="s">
        <v>431</v>
      </c>
      <c r="K1" s="13" t="s">
        <v>408</v>
      </c>
      <c r="L1" s="15" t="s">
        <v>432</v>
      </c>
      <c r="M1" s="16" t="s">
        <v>433</v>
      </c>
      <c r="N1" s="17" t="s">
        <v>434</v>
      </c>
      <c r="O1" s="17" t="s">
        <v>435</v>
      </c>
      <c r="P1" s="17" t="s">
        <v>436</v>
      </c>
      <c r="Q1" s="17" t="s">
        <v>515</v>
      </c>
      <c r="R1" s="17" t="s">
        <v>308</v>
      </c>
      <c r="S1" s="17" t="s">
        <v>309</v>
      </c>
      <c r="T1" s="17" t="s">
        <v>310</v>
      </c>
      <c r="U1" s="17" t="s">
        <v>535</v>
      </c>
      <c r="V1" s="18" t="s">
        <v>536</v>
      </c>
      <c r="W1" s="19" t="s">
        <v>557</v>
      </c>
      <c r="X1" s="19" t="s">
        <v>362</v>
      </c>
      <c r="Y1" s="19" t="s">
        <v>297</v>
      </c>
      <c r="Z1" s="19" t="s">
        <v>298</v>
      </c>
      <c r="AA1" s="19" t="s">
        <v>376</v>
      </c>
      <c r="AB1" s="19" t="s">
        <v>295</v>
      </c>
      <c r="AC1" s="19" t="s">
        <v>296</v>
      </c>
      <c r="AD1" s="20" t="s">
        <v>223</v>
      </c>
      <c r="AE1" s="21" t="s">
        <v>224</v>
      </c>
      <c r="AF1" s="22" t="s">
        <v>560</v>
      </c>
      <c r="AG1" s="22" t="s">
        <v>561</v>
      </c>
      <c r="AH1" s="23" t="s">
        <v>429</v>
      </c>
      <c r="AI1" s="23" t="s">
        <v>268</v>
      </c>
      <c r="AJ1" s="23" t="s">
        <v>269</v>
      </c>
      <c r="AK1" s="23" t="s">
        <v>270</v>
      </c>
      <c r="AL1" s="199" t="s">
        <v>738</v>
      </c>
      <c r="AM1" s="199" t="s">
        <v>739</v>
      </c>
      <c r="AN1" s="199" t="s">
        <v>740</v>
      </c>
      <c r="AO1" s="24" t="s">
        <v>566</v>
      </c>
      <c r="AP1" s="25" t="s">
        <v>430</v>
      </c>
      <c r="AQ1" s="25" t="s">
        <v>195</v>
      </c>
      <c r="AR1" s="26" t="s">
        <v>196</v>
      </c>
      <c r="AS1" s="27" t="s">
        <v>190</v>
      </c>
      <c r="AT1" s="28" t="s">
        <v>191</v>
      </c>
      <c r="AU1" s="29" t="s">
        <v>439</v>
      </c>
      <c r="AV1" s="30" t="s">
        <v>440</v>
      </c>
      <c r="AW1" s="31" t="s">
        <v>441</v>
      </c>
      <c r="AX1" s="32" t="s">
        <v>533</v>
      </c>
      <c r="AY1" s="33" t="s">
        <v>442</v>
      </c>
      <c r="AZ1" s="32" t="s">
        <v>552</v>
      </c>
      <c r="BA1" s="33" t="s">
        <v>443</v>
      </c>
      <c r="BB1" s="34" t="s">
        <v>229</v>
      </c>
      <c r="BC1" s="31" t="s">
        <v>307</v>
      </c>
      <c r="BD1" s="35" t="s">
        <v>475</v>
      </c>
      <c r="BE1" s="200" t="s">
        <v>741</v>
      </c>
      <c r="BF1" s="201" t="s">
        <v>742</v>
      </c>
      <c r="BG1" s="31" t="s">
        <v>537</v>
      </c>
      <c r="BH1" s="35" t="s">
        <v>482</v>
      </c>
      <c r="BI1" s="14" t="s">
        <v>502</v>
      </c>
      <c r="BJ1" s="14" t="s">
        <v>476</v>
      </c>
      <c r="BK1" s="14" t="s">
        <v>477</v>
      </c>
      <c r="BL1" s="14" t="s">
        <v>225</v>
      </c>
      <c r="BM1" s="14" t="s">
        <v>522</v>
      </c>
      <c r="BN1" s="14" t="s">
        <v>743</v>
      </c>
      <c r="BO1" s="14" t="s">
        <v>744</v>
      </c>
      <c r="BP1" s="14" t="s">
        <v>745</v>
      </c>
      <c r="BQ1" s="36" t="s">
        <v>473</v>
      </c>
      <c r="BR1" s="36" t="s">
        <v>474</v>
      </c>
      <c r="BS1" s="37" t="s">
        <v>217</v>
      </c>
      <c r="BT1" s="37" t="s">
        <v>218</v>
      </c>
      <c r="BU1" s="36" t="s">
        <v>192</v>
      </c>
      <c r="BV1" s="37" t="s">
        <v>193</v>
      </c>
      <c r="BW1" s="38" t="s">
        <v>194</v>
      </c>
    </row>
    <row r="2" spans="1:105" x14ac:dyDescent="0.3">
      <c r="A2" s="39">
        <v>8887</v>
      </c>
      <c r="B2" s="43">
        <v>41898</v>
      </c>
      <c r="C2" s="41" t="s">
        <v>746</v>
      </c>
      <c r="D2" s="42" t="s">
        <v>816</v>
      </c>
      <c r="E2" s="42"/>
      <c r="F2" s="42" t="s">
        <v>747</v>
      </c>
      <c r="G2" s="203">
        <v>41871</v>
      </c>
      <c r="H2" s="44" t="s">
        <v>748</v>
      </c>
      <c r="I2" s="44" t="s">
        <v>749</v>
      </c>
      <c r="J2" s="44"/>
      <c r="K2" s="42" t="s">
        <v>750</v>
      </c>
      <c r="L2" s="204" t="s">
        <v>751</v>
      </c>
      <c r="M2" s="42">
        <v>92</v>
      </c>
      <c r="N2" s="42">
        <v>21.49</v>
      </c>
      <c r="O2" s="42"/>
      <c r="P2" s="42"/>
      <c r="Q2" s="42"/>
      <c r="R2" s="45"/>
      <c r="S2" s="42"/>
      <c r="T2" s="42"/>
      <c r="U2" s="42"/>
      <c r="V2" s="42"/>
      <c r="W2" s="42"/>
      <c r="X2" s="42"/>
      <c r="Y2" s="42"/>
      <c r="Z2" s="42"/>
      <c r="AA2" s="42"/>
      <c r="AB2" s="42"/>
      <c r="AC2" s="42"/>
      <c r="AD2" s="42"/>
      <c r="AE2" s="42"/>
      <c r="AF2" s="42"/>
      <c r="AG2" s="42"/>
      <c r="AH2" s="42"/>
      <c r="AI2" s="42"/>
      <c r="AJ2" s="42"/>
      <c r="AK2" s="42"/>
      <c r="AL2" s="42"/>
      <c r="AM2" s="42"/>
      <c r="AN2" s="42"/>
      <c r="AO2" s="42" t="s">
        <v>752</v>
      </c>
      <c r="AP2" s="44" t="s">
        <v>749</v>
      </c>
      <c r="AQ2" s="44"/>
      <c r="AR2" s="44"/>
      <c r="AS2" s="46"/>
      <c r="AT2" s="44">
        <v>9</v>
      </c>
      <c r="AU2" s="44" t="s">
        <v>753</v>
      </c>
      <c r="AV2" s="42"/>
      <c r="AW2" s="44">
        <v>0</v>
      </c>
      <c r="AX2" s="44">
        <v>0</v>
      </c>
      <c r="AY2" s="44">
        <v>0</v>
      </c>
      <c r="AZ2" s="44">
        <v>0</v>
      </c>
      <c r="BA2" s="44">
        <v>0</v>
      </c>
      <c r="BB2" s="44">
        <v>0</v>
      </c>
      <c r="BC2" s="44">
        <v>0</v>
      </c>
      <c r="BD2" s="44">
        <v>0</v>
      </c>
      <c r="BE2" s="44">
        <v>0</v>
      </c>
      <c r="BF2" s="44">
        <v>0</v>
      </c>
      <c r="BG2" s="44">
        <v>0</v>
      </c>
      <c r="BH2" s="44">
        <v>0</v>
      </c>
      <c r="BI2" s="44"/>
      <c r="BJ2" s="44" t="s">
        <v>749</v>
      </c>
      <c r="BK2" s="44"/>
      <c r="BL2" s="44" t="s">
        <v>749</v>
      </c>
      <c r="BM2" s="44"/>
      <c r="BN2" s="44"/>
      <c r="BO2" s="44"/>
      <c r="BP2" s="44"/>
      <c r="BQ2" s="48"/>
      <c r="BR2" s="48"/>
      <c r="BS2" s="52"/>
      <c r="BT2" s="44" t="s">
        <v>754</v>
      </c>
      <c r="BU2" s="205"/>
      <c r="BV2" s="1" t="s">
        <v>579</v>
      </c>
      <c r="BW2" s="206" t="s">
        <v>755</v>
      </c>
      <c r="BX2" s="3"/>
      <c r="BY2" s="3"/>
      <c r="BZ2" s="3"/>
      <c r="CA2" s="3"/>
      <c r="CB2" s="3"/>
      <c r="CC2" s="3"/>
      <c r="CD2" s="3"/>
      <c r="CE2" s="3"/>
      <c r="CF2" s="3"/>
      <c r="CG2" s="3"/>
      <c r="CH2" s="3"/>
      <c r="CI2" s="3"/>
      <c r="CJ2" s="3"/>
      <c r="CK2" s="3"/>
      <c r="CL2" s="3"/>
      <c r="CM2" s="3"/>
      <c r="CN2" s="3"/>
      <c r="CO2" s="3"/>
      <c r="CP2" s="3"/>
      <c r="CQ2" s="3"/>
      <c r="CR2" s="3"/>
      <c r="CS2" s="3"/>
      <c r="CT2" s="3"/>
      <c r="CU2" s="3"/>
      <c r="CV2" s="3"/>
      <c r="CW2" s="3"/>
      <c r="CX2" s="3"/>
    </row>
    <row r="3" spans="1:105" x14ac:dyDescent="0.3">
      <c r="A3" s="39">
        <v>8330</v>
      </c>
      <c r="B3" s="202">
        <v>41897</v>
      </c>
      <c r="C3" s="41" t="s">
        <v>746</v>
      </c>
      <c r="D3" s="42" t="s">
        <v>816</v>
      </c>
      <c r="E3" s="42"/>
      <c r="F3" s="42" t="s">
        <v>747</v>
      </c>
      <c r="G3" s="202">
        <v>41850</v>
      </c>
      <c r="H3" s="44" t="s">
        <v>748</v>
      </c>
      <c r="I3" s="44" t="s">
        <v>853</v>
      </c>
      <c r="J3" s="44"/>
      <c r="K3" s="42" t="s">
        <v>756</v>
      </c>
      <c r="L3" s="42" t="s">
        <v>854</v>
      </c>
      <c r="M3" s="42">
        <v>84</v>
      </c>
      <c r="N3" s="42">
        <v>28.9</v>
      </c>
      <c r="O3" s="42"/>
      <c r="P3" s="42"/>
      <c r="Q3" s="2"/>
      <c r="R3" s="45"/>
      <c r="S3" s="42"/>
      <c r="T3" s="42"/>
      <c r="U3" s="42"/>
      <c r="V3" s="42"/>
      <c r="W3" s="42"/>
      <c r="X3" s="42"/>
      <c r="Y3" s="42"/>
      <c r="Z3" s="42"/>
      <c r="AA3" s="42"/>
      <c r="AB3" s="42"/>
      <c r="AC3" s="42"/>
      <c r="AD3" s="42"/>
      <c r="AE3" s="42"/>
      <c r="AF3" s="42"/>
      <c r="AG3" s="42"/>
      <c r="AH3" s="42"/>
      <c r="AI3" s="42"/>
      <c r="AJ3" s="42"/>
      <c r="AK3" s="42"/>
      <c r="AL3" s="42"/>
      <c r="AM3" s="42"/>
      <c r="AN3" s="42"/>
      <c r="AO3" s="42" t="s">
        <v>752</v>
      </c>
      <c r="AP3" s="44" t="s">
        <v>749</v>
      </c>
      <c r="AQ3" s="44"/>
      <c r="AR3" s="44"/>
      <c r="AS3" s="46"/>
      <c r="AT3" s="44">
        <v>20</v>
      </c>
      <c r="AU3" s="44" t="s">
        <v>753</v>
      </c>
      <c r="AV3" s="42"/>
      <c r="AW3" s="44">
        <v>0</v>
      </c>
      <c r="AX3" s="44">
        <v>0</v>
      </c>
      <c r="AY3" s="44">
        <v>0</v>
      </c>
      <c r="AZ3" s="44">
        <v>0</v>
      </c>
      <c r="BA3" s="44">
        <v>0</v>
      </c>
      <c r="BB3" s="44">
        <v>0</v>
      </c>
      <c r="BC3" s="44">
        <v>0</v>
      </c>
      <c r="BD3" s="44">
        <v>0</v>
      </c>
      <c r="BE3" s="44">
        <v>0</v>
      </c>
      <c r="BF3" s="44">
        <v>0</v>
      </c>
      <c r="BG3" s="44">
        <v>0</v>
      </c>
      <c r="BH3" s="44">
        <v>0</v>
      </c>
      <c r="BI3" s="44"/>
      <c r="BJ3" s="44" t="s">
        <v>749</v>
      </c>
      <c r="BK3" s="44">
        <v>12</v>
      </c>
      <c r="BL3" s="44" t="s">
        <v>749</v>
      </c>
      <c r="BM3" s="44"/>
      <c r="BN3" s="44"/>
      <c r="BO3" s="44"/>
      <c r="BP3" s="44"/>
      <c r="BQ3" s="42" t="s">
        <v>603</v>
      </c>
      <c r="BR3" s="47" t="s">
        <v>523</v>
      </c>
      <c r="BS3" s="44">
        <v>50</v>
      </c>
      <c r="BT3" s="44" t="s">
        <v>754</v>
      </c>
      <c r="BU3" s="42"/>
      <c r="BV3" s="1" t="s">
        <v>579</v>
      </c>
      <c r="BW3" s="210" t="s">
        <v>600</v>
      </c>
    </row>
    <row r="4" spans="1:105" x14ac:dyDescent="0.3">
      <c r="A4" s="39">
        <v>2555</v>
      </c>
      <c r="B4" s="202">
        <v>41894</v>
      </c>
      <c r="C4" s="41" t="s">
        <v>746</v>
      </c>
      <c r="D4" s="42" t="s">
        <v>816</v>
      </c>
      <c r="E4" s="42"/>
      <c r="F4" s="42" t="s">
        <v>747</v>
      </c>
      <c r="G4" s="209">
        <v>41852</v>
      </c>
      <c r="H4" s="44" t="s">
        <v>748</v>
      </c>
      <c r="I4" s="44" t="s">
        <v>749</v>
      </c>
      <c r="J4" s="44"/>
      <c r="K4" s="42" t="s">
        <v>757</v>
      </c>
      <c r="L4" s="42" t="s">
        <v>758</v>
      </c>
      <c r="M4" s="42">
        <v>84</v>
      </c>
      <c r="N4" s="42">
        <v>29.34</v>
      </c>
      <c r="O4" s="42" t="s">
        <v>759</v>
      </c>
      <c r="P4" s="42">
        <v>1000</v>
      </c>
      <c r="Q4" s="42">
        <v>29.34</v>
      </c>
      <c r="R4" s="223">
        <v>2000</v>
      </c>
      <c r="S4" s="42">
        <v>39.340000000000003</v>
      </c>
      <c r="T4" s="42"/>
      <c r="U4" s="42"/>
      <c r="V4" s="42"/>
      <c r="W4" s="42"/>
      <c r="X4" s="42"/>
      <c r="Y4" s="42"/>
      <c r="Z4" s="42"/>
      <c r="AA4" s="42"/>
      <c r="AB4" s="42"/>
      <c r="AC4" s="42"/>
      <c r="AD4" s="42"/>
      <c r="AE4" s="42"/>
      <c r="AF4" s="42"/>
      <c r="AG4" s="42"/>
      <c r="AH4" s="42"/>
      <c r="AI4" s="42"/>
      <c r="AJ4" s="42"/>
      <c r="AK4" s="42"/>
      <c r="AL4" s="42"/>
      <c r="AM4" s="42"/>
      <c r="AN4" s="42"/>
      <c r="AO4" s="42" t="s">
        <v>752</v>
      </c>
      <c r="AP4" s="44" t="s">
        <v>749</v>
      </c>
      <c r="AQ4" s="44"/>
      <c r="AR4" s="44"/>
      <c r="AS4" s="46"/>
      <c r="AT4" s="44">
        <v>7.5</v>
      </c>
      <c r="AU4" s="52" t="s">
        <v>749</v>
      </c>
      <c r="AV4" s="42"/>
      <c r="AW4" s="44">
        <v>0</v>
      </c>
      <c r="AX4" s="44">
        <v>0</v>
      </c>
      <c r="AY4" s="44">
        <v>0</v>
      </c>
      <c r="AZ4" s="44">
        <v>27</v>
      </c>
      <c r="BA4" s="44">
        <v>0</v>
      </c>
      <c r="BB4" s="44">
        <v>0</v>
      </c>
      <c r="BC4" s="44">
        <v>0</v>
      </c>
      <c r="BD4" s="44">
        <v>0</v>
      </c>
      <c r="BE4" s="44">
        <v>0</v>
      </c>
      <c r="BF4" s="44">
        <v>0</v>
      </c>
      <c r="BG4" s="44">
        <v>0</v>
      </c>
      <c r="BH4" s="44">
        <v>0</v>
      </c>
      <c r="BI4" s="44"/>
      <c r="BJ4" s="44" t="s">
        <v>749</v>
      </c>
      <c r="BK4" s="44">
        <v>24</v>
      </c>
      <c r="BL4" s="44" t="s">
        <v>749</v>
      </c>
      <c r="BM4" s="44"/>
      <c r="BN4" s="44"/>
      <c r="BO4" s="44"/>
      <c r="BP4" s="44"/>
      <c r="BQ4" s="42"/>
      <c r="BR4" s="47"/>
      <c r="BS4" s="44"/>
      <c r="BT4" s="44" t="s">
        <v>754</v>
      </c>
      <c r="BU4" s="42"/>
      <c r="BV4" s="157" t="s">
        <v>579</v>
      </c>
      <c r="BW4" s="210" t="s">
        <v>600</v>
      </c>
      <c r="BX4" s="1"/>
      <c r="BY4" s="1"/>
      <c r="BZ4" s="1"/>
      <c r="CA4" s="1"/>
      <c r="CB4" s="1"/>
      <c r="CC4" s="1"/>
      <c r="CD4" s="1"/>
      <c r="CE4" s="1"/>
      <c r="CF4" s="1"/>
      <c r="CG4" s="1"/>
      <c r="CH4" s="1"/>
      <c r="CI4" s="1"/>
      <c r="CJ4" s="1"/>
      <c r="CK4" s="1"/>
      <c r="CL4" s="1"/>
      <c r="CM4" s="1"/>
      <c r="CN4" s="1"/>
      <c r="CO4" s="1"/>
      <c r="CP4" s="1"/>
      <c r="CQ4" s="1"/>
      <c r="CR4" s="1"/>
      <c r="CS4" s="1"/>
      <c r="CT4" s="1"/>
      <c r="CU4" s="1"/>
      <c r="CV4" s="1"/>
      <c r="CW4" s="1"/>
      <c r="CX4" s="1"/>
    </row>
    <row r="5" spans="1:105" x14ac:dyDescent="0.3">
      <c r="A5" s="39">
        <v>6394</v>
      </c>
      <c r="B5" s="202">
        <v>41898</v>
      </c>
      <c r="C5" s="41" t="s">
        <v>746</v>
      </c>
      <c r="D5" s="42" t="s">
        <v>816</v>
      </c>
      <c r="E5" s="42"/>
      <c r="F5" s="42" t="s">
        <v>747</v>
      </c>
      <c r="G5" s="43">
        <v>41880</v>
      </c>
      <c r="H5" s="44" t="s">
        <v>748</v>
      </c>
      <c r="I5" s="44" t="s">
        <v>855</v>
      </c>
      <c r="J5" s="44"/>
      <c r="K5" s="42" t="s">
        <v>761</v>
      </c>
      <c r="L5" s="218" t="s">
        <v>856</v>
      </c>
      <c r="M5" s="42">
        <v>90</v>
      </c>
      <c r="N5" s="42">
        <v>38.299999999999997</v>
      </c>
      <c r="O5" s="42"/>
      <c r="P5" s="42"/>
      <c r="Q5" s="42"/>
      <c r="R5" s="45"/>
      <c r="S5" s="42"/>
      <c r="T5" s="42"/>
      <c r="U5" s="42"/>
      <c r="V5" s="42"/>
      <c r="W5" s="42"/>
      <c r="X5" s="42"/>
      <c r="Y5" s="42"/>
      <c r="Z5" s="42"/>
      <c r="AA5" s="42"/>
      <c r="AB5" s="42"/>
      <c r="AC5" s="42"/>
      <c r="AD5" s="42"/>
      <c r="AE5" s="42"/>
      <c r="AF5" s="42"/>
      <c r="AG5" s="42"/>
      <c r="AH5" s="42"/>
      <c r="AI5" s="42"/>
      <c r="AJ5" s="42"/>
      <c r="AK5" s="42"/>
      <c r="AL5" s="42"/>
      <c r="AM5" s="42"/>
      <c r="AN5" s="42"/>
      <c r="AO5" s="42" t="s">
        <v>752</v>
      </c>
      <c r="AP5" s="44" t="s">
        <v>749</v>
      </c>
      <c r="AQ5" s="44"/>
      <c r="AR5" s="44"/>
      <c r="AS5" s="46">
        <v>5</v>
      </c>
      <c r="AT5" s="44">
        <v>17</v>
      </c>
      <c r="AU5" s="44" t="s">
        <v>749</v>
      </c>
      <c r="AV5" s="42"/>
      <c r="AW5" s="44">
        <v>0</v>
      </c>
      <c r="AX5" s="44">
        <v>0</v>
      </c>
      <c r="AY5" s="44">
        <v>11</v>
      </c>
      <c r="AZ5" s="44">
        <v>0</v>
      </c>
      <c r="BA5" s="44">
        <v>0</v>
      </c>
      <c r="BB5" s="44">
        <v>0</v>
      </c>
      <c r="BC5" s="44">
        <v>0</v>
      </c>
      <c r="BD5" s="44">
        <v>0</v>
      </c>
      <c r="BE5" s="44">
        <v>0</v>
      </c>
      <c r="BF5" s="44">
        <v>0</v>
      </c>
      <c r="BG5" s="44">
        <v>0</v>
      </c>
      <c r="BH5" s="44">
        <v>0</v>
      </c>
      <c r="BI5" s="44"/>
      <c r="BJ5" s="44" t="s">
        <v>749</v>
      </c>
      <c r="BK5" s="44"/>
      <c r="BL5" s="44" t="s">
        <v>749</v>
      </c>
      <c r="BM5" s="44"/>
      <c r="BN5" s="44"/>
      <c r="BO5" s="44"/>
      <c r="BP5" s="44"/>
      <c r="BQ5" s="47"/>
      <c r="BR5" s="47"/>
      <c r="BS5" s="44"/>
      <c r="BT5" s="44" t="s">
        <v>754</v>
      </c>
      <c r="BU5" s="47" t="s">
        <v>762</v>
      </c>
      <c r="BV5" t="s">
        <v>763</v>
      </c>
      <c r="BW5" s="226" t="s">
        <v>580</v>
      </c>
    </row>
    <row r="6" spans="1:105" x14ac:dyDescent="0.3">
      <c r="A6" s="39">
        <v>1469</v>
      </c>
      <c r="B6" s="202">
        <v>41894</v>
      </c>
      <c r="C6" s="41" t="s">
        <v>746</v>
      </c>
      <c r="D6" s="42" t="s">
        <v>816</v>
      </c>
      <c r="E6" s="42"/>
      <c r="F6" s="42" t="s">
        <v>747</v>
      </c>
      <c r="G6" s="154">
        <v>41846</v>
      </c>
      <c r="H6" s="44" t="s">
        <v>748</v>
      </c>
      <c r="I6" s="44" t="s">
        <v>749</v>
      </c>
      <c r="J6" s="44"/>
      <c r="K6" s="48" t="s">
        <v>765</v>
      </c>
      <c r="L6" s="48" t="s">
        <v>766</v>
      </c>
      <c r="M6" s="48">
        <v>94.17</v>
      </c>
      <c r="N6" s="48">
        <v>32.44</v>
      </c>
      <c r="O6" s="42" t="s">
        <v>759</v>
      </c>
      <c r="P6" s="48">
        <v>1000</v>
      </c>
      <c r="Q6" s="48">
        <v>32.44</v>
      </c>
      <c r="R6" s="223">
        <v>2000</v>
      </c>
      <c r="S6" s="48">
        <v>32.44</v>
      </c>
      <c r="T6" s="48"/>
      <c r="U6" s="48"/>
      <c r="V6" s="48"/>
      <c r="W6" s="48"/>
      <c r="X6" s="48"/>
      <c r="Y6" s="48"/>
      <c r="Z6" s="48"/>
      <c r="AA6" s="48"/>
      <c r="AB6" s="48"/>
      <c r="AC6" s="48"/>
      <c r="AD6" s="48"/>
      <c r="AE6" s="48"/>
      <c r="AF6" s="48"/>
      <c r="AG6" s="48"/>
      <c r="AH6" s="48"/>
      <c r="AI6" s="48"/>
      <c r="AJ6" s="48"/>
      <c r="AK6" s="48"/>
      <c r="AL6" s="48"/>
      <c r="AM6" s="48"/>
      <c r="AN6" s="48"/>
      <c r="AO6" s="42" t="s">
        <v>752</v>
      </c>
      <c r="AP6" s="44" t="s">
        <v>749</v>
      </c>
      <c r="AQ6" s="52"/>
      <c r="AR6" s="52"/>
      <c r="AS6" s="46"/>
      <c r="AT6" s="52">
        <v>11.6</v>
      </c>
      <c r="AU6" s="52" t="s">
        <v>749</v>
      </c>
      <c r="AV6" s="48"/>
      <c r="AW6" s="52">
        <v>0</v>
      </c>
      <c r="AX6" s="52">
        <v>0</v>
      </c>
      <c r="AY6" s="52">
        <v>0</v>
      </c>
      <c r="AZ6" s="52">
        <v>20</v>
      </c>
      <c r="BA6" s="52">
        <v>0</v>
      </c>
      <c r="BB6" s="44">
        <v>0</v>
      </c>
      <c r="BC6" s="44">
        <v>0</v>
      </c>
      <c r="BD6" s="44">
        <v>0</v>
      </c>
      <c r="BE6" s="44">
        <v>0</v>
      </c>
      <c r="BF6" s="44">
        <v>0</v>
      </c>
      <c r="BG6" s="44">
        <v>0</v>
      </c>
      <c r="BH6" s="44">
        <v>0</v>
      </c>
      <c r="BI6" s="52"/>
      <c r="BJ6" s="52" t="s">
        <v>749</v>
      </c>
      <c r="BK6" s="44"/>
      <c r="BL6" s="44" t="s">
        <v>749</v>
      </c>
      <c r="BM6" s="44"/>
      <c r="BN6" s="44"/>
      <c r="BO6" s="44"/>
      <c r="BP6" s="44"/>
      <c r="BQ6" s="50" t="s">
        <v>767</v>
      </c>
      <c r="BR6" s="50"/>
      <c r="BS6" s="52"/>
      <c r="BT6" s="44" t="s">
        <v>754</v>
      </c>
      <c r="BU6" s="48"/>
      <c r="BV6" t="s">
        <v>817</v>
      </c>
      <c r="BW6" s="58" t="s">
        <v>600</v>
      </c>
    </row>
    <row r="7" spans="1:105" x14ac:dyDescent="0.3">
      <c r="A7" s="39">
        <v>8067</v>
      </c>
      <c r="B7" s="208">
        <v>41894</v>
      </c>
      <c r="C7" s="41" t="s">
        <v>746</v>
      </c>
      <c r="D7" s="42" t="s">
        <v>816</v>
      </c>
      <c r="E7" s="42"/>
      <c r="F7" s="42" t="s">
        <v>747</v>
      </c>
      <c r="G7" s="51">
        <v>41820</v>
      </c>
      <c r="H7" s="44" t="s">
        <v>748</v>
      </c>
      <c r="I7" s="44" t="s">
        <v>749</v>
      </c>
      <c r="J7" s="44"/>
      <c r="K7" s="48" t="s">
        <v>769</v>
      </c>
      <c r="L7" s="228" t="s">
        <v>857</v>
      </c>
      <c r="M7" s="48">
        <v>110</v>
      </c>
      <c r="N7" s="48">
        <v>29</v>
      </c>
      <c r="O7" s="42"/>
      <c r="P7" s="48"/>
      <c r="Q7" s="48"/>
      <c r="R7" s="49"/>
      <c r="S7" s="48"/>
      <c r="T7" s="48"/>
      <c r="U7" s="48"/>
      <c r="V7" s="48"/>
      <c r="W7" s="48"/>
      <c r="X7" s="48"/>
      <c r="Y7" s="48"/>
      <c r="Z7" s="48"/>
      <c r="AA7" s="48"/>
      <c r="AB7" s="48"/>
      <c r="AC7" s="48"/>
      <c r="AD7" s="48"/>
      <c r="AE7" s="48"/>
      <c r="AF7" s="48"/>
      <c r="AG7" s="48"/>
      <c r="AH7" s="48"/>
      <c r="AI7" s="48"/>
      <c r="AJ7" s="48"/>
      <c r="AK7" s="48"/>
      <c r="AL7" s="48"/>
      <c r="AM7" s="48"/>
      <c r="AN7" s="48"/>
      <c r="AO7" s="42" t="s">
        <v>752</v>
      </c>
      <c r="AP7" s="52" t="s">
        <v>749</v>
      </c>
      <c r="AQ7" s="52"/>
      <c r="AR7" s="52"/>
      <c r="AS7" s="53"/>
      <c r="AT7" s="52">
        <v>8.5</v>
      </c>
      <c r="AU7" s="52" t="s">
        <v>749</v>
      </c>
      <c r="AV7" s="48"/>
      <c r="AW7" s="52">
        <v>0</v>
      </c>
      <c r="AX7" s="52">
        <v>0</v>
      </c>
      <c r="AY7" s="52">
        <v>15</v>
      </c>
      <c r="AZ7" s="52">
        <v>0</v>
      </c>
      <c r="BA7" s="52">
        <v>0</v>
      </c>
      <c r="BB7" s="52">
        <v>0</v>
      </c>
      <c r="BC7" s="52">
        <v>0</v>
      </c>
      <c r="BD7" s="52">
        <v>0</v>
      </c>
      <c r="BE7" s="44">
        <v>0</v>
      </c>
      <c r="BF7" s="44">
        <v>0</v>
      </c>
      <c r="BG7" s="44">
        <v>0</v>
      </c>
      <c r="BH7" s="44">
        <v>0</v>
      </c>
      <c r="BI7" s="44"/>
      <c r="BJ7" s="44" t="s">
        <v>749</v>
      </c>
      <c r="BK7" s="44"/>
      <c r="BL7" s="44" t="s">
        <v>749</v>
      </c>
      <c r="BM7" s="44"/>
      <c r="BN7" s="44"/>
      <c r="BO7" s="44"/>
      <c r="BP7" s="44"/>
      <c r="BQ7" s="50"/>
      <c r="BR7" s="50"/>
      <c r="BS7" s="52"/>
      <c r="BT7" s="44" t="s">
        <v>754</v>
      </c>
      <c r="BU7" s="218" t="s">
        <v>858</v>
      </c>
      <c r="BV7" t="s">
        <v>579</v>
      </c>
      <c r="BW7" s="58" t="s">
        <v>600</v>
      </c>
    </row>
    <row r="8" spans="1:105" x14ac:dyDescent="0.3">
      <c r="A8" s="39">
        <v>1439</v>
      </c>
      <c r="B8" s="202">
        <v>41846</v>
      </c>
      <c r="C8" s="41" t="s">
        <v>746</v>
      </c>
      <c r="D8" s="42" t="s">
        <v>816</v>
      </c>
      <c r="E8" s="42"/>
      <c r="F8" s="42" t="s">
        <v>747</v>
      </c>
      <c r="G8" s="212">
        <v>41820</v>
      </c>
      <c r="H8" s="44" t="s">
        <v>748</v>
      </c>
      <c r="I8" s="44" t="s">
        <v>749</v>
      </c>
      <c r="J8" s="44"/>
      <c r="K8" s="42" t="s">
        <v>770</v>
      </c>
      <c r="L8" s="42" t="s">
        <v>771</v>
      </c>
      <c r="M8" s="48">
        <v>87.5</v>
      </c>
      <c r="N8" s="48">
        <v>26.39</v>
      </c>
      <c r="O8" s="42" t="s">
        <v>759</v>
      </c>
      <c r="P8" s="48">
        <v>300</v>
      </c>
      <c r="Q8" s="48">
        <v>28.51</v>
      </c>
      <c r="R8" s="223">
        <v>1020</v>
      </c>
      <c r="S8" s="48">
        <v>31.95</v>
      </c>
      <c r="T8" s="48"/>
      <c r="U8" s="48"/>
      <c r="V8" s="48"/>
      <c r="W8" s="48"/>
      <c r="X8" s="48"/>
      <c r="Y8" s="48"/>
      <c r="Z8" s="48"/>
      <c r="AA8" s="48"/>
      <c r="AB8" s="48"/>
      <c r="AC8" s="48"/>
      <c r="AD8" s="48"/>
      <c r="AE8" s="48"/>
      <c r="AF8" s="48"/>
      <c r="AG8" s="48"/>
      <c r="AH8" s="48"/>
      <c r="AI8" s="48"/>
      <c r="AJ8" s="48"/>
      <c r="AK8" s="48"/>
      <c r="AL8" s="48"/>
      <c r="AM8" s="48"/>
      <c r="AN8" s="48"/>
      <c r="AO8" s="42" t="s">
        <v>752</v>
      </c>
      <c r="AP8" s="44" t="s">
        <v>749</v>
      </c>
      <c r="AQ8" s="52"/>
      <c r="AR8" s="52"/>
      <c r="AS8" s="46">
        <v>10</v>
      </c>
      <c r="AT8" s="44">
        <v>12</v>
      </c>
      <c r="AU8" s="44" t="s">
        <v>753</v>
      </c>
      <c r="AV8" s="48"/>
      <c r="AW8" s="52">
        <v>0</v>
      </c>
      <c r="AX8" s="52">
        <v>0</v>
      </c>
      <c r="AY8" s="44">
        <v>7</v>
      </c>
      <c r="AZ8" s="52">
        <v>0</v>
      </c>
      <c r="BA8" s="52">
        <v>0</v>
      </c>
      <c r="BB8" s="44">
        <v>0</v>
      </c>
      <c r="BC8" s="44">
        <v>0</v>
      </c>
      <c r="BD8" s="44">
        <v>0</v>
      </c>
      <c r="BE8" s="44">
        <v>0</v>
      </c>
      <c r="BF8" s="44">
        <v>0</v>
      </c>
      <c r="BG8" s="44">
        <v>0</v>
      </c>
      <c r="BH8" s="44">
        <v>0</v>
      </c>
      <c r="BI8" s="44"/>
      <c r="BJ8" s="213" t="s">
        <v>772</v>
      </c>
      <c r="BK8" s="44"/>
      <c r="BL8" s="44" t="s">
        <v>749</v>
      </c>
      <c r="BM8" s="44"/>
      <c r="BN8" s="44"/>
      <c r="BO8" s="44"/>
      <c r="BP8" s="44"/>
      <c r="BQ8" s="50"/>
      <c r="BR8" s="50"/>
      <c r="BS8" s="52"/>
      <c r="BT8" s="44" t="s">
        <v>754</v>
      </c>
      <c r="BU8" s="48"/>
      <c r="BV8" t="s">
        <v>579</v>
      </c>
      <c r="BW8" s="206" t="s">
        <v>580</v>
      </c>
    </row>
    <row r="9" spans="1:105" x14ac:dyDescent="0.3">
      <c r="A9" s="39">
        <v>1481</v>
      </c>
      <c r="B9" s="43">
        <v>41894</v>
      </c>
      <c r="C9" s="41" t="s">
        <v>746</v>
      </c>
      <c r="D9" s="42" t="s">
        <v>816</v>
      </c>
      <c r="E9" s="42"/>
      <c r="F9" s="42" t="s">
        <v>747</v>
      </c>
      <c r="G9" s="154">
        <v>41846</v>
      </c>
      <c r="H9" s="44" t="s">
        <v>748</v>
      </c>
      <c r="I9" s="44" t="s">
        <v>749</v>
      </c>
      <c r="J9" s="44"/>
      <c r="K9" s="48" t="s">
        <v>773</v>
      </c>
      <c r="L9" s="48" t="s">
        <v>766</v>
      </c>
      <c r="M9" s="48">
        <v>90.55</v>
      </c>
      <c r="N9" s="48">
        <v>31.19</v>
      </c>
      <c r="O9" s="42" t="s">
        <v>759</v>
      </c>
      <c r="P9" s="48">
        <v>1000</v>
      </c>
      <c r="Q9" s="48">
        <v>31.19</v>
      </c>
      <c r="R9" s="223">
        <v>2000</v>
      </c>
      <c r="S9" s="48">
        <v>31.19</v>
      </c>
      <c r="T9" s="48"/>
      <c r="U9" s="48"/>
      <c r="V9" s="48"/>
      <c r="W9" s="48"/>
      <c r="X9" s="48"/>
      <c r="Y9" s="48"/>
      <c r="Z9" s="48"/>
      <c r="AA9" s="48"/>
      <c r="AB9" s="48"/>
      <c r="AC9" s="48"/>
      <c r="AD9" s="48"/>
      <c r="AE9" s="48"/>
      <c r="AF9" s="48"/>
      <c r="AG9" s="48"/>
      <c r="AH9" s="48"/>
      <c r="AI9" s="48"/>
      <c r="AJ9" s="48"/>
      <c r="AK9" s="48"/>
      <c r="AL9" s="48"/>
      <c r="AM9" s="48"/>
      <c r="AN9" s="48"/>
      <c r="AO9" s="42" t="s">
        <v>752</v>
      </c>
      <c r="AP9" s="44" t="s">
        <v>749</v>
      </c>
      <c r="AQ9" s="52"/>
      <c r="AR9" s="52"/>
      <c r="AS9" s="46"/>
      <c r="AT9" s="44">
        <v>11.6</v>
      </c>
      <c r="AU9" s="52" t="s">
        <v>753</v>
      </c>
      <c r="AV9" s="48"/>
      <c r="AW9" s="52">
        <v>0</v>
      </c>
      <c r="AX9" s="52">
        <v>0</v>
      </c>
      <c r="AY9" s="52">
        <v>0</v>
      </c>
      <c r="AZ9" s="44">
        <v>0</v>
      </c>
      <c r="BA9" s="52">
        <v>0</v>
      </c>
      <c r="BB9" s="44">
        <v>30</v>
      </c>
      <c r="BC9" s="44">
        <v>0</v>
      </c>
      <c r="BD9" s="44">
        <v>0</v>
      </c>
      <c r="BE9" s="44">
        <v>0</v>
      </c>
      <c r="BF9" s="44">
        <v>0</v>
      </c>
      <c r="BG9" s="44">
        <v>0</v>
      </c>
      <c r="BH9" s="44">
        <v>0</v>
      </c>
      <c r="BI9" s="52"/>
      <c r="BJ9" s="52" t="s">
        <v>749</v>
      </c>
      <c r="BK9" s="44"/>
      <c r="BL9" s="44" t="s">
        <v>749</v>
      </c>
      <c r="BM9" s="44"/>
      <c r="BN9" s="44"/>
      <c r="BO9" s="44"/>
      <c r="BP9" s="44"/>
      <c r="BQ9" s="50"/>
      <c r="BR9" s="50"/>
      <c r="BS9" s="52"/>
      <c r="BT9" s="44" t="s">
        <v>754</v>
      </c>
      <c r="BU9" s="48"/>
      <c r="BV9" s="214" t="s">
        <v>579</v>
      </c>
      <c r="BW9" s="58" t="s">
        <v>600</v>
      </c>
    </row>
    <row r="10" spans="1:105" x14ac:dyDescent="0.3">
      <c r="A10" s="39">
        <v>3270</v>
      </c>
      <c r="B10" s="202">
        <v>41898</v>
      </c>
      <c r="C10" s="41" t="s">
        <v>746</v>
      </c>
      <c r="D10" s="42" t="s">
        <v>816</v>
      </c>
      <c r="E10" s="42"/>
      <c r="F10" s="42" t="s">
        <v>747</v>
      </c>
      <c r="G10" s="154">
        <v>41880</v>
      </c>
      <c r="H10" s="44" t="s">
        <v>748</v>
      </c>
      <c r="I10" s="44" t="s">
        <v>749</v>
      </c>
      <c r="J10" s="44"/>
      <c r="K10" s="42" t="s">
        <v>774</v>
      </c>
      <c r="L10" s="42" t="s">
        <v>775</v>
      </c>
      <c r="M10" s="48">
        <v>84.1</v>
      </c>
      <c r="N10" s="48">
        <v>29.35</v>
      </c>
      <c r="O10" s="42"/>
      <c r="P10" s="48"/>
      <c r="Q10" s="42"/>
      <c r="R10" s="49"/>
      <c r="S10" s="48"/>
      <c r="T10" s="48"/>
      <c r="U10" s="48"/>
      <c r="V10" s="48"/>
      <c r="W10" s="42"/>
      <c r="X10" s="48"/>
      <c r="Y10" s="48"/>
      <c r="Z10" s="48"/>
      <c r="AA10" s="48"/>
      <c r="AB10" s="48"/>
      <c r="AC10" s="48"/>
      <c r="AD10" s="48"/>
      <c r="AE10" s="42"/>
      <c r="AF10" s="48"/>
      <c r="AG10" s="48"/>
      <c r="AH10" s="42"/>
      <c r="AI10" s="42"/>
      <c r="AJ10" s="42"/>
      <c r="AK10" s="48"/>
      <c r="AL10" s="48"/>
      <c r="AM10" s="48"/>
      <c r="AN10" s="48"/>
      <c r="AO10" s="42" t="s">
        <v>752</v>
      </c>
      <c r="AP10" s="44" t="s">
        <v>749</v>
      </c>
      <c r="AQ10" s="44"/>
      <c r="AR10" s="44"/>
      <c r="AS10" s="46"/>
      <c r="AT10" s="44">
        <v>12.5</v>
      </c>
      <c r="AU10" s="44" t="s">
        <v>753</v>
      </c>
      <c r="AV10" s="42"/>
      <c r="AW10" s="44">
        <v>0</v>
      </c>
      <c r="AX10" s="44">
        <v>28</v>
      </c>
      <c r="AY10" s="44">
        <v>0</v>
      </c>
      <c r="AZ10" s="44">
        <v>0</v>
      </c>
      <c r="BA10" s="44">
        <v>0</v>
      </c>
      <c r="BB10" s="44">
        <v>0</v>
      </c>
      <c r="BC10" s="44">
        <v>0</v>
      </c>
      <c r="BD10" s="44">
        <v>0</v>
      </c>
      <c r="BE10" s="44">
        <v>0</v>
      </c>
      <c r="BF10" s="44">
        <v>0</v>
      </c>
      <c r="BG10" s="44">
        <v>0</v>
      </c>
      <c r="BH10" s="44">
        <v>0</v>
      </c>
      <c r="BI10" s="44"/>
      <c r="BJ10" s="44" t="s">
        <v>749</v>
      </c>
      <c r="BK10" s="44">
        <v>12</v>
      </c>
      <c r="BL10" s="44" t="s">
        <v>749</v>
      </c>
      <c r="BM10" s="44"/>
      <c r="BN10" s="44"/>
      <c r="BO10" s="44"/>
      <c r="BP10" s="44"/>
      <c r="BQ10" s="47" t="s">
        <v>603</v>
      </c>
      <c r="BR10" s="50" t="s">
        <v>523</v>
      </c>
      <c r="BS10" s="44">
        <v>50</v>
      </c>
      <c r="BT10" s="44" t="s">
        <v>754</v>
      </c>
      <c r="BU10" s="42"/>
      <c r="BV10" s="1" t="s">
        <v>579</v>
      </c>
      <c r="BW10" s="206" t="s">
        <v>580</v>
      </c>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row>
    <row r="11" spans="1:105" x14ac:dyDescent="0.3">
      <c r="A11" s="39">
        <v>5636</v>
      </c>
      <c r="B11" s="202">
        <v>41894</v>
      </c>
      <c r="C11" s="41" t="s">
        <v>746</v>
      </c>
      <c r="D11" s="42" t="s">
        <v>816</v>
      </c>
      <c r="E11" s="42"/>
      <c r="F11" s="42" t="s">
        <v>747</v>
      </c>
      <c r="G11" s="154">
        <v>41863</v>
      </c>
      <c r="H11" s="44" t="s">
        <v>748</v>
      </c>
      <c r="I11" s="44" t="s">
        <v>749</v>
      </c>
      <c r="J11" s="44"/>
      <c r="K11" s="48" t="s">
        <v>776</v>
      </c>
      <c r="L11" s="42" t="s">
        <v>777</v>
      </c>
      <c r="M11" s="48">
        <v>163.82</v>
      </c>
      <c r="N11" s="48">
        <v>25.35</v>
      </c>
      <c r="O11" s="42"/>
      <c r="P11" s="48"/>
      <c r="Q11" s="48"/>
      <c r="R11" s="49"/>
      <c r="S11" s="48"/>
      <c r="T11" s="48"/>
      <c r="U11" s="48"/>
      <c r="V11" s="48"/>
      <c r="W11" s="48"/>
      <c r="X11" s="48"/>
      <c r="Y11" s="48"/>
      <c r="Z11" s="48"/>
      <c r="AA11" s="48"/>
      <c r="AB11" s="48"/>
      <c r="AC11" s="48"/>
      <c r="AD11" s="48"/>
      <c r="AE11" s="48"/>
      <c r="AF11" s="48"/>
      <c r="AG11" s="48"/>
      <c r="AH11" s="48"/>
      <c r="AI11" s="48"/>
      <c r="AJ11" s="48"/>
      <c r="AK11" s="48"/>
      <c r="AL11" s="48"/>
      <c r="AM11" s="48"/>
      <c r="AN11" s="48"/>
      <c r="AO11" s="42" t="s">
        <v>752</v>
      </c>
      <c r="AP11" s="44" t="s">
        <v>749</v>
      </c>
      <c r="AQ11" s="52"/>
      <c r="AR11" s="52"/>
      <c r="AS11" s="46"/>
      <c r="AT11" s="52">
        <v>20</v>
      </c>
      <c r="AU11" s="52" t="s">
        <v>749</v>
      </c>
      <c r="AV11" s="48"/>
      <c r="AW11" s="52">
        <v>0</v>
      </c>
      <c r="AX11" s="52">
        <v>0</v>
      </c>
      <c r="AY11" s="52">
        <v>0</v>
      </c>
      <c r="AZ11" s="52">
        <v>0</v>
      </c>
      <c r="BA11" s="44">
        <v>0</v>
      </c>
      <c r="BB11" s="44">
        <v>0</v>
      </c>
      <c r="BC11" s="44">
        <v>0</v>
      </c>
      <c r="BD11" s="44">
        <v>0</v>
      </c>
      <c r="BE11" s="44">
        <v>0</v>
      </c>
      <c r="BF11" s="44">
        <v>0</v>
      </c>
      <c r="BG11" s="44">
        <v>0</v>
      </c>
      <c r="BH11" s="44">
        <v>0</v>
      </c>
      <c r="BI11" s="44"/>
      <c r="BJ11" s="44" t="s">
        <v>749</v>
      </c>
      <c r="BK11" s="44"/>
      <c r="BL11" s="44" t="s">
        <v>749</v>
      </c>
      <c r="BM11" s="44"/>
      <c r="BN11" s="44"/>
      <c r="BO11" s="44"/>
      <c r="BP11" s="44"/>
      <c r="BQ11" s="50"/>
      <c r="BR11" s="50"/>
      <c r="BS11" s="52"/>
      <c r="BT11" s="44" t="s">
        <v>754</v>
      </c>
      <c r="BU11" s="48" t="s">
        <v>778</v>
      </c>
      <c r="BV11" s="214" t="s">
        <v>579</v>
      </c>
      <c r="BW11" s="206" t="s">
        <v>600</v>
      </c>
    </row>
    <row r="12" spans="1:105" x14ac:dyDescent="0.3">
      <c r="A12" s="39">
        <v>1415</v>
      </c>
      <c r="B12" s="202">
        <v>41846</v>
      </c>
      <c r="C12" s="41" t="s">
        <v>746</v>
      </c>
      <c r="D12" s="42" t="s">
        <v>816</v>
      </c>
      <c r="E12" s="42"/>
      <c r="F12" s="42" t="s">
        <v>747</v>
      </c>
      <c r="G12" s="217">
        <v>41820</v>
      </c>
      <c r="H12" s="44" t="s">
        <v>748</v>
      </c>
      <c r="I12" s="44" t="s">
        <v>749</v>
      </c>
      <c r="J12" s="44"/>
      <c r="K12" s="48" t="s">
        <v>779</v>
      </c>
      <c r="L12" s="48" t="s">
        <v>780</v>
      </c>
      <c r="M12" s="48">
        <v>81.91</v>
      </c>
      <c r="N12" s="48">
        <v>28.55</v>
      </c>
      <c r="O12" s="42" t="s">
        <v>759</v>
      </c>
      <c r="P12" s="48">
        <v>600</v>
      </c>
      <c r="Q12" s="48">
        <v>27.98</v>
      </c>
      <c r="R12" s="223">
        <v>2000</v>
      </c>
      <c r="S12" s="48">
        <v>27.68</v>
      </c>
      <c r="T12" s="48"/>
      <c r="U12" s="48"/>
      <c r="V12" s="48"/>
      <c r="W12" s="48"/>
      <c r="X12" s="48"/>
      <c r="Y12" s="48"/>
      <c r="Z12" s="48"/>
      <c r="AA12" s="48"/>
      <c r="AB12" s="48"/>
      <c r="AC12" s="48"/>
      <c r="AD12" s="48"/>
      <c r="AE12" s="48"/>
      <c r="AF12" s="48"/>
      <c r="AG12" s="48"/>
      <c r="AH12" s="48"/>
      <c r="AI12" s="48"/>
      <c r="AJ12" s="48"/>
      <c r="AK12" s="48"/>
      <c r="AL12" s="48"/>
      <c r="AM12" s="48"/>
      <c r="AN12" s="48"/>
      <c r="AO12" s="42" t="s">
        <v>752</v>
      </c>
      <c r="AP12" s="44" t="s">
        <v>749</v>
      </c>
      <c r="AQ12" s="52"/>
      <c r="AR12" s="52"/>
      <c r="AS12" s="46"/>
      <c r="AT12" s="52">
        <v>7</v>
      </c>
      <c r="AU12" s="52" t="s">
        <v>749</v>
      </c>
      <c r="AV12" s="48"/>
      <c r="AW12" s="52">
        <v>0</v>
      </c>
      <c r="AX12" s="52">
        <v>0</v>
      </c>
      <c r="AY12" s="52">
        <v>0</v>
      </c>
      <c r="AZ12" s="52">
        <v>0</v>
      </c>
      <c r="BA12" s="44">
        <v>0</v>
      </c>
      <c r="BB12" s="44">
        <v>0</v>
      </c>
      <c r="BC12" s="44">
        <v>0</v>
      </c>
      <c r="BD12" s="44">
        <v>0</v>
      </c>
      <c r="BE12" s="44">
        <v>0</v>
      </c>
      <c r="BF12" s="44">
        <v>0</v>
      </c>
      <c r="BG12" s="44">
        <v>0</v>
      </c>
      <c r="BH12" s="44">
        <v>0</v>
      </c>
      <c r="BI12" s="44"/>
      <c r="BJ12" s="44" t="s">
        <v>749</v>
      </c>
      <c r="BK12" s="44">
        <v>12</v>
      </c>
      <c r="BL12" s="44" t="s">
        <v>749</v>
      </c>
      <c r="BM12" s="44"/>
      <c r="BN12" s="44"/>
      <c r="BO12" s="44"/>
      <c r="BP12" s="44"/>
      <c r="BQ12" s="50"/>
      <c r="BR12" s="50"/>
      <c r="BS12" s="52"/>
      <c r="BT12" s="44" t="s">
        <v>754</v>
      </c>
      <c r="BU12" s="47"/>
      <c r="BV12" s="214" t="s">
        <v>579</v>
      </c>
      <c r="BW12" s="206" t="s">
        <v>580</v>
      </c>
    </row>
    <row r="13" spans="1:105" s="1" customFormat="1" x14ac:dyDescent="0.3">
      <c r="A13" s="39">
        <v>4167</v>
      </c>
      <c r="B13" s="202">
        <v>41894</v>
      </c>
      <c r="C13" s="41" t="s">
        <v>746</v>
      </c>
      <c r="D13" s="42" t="s">
        <v>816</v>
      </c>
      <c r="E13" s="42"/>
      <c r="F13" s="42" t="s">
        <v>747</v>
      </c>
      <c r="G13" s="51">
        <v>41820</v>
      </c>
      <c r="H13" s="44" t="s">
        <v>748</v>
      </c>
      <c r="I13" s="44" t="s">
        <v>855</v>
      </c>
      <c r="J13" s="44"/>
      <c r="K13" s="42" t="s">
        <v>781</v>
      </c>
      <c r="L13" s="42" t="s">
        <v>693</v>
      </c>
      <c r="M13" s="42">
        <v>83.39</v>
      </c>
      <c r="N13" s="42">
        <v>28.52</v>
      </c>
      <c r="O13" s="42"/>
      <c r="P13" s="42"/>
      <c r="Q13" s="42"/>
      <c r="R13" s="45"/>
      <c r="S13" s="42"/>
      <c r="T13" s="42"/>
      <c r="U13" s="42"/>
      <c r="V13" s="42"/>
      <c r="W13" s="42"/>
      <c r="X13" s="42"/>
      <c r="Y13" s="42"/>
      <c r="Z13" s="42"/>
      <c r="AA13" s="42"/>
      <c r="AB13" s="42"/>
      <c r="AC13" s="42"/>
      <c r="AD13" s="42"/>
      <c r="AE13" s="42"/>
      <c r="AF13" s="42"/>
      <c r="AG13" s="42"/>
      <c r="AH13" s="42"/>
      <c r="AI13" s="42"/>
      <c r="AJ13" s="42"/>
      <c r="AK13" s="42"/>
      <c r="AL13" s="42"/>
      <c r="AM13" s="42"/>
      <c r="AN13" s="42"/>
      <c r="AO13" s="42" t="s">
        <v>752</v>
      </c>
      <c r="AP13" s="44" t="s">
        <v>749</v>
      </c>
      <c r="AQ13" s="44"/>
      <c r="AR13" s="44"/>
      <c r="AS13" s="46">
        <v>10</v>
      </c>
      <c r="AT13" s="52">
        <v>17</v>
      </c>
      <c r="AU13" s="44" t="s">
        <v>753</v>
      </c>
      <c r="AV13" s="42"/>
      <c r="AW13" s="44">
        <v>0</v>
      </c>
      <c r="AX13" s="52">
        <v>12</v>
      </c>
      <c r="AY13" s="44">
        <v>0</v>
      </c>
      <c r="AZ13" s="44">
        <v>0</v>
      </c>
      <c r="BA13" s="44">
        <v>0</v>
      </c>
      <c r="BB13" s="44">
        <v>0</v>
      </c>
      <c r="BC13" s="44">
        <v>0</v>
      </c>
      <c r="BD13" s="44">
        <v>0</v>
      </c>
      <c r="BE13" s="44">
        <v>0</v>
      </c>
      <c r="BF13" s="44">
        <v>0</v>
      </c>
      <c r="BG13" s="44">
        <v>0</v>
      </c>
      <c r="BH13" s="44">
        <v>0</v>
      </c>
      <c r="BI13" s="44"/>
      <c r="BJ13" s="44" t="s">
        <v>749</v>
      </c>
      <c r="BK13" s="44">
        <v>24</v>
      </c>
      <c r="BL13" s="44" t="s">
        <v>749</v>
      </c>
      <c r="BM13" s="44"/>
      <c r="BN13" s="44"/>
      <c r="BO13" s="44"/>
      <c r="BP13" s="44"/>
      <c r="BQ13" s="47"/>
      <c r="BR13" s="47"/>
      <c r="BS13" s="44"/>
      <c r="BT13" s="44" t="s">
        <v>754</v>
      </c>
      <c r="BU13" s="47" t="s">
        <v>859</v>
      </c>
      <c r="BV13" s="157" t="s">
        <v>579</v>
      </c>
      <c r="BW13" s="206" t="s">
        <v>600</v>
      </c>
      <c r="BX13"/>
      <c r="BY13"/>
      <c r="BZ13"/>
      <c r="CA13"/>
      <c r="CB13"/>
      <c r="CC13"/>
      <c r="CD13"/>
      <c r="CE13"/>
      <c r="CF13"/>
      <c r="CG13"/>
      <c r="CH13"/>
      <c r="CI13"/>
      <c r="CJ13"/>
      <c r="CK13"/>
      <c r="CL13"/>
      <c r="CM13"/>
      <c r="CN13"/>
      <c r="CO13"/>
      <c r="CP13"/>
      <c r="CQ13"/>
      <c r="CR13"/>
      <c r="CS13"/>
      <c r="CT13"/>
      <c r="CU13"/>
      <c r="CV13"/>
      <c r="CW13"/>
      <c r="CX13"/>
      <c r="CY13"/>
      <c r="CZ13"/>
      <c r="DA13"/>
    </row>
    <row r="14" spans="1:105" x14ac:dyDescent="0.3">
      <c r="A14" s="39">
        <v>3744</v>
      </c>
      <c r="B14" s="202">
        <v>41898</v>
      </c>
      <c r="C14" s="41" t="s">
        <v>746</v>
      </c>
      <c r="D14" s="42" t="s">
        <v>816</v>
      </c>
      <c r="E14" s="42"/>
      <c r="F14" s="42" t="s">
        <v>747</v>
      </c>
      <c r="G14" s="154">
        <v>41867</v>
      </c>
      <c r="H14" s="44" t="s">
        <v>748</v>
      </c>
      <c r="I14" s="44" t="s">
        <v>749</v>
      </c>
      <c r="J14" s="44"/>
      <c r="K14" s="42" t="s">
        <v>782</v>
      </c>
      <c r="L14" s="42" t="s">
        <v>766</v>
      </c>
      <c r="M14" s="48">
        <v>84</v>
      </c>
      <c r="N14" s="48">
        <v>28.9</v>
      </c>
      <c r="O14" s="42"/>
      <c r="P14" s="48"/>
      <c r="Q14" s="42"/>
      <c r="R14" s="49"/>
      <c r="S14" s="48"/>
      <c r="T14" s="48"/>
      <c r="U14" s="48"/>
      <c r="V14" s="48"/>
      <c r="W14" s="42"/>
      <c r="X14" s="48"/>
      <c r="Y14" s="48"/>
      <c r="Z14" s="48"/>
      <c r="AA14" s="48"/>
      <c r="AB14" s="48"/>
      <c r="AC14" s="48"/>
      <c r="AD14" s="48"/>
      <c r="AE14" s="42"/>
      <c r="AF14" s="48"/>
      <c r="AG14" s="48"/>
      <c r="AH14" s="42"/>
      <c r="AI14" s="42"/>
      <c r="AJ14" s="42"/>
      <c r="AK14" s="48"/>
      <c r="AL14" s="48"/>
      <c r="AM14" s="48"/>
      <c r="AN14" s="48"/>
      <c r="AO14" s="42" t="s">
        <v>752</v>
      </c>
      <c r="AP14" s="44" t="s">
        <v>749</v>
      </c>
      <c r="AQ14" s="44"/>
      <c r="AR14" s="44"/>
      <c r="AS14" s="46"/>
      <c r="AT14" s="44">
        <v>11.1</v>
      </c>
      <c r="AU14" s="44" t="s">
        <v>753</v>
      </c>
      <c r="AV14" s="42"/>
      <c r="AW14" s="44">
        <v>0</v>
      </c>
      <c r="AX14" s="44">
        <v>0</v>
      </c>
      <c r="AY14" s="44">
        <v>0</v>
      </c>
      <c r="AZ14" s="44">
        <v>25</v>
      </c>
      <c r="BA14" s="44">
        <v>0</v>
      </c>
      <c r="BB14" s="44">
        <v>0</v>
      </c>
      <c r="BC14" s="44">
        <v>0</v>
      </c>
      <c r="BD14" s="44">
        <v>0</v>
      </c>
      <c r="BE14" s="44">
        <v>0</v>
      </c>
      <c r="BF14" s="44">
        <v>0</v>
      </c>
      <c r="BG14" s="44">
        <v>0</v>
      </c>
      <c r="BH14" s="44">
        <v>0</v>
      </c>
      <c r="BI14" s="44"/>
      <c r="BJ14" s="44" t="s">
        <v>749</v>
      </c>
      <c r="BK14" s="44">
        <v>12</v>
      </c>
      <c r="BL14" s="44" t="s">
        <v>749</v>
      </c>
      <c r="BM14" s="44"/>
      <c r="BN14" s="44"/>
      <c r="BO14" s="44"/>
      <c r="BP14" s="44"/>
      <c r="BQ14" s="47"/>
      <c r="BR14" s="50"/>
      <c r="BS14" s="44"/>
      <c r="BT14" s="44" t="s">
        <v>754</v>
      </c>
      <c r="BU14" s="42"/>
      <c r="BV14" t="s">
        <v>579</v>
      </c>
      <c r="BW14" s="2" t="s">
        <v>580</v>
      </c>
    </row>
    <row r="15" spans="1:105" x14ac:dyDescent="0.3">
      <c r="A15" s="39">
        <v>8626</v>
      </c>
      <c r="B15" s="202">
        <v>41846</v>
      </c>
      <c r="C15" s="41" t="s">
        <v>746</v>
      </c>
      <c r="D15" s="42" t="s">
        <v>816</v>
      </c>
      <c r="E15" s="42"/>
      <c r="F15" s="42" t="s">
        <v>747</v>
      </c>
      <c r="G15" s="207">
        <v>41820</v>
      </c>
      <c r="H15" s="44" t="s">
        <v>748</v>
      </c>
      <c r="I15" s="44" t="s">
        <v>749</v>
      </c>
      <c r="J15" s="44"/>
      <c r="K15" s="48" t="s">
        <v>783</v>
      </c>
      <c r="L15" s="218" t="s">
        <v>784</v>
      </c>
      <c r="M15" s="42">
        <v>90.87</v>
      </c>
      <c r="N15" s="42">
        <v>26.53</v>
      </c>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t="s">
        <v>752</v>
      </c>
      <c r="AP15" s="44" t="s">
        <v>749</v>
      </c>
      <c r="AQ15" s="52"/>
      <c r="AR15" s="52"/>
      <c r="AS15" s="46"/>
      <c r="AT15" s="52">
        <v>10.199999999999999</v>
      </c>
      <c r="AU15" s="52" t="s">
        <v>753</v>
      </c>
      <c r="AV15" s="48"/>
      <c r="AW15" s="44">
        <v>0</v>
      </c>
      <c r="AX15" s="52">
        <v>0</v>
      </c>
      <c r="AY15" s="44">
        <v>12</v>
      </c>
      <c r="AZ15" s="52">
        <v>0</v>
      </c>
      <c r="BA15" s="52">
        <v>0</v>
      </c>
      <c r="BB15" s="44">
        <v>0</v>
      </c>
      <c r="BC15" s="44">
        <v>0</v>
      </c>
      <c r="BD15" s="44">
        <v>0</v>
      </c>
      <c r="BE15" s="44">
        <v>0</v>
      </c>
      <c r="BF15" s="44">
        <v>0</v>
      </c>
      <c r="BG15" s="44">
        <v>0</v>
      </c>
      <c r="BH15" s="44">
        <v>0</v>
      </c>
      <c r="BI15" s="52"/>
      <c r="BJ15" s="52" t="s">
        <v>749</v>
      </c>
      <c r="BK15" s="44"/>
      <c r="BL15" s="44" t="s">
        <v>749</v>
      </c>
      <c r="BM15" s="44"/>
      <c r="BN15" s="44"/>
      <c r="BO15" s="44"/>
      <c r="BP15" s="44"/>
      <c r="BQ15" s="50" t="s">
        <v>785</v>
      </c>
      <c r="BR15" s="47"/>
      <c r="BS15" s="44"/>
      <c r="BT15" s="44" t="s">
        <v>754</v>
      </c>
      <c r="BU15" s="42" t="s">
        <v>786</v>
      </c>
      <c r="BV15" s="219" t="s">
        <v>579</v>
      </c>
      <c r="BW15" s="210" t="s">
        <v>593</v>
      </c>
    </row>
    <row r="16" spans="1:105" x14ac:dyDescent="0.3">
      <c r="A16" s="39">
        <v>1387</v>
      </c>
      <c r="B16" s="202">
        <v>41846</v>
      </c>
      <c r="C16" s="41" t="s">
        <v>746</v>
      </c>
      <c r="D16" s="42" t="s">
        <v>816</v>
      </c>
      <c r="E16" s="42"/>
      <c r="F16" s="42" t="s">
        <v>747</v>
      </c>
      <c r="G16" s="212">
        <v>41473</v>
      </c>
      <c r="H16" s="44" t="s">
        <v>748</v>
      </c>
      <c r="I16" s="44" t="s">
        <v>749</v>
      </c>
      <c r="J16" s="44"/>
      <c r="K16" s="42" t="s">
        <v>787</v>
      </c>
      <c r="L16" s="48" t="s">
        <v>788</v>
      </c>
      <c r="M16" s="48">
        <v>83</v>
      </c>
      <c r="N16" s="48">
        <v>26.2</v>
      </c>
      <c r="O16" s="42" t="s">
        <v>759</v>
      </c>
      <c r="P16" s="48">
        <v>1000</v>
      </c>
      <c r="Q16" s="48">
        <v>25.9</v>
      </c>
      <c r="R16" s="223">
        <v>2000</v>
      </c>
      <c r="S16" s="48">
        <v>25.7</v>
      </c>
      <c r="T16" s="48"/>
      <c r="U16" s="48"/>
      <c r="V16" s="48"/>
      <c r="W16" s="48"/>
      <c r="X16" s="48"/>
      <c r="Y16" s="48"/>
      <c r="Z16" s="48"/>
      <c r="AA16" s="48"/>
      <c r="AB16" s="48"/>
      <c r="AC16" s="48"/>
      <c r="AD16" s="48"/>
      <c r="AE16" s="48"/>
      <c r="AF16" s="48"/>
      <c r="AG16" s="48"/>
      <c r="AH16" s="48"/>
      <c r="AI16" s="48"/>
      <c r="AJ16" s="48"/>
      <c r="AK16" s="48"/>
      <c r="AL16" s="48"/>
      <c r="AM16" s="48"/>
      <c r="AN16" s="48"/>
      <c r="AO16" s="42" t="s">
        <v>752</v>
      </c>
      <c r="AP16" s="44" t="s">
        <v>749</v>
      </c>
      <c r="AQ16" s="52"/>
      <c r="AR16" s="52"/>
      <c r="AS16" s="46"/>
      <c r="AT16" s="52">
        <v>11.1</v>
      </c>
      <c r="AU16" s="52" t="s">
        <v>753</v>
      </c>
      <c r="AV16" s="48"/>
      <c r="AW16" s="52">
        <v>0</v>
      </c>
      <c r="AX16" s="52">
        <v>0</v>
      </c>
      <c r="AY16" s="52">
        <v>10</v>
      </c>
      <c r="AZ16" s="52">
        <v>0</v>
      </c>
      <c r="BA16" s="44">
        <v>0</v>
      </c>
      <c r="BB16" s="44">
        <v>0</v>
      </c>
      <c r="BC16" s="44">
        <v>0</v>
      </c>
      <c r="BD16" s="44">
        <v>0</v>
      </c>
      <c r="BE16" s="44">
        <v>0</v>
      </c>
      <c r="BF16" s="44">
        <v>0</v>
      </c>
      <c r="BG16" s="44">
        <v>0</v>
      </c>
      <c r="BH16" s="44">
        <v>0</v>
      </c>
      <c r="BI16" s="52"/>
      <c r="BJ16" s="52" t="s">
        <v>749</v>
      </c>
      <c r="BK16" s="44"/>
      <c r="BL16" s="44" t="s">
        <v>749</v>
      </c>
      <c r="BM16" s="44"/>
      <c r="BN16" s="44"/>
      <c r="BO16" s="44"/>
      <c r="BP16" s="44"/>
      <c r="BQ16" s="50"/>
      <c r="BR16" s="50"/>
      <c r="BS16" s="52"/>
      <c r="BT16" s="44" t="s">
        <v>754</v>
      </c>
      <c r="BU16" s="48"/>
      <c r="BV16" s="3" t="s">
        <v>649</v>
      </c>
      <c r="BW16" s="157" t="s">
        <v>600</v>
      </c>
    </row>
    <row r="17" spans="1:110" x14ac:dyDescent="0.3">
      <c r="A17" s="39">
        <v>3593</v>
      </c>
      <c r="B17" s="202">
        <v>41846</v>
      </c>
      <c r="C17" s="41" t="s">
        <v>746</v>
      </c>
      <c r="D17" s="42" t="s">
        <v>816</v>
      </c>
      <c r="E17" s="42"/>
      <c r="F17" s="42" t="s">
        <v>747</v>
      </c>
      <c r="G17" s="217">
        <v>41772</v>
      </c>
      <c r="H17" s="44" t="s">
        <v>748</v>
      </c>
      <c r="I17" s="44" t="s">
        <v>749</v>
      </c>
      <c r="J17" s="44"/>
      <c r="K17" s="42" t="s">
        <v>789</v>
      </c>
      <c r="L17" s="42" t="s">
        <v>790</v>
      </c>
      <c r="M17" s="42">
        <v>79.150000000000006</v>
      </c>
      <c r="N17" s="42">
        <v>27.97</v>
      </c>
      <c r="O17" s="42" t="s">
        <v>759</v>
      </c>
      <c r="P17" s="42">
        <v>1000</v>
      </c>
      <c r="Q17" s="42">
        <v>27.56</v>
      </c>
      <c r="R17" s="223">
        <v>2000</v>
      </c>
      <c r="S17" s="42">
        <v>27.19</v>
      </c>
      <c r="T17" s="42"/>
      <c r="U17" s="42"/>
      <c r="V17" s="42"/>
      <c r="W17" s="42"/>
      <c r="X17" s="42"/>
      <c r="Y17" s="42"/>
      <c r="Z17" s="42"/>
      <c r="AA17" s="42"/>
      <c r="AB17" s="42"/>
      <c r="AC17" s="42"/>
      <c r="AD17" s="42"/>
      <c r="AE17" s="42"/>
      <c r="AF17" s="42"/>
      <c r="AG17" s="42"/>
      <c r="AH17" s="42"/>
      <c r="AI17" s="42"/>
      <c r="AJ17" s="42"/>
      <c r="AK17" s="42"/>
      <c r="AL17" s="42"/>
      <c r="AM17" s="42"/>
      <c r="AN17" s="42"/>
      <c r="AO17" s="42" t="s">
        <v>752</v>
      </c>
      <c r="AP17" s="44" t="s">
        <v>749</v>
      </c>
      <c r="AQ17" s="44"/>
      <c r="AR17" s="44"/>
      <c r="AS17" s="46"/>
      <c r="AT17" s="44">
        <v>11.3</v>
      </c>
      <c r="AU17" s="44" t="s">
        <v>749</v>
      </c>
      <c r="AV17" s="42"/>
      <c r="AW17" s="44">
        <v>0</v>
      </c>
      <c r="AX17" s="44">
        <v>0</v>
      </c>
      <c r="AY17" s="44">
        <v>0</v>
      </c>
      <c r="AZ17" s="44">
        <v>18</v>
      </c>
      <c r="BA17" s="44">
        <v>0</v>
      </c>
      <c r="BB17" s="44">
        <v>0</v>
      </c>
      <c r="BC17" s="44">
        <v>0</v>
      </c>
      <c r="BD17" s="44">
        <v>0</v>
      </c>
      <c r="BE17" s="44">
        <v>0</v>
      </c>
      <c r="BF17" s="44">
        <v>0</v>
      </c>
      <c r="BG17" s="44">
        <v>0</v>
      </c>
      <c r="BH17" s="44">
        <v>0</v>
      </c>
      <c r="BI17" s="44"/>
      <c r="BJ17" s="44" t="s">
        <v>749</v>
      </c>
      <c r="BK17" s="44">
        <v>24</v>
      </c>
      <c r="BL17" s="44" t="s">
        <v>749</v>
      </c>
      <c r="BM17" s="44"/>
      <c r="BN17" s="44"/>
      <c r="BO17" s="44"/>
      <c r="BP17" s="44"/>
      <c r="BQ17" s="48" t="s">
        <v>791</v>
      </c>
      <c r="BR17" s="48" t="s">
        <v>792</v>
      </c>
      <c r="BS17" s="52">
        <v>50</v>
      </c>
      <c r="BT17" s="44" t="s">
        <v>754</v>
      </c>
      <c r="BU17" s="42"/>
      <c r="BV17" t="s">
        <v>818</v>
      </c>
      <c r="BW17" s="206" t="s">
        <v>600</v>
      </c>
      <c r="DA17" s="3"/>
      <c r="DB17" s="3"/>
      <c r="DC17" s="3"/>
      <c r="DD17" s="3"/>
      <c r="DE17" s="3"/>
      <c r="DF17" s="3"/>
    </row>
    <row r="18" spans="1:110" x14ac:dyDescent="0.3">
      <c r="A18" s="39">
        <v>8841</v>
      </c>
      <c r="B18" s="43">
        <v>41898</v>
      </c>
      <c r="C18" s="41" t="s">
        <v>793</v>
      </c>
      <c r="D18" s="42" t="s">
        <v>819</v>
      </c>
      <c r="E18" s="42"/>
      <c r="F18" s="42" t="s">
        <v>794</v>
      </c>
      <c r="G18" s="220">
        <v>41884</v>
      </c>
      <c r="H18" s="44" t="s">
        <v>590</v>
      </c>
      <c r="I18" s="44" t="s">
        <v>772</v>
      </c>
      <c r="J18" s="44"/>
      <c r="K18" s="42" t="s">
        <v>795</v>
      </c>
      <c r="L18" s="218" t="s">
        <v>796</v>
      </c>
      <c r="M18" s="42">
        <v>88.6</v>
      </c>
      <c r="N18" s="42">
        <v>30.44</v>
      </c>
      <c r="O18" s="42"/>
      <c r="P18" s="42"/>
      <c r="Q18" s="42"/>
      <c r="R18" s="45"/>
      <c r="S18" s="42"/>
      <c r="T18" s="42"/>
      <c r="U18" s="42"/>
      <c r="V18" s="42"/>
      <c r="W18" s="42"/>
      <c r="X18" s="42"/>
      <c r="Y18" s="42"/>
      <c r="Z18" s="42"/>
      <c r="AA18" s="42"/>
      <c r="AB18" s="42"/>
      <c r="AC18" s="42"/>
      <c r="AD18" s="42"/>
      <c r="AE18" s="42"/>
      <c r="AF18" s="42"/>
      <c r="AG18" s="42"/>
      <c r="AH18" s="42"/>
      <c r="AI18" s="42"/>
      <c r="AJ18" s="42"/>
      <c r="AK18" s="42"/>
      <c r="AL18" s="42"/>
      <c r="AM18" s="42"/>
      <c r="AN18" s="42"/>
      <c r="AO18" s="42" t="s">
        <v>797</v>
      </c>
      <c r="AP18" s="44" t="s">
        <v>798</v>
      </c>
      <c r="AQ18" s="44"/>
      <c r="AR18" s="44"/>
      <c r="AS18" s="46"/>
      <c r="AT18" s="44">
        <v>11.1</v>
      </c>
      <c r="AU18" s="52" t="s">
        <v>798</v>
      </c>
      <c r="AV18" s="42"/>
      <c r="AW18" s="52">
        <v>0</v>
      </c>
      <c r="AX18" s="44">
        <v>0</v>
      </c>
      <c r="AY18" s="44">
        <v>0</v>
      </c>
      <c r="AZ18" s="44">
        <v>27</v>
      </c>
      <c r="BA18" s="44">
        <v>0</v>
      </c>
      <c r="BB18" s="44">
        <v>0</v>
      </c>
      <c r="BC18" s="44">
        <v>0</v>
      </c>
      <c r="BD18" s="44">
        <v>0</v>
      </c>
      <c r="BE18" s="44">
        <v>0</v>
      </c>
      <c r="BF18" s="44">
        <v>0</v>
      </c>
      <c r="BG18" s="44">
        <v>0</v>
      </c>
      <c r="BH18" s="44">
        <v>0</v>
      </c>
      <c r="BI18" s="44"/>
      <c r="BJ18" s="44" t="s">
        <v>798</v>
      </c>
      <c r="BK18" s="44"/>
      <c r="BL18" s="44" t="s">
        <v>798</v>
      </c>
      <c r="BM18" s="44"/>
      <c r="BN18" s="44"/>
      <c r="BO18" s="44"/>
      <c r="BP18" s="44"/>
      <c r="BQ18" s="48"/>
      <c r="BR18" s="48"/>
      <c r="BS18" s="52"/>
      <c r="BT18" s="44" t="s">
        <v>799</v>
      </c>
      <c r="BU18" s="218"/>
      <c r="BV18" s="157" t="s">
        <v>579</v>
      </c>
      <c r="BW18" s="206" t="s">
        <v>800</v>
      </c>
      <c r="CY18" s="1"/>
      <c r="CZ18" s="1"/>
      <c r="DA18" s="1"/>
    </row>
    <row r="19" spans="1:110" x14ac:dyDescent="0.3">
      <c r="A19" s="39">
        <v>4959</v>
      </c>
      <c r="B19" s="202">
        <v>41846</v>
      </c>
      <c r="C19" s="41" t="s">
        <v>746</v>
      </c>
      <c r="D19" s="42" t="s">
        <v>816</v>
      </c>
      <c r="E19" s="42"/>
      <c r="F19" s="42" t="s">
        <v>747</v>
      </c>
      <c r="G19" s="217">
        <v>41820</v>
      </c>
      <c r="H19" s="44" t="s">
        <v>590</v>
      </c>
      <c r="I19" s="44" t="s">
        <v>772</v>
      </c>
      <c r="J19" s="44"/>
      <c r="K19" s="42" t="s">
        <v>820</v>
      </c>
      <c r="L19" s="42" t="s">
        <v>766</v>
      </c>
      <c r="M19" s="42">
        <v>91.66</v>
      </c>
      <c r="N19" s="42">
        <v>31.29</v>
      </c>
      <c r="O19" s="42" t="s">
        <v>802</v>
      </c>
      <c r="P19" s="42">
        <v>1000</v>
      </c>
      <c r="Q19" s="42">
        <v>30.37</v>
      </c>
      <c r="R19" s="223">
        <v>2000</v>
      </c>
      <c r="S19" s="42">
        <v>28.56</v>
      </c>
      <c r="T19" s="42"/>
      <c r="U19" s="42"/>
      <c r="V19" s="42"/>
      <c r="W19" s="42"/>
      <c r="X19" s="42"/>
      <c r="Y19" s="42"/>
      <c r="Z19" s="42"/>
      <c r="AA19" s="42"/>
      <c r="AB19" s="42"/>
      <c r="AC19" s="42"/>
      <c r="AD19" s="42"/>
      <c r="AE19" s="42"/>
      <c r="AF19" s="42"/>
      <c r="AG19" s="42"/>
      <c r="AH19" s="42"/>
      <c r="AI19" s="42"/>
      <c r="AJ19" s="42"/>
      <c r="AK19" s="42"/>
      <c r="AL19" s="42"/>
      <c r="AM19" s="42"/>
      <c r="AN19" s="42"/>
      <c r="AO19" s="42" t="s">
        <v>752</v>
      </c>
      <c r="AP19" s="44" t="s">
        <v>749</v>
      </c>
      <c r="AQ19" s="44"/>
      <c r="AR19" s="44"/>
      <c r="AS19" s="46"/>
      <c r="AT19" s="44">
        <v>5.0999999999999996</v>
      </c>
      <c r="AU19" s="52" t="s">
        <v>749</v>
      </c>
      <c r="AV19" s="42"/>
      <c r="AW19" s="52">
        <v>0</v>
      </c>
      <c r="AX19" s="44">
        <v>0</v>
      </c>
      <c r="AY19" s="44">
        <v>0</v>
      </c>
      <c r="AZ19" s="44">
        <v>22</v>
      </c>
      <c r="BA19" s="44">
        <v>0</v>
      </c>
      <c r="BB19" s="44">
        <v>0</v>
      </c>
      <c r="BC19" s="44">
        <v>0</v>
      </c>
      <c r="BD19" s="44">
        <v>0</v>
      </c>
      <c r="BE19" s="44">
        <v>0</v>
      </c>
      <c r="BF19" s="44">
        <v>0</v>
      </c>
      <c r="BG19" s="44">
        <v>0</v>
      </c>
      <c r="BH19" s="44">
        <v>0</v>
      </c>
      <c r="BI19" s="44"/>
      <c r="BJ19" s="44" t="s">
        <v>749</v>
      </c>
      <c r="BK19" s="44">
        <v>24</v>
      </c>
      <c r="BL19" s="44" t="s">
        <v>749</v>
      </c>
      <c r="BM19" s="44"/>
      <c r="BN19" s="44"/>
      <c r="BO19" s="44"/>
      <c r="BP19" s="44"/>
      <c r="BQ19" s="48"/>
      <c r="BR19" s="48"/>
      <c r="BS19" s="52"/>
      <c r="BT19" s="44" t="s">
        <v>754</v>
      </c>
      <c r="BU19" s="218" t="s">
        <v>803</v>
      </c>
      <c r="BV19" s="157" t="s">
        <v>579</v>
      </c>
      <c r="BW19" s="206" t="s">
        <v>580</v>
      </c>
    </row>
    <row r="20" spans="1:110" x14ac:dyDescent="0.3">
      <c r="A20" s="39">
        <v>5343</v>
      </c>
      <c r="B20" s="202">
        <v>41897</v>
      </c>
      <c r="C20" s="41" t="s">
        <v>746</v>
      </c>
      <c r="D20" s="42" t="s">
        <v>816</v>
      </c>
      <c r="E20" s="42"/>
      <c r="F20" s="42" t="s">
        <v>747</v>
      </c>
      <c r="G20" s="43">
        <v>41880</v>
      </c>
      <c r="H20" s="44" t="s">
        <v>590</v>
      </c>
      <c r="I20" s="44" t="s">
        <v>853</v>
      </c>
      <c r="J20" s="44"/>
      <c r="K20" s="42" t="s">
        <v>804</v>
      </c>
      <c r="L20" s="42" t="s">
        <v>860</v>
      </c>
      <c r="M20" s="42">
        <v>90</v>
      </c>
      <c r="N20" s="42">
        <v>38.299999999999997</v>
      </c>
      <c r="O20" s="42"/>
      <c r="P20" s="42"/>
      <c r="Q20" s="42"/>
      <c r="R20" s="45"/>
      <c r="S20" s="42"/>
      <c r="T20" s="42"/>
      <c r="U20" s="42"/>
      <c r="V20" s="42"/>
      <c r="W20" s="42"/>
      <c r="X20" s="42"/>
      <c r="Y20" s="42"/>
      <c r="Z20" s="42"/>
      <c r="AA20" s="42"/>
      <c r="AB20" s="42"/>
      <c r="AC20" s="42"/>
      <c r="AD20" s="42"/>
      <c r="AE20" s="42"/>
      <c r="AF20" s="42"/>
      <c r="AG20" s="42"/>
      <c r="AH20" s="42"/>
      <c r="AI20" s="42"/>
      <c r="AJ20" s="42"/>
      <c r="AK20" s="42"/>
      <c r="AL20" s="42"/>
      <c r="AM20" s="42"/>
      <c r="AN20" s="42"/>
      <c r="AO20" s="42" t="s">
        <v>752</v>
      </c>
      <c r="AP20" s="44" t="s">
        <v>749</v>
      </c>
      <c r="AQ20" s="44"/>
      <c r="AR20" s="44"/>
      <c r="AS20" s="46">
        <v>5</v>
      </c>
      <c r="AT20" s="44">
        <v>17</v>
      </c>
      <c r="AU20" s="52" t="s">
        <v>749</v>
      </c>
      <c r="AV20" s="42"/>
      <c r="AW20" s="52">
        <v>0</v>
      </c>
      <c r="AX20" s="44">
        <v>0</v>
      </c>
      <c r="AY20" s="44">
        <v>28</v>
      </c>
      <c r="AZ20" s="44">
        <v>0</v>
      </c>
      <c r="BA20" s="44">
        <v>0</v>
      </c>
      <c r="BB20" s="44">
        <v>0</v>
      </c>
      <c r="BC20" s="44">
        <v>0</v>
      </c>
      <c r="BD20" s="44">
        <v>0</v>
      </c>
      <c r="BE20" s="44">
        <v>0</v>
      </c>
      <c r="BF20" s="44">
        <v>0</v>
      </c>
      <c r="BG20" s="44">
        <v>0</v>
      </c>
      <c r="BH20" s="44">
        <v>0</v>
      </c>
      <c r="BI20" s="44"/>
      <c r="BJ20" s="44" t="s">
        <v>749</v>
      </c>
      <c r="BK20" s="44"/>
      <c r="BL20" s="44" t="s">
        <v>749</v>
      </c>
      <c r="BM20" s="44"/>
      <c r="BN20" s="44"/>
      <c r="BO20" s="44"/>
      <c r="BP20" s="44"/>
      <c r="BQ20" s="48"/>
      <c r="BR20" s="48"/>
      <c r="BS20" s="52"/>
      <c r="BT20" s="44" t="s">
        <v>754</v>
      </c>
      <c r="BU20" s="48" t="s">
        <v>803</v>
      </c>
      <c r="BV20" s="1" t="s">
        <v>763</v>
      </c>
      <c r="BW20" s="3" t="s">
        <v>764</v>
      </c>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row>
    <row r="21" spans="1:110" x14ac:dyDescent="0.3">
      <c r="A21" s="39">
        <v>8466</v>
      </c>
      <c r="B21" s="202">
        <v>41846</v>
      </c>
      <c r="C21" s="41" t="s">
        <v>746</v>
      </c>
      <c r="D21" s="42" t="s">
        <v>816</v>
      </c>
      <c r="E21" s="42"/>
      <c r="F21" s="42" t="s">
        <v>747</v>
      </c>
      <c r="G21" s="217">
        <v>41797</v>
      </c>
      <c r="H21" s="44" t="s">
        <v>590</v>
      </c>
      <c r="I21" s="44" t="s">
        <v>772</v>
      </c>
      <c r="J21" s="44"/>
      <c r="K21" s="42" t="s">
        <v>805</v>
      </c>
      <c r="L21" s="42" t="s">
        <v>806</v>
      </c>
      <c r="M21" s="42">
        <v>77</v>
      </c>
      <c r="N21" s="42">
        <v>20.79</v>
      </c>
      <c r="O21" s="42"/>
      <c r="P21" s="42"/>
      <c r="Q21" s="42"/>
      <c r="R21" s="45"/>
      <c r="S21" s="42"/>
      <c r="T21" s="42"/>
      <c r="U21" s="42"/>
      <c r="V21" s="42"/>
      <c r="W21" s="42"/>
      <c r="X21" s="42"/>
      <c r="Y21" s="42"/>
      <c r="Z21" s="42"/>
      <c r="AA21" s="42"/>
      <c r="AB21" s="42"/>
      <c r="AC21" s="42"/>
      <c r="AD21" s="42"/>
      <c r="AE21" s="42"/>
      <c r="AF21" s="42"/>
      <c r="AG21" s="42"/>
      <c r="AH21" s="42"/>
      <c r="AI21" s="42"/>
      <c r="AJ21" s="42"/>
      <c r="AK21" s="42"/>
      <c r="AL21" s="42"/>
      <c r="AM21" s="42"/>
      <c r="AN21" s="42"/>
      <c r="AO21" s="42" t="s">
        <v>752</v>
      </c>
      <c r="AP21" s="44" t="s">
        <v>749</v>
      </c>
      <c r="AQ21" s="44"/>
      <c r="AR21" s="44"/>
      <c r="AS21" s="46"/>
      <c r="AT21" s="44">
        <v>8</v>
      </c>
      <c r="AU21" s="44" t="s">
        <v>807</v>
      </c>
      <c r="AV21" s="48"/>
      <c r="AW21" s="52">
        <v>0</v>
      </c>
      <c r="AX21" s="52">
        <v>0</v>
      </c>
      <c r="AY21" s="52">
        <v>0</v>
      </c>
      <c r="AZ21" s="44">
        <v>0</v>
      </c>
      <c r="BA21" s="44">
        <v>0</v>
      </c>
      <c r="BB21" s="44">
        <v>0</v>
      </c>
      <c r="BC21" s="44">
        <v>0</v>
      </c>
      <c r="BD21" s="44">
        <v>0</v>
      </c>
      <c r="BE21" s="44">
        <v>0</v>
      </c>
      <c r="BF21" s="44">
        <v>0</v>
      </c>
      <c r="BG21" s="44">
        <v>0</v>
      </c>
      <c r="BH21" s="44">
        <v>0</v>
      </c>
      <c r="BI21" s="44">
        <v>24</v>
      </c>
      <c r="BJ21" s="44" t="s">
        <v>749</v>
      </c>
      <c r="BK21" s="44"/>
      <c r="BL21" s="44" t="s">
        <v>749</v>
      </c>
      <c r="BM21" s="44"/>
      <c r="BN21" s="44"/>
      <c r="BO21" s="44"/>
      <c r="BP21" s="44"/>
      <c r="BQ21" s="47"/>
      <c r="BR21" s="47"/>
      <c r="BS21" s="44"/>
      <c r="BT21" s="44" t="s">
        <v>754</v>
      </c>
      <c r="BU21" s="50" t="s">
        <v>803</v>
      </c>
      <c r="BV21" s="157" t="s">
        <v>579</v>
      </c>
      <c r="BW21" s="3" t="s">
        <v>600</v>
      </c>
      <c r="CC21" s="1"/>
      <c r="CD21" s="1"/>
      <c r="CE21" s="1"/>
      <c r="CF21" s="1"/>
      <c r="CG21" s="1"/>
      <c r="CH21" s="1"/>
      <c r="CI21" s="2"/>
      <c r="CJ21" s="2"/>
      <c r="CK21" s="2"/>
      <c r="CL21" s="2"/>
      <c r="CM21" s="2"/>
      <c r="CN21" s="2"/>
      <c r="CO21" s="2"/>
      <c r="CP21" s="2"/>
      <c r="CQ21" s="2"/>
      <c r="CR21" s="2"/>
      <c r="CS21" s="2"/>
      <c r="CT21" s="2"/>
      <c r="CU21" s="2"/>
      <c r="CV21" s="2"/>
      <c r="CW21" s="2"/>
      <c r="CX21" s="2"/>
      <c r="CY21" s="2"/>
      <c r="CZ21" s="2"/>
      <c r="DA21" s="2"/>
      <c r="DB21" s="2"/>
      <c r="DC21" s="2"/>
      <c r="DD21" s="1"/>
      <c r="DE21" s="1"/>
      <c r="DF21" s="1"/>
    </row>
    <row r="22" spans="1:110" x14ac:dyDescent="0.3">
      <c r="A22" s="39">
        <v>8888</v>
      </c>
      <c r="B22" s="43">
        <v>41898</v>
      </c>
      <c r="C22" s="41" t="s">
        <v>746</v>
      </c>
      <c r="D22" s="42" t="s">
        <v>816</v>
      </c>
      <c r="E22" s="42"/>
      <c r="F22" s="42" t="s">
        <v>808</v>
      </c>
      <c r="G22" s="203">
        <v>41871</v>
      </c>
      <c r="H22" s="44" t="s">
        <v>748</v>
      </c>
      <c r="I22" s="44" t="s">
        <v>749</v>
      </c>
      <c r="J22" s="44"/>
      <c r="K22" s="42" t="s">
        <v>750</v>
      </c>
      <c r="L22" s="204" t="s">
        <v>751</v>
      </c>
      <c r="M22" s="42">
        <v>93</v>
      </c>
      <c r="N22" s="42">
        <v>21.49</v>
      </c>
      <c r="O22" s="42"/>
      <c r="P22" s="48"/>
      <c r="Q22" s="48"/>
      <c r="R22" s="49"/>
      <c r="S22" s="48"/>
      <c r="T22" s="42"/>
      <c r="U22" s="42"/>
      <c r="V22" s="42"/>
      <c r="W22" s="42"/>
      <c r="X22" s="42"/>
      <c r="Y22" s="42"/>
      <c r="Z22" s="42"/>
      <c r="AA22" s="42"/>
      <c r="AB22" s="42"/>
      <c r="AC22" s="42"/>
      <c r="AD22" s="42"/>
      <c r="AE22" s="42">
        <v>13.99</v>
      </c>
      <c r="AF22" s="42"/>
      <c r="AG22" s="42"/>
      <c r="AH22" s="42"/>
      <c r="AI22" s="42"/>
      <c r="AJ22" s="42"/>
      <c r="AK22" s="42"/>
      <c r="AL22" s="42"/>
      <c r="AM22" s="42"/>
      <c r="AN22" s="42"/>
      <c r="AO22" s="42" t="s">
        <v>809</v>
      </c>
      <c r="AP22" s="44" t="s">
        <v>749</v>
      </c>
      <c r="AQ22" s="44"/>
      <c r="AR22" s="44"/>
      <c r="AS22" s="46"/>
      <c r="AT22" s="44">
        <v>9</v>
      </c>
      <c r="AU22" s="44" t="s">
        <v>753</v>
      </c>
      <c r="AV22" s="42"/>
      <c r="AW22" s="44">
        <v>0</v>
      </c>
      <c r="AX22" s="44">
        <v>0</v>
      </c>
      <c r="AY22" s="44">
        <v>0</v>
      </c>
      <c r="AZ22" s="44">
        <v>0</v>
      </c>
      <c r="BA22" s="44">
        <v>0</v>
      </c>
      <c r="BB22" s="44">
        <v>0</v>
      </c>
      <c r="BC22" s="44">
        <v>0</v>
      </c>
      <c r="BD22" s="44">
        <v>0</v>
      </c>
      <c r="BE22" s="44">
        <v>0</v>
      </c>
      <c r="BF22" s="44">
        <v>0</v>
      </c>
      <c r="BG22" s="44">
        <v>0</v>
      </c>
      <c r="BH22" s="44">
        <v>0</v>
      </c>
      <c r="BI22" s="44"/>
      <c r="BJ22" s="44" t="s">
        <v>749</v>
      </c>
      <c r="BK22" s="44"/>
      <c r="BL22" s="44" t="s">
        <v>749</v>
      </c>
      <c r="BM22" s="44"/>
      <c r="BN22" s="44"/>
      <c r="BO22" s="44"/>
      <c r="BP22" s="44"/>
      <c r="BQ22" s="48"/>
      <c r="BR22" s="48"/>
      <c r="BS22" s="52"/>
      <c r="BT22" s="44" t="s">
        <v>754</v>
      </c>
      <c r="BU22" s="205"/>
      <c r="BV22" s="1" t="s">
        <v>579</v>
      </c>
      <c r="BW22" s="206" t="s">
        <v>755</v>
      </c>
    </row>
    <row r="23" spans="1:110" x14ac:dyDescent="0.3">
      <c r="A23" s="39">
        <v>8331</v>
      </c>
      <c r="B23" s="202">
        <v>41897</v>
      </c>
      <c r="C23" s="41" t="s">
        <v>746</v>
      </c>
      <c r="D23" s="42" t="s">
        <v>816</v>
      </c>
      <c r="E23" s="42"/>
      <c r="F23" s="42" t="s">
        <v>808</v>
      </c>
      <c r="G23" s="202">
        <v>41850</v>
      </c>
      <c r="H23" s="44" t="s">
        <v>748</v>
      </c>
      <c r="I23" s="44" t="s">
        <v>853</v>
      </c>
      <c r="J23" s="44"/>
      <c r="K23" s="42" t="s">
        <v>756</v>
      </c>
      <c r="L23" s="42" t="s">
        <v>854</v>
      </c>
      <c r="M23" s="42">
        <v>84</v>
      </c>
      <c r="N23" s="42">
        <v>28.9</v>
      </c>
      <c r="O23" s="42"/>
      <c r="P23" s="42"/>
      <c r="Q23" s="2"/>
      <c r="R23" s="45"/>
      <c r="S23" s="42"/>
      <c r="T23" s="42"/>
      <c r="U23" s="42"/>
      <c r="V23" s="42"/>
      <c r="W23" s="2"/>
      <c r="X23" s="42"/>
      <c r="Y23" s="42"/>
      <c r="Z23" s="42"/>
      <c r="AA23" s="42"/>
      <c r="AB23" s="42"/>
      <c r="AC23" s="42"/>
      <c r="AD23" s="42"/>
      <c r="AE23" s="42">
        <v>13.97</v>
      </c>
      <c r="AF23" s="42"/>
      <c r="AG23" s="42"/>
      <c r="AH23" s="2"/>
      <c r="AI23" s="42"/>
      <c r="AJ23" s="42"/>
      <c r="AK23" s="42"/>
      <c r="AL23" s="42"/>
      <c r="AM23" s="42"/>
      <c r="AN23" s="42"/>
      <c r="AO23" s="42" t="s">
        <v>809</v>
      </c>
      <c r="AP23" s="44" t="s">
        <v>749</v>
      </c>
      <c r="AQ23" s="44"/>
      <c r="AR23" s="44"/>
      <c r="AS23" s="46"/>
      <c r="AT23" s="44">
        <v>20</v>
      </c>
      <c r="AU23" s="44" t="s">
        <v>753</v>
      </c>
      <c r="AV23" s="42"/>
      <c r="AW23" s="44">
        <v>0</v>
      </c>
      <c r="AX23" s="44">
        <v>0</v>
      </c>
      <c r="AY23" s="44">
        <v>0</v>
      </c>
      <c r="AZ23" s="44">
        <v>0</v>
      </c>
      <c r="BA23" s="44">
        <v>0</v>
      </c>
      <c r="BB23" s="44">
        <v>0</v>
      </c>
      <c r="BC23" s="44">
        <v>0</v>
      </c>
      <c r="BD23" s="44">
        <v>0</v>
      </c>
      <c r="BE23" s="44">
        <v>0</v>
      </c>
      <c r="BF23" s="44">
        <v>0</v>
      </c>
      <c r="BG23" s="44">
        <v>0</v>
      </c>
      <c r="BH23" s="44">
        <v>0</v>
      </c>
      <c r="BI23" s="44"/>
      <c r="BJ23" s="44" t="s">
        <v>749</v>
      </c>
      <c r="BK23" s="44">
        <v>12</v>
      </c>
      <c r="BL23" s="44" t="s">
        <v>749</v>
      </c>
      <c r="BM23" s="44"/>
      <c r="BN23" s="44"/>
      <c r="BO23" s="44"/>
      <c r="BP23" s="44"/>
      <c r="BQ23" s="42" t="s">
        <v>603</v>
      </c>
      <c r="BR23" s="47" t="s">
        <v>523</v>
      </c>
      <c r="BS23" s="44">
        <v>50</v>
      </c>
      <c r="BT23" s="44" t="s">
        <v>754</v>
      </c>
      <c r="BU23" s="42"/>
      <c r="BV23" s="1" t="s">
        <v>579</v>
      </c>
      <c r="BW23" s="210" t="s">
        <v>600</v>
      </c>
    </row>
    <row r="24" spans="1:110" x14ac:dyDescent="0.3">
      <c r="A24" s="39">
        <v>2556</v>
      </c>
      <c r="B24" s="202">
        <v>41894</v>
      </c>
      <c r="C24" s="41" t="s">
        <v>746</v>
      </c>
      <c r="D24" s="42" t="s">
        <v>816</v>
      </c>
      <c r="E24" s="42"/>
      <c r="F24" s="42" t="s">
        <v>808</v>
      </c>
      <c r="G24" s="209">
        <v>41852</v>
      </c>
      <c r="H24" s="44" t="s">
        <v>748</v>
      </c>
      <c r="I24" s="44" t="s">
        <v>749</v>
      </c>
      <c r="J24" s="44"/>
      <c r="K24" s="42" t="s">
        <v>757</v>
      </c>
      <c r="L24" s="42" t="s">
        <v>758</v>
      </c>
      <c r="M24" s="42">
        <v>88</v>
      </c>
      <c r="N24" s="42">
        <v>29.34</v>
      </c>
      <c r="O24" s="42" t="s">
        <v>759</v>
      </c>
      <c r="P24" s="42">
        <v>1000</v>
      </c>
      <c r="Q24" s="42">
        <v>29.34</v>
      </c>
      <c r="R24" s="223">
        <v>2000</v>
      </c>
      <c r="S24" s="42">
        <v>39.340000000000003</v>
      </c>
      <c r="T24" s="42"/>
      <c r="U24" s="42"/>
      <c r="V24" s="42"/>
      <c r="W24" s="42"/>
      <c r="X24" s="42"/>
      <c r="Y24" s="42"/>
      <c r="Z24" s="42"/>
      <c r="AA24" s="42"/>
      <c r="AB24" s="42"/>
      <c r="AC24" s="42"/>
      <c r="AD24" s="42"/>
      <c r="AE24" s="42">
        <v>12</v>
      </c>
      <c r="AF24" s="42"/>
      <c r="AG24" s="42"/>
      <c r="AH24" s="42"/>
      <c r="AI24" s="42"/>
      <c r="AJ24" s="42"/>
      <c r="AK24" s="42"/>
      <c r="AL24" s="42"/>
      <c r="AM24" s="42"/>
      <c r="AN24" s="42"/>
      <c r="AO24" s="42" t="s">
        <v>809</v>
      </c>
      <c r="AP24" s="44" t="s">
        <v>749</v>
      </c>
      <c r="AQ24" s="44"/>
      <c r="AR24" s="44"/>
      <c r="AS24" s="46"/>
      <c r="AT24" s="44">
        <v>7.5</v>
      </c>
      <c r="AU24" s="52" t="s">
        <v>749</v>
      </c>
      <c r="AV24" s="42"/>
      <c r="AW24" s="44">
        <v>0</v>
      </c>
      <c r="AX24" s="44">
        <v>0</v>
      </c>
      <c r="AY24" s="44">
        <v>0</v>
      </c>
      <c r="AZ24" s="44">
        <v>27</v>
      </c>
      <c r="BA24" s="44">
        <v>0</v>
      </c>
      <c r="BB24" s="44">
        <v>0</v>
      </c>
      <c r="BC24" s="44">
        <v>0</v>
      </c>
      <c r="BD24" s="44">
        <v>0</v>
      </c>
      <c r="BE24" s="44">
        <v>0</v>
      </c>
      <c r="BF24" s="44">
        <v>0</v>
      </c>
      <c r="BG24" s="44">
        <v>0</v>
      </c>
      <c r="BH24" s="44">
        <v>0</v>
      </c>
      <c r="BI24" s="44"/>
      <c r="BJ24" s="44" t="s">
        <v>749</v>
      </c>
      <c r="BK24" s="44">
        <v>24</v>
      </c>
      <c r="BL24" s="44" t="s">
        <v>749</v>
      </c>
      <c r="BM24" s="44"/>
      <c r="BN24" s="44"/>
      <c r="BO24" s="44"/>
      <c r="BP24" s="44"/>
      <c r="BQ24" s="42"/>
      <c r="BR24" s="47"/>
      <c r="BS24" s="44"/>
      <c r="BT24" s="44" t="s">
        <v>754</v>
      </c>
      <c r="BU24" s="42"/>
      <c r="BV24" s="157" t="s">
        <v>579</v>
      </c>
      <c r="BW24" s="210" t="s">
        <v>600</v>
      </c>
    </row>
    <row r="25" spans="1:110" x14ac:dyDescent="0.3">
      <c r="A25" s="39">
        <v>6395</v>
      </c>
      <c r="B25" s="202">
        <v>41898</v>
      </c>
      <c r="C25" s="41" t="s">
        <v>746</v>
      </c>
      <c r="D25" s="42" t="s">
        <v>816</v>
      </c>
      <c r="E25" s="42"/>
      <c r="F25" s="42" t="s">
        <v>808</v>
      </c>
      <c r="G25" s="43">
        <v>41880</v>
      </c>
      <c r="H25" s="44" t="s">
        <v>748</v>
      </c>
      <c r="I25" s="44" t="s">
        <v>855</v>
      </c>
      <c r="J25" s="44"/>
      <c r="K25" s="42" t="s">
        <v>761</v>
      </c>
      <c r="L25" s="218" t="s">
        <v>856</v>
      </c>
      <c r="M25" s="42">
        <v>94</v>
      </c>
      <c r="N25" s="42">
        <v>38.299999999999997</v>
      </c>
      <c r="O25" s="42"/>
      <c r="P25" s="42"/>
      <c r="Q25" s="42"/>
      <c r="R25" s="45"/>
      <c r="S25" s="42"/>
      <c r="T25" s="42"/>
      <c r="U25" s="42"/>
      <c r="V25" s="42"/>
      <c r="W25" s="42"/>
      <c r="X25" s="42"/>
      <c r="Y25" s="42"/>
      <c r="Z25" s="42"/>
      <c r="AA25" s="42"/>
      <c r="AB25" s="42"/>
      <c r="AC25" s="42"/>
      <c r="AD25" s="42"/>
      <c r="AE25" s="42">
        <v>25</v>
      </c>
      <c r="AF25" s="42"/>
      <c r="AG25" s="42"/>
      <c r="AH25" s="42"/>
      <c r="AI25" s="42"/>
      <c r="AJ25" s="42"/>
      <c r="AK25" s="42"/>
      <c r="AL25" s="42"/>
      <c r="AM25" s="42"/>
      <c r="AN25" s="42"/>
      <c r="AO25" s="42" t="s">
        <v>809</v>
      </c>
      <c r="AP25" s="44" t="s">
        <v>749</v>
      </c>
      <c r="AQ25" s="44"/>
      <c r="AR25" s="44"/>
      <c r="AS25" s="46">
        <v>5</v>
      </c>
      <c r="AT25" s="44">
        <v>17</v>
      </c>
      <c r="AU25" s="44" t="s">
        <v>749</v>
      </c>
      <c r="AV25" s="42"/>
      <c r="AW25" s="44">
        <v>0</v>
      </c>
      <c r="AX25" s="44">
        <v>0</v>
      </c>
      <c r="AY25" s="44">
        <v>11</v>
      </c>
      <c r="AZ25" s="44">
        <v>0</v>
      </c>
      <c r="BA25" s="44">
        <v>0</v>
      </c>
      <c r="BB25" s="44">
        <v>0</v>
      </c>
      <c r="BC25" s="44">
        <v>0</v>
      </c>
      <c r="BD25" s="44">
        <v>0</v>
      </c>
      <c r="BE25" s="44">
        <v>0</v>
      </c>
      <c r="BF25" s="44">
        <v>0</v>
      </c>
      <c r="BG25" s="44">
        <v>0</v>
      </c>
      <c r="BH25" s="44">
        <v>0</v>
      </c>
      <c r="BI25" s="44"/>
      <c r="BJ25" s="44" t="s">
        <v>749</v>
      </c>
      <c r="BK25" s="44"/>
      <c r="BL25" s="44" t="s">
        <v>749</v>
      </c>
      <c r="BM25" s="44"/>
      <c r="BN25" s="44"/>
      <c r="BO25" s="44"/>
      <c r="BP25" s="44"/>
      <c r="BQ25" s="47"/>
      <c r="BR25" s="47"/>
      <c r="BS25" s="44"/>
      <c r="BT25" s="44" t="s">
        <v>754</v>
      </c>
      <c r="BU25" s="47" t="s">
        <v>762</v>
      </c>
      <c r="BV25" t="s">
        <v>763</v>
      </c>
      <c r="BW25" s="226" t="s">
        <v>580</v>
      </c>
    </row>
    <row r="26" spans="1:110" x14ac:dyDescent="0.3">
      <c r="A26" s="39">
        <v>1470</v>
      </c>
      <c r="B26" s="202">
        <v>41894</v>
      </c>
      <c r="C26" s="41" t="s">
        <v>746</v>
      </c>
      <c r="D26" s="42" t="s">
        <v>816</v>
      </c>
      <c r="E26" s="42"/>
      <c r="F26" s="42" t="s">
        <v>808</v>
      </c>
      <c r="G26" s="154">
        <v>41846</v>
      </c>
      <c r="H26" s="44" t="s">
        <v>748</v>
      </c>
      <c r="I26" s="44" t="s">
        <v>749</v>
      </c>
      <c r="J26" s="44"/>
      <c r="K26" s="48" t="s">
        <v>765</v>
      </c>
      <c r="L26" s="48" t="s">
        <v>766</v>
      </c>
      <c r="M26" s="48">
        <v>100.41</v>
      </c>
      <c r="N26" s="48">
        <v>32.44</v>
      </c>
      <c r="O26" s="42" t="s">
        <v>759</v>
      </c>
      <c r="P26" s="48">
        <v>1000</v>
      </c>
      <c r="Q26" s="48">
        <v>32.44</v>
      </c>
      <c r="R26" s="223">
        <v>2000</v>
      </c>
      <c r="S26" s="48">
        <v>32.44</v>
      </c>
      <c r="T26" s="48"/>
      <c r="U26" s="48"/>
      <c r="V26" s="48"/>
      <c r="W26" s="48"/>
      <c r="X26" s="48"/>
      <c r="Y26" s="48"/>
      <c r="Z26" s="48"/>
      <c r="AA26" s="48"/>
      <c r="AB26" s="48"/>
      <c r="AC26" s="48"/>
      <c r="AD26" s="48"/>
      <c r="AE26" s="48">
        <v>15.2</v>
      </c>
      <c r="AF26" s="48"/>
      <c r="AG26" s="48"/>
      <c r="AH26" s="48"/>
      <c r="AI26" s="48"/>
      <c r="AJ26" s="48"/>
      <c r="AK26" s="48"/>
      <c r="AL26" s="48"/>
      <c r="AM26" s="48"/>
      <c r="AN26" s="48"/>
      <c r="AO26" s="42" t="s">
        <v>809</v>
      </c>
      <c r="AP26" s="44" t="s">
        <v>749</v>
      </c>
      <c r="AQ26" s="52"/>
      <c r="AR26" s="52"/>
      <c r="AS26" s="46"/>
      <c r="AT26" s="52">
        <v>11.6</v>
      </c>
      <c r="AU26" s="52" t="s">
        <v>749</v>
      </c>
      <c r="AV26" s="48"/>
      <c r="AW26" s="52">
        <v>0</v>
      </c>
      <c r="AX26" s="52">
        <v>0</v>
      </c>
      <c r="AY26" s="52">
        <v>0</v>
      </c>
      <c r="AZ26" s="52">
        <v>20</v>
      </c>
      <c r="BA26" s="52">
        <v>0</v>
      </c>
      <c r="BB26" s="44">
        <v>0</v>
      </c>
      <c r="BC26" s="44">
        <v>0</v>
      </c>
      <c r="BD26" s="44">
        <v>0</v>
      </c>
      <c r="BE26" s="44">
        <v>0</v>
      </c>
      <c r="BF26" s="44">
        <v>0</v>
      </c>
      <c r="BG26" s="44">
        <v>0</v>
      </c>
      <c r="BH26" s="44">
        <v>0</v>
      </c>
      <c r="BI26" s="52"/>
      <c r="BJ26" s="52" t="s">
        <v>749</v>
      </c>
      <c r="BK26" s="44"/>
      <c r="BL26" s="44" t="s">
        <v>749</v>
      </c>
      <c r="BM26" s="44"/>
      <c r="BN26" s="44"/>
      <c r="BO26" s="44"/>
      <c r="BP26" s="44"/>
      <c r="BQ26" s="50" t="s">
        <v>767</v>
      </c>
      <c r="BR26" s="50"/>
      <c r="BS26" s="52"/>
      <c r="BT26" s="44" t="s">
        <v>754</v>
      </c>
      <c r="BU26" s="48"/>
      <c r="BV26" t="s">
        <v>817</v>
      </c>
      <c r="BW26" s="58" t="s">
        <v>600</v>
      </c>
    </row>
    <row r="27" spans="1:110" x14ac:dyDescent="0.3">
      <c r="A27" s="39">
        <v>8068</v>
      </c>
      <c r="B27" s="208">
        <v>41894</v>
      </c>
      <c r="C27" s="41" t="s">
        <v>746</v>
      </c>
      <c r="D27" s="42" t="s">
        <v>816</v>
      </c>
      <c r="E27" s="42"/>
      <c r="F27" s="42" t="s">
        <v>808</v>
      </c>
      <c r="G27" s="51">
        <v>41820</v>
      </c>
      <c r="H27" s="44" t="s">
        <v>748</v>
      </c>
      <c r="I27" s="44" t="s">
        <v>749</v>
      </c>
      <c r="J27" s="44"/>
      <c r="K27" s="48" t="s">
        <v>769</v>
      </c>
      <c r="L27" s="228" t="s">
        <v>857</v>
      </c>
      <c r="M27" s="48">
        <v>110</v>
      </c>
      <c r="N27" s="48">
        <v>29</v>
      </c>
      <c r="O27" s="42"/>
      <c r="P27" s="48"/>
      <c r="Q27" s="48"/>
      <c r="R27" s="49"/>
      <c r="S27" s="48"/>
      <c r="T27" s="48"/>
      <c r="U27" s="48"/>
      <c r="V27" s="48"/>
      <c r="W27" s="48"/>
      <c r="X27" s="48"/>
      <c r="Y27" s="48"/>
      <c r="Z27" s="48"/>
      <c r="AA27" s="48"/>
      <c r="AB27" s="48"/>
      <c r="AC27" s="48"/>
      <c r="AD27" s="48"/>
      <c r="AE27" s="48">
        <v>19</v>
      </c>
      <c r="AF27" s="48"/>
      <c r="AG27" s="48"/>
      <c r="AH27" s="48"/>
      <c r="AI27" s="48"/>
      <c r="AJ27" s="48"/>
      <c r="AK27" s="48"/>
      <c r="AL27" s="48"/>
      <c r="AM27" s="48"/>
      <c r="AN27" s="48"/>
      <c r="AO27" s="42" t="s">
        <v>809</v>
      </c>
      <c r="AP27" s="52" t="s">
        <v>749</v>
      </c>
      <c r="AQ27" s="52"/>
      <c r="AR27" s="52"/>
      <c r="AS27" s="53"/>
      <c r="AT27" s="52">
        <v>8.5</v>
      </c>
      <c r="AU27" s="52" t="s">
        <v>749</v>
      </c>
      <c r="AV27" s="48"/>
      <c r="AW27" s="52">
        <v>0</v>
      </c>
      <c r="AX27" s="52">
        <v>0</v>
      </c>
      <c r="AY27" s="52">
        <v>15</v>
      </c>
      <c r="AZ27" s="52">
        <v>0</v>
      </c>
      <c r="BA27" s="52">
        <v>0</v>
      </c>
      <c r="BB27" s="52">
        <v>0</v>
      </c>
      <c r="BC27" s="52">
        <v>0</v>
      </c>
      <c r="BD27" s="52">
        <v>0</v>
      </c>
      <c r="BE27" s="44">
        <v>0</v>
      </c>
      <c r="BF27" s="44">
        <v>0</v>
      </c>
      <c r="BG27" s="44">
        <v>0</v>
      </c>
      <c r="BH27" s="44">
        <v>0</v>
      </c>
      <c r="BI27" s="44"/>
      <c r="BJ27" s="44" t="s">
        <v>749</v>
      </c>
      <c r="BK27" s="44"/>
      <c r="BL27" s="44" t="s">
        <v>749</v>
      </c>
      <c r="BM27" s="44"/>
      <c r="BN27" s="44"/>
      <c r="BO27" s="44"/>
      <c r="BP27" s="44"/>
      <c r="BQ27" s="50"/>
      <c r="BR27" s="50"/>
      <c r="BS27" s="52"/>
      <c r="BT27" s="44" t="s">
        <v>754</v>
      </c>
      <c r="BU27" s="218" t="s">
        <v>858</v>
      </c>
      <c r="BV27" t="s">
        <v>579</v>
      </c>
      <c r="BW27" s="58" t="s">
        <v>600</v>
      </c>
    </row>
    <row r="28" spans="1:110" x14ac:dyDescent="0.3">
      <c r="A28" s="39">
        <v>1440</v>
      </c>
      <c r="B28" s="202">
        <v>41846</v>
      </c>
      <c r="C28" s="41" t="s">
        <v>746</v>
      </c>
      <c r="D28" s="42" t="s">
        <v>816</v>
      </c>
      <c r="E28" s="42"/>
      <c r="F28" s="42" t="s">
        <v>808</v>
      </c>
      <c r="G28" s="51">
        <v>41820</v>
      </c>
      <c r="H28" s="44" t="s">
        <v>748</v>
      </c>
      <c r="I28" s="44" t="s">
        <v>749</v>
      </c>
      <c r="J28" s="44"/>
      <c r="K28" s="42" t="s">
        <v>770</v>
      </c>
      <c r="L28" s="42" t="s">
        <v>771</v>
      </c>
      <c r="M28" s="48">
        <v>91.49</v>
      </c>
      <c r="N28" s="48">
        <v>26.39</v>
      </c>
      <c r="O28" s="42" t="s">
        <v>759</v>
      </c>
      <c r="P28" s="48">
        <v>300</v>
      </c>
      <c r="Q28" s="48">
        <v>28.51</v>
      </c>
      <c r="R28" s="223">
        <v>1020</v>
      </c>
      <c r="S28" s="48">
        <v>31.95</v>
      </c>
      <c r="T28" s="48"/>
      <c r="U28" s="48"/>
      <c r="V28" s="48"/>
      <c r="W28" s="48"/>
      <c r="X28" s="48"/>
      <c r="Y28" s="48"/>
      <c r="Z28" s="48"/>
      <c r="AA28" s="48"/>
      <c r="AB28" s="48"/>
      <c r="AC28" s="48"/>
      <c r="AD28" s="48"/>
      <c r="AE28" s="48">
        <v>13.95</v>
      </c>
      <c r="AF28" s="48"/>
      <c r="AG28" s="48"/>
      <c r="AH28" s="48"/>
      <c r="AI28" s="48"/>
      <c r="AJ28" s="48"/>
      <c r="AK28" s="48"/>
      <c r="AL28" s="48"/>
      <c r="AM28" s="48"/>
      <c r="AN28" s="48"/>
      <c r="AO28" s="42" t="s">
        <v>809</v>
      </c>
      <c r="AP28" s="44" t="s">
        <v>749</v>
      </c>
      <c r="AQ28" s="52"/>
      <c r="AR28" s="52"/>
      <c r="AS28" s="46">
        <v>10</v>
      </c>
      <c r="AT28" s="44">
        <v>12</v>
      </c>
      <c r="AU28" s="44" t="s">
        <v>753</v>
      </c>
      <c r="AV28" s="48"/>
      <c r="AW28" s="52">
        <v>0</v>
      </c>
      <c r="AX28" s="52">
        <v>0</v>
      </c>
      <c r="AY28" s="44">
        <v>7</v>
      </c>
      <c r="AZ28" s="52">
        <v>0</v>
      </c>
      <c r="BA28" s="52">
        <v>0</v>
      </c>
      <c r="BB28" s="44">
        <v>0</v>
      </c>
      <c r="BC28" s="44">
        <v>0</v>
      </c>
      <c r="BD28" s="44">
        <v>0</v>
      </c>
      <c r="BE28" s="44">
        <v>0</v>
      </c>
      <c r="BF28" s="44">
        <v>0</v>
      </c>
      <c r="BG28" s="44">
        <v>0</v>
      </c>
      <c r="BH28" s="44">
        <v>0</v>
      </c>
      <c r="BI28" s="44"/>
      <c r="BJ28" s="213" t="s">
        <v>772</v>
      </c>
      <c r="BK28" s="44"/>
      <c r="BL28" s="44" t="s">
        <v>749</v>
      </c>
      <c r="BM28" s="44"/>
      <c r="BN28" s="44"/>
      <c r="BO28" s="44"/>
      <c r="BP28" s="44"/>
      <c r="BQ28" s="50"/>
      <c r="BR28" s="50"/>
      <c r="BS28" s="52"/>
      <c r="BT28" s="44" t="s">
        <v>754</v>
      </c>
      <c r="BU28" s="48"/>
      <c r="BV28" t="s">
        <v>579</v>
      </c>
      <c r="BW28" s="206" t="s">
        <v>580</v>
      </c>
    </row>
    <row r="29" spans="1:110" x14ac:dyDescent="0.3">
      <c r="A29" s="39">
        <v>1482</v>
      </c>
      <c r="B29" s="43">
        <v>41894</v>
      </c>
      <c r="C29" s="41" t="s">
        <v>746</v>
      </c>
      <c r="D29" s="42" t="s">
        <v>816</v>
      </c>
      <c r="E29" s="42"/>
      <c r="F29" s="42" t="s">
        <v>808</v>
      </c>
      <c r="G29" s="154">
        <v>41846</v>
      </c>
      <c r="H29" s="44" t="s">
        <v>748</v>
      </c>
      <c r="I29" s="44" t="s">
        <v>749</v>
      </c>
      <c r="J29" s="44"/>
      <c r="K29" s="48" t="s">
        <v>773</v>
      </c>
      <c r="L29" s="48" t="s">
        <v>766</v>
      </c>
      <c r="M29" s="48">
        <v>96.55</v>
      </c>
      <c r="N29" s="48">
        <v>31.19</v>
      </c>
      <c r="O29" s="42" t="s">
        <v>759</v>
      </c>
      <c r="P29" s="48">
        <v>1000</v>
      </c>
      <c r="Q29" s="48">
        <v>31.19</v>
      </c>
      <c r="R29" s="223">
        <v>2000</v>
      </c>
      <c r="S29" s="48">
        <v>31.19</v>
      </c>
      <c r="T29" s="48"/>
      <c r="U29" s="48"/>
      <c r="V29" s="48"/>
      <c r="W29" s="48"/>
      <c r="X29" s="48"/>
      <c r="Y29" s="48"/>
      <c r="Z29" s="48"/>
      <c r="AA29" s="48"/>
      <c r="AB29" s="48"/>
      <c r="AC29" s="48"/>
      <c r="AD29" s="48"/>
      <c r="AE29" s="48">
        <v>14.62</v>
      </c>
      <c r="AF29" s="48"/>
      <c r="AG29" s="48"/>
      <c r="AH29" s="48"/>
      <c r="AI29" s="48"/>
      <c r="AJ29" s="48"/>
      <c r="AK29" s="48"/>
      <c r="AL29" s="48"/>
      <c r="AM29" s="48"/>
      <c r="AN29" s="48"/>
      <c r="AO29" s="42" t="s">
        <v>809</v>
      </c>
      <c r="AP29" s="44" t="s">
        <v>749</v>
      </c>
      <c r="AQ29" s="52"/>
      <c r="AR29" s="52"/>
      <c r="AS29" s="46"/>
      <c r="AT29" s="44">
        <v>11.6</v>
      </c>
      <c r="AU29" s="52" t="s">
        <v>753</v>
      </c>
      <c r="AV29" s="48"/>
      <c r="AW29" s="52">
        <v>0</v>
      </c>
      <c r="AX29" s="52">
        <v>0</v>
      </c>
      <c r="AY29" s="52">
        <v>0</v>
      </c>
      <c r="AZ29" s="44">
        <v>0</v>
      </c>
      <c r="BA29" s="52">
        <v>0</v>
      </c>
      <c r="BB29" s="44">
        <v>30</v>
      </c>
      <c r="BC29" s="44">
        <v>0</v>
      </c>
      <c r="BD29" s="44">
        <v>0</v>
      </c>
      <c r="BE29" s="44">
        <v>0</v>
      </c>
      <c r="BF29" s="44">
        <v>0</v>
      </c>
      <c r="BG29" s="44">
        <v>0</v>
      </c>
      <c r="BH29" s="44">
        <v>0</v>
      </c>
      <c r="BI29" s="52"/>
      <c r="BJ29" s="52" t="s">
        <v>749</v>
      </c>
      <c r="BK29" s="44"/>
      <c r="BL29" s="44" t="s">
        <v>749</v>
      </c>
      <c r="BM29" s="44"/>
      <c r="BN29" s="44"/>
      <c r="BO29" s="44"/>
      <c r="BP29" s="44"/>
      <c r="BQ29" s="50"/>
      <c r="BR29" s="50"/>
      <c r="BS29" s="52"/>
      <c r="BT29" s="44" t="s">
        <v>754</v>
      </c>
      <c r="BU29" s="48"/>
      <c r="BV29" s="214" t="s">
        <v>579</v>
      </c>
      <c r="BW29" s="58" t="s">
        <v>600</v>
      </c>
    </row>
    <row r="30" spans="1:110" x14ac:dyDescent="0.3">
      <c r="A30" s="39">
        <v>3271</v>
      </c>
      <c r="B30" s="202">
        <v>41898</v>
      </c>
      <c r="C30" s="41" t="s">
        <v>746</v>
      </c>
      <c r="D30" s="42" t="s">
        <v>816</v>
      </c>
      <c r="E30" s="42"/>
      <c r="F30" s="42" t="s">
        <v>808</v>
      </c>
      <c r="G30" s="154">
        <v>41880</v>
      </c>
      <c r="H30" s="44" t="s">
        <v>748</v>
      </c>
      <c r="I30" s="44" t="s">
        <v>749</v>
      </c>
      <c r="J30" s="44"/>
      <c r="K30" s="42" t="s">
        <v>774</v>
      </c>
      <c r="L30" s="42" t="s">
        <v>775</v>
      </c>
      <c r="M30" s="48">
        <v>87.7</v>
      </c>
      <c r="N30" s="48">
        <v>29.35</v>
      </c>
      <c r="O30" s="42"/>
      <c r="P30" s="48"/>
      <c r="Q30" s="42"/>
      <c r="R30" s="49"/>
      <c r="S30" s="48"/>
      <c r="T30" s="48"/>
      <c r="U30" s="48"/>
      <c r="V30" s="48"/>
      <c r="W30" s="42"/>
      <c r="X30" s="48"/>
      <c r="Y30" s="48"/>
      <c r="Z30" s="48"/>
      <c r="AA30" s="48"/>
      <c r="AB30" s="48"/>
      <c r="AC30" s="48"/>
      <c r="AD30" s="48"/>
      <c r="AE30" s="42">
        <v>12.06</v>
      </c>
      <c r="AF30" s="48"/>
      <c r="AG30" s="48"/>
      <c r="AH30" s="42"/>
      <c r="AI30" s="42"/>
      <c r="AJ30" s="42"/>
      <c r="AK30" s="48"/>
      <c r="AL30" s="48"/>
      <c r="AM30" s="48"/>
      <c r="AN30" s="48"/>
      <c r="AO30" s="42" t="s">
        <v>809</v>
      </c>
      <c r="AP30" s="44" t="s">
        <v>749</v>
      </c>
      <c r="AQ30" s="44"/>
      <c r="AR30" s="44"/>
      <c r="AS30" s="46"/>
      <c r="AT30" s="44">
        <v>12.5</v>
      </c>
      <c r="AU30" s="44" t="s">
        <v>753</v>
      </c>
      <c r="AV30" s="42"/>
      <c r="AW30" s="44">
        <v>0</v>
      </c>
      <c r="AX30" s="44">
        <v>28</v>
      </c>
      <c r="AY30" s="44">
        <v>0</v>
      </c>
      <c r="AZ30" s="44">
        <v>0</v>
      </c>
      <c r="BA30" s="44">
        <v>0</v>
      </c>
      <c r="BB30" s="44">
        <v>0</v>
      </c>
      <c r="BC30" s="44">
        <v>0</v>
      </c>
      <c r="BD30" s="44">
        <v>0</v>
      </c>
      <c r="BE30" s="44">
        <v>0</v>
      </c>
      <c r="BF30" s="44">
        <v>0</v>
      </c>
      <c r="BG30" s="44">
        <v>0</v>
      </c>
      <c r="BH30" s="44">
        <v>0</v>
      </c>
      <c r="BI30" s="44"/>
      <c r="BJ30" s="44" t="s">
        <v>749</v>
      </c>
      <c r="BK30" s="44">
        <v>12</v>
      </c>
      <c r="BL30" s="44" t="s">
        <v>749</v>
      </c>
      <c r="BM30" s="44"/>
      <c r="BN30" s="44"/>
      <c r="BO30" s="44"/>
      <c r="BP30" s="44"/>
      <c r="BQ30" s="47" t="s">
        <v>603</v>
      </c>
      <c r="BR30" s="50" t="s">
        <v>523</v>
      </c>
      <c r="BS30" s="44">
        <v>50</v>
      </c>
      <c r="BT30" s="44" t="s">
        <v>754</v>
      </c>
      <c r="BU30" s="42"/>
      <c r="BV30" s="1" t="s">
        <v>579</v>
      </c>
      <c r="BW30" s="206" t="s">
        <v>580</v>
      </c>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row>
    <row r="31" spans="1:110" x14ac:dyDescent="0.3">
      <c r="A31" s="39">
        <v>5637</v>
      </c>
      <c r="B31" s="202">
        <v>41894</v>
      </c>
      <c r="C31" s="41" t="s">
        <v>746</v>
      </c>
      <c r="D31" s="42" t="s">
        <v>816</v>
      </c>
      <c r="E31" s="42"/>
      <c r="F31" s="42" t="s">
        <v>808</v>
      </c>
      <c r="G31" s="154">
        <v>41863</v>
      </c>
      <c r="H31" s="44" t="s">
        <v>748</v>
      </c>
      <c r="I31" s="44" t="s">
        <v>749</v>
      </c>
      <c r="J31" s="44"/>
      <c r="K31" s="48" t="s">
        <v>776</v>
      </c>
      <c r="L31" s="42" t="s">
        <v>777</v>
      </c>
      <c r="M31" s="48">
        <v>167.21</v>
      </c>
      <c r="N31" s="48">
        <v>25.35</v>
      </c>
      <c r="O31" s="42"/>
      <c r="P31" s="48"/>
      <c r="Q31" s="48"/>
      <c r="R31" s="49"/>
      <c r="S31" s="48"/>
      <c r="T31" s="48"/>
      <c r="U31" s="48"/>
      <c r="V31" s="48"/>
      <c r="W31" s="48"/>
      <c r="X31" s="48"/>
      <c r="Y31" s="48"/>
      <c r="Z31" s="48"/>
      <c r="AA31" s="48"/>
      <c r="AB31" s="48"/>
      <c r="AC31" s="48"/>
      <c r="AD31" s="48"/>
      <c r="AE31" s="48">
        <v>13.13</v>
      </c>
      <c r="AF31" s="48"/>
      <c r="AG31" s="48"/>
      <c r="AH31" s="48"/>
      <c r="AI31" s="48"/>
      <c r="AJ31" s="48"/>
      <c r="AK31" s="48"/>
      <c r="AL31" s="48"/>
      <c r="AM31" s="48"/>
      <c r="AN31" s="48"/>
      <c r="AO31" s="42" t="s">
        <v>809</v>
      </c>
      <c r="AP31" s="44" t="s">
        <v>749</v>
      </c>
      <c r="AQ31" s="52"/>
      <c r="AR31" s="52"/>
      <c r="AS31" s="46"/>
      <c r="AT31" s="52">
        <v>20</v>
      </c>
      <c r="AU31" s="52" t="s">
        <v>749</v>
      </c>
      <c r="AV31" s="48"/>
      <c r="AW31" s="52">
        <v>0</v>
      </c>
      <c r="AX31" s="52">
        <v>0</v>
      </c>
      <c r="AY31" s="52">
        <v>0</v>
      </c>
      <c r="AZ31" s="52">
        <v>0</v>
      </c>
      <c r="BA31" s="44">
        <v>0</v>
      </c>
      <c r="BB31" s="44">
        <v>0</v>
      </c>
      <c r="BC31" s="44">
        <v>0</v>
      </c>
      <c r="BD31" s="44">
        <v>0</v>
      </c>
      <c r="BE31" s="44">
        <v>0</v>
      </c>
      <c r="BF31" s="44">
        <v>0</v>
      </c>
      <c r="BG31" s="44">
        <v>0</v>
      </c>
      <c r="BH31" s="44">
        <v>0</v>
      </c>
      <c r="BI31" s="44"/>
      <c r="BJ31" s="44" t="s">
        <v>749</v>
      </c>
      <c r="BK31" s="44"/>
      <c r="BL31" s="44" t="s">
        <v>749</v>
      </c>
      <c r="BM31" s="44"/>
      <c r="BN31" s="44"/>
      <c r="BO31" s="44"/>
      <c r="BP31" s="44"/>
      <c r="BQ31" s="50"/>
      <c r="BR31" s="50"/>
      <c r="BS31" s="52"/>
      <c r="BT31" s="44" t="s">
        <v>754</v>
      </c>
      <c r="BU31" s="48" t="s">
        <v>778</v>
      </c>
      <c r="BV31" s="214" t="s">
        <v>579</v>
      </c>
      <c r="BW31" s="206" t="s">
        <v>600</v>
      </c>
    </row>
    <row r="32" spans="1:110" x14ac:dyDescent="0.3">
      <c r="A32" s="39">
        <v>1416</v>
      </c>
      <c r="B32" s="202">
        <v>41846</v>
      </c>
      <c r="C32" s="41" t="s">
        <v>746</v>
      </c>
      <c r="D32" s="42" t="s">
        <v>816</v>
      </c>
      <c r="E32" s="42"/>
      <c r="F32" s="42" t="s">
        <v>808</v>
      </c>
      <c r="G32" s="43">
        <v>41820</v>
      </c>
      <c r="H32" s="44" t="s">
        <v>748</v>
      </c>
      <c r="I32" s="44" t="s">
        <v>749</v>
      </c>
      <c r="J32" s="44"/>
      <c r="K32" s="48" t="s">
        <v>779</v>
      </c>
      <c r="L32" s="48" t="s">
        <v>780</v>
      </c>
      <c r="M32" s="48">
        <v>81.91</v>
      </c>
      <c r="N32" s="48">
        <v>29.07</v>
      </c>
      <c r="O32" s="42" t="s">
        <v>759</v>
      </c>
      <c r="P32" s="48">
        <v>600</v>
      </c>
      <c r="Q32" s="48">
        <v>28.49</v>
      </c>
      <c r="R32" s="223">
        <v>2000</v>
      </c>
      <c r="S32" s="48">
        <v>28.2</v>
      </c>
      <c r="T32" s="48"/>
      <c r="U32" s="48"/>
      <c r="V32" s="48"/>
      <c r="W32" s="48"/>
      <c r="X32" s="48"/>
      <c r="Y32" s="48"/>
      <c r="Z32" s="48"/>
      <c r="AA32" s="48"/>
      <c r="AB32" s="48"/>
      <c r="AC32" s="48"/>
      <c r="AD32" s="48"/>
      <c r="AE32" s="48">
        <v>13.23</v>
      </c>
      <c r="AF32" s="48"/>
      <c r="AG32" s="48"/>
      <c r="AH32" s="48"/>
      <c r="AI32" s="48"/>
      <c r="AJ32" s="48"/>
      <c r="AK32" s="48"/>
      <c r="AL32" s="48"/>
      <c r="AM32" s="48"/>
      <c r="AN32" s="48"/>
      <c r="AO32" s="42" t="s">
        <v>809</v>
      </c>
      <c r="AP32" s="44" t="s">
        <v>749</v>
      </c>
      <c r="AQ32" s="52"/>
      <c r="AR32" s="52"/>
      <c r="AS32" s="46"/>
      <c r="AT32" s="52">
        <v>7</v>
      </c>
      <c r="AU32" s="52" t="s">
        <v>749</v>
      </c>
      <c r="AV32" s="48"/>
      <c r="AW32" s="52">
        <v>0</v>
      </c>
      <c r="AX32" s="52">
        <v>0</v>
      </c>
      <c r="AY32" s="52">
        <v>0</v>
      </c>
      <c r="AZ32" s="52">
        <v>0</v>
      </c>
      <c r="BA32" s="44">
        <v>0</v>
      </c>
      <c r="BB32" s="44">
        <v>0</v>
      </c>
      <c r="BC32" s="44">
        <v>0</v>
      </c>
      <c r="BD32" s="44">
        <v>0</v>
      </c>
      <c r="BE32" s="44">
        <v>0</v>
      </c>
      <c r="BF32" s="44">
        <v>0</v>
      </c>
      <c r="BG32" s="44">
        <v>0</v>
      </c>
      <c r="BH32" s="44">
        <v>0</v>
      </c>
      <c r="BI32" s="44"/>
      <c r="BJ32" s="44" t="s">
        <v>749</v>
      </c>
      <c r="BK32" s="44">
        <v>12</v>
      </c>
      <c r="BL32" s="44" t="s">
        <v>749</v>
      </c>
      <c r="BM32" s="44"/>
      <c r="BN32" s="44"/>
      <c r="BO32" s="44"/>
      <c r="BP32" s="44"/>
      <c r="BQ32" s="50"/>
      <c r="BR32" s="50"/>
      <c r="BS32" s="52"/>
      <c r="BT32" s="44" t="s">
        <v>754</v>
      </c>
      <c r="BU32" s="47"/>
      <c r="BV32" s="214" t="s">
        <v>579</v>
      </c>
      <c r="BW32" s="206" t="s">
        <v>580</v>
      </c>
    </row>
    <row r="33" spans="1:110" s="1" customFormat="1" x14ac:dyDescent="0.3">
      <c r="A33" s="39">
        <v>4168</v>
      </c>
      <c r="B33" s="202">
        <v>41894</v>
      </c>
      <c r="C33" s="41" t="s">
        <v>746</v>
      </c>
      <c r="D33" s="42" t="s">
        <v>816</v>
      </c>
      <c r="E33" s="42"/>
      <c r="F33" s="42" t="s">
        <v>808</v>
      </c>
      <c r="G33" s="51">
        <v>41820</v>
      </c>
      <c r="H33" s="44" t="s">
        <v>748</v>
      </c>
      <c r="I33" s="44" t="s">
        <v>855</v>
      </c>
      <c r="J33" s="44"/>
      <c r="K33" s="42" t="s">
        <v>781</v>
      </c>
      <c r="L33" s="42" t="s">
        <v>693</v>
      </c>
      <c r="M33" s="42">
        <v>83.39</v>
      </c>
      <c r="N33" s="42">
        <v>28.52</v>
      </c>
      <c r="O33" s="42"/>
      <c r="P33" s="42"/>
      <c r="Q33" s="42"/>
      <c r="R33" s="45"/>
      <c r="S33" s="42"/>
      <c r="T33" s="42"/>
      <c r="U33" s="42"/>
      <c r="V33" s="42"/>
      <c r="W33" s="42"/>
      <c r="X33" s="42"/>
      <c r="Y33" s="42"/>
      <c r="Z33" s="42"/>
      <c r="AA33" s="42"/>
      <c r="AB33" s="42"/>
      <c r="AC33" s="42"/>
      <c r="AD33" s="42"/>
      <c r="AE33" s="42">
        <v>12.29</v>
      </c>
      <c r="AF33" s="42"/>
      <c r="AG33" s="42"/>
      <c r="AH33" s="42"/>
      <c r="AI33" s="42"/>
      <c r="AJ33" s="42"/>
      <c r="AK33" s="42"/>
      <c r="AL33" s="42"/>
      <c r="AM33" s="42"/>
      <c r="AN33" s="42"/>
      <c r="AO33" s="42" t="s">
        <v>809</v>
      </c>
      <c r="AP33" s="44" t="s">
        <v>749</v>
      </c>
      <c r="AQ33" s="44"/>
      <c r="AR33" s="44"/>
      <c r="AS33" s="46">
        <v>10</v>
      </c>
      <c r="AT33" s="52">
        <v>17</v>
      </c>
      <c r="AU33" s="44" t="s">
        <v>753</v>
      </c>
      <c r="AV33" s="42"/>
      <c r="AW33" s="44">
        <v>0</v>
      </c>
      <c r="AX33" s="52">
        <v>12</v>
      </c>
      <c r="AY33" s="44">
        <v>0</v>
      </c>
      <c r="AZ33" s="44">
        <v>0</v>
      </c>
      <c r="BA33" s="44">
        <v>0</v>
      </c>
      <c r="BB33" s="44">
        <v>0</v>
      </c>
      <c r="BC33" s="44">
        <v>0</v>
      </c>
      <c r="BD33" s="44">
        <v>0</v>
      </c>
      <c r="BE33" s="44">
        <v>0</v>
      </c>
      <c r="BF33" s="44">
        <v>0</v>
      </c>
      <c r="BG33" s="44">
        <v>0</v>
      </c>
      <c r="BH33" s="44">
        <v>0</v>
      </c>
      <c r="BI33" s="44"/>
      <c r="BJ33" s="44" t="s">
        <v>749</v>
      </c>
      <c r="BK33" s="44">
        <v>24</v>
      </c>
      <c r="BL33" s="44" t="s">
        <v>749</v>
      </c>
      <c r="BM33" s="44"/>
      <c r="BN33" s="44"/>
      <c r="BO33" s="44"/>
      <c r="BP33" s="44"/>
      <c r="BQ33" s="47"/>
      <c r="BR33" s="47"/>
      <c r="BS33" s="44"/>
      <c r="BT33" s="44" t="s">
        <v>754</v>
      </c>
      <c r="BU33" s="47" t="s">
        <v>859</v>
      </c>
      <c r="BV33" s="157" t="s">
        <v>579</v>
      </c>
      <c r="BW33" s="206" t="s">
        <v>600</v>
      </c>
      <c r="BX33" s="3"/>
      <c r="BY33" s="3"/>
      <c r="BZ33" s="3"/>
      <c r="CA33" s="3"/>
      <c r="CB33" s="3"/>
      <c r="CC33" s="3"/>
      <c r="CD33" s="3"/>
      <c r="CE33" s="3"/>
      <c r="CF33" s="3"/>
      <c r="CG33" s="3"/>
      <c r="CH33" s="3"/>
      <c r="CI33" s="3"/>
      <c r="CJ33" s="3"/>
      <c r="CK33" s="3"/>
      <c r="CL33" s="3"/>
      <c r="CM33" s="3"/>
      <c r="CN33" s="3"/>
      <c r="CO33" s="3"/>
      <c r="CP33" s="3"/>
      <c r="CQ33" s="3"/>
      <c r="CR33"/>
      <c r="CS33"/>
      <c r="CT33"/>
      <c r="CU33"/>
      <c r="CV33"/>
      <c r="CW33"/>
      <c r="CX33"/>
      <c r="CY33"/>
      <c r="CZ33"/>
      <c r="DA33"/>
    </row>
    <row r="34" spans="1:110" x14ac:dyDescent="0.3">
      <c r="A34" s="39">
        <v>3745</v>
      </c>
      <c r="B34" s="202">
        <v>41898</v>
      </c>
      <c r="C34" s="41" t="s">
        <v>746</v>
      </c>
      <c r="D34" s="42" t="s">
        <v>654</v>
      </c>
      <c r="E34" s="42"/>
      <c r="F34" s="42" t="s">
        <v>808</v>
      </c>
      <c r="G34" s="43">
        <v>41867</v>
      </c>
      <c r="H34" s="44" t="s">
        <v>748</v>
      </c>
      <c r="I34" s="44" t="s">
        <v>749</v>
      </c>
      <c r="J34" s="44"/>
      <c r="K34" s="42" t="s">
        <v>782</v>
      </c>
      <c r="L34" s="42" t="s">
        <v>766</v>
      </c>
      <c r="M34" s="48">
        <v>84</v>
      </c>
      <c r="N34" s="48">
        <v>28.9</v>
      </c>
      <c r="O34" s="42"/>
      <c r="P34" s="48"/>
      <c r="Q34" s="42"/>
      <c r="R34" s="49"/>
      <c r="S34" s="48"/>
      <c r="T34" s="48"/>
      <c r="U34" s="48"/>
      <c r="V34" s="48"/>
      <c r="W34" s="42"/>
      <c r="X34" s="48"/>
      <c r="Y34" s="48"/>
      <c r="Z34" s="48"/>
      <c r="AA34" s="48"/>
      <c r="AB34" s="48"/>
      <c r="AC34" s="48"/>
      <c r="AD34" s="48"/>
      <c r="AE34" s="42">
        <v>13.97</v>
      </c>
      <c r="AF34" s="48"/>
      <c r="AG34" s="48"/>
      <c r="AH34" s="42"/>
      <c r="AI34" s="42"/>
      <c r="AJ34" s="42"/>
      <c r="AK34" s="48"/>
      <c r="AL34" s="48"/>
      <c r="AM34" s="48"/>
      <c r="AN34" s="48"/>
      <c r="AO34" s="42" t="s">
        <v>809</v>
      </c>
      <c r="AP34" s="44" t="s">
        <v>749</v>
      </c>
      <c r="AQ34" s="44"/>
      <c r="AR34" s="44"/>
      <c r="AS34" s="46"/>
      <c r="AT34" s="44">
        <v>11.1</v>
      </c>
      <c r="AU34" s="44" t="s">
        <v>753</v>
      </c>
      <c r="AV34" s="42"/>
      <c r="AW34" s="44">
        <v>0</v>
      </c>
      <c r="AX34" s="44">
        <v>0</v>
      </c>
      <c r="AY34" s="44">
        <v>0</v>
      </c>
      <c r="AZ34" s="44">
        <v>25</v>
      </c>
      <c r="BA34" s="44">
        <v>0</v>
      </c>
      <c r="BB34" s="44">
        <v>0</v>
      </c>
      <c r="BC34" s="44">
        <v>0</v>
      </c>
      <c r="BD34" s="44">
        <v>0</v>
      </c>
      <c r="BE34" s="44">
        <v>0</v>
      </c>
      <c r="BF34" s="44">
        <v>0</v>
      </c>
      <c r="BG34" s="44">
        <v>0</v>
      </c>
      <c r="BH34" s="44">
        <v>0</v>
      </c>
      <c r="BI34" s="44"/>
      <c r="BJ34" s="44" t="s">
        <v>749</v>
      </c>
      <c r="BK34" s="44">
        <v>12</v>
      </c>
      <c r="BL34" s="44" t="s">
        <v>749</v>
      </c>
      <c r="BM34" s="44"/>
      <c r="BN34" s="44"/>
      <c r="BO34" s="44"/>
      <c r="BP34" s="44"/>
      <c r="BQ34" s="47"/>
      <c r="BR34" s="50"/>
      <c r="BS34" s="44"/>
      <c r="BT34" s="44" t="s">
        <v>754</v>
      </c>
      <c r="BU34" s="42"/>
      <c r="BV34" t="s">
        <v>579</v>
      </c>
      <c r="BW34" s="2" t="s">
        <v>580</v>
      </c>
    </row>
    <row r="35" spans="1:110" x14ac:dyDescent="0.3">
      <c r="A35" s="39">
        <v>8627</v>
      </c>
      <c r="B35" s="202">
        <v>41846</v>
      </c>
      <c r="C35" s="41" t="s">
        <v>746</v>
      </c>
      <c r="D35" s="42" t="s">
        <v>816</v>
      </c>
      <c r="E35" s="42"/>
      <c r="F35" s="42" t="s">
        <v>808</v>
      </c>
      <c r="G35" s="202">
        <v>41820</v>
      </c>
      <c r="H35" s="44" t="s">
        <v>748</v>
      </c>
      <c r="I35" s="44" t="s">
        <v>749</v>
      </c>
      <c r="J35" s="44"/>
      <c r="K35" s="48" t="s">
        <v>783</v>
      </c>
      <c r="L35" s="218" t="s">
        <v>784</v>
      </c>
      <c r="M35" s="42">
        <v>95.58</v>
      </c>
      <c r="N35" s="42">
        <v>26.53</v>
      </c>
      <c r="O35" s="42"/>
      <c r="P35" s="42"/>
      <c r="Q35" s="42"/>
      <c r="R35" s="42"/>
      <c r="S35" s="42"/>
      <c r="T35" s="42"/>
      <c r="U35" s="42"/>
      <c r="V35" s="42"/>
      <c r="W35" s="42"/>
      <c r="X35" s="42"/>
      <c r="Y35" s="42"/>
      <c r="Z35" s="42"/>
      <c r="AA35" s="42"/>
      <c r="AB35" s="42"/>
      <c r="AC35" s="42"/>
      <c r="AD35" s="42"/>
      <c r="AE35" s="42">
        <v>16</v>
      </c>
      <c r="AF35" s="42"/>
      <c r="AG35" s="42"/>
      <c r="AH35" s="42"/>
      <c r="AI35" s="42"/>
      <c r="AJ35" s="42"/>
      <c r="AK35" s="42"/>
      <c r="AL35" s="42"/>
      <c r="AM35" s="42"/>
      <c r="AN35" s="42"/>
      <c r="AO35" s="42" t="s">
        <v>809</v>
      </c>
      <c r="AP35" s="44" t="s">
        <v>749</v>
      </c>
      <c r="AQ35" s="52"/>
      <c r="AR35" s="52"/>
      <c r="AS35" s="46"/>
      <c r="AT35" s="52">
        <v>10.199999999999999</v>
      </c>
      <c r="AU35" s="52" t="s">
        <v>753</v>
      </c>
      <c r="AV35" s="48"/>
      <c r="AW35" s="44">
        <v>0</v>
      </c>
      <c r="AX35" s="52">
        <v>0</v>
      </c>
      <c r="AY35" s="44">
        <v>12</v>
      </c>
      <c r="AZ35" s="52">
        <v>0</v>
      </c>
      <c r="BA35" s="52">
        <v>0</v>
      </c>
      <c r="BB35" s="44">
        <v>0</v>
      </c>
      <c r="BC35" s="44">
        <v>0</v>
      </c>
      <c r="BD35" s="44">
        <v>0</v>
      </c>
      <c r="BE35" s="44">
        <v>0</v>
      </c>
      <c r="BF35" s="44">
        <v>0</v>
      </c>
      <c r="BG35" s="44">
        <v>0</v>
      </c>
      <c r="BH35" s="44">
        <v>0</v>
      </c>
      <c r="BI35" s="52"/>
      <c r="BJ35" s="52" t="s">
        <v>749</v>
      </c>
      <c r="BK35" s="44"/>
      <c r="BL35" s="44" t="s">
        <v>749</v>
      </c>
      <c r="BM35" s="44"/>
      <c r="BN35" s="44"/>
      <c r="BO35" s="44"/>
      <c r="BP35" s="44"/>
      <c r="BQ35" s="50" t="s">
        <v>785</v>
      </c>
      <c r="BR35" s="47"/>
      <c r="BS35" s="44"/>
      <c r="BT35" s="44" t="s">
        <v>754</v>
      </c>
      <c r="BU35" s="42" t="s">
        <v>786</v>
      </c>
      <c r="BV35" s="219" t="s">
        <v>579</v>
      </c>
      <c r="BW35" s="210" t="s">
        <v>593</v>
      </c>
    </row>
    <row r="36" spans="1:110" x14ac:dyDescent="0.3">
      <c r="A36" s="39">
        <v>1388</v>
      </c>
      <c r="B36" s="202">
        <v>41846</v>
      </c>
      <c r="C36" s="41" t="s">
        <v>746</v>
      </c>
      <c r="D36" s="42" t="s">
        <v>816</v>
      </c>
      <c r="E36" s="42"/>
      <c r="F36" s="42" t="s">
        <v>808</v>
      </c>
      <c r="G36" s="51">
        <v>41473</v>
      </c>
      <c r="H36" s="215" t="s">
        <v>748</v>
      </c>
      <c r="I36" s="224" t="s">
        <v>749</v>
      </c>
      <c r="J36" s="44"/>
      <c r="K36" s="42" t="s">
        <v>787</v>
      </c>
      <c r="L36" s="48" t="s">
        <v>788</v>
      </c>
      <c r="M36" s="48">
        <v>86.49</v>
      </c>
      <c r="N36" s="48">
        <v>26.2</v>
      </c>
      <c r="O36" s="42" t="s">
        <v>759</v>
      </c>
      <c r="P36" s="48">
        <v>1000</v>
      </c>
      <c r="Q36" s="48">
        <v>25.9</v>
      </c>
      <c r="R36" s="223">
        <v>2000</v>
      </c>
      <c r="S36" s="48">
        <v>25.7</v>
      </c>
      <c r="T36" s="48"/>
      <c r="U36" s="48"/>
      <c r="V36" s="48"/>
      <c r="W36" s="48"/>
      <c r="X36" s="48"/>
      <c r="Y36" s="48"/>
      <c r="Z36" s="48"/>
      <c r="AA36" s="48"/>
      <c r="AB36" s="48"/>
      <c r="AC36" s="48"/>
      <c r="AD36" s="48"/>
      <c r="AE36" s="48">
        <v>11.45</v>
      </c>
      <c r="AF36" s="48"/>
      <c r="AG36" s="48"/>
      <c r="AH36" s="48"/>
      <c r="AI36" s="48"/>
      <c r="AJ36" s="48"/>
      <c r="AK36" s="48"/>
      <c r="AL36" s="48"/>
      <c r="AM36" s="48"/>
      <c r="AN36" s="48"/>
      <c r="AO36" s="42" t="s">
        <v>809</v>
      </c>
      <c r="AP36" s="44" t="s">
        <v>749</v>
      </c>
      <c r="AQ36" s="52"/>
      <c r="AR36" s="52"/>
      <c r="AS36" s="46"/>
      <c r="AT36" s="52">
        <v>11.1</v>
      </c>
      <c r="AU36" s="52" t="s">
        <v>753</v>
      </c>
      <c r="AV36" s="48"/>
      <c r="AW36" s="52">
        <v>0</v>
      </c>
      <c r="AX36" s="52">
        <v>0</v>
      </c>
      <c r="AY36" s="52">
        <v>10</v>
      </c>
      <c r="AZ36" s="52">
        <v>0</v>
      </c>
      <c r="BA36" s="44">
        <v>0</v>
      </c>
      <c r="BB36" s="44">
        <v>0</v>
      </c>
      <c r="BC36" s="44">
        <v>0</v>
      </c>
      <c r="BD36" s="44">
        <v>0</v>
      </c>
      <c r="BE36" s="44">
        <v>0</v>
      </c>
      <c r="BF36" s="44">
        <v>0</v>
      </c>
      <c r="BG36" s="44">
        <v>0</v>
      </c>
      <c r="BH36" s="44">
        <v>0</v>
      </c>
      <c r="BI36" s="52"/>
      <c r="BJ36" s="52" t="s">
        <v>749</v>
      </c>
      <c r="BK36" s="44"/>
      <c r="BL36" s="44" t="s">
        <v>749</v>
      </c>
      <c r="BM36" s="44"/>
      <c r="BN36" s="44"/>
      <c r="BO36" s="44"/>
      <c r="BP36" s="44"/>
      <c r="BQ36" s="50"/>
      <c r="BR36" s="50"/>
      <c r="BS36" s="52"/>
      <c r="BT36" s="44" t="s">
        <v>754</v>
      </c>
      <c r="BU36" s="48"/>
      <c r="BV36" s="3" t="s">
        <v>649</v>
      </c>
      <c r="BW36" s="157" t="s">
        <v>600</v>
      </c>
    </row>
    <row r="37" spans="1:110" s="1" customFormat="1" x14ac:dyDescent="0.3">
      <c r="A37" s="39">
        <v>3594</v>
      </c>
      <c r="B37" s="202">
        <v>41846</v>
      </c>
      <c r="C37" s="41" t="s">
        <v>746</v>
      </c>
      <c r="D37" s="42" t="s">
        <v>816</v>
      </c>
      <c r="E37" s="42"/>
      <c r="F37" s="42" t="s">
        <v>808</v>
      </c>
      <c r="G37" s="43">
        <v>41772</v>
      </c>
      <c r="H37" s="44" t="s">
        <v>748</v>
      </c>
      <c r="I37" s="44" t="s">
        <v>749</v>
      </c>
      <c r="J37" s="44"/>
      <c r="K37" s="42" t="s">
        <v>789</v>
      </c>
      <c r="L37" s="42" t="s">
        <v>790</v>
      </c>
      <c r="M37" s="42">
        <v>82.83</v>
      </c>
      <c r="N37" s="42">
        <v>27.97</v>
      </c>
      <c r="O37" s="42" t="s">
        <v>759</v>
      </c>
      <c r="P37" s="42">
        <v>1000</v>
      </c>
      <c r="Q37" s="42">
        <v>27.56</v>
      </c>
      <c r="R37" s="223">
        <v>2000</v>
      </c>
      <c r="S37" s="42">
        <v>27.19</v>
      </c>
      <c r="T37" s="42"/>
      <c r="U37" s="42"/>
      <c r="V37" s="42"/>
      <c r="W37" s="42"/>
      <c r="X37" s="42"/>
      <c r="Y37" s="42"/>
      <c r="Z37" s="42"/>
      <c r="AA37" s="42"/>
      <c r="AB37" s="42"/>
      <c r="AC37" s="42"/>
      <c r="AD37" s="42"/>
      <c r="AE37" s="42">
        <v>13.78</v>
      </c>
      <c r="AF37" s="42"/>
      <c r="AG37" s="42"/>
      <c r="AH37" s="42"/>
      <c r="AI37" s="42"/>
      <c r="AJ37" s="42"/>
      <c r="AK37" s="42"/>
      <c r="AL37" s="42"/>
      <c r="AM37" s="42"/>
      <c r="AN37" s="42"/>
      <c r="AO37" s="42" t="s">
        <v>809</v>
      </c>
      <c r="AP37" s="44" t="s">
        <v>749</v>
      </c>
      <c r="AQ37" s="44"/>
      <c r="AR37" s="44"/>
      <c r="AS37" s="46"/>
      <c r="AT37" s="44">
        <v>11.3</v>
      </c>
      <c r="AU37" s="44" t="s">
        <v>749</v>
      </c>
      <c r="AV37" s="42"/>
      <c r="AW37" s="44">
        <v>0</v>
      </c>
      <c r="AX37" s="44">
        <v>0</v>
      </c>
      <c r="AY37" s="44">
        <v>0</v>
      </c>
      <c r="AZ37" s="44">
        <v>18</v>
      </c>
      <c r="BA37" s="44">
        <v>0</v>
      </c>
      <c r="BB37" s="44">
        <v>0</v>
      </c>
      <c r="BC37" s="44">
        <v>0</v>
      </c>
      <c r="BD37" s="44">
        <v>0</v>
      </c>
      <c r="BE37" s="44">
        <v>0</v>
      </c>
      <c r="BF37" s="44">
        <v>0</v>
      </c>
      <c r="BG37" s="44">
        <v>0</v>
      </c>
      <c r="BH37" s="44">
        <v>0</v>
      </c>
      <c r="BI37" s="44"/>
      <c r="BJ37" s="44" t="s">
        <v>749</v>
      </c>
      <c r="BK37" s="44">
        <v>24</v>
      </c>
      <c r="BL37" s="44" t="s">
        <v>749</v>
      </c>
      <c r="BM37" s="44"/>
      <c r="BN37" s="44"/>
      <c r="BO37" s="44"/>
      <c r="BP37" s="44"/>
      <c r="BQ37" s="48" t="s">
        <v>791</v>
      </c>
      <c r="BR37" s="48" t="s">
        <v>792</v>
      </c>
      <c r="BS37" s="52">
        <v>50</v>
      </c>
      <c r="BT37" s="44" t="s">
        <v>754</v>
      </c>
      <c r="BU37" s="42"/>
      <c r="BV37" t="s">
        <v>763</v>
      </c>
      <c r="BW37" s="206" t="s">
        <v>600</v>
      </c>
      <c r="BX37"/>
      <c r="BY37"/>
      <c r="BZ37"/>
      <c r="CA37"/>
      <c r="CB37"/>
      <c r="CC37"/>
      <c r="CD37"/>
      <c r="CE37"/>
      <c r="CF37"/>
      <c r="CG37"/>
      <c r="CH37"/>
      <c r="CI37"/>
      <c r="CJ37"/>
      <c r="CK37"/>
      <c r="CL37"/>
      <c r="CM37"/>
      <c r="CN37"/>
      <c r="CO37"/>
      <c r="CP37"/>
      <c r="CQ37"/>
      <c r="CR37"/>
      <c r="CS37"/>
      <c r="CT37"/>
      <c r="CU37"/>
      <c r="CV37"/>
      <c r="CW37"/>
      <c r="CX37"/>
      <c r="CY37"/>
      <c r="CZ37"/>
      <c r="DA37" s="3"/>
      <c r="DB37" s="3"/>
      <c r="DC37" s="3"/>
      <c r="DD37" s="3"/>
      <c r="DE37" s="3"/>
      <c r="DF37" s="3"/>
    </row>
    <row r="38" spans="1:110" x14ac:dyDescent="0.3">
      <c r="A38" s="39">
        <v>8842</v>
      </c>
      <c r="B38" s="43">
        <v>41898</v>
      </c>
      <c r="C38" s="41" t="s">
        <v>793</v>
      </c>
      <c r="D38" s="42" t="s">
        <v>819</v>
      </c>
      <c r="E38" s="42"/>
      <c r="F38" s="42" t="s">
        <v>810</v>
      </c>
      <c r="G38" s="220">
        <v>41884</v>
      </c>
      <c r="H38" s="44" t="s">
        <v>590</v>
      </c>
      <c r="I38" s="44" t="s">
        <v>772</v>
      </c>
      <c r="J38" s="44"/>
      <c r="K38" s="42" t="s">
        <v>795</v>
      </c>
      <c r="L38" s="218" t="s">
        <v>796</v>
      </c>
      <c r="M38" s="42">
        <v>94.1</v>
      </c>
      <c r="N38" s="42">
        <v>30.44</v>
      </c>
      <c r="O38" s="42"/>
      <c r="P38" s="42"/>
      <c r="Q38" s="42"/>
      <c r="R38" s="45"/>
      <c r="S38" s="42"/>
      <c r="T38" s="42"/>
      <c r="U38" s="42"/>
      <c r="V38" s="42"/>
      <c r="W38" s="42"/>
      <c r="X38" s="42"/>
      <c r="Y38" s="42"/>
      <c r="Z38" s="42"/>
      <c r="AA38" s="42"/>
      <c r="AB38" s="42"/>
      <c r="AC38" s="42"/>
      <c r="AD38" s="42"/>
      <c r="AE38" s="42">
        <v>10.85</v>
      </c>
      <c r="AF38" s="42"/>
      <c r="AG38" s="42"/>
      <c r="AH38" s="42"/>
      <c r="AI38" s="42"/>
      <c r="AJ38" s="42"/>
      <c r="AK38" s="42"/>
      <c r="AL38" s="42"/>
      <c r="AM38" s="42"/>
      <c r="AN38" s="42"/>
      <c r="AO38" s="42" t="s">
        <v>811</v>
      </c>
      <c r="AP38" s="44" t="s">
        <v>798</v>
      </c>
      <c r="AQ38" s="44"/>
      <c r="AR38" s="44"/>
      <c r="AS38" s="46"/>
      <c r="AT38" s="44">
        <v>11.1</v>
      </c>
      <c r="AU38" s="52" t="s">
        <v>798</v>
      </c>
      <c r="AV38" s="42"/>
      <c r="AW38" s="52">
        <v>0</v>
      </c>
      <c r="AX38" s="44">
        <v>0</v>
      </c>
      <c r="AY38" s="44">
        <v>0</v>
      </c>
      <c r="AZ38" s="44">
        <v>27</v>
      </c>
      <c r="BA38" s="44">
        <v>0</v>
      </c>
      <c r="BB38" s="44">
        <v>0</v>
      </c>
      <c r="BC38" s="44">
        <v>0</v>
      </c>
      <c r="BD38" s="44">
        <v>0</v>
      </c>
      <c r="BE38" s="44">
        <v>0</v>
      </c>
      <c r="BF38" s="44">
        <v>0</v>
      </c>
      <c r="BG38" s="44">
        <v>0</v>
      </c>
      <c r="BH38" s="44">
        <v>0</v>
      </c>
      <c r="BI38" s="44"/>
      <c r="BJ38" s="44" t="s">
        <v>798</v>
      </c>
      <c r="BK38" s="44"/>
      <c r="BL38" s="44" t="s">
        <v>798</v>
      </c>
      <c r="BM38" s="44"/>
      <c r="BN38" s="44"/>
      <c r="BO38" s="44"/>
      <c r="BP38" s="44"/>
      <c r="BQ38" s="48"/>
      <c r="BR38" s="48"/>
      <c r="BS38" s="52"/>
      <c r="BT38" s="44" t="s">
        <v>799</v>
      </c>
      <c r="BU38" s="218"/>
      <c r="BV38" s="157" t="s">
        <v>579</v>
      </c>
      <c r="BW38" s="206" t="s">
        <v>800</v>
      </c>
    </row>
    <row r="39" spans="1:110" x14ac:dyDescent="0.3">
      <c r="A39" s="39">
        <v>4960</v>
      </c>
      <c r="B39" s="202">
        <v>41846</v>
      </c>
      <c r="C39" s="41" t="s">
        <v>746</v>
      </c>
      <c r="D39" s="42" t="s">
        <v>816</v>
      </c>
      <c r="E39" s="42"/>
      <c r="F39" s="42" t="s">
        <v>808</v>
      </c>
      <c r="G39" s="43">
        <v>41820</v>
      </c>
      <c r="H39" s="44" t="s">
        <v>590</v>
      </c>
      <c r="I39" s="44" t="s">
        <v>772</v>
      </c>
      <c r="J39" s="44"/>
      <c r="K39" s="42" t="s">
        <v>820</v>
      </c>
      <c r="L39" s="42" t="s">
        <v>766</v>
      </c>
      <c r="M39" s="42">
        <v>91.66</v>
      </c>
      <c r="N39" s="42">
        <v>31.29</v>
      </c>
      <c r="O39" s="42" t="s">
        <v>802</v>
      </c>
      <c r="P39" s="42">
        <v>1000</v>
      </c>
      <c r="Q39" s="42">
        <v>30.37</v>
      </c>
      <c r="R39" s="223">
        <v>2000</v>
      </c>
      <c r="S39" s="42">
        <v>28.56</v>
      </c>
      <c r="T39" s="42"/>
      <c r="U39" s="42"/>
      <c r="V39" s="42"/>
      <c r="W39" s="42"/>
      <c r="X39" s="42"/>
      <c r="Y39" s="42"/>
      <c r="Z39" s="42"/>
      <c r="AA39" s="42"/>
      <c r="AB39" s="42"/>
      <c r="AC39" s="42"/>
      <c r="AD39" s="42"/>
      <c r="AE39" s="42">
        <v>12.68</v>
      </c>
      <c r="AF39" s="42"/>
      <c r="AG39" s="42"/>
      <c r="AH39" s="42"/>
      <c r="AI39" s="42"/>
      <c r="AJ39" s="42"/>
      <c r="AK39" s="42"/>
      <c r="AL39" s="42"/>
      <c r="AM39" s="42"/>
      <c r="AN39" s="42"/>
      <c r="AO39" s="42" t="s">
        <v>809</v>
      </c>
      <c r="AP39" s="44" t="s">
        <v>749</v>
      </c>
      <c r="AQ39" s="44"/>
      <c r="AR39" s="44"/>
      <c r="AS39" s="46"/>
      <c r="AT39" s="44">
        <v>5.0999999999999996</v>
      </c>
      <c r="AU39" s="52" t="s">
        <v>749</v>
      </c>
      <c r="AV39" s="42"/>
      <c r="AW39" s="52">
        <v>0</v>
      </c>
      <c r="AX39" s="44">
        <v>0</v>
      </c>
      <c r="AY39" s="44">
        <v>0</v>
      </c>
      <c r="AZ39" s="44">
        <v>22</v>
      </c>
      <c r="BA39" s="44">
        <v>0</v>
      </c>
      <c r="BB39" s="44">
        <v>0</v>
      </c>
      <c r="BC39" s="44">
        <v>0</v>
      </c>
      <c r="BD39" s="44">
        <v>0</v>
      </c>
      <c r="BE39" s="44">
        <v>0</v>
      </c>
      <c r="BF39" s="44">
        <v>0</v>
      </c>
      <c r="BG39" s="44">
        <v>0</v>
      </c>
      <c r="BH39" s="44">
        <v>0</v>
      </c>
      <c r="BI39" s="44"/>
      <c r="BJ39" s="44" t="s">
        <v>749</v>
      </c>
      <c r="BK39" s="44">
        <v>24</v>
      </c>
      <c r="BL39" s="44" t="s">
        <v>749</v>
      </c>
      <c r="BM39" s="44"/>
      <c r="BN39" s="44"/>
      <c r="BO39" s="44"/>
      <c r="BP39" s="44"/>
      <c r="BQ39" s="48"/>
      <c r="BR39" s="48"/>
      <c r="BS39" s="52"/>
      <c r="BT39" s="44" t="s">
        <v>754</v>
      </c>
      <c r="BU39" s="218" t="s">
        <v>803</v>
      </c>
      <c r="BV39" s="157" t="s">
        <v>579</v>
      </c>
      <c r="BW39" s="206" t="s">
        <v>580</v>
      </c>
    </row>
    <row r="40" spans="1:110" x14ac:dyDescent="0.3">
      <c r="A40" s="39">
        <v>5344</v>
      </c>
      <c r="B40" s="202">
        <v>41897</v>
      </c>
      <c r="C40" s="41" t="s">
        <v>746</v>
      </c>
      <c r="D40" s="42" t="s">
        <v>816</v>
      </c>
      <c r="E40" s="42"/>
      <c r="F40" s="42" t="s">
        <v>808</v>
      </c>
      <c r="G40" s="43">
        <v>41880</v>
      </c>
      <c r="H40" s="44" t="s">
        <v>590</v>
      </c>
      <c r="I40" s="44" t="s">
        <v>853</v>
      </c>
      <c r="J40" s="44"/>
      <c r="K40" s="42" t="s">
        <v>804</v>
      </c>
      <c r="L40" s="42" t="s">
        <v>860</v>
      </c>
      <c r="M40" s="42">
        <v>94</v>
      </c>
      <c r="N40" s="42">
        <v>38.299999999999997</v>
      </c>
      <c r="O40" s="42"/>
      <c r="P40" s="42"/>
      <c r="Q40" s="42"/>
      <c r="R40" s="45"/>
      <c r="S40" s="42"/>
      <c r="T40" s="42"/>
      <c r="U40" s="42"/>
      <c r="V40" s="42"/>
      <c r="W40" s="42"/>
      <c r="X40" s="42"/>
      <c r="Y40" s="42"/>
      <c r="Z40" s="42"/>
      <c r="AA40" s="42"/>
      <c r="AB40" s="42"/>
      <c r="AC40" s="42"/>
      <c r="AD40" s="42"/>
      <c r="AE40" s="42">
        <v>25</v>
      </c>
      <c r="AF40" s="42"/>
      <c r="AG40" s="42"/>
      <c r="AH40" s="42"/>
      <c r="AI40" s="42"/>
      <c r="AJ40" s="42"/>
      <c r="AK40" s="42"/>
      <c r="AL40" s="42"/>
      <c r="AM40" s="42"/>
      <c r="AN40" s="42"/>
      <c r="AO40" s="42" t="s">
        <v>809</v>
      </c>
      <c r="AP40" s="44" t="s">
        <v>749</v>
      </c>
      <c r="AQ40" s="44"/>
      <c r="AR40" s="44"/>
      <c r="AS40" s="46">
        <v>5</v>
      </c>
      <c r="AT40" s="44">
        <v>17</v>
      </c>
      <c r="AU40" s="52" t="s">
        <v>749</v>
      </c>
      <c r="AV40" s="42"/>
      <c r="AW40" s="52">
        <v>0</v>
      </c>
      <c r="AX40" s="44">
        <v>0</v>
      </c>
      <c r="AY40" s="44">
        <v>28</v>
      </c>
      <c r="AZ40" s="44">
        <v>0</v>
      </c>
      <c r="BA40" s="44">
        <v>0</v>
      </c>
      <c r="BB40" s="44">
        <v>0</v>
      </c>
      <c r="BC40" s="44">
        <v>0</v>
      </c>
      <c r="BD40" s="44">
        <v>0</v>
      </c>
      <c r="BE40" s="44">
        <v>0</v>
      </c>
      <c r="BF40" s="44">
        <v>0</v>
      </c>
      <c r="BG40" s="44">
        <v>0</v>
      </c>
      <c r="BH40" s="44">
        <v>0</v>
      </c>
      <c r="BI40" s="44"/>
      <c r="BJ40" s="44" t="s">
        <v>749</v>
      </c>
      <c r="BK40" s="44"/>
      <c r="BL40" s="44" t="s">
        <v>749</v>
      </c>
      <c r="BM40" s="44"/>
      <c r="BN40" s="44"/>
      <c r="BO40" s="44"/>
      <c r="BP40" s="44"/>
      <c r="BQ40" s="48"/>
      <c r="BR40" s="48"/>
      <c r="BS40" s="52"/>
      <c r="BT40" s="44" t="s">
        <v>754</v>
      </c>
      <c r="BU40" s="48" t="s">
        <v>803</v>
      </c>
      <c r="BV40" s="1" t="s">
        <v>763</v>
      </c>
      <c r="BW40" s="3" t="s">
        <v>764</v>
      </c>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row>
    <row r="41" spans="1:110" x14ac:dyDescent="0.3">
      <c r="A41" s="39">
        <v>8467</v>
      </c>
      <c r="B41" s="202">
        <v>41846</v>
      </c>
      <c r="C41" s="41" t="s">
        <v>746</v>
      </c>
      <c r="D41" s="42" t="s">
        <v>816</v>
      </c>
      <c r="E41" s="42"/>
      <c r="F41" s="42" t="s">
        <v>808</v>
      </c>
      <c r="G41" s="43">
        <v>41797</v>
      </c>
      <c r="H41" s="44" t="s">
        <v>590</v>
      </c>
      <c r="I41" s="225" t="s">
        <v>772</v>
      </c>
      <c r="J41" s="44"/>
      <c r="K41" s="42" t="s">
        <v>805</v>
      </c>
      <c r="L41" s="42" t="s">
        <v>806</v>
      </c>
      <c r="M41" s="42">
        <v>77</v>
      </c>
      <c r="N41" s="42">
        <v>20.79</v>
      </c>
      <c r="O41" s="42"/>
      <c r="P41" s="42"/>
      <c r="Q41" s="42"/>
      <c r="R41" s="45"/>
      <c r="S41" s="42"/>
      <c r="T41" s="42"/>
      <c r="U41" s="42"/>
      <c r="V41" s="42"/>
      <c r="W41" s="42"/>
      <c r="X41" s="42"/>
      <c r="Y41" s="42"/>
      <c r="Z41" s="42"/>
      <c r="AA41" s="42"/>
      <c r="AB41" s="42"/>
      <c r="AC41" s="42"/>
      <c r="AD41" s="42"/>
      <c r="AE41" s="42">
        <v>8.2759999999999998</v>
      </c>
      <c r="AF41" s="42"/>
      <c r="AG41" s="42"/>
      <c r="AH41" s="42"/>
      <c r="AI41" s="42"/>
      <c r="AJ41" s="42"/>
      <c r="AK41" s="42"/>
      <c r="AL41" s="42"/>
      <c r="AM41" s="42"/>
      <c r="AN41" s="42"/>
      <c r="AO41" s="42" t="s">
        <v>809</v>
      </c>
      <c r="AP41" s="44" t="s">
        <v>749</v>
      </c>
      <c r="AQ41" s="44"/>
      <c r="AR41" s="44"/>
      <c r="AS41" s="46"/>
      <c r="AT41" s="44">
        <v>8</v>
      </c>
      <c r="AU41" s="44" t="s">
        <v>807</v>
      </c>
      <c r="AV41" s="42"/>
      <c r="AW41" s="52">
        <v>0</v>
      </c>
      <c r="AX41" s="44">
        <v>0</v>
      </c>
      <c r="AY41" s="44">
        <v>0</v>
      </c>
      <c r="AZ41" s="44">
        <v>0</v>
      </c>
      <c r="BA41" s="44">
        <v>0</v>
      </c>
      <c r="BB41" s="44">
        <v>0</v>
      </c>
      <c r="BC41" s="44">
        <v>0</v>
      </c>
      <c r="BD41" s="44">
        <v>0</v>
      </c>
      <c r="BE41" s="44">
        <v>0</v>
      </c>
      <c r="BF41" s="44">
        <v>0</v>
      </c>
      <c r="BG41" s="44">
        <v>0</v>
      </c>
      <c r="BH41" s="44">
        <v>0</v>
      </c>
      <c r="BI41" s="44">
        <v>24</v>
      </c>
      <c r="BJ41" s="44" t="s">
        <v>749</v>
      </c>
      <c r="BK41" s="44"/>
      <c r="BL41" s="44" t="s">
        <v>749</v>
      </c>
      <c r="BM41" s="44"/>
      <c r="BN41" s="44"/>
      <c r="BO41" s="44"/>
      <c r="BP41" s="44"/>
      <c r="BQ41" s="48"/>
      <c r="BR41" s="48"/>
      <c r="BS41" s="52"/>
      <c r="BT41" s="44" t="s">
        <v>754</v>
      </c>
      <c r="BU41" s="50" t="s">
        <v>803</v>
      </c>
      <c r="BV41" s="157" t="s">
        <v>579</v>
      </c>
      <c r="BW41" s="3" t="s">
        <v>600</v>
      </c>
      <c r="CC41" s="2"/>
      <c r="CD41" s="2"/>
      <c r="CE41" s="2"/>
      <c r="CF41" s="2"/>
      <c r="CG41" s="2"/>
      <c r="CI41" s="2"/>
      <c r="CJ41" s="2"/>
      <c r="CK41" s="2"/>
      <c r="CL41" s="2"/>
      <c r="CM41" s="2"/>
      <c r="CN41" s="2"/>
      <c r="CO41" s="2"/>
      <c r="CP41" s="2"/>
      <c r="CQ41" s="2"/>
      <c r="CR41" s="2"/>
      <c r="CS41" s="2"/>
      <c r="CT41" s="2"/>
      <c r="CU41" s="2"/>
      <c r="CV41" s="2"/>
      <c r="CW41" s="2"/>
      <c r="CX41" s="2"/>
      <c r="CY41" s="1"/>
      <c r="CZ41" s="1"/>
      <c r="DA41" s="1"/>
    </row>
    <row r="42" spans="1:110" x14ac:dyDescent="0.3">
      <c r="A42" s="39">
        <v>8890</v>
      </c>
      <c r="B42" s="43">
        <v>41898</v>
      </c>
      <c r="C42" s="41" t="s">
        <v>746</v>
      </c>
      <c r="D42" s="42" t="s">
        <v>816</v>
      </c>
      <c r="E42" s="42"/>
      <c r="F42" s="42" t="s">
        <v>812</v>
      </c>
      <c r="G42" s="202">
        <v>41871</v>
      </c>
      <c r="H42" s="44" t="s">
        <v>748</v>
      </c>
      <c r="I42" s="44" t="s">
        <v>749</v>
      </c>
      <c r="J42" s="44"/>
      <c r="K42" s="42" t="s">
        <v>750</v>
      </c>
      <c r="L42" s="204" t="s">
        <v>751</v>
      </c>
      <c r="M42" s="42">
        <v>97</v>
      </c>
      <c r="N42" s="42">
        <v>36.49</v>
      </c>
      <c r="O42" s="42"/>
      <c r="P42" s="42"/>
      <c r="Q42" s="42"/>
      <c r="R42" s="45"/>
      <c r="S42" s="42"/>
      <c r="T42" s="42"/>
      <c r="U42" s="42"/>
      <c r="V42" s="42"/>
      <c r="W42" s="42">
        <v>14.49</v>
      </c>
      <c r="X42" s="42"/>
      <c r="Y42" s="42"/>
      <c r="Z42" s="42"/>
      <c r="AA42" s="42"/>
      <c r="AB42" s="42"/>
      <c r="AC42" s="42"/>
      <c r="AD42" s="42"/>
      <c r="AE42" s="42"/>
      <c r="AF42" s="42"/>
      <c r="AG42" s="42"/>
      <c r="AH42" s="42">
        <v>18.489999999999998</v>
      </c>
      <c r="AI42" s="42"/>
      <c r="AJ42" s="42"/>
      <c r="AK42" s="42"/>
      <c r="AL42" s="42"/>
      <c r="AM42" s="42"/>
      <c r="AN42" s="42"/>
      <c r="AO42" s="42" t="s">
        <v>821</v>
      </c>
      <c r="AP42" s="44" t="s">
        <v>749</v>
      </c>
      <c r="AQ42" s="44"/>
      <c r="AR42" s="44"/>
      <c r="AS42" s="46"/>
      <c r="AT42" s="44">
        <v>9</v>
      </c>
      <c r="AU42" s="44" t="s">
        <v>753</v>
      </c>
      <c r="AV42" s="42"/>
      <c r="AW42" s="44">
        <v>0</v>
      </c>
      <c r="AX42" s="44">
        <v>0</v>
      </c>
      <c r="AY42" s="44">
        <v>0</v>
      </c>
      <c r="AZ42" s="44">
        <v>0</v>
      </c>
      <c r="BA42" s="44">
        <v>0</v>
      </c>
      <c r="BB42" s="44">
        <v>0</v>
      </c>
      <c r="BC42" s="44">
        <v>0</v>
      </c>
      <c r="BD42" s="44">
        <v>0</v>
      </c>
      <c r="BE42" s="44">
        <v>0</v>
      </c>
      <c r="BF42" s="44">
        <v>0</v>
      </c>
      <c r="BG42" s="44">
        <v>0</v>
      </c>
      <c r="BH42" s="44">
        <v>0</v>
      </c>
      <c r="BI42" s="44"/>
      <c r="BJ42" s="44" t="s">
        <v>749</v>
      </c>
      <c r="BK42" s="44"/>
      <c r="BL42" s="44" t="s">
        <v>749</v>
      </c>
      <c r="BM42" s="44"/>
      <c r="BN42" s="44"/>
      <c r="BO42" s="44"/>
      <c r="BP42" s="44"/>
      <c r="BQ42" s="48"/>
      <c r="BR42" s="48"/>
      <c r="BS42" s="52"/>
      <c r="BT42" s="44" t="s">
        <v>754</v>
      </c>
      <c r="BU42" s="205"/>
      <c r="BV42" s="1" t="s">
        <v>579</v>
      </c>
      <c r="BW42" s="206" t="s">
        <v>755</v>
      </c>
    </row>
    <row r="43" spans="1:110" x14ac:dyDescent="0.3">
      <c r="A43" s="39">
        <v>8333</v>
      </c>
      <c r="B43" s="202">
        <v>41897</v>
      </c>
      <c r="C43" s="41" t="s">
        <v>746</v>
      </c>
      <c r="D43" s="42" t="s">
        <v>816</v>
      </c>
      <c r="E43" s="42"/>
      <c r="F43" s="42" t="s">
        <v>812</v>
      </c>
      <c r="G43" s="202">
        <v>41850</v>
      </c>
      <c r="H43" s="44" t="s">
        <v>748</v>
      </c>
      <c r="I43" s="44" t="s">
        <v>853</v>
      </c>
      <c r="J43" s="44"/>
      <c r="K43" s="42" t="s">
        <v>756</v>
      </c>
      <c r="L43" s="42" t="s">
        <v>854</v>
      </c>
      <c r="M43" s="42">
        <v>96</v>
      </c>
      <c r="N43" s="42">
        <v>53.9</v>
      </c>
      <c r="O43" s="42"/>
      <c r="P43" s="42"/>
      <c r="Q43" s="42"/>
      <c r="R43" s="45"/>
      <c r="S43" s="42"/>
      <c r="T43" s="42"/>
      <c r="U43" s="42"/>
      <c r="V43" s="42"/>
      <c r="W43" s="42">
        <v>14.95</v>
      </c>
      <c r="X43" s="42"/>
      <c r="Y43" s="42"/>
      <c r="Z43" s="42"/>
      <c r="AA43" s="42"/>
      <c r="AB43" s="42"/>
      <c r="AC43" s="42"/>
      <c r="AD43" s="42"/>
      <c r="AE43" s="42"/>
      <c r="AF43" s="42"/>
      <c r="AG43" s="42"/>
      <c r="AH43" s="42">
        <v>22.95</v>
      </c>
      <c r="AI43" s="42"/>
      <c r="AJ43" s="42"/>
      <c r="AK43" s="42"/>
      <c r="AL43" s="42"/>
      <c r="AM43" s="42"/>
      <c r="AN43" s="42"/>
      <c r="AO43" s="42" t="s">
        <v>821</v>
      </c>
      <c r="AP43" s="44" t="s">
        <v>749</v>
      </c>
      <c r="AQ43" s="44"/>
      <c r="AR43" s="44"/>
      <c r="AS43" s="46"/>
      <c r="AT43" s="44">
        <v>20</v>
      </c>
      <c r="AU43" s="44" t="s">
        <v>753</v>
      </c>
      <c r="AV43" s="42"/>
      <c r="AW43" s="44">
        <v>0</v>
      </c>
      <c r="AX43" s="44">
        <v>0</v>
      </c>
      <c r="AY43" s="44">
        <v>0</v>
      </c>
      <c r="AZ43" s="44">
        <v>0</v>
      </c>
      <c r="BA43" s="44">
        <v>0</v>
      </c>
      <c r="BB43" s="44">
        <v>0</v>
      </c>
      <c r="BC43" s="44">
        <v>0</v>
      </c>
      <c r="BD43" s="44">
        <v>0</v>
      </c>
      <c r="BE43" s="44">
        <v>0</v>
      </c>
      <c r="BF43" s="44">
        <v>0</v>
      </c>
      <c r="BG43" s="44">
        <v>0</v>
      </c>
      <c r="BH43" s="44">
        <v>0</v>
      </c>
      <c r="BI43" s="44"/>
      <c r="BJ43" s="44" t="s">
        <v>749</v>
      </c>
      <c r="BK43" s="44">
        <v>12</v>
      </c>
      <c r="BL43" s="44" t="s">
        <v>749</v>
      </c>
      <c r="BM43" s="44"/>
      <c r="BN43" s="44"/>
      <c r="BO43" s="44"/>
      <c r="BP43" s="44"/>
      <c r="BQ43" s="42" t="s">
        <v>603</v>
      </c>
      <c r="BR43" s="47" t="s">
        <v>523</v>
      </c>
      <c r="BS43" s="44">
        <v>50</v>
      </c>
      <c r="BT43" s="44" t="s">
        <v>754</v>
      </c>
      <c r="BU43" s="42"/>
      <c r="BV43" s="1" t="s">
        <v>579</v>
      </c>
      <c r="BW43" s="210" t="s">
        <v>600</v>
      </c>
      <c r="CY43" s="1"/>
      <c r="CZ43" s="1"/>
      <c r="DA43" s="1"/>
    </row>
    <row r="44" spans="1:110" x14ac:dyDescent="0.3">
      <c r="A44" s="39">
        <v>2558</v>
      </c>
      <c r="B44" s="202">
        <v>41894</v>
      </c>
      <c r="C44" s="41" t="s">
        <v>746</v>
      </c>
      <c r="D44" s="42" t="s">
        <v>816</v>
      </c>
      <c r="E44" s="42"/>
      <c r="F44" s="42" t="s">
        <v>812</v>
      </c>
      <c r="G44" s="209">
        <v>41852</v>
      </c>
      <c r="H44" s="44" t="s">
        <v>748</v>
      </c>
      <c r="I44" s="44" t="s">
        <v>749</v>
      </c>
      <c r="J44" s="44"/>
      <c r="K44" s="42" t="s">
        <v>757</v>
      </c>
      <c r="L44" s="42" t="s">
        <v>758</v>
      </c>
      <c r="M44" s="42">
        <v>96</v>
      </c>
      <c r="N44" s="42">
        <v>54.78</v>
      </c>
      <c r="O44" s="42"/>
      <c r="P44" s="42"/>
      <c r="Q44" s="42"/>
      <c r="R44" s="45"/>
      <c r="S44" s="42"/>
      <c r="T44" s="42"/>
      <c r="U44" s="42"/>
      <c r="V44" s="42"/>
      <c r="W44" s="42">
        <v>15</v>
      </c>
      <c r="X44" s="42"/>
      <c r="Y44" s="42"/>
      <c r="Z44" s="42"/>
      <c r="AA44" s="42"/>
      <c r="AB44" s="42"/>
      <c r="AC44" s="42"/>
      <c r="AD44" s="42"/>
      <c r="AE44" s="42"/>
      <c r="AF44" s="42"/>
      <c r="AG44" s="42"/>
      <c r="AH44" s="42">
        <v>23</v>
      </c>
      <c r="AI44" s="42"/>
      <c r="AJ44" s="42"/>
      <c r="AK44" s="42"/>
      <c r="AL44" s="42"/>
      <c r="AM44" s="42"/>
      <c r="AN44" s="42"/>
      <c r="AO44" s="42" t="s">
        <v>821</v>
      </c>
      <c r="AP44" s="44" t="s">
        <v>749</v>
      </c>
      <c r="AQ44" s="44"/>
      <c r="AR44" s="44"/>
      <c r="AS44" s="46"/>
      <c r="AT44" s="44">
        <v>7.5</v>
      </c>
      <c r="AU44" s="52" t="s">
        <v>749</v>
      </c>
      <c r="AV44" s="42"/>
      <c r="AW44" s="44">
        <v>0</v>
      </c>
      <c r="AX44" s="44">
        <v>0</v>
      </c>
      <c r="AY44" s="44">
        <v>0</v>
      </c>
      <c r="AZ44" s="44">
        <v>27</v>
      </c>
      <c r="BA44" s="44">
        <v>0</v>
      </c>
      <c r="BB44" s="44">
        <v>0</v>
      </c>
      <c r="BC44" s="44">
        <v>0</v>
      </c>
      <c r="BD44" s="44">
        <v>0</v>
      </c>
      <c r="BE44" s="44">
        <v>0</v>
      </c>
      <c r="BF44" s="44">
        <v>0</v>
      </c>
      <c r="BG44" s="44">
        <v>0</v>
      </c>
      <c r="BH44" s="44">
        <v>0</v>
      </c>
      <c r="BI44" s="44"/>
      <c r="BJ44" s="44" t="s">
        <v>749</v>
      </c>
      <c r="BK44" s="44">
        <v>24</v>
      </c>
      <c r="BL44" s="44" t="s">
        <v>749</v>
      </c>
      <c r="BM44" s="44"/>
      <c r="BN44" s="44"/>
      <c r="BO44" s="44"/>
      <c r="BP44" s="44"/>
      <c r="BQ44" s="42"/>
      <c r="BR44" s="47"/>
      <c r="BS44" s="44"/>
      <c r="BT44" s="44" t="s">
        <v>754</v>
      </c>
      <c r="BU44" s="42"/>
      <c r="BV44" s="157" t="s">
        <v>579</v>
      </c>
      <c r="BW44" s="210" t="s">
        <v>600</v>
      </c>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row>
    <row r="45" spans="1:110" x14ac:dyDescent="0.3">
      <c r="A45" s="39">
        <v>6397</v>
      </c>
      <c r="B45" s="202">
        <v>41898</v>
      </c>
      <c r="C45" s="41" t="s">
        <v>746</v>
      </c>
      <c r="D45" s="42" t="s">
        <v>816</v>
      </c>
      <c r="E45" s="42"/>
      <c r="F45" s="42" t="s">
        <v>812</v>
      </c>
      <c r="G45" s="43">
        <v>41880</v>
      </c>
      <c r="H45" s="44" t="s">
        <v>748</v>
      </c>
      <c r="I45" s="44" t="s">
        <v>855</v>
      </c>
      <c r="J45" s="44"/>
      <c r="K45" s="42" t="s">
        <v>761</v>
      </c>
      <c r="L45" s="218" t="s">
        <v>856</v>
      </c>
      <c r="M45" s="42">
        <v>101</v>
      </c>
      <c r="N45" s="42">
        <v>58.7</v>
      </c>
      <c r="O45" s="42"/>
      <c r="P45" s="42"/>
      <c r="Q45" s="42"/>
      <c r="R45" s="45"/>
      <c r="S45" s="42"/>
      <c r="T45" s="42"/>
      <c r="U45" s="42"/>
      <c r="V45" s="42"/>
      <c r="W45" s="42">
        <v>27.8</v>
      </c>
      <c r="X45" s="42"/>
      <c r="Y45" s="42"/>
      <c r="Z45" s="42"/>
      <c r="AA45" s="42"/>
      <c r="AB45" s="42"/>
      <c r="AC45" s="42"/>
      <c r="AD45" s="42"/>
      <c r="AE45" s="42"/>
      <c r="AF45" s="42"/>
      <c r="AG45" s="42"/>
      <c r="AH45" s="42">
        <v>31.3</v>
      </c>
      <c r="AI45" s="42"/>
      <c r="AJ45" s="42"/>
      <c r="AK45" s="42"/>
      <c r="AL45" s="42"/>
      <c r="AM45" s="42"/>
      <c r="AN45" s="42"/>
      <c r="AO45" s="42" t="s">
        <v>821</v>
      </c>
      <c r="AP45" s="44" t="s">
        <v>749</v>
      </c>
      <c r="AQ45" s="44"/>
      <c r="AR45" s="44"/>
      <c r="AS45" s="46">
        <v>5</v>
      </c>
      <c r="AT45" s="44">
        <v>17</v>
      </c>
      <c r="AU45" s="44" t="s">
        <v>749</v>
      </c>
      <c r="AV45" s="42"/>
      <c r="AW45" s="44">
        <v>0</v>
      </c>
      <c r="AX45" s="44">
        <v>0</v>
      </c>
      <c r="AY45" s="44">
        <v>11</v>
      </c>
      <c r="AZ45" s="44">
        <v>0</v>
      </c>
      <c r="BA45" s="44">
        <v>0</v>
      </c>
      <c r="BB45" s="44">
        <v>0</v>
      </c>
      <c r="BC45" s="44">
        <v>0</v>
      </c>
      <c r="BD45" s="44">
        <v>0</v>
      </c>
      <c r="BE45" s="44">
        <v>0</v>
      </c>
      <c r="BF45" s="44">
        <v>0</v>
      </c>
      <c r="BG45" s="44">
        <v>0</v>
      </c>
      <c r="BH45" s="44">
        <v>0</v>
      </c>
      <c r="BI45" s="44"/>
      <c r="BJ45" s="44" t="s">
        <v>749</v>
      </c>
      <c r="BK45" s="44"/>
      <c r="BL45" s="44" t="s">
        <v>749</v>
      </c>
      <c r="BM45" s="44"/>
      <c r="BN45" s="44"/>
      <c r="BO45" s="44"/>
      <c r="BP45" s="44"/>
      <c r="BQ45" s="47"/>
      <c r="BR45" s="47"/>
      <c r="BS45" s="44"/>
      <c r="BT45" s="44" t="s">
        <v>754</v>
      </c>
      <c r="BU45" s="47" t="s">
        <v>762</v>
      </c>
      <c r="BV45" t="s">
        <v>763</v>
      </c>
      <c r="BW45" s="226" t="s">
        <v>580</v>
      </c>
    </row>
    <row r="46" spans="1:110" x14ac:dyDescent="0.3">
      <c r="A46" s="39">
        <v>1472</v>
      </c>
      <c r="B46" s="202">
        <v>41894</v>
      </c>
      <c r="C46" s="41" t="s">
        <v>746</v>
      </c>
      <c r="D46" s="42" t="s">
        <v>816</v>
      </c>
      <c r="E46" s="42"/>
      <c r="F46" s="42" t="s">
        <v>812</v>
      </c>
      <c r="G46" s="154">
        <v>41846</v>
      </c>
      <c r="H46" s="44" t="s">
        <v>748</v>
      </c>
      <c r="I46" s="44" t="s">
        <v>749</v>
      </c>
      <c r="J46" s="44"/>
      <c r="K46" s="48" t="s">
        <v>765</v>
      </c>
      <c r="L46" s="48" t="s">
        <v>766</v>
      </c>
      <c r="M46" s="48">
        <v>105.09</v>
      </c>
      <c r="N46" s="48">
        <v>63.36</v>
      </c>
      <c r="O46" s="42"/>
      <c r="P46" s="48"/>
      <c r="Q46" s="48"/>
      <c r="R46" s="49"/>
      <c r="S46" s="48"/>
      <c r="T46" s="48"/>
      <c r="U46" s="48"/>
      <c r="V46" s="48"/>
      <c r="W46" s="48">
        <v>16.54</v>
      </c>
      <c r="X46" s="48"/>
      <c r="Y46" s="48"/>
      <c r="Z46" s="48"/>
      <c r="AA46" s="48"/>
      <c r="AB46" s="48"/>
      <c r="AC46" s="48"/>
      <c r="AD46" s="48"/>
      <c r="AE46" s="48"/>
      <c r="AF46" s="48"/>
      <c r="AG46" s="48"/>
      <c r="AH46" s="48">
        <v>26.81</v>
      </c>
      <c r="AI46" s="48"/>
      <c r="AJ46" s="48"/>
      <c r="AK46" s="48"/>
      <c r="AL46" s="48"/>
      <c r="AM46" s="48"/>
      <c r="AN46" s="48"/>
      <c r="AO46" s="42" t="s">
        <v>821</v>
      </c>
      <c r="AP46" s="44" t="s">
        <v>749</v>
      </c>
      <c r="AQ46" s="52"/>
      <c r="AR46" s="52"/>
      <c r="AS46" s="46"/>
      <c r="AT46" s="52">
        <v>11.6</v>
      </c>
      <c r="AU46" s="52" t="s">
        <v>749</v>
      </c>
      <c r="AV46" s="48"/>
      <c r="AW46" s="52">
        <v>0</v>
      </c>
      <c r="AX46" s="52">
        <v>0</v>
      </c>
      <c r="AY46" s="52">
        <v>0</v>
      </c>
      <c r="AZ46" s="52">
        <v>20</v>
      </c>
      <c r="BA46" s="52">
        <v>0</v>
      </c>
      <c r="BB46" s="44">
        <v>0</v>
      </c>
      <c r="BC46" s="44">
        <v>0</v>
      </c>
      <c r="BD46" s="44">
        <v>0</v>
      </c>
      <c r="BE46" s="44">
        <v>0</v>
      </c>
      <c r="BF46" s="44">
        <v>0</v>
      </c>
      <c r="BG46" s="44">
        <v>0</v>
      </c>
      <c r="BH46" s="44">
        <v>0</v>
      </c>
      <c r="BI46" s="52"/>
      <c r="BJ46" s="52" t="s">
        <v>749</v>
      </c>
      <c r="BK46" s="44"/>
      <c r="BL46" s="44" t="s">
        <v>749</v>
      </c>
      <c r="BM46" s="44"/>
      <c r="BN46" s="44"/>
      <c r="BO46" s="44"/>
      <c r="BP46" s="44"/>
      <c r="BQ46" s="50" t="s">
        <v>767</v>
      </c>
      <c r="BR46" s="50"/>
      <c r="BS46" s="52"/>
      <c r="BT46" s="44" t="s">
        <v>754</v>
      </c>
      <c r="BU46" s="48"/>
      <c r="BV46" t="s">
        <v>817</v>
      </c>
      <c r="BW46" s="58" t="s">
        <v>600</v>
      </c>
    </row>
    <row r="47" spans="1:110" x14ac:dyDescent="0.3">
      <c r="A47" s="39">
        <v>8070</v>
      </c>
      <c r="B47" s="208">
        <v>41894</v>
      </c>
      <c r="C47" s="41" t="s">
        <v>746</v>
      </c>
      <c r="D47" s="42" t="s">
        <v>816</v>
      </c>
      <c r="E47" s="42"/>
      <c r="F47" s="42" t="s">
        <v>812</v>
      </c>
      <c r="G47" s="51">
        <v>41820</v>
      </c>
      <c r="H47" s="44" t="s">
        <v>748</v>
      </c>
      <c r="I47" s="44" t="s">
        <v>749</v>
      </c>
      <c r="J47" s="44"/>
      <c r="K47" s="48" t="s">
        <v>769</v>
      </c>
      <c r="L47" s="228" t="s">
        <v>857</v>
      </c>
      <c r="M47" s="48">
        <v>108.62</v>
      </c>
      <c r="N47" s="48">
        <v>52.5</v>
      </c>
      <c r="O47" s="48"/>
      <c r="P47" s="48"/>
      <c r="Q47" s="48"/>
      <c r="R47" s="49"/>
      <c r="S47" s="48"/>
      <c r="T47" s="48"/>
      <c r="U47" s="48"/>
      <c r="V47" s="48"/>
      <c r="W47" s="48">
        <v>18</v>
      </c>
      <c r="X47" s="48"/>
      <c r="Y47" s="48"/>
      <c r="Z47" s="48"/>
      <c r="AA47" s="48"/>
      <c r="AB47" s="48"/>
      <c r="AC47" s="48"/>
      <c r="AD47" s="48"/>
      <c r="AE47" s="48"/>
      <c r="AF47" s="48"/>
      <c r="AG47" s="48"/>
      <c r="AH47" s="48">
        <v>24</v>
      </c>
      <c r="AI47" s="48"/>
      <c r="AJ47" s="48"/>
      <c r="AK47" s="48"/>
      <c r="AL47" s="48"/>
      <c r="AM47" s="48"/>
      <c r="AN47" s="48"/>
      <c r="AO47" s="42" t="s">
        <v>821</v>
      </c>
      <c r="AP47" s="52" t="s">
        <v>749</v>
      </c>
      <c r="AQ47" s="52"/>
      <c r="AR47" s="52"/>
      <c r="AS47" s="53"/>
      <c r="AT47" s="52">
        <v>8.5</v>
      </c>
      <c r="AU47" s="52" t="s">
        <v>749</v>
      </c>
      <c r="AV47" s="48"/>
      <c r="AW47" s="52">
        <v>0</v>
      </c>
      <c r="AX47" s="52">
        <v>0</v>
      </c>
      <c r="AY47" s="52">
        <v>15</v>
      </c>
      <c r="AZ47" s="52">
        <v>0</v>
      </c>
      <c r="BA47" s="52">
        <v>0</v>
      </c>
      <c r="BB47" s="52">
        <v>0</v>
      </c>
      <c r="BC47" s="52">
        <v>0</v>
      </c>
      <c r="BD47" s="52">
        <v>0</v>
      </c>
      <c r="BE47" s="44">
        <v>0</v>
      </c>
      <c r="BF47" s="44">
        <v>0</v>
      </c>
      <c r="BG47" s="44">
        <v>0</v>
      </c>
      <c r="BH47" s="44">
        <v>0</v>
      </c>
      <c r="BI47" s="44"/>
      <c r="BJ47" s="44" t="s">
        <v>749</v>
      </c>
      <c r="BK47" s="44"/>
      <c r="BL47" s="44" t="s">
        <v>749</v>
      </c>
      <c r="BM47" s="44"/>
      <c r="BN47" s="44"/>
      <c r="BO47" s="44"/>
      <c r="BP47" s="44"/>
      <c r="BQ47" s="50"/>
      <c r="BR47" s="50"/>
      <c r="BS47" s="52"/>
      <c r="BT47" s="44" t="s">
        <v>754</v>
      </c>
      <c r="BU47" s="218" t="s">
        <v>858</v>
      </c>
      <c r="BV47" t="s">
        <v>579</v>
      </c>
      <c r="BW47" s="58" t="s">
        <v>600</v>
      </c>
    </row>
    <row r="48" spans="1:110" x14ac:dyDescent="0.3">
      <c r="A48" s="39">
        <v>1442</v>
      </c>
      <c r="B48" s="202">
        <v>41829</v>
      </c>
      <c r="C48" s="41" t="s">
        <v>746</v>
      </c>
      <c r="D48" s="42" t="s">
        <v>816</v>
      </c>
      <c r="E48" s="42"/>
      <c r="F48" s="42" t="s">
        <v>812</v>
      </c>
      <c r="G48" s="51">
        <v>41820</v>
      </c>
      <c r="H48" s="44" t="s">
        <v>748</v>
      </c>
      <c r="I48" s="44" t="s">
        <v>749</v>
      </c>
      <c r="J48" s="44"/>
      <c r="K48" s="42" t="s">
        <v>770</v>
      </c>
      <c r="L48" s="42" t="s">
        <v>771</v>
      </c>
      <c r="M48" s="48">
        <v>99.5</v>
      </c>
      <c r="N48" s="48">
        <v>49.5</v>
      </c>
      <c r="O48" s="42" t="s">
        <v>759</v>
      </c>
      <c r="P48" s="48">
        <v>1020</v>
      </c>
      <c r="Q48" s="48">
        <v>54.9</v>
      </c>
      <c r="R48" s="49"/>
      <c r="S48" s="48"/>
      <c r="T48" s="48"/>
      <c r="U48" s="48"/>
      <c r="V48" s="48"/>
      <c r="W48" s="48">
        <v>17.95</v>
      </c>
      <c r="X48" s="48"/>
      <c r="Y48" s="48"/>
      <c r="Z48" s="48"/>
      <c r="AA48" s="48"/>
      <c r="AB48" s="48"/>
      <c r="AC48" s="48"/>
      <c r="AD48" s="48"/>
      <c r="AE48" s="48"/>
      <c r="AF48" s="48"/>
      <c r="AG48" s="48"/>
      <c r="AH48" s="48">
        <v>23.48</v>
      </c>
      <c r="AI48" s="48"/>
      <c r="AJ48" s="48"/>
      <c r="AK48" s="48"/>
      <c r="AL48" s="48"/>
      <c r="AM48" s="48"/>
      <c r="AN48" s="48"/>
      <c r="AO48" s="42" t="s">
        <v>821</v>
      </c>
      <c r="AP48" s="44" t="s">
        <v>749</v>
      </c>
      <c r="AQ48" s="52"/>
      <c r="AR48" s="52"/>
      <c r="AS48" s="46">
        <v>10</v>
      </c>
      <c r="AT48" s="44">
        <v>12</v>
      </c>
      <c r="AU48" s="44" t="s">
        <v>753</v>
      </c>
      <c r="AV48" s="48"/>
      <c r="AW48" s="52">
        <v>0</v>
      </c>
      <c r="AX48" s="52">
        <v>0</v>
      </c>
      <c r="AY48" s="44">
        <v>7</v>
      </c>
      <c r="AZ48" s="52">
        <v>0</v>
      </c>
      <c r="BA48" s="52">
        <v>0</v>
      </c>
      <c r="BB48" s="44">
        <v>0</v>
      </c>
      <c r="BC48" s="44">
        <v>0</v>
      </c>
      <c r="BD48" s="44">
        <v>0</v>
      </c>
      <c r="BE48" s="44">
        <v>0</v>
      </c>
      <c r="BF48" s="44">
        <v>0</v>
      </c>
      <c r="BG48" s="44">
        <v>0</v>
      </c>
      <c r="BH48" s="44">
        <v>0</v>
      </c>
      <c r="BI48" s="44"/>
      <c r="BJ48" s="213" t="s">
        <v>772</v>
      </c>
      <c r="BK48" s="44"/>
      <c r="BL48" s="44" t="s">
        <v>749</v>
      </c>
      <c r="BM48" s="44"/>
      <c r="BN48" s="44"/>
      <c r="BO48" s="44"/>
      <c r="BP48" s="44"/>
      <c r="BQ48" s="50"/>
      <c r="BR48" s="50"/>
      <c r="BS48" s="52"/>
      <c r="BT48" s="44" t="s">
        <v>754</v>
      </c>
      <c r="BU48" s="48"/>
      <c r="BV48" t="s">
        <v>579</v>
      </c>
      <c r="BW48" s="206" t="s">
        <v>580</v>
      </c>
    </row>
    <row r="49" spans="1:105" x14ac:dyDescent="0.3">
      <c r="A49" s="39">
        <v>1484</v>
      </c>
      <c r="B49" s="43">
        <v>41894</v>
      </c>
      <c r="C49" s="41" t="s">
        <v>746</v>
      </c>
      <c r="D49" s="42" t="s">
        <v>816</v>
      </c>
      <c r="E49" s="42"/>
      <c r="F49" s="42" t="s">
        <v>812</v>
      </c>
      <c r="G49" s="154">
        <v>41846</v>
      </c>
      <c r="H49" s="44" t="s">
        <v>748</v>
      </c>
      <c r="I49" s="44" t="s">
        <v>749</v>
      </c>
      <c r="J49" s="44"/>
      <c r="K49" s="48" t="s">
        <v>773</v>
      </c>
      <c r="L49" s="48" t="s">
        <v>766</v>
      </c>
      <c r="M49" s="48">
        <v>101.05</v>
      </c>
      <c r="N49" s="48">
        <v>60.92</v>
      </c>
      <c r="O49" s="42"/>
      <c r="P49" s="48"/>
      <c r="Q49" s="48"/>
      <c r="R49" s="49"/>
      <c r="S49" s="48"/>
      <c r="T49" s="48"/>
      <c r="U49" s="48"/>
      <c r="V49" s="48"/>
      <c r="W49" s="48">
        <v>15.9</v>
      </c>
      <c r="X49" s="48"/>
      <c r="Y49" s="48"/>
      <c r="Z49" s="48"/>
      <c r="AA49" s="48"/>
      <c r="AB49" s="48"/>
      <c r="AC49" s="48"/>
      <c r="AD49" s="48"/>
      <c r="AE49" s="48"/>
      <c r="AF49" s="48"/>
      <c r="AG49" s="48"/>
      <c r="AH49" s="48">
        <v>25.78</v>
      </c>
      <c r="AI49" s="48"/>
      <c r="AJ49" s="48"/>
      <c r="AK49" s="48"/>
      <c r="AL49" s="48"/>
      <c r="AM49" s="48"/>
      <c r="AN49" s="48"/>
      <c r="AO49" s="42" t="s">
        <v>821</v>
      </c>
      <c r="AP49" s="44" t="s">
        <v>749</v>
      </c>
      <c r="AQ49" s="52"/>
      <c r="AR49" s="52"/>
      <c r="AS49" s="46"/>
      <c r="AT49" s="44">
        <v>11.6</v>
      </c>
      <c r="AU49" s="52" t="s">
        <v>753</v>
      </c>
      <c r="AV49" s="48"/>
      <c r="AW49" s="52">
        <v>0</v>
      </c>
      <c r="AX49" s="52">
        <v>0</v>
      </c>
      <c r="AY49" s="52">
        <v>0</v>
      </c>
      <c r="AZ49" s="44">
        <v>0</v>
      </c>
      <c r="BA49" s="52">
        <v>0</v>
      </c>
      <c r="BB49" s="44">
        <v>30</v>
      </c>
      <c r="BC49" s="44">
        <v>0</v>
      </c>
      <c r="BD49" s="44">
        <v>0</v>
      </c>
      <c r="BE49" s="44">
        <v>0</v>
      </c>
      <c r="BF49" s="44">
        <v>0</v>
      </c>
      <c r="BG49" s="44">
        <v>0</v>
      </c>
      <c r="BH49" s="44">
        <v>0</v>
      </c>
      <c r="BI49" s="52"/>
      <c r="BJ49" s="52" t="s">
        <v>749</v>
      </c>
      <c r="BK49" s="44"/>
      <c r="BL49" s="44" t="s">
        <v>749</v>
      </c>
      <c r="BM49" s="44"/>
      <c r="BN49" s="44"/>
      <c r="BO49" s="44"/>
      <c r="BP49" s="44"/>
      <c r="BQ49" s="50"/>
      <c r="BR49" s="50"/>
      <c r="BS49" s="52"/>
      <c r="BT49" s="44" t="s">
        <v>754</v>
      </c>
      <c r="BU49" s="48"/>
      <c r="BV49" s="214" t="s">
        <v>579</v>
      </c>
      <c r="BW49" s="58" t="s">
        <v>600</v>
      </c>
    </row>
    <row r="50" spans="1:105" x14ac:dyDescent="0.3">
      <c r="A50" s="39">
        <v>3273</v>
      </c>
      <c r="B50" s="202">
        <v>41898</v>
      </c>
      <c r="C50" s="41" t="s">
        <v>746</v>
      </c>
      <c r="D50" s="42" t="s">
        <v>816</v>
      </c>
      <c r="E50" s="42"/>
      <c r="F50" s="42" t="s">
        <v>812</v>
      </c>
      <c r="G50" s="154">
        <v>41880</v>
      </c>
      <c r="H50" s="44" t="s">
        <v>748</v>
      </c>
      <c r="I50" s="44" t="s">
        <v>749</v>
      </c>
      <c r="J50" s="44"/>
      <c r="K50" s="42" t="s">
        <v>774</v>
      </c>
      <c r="L50" s="42" t="s">
        <v>775</v>
      </c>
      <c r="M50" s="48">
        <v>96.4</v>
      </c>
      <c r="N50" s="48">
        <v>54.9</v>
      </c>
      <c r="O50" s="48"/>
      <c r="P50" s="48"/>
      <c r="Q50" s="42"/>
      <c r="R50" s="49"/>
      <c r="S50" s="48"/>
      <c r="T50" s="48"/>
      <c r="U50" s="48"/>
      <c r="V50" s="48"/>
      <c r="W50" s="42">
        <v>15.24</v>
      </c>
      <c r="X50" s="48"/>
      <c r="Y50" s="48"/>
      <c r="Z50" s="48"/>
      <c r="AA50" s="48"/>
      <c r="AB50" s="48"/>
      <c r="AC50" s="48"/>
      <c r="AD50" s="48"/>
      <c r="AE50" s="42"/>
      <c r="AF50" s="48"/>
      <c r="AG50" s="48"/>
      <c r="AH50" s="42">
        <v>24.96</v>
      </c>
      <c r="AI50" s="42"/>
      <c r="AJ50" s="42"/>
      <c r="AK50" s="48"/>
      <c r="AL50" s="48"/>
      <c r="AM50" s="48"/>
      <c r="AN50" s="48"/>
      <c r="AO50" s="42" t="s">
        <v>821</v>
      </c>
      <c r="AP50" s="44" t="s">
        <v>749</v>
      </c>
      <c r="AQ50" s="44"/>
      <c r="AR50" s="44"/>
      <c r="AS50" s="46"/>
      <c r="AT50" s="44">
        <v>12.5</v>
      </c>
      <c r="AU50" s="44" t="s">
        <v>753</v>
      </c>
      <c r="AV50" s="42"/>
      <c r="AW50" s="44">
        <v>0</v>
      </c>
      <c r="AX50" s="44">
        <v>28</v>
      </c>
      <c r="AY50" s="44">
        <v>0</v>
      </c>
      <c r="AZ50" s="44">
        <v>0</v>
      </c>
      <c r="BA50" s="44">
        <v>0</v>
      </c>
      <c r="BB50" s="44">
        <v>0</v>
      </c>
      <c r="BC50" s="44">
        <v>0</v>
      </c>
      <c r="BD50" s="44">
        <v>0</v>
      </c>
      <c r="BE50" s="44">
        <v>0</v>
      </c>
      <c r="BF50" s="44">
        <v>0</v>
      </c>
      <c r="BG50" s="44">
        <v>0</v>
      </c>
      <c r="BH50" s="44">
        <v>0</v>
      </c>
      <c r="BI50" s="44"/>
      <c r="BJ50" s="44" t="s">
        <v>749</v>
      </c>
      <c r="BK50" s="44">
        <v>12</v>
      </c>
      <c r="BL50" s="44" t="s">
        <v>749</v>
      </c>
      <c r="BM50" s="44"/>
      <c r="BN50" s="44"/>
      <c r="BO50" s="44"/>
      <c r="BP50" s="44"/>
      <c r="BQ50" s="47" t="s">
        <v>603</v>
      </c>
      <c r="BR50" s="50" t="s">
        <v>523</v>
      </c>
      <c r="BS50" s="44">
        <v>50</v>
      </c>
      <c r="BT50" s="44" t="s">
        <v>754</v>
      </c>
      <c r="BU50" s="42"/>
      <c r="BV50" s="1" t="s">
        <v>579</v>
      </c>
      <c r="BW50" s="206" t="s">
        <v>580</v>
      </c>
      <c r="BX50" s="1"/>
      <c r="BY50" s="1"/>
      <c r="BZ50" s="1"/>
      <c r="CA50" s="1"/>
      <c r="CB50" s="1"/>
      <c r="CC50" s="1"/>
      <c r="CD50" s="1"/>
      <c r="CE50" s="1"/>
      <c r="CF50" s="1"/>
      <c r="CG50" s="1"/>
      <c r="CH50" s="1"/>
      <c r="CI50" s="1"/>
    </row>
    <row r="51" spans="1:105" x14ac:dyDescent="0.3">
      <c r="A51" s="39">
        <v>5639</v>
      </c>
      <c r="B51" s="202">
        <v>41894</v>
      </c>
      <c r="C51" s="41" t="s">
        <v>746</v>
      </c>
      <c r="D51" s="42" t="s">
        <v>816</v>
      </c>
      <c r="E51" s="42"/>
      <c r="F51" s="42" t="s">
        <v>812</v>
      </c>
      <c r="G51" s="154">
        <v>41863</v>
      </c>
      <c r="H51" s="44" t="s">
        <v>748</v>
      </c>
      <c r="I51" s="44" t="s">
        <v>749</v>
      </c>
      <c r="J51" s="44"/>
      <c r="K51" s="48" t="s">
        <v>776</v>
      </c>
      <c r="L51" s="42" t="s">
        <v>777</v>
      </c>
      <c r="M51" s="48">
        <v>177.23</v>
      </c>
      <c r="N51" s="48">
        <v>44.84</v>
      </c>
      <c r="O51" s="42"/>
      <c r="P51" s="48"/>
      <c r="Q51" s="48"/>
      <c r="R51" s="49"/>
      <c r="S51" s="48"/>
      <c r="T51" s="48"/>
      <c r="U51" s="48"/>
      <c r="V51" s="48"/>
      <c r="W51" s="48">
        <v>13.77</v>
      </c>
      <c r="X51" s="48"/>
      <c r="Y51" s="48"/>
      <c r="Z51" s="48"/>
      <c r="AA51" s="48"/>
      <c r="AB51" s="48"/>
      <c r="AC51" s="48"/>
      <c r="AD51" s="48"/>
      <c r="AE51" s="48"/>
      <c r="AF51" s="48"/>
      <c r="AG51" s="48"/>
      <c r="AH51" s="48">
        <v>20.61</v>
      </c>
      <c r="AI51" s="48"/>
      <c r="AJ51" s="48"/>
      <c r="AK51" s="48"/>
      <c r="AL51" s="48"/>
      <c r="AM51" s="48"/>
      <c r="AN51" s="48"/>
      <c r="AO51" s="42" t="s">
        <v>821</v>
      </c>
      <c r="AP51" s="44" t="s">
        <v>749</v>
      </c>
      <c r="AQ51" s="52"/>
      <c r="AR51" s="52"/>
      <c r="AS51" s="46"/>
      <c r="AT51" s="52">
        <v>20</v>
      </c>
      <c r="AU51" s="52" t="s">
        <v>749</v>
      </c>
      <c r="AV51" s="48"/>
      <c r="AW51" s="52">
        <v>0</v>
      </c>
      <c r="AX51" s="52">
        <v>0</v>
      </c>
      <c r="AY51" s="52">
        <v>0</v>
      </c>
      <c r="AZ51" s="52">
        <v>0</v>
      </c>
      <c r="BA51" s="44">
        <v>0</v>
      </c>
      <c r="BB51" s="44">
        <v>0</v>
      </c>
      <c r="BC51" s="44">
        <v>0</v>
      </c>
      <c r="BD51" s="44">
        <v>0</v>
      </c>
      <c r="BE51" s="44">
        <v>0</v>
      </c>
      <c r="BF51" s="44">
        <v>0</v>
      </c>
      <c r="BG51" s="44">
        <v>0</v>
      </c>
      <c r="BH51" s="44">
        <v>0</v>
      </c>
      <c r="BI51" s="44"/>
      <c r="BJ51" s="44" t="s">
        <v>749</v>
      </c>
      <c r="BK51" s="44"/>
      <c r="BL51" s="44" t="s">
        <v>749</v>
      </c>
      <c r="BM51" s="44"/>
      <c r="BN51" s="44"/>
      <c r="BO51" s="44"/>
      <c r="BP51" s="44"/>
      <c r="BQ51" s="50"/>
      <c r="BR51" s="50"/>
      <c r="BS51" s="52"/>
      <c r="BT51" s="44" t="s">
        <v>754</v>
      </c>
      <c r="BU51" s="48" t="s">
        <v>778</v>
      </c>
      <c r="BV51" s="214" t="s">
        <v>579</v>
      </c>
      <c r="BW51" s="206" t="s">
        <v>600</v>
      </c>
    </row>
    <row r="52" spans="1:105" x14ac:dyDescent="0.3">
      <c r="A52" s="39">
        <v>1418</v>
      </c>
      <c r="B52" s="202">
        <v>41829</v>
      </c>
      <c r="C52" s="41" t="s">
        <v>746</v>
      </c>
      <c r="D52" s="42" t="s">
        <v>816</v>
      </c>
      <c r="E52" s="42"/>
      <c r="F52" s="42" t="s">
        <v>812</v>
      </c>
      <c r="G52" s="43">
        <v>41820</v>
      </c>
      <c r="H52" s="44" t="s">
        <v>748</v>
      </c>
      <c r="I52" s="44" t="s">
        <v>749</v>
      </c>
      <c r="J52" s="44"/>
      <c r="K52" s="48" t="s">
        <v>779</v>
      </c>
      <c r="L52" s="48" t="s">
        <v>780</v>
      </c>
      <c r="M52" s="48">
        <v>96.87</v>
      </c>
      <c r="N52" s="48">
        <v>29.01</v>
      </c>
      <c r="O52" s="42" t="s">
        <v>759</v>
      </c>
      <c r="P52" s="48">
        <v>600</v>
      </c>
      <c r="Q52" s="48">
        <v>29.01</v>
      </c>
      <c r="R52" s="49"/>
      <c r="S52" s="48"/>
      <c r="T52" s="48"/>
      <c r="U52" s="48"/>
      <c r="V52" s="48"/>
      <c r="W52" s="48">
        <v>23.31</v>
      </c>
      <c r="X52" s="48"/>
      <c r="Y52" s="48"/>
      <c r="Z52" s="48"/>
      <c r="AA52" s="48"/>
      <c r="AB52" s="48"/>
      <c r="AC52" s="48"/>
      <c r="AD52" s="48"/>
      <c r="AE52" s="48"/>
      <c r="AF52" s="48"/>
      <c r="AG52" s="48"/>
      <c r="AH52" s="48">
        <v>29.01</v>
      </c>
      <c r="AI52" s="48"/>
      <c r="AJ52" s="48"/>
      <c r="AK52" s="48"/>
      <c r="AL52" s="48"/>
      <c r="AM52" s="48"/>
      <c r="AN52" s="48"/>
      <c r="AO52" s="42" t="s">
        <v>821</v>
      </c>
      <c r="AP52" s="44" t="s">
        <v>749</v>
      </c>
      <c r="AQ52" s="52"/>
      <c r="AR52" s="52"/>
      <c r="AS52" s="46"/>
      <c r="AT52" s="52">
        <v>7</v>
      </c>
      <c r="AU52" s="52" t="s">
        <v>749</v>
      </c>
      <c r="AV52" s="48"/>
      <c r="AW52" s="52">
        <v>0</v>
      </c>
      <c r="AX52" s="52">
        <v>0</v>
      </c>
      <c r="AY52" s="52">
        <v>0</v>
      </c>
      <c r="AZ52" s="52">
        <v>0</v>
      </c>
      <c r="BA52" s="44">
        <v>0</v>
      </c>
      <c r="BB52" s="44">
        <v>0</v>
      </c>
      <c r="BC52" s="44">
        <v>0</v>
      </c>
      <c r="BD52" s="44">
        <v>0</v>
      </c>
      <c r="BE52" s="44">
        <v>0</v>
      </c>
      <c r="BF52" s="44">
        <v>0</v>
      </c>
      <c r="BG52" s="44">
        <v>0</v>
      </c>
      <c r="BH52" s="44">
        <v>0</v>
      </c>
      <c r="BI52" s="44"/>
      <c r="BJ52" s="44" t="s">
        <v>749</v>
      </c>
      <c r="BK52" s="44">
        <v>12</v>
      </c>
      <c r="BL52" s="44" t="s">
        <v>749</v>
      </c>
      <c r="BM52" s="44"/>
      <c r="BN52" s="44"/>
      <c r="BO52" s="44"/>
      <c r="BP52" s="44"/>
      <c r="BQ52" s="50"/>
      <c r="BR52" s="50"/>
      <c r="BS52" s="52"/>
      <c r="BT52" s="44" t="s">
        <v>754</v>
      </c>
      <c r="BU52" s="47"/>
      <c r="BV52" s="214" t="s">
        <v>579</v>
      </c>
      <c r="BW52" s="206" t="s">
        <v>580</v>
      </c>
    </row>
    <row r="53" spans="1:105" x14ac:dyDescent="0.3">
      <c r="A53" s="39">
        <v>4170</v>
      </c>
      <c r="B53" s="202">
        <v>41894</v>
      </c>
      <c r="C53" s="41" t="s">
        <v>746</v>
      </c>
      <c r="D53" s="42" t="s">
        <v>816</v>
      </c>
      <c r="E53" s="42"/>
      <c r="F53" s="42" t="s">
        <v>812</v>
      </c>
      <c r="G53" s="51">
        <v>41820</v>
      </c>
      <c r="H53" s="44" t="s">
        <v>748</v>
      </c>
      <c r="I53" s="44" t="s">
        <v>855</v>
      </c>
      <c r="J53" s="44"/>
      <c r="K53" s="42" t="s">
        <v>781</v>
      </c>
      <c r="L53" s="42" t="s">
        <v>693</v>
      </c>
      <c r="M53" s="42">
        <v>96.85</v>
      </c>
      <c r="N53" s="42">
        <v>53.01</v>
      </c>
      <c r="O53" s="42"/>
      <c r="P53" s="42"/>
      <c r="Q53" s="42"/>
      <c r="R53" s="45"/>
      <c r="S53" s="42"/>
      <c r="T53" s="42"/>
      <c r="U53" s="42"/>
      <c r="V53" s="42"/>
      <c r="W53" s="42">
        <v>14.42</v>
      </c>
      <c r="X53" s="42"/>
      <c r="Y53" s="42"/>
      <c r="Z53" s="42"/>
      <c r="AA53" s="42"/>
      <c r="AB53" s="42"/>
      <c r="AC53" s="42"/>
      <c r="AD53" s="42"/>
      <c r="AE53" s="42"/>
      <c r="AF53" s="42"/>
      <c r="AG53" s="42"/>
      <c r="AH53" s="42">
        <v>23.79</v>
      </c>
      <c r="AI53" s="42"/>
      <c r="AJ53" s="42"/>
      <c r="AK53" s="42"/>
      <c r="AL53" s="42"/>
      <c r="AM53" s="42"/>
      <c r="AN53" s="42"/>
      <c r="AO53" s="42" t="s">
        <v>821</v>
      </c>
      <c r="AP53" s="44" t="s">
        <v>749</v>
      </c>
      <c r="AQ53" s="44"/>
      <c r="AR53" s="44"/>
      <c r="AS53" s="46">
        <v>10</v>
      </c>
      <c r="AT53" s="52">
        <v>17</v>
      </c>
      <c r="AU53" s="44" t="s">
        <v>753</v>
      </c>
      <c r="AV53" s="42"/>
      <c r="AW53" s="44">
        <v>0</v>
      </c>
      <c r="AX53" s="52">
        <v>12</v>
      </c>
      <c r="AY53" s="44">
        <v>0</v>
      </c>
      <c r="AZ53" s="44">
        <v>0</v>
      </c>
      <c r="BA53" s="44">
        <v>0</v>
      </c>
      <c r="BB53" s="44">
        <v>0</v>
      </c>
      <c r="BC53" s="44">
        <v>0</v>
      </c>
      <c r="BD53" s="44">
        <v>0</v>
      </c>
      <c r="BE53" s="44">
        <v>0</v>
      </c>
      <c r="BF53" s="44">
        <v>0</v>
      </c>
      <c r="BG53" s="44">
        <v>0</v>
      </c>
      <c r="BH53" s="44">
        <v>0</v>
      </c>
      <c r="BI53" s="44"/>
      <c r="BJ53" s="44" t="s">
        <v>749</v>
      </c>
      <c r="BK53" s="44">
        <v>24</v>
      </c>
      <c r="BL53" s="44" t="s">
        <v>749</v>
      </c>
      <c r="BM53" s="44"/>
      <c r="BN53" s="44"/>
      <c r="BO53" s="44"/>
      <c r="BP53" s="44"/>
      <c r="BQ53" s="47"/>
      <c r="BR53" s="47"/>
      <c r="BS53" s="44"/>
      <c r="BT53" s="44" t="s">
        <v>754</v>
      </c>
      <c r="BU53" s="47" t="s">
        <v>859</v>
      </c>
      <c r="BV53" s="157" t="s">
        <v>579</v>
      </c>
      <c r="BW53" s="206" t="s">
        <v>600</v>
      </c>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row>
    <row r="54" spans="1:105" x14ac:dyDescent="0.3">
      <c r="A54" s="39">
        <v>3747</v>
      </c>
      <c r="B54" s="202">
        <v>41898</v>
      </c>
      <c r="C54" s="41" t="s">
        <v>746</v>
      </c>
      <c r="D54" s="42" t="s">
        <v>816</v>
      </c>
      <c r="E54" s="42"/>
      <c r="F54" s="42" t="s">
        <v>812</v>
      </c>
      <c r="G54" s="154">
        <v>41867</v>
      </c>
      <c r="H54" s="44" t="s">
        <v>748</v>
      </c>
      <c r="I54" s="44" t="s">
        <v>749</v>
      </c>
      <c r="J54" s="44"/>
      <c r="K54" s="42" t="s">
        <v>782</v>
      </c>
      <c r="L54" s="42" t="s">
        <v>766</v>
      </c>
      <c r="M54" s="48">
        <v>96</v>
      </c>
      <c r="N54" s="48">
        <v>53.9</v>
      </c>
      <c r="O54" s="48"/>
      <c r="P54" s="48"/>
      <c r="Q54" s="42"/>
      <c r="R54" s="49"/>
      <c r="S54" s="48"/>
      <c r="T54" s="48"/>
      <c r="U54" s="48"/>
      <c r="V54" s="48"/>
      <c r="W54" s="42">
        <v>14.95</v>
      </c>
      <c r="X54" s="48"/>
      <c r="Y54" s="48"/>
      <c r="Z54" s="48"/>
      <c r="AA54" s="48"/>
      <c r="AB54" s="48"/>
      <c r="AC54" s="48"/>
      <c r="AD54" s="48"/>
      <c r="AE54" s="42"/>
      <c r="AF54" s="48"/>
      <c r="AG54" s="48"/>
      <c r="AH54" s="42">
        <v>22.95</v>
      </c>
      <c r="AI54" s="42"/>
      <c r="AJ54" s="42"/>
      <c r="AK54" s="48"/>
      <c r="AL54" s="48"/>
      <c r="AM54" s="48"/>
      <c r="AN54" s="48"/>
      <c r="AO54" s="42" t="s">
        <v>821</v>
      </c>
      <c r="AP54" s="44" t="s">
        <v>749</v>
      </c>
      <c r="AQ54" s="44"/>
      <c r="AR54" s="44"/>
      <c r="AS54" s="46"/>
      <c r="AT54" s="44">
        <v>11.1</v>
      </c>
      <c r="AU54" s="44" t="s">
        <v>753</v>
      </c>
      <c r="AV54" s="42"/>
      <c r="AW54" s="44">
        <v>0</v>
      </c>
      <c r="AX54" s="44">
        <v>0</v>
      </c>
      <c r="AY54" s="44">
        <v>0</v>
      </c>
      <c r="AZ54" s="44">
        <v>25</v>
      </c>
      <c r="BA54" s="44">
        <v>0</v>
      </c>
      <c r="BB54" s="44">
        <v>0</v>
      </c>
      <c r="BC54" s="44">
        <v>0</v>
      </c>
      <c r="BD54" s="44">
        <v>0</v>
      </c>
      <c r="BE54" s="44">
        <v>0</v>
      </c>
      <c r="BF54" s="44">
        <v>0</v>
      </c>
      <c r="BG54" s="44">
        <v>0</v>
      </c>
      <c r="BH54" s="44">
        <v>0</v>
      </c>
      <c r="BI54" s="44"/>
      <c r="BJ54" s="44" t="s">
        <v>749</v>
      </c>
      <c r="BK54" s="44">
        <v>12</v>
      </c>
      <c r="BL54" s="44" t="s">
        <v>749</v>
      </c>
      <c r="BM54" s="44"/>
      <c r="BN54" s="44"/>
      <c r="BO54" s="44"/>
      <c r="BP54" s="44"/>
      <c r="BQ54" s="47"/>
      <c r="BR54" s="50"/>
      <c r="BS54" s="44"/>
      <c r="BT54" s="44" t="s">
        <v>754</v>
      </c>
      <c r="BU54" s="42"/>
      <c r="BV54" t="s">
        <v>579</v>
      </c>
      <c r="BW54" s="2" t="s">
        <v>580</v>
      </c>
    </row>
    <row r="55" spans="1:105" s="1" customFormat="1" x14ac:dyDescent="0.3">
      <c r="A55" s="39">
        <v>8629</v>
      </c>
      <c r="B55" s="202">
        <v>41828</v>
      </c>
      <c r="C55" s="41" t="s">
        <v>746</v>
      </c>
      <c r="D55" s="42" t="s">
        <v>816</v>
      </c>
      <c r="E55" s="42"/>
      <c r="F55" s="42" t="s">
        <v>812</v>
      </c>
      <c r="G55" s="202">
        <v>41820</v>
      </c>
      <c r="H55" s="44" t="s">
        <v>748</v>
      </c>
      <c r="I55" s="44" t="s">
        <v>749</v>
      </c>
      <c r="J55" s="44"/>
      <c r="K55" s="48" t="s">
        <v>783</v>
      </c>
      <c r="L55" s="218" t="s">
        <v>784</v>
      </c>
      <c r="M55" s="42">
        <v>105.37</v>
      </c>
      <c r="N55" s="42">
        <v>42.39</v>
      </c>
      <c r="O55" s="42"/>
      <c r="P55" s="42"/>
      <c r="Q55" s="42"/>
      <c r="R55" s="42"/>
      <c r="S55" s="42"/>
      <c r="T55" s="42"/>
      <c r="U55" s="42"/>
      <c r="V55" s="42"/>
      <c r="W55" s="42">
        <v>17.45</v>
      </c>
      <c r="X55" s="42"/>
      <c r="Y55" s="42"/>
      <c r="Z55" s="42"/>
      <c r="AA55" s="42"/>
      <c r="AB55" s="42"/>
      <c r="AC55" s="42"/>
      <c r="AD55" s="42"/>
      <c r="AE55" s="42"/>
      <c r="AF55" s="42"/>
      <c r="AG55" s="42"/>
      <c r="AH55" s="42">
        <v>21.42</v>
      </c>
      <c r="AI55" s="42"/>
      <c r="AJ55" s="42"/>
      <c r="AK55" s="42"/>
      <c r="AL55" s="42"/>
      <c r="AM55" s="42"/>
      <c r="AN55" s="42"/>
      <c r="AO55" s="42" t="s">
        <v>821</v>
      </c>
      <c r="AP55" s="44" t="s">
        <v>749</v>
      </c>
      <c r="AQ55" s="52"/>
      <c r="AR55" s="52"/>
      <c r="AS55" s="46"/>
      <c r="AT55" s="52">
        <v>10.199999999999999</v>
      </c>
      <c r="AU55" s="52" t="s">
        <v>753</v>
      </c>
      <c r="AV55" s="48"/>
      <c r="AW55" s="44">
        <v>0</v>
      </c>
      <c r="AX55" s="52">
        <v>0</v>
      </c>
      <c r="AY55" s="44">
        <v>12</v>
      </c>
      <c r="AZ55" s="52">
        <v>0</v>
      </c>
      <c r="BA55" s="52">
        <v>0</v>
      </c>
      <c r="BB55" s="44">
        <v>0</v>
      </c>
      <c r="BC55" s="44">
        <v>0</v>
      </c>
      <c r="BD55" s="44">
        <v>0</v>
      </c>
      <c r="BE55" s="44">
        <v>0</v>
      </c>
      <c r="BF55" s="44">
        <v>0</v>
      </c>
      <c r="BG55" s="44">
        <v>0</v>
      </c>
      <c r="BH55" s="44">
        <v>0</v>
      </c>
      <c r="BI55" s="52"/>
      <c r="BJ55" s="52" t="s">
        <v>749</v>
      </c>
      <c r="BK55" s="44"/>
      <c r="BL55" s="44" t="s">
        <v>749</v>
      </c>
      <c r="BM55" s="44"/>
      <c r="BN55" s="44"/>
      <c r="BO55" s="44"/>
      <c r="BP55" s="44"/>
      <c r="BQ55" s="50" t="s">
        <v>785</v>
      </c>
      <c r="BR55" s="47"/>
      <c r="BS55" s="44"/>
      <c r="BT55" s="44" t="s">
        <v>754</v>
      </c>
      <c r="BU55" s="42" t="s">
        <v>786</v>
      </c>
      <c r="BV55" s="219" t="s">
        <v>579</v>
      </c>
      <c r="BW55" s="210" t="s">
        <v>593</v>
      </c>
      <c r="BX55"/>
      <c r="BY55"/>
      <c r="BZ55"/>
      <c r="CA55"/>
      <c r="CB55"/>
      <c r="CC55"/>
      <c r="CD55"/>
      <c r="CE55"/>
      <c r="CF55"/>
      <c r="CG55"/>
      <c r="CI55"/>
      <c r="CJ55"/>
      <c r="CK55"/>
      <c r="CL55"/>
      <c r="CM55"/>
      <c r="CN55"/>
      <c r="CO55"/>
      <c r="CP55"/>
      <c r="CQ55"/>
      <c r="CR55"/>
      <c r="CS55"/>
      <c r="CT55"/>
      <c r="CU55"/>
      <c r="CV55"/>
      <c r="CW55"/>
      <c r="CX55"/>
      <c r="CY55"/>
      <c r="CZ55"/>
      <c r="DA55"/>
    </row>
    <row r="56" spans="1:105" x14ac:dyDescent="0.3">
      <c r="A56" s="39">
        <v>1389</v>
      </c>
      <c r="B56" s="202">
        <v>41898</v>
      </c>
      <c r="C56" s="41" t="s">
        <v>746</v>
      </c>
      <c r="D56" s="42" t="s">
        <v>816</v>
      </c>
      <c r="E56" s="42"/>
      <c r="F56" s="42" t="s">
        <v>812</v>
      </c>
      <c r="G56" s="212">
        <v>41473</v>
      </c>
      <c r="H56" s="44" t="s">
        <v>748</v>
      </c>
      <c r="I56" s="44" t="s">
        <v>749</v>
      </c>
      <c r="J56" s="44"/>
      <c r="K56" s="42" t="s">
        <v>787</v>
      </c>
      <c r="L56" s="48" t="s">
        <v>788</v>
      </c>
      <c r="M56" s="48">
        <v>90</v>
      </c>
      <c r="N56" s="48">
        <v>47.5</v>
      </c>
      <c r="O56" s="48"/>
      <c r="P56" s="48"/>
      <c r="Q56" s="48"/>
      <c r="R56" s="49"/>
      <c r="S56" s="48"/>
      <c r="T56" s="48"/>
      <c r="U56" s="48"/>
      <c r="V56" s="48"/>
      <c r="W56" s="48">
        <v>13</v>
      </c>
      <c r="X56" s="48"/>
      <c r="Y56" s="48"/>
      <c r="Z56" s="48"/>
      <c r="AA56" s="48"/>
      <c r="AB56" s="48"/>
      <c r="AC56" s="48"/>
      <c r="AD56" s="48"/>
      <c r="AE56" s="48"/>
      <c r="AF56" s="48"/>
      <c r="AG56" s="48"/>
      <c r="AH56" s="48">
        <v>22</v>
      </c>
      <c r="AI56" s="48"/>
      <c r="AJ56" s="48"/>
      <c r="AK56" s="48"/>
      <c r="AL56" s="48"/>
      <c r="AM56" s="48"/>
      <c r="AN56" s="48"/>
      <c r="AO56" s="42" t="s">
        <v>821</v>
      </c>
      <c r="AP56" s="44" t="s">
        <v>749</v>
      </c>
      <c r="AQ56" s="52"/>
      <c r="AR56" s="52"/>
      <c r="AS56" s="46"/>
      <c r="AT56" s="52">
        <v>11.1</v>
      </c>
      <c r="AU56" s="52" t="s">
        <v>753</v>
      </c>
      <c r="AV56" s="48"/>
      <c r="AW56" s="52">
        <v>0</v>
      </c>
      <c r="AX56" s="52">
        <v>0</v>
      </c>
      <c r="AY56" s="52">
        <v>10</v>
      </c>
      <c r="AZ56" s="52">
        <v>0</v>
      </c>
      <c r="BA56" s="44">
        <v>0</v>
      </c>
      <c r="BB56" s="44">
        <v>0</v>
      </c>
      <c r="BC56" s="44">
        <v>0</v>
      </c>
      <c r="BD56" s="44">
        <v>0</v>
      </c>
      <c r="BE56" s="44">
        <v>0</v>
      </c>
      <c r="BF56" s="44">
        <v>0</v>
      </c>
      <c r="BG56" s="44">
        <v>0</v>
      </c>
      <c r="BH56" s="44">
        <v>0</v>
      </c>
      <c r="BI56" s="52"/>
      <c r="BJ56" s="52" t="s">
        <v>749</v>
      </c>
      <c r="BK56" s="44"/>
      <c r="BL56" s="44" t="s">
        <v>749</v>
      </c>
      <c r="BM56" s="44"/>
      <c r="BN56" s="44"/>
      <c r="BO56" s="44"/>
      <c r="BP56" s="44"/>
      <c r="BQ56" s="50"/>
      <c r="BR56" s="50"/>
      <c r="BS56" s="52"/>
      <c r="BT56" s="44" t="s">
        <v>754</v>
      </c>
      <c r="BU56" s="48"/>
      <c r="BV56" s="157" t="s">
        <v>579</v>
      </c>
      <c r="BW56" s="157" t="s">
        <v>580</v>
      </c>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row>
    <row r="57" spans="1:105" x14ac:dyDescent="0.3">
      <c r="A57" s="39">
        <v>3596</v>
      </c>
      <c r="B57" s="202">
        <v>41898</v>
      </c>
      <c r="C57" s="41" t="s">
        <v>746</v>
      </c>
      <c r="D57" s="42" t="s">
        <v>816</v>
      </c>
      <c r="E57" s="42"/>
      <c r="F57" s="42" t="s">
        <v>812</v>
      </c>
      <c r="G57" s="217">
        <v>41772</v>
      </c>
      <c r="H57" s="44" t="s">
        <v>748</v>
      </c>
      <c r="I57" s="44" t="s">
        <v>749</v>
      </c>
      <c r="J57" s="44"/>
      <c r="K57" s="42" t="s">
        <v>789</v>
      </c>
      <c r="L57" s="42" t="s">
        <v>790</v>
      </c>
      <c r="M57" s="42">
        <v>87.67</v>
      </c>
      <c r="N57" s="42">
        <v>53.12</v>
      </c>
      <c r="O57" s="42"/>
      <c r="P57" s="42"/>
      <c r="Q57" s="42"/>
      <c r="R57" s="45"/>
      <c r="S57" s="42"/>
      <c r="T57" s="42"/>
      <c r="U57" s="42"/>
      <c r="V57" s="42"/>
      <c r="W57" s="42">
        <v>13.64</v>
      </c>
      <c r="X57" s="42"/>
      <c r="Y57" s="42"/>
      <c r="Z57" s="42"/>
      <c r="AA57" s="42"/>
      <c r="AB57" s="42"/>
      <c r="AC57" s="42"/>
      <c r="AD57" s="42"/>
      <c r="AE57" s="42"/>
      <c r="AF57" s="42"/>
      <c r="AG57" s="42"/>
      <c r="AH57" s="42">
        <v>20.16</v>
      </c>
      <c r="AI57" s="42"/>
      <c r="AJ57" s="42"/>
      <c r="AK57" s="42"/>
      <c r="AL57" s="42"/>
      <c r="AM57" s="42"/>
      <c r="AN57" s="42"/>
      <c r="AO57" s="42" t="s">
        <v>821</v>
      </c>
      <c r="AP57" s="44" t="s">
        <v>749</v>
      </c>
      <c r="AQ57" s="44"/>
      <c r="AR57" s="44"/>
      <c r="AS57" s="46"/>
      <c r="AT57" s="44">
        <v>8</v>
      </c>
      <c r="AU57" s="44" t="s">
        <v>749</v>
      </c>
      <c r="AV57" s="42"/>
      <c r="AW57" s="44">
        <v>0</v>
      </c>
      <c r="AX57" s="44">
        <v>0</v>
      </c>
      <c r="AY57" s="44">
        <v>0</v>
      </c>
      <c r="AZ57" s="44">
        <v>18</v>
      </c>
      <c r="BA57" s="44">
        <v>0</v>
      </c>
      <c r="BB57" s="44">
        <v>0</v>
      </c>
      <c r="BC57" s="44">
        <v>0</v>
      </c>
      <c r="BD57" s="44">
        <v>0</v>
      </c>
      <c r="BE57" s="44">
        <v>0</v>
      </c>
      <c r="BF57" s="44">
        <v>0</v>
      </c>
      <c r="BG57" s="44">
        <v>0</v>
      </c>
      <c r="BH57" s="44">
        <v>0</v>
      </c>
      <c r="BI57" s="44"/>
      <c r="BJ57" s="44" t="s">
        <v>749</v>
      </c>
      <c r="BK57" s="44">
        <v>24</v>
      </c>
      <c r="BL57" s="44" t="s">
        <v>749</v>
      </c>
      <c r="BM57" s="44"/>
      <c r="BN57" s="44"/>
      <c r="BO57" s="44"/>
      <c r="BP57" s="44"/>
      <c r="BQ57" s="48" t="s">
        <v>791</v>
      </c>
      <c r="BR57" s="48" t="s">
        <v>792</v>
      </c>
      <c r="BS57" s="52">
        <v>50</v>
      </c>
      <c r="BT57" s="44" t="s">
        <v>754</v>
      </c>
      <c r="BU57" s="42"/>
      <c r="BV57" t="s">
        <v>763</v>
      </c>
      <c r="BW57" s="206" t="s">
        <v>580</v>
      </c>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1"/>
      <c r="CZ57" s="1"/>
      <c r="DA57" s="1"/>
    </row>
    <row r="58" spans="1:105" x14ac:dyDescent="0.3">
      <c r="A58" s="39">
        <v>8844</v>
      </c>
      <c r="B58" s="43">
        <v>41898</v>
      </c>
      <c r="C58" s="41" t="s">
        <v>793</v>
      </c>
      <c r="D58" s="42" t="s">
        <v>819</v>
      </c>
      <c r="E58" s="42"/>
      <c r="F58" s="42" t="s">
        <v>814</v>
      </c>
      <c r="G58" s="220">
        <v>41884</v>
      </c>
      <c r="H58" s="44" t="s">
        <v>590</v>
      </c>
      <c r="I58" s="44" t="s">
        <v>772</v>
      </c>
      <c r="J58" s="44"/>
      <c r="K58" s="42" t="s">
        <v>795</v>
      </c>
      <c r="L58" s="218" t="s">
        <v>796</v>
      </c>
      <c r="M58" s="42">
        <v>104.958</v>
      </c>
      <c r="N58" s="42">
        <v>54.12</v>
      </c>
      <c r="O58" s="42"/>
      <c r="P58" s="42"/>
      <c r="Q58" s="42"/>
      <c r="R58" s="45"/>
      <c r="S58" s="42"/>
      <c r="T58" s="42"/>
      <c r="U58" s="42"/>
      <c r="V58" s="42"/>
      <c r="W58" s="42">
        <v>13.8</v>
      </c>
      <c r="X58" s="42"/>
      <c r="Y58" s="42"/>
      <c r="Z58" s="42"/>
      <c r="AA58" s="42"/>
      <c r="AB58" s="42"/>
      <c r="AC58" s="42"/>
      <c r="AD58" s="42"/>
      <c r="AE58" s="42"/>
      <c r="AF58" s="42"/>
      <c r="AG58" s="42"/>
      <c r="AH58" s="42">
        <v>22.5</v>
      </c>
      <c r="AI58" s="42"/>
      <c r="AJ58" s="42"/>
      <c r="AK58" s="42"/>
      <c r="AL58" s="42"/>
      <c r="AM58" s="42"/>
      <c r="AN58" s="42"/>
      <c r="AO58" s="42" t="s">
        <v>822</v>
      </c>
      <c r="AP58" s="44" t="s">
        <v>798</v>
      </c>
      <c r="AQ58" s="44"/>
      <c r="AR58" s="44"/>
      <c r="AS58" s="46"/>
      <c r="AT58" s="44">
        <v>11.1</v>
      </c>
      <c r="AU58" s="52" t="s">
        <v>798</v>
      </c>
      <c r="AV58" s="42"/>
      <c r="AW58" s="52">
        <v>0</v>
      </c>
      <c r="AX58" s="44">
        <v>0</v>
      </c>
      <c r="AY58" s="44">
        <v>0</v>
      </c>
      <c r="AZ58" s="44">
        <v>27</v>
      </c>
      <c r="BA58" s="44">
        <v>0</v>
      </c>
      <c r="BB58" s="44">
        <v>0</v>
      </c>
      <c r="BC58" s="44">
        <v>0</v>
      </c>
      <c r="BD58" s="44">
        <v>0</v>
      </c>
      <c r="BE58" s="44">
        <v>0</v>
      </c>
      <c r="BF58" s="44">
        <v>0</v>
      </c>
      <c r="BG58" s="44">
        <v>0</v>
      </c>
      <c r="BH58" s="44">
        <v>0</v>
      </c>
      <c r="BI58" s="44"/>
      <c r="BJ58" s="44" t="s">
        <v>798</v>
      </c>
      <c r="BK58" s="44"/>
      <c r="BL58" s="44" t="s">
        <v>798</v>
      </c>
      <c r="BM58" s="44"/>
      <c r="BN58" s="44"/>
      <c r="BO58" s="44"/>
      <c r="BP58" s="44"/>
      <c r="BQ58" s="48"/>
      <c r="BR58" s="48"/>
      <c r="BS58" s="52"/>
      <c r="BT58" s="44" t="s">
        <v>799</v>
      </c>
      <c r="BU58" s="218"/>
      <c r="BV58" s="157" t="s">
        <v>579</v>
      </c>
      <c r="BW58" s="206" t="s">
        <v>800</v>
      </c>
      <c r="CY58" s="1"/>
      <c r="CZ58" s="1"/>
      <c r="DA58" s="1"/>
    </row>
    <row r="59" spans="1:105" x14ac:dyDescent="0.3">
      <c r="A59" s="39">
        <v>4962</v>
      </c>
      <c r="B59" s="202">
        <v>41898</v>
      </c>
      <c r="C59" s="41" t="s">
        <v>746</v>
      </c>
      <c r="D59" s="42" t="s">
        <v>816</v>
      </c>
      <c r="E59" s="42"/>
      <c r="F59" s="42" t="s">
        <v>812</v>
      </c>
      <c r="G59" s="43">
        <v>41820</v>
      </c>
      <c r="H59" s="44" t="s">
        <v>590</v>
      </c>
      <c r="I59" s="44" t="s">
        <v>772</v>
      </c>
      <c r="J59" s="44"/>
      <c r="K59" s="42" t="s">
        <v>820</v>
      </c>
      <c r="L59" s="42" t="s">
        <v>766</v>
      </c>
      <c r="M59" s="42">
        <v>103.98</v>
      </c>
      <c r="N59" s="42">
        <v>63.96</v>
      </c>
      <c r="O59" s="42"/>
      <c r="P59" s="42"/>
      <c r="Q59" s="42"/>
      <c r="R59" s="45"/>
      <c r="S59" s="42"/>
      <c r="T59" s="42"/>
      <c r="U59" s="42"/>
      <c r="V59" s="42"/>
      <c r="W59" s="42">
        <v>14.88</v>
      </c>
      <c r="X59" s="42"/>
      <c r="Y59" s="42"/>
      <c r="Z59" s="42"/>
      <c r="AA59" s="42"/>
      <c r="AB59" s="42"/>
      <c r="AC59" s="42"/>
      <c r="AD59" s="42"/>
      <c r="AE59" s="42"/>
      <c r="AF59" s="42"/>
      <c r="AG59" s="42"/>
      <c r="AH59" s="42">
        <v>24.78</v>
      </c>
      <c r="AI59" s="42"/>
      <c r="AJ59" s="42"/>
      <c r="AK59" s="42"/>
      <c r="AL59" s="42"/>
      <c r="AM59" s="42"/>
      <c r="AN59" s="42"/>
      <c r="AO59" s="42" t="s">
        <v>821</v>
      </c>
      <c r="AP59" s="44" t="s">
        <v>749</v>
      </c>
      <c r="AQ59" s="44"/>
      <c r="AR59" s="44"/>
      <c r="AS59" s="46"/>
      <c r="AT59" s="44">
        <v>5.0999999999999996</v>
      </c>
      <c r="AU59" s="52" t="s">
        <v>749</v>
      </c>
      <c r="AV59" s="42"/>
      <c r="AW59" s="52">
        <v>0</v>
      </c>
      <c r="AX59" s="44">
        <v>0</v>
      </c>
      <c r="AY59" s="44">
        <v>0</v>
      </c>
      <c r="AZ59" s="44">
        <v>22</v>
      </c>
      <c r="BA59" s="44">
        <v>0</v>
      </c>
      <c r="BB59" s="44">
        <v>0</v>
      </c>
      <c r="BC59" s="44">
        <v>0</v>
      </c>
      <c r="BD59" s="44">
        <v>3</v>
      </c>
      <c r="BE59" s="44">
        <v>0</v>
      </c>
      <c r="BF59" s="44">
        <v>0</v>
      </c>
      <c r="BG59" s="44">
        <v>0</v>
      </c>
      <c r="BH59" s="44">
        <v>0</v>
      </c>
      <c r="BI59" s="44"/>
      <c r="BJ59" s="44" t="s">
        <v>749</v>
      </c>
      <c r="BK59" s="44">
        <v>24</v>
      </c>
      <c r="BL59" s="44" t="s">
        <v>749</v>
      </c>
      <c r="BM59" s="44"/>
      <c r="BN59" s="44"/>
      <c r="BO59" s="44"/>
      <c r="BP59" s="44"/>
      <c r="BQ59" s="48"/>
      <c r="BR59" s="48"/>
      <c r="BS59" s="52"/>
      <c r="BT59" s="44" t="s">
        <v>754</v>
      </c>
      <c r="BU59" s="218" t="s">
        <v>803</v>
      </c>
      <c r="BV59" s="157" t="s">
        <v>579</v>
      </c>
      <c r="BW59" s="226" t="s">
        <v>580</v>
      </c>
    </row>
    <row r="60" spans="1:105" x14ac:dyDescent="0.3">
      <c r="A60" s="39">
        <v>5346</v>
      </c>
      <c r="B60" s="202">
        <v>41897</v>
      </c>
      <c r="C60" s="41" t="s">
        <v>746</v>
      </c>
      <c r="D60" s="42" t="s">
        <v>816</v>
      </c>
      <c r="E60" s="42"/>
      <c r="F60" s="42" t="s">
        <v>812</v>
      </c>
      <c r="G60" s="43">
        <v>41880</v>
      </c>
      <c r="H60" s="44" t="s">
        <v>590</v>
      </c>
      <c r="I60" s="44" t="s">
        <v>853</v>
      </c>
      <c r="J60" s="44"/>
      <c r="K60" s="42" t="s">
        <v>804</v>
      </c>
      <c r="L60" s="42" t="s">
        <v>860</v>
      </c>
      <c r="M60" s="42">
        <v>101</v>
      </c>
      <c r="N60" s="42">
        <v>58.7</v>
      </c>
      <c r="O60" s="42"/>
      <c r="P60" s="42"/>
      <c r="Q60" s="42"/>
      <c r="R60" s="45"/>
      <c r="S60" s="42"/>
      <c r="T60" s="42"/>
      <c r="U60" s="42"/>
      <c r="V60" s="42"/>
      <c r="W60" s="42">
        <v>27.8</v>
      </c>
      <c r="X60" s="42"/>
      <c r="Y60" s="42"/>
      <c r="Z60" s="42"/>
      <c r="AA60" s="42"/>
      <c r="AB60" s="42"/>
      <c r="AC60" s="42"/>
      <c r="AD60" s="42"/>
      <c r="AE60" s="42"/>
      <c r="AF60" s="42"/>
      <c r="AG60" s="42"/>
      <c r="AH60" s="42">
        <v>31.3</v>
      </c>
      <c r="AI60" s="42"/>
      <c r="AJ60" s="42"/>
      <c r="AK60" s="42"/>
      <c r="AL60" s="42"/>
      <c r="AM60" s="42"/>
      <c r="AN60" s="42"/>
      <c r="AO60" s="42" t="s">
        <v>821</v>
      </c>
      <c r="AP60" s="44" t="s">
        <v>749</v>
      </c>
      <c r="AQ60" s="44"/>
      <c r="AR60" s="44"/>
      <c r="AS60" s="46">
        <v>5</v>
      </c>
      <c r="AT60" s="44">
        <v>17</v>
      </c>
      <c r="AU60" s="52" t="s">
        <v>749</v>
      </c>
      <c r="AV60" s="42"/>
      <c r="AW60" s="52">
        <v>0</v>
      </c>
      <c r="AX60" s="44">
        <v>0</v>
      </c>
      <c r="AY60" s="44">
        <v>28</v>
      </c>
      <c r="AZ60" s="44">
        <v>0</v>
      </c>
      <c r="BA60" s="44">
        <v>0</v>
      </c>
      <c r="BB60" s="44">
        <v>0</v>
      </c>
      <c r="BC60" s="44">
        <v>0</v>
      </c>
      <c r="BD60" s="44">
        <v>0</v>
      </c>
      <c r="BE60" s="44">
        <v>0</v>
      </c>
      <c r="BF60" s="44">
        <v>0</v>
      </c>
      <c r="BG60" s="44">
        <v>0</v>
      </c>
      <c r="BH60" s="44">
        <v>0</v>
      </c>
      <c r="BI60" s="44"/>
      <c r="BJ60" s="44" t="s">
        <v>749</v>
      </c>
      <c r="BK60" s="44"/>
      <c r="BL60" s="44" t="s">
        <v>749</v>
      </c>
      <c r="BM60" s="44"/>
      <c r="BN60" s="44"/>
      <c r="BO60" s="44"/>
      <c r="BP60" s="44"/>
      <c r="BQ60" s="48"/>
      <c r="BR60" s="48"/>
      <c r="BS60" s="52"/>
      <c r="BT60" s="44" t="s">
        <v>754</v>
      </c>
      <c r="BU60" s="48" t="s">
        <v>803</v>
      </c>
      <c r="BV60" s="1" t="s">
        <v>763</v>
      </c>
      <c r="BW60" s="3" t="s">
        <v>764</v>
      </c>
      <c r="BX60" s="1"/>
      <c r="BY60" s="1"/>
      <c r="BZ60" s="1"/>
      <c r="CA60" s="1"/>
      <c r="CB60" s="1"/>
      <c r="CC60" s="1"/>
      <c r="CD60" s="2"/>
      <c r="CE60" s="2"/>
      <c r="CF60" s="2"/>
      <c r="CG60" s="2"/>
      <c r="CH60" s="2"/>
      <c r="CI60" s="2"/>
      <c r="CJ60" s="2"/>
      <c r="CK60" s="2"/>
      <c r="CL60" s="2"/>
      <c r="CM60" s="2"/>
      <c r="CN60" s="2"/>
      <c r="CO60" s="2"/>
      <c r="CP60" s="2"/>
      <c r="CQ60" s="2"/>
      <c r="CR60" s="2"/>
      <c r="CS60" s="2"/>
      <c r="CT60" s="2"/>
      <c r="CU60" s="2"/>
      <c r="CV60" s="2"/>
      <c r="CW60" s="2"/>
      <c r="CX60" s="2"/>
    </row>
    <row r="61" spans="1:105" x14ac:dyDescent="0.3">
      <c r="A61" s="39">
        <v>8469</v>
      </c>
      <c r="B61" s="202">
        <v>41895</v>
      </c>
      <c r="C61" s="41" t="s">
        <v>746</v>
      </c>
      <c r="D61" s="42" t="s">
        <v>816</v>
      </c>
      <c r="E61" s="42"/>
      <c r="F61" s="42" t="s">
        <v>812</v>
      </c>
      <c r="G61" s="43">
        <v>41797</v>
      </c>
      <c r="H61" s="44" t="s">
        <v>590</v>
      </c>
      <c r="I61" s="44" t="s">
        <v>772</v>
      </c>
      <c r="J61" s="44"/>
      <c r="K61" s="42" t="s">
        <v>805</v>
      </c>
      <c r="L61" s="42" t="s">
        <v>806</v>
      </c>
      <c r="M61" s="42">
        <v>88</v>
      </c>
      <c r="N61" s="42">
        <v>37.619999999999997</v>
      </c>
      <c r="O61" s="42"/>
      <c r="P61" s="42"/>
      <c r="Q61" s="42"/>
      <c r="R61" s="45"/>
      <c r="S61" s="42"/>
      <c r="T61" s="42"/>
      <c r="U61" s="42"/>
      <c r="V61" s="42"/>
      <c r="W61" s="42">
        <v>9.85</v>
      </c>
      <c r="X61" s="42"/>
      <c r="Y61" s="42"/>
      <c r="Z61" s="42"/>
      <c r="AA61" s="42"/>
      <c r="AB61" s="42"/>
      <c r="AC61" s="42"/>
      <c r="AD61" s="42"/>
      <c r="AE61" s="42"/>
      <c r="AF61" s="42"/>
      <c r="AG61" s="42"/>
      <c r="AH61" s="42">
        <v>17.324999999999999</v>
      </c>
      <c r="AI61" s="42"/>
      <c r="AJ61" s="42"/>
      <c r="AK61" s="42"/>
      <c r="AL61" s="42"/>
      <c r="AM61" s="42"/>
      <c r="AN61" s="42"/>
      <c r="AO61" s="42" t="s">
        <v>821</v>
      </c>
      <c r="AP61" s="44" t="s">
        <v>749</v>
      </c>
      <c r="AQ61" s="44"/>
      <c r="AR61" s="44"/>
      <c r="AS61" s="46"/>
      <c r="AT61" s="44">
        <v>8</v>
      </c>
      <c r="AU61" s="44" t="s">
        <v>807</v>
      </c>
      <c r="AV61" s="48"/>
      <c r="AW61" s="52">
        <v>0</v>
      </c>
      <c r="AX61" s="52">
        <v>0</v>
      </c>
      <c r="AY61" s="52">
        <v>0</v>
      </c>
      <c r="AZ61" s="44">
        <v>0</v>
      </c>
      <c r="BA61" s="44">
        <v>0</v>
      </c>
      <c r="BB61" s="44">
        <v>0</v>
      </c>
      <c r="BC61" s="44">
        <v>0</v>
      </c>
      <c r="BD61" s="44">
        <v>0</v>
      </c>
      <c r="BE61" s="44">
        <v>0</v>
      </c>
      <c r="BF61" s="44">
        <v>0</v>
      </c>
      <c r="BG61" s="44">
        <v>0</v>
      </c>
      <c r="BH61" s="44">
        <v>0</v>
      </c>
      <c r="BI61" s="44">
        <v>24</v>
      </c>
      <c r="BJ61" s="44" t="s">
        <v>749</v>
      </c>
      <c r="BK61" s="44"/>
      <c r="BL61" s="44" t="s">
        <v>749</v>
      </c>
      <c r="BM61" s="44"/>
      <c r="BN61" s="44"/>
      <c r="BO61" s="44"/>
      <c r="BP61" s="44"/>
      <c r="BQ61" s="47"/>
      <c r="BR61" s="47"/>
      <c r="BS61" s="44"/>
      <c r="BT61" s="44" t="s">
        <v>754</v>
      </c>
      <c r="BU61" s="50" t="s">
        <v>803</v>
      </c>
      <c r="BV61" s="157" t="s">
        <v>579</v>
      </c>
      <c r="BW61" s="3" t="s">
        <v>600</v>
      </c>
    </row>
    <row r="62" spans="1:105" x14ac:dyDescent="0.3">
      <c r="BV62" s="1"/>
      <c r="BW62" s="3"/>
    </row>
    <row r="63" spans="1:105" x14ac:dyDescent="0.3">
      <c r="BV63" s="1"/>
      <c r="BW63" s="3"/>
    </row>
    <row r="64" spans="1:105" x14ac:dyDescent="0.3">
      <c r="BV64" s="1"/>
      <c r="BW64" s="3"/>
    </row>
    <row r="65" spans="74:75" x14ac:dyDescent="0.3">
      <c r="BV65" s="1"/>
      <c r="BW65" s="3"/>
    </row>
    <row r="66" spans="74:75" x14ac:dyDescent="0.3">
      <c r="BV66" s="1"/>
      <c r="BW66" s="3"/>
    </row>
    <row r="67" spans="74:75" x14ac:dyDescent="0.3">
      <c r="BV67" s="1"/>
      <c r="BW67" s="3"/>
    </row>
    <row r="68" spans="74:75" x14ac:dyDescent="0.3">
      <c r="BV68" s="1"/>
      <c r="BW68" s="3"/>
    </row>
    <row r="69" spans="74:75" x14ac:dyDescent="0.3">
      <c r="BV69" s="1"/>
      <c r="BW69" s="3"/>
    </row>
    <row r="70" spans="74:75" x14ac:dyDescent="0.3">
      <c r="BV70" s="1"/>
      <c r="BW70" s="3"/>
    </row>
    <row r="71" spans="74:75" x14ac:dyDescent="0.3">
      <c r="BV71" s="1"/>
      <c r="BW71" s="3"/>
    </row>
    <row r="72" spans="74:75" x14ac:dyDescent="0.3">
      <c r="BV72" s="1"/>
      <c r="BW72" s="3"/>
    </row>
    <row r="73" spans="74:75" x14ac:dyDescent="0.3">
      <c r="BV73" s="1"/>
      <c r="BW73" s="3"/>
    </row>
    <row r="74" spans="74:75" x14ac:dyDescent="0.3">
      <c r="BV74" s="1"/>
      <c r="BW74" s="3"/>
    </row>
    <row r="75" spans="74:75" x14ac:dyDescent="0.3">
      <c r="BV75" s="1"/>
      <c r="BW75" s="3"/>
    </row>
    <row r="76" spans="74:75" x14ac:dyDescent="0.3">
      <c r="BV76" s="1"/>
      <c r="BW76" s="3"/>
    </row>
    <row r="77" spans="74:75" x14ac:dyDescent="0.3">
      <c r="BV77" s="1"/>
      <c r="BW77" s="3"/>
    </row>
    <row r="78" spans="74:75" x14ac:dyDescent="0.3">
      <c r="BV78" s="1"/>
      <c r="BW78" s="3"/>
    </row>
    <row r="79" spans="74:75" x14ac:dyDescent="0.3">
      <c r="BV79" s="1"/>
      <c r="BW79" s="3"/>
    </row>
    <row r="80" spans="74:75" x14ac:dyDescent="0.3">
      <c r="BV80" s="1"/>
      <c r="BW80" s="3"/>
    </row>
    <row r="81" spans="74:75" x14ac:dyDescent="0.3">
      <c r="BV81" s="1"/>
      <c r="BW81" s="3"/>
    </row>
    <row r="82" spans="74:75" x14ac:dyDescent="0.3">
      <c r="BV82" s="1"/>
      <c r="BW82" s="3"/>
    </row>
    <row r="83" spans="74:75" x14ac:dyDescent="0.3">
      <c r="BV83" s="1"/>
      <c r="BW83" s="3"/>
    </row>
    <row r="84" spans="74:75" x14ac:dyDescent="0.3">
      <c r="BV84" s="1"/>
      <c r="BW84" s="3"/>
    </row>
    <row r="85" spans="74:75" x14ac:dyDescent="0.3">
      <c r="BV85" s="1"/>
      <c r="BW85" s="3"/>
    </row>
    <row r="86" spans="74:75" x14ac:dyDescent="0.3">
      <c r="BV86" s="1"/>
      <c r="BW86" s="3"/>
    </row>
    <row r="87" spans="74:75" x14ac:dyDescent="0.3">
      <c r="BV87" s="1"/>
      <c r="BW87" s="3"/>
    </row>
    <row r="88" spans="74:75" x14ac:dyDescent="0.3">
      <c r="BV88" s="1"/>
      <c r="BW88" s="3"/>
    </row>
    <row r="89" spans="74:75" x14ac:dyDescent="0.3">
      <c r="BV89" s="1"/>
      <c r="BW89" s="3"/>
    </row>
    <row r="90" spans="74:75" x14ac:dyDescent="0.3">
      <c r="BV90" s="1"/>
      <c r="BW90" s="3"/>
    </row>
    <row r="91" spans="74:75" x14ac:dyDescent="0.3">
      <c r="BV91" s="1"/>
      <c r="BW91" s="3"/>
    </row>
    <row r="92" spans="74:75" x14ac:dyDescent="0.3">
      <c r="BV92" s="1"/>
      <c r="BW92" s="3"/>
    </row>
  </sheetData>
  <sheetProtection algorithmName="SHA-512" hashValue="MmkI2JWEyopWF4M5y1DdL7OEJaL0T6Qte9k7qwASbiUWC3ApXMySToy5BKem12Jxyy31IKvaa1gbvDbWJaipLQ==" saltValue="luvBv661gMVlAagR6CtfHQ==" spinCount="100000" sheet="1" objects="1" scenarios="1"/>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773AB-DCA4-284B-8E11-3F2743F3C170}">
  <sheetPr codeName="Sheet27"/>
  <dimension ref="A1:DA72"/>
  <sheetViews>
    <sheetView topLeftCell="F1" workbookViewId="0">
      <selection activeCell="M45" sqref="M45:AH45"/>
    </sheetView>
  </sheetViews>
  <sheetFormatPr defaultColWidth="11.07421875" defaultRowHeight="13.5" x14ac:dyDescent="0.3"/>
  <cols>
    <col min="12" max="12" width="14.4609375" customWidth="1"/>
    <col min="41" max="41" width="15.84375" customWidth="1"/>
  </cols>
  <sheetData>
    <row r="1" spans="1:105" ht="67.5" x14ac:dyDescent="0.3">
      <c r="A1" s="11" t="s">
        <v>228</v>
      </c>
      <c r="B1" s="11" t="s">
        <v>311</v>
      </c>
      <c r="C1" s="12" t="s">
        <v>312</v>
      </c>
      <c r="D1" s="13" t="s">
        <v>313</v>
      </c>
      <c r="E1" s="13" t="s">
        <v>314</v>
      </c>
      <c r="F1" s="13" t="s">
        <v>315</v>
      </c>
      <c r="G1" s="11" t="s">
        <v>316</v>
      </c>
      <c r="H1" s="14" t="s">
        <v>317</v>
      </c>
      <c r="I1" s="14" t="s">
        <v>395</v>
      </c>
      <c r="J1" s="14" t="s">
        <v>431</v>
      </c>
      <c r="K1" s="13" t="s">
        <v>408</v>
      </c>
      <c r="L1" s="15" t="s">
        <v>432</v>
      </c>
      <c r="M1" s="16" t="s">
        <v>433</v>
      </c>
      <c r="N1" s="17" t="s">
        <v>434</v>
      </c>
      <c r="O1" s="17" t="s">
        <v>435</v>
      </c>
      <c r="P1" s="17" t="s">
        <v>436</v>
      </c>
      <c r="Q1" s="17" t="s">
        <v>515</v>
      </c>
      <c r="R1" s="17" t="s">
        <v>308</v>
      </c>
      <c r="S1" s="17" t="s">
        <v>309</v>
      </c>
      <c r="T1" s="17" t="s">
        <v>310</v>
      </c>
      <c r="U1" s="17" t="s">
        <v>535</v>
      </c>
      <c r="V1" s="18" t="s">
        <v>536</v>
      </c>
      <c r="W1" s="19" t="s">
        <v>557</v>
      </c>
      <c r="X1" s="19" t="s">
        <v>362</v>
      </c>
      <c r="Y1" s="19" t="s">
        <v>297</v>
      </c>
      <c r="Z1" s="19" t="s">
        <v>298</v>
      </c>
      <c r="AA1" s="19" t="s">
        <v>376</v>
      </c>
      <c r="AB1" s="19" t="s">
        <v>295</v>
      </c>
      <c r="AC1" s="19" t="s">
        <v>296</v>
      </c>
      <c r="AD1" s="20" t="s">
        <v>223</v>
      </c>
      <c r="AE1" s="21" t="s">
        <v>224</v>
      </c>
      <c r="AF1" s="22" t="s">
        <v>560</v>
      </c>
      <c r="AG1" s="22" t="s">
        <v>561</v>
      </c>
      <c r="AH1" s="23" t="s">
        <v>429</v>
      </c>
      <c r="AI1" s="23" t="s">
        <v>268</v>
      </c>
      <c r="AJ1" s="23" t="s">
        <v>269</v>
      </c>
      <c r="AK1" s="23" t="s">
        <v>270</v>
      </c>
      <c r="AL1" s="199" t="s">
        <v>738</v>
      </c>
      <c r="AM1" s="199" t="s">
        <v>739</v>
      </c>
      <c r="AN1" s="199" t="s">
        <v>740</v>
      </c>
      <c r="AO1" s="24" t="s">
        <v>566</v>
      </c>
      <c r="AP1" s="25" t="s">
        <v>430</v>
      </c>
      <c r="AQ1" s="25" t="s">
        <v>195</v>
      </c>
      <c r="AR1" s="26" t="s">
        <v>196</v>
      </c>
      <c r="AS1" s="27" t="s">
        <v>190</v>
      </c>
      <c r="AT1" s="28" t="s">
        <v>191</v>
      </c>
      <c r="AU1" s="29" t="s">
        <v>439</v>
      </c>
      <c r="AV1" s="30" t="s">
        <v>440</v>
      </c>
      <c r="AW1" s="31" t="s">
        <v>441</v>
      </c>
      <c r="AX1" s="32" t="s">
        <v>533</v>
      </c>
      <c r="AY1" s="33" t="s">
        <v>442</v>
      </c>
      <c r="AZ1" s="32" t="s">
        <v>552</v>
      </c>
      <c r="BA1" s="33" t="s">
        <v>443</v>
      </c>
      <c r="BB1" s="34" t="s">
        <v>229</v>
      </c>
      <c r="BC1" s="31" t="s">
        <v>307</v>
      </c>
      <c r="BD1" s="35" t="s">
        <v>475</v>
      </c>
      <c r="BE1" s="200" t="s">
        <v>741</v>
      </c>
      <c r="BF1" s="201" t="s">
        <v>742</v>
      </c>
      <c r="BG1" s="31" t="s">
        <v>537</v>
      </c>
      <c r="BH1" s="35" t="s">
        <v>482</v>
      </c>
      <c r="BI1" s="14" t="s">
        <v>502</v>
      </c>
      <c r="BJ1" s="14" t="s">
        <v>476</v>
      </c>
      <c r="BK1" s="14" t="s">
        <v>477</v>
      </c>
      <c r="BL1" s="14" t="s">
        <v>225</v>
      </c>
      <c r="BM1" s="14" t="s">
        <v>522</v>
      </c>
      <c r="BN1" s="14" t="s">
        <v>743</v>
      </c>
      <c r="BO1" s="14" t="s">
        <v>744</v>
      </c>
      <c r="BP1" s="14" t="s">
        <v>745</v>
      </c>
      <c r="BQ1" s="36" t="s">
        <v>473</v>
      </c>
      <c r="BR1" s="36" t="s">
        <v>474</v>
      </c>
      <c r="BS1" s="37" t="s">
        <v>217</v>
      </c>
      <c r="BT1" s="37" t="s">
        <v>218</v>
      </c>
      <c r="BU1" s="36" t="s">
        <v>192</v>
      </c>
      <c r="BV1" s="37" t="s">
        <v>193</v>
      </c>
      <c r="BW1" s="38" t="s">
        <v>194</v>
      </c>
    </row>
    <row r="2" spans="1:105" s="1" customFormat="1" x14ac:dyDescent="0.3">
      <c r="A2" s="39">
        <v>8893</v>
      </c>
      <c r="B2" s="43">
        <v>41898</v>
      </c>
      <c r="C2" s="41" t="s">
        <v>746</v>
      </c>
      <c r="D2" s="42" t="s">
        <v>823</v>
      </c>
      <c r="E2" s="42"/>
      <c r="F2" s="42" t="s">
        <v>747</v>
      </c>
      <c r="G2" s="203">
        <v>41871</v>
      </c>
      <c r="H2" s="44" t="s">
        <v>748</v>
      </c>
      <c r="I2" s="44" t="s">
        <v>749</v>
      </c>
      <c r="J2" s="44"/>
      <c r="K2" s="42" t="s">
        <v>750</v>
      </c>
      <c r="L2" s="204" t="s">
        <v>751</v>
      </c>
      <c r="M2" s="48">
        <v>87</v>
      </c>
      <c r="N2" s="48">
        <v>20.49</v>
      </c>
      <c r="O2" s="42"/>
      <c r="P2" s="48"/>
      <c r="Q2" s="48"/>
      <c r="R2" s="49"/>
      <c r="S2" s="48"/>
      <c r="T2" s="48"/>
      <c r="U2" s="48"/>
      <c r="V2" s="48"/>
      <c r="W2" s="48"/>
      <c r="X2" s="48"/>
      <c r="Y2" s="48"/>
      <c r="Z2" s="48"/>
      <c r="AA2" s="48"/>
      <c r="AB2" s="48"/>
      <c r="AC2" s="48"/>
      <c r="AD2" s="48"/>
      <c r="AE2" s="3"/>
      <c r="AF2" s="48"/>
      <c r="AG2" s="48"/>
      <c r="AH2" s="48"/>
      <c r="AI2" s="48"/>
      <c r="AJ2" s="48"/>
      <c r="AK2" s="48"/>
      <c r="AL2" s="48"/>
      <c r="AM2" s="48"/>
      <c r="AN2" s="48"/>
      <c r="AO2" s="42" t="s">
        <v>752</v>
      </c>
      <c r="AP2" s="44" t="s">
        <v>749</v>
      </c>
      <c r="AQ2" s="44"/>
      <c r="AR2" s="44"/>
      <c r="AS2" s="46"/>
      <c r="AT2" s="44">
        <v>9</v>
      </c>
      <c r="AU2" s="44" t="s">
        <v>753</v>
      </c>
      <c r="AV2" s="42"/>
      <c r="AW2" s="44">
        <v>0</v>
      </c>
      <c r="AX2" s="44">
        <v>0</v>
      </c>
      <c r="AY2" s="44">
        <v>0</v>
      </c>
      <c r="AZ2" s="44">
        <v>0</v>
      </c>
      <c r="BA2" s="44">
        <v>0</v>
      </c>
      <c r="BB2" s="44">
        <v>0</v>
      </c>
      <c r="BC2" s="44">
        <v>0</v>
      </c>
      <c r="BD2" s="44">
        <v>0</v>
      </c>
      <c r="BE2" s="44">
        <v>0</v>
      </c>
      <c r="BF2" s="44">
        <v>0</v>
      </c>
      <c r="BG2" s="44">
        <v>0</v>
      </c>
      <c r="BH2" s="44">
        <v>0</v>
      </c>
      <c r="BI2" s="44"/>
      <c r="BJ2" s="44" t="s">
        <v>749</v>
      </c>
      <c r="BK2" s="44"/>
      <c r="BL2" s="44" t="s">
        <v>749</v>
      </c>
      <c r="BM2" s="44"/>
      <c r="BN2" s="44"/>
      <c r="BO2" s="44"/>
      <c r="BP2" s="44"/>
      <c r="BQ2" s="48"/>
      <c r="BR2" s="48"/>
      <c r="BS2" s="52"/>
      <c r="BT2" s="44" t="s">
        <v>754</v>
      </c>
      <c r="BU2" s="205"/>
      <c r="BV2" s="1" t="s">
        <v>579</v>
      </c>
      <c r="BW2" s="206" t="s">
        <v>755</v>
      </c>
      <c r="BX2"/>
      <c r="BY2"/>
      <c r="BZ2"/>
      <c r="CA2"/>
      <c r="CB2"/>
      <c r="CC2"/>
      <c r="CD2"/>
      <c r="CE2"/>
      <c r="CF2"/>
      <c r="CG2"/>
      <c r="CH2"/>
      <c r="CI2"/>
      <c r="CJ2"/>
      <c r="CK2"/>
      <c r="CL2"/>
      <c r="CM2"/>
      <c r="CN2"/>
      <c r="CO2"/>
      <c r="CP2"/>
      <c r="CQ2"/>
      <c r="CR2"/>
      <c r="CS2"/>
      <c r="CT2"/>
      <c r="CU2"/>
      <c r="CV2"/>
      <c r="CW2"/>
      <c r="CX2"/>
      <c r="CY2"/>
      <c r="CZ2"/>
      <c r="DA2"/>
    </row>
    <row r="3" spans="1:105" x14ac:dyDescent="0.3">
      <c r="A3" s="39">
        <v>8336</v>
      </c>
      <c r="B3" s="202">
        <v>41897</v>
      </c>
      <c r="C3" s="41" t="s">
        <v>746</v>
      </c>
      <c r="D3" s="42" t="s">
        <v>823</v>
      </c>
      <c r="E3" s="42"/>
      <c r="F3" s="42" t="s">
        <v>747</v>
      </c>
      <c r="G3" s="202">
        <v>41850</v>
      </c>
      <c r="H3" s="44" t="s">
        <v>748</v>
      </c>
      <c r="I3" s="44" t="s">
        <v>853</v>
      </c>
      <c r="J3" s="44"/>
      <c r="K3" s="42" t="s">
        <v>756</v>
      </c>
      <c r="L3" s="42" t="s">
        <v>854</v>
      </c>
      <c r="M3" s="42">
        <v>84</v>
      </c>
      <c r="N3" s="42">
        <v>28.9</v>
      </c>
      <c r="O3" s="42"/>
      <c r="P3" s="42"/>
      <c r="Q3" s="42"/>
      <c r="R3" s="45"/>
      <c r="S3" s="42"/>
      <c r="T3" s="42"/>
      <c r="U3" s="42"/>
      <c r="V3" s="42"/>
      <c r="W3" s="42"/>
      <c r="X3" s="42"/>
      <c r="Y3" s="42"/>
      <c r="Z3" s="42"/>
      <c r="AA3" s="42"/>
      <c r="AB3" s="42"/>
      <c r="AC3" s="42"/>
      <c r="AD3" s="42"/>
      <c r="AE3" s="42"/>
      <c r="AF3" s="42"/>
      <c r="AG3" s="42"/>
      <c r="AH3" s="42"/>
      <c r="AI3" s="42"/>
      <c r="AJ3" s="42"/>
      <c r="AK3" s="42"/>
      <c r="AL3" s="42"/>
      <c r="AM3" s="42"/>
      <c r="AN3" s="42"/>
      <c r="AO3" s="42" t="s">
        <v>752</v>
      </c>
      <c r="AP3" s="44" t="s">
        <v>749</v>
      </c>
      <c r="AQ3" s="44"/>
      <c r="AR3" s="44"/>
      <c r="AS3" s="46"/>
      <c r="AT3" s="44">
        <v>20</v>
      </c>
      <c r="AU3" s="44" t="s">
        <v>753</v>
      </c>
      <c r="AV3" s="42"/>
      <c r="AW3" s="44">
        <v>0</v>
      </c>
      <c r="AX3" s="44">
        <v>0</v>
      </c>
      <c r="AY3" s="44">
        <v>0</v>
      </c>
      <c r="AZ3" s="44">
        <v>0</v>
      </c>
      <c r="BA3" s="44">
        <v>0</v>
      </c>
      <c r="BB3" s="44">
        <v>0</v>
      </c>
      <c r="BC3" s="44">
        <v>0</v>
      </c>
      <c r="BD3" s="44">
        <v>0</v>
      </c>
      <c r="BE3" s="44">
        <v>0</v>
      </c>
      <c r="BF3" s="44">
        <v>0</v>
      </c>
      <c r="BG3" s="44">
        <v>0</v>
      </c>
      <c r="BH3" s="44">
        <v>0</v>
      </c>
      <c r="BI3" s="44"/>
      <c r="BJ3" s="44" t="s">
        <v>749</v>
      </c>
      <c r="BK3" s="44">
        <v>12</v>
      </c>
      <c r="BL3" s="44" t="s">
        <v>749</v>
      </c>
      <c r="BM3" s="44"/>
      <c r="BN3" s="44"/>
      <c r="BO3" s="44"/>
      <c r="BP3" s="44"/>
      <c r="BQ3" s="42" t="s">
        <v>603</v>
      </c>
      <c r="BR3" s="47" t="s">
        <v>523</v>
      </c>
      <c r="BS3" s="44">
        <v>50</v>
      </c>
      <c r="BT3" s="44" t="s">
        <v>754</v>
      </c>
      <c r="BU3" s="42"/>
      <c r="BV3" s="1" t="s">
        <v>579</v>
      </c>
      <c r="BW3" s="210" t="s">
        <v>600</v>
      </c>
      <c r="BX3" s="1"/>
      <c r="BY3" s="1"/>
      <c r="BZ3" s="1"/>
      <c r="CA3" s="1"/>
      <c r="CB3" s="1"/>
      <c r="CC3" s="1"/>
      <c r="CD3" s="1"/>
      <c r="CE3" s="1"/>
      <c r="CF3" s="1"/>
      <c r="CG3" s="1"/>
      <c r="CH3" s="1"/>
      <c r="CI3" s="1"/>
      <c r="CJ3" s="1"/>
      <c r="CK3" s="1"/>
      <c r="CL3" s="1"/>
      <c r="CM3" s="1"/>
      <c r="CN3" s="1"/>
      <c r="CO3" s="1"/>
      <c r="CP3" s="1"/>
      <c r="CQ3" s="1"/>
      <c r="CR3" s="1"/>
      <c r="CS3" s="1"/>
      <c r="CT3" s="1"/>
      <c r="CU3" s="1"/>
      <c r="CV3" s="1"/>
      <c r="CW3" s="1"/>
      <c r="CX3" s="1"/>
    </row>
    <row r="4" spans="1:105" x14ac:dyDescent="0.3">
      <c r="A4" s="39">
        <v>2559</v>
      </c>
      <c r="B4" s="202">
        <v>41894</v>
      </c>
      <c r="C4" s="41" t="s">
        <v>746</v>
      </c>
      <c r="D4" s="42" t="s">
        <v>823</v>
      </c>
      <c r="E4" s="42"/>
      <c r="F4" s="42" t="s">
        <v>747</v>
      </c>
      <c r="G4" s="209">
        <v>41852</v>
      </c>
      <c r="H4" s="44" t="s">
        <v>748</v>
      </c>
      <c r="I4" s="44" t="s">
        <v>749</v>
      </c>
      <c r="J4" s="44"/>
      <c r="K4" s="42" t="s">
        <v>757</v>
      </c>
      <c r="L4" s="42" t="s">
        <v>758</v>
      </c>
      <c r="M4" s="42">
        <v>83</v>
      </c>
      <c r="N4" s="42">
        <v>28.04</v>
      </c>
      <c r="O4" s="42" t="s">
        <v>759</v>
      </c>
      <c r="P4" s="42">
        <v>1000</v>
      </c>
      <c r="Q4" s="42">
        <v>28.04</v>
      </c>
      <c r="R4" s="45">
        <v>1750</v>
      </c>
      <c r="S4" s="42">
        <v>28.04</v>
      </c>
      <c r="T4" s="42"/>
      <c r="U4" s="42"/>
      <c r="V4" s="42"/>
      <c r="W4" s="42"/>
      <c r="X4" s="42"/>
      <c r="Y4" s="42"/>
      <c r="Z4" s="42"/>
      <c r="AA4" s="42"/>
      <c r="AB4" s="42"/>
      <c r="AC4" s="42"/>
      <c r="AD4" s="42"/>
      <c r="AE4" s="42"/>
      <c r="AF4" s="42"/>
      <c r="AG4" s="42"/>
      <c r="AH4" s="42"/>
      <c r="AI4" s="42"/>
      <c r="AJ4" s="42"/>
      <c r="AK4" s="42"/>
      <c r="AL4" s="42"/>
      <c r="AM4" s="42"/>
      <c r="AN4" s="42"/>
      <c r="AO4" s="42" t="s">
        <v>752</v>
      </c>
      <c r="AP4" s="44" t="s">
        <v>749</v>
      </c>
      <c r="AQ4" s="44"/>
      <c r="AR4" s="44"/>
      <c r="AS4" s="46"/>
      <c r="AT4" s="44">
        <v>7.5</v>
      </c>
      <c r="AU4" s="52" t="s">
        <v>749</v>
      </c>
      <c r="AV4" s="42"/>
      <c r="AW4" s="44">
        <v>0</v>
      </c>
      <c r="AX4" s="44">
        <v>0</v>
      </c>
      <c r="AY4" s="44">
        <v>0</v>
      </c>
      <c r="AZ4" s="44">
        <v>27</v>
      </c>
      <c r="BA4" s="44">
        <v>0</v>
      </c>
      <c r="BB4" s="44">
        <v>0</v>
      </c>
      <c r="BC4" s="44">
        <v>0</v>
      </c>
      <c r="BD4" s="44">
        <v>0</v>
      </c>
      <c r="BE4" s="44">
        <v>0</v>
      </c>
      <c r="BF4" s="44">
        <v>0</v>
      </c>
      <c r="BG4" s="44">
        <v>0</v>
      </c>
      <c r="BH4" s="44">
        <v>0</v>
      </c>
      <c r="BI4" s="44"/>
      <c r="BJ4" s="44" t="s">
        <v>749</v>
      </c>
      <c r="BK4" s="44">
        <v>24</v>
      </c>
      <c r="BL4" s="44" t="s">
        <v>749</v>
      </c>
      <c r="BM4" s="44"/>
      <c r="BN4" s="44"/>
      <c r="BO4" s="44"/>
      <c r="BP4" s="44"/>
      <c r="BQ4" s="42"/>
      <c r="BR4" s="47"/>
      <c r="BS4" s="44"/>
      <c r="BT4" s="44" t="s">
        <v>754</v>
      </c>
      <c r="BU4" s="42"/>
      <c r="BV4" s="157" t="s">
        <v>579</v>
      </c>
      <c r="BW4" s="210" t="s">
        <v>600</v>
      </c>
      <c r="BX4" s="1"/>
      <c r="BY4" s="1"/>
      <c r="BZ4" s="1"/>
      <c r="CA4" s="1"/>
      <c r="CB4" s="1"/>
      <c r="CC4" s="1"/>
      <c r="CD4" s="1"/>
      <c r="CE4" s="1"/>
      <c r="CF4" s="1"/>
      <c r="CG4" s="1"/>
      <c r="CH4" s="1"/>
      <c r="CI4" s="1"/>
      <c r="CJ4" s="1"/>
      <c r="CK4" s="1"/>
      <c r="CL4" s="1"/>
      <c r="CM4" s="1"/>
      <c r="CN4" s="1"/>
      <c r="CO4" s="1"/>
      <c r="CP4" s="1"/>
      <c r="CQ4" s="1"/>
      <c r="CR4" s="1"/>
      <c r="CS4" s="1"/>
      <c r="CT4" s="1"/>
      <c r="CU4" s="1"/>
      <c r="CV4" s="1"/>
      <c r="CW4" s="1"/>
      <c r="CX4" s="1"/>
    </row>
    <row r="5" spans="1:105" x14ac:dyDescent="0.3">
      <c r="A5" s="39">
        <v>6398</v>
      </c>
      <c r="B5" s="202">
        <v>41898</v>
      </c>
      <c r="C5" s="41" t="s">
        <v>746</v>
      </c>
      <c r="D5" s="42" t="s">
        <v>823</v>
      </c>
      <c r="E5" s="42"/>
      <c r="F5" s="42" t="s">
        <v>747</v>
      </c>
      <c r="G5" s="43">
        <v>41880</v>
      </c>
      <c r="H5" s="44" t="s">
        <v>748</v>
      </c>
      <c r="I5" s="44" t="s">
        <v>855</v>
      </c>
      <c r="J5" s="44"/>
      <c r="K5" s="42" t="s">
        <v>761</v>
      </c>
      <c r="L5" s="218" t="s">
        <v>856</v>
      </c>
      <c r="M5" s="42">
        <v>86</v>
      </c>
      <c r="N5" s="42">
        <v>37.700000000000003</v>
      </c>
      <c r="O5" s="42"/>
      <c r="P5" s="48"/>
      <c r="Q5" s="42"/>
      <c r="R5" s="49"/>
      <c r="S5" s="48"/>
      <c r="T5" s="48"/>
      <c r="U5" s="48"/>
      <c r="V5" s="48"/>
      <c r="W5" s="42"/>
      <c r="X5" s="48"/>
      <c r="Y5" s="48"/>
      <c r="Z5" s="48"/>
      <c r="AA5" s="48"/>
      <c r="AB5" s="48"/>
      <c r="AC5" s="48"/>
      <c r="AD5" s="48"/>
      <c r="AE5" s="42"/>
      <c r="AF5" s="48"/>
      <c r="AG5" s="48"/>
      <c r="AH5" s="42"/>
      <c r="AI5" s="42"/>
      <c r="AJ5" s="42"/>
      <c r="AK5" s="48"/>
      <c r="AL5" s="48"/>
      <c r="AM5" s="48"/>
      <c r="AN5" s="48"/>
      <c r="AO5" s="42" t="s">
        <v>752</v>
      </c>
      <c r="AP5" s="44" t="s">
        <v>749</v>
      </c>
      <c r="AQ5" s="44"/>
      <c r="AR5" s="44"/>
      <c r="AS5" s="46">
        <v>5</v>
      </c>
      <c r="AT5" s="44">
        <v>17</v>
      </c>
      <c r="AU5" s="44" t="s">
        <v>749</v>
      </c>
      <c r="AV5" s="42"/>
      <c r="AW5" s="44">
        <v>0</v>
      </c>
      <c r="AX5" s="44">
        <v>0</v>
      </c>
      <c r="AY5" s="44">
        <v>11</v>
      </c>
      <c r="AZ5" s="44">
        <v>0</v>
      </c>
      <c r="BA5" s="44">
        <v>0</v>
      </c>
      <c r="BB5" s="44">
        <v>0</v>
      </c>
      <c r="BC5" s="44">
        <v>0</v>
      </c>
      <c r="BD5" s="44">
        <v>0</v>
      </c>
      <c r="BE5" s="44">
        <v>0</v>
      </c>
      <c r="BF5" s="44">
        <v>0</v>
      </c>
      <c r="BG5" s="44">
        <v>0</v>
      </c>
      <c r="BH5" s="44">
        <v>0</v>
      </c>
      <c r="BI5" s="44"/>
      <c r="BJ5" s="44" t="s">
        <v>749</v>
      </c>
      <c r="BK5" s="44"/>
      <c r="BL5" s="44" t="s">
        <v>749</v>
      </c>
      <c r="BM5" s="44"/>
      <c r="BN5" s="44"/>
      <c r="BO5" s="44"/>
      <c r="BP5" s="44"/>
      <c r="BQ5" s="47"/>
      <c r="BR5" s="47"/>
      <c r="BS5" s="44"/>
      <c r="BT5" s="44" t="s">
        <v>754</v>
      </c>
      <c r="BU5" s="47" t="s">
        <v>762</v>
      </c>
      <c r="BV5" t="s">
        <v>763</v>
      </c>
      <c r="BW5" s="226" t="s">
        <v>580</v>
      </c>
    </row>
    <row r="6" spans="1:105" x14ac:dyDescent="0.3">
      <c r="A6" s="39">
        <v>1473</v>
      </c>
      <c r="B6" s="202">
        <v>41894</v>
      </c>
      <c r="C6" s="41" t="s">
        <v>746</v>
      </c>
      <c r="D6" s="42" t="s">
        <v>823</v>
      </c>
      <c r="E6" s="42"/>
      <c r="F6" s="42" t="s">
        <v>747</v>
      </c>
      <c r="G6" s="154">
        <v>41846</v>
      </c>
      <c r="H6" s="44" t="s">
        <v>748</v>
      </c>
      <c r="I6" s="44" t="s">
        <v>749</v>
      </c>
      <c r="J6" s="44"/>
      <c r="K6" s="48" t="s">
        <v>765</v>
      </c>
      <c r="L6" s="48" t="s">
        <v>766</v>
      </c>
      <c r="M6" s="48">
        <v>94.07</v>
      </c>
      <c r="N6" s="48">
        <v>31.7</v>
      </c>
      <c r="O6" s="42" t="s">
        <v>759</v>
      </c>
      <c r="P6" s="48">
        <v>1750</v>
      </c>
      <c r="Q6" s="3">
        <v>31.7</v>
      </c>
      <c r="R6" s="223">
        <v>1750</v>
      </c>
      <c r="S6" s="227">
        <v>31.7</v>
      </c>
      <c r="T6" s="48"/>
      <c r="U6" s="48"/>
      <c r="V6" s="48"/>
      <c r="W6" s="48"/>
      <c r="X6" s="48"/>
      <c r="Y6" s="48"/>
      <c r="Z6" s="48"/>
      <c r="AA6" s="48"/>
      <c r="AB6" s="48"/>
      <c r="AC6" s="48"/>
      <c r="AD6" s="48"/>
      <c r="AE6" s="48"/>
      <c r="AF6" s="48"/>
      <c r="AG6" s="48"/>
      <c r="AH6" s="48"/>
      <c r="AI6" s="48"/>
      <c r="AJ6" s="48"/>
      <c r="AK6" s="48"/>
      <c r="AL6" s="48"/>
      <c r="AM6" s="48"/>
      <c r="AN6" s="48"/>
      <c r="AO6" s="42" t="s">
        <v>752</v>
      </c>
      <c r="AP6" s="44" t="s">
        <v>749</v>
      </c>
      <c r="AQ6" s="52"/>
      <c r="AR6" s="52"/>
      <c r="AS6" s="46"/>
      <c r="AT6" s="52">
        <v>11.6</v>
      </c>
      <c r="AU6" s="52" t="s">
        <v>749</v>
      </c>
      <c r="AV6" s="48"/>
      <c r="AW6" s="52">
        <v>0</v>
      </c>
      <c r="AX6" s="52">
        <v>0</v>
      </c>
      <c r="AY6" s="52">
        <v>0</v>
      </c>
      <c r="AZ6" s="52">
        <v>20</v>
      </c>
      <c r="BA6" s="52">
        <v>0</v>
      </c>
      <c r="BB6" s="44">
        <v>0</v>
      </c>
      <c r="BC6" s="44">
        <v>0</v>
      </c>
      <c r="BD6" s="44">
        <v>0</v>
      </c>
      <c r="BE6" s="44">
        <v>0</v>
      </c>
      <c r="BF6" s="44">
        <v>0</v>
      </c>
      <c r="BG6" s="44">
        <v>0</v>
      </c>
      <c r="BH6" s="44">
        <v>0</v>
      </c>
      <c r="BI6" s="52"/>
      <c r="BJ6" s="52" t="s">
        <v>749</v>
      </c>
      <c r="BK6" s="44"/>
      <c r="BL6" s="44" t="s">
        <v>749</v>
      </c>
      <c r="BM6" s="44"/>
      <c r="BN6" s="44"/>
      <c r="BO6" s="44"/>
      <c r="BP6" s="44"/>
      <c r="BQ6" s="50" t="s">
        <v>767</v>
      </c>
      <c r="BR6" s="50"/>
      <c r="BS6" s="52"/>
      <c r="BT6" s="44" t="s">
        <v>754</v>
      </c>
      <c r="BU6" s="48"/>
      <c r="BV6" t="s">
        <v>824</v>
      </c>
      <c r="BW6" s="58" t="s">
        <v>600</v>
      </c>
      <c r="BX6" s="1"/>
      <c r="BY6" s="1"/>
      <c r="BZ6" s="1"/>
      <c r="CA6" s="1"/>
      <c r="CB6" s="1"/>
      <c r="CC6" s="1"/>
      <c r="CD6" s="1"/>
      <c r="CE6" s="1"/>
      <c r="CF6" s="1"/>
      <c r="CG6" s="1"/>
      <c r="CH6" s="1"/>
      <c r="CI6" s="1"/>
      <c r="CJ6" s="1"/>
      <c r="CK6" s="1"/>
      <c r="CL6" s="1"/>
      <c r="CM6" s="1"/>
      <c r="CN6" s="1"/>
      <c r="CO6" s="1"/>
      <c r="CP6" s="1"/>
      <c r="CQ6" s="1"/>
      <c r="CR6" s="1"/>
      <c r="CS6" s="1"/>
      <c r="CT6" s="1"/>
      <c r="CU6" s="1"/>
      <c r="CV6" s="1"/>
      <c r="CW6" s="1"/>
      <c r="CX6" s="1"/>
    </row>
    <row r="7" spans="1:105" x14ac:dyDescent="0.3">
      <c r="A7" s="39">
        <v>8071</v>
      </c>
      <c r="B7" s="208">
        <v>41894</v>
      </c>
      <c r="C7" s="41" t="s">
        <v>746</v>
      </c>
      <c r="D7" s="42" t="s">
        <v>823</v>
      </c>
      <c r="E7" s="42"/>
      <c r="F7" s="42" t="s">
        <v>747</v>
      </c>
      <c r="G7" s="51">
        <v>41820</v>
      </c>
      <c r="H7" s="44" t="s">
        <v>748</v>
      </c>
      <c r="I7" s="44" t="s">
        <v>749</v>
      </c>
      <c r="J7" s="44"/>
      <c r="K7" s="48" t="s">
        <v>769</v>
      </c>
      <c r="L7" s="228" t="s">
        <v>857</v>
      </c>
      <c r="M7" s="48">
        <v>100</v>
      </c>
      <c r="N7" s="48">
        <v>27.7</v>
      </c>
      <c r="O7" s="42"/>
      <c r="P7" s="48"/>
      <c r="Q7" s="48"/>
      <c r="R7" s="49"/>
      <c r="S7" s="48"/>
      <c r="T7" s="48"/>
      <c r="U7" s="48"/>
      <c r="V7" s="48"/>
      <c r="W7" s="48"/>
      <c r="X7" s="48"/>
      <c r="Y7" s="48"/>
      <c r="Z7" s="48"/>
      <c r="AA7" s="48"/>
      <c r="AB7" s="48"/>
      <c r="AC7" s="48"/>
      <c r="AD7" s="48"/>
      <c r="AE7" s="48"/>
      <c r="AF7" s="48"/>
      <c r="AG7" s="48"/>
      <c r="AH7" s="48"/>
      <c r="AI7" s="48"/>
      <c r="AJ7" s="48"/>
      <c r="AK7" s="48"/>
      <c r="AL7" s="48"/>
      <c r="AM7" s="48"/>
      <c r="AN7" s="48"/>
      <c r="AO7" s="42" t="s">
        <v>752</v>
      </c>
      <c r="AP7" s="52" t="s">
        <v>749</v>
      </c>
      <c r="AQ7" s="52"/>
      <c r="AR7" s="52"/>
      <c r="AS7" s="53"/>
      <c r="AT7" s="52">
        <v>8.5</v>
      </c>
      <c r="AU7" s="52" t="s">
        <v>749</v>
      </c>
      <c r="AV7" s="48"/>
      <c r="AW7" s="52">
        <v>0</v>
      </c>
      <c r="AX7" s="52">
        <v>0</v>
      </c>
      <c r="AY7" s="52">
        <v>15</v>
      </c>
      <c r="AZ7" s="52">
        <v>0</v>
      </c>
      <c r="BA7" s="52">
        <v>0</v>
      </c>
      <c r="BB7" s="52">
        <v>0</v>
      </c>
      <c r="BC7" s="52">
        <v>0</v>
      </c>
      <c r="BD7" s="52">
        <v>0</v>
      </c>
      <c r="BE7" s="44">
        <v>0</v>
      </c>
      <c r="BF7" s="44">
        <v>0</v>
      </c>
      <c r="BG7" s="44">
        <v>0</v>
      </c>
      <c r="BH7" s="44">
        <v>0</v>
      </c>
      <c r="BI7" s="44"/>
      <c r="BJ7" s="44" t="s">
        <v>749</v>
      </c>
      <c r="BK7" s="44"/>
      <c r="BL7" s="44" t="s">
        <v>749</v>
      </c>
      <c r="BM7" s="44"/>
      <c r="BN7" s="44"/>
      <c r="BO7" s="44"/>
      <c r="BP7" s="44"/>
      <c r="BQ7" s="50"/>
      <c r="BR7" s="50"/>
      <c r="BS7" s="52"/>
      <c r="BT7" s="44" t="s">
        <v>754</v>
      </c>
      <c r="BU7" s="218" t="s">
        <v>858</v>
      </c>
      <c r="BV7" t="s">
        <v>579</v>
      </c>
      <c r="BW7" s="58" t="s">
        <v>600</v>
      </c>
    </row>
    <row r="8" spans="1:105" x14ac:dyDescent="0.3">
      <c r="A8" s="39">
        <v>1445</v>
      </c>
      <c r="B8" s="202">
        <v>41829</v>
      </c>
      <c r="C8" s="41" t="s">
        <v>746</v>
      </c>
      <c r="D8" s="42" t="s">
        <v>823</v>
      </c>
      <c r="E8" s="42"/>
      <c r="F8" s="42" t="s">
        <v>747</v>
      </c>
      <c r="G8" s="212">
        <v>41820</v>
      </c>
      <c r="H8" s="44" t="s">
        <v>748</v>
      </c>
      <c r="I8" s="44" t="s">
        <v>749</v>
      </c>
      <c r="J8" s="44"/>
      <c r="K8" s="42" t="s">
        <v>770</v>
      </c>
      <c r="L8" s="42" t="s">
        <v>771</v>
      </c>
      <c r="M8" s="48">
        <v>89.5</v>
      </c>
      <c r="N8" s="48">
        <v>25.66</v>
      </c>
      <c r="O8" s="42" t="s">
        <v>759</v>
      </c>
      <c r="P8" s="48">
        <v>300</v>
      </c>
      <c r="Q8" s="48">
        <v>26.98</v>
      </c>
      <c r="R8" s="49">
        <v>1020</v>
      </c>
      <c r="S8" s="48">
        <v>28.49</v>
      </c>
      <c r="T8" s="48"/>
      <c r="U8" s="48"/>
      <c r="V8" s="48"/>
      <c r="W8" s="48"/>
      <c r="X8" s="48"/>
      <c r="Y8" s="48"/>
      <c r="Z8" s="48"/>
      <c r="AA8" s="48"/>
      <c r="AB8" s="48"/>
      <c r="AC8" s="48"/>
      <c r="AD8" s="48"/>
      <c r="AE8" s="48"/>
      <c r="AF8" s="48"/>
      <c r="AG8" s="48"/>
      <c r="AH8" s="48"/>
      <c r="AI8" s="48"/>
      <c r="AJ8" s="48"/>
      <c r="AK8" s="48"/>
      <c r="AL8" s="48"/>
      <c r="AM8" s="48"/>
      <c r="AN8" s="48"/>
      <c r="AO8" s="42" t="s">
        <v>752</v>
      </c>
      <c r="AP8" s="44" t="s">
        <v>749</v>
      </c>
      <c r="AQ8" s="52"/>
      <c r="AR8" s="52"/>
      <c r="AS8" s="46">
        <v>10</v>
      </c>
      <c r="AT8" s="44">
        <v>12</v>
      </c>
      <c r="AU8" s="44" t="s">
        <v>753</v>
      </c>
      <c r="AV8" s="48"/>
      <c r="AW8" s="52">
        <v>0</v>
      </c>
      <c r="AX8" s="52">
        <v>0</v>
      </c>
      <c r="AY8" s="44">
        <v>7</v>
      </c>
      <c r="AZ8" s="52">
        <v>0</v>
      </c>
      <c r="BA8" s="52">
        <v>0</v>
      </c>
      <c r="BB8" s="44">
        <v>0</v>
      </c>
      <c r="BC8" s="44">
        <v>0</v>
      </c>
      <c r="BD8" s="44">
        <v>0</v>
      </c>
      <c r="BE8" s="44">
        <v>0</v>
      </c>
      <c r="BF8" s="44">
        <v>0</v>
      </c>
      <c r="BG8" s="44">
        <v>0</v>
      </c>
      <c r="BH8" s="44">
        <v>0</v>
      </c>
      <c r="BI8" s="44"/>
      <c r="BJ8" s="213" t="s">
        <v>772</v>
      </c>
      <c r="BK8" s="44"/>
      <c r="BL8" s="213" t="s">
        <v>772</v>
      </c>
      <c r="BM8" s="44"/>
      <c r="BN8" s="44"/>
      <c r="BO8" s="44"/>
      <c r="BP8" s="44"/>
      <c r="BQ8" s="50"/>
      <c r="BR8" s="50"/>
      <c r="BS8" s="52"/>
      <c r="BT8" s="44" t="s">
        <v>754</v>
      </c>
      <c r="BU8" s="48"/>
      <c r="BV8" t="s">
        <v>579</v>
      </c>
      <c r="BW8" s="206" t="s">
        <v>580</v>
      </c>
      <c r="BX8" s="1"/>
      <c r="BY8" s="1"/>
      <c r="BZ8" s="1"/>
      <c r="CA8" s="1"/>
      <c r="CB8" s="1"/>
      <c r="CC8" s="1"/>
      <c r="CD8" s="1"/>
      <c r="CE8" s="1"/>
      <c r="CF8" s="1"/>
      <c r="CG8" s="1"/>
      <c r="CH8" s="1"/>
      <c r="CI8" s="1"/>
      <c r="CJ8" s="1"/>
      <c r="CK8" s="1"/>
      <c r="CL8" s="1"/>
      <c r="CM8" s="1"/>
      <c r="CN8" s="1"/>
      <c r="CO8" s="1"/>
      <c r="CP8" s="1"/>
      <c r="CQ8" s="1"/>
      <c r="CR8" s="1"/>
      <c r="CS8" s="1"/>
    </row>
    <row r="9" spans="1:105" s="1" customFormat="1" x14ac:dyDescent="0.3">
      <c r="A9" s="39">
        <v>1485</v>
      </c>
      <c r="B9" s="43">
        <v>41894</v>
      </c>
      <c r="C9" s="41" t="s">
        <v>746</v>
      </c>
      <c r="D9" s="42" t="s">
        <v>823</v>
      </c>
      <c r="E9" s="42"/>
      <c r="F9" s="42" t="s">
        <v>747</v>
      </c>
      <c r="G9" s="154">
        <v>41846</v>
      </c>
      <c r="H9" s="44" t="s">
        <v>748</v>
      </c>
      <c r="I9" s="44" t="s">
        <v>749</v>
      </c>
      <c r="J9" s="44"/>
      <c r="K9" s="48" t="s">
        <v>773</v>
      </c>
      <c r="L9" s="48" t="s">
        <v>766</v>
      </c>
      <c r="M9" s="48">
        <v>90.45</v>
      </c>
      <c r="N9" s="48">
        <v>30.48</v>
      </c>
      <c r="O9" s="42" t="s">
        <v>759</v>
      </c>
      <c r="P9" s="48">
        <v>1750</v>
      </c>
      <c r="Q9" s="48">
        <v>30.48</v>
      </c>
      <c r="R9" s="223">
        <v>1750</v>
      </c>
      <c r="S9" s="211">
        <v>30.48</v>
      </c>
      <c r="T9" s="48"/>
      <c r="U9" s="48"/>
      <c r="V9" s="48"/>
      <c r="W9" s="48"/>
      <c r="X9" s="48"/>
      <c r="Y9" s="48"/>
      <c r="Z9" s="48"/>
      <c r="AA9" s="48"/>
      <c r="AB9" s="48"/>
      <c r="AC9" s="48"/>
      <c r="AD9" s="48"/>
      <c r="AE9" s="48"/>
      <c r="AF9" s="48"/>
      <c r="AG9" s="48"/>
      <c r="AH9" s="48"/>
      <c r="AI9" s="48"/>
      <c r="AJ9" s="48"/>
      <c r="AK9" s="48"/>
      <c r="AL9" s="48"/>
      <c r="AM9" s="48"/>
      <c r="AN9" s="48"/>
      <c r="AO9" s="42" t="s">
        <v>752</v>
      </c>
      <c r="AP9" s="44" t="s">
        <v>749</v>
      </c>
      <c r="AQ9" s="52"/>
      <c r="AR9" s="52"/>
      <c r="AS9" s="46"/>
      <c r="AT9" s="44">
        <v>11.6</v>
      </c>
      <c r="AU9" s="52" t="s">
        <v>753</v>
      </c>
      <c r="AV9" s="48"/>
      <c r="AW9" s="52">
        <v>0</v>
      </c>
      <c r="AX9" s="52">
        <v>0</v>
      </c>
      <c r="AY9" s="52">
        <v>0</v>
      </c>
      <c r="AZ9" s="44">
        <v>0</v>
      </c>
      <c r="BA9" s="52">
        <v>0</v>
      </c>
      <c r="BB9" s="44">
        <v>30</v>
      </c>
      <c r="BC9" s="44">
        <v>0</v>
      </c>
      <c r="BD9" s="44">
        <v>0</v>
      </c>
      <c r="BE9" s="44">
        <v>0</v>
      </c>
      <c r="BF9" s="44">
        <v>0</v>
      </c>
      <c r="BG9" s="44">
        <v>0</v>
      </c>
      <c r="BH9" s="44">
        <v>0</v>
      </c>
      <c r="BI9" s="52"/>
      <c r="BJ9" s="52" t="s">
        <v>749</v>
      </c>
      <c r="BK9" s="44"/>
      <c r="BL9" s="44" t="s">
        <v>749</v>
      </c>
      <c r="BM9" s="44"/>
      <c r="BN9" s="44"/>
      <c r="BO9" s="44"/>
      <c r="BP9" s="44"/>
      <c r="BQ9" s="50"/>
      <c r="BR9" s="50"/>
      <c r="BS9" s="52"/>
      <c r="BT9" s="44" t="s">
        <v>754</v>
      </c>
      <c r="BU9" s="48"/>
      <c r="BV9" s="214" t="s">
        <v>579</v>
      </c>
      <c r="BW9" s="58" t="s">
        <v>600</v>
      </c>
      <c r="BX9"/>
      <c r="BY9"/>
      <c r="BZ9"/>
      <c r="CA9"/>
      <c r="CB9"/>
      <c r="CC9"/>
      <c r="CD9"/>
      <c r="CE9"/>
      <c r="CF9"/>
      <c r="CG9"/>
      <c r="CH9"/>
      <c r="CI9"/>
      <c r="CJ9"/>
      <c r="CK9"/>
      <c r="CL9"/>
      <c r="CM9"/>
      <c r="CN9"/>
      <c r="CO9"/>
      <c r="CP9"/>
      <c r="CQ9"/>
      <c r="CR9"/>
      <c r="CS9"/>
      <c r="CT9"/>
      <c r="CU9"/>
      <c r="CV9"/>
      <c r="CW9"/>
      <c r="CX9"/>
      <c r="CY9"/>
      <c r="CZ9"/>
      <c r="DA9"/>
    </row>
    <row r="10" spans="1:105" x14ac:dyDescent="0.3">
      <c r="A10" s="39">
        <v>3279</v>
      </c>
      <c r="B10" s="202">
        <v>41898</v>
      </c>
      <c r="C10" s="41" t="s">
        <v>746</v>
      </c>
      <c r="D10" s="42" t="s">
        <v>823</v>
      </c>
      <c r="E10" s="42"/>
      <c r="F10" s="42" t="s">
        <v>747</v>
      </c>
      <c r="G10" s="154">
        <v>41880</v>
      </c>
      <c r="H10" s="44" t="s">
        <v>748</v>
      </c>
      <c r="I10" s="44" t="s">
        <v>749</v>
      </c>
      <c r="J10" s="44"/>
      <c r="K10" s="42" t="s">
        <v>774</v>
      </c>
      <c r="L10" s="42" t="s">
        <v>775</v>
      </c>
      <c r="M10" s="48">
        <v>87.3</v>
      </c>
      <c r="N10" s="48">
        <v>29.78</v>
      </c>
      <c r="O10" s="42"/>
      <c r="P10" s="48"/>
      <c r="Q10" s="42"/>
      <c r="R10" s="49"/>
      <c r="S10" s="48"/>
      <c r="T10" s="48"/>
      <c r="U10" s="48"/>
      <c r="V10" s="48"/>
      <c r="W10" s="42"/>
      <c r="X10" s="48"/>
      <c r="Y10" s="48"/>
      <c r="Z10" s="48"/>
      <c r="AA10" s="48"/>
      <c r="AB10" s="48"/>
      <c r="AC10" s="48"/>
      <c r="AD10" s="48"/>
      <c r="AE10" s="42"/>
      <c r="AF10" s="48"/>
      <c r="AG10" s="48"/>
      <c r="AH10" s="42"/>
      <c r="AI10" s="42"/>
      <c r="AJ10" s="42"/>
      <c r="AK10" s="48"/>
      <c r="AL10" s="48"/>
      <c r="AM10" s="48"/>
      <c r="AN10" s="48"/>
      <c r="AO10" s="42" t="s">
        <v>752</v>
      </c>
      <c r="AP10" s="44" t="s">
        <v>749</v>
      </c>
      <c r="AQ10" s="44"/>
      <c r="AR10" s="44"/>
      <c r="AS10" s="46"/>
      <c r="AT10" s="44">
        <v>12.5</v>
      </c>
      <c r="AU10" s="44" t="s">
        <v>753</v>
      </c>
      <c r="AV10" s="42"/>
      <c r="AW10" s="44">
        <v>0</v>
      </c>
      <c r="AX10" s="44">
        <v>28</v>
      </c>
      <c r="AY10" s="44">
        <v>0</v>
      </c>
      <c r="AZ10" s="44">
        <v>0</v>
      </c>
      <c r="BA10" s="44">
        <v>0</v>
      </c>
      <c r="BB10" s="44">
        <v>0</v>
      </c>
      <c r="BC10" s="44">
        <v>0</v>
      </c>
      <c r="BD10" s="44">
        <v>0</v>
      </c>
      <c r="BE10" s="44">
        <v>0</v>
      </c>
      <c r="BF10" s="44">
        <v>0</v>
      </c>
      <c r="BG10" s="44">
        <v>0</v>
      </c>
      <c r="BH10" s="44">
        <v>0</v>
      </c>
      <c r="BI10" s="44"/>
      <c r="BJ10" s="44" t="s">
        <v>749</v>
      </c>
      <c r="BK10" s="44">
        <v>12</v>
      </c>
      <c r="BL10" s="44" t="s">
        <v>749</v>
      </c>
      <c r="BM10" s="44"/>
      <c r="BN10" s="44"/>
      <c r="BO10" s="44"/>
      <c r="BP10" s="44"/>
      <c r="BQ10" s="47" t="s">
        <v>603</v>
      </c>
      <c r="BR10" s="50" t="s">
        <v>523</v>
      </c>
      <c r="BS10" s="44">
        <v>50</v>
      </c>
      <c r="BT10" s="44" t="s">
        <v>754</v>
      </c>
      <c r="BU10" s="42"/>
      <c r="BV10" s="1" t="s">
        <v>579</v>
      </c>
      <c r="BW10" s="206" t="s">
        <v>580</v>
      </c>
    </row>
    <row r="11" spans="1:105" x14ac:dyDescent="0.3">
      <c r="A11" s="39">
        <v>5644</v>
      </c>
      <c r="B11" s="202">
        <v>41894</v>
      </c>
      <c r="C11" s="41" t="s">
        <v>746</v>
      </c>
      <c r="D11" s="42" t="s">
        <v>823</v>
      </c>
      <c r="E11" s="42"/>
      <c r="F11" s="42" t="s">
        <v>747</v>
      </c>
      <c r="G11" s="154">
        <v>41863</v>
      </c>
      <c r="H11" s="44" t="s">
        <v>748</v>
      </c>
      <c r="I11" s="44" t="s">
        <v>749</v>
      </c>
      <c r="J11" s="44"/>
      <c r="K11" s="48" t="s">
        <v>776</v>
      </c>
      <c r="L11" s="42" t="s">
        <v>777</v>
      </c>
      <c r="M11" s="48">
        <v>157.96</v>
      </c>
      <c r="N11" s="48">
        <v>24.24</v>
      </c>
      <c r="O11" s="42"/>
      <c r="P11" s="48"/>
      <c r="Q11" s="48"/>
      <c r="R11" s="49"/>
      <c r="S11" s="48"/>
      <c r="T11" s="48"/>
      <c r="U11" s="48"/>
      <c r="V11" s="48"/>
      <c r="W11" s="48"/>
      <c r="X11" s="48"/>
      <c r="Y11" s="48"/>
      <c r="Z11" s="48"/>
      <c r="AA11" s="48"/>
      <c r="AB11" s="48"/>
      <c r="AC11" s="48"/>
      <c r="AD11" s="48"/>
      <c r="AE11" s="48"/>
      <c r="AF11" s="48"/>
      <c r="AG11" s="48"/>
      <c r="AH11" s="48"/>
      <c r="AI11" s="48"/>
      <c r="AJ11" s="48"/>
      <c r="AK11" s="48"/>
      <c r="AL11" s="48"/>
      <c r="AM11" s="48"/>
      <c r="AN11" s="48"/>
      <c r="AO11" s="42" t="s">
        <v>752</v>
      </c>
      <c r="AP11" s="44" t="s">
        <v>749</v>
      </c>
      <c r="AQ11" s="52"/>
      <c r="AR11" s="52"/>
      <c r="AS11" s="46"/>
      <c r="AT11" s="52">
        <v>20</v>
      </c>
      <c r="AU11" s="52" t="s">
        <v>749</v>
      </c>
      <c r="AV11" s="48"/>
      <c r="AW11" s="52">
        <v>0</v>
      </c>
      <c r="AX11" s="52">
        <v>0</v>
      </c>
      <c r="AY11" s="52">
        <v>0</v>
      </c>
      <c r="AZ11" s="52">
        <v>0</v>
      </c>
      <c r="BA11" s="44">
        <v>0</v>
      </c>
      <c r="BB11" s="44">
        <v>0</v>
      </c>
      <c r="BC11" s="44">
        <v>0</v>
      </c>
      <c r="BD11" s="44">
        <v>0</v>
      </c>
      <c r="BE11" s="44">
        <v>0</v>
      </c>
      <c r="BF11" s="44">
        <v>0</v>
      </c>
      <c r="BG11" s="44">
        <v>0</v>
      </c>
      <c r="BH11" s="44">
        <v>0</v>
      </c>
      <c r="BI11" s="44"/>
      <c r="BJ11" s="44" t="s">
        <v>749</v>
      </c>
      <c r="BK11" s="44"/>
      <c r="BL11" s="44" t="s">
        <v>749</v>
      </c>
      <c r="BM11" s="216"/>
      <c r="BN11" s="216"/>
      <c r="BO11" s="216"/>
      <c r="BP11" s="216"/>
      <c r="BQ11" s="50"/>
      <c r="BR11" s="50"/>
      <c r="BS11" s="52"/>
      <c r="BT11" s="44" t="s">
        <v>754</v>
      </c>
      <c r="BU11" s="48" t="s">
        <v>778</v>
      </c>
      <c r="BV11" s="214" t="s">
        <v>579</v>
      </c>
      <c r="BW11" s="206" t="s">
        <v>600</v>
      </c>
    </row>
    <row r="12" spans="1:105" s="1" customFormat="1" x14ac:dyDescent="0.3">
      <c r="A12" s="39">
        <v>1423</v>
      </c>
      <c r="B12" s="202">
        <v>41829</v>
      </c>
      <c r="C12" s="41" t="s">
        <v>825</v>
      </c>
      <c r="D12" s="42" t="s">
        <v>826</v>
      </c>
      <c r="E12" s="42"/>
      <c r="F12" s="42" t="s">
        <v>827</v>
      </c>
      <c r="G12" s="217">
        <v>41820</v>
      </c>
      <c r="H12" s="44" t="s">
        <v>828</v>
      </c>
      <c r="I12" s="44" t="s">
        <v>829</v>
      </c>
      <c r="J12" s="44"/>
      <c r="K12" s="48" t="s">
        <v>830</v>
      </c>
      <c r="L12" s="48" t="s">
        <v>831</v>
      </c>
      <c r="M12" s="48">
        <v>81.91</v>
      </c>
      <c r="N12" s="48">
        <v>27.42</v>
      </c>
      <c r="O12" s="42" t="s">
        <v>832</v>
      </c>
      <c r="P12" s="48">
        <v>600</v>
      </c>
      <c r="Q12" s="48">
        <v>26.87</v>
      </c>
      <c r="R12" s="223">
        <v>600</v>
      </c>
      <c r="S12" s="211">
        <v>26.87</v>
      </c>
      <c r="T12" s="48"/>
      <c r="U12" s="48"/>
      <c r="V12" s="48"/>
      <c r="W12" s="48"/>
      <c r="X12" s="48"/>
      <c r="Y12" s="48"/>
      <c r="Z12" s="48"/>
      <c r="AA12" s="48"/>
      <c r="AB12" s="48"/>
      <c r="AC12" s="48"/>
      <c r="AD12" s="48"/>
      <c r="AE12" s="48"/>
      <c r="AF12" s="48"/>
      <c r="AG12" s="48"/>
      <c r="AH12" s="48"/>
      <c r="AI12" s="48"/>
      <c r="AJ12" s="48"/>
      <c r="AK12" s="48"/>
      <c r="AL12" s="48"/>
      <c r="AM12" s="48"/>
      <c r="AN12" s="48"/>
      <c r="AO12" s="42" t="s">
        <v>833</v>
      </c>
      <c r="AP12" s="44" t="s">
        <v>829</v>
      </c>
      <c r="AQ12" s="52"/>
      <c r="AR12" s="52"/>
      <c r="AS12" s="46"/>
      <c r="AT12" s="52">
        <v>7</v>
      </c>
      <c r="AU12" s="52" t="s">
        <v>829</v>
      </c>
      <c r="AV12" s="48"/>
      <c r="AW12" s="52">
        <v>0</v>
      </c>
      <c r="AX12" s="52">
        <v>0</v>
      </c>
      <c r="AY12" s="52">
        <v>0</v>
      </c>
      <c r="AZ12" s="52">
        <v>0</v>
      </c>
      <c r="BA12" s="44">
        <v>0</v>
      </c>
      <c r="BB12" s="44">
        <v>0</v>
      </c>
      <c r="BC12" s="44">
        <v>0</v>
      </c>
      <c r="BD12" s="44">
        <v>0</v>
      </c>
      <c r="BE12" s="44">
        <v>0</v>
      </c>
      <c r="BF12" s="44">
        <v>0</v>
      </c>
      <c r="BG12" s="44">
        <v>0</v>
      </c>
      <c r="BH12" s="44">
        <v>0</v>
      </c>
      <c r="BI12" s="44"/>
      <c r="BJ12" s="44" t="s">
        <v>829</v>
      </c>
      <c r="BK12" s="44">
        <v>12</v>
      </c>
      <c r="BL12" s="44" t="s">
        <v>829</v>
      </c>
      <c r="BM12" s="44"/>
      <c r="BN12" s="44"/>
      <c r="BO12" s="44"/>
      <c r="BP12" s="44"/>
      <c r="BQ12" s="50"/>
      <c r="BR12" s="50"/>
      <c r="BS12" s="52"/>
      <c r="BT12" s="44" t="s">
        <v>834</v>
      </c>
      <c r="BU12" s="47"/>
      <c r="BV12" s="214" t="s">
        <v>579</v>
      </c>
      <c r="BW12" s="206" t="s">
        <v>580</v>
      </c>
      <c r="BX12"/>
      <c r="BY12"/>
      <c r="BZ12"/>
      <c r="CA12"/>
      <c r="CB12"/>
      <c r="CC12"/>
      <c r="CD12"/>
      <c r="CE12"/>
      <c r="CF12"/>
      <c r="CG12"/>
      <c r="CH12"/>
      <c r="CI12"/>
      <c r="CJ12"/>
      <c r="CK12"/>
      <c r="CL12"/>
      <c r="CM12"/>
      <c r="CN12"/>
      <c r="CO12"/>
      <c r="CP12"/>
      <c r="CQ12"/>
      <c r="CR12"/>
      <c r="CS12"/>
      <c r="CT12"/>
      <c r="CU12"/>
      <c r="CV12"/>
      <c r="CW12"/>
      <c r="CX12"/>
      <c r="CY12"/>
      <c r="CZ12"/>
      <c r="DA12"/>
    </row>
    <row r="13" spans="1:105" x14ac:dyDescent="0.3">
      <c r="A13" s="39">
        <v>4191</v>
      </c>
      <c r="B13" s="202">
        <v>41894</v>
      </c>
      <c r="C13" s="41" t="s">
        <v>746</v>
      </c>
      <c r="D13" s="42" t="s">
        <v>823</v>
      </c>
      <c r="E13" s="42"/>
      <c r="F13" s="42" t="s">
        <v>747</v>
      </c>
      <c r="G13" s="51">
        <v>41820</v>
      </c>
      <c r="H13" s="44" t="s">
        <v>748</v>
      </c>
      <c r="I13" s="44" t="s">
        <v>855</v>
      </c>
      <c r="J13" s="44"/>
      <c r="K13" s="42" t="s">
        <v>781</v>
      </c>
      <c r="L13" s="42" t="s">
        <v>693</v>
      </c>
      <c r="M13" s="42">
        <v>82.89</v>
      </c>
      <c r="N13" s="42">
        <v>27.09</v>
      </c>
      <c r="O13" s="42"/>
      <c r="P13" s="42"/>
      <c r="Q13" s="42"/>
      <c r="R13" s="45"/>
      <c r="S13" s="42"/>
      <c r="T13" s="42"/>
      <c r="U13" s="42"/>
      <c r="V13" s="42"/>
      <c r="W13" s="42"/>
      <c r="X13" s="42"/>
      <c r="Y13" s="42"/>
      <c r="Z13" s="42"/>
      <c r="AA13" s="42"/>
      <c r="AB13" s="42"/>
      <c r="AC13" s="42"/>
      <c r="AD13" s="42"/>
      <c r="AE13" s="42"/>
      <c r="AF13" s="42"/>
      <c r="AG13" s="42"/>
      <c r="AH13" s="42"/>
      <c r="AI13" s="42"/>
      <c r="AJ13" s="42"/>
      <c r="AK13" s="42"/>
      <c r="AL13" s="42"/>
      <c r="AM13" s="42"/>
      <c r="AN13" s="42"/>
      <c r="AO13" s="42" t="s">
        <v>752</v>
      </c>
      <c r="AP13" s="44" t="s">
        <v>749</v>
      </c>
      <c r="AQ13" s="44"/>
      <c r="AR13" s="44"/>
      <c r="AS13" s="46">
        <v>10</v>
      </c>
      <c r="AT13" s="52">
        <v>17</v>
      </c>
      <c r="AU13" s="44" t="s">
        <v>753</v>
      </c>
      <c r="AV13" s="42"/>
      <c r="AW13" s="44">
        <v>0</v>
      </c>
      <c r="AX13" s="44">
        <v>12</v>
      </c>
      <c r="AY13" s="44">
        <v>0</v>
      </c>
      <c r="AZ13" s="44">
        <v>0</v>
      </c>
      <c r="BA13" s="44">
        <v>0</v>
      </c>
      <c r="BB13" s="44">
        <v>0</v>
      </c>
      <c r="BC13" s="44">
        <v>0</v>
      </c>
      <c r="BD13" s="44">
        <v>0</v>
      </c>
      <c r="BE13" s="44">
        <v>0</v>
      </c>
      <c r="BF13" s="44">
        <v>0</v>
      </c>
      <c r="BG13" s="44">
        <v>0</v>
      </c>
      <c r="BH13" s="44">
        <v>0</v>
      </c>
      <c r="BI13" s="44"/>
      <c r="BJ13" s="44" t="s">
        <v>749</v>
      </c>
      <c r="BK13" s="44">
        <v>24</v>
      </c>
      <c r="BL13" s="44" t="s">
        <v>749</v>
      </c>
      <c r="BM13" s="44"/>
      <c r="BN13" s="44"/>
      <c r="BO13" s="44"/>
      <c r="BP13" s="44"/>
      <c r="BQ13" s="47"/>
      <c r="BR13" s="47"/>
      <c r="BS13" s="44"/>
      <c r="BT13" s="44" t="s">
        <v>754</v>
      </c>
      <c r="BU13" s="47" t="s">
        <v>859</v>
      </c>
      <c r="BV13" s="157" t="s">
        <v>579</v>
      </c>
      <c r="BW13" s="206" t="s">
        <v>600</v>
      </c>
    </row>
    <row r="14" spans="1:105" x14ac:dyDescent="0.3">
      <c r="A14" s="39">
        <v>3750</v>
      </c>
      <c r="B14" s="202">
        <v>41898</v>
      </c>
      <c r="C14" s="41" t="s">
        <v>746</v>
      </c>
      <c r="D14" s="42" t="s">
        <v>823</v>
      </c>
      <c r="E14" s="42"/>
      <c r="F14" s="42" t="s">
        <v>747</v>
      </c>
      <c r="G14" s="154">
        <v>41867</v>
      </c>
      <c r="H14" s="44" t="s">
        <v>748</v>
      </c>
      <c r="I14" s="44" t="s">
        <v>749</v>
      </c>
      <c r="J14" s="44"/>
      <c r="K14" s="42" t="s">
        <v>782</v>
      </c>
      <c r="L14" s="42" t="s">
        <v>766</v>
      </c>
      <c r="M14" s="48">
        <v>84</v>
      </c>
      <c r="N14" s="48">
        <v>28.9</v>
      </c>
      <c r="O14" s="42"/>
      <c r="P14" s="48"/>
      <c r="Q14" s="42"/>
      <c r="R14" s="49"/>
      <c r="S14" s="48"/>
      <c r="T14" s="48"/>
      <c r="U14" s="48"/>
      <c r="V14" s="48"/>
      <c r="W14" s="42"/>
      <c r="X14" s="48"/>
      <c r="Y14" s="48"/>
      <c r="Z14" s="48"/>
      <c r="AA14" s="48"/>
      <c r="AB14" s="48"/>
      <c r="AC14" s="48"/>
      <c r="AD14" s="48"/>
      <c r="AE14" s="42"/>
      <c r="AF14" s="48"/>
      <c r="AG14" s="48"/>
      <c r="AH14" s="42"/>
      <c r="AI14" s="42"/>
      <c r="AJ14" s="42"/>
      <c r="AK14" s="48"/>
      <c r="AL14" s="48"/>
      <c r="AM14" s="48"/>
      <c r="AN14" s="48"/>
      <c r="AO14" s="42" t="s">
        <v>752</v>
      </c>
      <c r="AP14" s="44" t="s">
        <v>749</v>
      </c>
      <c r="AQ14" s="44"/>
      <c r="AR14" s="44"/>
      <c r="AS14" s="46"/>
      <c r="AT14" s="44">
        <v>11.1</v>
      </c>
      <c r="AU14" s="44" t="s">
        <v>753</v>
      </c>
      <c r="AV14" s="42"/>
      <c r="AW14" s="44">
        <v>0</v>
      </c>
      <c r="AX14" s="44">
        <v>0</v>
      </c>
      <c r="AY14" s="44">
        <v>0</v>
      </c>
      <c r="AZ14" s="44">
        <v>25</v>
      </c>
      <c r="BA14" s="44">
        <v>0</v>
      </c>
      <c r="BB14" s="44">
        <v>0</v>
      </c>
      <c r="BC14" s="44">
        <v>0</v>
      </c>
      <c r="BD14" s="44">
        <v>0</v>
      </c>
      <c r="BE14" s="44">
        <v>0</v>
      </c>
      <c r="BF14" s="44">
        <v>0</v>
      </c>
      <c r="BG14" s="44">
        <v>0</v>
      </c>
      <c r="BH14" s="44">
        <v>0</v>
      </c>
      <c r="BI14" s="44"/>
      <c r="BJ14" s="44" t="s">
        <v>749</v>
      </c>
      <c r="BK14" s="44">
        <v>12</v>
      </c>
      <c r="BL14" s="44" t="s">
        <v>749</v>
      </c>
      <c r="BM14" s="44"/>
      <c r="BN14" s="44"/>
      <c r="BO14" s="44"/>
      <c r="BP14" s="44"/>
      <c r="BQ14" s="47"/>
      <c r="BR14" s="50"/>
      <c r="BS14" s="44"/>
      <c r="BT14" s="44" t="s">
        <v>754</v>
      </c>
      <c r="BU14" s="42"/>
      <c r="BV14" t="s">
        <v>579</v>
      </c>
      <c r="BW14" s="2" t="s">
        <v>580</v>
      </c>
    </row>
    <row r="15" spans="1:105" x14ac:dyDescent="0.3">
      <c r="A15" s="39">
        <v>8630</v>
      </c>
      <c r="B15" s="202">
        <v>41828</v>
      </c>
      <c r="C15" s="41" t="s">
        <v>825</v>
      </c>
      <c r="D15" s="42" t="s">
        <v>826</v>
      </c>
      <c r="E15" s="42"/>
      <c r="F15" s="42" t="s">
        <v>827</v>
      </c>
      <c r="G15" s="207">
        <v>41820</v>
      </c>
      <c r="H15" s="44" t="s">
        <v>828</v>
      </c>
      <c r="I15" s="44" t="s">
        <v>829</v>
      </c>
      <c r="J15" s="44"/>
      <c r="K15" s="48" t="s">
        <v>836</v>
      </c>
      <c r="L15" s="218" t="s">
        <v>784</v>
      </c>
      <c r="M15" s="42">
        <v>93.31</v>
      </c>
      <c r="N15" s="42">
        <v>25.02</v>
      </c>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t="s">
        <v>833</v>
      </c>
      <c r="AP15" s="44" t="s">
        <v>829</v>
      </c>
      <c r="AQ15" s="52"/>
      <c r="AR15" s="52"/>
      <c r="AS15" s="46"/>
      <c r="AT15" s="52">
        <v>10.199999999999999</v>
      </c>
      <c r="AU15" s="52" t="s">
        <v>835</v>
      </c>
      <c r="AV15" s="48"/>
      <c r="AW15" s="44">
        <v>0</v>
      </c>
      <c r="AX15" s="52">
        <v>0</v>
      </c>
      <c r="AY15" s="44">
        <v>12</v>
      </c>
      <c r="AZ15" s="52">
        <v>0</v>
      </c>
      <c r="BA15" s="52">
        <v>0</v>
      </c>
      <c r="BB15" s="44">
        <v>0</v>
      </c>
      <c r="BC15" s="44">
        <v>0</v>
      </c>
      <c r="BD15" s="44">
        <v>0</v>
      </c>
      <c r="BE15" s="44">
        <v>0</v>
      </c>
      <c r="BF15" s="44">
        <v>0</v>
      </c>
      <c r="BG15" s="44">
        <v>0</v>
      </c>
      <c r="BH15" s="44">
        <v>0</v>
      </c>
      <c r="BI15" s="52"/>
      <c r="BJ15" s="52" t="s">
        <v>829</v>
      </c>
      <c r="BK15" s="44"/>
      <c r="BL15" s="44" t="s">
        <v>829</v>
      </c>
      <c r="BM15" s="44"/>
      <c r="BN15" s="44"/>
      <c r="BO15" s="44"/>
      <c r="BP15" s="44"/>
      <c r="BQ15" s="50" t="s">
        <v>785</v>
      </c>
      <c r="BR15" s="47"/>
      <c r="BS15" s="44"/>
      <c r="BT15" s="44" t="s">
        <v>834</v>
      </c>
      <c r="BU15" s="42" t="s">
        <v>786</v>
      </c>
      <c r="BV15" s="219" t="s">
        <v>579</v>
      </c>
      <c r="BW15" s="210" t="s">
        <v>593</v>
      </c>
    </row>
    <row r="16" spans="1:105" x14ac:dyDescent="0.3">
      <c r="A16" s="39">
        <v>1397</v>
      </c>
      <c r="B16" s="202">
        <v>41830</v>
      </c>
      <c r="C16" s="41" t="s">
        <v>825</v>
      </c>
      <c r="D16" s="42" t="s">
        <v>826</v>
      </c>
      <c r="E16" s="42"/>
      <c r="F16" s="42" t="s">
        <v>827</v>
      </c>
      <c r="G16" s="212">
        <v>41473</v>
      </c>
      <c r="H16" s="44" t="s">
        <v>828</v>
      </c>
      <c r="I16" s="44" t="s">
        <v>829</v>
      </c>
      <c r="J16" s="44"/>
      <c r="K16" s="42" t="s">
        <v>837</v>
      </c>
      <c r="L16" s="48" t="s">
        <v>838</v>
      </c>
      <c r="M16" s="48">
        <v>81</v>
      </c>
      <c r="N16" s="48">
        <v>25.5</v>
      </c>
      <c r="O16" s="42" t="s">
        <v>832</v>
      </c>
      <c r="P16" s="48">
        <v>1000</v>
      </c>
      <c r="Q16" s="48">
        <v>25.25</v>
      </c>
      <c r="R16" s="49">
        <v>1750</v>
      </c>
      <c r="S16" s="48">
        <v>25</v>
      </c>
      <c r="T16" s="48"/>
      <c r="U16" s="48"/>
      <c r="V16" s="48"/>
      <c r="W16" s="48"/>
      <c r="X16" s="48"/>
      <c r="Y16" s="48"/>
      <c r="Z16" s="48"/>
      <c r="AA16" s="48"/>
      <c r="AB16" s="48"/>
      <c r="AC16" s="48"/>
      <c r="AD16" s="48"/>
      <c r="AE16" s="48"/>
      <c r="AF16" s="48"/>
      <c r="AG16" s="48"/>
      <c r="AH16" s="48"/>
      <c r="AI16" s="48"/>
      <c r="AJ16" s="48"/>
      <c r="AK16" s="48"/>
      <c r="AL16" s="48"/>
      <c r="AM16" s="48"/>
      <c r="AN16" s="48"/>
      <c r="AO16" s="42" t="s">
        <v>833</v>
      </c>
      <c r="AP16" s="44" t="s">
        <v>829</v>
      </c>
      <c r="AQ16" s="52"/>
      <c r="AR16" s="52"/>
      <c r="AS16" s="46"/>
      <c r="AT16" s="52">
        <v>11.1</v>
      </c>
      <c r="AU16" s="52" t="s">
        <v>835</v>
      </c>
      <c r="AV16" s="48"/>
      <c r="AW16" s="52">
        <v>0</v>
      </c>
      <c r="AX16" s="52">
        <v>0</v>
      </c>
      <c r="AY16" s="52">
        <v>10</v>
      </c>
      <c r="AZ16" s="52">
        <v>0</v>
      </c>
      <c r="BA16" s="44">
        <v>0</v>
      </c>
      <c r="BB16" s="44">
        <v>0</v>
      </c>
      <c r="BC16" s="44">
        <v>0</v>
      </c>
      <c r="BD16" s="44">
        <v>0</v>
      </c>
      <c r="BE16" s="44">
        <v>0</v>
      </c>
      <c r="BF16" s="44">
        <v>0</v>
      </c>
      <c r="BG16" s="44">
        <v>0</v>
      </c>
      <c r="BH16" s="44">
        <v>0</v>
      </c>
      <c r="BI16" s="44"/>
      <c r="BJ16" s="44" t="s">
        <v>829</v>
      </c>
      <c r="BK16" s="52"/>
      <c r="BL16" s="44" t="s">
        <v>829</v>
      </c>
      <c r="BM16" s="44"/>
      <c r="BN16" s="44"/>
      <c r="BO16" s="44"/>
      <c r="BP16" s="44"/>
      <c r="BQ16" s="50"/>
      <c r="BR16" s="50"/>
      <c r="BS16" s="52"/>
      <c r="BT16" s="44" t="s">
        <v>834</v>
      </c>
      <c r="BU16" s="48"/>
      <c r="BV16" t="s">
        <v>670</v>
      </c>
      <c r="BW16" s="157" t="s">
        <v>600</v>
      </c>
    </row>
    <row r="17" spans="1:105" x14ac:dyDescent="0.3">
      <c r="A17" s="39">
        <v>3601</v>
      </c>
      <c r="B17" s="202">
        <v>41830</v>
      </c>
      <c r="C17" s="41" t="s">
        <v>825</v>
      </c>
      <c r="D17" s="42" t="s">
        <v>826</v>
      </c>
      <c r="E17" s="42"/>
      <c r="F17" s="42" t="s">
        <v>827</v>
      </c>
      <c r="G17" s="217">
        <v>41772</v>
      </c>
      <c r="H17" s="44" t="s">
        <v>828</v>
      </c>
      <c r="I17" s="44" t="s">
        <v>829</v>
      </c>
      <c r="J17" s="44"/>
      <c r="K17" s="42" t="s">
        <v>839</v>
      </c>
      <c r="L17" s="42" t="s">
        <v>840</v>
      </c>
      <c r="M17" s="48">
        <v>78.599999999999994</v>
      </c>
      <c r="N17" s="48">
        <v>27.96</v>
      </c>
      <c r="O17" s="42" t="s">
        <v>832</v>
      </c>
      <c r="P17" s="48">
        <v>1000</v>
      </c>
      <c r="Q17" s="48">
        <v>27.05</v>
      </c>
      <c r="R17" s="49">
        <v>1750</v>
      </c>
      <c r="S17" s="48">
        <v>25.23</v>
      </c>
      <c r="T17" s="48"/>
      <c r="U17" s="48"/>
      <c r="V17" s="48"/>
      <c r="W17" s="48"/>
      <c r="X17" s="48"/>
      <c r="Y17" s="48"/>
      <c r="Z17" s="48"/>
      <c r="AA17" s="48"/>
      <c r="AB17" s="48"/>
      <c r="AC17" s="48"/>
      <c r="AD17" s="48"/>
      <c r="AE17" s="48"/>
      <c r="AF17" s="48"/>
      <c r="AG17" s="48"/>
      <c r="AH17" s="48"/>
      <c r="AI17" s="48"/>
      <c r="AJ17" s="48"/>
      <c r="AK17" s="48"/>
      <c r="AL17" s="48"/>
      <c r="AM17" s="48"/>
      <c r="AN17" s="48"/>
      <c r="AO17" s="42" t="s">
        <v>833</v>
      </c>
      <c r="AP17" s="44" t="s">
        <v>829</v>
      </c>
      <c r="AQ17" s="52"/>
      <c r="AR17" s="52"/>
      <c r="AS17" s="46"/>
      <c r="AT17" s="44">
        <v>11.3</v>
      </c>
      <c r="AU17" s="52" t="s">
        <v>835</v>
      </c>
      <c r="AV17" s="48"/>
      <c r="AW17" s="52">
        <v>0</v>
      </c>
      <c r="AX17" s="52">
        <v>0</v>
      </c>
      <c r="AY17" s="52">
        <v>0</v>
      </c>
      <c r="AZ17" s="44">
        <v>18</v>
      </c>
      <c r="BA17" s="44">
        <v>0</v>
      </c>
      <c r="BB17" s="44">
        <v>0</v>
      </c>
      <c r="BC17" s="44">
        <v>0</v>
      </c>
      <c r="BD17" s="44">
        <v>0</v>
      </c>
      <c r="BE17" s="44">
        <v>0</v>
      </c>
      <c r="BF17" s="44">
        <v>0</v>
      </c>
      <c r="BG17" s="44">
        <v>0</v>
      </c>
      <c r="BH17" s="44">
        <v>0</v>
      </c>
      <c r="BI17" s="44"/>
      <c r="BJ17" s="44" t="s">
        <v>829</v>
      </c>
      <c r="BK17" s="44">
        <v>24</v>
      </c>
      <c r="BL17" s="44" t="s">
        <v>829</v>
      </c>
      <c r="BM17" s="44"/>
      <c r="BN17" s="44"/>
      <c r="BO17" s="44"/>
      <c r="BP17" s="44"/>
      <c r="BQ17" s="48" t="s">
        <v>791</v>
      </c>
      <c r="BR17" s="48" t="s">
        <v>841</v>
      </c>
      <c r="BS17" s="52">
        <v>50</v>
      </c>
      <c r="BT17" s="44" t="s">
        <v>834</v>
      </c>
      <c r="BU17" s="48"/>
      <c r="BV17" t="s">
        <v>842</v>
      </c>
      <c r="BW17" s="206" t="s">
        <v>600</v>
      </c>
    </row>
    <row r="18" spans="1:105" x14ac:dyDescent="0.3">
      <c r="A18" s="39">
        <v>8847</v>
      </c>
      <c r="B18" s="43">
        <v>41898</v>
      </c>
      <c r="C18" s="41" t="s">
        <v>793</v>
      </c>
      <c r="D18" s="42" t="s">
        <v>843</v>
      </c>
      <c r="E18" s="42"/>
      <c r="F18" s="42" t="s">
        <v>794</v>
      </c>
      <c r="G18" s="154">
        <v>41884</v>
      </c>
      <c r="H18" s="44" t="s">
        <v>590</v>
      </c>
      <c r="I18" s="44" t="s">
        <v>772</v>
      </c>
      <c r="J18" s="44"/>
      <c r="K18" s="42" t="s">
        <v>795</v>
      </c>
      <c r="L18" s="218" t="s">
        <v>796</v>
      </c>
      <c r="M18" s="42">
        <v>97.521000000000001</v>
      </c>
      <c r="N18" s="42">
        <v>28</v>
      </c>
      <c r="O18" s="42" t="s">
        <v>802</v>
      </c>
      <c r="P18" s="42">
        <v>1000</v>
      </c>
      <c r="Q18" s="42">
        <v>27</v>
      </c>
      <c r="R18" s="49">
        <v>1750</v>
      </c>
      <c r="S18" s="42">
        <v>26.5</v>
      </c>
      <c r="T18" s="42"/>
      <c r="U18" s="42"/>
      <c r="V18" s="42"/>
      <c r="W18" s="42"/>
      <c r="X18" s="42"/>
      <c r="Y18" s="42"/>
      <c r="Z18" s="42"/>
      <c r="AA18" s="42"/>
      <c r="AB18" s="42"/>
      <c r="AC18" s="42"/>
      <c r="AD18" s="42"/>
      <c r="AE18" s="42"/>
      <c r="AF18" s="42"/>
      <c r="AG18" s="42"/>
      <c r="AH18" s="42"/>
      <c r="AI18" s="42"/>
      <c r="AJ18" s="42"/>
      <c r="AK18" s="42"/>
      <c r="AL18" s="42"/>
      <c r="AM18" s="42"/>
      <c r="AN18" s="42"/>
      <c r="AO18" s="42" t="s">
        <v>797</v>
      </c>
      <c r="AP18" s="44" t="s">
        <v>798</v>
      </c>
      <c r="AQ18" s="44"/>
      <c r="AR18" s="44"/>
      <c r="AS18" s="46"/>
      <c r="AT18" s="44">
        <v>11.1</v>
      </c>
      <c r="AU18" s="52" t="s">
        <v>798</v>
      </c>
      <c r="AV18" s="42"/>
      <c r="AW18" s="52">
        <v>0</v>
      </c>
      <c r="AX18" s="44">
        <v>0</v>
      </c>
      <c r="AY18" s="44">
        <v>0</v>
      </c>
      <c r="AZ18" s="44">
        <v>27</v>
      </c>
      <c r="BA18" s="44">
        <v>0</v>
      </c>
      <c r="BB18" s="44">
        <v>0</v>
      </c>
      <c r="BC18" s="44">
        <v>0</v>
      </c>
      <c r="BD18" s="44">
        <v>0</v>
      </c>
      <c r="BE18" s="44">
        <v>0</v>
      </c>
      <c r="BF18" s="44">
        <v>0</v>
      </c>
      <c r="BG18" s="44">
        <v>0</v>
      </c>
      <c r="BH18" s="44">
        <v>0</v>
      </c>
      <c r="BI18" s="44"/>
      <c r="BJ18" s="44" t="s">
        <v>798</v>
      </c>
      <c r="BK18" s="44"/>
      <c r="BL18" s="44" t="s">
        <v>798</v>
      </c>
      <c r="BM18" s="44"/>
      <c r="BN18" s="44"/>
      <c r="BO18" s="44"/>
      <c r="BP18" s="44"/>
      <c r="BQ18" s="48"/>
      <c r="BR18" s="48"/>
      <c r="BS18" s="52"/>
      <c r="BT18" s="44" t="s">
        <v>799</v>
      </c>
      <c r="BU18" s="218"/>
      <c r="BV18" s="157" t="s">
        <v>579</v>
      </c>
      <c r="BW18" s="206" t="s">
        <v>800</v>
      </c>
    </row>
    <row r="19" spans="1:105" x14ac:dyDescent="0.3">
      <c r="A19" s="39">
        <v>4965</v>
      </c>
      <c r="B19" s="202">
        <v>41830</v>
      </c>
      <c r="C19" s="41" t="s">
        <v>825</v>
      </c>
      <c r="D19" s="42" t="s">
        <v>826</v>
      </c>
      <c r="E19" s="42"/>
      <c r="F19" s="42" t="s">
        <v>827</v>
      </c>
      <c r="G19" s="217">
        <v>41820</v>
      </c>
      <c r="H19" s="44" t="s">
        <v>590</v>
      </c>
      <c r="I19" s="44" t="s">
        <v>772</v>
      </c>
      <c r="J19" s="44"/>
      <c r="K19" s="42" t="s">
        <v>801</v>
      </c>
      <c r="L19" s="42" t="s">
        <v>844</v>
      </c>
      <c r="M19" s="42">
        <v>87.02</v>
      </c>
      <c r="N19" s="42">
        <v>30.95</v>
      </c>
      <c r="O19" s="42" t="s">
        <v>802</v>
      </c>
      <c r="P19" s="42">
        <v>1000</v>
      </c>
      <c r="Q19" s="42">
        <v>30.49</v>
      </c>
      <c r="R19" s="49">
        <v>1750</v>
      </c>
      <c r="S19" s="42">
        <v>30.24</v>
      </c>
      <c r="T19" s="42"/>
      <c r="U19" s="42"/>
      <c r="V19" s="42"/>
      <c r="W19" s="42"/>
      <c r="X19" s="42"/>
      <c r="Y19" s="42"/>
      <c r="Z19" s="42"/>
      <c r="AA19" s="42"/>
      <c r="AB19" s="42"/>
      <c r="AC19" s="42"/>
      <c r="AD19" s="42"/>
      <c r="AE19" s="42"/>
      <c r="AF19" s="42"/>
      <c r="AG19" s="42"/>
      <c r="AH19" s="42"/>
      <c r="AI19" s="42"/>
      <c r="AJ19" s="42"/>
      <c r="AK19" s="42"/>
      <c r="AL19" s="42"/>
      <c r="AM19" s="42"/>
      <c r="AN19" s="42"/>
      <c r="AO19" s="42" t="s">
        <v>833</v>
      </c>
      <c r="AP19" s="44" t="s">
        <v>829</v>
      </c>
      <c r="AQ19" s="44"/>
      <c r="AR19" s="44"/>
      <c r="AS19" s="46"/>
      <c r="AT19" s="44">
        <v>5.0999999999999996</v>
      </c>
      <c r="AU19" s="52" t="s">
        <v>829</v>
      </c>
      <c r="AV19" s="42"/>
      <c r="AW19" s="52">
        <v>0</v>
      </c>
      <c r="AX19" s="44">
        <v>0</v>
      </c>
      <c r="AY19" s="44">
        <v>0</v>
      </c>
      <c r="AZ19" s="44">
        <v>22</v>
      </c>
      <c r="BA19" s="44">
        <v>0</v>
      </c>
      <c r="BB19" s="44">
        <v>0</v>
      </c>
      <c r="BC19" s="44">
        <v>0</v>
      </c>
      <c r="BD19" s="44">
        <v>0</v>
      </c>
      <c r="BE19" s="44">
        <v>0</v>
      </c>
      <c r="BF19" s="44">
        <v>0</v>
      </c>
      <c r="BG19" s="44">
        <v>0</v>
      </c>
      <c r="BH19" s="44">
        <v>0</v>
      </c>
      <c r="BI19" s="44"/>
      <c r="BJ19" s="44" t="s">
        <v>829</v>
      </c>
      <c r="BK19" s="44">
        <v>24</v>
      </c>
      <c r="BL19" s="44" t="s">
        <v>829</v>
      </c>
      <c r="BM19" s="44"/>
      <c r="BN19" s="44"/>
      <c r="BO19" s="44"/>
      <c r="BP19" s="44"/>
      <c r="BQ19" s="48"/>
      <c r="BR19" s="48"/>
      <c r="BS19" s="52"/>
      <c r="BT19" s="44" t="s">
        <v>834</v>
      </c>
      <c r="BU19" s="218" t="s">
        <v>803</v>
      </c>
      <c r="BV19" s="157" t="s">
        <v>579</v>
      </c>
      <c r="BW19" s="206" t="s">
        <v>580</v>
      </c>
    </row>
    <row r="20" spans="1:105" x14ac:dyDescent="0.3">
      <c r="A20" s="39">
        <v>5347</v>
      </c>
      <c r="B20" s="202">
        <v>41897</v>
      </c>
      <c r="C20" s="41" t="s">
        <v>746</v>
      </c>
      <c r="D20" s="42" t="s">
        <v>823</v>
      </c>
      <c r="E20" s="42"/>
      <c r="F20" s="42" t="s">
        <v>747</v>
      </c>
      <c r="G20" s="43">
        <v>41880</v>
      </c>
      <c r="H20" s="44" t="s">
        <v>590</v>
      </c>
      <c r="I20" s="44" t="s">
        <v>853</v>
      </c>
      <c r="J20" s="44"/>
      <c r="K20" s="42" t="s">
        <v>804</v>
      </c>
      <c r="L20" s="42" t="s">
        <v>860</v>
      </c>
      <c r="M20" s="42">
        <v>86</v>
      </c>
      <c r="N20" s="42">
        <v>37.700000000000003</v>
      </c>
      <c r="O20" s="42"/>
      <c r="P20" s="42"/>
      <c r="Q20" s="42"/>
      <c r="R20" s="45"/>
      <c r="S20" s="42"/>
      <c r="T20" s="42"/>
      <c r="U20" s="42"/>
      <c r="V20" s="42"/>
      <c r="W20" s="42"/>
      <c r="X20" s="42"/>
      <c r="Y20" s="42"/>
      <c r="Z20" s="42"/>
      <c r="AA20" s="42"/>
      <c r="AB20" s="42"/>
      <c r="AC20" s="42"/>
      <c r="AD20" s="42"/>
      <c r="AE20" s="42"/>
      <c r="AF20" s="42"/>
      <c r="AG20" s="42"/>
      <c r="AH20" s="42"/>
      <c r="AI20" s="42"/>
      <c r="AJ20" s="42"/>
      <c r="AK20" s="42"/>
      <c r="AL20" s="42"/>
      <c r="AM20" s="42"/>
      <c r="AN20" s="42"/>
      <c r="AO20" s="42" t="s">
        <v>752</v>
      </c>
      <c r="AP20" s="44" t="s">
        <v>749</v>
      </c>
      <c r="AQ20" s="44"/>
      <c r="AR20" s="44"/>
      <c r="AS20" s="46">
        <v>5</v>
      </c>
      <c r="AT20" s="44">
        <v>17</v>
      </c>
      <c r="AU20" s="52" t="s">
        <v>749</v>
      </c>
      <c r="AV20" s="42"/>
      <c r="AW20" s="52">
        <v>0</v>
      </c>
      <c r="AX20" s="44">
        <v>0</v>
      </c>
      <c r="AY20" s="44">
        <v>28</v>
      </c>
      <c r="AZ20" s="44">
        <v>0</v>
      </c>
      <c r="BA20" s="44">
        <v>0</v>
      </c>
      <c r="BB20" s="44">
        <v>0</v>
      </c>
      <c r="BC20" s="44">
        <v>0</v>
      </c>
      <c r="BD20" s="44">
        <v>0</v>
      </c>
      <c r="BE20" s="44">
        <v>0</v>
      </c>
      <c r="BF20" s="44">
        <v>0</v>
      </c>
      <c r="BG20" s="44">
        <v>0</v>
      </c>
      <c r="BH20" s="44">
        <v>0</v>
      </c>
      <c r="BI20" s="44"/>
      <c r="BJ20" s="44" t="s">
        <v>749</v>
      </c>
      <c r="BK20" s="44"/>
      <c r="BL20" s="44" t="s">
        <v>749</v>
      </c>
      <c r="BM20" s="44"/>
      <c r="BN20" s="44"/>
      <c r="BO20" s="44"/>
      <c r="BP20" s="44"/>
      <c r="BQ20" s="48"/>
      <c r="BR20" s="48"/>
      <c r="BS20" s="52"/>
      <c r="BT20" s="44" t="s">
        <v>754</v>
      </c>
      <c r="BU20" s="48" t="s">
        <v>803</v>
      </c>
      <c r="BV20" s="1" t="s">
        <v>763</v>
      </c>
      <c r="BW20" s="3" t="s">
        <v>764</v>
      </c>
    </row>
    <row r="21" spans="1:105" x14ac:dyDescent="0.3">
      <c r="A21" s="39">
        <v>8470</v>
      </c>
      <c r="B21" s="202">
        <v>41830</v>
      </c>
      <c r="C21" s="41" t="s">
        <v>825</v>
      </c>
      <c r="D21" s="42" t="s">
        <v>826</v>
      </c>
      <c r="E21" s="42"/>
      <c r="F21" s="42" t="s">
        <v>827</v>
      </c>
      <c r="G21" s="217">
        <v>41797</v>
      </c>
      <c r="H21" s="44" t="s">
        <v>590</v>
      </c>
      <c r="I21" s="44" t="s">
        <v>772</v>
      </c>
      <c r="J21" s="44"/>
      <c r="K21" s="42" t="s">
        <v>805</v>
      </c>
      <c r="L21" s="42" t="s">
        <v>806</v>
      </c>
      <c r="M21" s="48">
        <v>83</v>
      </c>
      <c r="N21" s="48">
        <v>20.097000000000001</v>
      </c>
      <c r="O21" s="42"/>
      <c r="P21" s="48"/>
      <c r="Q21" s="42"/>
      <c r="R21" s="49"/>
      <c r="S21" s="48"/>
      <c r="T21" s="48"/>
      <c r="U21" s="48"/>
      <c r="V21" s="48"/>
      <c r="W21" s="42"/>
      <c r="X21" s="48"/>
      <c r="Y21" s="48"/>
      <c r="Z21" s="48"/>
      <c r="AA21" s="48"/>
      <c r="AB21" s="48"/>
      <c r="AC21" s="48"/>
      <c r="AD21" s="48"/>
      <c r="AE21" s="42"/>
      <c r="AF21" s="48"/>
      <c r="AG21" s="48"/>
      <c r="AH21" s="42"/>
      <c r="AI21" s="42"/>
      <c r="AJ21" s="42"/>
      <c r="AK21" s="48"/>
      <c r="AL21" s="48"/>
      <c r="AM21" s="48"/>
      <c r="AN21" s="48"/>
      <c r="AO21" s="42" t="s">
        <v>833</v>
      </c>
      <c r="AP21" s="44" t="s">
        <v>829</v>
      </c>
      <c r="AQ21" s="44"/>
      <c r="AR21" s="44"/>
      <c r="AS21" s="46"/>
      <c r="AT21" s="44">
        <v>8</v>
      </c>
      <c r="AU21" s="44" t="s">
        <v>807</v>
      </c>
      <c r="AV21" s="48"/>
      <c r="AW21" s="52">
        <v>0</v>
      </c>
      <c r="AX21" s="52">
        <v>0</v>
      </c>
      <c r="AY21" s="52">
        <v>0</v>
      </c>
      <c r="AZ21" s="44">
        <v>0</v>
      </c>
      <c r="BA21" s="44">
        <v>0</v>
      </c>
      <c r="BB21" s="44">
        <v>0</v>
      </c>
      <c r="BC21" s="44">
        <v>0</v>
      </c>
      <c r="BD21" s="44">
        <v>0</v>
      </c>
      <c r="BE21" s="44">
        <v>0</v>
      </c>
      <c r="BF21" s="44">
        <v>0</v>
      </c>
      <c r="BG21" s="44">
        <v>0</v>
      </c>
      <c r="BH21" s="44">
        <v>0</v>
      </c>
      <c r="BI21" s="44">
        <v>24</v>
      </c>
      <c r="BJ21" s="44" t="s">
        <v>829</v>
      </c>
      <c r="BK21" s="44"/>
      <c r="BL21" s="44" t="s">
        <v>829</v>
      </c>
      <c r="BM21" s="44"/>
      <c r="BN21" s="44"/>
      <c r="BO21" s="44"/>
      <c r="BP21" s="44"/>
      <c r="BQ21" s="47"/>
      <c r="BR21" s="47"/>
      <c r="BS21" s="44"/>
      <c r="BT21" s="44" t="s">
        <v>834</v>
      </c>
      <c r="BU21" s="50" t="s">
        <v>803</v>
      </c>
      <c r="BV21" s="157" t="s">
        <v>579</v>
      </c>
      <c r="BW21" s="3" t="s">
        <v>600</v>
      </c>
    </row>
    <row r="22" spans="1:105" x14ac:dyDescent="0.3">
      <c r="A22" s="39">
        <v>8894</v>
      </c>
      <c r="B22" s="43">
        <v>41898</v>
      </c>
      <c r="C22" s="41" t="s">
        <v>746</v>
      </c>
      <c r="D22" s="42" t="s">
        <v>823</v>
      </c>
      <c r="E22" s="42"/>
      <c r="F22" s="42" t="s">
        <v>808</v>
      </c>
      <c r="G22" s="203">
        <v>41871</v>
      </c>
      <c r="H22" s="44" t="s">
        <v>748</v>
      </c>
      <c r="I22" s="44" t="s">
        <v>749</v>
      </c>
      <c r="J22" s="44"/>
      <c r="K22" s="42" t="s">
        <v>750</v>
      </c>
      <c r="L22" s="204" t="s">
        <v>751</v>
      </c>
      <c r="M22" s="42">
        <v>90</v>
      </c>
      <c r="N22" s="48">
        <v>20.49</v>
      </c>
      <c r="O22" s="42"/>
      <c r="P22" s="48"/>
      <c r="Q22" s="48"/>
      <c r="R22" s="49"/>
      <c r="S22" s="48"/>
      <c r="T22" s="42"/>
      <c r="U22" s="42"/>
      <c r="V22" s="42"/>
      <c r="W22" s="42"/>
      <c r="X22" s="42"/>
      <c r="Y22" s="42"/>
      <c r="Z22" s="42"/>
      <c r="AA22" s="42"/>
      <c r="AB22" s="42"/>
      <c r="AC22" s="42"/>
      <c r="AD22" s="42"/>
      <c r="AE22" s="2">
        <v>12.49</v>
      </c>
      <c r="AF22" s="48"/>
      <c r="AG22" s="48"/>
      <c r="AH22" s="48"/>
      <c r="AI22" s="48"/>
      <c r="AJ22" s="48"/>
      <c r="AK22" s="48"/>
      <c r="AL22" s="48"/>
      <c r="AM22" s="48"/>
      <c r="AN22" s="48"/>
      <c r="AO22" s="42" t="s">
        <v>809</v>
      </c>
      <c r="AP22" s="44" t="s">
        <v>749</v>
      </c>
      <c r="AQ22" s="44"/>
      <c r="AR22" s="44"/>
      <c r="AS22" s="46"/>
      <c r="AT22" s="44">
        <v>9</v>
      </c>
      <c r="AU22" s="44" t="s">
        <v>753</v>
      </c>
      <c r="AV22" s="42"/>
      <c r="AW22" s="44">
        <v>0</v>
      </c>
      <c r="AX22" s="44">
        <v>0</v>
      </c>
      <c r="AY22" s="44">
        <v>0</v>
      </c>
      <c r="AZ22" s="44">
        <v>0</v>
      </c>
      <c r="BA22" s="44">
        <v>0</v>
      </c>
      <c r="BB22" s="44">
        <v>0</v>
      </c>
      <c r="BC22" s="44">
        <v>0</v>
      </c>
      <c r="BD22" s="44">
        <v>0</v>
      </c>
      <c r="BE22" s="44">
        <v>0</v>
      </c>
      <c r="BF22" s="44">
        <v>0</v>
      </c>
      <c r="BG22" s="44">
        <v>0</v>
      </c>
      <c r="BH22" s="44">
        <v>0</v>
      </c>
      <c r="BI22" s="44"/>
      <c r="BJ22" s="44" t="s">
        <v>749</v>
      </c>
      <c r="BK22" s="44"/>
      <c r="BL22" s="44" t="s">
        <v>749</v>
      </c>
      <c r="BM22" s="44"/>
      <c r="BN22" s="44"/>
      <c r="BO22" s="44"/>
      <c r="BP22" s="44"/>
      <c r="BQ22" s="48"/>
      <c r="BR22" s="48"/>
      <c r="BS22" s="52"/>
      <c r="BT22" s="44" t="s">
        <v>754</v>
      </c>
      <c r="BU22" s="205"/>
      <c r="BV22" s="1" t="s">
        <v>579</v>
      </c>
      <c r="BW22" s="206" t="s">
        <v>755</v>
      </c>
    </row>
    <row r="23" spans="1:105" x14ac:dyDescent="0.3">
      <c r="A23" s="39">
        <v>8337</v>
      </c>
      <c r="B23" s="202">
        <v>41897</v>
      </c>
      <c r="C23" s="41" t="s">
        <v>746</v>
      </c>
      <c r="D23" s="42" t="s">
        <v>823</v>
      </c>
      <c r="E23" s="42"/>
      <c r="F23" s="42" t="s">
        <v>808</v>
      </c>
      <c r="G23" s="202">
        <v>41850</v>
      </c>
      <c r="H23" s="44" t="s">
        <v>748</v>
      </c>
      <c r="I23" s="44" t="s">
        <v>853</v>
      </c>
      <c r="J23" s="44"/>
      <c r="K23" s="42" t="s">
        <v>756</v>
      </c>
      <c r="L23" s="42" t="s">
        <v>854</v>
      </c>
      <c r="M23" s="42">
        <v>90</v>
      </c>
      <c r="N23" s="42">
        <v>28.9</v>
      </c>
      <c r="O23" s="42"/>
      <c r="P23" s="42"/>
      <c r="Q23" s="42"/>
      <c r="R23" s="45"/>
      <c r="S23" s="42"/>
      <c r="T23" s="42"/>
      <c r="U23" s="42"/>
      <c r="V23" s="42"/>
      <c r="W23" s="42"/>
      <c r="X23" s="42"/>
      <c r="Y23" s="42"/>
      <c r="Z23" s="42"/>
      <c r="AA23" s="42"/>
      <c r="AB23" s="42"/>
      <c r="AC23" s="42"/>
      <c r="AD23" s="42"/>
      <c r="AE23" s="42">
        <v>11.67</v>
      </c>
      <c r="AF23" s="42"/>
      <c r="AG23" s="42"/>
      <c r="AH23" s="42"/>
      <c r="AI23" s="42"/>
      <c r="AJ23" s="42"/>
      <c r="AK23" s="42"/>
      <c r="AL23" s="42"/>
      <c r="AM23" s="42"/>
      <c r="AN23" s="42"/>
      <c r="AO23" s="42" t="s">
        <v>809</v>
      </c>
      <c r="AP23" s="44" t="s">
        <v>749</v>
      </c>
      <c r="AQ23" s="44"/>
      <c r="AR23" s="44"/>
      <c r="AS23" s="46"/>
      <c r="AT23" s="44">
        <v>20</v>
      </c>
      <c r="AU23" s="44" t="s">
        <v>753</v>
      </c>
      <c r="AV23" s="42"/>
      <c r="AW23" s="44">
        <v>0</v>
      </c>
      <c r="AX23" s="44">
        <v>0</v>
      </c>
      <c r="AY23" s="44">
        <v>0</v>
      </c>
      <c r="AZ23" s="44">
        <v>0</v>
      </c>
      <c r="BA23" s="44">
        <v>0</v>
      </c>
      <c r="BB23" s="44">
        <v>0</v>
      </c>
      <c r="BC23" s="44">
        <v>0</v>
      </c>
      <c r="BD23" s="44">
        <v>0</v>
      </c>
      <c r="BE23" s="44">
        <v>0</v>
      </c>
      <c r="BF23" s="44">
        <v>0</v>
      </c>
      <c r="BG23" s="44">
        <v>0</v>
      </c>
      <c r="BH23" s="44">
        <v>0</v>
      </c>
      <c r="BI23" s="44"/>
      <c r="BJ23" s="44" t="s">
        <v>749</v>
      </c>
      <c r="BK23" s="44">
        <v>12</v>
      </c>
      <c r="BL23" s="44" t="s">
        <v>749</v>
      </c>
      <c r="BM23" s="44"/>
      <c r="BN23" s="44"/>
      <c r="BO23" s="44"/>
      <c r="BP23" s="44"/>
      <c r="BQ23" s="42" t="s">
        <v>603</v>
      </c>
      <c r="BR23" s="47" t="s">
        <v>523</v>
      </c>
      <c r="BS23" s="44">
        <v>50</v>
      </c>
      <c r="BT23" s="44" t="s">
        <v>754</v>
      </c>
      <c r="BU23" s="42"/>
      <c r="BV23" s="1" t="s">
        <v>579</v>
      </c>
      <c r="BW23" s="210" t="s">
        <v>600</v>
      </c>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row>
    <row r="24" spans="1:105" x14ac:dyDescent="0.3">
      <c r="A24" s="39">
        <v>2560</v>
      </c>
      <c r="B24" s="202">
        <v>41894</v>
      </c>
      <c r="C24" s="41" t="s">
        <v>746</v>
      </c>
      <c r="D24" s="42" t="s">
        <v>823</v>
      </c>
      <c r="E24" s="42"/>
      <c r="F24" s="42" t="s">
        <v>808</v>
      </c>
      <c r="G24" s="209">
        <v>41852</v>
      </c>
      <c r="H24" s="44" t="s">
        <v>748</v>
      </c>
      <c r="I24" s="44" t="s">
        <v>749</v>
      </c>
      <c r="J24" s="44"/>
      <c r="K24" s="42" t="s">
        <v>757</v>
      </c>
      <c r="L24" s="42" t="s">
        <v>758</v>
      </c>
      <c r="M24" s="42">
        <v>89.14</v>
      </c>
      <c r="N24" s="42">
        <v>28.04</v>
      </c>
      <c r="O24" s="42" t="s">
        <v>759</v>
      </c>
      <c r="P24" s="42">
        <v>1000</v>
      </c>
      <c r="Q24" s="42">
        <v>28.04</v>
      </c>
      <c r="R24" s="45">
        <v>1750</v>
      </c>
      <c r="S24" s="42">
        <v>28.04</v>
      </c>
      <c r="T24" s="42"/>
      <c r="U24" s="42"/>
      <c r="V24" s="42"/>
      <c r="W24" s="42"/>
      <c r="X24" s="42"/>
      <c r="Y24" s="42"/>
      <c r="Z24" s="42"/>
      <c r="AA24" s="42"/>
      <c r="AB24" s="42"/>
      <c r="AC24" s="42"/>
      <c r="AD24" s="42"/>
      <c r="AE24" s="42">
        <v>10.65</v>
      </c>
      <c r="AF24" s="42"/>
      <c r="AG24" s="42"/>
      <c r="AH24" s="42"/>
      <c r="AI24" s="42"/>
      <c r="AJ24" s="42"/>
      <c r="AK24" s="42"/>
      <c r="AL24" s="42"/>
      <c r="AM24" s="42"/>
      <c r="AN24" s="42"/>
      <c r="AO24" s="42" t="s">
        <v>809</v>
      </c>
      <c r="AP24" s="44" t="s">
        <v>749</v>
      </c>
      <c r="AQ24" s="44"/>
      <c r="AR24" s="44"/>
      <c r="AS24" s="46"/>
      <c r="AT24" s="44">
        <v>7.5</v>
      </c>
      <c r="AU24" s="52" t="s">
        <v>749</v>
      </c>
      <c r="AV24" s="42"/>
      <c r="AW24" s="44">
        <v>0</v>
      </c>
      <c r="AX24" s="44">
        <v>0</v>
      </c>
      <c r="AY24" s="44">
        <v>0</v>
      </c>
      <c r="AZ24" s="44">
        <v>27</v>
      </c>
      <c r="BA24" s="44">
        <v>0</v>
      </c>
      <c r="BB24" s="44">
        <v>0</v>
      </c>
      <c r="BC24" s="44">
        <v>0</v>
      </c>
      <c r="BD24" s="44">
        <v>0</v>
      </c>
      <c r="BE24" s="44">
        <v>0</v>
      </c>
      <c r="BF24" s="44">
        <v>0</v>
      </c>
      <c r="BG24" s="44">
        <v>0</v>
      </c>
      <c r="BH24" s="44">
        <v>0</v>
      </c>
      <c r="BI24" s="44"/>
      <c r="BJ24" s="44" t="s">
        <v>749</v>
      </c>
      <c r="BK24" s="44">
        <v>24</v>
      </c>
      <c r="BL24" s="44" t="s">
        <v>749</v>
      </c>
      <c r="BM24" s="44"/>
      <c r="BN24" s="44"/>
      <c r="BO24" s="44"/>
      <c r="BP24" s="44"/>
      <c r="BQ24" s="42"/>
      <c r="BR24" s="47"/>
      <c r="BS24" s="44"/>
      <c r="BT24" s="44" t="s">
        <v>754</v>
      </c>
      <c r="BU24" s="42"/>
      <c r="BV24" s="157" t="s">
        <v>579</v>
      </c>
      <c r="BW24" s="210" t="s">
        <v>600</v>
      </c>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row>
    <row r="25" spans="1:105" x14ac:dyDescent="0.3">
      <c r="A25" s="39">
        <v>6399</v>
      </c>
      <c r="B25" s="202">
        <v>41898</v>
      </c>
      <c r="C25" s="41" t="s">
        <v>746</v>
      </c>
      <c r="D25" s="42" t="s">
        <v>823</v>
      </c>
      <c r="E25" s="42"/>
      <c r="F25" s="42" t="s">
        <v>808</v>
      </c>
      <c r="G25" s="43">
        <v>41880</v>
      </c>
      <c r="H25" s="44" t="s">
        <v>748</v>
      </c>
      <c r="I25" s="44" t="s">
        <v>855</v>
      </c>
      <c r="J25" s="44"/>
      <c r="K25" s="42" t="s">
        <v>761</v>
      </c>
      <c r="L25" s="218" t="s">
        <v>856</v>
      </c>
      <c r="M25" s="42">
        <v>92</v>
      </c>
      <c r="N25" s="42">
        <v>37.700000000000003</v>
      </c>
      <c r="O25" s="42"/>
      <c r="P25" s="42"/>
      <c r="Q25" s="42"/>
      <c r="R25" s="45"/>
      <c r="S25" s="42"/>
      <c r="T25" s="42"/>
      <c r="U25" s="42"/>
      <c r="V25" s="42"/>
      <c r="W25" s="42"/>
      <c r="X25" s="42"/>
      <c r="Y25" s="42"/>
      <c r="Z25" s="42"/>
      <c r="AA25" s="42"/>
      <c r="AB25" s="42"/>
      <c r="AC25" s="42"/>
      <c r="AD25" s="42"/>
      <c r="AE25" s="42">
        <v>23.6</v>
      </c>
      <c r="AF25" s="48"/>
      <c r="AG25" s="48"/>
      <c r="AH25" s="42"/>
      <c r="AI25" s="42"/>
      <c r="AJ25" s="42"/>
      <c r="AK25" s="48"/>
      <c r="AL25" s="48"/>
      <c r="AM25" s="48"/>
      <c r="AN25" s="48"/>
      <c r="AO25" s="42" t="s">
        <v>809</v>
      </c>
      <c r="AP25" s="44" t="s">
        <v>749</v>
      </c>
      <c r="AQ25" s="44"/>
      <c r="AR25" s="44"/>
      <c r="AS25" s="46">
        <v>5</v>
      </c>
      <c r="AT25" s="44">
        <v>17</v>
      </c>
      <c r="AU25" s="44" t="s">
        <v>749</v>
      </c>
      <c r="AV25" s="42"/>
      <c r="AW25" s="44">
        <v>0</v>
      </c>
      <c r="AX25" s="44">
        <v>0</v>
      </c>
      <c r="AY25" s="44">
        <v>11</v>
      </c>
      <c r="AZ25" s="44">
        <v>0</v>
      </c>
      <c r="BA25" s="44">
        <v>0</v>
      </c>
      <c r="BB25" s="44">
        <v>0</v>
      </c>
      <c r="BC25" s="44">
        <v>0</v>
      </c>
      <c r="BD25" s="44">
        <v>0</v>
      </c>
      <c r="BE25" s="44">
        <v>0</v>
      </c>
      <c r="BF25" s="44">
        <v>0</v>
      </c>
      <c r="BG25" s="44">
        <v>0</v>
      </c>
      <c r="BH25" s="44">
        <v>0</v>
      </c>
      <c r="BI25" s="44"/>
      <c r="BJ25" s="44" t="s">
        <v>749</v>
      </c>
      <c r="BK25" s="44"/>
      <c r="BL25" s="44" t="s">
        <v>749</v>
      </c>
      <c r="BM25" s="44"/>
      <c r="BN25" s="44"/>
      <c r="BO25" s="44"/>
      <c r="BP25" s="44"/>
      <c r="BQ25" s="47"/>
      <c r="BR25" s="47"/>
      <c r="BS25" s="44"/>
      <c r="BT25" s="44" t="s">
        <v>754</v>
      </c>
      <c r="BU25" s="47" t="s">
        <v>762</v>
      </c>
      <c r="BV25" t="s">
        <v>763</v>
      </c>
      <c r="BW25" s="226" t="s">
        <v>580</v>
      </c>
    </row>
    <row r="26" spans="1:105" x14ac:dyDescent="0.3">
      <c r="A26" s="39">
        <v>1474</v>
      </c>
      <c r="B26" s="202">
        <v>41894</v>
      </c>
      <c r="C26" s="41" t="s">
        <v>746</v>
      </c>
      <c r="D26" s="42" t="s">
        <v>823</v>
      </c>
      <c r="E26" s="42"/>
      <c r="F26" s="42" t="s">
        <v>808</v>
      </c>
      <c r="G26" s="154">
        <v>41846</v>
      </c>
      <c r="H26" s="44" t="s">
        <v>748</v>
      </c>
      <c r="I26" s="44" t="s">
        <v>749</v>
      </c>
      <c r="J26" s="44"/>
      <c r="K26" s="48" t="s">
        <v>765</v>
      </c>
      <c r="L26" s="48" t="s">
        <v>766</v>
      </c>
      <c r="M26" s="48">
        <v>99.27</v>
      </c>
      <c r="N26" s="48">
        <v>31.7</v>
      </c>
      <c r="O26" s="42" t="s">
        <v>759</v>
      </c>
      <c r="P26" s="48">
        <v>1750</v>
      </c>
      <c r="Q26" s="3">
        <v>31.7</v>
      </c>
      <c r="R26" s="211">
        <v>1750</v>
      </c>
      <c r="S26" s="227">
        <v>31.7</v>
      </c>
      <c r="T26" s="48"/>
      <c r="U26" s="48"/>
      <c r="V26" s="48"/>
      <c r="W26" s="3"/>
      <c r="X26" s="48"/>
      <c r="Y26" s="48"/>
      <c r="Z26" s="48"/>
      <c r="AA26" s="48"/>
      <c r="AB26" s="48"/>
      <c r="AC26" s="48"/>
      <c r="AD26" s="48"/>
      <c r="AE26" s="48">
        <v>13.94</v>
      </c>
      <c r="AF26" s="48"/>
      <c r="AG26" s="48"/>
      <c r="AH26" s="3"/>
      <c r="AI26" s="48"/>
      <c r="AJ26" s="48"/>
      <c r="AK26" s="48"/>
      <c r="AL26" s="48"/>
      <c r="AM26" s="48"/>
      <c r="AN26" s="48"/>
      <c r="AO26" s="42" t="s">
        <v>809</v>
      </c>
      <c r="AP26" s="44" t="s">
        <v>749</v>
      </c>
      <c r="AQ26" s="52"/>
      <c r="AR26" s="52"/>
      <c r="AS26" s="46"/>
      <c r="AT26" s="52">
        <v>11.6</v>
      </c>
      <c r="AU26" s="52" t="s">
        <v>749</v>
      </c>
      <c r="AV26" s="48"/>
      <c r="AW26" s="52">
        <v>0</v>
      </c>
      <c r="AX26" s="52">
        <v>0</v>
      </c>
      <c r="AY26" s="52">
        <v>0</v>
      </c>
      <c r="AZ26" s="52">
        <v>20</v>
      </c>
      <c r="BA26" s="52">
        <v>0</v>
      </c>
      <c r="BB26" s="44">
        <v>0</v>
      </c>
      <c r="BC26" s="44">
        <v>0</v>
      </c>
      <c r="BD26" s="44">
        <v>0</v>
      </c>
      <c r="BE26" s="44">
        <v>0</v>
      </c>
      <c r="BF26" s="44">
        <v>0</v>
      </c>
      <c r="BG26" s="44">
        <v>0</v>
      </c>
      <c r="BH26" s="44">
        <v>0</v>
      </c>
      <c r="BI26" s="52"/>
      <c r="BJ26" s="52" t="s">
        <v>749</v>
      </c>
      <c r="BK26" s="44"/>
      <c r="BL26" s="44" t="s">
        <v>749</v>
      </c>
      <c r="BM26" s="44"/>
      <c r="BN26" s="44"/>
      <c r="BO26" s="44"/>
      <c r="BP26" s="44"/>
      <c r="BQ26" s="50" t="s">
        <v>767</v>
      </c>
      <c r="BR26" s="50"/>
      <c r="BS26" s="52"/>
      <c r="BT26" s="44" t="s">
        <v>754</v>
      </c>
      <c r="BU26" s="48"/>
      <c r="BV26" t="s">
        <v>824</v>
      </c>
      <c r="BW26" s="58" t="s">
        <v>600</v>
      </c>
    </row>
    <row r="27" spans="1:105" x14ac:dyDescent="0.3">
      <c r="A27" s="39">
        <v>8072</v>
      </c>
      <c r="B27" s="208">
        <v>41894</v>
      </c>
      <c r="C27" s="41" t="s">
        <v>746</v>
      </c>
      <c r="D27" s="42" t="s">
        <v>823</v>
      </c>
      <c r="E27" s="42"/>
      <c r="F27" s="42" t="s">
        <v>808</v>
      </c>
      <c r="G27" s="51">
        <v>41820</v>
      </c>
      <c r="H27" s="44" t="s">
        <v>748</v>
      </c>
      <c r="I27" s="44" t="s">
        <v>749</v>
      </c>
      <c r="J27" s="44"/>
      <c r="K27" s="48" t="s">
        <v>769</v>
      </c>
      <c r="L27" s="228" t="s">
        <v>857</v>
      </c>
      <c r="M27" s="48">
        <v>105.5</v>
      </c>
      <c r="N27" s="48">
        <v>27.7</v>
      </c>
      <c r="O27" s="42"/>
      <c r="P27" s="48"/>
      <c r="Q27" s="48"/>
      <c r="R27" s="49"/>
      <c r="S27" s="48"/>
      <c r="T27" s="48"/>
      <c r="U27" s="48"/>
      <c r="V27" s="48"/>
      <c r="W27" s="48"/>
      <c r="X27" s="48"/>
      <c r="Y27" s="48"/>
      <c r="Z27" s="48"/>
      <c r="AA27" s="48"/>
      <c r="AB27" s="48"/>
      <c r="AC27" s="48"/>
      <c r="AD27" s="48"/>
      <c r="AE27" s="48">
        <v>17.399999999999999</v>
      </c>
      <c r="AF27" s="48"/>
      <c r="AG27" s="48"/>
      <c r="AH27" s="48"/>
      <c r="AI27" s="48"/>
      <c r="AJ27" s="48"/>
      <c r="AK27" s="48"/>
      <c r="AL27" s="3"/>
      <c r="AM27" s="3"/>
      <c r="AN27" s="3"/>
      <c r="AO27" s="42" t="s">
        <v>809</v>
      </c>
      <c r="AP27" s="52" t="s">
        <v>749</v>
      </c>
      <c r="AQ27" s="52"/>
      <c r="AR27" s="52"/>
      <c r="AS27" s="53"/>
      <c r="AT27" s="52">
        <v>8.5</v>
      </c>
      <c r="AU27" s="52" t="s">
        <v>749</v>
      </c>
      <c r="AV27" s="48"/>
      <c r="AW27" s="52">
        <v>0</v>
      </c>
      <c r="AX27" s="52">
        <v>0</v>
      </c>
      <c r="AY27" s="52">
        <v>15</v>
      </c>
      <c r="AZ27" s="52">
        <v>0</v>
      </c>
      <c r="BA27" s="52">
        <v>0</v>
      </c>
      <c r="BB27" s="52">
        <v>0</v>
      </c>
      <c r="BC27" s="52">
        <v>0</v>
      </c>
      <c r="BD27" s="52">
        <v>0</v>
      </c>
      <c r="BE27" s="44">
        <v>0</v>
      </c>
      <c r="BF27" s="44">
        <v>0</v>
      </c>
      <c r="BG27" s="44">
        <v>0</v>
      </c>
      <c r="BH27" s="44">
        <v>0</v>
      </c>
      <c r="BI27" s="44"/>
      <c r="BJ27" s="44" t="s">
        <v>749</v>
      </c>
      <c r="BK27" s="44"/>
      <c r="BL27" s="44" t="s">
        <v>749</v>
      </c>
      <c r="BM27" s="44"/>
      <c r="BN27" s="44"/>
      <c r="BO27" s="44"/>
      <c r="BP27" s="44"/>
      <c r="BQ27" s="50"/>
      <c r="BR27" s="50"/>
      <c r="BS27" s="52"/>
      <c r="BT27" s="44" t="s">
        <v>754</v>
      </c>
      <c r="BU27" s="218" t="s">
        <v>858</v>
      </c>
      <c r="BV27" t="s">
        <v>579</v>
      </c>
      <c r="BW27" s="58" t="s">
        <v>600</v>
      </c>
    </row>
    <row r="28" spans="1:105" x14ac:dyDescent="0.3">
      <c r="A28" s="39">
        <v>1446</v>
      </c>
      <c r="B28" s="202">
        <v>41829</v>
      </c>
      <c r="C28" s="41" t="s">
        <v>825</v>
      </c>
      <c r="D28" s="42" t="s">
        <v>826</v>
      </c>
      <c r="E28" s="42"/>
      <c r="F28" s="42" t="s">
        <v>845</v>
      </c>
      <c r="G28" s="212">
        <v>41820</v>
      </c>
      <c r="H28" s="44" t="s">
        <v>828</v>
      </c>
      <c r="I28" s="44" t="s">
        <v>829</v>
      </c>
      <c r="J28" s="44"/>
      <c r="K28" s="42" t="s">
        <v>847</v>
      </c>
      <c r="L28" s="42" t="s">
        <v>848</v>
      </c>
      <c r="M28" s="48">
        <v>98.5</v>
      </c>
      <c r="N28" s="48">
        <v>25.66</v>
      </c>
      <c r="O28" s="42" t="s">
        <v>832</v>
      </c>
      <c r="P28" s="48">
        <v>300</v>
      </c>
      <c r="Q28" s="48">
        <v>26.98</v>
      </c>
      <c r="R28" s="49">
        <v>1020</v>
      </c>
      <c r="S28" s="48">
        <v>28.49</v>
      </c>
      <c r="T28" s="48"/>
      <c r="U28" s="48"/>
      <c r="V28" s="48"/>
      <c r="W28" s="48"/>
      <c r="X28" s="48"/>
      <c r="Y28" s="48"/>
      <c r="Z28" s="48"/>
      <c r="AA28" s="48"/>
      <c r="AB28" s="48"/>
      <c r="AC28" s="48"/>
      <c r="AD28" s="48"/>
      <c r="AE28" s="48">
        <v>12.75</v>
      </c>
      <c r="AF28" s="48"/>
      <c r="AG28" s="48"/>
      <c r="AH28" s="48"/>
      <c r="AI28" s="48"/>
      <c r="AJ28" s="48"/>
      <c r="AK28" s="48"/>
      <c r="AL28" s="48"/>
      <c r="AM28" s="48"/>
      <c r="AN28" s="48"/>
      <c r="AO28" s="42" t="s">
        <v>846</v>
      </c>
      <c r="AP28" s="44" t="s">
        <v>829</v>
      </c>
      <c r="AQ28" s="52"/>
      <c r="AR28" s="52"/>
      <c r="AS28" s="46">
        <v>10</v>
      </c>
      <c r="AT28" s="44">
        <v>12</v>
      </c>
      <c r="AU28" s="44" t="s">
        <v>835</v>
      </c>
      <c r="AV28" s="48"/>
      <c r="AW28" s="52">
        <v>0</v>
      </c>
      <c r="AX28" s="52">
        <v>0</v>
      </c>
      <c r="AY28" s="44">
        <v>7</v>
      </c>
      <c r="AZ28" s="52">
        <v>0</v>
      </c>
      <c r="BA28" s="52">
        <v>0</v>
      </c>
      <c r="BB28" s="44">
        <v>0</v>
      </c>
      <c r="BC28" s="44">
        <v>0</v>
      </c>
      <c r="BD28" s="44">
        <v>0</v>
      </c>
      <c r="BE28" s="44">
        <v>0</v>
      </c>
      <c r="BF28" s="44">
        <v>0</v>
      </c>
      <c r="BG28" s="44">
        <v>0</v>
      </c>
      <c r="BH28" s="44">
        <v>0</v>
      </c>
      <c r="BI28" s="44"/>
      <c r="BJ28" s="213" t="s">
        <v>772</v>
      </c>
      <c r="BK28" s="44"/>
      <c r="BL28" s="44" t="s">
        <v>829</v>
      </c>
      <c r="BM28" s="44"/>
      <c r="BN28" s="44"/>
      <c r="BO28" s="44"/>
      <c r="BP28" s="44"/>
      <c r="BQ28" s="50"/>
      <c r="BR28" s="50"/>
      <c r="BS28" s="52"/>
      <c r="BT28" s="44" t="s">
        <v>834</v>
      </c>
      <c r="BU28" s="48"/>
      <c r="BV28" t="s">
        <v>579</v>
      </c>
      <c r="BW28" s="206" t="s">
        <v>580</v>
      </c>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row>
    <row r="29" spans="1:105" s="1" customFormat="1" x14ac:dyDescent="0.3">
      <c r="A29" s="39">
        <v>1486</v>
      </c>
      <c r="B29" s="43">
        <v>41894</v>
      </c>
      <c r="C29" s="41" t="s">
        <v>746</v>
      </c>
      <c r="D29" s="42" t="s">
        <v>823</v>
      </c>
      <c r="E29" s="42"/>
      <c r="F29" s="42" t="s">
        <v>808</v>
      </c>
      <c r="G29" s="154">
        <v>41846</v>
      </c>
      <c r="H29" s="44" t="s">
        <v>748</v>
      </c>
      <c r="I29" s="44" t="s">
        <v>749</v>
      </c>
      <c r="J29" s="44"/>
      <c r="K29" s="48" t="s">
        <v>773</v>
      </c>
      <c r="L29" s="48" t="s">
        <v>766</v>
      </c>
      <c r="M29" s="48">
        <v>95.45</v>
      </c>
      <c r="N29" s="48">
        <v>30.48</v>
      </c>
      <c r="O29" s="42" t="s">
        <v>759</v>
      </c>
      <c r="P29" s="48">
        <v>1750</v>
      </c>
      <c r="Q29" s="48">
        <v>30.48</v>
      </c>
      <c r="R29" s="211">
        <v>1750</v>
      </c>
      <c r="S29" s="211">
        <v>30.48</v>
      </c>
      <c r="T29" s="48"/>
      <c r="U29" s="48"/>
      <c r="V29" s="48"/>
      <c r="W29" s="48"/>
      <c r="X29" s="48"/>
      <c r="Y29" s="48"/>
      <c r="Z29" s="48"/>
      <c r="AA29" s="48"/>
      <c r="AB29" s="48"/>
      <c r="AC29" s="48"/>
      <c r="AD29" s="48"/>
      <c r="AE29" s="48">
        <v>13.4</v>
      </c>
      <c r="AF29" s="48"/>
      <c r="AG29" s="48"/>
      <c r="AH29" s="48"/>
      <c r="AI29" s="48"/>
      <c r="AJ29" s="48"/>
      <c r="AK29" s="48"/>
      <c r="AL29" s="48"/>
      <c r="AM29" s="48"/>
      <c r="AN29" s="48"/>
      <c r="AO29" s="42" t="s">
        <v>809</v>
      </c>
      <c r="AP29" s="44" t="s">
        <v>749</v>
      </c>
      <c r="AQ29" s="52"/>
      <c r="AR29" s="52"/>
      <c r="AS29" s="46"/>
      <c r="AT29" s="44">
        <v>11.6</v>
      </c>
      <c r="AU29" s="52" t="s">
        <v>753</v>
      </c>
      <c r="AV29" s="48"/>
      <c r="AW29" s="52">
        <v>0</v>
      </c>
      <c r="AX29" s="52">
        <v>0</v>
      </c>
      <c r="AY29" s="52">
        <v>0</v>
      </c>
      <c r="AZ29" s="44">
        <v>0</v>
      </c>
      <c r="BA29" s="52">
        <v>0</v>
      </c>
      <c r="BB29" s="44">
        <v>30</v>
      </c>
      <c r="BC29" s="44">
        <v>0</v>
      </c>
      <c r="BD29" s="44">
        <v>0</v>
      </c>
      <c r="BE29" s="44">
        <v>0</v>
      </c>
      <c r="BF29" s="44">
        <v>0</v>
      </c>
      <c r="BG29" s="44">
        <v>0</v>
      </c>
      <c r="BH29" s="44">
        <v>0</v>
      </c>
      <c r="BI29" s="52"/>
      <c r="BJ29" s="52" t="s">
        <v>749</v>
      </c>
      <c r="BK29" s="44"/>
      <c r="BL29" s="44" t="s">
        <v>749</v>
      </c>
      <c r="BM29" s="44"/>
      <c r="BN29" s="44"/>
      <c r="BO29" s="44"/>
      <c r="BP29" s="44"/>
      <c r="BQ29" s="50"/>
      <c r="BR29" s="50"/>
      <c r="BS29" s="52"/>
      <c r="BT29" s="44" t="s">
        <v>754</v>
      </c>
      <c r="BU29" s="48"/>
      <c r="BV29" s="214" t="s">
        <v>579</v>
      </c>
      <c r="BW29" s="58" t="s">
        <v>600</v>
      </c>
      <c r="BX29"/>
      <c r="BY29"/>
      <c r="BZ29"/>
      <c r="CA29"/>
      <c r="CB29"/>
      <c r="CC29"/>
      <c r="CD29"/>
      <c r="CE29"/>
      <c r="CF29"/>
      <c r="CG29"/>
      <c r="CH29"/>
      <c r="CI29"/>
      <c r="CJ29"/>
      <c r="CK29"/>
      <c r="CL29"/>
      <c r="CM29"/>
      <c r="CN29"/>
      <c r="CO29"/>
      <c r="CP29"/>
      <c r="CQ29"/>
      <c r="CR29"/>
      <c r="CS29"/>
      <c r="CT29"/>
      <c r="CU29"/>
      <c r="CV29"/>
      <c r="CW29"/>
      <c r="CX29"/>
      <c r="CY29"/>
      <c r="CZ29"/>
      <c r="DA29"/>
    </row>
    <row r="30" spans="1:105" x14ac:dyDescent="0.3">
      <c r="A30" s="39">
        <v>3280</v>
      </c>
      <c r="B30" s="202">
        <v>41898</v>
      </c>
      <c r="C30" s="41" t="s">
        <v>746</v>
      </c>
      <c r="D30" s="42" t="s">
        <v>823</v>
      </c>
      <c r="E30" s="42"/>
      <c r="F30" s="42" t="s">
        <v>808</v>
      </c>
      <c r="G30" s="154">
        <v>41880</v>
      </c>
      <c r="H30" s="44" t="s">
        <v>748</v>
      </c>
      <c r="I30" s="44" t="s">
        <v>749</v>
      </c>
      <c r="J30" s="44"/>
      <c r="K30" s="42" t="s">
        <v>774</v>
      </c>
      <c r="L30" s="42" t="s">
        <v>775</v>
      </c>
      <c r="M30" s="48">
        <v>91.8</v>
      </c>
      <c r="N30" s="48">
        <v>29.78</v>
      </c>
      <c r="O30" s="42"/>
      <c r="P30" s="48"/>
      <c r="Q30" s="42"/>
      <c r="R30" s="49"/>
      <c r="S30" s="48"/>
      <c r="T30" s="48"/>
      <c r="U30" s="48"/>
      <c r="V30" s="48"/>
      <c r="W30" s="42"/>
      <c r="X30" s="48"/>
      <c r="Y30" s="48"/>
      <c r="Z30" s="48"/>
      <c r="AA30" s="48"/>
      <c r="AB30" s="48"/>
      <c r="AC30" s="48"/>
      <c r="AD30" s="48"/>
      <c r="AE30" s="42">
        <v>11.98</v>
      </c>
      <c r="AF30" s="48"/>
      <c r="AG30" s="48"/>
      <c r="AH30" s="42"/>
      <c r="AI30" s="42"/>
      <c r="AJ30" s="42"/>
      <c r="AK30" s="48"/>
      <c r="AL30" s="48"/>
      <c r="AM30" s="48"/>
      <c r="AN30" s="48"/>
      <c r="AO30" s="42" t="s">
        <v>809</v>
      </c>
      <c r="AP30" s="44" t="s">
        <v>749</v>
      </c>
      <c r="AQ30" s="44"/>
      <c r="AR30" s="44"/>
      <c r="AS30" s="46"/>
      <c r="AT30" s="44">
        <v>12.5</v>
      </c>
      <c r="AU30" s="44" t="s">
        <v>753</v>
      </c>
      <c r="AV30" s="42"/>
      <c r="AW30" s="44">
        <v>0</v>
      </c>
      <c r="AX30" s="44">
        <v>28</v>
      </c>
      <c r="AY30" s="44">
        <v>0</v>
      </c>
      <c r="AZ30" s="44">
        <v>0</v>
      </c>
      <c r="BA30" s="44">
        <v>0</v>
      </c>
      <c r="BB30" s="44">
        <v>0</v>
      </c>
      <c r="BC30" s="44">
        <v>0</v>
      </c>
      <c r="BD30" s="44">
        <v>0</v>
      </c>
      <c r="BE30" s="44">
        <v>0</v>
      </c>
      <c r="BF30" s="44">
        <v>0</v>
      </c>
      <c r="BG30" s="44">
        <v>0</v>
      </c>
      <c r="BH30" s="44">
        <v>0</v>
      </c>
      <c r="BI30" s="44"/>
      <c r="BJ30" s="44" t="s">
        <v>749</v>
      </c>
      <c r="BK30" s="44">
        <v>12</v>
      </c>
      <c r="BL30" s="44" t="s">
        <v>749</v>
      </c>
      <c r="BM30" s="44"/>
      <c r="BN30" s="44"/>
      <c r="BO30" s="44"/>
      <c r="BP30" s="44"/>
      <c r="BQ30" s="47" t="s">
        <v>603</v>
      </c>
      <c r="BR30" s="50" t="s">
        <v>523</v>
      </c>
      <c r="BS30" s="44">
        <v>50</v>
      </c>
      <c r="BT30" s="44" t="s">
        <v>754</v>
      </c>
      <c r="BU30" s="42"/>
      <c r="BV30" s="1" t="s">
        <v>579</v>
      </c>
      <c r="BW30" s="206" t="s">
        <v>580</v>
      </c>
    </row>
    <row r="31" spans="1:105" x14ac:dyDescent="0.3">
      <c r="A31" s="39">
        <v>5645</v>
      </c>
      <c r="B31" s="202">
        <v>41894</v>
      </c>
      <c r="C31" s="41" t="s">
        <v>746</v>
      </c>
      <c r="D31" s="42" t="s">
        <v>823</v>
      </c>
      <c r="E31" s="42"/>
      <c r="F31" s="42" t="s">
        <v>808</v>
      </c>
      <c r="G31" s="154">
        <v>41863</v>
      </c>
      <c r="H31" s="44" t="s">
        <v>748</v>
      </c>
      <c r="I31" s="44" t="s">
        <v>749</v>
      </c>
      <c r="J31" s="44"/>
      <c r="K31" s="48" t="s">
        <v>776</v>
      </c>
      <c r="L31" s="42" t="s">
        <v>777</v>
      </c>
      <c r="M31" s="48">
        <v>162.16</v>
      </c>
      <c r="N31" s="48">
        <v>24.24</v>
      </c>
      <c r="O31" s="42"/>
      <c r="P31" s="48"/>
      <c r="Q31" s="48"/>
      <c r="R31" s="49"/>
      <c r="S31" s="48"/>
      <c r="T31" s="48"/>
      <c r="U31" s="48"/>
      <c r="V31" s="48"/>
      <c r="W31" s="48"/>
      <c r="X31" s="48"/>
      <c r="Y31" s="48"/>
      <c r="Z31" s="48"/>
      <c r="AA31" s="48"/>
      <c r="AB31" s="48"/>
      <c r="AC31" s="48"/>
      <c r="AD31" s="48"/>
      <c r="AE31" s="48">
        <v>11.6</v>
      </c>
      <c r="AF31" s="48"/>
      <c r="AG31" s="48"/>
      <c r="AH31" s="48"/>
      <c r="AI31" s="48"/>
      <c r="AJ31" s="48"/>
      <c r="AK31" s="48"/>
      <c r="AL31" s="48"/>
      <c r="AM31" s="48"/>
      <c r="AN31" s="48"/>
      <c r="AO31" s="42" t="s">
        <v>809</v>
      </c>
      <c r="AP31" s="44" t="s">
        <v>749</v>
      </c>
      <c r="AQ31" s="52"/>
      <c r="AR31" s="52"/>
      <c r="AS31" s="46"/>
      <c r="AT31" s="52">
        <v>20</v>
      </c>
      <c r="AU31" s="52" t="s">
        <v>749</v>
      </c>
      <c r="AV31" s="48"/>
      <c r="AW31" s="52">
        <v>0</v>
      </c>
      <c r="AX31" s="52">
        <v>0</v>
      </c>
      <c r="AY31" s="52">
        <v>0</v>
      </c>
      <c r="AZ31" s="52">
        <v>0</v>
      </c>
      <c r="BA31" s="44">
        <v>0</v>
      </c>
      <c r="BB31" s="44">
        <v>0</v>
      </c>
      <c r="BC31" s="44">
        <v>0</v>
      </c>
      <c r="BD31" s="44">
        <v>0</v>
      </c>
      <c r="BE31" s="44">
        <v>0</v>
      </c>
      <c r="BF31" s="44">
        <v>0</v>
      </c>
      <c r="BG31" s="44">
        <v>0</v>
      </c>
      <c r="BH31" s="44">
        <v>0</v>
      </c>
      <c r="BI31" s="44"/>
      <c r="BJ31" s="44" t="s">
        <v>749</v>
      </c>
      <c r="BK31" s="44"/>
      <c r="BL31" s="44" t="s">
        <v>749</v>
      </c>
      <c r="BM31" s="216"/>
      <c r="BN31" s="216"/>
      <c r="BO31" s="216"/>
      <c r="BP31" s="216"/>
      <c r="BQ31" s="50"/>
      <c r="BR31" s="50"/>
      <c r="BS31" s="52"/>
      <c r="BT31" s="44" t="s">
        <v>754</v>
      </c>
      <c r="BU31" s="48" t="s">
        <v>778</v>
      </c>
      <c r="BV31" s="214" t="s">
        <v>579</v>
      </c>
      <c r="BW31" s="206" t="s">
        <v>600</v>
      </c>
    </row>
    <row r="32" spans="1:105" s="1" customFormat="1" x14ac:dyDescent="0.3">
      <c r="A32" s="39">
        <v>1424</v>
      </c>
      <c r="B32" s="202">
        <v>41829</v>
      </c>
      <c r="C32" s="41" t="s">
        <v>825</v>
      </c>
      <c r="D32" s="42" t="s">
        <v>826</v>
      </c>
      <c r="E32" s="42"/>
      <c r="F32" s="42" t="s">
        <v>845</v>
      </c>
      <c r="G32" s="217">
        <v>41820</v>
      </c>
      <c r="H32" s="44" t="s">
        <v>828</v>
      </c>
      <c r="I32" s="44" t="s">
        <v>829</v>
      </c>
      <c r="J32" s="44"/>
      <c r="K32" s="48" t="s">
        <v>830</v>
      </c>
      <c r="L32" s="48" t="s">
        <v>831</v>
      </c>
      <c r="M32" s="48">
        <v>87.76</v>
      </c>
      <c r="N32" s="48">
        <v>27.52</v>
      </c>
      <c r="O32" s="42" t="s">
        <v>832</v>
      </c>
      <c r="P32" s="48">
        <v>600</v>
      </c>
      <c r="Q32" s="48">
        <v>26.97</v>
      </c>
      <c r="R32" s="211">
        <v>600</v>
      </c>
      <c r="S32" s="211">
        <v>26.97</v>
      </c>
      <c r="T32" s="48"/>
      <c r="U32" s="48"/>
      <c r="V32" s="48"/>
      <c r="W32" s="48"/>
      <c r="X32" s="48"/>
      <c r="Y32" s="48"/>
      <c r="Z32" s="48"/>
      <c r="AA32" s="48"/>
      <c r="AB32" s="48"/>
      <c r="AC32" s="48"/>
      <c r="AD32" s="48"/>
      <c r="AE32" s="48">
        <v>11.34</v>
      </c>
      <c r="AF32" s="48"/>
      <c r="AG32" s="48"/>
      <c r="AH32" s="48"/>
      <c r="AI32" s="48"/>
      <c r="AJ32" s="48"/>
      <c r="AK32" s="48"/>
      <c r="AL32" s="48"/>
      <c r="AM32" s="48"/>
      <c r="AN32" s="48"/>
      <c r="AO32" s="42" t="s">
        <v>846</v>
      </c>
      <c r="AP32" s="44" t="s">
        <v>829</v>
      </c>
      <c r="AQ32" s="52"/>
      <c r="AR32" s="52"/>
      <c r="AS32" s="46"/>
      <c r="AT32" s="52">
        <v>7</v>
      </c>
      <c r="AU32" s="52" t="s">
        <v>829</v>
      </c>
      <c r="AV32" s="48"/>
      <c r="AW32" s="52">
        <v>0</v>
      </c>
      <c r="AX32" s="52">
        <v>0</v>
      </c>
      <c r="AY32" s="52">
        <v>0</v>
      </c>
      <c r="AZ32" s="52">
        <v>0</v>
      </c>
      <c r="BA32" s="44">
        <v>0</v>
      </c>
      <c r="BB32" s="44">
        <v>0</v>
      </c>
      <c r="BC32" s="44">
        <v>0</v>
      </c>
      <c r="BD32" s="44">
        <v>0</v>
      </c>
      <c r="BE32" s="44">
        <v>0</v>
      </c>
      <c r="BF32" s="44">
        <v>0</v>
      </c>
      <c r="BG32" s="44">
        <v>0</v>
      </c>
      <c r="BH32" s="44">
        <v>0</v>
      </c>
      <c r="BI32" s="44"/>
      <c r="BJ32" s="44" t="s">
        <v>829</v>
      </c>
      <c r="BK32" s="44">
        <v>12</v>
      </c>
      <c r="BL32" s="44" t="s">
        <v>829</v>
      </c>
      <c r="BM32" s="44"/>
      <c r="BN32" s="44"/>
      <c r="BO32" s="44"/>
      <c r="BP32" s="44"/>
      <c r="BQ32" s="50"/>
      <c r="BR32" s="50"/>
      <c r="BS32" s="52"/>
      <c r="BT32" s="44" t="s">
        <v>834</v>
      </c>
      <c r="BU32" s="47"/>
      <c r="BV32" s="214" t="s">
        <v>579</v>
      </c>
      <c r="BW32" s="206" t="s">
        <v>580</v>
      </c>
      <c r="BX32"/>
      <c r="BY32"/>
      <c r="BZ32"/>
      <c r="CA32"/>
      <c r="CB32"/>
      <c r="CC32"/>
      <c r="CD32"/>
      <c r="CE32"/>
      <c r="CF32"/>
      <c r="CG32"/>
      <c r="CH32"/>
      <c r="CI32"/>
      <c r="CJ32"/>
      <c r="CK32"/>
      <c r="CL32"/>
      <c r="CM32"/>
      <c r="CN32"/>
      <c r="CO32"/>
      <c r="CP32"/>
      <c r="CQ32"/>
      <c r="CR32"/>
      <c r="CS32"/>
      <c r="CT32"/>
      <c r="CU32"/>
      <c r="CV32"/>
      <c r="CW32"/>
      <c r="CX32"/>
    </row>
    <row r="33" spans="1:105" x14ac:dyDescent="0.3">
      <c r="A33" s="39">
        <v>4192</v>
      </c>
      <c r="B33" s="202">
        <v>41894</v>
      </c>
      <c r="C33" s="41" t="s">
        <v>746</v>
      </c>
      <c r="D33" s="42" t="s">
        <v>823</v>
      </c>
      <c r="E33" s="42"/>
      <c r="F33" s="42" t="s">
        <v>808</v>
      </c>
      <c r="G33" s="51">
        <v>41820</v>
      </c>
      <c r="H33" s="44" t="s">
        <v>748</v>
      </c>
      <c r="I33" s="44" t="s">
        <v>855</v>
      </c>
      <c r="J33" s="44"/>
      <c r="K33" s="42" t="s">
        <v>781</v>
      </c>
      <c r="L33" s="42" t="s">
        <v>693</v>
      </c>
      <c r="M33" s="42">
        <v>89.2</v>
      </c>
      <c r="N33" s="42">
        <v>27.09</v>
      </c>
      <c r="O33" s="42"/>
      <c r="P33" s="42"/>
      <c r="Q33" s="42"/>
      <c r="R33" s="45"/>
      <c r="S33" s="42"/>
      <c r="T33" s="42"/>
      <c r="U33" s="42"/>
      <c r="V33" s="42"/>
      <c r="W33" s="42"/>
      <c r="X33" s="42"/>
      <c r="Y33" s="42"/>
      <c r="Z33" s="42"/>
      <c r="AA33" s="42"/>
      <c r="AB33" s="42"/>
      <c r="AC33" s="42"/>
      <c r="AD33" s="42"/>
      <c r="AE33" s="42">
        <v>10.45</v>
      </c>
      <c r="AF33" s="42"/>
      <c r="AG33" s="42"/>
      <c r="AH33" s="42"/>
      <c r="AI33" s="42"/>
      <c r="AJ33" s="42"/>
      <c r="AK33" s="42"/>
      <c r="AL33" s="42"/>
      <c r="AM33" s="42"/>
      <c r="AN33" s="42"/>
      <c r="AO33" s="42" t="s">
        <v>809</v>
      </c>
      <c r="AP33" s="44" t="s">
        <v>749</v>
      </c>
      <c r="AQ33" s="44"/>
      <c r="AR33" s="44"/>
      <c r="AS33" s="46">
        <v>10</v>
      </c>
      <c r="AT33" s="52">
        <v>17</v>
      </c>
      <c r="AU33" s="44" t="s">
        <v>753</v>
      </c>
      <c r="AV33" s="42"/>
      <c r="AW33" s="44">
        <v>0</v>
      </c>
      <c r="AX33" s="44">
        <v>12</v>
      </c>
      <c r="AY33" s="44">
        <v>0</v>
      </c>
      <c r="AZ33" s="44">
        <v>0</v>
      </c>
      <c r="BA33" s="44">
        <v>0</v>
      </c>
      <c r="BB33" s="44">
        <v>0</v>
      </c>
      <c r="BC33" s="44">
        <v>0</v>
      </c>
      <c r="BD33" s="44">
        <v>0</v>
      </c>
      <c r="BE33" s="44">
        <v>0</v>
      </c>
      <c r="BF33" s="44">
        <v>0</v>
      </c>
      <c r="BG33" s="44">
        <v>0</v>
      </c>
      <c r="BH33" s="44">
        <v>0</v>
      </c>
      <c r="BI33" s="44"/>
      <c r="BJ33" s="44" t="s">
        <v>749</v>
      </c>
      <c r="BK33" s="44">
        <v>24</v>
      </c>
      <c r="BL33" s="44" t="s">
        <v>749</v>
      </c>
      <c r="BM33" s="44"/>
      <c r="BN33" s="44"/>
      <c r="BO33" s="44"/>
      <c r="BP33" s="44"/>
      <c r="BQ33" s="47"/>
      <c r="BR33" s="47"/>
      <c r="BS33" s="44"/>
      <c r="BT33" s="44" t="s">
        <v>754</v>
      </c>
      <c r="BU33" s="47" t="s">
        <v>859</v>
      </c>
      <c r="BV33" s="157" t="s">
        <v>579</v>
      </c>
      <c r="BW33" s="206" t="s">
        <v>600</v>
      </c>
    </row>
    <row r="34" spans="1:105" x14ac:dyDescent="0.3">
      <c r="A34" s="39">
        <v>3751</v>
      </c>
      <c r="B34" s="202">
        <v>41898</v>
      </c>
      <c r="C34" s="41" t="s">
        <v>746</v>
      </c>
      <c r="D34" s="42" t="s">
        <v>823</v>
      </c>
      <c r="E34" s="42"/>
      <c r="F34" s="42" t="s">
        <v>808</v>
      </c>
      <c r="G34" s="154">
        <v>41867</v>
      </c>
      <c r="H34" s="44" t="s">
        <v>748</v>
      </c>
      <c r="I34" s="44" t="s">
        <v>749</v>
      </c>
      <c r="J34" s="44"/>
      <c r="K34" s="42" t="s">
        <v>782</v>
      </c>
      <c r="L34" s="42" t="s">
        <v>766</v>
      </c>
      <c r="M34" s="48">
        <v>90</v>
      </c>
      <c r="N34" s="48">
        <v>28.9</v>
      </c>
      <c r="O34" s="42"/>
      <c r="P34" s="48"/>
      <c r="Q34" s="42"/>
      <c r="R34" s="49"/>
      <c r="S34" s="48"/>
      <c r="T34" s="48"/>
      <c r="U34" s="48"/>
      <c r="V34" s="48"/>
      <c r="W34" s="42"/>
      <c r="X34" s="48"/>
      <c r="Y34" s="48"/>
      <c r="Z34" s="48"/>
      <c r="AA34" s="48"/>
      <c r="AB34" s="48"/>
      <c r="AC34" s="48"/>
      <c r="AD34" s="48"/>
      <c r="AE34" s="42">
        <v>11.97</v>
      </c>
      <c r="AF34" s="48"/>
      <c r="AG34" s="48"/>
      <c r="AH34" s="42"/>
      <c r="AI34" s="42"/>
      <c r="AJ34" s="42"/>
      <c r="AK34" s="48"/>
      <c r="AL34" s="48"/>
      <c r="AM34" s="48"/>
      <c r="AN34" s="48"/>
      <c r="AO34" s="42" t="s">
        <v>809</v>
      </c>
      <c r="AP34" s="44" t="s">
        <v>749</v>
      </c>
      <c r="AQ34" s="44"/>
      <c r="AR34" s="44"/>
      <c r="AS34" s="46"/>
      <c r="AT34" s="44">
        <v>11.1</v>
      </c>
      <c r="AU34" s="44" t="s">
        <v>753</v>
      </c>
      <c r="AV34" s="42"/>
      <c r="AW34" s="44">
        <v>0</v>
      </c>
      <c r="AX34" s="44">
        <v>0</v>
      </c>
      <c r="AY34" s="44">
        <v>0</v>
      </c>
      <c r="AZ34" s="44">
        <v>25</v>
      </c>
      <c r="BA34" s="44">
        <v>0</v>
      </c>
      <c r="BB34" s="44">
        <v>0</v>
      </c>
      <c r="BC34" s="44">
        <v>0</v>
      </c>
      <c r="BD34" s="44">
        <v>0</v>
      </c>
      <c r="BE34" s="44">
        <v>0</v>
      </c>
      <c r="BF34" s="44">
        <v>0</v>
      </c>
      <c r="BG34" s="44">
        <v>0</v>
      </c>
      <c r="BH34" s="44">
        <v>0</v>
      </c>
      <c r="BI34" s="44"/>
      <c r="BJ34" s="44" t="s">
        <v>749</v>
      </c>
      <c r="BK34" s="44">
        <v>12</v>
      </c>
      <c r="BL34" s="44" t="s">
        <v>749</v>
      </c>
      <c r="BM34" s="44"/>
      <c r="BN34" s="44"/>
      <c r="BO34" s="44"/>
      <c r="BP34" s="44"/>
      <c r="BQ34" s="47"/>
      <c r="BR34" s="50"/>
      <c r="BS34" s="44"/>
      <c r="BT34" s="44" t="s">
        <v>754</v>
      </c>
      <c r="BU34" s="42"/>
      <c r="BV34" t="s">
        <v>579</v>
      </c>
      <c r="BW34" s="2" t="s">
        <v>580</v>
      </c>
      <c r="CY34" s="1"/>
      <c r="CZ34" s="1"/>
      <c r="DA34" s="1"/>
    </row>
    <row r="35" spans="1:105" x14ac:dyDescent="0.3">
      <c r="A35" s="39">
        <v>8631</v>
      </c>
      <c r="B35" s="202">
        <v>41828</v>
      </c>
      <c r="C35" s="41" t="s">
        <v>825</v>
      </c>
      <c r="D35" s="42" t="s">
        <v>826</v>
      </c>
      <c r="E35" s="42"/>
      <c r="F35" s="42" t="s">
        <v>845</v>
      </c>
      <c r="G35" s="207">
        <v>41820</v>
      </c>
      <c r="H35" s="44" t="s">
        <v>828</v>
      </c>
      <c r="I35" s="44" t="s">
        <v>829</v>
      </c>
      <c r="J35" s="44"/>
      <c r="K35" s="48" t="s">
        <v>836</v>
      </c>
      <c r="L35" s="218" t="s">
        <v>784</v>
      </c>
      <c r="M35" s="42">
        <v>98.4</v>
      </c>
      <c r="N35" s="42">
        <v>25.02</v>
      </c>
      <c r="O35" s="42"/>
      <c r="P35" s="42"/>
      <c r="Q35" s="42"/>
      <c r="R35" s="42"/>
      <c r="S35" s="42"/>
      <c r="T35" s="42"/>
      <c r="U35" s="42"/>
      <c r="V35" s="42"/>
      <c r="W35" s="42"/>
      <c r="X35" s="42"/>
      <c r="Y35" s="42"/>
      <c r="Z35" s="42"/>
      <c r="AA35" s="42"/>
      <c r="AB35" s="42"/>
      <c r="AC35" s="42"/>
      <c r="AD35" s="42"/>
      <c r="AE35" s="42">
        <v>14.64</v>
      </c>
      <c r="AF35" s="42"/>
      <c r="AG35" s="42"/>
      <c r="AH35" s="42"/>
      <c r="AI35" s="42"/>
      <c r="AJ35" s="42"/>
      <c r="AK35" s="42"/>
      <c r="AL35" s="42"/>
      <c r="AM35" s="42"/>
      <c r="AN35" s="42"/>
      <c r="AO35" s="42" t="s">
        <v>846</v>
      </c>
      <c r="AP35" s="44" t="s">
        <v>829</v>
      </c>
      <c r="AQ35" s="52"/>
      <c r="AR35" s="52"/>
      <c r="AS35" s="46"/>
      <c r="AT35" s="52">
        <v>10.199999999999999</v>
      </c>
      <c r="AU35" s="52" t="s">
        <v>835</v>
      </c>
      <c r="AV35" s="48"/>
      <c r="AW35" s="44">
        <v>0</v>
      </c>
      <c r="AX35" s="52">
        <v>0</v>
      </c>
      <c r="AY35" s="44">
        <v>12</v>
      </c>
      <c r="AZ35" s="52">
        <v>0</v>
      </c>
      <c r="BA35" s="52">
        <v>0</v>
      </c>
      <c r="BB35" s="44">
        <v>0</v>
      </c>
      <c r="BC35" s="44">
        <v>0</v>
      </c>
      <c r="BD35" s="44">
        <v>0</v>
      </c>
      <c r="BE35" s="44">
        <v>0</v>
      </c>
      <c r="BF35" s="44">
        <v>0</v>
      </c>
      <c r="BG35" s="44">
        <v>0</v>
      </c>
      <c r="BH35" s="44">
        <v>0</v>
      </c>
      <c r="BI35" s="52"/>
      <c r="BJ35" s="52" t="s">
        <v>829</v>
      </c>
      <c r="BK35" s="44"/>
      <c r="BL35" s="44" t="s">
        <v>829</v>
      </c>
      <c r="BM35" s="44"/>
      <c r="BN35" s="44"/>
      <c r="BO35" s="44"/>
      <c r="BP35" s="44"/>
      <c r="BQ35" s="50" t="s">
        <v>785</v>
      </c>
      <c r="BR35" s="47"/>
      <c r="BS35" s="44"/>
      <c r="BT35" s="44" t="s">
        <v>834</v>
      </c>
      <c r="BU35" s="42" t="s">
        <v>786</v>
      </c>
      <c r="BV35" s="219" t="s">
        <v>579</v>
      </c>
      <c r="BW35" s="210" t="s">
        <v>593</v>
      </c>
    </row>
    <row r="36" spans="1:105" x14ac:dyDescent="0.3">
      <c r="A36" s="39">
        <v>1398</v>
      </c>
      <c r="B36" s="202">
        <v>41830</v>
      </c>
      <c r="C36" s="41" t="s">
        <v>825</v>
      </c>
      <c r="D36" s="42" t="s">
        <v>826</v>
      </c>
      <c r="E36" s="42"/>
      <c r="F36" s="42" t="s">
        <v>845</v>
      </c>
      <c r="G36" s="212">
        <v>41473</v>
      </c>
      <c r="H36" s="44" t="s">
        <v>828</v>
      </c>
      <c r="I36" s="44" t="s">
        <v>829</v>
      </c>
      <c r="J36" s="44"/>
      <c r="K36" s="42" t="s">
        <v>837</v>
      </c>
      <c r="L36" s="48" t="s">
        <v>838</v>
      </c>
      <c r="M36" s="48">
        <v>86.5</v>
      </c>
      <c r="N36" s="48">
        <v>25.5</v>
      </c>
      <c r="O36" s="42" t="s">
        <v>832</v>
      </c>
      <c r="P36" s="48">
        <v>1000</v>
      </c>
      <c r="Q36" s="48">
        <v>25.25</v>
      </c>
      <c r="R36" s="49">
        <v>1750</v>
      </c>
      <c r="S36" s="48">
        <v>25</v>
      </c>
      <c r="T36" s="48"/>
      <c r="U36" s="48"/>
      <c r="V36" s="48"/>
      <c r="W36" s="48"/>
      <c r="X36" s="48"/>
      <c r="Y36" s="48"/>
      <c r="Z36" s="48"/>
      <c r="AA36" s="48"/>
      <c r="AB36" s="48"/>
      <c r="AC36" s="48"/>
      <c r="AD36" s="48"/>
      <c r="AE36" s="48">
        <v>10.39</v>
      </c>
      <c r="AF36" s="48"/>
      <c r="AG36" s="48"/>
      <c r="AH36" s="48"/>
      <c r="AI36" s="48"/>
      <c r="AJ36" s="48"/>
      <c r="AK36" s="48"/>
      <c r="AL36" s="48"/>
      <c r="AM36" s="48"/>
      <c r="AN36" s="48"/>
      <c r="AO36" s="42" t="s">
        <v>846</v>
      </c>
      <c r="AP36" s="44" t="s">
        <v>829</v>
      </c>
      <c r="AQ36" s="52"/>
      <c r="AR36" s="52"/>
      <c r="AS36" s="46"/>
      <c r="AT36" s="52">
        <v>11.1</v>
      </c>
      <c r="AU36" s="52" t="s">
        <v>835</v>
      </c>
      <c r="AV36" s="48"/>
      <c r="AW36" s="52">
        <v>0</v>
      </c>
      <c r="AX36" s="52">
        <v>0</v>
      </c>
      <c r="AY36" s="52">
        <v>10</v>
      </c>
      <c r="AZ36" s="52">
        <v>0</v>
      </c>
      <c r="BA36" s="44">
        <v>0</v>
      </c>
      <c r="BB36" s="44">
        <v>0</v>
      </c>
      <c r="BC36" s="44">
        <v>0</v>
      </c>
      <c r="BD36" s="44">
        <v>0</v>
      </c>
      <c r="BE36" s="44">
        <v>0</v>
      </c>
      <c r="BF36" s="44">
        <v>0</v>
      </c>
      <c r="BG36" s="44">
        <v>0</v>
      </c>
      <c r="BH36" s="44">
        <v>0</v>
      </c>
      <c r="BI36" s="44"/>
      <c r="BJ36" s="44" t="s">
        <v>829</v>
      </c>
      <c r="BK36" s="52"/>
      <c r="BL36" s="44" t="s">
        <v>829</v>
      </c>
      <c r="BM36" s="44"/>
      <c r="BN36" s="44"/>
      <c r="BO36" s="44"/>
      <c r="BP36" s="44"/>
      <c r="BQ36" s="50"/>
      <c r="BR36" s="50"/>
      <c r="BS36" s="52"/>
      <c r="BT36" s="44" t="s">
        <v>834</v>
      </c>
      <c r="BU36" s="48"/>
      <c r="BV36" t="s">
        <v>670</v>
      </c>
      <c r="BW36" s="157" t="s">
        <v>600</v>
      </c>
    </row>
    <row r="37" spans="1:105" x14ac:dyDescent="0.3">
      <c r="A37" s="39">
        <v>3602</v>
      </c>
      <c r="B37" s="202">
        <v>41830</v>
      </c>
      <c r="C37" s="41" t="s">
        <v>825</v>
      </c>
      <c r="D37" s="42" t="s">
        <v>826</v>
      </c>
      <c r="E37" s="42"/>
      <c r="F37" s="42" t="s">
        <v>845</v>
      </c>
      <c r="G37" s="217">
        <v>41772</v>
      </c>
      <c r="H37" s="44" t="s">
        <v>828</v>
      </c>
      <c r="I37" s="44" t="s">
        <v>829</v>
      </c>
      <c r="J37" s="44"/>
      <c r="K37" s="42" t="s">
        <v>839</v>
      </c>
      <c r="L37" s="42" t="s">
        <v>840</v>
      </c>
      <c r="M37" s="48">
        <v>83.16</v>
      </c>
      <c r="N37" s="48">
        <v>27.96</v>
      </c>
      <c r="O37" s="42" t="s">
        <v>832</v>
      </c>
      <c r="P37" s="48">
        <v>1000</v>
      </c>
      <c r="Q37" s="48">
        <v>27.05</v>
      </c>
      <c r="R37" s="49">
        <v>1750</v>
      </c>
      <c r="S37" s="48">
        <v>25.23</v>
      </c>
      <c r="T37" s="42"/>
      <c r="U37" s="42"/>
      <c r="V37" s="42"/>
      <c r="W37" s="42"/>
      <c r="X37" s="42"/>
      <c r="Y37" s="42"/>
      <c r="Z37" s="42"/>
      <c r="AA37" s="42"/>
      <c r="AB37" s="42"/>
      <c r="AC37" s="42"/>
      <c r="AD37" s="42"/>
      <c r="AE37" s="48">
        <v>13.02</v>
      </c>
      <c r="AF37" s="48"/>
      <c r="AG37" s="48"/>
      <c r="AH37" s="48"/>
      <c r="AI37" s="48"/>
      <c r="AJ37" s="48"/>
      <c r="AK37" s="48"/>
      <c r="AL37" s="48"/>
      <c r="AM37" s="48"/>
      <c r="AN37" s="48"/>
      <c r="AO37" s="42" t="s">
        <v>846</v>
      </c>
      <c r="AP37" s="44" t="s">
        <v>829</v>
      </c>
      <c r="AQ37" s="52"/>
      <c r="AR37" s="52"/>
      <c r="AS37" s="46"/>
      <c r="AT37" s="44">
        <v>11.3</v>
      </c>
      <c r="AU37" s="52" t="s">
        <v>835</v>
      </c>
      <c r="AV37" s="48"/>
      <c r="AW37" s="52">
        <v>0</v>
      </c>
      <c r="AX37" s="52">
        <v>0</v>
      </c>
      <c r="AY37" s="52">
        <v>0</v>
      </c>
      <c r="AZ37" s="44">
        <v>18</v>
      </c>
      <c r="BA37" s="44">
        <v>0</v>
      </c>
      <c r="BB37" s="44">
        <v>0</v>
      </c>
      <c r="BC37" s="44">
        <v>0</v>
      </c>
      <c r="BD37" s="44">
        <v>0</v>
      </c>
      <c r="BE37" s="44">
        <v>0</v>
      </c>
      <c r="BF37" s="44">
        <v>0</v>
      </c>
      <c r="BG37" s="44">
        <v>0</v>
      </c>
      <c r="BH37" s="44">
        <v>0</v>
      </c>
      <c r="BI37" s="44"/>
      <c r="BJ37" s="44" t="s">
        <v>829</v>
      </c>
      <c r="BK37" s="44">
        <v>24</v>
      </c>
      <c r="BL37" s="44" t="s">
        <v>829</v>
      </c>
      <c r="BM37" s="44"/>
      <c r="BN37" s="44"/>
      <c r="BO37" s="44"/>
      <c r="BP37" s="44"/>
      <c r="BQ37" s="48" t="s">
        <v>791</v>
      </c>
      <c r="BR37" s="48" t="s">
        <v>841</v>
      </c>
      <c r="BS37" s="52">
        <v>50</v>
      </c>
      <c r="BT37" s="44" t="s">
        <v>834</v>
      </c>
      <c r="BU37" s="48"/>
      <c r="BV37" t="s">
        <v>842</v>
      </c>
      <c r="BW37" s="206" t="s">
        <v>600</v>
      </c>
    </row>
    <row r="38" spans="1:105" x14ac:dyDescent="0.3">
      <c r="A38" s="39">
        <v>8848</v>
      </c>
      <c r="B38" s="43">
        <v>41898</v>
      </c>
      <c r="C38" s="41" t="s">
        <v>793</v>
      </c>
      <c r="D38" s="42" t="s">
        <v>843</v>
      </c>
      <c r="E38" s="42"/>
      <c r="F38" s="42" t="s">
        <v>810</v>
      </c>
      <c r="G38" s="43">
        <v>41884</v>
      </c>
      <c r="H38" s="44" t="s">
        <v>590</v>
      </c>
      <c r="I38" s="44" t="s">
        <v>772</v>
      </c>
      <c r="J38" s="44"/>
      <c r="K38" s="42" t="s">
        <v>795</v>
      </c>
      <c r="L38" s="218" t="s">
        <v>796</v>
      </c>
      <c r="M38" s="42">
        <v>103.52</v>
      </c>
      <c r="N38" s="42">
        <v>28</v>
      </c>
      <c r="O38" s="42" t="s">
        <v>802</v>
      </c>
      <c r="P38" s="42">
        <v>1000</v>
      </c>
      <c r="Q38" s="42">
        <v>27</v>
      </c>
      <c r="R38" s="49">
        <v>1750</v>
      </c>
      <c r="S38" s="42">
        <v>26.5</v>
      </c>
      <c r="T38" s="42"/>
      <c r="U38" s="42"/>
      <c r="V38" s="42"/>
      <c r="W38" s="42"/>
      <c r="X38" s="42"/>
      <c r="Y38" s="42"/>
      <c r="Z38" s="42"/>
      <c r="AA38" s="42"/>
      <c r="AB38" s="42"/>
      <c r="AC38" s="42"/>
      <c r="AD38" s="42"/>
      <c r="AE38" s="42">
        <v>9.5</v>
      </c>
      <c r="AF38" s="42"/>
      <c r="AG38" s="42"/>
      <c r="AH38" s="42"/>
      <c r="AI38" s="42"/>
      <c r="AJ38" s="42"/>
      <c r="AK38" s="42"/>
      <c r="AL38" s="42"/>
      <c r="AM38" s="42"/>
      <c r="AN38" s="42"/>
      <c r="AO38" s="42" t="s">
        <v>811</v>
      </c>
      <c r="AP38" s="44" t="s">
        <v>798</v>
      </c>
      <c r="AQ38" s="44"/>
      <c r="AR38" s="44"/>
      <c r="AS38" s="46"/>
      <c r="AT38" s="44">
        <v>11.1</v>
      </c>
      <c r="AU38" s="52" t="s">
        <v>798</v>
      </c>
      <c r="AV38" s="42"/>
      <c r="AW38" s="52">
        <v>0</v>
      </c>
      <c r="AX38" s="44">
        <v>0</v>
      </c>
      <c r="AY38" s="44">
        <v>0</v>
      </c>
      <c r="AZ38" s="44">
        <v>27</v>
      </c>
      <c r="BA38" s="44">
        <v>0</v>
      </c>
      <c r="BB38" s="44">
        <v>0</v>
      </c>
      <c r="BC38" s="44">
        <v>0</v>
      </c>
      <c r="BD38" s="44">
        <v>0</v>
      </c>
      <c r="BE38" s="44">
        <v>0</v>
      </c>
      <c r="BF38" s="44">
        <v>0</v>
      </c>
      <c r="BG38" s="44">
        <v>0</v>
      </c>
      <c r="BH38" s="44">
        <v>0</v>
      </c>
      <c r="BI38" s="44"/>
      <c r="BJ38" s="44" t="s">
        <v>798</v>
      </c>
      <c r="BK38" s="44"/>
      <c r="BL38" s="44" t="s">
        <v>798</v>
      </c>
      <c r="BM38" s="44"/>
      <c r="BN38" s="44"/>
      <c r="BO38" s="44"/>
      <c r="BP38" s="44"/>
      <c r="BQ38" s="48"/>
      <c r="BR38" s="48"/>
      <c r="BS38" s="52"/>
      <c r="BT38" s="44" t="s">
        <v>799</v>
      </c>
      <c r="BU38" s="218"/>
      <c r="BV38" s="157" t="s">
        <v>579</v>
      </c>
      <c r="BW38" s="206" t="s">
        <v>800</v>
      </c>
    </row>
    <row r="39" spans="1:105" x14ac:dyDescent="0.3">
      <c r="A39" s="39">
        <v>4966</v>
      </c>
      <c r="B39" s="202">
        <v>41830</v>
      </c>
      <c r="C39" s="41" t="s">
        <v>825</v>
      </c>
      <c r="D39" s="42" t="s">
        <v>826</v>
      </c>
      <c r="E39" s="42"/>
      <c r="F39" s="42" t="s">
        <v>845</v>
      </c>
      <c r="G39" s="217">
        <v>41820</v>
      </c>
      <c r="H39" s="44" t="s">
        <v>590</v>
      </c>
      <c r="I39" s="44" t="s">
        <v>772</v>
      </c>
      <c r="J39" s="44"/>
      <c r="K39" s="42" t="s">
        <v>801</v>
      </c>
      <c r="L39" s="42" t="s">
        <v>844</v>
      </c>
      <c r="M39" s="42">
        <v>93.88</v>
      </c>
      <c r="N39" s="42">
        <v>30.95</v>
      </c>
      <c r="O39" s="42" t="s">
        <v>802</v>
      </c>
      <c r="P39" s="42">
        <v>1000</v>
      </c>
      <c r="Q39" s="42">
        <v>30.49</v>
      </c>
      <c r="R39" s="49">
        <v>1750</v>
      </c>
      <c r="S39" s="42">
        <v>30.24</v>
      </c>
      <c r="T39" s="42"/>
      <c r="U39" s="42"/>
      <c r="V39" s="42"/>
      <c r="W39" s="42"/>
      <c r="X39" s="42"/>
      <c r="Y39" s="42"/>
      <c r="Z39" s="42"/>
      <c r="AA39" s="42"/>
      <c r="AB39" s="42"/>
      <c r="AC39" s="42"/>
      <c r="AD39" s="42"/>
      <c r="AE39" s="42">
        <v>11.14</v>
      </c>
      <c r="AF39" s="42"/>
      <c r="AG39" s="42"/>
      <c r="AH39" s="42"/>
      <c r="AI39" s="42"/>
      <c r="AJ39" s="42"/>
      <c r="AK39" s="42"/>
      <c r="AL39" s="42"/>
      <c r="AM39" s="42"/>
      <c r="AN39" s="42"/>
      <c r="AO39" s="42" t="s">
        <v>846</v>
      </c>
      <c r="AP39" s="44" t="s">
        <v>829</v>
      </c>
      <c r="AQ39" s="44"/>
      <c r="AR39" s="44"/>
      <c r="AS39" s="46"/>
      <c r="AT39" s="44">
        <v>5.0999999999999996</v>
      </c>
      <c r="AU39" s="52" t="s">
        <v>829</v>
      </c>
      <c r="AV39" s="42"/>
      <c r="AW39" s="52">
        <v>0</v>
      </c>
      <c r="AX39" s="44">
        <v>0</v>
      </c>
      <c r="AY39" s="44">
        <v>0</v>
      </c>
      <c r="AZ39" s="44">
        <v>22</v>
      </c>
      <c r="BA39" s="44">
        <v>0</v>
      </c>
      <c r="BB39" s="44">
        <v>0</v>
      </c>
      <c r="BC39" s="44">
        <v>0</v>
      </c>
      <c r="BD39" s="44">
        <v>0</v>
      </c>
      <c r="BE39" s="44">
        <v>0</v>
      </c>
      <c r="BF39" s="44">
        <v>0</v>
      </c>
      <c r="BG39" s="44">
        <v>0</v>
      </c>
      <c r="BH39" s="44">
        <v>0</v>
      </c>
      <c r="BI39" s="44"/>
      <c r="BJ39" s="44" t="s">
        <v>829</v>
      </c>
      <c r="BK39" s="44">
        <v>24</v>
      </c>
      <c r="BL39" s="44" t="s">
        <v>829</v>
      </c>
      <c r="BM39" s="44"/>
      <c r="BN39" s="44"/>
      <c r="BO39" s="44"/>
      <c r="BP39" s="44"/>
      <c r="BQ39" s="48"/>
      <c r="BR39" s="48"/>
      <c r="BS39" s="52"/>
      <c r="BT39" s="44" t="s">
        <v>834</v>
      </c>
      <c r="BU39" s="218" t="s">
        <v>803</v>
      </c>
      <c r="BV39" s="157" t="s">
        <v>579</v>
      </c>
      <c r="BW39" s="206" t="s">
        <v>580</v>
      </c>
    </row>
    <row r="40" spans="1:105" x14ac:dyDescent="0.3">
      <c r="A40" s="39">
        <v>5348</v>
      </c>
      <c r="B40" s="202">
        <v>41897</v>
      </c>
      <c r="C40" s="41" t="s">
        <v>746</v>
      </c>
      <c r="D40" s="42" t="s">
        <v>823</v>
      </c>
      <c r="E40" s="42"/>
      <c r="F40" s="42" t="s">
        <v>808</v>
      </c>
      <c r="G40" s="43">
        <v>41880</v>
      </c>
      <c r="H40" s="44" t="s">
        <v>590</v>
      </c>
      <c r="I40" s="44" t="s">
        <v>853</v>
      </c>
      <c r="J40" s="44"/>
      <c r="K40" s="42" t="s">
        <v>804</v>
      </c>
      <c r="L40" s="42" t="s">
        <v>860</v>
      </c>
      <c r="M40" s="42">
        <v>92</v>
      </c>
      <c r="N40" s="42">
        <v>37.700000000000003</v>
      </c>
      <c r="O40" s="42"/>
      <c r="P40" s="42"/>
      <c r="Q40" s="42"/>
      <c r="R40" s="45"/>
      <c r="S40" s="42"/>
      <c r="T40" s="42"/>
      <c r="U40" s="42"/>
      <c r="V40" s="42"/>
      <c r="W40" s="42"/>
      <c r="X40" s="42"/>
      <c r="Y40" s="42"/>
      <c r="Z40" s="42"/>
      <c r="AA40" s="42"/>
      <c r="AB40" s="42"/>
      <c r="AC40" s="42"/>
      <c r="AD40" s="42"/>
      <c r="AE40" s="42">
        <v>23.6</v>
      </c>
      <c r="AF40" s="42"/>
      <c r="AG40" s="42"/>
      <c r="AH40" s="42"/>
      <c r="AI40" s="42"/>
      <c r="AJ40" s="42"/>
      <c r="AK40" s="42"/>
      <c r="AL40" s="42"/>
      <c r="AM40" s="42"/>
      <c r="AN40" s="42"/>
      <c r="AO40" s="42" t="s">
        <v>809</v>
      </c>
      <c r="AP40" s="44" t="s">
        <v>749</v>
      </c>
      <c r="AQ40" s="44"/>
      <c r="AR40" s="44"/>
      <c r="AS40" s="46">
        <v>5</v>
      </c>
      <c r="AT40" s="44">
        <v>17</v>
      </c>
      <c r="AU40" s="52" t="s">
        <v>749</v>
      </c>
      <c r="AV40" s="42"/>
      <c r="AW40" s="52">
        <v>0</v>
      </c>
      <c r="AX40" s="44">
        <v>0</v>
      </c>
      <c r="AY40" s="44">
        <v>28</v>
      </c>
      <c r="AZ40" s="44">
        <v>0</v>
      </c>
      <c r="BA40" s="44">
        <v>0</v>
      </c>
      <c r="BB40" s="44">
        <v>0</v>
      </c>
      <c r="BC40" s="44">
        <v>0</v>
      </c>
      <c r="BD40" s="44">
        <v>0</v>
      </c>
      <c r="BE40" s="44">
        <v>0</v>
      </c>
      <c r="BF40" s="44">
        <v>0</v>
      </c>
      <c r="BG40" s="44">
        <v>0</v>
      </c>
      <c r="BH40" s="44">
        <v>0</v>
      </c>
      <c r="BI40" s="44"/>
      <c r="BJ40" s="44" t="s">
        <v>749</v>
      </c>
      <c r="BK40" s="44"/>
      <c r="BL40" s="44" t="s">
        <v>749</v>
      </c>
      <c r="BM40" s="44"/>
      <c r="BN40" s="44"/>
      <c r="BO40" s="44"/>
      <c r="BP40" s="44"/>
      <c r="BQ40" s="48"/>
      <c r="BR40" s="48"/>
      <c r="BS40" s="52"/>
      <c r="BT40" s="44" t="s">
        <v>754</v>
      </c>
      <c r="BU40" s="48" t="s">
        <v>803</v>
      </c>
      <c r="BV40" s="1" t="s">
        <v>763</v>
      </c>
      <c r="BW40" s="3" t="s">
        <v>764</v>
      </c>
      <c r="BX40" s="1"/>
      <c r="BY40" s="1"/>
      <c r="BZ40" s="1"/>
      <c r="CA40" s="1"/>
      <c r="CB40" s="1"/>
      <c r="CC40" s="1"/>
      <c r="CD40" s="2"/>
      <c r="CE40" s="2"/>
      <c r="CF40" s="2"/>
      <c r="CG40" s="2"/>
      <c r="CH40" s="2"/>
      <c r="CI40" s="2"/>
      <c r="CJ40" s="2"/>
      <c r="CK40" s="2"/>
      <c r="CL40" s="2"/>
      <c r="CM40" s="2"/>
      <c r="CN40" s="2"/>
      <c r="CO40" s="2"/>
      <c r="CP40" s="2"/>
      <c r="CQ40" s="2"/>
      <c r="CR40" s="2"/>
      <c r="CS40" s="2"/>
      <c r="CT40" s="2"/>
      <c r="CU40" s="2"/>
      <c r="CV40" s="2"/>
      <c r="CW40" s="2"/>
      <c r="CX40" s="2"/>
    </row>
    <row r="41" spans="1:105" x14ac:dyDescent="0.3">
      <c r="A41" s="39">
        <v>8471</v>
      </c>
      <c r="B41" s="202">
        <v>41830</v>
      </c>
      <c r="C41" s="41" t="s">
        <v>825</v>
      </c>
      <c r="D41" s="42" t="s">
        <v>826</v>
      </c>
      <c r="E41" s="42"/>
      <c r="F41" s="42" t="s">
        <v>845</v>
      </c>
      <c r="G41" s="217">
        <v>41797</v>
      </c>
      <c r="H41" s="44" t="s">
        <v>590</v>
      </c>
      <c r="I41" s="44" t="s">
        <v>772</v>
      </c>
      <c r="J41" s="44"/>
      <c r="K41" s="42" t="s">
        <v>805</v>
      </c>
      <c r="L41" s="42" t="s">
        <v>806</v>
      </c>
      <c r="M41" s="48">
        <v>83</v>
      </c>
      <c r="N41" s="48">
        <v>20.097000000000001</v>
      </c>
      <c r="O41" s="42"/>
      <c r="P41" s="48"/>
      <c r="Q41" s="42"/>
      <c r="R41" s="49"/>
      <c r="S41" s="48"/>
      <c r="T41" s="42"/>
      <c r="U41" s="42"/>
      <c r="V41" s="42"/>
      <c r="W41" s="42"/>
      <c r="X41" s="42"/>
      <c r="Y41" s="42"/>
      <c r="Z41" s="42"/>
      <c r="AA41" s="42"/>
      <c r="AB41" s="42"/>
      <c r="AC41" s="42"/>
      <c r="AD41" s="42"/>
      <c r="AE41" s="42">
        <v>6.9889999999999999</v>
      </c>
      <c r="AF41" s="42"/>
      <c r="AG41" s="42"/>
      <c r="AH41" s="42"/>
      <c r="AI41" s="42"/>
      <c r="AJ41" s="42"/>
      <c r="AK41" s="42"/>
      <c r="AL41" s="42"/>
      <c r="AM41" s="42"/>
      <c r="AN41" s="42"/>
      <c r="AO41" s="42" t="s">
        <v>846</v>
      </c>
      <c r="AP41" s="44" t="s">
        <v>829</v>
      </c>
      <c r="AQ41" s="44"/>
      <c r="AR41" s="44"/>
      <c r="AS41" s="46"/>
      <c r="AT41" s="44">
        <v>8</v>
      </c>
      <c r="AU41" s="44" t="s">
        <v>807</v>
      </c>
      <c r="AV41" s="42"/>
      <c r="AW41" s="52">
        <v>0</v>
      </c>
      <c r="AX41" s="44">
        <v>0</v>
      </c>
      <c r="AY41" s="44">
        <v>0</v>
      </c>
      <c r="AZ41" s="44">
        <v>0</v>
      </c>
      <c r="BA41" s="44">
        <v>0</v>
      </c>
      <c r="BB41" s="44">
        <v>0</v>
      </c>
      <c r="BC41" s="44">
        <v>0</v>
      </c>
      <c r="BD41" s="44">
        <v>0</v>
      </c>
      <c r="BE41" s="44">
        <v>0</v>
      </c>
      <c r="BF41" s="44">
        <v>0</v>
      </c>
      <c r="BG41" s="44">
        <v>0</v>
      </c>
      <c r="BH41" s="44">
        <v>0</v>
      </c>
      <c r="BI41" s="44">
        <v>24</v>
      </c>
      <c r="BJ41" s="44" t="s">
        <v>829</v>
      </c>
      <c r="BK41" s="44"/>
      <c r="BL41" s="44" t="s">
        <v>829</v>
      </c>
      <c r="BM41" s="44"/>
      <c r="BN41" s="44"/>
      <c r="BO41" s="44"/>
      <c r="BP41" s="44"/>
      <c r="BQ41" s="48"/>
      <c r="BR41" s="48"/>
      <c r="BS41" s="52"/>
      <c r="BT41" s="44" t="s">
        <v>834</v>
      </c>
      <c r="BU41" s="50" t="s">
        <v>803</v>
      </c>
      <c r="BV41" s="157" t="s">
        <v>579</v>
      </c>
      <c r="BW41" s="3" t="s">
        <v>600</v>
      </c>
    </row>
    <row r="42" spans="1:105" s="1" customFormat="1" x14ac:dyDescent="0.3">
      <c r="A42" s="39">
        <v>8896</v>
      </c>
      <c r="B42" s="43">
        <v>41898</v>
      </c>
      <c r="C42" s="41" t="s">
        <v>746</v>
      </c>
      <c r="D42" s="42" t="s">
        <v>823</v>
      </c>
      <c r="E42" s="42"/>
      <c r="F42" s="42" t="s">
        <v>812</v>
      </c>
      <c r="G42" s="203">
        <v>41871</v>
      </c>
      <c r="H42" s="44" t="s">
        <v>748</v>
      </c>
      <c r="I42" s="44" t="s">
        <v>749</v>
      </c>
      <c r="J42" s="44"/>
      <c r="K42" s="42" t="s">
        <v>750</v>
      </c>
      <c r="L42" s="204" t="s">
        <v>751</v>
      </c>
      <c r="M42" s="48">
        <v>120</v>
      </c>
      <c r="N42" s="48">
        <v>21.49</v>
      </c>
      <c r="O42" s="42"/>
      <c r="P42" s="48"/>
      <c r="Q42" s="48"/>
      <c r="R42" s="49"/>
      <c r="S42" s="48"/>
      <c r="T42" s="48"/>
      <c r="U42" s="48"/>
      <c r="V42" s="48"/>
      <c r="W42" s="48">
        <v>19.489999999999998</v>
      </c>
      <c r="X42" s="48"/>
      <c r="Y42" s="48"/>
      <c r="Z42" s="48"/>
      <c r="AA42" s="48"/>
      <c r="AB42" s="48"/>
      <c r="AC42" s="48"/>
      <c r="AD42" s="48"/>
      <c r="AE42" s="48"/>
      <c r="AF42" s="48"/>
      <c r="AG42" s="48"/>
      <c r="AH42" s="48">
        <v>20.49</v>
      </c>
      <c r="AI42" s="48"/>
      <c r="AJ42" s="48"/>
      <c r="AK42" s="48"/>
      <c r="AL42" s="48"/>
      <c r="AM42" s="48"/>
      <c r="AN42" s="48"/>
      <c r="AO42" s="42" t="s">
        <v>849</v>
      </c>
      <c r="AP42" s="44" t="s">
        <v>749</v>
      </c>
      <c r="AQ42" s="44"/>
      <c r="AR42" s="44"/>
      <c r="AS42" s="46"/>
      <c r="AT42" s="44">
        <v>9</v>
      </c>
      <c r="AU42" s="44" t="s">
        <v>753</v>
      </c>
      <c r="AV42" s="42"/>
      <c r="AW42" s="44">
        <v>0</v>
      </c>
      <c r="AX42" s="44">
        <v>0</v>
      </c>
      <c r="AY42" s="44">
        <v>0</v>
      </c>
      <c r="AZ42" s="44">
        <v>0</v>
      </c>
      <c r="BA42" s="44">
        <v>0</v>
      </c>
      <c r="BB42" s="44">
        <v>0</v>
      </c>
      <c r="BC42" s="44">
        <v>0</v>
      </c>
      <c r="BD42" s="44">
        <v>0</v>
      </c>
      <c r="BE42" s="44">
        <v>0</v>
      </c>
      <c r="BF42" s="44">
        <v>0</v>
      </c>
      <c r="BG42" s="44">
        <v>0</v>
      </c>
      <c r="BH42" s="44">
        <v>0</v>
      </c>
      <c r="BI42" s="44"/>
      <c r="BJ42" s="44" t="s">
        <v>749</v>
      </c>
      <c r="BK42" s="44"/>
      <c r="BL42" s="44" t="s">
        <v>749</v>
      </c>
      <c r="BM42" s="44"/>
      <c r="BN42" s="44"/>
      <c r="BO42" s="44"/>
      <c r="BP42" s="44"/>
      <c r="BQ42" s="48"/>
      <c r="BR42" s="48"/>
      <c r="BS42" s="52"/>
      <c r="BT42" s="44" t="s">
        <v>754</v>
      </c>
      <c r="BU42" s="205"/>
      <c r="BV42" s="1" t="s">
        <v>579</v>
      </c>
      <c r="BW42" s="206" t="s">
        <v>755</v>
      </c>
      <c r="BX42"/>
      <c r="BY42"/>
      <c r="BZ42"/>
      <c r="CA42"/>
      <c r="CB42"/>
      <c r="CC42"/>
      <c r="CD42"/>
      <c r="CE42"/>
      <c r="CF42"/>
      <c r="CG42"/>
      <c r="CH42"/>
      <c r="CI42"/>
      <c r="CJ42"/>
      <c r="CK42"/>
      <c r="CL42"/>
      <c r="CM42"/>
      <c r="CN42"/>
      <c r="CO42"/>
      <c r="CP42"/>
      <c r="CQ42"/>
      <c r="CR42"/>
      <c r="CS42"/>
      <c r="CT42"/>
      <c r="CU42"/>
      <c r="CV42"/>
      <c r="CW42"/>
      <c r="CX42"/>
      <c r="CY42"/>
      <c r="CZ42"/>
      <c r="DA42"/>
    </row>
    <row r="43" spans="1:105" x14ac:dyDescent="0.3">
      <c r="A43" s="39">
        <v>8339</v>
      </c>
      <c r="B43" s="202">
        <v>41897</v>
      </c>
      <c r="C43" s="41" t="s">
        <v>746</v>
      </c>
      <c r="D43" s="42" t="s">
        <v>823</v>
      </c>
      <c r="E43" s="42"/>
      <c r="F43" s="42" t="s">
        <v>812</v>
      </c>
      <c r="G43" s="202">
        <v>41850</v>
      </c>
      <c r="H43" s="44" t="s">
        <v>748</v>
      </c>
      <c r="I43" s="44" t="s">
        <v>853</v>
      </c>
      <c r="J43" s="44"/>
      <c r="K43" s="42" t="s">
        <v>756</v>
      </c>
      <c r="L43" s="42" t="s">
        <v>854</v>
      </c>
      <c r="M43" s="42">
        <v>89</v>
      </c>
      <c r="N43" s="42">
        <v>37.92</v>
      </c>
      <c r="O43" s="42"/>
      <c r="P43" s="42"/>
      <c r="Q43" s="42"/>
      <c r="R43" s="45"/>
      <c r="S43" s="42"/>
      <c r="T43" s="42"/>
      <c r="U43" s="42"/>
      <c r="V43" s="42"/>
      <c r="W43" s="42">
        <v>15.97</v>
      </c>
      <c r="X43" s="42"/>
      <c r="Y43" s="42"/>
      <c r="Z43" s="42"/>
      <c r="AA43" s="42"/>
      <c r="AB43" s="42"/>
      <c r="AC43" s="42"/>
      <c r="AD43" s="42"/>
      <c r="AE43" s="42"/>
      <c r="AF43" s="42"/>
      <c r="AG43" s="42"/>
      <c r="AH43" s="42">
        <v>31.94</v>
      </c>
      <c r="AI43" s="42"/>
      <c r="AJ43" s="42"/>
      <c r="AK43" s="42"/>
      <c r="AL43" s="42"/>
      <c r="AM43" s="42"/>
      <c r="AN43" s="42"/>
      <c r="AO43" s="42" t="s">
        <v>849</v>
      </c>
      <c r="AP43" s="44" t="s">
        <v>749</v>
      </c>
      <c r="AQ43" s="44"/>
      <c r="AR43" s="44"/>
      <c r="AS43" s="46"/>
      <c r="AT43" s="44">
        <v>20</v>
      </c>
      <c r="AU43" s="44" t="s">
        <v>753</v>
      </c>
      <c r="AV43" s="42"/>
      <c r="AW43" s="44">
        <v>0</v>
      </c>
      <c r="AX43" s="44">
        <v>0</v>
      </c>
      <c r="AY43" s="44">
        <v>0</v>
      </c>
      <c r="AZ43" s="44">
        <v>0</v>
      </c>
      <c r="BA43" s="44">
        <v>0</v>
      </c>
      <c r="BB43" s="44">
        <v>0</v>
      </c>
      <c r="BC43" s="44">
        <v>0</v>
      </c>
      <c r="BD43" s="44">
        <v>0</v>
      </c>
      <c r="BE43" s="44">
        <v>0</v>
      </c>
      <c r="BF43" s="44">
        <v>0</v>
      </c>
      <c r="BG43" s="44">
        <v>0</v>
      </c>
      <c r="BH43" s="44">
        <v>0</v>
      </c>
      <c r="BI43" s="44"/>
      <c r="BJ43" s="44" t="s">
        <v>749</v>
      </c>
      <c r="BK43" s="44">
        <v>12</v>
      </c>
      <c r="BL43" s="44" t="s">
        <v>749</v>
      </c>
      <c r="BM43" s="44"/>
      <c r="BN43" s="44"/>
      <c r="BO43" s="44"/>
      <c r="BP43" s="44"/>
      <c r="BQ43" s="42" t="s">
        <v>603</v>
      </c>
      <c r="BR43" s="47" t="s">
        <v>523</v>
      </c>
      <c r="BS43" s="44">
        <v>50</v>
      </c>
      <c r="BT43" s="44" t="s">
        <v>754</v>
      </c>
      <c r="BU43" s="42"/>
      <c r="BV43" s="1" t="s">
        <v>579</v>
      </c>
      <c r="BW43" s="210" t="s">
        <v>600</v>
      </c>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row>
    <row r="44" spans="1:105" x14ac:dyDescent="0.3">
      <c r="A44" s="39">
        <v>2562</v>
      </c>
      <c r="B44" s="202">
        <v>41894</v>
      </c>
      <c r="C44" s="41" t="s">
        <v>746</v>
      </c>
      <c r="D44" s="42" t="s">
        <v>823</v>
      </c>
      <c r="E44" s="42"/>
      <c r="F44" s="42" t="s">
        <v>812</v>
      </c>
      <c r="G44" s="209">
        <v>41852</v>
      </c>
      <c r="H44" s="44" t="s">
        <v>748</v>
      </c>
      <c r="I44" s="44" t="s">
        <v>749</v>
      </c>
      <c r="J44" s="44"/>
      <c r="K44" s="42" t="s">
        <v>757</v>
      </c>
      <c r="L44" s="42" t="s">
        <v>758</v>
      </c>
      <c r="M44" s="42">
        <v>96</v>
      </c>
      <c r="N44" s="42">
        <v>39.5</v>
      </c>
      <c r="O44" s="42"/>
      <c r="P44" s="42"/>
      <c r="Q44" s="42"/>
      <c r="R44" s="45"/>
      <c r="S44" s="42"/>
      <c r="T44" s="42"/>
      <c r="U44" s="42"/>
      <c r="V44" s="42"/>
      <c r="W44" s="42">
        <v>17.8</v>
      </c>
      <c r="X44" s="42"/>
      <c r="Y44" s="42"/>
      <c r="Z44" s="42"/>
      <c r="AA44" s="42"/>
      <c r="AB44" s="42"/>
      <c r="AC44" s="42"/>
      <c r="AD44" s="42"/>
      <c r="AE44" s="42"/>
      <c r="AF44" s="42"/>
      <c r="AG44" s="42"/>
      <c r="AH44" s="42">
        <v>33.5</v>
      </c>
      <c r="AI44" s="42"/>
      <c r="AJ44" s="42"/>
      <c r="AK44" s="42"/>
      <c r="AL44" s="42"/>
      <c r="AM44" s="42"/>
      <c r="AN44" s="42"/>
      <c r="AO44" s="42" t="s">
        <v>849</v>
      </c>
      <c r="AP44" s="44" t="s">
        <v>749</v>
      </c>
      <c r="AQ44" s="44"/>
      <c r="AR44" s="44"/>
      <c r="AS44" s="46"/>
      <c r="AT44" s="44">
        <v>7.5</v>
      </c>
      <c r="AU44" s="52" t="s">
        <v>749</v>
      </c>
      <c r="AV44" s="42"/>
      <c r="AW44" s="44">
        <v>0</v>
      </c>
      <c r="AX44" s="44">
        <v>0</v>
      </c>
      <c r="AY44" s="44">
        <v>0</v>
      </c>
      <c r="AZ44" s="44">
        <v>27</v>
      </c>
      <c r="BA44" s="44">
        <v>0</v>
      </c>
      <c r="BB44" s="44">
        <v>0</v>
      </c>
      <c r="BC44" s="44">
        <v>0</v>
      </c>
      <c r="BD44" s="44">
        <v>0</v>
      </c>
      <c r="BE44" s="44">
        <v>0</v>
      </c>
      <c r="BF44" s="44">
        <v>0</v>
      </c>
      <c r="BG44" s="44">
        <v>0</v>
      </c>
      <c r="BH44" s="44">
        <v>0</v>
      </c>
      <c r="BI44" s="44"/>
      <c r="BJ44" s="44" t="s">
        <v>749</v>
      </c>
      <c r="BK44" s="44">
        <v>24</v>
      </c>
      <c r="BL44" s="44" t="s">
        <v>749</v>
      </c>
      <c r="BM44" s="44"/>
      <c r="BN44" s="44"/>
      <c r="BO44" s="44"/>
      <c r="BP44" s="44"/>
      <c r="BQ44" s="42"/>
      <c r="BR44" s="47"/>
      <c r="BS44" s="44"/>
      <c r="BT44" s="44" t="s">
        <v>754</v>
      </c>
      <c r="BU44" s="42"/>
      <c r="BV44" s="157" t="s">
        <v>579</v>
      </c>
      <c r="BW44" s="210" t="s">
        <v>600</v>
      </c>
    </row>
    <row r="45" spans="1:105" x14ac:dyDescent="0.3">
      <c r="A45" s="39">
        <v>6401</v>
      </c>
      <c r="B45" s="202">
        <v>41898</v>
      </c>
      <c r="C45" s="41" t="s">
        <v>746</v>
      </c>
      <c r="D45" s="42" t="s">
        <v>823</v>
      </c>
      <c r="E45" s="42"/>
      <c r="F45" s="42" t="s">
        <v>812</v>
      </c>
      <c r="G45" s="43">
        <v>41880</v>
      </c>
      <c r="H45" s="44" t="s">
        <v>748</v>
      </c>
      <c r="I45" s="44" t="s">
        <v>855</v>
      </c>
      <c r="J45" s="44"/>
      <c r="K45" s="42" t="s">
        <v>761</v>
      </c>
      <c r="L45" s="218" t="s">
        <v>856</v>
      </c>
      <c r="M45" s="42">
        <v>94</v>
      </c>
      <c r="N45" s="42">
        <v>46.5</v>
      </c>
      <c r="O45" s="42"/>
      <c r="P45" s="42"/>
      <c r="Q45" s="42"/>
      <c r="R45" s="45"/>
      <c r="S45" s="42"/>
      <c r="T45" s="42"/>
      <c r="U45" s="42"/>
      <c r="V45" s="42"/>
      <c r="W45" s="42">
        <v>32</v>
      </c>
      <c r="X45" s="42"/>
      <c r="Y45" s="42"/>
      <c r="Z45" s="42"/>
      <c r="AA45" s="42"/>
      <c r="AB45" s="42"/>
      <c r="AC45" s="42"/>
      <c r="AD45" s="42"/>
      <c r="AE45" s="42"/>
      <c r="AF45" s="42"/>
      <c r="AG45" s="42"/>
      <c r="AH45" s="42">
        <v>40.1</v>
      </c>
      <c r="AI45" s="42"/>
      <c r="AJ45" s="42"/>
      <c r="AK45" s="48"/>
      <c r="AL45" s="48"/>
      <c r="AM45" s="48"/>
      <c r="AN45" s="48"/>
      <c r="AO45" s="42" t="s">
        <v>849</v>
      </c>
      <c r="AP45" s="44" t="s">
        <v>749</v>
      </c>
      <c r="AQ45" s="44"/>
      <c r="AR45" s="44"/>
      <c r="AS45" s="46">
        <v>5</v>
      </c>
      <c r="AT45" s="44">
        <v>17</v>
      </c>
      <c r="AU45" s="44" t="s">
        <v>749</v>
      </c>
      <c r="AV45" s="42"/>
      <c r="AW45" s="44">
        <v>0</v>
      </c>
      <c r="AX45" s="44">
        <v>0</v>
      </c>
      <c r="AY45" s="44">
        <v>11</v>
      </c>
      <c r="AZ45" s="44">
        <v>0</v>
      </c>
      <c r="BA45" s="44">
        <v>0</v>
      </c>
      <c r="BB45" s="44">
        <v>0</v>
      </c>
      <c r="BC45" s="44">
        <v>0</v>
      </c>
      <c r="BD45" s="44">
        <v>0</v>
      </c>
      <c r="BE45" s="44">
        <v>0</v>
      </c>
      <c r="BF45" s="44">
        <v>0</v>
      </c>
      <c r="BG45" s="44">
        <v>0</v>
      </c>
      <c r="BH45" s="44">
        <v>0</v>
      </c>
      <c r="BI45" s="44"/>
      <c r="BJ45" s="44" t="s">
        <v>749</v>
      </c>
      <c r="BK45" s="44"/>
      <c r="BL45" s="44" t="s">
        <v>749</v>
      </c>
      <c r="BM45" s="44"/>
      <c r="BN45" s="44"/>
      <c r="BO45" s="44"/>
      <c r="BP45" s="44"/>
      <c r="BQ45" s="47"/>
      <c r="BR45" s="47"/>
      <c r="BS45" s="44"/>
      <c r="BT45" s="44" t="s">
        <v>754</v>
      </c>
      <c r="BU45" s="47" t="s">
        <v>762</v>
      </c>
      <c r="BV45" t="s">
        <v>763</v>
      </c>
      <c r="BW45" s="226" t="s">
        <v>580</v>
      </c>
    </row>
    <row r="46" spans="1:105" x14ac:dyDescent="0.3">
      <c r="A46" s="39">
        <v>1476</v>
      </c>
      <c r="B46" s="202">
        <v>41894</v>
      </c>
      <c r="C46" s="41" t="s">
        <v>746</v>
      </c>
      <c r="D46" s="42" t="s">
        <v>823</v>
      </c>
      <c r="E46" s="42"/>
      <c r="F46" s="42" t="s">
        <v>812</v>
      </c>
      <c r="G46" s="154">
        <v>41846</v>
      </c>
      <c r="H46" s="44" t="s">
        <v>748</v>
      </c>
      <c r="I46" s="44" t="s">
        <v>749</v>
      </c>
      <c r="J46" s="44"/>
      <c r="K46" s="48" t="s">
        <v>765</v>
      </c>
      <c r="L46" s="48" t="s">
        <v>766</v>
      </c>
      <c r="M46" s="48">
        <v>116.38</v>
      </c>
      <c r="N46" s="48">
        <v>44.46</v>
      </c>
      <c r="O46" s="48"/>
      <c r="P46" s="48"/>
      <c r="Q46" s="48"/>
      <c r="R46" s="49"/>
      <c r="S46" s="48"/>
      <c r="T46" s="48"/>
      <c r="U46" s="48"/>
      <c r="V46" s="48"/>
      <c r="W46" s="48">
        <v>19.45</v>
      </c>
      <c r="X46" s="48"/>
      <c r="Y46" s="48"/>
      <c r="Z46" s="48"/>
      <c r="AA46" s="48"/>
      <c r="AB46" s="48"/>
      <c r="AC46" s="48"/>
      <c r="AD46" s="48"/>
      <c r="AE46" s="48"/>
      <c r="AF46" s="48"/>
      <c r="AG46" s="48"/>
      <c r="AH46" s="48">
        <v>32.450000000000003</v>
      </c>
      <c r="AI46" s="48"/>
      <c r="AJ46" s="48"/>
      <c r="AK46" s="48"/>
      <c r="AL46" s="48"/>
      <c r="AM46" s="48"/>
      <c r="AN46" s="48"/>
      <c r="AO46" s="42" t="s">
        <v>849</v>
      </c>
      <c r="AP46" s="44" t="s">
        <v>749</v>
      </c>
      <c r="AQ46" s="52"/>
      <c r="AR46" s="52"/>
      <c r="AS46" s="46"/>
      <c r="AT46" s="52">
        <v>11.6</v>
      </c>
      <c r="AU46" s="52" t="s">
        <v>749</v>
      </c>
      <c r="AV46" s="48"/>
      <c r="AW46" s="52">
        <v>0</v>
      </c>
      <c r="AX46" s="52">
        <v>0</v>
      </c>
      <c r="AY46" s="52">
        <v>0</v>
      </c>
      <c r="AZ46" s="52">
        <v>20</v>
      </c>
      <c r="BA46" s="52">
        <v>0</v>
      </c>
      <c r="BB46" s="44">
        <v>0</v>
      </c>
      <c r="BC46" s="44">
        <v>0</v>
      </c>
      <c r="BD46" s="44">
        <v>0</v>
      </c>
      <c r="BE46" s="44">
        <v>0</v>
      </c>
      <c r="BF46" s="44">
        <v>0</v>
      </c>
      <c r="BG46" s="44">
        <v>0</v>
      </c>
      <c r="BH46" s="44">
        <v>0</v>
      </c>
      <c r="BI46" s="52"/>
      <c r="BJ46" s="52" t="s">
        <v>749</v>
      </c>
      <c r="BK46" s="44"/>
      <c r="BL46" s="44" t="s">
        <v>749</v>
      </c>
      <c r="BM46" s="44"/>
      <c r="BN46" s="44"/>
      <c r="BO46" s="44"/>
      <c r="BP46" s="44"/>
      <c r="BQ46" s="50" t="s">
        <v>767</v>
      </c>
      <c r="BR46" s="50"/>
      <c r="BS46" s="52"/>
      <c r="BT46" s="44" t="s">
        <v>754</v>
      </c>
      <c r="BU46" s="48"/>
      <c r="BV46" t="s">
        <v>824</v>
      </c>
      <c r="BW46" s="58" t="s">
        <v>600</v>
      </c>
    </row>
    <row r="47" spans="1:105" x14ac:dyDescent="0.3">
      <c r="A47" s="39">
        <v>8074</v>
      </c>
      <c r="B47" s="202">
        <v>41894</v>
      </c>
      <c r="C47" s="41" t="s">
        <v>746</v>
      </c>
      <c r="D47" s="42" t="s">
        <v>823</v>
      </c>
      <c r="E47" s="42"/>
      <c r="F47" s="42" t="s">
        <v>812</v>
      </c>
      <c r="G47" s="51">
        <v>41820</v>
      </c>
      <c r="H47" s="44" t="s">
        <v>748</v>
      </c>
      <c r="I47" s="44" t="s">
        <v>749</v>
      </c>
      <c r="J47" s="44"/>
      <c r="K47" s="48" t="s">
        <v>769</v>
      </c>
      <c r="L47" s="228" t="s">
        <v>857</v>
      </c>
      <c r="M47" s="48">
        <v>125</v>
      </c>
      <c r="N47" s="48">
        <v>36</v>
      </c>
      <c r="O47" s="42"/>
      <c r="P47" s="48"/>
      <c r="Q47" s="48"/>
      <c r="R47" s="49"/>
      <c r="S47" s="48"/>
      <c r="T47" s="48"/>
      <c r="U47" s="48"/>
      <c r="V47" s="48"/>
      <c r="W47" s="48">
        <v>24.5</v>
      </c>
      <c r="X47" s="48"/>
      <c r="Y47" s="48"/>
      <c r="Z47" s="48"/>
      <c r="AA47" s="48"/>
      <c r="AB47" s="48"/>
      <c r="AC47" s="48"/>
      <c r="AD47" s="48"/>
      <c r="AE47" s="48"/>
      <c r="AF47" s="48"/>
      <c r="AG47" s="48"/>
      <c r="AH47" s="48">
        <v>29</v>
      </c>
      <c r="AI47" s="48"/>
      <c r="AJ47" s="48"/>
      <c r="AK47" s="48"/>
      <c r="AL47" s="48"/>
      <c r="AM47" s="48"/>
      <c r="AN47" s="48"/>
      <c r="AO47" s="42" t="s">
        <v>849</v>
      </c>
      <c r="AP47" s="52" t="s">
        <v>749</v>
      </c>
      <c r="AQ47" s="52"/>
      <c r="AR47" s="52"/>
      <c r="AS47" s="53"/>
      <c r="AT47" s="52">
        <v>8.5</v>
      </c>
      <c r="AU47" s="52" t="s">
        <v>749</v>
      </c>
      <c r="AV47" s="48"/>
      <c r="AW47" s="52">
        <v>0</v>
      </c>
      <c r="AX47" s="52">
        <v>0</v>
      </c>
      <c r="AY47" s="52">
        <v>15</v>
      </c>
      <c r="AZ47" s="52">
        <v>0</v>
      </c>
      <c r="BA47" s="52">
        <v>0</v>
      </c>
      <c r="BB47" s="52">
        <v>0</v>
      </c>
      <c r="BC47" s="52">
        <v>0</v>
      </c>
      <c r="BD47" s="52">
        <v>0</v>
      </c>
      <c r="BE47" s="44">
        <v>0</v>
      </c>
      <c r="BF47" s="44">
        <v>0</v>
      </c>
      <c r="BG47" s="44">
        <v>0</v>
      </c>
      <c r="BH47" s="44">
        <v>0</v>
      </c>
      <c r="BI47" s="44"/>
      <c r="BJ47" s="44" t="s">
        <v>749</v>
      </c>
      <c r="BK47" s="44"/>
      <c r="BL47" s="44" t="s">
        <v>749</v>
      </c>
      <c r="BM47" s="44"/>
      <c r="BN47" s="44"/>
      <c r="BO47" s="44"/>
      <c r="BP47" s="44"/>
      <c r="BQ47" s="50"/>
      <c r="BR47" s="50"/>
      <c r="BS47" s="52"/>
      <c r="BT47" s="44" t="s">
        <v>754</v>
      </c>
      <c r="BU47" s="218" t="s">
        <v>858</v>
      </c>
      <c r="BV47" t="s">
        <v>579</v>
      </c>
      <c r="BW47" s="58" t="s">
        <v>600</v>
      </c>
    </row>
    <row r="48" spans="1:105" x14ac:dyDescent="0.3">
      <c r="A48" s="39">
        <v>1448</v>
      </c>
      <c r="B48" s="202">
        <v>41829</v>
      </c>
      <c r="C48" s="41" t="s">
        <v>746</v>
      </c>
      <c r="D48" s="42" t="s">
        <v>823</v>
      </c>
      <c r="E48" s="42"/>
      <c r="F48" s="42" t="s">
        <v>812</v>
      </c>
      <c r="G48" s="212">
        <v>41820</v>
      </c>
      <c r="H48" s="44" t="s">
        <v>748</v>
      </c>
      <c r="I48" s="44" t="s">
        <v>749</v>
      </c>
      <c r="J48" s="44"/>
      <c r="K48" s="42" t="s">
        <v>770</v>
      </c>
      <c r="L48" s="42" t="s">
        <v>771</v>
      </c>
      <c r="M48" s="48">
        <v>104.95</v>
      </c>
      <c r="N48" s="48">
        <v>34.9</v>
      </c>
      <c r="O48" s="48" t="s">
        <v>759</v>
      </c>
      <c r="P48" s="48">
        <v>1020</v>
      </c>
      <c r="Q48" s="48">
        <v>37.869999999999997</v>
      </c>
      <c r="R48" s="211">
        <v>1020</v>
      </c>
      <c r="S48" s="211">
        <v>37.869999999999997</v>
      </c>
      <c r="T48" s="48"/>
      <c r="U48" s="48"/>
      <c r="V48" s="48"/>
      <c r="W48" s="48">
        <v>17.899999999999999</v>
      </c>
      <c r="X48" s="48"/>
      <c r="Y48" s="48"/>
      <c r="Z48" s="48"/>
      <c r="AA48" s="48"/>
      <c r="AB48" s="48"/>
      <c r="AC48" s="48"/>
      <c r="AD48" s="48"/>
      <c r="AE48" s="48"/>
      <c r="AF48" s="48"/>
      <c r="AG48" s="48"/>
      <c r="AH48" s="48">
        <v>27.97</v>
      </c>
      <c r="AI48" s="48"/>
      <c r="AJ48" s="48"/>
      <c r="AK48" s="48"/>
      <c r="AL48" s="48"/>
      <c r="AM48" s="48"/>
      <c r="AN48" s="48"/>
      <c r="AO48" s="42" t="s">
        <v>849</v>
      </c>
      <c r="AP48" s="44" t="s">
        <v>749</v>
      </c>
      <c r="AQ48" s="52"/>
      <c r="AR48" s="52"/>
      <c r="AS48" s="46">
        <v>10</v>
      </c>
      <c r="AT48" s="44">
        <v>12</v>
      </c>
      <c r="AU48" s="44" t="s">
        <v>753</v>
      </c>
      <c r="AV48" s="48"/>
      <c r="AW48" s="52">
        <v>0</v>
      </c>
      <c r="AX48" s="52">
        <v>0</v>
      </c>
      <c r="AY48" s="44">
        <v>7</v>
      </c>
      <c r="AZ48" s="52">
        <v>0</v>
      </c>
      <c r="BA48" s="52">
        <v>0</v>
      </c>
      <c r="BB48" s="44">
        <v>0</v>
      </c>
      <c r="BC48" s="44">
        <v>0</v>
      </c>
      <c r="BD48" s="44">
        <v>0</v>
      </c>
      <c r="BE48" s="44">
        <v>0</v>
      </c>
      <c r="BF48" s="44">
        <v>0</v>
      </c>
      <c r="BG48" s="44">
        <v>0</v>
      </c>
      <c r="BH48" s="44">
        <v>0</v>
      </c>
      <c r="BI48" s="44"/>
      <c r="BJ48" s="213" t="s">
        <v>772</v>
      </c>
      <c r="BK48" s="44"/>
      <c r="BL48" s="213" t="s">
        <v>772</v>
      </c>
      <c r="BM48" s="44"/>
      <c r="BN48" s="44"/>
      <c r="BO48" s="44"/>
      <c r="BP48" s="44"/>
      <c r="BQ48" s="50"/>
      <c r="BR48" s="50"/>
      <c r="BS48" s="52"/>
      <c r="BT48" s="44" t="s">
        <v>754</v>
      </c>
      <c r="BU48" s="48"/>
      <c r="BV48" t="s">
        <v>579</v>
      </c>
      <c r="BW48" s="206" t="s">
        <v>580</v>
      </c>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row>
    <row r="49" spans="1:105" x14ac:dyDescent="0.3">
      <c r="A49" s="39">
        <v>1488</v>
      </c>
      <c r="B49" s="43">
        <v>41894</v>
      </c>
      <c r="C49" s="41" t="s">
        <v>746</v>
      </c>
      <c r="D49" s="42" t="s">
        <v>823</v>
      </c>
      <c r="E49" s="42"/>
      <c r="F49" s="42" t="s">
        <v>812</v>
      </c>
      <c r="G49" s="154">
        <v>41846</v>
      </c>
      <c r="H49" s="44" t="s">
        <v>748</v>
      </c>
      <c r="I49" s="44" t="s">
        <v>749</v>
      </c>
      <c r="J49" s="44"/>
      <c r="K49" s="48" t="s">
        <v>773</v>
      </c>
      <c r="L49" s="48" t="s">
        <v>766</v>
      </c>
      <c r="M49" s="48">
        <v>111.9</v>
      </c>
      <c r="N49" s="48">
        <v>42.75</v>
      </c>
      <c r="O49" s="48"/>
      <c r="P49" s="48"/>
      <c r="Q49" s="48"/>
      <c r="R49" s="49"/>
      <c r="S49" s="48"/>
      <c r="T49" s="48"/>
      <c r="U49" s="48"/>
      <c r="V49" s="48"/>
      <c r="W49" s="48">
        <v>18.7</v>
      </c>
      <c r="X49" s="48"/>
      <c r="Y49" s="48"/>
      <c r="Z49" s="48"/>
      <c r="AA49" s="48"/>
      <c r="AB49" s="48"/>
      <c r="AC49" s="48"/>
      <c r="AD49" s="48"/>
      <c r="AE49" s="48"/>
      <c r="AF49" s="48"/>
      <c r="AG49" s="48"/>
      <c r="AH49" s="48">
        <v>31.2</v>
      </c>
      <c r="AI49" s="48"/>
      <c r="AJ49" s="48"/>
      <c r="AK49" s="48"/>
      <c r="AL49" s="48"/>
      <c r="AM49" s="48"/>
      <c r="AN49" s="48"/>
      <c r="AO49" s="42" t="s">
        <v>849</v>
      </c>
      <c r="AP49" s="44" t="s">
        <v>749</v>
      </c>
      <c r="AQ49" s="52"/>
      <c r="AR49" s="52"/>
      <c r="AS49" s="46"/>
      <c r="AT49" s="44">
        <v>11.6</v>
      </c>
      <c r="AU49" s="52" t="s">
        <v>753</v>
      </c>
      <c r="AV49" s="48"/>
      <c r="AW49" s="52">
        <v>0</v>
      </c>
      <c r="AX49" s="52">
        <v>0</v>
      </c>
      <c r="AY49" s="52">
        <v>0</v>
      </c>
      <c r="AZ49" s="44">
        <v>0</v>
      </c>
      <c r="BA49" s="52">
        <v>0</v>
      </c>
      <c r="BB49" s="44">
        <v>30</v>
      </c>
      <c r="BC49" s="44">
        <v>0</v>
      </c>
      <c r="BD49" s="44">
        <v>0</v>
      </c>
      <c r="BE49" s="44">
        <v>0</v>
      </c>
      <c r="BF49" s="44">
        <v>0</v>
      </c>
      <c r="BG49" s="44">
        <v>0</v>
      </c>
      <c r="BH49" s="44">
        <v>0</v>
      </c>
      <c r="BI49" s="52"/>
      <c r="BJ49" s="52" t="s">
        <v>749</v>
      </c>
      <c r="BK49" s="44"/>
      <c r="BL49" s="44" t="s">
        <v>749</v>
      </c>
      <c r="BM49" s="44"/>
      <c r="BN49" s="44"/>
      <c r="BO49" s="44"/>
      <c r="BP49" s="44"/>
      <c r="BQ49" s="50"/>
      <c r="BR49" s="50"/>
      <c r="BS49" s="52"/>
      <c r="BT49" s="44" t="s">
        <v>754</v>
      </c>
      <c r="BU49" s="48"/>
      <c r="BV49" s="214" t="s">
        <v>579</v>
      </c>
      <c r="BW49" s="58" t="s">
        <v>600</v>
      </c>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row>
    <row r="50" spans="1:105" x14ac:dyDescent="0.3">
      <c r="A50" s="39">
        <v>3282</v>
      </c>
      <c r="B50" s="202">
        <v>41898</v>
      </c>
      <c r="C50" s="41" t="s">
        <v>746</v>
      </c>
      <c r="D50" s="42" t="s">
        <v>823</v>
      </c>
      <c r="E50" s="42"/>
      <c r="F50" s="42" t="s">
        <v>812</v>
      </c>
      <c r="G50" s="154">
        <v>41880</v>
      </c>
      <c r="H50" s="44" t="s">
        <v>748</v>
      </c>
      <c r="I50" s="44" t="s">
        <v>749</v>
      </c>
      <c r="J50" s="44"/>
      <c r="K50" s="42" t="s">
        <v>774</v>
      </c>
      <c r="L50" s="42" t="s">
        <v>775</v>
      </c>
      <c r="M50" s="48">
        <v>97.2</v>
      </c>
      <c r="N50" s="48">
        <v>42.05</v>
      </c>
      <c r="O50" s="48"/>
      <c r="P50" s="48"/>
      <c r="Q50" s="42"/>
      <c r="R50" s="49"/>
      <c r="S50" s="48"/>
      <c r="T50" s="48"/>
      <c r="U50" s="48"/>
      <c r="V50" s="48"/>
      <c r="W50" s="42">
        <v>17.75</v>
      </c>
      <c r="X50" s="48"/>
      <c r="Y50" s="48"/>
      <c r="Z50" s="48"/>
      <c r="AA50" s="48"/>
      <c r="AB50" s="48"/>
      <c r="AC50" s="48"/>
      <c r="AD50" s="48"/>
      <c r="AE50" s="42"/>
      <c r="AF50" s="48"/>
      <c r="AG50" s="48"/>
      <c r="AH50" s="42">
        <v>32.28</v>
      </c>
      <c r="AI50" s="42"/>
      <c r="AJ50" s="42"/>
      <c r="AK50" s="48"/>
      <c r="AL50" s="48"/>
      <c r="AM50" s="48"/>
      <c r="AN50" s="48"/>
      <c r="AO50" s="42" t="s">
        <v>849</v>
      </c>
      <c r="AP50" s="44" t="s">
        <v>749</v>
      </c>
      <c r="AQ50" s="44"/>
      <c r="AR50" s="44"/>
      <c r="AS50" s="46"/>
      <c r="AT50" s="44">
        <v>12.5</v>
      </c>
      <c r="AU50" s="44" t="s">
        <v>753</v>
      </c>
      <c r="AV50" s="42"/>
      <c r="AW50" s="44">
        <v>0</v>
      </c>
      <c r="AX50" s="44">
        <v>28</v>
      </c>
      <c r="AY50" s="44">
        <v>0</v>
      </c>
      <c r="AZ50" s="44">
        <v>0</v>
      </c>
      <c r="BA50" s="44">
        <v>0</v>
      </c>
      <c r="BB50" s="44">
        <v>0</v>
      </c>
      <c r="BC50" s="44">
        <v>0</v>
      </c>
      <c r="BD50" s="44">
        <v>0</v>
      </c>
      <c r="BE50" s="44">
        <v>0</v>
      </c>
      <c r="BF50" s="44">
        <v>0</v>
      </c>
      <c r="BG50" s="44">
        <v>0</v>
      </c>
      <c r="BH50" s="44">
        <v>0</v>
      </c>
      <c r="BI50" s="44"/>
      <c r="BJ50" s="44" t="s">
        <v>749</v>
      </c>
      <c r="BK50" s="44">
        <v>12</v>
      </c>
      <c r="BL50" s="44" t="s">
        <v>749</v>
      </c>
      <c r="BM50" s="44"/>
      <c r="BN50" s="44"/>
      <c r="BO50" s="44"/>
      <c r="BP50" s="44"/>
      <c r="BQ50" s="47" t="s">
        <v>603</v>
      </c>
      <c r="BR50" s="50" t="s">
        <v>523</v>
      </c>
      <c r="BS50" s="44">
        <v>50</v>
      </c>
      <c r="BT50" s="44" t="s">
        <v>754</v>
      </c>
      <c r="BU50" s="42"/>
      <c r="BV50" s="1" t="s">
        <v>579</v>
      </c>
      <c r="BW50" s="206" t="s">
        <v>580</v>
      </c>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row>
    <row r="51" spans="1:105" s="1" customFormat="1" x14ac:dyDescent="0.3">
      <c r="A51" s="39">
        <v>5647</v>
      </c>
      <c r="B51" s="202">
        <v>41894</v>
      </c>
      <c r="C51" s="41" t="s">
        <v>746</v>
      </c>
      <c r="D51" s="42" t="s">
        <v>823</v>
      </c>
      <c r="E51" s="42"/>
      <c r="F51" s="42" t="s">
        <v>812</v>
      </c>
      <c r="G51" s="154">
        <v>41863</v>
      </c>
      <c r="H51" s="44" t="s">
        <v>748</v>
      </c>
      <c r="I51" s="44" t="s">
        <v>749</v>
      </c>
      <c r="J51" s="44"/>
      <c r="K51" s="48" t="s">
        <v>776</v>
      </c>
      <c r="L51" s="42" t="s">
        <v>777</v>
      </c>
      <c r="M51" s="48">
        <v>167.64</v>
      </c>
      <c r="N51" s="48">
        <v>34.08</v>
      </c>
      <c r="O51" s="42"/>
      <c r="P51" s="48"/>
      <c r="Q51" s="48"/>
      <c r="R51" s="49"/>
      <c r="S51" s="48"/>
      <c r="T51" s="48"/>
      <c r="U51" s="48"/>
      <c r="V51" s="48"/>
      <c r="W51" s="48">
        <v>16.63</v>
      </c>
      <c r="X51" s="48"/>
      <c r="Y51" s="48"/>
      <c r="Z51" s="48"/>
      <c r="AA51" s="48"/>
      <c r="AB51" s="48"/>
      <c r="AC51" s="48"/>
      <c r="AD51" s="48"/>
      <c r="AE51" s="48"/>
      <c r="AF51" s="48"/>
      <c r="AG51" s="48"/>
      <c r="AH51" s="48">
        <v>25.5</v>
      </c>
      <c r="AI51" s="48"/>
      <c r="AJ51" s="48"/>
      <c r="AK51" s="48"/>
      <c r="AL51" s="48"/>
      <c r="AM51" s="48"/>
      <c r="AN51" s="48"/>
      <c r="AO51" s="42" t="s">
        <v>849</v>
      </c>
      <c r="AP51" s="44" t="s">
        <v>749</v>
      </c>
      <c r="AQ51" s="52"/>
      <c r="AR51" s="52"/>
      <c r="AS51" s="46"/>
      <c r="AT51" s="52">
        <v>20</v>
      </c>
      <c r="AU51" s="52" t="s">
        <v>749</v>
      </c>
      <c r="AV51" s="48"/>
      <c r="AW51" s="52">
        <v>0</v>
      </c>
      <c r="AX51" s="52">
        <v>0</v>
      </c>
      <c r="AY51" s="52">
        <v>0</v>
      </c>
      <c r="AZ51" s="52">
        <v>0</v>
      </c>
      <c r="BA51" s="44">
        <v>0</v>
      </c>
      <c r="BB51" s="44">
        <v>0</v>
      </c>
      <c r="BC51" s="44">
        <v>0</v>
      </c>
      <c r="BD51" s="44">
        <v>0</v>
      </c>
      <c r="BE51" s="44">
        <v>0</v>
      </c>
      <c r="BF51" s="44">
        <v>0</v>
      </c>
      <c r="BG51" s="44">
        <v>0</v>
      </c>
      <c r="BH51" s="44">
        <v>0</v>
      </c>
      <c r="BI51" s="44"/>
      <c r="BJ51" s="44" t="s">
        <v>749</v>
      </c>
      <c r="BK51" s="44"/>
      <c r="BL51" s="44" t="s">
        <v>749</v>
      </c>
      <c r="BM51" s="216"/>
      <c r="BN51" s="216"/>
      <c r="BO51" s="216"/>
      <c r="BP51" s="216"/>
      <c r="BQ51" s="50"/>
      <c r="BR51" s="50"/>
      <c r="BS51" s="52"/>
      <c r="BT51" s="44" t="s">
        <v>754</v>
      </c>
      <c r="BU51" s="48" t="s">
        <v>778</v>
      </c>
      <c r="BV51" s="214" t="s">
        <v>579</v>
      </c>
      <c r="BW51" s="206" t="s">
        <v>600</v>
      </c>
      <c r="BX51"/>
      <c r="BY51"/>
      <c r="BZ51"/>
      <c r="CA51"/>
      <c r="CB51"/>
      <c r="CC51"/>
      <c r="CD51"/>
      <c r="CE51"/>
      <c r="CF51"/>
      <c r="CG51"/>
      <c r="CH51"/>
      <c r="CI51"/>
      <c r="CJ51"/>
      <c r="CK51"/>
      <c r="CL51"/>
      <c r="CM51"/>
      <c r="CN51"/>
      <c r="CO51"/>
      <c r="CP51"/>
      <c r="CQ51"/>
      <c r="CR51"/>
      <c r="CS51"/>
      <c r="CT51"/>
      <c r="CU51"/>
      <c r="CV51"/>
      <c r="CW51"/>
      <c r="CX51"/>
      <c r="CY51"/>
      <c r="CZ51"/>
      <c r="DA51"/>
    </row>
    <row r="52" spans="1:105" x14ac:dyDescent="0.3">
      <c r="A52" s="39">
        <v>1426</v>
      </c>
      <c r="B52" s="202">
        <v>41829</v>
      </c>
      <c r="C52" s="41" t="s">
        <v>825</v>
      </c>
      <c r="D52" s="42" t="s">
        <v>826</v>
      </c>
      <c r="E52" s="42"/>
      <c r="F52" s="42" t="s">
        <v>850</v>
      </c>
      <c r="G52" s="217">
        <v>41820</v>
      </c>
      <c r="H52" s="44" t="s">
        <v>828</v>
      </c>
      <c r="I52" s="44" t="s">
        <v>829</v>
      </c>
      <c r="J52" s="44"/>
      <c r="K52" s="48" t="s">
        <v>830</v>
      </c>
      <c r="L52" s="48" t="s">
        <v>831</v>
      </c>
      <c r="M52" s="48">
        <v>97.27</v>
      </c>
      <c r="N52" s="48">
        <v>39.869999999999997</v>
      </c>
      <c r="O52" s="42" t="s">
        <v>832</v>
      </c>
      <c r="P52" s="48">
        <v>600</v>
      </c>
      <c r="Q52" s="48">
        <v>39.07</v>
      </c>
      <c r="R52" s="211">
        <v>600</v>
      </c>
      <c r="S52" s="211">
        <v>39.07</v>
      </c>
      <c r="T52" s="48"/>
      <c r="U52" s="48"/>
      <c r="V52" s="48"/>
      <c r="W52" s="48">
        <v>16.899999999999999</v>
      </c>
      <c r="X52" s="48"/>
      <c r="Y52" s="48"/>
      <c r="Z52" s="48"/>
      <c r="AA52" s="48"/>
      <c r="AB52" s="48"/>
      <c r="AC52" s="48"/>
      <c r="AD52" s="48"/>
      <c r="AE52" s="48"/>
      <c r="AF52" s="48"/>
      <c r="AG52" s="48"/>
      <c r="AH52" s="48">
        <v>31.65</v>
      </c>
      <c r="AI52" s="48"/>
      <c r="AJ52" s="48"/>
      <c r="AK52" s="48"/>
      <c r="AL52" s="48"/>
      <c r="AM52" s="48"/>
      <c r="AN52" s="48"/>
      <c r="AO52" s="42" t="s">
        <v>851</v>
      </c>
      <c r="AP52" s="44" t="s">
        <v>829</v>
      </c>
      <c r="AQ52" s="52"/>
      <c r="AR52" s="52"/>
      <c r="AS52" s="46"/>
      <c r="AT52" s="52">
        <v>7</v>
      </c>
      <c r="AU52" s="52" t="s">
        <v>829</v>
      </c>
      <c r="AV52" s="48"/>
      <c r="AW52" s="52">
        <v>0</v>
      </c>
      <c r="AX52" s="52">
        <v>0</v>
      </c>
      <c r="AY52" s="52">
        <v>0</v>
      </c>
      <c r="AZ52" s="52">
        <v>0</v>
      </c>
      <c r="BA52" s="44">
        <v>0</v>
      </c>
      <c r="BB52" s="44">
        <v>0</v>
      </c>
      <c r="BC52" s="44">
        <v>0</v>
      </c>
      <c r="BD52" s="44">
        <v>0</v>
      </c>
      <c r="BE52" s="44">
        <v>0</v>
      </c>
      <c r="BF52" s="44">
        <v>0</v>
      </c>
      <c r="BG52" s="44">
        <v>0</v>
      </c>
      <c r="BH52" s="44">
        <v>0</v>
      </c>
      <c r="BI52" s="44"/>
      <c r="BJ52" s="44" t="s">
        <v>829</v>
      </c>
      <c r="BK52" s="44">
        <v>12</v>
      </c>
      <c r="BL52" s="44" t="s">
        <v>829</v>
      </c>
      <c r="BM52" s="44"/>
      <c r="BN52" s="44"/>
      <c r="BO52" s="44"/>
      <c r="BP52" s="44"/>
      <c r="BQ52" s="50"/>
      <c r="BR52" s="50"/>
      <c r="BS52" s="52"/>
      <c r="BT52" s="44" t="s">
        <v>834</v>
      </c>
      <c r="BU52" s="47"/>
      <c r="BV52" s="214" t="s">
        <v>579</v>
      </c>
      <c r="BW52" s="206" t="s">
        <v>580</v>
      </c>
      <c r="CY52" s="1"/>
      <c r="CZ52" s="1"/>
      <c r="DA52" s="1"/>
    </row>
    <row r="53" spans="1:105" x14ac:dyDescent="0.3">
      <c r="A53" s="39">
        <v>4194</v>
      </c>
      <c r="B53" s="202">
        <v>41894</v>
      </c>
      <c r="C53" s="41" t="s">
        <v>746</v>
      </c>
      <c r="D53" s="42" t="s">
        <v>823</v>
      </c>
      <c r="E53" s="42"/>
      <c r="F53" s="42" t="s">
        <v>812</v>
      </c>
      <c r="G53" s="51">
        <v>41820</v>
      </c>
      <c r="H53" s="44" t="s">
        <v>748</v>
      </c>
      <c r="I53" s="44" t="s">
        <v>855</v>
      </c>
      <c r="J53" s="44"/>
      <c r="K53" s="42" t="s">
        <v>781</v>
      </c>
      <c r="L53" s="42" t="s">
        <v>693</v>
      </c>
      <c r="M53" s="42">
        <v>99.75</v>
      </c>
      <c r="N53" s="42">
        <v>40.98</v>
      </c>
      <c r="O53" s="42"/>
      <c r="P53" s="42"/>
      <c r="Q53" s="42"/>
      <c r="R53" s="45"/>
      <c r="S53" s="42"/>
      <c r="T53" s="42"/>
      <c r="U53" s="42"/>
      <c r="V53" s="42"/>
      <c r="W53" s="42">
        <v>17.88</v>
      </c>
      <c r="X53" s="42"/>
      <c r="Y53" s="42"/>
      <c r="Z53" s="42"/>
      <c r="AA53" s="42"/>
      <c r="AB53" s="42"/>
      <c r="AC53" s="42"/>
      <c r="AD53" s="42"/>
      <c r="AE53" s="42"/>
      <c r="AF53" s="42"/>
      <c r="AG53" s="42"/>
      <c r="AH53" s="42">
        <v>33.49</v>
      </c>
      <c r="AI53" s="42"/>
      <c r="AJ53" s="42"/>
      <c r="AK53" s="42"/>
      <c r="AL53" s="42"/>
      <c r="AM53" s="42"/>
      <c r="AN53" s="42"/>
      <c r="AO53" s="42" t="s">
        <v>849</v>
      </c>
      <c r="AP53" s="44" t="s">
        <v>749</v>
      </c>
      <c r="AQ53" s="44"/>
      <c r="AR53" s="44"/>
      <c r="AS53" s="46">
        <v>10</v>
      </c>
      <c r="AT53" s="52">
        <v>17</v>
      </c>
      <c r="AU53" s="44" t="s">
        <v>753</v>
      </c>
      <c r="AV53" s="42"/>
      <c r="AW53" s="44">
        <v>0</v>
      </c>
      <c r="AX53" s="44">
        <v>12</v>
      </c>
      <c r="AY53" s="44">
        <v>0</v>
      </c>
      <c r="AZ53" s="44">
        <v>0</v>
      </c>
      <c r="BA53" s="44">
        <v>0</v>
      </c>
      <c r="BB53" s="44">
        <v>0</v>
      </c>
      <c r="BC53" s="44">
        <v>0</v>
      </c>
      <c r="BD53" s="44">
        <v>0</v>
      </c>
      <c r="BE53" s="44">
        <v>0</v>
      </c>
      <c r="BF53" s="44">
        <v>0</v>
      </c>
      <c r="BG53" s="44">
        <v>0</v>
      </c>
      <c r="BH53" s="44">
        <v>0</v>
      </c>
      <c r="BI53" s="44"/>
      <c r="BJ53" s="44" t="s">
        <v>749</v>
      </c>
      <c r="BK53" s="44">
        <v>24</v>
      </c>
      <c r="BL53" s="44" t="s">
        <v>749</v>
      </c>
      <c r="BM53" s="44"/>
      <c r="BN53" s="44"/>
      <c r="BO53" s="44"/>
      <c r="BP53" s="44"/>
      <c r="BQ53" s="47"/>
      <c r="BR53" s="47"/>
      <c r="BS53" s="44"/>
      <c r="BT53" s="44" t="s">
        <v>754</v>
      </c>
      <c r="BU53" s="47" t="s">
        <v>859</v>
      </c>
      <c r="BV53" s="157" t="s">
        <v>579</v>
      </c>
      <c r="BW53" s="206" t="s">
        <v>600</v>
      </c>
    </row>
    <row r="54" spans="1:105" x14ac:dyDescent="0.3">
      <c r="A54" s="39">
        <v>3753</v>
      </c>
      <c r="B54" s="202">
        <v>41898</v>
      </c>
      <c r="C54" s="41" t="s">
        <v>746</v>
      </c>
      <c r="D54" s="42" t="s">
        <v>823</v>
      </c>
      <c r="E54" s="42"/>
      <c r="F54" s="42" t="s">
        <v>812</v>
      </c>
      <c r="G54" s="154">
        <v>41867</v>
      </c>
      <c r="H54" s="44" t="s">
        <v>748</v>
      </c>
      <c r="I54" s="44" t="s">
        <v>749</v>
      </c>
      <c r="J54" s="44"/>
      <c r="K54" s="42" t="s">
        <v>782</v>
      </c>
      <c r="L54" s="42" t="s">
        <v>766</v>
      </c>
      <c r="M54" s="48">
        <v>89</v>
      </c>
      <c r="N54" s="48">
        <v>37.92</v>
      </c>
      <c r="O54" s="48"/>
      <c r="P54" s="48"/>
      <c r="Q54" s="42"/>
      <c r="R54" s="49"/>
      <c r="S54" s="48"/>
      <c r="T54" s="48"/>
      <c r="U54" s="48"/>
      <c r="V54" s="48"/>
      <c r="W54" s="42">
        <v>15.97</v>
      </c>
      <c r="X54" s="48"/>
      <c r="Y54" s="48"/>
      <c r="Z54" s="48"/>
      <c r="AA54" s="48"/>
      <c r="AB54" s="48"/>
      <c r="AC54" s="48"/>
      <c r="AD54" s="48"/>
      <c r="AE54" s="42"/>
      <c r="AF54" s="48"/>
      <c r="AG54" s="48"/>
      <c r="AH54" s="42">
        <v>31.94</v>
      </c>
      <c r="AI54" s="42"/>
      <c r="AJ54" s="42"/>
      <c r="AK54" s="48"/>
      <c r="AL54" s="48"/>
      <c r="AM54" s="48"/>
      <c r="AN54" s="48"/>
      <c r="AO54" s="42" t="s">
        <v>849</v>
      </c>
      <c r="AP54" s="44" t="s">
        <v>749</v>
      </c>
      <c r="AQ54" s="44"/>
      <c r="AR54" s="44"/>
      <c r="AS54" s="46"/>
      <c r="AT54" s="44">
        <v>11.1</v>
      </c>
      <c r="AU54" s="44" t="s">
        <v>753</v>
      </c>
      <c r="AV54" s="42"/>
      <c r="AW54" s="44">
        <v>0</v>
      </c>
      <c r="AX54" s="44">
        <v>0</v>
      </c>
      <c r="AY54" s="44">
        <v>0</v>
      </c>
      <c r="AZ54" s="44">
        <v>25</v>
      </c>
      <c r="BA54" s="44">
        <v>0</v>
      </c>
      <c r="BB54" s="44">
        <v>0</v>
      </c>
      <c r="BC54" s="44">
        <v>0</v>
      </c>
      <c r="BD54" s="44">
        <v>0</v>
      </c>
      <c r="BE54" s="44">
        <v>0</v>
      </c>
      <c r="BF54" s="44">
        <v>0</v>
      </c>
      <c r="BG54" s="44">
        <v>0</v>
      </c>
      <c r="BH54" s="44">
        <v>0</v>
      </c>
      <c r="BI54" s="44"/>
      <c r="BJ54" s="44" t="s">
        <v>749</v>
      </c>
      <c r="BK54" s="44">
        <v>12</v>
      </c>
      <c r="BL54" s="44" t="s">
        <v>749</v>
      </c>
      <c r="BM54" s="44"/>
      <c r="BN54" s="44"/>
      <c r="BO54" s="44"/>
      <c r="BP54" s="44"/>
      <c r="BQ54" s="47"/>
      <c r="BR54" s="50"/>
      <c r="BS54" s="44"/>
      <c r="BT54" s="44" t="s">
        <v>754</v>
      </c>
      <c r="BU54" s="42"/>
      <c r="BV54" t="s">
        <v>579</v>
      </c>
      <c r="BW54" s="2" t="s">
        <v>580</v>
      </c>
    </row>
    <row r="55" spans="1:105" x14ac:dyDescent="0.3">
      <c r="A55" s="39">
        <v>8633</v>
      </c>
      <c r="B55" s="202">
        <v>41828</v>
      </c>
      <c r="C55" s="41" t="s">
        <v>825</v>
      </c>
      <c r="D55" s="42" t="s">
        <v>826</v>
      </c>
      <c r="E55" s="42"/>
      <c r="F55" s="42" t="s">
        <v>850</v>
      </c>
      <c r="G55" s="207">
        <v>41820</v>
      </c>
      <c r="H55" s="44" t="s">
        <v>828</v>
      </c>
      <c r="I55" s="44" t="s">
        <v>829</v>
      </c>
      <c r="J55" s="44"/>
      <c r="K55" s="48" t="s">
        <v>836</v>
      </c>
      <c r="L55" s="228" t="s">
        <v>784</v>
      </c>
      <c r="M55" s="42">
        <v>105.14</v>
      </c>
      <c r="N55" s="42">
        <v>29.86</v>
      </c>
      <c r="O55" s="42"/>
      <c r="P55" s="42"/>
      <c r="Q55" s="42"/>
      <c r="R55" s="42"/>
      <c r="S55" s="42"/>
      <c r="T55" s="42"/>
      <c r="U55" s="42"/>
      <c r="V55" s="42"/>
      <c r="W55" s="42">
        <v>22.4</v>
      </c>
      <c r="X55" s="42"/>
      <c r="Y55" s="42"/>
      <c r="Z55" s="42"/>
      <c r="AA55" s="42"/>
      <c r="AB55" s="42"/>
      <c r="AC55" s="42"/>
      <c r="AD55" s="42"/>
      <c r="AE55" s="42"/>
      <c r="AF55" s="42"/>
      <c r="AG55" s="42"/>
      <c r="AH55" s="42">
        <v>25.61</v>
      </c>
      <c r="AI55" s="42"/>
      <c r="AJ55" s="42"/>
      <c r="AK55" s="42"/>
      <c r="AL55" s="42"/>
      <c r="AM55" s="42"/>
      <c r="AN55" s="42"/>
      <c r="AO55" s="42" t="s">
        <v>851</v>
      </c>
      <c r="AP55" s="44" t="s">
        <v>829</v>
      </c>
      <c r="AQ55" s="52"/>
      <c r="AR55" s="52"/>
      <c r="AS55" s="46"/>
      <c r="AT55" s="52">
        <v>10.199999999999999</v>
      </c>
      <c r="AU55" s="52" t="s">
        <v>835</v>
      </c>
      <c r="AV55" s="48"/>
      <c r="AW55" s="44">
        <v>0</v>
      </c>
      <c r="AX55" s="52">
        <v>0</v>
      </c>
      <c r="AY55" s="44">
        <v>12</v>
      </c>
      <c r="AZ55" s="52">
        <v>0</v>
      </c>
      <c r="BA55" s="52">
        <v>0</v>
      </c>
      <c r="BB55" s="44">
        <v>0</v>
      </c>
      <c r="BC55" s="44">
        <v>0</v>
      </c>
      <c r="BD55" s="44">
        <v>0</v>
      </c>
      <c r="BE55" s="44">
        <v>0</v>
      </c>
      <c r="BF55" s="44">
        <v>0</v>
      </c>
      <c r="BG55" s="44">
        <v>0</v>
      </c>
      <c r="BH55" s="44">
        <v>0</v>
      </c>
      <c r="BI55" s="52"/>
      <c r="BJ55" s="52" t="s">
        <v>829</v>
      </c>
      <c r="BK55" s="44"/>
      <c r="BL55" s="44" t="s">
        <v>829</v>
      </c>
      <c r="BM55" s="44"/>
      <c r="BN55" s="44"/>
      <c r="BO55" s="44"/>
      <c r="BP55" s="44"/>
      <c r="BQ55" s="50" t="s">
        <v>785</v>
      </c>
      <c r="BR55" s="47"/>
      <c r="BS55" s="44"/>
      <c r="BT55" s="44" t="s">
        <v>834</v>
      </c>
      <c r="BU55" s="42" t="s">
        <v>786</v>
      </c>
      <c r="BV55" s="219" t="s">
        <v>579</v>
      </c>
      <c r="BW55" s="210" t="s">
        <v>593</v>
      </c>
    </row>
    <row r="56" spans="1:105" x14ac:dyDescent="0.3">
      <c r="A56" s="39">
        <v>1400</v>
      </c>
      <c r="B56" s="202">
        <v>41830</v>
      </c>
      <c r="C56" s="41" t="s">
        <v>825</v>
      </c>
      <c r="D56" s="42" t="s">
        <v>826</v>
      </c>
      <c r="E56" s="42"/>
      <c r="F56" s="42" t="s">
        <v>850</v>
      </c>
      <c r="G56" s="212">
        <v>41473</v>
      </c>
      <c r="H56" s="44" t="s">
        <v>828</v>
      </c>
      <c r="I56" s="44" t="s">
        <v>829</v>
      </c>
      <c r="J56" s="44"/>
      <c r="K56" s="42" t="s">
        <v>837</v>
      </c>
      <c r="L56" s="48" t="s">
        <v>838</v>
      </c>
      <c r="M56" s="48">
        <v>95</v>
      </c>
      <c r="N56" s="48">
        <v>36</v>
      </c>
      <c r="O56" s="48"/>
      <c r="P56" s="48"/>
      <c r="Q56" s="48"/>
      <c r="R56" s="49"/>
      <c r="S56" s="48"/>
      <c r="T56" s="48"/>
      <c r="U56" s="48"/>
      <c r="V56" s="48"/>
      <c r="W56" s="48">
        <v>16</v>
      </c>
      <c r="X56" s="48"/>
      <c r="Y56" s="48"/>
      <c r="Z56" s="48"/>
      <c r="AA56" s="48"/>
      <c r="AB56" s="48"/>
      <c r="AC56" s="48"/>
      <c r="AD56" s="48"/>
      <c r="AE56" s="48"/>
      <c r="AF56" s="48"/>
      <c r="AG56" s="48"/>
      <c r="AH56" s="48">
        <v>29.5</v>
      </c>
      <c r="AI56" s="48"/>
      <c r="AJ56" s="48"/>
      <c r="AK56" s="48"/>
      <c r="AL56" s="48"/>
      <c r="AM56" s="48"/>
      <c r="AN56" s="48"/>
      <c r="AO56" s="42" t="s">
        <v>851</v>
      </c>
      <c r="AP56" s="44" t="s">
        <v>829</v>
      </c>
      <c r="AQ56" s="52"/>
      <c r="AR56" s="52"/>
      <c r="AS56" s="46"/>
      <c r="AT56" s="52">
        <v>11.1</v>
      </c>
      <c r="AU56" s="52" t="s">
        <v>835</v>
      </c>
      <c r="AV56" s="48"/>
      <c r="AW56" s="52">
        <v>0</v>
      </c>
      <c r="AX56" s="52">
        <v>0</v>
      </c>
      <c r="AY56" s="52">
        <v>10</v>
      </c>
      <c r="AZ56" s="52">
        <v>0</v>
      </c>
      <c r="BA56" s="44">
        <v>0</v>
      </c>
      <c r="BB56" s="44">
        <v>0</v>
      </c>
      <c r="BC56" s="44">
        <v>0</v>
      </c>
      <c r="BD56" s="44">
        <v>0</v>
      </c>
      <c r="BE56" s="44">
        <v>0</v>
      </c>
      <c r="BF56" s="44">
        <v>0</v>
      </c>
      <c r="BG56" s="44">
        <v>0</v>
      </c>
      <c r="BH56" s="44">
        <v>0</v>
      </c>
      <c r="BI56" s="44"/>
      <c r="BJ56" s="44" t="s">
        <v>829</v>
      </c>
      <c r="BK56" s="52"/>
      <c r="BL56" s="44" t="s">
        <v>829</v>
      </c>
      <c r="BM56" s="44"/>
      <c r="BN56" s="44"/>
      <c r="BO56" s="44"/>
      <c r="BP56" s="44"/>
      <c r="BQ56" s="50"/>
      <c r="BR56" s="50"/>
      <c r="BS56" s="52"/>
      <c r="BT56" s="44" t="s">
        <v>834</v>
      </c>
      <c r="BU56" s="48"/>
      <c r="BV56" t="s">
        <v>670</v>
      </c>
      <c r="BW56" s="157" t="s">
        <v>600</v>
      </c>
    </row>
    <row r="57" spans="1:105" x14ac:dyDescent="0.3">
      <c r="A57" s="39">
        <v>3604</v>
      </c>
      <c r="B57" s="202">
        <v>41830</v>
      </c>
      <c r="C57" s="41" t="s">
        <v>825</v>
      </c>
      <c r="D57" s="42" t="s">
        <v>826</v>
      </c>
      <c r="E57" s="42"/>
      <c r="F57" s="42" t="s">
        <v>850</v>
      </c>
      <c r="G57" s="217">
        <v>41772</v>
      </c>
      <c r="H57" s="44" t="s">
        <v>828</v>
      </c>
      <c r="I57" s="44" t="s">
        <v>829</v>
      </c>
      <c r="J57" s="44"/>
      <c r="K57" s="42" t="s">
        <v>839</v>
      </c>
      <c r="L57" s="42" t="s">
        <v>840</v>
      </c>
      <c r="M57" s="48">
        <v>89.26</v>
      </c>
      <c r="N57" s="48">
        <v>38.880000000000003</v>
      </c>
      <c r="O57" s="42"/>
      <c r="P57" s="48"/>
      <c r="Q57" s="48"/>
      <c r="R57" s="49"/>
      <c r="S57" s="48"/>
      <c r="T57" s="48"/>
      <c r="U57" s="48"/>
      <c r="V57" s="48"/>
      <c r="W57" s="48">
        <v>18.32</v>
      </c>
      <c r="X57" s="48"/>
      <c r="Y57" s="48"/>
      <c r="Z57" s="48"/>
      <c r="AA57" s="48"/>
      <c r="AB57" s="48"/>
      <c r="AC57" s="48"/>
      <c r="AD57" s="48"/>
      <c r="AE57" s="48"/>
      <c r="AF57" s="48"/>
      <c r="AG57" s="48"/>
      <c r="AH57" s="48">
        <v>28.4</v>
      </c>
      <c r="AI57" s="48"/>
      <c r="AJ57" s="48"/>
      <c r="AK57" s="48"/>
      <c r="AL57" s="48"/>
      <c r="AM57" s="48"/>
      <c r="AN57" s="48"/>
      <c r="AO57" s="42" t="s">
        <v>851</v>
      </c>
      <c r="AP57" s="44" t="s">
        <v>829</v>
      </c>
      <c r="AQ57" s="52"/>
      <c r="AR57" s="52"/>
      <c r="AS57" s="46"/>
      <c r="AT57" s="44">
        <v>11.3</v>
      </c>
      <c r="AU57" s="52" t="s">
        <v>835</v>
      </c>
      <c r="AV57" s="48"/>
      <c r="AW57" s="52">
        <v>0</v>
      </c>
      <c r="AX57" s="52">
        <v>0</v>
      </c>
      <c r="AY57" s="52">
        <v>0</v>
      </c>
      <c r="AZ57" s="44">
        <v>18</v>
      </c>
      <c r="BA57" s="44">
        <v>0</v>
      </c>
      <c r="BB57" s="44">
        <v>0</v>
      </c>
      <c r="BC57" s="44">
        <v>0</v>
      </c>
      <c r="BD57" s="44">
        <v>0</v>
      </c>
      <c r="BE57" s="44">
        <v>0</v>
      </c>
      <c r="BF57" s="44">
        <v>0</v>
      </c>
      <c r="BG57" s="44">
        <v>0</v>
      </c>
      <c r="BH57" s="44">
        <v>0</v>
      </c>
      <c r="BI57" s="44"/>
      <c r="BJ57" s="44" t="s">
        <v>829</v>
      </c>
      <c r="BK57" s="44">
        <v>24</v>
      </c>
      <c r="BL57" s="44" t="s">
        <v>829</v>
      </c>
      <c r="BM57" s="44"/>
      <c r="BN57" s="44"/>
      <c r="BO57" s="44"/>
      <c r="BP57" s="44"/>
      <c r="BQ57" s="48" t="s">
        <v>791</v>
      </c>
      <c r="BR57" s="48" t="s">
        <v>841</v>
      </c>
      <c r="BS57" s="52">
        <v>50</v>
      </c>
      <c r="BT57" s="44" t="s">
        <v>834</v>
      </c>
      <c r="BU57" s="48"/>
      <c r="BV57" t="s">
        <v>842</v>
      </c>
      <c r="BW57" s="206" t="s">
        <v>600</v>
      </c>
    </row>
    <row r="58" spans="1:105" x14ac:dyDescent="0.3">
      <c r="A58" s="39">
        <v>8850</v>
      </c>
      <c r="B58" s="43">
        <v>41898</v>
      </c>
      <c r="C58" s="41" t="s">
        <v>793</v>
      </c>
      <c r="D58" s="42" t="s">
        <v>843</v>
      </c>
      <c r="E58" s="42"/>
      <c r="F58" s="42" t="s">
        <v>814</v>
      </c>
      <c r="G58" s="43">
        <v>41884</v>
      </c>
      <c r="H58" s="44" t="s">
        <v>590</v>
      </c>
      <c r="I58" s="44" t="s">
        <v>772</v>
      </c>
      <c r="J58" s="44"/>
      <c r="K58" s="42" t="s">
        <v>795</v>
      </c>
      <c r="L58" s="218" t="s">
        <v>796</v>
      </c>
      <c r="M58" s="42">
        <v>126.952</v>
      </c>
      <c r="N58" s="42">
        <v>37.1</v>
      </c>
      <c r="O58" s="42"/>
      <c r="P58" s="42"/>
      <c r="Q58" s="42"/>
      <c r="R58" s="45"/>
      <c r="S58" s="42"/>
      <c r="T58" s="42"/>
      <c r="U58" s="42"/>
      <c r="V58" s="42"/>
      <c r="W58" s="42">
        <v>15.25</v>
      </c>
      <c r="X58" s="42"/>
      <c r="Y58" s="42"/>
      <c r="Z58" s="42"/>
      <c r="AA58" s="42"/>
      <c r="AB58" s="42"/>
      <c r="AC58" s="42"/>
      <c r="AD58" s="42"/>
      <c r="AE58" s="42"/>
      <c r="AF58" s="42"/>
      <c r="AG58" s="42"/>
      <c r="AH58" s="42">
        <v>30.2</v>
      </c>
      <c r="AI58" s="42"/>
      <c r="AJ58" s="42"/>
      <c r="AK58" s="42"/>
      <c r="AL58" s="42"/>
      <c r="AM58" s="42"/>
      <c r="AN58" s="42"/>
      <c r="AO58" s="42" t="s">
        <v>852</v>
      </c>
      <c r="AP58" s="44" t="s">
        <v>798</v>
      </c>
      <c r="AQ58" s="44"/>
      <c r="AR58" s="44"/>
      <c r="AS58" s="46"/>
      <c r="AT58" s="44">
        <v>11.1</v>
      </c>
      <c r="AU58" s="52" t="s">
        <v>798</v>
      </c>
      <c r="AV58" s="42"/>
      <c r="AW58" s="52">
        <v>0</v>
      </c>
      <c r="AX58" s="44">
        <v>0</v>
      </c>
      <c r="AY58" s="44">
        <v>0</v>
      </c>
      <c r="AZ58" s="44">
        <v>27</v>
      </c>
      <c r="BA58" s="44">
        <v>0</v>
      </c>
      <c r="BB58" s="44">
        <v>0</v>
      </c>
      <c r="BC58" s="44">
        <v>0</v>
      </c>
      <c r="BD58" s="44">
        <v>0</v>
      </c>
      <c r="BE58" s="44">
        <v>0</v>
      </c>
      <c r="BF58" s="44">
        <v>0</v>
      </c>
      <c r="BG58" s="44">
        <v>0</v>
      </c>
      <c r="BH58" s="44">
        <v>0</v>
      </c>
      <c r="BI58" s="44"/>
      <c r="BJ58" s="44" t="s">
        <v>798</v>
      </c>
      <c r="BK58" s="44"/>
      <c r="BL58" s="44" t="s">
        <v>798</v>
      </c>
      <c r="BM58" s="44"/>
      <c r="BN58" s="44"/>
      <c r="BO58" s="44"/>
      <c r="BP58" s="44"/>
      <c r="BQ58" s="48"/>
      <c r="BR58" s="48"/>
      <c r="BS58" s="52"/>
      <c r="BT58" s="44" t="s">
        <v>799</v>
      </c>
      <c r="BU58" s="218"/>
      <c r="BV58" s="157" t="s">
        <v>579</v>
      </c>
      <c r="BW58" s="206" t="s">
        <v>800</v>
      </c>
      <c r="CY58" s="1"/>
      <c r="CZ58" s="1"/>
      <c r="DA58" s="1"/>
    </row>
    <row r="59" spans="1:105" x14ac:dyDescent="0.3">
      <c r="A59" s="39">
        <v>4968</v>
      </c>
      <c r="B59" s="202">
        <v>41830</v>
      </c>
      <c r="C59" s="41" t="s">
        <v>825</v>
      </c>
      <c r="D59" s="42" t="s">
        <v>826</v>
      </c>
      <c r="E59" s="42"/>
      <c r="F59" s="42" t="s">
        <v>850</v>
      </c>
      <c r="G59" s="217">
        <v>41820</v>
      </c>
      <c r="H59" s="44" t="s">
        <v>590</v>
      </c>
      <c r="I59" s="44" t="s">
        <v>772</v>
      </c>
      <c r="J59" s="44"/>
      <c r="K59" s="42" t="s">
        <v>801</v>
      </c>
      <c r="L59" s="42" t="s">
        <v>844</v>
      </c>
      <c r="M59" s="42">
        <v>111.75</v>
      </c>
      <c r="N59" s="42">
        <v>41.06</v>
      </c>
      <c r="O59" s="42"/>
      <c r="P59" s="42"/>
      <c r="Q59" s="2"/>
      <c r="R59" s="45"/>
      <c r="S59" s="42"/>
      <c r="T59" s="42"/>
      <c r="U59" s="42"/>
      <c r="V59" s="42"/>
      <c r="W59" s="42">
        <v>16.38</v>
      </c>
      <c r="X59" s="42"/>
      <c r="Y59" s="42"/>
      <c r="Z59" s="42"/>
      <c r="AA59" s="42"/>
      <c r="AB59" s="42"/>
      <c r="AC59" s="42"/>
      <c r="AD59" s="42"/>
      <c r="AE59" s="2"/>
      <c r="AF59" s="42"/>
      <c r="AG59" s="42"/>
      <c r="AH59" s="42">
        <v>33.65</v>
      </c>
      <c r="AI59" s="42"/>
      <c r="AJ59" s="42"/>
      <c r="AK59" s="42"/>
      <c r="AL59" s="42"/>
      <c r="AM59" s="42"/>
      <c r="AN59" s="42"/>
      <c r="AO59" s="42" t="s">
        <v>851</v>
      </c>
      <c r="AP59" s="44" t="s">
        <v>829</v>
      </c>
      <c r="AQ59" s="44"/>
      <c r="AR59" s="44"/>
      <c r="AS59" s="46"/>
      <c r="AT59" s="44">
        <v>5.0999999999999996</v>
      </c>
      <c r="AU59" s="52" t="s">
        <v>829</v>
      </c>
      <c r="AV59" s="42"/>
      <c r="AW59" s="52">
        <v>0</v>
      </c>
      <c r="AX59" s="44">
        <v>0</v>
      </c>
      <c r="AY59" s="44">
        <v>0</v>
      </c>
      <c r="AZ59" s="44">
        <v>22</v>
      </c>
      <c r="BA59" s="44">
        <v>0</v>
      </c>
      <c r="BB59" s="44">
        <v>0</v>
      </c>
      <c r="BC59" s="44">
        <v>0</v>
      </c>
      <c r="BD59" s="44">
        <v>0</v>
      </c>
      <c r="BE59" s="44">
        <v>0</v>
      </c>
      <c r="BF59" s="44">
        <v>0</v>
      </c>
      <c r="BG59" s="44">
        <v>0</v>
      </c>
      <c r="BH59" s="44">
        <v>0</v>
      </c>
      <c r="BI59" s="44"/>
      <c r="BJ59" s="44" t="s">
        <v>829</v>
      </c>
      <c r="BK59" s="44">
        <v>24</v>
      </c>
      <c r="BL59" s="44" t="s">
        <v>829</v>
      </c>
      <c r="BM59" s="44"/>
      <c r="BN59" s="44"/>
      <c r="BO59" s="44"/>
      <c r="BP59" s="44"/>
      <c r="BQ59" s="48"/>
      <c r="BR59" s="48"/>
      <c r="BS59" s="52"/>
      <c r="BT59" s="44" t="s">
        <v>834</v>
      </c>
      <c r="BU59" s="218" t="s">
        <v>803</v>
      </c>
      <c r="BV59" s="157" t="s">
        <v>579</v>
      </c>
      <c r="BW59" s="206" t="s">
        <v>580</v>
      </c>
    </row>
    <row r="60" spans="1:105" x14ac:dyDescent="0.3">
      <c r="A60" s="39">
        <v>5350</v>
      </c>
      <c r="B60" s="202">
        <v>41897</v>
      </c>
      <c r="C60" s="41" t="s">
        <v>746</v>
      </c>
      <c r="D60" s="42" t="s">
        <v>823</v>
      </c>
      <c r="E60" s="42"/>
      <c r="F60" s="42" t="s">
        <v>812</v>
      </c>
      <c r="G60" s="43">
        <v>41880</v>
      </c>
      <c r="H60" s="44" t="s">
        <v>590</v>
      </c>
      <c r="I60" s="44" t="s">
        <v>853</v>
      </c>
      <c r="J60" s="44"/>
      <c r="K60" s="42" t="s">
        <v>804</v>
      </c>
      <c r="L60" s="42" t="s">
        <v>860</v>
      </c>
      <c r="M60" s="42">
        <v>94</v>
      </c>
      <c r="N60" s="42">
        <v>46.5</v>
      </c>
      <c r="O60" s="42"/>
      <c r="P60" s="42"/>
      <c r="Q60" s="42"/>
      <c r="R60" s="45"/>
      <c r="S60" s="42"/>
      <c r="T60" s="42"/>
      <c r="U60" s="42"/>
      <c r="V60" s="42"/>
      <c r="W60" s="42">
        <v>32</v>
      </c>
      <c r="X60" s="42"/>
      <c r="Y60" s="42"/>
      <c r="Z60" s="42"/>
      <c r="AA60" s="42"/>
      <c r="AB60" s="42"/>
      <c r="AC60" s="42"/>
      <c r="AD60" s="42"/>
      <c r="AE60" s="42"/>
      <c r="AF60" s="42"/>
      <c r="AG60" s="42"/>
      <c r="AH60" s="42">
        <v>40.1</v>
      </c>
      <c r="AI60" s="42"/>
      <c r="AJ60" s="42"/>
      <c r="AK60" s="42"/>
      <c r="AL60" s="42"/>
      <c r="AM60" s="42"/>
      <c r="AN60" s="42"/>
      <c r="AO60" s="42" t="s">
        <v>849</v>
      </c>
      <c r="AP60" s="44" t="s">
        <v>749</v>
      </c>
      <c r="AQ60" s="44"/>
      <c r="AR60" s="44"/>
      <c r="AS60" s="46">
        <v>5</v>
      </c>
      <c r="AT60" s="44">
        <v>17</v>
      </c>
      <c r="AU60" s="52" t="s">
        <v>749</v>
      </c>
      <c r="AV60" s="42"/>
      <c r="AW60" s="52">
        <v>0</v>
      </c>
      <c r="AX60" s="44">
        <v>0</v>
      </c>
      <c r="AY60" s="44">
        <v>28</v>
      </c>
      <c r="AZ60" s="44">
        <v>0</v>
      </c>
      <c r="BA60" s="44">
        <v>0</v>
      </c>
      <c r="BB60" s="44">
        <v>0</v>
      </c>
      <c r="BC60" s="44">
        <v>0</v>
      </c>
      <c r="BD60" s="44">
        <v>0</v>
      </c>
      <c r="BE60" s="44">
        <v>0</v>
      </c>
      <c r="BF60" s="44">
        <v>0</v>
      </c>
      <c r="BG60" s="44">
        <v>0</v>
      </c>
      <c r="BH60" s="44">
        <v>0</v>
      </c>
      <c r="BI60" s="44"/>
      <c r="BJ60" s="44" t="s">
        <v>749</v>
      </c>
      <c r="BK60" s="44"/>
      <c r="BL60" s="44" t="s">
        <v>749</v>
      </c>
      <c r="BM60" s="44"/>
      <c r="BN60" s="44"/>
      <c r="BO60" s="44"/>
      <c r="BP60" s="44"/>
      <c r="BQ60" s="48"/>
      <c r="BR60" s="48"/>
      <c r="BS60" s="52"/>
      <c r="BT60" s="44" t="s">
        <v>754</v>
      </c>
      <c r="BU60" s="48" t="s">
        <v>803</v>
      </c>
      <c r="BV60" s="1" t="s">
        <v>763</v>
      </c>
      <c r="BW60" s="3" t="s">
        <v>764</v>
      </c>
      <c r="BX60" s="1"/>
      <c r="BY60" s="1"/>
      <c r="BZ60" s="1"/>
      <c r="CA60" s="1"/>
      <c r="CB60" s="1"/>
      <c r="CC60" s="1"/>
      <c r="CD60" s="2"/>
      <c r="CE60" s="2"/>
      <c r="CF60" s="2"/>
      <c r="CG60" s="2"/>
      <c r="CH60" s="2"/>
      <c r="CI60" s="2"/>
      <c r="CJ60" s="2"/>
      <c r="CK60" s="2"/>
      <c r="CL60" s="2"/>
      <c r="CM60" s="2"/>
      <c r="CN60" s="2"/>
      <c r="CO60" s="2"/>
      <c r="CP60" s="2"/>
      <c r="CQ60" s="2"/>
      <c r="CR60" s="2"/>
      <c r="CS60" s="2"/>
      <c r="CT60" s="2"/>
      <c r="CU60" s="2"/>
      <c r="CV60" s="2"/>
      <c r="CW60" s="2"/>
      <c r="CX60" s="2"/>
    </row>
    <row r="61" spans="1:105" x14ac:dyDescent="0.3">
      <c r="A61" s="39">
        <v>8473</v>
      </c>
      <c r="B61" s="202">
        <v>41830</v>
      </c>
      <c r="C61" s="41" t="s">
        <v>825</v>
      </c>
      <c r="D61" s="42" t="s">
        <v>826</v>
      </c>
      <c r="E61" s="42"/>
      <c r="F61" s="42" t="s">
        <v>850</v>
      </c>
      <c r="G61" s="217">
        <v>41797</v>
      </c>
      <c r="H61" s="44" t="s">
        <v>590</v>
      </c>
      <c r="I61" s="44" t="s">
        <v>772</v>
      </c>
      <c r="J61" s="44"/>
      <c r="K61" s="42" t="s">
        <v>805</v>
      </c>
      <c r="L61" s="42" t="s">
        <v>806</v>
      </c>
      <c r="M61" s="48">
        <v>88.5</v>
      </c>
      <c r="N61" s="48">
        <v>29.344000000000001</v>
      </c>
      <c r="O61" s="42"/>
      <c r="P61" s="48"/>
      <c r="Q61" s="42"/>
      <c r="R61" s="49"/>
      <c r="S61" s="48"/>
      <c r="T61" s="48"/>
      <c r="U61" s="48"/>
      <c r="V61" s="48"/>
      <c r="W61" s="42">
        <v>12.355</v>
      </c>
      <c r="X61" s="48"/>
      <c r="Y61" s="48"/>
      <c r="Z61" s="48"/>
      <c r="AA61" s="48"/>
      <c r="AB61" s="48"/>
      <c r="AC61" s="48"/>
      <c r="AD61" s="48"/>
      <c r="AE61" s="42"/>
      <c r="AF61" s="48"/>
      <c r="AG61" s="48"/>
      <c r="AH61" s="42">
        <v>24.71</v>
      </c>
      <c r="AI61" s="42"/>
      <c r="AJ61" s="42"/>
      <c r="AK61" s="48"/>
      <c r="AL61" s="48"/>
      <c r="AM61" s="48"/>
      <c r="AN61" s="48"/>
      <c r="AO61" s="42" t="s">
        <v>851</v>
      </c>
      <c r="AP61" s="44" t="s">
        <v>829</v>
      </c>
      <c r="AQ61" s="44"/>
      <c r="AR61" s="44"/>
      <c r="AS61" s="46"/>
      <c r="AT61" s="44">
        <v>8</v>
      </c>
      <c r="AU61" s="44" t="s">
        <v>807</v>
      </c>
      <c r="AV61" s="48"/>
      <c r="AW61" s="52">
        <v>0</v>
      </c>
      <c r="AX61" s="52">
        <v>0</v>
      </c>
      <c r="AY61" s="52">
        <v>0</v>
      </c>
      <c r="AZ61" s="44">
        <v>0</v>
      </c>
      <c r="BA61" s="44">
        <v>0</v>
      </c>
      <c r="BB61" s="44">
        <v>0</v>
      </c>
      <c r="BC61" s="44">
        <v>0</v>
      </c>
      <c r="BD61" s="44">
        <v>0</v>
      </c>
      <c r="BE61" s="44">
        <v>0</v>
      </c>
      <c r="BF61" s="44">
        <v>0</v>
      </c>
      <c r="BG61" s="44">
        <v>0</v>
      </c>
      <c r="BH61" s="44">
        <v>0</v>
      </c>
      <c r="BI61" s="44">
        <v>24</v>
      </c>
      <c r="BJ61" s="44" t="s">
        <v>829</v>
      </c>
      <c r="BK61" s="44"/>
      <c r="BL61" s="44" t="s">
        <v>829</v>
      </c>
      <c r="BM61" s="44"/>
      <c r="BN61" s="44"/>
      <c r="BO61" s="44"/>
      <c r="BP61" s="44"/>
      <c r="BQ61" s="47"/>
      <c r="BR61" s="47"/>
      <c r="BS61" s="44"/>
      <c r="BT61" s="44" t="s">
        <v>834</v>
      </c>
      <c r="BU61" s="50" t="s">
        <v>803</v>
      </c>
      <c r="BV61" s="157" t="s">
        <v>579</v>
      </c>
      <c r="BW61" s="3" t="s">
        <v>600</v>
      </c>
    </row>
    <row r="62" spans="1:105" x14ac:dyDescent="0.3">
      <c r="BV62" s="1"/>
      <c r="BW62" s="3"/>
    </row>
    <row r="63" spans="1:105" x14ac:dyDescent="0.3">
      <c r="BV63" s="1"/>
      <c r="BW63" s="3"/>
    </row>
    <row r="64" spans="1:105" x14ac:dyDescent="0.3">
      <c r="BV64" s="1"/>
      <c r="BW64" s="3"/>
    </row>
    <row r="65" spans="74:75" x14ac:dyDescent="0.3">
      <c r="BV65" s="1"/>
      <c r="BW65" s="3"/>
    </row>
    <row r="66" spans="74:75" x14ac:dyDescent="0.3">
      <c r="BV66" s="1"/>
      <c r="BW66" s="3"/>
    </row>
    <row r="67" spans="74:75" x14ac:dyDescent="0.3">
      <c r="BV67" s="1"/>
      <c r="BW67" s="3"/>
    </row>
    <row r="68" spans="74:75" x14ac:dyDescent="0.3">
      <c r="BV68" s="1"/>
      <c r="BW68" s="3"/>
    </row>
    <row r="69" spans="74:75" x14ac:dyDescent="0.3">
      <c r="BV69" s="1"/>
      <c r="BW69" s="3"/>
    </row>
    <row r="70" spans="74:75" x14ac:dyDescent="0.3">
      <c r="BV70" s="1"/>
      <c r="BW70" s="3"/>
    </row>
    <row r="71" spans="74:75" x14ac:dyDescent="0.3">
      <c r="BV71" s="1"/>
      <c r="BW71" s="3"/>
    </row>
    <row r="72" spans="74:75" x14ac:dyDescent="0.3">
      <c r="BV72" s="1"/>
      <c r="BW72" s="3"/>
    </row>
  </sheetData>
  <sheetProtection algorithmName="SHA-512" hashValue="MrTZER+VkXEKV2So/GQbQz2mpj+eD8mRO9lcxr9gbhp9sXfV+k6fqggLezKCSc1/dlEoLt37fkkeM5B805Qf+Q==" saltValue="tFkS5VotmoIM3YmwKNXG/w==" spinCount="100000" sheet="1" objects="1" scenarios="1"/>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dimension ref="A1:CS66"/>
  <sheetViews>
    <sheetView workbookViewId="0">
      <selection activeCell="K29" sqref="K29"/>
    </sheetView>
  </sheetViews>
  <sheetFormatPr defaultColWidth="11.07421875" defaultRowHeight="13.5" x14ac:dyDescent="0.3"/>
  <cols>
    <col min="41" max="41" width="13.69140625" customWidth="1"/>
  </cols>
  <sheetData>
    <row r="1" spans="1:97" ht="67.5" x14ac:dyDescent="0.3">
      <c r="A1" s="11" t="s">
        <v>228</v>
      </c>
      <c r="B1" s="11" t="s">
        <v>311</v>
      </c>
      <c r="C1" s="12" t="s">
        <v>312</v>
      </c>
      <c r="D1" s="13" t="s">
        <v>313</v>
      </c>
      <c r="E1" s="13" t="s">
        <v>314</v>
      </c>
      <c r="F1" s="13" t="s">
        <v>315</v>
      </c>
      <c r="G1" s="11" t="s">
        <v>316</v>
      </c>
      <c r="H1" s="14" t="s">
        <v>317</v>
      </c>
      <c r="I1" s="14" t="s">
        <v>395</v>
      </c>
      <c r="J1" s="14" t="s">
        <v>431</v>
      </c>
      <c r="K1" s="13" t="s">
        <v>408</v>
      </c>
      <c r="L1" s="15" t="s">
        <v>432</v>
      </c>
      <c r="M1" s="16" t="s">
        <v>433</v>
      </c>
      <c r="N1" s="17" t="s">
        <v>434</v>
      </c>
      <c r="O1" s="17" t="s">
        <v>435</v>
      </c>
      <c r="P1" s="17" t="s">
        <v>436</v>
      </c>
      <c r="Q1" s="17" t="s">
        <v>515</v>
      </c>
      <c r="R1" s="17" t="s">
        <v>308</v>
      </c>
      <c r="S1" s="17" t="s">
        <v>309</v>
      </c>
      <c r="T1" s="17" t="s">
        <v>310</v>
      </c>
      <c r="U1" s="17" t="s">
        <v>535</v>
      </c>
      <c r="V1" s="18" t="s">
        <v>536</v>
      </c>
      <c r="W1" s="19" t="s">
        <v>557</v>
      </c>
      <c r="X1" s="19" t="s">
        <v>362</v>
      </c>
      <c r="Y1" s="19" t="s">
        <v>297</v>
      </c>
      <c r="Z1" s="19" t="s">
        <v>298</v>
      </c>
      <c r="AA1" s="19" t="s">
        <v>376</v>
      </c>
      <c r="AB1" s="19" t="s">
        <v>295</v>
      </c>
      <c r="AC1" s="19" t="s">
        <v>296</v>
      </c>
      <c r="AD1" s="20" t="s">
        <v>223</v>
      </c>
      <c r="AE1" s="21" t="s">
        <v>224</v>
      </c>
      <c r="AF1" s="22" t="s">
        <v>560</v>
      </c>
      <c r="AG1" s="22" t="s">
        <v>561</v>
      </c>
      <c r="AH1" s="23" t="s">
        <v>429</v>
      </c>
      <c r="AI1" s="23" t="s">
        <v>268</v>
      </c>
      <c r="AJ1" s="23" t="s">
        <v>269</v>
      </c>
      <c r="AK1" s="23" t="s">
        <v>270</v>
      </c>
      <c r="AL1" s="23"/>
      <c r="AM1" s="23"/>
      <c r="AN1" s="23"/>
      <c r="AO1" s="24" t="s">
        <v>566</v>
      </c>
      <c r="AP1" s="25" t="s">
        <v>430</v>
      </c>
      <c r="AQ1" s="25" t="s">
        <v>195</v>
      </c>
      <c r="AR1" s="26" t="s">
        <v>196</v>
      </c>
      <c r="AS1" s="27" t="s">
        <v>190</v>
      </c>
      <c r="AT1" s="28" t="s">
        <v>191</v>
      </c>
      <c r="AU1" s="29" t="s">
        <v>439</v>
      </c>
      <c r="AV1" s="30" t="s">
        <v>440</v>
      </c>
      <c r="AW1" s="31" t="s">
        <v>441</v>
      </c>
      <c r="AX1" s="32" t="s">
        <v>533</v>
      </c>
      <c r="AY1" s="33" t="s">
        <v>442</v>
      </c>
      <c r="AZ1" s="32" t="s">
        <v>552</v>
      </c>
      <c r="BA1" s="33" t="s">
        <v>443</v>
      </c>
      <c r="BB1" s="34" t="s">
        <v>229</v>
      </c>
      <c r="BC1" s="31" t="s">
        <v>307</v>
      </c>
      <c r="BD1" s="35" t="s">
        <v>475</v>
      </c>
      <c r="BE1" s="31" t="s">
        <v>537</v>
      </c>
      <c r="BF1" s="35" t="s">
        <v>482</v>
      </c>
      <c r="BG1" s="14" t="s">
        <v>502</v>
      </c>
      <c r="BH1" s="14" t="s">
        <v>476</v>
      </c>
      <c r="BI1" s="14" t="s">
        <v>477</v>
      </c>
      <c r="BJ1" s="14" t="s">
        <v>225</v>
      </c>
      <c r="BK1" s="14" t="s">
        <v>522</v>
      </c>
      <c r="BL1" s="36" t="s">
        <v>473</v>
      </c>
      <c r="BM1" s="36" t="s">
        <v>474</v>
      </c>
      <c r="BN1" s="37" t="s">
        <v>217</v>
      </c>
      <c r="BO1" s="37" t="s">
        <v>478</v>
      </c>
      <c r="BP1" s="36" t="s">
        <v>328</v>
      </c>
      <c r="BQ1" s="37" t="s">
        <v>329</v>
      </c>
      <c r="BR1" s="38" t="s">
        <v>271</v>
      </c>
    </row>
    <row r="2" spans="1:97" s="1" customFormat="1" x14ac:dyDescent="0.3">
      <c r="A2" s="39">
        <v>2017</v>
      </c>
      <c r="B2" s="154">
        <v>41467</v>
      </c>
      <c r="C2" s="41" t="s">
        <v>567</v>
      </c>
      <c r="D2" s="42" t="s">
        <v>532</v>
      </c>
      <c r="E2" s="42"/>
      <c r="F2" s="42" t="s">
        <v>568</v>
      </c>
      <c r="G2" s="43">
        <v>41457</v>
      </c>
      <c r="H2" s="44" t="s">
        <v>569</v>
      </c>
      <c r="I2" s="44" t="s">
        <v>570</v>
      </c>
      <c r="J2" s="44"/>
      <c r="K2" s="42" t="s">
        <v>571</v>
      </c>
      <c r="L2" s="42" t="s">
        <v>572</v>
      </c>
      <c r="M2" s="42">
        <v>142</v>
      </c>
      <c r="N2" s="42">
        <v>29</v>
      </c>
      <c r="O2" s="42"/>
      <c r="P2" s="42"/>
      <c r="Q2" s="42"/>
      <c r="R2" s="45"/>
      <c r="S2" s="42"/>
      <c r="T2" s="42"/>
      <c r="U2" s="42"/>
      <c r="V2" s="42"/>
      <c r="W2" s="42"/>
      <c r="X2" s="42"/>
      <c r="Y2" s="42"/>
      <c r="Z2" s="42"/>
      <c r="AA2" s="42"/>
      <c r="AB2" s="42"/>
      <c r="AC2" s="42"/>
      <c r="AD2" s="42"/>
      <c r="AE2" s="42"/>
      <c r="AF2" s="42"/>
      <c r="AG2" s="42"/>
      <c r="AH2" s="42"/>
      <c r="AI2" s="42"/>
      <c r="AJ2" s="42"/>
      <c r="AK2" s="42"/>
      <c r="AL2" s="42" t="s">
        <v>573</v>
      </c>
      <c r="AM2" s="44" t="s">
        <v>570</v>
      </c>
      <c r="AN2" s="44"/>
      <c r="AO2" s="44"/>
      <c r="AP2" s="46" t="s">
        <v>574</v>
      </c>
      <c r="AQ2" s="44">
        <v>11.1</v>
      </c>
      <c r="AR2" s="44" t="s">
        <v>575</v>
      </c>
      <c r="AS2" s="42"/>
      <c r="AT2" s="44">
        <v>0</v>
      </c>
      <c r="AU2" s="44">
        <v>0</v>
      </c>
      <c r="AV2" s="44">
        <v>0</v>
      </c>
      <c r="AW2" s="44">
        <v>22</v>
      </c>
      <c r="AX2" s="44">
        <v>0</v>
      </c>
      <c r="AY2" s="44">
        <v>0</v>
      </c>
      <c r="AZ2" s="44">
        <v>0</v>
      </c>
      <c r="BA2" s="44">
        <v>0</v>
      </c>
      <c r="BB2" s="44">
        <v>0</v>
      </c>
      <c r="BC2" s="44">
        <v>0</v>
      </c>
      <c r="BD2" s="44"/>
      <c r="BE2" s="44" t="s">
        <v>570</v>
      </c>
      <c r="BF2" s="44">
        <v>12</v>
      </c>
      <c r="BG2" s="44" t="s">
        <v>570</v>
      </c>
      <c r="BH2" s="44"/>
      <c r="BI2" s="42" t="s">
        <v>576</v>
      </c>
      <c r="BJ2" s="47" t="s">
        <v>577</v>
      </c>
      <c r="BK2" s="44">
        <v>50</v>
      </c>
      <c r="BL2" s="44" t="s">
        <v>578</v>
      </c>
      <c r="BM2" s="42"/>
      <c r="BN2" s="155" t="s">
        <v>579</v>
      </c>
      <c r="BO2" s="3" t="s">
        <v>580</v>
      </c>
      <c r="BQ2" s="2"/>
      <c r="BR2" s="2"/>
      <c r="BS2" s="2"/>
      <c r="BT2" s="2"/>
      <c r="BU2" s="2"/>
      <c r="BV2" s="2"/>
      <c r="BW2" s="2"/>
      <c r="BX2" s="2"/>
      <c r="BY2" s="2"/>
      <c r="BZ2" s="2"/>
      <c r="CA2" s="2"/>
      <c r="CB2" s="2"/>
      <c r="CC2" s="2"/>
      <c r="CD2" s="2"/>
      <c r="CE2" s="2"/>
      <c r="CF2" s="2"/>
      <c r="CG2" s="2"/>
      <c r="CH2" s="2"/>
      <c r="CI2" s="2"/>
      <c r="CJ2" s="2"/>
      <c r="CK2" s="2"/>
      <c r="CL2" s="2"/>
      <c r="CM2" s="2"/>
      <c r="CN2" s="2"/>
      <c r="CO2" s="2"/>
      <c r="CP2" s="2"/>
    </row>
    <row r="3" spans="1:97" x14ac:dyDescent="0.3">
      <c r="A3" s="39">
        <v>1145</v>
      </c>
      <c r="B3" s="154">
        <v>41467</v>
      </c>
      <c r="C3" s="41" t="s">
        <v>678</v>
      </c>
      <c r="D3" s="42" t="s">
        <v>67</v>
      </c>
      <c r="E3" s="42"/>
      <c r="F3" s="42" t="s">
        <v>679</v>
      </c>
      <c r="G3" s="43">
        <v>41455</v>
      </c>
      <c r="H3" s="44" t="s">
        <v>126</v>
      </c>
      <c r="I3" s="44" t="s">
        <v>680</v>
      </c>
      <c r="J3" s="44"/>
      <c r="K3" s="42" t="s">
        <v>681</v>
      </c>
      <c r="L3" s="42" t="s">
        <v>682</v>
      </c>
      <c r="M3" s="48">
        <v>138.18</v>
      </c>
      <c r="N3" s="48">
        <v>37.317999999999998</v>
      </c>
      <c r="O3" s="48"/>
      <c r="P3" s="48"/>
      <c r="Q3" s="42"/>
      <c r="R3" s="49"/>
      <c r="S3" s="48"/>
      <c r="T3" s="48"/>
      <c r="U3" s="48"/>
      <c r="V3" s="48"/>
      <c r="W3" s="42"/>
      <c r="X3" s="48"/>
      <c r="Y3" s="48"/>
      <c r="Z3" s="48"/>
      <c r="AA3" s="48"/>
      <c r="AB3" s="48"/>
      <c r="AC3" s="48"/>
      <c r="AD3" s="48"/>
      <c r="AE3" s="42"/>
      <c r="AF3" s="48"/>
      <c r="AG3" s="48"/>
      <c r="AH3" s="42"/>
      <c r="AI3" s="42"/>
      <c r="AJ3" s="42"/>
      <c r="AK3" s="48"/>
      <c r="AL3" s="42" t="s">
        <v>89</v>
      </c>
      <c r="AM3" s="44" t="s">
        <v>73</v>
      </c>
      <c r="AN3" s="44"/>
      <c r="AO3" s="44"/>
      <c r="AP3" s="46" t="s">
        <v>683</v>
      </c>
      <c r="AQ3" s="44">
        <v>17</v>
      </c>
      <c r="AR3" s="44" t="s">
        <v>684</v>
      </c>
      <c r="AS3" s="42"/>
      <c r="AT3" s="44">
        <v>0</v>
      </c>
      <c r="AU3" s="44">
        <v>0</v>
      </c>
      <c r="AV3" s="44">
        <v>7</v>
      </c>
      <c r="AW3" s="44">
        <v>0</v>
      </c>
      <c r="AX3" s="44">
        <v>0</v>
      </c>
      <c r="AY3" s="44">
        <v>0</v>
      </c>
      <c r="AZ3" s="44">
        <v>0</v>
      </c>
      <c r="BA3" s="44">
        <v>0</v>
      </c>
      <c r="BB3" s="44">
        <v>0</v>
      </c>
      <c r="BC3" s="44">
        <v>0</v>
      </c>
      <c r="BD3" s="44"/>
      <c r="BE3" s="44" t="s">
        <v>685</v>
      </c>
      <c r="BF3" s="44"/>
      <c r="BG3" s="44" t="s">
        <v>73</v>
      </c>
      <c r="BH3" s="44"/>
      <c r="BI3" s="47"/>
      <c r="BJ3" s="47"/>
      <c r="BK3" s="44"/>
      <c r="BL3" s="44" t="s">
        <v>686</v>
      </c>
      <c r="BM3" s="47" t="s">
        <v>687</v>
      </c>
      <c r="BN3" t="s">
        <v>491</v>
      </c>
      <c r="BO3" s="58" t="s">
        <v>580</v>
      </c>
      <c r="BP3" s="1"/>
      <c r="BQ3" s="2"/>
      <c r="BR3" s="2"/>
    </row>
    <row r="4" spans="1:97" x14ac:dyDescent="0.3">
      <c r="A4" s="39">
        <v>1477</v>
      </c>
      <c r="B4" s="154">
        <v>41464</v>
      </c>
      <c r="C4" s="41" t="s">
        <v>567</v>
      </c>
      <c r="D4" s="42" t="s">
        <v>532</v>
      </c>
      <c r="E4" s="42"/>
      <c r="F4" s="42" t="s">
        <v>568</v>
      </c>
      <c r="G4" s="43">
        <v>41419</v>
      </c>
      <c r="H4" s="44" t="s">
        <v>569</v>
      </c>
      <c r="I4" s="44" t="s">
        <v>570</v>
      </c>
      <c r="J4" s="44"/>
      <c r="K4" s="48" t="s">
        <v>581</v>
      </c>
      <c r="L4" s="48" t="s">
        <v>582</v>
      </c>
      <c r="M4" s="48">
        <v>142.74</v>
      </c>
      <c r="N4" s="48">
        <v>30.31</v>
      </c>
      <c r="O4" s="48" t="s">
        <v>583</v>
      </c>
      <c r="P4" s="48">
        <v>1750</v>
      </c>
      <c r="Q4" s="48">
        <v>29.68</v>
      </c>
      <c r="R4" s="156">
        <v>1750</v>
      </c>
      <c r="S4" s="156">
        <v>29.68</v>
      </c>
      <c r="T4" s="48"/>
      <c r="U4" s="48"/>
      <c r="V4" s="48"/>
      <c r="W4" s="48"/>
      <c r="X4" s="48"/>
      <c r="Y4" s="48"/>
      <c r="Z4" s="48"/>
      <c r="AA4" s="48"/>
      <c r="AB4" s="48"/>
      <c r="AC4" s="48"/>
      <c r="AD4" s="48"/>
      <c r="AE4" s="48"/>
      <c r="AF4" s="48"/>
      <c r="AG4" s="48"/>
      <c r="AH4" s="48"/>
      <c r="AI4" s="48"/>
      <c r="AJ4" s="48"/>
      <c r="AK4" s="48"/>
      <c r="AL4" s="42" t="s">
        <v>573</v>
      </c>
      <c r="AM4" s="44" t="s">
        <v>570</v>
      </c>
      <c r="AN4" s="52"/>
      <c r="AO4" s="52"/>
      <c r="AP4" s="53" t="s">
        <v>574</v>
      </c>
      <c r="AQ4" s="52">
        <v>11.6</v>
      </c>
      <c r="AR4" s="52" t="s">
        <v>570</v>
      </c>
      <c r="AS4" s="48"/>
      <c r="AT4" s="52">
        <v>0</v>
      </c>
      <c r="AU4" s="52">
        <v>0</v>
      </c>
      <c r="AV4" s="52">
        <v>0</v>
      </c>
      <c r="AW4" s="52">
        <v>20</v>
      </c>
      <c r="AX4" s="52">
        <v>0</v>
      </c>
      <c r="AY4" s="44">
        <v>0</v>
      </c>
      <c r="AZ4" s="44">
        <v>0</v>
      </c>
      <c r="BA4" s="44">
        <v>0</v>
      </c>
      <c r="BB4" s="44">
        <v>0</v>
      </c>
      <c r="BC4" s="44">
        <v>0</v>
      </c>
      <c r="BD4" s="52"/>
      <c r="BE4" s="52" t="s">
        <v>570</v>
      </c>
      <c r="BF4" s="44"/>
      <c r="BG4" s="44" t="s">
        <v>570</v>
      </c>
      <c r="BH4" s="44"/>
      <c r="BI4" s="50" t="s">
        <v>584</v>
      </c>
      <c r="BJ4" s="50"/>
      <c r="BK4" s="52"/>
      <c r="BL4" s="44" t="s">
        <v>578</v>
      </c>
      <c r="BM4" s="48"/>
      <c r="BN4" t="s">
        <v>585</v>
      </c>
      <c r="BO4" s="58" t="s">
        <v>586</v>
      </c>
      <c r="BP4" s="1"/>
      <c r="BQ4" s="2"/>
      <c r="BR4" s="2"/>
    </row>
    <row r="5" spans="1:97" x14ac:dyDescent="0.3">
      <c r="A5" s="39">
        <v>4658</v>
      </c>
      <c r="B5" s="154">
        <v>41467</v>
      </c>
      <c r="C5" s="41" t="s">
        <v>567</v>
      </c>
      <c r="D5" s="42" t="s">
        <v>587</v>
      </c>
      <c r="E5" s="42"/>
      <c r="F5" s="42" t="s">
        <v>568</v>
      </c>
      <c r="G5" s="43">
        <v>41455</v>
      </c>
      <c r="H5" s="44" t="s">
        <v>569</v>
      </c>
      <c r="I5" s="44" t="s">
        <v>570</v>
      </c>
      <c r="J5" s="44"/>
      <c r="K5" s="48" t="s">
        <v>588</v>
      </c>
      <c r="L5" s="48" t="s">
        <v>589</v>
      </c>
      <c r="M5" s="48">
        <v>170.01</v>
      </c>
      <c r="N5" s="48">
        <v>29</v>
      </c>
      <c r="O5" s="48"/>
      <c r="P5" s="48"/>
      <c r="Q5" s="48"/>
      <c r="R5" s="49"/>
      <c r="S5" s="48"/>
      <c r="T5" s="48"/>
      <c r="U5" s="48"/>
      <c r="V5" s="48"/>
      <c r="W5" s="48"/>
      <c r="X5" s="48"/>
      <c r="Y5" s="48"/>
      <c r="Z5" s="48"/>
      <c r="AA5" s="48"/>
      <c r="AB5" s="48"/>
      <c r="AC5" s="48"/>
      <c r="AD5" s="48"/>
      <c r="AE5" s="48"/>
      <c r="AF5" s="48"/>
      <c r="AG5" s="48"/>
      <c r="AH5" s="48"/>
      <c r="AI5" s="48"/>
      <c r="AJ5" s="48"/>
      <c r="AK5" s="48"/>
      <c r="AL5" s="42" t="s">
        <v>573</v>
      </c>
      <c r="AM5" s="52" t="s">
        <v>570</v>
      </c>
      <c r="AN5" s="52"/>
      <c r="AO5" s="52"/>
      <c r="AP5" s="53"/>
      <c r="AQ5" s="52"/>
      <c r="AR5" s="52" t="s">
        <v>570</v>
      </c>
      <c r="AS5" s="48"/>
      <c r="AT5" s="52">
        <v>0</v>
      </c>
      <c r="AU5" s="52">
        <v>0</v>
      </c>
      <c r="AV5" s="52">
        <v>20</v>
      </c>
      <c r="AW5" s="52">
        <v>0</v>
      </c>
      <c r="AX5" s="52">
        <v>0</v>
      </c>
      <c r="AY5" s="52">
        <v>0</v>
      </c>
      <c r="AZ5" s="52">
        <v>0</v>
      </c>
      <c r="BA5" s="52">
        <v>0</v>
      </c>
      <c r="BB5" s="44">
        <v>0</v>
      </c>
      <c r="BC5" s="44">
        <v>0</v>
      </c>
      <c r="BD5" s="44">
        <v>12</v>
      </c>
      <c r="BE5" s="52" t="s">
        <v>590</v>
      </c>
      <c r="BF5" s="44"/>
      <c r="BG5" s="44" t="s">
        <v>570</v>
      </c>
      <c r="BH5" s="44"/>
      <c r="BI5" s="50"/>
      <c r="BJ5" s="50"/>
      <c r="BK5" s="52"/>
      <c r="BL5" s="44" t="s">
        <v>578</v>
      </c>
      <c r="BM5" s="42" t="s">
        <v>591</v>
      </c>
      <c r="BN5" t="s">
        <v>592</v>
      </c>
      <c r="BO5" s="58" t="s">
        <v>593</v>
      </c>
      <c r="BP5" s="1"/>
      <c r="BQ5" s="2"/>
      <c r="BR5" s="2"/>
    </row>
    <row r="6" spans="1:97" x14ac:dyDescent="0.3">
      <c r="A6" s="39">
        <v>1451</v>
      </c>
      <c r="B6" s="154">
        <v>41464</v>
      </c>
      <c r="C6" s="41" t="s">
        <v>567</v>
      </c>
      <c r="D6" s="42" t="s">
        <v>532</v>
      </c>
      <c r="E6" s="42"/>
      <c r="F6" s="42" t="s">
        <v>568</v>
      </c>
      <c r="G6" s="51">
        <v>41455</v>
      </c>
      <c r="H6" s="44" t="s">
        <v>569</v>
      </c>
      <c r="I6" s="44" t="s">
        <v>570</v>
      </c>
      <c r="J6" s="44"/>
      <c r="K6" s="42" t="s">
        <v>594</v>
      </c>
      <c r="L6" s="42" t="s">
        <v>595</v>
      </c>
      <c r="M6" s="48">
        <v>149.5</v>
      </c>
      <c r="N6" s="48">
        <v>25.97</v>
      </c>
      <c r="O6" s="48" t="s">
        <v>583</v>
      </c>
      <c r="P6" s="48">
        <v>300</v>
      </c>
      <c r="Q6" s="48">
        <v>27.96</v>
      </c>
      <c r="R6" s="49">
        <v>1020</v>
      </c>
      <c r="S6" s="48">
        <v>30.89</v>
      </c>
      <c r="T6" s="48"/>
      <c r="U6" s="48"/>
      <c r="V6" s="48"/>
      <c r="W6" s="48"/>
      <c r="X6" s="48"/>
      <c r="Y6" s="48"/>
      <c r="Z6" s="48"/>
      <c r="AA6" s="48"/>
      <c r="AB6" s="48"/>
      <c r="AC6" s="48"/>
      <c r="AD6" s="48"/>
      <c r="AE6" s="48"/>
      <c r="AF6" s="48"/>
      <c r="AG6" s="48"/>
      <c r="AH6" s="48"/>
      <c r="AI6" s="48"/>
      <c r="AJ6" s="48"/>
      <c r="AK6" s="48"/>
      <c r="AL6" s="42" t="s">
        <v>573</v>
      </c>
      <c r="AM6" s="44" t="s">
        <v>570</v>
      </c>
      <c r="AN6" s="52"/>
      <c r="AO6" s="52"/>
      <c r="AP6" s="53" t="s">
        <v>574</v>
      </c>
      <c r="AQ6" s="44">
        <v>12</v>
      </c>
      <c r="AR6" s="52" t="s">
        <v>575</v>
      </c>
      <c r="AS6" s="48"/>
      <c r="AT6" s="52">
        <v>0</v>
      </c>
      <c r="AU6" s="52">
        <v>0</v>
      </c>
      <c r="AV6" s="52">
        <v>7</v>
      </c>
      <c r="AW6" s="52">
        <v>0</v>
      </c>
      <c r="AX6" s="52">
        <v>0</v>
      </c>
      <c r="AY6" s="44">
        <v>0</v>
      </c>
      <c r="AZ6" s="44">
        <v>0</v>
      </c>
      <c r="BA6" s="44">
        <v>0</v>
      </c>
      <c r="BB6" s="44">
        <v>0</v>
      </c>
      <c r="BC6" s="44">
        <v>0</v>
      </c>
      <c r="BD6" s="44">
        <v>24</v>
      </c>
      <c r="BE6" s="44" t="s">
        <v>569</v>
      </c>
      <c r="BF6" s="44"/>
      <c r="BG6" s="44" t="s">
        <v>570</v>
      </c>
      <c r="BH6" s="44"/>
      <c r="BI6" s="50"/>
      <c r="BJ6" s="50"/>
      <c r="BK6" s="52"/>
      <c r="BL6" s="44" t="s">
        <v>578</v>
      </c>
      <c r="BM6" s="48" t="s">
        <v>596</v>
      </c>
      <c r="BN6" t="s">
        <v>597</v>
      </c>
      <c r="BO6" s="58" t="s">
        <v>580</v>
      </c>
      <c r="BP6" s="1"/>
      <c r="BQ6" s="2"/>
      <c r="BR6" s="2"/>
    </row>
    <row r="7" spans="1:97" x14ac:dyDescent="0.3">
      <c r="A7" s="39">
        <v>1489</v>
      </c>
      <c r="B7" s="154">
        <v>41464</v>
      </c>
      <c r="C7" s="41" t="s">
        <v>567</v>
      </c>
      <c r="D7" s="42" t="s">
        <v>532</v>
      </c>
      <c r="E7" s="42"/>
      <c r="F7" s="42" t="s">
        <v>568</v>
      </c>
      <c r="G7" s="43">
        <v>41419</v>
      </c>
      <c r="H7" s="44" t="s">
        <v>569</v>
      </c>
      <c r="I7" s="44" t="s">
        <v>570</v>
      </c>
      <c r="J7" s="44"/>
      <c r="K7" s="48" t="s">
        <v>598</v>
      </c>
      <c r="L7" s="48" t="s">
        <v>582</v>
      </c>
      <c r="M7" s="48">
        <v>140.44999999999999</v>
      </c>
      <c r="N7" s="48">
        <v>28.34</v>
      </c>
      <c r="O7" s="48" t="s">
        <v>583</v>
      </c>
      <c r="P7" s="48">
        <v>1750</v>
      </c>
      <c r="Q7" s="48">
        <v>27.6</v>
      </c>
      <c r="R7" s="156">
        <v>1750</v>
      </c>
      <c r="S7" s="156">
        <v>27.6</v>
      </c>
      <c r="T7" s="48"/>
      <c r="U7" s="48"/>
      <c r="V7" s="48"/>
      <c r="W7" s="48"/>
      <c r="X7" s="48"/>
      <c r="Y7" s="48"/>
      <c r="Z7" s="48"/>
      <c r="AA7" s="48"/>
      <c r="AB7" s="48"/>
      <c r="AC7" s="48"/>
      <c r="AD7" s="48"/>
      <c r="AE7" s="48"/>
      <c r="AF7" s="48"/>
      <c r="AG7" s="48"/>
      <c r="AH7" s="48"/>
      <c r="AI7" s="48"/>
      <c r="AJ7" s="48"/>
      <c r="AK7" s="48"/>
      <c r="AL7" s="42" t="s">
        <v>573</v>
      </c>
      <c r="AM7" s="44" t="s">
        <v>570</v>
      </c>
      <c r="AN7" s="52"/>
      <c r="AO7" s="52"/>
      <c r="AP7" s="53" t="s">
        <v>574</v>
      </c>
      <c r="AQ7" s="44">
        <v>11.6</v>
      </c>
      <c r="AR7" s="52" t="s">
        <v>575</v>
      </c>
      <c r="AS7" s="48"/>
      <c r="AT7" s="52">
        <v>0</v>
      </c>
      <c r="AU7" s="52">
        <v>0</v>
      </c>
      <c r="AV7" s="52">
        <v>0</v>
      </c>
      <c r="AW7" s="44">
        <v>0</v>
      </c>
      <c r="AX7" s="52">
        <v>0</v>
      </c>
      <c r="AY7" s="52">
        <v>20</v>
      </c>
      <c r="AZ7" s="44">
        <v>0</v>
      </c>
      <c r="BA7" s="44">
        <v>0</v>
      </c>
      <c r="BB7" s="44">
        <v>0</v>
      </c>
      <c r="BC7" s="44">
        <v>0</v>
      </c>
      <c r="BD7" s="52"/>
      <c r="BE7" s="52" t="s">
        <v>570</v>
      </c>
      <c r="BF7" s="44"/>
      <c r="BG7" s="44" t="s">
        <v>570</v>
      </c>
      <c r="BH7" s="44"/>
      <c r="BI7" s="50"/>
      <c r="BJ7" s="50"/>
      <c r="BK7" s="52"/>
      <c r="BL7" s="44" t="s">
        <v>578</v>
      </c>
      <c r="BM7" s="48"/>
      <c r="BN7" t="s">
        <v>599</v>
      </c>
      <c r="BO7" s="58" t="s">
        <v>600</v>
      </c>
      <c r="BP7" s="1"/>
      <c r="BQ7" s="2"/>
      <c r="BR7" s="2"/>
    </row>
    <row r="8" spans="1:97" x14ac:dyDescent="0.3">
      <c r="A8" s="39">
        <v>1267</v>
      </c>
      <c r="B8" s="154">
        <v>41467</v>
      </c>
      <c r="C8" s="41" t="s">
        <v>567</v>
      </c>
      <c r="D8" s="42" t="s">
        <v>532</v>
      </c>
      <c r="E8" s="42"/>
      <c r="F8" s="42" t="s">
        <v>568</v>
      </c>
      <c r="G8" s="43">
        <v>41467</v>
      </c>
      <c r="H8" s="44" t="s">
        <v>569</v>
      </c>
      <c r="I8" s="44" t="s">
        <v>570</v>
      </c>
      <c r="J8" s="44"/>
      <c r="K8" s="42" t="s">
        <v>601</v>
      </c>
      <c r="L8" s="42" t="s">
        <v>602</v>
      </c>
      <c r="M8" s="48">
        <v>144.30000000000001</v>
      </c>
      <c r="N8" s="48">
        <v>31.71</v>
      </c>
      <c r="O8" s="42"/>
      <c r="P8" s="48"/>
      <c r="Q8" s="42"/>
      <c r="R8" s="49"/>
      <c r="S8" s="48"/>
      <c r="T8" s="48"/>
      <c r="U8" s="48"/>
      <c r="V8" s="48"/>
      <c r="W8" s="42"/>
      <c r="X8" s="48"/>
      <c r="Y8" s="48"/>
      <c r="Z8" s="48"/>
      <c r="AA8" s="48"/>
      <c r="AB8" s="48"/>
      <c r="AC8" s="48"/>
      <c r="AD8" s="48"/>
      <c r="AE8" s="42"/>
      <c r="AF8" s="48"/>
      <c r="AG8" s="48"/>
      <c r="AH8" s="42"/>
      <c r="AI8" s="42"/>
      <c r="AJ8" s="42"/>
      <c r="AK8" s="48"/>
      <c r="AL8" s="42" t="s">
        <v>573</v>
      </c>
      <c r="AM8" s="44" t="s">
        <v>570</v>
      </c>
      <c r="AN8" s="44"/>
      <c r="AO8" s="44"/>
      <c r="AP8" s="46" t="s">
        <v>574</v>
      </c>
      <c r="AQ8" s="44">
        <v>12.5</v>
      </c>
      <c r="AR8" s="44" t="s">
        <v>575</v>
      </c>
      <c r="AS8" s="42"/>
      <c r="AT8" s="44">
        <v>0</v>
      </c>
      <c r="AU8" s="44">
        <v>0</v>
      </c>
      <c r="AV8" s="44">
        <v>0</v>
      </c>
      <c r="AW8" s="44">
        <v>22</v>
      </c>
      <c r="AX8" s="44">
        <v>0</v>
      </c>
      <c r="AY8" s="44">
        <v>0</v>
      </c>
      <c r="AZ8" s="44">
        <v>0</v>
      </c>
      <c r="BA8" s="44">
        <v>0</v>
      </c>
      <c r="BB8" s="44">
        <v>0</v>
      </c>
      <c r="BC8" s="44">
        <v>0</v>
      </c>
      <c r="BD8" s="44"/>
      <c r="BE8" s="44" t="s">
        <v>570</v>
      </c>
      <c r="BF8" s="44">
        <v>12</v>
      </c>
      <c r="BG8" s="44" t="s">
        <v>570</v>
      </c>
      <c r="BH8" s="44"/>
      <c r="BI8" s="47" t="s">
        <v>603</v>
      </c>
      <c r="BJ8" s="50" t="s">
        <v>523</v>
      </c>
      <c r="BK8" s="44">
        <v>50</v>
      </c>
      <c r="BL8" s="44" t="s">
        <v>578</v>
      </c>
      <c r="BM8" s="42"/>
      <c r="BN8" t="s">
        <v>604</v>
      </c>
      <c r="BO8" s="58" t="s">
        <v>580</v>
      </c>
      <c r="BP8" s="1"/>
      <c r="BQ8" s="2"/>
      <c r="BR8" s="2"/>
    </row>
    <row r="9" spans="1:97" x14ac:dyDescent="0.3">
      <c r="A9" s="39">
        <v>3120</v>
      </c>
      <c r="B9" s="154">
        <v>41465</v>
      </c>
      <c r="C9" s="41" t="s">
        <v>567</v>
      </c>
      <c r="D9" s="42" t="s">
        <v>587</v>
      </c>
      <c r="E9" s="42"/>
      <c r="F9" s="42" t="s">
        <v>568</v>
      </c>
      <c r="G9" s="43">
        <v>41468</v>
      </c>
      <c r="H9" s="44" t="s">
        <v>569</v>
      </c>
      <c r="I9" s="44" t="s">
        <v>570</v>
      </c>
      <c r="J9" s="44"/>
      <c r="K9" s="48" t="s">
        <v>605</v>
      </c>
      <c r="L9" s="42" t="s">
        <v>606</v>
      </c>
      <c r="M9" s="48">
        <v>87.08</v>
      </c>
      <c r="N9" s="48">
        <v>25.41</v>
      </c>
      <c r="O9" s="42"/>
      <c r="P9" s="48"/>
      <c r="Q9" s="48"/>
      <c r="R9" s="49"/>
      <c r="S9" s="48"/>
      <c r="T9" s="48"/>
      <c r="U9" s="48"/>
      <c r="V9" s="48"/>
      <c r="W9" s="48"/>
      <c r="X9" s="48"/>
      <c r="Y9" s="48"/>
      <c r="Z9" s="48"/>
      <c r="AA9" s="48"/>
      <c r="AB9" s="48"/>
      <c r="AC9" s="48"/>
      <c r="AD9" s="48"/>
      <c r="AE9" s="48"/>
      <c r="AF9" s="48"/>
      <c r="AG9" s="48"/>
      <c r="AH9" s="48"/>
      <c r="AI9" s="48"/>
      <c r="AJ9" s="48"/>
      <c r="AK9" s="48"/>
      <c r="AL9" s="42" t="s">
        <v>573</v>
      </c>
      <c r="AM9" s="44" t="s">
        <v>570</v>
      </c>
      <c r="AN9" s="52"/>
      <c r="AO9" s="52"/>
      <c r="AP9" s="46" t="s">
        <v>574</v>
      </c>
      <c r="AQ9" s="52">
        <v>10</v>
      </c>
      <c r="AR9" s="52" t="s">
        <v>570</v>
      </c>
      <c r="AS9" s="48"/>
      <c r="AT9" s="52">
        <v>0</v>
      </c>
      <c r="AU9" s="52">
        <v>0</v>
      </c>
      <c r="AV9" s="52">
        <v>0</v>
      </c>
      <c r="AW9" s="52">
        <v>0</v>
      </c>
      <c r="AX9" s="44">
        <v>0</v>
      </c>
      <c r="AY9" s="44">
        <v>0</v>
      </c>
      <c r="AZ9" s="44">
        <v>0</v>
      </c>
      <c r="BA9" s="44">
        <v>0</v>
      </c>
      <c r="BB9" s="44">
        <v>0</v>
      </c>
      <c r="BC9" s="44">
        <v>0</v>
      </c>
      <c r="BD9" s="44"/>
      <c r="BE9" s="44" t="s">
        <v>570</v>
      </c>
      <c r="BF9" s="44"/>
      <c r="BG9" s="44" t="s">
        <v>570</v>
      </c>
      <c r="BH9" s="44">
        <v>35</v>
      </c>
      <c r="BI9" s="50" t="s">
        <v>607</v>
      </c>
      <c r="BJ9" s="50"/>
      <c r="BK9" s="52"/>
      <c r="BL9" s="44" t="s">
        <v>578</v>
      </c>
      <c r="BM9" s="48" t="s">
        <v>608</v>
      </c>
      <c r="BN9" t="s">
        <v>609</v>
      </c>
      <c r="BO9" t="s">
        <v>580</v>
      </c>
      <c r="BP9" s="1"/>
      <c r="BQ9" s="2"/>
      <c r="BR9" s="2"/>
      <c r="BS9" s="3"/>
      <c r="BT9" s="3"/>
      <c r="BU9" s="3"/>
      <c r="BV9" s="3"/>
      <c r="BW9" s="3"/>
      <c r="BX9" s="3"/>
      <c r="BY9" s="3"/>
      <c r="BZ9" s="3"/>
      <c r="CA9" s="3"/>
      <c r="CB9" s="3"/>
      <c r="CC9" s="3"/>
      <c r="CD9" s="3"/>
      <c r="CE9" s="3"/>
      <c r="CF9" s="3"/>
      <c r="CG9" s="3"/>
      <c r="CH9" s="3"/>
      <c r="CI9" s="3"/>
      <c r="CJ9" s="3"/>
      <c r="CK9" s="3"/>
      <c r="CL9" s="3"/>
      <c r="CM9" s="3"/>
      <c r="CN9" s="3"/>
      <c r="CO9" s="3"/>
      <c r="CP9" s="3"/>
    </row>
    <row r="10" spans="1:97" x14ac:dyDescent="0.3">
      <c r="A10" s="39">
        <v>1431</v>
      </c>
      <c r="B10" s="154">
        <v>41464</v>
      </c>
      <c r="C10" s="41" t="s">
        <v>567</v>
      </c>
      <c r="D10" s="42" t="s">
        <v>532</v>
      </c>
      <c r="E10" s="42"/>
      <c r="F10" s="42" t="s">
        <v>568</v>
      </c>
      <c r="G10" s="43">
        <v>41455</v>
      </c>
      <c r="H10" s="44" t="s">
        <v>569</v>
      </c>
      <c r="I10" s="44" t="s">
        <v>570</v>
      </c>
      <c r="J10" s="44"/>
      <c r="K10" s="48" t="s">
        <v>610</v>
      </c>
      <c r="L10" s="48" t="s">
        <v>611</v>
      </c>
      <c r="M10" s="48">
        <v>140.28</v>
      </c>
      <c r="N10" s="48">
        <v>23.55</v>
      </c>
      <c r="O10" s="42" t="s">
        <v>583</v>
      </c>
      <c r="P10" s="48">
        <v>600</v>
      </c>
      <c r="Q10" s="48">
        <v>27.61</v>
      </c>
      <c r="R10" s="156">
        <v>600</v>
      </c>
      <c r="S10" s="156">
        <v>27.61</v>
      </c>
      <c r="T10" s="48"/>
      <c r="U10" s="48"/>
      <c r="V10" s="48"/>
      <c r="W10" s="48"/>
      <c r="X10" s="48"/>
      <c r="Y10" s="48"/>
      <c r="Z10" s="48"/>
      <c r="AA10" s="48"/>
      <c r="AB10" s="48"/>
      <c r="AC10" s="48"/>
      <c r="AD10" s="48"/>
      <c r="AE10" s="48"/>
      <c r="AF10" s="48"/>
      <c r="AG10" s="48"/>
      <c r="AH10" s="48"/>
      <c r="AI10" s="48"/>
      <c r="AJ10" s="48"/>
      <c r="AK10" s="48"/>
      <c r="AL10" s="42" t="s">
        <v>573</v>
      </c>
      <c r="AM10" s="44" t="s">
        <v>570</v>
      </c>
      <c r="AN10" s="52"/>
      <c r="AO10" s="52"/>
      <c r="AP10" s="53" t="s">
        <v>574</v>
      </c>
      <c r="AQ10" s="52">
        <v>7</v>
      </c>
      <c r="AR10" s="52" t="s">
        <v>570</v>
      </c>
      <c r="AS10" s="48"/>
      <c r="AT10" s="52">
        <v>0</v>
      </c>
      <c r="AU10" s="52">
        <v>0</v>
      </c>
      <c r="AV10" s="52">
        <v>0</v>
      </c>
      <c r="AW10" s="52">
        <v>0</v>
      </c>
      <c r="AX10" s="44">
        <v>0</v>
      </c>
      <c r="AY10" s="44">
        <v>0</v>
      </c>
      <c r="AZ10" s="44">
        <v>0</v>
      </c>
      <c r="BA10" s="44">
        <v>0</v>
      </c>
      <c r="BB10" s="44">
        <v>0</v>
      </c>
      <c r="BC10" s="44">
        <v>0</v>
      </c>
      <c r="BD10" s="44">
        <v>12</v>
      </c>
      <c r="BE10" s="44" t="s">
        <v>569</v>
      </c>
      <c r="BF10" s="44"/>
      <c r="BG10" s="44" t="s">
        <v>570</v>
      </c>
      <c r="BH10" s="44"/>
      <c r="BI10" s="50"/>
      <c r="BJ10" s="50"/>
      <c r="BK10" s="52"/>
      <c r="BL10" s="44" t="s">
        <v>578</v>
      </c>
      <c r="BM10" s="47" t="s">
        <v>612</v>
      </c>
      <c r="BN10" t="s">
        <v>613</v>
      </c>
      <c r="BO10" s="58" t="s">
        <v>580</v>
      </c>
      <c r="BP10" s="1"/>
      <c r="BQ10" s="2"/>
      <c r="BR10" s="2"/>
    </row>
    <row r="11" spans="1:97" x14ac:dyDescent="0.3">
      <c r="A11" s="39">
        <v>4195</v>
      </c>
      <c r="B11" s="154">
        <v>41465</v>
      </c>
      <c r="C11" s="41" t="s">
        <v>171</v>
      </c>
      <c r="D11" s="42" t="s">
        <v>692</v>
      </c>
      <c r="E11" s="42"/>
      <c r="F11" s="42" t="s">
        <v>41</v>
      </c>
      <c r="G11" s="43">
        <v>41455</v>
      </c>
      <c r="H11" s="44" t="s">
        <v>126</v>
      </c>
      <c r="I11" s="44" t="s">
        <v>73</v>
      </c>
      <c r="J11" s="44"/>
      <c r="K11" s="42" t="s">
        <v>139</v>
      </c>
      <c r="L11" s="42" t="s">
        <v>693</v>
      </c>
      <c r="M11" s="42">
        <v>141.01</v>
      </c>
      <c r="N11" s="42">
        <v>28.47</v>
      </c>
      <c r="O11" s="42"/>
      <c r="P11" s="42"/>
      <c r="Q11" s="42"/>
      <c r="R11" s="45"/>
      <c r="S11" s="42"/>
      <c r="T11" s="42"/>
      <c r="U11" s="42"/>
      <c r="V11" s="42"/>
      <c r="W11" s="42"/>
      <c r="X11" s="42"/>
      <c r="Y11" s="42"/>
      <c r="Z11" s="42"/>
      <c r="AA11" s="42"/>
      <c r="AB11" s="42"/>
      <c r="AC11" s="42"/>
      <c r="AD11" s="42"/>
      <c r="AE11" s="42"/>
      <c r="AF11" s="42"/>
      <c r="AG11" s="42"/>
      <c r="AH11" s="42"/>
      <c r="AI11" s="42"/>
      <c r="AJ11" s="42"/>
      <c r="AK11" s="42"/>
      <c r="AL11" s="42" t="s">
        <v>694</v>
      </c>
      <c r="AM11" s="44" t="s">
        <v>73</v>
      </c>
      <c r="AN11" s="44"/>
      <c r="AO11" s="44"/>
      <c r="AP11" s="46" t="s">
        <v>74</v>
      </c>
      <c r="AQ11" s="44">
        <v>17</v>
      </c>
      <c r="AR11" s="44" t="s">
        <v>90</v>
      </c>
      <c r="AS11" s="42"/>
      <c r="AT11" s="44">
        <v>0</v>
      </c>
      <c r="AU11" s="44">
        <v>12</v>
      </c>
      <c r="AV11" s="44">
        <v>0</v>
      </c>
      <c r="AW11" s="44">
        <v>0</v>
      </c>
      <c r="AX11" s="44">
        <v>0</v>
      </c>
      <c r="AY11" s="44">
        <v>0</v>
      </c>
      <c r="AZ11" s="44">
        <v>0</v>
      </c>
      <c r="BA11" s="44">
        <v>0</v>
      </c>
      <c r="BB11" s="44">
        <v>0</v>
      </c>
      <c r="BC11" s="44">
        <v>0</v>
      </c>
      <c r="BD11" s="44"/>
      <c r="BE11" s="44" t="s">
        <v>73</v>
      </c>
      <c r="BF11" s="44">
        <v>24</v>
      </c>
      <c r="BG11" s="44" t="s">
        <v>73</v>
      </c>
      <c r="BH11" s="44"/>
      <c r="BI11" s="47"/>
      <c r="BJ11" s="47"/>
      <c r="BK11" s="44"/>
      <c r="BL11" s="44" t="s">
        <v>75</v>
      </c>
      <c r="BM11" s="47" t="s">
        <v>695</v>
      </c>
      <c r="BN11" s="157" t="s">
        <v>696</v>
      </c>
      <c r="BO11" s="3" t="s">
        <v>580</v>
      </c>
      <c r="BP11" s="1"/>
      <c r="BQ11" s="2"/>
      <c r="BR11" s="2"/>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row>
    <row r="12" spans="1:97" x14ac:dyDescent="0.3">
      <c r="A12" s="39">
        <v>3756</v>
      </c>
      <c r="B12" s="154">
        <v>41464</v>
      </c>
      <c r="C12" s="41" t="s">
        <v>567</v>
      </c>
      <c r="D12" s="42" t="s">
        <v>532</v>
      </c>
      <c r="E12" s="42"/>
      <c r="F12" s="42" t="s">
        <v>568</v>
      </c>
      <c r="G12" s="43">
        <v>41455</v>
      </c>
      <c r="H12" s="44" t="s">
        <v>569</v>
      </c>
      <c r="I12" s="44" t="s">
        <v>570</v>
      </c>
      <c r="J12" s="44"/>
      <c r="K12" s="42" t="s">
        <v>614</v>
      </c>
      <c r="L12" s="42" t="s">
        <v>582</v>
      </c>
      <c r="M12" s="48">
        <v>142</v>
      </c>
      <c r="N12" s="48">
        <v>29</v>
      </c>
      <c r="O12" s="48"/>
      <c r="P12" s="48"/>
      <c r="Q12" s="42"/>
      <c r="R12" s="49"/>
      <c r="S12" s="48"/>
      <c r="T12" s="48"/>
      <c r="U12" s="48"/>
      <c r="V12" s="48"/>
      <c r="W12" s="42"/>
      <c r="X12" s="48"/>
      <c r="Y12" s="48"/>
      <c r="Z12" s="48"/>
      <c r="AA12" s="48"/>
      <c r="AB12" s="48"/>
      <c r="AC12" s="48"/>
      <c r="AD12" s="48"/>
      <c r="AE12" s="42"/>
      <c r="AF12" s="48"/>
      <c r="AG12" s="48"/>
      <c r="AH12" s="42"/>
      <c r="AI12" s="42"/>
      <c r="AJ12" s="42"/>
      <c r="AK12" s="48"/>
      <c r="AL12" s="42" t="s">
        <v>573</v>
      </c>
      <c r="AM12" s="44" t="s">
        <v>570</v>
      </c>
      <c r="AN12" s="44"/>
      <c r="AO12" s="44"/>
      <c r="AP12" s="46" t="s">
        <v>574</v>
      </c>
      <c r="AQ12" s="44">
        <v>11.1</v>
      </c>
      <c r="AR12" s="44" t="s">
        <v>575</v>
      </c>
      <c r="AS12" s="42"/>
      <c r="AT12" s="44">
        <v>0</v>
      </c>
      <c r="AU12" s="44">
        <v>0</v>
      </c>
      <c r="AV12" s="44">
        <v>0</v>
      </c>
      <c r="AW12" s="44">
        <v>22</v>
      </c>
      <c r="AX12" s="44">
        <v>0</v>
      </c>
      <c r="AY12" s="44">
        <v>0</v>
      </c>
      <c r="AZ12" s="44">
        <v>0</v>
      </c>
      <c r="BA12" s="44">
        <v>0</v>
      </c>
      <c r="BB12" s="44">
        <v>0</v>
      </c>
      <c r="BC12" s="44">
        <v>0</v>
      </c>
      <c r="BD12" s="44"/>
      <c r="BE12" s="44" t="s">
        <v>570</v>
      </c>
      <c r="BF12" s="44">
        <v>24</v>
      </c>
      <c r="BG12" s="44" t="s">
        <v>570</v>
      </c>
      <c r="BH12" s="44"/>
      <c r="BI12" s="47"/>
      <c r="BJ12" s="50"/>
      <c r="BK12" s="44"/>
      <c r="BL12" s="44" t="s">
        <v>578</v>
      </c>
      <c r="BM12" s="42"/>
      <c r="BN12" s="3" t="s">
        <v>615</v>
      </c>
      <c r="BO12" s="1" t="s">
        <v>580</v>
      </c>
      <c r="BP12" s="1"/>
      <c r="BQ12" s="2"/>
      <c r="BR12" s="2"/>
    </row>
    <row r="13" spans="1:97" x14ac:dyDescent="0.3">
      <c r="A13" s="39">
        <v>1465</v>
      </c>
      <c r="B13" s="154">
        <v>41468</v>
      </c>
      <c r="C13" s="41" t="s">
        <v>567</v>
      </c>
      <c r="D13" s="42" t="s">
        <v>532</v>
      </c>
      <c r="E13" s="42"/>
      <c r="F13" s="42" t="s">
        <v>568</v>
      </c>
      <c r="G13" s="43">
        <v>41455</v>
      </c>
      <c r="H13" s="44" t="s">
        <v>569</v>
      </c>
      <c r="I13" s="44" t="s">
        <v>570</v>
      </c>
      <c r="J13" s="44"/>
      <c r="K13" s="48" t="s">
        <v>616</v>
      </c>
      <c r="L13" s="48" t="s">
        <v>617</v>
      </c>
      <c r="M13" s="48">
        <v>155.19999999999999</v>
      </c>
      <c r="N13" s="48">
        <v>29.06</v>
      </c>
      <c r="O13" s="48"/>
      <c r="P13" s="48"/>
      <c r="Q13" s="48"/>
      <c r="R13" s="49"/>
      <c r="S13" s="48"/>
      <c r="T13" s="48"/>
      <c r="U13" s="48"/>
      <c r="V13" s="48"/>
      <c r="W13" s="48"/>
      <c r="X13" s="48"/>
      <c r="Y13" s="48"/>
      <c r="Z13" s="48"/>
      <c r="AA13" s="48"/>
      <c r="AB13" s="48"/>
      <c r="AC13" s="48"/>
      <c r="AD13" s="48"/>
      <c r="AE13" s="48"/>
      <c r="AF13" s="48"/>
      <c r="AG13" s="48"/>
      <c r="AH13" s="48"/>
      <c r="AI13" s="48"/>
      <c r="AJ13" s="48"/>
      <c r="AK13" s="48"/>
      <c r="AL13" s="42" t="s">
        <v>573</v>
      </c>
      <c r="AM13" s="44" t="s">
        <v>570</v>
      </c>
      <c r="AN13" s="52"/>
      <c r="AO13" s="52"/>
      <c r="AP13" s="53" t="s">
        <v>574</v>
      </c>
      <c r="AQ13" s="52">
        <v>12.8</v>
      </c>
      <c r="AR13" s="52" t="s">
        <v>575</v>
      </c>
      <c r="AS13" s="48"/>
      <c r="AT13" s="44">
        <v>4</v>
      </c>
      <c r="AU13" s="52">
        <v>0</v>
      </c>
      <c r="AV13" s="52">
        <v>14</v>
      </c>
      <c r="AW13" s="52">
        <v>0</v>
      </c>
      <c r="AX13" s="52">
        <v>0</v>
      </c>
      <c r="AY13" s="44">
        <v>0</v>
      </c>
      <c r="AZ13" s="44">
        <v>0</v>
      </c>
      <c r="BA13" s="44">
        <v>0</v>
      </c>
      <c r="BB13" s="44">
        <v>0</v>
      </c>
      <c r="BC13" s="44">
        <v>0</v>
      </c>
      <c r="BD13" s="52"/>
      <c r="BE13" s="52" t="s">
        <v>570</v>
      </c>
      <c r="BF13" s="44"/>
      <c r="BG13" s="44" t="s">
        <v>570</v>
      </c>
      <c r="BH13" s="44"/>
      <c r="BI13" s="50"/>
      <c r="BJ13" s="47"/>
      <c r="BK13" s="44"/>
      <c r="BL13" s="44" t="s">
        <v>578</v>
      </c>
      <c r="BM13" s="47" t="s">
        <v>618</v>
      </c>
      <c r="BN13" t="s">
        <v>619</v>
      </c>
      <c r="BO13" s="3" t="s">
        <v>580</v>
      </c>
      <c r="BP13" s="1"/>
      <c r="BQ13" s="2"/>
      <c r="BR13" s="2"/>
    </row>
    <row r="14" spans="1:97" x14ac:dyDescent="0.3">
      <c r="A14" s="39">
        <v>1409</v>
      </c>
      <c r="B14" s="158">
        <v>41464</v>
      </c>
      <c r="C14" s="41" t="s">
        <v>567</v>
      </c>
      <c r="D14" s="42" t="s">
        <v>532</v>
      </c>
      <c r="E14" s="42"/>
      <c r="F14" s="42" t="s">
        <v>568</v>
      </c>
      <c r="G14" s="51">
        <v>41473</v>
      </c>
      <c r="H14" s="44" t="s">
        <v>569</v>
      </c>
      <c r="I14" s="44" t="s">
        <v>570</v>
      </c>
      <c r="J14" s="44"/>
      <c r="K14" s="42" t="s">
        <v>620</v>
      </c>
      <c r="L14" s="48" t="s">
        <v>621</v>
      </c>
      <c r="M14" s="48">
        <v>140</v>
      </c>
      <c r="N14" s="48">
        <v>26</v>
      </c>
      <c r="O14" s="48" t="s">
        <v>583</v>
      </c>
      <c r="P14" s="48">
        <v>1000</v>
      </c>
      <c r="Q14" s="48">
        <v>25.75</v>
      </c>
      <c r="R14" s="49">
        <v>1750</v>
      </c>
      <c r="S14" s="48">
        <v>25.5</v>
      </c>
      <c r="T14" s="48"/>
      <c r="U14" s="48"/>
      <c r="V14" s="48"/>
      <c r="W14" s="48"/>
      <c r="X14" s="48"/>
      <c r="Y14" s="48"/>
      <c r="Z14" s="48"/>
      <c r="AA14" s="48"/>
      <c r="AB14" s="48"/>
      <c r="AC14" s="48"/>
      <c r="AD14" s="48"/>
      <c r="AE14" s="48"/>
      <c r="AF14" s="48"/>
      <c r="AG14" s="48"/>
      <c r="AH14" s="48"/>
      <c r="AI14" s="48"/>
      <c r="AJ14" s="48"/>
      <c r="AK14" s="48"/>
      <c r="AL14" s="42" t="s">
        <v>573</v>
      </c>
      <c r="AM14" s="44" t="s">
        <v>570</v>
      </c>
      <c r="AN14" s="52"/>
      <c r="AO14" s="52"/>
      <c r="AP14" s="53" t="s">
        <v>574</v>
      </c>
      <c r="AQ14" s="52">
        <v>11.1</v>
      </c>
      <c r="AR14" s="52" t="s">
        <v>575</v>
      </c>
      <c r="AS14" s="48"/>
      <c r="AT14" s="52">
        <v>0</v>
      </c>
      <c r="AU14" s="52">
        <v>0</v>
      </c>
      <c r="AV14" s="52">
        <v>10</v>
      </c>
      <c r="AW14" s="52">
        <v>0</v>
      </c>
      <c r="AX14" s="44">
        <v>0</v>
      </c>
      <c r="AY14" s="44">
        <v>0</v>
      </c>
      <c r="AZ14" s="44">
        <v>0</v>
      </c>
      <c r="BA14" s="44">
        <v>0</v>
      </c>
      <c r="BB14" s="44">
        <v>0</v>
      </c>
      <c r="BC14" s="44">
        <v>0</v>
      </c>
      <c r="BD14" s="44"/>
      <c r="BE14" s="44" t="s">
        <v>570</v>
      </c>
      <c r="BF14" s="52"/>
      <c r="BG14" s="44" t="s">
        <v>570</v>
      </c>
      <c r="BH14" s="44"/>
      <c r="BI14" s="50"/>
      <c r="BJ14" s="50"/>
      <c r="BK14" s="52"/>
      <c r="BL14" s="44" t="s">
        <v>578</v>
      </c>
      <c r="BM14" s="48"/>
      <c r="BN14" t="s">
        <v>622</v>
      </c>
      <c r="BO14" s="3" t="s">
        <v>586</v>
      </c>
      <c r="BP14" s="1"/>
      <c r="BQ14" s="2"/>
      <c r="BR14" s="2"/>
    </row>
    <row r="15" spans="1:97" x14ac:dyDescent="0.3">
      <c r="A15" s="39">
        <v>3609</v>
      </c>
      <c r="B15" s="154">
        <v>41464</v>
      </c>
      <c r="C15" s="41" t="s">
        <v>567</v>
      </c>
      <c r="D15" s="42" t="s">
        <v>532</v>
      </c>
      <c r="E15" s="42"/>
      <c r="F15" s="42" t="s">
        <v>568</v>
      </c>
      <c r="G15" s="43">
        <v>41459</v>
      </c>
      <c r="H15" s="44" t="s">
        <v>569</v>
      </c>
      <c r="I15" s="44" t="s">
        <v>570</v>
      </c>
      <c r="J15" s="44"/>
      <c r="K15" s="42" t="s">
        <v>623</v>
      </c>
      <c r="L15" s="42" t="s">
        <v>624</v>
      </c>
      <c r="M15" s="48">
        <v>115.3</v>
      </c>
      <c r="N15" s="48">
        <v>25.7</v>
      </c>
      <c r="O15" s="42" t="s">
        <v>583</v>
      </c>
      <c r="P15" s="48">
        <v>1000</v>
      </c>
      <c r="Q15" s="48">
        <v>25.18</v>
      </c>
      <c r="R15" s="49">
        <v>1700</v>
      </c>
      <c r="S15" s="48">
        <v>24.66</v>
      </c>
      <c r="T15" s="48"/>
      <c r="U15" s="48"/>
      <c r="V15" s="48"/>
      <c r="W15" s="48"/>
      <c r="X15" s="48"/>
      <c r="Y15" s="48"/>
      <c r="Z15" s="48"/>
      <c r="AA15" s="48"/>
      <c r="AB15" s="48"/>
      <c r="AC15" s="48"/>
      <c r="AD15" s="48"/>
      <c r="AE15" s="48"/>
      <c r="AF15" s="48"/>
      <c r="AG15" s="48"/>
      <c r="AH15" s="48"/>
      <c r="AI15" s="48"/>
      <c r="AJ15" s="48"/>
      <c r="AK15" s="48"/>
      <c r="AL15" s="42" t="s">
        <v>573</v>
      </c>
      <c r="AM15" s="44" t="s">
        <v>570</v>
      </c>
      <c r="AN15" s="52"/>
      <c r="AO15" s="52"/>
      <c r="AP15" s="46" t="s">
        <v>574</v>
      </c>
      <c r="AQ15" s="44">
        <v>6.5</v>
      </c>
      <c r="AR15" s="52" t="s">
        <v>575</v>
      </c>
      <c r="AS15" s="48"/>
      <c r="AT15" s="52">
        <v>0</v>
      </c>
      <c r="AU15" s="52">
        <v>0</v>
      </c>
      <c r="AV15" s="52">
        <v>0</v>
      </c>
      <c r="AW15" s="52">
        <v>15</v>
      </c>
      <c r="AX15" s="44">
        <v>0</v>
      </c>
      <c r="AY15" s="44">
        <v>0</v>
      </c>
      <c r="AZ15" s="44">
        <v>0</v>
      </c>
      <c r="BA15" s="44">
        <v>0</v>
      </c>
      <c r="BB15" s="44">
        <v>0</v>
      </c>
      <c r="BC15" s="44">
        <v>0</v>
      </c>
      <c r="BD15" s="44">
        <v>24</v>
      </c>
      <c r="BE15" s="44" t="s">
        <v>569</v>
      </c>
      <c r="BF15" s="44"/>
      <c r="BG15" s="44" t="s">
        <v>570</v>
      </c>
      <c r="BH15" s="44"/>
      <c r="BI15" s="48" t="s">
        <v>625</v>
      </c>
      <c r="BJ15" s="48" t="s">
        <v>626</v>
      </c>
      <c r="BK15" s="52">
        <v>25</v>
      </c>
      <c r="BL15" s="44" t="s">
        <v>578</v>
      </c>
      <c r="BM15" s="48"/>
      <c r="BN15" t="s">
        <v>579</v>
      </c>
      <c r="BO15" s="58" t="s">
        <v>580</v>
      </c>
      <c r="BP15" s="1"/>
      <c r="BQ15" s="2"/>
      <c r="BR15" s="2"/>
    </row>
    <row r="16" spans="1:97" x14ac:dyDescent="0.3">
      <c r="A16" s="39">
        <v>4142</v>
      </c>
      <c r="B16" s="154">
        <v>41467</v>
      </c>
      <c r="C16" s="41" t="s">
        <v>567</v>
      </c>
      <c r="D16" s="42" t="s">
        <v>532</v>
      </c>
      <c r="E16" s="42"/>
      <c r="F16" s="42" t="s">
        <v>568</v>
      </c>
      <c r="G16" s="51">
        <v>41475</v>
      </c>
      <c r="H16" s="44" t="s">
        <v>569</v>
      </c>
      <c r="I16" s="44" t="s">
        <v>570</v>
      </c>
      <c r="J16" s="44"/>
      <c r="K16" s="42" t="s">
        <v>627</v>
      </c>
      <c r="L16" s="42" t="s">
        <v>582</v>
      </c>
      <c r="M16" s="48">
        <v>137</v>
      </c>
      <c r="N16" s="48">
        <v>23</v>
      </c>
      <c r="O16" s="42"/>
      <c r="P16" s="48"/>
      <c r="Q16" s="48"/>
      <c r="R16" s="49"/>
      <c r="S16" s="48"/>
      <c r="T16" s="48"/>
      <c r="U16" s="48"/>
      <c r="V16" s="48"/>
      <c r="W16" s="48"/>
      <c r="X16" s="48"/>
      <c r="Y16" s="48"/>
      <c r="Z16" s="48"/>
      <c r="AA16" s="48"/>
      <c r="AB16" s="48"/>
      <c r="AC16" s="48"/>
      <c r="AD16" s="48"/>
      <c r="AE16" s="48"/>
      <c r="AF16" s="48"/>
      <c r="AG16" s="48"/>
      <c r="AH16" s="48"/>
      <c r="AI16" s="48"/>
      <c r="AJ16" s="48"/>
      <c r="AK16" s="48"/>
      <c r="AL16" s="42" t="s">
        <v>573</v>
      </c>
      <c r="AM16" s="44" t="s">
        <v>570</v>
      </c>
      <c r="AN16" s="44"/>
      <c r="AO16" s="44"/>
      <c r="AP16" s="46" t="s">
        <v>574</v>
      </c>
      <c r="AQ16" s="44">
        <v>11.7</v>
      </c>
      <c r="AR16" s="44" t="s">
        <v>575</v>
      </c>
      <c r="AS16" s="42"/>
      <c r="AT16" s="44">
        <v>0</v>
      </c>
      <c r="AU16" s="44">
        <v>0</v>
      </c>
      <c r="AV16" s="44">
        <v>0</v>
      </c>
      <c r="AW16" s="44">
        <v>0</v>
      </c>
      <c r="AX16" s="44">
        <v>0</v>
      </c>
      <c r="AY16" s="44">
        <v>0</v>
      </c>
      <c r="AZ16" s="44">
        <v>0</v>
      </c>
      <c r="BA16" s="44">
        <v>0</v>
      </c>
      <c r="BB16" s="44">
        <v>0</v>
      </c>
      <c r="BC16" s="44">
        <v>0</v>
      </c>
      <c r="BD16" s="44"/>
      <c r="BE16" s="44" t="s">
        <v>570</v>
      </c>
      <c r="BF16" s="44"/>
      <c r="BG16" s="44" t="s">
        <v>570</v>
      </c>
      <c r="BH16" s="44"/>
      <c r="BI16" s="48"/>
      <c r="BJ16" s="48"/>
      <c r="BK16" s="52"/>
      <c r="BL16" s="44" t="s">
        <v>578</v>
      </c>
      <c r="BM16" s="47" t="s">
        <v>628</v>
      </c>
      <c r="BN16" s="1" t="s">
        <v>629</v>
      </c>
      <c r="BO16" s="58" t="s">
        <v>580</v>
      </c>
      <c r="BP16" s="1"/>
      <c r="BQ16" s="2"/>
      <c r="BR16" s="2"/>
      <c r="BS16" s="3"/>
      <c r="BT16" s="3"/>
      <c r="BU16" s="3"/>
      <c r="BV16" s="3"/>
      <c r="BW16" s="3"/>
      <c r="BX16" s="3"/>
      <c r="BY16" s="3"/>
      <c r="BZ16" s="3"/>
      <c r="CA16" s="3"/>
      <c r="CB16" s="3"/>
      <c r="CC16" s="3"/>
      <c r="CD16" s="3"/>
      <c r="CE16" s="3"/>
      <c r="CF16" s="3"/>
      <c r="CG16" s="3"/>
      <c r="CH16" s="3"/>
      <c r="CI16" s="3"/>
      <c r="CJ16" s="3"/>
      <c r="CK16" s="3"/>
      <c r="CL16" s="3"/>
      <c r="CM16" s="3"/>
      <c r="CN16" s="3"/>
      <c r="CO16" s="3"/>
      <c r="CP16" s="3"/>
    </row>
    <row r="17" spans="1:97" x14ac:dyDescent="0.3">
      <c r="A17" s="39">
        <v>2563</v>
      </c>
      <c r="B17" s="154">
        <v>41467</v>
      </c>
      <c r="C17" s="41" t="s">
        <v>724</v>
      </c>
      <c r="D17" s="42" t="s">
        <v>532</v>
      </c>
      <c r="E17" s="42"/>
      <c r="F17" s="42" t="s">
        <v>568</v>
      </c>
      <c r="G17" s="51">
        <v>41477</v>
      </c>
      <c r="H17" s="44" t="s">
        <v>569</v>
      </c>
      <c r="I17" s="44" t="s">
        <v>570</v>
      </c>
      <c r="J17" s="44"/>
      <c r="K17" s="42" t="s">
        <v>727</v>
      </c>
      <c r="L17" s="42" t="s">
        <v>728</v>
      </c>
      <c r="M17" s="42">
        <v>165.36</v>
      </c>
      <c r="N17" s="42">
        <v>27.92</v>
      </c>
      <c r="O17" s="42" t="s">
        <v>583</v>
      </c>
      <c r="P17" s="42">
        <v>1000</v>
      </c>
      <c r="Q17" s="42">
        <v>27.52</v>
      </c>
      <c r="R17" s="45">
        <v>1750</v>
      </c>
      <c r="S17" s="42">
        <v>27.12</v>
      </c>
      <c r="T17" s="42"/>
      <c r="U17" s="42"/>
      <c r="V17" s="42"/>
      <c r="W17" s="42"/>
      <c r="X17" s="42"/>
      <c r="Y17" s="42"/>
      <c r="Z17" s="42"/>
      <c r="AA17" s="42"/>
      <c r="AB17" s="42"/>
      <c r="AC17" s="42"/>
      <c r="AD17" s="42"/>
      <c r="AE17" s="42"/>
      <c r="AF17" s="42"/>
      <c r="AG17" s="42"/>
      <c r="AH17" s="42"/>
      <c r="AI17" s="42"/>
      <c r="AJ17" s="42"/>
      <c r="AK17" s="42"/>
      <c r="AL17" s="42" t="s">
        <v>573</v>
      </c>
      <c r="AM17" s="44" t="s">
        <v>725</v>
      </c>
      <c r="AN17" s="44"/>
      <c r="AO17" s="44"/>
      <c r="AP17" s="46" t="s">
        <v>731</v>
      </c>
      <c r="AQ17" s="44">
        <v>6.1</v>
      </c>
      <c r="AR17" s="52" t="s">
        <v>725</v>
      </c>
      <c r="AS17" s="42"/>
      <c r="AT17" s="44">
        <v>0</v>
      </c>
      <c r="AU17" s="44">
        <v>0</v>
      </c>
      <c r="AV17" s="44">
        <v>0</v>
      </c>
      <c r="AW17" s="44">
        <v>23</v>
      </c>
      <c r="AX17" s="44">
        <v>0</v>
      </c>
      <c r="AY17" s="44">
        <v>0</v>
      </c>
      <c r="AZ17" s="44">
        <v>0</v>
      </c>
      <c r="BA17" s="44">
        <v>0</v>
      </c>
      <c r="BB17" s="44">
        <v>0</v>
      </c>
      <c r="BC17" s="44">
        <v>0</v>
      </c>
      <c r="BD17" s="44"/>
      <c r="BE17" s="44" t="s">
        <v>725</v>
      </c>
      <c r="BF17" s="44">
        <v>24</v>
      </c>
      <c r="BG17" s="44" t="s">
        <v>725</v>
      </c>
      <c r="BH17" s="44"/>
      <c r="BI17" s="42"/>
      <c r="BJ17" s="47"/>
      <c r="BK17" s="44"/>
      <c r="BL17" s="44" t="s">
        <v>578</v>
      </c>
      <c r="BM17" s="42"/>
      <c r="BN17" s="1" t="s">
        <v>729</v>
      </c>
      <c r="BO17" t="s">
        <v>580</v>
      </c>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row>
    <row r="18" spans="1:97" s="1" customFormat="1" x14ac:dyDescent="0.3">
      <c r="A18" s="39">
        <v>2018</v>
      </c>
      <c r="B18" s="154">
        <v>41467</v>
      </c>
      <c r="C18" s="41" t="s">
        <v>567</v>
      </c>
      <c r="D18" s="42" t="s">
        <v>532</v>
      </c>
      <c r="E18" s="42"/>
      <c r="F18" s="42" t="s">
        <v>630</v>
      </c>
      <c r="G18" s="43">
        <v>41457</v>
      </c>
      <c r="H18" s="44" t="s">
        <v>569</v>
      </c>
      <c r="I18" s="44" t="s">
        <v>570</v>
      </c>
      <c r="J18" s="44"/>
      <c r="K18" s="42" t="s">
        <v>571</v>
      </c>
      <c r="L18" s="42" t="s">
        <v>572</v>
      </c>
      <c r="M18" s="42">
        <v>155</v>
      </c>
      <c r="N18" s="42">
        <v>29</v>
      </c>
      <c r="O18" s="42"/>
      <c r="P18" s="42"/>
      <c r="Q18" s="42"/>
      <c r="R18" s="45"/>
      <c r="S18" s="42"/>
      <c r="T18" s="42"/>
      <c r="U18" s="42"/>
      <c r="V18" s="42"/>
      <c r="W18" s="42"/>
      <c r="X18" s="42"/>
      <c r="Y18" s="42"/>
      <c r="Z18" s="42"/>
      <c r="AA18" s="42"/>
      <c r="AB18" s="42"/>
      <c r="AC18" s="42"/>
      <c r="AD18" s="42"/>
      <c r="AE18" s="42">
        <v>16</v>
      </c>
      <c r="AF18" s="42"/>
      <c r="AG18" s="42"/>
      <c r="AH18" s="42"/>
      <c r="AI18" s="42"/>
      <c r="AJ18" s="42"/>
      <c r="AK18" s="42"/>
      <c r="AL18" s="42" t="s">
        <v>631</v>
      </c>
      <c r="AM18" s="44" t="s">
        <v>570</v>
      </c>
      <c r="AN18" s="44"/>
      <c r="AO18" s="44"/>
      <c r="AP18" s="46" t="s">
        <v>574</v>
      </c>
      <c r="AQ18" s="44">
        <v>11.1</v>
      </c>
      <c r="AR18" s="44" t="s">
        <v>575</v>
      </c>
      <c r="AS18" s="42"/>
      <c r="AT18" s="44">
        <v>0</v>
      </c>
      <c r="AU18" s="44">
        <v>0</v>
      </c>
      <c r="AV18" s="44">
        <v>0</v>
      </c>
      <c r="AW18" s="44">
        <v>22</v>
      </c>
      <c r="AX18" s="44">
        <v>0</v>
      </c>
      <c r="AY18" s="44">
        <v>0</v>
      </c>
      <c r="AZ18" s="44">
        <v>0</v>
      </c>
      <c r="BA18" s="44">
        <v>0</v>
      </c>
      <c r="BB18" s="44">
        <v>0</v>
      </c>
      <c r="BC18" s="44">
        <v>0</v>
      </c>
      <c r="BD18" s="44"/>
      <c r="BE18" s="44" t="s">
        <v>570</v>
      </c>
      <c r="BF18" s="44">
        <v>12</v>
      </c>
      <c r="BG18" s="44" t="s">
        <v>570</v>
      </c>
      <c r="BH18" s="44"/>
      <c r="BI18" s="42" t="s">
        <v>576</v>
      </c>
      <c r="BJ18" s="47" t="s">
        <v>577</v>
      </c>
      <c r="BK18" s="44">
        <v>50</v>
      </c>
      <c r="BL18" s="44" t="s">
        <v>578</v>
      </c>
      <c r="BM18" s="42"/>
      <c r="BN18" s="155" t="s">
        <v>579</v>
      </c>
      <c r="BO18" s="3" t="s">
        <v>580</v>
      </c>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row>
    <row r="19" spans="1:97" x14ac:dyDescent="0.3">
      <c r="A19" s="39">
        <v>1146</v>
      </c>
      <c r="B19" s="154">
        <v>41467</v>
      </c>
      <c r="C19" s="41" t="s">
        <v>171</v>
      </c>
      <c r="D19" s="42" t="s">
        <v>67</v>
      </c>
      <c r="E19" s="42"/>
      <c r="F19" s="42" t="s">
        <v>688</v>
      </c>
      <c r="G19" s="43">
        <v>41455</v>
      </c>
      <c r="H19" s="44" t="s">
        <v>126</v>
      </c>
      <c r="I19" s="44" t="s">
        <v>680</v>
      </c>
      <c r="J19" s="44"/>
      <c r="K19" s="42" t="s">
        <v>302</v>
      </c>
      <c r="L19" s="42" t="s">
        <v>303</v>
      </c>
      <c r="M19" s="48">
        <v>152.28</v>
      </c>
      <c r="N19" s="48">
        <v>37.317999999999998</v>
      </c>
      <c r="O19" s="48"/>
      <c r="P19" s="48"/>
      <c r="Q19" s="42"/>
      <c r="R19" s="49"/>
      <c r="S19" s="48"/>
      <c r="T19" s="48"/>
      <c r="U19" s="48"/>
      <c r="V19" s="48"/>
      <c r="W19" s="42"/>
      <c r="X19" s="48"/>
      <c r="Y19" s="48"/>
      <c r="Z19" s="48"/>
      <c r="AA19" s="48"/>
      <c r="AB19" s="48"/>
      <c r="AC19" s="48"/>
      <c r="AD19" s="48"/>
      <c r="AE19" s="42">
        <v>24.722000000000001</v>
      </c>
      <c r="AF19" s="48"/>
      <c r="AG19" s="48"/>
      <c r="AH19" s="42"/>
      <c r="AI19" s="42"/>
      <c r="AJ19" s="42"/>
      <c r="AK19" s="48"/>
      <c r="AL19" s="42" t="s">
        <v>325</v>
      </c>
      <c r="AM19" s="44" t="s">
        <v>73</v>
      </c>
      <c r="AN19" s="44"/>
      <c r="AO19" s="44"/>
      <c r="AP19" s="46" t="s">
        <v>74</v>
      </c>
      <c r="AQ19" s="44">
        <v>17</v>
      </c>
      <c r="AR19" s="44" t="s">
        <v>684</v>
      </c>
      <c r="AS19" s="42"/>
      <c r="AT19" s="44">
        <v>0</v>
      </c>
      <c r="AU19" s="44">
        <v>0</v>
      </c>
      <c r="AV19" s="44">
        <v>7</v>
      </c>
      <c r="AW19" s="44">
        <v>0</v>
      </c>
      <c r="AX19" s="44">
        <v>0</v>
      </c>
      <c r="AY19" s="44">
        <v>0</v>
      </c>
      <c r="AZ19" s="44">
        <v>0</v>
      </c>
      <c r="BA19" s="44">
        <v>0</v>
      </c>
      <c r="BB19" s="44">
        <v>0</v>
      </c>
      <c r="BC19" s="44">
        <v>0</v>
      </c>
      <c r="BD19" s="44"/>
      <c r="BE19" s="44" t="s">
        <v>685</v>
      </c>
      <c r="BF19" s="44"/>
      <c r="BG19" s="44" t="s">
        <v>73</v>
      </c>
      <c r="BH19" s="44"/>
      <c r="BI19" s="47"/>
      <c r="BJ19" s="47"/>
      <c r="BK19" s="44"/>
      <c r="BL19" s="44" t="s">
        <v>686</v>
      </c>
      <c r="BM19" s="47" t="s">
        <v>687</v>
      </c>
      <c r="BN19" t="s">
        <v>491</v>
      </c>
      <c r="BO19" s="58" t="s">
        <v>580</v>
      </c>
      <c r="BP19" s="1"/>
      <c r="BQ19" s="2"/>
      <c r="BR19" s="2"/>
    </row>
    <row r="20" spans="1:97" x14ac:dyDescent="0.3">
      <c r="A20" s="39">
        <v>1478</v>
      </c>
      <c r="B20" s="154">
        <v>41464</v>
      </c>
      <c r="C20" s="41" t="s">
        <v>567</v>
      </c>
      <c r="D20" s="42" t="s">
        <v>532</v>
      </c>
      <c r="E20" s="42"/>
      <c r="F20" s="42" t="s">
        <v>630</v>
      </c>
      <c r="G20" s="43">
        <v>41419</v>
      </c>
      <c r="H20" s="44" t="s">
        <v>569</v>
      </c>
      <c r="I20" s="44" t="s">
        <v>570</v>
      </c>
      <c r="J20" s="44"/>
      <c r="K20" s="48" t="s">
        <v>581</v>
      </c>
      <c r="L20" s="48" t="s">
        <v>582</v>
      </c>
      <c r="M20" s="48">
        <v>156.74</v>
      </c>
      <c r="N20" s="48">
        <v>30.31</v>
      </c>
      <c r="O20" s="48" t="s">
        <v>583</v>
      </c>
      <c r="P20" s="48">
        <v>1750</v>
      </c>
      <c r="Q20" s="48">
        <v>29.68</v>
      </c>
      <c r="R20" s="156">
        <v>1750</v>
      </c>
      <c r="S20" s="156">
        <v>29.68</v>
      </c>
      <c r="T20" s="48"/>
      <c r="U20" s="48"/>
      <c r="V20" s="48"/>
      <c r="W20" s="48"/>
      <c r="X20" s="48"/>
      <c r="Y20" s="48"/>
      <c r="Z20" s="48"/>
      <c r="AA20" s="48"/>
      <c r="AB20" s="48"/>
      <c r="AC20" s="48"/>
      <c r="AD20" s="48"/>
      <c r="AE20" s="48">
        <v>14.25</v>
      </c>
      <c r="AF20" s="48"/>
      <c r="AG20" s="48"/>
      <c r="AH20" s="48"/>
      <c r="AI20" s="48"/>
      <c r="AJ20" s="48"/>
      <c r="AK20" s="48"/>
      <c r="AL20" s="42" t="s">
        <v>631</v>
      </c>
      <c r="AM20" s="44" t="s">
        <v>570</v>
      </c>
      <c r="AN20" s="52"/>
      <c r="AO20" s="52"/>
      <c r="AP20" s="53" t="s">
        <v>574</v>
      </c>
      <c r="AQ20" s="52">
        <v>11.6</v>
      </c>
      <c r="AR20" s="52" t="s">
        <v>570</v>
      </c>
      <c r="AS20" s="48"/>
      <c r="AT20" s="52">
        <v>0</v>
      </c>
      <c r="AU20" s="52">
        <v>0</v>
      </c>
      <c r="AV20" s="52">
        <v>0</v>
      </c>
      <c r="AW20" s="52">
        <v>20</v>
      </c>
      <c r="AX20" s="52">
        <v>0</v>
      </c>
      <c r="AY20" s="44">
        <v>0</v>
      </c>
      <c r="AZ20" s="44">
        <v>0</v>
      </c>
      <c r="BA20" s="44">
        <v>0</v>
      </c>
      <c r="BB20" s="44">
        <v>0</v>
      </c>
      <c r="BC20" s="44">
        <v>0</v>
      </c>
      <c r="BD20" s="52"/>
      <c r="BE20" s="52" t="s">
        <v>570</v>
      </c>
      <c r="BF20" s="44"/>
      <c r="BG20" s="44" t="s">
        <v>570</v>
      </c>
      <c r="BH20" s="44"/>
      <c r="BI20" s="50" t="s">
        <v>584</v>
      </c>
      <c r="BJ20" s="50"/>
      <c r="BK20" s="52"/>
      <c r="BL20" s="44" t="s">
        <v>578</v>
      </c>
      <c r="BM20" s="48"/>
      <c r="BN20" t="s">
        <v>585</v>
      </c>
      <c r="BO20" s="58" t="s">
        <v>586</v>
      </c>
      <c r="BP20" s="1"/>
      <c r="BQ20" s="2"/>
      <c r="BR20" s="2"/>
    </row>
    <row r="21" spans="1:97" x14ac:dyDescent="0.3">
      <c r="A21" s="39">
        <v>4659</v>
      </c>
      <c r="B21" s="154">
        <v>41467</v>
      </c>
      <c r="C21" s="41" t="s">
        <v>567</v>
      </c>
      <c r="D21" s="42" t="s">
        <v>587</v>
      </c>
      <c r="E21" s="42"/>
      <c r="F21" s="42" t="s">
        <v>630</v>
      </c>
      <c r="G21" s="43">
        <v>41455</v>
      </c>
      <c r="H21" s="44" t="s">
        <v>569</v>
      </c>
      <c r="I21" s="44" t="s">
        <v>570</v>
      </c>
      <c r="J21" s="44"/>
      <c r="K21" s="48" t="s">
        <v>588</v>
      </c>
      <c r="L21" s="48" t="s">
        <v>589</v>
      </c>
      <c r="M21" s="48">
        <v>181.59</v>
      </c>
      <c r="N21" s="48">
        <v>29</v>
      </c>
      <c r="O21" s="48"/>
      <c r="P21" s="48"/>
      <c r="Q21" s="48"/>
      <c r="R21" s="49"/>
      <c r="S21" s="48"/>
      <c r="T21" s="48"/>
      <c r="U21" s="48"/>
      <c r="V21" s="48"/>
      <c r="W21" s="48"/>
      <c r="X21" s="48"/>
      <c r="Y21" s="48"/>
      <c r="Z21" s="48"/>
      <c r="AA21" s="48"/>
      <c r="AB21" s="48"/>
      <c r="AC21" s="48"/>
      <c r="AD21" s="48"/>
      <c r="AE21" s="48">
        <v>19.350000000000001</v>
      </c>
      <c r="AF21" s="48"/>
      <c r="AG21" s="48"/>
      <c r="AH21" s="48"/>
      <c r="AI21" s="48"/>
      <c r="AJ21" s="48"/>
      <c r="AK21" s="48"/>
      <c r="AL21" s="42" t="s">
        <v>631</v>
      </c>
      <c r="AM21" s="52" t="s">
        <v>570</v>
      </c>
      <c r="AN21" s="52"/>
      <c r="AO21" s="52"/>
      <c r="AP21" s="53"/>
      <c r="AQ21" s="52"/>
      <c r="AR21" s="52" t="s">
        <v>570</v>
      </c>
      <c r="AS21" s="48"/>
      <c r="AT21" s="52">
        <v>0</v>
      </c>
      <c r="AU21" s="52">
        <v>0</v>
      </c>
      <c r="AV21" s="52">
        <v>20</v>
      </c>
      <c r="AW21" s="52">
        <v>0</v>
      </c>
      <c r="AX21" s="52">
        <v>0</v>
      </c>
      <c r="AY21" s="52">
        <v>0</v>
      </c>
      <c r="AZ21" s="52">
        <v>0</v>
      </c>
      <c r="BA21" s="52">
        <v>0</v>
      </c>
      <c r="BB21" s="44">
        <v>0</v>
      </c>
      <c r="BC21" s="44">
        <v>0</v>
      </c>
      <c r="BD21" s="44">
        <v>12</v>
      </c>
      <c r="BE21" s="52" t="s">
        <v>590</v>
      </c>
      <c r="BF21" s="44"/>
      <c r="BG21" s="44" t="s">
        <v>570</v>
      </c>
      <c r="BH21" s="44"/>
      <c r="BI21" s="50"/>
      <c r="BJ21" s="50"/>
      <c r="BK21" s="52"/>
      <c r="BL21" s="44" t="s">
        <v>578</v>
      </c>
      <c r="BM21" s="42" t="s">
        <v>591</v>
      </c>
      <c r="BN21" t="s">
        <v>592</v>
      </c>
      <c r="BO21" s="58" t="s">
        <v>593</v>
      </c>
      <c r="BP21" s="1"/>
      <c r="BQ21" s="2"/>
      <c r="BR21" s="2"/>
    </row>
    <row r="22" spans="1:97" x14ac:dyDescent="0.3">
      <c r="A22" s="39">
        <v>1452</v>
      </c>
      <c r="B22" s="154">
        <v>41464</v>
      </c>
      <c r="C22" s="41" t="s">
        <v>567</v>
      </c>
      <c r="D22" s="42" t="s">
        <v>532</v>
      </c>
      <c r="E22" s="42"/>
      <c r="F22" s="42" t="s">
        <v>630</v>
      </c>
      <c r="G22" s="51">
        <v>41455</v>
      </c>
      <c r="H22" s="44" t="s">
        <v>569</v>
      </c>
      <c r="I22" s="44" t="s">
        <v>570</v>
      </c>
      <c r="J22" s="44"/>
      <c r="K22" s="42" t="s">
        <v>594</v>
      </c>
      <c r="L22" s="42" t="s">
        <v>595</v>
      </c>
      <c r="M22" s="48">
        <v>164.4</v>
      </c>
      <c r="N22" s="48">
        <v>25.97</v>
      </c>
      <c r="O22" s="48" t="s">
        <v>583</v>
      </c>
      <c r="P22" s="48">
        <v>300</v>
      </c>
      <c r="Q22" s="48">
        <v>27.96</v>
      </c>
      <c r="R22" s="49">
        <v>1020</v>
      </c>
      <c r="S22" s="48">
        <v>30.89</v>
      </c>
      <c r="T22" s="48"/>
      <c r="U22" s="48"/>
      <c r="V22" s="48"/>
      <c r="W22" s="48"/>
      <c r="X22" s="48"/>
      <c r="Y22" s="48"/>
      <c r="Z22" s="48"/>
      <c r="AA22" s="48"/>
      <c r="AB22" s="48"/>
      <c r="AC22" s="48"/>
      <c r="AD22" s="48"/>
      <c r="AE22" s="48">
        <v>15.6</v>
      </c>
      <c r="AF22" s="48"/>
      <c r="AG22" s="48"/>
      <c r="AH22" s="48"/>
      <c r="AI22" s="48"/>
      <c r="AJ22" s="48"/>
      <c r="AK22" s="48"/>
      <c r="AL22" s="42" t="s">
        <v>631</v>
      </c>
      <c r="AM22" s="44" t="s">
        <v>570</v>
      </c>
      <c r="AN22" s="52"/>
      <c r="AO22" s="52"/>
      <c r="AP22" s="53" t="s">
        <v>574</v>
      </c>
      <c r="AQ22" s="44">
        <v>12</v>
      </c>
      <c r="AR22" s="52" t="s">
        <v>575</v>
      </c>
      <c r="AS22" s="48"/>
      <c r="AT22" s="52">
        <v>0</v>
      </c>
      <c r="AU22" s="52">
        <v>0</v>
      </c>
      <c r="AV22" s="52">
        <v>7</v>
      </c>
      <c r="AW22" s="52">
        <v>0</v>
      </c>
      <c r="AX22" s="52">
        <v>0</v>
      </c>
      <c r="AY22" s="44">
        <v>0</v>
      </c>
      <c r="AZ22" s="44">
        <v>0</v>
      </c>
      <c r="BA22" s="44">
        <v>0</v>
      </c>
      <c r="BB22" s="44">
        <v>0</v>
      </c>
      <c r="BC22" s="44">
        <v>0</v>
      </c>
      <c r="BD22" s="44">
        <v>24</v>
      </c>
      <c r="BE22" s="44" t="s">
        <v>569</v>
      </c>
      <c r="BF22" s="44"/>
      <c r="BG22" s="44" t="s">
        <v>570</v>
      </c>
      <c r="BH22" s="44"/>
      <c r="BI22" s="50"/>
      <c r="BJ22" s="50"/>
      <c r="BK22" s="52"/>
      <c r="BL22" s="44" t="s">
        <v>578</v>
      </c>
      <c r="BM22" s="48" t="s">
        <v>596</v>
      </c>
      <c r="BN22" t="s">
        <v>597</v>
      </c>
      <c r="BO22" s="58" t="s">
        <v>580</v>
      </c>
      <c r="BP22" s="1"/>
      <c r="BQ22" s="2"/>
      <c r="BR22" s="2"/>
    </row>
    <row r="23" spans="1:97" x14ac:dyDescent="0.3">
      <c r="A23" s="39">
        <v>1490</v>
      </c>
      <c r="B23" s="154">
        <v>41464</v>
      </c>
      <c r="C23" s="41" t="s">
        <v>567</v>
      </c>
      <c r="D23" s="42" t="s">
        <v>532</v>
      </c>
      <c r="E23" s="42"/>
      <c r="F23" s="42" t="s">
        <v>630</v>
      </c>
      <c r="G23" s="43">
        <v>41419</v>
      </c>
      <c r="H23" s="44" t="s">
        <v>569</v>
      </c>
      <c r="I23" s="44" t="s">
        <v>570</v>
      </c>
      <c r="J23" s="44"/>
      <c r="K23" s="48" t="s">
        <v>598</v>
      </c>
      <c r="L23" s="48" t="s">
        <v>582</v>
      </c>
      <c r="M23" s="48">
        <v>154.44999999999999</v>
      </c>
      <c r="N23" s="48">
        <v>28.34</v>
      </c>
      <c r="O23" s="48" t="s">
        <v>583</v>
      </c>
      <c r="P23" s="48">
        <v>1750</v>
      </c>
      <c r="Q23" s="48">
        <v>27.6</v>
      </c>
      <c r="R23" s="156">
        <v>1750</v>
      </c>
      <c r="S23" s="156">
        <v>27.6</v>
      </c>
      <c r="T23" s="48"/>
      <c r="U23" s="48"/>
      <c r="V23" s="48"/>
      <c r="W23" s="48"/>
      <c r="X23" s="48"/>
      <c r="Y23" s="48"/>
      <c r="Z23" s="48"/>
      <c r="AA23" s="48"/>
      <c r="AB23" s="48"/>
      <c r="AC23" s="48"/>
      <c r="AD23" s="48"/>
      <c r="AE23" s="48">
        <v>13.95</v>
      </c>
      <c r="AF23" s="48"/>
      <c r="AG23" s="48"/>
      <c r="AH23" s="48"/>
      <c r="AI23" s="48"/>
      <c r="AJ23" s="48"/>
      <c r="AK23" s="48"/>
      <c r="AL23" s="42" t="s">
        <v>631</v>
      </c>
      <c r="AM23" s="44" t="s">
        <v>570</v>
      </c>
      <c r="AN23" s="52"/>
      <c r="AO23" s="52"/>
      <c r="AP23" s="53" t="s">
        <v>574</v>
      </c>
      <c r="AQ23" s="44">
        <v>11.6</v>
      </c>
      <c r="AR23" s="52" t="s">
        <v>575</v>
      </c>
      <c r="AS23" s="48"/>
      <c r="AT23" s="52">
        <v>0</v>
      </c>
      <c r="AU23" s="52">
        <v>0</v>
      </c>
      <c r="AV23" s="52">
        <v>0</v>
      </c>
      <c r="AW23" s="44">
        <v>0</v>
      </c>
      <c r="AX23" s="52">
        <v>0</v>
      </c>
      <c r="AY23" s="52">
        <v>20</v>
      </c>
      <c r="AZ23" s="44">
        <v>0</v>
      </c>
      <c r="BA23" s="44">
        <v>0</v>
      </c>
      <c r="BB23" s="44">
        <v>0</v>
      </c>
      <c r="BC23" s="44">
        <v>0</v>
      </c>
      <c r="BD23" s="52"/>
      <c r="BE23" s="52" t="s">
        <v>570</v>
      </c>
      <c r="BF23" s="44"/>
      <c r="BG23" s="44" t="s">
        <v>570</v>
      </c>
      <c r="BH23" s="44"/>
      <c r="BI23" s="50"/>
      <c r="BJ23" s="50"/>
      <c r="BK23" s="52"/>
      <c r="BL23" s="44" t="s">
        <v>578</v>
      </c>
      <c r="BM23" s="48"/>
      <c r="BN23" t="s">
        <v>599</v>
      </c>
      <c r="BO23" s="58" t="s">
        <v>600</v>
      </c>
      <c r="BP23" s="1"/>
      <c r="BQ23" s="2"/>
      <c r="BR23" s="2"/>
    </row>
    <row r="24" spans="1:97" x14ac:dyDescent="0.3">
      <c r="A24" s="39">
        <v>1268</v>
      </c>
      <c r="B24" s="154">
        <v>41467</v>
      </c>
      <c r="C24" s="41" t="s">
        <v>567</v>
      </c>
      <c r="D24" s="42" t="s">
        <v>532</v>
      </c>
      <c r="E24" s="42"/>
      <c r="F24" s="42" t="s">
        <v>630</v>
      </c>
      <c r="G24" s="43">
        <v>41467</v>
      </c>
      <c r="H24" s="44" t="s">
        <v>569</v>
      </c>
      <c r="I24" s="44" t="s">
        <v>570</v>
      </c>
      <c r="J24" s="44"/>
      <c r="K24" s="42" t="s">
        <v>601</v>
      </c>
      <c r="L24" s="42" t="s">
        <v>602</v>
      </c>
      <c r="M24" s="48">
        <v>157</v>
      </c>
      <c r="N24" s="48">
        <v>31.71</v>
      </c>
      <c r="O24" s="42"/>
      <c r="P24" s="48"/>
      <c r="Q24" s="42"/>
      <c r="R24" s="49"/>
      <c r="S24" s="48"/>
      <c r="T24" s="48"/>
      <c r="U24" s="48"/>
      <c r="V24" s="48"/>
      <c r="W24" s="42"/>
      <c r="X24" s="48"/>
      <c r="Y24" s="48"/>
      <c r="Z24" s="48"/>
      <c r="AA24" s="48"/>
      <c r="AB24" s="48"/>
      <c r="AC24" s="48"/>
      <c r="AD24" s="48"/>
      <c r="AE24" s="42">
        <v>12.62</v>
      </c>
      <c r="AF24" s="48"/>
      <c r="AG24" s="48"/>
      <c r="AH24" s="42"/>
      <c r="AI24" s="42"/>
      <c r="AJ24" s="42"/>
      <c r="AK24" s="48"/>
      <c r="AL24" s="42" t="s">
        <v>631</v>
      </c>
      <c r="AM24" s="44" t="s">
        <v>570</v>
      </c>
      <c r="AN24" s="44"/>
      <c r="AO24" s="44"/>
      <c r="AP24" s="46" t="s">
        <v>574</v>
      </c>
      <c r="AQ24" s="44">
        <v>12.5</v>
      </c>
      <c r="AR24" s="44" t="s">
        <v>575</v>
      </c>
      <c r="AS24" s="42"/>
      <c r="AT24" s="44">
        <v>0</v>
      </c>
      <c r="AU24" s="44">
        <v>0</v>
      </c>
      <c r="AV24" s="44">
        <v>0</v>
      </c>
      <c r="AW24" s="44">
        <v>22</v>
      </c>
      <c r="AX24" s="44">
        <v>0</v>
      </c>
      <c r="AY24" s="44">
        <v>0</v>
      </c>
      <c r="AZ24" s="44">
        <v>0</v>
      </c>
      <c r="BA24" s="44">
        <v>0</v>
      </c>
      <c r="BB24" s="44">
        <v>0</v>
      </c>
      <c r="BC24" s="44">
        <v>0</v>
      </c>
      <c r="BD24" s="44"/>
      <c r="BE24" s="44" t="s">
        <v>570</v>
      </c>
      <c r="BF24" s="44">
        <v>12</v>
      </c>
      <c r="BG24" s="44" t="s">
        <v>570</v>
      </c>
      <c r="BH24" s="44"/>
      <c r="BI24" s="47" t="s">
        <v>603</v>
      </c>
      <c r="BJ24" s="50" t="s">
        <v>523</v>
      </c>
      <c r="BK24" s="44">
        <v>50</v>
      </c>
      <c r="BL24" s="44" t="s">
        <v>578</v>
      </c>
      <c r="BM24" s="42"/>
      <c r="BN24" t="s">
        <v>632</v>
      </c>
      <c r="BO24" s="58" t="s">
        <v>580</v>
      </c>
      <c r="BP24" s="1"/>
      <c r="BQ24" s="2"/>
      <c r="BR24" s="2"/>
    </row>
    <row r="25" spans="1:97" x14ac:dyDescent="0.3">
      <c r="A25" s="39">
        <v>3121</v>
      </c>
      <c r="B25" s="154">
        <v>41465</v>
      </c>
      <c r="C25" s="41" t="s">
        <v>567</v>
      </c>
      <c r="D25" s="42" t="s">
        <v>587</v>
      </c>
      <c r="E25" s="42"/>
      <c r="F25" s="42" t="s">
        <v>630</v>
      </c>
      <c r="G25" s="43">
        <v>41468</v>
      </c>
      <c r="H25" s="44" t="s">
        <v>569</v>
      </c>
      <c r="I25" s="44" t="s">
        <v>570</v>
      </c>
      <c r="J25" s="44"/>
      <c r="K25" s="48" t="s">
        <v>605</v>
      </c>
      <c r="L25" s="42" t="s">
        <v>606</v>
      </c>
      <c r="M25" s="48">
        <v>98.97</v>
      </c>
      <c r="N25" s="48">
        <v>25.41</v>
      </c>
      <c r="O25" s="42"/>
      <c r="P25" s="48"/>
      <c r="Q25" s="48"/>
      <c r="R25" s="49"/>
      <c r="S25" s="48"/>
      <c r="T25" s="48"/>
      <c r="U25" s="48"/>
      <c r="V25" s="48"/>
      <c r="W25" s="48"/>
      <c r="X25" s="48"/>
      <c r="Y25" s="48"/>
      <c r="Z25" s="48"/>
      <c r="AA25" s="48"/>
      <c r="AB25" s="48"/>
      <c r="AC25" s="48"/>
      <c r="AD25" s="48"/>
      <c r="AE25" s="48">
        <v>14.73</v>
      </c>
      <c r="AF25" s="48"/>
      <c r="AG25" s="48"/>
      <c r="AH25" s="48"/>
      <c r="AI25" s="48"/>
      <c r="AJ25" s="48"/>
      <c r="AK25" s="48"/>
      <c r="AL25" s="42" t="s">
        <v>631</v>
      </c>
      <c r="AM25" s="44" t="s">
        <v>570</v>
      </c>
      <c r="AN25" s="52"/>
      <c r="AO25" s="52"/>
      <c r="AP25" s="46" t="s">
        <v>574</v>
      </c>
      <c r="AQ25" s="52">
        <v>10</v>
      </c>
      <c r="AR25" s="52" t="s">
        <v>570</v>
      </c>
      <c r="AS25" s="48"/>
      <c r="AT25" s="52">
        <v>0</v>
      </c>
      <c r="AU25" s="52">
        <v>0</v>
      </c>
      <c r="AV25" s="52">
        <v>0</v>
      </c>
      <c r="AW25" s="52">
        <v>0</v>
      </c>
      <c r="AX25" s="44">
        <v>0</v>
      </c>
      <c r="AY25" s="44">
        <v>0</v>
      </c>
      <c r="AZ25" s="44">
        <v>0</v>
      </c>
      <c r="BA25" s="44">
        <v>0</v>
      </c>
      <c r="BB25" s="44">
        <v>0</v>
      </c>
      <c r="BC25" s="44">
        <v>0</v>
      </c>
      <c r="BD25" s="44"/>
      <c r="BE25" s="44" t="s">
        <v>570</v>
      </c>
      <c r="BF25" s="44"/>
      <c r="BG25" s="44" t="s">
        <v>570</v>
      </c>
      <c r="BH25" s="44">
        <v>35</v>
      </c>
      <c r="BI25" s="50" t="s">
        <v>607</v>
      </c>
      <c r="BJ25" s="50"/>
      <c r="BK25" s="52"/>
      <c r="BL25" s="44" t="s">
        <v>578</v>
      </c>
      <c r="BM25" s="48" t="s">
        <v>608</v>
      </c>
      <c r="BN25" t="s">
        <v>609</v>
      </c>
      <c r="BO25" t="s">
        <v>580</v>
      </c>
      <c r="BP25" s="1"/>
      <c r="BQ25" s="2"/>
      <c r="BR25" s="2"/>
      <c r="BS25" s="3"/>
      <c r="BT25" s="3"/>
      <c r="BU25" s="3"/>
      <c r="BV25" s="3"/>
      <c r="BW25" s="3"/>
      <c r="BX25" s="3"/>
      <c r="BY25" s="3"/>
      <c r="BZ25" s="3"/>
      <c r="CA25" s="3"/>
      <c r="CB25" s="3"/>
      <c r="CC25" s="3"/>
      <c r="CD25" s="3"/>
      <c r="CE25" s="3"/>
      <c r="CF25" s="3"/>
      <c r="CG25" s="3"/>
      <c r="CH25" s="3"/>
      <c r="CI25" s="3"/>
      <c r="CJ25" s="3"/>
      <c r="CK25" s="3"/>
      <c r="CL25" s="3"/>
      <c r="CM25" s="3"/>
      <c r="CN25" s="3"/>
      <c r="CO25" s="3"/>
      <c r="CP25" s="3"/>
    </row>
    <row r="26" spans="1:97" x14ac:dyDescent="0.3">
      <c r="A26" s="39">
        <v>1432</v>
      </c>
      <c r="B26" s="154">
        <v>41464</v>
      </c>
      <c r="C26" s="41" t="s">
        <v>567</v>
      </c>
      <c r="D26" s="42" t="s">
        <v>532</v>
      </c>
      <c r="E26" s="42"/>
      <c r="F26" s="42" t="s">
        <v>630</v>
      </c>
      <c r="G26" s="43">
        <v>41455</v>
      </c>
      <c r="H26" s="44" t="s">
        <v>569</v>
      </c>
      <c r="I26" s="44" t="s">
        <v>570</v>
      </c>
      <c r="J26" s="44"/>
      <c r="K26" s="48" t="s">
        <v>610</v>
      </c>
      <c r="L26" s="48" t="s">
        <v>611</v>
      </c>
      <c r="M26" s="48">
        <v>140.28</v>
      </c>
      <c r="N26" s="48">
        <v>23.55</v>
      </c>
      <c r="O26" s="42" t="s">
        <v>583</v>
      </c>
      <c r="P26" s="48">
        <v>600</v>
      </c>
      <c r="Q26" s="48">
        <v>27.61</v>
      </c>
      <c r="R26" s="156">
        <v>600</v>
      </c>
      <c r="S26" s="156">
        <v>27.61</v>
      </c>
      <c r="T26" s="48"/>
      <c r="U26" s="48"/>
      <c r="V26" s="48"/>
      <c r="W26" s="48"/>
      <c r="X26" s="48"/>
      <c r="Y26" s="48"/>
      <c r="Z26" s="48"/>
      <c r="AA26" s="48"/>
      <c r="AB26" s="48"/>
      <c r="AC26" s="48"/>
      <c r="AD26" s="48"/>
      <c r="AE26" s="48">
        <v>14.33</v>
      </c>
      <c r="AF26" s="48"/>
      <c r="AG26" s="48"/>
      <c r="AH26" s="48"/>
      <c r="AI26" s="48"/>
      <c r="AJ26" s="48"/>
      <c r="AK26" s="48"/>
      <c r="AL26" s="42" t="s">
        <v>631</v>
      </c>
      <c r="AM26" s="44" t="s">
        <v>570</v>
      </c>
      <c r="AN26" s="52"/>
      <c r="AO26" s="52"/>
      <c r="AP26" s="53" t="s">
        <v>574</v>
      </c>
      <c r="AQ26" s="52">
        <v>7</v>
      </c>
      <c r="AR26" s="52" t="s">
        <v>570</v>
      </c>
      <c r="AS26" s="48"/>
      <c r="AT26" s="52">
        <v>0</v>
      </c>
      <c r="AU26" s="52">
        <v>0</v>
      </c>
      <c r="AV26" s="52">
        <v>0</v>
      </c>
      <c r="AW26" s="52">
        <v>0</v>
      </c>
      <c r="AX26" s="44">
        <v>0</v>
      </c>
      <c r="AY26" s="44">
        <v>0</v>
      </c>
      <c r="AZ26" s="44">
        <v>0</v>
      </c>
      <c r="BA26" s="44">
        <v>0</v>
      </c>
      <c r="BB26" s="44">
        <v>0</v>
      </c>
      <c r="BC26" s="44">
        <v>0</v>
      </c>
      <c r="BD26" s="44">
        <v>12</v>
      </c>
      <c r="BE26" s="44" t="s">
        <v>569</v>
      </c>
      <c r="BF26" s="44"/>
      <c r="BG26" s="44" t="s">
        <v>570</v>
      </c>
      <c r="BH26" s="44"/>
      <c r="BI26" s="50"/>
      <c r="BJ26" s="50"/>
      <c r="BK26" s="52"/>
      <c r="BL26" s="44" t="s">
        <v>578</v>
      </c>
      <c r="BM26" s="47" t="s">
        <v>612</v>
      </c>
      <c r="BN26" t="s">
        <v>613</v>
      </c>
      <c r="BO26" s="58" t="s">
        <v>580</v>
      </c>
      <c r="BP26" s="1"/>
      <c r="BQ26" s="2"/>
      <c r="BR26" s="2"/>
    </row>
    <row r="27" spans="1:97" x14ac:dyDescent="0.3">
      <c r="A27" s="39">
        <v>4196</v>
      </c>
      <c r="B27" s="154">
        <v>41465</v>
      </c>
      <c r="C27" s="41" t="s">
        <v>171</v>
      </c>
      <c r="D27" s="42" t="s">
        <v>692</v>
      </c>
      <c r="E27" s="42"/>
      <c r="F27" s="42" t="s">
        <v>697</v>
      </c>
      <c r="G27" s="43">
        <v>41455</v>
      </c>
      <c r="H27" s="44" t="s">
        <v>126</v>
      </c>
      <c r="I27" s="44" t="s">
        <v>73</v>
      </c>
      <c r="J27" s="44"/>
      <c r="K27" s="42" t="s">
        <v>139</v>
      </c>
      <c r="L27" s="42" t="s">
        <v>693</v>
      </c>
      <c r="M27" s="42">
        <v>154.51</v>
      </c>
      <c r="N27" s="42">
        <v>28.47</v>
      </c>
      <c r="O27" s="42"/>
      <c r="P27" s="42"/>
      <c r="Q27" s="42"/>
      <c r="R27" s="45"/>
      <c r="S27" s="42"/>
      <c r="T27" s="42"/>
      <c r="U27" s="42"/>
      <c r="V27" s="42"/>
      <c r="W27" s="42"/>
      <c r="X27" s="42"/>
      <c r="Y27" s="42"/>
      <c r="Z27" s="42"/>
      <c r="AA27" s="42"/>
      <c r="AB27" s="42"/>
      <c r="AC27" s="42"/>
      <c r="AD27" s="42"/>
      <c r="AE27" s="42">
        <v>15.1</v>
      </c>
      <c r="AF27" s="42"/>
      <c r="AG27" s="42"/>
      <c r="AH27" s="42"/>
      <c r="AI27" s="42"/>
      <c r="AJ27" s="42"/>
      <c r="AK27" s="42"/>
      <c r="AL27" s="42" t="s">
        <v>325</v>
      </c>
      <c r="AM27" s="44" t="s">
        <v>73</v>
      </c>
      <c r="AN27" s="44"/>
      <c r="AO27" s="44"/>
      <c r="AP27" s="46" t="s">
        <v>74</v>
      </c>
      <c r="AQ27" s="44">
        <v>17</v>
      </c>
      <c r="AR27" s="44" t="s">
        <v>90</v>
      </c>
      <c r="AS27" s="42"/>
      <c r="AT27" s="44">
        <v>0</v>
      </c>
      <c r="AU27" s="44">
        <v>12</v>
      </c>
      <c r="AV27" s="44">
        <v>0</v>
      </c>
      <c r="AW27" s="44">
        <v>0</v>
      </c>
      <c r="AX27" s="44">
        <v>0</v>
      </c>
      <c r="AY27" s="44">
        <v>0</v>
      </c>
      <c r="AZ27" s="44">
        <v>0</v>
      </c>
      <c r="BA27" s="44">
        <v>0</v>
      </c>
      <c r="BB27" s="44">
        <v>0</v>
      </c>
      <c r="BC27" s="44">
        <v>0</v>
      </c>
      <c r="BD27" s="44"/>
      <c r="BE27" s="44" t="s">
        <v>73</v>
      </c>
      <c r="BF27" s="44">
        <v>24</v>
      </c>
      <c r="BG27" s="44" t="s">
        <v>73</v>
      </c>
      <c r="BH27" s="44"/>
      <c r="BI27" s="47"/>
      <c r="BJ27" s="47"/>
      <c r="BK27" s="44"/>
      <c r="BL27" s="44" t="s">
        <v>75</v>
      </c>
      <c r="BM27" s="47" t="s">
        <v>695</v>
      </c>
      <c r="BN27" s="157" t="s">
        <v>696</v>
      </c>
      <c r="BO27" s="3" t="s">
        <v>580</v>
      </c>
      <c r="BP27" s="1"/>
      <c r="BQ27" s="2"/>
      <c r="BR27" s="2"/>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row>
    <row r="28" spans="1:97" x14ac:dyDescent="0.3">
      <c r="A28" s="39">
        <v>3757</v>
      </c>
      <c r="B28" s="154">
        <v>41464</v>
      </c>
      <c r="C28" s="41" t="s">
        <v>567</v>
      </c>
      <c r="D28" s="42" t="s">
        <v>532</v>
      </c>
      <c r="E28" s="42"/>
      <c r="F28" s="42" t="s">
        <v>630</v>
      </c>
      <c r="G28" s="43">
        <v>41455</v>
      </c>
      <c r="H28" s="44" t="s">
        <v>569</v>
      </c>
      <c r="I28" s="44" t="s">
        <v>570</v>
      </c>
      <c r="J28" s="44"/>
      <c r="K28" s="42" t="s">
        <v>614</v>
      </c>
      <c r="L28" s="42" t="s">
        <v>582</v>
      </c>
      <c r="M28" s="48">
        <v>155</v>
      </c>
      <c r="N28" s="48">
        <v>29</v>
      </c>
      <c r="O28" s="48"/>
      <c r="P28" s="48"/>
      <c r="Q28" s="42"/>
      <c r="R28" s="49"/>
      <c r="S28" s="48"/>
      <c r="T28" s="48"/>
      <c r="U28" s="48"/>
      <c r="V28" s="48"/>
      <c r="W28" s="42"/>
      <c r="X28" s="48"/>
      <c r="Y28" s="48"/>
      <c r="Z28" s="48"/>
      <c r="AA28" s="48"/>
      <c r="AB28" s="48"/>
      <c r="AC28" s="48"/>
      <c r="AD28" s="48"/>
      <c r="AE28" s="42">
        <v>16</v>
      </c>
      <c r="AF28" s="48"/>
      <c r="AG28" s="48"/>
      <c r="AH28" s="42"/>
      <c r="AI28" s="42"/>
      <c r="AJ28" s="42"/>
      <c r="AK28" s="48"/>
      <c r="AL28" s="42" t="s">
        <v>631</v>
      </c>
      <c r="AM28" s="44" t="s">
        <v>570</v>
      </c>
      <c r="AN28" s="44"/>
      <c r="AO28" s="44"/>
      <c r="AP28" s="46" t="s">
        <v>574</v>
      </c>
      <c r="AQ28" s="44">
        <v>11.1</v>
      </c>
      <c r="AR28" s="44" t="s">
        <v>575</v>
      </c>
      <c r="AS28" s="42"/>
      <c r="AT28" s="44">
        <v>0</v>
      </c>
      <c r="AU28" s="44">
        <v>0</v>
      </c>
      <c r="AV28" s="44">
        <v>0</v>
      </c>
      <c r="AW28" s="44">
        <v>22</v>
      </c>
      <c r="AX28" s="44">
        <v>0</v>
      </c>
      <c r="AY28" s="44">
        <v>0</v>
      </c>
      <c r="AZ28" s="44">
        <v>0</v>
      </c>
      <c r="BA28" s="44">
        <v>0</v>
      </c>
      <c r="BB28" s="44">
        <v>0</v>
      </c>
      <c r="BC28" s="44">
        <v>0</v>
      </c>
      <c r="BD28" s="44"/>
      <c r="BE28" s="44" t="s">
        <v>570</v>
      </c>
      <c r="BF28" s="44">
        <v>24</v>
      </c>
      <c r="BG28" s="44" t="s">
        <v>570</v>
      </c>
      <c r="BH28" s="44"/>
      <c r="BI28" s="47"/>
      <c r="BJ28" s="50"/>
      <c r="BK28" s="44"/>
      <c r="BL28" s="44" t="s">
        <v>578</v>
      </c>
      <c r="BM28" s="42"/>
      <c r="BN28" s="3" t="s">
        <v>615</v>
      </c>
      <c r="BO28" s="1" t="s">
        <v>580</v>
      </c>
      <c r="BP28" s="1"/>
      <c r="BQ28" s="2"/>
      <c r="BR28" s="2"/>
    </row>
    <row r="29" spans="1:97" x14ac:dyDescent="0.3">
      <c r="A29" s="39">
        <v>1466</v>
      </c>
      <c r="B29" s="158">
        <v>41468</v>
      </c>
      <c r="C29" s="41" t="s">
        <v>567</v>
      </c>
      <c r="D29" s="42" t="s">
        <v>532</v>
      </c>
      <c r="E29" s="42"/>
      <c r="F29" s="42" t="s">
        <v>630</v>
      </c>
      <c r="G29" s="43">
        <v>41455</v>
      </c>
      <c r="H29" s="44" t="s">
        <v>569</v>
      </c>
      <c r="I29" s="44" t="s">
        <v>570</v>
      </c>
      <c r="J29" s="44"/>
      <c r="K29" s="48" t="s">
        <v>616</v>
      </c>
      <c r="L29" s="48" t="s">
        <v>617</v>
      </c>
      <c r="M29" s="48">
        <v>169.5</v>
      </c>
      <c r="N29" s="48">
        <v>29.06</v>
      </c>
      <c r="O29" s="48"/>
      <c r="P29" s="48"/>
      <c r="Q29" s="48"/>
      <c r="R29" s="49"/>
      <c r="S29" s="48"/>
      <c r="T29" s="48"/>
      <c r="U29" s="48"/>
      <c r="V29" s="48"/>
      <c r="W29" s="48"/>
      <c r="X29" s="48"/>
      <c r="Y29" s="48"/>
      <c r="Z29" s="48"/>
      <c r="AA29" s="48"/>
      <c r="AB29" s="48"/>
      <c r="AC29" s="48"/>
      <c r="AD29" s="48"/>
      <c r="AE29" s="48">
        <v>18.13</v>
      </c>
      <c r="AF29" s="48"/>
      <c r="AG29" s="48"/>
      <c r="AH29" s="48"/>
      <c r="AI29" s="48"/>
      <c r="AJ29" s="48"/>
      <c r="AK29" s="48"/>
      <c r="AL29" s="42" t="s">
        <v>631</v>
      </c>
      <c r="AM29" s="44" t="s">
        <v>570</v>
      </c>
      <c r="AN29" s="52"/>
      <c r="AO29" s="52"/>
      <c r="AP29" s="53" t="s">
        <v>574</v>
      </c>
      <c r="AQ29" s="52">
        <v>12.8</v>
      </c>
      <c r="AR29" s="52" t="s">
        <v>575</v>
      </c>
      <c r="AS29" s="48"/>
      <c r="AT29" s="44">
        <v>4</v>
      </c>
      <c r="AU29" s="52">
        <v>0</v>
      </c>
      <c r="AV29" s="52">
        <v>14</v>
      </c>
      <c r="AW29" s="52">
        <v>0</v>
      </c>
      <c r="AX29" s="52">
        <v>0</v>
      </c>
      <c r="AY29" s="44">
        <v>0</v>
      </c>
      <c r="AZ29" s="44">
        <v>0</v>
      </c>
      <c r="BA29" s="44">
        <v>0</v>
      </c>
      <c r="BB29" s="44">
        <v>0</v>
      </c>
      <c r="BC29" s="44">
        <v>0</v>
      </c>
      <c r="BD29" s="52"/>
      <c r="BE29" s="52" t="s">
        <v>570</v>
      </c>
      <c r="BF29" s="44"/>
      <c r="BG29" s="44" t="s">
        <v>570</v>
      </c>
      <c r="BH29" s="44"/>
      <c r="BI29" s="50"/>
      <c r="BJ29" s="47"/>
      <c r="BK29" s="44"/>
      <c r="BL29" s="44" t="s">
        <v>578</v>
      </c>
      <c r="BM29" s="47" t="s">
        <v>618</v>
      </c>
      <c r="BN29" t="s">
        <v>619</v>
      </c>
      <c r="BO29" s="3" t="s">
        <v>580</v>
      </c>
      <c r="BP29" s="1"/>
      <c r="BQ29" s="2"/>
      <c r="BR29" s="2"/>
    </row>
    <row r="30" spans="1:97" x14ac:dyDescent="0.3">
      <c r="A30" s="39">
        <v>1410</v>
      </c>
      <c r="B30" s="154">
        <v>41464</v>
      </c>
      <c r="C30" s="41" t="s">
        <v>567</v>
      </c>
      <c r="D30" s="42" t="s">
        <v>532</v>
      </c>
      <c r="E30" s="42"/>
      <c r="F30" s="42" t="s">
        <v>630</v>
      </c>
      <c r="G30" s="51">
        <v>41473</v>
      </c>
      <c r="H30" s="44" t="s">
        <v>569</v>
      </c>
      <c r="I30" s="44" t="s">
        <v>570</v>
      </c>
      <c r="J30" s="44"/>
      <c r="K30" s="42" t="s">
        <v>620</v>
      </c>
      <c r="L30" s="48" t="s">
        <v>621</v>
      </c>
      <c r="M30" s="48">
        <v>152.35</v>
      </c>
      <c r="N30" s="48">
        <v>26</v>
      </c>
      <c r="O30" s="48" t="s">
        <v>583</v>
      </c>
      <c r="P30" s="48">
        <v>1000</v>
      </c>
      <c r="Q30" s="48">
        <v>25.75</v>
      </c>
      <c r="R30" s="49">
        <v>1750</v>
      </c>
      <c r="S30" s="48">
        <v>25.5</v>
      </c>
      <c r="T30" s="48"/>
      <c r="U30" s="48"/>
      <c r="V30" s="48"/>
      <c r="W30" s="48"/>
      <c r="X30" s="48"/>
      <c r="Y30" s="48"/>
      <c r="Z30" s="48"/>
      <c r="AA30" s="48"/>
      <c r="AB30" s="48"/>
      <c r="AC30" s="48"/>
      <c r="AD30" s="48"/>
      <c r="AE30" s="48">
        <v>13.29</v>
      </c>
      <c r="AF30" s="48"/>
      <c r="AG30" s="48"/>
      <c r="AH30" s="48"/>
      <c r="AI30" s="48"/>
      <c r="AJ30" s="48"/>
      <c r="AK30" s="48"/>
      <c r="AL30" s="42" t="s">
        <v>631</v>
      </c>
      <c r="AM30" s="44" t="s">
        <v>570</v>
      </c>
      <c r="AN30" s="52"/>
      <c r="AO30" s="52"/>
      <c r="AP30" s="53" t="s">
        <v>574</v>
      </c>
      <c r="AQ30" s="52">
        <v>11.1</v>
      </c>
      <c r="AR30" s="52" t="s">
        <v>575</v>
      </c>
      <c r="AS30" s="48"/>
      <c r="AT30" s="52">
        <v>0</v>
      </c>
      <c r="AU30" s="52">
        <v>0</v>
      </c>
      <c r="AV30" s="52">
        <v>10</v>
      </c>
      <c r="AW30" s="52">
        <v>0</v>
      </c>
      <c r="AX30" s="44">
        <v>0</v>
      </c>
      <c r="AY30" s="44">
        <v>0</v>
      </c>
      <c r="AZ30" s="44">
        <v>0</v>
      </c>
      <c r="BA30" s="44">
        <v>0</v>
      </c>
      <c r="BB30" s="44">
        <v>0</v>
      </c>
      <c r="BC30" s="44">
        <v>0</v>
      </c>
      <c r="BD30" s="44"/>
      <c r="BE30" s="44" t="s">
        <v>570</v>
      </c>
      <c r="BF30" s="52"/>
      <c r="BG30" s="44" t="s">
        <v>570</v>
      </c>
      <c r="BH30" s="44"/>
      <c r="BI30" s="50"/>
      <c r="BJ30" s="50"/>
      <c r="BK30" s="52"/>
      <c r="BL30" s="44" t="s">
        <v>578</v>
      </c>
      <c r="BM30" s="48"/>
      <c r="BN30" t="s">
        <v>622</v>
      </c>
      <c r="BO30" s="3" t="s">
        <v>586</v>
      </c>
      <c r="BP30" s="1"/>
      <c r="BQ30" s="2"/>
      <c r="BR30" s="2"/>
    </row>
    <row r="31" spans="1:97" x14ac:dyDescent="0.3">
      <c r="A31" s="39">
        <v>3610</v>
      </c>
      <c r="B31" s="154">
        <v>41464</v>
      </c>
      <c r="C31" s="41" t="s">
        <v>567</v>
      </c>
      <c r="D31" s="42" t="s">
        <v>532</v>
      </c>
      <c r="E31" s="42"/>
      <c r="F31" s="42" t="s">
        <v>630</v>
      </c>
      <c r="G31" s="43">
        <v>41459</v>
      </c>
      <c r="H31" s="44" t="s">
        <v>569</v>
      </c>
      <c r="I31" s="44" t="s">
        <v>570</v>
      </c>
      <c r="J31" s="44"/>
      <c r="K31" s="42" t="s">
        <v>623</v>
      </c>
      <c r="L31" s="42" t="s">
        <v>624</v>
      </c>
      <c r="M31" s="42">
        <v>127.88</v>
      </c>
      <c r="N31" s="48">
        <v>25.7</v>
      </c>
      <c r="O31" s="42" t="s">
        <v>583</v>
      </c>
      <c r="P31" s="48">
        <v>1000</v>
      </c>
      <c r="Q31" s="48">
        <v>25.18</v>
      </c>
      <c r="R31" s="49">
        <v>1700</v>
      </c>
      <c r="S31" s="48">
        <v>24.66</v>
      </c>
      <c r="T31" s="42"/>
      <c r="U31" s="42"/>
      <c r="V31" s="42"/>
      <c r="W31" s="42"/>
      <c r="X31" s="42"/>
      <c r="Y31" s="42"/>
      <c r="Z31" s="42"/>
      <c r="AA31" s="42"/>
      <c r="AB31" s="42"/>
      <c r="AC31" s="42"/>
      <c r="AD31" s="42"/>
      <c r="AE31" s="42">
        <v>10.6</v>
      </c>
      <c r="AF31" s="48"/>
      <c r="AG31" s="48"/>
      <c r="AH31" s="48"/>
      <c r="AI31" s="48"/>
      <c r="AJ31" s="48"/>
      <c r="AK31" s="48"/>
      <c r="AL31" s="42" t="s">
        <v>631</v>
      </c>
      <c r="AM31" s="44" t="s">
        <v>570</v>
      </c>
      <c r="AN31" s="52"/>
      <c r="AO31" s="52"/>
      <c r="AP31" s="46" t="s">
        <v>574</v>
      </c>
      <c r="AQ31" s="44">
        <v>6.5</v>
      </c>
      <c r="AR31" s="52" t="s">
        <v>575</v>
      </c>
      <c r="AS31" s="48"/>
      <c r="AT31" s="52">
        <v>0</v>
      </c>
      <c r="AU31" s="52">
        <v>0</v>
      </c>
      <c r="AV31" s="52">
        <v>0</v>
      </c>
      <c r="AW31" s="52">
        <v>15</v>
      </c>
      <c r="AX31" s="44">
        <v>0</v>
      </c>
      <c r="AY31" s="44">
        <v>0</v>
      </c>
      <c r="AZ31" s="44">
        <v>0</v>
      </c>
      <c r="BA31" s="44">
        <v>0</v>
      </c>
      <c r="BB31" s="44">
        <v>0</v>
      </c>
      <c r="BC31" s="44">
        <v>0</v>
      </c>
      <c r="BD31" s="44">
        <v>24</v>
      </c>
      <c r="BE31" s="44" t="s">
        <v>569</v>
      </c>
      <c r="BF31" s="44"/>
      <c r="BG31" s="44" t="s">
        <v>570</v>
      </c>
      <c r="BH31" s="44"/>
      <c r="BI31" s="48" t="s">
        <v>625</v>
      </c>
      <c r="BJ31" s="48" t="s">
        <v>626</v>
      </c>
      <c r="BK31" s="52">
        <v>25</v>
      </c>
      <c r="BL31" s="44" t="s">
        <v>578</v>
      </c>
      <c r="BM31" s="48"/>
      <c r="BN31" t="s">
        <v>633</v>
      </c>
      <c r="BO31" s="58" t="s">
        <v>580</v>
      </c>
      <c r="BP31" s="1"/>
      <c r="BQ31" s="2"/>
      <c r="BR31" s="2"/>
    </row>
    <row r="32" spans="1:97" x14ac:dyDescent="0.3">
      <c r="A32" s="39">
        <v>4143</v>
      </c>
      <c r="B32" s="154">
        <v>41467</v>
      </c>
      <c r="C32" s="41" t="s">
        <v>567</v>
      </c>
      <c r="D32" s="42" t="s">
        <v>532</v>
      </c>
      <c r="E32" s="42"/>
      <c r="F32" s="42" t="s">
        <v>630</v>
      </c>
      <c r="G32" s="51">
        <v>41475</v>
      </c>
      <c r="H32" s="44" t="s">
        <v>569</v>
      </c>
      <c r="I32" s="44" t="s">
        <v>570</v>
      </c>
      <c r="J32" s="44"/>
      <c r="K32" s="42" t="s">
        <v>627</v>
      </c>
      <c r="L32" s="42" t="s">
        <v>582</v>
      </c>
      <c r="M32" s="42">
        <v>148</v>
      </c>
      <c r="N32" s="48">
        <v>23</v>
      </c>
      <c r="O32" s="42"/>
      <c r="P32" s="48"/>
      <c r="Q32" s="48"/>
      <c r="R32" s="49"/>
      <c r="S32" s="48"/>
      <c r="T32" s="42"/>
      <c r="U32" s="42"/>
      <c r="V32" s="42"/>
      <c r="W32" s="42"/>
      <c r="X32" s="42"/>
      <c r="Y32" s="42"/>
      <c r="Z32" s="42"/>
      <c r="AA32" s="42"/>
      <c r="AB32" s="42"/>
      <c r="AC32" s="42"/>
      <c r="AD32" s="42"/>
      <c r="AE32" s="42">
        <v>15</v>
      </c>
      <c r="AF32" s="48"/>
      <c r="AG32" s="48"/>
      <c r="AH32" s="48"/>
      <c r="AI32" s="48"/>
      <c r="AJ32" s="48"/>
      <c r="AK32" s="48"/>
      <c r="AL32" s="42" t="s">
        <v>631</v>
      </c>
      <c r="AM32" s="44" t="s">
        <v>570</v>
      </c>
      <c r="AN32" s="44"/>
      <c r="AO32" s="44"/>
      <c r="AP32" s="46" t="s">
        <v>574</v>
      </c>
      <c r="AQ32" s="44">
        <v>11.7</v>
      </c>
      <c r="AR32" s="44" t="s">
        <v>575</v>
      </c>
      <c r="AS32" s="42"/>
      <c r="AT32" s="44">
        <v>0</v>
      </c>
      <c r="AU32" s="44">
        <v>0</v>
      </c>
      <c r="AV32" s="44">
        <v>0</v>
      </c>
      <c r="AW32" s="44">
        <v>0</v>
      </c>
      <c r="AX32" s="44">
        <v>0</v>
      </c>
      <c r="AY32" s="44">
        <v>0</v>
      </c>
      <c r="AZ32" s="44">
        <v>0</v>
      </c>
      <c r="BA32" s="44">
        <v>0</v>
      </c>
      <c r="BB32" s="44">
        <v>0</v>
      </c>
      <c r="BC32" s="44">
        <v>0</v>
      </c>
      <c r="BD32" s="44"/>
      <c r="BE32" s="44" t="s">
        <v>570</v>
      </c>
      <c r="BF32" s="44"/>
      <c r="BG32" s="44" t="s">
        <v>570</v>
      </c>
      <c r="BH32" s="44"/>
      <c r="BI32" s="48"/>
      <c r="BJ32" s="48"/>
      <c r="BK32" s="52"/>
      <c r="BL32" s="44" t="s">
        <v>578</v>
      </c>
      <c r="BM32" s="47" t="s">
        <v>628</v>
      </c>
      <c r="BN32" s="1" t="s">
        <v>634</v>
      </c>
      <c r="BO32" s="58" t="s">
        <v>580</v>
      </c>
      <c r="BP32" s="1"/>
      <c r="BQ32" s="2"/>
      <c r="BR32" s="2"/>
      <c r="BS32" s="3"/>
      <c r="BT32" s="3"/>
      <c r="BU32" s="3"/>
      <c r="BV32" s="3"/>
      <c r="BW32" s="3"/>
      <c r="BX32" s="3"/>
      <c r="BY32" s="3"/>
      <c r="BZ32" s="3"/>
      <c r="CA32" s="3"/>
      <c r="CB32" s="3"/>
      <c r="CC32" s="3"/>
      <c r="CD32" s="3"/>
      <c r="CE32" s="3"/>
      <c r="CF32" s="3"/>
      <c r="CG32" s="3"/>
      <c r="CH32" s="3"/>
      <c r="CI32" s="3"/>
      <c r="CJ32" s="3"/>
      <c r="CK32" s="3"/>
      <c r="CL32" s="3"/>
      <c r="CM32" s="3"/>
      <c r="CN32" s="3"/>
      <c r="CO32" s="3"/>
      <c r="CP32" s="3"/>
    </row>
    <row r="33" spans="1:97" x14ac:dyDescent="0.3">
      <c r="A33" s="39">
        <v>2564</v>
      </c>
      <c r="B33" s="154">
        <v>41467</v>
      </c>
      <c r="C33" s="41" t="s">
        <v>724</v>
      </c>
      <c r="D33" s="42" t="s">
        <v>532</v>
      </c>
      <c r="E33" s="42"/>
      <c r="F33" s="42" t="s">
        <v>630</v>
      </c>
      <c r="G33" s="51">
        <v>41477</v>
      </c>
      <c r="H33" s="44" t="s">
        <v>569</v>
      </c>
      <c r="I33" s="44" t="s">
        <v>570</v>
      </c>
      <c r="J33" s="44"/>
      <c r="K33" s="42" t="s">
        <v>727</v>
      </c>
      <c r="L33" s="42" t="s">
        <v>728</v>
      </c>
      <c r="M33" s="42">
        <v>181.32</v>
      </c>
      <c r="N33" s="42">
        <v>27.92</v>
      </c>
      <c r="O33" s="42" t="s">
        <v>583</v>
      </c>
      <c r="P33" s="42">
        <v>1000</v>
      </c>
      <c r="Q33" s="42">
        <v>27.52</v>
      </c>
      <c r="R33" s="45">
        <v>1750</v>
      </c>
      <c r="S33" s="42">
        <v>27.12</v>
      </c>
      <c r="T33" s="42"/>
      <c r="U33" s="42"/>
      <c r="V33" s="42"/>
      <c r="W33" s="42"/>
      <c r="X33" s="42"/>
      <c r="Y33" s="42"/>
      <c r="Z33" s="42"/>
      <c r="AA33" s="42"/>
      <c r="AB33" s="42"/>
      <c r="AC33" s="42"/>
      <c r="AD33" s="42"/>
      <c r="AE33" s="42">
        <v>13.48</v>
      </c>
      <c r="AF33" s="42"/>
      <c r="AG33" s="42"/>
      <c r="AH33" s="42"/>
      <c r="AI33" s="42"/>
      <c r="AJ33" s="42"/>
      <c r="AK33" s="42"/>
      <c r="AL33" s="42" t="s">
        <v>631</v>
      </c>
      <c r="AM33" s="44" t="s">
        <v>725</v>
      </c>
      <c r="AN33" s="44"/>
      <c r="AO33" s="44"/>
      <c r="AP33" s="46" t="s">
        <v>731</v>
      </c>
      <c r="AQ33" s="44">
        <v>6.1</v>
      </c>
      <c r="AR33" s="52" t="s">
        <v>725</v>
      </c>
      <c r="AS33" s="42"/>
      <c r="AT33" s="44">
        <v>0</v>
      </c>
      <c r="AU33" s="44">
        <v>0</v>
      </c>
      <c r="AV33" s="44">
        <v>0</v>
      </c>
      <c r="AW33" s="44">
        <v>23</v>
      </c>
      <c r="AX33" s="44">
        <v>0</v>
      </c>
      <c r="AY33" s="44">
        <v>0</v>
      </c>
      <c r="AZ33" s="44">
        <v>0</v>
      </c>
      <c r="BA33" s="44">
        <v>0</v>
      </c>
      <c r="BB33" s="44">
        <v>0</v>
      </c>
      <c r="BC33" s="44">
        <v>0</v>
      </c>
      <c r="BD33" s="44"/>
      <c r="BE33" s="44" t="s">
        <v>725</v>
      </c>
      <c r="BF33" s="44">
        <v>24</v>
      </c>
      <c r="BG33" s="44" t="s">
        <v>725</v>
      </c>
      <c r="BH33" s="44"/>
      <c r="BI33" s="42"/>
      <c r="BJ33" s="47"/>
      <c r="BK33" s="44"/>
      <c r="BL33" s="44" t="s">
        <v>578</v>
      </c>
      <c r="BM33" s="42"/>
      <c r="BN33" s="1" t="s">
        <v>729</v>
      </c>
      <c r="BO33" t="s">
        <v>580</v>
      </c>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row>
    <row r="34" spans="1:97" s="1" customFormat="1" x14ac:dyDescent="0.3">
      <c r="A34" s="39">
        <v>2020</v>
      </c>
      <c r="B34" s="154">
        <v>41467</v>
      </c>
      <c r="C34" s="41" t="s">
        <v>567</v>
      </c>
      <c r="D34" s="42" t="s">
        <v>532</v>
      </c>
      <c r="E34" s="42"/>
      <c r="F34" s="42" t="s">
        <v>635</v>
      </c>
      <c r="G34" s="43">
        <v>41457</v>
      </c>
      <c r="H34" s="44" t="s">
        <v>569</v>
      </c>
      <c r="I34" s="44" t="s">
        <v>570</v>
      </c>
      <c r="J34" s="44"/>
      <c r="K34" s="42" t="s">
        <v>571</v>
      </c>
      <c r="L34" s="42" t="s">
        <v>572</v>
      </c>
      <c r="M34" s="42">
        <v>142</v>
      </c>
      <c r="N34" s="42">
        <v>36</v>
      </c>
      <c r="O34" s="42"/>
      <c r="P34" s="42"/>
      <c r="Q34" s="42"/>
      <c r="R34" s="45"/>
      <c r="S34" s="42"/>
      <c r="T34" s="42"/>
      <c r="U34" s="42"/>
      <c r="V34" s="42"/>
      <c r="W34" s="42">
        <v>19</v>
      </c>
      <c r="X34" s="42"/>
      <c r="Y34" s="42"/>
      <c r="Z34" s="42"/>
      <c r="AA34" s="42"/>
      <c r="AB34" s="42"/>
      <c r="AC34" s="42"/>
      <c r="AD34" s="42"/>
      <c r="AE34" s="42"/>
      <c r="AF34" s="42"/>
      <c r="AG34" s="42"/>
      <c r="AH34" s="42">
        <v>35</v>
      </c>
      <c r="AI34" s="42"/>
      <c r="AJ34" s="42"/>
      <c r="AK34" s="42"/>
      <c r="AL34" s="42" t="s">
        <v>636</v>
      </c>
      <c r="AM34" s="44" t="s">
        <v>570</v>
      </c>
      <c r="AN34" s="44"/>
      <c r="AO34" s="44"/>
      <c r="AP34" s="46" t="s">
        <v>574</v>
      </c>
      <c r="AQ34" s="44">
        <v>11.1</v>
      </c>
      <c r="AR34" s="44" t="s">
        <v>575</v>
      </c>
      <c r="AS34" s="42"/>
      <c r="AT34" s="44">
        <v>0</v>
      </c>
      <c r="AU34" s="44">
        <v>0</v>
      </c>
      <c r="AV34" s="44">
        <v>0</v>
      </c>
      <c r="AW34" s="44">
        <v>22</v>
      </c>
      <c r="AX34" s="44">
        <v>0</v>
      </c>
      <c r="AY34" s="44">
        <v>0</v>
      </c>
      <c r="AZ34" s="44">
        <v>0</v>
      </c>
      <c r="BA34" s="44">
        <v>0</v>
      </c>
      <c r="BB34" s="44">
        <v>0</v>
      </c>
      <c r="BC34" s="44">
        <v>0</v>
      </c>
      <c r="BD34" s="44"/>
      <c r="BE34" s="44" t="s">
        <v>570</v>
      </c>
      <c r="BF34" s="44">
        <v>12</v>
      </c>
      <c r="BG34" s="44" t="s">
        <v>570</v>
      </c>
      <c r="BH34" s="44"/>
      <c r="BI34" s="42" t="s">
        <v>576</v>
      </c>
      <c r="BJ34" s="47" t="s">
        <v>577</v>
      </c>
      <c r="BK34" s="44">
        <v>50</v>
      </c>
      <c r="BL34" s="44" t="s">
        <v>578</v>
      </c>
      <c r="BM34" s="42"/>
      <c r="BN34" s="155" t="s">
        <v>579</v>
      </c>
      <c r="BO34" s="3" t="s">
        <v>580</v>
      </c>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row>
    <row r="35" spans="1:97" x14ac:dyDescent="0.3">
      <c r="A35" s="39">
        <v>1148</v>
      </c>
      <c r="B35" s="154">
        <v>41467</v>
      </c>
      <c r="C35" s="41" t="s">
        <v>171</v>
      </c>
      <c r="D35" s="42" t="s">
        <v>67</v>
      </c>
      <c r="E35" s="42"/>
      <c r="F35" s="42" t="s">
        <v>689</v>
      </c>
      <c r="G35" s="43">
        <v>41455</v>
      </c>
      <c r="H35" s="44" t="s">
        <v>126</v>
      </c>
      <c r="I35" s="44" t="s">
        <v>690</v>
      </c>
      <c r="J35" s="44"/>
      <c r="K35" s="42" t="s">
        <v>681</v>
      </c>
      <c r="L35" s="42" t="s">
        <v>682</v>
      </c>
      <c r="M35" s="48">
        <v>138.18</v>
      </c>
      <c r="N35" s="48">
        <v>40.514000000000003</v>
      </c>
      <c r="O35" s="48"/>
      <c r="P35" s="48"/>
      <c r="Q35" s="42"/>
      <c r="R35" s="49"/>
      <c r="S35" s="48"/>
      <c r="T35" s="48"/>
      <c r="U35" s="48"/>
      <c r="V35" s="48"/>
      <c r="W35" s="42">
        <v>28.02</v>
      </c>
      <c r="X35" s="48"/>
      <c r="Y35" s="48"/>
      <c r="Z35" s="48"/>
      <c r="AA35" s="48"/>
      <c r="AB35" s="48"/>
      <c r="AC35" s="48"/>
      <c r="AD35" s="48"/>
      <c r="AE35" s="42"/>
      <c r="AF35" s="48"/>
      <c r="AG35" s="48"/>
      <c r="AH35" s="42">
        <v>39.01</v>
      </c>
      <c r="AI35" s="42"/>
      <c r="AJ35" s="42"/>
      <c r="AK35" s="48"/>
      <c r="AL35" s="42" t="s">
        <v>691</v>
      </c>
      <c r="AM35" s="44" t="s">
        <v>73</v>
      </c>
      <c r="AN35" s="44"/>
      <c r="AO35" s="44"/>
      <c r="AP35" s="46" t="s">
        <v>74</v>
      </c>
      <c r="AQ35" s="44">
        <v>17</v>
      </c>
      <c r="AR35" s="44" t="s">
        <v>684</v>
      </c>
      <c r="AS35" s="42"/>
      <c r="AT35" s="44">
        <v>0</v>
      </c>
      <c r="AU35" s="44">
        <v>0</v>
      </c>
      <c r="AV35" s="44">
        <v>7</v>
      </c>
      <c r="AW35" s="44">
        <v>0</v>
      </c>
      <c r="AX35" s="44">
        <v>0</v>
      </c>
      <c r="AY35" s="44">
        <v>0</v>
      </c>
      <c r="AZ35" s="44">
        <v>0</v>
      </c>
      <c r="BA35" s="44">
        <v>0</v>
      </c>
      <c r="BB35" s="44">
        <v>0</v>
      </c>
      <c r="BC35" s="44">
        <v>0</v>
      </c>
      <c r="BD35" s="44"/>
      <c r="BE35" s="44" t="s">
        <v>685</v>
      </c>
      <c r="BF35" s="44"/>
      <c r="BG35" s="44" t="s">
        <v>73</v>
      </c>
      <c r="BH35" s="44"/>
      <c r="BI35" s="47"/>
      <c r="BJ35" s="47"/>
      <c r="BK35" s="44"/>
      <c r="BL35" s="44" t="s">
        <v>686</v>
      </c>
      <c r="BM35" s="47" t="s">
        <v>687</v>
      </c>
      <c r="BN35" t="s">
        <v>491</v>
      </c>
      <c r="BO35" s="58" t="s">
        <v>580</v>
      </c>
      <c r="BP35" s="1"/>
      <c r="BQ35" s="2"/>
      <c r="BR35" s="2"/>
    </row>
    <row r="36" spans="1:97" x14ac:dyDescent="0.3">
      <c r="A36" s="39">
        <v>1480</v>
      </c>
      <c r="B36" s="154">
        <v>41464</v>
      </c>
      <c r="C36" s="41" t="s">
        <v>567</v>
      </c>
      <c r="D36" s="42" t="s">
        <v>532</v>
      </c>
      <c r="E36" s="42"/>
      <c r="F36" s="42" t="s">
        <v>635</v>
      </c>
      <c r="G36" s="43">
        <v>41419</v>
      </c>
      <c r="H36" s="44" t="s">
        <v>569</v>
      </c>
      <c r="I36" s="44" t="s">
        <v>570</v>
      </c>
      <c r="J36" s="44"/>
      <c r="K36" s="48" t="s">
        <v>581</v>
      </c>
      <c r="L36" s="48" t="s">
        <v>582</v>
      </c>
      <c r="M36" s="48">
        <v>142.74</v>
      </c>
      <c r="N36" s="48">
        <v>36.340000000000003</v>
      </c>
      <c r="O36" s="48"/>
      <c r="P36" s="48"/>
      <c r="Q36" s="48"/>
      <c r="R36" s="49"/>
      <c r="S36" s="48"/>
      <c r="T36" s="48"/>
      <c r="U36" s="48"/>
      <c r="V36" s="48"/>
      <c r="W36" s="48">
        <v>19.5</v>
      </c>
      <c r="X36" s="48"/>
      <c r="Y36" s="48"/>
      <c r="Z36" s="48"/>
      <c r="AA36" s="48"/>
      <c r="AB36" s="48"/>
      <c r="AC36" s="48"/>
      <c r="AD36" s="48"/>
      <c r="AE36" s="48"/>
      <c r="AF36" s="48"/>
      <c r="AG36" s="48"/>
      <c r="AH36" s="48">
        <v>36.340000000000003</v>
      </c>
      <c r="AI36" s="48"/>
      <c r="AJ36" s="48"/>
      <c r="AK36" s="48"/>
      <c r="AL36" s="42" t="s">
        <v>636</v>
      </c>
      <c r="AM36" s="44" t="s">
        <v>570</v>
      </c>
      <c r="AN36" s="52"/>
      <c r="AO36" s="52"/>
      <c r="AP36" s="53" t="s">
        <v>574</v>
      </c>
      <c r="AQ36" s="52">
        <v>11.6</v>
      </c>
      <c r="AR36" s="52" t="s">
        <v>570</v>
      </c>
      <c r="AS36" s="48"/>
      <c r="AT36" s="52">
        <v>0</v>
      </c>
      <c r="AU36" s="52">
        <v>0</v>
      </c>
      <c r="AV36" s="52">
        <v>0</v>
      </c>
      <c r="AW36" s="52">
        <v>20</v>
      </c>
      <c r="AX36" s="52">
        <v>0</v>
      </c>
      <c r="AY36" s="44">
        <v>0</v>
      </c>
      <c r="AZ36" s="44">
        <v>0</v>
      </c>
      <c r="BA36" s="44">
        <v>0</v>
      </c>
      <c r="BB36" s="44">
        <v>0</v>
      </c>
      <c r="BC36" s="44">
        <v>0</v>
      </c>
      <c r="BD36" s="52"/>
      <c r="BE36" s="52" t="s">
        <v>570</v>
      </c>
      <c r="BF36" s="44"/>
      <c r="BG36" s="44" t="s">
        <v>570</v>
      </c>
      <c r="BH36" s="44"/>
      <c r="BI36" s="50" t="s">
        <v>584</v>
      </c>
      <c r="BJ36" s="50"/>
      <c r="BK36" s="52"/>
      <c r="BL36" s="44" t="s">
        <v>578</v>
      </c>
      <c r="BM36" s="48"/>
      <c r="BN36" t="s">
        <v>585</v>
      </c>
      <c r="BO36" s="58" t="s">
        <v>586</v>
      </c>
      <c r="BP36" s="1"/>
      <c r="BQ36" s="2"/>
      <c r="BR36" s="2"/>
    </row>
    <row r="37" spans="1:97" x14ac:dyDescent="0.3">
      <c r="A37" s="39">
        <v>4661</v>
      </c>
      <c r="B37" s="154">
        <v>41467</v>
      </c>
      <c r="C37" s="41" t="s">
        <v>567</v>
      </c>
      <c r="D37" s="42" t="s">
        <v>587</v>
      </c>
      <c r="E37" s="42"/>
      <c r="F37" s="42" t="s">
        <v>635</v>
      </c>
      <c r="G37" s="43">
        <v>41455</v>
      </c>
      <c r="H37" s="44" t="s">
        <v>569</v>
      </c>
      <c r="I37" s="44" t="s">
        <v>570</v>
      </c>
      <c r="J37" s="44"/>
      <c r="K37" s="48" t="s">
        <v>588</v>
      </c>
      <c r="L37" s="48" t="s">
        <v>589</v>
      </c>
      <c r="M37" s="48">
        <v>170.01</v>
      </c>
      <c r="N37" s="48">
        <v>35.1</v>
      </c>
      <c r="O37" s="48"/>
      <c r="P37" s="48"/>
      <c r="Q37" s="48"/>
      <c r="R37" s="49"/>
      <c r="S37" s="48"/>
      <c r="T37" s="48"/>
      <c r="U37" s="48"/>
      <c r="V37" s="48"/>
      <c r="W37" s="48">
        <v>19.7</v>
      </c>
      <c r="X37" s="48"/>
      <c r="Y37" s="48"/>
      <c r="Z37" s="48"/>
      <c r="AA37" s="48"/>
      <c r="AB37" s="48"/>
      <c r="AC37" s="48"/>
      <c r="AD37" s="48"/>
      <c r="AE37" s="48"/>
      <c r="AF37" s="48"/>
      <c r="AG37" s="48"/>
      <c r="AH37" s="48">
        <v>34.200000000000003</v>
      </c>
      <c r="AI37" s="48"/>
      <c r="AJ37" s="48"/>
      <c r="AK37" s="48"/>
      <c r="AL37" s="42" t="s">
        <v>636</v>
      </c>
      <c r="AM37" s="52" t="s">
        <v>570</v>
      </c>
      <c r="AN37" s="52"/>
      <c r="AO37" s="52"/>
      <c r="AP37" s="53"/>
      <c r="AQ37" s="52"/>
      <c r="AR37" s="52" t="s">
        <v>570</v>
      </c>
      <c r="AS37" s="48"/>
      <c r="AT37" s="52">
        <v>0</v>
      </c>
      <c r="AU37" s="52">
        <v>0</v>
      </c>
      <c r="AV37" s="52">
        <v>20</v>
      </c>
      <c r="AW37" s="52">
        <v>0</v>
      </c>
      <c r="AX37" s="52">
        <v>0</v>
      </c>
      <c r="AY37" s="52">
        <v>0</v>
      </c>
      <c r="AZ37" s="52">
        <v>0</v>
      </c>
      <c r="BA37" s="52">
        <v>0</v>
      </c>
      <c r="BB37" s="44">
        <v>0</v>
      </c>
      <c r="BC37" s="44">
        <v>0</v>
      </c>
      <c r="BD37" s="44">
        <v>12</v>
      </c>
      <c r="BE37" s="52" t="s">
        <v>590</v>
      </c>
      <c r="BF37" s="44"/>
      <c r="BG37" s="44" t="s">
        <v>570</v>
      </c>
      <c r="BH37" s="44"/>
      <c r="BI37" s="50"/>
      <c r="BJ37" s="50"/>
      <c r="BK37" s="52"/>
      <c r="BL37" s="44" t="s">
        <v>578</v>
      </c>
      <c r="BM37" s="42" t="s">
        <v>591</v>
      </c>
      <c r="BN37" t="s">
        <v>592</v>
      </c>
      <c r="BO37" s="58" t="s">
        <v>593</v>
      </c>
      <c r="BP37" s="1"/>
      <c r="BQ37" s="2"/>
      <c r="BR37" s="2"/>
    </row>
    <row r="38" spans="1:97" x14ac:dyDescent="0.3">
      <c r="A38" s="39">
        <v>1454</v>
      </c>
      <c r="B38" s="154">
        <v>41464</v>
      </c>
      <c r="C38" s="41" t="s">
        <v>567</v>
      </c>
      <c r="D38" s="42" t="s">
        <v>532</v>
      </c>
      <c r="E38" s="42"/>
      <c r="F38" s="42" t="s">
        <v>635</v>
      </c>
      <c r="G38" s="51">
        <v>41455</v>
      </c>
      <c r="H38" s="44" t="s">
        <v>569</v>
      </c>
      <c r="I38" s="44" t="s">
        <v>570</v>
      </c>
      <c r="J38" s="44"/>
      <c r="K38" s="42" t="s">
        <v>594</v>
      </c>
      <c r="L38" s="42" t="s">
        <v>595</v>
      </c>
      <c r="M38" s="48">
        <v>149.9</v>
      </c>
      <c r="N38" s="48">
        <v>32.24</v>
      </c>
      <c r="O38" s="48" t="s">
        <v>583</v>
      </c>
      <c r="P38" s="48">
        <v>1020</v>
      </c>
      <c r="Q38" s="48">
        <v>34.950000000000003</v>
      </c>
      <c r="R38" s="49"/>
      <c r="S38" s="48"/>
      <c r="T38" s="48"/>
      <c r="U38" s="48"/>
      <c r="V38" s="48"/>
      <c r="W38" s="48">
        <v>19.39</v>
      </c>
      <c r="X38" s="48"/>
      <c r="Y38" s="48"/>
      <c r="Z38" s="48"/>
      <c r="AA38" s="48"/>
      <c r="AB38" s="48"/>
      <c r="AC38" s="48"/>
      <c r="AD38" s="48"/>
      <c r="AE38" s="48"/>
      <c r="AF38" s="48"/>
      <c r="AG38" s="48"/>
      <c r="AH38" s="48">
        <v>31.72</v>
      </c>
      <c r="AI38" s="48"/>
      <c r="AJ38" s="48"/>
      <c r="AK38" s="48"/>
      <c r="AL38" s="42" t="s">
        <v>636</v>
      </c>
      <c r="AM38" s="44" t="s">
        <v>570</v>
      </c>
      <c r="AN38" s="52"/>
      <c r="AO38" s="52"/>
      <c r="AP38" s="53" t="s">
        <v>574</v>
      </c>
      <c r="AQ38" s="44">
        <v>12</v>
      </c>
      <c r="AR38" s="52" t="s">
        <v>575</v>
      </c>
      <c r="AS38" s="48"/>
      <c r="AT38" s="52">
        <v>0</v>
      </c>
      <c r="AU38" s="52">
        <v>0</v>
      </c>
      <c r="AV38" s="52">
        <v>7</v>
      </c>
      <c r="AW38" s="52">
        <v>0</v>
      </c>
      <c r="AX38" s="52">
        <v>0</v>
      </c>
      <c r="AY38" s="44">
        <v>0</v>
      </c>
      <c r="AZ38" s="44">
        <v>0</v>
      </c>
      <c r="BA38" s="44">
        <v>0</v>
      </c>
      <c r="BB38" s="44">
        <v>0</v>
      </c>
      <c r="BC38" s="44">
        <v>0</v>
      </c>
      <c r="BD38" s="44">
        <v>24</v>
      </c>
      <c r="BE38" s="44" t="s">
        <v>569</v>
      </c>
      <c r="BF38" s="44"/>
      <c r="BG38" s="44" t="s">
        <v>570</v>
      </c>
      <c r="BH38" s="44"/>
      <c r="BI38" s="50"/>
      <c r="BJ38" s="50"/>
      <c r="BK38" s="52"/>
      <c r="BL38" s="44" t="s">
        <v>578</v>
      </c>
      <c r="BM38" s="48" t="s">
        <v>596</v>
      </c>
      <c r="BN38" t="s">
        <v>597</v>
      </c>
      <c r="BO38" s="58" t="s">
        <v>580</v>
      </c>
      <c r="BP38" s="1"/>
      <c r="BQ38" s="2"/>
      <c r="BR38" s="2"/>
    </row>
    <row r="39" spans="1:97" x14ac:dyDescent="0.3">
      <c r="A39" s="39">
        <v>1492</v>
      </c>
      <c r="B39" s="154">
        <v>41464</v>
      </c>
      <c r="C39" s="41" t="s">
        <v>567</v>
      </c>
      <c r="D39" s="42" t="s">
        <v>532</v>
      </c>
      <c r="E39" s="42"/>
      <c r="F39" s="42" t="s">
        <v>635</v>
      </c>
      <c r="G39" s="43">
        <v>41419</v>
      </c>
      <c r="H39" s="44" t="s">
        <v>569</v>
      </c>
      <c r="I39" s="44" t="s">
        <v>570</v>
      </c>
      <c r="J39" s="44"/>
      <c r="K39" s="48" t="s">
        <v>598</v>
      </c>
      <c r="L39" s="48" t="s">
        <v>582</v>
      </c>
      <c r="M39" s="48">
        <v>140.44999999999999</v>
      </c>
      <c r="N39" s="48">
        <v>34.43</v>
      </c>
      <c r="O39" s="48"/>
      <c r="P39" s="48"/>
      <c r="Q39" s="48"/>
      <c r="R39" s="49"/>
      <c r="S39" s="48"/>
      <c r="T39" s="48"/>
      <c r="U39" s="48"/>
      <c r="V39" s="48"/>
      <c r="W39" s="48">
        <v>17.95</v>
      </c>
      <c r="X39" s="48"/>
      <c r="Y39" s="48"/>
      <c r="Z39" s="48"/>
      <c r="AA39" s="48"/>
      <c r="AB39" s="48"/>
      <c r="AC39" s="48"/>
      <c r="AD39" s="48"/>
      <c r="AE39" s="48"/>
      <c r="AF39" s="48"/>
      <c r="AG39" s="48"/>
      <c r="AH39" s="48">
        <v>34.43</v>
      </c>
      <c r="AI39" s="48"/>
      <c r="AJ39" s="48"/>
      <c r="AK39" s="48"/>
      <c r="AL39" s="42" t="s">
        <v>636</v>
      </c>
      <c r="AM39" s="44" t="s">
        <v>570</v>
      </c>
      <c r="AN39" s="52"/>
      <c r="AO39" s="52"/>
      <c r="AP39" s="53" t="s">
        <v>574</v>
      </c>
      <c r="AQ39" s="44">
        <v>11.6</v>
      </c>
      <c r="AR39" s="52" t="s">
        <v>575</v>
      </c>
      <c r="AS39" s="48"/>
      <c r="AT39" s="52">
        <v>0</v>
      </c>
      <c r="AU39" s="52">
        <v>0</v>
      </c>
      <c r="AV39" s="52">
        <v>0</v>
      </c>
      <c r="AW39" s="44">
        <v>0</v>
      </c>
      <c r="AX39" s="52">
        <v>0</v>
      </c>
      <c r="AY39" s="52">
        <v>20</v>
      </c>
      <c r="AZ39" s="44">
        <v>0</v>
      </c>
      <c r="BA39" s="44">
        <v>0</v>
      </c>
      <c r="BB39" s="44">
        <v>0</v>
      </c>
      <c r="BC39" s="44">
        <v>0</v>
      </c>
      <c r="BD39" s="52"/>
      <c r="BE39" s="52" t="s">
        <v>570</v>
      </c>
      <c r="BF39" s="44"/>
      <c r="BG39" s="44" t="s">
        <v>570</v>
      </c>
      <c r="BH39" s="44"/>
      <c r="BI39" s="50"/>
      <c r="BJ39" s="50"/>
      <c r="BK39" s="52"/>
      <c r="BL39" s="44" t="s">
        <v>578</v>
      </c>
      <c r="BM39" s="48"/>
      <c r="BN39" t="s">
        <v>599</v>
      </c>
      <c r="BO39" s="58" t="s">
        <v>600</v>
      </c>
      <c r="BP39" s="1"/>
      <c r="BQ39" s="2"/>
      <c r="BR39" s="2"/>
    </row>
    <row r="40" spans="1:97" x14ac:dyDescent="0.3">
      <c r="A40" s="39">
        <v>1270</v>
      </c>
      <c r="B40" s="154">
        <v>41467</v>
      </c>
      <c r="C40" s="41" t="s">
        <v>567</v>
      </c>
      <c r="D40" s="42" t="s">
        <v>532</v>
      </c>
      <c r="E40" s="42"/>
      <c r="F40" s="42" t="s">
        <v>635</v>
      </c>
      <c r="G40" s="43">
        <v>41467</v>
      </c>
      <c r="H40" s="44" t="s">
        <v>569</v>
      </c>
      <c r="I40" s="44" t="s">
        <v>570</v>
      </c>
      <c r="J40" s="44"/>
      <c r="K40" s="42" t="s">
        <v>601</v>
      </c>
      <c r="L40" s="42" t="s">
        <v>602</v>
      </c>
      <c r="M40" s="48">
        <v>144.80000000000001</v>
      </c>
      <c r="N40" s="48">
        <v>36.07</v>
      </c>
      <c r="O40" s="48"/>
      <c r="P40" s="48"/>
      <c r="Q40" s="42"/>
      <c r="R40" s="49"/>
      <c r="S40" s="48"/>
      <c r="T40" s="48"/>
      <c r="U40" s="48"/>
      <c r="V40" s="48"/>
      <c r="W40" s="42">
        <v>18.62</v>
      </c>
      <c r="X40" s="48"/>
      <c r="Y40" s="48"/>
      <c r="Z40" s="48"/>
      <c r="AA40" s="48"/>
      <c r="AB40" s="48"/>
      <c r="AC40" s="48"/>
      <c r="AD40" s="48"/>
      <c r="AE40" s="48"/>
      <c r="AF40" s="48"/>
      <c r="AG40" s="48"/>
      <c r="AH40" s="42">
        <v>33.840000000000003</v>
      </c>
      <c r="AI40" s="42"/>
      <c r="AJ40" s="42"/>
      <c r="AK40" s="48"/>
      <c r="AL40" s="42" t="s">
        <v>636</v>
      </c>
      <c r="AM40" s="44" t="s">
        <v>570</v>
      </c>
      <c r="AN40" s="44"/>
      <c r="AO40" s="44"/>
      <c r="AP40" s="46" t="s">
        <v>574</v>
      </c>
      <c r="AQ40" s="44">
        <v>12.5</v>
      </c>
      <c r="AR40" s="44" t="s">
        <v>575</v>
      </c>
      <c r="AS40" s="42"/>
      <c r="AT40" s="44">
        <v>0</v>
      </c>
      <c r="AU40" s="44">
        <v>0</v>
      </c>
      <c r="AV40" s="44">
        <v>0</v>
      </c>
      <c r="AW40" s="44">
        <v>22</v>
      </c>
      <c r="AX40" s="44">
        <v>0</v>
      </c>
      <c r="AY40" s="44">
        <v>0</v>
      </c>
      <c r="AZ40" s="44">
        <v>0</v>
      </c>
      <c r="BA40" s="44">
        <v>0</v>
      </c>
      <c r="BB40" s="44">
        <v>0</v>
      </c>
      <c r="BC40" s="44">
        <v>0</v>
      </c>
      <c r="BD40" s="44"/>
      <c r="BE40" s="44" t="s">
        <v>570</v>
      </c>
      <c r="BF40" s="44">
        <v>12</v>
      </c>
      <c r="BG40" s="44" t="s">
        <v>570</v>
      </c>
      <c r="BH40" s="44"/>
      <c r="BI40" s="47" t="s">
        <v>603</v>
      </c>
      <c r="BJ40" s="50" t="s">
        <v>523</v>
      </c>
      <c r="BK40" s="44">
        <v>50</v>
      </c>
      <c r="BL40" s="44" t="s">
        <v>578</v>
      </c>
      <c r="BM40" s="42"/>
      <c r="BN40" t="s">
        <v>637</v>
      </c>
      <c r="BO40" s="58" t="s">
        <v>580</v>
      </c>
      <c r="BP40" s="1"/>
      <c r="BQ40" s="2"/>
      <c r="BR40" s="2"/>
    </row>
    <row r="41" spans="1:97" x14ac:dyDescent="0.3">
      <c r="A41" s="39">
        <v>3123</v>
      </c>
      <c r="B41" s="154">
        <v>41465</v>
      </c>
      <c r="C41" s="41" t="s">
        <v>567</v>
      </c>
      <c r="D41" s="42" t="s">
        <v>587</v>
      </c>
      <c r="E41" s="42"/>
      <c r="F41" s="42" t="s">
        <v>635</v>
      </c>
      <c r="G41" s="43">
        <v>41468</v>
      </c>
      <c r="H41" s="44" t="s">
        <v>569</v>
      </c>
      <c r="I41" s="44" t="s">
        <v>570</v>
      </c>
      <c r="J41" s="44"/>
      <c r="K41" s="48" t="s">
        <v>605</v>
      </c>
      <c r="L41" s="42" t="s">
        <v>606</v>
      </c>
      <c r="M41" s="48">
        <v>89.47</v>
      </c>
      <c r="N41" s="48">
        <v>31.92</v>
      </c>
      <c r="O41" s="42"/>
      <c r="P41" s="48"/>
      <c r="Q41" s="3"/>
      <c r="R41" s="49"/>
      <c r="S41" s="48"/>
      <c r="T41" s="48"/>
      <c r="U41" s="48"/>
      <c r="V41" s="48"/>
      <c r="W41" s="48">
        <v>16.88</v>
      </c>
      <c r="X41" s="48"/>
      <c r="Y41" s="48"/>
      <c r="Z41" s="48"/>
      <c r="AA41" s="48"/>
      <c r="AB41" s="48"/>
      <c r="AC41" s="48"/>
      <c r="AD41" s="48"/>
      <c r="AE41" s="3"/>
      <c r="AF41" s="48"/>
      <c r="AG41" s="48"/>
      <c r="AH41" s="48">
        <v>29.23</v>
      </c>
      <c r="AI41" s="48"/>
      <c r="AJ41" s="48"/>
      <c r="AK41" s="48"/>
      <c r="AL41" s="42" t="s">
        <v>636</v>
      </c>
      <c r="AM41" s="44" t="s">
        <v>570</v>
      </c>
      <c r="AN41" s="52"/>
      <c r="AO41" s="52"/>
      <c r="AP41" s="46" t="s">
        <v>574</v>
      </c>
      <c r="AQ41" s="52">
        <v>10</v>
      </c>
      <c r="AR41" s="52" t="s">
        <v>570</v>
      </c>
      <c r="AS41" s="48"/>
      <c r="AT41" s="52">
        <v>0</v>
      </c>
      <c r="AU41" s="52">
        <v>0</v>
      </c>
      <c r="AV41" s="52">
        <v>0</v>
      </c>
      <c r="AW41" s="52">
        <v>0</v>
      </c>
      <c r="AX41" s="44">
        <v>0</v>
      </c>
      <c r="AY41" s="44">
        <v>0</v>
      </c>
      <c r="AZ41" s="44">
        <v>0</v>
      </c>
      <c r="BA41" s="44">
        <v>0</v>
      </c>
      <c r="BB41" s="44">
        <v>0</v>
      </c>
      <c r="BC41" s="44">
        <v>0</v>
      </c>
      <c r="BD41" s="44"/>
      <c r="BE41" s="44" t="s">
        <v>570</v>
      </c>
      <c r="BF41" s="44"/>
      <c r="BG41" s="44" t="s">
        <v>570</v>
      </c>
      <c r="BH41" s="44">
        <v>35</v>
      </c>
      <c r="BI41" s="50" t="s">
        <v>607</v>
      </c>
      <c r="BJ41" s="50"/>
      <c r="BK41" s="52"/>
      <c r="BL41" s="44" t="s">
        <v>578</v>
      </c>
      <c r="BM41" s="48" t="s">
        <v>608</v>
      </c>
      <c r="BN41" t="s">
        <v>609</v>
      </c>
      <c r="BO41" t="s">
        <v>580</v>
      </c>
      <c r="BP41" s="1"/>
      <c r="BQ41" s="2"/>
      <c r="BR41" s="2"/>
      <c r="BS41" s="3"/>
      <c r="BT41" s="3"/>
      <c r="BU41" s="3"/>
      <c r="BV41" s="3"/>
      <c r="BW41" s="3"/>
      <c r="BX41" s="3"/>
      <c r="BY41" s="3"/>
      <c r="BZ41" s="3"/>
      <c r="CA41" s="3"/>
      <c r="CB41" s="3"/>
      <c r="CC41" s="3"/>
      <c r="CD41" s="3"/>
      <c r="CE41" s="3"/>
      <c r="CF41" s="3"/>
      <c r="CG41" s="3"/>
      <c r="CH41" s="3"/>
      <c r="CI41" s="3"/>
      <c r="CJ41" s="3"/>
      <c r="CK41" s="3"/>
      <c r="CL41" s="3"/>
      <c r="CM41" s="3"/>
      <c r="CN41" s="3"/>
      <c r="CO41" s="3"/>
      <c r="CP41" s="3"/>
    </row>
    <row r="42" spans="1:97" x14ac:dyDescent="0.3">
      <c r="A42" s="39">
        <v>1434</v>
      </c>
      <c r="B42" s="154">
        <v>41464</v>
      </c>
      <c r="C42" s="41" t="s">
        <v>567</v>
      </c>
      <c r="D42" s="42" t="s">
        <v>532</v>
      </c>
      <c r="E42" s="42"/>
      <c r="F42" s="42" t="s">
        <v>635</v>
      </c>
      <c r="G42" s="43">
        <v>41455</v>
      </c>
      <c r="H42" s="44" t="s">
        <v>569</v>
      </c>
      <c r="I42" s="44" t="s">
        <v>570</v>
      </c>
      <c r="J42" s="44"/>
      <c r="K42" s="48" t="s">
        <v>610</v>
      </c>
      <c r="L42" s="48" t="s">
        <v>611</v>
      </c>
      <c r="M42" s="48">
        <v>132.88</v>
      </c>
      <c r="N42" s="48">
        <v>27.53</v>
      </c>
      <c r="O42" s="42" t="s">
        <v>583</v>
      </c>
      <c r="P42" s="48">
        <v>600</v>
      </c>
      <c r="Q42" s="48">
        <v>32.11</v>
      </c>
      <c r="R42" s="49"/>
      <c r="S42" s="48"/>
      <c r="T42" s="48"/>
      <c r="U42" s="48"/>
      <c r="V42" s="48"/>
      <c r="W42" s="48">
        <v>15.99</v>
      </c>
      <c r="X42" s="48"/>
      <c r="Y42" s="48"/>
      <c r="Z42" s="48"/>
      <c r="AA42" s="48"/>
      <c r="AB42" s="48"/>
      <c r="AC42" s="48"/>
      <c r="AD42" s="48"/>
      <c r="AE42" s="48"/>
      <c r="AF42" s="48"/>
      <c r="AG42" s="48"/>
      <c r="AH42" s="48">
        <v>32.11</v>
      </c>
      <c r="AI42" s="48"/>
      <c r="AJ42" s="48"/>
      <c r="AK42" s="48"/>
      <c r="AL42" s="42" t="s">
        <v>636</v>
      </c>
      <c r="AM42" s="44" t="s">
        <v>570</v>
      </c>
      <c r="AN42" s="52"/>
      <c r="AO42" s="52"/>
      <c r="AP42" s="53" t="s">
        <v>574</v>
      </c>
      <c r="AQ42" s="52">
        <v>7</v>
      </c>
      <c r="AR42" s="52" t="s">
        <v>570</v>
      </c>
      <c r="AS42" s="48"/>
      <c r="AT42" s="52">
        <v>0</v>
      </c>
      <c r="AU42" s="52">
        <v>0</v>
      </c>
      <c r="AV42" s="52">
        <v>0</v>
      </c>
      <c r="AW42" s="52">
        <v>0</v>
      </c>
      <c r="AX42" s="44">
        <v>0</v>
      </c>
      <c r="AY42" s="44">
        <v>0</v>
      </c>
      <c r="AZ42" s="44">
        <v>0</v>
      </c>
      <c r="BA42" s="44">
        <v>0</v>
      </c>
      <c r="BB42" s="44">
        <v>0</v>
      </c>
      <c r="BC42" s="44">
        <v>0</v>
      </c>
      <c r="BD42" s="44">
        <v>12</v>
      </c>
      <c r="BE42" s="44" t="s">
        <v>569</v>
      </c>
      <c r="BF42" s="44"/>
      <c r="BG42" s="44" t="s">
        <v>570</v>
      </c>
      <c r="BH42" s="44"/>
      <c r="BI42" s="50"/>
      <c r="BJ42" s="50"/>
      <c r="BK42" s="52"/>
      <c r="BL42" s="44" t="s">
        <v>578</v>
      </c>
      <c r="BM42" s="47" t="s">
        <v>612</v>
      </c>
      <c r="BN42" t="s">
        <v>613</v>
      </c>
      <c r="BO42" s="58" t="s">
        <v>580</v>
      </c>
      <c r="BP42" s="1"/>
      <c r="BQ42" s="2"/>
      <c r="BR42" s="2"/>
    </row>
    <row r="43" spans="1:97" s="1" customFormat="1" x14ac:dyDescent="0.3">
      <c r="A43" s="39">
        <v>4198</v>
      </c>
      <c r="B43" s="154">
        <v>41465</v>
      </c>
      <c r="C43" s="41" t="s">
        <v>171</v>
      </c>
      <c r="D43" s="42" t="s">
        <v>692</v>
      </c>
      <c r="E43" s="42"/>
      <c r="F43" s="42" t="s">
        <v>689</v>
      </c>
      <c r="G43" s="43">
        <v>41455</v>
      </c>
      <c r="H43" s="44" t="s">
        <v>126</v>
      </c>
      <c r="I43" s="44" t="s">
        <v>73</v>
      </c>
      <c r="J43" s="44"/>
      <c r="K43" s="42" t="s">
        <v>139</v>
      </c>
      <c r="L43" s="42" t="s">
        <v>693</v>
      </c>
      <c r="M43" s="42">
        <v>141.01</v>
      </c>
      <c r="N43" s="42">
        <v>35.08</v>
      </c>
      <c r="O43" s="42"/>
      <c r="P43" s="42"/>
      <c r="Q43" s="42"/>
      <c r="R43" s="49"/>
      <c r="S43" s="48"/>
      <c r="T43" s="42"/>
      <c r="U43" s="42"/>
      <c r="V43" s="42"/>
      <c r="W43" s="42">
        <v>19.399999999999999</v>
      </c>
      <c r="X43" s="42"/>
      <c r="Y43" s="42"/>
      <c r="Z43" s="42"/>
      <c r="AA43" s="42"/>
      <c r="AB43" s="42"/>
      <c r="AC43" s="42"/>
      <c r="AD43" s="42"/>
      <c r="AE43" s="42"/>
      <c r="AF43" s="42"/>
      <c r="AG43" s="42"/>
      <c r="AH43" s="42">
        <v>33.770000000000003</v>
      </c>
      <c r="AI43" s="42"/>
      <c r="AJ43" s="42"/>
      <c r="AK43" s="42"/>
      <c r="AL43" s="42" t="s">
        <v>345</v>
      </c>
      <c r="AM43" s="44" t="s">
        <v>73</v>
      </c>
      <c r="AN43" s="44"/>
      <c r="AO43" s="44"/>
      <c r="AP43" s="46" t="s">
        <v>74</v>
      </c>
      <c r="AQ43" s="44">
        <v>17</v>
      </c>
      <c r="AR43" s="44" t="s">
        <v>90</v>
      </c>
      <c r="AS43" s="42"/>
      <c r="AT43" s="44">
        <v>0</v>
      </c>
      <c r="AU43" s="44">
        <v>12</v>
      </c>
      <c r="AV43" s="44">
        <v>0</v>
      </c>
      <c r="AW43" s="44">
        <v>0</v>
      </c>
      <c r="AX43" s="44">
        <v>0</v>
      </c>
      <c r="AY43" s="44">
        <v>0</v>
      </c>
      <c r="AZ43" s="44">
        <v>0</v>
      </c>
      <c r="BA43" s="44">
        <v>0</v>
      </c>
      <c r="BB43" s="44">
        <v>0</v>
      </c>
      <c r="BC43" s="44">
        <v>0</v>
      </c>
      <c r="BD43" s="44"/>
      <c r="BE43" s="44" t="s">
        <v>73</v>
      </c>
      <c r="BF43" s="44">
        <v>24</v>
      </c>
      <c r="BG43" s="44" t="s">
        <v>73</v>
      </c>
      <c r="BH43" s="44"/>
      <c r="BI43" s="47"/>
      <c r="BJ43" s="47"/>
      <c r="BK43" s="44"/>
      <c r="BL43" s="44" t="s">
        <v>75</v>
      </c>
      <c r="BM43" s="47" t="s">
        <v>695</v>
      </c>
      <c r="BN43" s="157" t="s">
        <v>696</v>
      </c>
      <c r="BO43" s="3" t="s">
        <v>580</v>
      </c>
      <c r="BQ43" s="2"/>
      <c r="BR43" s="2"/>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row>
    <row r="44" spans="1:97" x14ac:dyDescent="0.3">
      <c r="A44" s="39">
        <v>3759</v>
      </c>
      <c r="B44" s="154">
        <v>41464</v>
      </c>
      <c r="C44" s="41" t="s">
        <v>567</v>
      </c>
      <c r="D44" s="42" t="s">
        <v>532</v>
      </c>
      <c r="E44" s="42"/>
      <c r="F44" s="42" t="s">
        <v>635</v>
      </c>
      <c r="G44" s="43">
        <v>41455</v>
      </c>
      <c r="H44" s="44" t="s">
        <v>569</v>
      </c>
      <c r="I44" s="44" t="s">
        <v>570</v>
      </c>
      <c r="J44" s="44"/>
      <c r="K44" s="42" t="s">
        <v>614</v>
      </c>
      <c r="L44" s="42" t="s">
        <v>582</v>
      </c>
      <c r="M44" s="48">
        <v>142</v>
      </c>
      <c r="N44" s="48">
        <v>36</v>
      </c>
      <c r="O44" s="48"/>
      <c r="P44" s="48"/>
      <c r="Q44" s="42"/>
      <c r="R44" s="49"/>
      <c r="S44" s="48"/>
      <c r="T44" s="48"/>
      <c r="U44" s="48"/>
      <c r="V44" s="48"/>
      <c r="W44" s="42">
        <v>19</v>
      </c>
      <c r="X44" s="48"/>
      <c r="Y44" s="48"/>
      <c r="Z44" s="48"/>
      <c r="AA44" s="48"/>
      <c r="AB44" s="48"/>
      <c r="AC44" s="48"/>
      <c r="AD44" s="48"/>
      <c r="AE44" s="42"/>
      <c r="AF44" s="48"/>
      <c r="AG44" s="48"/>
      <c r="AH44" s="42">
        <v>35</v>
      </c>
      <c r="AI44" s="42"/>
      <c r="AJ44" s="42"/>
      <c r="AK44" s="48"/>
      <c r="AL44" s="42" t="s">
        <v>636</v>
      </c>
      <c r="AM44" s="44" t="s">
        <v>570</v>
      </c>
      <c r="AN44" s="44"/>
      <c r="AO44" s="44"/>
      <c r="AP44" s="46" t="s">
        <v>574</v>
      </c>
      <c r="AQ44" s="44">
        <v>11.1</v>
      </c>
      <c r="AR44" s="44" t="s">
        <v>575</v>
      </c>
      <c r="AS44" s="42"/>
      <c r="AT44" s="44">
        <v>0</v>
      </c>
      <c r="AU44" s="44">
        <v>0</v>
      </c>
      <c r="AV44" s="44">
        <v>0</v>
      </c>
      <c r="AW44" s="44">
        <v>22</v>
      </c>
      <c r="AX44" s="44">
        <v>0</v>
      </c>
      <c r="AY44" s="44">
        <v>0</v>
      </c>
      <c r="AZ44" s="44">
        <v>0</v>
      </c>
      <c r="BA44" s="44">
        <v>0</v>
      </c>
      <c r="BB44" s="44">
        <v>0</v>
      </c>
      <c r="BC44" s="44">
        <v>0</v>
      </c>
      <c r="BD44" s="44"/>
      <c r="BE44" s="44" t="s">
        <v>570</v>
      </c>
      <c r="BF44" s="44">
        <v>24</v>
      </c>
      <c r="BG44" s="44" t="s">
        <v>570</v>
      </c>
      <c r="BH44" s="44"/>
      <c r="BI44" s="47"/>
      <c r="BJ44" s="50"/>
      <c r="BK44" s="44"/>
      <c r="BL44" s="44" t="s">
        <v>578</v>
      </c>
      <c r="BM44" s="42"/>
      <c r="BN44" s="3" t="s">
        <v>615</v>
      </c>
      <c r="BO44" s="1" t="s">
        <v>580</v>
      </c>
      <c r="BP44" s="1"/>
      <c r="BQ44" s="2"/>
      <c r="BR44" s="2"/>
    </row>
    <row r="45" spans="1:97" x14ac:dyDescent="0.3">
      <c r="A45" s="39">
        <v>1468</v>
      </c>
      <c r="B45" s="154">
        <v>41468</v>
      </c>
      <c r="C45" s="41" t="s">
        <v>567</v>
      </c>
      <c r="D45" s="42" t="s">
        <v>532</v>
      </c>
      <c r="E45" s="42"/>
      <c r="F45" s="42" t="s">
        <v>635</v>
      </c>
      <c r="G45" s="43">
        <v>41455</v>
      </c>
      <c r="H45" s="44" t="s">
        <v>569</v>
      </c>
      <c r="I45" s="44" t="s">
        <v>570</v>
      </c>
      <c r="J45" s="44"/>
      <c r="K45" s="48" t="s">
        <v>616</v>
      </c>
      <c r="L45" s="48" t="s">
        <v>617</v>
      </c>
      <c r="M45" s="48">
        <v>157.75</v>
      </c>
      <c r="N45" s="48">
        <v>32.35</v>
      </c>
      <c r="O45" s="48"/>
      <c r="P45" s="48"/>
      <c r="Q45" s="48"/>
      <c r="R45" s="49"/>
      <c r="S45" s="48"/>
      <c r="T45" s="48"/>
      <c r="U45" s="48"/>
      <c r="V45" s="48"/>
      <c r="W45" s="48">
        <v>23.15</v>
      </c>
      <c r="X45" s="48"/>
      <c r="Y45" s="48"/>
      <c r="Z45" s="48"/>
      <c r="AA45" s="48"/>
      <c r="AB45" s="48"/>
      <c r="AC45" s="48"/>
      <c r="AD45" s="48"/>
      <c r="AE45" s="48"/>
      <c r="AF45" s="48"/>
      <c r="AG45" s="48"/>
      <c r="AH45" s="48">
        <v>31.01</v>
      </c>
      <c r="AI45" s="48"/>
      <c r="AJ45" s="48"/>
      <c r="AK45" s="48"/>
      <c r="AL45" s="42" t="s">
        <v>636</v>
      </c>
      <c r="AM45" s="44" t="s">
        <v>570</v>
      </c>
      <c r="AN45" s="52"/>
      <c r="AO45" s="52"/>
      <c r="AP45" s="53" t="s">
        <v>574</v>
      </c>
      <c r="AQ45" s="52">
        <v>12.8</v>
      </c>
      <c r="AR45" s="52" t="s">
        <v>575</v>
      </c>
      <c r="AS45" s="48"/>
      <c r="AT45" s="44">
        <v>4</v>
      </c>
      <c r="AU45" s="52">
        <v>0</v>
      </c>
      <c r="AV45" s="52">
        <v>14</v>
      </c>
      <c r="AW45" s="52">
        <v>0</v>
      </c>
      <c r="AX45" s="52">
        <v>0</v>
      </c>
      <c r="AY45" s="44">
        <v>0</v>
      </c>
      <c r="AZ45" s="44">
        <v>0</v>
      </c>
      <c r="BA45" s="44">
        <v>0</v>
      </c>
      <c r="BB45" s="44">
        <v>0</v>
      </c>
      <c r="BC45" s="44">
        <v>0</v>
      </c>
      <c r="BD45" s="52"/>
      <c r="BE45" s="52" t="s">
        <v>570</v>
      </c>
      <c r="BF45" s="44"/>
      <c r="BG45" s="44" t="s">
        <v>570</v>
      </c>
      <c r="BH45" s="44"/>
      <c r="BI45" s="50"/>
      <c r="BJ45" s="47"/>
      <c r="BK45" s="44"/>
      <c r="BL45" s="44" t="s">
        <v>578</v>
      </c>
      <c r="BM45" s="47" t="s">
        <v>618</v>
      </c>
      <c r="BN45" t="s">
        <v>619</v>
      </c>
      <c r="BO45" s="3" t="s">
        <v>580</v>
      </c>
      <c r="BP45" s="1"/>
      <c r="BQ45" s="2"/>
      <c r="BR45" s="2"/>
    </row>
    <row r="46" spans="1:97" x14ac:dyDescent="0.3">
      <c r="A46" s="39">
        <v>1412</v>
      </c>
      <c r="B46" s="158">
        <v>41464</v>
      </c>
      <c r="C46" s="41" t="s">
        <v>567</v>
      </c>
      <c r="D46" s="42" t="s">
        <v>532</v>
      </c>
      <c r="E46" s="42"/>
      <c r="F46" s="42" t="s">
        <v>635</v>
      </c>
      <c r="G46" s="51">
        <v>41473</v>
      </c>
      <c r="H46" s="44" t="s">
        <v>569</v>
      </c>
      <c r="I46" s="44" t="s">
        <v>570</v>
      </c>
      <c r="J46" s="44"/>
      <c r="K46" s="42" t="s">
        <v>620</v>
      </c>
      <c r="L46" s="48" t="s">
        <v>621</v>
      </c>
      <c r="M46" s="48">
        <v>140</v>
      </c>
      <c r="N46" s="48">
        <v>31</v>
      </c>
      <c r="O46" s="48"/>
      <c r="P46" s="48"/>
      <c r="Q46" s="48"/>
      <c r="R46" s="49"/>
      <c r="S46" s="48"/>
      <c r="T46" s="48"/>
      <c r="U46" s="48"/>
      <c r="V46" s="48"/>
      <c r="W46" s="48">
        <v>17</v>
      </c>
      <c r="X46" s="48"/>
      <c r="Y46" s="48"/>
      <c r="Z46" s="48"/>
      <c r="AA46" s="48"/>
      <c r="AB46" s="48"/>
      <c r="AC46" s="48"/>
      <c r="AD46" s="48"/>
      <c r="AE46" s="48"/>
      <c r="AF46" s="48"/>
      <c r="AG46" s="48"/>
      <c r="AH46" s="48">
        <v>30.47</v>
      </c>
      <c r="AI46" s="48"/>
      <c r="AJ46" s="48"/>
      <c r="AK46" s="48"/>
      <c r="AL46" s="42" t="s">
        <v>636</v>
      </c>
      <c r="AM46" s="44" t="s">
        <v>570</v>
      </c>
      <c r="AN46" s="52"/>
      <c r="AO46" s="52"/>
      <c r="AP46" s="53" t="s">
        <v>574</v>
      </c>
      <c r="AQ46" s="52">
        <v>11.1</v>
      </c>
      <c r="AR46" s="52" t="s">
        <v>575</v>
      </c>
      <c r="AS46" s="48"/>
      <c r="AT46" s="52">
        <v>0</v>
      </c>
      <c r="AU46" s="52">
        <v>0</v>
      </c>
      <c r="AV46" s="52">
        <v>10</v>
      </c>
      <c r="AW46" s="52">
        <v>0</v>
      </c>
      <c r="AX46" s="44">
        <v>0</v>
      </c>
      <c r="AY46" s="44">
        <v>0</v>
      </c>
      <c r="AZ46" s="44">
        <v>0</v>
      </c>
      <c r="BA46" s="44">
        <v>0</v>
      </c>
      <c r="BB46" s="44">
        <v>0</v>
      </c>
      <c r="BC46" s="44">
        <v>0</v>
      </c>
      <c r="BD46" s="44"/>
      <c r="BE46" s="44" t="s">
        <v>570</v>
      </c>
      <c r="BF46" s="52"/>
      <c r="BG46" s="44" t="s">
        <v>570</v>
      </c>
      <c r="BH46" s="44"/>
      <c r="BI46" s="50"/>
      <c r="BJ46" s="50"/>
      <c r="BK46" s="52"/>
      <c r="BL46" s="44" t="s">
        <v>578</v>
      </c>
      <c r="BM46" s="48"/>
      <c r="BN46" t="s">
        <v>622</v>
      </c>
      <c r="BO46" s="3" t="s">
        <v>586</v>
      </c>
    </row>
    <row r="47" spans="1:97" x14ac:dyDescent="0.3">
      <c r="A47" s="39">
        <v>3612</v>
      </c>
      <c r="B47" s="154">
        <v>41464</v>
      </c>
      <c r="C47" s="41" t="s">
        <v>567</v>
      </c>
      <c r="D47" s="42" t="s">
        <v>532</v>
      </c>
      <c r="E47" s="42"/>
      <c r="F47" s="42" t="s">
        <v>635</v>
      </c>
      <c r="G47" s="43">
        <v>41459</v>
      </c>
      <c r="H47" s="44" t="s">
        <v>569</v>
      </c>
      <c r="I47" s="44" t="s">
        <v>570</v>
      </c>
      <c r="J47" s="44"/>
      <c r="K47" s="42" t="s">
        <v>623</v>
      </c>
      <c r="L47" s="42" t="s">
        <v>624</v>
      </c>
      <c r="M47" s="48">
        <v>115.36</v>
      </c>
      <c r="N47" s="48">
        <v>30.84</v>
      </c>
      <c r="O47" s="42"/>
      <c r="P47" s="48"/>
      <c r="Q47" s="48"/>
      <c r="R47" s="49"/>
      <c r="S47" s="48"/>
      <c r="T47" s="48"/>
      <c r="U47" s="48"/>
      <c r="V47" s="48"/>
      <c r="W47" s="48">
        <v>16.510000000000002</v>
      </c>
      <c r="X47" s="48"/>
      <c r="Y47" s="48"/>
      <c r="Z47" s="48"/>
      <c r="AA47" s="48"/>
      <c r="AB47" s="48"/>
      <c r="AC47" s="48"/>
      <c r="AD47" s="48"/>
      <c r="AE47" s="48"/>
      <c r="AF47" s="48"/>
      <c r="AG47" s="48"/>
      <c r="AH47" s="48">
        <v>28.97</v>
      </c>
      <c r="AI47" s="48"/>
      <c r="AJ47" s="48"/>
      <c r="AK47" s="48"/>
      <c r="AL47" s="42" t="s">
        <v>636</v>
      </c>
      <c r="AM47" s="44" t="s">
        <v>570</v>
      </c>
      <c r="AN47" s="52"/>
      <c r="AO47" s="52"/>
      <c r="AP47" s="46" t="s">
        <v>574</v>
      </c>
      <c r="AQ47" s="44">
        <v>6.5</v>
      </c>
      <c r="AR47" s="52" t="s">
        <v>575</v>
      </c>
      <c r="AS47" s="48"/>
      <c r="AT47" s="52">
        <v>0</v>
      </c>
      <c r="AU47" s="52">
        <v>0</v>
      </c>
      <c r="AV47" s="52">
        <v>0</v>
      </c>
      <c r="AW47" s="52">
        <v>15</v>
      </c>
      <c r="AX47" s="44">
        <v>0</v>
      </c>
      <c r="AY47" s="44">
        <v>0</v>
      </c>
      <c r="AZ47" s="44">
        <v>0</v>
      </c>
      <c r="BA47" s="44">
        <v>0</v>
      </c>
      <c r="BB47" s="44">
        <v>0</v>
      </c>
      <c r="BC47" s="44">
        <v>0</v>
      </c>
      <c r="BD47" s="44">
        <v>24</v>
      </c>
      <c r="BE47" s="44" t="s">
        <v>569</v>
      </c>
      <c r="BF47" s="44"/>
      <c r="BG47" s="44" t="s">
        <v>570</v>
      </c>
      <c r="BH47" s="44"/>
      <c r="BI47" s="48" t="s">
        <v>625</v>
      </c>
      <c r="BJ47" s="48" t="s">
        <v>626</v>
      </c>
      <c r="BK47" s="52">
        <v>25</v>
      </c>
      <c r="BL47" s="44" t="s">
        <v>578</v>
      </c>
      <c r="BM47" s="48"/>
      <c r="BN47" t="s">
        <v>633</v>
      </c>
      <c r="BO47" s="58" t="s">
        <v>580</v>
      </c>
    </row>
    <row r="48" spans="1:97" x14ac:dyDescent="0.3">
      <c r="A48" s="39">
        <v>4145</v>
      </c>
      <c r="B48" s="154">
        <v>41467</v>
      </c>
      <c r="C48" s="41" t="s">
        <v>567</v>
      </c>
      <c r="D48" s="42" t="s">
        <v>532</v>
      </c>
      <c r="E48" s="42"/>
      <c r="F48" s="42" t="s">
        <v>635</v>
      </c>
      <c r="G48" s="51">
        <v>41475</v>
      </c>
      <c r="H48" s="44" t="s">
        <v>569</v>
      </c>
      <c r="I48" s="44" t="s">
        <v>570</v>
      </c>
      <c r="J48" s="44"/>
      <c r="K48" s="42" t="s">
        <v>627</v>
      </c>
      <c r="L48" s="42" t="s">
        <v>582</v>
      </c>
      <c r="M48" s="48">
        <v>135</v>
      </c>
      <c r="N48" s="48">
        <v>26</v>
      </c>
      <c r="O48" s="42"/>
      <c r="P48" s="48"/>
      <c r="Q48" s="48"/>
      <c r="R48" s="49"/>
      <c r="S48" s="48"/>
      <c r="T48" s="48"/>
      <c r="U48" s="48"/>
      <c r="V48" s="48"/>
      <c r="W48" s="48">
        <v>17</v>
      </c>
      <c r="X48" s="48"/>
      <c r="Y48" s="48"/>
      <c r="Z48" s="48"/>
      <c r="AA48" s="48"/>
      <c r="AB48" s="48"/>
      <c r="AC48" s="48"/>
      <c r="AD48" s="48"/>
      <c r="AE48" s="48"/>
      <c r="AF48" s="48"/>
      <c r="AG48" s="48"/>
      <c r="AH48" s="48">
        <v>25</v>
      </c>
      <c r="AI48" s="48"/>
      <c r="AJ48" s="48"/>
      <c r="AK48" s="48"/>
      <c r="AL48" s="42" t="s">
        <v>636</v>
      </c>
      <c r="AM48" s="44" t="s">
        <v>570</v>
      </c>
      <c r="AN48" s="44"/>
      <c r="AO48" s="44"/>
      <c r="AP48" s="46" t="s">
        <v>574</v>
      </c>
      <c r="AQ48" s="44">
        <v>11.7</v>
      </c>
      <c r="AR48" s="44" t="s">
        <v>575</v>
      </c>
      <c r="AS48" s="42"/>
      <c r="AT48" s="44">
        <v>0</v>
      </c>
      <c r="AU48" s="44">
        <v>0</v>
      </c>
      <c r="AV48" s="44">
        <v>0</v>
      </c>
      <c r="AW48" s="44">
        <v>0</v>
      </c>
      <c r="AX48" s="44">
        <v>0</v>
      </c>
      <c r="AY48" s="44">
        <v>0</v>
      </c>
      <c r="AZ48" s="44">
        <v>0</v>
      </c>
      <c r="BA48" s="44">
        <v>0</v>
      </c>
      <c r="BB48" s="44">
        <v>0</v>
      </c>
      <c r="BC48" s="44">
        <v>0</v>
      </c>
      <c r="BD48" s="44"/>
      <c r="BE48" s="44" t="s">
        <v>570</v>
      </c>
      <c r="BF48" s="44"/>
      <c r="BG48" s="44" t="s">
        <v>570</v>
      </c>
      <c r="BH48" s="44"/>
      <c r="BI48" s="48"/>
      <c r="BJ48" s="48"/>
      <c r="BK48" s="52"/>
      <c r="BL48" s="44" t="s">
        <v>578</v>
      </c>
      <c r="BM48" s="47" t="s">
        <v>628</v>
      </c>
      <c r="BN48" s="1" t="s">
        <v>634</v>
      </c>
      <c r="BO48" s="58" t="s">
        <v>580</v>
      </c>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row>
    <row r="49" spans="1:94" x14ac:dyDescent="0.3">
      <c r="A49" s="39">
        <v>2566</v>
      </c>
      <c r="B49" s="154">
        <v>41467</v>
      </c>
      <c r="C49" s="41" t="s">
        <v>724</v>
      </c>
      <c r="D49" s="42" t="s">
        <v>532</v>
      </c>
      <c r="E49" s="42"/>
      <c r="F49" s="42" t="s">
        <v>635</v>
      </c>
      <c r="G49" s="51">
        <v>41477</v>
      </c>
      <c r="H49" s="44" t="s">
        <v>725</v>
      </c>
      <c r="I49" s="44" t="s">
        <v>726</v>
      </c>
      <c r="J49" s="44"/>
      <c r="K49" s="42" t="s">
        <v>727</v>
      </c>
      <c r="L49" s="42" t="s">
        <v>728</v>
      </c>
      <c r="M49" s="42">
        <v>163.13999999999999</v>
      </c>
      <c r="N49" s="42">
        <v>33.47</v>
      </c>
      <c r="O49" s="42"/>
      <c r="P49" s="42"/>
      <c r="Q49" s="42"/>
      <c r="R49" s="45"/>
      <c r="S49" s="42"/>
      <c r="T49" s="42"/>
      <c r="U49" s="42"/>
      <c r="V49" s="42"/>
      <c r="W49" s="42">
        <v>18.09</v>
      </c>
      <c r="X49" s="42"/>
      <c r="Y49" s="42"/>
      <c r="Z49" s="42"/>
      <c r="AA49" s="42"/>
      <c r="AB49" s="42"/>
      <c r="AC49" s="42"/>
      <c r="AD49" s="42"/>
      <c r="AE49" s="42"/>
      <c r="AF49" s="42"/>
      <c r="AG49" s="42"/>
      <c r="AH49" s="42">
        <v>33.47</v>
      </c>
      <c r="AI49" s="42"/>
      <c r="AJ49" s="42"/>
      <c r="AK49" s="42"/>
      <c r="AL49" s="42" t="s">
        <v>730</v>
      </c>
      <c r="AM49" s="44" t="s">
        <v>725</v>
      </c>
      <c r="AN49" s="44"/>
      <c r="AO49" s="44"/>
      <c r="AP49" s="46" t="s">
        <v>731</v>
      </c>
      <c r="AQ49" s="44">
        <v>6.1</v>
      </c>
      <c r="AR49" s="52" t="s">
        <v>725</v>
      </c>
      <c r="AS49" s="42"/>
      <c r="AT49" s="44">
        <v>0</v>
      </c>
      <c r="AU49" s="44">
        <v>0</v>
      </c>
      <c r="AV49" s="44">
        <v>0</v>
      </c>
      <c r="AW49" s="44">
        <v>23</v>
      </c>
      <c r="AX49" s="44">
        <v>0</v>
      </c>
      <c r="AY49" s="44">
        <v>0</v>
      </c>
      <c r="AZ49" s="44">
        <v>0</v>
      </c>
      <c r="BA49" s="44">
        <v>0</v>
      </c>
      <c r="BB49" s="44">
        <v>0</v>
      </c>
      <c r="BC49" s="44">
        <v>0</v>
      </c>
      <c r="BD49" s="44"/>
      <c r="BE49" s="44" t="s">
        <v>725</v>
      </c>
      <c r="BF49" s="44">
        <v>24</v>
      </c>
      <c r="BG49" s="44" t="s">
        <v>725</v>
      </c>
      <c r="BH49" s="44"/>
      <c r="BI49" s="42"/>
      <c r="BJ49" s="47"/>
      <c r="BK49" s="44"/>
      <c r="BL49" s="44" t="s">
        <v>578</v>
      </c>
      <c r="BM49" s="42"/>
      <c r="BN49" s="1" t="s">
        <v>729</v>
      </c>
      <c r="BO49" t="s">
        <v>580</v>
      </c>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row>
    <row r="50" spans="1:94" x14ac:dyDescent="0.3">
      <c r="BQ50" s="56"/>
      <c r="BR50" s="3"/>
    </row>
    <row r="51" spans="1:94" x14ac:dyDescent="0.3">
      <c r="BQ51" s="56"/>
      <c r="BR51" s="3"/>
    </row>
    <row r="52" spans="1:94" x14ac:dyDescent="0.3">
      <c r="BQ52" s="56"/>
      <c r="BR52" s="3"/>
    </row>
    <row r="53" spans="1:94" x14ac:dyDescent="0.3">
      <c r="BQ53" s="56"/>
      <c r="BR53" s="3"/>
    </row>
    <row r="54" spans="1:94" x14ac:dyDescent="0.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row>
    <row r="55" spans="1:94" x14ac:dyDescent="0.3">
      <c r="BQ55" s="56"/>
      <c r="BR55" s="3"/>
    </row>
    <row r="56" spans="1:94" x14ac:dyDescent="0.3">
      <c r="BQ56" s="56"/>
      <c r="BR56" s="3"/>
    </row>
    <row r="57" spans="1:94" x14ac:dyDescent="0.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row>
    <row r="58" spans="1:94" x14ac:dyDescent="0.3">
      <c r="BQ58" s="56"/>
      <c r="BR58" s="3"/>
    </row>
    <row r="59" spans="1:94" x14ac:dyDescent="0.3">
      <c r="BQ59" s="56"/>
      <c r="BR59" s="3"/>
    </row>
    <row r="60" spans="1:94" x14ac:dyDescent="0.3">
      <c r="BQ60" s="56"/>
      <c r="BR60" s="3"/>
    </row>
    <row r="61" spans="1:94" x14ac:dyDescent="0.3">
      <c r="BQ61" s="56"/>
      <c r="BR61" s="3"/>
    </row>
    <row r="62" spans="1:94" x14ac:dyDescent="0.3">
      <c r="BQ62" s="56"/>
      <c r="BR62" s="3"/>
    </row>
    <row r="63" spans="1:94" x14ac:dyDescent="0.3">
      <c r="BQ63" s="56"/>
      <c r="BR63" s="3"/>
    </row>
    <row r="64" spans="1:94" x14ac:dyDescent="0.3">
      <c r="BQ64" s="56"/>
      <c r="BR64" s="3"/>
    </row>
    <row r="65" spans="69:70" x14ac:dyDescent="0.3">
      <c r="BQ65" s="56"/>
      <c r="BR65" s="3"/>
    </row>
    <row r="66" spans="69:70" x14ac:dyDescent="0.3">
      <c r="BQ66" s="56"/>
      <c r="BR66" s="3"/>
    </row>
  </sheetData>
  <sheetProtection algorithmName="SHA-512" hashValue="zQg5wlnsswp+19itU2nqinfprh3kD+NaU/YkYMceMcJxTT0rcwol5tZrzmT/Z17r56sZpWhfFw9A/vIMuPdCOg==" saltValue="tfsJFXR+Q5bVa8cgw9srig==" spinCount="100000" sheet="1" objects="1" scenarios="1"/>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dimension ref="A1:CS84"/>
  <sheetViews>
    <sheetView topLeftCell="BB1" workbookViewId="0">
      <selection activeCell="BP12" sqref="BP12:BR50"/>
    </sheetView>
  </sheetViews>
  <sheetFormatPr defaultColWidth="11.07421875" defaultRowHeight="13.5" x14ac:dyDescent="0.3"/>
  <cols>
    <col min="12" max="12" width="15.15234375" customWidth="1"/>
    <col min="38" max="38" width="14.69140625" customWidth="1"/>
  </cols>
  <sheetData>
    <row r="1" spans="1:94" ht="67.5" x14ac:dyDescent="0.3">
      <c r="A1" s="11" t="s">
        <v>228</v>
      </c>
      <c r="B1" s="11" t="s">
        <v>311</v>
      </c>
      <c r="C1" s="12" t="s">
        <v>312</v>
      </c>
      <c r="D1" s="13" t="s">
        <v>313</v>
      </c>
      <c r="E1" s="13" t="s">
        <v>314</v>
      </c>
      <c r="F1" s="13" t="s">
        <v>315</v>
      </c>
      <c r="G1" s="11" t="s">
        <v>316</v>
      </c>
      <c r="H1" s="14" t="s">
        <v>317</v>
      </c>
      <c r="I1" s="14" t="s">
        <v>395</v>
      </c>
      <c r="J1" s="14" t="s">
        <v>431</v>
      </c>
      <c r="K1" s="13" t="s">
        <v>408</v>
      </c>
      <c r="L1" s="15" t="s">
        <v>432</v>
      </c>
      <c r="M1" s="16" t="s">
        <v>433</v>
      </c>
      <c r="N1" s="17" t="s">
        <v>434</v>
      </c>
      <c r="O1" s="17" t="s">
        <v>435</v>
      </c>
      <c r="P1" s="17" t="s">
        <v>436</v>
      </c>
      <c r="Q1" s="17" t="s">
        <v>515</v>
      </c>
      <c r="R1" s="17" t="s">
        <v>308</v>
      </c>
      <c r="S1" s="17" t="s">
        <v>309</v>
      </c>
      <c r="T1" s="17" t="s">
        <v>310</v>
      </c>
      <c r="U1" s="17" t="s">
        <v>535</v>
      </c>
      <c r="V1" s="18" t="s">
        <v>536</v>
      </c>
      <c r="W1" s="19" t="s">
        <v>557</v>
      </c>
      <c r="X1" s="19" t="s">
        <v>362</v>
      </c>
      <c r="Y1" s="19" t="s">
        <v>297</v>
      </c>
      <c r="Z1" s="19" t="s">
        <v>298</v>
      </c>
      <c r="AA1" s="19" t="s">
        <v>376</v>
      </c>
      <c r="AB1" s="19" t="s">
        <v>295</v>
      </c>
      <c r="AC1" s="19" t="s">
        <v>296</v>
      </c>
      <c r="AD1" s="20" t="s">
        <v>223</v>
      </c>
      <c r="AE1" s="21" t="s">
        <v>224</v>
      </c>
      <c r="AF1" s="22" t="s">
        <v>560</v>
      </c>
      <c r="AG1" s="22" t="s">
        <v>561</v>
      </c>
      <c r="AH1" s="23" t="s">
        <v>429</v>
      </c>
      <c r="AI1" s="23" t="s">
        <v>268</v>
      </c>
      <c r="AJ1" s="23" t="s">
        <v>269</v>
      </c>
      <c r="AK1" s="23" t="s">
        <v>270</v>
      </c>
      <c r="AL1" s="24" t="s">
        <v>566</v>
      </c>
      <c r="AM1" s="25" t="s">
        <v>430</v>
      </c>
      <c r="AN1" s="25" t="s">
        <v>195</v>
      </c>
      <c r="AO1" s="26" t="s">
        <v>196</v>
      </c>
      <c r="AP1" s="27" t="s">
        <v>190</v>
      </c>
      <c r="AQ1" s="28" t="s">
        <v>191</v>
      </c>
      <c r="AR1" s="29" t="s">
        <v>439</v>
      </c>
      <c r="AS1" s="30" t="s">
        <v>440</v>
      </c>
      <c r="AT1" s="31" t="s">
        <v>441</v>
      </c>
      <c r="AU1" s="32" t="s">
        <v>533</v>
      </c>
      <c r="AV1" s="33" t="s">
        <v>442</v>
      </c>
      <c r="AW1" s="32" t="s">
        <v>552</v>
      </c>
      <c r="AX1" s="33" t="s">
        <v>443</v>
      </c>
      <c r="AY1" s="34" t="s">
        <v>229</v>
      </c>
      <c r="AZ1" s="31" t="s">
        <v>307</v>
      </c>
      <c r="BA1" s="35" t="s">
        <v>475</v>
      </c>
      <c r="BB1" s="31" t="s">
        <v>537</v>
      </c>
      <c r="BC1" s="35" t="s">
        <v>482</v>
      </c>
      <c r="BD1" s="14" t="s">
        <v>502</v>
      </c>
      <c r="BE1" s="14" t="s">
        <v>476</v>
      </c>
      <c r="BF1" s="14" t="s">
        <v>477</v>
      </c>
      <c r="BG1" s="14" t="s">
        <v>225</v>
      </c>
      <c r="BH1" s="14" t="s">
        <v>522</v>
      </c>
      <c r="BI1" s="36" t="s">
        <v>473</v>
      </c>
      <c r="BJ1" s="36" t="s">
        <v>474</v>
      </c>
      <c r="BK1" s="37" t="s">
        <v>217</v>
      </c>
      <c r="BL1" s="37" t="s">
        <v>218</v>
      </c>
      <c r="BM1" s="36" t="s">
        <v>192</v>
      </c>
      <c r="BN1" s="37" t="s">
        <v>193</v>
      </c>
      <c r="BO1" s="38" t="s">
        <v>194</v>
      </c>
    </row>
    <row r="2" spans="1:94" x14ac:dyDescent="0.3">
      <c r="A2" s="39">
        <v>1993</v>
      </c>
      <c r="B2" s="154">
        <v>41467</v>
      </c>
      <c r="C2" s="41" t="s">
        <v>567</v>
      </c>
      <c r="D2" s="42" t="s">
        <v>638</v>
      </c>
      <c r="E2" s="42"/>
      <c r="F2" s="42" t="s">
        <v>568</v>
      </c>
      <c r="G2" s="43">
        <v>41457</v>
      </c>
      <c r="H2" s="44" t="s">
        <v>569</v>
      </c>
      <c r="I2" s="44" t="s">
        <v>570</v>
      </c>
      <c r="J2" s="44"/>
      <c r="K2" s="42" t="s">
        <v>571</v>
      </c>
      <c r="L2" s="42" t="s">
        <v>572</v>
      </c>
      <c r="M2" s="42">
        <v>84</v>
      </c>
      <c r="N2" s="42">
        <v>29</v>
      </c>
      <c r="O2" s="42"/>
      <c r="P2" s="42"/>
      <c r="Q2" s="42"/>
      <c r="R2" s="45"/>
      <c r="S2" s="42"/>
      <c r="T2" s="42"/>
      <c r="U2" s="42"/>
      <c r="V2" s="42"/>
      <c r="W2" s="42"/>
      <c r="X2" s="42"/>
      <c r="Y2" s="42"/>
      <c r="Z2" s="42"/>
      <c r="AA2" s="42"/>
      <c r="AB2" s="42"/>
      <c r="AC2" s="42"/>
      <c r="AD2" s="42"/>
      <c r="AE2" s="42"/>
      <c r="AF2" s="42"/>
      <c r="AG2" s="42"/>
      <c r="AH2" s="42"/>
      <c r="AI2" s="42"/>
      <c r="AJ2" s="42"/>
      <c r="AK2" s="42"/>
      <c r="AL2" s="42" t="s">
        <v>573</v>
      </c>
      <c r="AM2" s="44" t="s">
        <v>570</v>
      </c>
      <c r="AN2" s="44"/>
      <c r="AO2" s="44"/>
      <c r="AP2" s="46" t="s">
        <v>574</v>
      </c>
      <c r="AQ2" s="44">
        <v>11.1</v>
      </c>
      <c r="AR2" s="44" t="s">
        <v>575</v>
      </c>
      <c r="AS2" s="42"/>
      <c r="AT2" s="44">
        <v>0</v>
      </c>
      <c r="AU2" s="44">
        <v>0</v>
      </c>
      <c r="AV2" s="44">
        <v>0</v>
      </c>
      <c r="AW2" s="44">
        <v>22</v>
      </c>
      <c r="AX2" s="44">
        <v>0</v>
      </c>
      <c r="AY2" s="44">
        <v>0</v>
      </c>
      <c r="AZ2" s="44">
        <v>0</v>
      </c>
      <c r="BA2" s="44">
        <v>0</v>
      </c>
      <c r="BB2" s="44">
        <v>0</v>
      </c>
      <c r="BC2" s="44">
        <v>0</v>
      </c>
      <c r="BD2" s="44"/>
      <c r="BE2" s="44" t="s">
        <v>570</v>
      </c>
      <c r="BF2" s="44">
        <v>12</v>
      </c>
      <c r="BG2" s="44" t="s">
        <v>570</v>
      </c>
      <c r="BH2" s="44"/>
      <c r="BI2" s="42" t="s">
        <v>603</v>
      </c>
      <c r="BJ2" s="47" t="s">
        <v>523</v>
      </c>
      <c r="BK2" s="44">
        <v>50</v>
      </c>
      <c r="BL2" s="44" t="s">
        <v>578</v>
      </c>
      <c r="BM2" s="42"/>
      <c r="BN2" s="1" t="s">
        <v>639</v>
      </c>
      <c r="BO2" s="58" t="s">
        <v>580</v>
      </c>
      <c r="BP2" s="42"/>
      <c r="BQ2" s="42"/>
      <c r="BR2" s="42"/>
    </row>
    <row r="3" spans="1:94" x14ac:dyDescent="0.3">
      <c r="A3" s="39">
        <v>1105</v>
      </c>
      <c r="B3" s="154">
        <v>41467</v>
      </c>
      <c r="C3" s="41" t="s">
        <v>698</v>
      </c>
      <c r="D3" s="42" t="s">
        <v>87</v>
      </c>
      <c r="E3" s="42"/>
      <c r="F3" s="42" t="s">
        <v>41</v>
      </c>
      <c r="G3" s="43">
        <v>41455</v>
      </c>
      <c r="H3" s="44" t="s">
        <v>126</v>
      </c>
      <c r="I3" s="44" t="s">
        <v>301</v>
      </c>
      <c r="J3" s="44"/>
      <c r="K3" s="42" t="s">
        <v>681</v>
      </c>
      <c r="L3" s="42" t="s">
        <v>682</v>
      </c>
      <c r="M3" s="48">
        <v>84.6</v>
      </c>
      <c r="N3" s="48">
        <v>36.002000000000002</v>
      </c>
      <c r="O3" s="42"/>
      <c r="P3" s="48"/>
      <c r="Q3" s="42"/>
      <c r="R3" s="49"/>
      <c r="S3" s="48"/>
      <c r="T3" s="48"/>
      <c r="U3" s="48"/>
      <c r="V3" s="48"/>
      <c r="W3" s="42"/>
      <c r="X3" s="48"/>
      <c r="Y3" s="48"/>
      <c r="Z3" s="48"/>
      <c r="AA3" s="48"/>
      <c r="AB3" s="48"/>
      <c r="AC3" s="48"/>
      <c r="AD3" s="48"/>
      <c r="AE3" s="42"/>
      <c r="AF3" s="48"/>
      <c r="AG3" s="48"/>
      <c r="AH3" s="42"/>
      <c r="AI3" s="42"/>
      <c r="AJ3" s="42"/>
      <c r="AK3" s="48"/>
      <c r="AL3" s="42" t="s">
        <v>89</v>
      </c>
      <c r="AM3" s="44" t="s">
        <v>73</v>
      </c>
      <c r="AN3" s="44"/>
      <c r="AO3" s="44"/>
      <c r="AP3" s="46" t="s">
        <v>74</v>
      </c>
      <c r="AQ3" s="44">
        <v>17</v>
      </c>
      <c r="AR3" s="44" t="s">
        <v>699</v>
      </c>
      <c r="AS3" s="42"/>
      <c r="AT3" s="44">
        <v>0</v>
      </c>
      <c r="AU3" s="44">
        <v>0</v>
      </c>
      <c r="AV3" s="44">
        <v>7</v>
      </c>
      <c r="AW3" s="44">
        <v>0</v>
      </c>
      <c r="AX3" s="44">
        <v>0</v>
      </c>
      <c r="AY3" s="44">
        <v>0</v>
      </c>
      <c r="AZ3" s="44">
        <v>0</v>
      </c>
      <c r="BA3" s="44">
        <v>0</v>
      </c>
      <c r="BB3" s="44">
        <v>0</v>
      </c>
      <c r="BC3" s="44">
        <v>0</v>
      </c>
      <c r="BD3" s="44"/>
      <c r="BE3" s="44" t="s">
        <v>685</v>
      </c>
      <c r="BF3" s="44"/>
      <c r="BG3" s="44" t="s">
        <v>700</v>
      </c>
      <c r="BH3" s="44"/>
      <c r="BI3" s="47"/>
      <c r="BJ3" s="47"/>
      <c r="BK3" s="44"/>
      <c r="BL3" s="44" t="s">
        <v>686</v>
      </c>
      <c r="BM3" s="47" t="s">
        <v>687</v>
      </c>
      <c r="BN3" t="s">
        <v>404</v>
      </c>
      <c r="BO3" s="58" t="s">
        <v>580</v>
      </c>
    </row>
    <row r="4" spans="1:94" x14ac:dyDescent="0.3">
      <c r="A4" s="39">
        <v>1469</v>
      </c>
      <c r="B4" s="154">
        <v>41464</v>
      </c>
      <c r="C4" s="41" t="s">
        <v>567</v>
      </c>
      <c r="D4" s="42" t="s">
        <v>638</v>
      </c>
      <c r="E4" s="42"/>
      <c r="F4" s="42" t="s">
        <v>568</v>
      </c>
      <c r="G4" s="43">
        <v>41419</v>
      </c>
      <c r="H4" s="44" t="s">
        <v>569</v>
      </c>
      <c r="I4" s="44" t="s">
        <v>570</v>
      </c>
      <c r="J4" s="44"/>
      <c r="K4" s="48" t="s">
        <v>581</v>
      </c>
      <c r="L4" s="48" t="s">
        <v>582</v>
      </c>
      <c r="M4" s="48">
        <v>83.46</v>
      </c>
      <c r="N4" s="48">
        <v>27.65</v>
      </c>
      <c r="O4" s="42" t="s">
        <v>583</v>
      </c>
      <c r="P4" s="48">
        <v>1000</v>
      </c>
      <c r="Q4" s="48">
        <v>27.65</v>
      </c>
      <c r="R4" s="45">
        <v>2000</v>
      </c>
      <c r="S4" s="48">
        <v>27.65</v>
      </c>
      <c r="T4" s="48"/>
      <c r="U4" s="48"/>
      <c r="V4" s="48"/>
      <c r="W4" s="48"/>
      <c r="X4" s="48"/>
      <c r="Y4" s="48"/>
      <c r="Z4" s="48"/>
      <c r="AA4" s="48"/>
      <c r="AB4" s="48"/>
      <c r="AC4" s="48"/>
      <c r="AD4" s="48"/>
      <c r="AE4" s="48"/>
      <c r="AF4" s="48"/>
      <c r="AG4" s="48"/>
      <c r="AH4" s="48"/>
      <c r="AI4" s="48"/>
      <c r="AJ4" s="48"/>
      <c r="AK4" s="48"/>
      <c r="AL4" s="42" t="s">
        <v>573</v>
      </c>
      <c r="AM4" s="44" t="s">
        <v>570</v>
      </c>
      <c r="AN4" s="52"/>
      <c r="AO4" s="52"/>
      <c r="AP4" s="53" t="s">
        <v>574</v>
      </c>
      <c r="AQ4" s="52">
        <v>11.6</v>
      </c>
      <c r="AR4" s="52" t="s">
        <v>570</v>
      </c>
      <c r="AS4" s="48"/>
      <c r="AT4" s="52">
        <v>0</v>
      </c>
      <c r="AU4" s="52">
        <v>0</v>
      </c>
      <c r="AV4" s="52">
        <v>0</v>
      </c>
      <c r="AW4" s="52">
        <v>20</v>
      </c>
      <c r="AX4" s="52">
        <v>0</v>
      </c>
      <c r="AY4" s="44">
        <v>0</v>
      </c>
      <c r="AZ4" s="44">
        <v>0</v>
      </c>
      <c r="BA4" s="44">
        <v>0</v>
      </c>
      <c r="BB4" s="44">
        <v>0</v>
      </c>
      <c r="BC4" s="44">
        <v>0</v>
      </c>
      <c r="BD4" s="52"/>
      <c r="BE4" s="52" t="s">
        <v>570</v>
      </c>
      <c r="BF4" s="44"/>
      <c r="BG4" s="44" t="s">
        <v>570</v>
      </c>
      <c r="BH4" s="44"/>
      <c r="BI4" s="50" t="s">
        <v>584</v>
      </c>
      <c r="BJ4" s="50"/>
      <c r="BK4" s="52"/>
      <c r="BL4" s="44" t="s">
        <v>578</v>
      </c>
      <c r="BM4" s="48"/>
      <c r="BN4" t="s">
        <v>640</v>
      </c>
      <c r="BO4" s="58" t="s">
        <v>586</v>
      </c>
    </row>
    <row r="5" spans="1:94" x14ac:dyDescent="0.3">
      <c r="A5" s="39">
        <v>4650</v>
      </c>
      <c r="B5" s="154">
        <v>41467</v>
      </c>
      <c r="C5" s="41" t="s">
        <v>567</v>
      </c>
      <c r="D5" s="42" t="s">
        <v>638</v>
      </c>
      <c r="E5" s="42"/>
      <c r="F5" s="42" t="s">
        <v>568</v>
      </c>
      <c r="G5" s="43">
        <v>41455</v>
      </c>
      <c r="H5" s="44" t="s">
        <v>569</v>
      </c>
      <c r="I5" s="44" t="s">
        <v>570</v>
      </c>
      <c r="J5" s="44"/>
      <c r="K5" s="48" t="s">
        <v>588</v>
      </c>
      <c r="L5" s="48" t="s">
        <v>589</v>
      </c>
      <c r="M5" s="48">
        <v>110</v>
      </c>
      <c r="N5" s="48">
        <v>29</v>
      </c>
      <c r="O5" s="42"/>
      <c r="P5" s="48"/>
      <c r="Q5" s="48"/>
      <c r="R5" s="49"/>
      <c r="S5" s="48"/>
      <c r="T5" s="48"/>
      <c r="U5" s="48"/>
      <c r="V5" s="48"/>
      <c r="W5" s="48"/>
      <c r="X5" s="48"/>
      <c r="Y5" s="48"/>
      <c r="Z5" s="48"/>
      <c r="AA5" s="48"/>
      <c r="AB5" s="48"/>
      <c r="AC5" s="48"/>
      <c r="AD5" s="48"/>
      <c r="AE5" s="48"/>
      <c r="AF5" s="48"/>
      <c r="AG5" s="48"/>
      <c r="AH5" s="48"/>
      <c r="AI5" s="48"/>
      <c r="AJ5" s="48"/>
      <c r="AK5" s="48"/>
      <c r="AL5" s="42" t="s">
        <v>573</v>
      </c>
      <c r="AM5" s="52" t="s">
        <v>570</v>
      </c>
      <c r="AN5" s="52"/>
      <c r="AO5" s="52"/>
      <c r="AP5" s="53"/>
      <c r="AQ5" s="52"/>
      <c r="AR5" s="52" t="s">
        <v>570</v>
      </c>
      <c r="AS5" s="48"/>
      <c r="AT5" s="52">
        <v>0</v>
      </c>
      <c r="AU5" s="52">
        <v>0</v>
      </c>
      <c r="AV5" s="52">
        <v>20</v>
      </c>
      <c r="AW5" s="52">
        <v>0</v>
      </c>
      <c r="AX5" s="52">
        <v>0</v>
      </c>
      <c r="AY5" s="52">
        <v>0</v>
      </c>
      <c r="AZ5" s="52">
        <v>0</v>
      </c>
      <c r="BA5" s="52">
        <v>0</v>
      </c>
      <c r="BB5" s="44">
        <v>0</v>
      </c>
      <c r="BC5" s="44">
        <v>0</v>
      </c>
      <c r="BD5" s="44">
        <v>12</v>
      </c>
      <c r="BE5" s="52" t="s">
        <v>590</v>
      </c>
      <c r="BF5" s="44"/>
      <c r="BG5" s="44" t="s">
        <v>570</v>
      </c>
      <c r="BH5" s="44"/>
      <c r="BI5" s="50"/>
      <c r="BJ5" s="50"/>
      <c r="BK5" s="52"/>
      <c r="BL5" s="44" t="s">
        <v>578</v>
      </c>
      <c r="BM5" s="42" t="s">
        <v>591</v>
      </c>
      <c r="BN5" t="s">
        <v>641</v>
      </c>
      <c r="BO5" s="58" t="s">
        <v>593</v>
      </c>
    </row>
    <row r="6" spans="1:94" s="1" customFormat="1" x14ac:dyDescent="0.3">
      <c r="A6" s="39">
        <v>1439</v>
      </c>
      <c r="B6" s="154">
        <v>41464</v>
      </c>
      <c r="C6" s="41" t="s">
        <v>567</v>
      </c>
      <c r="D6" s="42" t="s">
        <v>638</v>
      </c>
      <c r="E6" s="42"/>
      <c r="F6" s="42" t="s">
        <v>568</v>
      </c>
      <c r="G6" s="51">
        <v>41455</v>
      </c>
      <c r="H6" s="44" t="s">
        <v>569</v>
      </c>
      <c r="I6" s="44" t="s">
        <v>570</v>
      </c>
      <c r="J6" s="44"/>
      <c r="K6" s="42" t="s">
        <v>594</v>
      </c>
      <c r="L6" s="42" t="s">
        <v>595</v>
      </c>
      <c r="M6" s="48">
        <v>87.5</v>
      </c>
      <c r="N6" s="48">
        <v>26.39</v>
      </c>
      <c r="O6" s="42" t="s">
        <v>583</v>
      </c>
      <c r="P6" s="48">
        <v>300</v>
      </c>
      <c r="Q6" s="48">
        <v>28.51</v>
      </c>
      <c r="R6" s="49">
        <v>1020</v>
      </c>
      <c r="S6" s="48">
        <v>31.95</v>
      </c>
      <c r="T6" s="48"/>
      <c r="U6" s="48"/>
      <c r="V6" s="48"/>
      <c r="W6" s="48"/>
      <c r="X6" s="48"/>
      <c r="Y6" s="48"/>
      <c r="Z6" s="48"/>
      <c r="AA6" s="48"/>
      <c r="AB6" s="48"/>
      <c r="AC6" s="48"/>
      <c r="AD6" s="48"/>
      <c r="AE6" s="48"/>
      <c r="AF6" s="48"/>
      <c r="AG6" s="48"/>
      <c r="AH6" s="48"/>
      <c r="AI6" s="48"/>
      <c r="AJ6" s="48"/>
      <c r="AK6" s="48"/>
      <c r="AL6" s="42" t="s">
        <v>573</v>
      </c>
      <c r="AM6" s="44" t="s">
        <v>570</v>
      </c>
      <c r="AN6" s="52"/>
      <c r="AO6" s="52"/>
      <c r="AP6" s="53" t="s">
        <v>574</v>
      </c>
      <c r="AQ6" s="44">
        <v>12</v>
      </c>
      <c r="AR6" s="44" t="s">
        <v>575</v>
      </c>
      <c r="AS6" s="48"/>
      <c r="AT6" s="52">
        <v>0</v>
      </c>
      <c r="AU6" s="52">
        <v>0</v>
      </c>
      <c r="AV6" s="44">
        <v>7</v>
      </c>
      <c r="AW6" s="52">
        <v>0</v>
      </c>
      <c r="AX6" s="52">
        <v>0</v>
      </c>
      <c r="AY6" s="44">
        <v>0</v>
      </c>
      <c r="AZ6" s="44">
        <v>0</v>
      </c>
      <c r="BA6" s="44">
        <v>0</v>
      </c>
      <c r="BB6" s="44">
        <v>0</v>
      </c>
      <c r="BC6" s="44">
        <v>0</v>
      </c>
      <c r="BD6" s="44">
        <v>24</v>
      </c>
      <c r="BE6" s="44" t="s">
        <v>569</v>
      </c>
      <c r="BF6" s="44"/>
      <c r="BG6" s="44" t="s">
        <v>570</v>
      </c>
      <c r="BH6" s="44"/>
      <c r="BI6" s="50"/>
      <c r="BJ6" s="50"/>
      <c r="BK6" s="52"/>
      <c r="BL6" s="44" t="s">
        <v>578</v>
      </c>
      <c r="BM6" s="48" t="s">
        <v>596</v>
      </c>
      <c r="BN6" t="s">
        <v>642</v>
      </c>
      <c r="BO6" s="58" t="s">
        <v>580</v>
      </c>
      <c r="BP6"/>
      <c r="BQ6"/>
      <c r="BR6"/>
      <c r="BS6"/>
      <c r="BT6"/>
      <c r="BU6"/>
      <c r="BV6"/>
      <c r="BW6"/>
      <c r="BX6"/>
      <c r="BY6"/>
      <c r="BZ6"/>
      <c r="CA6"/>
      <c r="CB6"/>
      <c r="CC6"/>
      <c r="CD6"/>
      <c r="CE6"/>
      <c r="CF6"/>
      <c r="CG6"/>
      <c r="CH6"/>
      <c r="CI6"/>
      <c r="CJ6"/>
      <c r="CK6"/>
      <c r="CL6"/>
      <c r="CM6"/>
      <c r="CN6"/>
      <c r="CO6"/>
      <c r="CP6"/>
    </row>
    <row r="7" spans="1:94" x14ac:dyDescent="0.3">
      <c r="A7" s="39">
        <v>1481</v>
      </c>
      <c r="B7" s="154">
        <v>41464</v>
      </c>
      <c r="C7" s="41" t="s">
        <v>567</v>
      </c>
      <c r="D7" s="42" t="s">
        <v>638</v>
      </c>
      <c r="E7" s="42"/>
      <c r="F7" s="42" t="s">
        <v>568</v>
      </c>
      <c r="G7" s="43">
        <v>41419</v>
      </c>
      <c r="H7" s="44" t="s">
        <v>569</v>
      </c>
      <c r="I7" s="44" t="s">
        <v>570</v>
      </c>
      <c r="J7" s="44"/>
      <c r="K7" s="48" t="s">
        <v>598</v>
      </c>
      <c r="L7" s="48" t="s">
        <v>582</v>
      </c>
      <c r="M7" s="48">
        <v>82.05</v>
      </c>
      <c r="N7" s="48">
        <v>26.77</v>
      </c>
      <c r="O7" s="42" t="s">
        <v>583</v>
      </c>
      <c r="P7" s="48">
        <v>1000</v>
      </c>
      <c r="Q7" s="48">
        <v>26.77</v>
      </c>
      <c r="R7" s="49">
        <v>2000</v>
      </c>
      <c r="S7" s="48">
        <v>26.77</v>
      </c>
      <c r="T7" s="48"/>
      <c r="U7" s="48"/>
      <c r="V7" s="48"/>
      <c r="W7" s="48"/>
      <c r="X7" s="48"/>
      <c r="Y7" s="48"/>
      <c r="Z7" s="48"/>
      <c r="AA7" s="48"/>
      <c r="AB7" s="48"/>
      <c r="AC7" s="48"/>
      <c r="AD7" s="48"/>
      <c r="AE7" s="48"/>
      <c r="AF7" s="48"/>
      <c r="AG7" s="48"/>
      <c r="AH7" s="48"/>
      <c r="AI7" s="48"/>
      <c r="AJ7" s="48"/>
      <c r="AK7" s="48"/>
      <c r="AL7" s="42" t="s">
        <v>573</v>
      </c>
      <c r="AM7" s="44" t="s">
        <v>570</v>
      </c>
      <c r="AN7" s="52"/>
      <c r="AO7" s="52"/>
      <c r="AP7" s="53" t="s">
        <v>574</v>
      </c>
      <c r="AQ7" s="44">
        <v>11.6</v>
      </c>
      <c r="AR7" s="52" t="s">
        <v>575</v>
      </c>
      <c r="AS7" s="48"/>
      <c r="AT7" s="52">
        <v>0</v>
      </c>
      <c r="AU7" s="52">
        <v>0</v>
      </c>
      <c r="AV7" s="52">
        <v>0</v>
      </c>
      <c r="AW7" s="44">
        <v>0</v>
      </c>
      <c r="AX7" s="52">
        <v>0</v>
      </c>
      <c r="AY7" s="44">
        <v>20</v>
      </c>
      <c r="AZ7" s="44">
        <v>0</v>
      </c>
      <c r="BA7" s="44">
        <v>0</v>
      </c>
      <c r="BB7" s="44">
        <v>0</v>
      </c>
      <c r="BC7" s="44">
        <v>0</v>
      </c>
      <c r="BD7" s="52"/>
      <c r="BE7" s="52" t="s">
        <v>570</v>
      </c>
      <c r="BF7" s="44"/>
      <c r="BG7" s="44" t="s">
        <v>570</v>
      </c>
      <c r="BH7" s="44"/>
      <c r="BI7" s="50"/>
      <c r="BJ7" s="50"/>
      <c r="BK7" s="52"/>
      <c r="BL7" s="44" t="s">
        <v>578</v>
      </c>
      <c r="BM7" s="48"/>
      <c r="BN7" t="s">
        <v>643</v>
      </c>
      <c r="BO7" s="58" t="s">
        <v>586</v>
      </c>
    </row>
    <row r="8" spans="1:94" x14ac:dyDescent="0.3">
      <c r="A8" s="39">
        <v>1239</v>
      </c>
      <c r="B8" s="154">
        <v>41467</v>
      </c>
      <c r="C8" s="41" t="s">
        <v>567</v>
      </c>
      <c r="D8" s="42" t="s">
        <v>638</v>
      </c>
      <c r="E8" s="42"/>
      <c r="F8" s="42" t="s">
        <v>568</v>
      </c>
      <c r="G8" s="43">
        <v>41467</v>
      </c>
      <c r="H8" s="44" t="s">
        <v>569</v>
      </c>
      <c r="I8" s="44" t="s">
        <v>570</v>
      </c>
      <c r="J8" s="44"/>
      <c r="K8" s="42" t="s">
        <v>601</v>
      </c>
      <c r="L8" s="48" t="s">
        <v>166</v>
      </c>
      <c r="M8" s="48">
        <v>84.1</v>
      </c>
      <c r="N8" s="48">
        <v>29.35</v>
      </c>
      <c r="O8" s="42"/>
      <c r="P8" s="48"/>
      <c r="Q8" s="42"/>
      <c r="R8" s="49"/>
      <c r="S8" s="48"/>
      <c r="T8" s="48"/>
      <c r="U8" s="48"/>
      <c r="V8" s="48"/>
      <c r="W8" s="42"/>
      <c r="X8" s="48"/>
      <c r="Y8" s="48"/>
      <c r="Z8" s="48"/>
      <c r="AA8" s="48"/>
      <c r="AB8" s="48"/>
      <c r="AC8" s="48"/>
      <c r="AD8" s="48"/>
      <c r="AE8" s="42"/>
      <c r="AF8" s="48"/>
      <c r="AG8" s="48"/>
      <c r="AH8" s="42"/>
      <c r="AI8" s="42"/>
      <c r="AJ8" s="42"/>
      <c r="AK8" s="48"/>
      <c r="AL8" s="42" t="s">
        <v>573</v>
      </c>
      <c r="AM8" s="44" t="s">
        <v>570</v>
      </c>
      <c r="AN8" s="44"/>
      <c r="AO8" s="44"/>
      <c r="AP8" s="46" t="s">
        <v>574</v>
      </c>
      <c r="AQ8" s="44">
        <v>12.5</v>
      </c>
      <c r="AR8" s="44" t="s">
        <v>575</v>
      </c>
      <c r="AS8" s="42"/>
      <c r="AT8" s="44">
        <v>0</v>
      </c>
      <c r="AU8" s="44">
        <v>0</v>
      </c>
      <c r="AV8" s="44">
        <v>0</v>
      </c>
      <c r="AW8" s="44">
        <v>22</v>
      </c>
      <c r="AX8" s="44">
        <v>0</v>
      </c>
      <c r="AY8" s="44">
        <v>0</v>
      </c>
      <c r="AZ8" s="44">
        <v>0</v>
      </c>
      <c r="BA8" s="44">
        <v>0</v>
      </c>
      <c r="BB8" s="44">
        <v>0</v>
      </c>
      <c r="BC8" s="44">
        <v>0</v>
      </c>
      <c r="BD8" s="44"/>
      <c r="BE8" s="44" t="s">
        <v>570</v>
      </c>
      <c r="BF8" s="44">
        <v>12</v>
      </c>
      <c r="BG8" s="44" t="s">
        <v>570</v>
      </c>
      <c r="BH8" s="44"/>
      <c r="BI8" s="47" t="s">
        <v>603</v>
      </c>
      <c r="BJ8" s="50" t="s">
        <v>523</v>
      </c>
      <c r="BK8" s="44">
        <v>50</v>
      </c>
      <c r="BL8" s="44" t="s">
        <v>578</v>
      </c>
      <c r="BM8" s="42"/>
      <c r="BN8" s="3" t="s">
        <v>644</v>
      </c>
      <c r="BO8" s="58" t="s">
        <v>580</v>
      </c>
    </row>
    <row r="9" spans="1:94" x14ac:dyDescent="0.3">
      <c r="A9" s="39">
        <v>2515</v>
      </c>
      <c r="B9" s="154">
        <v>41465</v>
      </c>
      <c r="C9" s="41" t="s">
        <v>567</v>
      </c>
      <c r="D9" s="42" t="s">
        <v>638</v>
      </c>
      <c r="E9" s="42"/>
      <c r="F9" s="42" t="s">
        <v>568</v>
      </c>
      <c r="G9" s="43">
        <v>41468</v>
      </c>
      <c r="H9" s="44" t="s">
        <v>569</v>
      </c>
      <c r="I9" s="44" t="s">
        <v>570</v>
      </c>
      <c r="J9" s="44"/>
      <c r="K9" s="48" t="s">
        <v>605</v>
      </c>
      <c r="L9" s="42" t="s">
        <v>606</v>
      </c>
      <c r="M9" s="48">
        <v>43.82</v>
      </c>
      <c r="N9" s="48">
        <v>25.35</v>
      </c>
      <c r="O9" s="42"/>
      <c r="P9" s="48"/>
      <c r="Q9" s="48"/>
      <c r="R9" s="49"/>
      <c r="S9" s="48"/>
      <c r="T9" s="48"/>
      <c r="U9" s="48"/>
      <c r="V9" s="48"/>
      <c r="W9" s="48"/>
      <c r="X9" s="48"/>
      <c r="Y9" s="48"/>
      <c r="Z9" s="48"/>
      <c r="AA9" s="48"/>
      <c r="AB9" s="48"/>
      <c r="AC9" s="48"/>
      <c r="AD9" s="48"/>
      <c r="AE9" s="48"/>
      <c r="AF9" s="48"/>
      <c r="AG9" s="48"/>
      <c r="AH9" s="48"/>
      <c r="AI9" s="48"/>
      <c r="AJ9" s="48"/>
      <c r="AK9" s="48"/>
      <c r="AL9" s="42" t="s">
        <v>573</v>
      </c>
      <c r="AM9" s="44" t="s">
        <v>570</v>
      </c>
      <c r="AN9" s="52"/>
      <c r="AO9" s="52"/>
      <c r="AP9" s="46" t="s">
        <v>574</v>
      </c>
      <c r="AQ9" s="52">
        <v>10</v>
      </c>
      <c r="AR9" s="52" t="s">
        <v>570</v>
      </c>
      <c r="AS9" s="48"/>
      <c r="AT9" s="52">
        <v>0</v>
      </c>
      <c r="AU9" s="52">
        <v>0</v>
      </c>
      <c r="AV9" s="52">
        <v>0</v>
      </c>
      <c r="AW9" s="52">
        <v>0</v>
      </c>
      <c r="AX9" s="44">
        <v>0</v>
      </c>
      <c r="AY9" s="44">
        <v>0</v>
      </c>
      <c r="AZ9" s="44">
        <v>0</v>
      </c>
      <c r="BA9" s="44">
        <v>0</v>
      </c>
      <c r="BB9" s="44">
        <v>0</v>
      </c>
      <c r="BC9" s="44">
        <v>0</v>
      </c>
      <c r="BD9" s="44"/>
      <c r="BE9" s="44" t="s">
        <v>570</v>
      </c>
      <c r="BF9" s="44"/>
      <c r="BG9" s="44" t="s">
        <v>570</v>
      </c>
      <c r="BH9" s="44">
        <v>35</v>
      </c>
      <c r="BI9" s="50" t="s">
        <v>607</v>
      </c>
      <c r="BJ9" s="50"/>
      <c r="BK9" s="52"/>
      <c r="BL9" s="44" t="s">
        <v>578</v>
      </c>
      <c r="BM9" s="48" t="s">
        <v>608</v>
      </c>
      <c r="BN9" t="s">
        <v>645</v>
      </c>
      <c r="BO9" t="s">
        <v>580</v>
      </c>
      <c r="BP9" s="3"/>
      <c r="BQ9" s="3"/>
      <c r="BR9" s="3"/>
      <c r="BS9" s="3"/>
      <c r="BT9" s="3"/>
      <c r="BU9" s="3"/>
      <c r="BV9" s="3"/>
      <c r="BW9" s="3"/>
      <c r="BX9" s="3"/>
      <c r="BY9" s="3"/>
      <c r="BZ9" s="3"/>
      <c r="CA9" s="3"/>
      <c r="CB9" s="3"/>
      <c r="CC9" s="3"/>
      <c r="CD9" s="3"/>
      <c r="CE9" s="3"/>
      <c r="CF9" s="3"/>
      <c r="CG9" s="3"/>
      <c r="CH9" s="3"/>
      <c r="CI9" s="3"/>
      <c r="CJ9" s="3"/>
      <c r="CK9" s="3"/>
      <c r="CL9" s="3"/>
      <c r="CM9" s="3"/>
      <c r="CN9" s="3"/>
      <c r="CO9" s="3"/>
      <c r="CP9" s="3"/>
    </row>
    <row r="10" spans="1:94" x14ac:dyDescent="0.3">
      <c r="A10" s="39">
        <v>1415</v>
      </c>
      <c r="B10" s="154">
        <v>41464</v>
      </c>
      <c r="C10" s="41" t="s">
        <v>567</v>
      </c>
      <c r="D10" s="42" t="s">
        <v>638</v>
      </c>
      <c r="E10" s="42"/>
      <c r="F10" s="42" t="s">
        <v>568</v>
      </c>
      <c r="G10" s="43">
        <v>41455</v>
      </c>
      <c r="H10" s="44" t="s">
        <v>569</v>
      </c>
      <c r="I10" s="44" t="s">
        <v>570</v>
      </c>
      <c r="J10" s="44"/>
      <c r="K10" s="48" t="s">
        <v>610</v>
      </c>
      <c r="L10" s="48" t="s">
        <v>611</v>
      </c>
      <c r="M10" s="48">
        <v>79.73</v>
      </c>
      <c r="N10" s="48">
        <v>26.4</v>
      </c>
      <c r="O10" s="42" t="s">
        <v>583</v>
      </c>
      <c r="P10" s="48">
        <v>600</v>
      </c>
      <c r="Q10" s="48">
        <v>24.85</v>
      </c>
      <c r="R10" s="49">
        <v>2000</v>
      </c>
      <c r="S10" s="48">
        <v>24.59</v>
      </c>
      <c r="T10" s="48"/>
      <c r="U10" s="48"/>
      <c r="V10" s="48"/>
      <c r="W10" s="48"/>
      <c r="X10" s="48"/>
      <c r="Y10" s="48"/>
      <c r="Z10" s="48"/>
      <c r="AA10" s="48"/>
      <c r="AB10" s="48"/>
      <c r="AC10" s="48"/>
      <c r="AD10" s="48"/>
      <c r="AE10" s="48"/>
      <c r="AF10" s="48"/>
      <c r="AG10" s="48"/>
      <c r="AH10" s="48"/>
      <c r="AI10" s="48"/>
      <c r="AJ10" s="48"/>
      <c r="AK10" s="48"/>
      <c r="AL10" s="42" t="s">
        <v>573</v>
      </c>
      <c r="AM10" s="44" t="s">
        <v>570</v>
      </c>
      <c r="AN10" s="52"/>
      <c r="AO10" s="52"/>
      <c r="AP10" s="53" t="s">
        <v>574</v>
      </c>
      <c r="AQ10" s="52">
        <v>7</v>
      </c>
      <c r="AR10" s="52" t="s">
        <v>570</v>
      </c>
      <c r="AS10" s="48"/>
      <c r="AT10" s="52">
        <v>0</v>
      </c>
      <c r="AU10" s="52">
        <v>0</v>
      </c>
      <c r="AV10" s="52">
        <v>0</v>
      </c>
      <c r="AW10" s="52">
        <v>0</v>
      </c>
      <c r="AX10" s="44">
        <v>0</v>
      </c>
      <c r="AY10" s="44">
        <v>0</v>
      </c>
      <c r="AZ10" s="44">
        <v>0</v>
      </c>
      <c r="BA10" s="44">
        <v>0</v>
      </c>
      <c r="BB10" s="44">
        <v>0</v>
      </c>
      <c r="BC10" s="44">
        <v>0</v>
      </c>
      <c r="BD10" s="44">
        <v>12</v>
      </c>
      <c r="BE10" s="44" t="s">
        <v>569</v>
      </c>
      <c r="BF10" s="44"/>
      <c r="BG10" s="44" t="s">
        <v>570</v>
      </c>
      <c r="BH10" s="44"/>
      <c r="BI10" s="50"/>
      <c r="BJ10" s="50"/>
      <c r="BK10" s="52"/>
      <c r="BL10" s="44" t="s">
        <v>578</v>
      </c>
      <c r="BM10" s="47" t="s">
        <v>646</v>
      </c>
      <c r="BN10" t="s">
        <v>647</v>
      </c>
      <c r="BO10" s="58" t="s">
        <v>580</v>
      </c>
    </row>
    <row r="11" spans="1:94" x14ac:dyDescent="0.3">
      <c r="A11" s="39">
        <v>4167</v>
      </c>
      <c r="B11" s="154">
        <v>41465</v>
      </c>
      <c r="C11" s="41" t="s">
        <v>171</v>
      </c>
      <c r="D11" s="42" t="s">
        <v>87</v>
      </c>
      <c r="E11" s="42"/>
      <c r="F11" s="42" t="s">
        <v>41</v>
      </c>
      <c r="G11" s="43">
        <v>41455</v>
      </c>
      <c r="H11" s="44" t="s">
        <v>708</v>
      </c>
      <c r="I11" s="44" t="s">
        <v>301</v>
      </c>
      <c r="J11" s="44"/>
      <c r="K11" s="42" t="s">
        <v>139</v>
      </c>
      <c r="L11" s="42" t="s">
        <v>693</v>
      </c>
      <c r="M11" s="42">
        <v>83.39</v>
      </c>
      <c r="N11" s="42">
        <v>28.52</v>
      </c>
      <c r="O11" s="42"/>
      <c r="P11" s="42"/>
      <c r="Q11" s="42"/>
      <c r="R11" s="45"/>
      <c r="S11" s="42"/>
      <c r="T11" s="42"/>
      <c r="U11" s="42"/>
      <c r="V11" s="42"/>
      <c r="W11" s="42"/>
      <c r="X11" s="42"/>
      <c r="Y11" s="42"/>
      <c r="Z11" s="42"/>
      <c r="AA11" s="42"/>
      <c r="AB11" s="42"/>
      <c r="AC11" s="42"/>
      <c r="AD11" s="42"/>
      <c r="AE11" s="42"/>
      <c r="AF11" s="42"/>
      <c r="AG11" s="42"/>
      <c r="AH11" s="42"/>
      <c r="AI11" s="42"/>
      <c r="AJ11" s="42"/>
      <c r="AK11" s="42"/>
      <c r="AL11" s="42" t="s">
        <v>709</v>
      </c>
      <c r="AM11" s="44" t="s">
        <v>73</v>
      </c>
      <c r="AN11" s="44"/>
      <c r="AO11" s="44"/>
      <c r="AP11" s="46" t="s">
        <v>710</v>
      </c>
      <c r="AQ11" s="52">
        <v>17</v>
      </c>
      <c r="AR11" s="44" t="s">
        <v>90</v>
      </c>
      <c r="AS11" s="42"/>
      <c r="AT11" s="44">
        <v>0</v>
      </c>
      <c r="AU11" s="52">
        <v>12</v>
      </c>
      <c r="AV11" s="44">
        <v>0</v>
      </c>
      <c r="AW11" s="44">
        <v>0</v>
      </c>
      <c r="AX11" s="44">
        <v>0</v>
      </c>
      <c r="AY11" s="44">
        <v>0</v>
      </c>
      <c r="AZ11" s="44">
        <v>0</v>
      </c>
      <c r="BA11" s="44">
        <v>0</v>
      </c>
      <c r="BB11" s="44">
        <v>0</v>
      </c>
      <c r="BC11" s="44">
        <v>0</v>
      </c>
      <c r="BD11" s="44"/>
      <c r="BE11" s="44" t="s">
        <v>73</v>
      </c>
      <c r="BF11" s="44">
        <v>24</v>
      </c>
      <c r="BG11" s="44" t="s">
        <v>73</v>
      </c>
      <c r="BH11" s="44"/>
      <c r="BI11" s="47"/>
      <c r="BJ11" s="47"/>
      <c r="BK11" s="44"/>
      <c r="BL11" s="44" t="s">
        <v>75</v>
      </c>
      <c r="BM11" s="47" t="s">
        <v>695</v>
      </c>
      <c r="BN11" s="2" t="s">
        <v>711</v>
      </c>
      <c r="BO11" s="3" t="s">
        <v>580</v>
      </c>
    </row>
    <row r="12" spans="1:94" x14ac:dyDescent="0.3">
      <c r="A12" s="39">
        <v>3744</v>
      </c>
      <c r="B12" s="154">
        <v>41464</v>
      </c>
      <c r="C12" s="41" t="s">
        <v>567</v>
      </c>
      <c r="D12" s="42" t="s">
        <v>638</v>
      </c>
      <c r="E12" s="42"/>
      <c r="F12" s="42" t="s">
        <v>568</v>
      </c>
      <c r="G12" s="43">
        <v>41455</v>
      </c>
      <c r="H12" s="44" t="s">
        <v>569</v>
      </c>
      <c r="I12" s="44" t="s">
        <v>570</v>
      </c>
      <c r="J12" s="44"/>
      <c r="K12" s="42" t="s">
        <v>614</v>
      </c>
      <c r="L12" s="42" t="s">
        <v>582</v>
      </c>
      <c r="M12" s="48">
        <v>84</v>
      </c>
      <c r="N12" s="48">
        <v>29</v>
      </c>
      <c r="O12" s="42"/>
      <c r="P12" s="48"/>
      <c r="Q12" s="42"/>
      <c r="R12" s="49"/>
      <c r="S12" s="48"/>
      <c r="T12" s="48"/>
      <c r="U12" s="48"/>
      <c r="V12" s="48"/>
      <c r="W12" s="42"/>
      <c r="X12" s="48"/>
      <c r="Y12" s="48"/>
      <c r="Z12" s="48"/>
      <c r="AA12" s="48"/>
      <c r="AB12" s="48"/>
      <c r="AC12" s="48"/>
      <c r="AD12" s="48"/>
      <c r="AE12" s="42"/>
      <c r="AF12" s="48"/>
      <c r="AG12" s="48"/>
      <c r="AH12" s="42"/>
      <c r="AI12" s="42"/>
      <c r="AJ12" s="42"/>
      <c r="AK12" s="48"/>
      <c r="AL12" s="42" t="s">
        <v>573</v>
      </c>
      <c r="AM12" s="44" t="s">
        <v>570</v>
      </c>
      <c r="AN12" s="44"/>
      <c r="AO12" s="44"/>
      <c r="AP12" s="46" t="s">
        <v>574</v>
      </c>
      <c r="AQ12" s="44">
        <v>11.1</v>
      </c>
      <c r="AR12" s="44" t="s">
        <v>575</v>
      </c>
      <c r="AS12" s="42"/>
      <c r="AT12" s="44">
        <v>0</v>
      </c>
      <c r="AU12" s="44">
        <v>0</v>
      </c>
      <c r="AV12" s="44">
        <v>0</v>
      </c>
      <c r="AW12" s="44">
        <v>22</v>
      </c>
      <c r="AX12" s="44">
        <v>0</v>
      </c>
      <c r="AY12" s="44">
        <v>0</v>
      </c>
      <c r="AZ12" s="44">
        <v>0</v>
      </c>
      <c r="BA12" s="44">
        <v>0</v>
      </c>
      <c r="BB12" s="44">
        <v>0</v>
      </c>
      <c r="BC12" s="44">
        <v>0</v>
      </c>
      <c r="BD12" s="44"/>
      <c r="BE12" s="44" t="s">
        <v>570</v>
      </c>
      <c r="BF12" s="44">
        <v>24</v>
      </c>
      <c r="BG12" s="44" t="s">
        <v>570</v>
      </c>
      <c r="BH12" s="44"/>
      <c r="BI12" s="47"/>
      <c r="BJ12" s="50"/>
      <c r="BK12" s="44"/>
      <c r="BL12" s="44" t="s">
        <v>578</v>
      </c>
      <c r="BM12" s="42"/>
      <c r="BN12" t="s">
        <v>615</v>
      </c>
      <c r="BO12" s="58" t="s">
        <v>580</v>
      </c>
    </row>
    <row r="13" spans="1:94" x14ac:dyDescent="0.3">
      <c r="A13" s="39">
        <v>1457</v>
      </c>
      <c r="B13" s="158">
        <v>41468</v>
      </c>
      <c r="C13" s="41" t="s">
        <v>567</v>
      </c>
      <c r="D13" s="42" t="s">
        <v>638</v>
      </c>
      <c r="E13" s="42"/>
      <c r="F13" s="42" t="s">
        <v>568</v>
      </c>
      <c r="G13" s="43">
        <v>41455</v>
      </c>
      <c r="H13" s="44" t="s">
        <v>569</v>
      </c>
      <c r="I13" s="44" t="s">
        <v>570</v>
      </c>
      <c r="J13" s="44"/>
      <c r="K13" s="48" t="s">
        <v>616</v>
      </c>
      <c r="L13" s="48" t="s">
        <v>617</v>
      </c>
      <c r="M13" s="48">
        <v>92.75</v>
      </c>
      <c r="N13" s="48">
        <v>29.87</v>
      </c>
      <c r="O13" s="48"/>
      <c r="P13" s="42"/>
      <c r="Q13" s="48"/>
      <c r="R13" s="49"/>
      <c r="S13" s="48"/>
      <c r="T13" s="48"/>
      <c r="U13" s="48"/>
      <c r="V13" s="48"/>
      <c r="W13" s="48"/>
      <c r="X13" s="48"/>
      <c r="Y13" s="48"/>
      <c r="Z13" s="48"/>
      <c r="AA13" s="48"/>
      <c r="AB13" s="48"/>
      <c r="AC13" s="48"/>
      <c r="AD13" s="48"/>
      <c r="AE13" s="48"/>
      <c r="AF13" s="48"/>
      <c r="AG13" s="48"/>
      <c r="AH13" s="48"/>
      <c r="AI13" s="48"/>
      <c r="AJ13" s="48"/>
      <c r="AK13" s="48"/>
      <c r="AL13" s="42" t="s">
        <v>573</v>
      </c>
      <c r="AM13" s="44" t="s">
        <v>570</v>
      </c>
      <c r="AN13" s="52"/>
      <c r="AO13" s="52"/>
      <c r="AP13" s="53" t="s">
        <v>574</v>
      </c>
      <c r="AQ13" s="52">
        <v>12.8</v>
      </c>
      <c r="AR13" s="52" t="s">
        <v>575</v>
      </c>
      <c r="AS13" s="48"/>
      <c r="AT13" s="44">
        <v>4</v>
      </c>
      <c r="AU13" s="52">
        <v>0</v>
      </c>
      <c r="AV13" s="52">
        <v>14</v>
      </c>
      <c r="AW13" s="52">
        <v>0</v>
      </c>
      <c r="AX13" s="52">
        <v>0</v>
      </c>
      <c r="AY13" s="44">
        <v>0</v>
      </c>
      <c r="AZ13" s="44">
        <v>0</v>
      </c>
      <c r="BA13" s="44">
        <v>0</v>
      </c>
      <c r="BB13" s="44">
        <v>0</v>
      </c>
      <c r="BC13" s="44">
        <v>0</v>
      </c>
      <c r="BD13" s="52"/>
      <c r="BE13" s="52" t="s">
        <v>570</v>
      </c>
      <c r="BF13" s="44"/>
      <c r="BG13" s="44" t="s">
        <v>570</v>
      </c>
      <c r="BH13" s="44"/>
      <c r="BI13" s="50"/>
      <c r="BJ13" s="47"/>
      <c r="BK13" s="44"/>
      <c r="BL13" s="44" t="s">
        <v>578</v>
      </c>
      <c r="BM13" s="47" t="s">
        <v>618</v>
      </c>
      <c r="BN13" t="s">
        <v>648</v>
      </c>
      <c r="BO13" s="58" t="s">
        <v>580</v>
      </c>
    </row>
    <row r="14" spans="1:94" x14ac:dyDescent="0.3">
      <c r="A14" s="39">
        <v>1387</v>
      </c>
      <c r="B14" s="158">
        <v>41464</v>
      </c>
      <c r="C14" s="41" t="s">
        <v>567</v>
      </c>
      <c r="D14" s="42" t="s">
        <v>638</v>
      </c>
      <c r="E14" s="42"/>
      <c r="F14" s="42" t="s">
        <v>568</v>
      </c>
      <c r="G14" s="51">
        <v>41473</v>
      </c>
      <c r="H14" s="44" t="s">
        <v>569</v>
      </c>
      <c r="I14" s="44" t="s">
        <v>570</v>
      </c>
      <c r="J14" s="44"/>
      <c r="K14" s="42" t="s">
        <v>620</v>
      </c>
      <c r="L14" s="48" t="s">
        <v>621</v>
      </c>
      <c r="M14" s="48">
        <v>83</v>
      </c>
      <c r="N14" s="48">
        <v>26.2</v>
      </c>
      <c r="O14" s="42" t="s">
        <v>583</v>
      </c>
      <c r="P14" s="48">
        <v>1000</v>
      </c>
      <c r="Q14" s="48">
        <v>25.9</v>
      </c>
      <c r="R14" s="49">
        <v>2000</v>
      </c>
      <c r="S14" s="48">
        <v>25.7</v>
      </c>
      <c r="T14" s="48"/>
      <c r="U14" s="48"/>
      <c r="V14" s="48"/>
      <c r="W14" s="48"/>
      <c r="X14" s="48"/>
      <c r="Y14" s="48"/>
      <c r="Z14" s="48"/>
      <c r="AA14" s="48"/>
      <c r="AB14" s="48"/>
      <c r="AC14" s="48"/>
      <c r="AD14" s="48"/>
      <c r="AE14" s="48"/>
      <c r="AF14" s="48"/>
      <c r="AG14" s="48"/>
      <c r="AH14" s="48"/>
      <c r="AI14" s="48"/>
      <c r="AJ14" s="48"/>
      <c r="AK14" s="48"/>
      <c r="AL14" s="42" t="s">
        <v>573</v>
      </c>
      <c r="AM14" s="44" t="s">
        <v>570</v>
      </c>
      <c r="AN14" s="52"/>
      <c r="AO14" s="52"/>
      <c r="AP14" s="53" t="s">
        <v>574</v>
      </c>
      <c r="AQ14" s="52">
        <v>11.1</v>
      </c>
      <c r="AR14" s="52" t="s">
        <v>575</v>
      </c>
      <c r="AS14" s="48"/>
      <c r="AT14" s="52">
        <v>0</v>
      </c>
      <c r="AU14" s="52">
        <v>0</v>
      </c>
      <c r="AV14" s="52">
        <v>10</v>
      </c>
      <c r="AW14" s="52">
        <v>0</v>
      </c>
      <c r="AX14" s="44">
        <v>0</v>
      </c>
      <c r="AY14" s="44">
        <v>0</v>
      </c>
      <c r="AZ14" s="44">
        <v>0</v>
      </c>
      <c r="BA14" s="44">
        <v>0</v>
      </c>
      <c r="BB14" s="44">
        <v>0</v>
      </c>
      <c r="BC14" s="44">
        <v>0</v>
      </c>
      <c r="BD14" s="52"/>
      <c r="BE14" s="52" t="s">
        <v>570</v>
      </c>
      <c r="BF14" s="44"/>
      <c r="BG14" s="44" t="s">
        <v>570</v>
      </c>
      <c r="BH14" s="44"/>
      <c r="BI14" s="50"/>
      <c r="BJ14" s="50"/>
      <c r="BK14" s="52"/>
      <c r="BL14" s="44" t="s">
        <v>578</v>
      </c>
      <c r="BM14" s="48"/>
      <c r="BN14" s="3" t="s">
        <v>649</v>
      </c>
      <c r="BO14" s="3" t="s">
        <v>600</v>
      </c>
    </row>
    <row r="15" spans="1:94" x14ac:dyDescent="0.3">
      <c r="A15" s="39">
        <v>3593</v>
      </c>
      <c r="B15" s="154">
        <v>41464</v>
      </c>
      <c r="C15" s="41" t="s">
        <v>567</v>
      </c>
      <c r="D15" s="42" t="s">
        <v>638</v>
      </c>
      <c r="E15" s="42"/>
      <c r="F15" s="42" t="s">
        <v>568</v>
      </c>
      <c r="G15" s="43">
        <v>41459</v>
      </c>
      <c r="H15" s="44" t="s">
        <v>569</v>
      </c>
      <c r="I15" s="44" t="s">
        <v>570</v>
      </c>
      <c r="J15" s="44"/>
      <c r="K15" s="42" t="s">
        <v>623</v>
      </c>
      <c r="L15" s="42" t="s">
        <v>624</v>
      </c>
      <c r="M15" s="42">
        <v>68.489999999999995</v>
      </c>
      <c r="N15" s="42">
        <v>24.78</v>
      </c>
      <c r="O15" s="42" t="s">
        <v>583</v>
      </c>
      <c r="P15" s="42">
        <v>1000</v>
      </c>
      <c r="Q15" s="42">
        <v>24.41</v>
      </c>
      <c r="R15" s="49">
        <v>2000</v>
      </c>
      <c r="S15" s="42">
        <v>24.09</v>
      </c>
      <c r="T15" s="42"/>
      <c r="U15" s="42"/>
      <c r="V15" s="42"/>
      <c r="W15" s="42"/>
      <c r="X15" s="42"/>
      <c r="Y15" s="42"/>
      <c r="Z15" s="42"/>
      <c r="AA15" s="42"/>
      <c r="AB15" s="42"/>
      <c r="AC15" s="42"/>
      <c r="AD15" s="42"/>
      <c r="AE15" s="42"/>
      <c r="AF15" s="42"/>
      <c r="AG15" s="42"/>
      <c r="AH15" s="42"/>
      <c r="AI15" s="42"/>
      <c r="AJ15" s="42"/>
      <c r="AK15" s="42"/>
      <c r="AL15" s="42" t="s">
        <v>573</v>
      </c>
      <c r="AM15" s="44" t="s">
        <v>570</v>
      </c>
      <c r="AN15" s="44"/>
      <c r="AO15" s="44"/>
      <c r="AP15" s="46" t="s">
        <v>574</v>
      </c>
      <c r="AQ15" s="44">
        <v>6.5</v>
      </c>
      <c r="AR15" s="44" t="s">
        <v>570</v>
      </c>
      <c r="AS15" s="42"/>
      <c r="AT15" s="44">
        <v>0</v>
      </c>
      <c r="AU15" s="44">
        <v>0</v>
      </c>
      <c r="AV15" s="44">
        <v>0</v>
      </c>
      <c r="AW15" s="44">
        <v>15</v>
      </c>
      <c r="AX15" s="44">
        <v>0</v>
      </c>
      <c r="AY15" s="44">
        <v>0</v>
      </c>
      <c r="AZ15" s="44">
        <v>0</v>
      </c>
      <c r="BA15" s="44">
        <v>0</v>
      </c>
      <c r="BB15" s="44">
        <v>0</v>
      </c>
      <c r="BC15" s="44">
        <v>0</v>
      </c>
      <c r="BD15" s="44">
        <v>24</v>
      </c>
      <c r="BE15" s="44" t="s">
        <v>569</v>
      </c>
      <c r="BF15" s="44"/>
      <c r="BG15" s="44" t="s">
        <v>570</v>
      </c>
      <c r="BH15" s="44"/>
      <c r="BI15" s="48" t="s">
        <v>625</v>
      </c>
      <c r="BJ15" s="48" t="s">
        <v>626</v>
      </c>
      <c r="BK15" s="52">
        <v>25</v>
      </c>
      <c r="BL15" s="44" t="s">
        <v>578</v>
      </c>
      <c r="BM15" s="42"/>
      <c r="BN15" t="s">
        <v>650</v>
      </c>
      <c r="BO15" s="58" t="s">
        <v>580</v>
      </c>
    </row>
    <row r="16" spans="1:94" x14ac:dyDescent="0.3">
      <c r="A16" s="39">
        <v>4130</v>
      </c>
      <c r="B16" s="154">
        <v>41467</v>
      </c>
      <c r="C16" s="41" t="s">
        <v>567</v>
      </c>
      <c r="D16" s="42" t="s">
        <v>638</v>
      </c>
      <c r="E16" s="42"/>
      <c r="F16" s="42" t="s">
        <v>568</v>
      </c>
      <c r="G16" s="51">
        <v>41475</v>
      </c>
      <c r="H16" s="44" t="s">
        <v>569</v>
      </c>
      <c r="I16" s="44" t="s">
        <v>570</v>
      </c>
      <c r="J16" s="44"/>
      <c r="K16" s="42" t="s">
        <v>627</v>
      </c>
      <c r="L16" s="42" t="s">
        <v>582</v>
      </c>
      <c r="M16" s="42">
        <v>90</v>
      </c>
      <c r="N16" s="42">
        <v>23</v>
      </c>
      <c r="O16" s="42"/>
      <c r="P16" s="42"/>
      <c r="Q16" s="42"/>
      <c r="R16" s="45"/>
      <c r="S16" s="42"/>
      <c r="T16" s="42"/>
      <c r="U16" s="42"/>
      <c r="V16" s="42"/>
      <c r="W16" s="42"/>
      <c r="X16" s="42"/>
      <c r="Y16" s="42"/>
      <c r="Z16" s="42"/>
      <c r="AA16" s="42"/>
      <c r="AB16" s="42"/>
      <c r="AC16" s="42"/>
      <c r="AD16" s="42"/>
      <c r="AE16" s="42"/>
      <c r="AF16" s="42"/>
      <c r="AG16" s="42"/>
      <c r="AH16" s="42"/>
      <c r="AI16" s="42"/>
      <c r="AJ16" s="42"/>
      <c r="AK16" s="42"/>
      <c r="AL16" s="42" t="s">
        <v>573</v>
      </c>
      <c r="AM16" s="44" t="s">
        <v>570</v>
      </c>
      <c r="AN16" s="44"/>
      <c r="AO16" s="44"/>
      <c r="AP16" s="46" t="s">
        <v>574</v>
      </c>
      <c r="AQ16" s="44">
        <v>11.7</v>
      </c>
      <c r="AR16" s="44" t="s">
        <v>575</v>
      </c>
      <c r="AS16" s="42"/>
      <c r="AT16" s="44">
        <v>0</v>
      </c>
      <c r="AU16" s="44">
        <v>0</v>
      </c>
      <c r="AV16" s="44">
        <v>0</v>
      </c>
      <c r="AW16" s="44">
        <v>0</v>
      </c>
      <c r="AX16" s="44">
        <v>0</v>
      </c>
      <c r="AY16" s="44">
        <v>0</v>
      </c>
      <c r="AZ16" s="44">
        <v>0</v>
      </c>
      <c r="BA16" s="44">
        <v>0</v>
      </c>
      <c r="BB16" s="44">
        <v>0</v>
      </c>
      <c r="BC16" s="44">
        <v>0</v>
      </c>
      <c r="BD16" s="44"/>
      <c r="BE16" s="44" t="s">
        <v>570</v>
      </c>
      <c r="BF16" s="44"/>
      <c r="BG16" s="44" t="s">
        <v>570</v>
      </c>
      <c r="BH16" s="44"/>
      <c r="BI16" s="48"/>
      <c r="BJ16" s="48"/>
      <c r="BK16" s="52"/>
      <c r="BL16" s="44" t="s">
        <v>578</v>
      </c>
      <c r="BM16" s="47" t="s">
        <v>628</v>
      </c>
      <c r="BN16" s="1" t="s">
        <v>651</v>
      </c>
      <c r="BO16" s="58" t="s">
        <v>580</v>
      </c>
    </row>
    <row r="17" spans="1:97" x14ac:dyDescent="0.3">
      <c r="A17" s="39">
        <v>2555</v>
      </c>
      <c r="B17" s="154">
        <v>41467</v>
      </c>
      <c r="C17" s="41" t="s">
        <v>724</v>
      </c>
      <c r="D17" s="42" t="s">
        <v>732</v>
      </c>
      <c r="E17" s="42"/>
      <c r="F17" s="42" t="s">
        <v>568</v>
      </c>
      <c r="G17" s="51">
        <v>41477</v>
      </c>
      <c r="H17" s="44" t="s">
        <v>569</v>
      </c>
      <c r="I17" s="44" t="s">
        <v>570</v>
      </c>
      <c r="J17" s="44"/>
      <c r="K17" s="42" t="s">
        <v>727</v>
      </c>
      <c r="L17" s="42" t="s">
        <v>728</v>
      </c>
      <c r="M17" s="42">
        <v>87.66</v>
      </c>
      <c r="N17" s="42">
        <v>29.19</v>
      </c>
      <c r="O17" s="42" t="s">
        <v>583</v>
      </c>
      <c r="P17" s="42">
        <v>1000</v>
      </c>
      <c r="Q17" s="42">
        <v>28.8</v>
      </c>
      <c r="R17" s="45">
        <v>2000</v>
      </c>
      <c r="S17" s="42">
        <v>28.42</v>
      </c>
      <c r="T17" s="42"/>
      <c r="U17" s="42"/>
      <c r="V17" s="42"/>
      <c r="W17" s="42"/>
      <c r="X17" s="42"/>
      <c r="Y17" s="42"/>
      <c r="Z17" s="42"/>
      <c r="AA17" s="42"/>
      <c r="AB17" s="42"/>
      <c r="AC17" s="42"/>
      <c r="AD17" s="42"/>
      <c r="AE17" s="42"/>
      <c r="AF17" s="42"/>
      <c r="AG17" s="42"/>
      <c r="AH17" s="42"/>
      <c r="AI17" s="42"/>
      <c r="AJ17" s="42"/>
      <c r="AK17" s="42"/>
      <c r="AL17" s="42" t="s">
        <v>573</v>
      </c>
      <c r="AM17" s="44" t="s">
        <v>725</v>
      </c>
      <c r="AN17" s="44"/>
      <c r="AO17" s="44"/>
      <c r="AP17" s="46" t="s">
        <v>731</v>
      </c>
      <c r="AQ17" s="44">
        <v>6.1</v>
      </c>
      <c r="AR17" s="52" t="s">
        <v>725</v>
      </c>
      <c r="AS17" s="42"/>
      <c r="AT17" s="44">
        <v>0</v>
      </c>
      <c r="AU17" s="44">
        <v>0</v>
      </c>
      <c r="AV17" s="44">
        <v>0</v>
      </c>
      <c r="AW17" s="44">
        <v>23</v>
      </c>
      <c r="AX17" s="44">
        <v>0</v>
      </c>
      <c r="AY17" s="44">
        <v>0</v>
      </c>
      <c r="AZ17" s="44">
        <v>0</v>
      </c>
      <c r="BA17" s="44">
        <v>0</v>
      </c>
      <c r="BB17" s="44">
        <v>0</v>
      </c>
      <c r="BC17" s="44">
        <v>0</v>
      </c>
      <c r="BD17" s="44"/>
      <c r="BE17" s="44" t="s">
        <v>725</v>
      </c>
      <c r="BF17" s="44">
        <v>24</v>
      </c>
      <c r="BG17" s="44" t="s">
        <v>725</v>
      </c>
      <c r="BH17" s="44"/>
      <c r="BI17" s="42"/>
      <c r="BJ17" s="47"/>
      <c r="BK17" s="44"/>
      <c r="BL17" s="44" t="s">
        <v>578</v>
      </c>
      <c r="BM17" s="42"/>
      <c r="BN17" s="1" t="s">
        <v>729</v>
      </c>
      <c r="BO17" t="s">
        <v>580</v>
      </c>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row>
    <row r="18" spans="1:97" x14ac:dyDescent="0.3">
      <c r="A18" s="39">
        <v>1994</v>
      </c>
      <c r="B18" s="154">
        <v>41467</v>
      </c>
      <c r="C18" s="41" t="s">
        <v>567</v>
      </c>
      <c r="D18" s="42" t="s">
        <v>638</v>
      </c>
      <c r="E18" s="42"/>
      <c r="F18" s="42" t="s">
        <v>630</v>
      </c>
      <c r="G18" s="43">
        <v>41457</v>
      </c>
      <c r="H18" s="44" t="s">
        <v>569</v>
      </c>
      <c r="I18" s="44" t="s">
        <v>570</v>
      </c>
      <c r="J18" s="44"/>
      <c r="K18" s="42" t="s">
        <v>571</v>
      </c>
      <c r="L18" s="42" t="s">
        <v>572</v>
      </c>
      <c r="M18" s="42">
        <v>84</v>
      </c>
      <c r="N18" s="42">
        <v>29</v>
      </c>
      <c r="O18" s="42"/>
      <c r="P18" s="42"/>
      <c r="Q18" s="42"/>
      <c r="R18" s="45"/>
      <c r="S18" s="42"/>
      <c r="T18" s="42"/>
      <c r="U18" s="42"/>
      <c r="V18" s="42"/>
      <c r="W18" s="42"/>
      <c r="X18" s="42"/>
      <c r="Y18" s="42"/>
      <c r="Z18" s="42"/>
      <c r="AA18" s="42"/>
      <c r="AB18" s="42"/>
      <c r="AC18" s="42"/>
      <c r="AD18" s="42"/>
      <c r="AE18" s="42">
        <v>14</v>
      </c>
      <c r="AF18" s="42"/>
      <c r="AG18" s="42"/>
      <c r="AH18" s="42"/>
      <c r="AI18" s="42"/>
      <c r="AJ18" s="42"/>
      <c r="AK18" s="42"/>
      <c r="AL18" s="42" t="s">
        <v>631</v>
      </c>
      <c r="AM18" s="44" t="s">
        <v>570</v>
      </c>
      <c r="AN18" s="44"/>
      <c r="AO18" s="44"/>
      <c r="AP18" s="46" t="s">
        <v>574</v>
      </c>
      <c r="AQ18" s="44">
        <v>11.1</v>
      </c>
      <c r="AR18" s="44" t="s">
        <v>575</v>
      </c>
      <c r="AS18" s="42"/>
      <c r="AT18" s="44">
        <v>0</v>
      </c>
      <c r="AU18" s="44">
        <v>0</v>
      </c>
      <c r="AV18" s="44">
        <v>0</v>
      </c>
      <c r="AW18" s="44">
        <v>22</v>
      </c>
      <c r="AX18" s="44">
        <v>0</v>
      </c>
      <c r="AY18" s="44">
        <v>0</v>
      </c>
      <c r="AZ18" s="44">
        <v>0</v>
      </c>
      <c r="BA18" s="44">
        <v>0</v>
      </c>
      <c r="BB18" s="44">
        <v>0</v>
      </c>
      <c r="BC18" s="44">
        <v>0</v>
      </c>
      <c r="BD18" s="44"/>
      <c r="BE18" s="44" t="s">
        <v>570</v>
      </c>
      <c r="BF18" s="44">
        <v>12</v>
      </c>
      <c r="BG18" s="44" t="s">
        <v>570</v>
      </c>
      <c r="BH18" s="44"/>
      <c r="BI18" s="42" t="s">
        <v>603</v>
      </c>
      <c r="BJ18" s="47" t="s">
        <v>523</v>
      </c>
      <c r="BK18" s="44">
        <v>50</v>
      </c>
      <c r="BL18" s="44" t="s">
        <v>578</v>
      </c>
      <c r="BM18" s="42"/>
      <c r="BN18" s="1" t="s">
        <v>652</v>
      </c>
      <c r="BO18" s="58" t="s">
        <v>580</v>
      </c>
    </row>
    <row r="19" spans="1:97" x14ac:dyDescent="0.3">
      <c r="A19" s="39">
        <v>1106</v>
      </c>
      <c r="B19" s="154">
        <v>41467</v>
      </c>
      <c r="C19" s="41" t="s">
        <v>698</v>
      </c>
      <c r="D19" s="42" t="s">
        <v>87</v>
      </c>
      <c r="E19" s="42"/>
      <c r="F19" s="42" t="s">
        <v>701</v>
      </c>
      <c r="G19" s="43">
        <v>41455</v>
      </c>
      <c r="H19" s="44" t="s">
        <v>126</v>
      </c>
      <c r="I19" s="44" t="s">
        <v>702</v>
      </c>
      <c r="J19" s="44"/>
      <c r="K19" s="42" t="s">
        <v>302</v>
      </c>
      <c r="L19" s="42" t="s">
        <v>703</v>
      </c>
      <c r="M19" s="48">
        <v>88.36</v>
      </c>
      <c r="N19" s="48">
        <v>36.002000000000002</v>
      </c>
      <c r="O19" s="42"/>
      <c r="P19" s="48"/>
      <c r="Q19" s="42"/>
      <c r="R19" s="49"/>
      <c r="S19" s="48"/>
      <c r="T19" s="48"/>
      <c r="U19" s="48"/>
      <c r="V19" s="48"/>
      <c r="W19" s="42"/>
      <c r="X19" s="48"/>
      <c r="Y19" s="48"/>
      <c r="Z19" s="48"/>
      <c r="AA19" s="48"/>
      <c r="AB19" s="48"/>
      <c r="AC19" s="48"/>
      <c r="AD19" s="48"/>
      <c r="AE19" s="42">
        <v>23.5</v>
      </c>
      <c r="AF19" s="48"/>
      <c r="AG19" s="48"/>
      <c r="AH19" s="42"/>
      <c r="AI19" s="42"/>
      <c r="AJ19" s="42"/>
      <c r="AK19" s="48"/>
      <c r="AL19" s="42" t="s">
        <v>704</v>
      </c>
      <c r="AM19" s="44" t="s">
        <v>699</v>
      </c>
      <c r="AN19" s="44"/>
      <c r="AO19" s="44"/>
      <c r="AP19" s="46" t="s">
        <v>74</v>
      </c>
      <c r="AQ19" s="44">
        <v>17</v>
      </c>
      <c r="AR19" s="44" t="s">
        <v>684</v>
      </c>
      <c r="AS19" s="42"/>
      <c r="AT19" s="44">
        <v>0</v>
      </c>
      <c r="AU19" s="44">
        <v>0</v>
      </c>
      <c r="AV19" s="44">
        <v>7</v>
      </c>
      <c r="AW19" s="44">
        <v>0</v>
      </c>
      <c r="AX19" s="44">
        <v>0</v>
      </c>
      <c r="AY19" s="44">
        <v>0</v>
      </c>
      <c r="AZ19" s="44">
        <v>0</v>
      </c>
      <c r="BA19" s="44">
        <v>0</v>
      </c>
      <c r="BB19" s="44">
        <v>0</v>
      </c>
      <c r="BC19" s="44">
        <v>0</v>
      </c>
      <c r="BD19" s="44"/>
      <c r="BE19" s="44" t="s">
        <v>685</v>
      </c>
      <c r="BF19" s="44"/>
      <c r="BG19" s="44" t="s">
        <v>73</v>
      </c>
      <c r="BH19" s="44"/>
      <c r="BI19" s="47"/>
      <c r="BJ19" s="47"/>
      <c r="BK19" s="44"/>
      <c r="BL19" s="44" t="s">
        <v>686</v>
      </c>
      <c r="BM19" s="47" t="s">
        <v>687</v>
      </c>
      <c r="BN19" t="s">
        <v>404</v>
      </c>
      <c r="BO19" s="58" t="s">
        <v>580</v>
      </c>
    </row>
    <row r="20" spans="1:97" x14ac:dyDescent="0.3">
      <c r="A20" s="39">
        <v>1470</v>
      </c>
      <c r="B20" s="154">
        <v>41464</v>
      </c>
      <c r="C20" s="41" t="s">
        <v>567</v>
      </c>
      <c r="D20" s="42" t="s">
        <v>638</v>
      </c>
      <c r="E20" s="42"/>
      <c r="F20" s="42" t="s">
        <v>630</v>
      </c>
      <c r="G20" s="43">
        <v>41419</v>
      </c>
      <c r="H20" s="44" t="s">
        <v>569</v>
      </c>
      <c r="I20" s="44" t="s">
        <v>570</v>
      </c>
      <c r="J20" s="44"/>
      <c r="K20" s="48" t="s">
        <v>581</v>
      </c>
      <c r="L20" s="48" t="s">
        <v>582</v>
      </c>
      <c r="M20" s="48">
        <v>83.46</v>
      </c>
      <c r="N20" s="48">
        <v>27.65</v>
      </c>
      <c r="O20" s="42" t="s">
        <v>583</v>
      </c>
      <c r="P20" s="48">
        <v>1000</v>
      </c>
      <c r="Q20" s="48">
        <v>27.65</v>
      </c>
      <c r="R20" s="49">
        <v>2000</v>
      </c>
      <c r="S20" s="48">
        <v>27.65</v>
      </c>
      <c r="T20" s="48"/>
      <c r="U20" s="48"/>
      <c r="V20" s="48"/>
      <c r="W20" s="48"/>
      <c r="X20" s="48"/>
      <c r="Y20" s="48"/>
      <c r="Z20" s="48"/>
      <c r="AA20" s="48"/>
      <c r="AB20" s="48"/>
      <c r="AC20" s="48"/>
      <c r="AD20" s="48"/>
      <c r="AE20" s="48">
        <v>12.8</v>
      </c>
      <c r="AF20" s="48"/>
      <c r="AG20" s="48"/>
      <c r="AH20" s="48"/>
      <c r="AI20" s="48"/>
      <c r="AJ20" s="48"/>
      <c r="AK20" s="48"/>
      <c r="AL20" s="42" t="s">
        <v>631</v>
      </c>
      <c r="AM20" s="44" t="s">
        <v>570</v>
      </c>
      <c r="AN20" s="52"/>
      <c r="AO20" s="52"/>
      <c r="AP20" s="53" t="s">
        <v>574</v>
      </c>
      <c r="AQ20" s="52">
        <v>11.6</v>
      </c>
      <c r="AR20" s="52" t="s">
        <v>570</v>
      </c>
      <c r="AS20" s="48"/>
      <c r="AT20" s="52">
        <v>0</v>
      </c>
      <c r="AU20" s="52">
        <v>0</v>
      </c>
      <c r="AV20" s="52">
        <v>0</v>
      </c>
      <c r="AW20" s="52">
        <v>20</v>
      </c>
      <c r="AX20" s="52">
        <v>0</v>
      </c>
      <c r="AY20" s="44">
        <v>0</v>
      </c>
      <c r="AZ20" s="44">
        <v>0</v>
      </c>
      <c r="BA20" s="44">
        <v>0</v>
      </c>
      <c r="BB20" s="44">
        <v>0</v>
      </c>
      <c r="BC20" s="44">
        <v>0</v>
      </c>
      <c r="BD20" s="52"/>
      <c r="BE20" s="52" t="s">
        <v>570</v>
      </c>
      <c r="BF20" s="44"/>
      <c r="BG20" s="44" t="s">
        <v>570</v>
      </c>
      <c r="BH20" s="44"/>
      <c r="BI20" s="50" t="s">
        <v>584</v>
      </c>
      <c r="BJ20" s="50"/>
      <c r="BK20" s="52"/>
      <c r="BL20" s="44" t="s">
        <v>578</v>
      </c>
      <c r="BM20" s="48"/>
      <c r="BN20" t="s">
        <v>640</v>
      </c>
      <c r="BO20" s="58" t="s">
        <v>586</v>
      </c>
    </row>
    <row r="21" spans="1:97" x14ac:dyDescent="0.3">
      <c r="A21" s="39">
        <v>4651</v>
      </c>
      <c r="B21" s="154">
        <v>41467</v>
      </c>
      <c r="C21" s="41" t="s">
        <v>567</v>
      </c>
      <c r="D21" s="42" t="s">
        <v>638</v>
      </c>
      <c r="E21" s="42"/>
      <c r="F21" s="42" t="s">
        <v>630</v>
      </c>
      <c r="G21" s="43">
        <v>41455</v>
      </c>
      <c r="H21" s="44" t="s">
        <v>569</v>
      </c>
      <c r="I21" s="44" t="s">
        <v>570</v>
      </c>
      <c r="J21" s="44"/>
      <c r="K21" s="48" t="s">
        <v>588</v>
      </c>
      <c r="L21" s="48" t="s">
        <v>589</v>
      </c>
      <c r="M21" s="48">
        <v>110</v>
      </c>
      <c r="N21" s="48">
        <v>29</v>
      </c>
      <c r="O21" s="42"/>
      <c r="P21" s="48"/>
      <c r="Q21" s="48"/>
      <c r="R21" s="49"/>
      <c r="S21" s="48"/>
      <c r="T21" s="48"/>
      <c r="U21" s="48"/>
      <c r="V21" s="48"/>
      <c r="W21" s="48"/>
      <c r="X21" s="48"/>
      <c r="Y21" s="48"/>
      <c r="Z21" s="48"/>
      <c r="AA21" s="48"/>
      <c r="AB21" s="48"/>
      <c r="AC21" s="48"/>
      <c r="AD21" s="48"/>
      <c r="AE21" s="48">
        <v>19</v>
      </c>
      <c r="AF21" s="48"/>
      <c r="AG21" s="48"/>
      <c r="AH21" s="48"/>
      <c r="AI21" s="48"/>
      <c r="AJ21" s="48"/>
      <c r="AK21" s="48"/>
      <c r="AL21" s="42" t="s">
        <v>631</v>
      </c>
      <c r="AM21" s="52" t="s">
        <v>570</v>
      </c>
      <c r="AN21" s="52"/>
      <c r="AO21" s="52"/>
      <c r="AP21" s="53"/>
      <c r="AQ21" s="52"/>
      <c r="AR21" s="52" t="s">
        <v>570</v>
      </c>
      <c r="AS21" s="48"/>
      <c r="AT21" s="52">
        <v>0</v>
      </c>
      <c r="AU21" s="52">
        <v>0</v>
      </c>
      <c r="AV21" s="52">
        <v>20</v>
      </c>
      <c r="AW21" s="52">
        <v>0</v>
      </c>
      <c r="AX21" s="52">
        <v>0</v>
      </c>
      <c r="AY21" s="52">
        <v>0</v>
      </c>
      <c r="AZ21" s="52">
        <v>0</v>
      </c>
      <c r="BA21" s="52">
        <v>0</v>
      </c>
      <c r="BB21" s="44">
        <v>0</v>
      </c>
      <c r="BC21" s="44">
        <v>0</v>
      </c>
      <c r="BD21" s="44">
        <v>12</v>
      </c>
      <c r="BE21" s="52" t="s">
        <v>590</v>
      </c>
      <c r="BF21" s="44"/>
      <c r="BG21" s="44" t="s">
        <v>570</v>
      </c>
      <c r="BH21" s="44"/>
      <c r="BI21" s="50"/>
      <c r="BJ21" s="50"/>
      <c r="BK21" s="52"/>
      <c r="BL21" s="44" t="s">
        <v>578</v>
      </c>
      <c r="BM21" s="42" t="s">
        <v>591</v>
      </c>
      <c r="BN21" s="1" t="s">
        <v>641</v>
      </c>
      <c r="BO21" s="58" t="s">
        <v>593</v>
      </c>
    </row>
    <row r="22" spans="1:97" s="1" customFormat="1" x14ac:dyDescent="0.3">
      <c r="A22" s="39">
        <v>1440</v>
      </c>
      <c r="B22" s="154">
        <v>41464</v>
      </c>
      <c r="C22" s="41" t="s">
        <v>567</v>
      </c>
      <c r="D22" s="42" t="s">
        <v>638</v>
      </c>
      <c r="E22" s="42"/>
      <c r="F22" s="42" t="s">
        <v>630</v>
      </c>
      <c r="G22" s="51">
        <v>41455</v>
      </c>
      <c r="H22" s="44" t="s">
        <v>569</v>
      </c>
      <c r="I22" s="44" t="s">
        <v>570</v>
      </c>
      <c r="J22" s="44"/>
      <c r="K22" s="42" t="s">
        <v>594</v>
      </c>
      <c r="L22" s="42" t="s">
        <v>595</v>
      </c>
      <c r="M22" s="48">
        <v>91.49</v>
      </c>
      <c r="N22" s="48">
        <v>26.39</v>
      </c>
      <c r="O22" s="42" t="s">
        <v>583</v>
      </c>
      <c r="P22" s="48">
        <v>300</v>
      </c>
      <c r="Q22" s="48">
        <v>28.51</v>
      </c>
      <c r="R22" s="49">
        <v>1020</v>
      </c>
      <c r="S22" s="48">
        <v>31.95</v>
      </c>
      <c r="T22" s="48"/>
      <c r="U22" s="48"/>
      <c r="V22" s="48"/>
      <c r="W22" s="48"/>
      <c r="X22" s="48"/>
      <c r="Y22" s="48"/>
      <c r="Z22" s="48"/>
      <c r="AA22" s="48"/>
      <c r="AB22" s="48"/>
      <c r="AC22" s="48"/>
      <c r="AD22" s="48"/>
      <c r="AE22" s="48">
        <v>13.95</v>
      </c>
      <c r="AF22" s="48"/>
      <c r="AG22" s="48"/>
      <c r="AH22" s="48"/>
      <c r="AI22" s="48"/>
      <c r="AJ22" s="48"/>
      <c r="AK22" s="48"/>
      <c r="AL22" s="42" t="s">
        <v>631</v>
      </c>
      <c r="AM22" s="44" t="s">
        <v>570</v>
      </c>
      <c r="AN22" s="52"/>
      <c r="AO22" s="52"/>
      <c r="AP22" s="53" t="s">
        <v>574</v>
      </c>
      <c r="AQ22" s="44">
        <v>12</v>
      </c>
      <c r="AR22" s="44" t="s">
        <v>575</v>
      </c>
      <c r="AS22" s="48"/>
      <c r="AT22" s="52">
        <v>0</v>
      </c>
      <c r="AU22" s="52">
        <v>0</v>
      </c>
      <c r="AV22" s="44">
        <v>7</v>
      </c>
      <c r="AW22" s="52">
        <v>0</v>
      </c>
      <c r="AX22" s="52">
        <v>0</v>
      </c>
      <c r="AY22" s="44">
        <v>0</v>
      </c>
      <c r="AZ22" s="44">
        <v>0</v>
      </c>
      <c r="BA22" s="44">
        <v>0</v>
      </c>
      <c r="BB22" s="44">
        <v>0</v>
      </c>
      <c r="BC22" s="44">
        <v>0</v>
      </c>
      <c r="BD22" s="44">
        <v>24</v>
      </c>
      <c r="BE22" s="44" t="s">
        <v>569</v>
      </c>
      <c r="BF22" s="44"/>
      <c r="BG22" s="44" t="s">
        <v>570</v>
      </c>
      <c r="BH22" s="44"/>
      <c r="BI22" s="50"/>
      <c r="BJ22" s="50"/>
      <c r="BK22" s="52"/>
      <c r="BL22" s="44" t="s">
        <v>578</v>
      </c>
      <c r="BM22" s="48" t="s">
        <v>596</v>
      </c>
      <c r="BN22" t="s">
        <v>642</v>
      </c>
      <c r="BO22" s="58" t="s">
        <v>580</v>
      </c>
      <c r="BP22"/>
      <c r="BQ22"/>
      <c r="BR22"/>
      <c r="BS22"/>
      <c r="BT22"/>
      <c r="BU22"/>
      <c r="BV22"/>
      <c r="BW22"/>
      <c r="BX22"/>
      <c r="BY22"/>
      <c r="BZ22"/>
      <c r="CA22"/>
      <c r="CB22"/>
      <c r="CC22"/>
      <c r="CD22"/>
      <c r="CE22"/>
      <c r="CF22"/>
      <c r="CG22"/>
      <c r="CH22"/>
      <c r="CI22"/>
      <c r="CJ22"/>
      <c r="CK22"/>
      <c r="CL22"/>
      <c r="CM22"/>
      <c r="CN22"/>
      <c r="CO22"/>
      <c r="CP22"/>
    </row>
    <row r="23" spans="1:97" x14ac:dyDescent="0.3">
      <c r="A23" s="39">
        <v>1482</v>
      </c>
      <c r="B23" s="154">
        <v>41464</v>
      </c>
      <c r="C23" s="41" t="s">
        <v>567</v>
      </c>
      <c r="D23" s="42" t="s">
        <v>638</v>
      </c>
      <c r="E23" s="42"/>
      <c r="F23" s="42" t="s">
        <v>630</v>
      </c>
      <c r="G23" s="43">
        <v>41419</v>
      </c>
      <c r="H23" s="44" t="s">
        <v>569</v>
      </c>
      <c r="I23" s="44" t="s">
        <v>570</v>
      </c>
      <c r="J23" s="44"/>
      <c r="K23" s="48" t="s">
        <v>598</v>
      </c>
      <c r="L23" s="48" t="s">
        <v>582</v>
      </c>
      <c r="M23" s="48">
        <v>82.05</v>
      </c>
      <c r="N23" s="48">
        <v>26.77</v>
      </c>
      <c r="O23" s="42" t="s">
        <v>583</v>
      </c>
      <c r="P23" s="48">
        <v>1000</v>
      </c>
      <c r="Q23" s="48">
        <v>26.77</v>
      </c>
      <c r="R23" s="49">
        <v>2000</v>
      </c>
      <c r="S23" s="48">
        <v>26.77</v>
      </c>
      <c r="T23" s="48"/>
      <c r="U23" s="48"/>
      <c r="V23" s="48"/>
      <c r="W23" s="48"/>
      <c r="X23" s="48"/>
      <c r="Y23" s="48"/>
      <c r="Z23" s="48"/>
      <c r="AA23" s="48"/>
      <c r="AB23" s="48"/>
      <c r="AC23" s="48"/>
      <c r="AD23" s="48"/>
      <c r="AE23" s="48">
        <v>12.55</v>
      </c>
      <c r="AF23" s="48"/>
      <c r="AG23" s="48"/>
      <c r="AH23" s="48"/>
      <c r="AI23" s="48"/>
      <c r="AJ23" s="48"/>
      <c r="AK23" s="48"/>
      <c r="AL23" s="42" t="s">
        <v>631</v>
      </c>
      <c r="AM23" s="44" t="s">
        <v>570</v>
      </c>
      <c r="AN23" s="52"/>
      <c r="AO23" s="52"/>
      <c r="AP23" s="53" t="s">
        <v>574</v>
      </c>
      <c r="AQ23" s="44">
        <v>11.6</v>
      </c>
      <c r="AR23" s="52" t="s">
        <v>575</v>
      </c>
      <c r="AS23" s="48"/>
      <c r="AT23" s="52">
        <v>0</v>
      </c>
      <c r="AU23" s="52">
        <v>0</v>
      </c>
      <c r="AV23" s="52">
        <v>0</v>
      </c>
      <c r="AW23" s="44">
        <v>0</v>
      </c>
      <c r="AX23" s="52">
        <v>0</v>
      </c>
      <c r="AY23" s="44">
        <v>20</v>
      </c>
      <c r="AZ23" s="44">
        <v>0</v>
      </c>
      <c r="BA23" s="44">
        <v>0</v>
      </c>
      <c r="BB23" s="44">
        <v>0</v>
      </c>
      <c r="BC23" s="44">
        <v>0</v>
      </c>
      <c r="BD23" s="52"/>
      <c r="BE23" s="52" t="s">
        <v>570</v>
      </c>
      <c r="BF23" s="44"/>
      <c r="BG23" s="44" t="s">
        <v>570</v>
      </c>
      <c r="BH23" s="44"/>
      <c r="BI23" s="50"/>
      <c r="BJ23" s="50"/>
      <c r="BK23" s="52"/>
      <c r="BL23" s="44" t="s">
        <v>578</v>
      </c>
      <c r="BM23" s="48"/>
      <c r="BN23" t="s">
        <v>643</v>
      </c>
      <c r="BO23" s="58" t="s">
        <v>586</v>
      </c>
    </row>
    <row r="24" spans="1:97" x14ac:dyDescent="0.3">
      <c r="A24" s="39">
        <v>1240</v>
      </c>
      <c r="B24" s="154">
        <v>41467</v>
      </c>
      <c r="C24" s="41" t="s">
        <v>567</v>
      </c>
      <c r="D24" s="42" t="s">
        <v>638</v>
      </c>
      <c r="E24" s="42"/>
      <c r="F24" s="42" t="s">
        <v>630</v>
      </c>
      <c r="G24" s="43">
        <v>41467</v>
      </c>
      <c r="H24" s="44" t="s">
        <v>569</v>
      </c>
      <c r="I24" s="44" t="s">
        <v>570</v>
      </c>
      <c r="J24" s="44"/>
      <c r="K24" s="42" t="s">
        <v>601</v>
      </c>
      <c r="L24" s="48" t="s">
        <v>166</v>
      </c>
      <c r="M24" s="48">
        <v>87.7</v>
      </c>
      <c r="N24" s="48">
        <v>29.35</v>
      </c>
      <c r="O24" s="42"/>
      <c r="P24" s="48"/>
      <c r="Q24" s="42"/>
      <c r="R24" s="49"/>
      <c r="S24" s="48"/>
      <c r="T24" s="48"/>
      <c r="U24" s="48"/>
      <c r="V24" s="48"/>
      <c r="W24" s="42"/>
      <c r="X24" s="48"/>
      <c r="Y24" s="48"/>
      <c r="Z24" s="48"/>
      <c r="AA24" s="48"/>
      <c r="AB24" s="48"/>
      <c r="AC24" s="48"/>
      <c r="AD24" s="48"/>
      <c r="AE24" s="42">
        <v>12.06</v>
      </c>
      <c r="AF24" s="48"/>
      <c r="AG24" s="48"/>
      <c r="AH24" s="42"/>
      <c r="AI24" s="42"/>
      <c r="AJ24" s="42"/>
      <c r="AK24" s="48"/>
      <c r="AL24" s="42" t="s">
        <v>631</v>
      </c>
      <c r="AM24" s="44" t="s">
        <v>570</v>
      </c>
      <c r="AN24" s="44"/>
      <c r="AO24" s="44"/>
      <c r="AP24" s="46" t="s">
        <v>574</v>
      </c>
      <c r="AQ24" s="44">
        <v>12.5</v>
      </c>
      <c r="AR24" s="44" t="s">
        <v>575</v>
      </c>
      <c r="AS24" s="42"/>
      <c r="AT24" s="44">
        <v>0</v>
      </c>
      <c r="AU24" s="44">
        <v>0</v>
      </c>
      <c r="AV24" s="44">
        <v>0</v>
      </c>
      <c r="AW24" s="44">
        <v>22</v>
      </c>
      <c r="AX24" s="44">
        <v>0</v>
      </c>
      <c r="AY24" s="44">
        <v>0</v>
      </c>
      <c r="AZ24" s="44">
        <v>0</v>
      </c>
      <c r="BA24" s="44">
        <v>0</v>
      </c>
      <c r="BB24" s="44">
        <v>0</v>
      </c>
      <c r="BC24" s="44">
        <v>0</v>
      </c>
      <c r="BD24" s="44"/>
      <c r="BE24" s="44" t="s">
        <v>570</v>
      </c>
      <c r="BF24" s="44">
        <v>12</v>
      </c>
      <c r="BG24" s="44" t="s">
        <v>570</v>
      </c>
      <c r="BH24" s="44"/>
      <c r="BI24" s="47" t="s">
        <v>603</v>
      </c>
      <c r="BJ24" s="50" t="s">
        <v>523</v>
      </c>
      <c r="BK24" s="44">
        <v>50</v>
      </c>
      <c r="BL24" s="44" t="s">
        <v>578</v>
      </c>
      <c r="BM24" s="42"/>
      <c r="BN24" s="3" t="s">
        <v>653</v>
      </c>
      <c r="BO24" s="58" t="s">
        <v>580</v>
      </c>
    </row>
    <row r="25" spans="1:97" x14ac:dyDescent="0.3">
      <c r="A25" s="39">
        <v>2516</v>
      </c>
      <c r="B25" s="154">
        <v>41465</v>
      </c>
      <c r="C25" s="41" t="s">
        <v>567</v>
      </c>
      <c r="D25" s="42" t="s">
        <v>638</v>
      </c>
      <c r="E25" s="42"/>
      <c r="F25" s="42" t="s">
        <v>630</v>
      </c>
      <c r="G25" s="43">
        <v>41468</v>
      </c>
      <c r="H25" s="44" t="s">
        <v>569</v>
      </c>
      <c r="I25" s="44" t="s">
        <v>570</v>
      </c>
      <c r="J25" s="44"/>
      <c r="K25" s="48" t="s">
        <v>605</v>
      </c>
      <c r="L25" s="42" t="s">
        <v>606</v>
      </c>
      <c r="M25" s="48">
        <v>47.21</v>
      </c>
      <c r="N25" s="48">
        <v>25.35</v>
      </c>
      <c r="O25" s="42"/>
      <c r="P25" s="48"/>
      <c r="Q25" s="48"/>
      <c r="R25" s="49"/>
      <c r="S25" s="48"/>
      <c r="T25" s="48"/>
      <c r="U25" s="48"/>
      <c r="V25" s="48"/>
      <c r="W25" s="48"/>
      <c r="X25" s="48"/>
      <c r="Y25" s="48"/>
      <c r="Z25" s="48"/>
      <c r="AA25" s="48"/>
      <c r="AB25" s="48"/>
      <c r="AC25" s="48"/>
      <c r="AD25" s="48"/>
      <c r="AE25" s="48">
        <v>13.13</v>
      </c>
      <c r="AF25" s="48"/>
      <c r="AG25" s="48"/>
      <c r="AH25" s="48"/>
      <c r="AI25" s="48"/>
      <c r="AJ25" s="48"/>
      <c r="AK25" s="48"/>
      <c r="AL25" s="42" t="s">
        <v>631</v>
      </c>
      <c r="AM25" s="44" t="s">
        <v>570</v>
      </c>
      <c r="AN25" s="52"/>
      <c r="AO25" s="52"/>
      <c r="AP25" s="46" t="s">
        <v>574</v>
      </c>
      <c r="AQ25" s="52">
        <v>10</v>
      </c>
      <c r="AR25" s="52" t="s">
        <v>570</v>
      </c>
      <c r="AS25" s="48"/>
      <c r="AT25" s="52">
        <v>0</v>
      </c>
      <c r="AU25" s="52">
        <v>0</v>
      </c>
      <c r="AV25" s="52">
        <v>0</v>
      </c>
      <c r="AW25" s="52">
        <v>0</v>
      </c>
      <c r="AX25" s="44">
        <v>0</v>
      </c>
      <c r="AY25" s="44">
        <v>0</v>
      </c>
      <c r="AZ25" s="44">
        <v>0</v>
      </c>
      <c r="BA25" s="44">
        <v>0</v>
      </c>
      <c r="BB25" s="44">
        <v>0</v>
      </c>
      <c r="BC25" s="44">
        <v>0</v>
      </c>
      <c r="BD25" s="44"/>
      <c r="BE25" s="44" t="s">
        <v>570</v>
      </c>
      <c r="BF25" s="44"/>
      <c r="BG25" s="44" t="s">
        <v>570</v>
      </c>
      <c r="BH25" s="44">
        <v>35</v>
      </c>
      <c r="BI25" s="50" t="s">
        <v>607</v>
      </c>
      <c r="BJ25" s="50"/>
      <c r="BK25" s="52"/>
      <c r="BL25" s="44" t="s">
        <v>578</v>
      </c>
      <c r="BM25" s="48" t="s">
        <v>608</v>
      </c>
      <c r="BN25" t="s">
        <v>645</v>
      </c>
      <c r="BO25" t="s">
        <v>580</v>
      </c>
      <c r="BS25" s="3"/>
      <c r="BT25" s="3"/>
      <c r="BU25" s="3"/>
      <c r="BV25" s="3"/>
      <c r="BW25" s="3"/>
      <c r="BX25" s="3"/>
      <c r="BY25" s="3"/>
      <c r="BZ25" s="3"/>
      <c r="CA25" s="3"/>
      <c r="CB25" s="3"/>
      <c r="CC25" s="3"/>
      <c r="CD25" s="3"/>
      <c r="CE25" s="3"/>
      <c r="CF25" s="3"/>
      <c r="CG25" s="3"/>
      <c r="CH25" s="3"/>
      <c r="CI25" s="3"/>
      <c r="CJ25" s="3"/>
      <c r="CK25" s="3"/>
      <c r="CL25" s="3"/>
      <c r="CM25" s="3"/>
      <c r="CN25" s="3"/>
      <c r="CO25" s="3"/>
      <c r="CP25" s="3"/>
    </row>
    <row r="26" spans="1:97" x14ac:dyDescent="0.3">
      <c r="A26" s="39">
        <v>1416</v>
      </c>
      <c r="B26" s="154">
        <v>41464</v>
      </c>
      <c r="C26" s="41" t="s">
        <v>567</v>
      </c>
      <c r="D26" s="42" t="s">
        <v>638</v>
      </c>
      <c r="E26" s="42"/>
      <c r="F26" s="42" t="s">
        <v>630</v>
      </c>
      <c r="G26" s="43">
        <v>41455</v>
      </c>
      <c r="H26" s="44" t="s">
        <v>569</v>
      </c>
      <c r="I26" s="44" t="s">
        <v>570</v>
      </c>
      <c r="J26" s="44"/>
      <c r="K26" s="48" t="s">
        <v>610</v>
      </c>
      <c r="L26" s="48" t="s">
        <v>611</v>
      </c>
      <c r="M26" s="48">
        <v>79.73</v>
      </c>
      <c r="N26" s="48">
        <v>26.4</v>
      </c>
      <c r="O26" s="42" t="s">
        <v>583</v>
      </c>
      <c r="P26" s="48">
        <v>600</v>
      </c>
      <c r="Q26" s="48">
        <v>24.85</v>
      </c>
      <c r="R26" s="49">
        <v>2000</v>
      </c>
      <c r="S26" s="48">
        <v>24.59</v>
      </c>
      <c r="T26" s="48"/>
      <c r="U26" s="48"/>
      <c r="V26" s="48"/>
      <c r="W26" s="48"/>
      <c r="X26" s="48"/>
      <c r="Y26" s="48"/>
      <c r="Z26" s="48"/>
      <c r="AA26" s="48"/>
      <c r="AB26" s="48"/>
      <c r="AC26" s="48"/>
      <c r="AD26" s="48"/>
      <c r="AE26" s="48">
        <v>14.07</v>
      </c>
      <c r="AF26" s="48"/>
      <c r="AG26" s="48"/>
      <c r="AH26" s="48"/>
      <c r="AI26" s="48"/>
      <c r="AJ26" s="48"/>
      <c r="AK26" s="48"/>
      <c r="AL26" s="42" t="s">
        <v>631</v>
      </c>
      <c r="AM26" s="44" t="s">
        <v>570</v>
      </c>
      <c r="AN26" s="52"/>
      <c r="AO26" s="52"/>
      <c r="AP26" s="53" t="s">
        <v>574</v>
      </c>
      <c r="AQ26" s="52">
        <v>7</v>
      </c>
      <c r="AR26" s="52" t="s">
        <v>570</v>
      </c>
      <c r="AS26" s="48"/>
      <c r="AT26" s="52">
        <v>0</v>
      </c>
      <c r="AU26" s="52">
        <v>0</v>
      </c>
      <c r="AV26" s="52">
        <v>0</v>
      </c>
      <c r="AW26" s="52">
        <v>0</v>
      </c>
      <c r="AX26" s="44">
        <v>0</v>
      </c>
      <c r="AY26" s="44">
        <v>0</v>
      </c>
      <c r="AZ26" s="44">
        <v>0</v>
      </c>
      <c r="BA26" s="44">
        <v>0</v>
      </c>
      <c r="BB26" s="44">
        <v>0</v>
      </c>
      <c r="BC26" s="44">
        <v>0</v>
      </c>
      <c r="BD26" s="44">
        <v>12</v>
      </c>
      <c r="BE26" s="44" t="s">
        <v>569</v>
      </c>
      <c r="BF26" s="44"/>
      <c r="BG26" s="44" t="s">
        <v>570</v>
      </c>
      <c r="BH26" s="44"/>
      <c r="BI26" s="50"/>
      <c r="BJ26" s="50"/>
      <c r="BK26" s="52"/>
      <c r="BL26" s="44" t="s">
        <v>578</v>
      </c>
      <c r="BM26" s="47" t="s">
        <v>646</v>
      </c>
      <c r="BN26" t="s">
        <v>647</v>
      </c>
      <c r="BO26" s="58" t="s">
        <v>580</v>
      </c>
    </row>
    <row r="27" spans="1:97" x14ac:dyDescent="0.3">
      <c r="A27" s="39">
        <v>4168</v>
      </c>
      <c r="B27" s="154">
        <v>41465</v>
      </c>
      <c r="C27" s="41" t="s">
        <v>171</v>
      </c>
      <c r="D27" s="42" t="s">
        <v>87</v>
      </c>
      <c r="E27" s="42"/>
      <c r="F27" s="42" t="s">
        <v>697</v>
      </c>
      <c r="G27" s="43">
        <v>41455</v>
      </c>
      <c r="H27" s="44" t="s">
        <v>708</v>
      </c>
      <c r="I27" s="44" t="s">
        <v>301</v>
      </c>
      <c r="J27" s="44"/>
      <c r="K27" s="42" t="s">
        <v>139</v>
      </c>
      <c r="L27" s="42" t="s">
        <v>693</v>
      </c>
      <c r="M27" s="42">
        <v>83.39</v>
      </c>
      <c r="N27" s="42">
        <v>28.52</v>
      </c>
      <c r="O27" s="42"/>
      <c r="P27" s="42"/>
      <c r="Q27" s="42"/>
      <c r="R27" s="45"/>
      <c r="S27" s="42"/>
      <c r="T27" s="42"/>
      <c r="U27" s="42"/>
      <c r="V27" s="42"/>
      <c r="W27" s="42"/>
      <c r="X27" s="42"/>
      <c r="Y27" s="42"/>
      <c r="Z27" s="42"/>
      <c r="AA27" s="42"/>
      <c r="AB27" s="42"/>
      <c r="AC27" s="42"/>
      <c r="AD27" s="42"/>
      <c r="AE27" s="42">
        <v>12.29</v>
      </c>
      <c r="AF27" s="42"/>
      <c r="AG27" s="42"/>
      <c r="AH27" s="42"/>
      <c r="AI27" s="42"/>
      <c r="AJ27" s="42"/>
      <c r="AK27" s="42"/>
      <c r="AL27" s="42" t="s">
        <v>712</v>
      </c>
      <c r="AM27" s="44" t="s">
        <v>713</v>
      </c>
      <c r="AN27" s="44"/>
      <c r="AO27" s="44"/>
      <c r="AP27" s="46" t="s">
        <v>710</v>
      </c>
      <c r="AQ27" s="52">
        <v>17</v>
      </c>
      <c r="AR27" s="44" t="s">
        <v>90</v>
      </c>
      <c r="AS27" s="42"/>
      <c r="AT27" s="44">
        <v>0</v>
      </c>
      <c r="AU27" s="52">
        <v>12</v>
      </c>
      <c r="AV27" s="44">
        <v>0</v>
      </c>
      <c r="AW27" s="44">
        <v>0</v>
      </c>
      <c r="AX27" s="44">
        <v>0</v>
      </c>
      <c r="AY27" s="44">
        <v>0</v>
      </c>
      <c r="AZ27" s="44">
        <v>0</v>
      </c>
      <c r="BA27" s="44">
        <v>0</v>
      </c>
      <c r="BB27" s="44">
        <v>0</v>
      </c>
      <c r="BC27" s="44">
        <v>0</v>
      </c>
      <c r="BD27" s="44"/>
      <c r="BE27" s="44" t="s">
        <v>713</v>
      </c>
      <c r="BF27" s="44">
        <v>24</v>
      </c>
      <c r="BG27" s="44" t="s">
        <v>713</v>
      </c>
      <c r="BH27" s="44"/>
      <c r="BI27" s="47"/>
      <c r="BJ27" s="47"/>
      <c r="BK27" s="44"/>
      <c r="BL27" s="44" t="s">
        <v>75</v>
      </c>
      <c r="BM27" s="47" t="s">
        <v>695</v>
      </c>
      <c r="BN27" s="2" t="s">
        <v>711</v>
      </c>
      <c r="BO27" s="3" t="s">
        <v>580</v>
      </c>
    </row>
    <row r="28" spans="1:97" x14ac:dyDescent="0.3">
      <c r="A28" s="39">
        <v>3745</v>
      </c>
      <c r="B28" s="154">
        <v>41464</v>
      </c>
      <c r="C28" s="41" t="s">
        <v>567</v>
      </c>
      <c r="D28" s="42" t="s">
        <v>654</v>
      </c>
      <c r="E28" s="42"/>
      <c r="F28" s="42" t="s">
        <v>630</v>
      </c>
      <c r="G28" s="43">
        <v>41455</v>
      </c>
      <c r="H28" s="44" t="s">
        <v>569</v>
      </c>
      <c r="I28" s="44" t="s">
        <v>570</v>
      </c>
      <c r="J28" s="44"/>
      <c r="K28" s="42" t="s">
        <v>614</v>
      </c>
      <c r="L28" s="42" t="s">
        <v>582</v>
      </c>
      <c r="M28" s="48">
        <v>84</v>
      </c>
      <c r="N28" s="48">
        <v>29</v>
      </c>
      <c r="O28" s="42"/>
      <c r="P28" s="48"/>
      <c r="Q28" s="42"/>
      <c r="R28" s="49"/>
      <c r="S28" s="48"/>
      <c r="T28" s="48"/>
      <c r="U28" s="48"/>
      <c r="V28" s="48"/>
      <c r="W28" s="42"/>
      <c r="X28" s="48"/>
      <c r="Y28" s="48"/>
      <c r="Z28" s="48"/>
      <c r="AA28" s="48"/>
      <c r="AB28" s="48"/>
      <c r="AC28" s="48"/>
      <c r="AD28" s="48"/>
      <c r="AE28" s="42">
        <v>14</v>
      </c>
      <c r="AF28" s="48"/>
      <c r="AG28" s="48"/>
      <c r="AH28" s="42"/>
      <c r="AI28" s="42"/>
      <c r="AJ28" s="42"/>
      <c r="AK28" s="48"/>
      <c r="AL28" s="42" t="s">
        <v>631</v>
      </c>
      <c r="AM28" s="44" t="s">
        <v>570</v>
      </c>
      <c r="AN28" s="44"/>
      <c r="AO28" s="44"/>
      <c r="AP28" s="46" t="s">
        <v>574</v>
      </c>
      <c r="AQ28" s="44">
        <v>11.1</v>
      </c>
      <c r="AR28" s="44" t="s">
        <v>575</v>
      </c>
      <c r="AS28" s="42"/>
      <c r="AT28" s="44">
        <v>0</v>
      </c>
      <c r="AU28" s="44">
        <v>0</v>
      </c>
      <c r="AV28" s="44">
        <v>0</v>
      </c>
      <c r="AW28" s="44">
        <v>22</v>
      </c>
      <c r="AX28" s="44">
        <v>0</v>
      </c>
      <c r="AY28" s="44">
        <v>0</v>
      </c>
      <c r="AZ28" s="44">
        <v>0</v>
      </c>
      <c r="BA28" s="44">
        <v>0</v>
      </c>
      <c r="BB28" s="44">
        <v>0</v>
      </c>
      <c r="BC28" s="44">
        <v>0</v>
      </c>
      <c r="BD28" s="44"/>
      <c r="BE28" s="44" t="s">
        <v>570</v>
      </c>
      <c r="BF28" s="44">
        <v>24</v>
      </c>
      <c r="BG28" s="44" t="s">
        <v>570</v>
      </c>
      <c r="BH28" s="44"/>
      <c r="BI28" s="47"/>
      <c r="BJ28" s="50"/>
      <c r="BK28" s="44"/>
      <c r="BL28" s="44" t="s">
        <v>578</v>
      </c>
      <c r="BM28" s="42"/>
      <c r="BN28" t="s">
        <v>615</v>
      </c>
      <c r="BO28" s="58" t="s">
        <v>580</v>
      </c>
    </row>
    <row r="29" spans="1:97" x14ac:dyDescent="0.3">
      <c r="A29" s="39">
        <v>1458</v>
      </c>
      <c r="B29" s="158">
        <v>41468</v>
      </c>
      <c r="C29" s="41" t="s">
        <v>567</v>
      </c>
      <c r="D29" s="42" t="s">
        <v>638</v>
      </c>
      <c r="E29" s="42"/>
      <c r="F29" s="42" t="s">
        <v>630</v>
      </c>
      <c r="G29" s="43">
        <v>41455</v>
      </c>
      <c r="H29" s="44" t="s">
        <v>569</v>
      </c>
      <c r="I29" s="44" t="s">
        <v>570</v>
      </c>
      <c r="J29" s="44"/>
      <c r="K29" s="48" t="s">
        <v>616</v>
      </c>
      <c r="L29" s="48" t="s">
        <v>617</v>
      </c>
      <c r="M29" s="48">
        <v>97.25</v>
      </c>
      <c r="N29" s="48">
        <v>29.87</v>
      </c>
      <c r="O29" s="48"/>
      <c r="P29" s="48"/>
      <c r="Q29" s="48"/>
      <c r="R29" s="49"/>
      <c r="S29" s="48"/>
      <c r="T29" s="48"/>
      <c r="U29" s="48"/>
      <c r="V29" s="48"/>
      <c r="W29" s="48"/>
      <c r="X29" s="48"/>
      <c r="Y29" s="48"/>
      <c r="Z29" s="48"/>
      <c r="AA29" s="48"/>
      <c r="AB29" s="48"/>
      <c r="AC29" s="48"/>
      <c r="AD29" s="48"/>
      <c r="AE29" s="48">
        <v>19.760000000000002</v>
      </c>
      <c r="AF29" s="48"/>
      <c r="AG29" s="48"/>
      <c r="AH29" s="48"/>
      <c r="AI29" s="48"/>
      <c r="AJ29" s="48"/>
      <c r="AK29" s="48"/>
      <c r="AL29" s="42" t="s">
        <v>631</v>
      </c>
      <c r="AM29" s="44" t="s">
        <v>570</v>
      </c>
      <c r="AN29" s="52"/>
      <c r="AO29" s="52"/>
      <c r="AP29" s="53" t="s">
        <v>574</v>
      </c>
      <c r="AQ29" s="52">
        <v>12.8</v>
      </c>
      <c r="AR29" s="52" t="s">
        <v>575</v>
      </c>
      <c r="AS29" s="48"/>
      <c r="AT29" s="44">
        <v>4</v>
      </c>
      <c r="AU29" s="52">
        <v>0</v>
      </c>
      <c r="AV29" s="52">
        <v>14</v>
      </c>
      <c r="AW29" s="52">
        <v>0</v>
      </c>
      <c r="AX29" s="52">
        <v>0</v>
      </c>
      <c r="AY29" s="44">
        <v>0</v>
      </c>
      <c r="AZ29" s="44">
        <v>0</v>
      </c>
      <c r="BA29" s="44">
        <v>0</v>
      </c>
      <c r="BB29" s="44">
        <v>0</v>
      </c>
      <c r="BC29" s="44">
        <v>0</v>
      </c>
      <c r="BD29" s="52"/>
      <c r="BE29" s="52" t="s">
        <v>570</v>
      </c>
      <c r="BF29" s="44"/>
      <c r="BG29" s="44" t="s">
        <v>570</v>
      </c>
      <c r="BH29" s="44"/>
      <c r="BI29" s="50"/>
      <c r="BJ29" s="47"/>
      <c r="BK29" s="44"/>
      <c r="BL29" s="44" t="s">
        <v>578</v>
      </c>
      <c r="BM29" s="47" t="s">
        <v>618</v>
      </c>
      <c r="BN29" t="s">
        <v>648</v>
      </c>
      <c r="BO29" s="58" t="s">
        <v>580</v>
      </c>
    </row>
    <row r="30" spans="1:97" x14ac:dyDescent="0.3">
      <c r="A30" s="39">
        <v>1388</v>
      </c>
      <c r="B30" s="158">
        <v>41464</v>
      </c>
      <c r="C30" s="41" t="s">
        <v>567</v>
      </c>
      <c r="D30" s="42" t="s">
        <v>638</v>
      </c>
      <c r="E30" s="42"/>
      <c r="F30" s="42" t="s">
        <v>630</v>
      </c>
      <c r="G30" s="51">
        <v>41473</v>
      </c>
      <c r="H30" s="44" t="s">
        <v>569</v>
      </c>
      <c r="I30" s="44" t="s">
        <v>570</v>
      </c>
      <c r="J30" s="44"/>
      <c r="K30" s="42" t="s">
        <v>620</v>
      </c>
      <c r="L30" s="48" t="s">
        <v>621</v>
      </c>
      <c r="M30" s="48">
        <v>86.49</v>
      </c>
      <c r="N30" s="48">
        <v>26.2</v>
      </c>
      <c r="O30" s="42" t="s">
        <v>583</v>
      </c>
      <c r="P30" s="48">
        <v>1000</v>
      </c>
      <c r="Q30" s="48">
        <v>25.9</v>
      </c>
      <c r="R30" s="49">
        <v>2000</v>
      </c>
      <c r="S30" s="48">
        <v>25.7</v>
      </c>
      <c r="T30" s="48"/>
      <c r="U30" s="48"/>
      <c r="V30" s="48"/>
      <c r="W30" s="48"/>
      <c r="X30" s="48"/>
      <c r="Y30" s="48"/>
      <c r="Z30" s="48"/>
      <c r="AA30" s="48"/>
      <c r="AB30" s="48"/>
      <c r="AC30" s="48"/>
      <c r="AD30" s="48"/>
      <c r="AE30" s="48">
        <v>11.45</v>
      </c>
      <c r="AF30" s="48"/>
      <c r="AG30" s="48"/>
      <c r="AH30" s="48"/>
      <c r="AI30" s="48"/>
      <c r="AJ30" s="48"/>
      <c r="AK30" s="48"/>
      <c r="AL30" s="42" t="s">
        <v>631</v>
      </c>
      <c r="AM30" s="44" t="s">
        <v>570</v>
      </c>
      <c r="AN30" s="52"/>
      <c r="AO30" s="52"/>
      <c r="AP30" s="53" t="s">
        <v>574</v>
      </c>
      <c r="AQ30" s="52">
        <v>11.1</v>
      </c>
      <c r="AR30" s="52" t="s">
        <v>575</v>
      </c>
      <c r="AS30" s="48"/>
      <c r="AT30" s="52">
        <v>0</v>
      </c>
      <c r="AU30" s="52">
        <v>0</v>
      </c>
      <c r="AV30" s="52">
        <v>10</v>
      </c>
      <c r="AW30" s="52">
        <v>0</v>
      </c>
      <c r="AX30" s="44">
        <v>0</v>
      </c>
      <c r="AY30" s="44">
        <v>0</v>
      </c>
      <c r="AZ30" s="44">
        <v>0</v>
      </c>
      <c r="BA30" s="44">
        <v>0</v>
      </c>
      <c r="BB30" s="44">
        <v>0</v>
      </c>
      <c r="BC30" s="44">
        <v>0</v>
      </c>
      <c r="BD30" s="52"/>
      <c r="BE30" s="52" t="s">
        <v>570</v>
      </c>
      <c r="BF30" s="44"/>
      <c r="BG30" s="44" t="s">
        <v>570</v>
      </c>
      <c r="BH30" s="44"/>
      <c r="BI30" s="50"/>
      <c r="BJ30" s="50"/>
      <c r="BK30" s="52"/>
      <c r="BL30" s="44" t="s">
        <v>578</v>
      </c>
      <c r="BM30" s="48"/>
      <c r="BN30" s="3" t="s">
        <v>649</v>
      </c>
      <c r="BO30" s="3" t="s">
        <v>600</v>
      </c>
    </row>
    <row r="31" spans="1:97" x14ac:dyDescent="0.3">
      <c r="A31" s="39">
        <v>3594</v>
      </c>
      <c r="B31" s="154">
        <v>41464</v>
      </c>
      <c r="C31" s="41" t="s">
        <v>567</v>
      </c>
      <c r="D31" s="42" t="s">
        <v>638</v>
      </c>
      <c r="E31" s="42"/>
      <c r="F31" s="42" t="s">
        <v>630</v>
      </c>
      <c r="G31" s="43">
        <v>41459</v>
      </c>
      <c r="H31" s="44" t="s">
        <v>569</v>
      </c>
      <c r="I31" s="44" t="s">
        <v>570</v>
      </c>
      <c r="J31" s="44"/>
      <c r="K31" s="42" t="s">
        <v>623</v>
      </c>
      <c r="L31" s="42" t="s">
        <v>624</v>
      </c>
      <c r="M31" s="42">
        <v>72.180000000000007</v>
      </c>
      <c r="N31" s="42">
        <v>24.78</v>
      </c>
      <c r="O31" s="42" t="s">
        <v>583</v>
      </c>
      <c r="P31" s="42">
        <v>1000</v>
      </c>
      <c r="Q31" s="42">
        <v>24.41</v>
      </c>
      <c r="R31" s="49">
        <v>2000</v>
      </c>
      <c r="S31" s="42">
        <v>24.09</v>
      </c>
      <c r="T31" s="42"/>
      <c r="U31" s="42"/>
      <c r="V31" s="42"/>
      <c r="W31" s="42"/>
      <c r="X31" s="42"/>
      <c r="Y31" s="42"/>
      <c r="Z31" s="42"/>
      <c r="AA31" s="42"/>
      <c r="AB31" s="42"/>
      <c r="AC31" s="42"/>
      <c r="AD31" s="42"/>
      <c r="AE31" s="42">
        <v>9.9</v>
      </c>
      <c r="AF31" s="42"/>
      <c r="AG31" s="42"/>
      <c r="AH31" s="42"/>
      <c r="AI31" s="42"/>
      <c r="AJ31" s="42"/>
      <c r="AK31" s="42"/>
      <c r="AL31" s="42" t="s">
        <v>631</v>
      </c>
      <c r="AM31" s="44" t="s">
        <v>570</v>
      </c>
      <c r="AN31" s="44"/>
      <c r="AO31" s="44"/>
      <c r="AP31" s="46" t="s">
        <v>574</v>
      </c>
      <c r="AQ31" s="44">
        <v>6.5</v>
      </c>
      <c r="AR31" s="44" t="s">
        <v>570</v>
      </c>
      <c r="AS31" s="42"/>
      <c r="AT31" s="44">
        <v>0</v>
      </c>
      <c r="AU31" s="44">
        <v>0</v>
      </c>
      <c r="AV31" s="44">
        <v>0</v>
      </c>
      <c r="AW31" s="44">
        <v>15</v>
      </c>
      <c r="AX31" s="44">
        <v>0</v>
      </c>
      <c r="AY31" s="44">
        <v>0</v>
      </c>
      <c r="AZ31" s="44">
        <v>0</v>
      </c>
      <c r="BA31" s="44">
        <v>0</v>
      </c>
      <c r="BB31" s="44">
        <v>0</v>
      </c>
      <c r="BC31" s="44">
        <v>0</v>
      </c>
      <c r="BD31" s="44">
        <v>24</v>
      </c>
      <c r="BE31" s="44" t="s">
        <v>569</v>
      </c>
      <c r="BF31" s="44"/>
      <c r="BG31" s="44" t="s">
        <v>570</v>
      </c>
      <c r="BH31" s="44"/>
      <c r="BI31" s="48" t="s">
        <v>625</v>
      </c>
      <c r="BJ31" s="48" t="s">
        <v>626</v>
      </c>
      <c r="BK31" s="52">
        <v>25</v>
      </c>
      <c r="BL31" s="44" t="s">
        <v>578</v>
      </c>
      <c r="BM31" s="42"/>
      <c r="BN31" t="s">
        <v>633</v>
      </c>
      <c r="BO31" s="58" t="s">
        <v>580</v>
      </c>
    </row>
    <row r="32" spans="1:97" x14ac:dyDescent="0.3">
      <c r="A32" s="39">
        <v>4131</v>
      </c>
      <c r="B32" s="154">
        <v>41467</v>
      </c>
      <c r="C32" s="41" t="s">
        <v>567</v>
      </c>
      <c r="D32" s="42" t="s">
        <v>638</v>
      </c>
      <c r="E32" s="42"/>
      <c r="F32" s="42" t="s">
        <v>630</v>
      </c>
      <c r="G32" s="51">
        <v>41475</v>
      </c>
      <c r="H32" s="44" t="s">
        <v>569</v>
      </c>
      <c r="I32" s="44" t="s">
        <v>570</v>
      </c>
      <c r="J32" s="44"/>
      <c r="K32" s="42" t="s">
        <v>627</v>
      </c>
      <c r="L32" s="42" t="s">
        <v>582</v>
      </c>
      <c r="M32" s="42">
        <v>90</v>
      </c>
      <c r="N32" s="42">
        <v>23</v>
      </c>
      <c r="O32" s="42"/>
      <c r="P32" s="48"/>
      <c r="Q32" s="48"/>
      <c r="R32" s="49"/>
      <c r="S32" s="48"/>
      <c r="T32" s="42"/>
      <c r="U32" s="42"/>
      <c r="V32" s="42"/>
      <c r="W32" s="42"/>
      <c r="X32" s="42"/>
      <c r="Y32" s="42"/>
      <c r="Z32" s="42"/>
      <c r="AA32" s="42"/>
      <c r="AB32" s="42"/>
      <c r="AC32" s="42"/>
      <c r="AD32" s="42"/>
      <c r="AE32" s="42">
        <v>14</v>
      </c>
      <c r="AF32" s="42"/>
      <c r="AG32" s="42"/>
      <c r="AH32" s="42"/>
      <c r="AI32" s="42"/>
      <c r="AJ32" s="42"/>
      <c r="AK32" s="42"/>
      <c r="AL32" s="42" t="s">
        <v>631</v>
      </c>
      <c r="AM32" s="44" t="s">
        <v>570</v>
      </c>
      <c r="AN32" s="44"/>
      <c r="AO32" s="44"/>
      <c r="AP32" s="46" t="s">
        <v>574</v>
      </c>
      <c r="AQ32" s="44">
        <v>11.7</v>
      </c>
      <c r="AR32" s="44" t="s">
        <v>575</v>
      </c>
      <c r="AS32" s="42"/>
      <c r="AT32" s="44">
        <v>0</v>
      </c>
      <c r="AU32" s="44">
        <v>0</v>
      </c>
      <c r="AV32" s="44">
        <v>0</v>
      </c>
      <c r="AW32" s="44">
        <v>0</v>
      </c>
      <c r="AX32" s="44">
        <v>0</v>
      </c>
      <c r="AY32" s="44">
        <v>0</v>
      </c>
      <c r="AZ32" s="44">
        <v>0</v>
      </c>
      <c r="BA32" s="44">
        <v>0</v>
      </c>
      <c r="BB32" s="44">
        <v>0</v>
      </c>
      <c r="BC32" s="44">
        <v>0</v>
      </c>
      <c r="BD32" s="44"/>
      <c r="BE32" s="44" t="s">
        <v>570</v>
      </c>
      <c r="BF32" s="44"/>
      <c r="BG32" s="44" t="s">
        <v>570</v>
      </c>
      <c r="BH32" s="44"/>
      <c r="BI32" s="48"/>
      <c r="BJ32" s="48"/>
      <c r="BK32" s="52"/>
      <c r="BL32" s="44" t="s">
        <v>578</v>
      </c>
      <c r="BM32" s="47" t="s">
        <v>628</v>
      </c>
      <c r="BN32" s="1" t="s">
        <v>655</v>
      </c>
      <c r="BO32" s="58" t="s">
        <v>580</v>
      </c>
    </row>
    <row r="33" spans="1:97" x14ac:dyDescent="0.3">
      <c r="A33" s="39">
        <v>2556</v>
      </c>
      <c r="B33" s="154">
        <v>41467</v>
      </c>
      <c r="C33" s="41" t="s">
        <v>724</v>
      </c>
      <c r="D33" s="42" t="s">
        <v>732</v>
      </c>
      <c r="E33" s="42"/>
      <c r="F33" s="42" t="s">
        <v>630</v>
      </c>
      <c r="G33" s="51">
        <v>41477</v>
      </c>
      <c r="H33" s="44" t="s">
        <v>569</v>
      </c>
      <c r="I33" s="44" t="s">
        <v>570</v>
      </c>
      <c r="J33" s="44"/>
      <c r="K33" s="42" t="s">
        <v>727</v>
      </c>
      <c r="L33" s="42" t="s">
        <v>728</v>
      </c>
      <c r="M33" s="42">
        <v>93.11</v>
      </c>
      <c r="N33" s="42">
        <v>29.19</v>
      </c>
      <c r="O33" s="42" t="s">
        <v>583</v>
      </c>
      <c r="P33" s="42">
        <v>1000</v>
      </c>
      <c r="Q33" s="42">
        <v>28.8</v>
      </c>
      <c r="R33" s="49">
        <v>2000</v>
      </c>
      <c r="S33" s="42">
        <v>28.42</v>
      </c>
      <c r="T33" s="42"/>
      <c r="U33" s="42"/>
      <c r="V33" s="42"/>
      <c r="W33" s="42"/>
      <c r="X33" s="42"/>
      <c r="Y33" s="42"/>
      <c r="Z33" s="42"/>
      <c r="AA33" s="42"/>
      <c r="AB33" s="42"/>
      <c r="AC33" s="42"/>
      <c r="AD33" s="42"/>
      <c r="AE33" s="42">
        <v>10.86</v>
      </c>
      <c r="AF33" s="42"/>
      <c r="AG33" s="42"/>
      <c r="AH33" s="42"/>
      <c r="AI33" s="42"/>
      <c r="AJ33" s="42"/>
      <c r="AK33" s="42"/>
      <c r="AL33" s="42" t="s">
        <v>631</v>
      </c>
      <c r="AM33" s="44" t="s">
        <v>725</v>
      </c>
      <c r="AN33" s="44"/>
      <c r="AO33" s="44"/>
      <c r="AP33" s="46" t="s">
        <v>731</v>
      </c>
      <c r="AQ33" s="44">
        <v>6.1</v>
      </c>
      <c r="AR33" s="52" t="s">
        <v>725</v>
      </c>
      <c r="AS33" s="42"/>
      <c r="AT33" s="44">
        <v>0</v>
      </c>
      <c r="AU33" s="44">
        <v>0</v>
      </c>
      <c r="AV33" s="44">
        <v>0</v>
      </c>
      <c r="AW33" s="44">
        <v>23</v>
      </c>
      <c r="AX33" s="44">
        <v>0</v>
      </c>
      <c r="AY33" s="44">
        <v>0</v>
      </c>
      <c r="AZ33" s="44">
        <v>0</v>
      </c>
      <c r="BA33" s="44">
        <v>0</v>
      </c>
      <c r="BB33" s="44">
        <v>0</v>
      </c>
      <c r="BC33" s="44">
        <v>0</v>
      </c>
      <c r="BD33" s="44"/>
      <c r="BE33" s="44" t="s">
        <v>725</v>
      </c>
      <c r="BF33" s="44">
        <v>24</v>
      </c>
      <c r="BG33" s="44" t="s">
        <v>725</v>
      </c>
      <c r="BH33" s="44"/>
      <c r="BI33" s="42"/>
      <c r="BJ33" s="47"/>
      <c r="BK33" s="44"/>
      <c r="BL33" s="44" t="s">
        <v>578</v>
      </c>
      <c r="BM33" s="42"/>
      <c r="BN33" s="1" t="s">
        <v>729</v>
      </c>
      <c r="BO33" t="s">
        <v>580</v>
      </c>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row>
    <row r="34" spans="1:97" x14ac:dyDescent="0.3">
      <c r="A34" s="39">
        <v>1996</v>
      </c>
      <c r="B34" s="154">
        <v>41467</v>
      </c>
      <c r="C34" s="41" t="s">
        <v>567</v>
      </c>
      <c r="D34" s="42" t="s">
        <v>638</v>
      </c>
      <c r="E34" s="42"/>
      <c r="F34" s="42" t="s">
        <v>635</v>
      </c>
      <c r="G34" s="43">
        <v>41457</v>
      </c>
      <c r="H34" s="44" t="s">
        <v>569</v>
      </c>
      <c r="I34" s="44" t="s">
        <v>570</v>
      </c>
      <c r="J34" s="44"/>
      <c r="K34" s="42" t="s">
        <v>571</v>
      </c>
      <c r="L34" s="42" t="s">
        <v>572</v>
      </c>
      <c r="M34" s="42">
        <v>96</v>
      </c>
      <c r="N34" s="42">
        <v>54</v>
      </c>
      <c r="O34" s="42"/>
      <c r="P34" s="42"/>
      <c r="Q34" s="42"/>
      <c r="R34" s="45"/>
      <c r="S34" s="42"/>
      <c r="T34" s="42"/>
      <c r="U34" s="42"/>
      <c r="V34" s="42"/>
      <c r="W34" s="42">
        <v>15</v>
      </c>
      <c r="X34" s="42"/>
      <c r="Y34" s="42"/>
      <c r="Z34" s="42"/>
      <c r="AA34" s="42"/>
      <c r="AB34" s="42"/>
      <c r="AC34" s="42"/>
      <c r="AD34" s="42"/>
      <c r="AE34" s="42"/>
      <c r="AF34" s="42"/>
      <c r="AG34" s="42"/>
      <c r="AH34" s="42">
        <v>23</v>
      </c>
      <c r="AI34" s="42"/>
      <c r="AJ34" s="42"/>
      <c r="AK34" s="42"/>
      <c r="AL34" s="42" t="s">
        <v>656</v>
      </c>
      <c r="AM34" s="44" t="s">
        <v>570</v>
      </c>
      <c r="AN34" s="44"/>
      <c r="AO34" s="44"/>
      <c r="AP34" s="46" t="s">
        <v>574</v>
      </c>
      <c r="AQ34" s="44">
        <v>11.1</v>
      </c>
      <c r="AR34" s="44" t="s">
        <v>575</v>
      </c>
      <c r="AS34" s="42"/>
      <c r="AT34" s="44">
        <v>0</v>
      </c>
      <c r="AU34" s="44">
        <v>0</v>
      </c>
      <c r="AV34" s="44">
        <v>0</v>
      </c>
      <c r="AW34" s="44">
        <v>22</v>
      </c>
      <c r="AX34" s="44">
        <v>0</v>
      </c>
      <c r="AY34" s="44">
        <v>0</v>
      </c>
      <c r="AZ34" s="44">
        <v>0</v>
      </c>
      <c r="BA34" s="44">
        <v>0</v>
      </c>
      <c r="BB34" s="44">
        <v>0</v>
      </c>
      <c r="BC34" s="44">
        <v>0</v>
      </c>
      <c r="BD34" s="44"/>
      <c r="BE34" s="44" t="s">
        <v>570</v>
      </c>
      <c r="BF34" s="44">
        <v>12</v>
      </c>
      <c r="BG34" s="44" t="s">
        <v>570</v>
      </c>
      <c r="BH34" s="44"/>
      <c r="BI34" s="42" t="s">
        <v>603</v>
      </c>
      <c r="BJ34" s="47" t="s">
        <v>523</v>
      </c>
      <c r="BK34" s="44">
        <v>50</v>
      </c>
      <c r="BL34" s="44" t="s">
        <v>578</v>
      </c>
      <c r="BM34" s="42"/>
      <c r="BN34" s="1" t="s">
        <v>657</v>
      </c>
      <c r="BO34" s="58" t="s">
        <v>580</v>
      </c>
    </row>
    <row r="35" spans="1:97" x14ac:dyDescent="0.3">
      <c r="A35" s="39">
        <v>1108</v>
      </c>
      <c r="B35" s="154">
        <v>41467</v>
      </c>
      <c r="C35" s="41" t="s">
        <v>698</v>
      </c>
      <c r="D35" s="42" t="s">
        <v>87</v>
      </c>
      <c r="E35" s="42"/>
      <c r="F35" s="42" t="s">
        <v>66</v>
      </c>
      <c r="G35" s="43">
        <v>41455</v>
      </c>
      <c r="H35" s="44" t="s">
        <v>126</v>
      </c>
      <c r="I35" s="44" t="s">
        <v>705</v>
      </c>
      <c r="J35" s="44"/>
      <c r="K35" s="42" t="s">
        <v>681</v>
      </c>
      <c r="L35" s="42" t="s">
        <v>682</v>
      </c>
      <c r="M35" s="48">
        <v>94.94</v>
      </c>
      <c r="N35" s="48">
        <v>55.177999999999997</v>
      </c>
      <c r="O35" s="42"/>
      <c r="P35" s="48"/>
      <c r="Q35" s="42"/>
      <c r="R35" s="49"/>
      <c r="S35" s="48"/>
      <c r="T35" s="48"/>
      <c r="U35" s="48"/>
      <c r="V35" s="48"/>
      <c r="W35" s="42">
        <v>26.132000000000001</v>
      </c>
      <c r="X35" s="48"/>
      <c r="Y35" s="48"/>
      <c r="Z35" s="48"/>
      <c r="AA35" s="48"/>
      <c r="AB35" s="48"/>
      <c r="AC35" s="48"/>
      <c r="AD35" s="48"/>
      <c r="AE35" s="42"/>
      <c r="AF35" s="48"/>
      <c r="AG35" s="48"/>
      <c r="AH35" s="42">
        <v>29.422000000000001</v>
      </c>
      <c r="AI35" s="42"/>
      <c r="AJ35" s="42"/>
      <c r="AK35" s="48"/>
      <c r="AL35" s="42" t="s">
        <v>143</v>
      </c>
      <c r="AM35" s="44" t="s">
        <v>699</v>
      </c>
      <c r="AN35" s="44"/>
      <c r="AO35" s="44"/>
      <c r="AP35" s="46" t="s">
        <v>706</v>
      </c>
      <c r="AQ35" s="44">
        <v>17</v>
      </c>
      <c r="AR35" s="44" t="s">
        <v>707</v>
      </c>
      <c r="AS35" s="42"/>
      <c r="AT35" s="44">
        <v>0</v>
      </c>
      <c r="AU35" s="44">
        <v>0</v>
      </c>
      <c r="AV35" s="44">
        <v>7</v>
      </c>
      <c r="AW35" s="44">
        <v>0</v>
      </c>
      <c r="AX35" s="44">
        <v>0</v>
      </c>
      <c r="AY35" s="44">
        <v>0</v>
      </c>
      <c r="AZ35" s="44">
        <v>0</v>
      </c>
      <c r="BA35" s="44">
        <v>0</v>
      </c>
      <c r="BB35" s="44">
        <v>0</v>
      </c>
      <c r="BC35" s="44">
        <v>0</v>
      </c>
      <c r="BD35" s="44"/>
      <c r="BE35" s="44" t="s">
        <v>685</v>
      </c>
      <c r="BF35" s="44"/>
      <c r="BG35" s="44" t="s">
        <v>73</v>
      </c>
      <c r="BH35" s="44"/>
      <c r="BI35" s="47"/>
      <c r="BJ35" s="47"/>
      <c r="BK35" s="44"/>
      <c r="BL35" s="44" t="s">
        <v>686</v>
      </c>
      <c r="BM35" s="47" t="s">
        <v>687</v>
      </c>
      <c r="BN35" t="s">
        <v>404</v>
      </c>
      <c r="BO35" s="58" t="s">
        <v>580</v>
      </c>
    </row>
    <row r="36" spans="1:97" x14ac:dyDescent="0.3">
      <c r="A36" s="39">
        <v>1472</v>
      </c>
      <c r="B36" s="154">
        <v>41464</v>
      </c>
      <c r="C36" s="41" t="s">
        <v>567</v>
      </c>
      <c r="D36" s="42" t="s">
        <v>638</v>
      </c>
      <c r="E36" s="42"/>
      <c r="F36" s="42" t="s">
        <v>635</v>
      </c>
      <c r="G36" s="43">
        <v>41419</v>
      </c>
      <c r="H36" s="44" t="s">
        <v>569</v>
      </c>
      <c r="I36" s="44" t="s">
        <v>570</v>
      </c>
      <c r="J36" s="44"/>
      <c r="K36" s="48" t="s">
        <v>581</v>
      </c>
      <c r="L36" s="48" t="s">
        <v>582</v>
      </c>
      <c r="M36" s="48">
        <v>92.98</v>
      </c>
      <c r="N36" s="48">
        <v>53.89</v>
      </c>
      <c r="O36" s="42"/>
      <c r="P36" s="48"/>
      <c r="Q36" s="48"/>
      <c r="R36" s="49"/>
      <c r="S36" s="48"/>
      <c r="T36" s="48"/>
      <c r="U36" s="48"/>
      <c r="V36" s="48"/>
      <c r="W36" s="48">
        <v>13.95</v>
      </c>
      <c r="X36" s="48"/>
      <c r="Y36" s="48"/>
      <c r="Z36" s="48"/>
      <c r="AA36" s="48"/>
      <c r="AB36" s="48"/>
      <c r="AC36" s="48"/>
      <c r="AD36" s="48"/>
      <c r="AE36" s="48"/>
      <c r="AF36" s="48"/>
      <c r="AG36" s="48"/>
      <c r="AH36" s="48">
        <v>23.02</v>
      </c>
      <c r="AI36" s="48"/>
      <c r="AJ36" s="48"/>
      <c r="AK36" s="48"/>
      <c r="AL36" s="42" t="s">
        <v>656</v>
      </c>
      <c r="AM36" s="44" t="s">
        <v>570</v>
      </c>
      <c r="AN36" s="52"/>
      <c r="AO36" s="52"/>
      <c r="AP36" s="53" t="s">
        <v>574</v>
      </c>
      <c r="AQ36" s="52">
        <v>11.6</v>
      </c>
      <c r="AR36" s="52" t="s">
        <v>570</v>
      </c>
      <c r="AS36" s="48"/>
      <c r="AT36" s="52">
        <v>0</v>
      </c>
      <c r="AU36" s="52">
        <v>0</v>
      </c>
      <c r="AV36" s="52">
        <v>0</v>
      </c>
      <c r="AW36" s="52">
        <v>20</v>
      </c>
      <c r="AX36" s="52">
        <v>0</v>
      </c>
      <c r="AY36" s="44">
        <v>0</v>
      </c>
      <c r="AZ36" s="44">
        <v>0</v>
      </c>
      <c r="BA36" s="44">
        <v>0</v>
      </c>
      <c r="BB36" s="44">
        <v>0</v>
      </c>
      <c r="BC36" s="44">
        <v>0</v>
      </c>
      <c r="BD36" s="52"/>
      <c r="BE36" s="52" t="s">
        <v>570</v>
      </c>
      <c r="BF36" s="44"/>
      <c r="BG36" s="44" t="s">
        <v>570</v>
      </c>
      <c r="BH36" s="44"/>
      <c r="BI36" s="50" t="s">
        <v>584</v>
      </c>
      <c r="BJ36" s="50"/>
      <c r="BK36" s="52"/>
      <c r="BL36" s="44" t="s">
        <v>578</v>
      </c>
      <c r="BM36" s="48"/>
      <c r="BN36" t="s">
        <v>640</v>
      </c>
      <c r="BO36" s="58" t="s">
        <v>586</v>
      </c>
    </row>
    <row r="37" spans="1:97" x14ac:dyDescent="0.3">
      <c r="A37" s="39">
        <v>4653</v>
      </c>
      <c r="B37" s="154">
        <v>41467</v>
      </c>
      <c r="C37" s="41" t="s">
        <v>567</v>
      </c>
      <c r="D37" s="42" t="s">
        <v>638</v>
      </c>
      <c r="E37" s="42"/>
      <c r="F37" s="42" t="s">
        <v>635</v>
      </c>
      <c r="G37" s="43">
        <v>41455</v>
      </c>
      <c r="H37" s="44" t="s">
        <v>569</v>
      </c>
      <c r="I37" s="44" t="s">
        <v>570</v>
      </c>
      <c r="J37" s="44"/>
      <c r="K37" s="48" t="s">
        <v>588</v>
      </c>
      <c r="L37" s="48" t="s">
        <v>589</v>
      </c>
      <c r="M37" s="48">
        <v>108.62</v>
      </c>
      <c r="N37" s="48">
        <v>53</v>
      </c>
      <c r="O37" s="48"/>
      <c r="P37" s="48"/>
      <c r="Q37" s="48"/>
      <c r="R37" s="49"/>
      <c r="S37" s="48"/>
      <c r="T37" s="48"/>
      <c r="U37" s="48"/>
      <c r="V37" s="48"/>
      <c r="W37" s="48">
        <v>17.5</v>
      </c>
      <c r="X37" s="48"/>
      <c r="Y37" s="48"/>
      <c r="Z37" s="48"/>
      <c r="AA37" s="48"/>
      <c r="AB37" s="48"/>
      <c r="AC37" s="48"/>
      <c r="AD37" s="48"/>
      <c r="AE37" s="48"/>
      <c r="AF37" s="48"/>
      <c r="AG37" s="48"/>
      <c r="AH37" s="48">
        <v>22.8</v>
      </c>
      <c r="AI37" s="48"/>
      <c r="AJ37" s="48"/>
      <c r="AK37" s="48"/>
      <c r="AL37" s="42" t="s">
        <v>656</v>
      </c>
      <c r="AM37" s="52" t="s">
        <v>570</v>
      </c>
      <c r="AN37" s="52"/>
      <c r="AO37" s="52"/>
      <c r="AP37" s="53"/>
      <c r="AQ37" s="52"/>
      <c r="AR37" s="52" t="s">
        <v>570</v>
      </c>
      <c r="AS37" s="48"/>
      <c r="AT37" s="52">
        <v>0</v>
      </c>
      <c r="AU37" s="52">
        <v>0</v>
      </c>
      <c r="AV37" s="52">
        <v>20</v>
      </c>
      <c r="AW37" s="52">
        <v>0</v>
      </c>
      <c r="AX37" s="52">
        <v>0</v>
      </c>
      <c r="AY37" s="52">
        <v>0</v>
      </c>
      <c r="AZ37" s="52">
        <v>0</v>
      </c>
      <c r="BA37" s="52">
        <v>0</v>
      </c>
      <c r="BB37" s="44">
        <v>0</v>
      </c>
      <c r="BC37" s="44">
        <v>0</v>
      </c>
      <c r="BD37" s="44">
        <v>12</v>
      </c>
      <c r="BE37" s="52" t="s">
        <v>590</v>
      </c>
      <c r="BF37" s="44"/>
      <c r="BG37" s="44" t="s">
        <v>570</v>
      </c>
      <c r="BH37" s="44"/>
      <c r="BI37" s="50"/>
      <c r="BJ37" s="50"/>
      <c r="BK37" s="52"/>
      <c r="BL37" s="44" t="s">
        <v>578</v>
      </c>
      <c r="BM37" s="42" t="s">
        <v>591</v>
      </c>
      <c r="BN37" s="157" t="s">
        <v>641</v>
      </c>
      <c r="BO37" s="58" t="s">
        <v>593</v>
      </c>
    </row>
    <row r="38" spans="1:97" s="1" customFormat="1" x14ac:dyDescent="0.3">
      <c r="A38" s="39">
        <v>1442</v>
      </c>
      <c r="B38" s="154">
        <v>41464</v>
      </c>
      <c r="C38" s="41" t="s">
        <v>567</v>
      </c>
      <c r="D38" s="42" t="s">
        <v>638</v>
      </c>
      <c r="E38" s="42"/>
      <c r="F38" s="42" t="s">
        <v>635</v>
      </c>
      <c r="G38" s="51">
        <v>41455</v>
      </c>
      <c r="H38" s="44" t="s">
        <v>569</v>
      </c>
      <c r="I38" s="44" t="s">
        <v>570</v>
      </c>
      <c r="J38" s="44"/>
      <c r="K38" s="42" t="s">
        <v>594</v>
      </c>
      <c r="L38" s="42" t="s">
        <v>595</v>
      </c>
      <c r="M38" s="48">
        <v>99.5</v>
      </c>
      <c r="N38" s="48">
        <v>49.5</v>
      </c>
      <c r="O38" s="42" t="s">
        <v>583</v>
      </c>
      <c r="P38" s="48">
        <v>1020</v>
      </c>
      <c r="Q38" s="48">
        <v>54.9</v>
      </c>
      <c r="R38" s="49"/>
      <c r="S38" s="48"/>
      <c r="T38" s="48"/>
      <c r="U38" s="48"/>
      <c r="V38" s="48"/>
      <c r="W38" s="48">
        <v>17.95</v>
      </c>
      <c r="X38" s="48"/>
      <c r="Y38" s="48"/>
      <c r="Z38" s="48"/>
      <c r="AA38" s="48"/>
      <c r="AB38" s="48"/>
      <c r="AC38" s="48"/>
      <c r="AD38" s="48"/>
      <c r="AE38" s="48"/>
      <c r="AF38" s="48"/>
      <c r="AG38" s="48"/>
      <c r="AH38" s="48">
        <v>23.48</v>
      </c>
      <c r="AI38" s="48"/>
      <c r="AJ38" s="48"/>
      <c r="AK38" s="48"/>
      <c r="AL38" s="42" t="s">
        <v>656</v>
      </c>
      <c r="AM38" s="44" t="s">
        <v>570</v>
      </c>
      <c r="AN38" s="52"/>
      <c r="AO38" s="52"/>
      <c r="AP38" s="53" t="s">
        <v>574</v>
      </c>
      <c r="AQ38" s="44">
        <v>12</v>
      </c>
      <c r="AR38" s="44" t="s">
        <v>575</v>
      </c>
      <c r="AS38" s="48"/>
      <c r="AT38" s="52">
        <v>0</v>
      </c>
      <c r="AU38" s="52">
        <v>0</v>
      </c>
      <c r="AV38" s="44">
        <v>7</v>
      </c>
      <c r="AW38" s="52">
        <v>0</v>
      </c>
      <c r="AX38" s="52">
        <v>0</v>
      </c>
      <c r="AY38" s="44">
        <v>0</v>
      </c>
      <c r="AZ38" s="44">
        <v>0</v>
      </c>
      <c r="BA38" s="44">
        <v>0</v>
      </c>
      <c r="BB38" s="44">
        <v>0</v>
      </c>
      <c r="BC38" s="44">
        <v>0</v>
      </c>
      <c r="BD38" s="44">
        <v>24</v>
      </c>
      <c r="BE38" s="44" t="s">
        <v>569</v>
      </c>
      <c r="BF38" s="44"/>
      <c r="BG38" s="44" t="s">
        <v>570</v>
      </c>
      <c r="BH38" s="44"/>
      <c r="BI38" s="50"/>
      <c r="BJ38" s="50"/>
      <c r="BK38" s="52"/>
      <c r="BL38" s="44" t="s">
        <v>578</v>
      </c>
      <c r="BM38" s="48" t="s">
        <v>596</v>
      </c>
      <c r="BN38" t="s">
        <v>642</v>
      </c>
      <c r="BO38" s="58" t="s">
        <v>580</v>
      </c>
      <c r="BP38"/>
      <c r="BQ38"/>
      <c r="BR38"/>
      <c r="BS38"/>
      <c r="BT38"/>
      <c r="BU38"/>
      <c r="BV38"/>
      <c r="BW38"/>
      <c r="BX38"/>
      <c r="BY38"/>
      <c r="BZ38"/>
      <c r="CA38"/>
      <c r="CB38"/>
      <c r="CC38"/>
      <c r="CD38"/>
      <c r="CE38"/>
      <c r="CF38"/>
      <c r="CG38"/>
      <c r="CH38"/>
      <c r="CI38"/>
      <c r="CJ38"/>
      <c r="CK38"/>
      <c r="CL38"/>
      <c r="CM38"/>
      <c r="CN38"/>
      <c r="CO38"/>
      <c r="CP38"/>
    </row>
    <row r="39" spans="1:97" x14ac:dyDescent="0.3">
      <c r="A39" s="39">
        <v>1484</v>
      </c>
      <c r="B39" s="154">
        <v>41464</v>
      </c>
      <c r="C39" s="41" t="s">
        <v>567</v>
      </c>
      <c r="D39" s="42" t="s">
        <v>638</v>
      </c>
      <c r="E39" s="42"/>
      <c r="F39" s="42" t="s">
        <v>635</v>
      </c>
      <c r="G39" s="43">
        <v>41419</v>
      </c>
      <c r="H39" s="44" t="s">
        <v>569</v>
      </c>
      <c r="I39" s="44" t="s">
        <v>570</v>
      </c>
      <c r="J39" s="44"/>
      <c r="K39" s="48" t="s">
        <v>598</v>
      </c>
      <c r="L39" s="48" t="s">
        <v>582</v>
      </c>
      <c r="M39" s="48">
        <v>91.94</v>
      </c>
      <c r="N39" s="48">
        <v>52.29</v>
      </c>
      <c r="O39" s="42"/>
      <c r="P39" s="48"/>
      <c r="Q39" s="48"/>
      <c r="R39" s="49"/>
      <c r="S39" s="48"/>
      <c r="T39" s="48"/>
      <c r="U39" s="48"/>
      <c r="V39" s="48"/>
      <c r="W39" s="48">
        <v>13.65</v>
      </c>
      <c r="X39" s="48"/>
      <c r="Y39" s="48"/>
      <c r="Z39" s="48"/>
      <c r="AA39" s="48"/>
      <c r="AB39" s="48"/>
      <c r="AC39" s="48"/>
      <c r="AD39" s="48"/>
      <c r="AE39" s="48"/>
      <c r="AF39" s="48"/>
      <c r="AG39" s="48"/>
      <c r="AH39" s="48">
        <v>22.13</v>
      </c>
      <c r="AI39" s="48"/>
      <c r="AJ39" s="48"/>
      <c r="AK39" s="48"/>
      <c r="AL39" s="42" t="s">
        <v>656</v>
      </c>
      <c r="AM39" s="44" t="s">
        <v>570</v>
      </c>
      <c r="AN39" s="52"/>
      <c r="AO39" s="52"/>
      <c r="AP39" s="53" t="s">
        <v>574</v>
      </c>
      <c r="AQ39" s="44">
        <v>11.6</v>
      </c>
      <c r="AR39" s="52" t="s">
        <v>575</v>
      </c>
      <c r="AS39" s="48"/>
      <c r="AT39" s="52">
        <v>0</v>
      </c>
      <c r="AU39" s="52">
        <v>0</v>
      </c>
      <c r="AV39" s="52">
        <v>0</v>
      </c>
      <c r="AW39" s="44">
        <v>0</v>
      </c>
      <c r="AX39" s="52">
        <v>0</v>
      </c>
      <c r="AY39" s="44">
        <v>20</v>
      </c>
      <c r="AZ39" s="44">
        <v>0</v>
      </c>
      <c r="BA39" s="44">
        <v>0</v>
      </c>
      <c r="BB39" s="44">
        <v>0</v>
      </c>
      <c r="BC39" s="44">
        <v>0</v>
      </c>
      <c r="BD39" s="52"/>
      <c r="BE39" s="52" t="s">
        <v>570</v>
      </c>
      <c r="BF39" s="44"/>
      <c r="BG39" s="44" t="s">
        <v>570</v>
      </c>
      <c r="BH39" s="44"/>
      <c r="BI39" s="50"/>
      <c r="BJ39" s="50"/>
      <c r="BK39" s="52"/>
      <c r="BL39" s="44" t="s">
        <v>578</v>
      </c>
      <c r="BM39" s="48"/>
      <c r="BN39" t="s">
        <v>643</v>
      </c>
      <c r="BO39" s="58" t="s">
        <v>586</v>
      </c>
    </row>
    <row r="40" spans="1:97" x14ac:dyDescent="0.3">
      <c r="A40" s="39">
        <v>1242</v>
      </c>
      <c r="B40" s="154">
        <v>41467</v>
      </c>
      <c r="C40" s="41" t="s">
        <v>567</v>
      </c>
      <c r="D40" s="42" t="s">
        <v>638</v>
      </c>
      <c r="E40" s="42"/>
      <c r="F40" s="42" t="s">
        <v>635</v>
      </c>
      <c r="G40" s="43">
        <v>41467</v>
      </c>
      <c r="H40" s="44" t="s">
        <v>569</v>
      </c>
      <c r="I40" s="44" t="s">
        <v>570</v>
      </c>
      <c r="J40" s="44"/>
      <c r="K40" s="42" t="s">
        <v>601</v>
      </c>
      <c r="L40" s="48" t="s">
        <v>166</v>
      </c>
      <c r="M40" s="48">
        <v>96.4</v>
      </c>
      <c r="N40" s="48">
        <v>54.9</v>
      </c>
      <c r="O40" s="48"/>
      <c r="P40" s="48"/>
      <c r="Q40" s="42"/>
      <c r="R40" s="49"/>
      <c r="S40" s="48"/>
      <c r="T40" s="48"/>
      <c r="U40" s="48"/>
      <c r="V40" s="48"/>
      <c r="W40" s="42">
        <v>15.24</v>
      </c>
      <c r="X40" s="48"/>
      <c r="Y40" s="48"/>
      <c r="Z40" s="48"/>
      <c r="AA40" s="48"/>
      <c r="AB40" s="48"/>
      <c r="AC40" s="48"/>
      <c r="AD40" s="48"/>
      <c r="AE40" s="42"/>
      <c r="AF40" s="48"/>
      <c r="AG40" s="48"/>
      <c r="AH40" s="42">
        <v>24.96</v>
      </c>
      <c r="AI40" s="42"/>
      <c r="AJ40" s="42"/>
      <c r="AK40" s="48"/>
      <c r="AL40" s="42" t="s">
        <v>656</v>
      </c>
      <c r="AM40" s="44" t="s">
        <v>570</v>
      </c>
      <c r="AN40" s="44"/>
      <c r="AO40" s="44"/>
      <c r="AP40" s="46" t="s">
        <v>574</v>
      </c>
      <c r="AQ40" s="44">
        <v>12.5</v>
      </c>
      <c r="AR40" s="44" t="s">
        <v>575</v>
      </c>
      <c r="AS40" s="42"/>
      <c r="AT40" s="44">
        <v>0</v>
      </c>
      <c r="AU40" s="44">
        <v>0</v>
      </c>
      <c r="AV40" s="44">
        <v>0</v>
      </c>
      <c r="AW40" s="44">
        <v>22</v>
      </c>
      <c r="AX40" s="44">
        <v>0</v>
      </c>
      <c r="AY40" s="44">
        <v>0</v>
      </c>
      <c r="AZ40" s="44">
        <v>0</v>
      </c>
      <c r="BA40" s="44">
        <v>0</v>
      </c>
      <c r="BB40" s="44">
        <v>0</v>
      </c>
      <c r="BC40" s="44">
        <v>0</v>
      </c>
      <c r="BD40" s="44"/>
      <c r="BE40" s="44" t="s">
        <v>570</v>
      </c>
      <c r="BF40" s="44">
        <v>12</v>
      </c>
      <c r="BG40" s="44" t="s">
        <v>570</v>
      </c>
      <c r="BH40" s="44"/>
      <c r="BI40" s="47" t="s">
        <v>603</v>
      </c>
      <c r="BJ40" s="50" t="s">
        <v>523</v>
      </c>
      <c r="BK40" s="44">
        <v>50</v>
      </c>
      <c r="BL40" s="44" t="s">
        <v>578</v>
      </c>
      <c r="BM40" s="42"/>
      <c r="BN40" s="3" t="s">
        <v>658</v>
      </c>
      <c r="BO40" s="58" t="s">
        <v>580</v>
      </c>
    </row>
    <row r="41" spans="1:97" x14ac:dyDescent="0.3">
      <c r="A41" s="39">
        <v>2518</v>
      </c>
      <c r="B41" s="154">
        <v>41465</v>
      </c>
      <c r="C41" s="41" t="s">
        <v>567</v>
      </c>
      <c r="D41" s="42" t="s">
        <v>638</v>
      </c>
      <c r="E41" s="42"/>
      <c r="F41" s="42" t="s">
        <v>635</v>
      </c>
      <c r="G41" s="43">
        <v>41468</v>
      </c>
      <c r="H41" s="44" t="s">
        <v>569</v>
      </c>
      <c r="I41" s="44" t="s">
        <v>570</v>
      </c>
      <c r="J41" s="44"/>
      <c r="K41" s="48" t="s">
        <v>605</v>
      </c>
      <c r="L41" s="42" t="s">
        <v>606</v>
      </c>
      <c r="M41" s="48">
        <v>57.23</v>
      </c>
      <c r="N41" s="48">
        <v>44.84</v>
      </c>
      <c r="O41" s="42"/>
      <c r="P41" s="48"/>
      <c r="Q41" s="48"/>
      <c r="R41" s="49"/>
      <c r="S41" s="48"/>
      <c r="T41" s="48"/>
      <c r="U41" s="48"/>
      <c r="V41" s="48"/>
      <c r="W41" s="48">
        <v>13.77</v>
      </c>
      <c r="X41" s="48"/>
      <c r="Y41" s="48"/>
      <c r="Z41" s="48"/>
      <c r="AA41" s="48"/>
      <c r="AB41" s="48"/>
      <c r="AC41" s="48"/>
      <c r="AD41" s="48"/>
      <c r="AE41" s="48"/>
      <c r="AF41" s="48"/>
      <c r="AG41" s="48"/>
      <c r="AH41" s="48">
        <v>20.61</v>
      </c>
      <c r="AI41" s="48"/>
      <c r="AJ41" s="48"/>
      <c r="AK41" s="48"/>
      <c r="AL41" s="42" t="s">
        <v>656</v>
      </c>
      <c r="AM41" s="44" t="s">
        <v>570</v>
      </c>
      <c r="AN41" s="52"/>
      <c r="AO41" s="52"/>
      <c r="AP41" s="46" t="s">
        <v>574</v>
      </c>
      <c r="AQ41" s="52">
        <v>10</v>
      </c>
      <c r="AR41" s="52" t="s">
        <v>570</v>
      </c>
      <c r="AS41" s="48"/>
      <c r="AT41" s="52">
        <v>0</v>
      </c>
      <c r="AU41" s="52">
        <v>0</v>
      </c>
      <c r="AV41" s="52">
        <v>0</v>
      </c>
      <c r="AW41" s="52">
        <v>0</v>
      </c>
      <c r="AX41" s="44">
        <v>0</v>
      </c>
      <c r="AY41" s="44">
        <v>0</v>
      </c>
      <c r="AZ41" s="44">
        <v>0</v>
      </c>
      <c r="BA41" s="44">
        <v>0</v>
      </c>
      <c r="BB41" s="44">
        <v>0</v>
      </c>
      <c r="BC41" s="44">
        <v>0</v>
      </c>
      <c r="BD41" s="44"/>
      <c r="BE41" s="44" t="s">
        <v>570</v>
      </c>
      <c r="BF41" s="44"/>
      <c r="BG41" s="44" t="s">
        <v>570</v>
      </c>
      <c r="BH41" s="44">
        <v>35</v>
      </c>
      <c r="BI41" s="50" t="s">
        <v>607</v>
      </c>
      <c r="BJ41" s="50"/>
      <c r="BK41" s="52"/>
      <c r="BL41" s="44" t="s">
        <v>578</v>
      </c>
      <c r="BM41" s="48" t="s">
        <v>608</v>
      </c>
      <c r="BN41" t="s">
        <v>645</v>
      </c>
      <c r="BO41" t="s">
        <v>580</v>
      </c>
      <c r="BS41" s="3"/>
      <c r="BT41" s="3"/>
      <c r="BU41" s="3"/>
      <c r="BV41" s="3"/>
      <c r="BW41" s="3"/>
      <c r="BX41" s="3"/>
      <c r="BY41" s="3"/>
      <c r="BZ41" s="3"/>
      <c r="CA41" s="3"/>
      <c r="CB41" s="3"/>
      <c r="CC41" s="3"/>
      <c r="CD41" s="3"/>
      <c r="CE41" s="3"/>
      <c r="CF41" s="3"/>
      <c r="CG41" s="3"/>
      <c r="CH41" s="3"/>
      <c r="CI41" s="3"/>
      <c r="CJ41" s="3"/>
      <c r="CK41" s="3"/>
      <c r="CL41" s="3"/>
      <c r="CM41" s="3"/>
      <c r="CN41" s="3"/>
      <c r="CO41" s="3"/>
      <c r="CP41" s="3"/>
    </row>
    <row r="42" spans="1:97" x14ac:dyDescent="0.3">
      <c r="A42" s="39">
        <v>1418</v>
      </c>
      <c r="B42" s="154">
        <v>41464</v>
      </c>
      <c r="C42" s="41" t="s">
        <v>567</v>
      </c>
      <c r="D42" s="42" t="s">
        <v>638</v>
      </c>
      <c r="E42" s="42"/>
      <c r="F42" s="42" t="s">
        <v>635</v>
      </c>
      <c r="G42" s="43">
        <v>41455</v>
      </c>
      <c r="H42" s="44" t="s">
        <v>569</v>
      </c>
      <c r="I42" s="44" t="s">
        <v>570</v>
      </c>
      <c r="J42" s="44"/>
      <c r="K42" s="48" t="s">
        <v>610</v>
      </c>
      <c r="L42" s="48" t="s">
        <v>611</v>
      </c>
      <c r="M42" s="48">
        <v>87.4</v>
      </c>
      <c r="N42" s="48">
        <v>43.82</v>
      </c>
      <c r="O42" s="42" t="s">
        <v>583</v>
      </c>
      <c r="P42" s="48">
        <v>600</v>
      </c>
      <c r="Q42" s="48">
        <v>41.93</v>
      </c>
      <c r="R42" s="49"/>
      <c r="S42" s="48"/>
      <c r="T42" s="48"/>
      <c r="U42" s="48"/>
      <c r="V42" s="48"/>
      <c r="W42" s="48">
        <v>14.54</v>
      </c>
      <c r="X42" s="48"/>
      <c r="Y42" s="48"/>
      <c r="Z42" s="48"/>
      <c r="AA42" s="48"/>
      <c r="AB42" s="48"/>
      <c r="AC42" s="48"/>
      <c r="AD42" s="48"/>
      <c r="AE42" s="48"/>
      <c r="AF42" s="48"/>
      <c r="AG42" s="48"/>
      <c r="AH42" s="48">
        <v>19.96</v>
      </c>
      <c r="AI42" s="48"/>
      <c r="AJ42" s="48"/>
      <c r="AK42" s="48"/>
      <c r="AL42" s="42" t="s">
        <v>656</v>
      </c>
      <c r="AM42" s="44" t="s">
        <v>570</v>
      </c>
      <c r="AN42" s="52"/>
      <c r="AO42" s="52"/>
      <c r="AP42" s="53" t="s">
        <v>574</v>
      </c>
      <c r="AQ42" s="52">
        <v>7</v>
      </c>
      <c r="AR42" s="52" t="s">
        <v>570</v>
      </c>
      <c r="AS42" s="48"/>
      <c r="AT42" s="52">
        <v>0</v>
      </c>
      <c r="AU42" s="52">
        <v>0</v>
      </c>
      <c r="AV42" s="52">
        <v>0</v>
      </c>
      <c r="AW42" s="52">
        <v>0</v>
      </c>
      <c r="AX42" s="44">
        <v>0</v>
      </c>
      <c r="AY42" s="44">
        <v>0</v>
      </c>
      <c r="AZ42" s="44">
        <v>0</v>
      </c>
      <c r="BA42" s="44">
        <v>0</v>
      </c>
      <c r="BB42" s="44">
        <v>0</v>
      </c>
      <c r="BC42" s="44">
        <v>0</v>
      </c>
      <c r="BD42" s="44">
        <v>12</v>
      </c>
      <c r="BE42" s="44" t="s">
        <v>569</v>
      </c>
      <c r="BF42" s="44"/>
      <c r="BG42" s="44" t="s">
        <v>570</v>
      </c>
      <c r="BH42" s="44"/>
      <c r="BI42" s="50"/>
      <c r="BJ42" s="50"/>
      <c r="BK42" s="52"/>
      <c r="BL42" s="44" t="s">
        <v>578</v>
      </c>
      <c r="BM42" s="47" t="s">
        <v>646</v>
      </c>
      <c r="BN42" t="s">
        <v>647</v>
      </c>
      <c r="BO42" s="58" t="s">
        <v>580</v>
      </c>
    </row>
    <row r="43" spans="1:97" x14ac:dyDescent="0.3">
      <c r="A43" s="39">
        <v>4170</v>
      </c>
      <c r="B43" s="158">
        <v>41465</v>
      </c>
      <c r="C43" s="41" t="s">
        <v>171</v>
      </c>
      <c r="D43" s="42" t="s">
        <v>87</v>
      </c>
      <c r="E43" s="42"/>
      <c r="F43" s="42" t="s">
        <v>66</v>
      </c>
      <c r="G43" s="43">
        <v>41455</v>
      </c>
      <c r="H43" s="44" t="s">
        <v>708</v>
      </c>
      <c r="I43" s="44" t="s">
        <v>301</v>
      </c>
      <c r="J43" s="44"/>
      <c r="K43" s="42" t="s">
        <v>139</v>
      </c>
      <c r="L43" s="42" t="s">
        <v>693</v>
      </c>
      <c r="M43" s="42">
        <v>96.85</v>
      </c>
      <c r="N43" s="42">
        <v>53.01</v>
      </c>
      <c r="O43" s="42"/>
      <c r="P43" s="42"/>
      <c r="Q43" s="42"/>
      <c r="R43" s="45"/>
      <c r="S43" s="42"/>
      <c r="T43" s="42"/>
      <c r="U43" s="42"/>
      <c r="V43" s="42"/>
      <c r="W43" s="42">
        <v>14.42</v>
      </c>
      <c r="X43" s="42"/>
      <c r="Y43" s="42"/>
      <c r="Z43" s="42"/>
      <c r="AA43" s="42"/>
      <c r="AB43" s="42"/>
      <c r="AC43" s="42"/>
      <c r="AD43" s="42"/>
      <c r="AE43" s="42"/>
      <c r="AF43" s="42"/>
      <c r="AG43" s="42"/>
      <c r="AH43" s="42">
        <v>23.79</v>
      </c>
      <c r="AI43" s="42"/>
      <c r="AJ43" s="42"/>
      <c r="AK43" s="42"/>
      <c r="AL43" s="42" t="s">
        <v>714</v>
      </c>
      <c r="AM43" s="44" t="s">
        <v>73</v>
      </c>
      <c r="AN43" s="44"/>
      <c r="AO43" s="44"/>
      <c r="AP43" s="46" t="s">
        <v>710</v>
      </c>
      <c r="AQ43" s="52">
        <v>17</v>
      </c>
      <c r="AR43" s="44" t="s">
        <v>90</v>
      </c>
      <c r="AS43" s="42"/>
      <c r="AT43" s="44">
        <v>0</v>
      </c>
      <c r="AU43" s="52">
        <v>12</v>
      </c>
      <c r="AV43" s="44">
        <v>0</v>
      </c>
      <c r="AW43" s="44">
        <v>0</v>
      </c>
      <c r="AX43" s="44">
        <v>0</v>
      </c>
      <c r="AY43" s="44">
        <v>0</v>
      </c>
      <c r="AZ43" s="44">
        <v>0</v>
      </c>
      <c r="BA43" s="44">
        <v>0</v>
      </c>
      <c r="BB43" s="44">
        <v>0</v>
      </c>
      <c r="BC43" s="44">
        <v>0</v>
      </c>
      <c r="BD43" s="44"/>
      <c r="BE43" s="44" t="s">
        <v>73</v>
      </c>
      <c r="BF43" s="44">
        <v>24</v>
      </c>
      <c r="BG43" s="44" t="s">
        <v>73</v>
      </c>
      <c r="BH43" s="44"/>
      <c r="BI43" s="47"/>
      <c r="BJ43" s="47"/>
      <c r="BK43" s="44"/>
      <c r="BL43" s="44" t="s">
        <v>75</v>
      </c>
      <c r="BM43" s="47" t="s">
        <v>695</v>
      </c>
      <c r="BN43" s="2" t="s">
        <v>711</v>
      </c>
      <c r="BO43" s="3" t="s">
        <v>580</v>
      </c>
    </row>
    <row r="44" spans="1:97" x14ac:dyDescent="0.3">
      <c r="A44" s="39">
        <v>3747</v>
      </c>
      <c r="B44" s="154">
        <v>41464</v>
      </c>
      <c r="C44" s="41" t="s">
        <v>567</v>
      </c>
      <c r="D44" s="42" t="s">
        <v>638</v>
      </c>
      <c r="E44" s="42"/>
      <c r="F44" s="42" t="s">
        <v>635</v>
      </c>
      <c r="G44" s="43">
        <v>41455</v>
      </c>
      <c r="H44" s="44" t="s">
        <v>569</v>
      </c>
      <c r="I44" s="44" t="s">
        <v>570</v>
      </c>
      <c r="J44" s="44"/>
      <c r="K44" s="42" t="s">
        <v>614</v>
      </c>
      <c r="L44" s="42" t="s">
        <v>582</v>
      </c>
      <c r="M44" s="48">
        <v>96</v>
      </c>
      <c r="N44" s="48">
        <v>54</v>
      </c>
      <c r="O44" s="48"/>
      <c r="P44" s="48"/>
      <c r="Q44" s="42"/>
      <c r="R44" s="49"/>
      <c r="S44" s="48"/>
      <c r="T44" s="48"/>
      <c r="U44" s="48"/>
      <c r="V44" s="48"/>
      <c r="W44" s="42">
        <v>15</v>
      </c>
      <c r="X44" s="48"/>
      <c r="Y44" s="48"/>
      <c r="Z44" s="48"/>
      <c r="AA44" s="48"/>
      <c r="AB44" s="48"/>
      <c r="AC44" s="48"/>
      <c r="AD44" s="48"/>
      <c r="AE44" s="42"/>
      <c r="AF44" s="48"/>
      <c r="AG44" s="48"/>
      <c r="AH44" s="42">
        <v>23</v>
      </c>
      <c r="AI44" s="42"/>
      <c r="AJ44" s="42"/>
      <c r="AK44" s="48"/>
      <c r="AL44" s="42" t="s">
        <v>656</v>
      </c>
      <c r="AM44" s="44" t="s">
        <v>570</v>
      </c>
      <c r="AN44" s="44"/>
      <c r="AO44" s="44"/>
      <c r="AP44" s="46" t="s">
        <v>574</v>
      </c>
      <c r="AQ44" s="44">
        <v>11.1</v>
      </c>
      <c r="AR44" s="44" t="s">
        <v>575</v>
      </c>
      <c r="AS44" s="42"/>
      <c r="AT44" s="44">
        <v>0</v>
      </c>
      <c r="AU44" s="44">
        <v>0</v>
      </c>
      <c r="AV44" s="44">
        <v>0</v>
      </c>
      <c r="AW44" s="44">
        <v>22</v>
      </c>
      <c r="AX44" s="44">
        <v>0</v>
      </c>
      <c r="AY44" s="44">
        <v>0</v>
      </c>
      <c r="AZ44" s="44">
        <v>0</v>
      </c>
      <c r="BA44" s="44">
        <v>0</v>
      </c>
      <c r="BB44" s="44">
        <v>0</v>
      </c>
      <c r="BC44" s="44">
        <v>0</v>
      </c>
      <c r="BD44" s="44"/>
      <c r="BE44" s="44" t="s">
        <v>570</v>
      </c>
      <c r="BF44" s="44">
        <v>24</v>
      </c>
      <c r="BG44" s="44" t="s">
        <v>570</v>
      </c>
      <c r="BH44" s="44"/>
      <c r="BI44" s="47"/>
      <c r="BJ44" s="50"/>
      <c r="BK44" s="44"/>
      <c r="BL44" s="44" t="s">
        <v>578</v>
      </c>
      <c r="BM44" s="42"/>
      <c r="BN44" t="s">
        <v>615</v>
      </c>
      <c r="BO44" s="58" t="s">
        <v>580</v>
      </c>
    </row>
    <row r="45" spans="1:97" x14ac:dyDescent="0.3">
      <c r="A45" s="39">
        <v>1460</v>
      </c>
      <c r="B45" s="158">
        <v>41468</v>
      </c>
      <c r="C45" s="41" t="s">
        <v>567</v>
      </c>
      <c r="D45" s="42" t="s">
        <v>638</v>
      </c>
      <c r="E45" s="42"/>
      <c r="F45" s="42" t="s">
        <v>635</v>
      </c>
      <c r="G45" s="43">
        <v>41455</v>
      </c>
      <c r="H45" s="44" t="s">
        <v>569</v>
      </c>
      <c r="I45" s="44" t="s">
        <v>570</v>
      </c>
      <c r="J45" s="44"/>
      <c r="K45" s="48" t="s">
        <v>616</v>
      </c>
      <c r="L45" s="48" t="s">
        <v>617</v>
      </c>
      <c r="M45" s="48">
        <v>108.5</v>
      </c>
      <c r="N45" s="48">
        <v>46.45</v>
      </c>
      <c r="O45" s="48"/>
      <c r="P45" s="48"/>
      <c r="Q45" s="48"/>
      <c r="R45" s="49"/>
      <c r="S45" s="48"/>
      <c r="T45" s="48"/>
      <c r="U45" s="48"/>
      <c r="V45" s="48"/>
      <c r="W45" s="48">
        <v>20.62</v>
      </c>
      <c r="X45" s="48"/>
      <c r="Y45" s="48"/>
      <c r="Z45" s="48"/>
      <c r="AA45" s="48"/>
      <c r="AB45" s="48"/>
      <c r="AC45" s="48"/>
      <c r="AD45" s="48"/>
      <c r="AE45" s="48"/>
      <c r="AF45" s="48"/>
      <c r="AG45" s="48"/>
      <c r="AH45" s="48">
        <v>22.6</v>
      </c>
      <c r="AI45" s="48"/>
      <c r="AJ45" s="48"/>
      <c r="AK45" s="48"/>
      <c r="AL45" s="42" t="s">
        <v>656</v>
      </c>
      <c r="AM45" s="44" t="s">
        <v>570</v>
      </c>
      <c r="AN45" s="52"/>
      <c r="AO45" s="52"/>
      <c r="AP45" s="53" t="s">
        <v>574</v>
      </c>
      <c r="AQ45" s="52">
        <v>12.8</v>
      </c>
      <c r="AR45" s="52" t="s">
        <v>575</v>
      </c>
      <c r="AS45" s="48"/>
      <c r="AT45" s="44">
        <v>4</v>
      </c>
      <c r="AU45" s="52">
        <v>0</v>
      </c>
      <c r="AV45" s="52">
        <v>14</v>
      </c>
      <c r="AW45" s="52">
        <v>0</v>
      </c>
      <c r="AX45" s="52">
        <v>0</v>
      </c>
      <c r="AY45" s="44">
        <v>0</v>
      </c>
      <c r="AZ45" s="44">
        <v>0</v>
      </c>
      <c r="BA45" s="44">
        <v>0</v>
      </c>
      <c r="BB45" s="44">
        <v>0</v>
      </c>
      <c r="BC45" s="44">
        <v>0</v>
      </c>
      <c r="BD45" s="52"/>
      <c r="BE45" s="52" t="s">
        <v>570</v>
      </c>
      <c r="BF45" s="44"/>
      <c r="BG45" s="44" t="s">
        <v>570</v>
      </c>
      <c r="BH45" s="44"/>
      <c r="BI45" s="50"/>
      <c r="BJ45" s="47"/>
      <c r="BK45" s="44"/>
      <c r="BL45" s="44" t="s">
        <v>578</v>
      </c>
      <c r="BM45" s="47" t="s">
        <v>618</v>
      </c>
      <c r="BN45" t="s">
        <v>648</v>
      </c>
      <c r="BO45" s="58" t="s">
        <v>580</v>
      </c>
    </row>
    <row r="46" spans="1:97" x14ac:dyDescent="0.3">
      <c r="A46" s="39">
        <v>1389</v>
      </c>
      <c r="B46" s="154">
        <v>41464</v>
      </c>
      <c r="C46" s="41" t="s">
        <v>567</v>
      </c>
      <c r="D46" s="42" t="s">
        <v>638</v>
      </c>
      <c r="E46" s="42"/>
      <c r="F46" s="42" t="s">
        <v>635</v>
      </c>
      <c r="G46" s="51">
        <v>41473</v>
      </c>
      <c r="H46" s="44" t="s">
        <v>569</v>
      </c>
      <c r="I46" s="44" t="s">
        <v>570</v>
      </c>
      <c r="J46" s="44"/>
      <c r="K46" s="42" t="s">
        <v>620</v>
      </c>
      <c r="L46" s="48" t="s">
        <v>621</v>
      </c>
      <c r="M46" s="48">
        <v>90</v>
      </c>
      <c r="N46" s="48">
        <v>47.5</v>
      </c>
      <c r="O46" s="48"/>
      <c r="P46" s="48"/>
      <c r="Q46" s="48"/>
      <c r="R46" s="49"/>
      <c r="S46" s="48"/>
      <c r="T46" s="48"/>
      <c r="U46" s="48"/>
      <c r="V46" s="48"/>
      <c r="W46" s="48">
        <v>13</v>
      </c>
      <c r="X46" s="48"/>
      <c r="Y46" s="48"/>
      <c r="Z46" s="48"/>
      <c r="AA46" s="48"/>
      <c r="AB46" s="48"/>
      <c r="AC46" s="48"/>
      <c r="AD46" s="48"/>
      <c r="AE46" s="48"/>
      <c r="AF46" s="48"/>
      <c r="AG46" s="48"/>
      <c r="AH46" s="48">
        <v>22</v>
      </c>
      <c r="AI46" s="48"/>
      <c r="AJ46" s="48"/>
      <c r="AK46" s="48"/>
      <c r="AL46" s="42" t="s">
        <v>656</v>
      </c>
      <c r="AM46" s="44" t="s">
        <v>570</v>
      </c>
      <c r="AN46" s="52"/>
      <c r="AO46" s="52"/>
      <c r="AP46" s="53" t="s">
        <v>574</v>
      </c>
      <c r="AQ46" s="52">
        <v>11.1</v>
      </c>
      <c r="AR46" s="52" t="s">
        <v>575</v>
      </c>
      <c r="AS46" s="48"/>
      <c r="AT46" s="52">
        <v>0</v>
      </c>
      <c r="AU46" s="52">
        <v>0</v>
      </c>
      <c r="AV46" s="52">
        <v>10</v>
      </c>
      <c r="AW46" s="52">
        <v>0</v>
      </c>
      <c r="AX46" s="44">
        <v>0</v>
      </c>
      <c r="AY46" s="44">
        <v>0</v>
      </c>
      <c r="AZ46" s="44">
        <v>0</v>
      </c>
      <c r="BA46" s="44">
        <v>0</v>
      </c>
      <c r="BB46" s="44">
        <v>0</v>
      </c>
      <c r="BC46" s="44">
        <v>0</v>
      </c>
      <c r="BD46" s="52"/>
      <c r="BE46" s="52" t="s">
        <v>570</v>
      </c>
      <c r="BF46" s="44"/>
      <c r="BG46" s="44" t="s">
        <v>570</v>
      </c>
      <c r="BH46" s="44"/>
      <c r="BI46" s="50"/>
      <c r="BJ46" s="50"/>
      <c r="BK46" s="52"/>
      <c r="BL46" s="44" t="s">
        <v>578</v>
      </c>
      <c r="BM46" s="48"/>
      <c r="BN46" s="3" t="s">
        <v>649</v>
      </c>
      <c r="BO46" s="3" t="s">
        <v>600</v>
      </c>
    </row>
    <row r="47" spans="1:97" x14ac:dyDescent="0.3">
      <c r="A47" s="39">
        <v>3596</v>
      </c>
      <c r="B47" s="154">
        <v>41464</v>
      </c>
      <c r="C47" s="41" t="s">
        <v>567</v>
      </c>
      <c r="D47" s="42" t="s">
        <v>638</v>
      </c>
      <c r="E47" s="42"/>
      <c r="F47" s="42" t="s">
        <v>635</v>
      </c>
      <c r="G47" s="43">
        <v>41459</v>
      </c>
      <c r="H47" s="44" t="s">
        <v>569</v>
      </c>
      <c r="I47" s="44" t="s">
        <v>570</v>
      </c>
      <c r="J47" s="44"/>
      <c r="K47" s="42" t="s">
        <v>623</v>
      </c>
      <c r="L47" s="42" t="s">
        <v>624</v>
      </c>
      <c r="M47" s="42">
        <v>82.11</v>
      </c>
      <c r="N47" s="42">
        <v>46.98</v>
      </c>
      <c r="O47" s="42"/>
      <c r="P47" s="42"/>
      <c r="Q47" s="42"/>
      <c r="R47" s="45"/>
      <c r="S47" s="42"/>
      <c r="T47" s="42"/>
      <c r="U47" s="42"/>
      <c r="V47" s="42"/>
      <c r="W47" s="42">
        <v>12.06</v>
      </c>
      <c r="X47" s="42"/>
      <c r="Y47" s="42"/>
      <c r="Z47" s="42"/>
      <c r="AA47" s="42"/>
      <c r="AB47" s="42"/>
      <c r="AC47" s="42"/>
      <c r="AD47" s="42"/>
      <c r="AE47" s="42"/>
      <c r="AF47" s="42"/>
      <c r="AG47" s="42"/>
      <c r="AH47" s="42">
        <v>17.829999999999998</v>
      </c>
      <c r="AI47" s="42"/>
      <c r="AJ47" s="42"/>
      <c r="AK47" s="42"/>
      <c r="AL47" s="42" t="s">
        <v>656</v>
      </c>
      <c r="AM47" s="44" t="s">
        <v>570</v>
      </c>
      <c r="AN47" s="44"/>
      <c r="AO47" s="44"/>
      <c r="AP47" s="46" t="s">
        <v>574</v>
      </c>
      <c r="AQ47" s="44">
        <v>6.5</v>
      </c>
      <c r="AR47" s="44" t="s">
        <v>570</v>
      </c>
      <c r="AS47" s="42"/>
      <c r="AT47" s="44">
        <v>0</v>
      </c>
      <c r="AU47" s="44">
        <v>0</v>
      </c>
      <c r="AV47" s="44">
        <v>0</v>
      </c>
      <c r="AW47" s="44">
        <v>15</v>
      </c>
      <c r="AX47" s="44">
        <v>0</v>
      </c>
      <c r="AY47" s="44">
        <v>0</v>
      </c>
      <c r="AZ47" s="44">
        <v>0</v>
      </c>
      <c r="BA47" s="44">
        <v>0</v>
      </c>
      <c r="BB47" s="44">
        <v>0</v>
      </c>
      <c r="BC47" s="44">
        <v>0</v>
      </c>
      <c r="BD47" s="44">
        <v>24</v>
      </c>
      <c r="BE47" s="44" t="s">
        <v>569</v>
      </c>
      <c r="BF47" s="44"/>
      <c r="BG47" s="44" t="s">
        <v>570</v>
      </c>
      <c r="BH47" s="44"/>
      <c r="BI47" s="48" t="s">
        <v>625</v>
      </c>
      <c r="BJ47" s="48" t="s">
        <v>626</v>
      </c>
      <c r="BK47" s="52">
        <v>25</v>
      </c>
      <c r="BL47" s="44" t="s">
        <v>578</v>
      </c>
      <c r="BM47" s="42"/>
      <c r="BN47" t="s">
        <v>633</v>
      </c>
      <c r="BO47" s="58" t="s">
        <v>580</v>
      </c>
    </row>
    <row r="48" spans="1:97" x14ac:dyDescent="0.3">
      <c r="A48" s="39">
        <v>4133</v>
      </c>
      <c r="B48" s="154">
        <v>41467</v>
      </c>
      <c r="C48" s="41" t="s">
        <v>567</v>
      </c>
      <c r="D48" s="42" t="s">
        <v>638</v>
      </c>
      <c r="E48" s="42"/>
      <c r="F48" s="42" t="s">
        <v>635</v>
      </c>
      <c r="G48" s="51">
        <v>41475</v>
      </c>
      <c r="H48" s="44" t="s">
        <v>569</v>
      </c>
      <c r="I48" s="44" t="s">
        <v>570</v>
      </c>
      <c r="J48" s="44"/>
      <c r="K48" s="42" t="s">
        <v>627</v>
      </c>
      <c r="L48" s="42" t="s">
        <v>582</v>
      </c>
      <c r="M48" s="42">
        <v>100</v>
      </c>
      <c r="N48" s="42">
        <v>38</v>
      </c>
      <c r="O48" s="42"/>
      <c r="P48" s="42"/>
      <c r="Q48" s="42"/>
      <c r="R48" s="45"/>
      <c r="S48" s="42"/>
      <c r="T48" s="42"/>
      <c r="U48" s="42"/>
      <c r="V48" s="42"/>
      <c r="W48" s="42">
        <v>15</v>
      </c>
      <c r="X48" s="42"/>
      <c r="Y48" s="42"/>
      <c r="Z48" s="42"/>
      <c r="AA48" s="42"/>
      <c r="AB48" s="42"/>
      <c r="AC48" s="42"/>
      <c r="AD48" s="42"/>
      <c r="AE48" s="42"/>
      <c r="AF48" s="42"/>
      <c r="AG48" s="42"/>
      <c r="AH48" s="42">
        <v>18</v>
      </c>
      <c r="AI48" s="42"/>
      <c r="AJ48" s="42"/>
      <c r="AK48" s="42"/>
      <c r="AL48" s="42" t="s">
        <v>656</v>
      </c>
      <c r="AM48" s="44" t="s">
        <v>570</v>
      </c>
      <c r="AN48" s="44"/>
      <c r="AO48" s="44"/>
      <c r="AP48" s="46" t="s">
        <v>574</v>
      </c>
      <c r="AQ48" s="44">
        <v>11.7</v>
      </c>
      <c r="AR48" s="44" t="s">
        <v>575</v>
      </c>
      <c r="AS48" s="42"/>
      <c r="AT48" s="44">
        <v>0</v>
      </c>
      <c r="AU48" s="44">
        <v>0</v>
      </c>
      <c r="AV48" s="44">
        <v>0</v>
      </c>
      <c r="AW48" s="44">
        <v>0</v>
      </c>
      <c r="AX48" s="44">
        <v>0</v>
      </c>
      <c r="AY48" s="44">
        <v>0</v>
      </c>
      <c r="AZ48" s="44">
        <v>0</v>
      </c>
      <c r="BA48" s="44">
        <v>0</v>
      </c>
      <c r="BB48" s="44">
        <v>0</v>
      </c>
      <c r="BC48" s="44">
        <v>0</v>
      </c>
      <c r="BD48" s="44"/>
      <c r="BE48" s="44" t="s">
        <v>570</v>
      </c>
      <c r="BF48" s="44"/>
      <c r="BG48" s="44" t="s">
        <v>570</v>
      </c>
      <c r="BH48" s="44"/>
      <c r="BI48" s="48"/>
      <c r="BJ48" s="48"/>
      <c r="BK48" s="52"/>
      <c r="BL48" s="44" t="s">
        <v>578</v>
      </c>
      <c r="BM48" s="47" t="s">
        <v>628</v>
      </c>
      <c r="BN48" s="1" t="s">
        <v>655</v>
      </c>
      <c r="BO48" s="58" t="s">
        <v>580</v>
      </c>
    </row>
    <row r="49" spans="1:97" x14ac:dyDescent="0.3">
      <c r="A49" s="39">
        <v>2558</v>
      </c>
      <c r="B49" s="154">
        <v>41467</v>
      </c>
      <c r="C49" s="41" t="s">
        <v>724</v>
      </c>
      <c r="D49" s="42" t="s">
        <v>732</v>
      </c>
      <c r="E49" s="42"/>
      <c r="F49" s="42" t="s">
        <v>635</v>
      </c>
      <c r="G49" s="51">
        <v>41477</v>
      </c>
      <c r="H49" s="44" t="s">
        <v>569</v>
      </c>
      <c r="I49" s="44" t="s">
        <v>570</v>
      </c>
      <c r="J49" s="44"/>
      <c r="K49" s="42" t="s">
        <v>727</v>
      </c>
      <c r="L49" s="42" t="s">
        <v>728</v>
      </c>
      <c r="M49" s="42">
        <v>102.54</v>
      </c>
      <c r="N49" s="42">
        <v>55.42</v>
      </c>
      <c r="O49" s="42"/>
      <c r="P49" s="42"/>
      <c r="Q49" s="42"/>
      <c r="R49" s="45"/>
      <c r="S49" s="42"/>
      <c r="T49" s="42"/>
      <c r="U49" s="42"/>
      <c r="V49" s="42"/>
      <c r="W49" s="42">
        <v>13.08</v>
      </c>
      <c r="X49" s="42"/>
      <c r="Y49" s="42"/>
      <c r="Z49" s="42"/>
      <c r="AA49" s="42"/>
      <c r="AB49" s="42"/>
      <c r="AC49" s="42"/>
      <c r="AD49" s="42"/>
      <c r="AE49" s="42"/>
      <c r="AF49" s="42"/>
      <c r="AG49" s="42"/>
      <c r="AH49" s="42">
        <v>23.21</v>
      </c>
      <c r="AI49" s="42"/>
      <c r="AJ49" s="42"/>
      <c r="AK49" s="42"/>
      <c r="AL49" s="2" t="s">
        <v>656</v>
      </c>
      <c r="AM49" s="44" t="s">
        <v>725</v>
      </c>
      <c r="AN49" s="44"/>
      <c r="AO49" s="44"/>
      <c r="AP49" s="46" t="s">
        <v>731</v>
      </c>
      <c r="AQ49" s="44">
        <v>6.1</v>
      </c>
      <c r="AR49" s="52" t="s">
        <v>725</v>
      </c>
      <c r="AS49" s="42"/>
      <c r="AT49" s="44">
        <v>0</v>
      </c>
      <c r="AU49" s="44">
        <v>0</v>
      </c>
      <c r="AV49" s="44">
        <v>0</v>
      </c>
      <c r="AW49" s="44">
        <v>23</v>
      </c>
      <c r="AX49" s="44">
        <v>0</v>
      </c>
      <c r="AY49" s="44">
        <v>0</v>
      </c>
      <c r="AZ49" s="44">
        <v>0</v>
      </c>
      <c r="BA49" s="44">
        <v>0</v>
      </c>
      <c r="BB49" s="44">
        <v>0</v>
      </c>
      <c r="BC49" s="44">
        <v>0</v>
      </c>
      <c r="BD49" s="44"/>
      <c r="BE49" s="44" t="s">
        <v>725</v>
      </c>
      <c r="BF49" s="44">
        <v>24</v>
      </c>
      <c r="BG49" s="44" t="s">
        <v>725</v>
      </c>
      <c r="BH49" s="44"/>
      <c r="BI49" s="42"/>
      <c r="BJ49" s="47"/>
      <c r="BK49" s="44"/>
      <c r="BL49" s="44" t="s">
        <v>578</v>
      </c>
      <c r="BM49" s="42"/>
      <c r="BN49" s="1" t="s">
        <v>729</v>
      </c>
      <c r="BO49" t="s">
        <v>580</v>
      </c>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row>
    <row r="50" spans="1:97" x14ac:dyDescent="0.3">
      <c r="BN50" s="1"/>
      <c r="BO50" s="3"/>
    </row>
    <row r="51" spans="1:97" x14ac:dyDescent="0.3">
      <c r="BN51" s="1"/>
      <c r="BO51" s="3"/>
    </row>
    <row r="52" spans="1:97" x14ac:dyDescent="0.3">
      <c r="BN52" s="1"/>
      <c r="BO52" s="3"/>
    </row>
    <row r="53" spans="1:97" x14ac:dyDescent="0.3">
      <c r="BN53" s="1"/>
      <c r="BO53" s="3"/>
    </row>
    <row r="54" spans="1:97" x14ac:dyDescent="0.3">
      <c r="BN54" s="1"/>
      <c r="BO54" s="3"/>
    </row>
    <row r="55" spans="1:97" x14ac:dyDescent="0.3">
      <c r="BN55" s="1"/>
      <c r="BO55" s="3"/>
    </row>
    <row r="56" spans="1:97" x14ac:dyDescent="0.3">
      <c r="BN56" s="1"/>
      <c r="BO56" s="3"/>
    </row>
    <row r="57" spans="1:97" x14ac:dyDescent="0.3">
      <c r="BN57" s="1"/>
      <c r="BO57" s="3"/>
    </row>
    <row r="58" spans="1:97" x14ac:dyDescent="0.3">
      <c r="BN58" s="1"/>
      <c r="BO58" s="3"/>
    </row>
    <row r="59" spans="1:97" x14ac:dyDescent="0.3">
      <c r="BN59" s="1"/>
      <c r="BO59" s="3"/>
    </row>
    <row r="60" spans="1:97" x14ac:dyDescent="0.3">
      <c r="BN60" s="1"/>
      <c r="BO60" s="3"/>
    </row>
    <row r="61" spans="1:97" x14ac:dyDescent="0.3">
      <c r="BN61" s="1"/>
      <c r="BO61" s="3"/>
    </row>
    <row r="62" spans="1:97" x14ac:dyDescent="0.3">
      <c r="BN62" s="1"/>
      <c r="BO62" s="3"/>
    </row>
    <row r="63" spans="1:97" x14ac:dyDescent="0.3">
      <c r="BN63" s="1"/>
      <c r="BO63" s="3"/>
    </row>
    <row r="64" spans="1:97" x14ac:dyDescent="0.3">
      <c r="BN64" s="1"/>
      <c r="BO64" s="3"/>
    </row>
    <row r="65" spans="66:67" x14ac:dyDescent="0.3">
      <c r="BN65" s="1"/>
      <c r="BO65" s="3"/>
    </row>
    <row r="66" spans="66:67" x14ac:dyDescent="0.3">
      <c r="BN66" s="1"/>
      <c r="BO66" s="3"/>
    </row>
    <row r="67" spans="66:67" x14ac:dyDescent="0.3">
      <c r="BN67" s="1"/>
      <c r="BO67" s="3"/>
    </row>
    <row r="68" spans="66:67" x14ac:dyDescent="0.3">
      <c r="BN68" s="1"/>
      <c r="BO68" s="3"/>
    </row>
    <row r="69" spans="66:67" x14ac:dyDescent="0.3">
      <c r="BN69" s="1"/>
      <c r="BO69" s="3"/>
    </row>
    <row r="70" spans="66:67" x14ac:dyDescent="0.3">
      <c r="BN70" s="1"/>
      <c r="BO70" s="3"/>
    </row>
    <row r="71" spans="66:67" x14ac:dyDescent="0.3">
      <c r="BN71" s="1"/>
      <c r="BO71" s="3"/>
    </row>
    <row r="72" spans="66:67" x14ac:dyDescent="0.3">
      <c r="BN72" s="1"/>
      <c r="BO72" s="3"/>
    </row>
    <row r="73" spans="66:67" x14ac:dyDescent="0.3">
      <c r="BN73" s="1"/>
      <c r="BO73" s="3"/>
    </row>
    <row r="74" spans="66:67" x14ac:dyDescent="0.3">
      <c r="BN74" s="1"/>
      <c r="BO74" s="3"/>
    </row>
    <row r="75" spans="66:67" x14ac:dyDescent="0.3">
      <c r="BN75" s="1"/>
      <c r="BO75" s="3"/>
    </row>
    <row r="76" spans="66:67" x14ac:dyDescent="0.3">
      <c r="BN76" s="1"/>
      <c r="BO76" s="3"/>
    </row>
    <row r="77" spans="66:67" x14ac:dyDescent="0.3">
      <c r="BN77" s="1"/>
      <c r="BO77" s="3"/>
    </row>
    <row r="78" spans="66:67" x14ac:dyDescent="0.3">
      <c r="BN78" s="1"/>
      <c r="BO78" s="3"/>
    </row>
    <row r="79" spans="66:67" x14ac:dyDescent="0.3">
      <c r="BN79" s="1"/>
      <c r="BO79" s="3"/>
    </row>
    <row r="80" spans="66:67" x14ac:dyDescent="0.3">
      <c r="BN80" s="1"/>
      <c r="BO80" s="3"/>
    </row>
    <row r="81" spans="66:67" x14ac:dyDescent="0.3">
      <c r="BN81" s="1"/>
      <c r="BO81" s="3"/>
    </row>
    <row r="82" spans="66:67" x14ac:dyDescent="0.3">
      <c r="BN82" s="1"/>
      <c r="BO82" s="3"/>
    </row>
    <row r="83" spans="66:67" x14ac:dyDescent="0.3">
      <c r="BN83" s="1"/>
      <c r="BO83" s="3"/>
    </row>
    <row r="84" spans="66:67" x14ac:dyDescent="0.3">
      <c r="BN84" s="1"/>
      <c r="BO84" s="3"/>
    </row>
  </sheetData>
  <sheetProtection algorithmName="SHA-512" hashValue="Gv13a26mmQW13RUx9eaT6aqrG8cMe2uaYYlwX1ZBhl2t4W5amHNXl+A2a7VjC2a2Mi42gofi7LMVDMaZQ3vMLQ==" saltValue="7LewmVCbvJzfdYodC/bn7Q==" spinCount="100000" sheet="1" objects="1" scenarios="1"/>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0"/>
  <dimension ref="A1:CS64"/>
  <sheetViews>
    <sheetView workbookViewId="0">
      <selection activeCell="B2" sqref="B2:B49"/>
    </sheetView>
  </sheetViews>
  <sheetFormatPr defaultColWidth="11.07421875" defaultRowHeight="13.5" x14ac:dyDescent="0.3"/>
  <cols>
    <col min="12" max="12" width="14.4609375" customWidth="1"/>
    <col min="38" max="38" width="15.84375" customWidth="1"/>
  </cols>
  <sheetData>
    <row r="1" spans="1:94" ht="67.5" x14ac:dyDescent="0.3">
      <c r="A1" s="11" t="s">
        <v>228</v>
      </c>
      <c r="B1" s="11" t="s">
        <v>311</v>
      </c>
      <c r="C1" s="12" t="s">
        <v>312</v>
      </c>
      <c r="D1" s="13" t="s">
        <v>313</v>
      </c>
      <c r="E1" s="13" t="s">
        <v>314</v>
      </c>
      <c r="F1" s="13" t="s">
        <v>315</v>
      </c>
      <c r="G1" s="11" t="s">
        <v>316</v>
      </c>
      <c r="H1" s="14" t="s">
        <v>317</v>
      </c>
      <c r="I1" s="14" t="s">
        <v>395</v>
      </c>
      <c r="J1" s="14" t="s">
        <v>431</v>
      </c>
      <c r="K1" s="13" t="s">
        <v>408</v>
      </c>
      <c r="L1" s="15" t="s">
        <v>432</v>
      </c>
      <c r="M1" s="16" t="s">
        <v>433</v>
      </c>
      <c r="N1" s="17" t="s">
        <v>434</v>
      </c>
      <c r="O1" s="17" t="s">
        <v>435</v>
      </c>
      <c r="P1" s="17" t="s">
        <v>436</v>
      </c>
      <c r="Q1" s="17" t="s">
        <v>515</v>
      </c>
      <c r="R1" s="17" t="s">
        <v>308</v>
      </c>
      <c r="S1" s="17" t="s">
        <v>309</v>
      </c>
      <c r="T1" s="17" t="s">
        <v>310</v>
      </c>
      <c r="U1" s="17" t="s">
        <v>535</v>
      </c>
      <c r="V1" s="18" t="s">
        <v>536</v>
      </c>
      <c r="W1" s="19" t="s">
        <v>557</v>
      </c>
      <c r="X1" s="19" t="s">
        <v>362</v>
      </c>
      <c r="Y1" s="19" t="s">
        <v>297</v>
      </c>
      <c r="Z1" s="19" t="s">
        <v>298</v>
      </c>
      <c r="AA1" s="19" t="s">
        <v>376</v>
      </c>
      <c r="AB1" s="19" t="s">
        <v>295</v>
      </c>
      <c r="AC1" s="19" t="s">
        <v>296</v>
      </c>
      <c r="AD1" s="20" t="s">
        <v>223</v>
      </c>
      <c r="AE1" s="21" t="s">
        <v>224</v>
      </c>
      <c r="AF1" s="22" t="s">
        <v>560</v>
      </c>
      <c r="AG1" s="22" t="s">
        <v>561</v>
      </c>
      <c r="AH1" s="23" t="s">
        <v>429</v>
      </c>
      <c r="AI1" s="23" t="s">
        <v>268</v>
      </c>
      <c r="AJ1" s="23" t="s">
        <v>269</v>
      </c>
      <c r="AK1" s="23" t="s">
        <v>270</v>
      </c>
      <c r="AL1" s="24" t="s">
        <v>566</v>
      </c>
      <c r="AM1" s="25" t="s">
        <v>430</v>
      </c>
      <c r="AN1" s="25" t="s">
        <v>195</v>
      </c>
      <c r="AO1" s="26" t="s">
        <v>196</v>
      </c>
      <c r="AP1" s="27" t="s">
        <v>190</v>
      </c>
      <c r="AQ1" s="28" t="s">
        <v>191</v>
      </c>
      <c r="AR1" s="29" t="s">
        <v>439</v>
      </c>
      <c r="AS1" s="30" t="s">
        <v>440</v>
      </c>
      <c r="AT1" s="31" t="s">
        <v>441</v>
      </c>
      <c r="AU1" s="32" t="s">
        <v>533</v>
      </c>
      <c r="AV1" s="33" t="s">
        <v>442</v>
      </c>
      <c r="AW1" s="32" t="s">
        <v>552</v>
      </c>
      <c r="AX1" s="33" t="s">
        <v>443</v>
      </c>
      <c r="AY1" s="34" t="s">
        <v>229</v>
      </c>
      <c r="AZ1" s="31" t="s">
        <v>307</v>
      </c>
      <c r="BA1" s="35" t="s">
        <v>475</v>
      </c>
      <c r="BB1" s="31" t="s">
        <v>537</v>
      </c>
      <c r="BC1" s="35" t="s">
        <v>482</v>
      </c>
      <c r="BD1" s="14" t="s">
        <v>502</v>
      </c>
      <c r="BE1" s="14" t="s">
        <v>476</v>
      </c>
      <c r="BF1" s="14" t="s">
        <v>477</v>
      </c>
      <c r="BG1" s="14" t="s">
        <v>225</v>
      </c>
      <c r="BH1" s="14" t="s">
        <v>522</v>
      </c>
      <c r="BI1" s="36" t="s">
        <v>473</v>
      </c>
      <c r="BJ1" s="36" t="s">
        <v>474</v>
      </c>
      <c r="BK1" s="37" t="s">
        <v>217</v>
      </c>
      <c r="BL1" s="37" t="s">
        <v>218</v>
      </c>
      <c r="BM1" s="36" t="s">
        <v>192</v>
      </c>
      <c r="BN1" s="37" t="s">
        <v>193</v>
      </c>
      <c r="BO1" s="38" t="s">
        <v>194</v>
      </c>
    </row>
    <row r="2" spans="1:94" x14ac:dyDescent="0.3">
      <c r="A2" s="39">
        <v>2005</v>
      </c>
      <c r="B2" s="154">
        <v>41467</v>
      </c>
      <c r="C2" s="41" t="s">
        <v>567</v>
      </c>
      <c r="D2" s="42" t="s">
        <v>659</v>
      </c>
      <c r="E2" s="42"/>
      <c r="F2" s="42" t="s">
        <v>568</v>
      </c>
      <c r="G2" s="43">
        <v>41457</v>
      </c>
      <c r="H2" s="44" t="s">
        <v>569</v>
      </c>
      <c r="I2" s="44" t="s">
        <v>570</v>
      </c>
      <c r="J2" s="44"/>
      <c r="K2" s="42" t="s">
        <v>571</v>
      </c>
      <c r="L2" s="42" t="s">
        <v>572</v>
      </c>
      <c r="M2" s="42">
        <v>84</v>
      </c>
      <c r="N2" s="42">
        <v>29</v>
      </c>
      <c r="O2" s="42"/>
      <c r="P2" s="42"/>
      <c r="Q2" s="42"/>
      <c r="R2" s="45"/>
      <c r="S2" s="42"/>
      <c r="T2" s="42"/>
      <c r="U2" s="42"/>
      <c r="V2" s="42"/>
      <c r="W2" s="42"/>
      <c r="X2" s="42"/>
      <c r="Y2" s="42"/>
      <c r="Z2" s="42"/>
      <c r="AA2" s="42"/>
      <c r="AB2" s="42"/>
      <c r="AC2" s="42"/>
      <c r="AD2" s="42"/>
      <c r="AE2" s="42"/>
      <c r="AF2" s="42"/>
      <c r="AG2" s="42"/>
      <c r="AH2" s="42"/>
      <c r="AI2" s="42"/>
      <c r="AJ2" s="42"/>
      <c r="AK2" s="42"/>
      <c r="AL2" s="42" t="s">
        <v>573</v>
      </c>
      <c r="AM2" s="44" t="s">
        <v>570</v>
      </c>
      <c r="AN2" s="44"/>
      <c r="AO2" s="44"/>
      <c r="AP2" s="46" t="s">
        <v>574</v>
      </c>
      <c r="AQ2" s="44">
        <v>11.1</v>
      </c>
      <c r="AR2" s="44" t="s">
        <v>575</v>
      </c>
      <c r="AS2" s="42"/>
      <c r="AT2" s="44">
        <v>0</v>
      </c>
      <c r="AU2" s="44">
        <v>0</v>
      </c>
      <c r="AV2" s="44">
        <v>0</v>
      </c>
      <c r="AW2" s="44">
        <v>22</v>
      </c>
      <c r="AX2" s="44">
        <v>0</v>
      </c>
      <c r="AY2" s="44">
        <v>0</v>
      </c>
      <c r="AZ2" s="44">
        <v>0</v>
      </c>
      <c r="BA2" s="44">
        <v>0</v>
      </c>
      <c r="BB2" s="44">
        <v>0</v>
      </c>
      <c r="BC2" s="44">
        <v>0</v>
      </c>
      <c r="BD2" s="44"/>
      <c r="BE2" s="44" t="s">
        <v>570</v>
      </c>
      <c r="BF2" s="44">
        <v>12</v>
      </c>
      <c r="BG2" s="44" t="s">
        <v>570</v>
      </c>
      <c r="BH2" s="44"/>
      <c r="BI2" s="42" t="s">
        <v>603</v>
      </c>
      <c r="BJ2" s="47" t="s">
        <v>523</v>
      </c>
      <c r="BK2" s="44">
        <v>50</v>
      </c>
      <c r="BL2" s="44" t="s">
        <v>578</v>
      </c>
      <c r="BM2" s="42"/>
      <c r="BN2" s="1" t="s">
        <v>660</v>
      </c>
      <c r="BO2" s="58" t="s">
        <v>580</v>
      </c>
      <c r="BP2" s="1"/>
      <c r="BQ2" s="1"/>
      <c r="BR2" s="1"/>
      <c r="BS2" s="1"/>
      <c r="BT2" s="1"/>
      <c r="BU2" s="1"/>
      <c r="BV2" s="2"/>
      <c r="BW2" s="2"/>
      <c r="BX2" s="2"/>
      <c r="BY2" s="2"/>
      <c r="BZ2" s="2"/>
      <c r="CA2" s="2"/>
      <c r="CB2" s="2"/>
      <c r="CC2" s="2"/>
      <c r="CD2" s="2"/>
      <c r="CE2" s="2"/>
      <c r="CF2" s="2"/>
      <c r="CG2" s="2"/>
      <c r="CH2" s="2"/>
      <c r="CI2" s="2"/>
      <c r="CJ2" s="2"/>
      <c r="CK2" s="2"/>
      <c r="CL2" s="2"/>
      <c r="CM2" s="2"/>
      <c r="CN2" s="2"/>
      <c r="CO2" s="2"/>
      <c r="CP2" s="2"/>
    </row>
    <row r="3" spans="1:94" x14ac:dyDescent="0.3">
      <c r="A3" s="39">
        <v>1125</v>
      </c>
      <c r="B3" s="154">
        <v>41467</v>
      </c>
      <c r="C3" s="41" t="s">
        <v>678</v>
      </c>
      <c r="D3" s="42" t="s">
        <v>715</v>
      </c>
      <c r="E3" s="42"/>
      <c r="F3" s="42" t="s">
        <v>679</v>
      </c>
      <c r="G3" s="43">
        <v>41455</v>
      </c>
      <c r="H3" s="44" t="s">
        <v>126</v>
      </c>
      <c r="I3" s="44" t="s">
        <v>680</v>
      </c>
      <c r="J3" s="44"/>
      <c r="K3" s="42" t="s">
        <v>681</v>
      </c>
      <c r="L3" s="42" t="s">
        <v>682</v>
      </c>
      <c r="M3" s="48">
        <v>80.84</v>
      </c>
      <c r="N3" s="48">
        <v>35.438000000000002</v>
      </c>
      <c r="O3" s="42"/>
      <c r="P3" s="48"/>
      <c r="Q3" s="42"/>
      <c r="R3" s="49"/>
      <c r="S3" s="48"/>
      <c r="T3" s="48"/>
      <c r="U3" s="48"/>
      <c r="V3" s="48"/>
      <c r="W3" s="42"/>
      <c r="X3" s="48"/>
      <c r="Y3" s="48"/>
      <c r="Z3" s="48"/>
      <c r="AA3" s="48"/>
      <c r="AB3" s="48"/>
      <c r="AC3" s="48"/>
      <c r="AD3" s="48"/>
      <c r="AE3" s="42"/>
      <c r="AF3" s="48"/>
      <c r="AG3" s="48"/>
      <c r="AH3" s="42"/>
      <c r="AI3" s="42"/>
      <c r="AJ3" s="42"/>
      <c r="AK3" s="48"/>
      <c r="AL3" s="42" t="s">
        <v>89</v>
      </c>
      <c r="AM3" s="44" t="s">
        <v>699</v>
      </c>
      <c r="AN3" s="44"/>
      <c r="AO3" s="44"/>
      <c r="AP3" s="46" t="s">
        <v>706</v>
      </c>
      <c r="AQ3" s="44">
        <v>17</v>
      </c>
      <c r="AR3" s="44" t="s">
        <v>716</v>
      </c>
      <c r="AS3" s="42"/>
      <c r="AT3" s="44">
        <v>0</v>
      </c>
      <c r="AU3" s="44">
        <v>0</v>
      </c>
      <c r="AV3" s="44">
        <v>7</v>
      </c>
      <c r="AW3" s="44">
        <v>0</v>
      </c>
      <c r="AX3" s="44">
        <v>0</v>
      </c>
      <c r="AY3" s="44">
        <v>0</v>
      </c>
      <c r="AZ3" s="44">
        <v>0</v>
      </c>
      <c r="BA3" s="44">
        <v>0</v>
      </c>
      <c r="BB3" s="44">
        <v>0</v>
      </c>
      <c r="BC3" s="44">
        <v>0</v>
      </c>
      <c r="BD3" s="44"/>
      <c r="BE3" s="44" t="s">
        <v>685</v>
      </c>
      <c r="BF3" s="44"/>
      <c r="BG3" s="44" t="s">
        <v>73</v>
      </c>
      <c r="BH3" s="44"/>
      <c r="BI3" s="47"/>
      <c r="BJ3" s="47"/>
      <c r="BK3" s="44"/>
      <c r="BL3" s="44" t="s">
        <v>686</v>
      </c>
      <c r="BM3" s="47" t="s">
        <v>687</v>
      </c>
      <c r="BN3" t="s">
        <v>468</v>
      </c>
      <c r="BO3" s="58" t="s">
        <v>580</v>
      </c>
    </row>
    <row r="4" spans="1:94" x14ac:dyDescent="0.3">
      <c r="A4" s="39">
        <v>1473</v>
      </c>
      <c r="B4" s="154">
        <v>41464</v>
      </c>
      <c r="C4" s="41" t="s">
        <v>567</v>
      </c>
      <c r="D4" s="42" t="s">
        <v>659</v>
      </c>
      <c r="E4" s="42"/>
      <c r="F4" s="42" t="s">
        <v>568</v>
      </c>
      <c r="G4" s="43">
        <v>41419</v>
      </c>
      <c r="H4" s="44" t="s">
        <v>569</v>
      </c>
      <c r="I4" s="44" t="s">
        <v>570</v>
      </c>
      <c r="J4" s="44"/>
      <c r="K4" s="48" t="s">
        <v>581</v>
      </c>
      <c r="L4" s="48" t="s">
        <v>582</v>
      </c>
      <c r="M4" s="48">
        <v>82.74</v>
      </c>
      <c r="N4" s="48">
        <v>27.15</v>
      </c>
      <c r="O4" s="42" t="s">
        <v>583</v>
      </c>
      <c r="P4" s="48">
        <v>1750</v>
      </c>
      <c r="Q4" s="48">
        <v>26.55</v>
      </c>
      <c r="R4" s="159">
        <v>1750</v>
      </c>
      <c r="S4" s="159">
        <v>26.55</v>
      </c>
      <c r="T4" s="48"/>
      <c r="U4" s="48"/>
      <c r="V4" s="48"/>
      <c r="W4" s="48"/>
      <c r="X4" s="48"/>
      <c r="Y4" s="48"/>
      <c r="Z4" s="48"/>
      <c r="AA4" s="48"/>
      <c r="AB4" s="48"/>
      <c r="AC4" s="48"/>
      <c r="AD4" s="48"/>
      <c r="AE4" s="48"/>
      <c r="AF4" s="48"/>
      <c r="AG4" s="48"/>
      <c r="AH4" s="48"/>
      <c r="AI4" s="48"/>
      <c r="AJ4" s="48"/>
      <c r="AK4" s="48"/>
      <c r="AL4" s="42" t="s">
        <v>573</v>
      </c>
      <c r="AM4" s="44" t="s">
        <v>570</v>
      </c>
      <c r="AN4" s="52"/>
      <c r="AO4" s="52"/>
      <c r="AP4" s="53" t="s">
        <v>574</v>
      </c>
      <c r="AQ4" s="52">
        <v>11.6</v>
      </c>
      <c r="AR4" s="52" t="s">
        <v>570</v>
      </c>
      <c r="AS4" s="48"/>
      <c r="AT4" s="52">
        <v>0</v>
      </c>
      <c r="AU4" s="52">
        <v>0</v>
      </c>
      <c r="AV4" s="52">
        <v>0</v>
      </c>
      <c r="AW4" s="52">
        <v>20</v>
      </c>
      <c r="AX4" s="52">
        <v>0</v>
      </c>
      <c r="AY4" s="44">
        <v>0</v>
      </c>
      <c r="AZ4" s="44">
        <v>0</v>
      </c>
      <c r="BA4" s="44">
        <v>0</v>
      </c>
      <c r="BB4" s="44">
        <v>0</v>
      </c>
      <c r="BC4" s="44">
        <v>0</v>
      </c>
      <c r="BD4" s="52"/>
      <c r="BE4" s="52" t="s">
        <v>570</v>
      </c>
      <c r="BF4" s="44"/>
      <c r="BG4" s="44" t="s">
        <v>570</v>
      </c>
      <c r="BH4" s="44"/>
      <c r="BI4" s="50" t="s">
        <v>584</v>
      </c>
      <c r="BJ4" s="50"/>
      <c r="BK4" s="52"/>
      <c r="BL4" s="44" t="s">
        <v>578</v>
      </c>
      <c r="BM4" s="48"/>
      <c r="BN4" t="s">
        <v>661</v>
      </c>
      <c r="BO4" s="58" t="s">
        <v>586</v>
      </c>
    </row>
    <row r="5" spans="1:94" x14ac:dyDescent="0.3">
      <c r="A5" s="39">
        <v>4654</v>
      </c>
      <c r="B5" s="154">
        <v>41467</v>
      </c>
      <c r="C5" s="41" t="s">
        <v>567</v>
      </c>
      <c r="D5" s="42" t="s">
        <v>659</v>
      </c>
      <c r="E5" s="42"/>
      <c r="F5" s="42" t="s">
        <v>568</v>
      </c>
      <c r="G5" s="43">
        <v>41455</v>
      </c>
      <c r="H5" s="44" t="s">
        <v>569</v>
      </c>
      <c r="I5" s="44" t="s">
        <v>570</v>
      </c>
      <c r="J5" s="44"/>
      <c r="K5" s="48" t="s">
        <v>588</v>
      </c>
      <c r="L5" s="48" t="s">
        <v>589</v>
      </c>
      <c r="M5" s="48">
        <v>100</v>
      </c>
      <c r="N5" s="48">
        <v>28.78</v>
      </c>
      <c r="O5" s="42"/>
      <c r="P5" s="48"/>
      <c r="Q5" s="48"/>
      <c r="R5" s="49"/>
      <c r="S5" s="48"/>
      <c r="T5" s="48"/>
      <c r="U5" s="48"/>
      <c r="V5" s="48"/>
      <c r="W5" s="48"/>
      <c r="X5" s="48"/>
      <c r="Y5" s="48"/>
      <c r="Z5" s="48"/>
      <c r="AA5" s="48"/>
      <c r="AB5" s="48"/>
      <c r="AC5" s="48"/>
      <c r="AD5" s="48"/>
      <c r="AE5" s="48"/>
      <c r="AF5" s="48"/>
      <c r="AG5" s="48"/>
      <c r="AH5" s="48"/>
      <c r="AI5" s="48"/>
      <c r="AJ5" s="48"/>
      <c r="AK5" s="48"/>
      <c r="AL5" s="42" t="s">
        <v>573</v>
      </c>
      <c r="AM5" s="52" t="s">
        <v>570</v>
      </c>
      <c r="AN5" s="52"/>
      <c r="AO5" s="52"/>
      <c r="AP5" s="53"/>
      <c r="AQ5" s="52"/>
      <c r="AR5" s="52" t="s">
        <v>570</v>
      </c>
      <c r="AS5" s="48"/>
      <c r="AT5" s="52">
        <v>0</v>
      </c>
      <c r="AU5" s="52">
        <v>0</v>
      </c>
      <c r="AV5" s="52">
        <v>20</v>
      </c>
      <c r="AW5" s="52">
        <v>0</v>
      </c>
      <c r="AX5" s="52">
        <v>0</v>
      </c>
      <c r="AY5" s="52">
        <v>0</v>
      </c>
      <c r="AZ5" s="52">
        <v>0</v>
      </c>
      <c r="BA5" s="52">
        <v>0</v>
      </c>
      <c r="BB5" s="44">
        <v>0</v>
      </c>
      <c r="BC5" s="44">
        <v>0</v>
      </c>
      <c r="BD5" s="44">
        <v>12</v>
      </c>
      <c r="BE5" s="52" t="s">
        <v>590</v>
      </c>
      <c r="BF5" s="44"/>
      <c r="BG5" s="44" t="s">
        <v>570</v>
      </c>
      <c r="BH5" s="44"/>
      <c r="BI5" s="50"/>
      <c r="BJ5" s="50"/>
      <c r="BK5" s="52"/>
      <c r="BL5" s="44" t="s">
        <v>578</v>
      </c>
      <c r="BM5" s="42" t="s">
        <v>591</v>
      </c>
      <c r="BN5" s="1" t="s">
        <v>662</v>
      </c>
      <c r="BO5" s="58" t="s">
        <v>593</v>
      </c>
    </row>
    <row r="6" spans="1:94" x14ac:dyDescent="0.3">
      <c r="A6" s="39">
        <v>1445</v>
      </c>
      <c r="B6" s="154">
        <v>41464</v>
      </c>
      <c r="C6" s="41" t="s">
        <v>567</v>
      </c>
      <c r="D6" s="42" t="s">
        <v>659</v>
      </c>
      <c r="E6" s="42"/>
      <c r="F6" s="42" t="s">
        <v>568</v>
      </c>
      <c r="G6" s="51">
        <v>41455</v>
      </c>
      <c r="H6" s="44" t="s">
        <v>569</v>
      </c>
      <c r="I6" s="44" t="s">
        <v>570</v>
      </c>
      <c r="J6" s="44"/>
      <c r="K6" s="42" t="s">
        <v>594</v>
      </c>
      <c r="L6" s="42" t="s">
        <v>595</v>
      </c>
      <c r="M6" s="48">
        <v>89.5</v>
      </c>
      <c r="N6" s="48">
        <v>25.66</v>
      </c>
      <c r="O6" s="42" t="s">
        <v>583</v>
      </c>
      <c r="P6" s="48">
        <v>300</v>
      </c>
      <c r="Q6" s="48">
        <v>26.98</v>
      </c>
      <c r="R6" s="49">
        <v>1020</v>
      </c>
      <c r="S6" s="48">
        <v>28.49</v>
      </c>
      <c r="T6" s="48"/>
      <c r="U6" s="48"/>
      <c r="V6" s="48"/>
      <c r="W6" s="48"/>
      <c r="X6" s="48"/>
      <c r="Y6" s="48"/>
      <c r="Z6" s="48"/>
      <c r="AA6" s="48"/>
      <c r="AB6" s="48"/>
      <c r="AC6" s="48"/>
      <c r="AD6" s="48"/>
      <c r="AE6" s="48"/>
      <c r="AF6" s="48"/>
      <c r="AG6" s="48"/>
      <c r="AH6" s="48"/>
      <c r="AI6" s="48"/>
      <c r="AJ6" s="48"/>
      <c r="AK6" s="48"/>
      <c r="AL6" s="42" t="s">
        <v>573</v>
      </c>
      <c r="AM6" s="44" t="s">
        <v>570</v>
      </c>
      <c r="AN6" s="52"/>
      <c r="AO6" s="52"/>
      <c r="AP6" s="53" t="s">
        <v>574</v>
      </c>
      <c r="AQ6" s="44">
        <v>12</v>
      </c>
      <c r="AR6" s="44" t="s">
        <v>575</v>
      </c>
      <c r="AS6" s="48"/>
      <c r="AT6" s="52">
        <v>0</v>
      </c>
      <c r="AU6" s="52">
        <v>0</v>
      </c>
      <c r="AV6" s="44">
        <v>7</v>
      </c>
      <c r="AW6" s="52">
        <v>0</v>
      </c>
      <c r="AX6" s="52">
        <v>0</v>
      </c>
      <c r="AY6" s="44">
        <v>0</v>
      </c>
      <c r="AZ6" s="44">
        <v>0</v>
      </c>
      <c r="BA6" s="44">
        <v>0</v>
      </c>
      <c r="BB6" s="44">
        <v>0</v>
      </c>
      <c r="BC6" s="44">
        <v>0</v>
      </c>
      <c r="BD6" s="44">
        <v>24</v>
      </c>
      <c r="BE6" s="44" t="s">
        <v>569</v>
      </c>
      <c r="BF6" s="44"/>
      <c r="BG6" s="44" t="s">
        <v>570</v>
      </c>
      <c r="BH6" s="44"/>
      <c r="BI6" s="50"/>
      <c r="BJ6" s="50"/>
      <c r="BK6" s="52"/>
      <c r="BL6" s="44" t="s">
        <v>578</v>
      </c>
      <c r="BM6" s="48" t="s">
        <v>596</v>
      </c>
      <c r="BN6" t="s">
        <v>663</v>
      </c>
      <c r="BO6" s="58" t="s">
        <v>580</v>
      </c>
    </row>
    <row r="7" spans="1:94" x14ac:dyDescent="0.3">
      <c r="A7" s="39">
        <v>1485</v>
      </c>
      <c r="B7" s="154">
        <v>41464</v>
      </c>
      <c r="C7" s="41" t="s">
        <v>567</v>
      </c>
      <c r="D7" s="42" t="s">
        <v>659</v>
      </c>
      <c r="E7" s="42"/>
      <c r="F7" s="42" t="s">
        <v>568</v>
      </c>
      <c r="G7" s="43">
        <v>41419</v>
      </c>
      <c r="H7" s="44" t="s">
        <v>569</v>
      </c>
      <c r="I7" s="44" t="s">
        <v>570</v>
      </c>
      <c r="J7" s="44"/>
      <c r="K7" s="48" t="s">
        <v>598</v>
      </c>
      <c r="L7" s="48" t="s">
        <v>582</v>
      </c>
      <c r="M7" s="48">
        <v>82.21</v>
      </c>
      <c r="N7" s="48">
        <v>26.16</v>
      </c>
      <c r="O7" s="42" t="s">
        <v>583</v>
      </c>
      <c r="P7" s="48">
        <v>1750</v>
      </c>
      <c r="Q7" s="48">
        <v>25.31</v>
      </c>
      <c r="R7" s="159">
        <v>1750</v>
      </c>
      <c r="S7" s="159">
        <v>25.31</v>
      </c>
      <c r="T7" s="48"/>
      <c r="U7" s="48"/>
      <c r="V7" s="48"/>
      <c r="W7" s="48"/>
      <c r="X7" s="48"/>
      <c r="Y7" s="48"/>
      <c r="Z7" s="48"/>
      <c r="AA7" s="48"/>
      <c r="AB7" s="48"/>
      <c r="AC7" s="48"/>
      <c r="AD7" s="48"/>
      <c r="AE7" s="48"/>
      <c r="AF7" s="48"/>
      <c r="AG7" s="48"/>
      <c r="AH7" s="48"/>
      <c r="AI7" s="48"/>
      <c r="AJ7" s="48"/>
      <c r="AK7" s="48"/>
      <c r="AL7" s="42" t="s">
        <v>573</v>
      </c>
      <c r="AM7" s="44" t="s">
        <v>570</v>
      </c>
      <c r="AN7" s="52"/>
      <c r="AO7" s="52"/>
      <c r="AP7" s="53" t="s">
        <v>574</v>
      </c>
      <c r="AQ7" s="44">
        <v>11.6</v>
      </c>
      <c r="AR7" s="52" t="s">
        <v>575</v>
      </c>
      <c r="AS7" s="48"/>
      <c r="AT7" s="52">
        <v>0</v>
      </c>
      <c r="AU7" s="52">
        <v>0</v>
      </c>
      <c r="AV7" s="52">
        <v>0</v>
      </c>
      <c r="AW7" s="44">
        <v>0</v>
      </c>
      <c r="AX7" s="52">
        <v>0</v>
      </c>
      <c r="AY7" s="44">
        <v>20</v>
      </c>
      <c r="AZ7" s="44">
        <v>0</v>
      </c>
      <c r="BA7" s="44">
        <v>0</v>
      </c>
      <c r="BB7" s="44">
        <v>0</v>
      </c>
      <c r="BC7" s="44">
        <v>0</v>
      </c>
      <c r="BD7" s="52"/>
      <c r="BE7" s="52" t="s">
        <v>570</v>
      </c>
      <c r="BF7" s="44"/>
      <c r="BG7" s="44" t="s">
        <v>570</v>
      </c>
      <c r="BH7" s="44"/>
      <c r="BI7" s="50"/>
      <c r="BJ7" s="50"/>
      <c r="BK7" s="52"/>
      <c r="BL7" s="44" t="s">
        <v>578</v>
      </c>
      <c r="BM7" s="48"/>
      <c r="BN7" t="s">
        <v>664</v>
      </c>
      <c r="BO7" s="58" t="s">
        <v>600</v>
      </c>
    </row>
    <row r="8" spans="1:94" x14ac:dyDescent="0.3">
      <c r="A8" s="39">
        <v>1255</v>
      </c>
      <c r="B8" s="154">
        <v>41467</v>
      </c>
      <c r="C8" s="41" t="s">
        <v>567</v>
      </c>
      <c r="D8" s="42" t="s">
        <v>659</v>
      </c>
      <c r="E8" s="42"/>
      <c r="F8" s="42" t="s">
        <v>568</v>
      </c>
      <c r="G8" s="43">
        <v>41467</v>
      </c>
      <c r="H8" s="44" t="s">
        <v>569</v>
      </c>
      <c r="I8" s="44" t="s">
        <v>570</v>
      </c>
      <c r="J8" s="44"/>
      <c r="K8" s="42" t="s">
        <v>601</v>
      </c>
      <c r="L8" s="42" t="s">
        <v>665</v>
      </c>
      <c r="M8" s="48">
        <v>87.3</v>
      </c>
      <c r="N8" s="48">
        <v>29.78</v>
      </c>
      <c r="O8" s="42"/>
      <c r="P8" s="48"/>
      <c r="Q8" s="42"/>
      <c r="R8" s="49"/>
      <c r="S8" s="48"/>
      <c r="T8" s="48"/>
      <c r="U8" s="48"/>
      <c r="V8" s="48"/>
      <c r="W8" s="42"/>
      <c r="X8" s="48"/>
      <c r="Y8" s="48"/>
      <c r="Z8" s="48"/>
      <c r="AA8" s="48"/>
      <c r="AB8" s="48"/>
      <c r="AC8" s="48"/>
      <c r="AD8" s="48"/>
      <c r="AE8" s="42"/>
      <c r="AF8" s="48"/>
      <c r="AG8" s="48"/>
      <c r="AH8" s="42"/>
      <c r="AI8" s="42"/>
      <c r="AJ8" s="42"/>
      <c r="AK8" s="48"/>
      <c r="AL8" s="42" t="s">
        <v>573</v>
      </c>
      <c r="AM8" s="44" t="s">
        <v>570</v>
      </c>
      <c r="AN8" s="44"/>
      <c r="AO8" s="44"/>
      <c r="AP8" s="46" t="s">
        <v>574</v>
      </c>
      <c r="AQ8" s="44">
        <v>12.5</v>
      </c>
      <c r="AR8" s="44" t="s">
        <v>575</v>
      </c>
      <c r="AS8" s="42"/>
      <c r="AT8" s="44">
        <v>0</v>
      </c>
      <c r="AU8" s="44">
        <v>0</v>
      </c>
      <c r="AV8" s="44">
        <v>0</v>
      </c>
      <c r="AW8" s="44">
        <v>22</v>
      </c>
      <c r="AX8" s="44">
        <v>0</v>
      </c>
      <c r="AY8" s="44">
        <v>0</v>
      </c>
      <c r="AZ8" s="44">
        <v>0</v>
      </c>
      <c r="BA8" s="44">
        <v>0</v>
      </c>
      <c r="BB8" s="44">
        <v>0</v>
      </c>
      <c r="BC8" s="44">
        <v>0</v>
      </c>
      <c r="BD8" s="44"/>
      <c r="BE8" s="44" t="s">
        <v>570</v>
      </c>
      <c r="BF8" s="44">
        <v>12</v>
      </c>
      <c r="BG8" s="44" t="s">
        <v>570</v>
      </c>
      <c r="BH8" s="44"/>
      <c r="BI8" s="47" t="s">
        <v>603</v>
      </c>
      <c r="BJ8" s="50" t="s">
        <v>523</v>
      </c>
      <c r="BK8" s="44">
        <v>50</v>
      </c>
      <c r="BL8" s="44" t="s">
        <v>578</v>
      </c>
      <c r="BM8" s="42"/>
      <c r="BN8" t="s">
        <v>666</v>
      </c>
      <c r="BO8" s="58" t="s">
        <v>580</v>
      </c>
      <c r="BP8" s="1"/>
      <c r="BQ8" s="1"/>
      <c r="BR8" s="1"/>
      <c r="BS8" s="1"/>
      <c r="BT8" s="1"/>
      <c r="BU8" s="1"/>
      <c r="BV8" s="1"/>
      <c r="BW8" s="1"/>
      <c r="BX8" s="1"/>
      <c r="BY8" s="1"/>
      <c r="BZ8" s="1"/>
      <c r="CA8" s="1"/>
      <c r="CB8" s="1"/>
      <c r="CC8" s="1"/>
      <c r="CD8" s="1"/>
      <c r="CE8" s="1"/>
      <c r="CF8" s="1"/>
      <c r="CG8" s="1"/>
      <c r="CH8" s="1"/>
      <c r="CI8" s="1"/>
      <c r="CJ8" s="1"/>
      <c r="CK8" s="1"/>
      <c r="CL8" s="1"/>
      <c r="CM8" s="1"/>
      <c r="CN8" s="1"/>
      <c r="CO8" s="1"/>
      <c r="CP8" s="1"/>
    </row>
    <row r="9" spans="1:94" x14ac:dyDescent="0.3">
      <c r="A9" s="39">
        <v>3103</v>
      </c>
      <c r="B9" s="154">
        <v>41465</v>
      </c>
      <c r="C9" s="41" t="s">
        <v>567</v>
      </c>
      <c r="D9" s="42" t="s">
        <v>659</v>
      </c>
      <c r="E9" s="42"/>
      <c r="F9" s="42" t="s">
        <v>568</v>
      </c>
      <c r="G9" s="43">
        <v>41468</v>
      </c>
      <c r="H9" s="44" t="s">
        <v>569</v>
      </c>
      <c r="I9" s="44" t="s">
        <v>570</v>
      </c>
      <c r="J9" s="44"/>
      <c r="K9" s="48" t="s">
        <v>605</v>
      </c>
      <c r="L9" s="42" t="s">
        <v>606</v>
      </c>
      <c r="M9" s="48">
        <v>37.96</v>
      </c>
      <c r="N9" s="48">
        <v>24.24</v>
      </c>
      <c r="O9" s="42"/>
      <c r="P9" s="48"/>
      <c r="Q9" s="48"/>
      <c r="R9" s="49"/>
      <c r="S9" s="48"/>
      <c r="T9" s="48"/>
      <c r="U9" s="48"/>
      <c r="V9" s="48"/>
      <c r="W9" s="48"/>
      <c r="X9" s="48"/>
      <c r="Y9" s="48"/>
      <c r="Z9" s="48"/>
      <c r="AA9" s="48"/>
      <c r="AB9" s="48"/>
      <c r="AC9" s="48"/>
      <c r="AD9" s="48"/>
      <c r="AE9" s="48"/>
      <c r="AF9" s="48"/>
      <c r="AG9" s="48"/>
      <c r="AH9" s="48"/>
      <c r="AI9" s="48"/>
      <c r="AJ9" s="48"/>
      <c r="AK9" s="48"/>
      <c r="AL9" s="42" t="s">
        <v>573</v>
      </c>
      <c r="AM9" s="44" t="s">
        <v>570</v>
      </c>
      <c r="AN9" s="52"/>
      <c r="AO9" s="52"/>
      <c r="AP9" s="46" t="s">
        <v>574</v>
      </c>
      <c r="AQ9" s="52">
        <v>10</v>
      </c>
      <c r="AR9" s="52" t="s">
        <v>570</v>
      </c>
      <c r="AS9" s="48"/>
      <c r="AT9" s="52">
        <v>0</v>
      </c>
      <c r="AU9" s="52">
        <v>0</v>
      </c>
      <c r="AV9" s="52">
        <v>0</v>
      </c>
      <c r="AW9" s="52">
        <v>0</v>
      </c>
      <c r="AX9" s="44">
        <v>0</v>
      </c>
      <c r="AY9" s="44">
        <v>0</v>
      </c>
      <c r="AZ9" s="44">
        <v>0</v>
      </c>
      <c r="BA9" s="44">
        <v>0</v>
      </c>
      <c r="BB9" s="44">
        <v>0</v>
      </c>
      <c r="BC9" s="44">
        <v>0</v>
      </c>
      <c r="BD9" s="44"/>
      <c r="BE9" s="44" t="s">
        <v>570</v>
      </c>
      <c r="BF9" s="44"/>
      <c r="BG9" s="44" t="s">
        <v>570</v>
      </c>
      <c r="BH9" s="44">
        <v>35</v>
      </c>
      <c r="BI9" s="50" t="s">
        <v>607</v>
      </c>
      <c r="BJ9" s="50"/>
      <c r="BK9" s="52"/>
      <c r="BL9" s="44" t="s">
        <v>578</v>
      </c>
      <c r="BM9" s="48" t="s">
        <v>608</v>
      </c>
      <c r="BN9" t="s">
        <v>667</v>
      </c>
      <c r="BO9" t="s">
        <v>580</v>
      </c>
      <c r="BP9" s="3"/>
      <c r="BQ9" s="3"/>
      <c r="BR9" s="3"/>
      <c r="BS9" s="3"/>
      <c r="BT9" s="3"/>
      <c r="BU9" s="3"/>
      <c r="BV9" s="3"/>
      <c r="BW9" s="3"/>
      <c r="BX9" s="3"/>
      <c r="BY9" s="3"/>
      <c r="BZ9" s="3"/>
      <c r="CA9" s="3"/>
      <c r="CB9" s="3"/>
      <c r="CC9" s="3"/>
      <c r="CD9" s="3"/>
      <c r="CE9" s="3"/>
      <c r="CF9" s="3"/>
      <c r="CG9" s="3"/>
      <c r="CH9" s="3"/>
      <c r="CI9" s="3"/>
      <c r="CJ9" s="3"/>
      <c r="CK9" s="3"/>
      <c r="CL9" s="3"/>
      <c r="CM9" s="3"/>
      <c r="CN9" s="3"/>
      <c r="CO9" s="3"/>
      <c r="CP9" s="3"/>
    </row>
    <row r="10" spans="1:94" x14ac:dyDescent="0.3">
      <c r="A10" s="39">
        <v>1423</v>
      </c>
      <c r="B10" s="154">
        <v>41464</v>
      </c>
      <c r="C10" s="41" t="s">
        <v>567</v>
      </c>
      <c r="D10" s="42" t="s">
        <v>659</v>
      </c>
      <c r="E10" s="42"/>
      <c r="F10" s="42" t="s">
        <v>568</v>
      </c>
      <c r="G10" s="43">
        <v>41455</v>
      </c>
      <c r="H10" s="44" t="s">
        <v>569</v>
      </c>
      <c r="I10" s="44" t="s">
        <v>570</v>
      </c>
      <c r="J10" s="44"/>
      <c r="K10" s="48" t="s">
        <v>610</v>
      </c>
      <c r="L10" s="48" t="s">
        <v>611</v>
      </c>
      <c r="M10" s="48">
        <v>79.180000000000007</v>
      </c>
      <c r="N10" s="48">
        <v>24.99</v>
      </c>
      <c r="O10" s="42" t="s">
        <v>583</v>
      </c>
      <c r="P10" s="48">
        <v>600</v>
      </c>
      <c r="Q10" s="48">
        <v>23.48</v>
      </c>
      <c r="R10" s="159">
        <v>600</v>
      </c>
      <c r="S10" s="159">
        <v>23.48</v>
      </c>
      <c r="T10" s="48"/>
      <c r="U10" s="48"/>
      <c r="V10" s="48"/>
      <c r="W10" s="48"/>
      <c r="X10" s="48"/>
      <c r="Y10" s="48"/>
      <c r="Z10" s="48"/>
      <c r="AA10" s="48"/>
      <c r="AB10" s="48"/>
      <c r="AC10" s="48"/>
      <c r="AD10" s="48"/>
      <c r="AE10" s="48"/>
      <c r="AF10" s="48"/>
      <c r="AG10" s="48"/>
      <c r="AH10" s="48"/>
      <c r="AI10" s="48"/>
      <c r="AJ10" s="48"/>
      <c r="AK10" s="48"/>
      <c r="AL10" s="42" t="s">
        <v>573</v>
      </c>
      <c r="AM10" s="44" t="s">
        <v>570</v>
      </c>
      <c r="AN10" s="52"/>
      <c r="AO10" s="52"/>
      <c r="AP10" s="53" t="s">
        <v>574</v>
      </c>
      <c r="AQ10" s="52">
        <v>7</v>
      </c>
      <c r="AR10" s="52" t="s">
        <v>570</v>
      </c>
      <c r="AS10" s="48"/>
      <c r="AT10" s="52">
        <v>0</v>
      </c>
      <c r="AU10" s="52">
        <v>0</v>
      </c>
      <c r="AV10" s="52">
        <v>0</v>
      </c>
      <c r="AW10" s="52">
        <v>0</v>
      </c>
      <c r="AX10" s="44">
        <v>0</v>
      </c>
      <c r="AY10" s="44">
        <v>0</v>
      </c>
      <c r="AZ10" s="44">
        <v>0</v>
      </c>
      <c r="BA10" s="44">
        <v>0</v>
      </c>
      <c r="BB10" s="44">
        <v>0</v>
      </c>
      <c r="BC10" s="44">
        <v>0</v>
      </c>
      <c r="BD10" s="44">
        <v>12</v>
      </c>
      <c r="BE10" s="44" t="s">
        <v>569</v>
      </c>
      <c r="BF10" s="44"/>
      <c r="BG10" s="44" t="s">
        <v>570</v>
      </c>
      <c r="BH10" s="44"/>
      <c r="BI10" s="50"/>
      <c r="BJ10" s="50"/>
      <c r="BK10" s="52"/>
      <c r="BL10" s="44" t="s">
        <v>578</v>
      </c>
      <c r="BM10" s="47" t="s">
        <v>612</v>
      </c>
      <c r="BN10" t="s">
        <v>668</v>
      </c>
      <c r="BO10" s="58" t="s">
        <v>580</v>
      </c>
    </row>
    <row r="11" spans="1:94" x14ac:dyDescent="0.3">
      <c r="A11" s="39">
        <v>4191</v>
      </c>
      <c r="B11" s="154">
        <v>41465</v>
      </c>
      <c r="C11" s="41" t="s">
        <v>171</v>
      </c>
      <c r="D11" s="42" t="s">
        <v>82</v>
      </c>
      <c r="E11" s="42"/>
      <c r="F11" s="42" t="s">
        <v>41</v>
      </c>
      <c r="G11" s="43">
        <v>41455</v>
      </c>
      <c r="H11" s="44" t="s">
        <v>126</v>
      </c>
      <c r="I11" s="44" t="s">
        <v>73</v>
      </c>
      <c r="J11" s="44"/>
      <c r="K11" s="42" t="s">
        <v>139</v>
      </c>
      <c r="L11" s="42" t="s">
        <v>693</v>
      </c>
      <c r="M11" s="42">
        <v>82.89</v>
      </c>
      <c r="N11" s="42">
        <v>27.09</v>
      </c>
      <c r="O11" s="42"/>
      <c r="P11" s="42"/>
      <c r="Q11" s="42"/>
      <c r="R11" s="45"/>
      <c r="S11" s="42"/>
      <c r="T11" s="42"/>
      <c r="U11" s="42"/>
      <c r="V11" s="42"/>
      <c r="W11" s="42"/>
      <c r="X11" s="42"/>
      <c r="Y11" s="42"/>
      <c r="Z11" s="42"/>
      <c r="AA11" s="42"/>
      <c r="AB11" s="42"/>
      <c r="AC11" s="42"/>
      <c r="AD11" s="42"/>
      <c r="AE11" s="42"/>
      <c r="AF11" s="42"/>
      <c r="AG11" s="42"/>
      <c r="AH11" s="42"/>
      <c r="AI11" s="42"/>
      <c r="AJ11" s="42"/>
      <c r="AK11" s="42"/>
      <c r="AL11" s="42" t="s">
        <v>709</v>
      </c>
      <c r="AM11" s="44" t="s">
        <v>73</v>
      </c>
      <c r="AN11" s="44"/>
      <c r="AO11" s="44"/>
      <c r="AP11" s="46" t="s">
        <v>710</v>
      </c>
      <c r="AQ11" s="52">
        <v>17</v>
      </c>
      <c r="AR11" s="44" t="s">
        <v>90</v>
      </c>
      <c r="AS11" s="42"/>
      <c r="AT11" s="44">
        <v>0</v>
      </c>
      <c r="AU11" s="44">
        <v>12</v>
      </c>
      <c r="AV11" s="44">
        <v>0</v>
      </c>
      <c r="AW11" s="44">
        <v>0</v>
      </c>
      <c r="AX11" s="44">
        <v>0</v>
      </c>
      <c r="AY11" s="44">
        <v>0</v>
      </c>
      <c r="AZ11" s="44">
        <v>0</v>
      </c>
      <c r="BA11" s="44">
        <v>0</v>
      </c>
      <c r="BB11" s="44">
        <v>0</v>
      </c>
      <c r="BC11" s="44">
        <v>0</v>
      </c>
      <c r="BD11" s="44"/>
      <c r="BE11" s="44" t="s">
        <v>73</v>
      </c>
      <c r="BF11" s="44">
        <v>24</v>
      </c>
      <c r="BG11" s="44" t="s">
        <v>73</v>
      </c>
      <c r="BH11" s="44"/>
      <c r="BI11" s="47"/>
      <c r="BJ11" s="47"/>
      <c r="BK11" s="44"/>
      <c r="BL11" s="44" t="s">
        <v>75</v>
      </c>
      <c r="BM11" s="47" t="s">
        <v>695</v>
      </c>
      <c r="BN11" s="1" t="s">
        <v>721</v>
      </c>
      <c r="BO11" s="3" t="s">
        <v>580</v>
      </c>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row>
    <row r="12" spans="1:94" x14ac:dyDescent="0.3">
      <c r="A12" s="39">
        <v>3750</v>
      </c>
      <c r="B12" s="154">
        <v>41464</v>
      </c>
      <c r="C12" s="41" t="s">
        <v>567</v>
      </c>
      <c r="D12" s="42" t="s">
        <v>659</v>
      </c>
      <c r="E12" s="42"/>
      <c r="F12" s="42" t="s">
        <v>568</v>
      </c>
      <c r="G12" s="43">
        <v>41455</v>
      </c>
      <c r="H12" s="44" t="s">
        <v>569</v>
      </c>
      <c r="I12" s="44" t="s">
        <v>570</v>
      </c>
      <c r="J12" s="44"/>
      <c r="K12" s="42" t="s">
        <v>614</v>
      </c>
      <c r="L12" s="42" t="s">
        <v>582</v>
      </c>
      <c r="M12" s="48">
        <v>84</v>
      </c>
      <c r="N12" s="48">
        <v>29</v>
      </c>
      <c r="O12" s="42"/>
      <c r="P12" s="48"/>
      <c r="Q12" s="42"/>
      <c r="R12" s="49"/>
      <c r="S12" s="48"/>
      <c r="T12" s="48"/>
      <c r="U12" s="48"/>
      <c r="V12" s="48"/>
      <c r="W12" s="42"/>
      <c r="X12" s="48"/>
      <c r="Y12" s="48"/>
      <c r="Z12" s="48"/>
      <c r="AA12" s="48"/>
      <c r="AB12" s="48"/>
      <c r="AC12" s="48"/>
      <c r="AD12" s="48"/>
      <c r="AE12" s="42"/>
      <c r="AF12" s="48"/>
      <c r="AG12" s="48"/>
      <c r="AH12" s="42"/>
      <c r="AI12" s="42"/>
      <c r="AJ12" s="42"/>
      <c r="AK12" s="48"/>
      <c r="AL12" s="42" t="s">
        <v>573</v>
      </c>
      <c r="AM12" s="44" t="s">
        <v>570</v>
      </c>
      <c r="AN12" s="44"/>
      <c r="AO12" s="44"/>
      <c r="AP12" s="46" t="s">
        <v>574</v>
      </c>
      <c r="AQ12" s="44">
        <v>11.1</v>
      </c>
      <c r="AR12" s="44" t="s">
        <v>575</v>
      </c>
      <c r="AS12" s="42"/>
      <c r="AT12" s="44">
        <v>0</v>
      </c>
      <c r="AU12" s="44">
        <v>0</v>
      </c>
      <c r="AV12" s="44">
        <v>0</v>
      </c>
      <c r="AW12" s="44">
        <v>22</v>
      </c>
      <c r="AX12" s="44">
        <v>0</v>
      </c>
      <c r="AY12" s="44">
        <v>0</v>
      </c>
      <c r="AZ12" s="44">
        <v>0</v>
      </c>
      <c r="BA12" s="44">
        <v>0</v>
      </c>
      <c r="BB12" s="44">
        <v>0</v>
      </c>
      <c r="BC12" s="44">
        <v>0</v>
      </c>
      <c r="BD12" s="44"/>
      <c r="BE12" s="44" t="s">
        <v>570</v>
      </c>
      <c r="BF12" s="44">
        <v>24</v>
      </c>
      <c r="BG12" s="44" t="s">
        <v>570</v>
      </c>
      <c r="BH12" s="44"/>
      <c r="BI12" s="47"/>
      <c r="BJ12" s="50"/>
      <c r="BK12" s="44"/>
      <c r="BL12" s="44" t="s">
        <v>578</v>
      </c>
      <c r="BM12" s="42"/>
      <c r="BN12" s="3" t="s">
        <v>615</v>
      </c>
      <c r="BO12" s="1" t="s">
        <v>580</v>
      </c>
    </row>
    <row r="13" spans="1:94" x14ac:dyDescent="0.3">
      <c r="A13" s="39">
        <v>1461</v>
      </c>
      <c r="B13" s="158">
        <v>41468</v>
      </c>
      <c r="C13" s="41" t="s">
        <v>567</v>
      </c>
      <c r="D13" s="42" t="s">
        <v>659</v>
      </c>
      <c r="E13" s="42"/>
      <c r="F13" s="42" t="s">
        <v>568</v>
      </c>
      <c r="G13" s="43">
        <v>41455</v>
      </c>
      <c r="H13" s="44" t="s">
        <v>569</v>
      </c>
      <c r="I13" s="44" t="s">
        <v>570</v>
      </c>
      <c r="J13" s="44"/>
      <c r="K13" s="48" t="s">
        <v>616</v>
      </c>
      <c r="L13" s="48" t="s">
        <v>617</v>
      </c>
      <c r="M13" s="48">
        <v>95.4</v>
      </c>
      <c r="N13" s="48">
        <v>28.26</v>
      </c>
      <c r="O13" s="48"/>
      <c r="P13" s="42"/>
      <c r="Q13" s="48"/>
      <c r="R13" s="49"/>
      <c r="S13" s="48"/>
      <c r="T13" s="48"/>
      <c r="U13" s="48"/>
      <c r="V13" s="48"/>
      <c r="W13" s="48"/>
      <c r="X13" s="48"/>
      <c r="Y13" s="48"/>
      <c r="Z13" s="48"/>
      <c r="AA13" s="48"/>
      <c r="AB13" s="48"/>
      <c r="AC13" s="48"/>
      <c r="AD13" s="48"/>
      <c r="AE13" s="48"/>
      <c r="AF13" s="48"/>
      <c r="AG13" s="48"/>
      <c r="AH13" s="48"/>
      <c r="AI13" s="48"/>
      <c r="AJ13" s="48"/>
      <c r="AK13" s="48"/>
      <c r="AL13" s="42" t="s">
        <v>573</v>
      </c>
      <c r="AM13" s="44" t="s">
        <v>570</v>
      </c>
      <c r="AN13" s="52"/>
      <c r="AO13" s="52"/>
      <c r="AP13" s="53" t="s">
        <v>574</v>
      </c>
      <c r="AQ13" s="52">
        <v>12.8</v>
      </c>
      <c r="AR13" s="52" t="s">
        <v>575</v>
      </c>
      <c r="AS13" s="48"/>
      <c r="AT13" s="44">
        <v>4</v>
      </c>
      <c r="AU13" s="52">
        <v>0</v>
      </c>
      <c r="AV13" s="52">
        <v>14</v>
      </c>
      <c r="AW13" s="52">
        <v>0</v>
      </c>
      <c r="AX13" s="52">
        <v>0</v>
      </c>
      <c r="AY13" s="44">
        <v>0</v>
      </c>
      <c r="AZ13" s="44">
        <v>0</v>
      </c>
      <c r="BA13" s="44">
        <v>0</v>
      </c>
      <c r="BB13" s="44">
        <v>0</v>
      </c>
      <c r="BC13" s="44">
        <v>0</v>
      </c>
      <c r="BD13" s="52"/>
      <c r="BE13" s="52" t="s">
        <v>570</v>
      </c>
      <c r="BF13" s="44"/>
      <c r="BG13" s="44" t="s">
        <v>570</v>
      </c>
      <c r="BH13" s="44"/>
      <c r="BI13" s="50"/>
      <c r="BJ13" s="47"/>
      <c r="BK13" s="44"/>
      <c r="BL13" s="44" t="s">
        <v>578</v>
      </c>
      <c r="BM13" s="47" t="s">
        <v>618</v>
      </c>
      <c r="BN13" t="s">
        <v>669</v>
      </c>
      <c r="BO13" s="58" t="s">
        <v>580</v>
      </c>
    </row>
    <row r="14" spans="1:94" x14ac:dyDescent="0.3">
      <c r="A14" s="39">
        <v>1397</v>
      </c>
      <c r="B14" s="158">
        <v>41464</v>
      </c>
      <c r="C14" s="41" t="s">
        <v>567</v>
      </c>
      <c r="D14" s="42" t="s">
        <v>659</v>
      </c>
      <c r="E14" s="42"/>
      <c r="F14" s="42" t="s">
        <v>568</v>
      </c>
      <c r="G14" s="51">
        <v>41473</v>
      </c>
      <c r="H14" s="44" t="s">
        <v>569</v>
      </c>
      <c r="I14" s="44" t="s">
        <v>570</v>
      </c>
      <c r="J14" s="44"/>
      <c r="K14" s="42" t="s">
        <v>620</v>
      </c>
      <c r="L14" s="48" t="s">
        <v>621</v>
      </c>
      <c r="M14" s="48">
        <v>81</v>
      </c>
      <c r="N14" s="48">
        <v>25.5</v>
      </c>
      <c r="O14" s="42" t="s">
        <v>583</v>
      </c>
      <c r="P14" s="48">
        <v>1000</v>
      </c>
      <c r="Q14" s="48">
        <v>25.5</v>
      </c>
      <c r="R14" s="45">
        <v>1750</v>
      </c>
      <c r="S14" s="48">
        <v>25</v>
      </c>
      <c r="T14" s="48"/>
      <c r="U14" s="48"/>
      <c r="V14" s="48"/>
      <c r="W14" s="48"/>
      <c r="X14" s="48"/>
      <c r="Y14" s="48"/>
      <c r="Z14" s="48"/>
      <c r="AA14" s="48"/>
      <c r="AB14" s="48"/>
      <c r="AC14" s="48"/>
      <c r="AD14" s="48"/>
      <c r="AE14" s="48"/>
      <c r="AF14" s="48"/>
      <c r="AG14" s="48"/>
      <c r="AH14" s="48"/>
      <c r="AI14" s="48"/>
      <c r="AJ14" s="48"/>
      <c r="AK14" s="48"/>
      <c r="AL14" s="42" t="s">
        <v>573</v>
      </c>
      <c r="AM14" s="44" t="s">
        <v>570</v>
      </c>
      <c r="AN14" s="52"/>
      <c r="AO14" s="52"/>
      <c r="AP14" s="53" t="s">
        <v>574</v>
      </c>
      <c r="AQ14" s="52">
        <v>11.1</v>
      </c>
      <c r="AR14" s="52" t="s">
        <v>575</v>
      </c>
      <c r="AS14" s="48"/>
      <c r="AT14" s="52">
        <v>0</v>
      </c>
      <c r="AU14" s="52">
        <v>0</v>
      </c>
      <c r="AV14" s="52">
        <v>10</v>
      </c>
      <c r="AW14" s="52">
        <v>0</v>
      </c>
      <c r="AX14" s="44">
        <v>0</v>
      </c>
      <c r="AY14" s="44">
        <v>0</v>
      </c>
      <c r="AZ14" s="44">
        <v>0</v>
      </c>
      <c r="BA14" s="44">
        <v>0</v>
      </c>
      <c r="BB14" s="44">
        <v>0</v>
      </c>
      <c r="BC14" s="44">
        <v>0</v>
      </c>
      <c r="BD14" s="44"/>
      <c r="BE14" s="44" t="s">
        <v>570</v>
      </c>
      <c r="BF14" s="52"/>
      <c r="BG14" s="44" t="s">
        <v>570</v>
      </c>
      <c r="BH14" s="44"/>
      <c r="BI14" s="50"/>
      <c r="BJ14" s="50"/>
      <c r="BK14" s="52"/>
      <c r="BL14" s="44" t="s">
        <v>578</v>
      </c>
      <c r="BM14" s="48"/>
      <c r="BN14" t="s">
        <v>670</v>
      </c>
      <c r="BO14" s="3" t="s">
        <v>586</v>
      </c>
    </row>
    <row r="15" spans="1:94" x14ac:dyDescent="0.3">
      <c r="A15" s="39">
        <v>3601</v>
      </c>
      <c r="B15" s="154">
        <v>41464</v>
      </c>
      <c r="C15" s="41" t="s">
        <v>567</v>
      </c>
      <c r="D15" s="42" t="s">
        <v>659</v>
      </c>
      <c r="E15" s="42"/>
      <c r="F15" s="42" t="s">
        <v>568</v>
      </c>
      <c r="G15" s="43">
        <v>41459</v>
      </c>
      <c r="H15" s="44" t="s">
        <v>569</v>
      </c>
      <c r="I15" s="44" t="s">
        <v>570</v>
      </c>
      <c r="J15" s="44"/>
      <c r="K15" s="42" t="s">
        <v>623</v>
      </c>
      <c r="L15" s="42" t="s">
        <v>624</v>
      </c>
      <c r="M15" s="48">
        <v>64.33</v>
      </c>
      <c r="N15" s="48">
        <v>24.46</v>
      </c>
      <c r="O15" s="42" t="s">
        <v>583</v>
      </c>
      <c r="P15" s="48">
        <v>1000</v>
      </c>
      <c r="Q15" s="48">
        <v>23.66</v>
      </c>
      <c r="R15" s="49">
        <v>1700</v>
      </c>
      <c r="S15" s="48">
        <v>22.18</v>
      </c>
      <c r="T15" s="48"/>
      <c r="U15" s="48"/>
      <c r="V15" s="48"/>
      <c r="W15" s="48"/>
      <c r="X15" s="48"/>
      <c r="Y15" s="48"/>
      <c r="Z15" s="48"/>
      <c r="AA15" s="48"/>
      <c r="AB15" s="48"/>
      <c r="AC15" s="48"/>
      <c r="AD15" s="48"/>
      <c r="AE15" s="48"/>
      <c r="AF15" s="48"/>
      <c r="AG15" s="48"/>
      <c r="AH15" s="48"/>
      <c r="AI15" s="48"/>
      <c r="AJ15" s="48"/>
      <c r="AK15" s="48"/>
      <c r="AL15" s="42" t="s">
        <v>573</v>
      </c>
      <c r="AM15" s="44" t="s">
        <v>570</v>
      </c>
      <c r="AN15" s="52"/>
      <c r="AO15" s="52"/>
      <c r="AP15" s="46" t="s">
        <v>574</v>
      </c>
      <c r="AQ15" s="44">
        <v>6.5</v>
      </c>
      <c r="AR15" s="52" t="s">
        <v>575</v>
      </c>
      <c r="AS15" s="48"/>
      <c r="AT15" s="52">
        <v>0</v>
      </c>
      <c r="AU15" s="52">
        <v>0</v>
      </c>
      <c r="AV15" s="52">
        <v>0</v>
      </c>
      <c r="AW15" s="52">
        <v>15</v>
      </c>
      <c r="AX15" s="44">
        <v>0</v>
      </c>
      <c r="AY15" s="44">
        <v>0</v>
      </c>
      <c r="AZ15" s="44">
        <v>0</v>
      </c>
      <c r="BA15" s="44">
        <v>0</v>
      </c>
      <c r="BB15" s="44">
        <v>0</v>
      </c>
      <c r="BC15" s="44">
        <v>0</v>
      </c>
      <c r="BD15" s="44">
        <v>24</v>
      </c>
      <c r="BE15" s="44" t="s">
        <v>569</v>
      </c>
      <c r="BF15" s="44"/>
      <c r="BG15" s="44" t="s">
        <v>570</v>
      </c>
      <c r="BH15" s="44"/>
      <c r="BI15" s="48" t="s">
        <v>625</v>
      </c>
      <c r="BJ15" s="48" t="s">
        <v>626</v>
      </c>
      <c r="BK15" s="52">
        <v>25</v>
      </c>
      <c r="BL15" s="44" t="s">
        <v>578</v>
      </c>
      <c r="BM15" s="48"/>
      <c r="BN15" t="s">
        <v>579</v>
      </c>
      <c r="BO15" s="58" t="s">
        <v>580</v>
      </c>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row>
    <row r="16" spans="1:94" x14ac:dyDescent="0.3">
      <c r="A16" s="39">
        <v>4136</v>
      </c>
      <c r="B16" s="154">
        <v>41467</v>
      </c>
      <c r="C16" s="41" t="s">
        <v>567</v>
      </c>
      <c r="D16" s="42" t="s">
        <v>659</v>
      </c>
      <c r="E16" s="42"/>
      <c r="F16" s="42" t="s">
        <v>568</v>
      </c>
      <c r="G16" s="51">
        <v>41475</v>
      </c>
      <c r="H16" s="44" t="s">
        <v>569</v>
      </c>
      <c r="I16" s="44" t="s">
        <v>570</v>
      </c>
      <c r="J16" s="44"/>
      <c r="K16" s="42" t="s">
        <v>627</v>
      </c>
      <c r="L16" s="42" t="s">
        <v>582</v>
      </c>
      <c r="M16" s="48">
        <v>82</v>
      </c>
      <c r="N16" s="48">
        <v>22</v>
      </c>
      <c r="O16" s="42"/>
      <c r="P16" s="48"/>
      <c r="Q16" s="48"/>
      <c r="R16" s="49"/>
      <c r="S16" s="48"/>
      <c r="T16" s="48"/>
      <c r="U16" s="48"/>
      <c r="V16" s="48"/>
      <c r="W16" s="48"/>
      <c r="X16" s="48"/>
      <c r="Y16" s="48"/>
      <c r="Z16" s="48"/>
      <c r="AA16" s="48"/>
      <c r="AB16" s="48"/>
      <c r="AC16" s="48"/>
      <c r="AD16" s="48"/>
      <c r="AE16" s="48"/>
      <c r="AF16" s="48"/>
      <c r="AG16" s="48"/>
      <c r="AH16" s="48"/>
      <c r="AI16" s="48"/>
      <c r="AJ16" s="48"/>
      <c r="AK16" s="48"/>
      <c r="AL16" s="42" t="s">
        <v>573</v>
      </c>
      <c r="AM16" s="44" t="s">
        <v>570</v>
      </c>
      <c r="AN16" s="44"/>
      <c r="AO16" s="44"/>
      <c r="AP16" s="46" t="s">
        <v>574</v>
      </c>
      <c r="AQ16" s="44">
        <v>11.7</v>
      </c>
      <c r="AR16" s="44" t="s">
        <v>575</v>
      </c>
      <c r="AS16" s="42"/>
      <c r="AT16" s="44">
        <v>0</v>
      </c>
      <c r="AU16" s="44">
        <v>0</v>
      </c>
      <c r="AV16" s="44">
        <v>0</v>
      </c>
      <c r="AW16" s="44">
        <v>0</v>
      </c>
      <c r="AX16" s="44">
        <v>0</v>
      </c>
      <c r="AY16" s="44">
        <v>0</v>
      </c>
      <c r="AZ16" s="44">
        <v>0</v>
      </c>
      <c r="BA16" s="44">
        <v>0</v>
      </c>
      <c r="BB16" s="44">
        <v>0</v>
      </c>
      <c r="BC16" s="44">
        <v>0</v>
      </c>
      <c r="BD16" s="44"/>
      <c r="BE16" s="44" t="s">
        <v>570</v>
      </c>
      <c r="BF16" s="44"/>
      <c r="BG16" s="44" t="s">
        <v>570</v>
      </c>
      <c r="BH16" s="44"/>
      <c r="BI16" s="48"/>
      <c r="BJ16" s="48"/>
      <c r="BK16" s="52"/>
      <c r="BL16" s="44" t="s">
        <v>578</v>
      </c>
      <c r="BM16" s="47" t="s">
        <v>628</v>
      </c>
      <c r="BN16" s="1" t="s">
        <v>671</v>
      </c>
      <c r="BO16" s="58" t="s">
        <v>580</v>
      </c>
    </row>
    <row r="17" spans="1:97" x14ac:dyDescent="0.3">
      <c r="A17" s="39">
        <v>2559</v>
      </c>
      <c r="B17" s="154">
        <v>41467</v>
      </c>
      <c r="C17" s="41" t="s">
        <v>724</v>
      </c>
      <c r="D17" s="42" t="s">
        <v>733</v>
      </c>
      <c r="E17" s="42"/>
      <c r="F17" s="42" t="s">
        <v>568</v>
      </c>
      <c r="G17" s="51">
        <v>41477</v>
      </c>
      <c r="H17" s="44" t="s">
        <v>569</v>
      </c>
      <c r="I17" s="44" t="s">
        <v>570</v>
      </c>
      <c r="J17" s="44"/>
      <c r="K17" s="42" t="s">
        <v>727</v>
      </c>
      <c r="L17" s="42" t="s">
        <v>728</v>
      </c>
      <c r="M17" s="42">
        <v>93.72</v>
      </c>
      <c r="N17" s="42">
        <v>27.5</v>
      </c>
      <c r="O17" s="42" t="s">
        <v>583</v>
      </c>
      <c r="P17" s="42">
        <v>1000</v>
      </c>
      <c r="Q17" s="42">
        <v>26.76</v>
      </c>
      <c r="R17" s="45">
        <v>1750</v>
      </c>
      <c r="S17" s="42">
        <v>25.79</v>
      </c>
      <c r="T17" s="42"/>
      <c r="U17" s="42"/>
      <c r="V17" s="42"/>
      <c r="W17" s="42"/>
      <c r="X17" s="42"/>
      <c r="Y17" s="42"/>
      <c r="Z17" s="42"/>
      <c r="AA17" s="42"/>
      <c r="AB17" s="42"/>
      <c r="AC17" s="42"/>
      <c r="AD17" s="42"/>
      <c r="AE17" s="42"/>
      <c r="AF17" s="42"/>
      <c r="AG17" s="42"/>
      <c r="AH17" s="42"/>
      <c r="AI17" s="42"/>
      <c r="AJ17" s="42"/>
      <c r="AK17" s="42"/>
      <c r="AL17" s="42" t="s">
        <v>573</v>
      </c>
      <c r="AM17" s="44" t="s">
        <v>725</v>
      </c>
      <c r="AN17" s="44"/>
      <c r="AO17" s="44"/>
      <c r="AP17" s="46" t="s">
        <v>731</v>
      </c>
      <c r="AQ17" s="44">
        <v>6.1</v>
      </c>
      <c r="AR17" s="52" t="s">
        <v>725</v>
      </c>
      <c r="AS17" s="42"/>
      <c r="AT17" s="44">
        <v>0</v>
      </c>
      <c r="AU17" s="44">
        <v>0</v>
      </c>
      <c r="AV17" s="44">
        <v>0</v>
      </c>
      <c r="AW17" s="44">
        <v>23</v>
      </c>
      <c r="AX17" s="44">
        <v>0</v>
      </c>
      <c r="AY17" s="44">
        <v>0</v>
      </c>
      <c r="AZ17" s="44">
        <v>0</v>
      </c>
      <c r="BA17" s="44">
        <v>0</v>
      </c>
      <c r="BB17" s="44">
        <v>0</v>
      </c>
      <c r="BC17" s="44">
        <v>0</v>
      </c>
      <c r="BD17" s="44"/>
      <c r="BE17" s="44" t="s">
        <v>725</v>
      </c>
      <c r="BF17" s="44">
        <v>24</v>
      </c>
      <c r="BG17" s="44" t="s">
        <v>725</v>
      </c>
      <c r="BH17" s="44"/>
      <c r="BI17" s="42"/>
      <c r="BJ17" s="47"/>
      <c r="BK17" s="44"/>
      <c r="BL17" s="44" t="s">
        <v>578</v>
      </c>
      <c r="BM17" s="42"/>
      <c r="BN17" s="1" t="s">
        <v>729</v>
      </c>
      <c r="BO17" t="s">
        <v>580</v>
      </c>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row>
    <row r="18" spans="1:97" x14ac:dyDescent="0.3">
      <c r="A18" s="39">
        <v>2006</v>
      </c>
      <c r="B18" s="154">
        <v>41467</v>
      </c>
      <c r="C18" s="41" t="s">
        <v>567</v>
      </c>
      <c r="D18" s="42" t="s">
        <v>659</v>
      </c>
      <c r="E18" s="42"/>
      <c r="F18" s="42" t="s">
        <v>630</v>
      </c>
      <c r="G18" s="43">
        <v>41457</v>
      </c>
      <c r="H18" s="44" t="s">
        <v>569</v>
      </c>
      <c r="I18" s="44" t="s">
        <v>570</v>
      </c>
      <c r="J18" s="44"/>
      <c r="K18" s="42" t="s">
        <v>571</v>
      </c>
      <c r="L18" s="42" t="s">
        <v>572</v>
      </c>
      <c r="M18" s="42">
        <v>90</v>
      </c>
      <c r="N18" s="42">
        <v>29</v>
      </c>
      <c r="O18" s="42"/>
      <c r="P18" s="42"/>
      <c r="Q18" s="42"/>
      <c r="R18" s="45"/>
      <c r="S18" s="42"/>
      <c r="T18" s="42"/>
      <c r="U18" s="42"/>
      <c r="V18" s="42"/>
      <c r="W18" s="42"/>
      <c r="X18" s="42"/>
      <c r="Y18" s="42"/>
      <c r="Z18" s="42"/>
      <c r="AA18" s="42"/>
      <c r="AB18" s="42"/>
      <c r="AC18" s="42"/>
      <c r="AD18" s="42"/>
      <c r="AE18" s="42">
        <v>12</v>
      </c>
      <c r="AF18" s="42"/>
      <c r="AG18" s="42"/>
      <c r="AH18" s="42"/>
      <c r="AI18" s="42"/>
      <c r="AJ18" s="42"/>
      <c r="AK18" s="42"/>
      <c r="AL18" s="42" t="s">
        <v>631</v>
      </c>
      <c r="AM18" s="44" t="s">
        <v>570</v>
      </c>
      <c r="AN18" s="44"/>
      <c r="AO18" s="44"/>
      <c r="AP18" s="46" t="s">
        <v>574</v>
      </c>
      <c r="AQ18" s="44">
        <v>11.1</v>
      </c>
      <c r="AR18" s="44" t="s">
        <v>575</v>
      </c>
      <c r="AS18" s="42"/>
      <c r="AT18" s="44">
        <v>0</v>
      </c>
      <c r="AU18" s="44">
        <v>0</v>
      </c>
      <c r="AV18" s="44">
        <v>0</v>
      </c>
      <c r="AW18" s="44">
        <v>22</v>
      </c>
      <c r="AX18" s="44">
        <v>0</v>
      </c>
      <c r="AY18" s="44">
        <v>0</v>
      </c>
      <c r="AZ18" s="44">
        <v>0</v>
      </c>
      <c r="BA18" s="44">
        <v>0</v>
      </c>
      <c r="BB18" s="44">
        <v>0</v>
      </c>
      <c r="BC18" s="44">
        <v>0</v>
      </c>
      <c r="BD18" s="44"/>
      <c r="BE18" s="44" t="s">
        <v>570</v>
      </c>
      <c r="BF18" s="44">
        <v>12</v>
      </c>
      <c r="BG18" s="44" t="s">
        <v>570</v>
      </c>
      <c r="BH18" s="44"/>
      <c r="BI18" s="42" t="s">
        <v>603</v>
      </c>
      <c r="BJ18" s="47" t="s">
        <v>523</v>
      </c>
      <c r="BK18" s="44">
        <v>50</v>
      </c>
      <c r="BL18" s="44" t="s">
        <v>578</v>
      </c>
      <c r="BM18" s="42"/>
      <c r="BN18" s="1" t="s">
        <v>672</v>
      </c>
      <c r="BO18" s="58" t="s">
        <v>580</v>
      </c>
      <c r="BP18" s="1"/>
      <c r="BQ18" s="1"/>
      <c r="BR18" s="1"/>
      <c r="BS18" s="1"/>
      <c r="BT18" s="1"/>
      <c r="BU18" s="1"/>
      <c r="BV18" s="2"/>
      <c r="BW18" s="2"/>
      <c r="BX18" s="2"/>
      <c r="BY18" s="2"/>
      <c r="BZ18" s="2"/>
      <c r="CA18" s="2"/>
      <c r="CB18" s="2"/>
      <c r="CC18" s="2"/>
      <c r="CD18" s="2"/>
      <c r="CE18" s="2"/>
      <c r="CF18" s="2"/>
      <c r="CG18" s="2"/>
      <c r="CH18" s="2"/>
      <c r="CI18" s="2"/>
      <c r="CJ18" s="2"/>
      <c r="CK18" s="2"/>
      <c r="CL18" s="2"/>
      <c r="CM18" s="2"/>
      <c r="CN18" s="2"/>
      <c r="CO18" s="2"/>
      <c r="CP18" s="2"/>
    </row>
    <row r="19" spans="1:97" x14ac:dyDescent="0.3">
      <c r="A19" s="39">
        <v>1126</v>
      </c>
      <c r="B19" s="154">
        <v>41467</v>
      </c>
      <c r="C19" s="41" t="s">
        <v>171</v>
      </c>
      <c r="D19" s="42" t="s">
        <v>717</v>
      </c>
      <c r="E19" s="42"/>
      <c r="F19" s="42" t="s">
        <v>718</v>
      </c>
      <c r="G19" s="43">
        <v>41455</v>
      </c>
      <c r="H19" s="44" t="s">
        <v>719</v>
      </c>
      <c r="I19" s="44" t="s">
        <v>301</v>
      </c>
      <c r="J19" s="44"/>
      <c r="K19" s="42" t="s">
        <v>302</v>
      </c>
      <c r="L19" s="42" t="s">
        <v>303</v>
      </c>
      <c r="M19" s="48">
        <v>86.48</v>
      </c>
      <c r="N19" s="48">
        <v>35.438000000000002</v>
      </c>
      <c r="O19" s="42"/>
      <c r="P19" s="48"/>
      <c r="Q19" s="42"/>
      <c r="R19" s="49"/>
      <c r="S19" s="48"/>
      <c r="T19" s="48"/>
      <c r="U19" s="48"/>
      <c r="V19" s="48"/>
      <c r="W19" s="42"/>
      <c r="X19" s="48"/>
      <c r="Y19" s="48"/>
      <c r="Z19" s="48"/>
      <c r="AA19" s="48"/>
      <c r="AB19" s="48"/>
      <c r="AC19" s="48"/>
      <c r="AD19" s="48"/>
      <c r="AE19" s="42">
        <v>22.184000000000001</v>
      </c>
      <c r="AF19" s="48"/>
      <c r="AG19" s="48"/>
      <c r="AH19" s="42"/>
      <c r="AI19" s="42"/>
      <c r="AJ19" s="42"/>
      <c r="AK19" s="48"/>
      <c r="AL19" s="42" t="s">
        <v>325</v>
      </c>
      <c r="AM19" s="44" t="s">
        <v>73</v>
      </c>
      <c r="AN19" s="44"/>
      <c r="AO19" s="44"/>
      <c r="AP19" s="46" t="s">
        <v>706</v>
      </c>
      <c r="AQ19" s="44">
        <v>17</v>
      </c>
      <c r="AR19" s="44" t="s">
        <v>73</v>
      </c>
      <c r="AS19" s="42"/>
      <c r="AT19" s="44">
        <v>0</v>
      </c>
      <c r="AU19" s="44">
        <v>0</v>
      </c>
      <c r="AV19" s="44">
        <v>7</v>
      </c>
      <c r="AW19" s="44">
        <v>0</v>
      </c>
      <c r="AX19" s="44">
        <v>0</v>
      </c>
      <c r="AY19" s="44">
        <v>0</v>
      </c>
      <c r="AZ19" s="44">
        <v>0</v>
      </c>
      <c r="BA19" s="44">
        <v>0</v>
      </c>
      <c r="BB19" s="44">
        <v>0</v>
      </c>
      <c r="BC19" s="44">
        <v>0</v>
      </c>
      <c r="BD19" s="44"/>
      <c r="BE19" s="44" t="s">
        <v>685</v>
      </c>
      <c r="BF19" s="44"/>
      <c r="BG19" s="44" t="s">
        <v>73</v>
      </c>
      <c r="BH19" s="44"/>
      <c r="BI19" s="47"/>
      <c r="BJ19" s="47"/>
      <c r="BK19" s="44"/>
      <c r="BL19" s="44" t="s">
        <v>686</v>
      </c>
      <c r="BM19" s="47" t="s">
        <v>687</v>
      </c>
      <c r="BN19" t="s">
        <v>468</v>
      </c>
      <c r="BO19" s="58" t="s">
        <v>580</v>
      </c>
    </row>
    <row r="20" spans="1:97" x14ac:dyDescent="0.3">
      <c r="A20" s="39">
        <v>1474</v>
      </c>
      <c r="B20" s="154">
        <v>41464</v>
      </c>
      <c r="C20" s="41" t="s">
        <v>567</v>
      </c>
      <c r="D20" s="42" t="s">
        <v>659</v>
      </c>
      <c r="E20" s="42"/>
      <c r="F20" s="42" t="s">
        <v>630</v>
      </c>
      <c r="G20" s="43">
        <v>41419</v>
      </c>
      <c r="H20" s="44" t="s">
        <v>569</v>
      </c>
      <c r="I20" s="44" t="s">
        <v>570</v>
      </c>
      <c r="J20" s="44"/>
      <c r="K20" s="48" t="s">
        <v>581</v>
      </c>
      <c r="L20" s="48" t="s">
        <v>582</v>
      </c>
      <c r="M20" s="48">
        <v>87.74</v>
      </c>
      <c r="N20" s="48">
        <v>27.15</v>
      </c>
      <c r="O20" s="42" t="s">
        <v>583</v>
      </c>
      <c r="P20" s="48">
        <v>1750</v>
      </c>
      <c r="Q20" s="48">
        <v>26.55</v>
      </c>
      <c r="R20" s="159">
        <v>1750</v>
      </c>
      <c r="S20" s="159">
        <v>26.55</v>
      </c>
      <c r="T20" s="48"/>
      <c r="U20" s="48"/>
      <c r="V20" s="48"/>
      <c r="W20" s="48"/>
      <c r="X20" s="48"/>
      <c r="Y20" s="48"/>
      <c r="Z20" s="48"/>
      <c r="AA20" s="48"/>
      <c r="AB20" s="48"/>
      <c r="AC20" s="48"/>
      <c r="AD20" s="48"/>
      <c r="AE20" s="48">
        <v>11.7</v>
      </c>
      <c r="AF20" s="48"/>
      <c r="AG20" s="48"/>
      <c r="AH20" s="48"/>
      <c r="AI20" s="48"/>
      <c r="AJ20" s="48"/>
      <c r="AK20" s="48"/>
      <c r="AL20" s="42" t="s">
        <v>631</v>
      </c>
      <c r="AM20" s="44" t="s">
        <v>570</v>
      </c>
      <c r="AN20" s="52"/>
      <c r="AO20" s="52"/>
      <c r="AP20" s="53" t="s">
        <v>574</v>
      </c>
      <c r="AQ20" s="52">
        <v>11.6</v>
      </c>
      <c r="AR20" s="52" t="s">
        <v>570</v>
      </c>
      <c r="AS20" s="48"/>
      <c r="AT20" s="52">
        <v>0</v>
      </c>
      <c r="AU20" s="52">
        <v>0</v>
      </c>
      <c r="AV20" s="52">
        <v>0</v>
      </c>
      <c r="AW20" s="52">
        <v>20</v>
      </c>
      <c r="AX20" s="52">
        <v>0</v>
      </c>
      <c r="AY20" s="44">
        <v>0</v>
      </c>
      <c r="AZ20" s="44">
        <v>0</v>
      </c>
      <c r="BA20" s="44">
        <v>0</v>
      </c>
      <c r="BB20" s="44">
        <v>0</v>
      </c>
      <c r="BC20" s="44">
        <v>0</v>
      </c>
      <c r="BD20" s="52"/>
      <c r="BE20" s="52" t="s">
        <v>570</v>
      </c>
      <c r="BF20" s="44"/>
      <c r="BG20" s="44" t="s">
        <v>570</v>
      </c>
      <c r="BH20" s="44"/>
      <c r="BI20" s="50" t="s">
        <v>584</v>
      </c>
      <c r="BJ20" s="50"/>
      <c r="BK20" s="52"/>
      <c r="BL20" s="44" t="s">
        <v>578</v>
      </c>
      <c r="BM20" s="48"/>
      <c r="BN20" t="s">
        <v>661</v>
      </c>
      <c r="BO20" s="58" t="s">
        <v>586</v>
      </c>
    </row>
    <row r="21" spans="1:97" x14ac:dyDescent="0.3">
      <c r="A21" s="39">
        <v>4655</v>
      </c>
      <c r="B21" s="154">
        <v>41467</v>
      </c>
      <c r="C21" s="41" t="s">
        <v>567</v>
      </c>
      <c r="D21" s="42" t="s">
        <v>659</v>
      </c>
      <c r="E21" s="42"/>
      <c r="F21" s="42" t="s">
        <v>630</v>
      </c>
      <c r="G21" s="43">
        <v>41455</v>
      </c>
      <c r="H21" s="44" t="s">
        <v>569</v>
      </c>
      <c r="I21" s="44" t="s">
        <v>570</v>
      </c>
      <c r="J21" s="44"/>
      <c r="K21" s="48" t="s">
        <v>588</v>
      </c>
      <c r="L21" s="48" t="s">
        <v>589</v>
      </c>
      <c r="M21" s="48">
        <v>105.5</v>
      </c>
      <c r="N21" s="48">
        <v>28.78</v>
      </c>
      <c r="O21" s="42"/>
      <c r="P21" s="48"/>
      <c r="Q21" s="48"/>
      <c r="R21" s="49"/>
      <c r="S21" s="48"/>
      <c r="T21" s="48"/>
      <c r="U21" s="48"/>
      <c r="V21" s="48"/>
      <c r="W21" s="48"/>
      <c r="X21" s="48"/>
      <c r="Y21" s="48"/>
      <c r="Z21" s="48"/>
      <c r="AA21" s="48"/>
      <c r="AB21" s="48"/>
      <c r="AC21" s="48"/>
      <c r="AD21" s="48"/>
      <c r="AE21" s="48">
        <v>17.399999999999999</v>
      </c>
      <c r="AF21" s="48"/>
      <c r="AG21" s="48"/>
      <c r="AH21" s="48"/>
      <c r="AI21" s="48"/>
      <c r="AJ21" s="48"/>
      <c r="AK21" s="48"/>
      <c r="AL21" s="42" t="s">
        <v>631</v>
      </c>
      <c r="AM21" s="52" t="s">
        <v>570</v>
      </c>
      <c r="AN21" s="52"/>
      <c r="AO21" s="52"/>
      <c r="AP21" s="53"/>
      <c r="AQ21" s="52"/>
      <c r="AR21" s="52" t="s">
        <v>570</v>
      </c>
      <c r="AS21" s="48"/>
      <c r="AT21" s="52">
        <v>0</v>
      </c>
      <c r="AU21" s="52">
        <v>0</v>
      </c>
      <c r="AV21" s="52">
        <v>20</v>
      </c>
      <c r="AW21" s="52">
        <v>0</v>
      </c>
      <c r="AX21" s="52">
        <v>0</v>
      </c>
      <c r="AY21" s="52">
        <v>0</v>
      </c>
      <c r="AZ21" s="52">
        <v>0</v>
      </c>
      <c r="BA21" s="52">
        <v>0</v>
      </c>
      <c r="BB21" s="44">
        <v>0</v>
      </c>
      <c r="BC21" s="44">
        <v>0</v>
      </c>
      <c r="BD21" s="44">
        <v>12</v>
      </c>
      <c r="BE21" s="52" t="s">
        <v>590</v>
      </c>
      <c r="BF21" s="44"/>
      <c r="BG21" s="44" t="s">
        <v>570</v>
      </c>
      <c r="BH21" s="44"/>
      <c r="BI21" s="50"/>
      <c r="BJ21" s="50"/>
      <c r="BK21" s="52"/>
      <c r="BL21" s="44" t="s">
        <v>578</v>
      </c>
      <c r="BM21" s="42" t="s">
        <v>591</v>
      </c>
      <c r="BN21" s="1" t="s">
        <v>662</v>
      </c>
      <c r="BO21" s="58" t="s">
        <v>593</v>
      </c>
    </row>
    <row r="22" spans="1:97" x14ac:dyDescent="0.3">
      <c r="A22" s="39">
        <v>1446</v>
      </c>
      <c r="B22" s="154">
        <v>41464</v>
      </c>
      <c r="C22" s="41" t="s">
        <v>567</v>
      </c>
      <c r="D22" s="42" t="s">
        <v>659</v>
      </c>
      <c r="E22" s="42"/>
      <c r="F22" s="42" t="s">
        <v>630</v>
      </c>
      <c r="G22" s="51">
        <v>41455</v>
      </c>
      <c r="H22" s="44" t="s">
        <v>569</v>
      </c>
      <c r="I22" s="44" t="s">
        <v>570</v>
      </c>
      <c r="J22" s="44"/>
      <c r="K22" s="42" t="s">
        <v>594</v>
      </c>
      <c r="L22" s="42" t="s">
        <v>595</v>
      </c>
      <c r="M22" s="48">
        <v>98.5</v>
      </c>
      <c r="N22" s="48">
        <v>25.66</v>
      </c>
      <c r="O22" s="42" t="s">
        <v>583</v>
      </c>
      <c r="P22" s="48">
        <v>300</v>
      </c>
      <c r="Q22" s="48">
        <v>26.98</v>
      </c>
      <c r="R22" s="49">
        <v>1020</v>
      </c>
      <c r="S22" s="48">
        <v>28.49</v>
      </c>
      <c r="T22" s="48"/>
      <c r="U22" s="48"/>
      <c r="V22" s="48"/>
      <c r="W22" s="48"/>
      <c r="X22" s="48"/>
      <c r="Y22" s="48"/>
      <c r="Z22" s="48"/>
      <c r="AA22" s="48"/>
      <c r="AB22" s="48"/>
      <c r="AC22" s="48"/>
      <c r="AD22" s="48"/>
      <c r="AE22" s="48">
        <v>12.75</v>
      </c>
      <c r="AF22" s="48"/>
      <c r="AG22" s="48"/>
      <c r="AH22" s="48"/>
      <c r="AI22" s="48"/>
      <c r="AJ22" s="48"/>
      <c r="AK22" s="48"/>
      <c r="AL22" s="42" t="s">
        <v>631</v>
      </c>
      <c r="AM22" s="44" t="s">
        <v>570</v>
      </c>
      <c r="AN22" s="52"/>
      <c r="AO22" s="52"/>
      <c r="AP22" s="53" t="s">
        <v>574</v>
      </c>
      <c r="AQ22" s="44">
        <v>12</v>
      </c>
      <c r="AR22" s="44" t="s">
        <v>575</v>
      </c>
      <c r="AS22" s="48"/>
      <c r="AT22" s="52">
        <v>0</v>
      </c>
      <c r="AU22" s="52">
        <v>0</v>
      </c>
      <c r="AV22" s="44">
        <v>7</v>
      </c>
      <c r="AW22" s="52">
        <v>0</v>
      </c>
      <c r="AX22" s="52">
        <v>0</v>
      </c>
      <c r="AY22" s="44">
        <v>0</v>
      </c>
      <c r="AZ22" s="44">
        <v>0</v>
      </c>
      <c r="BA22" s="44">
        <v>0</v>
      </c>
      <c r="BB22" s="44">
        <v>0</v>
      </c>
      <c r="BC22" s="44">
        <v>0</v>
      </c>
      <c r="BD22" s="44">
        <v>24</v>
      </c>
      <c r="BE22" s="44" t="s">
        <v>569</v>
      </c>
      <c r="BF22" s="44"/>
      <c r="BG22" s="44" t="s">
        <v>570</v>
      </c>
      <c r="BH22" s="44"/>
      <c r="BI22" s="50"/>
      <c r="BJ22" s="50"/>
      <c r="BK22" s="52"/>
      <c r="BL22" s="44" t="s">
        <v>578</v>
      </c>
      <c r="BM22" s="48" t="s">
        <v>596</v>
      </c>
      <c r="BN22" t="s">
        <v>663</v>
      </c>
      <c r="BO22" s="58" t="s">
        <v>580</v>
      </c>
    </row>
    <row r="23" spans="1:97" x14ac:dyDescent="0.3">
      <c r="A23" s="39">
        <v>1486</v>
      </c>
      <c r="B23" s="154">
        <v>41464</v>
      </c>
      <c r="C23" s="41" t="s">
        <v>567</v>
      </c>
      <c r="D23" s="42" t="s">
        <v>659</v>
      </c>
      <c r="E23" s="42"/>
      <c r="F23" s="42" t="s">
        <v>630</v>
      </c>
      <c r="G23" s="43">
        <v>41419</v>
      </c>
      <c r="H23" s="44" t="s">
        <v>569</v>
      </c>
      <c r="I23" s="44" t="s">
        <v>570</v>
      </c>
      <c r="J23" s="44"/>
      <c r="K23" s="48" t="s">
        <v>598</v>
      </c>
      <c r="L23" s="48" t="s">
        <v>582</v>
      </c>
      <c r="M23" s="48">
        <v>87.21</v>
      </c>
      <c r="N23" s="48">
        <v>26.16</v>
      </c>
      <c r="O23" s="42" t="s">
        <v>583</v>
      </c>
      <c r="P23" s="48">
        <v>1750</v>
      </c>
      <c r="Q23" s="48">
        <v>25.31</v>
      </c>
      <c r="R23" s="159">
        <v>1750</v>
      </c>
      <c r="S23" s="159">
        <v>25.31</v>
      </c>
      <c r="T23" s="48"/>
      <c r="U23" s="48"/>
      <c r="V23" s="48"/>
      <c r="W23" s="48"/>
      <c r="X23" s="48"/>
      <c r="Y23" s="48"/>
      <c r="Z23" s="48"/>
      <c r="AA23" s="48"/>
      <c r="AB23" s="48"/>
      <c r="AC23" s="48"/>
      <c r="AD23" s="48"/>
      <c r="AE23" s="48">
        <v>11.5</v>
      </c>
      <c r="AF23" s="48"/>
      <c r="AG23" s="48"/>
      <c r="AH23" s="48"/>
      <c r="AI23" s="48"/>
      <c r="AJ23" s="48"/>
      <c r="AK23" s="48"/>
      <c r="AL23" s="42" t="s">
        <v>631</v>
      </c>
      <c r="AM23" s="44" t="s">
        <v>570</v>
      </c>
      <c r="AN23" s="52"/>
      <c r="AO23" s="52"/>
      <c r="AP23" s="53" t="s">
        <v>574</v>
      </c>
      <c r="AQ23" s="44">
        <v>11.6</v>
      </c>
      <c r="AR23" s="52" t="s">
        <v>575</v>
      </c>
      <c r="AS23" s="48"/>
      <c r="AT23" s="52">
        <v>0</v>
      </c>
      <c r="AU23" s="52">
        <v>0</v>
      </c>
      <c r="AV23" s="52">
        <v>0</v>
      </c>
      <c r="AW23" s="44">
        <v>0</v>
      </c>
      <c r="AX23" s="52">
        <v>0</v>
      </c>
      <c r="AY23" s="44">
        <v>20</v>
      </c>
      <c r="AZ23" s="44">
        <v>0</v>
      </c>
      <c r="BA23" s="44">
        <v>0</v>
      </c>
      <c r="BB23" s="44">
        <v>0</v>
      </c>
      <c r="BC23" s="44">
        <v>0</v>
      </c>
      <c r="BD23" s="52"/>
      <c r="BE23" s="52" t="s">
        <v>570</v>
      </c>
      <c r="BF23" s="44"/>
      <c r="BG23" s="44" t="s">
        <v>570</v>
      </c>
      <c r="BH23" s="44"/>
      <c r="BI23" s="50"/>
      <c r="BJ23" s="50"/>
      <c r="BK23" s="52"/>
      <c r="BL23" s="44" t="s">
        <v>578</v>
      </c>
      <c r="BM23" s="48"/>
      <c r="BN23" t="s">
        <v>664</v>
      </c>
      <c r="BO23" s="58" t="s">
        <v>600</v>
      </c>
    </row>
    <row r="24" spans="1:97" x14ac:dyDescent="0.3">
      <c r="A24" s="39">
        <v>1256</v>
      </c>
      <c r="B24" s="154">
        <v>41467</v>
      </c>
      <c r="C24" s="41" t="s">
        <v>567</v>
      </c>
      <c r="D24" s="42" t="s">
        <v>659</v>
      </c>
      <c r="E24" s="42"/>
      <c r="F24" s="42" t="s">
        <v>630</v>
      </c>
      <c r="G24" s="43">
        <v>41467</v>
      </c>
      <c r="H24" s="44" t="s">
        <v>569</v>
      </c>
      <c r="I24" s="44" t="s">
        <v>570</v>
      </c>
      <c r="J24" s="44"/>
      <c r="K24" s="42" t="s">
        <v>601</v>
      </c>
      <c r="L24" s="42" t="s">
        <v>665</v>
      </c>
      <c r="M24" s="48">
        <v>91.8</v>
      </c>
      <c r="N24" s="48">
        <v>29.78</v>
      </c>
      <c r="O24" s="42"/>
      <c r="P24" s="48"/>
      <c r="Q24" s="42"/>
      <c r="R24" s="48"/>
      <c r="S24" s="42"/>
      <c r="T24" s="48"/>
      <c r="U24" s="48"/>
      <c r="V24" s="48"/>
      <c r="W24" s="42"/>
      <c r="X24" s="48"/>
      <c r="Y24" s="48"/>
      <c r="Z24" s="48"/>
      <c r="AA24" s="48"/>
      <c r="AB24" s="48"/>
      <c r="AC24" s="48"/>
      <c r="AD24" s="48"/>
      <c r="AE24" s="42">
        <v>11.98</v>
      </c>
      <c r="AF24" s="48"/>
      <c r="AG24" s="48"/>
      <c r="AH24" s="42"/>
      <c r="AI24" s="42"/>
      <c r="AJ24" s="42"/>
      <c r="AK24" s="48"/>
      <c r="AL24" s="42" t="s">
        <v>631</v>
      </c>
      <c r="AM24" s="44" t="s">
        <v>570</v>
      </c>
      <c r="AN24" s="44"/>
      <c r="AO24" s="44"/>
      <c r="AP24" s="46" t="s">
        <v>574</v>
      </c>
      <c r="AQ24" s="44">
        <v>12.5</v>
      </c>
      <c r="AR24" s="44" t="s">
        <v>575</v>
      </c>
      <c r="AS24" s="42"/>
      <c r="AT24" s="44">
        <v>0</v>
      </c>
      <c r="AU24" s="44">
        <v>0</v>
      </c>
      <c r="AV24" s="44">
        <v>0</v>
      </c>
      <c r="AW24" s="44">
        <v>22</v>
      </c>
      <c r="AX24" s="44">
        <v>0</v>
      </c>
      <c r="AY24" s="44">
        <v>0</v>
      </c>
      <c r="AZ24" s="44">
        <v>0</v>
      </c>
      <c r="BA24" s="44">
        <v>0</v>
      </c>
      <c r="BB24" s="44">
        <v>0</v>
      </c>
      <c r="BC24" s="44">
        <v>0</v>
      </c>
      <c r="BD24" s="44"/>
      <c r="BE24" s="44" t="s">
        <v>570</v>
      </c>
      <c r="BF24" s="44">
        <v>12</v>
      </c>
      <c r="BG24" s="44" t="s">
        <v>570</v>
      </c>
      <c r="BH24" s="44"/>
      <c r="BI24" s="47" t="s">
        <v>603</v>
      </c>
      <c r="BJ24" s="50" t="s">
        <v>523</v>
      </c>
      <c r="BK24" s="44">
        <v>50</v>
      </c>
      <c r="BL24" s="44" t="s">
        <v>578</v>
      </c>
      <c r="BM24" s="42"/>
      <c r="BN24" t="s">
        <v>673</v>
      </c>
      <c r="BO24" s="58" t="s">
        <v>580</v>
      </c>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row>
    <row r="25" spans="1:97" x14ac:dyDescent="0.3">
      <c r="A25" s="39">
        <v>3104</v>
      </c>
      <c r="B25" s="154">
        <v>41465</v>
      </c>
      <c r="C25" s="41" t="s">
        <v>567</v>
      </c>
      <c r="D25" s="42" t="s">
        <v>659</v>
      </c>
      <c r="E25" s="42"/>
      <c r="F25" s="42" t="s">
        <v>630</v>
      </c>
      <c r="G25" s="43">
        <v>41468</v>
      </c>
      <c r="H25" s="44" t="s">
        <v>569</v>
      </c>
      <c r="I25" s="44" t="s">
        <v>570</v>
      </c>
      <c r="J25" s="44"/>
      <c r="K25" s="48" t="s">
        <v>605</v>
      </c>
      <c r="L25" s="42" t="s">
        <v>606</v>
      </c>
      <c r="M25" s="48">
        <v>42.16</v>
      </c>
      <c r="N25" s="48">
        <v>24.24</v>
      </c>
      <c r="O25" s="42"/>
      <c r="P25" s="48"/>
      <c r="Q25" s="48"/>
      <c r="R25" s="48"/>
      <c r="S25" s="48"/>
      <c r="T25" s="48"/>
      <c r="U25" s="48"/>
      <c r="V25" s="48"/>
      <c r="W25" s="48"/>
      <c r="X25" s="48"/>
      <c r="Y25" s="48"/>
      <c r="Z25" s="48"/>
      <c r="AA25" s="48"/>
      <c r="AB25" s="48"/>
      <c r="AC25" s="48"/>
      <c r="AD25" s="48"/>
      <c r="AE25" s="48">
        <v>11.6</v>
      </c>
      <c r="AF25" s="48"/>
      <c r="AG25" s="48"/>
      <c r="AH25" s="48"/>
      <c r="AI25" s="48"/>
      <c r="AJ25" s="48"/>
      <c r="AK25" s="48"/>
      <c r="AL25" s="42" t="s">
        <v>631</v>
      </c>
      <c r="AM25" s="44" t="s">
        <v>570</v>
      </c>
      <c r="AN25" s="52"/>
      <c r="AO25" s="52"/>
      <c r="AP25" s="46" t="s">
        <v>574</v>
      </c>
      <c r="AQ25" s="52">
        <v>10</v>
      </c>
      <c r="AR25" s="52" t="s">
        <v>570</v>
      </c>
      <c r="AS25" s="48"/>
      <c r="AT25" s="52">
        <v>0</v>
      </c>
      <c r="AU25" s="52">
        <v>0</v>
      </c>
      <c r="AV25" s="52">
        <v>0</v>
      </c>
      <c r="AW25" s="52">
        <v>0</v>
      </c>
      <c r="AX25" s="44">
        <v>0</v>
      </c>
      <c r="AY25" s="44">
        <v>0</v>
      </c>
      <c r="AZ25" s="44">
        <v>0</v>
      </c>
      <c r="BA25" s="44">
        <v>0</v>
      </c>
      <c r="BB25" s="44">
        <v>0</v>
      </c>
      <c r="BC25" s="44">
        <v>0</v>
      </c>
      <c r="BD25" s="44"/>
      <c r="BE25" s="44" t="s">
        <v>570</v>
      </c>
      <c r="BF25" s="44"/>
      <c r="BG25" s="44" t="s">
        <v>570</v>
      </c>
      <c r="BH25" s="44">
        <v>35</v>
      </c>
      <c r="BI25" s="50" t="s">
        <v>607</v>
      </c>
      <c r="BJ25" s="50"/>
      <c r="BK25" s="52"/>
      <c r="BL25" s="44" t="s">
        <v>578</v>
      </c>
      <c r="BM25" s="48" t="s">
        <v>608</v>
      </c>
      <c r="BN25" t="s">
        <v>667</v>
      </c>
      <c r="BO25" t="s">
        <v>580</v>
      </c>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row>
    <row r="26" spans="1:97" x14ac:dyDescent="0.3">
      <c r="A26" s="39">
        <v>1424</v>
      </c>
      <c r="B26" s="154">
        <v>41464</v>
      </c>
      <c r="C26" s="41" t="s">
        <v>567</v>
      </c>
      <c r="D26" s="42" t="s">
        <v>659</v>
      </c>
      <c r="E26" s="42"/>
      <c r="F26" s="42" t="s">
        <v>630</v>
      </c>
      <c r="G26" s="43">
        <v>41455</v>
      </c>
      <c r="H26" s="44" t="s">
        <v>569</v>
      </c>
      <c r="I26" s="44" t="s">
        <v>570</v>
      </c>
      <c r="J26" s="44"/>
      <c r="K26" s="48" t="s">
        <v>610</v>
      </c>
      <c r="L26" s="48" t="s">
        <v>611</v>
      </c>
      <c r="M26" s="48">
        <v>79.180000000000007</v>
      </c>
      <c r="N26" s="48">
        <v>24.99</v>
      </c>
      <c r="O26" s="42" t="s">
        <v>583</v>
      </c>
      <c r="P26" s="48">
        <v>600</v>
      </c>
      <c r="Q26" s="48">
        <v>23.48</v>
      </c>
      <c r="R26" s="159">
        <v>600</v>
      </c>
      <c r="S26" s="159">
        <v>23.48</v>
      </c>
      <c r="T26" s="48"/>
      <c r="U26" s="48"/>
      <c r="V26" s="48"/>
      <c r="W26" s="48"/>
      <c r="X26" s="48"/>
      <c r="Y26" s="48"/>
      <c r="Z26" s="48"/>
      <c r="AA26" s="48"/>
      <c r="AB26" s="48"/>
      <c r="AC26" s="48"/>
      <c r="AD26" s="48"/>
      <c r="AE26" s="48">
        <v>12.77</v>
      </c>
      <c r="AF26" s="48"/>
      <c r="AG26" s="48"/>
      <c r="AH26" s="48"/>
      <c r="AI26" s="48"/>
      <c r="AJ26" s="48"/>
      <c r="AK26" s="48"/>
      <c r="AL26" s="42" t="s">
        <v>631</v>
      </c>
      <c r="AM26" s="44" t="s">
        <v>570</v>
      </c>
      <c r="AN26" s="52"/>
      <c r="AO26" s="52"/>
      <c r="AP26" s="53" t="s">
        <v>574</v>
      </c>
      <c r="AQ26" s="52">
        <v>7</v>
      </c>
      <c r="AR26" s="52" t="s">
        <v>570</v>
      </c>
      <c r="AS26" s="48"/>
      <c r="AT26" s="52">
        <v>0</v>
      </c>
      <c r="AU26" s="52">
        <v>0</v>
      </c>
      <c r="AV26" s="52">
        <v>0</v>
      </c>
      <c r="AW26" s="52">
        <v>0</v>
      </c>
      <c r="AX26" s="44">
        <v>0</v>
      </c>
      <c r="AY26" s="44">
        <v>0</v>
      </c>
      <c r="AZ26" s="44">
        <v>0</v>
      </c>
      <c r="BA26" s="44">
        <v>0</v>
      </c>
      <c r="BB26" s="44">
        <v>0</v>
      </c>
      <c r="BC26" s="44">
        <v>0</v>
      </c>
      <c r="BD26" s="44">
        <v>12</v>
      </c>
      <c r="BE26" s="44" t="s">
        <v>569</v>
      </c>
      <c r="BF26" s="44"/>
      <c r="BG26" s="44" t="s">
        <v>570</v>
      </c>
      <c r="BH26" s="44"/>
      <c r="BI26" s="50"/>
      <c r="BJ26" s="50"/>
      <c r="BK26" s="52"/>
      <c r="BL26" s="44" t="s">
        <v>578</v>
      </c>
      <c r="BM26" s="47" t="s">
        <v>612</v>
      </c>
      <c r="BN26" t="s">
        <v>668</v>
      </c>
      <c r="BO26" s="58" t="s">
        <v>580</v>
      </c>
    </row>
    <row r="27" spans="1:97" x14ac:dyDescent="0.3">
      <c r="A27" s="39">
        <v>4192</v>
      </c>
      <c r="B27" s="154">
        <v>41465</v>
      </c>
      <c r="C27" s="41" t="s">
        <v>171</v>
      </c>
      <c r="D27" s="42" t="s">
        <v>82</v>
      </c>
      <c r="E27" s="42"/>
      <c r="F27" s="42" t="s">
        <v>697</v>
      </c>
      <c r="G27" s="43">
        <v>41455</v>
      </c>
      <c r="H27" s="44" t="s">
        <v>126</v>
      </c>
      <c r="I27" s="44" t="s">
        <v>73</v>
      </c>
      <c r="J27" s="44"/>
      <c r="K27" s="42" t="s">
        <v>139</v>
      </c>
      <c r="L27" s="42" t="s">
        <v>693</v>
      </c>
      <c r="M27" s="42">
        <v>89.2</v>
      </c>
      <c r="N27" s="42">
        <v>27.09</v>
      </c>
      <c r="O27" s="42"/>
      <c r="P27" s="42"/>
      <c r="Q27" s="42"/>
      <c r="R27" s="45"/>
      <c r="S27" s="42"/>
      <c r="T27" s="42"/>
      <c r="U27" s="42"/>
      <c r="V27" s="42"/>
      <c r="W27" s="42"/>
      <c r="X27" s="42"/>
      <c r="Y27" s="42"/>
      <c r="Z27" s="42"/>
      <c r="AA27" s="42"/>
      <c r="AB27" s="42"/>
      <c r="AC27" s="42"/>
      <c r="AD27" s="42"/>
      <c r="AE27" s="42">
        <v>10.45</v>
      </c>
      <c r="AF27" s="42"/>
      <c r="AG27" s="42"/>
      <c r="AH27" s="42"/>
      <c r="AI27" s="42"/>
      <c r="AJ27" s="42"/>
      <c r="AK27" s="42"/>
      <c r="AL27" s="42" t="s">
        <v>712</v>
      </c>
      <c r="AM27" s="44" t="s">
        <v>73</v>
      </c>
      <c r="AN27" s="44"/>
      <c r="AO27" s="44"/>
      <c r="AP27" s="46" t="s">
        <v>710</v>
      </c>
      <c r="AQ27" s="52">
        <v>17</v>
      </c>
      <c r="AR27" s="44" t="s">
        <v>90</v>
      </c>
      <c r="AS27" s="42"/>
      <c r="AT27" s="44">
        <v>0</v>
      </c>
      <c r="AU27" s="44">
        <v>12</v>
      </c>
      <c r="AV27" s="44">
        <v>0</v>
      </c>
      <c r="AW27" s="44">
        <v>0</v>
      </c>
      <c r="AX27" s="44">
        <v>0</v>
      </c>
      <c r="AY27" s="44">
        <v>0</v>
      </c>
      <c r="AZ27" s="44">
        <v>0</v>
      </c>
      <c r="BA27" s="44">
        <v>0</v>
      </c>
      <c r="BB27" s="44">
        <v>0</v>
      </c>
      <c r="BC27" s="44">
        <v>0</v>
      </c>
      <c r="BD27" s="44"/>
      <c r="BE27" s="44" t="s">
        <v>73</v>
      </c>
      <c r="BF27" s="44">
        <v>24</v>
      </c>
      <c r="BG27" s="44" t="s">
        <v>73</v>
      </c>
      <c r="BH27" s="44"/>
      <c r="BI27" s="47"/>
      <c r="BJ27" s="47"/>
      <c r="BK27" s="44"/>
      <c r="BL27" s="44" t="s">
        <v>75</v>
      </c>
      <c r="BM27" s="47" t="s">
        <v>695</v>
      </c>
      <c r="BN27" s="1" t="s">
        <v>721</v>
      </c>
      <c r="BO27" s="3" t="s">
        <v>580</v>
      </c>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row>
    <row r="28" spans="1:97" x14ac:dyDescent="0.3">
      <c r="A28" s="39">
        <v>3751</v>
      </c>
      <c r="B28" s="154">
        <v>41464</v>
      </c>
      <c r="C28" s="41" t="s">
        <v>567</v>
      </c>
      <c r="D28" s="42" t="s">
        <v>659</v>
      </c>
      <c r="E28" s="42"/>
      <c r="F28" s="42" t="s">
        <v>630</v>
      </c>
      <c r="G28" s="43">
        <v>41455</v>
      </c>
      <c r="H28" s="44" t="s">
        <v>569</v>
      </c>
      <c r="I28" s="44" t="s">
        <v>570</v>
      </c>
      <c r="J28" s="44"/>
      <c r="K28" s="42" t="s">
        <v>614</v>
      </c>
      <c r="L28" s="42" t="s">
        <v>582</v>
      </c>
      <c r="M28" s="48">
        <v>90</v>
      </c>
      <c r="N28" s="48">
        <v>29</v>
      </c>
      <c r="O28" s="42"/>
      <c r="P28" s="48"/>
      <c r="Q28" s="42"/>
      <c r="R28" s="49"/>
      <c r="S28" s="48"/>
      <c r="T28" s="48"/>
      <c r="U28" s="48"/>
      <c r="V28" s="48"/>
      <c r="W28" s="42"/>
      <c r="X28" s="48"/>
      <c r="Y28" s="48"/>
      <c r="Z28" s="48"/>
      <c r="AA28" s="48"/>
      <c r="AB28" s="48"/>
      <c r="AC28" s="48"/>
      <c r="AD28" s="48"/>
      <c r="AE28" s="42">
        <v>12</v>
      </c>
      <c r="AF28" s="48"/>
      <c r="AG28" s="48"/>
      <c r="AH28" s="42"/>
      <c r="AI28" s="42"/>
      <c r="AJ28" s="42"/>
      <c r="AK28" s="48"/>
      <c r="AL28" s="42" t="s">
        <v>631</v>
      </c>
      <c r="AM28" s="44" t="s">
        <v>570</v>
      </c>
      <c r="AN28" s="44"/>
      <c r="AO28" s="44"/>
      <c r="AP28" s="46" t="s">
        <v>574</v>
      </c>
      <c r="AQ28" s="44">
        <v>11.1</v>
      </c>
      <c r="AR28" s="44" t="s">
        <v>575</v>
      </c>
      <c r="AS28" s="42"/>
      <c r="AT28" s="44">
        <v>0</v>
      </c>
      <c r="AU28" s="44">
        <v>0</v>
      </c>
      <c r="AV28" s="44">
        <v>0</v>
      </c>
      <c r="AW28" s="44">
        <v>22</v>
      </c>
      <c r="AX28" s="44">
        <v>0</v>
      </c>
      <c r="AY28" s="44">
        <v>0</v>
      </c>
      <c r="AZ28" s="44">
        <v>0</v>
      </c>
      <c r="BA28" s="44">
        <v>0</v>
      </c>
      <c r="BB28" s="44">
        <v>0</v>
      </c>
      <c r="BC28" s="44">
        <v>0</v>
      </c>
      <c r="BD28" s="44"/>
      <c r="BE28" s="44" t="s">
        <v>570</v>
      </c>
      <c r="BF28" s="44">
        <v>24</v>
      </c>
      <c r="BG28" s="44" t="s">
        <v>570</v>
      </c>
      <c r="BH28" s="44"/>
      <c r="BI28" s="47"/>
      <c r="BJ28" s="50"/>
      <c r="BK28" s="44"/>
      <c r="BL28" s="44" t="s">
        <v>578</v>
      </c>
      <c r="BM28" s="42"/>
      <c r="BN28" s="3" t="s">
        <v>615</v>
      </c>
      <c r="BO28" s="1" t="s">
        <v>580</v>
      </c>
    </row>
    <row r="29" spans="1:97" x14ac:dyDescent="0.3">
      <c r="A29" s="39">
        <v>1462</v>
      </c>
      <c r="B29" s="154">
        <v>41468</v>
      </c>
      <c r="C29" s="41" t="s">
        <v>567</v>
      </c>
      <c r="D29" s="42" t="s">
        <v>659</v>
      </c>
      <c r="E29" s="42"/>
      <c r="F29" s="42" t="s">
        <v>630</v>
      </c>
      <c r="G29" s="43">
        <v>41455</v>
      </c>
      <c r="H29" s="44" t="s">
        <v>569</v>
      </c>
      <c r="I29" s="44" t="s">
        <v>570</v>
      </c>
      <c r="J29" s="44"/>
      <c r="K29" s="48" t="s">
        <v>616</v>
      </c>
      <c r="L29" s="48" t="s">
        <v>617</v>
      </c>
      <c r="M29" s="48">
        <v>100.42</v>
      </c>
      <c r="N29" s="48">
        <v>28.26</v>
      </c>
      <c r="O29" s="48"/>
      <c r="P29" s="48"/>
      <c r="Q29" s="48"/>
      <c r="R29" s="49"/>
      <c r="S29" s="48"/>
      <c r="T29" s="48"/>
      <c r="U29" s="48"/>
      <c r="V29" s="48"/>
      <c r="W29" s="48"/>
      <c r="X29" s="48"/>
      <c r="Y29" s="48"/>
      <c r="Z29" s="48"/>
      <c r="AA29" s="48"/>
      <c r="AB29" s="48"/>
      <c r="AC29" s="48"/>
      <c r="AD29" s="48"/>
      <c r="AE29" s="48">
        <v>17.62</v>
      </c>
      <c r="AF29" s="48"/>
      <c r="AG29" s="48"/>
      <c r="AH29" s="48"/>
      <c r="AI29" s="48"/>
      <c r="AJ29" s="48"/>
      <c r="AK29" s="48"/>
      <c r="AL29" s="42" t="s">
        <v>631</v>
      </c>
      <c r="AM29" s="44" t="s">
        <v>570</v>
      </c>
      <c r="AN29" s="52"/>
      <c r="AO29" s="52"/>
      <c r="AP29" s="53" t="s">
        <v>574</v>
      </c>
      <c r="AQ29" s="52">
        <v>12.8</v>
      </c>
      <c r="AR29" s="52" t="s">
        <v>575</v>
      </c>
      <c r="AS29" s="48"/>
      <c r="AT29" s="44">
        <v>4</v>
      </c>
      <c r="AU29" s="52">
        <v>0</v>
      </c>
      <c r="AV29" s="52">
        <v>14</v>
      </c>
      <c r="AW29" s="52">
        <v>0</v>
      </c>
      <c r="AX29" s="52">
        <v>0</v>
      </c>
      <c r="AY29" s="44">
        <v>0</v>
      </c>
      <c r="AZ29" s="44">
        <v>0</v>
      </c>
      <c r="BA29" s="44">
        <v>0</v>
      </c>
      <c r="BB29" s="44">
        <v>0</v>
      </c>
      <c r="BC29" s="44">
        <v>0</v>
      </c>
      <c r="BD29" s="52"/>
      <c r="BE29" s="52" t="s">
        <v>570</v>
      </c>
      <c r="BF29" s="44"/>
      <c r="BG29" s="44" t="s">
        <v>570</v>
      </c>
      <c r="BH29" s="44"/>
      <c r="BI29" s="50"/>
      <c r="BJ29" s="47"/>
      <c r="BK29" s="44"/>
      <c r="BL29" s="44" t="s">
        <v>578</v>
      </c>
      <c r="BM29" s="47" t="s">
        <v>618</v>
      </c>
      <c r="BN29" t="s">
        <v>669</v>
      </c>
      <c r="BO29" s="58" t="s">
        <v>580</v>
      </c>
    </row>
    <row r="30" spans="1:97" x14ac:dyDescent="0.3">
      <c r="A30" s="39">
        <v>1398</v>
      </c>
      <c r="B30" s="154">
        <v>41464</v>
      </c>
      <c r="C30" s="41" t="s">
        <v>567</v>
      </c>
      <c r="D30" s="42" t="s">
        <v>659</v>
      </c>
      <c r="E30" s="42"/>
      <c r="F30" s="42" t="s">
        <v>630</v>
      </c>
      <c r="G30" s="51">
        <v>41473</v>
      </c>
      <c r="H30" s="44" t="s">
        <v>569</v>
      </c>
      <c r="I30" s="44" t="s">
        <v>570</v>
      </c>
      <c r="J30" s="44"/>
      <c r="K30" s="42" t="s">
        <v>620</v>
      </c>
      <c r="L30" s="48" t="s">
        <v>621</v>
      </c>
      <c r="M30" s="48">
        <v>86.5</v>
      </c>
      <c r="N30" s="48">
        <v>25.5</v>
      </c>
      <c r="O30" s="42" t="s">
        <v>583</v>
      </c>
      <c r="P30" s="48">
        <v>1000</v>
      </c>
      <c r="Q30" s="48">
        <v>25.5</v>
      </c>
      <c r="R30" s="45">
        <v>1750</v>
      </c>
      <c r="S30" s="48">
        <v>25</v>
      </c>
      <c r="T30" s="48"/>
      <c r="U30" s="48"/>
      <c r="V30" s="48"/>
      <c r="W30" s="48"/>
      <c r="X30" s="48"/>
      <c r="Y30" s="48"/>
      <c r="Z30" s="48"/>
      <c r="AA30" s="48"/>
      <c r="AB30" s="48"/>
      <c r="AC30" s="48"/>
      <c r="AD30" s="48"/>
      <c r="AE30" s="48">
        <v>10.39</v>
      </c>
      <c r="AF30" s="48"/>
      <c r="AG30" s="48"/>
      <c r="AH30" s="48"/>
      <c r="AI30" s="48"/>
      <c r="AJ30" s="48"/>
      <c r="AK30" s="48"/>
      <c r="AL30" s="42" t="s">
        <v>631</v>
      </c>
      <c r="AM30" s="44" t="s">
        <v>570</v>
      </c>
      <c r="AN30" s="52"/>
      <c r="AO30" s="52"/>
      <c r="AP30" s="53" t="s">
        <v>574</v>
      </c>
      <c r="AQ30" s="52">
        <v>11.1</v>
      </c>
      <c r="AR30" s="52" t="s">
        <v>575</v>
      </c>
      <c r="AS30" s="48"/>
      <c r="AT30" s="52">
        <v>0</v>
      </c>
      <c r="AU30" s="52">
        <v>0</v>
      </c>
      <c r="AV30" s="52">
        <v>10</v>
      </c>
      <c r="AW30" s="52">
        <v>0</v>
      </c>
      <c r="AX30" s="44">
        <v>0</v>
      </c>
      <c r="AY30" s="44">
        <v>0</v>
      </c>
      <c r="AZ30" s="44">
        <v>0</v>
      </c>
      <c r="BA30" s="44">
        <v>0</v>
      </c>
      <c r="BB30" s="44">
        <v>0</v>
      </c>
      <c r="BC30" s="44">
        <v>0</v>
      </c>
      <c r="BD30" s="44"/>
      <c r="BE30" s="44" t="s">
        <v>570</v>
      </c>
      <c r="BF30" s="52"/>
      <c r="BG30" s="44" t="s">
        <v>570</v>
      </c>
      <c r="BH30" s="44"/>
      <c r="BI30" s="50"/>
      <c r="BJ30" s="50"/>
      <c r="BK30" s="52"/>
      <c r="BL30" s="44" t="s">
        <v>578</v>
      </c>
      <c r="BM30" s="48"/>
      <c r="BN30" t="s">
        <v>670</v>
      </c>
      <c r="BO30" s="3" t="s">
        <v>586</v>
      </c>
    </row>
    <row r="31" spans="1:97" x14ac:dyDescent="0.3">
      <c r="A31" s="39">
        <v>3602</v>
      </c>
      <c r="B31" s="154">
        <v>41464</v>
      </c>
      <c r="C31" s="41" t="s">
        <v>567</v>
      </c>
      <c r="D31" s="42" t="s">
        <v>659</v>
      </c>
      <c r="E31" s="42"/>
      <c r="F31" s="42" t="s">
        <v>630</v>
      </c>
      <c r="G31" s="43">
        <v>41459</v>
      </c>
      <c r="H31" s="44" t="s">
        <v>569</v>
      </c>
      <c r="I31" s="44" t="s">
        <v>570</v>
      </c>
      <c r="J31" s="44"/>
      <c r="K31" s="42" t="s">
        <v>623</v>
      </c>
      <c r="L31" s="42" t="s">
        <v>624</v>
      </c>
      <c r="M31" s="42">
        <v>68.81</v>
      </c>
      <c r="N31" s="48">
        <v>24.46</v>
      </c>
      <c r="O31" s="42" t="s">
        <v>583</v>
      </c>
      <c r="P31" s="48">
        <v>1000</v>
      </c>
      <c r="Q31" s="48">
        <v>23.66</v>
      </c>
      <c r="R31" s="49">
        <v>1700</v>
      </c>
      <c r="S31" s="48">
        <v>22.18</v>
      </c>
      <c r="T31" s="42"/>
      <c r="U31" s="42"/>
      <c r="V31" s="42"/>
      <c r="W31" s="42"/>
      <c r="X31" s="42"/>
      <c r="Y31" s="42"/>
      <c r="Z31" s="42"/>
      <c r="AA31" s="42"/>
      <c r="AB31" s="42"/>
      <c r="AC31" s="42"/>
      <c r="AD31" s="42"/>
      <c r="AE31" s="42">
        <v>8.36</v>
      </c>
      <c r="AF31" s="48"/>
      <c r="AG31" s="48"/>
      <c r="AH31" s="48"/>
      <c r="AI31" s="48"/>
      <c r="AJ31" s="48"/>
      <c r="AK31" s="48"/>
      <c r="AL31" s="42" t="s">
        <v>631</v>
      </c>
      <c r="AM31" s="44" t="s">
        <v>570</v>
      </c>
      <c r="AN31" s="52"/>
      <c r="AO31" s="52"/>
      <c r="AP31" s="46" t="s">
        <v>574</v>
      </c>
      <c r="AQ31" s="44">
        <v>6.5</v>
      </c>
      <c r="AR31" s="52" t="s">
        <v>575</v>
      </c>
      <c r="AS31" s="48"/>
      <c r="AT31" s="52">
        <v>0</v>
      </c>
      <c r="AU31" s="52">
        <v>0</v>
      </c>
      <c r="AV31" s="52">
        <v>0</v>
      </c>
      <c r="AW31" s="52">
        <v>15</v>
      </c>
      <c r="AX31" s="44">
        <v>0</v>
      </c>
      <c r="AY31" s="44">
        <v>0</v>
      </c>
      <c r="AZ31" s="44">
        <v>0</v>
      </c>
      <c r="BA31" s="44">
        <v>0</v>
      </c>
      <c r="BB31" s="44">
        <v>0</v>
      </c>
      <c r="BC31" s="44">
        <v>0</v>
      </c>
      <c r="BD31" s="44">
        <v>24</v>
      </c>
      <c r="BE31" s="44" t="s">
        <v>569</v>
      </c>
      <c r="BF31" s="44"/>
      <c r="BG31" s="44" t="s">
        <v>570</v>
      </c>
      <c r="BH31" s="44"/>
      <c r="BI31" s="48" t="s">
        <v>625</v>
      </c>
      <c r="BJ31" s="48" t="s">
        <v>626</v>
      </c>
      <c r="BK31" s="52">
        <v>25</v>
      </c>
      <c r="BL31" s="44" t="s">
        <v>578</v>
      </c>
      <c r="BM31" s="48"/>
      <c r="BN31" t="s">
        <v>633</v>
      </c>
      <c r="BO31" s="58" t="s">
        <v>580</v>
      </c>
      <c r="BS31" s="3"/>
      <c r="BT31" s="3"/>
      <c r="BU31" s="3"/>
      <c r="BV31" s="3"/>
      <c r="BW31" s="3"/>
      <c r="BX31" s="3"/>
      <c r="BY31" s="3"/>
      <c r="BZ31" s="3"/>
      <c r="CA31" s="3"/>
      <c r="CB31" s="3"/>
      <c r="CC31" s="3"/>
      <c r="CD31" s="3"/>
      <c r="CE31" s="3"/>
      <c r="CF31" s="3"/>
      <c r="CG31" s="3"/>
      <c r="CH31" s="3"/>
      <c r="CI31" s="3"/>
      <c r="CJ31" s="3"/>
      <c r="CK31" s="3"/>
      <c r="CL31" s="3"/>
      <c r="CM31" s="3"/>
      <c r="CN31" s="3"/>
      <c r="CO31" s="3"/>
      <c r="CP31" s="3"/>
    </row>
    <row r="32" spans="1:97" x14ac:dyDescent="0.3">
      <c r="A32" s="39">
        <v>4137</v>
      </c>
      <c r="B32" s="154">
        <v>41467</v>
      </c>
      <c r="C32" s="41" t="s">
        <v>567</v>
      </c>
      <c r="D32" s="42" t="s">
        <v>659</v>
      </c>
      <c r="E32" s="42"/>
      <c r="F32" s="42" t="s">
        <v>630</v>
      </c>
      <c r="G32" s="51">
        <v>41475</v>
      </c>
      <c r="H32" s="44" t="s">
        <v>569</v>
      </c>
      <c r="I32" s="44" t="s">
        <v>570</v>
      </c>
      <c r="J32" s="44"/>
      <c r="K32" s="42" t="s">
        <v>627</v>
      </c>
      <c r="L32" s="42" t="s">
        <v>582</v>
      </c>
      <c r="M32" s="42">
        <v>88</v>
      </c>
      <c r="N32" s="48">
        <v>22</v>
      </c>
      <c r="O32" s="42"/>
      <c r="P32" s="48"/>
      <c r="Q32" s="48"/>
      <c r="R32" s="49"/>
      <c r="S32" s="48"/>
      <c r="T32" s="42"/>
      <c r="U32" s="42"/>
      <c r="V32" s="42"/>
      <c r="W32" s="42"/>
      <c r="X32" s="42"/>
      <c r="Y32" s="42"/>
      <c r="Z32" s="42"/>
      <c r="AA32" s="42"/>
      <c r="AB32" s="42"/>
      <c r="AC32" s="42"/>
      <c r="AD32" s="42"/>
      <c r="AE32" s="42">
        <v>13</v>
      </c>
      <c r="AF32" s="48"/>
      <c r="AG32" s="48"/>
      <c r="AH32" s="48"/>
      <c r="AI32" s="48"/>
      <c r="AJ32" s="48"/>
      <c r="AK32" s="48"/>
      <c r="AL32" s="42" t="s">
        <v>631</v>
      </c>
      <c r="AM32" s="44" t="s">
        <v>570</v>
      </c>
      <c r="AN32" s="44"/>
      <c r="AO32" s="44"/>
      <c r="AP32" s="46" t="s">
        <v>574</v>
      </c>
      <c r="AQ32" s="44">
        <v>11.7</v>
      </c>
      <c r="AR32" s="44" t="s">
        <v>575</v>
      </c>
      <c r="AS32" s="42"/>
      <c r="AT32" s="44">
        <v>0</v>
      </c>
      <c r="AU32" s="44">
        <v>0</v>
      </c>
      <c r="AV32" s="44">
        <v>0</v>
      </c>
      <c r="AW32" s="44">
        <v>0</v>
      </c>
      <c r="AX32" s="44">
        <v>0</v>
      </c>
      <c r="AY32" s="44">
        <v>0</v>
      </c>
      <c r="AZ32" s="44">
        <v>0</v>
      </c>
      <c r="BA32" s="44">
        <v>0</v>
      </c>
      <c r="BB32" s="44">
        <v>0</v>
      </c>
      <c r="BC32" s="44">
        <v>0</v>
      </c>
      <c r="BD32" s="44"/>
      <c r="BE32" s="44" t="s">
        <v>570</v>
      </c>
      <c r="BF32" s="44"/>
      <c r="BG32" s="44" t="s">
        <v>570</v>
      </c>
      <c r="BH32" s="44"/>
      <c r="BI32" s="48"/>
      <c r="BJ32" s="48"/>
      <c r="BK32" s="52"/>
      <c r="BL32" s="44" t="s">
        <v>578</v>
      </c>
      <c r="BM32" s="47" t="s">
        <v>628</v>
      </c>
      <c r="BN32" s="1" t="s">
        <v>674</v>
      </c>
      <c r="BO32" s="58" t="s">
        <v>580</v>
      </c>
    </row>
    <row r="33" spans="1:97" x14ac:dyDescent="0.3">
      <c r="A33" s="39">
        <v>2560</v>
      </c>
      <c r="B33" s="154">
        <v>41467</v>
      </c>
      <c r="C33" s="41" t="s">
        <v>724</v>
      </c>
      <c r="D33" s="42" t="s">
        <v>733</v>
      </c>
      <c r="E33" s="42"/>
      <c r="F33" s="42" t="s">
        <v>630</v>
      </c>
      <c r="G33" s="51">
        <v>41477</v>
      </c>
      <c r="H33" s="44" t="s">
        <v>569</v>
      </c>
      <c r="I33" s="44" t="s">
        <v>570</v>
      </c>
      <c r="J33" s="44"/>
      <c r="K33" s="42" t="s">
        <v>727</v>
      </c>
      <c r="L33" s="42" t="s">
        <v>728</v>
      </c>
      <c r="M33" s="42">
        <v>99.86</v>
      </c>
      <c r="N33" s="42">
        <v>27.5</v>
      </c>
      <c r="O33" s="42" t="s">
        <v>583</v>
      </c>
      <c r="P33" s="42">
        <v>1000</v>
      </c>
      <c r="Q33" s="42">
        <v>26.76</v>
      </c>
      <c r="R33" s="45">
        <v>1750</v>
      </c>
      <c r="S33" s="42">
        <v>25.79</v>
      </c>
      <c r="T33" s="42"/>
      <c r="U33" s="42"/>
      <c r="V33" s="42"/>
      <c r="W33" s="42"/>
      <c r="X33" s="42"/>
      <c r="Y33" s="42"/>
      <c r="Z33" s="42"/>
      <c r="AA33" s="42"/>
      <c r="AB33" s="42"/>
      <c r="AC33" s="42"/>
      <c r="AD33" s="42"/>
      <c r="AE33" s="42">
        <v>9.61</v>
      </c>
      <c r="AF33" s="42"/>
      <c r="AG33" s="42"/>
      <c r="AH33" s="42"/>
      <c r="AI33" s="42"/>
      <c r="AJ33" s="42"/>
      <c r="AK33" s="42"/>
      <c r="AL33" s="42" t="s">
        <v>631</v>
      </c>
      <c r="AM33" s="44" t="s">
        <v>725</v>
      </c>
      <c r="AN33" s="44"/>
      <c r="AO33" s="44"/>
      <c r="AP33" s="46" t="s">
        <v>731</v>
      </c>
      <c r="AQ33" s="44">
        <v>6.1</v>
      </c>
      <c r="AR33" s="52" t="s">
        <v>725</v>
      </c>
      <c r="AS33" s="42"/>
      <c r="AT33" s="44">
        <v>0</v>
      </c>
      <c r="AU33" s="44">
        <v>0</v>
      </c>
      <c r="AV33" s="44">
        <v>0</v>
      </c>
      <c r="AW33" s="44">
        <v>23</v>
      </c>
      <c r="AX33" s="44">
        <v>0</v>
      </c>
      <c r="AY33" s="44">
        <v>0</v>
      </c>
      <c r="AZ33" s="44">
        <v>0</v>
      </c>
      <c r="BA33" s="44">
        <v>0</v>
      </c>
      <c r="BB33" s="44">
        <v>0</v>
      </c>
      <c r="BC33" s="44">
        <v>0</v>
      </c>
      <c r="BD33" s="44"/>
      <c r="BE33" s="44" t="s">
        <v>725</v>
      </c>
      <c r="BF33" s="44">
        <v>24</v>
      </c>
      <c r="BG33" s="44" t="s">
        <v>725</v>
      </c>
      <c r="BH33" s="44"/>
      <c r="BI33" s="42"/>
      <c r="BJ33" s="47"/>
      <c r="BK33" s="44"/>
      <c r="BL33" s="44" t="s">
        <v>578</v>
      </c>
      <c r="BM33" s="42"/>
      <c r="BN33" s="1" t="s">
        <v>729</v>
      </c>
      <c r="BO33" t="s">
        <v>580</v>
      </c>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row>
    <row r="34" spans="1:97" x14ac:dyDescent="0.3">
      <c r="A34" s="39">
        <v>2008</v>
      </c>
      <c r="B34" s="154">
        <v>41467</v>
      </c>
      <c r="C34" s="41" t="s">
        <v>567</v>
      </c>
      <c r="D34" s="42" t="s">
        <v>659</v>
      </c>
      <c r="E34" s="42"/>
      <c r="F34" s="42" t="s">
        <v>635</v>
      </c>
      <c r="G34" s="43">
        <v>41457</v>
      </c>
      <c r="H34" s="44" t="s">
        <v>569</v>
      </c>
      <c r="I34" s="44" t="s">
        <v>570</v>
      </c>
      <c r="J34" s="44"/>
      <c r="K34" s="42" t="s">
        <v>571</v>
      </c>
      <c r="L34" s="42" t="s">
        <v>572</v>
      </c>
      <c r="M34" s="42">
        <v>89</v>
      </c>
      <c r="N34" s="42">
        <v>38</v>
      </c>
      <c r="O34" s="42"/>
      <c r="P34" s="42"/>
      <c r="Q34" s="42"/>
      <c r="R34" s="45"/>
      <c r="S34" s="42"/>
      <c r="T34" s="42"/>
      <c r="U34" s="42"/>
      <c r="V34" s="42"/>
      <c r="W34" s="42">
        <v>16</v>
      </c>
      <c r="X34" s="42"/>
      <c r="Y34" s="42"/>
      <c r="Z34" s="42"/>
      <c r="AA34" s="42"/>
      <c r="AB34" s="42"/>
      <c r="AC34" s="42"/>
      <c r="AD34" s="42"/>
      <c r="AE34" s="42"/>
      <c r="AF34" s="42"/>
      <c r="AG34" s="42"/>
      <c r="AH34" s="42">
        <v>32</v>
      </c>
      <c r="AI34" s="42"/>
      <c r="AJ34" s="42"/>
      <c r="AK34" s="42"/>
      <c r="AL34" s="42" t="s">
        <v>675</v>
      </c>
      <c r="AM34" s="44" t="s">
        <v>570</v>
      </c>
      <c r="AN34" s="44"/>
      <c r="AO34" s="44"/>
      <c r="AP34" s="46" t="s">
        <v>574</v>
      </c>
      <c r="AQ34" s="44">
        <v>11.1</v>
      </c>
      <c r="AR34" s="44" t="s">
        <v>575</v>
      </c>
      <c r="AS34" s="42"/>
      <c r="AT34" s="44">
        <v>0</v>
      </c>
      <c r="AU34" s="44">
        <v>0</v>
      </c>
      <c r="AV34" s="44">
        <v>0</v>
      </c>
      <c r="AW34" s="44">
        <v>22</v>
      </c>
      <c r="AX34" s="44">
        <v>0</v>
      </c>
      <c r="AY34" s="44">
        <v>0</v>
      </c>
      <c r="AZ34" s="44">
        <v>0</v>
      </c>
      <c r="BA34" s="44">
        <v>0</v>
      </c>
      <c r="BB34" s="44">
        <v>0</v>
      </c>
      <c r="BC34" s="44">
        <v>0</v>
      </c>
      <c r="BD34" s="44"/>
      <c r="BE34" s="44" t="s">
        <v>570</v>
      </c>
      <c r="BF34" s="44">
        <v>12</v>
      </c>
      <c r="BG34" s="44" t="s">
        <v>570</v>
      </c>
      <c r="BH34" s="44"/>
      <c r="BI34" s="42" t="s">
        <v>603</v>
      </c>
      <c r="BJ34" s="47" t="s">
        <v>523</v>
      </c>
      <c r="BK34" s="44">
        <v>50</v>
      </c>
      <c r="BL34" s="44" t="s">
        <v>578</v>
      </c>
      <c r="BM34" s="42"/>
      <c r="BN34" s="1" t="s">
        <v>676</v>
      </c>
      <c r="BO34" s="58" t="s">
        <v>580</v>
      </c>
      <c r="BS34" s="1"/>
      <c r="BT34" s="1"/>
      <c r="BU34" s="1"/>
      <c r="BV34" s="2"/>
      <c r="BW34" s="2"/>
      <c r="BX34" s="2"/>
      <c r="BY34" s="2"/>
      <c r="BZ34" s="2"/>
      <c r="CA34" s="2"/>
      <c r="CB34" s="2"/>
      <c r="CC34" s="2"/>
      <c r="CD34" s="2"/>
      <c r="CE34" s="2"/>
      <c r="CF34" s="2"/>
      <c r="CG34" s="2"/>
      <c r="CH34" s="2"/>
      <c r="CI34" s="2"/>
      <c r="CJ34" s="2"/>
      <c r="CK34" s="2"/>
      <c r="CL34" s="2"/>
      <c r="CM34" s="2"/>
      <c r="CN34" s="2"/>
      <c r="CO34" s="2"/>
      <c r="CP34" s="2"/>
    </row>
    <row r="35" spans="1:97" x14ac:dyDescent="0.3">
      <c r="A35" s="39">
        <v>1128</v>
      </c>
      <c r="B35" s="154">
        <v>41467</v>
      </c>
      <c r="C35" s="41" t="s">
        <v>171</v>
      </c>
      <c r="D35" s="42" t="s">
        <v>717</v>
      </c>
      <c r="E35" s="42"/>
      <c r="F35" s="42" t="s">
        <v>66</v>
      </c>
      <c r="G35" s="43">
        <v>41455</v>
      </c>
      <c r="H35" s="44" t="s">
        <v>126</v>
      </c>
      <c r="I35" s="44" t="s">
        <v>705</v>
      </c>
      <c r="J35" s="44"/>
      <c r="K35" s="42" t="s">
        <v>681</v>
      </c>
      <c r="L35" s="42" t="s">
        <v>682</v>
      </c>
      <c r="M35" s="48">
        <v>88.36</v>
      </c>
      <c r="N35" s="48">
        <v>43.71</v>
      </c>
      <c r="O35" s="48"/>
      <c r="P35" s="48"/>
      <c r="Q35" s="42"/>
      <c r="R35" s="49"/>
      <c r="S35" s="48"/>
      <c r="T35" s="48"/>
      <c r="U35" s="48"/>
      <c r="V35" s="48"/>
      <c r="W35" s="42">
        <v>30.08</v>
      </c>
      <c r="X35" s="48"/>
      <c r="Y35" s="48"/>
      <c r="Z35" s="48"/>
      <c r="AA35" s="48"/>
      <c r="AB35" s="48"/>
      <c r="AC35" s="48"/>
      <c r="AD35" s="48"/>
      <c r="AE35" s="42"/>
      <c r="AF35" s="48"/>
      <c r="AG35" s="48"/>
      <c r="AH35" s="42">
        <v>37.694000000000003</v>
      </c>
      <c r="AI35" s="42"/>
      <c r="AJ35" s="42"/>
      <c r="AK35" s="48"/>
      <c r="AL35" s="42" t="s">
        <v>720</v>
      </c>
      <c r="AM35" s="44" t="s">
        <v>73</v>
      </c>
      <c r="AN35" s="44"/>
      <c r="AO35" s="44"/>
      <c r="AP35" s="46" t="s">
        <v>74</v>
      </c>
      <c r="AQ35" s="44">
        <v>17</v>
      </c>
      <c r="AR35" s="44" t="s">
        <v>684</v>
      </c>
      <c r="AS35" s="42"/>
      <c r="AT35" s="44">
        <v>0</v>
      </c>
      <c r="AU35" s="44">
        <v>0</v>
      </c>
      <c r="AV35" s="44">
        <v>7</v>
      </c>
      <c r="AW35" s="44">
        <v>0</v>
      </c>
      <c r="AX35" s="44">
        <v>0</v>
      </c>
      <c r="AY35" s="44">
        <v>0</v>
      </c>
      <c r="AZ35" s="44">
        <v>0</v>
      </c>
      <c r="BA35" s="44">
        <v>0</v>
      </c>
      <c r="BB35" s="44">
        <v>0</v>
      </c>
      <c r="BC35" s="44">
        <v>0</v>
      </c>
      <c r="BD35" s="44"/>
      <c r="BE35" s="44" t="s">
        <v>685</v>
      </c>
      <c r="BF35" s="44"/>
      <c r="BG35" s="44" t="s">
        <v>73</v>
      </c>
      <c r="BH35" s="44"/>
      <c r="BI35" s="47"/>
      <c r="BJ35" s="47"/>
      <c r="BK35" s="44"/>
      <c r="BL35" s="44" t="s">
        <v>686</v>
      </c>
      <c r="BM35" s="47" t="s">
        <v>687</v>
      </c>
      <c r="BN35" t="s">
        <v>468</v>
      </c>
      <c r="BO35" s="58" t="s">
        <v>580</v>
      </c>
    </row>
    <row r="36" spans="1:97" x14ac:dyDescent="0.3">
      <c r="A36" s="39">
        <v>1476</v>
      </c>
      <c r="B36" s="154">
        <v>41464</v>
      </c>
      <c r="C36" s="41" t="s">
        <v>567</v>
      </c>
      <c r="D36" s="42" t="s">
        <v>659</v>
      </c>
      <c r="E36" s="42"/>
      <c r="F36" s="42" t="s">
        <v>635</v>
      </c>
      <c r="G36" s="43">
        <v>41419</v>
      </c>
      <c r="H36" s="44" t="s">
        <v>569</v>
      </c>
      <c r="I36" s="44" t="s">
        <v>570</v>
      </c>
      <c r="J36" s="44"/>
      <c r="K36" s="48" t="s">
        <v>581</v>
      </c>
      <c r="L36" s="48" t="s">
        <v>582</v>
      </c>
      <c r="M36" s="48">
        <v>102.7</v>
      </c>
      <c r="N36" s="48">
        <v>38.53</v>
      </c>
      <c r="O36" s="48"/>
      <c r="P36" s="48"/>
      <c r="Q36" s="48"/>
      <c r="R36" s="49"/>
      <c r="S36" s="48"/>
      <c r="T36" s="48"/>
      <c r="U36" s="48"/>
      <c r="V36" s="48"/>
      <c r="W36" s="48">
        <v>14.61</v>
      </c>
      <c r="X36" s="48"/>
      <c r="Y36" s="48"/>
      <c r="Z36" s="48"/>
      <c r="AA36" s="48"/>
      <c r="AB36" s="48"/>
      <c r="AC36" s="48"/>
      <c r="AD36" s="48"/>
      <c r="AE36" s="48"/>
      <c r="AF36" s="48"/>
      <c r="AG36" s="48"/>
      <c r="AH36" s="48">
        <v>29.42</v>
      </c>
      <c r="AI36" s="48"/>
      <c r="AJ36" s="48"/>
      <c r="AK36" s="48"/>
      <c r="AL36" s="42" t="s">
        <v>675</v>
      </c>
      <c r="AM36" s="44" t="s">
        <v>570</v>
      </c>
      <c r="AN36" s="52"/>
      <c r="AO36" s="52"/>
      <c r="AP36" s="53" t="s">
        <v>574</v>
      </c>
      <c r="AQ36" s="52">
        <v>11.6</v>
      </c>
      <c r="AR36" s="52" t="s">
        <v>570</v>
      </c>
      <c r="AS36" s="48"/>
      <c r="AT36" s="52">
        <v>0</v>
      </c>
      <c r="AU36" s="52">
        <v>0</v>
      </c>
      <c r="AV36" s="52">
        <v>0</v>
      </c>
      <c r="AW36" s="52">
        <v>20</v>
      </c>
      <c r="AX36" s="52">
        <v>0</v>
      </c>
      <c r="AY36" s="44">
        <v>0</v>
      </c>
      <c r="AZ36" s="44">
        <v>0</v>
      </c>
      <c r="BA36" s="44">
        <v>0</v>
      </c>
      <c r="BB36" s="44">
        <v>0</v>
      </c>
      <c r="BC36" s="44">
        <v>0</v>
      </c>
      <c r="BD36" s="52"/>
      <c r="BE36" s="52" t="s">
        <v>570</v>
      </c>
      <c r="BF36" s="44"/>
      <c r="BG36" s="44" t="s">
        <v>570</v>
      </c>
      <c r="BH36" s="44"/>
      <c r="BI36" s="50" t="s">
        <v>584</v>
      </c>
      <c r="BJ36" s="50"/>
      <c r="BK36" s="52"/>
      <c r="BL36" s="44" t="s">
        <v>578</v>
      </c>
      <c r="BM36" s="48"/>
      <c r="BN36" t="s">
        <v>661</v>
      </c>
      <c r="BO36" s="58" t="s">
        <v>586</v>
      </c>
    </row>
    <row r="37" spans="1:97" s="1" customFormat="1" x14ac:dyDescent="0.3">
      <c r="A37" s="39">
        <v>4657</v>
      </c>
      <c r="B37" s="154">
        <v>41467</v>
      </c>
      <c r="C37" s="41" t="s">
        <v>567</v>
      </c>
      <c r="D37" s="42" t="s">
        <v>659</v>
      </c>
      <c r="E37" s="42"/>
      <c r="F37" s="42" t="s">
        <v>635</v>
      </c>
      <c r="G37" s="43">
        <v>41455</v>
      </c>
      <c r="H37" s="44" t="s">
        <v>569</v>
      </c>
      <c r="I37" s="44" t="s">
        <v>570</v>
      </c>
      <c r="J37" s="44"/>
      <c r="K37" s="48" t="s">
        <v>588</v>
      </c>
      <c r="L37" s="48" t="s">
        <v>589</v>
      </c>
      <c r="M37" s="48">
        <v>125</v>
      </c>
      <c r="N37" s="48">
        <v>37</v>
      </c>
      <c r="O37" s="42"/>
      <c r="P37" s="48"/>
      <c r="Q37" s="48"/>
      <c r="R37" s="49"/>
      <c r="S37" s="48"/>
      <c r="T37" s="48"/>
      <c r="U37" s="48"/>
      <c r="V37" s="48"/>
      <c r="W37" s="48">
        <v>21.3</v>
      </c>
      <c r="X37" s="48"/>
      <c r="Y37" s="48"/>
      <c r="Z37" s="48"/>
      <c r="AA37" s="48"/>
      <c r="AB37" s="48"/>
      <c r="AC37" s="48"/>
      <c r="AD37" s="48"/>
      <c r="AE37" s="48"/>
      <c r="AF37" s="48"/>
      <c r="AG37" s="48"/>
      <c r="AH37" s="48">
        <v>30</v>
      </c>
      <c r="AI37" s="48"/>
      <c r="AJ37" s="48"/>
      <c r="AK37" s="48"/>
      <c r="AL37" s="42" t="s">
        <v>675</v>
      </c>
      <c r="AM37" s="52" t="s">
        <v>570</v>
      </c>
      <c r="AN37" s="52"/>
      <c r="AO37" s="52"/>
      <c r="AP37" s="53"/>
      <c r="AQ37" s="52"/>
      <c r="AR37" s="52" t="s">
        <v>570</v>
      </c>
      <c r="AS37" s="48"/>
      <c r="AT37" s="52">
        <v>0</v>
      </c>
      <c r="AU37" s="52">
        <v>0</v>
      </c>
      <c r="AV37" s="52">
        <v>20</v>
      </c>
      <c r="AW37" s="52">
        <v>0</v>
      </c>
      <c r="AX37" s="52">
        <v>0</v>
      </c>
      <c r="AY37" s="52">
        <v>0</v>
      </c>
      <c r="AZ37" s="52">
        <v>0</v>
      </c>
      <c r="BA37" s="52">
        <v>0</v>
      </c>
      <c r="BB37" s="44">
        <v>0</v>
      </c>
      <c r="BC37" s="44">
        <v>0</v>
      </c>
      <c r="BD37" s="44">
        <v>12</v>
      </c>
      <c r="BE37" s="52" t="s">
        <v>590</v>
      </c>
      <c r="BF37" s="44"/>
      <c r="BG37" s="44" t="s">
        <v>570</v>
      </c>
      <c r="BH37" s="44"/>
      <c r="BI37" s="50"/>
      <c r="BJ37" s="50"/>
      <c r="BK37" s="52"/>
      <c r="BL37" s="44" t="s">
        <v>578</v>
      </c>
      <c r="BM37" s="42" t="s">
        <v>591</v>
      </c>
      <c r="BN37" s="1" t="s">
        <v>662</v>
      </c>
      <c r="BO37" s="58" t="s">
        <v>593</v>
      </c>
      <c r="BP37"/>
      <c r="BQ37"/>
      <c r="BR37"/>
      <c r="BS37"/>
      <c r="BT37"/>
      <c r="BU37"/>
      <c r="BV37"/>
      <c r="BW37"/>
      <c r="BX37"/>
      <c r="BY37"/>
      <c r="BZ37"/>
      <c r="CA37"/>
      <c r="CB37"/>
      <c r="CC37"/>
      <c r="CD37"/>
      <c r="CE37"/>
      <c r="CF37"/>
      <c r="CG37"/>
      <c r="CH37"/>
      <c r="CI37"/>
      <c r="CJ37"/>
      <c r="CK37"/>
      <c r="CL37"/>
      <c r="CM37"/>
      <c r="CN37"/>
      <c r="CO37"/>
      <c r="CP37"/>
    </row>
    <row r="38" spans="1:97" x14ac:dyDescent="0.3">
      <c r="A38" s="39">
        <v>1448</v>
      </c>
      <c r="B38" s="154">
        <v>41464</v>
      </c>
      <c r="C38" s="41" t="s">
        <v>567</v>
      </c>
      <c r="D38" s="42" t="s">
        <v>659</v>
      </c>
      <c r="E38" s="42"/>
      <c r="F38" s="42" t="s">
        <v>635</v>
      </c>
      <c r="G38" s="51">
        <v>41455</v>
      </c>
      <c r="H38" s="44" t="s">
        <v>569</v>
      </c>
      <c r="I38" s="44" t="s">
        <v>570</v>
      </c>
      <c r="J38" s="44"/>
      <c r="K38" s="42" t="s">
        <v>594</v>
      </c>
      <c r="L38" s="42" t="s">
        <v>595</v>
      </c>
      <c r="M38" s="48">
        <v>104.95</v>
      </c>
      <c r="N38" s="48">
        <v>34.9</v>
      </c>
      <c r="O38" s="48" t="s">
        <v>583</v>
      </c>
      <c r="P38" s="48">
        <v>1020</v>
      </c>
      <c r="Q38" s="48">
        <v>37.869999999999997</v>
      </c>
      <c r="R38" s="49"/>
      <c r="S38" s="48"/>
      <c r="T38" s="48"/>
      <c r="U38" s="48"/>
      <c r="V38" s="48"/>
      <c r="W38" s="48">
        <v>17.899999999999999</v>
      </c>
      <c r="X38" s="48"/>
      <c r="Y38" s="48"/>
      <c r="Z38" s="48"/>
      <c r="AA38" s="48"/>
      <c r="AB38" s="48"/>
      <c r="AC38" s="48"/>
      <c r="AD38" s="48"/>
      <c r="AE38" s="48"/>
      <c r="AF38" s="48"/>
      <c r="AG38" s="48"/>
      <c r="AH38" s="48">
        <v>27.97</v>
      </c>
      <c r="AI38" s="48"/>
      <c r="AJ38" s="48"/>
      <c r="AK38" s="48"/>
      <c r="AL38" s="42" t="s">
        <v>675</v>
      </c>
      <c r="AM38" s="44" t="s">
        <v>570</v>
      </c>
      <c r="AN38" s="52"/>
      <c r="AO38" s="52"/>
      <c r="AP38" s="53" t="s">
        <v>574</v>
      </c>
      <c r="AQ38" s="44">
        <v>12</v>
      </c>
      <c r="AR38" s="44" t="s">
        <v>575</v>
      </c>
      <c r="AS38" s="48"/>
      <c r="AT38" s="52">
        <v>0</v>
      </c>
      <c r="AU38" s="52">
        <v>0</v>
      </c>
      <c r="AV38" s="44">
        <v>7</v>
      </c>
      <c r="AW38" s="52">
        <v>0</v>
      </c>
      <c r="AX38" s="52">
        <v>0</v>
      </c>
      <c r="AY38" s="44">
        <v>0</v>
      </c>
      <c r="AZ38" s="44">
        <v>0</v>
      </c>
      <c r="BA38" s="44">
        <v>0</v>
      </c>
      <c r="BB38" s="44">
        <v>0</v>
      </c>
      <c r="BC38" s="44">
        <v>0</v>
      </c>
      <c r="BD38" s="44">
        <v>24</v>
      </c>
      <c r="BE38" s="44" t="s">
        <v>569</v>
      </c>
      <c r="BF38" s="44"/>
      <c r="BG38" s="44" t="s">
        <v>570</v>
      </c>
      <c r="BH38" s="44"/>
      <c r="BI38" s="50"/>
      <c r="BJ38" s="50"/>
      <c r="BK38" s="52"/>
      <c r="BL38" s="44" t="s">
        <v>578</v>
      </c>
      <c r="BM38" s="48" t="s">
        <v>596</v>
      </c>
      <c r="BN38" t="s">
        <v>663</v>
      </c>
      <c r="BO38" s="58" t="s">
        <v>580</v>
      </c>
    </row>
    <row r="39" spans="1:97" x14ac:dyDescent="0.3">
      <c r="A39" s="39">
        <v>1488</v>
      </c>
      <c r="B39" s="154">
        <v>41464</v>
      </c>
      <c r="C39" s="41" t="s">
        <v>567</v>
      </c>
      <c r="D39" s="42" t="s">
        <v>659</v>
      </c>
      <c r="E39" s="42"/>
      <c r="F39" s="42" t="s">
        <v>635</v>
      </c>
      <c r="G39" s="43">
        <v>41419</v>
      </c>
      <c r="H39" s="44" t="s">
        <v>569</v>
      </c>
      <c r="I39" s="44" t="s">
        <v>570</v>
      </c>
      <c r="J39" s="44"/>
      <c r="K39" s="48" t="s">
        <v>598</v>
      </c>
      <c r="L39" s="48" t="s">
        <v>582</v>
      </c>
      <c r="M39" s="48">
        <v>101.7</v>
      </c>
      <c r="N39" s="48">
        <v>37.159999999999997</v>
      </c>
      <c r="O39" s="48"/>
      <c r="P39" s="48"/>
      <c r="Q39" s="48"/>
      <c r="R39" s="49"/>
      <c r="S39" s="48"/>
      <c r="T39" s="48"/>
      <c r="U39" s="48"/>
      <c r="V39" s="48"/>
      <c r="W39" s="48">
        <v>14.25</v>
      </c>
      <c r="X39" s="48"/>
      <c r="Y39" s="48"/>
      <c r="Z39" s="48"/>
      <c r="AA39" s="48"/>
      <c r="AB39" s="48"/>
      <c r="AC39" s="48"/>
      <c r="AD39" s="48"/>
      <c r="AE39" s="48"/>
      <c r="AF39" s="48"/>
      <c r="AG39" s="48"/>
      <c r="AH39" s="48">
        <v>26.79</v>
      </c>
      <c r="AI39" s="48"/>
      <c r="AJ39" s="48"/>
      <c r="AK39" s="48"/>
      <c r="AL39" s="42" t="s">
        <v>675</v>
      </c>
      <c r="AM39" s="44" t="s">
        <v>570</v>
      </c>
      <c r="AN39" s="52"/>
      <c r="AO39" s="52"/>
      <c r="AP39" s="53" t="s">
        <v>574</v>
      </c>
      <c r="AQ39" s="44">
        <v>11.6</v>
      </c>
      <c r="AR39" s="52" t="s">
        <v>575</v>
      </c>
      <c r="AS39" s="48"/>
      <c r="AT39" s="52">
        <v>0</v>
      </c>
      <c r="AU39" s="52">
        <v>0</v>
      </c>
      <c r="AV39" s="52">
        <v>0</v>
      </c>
      <c r="AW39" s="44">
        <v>0</v>
      </c>
      <c r="AX39" s="52">
        <v>0</v>
      </c>
      <c r="AY39" s="44">
        <v>20</v>
      </c>
      <c r="AZ39" s="44">
        <v>0</v>
      </c>
      <c r="BA39" s="44">
        <v>0</v>
      </c>
      <c r="BB39" s="44">
        <v>0</v>
      </c>
      <c r="BC39" s="44">
        <v>0</v>
      </c>
      <c r="BD39" s="52"/>
      <c r="BE39" s="52" t="s">
        <v>570</v>
      </c>
      <c r="BF39" s="44"/>
      <c r="BG39" s="44" t="s">
        <v>570</v>
      </c>
      <c r="BH39" s="44"/>
      <c r="BI39" s="50"/>
      <c r="BJ39" s="50"/>
      <c r="BK39" s="52"/>
      <c r="BL39" s="44" t="s">
        <v>578</v>
      </c>
      <c r="BM39" s="48"/>
      <c r="BN39" t="s">
        <v>664</v>
      </c>
      <c r="BO39" s="58" t="s">
        <v>600</v>
      </c>
    </row>
    <row r="40" spans="1:97" x14ac:dyDescent="0.3">
      <c r="A40" s="39">
        <v>1258</v>
      </c>
      <c r="B40" s="154">
        <v>41467</v>
      </c>
      <c r="C40" s="41" t="s">
        <v>567</v>
      </c>
      <c r="D40" s="42" t="s">
        <v>659</v>
      </c>
      <c r="E40" s="42"/>
      <c r="F40" s="42" t="s">
        <v>635</v>
      </c>
      <c r="G40" s="43">
        <v>41467</v>
      </c>
      <c r="H40" s="44" t="s">
        <v>569</v>
      </c>
      <c r="I40" s="44" t="s">
        <v>570</v>
      </c>
      <c r="J40" s="44"/>
      <c r="K40" s="42" t="s">
        <v>601</v>
      </c>
      <c r="L40" s="42" t="s">
        <v>665</v>
      </c>
      <c r="M40" s="48">
        <v>97.2</v>
      </c>
      <c r="N40" s="48">
        <v>42.05</v>
      </c>
      <c r="O40" s="48"/>
      <c r="P40" s="48"/>
      <c r="Q40" s="42"/>
      <c r="R40" s="49"/>
      <c r="S40" s="48"/>
      <c r="T40" s="48"/>
      <c r="U40" s="48"/>
      <c r="V40" s="48"/>
      <c r="W40" s="42">
        <v>17.75</v>
      </c>
      <c r="X40" s="48"/>
      <c r="Y40" s="48"/>
      <c r="Z40" s="48"/>
      <c r="AA40" s="48"/>
      <c r="AB40" s="48"/>
      <c r="AC40" s="48"/>
      <c r="AD40" s="48"/>
      <c r="AE40" s="42"/>
      <c r="AF40" s="48"/>
      <c r="AG40" s="48"/>
      <c r="AH40" s="42">
        <v>32.28</v>
      </c>
      <c r="AI40" s="42"/>
      <c r="AJ40" s="42"/>
      <c r="AK40" s="48"/>
      <c r="AL40" s="42" t="s">
        <v>675</v>
      </c>
      <c r="AM40" s="44" t="s">
        <v>570</v>
      </c>
      <c r="AN40" s="44"/>
      <c r="AO40" s="44"/>
      <c r="AP40" s="46" t="s">
        <v>574</v>
      </c>
      <c r="AQ40" s="44">
        <v>12.5</v>
      </c>
      <c r="AR40" s="44" t="s">
        <v>575</v>
      </c>
      <c r="AS40" s="42"/>
      <c r="AT40" s="44">
        <v>0</v>
      </c>
      <c r="AU40" s="44">
        <v>0</v>
      </c>
      <c r="AV40" s="44">
        <v>0</v>
      </c>
      <c r="AW40" s="44">
        <v>22</v>
      </c>
      <c r="AX40" s="44">
        <v>0</v>
      </c>
      <c r="AY40" s="44">
        <v>0</v>
      </c>
      <c r="AZ40" s="44">
        <v>0</v>
      </c>
      <c r="BA40" s="44">
        <v>0</v>
      </c>
      <c r="BB40" s="44">
        <v>0</v>
      </c>
      <c r="BC40" s="44">
        <v>0</v>
      </c>
      <c r="BD40" s="44"/>
      <c r="BE40" s="44" t="s">
        <v>570</v>
      </c>
      <c r="BF40" s="44">
        <v>12</v>
      </c>
      <c r="BG40" s="44" t="s">
        <v>570</v>
      </c>
      <c r="BH40" s="44"/>
      <c r="BI40" s="47" t="s">
        <v>603</v>
      </c>
      <c r="BJ40" s="50" t="s">
        <v>523</v>
      </c>
      <c r="BK40" s="44">
        <v>50</v>
      </c>
      <c r="BL40" s="44" t="s">
        <v>578</v>
      </c>
      <c r="BM40" s="42"/>
      <c r="BN40" t="s">
        <v>677</v>
      </c>
      <c r="BO40" s="58" t="s">
        <v>580</v>
      </c>
      <c r="BS40" s="1"/>
      <c r="BT40" s="1"/>
      <c r="BU40" s="1"/>
      <c r="BV40" s="1"/>
      <c r="BW40" s="1"/>
      <c r="BX40" s="1"/>
      <c r="BY40" s="1"/>
      <c r="BZ40" s="1"/>
      <c r="CA40" s="1"/>
      <c r="CB40" s="1"/>
      <c r="CC40" s="1"/>
      <c r="CD40" s="1"/>
      <c r="CE40" s="1"/>
      <c r="CF40" s="1"/>
      <c r="CG40" s="1"/>
      <c r="CH40" s="1"/>
      <c r="CI40" s="1"/>
      <c r="CJ40" s="1"/>
      <c r="CK40" s="1"/>
      <c r="CL40" s="1"/>
      <c r="CM40" s="1"/>
      <c r="CN40" s="1"/>
      <c r="CO40" s="1"/>
      <c r="CP40" s="1"/>
    </row>
    <row r="41" spans="1:97" x14ac:dyDescent="0.3">
      <c r="A41" s="39">
        <v>3106</v>
      </c>
      <c r="B41" s="154">
        <v>41465</v>
      </c>
      <c r="C41" s="41" t="s">
        <v>567</v>
      </c>
      <c r="D41" s="42" t="s">
        <v>659</v>
      </c>
      <c r="E41" s="42"/>
      <c r="F41" s="42" t="s">
        <v>635</v>
      </c>
      <c r="G41" s="43">
        <v>41468</v>
      </c>
      <c r="H41" s="44" t="s">
        <v>569</v>
      </c>
      <c r="I41" s="44" t="s">
        <v>570</v>
      </c>
      <c r="J41" s="44"/>
      <c r="K41" s="48" t="s">
        <v>605</v>
      </c>
      <c r="L41" s="42" t="s">
        <v>606</v>
      </c>
      <c r="M41" s="48">
        <v>47.64</v>
      </c>
      <c r="N41" s="48">
        <v>34.08</v>
      </c>
      <c r="O41" s="42"/>
      <c r="P41" s="48"/>
      <c r="Q41" s="48"/>
      <c r="R41" s="49"/>
      <c r="S41" s="48"/>
      <c r="T41" s="48"/>
      <c r="U41" s="48"/>
      <c r="V41" s="48"/>
      <c r="W41" s="48">
        <v>16.63</v>
      </c>
      <c r="X41" s="48"/>
      <c r="Y41" s="48"/>
      <c r="Z41" s="48"/>
      <c r="AA41" s="48"/>
      <c r="AB41" s="48"/>
      <c r="AC41" s="48"/>
      <c r="AD41" s="48"/>
      <c r="AE41" s="48"/>
      <c r="AF41" s="48"/>
      <c r="AG41" s="48"/>
      <c r="AH41" s="48">
        <v>25.5</v>
      </c>
      <c r="AI41" s="48"/>
      <c r="AJ41" s="48"/>
      <c r="AK41" s="48"/>
      <c r="AL41" s="42" t="s">
        <v>675</v>
      </c>
      <c r="AM41" s="44" t="s">
        <v>570</v>
      </c>
      <c r="AN41" s="52"/>
      <c r="AO41" s="52"/>
      <c r="AP41" s="46" t="s">
        <v>574</v>
      </c>
      <c r="AQ41" s="52">
        <v>10</v>
      </c>
      <c r="AR41" s="52" t="s">
        <v>570</v>
      </c>
      <c r="AS41" s="48"/>
      <c r="AT41" s="52">
        <v>0</v>
      </c>
      <c r="AU41" s="52">
        <v>0</v>
      </c>
      <c r="AV41" s="52">
        <v>0</v>
      </c>
      <c r="AW41" s="52">
        <v>0</v>
      </c>
      <c r="AX41" s="44">
        <v>0</v>
      </c>
      <c r="AY41" s="44">
        <v>0</v>
      </c>
      <c r="AZ41" s="44">
        <v>0</v>
      </c>
      <c r="BA41" s="44">
        <v>0</v>
      </c>
      <c r="BB41" s="44">
        <v>0</v>
      </c>
      <c r="BC41" s="44">
        <v>0</v>
      </c>
      <c r="BD41" s="44"/>
      <c r="BE41" s="44" t="s">
        <v>570</v>
      </c>
      <c r="BF41" s="44"/>
      <c r="BG41" s="44" t="s">
        <v>570</v>
      </c>
      <c r="BH41" s="44">
        <v>35</v>
      </c>
      <c r="BI41" s="50" t="s">
        <v>607</v>
      </c>
      <c r="BJ41" s="50"/>
      <c r="BK41" s="52"/>
      <c r="BL41" s="44" t="s">
        <v>578</v>
      </c>
      <c r="BM41" s="48" t="s">
        <v>608</v>
      </c>
      <c r="BN41" t="s">
        <v>667</v>
      </c>
      <c r="BO41" t="s">
        <v>580</v>
      </c>
      <c r="BS41" s="3"/>
      <c r="BT41" s="3"/>
      <c r="BU41" s="3"/>
      <c r="BV41" s="3"/>
      <c r="BW41" s="3"/>
      <c r="BX41" s="3"/>
      <c r="BY41" s="3"/>
      <c r="BZ41" s="3"/>
      <c r="CA41" s="3"/>
      <c r="CB41" s="3"/>
      <c r="CC41" s="3"/>
      <c r="CD41" s="3"/>
      <c r="CE41" s="3"/>
      <c r="CF41" s="3"/>
      <c r="CG41" s="3"/>
      <c r="CH41" s="3"/>
      <c r="CI41" s="3"/>
      <c r="CJ41" s="3"/>
      <c r="CK41" s="3"/>
      <c r="CL41" s="3"/>
      <c r="CM41" s="3"/>
      <c r="CN41" s="3"/>
      <c r="CO41" s="3"/>
      <c r="CP41" s="3"/>
    </row>
    <row r="42" spans="1:97" x14ac:dyDescent="0.3">
      <c r="A42" s="39">
        <v>1426</v>
      </c>
      <c r="B42" s="154">
        <v>41464</v>
      </c>
      <c r="C42" s="41" t="s">
        <v>567</v>
      </c>
      <c r="D42" s="42" t="s">
        <v>659</v>
      </c>
      <c r="E42" s="42"/>
      <c r="F42" s="42" t="s">
        <v>635</v>
      </c>
      <c r="G42" s="43">
        <v>41455</v>
      </c>
      <c r="H42" s="44" t="s">
        <v>569</v>
      </c>
      <c r="I42" s="44" t="s">
        <v>570</v>
      </c>
      <c r="J42" s="44"/>
      <c r="K42" s="48" t="s">
        <v>610</v>
      </c>
      <c r="L42" s="48" t="s">
        <v>611</v>
      </c>
      <c r="M42" s="48">
        <v>96.17</v>
      </c>
      <c r="N42" s="48">
        <v>34.6</v>
      </c>
      <c r="O42" s="42" t="s">
        <v>583</v>
      </c>
      <c r="P42" s="48">
        <v>600</v>
      </c>
      <c r="Q42" s="48">
        <v>29.4</v>
      </c>
      <c r="R42" s="49"/>
      <c r="S42" s="48"/>
      <c r="T42" s="48"/>
      <c r="U42" s="48"/>
      <c r="V42" s="48"/>
      <c r="W42" s="48">
        <v>16.39</v>
      </c>
      <c r="X42" s="48"/>
      <c r="Y42" s="48"/>
      <c r="Z42" s="48"/>
      <c r="AA42" s="48"/>
      <c r="AB42" s="48"/>
      <c r="AC42" s="48"/>
      <c r="AD42" s="48"/>
      <c r="AE42" s="48"/>
      <c r="AF42" s="48"/>
      <c r="AG42" s="48"/>
      <c r="AH42" s="48">
        <v>23.74</v>
      </c>
      <c r="AI42" s="48"/>
      <c r="AJ42" s="48"/>
      <c r="AK42" s="48"/>
      <c r="AL42" s="42" t="s">
        <v>675</v>
      </c>
      <c r="AM42" s="44" t="s">
        <v>570</v>
      </c>
      <c r="AN42" s="52"/>
      <c r="AO42" s="52"/>
      <c r="AP42" s="53" t="s">
        <v>574</v>
      </c>
      <c r="AQ42" s="52">
        <v>7</v>
      </c>
      <c r="AR42" s="52" t="s">
        <v>570</v>
      </c>
      <c r="AS42" s="48"/>
      <c r="AT42" s="52">
        <v>0</v>
      </c>
      <c r="AU42" s="52">
        <v>0</v>
      </c>
      <c r="AV42" s="52">
        <v>0</v>
      </c>
      <c r="AW42" s="52">
        <v>0</v>
      </c>
      <c r="AX42" s="44">
        <v>0</v>
      </c>
      <c r="AY42" s="44">
        <v>0</v>
      </c>
      <c r="AZ42" s="44">
        <v>0</v>
      </c>
      <c r="BA42" s="44">
        <v>0</v>
      </c>
      <c r="BB42" s="44">
        <v>0</v>
      </c>
      <c r="BC42" s="44">
        <v>0</v>
      </c>
      <c r="BD42" s="44">
        <v>12</v>
      </c>
      <c r="BE42" s="44" t="s">
        <v>569</v>
      </c>
      <c r="BF42" s="44"/>
      <c r="BG42" s="44" t="s">
        <v>570</v>
      </c>
      <c r="BH42" s="44"/>
      <c r="BI42" s="50"/>
      <c r="BJ42" s="50"/>
      <c r="BK42" s="52"/>
      <c r="BL42" s="44" t="s">
        <v>578</v>
      </c>
      <c r="BM42" s="47" t="s">
        <v>612</v>
      </c>
      <c r="BN42" t="s">
        <v>668</v>
      </c>
      <c r="BO42" s="58" t="s">
        <v>580</v>
      </c>
    </row>
    <row r="43" spans="1:97" x14ac:dyDescent="0.3">
      <c r="A43" s="39">
        <v>4194</v>
      </c>
      <c r="B43" s="154">
        <v>41465</v>
      </c>
      <c r="C43" s="41" t="s">
        <v>171</v>
      </c>
      <c r="D43" s="42" t="s">
        <v>82</v>
      </c>
      <c r="E43" s="42"/>
      <c r="F43" s="42" t="s">
        <v>722</v>
      </c>
      <c r="G43" s="43">
        <v>41455</v>
      </c>
      <c r="H43" s="44" t="s">
        <v>723</v>
      </c>
      <c r="I43" s="44" t="s">
        <v>73</v>
      </c>
      <c r="J43" s="44"/>
      <c r="K43" s="42" t="s">
        <v>139</v>
      </c>
      <c r="L43" s="42" t="s">
        <v>693</v>
      </c>
      <c r="M43" s="42">
        <v>99.75</v>
      </c>
      <c r="N43" s="42">
        <v>40.98</v>
      </c>
      <c r="O43" s="42"/>
      <c r="P43" s="42"/>
      <c r="Q43" s="42"/>
      <c r="R43" s="45"/>
      <c r="S43" s="42"/>
      <c r="T43" s="42"/>
      <c r="U43" s="42"/>
      <c r="V43" s="42"/>
      <c r="W43" s="42">
        <v>17.88</v>
      </c>
      <c r="X43" s="42"/>
      <c r="Y43" s="42"/>
      <c r="Z43" s="42"/>
      <c r="AA43" s="42"/>
      <c r="AB43" s="42"/>
      <c r="AC43" s="42"/>
      <c r="AD43" s="42"/>
      <c r="AE43" s="42"/>
      <c r="AF43" s="42"/>
      <c r="AG43" s="42"/>
      <c r="AH43" s="42">
        <v>33.49</v>
      </c>
      <c r="AI43" s="42"/>
      <c r="AJ43" s="42"/>
      <c r="AK43" s="42"/>
      <c r="AL43" s="42" t="s">
        <v>145</v>
      </c>
      <c r="AM43" s="44" t="s">
        <v>73</v>
      </c>
      <c r="AN43" s="44"/>
      <c r="AO43" s="44"/>
      <c r="AP43" s="46" t="s">
        <v>710</v>
      </c>
      <c r="AQ43" s="52">
        <v>17</v>
      </c>
      <c r="AR43" s="44" t="s">
        <v>90</v>
      </c>
      <c r="AS43" s="42"/>
      <c r="AT43" s="44">
        <v>0</v>
      </c>
      <c r="AU43" s="44">
        <v>12</v>
      </c>
      <c r="AV43" s="44">
        <v>0</v>
      </c>
      <c r="AW43" s="44">
        <v>0</v>
      </c>
      <c r="AX43" s="44">
        <v>0</v>
      </c>
      <c r="AY43" s="44">
        <v>0</v>
      </c>
      <c r="AZ43" s="44">
        <v>0</v>
      </c>
      <c r="BA43" s="44">
        <v>0</v>
      </c>
      <c r="BB43" s="44">
        <v>0</v>
      </c>
      <c r="BC43" s="44">
        <v>0</v>
      </c>
      <c r="BD43" s="44"/>
      <c r="BE43" s="44" t="s">
        <v>73</v>
      </c>
      <c r="BF43" s="44">
        <v>24</v>
      </c>
      <c r="BG43" s="44" t="s">
        <v>73</v>
      </c>
      <c r="BH43" s="44"/>
      <c r="BI43" s="47"/>
      <c r="BJ43" s="47"/>
      <c r="BK43" s="44"/>
      <c r="BL43" s="44" t="s">
        <v>75</v>
      </c>
      <c r="BM43" s="47" t="s">
        <v>695</v>
      </c>
      <c r="BN43" s="1" t="s">
        <v>721</v>
      </c>
      <c r="BO43" s="3" t="s">
        <v>580</v>
      </c>
      <c r="BS43" s="3"/>
      <c r="BT43" s="3"/>
      <c r="BU43" s="3"/>
      <c r="BV43" s="3"/>
      <c r="BW43" s="3"/>
      <c r="BX43" s="3"/>
      <c r="BY43" s="3"/>
      <c r="BZ43" s="3"/>
      <c r="CA43" s="3"/>
      <c r="CB43" s="3"/>
      <c r="CC43" s="3"/>
      <c r="CD43" s="3"/>
      <c r="CE43" s="3"/>
      <c r="CF43" s="3"/>
      <c r="CG43" s="3"/>
      <c r="CH43" s="3"/>
      <c r="CI43" s="3"/>
      <c r="CJ43" s="3"/>
      <c r="CK43" s="3"/>
      <c r="CL43" s="3"/>
      <c r="CM43" s="3"/>
      <c r="CN43" s="3"/>
      <c r="CO43" s="3"/>
      <c r="CP43" s="3"/>
    </row>
    <row r="44" spans="1:97" x14ac:dyDescent="0.3">
      <c r="A44" s="39">
        <v>3753</v>
      </c>
      <c r="B44" s="154">
        <v>41464</v>
      </c>
      <c r="C44" s="41" t="s">
        <v>567</v>
      </c>
      <c r="D44" s="42" t="s">
        <v>659</v>
      </c>
      <c r="E44" s="42"/>
      <c r="F44" s="42" t="s">
        <v>635</v>
      </c>
      <c r="G44" s="43">
        <v>41455</v>
      </c>
      <c r="H44" s="44" t="s">
        <v>569</v>
      </c>
      <c r="I44" s="44" t="s">
        <v>570</v>
      </c>
      <c r="J44" s="44"/>
      <c r="K44" s="42" t="s">
        <v>614</v>
      </c>
      <c r="L44" s="42" t="s">
        <v>582</v>
      </c>
      <c r="M44" s="48">
        <v>89</v>
      </c>
      <c r="N44" s="48">
        <v>38</v>
      </c>
      <c r="O44" s="48"/>
      <c r="P44" s="48"/>
      <c r="Q44" s="42"/>
      <c r="R44" s="49"/>
      <c r="S44" s="48"/>
      <c r="T44" s="48"/>
      <c r="U44" s="48"/>
      <c r="V44" s="48"/>
      <c r="W44" s="42">
        <v>16</v>
      </c>
      <c r="X44" s="48"/>
      <c r="Y44" s="48"/>
      <c r="Z44" s="48"/>
      <c r="AA44" s="48"/>
      <c r="AB44" s="48"/>
      <c r="AC44" s="48"/>
      <c r="AD44" s="48"/>
      <c r="AE44" s="42"/>
      <c r="AF44" s="48"/>
      <c r="AG44" s="48"/>
      <c r="AH44" s="42">
        <v>32</v>
      </c>
      <c r="AI44" s="42"/>
      <c r="AJ44" s="42"/>
      <c r="AK44" s="48"/>
      <c r="AL44" s="42" t="s">
        <v>675</v>
      </c>
      <c r="AM44" s="44" t="s">
        <v>570</v>
      </c>
      <c r="AN44" s="44"/>
      <c r="AO44" s="44"/>
      <c r="AP44" s="46" t="s">
        <v>574</v>
      </c>
      <c r="AQ44" s="44">
        <v>11.1</v>
      </c>
      <c r="AR44" s="44" t="s">
        <v>575</v>
      </c>
      <c r="AS44" s="42"/>
      <c r="AT44" s="44">
        <v>0</v>
      </c>
      <c r="AU44" s="44">
        <v>0</v>
      </c>
      <c r="AV44" s="44">
        <v>0</v>
      </c>
      <c r="AW44" s="44">
        <v>22</v>
      </c>
      <c r="AX44" s="44">
        <v>0</v>
      </c>
      <c r="AY44" s="44">
        <v>0</v>
      </c>
      <c r="AZ44" s="44">
        <v>0</v>
      </c>
      <c r="BA44" s="44">
        <v>0</v>
      </c>
      <c r="BB44" s="44">
        <v>0</v>
      </c>
      <c r="BC44" s="44">
        <v>0</v>
      </c>
      <c r="BD44" s="44"/>
      <c r="BE44" s="44" t="s">
        <v>570</v>
      </c>
      <c r="BF44" s="44">
        <v>24</v>
      </c>
      <c r="BG44" s="44" t="s">
        <v>570</v>
      </c>
      <c r="BH44" s="44"/>
      <c r="BI44" s="47"/>
      <c r="BJ44" s="50"/>
      <c r="BK44" s="44"/>
      <c r="BL44" s="44" t="s">
        <v>578</v>
      </c>
      <c r="BM44" s="42"/>
      <c r="BN44" s="3" t="s">
        <v>615</v>
      </c>
      <c r="BO44" s="1" t="s">
        <v>580</v>
      </c>
    </row>
    <row r="45" spans="1:97" x14ac:dyDescent="0.3">
      <c r="A45" s="39">
        <v>1464</v>
      </c>
      <c r="B45" s="158">
        <v>41468</v>
      </c>
      <c r="C45" s="41" t="s">
        <v>567</v>
      </c>
      <c r="D45" s="42" t="s">
        <v>659</v>
      </c>
      <c r="E45" s="42"/>
      <c r="F45" s="42" t="s">
        <v>635</v>
      </c>
      <c r="G45" s="43">
        <v>41455</v>
      </c>
      <c r="H45" s="44" t="s">
        <v>569</v>
      </c>
      <c r="I45" s="44" t="s">
        <v>570</v>
      </c>
      <c r="J45" s="44"/>
      <c r="K45" s="48" t="s">
        <v>616</v>
      </c>
      <c r="L45" s="48" t="s">
        <v>617</v>
      </c>
      <c r="M45" s="48">
        <v>108.25</v>
      </c>
      <c r="N45" s="48">
        <v>34.770000000000003</v>
      </c>
      <c r="O45" s="48"/>
      <c r="P45" s="48"/>
      <c r="Q45" s="48"/>
      <c r="R45" s="49"/>
      <c r="S45" s="48"/>
      <c r="T45" s="48"/>
      <c r="U45" s="48"/>
      <c r="V45" s="48"/>
      <c r="W45" s="48">
        <v>24.35</v>
      </c>
      <c r="X45" s="48"/>
      <c r="Y45" s="48"/>
      <c r="Z45" s="48"/>
      <c r="AA45" s="48"/>
      <c r="AB45" s="48"/>
      <c r="AC45" s="48"/>
      <c r="AD45" s="48"/>
      <c r="AE45" s="48"/>
      <c r="AF45" s="48"/>
      <c r="AG45" s="48"/>
      <c r="AH45" s="48">
        <v>29.55</v>
      </c>
      <c r="AI45" s="48"/>
      <c r="AJ45" s="48"/>
      <c r="AK45" s="48"/>
      <c r="AL45" s="42" t="s">
        <v>675</v>
      </c>
      <c r="AM45" s="44" t="s">
        <v>570</v>
      </c>
      <c r="AN45" s="52"/>
      <c r="AO45" s="52"/>
      <c r="AP45" s="53" t="s">
        <v>574</v>
      </c>
      <c r="AQ45" s="52">
        <v>12.8</v>
      </c>
      <c r="AR45" s="52" t="s">
        <v>575</v>
      </c>
      <c r="AS45" s="48"/>
      <c r="AT45" s="44">
        <v>4</v>
      </c>
      <c r="AU45" s="52">
        <v>0</v>
      </c>
      <c r="AV45" s="52">
        <v>14</v>
      </c>
      <c r="AW45" s="52">
        <v>0</v>
      </c>
      <c r="AX45" s="52">
        <v>0</v>
      </c>
      <c r="AY45" s="44">
        <v>0</v>
      </c>
      <c r="AZ45" s="44">
        <v>0</v>
      </c>
      <c r="BA45" s="44">
        <v>0</v>
      </c>
      <c r="BB45" s="44">
        <v>0</v>
      </c>
      <c r="BC45" s="44">
        <v>0</v>
      </c>
      <c r="BD45" s="52"/>
      <c r="BE45" s="52" t="s">
        <v>570</v>
      </c>
      <c r="BF45" s="44"/>
      <c r="BG45" s="44" t="s">
        <v>570</v>
      </c>
      <c r="BH45" s="44"/>
      <c r="BI45" s="50"/>
      <c r="BJ45" s="47"/>
      <c r="BK45" s="44"/>
      <c r="BL45" s="44" t="s">
        <v>578</v>
      </c>
      <c r="BM45" s="47" t="s">
        <v>618</v>
      </c>
      <c r="BN45" t="s">
        <v>669</v>
      </c>
      <c r="BO45" s="58" t="s">
        <v>580</v>
      </c>
    </row>
    <row r="46" spans="1:97" x14ac:dyDescent="0.3">
      <c r="A46" s="39">
        <v>1400</v>
      </c>
      <c r="B46" s="158">
        <v>41464</v>
      </c>
      <c r="C46" s="41" t="s">
        <v>567</v>
      </c>
      <c r="D46" s="42" t="s">
        <v>659</v>
      </c>
      <c r="E46" s="42"/>
      <c r="F46" s="42" t="s">
        <v>635</v>
      </c>
      <c r="G46" s="51">
        <v>41473</v>
      </c>
      <c r="H46" s="44" t="s">
        <v>569</v>
      </c>
      <c r="I46" s="44" t="s">
        <v>570</v>
      </c>
      <c r="J46" s="44"/>
      <c r="K46" s="42" t="s">
        <v>620</v>
      </c>
      <c r="L46" s="48" t="s">
        <v>621</v>
      </c>
      <c r="M46" s="48">
        <v>95</v>
      </c>
      <c r="N46" s="48">
        <v>36</v>
      </c>
      <c r="O46" s="48"/>
      <c r="P46" s="48"/>
      <c r="Q46" s="48"/>
      <c r="R46" s="49"/>
      <c r="S46" s="48"/>
      <c r="T46" s="48"/>
      <c r="U46" s="48"/>
      <c r="V46" s="48"/>
      <c r="W46" s="48">
        <v>16</v>
      </c>
      <c r="X46" s="48"/>
      <c r="Y46" s="48"/>
      <c r="Z46" s="48"/>
      <c r="AA46" s="48"/>
      <c r="AB46" s="48"/>
      <c r="AC46" s="48"/>
      <c r="AD46" s="48"/>
      <c r="AE46" s="48"/>
      <c r="AF46" s="48"/>
      <c r="AG46" s="48"/>
      <c r="AH46" s="48">
        <v>29.5</v>
      </c>
      <c r="AI46" s="48"/>
      <c r="AJ46" s="48"/>
      <c r="AK46" s="48"/>
      <c r="AL46" s="42" t="s">
        <v>675</v>
      </c>
      <c r="AM46" s="44" t="s">
        <v>570</v>
      </c>
      <c r="AN46" s="52"/>
      <c r="AO46" s="52"/>
      <c r="AP46" s="53" t="s">
        <v>574</v>
      </c>
      <c r="AQ46" s="52">
        <v>11.1</v>
      </c>
      <c r="AR46" s="52" t="s">
        <v>575</v>
      </c>
      <c r="AS46" s="48"/>
      <c r="AT46" s="52">
        <v>0</v>
      </c>
      <c r="AU46" s="52">
        <v>0</v>
      </c>
      <c r="AV46" s="52">
        <v>10</v>
      </c>
      <c r="AW46" s="52">
        <v>0</v>
      </c>
      <c r="AX46" s="44">
        <v>0</v>
      </c>
      <c r="AY46" s="44">
        <v>0</v>
      </c>
      <c r="AZ46" s="44">
        <v>0</v>
      </c>
      <c r="BA46" s="44">
        <v>0</v>
      </c>
      <c r="BB46" s="44">
        <v>0</v>
      </c>
      <c r="BC46" s="44">
        <v>0</v>
      </c>
      <c r="BD46" s="44"/>
      <c r="BE46" s="44" t="s">
        <v>570</v>
      </c>
      <c r="BF46" s="52"/>
      <c r="BG46" s="44" t="s">
        <v>570</v>
      </c>
      <c r="BH46" s="44"/>
      <c r="BI46" s="50"/>
      <c r="BJ46" s="50"/>
      <c r="BK46" s="52"/>
      <c r="BL46" s="44" t="s">
        <v>578</v>
      </c>
      <c r="BM46" s="48"/>
      <c r="BN46" t="s">
        <v>670</v>
      </c>
      <c r="BO46" s="3" t="s">
        <v>586</v>
      </c>
    </row>
    <row r="47" spans="1:97" x14ac:dyDescent="0.3">
      <c r="A47" s="39">
        <v>3604</v>
      </c>
      <c r="B47" s="154">
        <v>41464</v>
      </c>
      <c r="C47" s="41" t="s">
        <v>567</v>
      </c>
      <c r="D47" s="42" t="s">
        <v>659</v>
      </c>
      <c r="E47" s="42"/>
      <c r="F47" s="42" t="s">
        <v>635</v>
      </c>
      <c r="G47" s="43">
        <v>41459</v>
      </c>
      <c r="H47" s="44" t="s">
        <v>569</v>
      </c>
      <c r="I47" s="44" t="s">
        <v>570</v>
      </c>
      <c r="J47" s="44"/>
      <c r="K47" s="42" t="s">
        <v>623</v>
      </c>
      <c r="L47" s="42" t="s">
        <v>624</v>
      </c>
      <c r="M47" s="48">
        <v>87.08</v>
      </c>
      <c r="N47" s="48">
        <v>32.159999999999997</v>
      </c>
      <c r="O47" s="42"/>
      <c r="P47" s="48"/>
      <c r="Q47" s="48"/>
      <c r="R47" s="49"/>
      <c r="S47" s="48"/>
      <c r="T47" s="48"/>
      <c r="U47" s="48"/>
      <c r="V47" s="48"/>
      <c r="W47" s="48">
        <v>15.16</v>
      </c>
      <c r="X47" s="48"/>
      <c r="Y47" s="48"/>
      <c r="Z47" s="48"/>
      <c r="AA47" s="48"/>
      <c r="AB47" s="48"/>
      <c r="AC47" s="48"/>
      <c r="AD47" s="48"/>
      <c r="AE47" s="48"/>
      <c r="AF47" s="48"/>
      <c r="AG47" s="48"/>
      <c r="AH47" s="48">
        <v>23.49</v>
      </c>
      <c r="AI47" s="48"/>
      <c r="AJ47" s="48"/>
      <c r="AK47" s="48"/>
      <c r="AL47" s="42" t="s">
        <v>675</v>
      </c>
      <c r="AM47" s="44" t="s">
        <v>570</v>
      </c>
      <c r="AN47" s="52"/>
      <c r="AO47" s="52"/>
      <c r="AP47" s="46" t="s">
        <v>574</v>
      </c>
      <c r="AQ47" s="44">
        <v>6.5</v>
      </c>
      <c r="AR47" s="52" t="s">
        <v>575</v>
      </c>
      <c r="AS47" s="48"/>
      <c r="AT47" s="52">
        <v>0</v>
      </c>
      <c r="AU47" s="52">
        <v>0</v>
      </c>
      <c r="AV47" s="52">
        <v>0</v>
      </c>
      <c r="AW47" s="52">
        <v>15</v>
      </c>
      <c r="AX47" s="44">
        <v>0</v>
      </c>
      <c r="AY47" s="44">
        <v>0</v>
      </c>
      <c r="AZ47" s="44">
        <v>0</v>
      </c>
      <c r="BA47" s="44">
        <v>0</v>
      </c>
      <c r="BB47" s="44">
        <v>0</v>
      </c>
      <c r="BC47" s="44">
        <v>0</v>
      </c>
      <c r="BD47" s="44">
        <v>24</v>
      </c>
      <c r="BE47" s="44" t="s">
        <v>569</v>
      </c>
      <c r="BF47" s="44"/>
      <c r="BG47" s="44" t="s">
        <v>570</v>
      </c>
      <c r="BH47" s="44"/>
      <c r="BI47" s="48" t="s">
        <v>625</v>
      </c>
      <c r="BJ47" s="48" t="s">
        <v>626</v>
      </c>
      <c r="BK47" s="52">
        <v>25</v>
      </c>
      <c r="BL47" s="44" t="s">
        <v>578</v>
      </c>
      <c r="BM47" s="48"/>
      <c r="BN47" t="s">
        <v>633</v>
      </c>
      <c r="BO47" s="58" t="s">
        <v>580</v>
      </c>
      <c r="BS47" s="3"/>
      <c r="BT47" s="3"/>
      <c r="BU47" s="3"/>
      <c r="BV47" s="3"/>
      <c r="BW47" s="3"/>
      <c r="BX47" s="3"/>
      <c r="BY47" s="3"/>
      <c r="BZ47" s="3"/>
      <c r="CA47" s="3"/>
      <c r="CB47" s="3"/>
      <c r="CC47" s="3"/>
      <c r="CD47" s="3"/>
      <c r="CE47" s="3"/>
      <c r="CF47" s="3"/>
      <c r="CG47" s="3"/>
      <c r="CH47" s="3"/>
      <c r="CI47" s="3"/>
      <c r="CJ47" s="3"/>
      <c r="CK47" s="3"/>
      <c r="CL47" s="3"/>
      <c r="CM47" s="3"/>
      <c r="CN47" s="3"/>
      <c r="CO47" s="3"/>
      <c r="CP47" s="3"/>
    </row>
    <row r="48" spans="1:97" x14ac:dyDescent="0.3">
      <c r="A48" s="39">
        <v>4139</v>
      </c>
      <c r="B48" s="154">
        <v>41467</v>
      </c>
      <c r="C48" s="41" t="s">
        <v>567</v>
      </c>
      <c r="D48" s="42" t="s">
        <v>659</v>
      </c>
      <c r="E48" s="42"/>
      <c r="F48" s="42" t="s">
        <v>635</v>
      </c>
      <c r="G48" s="51">
        <v>41475</v>
      </c>
      <c r="H48" s="44" t="s">
        <v>569</v>
      </c>
      <c r="I48" s="44" t="s">
        <v>570</v>
      </c>
      <c r="J48" s="44"/>
      <c r="K48" s="42" t="s">
        <v>627</v>
      </c>
      <c r="L48" s="42" t="s">
        <v>582</v>
      </c>
      <c r="M48" s="48">
        <v>117</v>
      </c>
      <c r="N48" s="48">
        <v>27</v>
      </c>
      <c r="O48" s="42"/>
      <c r="P48" s="48"/>
      <c r="Q48" s="48"/>
      <c r="R48" s="49"/>
      <c r="S48" s="48"/>
      <c r="T48" s="48"/>
      <c r="U48" s="48"/>
      <c r="V48" s="48"/>
      <c r="W48" s="48">
        <v>18</v>
      </c>
      <c r="X48" s="48"/>
      <c r="Y48" s="48"/>
      <c r="Z48" s="48"/>
      <c r="AA48" s="48"/>
      <c r="AB48" s="48"/>
      <c r="AC48" s="48"/>
      <c r="AD48" s="48"/>
      <c r="AE48" s="48"/>
      <c r="AF48" s="48"/>
      <c r="AG48" s="48"/>
      <c r="AH48" s="48">
        <v>23</v>
      </c>
      <c r="AI48" s="48"/>
      <c r="AJ48" s="48"/>
      <c r="AK48" s="48"/>
      <c r="AL48" s="42" t="s">
        <v>675</v>
      </c>
      <c r="AM48" s="44" t="s">
        <v>570</v>
      </c>
      <c r="AN48" s="44"/>
      <c r="AO48" s="44"/>
      <c r="AP48" s="46" t="s">
        <v>574</v>
      </c>
      <c r="AQ48" s="44">
        <v>11.7</v>
      </c>
      <c r="AR48" s="44" t="s">
        <v>575</v>
      </c>
      <c r="AS48" s="42"/>
      <c r="AT48" s="44">
        <v>0</v>
      </c>
      <c r="AU48" s="44">
        <v>0</v>
      </c>
      <c r="AV48" s="44">
        <v>0</v>
      </c>
      <c r="AW48" s="44">
        <v>0</v>
      </c>
      <c r="AX48" s="44">
        <v>0</v>
      </c>
      <c r="AY48" s="44">
        <v>0</v>
      </c>
      <c r="AZ48" s="44">
        <v>0</v>
      </c>
      <c r="BA48" s="44">
        <v>0</v>
      </c>
      <c r="BB48" s="44">
        <v>0</v>
      </c>
      <c r="BC48" s="44">
        <v>0</v>
      </c>
      <c r="BD48" s="44"/>
      <c r="BE48" s="44" t="s">
        <v>570</v>
      </c>
      <c r="BF48" s="44"/>
      <c r="BG48" s="44" t="s">
        <v>570</v>
      </c>
      <c r="BH48" s="44"/>
      <c r="BI48" s="48"/>
      <c r="BJ48" s="48"/>
      <c r="BK48" s="52"/>
      <c r="BL48" s="44" t="s">
        <v>578</v>
      </c>
      <c r="BM48" s="47" t="s">
        <v>628</v>
      </c>
      <c r="BN48" s="1" t="s">
        <v>674</v>
      </c>
      <c r="BO48" s="58" t="s">
        <v>580</v>
      </c>
    </row>
    <row r="49" spans="1:97" x14ac:dyDescent="0.3">
      <c r="A49" s="39">
        <v>2562</v>
      </c>
      <c r="B49" s="154">
        <v>41467</v>
      </c>
      <c r="C49" s="41" t="s">
        <v>724</v>
      </c>
      <c r="D49" s="42" t="s">
        <v>733</v>
      </c>
      <c r="E49" s="42"/>
      <c r="F49" s="42" t="s">
        <v>635</v>
      </c>
      <c r="G49" s="51">
        <v>41477</v>
      </c>
      <c r="H49" s="44" t="s">
        <v>569</v>
      </c>
      <c r="I49" s="44" t="s">
        <v>570</v>
      </c>
      <c r="J49" s="44"/>
      <c r="K49" s="42" t="s">
        <v>727</v>
      </c>
      <c r="L49" s="42" t="s">
        <v>728</v>
      </c>
      <c r="M49" s="42">
        <v>123.14</v>
      </c>
      <c r="N49" s="42">
        <v>37.700000000000003</v>
      </c>
      <c r="O49" s="42"/>
      <c r="P49" s="42"/>
      <c r="Q49" s="42"/>
      <c r="R49" s="45"/>
      <c r="S49" s="42"/>
      <c r="T49" s="42"/>
      <c r="U49" s="42"/>
      <c r="V49" s="42"/>
      <c r="W49" s="42">
        <v>15.7</v>
      </c>
      <c r="X49" s="42"/>
      <c r="Y49" s="42"/>
      <c r="Z49" s="42"/>
      <c r="AA49" s="42"/>
      <c r="AB49" s="42"/>
      <c r="AC49" s="42"/>
      <c r="AD49" s="42"/>
      <c r="AE49" s="42"/>
      <c r="AF49" s="42"/>
      <c r="AG49" s="42"/>
      <c r="AH49" s="42">
        <v>30.82</v>
      </c>
      <c r="AI49" s="42"/>
      <c r="AJ49" s="42"/>
      <c r="AK49" s="42"/>
      <c r="AL49" s="42" t="s">
        <v>734</v>
      </c>
      <c r="AM49" s="44" t="s">
        <v>725</v>
      </c>
      <c r="AN49" s="44"/>
      <c r="AO49" s="44"/>
      <c r="AP49" s="46" t="s">
        <v>731</v>
      </c>
      <c r="AQ49" s="44">
        <v>6.1</v>
      </c>
      <c r="AR49" s="52" t="s">
        <v>725</v>
      </c>
      <c r="AS49" s="42"/>
      <c r="AT49" s="44">
        <v>0</v>
      </c>
      <c r="AU49" s="44">
        <v>0</v>
      </c>
      <c r="AV49" s="44">
        <v>0</v>
      </c>
      <c r="AW49" s="44">
        <v>23</v>
      </c>
      <c r="AX49" s="44">
        <v>0</v>
      </c>
      <c r="AY49" s="44">
        <v>0</v>
      </c>
      <c r="AZ49" s="44">
        <v>0</v>
      </c>
      <c r="BA49" s="44">
        <v>0</v>
      </c>
      <c r="BB49" s="44">
        <v>0</v>
      </c>
      <c r="BC49" s="44">
        <v>0</v>
      </c>
      <c r="BD49" s="44"/>
      <c r="BE49" s="44" t="s">
        <v>725</v>
      </c>
      <c r="BF49" s="44">
        <v>24</v>
      </c>
      <c r="BG49" s="44" t="s">
        <v>725</v>
      </c>
      <c r="BH49" s="44"/>
      <c r="BI49" s="42"/>
      <c r="BJ49" s="47"/>
      <c r="BK49" s="44"/>
      <c r="BL49" s="44" t="s">
        <v>578</v>
      </c>
      <c r="BM49" s="42"/>
      <c r="BN49" s="1" t="s">
        <v>729</v>
      </c>
      <c r="BO49" t="s">
        <v>580</v>
      </c>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row>
    <row r="50" spans="1:97" x14ac:dyDescent="0.3">
      <c r="BN50" s="1"/>
      <c r="BO50" s="3"/>
    </row>
    <row r="51" spans="1:97" x14ac:dyDescent="0.3">
      <c r="BN51" s="1"/>
      <c r="BO51" s="3"/>
    </row>
    <row r="52" spans="1:97" x14ac:dyDescent="0.3">
      <c r="BN52" s="1"/>
      <c r="BO52" s="3"/>
    </row>
    <row r="53" spans="1:97" x14ac:dyDescent="0.3">
      <c r="BN53" s="1"/>
      <c r="BO53" s="3"/>
    </row>
    <row r="54" spans="1:97" x14ac:dyDescent="0.3">
      <c r="BN54" s="1"/>
      <c r="BO54" s="3"/>
    </row>
    <row r="55" spans="1:97" x14ac:dyDescent="0.3">
      <c r="BN55" s="1"/>
      <c r="BO55" s="3"/>
    </row>
    <row r="56" spans="1:97" x14ac:dyDescent="0.3">
      <c r="BN56" s="1"/>
      <c r="BO56" s="3"/>
    </row>
    <row r="57" spans="1:97" x14ac:dyDescent="0.3">
      <c r="BN57" s="1"/>
      <c r="BO57" s="3"/>
    </row>
    <row r="58" spans="1:97" x14ac:dyDescent="0.3">
      <c r="BN58" s="1"/>
      <c r="BO58" s="3"/>
    </row>
    <row r="59" spans="1:97" x14ac:dyDescent="0.3">
      <c r="BN59" s="1"/>
      <c r="BO59" s="3"/>
    </row>
    <row r="60" spans="1:97" x14ac:dyDescent="0.3">
      <c r="BN60" s="1"/>
      <c r="BO60" s="3"/>
    </row>
    <row r="61" spans="1:97" x14ac:dyDescent="0.3">
      <c r="BN61" s="1"/>
      <c r="BO61" s="3"/>
    </row>
    <row r="62" spans="1:97" x14ac:dyDescent="0.3">
      <c r="BN62" s="1"/>
      <c r="BO62" s="3"/>
    </row>
    <row r="63" spans="1:97" x14ac:dyDescent="0.3">
      <c r="BN63" s="1"/>
      <c r="BO63" s="3"/>
    </row>
    <row r="64" spans="1:97" x14ac:dyDescent="0.3">
      <c r="BN64" s="1"/>
      <c r="BO64" s="3"/>
    </row>
  </sheetData>
  <sheetProtection algorithmName="SHA-512" hashValue="YkNwP1yio00VLUgxRlof3fYv8oedSeZTFQMPtKgLPldXR3G5yGaYpzQmdZQdh4oSY80qMXGp7PFrS4k/GCV+DQ==" saltValue="oqtfjNrQHckKKIslIR4PVQ==" spinCount="100000" sheet="1" objects="1" scenarios="1"/>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1"/>
  <dimension ref="A1:CP64"/>
  <sheetViews>
    <sheetView workbookViewId="0">
      <selection activeCell="A7" sqref="A7:XFD7"/>
    </sheetView>
  </sheetViews>
  <sheetFormatPr defaultColWidth="11.07421875" defaultRowHeight="13.5" x14ac:dyDescent="0.3"/>
  <cols>
    <col min="38" max="38" width="13.69140625" customWidth="1"/>
  </cols>
  <sheetData>
    <row r="1" spans="1:94" ht="67.5" x14ac:dyDescent="0.3">
      <c r="A1" s="11" t="s">
        <v>228</v>
      </c>
      <c r="B1" s="11" t="s">
        <v>311</v>
      </c>
      <c r="C1" s="12" t="s">
        <v>312</v>
      </c>
      <c r="D1" s="13" t="s">
        <v>313</v>
      </c>
      <c r="E1" s="13" t="s">
        <v>314</v>
      </c>
      <c r="F1" s="13" t="s">
        <v>315</v>
      </c>
      <c r="G1" s="11" t="s">
        <v>316</v>
      </c>
      <c r="H1" s="14" t="s">
        <v>317</v>
      </c>
      <c r="I1" s="14" t="s">
        <v>395</v>
      </c>
      <c r="J1" s="14" t="s">
        <v>431</v>
      </c>
      <c r="K1" s="13" t="s">
        <v>408</v>
      </c>
      <c r="L1" s="15" t="s">
        <v>432</v>
      </c>
      <c r="M1" s="16" t="s">
        <v>433</v>
      </c>
      <c r="N1" s="17" t="s">
        <v>434</v>
      </c>
      <c r="O1" s="17" t="s">
        <v>435</v>
      </c>
      <c r="P1" s="17" t="s">
        <v>436</v>
      </c>
      <c r="Q1" s="17" t="s">
        <v>515</v>
      </c>
      <c r="R1" s="17" t="s">
        <v>308</v>
      </c>
      <c r="S1" s="17" t="s">
        <v>309</v>
      </c>
      <c r="T1" s="17" t="s">
        <v>310</v>
      </c>
      <c r="U1" s="17" t="s">
        <v>535</v>
      </c>
      <c r="V1" s="18" t="s">
        <v>536</v>
      </c>
      <c r="W1" s="19" t="s">
        <v>557</v>
      </c>
      <c r="X1" s="19" t="s">
        <v>362</v>
      </c>
      <c r="Y1" s="19" t="s">
        <v>297</v>
      </c>
      <c r="Z1" s="19" t="s">
        <v>298</v>
      </c>
      <c r="AA1" s="19" t="s">
        <v>376</v>
      </c>
      <c r="AB1" s="19" t="s">
        <v>295</v>
      </c>
      <c r="AC1" s="19" t="s">
        <v>296</v>
      </c>
      <c r="AD1" s="20" t="s">
        <v>223</v>
      </c>
      <c r="AE1" s="21" t="s">
        <v>224</v>
      </c>
      <c r="AF1" s="22" t="s">
        <v>560</v>
      </c>
      <c r="AG1" s="22" t="s">
        <v>561</v>
      </c>
      <c r="AH1" s="23" t="s">
        <v>429</v>
      </c>
      <c r="AI1" s="23" t="s">
        <v>268</v>
      </c>
      <c r="AJ1" s="23" t="s">
        <v>269</v>
      </c>
      <c r="AK1" s="23" t="s">
        <v>270</v>
      </c>
      <c r="AL1" s="24" t="s">
        <v>566</v>
      </c>
      <c r="AM1" s="25" t="s">
        <v>430</v>
      </c>
      <c r="AN1" s="25" t="s">
        <v>195</v>
      </c>
      <c r="AO1" s="26" t="s">
        <v>196</v>
      </c>
      <c r="AP1" s="27" t="s">
        <v>190</v>
      </c>
      <c r="AQ1" s="28" t="s">
        <v>191</v>
      </c>
      <c r="AR1" s="29" t="s">
        <v>439</v>
      </c>
      <c r="AS1" s="30" t="s">
        <v>440</v>
      </c>
      <c r="AT1" s="31" t="s">
        <v>441</v>
      </c>
      <c r="AU1" s="32" t="s">
        <v>533</v>
      </c>
      <c r="AV1" s="33" t="s">
        <v>442</v>
      </c>
      <c r="AW1" s="32" t="s">
        <v>552</v>
      </c>
      <c r="AX1" s="33" t="s">
        <v>443</v>
      </c>
      <c r="AY1" s="34" t="s">
        <v>229</v>
      </c>
      <c r="AZ1" s="31" t="s">
        <v>307</v>
      </c>
      <c r="BA1" s="35" t="s">
        <v>475</v>
      </c>
      <c r="BB1" s="31" t="s">
        <v>537</v>
      </c>
      <c r="BC1" s="35" t="s">
        <v>482</v>
      </c>
      <c r="BD1" s="14" t="s">
        <v>502</v>
      </c>
      <c r="BE1" s="14" t="s">
        <v>476</v>
      </c>
      <c r="BF1" s="14" t="s">
        <v>477</v>
      </c>
      <c r="BG1" s="14" t="s">
        <v>225</v>
      </c>
      <c r="BH1" s="14" t="s">
        <v>522</v>
      </c>
      <c r="BI1" s="36" t="s">
        <v>473</v>
      </c>
      <c r="BJ1" s="36" t="s">
        <v>474</v>
      </c>
      <c r="BK1" s="37" t="s">
        <v>217</v>
      </c>
      <c r="BL1" s="37" t="s">
        <v>478</v>
      </c>
      <c r="BM1" s="36" t="s">
        <v>328</v>
      </c>
      <c r="BN1" s="37" t="s">
        <v>329</v>
      </c>
      <c r="BO1" s="38" t="s">
        <v>271</v>
      </c>
    </row>
    <row r="2" spans="1:94" s="1" customFormat="1" x14ac:dyDescent="0.3">
      <c r="A2" s="39">
        <v>2017</v>
      </c>
      <c r="B2" s="40">
        <v>41163</v>
      </c>
      <c r="C2" s="41" t="s">
        <v>382</v>
      </c>
      <c r="D2" s="42" t="s">
        <v>532</v>
      </c>
      <c r="E2" s="42"/>
      <c r="F2" s="42" t="s">
        <v>383</v>
      </c>
      <c r="G2" s="43">
        <v>41152</v>
      </c>
      <c r="H2" s="44" t="s">
        <v>438</v>
      </c>
      <c r="I2" s="44" t="s">
        <v>336</v>
      </c>
      <c r="J2" s="44"/>
      <c r="K2" s="42" t="s">
        <v>384</v>
      </c>
      <c r="L2" s="42" t="s">
        <v>385</v>
      </c>
      <c r="M2" s="42">
        <v>135.38</v>
      </c>
      <c r="N2" s="42">
        <v>27.19</v>
      </c>
      <c r="O2" s="42" t="s">
        <v>386</v>
      </c>
      <c r="P2" s="42">
        <v>1000</v>
      </c>
      <c r="Q2" s="42">
        <v>26.78</v>
      </c>
      <c r="R2" s="45">
        <v>1750</v>
      </c>
      <c r="S2" s="42">
        <v>26.38</v>
      </c>
      <c r="T2" s="42"/>
      <c r="U2" s="42"/>
      <c r="V2" s="42"/>
      <c r="W2" s="42"/>
      <c r="X2" s="42"/>
      <c r="Y2" s="42"/>
      <c r="Z2" s="42"/>
      <c r="AA2" s="42"/>
      <c r="AB2" s="42"/>
      <c r="AC2" s="42"/>
      <c r="AD2" s="42"/>
      <c r="AE2" s="42"/>
      <c r="AF2" s="42"/>
      <c r="AG2" s="42"/>
      <c r="AH2" s="42"/>
      <c r="AI2" s="42"/>
      <c r="AJ2" s="42"/>
      <c r="AK2" s="42"/>
      <c r="AL2" s="42" t="s">
        <v>387</v>
      </c>
      <c r="AM2" s="44" t="s">
        <v>336</v>
      </c>
      <c r="AN2" s="44"/>
      <c r="AO2" s="44"/>
      <c r="AP2" s="46" t="s">
        <v>388</v>
      </c>
      <c r="AQ2" s="44">
        <v>6.1</v>
      </c>
      <c r="AR2" s="44" t="s">
        <v>337</v>
      </c>
      <c r="AS2" s="42"/>
      <c r="AT2" s="44">
        <v>0</v>
      </c>
      <c r="AU2" s="44">
        <v>0</v>
      </c>
      <c r="AV2" s="44">
        <v>0</v>
      </c>
      <c r="AW2" s="44">
        <v>17</v>
      </c>
      <c r="AX2" s="44">
        <v>0</v>
      </c>
      <c r="AY2" s="44">
        <v>0</v>
      </c>
      <c r="AZ2" s="44">
        <v>0</v>
      </c>
      <c r="BA2" s="44">
        <v>0</v>
      </c>
      <c r="BB2" s="44">
        <v>0</v>
      </c>
      <c r="BC2" s="44">
        <v>2</v>
      </c>
      <c r="BD2" s="44">
        <v>0</v>
      </c>
      <c r="BE2" s="44" t="s">
        <v>336</v>
      </c>
      <c r="BF2" s="44">
        <v>12</v>
      </c>
      <c r="BG2" s="44" t="s">
        <v>336</v>
      </c>
      <c r="BH2" s="44"/>
      <c r="BI2" s="42" t="s">
        <v>424</v>
      </c>
      <c r="BJ2" s="47" t="s">
        <v>523</v>
      </c>
      <c r="BK2" s="44">
        <v>50</v>
      </c>
      <c r="BL2" s="44" t="s">
        <v>339</v>
      </c>
      <c r="BM2" s="42"/>
      <c r="BN2" s="57" t="s">
        <v>157</v>
      </c>
      <c r="BO2" s="2" t="s">
        <v>356</v>
      </c>
      <c r="BQ2" s="2"/>
      <c r="BR2" s="2"/>
      <c r="BS2" s="2"/>
      <c r="BT2" s="2"/>
      <c r="BU2" s="2"/>
      <c r="BV2" s="2"/>
      <c r="BW2" s="2"/>
      <c r="BX2" s="2"/>
      <c r="BY2" s="2"/>
      <c r="BZ2" s="2"/>
      <c r="CA2" s="2"/>
      <c r="CB2" s="2"/>
      <c r="CC2" s="2"/>
      <c r="CD2" s="2"/>
      <c r="CE2" s="2"/>
      <c r="CF2" s="2"/>
      <c r="CG2" s="2"/>
      <c r="CH2" s="2"/>
      <c r="CI2" s="2"/>
      <c r="CJ2" s="2"/>
      <c r="CK2" s="2"/>
      <c r="CL2" s="2"/>
      <c r="CM2" s="2"/>
      <c r="CN2" s="2"/>
      <c r="CO2" s="2"/>
      <c r="CP2" s="2"/>
    </row>
    <row r="3" spans="1:94" x14ac:dyDescent="0.3">
      <c r="A3" s="39">
        <v>1145</v>
      </c>
      <c r="B3" s="40">
        <v>41163</v>
      </c>
      <c r="C3" s="41" t="s">
        <v>291</v>
      </c>
      <c r="D3" s="42" t="s">
        <v>299</v>
      </c>
      <c r="E3" s="42"/>
      <c r="F3" s="42" t="s">
        <v>300</v>
      </c>
      <c r="G3" s="43">
        <v>41090</v>
      </c>
      <c r="H3" s="44" t="s">
        <v>246</v>
      </c>
      <c r="I3" s="44" t="s">
        <v>301</v>
      </c>
      <c r="J3" s="44"/>
      <c r="K3" s="42" t="s">
        <v>302</v>
      </c>
      <c r="L3" s="42" t="s">
        <v>303</v>
      </c>
      <c r="M3" s="48">
        <v>151.84</v>
      </c>
      <c r="N3" s="48">
        <v>27.734000000000002</v>
      </c>
      <c r="O3" s="48" t="s">
        <v>343</v>
      </c>
      <c r="P3" s="48">
        <v>1000</v>
      </c>
      <c r="Q3" s="42">
        <v>27.244</v>
      </c>
      <c r="R3" s="45">
        <v>1750</v>
      </c>
      <c r="S3" s="48">
        <v>26.263999999999999</v>
      </c>
      <c r="T3" s="48"/>
      <c r="U3" s="48"/>
      <c r="V3" s="48"/>
      <c r="W3" s="42"/>
      <c r="X3" s="48"/>
      <c r="Y3" s="48"/>
      <c r="Z3" s="48"/>
      <c r="AA3" s="48"/>
      <c r="AB3" s="48"/>
      <c r="AC3" s="48"/>
      <c r="AD3" s="48"/>
      <c r="AE3" s="42"/>
      <c r="AF3" s="48"/>
      <c r="AG3" s="48"/>
      <c r="AH3" s="42"/>
      <c r="AI3" s="42"/>
      <c r="AJ3" s="42"/>
      <c r="AK3" s="48"/>
      <c r="AL3" s="42" t="s">
        <v>304</v>
      </c>
      <c r="AM3" s="44" t="s">
        <v>107</v>
      </c>
      <c r="AN3" s="44"/>
      <c r="AO3" s="44"/>
      <c r="AP3" s="46" t="s">
        <v>305</v>
      </c>
      <c r="AQ3" s="44">
        <v>10</v>
      </c>
      <c r="AR3" s="44" t="s">
        <v>107</v>
      </c>
      <c r="AS3" s="42"/>
      <c r="AT3" s="44">
        <v>0</v>
      </c>
      <c r="AU3" s="44">
        <v>0</v>
      </c>
      <c r="AV3" s="44">
        <v>7</v>
      </c>
      <c r="AW3" s="44">
        <v>0</v>
      </c>
      <c r="AX3" s="44">
        <v>0</v>
      </c>
      <c r="AY3" s="44">
        <v>0</v>
      </c>
      <c r="AZ3" s="44">
        <v>0</v>
      </c>
      <c r="BA3" s="44">
        <v>0</v>
      </c>
      <c r="BB3" s="44">
        <v>0</v>
      </c>
      <c r="BC3" s="44">
        <v>0</v>
      </c>
      <c r="BD3" s="44">
        <v>0</v>
      </c>
      <c r="BE3" s="44" t="s">
        <v>107</v>
      </c>
      <c r="BF3" s="44"/>
      <c r="BG3" s="44" t="s">
        <v>107</v>
      </c>
      <c r="BH3" s="44"/>
      <c r="BI3" s="47"/>
      <c r="BJ3" s="47"/>
      <c r="BK3" s="44"/>
      <c r="BL3" s="44" t="s">
        <v>274</v>
      </c>
      <c r="BM3" s="42" t="s">
        <v>306</v>
      </c>
      <c r="BN3" t="s">
        <v>491</v>
      </c>
      <c r="BO3" s="58" t="s">
        <v>492</v>
      </c>
    </row>
    <row r="4" spans="1:94" x14ac:dyDescent="0.3">
      <c r="A4" s="39">
        <v>1477</v>
      </c>
      <c r="B4" s="40">
        <v>41163</v>
      </c>
      <c r="C4" s="41" t="s">
        <v>272</v>
      </c>
      <c r="D4" s="42" t="s">
        <v>532</v>
      </c>
      <c r="E4" s="42"/>
      <c r="F4" s="42" t="s">
        <v>174</v>
      </c>
      <c r="G4" s="43">
        <v>41152</v>
      </c>
      <c r="H4" s="44" t="s">
        <v>347</v>
      </c>
      <c r="I4" s="44" t="s">
        <v>348</v>
      </c>
      <c r="J4" s="44"/>
      <c r="K4" s="48" t="s">
        <v>349</v>
      </c>
      <c r="L4" s="48" t="s">
        <v>350</v>
      </c>
      <c r="M4" s="48">
        <v>130.94999999999999</v>
      </c>
      <c r="N4" s="48">
        <v>26.85</v>
      </c>
      <c r="O4" s="48" t="s">
        <v>386</v>
      </c>
      <c r="P4" s="48">
        <v>1750</v>
      </c>
      <c r="Q4" s="48">
        <v>26.29</v>
      </c>
      <c r="R4" s="55">
        <v>1750</v>
      </c>
      <c r="S4" s="55">
        <v>26.29</v>
      </c>
      <c r="T4" s="48"/>
      <c r="U4" s="48"/>
      <c r="V4" s="48"/>
      <c r="W4" s="48"/>
      <c r="X4" s="48"/>
      <c r="Y4" s="48"/>
      <c r="Z4" s="48"/>
      <c r="AA4" s="48"/>
      <c r="AB4" s="48"/>
      <c r="AC4" s="48"/>
      <c r="AD4" s="48"/>
      <c r="AE4" s="48"/>
      <c r="AF4" s="48"/>
      <c r="AG4" s="48"/>
      <c r="AH4" s="48"/>
      <c r="AI4" s="48"/>
      <c r="AJ4" s="48"/>
      <c r="AK4" s="48"/>
      <c r="AL4" s="42" t="s">
        <v>387</v>
      </c>
      <c r="AM4" s="44" t="s">
        <v>348</v>
      </c>
      <c r="AN4" s="52"/>
      <c r="AO4" s="52"/>
      <c r="AP4" s="53" t="s">
        <v>388</v>
      </c>
      <c r="AQ4" s="44">
        <v>6.5</v>
      </c>
      <c r="AR4" s="52" t="s">
        <v>348</v>
      </c>
      <c r="AS4" s="48"/>
      <c r="AT4" s="52">
        <v>0</v>
      </c>
      <c r="AU4" s="52">
        <v>0</v>
      </c>
      <c r="AV4" s="52">
        <v>0</v>
      </c>
      <c r="AW4" s="52">
        <v>20</v>
      </c>
      <c r="AX4" s="52">
        <v>0</v>
      </c>
      <c r="AY4" s="44">
        <v>0</v>
      </c>
      <c r="AZ4" s="44">
        <v>0</v>
      </c>
      <c r="BA4" s="44">
        <v>0</v>
      </c>
      <c r="BB4" s="44">
        <v>0</v>
      </c>
      <c r="BC4" s="44">
        <v>0</v>
      </c>
      <c r="BD4" s="52">
        <v>0</v>
      </c>
      <c r="BE4" s="52" t="s">
        <v>348</v>
      </c>
      <c r="BF4" s="44"/>
      <c r="BG4" s="44" t="s">
        <v>348</v>
      </c>
      <c r="BH4" s="44"/>
      <c r="BI4" s="50" t="s">
        <v>351</v>
      </c>
      <c r="BJ4" s="50"/>
      <c r="BK4" s="52"/>
      <c r="BL4" s="44" t="s">
        <v>370</v>
      </c>
      <c r="BM4" s="48"/>
      <c r="BN4" t="s">
        <v>371</v>
      </c>
      <c r="BO4" t="s">
        <v>342</v>
      </c>
    </row>
    <row r="5" spans="1:94" x14ac:dyDescent="0.3">
      <c r="A5" s="39">
        <v>1535</v>
      </c>
      <c r="B5" s="40">
        <v>41095</v>
      </c>
      <c r="C5" s="41" t="s">
        <v>391</v>
      </c>
      <c r="D5" s="42" t="s">
        <v>452</v>
      </c>
      <c r="E5" s="42"/>
      <c r="F5" s="42" t="s">
        <v>392</v>
      </c>
      <c r="G5" s="43">
        <v>41090</v>
      </c>
      <c r="H5" s="44" t="s">
        <v>438</v>
      </c>
      <c r="I5" s="44" t="s">
        <v>445</v>
      </c>
      <c r="J5" s="44"/>
      <c r="K5" s="48" t="s">
        <v>226</v>
      </c>
      <c r="L5" s="48" t="s">
        <v>530</v>
      </c>
      <c r="M5" s="48">
        <v>167.33</v>
      </c>
      <c r="N5" s="48">
        <v>27.05</v>
      </c>
      <c r="O5" s="48" t="s">
        <v>426</v>
      </c>
      <c r="P5" s="48">
        <v>1000</v>
      </c>
      <c r="Q5" s="48">
        <v>26.99</v>
      </c>
      <c r="R5" s="45">
        <v>1750</v>
      </c>
      <c r="S5" s="48">
        <v>26.8</v>
      </c>
      <c r="T5" s="48"/>
      <c r="U5" s="48"/>
      <c r="V5" s="48"/>
      <c r="W5" s="48"/>
      <c r="X5" s="48"/>
      <c r="Y5" s="48"/>
      <c r="Z5" s="48"/>
      <c r="AA5" s="48"/>
      <c r="AB5" s="48"/>
      <c r="AC5" s="48"/>
      <c r="AD5" s="48"/>
      <c r="AE5" s="48"/>
      <c r="AF5" s="48"/>
      <c r="AG5" s="48"/>
      <c r="AH5" s="48"/>
      <c r="AI5" s="48"/>
      <c r="AJ5" s="48"/>
      <c r="AK5" s="48"/>
      <c r="AL5" s="42" t="s">
        <v>427</v>
      </c>
      <c r="AM5" s="52" t="s">
        <v>445</v>
      </c>
      <c r="AN5" s="52"/>
      <c r="AO5" s="52"/>
      <c r="AP5" s="53"/>
      <c r="AQ5" s="52">
        <v>0</v>
      </c>
      <c r="AR5" s="52" t="s">
        <v>445</v>
      </c>
      <c r="AS5" s="48"/>
      <c r="AT5" s="52">
        <v>0</v>
      </c>
      <c r="AU5" s="52">
        <v>0</v>
      </c>
      <c r="AV5" s="52">
        <v>18</v>
      </c>
      <c r="AW5" s="52">
        <v>0</v>
      </c>
      <c r="AX5" s="52">
        <v>0</v>
      </c>
      <c r="AY5" s="52">
        <v>0</v>
      </c>
      <c r="AZ5" s="52">
        <v>0</v>
      </c>
      <c r="BA5" s="52">
        <v>0</v>
      </c>
      <c r="BB5" s="44">
        <v>0</v>
      </c>
      <c r="BC5" s="44">
        <v>0</v>
      </c>
      <c r="BD5" s="52">
        <v>0</v>
      </c>
      <c r="BE5" s="52" t="s">
        <v>445</v>
      </c>
      <c r="BF5" s="44"/>
      <c r="BG5" s="44" t="s">
        <v>445</v>
      </c>
      <c r="BH5" s="44"/>
      <c r="BI5" s="50"/>
      <c r="BJ5" s="50"/>
      <c r="BK5" s="52"/>
      <c r="BL5" s="44" t="s">
        <v>390</v>
      </c>
      <c r="BM5" s="48" t="s">
        <v>227</v>
      </c>
      <c r="BN5" s="56"/>
      <c r="BO5" s="3"/>
    </row>
    <row r="6" spans="1:94" x14ac:dyDescent="0.3">
      <c r="A6" s="39">
        <v>1451</v>
      </c>
      <c r="B6" s="40">
        <v>41136</v>
      </c>
      <c r="C6" s="41" t="s">
        <v>272</v>
      </c>
      <c r="D6" s="42" t="s">
        <v>532</v>
      </c>
      <c r="E6" s="42"/>
      <c r="F6" s="42" t="s">
        <v>444</v>
      </c>
      <c r="G6" s="43">
        <v>41121</v>
      </c>
      <c r="H6" s="44" t="s">
        <v>438</v>
      </c>
      <c r="I6" s="44" t="s">
        <v>445</v>
      </c>
      <c r="J6" s="44"/>
      <c r="K6" s="42" t="s">
        <v>283</v>
      </c>
      <c r="L6" s="42" t="s">
        <v>284</v>
      </c>
      <c r="M6" s="48">
        <v>145</v>
      </c>
      <c r="N6" s="48">
        <v>23.56</v>
      </c>
      <c r="O6" s="48" t="s">
        <v>319</v>
      </c>
      <c r="P6" s="48">
        <v>300</v>
      </c>
      <c r="Q6" s="48">
        <v>24.98</v>
      </c>
      <c r="R6" s="49">
        <v>1020</v>
      </c>
      <c r="S6" s="48">
        <v>26.26</v>
      </c>
      <c r="T6" s="48"/>
      <c r="U6" s="48"/>
      <c r="V6" s="48"/>
      <c r="W6" s="48"/>
      <c r="X6" s="48"/>
      <c r="Y6" s="48"/>
      <c r="Z6" s="48"/>
      <c r="AA6" s="48"/>
      <c r="AB6" s="48"/>
      <c r="AC6" s="48"/>
      <c r="AD6" s="48"/>
      <c r="AE6" s="48"/>
      <c r="AF6" s="48"/>
      <c r="AG6" s="48"/>
      <c r="AH6" s="48"/>
      <c r="AI6" s="48"/>
      <c r="AJ6" s="48"/>
      <c r="AK6" s="48"/>
      <c r="AL6" s="42" t="s">
        <v>234</v>
      </c>
      <c r="AM6" s="44" t="s">
        <v>445</v>
      </c>
      <c r="AN6" s="52"/>
      <c r="AO6" s="52"/>
      <c r="AP6" s="53" t="s">
        <v>267</v>
      </c>
      <c r="AQ6" s="52">
        <v>8</v>
      </c>
      <c r="AR6" s="52" t="s">
        <v>437</v>
      </c>
      <c r="AS6" s="48"/>
      <c r="AT6" s="52">
        <v>0</v>
      </c>
      <c r="AU6" s="52">
        <v>0</v>
      </c>
      <c r="AV6" s="52">
        <v>7</v>
      </c>
      <c r="AW6" s="52">
        <v>0</v>
      </c>
      <c r="AX6" s="52">
        <v>0</v>
      </c>
      <c r="AY6" s="44">
        <v>0</v>
      </c>
      <c r="AZ6" s="44">
        <v>0</v>
      </c>
      <c r="BA6" s="44">
        <v>0</v>
      </c>
      <c r="BB6" s="44">
        <v>0</v>
      </c>
      <c r="BC6" s="44">
        <v>0</v>
      </c>
      <c r="BD6" s="44">
        <v>24</v>
      </c>
      <c r="BE6" s="44" t="s">
        <v>438</v>
      </c>
      <c r="BF6" s="44"/>
      <c r="BG6" s="44" t="s">
        <v>445</v>
      </c>
      <c r="BH6" s="44"/>
      <c r="BI6" s="50"/>
      <c r="BJ6" s="50"/>
      <c r="BK6" s="52"/>
      <c r="BL6" s="44" t="s">
        <v>390</v>
      </c>
      <c r="BM6" s="48" t="s">
        <v>463</v>
      </c>
      <c r="BN6" t="s">
        <v>525</v>
      </c>
      <c r="BO6" s="58" t="s">
        <v>356</v>
      </c>
    </row>
    <row r="7" spans="1:94" x14ac:dyDescent="0.3">
      <c r="A7" s="39">
        <v>1489</v>
      </c>
      <c r="B7" s="40">
        <v>41163</v>
      </c>
      <c r="C7" s="41" t="s">
        <v>272</v>
      </c>
      <c r="D7" s="42" t="s">
        <v>532</v>
      </c>
      <c r="E7" s="42"/>
      <c r="F7" s="42" t="s">
        <v>174</v>
      </c>
      <c r="G7" s="43">
        <v>41152</v>
      </c>
      <c r="H7" s="44" t="s">
        <v>438</v>
      </c>
      <c r="I7" s="44" t="s">
        <v>336</v>
      </c>
      <c r="J7" s="44"/>
      <c r="K7" s="48" t="s">
        <v>369</v>
      </c>
      <c r="L7" s="48" t="s">
        <v>350</v>
      </c>
      <c r="M7" s="48">
        <v>128.85</v>
      </c>
      <c r="N7" s="48">
        <v>25.1</v>
      </c>
      <c r="O7" s="48" t="s">
        <v>386</v>
      </c>
      <c r="P7" s="48">
        <v>1750</v>
      </c>
      <c r="Q7" s="48">
        <v>24.45</v>
      </c>
      <c r="R7" s="55">
        <v>1750</v>
      </c>
      <c r="S7" s="55">
        <v>24.45</v>
      </c>
      <c r="T7" s="48"/>
      <c r="U7" s="48"/>
      <c r="V7" s="48"/>
      <c r="W7" s="48"/>
      <c r="X7" s="48"/>
      <c r="Y7" s="48"/>
      <c r="Z7" s="48"/>
      <c r="AA7" s="48"/>
      <c r="AB7" s="48"/>
      <c r="AC7" s="48"/>
      <c r="AD7" s="48"/>
      <c r="AE7" s="48"/>
      <c r="AF7" s="48"/>
      <c r="AG7" s="48"/>
      <c r="AH7" s="48"/>
      <c r="AI7" s="48"/>
      <c r="AJ7" s="48"/>
      <c r="AK7" s="48"/>
      <c r="AL7" s="42" t="s">
        <v>387</v>
      </c>
      <c r="AM7" s="44" t="s">
        <v>336</v>
      </c>
      <c r="AN7" s="52"/>
      <c r="AO7" s="52"/>
      <c r="AP7" s="53" t="s">
        <v>388</v>
      </c>
      <c r="AQ7" s="44">
        <v>6.5</v>
      </c>
      <c r="AR7" s="52" t="s">
        <v>337</v>
      </c>
      <c r="AS7" s="48"/>
      <c r="AT7" s="52">
        <v>0</v>
      </c>
      <c r="AU7" s="52">
        <v>0</v>
      </c>
      <c r="AV7" s="52">
        <v>0</v>
      </c>
      <c r="AW7" s="52">
        <v>20</v>
      </c>
      <c r="AX7" s="52">
        <v>0</v>
      </c>
      <c r="AY7" s="44">
        <v>0</v>
      </c>
      <c r="AZ7" s="44">
        <v>0</v>
      </c>
      <c r="BA7" s="44">
        <v>0</v>
      </c>
      <c r="BB7" s="44">
        <v>0</v>
      </c>
      <c r="BC7" s="44">
        <v>0</v>
      </c>
      <c r="BD7" s="52">
        <v>0</v>
      </c>
      <c r="BE7" s="52" t="s">
        <v>336</v>
      </c>
      <c r="BF7" s="44"/>
      <c r="BG7" s="44" t="s">
        <v>336</v>
      </c>
      <c r="BH7" s="44"/>
      <c r="BI7" s="50"/>
      <c r="BJ7" s="50"/>
      <c r="BK7" s="52"/>
      <c r="BL7" s="44" t="s">
        <v>339</v>
      </c>
      <c r="BM7" s="48"/>
      <c r="BN7" t="s">
        <v>65</v>
      </c>
      <c r="BO7" t="s">
        <v>342</v>
      </c>
    </row>
    <row r="8" spans="1:94" x14ac:dyDescent="0.3">
      <c r="A8" s="39">
        <v>1267</v>
      </c>
      <c r="B8" s="40">
        <v>41135</v>
      </c>
      <c r="C8" s="41" t="s">
        <v>261</v>
      </c>
      <c r="D8" s="42" t="s">
        <v>532</v>
      </c>
      <c r="E8" s="42"/>
      <c r="F8" s="42" t="s">
        <v>262</v>
      </c>
      <c r="G8" s="43">
        <v>41117</v>
      </c>
      <c r="H8" s="44" t="s">
        <v>438</v>
      </c>
      <c r="I8" s="44" t="s">
        <v>445</v>
      </c>
      <c r="J8" s="44"/>
      <c r="K8" s="42" t="s">
        <v>263</v>
      </c>
      <c r="L8" s="42" t="s">
        <v>264</v>
      </c>
      <c r="M8" s="48">
        <v>132.82</v>
      </c>
      <c r="N8" s="48">
        <v>26.37</v>
      </c>
      <c r="O8" s="42" t="s">
        <v>426</v>
      </c>
      <c r="P8" s="48">
        <v>1000</v>
      </c>
      <c r="Q8" s="42">
        <v>25.88</v>
      </c>
      <c r="R8" s="48">
        <v>1750</v>
      </c>
      <c r="S8" s="48">
        <v>25.42</v>
      </c>
      <c r="T8" s="48"/>
      <c r="U8" s="48"/>
      <c r="V8" s="48"/>
      <c r="W8" s="42"/>
      <c r="X8" s="48"/>
      <c r="Y8" s="48"/>
      <c r="Z8" s="48"/>
      <c r="AA8" s="48"/>
      <c r="AB8" s="48"/>
      <c r="AC8" s="48"/>
      <c r="AD8" s="48"/>
      <c r="AE8" s="42"/>
      <c r="AF8" s="48"/>
      <c r="AG8" s="48"/>
      <c r="AH8" s="42"/>
      <c r="AI8" s="42"/>
      <c r="AJ8" s="42"/>
      <c r="AK8" s="48"/>
      <c r="AL8" s="42" t="s">
        <v>265</v>
      </c>
      <c r="AM8" s="44" t="s">
        <v>266</v>
      </c>
      <c r="AN8" s="44"/>
      <c r="AO8" s="44"/>
      <c r="AP8" s="46" t="s">
        <v>267</v>
      </c>
      <c r="AQ8" s="44">
        <v>5.0999999999999996</v>
      </c>
      <c r="AR8" s="44" t="s">
        <v>257</v>
      </c>
      <c r="AS8" s="42"/>
      <c r="AT8" s="44">
        <v>0</v>
      </c>
      <c r="AU8" s="44">
        <v>0</v>
      </c>
      <c r="AV8" s="44">
        <v>0</v>
      </c>
      <c r="AW8" s="44">
        <v>16</v>
      </c>
      <c r="AX8" s="44">
        <v>0</v>
      </c>
      <c r="AY8" s="44">
        <v>0</v>
      </c>
      <c r="AZ8" s="44">
        <v>0</v>
      </c>
      <c r="BA8" s="44">
        <v>2</v>
      </c>
      <c r="BB8" s="44">
        <v>0</v>
      </c>
      <c r="BC8" s="44">
        <v>0</v>
      </c>
      <c r="BD8" s="44">
        <v>0</v>
      </c>
      <c r="BE8" s="44" t="s">
        <v>258</v>
      </c>
      <c r="BF8" s="44">
        <v>12</v>
      </c>
      <c r="BG8" s="44" t="s">
        <v>258</v>
      </c>
      <c r="BH8" s="44"/>
      <c r="BI8" s="47"/>
      <c r="BJ8" s="47"/>
      <c r="BK8" s="44"/>
      <c r="BL8" s="44" t="s">
        <v>259</v>
      </c>
      <c r="BM8" s="42"/>
      <c r="BN8" t="s">
        <v>462</v>
      </c>
      <c r="BO8" t="s">
        <v>239</v>
      </c>
      <c r="BP8" s="1"/>
      <c r="BQ8" s="1"/>
    </row>
    <row r="9" spans="1:94" x14ac:dyDescent="0.3">
      <c r="A9" s="39">
        <v>3120</v>
      </c>
      <c r="B9" s="40">
        <v>41163</v>
      </c>
      <c r="C9" s="41" t="s">
        <v>372</v>
      </c>
      <c r="D9" s="42" t="s">
        <v>67</v>
      </c>
      <c r="E9" s="42"/>
      <c r="F9" s="42" t="s">
        <v>68</v>
      </c>
      <c r="G9" s="43">
        <v>41152</v>
      </c>
      <c r="H9" s="44" t="s">
        <v>438</v>
      </c>
      <c r="I9" s="44" t="s">
        <v>336</v>
      </c>
      <c r="J9" s="44"/>
      <c r="K9" s="48" t="s">
        <v>92</v>
      </c>
      <c r="L9" s="42" t="s">
        <v>93</v>
      </c>
      <c r="M9" s="48">
        <v>86.18</v>
      </c>
      <c r="N9" s="48">
        <v>17.93</v>
      </c>
      <c r="O9" s="42" t="s">
        <v>386</v>
      </c>
      <c r="P9" s="48">
        <v>1000</v>
      </c>
      <c r="Q9" s="48">
        <v>17.54</v>
      </c>
      <c r="R9" s="48">
        <v>1750</v>
      </c>
      <c r="S9" s="48">
        <v>17.149999999999999</v>
      </c>
      <c r="T9" s="48"/>
      <c r="U9" s="48"/>
      <c r="V9" s="48"/>
      <c r="W9" s="48"/>
      <c r="X9" s="48"/>
      <c r="Y9" s="48"/>
      <c r="Z9" s="48"/>
      <c r="AA9" s="48"/>
      <c r="AB9" s="48"/>
      <c r="AC9" s="48"/>
      <c r="AD9" s="48"/>
      <c r="AE9" s="48"/>
      <c r="AF9" s="48"/>
      <c r="AG9" s="48"/>
      <c r="AH9" s="48"/>
      <c r="AI9" s="48"/>
      <c r="AJ9" s="48"/>
      <c r="AK9" s="48"/>
      <c r="AL9" s="42" t="s">
        <v>387</v>
      </c>
      <c r="AM9" s="44" t="s">
        <v>336</v>
      </c>
      <c r="AN9" s="52"/>
      <c r="AO9" s="52"/>
      <c r="AP9" s="46" t="s">
        <v>388</v>
      </c>
      <c r="AQ9" s="52">
        <v>7.3</v>
      </c>
      <c r="AR9" s="52" t="s">
        <v>336</v>
      </c>
      <c r="AS9" s="48"/>
      <c r="AT9" s="52">
        <v>0</v>
      </c>
      <c r="AU9" s="52">
        <v>0</v>
      </c>
      <c r="AV9" s="52">
        <v>0</v>
      </c>
      <c r="AW9" s="52">
        <v>0</v>
      </c>
      <c r="AX9" s="44">
        <v>0</v>
      </c>
      <c r="AY9" s="44">
        <v>0</v>
      </c>
      <c r="AZ9" s="44">
        <v>0</v>
      </c>
      <c r="BA9" s="44">
        <v>0</v>
      </c>
      <c r="BB9" s="44">
        <v>0</v>
      </c>
      <c r="BC9" s="44">
        <v>0</v>
      </c>
      <c r="BD9" s="44">
        <v>0</v>
      </c>
      <c r="BE9" s="44" t="s">
        <v>336</v>
      </c>
      <c r="BF9" s="44"/>
      <c r="BG9" s="44" t="s">
        <v>336</v>
      </c>
      <c r="BH9" s="44">
        <v>35</v>
      </c>
      <c r="BI9" s="50" t="s">
        <v>40</v>
      </c>
      <c r="BJ9" s="50"/>
      <c r="BK9" s="52"/>
      <c r="BL9" s="44" t="s">
        <v>339</v>
      </c>
      <c r="BM9" s="48" t="s">
        <v>251</v>
      </c>
      <c r="BN9" t="s">
        <v>72</v>
      </c>
      <c r="BO9" s="58" t="s">
        <v>342</v>
      </c>
      <c r="BP9" s="3"/>
      <c r="BQ9" s="3"/>
      <c r="BR9" s="3"/>
      <c r="BS9" s="3"/>
      <c r="BT9" s="3"/>
      <c r="BU9" s="3"/>
      <c r="BV9" s="3"/>
      <c r="BW9" s="3"/>
      <c r="BX9" s="3"/>
      <c r="BY9" s="3"/>
      <c r="BZ9" s="3"/>
      <c r="CA9" s="3"/>
      <c r="CB9" s="3"/>
      <c r="CC9" s="3"/>
      <c r="CD9" s="3"/>
      <c r="CE9" s="3"/>
      <c r="CF9" s="3"/>
      <c r="CG9" s="3"/>
      <c r="CH9" s="3"/>
      <c r="CI9" s="3"/>
      <c r="CJ9" s="3"/>
      <c r="CK9" s="3"/>
      <c r="CL9" s="3"/>
      <c r="CM9" s="3"/>
      <c r="CN9" s="3"/>
      <c r="CO9" s="3"/>
      <c r="CP9" s="3"/>
    </row>
    <row r="10" spans="1:94" x14ac:dyDescent="0.3">
      <c r="A10" s="39">
        <v>1431</v>
      </c>
      <c r="B10" s="40">
        <v>41136</v>
      </c>
      <c r="C10" s="41" t="s">
        <v>173</v>
      </c>
      <c r="D10" s="42" t="s">
        <v>532</v>
      </c>
      <c r="E10" s="42"/>
      <c r="F10" s="42" t="s">
        <v>174</v>
      </c>
      <c r="G10" s="43">
        <v>41121</v>
      </c>
      <c r="H10" s="44" t="s">
        <v>438</v>
      </c>
      <c r="I10" s="44" t="s">
        <v>445</v>
      </c>
      <c r="J10" s="44"/>
      <c r="K10" s="48" t="s">
        <v>219</v>
      </c>
      <c r="L10" s="48" t="s">
        <v>220</v>
      </c>
      <c r="M10" s="48">
        <v>128.80000000000001</v>
      </c>
      <c r="N10" s="48">
        <v>23.39</v>
      </c>
      <c r="O10" s="42" t="s">
        <v>319</v>
      </c>
      <c r="P10" s="48">
        <v>600</v>
      </c>
      <c r="Q10" s="48">
        <v>19.71</v>
      </c>
      <c r="R10" s="55">
        <v>600</v>
      </c>
      <c r="S10" s="55">
        <v>19.71</v>
      </c>
      <c r="T10" s="48"/>
      <c r="U10" s="48"/>
      <c r="V10" s="48"/>
      <c r="W10" s="48"/>
      <c r="X10" s="48"/>
      <c r="Y10" s="48"/>
      <c r="Z10" s="48"/>
      <c r="AA10" s="48"/>
      <c r="AB10" s="48"/>
      <c r="AC10" s="48"/>
      <c r="AD10" s="48"/>
      <c r="AE10" s="48"/>
      <c r="AF10" s="48"/>
      <c r="AG10" s="48"/>
      <c r="AH10" s="48"/>
      <c r="AI10" s="48"/>
      <c r="AJ10" s="48"/>
      <c r="AK10" s="48"/>
      <c r="AL10" s="42" t="s">
        <v>234</v>
      </c>
      <c r="AM10" s="44" t="s">
        <v>445</v>
      </c>
      <c r="AN10" s="52"/>
      <c r="AO10" s="52"/>
      <c r="AP10" s="53"/>
      <c r="AQ10" s="52">
        <v>0</v>
      </c>
      <c r="AR10" s="52" t="s">
        <v>445</v>
      </c>
      <c r="AS10" s="48"/>
      <c r="AT10" s="52">
        <v>0</v>
      </c>
      <c r="AU10" s="52">
        <v>0</v>
      </c>
      <c r="AV10" s="52">
        <v>0</v>
      </c>
      <c r="AW10" s="52">
        <v>0</v>
      </c>
      <c r="AX10" s="44">
        <v>0</v>
      </c>
      <c r="AY10" s="44">
        <v>0</v>
      </c>
      <c r="AZ10" s="44">
        <v>0</v>
      </c>
      <c r="BA10" s="44">
        <v>0</v>
      </c>
      <c r="BB10" s="44">
        <v>0</v>
      </c>
      <c r="BC10" s="44">
        <v>0</v>
      </c>
      <c r="BD10" s="44">
        <v>12</v>
      </c>
      <c r="BE10" s="44" t="s">
        <v>438</v>
      </c>
      <c r="BF10" s="44"/>
      <c r="BG10" s="44" t="s">
        <v>445</v>
      </c>
      <c r="BH10" s="44"/>
      <c r="BI10" s="50"/>
      <c r="BJ10" s="50"/>
      <c r="BK10" s="52"/>
      <c r="BL10" s="44" t="s">
        <v>390</v>
      </c>
      <c r="BM10" s="48"/>
      <c r="BN10" t="s">
        <v>221</v>
      </c>
      <c r="BO10" t="s">
        <v>356</v>
      </c>
    </row>
    <row r="11" spans="1:94" x14ac:dyDescent="0.3">
      <c r="A11" s="39">
        <v>2275</v>
      </c>
      <c r="B11" s="40">
        <v>41160</v>
      </c>
      <c r="C11" s="41" t="s">
        <v>272</v>
      </c>
      <c r="D11" s="42" t="s">
        <v>273</v>
      </c>
      <c r="E11" s="42"/>
      <c r="F11" s="42" t="s">
        <v>174</v>
      </c>
      <c r="G11" s="43">
        <v>41152</v>
      </c>
      <c r="H11" s="44" t="s">
        <v>347</v>
      </c>
      <c r="I11" s="44" t="s">
        <v>348</v>
      </c>
      <c r="J11" s="44"/>
      <c r="K11" s="42" t="s">
        <v>139</v>
      </c>
      <c r="L11" s="42" t="s">
        <v>140</v>
      </c>
      <c r="M11" s="42">
        <v>136</v>
      </c>
      <c r="N11" s="42">
        <v>24.2</v>
      </c>
      <c r="O11" s="42" t="s">
        <v>386</v>
      </c>
      <c r="P11" s="42">
        <v>1000</v>
      </c>
      <c r="Q11" s="42">
        <v>23.81</v>
      </c>
      <c r="R11" s="48">
        <v>1750</v>
      </c>
      <c r="S11" s="42">
        <v>23.43</v>
      </c>
      <c r="T11" s="42"/>
      <c r="U11" s="42"/>
      <c r="V11" s="42"/>
      <c r="W11" s="42"/>
      <c r="X11" s="42"/>
      <c r="Y11" s="42"/>
      <c r="Z11" s="42"/>
      <c r="AA11" s="42"/>
      <c r="AB11" s="42"/>
      <c r="AC11" s="42"/>
      <c r="AD11" s="42"/>
      <c r="AE11" s="42"/>
      <c r="AF11" s="42"/>
      <c r="AG11" s="42"/>
      <c r="AH11" s="42"/>
      <c r="AI11" s="42"/>
      <c r="AJ11" s="42"/>
      <c r="AK11" s="42"/>
      <c r="AL11" s="42" t="s">
        <v>387</v>
      </c>
      <c r="AM11" s="44" t="s">
        <v>348</v>
      </c>
      <c r="AN11" s="44"/>
      <c r="AO11" s="44"/>
      <c r="AP11" s="46" t="s">
        <v>388</v>
      </c>
      <c r="AQ11" s="44">
        <v>6</v>
      </c>
      <c r="AR11" s="44" t="s">
        <v>141</v>
      </c>
      <c r="AS11" s="42"/>
      <c r="AT11" s="44">
        <v>0</v>
      </c>
      <c r="AU11" s="44">
        <v>0</v>
      </c>
      <c r="AV11" s="44">
        <v>0</v>
      </c>
      <c r="AW11" s="44">
        <v>13</v>
      </c>
      <c r="AX11" s="44">
        <v>0</v>
      </c>
      <c r="AY11" s="44">
        <v>0</v>
      </c>
      <c r="AZ11" s="44">
        <v>0</v>
      </c>
      <c r="BA11" s="44">
        <v>0</v>
      </c>
      <c r="BB11" s="44">
        <v>0</v>
      </c>
      <c r="BC11" s="44">
        <v>0</v>
      </c>
      <c r="BD11" s="44">
        <v>0</v>
      </c>
      <c r="BE11" s="44" t="s">
        <v>348</v>
      </c>
      <c r="BF11" s="44">
        <v>12</v>
      </c>
      <c r="BG11" s="44" t="s">
        <v>348</v>
      </c>
      <c r="BH11" s="44"/>
      <c r="BI11" s="47"/>
      <c r="BJ11" s="47"/>
      <c r="BK11" s="44"/>
      <c r="BL11" s="44" t="s">
        <v>370</v>
      </c>
      <c r="BM11" s="47"/>
      <c r="BN11" s="59" t="s">
        <v>94</v>
      </c>
      <c r="BO11" s="3" t="s">
        <v>342</v>
      </c>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row>
    <row r="12" spans="1:94" x14ac:dyDescent="0.3">
      <c r="A12" s="39">
        <v>1301</v>
      </c>
      <c r="B12" s="40">
        <v>41163</v>
      </c>
      <c r="C12" s="41" t="s">
        <v>272</v>
      </c>
      <c r="D12" s="42" t="s">
        <v>532</v>
      </c>
      <c r="E12" s="42"/>
      <c r="F12" s="42" t="s">
        <v>174</v>
      </c>
      <c r="G12" s="43">
        <v>41152</v>
      </c>
      <c r="H12" s="44" t="s">
        <v>438</v>
      </c>
      <c r="I12" s="44" t="s">
        <v>336</v>
      </c>
      <c r="J12" s="44"/>
      <c r="K12" s="42" t="s">
        <v>250</v>
      </c>
      <c r="L12" s="42" t="s">
        <v>156</v>
      </c>
      <c r="M12" s="48">
        <v>135.38</v>
      </c>
      <c r="N12" s="48">
        <v>27.06</v>
      </c>
      <c r="O12" s="48" t="s">
        <v>386</v>
      </c>
      <c r="P12" s="48">
        <v>1000</v>
      </c>
      <c r="Q12" s="42">
        <v>26.4</v>
      </c>
      <c r="R12" s="55">
        <v>1000</v>
      </c>
      <c r="S12" s="55">
        <v>26.4</v>
      </c>
      <c r="T12" s="48"/>
      <c r="U12" s="48"/>
      <c r="V12" s="48"/>
      <c r="W12" s="42"/>
      <c r="X12" s="48"/>
      <c r="Y12" s="48"/>
      <c r="Z12" s="48"/>
      <c r="AA12" s="48"/>
      <c r="AB12" s="48"/>
      <c r="AC12" s="48"/>
      <c r="AD12" s="48"/>
      <c r="AE12" s="42"/>
      <c r="AF12" s="48"/>
      <c r="AG12" s="48"/>
      <c r="AH12" s="42"/>
      <c r="AI12" s="42"/>
      <c r="AJ12" s="42"/>
      <c r="AK12" s="48"/>
      <c r="AL12" s="42" t="s">
        <v>387</v>
      </c>
      <c r="AM12" s="44" t="s">
        <v>336</v>
      </c>
      <c r="AN12" s="44"/>
      <c r="AO12" s="44"/>
      <c r="AP12" s="46" t="s">
        <v>388</v>
      </c>
      <c r="AQ12" s="44">
        <v>6.1</v>
      </c>
      <c r="AR12" s="44" t="s">
        <v>337</v>
      </c>
      <c r="AS12" s="42"/>
      <c r="AT12" s="44">
        <v>0</v>
      </c>
      <c r="AU12" s="44">
        <v>0</v>
      </c>
      <c r="AV12" s="44">
        <v>0</v>
      </c>
      <c r="AW12" s="44">
        <v>20</v>
      </c>
      <c r="AX12" s="44">
        <v>0</v>
      </c>
      <c r="AY12" s="44">
        <v>0</v>
      </c>
      <c r="AZ12" s="44">
        <v>0</v>
      </c>
      <c r="BA12" s="44">
        <v>0</v>
      </c>
      <c r="BB12" s="44">
        <v>0</v>
      </c>
      <c r="BC12" s="44">
        <v>0</v>
      </c>
      <c r="BD12" s="44">
        <v>0</v>
      </c>
      <c r="BE12" s="44" t="s">
        <v>336</v>
      </c>
      <c r="BF12" s="44">
        <v>24</v>
      </c>
      <c r="BG12" s="44" t="s">
        <v>336</v>
      </c>
      <c r="BH12" s="44"/>
      <c r="BI12" s="47"/>
      <c r="BJ12" s="50"/>
      <c r="BK12" s="44"/>
      <c r="BL12" s="44" t="s">
        <v>339</v>
      </c>
      <c r="BM12" s="42"/>
      <c r="BN12" t="s">
        <v>545</v>
      </c>
      <c r="BO12" t="s">
        <v>342</v>
      </c>
    </row>
    <row r="13" spans="1:94" x14ac:dyDescent="0.3">
      <c r="A13" s="39">
        <v>1465</v>
      </c>
      <c r="B13" s="40">
        <v>41135</v>
      </c>
      <c r="C13" s="41" t="s">
        <v>272</v>
      </c>
      <c r="D13" s="42" t="s">
        <v>532</v>
      </c>
      <c r="E13" s="42"/>
      <c r="F13" s="42" t="s">
        <v>444</v>
      </c>
      <c r="G13" s="43">
        <v>41090</v>
      </c>
      <c r="H13" s="44" t="s">
        <v>338</v>
      </c>
      <c r="I13" s="44" t="s">
        <v>336</v>
      </c>
      <c r="J13" s="44"/>
      <c r="K13" s="48" t="s">
        <v>136</v>
      </c>
      <c r="L13" s="42" t="s">
        <v>374</v>
      </c>
      <c r="M13" s="48">
        <v>156</v>
      </c>
      <c r="N13" s="48">
        <v>24.65</v>
      </c>
      <c r="O13" s="48"/>
      <c r="P13" s="48"/>
      <c r="Q13" s="48"/>
      <c r="R13" s="49"/>
      <c r="S13" s="48"/>
      <c r="T13" s="48"/>
      <c r="U13" s="48"/>
      <c r="V13" s="48"/>
      <c r="W13" s="48"/>
      <c r="X13" s="48"/>
      <c r="Y13" s="48"/>
      <c r="Z13" s="48"/>
      <c r="AA13" s="48"/>
      <c r="AB13" s="48"/>
      <c r="AC13" s="48"/>
      <c r="AD13" s="48"/>
      <c r="AE13" s="48"/>
      <c r="AF13" s="48"/>
      <c r="AG13" s="48"/>
      <c r="AH13" s="48"/>
      <c r="AI13" s="48"/>
      <c r="AJ13" s="48"/>
      <c r="AK13" s="48"/>
      <c r="AL13" s="42" t="s">
        <v>234</v>
      </c>
      <c r="AM13" s="44" t="s">
        <v>336</v>
      </c>
      <c r="AN13" s="52"/>
      <c r="AO13" s="52"/>
      <c r="AP13" s="53" t="s">
        <v>267</v>
      </c>
      <c r="AQ13" s="52">
        <v>7.2</v>
      </c>
      <c r="AR13" s="52" t="s">
        <v>337</v>
      </c>
      <c r="AS13" s="48"/>
      <c r="AT13" s="52">
        <v>4</v>
      </c>
      <c r="AU13" s="52">
        <v>0</v>
      </c>
      <c r="AV13" s="52">
        <v>14</v>
      </c>
      <c r="AW13" s="52">
        <v>0</v>
      </c>
      <c r="AX13" s="52">
        <v>0</v>
      </c>
      <c r="AY13" s="44">
        <v>0</v>
      </c>
      <c r="AZ13" s="44">
        <v>0</v>
      </c>
      <c r="BA13" s="44">
        <v>0</v>
      </c>
      <c r="BB13" s="44">
        <v>0</v>
      </c>
      <c r="BC13" s="44">
        <v>0</v>
      </c>
      <c r="BD13" s="52">
        <v>0</v>
      </c>
      <c r="BE13" s="52" t="s">
        <v>336</v>
      </c>
      <c r="BF13" s="44"/>
      <c r="BG13" s="44" t="s">
        <v>336</v>
      </c>
      <c r="BH13" s="44"/>
      <c r="BI13" s="50"/>
      <c r="BJ13" s="47"/>
      <c r="BK13" s="44"/>
      <c r="BL13" s="44" t="s">
        <v>339</v>
      </c>
      <c r="BM13" s="47" t="s">
        <v>211</v>
      </c>
      <c r="BN13" t="s">
        <v>112</v>
      </c>
      <c r="BO13" t="s">
        <v>355</v>
      </c>
    </row>
    <row r="14" spans="1:94" x14ac:dyDescent="0.3">
      <c r="A14" s="39">
        <v>1403</v>
      </c>
      <c r="B14" s="40">
        <v>41163</v>
      </c>
      <c r="C14" s="41" t="s">
        <v>272</v>
      </c>
      <c r="D14" s="42" t="s">
        <v>532</v>
      </c>
      <c r="E14" s="42"/>
      <c r="F14" s="42" t="s">
        <v>174</v>
      </c>
      <c r="G14" s="51">
        <v>41144</v>
      </c>
      <c r="H14" s="44" t="s">
        <v>438</v>
      </c>
      <c r="I14" s="44" t="s">
        <v>336</v>
      </c>
      <c r="J14" s="44"/>
      <c r="K14" s="42" t="s">
        <v>203</v>
      </c>
      <c r="L14" s="42" t="s">
        <v>204</v>
      </c>
      <c r="M14" s="48">
        <v>128.74</v>
      </c>
      <c r="N14" s="48">
        <v>24</v>
      </c>
      <c r="O14" s="48" t="s">
        <v>386</v>
      </c>
      <c r="P14" s="48">
        <v>1000</v>
      </c>
      <c r="Q14" s="48">
        <v>23.1</v>
      </c>
      <c r="R14" s="45">
        <v>1750</v>
      </c>
      <c r="S14" s="48">
        <v>22.1</v>
      </c>
      <c r="T14" s="48"/>
      <c r="U14" s="48"/>
      <c r="V14" s="48"/>
      <c r="W14" s="48"/>
      <c r="X14" s="48"/>
      <c r="Y14" s="48"/>
      <c r="Z14" s="48"/>
      <c r="AA14" s="48"/>
      <c r="AB14" s="48"/>
      <c r="AC14" s="48"/>
      <c r="AD14" s="48"/>
      <c r="AE14" s="48"/>
      <c r="AF14" s="48"/>
      <c r="AG14" s="48"/>
      <c r="AH14" s="48"/>
      <c r="AI14" s="48"/>
      <c r="AJ14" s="48"/>
      <c r="AK14" s="48"/>
      <c r="AL14" s="42" t="s">
        <v>387</v>
      </c>
      <c r="AM14" s="44" t="s">
        <v>336</v>
      </c>
      <c r="AN14" s="52"/>
      <c r="AO14" s="52"/>
      <c r="AP14" s="53" t="s">
        <v>388</v>
      </c>
      <c r="AQ14" s="52">
        <v>6</v>
      </c>
      <c r="AR14" s="52" t="s">
        <v>337</v>
      </c>
      <c r="AS14" s="48"/>
      <c r="AT14" s="52">
        <v>0</v>
      </c>
      <c r="AU14" s="52">
        <v>0</v>
      </c>
      <c r="AV14" s="52">
        <v>10</v>
      </c>
      <c r="AW14" s="52">
        <v>0</v>
      </c>
      <c r="AX14" s="44">
        <v>0</v>
      </c>
      <c r="AY14" s="44">
        <v>0</v>
      </c>
      <c r="AZ14" s="44">
        <v>0</v>
      </c>
      <c r="BA14" s="44">
        <v>0</v>
      </c>
      <c r="BB14" s="44">
        <v>0</v>
      </c>
      <c r="BC14" s="44">
        <v>0</v>
      </c>
      <c r="BD14" s="52">
        <v>0</v>
      </c>
      <c r="BE14" s="52" t="s">
        <v>336</v>
      </c>
      <c r="BF14" s="44"/>
      <c r="BG14" s="44" t="s">
        <v>336</v>
      </c>
      <c r="BH14" s="44"/>
      <c r="BI14" s="50"/>
      <c r="BJ14" s="50"/>
      <c r="BK14" s="52"/>
      <c r="BL14" s="44" t="s">
        <v>339</v>
      </c>
      <c r="BM14" s="48"/>
      <c r="BN14" t="s">
        <v>340</v>
      </c>
      <c r="BO14" s="58" t="s">
        <v>342</v>
      </c>
    </row>
    <row r="15" spans="1:94" x14ac:dyDescent="0.3">
      <c r="A15" s="39">
        <v>3095</v>
      </c>
      <c r="B15" s="40">
        <v>41137</v>
      </c>
      <c r="C15" s="41" t="s">
        <v>272</v>
      </c>
      <c r="D15" s="42" t="s">
        <v>532</v>
      </c>
      <c r="E15" s="42"/>
      <c r="F15" s="42" t="s">
        <v>444</v>
      </c>
      <c r="G15" s="51">
        <v>41165</v>
      </c>
      <c r="H15" s="44" t="s">
        <v>438</v>
      </c>
      <c r="I15" s="44" t="s">
        <v>348</v>
      </c>
      <c r="J15" s="44"/>
      <c r="K15" s="42" t="s">
        <v>401</v>
      </c>
      <c r="L15" s="42" t="s">
        <v>393</v>
      </c>
      <c r="M15" s="42">
        <v>115.3</v>
      </c>
      <c r="N15" s="42">
        <v>25.7</v>
      </c>
      <c r="O15" s="42" t="s">
        <v>426</v>
      </c>
      <c r="P15" s="42">
        <v>1000</v>
      </c>
      <c r="Q15" s="42">
        <v>25.18</v>
      </c>
      <c r="R15" s="45">
        <v>1750</v>
      </c>
      <c r="S15" s="42">
        <v>24.66</v>
      </c>
      <c r="T15" s="42"/>
      <c r="U15" s="42"/>
      <c r="V15" s="42"/>
      <c r="W15" s="42"/>
      <c r="X15" s="42"/>
      <c r="Y15" s="42"/>
      <c r="Z15" s="42"/>
      <c r="AA15" s="42"/>
      <c r="AB15" s="42"/>
      <c r="AC15" s="42"/>
      <c r="AD15" s="42"/>
      <c r="AE15" s="42"/>
      <c r="AF15" s="42"/>
      <c r="AG15" s="42"/>
      <c r="AH15" s="42"/>
      <c r="AI15" s="42"/>
      <c r="AJ15" s="42"/>
      <c r="AK15" s="42"/>
      <c r="AL15" s="42" t="s">
        <v>427</v>
      </c>
      <c r="AM15" s="44" t="s">
        <v>546</v>
      </c>
      <c r="AN15" s="44"/>
      <c r="AO15" s="44"/>
      <c r="AP15" s="46" t="s">
        <v>394</v>
      </c>
      <c r="AQ15" s="44">
        <v>6.5</v>
      </c>
      <c r="AR15" s="44" t="s">
        <v>546</v>
      </c>
      <c r="AS15" s="42"/>
      <c r="AT15" s="44">
        <v>0</v>
      </c>
      <c r="AU15" s="44">
        <v>0</v>
      </c>
      <c r="AV15" s="44">
        <v>0</v>
      </c>
      <c r="AW15" s="44">
        <v>15</v>
      </c>
      <c r="AX15" s="44">
        <v>0</v>
      </c>
      <c r="AY15" s="44">
        <v>0</v>
      </c>
      <c r="AZ15" s="44">
        <v>0</v>
      </c>
      <c r="BA15" s="44">
        <v>0</v>
      </c>
      <c r="BB15" s="44">
        <v>0</v>
      </c>
      <c r="BC15" s="44">
        <v>0</v>
      </c>
      <c r="BD15" s="44">
        <v>24</v>
      </c>
      <c r="BE15" s="44" t="s">
        <v>121</v>
      </c>
      <c r="BF15" s="44"/>
      <c r="BG15" s="44" t="s">
        <v>546</v>
      </c>
      <c r="BH15" s="44"/>
      <c r="BI15" s="47"/>
      <c r="BJ15" s="47"/>
      <c r="BK15" s="44"/>
      <c r="BL15" s="44" t="s">
        <v>548</v>
      </c>
      <c r="BM15" s="42"/>
      <c r="BN15" s="1" t="s">
        <v>230</v>
      </c>
      <c r="BO15" s="58" t="s">
        <v>356</v>
      </c>
    </row>
    <row r="16" spans="1:94" x14ac:dyDescent="0.3">
      <c r="A16" s="39">
        <v>2535</v>
      </c>
      <c r="B16" s="40">
        <v>41135</v>
      </c>
      <c r="C16" s="41" t="s">
        <v>272</v>
      </c>
      <c r="D16" s="42" t="s">
        <v>452</v>
      </c>
      <c r="E16" s="42"/>
      <c r="F16" s="42" t="s">
        <v>444</v>
      </c>
      <c r="G16" s="43">
        <v>41090</v>
      </c>
      <c r="H16" s="44" t="s">
        <v>179</v>
      </c>
      <c r="I16" s="44" t="s">
        <v>180</v>
      </c>
      <c r="J16" s="44"/>
      <c r="K16" s="48" t="s">
        <v>542</v>
      </c>
      <c r="L16" s="42" t="s">
        <v>543</v>
      </c>
      <c r="M16" s="48">
        <v>136</v>
      </c>
      <c r="N16" s="48">
        <v>24.4</v>
      </c>
      <c r="O16" s="42" t="s">
        <v>319</v>
      </c>
      <c r="P16" s="48">
        <v>1000</v>
      </c>
      <c r="Q16" s="48">
        <v>23.9</v>
      </c>
      <c r="R16" s="49">
        <v>1700</v>
      </c>
      <c r="S16" s="48">
        <v>23.4</v>
      </c>
      <c r="T16" s="48"/>
      <c r="U16" s="48"/>
      <c r="V16" s="48"/>
      <c r="W16" s="48"/>
      <c r="X16" s="48"/>
      <c r="Y16" s="48"/>
      <c r="Z16" s="48"/>
      <c r="AA16" s="48"/>
      <c r="AB16" s="48"/>
      <c r="AC16" s="48"/>
      <c r="AD16" s="48"/>
      <c r="AE16" s="48"/>
      <c r="AF16" s="48"/>
      <c r="AG16" s="48"/>
      <c r="AH16" s="48"/>
      <c r="AI16" s="48"/>
      <c r="AJ16" s="48"/>
      <c r="AK16" s="48"/>
      <c r="AL16" s="42" t="s">
        <v>234</v>
      </c>
      <c r="AM16" s="44" t="s">
        <v>180</v>
      </c>
      <c r="AN16" s="52"/>
      <c r="AO16" s="52"/>
      <c r="AP16" s="46" t="s">
        <v>267</v>
      </c>
      <c r="AQ16" s="52">
        <v>10</v>
      </c>
      <c r="AR16" s="52" t="s">
        <v>235</v>
      </c>
      <c r="AS16" s="48"/>
      <c r="AT16" s="52">
        <v>0</v>
      </c>
      <c r="AU16" s="52">
        <v>0</v>
      </c>
      <c r="AV16" s="52">
        <v>0</v>
      </c>
      <c r="AW16" s="52">
        <v>10</v>
      </c>
      <c r="AX16" s="44">
        <v>0</v>
      </c>
      <c r="AY16" s="44">
        <v>0</v>
      </c>
      <c r="AZ16" s="44">
        <v>0</v>
      </c>
      <c r="BA16" s="44">
        <v>0</v>
      </c>
      <c r="BB16" s="44">
        <v>0</v>
      </c>
      <c r="BC16" s="44">
        <v>0</v>
      </c>
      <c r="BD16" s="44">
        <v>0</v>
      </c>
      <c r="BE16" s="44" t="s">
        <v>180</v>
      </c>
      <c r="BF16" s="44">
        <v>36</v>
      </c>
      <c r="BG16" s="44" t="s">
        <v>180</v>
      </c>
      <c r="BH16" s="44"/>
      <c r="BI16" s="50"/>
      <c r="BJ16" s="50"/>
      <c r="BK16" s="52"/>
      <c r="BL16" s="44" t="s">
        <v>236</v>
      </c>
      <c r="BM16" s="48"/>
      <c r="BN16" t="s">
        <v>361</v>
      </c>
      <c r="BO16" s="1" t="s">
        <v>355</v>
      </c>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row>
    <row r="17" spans="1:94" s="1" customFormat="1" x14ac:dyDescent="0.3">
      <c r="A17" s="39">
        <v>2018</v>
      </c>
      <c r="B17" s="40">
        <v>41163</v>
      </c>
      <c r="C17" s="41" t="s">
        <v>425</v>
      </c>
      <c r="D17" s="42" t="s">
        <v>532</v>
      </c>
      <c r="E17" s="42"/>
      <c r="F17" s="42" t="s">
        <v>260</v>
      </c>
      <c r="G17" s="43">
        <v>41152</v>
      </c>
      <c r="H17" s="44" t="s">
        <v>438</v>
      </c>
      <c r="I17" s="44" t="s">
        <v>336</v>
      </c>
      <c r="J17" s="44"/>
      <c r="K17" s="42" t="s">
        <v>384</v>
      </c>
      <c r="L17" s="42" t="s">
        <v>385</v>
      </c>
      <c r="M17" s="42">
        <v>148.53</v>
      </c>
      <c r="N17" s="42">
        <v>27.19</v>
      </c>
      <c r="O17" s="42" t="s">
        <v>386</v>
      </c>
      <c r="P17" s="42">
        <v>1000</v>
      </c>
      <c r="Q17" s="42">
        <v>26.78</v>
      </c>
      <c r="R17" s="49">
        <v>1700</v>
      </c>
      <c r="S17" s="42">
        <v>26.38</v>
      </c>
      <c r="T17" s="42"/>
      <c r="U17" s="42"/>
      <c r="V17" s="42"/>
      <c r="W17" s="42"/>
      <c r="X17" s="42"/>
      <c r="Y17" s="42"/>
      <c r="Z17" s="42"/>
      <c r="AA17" s="42"/>
      <c r="AB17" s="42"/>
      <c r="AC17" s="42"/>
      <c r="AD17" s="42"/>
      <c r="AE17" s="42">
        <v>11.34</v>
      </c>
      <c r="AF17" s="42"/>
      <c r="AG17" s="42"/>
      <c r="AH17" s="42"/>
      <c r="AI17" s="42"/>
      <c r="AJ17" s="42"/>
      <c r="AK17" s="42"/>
      <c r="AL17" s="42" t="s">
        <v>325</v>
      </c>
      <c r="AM17" s="44" t="s">
        <v>336</v>
      </c>
      <c r="AN17" s="44"/>
      <c r="AO17" s="44"/>
      <c r="AP17" s="46" t="s">
        <v>388</v>
      </c>
      <c r="AQ17" s="44">
        <v>6.1</v>
      </c>
      <c r="AR17" s="44" t="s">
        <v>337</v>
      </c>
      <c r="AS17" s="42"/>
      <c r="AT17" s="44">
        <v>0</v>
      </c>
      <c r="AU17" s="44">
        <v>0</v>
      </c>
      <c r="AV17" s="44">
        <v>0</v>
      </c>
      <c r="AW17" s="44">
        <v>17</v>
      </c>
      <c r="AX17" s="44">
        <v>0</v>
      </c>
      <c r="AY17" s="44">
        <v>0</v>
      </c>
      <c r="AZ17" s="44">
        <v>0</v>
      </c>
      <c r="BA17" s="44">
        <v>0</v>
      </c>
      <c r="BB17" s="44">
        <v>0</v>
      </c>
      <c r="BC17" s="44">
        <v>2</v>
      </c>
      <c r="BD17" s="44">
        <v>0</v>
      </c>
      <c r="BE17" s="44" t="s">
        <v>336</v>
      </c>
      <c r="BF17" s="44">
        <v>12</v>
      </c>
      <c r="BG17" s="44" t="s">
        <v>336</v>
      </c>
      <c r="BH17" s="44"/>
      <c r="BI17" s="42" t="s">
        <v>424</v>
      </c>
      <c r="BJ17" s="47" t="s">
        <v>523</v>
      </c>
      <c r="BK17" s="44">
        <v>50</v>
      </c>
      <c r="BL17" s="44" t="s">
        <v>339</v>
      </c>
      <c r="BM17" s="42"/>
      <c r="BN17" s="59" t="s">
        <v>341</v>
      </c>
      <c r="BO17" s="2" t="s">
        <v>342</v>
      </c>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row>
    <row r="18" spans="1:94" x14ac:dyDescent="0.3">
      <c r="A18" s="39">
        <v>1146</v>
      </c>
      <c r="B18" s="40">
        <v>41163</v>
      </c>
      <c r="C18" s="41" t="s">
        <v>291</v>
      </c>
      <c r="D18" s="42" t="s">
        <v>452</v>
      </c>
      <c r="E18" s="42"/>
      <c r="F18" s="42" t="s">
        <v>423</v>
      </c>
      <c r="G18" s="43">
        <v>41090</v>
      </c>
      <c r="H18" s="44" t="s">
        <v>493</v>
      </c>
      <c r="I18" s="44" t="s">
        <v>494</v>
      </c>
      <c r="J18" s="44"/>
      <c r="K18" s="42" t="s">
        <v>495</v>
      </c>
      <c r="L18" s="42" t="s">
        <v>496</v>
      </c>
      <c r="M18" s="48">
        <v>167.44</v>
      </c>
      <c r="N18" s="48">
        <v>27.734000000000002</v>
      </c>
      <c r="O18" s="48" t="s">
        <v>497</v>
      </c>
      <c r="P18" s="48">
        <v>1000</v>
      </c>
      <c r="Q18" s="42">
        <v>27.244</v>
      </c>
      <c r="R18" s="45">
        <v>1750</v>
      </c>
      <c r="S18" s="48">
        <v>26.263999999999999</v>
      </c>
      <c r="T18" s="48"/>
      <c r="U18" s="48"/>
      <c r="V18" s="48"/>
      <c r="W18" s="42"/>
      <c r="X18" s="48"/>
      <c r="Y18" s="48"/>
      <c r="Z18" s="48"/>
      <c r="AA18" s="48"/>
      <c r="AB18" s="48"/>
      <c r="AC18" s="48"/>
      <c r="AD18" s="48"/>
      <c r="AE18" s="42">
        <v>14.504</v>
      </c>
      <c r="AF18" s="48"/>
      <c r="AG18" s="48"/>
      <c r="AH18" s="42"/>
      <c r="AI18" s="42"/>
      <c r="AJ18" s="42"/>
      <c r="AK18" s="48"/>
      <c r="AL18" s="42" t="s">
        <v>498</v>
      </c>
      <c r="AM18" s="44" t="s">
        <v>499</v>
      </c>
      <c r="AN18" s="44"/>
      <c r="AO18" s="44"/>
      <c r="AP18" s="46" t="s">
        <v>500</v>
      </c>
      <c r="AQ18" s="44">
        <v>10</v>
      </c>
      <c r="AR18" s="44" t="s">
        <v>499</v>
      </c>
      <c r="AS18" s="42"/>
      <c r="AT18" s="44">
        <v>0</v>
      </c>
      <c r="AU18" s="44">
        <v>0</v>
      </c>
      <c r="AV18" s="44">
        <v>7</v>
      </c>
      <c r="AW18" s="44">
        <v>0</v>
      </c>
      <c r="AX18" s="44">
        <v>0</v>
      </c>
      <c r="AY18" s="44">
        <v>0</v>
      </c>
      <c r="AZ18" s="44">
        <v>0</v>
      </c>
      <c r="BA18" s="44">
        <v>0</v>
      </c>
      <c r="BB18" s="44">
        <v>0</v>
      </c>
      <c r="BC18" s="44">
        <v>0</v>
      </c>
      <c r="BD18" s="44">
        <v>0</v>
      </c>
      <c r="BE18" s="44" t="s">
        <v>499</v>
      </c>
      <c r="BF18" s="44"/>
      <c r="BG18" s="44" t="s">
        <v>499</v>
      </c>
      <c r="BH18" s="44"/>
      <c r="BI18" s="47"/>
      <c r="BJ18" s="47"/>
      <c r="BK18" s="44"/>
      <c r="BL18" s="44" t="s">
        <v>501</v>
      </c>
      <c r="BM18" s="42" t="s">
        <v>306</v>
      </c>
      <c r="BN18" t="s">
        <v>491</v>
      </c>
      <c r="BO18" s="58" t="s">
        <v>492</v>
      </c>
    </row>
    <row r="19" spans="1:94" x14ac:dyDescent="0.3">
      <c r="A19" s="39">
        <v>1478</v>
      </c>
      <c r="B19" s="40">
        <v>41163</v>
      </c>
      <c r="C19" s="41" t="s">
        <v>372</v>
      </c>
      <c r="D19" s="42" t="s">
        <v>532</v>
      </c>
      <c r="E19" s="42"/>
      <c r="F19" s="42" t="s">
        <v>373</v>
      </c>
      <c r="G19" s="43">
        <v>41152</v>
      </c>
      <c r="H19" s="44" t="s">
        <v>438</v>
      </c>
      <c r="I19" s="44" t="s">
        <v>336</v>
      </c>
      <c r="J19" s="44"/>
      <c r="K19" s="48" t="s">
        <v>349</v>
      </c>
      <c r="L19" s="42" t="s">
        <v>350</v>
      </c>
      <c r="M19" s="48">
        <v>143.4</v>
      </c>
      <c r="N19" s="48">
        <v>26.85</v>
      </c>
      <c r="O19" s="48" t="s">
        <v>386</v>
      </c>
      <c r="P19" s="48">
        <v>1750</v>
      </c>
      <c r="Q19" s="48">
        <v>26.29</v>
      </c>
      <c r="R19" s="55">
        <v>1750</v>
      </c>
      <c r="S19" s="55">
        <v>26.29</v>
      </c>
      <c r="T19" s="48"/>
      <c r="U19" s="48"/>
      <c r="V19" s="48"/>
      <c r="W19" s="48"/>
      <c r="X19" s="48"/>
      <c r="Y19" s="48"/>
      <c r="Z19" s="48"/>
      <c r="AA19" s="48"/>
      <c r="AB19" s="48"/>
      <c r="AC19" s="48"/>
      <c r="AD19" s="48"/>
      <c r="AE19" s="48">
        <v>11.2</v>
      </c>
      <c r="AF19" s="48"/>
      <c r="AG19" s="48"/>
      <c r="AH19" s="48"/>
      <c r="AI19" s="48"/>
      <c r="AJ19" s="48"/>
      <c r="AK19" s="48"/>
      <c r="AL19" s="42" t="s">
        <v>325</v>
      </c>
      <c r="AM19" s="44" t="s">
        <v>336</v>
      </c>
      <c r="AN19" s="52"/>
      <c r="AO19" s="52"/>
      <c r="AP19" s="53" t="s">
        <v>388</v>
      </c>
      <c r="AQ19" s="44">
        <v>6.5</v>
      </c>
      <c r="AR19" s="52" t="s">
        <v>336</v>
      </c>
      <c r="AS19" s="48"/>
      <c r="AT19" s="52">
        <v>0</v>
      </c>
      <c r="AU19" s="52">
        <v>0</v>
      </c>
      <c r="AV19" s="52">
        <v>0</v>
      </c>
      <c r="AW19" s="52">
        <v>20</v>
      </c>
      <c r="AX19" s="52">
        <v>0</v>
      </c>
      <c r="AY19" s="44">
        <v>0</v>
      </c>
      <c r="AZ19" s="44">
        <v>0</v>
      </c>
      <c r="BA19" s="44">
        <v>0</v>
      </c>
      <c r="BB19" s="44">
        <v>0</v>
      </c>
      <c r="BC19" s="44">
        <v>0</v>
      </c>
      <c r="BD19" s="52">
        <v>0</v>
      </c>
      <c r="BE19" s="52" t="s">
        <v>336</v>
      </c>
      <c r="BF19" s="44"/>
      <c r="BG19" s="44" t="s">
        <v>336</v>
      </c>
      <c r="BH19" s="44"/>
      <c r="BI19" s="50" t="s">
        <v>351</v>
      </c>
      <c r="BJ19" s="50"/>
      <c r="BK19" s="52"/>
      <c r="BL19" s="44" t="s">
        <v>339</v>
      </c>
      <c r="BM19" s="48"/>
      <c r="BN19" t="s">
        <v>371</v>
      </c>
      <c r="BO19" t="s">
        <v>342</v>
      </c>
    </row>
    <row r="20" spans="1:94" x14ac:dyDescent="0.3">
      <c r="A20" s="39">
        <v>1536</v>
      </c>
      <c r="B20" s="40">
        <v>41095</v>
      </c>
      <c r="C20" s="41" t="s">
        <v>391</v>
      </c>
      <c r="D20" s="42" t="s">
        <v>452</v>
      </c>
      <c r="E20" s="42"/>
      <c r="F20" s="42" t="s">
        <v>479</v>
      </c>
      <c r="G20" s="43">
        <v>41090</v>
      </c>
      <c r="H20" s="44" t="s">
        <v>531</v>
      </c>
      <c r="I20" s="44" t="s">
        <v>380</v>
      </c>
      <c r="J20" s="44"/>
      <c r="K20" s="48" t="s">
        <v>226</v>
      </c>
      <c r="L20" s="42" t="s">
        <v>530</v>
      </c>
      <c r="M20" s="48">
        <v>178.55</v>
      </c>
      <c r="N20" s="48">
        <v>27.05</v>
      </c>
      <c r="O20" s="48" t="s">
        <v>426</v>
      </c>
      <c r="P20" s="48">
        <v>1000</v>
      </c>
      <c r="Q20" s="48">
        <v>26.99</v>
      </c>
      <c r="R20" s="45">
        <v>1750</v>
      </c>
      <c r="S20" s="48">
        <v>26.8</v>
      </c>
      <c r="T20" s="48"/>
      <c r="U20" s="48"/>
      <c r="V20" s="48"/>
      <c r="W20" s="48"/>
      <c r="X20" s="48"/>
      <c r="Y20" s="48"/>
      <c r="Z20" s="48"/>
      <c r="AA20" s="48"/>
      <c r="AB20" s="48"/>
      <c r="AC20" s="48"/>
      <c r="AD20" s="48"/>
      <c r="AE20" s="48">
        <v>14.99</v>
      </c>
      <c r="AF20" s="48"/>
      <c r="AG20" s="48"/>
      <c r="AH20" s="48"/>
      <c r="AI20" s="48"/>
      <c r="AJ20" s="48"/>
      <c r="AK20" s="48"/>
      <c r="AL20" s="42" t="s">
        <v>480</v>
      </c>
      <c r="AM20" s="52" t="s">
        <v>380</v>
      </c>
      <c r="AN20" s="52"/>
      <c r="AO20" s="52"/>
      <c r="AP20" s="53"/>
      <c r="AQ20" s="52">
        <v>0</v>
      </c>
      <c r="AR20" s="52" t="s">
        <v>380</v>
      </c>
      <c r="AS20" s="48"/>
      <c r="AT20" s="52">
        <v>0</v>
      </c>
      <c r="AU20" s="52">
        <v>0</v>
      </c>
      <c r="AV20" s="52">
        <v>18</v>
      </c>
      <c r="AW20" s="52">
        <v>0</v>
      </c>
      <c r="AX20" s="52">
        <v>0</v>
      </c>
      <c r="AY20" s="52">
        <v>0</v>
      </c>
      <c r="AZ20" s="52">
        <v>0</v>
      </c>
      <c r="BA20" s="52">
        <v>0</v>
      </c>
      <c r="BB20" s="44">
        <v>0</v>
      </c>
      <c r="BC20" s="44">
        <v>0</v>
      </c>
      <c r="BD20" s="52">
        <v>0</v>
      </c>
      <c r="BE20" s="52" t="s">
        <v>380</v>
      </c>
      <c r="BF20" s="44"/>
      <c r="BG20" s="44" t="s">
        <v>380</v>
      </c>
      <c r="BH20" s="44"/>
      <c r="BI20" s="50"/>
      <c r="BJ20" s="50"/>
      <c r="BK20" s="52"/>
      <c r="BL20" s="44" t="s">
        <v>353</v>
      </c>
      <c r="BM20" s="48" t="s">
        <v>227</v>
      </c>
      <c r="BN20" s="56"/>
      <c r="BO20" s="3"/>
    </row>
    <row r="21" spans="1:94" x14ac:dyDescent="0.3">
      <c r="A21" s="39">
        <v>1452</v>
      </c>
      <c r="B21" s="40">
        <v>41136</v>
      </c>
      <c r="C21" s="41" t="s">
        <v>272</v>
      </c>
      <c r="D21" s="42" t="s">
        <v>532</v>
      </c>
      <c r="E21" s="42"/>
      <c r="F21" s="42" t="s">
        <v>479</v>
      </c>
      <c r="G21" s="43">
        <v>41121</v>
      </c>
      <c r="H21" s="44" t="s">
        <v>526</v>
      </c>
      <c r="I21" s="44" t="s">
        <v>181</v>
      </c>
      <c r="J21" s="44"/>
      <c r="K21" s="42" t="s">
        <v>283</v>
      </c>
      <c r="L21" s="42" t="s">
        <v>284</v>
      </c>
      <c r="M21" s="48">
        <v>158.9</v>
      </c>
      <c r="N21" s="48">
        <v>23.56</v>
      </c>
      <c r="O21" s="48" t="s">
        <v>319</v>
      </c>
      <c r="P21" s="48">
        <v>300</v>
      </c>
      <c r="Q21" s="48">
        <v>24.98</v>
      </c>
      <c r="R21" s="49">
        <v>1020</v>
      </c>
      <c r="S21" s="48">
        <v>26.26</v>
      </c>
      <c r="T21" s="48"/>
      <c r="U21" s="48"/>
      <c r="V21" s="48"/>
      <c r="W21" s="48"/>
      <c r="X21" s="48"/>
      <c r="Y21" s="48"/>
      <c r="Z21" s="48"/>
      <c r="AA21" s="48"/>
      <c r="AB21" s="48"/>
      <c r="AC21" s="48"/>
      <c r="AD21" s="48"/>
      <c r="AE21" s="48">
        <v>11.47</v>
      </c>
      <c r="AF21" s="48"/>
      <c r="AG21" s="48"/>
      <c r="AH21" s="48"/>
      <c r="AI21" s="48"/>
      <c r="AJ21" s="48"/>
      <c r="AK21" s="48"/>
      <c r="AL21" s="42" t="s">
        <v>454</v>
      </c>
      <c r="AM21" s="44" t="s">
        <v>181</v>
      </c>
      <c r="AN21" s="52"/>
      <c r="AO21" s="52"/>
      <c r="AP21" s="53" t="s">
        <v>267</v>
      </c>
      <c r="AQ21" s="52">
        <v>8</v>
      </c>
      <c r="AR21" s="52" t="s">
        <v>182</v>
      </c>
      <c r="AS21" s="48"/>
      <c r="AT21" s="52">
        <v>0</v>
      </c>
      <c r="AU21" s="52">
        <v>0</v>
      </c>
      <c r="AV21" s="52">
        <v>7</v>
      </c>
      <c r="AW21" s="52">
        <v>0</v>
      </c>
      <c r="AX21" s="52">
        <v>0</v>
      </c>
      <c r="AY21" s="44">
        <v>0</v>
      </c>
      <c r="AZ21" s="44">
        <v>0</v>
      </c>
      <c r="BA21" s="44">
        <v>0</v>
      </c>
      <c r="BB21" s="44">
        <v>0</v>
      </c>
      <c r="BC21" s="44">
        <v>0</v>
      </c>
      <c r="BD21" s="44">
        <v>24</v>
      </c>
      <c r="BE21" s="44" t="s">
        <v>526</v>
      </c>
      <c r="BF21" s="44"/>
      <c r="BG21" s="44" t="s">
        <v>181</v>
      </c>
      <c r="BH21" s="44"/>
      <c r="BI21" s="50"/>
      <c r="BJ21" s="50"/>
      <c r="BK21" s="52"/>
      <c r="BL21" s="44" t="s">
        <v>183</v>
      </c>
      <c r="BM21" s="48" t="s">
        <v>463</v>
      </c>
      <c r="BN21" t="s">
        <v>525</v>
      </c>
      <c r="BO21" s="58" t="s">
        <v>356</v>
      </c>
    </row>
    <row r="22" spans="1:94" x14ac:dyDescent="0.3">
      <c r="A22" s="39">
        <v>1490</v>
      </c>
      <c r="B22" s="40">
        <v>41163</v>
      </c>
      <c r="C22" s="41" t="s">
        <v>272</v>
      </c>
      <c r="D22" s="42" t="s">
        <v>532</v>
      </c>
      <c r="E22" s="42"/>
      <c r="F22" s="42" t="s">
        <v>479</v>
      </c>
      <c r="G22" s="43">
        <v>41152</v>
      </c>
      <c r="H22" s="44" t="s">
        <v>438</v>
      </c>
      <c r="I22" s="44" t="s">
        <v>336</v>
      </c>
      <c r="J22" s="44"/>
      <c r="K22" s="48" t="s">
        <v>369</v>
      </c>
      <c r="L22" s="42" t="s">
        <v>350</v>
      </c>
      <c r="M22" s="48">
        <v>141.35</v>
      </c>
      <c r="N22" s="48">
        <v>25.1</v>
      </c>
      <c r="O22" s="48" t="s">
        <v>386</v>
      </c>
      <c r="P22" s="48">
        <v>1750</v>
      </c>
      <c r="Q22" s="48">
        <v>24.45</v>
      </c>
      <c r="R22" s="55">
        <v>1750</v>
      </c>
      <c r="S22" s="55">
        <v>24.45</v>
      </c>
      <c r="T22" s="48"/>
      <c r="U22" s="48"/>
      <c r="V22" s="48"/>
      <c r="W22" s="48"/>
      <c r="X22" s="48"/>
      <c r="Y22" s="48"/>
      <c r="Z22" s="48"/>
      <c r="AA22" s="48"/>
      <c r="AB22" s="48"/>
      <c r="AC22" s="48"/>
      <c r="AD22" s="48"/>
      <c r="AE22" s="48">
        <v>10.9</v>
      </c>
      <c r="AF22" s="48"/>
      <c r="AG22" s="48"/>
      <c r="AH22" s="48"/>
      <c r="AI22" s="48"/>
      <c r="AJ22" s="48"/>
      <c r="AK22" s="48"/>
      <c r="AL22" s="42" t="s">
        <v>325</v>
      </c>
      <c r="AM22" s="44" t="s">
        <v>336</v>
      </c>
      <c r="AN22" s="52"/>
      <c r="AO22" s="52"/>
      <c r="AP22" s="53" t="s">
        <v>388</v>
      </c>
      <c r="AQ22" s="44">
        <v>6.5</v>
      </c>
      <c r="AR22" s="52" t="s">
        <v>337</v>
      </c>
      <c r="AS22" s="48"/>
      <c r="AT22" s="52">
        <v>0</v>
      </c>
      <c r="AU22" s="52">
        <v>0</v>
      </c>
      <c r="AV22" s="52">
        <v>0</v>
      </c>
      <c r="AW22" s="52">
        <v>20</v>
      </c>
      <c r="AX22" s="52">
        <v>0</v>
      </c>
      <c r="AY22" s="44">
        <v>0</v>
      </c>
      <c r="AZ22" s="44">
        <v>0</v>
      </c>
      <c r="BA22" s="44">
        <v>0</v>
      </c>
      <c r="BB22" s="44">
        <v>0</v>
      </c>
      <c r="BC22" s="44">
        <v>0</v>
      </c>
      <c r="BD22" s="52">
        <v>0</v>
      </c>
      <c r="BE22" s="52" t="s">
        <v>336</v>
      </c>
      <c r="BF22" s="44"/>
      <c r="BG22" s="44" t="s">
        <v>336</v>
      </c>
      <c r="BH22" s="44"/>
      <c r="BI22" s="50"/>
      <c r="BJ22" s="50"/>
      <c r="BK22" s="52"/>
      <c r="BL22" s="44" t="s">
        <v>339</v>
      </c>
      <c r="BM22" s="48"/>
      <c r="BN22" t="s">
        <v>65</v>
      </c>
      <c r="BO22" t="s">
        <v>342</v>
      </c>
    </row>
    <row r="23" spans="1:94" x14ac:dyDescent="0.3">
      <c r="A23" s="39">
        <v>1268</v>
      </c>
      <c r="B23" s="40">
        <v>41135</v>
      </c>
      <c r="C23" s="41" t="s">
        <v>272</v>
      </c>
      <c r="D23" s="42" t="s">
        <v>532</v>
      </c>
      <c r="E23" s="42"/>
      <c r="F23" s="42" t="s">
        <v>479</v>
      </c>
      <c r="G23" s="43">
        <v>41117</v>
      </c>
      <c r="H23" s="44" t="s">
        <v>438</v>
      </c>
      <c r="I23" s="44" t="s">
        <v>445</v>
      </c>
      <c r="J23" s="44"/>
      <c r="K23" s="42" t="s">
        <v>240</v>
      </c>
      <c r="L23" s="42" t="s">
        <v>241</v>
      </c>
      <c r="M23" s="48">
        <v>144.97999999999999</v>
      </c>
      <c r="N23" s="48">
        <v>26.37</v>
      </c>
      <c r="O23" s="42" t="s">
        <v>319</v>
      </c>
      <c r="P23" s="48">
        <v>1000</v>
      </c>
      <c r="Q23" s="42">
        <v>25.88</v>
      </c>
      <c r="R23" s="48">
        <v>1750</v>
      </c>
      <c r="S23" s="48">
        <v>25.42</v>
      </c>
      <c r="T23" s="48"/>
      <c r="U23" s="48"/>
      <c r="V23" s="48"/>
      <c r="W23" s="42"/>
      <c r="X23" s="48"/>
      <c r="Y23" s="48"/>
      <c r="Z23" s="48"/>
      <c r="AA23" s="48"/>
      <c r="AB23" s="48"/>
      <c r="AC23" s="48"/>
      <c r="AD23" s="48"/>
      <c r="AE23" s="42">
        <v>9.9499999999999993</v>
      </c>
      <c r="AF23" s="48"/>
      <c r="AG23" s="48"/>
      <c r="AH23" s="42"/>
      <c r="AI23" s="42"/>
      <c r="AJ23" s="42"/>
      <c r="AK23" s="48"/>
      <c r="AL23" s="42" t="s">
        <v>454</v>
      </c>
      <c r="AM23" s="44" t="s">
        <v>445</v>
      </c>
      <c r="AN23" s="44"/>
      <c r="AO23" s="44"/>
      <c r="AP23" s="46" t="s">
        <v>267</v>
      </c>
      <c r="AQ23" s="44">
        <v>5.0999999999999996</v>
      </c>
      <c r="AR23" s="44" t="s">
        <v>437</v>
      </c>
      <c r="AS23" s="42"/>
      <c r="AT23" s="44">
        <v>0</v>
      </c>
      <c r="AU23" s="44">
        <v>0</v>
      </c>
      <c r="AV23" s="44">
        <v>0</v>
      </c>
      <c r="AW23" s="44">
        <v>16</v>
      </c>
      <c r="AX23" s="44">
        <v>0</v>
      </c>
      <c r="AY23" s="44">
        <v>0</v>
      </c>
      <c r="AZ23" s="44">
        <v>0</v>
      </c>
      <c r="BA23" s="44">
        <v>2</v>
      </c>
      <c r="BB23" s="44">
        <v>0</v>
      </c>
      <c r="BC23" s="44">
        <v>0</v>
      </c>
      <c r="BD23" s="44">
        <v>0</v>
      </c>
      <c r="BE23" s="44" t="s">
        <v>445</v>
      </c>
      <c r="BF23" s="44">
        <v>12</v>
      </c>
      <c r="BG23" s="44" t="s">
        <v>445</v>
      </c>
      <c r="BH23" s="44"/>
      <c r="BI23" s="47"/>
      <c r="BJ23" s="47"/>
      <c r="BK23" s="44"/>
      <c r="BL23" s="44" t="s">
        <v>455</v>
      </c>
      <c r="BM23" s="42"/>
      <c r="BN23" t="s">
        <v>462</v>
      </c>
      <c r="BO23" t="s">
        <v>456</v>
      </c>
      <c r="BP23" s="1"/>
      <c r="BQ23" s="1"/>
    </row>
    <row r="24" spans="1:94" x14ac:dyDescent="0.3">
      <c r="A24" s="39">
        <v>3121</v>
      </c>
      <c r="B24" s="40">
        <v>41163</v>
      </c>
      <c r="C24" s="41" t="s">
        <v>272</v>
      </c>
      <c r="D24" s="42" t="s">
        <v>273</v>
      </c>
      <c r="E24" s="42"/>
      <c r="F24" s="42" t="s">
        <v>479</v>
      </c>
      <c r="G24" s="43">
        <v>41152</v>
      </c>
      <c r="H24" s="44" t="s">
        <v>438</v>
      </c>
      <c r="I24" s="44" t="s">
        <v>336</v>
      </c>
      <c r="J24" s="44"/>
      <c r="K24" s="48" t="s">
        <v>92</v>
      </c>
      <c r="L24" s="42" t="s">
        <v>122</v>
      </c>
      <c r="M24" s="48">
        <v>97.76</v>
      </c>
      <c r="N24" s="48">
        <v>17.93</v>
      </c>
      <c r="O24" s="42" t="s">
        <v>386</v>
      </c>
      <c r="P24" s="48">
        <v>1000</v>
      </c>
      <c r="Q24" s="48">
        <v>17.54</v>
      </c>
      <c r="R24" s="48">
        <v>1750</v>
      </c>
      <c r="S24" s="48">
        <v>17.149999999999999</v>
      </c>
      <c r="T24" s="48"/>
      <c r="U24" s="48"/>
      <c r="V24" s="48"/>
      <c r="W24" s="48"/>
      <c r="X24" s="48"/>
      <c r="Y24" s="48"/>
      <c r="Z24" s="48"/>
      <c r="AA24" s="48"/>
      <c r="AB24" s="48"/>
      <c r="AC24" s="48"/>
      <c r="AD24" s="48"/>
      <c r="AE24" s="48">
        <v>8.66</v>
      </c>
      <c r="AF24" s="48"/>
      <c r="AG24" s="48"/>
      <c r="AH24" s="48"/>
      <c r="AI24" s="48"/>
      <c r="AJ24" s="48"/>
      <c r="AK24" s="48"/>
      <c r="AL24" s="42" t="s">
        <v>325</v>
      </c>
      <c r="AM24" s="44" t="s">
        <v>73</v>
      </c>
      <c r="AN24" s="52"/>
      <c r="AO24" s="52"/>
      <c r="AP24" s="46" t="s">
        <v>74</v>
      </c>
      <c r="AQ24" s="52">
        <v>7.3</v>
      </c>
      <c r="AR24" s="52" t="s">
        <v>73</v>
      </c>
      <c r="AS24" s="48"/>
      <c r="AT24" s="52">
        <v>0</v>
      </c>
      <c r="AU24" s="52">
        <v>0</v>
      </c>
      <c r="AV24" s="52">
        <v>0</v>
      </c>
      <c r="AW24" s="52">
        <v>0</v>
      </c>
      <c r="AX24" s="44">
        <v>0</v>
      </c>
      <c r="AY24" s="44">
        <v>0</v>
      </c>
      <c r="AZ24" s="44">
        <v>0</v>
      </c>
      <c r="BA24" s="44">
        <v>0</v>
      </c>
      <c r="BB24" s="44">
        <v>0</v>
      </c>
      <c r="BC24" s="44">
        <v>0</v>
      </c>
      <c r="BD24" s="44">
        <v>0</v>
      </c>
      <c r="BE24" s="44" t="s">
        <v>73</v>
      </c>
      <c r="BF24" s="44"/>
      <c r="BG24" s="44" t="s">
        <v>73</v>
      </c>
      <c r="BH24" s="44">
        <v>35</v>
      </c>
      <c r="BI24" s="50" t="s">
        <v>40</v>
      </c>
      <c r="BJ24" s="50"/>
      <c r="BK24" s="52"/>
      <c r="BL24" s="44" t="s">
        <v>75</v>
      </c>
      <c r="BM24" s="48" t="s">
        <v>251</v>
      </c>
      <c r="BN24" t="s">
        <v>72</v>
      </c>
      <c r="BO24" s="58" t="s">
        <v>342</v>
      </c>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row>
    <row r="25" spans="1:94" x14ac:dyDescent="0.3">
      <c r="A25" s="39">
        <v>1432</v>
      </c>
      <c r="B25" s="40">
        <v>41136</v>
      </c>
      <c r="C25" s="41" t="s">
        <v>272</v>
      </c>
      <c r="D25" s="42" t="s">
        <v>532</v>
      </c>
      <c r="E25" s="42"/>
      <c r="F25" s="42" t="s">
        <v>479</v>
      </c>
      <c r="G25" s="43">
        <v>41121</v>
      </c>
      <c r="H25" s="44" t="s">
        <v>338</v>
      </c>
      <c r="I25" s="44" t="s">
        <v>336</v>
      </c>
      <c r="J25" s="44"/>
      <c r="K25" s="48" t="s">
        <v>219</v>
      </c>
      <c r="L25" s="42" t="s">
        <v>220</v>
      </c>
      <c r="M25" s="48">
        <v>128.80000000000001</v>
      </c>
      <c r="N25" s="48">
        <v>23.39</v>
      </c>
      <c r="O25" s="42" t="s">
        <v>319</v>
      </c>
      <c r="P25" s="48">
        <v>600</v>
      </c>
      <c r="Q25" s="48">
        <v>19.71</v>
      </c>
      <c r="R25" s="55">
        <v>600</v>
      </c>
      <c r="S25" s="55">
        <v>19.71</v>
      </c>
      <c r="T25" s="48"/>
      <c r="U25" s="48"/>
      <c r="V25" s="48"/>
      <c r="W25" s="48"/>
      <c r="X25" s="48"/>
      <c r="Y25" s="48"/>
      <c r="Z25" s="48"/>
      <c r="AA25" s="48"/>
      <c r="AB25" s="48"/>
      <c r="AC25" s="48"/>
      <c r="AD25" s="48"/>
      <c r="AE25" s="48">
        <v>11.73</v>
      </c>
      <c r="AF25" s="48"/>
      <c r="AG25" s="48"/>
      <c r="AH25" s="48"/>
      <c r="AI25" s="48"/>
      <c r="AJ25" s="48"/>
      <c r="AK25" s="48"/>
      <c r="AL25" s="42" t="s">
        <v>454</v>
      </c>
      <c r="AM25" s="44" t="s">
        <v>336</v>
      </c>
      <c r="AN25" s="52"/>
      <c r="AO25" s="52"/>
      <c r="AP25" s="53"/>
      <c r="AQ25" s="52">
        <v>0</v>
      </c>
      <c r="AR25" s="52" t="s">
        <v>336</v>
      </c>
      <c r="AS25" s="48"/>
      <c r="AT25" s="52">
        <v>0</v>
      </c>
      <c r="AU25" s="52">
        <v>0</v>
      </c>
      <c r="AV25" s="52">
        <v>0</v>
      </c>
      <c r="AW25" s="52">
        <v>0</v>
      </c>
      <c r="AX25" s="44">
        <v>0</v>
      </c>
      <c r="AY25" s="44">
        <v>0</v>
      </c>
      <c r="AZ25" s="44">
        <v>0</v>
      </c>
      <c r="BA25" s="44">
        <v>0</v>
      </c>
      <c r="BB25" s="44">
        <v>0</v>
      </c>
      <c r="BC25" s="44">
        <v>0</v>
      </c>
      <c r="BD25" s="44">
        <v>12</v>
      </c>
      <c r="BE25" s="44" t="s">
        <v>338</v>
      </c>
      <c r="BF25" s="44"/>
      <c r="BG25" s="44" t="s">
        <v>336</v>
      </c>
      <c r="BH25" s="44"/>
      <c r="BI25" s="50"/>
      <c r="BJ25" s="50"/>
      <c r="BK25" s="52"/>
      <c r="BL25" s="44" t="s">
        <v>339</v>
      </c>
      <c r="BM25" s="48"/>
      <c r="BN25" t="s">
        <v>221</v>
      </c>
      <c r="BO25" t="s">
        <v>356</v>
      </c>
    </row>
    <row r="26" spans="1:94" x14ac:dyDescent="0.3">
      <c r="A26" s="39">
        <v>2276</v>
      </c>
      <c r="B26" s="40">
        <v>41160</v>
      </c>
      <c r="C26" s="41" t="s">
        <v>372</v>
      </c>
      <c r="D26" s="42" t="s">
        <v>67</v>
      </c>
      <c r="E26" s="42"/>
      <c r="F26" s="42" t="s">
        <v>373</v>
      </c>
      <c r="G26" s="43">
        <v>41152</v>
      </c>
      <c r="H26" s="44" t="s">
        <v>438</v>
      </c>
      <c r="I26" s="44" t="s">
        <v>336</v>
      </c>
      <c r="J26" s="44"/>
      <c r="K26" s="42" t="s">
        <v>139</v>
      </c>
      <c r="L26" s="42" t="s">
        <v>140</v>
      </c>
      <c r="M26" s="42">
        <v>148.5</v>
      </c>
      <c r="N26" s="42">
        <v>24.2</v>
      </c>
      <c r="O26" s="42" t="s">
        <v>386</v>
      </c>
      <c r="P26" s="42">
        <v>1000</v>
      </c>
      <c r="Q26" s="42">
        <v>23.81</v>
      </c>
      <c r="R26" s="48">
        <v>1750</v>
      </c>
      <c r="S26" s="42">
        <v>23.43</v>
      </c>
      <c r="T26" s="42"/>
      <c r="U26" s="42"/>
      <c r="V26" s="42"/>
      <c r="W26" s="42"/>
      <c r="X26" s="42"/>
      <c r="Y26" s="42"/>
      <c r="Z26" s="42"/>
      <c r="AA26" s="42"/>
      <c r="AB26" s="42"/>
      <c r="AC26" s="42"/>
      <c r="AD26" s="42"/>
      <c r="AE26" s="42">
        <v>11.7</v>
      </c>
      <c r="AF26" s="42"/>
      <c r="AG26" s="42"/>
      <c r="AH26" s="42"/>
      <c r="AI26" s="42"/>
      <c r="AJ26" s="42"/>
      <c r="AK26" s="42"/>
      <c r="AL26" s="42" t="s">
        <v>325</v>
      </c>
      <c r="AM26" s="44" t="s">
        <v>336</v>
      </c>
      <c r="AN26" s="44"/>
      <c r="AO26" s="44"/>
      <c r="AP26" s="46" t="s">
        <v>388</v>
      </c>
      <c r="AQ26" s="44">
        <v>6</v>
      </c>
      <c r="AR26" s="44" t="s">
        <v>337</v>
      </c>
      <c r="AS26" s="42"/>
      <c r="AT26" s="44">
        <v>0</v>
      </c>
      <c r="AU26" s="44">
        <v>0</v>
      </c>
      <c r="AV26" s="44">
        <v>0</v>
      </c>
      <c r="AW26" s="44">
        <v>13</v>
      </c>
      <c r="AX26" s="44">
        <v>0</v>
      </c>
      <c r="AY26" s="44">
        <v>0</v>
      </c>
      <c r="AZ26" s="44">
        <v>0</v>
      </c>
      <c r="BA26" s="44">
        <v>0</v>
      </c>
      <c r="BB26" s="44">
        <v>0</v>
      </c>
      <c r="BC26" s="44">
        <v>0</v>
      </c>
      <c r="BD26" s="44">
        <v>0</v>
      </c>
      <c r="BE26" s="44" t="s">
        <v>336</v>
      </c>
      <c r="BF26" s="44">
        <v>12</v>
      </c>
      <c r="BG26" s="44" t="s">
        <v>336</v>
      </c>
      <c r="BH26" s="44"/>
      <c r="BI26" s="47"/>
      <c r="BJ26" s="47"/>
      <c r="BK26" s="44"/>
      <c r="BL26" s="44" t="s">
        <v>339</v>
      </c>
      <c r="BM26" s="47"/>
      <c r="BN26" s="59" t="s">
        <v>94</v>
      </c>
      <c r="BO26" s="3" t="s">
        <v>342</v>
      </c>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row>
    <row r="27" spans="1:94" x14ac:dyDescent="0.3">
      <c r="A27" s="39">
        <v>1302</v>
      </c>
      <c r="B27" s="40">
        <v>41163</v>
      </c>
      <c r="C27" s="41" t="s">
        <v>272</v>
      </c>
      <c r="D27" s="42" t="s">
        <v>532</v>
      </c>
      <c r="E27" s="42"/>
      <c r="F27" s="42" t="s">
        <v>479</v>
      </c>
      <c r="G27" s="43">
        <v>41152</v>
      </c>
      <c r="H27" s="44" t="s">
        <v>438</v>
      </c>
      <c r="I27" s="44" t="s">
        <v>199</v>
      </c>
      <c r="J27" s="44"/>
      <c r="K27" s="42" t="s">
        <v>250</v>
      </c>
      <c r="L27" s="42" t="s">
        <v>156</v>
      </c>
      <c r="M27" s="48">
        <v>135.38</v>
      </c>
      <c r="N27" s="48">
        <v>27.06</v>
      </c>
      <c r="O27" s="48" t="s">
        <v>176</v>
      </c>
      <c r="P27" s="48">
        <v>1000</v>
      </c>
      <c r="Q27" s="42">
        <v>26.4</v>
      </c>
      <c r="R27" s="55">
        <v>1000</v>
      </c>
      <c r="S27" s="55">
        <v>26.4</v>
      </c>
      <c r="T27" s="48"/>
      <c r="U27" s="48"/>
      <c r="V27" s="48"/>
      <c r="W27" s="42"/>
      <c r="X27" s="48"/>
      <c r="Y27" s="48"/>
      <c r="Z27" s="48"/>
      <c r="AA27" s="48"/>
      <c r="AB27" s="48"/>
      <c r="AC27" s="48"/>
      <c r="AD27" s="48"/>
      <c r="AE27" s="42">
        <v>17.82</v>
      </c>
      <c r="AF27" s="48"/>
      <c r="AG27" s="48"/>
      <c r="AH27" s="42"/>
      <c r="AI27" s="42"/>
      <c r="AJ27" s="42"/>
      <c r="AK27" s="48"/>
      <c r="AL27" s="42" t="s">
        <v>480</v>
      </c>
      <c r="AM27" s="44" t="s">
        <v>336</v>
      </c>
      <c r="AN27" s="44"/>
      <c r="AO27" s="44"/>
      <c r="AP27" s="46" t="s">
        <v>388</v>
      </c>
      <c r="AQ27" s="44">
        <v>6.1</v>
      </c>
      <c r="AR27" s="44" t="s">
        <v>337</v>
      </c>
      <c r="AS27" s="42"/>
      <c r="AT27" s="44">
        <v>0</v>
      </c>
      <c r="AU27" s="44">
        <v>0</v>
      </c>
      <c r="AV27" s="44">
        <v>0</v>
      </c>
      <c r="AW27" s="44">
        <v>20</v>
      </c>
      <c r="AX27" s="44">
        <v>0</v>
      </c>
      <c r="AY27" s="44">
        <v>0</v>
      </c>
      <c r="AZ27" s="44">
        <v>0</v>
      </c>
      <c r="BA27" s="44">
        <v>0</v>
      </c>
      <c r="BB27" s="44">
        <v>0</v>
      </c>
      <c r="BC27" s="44">
        <v>0</v>
      </c>
      <c r="BD27" s="44">
        <v>0</v>
      </c>
      <c r="BE27" s="44" t="s">
        <v>200</v>
      </c>
      <c r="BF27" s="44">
        <v>24</v>
      </c>
      <c r="BG27" s="44" t="s">
        <v>200</v>
      </c>
      <c r="BH27" s="44"/>
      <c r="BI27" s="47"/>
      <c r="BJ27" s="50"/>
      <c r="BK27" s="44"/>
      <c r="BL27" s="44" t="s">
        <v>201</v>
      </c>
      <c r="BM27" s="42"/>
      <c r="BN27" t="s">
        <v>461</v>
      </c>
      <c r="BO27" t="s">
        <v>202</v>
      </c>
    </row>
    <row r="28" spans="1:94" x14ac:dyDescent="0.3">
      <c r="A28" s="39">
        <v>1466</v>
      </c>
      <c r="B28" s="40">
        <v>41135</v>
      </c>
      <c r="C28" s="41" t="s">
        <v>272</v>
      </c>
      <c r="D28" s="42" t="s">
        <v>532</v>
      </c>
      <c r="E28" s="42"/>
      <c r="F28" s="42" t="s">
        <v>479</v>
      </c>
      <c r="G28" s="43">
        <v>41090</v>
      </c>
      <c r="H28" s="44" t="s">
        <v>121</v>
      </c>
      <c r="I28" s="44" t="s">
        <v>546</v>
      </c>
      <c r="J28" s="44"/>
      <c r="K28" s="48" t="s">
        <v>136</v>
      </c>
      <c r="L28" s="42" t="s">
        <v>374</v>
      </c>
      <c r="M28" s="48">
        <v>170</v>
      </c>
      <c r="N28" s="48">
        <v>24.65</v>
      </c>
      <c r="O28" s="48"/>
      <c r="P28" s="48"/>
      <c r="Q28" s="48"/>
      <c r="R28" s="49"/>
      <c r="S28" s="48"/>
      <c r="T28" s="48"/>
      <c r="U28" s="48"/>
      <c r="V28" s="48"/>
      <c r="W28" s="48"/>
      <c r="X28" s="48"/>
      <c r="Y28" s="48"/>
      <c r="Z28" s="48"/>
      <c r="AA28" s="48"/>
      <c r="AB28" s="48"/>
      <c r="AC28" s="48"/>
      <c r="AD28" s="48"/>
      <c r="AE28" s="48">
        <v>14.77</v>
      </c>
      <c r="AF28" s="48"/>
      <c r="AG28" s="48"/>
      <c r="AH28" s="48"/>
      <c r="AI28" s="48"/>
      <c r="AJ28" s="48"/>
      <c r="AK28" s="48"/>
      <c r="AL28" s="42" t="s">
        <v>454</v>
      </c>
      <c r="AM28" s="44" t="s">
        <v>546</v>
      </c>
      <c r="AN28" s="52"/>
      <c r="AO28" s="52"/>
      <c r="AP28" s="53" t="s">
        <v>267</v>
      </c>
      <c r="AQ28" s="52">
        <v>7.2</v>
      </c>
      <c r="AR28" s="52" t="s">
        <v>547</v>
      </c>
      <c r="AS28" s="48"/>
      <c r="AT28" s="52">
        <v>4</v>
      </c>
      <c r="AU28" s="52">
        <v>0</v>
      </c>
      <c r="AV28" s="52">
        <v>14</v>
      </c>
      <c r="AW28" s="52">
        <v>0</v>
      </c>
      <c r="AX28" s="52">
        <v>0</v>
      </c>
      <c r="AY28" s="44">
        <v>0</v>
      </c>
      <c r="AZ28" s="44">
        <v>0</v>
      </c>
      <c r="BA28" s="44">
        <v>0</v>
      </c>
      <c r="BB28" s="44">
        <v>0</v>
      </c>
      <c r="BC28" s="44">
        <v>0</v>
      </c>
      <c r="BD28" s="52">
        <v>0</v>
      </c>
      <c r="BE28" s="52" t="s">
        <v>546</v>
      </c>
      <c r="BF28" s="44"/>
      <c r="BG28" s="44" t="s">
        <v>546</v>
      </c>
      <c r="BH28" s="44"/>
      <c r="BI28" s="50"/>
      <c r="BJ28" s="47"/>
      <c r="BK28" s="44"/>
      <c r="BL28" s="44" t="s">
        <v>548</v>
      </c>
      <c r="BM28" s="47" t="s">
        <v>211</v>
      </c>
      <c r="BN28" t="s">
        <v>112</v>
      </c>
      <c r="BO28" t="s">
        <v>355</v>
      </c>
    </row>
    <row r="29" spans="1:94" x14ac:dyDescent="0.3">
      <c r="A29" s="39">
        <v>1404</v>
      </c>
      <c r="B29" s="40">
        <v>41163</v>
      </c>
      <c r="C29" s="41" t="s">
        <v>372</v>
      </c>
      <c r="D29" s="42" t="s">
        <v>532</v>
      </c>
      <c r="E29" s="42"/>
      <c r="F29" s="42" t="s">
        <v>373</v>
      </c>
      <c r="G29" s="51">
        <v>41144</v>
      </c>
      <c r="H29" s="44" t="s">
        <v>438</v>
      </c>
      <c r="I29" s="44" t="s">
        <v>336</v>
      </c>
      <c r="J29" s="44"/>
      <c r="K29" s="42" t="s">
        <v>203</v>
      </c>
      <c r="L29" s="42" t="s">
        <v>204</v>
      </c>
      <c r="M29" s="48">
        <v>140.32</v>
      </c>
      <c r="N29" s="48">
        <v>24</v>
      </c>
      <c r="O29" s="48" t="s">
        <v>386</v>
      </c>
      <c r="P29" s="48">
        <v>1000</v>
      </c>
      <c r="Q29" s="48">
        <v>23.1</v>
      </c>
      <c r="R29" s="45">
        <v>1750</v>
      </c>
      <c r="S29" s="48">
        <v>22.1</v>
      </c>
      <c r="T29" s="48"/>
      <c r="U29" s="48"/>
      <c r="V29" s="48"/>
      <c r="W29" s="48"/>
      <c r="X29" s="48"/>
      <c r="Y29" s="48"/>
      <c r="Z29" s="48"/>
      <c r="AA29" s="48"/>
      <c r="AB29" s="48"/>
      <c r="AC29" s="48"/>
      <c r="AD29" s="48"/>
      <c r="AE29" s="48">
        <v>10.85</v>
      </c>
      <c r="AF29" s="48"/>
      <c r="AG29" s="48"/>
      <c r="AH29" s="48"/>
      <c r="AI29" s="48"/>
      <c r="AJ29" s="48"/>
      <c r="AK29" s="48"/>
      <c r="AL29" s="42" t="s">
        <v>325</v>
      </c>
      <c r="AM29" s="44" t="s">
        <v>336</v>
      </c>
      <c r="AN29" s="52"/>
      <c r="AO29" s="52"/>
      <c r="AP29" s="53" t="s">
        <v>388</v>
      </c>
      <c r="AQ29" s="52">
        <v>6</v>
      </c>
      <c r="AR29" s="52" t="s">
        <v>337</v>
      </c>
      <c r="AS29" s="48"/>
      <c r="AT29" s="52">
        <v>0</v>
      </c>
      <c r="AU29" s="52">
        <v>0</v>
      </c>
      <c r="AV29" s="52">
        <v>10</v>
      </c>
      <c r="AW29" s="52">
        <v>0</v>
      </c>
      <c r="AX29" s="44">
        <v>0</v>
      </c>
      <c r="AY29" s="44">
        <v>0</v>
      </c>
      <c r="AZ29" s="44">
        <v>0</v>
      </c>
      <c r="BA29" s="44">
        <v>0</v>
      </c>
      <c r="BB29" s="44">
        <v>0</v>
      </c>
      <c r="BC29" s="44">
        <v>0</v>
      </c>
      <c r="BD29" s="52">
        <v>0</v>
      </c>
      <c r="BE29" s="52" t="s">
        <v>336</v>
      </c>
      <c r="BF29" s="44"/>
      <c r="BG29" s="44" t="s">
        <v>336</v>
      </c>
      <c r="BH29" s="44"/>
      <c r="BI29" s="50"/>
      <c r="BJ29" s="50"/>
      <c r="BK29" s="52"/>
      <c r="BL29" s="44" t="s">
        <v>339</v>
      </c>
      <c r="BM29" s="48"/>
      <c r="BN29" t="s">
        <v>340</v>
      </c>
      <c r="BO29" s="58" t="s">
        <v>342</v>
      </c>
    </row>
    <row r="30" spans="1:94" x14ac:dyDescent="0.3">
      <c r="A30" s="39">
        <v>3096</v>
      </c>
      <c r="B30" s="40">
        <v>41137</v>
      </c>
      <c r="C30" s="41" t="s">
        <v>272</v>
      </c>
      <c r="D30" s="42" t="s">
        <v>532</v>
      </c>
      <c r="E30" s="42"/>
      <c r="F30" s="42" t="s">
        <v>479</v>
      </c>
      <c r="G30" s="51">
        <v>41165</v>
      </c>
      <c r="H30" s="44" t="s">
        <v>438</v>
      </c>
      <c r="I30" s="44" t="s">
        <v>348</v>
      </c>
      <c r="J30" s="44"/>
      <c r="K30" s="42" t="s">
        <v>401</v>
      </c>
      <c r="L30" s="42" t="s">
        <v>393</v>
      </c>
      <c r="M30" s="42">
        <v>127.88</v>
      </c>
      <c r="N30" s="42">
        <v>25.7</v>
      </c>
      <c r="O30" s="42" t="s">
        <v>426</v>
      </c>
      <c r="P30" s="42">
        <v>1000</v>
      </c>
      <c r="Q30" s="42">
        <v>25.18</v>
      </c>
      <c r="R30" s="45">
        <v>1750</v>
      </c>
      <c r="S30" s="42">
        <v>24.66</v>
      </c>
      <c r="T30" s="42"/>
      <c r="U30" s="42"/>
      <c r="V30" s="42"/>
      <c r="W30" s="42"/>
      <c r="X30" s="42"/>
      <c r="Y30" s="42"/>
      <c r="Z30" s="42"/>
      <c r="AA30" s="42"/>
      <c r="AB30" s="42"/>
      <c r="AC30" s="42"/>
      <c r="AD30" s="42"/>
      <c r="AE30" s="42">
        <v>10.6</v>
      </c>
      <c r="AF30" s="42"/>
      <c r="AG30" s="42"/>
      <c r="AH30" s="42"/>
      <c r="AI30" s="42"/>
      <c r="AJ30" s="42"/>
      <c r="AK30" s="42"/>
      <c r="AL30" s="42" t="s">
        <v>480</v>
      </c>
      <c r="AM30" s="44" t="s">
        <v>445</v>
      </c>
      <c r="AN30" s="44"/>
      <c r="AO30" s="44"/>
      <c r="AP30" s="46" t="s">
        <v>394</v>
      </c>
      <c r="AQ30" s="44">
        <v>6.5</v>
      </c>
      <c r="AR30" s="44" t="s">
        <v>445</v>
      </c>
      <c r="AS30" s="42"/>
      <c r="AT30" s="44">
        <v>0</v>
      </c>
      <c r="AU30" s="44">
        <v>0</v>
      </c>
      <c r="AV30" s="44">
        <v>0</v>
      </c>
      <c r="AW30" s="44">
        <v>15</v>
      </c>
      <c r="AX30" s="44">
        <v>0</v>
      </c>
      <c r="AY30" s="44">
        <v>0</v>
      </c>
      <c r="AZ30" s="44">
        <v>0</v>
      </c>
      <c r="BA30" s="44">
        <v>0</v>
      </c>
      <c r="BB30" s="44">
        <v>0</v>
      </c>
      <c r="BC30" s="44">
        <v>0</v>
      </c>
      <c r="BD30" s="44">
        <v>24</v>
      </c>
      <c r="BE30" s="44" t="s">
        <v>438</v>
      </c>
      <c r="BF30" s="44"/>
      <c r="BG30" s="44" t="s">
        <v>445</v>
      </c>
      <c r="BH30" s="44"/>
      <c r="BI30" s="47"/>
      <c r="BJ30" s="47"/>
      <c r="BK30" s="44"/>
      <c r="BL30" s="44" t="s">
        <v>390</v>
      </c>
      <c r="BM30" s="42"/>
      <c r="BN30" s="1" t="s">
        <v>231</v>
      </c>
      <c r="BO30" s="58" t="s">
        <v>356</v>
      </c>
    </row>
    <row r="31" spans="1:94" x14ac:dyDescent="0.3">
      <c r="A31" s="39">
        <v>2536</v>
      </c>
      <c r="B31" s="40">
        <v>41135</v>
      </c>
      <c r="C31" s="41" t="s">
        <v>272</v>
      </c>
      <c r="D31" s="42" t="s">
        <v>452</v>
      </c>
      <c r="E31" s="42"/>
      <c r="F31" s="42" t="s">
        <v>479</v>
      </c>
      <c r="G31" s="43">
        <v>41090</v>
      </c>
      <c r="H31" s="44" t="s">
        <v>175</v>
      </c>
      <c r="I31" s="44" t="s">
        <v>358</v>
      </c>
      <c r="J31" s="44"/>
      <c r="K31" s="48" t="s">
        <v>542</v>
      </c>
      <c r="L31" s="42" t="s">
        <v>543</v>
      </c>
      <c r="M31" s="48">
        <v>148.5</v>
      </c>
      <c r="N31" s="48">
        <v>24.4</v>
      </c>
      <c r="O31" s="42" t="s">
        <v>319</v>
      </c>
      <c r="P31" s="48">
        <v>1000</v>
      </c>
      <c r="Q31" s="48">
        <v>23.9</v>
      </c>
      <c r="R31" s="49">
        <v>1700</v>
      </c>
      <c r="S31" s="48">
        <v>23.4</v>
      </c>
      <c r="T31" s="48"/>
      <c r="U31" s="48"/>
      <c r="V31" s="48"/>
      <c r="W31" s="48"/>
      <c r="X31" s="48"/>
      <c r="Y31" s="48"/>
      <c r="Z31" s="48"/>
      <c r="AA31" s="48"/>
      <c r="AB31" s="48"/>
      <c r="AC31" s="48"/>
      <c r="AD31" s="48"/>
      <c r="AE31" s="48">
        <v>11.7</v>
      </c>
      <c r="AF31" s="48"/>
      <c r="AG31" s="48"/>
      <c r="AH31" s="48"/>
      <c r="AI31" s="48"/>
      <c r="AJ31" s="48"/>
      <c r="AK31" s="48"/>
      <c r="AL31" s="42" t="s">
        <v>454</v>
      </c>
      <c r="AM31" s="44" t="s">
        <v>358</v>
      </c>
      <c r="AN31" s="52"/>
      <c r="AO31" s="52"/>
      <c r="AP31" s="46" t="s">
        <v>267</v>
      </c>
      <c r="AQ31" s="52">
        <v>10</v>
      </c>
      <c r="AR31" s="52" t="s">
        <v>359</v>
      </c>
      <c r="AS31" s="48"/>
      <c r="AT31" s="52">
        <v>0</v>
      </c>
      <c r="AU31" s="52">
        <v>0</v>
      </c>
      <c r="AV31" s="52">
        <v>0</v>
      </c>
      <c r="AW31" s="52">
        <v>10</v>
      </c>
      <c r="AX31" s="44">
        <v>0</v>
      </c>
      <c r="AY31" s="44">
        <v>0</v>
      </c>
      <c r="AZ31" s="44">
        <v>0</v>
      </c>
      <c r="BA31" s="44">
        <v>0</v>
      </c>
      <c r="BB31" s="44">
        <v>0</v>
      </c>
      <c r="BC31" s="44">
        <v>0</v>
      </c>
      <c r="BD31" s="44">
        <v>0</v>
      </c>
      <c r="BE31" s="44" t="s">
        <v>358</v>
      </c>
      <c r="BF31" s="44">
        <v>36</v>
      </c>
      <c r="BG31" s="44" t="s">
        <v>358</v>
      </c>
      <c r="BH31" s="44"/>
      <c r="BI31" s="50"/>
      <c r="BJ31" s="50"/>
      <c r="BK31" s="52"/>
      <c r="BL31" s="44" t="s">
        <v>360</v>
      </c>
      <c r="BM31" s="48"/>
      <c r="BN31" t="s">
        <v>361</v>
      </c>
      <c r="BO31" s="1" t="s">
        <v>355</v>
      </c>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row>
    <row r="32" spans="1:94" s="1" customFormat="1" x14ac:dyDescent="0.3">
      <c r="A32" s="39">
        <v>2020</v>
      </c>
      <c r="B32" s="40">
        <v>41163</v>
      </c>
      <c r="C32" s="41" t="s">
        <v>272</v>
      </c>
      <c r="D32" s="42" t="s">
        <v>532</v>
      </c>
      <c r="E32" s="42"/>
      <c r="F32" s="42" t="s">
        <v>465</v>
      </c>
      <c r="G32" s="43">
        <v>41152</v>
      </c>
      <c r="H32" s="44" t="s">
        <v>438</v>
      </c>
      <c r="I32" s="44" t="s">
        <v>336</v>
      </c>
      <c r="J32" s="44"/>
      <c r="K32" s="42" t="s">
        <v>384</v>
      </c>
      <c r="L32" s="42" t="s">
        <v>385</v>
      </c>
      <c r="M32" s="42">
        <v>135.35</v>
      </c>
      <c r="N32" s="42">
        <v>31.72</v>
      </c>
      <c r="O32" s="42"/>
      <c r="P32" s="42"/>
      <c r="Q32" s="42"/>
      <c r="R32" s="45"/>
      <c r="S32" s="42"/>
      <c r="T32" s="42"/>
      <c r="U32" s="42"/>
      <c r="V32" s="42"/>
      <c r="W32" s="42">
        <v>16.96</v>
      </c>
      <c r="X32" s="42"/>
      <c r="Y32" s="42"/>
      <c r="Z32" s="42"/>
      <c r="AA32" s="42"/>
      <c r="AB32" s="42"/>
      <c r="AC32" s="42"/>
      <c r="AD32" s="42"/>
      <c r="AE32" s="42"/>
      <c r="AF32" s="42"/>
      <c r="AG32" s="42"/>
      <c r="AH32" s="42">
        <v>31.72</v>
      </c>
      <c r="AI32" s="42"/>
      <c r="AJ32" s="42"/>
      <c r="AK32" s="42"/>
      <c r="AL32" s="42" t="s">
        <v>345</v>
      </c>
      <c r="AM32" s="44" t="s">
        <v>336</v>
      </c>
      <c r="AN32" s="44"/>
      <c r="AO32" s="44"/>
      <c r="AP32" s="46" t="s">
        <v>388</v>
      </c>
      <c r="AQ32" s="44">
        <v>6.1</v>
      </c>
      <c r="AR32" s="44" t="s">
        <v>337</v>
      </c>
      <c r="AS32" s="42"/>
      <c r="AT32" s="44">
        <v>0</v>
      </c>
      <c r="AU32" s="44">
        <v>0</v>
      </c>
      <c r="AV32" s="44">
        <v>0</v>
      </c>
      <c r="AW32" s="44">
        <v>17</v>
      </c>
      <c r="AX32" s="44">
        <v>0</v>
      </c>
      <c r="AY32" s="44">
        <v>0</v>
      </c>
      <c r="AZ32" s="44">
        <v>0</v>
      </c>
      <c r="BA32" s="44">
        <v>0</v>
      </c>
      <c r="BB32" s="44">
        <v>0</v>
      </c>
      <c r="BC32" s="44">
        <v>2</v>
      </c>
      <c r="BD32" s="44">
        <v>0</v>
      </c>
      <c r="BE32" s="44" t="s">
        <v>336</v>
      </c>
      <c r="BF32" s="44">
        <v>12</v>
      </c>
      <c r="BG32" s="44" t="s">
        <v>336</v>
      </c>
      <c r="BH32" s="44"/>
      <c r="BI32" s="42" t="s">
        <v>424</v>
      </c>
      <c r="BJ32" s="47" t="s">
        <v>523</v>
      </c>
      <c r="BK32" s="44">
        <v>50</v>
      </c>
      <c r="BL32" s="44" t="s">
        <v>339</v>
      </c>
      <c r="BM32" s="42"/>
      <c r="BN32" s="59" t="s">
        <v>346</v>
      </c>
      <c r="BO32" s="2" t="s">
        <v>342</v>
      </c>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row>
    <row r="33" spans="1:94" x14ac:dyDescent="0.3">
      <c r="A33" s="39">
        <v>1148</v>
      </c>
      <c r="B33" s="40">
        <v>41163</v>
      </c>
      <c r="C33" s="41" t="s">
        <v>291</v>
      </c>
      <c r="D33" s="42" t="s">
        <v>452</v>
      </c>
      <c r="E33" s="42"/>
      <c r="F33" s="42" t="s">
        <v>108</v>
      </c>
      <c r="G33" s="43">
        <v>41090</v>
      </c>
      <c r="H33" s="44" t="s">
        <v>493</v>
      </c>
      <c r="I33" s="44" t="s">
        <v>301</v>
      </c>
      <c r="J33" s="44"/>
      <c r="K33" s="42" t="s">
        <v>302</v>
      </c>
      <c r="L33" s="42" t="s">
        <v>303</v>
      </c>
      <c r="M33" s="48">
        <v>151.84</v>
      </c>
      <c r="N33" s="48">
        <v>30.38</v>
      </c>
      <c r="O33" s="48"/>
      <c r="P33" s="48"/>
      <c r="Q33" s="42"/>
      <c r="R33" s="49"/>
      <c r="S33" s="48"/>
      <c r="T33" s="48"/>
      <c r="U33" s="48"/>
      <c r="V33" s="48"/>
      <c r="W33" s="42">
        <v>17.64</v>
      </c>
      <c r="X33" s="48"/>
      <c r="Y33" s="48"/>
      <c r="Z33" s="48"/>
      <c r="AA33" s="48"/>
      <c r="AB33" s="48"/>
      <c r="AC33" s="48"/>
      <c r="AD33" s="48"/>
      <c r="AE33" s="42"/>
      <c r="AF33" s="48"/>
      <c r="AG33" s="48"/>
      <c r="AH33" s="42">
        <v>30.38</v>
      </c>
      <c r="AI33" s="42"/>
      <c r="AJ33" s="42"/>
      <c r="AK33" s="48"/>
      <c r="AL33" s="42" t="s">
        <v>539</v>
      </c>
      <c r="AM33" s="44" t="s">
        <v>499</v>
      </c>
      <c r="AN33" s="44"/>
      <c r="AO33" s="44"/>
      <c r="AP33" s="46" t="s">
        <v>500</v>
      </c>
      <c r="AQ33" s="44">
        <v>10</v>
      </c>
      <c r="AR33" s="44" t="s">
        <v>499</v>
      </c>
      <c r="AS33" s="42"/>
      <c r="AT33" s="44">
        <v>0</v>
      </c>
      <c r="AU33" s="44">
        <v>0</v>
      </c>
      <c r="AV33" s="44">
        <v>7</v>
      </c>
      <c r="AW33" s="44">
        <v>0</v>
      </c>
      <c r="AX33" s="44">
        <v>0</v>
      </c>
      <c r="AY33" s="44">
        <v>0</v>
      </c>
      <c r="AZ33" s="44">
        <v>0</v>
      </c>
      <c r="BA33" s="44">
        <v>0</v>
      </c>
      <c r="BB33" s="44">
        <v>0</v>
      </c>
      <c r="BC33" s="44">
        <v>0</v>
      </c>
      <c r="BD33" s="44">
        <v>0</v>
      </c>
      <c r="BE33" s="44" t="s">
        <v>499</v>
      </c>
      <c r="BF33" s="44"/>
      <c r="BG33" s="44" t="s">
        <v>499</v>
      </c>
      <c r="BH33" s="44"/>
      <c r="BI33" s="47"/>
      <c r="BJ33" s="47"/>
      <c r="BK33" s="44"/>
      <c r="BL33" s="44" t="s">
        <v>501</v>
      </c>
      <c r="BM33" s="42" t="s">
        <v>306</v>
      </c>
      <c r="BN33" t="s">
        <v>491</v>
      </c>
      <c r="BO33" s="58" t="s">
        <v>492</v>
      </c>
    </row>
    <row r="34" spans="1:94" x14ac:dyDescent="0.3">
      <c r="A34" s="39">
        <v>1480</v>
      </c>
      <c r="B34" s="40">
        <v>41163</v>
      </c>
      <c r="C34" s="41" t="s">
        <v>272</v>
      </c>
      <c r="D34" s="42" t="s">
        <v>532</v>
      </c>
      <c r="E34" s="42"/>
      <c r="F34" s="42" t="s">
        <v>465</v>
      </c>
      <c r="G34" s="43">
        <v>41152</v>
      </c>
      <c r="H34" s="44" t="s">
        <v>438</v>
      </c>
      <c r="I34" s="44" t="s">
        <v>336</v>
      </c>
      <c r="J34" s="44"/>
      <c r="K34" s="48" t="s">
        <v>349</v>
      </c>
      <c r="L34" s="42" t="s">
        <v>350</v>
      </c>
      <c r="M34" s="48">
        <v>129.85</v>
      </c>
      <c r="N34" s="48">
        <v>32.19</v>
      </c>
      <c r="O34" s="48"/>
      <c r="P34" s="48"/>
      <c r="Q34" s="48"/>
      <c r="R34" s="49"/>
      <c r="S34" s="48"/>
      <c r="T34" s="48"/>
      <c r="U34" s="48"/>
      <c r="V34" s="48"/>
      <c r="W34" s="48">
        <v>17.399999999999999</v>
      </c>
      <c r="X34" s="48"/>
      <c r="Y34" s="48"/>
      <c r="Z34" s="48"/>
      <c r="AA34" s="48"/>
      <c r="AB34" s="48"/>
      <c r="AC34" s="48"/>
      <c r="AD34" s="48"/>
      <c r="AE34" s="48"/>
      <c r="AF34" s="48"/>
      <c r="AG34" s="48"/>
      <c r="AH34" s="48">
        <v>32.19</v>
      </c>
      <c r="AI34" s="48"/>
      <c r="AJ34" s="48"/>
      <c r="AK34" s="48"/>
      <c r="AL34" s="42" t="s">
        <v>345</v>
      </c>
      <c r="AM34" s="44" t="s">
        <v>336</v>
      </c>
      <c r="AN34" s="52"/>
      <c r="AO34" s="52"/>
      <c r="AP34" s="53" t="s">
        <v>388</v>
      </c>
      <c r="AQ34" s="44">
        <v>6.5</v>
      </c>
      <c r="AR34" s="52" t="s">
        <v>336</v>
      </c>
      <c r="AS34" s="48"/>
      <c r="AT34" s="52">
        <v>0</v>
      </c>
      <c r="AU34" s="52">
        <v>0</v>
      </c>
      <c r="AV34" s="52">
        <v>0</v>
      </c>
      <c r="AW34" s="52">
        <v>20</v>
      </c>
      <c r="AX34" s="52">
        <v>0</v>
      </c>
      <c r="AY34" s="44">
        <v>0</v>
      </c>
      <c r="AZ34" s="44">
        <v>0</v>
      </c>
      <c r="BA34" s="44">
        <v>0</v>
      </c>
      <c r="BB34" s="44">
        <v>0</v>
      </c>
      <c r="BC34" s="44">
        <v>0</v>
      </c>
      <c r="BD34" s="52">
        <v>0</v>
      </c>
      <c r="BE34" s="52" t="s">
        <v>336</v>
      </c>
      <c r="BF34" s="44"/>
      <c r="BG34" s="44" t="s">
        <v>336</v>
      </c>
      <c r="BH34" s="44"/>
      <c r="BI34" s="50" t="s">
        <v>351</v>
      </c>
      <c r="BJ34" s="50"/>
      <c r="BK34" s="52"/>
      <c r="BL34" s="44" t="s">
        <v>339</v>
      </c>
      <c r="BM34" s="48"/>
      <c r="BN34" t="s">
        <v>371</v>
      </c>
      <c r="BO34" t="s">
        <v>342</v>
      </c>
    </row>
    <row r="35" spans="1:94" x14ac:dyDescent="0.3">
      <c r="A35" s="39">
        <v>1538</v>
      </c>
      <c r="B35" s="40">
        <v>41095</v>
      </c>
      <c r="C35" s="41" t="s">
        <v>391</v>
      </c>
      <c r="D35" s="42" t="s">
        <v>452</v>
      </c>
      <c r="E35" s="42"/>
      <c r="F35" s="42" t="s">
        <v>465</v>
      </c>
      <c r="G35" s="43">
        <v>41090</v>
      </c>
      <c r="H35" s="44" t="s">
        <v>531</v>
      </c>
      <c r="I35" s="44" t="s">
        <v>380</v>
      </c>
      <c r="J35" s="44"/>
      <c r="K35" s="48" t="s">
        <v>226</v>
      </c>
      <c r="L35" s="42" t="s">
        <v>530</v>
      </c>
      <c r="M35" s="48">
        <v>166.2</v>
      </c>
      <c r="N35" s="48">
        <v>32.200000000000003</v>
      </c>
      <c r="O35" s="48"/>
      <c r="P35" s="48"/>
      <c r="Q35" s="48"/>
      <c r="R35" s="49"/>
      <c r="S35" s="48"/>
      <c r="T35" s="48"/>
      <c r="U35" s="48"/>
      <c r="V35" s="48"/>
      <c r="W35" s="48">
        <v>17.850000000000001</v>
      </c>
      <c r="X35" s="48"/>
      <c r="Y35" s="48"/>
      <c r="Z35" s="48"/>
      <c r="AA35" s="48"/>
      <c r="AB35" s="48"/>
      <c r="AC35" s="48"/>
      <c r="AD35" s="48"/>
      <c r="AE35" s="48"/>
      <c r="AF35" s="48"/>
      <c r="AG35" s="48"/>
      <c r="AH35" s="48">
        <v>32.200000000000003</v>
      </c>
      <c r="AI35" s="48"/>
      <c r="AJ35" s="48"/>
      <c r="AK35" s="48"/>
      <c r="AL35" s="42" t="s">
        <v>466</v>
      </c>
      <c r="AM35" s="52" t="s">
        <v>380</v>
      </c>
      <c r="AN35" s="52"/>
      <c r="AO35" s="52"/>
      <c r="AP35" s="53"/>
      <c r="AQ35" s="52">
        <v>0</v>
      </c>
      <c r="AR35" s="52" t="s">
        <v>380</v>
      </c>
      <c r="AS35" s="48"/>
      <c r="AT35" s="52">
        <v>0</v>
      </c>
      <c r="AU35" s="52">
        <v>0</v>
      </c>
      <c r="AV35" s="52">
        <v>18</v>
      </c>
      <c r="AW35" s="52">
        <v>0</v>
      </c>
      <c r="AX35" s="52">
        <v>0</v>
      </c>
      <c r="AY35" s="52">
        <v>0</v>
      </c>
      <c r="AZ35" s="52">
        <v>0</v>
      </c>
      <c r="BA35" s="52">
        <v>0</v>
      </c>
      <c r="BB35" s="44">
        <v>0</v>
      </c>
      <c r="BC35" s="44">
        <v>0</v>
      </c>
      <c r="BD35" s="52">
        <v>0</v>
      </c>
      <c r="BE35" s="52" t="s">
        <v>380</v>
      </c>
      <c r="BF35" s="44"/>
      <c r="BG35" s="44" t="s">
        <v>380</v>
      </c>
      <c r="BH35" s="44"/>
      <c r="BI35" s="50"/>
      <c r="BJ35" s="50"/>
      <c r="BK35" s="52"/>
      <c r="BL35" s="44" t="s">
        <v>353</v>
      </c>
      <c r="BM35" s="48" t="s">
        <v>227</v>
      </c>
      <c r="BN35" s="56"/>
      <c r="BO35" s="3"/>
    </row>
    <row r="36" spans="1:94" x14ac:dyDescent="0.3">
      <c r="A36" s="39">
        <v>1454</v>
      </c>
      <c r="B36" s="40">
        <v>41136</v>
      </c>
      <c r="C36" s="41" t="s">
        <v>272</v>
      </c>
      <c r="D36" s="42" t="s">
        <v>532</v>
      </c>
      <c r="E36" s="42"/>
      <c r="F36" s="42" t="s">
        <v>465</v>
      </c>
      <c r="G36" s="43">
        <v>41121</v>
      </c>
      <c r="H36" s="44" t="s">
        <v>175</v>
      </c>
      <c r="I36" s="44" t="s">
        <v>358</v>
      </c>
      <c r="J36" s="44"/>
      <c r="K36" s="42" t="s">
        <v>283</v>
      </c>
      <c r="L36" s="42" t="s">
        <v>284</v>
      </c>
      <c r="M36" s="48">
        <v>146</v>
      </c>
      <c r="N36" s="48">
        <v>29.16</v>
      </c>
      <c r="O36" s="48" t="s">
        <v>319</v>
      </c>
      <c r="P36" s="48">
        <v>1020</v>
      </c>
      <c r="Q36" s="48">
        <v>29.88</v>
      </c>
      <c r="R36" s="49"/>
      <c r="S36" s="48"/>
      <c r="T36" s="48"/>
      <c r="U36" s="48"/>
      <c r="V36" s="48"/>
      <c r="W36" s="48">
        <v>16.809999999999999</v>
      </c>
      <c r="X36" s="48"/>
      <c r="Y36" s="48"/>
      <c r="Z36" s="48"/>
      <c r="AA36" s="48"/>
      <c r="AB36" s="48"/>
      <c r="AC36" s="48"/>
      <c r="AD36" s="48"/>
      <c r="AE36" s="48"/>
      <c r="AF36" s="48"/>
      <c r="AG36" s="48"/>
      <c r="AH36" s="48">
        <v>28.58</v>
      </c>
      <c r="AI36" s="48"/>
      <c r="AJ36" s="48"/>
      <c r="AK36" s="48"/>
      <c r="AL36" s="42" t="s">
        <v>539</v>
      </c>
      <c r="AM36" s="44" t="s">
        <v>358</v>
      </c>
      <c r="AN36" s="52"/>
      <c r="AO36" s="52"/>
      <c r="AP36" s="53" t="s">
        <v>267</v>
      </c>
      <c r="AQ36" s="52">
        <v>8</v>
      </c>
      <c r="AR36" s="52" t="s">
        <v>359</v>
      </c>
      <c r="AS36" s="48"/>
      <c r="AT36" s="52">
        <v>0</v>
      </c>
      <c r="AU36" s="52">
        <v>0</v>
      </c>
      <c r="AV36" s="52">
        <v>7</v>
      </c>
      <c r="AW36" s="52">
        <v>0</v>
      </c>
      <c r="AX36" s="52">
        <v>0</v>
      </c>
      <c r="AY36" s="44">
        <v>0</v>
      </c>
      <c r="AZ36" s="44">
        <v>0</v>
      </c>
      <c r="BA36" s="44">
        <v>0</v>
      </c>
      <c r="BB36" s="44">
        <v>0</v>
      </c>
      <c r="BC36" s="44">
        <v>0</v>
      </c>
      <c r="BD36" s="44">
        <v>24</v>
      </c>
      <c r="BE36" s="44" t="s">
        <v>175</v>
      </c>
      <c r="BF36" s="44"/>
      <c r="BG36" s="44" t="s">
        <v>358</v>
      </c>
      <c r="BH36" s="44"/>
      <c r="BI36" s="50"/>
      <c r="BJ36" s="50"/>
      <c r="BK36" s="52"/>
      <c r="BL36" s="44" t="s">
        <v>360</v>
      </c>
      <c r="BM36" s="48" t="s">
        <v>463</v>
      </c>
      <c r="BN36" t="s">
        <v>525</v>
      </c>
      <c r="BO36" s="58" t="s">
        <v>356</v>
      </c>
    </row>
    <row r="37" spans="1:94" x14ac:dyDescent="0.3">
      <c r="A37" s="39">
        <v>1492</v>
      </c>
      <c r="B37" s="40">
        <v>41163</v>
      </c>
      <c r="C37" s="41" t="s">
        <v>372</v>
      </c>
      <c r="D37" s="42" t="s">
        <v>532</v>
      </c>
      <c r="E37" s="42"/>
      <c r="F37" s="42" t="s">
        <v>66</v>
      </c>
      <c r="G37" s="43">
        <v>41152</v>
      </c>
      <c r="H37" s="44" t="s">
        <v>438</v>
      </c>
      <c r="I37" s="44" t="s">
        <v>336</v>
      </c>
      <c r="J37" s="44"/>
      <c r="K37" s="48" t="s">
        <v>369</v>
      </c>
      <c r="L37" s="42" t="s">
        <v>350</v>
      </c>
      <c r="M37" s="48">
        <v>128.25</v>
      </c>
      <c r="N37" s="48">
        <v>30.5</v>
      </c>
      <c r="O37" s="48"/>
      <c r="P37" s="48"/>
      <c r="Q37" s="48"/>
      <c r="R37" s="49"/>
      <c r="S37" s="48"/>
      <c r="T37" s="48"/>
      <c r="U37" s="48"/>
      <c r="V37" s="48"/>
      <c r="W37" s="48">
        <v>15.9</v>
      </c>
      <c r="X37" s="48"/>
      <c r="Y37" s="48"/>
      <c r="Z37" s="48"/>
      <c r="AA37" s="48"/>
      <c r="AB37" s="48"/>
      <c r="AC37" s="48"/>
      <c r="AD37" s="48"/>
      <c r="AE37" s="48"/>
      <c r="AF37" s="48"/>
      <c r="AG37" s="48"/>
      <c r="AH37" s="48">
        <v>30.5</v>
      </c>
      <c r="AI37" s="48"/>
      <c r="AJ37" s="48"/>
      <c r="AK37" s="48"/>
      <c r="AL37" s="42" t="s">
        <v>345</v>
      </c>
      <c r="AM37" s="44" t="s">
        <v>336</v>
      </c>
      <c r="AN37" s="52"/>
      <c r="AO37" s="52"/>
      <c r="AP37" s="53" t="s">
        <v>388</v>
      </c>
      <c r="AQ37" s="44">
        <v>6.5</v>
      </c>
      <c r="AR37" s="52" t="s">
        <v>337</v>
      </c>
      <c r="AS37" s="48"/>
      <c r="AT37" s="52">
        <v>0</v>
      </c>
      <c r="AU37" s="52">
        <v>0</v>
      </c>
      <c r="AV37" s="52">
        <v>0</v>
      </c>
      <c r="AW37" s="52">
        <v>20</v>
      </c>
      <c r="AX37" s="52">
        <v>0</v>
      </c>
      <c r="AY37" s="44">
        <v>0</v>
      </c>
      <c r="AZ37" s="44">
        <v>0</v>
      </c>
      <c r="BA37" s="44">
        <v>0</v>
      </c>
      <c r="BB37" s="44">
        <v>0</v>
      </c>
      <c r="BC37" s="44">
        <v>0</v>
      </c>
      <c r="BD37" s="52">
        <v>0</v>
      </c>
      <c r="BE37" s="52" t="s">
        <v>336</v>
      </c>
      <c r="BF37" s="44"/>
      <c r="BG37" s="44" t="s">
        <v>336</v>
      </c>
      <c r="BH37" s="44"/>
      <c r="BI37" s="50"/>
      <c r="BJ37" s="50"/>
      <c r="BK37" s="52"/>
      <c r="BL37" s="44" t="s">
        <v>339</v>
      </c>
      <c r="BM37" s="48"/>
      <c r="BN37" t="s">
        <v>65</v>
      </c>
      <c r="BO37" t="s">
        <v>342</v>
      </c>
    </row>
    <row r="38" spans="1:94" x14ac:dyDescent="0.3">
      <c r="A38" s="39">
        <v>1270</v>
      </c>
      <c r="B38" s="40">
        <v>41135</v>
      </c>
      <c r="C38" s="41" t="s">
        <v>457</v>
      </c>
      <c r="D38" s="42" t="s">
        <v>532</v>
      </c>
      <c r="E38" s="42"/>
      <c r="F38" s="42" t="s">
        <v>458</v>
      </c>
      <c r="G38" s="43">
        <v>41117</v>
      </c>
      <c r="H38" s="44" t="s">
        <v>459</v>
      </c>
      <c r="I38" s="44" t="s">
        <v>460</v>
      </c>
      <c r="J38" s="44"/>
      <c r="K38" s="42" t="s">
        <v>240</v>
      </c>
      <c r="L38" s="42" t="s">
        <v>241</v>
      </c>
      <c r="M38" s="48">
        <v>133.22</v>
      </c>
      <c r="N38" s="48">
        <v>29.25</v>
      </c>
      <c r="O38" s="48"/>
      <c r="P38" s="48"/>
      <c r="Q38" s="42"/>
      <c r="R38" s="49"/>
      <c r="S38" s="48"/>
      <c r="T38" s="48"/>
      <c r="U38" s="48"/>
      <c r="V38" s="48"/>
      <c r="W38" s="42">
        <v>14.79</v>
      </c>
      <c r="X38" s="48"/>
      <c r="Y38" s="48"/>
      <c r="Z38" s="48"/>
      <c r="AA38" s="48"/>
      <c r="AB38" s="48"/>
      <c r="AC38" s="48"/>
      <c r="AD38" s="48"/>
      <c r="AE38" s="42"/>
      <c r="AF38" s="48"/>
      <c r="AG38" s="48"/>
      <c r="AH38" s="42">
        <v>29.25</v>
      </c>
      <c r="AI38" s="42"/>
      <c r="AJ38" s="42"/>
      <c r="AK38" s="48"/>
      <c r="AL38" s="42" t="s">
        <v>539</v>
      </c>
      <c r="AM38" s="44" t="s">
        <v>460</v>
      </c>
      <c r="AN38" s="44"/>
      <c r="AO38" s="44"/>
      <c r="AP38" s="46" t="s">
        <v>267</v>
      </c>
      <c r="AQ38" s="44">
        <v>5.0999999999999996</v>
      </c>
      <c r="AR38" s="44" t="s">
        <v>540</v>
      </c>
      <c r="AS38" s="42"/>
      <c r="AT38" s="44">
        <v>0</v>
      </c>
      <c r="AU38" s="44">
        <v>0</v>
      </c>
      <c r="AV38" s="44">
        <v>0</v>
      </c>
      <c r="AW38" s="44">
        <v>16</v>
      </c>
      <c r="AX38" s="44">
        <v>0</v>
      </c>
      <c r="AY38" s="44">
        <v>0</v>
      </c>
      <c r="AZ38" s="44">
        <v>0</v>
      </c>
      <c r="BA38" s="44">
        <v>2</v>
      </c>
      <c r="BB38" s="44">
        <v>0</v>
      </c>
      <c r="BC38" s="44">
        <v>0</v>
      </c>
      <c r="BD38" s="44">
        <v>0</v>
      </c>
      <c r="BE38" s="44" t="s">
        <v>460</v>
      </c>
      <c r="BF38" s="44">
        <v>12</v>
      </c>
      <c r="BG38" s="44" t="s">
        <v>460</v>
      </c>
      <c r="BH38" s="44"/>
      <c r="BI38" s="47"/>
      <c r="BJ38" s="47"/>
      <c r="BK38" s="44"/>
      <c r="BL38" s="44" t="s">
        <v>541</v>
      </c>
      <c r="BM38" s="42"/>
      <c r="BN38" t="s">
        <v>462</v>
      </c>
      <c r="BO38" t="s">
        <v>356</v>
      </c>
      <c r="BP38" s="1"/>
      <c r="BQ38" s="1"/>
    </row>
    <row r="39" spans="1:94" x14ac:dyDescent="0.3">
      <c r="A39" s="39">
        <v>3123</v>
      </c>
      <c r="B39" s="40">
        <v>41163</v>
      </c>
      <c r="C39" s="41" t="s">
        <v>272</v>
      </c>
      <c r="D39" s="42" t="s">
        <v>273</v>
      </c>
      <c r="E39" s="42"/>
      <c r="F39" s="42" t="s">
        <v>465</v>
      </c>
      <c r="G39" s="43">
        <v>41152</v>
      </c>
      <c r="H39" s="44" t="s">
        <v>438</v>
      </c>
      <c r="I39" s="44" t="s">
        <v>336</v>
      </c>
      <c r="J39" s="44"/>
      <c r="K39" s="48" t="s">
        <v>92</v>
      </c>
      <c r="L39" s="42" t="s">
        <v>93</v>
      </c>
      <c r="M39" s="48">
        <v>86.24</v>
      </c>
      <c r="N39" s="48">
        <v>21.74</v>
      </c>
      <c r="O39" s="42"/>
      <c r="P39" s="48"/>
      <c r="Q39" s="48"/>
      <c r="R39" s="49"/>
      <c r="S39" s="48"/>
      <c r="T39" s="48"/>
      <c r="U39" s="48"/>
      <c r="V39" s="48"/>
      <c r="W39" s="48">
        <v>10.82</v>
      </c>
      <c r="X39" s="48"/>
      <c r="Y39" s="48"/>
      <c r="Z39" s="48"/>
      <c r="AA39" s="48"/>
      <c r="AB39" s="48"/>
      <c r="AC39" s="48"/>
      <c r="AD39" s="48"/>
      <c r="AE39" s="48"/>
      <c r="AF39" s="48"/>
      <c r="AG39" s="48"/>
      <c r="AH39" s="48">
        <v>23.199000000000002</v>
      </c>
      <c r="AI39" s="48"/>
      <c r="AJ39" s="48"/>
      <c r="AK39" s="48"/>
      <c r="AL39" s="42" t="s">
        <v>345</v>
      </c>
      <c r="AM39" s="44" t="s">
        <v>336</v>
      </c>
      <c r="AN39" s="52"/>
      <c r="AO39" s="52"/>
      <c r="AP39" s="46" t="s">
        <v>388</v>
      </c>
      <c r="AQ39" s="52">
        <v>7.3</v>
      </c>
      <c r="AR39" s="52" t="s">
        <v>336</v>
      </c>
      <c r="AS39" s="48"/>
      <c r="AT39" s="52">
        <v>0</v>
      </c>
      <c r="AU39" s="52">
        <v>0</v>
      </c>
      <c r="AV39" s="52">
        <v>0</v>
      </c>
      <c r="AW39" s="52">
        <v>0</v>
      </c>
      <c r="AX39" s="44">
        <v>0</v>
      </c>
      <c r="AY39" s="44">
        <v>0</v>
      </c>
      <c r="AZ39" s="44">
        <v>0</v>
      </c>
      <c r="BA39" s="44">
        <v>0</v>
      </c>
      <c r="BB39" s="44">
        <v>0</v>
      </c>
      <c r="BC39" s="44">
        <v>0</v>
      </c>
      <c r="BD39" s="44">
        <v>0</v>
      </c>
      <c r="BE39" s="44" t="s">
        <v>336</v>
      </c>
      <c r="BF39" s="44"/>
      <c r="BG39" s="44" t="s">
        <v>336</v>
      </c>
      <c r="BH39" s="44">
        <v>35</v>
      </c>
      <c r="BI39" s="50" t="s">
        <v>40</v>
      </c>
      <c r="BJ39" s="50"/>
      <c r="BK39" s="52"/>
      <c r="BL39" s="44" t="s">
        <v>339</v>
      </c>
      <c r="BM39" s="48" t="s">
        <v>137</v>
      </c>
      <c r="BN39" t="s">
        <v>72</v>
      </c>
      <c r="BO39" s="58" t="s">
        <v>138</v>
      </c>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row>
    <row r="40" spans="1:94" x14ac:dyDescent="0.3">
      <c r="A40" s="39">
        <v>1434</v>
      </c>
      <c r="B40" s="40">
        <v>41136</v>
      </c>
      <c r="C40" s="41" t="s">
        <v>272</v>
      </c>
      <c r="D40" s="42" t="s">
        <v>532</v>
      </c>
      <c r="E40" s="42"/>
      <c r="F40" s="42" t="s">
        <v>465</v>
      </c>
      <c r="G40" s="43">
        <v>41121</v>
      </c>
      <c r="H40" s="44" t="s">
        <v>338</v>
      </c>
      <c r="I40" s="44" t="s">
        <v>336</v>
      </c>
      <c r="J40" s="44"/>
      <c r="K40" s="48" t="s">
        <v>219</v>
      </c>
      <c r="L40" s="42" t="s">
        <v>220</v>
      </c>
      <c r="M40" s="48">
        <v>128.79</v>
      </c>
      <c r="N40" s="48">
        <v>26.76</v>
      </c>
      <c r="O40" s="42" t="s">
        <v>319</v>
      </c>
      <c r="P40" s="48">
        <v>600</v>
      </c>
      <c r="Q40" s="48">
        <v>23.71</v>
      </c>
      <c r="R40" s="49"/>
      <c r="S40" s="48"/>
      <c r="T40" s="48"/>
      <c r="U40" s="48"/>
      <c r="V40" s="48"/>
      <c r="W40" s="48">
        <v>12.59</v>
      </c>
      <c r="X40" s="48"/>
      <c r="Y40" s="48"/>
      <c r="Z40" s="48"/>
      <c r="AA40" s="48"/>
      <c r="AB40" s="48"/>
      <c r="AC40" s="48"/>
      <c r="AD40" s="48"/>
      <c r="AE40" s="48"/>
      <c r="AF40" s="48"/>
      <c r="AG40" s="48"/>
      <c r="AH40" s="48">
        <v>23.71</v>
      </c>
      <c r="AI40" s="48"/>
      <c r="AJ40" s="48"/>
      <c r="AK40" s="48"/>
      <c r="AL40" s="42" t="s">
        <v>539</v>
      </c>
      <c r="AM40" s="44" t="s">
        <v>336</v>
      </c>
      <c r="AN40" s="52"/>
      <c r="AO40" s="52"/>
      <c r="AP40" s="53"/>
      <c r="AQ40" s="52">
        <v>0</v>
      </c>
      <c r="AR40" s="52" t="s">
        <v>336</v>
      </c>
      <c r="AS40" s="48"/>
      <c r="AT40" s="52">
        <v>0</v>
      </c>
      <c r="AU40" s="52">
        <v>0</v>
      </c>
      <c r="AV40" s="52">
        <v>0</v>
      </c>
      <c r="AW40" s="52">
        <v>0</v>
      </c>
      <c r="AX40" s="44">
        <v>0</v>
      </c>
      <c r="AY40" s="44">
        <v>0</v>
      </c>
      <c r="AZ40" s="44">
        <v>0</v>
      </c>
      <c r="BA40" s="44">
        <v>0</v>
      </c>
      <c r="BB40" s="44">
        <v>0</v>
      </c>
      <c r="BC40" s="44">
        <v>0</v>
      </c>
      <c r="BD40" s="44">
        <v>12</v>
      </c>
      <c r="BE40" s="44" t="s">
        <v>338</v>
      </c>
      <c r="BF40" s="44"/>
      <c r="BG40" s="44" t="s">
        <v>336</v>
      </c>
      <c r="BH40" s="44"/>
      <c r="BI40" s="50"/>
      <c r="BJ40" s="50"/>
      <c r="BK40" s="52"/>
      <c r="BL40" s="44" t="s">
        <v>339</v>
      </c>
      <c r="BM40" s="48"/>
      <c r="BN40" t="s">
        <v>221</v>
      </c>
      <c r="BO40" t="s">
        <v>356</v>
      </c>
    </row>
    <row r="41" spans="1:94" x14ac:dyDescent="0.3">
      <c r="A41" s="39">
        <v>2278</v>
      </c>
      <c r="B41" s="40">
        <v>41160</v>
      </c>
      <c r="C41" s="41" t="s">
        <v>372</v>
      </c>
      <c r="D41" s="42" t="s">
        <v>67</v>
      </c>
      <c r="E41" s="42"/>
      <c r="F41" s="42" t="s">
        <v>66</v>
      </c>
      <c r="G41" s="43">
        <v>41152</v>
      </c>
      <c r="H41" s="44" t="s">
        <v>438</v>
      </c>
      <c r="I41" s="44" t="s">
        <v>336</v>
      </c>
      <c r="J41" s="44"/>
      <c r="K41" s="42" t="s">
        <v>139</v>
      </c>
      <c r="L41" s="42" t="s">
        <v>140</v>
      </c>
      <c r="M41" s="42">
        <v>136</v>
      </c>
      <c r="N41" s="42">
        <v>28.5</v>
      </c>
      <c r="O41" s="42"/>
      <c r="P41" s="42"/>
      <c r="Q41" s="42"/>
      <c r="R41" s="45"/>
      <c r="S41" s="42"/>
      <c r="T41" s="42"/>
      <c r="U41" s="42"/>
      <c r="V41" s="42"/>
      <c r="W41" s="42">
        <v>16.5</v>
      </c>
      <c r="X41" s="42"/>
      <c r="Y41" s="42"/>
      <c r="Z41" s="42"/>
      <c r="AA41" s="42"/>
      <c r="AB41" s="42"/>
      <c r="AC41" s="42"/>
      <c r="AD41" s="42"/>
      <c r="AE41" s="42"/>
      <c r="AF41" s="42"/>
      <c r="AG41" s="42"/>
      <c r="AH41" s="42">
        <v>28.5</v>
      </c>
      <c r="AI41" s="42"/>
      <c r="AJ41" s="42"/>
      <c r="AK41" s="42"/>
      <c r="AL41" s="42" t="s">
        <v>345</v>
      </c>
      <c r="AM41" s="44" t="s">
        <v>336</v>
      </c>
      <c r="AN41" s="44"/>
      <c r="AO41" s="44"/>
      <c r="AP41" s="46" t="s">
        <v>388</v>
      </c>
      <c r="AQ41" s="44">
        <v>6</v>
      </c>
      <c r="AR41" s="44" t="s">
        <v>337</v>
      </c>
      <c r="AS41" s="42"/>
      <c r="AT41" s="44">
        <v>0</v>
      </c>
      <c r="AU41" s="44">
        <v>0</v>
      </c>
      <c r="AV41" s="44">
        <v>0</v>
      </c>
      <c r="AW41" s="44">
        <v>13</v>
      </c>
      <c r="AX41" s="44">
        <v>0</v>
      </c>
      <c r="AY41" s="44">
        <v>0</v>
      </c>
      <c r="AZ41" s="44">
        <v>0</v>
      </c>
      <c r="BA41" s="44">
        <v>0</v>
      </c>
      <c r="BB41" s="44">
        <v>0</v>
      </c>
      <c r="BC41" s="44">
        <v>0</v>
      </c>
      <c r="BD41" s="44">
        <v>0</v>
      </c>
      <c r="BE41" s="44" t="s">
        <v>336</v>
      </c>
      <c r="BF41" s="44">
        <v>12</v>
      </c>
      <c r="BG41" s="44" t="s">
        <v>336</v>
      </c>
      <c r="BH41" s="44"/>
      <c r="BI41" s="47"/>
      <c r="BJ41" s="47"/>
      <c r="BK41" s="44"/>
      <c r="BL41" s="44" t="s">
        <v>339</v>
      </c>
      <c r="BM41" s="47"/>
      <c r="BN41" s="59" t="s">
        <v>94</v>
      </c>
      <c r="BO41" s="3" t="s">
        <v>342</v>
      </c>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row>
    <row r="42" spans="1:94" x14ac:dyDescent="0.3">
      <c r="A42" s="39">
        <v>1304</v>
      </c>
      <c r="B42" s="40">
        <v>41163</v>
      </c>
      <c r="C42" s="41" t="s">
        <v>272</v>
      </c>
      <c r="D42" s="42" t="s">
        <v>532</v>
      </c>
      <c r="E42" s="42"/>
      <c r="F42" s="42" t="s">
        <v>465</v>
      </c>
      <c r="G42" s="43">
        <v>41152</v>
      </c>
      <c r="H42" s="44" t="s">
        <v>438</v>
      </c>
      <c r="I42" s="44" t="s">
        <v>336</v>
      </c>
      <c r="J42" s="44"/>
      <c r="K42" s="42" t="s">
        <v>250</v>
      </c>
      <c r="L42" s="42" t="s">
        <v>156</v>
      </c>
      <c r="M42" s="48">
        <v>135.35</v>
      </c>
      <c r="N42" s="48">
        <v>31.72</v>
      </c>
      <c r="O42" s="48"/>
      <c r="P42" s="48"/>
      <c r="Q42" s="42"/>
      <c r="R42" s="49"/>
      <c r="S42" s="48"/>
      <c r="T42" s="48"/>
      <c r="U42" s="48"/>
      <c r="V42" s="48"/>
      <c r="W42" s="42">
        <v>16.93</v>
      </c>
      <c r="X42" s="48"/>
      <c r="Y42" s="48"/>
      <c r="Z42" s="48"/>
      <c r="AA42" s="48"/>
      <c r="AB42" s="48"/>
      <c r="AC42" s="48"/>
      <c r="AD42" s="48"/>
      <c r="AE42" s="42"/>
      <c r="AF42" s="48"/>
      <c r="AG42" s="48"/>
      <c r="AH42" s="42">
        <v>31.72</v>
      </c>
      <c r="AI42" s="42"/>
      <c r="AJ42" s="42"/>
      <c r="AK42" s="48"/>
      <c r="AL42" s="42" t="s">
        <v>345</v>
      </c>
      <c r="AM42" s="44" t="s">
        <v>336</v>
      </c>
      <c r="AN42" s="44"/>
      <c r="AO42" s="44"/>
      <c r="AP42" s="46" t="s">
        <v>388</v>
      </c>
      <c r="AQ42" s="44">
        <v>6.1</v>
      </c>
      <c r="AR42" s="44" t="s">
        <v>337</v>
      </c>
      <c r="AS42" s="42"/>
      <c r="AT42" s="44">
        <v>0</v>
      </c>
      <c r="AU42" s="44">
        <v>0</v>
      </c>
      <c r="AV42" s="44">
        <v>0</v>
      </c>
      <c r="AW42" s="44">
        <v>20</v>
      </c>
      <c r="AX42" s="44">
        <v>0</v>
      </c>
      <c r="AY42" s="44">
        <v>0</v>
      </c>
      <c r="AZ42" s="44">
        <v>0</v>
      </c>
      <c r="BA42" s="44">
        <v>0</v>
      </c>
      <c r="BB42" s="44">
        <v>0</v>
      </c>
      <c r="BC42" s="44">
        <v>0</v>
      </c>
      <c r="BD42" s="44">
        <v>0</v>
      </c>
      <c r="BE42" s="44" t="s">
        <v>336</v>
      </c>
      <c r="BF42" s="44">
        <v>24</v>
      </c>
      <c r="BG42" s="44" t="s">
        <v>336</v>
      </c>
      <c r="BH42" s="44"/>
      <c r="BI42" s="47"/>
      <c r="BJ42" s="50"/>
      <c r="BK42" s="44"/>
      <c r="BL42" s="44" t="s">
        <v>339</v>
      </c>
      <c r="BM42" s="42"/>
      <c r="BN42" t="s">
        <v>212</v>
      </c>
      <c r="BO42" t="s">
        <v>342</v>
      </c>
    </row>
    <row r="43" spans="1:94" x14ac:dyDescent="0.3">
      <c r="A43" s="39">
        <v>1468</v>
      </c>
      <c r="B43" s="40">
        <v>41135</v>
      </c>
      <c r="C43" s="41" t="s">
        <v>272</v>
      </c>
      <c r="D43" s="42" t="s">
        <v>532</v>
      </c>
      <c r="E43" s="42"/>
      <c r="F43" s="42" t="s">
        <v>465</v>
      </c>
      <c r="G43" s="43">
        <v>41090</v>
      </c>
      <c r="H43" s="44" t="s">
        <v>338</v>
      </c>
      <c r="I43" s="44" t="s">
        <v>336</v>
      </c>
      <c r="J43" s="44"/>
      <c r="K43" s="48" t="s">
        <v>136</v>
      </c>
      <c r="L43" s="42" t="s">
        <v>374</v>
      </c>
      <c r="M43" s="48">
        <v>156</v>
      </c>
      <c r="N43" s="48">
        <v>27.52</v>
      </c>
      <c r="O43" s="48"/>
      <c r="P43" s="48"/>
      <c r="Q43" s="48"/>
      <c r="R43" s="49"/>
      <c r="S43" s="48"/>
      <c r="T43" s="48"/>
      <c r="U43" s="48"/>
      <c r="V43" s="48"/>
      <c r="W43" s="48">
        <v>17.7</v>
      </c>
      <c r="X43" s="48"/>
      <c r="Y43" s="48"/>
      <c r="Z43" s="48"/>
      <c r="AA43" s="48"/>
      <c r="AB43" s="48"/>
      <c r="AC43" s="48"/>
      <c r="AD43" s="48"/>
      <c r="AE43" s="48"/>
      <c r="AF43" s="48"/>
      <c r="AG43" s="48"/>
      <c r="AH43" s="48">
        <v>27.52</v>
      </c>
      <c r="AI43" s="48"/>
      <c r="AJ43" s="48"/>
      <c r="AK43" s="48"/>
      <c r="AL43" s="42" t="s">
        <v>539</v>
      </c>
      <c r="AM43" s="44" t="s">
        <v>336</v>
      </c>
      <c r="AN43" s="52"/>
      <c r="AO43" s="52"/>
      <c r="AP43" s="53" t="s">
        <v>267</v>
      </c>
      <c r="AQ43" s="52">
        <v>7.2</v>
      </c>
      <c r="AR43" s="52" t="s">
        <v>337</v>
      </c>
      <c r="AS43" s="48"/>
      <c r="AT43" s="52">
        <v>4</v>
      </c>
      <c r="AU43" s="52">
        <v>0</v>
      </c>
      <c r="AV43" s="52">
        <v>14</v>
      </c>
      <c r="AW43" s="52">
        <v>0</v>
      </c>
      <c r="AX43" s="52">
        <v>0</v>
      </c>
      <c r="AY43" s="44">
        <v>0</v>
      </c>
      <c r="AZ43" s="44">
        <v>0</v>
      </c>
      <c r="BA43" s="44">
        <v>0</v>
      </c>
      <c r="BB43" s="44">
        <v>0</v>
      </c>
      <c r="BC43" s="44">
        <v>0</v>
      </c>
      <c r="BD43" s="52">
        <v>0</v>
      </c>
      <c r="BE43" s="52" t="s">
        <v>336</v>
      </c>
      <c r="BF43" s="44"/>
      <c r="BG43" s="44" t="s">
        <v>336</v>
      </c>
      <c r="BH43" s="44"/>
      <c r="BI43" s="50"/>
      <c r="BJ43" s="47"/>
      <c r="BK43" s="44"/>
      <c r="BL43" s="44" t="s">
        <v>339</v>
      </c>
      <c r="BM43" s="47" t="s">
        <v>211</v>
      </c>
      <c r="BN43" t="s">
        <v>112</v>
      </c>
      <c r="BO43" t="s">
        <v>355</v>
      </c>
    </row>
    <row r="44" spans="1:94" x14ac:dyDescent="0.3">
      <c r="A44" s="39">
        <v>1406</v>
      </c>
      <c r="B44" s="40">
        <v>41163</v>
      </c>
      <c r="C44" s="41" t="s">
        <v>272</v>
      </c>
      <c r="D44" s="42" t="s">
        <v>532</v>
      </c>
      <c r="E44" s="42"/>
      <c r="F44" s="42" t="s">
        <v>465</v>
      </c>
      <c r="G44" s="51">
        <v>41144</v>
      </c>
      <c r="H44" s="44" t="s">
        <v>347</v>
      </c>
      <c r="I44" s="44" t="s">
        <v>348</v>
      </c>
      <c r="J44" s="44"/>
      <c r="K44" s="42" t="s">
        <v>203</v>
      </c>
      <c r="L44" s="42" t="s">
        <v>204</v>
      </c>
      <c r="M44" s="48">
        <v>124.75</v>
      </c>
      <c r="N44" s="48">
        <v>26.7</v>
      </c>
      <c r="O44" s="48"/>
      <c r="P44" s="48"/>
      <c r="Q44" s="48"/>
      <c r="R44" s="49"/>
      <c r="S44" s="48"/>
      <c r="T44" s="48"/>
      <c r="U44" s="48"/>
      <c r="V44" s="48"/>
      <c r="W44" s="48">
        <v>14.93</v>
      </c>
      <c r="X44" s="48"/>
      <c r="Y44" s="48"/>
      <c r="Z44" s="48"/>
      <c r="AA44" s="48"/>
      <c r="AB44" s="48"/>
      <c r="AC44" s="48"/>
      <c r="AD44" s="48"/>
      <c r="AE44" s="48"/>
      <c r="AF44" s="48"/>
      <c r="AG44" s="48"/>
      <c r="AH44" s="48">
        <v>26.7</v>
      </c>
      <c r="AI44" s="48"/>
      <c r="AJ44" s="48"/>
      <c r="AK44" s="48"/>
      <c r="AL44" s="42" t="s">
        <v>345</v>
      </c>
      <c r="AM44" s="44" t="s">
        <v>348</v>
      </c>
      <c r="AN44" s="52"/>
      <c r="AO44" s="52"/>
      <c r="AP44" s="53" t="s">
        <v>388</v>
      </c>
      <c r="AQ44" s="52">
        <v>6</v>
      </c>
      <c r="AR44" s="52" t="s">
        <v>141</v>
      </c>
      <c r="AS44" s="48"/>
      <c r="AT44" s="52">
        <v>0</v>
      </c>
      <c r="AU44" s="52">
        <v>0</v>
      </c>
      <c r="AV44" s="52">
        <v>10</v>
      </c>
      <c r="AW44" s="52">
        <v>0</v>
      </c>
      <c r="AX44" s="44">
        <v>0</v>
      </c>
      <c r="AY44" s="44">
        <v>0</v>
      </c>
      <c r="AZ44" s="44">
        <v>0</v>
      </c>
      <c r="BA44" s="44">
        <v>0</v>
      </c>
      <c r="BB44" s="44">
        <v>0</v>
      </c>
      <c r="BC44" s="44">
        <v>0</v>
      </c>
      <c r="BD44" s="52">
        <v>0</v>
      </c>
      <c r="BE44" s="52" t="s">
        <v>348</v>
      </c>
      <c r="BF44" s="44"/>
      <c r="BG44" s="44" t="s">
        <v>348</v>
      </c>
      <c r="BH44" s="44"/>
      <c r="BI44" s="50"/>
      <c r="BJ44" s="50"/>
      <c r="BK44" s="52"/>
      <c r="BL44" s="44" t="s">
        <v>370</v>
      </c>
      <c r="BM44" s="48"/>
      <c r="BN44" t="s">
        <v>340</v>
      </c>
      <c r="BO44" s="58" t="s">
        <v>342</v>
      </c>
    </row>
    <row r="45" spans="1:94" x14ac:dyDescent="0.3">
      <c r="A45" s="39">
        <v>3098</v>
      </c>
      <c r="B45" s="40">
        <v>41137</v>
      </c>
      <c r="C45" s="41" t="s">
        <v>272</v>
      </c>
      <c r="D45" s="42" t="s">
        <v>532</v>
      </c>
      <c r="E45" s="42"/>
      <c r="F45" s="42" t="s">
        <v>465</v>
      </c>
      <c r="G45" s="51">
        <v>41165</v>
      </c>
      <c r="H45" s="44" t="s">
        <v>438</v>
      </c>
      <c r="I45" s="44" t="s">
        <v>348</v>
      </c>
      <c r="J45" s="44"/>
      <c r="K45" s="42" t="s">
        <v>401</v>
      </c>
      <c r="L45" s="42" t="s">
        <v>393</v>
      </c>
      <c r="M45" s="42">
        <v>115.36</v>
      </c>
      <c r="N45" s="42">
        <v>30.84</v>
      </c>
      <c r="O45" s="42"/>
      <c r="P45" s="42"/>
      <c r="Q45" s="42"/>
      <c r="R45" s="45"/>
      <c r="S45" s="42"/>
      <c r="T45" s="42"/>
      <c r="U45" s="42"/>
      <c r="V45" s="42"/>
      <c r="W45" s="42">
        <v>16.510000000000002</v>
      </c>
      <c r="X45" s="42"/>
      <c r="Y45" s="42"/>
      <c r="Z45" s="42"/>
      <c r="AA45" s="42"/>
      <c r="AB45" s="42"/>
      <c r="AC45" s="42"/>
      <c r="AD45" s="42"/>
      <c r="AE45" s="42"/>
      <c r="AF45" s="42"/>
      <c r="AG45" s="42"/>
      <c r="AH45" s="42">
        <v>28.97</v>
      </c>
      <c r="AI45" s="42"/>
      <c r="AJ45" s="42"/>
      <c r="AK45" s="42"/>
      <c r="AL45" s="42" t="s">
        <v>466</v>
      </c>
      <c r="AM45" s="44" t="s">
        <v>445</v>
      </c>
      <c r="AN45" s="44"/>
      <c r="AO45" s="44"/>
      <c r="AP45" s="46" t="s">
        <v>394</v>
      </c>
      <c r="AQ45" s="44">
        <v>6.5</v>
      </c>
      <c r="AR45" s="44" t="s">
        <v>445</v>
      </c>
      <c r="AS45" s="42"/>
      <c r="AT45" s="44">
        <v>0</v>
      </c>
      <c r="AU45" s="44">
        <v>0</v>
      </c>
      <c r="AV45" s="44">
        <v>0</v>
      </c>
      <c r="AW45" s="44">
        <v>15</v>
      </c>
      <c r="AX45" s="44">
        <v>0</v>
      </c>
      <c r="AY45" s="44">
        <v>0</v>
      </c>
      <c r="AZ45" s="44">
        <v>0</v>
      </c>
      <c r="BA45" s="44">
        <v>0</v>
      </c>
      <c r="BB45" s="44">
        <v>0</v>
      </c>
      <c r="BC45" s="44">
        <v>0</v>
      </c>
      <c r="BD45" s="44">
        <v>24</v>
      </c>
      <c r="BE45" s="44" t="s">
        <v>438</v>
      </c>
      <c r="BF45" s="44"/>
      <c r="BG45" s="44" t="s">
        <v>445</v>
      </c>
      <c r="BH45" s="44"/>
      <c r="BI45" s="47"/>
      <c r="BJ45" s="47"/>
      <c r="BK45" s="44"/>
      <c r="BL45" s="44" t="s">
        <v>390</v>
      </c>
      <c r="BM45" s="42"/>
      <c r="BN45" s="1" t="s">
        <v>294</v>
      </c>
      <c r="BO45" s="58" t="s">
        <v>356</v>
      </c>
    </row>
    <row r="46" spans="1:94" x14ac:dyDescent="0.3">
      <c r="A46" s="39">
        <v>2538</v>
      </c>
      <c r="B46" s="40">
        <v>41135</v>
      </c>
      <c r="C46" s="41" t="s">
        <v>272</v>
      </c>
      <c r="D46" s="42" t="s">
        <v>452</v>
      </c>
      <c r="E46" s="42"/>
      <c r="F46" s="42" t="s">
        <v>465</v>
      </c>
      <c r="G46" s="43">
        <v>41090</v>
      </c>
      <c r="H46" s="44" t="s">
        <v>438</v>
      </c>
      <c r="I46" s="44" t="s">
        <v>445</v>
      </c>
      <c r="J46" s="44"/>
      <c r="K46" s="48" t="s">
        <v>542</v>
      </c>
      <c r="L46" s="42" t="s">
        <v>543</v>
      </c>
      <c r="M46" s="48">
        <v>136</v>
      </c>
      <c r="N46" s="48">
        <v>29.9</v>
      </c>
      <c r="O46" s="42"/>
      <c r="P46" s="48"/>
      <c r="Q46" s="48"/>
      <c r="R46" s="49"/>
      <c r="S46" s="48"/>
      <c r="T46" s="48"/>
      <c r="U46" s="48"/>
      <c r="V46" s="48"/>
      <c r="W46" s="48">
        <v>15.9</v>
      </c>
      <c r="X46" s="48"/>
      <c r="Y46" s="48"/>
      <c r="Z46" s="48"/>
      <c r="AA46" s="48"/>
      <c r="AB46" s="48"/>
      <c r="AC46" s="48"/>
      <c r="AD46" s="48"/>
      <c r="AE46" s="48"/>
      <c r="AF46" s="48"/>
      <c r="AG46" s="48"/>
      <c r="AH46" s="48">
        <v>29.9</v>
      </c>
      <c r="AI46" s="48"/>
      <c r="AJ46" s="48"/>
      <c r="AK46" s="48"/>
      <c r="AL46" s="42" t="s">
        <v>539</v>
      </c>
      <c r="AM46" s="44" t="s">
        <v>445</v>
      </c>
      <c r="AN46" s="52"/>
      <c r="AO46" s="52"/>
      <c r="AP46" s="46" t="s">
        <v>267</v>
      </c>
      <c r="AQ46" s="52">
        <v>10</v>
      </c>
      <c r="AR46" s="52" t="s">
        <v>437</v>
      </c>
      <c r="AS46" s="48"/>
      <c r="AT46" s="52">
        <v>0</v>
      </c>
      <c r="AU46" s="52">
        <v>0</v>
      </c>
      <c r="AV46" s="52">
        <v>0</v>
      </c>
      <c r="AW46" s="52">
        <v>10</v>
      </c>
      <c r="AX46" s="44">
        <v>0</v>
      </c>
      <c r="AY46" s="44">
        <v>0</v>
      </c>
      <c r="AZ46" s="44">
        <v>0</v>
      </c>
      <c r="BA46" s="44">
        <v>0</v>
      </c>
      <c r="BB46" s="44">
        <v>0</v>
      </c>
      <c r="BC46" s="44">
        <v>0</v>
      </c>
      <c r="BD46" s="44">
        <v>0</v>
      </c>
      <c r="BE46" s="44" t="s">
        <v>445</v>
      </c>
      <c r="BF46" s="44">
        <v>36</v>
      </c>
      <c r="BG46" s="44" t="s">
        <v>445</v>
      </c>
      <c r="BH46" s="44"/>
      <c r="BI46" s="50"/>
      <c r="BJ46" s="50"/>
      <c r="BK46" s="52"/>
      <c r="BL46" s="44" t="s">
        <v>390</v>
      </c>
      <c r="BM46" s="48"/>
      <c r="BN46" t="s">
        <v>361</v>
      </c>
      <c r="BO46" s="1" t="s">
        <v>355</v>
      </c>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row>
    <row r="47" spans="1:94" x14ac:dyDescent="0.3">
      <c r="BN47" s="56"/>
      <c r="BO47" s="3"/>
    </row>
    <row r="48" spans="1:94" x14ac:dyDescent="0.3">
      <c r="BN48" s="56"/>
      <c r="BO48" s="3"/>
    </row>
    <row r="49" spans="66:67" x14ac:dyDescent="0.3">
      <c r="BN49" s="56"/>
      <c r="BO49" s="3"/>
    </row>
    <row r="50" spans="66:67" x14ac:dyDescent="0.3">
      <c r="BN50" s="56"/>
      <c r="BO50" s="3"/>
    </row>
    <row r="51" spans="66:67" x14ac:dyDescent="0.3">
      <c r="BN51" s="56"/>
      <c r="BO51" s="3"/>
    </row>
    <row r="52" spans="66:67" x14ac:dyDescent="0.3">
      <c r="BN52" s="56"/>
      <c r="BO52" s="3"/>
    </row>
    <row r="53" spans="66:67" x14ac:dyDescent="0.3">
      <c r="BN53" s="56"/>
      <c r="BO53" s="3"/>
    </row>
    <row r="54" spans="66:67" x14ac:dyDescent="0.3">
      <c r="BN54" s="56"/>
      <c r="BO54" s="3"/>
    </row>
    <row r="55" spans="66:67" x14ac:dyDescent="0.3">
      <c r="BN55" s="56"/>
      <c r="BO55" s="3"/>
    </row>
    <row r="56" spans="66:67" x14ac:dyDescent="0.3">
      <c r="BN56" s="56"/>
      <c r="BO56" s="3"/>
    </row>
    <row r="57" spans="66:67" x14ac:dyDescent="0.3">
      <c r="BN57" s="56"/>
      <c r="BO57" s="3"/>
    </row>
    <row r="58" spans="66:67" x14ac:dyDescent="0.3">
      <c r="BN58" s="56"/>
      <c r="BO58" s="3"/>
    </row>
    <row r="59" spans="66:67" x14ac:dyDescent="0.3">
      <c r="BN59" s="56"/>
      <c r="BO59" s="3"/>
    </row>
    <row r="60" spans="66:67" x14ac:dyDescent="0.3">
      <c r="BN60" s="56"/>
      <c r="BO60" s="3"/>
    </row>
    <row r="61" spans="66:67" x14ac:dyDescent="0.3">
      <c r="BN61" s="56"/>
      <c r="BO61" s="3"/>
    </row>
    <row r="62" spans="66:67" x14ac:dyDescent="0.3">
      <c r="BN62" s="56"/>
      <c r="BO62" s="3"/>
    </row>
    <row r="63" spans="66:67" x14ac:dyDescent="0.3">
      <c r="BN63" s="56"/>
      <c r="BO63" s="3"/>
    </row>
    <row r="64" spans="66:67" x14ac:dyDescent="0.3">
      <c r="BN64" s="56"/>
      <c r="BO64" s="3"/>
    </row>
  </sheetData>
  <sheetProtection algorithmName="SHA-512" hashValue="7iLI7jCElf7+N3K8Qb9fT5mgFDvZcHY/r8hGS/rzn4EuudTM/XR7Icb1Cv80JDTDSERc7hKxuu0tjlMuWqcD/Q==" saltValue="4ctsgL7ZhefaLiy7JI9r5A==" spinCount="100000" sheet="1" objects="1" scenarios="1"/>
  <sortState xmlns:xlrd2="http://schemas.microsoft.com/office/spreadsheetml/2017/richdata2" ref="A1:XFD1048576">
    <sortCondition ref="F2:F1048576"/>
    <sortCondition ref="K2:K1048576"/>
  </sortState>
  <phoneticPr fontId="11" type="noConversion"/>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2"/>
  <dimension ref="A1:CP82"/>
  <sheetViews>
    <sheetView topLeftCell="F1" workbookViewId="0">
      <selection activeCell="R10" sqref="R10:S32"/>
    </sheetView>
  </sheetViews>
  <sheetFormatPr defaultColWidth="11.07421875" defaultRowHeight="13.5" x14ac:dyDescent="0.3"/>
  <cols>
    <col min="12" max="12" width="15.15234375" customWidth="1"/>
    <col min="38" max="38" width="14.69140625" customWidth="1"/>
  </cols>
  <sheetData>
    <row r="1" spans="1:94" ht="67.5" x14ac:dyDescent="0.3">
      <c r="A1" s="11" t="s">
        <v>228</v>
      </c>
      <c r="B1" s="11" t="s">
        <v>311</v>
      </c>
      <c r="C1" s="12" t="s">
        <v>312</v>
      </c>
      <c r="D1" s="13" t="s">
        <v>313</v>
      </c>
      <c r="E1" s="13" t="s">
        <v>314</v>
      </c>
      <c r="F1" s="13" t="s">
        <v>315</v>
      </c>
      <c r="G1" s="11" t="s">
        <v>316</v>
      </c>
      <c r="H1" s="14" t="s">
        <v>317</v>
      </c>
      <c r="I1" s="14" t="s">
        <v>395</v>
      </c>
      <c r="J1" s="14" t="s">
        <v>431</v>
      </c>
      <c r="K1" s="13" t="s">
        <v>408</v>
      </c>
      <c r="L1" s="15" t="s">
        <v>432</v>
      </c>
      <c r="M1" s="16" t="s">
        <v>433</v>
      </c>
      <c r="N1" s="17" t="s">
        <v>434</v>
      </c>
      <c r="O1" s="17" t="s">
        <v>435</v>
      </c>
      <c r="P1" s="17" t="s">
        <v>436</v>
      </c>
      <c r="Q1" s="17" t="s">
        <v>515</v>
      </c>
      <c r="R1" s="17" t="s">
        <v>308</v>
      </c>
      <c r="S1" s="17" t="s">
        <v>309</v>
      </c>
      <c r="T1" s="17" t="s">
        <v>310</v>
      </c>
      <c r="U1" s="17" t="s">
        <v>535</v>
      </c>
      <c r="V1" s="18" t="s">
        <v>536</v>
      </c>
      <c r="W1" s="19" t="s">
        <v>557</v>
      </c>
      <c r="X1" s="19" t="s">
        <v>362</v>
      </c>
      <c r="Y1" s="19" t="s">
        <v>297</v>
      </c>
      <c r="Z1" s="19" t="s">
        <v>298</v>
      </c>
      <c r="AA1" s="19" t="s">
        <v>376</v>
      </c>
      <c r="AB1" s="19" t="s">
        <v>295</v>
      </c>
      <c r="AC1" s="19" t="s">
        <v>296</v>
      </c>
      <c r="AD1" s="20" t="s">
        <v>223</v>
      </c>
      <c r="AE1" s="21" t="s">
        <v>224</v>
      </c>
      <c r="AF1" s="22" t="s">
        <v>560</v>
      </c>
      <c r="AG1" s="22" t="s">
        <v>561</v>
      </c>
      <c r="AH1" s="23" t="s">
        <v>429</v>
      </c>
      <c r="AI1" s="23" t="s">
        <v>268</v>
      </c>
      <c r="AJ1" s="23" t="s">
        <v>269</v>
      </c>
      <c r="AK1" s="23" t="s">
        <v>270</v>
      </c>
      <c r="AL1" s="24" t="s">
        <v>566</v>
      </c>
      <c r="AM1" s="25" t="s">
        <v>430</v>
      </c>
      <c r="AN1" s="25" t="s">
        <v>195</v>
      </c>
      <c r="AO1" s="26" t="s">
        <v>196</v>
      </c>
      <c r="AP1" s="27" t="s">
        <v>190</v>
      </c>
      <c r="AQ1" s="28" t="s">
        <v>191</v>
      </c>
      <c r="AR1" s="29" t="s">
        <v>439</v>
      </c>
      <c r="AS1" s="30" t="s">
        <v>440</v>
      </c>
      <c r="AT1" s="31" t="s">
        <v>441</v>
      </c>
      <c r="AU1" s="32" t="s">
        <v>533</v>
      </c>
      <c r="AV1" s="33" t="s">
        <v>442</v>
      </c>
      <c r="AW1" s="32" t="s">
        <v>552</v>
      </c>
      <c r="AX1" s="33" t="s">
        <v>443</v>
      </c>
      <c r="AY1" s="34" t="s">
        <v>229</v>
      </c>
      <c r="AZ1" s="31" t="s">
        <v>307</v>
      </c>
      <c r="BA1" s="35" t="s">
        <v>475</v>
      </c>
      <c r="BB1" s="31" t="s">
        <v>537</v>
      </c>
      <c r="BC1" s="35" t="s">
        <v>482</v>
      </c>
      <c r="BD1" s="14" t="s">
        <v>502</v>
      </c>
      <c r="BE1" s="14" t="s">
        <v>476</v>
      </c>
      <c r="BF1" s="14" t="s">
        <v>477</v>
      </c>
      <c r="BG1" s="14" t="s">
        <v>225</v>
      </c>
      <c r="BH1" s="14" t="s">
        <v>522</v>
      </c>
      <c r="BI1" s="36" t="s">
        <v>473</v>
      </c>
      <c r="BJ1" s="36" t="s">
        <v>474</v>
      </c>
      <c r="BK1" s="37" t="s">
        <v>217</v>
      </c>
      <c r="BL1" s="37" t="s">
        <v>218</v>
      </c>
      <c r="BM1" s="36" t="s">
        <v>192</v>
      </c>
      <c r="BN1" s="37" t="s">
        <v>193</v>
      </c>
      <c r="BO1" s="38" t="s">
        <v>194</v>
      </c>
    </row>
    <row r="2" spans="1:94" x14ac:dyDescent="0.3">
      <c r="A2" s="39">
        <v>1993</v>
      </c>
      <c r="B2" s="40">
        <v>41163</v>
      </c>
      <c r="C2" s="41" t="s">
        <v>272</v>
      </c>
      <c r="D2" s="42" t="s">
        <v>544</v>
      </c>
      <c r="E2" s="42"/>
      <c r="F2" s="42" t="s">
        <v>174</v>
      </c>
      <c r="G2" s="43">
        <v>41152</v>
      </c>
      <c r="H2" s="44" t="s">
        <v>438</v>
      </c>
      <c r="I2" s="44" t="s">
        <v>336</v>
      </c>
      <c r="J2" s="44"/>
      <c r="K2" s="42" t="s">
        <v>384</v>
      </c>
      <c r="L2" s="42" t="s">
        <v>385</v>
      </c>
      <c r="M2" s="42">
        <v>78.569999999999993</v>
      </c>
      <c r="N2" s="42">
        <v>25.11</v>
      </c>
      <c r="O2" s="42" t="s">
        <v>386</v>
      </c>
      <c r="P2" s="42">
        <v>1000</v>
      </c>
      <c r="Q2" s="42">
        <v>24.38</v>
      </c>
      <c r="R2" s="45">
        <v>2000</v>
      </c>
      <c r="S2" s="42">
        <v>19.010000000000002</v>
      </c>
      <c r="T2" s="42"/>
      <c r="U2" s="42"/>
      <c r="V2" s="42"/>
      <c r="W2" s="42"/>
      <c r="X2" s="42"/>
      <c r="Y2" s="42"/>
      <c r="Z2" s="42"/>
      <c r="AA2" s="42"/>
      <c r="AB2" s="42"/>
      <c r="AC2" s="42"/>
      <c r="AD2" s="42"/>
      <c r="AE2" s="42"/>
      <c r="AF2" s="42"/>
      <c r="AG2" s="42"/>
      <c r="AH2" s="42"/>
      <c r="AI2" s="42"/>
      <c r="AJ2" s="42"/>
      <c r="AK2" s="42"/>
      <c r="AL2" s="42" t="s">
        <v>387</v>
      </c>
      <c r="AM2" s="44" t="s">
        <v>336</v>
      </c>
      <c r="AN2" s="44"/>
      <c r="AO2" s="44"/>
      <c r="AP2" s="46" t="s">
        <v>388</v>
      </c>
      <c r="AQ2" s="44">
        <v>6.1</v>
      </c>
      <c r="AR2" s="44" t="s">
        <v>337</v>
      </c>
      <c r="AS2" s="42"/>
      <c r="AT2" s="44">
        <v>0</v>
      </c>
      <c r="AU2" s="44">
        <v>0</v>
      </c>
      <c r="AV2" s="44">
        <v>0</v>
      </c>
      <c r="AW2" s="44">
        <v>17</v>
      </c>
      <c r="AX2" s="44">
        <v>0</v>
      </c>
      <c r="AY2" s="44">
        <v>0</v>
      </c>
      <c r="AZ2" s="44">
        <v>0</v>
      </c>
      <c r="BA2" s="44">
        <v>0</v>
      </c>
      <c r="BB2" s="44">
        <v>0</v>
      </c>
      <c r="BC2" s="44">
        <v>2</v>
      </c>
      <c r="BD2" s="44">
        <v>0</v>
      </c>
      <c r="BE2" s="44" t="s">
        <v>336</v>
      </c>
      <c r="BF2" s="44">
        <v>12</v>
      </c>
      <c r="BG2" s="44" t="s">
        <v>336</v>
      </c>
      <c r="BH2" s="44"/>
      <c r="BI2" s="42" t="s">
        <v>424</v>
      </c>
      <c r="BJ2" s="47" t="s">
        <v>523</v>
      </c>
      <c r="BK2" s="44">
        <v>50</v>
      </c>
      <c r="BL2" s="44" t="s">
        <v>339</v>
      </c>
      <c r="BM2" s="42"/>
      <c r="BN2" s="1" t="s">
        <v>86</v>
      </c>
      <c r="BO2" s="2" t="s">
        <v>342</v>
      </c>
    </row>
    <row r="3" spans="1:94" x14ac:dyDescent="0.3">
      <c r="A3" s="39">
        <v>1105</v>
      </c>
      <c r="B3" s="40">
        <v>41163</v>
      </c>
      <c r="C3" s="41" t="s">
        <v>291</v>
      </c>
      <c r="D3" s="42" t="s">
        <v>286</v>
      </c>
      <c r="E3" s="42"/>
      <c r="F3" s="42" t="s">
        <v>85</v>
      </c>
      <c r="G3" s="43">
        <v>41090</v>
      </c>
      <c r="H3" s="44" t="s">
        <v>377</v>
      </c>
      <c r="I3" s="44" t="s">
        <v>301</v>
      </c>
      <c r="J3" s="44"/>
      <c r="K3" s="42" t="s">
        <v>302</v>
      </c>
      <c r="L3" s="42" t="s">
        <v>303</v>
      </c>
      <c r="M3" s="48">
        <v>87</v>
      </c>
      <c r="N3" s="48">
        <v>27.047999999999998</v>
      </c>
      <c r="O3" s="42" t="s">
        <v>343</v>
      </c>
      <c r="P3" s="48">
        <v>1000</v>
      </c>
      <c r="Q3" s="42">
        <v>25.774000000000001</v>
      </c>
      <c r="R3" s="45">
        <v>2000</v>
      </c>
      <c r="S3" s="48">
        <v>25.283999999999999</v>
      </c>
      <c r="T3" s="48"/>
      <c r="U3" s="48"/>
      <c r="V3" s="48"/>
      <c r="W3" s="42"/>
      <c r="X3" s="48"/>
      <c r="Y3" s="48"/>
      <c r="Z3" s="48"/>
      <c r="AA3" s="48"/>
      <c r="AB3" s="48"/>
      <c r="AC3" s="48"/>
      <c r="AD3" s="48"/>
      <c r="AE3" s="42"/>
      <c r="AF3" s="48"/>
      <c r="AG3" s="48"/>
      <c r="AH3" s="42"/>
      <c r="AI3" s="42"/>
      <c r="AJ3" s="42"/>
      <c r="AK3" s="48"/>
      <c r="AL3" s="42" t="s">
        <v>189</v>
      </c>
      <c r="AM3" s="44" t="s">
        <v>451</v>
      </c>
      <c r="AN3" s="44"/>
      <c r="AO3" s="44"/>
      <c r="AP3" s="46" t="s">
        <v>500</v>
      </c>
      <c r="AQ3" s="44">
        <v>10</v>
      </c>
      <c r="AR3" s="44" t="s">
        <v>451</v>
      </c>
      <c r="AS3" s="42"/>
      <c r="AT3" s="44">
        <v>0</v>
      </c>
      <c r="AU3" s="44">
        <v>0</v>
      </c>
      <c r="AV3" s="44">
        <v>7</v>
      </c>
      <c r="AW3" s="44">
        <v>0</v>
      </c>
      <c r="AX3" s="44">
        <v>0</v>
      </c>
      <c r="AY3" s="44">
        <v>0</v>
      </c>
      <c r="AZ3" s="44">
        <v>0</v>
      </c>
      <c r="BA3" s="44">
        <v>0</v>
      </c>
      <c r="BB3" s="44">
        <v>0</v>
      </c>
      <c r="BC3" s="44">
        <v>0</v>
      </c>
      <c r="BD3" s="44">
        <v>0</v>
      </c>
      <c r="BE3" s="44" t="s">
        <v>451</v>
      </c>
      <c r="BF3" s="44"/>
      <c r="BG3" s="44" t="s">
        <v>451</v>
      </c>
      <c r="BH3" s="44"/>
      <c r="BI3" s="47"/>
      <c r="BJ3" s="47"/>
      <c r="BK3" s="44"/>
      <c r="BL3" s="44" t="s">
        <v>403</v>
      </c>
      <c r="BM3" s="42" t="s">
        <v>306</v>
      </c>
      <c r="BN3" t="s">
        <v>404</v>
      </c>
      <c r="BO3" s="58" t="s">
        <v>492</v>
      </c>
    </row>
    <row r="4" spans="1:94" x14ac:dyDescent="0.3">
      <c r="A4" s="39">
        <v>1469</v>
      </c>
      <c r="B4" s="40">
        <v>41163</v>
      </c>
      <c r="C4" s="41" t="s">
        <v>272</v>
      </c>
      <c r="D4" s="42" t="s">
        <v>544</v>
      </c>
      <c r="E4" s="42"/>
      <c r="F4" s="42" t="s">
        <v>174</v>
      </c>
      <c r="G4" s="43">
        <v>41152</v>
      </c>
      <c r="H4" s="44" t="s">
        <v>438</v>
      </c>
      <c r="I4" s="44" t="s">
        <v>336</v>
      </c>
      <c r="J4" s="44"/>
      <c r="K4" s="48" t="s">
        <v>349</v>
      </c>
      <c r="L4" s="48" t="s">
        <v>350</v>
      </c>
      <c r="M4" s="48">
        <v>75.39</v>
      </c>
      <c r="N4" s="48">
        <v>23.99</v>
      </c>
      <c r="O4" s="42" t="s">
        <v>386</v>
      </c>
      <c r="P4" s="48">
        <v>1000</v>
      </c>
      <c r="Q4" s="48">
        <v>23.99</v>
      </c>
      <c r="R4" s="45">
        <v>2000</v>
      </c>
      <c r="S4" s="48">
        <v>23.99</v>
      </c>
      <c r="T4" s="48"/>
      <c r="U4" s="48"/>
      <c r="V4" s="48"/>
      <c r="W4" s="48"/>
      <c r="X4" s="48"/>
      <c r="Y4" s="48"/>
      <c r="Z4" s="48"/>
      <c r="AA4" s="48"/>
      <c r="AB4" s="48"/>
      <c r="AC4" s="48"/>
      <c r="AD4" s="48"/>
      <c r="AE4" s="48"/>
      <c r="AF4" s="48"/>
      <c r="AG4" s="48"/>
      <c r="AH4" s="48"/>
      <c r="AI4" s="48"/>
      <c r="AJ4" s="48"/>
      <c r="AK4" s="48"/>
      <c r="AL4" s="42" t="s">
        <v>387</v>
      </c>
      <c r="AM4" s="44" t="s">
        <v>336</v>
      </c>
      <c r="AN4" s="52"/>
      <c r="AO4" s="52"/>
      <c r="AP4" s="53" t="s">
        <v>388</v>
      </c>
      <c r="AQ4" s="52">
        <v>6.5</v>
      </c>
      <c r="AR4" s="52" t="s">
        <v>336</v>
      </c>
      <c r="AS4" s="48"/>
      <c r="AT4" s="52">
        <v>0</v>
      </c>
      <c r="AU4" s="52">
        <v>0</v>
      </c>
      <c r="AV4" s="52">
        <v>0</v>
      </c>
      <c r="AW4" s="52">
        <v>20</v>
      </c>
      <c r="AX4" s="52">
        <v>0</v>
      </c>
      <c r="AY4" s="44">
        <v>0</v>
      </c>
      <c r="AZ4" s="44">
        <v>0</v>
      </c>
      <c r="BA4" s="44">
        <v>0</v>
      </c>
      <c r="BB4" s="44">
        <v>0</v>
      </c>
      <c r="BC4" s="44">
        <v>0</v>
      </c>
      <c r="BD4" s="52">
        <v>0</v>
      </c>
      <c r="BE4" s="52" t="s">
        <v>336</v>
      </c>
      <c r="BF4" s="44"/>
      <c r="BG4" s="44" t="s">
        <v>336</v>
      </c>
      <c r="BH4" s="44"/>
      <c r="BI4" s="50" t="s">
        <v>351</v>
      </c>
      <c r="BJ4" s="50"/>
      <c r="BK4" s="52"/>
      <c r="BL4" s="44" t="s">
        <v>339</v>
      </c>
      <c r="BM4" s="48"/>
      <c r="BN4" t="s">
        <v>113</v>
      </c>
      <c r="BO4" t="s">
        <v>342</v>
      </c>
    </row>
    <row r="5" spans="1:94" x14ac:dyDescent="0.3">
      <c r="A5" s="39">
        <v>1511</v>
      </c>
      <c r="B5" s="40">
        <v>41095</v>
      </c>
      <c r="C5" s="41" t="s">
        <v>391</v>
      </c>
      <c r="D5" s="42" t="s">
        <v>389</v>
      </c>
      <c r="E5" s="42"/>
      <c r="F5" s="42" t="s">
        <v>392</v>
      </c>
      <c r="G5" s="43">
        <v>41090</v>
      </c>
      <c r="H5" s="44" t="s">
        <v>531</v>
      </c>
      <c r="I5" s="44" t="s">
        <v>380</v>
      </c>
      <c r="J5" s="44"/>
      <c r="K5" s="48" t="s">
        <v>226</v>
      </c>
      <c r="L5" s="48" t="s">
        <v>530</v>
      </c>
      <c r="M5" s="48">
        <v>95.8</v>
      </c>
      <c r="N5" s="48">
        <v>26.7</v>
      </c>
      <c r="O5" s="42" t="s">
        <v>426</v>
      </c>
      <c r="P5" s="48">
        <v>1000</v>
      </c>
      <c r="Q5" s="48">
        <v>26.31</v>
      </c>
      <c r="R5" s="45">
        <v>2000</v>
      </c>
      <c r="S5" s="48">
        <v>25.8</v>
      </c>
      <c r="T5" s="48"/>
      <c r="U5" s="48"/>
      <c r="V5" s="48"/>
      <c r="W5" s="48"/>
      <c r="X5" s="48"/>
      <c r="Y5" s="48"/>
      <c r="Z5" s="48"/>
      <c r="AA5" s="48"/>
      <c r="AB5" s="48"/>
      <c r="AC5" s="48"/>
      <c r="AD5" s="48"/>
      <c r="AE5" s="48"/>
      <c r="AF5" s="48"/>
      <c r="AG5" s="48"/>
      <c r="AH5" s="48"/>
      <c r="AI5" s="48"/>
      <c r="AJ5" s="48"/>
      <c r="AK5" s="48"/>
      <c r="AL5" s="42" t="s">
        <v>427</v>
      </c>
      <c r="AM5" s="52" t="s">
        <v>380</v>
      </c>
      <c r="AN5" s="52"/>
      <c r="AO5" s="52"/>
      <c r="AP5" s="53"/>
      <c r="AQ5" s="52">
        <v>0</v>
      </c>
      <c r="AR5" s="52" t="s">
        <v>380</v>
      </c>
      <c r="AS5" s="48"/>
      <c r="AT5" s="52">
        <v>0</v>
      </c>
      <c r="AU5" s="52">
        <v>0</v>
      </c>
      <c r="AV5" s="52">
        <v>18</v>
      </c>
      <c r="AW5" s="52">
        <v>0</v>
      </c>
      <c r="AX5" s="52">
        <v>0</v>
      </c>
      <c r="AY5" s="52">
        <v>0</v>
      </c>
      <c r="AZ5" s="52">
        <v>0</v>
      </c>
      <c r="BA5" s="52">
        <v>0</v>
      </c>
      <c r="BB5" s="44">
        <v>0</v>
      </c>
      <c r="BC5" s="44">
        <v>0</v>
      </c>
      <c r="BD5" s="52">
        <v>0</v>
      </c>
      <c r="BE5" s="52" t="s">
        <v>380</v>
      </c>
      <c r="BF5" s="44"/>
      <c r="BG5" s="44" t="s">
        <v>380</v>
      </c>
      <c r="BH5" s="44"/>
      <c r="BI5" s="50"/>
      <c r="BJ5" s="50"/>
      <c r="BK5" s="52"/>
      <c r="BL5" s="44" t="s">
        <v>353</v>
      </c>
      <c r="BM5" s="48" t="s">
        <v>227</v>
      </c>
      <c r="BN5" s="1"/>
      <c r="BO5" s="3"/>
    </row>
    <row r="6" spans="1:94" x14ac:dyDescent="0.3">
      <c r="A6" s="39">
        <v>1439</v>
      </c>
      <c r="B6" s="40">
        <v>41136</v>
      </c>
      <c r="C6" s="41" t="s">
        <v>289</v>
      </c>
      <c r="D6" s="42" t="s">
        <v>286</v>
      </c>
      <c r="E6" s="42"/>
      <c r="F6" s="42" t="s">
        <v>255</v>
      </c>
      <c r="G6" s="43">
        <v>41121</v>
      </c>
      <c r="H6" s="44" t="s">
        <v>438</v>
      </c>
      <c r="I6" s="44" t="s">
        <v>445</v>
      </c>
      <c r="J6" s="44"/>
      <c r="K6" s="42" t="s">
        <v>283</v>
      </c>
      <c r="L6" s="42" t="s">
        <v>284</v>
      </c>
      <c r="M6" s="48">
        <v>84.98</v>
      </c>
      <c r="N6" s="48">
        <v>22.21</v>
      </c>
      <c r="O6" s="42" t="s">
        <v>319</v>
      </c>
      <c r="P6" s="48">
        <v>300</v>
      </c>
      <c r="Q6" s="48">
        <v>23.98</v>
      </c>
      <c r="R6" s="49">
        <v>1020</v>
      </c>
      <c r="S6" s="48">
        <v>26.97</v>
      </c>
      <c r="T6" s="48"/>
      <c r="U6" s="48"/>
      <c r="V6" s="48"/>
      <c r="W6" s="48"/>
      <c r="X6" s="48"/>
      <c r="Y6" s="48"/>
      <c r="Z6" s="48"/>
      <c r="AA6" s="48"/>
      <c r="AB6" s="48"/>
      <c r="AC6" s="48"/>
      <c r="AD6" s="48"/>
      <c r="AE6" s="48"/>
      <c r="AF6" s="48"/>
      <c r="AG6" s="48"/>
      <c r="AH6" s="48"/>
      <c r="AI6" s="48"/>
      <c r="AJ6" s="48"/>
      <c r="AK6" s="48"/>
      <c r="AL6" s="42" t="s">
        <v>234</v>
      </c>
      <c r="AM6" s="44" t="s">
        <v>445</v>
      </c>
      <c r="AN6" s="52"/>
      <c r="AO6" s="52"/>
      <c r="AP6" s="53" t="s">
        <v>267</v>
      </c>
      <c r="AQ6" s="52">
        <v>8</v>
      </c>
      <c r="AR6" s="44" t="s">
        <v>437</v>
      </c>
      <c r="AS6" s="48"/>
      <c r="AT6" s="52">
        <v>0</v>
      </c>
      <c r="AU6" s="52">
        <v>0</v>
      </c>
      <c r="AV6" s="44">
        <v>7</v>
      </c>
      <c r="AW6" s="52">
        <v>0</v>
      </c>
      <c r="AX6" s="52">
        <v>0</v>
      </c>
      <c r="AY6" s="44">
        <v>0</v>
      </c>
      <c r="AZ6" s="44">
        <v>0</v>
      </c>
      <c r="BA6" s="44">
        <v>0</v>
      </c>
      <c r="BB6" s="44">
        <v>0</v>
      </c>
      <c r="BC6" s="44">
        <v>0</v>
      </c>
      <c r="BD6" s="44">
        <v>24</v>
      </c>
      <c r="BE6" s="44" t="s">
        <v>438</v>
      </c>
      <c r="BF6" s="44"/>
      <c r="BG6" s="44" t="s">
        <v>445</v>
      </c>
      <c r="BH6" s="44"/>
      <c r="BI6" s="50"/>
      <c r="BJ6" s="50"/>
      <c r="BK6" s="52"/>
      <c r="BL6" s="44" t="s">
        <v>390</v>
      </c>
      <c r="BM6" s="48" t="s">
        <v>463</v>
      </c>
      <c r="BN6" t="s">
        <v>256</v>
      </c>
      <c r="BO6" s="58" t="s">
        <v>356</v>
      </c>
    </row>
    <row r="7" spans="1:94" x14ac:dyDescent="0.3">
      <c r="A7" s="39">
        <v>1481</v>
      </c>
      <c r="B7" s="40">
        <v>41163</v>
      </c>
      <c r="C7" s="41" t="s">
        <v>272</v>
      </c>
      <c r="D7" s="42" t="s">
        <v>544</v>
      </c>
      <c r="E7" s="42"/>
      <c r="F7" s="42" t="s">
        <v>174</v>
      </c>
      <c r="G7" s="43">
        <v>41152</v>
      </c>
      <c r="H7" s="44" t="s">
        <v>438</v>
      </c>
      <c r="I7" s="44" t="s">
        <v>336</v>
      </c>
      <c r="J7" s="44"/>
      <c r="K7" s="48" t="s">
        <v>120</v>
      </c>
      <c r="L7" s="48" t="s">
        <v>481</v>
      </c>
      <c r="M7" s="48">
        <v>74.25</v>
      </c>
      <c r="N7" s="48">
        <v>23.35</v>
      </c>
      <c r="O7" s="42" t="s">
        <v>176</v>
      </c>
      <c r="P7" s="48">
        <v>1000</v>
      </c>
      <c r="Q7" s="48">
        <v>23.35</v>
      </c>
      <c r="R7" s="45">
        <v>2000</v>
      </c>
      <c r="S7" s="48">
        <v>23.35</v>
      </c>
      <c r="T7" s="48"/>
      <c r="U7" s="48"/>
      <c r="V7" s="48"/>
      <c r="W7" s="48"/>
      <c r="X7" s="48"/>
      <c r="Y7" s="48"/>
      <c r="Z7" s="48"/>
      <c r="AA7" s="48"/>
      <c r="AB7" s="48"/>
      <c r="AC7" s="48"/>
      <c r="AD7" s="48"/>
      <c r="AE7" s="48"/>
      <c r="AF7" s="48"/>
      <c r="AG7" s="48"/>
      <c r="AH7" s="48"/>
      <c r="AI7" s="48"/>
      <c r="AJ7" s="48"/>
      <c r="AK7" s="48"/>
      <c r="AL7" s="42" t="s">
        <v>234</v>
      </c>
      <c r="AM7" s="44" t="s">
        <v>336</v>
      </c>
      <c r="AN7" s="52"/>
      <c r="AO7" s="52"/>
      <c r="AP7" s="53" t="s">
        <v>177</v>
      </c>
      <c r="AQ7" s="44">
        <v>6.5</v>
      </c>
      <c r="AR7" s="52" t="s">
        <v>142</v>
      </c>
      <c r="AS7" s="48"/>
      <c r="AT7" s="52">
        <v>0</v>
      </c>
      <c r="AU7" s="52">
        <v>0</v>
      </c>
      <c r="AV7" s="52">
        <v>0</v>
      </c>
      <c r="AW7" s="52">
        <v>20</v>
      </c>
      <c r="AX7" s="52">
        <v>0</v>
      </c>
      <c r="AY7" s="44">
        <v>0</v>
      </c>
      <c r="AZ7" s="44">
        <v>0</v>
      </c>
      <c r="BA7" s="44">
        <v>0</v>
      </c>
      <c r="BB7" s="44">
        <v>0</v>
      </c>
      <c r="BC7" s="44">
        <v>0</v>
      </c>
      <c r="BD7" s="52">
        <v>0</v>
      </c>
      <c r="BE7" s="52" t="s">
        <v>73</v>
      </c>
      <c r="BF7" s="44"/>
      <c r="BG7" s="44" t="s">
        <v>336</v>
      </c>
      <c r="BH7" s="44"/>
      <c r="BI7" s="50"/>
      <c r="BJ7" s="50"/>
      <c r="BK7" s="52"/>
      <c r="BL7" s="44" t="s">
        <v>339</v>
      </c>
      <c r="BM7" s="48"/>
      <c r="BN7" t="s">
        <v>131</v>
      </c>
      <c r="BO7" t="s">
        <v>239</v>
      </c>
    </row>
    <row r="8" spans="1:94" x14ac:dyDescent="0.3">
      <c r="A8" s="39">
        <v>1239</v>
      </c>
      <c r="B8" s="40">
        <v>41135</v>
      </c>
      <c r="C8" s="41" t="s">
        <v>184</v>
      </c>
      <c r="D8" s="42" t="s">
        <v>185</v>
      </c>
      <c r="E8" s="42"/>
      <c r="F8" s="42" t="s">
        <v>186</v>
      </c>
      <c r="G8" s="43">
        <v>41117</v>
      </c>
      <c r="H8" s="44" t="s">
        <v>438</v>
      </c>
      <c r="I8" s="44" t="s">
        <v>445</v>
      </c>
      <c r="J8" s="44"/>
      <c r="K8" s="42" t="s">
        <v>240</v>
      </c>
      <c r="L8" s="48" t="s">
        <v>166</v>
      </c>
      <c r="M8" s="48">
        <v>75</v>
      </c>
      <c r="N8" s="48">
        <v>23.89</v>
      </c>
      <c r="O8" s="42" t="s">
        <v>319</v>
      </c>
      <c r="P8" s="48">
        <v>1000</v>
      </c>
      <c r="Q8" s="42">
        <v>23.35</v>
      </c>
      <c r="R8" s="45">
        <v>2000</v>
      </c>
      <c r="S8" s="48">
        <v>22.82</v>
      </c>
      <c r="T8" s="48"/>
      <c r="U8" s="48"/>
      <c r="V8" s="48"/>
      <c r="W8" s="42"/>
      <c r="X8" s="48"/>
      <c r="Y8" s="48"/>
      <c r="Z8" s="48"/>
      <c r="AA8" s="48"/>
      <c r="AB8" s="48"/>
      <c r="AC8" s="48"/>
      <c r="AD8" s="48"/>
      <c r="AE8" s="42"/>
      <c r="AF8" s="48"/>
      <c r="AG8" s="48"/>
      <c r="AH8" s="42"/>
      <c r="AI8" s="42"/>
      <c r="AJ8" s="42"/>
      <c r="AK8" s="48"/>
      <c r="AL8" s="42" t="s">
        <v>234</v>
      </c>
      <c r="AM8" s="44" t="s">
        <v>445</v>
      </c>
      <c r="AN8" s="44"/>
      <c r="AO8" s="44"/>
      <c r="AP8" s="46" t="s">
        <v>267</v>
      </c>
      <c r="AQ8" s="44">
        <v>5.0999999999999996</v>
      </c>
      <c r="AR8" s="44" t="s">
        <v>437</v>
      </c>
      <c r="AS8" s="42"/>
      <c r="AT8" s="44">
        <v>0</v>
      </c>
      <c r="AU8" s="44">
        <v>0</v>
      </c>
      <c r="AV8" s="44">
        <v>0</v>
      </c>
      <c r="AW8" s="44">
        <v>16</v>
      </c>
      <c r="AX8" s="44">
        <v>0</v>
      </c>
      <c r="AY8" s="44">
        <v>0</v>
      </c>
      <c r="AZ8" s="44">
        <v>0</v>
      </c>
      <c r="BA8" s="44">
        <v>2</v>
      </c>
      <c r="BB8" s="44">
        <v>0</v>
      </c>
      <c r="BC8" s="44">
        <v>0</v>
      </c>
      <c r="BD8" s="44">
        <v>0</v>
      </c>
      <c r="BE8" s="44" t="s">
        <v>445</v>
      </c>
      <c r="BF8" s="44">
        <v>12</v>
      </c>
      <c r="BG8" s="44" t="s">
        <v>445</v>
      </c>
      <c r="BH8" s="44"/>
      <c r="BI8" s="47"/>
      <c r="BJ8" s="47"/>
      <c r="BK8" s="44"/>
      <c r="BL8" s="44" t="s">
        <v>390</v>
      </c>
      <c r="BM8" s="42"/>
      <c r="BN8" s="1" t="s">
        <v>43</v>
      </c>
      <c r="BO8" s="3" t="s">
        <v>356</v>
      </c>
    </row>
    <row r="9" spans="1:94" x14ac:dyDescent="0.3">
      <c r="A9" s="39">
        <v>2515</v>
      </c>
      <c r="B9" s="40">
        <v>41163</v>
      </c>
      <c r="C9" s="41" t="s">
        <v>272</v>
      </c>
      <c r="D9" s="42" t="s">
        <v>544</v>
      </c>
      <c r="E9" s="42"/>
      <c r="F9" s="42" t="s">
        <v>174</v>
      </c>
      <c r="G9" s="43">
        <v>41152</v>
      </c>
      <c r="H9" s="44" t="s">
        <v>117</v>
      </c>
      <c r="I9" s="44" t="s">
        <v>118</v>
      </c>
      <c r="J9" s="44"/>
      <c r="K9" s="48" t="s">
        <v>92</v>
      </c>
      <c r="L9" s="42" t="s">
        <v>93</v>
      </c>
      <c r="M9" s="48">
        <v>41.37</v>
      </c>
      <c r="N9" s="48">
        <v>18.41</v>
      </c>
      <c r="O9" s="42" t="s">
        <v>386</v>
      </c>
      <c r="P9" s="48">
        <v>1000</v>
      </c>
      <c r="Q9" s="48">
        <v>18.12</v>
      </c>
      <c r="R9" s="45">
        <v>2000</v>
      </c>
      <c r="S9" s="48">
        <v>17.87</v>
      </c>
      <c r="T9" s="48"/>
      <c r="U9" s="48"/>
      <c r="V9" s="48"/>
      <c r="W9" s="48"/>
      <c r="X9" s="48"/>
      <c r="Y9" s="48"/>
      <c r="Z9" s="48"/>
      <c r="AA9" s="48"/>
      <c r="AB9" s="48"/>
      <c r="AC9" s="48"/>
      <c r="AD9" s="48"/>
      <c r="AE9" s="48"/>
      <c r="AF9" s="48"/>
      <c r="AG9" s="48"/>
      <c r="AH9" s="48"/>
      <c r="AI9" s="48"/>
      <c r="AJ9" s="48"/>
      <c r="AK9" s="48"/>
      <c r="AL9" s="42" t="s">
        <v>387</v>
      </c>
      <c r="AM9" s="44" t="s">
        <v>118</v>
      </c>
      <c r="AN9" s="52"/>
      <c r="AO9" s="52"/>
      <c r="AP9" s="46" t="s">
        <v>388</v>
      </c>
      <c r="AQ9" s="52">
        <v>7.3</v>
      </c>
      <c r="AR9" s="52" t="s">
        <v>118</v>
      </c>
      <c r="AS9" s="48"/>
      <c r="AT9" s="52">
        <v>0</v>
      </c>
      <c r="AU9" s="52">
        <v>0</v>
      </c>
      <c r="AV9" s="52">
        <v>0</v>
      </c>
      <c r="AW9" s="52">
        <v>0</v>
      </c>
      <c r="AX9" s="44">
        <v>0</v>
      </c>
      <c r="AY9" s="44">
        <v>0</v>
      </c>
      <c r="AZ9" s="44">
        <v>0</v>
      </c>
      <c r="BA9" s="44">
        <v>0</v>
      </c>
      <c r="BB9" s="44">
        <v>0</v>
      </c>
      <c r="BC9" s="44">
        <v>0</v>
      </c>
      <c r="BD9" s="44">
        <v>0</v>
      </c>
      <c r="BE9" s="44" t="s">
        <v>118</v>
      </c>
      <c r="BF9" s="44"/>
      <c r="BG9" s="44" t="s">
        <v>118</v>
      </c>
      <c r="BH9" s="44">
        <v>35</v>
      </c>
      <c r="BI9" s="50" t="s">
        <v>40</v>
      </c>
      <c r="BJ9" s="50"/>
      <c r="BK9" s="52"/>
      <c r="BL9" s="44" t="s">
        <v>119</v>
      </c>
      <c r="BM9" s="48" t="s">
        <v>251</v>
      </c>
      <c r="BN9" t="s">
        <v>320</v>
      </c>
      <c r="BO9" s="58" t="s">
        <v>342</v>
      </c>
      <c r="BP9" s="3"/>
      <c r="BQ9" s="3"/>
      <c r="BR9" s="3"/>
      <c r="BS9" s="3"/>
      <c r="BT9" s="3"/>
      <c r="BU9" s="3"/>
      <c r="BV9" s="3"/>
      <c r="BW9" s="3"/>
      <c r="BX9" s="3"/>
      <c r="BY9" s="3"/>
      <c r="BZ9" s="3"/>
      <c r="CA9" s="3"/>
      <c r="CB9" s="3"/>
      <c r="CC9" s="3"/>
      <c r="CD9" s="3"/>
      <c r="CE9" s="3"/>
      <c r="CF9" s="3"/>
      <c r="CG9" s="3"/>
      <c r="CH9" s="3"/>
      <c r="CI9" s="3"/>
      <c r="CJ9" s="3"/>
      <c r="CK9" s="3"/>
      <c r="CL9" s="3"/>
      <c r="CM9" s="3"/>
      <c r="CN9" s="3"/>
      <c r="CO9" s="3"/>
      <c r="CP9" s="3"/>
    </row>
    <row r="10" spans="1:94" x14ac:dyDescent="0.3">
      <c r="A10" s="39">
        <v>1415</v>
      </c>
      <c r="B10" s="40">
        <v>41136</v>
      </c>
      <c r="C10" s="41" t="s">
        <v>272</v>
      </c>
      <c r="D10" s="42" t="s">
        <v>389</v>
      </c>
      <c r="E10" s="42"/>
      <c r="F10" s="42" t="s">
        <v>444</v>
      </c>
      <c r="G10" s="43">
        <v>41121</v>
      </c>
      <c r="H10" s="44" t="s">
        <v>526</v>
      </c>
      <c r="I10" s="44" t="s">
        <v>181</v>
      </c>
      <c r="J10" s="44"/>
      <c r="K10" s="48" t="s">
        <v>219</v>
      </c>
      <c r="L10" s="48" t="s">
        <v>220</v>
      </c>
      <c r="M10" s="48">
        <v>75.739999999999995</v>
      </c>
      <c r="N10" s="48">
        <v>25.21</v>
      </c>
      <c r="O10" s="42" t="s">
        <v>319</v>
      </c>
      <c r="P10" s="48">
        <v>600</v>
      </c>
      <c r="Q10" s="48">
        <v>20.399999999999999</v>
      </c>
      <c r="R10" s="45">
        <v>2000</v>
      </c>
      <c r="S10" s="42">
        <v>20.14</v>
      </c>
      <c r="T10" s="48"/>
      <c r="U10" s="48"/>
      <c r="V10" s="48"/>
      <c r="W10" s="48"/>
      <c r="X10" s="48"/>
      <c r="Y10" s="48"/>
      <c r="Z10" s="48"/>
      <c r="AA10" s="48"/>
      <c r="AB10" s="48"/>
      <c r="AC10" s="48"/>
      <c r="AD10" s="48"/>
      <c r="AE10" s="48"/>
      <c r="AF10" s="48"/>
      <c r="AG10" s="48"/>
      <c r="AH10" s="48"/>
      <c r="AI10" s="48"/>
      <c r="AJ10" s="48"/>
      <c r="AK10" s="48"/>
      <c r="AL10" s="42" t="s">
        <v>234</v>
      </c>
      <c r="AM10" s="44" t="s">
        <v>181</v>
      </c>
      <c r="AN10" s="52"/>
      <c r="AO10" s="52"/>
      <c r="AP10" s="53"/>
      <c r="AQ10" s="52">
        <v>0</v>
      </c>
      <c r="AR10" s="52" t="s">
        <v>181</v>
      </c>
      <c r="AS10" s="48"/>
      <c r="AT10" s="52">
        <v>0</v>
      </c>
      <c r="AU10" s="52">
        <v>0</v>
      </c>
      <c r="AV10" s="52">
        <v>0</v>
      </c>
      <c r="AW10" s="52">
        <v>0</v>
      </c>
      <c r="AX10" s="44">
        <v>0</v>
      </c>
      <c r="AY10" s="44">
        <v>0</v>
      </c>
      <c r="AZ10" s="44">
        <v>0</v>
      </c>
      <c r="BA10" s="44">
        <v>0</v>
      </c>
      <c r="BB10" s="44">
        <v>0</v>
      </c>
      <c r="BC10" s="44">
        <v>0</v>
      </c>
      <c r="BD10" s="44">
        <v>12</v>
      </c>
      <c r="BE10" s="44" t="s">
        <v>526</v>
      </c>
      <c r="BF10" s="44"/>
      <c r="BG10" s="44" t="s">
        <v>181</v>
      </c>
      <c r="BH10" s="44"/>
      <c r="BI10" s="50"/>
      <c r="BJ10" s="50"/>
      <c r="BK10" s="52"/>
      <c r="BL10" s="44" t="s">
        <v>183</v>
      </c>
      <c r="BM10" s="48"/>
      <c r="BN10" t="s">
        <v>163</v>
      </c>
      <c r="BO10" t="s">
        <v>356</v>
      </c>
    </row>
    <row r="11" spans="1:94" x14ac:dyDescent="0.3">
      <c r="A11" s="39">
        <v>2259</v>
      </c>
      <c r="B11" s="40">
        <v>41160</v>
      </c>
      <c r="C11" s="41" t="s">
        <v>272</v>
      </c>
      <c r="D11" s="42" t="s">
        <v>544</v>
      </c>
      <c r="E11" s="42"/>
      <c r="F11" s="42" t="s">
        <v>174</v>
      </c>
      <c r="G11" s="43">
        <v>41152</v>
      </c>
      <c r="H11" s="44" t="s">
        <v>117</v>
      </c>
      <c r="I11" s="44" t="s">
        <v>118</v>
      </c>
      <c r="J11" s="44"/>
      <c r="K11" s="42" t="s">
        <v>139</v>
      </c>
      <c r="L11" s="42" t="s">
        <v>140</v>
      </c>
      <c r="M11" s="42">
        <v>80.599999999999994</v>
      </c>
      <c r="N11" s="42">
        <v>24.55</v>
      </c>
      <c r="O11" s="42" t="s">
        <v>386</v>
      </c>
      <c r="P11" s="42">
        <v>1000</v>
      </c>
      <c r="Q11" s="42">
        <v>24.1</v>
      </c>
      <c r="R11" s="45">
        <v>2000</v>
      </c>
      <c r="S11" s="42">
        <v>22</v>
      </c>
      <c r="T11" s="42"/>
      <c r="U11" s="42"/>
      <c r="V11" s="42"/>
      <c r="W11" s="42"/>
      <c r="X11" s="42"/>
      <c r="Y11" s="42"/>
      <c r="Z11" s="42"/>
      <c r="AA11" s="42"/>
      <c r="AB11" s="42"/>
      <c r="AC11" s="42"/>
      <c r="AD11" s="42"/>
      <c r="AE11" s="42"/>
      <c r="AF11" s="42"/>
      <c r="AG11" s="42"/>
      <c r="AH11" s="42"/>
      <c r="AI11" s="42"/>
      <c r="AJ11" s="42"/>
      <c r="AK11" s="42"/>
      <c r="AL11" s="42" t="s">
        <v>387</v>
      </c>
      <c r="AM11" s="44" t="s">
        <v>118</v>
      </c>
      <c r="AN11" s="44"/>
      <c r="AO11" s="44"/>
      <c r="AP11" s="46" t="s">
        <v>388</v>
      </c>
      <c r="AQ11" s="44">
        <v>6</v>
      </c>
      <c r="AR11" s="44" t="s">
        <v>132</v>
      </c>
      <c r="AS11" s="42"/>
      <c r="AT11" s="44">
        <v>0</v>
      </c>
      <c r="AU11" s="44">
        <v>0</v>
      </c>
      <c r="AV11" s="44">
        <v>0</v>
      </c>
      <c r="AW11" s="44">
        <v>13</v>
      </c>
      <c r="AX11" s="44">
        <v>0</v>
      </c>
      <c r="AY11" s="44">
        <v>0</v>
      </c>
      <c r="AZ11" s="44">
        <v>0</v>
      </c>
      <c r="BA11" s="44">
        <v>0</v>
      </c>
      <c r="BB11" s="44">
        <v>0</v>
      </c>
      <c r="BC11" s="44">
        <v>0</v>
      </c>
      <c r="BD11" s="44">
        <v>0</v>
      </c>
      <c r="BE11" s="44" t="s">
        <v>118</v>
      </c>
      <c r="BF11" s="44">
        <v>12</v>
      </c>
      <c r="BG11" s="44" t="s">
        <v>118</v>
      </c>
      <c r="BH11" s="44"/>
      <c r="BI11" s="47"/>
      <c r="BJ11" s="47"/>
      <c r="BK11" s="44"/>
      <c r="BL11" s="44" t="s">
        <v>119</v>
      </c>
      <c r="BM11" s="47"/>
      <c r="BN11" s="1" t="s">
        <v>327</v>
      </c>
      <c r="BO11" s="3" t="s">
        <v>342</v>
      </c>
    </row>
    <row r="12" spans="1:94" x14ac:dyDescent="0.3">
      <c r="A12" s="39">
        <v>1277</v>
      </c>
      <c r="B12" s="40">
        <v>41163</v>
      </c>
      <c r="C12" s="41" t="s">
        <v>272</v>
      </c>
      <c r="D12" s="42" t="s">
        <v>544</v>
      </c>
      <c r="E12" s="42"/>
      <c r="F12" s="42" t="s">
        <v>174</v>
      </c>
      <c r="G12" s="43">
        <v>41152</v>
      </c>
      <c r="H12" s="44" t="s">
        <v>438</v>
      </c>
      <c r="I12" s="44" t="s">
        <v>336</v>
      </c>
      <c r="J12" s="44"/>
      <c r="K12" s="42" t="s">
        <v>250</v>
      </c>
      <c r="L12" s="42" t="s">
        <v>156</v>
      </c>
      <c r="M12" s="48">
        <v>78.569999999999993</v>
      </c>
      <c r="N12" s="48">
        <v>25.75</v>
      </c>
      <c r="O12" s="42" t="s">
        <v>386</v>
      </c>
      <c r="P12" s="48">
        <v>1750</v>
      </c>
      <c r="Q12" s="42">
        <v>20.87</v>
      </c>
      <c r="R12" s="42">
        <v>1750</v>
      </c>
      <c r="S12" s="42">
        <v>20.87</v>
      </c>
      <c r="T12" s="48"/>
      <c r="U12" s="48"/>
      <c r="V12" s="48"/>
      <c r="W12" s="42"/>
      <c r="X12" s="48"/>
      <c r="Y12" s="48"/>
      <c r="Z12" s="48"/>
      <c r="AA12" s="48"/>
      <c r="AB12" s="48"/>
      <c r="AC12" s="48"/>
      <c r="AD12" s="48"/>
      <c r="AE12" s="42"/>
      <c r="AF12" s="48"/>
      <c r="AG12" s="48"/>
      <c r="AH12" s="42"/>
      <c r="AI12" s="42"/>
      <c r="AJ12" s="42"/>
      <c r="AK12" s="48"/>
      <c r="AL12" s="42" t="s">
        <v>387</v>
      </c>
      <c r="AM12" s="44" t="s">
        <v>336</v>
      </c>
      <c r="AN12" s="44"/>
      <c r="AO12" s="44"/>
      <c r="AP12" s="46" t="s">
        <v>388</v>
      </c>
      <c r="AQ12" s="44">
        <v>6.1</v>
      </c>
      <c r="AR12" s="44" t="s">
        <v>337</v>
      </c>
      <c r="AS12" s="42"/>
      <c r="AT12" s="44">
        <v>0</v>
      </c>
      <c r="AU12" s="44">
        <v>0</v>
      </c>
      <c r="AV12" s="44">
        <v>0</v>
      </c>
      <c r="AW12" s="44">
        <v>20</v>
      </c>
      <c r="AX12" s="44">
        <v>0</v>
      </c>
      <c r="AY12" s="44">
        <v>0</v>
      </c>
      <c r="AZ12" s="44">
        <v>0</v>
      </c>
      <c r="BA12" s="44">
        <v>0</v>
      </c>
      <c r="BB12" s="44">
        <v>0</v>
      </c>
      <c r="BC12" s="44">
        <v>0</v>
      </c>
      <c r="BD12" s="44">
        <v>0</v>
      </c>
      <c r="BE12" s="44" t="s">
        <v>336</v>
      </c>
      <c r="BF12" s="44">
        <v>24</v>
      </c>
      <c r="BG12" s="44" t="s">
        <v>336</v>
      </c>
      <c r="BH12" s="44"/>
      <c r="BI12" s="47"/>
      <c r="BJ12" s="50"/>
      <c r="BK12" s="44"/>
      <c r="BL12" s="44" t="s">
        <v>339</v>
      </c>
      <c r="BM12" s="42"/>
      <c r="BN12" t="s">
        <v>95</v>
      </c>
      <c r="BO12" t="s">
        <v>342</v>
      </c>
    </row>
    <row r="13" spans="1:94" x14ac:dyDescent="0.3">
      <c r="A13" s="39">
        <v>1457</v>
      </c>
      <c r="B13" s="40">
        <v>41135</v>
      </c>
      <c r="C13" s="41" t="s">
        <v>254</v>
      </c>
      <c r="D13" s="42" t="s">
        <v>87</v>
      </c>
      <c r="E13" s="42"/>
      <c r="F13" s="42" t="s">
        <v>88</v>
      </c>
      <c r="G13" s="43">
        <v>41090</v>
      </c>
      <c r="H13" s="44" t="s">
        <v>237</v>
      </c>
      <c r="I13" s="44" t="s">
        <v>238</v>
      </c>
      <c r="J13" s="44"/>
      <c r="K13" s="48" t="s">
        <v>136</v>
      </c>
      <c r="L13" s="42" t="s">
        <v>374</v>
      </c>
      <c r="M13" s="48">
        <v>89.25</v>
      </c>
      <c r="N13" s="48">
        <v>24.46</v>
      </c>
      <c r="O13" s="48"/>
      <c r="P13" s="42"/>
      <c r="Q13" s="48"/>
      <c r="R13" s="45"/>
      <c r="S13" s="42"/>
      <c r="T13" s="48"/>
      <c r="U13" s="48"/>
      <c r="V13" s="48"/>
      <c r="W13" s="48"/>
      <c r="X13" s="48"/>
      <c r="Y13" s="48"/>
      <c r="Z13" s="48"/>
      <c r="AA13" s="48"/>
      <c r="AB13" s="48"/>
      <c r="AC13" s="48"/>
      <c r="AD13" s="48"/>
      <c r="AE13" s="48"/>
      <c r="AF13" s="48"/>
      <c r="AG13" s="48"/>
      <c r="AH13" s="48"/>
      <c r="AI13" s="48"/>
      <c r="AJ13" s="48"/>
      <c r="AK13" s="48"/>
      <c r="AL13" s="42" t="s">
        <v>89</v>
      </c>
      <c r="AM13" s="44" t="s">
        <v>445</v>
      </c>
      <c r="AN13" s="52"/>
      <c r="AO13" s="52"/>
      <c r="AP13" s="53" t="s">
        <v>428</v>
      </c>
      <c r="AQ13" s="52">
        <v>7.2</v>
      </c>
      <c r="AR13" s="52" t="s">
        <v>90</v>
      </c>
      <c r="AS13" s="48"/>
      <c r="AT13" s="52">
        <v>4</v>
      </c>
      <c r="AU13" s="52">
        <v>0</v>
      </c>
      <c r="AV13" s="52">
        <v>14</v>
      </c>
      <c r="AW13" s="52">
        <v>0</v>
      </c>
      <c r="AX13" s="52">
        <v>0</v>
      </c>
      <c r="AY13" s="44">
        <v>0</v>
      </c>
      <c r="AZ13" s="44">
        <v>0</v>
      </c>
      <c r="BA13" s="44">
        <v>0</v>
      </c>
      <c r="BB13" s="44">
        <v>0</v>
      </c>
      <c r="BC13" s="44">
        <v>0</v>
      </c>
      <c r="BD13" s="52">
        <v>0</v>
      </c>
      <c r="BE13" s="52" t="s">
        <v>123</v>
      </c>
      <c r="BF13" s="44"/>
      <c r="BG13" s="44" t="s">
        <v>445</v>
      </c>
      <c r="BH13" s="44"/>
      <c r="BI13" s="50"/>
      <c r="BJ13" s="47"/>
      <c r="BK13" s="44"/>
      <c r="BL13" s="44" t="s">
        <v>390</v>
      </c>
      <c r="BM13" s="47" t="s">
        <v>211</v>
      </c>
      <c r="BN13" t="s">
        <v>420</v>
      </c>
      <c r="BO13" t="s">
        <v>355</v>
      </c>
    </row>
    <row r="14" spans="1:94" x14ac:dyDescent="0.3">
      <c r="A14" s="39">
        <v>1383</v>
      </c>
      <c r="B14" s="40">
        <v>41163</v>
      </c>
      <c r="C14" s="41" t="s">
        <v>272</v>
      </c>
      <c r="D14" s="42" t="s">
        <v>544</v>
      </c>
      <c r="E14" s="42"/>
      <c r="F14" s="42" t="s">
        <v>174</v>
      </c>
      <c r="G14" s="51">
        <v>41144</v>
      </c>
      <c r="H14" s="44" t="s">
        <v>117</v>
      </c>
      <c r="I14" s="44" t="s">
        <v>118</v>
      </c>
      <c r="J14" s="44"/>
      <c r="K14" s="42" t="s">
        <v>203</v>
      </c>
      <c r="L14" s="42" t="s">
        <v>204</v>
      </c>
      <c r="M14" s="48">
        <v>75.41</v>
      </c>
      <c r="N14" s="48">
        <v>22.8</v>
      </c>
      <c r="O14" s="42" t="s">
        <v>386</v>
      </c>
      <c r="P14" s="48">
        <v>1000</v>
      </c>
      <c r="Q14" s="48">
        <v>22</v>
      </c>
      <c r="R14" s="45">
        <v>2000</v>
      </c>
      <c r="S14" s="42">
        <v>21.5</v>
      </c>
      <c r="T14" s="48"/>
      <c r="U14" s="48"/>
      <c r="V14" s="48"/>
      <c r="W14" s="48"/>
      <c r="X14" s="48"/>
      <c r="Y14" s="48"/>
      <c r="Z14" s="48"/>
      <c r="AA14" s="48"/>
      <c r="AB14" s="48"/>
      <c r="AC14" s="48"/>
      <c r="AD14" s="48"/>
      <c r="AE14" s="48"/>
      <c r="AF14" s="48"/>
      <c r="AG14" s="48"/>
      <c r="AH14" s="48"/>
      <c r="AI14" s="48"/>
      <c r="AJ14" s="48"/>
      <c r="AK14" s="48"/>
      <c r="AL14" s="42" t="s">
        <v>387</v>
      </c>
      <c r="AM14" s="44" t="s">
        <v>118</v>
      </c>
      <c r="AN14" s="52"/>
      <c r="AO14" s="52"/>
      <c r="AP14" s="53" t="s">
        <v>388</v>
      </c>
      <c r="AQ14" s="52">
        <v>6</v>
      </c>
      <c r="AR14" s="52" t="s">
        <v>132</v>
      </c>
      <c r="AS14" s="48"/>
      <c r="AT14" s="52">
        <v>0</v>
      </c>
      <c r="AU14" s="52">
        <v>0</v>
      </c>
      <c r="AV14" s="52">
        <v>10</v>
      </c>
      <c r="AW14" s="52">
        <v>0</v>
      </c>
      <c r="AX14" s="44">
        <v>0</v>
      </c>
      <c r="AY14" s="44">
        <v>0</v>
      </c>
      <c r="AZ14" s="44">
        <v>0</v>
      </c>
      <c r="BA14" s="44">
        <v>0</v>
      </c>
      <c r="BB14" s="44">
        <v>0</v>
      </c>
      <c r="BC14" s="44">
        <v>0</v>
      </c>
      <c r="BD14" s="52">
        <v>0</v>
      </c>
      <c r="BE14" s="52" t="s">
        <v>118</v>
      </c>
      <c r="BF14" s="44"/>
      <c r="BG14" s="44" t="s">
        <v>118</v>
      </c>
      <c r="BH14" s="44"/>
      <c r="BI14" s="50"/>
      <c r="BJ14" s="50"/>
      <c r="BK14" s="52"/>
      <c r="BL14" s="44" t="s">
        <v>119</v>
      </c>
      <c r="BM14" s="48"/>
      <c r="BN14" t="s">
        <v>280</v>
      </c>
      <c r="BO14" s="58" t="s">
        <v>342</v>
      </c>
    </row>
    <row r="15" spans="1:94" x14ac:dyDescent="0.3">
      <c r="A15" s="39">
        <v>3087</v>
      </c>
      <c r="B15" s="40">
        <v>41137</v>
      </c>
      <c r="C15" s="41" t="s">
        <v>414</v>
      </c>
      <c r="D15" s="42" t="s">
        <v>415</v>
      </c>
      <c r="E15" s="42"/>
      <c r="F15" s="42" t="s">
        <v>416</v>
      </c>
      <c r="G15" s="51">
        <v>41165</v>
      </c>
      <c r="H15" s="44" t="s">
        <v>117</v>
      </c>
      <c r="I15" s="44" t="s">
        <v>118</v>
      </c>
      <c r="J15" s="44"/>
      <c r="K15" s="42" t="s">
        <v>418</v>
      </c>
      <c r="L15" s="42" t="s">
        <v>393</v>
      </c>
      <c r="M15" s="42">
        <v>68.489999999999995</v>
      </c>
      <c r="N15" s="42">
        <v>24.78</v>
      </c>
      <c r="O15" s="42" t="s">
        <v>419</v>
      </c>
      <c r="P15" s="42">
        <v>1000</v>
      </c>
      <c r="Q15" s="42">
        <v>24.41</v>
      </c>
      <c r="R15" s="45">
        <v>2000</v>
      </c>
      <c r="S15" s="42">
        <v>24.09</v>
      </c>
      <c r="T15" s="42"/>
      <c r="U15" s="42"/>
      <c r="V15" s="42"/>
      <c r="W15" s="42"/>
      <c r="X15" s="42"/>
      <c r="Y15" s="42"/>
      <c r="Z15" s="42"/>
      <c r="AA15" s="42"/>
      <c r="AB15" s="42"/>
      <c r="AC15" s="42"/>
      <c r="AD15" s="42"/>
      <c r="AE15" s="42"/>
      <c r="AF15" s="42"/>
      <c r="AG15" s="42"/>
      <c r="AH15" s="42"/>
      <c r="AI15" s="42"/>
      <c r="AJ15" s="42"/>
      <c r="AK15" s="42"/>
      <c r="AL15" s="42" t="s">
        <v>549</v>
      </c>
      <c r="AM15" s="44" t="s">
        <v>445</v>
      </c>
      <c r="AN15" s="44"/>
      <c r="AO15" s="44"/>
      <c r="AP15" s="46" t="s">
        <v>394</v>
      </c>
      <c r="AQ15" s="44">
        <v>6.5</v>
      </c>
      <c r="AR15" s="44" t="s">
        <v>445</v>
      </c>
      <c r="AS15" s="42"/>
      <c r="AT15" s="44">
        <v>0</v>
      </c>
      <c r="AU15" s="44">
        <v>0</v>
      </c>
      <c r="AV15" s="44">
        <v>0</v>
      </c>
      <c r="AW15" s="44">
        <v>15</v>
      </c>
      <c r="AX15" s="44">
        <v>0</v>
      </c>
      <c r="AY15" s="44">
        <v>0</v>
      </c>
      <c r="AZ15" s="44">
        <v>0</v>
      </c>
      <c r="BA15" s="44">
        <v>0</v>
      </c>
      <c r="BB15" s="44">
        <v>0</v>
      </c>
      <c r="BC15" s="44">
        <v>0</v>
      </c>
      <c r="BD15" s="44">
        <v>24</v>
      </c>
      <c r="BE15" s="44" t="s">
        <v>550</v>
      </c>
      <c r="BF15" s="44"/>
      <c r="BG15" s="44" t="s">
        <v>417</v>
      </c>
      <c r="BH15" s="44"/>
      <c r="BI15" s="47"/>
      <c r="BJ15" s="47"/>
      <c r="BK15" s="44"/>
      <c r="BL15" s="44" t="s">
        <v>551</v>
      </c>
      <c r="BM15" s="42"/>
      <c r="BN15" s="1" t="s">
        <v>232</v>
      </c>
      <c r="BO15" s="58" t="s">
        <v>356</v>
      </c>
    </row>
    <row r="16" spans="1:94" x14ac:dyDescent="0.3">
      <c r="A16" s="39">
        <v>2527</v>
      </c>
      <c r="B16" s="40">
        <v>41135</v>
      </c>
      <c r="C16" s="41" t="s">
        <v>272</v>
      </c>
      <c r="D16" s="42" t="s">
        <v>389</v>
      </c>
      <c r="E16" s="42"/>
      <c r="F16" s="42" t="s">
        <v>444</v>
      </c>
      <c r="G16" s="43">
        <v>41090</v>
      </c>
      <c r="H16" s="44" t="s">
        <v>175</v>
      </c>
      <c r="I16" s="44" t="s">
        <v>358</v>
      </c>
      <c r="J16" s="44"/>
      <c r="K16" s="48" t="s">
        <v>542</v>
      </c>
      <c r="L16" s="42" t="s">
        <v>543</v>
      </c>
      <c r="M16" s="48">
        <v>80.599999999999994</v>
      </c>
      <c r="N16" s="48">
        <v>25.2</v>
      </c>
      <c r="O16" s="42" t="s">
        <v>319</v>
      </c>
      <c r="P16" s="48">
        <v>1000</v>
      </c>
      <c r="Q16" s="48">
        <v>24.8</v>
      </c>
      <c r="R16" s="45">
        <v>2000</v>
      </c>
      <c r="S16" s="42">
        <v>24.4</v>
      </c>
      <c r="T16" s="48"/>
      <c r="U16" s="48"/>
      <c r="V16" s="48"/>
      <c r="W16" s="48"/>
      <c r="X16" s="48"/>
      <c r="Y16" s="48"/>
      <c r="Z16" s="48"/>
      <c r="AA16" s="48"/>
      <c r="AB16" s="48"/>
      <c r="AC16" s="48"/>
      <c r="AD16" s="48"/>
      <c r="AE16" s="48"/>
      <c r="AF16" s="48"/>
      <c r="AG16" s="48"/>
      <c r="AH16" s="48"/>
      <c r="AI16" s="48"/>
      <c r="AJ16" s="48"/>
      <c r="AK16" s="48"/>
      <c r="AL16" s="42" t="s">
        <v>234</v>
      </c>
      <c r="AM16" s="44" t="s">
        <v>358</v>
      </c>
      <c r="AN16" s="52"/>
      <c r="AO16" s="52"/>
      <c r="AP16" s="46" t="s">
        <v>267</v>
      </c>
      <c r="AQ16" s="52">
        <v>10</v>
      </c>
      <c r="AR16" s="52" t="s">
        <v>359</v>
      </c>
      <c r="AS16" s="48"/>
      <c r="AT16" s="52">
        <v>0</v>
      </c>
      <c r="AU16" s="52">
        <v>0</v>
      </c>
      <c r="AV16" s="52">
        <v>0</v>
      </c>
      <c r="AW16" s="52">
        <v>10</v>
      </c>
      <c r="AX16" s="44">
        <v>0</v>
      </c>
      <c r="AY16" s="44">
        <v>0</v>
      </c>
      <c r="AZ16" s="44">
        <v>0</v>
      </c>
      <c r="BA16" s="44">
        <v>0</v>
      </c>
      <c r="BB16" s="44">
        <v>0</v>
      </c>
      <c r="BC16" s="44">
        <v>0</v>
      </c>
      <c r="BD16" s="44">
        <v>0</v>
      </c>
      <c r="BE16" s="44" t="s">
        <v>358</v>
      </c>
      <c r="BF16" s="44">
        <v>36</v>
      </c>
      <c r="BG16" s="44" t="s">
        <v>358</v>
      </c>
      <c r="BH16" s="44"/>
      <c r="BI16" s="50"/>
      <c r="BJ16" s="50"/>
      <c r="BK16" s="52"/>
      <c r="BL16" s="44" t="s">
        <v>360</v>
      </c>
      <c r="BM16" s="48"/>
      <c r="BN16" t="s">
        <v>46</v>
      </c>
      <c r="BO16" s="1" t="s">
        <v>355</v>
      </c>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row>
    <row r="17" spans="1:94" x14ac:dyDescent="0.3">
      <c r="A17" s="39">
        <v>1994</v>
      </c>
      <c r="B17" s="40">
        <v>41163</v>
      </c>
      <c r="C17" s="41" t="s">
        <v>272</v>
      </c>
      <c r="D17" s="42" t="s">
        <v>544</v>
      </c>
      <c r="E17" s="42"/>
      <c r="F17" s="42" t="s">
        <v>479</v>
      </c>
      <c r="G17" s="43">
        <v>41152</v>
      </c>
      <c r="H17" s="44" t="s">
        <v>438</v>
      </c>
      <c r="I17" s="44" t="s">
        <v>336</v>
      </c>
      <c r="J17" s="44"/>
      <c r="K17" s="42" t="s">
        <v>384</v>
      </c>
      <c r="L17" s="42" t="s">
        <v>385</v>
      </c>
      <c r="M17" s="42">
        <v>78.569999999999993</v>
      </c>
      <c r="N17" s="42">
        <v>25.11</v>
      </c>
      <c r="O17" s="42" t="s">
        <v>386</v>
      </c>
      <c r="P17" s="42">
        <v>1000</v>
      </c>
      <c r="Q17" s="42">
        <v>24.38</v>
      </c>
      <c r="R17" s="45">
        <v>2000</v>
      </c>
      <c r="S17" s="42">
        <v>19.010000000000002</v>
      </c>
      <c r="T17" s="42"/>
      <c r="U17" s="42"/>
      <c r="V17" s="42"/>
      <c r="W17" s="42"/>
      <c r="X17" s="42"/>
      <c r="Y17" s="42"/>
      <c r="Z17" s="42"/>
      <c r="AA17" s="42"/>
      <c r="AB17" s="42"/>
      <c r="AC17" s="42"/>
      <c r="AD17" s="42"/>
      <c r="AE17" s="42">
        <v>9.19</v>
      </c>
      <c r="AF17" s="42"/>
      <c r="AG17" s="42"/>
      <c r="AH17" s="42"/>
      <c r="AI17" s="42"/>
      <c r="AJ17" s="42"/>
      <c r="AK17" s="42"/>
      <c r="AL17" s="42" t="s">
        <v>325</v>
      </c>
      <c r="AM17" s="44" t="s">
        <v>336</v>
      </c>
      <c r="AN17" s="44"/>
      <c r="AO17" s="44"/>
      <c r="AP17" s="46" t="s">
        <v>388</v>
      </c>
      <c r="AQ17" s="44">
        <v>6.1</v>
      </c>
      <c r="AR17" s="44" t="s">
        <v>337</v>
      </c>
      <c r="AS17" s="42"/>
      <c r="AT17" s="44">
        <v>0</v>
      </c>
      <c r="AU17" s="44">
        <v>0</v>
      </c>
      <c r="AV17" s="44">
        <v>0</v>
      </c>
      <c r="AW17" s="44">
        <v>17</v>
      </c>
      <c r="AX17" s="44">
        <v>0</v>
      </c>
      <c r="AY17" s="44">
        <v>0</v>
      </c>
      <c r="AZ17" s="44">
        <v>0</v>
      </c>
      <c r="BA17" s="44">
        <v>0</v>
      </c>
      <c r="BB17" s="44">
        <v>0</v>
      </c>
      <c r="BC17" s="44">
        <v>2</v>
      </c>
      <c r="BD17" s="44">
        <v>0</v>
      </c>
      <c r="BE17" s="44" t="s">
        <v>336</v>
      </c>
      <c r="BF17" s="44">
        <v>12</v>
      </c>
      <c r="BG17" s="44" t="s">
        <v>336</v>
      </c>
      <c r="BH17" s="44"/>
      <c r="BI17" s="42" t="s">
        <v>424</v>
      </c>
      <c r="BJ17" s="47" t="s">
        <v>523</v>
      </c>
      <c r="BK17" s="44">
        <v>50</v>
      </c>
      <c r="BL17" s="44" t="s">
        <v>339</v>
      </c>
      <c r="BM17" s="42"/>
      <c r="BN17" s="1" t="s">
        <v>101</v>
      </c>
      <c r="BO17" s="2" t="s">
        <v>342</v>
      </c>
    </row>
    <row r="18" spans="1:94" x14ac:dyDescent="0.3">
      <c r="A18" s="39">
        <v>1106</v>
      </c>
      <c r="B18" s="40">
        <v>41163</v>
      </c>
      <c r="C18" s="41" t="s">
        <v>405</v>
      </c>
      <c r="D18" s="42" t="s">
        <v>503</v>
      </c>
      <c r="E18" s="42"/>
      <c r="F18" s="42" t="s">
        <v>504</v>
      </c>
      <c r="G18" s="43">
        <v>41090</v>
      </c>
      <c r="H18" s="44" t="s">
        <v>246</v>
      </c>
      <c r="I18" s="44" t="s">
        <v>505</v>
      </c>
      <c r="J18" s="44"/>
      <c r="K18" s="42" t="s">
        <v>506</v>
      </c>
      <c r="L18" s="42" t="s">
        <v>507</v>
      </c>
      <c r="M18" s="48">
        <v>91</v>
      </c>
      <c r="N18" s="48">
        <v>27.047999999999998</v>
      </c>
      <c r="O18" s="42" t="s">
        <v>508</v>
      </c>
      <c r="P18" s="48">
        <v>1000</v>
      </c>
      <c r="Q18" s="42">
        <v>25.774000000000001</v>
      </c>
      <c r="R18" s="45">
        <v>2000</v>
      </c>
      <c r="S18" s="42">
        <v>25.283999999999999</v>
      </c>
      <c r="T18" s="48"/>
      <c r="U18" s="48"/>
      <c r="V18" s="48"/>
      <c r="W18" s="42"/>
      <c r="X18" s="48"/>
      <c r="Y18" s="48"/>
      <c r="Z18" s="48"/>
      <c r="AA18" s="48"/>
      <c r="AB18" s="48"/>
      <c r="AC18" s="48"/>
      <c r="AD18" s="48"/>
      <c r="AE18" s="42">
        <v>13.23</v>
      </c>
      <c r="AF18" s="48"/>
      <c r="AG18" s="48"/>
      <c r="AH18" s="42"/>
      <c r="AI18" s="42"/>
      <c r="AJ18" s="42"/>
      <c r="AK18" s="48"/>
      <c r="AL18" s="42" t="s">
        <v>344</v>
      </c>
      <c r="AM18" s="44" t="s">
        <v>509</v>
      </c>
      <c r="AN18" s="44"/>
      <c r="AO18" s="44"/>
      <c r="AP18" s="46" t="s">
        <v>510</v>
      </c>
      <c r="AQ18" s="44">
        <v>10</v>
      </c>
      <c r="AR18" s="44" t="s">
        <v>509</v>
      </c>
      <c r="AS18" s="42"/>
      <c r="AT18" s="44">
        <v>0</v>
      </c>
      <c r="AU18" s="44">
        <v>0</v>
      </c>
      <c r="AV18" s="44">
        <v>7</v>
      </c>
      <c r="AW18" s="44">
        <v>0</v>
      </c>
      <c r="AX18" s="44">
        <v>0</v>
      </c>
      <c r="AY18" s="44">
        <v>0</v>
      </c>
      <c r="AZ18" s="44">
        <v>0</v>
      </c>
      <c r="BA18" s="44">
        <v>0</v>
      </c>
      <c r="BB18" s="44">
        <v>0</v>
      </c>
      <c r="BC18" s="44">
        <v>0</v>
      </c>
      <c r="BD18" s="44">
        <v>0</v>
      </c>
      <c r="BE18" s="44" t="s">
        <v>509</v>
      </c>
      <c r="BF18" s="44"/>
      <c r="BG18" s="44" t="s">
        <v>509</v>
      </c>
      <c r="BH18" s="44"/>
      <c r="BI18" s="47"/>
      <c r="BJ18" s="47"/>
      <c r="BK18" s="44"/>
      <c r="BL18" s="44" t="s">
        <v>511</v>
      </c>
      <c r="BM18" s="42" t="s">
        <v>306</v>
      </c>
      <c r="BN18" t="s">
        <v>404</v>
      </c>
      <c r="BO18" s="58" t="s">
        <v>492</v>
      </c>
    </row>
    <row r="19" spans="1:94" x14ac:dyDescent="0.3">
      <c r="A19" s="39">
        <v>1470</v>
      </c>
      <c r="B19" s="40">
        <v>41163</v>
      </c>
      <c r="C19" s="41" t="s">
        <v>272</v>
      </c>
      <c r="D19" s="42" t="s">
        <v>544</v>
      </c>
      <c r="E19" s="42"/>
      <c r="F19" s="42" t="s">
        <v>479</v>
      </c>
      <c r="G19" s="43">
        <v>41152</v>
      </c>
      <c r="H19" s="44" t="s">
        <v>114</v>
      </c>
      <c r="I19" s="44" t="s">
        <v>115</v>
      </c>
      <c r="J19" s="44"/>
      <c r="K19" s="48" t="s">
        <v>349</v>
      </c>
      <c r="L19" s="42" t="s">
        <v>350</v>
      </c>
      <c r="M19" s="48">
        <v>77.989999999999995</v>
      </c>
      <c r="N19" s="48">
        <v>23.99</v>
      </c>
      <c r="O19" s="42" t="s">
        <v>386</v>
      </c>
      <c r="P19" s="48">
        <v>1000</v>
      </c>
      <c r="Q19" s="48">
        <v>23.99</v>
      </c>
      <c r="R19" s="45">
        <v>2000</v>
      </c>
      <c r="S19" s="42">
        <v>23.99</v>
      </c>
      <c r="T19" s="48"/>
      <c r="U19" s="48"/>
      <c r="V19" s="48"/>
      <c r="W19" s="48"/>
      <c r="X19" s="48"/>
      <c r="Y19" s="48"/>
      <c r="Z19" s="48"/>
      <c r="AA19" s="48"/>
      <c r="AB19" s="48"/>
      <c r="AC19" s="48"/>
      <c r="AD19" s="48"/>
      <c r="AE19" s="48">
        <v>8.5500000000000007</v>
      </c>
      <c r="AF19" s="48"/>
      <c r="AG19" s="48"/>
      <c r="AH19" s="48"/>
      <c r="AI19" s="48"/>
      <c r="AJ19" s="48"/>
      <c r="AK19" s="48"/>
      <c r="AL19" s="42" t="s">
        <v>325</v>
      </c>
      <c r="AM19" s="44" t="s">
        <v>115</v>
      </c>
      <c r="AN19" s="52"/>
      <c r="AO19" s="52"/>
      <c r="AP19" s="53" t="s">
        <v>388</v>
      </c>
      <c r="AQ19" s="52">
        <v>6.5</v>
      </c>
      <c r="AR19" s="52" t="s">
        <v>115</v>
      </c>
      <c r="AS19" s="48"/>
      <c r="AT19" s="52">
        <v>0</v>
      </c>
      <c r="AU19" s="52">
        <v>0</v>
      </c>
      <c r="AV19" s="52">
        <v>0</v>
      </c>
      <c r="AW19" s="52">
        <v>20</v>
      </c>
      <c r="AX19" s="52">
        <v>0</v>
      </c>
      <c r="AY19" s="44">
        <v>0</v>
      </c>
      <c r="AZ19" s="44">
        <v>0</v>
      </c>
      <c r="BA19" s="44">
        <v>0</v>
      </c>
      <c r="BB19" s="44">
        <v>0</v>
      </c>
      <c r="BC19" s="44">
        <v>0</v>
      </c>
      <c r="BD19" s="52">
        <v>0</v>
      </c>
      <c r="BE19" s="52" t="s">
        <v>115</v>
      </c>
      <c r="BF19" s="44"/>
      <c r="BG19" s="44" t="s">
        <v>115</v>
      </c>
      <c r="BH19" s="44"/>
      <c r="BI19" s="50" t="s">
        <v>351</v>
      </c>
      <c r="BJ19" s="50"/>
      <c r="BK19" s="52"/>
      <c r="BL19" s="44" t="s">
        <v>116</v>
      </c>
      <c r="BM19" s="48"/>
      <c r="BN19" t="s">
        <v>113</v>
      </c>
      <c r="BO19" t="s">
        <v>239</v>
      </c>
    </row>
    <row r="20" spans="1:94" x14ac:dyDescent="0.3">
      <c r="A20" s="39">
        <v>1512</v>
      </c>
      <c r="B20" s="40">
        <v>41095</v>
      </c>
      <c r="C20" s="41" t="s">
        <v>391</v>
      </c>
      <c r="D20" s="42" t="s">
        <v>389</v>
      </c>
      <c r="E20" s="42"/>
      <c r="F20" s="42" t="s">
        <v>479</v>
      </c>
      <c r="G20" s="43">
        <v>41090</v>
      </c>
      <c r="H20" s="44" t="s">
        <v>531</v>
      </c>
      <c r="I20" s="44" t="s">
        <v>380</v>
      </c>
      <c r="J20" s="44"/>
      <c r="K20" s="48" t="s">
        <v>226</v>
      </c>
      <c r="L20" s="42" t="s">
        <v>530</v>
      </c>
      <c r="M20" s="48">
        <v>95.8</v>
      </c>
      <c r="N20" s="48">
        <v>26.7</v>
      </c>
      <c r="O20" s="42" t="s">
        <v>426</v>
      </c>
      <c r="P20" s="48">
        <v>1000</v>
      </c>
      <c r="Q20" s="48">
        <v>26.31</v>
      </c>
      <c r="R20" s="45">
        <v>2000</v>
      </c>
      <c r="S20" s="42">
        <v>25.8</v>
      </c>
      <c r="T20" s="48"/>
      <c r="U20" s="48"/>
      <c r="V20" s="48"/>
      <c r="W20" s="48"/>
      <c r="X20" s="48"/>
      <c r="Y20" s="48"/>
      <c r="Z20" s="48"/>
      <c r="AA20" s="48"/>
      <c r="AB20" s="48"/>
      <c r="AC20" s="48"/>
      <c r="AD20" s="48"/>
      <c r="AE20" s="48">
        <v>14.21</v>
      </c>
      <c r="AF20" s="48"/>
      <c r="AG20" s="48"/>
      <c r="AH20" s="48"/>
      <c r="AI20" s="48"/>
      <c r="AJ20" s="48"/>
      <c r="AK20" s="48"/>
      <c r="AL20" s="42" t="s">
        <v>480</v>
      </c>
      <c r="AM20" s="52" t="s">
        <v>380</v>
      </c>
      <c r="AN20" s="52"/>
      <c r="AO20" s="52"/>
      <c r="AP20" s="53"/>
      <c r="AQ20" s="52">
        <v>0</v>
      </c>
      <c r="AR20" s="52" t="s">
        <v>380</v>
      </c>
      <c r="AS20" s="48"/>
      <c r="AT20" s="52">
        <v>0</v>
      </c>
      <c r="AU20" s="52">
        <v>0</v>
      </c>
      <c r="AV20" s="52">
        <v>18</v>
      </c>
      <c r="AW20" s="52">
        <v>0</v>
      </c>
      <c r="AX20" s="52">
        <v>0</v>
      </c>
      <c r="AY20" s="52">
        <v>0</v>
      </c>
      <c r="AZ20" s="52">
        <v>0</v>
      </c>
      <c r="BA20" s="52">
        <v>0</v>
      </c>
      <c r="BB20" s="44">
        <v>0</v>
      </c>
      <c r="BC20" s="44">
        <v>0</v>
      </c>
      <c r="BD20" s="52">
        <v>0</v>
      </c>
      <c r="BE20" s="52" t="s">
        <v>380</v>
      </c>
      <c r="BF20" s="44"/>
      <c r="BG20" s="44" t="s">
        <v>380</v>
      </c>
      <c r="BH20" s="44"/>
      <c r="BI20" s="50"/>
      <c r="BJ20" s="50"/>
      <c r="BK20" s="52"/>
      <c r="BL20" s="44" t="s">
        <v>353</v>
      </c>
      <c r="BM20" s="48" t="s">
        <v>227</v>
      </c>
      <c r="BN20" s="1"/>
      <c r="BO20" s="3"/>
    </row>
    <row r="21" spans="1:94" x14ac:dyDescent="0.3">
      <c r="A21" s="39">
        <v>1440</v>
      </c>
      <c r="B21" s="40">
        <v>41136</v>
      </c>
      <c r="C21" s="41" t="s">
        <v>184</v>
      </c>
      <c r="D21" s="42" t="s">
        <v>185</v>
      </c>
      <c r="E21" s="42"/>
      <c r="F21" s="42" t="s">
        <v>233</v>
      </c>
      <c r="G21" s="43">
        <v>41121</v>
      </c>
      <c r="H21" s="44" t="s">
        <v>438</v>
      </c>
      <c r="I21" s="44" t="s">
        <v>445</v>
      </c>
      <c r="J21" s="44"/>
      <c r="K21" s="42" t="s">
        <v>283</v>
      </c>
      <c r="L21" s="42" t="s">
        <v>284</v>
      </c>
      <c r="M21" s="48">
        <v>88.88</v>
      </c>
      <c r="N21" s="48">
        <v>22.21</v>
      </c>
      <c r="O21" s="42" t="s">
        <v>319</v>
      </c>
      <c r="P21" s="48">
        <v>300</v>
      </c>
      <c r="Q21" s="48">
        <v>23.98</v>
      </c>
      <c r="R21" s="45">
        <v>1020</v>
      </c>
      <c r="S21" s="42">
        <v>26.97</v>
      </c>
      <c r="T21" s="48"/>
      <c r="U21" s="48"/>
      <c r="V21" s="48"/>
      <c r="W21" s="48"/>
      <c r="X21" s="48"/>
      <c r="Y21" s="48"/>
      <c r="Z21" s="48"/>
      <c r="AA21" s="48"/>
      <c r="AB21" s="48"/>
      <c r="AC21" s="48"/>
      <c r="AD21" s="48"/>
      <c r="AE21" s="48">
        <v>11.59</v>
      </c>
      <c r="AF21" s="48"/>
      <c r="AG21" s="48"/>
      <c r="AH21" s="48"/>
      <c r="AI21" s="48"/>
      <c r="AJ21" s="48"/>
      <c r="AK21" s="48"/>
      <c r="AL21" s="42" t="s">
        <v>454</v>
      </c>
      <c r="AM21" s="44" t="s">
        <v>445</v>
      </c>
      <c r="AN21" s="52"/>
      <c r="AO21" s="52"/>
      <c r="AP21" s="53" t="s">
        <v>267</v>
      </c>
      <c r="AQ21" s="52">
        <v>8</v>
      </c>
      <c r="AR21" s="44" t="s">
        <v>437</v>
      </c>
      <c r="AS21" s="48"/>
      <c r="AT21" s="52">
        <v>0</v>
      </c>
      <c r="AU21" s="52">
        <v>0</v>
      </c>
      <c r="AV21" s="44">
        <v>7</v>
      </c>
      <c r="AW21" s="52">
        <v>0</v>
      </c>
      <c r="AX21" s="52">
        <v>0</v>
      </c>
      <c r="AY21" s="44">
        <v>0</v>
      </c>
      <c r="AZ21" s="44">
        <v>0</v>
      </c>
      <c r="BA21" s="44">
        <v>0</v>
      </c>
      <c r="BB21" s="44">
        <v>0</v>
      </c>
      <c r="BC21" s="44">
        <v>0</v>
      </c>
      <c r="BD21" s="44">
        <v>24</v>
      </c>
      <c r="BE21" s="44" t="s">
        <v>438</v>
      </c>
      <c r="BF21" s="44"/>
      <c r="BG21" s="44" t="s">
        <v>445</v>
      </c>
      <c r="BH21" s="44"/>
      <c r="BI21" s="50"/>
      <c r="BJ21" s="50"/>
      <c r="BK21" s="52"/>
      <c r="BL21" s="44" t="s">
        <v>390</v>
      </c>
      <c r="BM21" s="48" t="s">
        <v>463</v>
      </c>
      <c r="BN21" t="s">
        <v>256</v>
      </c>
      <c r="BO21" s="58" t="s">
        <v>356</v>
      </c>
    </row>
    <row r="22" spans="1:94" x14ac:dyDescent="0.3">
      <c r="A22" s="39">
        <v>1482</v>
      </c>
      <c r="B22" s="40">
        <v>41163</v>
      </c>
      <c r="C22" s="41" t="s">
        <v>272</v>
      </c>
      <c r="D22" s="42" t="s">
        <v>544</v>
      </c>
      <c r="E22" s="42"/>
      <c r="F22" s="42" t="s">
        <v>479</v>
      </c>
      <c r="G22" s="43">
        <v>41152</v>
      </c>
      <c r="H22" s="44" t="s">
        <v>117</v>
      </c>
      <c r="I22" s="44" t="s">
        <v>118</v>
      </c>
      <c r="J22" s="44"/>
      <c r="K22" s="48" t="s">
        <v>369</v>
      </c>
      <c r="L22" s="42" t="s">
        <v>350</v>
      </c>
      <c r="M22" s="48">
        <v>76.95</v>
      </c>
      <c r="N22" s="48">
        <v>23.35</v>
      </c>
      <c r="O22" s="42" t="s">
        <v>386</v>
      </c>
      <c r="P22" s="48">
        <v>1000</v>
      </c>
      <c r="Q22" s="48">
        <v>23.35</v>
      </c>
      <c r="R22" s="45">
        <v>2000</v>
      </c>
      <c r="S22" s="42">
        <v>23.35</v>
      </c>
      <c r="T22" s="48"/>
      <c r="U22" s="48"/>
      <c r="V22" s="48"/>
      <c r="W22" s="48"/>
      <c r="X22" s="48"/>
      <c r="Y22" s="48"/>
      <c r="Z22" s="48"/>
      <c r="AA22" s="48"/>
      <c r="AB22" s="48"/>
      <c r="AC22" s="48"/>
      <c r="AD22" s="48"/>
      <c r="AE22" s="48">
        <v>8.5500000000000007</v>
      </c>
      <c r="AF22" s="48"/>
      <c r="AG22" s="48"/>
      <c r="AH22" s="48"/>
      <c r="AI22" s="48"/>
      <c r="AJ22" s="48"/>
      <c r="AK22" s="48"/>
      <c r="AL22" s="42" t="s">
        <v>325</v>
      </c>
      <c r="AM22" s="44" t="s">
        <v>118</v>
      </c>
      <c r="AN22" s="52"/>
      <c r="AO22" s="52"/>
      <c r="AP22" s="53" t="s">
        <v>388</v>
      </c>
      <c r="AQ22" s="44">
        <v>6.5</v>
      </c>
      <c r="AR22" s="52" t="s">
        <v>132</v>
      </c>
      <c r="AS22" s="48"/>
      <c r="AT22" s="52">
        <v>0</v>
      </c>
      <c r="AU22" s="52">
        <v>0</v>
      </c>
      <c r="AV22" s="52">
        <v>0</v>
      </c>
      <c r="AW22" s="52">
        <v>20</v>
      </c>
      <c r="AX22" s="52">
        <v>0</v>
      </c>
      <c r="AY22" s="44">
        <v>0</v>
      </c>
      <c r="AZ22" s="44">
        <v>0</v>
      </c>
      <c r="BA22" s="44">
        <v>0</v>
      </c>
      <c r="BB22" s="44">
        <v>0</v>
      </c>
      <c r="BC22" s="44">
        <v>0</v>
      </c>
      <c r="BD22" s="52">
        <v>0</v>
      </c>
      <c r="BE22" s="52" t="s">
        <v>118</v>
      </c>
      <c r="BF22" s="44"/>
      <c r="BG22" s="44" t="s">
        <v>118</v>
      </c>
      <c r="BH22" s="44"/>
      <c r="BI22" s="50"/>
      <c r="BJ22" s="50"/>
      <c r="BK22" s="52"/>
      <c r="BL22" s="44" t="s">
        <v>119</v>
      </c>
      <c r="BM22" s="48"/>
      <c r="BN22" t="s">
        <v>131</v>
      </c>
      <c r="BO22" t="s">
        <v>342</v>
      </c>
    </row>
    <row r="23" spans="1:94" x14ac:dyDescent="0.3">
      <c r="A23" s="39">
        <v>1240</v>
      </c>
      <c r="B23" s="40">
        <v>41135</v>
      </c>
      <c r="C23" s="41" t="s">
        <v>272</v>
      </c>
      <c r="D23" s="42" t="s">
        <v>389</v>
      </c>
      <c r="E23" s="42"/>
      <c r="F23" s="42" t="s">
        <v>479</v>
      </c>
      <c r="G23" s="43">
        <v>41117</v>
      </c>
      <c r="H23" s="44" t="s">
        <v>158</v>
      </c>
      <c r="I23" s="44" t="s">
        <v>159</v>
      </c>
      <c r="J23" s="44"/>
      <c r="K23" s="42" t="s">
        <v>240</v>
      </c>
      <c r="L23" s="42" t="s">
        <v>166</v>
      </c>
      <c r="M23" s="48">
        <v>78.569999999999993</v>
      </c>
      <c r="N23" s="48">
        <v>23.89</v>
      </c>
      <c r="O23" s="42" t="s">
        <v>319</v>
      </c>
      <c r="P23" s="48">
        <v>1000</v>
      </c>
      <c r="Q23" s="42">
        <v>23.35</v>
      </c>
      <c r="R23" s="45">
        <v>2000</v>
      </c>
      <c r="S23" s="42">
        <v>22.82</v>
      </c>
      <c r="T23" s="48"/>
      <c r="U23" s="48"/>
      <c r="V23" s="48"/>
      <c r="W23" s="42"/>
      <c r="X23" s="48"/>
      <c r="Y23" s="48"/>
      <c r="Z23" s="48"/>
      <c r="AA23" s="48"/>
      <c r="AB23" s="48"/>
      <c r="AC23" s="48"/>
      <c r="AD23" s="48"/>
      <c r="AE23" s="42">
        <v>8.52</v>
      </c>
      <c r="AF23" s="48"/>
      <c r="AG23" s="48"/>
      <c r="AH23" s="42"/>
      <c r="AI23" s="42"/>
      <c r="AJ23" s="42"/>
      <c r="AK23" s="48"/>
      <c r="AL23" s="42" t="s">
        <v>454</v>
      </c>
      <c r="AM23" s="44" t="s">
        <v>159</v>
      </c>
      <c r="AN23" s="44"/>
      <c r="AO23" s="44"/>
      <c r="AP23" s="46" t="s">
        <v>267</v>
      </c>
      <c r="AQ23" s="44">
        <v>5.0999999999999996</v>
      </c>
      <c r="AR23" s="44" t="s">
        <v>160</v>
      </c>
      <c r="AS23" s="42"/>
      <c r="AT23" s="44">
        <v>0</v>
      </c>
      <c r="AU23" s="44">
        <v>0</v>
      </c>
      <c r="AV23" s="44">
        <v>0</v>
      </c>
      <c r="AW23" s="44">
        <v>16</v>
      </c>
      <c r="AX23" s="44">
        <v>0</v>
      </c>
      <c r="AY23" s="44">
        <v>0</v>
      </c>
      <c r="AZ23" s="44">
        <v>0</v>
      </c>
      <c r="BA23" s="44">
        <v>2</v>
      </c>
      <c r="BB23" s="44">
        <v>0</v>
      </c>
      <c r="BC23" s="44">
        <v>0</v>
      </c>
      <c r="BD23" s="44">
        <v>0</v>
      </c>
      <c r="BE23" s="44" t="s">
        <v>159</v>
      </c>
      <c r="BF23" s="44">
        <v>12</v>
      </c>
      <c r="BG23" s="44" t="s">
        <v>159</v>
      </c>
      <c r="BH23" s="44"/>
      <c r="BI23" s="47"/>
      <c r="BJ23" s="47"/>
      <c r="BK23" s="44"/>
      <c r="BL23" s="44" t="s">
        <v>161</v>
      </c>
      <c r="BM23" s="42"/>
      <c r="BN23" s="1" t="s">
        <v>43</v>
      </c>
      <c r="BO23" s="3" t="s">
        <v>356</v>
      </c>
    </row>
    <row r="24" spans="1:94" x14ac:dyDescent="0.3">
      <c r="A24" s="39">
        <v>2516</v>
      </c>
      <c r="B24" s="40">
        <v>41163</v>
      </c>
      <c r="C24" s="41" t="s">
        <v>146</v>
      </c>
      <c r="D24" s="42" t="s">
        <v>147</v>
      </c>
      <c r="E24" s="42"/>
      <c r="F24" s="42" t="s">
        <v>321</v>
      </c>
      <c r="G24" s="43">
        <v>41152</v>
      </c>
      <c r="H24" s="44" t="s">
        <v>438</v>
      </c>
      <c r="I24" s="44" t="s">
        <v>336</v>
      </c>
      <c r="J24" s="44"/>
      <c r="K24" s="48" t="s">
        <v>92</v>
      </c>
      <c r="L24" s="42" t="s">
        <v>93</v>
      </c>
      <c r="M24" s="48">
        <v>44.77</v>
      </c>
      <c r="N24" s="48">
        <v>18.41</v>
      </c>
      <c r="O24" s="42" t="s">
        <v>386</v>
      </c>
      <c r="P24" s="48">
        <v>1000</v>
      </c>
      <c r="Q24" s="48">
        <v>18.12</v>
      </c>
      <c r="R24" s="45">
        <v>2000</v>
      </c>
      <c r="S24" s="42">
        <v>17.87</v>
      </c>
      <c r="T24" s="48"/>
      <c r="U24" s="48"/>
      <c r="V24" s="48"/>
      <c r="W24" s="48"/>
      <c r="X24" s="48"/>
      <c r="Y24" s="48"/>
      <c r="Z24" s="48"/>
      <c r="AA24" s="48"/>
      <c r="AB24" s="48"/>
      <c r="AC24" s="48"/>
      <c r="AD24" s="48"/>
      <c r="AE24" s="48">
        <v>7.58</v>
      </c>
      <c r="AF24" s="48"/>
      <c r="AG24" s="48"/>
      <c r="AH24" s="48"/>
      <c r="AI24" s="48"/>
      <c r="AJ24" s="48"/>
      <c r="AK24" s="48"/>
      <c r="AL24" s="42" t="s">
        <v>325</v>
      </c>
      <c r="AM24" s="44" t="s">
        <v>336</v>
      </c>
      <c r="AN24" s="52"/>
      <c r="AO24" s="52"/>
      <c r="AP24" s="46" t="s">
        <v>388</v>
      </c>
      <c r="AQ24" s="52">
        <v>7.3</v>
      </c>
      <c r="AR24" s="52" t="s">
        <v>336</v>
      </c>
      <c r="AS24" s="48"/>
      <c r="AT24" s="52">
        <v>0</v>
      </c>
      <c r="AU24" s="52">
        <v>0</v>
      </c>
      <c r="AV24" s="52">
        <v>0</v>
      </c>
      <c r="AW24" s="52">
        <v>0</v>
      </c>
      <c r="AX24" s="44">
        <v>0</v>
      </c>
      <c r="AY24" s="44">
        <v>0</v>
      </c>
      <c r="AZ24" s="44">
        <v>0</v>
      </c>
      <c r="BA24" s="44">
        <v>0</v>
      </c>
      <c r="BB24" s="44">
        <v>0</v>
      </c>
      <c r="BC24" s="44">
        <v>0</v>
      </c>
      <c r="BD24" s="44">
        <v>0</v>
      </c>
      <c r="BE24" s="44" t="s">
        <v>336</v>
      </c>
      <c r="BF24" s="44"/>
      <c r="BG24" s="44" t="s">
        <v>336</v>
      </c>
      <c r="BH24" s="44">
        <v>35</v>
      </c>
      <c r="BI24" s="50" t="s">
        <v>40</v>
      </c>
      <c r="BJ24" s="50"/>
      <c r="BK24" s="52"/>
      <c r="BL24" s="44" t="s">
        <v>339</v>
      </c>
      <c r="BM24" s="48" t="s">
        <v>251</v>
      </c>
      <c r="BN24" t="s">
        <v>320</v>
      </c>
      <c r="BO24" s="58" t="s">
        <v>342</v>
      </c>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row>
    <row r="25" spans="1:94" x14ac:dyDescent="0.3">
      <c r="A25" s="39">
        <v>1416</v>
      </c>
      <c r="B25" s="40">
        <v>41136</v>
      </c>
      <c r="C25" s="41" t="s">
        <v>357</v>
      </c>
      <c r="D25" s="42" t="s">
        <v>164</v>
      </c>
      <c r="E25" s="42"/>
      <c r="F25" s="42" t="s">
        <v>165</v>
      </c>
      <c r="G25" s="43">
        <v>41121</v>
      </c>
      <c r="H25" s="44" t="s">
        <v>438</v>
      </c>
      <c r="I25" s="44" t="s">
        <v>445</v>
      </c>
      <c r="J25" s="44"/>
      <c r="K25" s="48" t="s">
        <v>219</v>
      </c>
      <c r="L25" s="42" t="s">
        <v>220</v>
      </c>
      <c r="M25" s="48">
        <v>75.739999999999995</v>
      </c>
      <c r="N25" s="48">
        <v>25.21</v>
      </c>
      <c r="O25" s="42" t="s">
        <v>319</v>
      </c>
      <c r="P25" s="48">
        <v>600</v>
      </c>
      <c r="Q25" s="48">
        <v>20.399999999999999</v>
      </c>
      <c r="R25" s="45">
        <v>2000</v>
      </c>
      <c r="S25" s="42">
        <v>20.14</v>
      </c>
      <c r="T25" s="48"/>
      <c r="U25" s="48"/>
      <c r="V25" s="48"/>
      <c r="W25" s="48"/>
      <c r="X25" s="48"/>
      <c r="Y25" s="48"/>
      <c r="Z25" s="48"/>
      <c r="AA25" s="48"/>
      <c r="AB25" s="48"/>
      <c r="AC25" s="48"/>
      <c r="AD25" s="48"/>
      <c r="AE25" s="48">
        <v>10.77</v>
      </c>
      <c r="AF25" s="48"/>
      <c r="AG25" s="48"/>
      <c r="AH25" s="48"/>
      <c r="AI25" s="48"/>
      <c r="AJ25" s="48"/>
      <c r="AK25" s="48"/>
      <c r="AL25" s="42" t="s">
        <v>454</v>
      </c>
      <c r="AM25" s="44" t="s">
        <v>445</v>
      </c>
      <c r="AN25" s="52"/>
      <c r="AO25" s="52"/>
      <c r="AP25" s="53"/>
      <c r="AQ25" s="52">
        <v>0</v>
      </c>
      <c r="AR25" s="52" t="s">
        <v>445</v>
      </c>
      <c r="AS25" s="48"/>
      <c r="AT25" s="52">
        <v>0</v>
      </c>
      <c r="AU25" s="52">
        <v>0</v>
      </c>
      <c r="AV25" s="52">
        <v>0</v>
      </c>
      <c r="AW25" s="52">
        <v>0</v>
      </c>
      <c r="AX25" s="44">
        <v>0</v>
      </c>
      <c r="AY25" s="44">
        <v>0</v>
      </c>
      <c r="AZ25" s="44">
        <v>0</v>
      </c>
      <c r="BA25" s="44">
        <v>0</v>
      </c>
      <c r="BB25" s="44">
        <v>0</v>
      </c>
      <c r="BC25" s="44">
        <v>0</v>
      </c>
      <c r="BD25" s="44">
        <v>12</v>
      </c>
      <c r="BE25" s="44" t="s">
        <v>438</v>
      </c>
      <c r="BF25" s="44"/>
      <c r="BG25" s="44" t="s">
        <v>445</v>
      </c>
      <c r="BH25" s="44"/>
      <c r="BI25" s="50"/>
      <c r="BJ25" s="50"/>
      <c r="BK25" s="52"/>
      <c r="BL25" s="44" t="s">
        <v>390</v>
      </c>
      <c r="BM25" s="48"/>
      <c r="BN25" t="s">
        <v>163</v>
      </c>
      <c r="BO25" t="s">
        <v>356</v>
      </c>
    </row>
    <row r="26" spans="1:94" x14ac:dyDescent="0.3">
      <c r="A26" s="39">
        <v>2260</v>
      </c>
      <c r="B26" s="40">
        <v>41160</v>
      </c>
      <c r="C26" s="41" t="s">
        <v>146</v>
      </c>
      <c r="D26" s="42" t="s">
        <v>147</v>
      </c>
      <c r="E26" s="42"/>
      <c r="F26" s="42" t="s">
        <v>321</v>
      </c>
      <c r="G26" s="43">
        <v>41152</v>
      </c>
      <c r="H26" s="44" t="s">
        <v>438</v>
      </c>
      <c r="I26" s="44" t="s">
        <v>336</v>
      </c>
      <c r="J26" s="44"/>
      <c r="K26" s="42" t="s">
        <v>139</v>
      </c>
      <c r="L26" s="42" t="s">
        <v>140</v>
      </c>
      <c r="M26" s="42">
        <v>80.599999999999994</v>
      </c>
      <c r="N26" s="42">
        <v>24.55</v>
      </c>
      <c r="O26" s="42" t="s">
        <v>386</v>
      </c>
      <c r="P26" s="42">
        <v>1000</v>
      </c>
      <c r="Q26" s="42">
        <v>24.1</v>
      </c>
      <c r="R26" s="45">
        <v>2000</v>
      </c>
      <c r="S26" s="42">
        <v>22</v>
      </c>
      <c r="T26" s="42"/>
      <c r="U26" s="42"/>
      <c r="V26" s="42"/>
      <c r="W26" s="42"/>
      <c r="X26" s="42"/>
      <c r="Y26" s="42"/>
      <c r="Z26" s="42"/>
      <c r="AA26" s="42"/>
      <c r="AB26" s="42"/>
      <c r="AC26" s="42"/>
      <c r="AD26" s="42"/>
      <c r="AE26" s="42">
        <v>9.5</v>
      </c>
      <c r="AF26" s="42"/>
      <c r="AG26" s="42"/>
      <c r="AH26" s="42"/>
      <c r="AI26" s="42"/>
      <c r="AJ26" s="42"/>
      <c r="AK26" s="42"/>
      <c r="AL26" s="42" t="s">
        <v>325</v>
      </c>
      <c r="AM26" s="44" t="s">
        <v>336</v>
      </c>
      <c r="AN26" s="44"/>
      <c r="AO26" s="44"/>
      <c r="AP26" s="46" t="s">
        <v>388</v>
      </c>
      <c r="AQ26" s="44">
        <v>6</v>
      </c>
      <c r="AR26" s="44" t="s">
        <v>337</v>
      </c>
      <c r="AS26" s="42"/>
      <c r="AT26" s="44">
        <v>0</v>
      </c>
      <c r="AU26" s="44">
        <v>0</v>
      </c>
      <c r="AV26" s="44">
        <v>0</v>
      </c>
      <c r="AW26" s="44">
        <v>13</v>
      </c>
      <c r="AX26" s="44">
        <v>0</v>
      </c>
      <c r="AY26" s="44">
        <v>0</v>
      </c>
      <c r="AZ26" s="44">
        <v>0</v>
      </c>
      <c r="BA26" s="44">
        <v>0</v>
      </c>
      <c r="BB26" s="44">
        <v>0</v>
      </c>
      <c r="BC26" s="44">
        <v>0</v>
      </c>
      <c r="BD26" s="44">
        <v>0</v>
      </c>
      <c r="BE26" s="44" t="s">
        <v>336</v>
      </c>
      <c r="BF26" s="44">
        <v>12</v>
      </c>
      <c r="BG26" s="44" t="s">
        <v>336</v>
      </c>
      <c r="BH26" s="44"/>
      <c r="BI26" s="47"/>
      <c r="BJ26" s="47"/>
      <c r="BK26" s="44"/>
      <c r="BL26" s="44" t="s">
        <v>339</v>
      </c>
      <c r="BM26" s="47"/>
      <c r="BN26" s="1" t="s">
        <v>327</v>
      </c>
      <c r="BO26" s="3" t="s">
        <v>342</v>
      </c>
    </row>
    <row r="27" spans="1:94" x14ac:dyDescent="0.3">
      <c r="A27" s="39">
        <v>1278</v>
      </c>
      <c r="B27" s="40">
        <v>41163</v>
      </c>
      <c r="C27" s="41" t="s">
        <v>272</v>
      </c>
      <c r="D27" s="42" t="s">
        <v>544</v>
      </c>
      <c r="E27" s="42"/>
      <c r="F27" s="42" t="s">
        <v>479</v>
      </c>
      <c r="G27" s="43">
        <v>41152</v>
      </c>
      <c r="H27" s="44" t="s">
        <v>96</v>
      </c>
      <c r="I27" s="44" t="s">
        <v>97</v>
      </c>
      <c r="J27" s="44"/>
      <c r="K27" s="42" t="s">
        <v>250</v>
      </c>
      <c r="L27" s="42" t="s">
        <v>156</v>
      </c>
      <c r="M27" s="48">
        <v>78.569999999999993</v>
      </c>
      <c r="N27" s="48">
        <v>25.75</v>
      </c>
      <c r="O27" s="42" t="s">
        <v>386</v>
      </c>
      <c r="P27" s="48">
        <v>1750</v>
      </c>
      <c r="Q27" s="42">
        <v>20.87</v>
      </c>
      <c r="R27" s="42">
        <v>1750</v>
      </c>
      <c r="S27" s="42">
        <v>20.87</v>
      </c>
      <c r="T27" s="48"/>
      <c r="U27" s="48"/>
      <c r="V27" s="48"/>
      <c r="W27" s="42"/>
      <c r="X27" s="48"/>
      <c r="Y27" s="48"/>
      <c r="Z27" s="48"/>
      <c r="AA27" s="48"/>
      <c r="AB27" s="48"/>
      <c r="AC27" s="48"/>
      <c r="AD27" s="48"/>
      <c r="AE27" s="42">
        <v>12.72</v>
      </c>
      <c r="AF27" s="48"/>
      <c r="AG27" s="48"/>
      <c r="AH27" s="42"/>
      <c r="AI27" s="42"/>
      <c r="AJ27" s="42"/>
      <c r="AK27" s="48"/>
      <c r="AL27" s="42" t="s">
        <v>325</v>
      </c>
      <c r="AM27" s="44" t="s">
        <v>98</v>
      </c>
      <c r="AN27" s="44"/>
      <c r="AO27" s="44"/>
      <c r="AP27" s="46" t="s">
        <v>388</v>
      </c>
      <c r="AQ27" s="44">
        <v>6.1</v>
      </c>
      <c r="AR27" s="44" t="s">
        <v>99</v>
      </c>
      <c r="AS27" s="42"/>
      <c r="AT27" s="44">
        <v>0</v>
      </c>
      <c r="AU27" s="44">
        <v>0</v>
      </c>
      <c r="AV27" s="44">
        <v>0</v>
      </c>
      <c r="AW27" s="44">
        <v>20</v>
      </c>
      <c r="AX27" s="44">
        <v>0</v>
      </c>
      <c r="AY27" s="44">
        <v>0</v>
      </c>
      <c r="AZ27" s="44">
        <v>0</v>
      </c>
      <c r="BA27" s="44">
        <v>0</v>
      </c>
      <c r="BB27" s="44">
        <v>0</v>
      </c>
      <c r="BC27" s="44">
        <v>0</v>
      </c>
      <c r="BD27" s="44">
        <v>0</v>
      </c>
      <c r="BE27" s="44" t="s">
        <v>200</v>
      </c>
      <c r="BF27" s="44">
        <v>24</v>
      </c>
      <c r="BG27" s="44" t="s">
        <v>200</v>
      </c>
      <c r="BH27" s="44"/>
      <c r="BI27" s="47"/>
      <c r="BJ27" s="50"/>
      <c r="BK27" s="44"/>
      <c r="BL27" s="44" t="s">
        <v>201</v>
      </c>
      <c r="BM27" s="42"/>
      <c r="BN27" t="s">
        <v>278</v>
      </c>
      <c r="BO27" t="s">
        <v>342</v>
      </c>
    </row>
    <row r="28" spans="1:94" x14ac:dyDescent="0.3">
      <c r="A28" s="39">
        <v>1458</v>
      </c>
      <c r="B28" s="40">
        <v>41135</v>
      </c>
      <c r="C28" s="41" t="s">
        <v>272</v>
      </c>
      <c r="D28" s="42" t="s">
        <v>389</v>
      </c>
      <c r="E28" s="42"/>
      <c r="F28" s="42" t="s">
        <v>479</v>
      </c>
      <c r="G28" s="43">
        <v>41090</v>
      </c>
      <c r="H28" s="44" t="s">
        <v>121</v>
      </c>
      <c r="I28" s="44" t="s">
        <v>546</v>
      </c>
      <c r="J28" s="44"/>
      <c r="K28" s="48" t="s">
        <v>136</v>
      </c>
      <c r="L28" s="42" t="s">
        <v>374</v>
      </c>
      <c r="M28" s="48">
        <v>93.65</v>
      </c>
      <c r="N28" s="48">
        <v>24.46</v>
      </c>
      <c r="O28" s="48"/>
      <c r="P28" s="48"/>
      <c r="Q28" s="48"/>
      <c r="R28" s="45"/>
      <c r="S28" s="42"/>
      <c r="T28" s="48"/>
      <c r="U28" s="48"/>
      <c r="V28" s="48"/>
      <c r="W28" s="48"/>
      <c r="X28" s="48"/>
      <c r="Y28" s="48"/>
      <c r="Z28" s="48"/>
      <c r="AA28" s="48"/>
      <c r="AB28" s="48"/>
      <c r="AC28" s="48"/>
      <c r="AD28" s="48"/>
      <c r="AE28" s="48">
        <v>13.23</v>
      </c>
      <c r="AF28" s="48"/>
      <c r="AG28" s="48"/>
      <c r="AH28" s="48"/>
      <c r="AI28" s="48"/>
      <c r="AJ28" s="48"/>
      <c r="AK28" s="48"/>
      <c r="AL28" s="42" t="s">
        <v>454</v>
      </c>
      <c r="AM28" s="44" t="s">
        <v>546</v>
      </c>
      <c r="AN28" s="52"/>
      <c r="AO28" s="52"/>
      <c r="AP28" s="53" t="s">
        <v>267</v>
      </c>
      <c r="AQ28" s="52">
        <v>7.2</v>
      </c>
      <c r="AR28" s="52" t="s">
        <v>547</v>
      </c>
      <c r="AS28" s="48"/>
      <c r="AT28" s="52">
        <v>4</v>
      </c>
      <c r="AU28" s="52">
        <v>0</v>
      </c>
      <c r="AV28" s="52">
        <v>14</v>
      </c>
      <c r="AW28" s="52">
        <v>0</v>
      </c>
      <c r="AX28" s="52">
        <v>0</v>
      </c>
      <c r="AY28" s="44">
        <v>0</v>
      </c>
      <c r="AZ28" s="44">
        <v>0</v>
      </c>
      <c r="BA28" s="44">
        <v>0</v>
      </c>
      <c r="BB28" s="44">
        <v>0</v>
      </c>
      <c r="BC28" s="44">
        <v>0</v>
      </c>
      <c r="BD28" s="52">
        <v>0</v>
      </c>
      <c r="BE28" s="52" t="s">
        <v>546</v>
      </c>
      <c r="BF28" s="44"/>
      <c r="BG28" s="44" t="s">
        <v>546</v>
      </c>
      <c r="BH28" s="44"/>
      <c r="BI28" s="50"/>
      <c r="BJ28" s="47"/>
      <c r="BK28" s="44"/>
      <c r="BL28" s="44" t="s">
        <v>548</v>
      </c>
      <c r="BM28" s="47" t="s">
        <v>211</v>
      </c>
      <c r="BN28" t="s">
        <v>420</v>
      </c>
      <c r="BO28" t="s">
        <v>355</v>
      </c>
    </row>
    <row r="29" spans="1:94" x14ac:dyDescent="0.3">
      <c r="A29" s="39">
        <v>1384</v>
      </c>
      <c r="B29" s="40">
        <v>41163</v>
      </c>
      <c r="C29" s="41" t="s">
        <v>272</v>
      </c>
      <c r="D29" s="42" t="s">
        <v>544</v>
      </c>
      <c r="E29" s="42"/>
      <c r="F29" s="42" t="s">
        <v>479</v>
      </c>
      <c r="G29" s="51">
        <v>41144</v>
      </c>
      <c r="H29" s="44" t="s">
        <v>117</v>
      </c>
      <c r="I29" s="44" t="s">
        <v>118</v>
      </c>
      <c r="J29" s="44"/>
      <c r="K29" s="42" t="s">
        <v>203</v>
      </c>
      <c r="L29" s="42" t="s">
        <v>204</v>
      </c>
      <c r="M29" s="48">
        <v>78.81</v>
      </c>
      <c r="N29" s="48">
        <v>22.8</v>
      </c>
      <c r="O29" s="42" t="s">
        <v>386</v>
      </c>
      <c r="P29" s="48">
        <v>1000</v>
      </c>
      <c r="Q29" s="48">
        <v>22</v>
      </c>
      <c r="R29" s="45">
        <v>2000</v>
      </c>
      <c r="S29" s="42">
        <v>21.5</v>
      </c>
      <c r="T29" s="48"/>
      <c r="U29" s="48"/>
      <c r="V29" s="48"/>
      <c r="W29" s="48"/>
      <c r="X29" s="48"/>
      <c r="Y29" s="48"/>
      <c r="Z29" s="48"/>
      <c r="AA29" s="48"/>
      <c r="AB29" s="48"/>
      <c r="AC29" s="48"/>
      <c r="AD29" s="48"/>
      <c r="AE29" s="48">
        <v>8.8800000000000008</v>
      </c>
      <c r="AF29" s="48"/>
      <c r="AG29" s="48"/>
      <c r="AH29" s="48"/>
      <c r="AI29" s="48"/>
      <c r="AJ29" s="48"/>
      <c r="AK29" s="48"/>
      <c r="AL29" s="42" t="s">
        <v>325</v>
      </c>
      <c r="AM29" s="44" t="s">
        <v>118</v>
      </c>
      <c r="AN29" s="52"/>
      <c r="AO29" s="52"/>
      <c r="AP29" s="53" t="s">
        <v>388</v>
      </c>
      <c r="AQ29" s="52">
        <v>6</v>
      </c>
      <c r="AR29" s="52" t="s">
        <v>132</v>
      </c>
      <c r="AS29" s="48"/>
      <c r="AT29" s="52">
        <v>0</v>
      </c>
      <c r="AU29" s="52">
        <v>0</v>
      </c>
      <c r="AV29" s="52">
        <v>10</v>
      </c>
      <c r="AW29" s="52">
        <v>0</v>
      </c>
      <c r="AX29" s="44">
        <v>0</v>
      </c>
      <c r="AY29" s="44">
        <v>0</v>
      </c>
      <c r="AZ29" s="44">
        <v>0</v>
      </c>
      <c r="BA29" s="44">
        <v>0</v>
      </c>
      <c r="BB29" s="44">
        <v>0</v>
      </c>
      <c r="BC29" s="44">
        <v>0</v>
      </c>
      <c r="BD29" s="52">
        <v>0</v>
      </c>
      <c r="BE29" s="52" t="s">
        <v>118</v>
      </c>
      <c r="BF29" s="44"/>
      <c r="BG29" s="44" t="s">
        <v>118</v>
      </c>
      <c r="BH29" s="44"/>
      <c r="BI29" s="50"/>
      <c r="BJ29" s="50"/>
      <c r="BK29" s="52"/>
      <c r="BL29" s="44" t="s">
        <v>119</v>
      </c>
      <c r="BM29" s="48"/>
      <c r="BN29" t="s">
        <v>280</v>
      </c>
      <c r="BO29" s="58" t="s">
        <v>342</v>
      </c>
    </row>
    <row r="30" spans="1:94" x14ac:dyDescent="0.3">
      <c r="A30" s="39">
        <v>3088</v>
      </c>
      <c r="B30" s="40">
        <v>41137</v>
      </c>
      <c r="C30" s="41" t="s">
        <v>184</v>
      </c>
      <c r="D30" s="42" t="s">
        <v>185</v>
      </c>
      <c r="E30" s="42"/>
      <c r="F30" s="42" t="s">
        <v>233</v>
      </c>
      <c r="G30" s="51">
        <v>41165</v>
      </c>
      <c r="H30" s="44" t="s">
        <v>117</v>
      </c>
      <c r="I30" s="44" t="s">
        <v>118</v>
      </c>
      <c r="J30" s="44"/>
      <c r="K30" s="42" t="s">
        <v>401</v>
      </c>
      <c r="L30" s="42" t="s">
        <v>393</v>
      </c>
      <c r="M30" s="42">
        <v>72.180000000000007</v>
      </c>
      <c r="N30" s="42">
        <v>24.78</v>
      </c>
      <c r="O30" s="42" t="s">
        <v>207</v>
      </c>
      <c r="P30" s="42">
        <v>1000</v>
      </c>
      <c r="Q30" s="42">
        <v>24.41</v>
      </c>
      <c r="R30" s="45">
        <v>2000</v>
      </c>
      <c r="S30" s="42">
        <v>24.09</v>
      </c>
      <c r="T30" s="42"/>
      <c r="U30" s="42"/>
      <c r="V30" s="42"/>
      <c r="W30" s="42"/>
      <c r="X30" s="42"/>
      <c r="Y30" s="42"/>
      <c r="Z30" s="42"/>
      <c r="AA30" s="42"/>
      <c r="AB30" s="42"/>
      <c r="AC30" s="42"/>
      <c r="AD30" s="42"/>
      <c r="AE30" s="42">
        <v>9.9</v>
      </c>
      <c r="AF30" s="42"/>
      <c r="AG30" s="42"/>
      <c r="AH30" s="42"/>
      <c r="AI30" s="42"/>
      <c r="AJ30" s="42"/>
      <c r="AK30" s="42"/>
      <c r="AL30" s="42" t="s">
        <v>480</v>
      </c>
      <c r="AM30" s="44" t="s">
        <v>445</v>
      </c>
      <c r="AN30" s="44"/>
      <c r="AO30" s="44"/>
      <c r="AP30" s="46" t="s">
        <v>394</v>
      </c>
      <c r="AQ30" s="44">
        <v>6.5</v>
      </c>
      <c r="AR30" s="44" t="s">
        <v>445</v>
      </c>
      <c r="AS30" s="42"/>
      <c r="AT30" s="44">
        <v>0</v>
      </c>
      <c r="AU30" s="44">
        <v>0</v>
      </c>
      <c r="AV30" s="44">
        <v>0</v>
      </c>
      <c r="AW30" s="44">
        <v>15</v>
      </c>
      <c r="AX30" s="44">
        <v>0</v>
      </c>
      <c r="AY30" s="44">
        <v>0</v>
      </c>
      <c r="AZ30" s="44">
        <v>0</v>
      </c>
      <c r="BA30" s="44">
        <v>0</v>
      </c>
      <c r="BB30" s="44">
        <v>0</v>
      </c>
      <c r="BC30" s="44">
        <v>0</v>
      </c>
      <c r="BD30" s="44">
        <v>24</v>
      </c>
      <c r="BE30" s="44" t="s">
        <v>438</v>
      </c>
      <c r="BF30" s="44"/>
      <c r="BG30" s="44" t="s">
        <v>445</v>
      </c>
      <c r="BH30" s="44"/>
      <c r="BI30" s="47"/>
      <c r="BJ30" s="47"/>
      <c r="BK30" s="44"/>
      <c r="BL30" s="44" t="s">
        <v>390</v>
      </c>
      <c r="BM30" s="42"/>
      <c r="BN30" s="1" t="s">
        <v>242</v>
      </c>
      <c r="BO30" s="58" t="s">
        <v>356</v>
      </c>
    </row>
    <row r="31" spans="1:94" x14ac:dyDescent="0.3">
      <c r="A31" s="39">
        <v>2528</v>
      </c>
      <c r="B31" s="40">
        <v>41135</v>
      </c>
      <c r="C31" s="41" t="s">
        <v>171</v>
      </c>
      <c r="D31" s="42" t="s">
        <v>248</v>
      </c>
      <c r="E31" s="42"/>
      <c r="F31" s="42" t="s">
        <v>249</v>
      </c>
      <c r="G31" s="43">
        <v>41090</v>
      </c>
      <c r="H31" s="44" t="s">
        <v>179</v>
      </c>
      <c r="I31" s="44" t="s">
        <v>180</v>
      </c>
      <c r="J31" s="44"/>
      <c r="K31" s="48" t="s">
        <v>542</v>
      </c>
      <c r="L31" s="42" t="s">
        <v>543</v>
      </c>
      <c r="M31" s="48">
        <v>80.599999999999994</v>
      </c>
      <c r="N31" s="48">
        <v>25.2</v>
      </c>
      <c r="O31" s="42" t="s">
        <v>319</v>
      </c>
      <c r="P31" s="48">
        <v>1000</v>
      </c>
      <c r="Q31" s="48">
        <v>24.8</v>
      </c>
      <c r="R31" s="45">
        <v>2000</v>
      </c>
      <c r="S31" s="42">
        <v>24.4</v>
      </c>
      <c r="T31" s="48"/>
      <c r="U31" s="48"/>
      <c r="V31" s="48"/>
      <c r="W31" s="48"/>
      <c r="X31" s="48"/>
      <c r="Y31" s="48"/>
      <c r="Z31" s="48"/>
      <c r="AA31" s="48"/>
      <c r="AB31" s="48"/>
      <c r="AC31" s="48"/>
      <c r="AD31" s="48"/>
      <c r="AE31" s="48">
        <v>9.5</v>
      </c>
      <c r="AF31" s="48"/>
      <c r="AG31" s="48"/>
      <c r="AH31" s="48"/>
      <c r="AI31" s="48"/>
      <c r="AJ31" s="48"/>
      <c r="AK31" s="48"/>
      <c r="AL31" s="42" t="s">
        <v>454</v>
      </c>
      <c r="AM31" s="44" t="s">
        <v>180</v>
      </c>
      <c r="AN31" s="52"/>
      <c r="AO31" s="52"/>
      <c r="AP31" s="46" t="s">
        <v>267</v>
      </c>
      <c r="AQ31" s="52">
        <v>10</v>
      </c>
      <c r="AR31" s="52" t="s">
        <v>235</v>
      </c>
      <c r="AS31" s="48"/>
      <c r="AT31" s="52">
        <v>0</v>
      </c>
      <c r="AU31" s="52">
        <v>0</v>
      </c>
      <c r="AV31" s="52">
        <v>0</v>
      </c>
      <c r="AW31" s="52">
        <v>10</v>
      </c>
      <c r="AX31" s="44">
        <v>0</v>
      </c>
      <c r="AY31" s="44">
        <v>0</v>
      </c>
      <c r="AZ31" s="44">
        <v>0</v>
      </c>
      <c r="BA31" s="44">
        <v>0</v>
      </c>
      <c r="BB31" s="44">
        <v>0</v>
      </c>
      <c r="BC31" s="44">
        <v>0</v>
      </c>
      <c r="BD31" s="44">
        <v>0</v>
      </c>
      <c r="BE31" s="44" t="s">
        <v>180</v>
      </c>
      <c r="BF31" s="44">
        <v>36</v>
      </c>
      <c r="BG31" s="44" t="s">
        <v>180</v>
      </c>
      <c r="BH31" s="44"/>
      <c r="BI31" s="50"/>
      <c r="BJ31" s="50"/>
      <c r="BK31" s="52"/>
      <c r="BL31" s="44" t="s">
        <v>236</v>
      </c>
      <c r="BM31" s="48"/>
      <c r="BN31" t="s">
        <v>46</v>
      </c>
      <c r="BO31" s="1" t="s">
        <v>355</v>
      </c>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row>
    <row r="32" spans="1:94" x14ac:dyDescent="0.3">
      <c r="A32" s="39">
        <v>1996</v>
      </c>
      <c r="B32" s="40">
        <v>41163</v>
      </c>
      <c r="C32" s="41" t="s">
        <v>146</v>
      </c>
      <c r="D32" s="42" t="s">
        <v>147</v>
      </c>
      <c r="E32" s="42"/>
      <c r="F32" s="42" t="s">
        <v>148</v>
      </c>
      <c r="G32" s="43">
        <v>41152</v>
      </c>
      <c r="H32" s="44" t="s">
        <v>438</v>
      </c>
      <c r="I32" s="44" t="s">
        <v>336</v>
      </c>
      <c r="J32" s="44"/>
      <c r="K32" s="42" t="s">
        <v>384</v>
      </c>
      <c r="L32" s="42" t="s">
        <v>385</v>
      </c>
      <c r="M32" s="42">
        <v>87.66</v>
      </c>
      <c r="N32" s="42">
        <v>50.33</v>
      </c>
      <c r="O32" s="42"/>
      <c r="P32" s="42"/>
      <c r="Q32" s="42"/>
      <c r="R32" s="45"/>
      <c r="S32" s="42"/>
      <c r="T32" s="42"/>
      <c r="U32" s="42"/>
      <c r="V32" s="42"/>
      <c r="W32" s="42">
        <v>11.07</v>
      </c>
      <c r="X32" s="42"/>
      <c r="Y32" s="42"/>
      <c r="Z32" s="42"/>
      <c r="AA32" s="42"/>
      <c r="AB32" s="42"/>
      <c r="AC32" s="42"/>
      <c r="AD32" s="42"/>
      <c r="AE32" s="42"/>
      <c r="AF32" s="42"/>
      <c r="AG32" s="42"/>
      <c r="AH32" s="42">
        <v>19.690000000000001</v>
      </c>
      <c r="AI32" s="42"/>
      <c r="AJ32" s="42"/>
      <c r="AK32" s="42"/>
      <c r="AL32" s="42" t="s">
        <v>149</v>
      </c>
      <c r="AM32" s="44" t="s">
        <v>336</v>
      </c>
      <c r="AN32" s="44"/>
      <c r="AO32" s="44"/>
      <c r="AP32" s="46" t="s">
        <v>388</v>
      </c>
      <c r="AQ32" s="44">
        <v>6.1</v>
      </c>
      <c r="AR32" s="44" t="s">
        <v>337</v>
      </c>
      <c r="AS32" s="42"/>
      <c r="AT32" s="44">
        <v>0</v>
      </c>
      <c r="AU32" s="44">
        <v>0</v>
      </c>
      <c r="AV32" s="44">
        <v>0</v>
      </c>
      <c r="AW32" s="44">
        <v>17</v>
      </c>
      <c r="AX32" s="44">
        <v>0</v>
      </c>
      <c r="AY32" s="44">
        <v>0</v>
      </c>
      <c r="AZ32" s="44">
        <v>0</v>
      </c>
      <c r="BA32" s="44">
        <v>0</v>
      </c>
      <c r="BB32" s="44">
        <v>0</v>
      </c>
      <c r="BC32" s="44">
        <v>2</v>
      </c>
      <c r="BD32" s="44">
        <v>0</v>
      </c>
      <c r="BE32" s="44" t="s">
        <v>336</v>
      </c>
      <c r="BF32" s="44">
        <v>12</v>
      </c>
      <c r="BG32" s="44" t="s">
        <v>336</v>
      </c>
      <c r="BH32" s="44"/>
      <c r="BI32" s="42" t="s">
        <v>424</v>
      </c>
      <c r="BJ32" s="47" t="s">
        <v>523</v>
      </c>
      <c r="BK32" s="44">
        <v>50</v>
      </c>
      <c r="BL32" s="44" t="s">
        <v>339</v>
      </c>
      <c r="BM32" s="42"/>
      <c r="BN32" s="1" t="s">
        <v>150</v>
      </c>
      <c r="BO32" s="2" t="s">
        <v>342</v>
      </c>
    </row>
    <row r="33" spans="1:94" x14ac:dyDescent="0.3">
      <c r="A33" s="39">
        <v>1108</v>
      </c>
      <c r="B33" s="40">
        <v>41163</v>
      </c>
      <c r="C33" s="41" t="s">
        <v>291</v>
      </c>
      <c r="D33" s="42" t="s">
        <v>286</v>
      </c>
      <c r="E33" s="42"/>
      <c r="F33" s="42" t="s">
        <v>108</v>
      </c>
      <c r="G33" s="43">
        <v>41090</v>
      </c>
      <c r="H33" s="44" t="s">
        <v>512</v>
      </c>
      <c r="I33" s="44" t="s">
        <v>301</v>
      </c>
      <c r="J33" s="44"/>
      <c r="K33" s="42" t="s">
        <v>302</v>
      </c>
      <c r="L33" s="42" t="s">
        <v>303</v>
      </c>
      <c r="M33" s="48">
        <v>98</v>
      </c>
      <c r="N33" s="48">
        <v>47.137999999999998</v>
      </c>
      <c r="O33" s="42"/>
      <c r="P33" s="48"/>
      <c r="Q33" s="42"/>
      <c r="R33" s="49"/>
      <c r="S33" s="48"/>
      <c r="T33" s="48"/>
      <c r="U33" s="48"/>
      <c r="V33" s="48"/>
      <c r="W33" s="42">
        <v>16.170000000000002</v>
      </c>
      <c r="X33" s="48"/>
      <c r="Y33" s="48"/>
      <c r="Z33" s="48"/>
      <c r="AA33" s="48"/>
      <c r="AB33" s="48"/>
      <c r="AC33" s="48"/>
      <c r="AD33" s="48"/>
      <c r="AE33" s="42"/>
      <c r="AF33" s="48"/>
      <c r="AG33" s="48"/>
      <c r="AH33" s="42">
        <v>20.384</v>
      </c>
      <c r="AI33" s="42"/>
      <c r="AJ33" s="42"/>
      <c r="AK33" s="48"/>
      <c r="AL33" s="42" t="s">
        <v>517</v>
      </c>
      <c r="AM33" s="44" t="s">
        <v>518</v>
      </c>
      <c r="AN33" s="44"/>
      <c r="AO33" s="44"/>
      <c r="AP33" s="46" t="s">
        <v>519</v>
      </c>
      <c r="AQ33" s="44">
        <v>10</v>
      </c>
      <c r="AR33" s="44" t="s">
        <v>518</v>
      </c>
      <c r="AS33" s="42"/>
      <c r="AT33" s="44">
        <v>0</v>
      </c>
      <c r="AU33" s="44">
        <v>0</v>
      </c>
      <c r="AV33" s="44">
        <v>7</v>
      </c>
      <c r="AW33" s="44">
        <v>0</v>
      </c>
      <c r="AX33" s="44">
        <v>0</v>
      </c>
      <c r="AY33" s="44">
        <v>0</v>
      </c>
      <c r="AZ33" s="44">
        <v>0</v>
      </c>
      <c r="BA33" s="44">
        <v>0</v>
      </c>
      <c r="BB33" s="44">
        <v>0</v>
      </c>
      <c r="BC33" s="44">
        <v>0</v>
      </c>
      <c r="BD33" s="44">
        <v>0</v>
      </c>
      <c r="BE33" s="44" t="s">
        <v>518</v>
      </c>
      <c r="BF33" s="44"/>
      <c r="BG33" s="44" t="s">
        <v>518</v>
      </c>
      <c r="BH33" s="44"/>
      <c r="BI33" s="47"/>
      <c r="BJ33" s="47"/>
      <c r="BK33" s="44"/>
      <c r="BL33" s="44" t="s">
        <v>520</v>
      </c>
      <c r="BM33" s="42" t="s">
        <v>306</v>
      </c>
      <c r="BN33" t="s">
        <v>404</v>
      </c>
      <c r="BO33" s="58" t="s">
        <v>492</v>
      </c>
    </row>
    <row r="34" spans="1:94" x14ac:dyDescent="0.3">
      <c r="A34" s="39">
        <v>1472</v>
      </c>
      <c r="B34" s="40">
        <v>41163</v>
      </c>
      <c r="C34" s="41" t="s">
        <v>272</v>
      </c>
      <c r="D34" s="42" t="s">
        <v>544</v>
      </c>
      <c r="E34" s="42"/>
      <c r="F34" s="42" t="s">
        <v>465</v>
      </c>
      <c r="G34" s="43">
        <v>41152</v>
      </c>
      <c r="H34" s="44" t="s">
        <v>117</v>
      </c>
      <c r="I34" s="44" t="s">
        <v>118</v>
      </c>
      <c r="J34" s="44"/>
      <c r="K34" s="48" t="s">
        <v>349</v>
      </c>
      <c r="L34" s="42" t="s">
        <v>350</v>
      </c>
      <c r="M34" s="48">
        <v>83.99</v>
      </c>
      <c r="N34" s="48">
        <v>48.5</v>
      </c>
      <c r="O34" s="42"/>
      <c r="P34" s="48"/>
      <c r="Q34" s="48"/>
      <c r="R34" s="49"/>
      <c r="S34" s="48"/>
      <c r="T34" s="48"/>
      <c r="U34" s="48"/>
      <c r="V34" s="48"/>
      <c r="W34" s="48">
        <v>20.190000000000001</v>
      </c>
      <c r="X34" s="48"/>
      <c r="Y34" s="48"/>
      <c r="Z34" s="48"/>
      <c r="AA34" s="48"/>
      <c r="AB34" s="48"/>
      <c r="AC34" s="48"/>
      <c r="AD34" s="48"/>
      <c r="AE34" s="48"/>
      <c r="AF34" s="48"/>
      <c r="AG34" s="48"/>
      <c r="AH34" s="48">
        <v>11.55</v>
      </c>
      <c r="AI34" s="48"/>
      <c r="AJ34" s="48"/>
      <c r="AK34" s="48"/>
      <c r="AL34" s="42" t="s">
        <v>149</v>
      </c>
      <c r="AM34" s="44" t="s">
        <v>118</v>
      </c>
      <c r="AN34" s="52"/>
      <c r="AO34" s="52"/>
      <c r="AP34" s="53" t="s">
        <v>388</v>
      </c>
      <c r="AQ34" s="52">
        <v>6.5</v>
      </c>
      <c r="AR34" s="52" t="s">
        <v>118</v>
      </c>
      <c r="AS34" s="48"/>
      <c r="AT34" s="52">
        <v>0</v>
      </c>
      <c r="AU34" s="52">
        <v>0</v>
      </c>
      <c r="AV34" s="52">
        <v>0</v>
      </c>
      <c r="AW34" s="52">
        <v>20</v>
      </c>
      <c r="AX34" s="52">
        <v>0</v>
      </c>
      <c r="AY34" s="44">
        <v>0</v>
      </c>
      <c r="AZ34" s="44">
        <v>0</v>
      </c>
      <c r="BA34" s="44">
        <v>0</v>
      </c>
      <c r="BB34" s="44">
        <v>0</v>
      </c>
      <c r="BC34" s="44">
        <v>0</v>
      </c>
      <c r="BD34" s="52">
        <v>0</v>
      </c>
      <c r="BE34" s="52" t="s">
        <v>118</v>
      </c>
      <c r="BF34" s="44"/>
      <c r="BG34" s="44" t="s">
        <v>118</v>
      </c>
      <c r="BH34" s="44"/>
      <c r="BI34" s="50" t="s">
        <v>351</v>
      </c>
      <c r="BJ34" s="50"/>
      <c r="BK34" s="52"/>
      <c r="BL34" s="44" t="s">
        <v>119</v>
      </c>
      <c r="BM34" s="48"/>
      <c r="BN34" t="s">
        <v>113</v>
      </c>
      <c r="BO34" t="s">
        <v>342</v>
      </c>
    </row>
    <row r="35" spans="1:94" x14ac:dyDescent="0.3">
      <c r="A35" s="39">
        <v>1514</v>
      </c>
      <c r="B35" s="40">
        <v>41095</v>
      </c>
      <c r="C35" s="41" t="s">
        <v>391</v>
      </c>
      <c r="D35" s="42" t="s">
        <v>389</v>
      </c>
      <c r="E35" s="42"/>
      <c r="F35" s="42" t="s">
        <v>465</v>
      </c>
      <c r="G35" s="43">
        <v>41090</v>
      </c>
      <c r="H35" s="44" t="s">
        <v>531</v>
      </c>
      <c r="I35" s="44" t="s">
        <v>380</v>
      </c>
      <c r="J35" s="44"/>
      <c r="K35" s="48" t="s">
        <v>226</v>
      </c>
      <c r="L35" s="42" t="s">
        <v>530</v>
      </c>
      <c r="M35" s="48">
        <v>105.12</v>
      </c>
      <c r="N35" s="48">
        <v>50.1</v>
      </c>
      <c r="O35" s="48"/>
      <c r="P35" s="48"/>
      <c r="Q35" s="48"/>
      <c r="R35" s="49"/>
      <c r="S35" s="48"/>
      <c r="T35" s="48"/>
      <c r="U35" s="48"/>
      <c r="V35" s="48"/>
      <c r="W35" s="48">
        <v>14.6</v>
      </c>
      <c r="X35" s="48"/>
      <c r="Y35" s="48"/>
      <c r="Z35" s="48"/>
      <c r="AA35" s="48"/>
      <c r="AB35" s="48"/>
      <c r="AC35" s="48"/>
      <c r="AD35" s="48"/>
      <c r="AE35" s="48"/>
      <c r="AF35" s="48"/>
      <c r="AG35" s="48"/>
      <c r="AH35" s="48">
        <v>20.25</v>
      </c>
      <c r="AI35" s="48"/>
      <c r="AJ35" s="48"/>
      <c r="AK35" s="48"/>
      <c r="AL35" s="42" t="s">
        <v>565</v>
      </c>
      <c r="AM35" s="52" t="s">
        <v>380</v>
      </c>
      <c r="AN35" s="52"/>
      <c r="AO35" s="52"/>
      <c r="AP35" s="53"/>
      <c r="AQ35" s="52">
        <v>0</v>
      </c>
      <c r="AR35" s="52" t="s">
        <v>380</v>
      </c>
      <c r="AS35" s="48"/>
      <c r="AT35" s="52">
        <v>0</v>
      </c>
      <c r="AU35" s="52">
        <v>0</v>
      </c>
      <c r="AV35" s="52">
        <v>18</v>
      </c>
      <c r="AW35" s="52">
        <v>0</v>
      </c>
      <c r="AX35" s="52">
        <v>0</v>
      </c>
      <c r="AY35" s="52">
        <v>0</v>
      </c>
      <c r="AZ35" s="52">
        <v>0</v>
      </c>
      <c r="BA35" s="52">
        <v>0</v>
      </c>
      <c r="BB35" s="44">
        <v>0</v>
      </c>
      <c r="BC35" s="44">
        <v>0</v>
      </c>
      <c r="BD35" s="52">
        <v>0</v>
      </c>
      <c r="BE35" s="52" t="s">
        <v>380</v>
      </c>
      <c r="BF35" s="44"/>
      <c r="BG35" s="44" t="s">
        <v>380</v>
      </c>
      <c r="BH35" s="44"/>
      <c r="BI35" s="50"/>
      <c r="BJ35" s="50"/>
      <c r="BK35" s="52"/>
      <c r="BL35" s="44" t="s">
        <v>353</v>
      </c>
      <c r="BM35" s="48" t="s">
        <v>227</v>
      </c>
      <c r="BN35" s="1"/>
      <c r="BO35" s="3"/>
    </row>
    <row r="36" spans="1:94" x14ac:dyDescent="0.3">
      <c r="A36" s="39">
        <v>1442</v>
      </c>
      <c r="B36" s="40">
        <v>41136</v>
      </c>
      <c r="C36" s="41" t="s">
        <v>272</v>
      </c>
      <c r="D36" s="42" t="s">
        <v>389</v>
      </c>
      <c r="E36" s="42"/>
      <c r="F36" s="42" t="s">
        <v>465</v>
      </c>
      <c r="G36" s="43">
        <v>41121</v>
      </c>
      <c r="H36" s="44" t="s">
        <v>288</v>
      </c>
      <c r="I36" s="44" t="s">
        <v>527</v>
      </c>
      <c r="J36" s="44"/>
      <c r="K36" s="42" t="s">
        <v>283</v>
      </c>
      <c r="L36" s="42" t="s">
        <v>284</v>
      </c>
      <c r="M36" s="48">
        <v>94.98</v>
      </c>
      <c r="N36" s="48">
        <v>44.99</v>
      </c>
      <c r="O36" s="42" t="s">
        <v>319</v>
      </c>
      <c r="P36" s="48">
        <v>1020</v>
      </c>
      <c r="Q36" s="48">
        <v>48.97</v>
      </c>
      <c r="R36" s="49"/>
      <c r="S36" s="48"/>
      <c r="T36" s="48"/>
      <c r="U36" s="48"/>
      <c r="V36" s="48"/>
      <c r="W36" s="48">
        <v>13.79</v>
      </c>
      <c r="X36" s="48"/>
      <c r="Y36" s="48"/>
      <c r="Z36" s="48"/>
      <c r="AA36" s="48"/>
      <c r="AB36" s="48"/>
      <c r="AC36" s="48"/>
      <c r="AD36" s="48"/>
      <c r="AE36" s="48"/>
      <c r="AF36" s="48"/>
      <c r="AG36" s="48"/>
      <c r="AH36" s="48">
        <v>18.989999999999998</v>
      </c>
      <c r="AI36" s="48"/>
      <c r="AJ36" s="48"/>
      <c r="AK36" s="48"/>
      <c r="AL36" s="42" t="s">
        <v>44</v>
      </c>
      <c r="AM36" s="44" t="s">
        <v>527</v>
      </c>
      <c r="AN36" s="52"/>
      <c r="AO36" s="52"/>
      <c r="AP36" s="53" t="s">
        <v>267</v>
      </c>
      <c r="AQ36" s="52">
        <v>8</v>
      </c>
      <c r="AR36" s="44" t="s">
        <v>528</v>
      </c>
      <c r="AS36" s="48"/>
      <c r="AT36" s="52">
        <v>0</v>
      </c>
      <c r="AU36" s="52">
        <v>0</v>
      </c>
      <c r="AV36" s="44">
        <v>7</v>
      </c>
      <c r="AW36" s="52">
        <v>0</v>
      </c>
      <c r="AX36" s="52">
        <v>0</v>
      </c>
      <c r="AY36" s="44">
        <v>0</v>
      </c>
      <c r="AZ36" s="44">
        <v>0</v>
      </c>
      <c r="BA36" s="44">
        <v>0</v>
      </c>
      <c r="BB36" s="44">
        <v>0</v>
      </c>
      <c r="BC36" s="44">
        <v>0</v>
      </c>
      <c r="BD36" s="44">
        <v>24</v>
      </c>
      <c r="BE36" s="44" t="s">
        <v>288</v>
      </c>
      <c r="BF36" s="44"/>
      <c r="BG36" s="44" t="s">
        <v>527</v>
      </c>
      <c r="BH36" s="44"/>
      <c r="BI36" s="50"/>
      <c r="BJ36" s="50"/>
      <c r="BK36" s="52"/>
      <c r="BL36" s="44" t="s">
        <v>529</v>
      </c>
      <c r="BM36" s="48" t="s">
        <v>463</v>
      </c>
      <c r="BN36" t="s">
        <v>256</v>
      </c>
      <c r="BO36" s="58" t="s">
        <v>356</v>
      </c>
    </row>
    <row r="37" spans="1:94" x14ac:dyDescent="0.3">
      <c r="A37" s="39">
        <v>1484</v>
      </c>
      <c r="B37" s="40">
        <v>41163</v>
      </c>
      <c r="C37" s="41" t="s">
        <v>146</v>
      </c>
      <c r="D37" s="42" t="s">
        <v>147</v>
      </c>
      <c r="E37" s="42"/>
      <c r="F37" s="42" t="s">
        <v>148</v>
      </c>
      <c r="G37" s="43">
        <v>41152</v>
      </c>
      <c r="H37" s="44" t="s">
        <v>438</v>
      </c>
      <c r="I37" s="44" t="s">
        <v>336</v>
      </c>
      <c r="J37" s="44"/>
      <c r="K37" s="48" t="s">
        <v>369</v>
      </c>
      <c r="L37" s="42" t="s">
        <v>350</v>
      </c>
      <c r="M37" s="48">
        <v>83.2</v>
      </c>
      <c r="N37" s="48">
        <v>46.3</v>
      </c>
      <c r="O37" s="42"/>
      <c r="P37" s="48"/>
      <c r="Q37" s="48"/>
      <c r="R37" s="49"/>
      <c r="S37" s="48"/>
      <c r="T37" s="48"/>
      <c r="U37" s="48"/>
      <c r="V37" s="48"/>
      <c r="W37" s="48">
        <v>10.9</v>
      </c>
      <c r="X37" s="48"/>
      <c r="Y37" s="48"/>
      <c r="Z37" s="48"/>
      <c r="AA37" s="48"/>
      <c r="AB37" s="48"/>
      <c r="AC37" s="48"/>
      <c r="AD37" s="48"/>
      <c r="AE37" s="48"/>
      <c r="AF37" s="48"/>
      <c r="AG37" s="48"/>
      <c r="AH37" s="48">
        <v>19.45</v>
      </c>
      <c r="AI37" s="48"/>
      <c r="AJ37" s="48"/>
      <c r="AK37" s="48"/>
      <c r="AL37" s="42" t="s">
        <v>149</v>
      </c>
      <c r="AM37" s="44" t="s">
        <v>336</v>
      </c>
      <c r="AN37" s="52"/>
      <c r="AO37" s="52"/>
      <c r="AP37" s="53" t="s">
        <v>388</v>
      </c>
      <c r="AQ37" s="44">
        <v>6.5</v>
      </c>
      <c r="AR37" s="52" t="s">
        <v>337</v>
      </c>
      <c r="AS37" s="48"/>
      <c r="AT37" s="52">
        <v>0</v>
      </c>
      <c r="AU37" s="52">
        <v>0</v>
      </c>
      <c r="AV37" s="52">
        <v>0</v>
      </c>
      <c r="AW37" s="52">
        <v>20</v>
      </c>
      <c r="AX37" s="52">
        <v>0</v>
      </c>
      <c r="AY37" s="44">
        <v>0</v>
      </c>
      <c r="AZ37" s="44">
        <v>0</v>
      </c>
      <c r="BA37" s="44">
        <v>0</v>
      </c>
      <c r="BB37" s="44">
        <v>0</v>
      </c>
      <c r="BC37" s="44">
        <v>0</v>
      </c>
      <c r="BD37" s="52">
        <v>0</v>
      </c>
      <c r="BE37" s="52" t="s">
        <v>336</v>
      </c>
      <c r="BF37" s="44"/>
      <c r="BG37" s="44" t="s">
        <v>336</v>
      </c>
      <c r="BH37" s="44"/>
      <c r="BI37" s="50"/>
      <c r="BJ37" s="50"/>
      <c r="BK37" s="52"/>
      <c r="BL37" s="44" t="s">
        <v>339</v>
      </c>
      <c r="BM37" s="48"/>
      <c r="BN37" t="s">
        <v>131</v>
      </c>
      <c r="BO37" t="s">
        <v>342</v>
      </c>
    </row>
    <row r="38" spans="1:94" x14ac:dyDescent="0.3">
      <c r="A38" s="39">
        <v>1242</v>
      </c>
      <c r="B38" s="40">
        <v>41135</v>
      </c>
      <c r="C38" s="41" t="s">
        <v>272</v>
      </c>
      <c r="D38" s="42" t="s">
        <v>389</v>
      </c>
      <c r="E38" s="42"/>
      <c r="F38" s="42" t="s">
        <v>465</v>
      </c>
      <c r="G38" s="43">
        <v>41117</v>
      </c>
      <c r="H38" s="44" t="s">
        <v>550</v>
      </c>
      <c r="I38" s="44" t="s">
        <v>417</v>
      </c>
      <c r="J38" s="44"/>
      <c r="K38" s="42" t="s">
        <v>240</v>
      </c>
      <c r="L38" s="42" t="s">
        <v>166</v>
      </c>
      <c r="M38" s="48">
        <v>85.5</v>
      </c>
      <c r="N38" s="48">
        <v>48.26</v>
      </c>
      <c r="O38" s="48"/>
      <c r="P38" s="48"/>
      <c r="Q38" s="42"/>
      <c r="R38" s="49"/>
      <c r="S38" s="48"/>
      <c r="T38" s="48"/>
      <c r="U38" s="48"/>
      <c r="V38" s="48"/>
      <c r="W38" s="42">
        <v>10.76</v>
      </c>
      <c r="X38" s="48"/>
      <c r="Y38" s="48"/>
      <c r="Z38" s="48"/>
      <c r="AA38" s="48"/>
      <c r="AB38" s="48"/>
      <c r="AC38" s="48"/>
      <c r="AD38" s="48"/>
      <c r="AE38" s="42"/>
      <c r="AF38" s="48"/>
      <c r="AG38" s="48"/>
      <c r="AH38" s="42">
        <v>19.329999999999998</v>
      </c>
      <c r="AI38" s="42"/>
      <c r="AJ38" s="42"/>
      <c r="AK38" s="48"/>
      <c r="AL38" s="42" t="s">
        <v>44</v>
      </c>
      <c r="AM38" s="44" t="s">
        <v>417</v>
      </c>
      <c r="AN38" s="44"/>
      <c r="AO38" s="44"/>
      <c r="AP38" s="46" t="s">
        <v>267</v>
      </c>
      <c r="AQ38" s="44">
        <v>5.0999999999999996</v>
      </c>
      <c r="AR38" s="44" t="s">
        <v>45</v>
      </c>
      <c r="AS38" s="42"/>
      <c r="AT38" s="44">
        <v>0</v>
      </c>
      <c r="AU38" s="44">
        <v>0</v>
      </c>
      <c r="AV38" s="44">
        <v>0</v>
      </c>
      <c r="AW38" s="44">
        <v>16</v>
      </c>
      <c r="AX38" s="44">
        <v>0</v>
      </c>
      <c r="AY38" s="44">
        <v>0</v>
      </c>
      <c r="AZ38" s="44">
        <v>0</v>
      </c>
      <c r="BA38" s="44">
        <v>2</v>
      </c>
      <c r="BB38" s="44">
        <v>0</v>
      </c>
      <c r="BC38" s="44">
        <v>0</v>
      </c>
      <c r="BD38" s="44">
        <v>0</v>
      </c>
      <c r="BE38" s="44" t="s">
        <v>417</v>
      </c>
      <c r="BF38" s="44">
        <v>12</v>
      </c>
      <c r="BG38" s="44" t="s">
        <v>417</v>
      </c>
      <c r="BH38" s="44"/>
      <c r="BI38" s="47"/>
      <c r="BJ38" s="47"/>
      <c r="BK38" s="44"/>
      <c r="BL38" s="44" t="s">
        <v>551</v>
      </c>
      <c r="BM38" s="42"/>
      <c r="BN38" s="1" t="s">
        <v>43</v>
      </c>
      <c r="BO38" s="3" t="s">
        <v>356</v>
      </c>
    </row>
    <row r="39" spans="1:94" x14ac:dyDescent="0.3">
      <c r="A39" s="39">
        <v>2518</v>
      </c>
      <c r="B39" s="40">
        <v>41163</v>
      </c>
      <c r="C39" s="41" t="s">
        <v>272</v>
      </c>
      <c r="D39" s="42" t="s">
        <v>544</v>
      </c>
      <c r="E39" s="42"/>
      <c r="F39" s="42" t="s">
        <v>465</v>
      </c>
      <c r="G39" s="43">
        <v>41152</v>
      </c>
      <c r="H39" s="44" t="s">
        <v>438</v>
      </c>
      <c r="I39" s="44" t="s">
        <v>336</v>
      </c>
      <c r="J39" s="44"/>
      <c r="K39" s="48" t="s">
        <v>92</v>
      </c>
      <c r="L39" s="42" t="s">
        <v>93</v>
      </c>
      <c r="M39" s="48">
        <v>54.41</v>
      </c>
      <c r="N39" s="48">
        <v>35.71</v>
      </c>
      <c r="O39" s="42"/>
      <c r="P39" s="48"/>
      <c r="Q39" s="48"/>
      <c r="R39" s="49"/>
      <c r="S39" s="48"/>
      <c r="T39" s="48"/>
      <c r="U39" s="48"/>
      <c r="V39" s="48"/>
      <c r="W39" s="48">
        <v>8.56</v>
      </c>
      <c r="X39" s="48"/>
      <c r="Y39" s="48"/>
      <c r="Z39" s="48"/>
      <c r="AA39" s="48"/>
      <c r="AB39" s="48"/>
      <c r="AC39" s="48"/>
      <c r="AD39" s="48"/>
      <c r="AE39" s="48"/>
      <c r="AF39" s="48"/>
      <c r="AG39" s="48"/>
      <c r="AH39" s="48">
        <v>13.32</v>
      </c>
      <c r="AI39" s="48"/>
      <c r="AJ39" s="48"/>
      <c r="AK39" s="48"/>
      <c r="AL39" s="42" t="s">
        <v>149</v>
      </c>
      <c r="AM39" s="44" t="s">
        <v>336</v>
      </c>
      <c r="AN39" s="52"/>
      <c r="AO39" s="52"/>
      <c r="AP39" s="46" t="s">
        <v>388</v>
      </c>
      <c r="AQ39" s="52">
        <v>7.3</v>
      </c>
      <c r="AR39" s="52" t="s">
        <v>336</v>
      </c>
      <c r="AS39" s="48"/>
      <c r="AT39" s="52">
        <v>0</v>
      </c>
      <c r="AU39" s="52">
        <v>0</v>
      </c>
      <c r="AV39" s="52">
        <v>0</v>
      </c>
      <c r="AW39" s="52">
        <v>0</v>
      </c>
      <c r="AX39" s="44">
        <v>0</v>
      </c>
      <c r="AY39" s="44">
        <v>0</v>
      </c>
      <c r="AZ39" s="44">
        <v>0</v>
      </c>
      <c r="BA39" s="44">
        <v>0</v>
      </c>
      <c r="BB39" s="44">
        <v>0</v>
      </c>
      <c r="BC39" s="44">
        <v>0</v>
      </c>
      <c r="BD39" s="44">
        <v>0</v>
      </c>
      <c r="BE39" s="44" t="s">
        <v>336</v>
      </c>
      <c r="BF39" s="44"/>
      <c r="BG39" s="44" t="s">
        <v>336</v>
      </c>
      <c r="BH39" s="44">
        <v>35</v>
      </c>
      <c r="BI39" s="50" t="s">
        <v>40</v>
      </c>
      <c r="BJ39" s="50"/>
      <c r="BK39" s="52"/>
      <c r="BL39" s="44" t="s">
        <v>339</v>
      </c>
      <c r="BM39" s="48" t="s">
        <v>251</v>
      </c>
      <c r="BN39" t="s">
        <v>320</v>
      </c>
      <c r="BO39" s="58" t="s">
        <v>342</v>
      </c>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row>
    <row r="40" spans="1:94" x14ac:dyDescent="0.3">
      <c r="A40" s="39">
        <v>1418</v>
      </c>
      <c r="B40" s="40">
        <v>41136</v>
      </c>
      <c r="C40" s="41" t="s">
        <v>272</v>
      </c>
      <c r="D40" s="42" t="s">
        <v>389</v>
      </c>
      <c r="E40" s="42"/>
      <c r="F40" s="42" t="s">
        <v>465</v>
      </c>
      <c r="G40" s="43">
        <v>41121</v>
      </c>
      <c r="H40" s="44" t="s">
        <v>438</v>
      </c>
      <c r="I40" s="44" t="s">
        <v>445</v>
      </c>
      <c r="J40" s="44"/>
      <c r="K40" s="48" t="s">
        <v>219</v>
      </c>
      <c r="L40" s="42" t="s">
        <v>220</v>
      </c>
      <c r="M40" s="48">
        <v>83.19</v>
      </c>
      <c r="N40" s="48">
        <v>42.16</v>
      </c>
      <c r="O40" s="42" t="s">
        <v>178</v>
      </c>
      <c r="P40" s="48">
        <v>600</v>
      </c>
      <c r="Q40" s="48">
        <v>37.479999999999997</v>
      </c>
      <c r="R40" s="49"/>
      <c r="S40" s="48"/>
      <c r="T40" s="48"/>
      <c r="U40" s="48"/>
      <c r="V40" s="48"/>
      <c r="W40" s="48">
        <v>11.04</v>
      </c>
      <c r="X40" s="48"/>
      <c r="Y40" s="48"/>
      <c r="Z40" s="48"/>
      <c r="AA40" s="48"/>
      <c r="AB40" s="48"/>
      <c r="AC40" s="48"/>
      <c r="AD40" s="48"/>
      <c r="AE40" s="48"/>
      <c r="AF40" s="48"/>
      <c r="AG40" s="48"/>
      <c r="AH40" s="48">
        <v>16.46</v>
      </c>
      <c r="AI40" s="48"/>
      <c r="AJ40" s="48"/>
      <c r="AK40" s="48"/>
      <c r="AL40" s="42" t="s">
        <v>213</v>
      </c>
      <c r="AM40" s="44" t="s">
        <v>527</v>
      </c>
      <c r="AN40" s="52"/>
      <c r="AO40" s="52"/>
      <c r="AP40" s="53"/>
      <c r="AQ40" s="52">
        <v>0</v>
      </c>
      <c r="AR40" s="52" t="s">
        <v>527</v>
      </c>
      <c r="AS40" s="48"/>
      <c r="AT40" s="52">
        <v>0</v>
      </c>
      <c r="AU40" s="52">
        <v>0</v>
      </c>
      <c r="AV40" s="52">
        <v>0</v>
      </c>
      <c r="AW40" s="52">
        <v>0</v>
      </c>
      <c r="AX40" s="44">
        <v>0</v>
      </c>
      <c r="AY40" s="44">
        <v>0</v>
      </c>
      <c r="AZ40" s="44">
        <v>0</v>
      </c>
      <c r="BA40" s="44">
        <v>0</v>
      </c>
      <c r="BB40" s="44">
        <v>0</v>
      </c>
      <c r="BC40" s="44">
        <v>0</v>
      </c>
      <c r="BD40" s="44">
        <v>12</v>
      </c>
      <c r="BE40" s="44" t="s">
        <v>288</v>
      </c>
      <c r="BF40" s="44"/>
      <c r="BG40" s="44" t="s">
        <v>527</v>
      </c>
      <c r="BH40" s="44"/>
      <c r="BI40" s="50"/>
      <c r="BJ40" s="50"/>
      <c r="BK40" s="52"/>
      <c r="BL40" s="44" t="s">
        <v>529</v>
      </c>
      <c r="BM40" s="48"/>
      <c r="BN40" t="s">
        <v>163</v>
      </c>
      <c r="BO40" t="s">
        <v>356</v>
      </c>
    </row>
    <row r="41" spans="1:94" x14ac:dyDescent="0.3">
      <c r="A41" s="39">
        <v>2262</v>
      </c>
      <c r="B41" s="40">
        <v>41160</v>
      </c>
      <c r="C41" s="41" t="s">
        <v>272</v>
      </c>
      <c r="D41" s="42" t="s">
        <v>544</v>
      </c>
      <c r="E41" s="42"/>
      <c r="F41" s="42" t="s">
        <v>465</v>
      </c>
      <c r="G41" s="43">
        <v>41152</v>
      </c>
      <c r="H41" s="44" t="s">
        <v>438</v>
      </c>
      <c r="I41" s="44" t="s">
        <v>336</v>
      </c>
      <c r="J41" s="44"/>
      <c r="K41" s="42" t="s">
        <v>139</v>
      </c>
      <c r="L41" s="42" t="s">
        <v>140</v>
      </c>
      <c r="M41" s="42">
        <v>90</v>
      </c>
      <c r="N41" s="42">
        <v>48</v>
      </c>
      <c r="O41" s="42"/>
      <c r="P41" s="42"/>
      <c r="Q41" s="42"/>
      <c r="R41" s="45"/>
      <c r="S41" s="42"/>
      <c r="T41" s="42"/>
      <c r="U41" s="42"/>
      <c r="V41" s="42"/>
      <c r="W41" s="42">
        <v>12</v>
      </c>
      <c r="X41" s="42"/>
      <c r="Y41" s="42"/>
      <c r="Z41" s="42"/>
      <c r="AA41" s="42"/>
      <c r="AB41" s="42"/>
      <c r="AC41" s="42"/>
      <c r="AD41" s="42"/>
      <c r="AE41" s="42"/>
      <c r="AF41" s="42"/>
      <c r="AG41" s="42"/>
      <c r="AH41" s="42">
        <v>19.5</v>
      </c>
      <c r="AI41" s="42"/>
      <c r="AJ41" s="42"/>
      <c r="AK41" s="42"/>
      <c r="AL41" s="42" t="s">
        <v>149</v>
      </c>
      <c r="AM41" s="44" t="s">
        <v>336</v>
      </c>
      <c r="AN41" s="44"/>
      <c r="AO41" s="44"/>
      <c r="AP41" s="46" t="s">
        <v>388</v>
      </c>
      <c r="AQ41" s="44">
        <v>6</v>
      </c>
      <c r="AR41" s="44" t="s">
        <v>337</v>
      </c>
      <c r="AS41" s="42"/>
      <c r="AT41" s="44">
        <v>0</v>
      </c>
      <c r="AU41" s="44">
        <v>0</v>
      </c>
      <c r="AV41" s="44">
        <v>0</v>
      </c>
      <c r="AW41" s="44">
        <v>13</v>
      </c>
      <c r="AX41" s="44">
        <v>0</v>
      </c>
      <c r="AY41" s="44">
        <v>0</v>
      </c>
      <c r="AZ41" s="44">
        <v>0</v>
      </c>
      <c r="BA41" s="44">
        <v>0</v>
      </c>
      <c r="BB41" s="44">
        <v>0</v>
      </c>
      <c r="BC41" s="44">
        <v>0</v>
      </c>
      <c r="BD41" s="44">
        <v>0</v>
      </c>
      <c r="BE41" s="44" t="s">
        <v>336</v>
      </c>
      <c r="BF41" s="44">
        <v>12</v>
      </c>
      <c r="BG41" s="44" t="s">
        <v>336</v>
      </c>
      <c r="BH41" s="44"/>
      <c r="BI41" s="47"/>
      <c r="BJ41" s="47"/>
      <c r="BK41" s="44"/>
      <c r="BL41" s="44" t="s">
        <v>339</v>
      </c>
      <c r="BM41" s="47"/>
      <c r="BN41" s="1" t="s">
        <v>327</v>
      </c>
      <c r="BO41" s="3" t="s">
        <v>342</v>
      </c>
    </row>
    <row r="42" spans="1:94" x14ac:dyDescent="0.3">
      <c r="A42" s="39">
        <v>1280</v>
      </c>
      <c r="B42" s="40">
        <v>41163</v>
      </c>
      <c r="C42" s="41" t="s">
        <v>272</v>
      </c>
      <c r="D42" s="42" t="s">
        <v>544</v>
      </c>
      <c r="E42" s="42"/>
      <c r="F42" s="42" t="s">
        <v>465</v>
      </c>
      <c r="G42" s="43">
        <v>41152</v>
      </c>
      <c r="H42" s="44" t="s">
        <v>438</v>
      </c>
      <c r="I42" s="44" t="s">
        <v>336</v>
      </c>
      <c r="J42" s="44"/>
      <c r="K42" s="42" t="s">
        <v>250</v>
      </c>
      <c r="L42" s="42" t="s">
        <v>156</v>
      </c>
      <c r="M42" s="48">
        <v>87.66</v>
      </c>
      <c r="N42" s="48">
        <v>50.3</v>
      </c>
      <c r="O42" s="48"/>
      <c r="P42" s="48"/>
      <c r="Q42" s="42"/>
      <c r="R42" s="49"/>
      <c r="S42" s="48"/>
      <c r="T42" s="48"/>
      <c r="U42" s="48"/>
      <c r="V42" s="48"/>
      <c r="W42" s="42">
        <v>11.04</v>
      </c>
      <c r="X42" s="48"/>
      <c r="Y42" s="48"/>
      <c r="Z42" s="48"/>
      <c r="AA42" s="48"/>
      <c r="AB42" s="48"/>
      <c r="AC42" s="48"/>
      <c r="AD42" s="48"/>
      <c r="AE42" s="42"/>
      <c r="AF42" s="48"/>
      <c r="AG42" s="48"/>
      <c r="AH42" s="42">
        <v>19.66</v>
      </c>
      <c r="AI42" s="42"/>
      <c r="AJ42" s="42"/>
      <c r="AK42" s="48"/>
      <c r="AL42" s="42" t="s">
        <v>149</v>
      </c>
      <c r="AM42" s="44" t="s">
        <v>336</v>
      </c>
      <c r="AN42" s="44"/>
      <c r="AO42" s="44"/>
      <c r="AP42" s="46" t="s">
        <v>388</v>
      </c>
      <c r="AQ42" s="44">
        <v>6.1</v>
      </c>
      <c r="AR42" s="44" t="s">
        <v>337</v>
      </c>
      <c r="AS42" s="42"/>
      <c r="AT42" s="44">
        <v>0</v>
      </c>
      <c r="AU42" s="44">
        <v>0</v>
      </c>
      <c r="AV42" s="44">
        <v>0</v>
      </c>
      <c r="AW42" s="44">
        <v>20</v>
      </c>
      <c r="AX42" s="44">
        <v>0</v>
      </c>
      <c r="AY42" s="44">
        <v>0</v>
      </c>
      <c r="AZ42" s="44">
        <v>0</v>
      </c>
      <c r="BA42" s="44">
        <v>0</v>
      </c>
      <c r="BB42" s="44">
        <v>0</v>
      </c>
      <c r="BC42" s="44">
        <v>0</v>
      </c>
      <c r="BD42" s="44">
        <v>0</v>
      </c>
      <c r="BE42" s="44" t="s">
        <v>336</v>
      </c>
      <c r="BF42" s="44">
        <v>24</v>
      </c>
      <c r="BG42" s="44" t="s">
        <v>336</v>
      </c>
      <c r="BH42" s="44"/>
      <c r="BI42" s="47"/>
      <c r="BJ42" s="50"/>
      <c r="BK42" s="44"/>
      <c r="BL42" s="44" t="s">
        <v>339</v>
      </c>
      <c r="BM42" s="42"/>
      <c r="BN42" t="s">
        <v>279</v>
      </c>
      <c r="BO42" t="s">
        <v>342</v>
      </c>
    </row>
    <row r="43" spans="1:94" x14ac:dyDescent="0.3">
      <c r="A43" s="39">
        <v>1460</v>
      </c>
      <c r="B43" s="40">
        <v>41135</v>
      </c>
      <c r="C43" s="41" t="s">
        <v>171</v>
      </c>
      <c r="D43" s="42" t="s">
        <v>248</v>
      </c>
      <c r="E43" s="42"/>
      <c r="F43" s="42" t="s">
        <v>172</v>
      </c>
      <c r="G43" s="43">
        <v>41090</v>
      </c>
      <c r="H43" s="44" t="s">
        <v>438</v>
      </c>
      <c r="I43" s="44" t="s">
        <v>445</v>
      </c>
      <c r="J43" s="44"/>
      <c r="K43" s="48" t="s">
        <v>136</v>
      </c>
      <c r="L43" s="42" t="s">
        <v>374</v>
      </c>
      <c r="M43" s="48">
        <v>104.9</v>
      </c>
      <c r="N43" s="48">
        <v>44.24</v>
      </c>
      <c r="O43" s="48"/>
      <c r="P43" s="48"/>
      <c r="Q43" s="48"/>
      <c r="R43" s="49"/>
      <c r="S43" s="48"/>
      <c r="T43" s="48"/>
      <c r="U43" s="48"/>
      <c r="V43" s="48"/>
      <c r="W43" s="48">
        <v>14.44</v>
      </c>
      <c r="X43" s="48"/>
      <c r="Y43" s="48"/>
      <c r="Z43" s="48"/>
      <c r="AA43" s="48"/>
      <c r="AB43" s="48"/>
      <c r="AC43" s="48"/>
      <c r="AD43" s="48"/>
      <c r="AE43" s="48"/>
      <c r="AF43" s="48"/>
      <c r="AG43" s="48"/>
      <c r="AH43" s="48">
        <v>17.329999999999998</v>
      </c>
      <c r="AI43" s="48"/>
      <c r="AJ43" s="48"/>
      <c r="AK43" s="48"/>
      <c r="AL43" s="42" t="s">
        <v>44</v>
      </c>
      <c r="AM43" s="44" t="s">
        <v>445</v>
      </c>
      <c r="AN43" s="52"/>
      <c r="AO43" s="52"/>
      <c r="AP43" s="53" t="s">
        <v>267</v>
      </c>
      <c r="AQ43" s="52">
        <v>7.2</v>
      </c>
      <c r="AR43" s="52" t="s">
        <v>437</v>
      </c>
      <c r="AS43" s="48"/>
      <c r="AT43" s="52">
        <v>4</v>
      </c>
      <c r="AU43" s="52">
        <v>0</v>
      </c>
      <c r="AV43" s="52">
        <v>14</v>
      </c>
      <c r="AW43" s="52">
        <v>0</v>
      </c>
      <c r="AX43" s="52">
        <v>0</v>
      </c>
      <c r="AY43" s="44">
        <v>0</v>
      </c>
      <c r="AZ43" s="44">
        <v>0</v>
      </c>
      <c r="BA43" s="44">
        <v>0</v>
      </c>
      <c r="BB43" s="44">
        <v>0</v>
      </c>
      <c r="BC43" s="44">
        <v>0</v>
      </c>
      <c r="BD43" s="52">
        <v>0</v>
      </c>
      <c r="BE43" s="52" t="s">
        <v>445</v>
      </c>
      <c r="BF43" s="44"/>
      <c r="BG43" s="44" t="s">
        <v>445</v>
      </c>
      <c r="BH43" s="44"/>
      <c r="BI43" s="50"/>
      <c r="BJ43" s="47"/>
      <c r="BK43" s="44"/>
      <c r="BL43" s="44" t="s">
        <v>390</v>
      </c>
      <c r="BM43" s="47" t="s">
        <v>211</v>
      </c>
      <c r="BN43" t="s">
        <v>420</v>
      </c>
      <c r="BO43" t="s">
        <v>355</v>
      </c>
    </row>
    <row r="44" spans="1:94" x14ac:dyDescent="0.3">
      <c r="A44" s="39">
        <v>1385</v>
      </c>
      <c r="B44" s="40">
        <v>41163</v>
      </c>
      <c r="C44" s="41" t="s">
        <v>146</v>
      </c>
      <c r="D44" s="42" t="s">
        <v>147</v>
      </c>
      <c r="E44" s="42"/>
      <c r="F44" s="42" t="s">
        <v>148</v>
      </c>
      <c r="G44" s="51">
        <v>41144</v>
      </c>
      <c r="H44" s="44" t="s">
        <v>438</v>
      </c>
      <c r="I44" s="44" t="s">
        <v>336</v>
      </c>
      <c r="J44" s="44"/>
      <c r="K44" s="42" t="s">
        <v>203</v>
      </c>
      <c r="L44" s="42" t="s">
        <v>204</v>
      </c>
      <c r="M44" s="48">
        <v>85.64</v>
      </c>
      <c r="N44" s="48">
        <v>44.46</v>
      </c>
      <c r="O44" s="48"/>
      <c r="P44" s="48"/>
      <c r="Q44" s="48"/>
      <c r="R44" s="49"/>
      <c r="S44" s="48"/>
      <c r="T44" s="48"/>
      <c r="U44" s="48"/>
      <c r="V44" s="48"/>
      <c r="W44" s="48">
        <v>11.86</v>
      </c>
      <c r="X44" s="48"/>
      <c r="Y44" s="48"/>
      <c r="Z44" s="48"/>
      <c r="AA44" s="48"/>
      <c r="AB44" s="48"/>
      <c r="AC44" s="48"/>
      <c r="AD44" s="48"/>
      <c r="AE44" s="48"/>
      <c r="AF44" s="48"/>
      <c r="AG44" s="48"/>
      <c r="AH44" s="48">
        <v>18</v>
      </c>
      <c r="AI44" s="48"/>
      <c r="AJ44" s="48"/>
      <c r="AK44" s="48"/>
      <c r="AL44" s="42" t="s">
        <v>143</v>
      </c>
      <c r="AM44" s="44" t="s">
        <v>281</v>
      </c>
      <c r="AN44" s="52"/>
      <c r="AO44" s="52"/>
      <c r="AP44" s="53" t="s">
        <v>177</v>
      </c>
      <c r="AQ44" s="52">
        <v>6</v>
      </c>
      <c r="AR44" s="52" t="s">
        <v>282</v>
      </c>
      <c r="AS44" s="48"/>
      <c r="AT44" s="52">
        <v>0</v>
      </c>
      <c r="AU44" s="52">
        <v>0</v>
      </c>
      <c r="AV44" s="52">
        <v>10</v>
      </c>
      <c r="AW44" s="52">
        <v>0</v>
      </c>
      <c r="AX44" s="44">
        <v>0</v>
      </c>
      <c r="AY44" s="44">
        <v>0</v>
      </c>
      <c r="AZ44" s="44">
        <v>0</v>
      </c>
      <c r="BA44" s="44">
        <v>0</v>
      </c>
      <c r="BB44" s="44">
        <v>0</v>
      </c>
      <c r="BC44" s="44">
        <v>0</v>
      </c>
      <c r="BD44" s="52">
        <v>0</v>
      </c>
      <c r="BE44" s="52" t="s">
        <v>281</v>
      </c>
      <c r="BF44" s="44"/>
      <c r="BG44" s="44" t="s">
        <v>281</v>
      </c>
      <c r="BH44" s="44"/>
      <c r="BI44" s="50"/>
      <c r="BJ44" s="50"/>
      <c r="BK44" s="52"/>
      <c r="BL44" s="44" t="s">
        <v>366</v>
      </c>
      <c r="BM44" s="48"/>
      <c r="BN44" t="s">
        <v>280</v>
      </c>
      <c r="BO44" s="58" t="s">
        <v>342</v>
      </c>
    </row>
    <row r="45" spans="1:94" x14ac:dyDescent="0.3">
      <c r="A45" s="39">
        <v>3090</v>
      </c>
      <c r="B45" s="40">
        <v>41137</v>
      </c>
      <c r="C45" s="41" t="s">
        <v>272</v>
      </c>
      <c r="D45" s="42" t="s">
        <v>389</v>
      </c>
      <c r="E45" s="42"/>
      <c r="F45" s="42" t="s">
        <v>465</v>
      </c>
      <c r="G45" s="51">
        <v>41165</v>
      </c>
      <c r="H45" s="44" t="s">
        <v>117</v>
      </c>
      <c r="I45" s="44" t="s">
        <v>118</v>
      </c>
      <c r="J45" s="44"/>
      <c r="K45" s="42" t="s">
        <v>401</v>
      </c>
      <c r="L45" s="42" t="s">
        <v>393</v>
      </c>
      <c r="M45" s="42">
        <v>82.11</v>
      </c>
      <c r="N45" s="42">
        <v>46.98</v>
      </c>
      <c r="O45" s="42"/>
      <c r="P45" s="42"/>
      <c r="Q45" s="42"/>
      <c r="R45" s="45"/>
      <c r="S45" s="42"/>
      <c r="T45" s="42"/>
      <c r="U45" s="42"/>
      <c r="V45" s="42"/>
      <c r="W45" s="42">
        <v>12.06</v>
      </c>
      <c r="X45" s="42"/>
      <c r="Y45" s="42"/>
      <c r="Z45" s="42"/>
      <c r="AA45" s="42"/>
      <c r="AB45" s="42"/>
      <c r="AC45" s="42"/>
      <c r="AD45" s="42"/>
      <c r="AE45" s="42"/>
      <c r="AF45" s="42"/>
      <c r="AG45" s="42"/>
      <c r="AH45" s="42">
        <v>17.829999999999998</v>
      </c>
      <c r="AI45" s="42"/>
      <c r="AJ45" s="42"/>
      <c r="AK45" s="42"/>
      <c r="AL45" s="42" t="s">
        <v>565</v>
      </c>
      <c r="AM45" s="44" t="s">
        <v>445</v>
      </c>
      <c r="AN45" s="44"/>
      <c r="AO45" s="44"/>
      <c r="AP45" s="46" t="s">
        <v>394</v>
      </c>
      <c r="AQ45" s="44">
        <v>6.5</v>
      </c>
      <c r="AR45" s="44" t="s">
        <v>445</v>
      </c>
      <c r="AS45" s="42"/>
      <c r="AT45" s="44">
        <v>0</v>
      </c>
      <c r="AU45" s="44">
        <v>0</v>
      </c>
      <c r="AV45" s="44">
        <v>0</v>
      </c>
      <c r="AW45" s="44">
        <v>15</v>
      </c>
      <c r="AX45" s="44">
        <v>0</v>
      </c>
      <c r="AY45" s="44">
        <v>0</v>
      </c>
      <c r="AZ45" s="44">
        <v>0</v>
      </c>
      <c r="BA45" s="44">
        <v>0</v>
      </c>
      <c r="BB45" s="44">
        <v>0</v>
      </c>
      <c r="BC45" s="44">
        <v>0</v>
      </c>
      <c r="BD45" s="44">
        <v>24</v>
      </c>
      <c r="BE45" s="44" t="s">
        <v>438</v>
      </c>
      <c r="BF45" s="44"/>
      <c r="BG45" s="44" t="s">
        <v>445</v>
      </c>
      <c r="BH45" s="44"/>
      <c r="BI45" s="47"/>
      <c r="BJ45" s="47"/>
      <c r="BK45" s="44"/>
      <c r="BL45" s="44" t="s">
        <v>390</v>
      </c>
      <c r="BM45" s="42"/>
      <c r="BN45" s="1" t="s">
        <v>378</v>
      </c>
      <c r="BO45" s="58" t="s">
        <v>356</v>
      </c>
    </row>
    <row r="46" spans="1:94" x14ac:dyDescent="0.3">
      <c r="A46" s="39">
        <v>2530</v>
      </c>
      <c r="B46" s="40">
        <v>41135</v>
      </c>
      <c r="C46" s="41" t="s">
        <v>272</v>
      </c>
      <c r="D46" s="42" t="s">
        <v>389</v>
      </c>
      <c r="E46" s="42"/>
      <c r="F46" s="42" t="s">
        <v>465</v>
      </c>
      <c r="G46" s="43">
        <v>41090</v>
      </c>
      <c r="H46" s="44" t="s">
        <v>550</v>
      </c>
      <c r="I46" s="44" t="s">
        <v>417</v>
      </c>
      <c r="J46" s="44"/>
      <c r="K46" s="48" t="s">
        <v>542</v>
      </c>
      <c r="L46" s="42" t="s">
        <v>543</v>
      </c>
      <c r="M46" s="48">
        <v>90</v>
      </c>
      <c r="N46" s="48">
        <v>49.1</v>
      </c>
      <c r="O46" s="42"/>
      <c r="P46" s="48"/>
      <c r="Q46" s="48"/>
      <c r="R46" s="49"/>
      <c r="S46" s="48"/>
      <c r="T46" s="48"/>
      <c r="U46" s="48"/>
      <c r="V46" s="48"/>
      <c r="W46" s="48">
        <v>13.5</v>
      </c>
      <c r="X46" s="48"/>
      <c r="Y46" s="48"/>
      <c r="Z46" s="48"/>
      <c r="AA46" s="48"/>
      <c r="AB46" s="48"/>
      <c r="AC46" s="48"/>
      <c r="AD46" s="48"/>
      <c r="AE46" s="48"/>
      <c r="AF46" s="48"/>
      <c r="AG46" s="48"/>
      <c r="AH46" s="48">
        <v>19</v>
      </c>
      <c r="AI46" s="48"/>
      <c r="AJ46" s="48"/>
      <c r="AK46" s="48"/>
      <c r="AL46" s="42" t="s">
        <v>44</v>
      </c>
      <c r="AM46" s="44" t="s">
        <v>417</v>
      </c>
      <c r="AN46" s="52"/>
      <c r="AO46" s="52"/>
      <c r="AP46" s="46" t="s">
        <v>267</v>
      </c>
      <c r="AQ46" s="52">
        <v>10</v>
      </c>
      <c r="AR46" s="52" t="s">
        <v>45</v>
      </c>
      <c r="AS46" s="48"/>
      <c r="AT46" s="52">
        <v>0</v>
      </c>
      <c r="AU46" s="52">
        <v>0</v>
      </c>
      <c r="AV46" s="52">
        <v>0</v>
      </c>
      <c r="AW46" s="52">
        <v>10</v>
      </c>
      <c r="AX46" s="44">
        <v>0</v>
      </c>
      <c r="AY46" s="44">
        <v>0</v>
      </c>
      <c r="AZ46" s="44">
        <v>0</v>
      </c>
      <c r="BA46" s="44">
        <v>0</v>
      </c>
      <c r="BB46" s="44">
        <v>0</v>
      </c>
      <c r="BC46" s="44">
        <v>0</v>
      </c>
      <c r="BD46" s="44">
        <v>0</v>
      </c>
      <c r="BE46" s="44" t="s">
        <v>417</v>
      </c>
      <c r="BF46" s="44">
        <v>36</v>
      </c>
      <c r="BG46" s="44" t="s">
        <v>417</v>
      </c>
      <c r="BH46" s="44"/>
      <c r="BI46" s="50"/>
      <c r="BJ46" s="50"/>
      <c r="BK46" s="52"/>
      <c r="BL46" s="44" t="s">
        <v>551</v>
      </c>
      <c r="BM46" s="48"/>
      <c r="BN46" t="s">
        <v>46</v>
      </c>
      <c r="BO46" s="1" t="s">
        <v>355</v>
      </c>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row>
    <row r="47" spans="1:94" x14ac:dyDescent="0.3">
      <c r="BN47" s="1"/>
      <c r="BO47" s="3"/>
    </row>
    <row r="48" spans="1:94" x14ac:dyDescent="0.3">
      <c r="BN48" s="1"/>
      <c r="BO48" s="3"/>
    </row>
    <row r="49" spans="66:67" x14ac:dyDescent="0.3">
      <c r="BN49" s="1"/>
      <c r="BO49" s="3"/>
    </row>
    <row r="50" spans="66:67" x14ac:dyDescent="0.3">
      <c r="BN50" s="1"/>
      <c r="BO50" s="3"/>
    </row>
    <row r="51" spans="66:67" x14ac:dyDescent="0.3">
      <c r="BN51" s="1"/>
      <c r="BO51" s="3"/>
    </row>
    <row r="52" spans="66:67" x14ac:dyDescent="0.3">
      <c r="BN52" s="1"/>
      <c r="BO52" s="3"/>
    </row>
    <row r="53" spans="66:67" x14ac:dyDescent="0.3">
      <c r="BN53" s="1"/>
      <c r="BO53" s="3"/>
    </row>
    <row r="54" spans="66:67" x14ac:dyDescent="0.3">
      <c r="BN54" s="1"/>
      <c r="BO54" s="3"/>
    </row>
    <row r="55" spans="66:67" x14ac:dyDescent="0.3">
      <c r="BN55" s="1"/>
      <c r="BO55" s="3"/>
    </row>
    <row r="56" spans="66:67" x14ac:dyDescent="0.3">
      <c r="BN56" s="1"/>
      <c r="BO56" s="3"/>
    </row>
    <row r="57" spans="66:67" x14ac:dyDescent="0.3">
      <c r="BN57" s="1"/>
      <c r="BO57" s="3"/>
    </row>
    <row r="58" spans="66:67" x14ac:dyDescent="0.3">
      <c r="BN58" s="1"/>
      <c r="BO58" s="3"/>
    </row>
    <row r="59" spans="66:67" x14ac:dyDescent="0.3">
      <c r="BN59" s="1"/>
      <c r="BO59" s="3"/>
    </row>
    <row r="60" spans="66:67" x14ac:dyDescent="0.3">
      <c r="BN60" s="1"/>
      <c r="BO60" s="3"/>
    </row>
    <row r="61" spans="66:67" x14ac:dyDescent="0.3">
      <c r="BN61" s="1"/>
      <c r="BO61" s="3"/>
    </row>
    <row r="62" spans="66:67" x14ac:dyDescent="0.3">
      <c r="BN62" s="1"/>
      <c r="BO62" s="3"/>
    </row>
    <row r="63" spans="66:67" x14ac:dyDescent="0.3">
      <c r="BN63" s="1"/>
      <c r="BO63" s="3"/>
    </row>
    <row r="64" spans="66:67" x14ac:dyDescent="0.3">
      <c r="BN64" s="1"/>
      <c r="BO64" s="3"/>
    </row>
    <row r="65" spans="66:67" x14ac:dyDescent="0.3">
      <c r="BN65" s="1"/>
      <c r="BO65" s="3"/>
    </row>
    <row r="66" spans="66:67" x14ac:dyDescent="0.3">
      <c r="BN66" s="1"/>
      <c r="BO66" s="3"/>
    </row>
    <row r="67" spans="66:67" x14ac:dyDescent="0.3">
      <c r="BN67" s="1"/>
      <c r="BO67" s="3"/>
    </row>
    <row r="68" spans="66:67" x14ac:dyDescent="0.3">
      <c r="BN68" s="1"/>
      <c r="BO68" s="3"/>
    </row>
    <row r="69" spans="66:67" x14ac:dyDescent="0.3">
      <c r="BN69" s="1"/>
      <c r="BO69" s="3"/>
    </row>
    <row r="70" spans="66:67" x14ac:dyDescent="0.3">
      <c r="BN70" s="1"/>
      <c r="BO70" s="3"/>
    </row>
    <row r="71" spans="66:67" x14ac:dyDescent="0.3">
      <c r="BN71" s="1"/>
      <c r="BO71" s="3"/>
    </row>
    <row r="72" spans="66:67" x14ac:dyDescent="0.3">
      <c r="BN72" s="1"/>
      <c r="BO72" s="3"/>
    </row>
    <row r="73" spans="66:67" x14ac:dyDescent="0.3">
      <c r="BN73" s="1"/>
      <c r="BO73" s="3"/>
    </row>
    <row r="74" spans="66:67" x14ac:dyDescent="0.3">
      <c r="BN74" s="1"/>
      <c r="BO74" s="3"/>
    </row>
    <row r="75" spans="66:67" x14ac:dyDescent="0.3">
      <c r="BN75" s="1"/>
      <c r="BO75" s="3"/>
    </row>
    <row r="76" spans="66:67" x14ac:dyDescent="0.3">
      <c r="BN76" s="1"/>
      <c r="BO76" s="3"/>
    </row>
    <row r="77" spans="66:67" x14ac:dyDescent="0.3">
      <c r="BN77" s="1"/>
      <c r="BO77" s="3"/>
    </row>
    <row r="78" spans="66:67" x14ac:dyDescent="0.3">
      <c r="BN78" s="1"/>
      <c r="BO78" s="3"/>
    </row>
    <row r="79" spans="66:67" x14ac:dyDescent="0.3">
      <c r="BN79" s="1"/>
      <c r="BO79" s="3"/>
    </row>
    <row r="80" spans="66:67" x14ac:dyDescent="0.3">
      <c r="BN80" s="1"/>
      <c r="BO80" s="3"/>
    </row>
    <row r="81" spans="66:67" x14ac:dyDescent="0.3">
      <c r="BN81" s="1"/>
      <c r="BO81" s="3"/>
    </row>
    <row r="82" spans="66:67" x14ac:dyDescent="0.3">
      <c r="BN82" s="1"/>
      <c r="BO82" s="3"/>
    </row>
  </sheetData>
  <sheetProtection algorithmName="SHA-512" hashValue="BXQvE3AUhAlBDzzwoVjaR8OConZKY3SRFQjqITLcyAkibUuH0xIJai6vDuX6+cCH0w0ElGTOH04l/KXcJTxREQ==" saltValue="Dr1I16PuhAy1RLyQ+F7sTQ==" spinCount="100000" sheet="1" objects="1" scenarios="1"/>
  <sortState xmlns:xlrd2="http://schemas.microsoft.com/office/spreadsheetml/2017/richdata2" ref="A1:XFD1048576">
    <sortCondition ref="F2:F1048576"/>
    <sortCondition ref="K2:K1048576"/>
    <sortCondition ref="L2:L1048576"/>
  </sortState>
  <phoneticPr fontId="11" type="noConversion"/>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3"/>
  <dimension ref="A1:CP62"/>
  <sheetViews>
    <sheetView workbookViewId="0">
      <selection activeCell="BD47" sqref="BD47"/>
    </sheetView>
  </sheetViews>
  <sheetFormatPr defaultColWidth="11.07421875" defaultRowHeight="13.5" x14ac:dyDescent="0.3"/>
  <cols>
    <col min="12" max="12" width="14.4609375" customWidth="1"/>
    <col min="38" max="38" width="15.84375" customWidth="1"/>
  </cols>
  <sheetData>
    <row r="1" spans="1:94" ht="67.5" x14ac:dyDescent="0.3">
      <c r="A1" s="11" t="s">
        <v>228</v>
      </c>
      <c r="B1" s="11" t="s">
        <v>311</v>
      </c>
      <c r="C1" s="12" t="s">
        <v>312</v>
      </c>
      <c r="D1" s="13" t="s">
        <v>313</v>
      </c>
      <c r="E1" s="13" t="s">
        <v>314</v>
      </c>
      <c r="F1" s="13" t="s">
        <v>315</v>
      </c>
      <c r="G1" s="11" t="s">
        <v>316</v>
      </c>
      <c r="H1" s="14" t="s">
        <v>317</v>
      </c>
      <c r="I1" s="14" t="s">
        <v>395</v>
      </c>
      <c r="J1" s="14" t="s">
        <v>431</v>
      </c>
      <c r="K1" s="13" t="s">
        <v>408</v>
      </c>
      <c r="L1" s="15" t="s">
        <v>432</v>
      </c>
      <c r="M1" s="16" t="s">
        <v>433</v>
      </c>
      <c r="N1" s="17" t="s">
        <v>434</v>
      </c>
      <c r="O1" s="17" t="s">
        <v>435</v>
      </c>
      <c r="P1" s="17" t="s">
        <v>436</v>
      </c>
      <c r="Q1" s="17" t="s">
        <v>515</v>
      </c>
      <c r="R1" s="17" t="s">
        <v>308</v>
      </c>
      <c r="S1" s="17" t="s">
        <v>309</v>
      </c>
      <c r="T1" s="17" t="s">
        <v>310</v>
      </c>
      <c r="U1" s="17" t="s">
        <v>535</v>
      </c>
      <c r="V1" s="18" t="s">
        <v>536</v>
      </c>
      <c r="W1" s="19" t="s">
        <v>557</v>
      </c>
      <c r="X1" s="19" t="s">
        <v>362</v>
      </c>
      <c r="Y1" s="19" t="s">
        <v>297</v>
      </c>
      <c r="Z1" s="19" t="s">
        <v>298</v>
      </c>
      <c r="AA1" s="19" t="s">
        <v>376</v>
      </c>
      <c r="AB1" s="19" t="s">
        <v>295</v>
      </c>
      <c r="AC1" s="19" t="s">
        <v>296</v>
      </c>
      <c r="AD1" s="20" t="s">
        <v>223</v>
      </c>
      <c r="AE1" s="21" t="s">
        <v>224</v>
      </c>
      <c r="AF1" s="22" t="s">
        <v>560</v>
      </c>
      <c r="AG1" s="22" t="s">
        <v>561</v>
      </c>
      <c r="AH1" s="23" t="s">
        <v>429</v>
      </c>
      <c r="AI1" s="23" t="s">
        <v>268</v>
      </c>
      <c r="AJ1" s="23" t="s">
        <v>269</v>
      </c>
      <c r="AK1" s="23" t="s">
        <v>270</v>
      </c>
      <c r="AL1" s="24" t="s">
        <v>566</v>
      </c>
      <c r="AM1" s="25" t="s">
        <v>430</v>
      </c>
      <c r="AN1" s="25" t="s">
        <v>195</v>
      </c>
      <c r="AO1" s="26" t="s">
        <v>196</v>
      </c>
      <c r="AP1" s="27" t="s">
        <v>190</v>
      </c>
      <c r="AQ1" s="28" t="s">
        <v>191</v>
      </c>
      <c r="AR1" s="29" t="s">
        <v>439</v>
      </c>
      <c r="AS1" s="30" t="s">
        <v>440</v>
      </c>
      <c r="AT1" s="31" t="s">
        <v>441</v>
      </c>
      <c r="AU1" s="32" t="s">
        <v>533</v>
      </c>
      <c r="AV1" s="33" t="s">
        <v>442</v>
      </c>
      <c r="AW1" s="32" t="s">
        <v>552</v>
      </c>
      <c r="AX1" s="33" t="s">
        <v>443</v>
      </c>
      <c r="AY1" s="34" t="s">
        <v>229</v>
      </c>
      <c r="AZ1" s="31" t="s">
        <v>307</v>
      </c>
      <c r="BA1" s="35" t="s">
        <v>475</v>
      </c>
      <c r="BB1" s="31" t="s">
        <v>537</v>
      </c>
      <c r="BC1" s="35" t="s">
        <v>482</v>
      </c>
      <c r="BD1" s="14" t="s">
        <v>502</v>
      </c>
      <c r="BE1" s="14" t="s">
        <v>476</v>
      </c>
      <c r="BF1" s="14" t="s">
        <v>477</v>
      </c>
      <c r="BG1" s="14" t="s">
        <v>225</v>
      </c>
      <c r="BH1" s="14" t="s">
        <v>522</v>
      </c>
      <c r="BI1" s="36" t="s">
        <v>473</v>
      </c>
      <c r="BJ1" s="36" t="s">
        <v>474</v>
      </c>
      <c r="BK1" s="37" t="s">
        <v>217</v>
      </c>
      <c r="BL1" s="37" t="s">
        <v>218</v>
      </c>
      <c r="BM1" s="36" t="s">
        <v>192</v>
      </c>
      <c r="BN1" s="37" t="s">
        <v>193</v>
      </c>
      <c r="BO1" s="38" t="s">
        <v>194</v>
      </c>
    </row>
    <row r="2" spans="1:94" s="1" customFormat="1" x14ac:dyDescent="0.3">
      <c r="A2" s="39">
        <v>2005</v>
      </c>
      <c r="B2" s="40">
        <v>41163</v>
      </c>
      <c r="C2" s="41" t="s">
        <v>272</v>
      </c>
      <c r="D2" s="42" t="s">
        <v>472</v>
      </c>
      <c r="E2" s="42"/>
      <c r="F2" s="42" t="s">
        <v>174</v>
      </c>
      <c r="G2" s="43">
        <v>41152</v>
      </c>
      <c r="H2" s="44" t="s">
        <v>438</v>
      </c>
      <c r="I2" s="44" t="s">
        <v>336</v>
      </c>
      <c r="J2" s="44"/>
      <c r="K2" s="42" t="s">
        <v>384</v>
      </c>
      <c r="L2" s="42" t="s">
        <v>385</v>
      </c>
      <c r="M2" s="42">
        <v>77.47</v>
      </c>
      <c r="N2" s="42">
        <v>24.64</v>
      </c>
      <c r="O2" s="42" t="s">
        <v>386</v>
      </c>
      <c r="P2" s="42">
        <v>1000</v>
      </c>
      <c r="Q2" s="42">
        <v>24.17</v>
      </c>
      <c r="R2" s="45">
        <v>1750</v>
      </c>
      <c r="S2" s="42">
        <v>23.97</v>
      </c>
      <c r="T2" s="42"/>
      <c r="U2" s="42"/>
      <c r="V2" s="42"/>
      <c r="W2" s="42"/>
      <c r="X2" s="42"/>
      <c r="Y2" s="42"/>
      <c r="Z2" s="42"/>
      <c r="AA2" s="42"/>
      <c r="AB2" s="42"/>
      <c r="AC2" s="42"/>
      <c r="AD2" s="42"/>
      <c r="AE2" s="42"/>
      <c r="AF2" s="42"/>
      <c r="AG2" s="42"/>
      <c r="AH2" s="42"/>
      <c r="AI2" s="42"/>
      <c r="AJ2" s="42"/>
      <c r="AK2" s="42"/>
      <c r="AL2" s="42" t="s">
        <v>387</v>
      </c>
      <c r="AM2" s="44" t="s">
        <v>336</v>
      </c>
      <c r="AN2" s="44"/>
      <c r="AO2" s="44"/>
      <c r="AP2" s="46" t="s">
        <v>388</v>
      </c>
      <c r="AQ2" s="44">
        <v>6.1</v>
      </c>
      <c r="AR2" s="44" t="s">
        <v>337</v>
      </c>
      <c r="AS2" s="42"/>
      <c r="AT2" s="44">
        <v>0</v>
      </c>
      <c r="AU2" s="44">
        <v>0</v>
      </c>
      <c r="AV2" s="44">
        <v>0</v>
      </c>
      <c r="AW2" s="44">
        <v>17</v>
      </c>
      <c r="AX2" s="44">
        <v>0</v>
      </c>
      <c r="AY2" s="44">
        <v>0</v>
      </c>
      <c r="AZ2" s="44">
        <v>0</v>
      </c>
      <c r="BA2" s="44">
        <v>0</v>
      </c>
      <c r="BB2" s="44">
        <v>0</v>
      </c>
      <c r="BC2" s="44">
        <v>2</v>
      </c>
      <c r="BD2" s="44">
        <v>0</v>
      </c>
      <c r="BE2" s="44" t="s">
        <v>336</v>
      </c>
      <c r="BF2" s="44">
        <v>12</v>
      </c>
      <c r="BG2" s="44" t="s">
        <v>336</v>
      </c>
      <c r="BH2" s="44"/>
      <c r="BI2" s="42" t="s">
        <v>424</v>
      </c>
      <c r="BJ2" s="47" t="s">
        <v>523</v>
      </c>
      <c r="BK2" s="44">
        <v>50</v>
      </c>
      <c r="BL2" s="44" t="s">
        <v>339</v>
      </c>
      <c r="BM2" s="42"/>
      <c r="BN2" s="1" t="s">
        <v>367</v>
      </c>
      <c r="BO2" s="2" t="s">
        <v>342</v>
      </c>
      <c r="BV2" s="2"/>
      <c r="BW2" s="2"/>
      <c r="BX2" s="2"/>
      <c r="BY2" s="2"/>
      <c r="BZ2" s="2"/>
      <c r="CA2" s="2"/>
      <c r="CB2" s="2"/>
      <c r="CC2" s="2"/>
      <c r="CD2" s="2"/>
      <c r="CE2" s="2"/>
      <c r="CF2" s="2"/>
      <c r="CG2" s="2"/>
      <c r="CH2" s="2"/>
      <c r="CI2" s="2"/>
      <c r="CJ2" s="2"/>
      <c r="CK2" s="2"/>
      <c r="CL2" s="2"/>
      <c r="CM2" s="2"/>
      <c r="CN2" s="2"/>
      <c r="CO2" s="2"/>
      <c r="CP2" s="2"/>
    </row>
    <row r="3" spans="1:94" x14ac:dyDescent="0.3">
      <c r="A3" s="39">
        <v>1125</v>
      </c>
      <c r="B3" s="40">
        <v>41163</v>
      </c>
      <c r="C3" s="41" t="s">
        <v>291</v>
      </c>
      <c r="D3" s="42" t="s">
        <v>210</v>
      </c>
      <c r="E3" s="42"/>
      <c r="F3" s="42" t="s">
        <v>85</v>
      </c>
      <c r="G3" s="43">
        <v>41090</v>
      </c>
      <c r="H3" s="44" t="s">
        <v>521</v>
      </c>
      <c r="I3" s="44" t="s">
        <v>301</v>
      </c>
      <c r="J3" s="44"/>
      <c r="K3" s="42" t="s">
        <v>302</v>
      </c>
      <c r="L3" s="42" t="s">
        <v>303</v>
      </c>
      <c r="M3" s="48">
        <v>81.7</v>
      </c>
      <c r="N3" s="48">
        <v>26.263999999999999</v>
      </c>
      <c r="O3" s="42" t="s">
        <v>343</v>
      </c>
      <c r="P3" s="48">
        <v>1000</v>
      </c>
      <c r="Q3" s="42">
        <v>25.283999999999999</v>
      </c>
      <c r="R3" s="45">
        <v>1750</v>
      </c>
      <c r="S3" s="48">
        <v>23.128</v>
      </c>
      <c r="T3" s="48"/>
      <c r="U3" s="48"/>
      <c r="V3" s="48"/>
      <c r="W3" s="42"/>
      <c r="X3" s="48"/>
      <c r="Y3" s="48"/>
      <c r="Z3" s="48"/>
      <c r="AA3" s="48"/>
      <c r="AB3" s="48"/>
      <c r="AC3" s="48"/>
      <c r="AD3" s="48"/>
      <c r="AE3" s="42"/>
      <c r="AF3" s="48"/>
      <c r="AG3" s="48"/>
      <c r="AH3" s="42"/>
      <c r="AI3" s="42"/>
      <c r="AJ3" s="42"/>
      <c r="AK3" s="48"/>
      <c r="AL3" s="42" t="s">
        <v>189</v>
      </c>
      <c r="AM3" s="44" t="s">
        <v>538</v>
      </c>
      <c r="AN3" s="44"/>
      <c r="AO3" s="44"/>
      <c r="AP3" s="46" t="s">
        <v>500</v>
      </c>
      <c r="AQ3" s="44">
        <v>10</v>
      </c>
      <c r="AR3" s="44" t="s">
        <v>538</v>
      </c>
      <c r="AS3" s="42"/>
      <c r="AT3" s="44">
        <v>0</v>
      </c>
      <c r="AU3" s="44">
        <v>0</v>
      </c>
      <c r="AV3" s="44">
        <v>7</v>
      </c>
      <c r="AW3" s="44">
        <v>0</v>
      </c>
      <c r="AX3" s="44">
        <v>0</v>
      </c>
      <c r="AY3" s="44">
        <v>0</v>
      </c>
      <c r="AZ3" s="44">
        <v>0</v>
      </c>
      <c r="BA3" s="44">
        <v>0</v>
      </c>
      <c r="BB3" s="44">
        <v>0</v>
      </c>
      <c r="BC3" s="44">
        <v>0</v>
      </c>
      <c r="BD3" s="44">
        <v>0</v>
      </c>
      <c r="BE3" s="44" t="s">
        <v>538</v>
      </c>
      <c r="BF3" s="44"/>
      <c r="BG3" s="44" t="s">
        <v>538</v>
      </c>
      <c r="BH3" s="44"/>
      <c r="BI3" s="47"/>
      <c r="BJ3" s="47"/>
      <c r="BK3" s="44"/>
      <c r="BL3" s="44" t="s">
        <v>467</v>
      </c>
      <c r="BM3" s="42" t="s">
        <v>306</v>
      </c>
      <c r="BN3" t="s">
        <v>468</v>
      </c>
      <c r="BO3" s="58" t="s">
        <v>492</v>
      </c>
    </row>
    <row r="4" spans="1:94" x14ac:dyDescent="0.3">
      <c r="A4" s="39">
        <v>1473</v>
      </c>
      <c r="B4" s="40">
        <v>41163</v>
      </c>
      <c r="C4" s="41" t="s">
        <v>272</v>
      </c>
      <c r="D4" s="42" t="s">
        <v>472</v>
      </c>
      <c r="E4" s="42"/>
      <c r="F4" s="42" t="s">
        <v>174</v>
      </c>
      <c r="G4" s="43">
        <v>41152</v>
      </c>
      <c r="H4" s="44" t="s">
        <v>117</v>
      </c>
      <c r="I4" s="44" t="s">
        <v>118</v>
      </c>
      <c r="J4" s="44"/>
      <c r="K4" s="48" t="s">
        <v>349</v>
      </c>
      <c r="L4" s="48" t="s">
        <v>350</v>
      </c>
      <c r="M4" s="48">
        <v>73.55</v>
      </c>
      <c r="N4" s="48">
        <v>23.99</v>
      </c>
      <c r="O4" s="42" t="s">
        <v>386</v>
      </c>
      <c r="P4" s="48">
        <v>1750</v>
      </c>
      <c r="Q4" s="48">
        <v>23.45</v>
      </c>
      <c r="R4" s="55">
        <v>1750</v>
      </c>
      <c r="S4" s="55">
        <v>23.45</v>
      </c>
      <c r="T4" s="48"/>
      <c r="U4" s="48"/>
      <c r="V4" s="48"/>
      <c r="W4" s="48"/>
      <c r="X4" s="48"/>
      <c r="Y4" s="48"/>
      <c r="Z4" s="48"/>
      <c r="AA4" s="48"/>
      <c r="AB4" s="48"/>
      <c r="AC4" s="48"/>
      <c r="AD4" s="48"/>
      <c r="AE4" s="48"/>
      <c r="AF4" s="48"/>
      <c r="AG4" s="48"/>
      <c r="AH4" s="48"/>
      <c r="AI4" s="48"/>
      <c r="AJ4" s="48"/>
      <c r="AK4" s="48"/>
      <c r="AL4" s="42" t="s">
        <v>387</v>
      </c>
      <c r="AM4" s="44" t="s">
        <v>118</v>
      </c>
      <c r="AN4" s="52"/>
      <c r="AO4" s="52"/>
      <c r="AP4" s="53" t="s">
        <v>388</v>
      </c>
      <c r="AQ4" s="44">
        <v>6.5</v>
      </c>
      <c r="AR4" s="52" t="s">
        <v>118</v>
      </c>
      <c r="AS4" s="48"/>
      <c r="AT4" s="52">
        <v>0</v>
      </c>
      <c r="AU4" s="52">
        <v>0</v>
      </c>
      <c r="AV4" s="52">
        <v>0</v>
      </c>
      <c r="AW4" s="52">
        <v>20</v>
      </c>
      <c r="AX4" s="52">
        <v>0</v>
      </c>
      <c r="AY4" s="44">
        <v>0</v>
      </c>
      <c r="AZ4" s="44">
        <v>0</v>
      </c>
      <c r="BA4" s="44">
        <v>0</v>
      </c>
      <c r="BB4" s="44">
        <v>0</v>
      </c>
      <c r="BC4" s="44">
        <v>0</v>
      </c>
      <c r="BD4" s="52">
        <v>0</v>
      </c>
      <c r="BE4" s="52" t="s">
        <v>118</v>
      </c>
      <c r="BF4" s="44"/>
      <c r="BG4" s="44" t="s">
        <v>118</v>
      </c>
      <c r="BH4" s="44"/>
      <c r="BI4" s="50" t="s">
        <v>351</v>
      </c>
      <c r="BJ4" s="50"/>
      <c r="BK4" s="52"/>
      <c r="BL4" s="44" t="s">
        <v>119</v>
      </c>
      <c r="BM4" s="48"/>
      <c r="BN4" t="s">
        <v>153</v>
      </c>
      <c r="BO4" t="s">
        <v>342</v>
      </c>
    </row>
    <row r="5" spans="1:94" x14ac:dyDescent="0.3">
      <c r="A5" s="39">
        <v>1523</v>
      </c>
      <c r="B5" s="40">
        <v>41095</v>
      </c>
      <c r="C5" s="41" t="s">
        <v>391</v>
      </c>
      <c r="D5" s="42" t="s">
        <v>472</v>
      </c>
      <c r="E5" s="42"/>
      <c r="F5" s="42" t="s">
        <v>392</v>
      </c>
      <c r="G5" s="43">
        <v>41090</v>
      </c>
      <c r="H5" s="44" t="s">
        <v>531</v>
      </c>
      <c r="I5" s="44" t="s">
        <v>380</v>
      </c>
      <c r="J5" s="44"/>
      <c r="K5" s="48" t="s">
        <v>226</v>
      </c>
      <c r="L5" s="48" t="s">
        <v>530</v>
      </c>
      <c r="M5" s="48">
        <v>93</v>
      </c>
      <c r="N5" s="48">
        <v>25.09</v>
      </c>
      <c r="O5" s="42" t="s">
        <v>426</v>
      </c>
      <c r="P5" s="48">
        <v>1000</v>
      </c>
      <c r="Q5" s="48">
        <v>24.79</v>
      </c>
      <c r="R5" s="45">
        <v>1750</v>
      </c>
      <c r="S5" s="48">
        <v>23.9</v>
      </c>
      <c r="T5" s="48"/>
      <c r="U5" s="48"/>
      <c r="V5" s="48"/>
      <c r="W5" s="48"/>
      <c r="X5" s="48"/>
      <c r="Y5" s="48"/>
      <c r="Z5" s="48"/>
      <c r="AA5" s="48"/>
      <c r="AB5" s="48"/>
      <c r="AC5" s="48"/>
      <c r="AD5" s="48"/>
      <c r="AE5" s="48"/>
      <c r="AF5" s="48"/>
      <c r="AG5" s="48"/>
      <c r="AH5" s="48"/>
      <c r="AI5" s="48"/>
      <c r="AJ5" s="48"/>
      <c r="AK5" s="48"/>
      <c r="AL5" s="42" t="s">
        <v>427</v>
      </c>
      <c r="AM5" s="52" t="s">
        <v>380</v>
      </c>
      <c r="AN5" s="52"/>
      <c r="AO5" s="52"/>
      <c r="AP5" s="53"/>
      <c r="AQ5" s="52">
        <v>0</v>
      </c>
      <c r="AR5" s="52" t="s">
        <v>380</v>
      </c>
      <c r="AS5" s="48"/>
      <c r="AT5" s="52">
        <v>0</v>
      </c>
      <c r="AU5" s="52">
        <v>0</v>
      </c>
      <c r="AV5" s="52">
        <v>18</v>
      </c>
      <c r="AW5" s="52">
        <v>0</v>
      </c>
      <c r="AX5" s="52">
        <v>0</v>
      </c>
      <c r="AY5" s="52">
        <v>0</v>
      </c>
      <c r="AZ5" s="52">
        <v>0</v>
      </c>
      <c r="BA5" s="52">
        <v>0</v>
      </c>
      <c r="BB5" s="44">
        <v>0</v>
      </c>
      <c r="BC5" s="44">
        <v>0</v>
      </c>
      <c r="BD5" s="52">
        <v>0</v>
      </c>
      <c r="BE5" s="52" t="s">
        <v>380</v>
      </c>
      <c r="BF5" s="44"/>
      <c r="BG5" s="44" t="s">
        <v>380</v>
      </c>
      <c r="BH5" s="44"/>
      <c r="BI5" s="50"/>
      <c r="BJ5" s="50"/>
      <c r="BK5" s="52"/>
      <c r="BL5" s="44" t="s">
        <v>353</v>
      </c>
      <c r="BM5" s="48" t="s">
        <v>227</v>
      </c>
      <c r="BN5" s="1"/>
      <c r="BO5" s="3"/>
    </row>
    <row r="6" spans="1:94" x14ac:dyDescent="0.3">
      <c r="A6" s="39">
        <v>1445</v>
      </c>
      <c r="B6" s="40">
        <v>41136</v>
      </c>
      <c r="C6" s="41" t="s">
        <v>272</v>
      </c>
      <c r="D6" s="42" t="s">
        <v>472</v>
      </c>
      <c r="E6" s="42"/>
      <c r="F6" s="42" t="s">
        <v>444</v>
      </c>
      <c r="G6" s="43">
        <v>41121</v>
      </c>
      <c r="H6" s="44" t="s">
        <v>438</v>
      </c>
      <c r="I6" s="44" t="s">
        <v>445</v>
      </c>
      <c r="J6" s="44"/>
      <c r="K6" s="42" t="s">
        <v>283</v>
      </c>
      <c r="L6" s="42" t="s">
        <v>284</v>
      </c>
      <c r="M6" s="48">
        <v>84.98</v>
      </c>
      <c r="N6" s="48">
        <v>21.95</v>
      </c>
      <c r="O6" s="42" t="s">
        <v>319</v>
      </c>
      <c r="P6" s="48">
        <v>300</v>
      </c>
      <c r="Q6" s="48">
        <v>22.13</v>
      </c>
      <c r="R6" s="49">
        <v>1020</v>
      </c>
      <c r="S6" s="48">
        <v>23.95</v>
      </c>
      <c r="T6" s="48"/>
      <c r="U6" s="48"/>
      <c r="V6" s="48"/>
      <c r="W6" s="48"/>
      <c r="X6" s="48"/>
      <c r="Y6" s="48"/>
      <c r="Z6" s="48"/>
      <c r="AA6" s="48"/>
      <c r="AB6" s="48"/>
      <c r="AC6" s="48"/>
      <c r="AD6" s="48"/>
      <c r="AE6" s="48"/>
      <c r="AF6" s="48"/>
      <c r="AG6" s="48"/>
      <c r="AH6" s="48"/>
      <c r="AI6" s="48"/>
      <c r="AJ6" s="48"/>
      <c r="AK6" s="48"/>
      <c r="AL6" s="42" t="s">
        <v>234</v>
      </c>
      <c r="AM6" s="44" t="s">
        <v>445</v>
      </c>
      <c r="AN6" s="52"/>
      <c r="AO6" s="52"/>
      <c r="AP6" s="53" t="s">
        <v>267</v>
      </c>
      <c r="AQ6" s="52">
        <v>8</v>
      </c>
      <c r="AR6" s="44" t="s">
        <v>437</v>
      </c>
      <c r="AS6" s="48"/>
      <c r="AT6" s="52">
        <v>0</v>
      </c>
      <c r="AU6" s="52">
        <v>0</v>
      </c>
      <c r="AV6" s="44">
        <v>7</v>
      </c>
      <c r="AW6" s="52">
        <v>0</v>
      </c>
      <c r="AX6" s="52">
        <v>0</v>
      </c>
      <c r="AY6" s="44">
        <v>0</v>
      </c>
      <c r="AZ6" s="44">
        <v>0</v>
      </c>
      <c r="BA6" s="44">
        <v>0</v>
      </c>
      <c r="BB6" s="44">
        <v>0</v>
      </c>
      <c r="BC6" s="44">
        <v>0</v>
      </c>
      <c r="BD6" s="44">
        <v>24</v>
      </c>
      <c r="BE6" s="44" t="s">
        <v>438</v>
      </c>
      <c r="BF6" s="44"/>
      <c r="BG6" s="44" t="s">
        <v>445</v>
      </c>
      <c r="BH6" s="44"/>
      <c r="BI6" s="50"/>
      <c r="BJ6" s="50"/>
      <c r="BK6" s="52"/>
      <c r="BL6" s="44" t="s">
        <v>390</v>
      </c>
      <c r="BM6" s="48" t="s">
        <v>463</v>
      </c>
      <c r="BN6" t="s">
        <v>253</v>
      </c>
      <c r="BO6" s="58" t="s">
        <v>356</v>
      </c>
    </row>
    <row r="7" spans="1:94" x14ac:dyDescent="0.3">
      <c r="A7" s="39">
        <v>1485</v>
      </c>
      <c r="B7" s="40">
        <v>41163</v>
      </c>
      <c r="C7" s="41" t="s">
        <v>382</v>
      </c>
      <c r="D7" s="42" t="s">
        <v>82</v>
      </c>
      <c r="E7" s="42"/>
      <c r="F7" s="42" t="s">
        <v>383</v>
      </c>
      <c r="G7" s="43">
        <v>41152</v>
      </c>
      <c r="H7" s="44" t="s">
        <v>438</v>
      </c>
      <c r="I7" s="44" t="s">
        <v>336</v>
      </c>
      <c r="J7" s="44"/>
      <c r="K7" s="48" t="s">
        <v>369</v>
      </c>
      <c r="L7" s="48" t="s">
        <v>350</v>
      </c>
      <c r="M7" s="48">
        <v>72.75</v>
      </c>
      <c r="N7" s="48">
        <v>22.95</v>
      </c>
      <c r="O7" s="42" t="s">
        <v>386</v>
      </c>
      <c r="P7" s="48">
        <v>1750</v>
      </c>
      <c r="Q7" s="48">
        <v>22.2</v>
      </c>
      <c r="R7" s="55">
        <v>1750</v>
      </c>
      <c r="S7" s="55">
        <v>22.2</v>
      </c>
      <c r="T7" s="48"/>
      <c r="U7" s="48"/>
      <c r="V7" s="48"/>
      <c r="W7" s="48"/>
      <c r="X7" s="48"/>
      <c r="Y7" s="48"/>
      <c r="Z7" s="48"/>
      <c r="AA7" s="48"/>
      <c r="AB7" s="48"/>
      <c r="AC7" s="48"/>
      <c r="AD7" s="48"/>
      <c r="AE7" s="48"/>
      <c r="AF7" s="48"/>
      <c r="AG7" s="48"/>
      <c r="AH7" s="48"/>
      <c r="AI7" s="48"/>
      <c r="AJ7" s="48"/>
      <c r="AK7" s="48"/>
      <c r="AL7" s="42" t="s">
        <v>387</v>
      </c>
      <c r="AM7" s="44" t="s">
        <v>336</v>
      </c>
      <c r="AN7" s="52"/>
      <c r="AO7" s="52"/>
      <c r="AP7" s="53" t="s">
        <v>388</v>
      </c>
      <c r="AQ7" s="44">
        <v>6.5</v>
      </c>
      <c r="AR7" s="52" t="s">
        <v>337</v>
      </c>
      <c r="AS7" s="48"/>
      <c r="AT7" s="52">
        <v>0</v>
      </c>
      <c r="AU7" s="52">
        <v>0</v>
      </c>
      <c r="AV7" s="52">
        <v>0</v>
      </c>
      <c r="AW7" s="52">
        <v>20</v>
      </c>
      <c r="AX7" s="52">
        <v>0</v>
      </c>
      <c r="AY7" s="44">
        <v>0</v>
      </c>
      <c r="AZ7" s="44">
        <v>0</v>
      </c>
      <c r="BA7" s="44">
        <v>0</v>
      </c>
      <c r="BB7" s="44">
        <v>0</v>
      </c>
      <c r="BC7" s="44">
        <v>0</v>
      </c>
      <c r="BD7" s="52">
        <v>0</v>
      </c>
      <c r="BE7" s="52" t="s">
        <v>336</v>
      </c>
      <c r="BF7" s="44"/>
      <c r="BG7" s="44" t="s">
        <v>336</v>
      </c>
      <c r="BH7" s="44"/>
      <c r="BI7" s="50"/>
      <c r="BJ7" s="50"/>
      <c r="BK7" s="52"/>
      <c r="BL7" s="44" t="s">
        <v>339</v>
      </c>
      <c r="BM7" s="48"/>
      <c r="BN7" t="s">
        <v>83</v>
      </c>
      <c r="BO7" t="s">
        <v>342</v>
      </c>
    </row>
    <row r="8" spans="1:94" s="1" customFormat="1" x14ac:dyDescent="0.3">
      <c r="A8" s="39">
        <v>1255</v>
      </c>
      <c r="B8" s="40">
        <v>41135</v>
      </c>
      <c r="C8" s="41" t="s">
        <v>171</v>
      </c>
      <c r="D8" s="42" t="s">
        <v>244</v>
      </c>
      <c r="E8" s="42"/>
      <c r="F8" s="42" t="s">
        <v>41</v>
      </c>
      <c r="G8" s="43">
        <v>41117</v>
      </c>
      <c r="H8" s="44" t="s">
        <v>438</v>
      </c>
      <c r="I8" s="44" t="s">
        <v>445</v>
      </c>
      <c r="J8" s="44"/>
      <c r="K8" s="42" t="s">
        <v>240</v>
      </c>
      <c r="L8" s="42" t="s">
        <v>42</v>
      </c>
      <c r="M8" s="48">
        <v>78.09</v>
      </c>
      <c r="N8" s="48">
        <v>24.38</v>
      </c>
      <c r="O8" s="42" t="s">
        <v>319</v>
      </c>
      <c r="P8" s="48">
        <v>1000</v>
      </c>
      <c r="Q8" s="42">
        <v>23.54</v>
      </c>
      <c r="R8" s="48">
        <v>1750</v>
      </c>
      <c r="S8" s="48">
        <v>21.93</v>
      </c>
      <c r="T8" s="48"/>
      <c r="U8" s="48"/>
      <c r="V8" s="48"/>
      <c r="W8" s="42"/>
      <c r="X8" s="48"/>
      <c r="Y8" s="48"/>
      <c r="Z8" s="48"/>
      <c r="AA8" s="48"/>
      <c r="AB8" s="48"/>
      <c r="AC8" s="48"/>
      <c r="AD8" s="48"/>
      <c r="AE8" s="42"/>
      <c r="AF8" s="48"/>
      <c r="AG8" s="48"/>
      <c r="AH8" s="42"/>
      <c r="AI8" s="42"/>
      <c r="AJ8" s="42"/>
      <c r="AK8" s="48"/>
      <c r="AL8" s="42" t="s">
        <v>234</v>
      </c>
      <c r="AM8" s="44" t="s">
        <v>445</v>
      </c>
      <c r="AN8" s="44"/>
      <c r="AO8" s="44"/>
      <c r="AP8" s="46" t="s">
        <v>267</v>
      </c>
      <c r="AQ8" s="44">
        <v>5.0999999999999996</v>
      </c>
      <c r="AR8" s="44" t="s">
        <v>437</v>
      </c>
      <c r="AS8" s="42"/>
      <c r="AT8" s="44">
        <v>0</v>
      </c>
      <c r="AU8" s="44">
        <v>0</v>
      </c>
      <c r="AV8" s="44">
        <v>0</v>
      </c>
      <c r="AW8" s="44">
        <v>16</v>
      </c>
      <c r="AX8" s="44">
        <v>0</v>
      </c>
      <c r="AY8" s="44">
        <v>0</v>
      </c>
      <c r="AZ8" s="44">
        <v>0</v>
      </c>
      <c r="BA8" s="44">
        <v>2</v>
      </c>
      <c r="BB8" s="44">
        <v>0</v>
      </c>
      <c r="BC8" s="44">
        <v>0</v>
      </c>
      <c r="BD8" s="44">
        <v>0</v>
      </c>
      <c r="BE8" s="44" t="s">
        <v>445</v>
      </c>
      <c r="BF8" s="44">
        <v>12</v>
      </c>
      <c r="BG8" s="44" t="s">
        <v>445</v>
      </c>
      <c r="BH8" s="44"/>
      <c r="BI8" s="47"/>
      <c r="BJ8" s="47"/>
      <c r="BK8" s="44"/>
      <c r="BL8" s="44" t="s">
        <v>390</v>
      </c>
      <c r="BM8" s="42"/>
      <c r="BN8" t="s">
        <v>322</v>
      </c>
      <c r="BO8" t="s">
        <v>356</v>
      </c>
    </row>
    <row r="9" spans="1:94" x14ac:dyDescent="0.3">
      <c r="A9" s="39">
        <v>3103</v>
      </c>
      <c r="B9" s="40">
        <v>41163</v>
      </c>
      <c r="C9" s="41" t="s">
        <v>146</v>
      </c>
      <c r="D9" s="42" t="s">
        <v>84</v>
      </c>
      <c r="E9" s="42"/>
      <c r="F9" s="42" t="s">
        <v>85</v>
      </c>
      <c r="G9" s="43">
        <v>41152</v>
      </c>
      <c r="H9" s="44" t="s">
        <v>438</v>
      </c>
      <c r="I9" s="44" t="s">
        <v>336</v>
      </c>
      <c r="J9" s="44"/>
      <c r="K9" s="48" t="s">
        <v>92</v>
      </c>
      <c r="L9" s="42" t="s">
        <v>93</v>
      </c>
      <c r="M9" s="48">
        <v>37.39</v>
      </c>
      <c r="N9" s="48">
        <v>17.37</v>
      </c>
      <c r="O9" s="42" t="s">
        <v>386</v>
      </c>
      <c r="P9" s="48">
        <v>1000</v>
      </c>
      <c r="Q9" s="48">
        <v>16.77</v>
      </c>
      <c r="R9" s="48">
        <v>1750</v>
      </c>
      <c r="S9" s="48">
        <v>15.67</v>
      </c>
      <c r="T9" s="48"/>
      <c r="U9" s="48"/>
      <c r="V9" s="48"/>
      <c r="W9" s="48"/>
      <c r="X9" s="48"/>
      <c r="Y9" s="48"/>
      <c r="Z9" s="48"/>
      <c r="AA9" s="48"/>
      <c r="AB9" s="48"/>
      <c r="AC9" s="48"/>
      <c r="AD9" s="48"/>
      <c r="AE9" s="48"/>
      <c r="AF9" s="48"/>
      <c r="AG9" s="48"/>
      <c r="AH9" s="48"/>
      <c r="AI9" s="48"/>
      <c r="AJ9" s="48"/>
      <c r="AK9" s="48"/>
      <c r="AL9" s="42" t="s">
        <v>387</v>
      </c>
      <c r="AM9" s="44" t="s">
        <v>336</v>
      </c>
      <c r="AN9" s="52"/>
      <c r="AO9" s="52"/>
      <c r="AP9" s="46" t="s">
        <v>388</v>
      </c>
      <c r="AQ9" s="52">
        <v>7.3</v>
      </c>
      <c r="AR9" s="52" t="s">
        <v>336</v>
      </c>
      <c r="AS9" s="48"/>
      <c r="AT9" s="52">
        <v>0</v>
      </c>
      <c r="AU9" s="52">
        <v>0</v>
      </c>
      <c r="AV9" s="52">
        <v>0</v>
      </c>
      <c r="AW9" s="52">
        <v>0</v>
      </c>
      <c r="AX9" s="44">
        <v>0</v>
      </c>
      <c r="AY9" s="44">
        <v>0</v>
      </c>
      <c r="AZ9" s="44">
        <v>0</v>
      </c>
      <c r="BA9" s="44">
        <v>0</v>
      </c>
      <c r="BB9" s="44">
        <v>0</v>
      </c>
      <c r="BC9" s="44">
        <v>0</v>
      </c>
      <c r="BD9" s="44">
        <v>0</v>
      </c>
      <c r="BE9" s="44" t="s">
        <v>336</v>
      </c>
      <c r="BF9" s="44"/>
      <c r="BG9" s="44" t="s">
        <v>336</v>
      </c>
      <c r="BH9" s="44">
        <v>35</v>
      </c>
      <c r="BI9" s="50" t="s">
        <v>40</v>
      </c>
      <c r="BJ9" s="50"/>
      <c r="BK9" s="52"/>
      <c r="BL9" s="44" t="s">
        <v>339</v>
      </c>
      <c r="BM9" s="48" t="s">
        <v>251</v>
      </c>
      <c r="BN9" t="s">
        <v>326</v>
      </c>
      <c r="BO9" s="58" t="s">
        <v>342</v>
      </c>
      <c r="BP9" s="3"/>
      <c r="BQ9" s="3"/>
      <c r="BR9" s="3"/>
      <c r="BS9" s="3"/>
      <c r="BT9" s="3"/>
      <c r="BU9" s="3"/>
      <c r="BV9" s="3"/>
      <c r="BW9" s="3"/>
      <c r="BX9" s="3"/>
      <c r="BY9" s="3"/>
      <c r="BZ9" s="3"/>
      <c r="CA9" s="3"/>
      <c r="CB9" s="3"/>
      <c r="CC9" s="3"/>
      <c r="CD9" s="3"/>
      <c r="CE9" s="3"/>
      <c r="CF9" s="3"/>
      <c r="CG9" s="3"/>
      <c r="CH9" s="3"/>
      <c r="CI9" s="3"/>
      <c r="CJ9" s="3"/>
      <c r="CK9" s="3"/>
      <c r="CL9" s="3"/>
      <c r="CM9" s="3"/>
      <c r="CN9" s="3"/>
      <c r="CO9" s="3"/>
      <c r="CP9" s="3"/>
    </row>
    <row r="10" spans="1:94" x14ac:dyDescent="0.3">
      <c r="A10" s="39">
        <v>1423</v>
      </c>
      <c r="B10" s="40">
        <v>41136</v>
      </c>
      <c r="C10" s="41" t="s">
        <v>272</v>
      </c>
      <c r="D10" s="42" t="s">
        <v>472</v>
      </c>
      <c r="E10" s="42"/>
      <c r="F10" s="42" t="s">
        <v>444</v>
      </c>
      <c r="G10" s="43">
        <v>41121</v>
      </c>
      <c r="H10" s="44" t="s">
        <v>47</v>
      </c>
      <c r="I10" s="44" t="s">
        <v>48</v>
      </c>
      <c r="J10" s="44"/>
      <c r="K10" s="48" t="s">
        <v>219</v>
      </c>
      <c r="L10" s="48" t="s">
        <v>220</v>
      </c>
      <c r="M10" s="48">
        <v>73.010000000000005</v>
      </c>
      <c r="N10" s="48">
        <v>23.93</v>
      </c>
      <c r="O10" s="42" t="s">
        <v>319</v>
      </c>
      <c r="P10" s="48">
        <v>600</v>
      </c>
      <c r="Q10" s="48">
        <v>19.079999999999998</v>
      </c>
      <c r="R10" s="55">
        <v>600</v>
      </c>
      <c r="S10" s="55">
        <v>19.079999999999998</v>
      </c>
      <c r="T10" s="48"/>
      <c r="U10" s="48"/>
      <c r="V10" s="48"/>
      <c r="W10" s="48"/>
      <c r="X10" s="48"/>
      <c r="Y10" s="48"/>
      <c r="Z10" s="48"/>
      <c r="AA10" s="48"/>
      <c r="AB10" s="48"/>
      <c r="AC10" s="48"/>
      <c r="AD10" s="48"/>
      <c r="AE10" s="48"/>
      <c r="AF10" s="48"/>
      <c r="AG10" s="48"/>
      <c r="AH10" s="48"/>
      <c r="AI10" s="48"/>
      <c r="AJ10" s="48"/>
      <c r="AK10" s="48"/>
      <c r="AL10" s="42" t="s">
        <v>234</v>
      </c>
      <c r="AM10" s="44" t="s">
        <v>48</v>
      </c>
      <c r="AN10" s="52"/>
      <c r="AO10" s="52"/>
      <c r="AP10" s="53"/>
      <c r="AQ10" s="52">
        <v>0</v>
      </c>
      <c r="AR10" s="52" t="s">
        <v>48</v>
      </c>
      <c r="AS10" s="48"/>
      <c r="AT10" s="52">
        <v>0</v>
      </c>
      <c r="AU10" s="52">
        <v>0</v>
      </c>
      <c r="AV10" s="52">
        <v>0</v>
      </c>
      <c r="AW10" s="52">
        <v>0</v>
      </c>
      <c r="AX10" s="44">
        <v>0</v>
      </c>
      <c r="AY10" s="44">
        <v>0</v>
      </c>
      <c r="AZ10" s="44">
        <v>0</v>
      </c>
      <c r="BA10" s="44">
        <v>0</v>
      </c>
      <c r="BB10" s="44">
        <v>0</v>
      </c>
      <c r="BC10" s="44">
        <v>0</v>
      </c>
      <c r="BD10" s="44">
        <v>12</v>
      </c>
      <c r="BE10" s="44" t="s">
        <v>47</v>
      </c>
      <c r="BF10" s="44"/>
      <c r="BG10" s="44" t="s">
        <v>48</v>
      </c>
      <c r="BH10" s="44"/>
      <c r="BI10" s="50"/>
      <c r="BJ10" s="50"/>
      <c r="BK10" s="52"/>
      <c r="BL10" s="44" t="s">
        <v>49</v>
      </c>
      <c r="BM10" s="48"/>
      <c r="BN10" t="s">
        <v>100</v>
      </c>
      <c r="BO10" t="s">
        <v>356</v>
      </c>
    </row>
    <row r="11" spans="1:94" x14ac:dyDescent="0.3">
      <c r="A11" s="39">
        <v>2267</v>
      </c>
      <c r="B11" s="40">
        <v>41160</v>
      </c>
      <c r="C11" s="41" t="s">
        <v>272</v>
      </c>
      <c r="D11" s="42" t="s">
        <v>472</v>
      </c>
      <c r="E11" s="42"/>
      <c r="F11" s="42" t="s">
        <v>174</v>
      </c>
      <c r="G11" s="43">
        <v>41152</v>
      </c>
      <c r="H11" s="44" t="s">
        <v>117</v>
      </c>
      <c r="I11" s="44" t="s">
        <v>118</v>
      </c>
      <c r="J11" s="44"/>
      <c r="K11" s="42" t="s">
        <v>139</v>
      </c>
      <c r="L11" s="42" t="s">
        <v>140</v>
      </c>
      <c r="M11" s="42">
        <v>78.5</v>
      </c>
      <c r="N11" s="42">
        <v>23.43</v>
      </c>
      <c r="O11" s="42" t="s">
        <v>386</v>
      </c>
      <c r="P11" s="42">
        <v>1000</v>
      </c>
      <c r="Q11" s="42">
        <v>22.83</v>
      </c>
      <c r="R11" s="48">
        <v>1750</v>
      </c>
      <c r="S11" s="42">
        <v>21.73</v>
      </c>
      <c r="T11" s="42"/>
      <c r="U11" s="42"/>
      <c r="V11" s="42"/>
      <c r="W11" s="42"/>
      <c r="X11" s="42"/>
      <c r="Y11" s="42"/>
      <c r="Z11" s="42"/>
      <c r="AA11" s="42"/>
      <c r="AB11" s="42"/>
      <c r="AC11" s="42"/>
      <c r="AD11" s="42"/>
      <c r="AE11" s="42"/>
      <c r="AF11" s="42"/>
      <c r="AG11" s="42"/>
      <c r="AH11" s="42"/>
      <c r="AI11" s="42"/>
      <c r="AJ11" s="42"/>
      <c r="AK11" s="42"/>
      <c r="AL11" s="42" t="s">
        <v>387</v>
      </c>
      <c r="AM11" s="44" t="s">
        <v>118</v>
      </c>
      <c r="AN11" s="44"/>
      <c r="AO11" s="44"/>
      <c r="AP11" s="46" t="s">
        <v>388</v>
      </c>
      <c r="AQ11" s="44">
        <v>6</v>
      </c>
      <c r="AR11" s="44" t="s">
        <v>132</v>
      </c>
      <c r="AS11" s="42"/>
      <c r="AT11" s="44">
        <v>0</v>
      </c>
      <c r="AU11" s="44">
        <v>0</v>
      </c>
      <c r="AV11" s="44">
        <v>0</v>
      </c>
      <c r="AW11" s="44">
        <v>13</v>
      </c>
      <c r="AX11" s="44">
        <v>0</v>
      </c>
      <c r="AY11" s="44">
        <v>0</v>
      </c>
      <c r="AZ11" s="44">
        <v>0</v>
      </c>
      <c r="BA11" s="44">
        <v>0</v>
      </c>
      <c r="BB11" s="44">
        <v>0</v>
      </c>
      <c r="BC11" s="44">
        <v>0</v>
      </c>
      <c r="BD11" s="44">
        <v>0</v>
      </c>
      <c r="BE11" s="44" t="s">
        <v>118</v>
      </c>
      <c r="BF11" s="44">
        <v>12</v>
      </c>
      <c r="BG11" s="44" t="s">
        <v>118</v>
      </c>
      <c r="BH11" s="44"/>
      <c r="BI11" s="47"/>
      <c r="BJ11" s="47"/>
      <c r="BK11" s="44"/>
      <c r="BL11" s="44" t="s">
        <v>119</v>
      </c>
      <c r="BM11" s="47"/>
      <c r="BN11" s="1" t="s">
        <v>205</v>
      </c>
      <c r="BO11" s="3" t="s">
        <v>342</v>
      </c>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row>
    <row r="12" spans="1:94" x14ac:dyDescent="0.3">
      <c r="A12" s="39">
        <v>1289</v>
      </c>
      <c r="B12" s="40">
        <v>41163</v>
      </c>
      <c r="C12" s="41" t="s">
        <v>272</v>
      </c>
      <c r="D12" s="42" t="s">
        <v>472</v>
      </c>
      <c r="E12" s="42"/>
      <c r="F12" s="42" t="s">
        <v>174</v>
      </c>
      <c r="G12" s="43">
        <v>41152</v>
      </c>
      <c r="H12" s="44" t="s">
        <v>438</v>
      </c>
      <c r="I12" s="44" t="s">
        <v>336</v>
      </c>
      <c r="J12" s="44"/>
      <c r="K12" s="42" t="s">
        <v>250</v>
      </c>
      <c r="L12" s="42" t="s">
        <v>156</v>
      </c>
      <c r="M12" s="48">
        <v>77.47</v>
      </c>
      <c r="N12" s="48">
        <v>24.5</v>
      </c>
      <c r="O12" s="42" t="s">
        <v>386</v>
      </c>
      <c r="P12" s="48">
        <v>1750</v>
      </c>
      <c r="Q12" s="42">
        <v>23.94</v>
      </c>
      <c r="R12" s="55">
        <v>1750</v>
      </c>
      <c r="S12" s="55">
        <v>23.94</v>
      </c>
      <c r="T12" s="48"/>
      <c r="U12" s="48"/>
      <c r="V12" s="48"/>
      <c r="W12" s="42"/>
      <c r="X12" s="48"/>
      <c r="Y12" s="48"/>
      <c r="Z12" s="48"/>
      <c r="AA12" s="48"/>
      <c r="AB12" s="48"/>
      <c r="AC12" s="48"/>
      <c r="AD12" s="48"/>
      <c r="AE12" s="42"/>
      <c r="AF12" s="48"/>
      <c r="AG12" s="48"/>
      <c r="AH12" s="42"/>
      <c r="AI12" s="42"/>
      <c r="AJ12" s="42"/>
      <c r="AK12" s="48"/>
      <c r="AL12" s="42" t="s">
        <v>387</v>
      </c>
      <c r="AM12" s="44" t="s">
        <v>336</v>
      </c>
      <c r="AN12" s="44"/>
      <c r="AO12" s="44"/>
      <c r="AP12" s="46" t="s">
        <v>388</v>
      </c>
      <c r="AQ12" s="44">
        <v>6.1</v>
      </c>
      <c r="AR12" s="44" t="s">
        <v>337</v>
      </c>
      <c r="AS12" s="42"/>
      <c r="AT12" s="44">
        <v>0</v>
      </c>
      <c r="AU12" s="44">
        <v>0</v>
      </c>
      <c r="AV12" s="44">
        <v>0</v>
      </c>
      <c r="AW12" s="44">
        <v>20</v>
      </c>
      <c r="AX12" s="44">
        <v>0</v>
      </c>
      <c r="AY12" s="44">
        <v>0</v>
      </c>
      <c r="AZ12" s="44">
        <v>0</v>
      </c>
      <c r="BA12" s="44">
        <v>0</v>
      </c>
      <c r="BB12" s="44">
        <v>0</v>
      </c>
      <c r="BC12" s="44">
        <v>0</v>
      </c>
      <c r="BD12" s="44">
        <v>0</v>
      </c>
      <c r="BE12" s="44" t="s">
        <v>336</v>
      </c>
      <c r="BF12" s="44">
        <v>24</v>
      </c>
      <c r="BG12" s="44" t="s">
        <v>336</v>
      </c>
      <c r="BH12" s="44"/>
      <c r="BI12" s="47"/>
      <c r="BJ12" s="50"/>
      <c r="BK12" s="44"/>
      <c r="BL12" s="44" t="s">
        <v>339</v>
      </c>
      <c r="BM12" s="42"/>
      <c r="BN12" t="s">
        <v>285</v>
      </c>
      <c r="BO12" t="s">
        <v>342</v>
      </c>
    </row>
    <row r="13" spans="1:94" x14ac:dyDescent="0.3">
      <c r="A13" s="39">
        <v>1461</v>
      </c>
      <c r="B13" s="40">
        <v>41135</v>
      </c>
      <c r="C13" s="41" t="s">
        <v>414</v>
      </c>
      <c r="D13" s="42" t="s">
        <v>124</v>
      </c>
      <c r="E13" s="42"/>
      <c r="F13" s="42" t="s">
        <v>416</v>
      </c>
      <c r="G13" s="43">
        <v>41090</v>
      </c>
      <c r="H13" s="44" t="s">
        <v>438</v>
      </c>
      <c r="I13" s="44" t="s">
        <v>445</v>
      </c>
      <c r="J13" s="44"/>
      <c r="K13" s="48" t="s">
        <v>136</v>
      </c>
      <c r="L13" s="42" t="s">
        <v>374</v>
      </c>
      <c r="M13" s="48">
        <v>88.703999999999994</v>
      </c>
      <c r="N13" s="48">
        <v>23.231999999999999</v>
      </c>
      <c r="O13" s="48"/>
      <c r="P13" s="42"/>
      <c r="Q13" s="48"/>
      <c r="R13" s="49"/>
      <c r="S13" s="48"/>
      <c r="T13" s="48"/>
      <c r="U13" s="48"/>
      <c r="V13" s="48"/>
      <c r="W13" s="48"/>
      <c r="X13" s="48"/>
      <c r="Y13" s="48"/>
      <c r="Z13" s="48"/>
      <c r="AA13" s="48"/>
      <c r="AB13" s="48"/>
      <c r="AC13" s="48"/>
      <c r="AD13" s="48"/>
      <c r="AE13" s="48"/>
      <c r="AF13" s="48"/>
      <c r="AG13" s="48"/>
      <c r="AH13" s="48"/>
      <c r="AI13" s="48"/>
      <c r="AJ13" s="48"/>
      <c r="AK13" s="48"/>
      <c r="AL13" s="42" t="s">
        <v>234</v>
      </c>
      <c r="AM13" s="44" t="s">
        <v>445</v>
      </c>
      <c r="AN13" s="52"/>
      <c r="AO13" s="52"/>
      <c r="AP13" s="53" t="s">
        <v>267</v>
      </c>
      <c r="AQ13" s="52">
        <v>7.2</v>
      </c>
      <c r="AR13" s="52" t="s">
        <v>437</v>
      </c>
      <c r="AS13" s="48"/>
      <c r="AT13" s="52">
        <v>4</v>
      </c>
      <c r="AU13" s="52">
        <v>0</v>
      </c>
      <c r="AV13" s="52">
        <v>14</v>
      </c>
      <c r="AW13" s="52">
        <v>0</v>
      </c>
      <c r="AX13" s="52">
        <v>0</v>
      </c>
      <c r="AY13" s="44">
        <v>0</v>
      </c>
      <c r="AZ13" s="44">
        <v>0</v>
      </c>
      <c r="BA13" s="44">
        <v>0</v>
      </c>
      <c r="BB13" s="44">
        <v>0</v>
      </c>
      <c r="BC13" s="44">
        <v>0</v>
      </c>
      <c r="BD13" s="52">
        <v>0</v>
      </c>
      <c r="BE13" s="52" t="s">
        <v>445</v>
      </c>
      <c r="BF13" s="44"/>
      <c r="BG13" s="44" t="s">
        <v>445</v>
      </c>
      <c r="BH13" s="44"/>
      <c r="BI13" s="50"/>
      <c r="BJ13" s="47"/>
      <c r="BK13" s="44"/>
      <c r="BL13" s="44" t="s">
        <v>390</v>
      </c>
      <c r="BM13" s="47" t="s">
        <v>211</v>
      </c>
      <c r="BN13" t="s">
        <v>125</v>
      </c>
      <c r="BO13" t="s">
        <v>355</v>
      </c>
    </row>
    <row r="14" spans="1:94" x14ac:dyDescent="0.3">
      <c r="A14" s="39">
        <v>1391</v>
      </c>
      <c r="B14" s="40">
        <v>41163</v>
      </c>
      <c r="C14" s="41" t="s">
        <v>272</v>
      </c>
      <c r="D14" s="42" t="s">
        <v>472</v>
      </c>
      <c r="E14" s="42"/>
      <c r="F14" s="42" t="s">
        <v>174</v>
      </c>
      <c r="G14" s="51">
        <v>41144</v>
      </c>
      <c r="H14" s="44" t="s">
        <v>438</v>
      </c>
      <c r="I14" s="44" t="s">
        <v>336</v>
      </c>
      <c r="J14" s="44"/>
      <c r="K14" s="42" t="s">
        <v>203</v>
      </c>
      <c r="L14" s="42" t="s">
        <v>204</v>
      </c>
      <c r="M14" s="48">
        <v>73.790000000000006</v>
      </c>
      <c r="N14" s="48">
        <v>22.3</v>
      </c>
      <c r="O14" s="42" t="s">
        <v>386</v>
      </c>
      <c r="P14" s="48">
        <v>1000</v>
      </c>
      <c r="Q14" s="48">
        <v>21.8</v>
      </c>
      <c r="R14" s="45">
        <v>1750</v>
      </c>
      <c r="S14" s="48">
        <v>20.6</v>
      </c>
      <c r="T14" s="48"/>
      <c r="U14" s="48"/>
      <c r="V14" s="48"/>
      <c r="W14" s="48"/>
      <c r="X14" s="48"/>
      <c r="Y14" s="48"/>
      <c r="Z14" s="48"/>
      <c r="AA14" s="48"/>
      <c r="AB14" s="48"/>
      <c r="AC14" s="48"/>
      <c r="AD14" s="48"/>
      <c r="AE14" s="48"/>
      <c r="AF14" s="48"/>
      <c r="AG14" s="48"/>
      <c r="AH14" s="48"/>
      <c r="AI14" s="48"/>
      <c r="AJ14" s="48"/>
      <c r="AK14" s="48"/>
      <c r="AL14" s="42" t="s">
        <v>387</v>
      </c>
      <c r="AM14" s="44" t="s">
        <v>336</v>
      </c>
      <c r="AN14" s="52"/>
      <c r="AO14" s="52"/>
      <c r="AP14" s="53" t="s">
        <v>388</v>
      </c>
      <c r="AQ14" s="52">
        <v>6</v>
      </c>
      <c r="AR14" s="52" t="s">
        <v>337</v>
      </c>
      <c r="AS14" s="48"/>
      <c r="AT14" s="52">
        <v>0</v>
      </c>
      <c r="AU14" s="52">
        <v>0</v>
      </c>
      <c r="AV14" s="52">
        <v>10</v>
      </c>
      <c r="AW14" s="52">
        <v>0</v>
      </c>
      <c r="AX14" s="44">
        <v>0</v>
      </c>
      <c r="AY14" s="44">
        <v>0</v>
      </c>
      <c r="AZ14" s="44">
        <v>0</v>
      </c>
      <c r="BA14" s="44">
        <v>0</v>
      </c>
      <c r="BB14" s="44">
        <v>0</v>
      </c>
      <c r="BC14" s="44">
        <v>0</v>
      </c>
      <c r="BD14" s="52">
        <v>0</v>
      </c>
      <c r="BE14" s="52" t="s">
        <v>336</v>
      </c>
      <c r="BF14" s="44"/>
      <c r="BG14" s="44" t="s">
        <v>336</v>
      </c>
      <c r="BH14" s="44"/>
      <c r="BI14" s="50"/>
      <c r="BJ14" s="50"/>
      <c r="BK14" s="52"/>
      <c r="BL14" s="44" t="s">
        <v>339</v>
      </c>
      <c r="BM14" s="48"/>
      <c r="BN14" t="s">
        <v>144</v>
      </c>
      <c r="BO14" s="58" t="s">
        <v>342</v>
      </c>
    </row>
    <row r="15" spans="1:94" x14ac:dyDescent="0.3">
      <c r="A15" s="39">
        <v>3091</v>
      </c>
      <c r="B15" s="40">
        <v>41137</v>
      </c>
      <c r="C15" s="41" t="s">
        <v>272</v>
      </c>
      <c r="D15" s="42" t="s">
        <v>472</v>
      </c>
      <c r="E15" s="42"/>
      <c r="F15" s="42" t="s">
        <v>444</v>
      </c>
      <c r="G15" s="51">
        <v>41165</v>
      </c>
      <c r="H15" s="44" t="s">
        <v>438</v>
      </c>
      <c r="I15" s="44" t="s">
        <v>348</v>
      </c>
      <c r="J15" s="44"/>
      <c r="K15" s="42" t="s">
        <v>187</v>
      </c>
      <c r="L15" s="42" t="s">
        <v>393</v>
      </c>
      <c r="M15" s="42">
        <v>64.33</v>
      </c>
      <c r="N15" s="42">
        <v>24.46</v>
      </c>
      <c r="O15" s="42" t="s">
        <v>188</v>
      </c>
      <c r="P15" s="42">
        <v>1000</v>
      </c>
      <c r="Q15" s="42">
        <v>23.66</v>
      </c>
      <c r="R15" s="45">
        <v>1750</v>
      </c>
      <c r="S15" s="42">
        <v>22.18</v>
      </c>
      <c r="T15" s="42"/>
      <c r="U15" s="42"/>
      <c r="V15" s="42"/>
      <c r="W15" s="42"/>
      <c r="X15" s="42"/>
      <c r="Y15" s="42"/>
      <c r="Z15" s="42"/>
      <c r="AA15" s="42"/>
      <c r="AB15" s="42"/>
      <c r="AC15" s="42"/>
      <c r="AD15" s="42"/>
      <c r="AE15" s="42"/>
      <c r="AF15" s="42"/>
      <c r="AG15" s="42"/>
      <c r="AH15" s="42"/>
      <c r="AI15" s="42"/>
      <c r="AJ15" s="42"/>
      <c r="AK15" s="42"/>
      <c r="AL15" s="42" t="s">
        <v>189</v>
      </c>
      <c r="AM15" s="44" t="s">
        <v>167</v>
      </c>
      <c r="AN15" s="44"/>
      <c r="AO15" s="44"/>
      <c r="AP15" s="46" t="s">
        <v>394</v>
      </c>
      <c r="AQ15" s="44">
        <v>6.5</v>
      </c>
      <c r="AR15" s="44" t="s">
        <v>167</v>
      </c>
      <c r="AS15" s="42"/>
      <c r="AT15" s="44">
        <v>0</v>
      </c>
      <c r="AU15" s="44">
        <v>0</v>
      </c>
      <c r="AV15" s="44">
        <v>0</v>
      </c>
      <c r="AW15" s="44">
        <v>15</v>
      </c>
      <c r="AX15" s="44">
        <v>0</v>
      </c>
      <c r="AY15" s="44">
        <v>0</v>
      </c>
      <c r="AZ15" s="44">
        <v>0</v>
      </c>
      <c r="BA15" s="44">
        <v>0</v>
      </c>
      <c r="BB15" s="44">
        <v>0</v>
      </c>
      <c r="BC15" s="44">
        <v>0</v>
      </c>
      <c r="BD15" s="44">
        <v>24</v>
      </c>
      <c r="BE15" s="44" t="s">
        <v>168</v>
      </c>
      <c r="BF15" s="44"/>
      <c r="BG15" s="44" t="s">
        <v>167</v>
      </c>
      <c r="BH15" s="44"/>
      <c r="BI15" s="47"/>
      <c r="BJ15" s="47"/>
      <c r="BK15" s="44"/>
      <c r="BL15" s="44" t="s">
        <v>169</v>
      </c>
      <c r="BM15" s="42"/>
      <c r="BN15" s="1" t="s">
        <v>91</v>
      </c>
      <c r="BO15" s="58" t="s">
        <v>243</v>
      </c>
    </row>
    <row r="16" spans="1:94" x14ac:dyDescent="0.3">
      <c r="A16" s="39">
        <v>2531</v>
      </c>
      <c r="B16" s="40">
        <v>41135</v>
      </c>
      <c r="C16" s="41" t="s">
        <v>272</v>
      </c>
      <c r="D16" s="42" t="s">
        <v>472</v>
      </c>
      <c r="E16" s="42"/>
      <c r="F16" s="42" t="s">
        <v>444</v>
      </c>
      <c r="G16" s="43">
        <v>41090</v>
      </c>
      <c r="H16" s="44" t="s">
        <v>438</v>
      </c>
      <c r="I16" s="44" t="s">
        <v>445</v>
      </c>
      <c r="J16" s="44"/>
      <c r="K16" s="48" t="s">
        <v>542</v>
      </c>
      <c r="L16" s="42" t="s">
        <v>543</v>
      </c>
      <c r="M16" s="48">
        <v>78.5</v>
      </c>
      <c r="N16" s="48">
        <v>23.7</v>
      </c>
      <c r="O16" s="42" t="s">
        <v>319</v>
      </c>
      <c r="P16" s="48">
        <v>1000</v>
      </c>
      <c r="Q16" s="48">
        <v>22.9</v>
      </c>
      <c r="R16" s="45">
        <v>1700</v>
      </c>
      <c r="S16" s="48">
        <v>21.3</v>
      </c>
      <c r="T16" s="48"/>
      <c r="U16" s="48"/>
      <c r="V16" s="48"/>
      <c r="W16" s="48"/>
      <c r="X16" s="48"/>
      <c r="Y16" s="48"/>
      <c r="Z16" s="48"/>
      <c r="AA16" s="48"/>
      <c r="AB16" s="48"/>
      <c r="AC16" s="48"/>
      <c r="AD16" s="48"/>
      <c r="AE16" s="48"/>
      <c r="AF16" s="48"/>
      <c r="AG16" s="48"/>
      <c r="AH16" s="48"/>
      <c r="AI16" s="48"/>
      <c r="AJ16" s="48"/>
      <c r="AK16" s="48"/>
      <c r="AL16" s="42" t="s">
        <v>234</v>
      </c>
      <c r="AM16" s="44" t="s">
        <v>445</v>
      </c>
      <c r="AN16" s="52"/>
      <c r="AO16" s="52"/>
      <c r="AP16" s="46" t="s">
        <v>267</v>
      </c>
      <c r="AQ16" s="52">
        <v>10</v>
      </c>
      <c r="AR16" s="52" t="s">
        <v>437</v>
      </c>
      <c r="AS16" s="48"/>
      <c r="AT16" s="52">
        <v>0</v>
      </c>
      <c r="AU16" s="52">
        <v>0</v>
      </c>
      <c r="AV16" s="52">
        <v>0</v>
      </c>
      <c r="AW16" s="52">
        <v>10</v>
      </c>
      <c r="AX16" s="44">
        <v>0</v>
      </c>
      <c r="AY16" s="44">
        <v>0</v>
      </c>
      <c r="AZ16" s="44">
        <v>0</v>
      </c>
      <c r="BA16" s="44">
        <v>0</v>
      </c>
      <c r="BB16" s="44">
        <v>0</v>
      </c>
      <c r="BC16" s="44">
        <v>0</v>
      </c>
      <c r="BD16" s="44">
        <v>0</v>
      </c>
      <c r="BE16" s="44" t="s">
        <v>445</v>
      </c>
      <c r="BF16" s="44">
        <v>36</v>
      </c>
      <c r="BG16" s="44" t="s">
        <v>445</v>
      </c>
      <c r="BH16" s="44"/>
      <c r="BI16" s="50"/>
      <c r="BJ16" s="50"/>
      <c r="BK16" s="52"/>
      <c r="BL16" s="44" t="s">
        <v>390</v>
      </c>
      <c r="BM16" s="48"/>
      <c r="BN16" t="s">
        <v>252</v>
      </c>
      <c r="BO16" s="1" t="s">
        <v>355</v>
      </c>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row>
    <row r="17" spans="1:94" s="1" customFormat="1" x14ac:dyDescent="0.3">
      <c r="A17" s="39">
        <v>2006</v>
      </c>
      <c r="B17" s="40">
        <v>41163</v>
      </c>
      <c r="C17" s="41" t="s">
        <v>272</v>
      </c>
      <c r="D17" s="42" t="s">
        <v>472</v>
      </c>
      <c r="E17" s="42"/>
      <c r="F17" s="42" t="s">
        <v>479</v>
      </c>
      <c r="G17" s="43">
        <v>41152</v>
      </c>
      <c r="H17" s="44" t="s">
        <v>438</v>
      </c>
      <c r="I17" s="44" t="s">
        <v>336</v>
      </c>
      <c r="J17" s="44"/>
      <c r="K17" s="42" t="s">
        <v>384</v>
      </c>
      <c r="L17" s="42" t="s">
        <v>385</v>
      </c>
      <c r="M17" s="42">
        <v>83.59</v>
      </c>
      <c r="N17" s="42">
        <v>24.64</v>
      </c>
      <c r="O17" s="42" t="s">
        <v>386</v>
      </c>
      <c r="P17" s="42">
        <v>1000</v>
      </c>
      <c r="Q17" s="42">
        <v>24.17</v>
      </c>
      <c r="R17" s="45">
        <v>1750</v>
      </c>
      <c r="S17" s="42">
        <v>23.97</v>
      </c>
      <c r="T17" s="42"/>
      <c r="U17" s="42"/>
      <c r="V17" s="42"/>
      <c r="W17" s="42"/>
      <c r="X17" s="42"/>
      <c r="Y17" s="42"/>
      <c r="Z17" s="42"/>
      <c r="AA17" s="42"/>
      <c r="AB17" s="42"/>
      <c r="AC17" s="42"/>
      <c r="AD17" s="42"/>
      <c r="AE17" s="42">
        <v>7.34</v>
      </c>
      <c r="AF17" s="42"/>
      <c r="AG17" s="42"/>
      <c r="AH17" s="42"/>
      <c r="AI17" s="42"/>
      <c r="AJ17" s="42"/>
      <c r="AK17" s="42"/>
      <c r="AL17" s="42" t="s">
        <v>325</v>
      </c>
      <c r="AM17" s="44" t="s">
        <v>336</v>
      </c>
      <c r="AN17" s="44"/>
      <c r="AO17" s="44"/>
      <c r="AP17" s="46" t="s">
        <v>388</v>
      </c>
      <c r="AQ17" s="44">
        <v>6.1</v>
      </c>
      <c r="AR17" s="44" t="s">
        <v>337</v>
      </c>
      <c r="AS17" s="42"/>
      <c r="AT17" s="44">
        <v>0</v>
      </c>
      <c r="AU17" s="44">
        <v>0</v>
      </c>
      <c r="AV17" s="44">
        <v>0</v>
      </c>
      <c r="AW17" s="44">
        <v>17</v>
      </c>
      <c r="AX17" s="44">
        <v>0</v>
      </c>
      <c r="AY17" s="44">
        <v>0</v>
      </c>
      <c r="AZ17" s="44">
        <v>0</v>
      </c>
      <c r="BA17" s="44">
        <v>0</v>
      </c>
      <c r="BB17" s="44">
        <v>0</v>
      </c>
      <c r="BC17" s="44">
        <v>2</v>
      </c>
      <c r="BD17" s="44">
        <v>0</v>
      </c>
      <c r="BE17" s="44" t="s">
        <v>336</v>
      </c>
      <c r="BF17" s="44">
        <v>12</v>
      </c>
      <c r="BG17" s="44" t="s">
        <v>336</v>
      </c>
      <c r="BH17" s="44"/>
      <c r="BI17" s="42" t="s">
        <v>424</v>
      </c>
      <c r="BJ17" s="47" t="s">
        <v>523</v>
      </c>
      <c r="BK17" s="44">
        <v>50</v>
      </c>
      <c r="BL17" s="44" t="s">
        <v>339</v>
      </c>
      <c r="BM17" s="42"/>
      <c r="BN17" s="1" t="s">
        <v>368</v>
      </c>
      <c r="BO17" s="2" t="s">
        <v>342</v>
      </c>
      <c r="BV17" s="2"/>
      <c r="BW17" s="2"/>
      <c r="BX17" s="2"/>
      <c r="BY17" s="2"/>
      <c r="BZ17" s="2"/>
      <c r="CA17" s="2"/>
      <c r="CB17" s="2"/>
      <c r="CC17" s="2"/>
      <c r="CD17" s="2"/>
      <c r="CE17" s="2"/>
      <c r="CF17" s="2"/>
      <c r="CG17" s="2"/>
      <c r="CH17" s="2"/>
      <c r="CI17" s="2"/>
      <c r="CJ17" s="2"/>
      <c r="CK17" s="2"/>
      <c r="CL17" s="2"/>
      <c r="CM17" s="2"/>
      <c r="CN17" s="2"/>
      <c r="CO17" s="2"/>
      <c r="CP17" s="2"/>
    </row>
    <row r="18" spans="1:94" x14ac:dyDescent="0.3">
      <c r="A18" s="39">
        <v>1126</v>
      </c>
      <c r="B18" s="40">
        <v>41163</v>
      </c>
      <c r="C18" s="41" t="s">
        <v>291</v>
      </c>
      <c r="D18" s="42" t="s">
        <v>210</v>
      </c>
      <c r="E18" s="42"/>
      <c r="F18" s="42" t="s">
        <v>423</v>
      </c>
      <c r="G18" s="43">
        <v>41090</v>
      </c>
      <c r="H18" s="44" t="s">
        <v>246</v>
      </c>
      <c r="I18" s="44" t="s">
        <v>301</v>
      </c>
      <c r="J18" s="44"/>
      <c r="K18" s="42" t="s">
        <v>302</v>
      </c>
      <c r="L18" s="42" t="s">
        <v>303</v>
      </c>
      <c r="M18" s="48">
        <v>87.4</v>
      </c>
      <c r="N18" s="48">
        <v>26.263999999999999</v>
      </c>
      <c r="O18" s="42" t="s">
        <v>343</v>
      </c>
      <c r="P18" s="48">
        <v>1000</v>
      </c>
      <c r="Q18" s="42">
        <v>25.283999999999999</v>
      </c>
      <c r="R18" s="45">
        <v>1750</v>
      </c>
      <c r="S18" s="48">
        <v>23.128</v>
      </c>
      <c r="T18" s="48"/>
      <c r="U18" s="48"/>
      <c r="V18" s="48"/>
      <c r="W18" s="42"/>
      <c r="X18" s="48"/>
      <c r="Y18" s="48"/>
      <c r="Z18" s="48"/>
      <c r="AA18" s="48"/>
      <c r="AB18" s="48"/>
      <c r="AC18" s="48"/>
      <c r="AD18" s="48"/>
      <c r="AE18" s="42">
        <v>11.564</v>
      </c>
      <c r="AF18" s="48"/>
      <c r="AG18" s="48"/>
      <c r="AH18" s="42"/>
      <c r="AI18" s="42"/>
      <c r="AJ18" s="42"/>
      <c r="AK18" s="48"/>
      <c r="AL18" s="42" t="s">
        <v>469</v>
      </c>
      <c r="AM18" s="44" t="s">
        <v>470</v>
      </c>
      <c r="AN18" s="44"/>
      <c r="AO18" s="44"/>
      <c r="AP18" s="46" t="s">
        <v>471</v>
      </c>
      <c r="AQ18" s="44">
        <v>10</v>
      </c>
      <c r="AR18" s="44" t="s">
        <v>470</v>
      </c>
      <c r="AS18" s="42"/>
      <c r="AT18" s="44">
        <v>0</v>
      </c>
      <c r="AU18" s="44">
        <v>0</v>
      </c>
      <c r="AV18" s="44">
        <v>7</v>
      </c>
      <c r="AW18" s="44">
        <v>0</v>
      </c>
      <c r="AX18" s="44">
        <v>0</v>
      </c>
      <c r="AY18" s="44">
        <v>0</v>
      </c>
      <c r="AZ18" s="44">
        <v>0</v>
      </c>
      <c r="BA18" s="44">
        <v>0</v>
      </c>
      <c r="BB18" s="44">
        <v>0</v>
      </c>
      <c r="BC18" s="44">
        <v>0</v>
      </c>
      <c r="BD18" s="44">
        <v>0</v>
      </c>
      <c r="BE18" s="44" t="s">
        <v>470</v>
      </c>
      <c r="BF18" s="44"/>
      <c r="BG18" s="44" t="s">
        <v>470</v>
      </c>
      <c r="BH18" s="44"/>
      <c r="BI18" s="47"/>
      <c r="BJ18" s="47"/>
      <c r="BK18" s="44"/>
      <c r="BL18" s="44" t="s">
        <v>363</v>
      </c>
      <c r="BM18" s="42" t="s">
        <v>306</v>
      </c>
      <c r="BN18" t="s">
        <v>468</v>
      </c>
      <c r="BO18" s="58" t="s">
        <v>492</v>
      </c>
    </row>
    <row r="19" spans="1:94" x14ac:dyDescent="0.3">
      <c r="A19" s="39">
        <v>1474</v>
      </c>
      <c r="B19" s="40">
        <v>41163</v>
      </c>
      <c r="C19" s="41" t="s">
        <v>272</v>
      </c>
      <c r="D19" s="42" t="s">
        <v>472</v>
      </c>
      <c r="E19" s="42"/>
      <c r="F19" s="42" t="s">
        <v>479</v>
      </c>
      <c r="G19" s="43">
        <v>41152</v>
      </c>
      <c r="H19" s="44" t="s">
        <v>154</v>
      </c>
      <c r="I19" s="44" t="s">
        <v>155</v>
      </c>
      <c r="J19" s="44"/>
      <c r="K19" s="48" t="s">
        <v>349</v>
      </c>
      <c r="L19" s="42" t="s">
        <v>350</v>
      </c>
      <c r="M19" s="48">
        <v>78.400000000000006</v>
      </c>
      <c r="N19" s="48">
        <v>23.99</v>
      </c>
      <c r="O19" s="42" t="s">
        <v>386</v>
      </c>
      <c r="P19" s="48">
        <v>1750</v>
      </c>
      <c r="Q19" s="48">
        <v>23.45</v>
      </c>
      <c r="R19" s="55">
        <v>1750</v>
      </c>
      <c r="S19" s="55">
        <v>23.45</v>
      </c>
      <c r="T19" s="48"/>
      <c r="U19" s="48"/>
      <c r="V19" s="48"/>
      <c r="W19" s="48"/>
      <c r="X19" s="48"/>
      <c r="Y19" s="48"/>
      <c r="Z19" s="48"/>
      <c r="AA19" s="48"/>
      <c r="AB19" s="48"/>
      <c r="AC19" s="48"/>
      <c r="AD19" s="48"/>
      <c r="AE19" s="48">
        <v>7.39</v>
      </c>
      <c r="AF19" s="48"/>
      <c r="AG19" s="48"/>
      <c r="AH19" s="48"/>
      <c r="AI19" s="48"/>
      <c r="AJ19" s="48"/>
      <c r="AK19" s="48"/>
      <c r="AL19" s="42" t="s">
        <v>325</v>
      </c>
      <c r="AM19" s="44" t="s">
        <v>98</v>
      </c>
      <c r="AN19" s="52"/>
      <c r="AO19" s="52"/>
      <c r="AP19" s="53" t="s">
        <v>388</v>
      </c>
      <c r="AQ19" s="44">
        <v>6.5</v>
      </c>
      <c r="AR19" s="52" t="s">
        <v>336</v>
      </c>
      <c r="AS19" s="48"/>
      <c r="AT19" s="52">
        <v>0</v>
      </c>
      <c r="AU19" s="52">
        <v>0</v>
      </c>
      <c r="AV19" s="52">
        <v>0</v>
      </c>
      <c r="AW19" s="52">
        <v>20</v>
      </c>
      <c r="AX19" s="52">
        <v>0</v>
      </c>
      <c r="AY19" s="44">
        <v>0</v>
      </c>
      <c r="AZ19" s="44">
        <v>0</v>
      </c>
      <c r="BA19" s="44">
        <v>0</v>
      </c>
      <c r="BB19" s="44">
        <v>0</v>
      </c>
      <c r="BC19" s="44">
        <v>0</v>
      </c>
      <c r="BD19" s="52">
        <v>0</v>
      </c>
      <c r="BE19" s="52" t="s">
        <v>336</v>
      </c>
      <c r="BF19" s="44"/>
      <c r="BG19" s="44" t="s">
        <v>336</v>
      </c>
      <c r="BH19" s="44"/>
      <c r="BI19" s="50" t="s">
        <v>351</v>
      </c>
      <c r="BJ19" s="50"/>
      <c r="BK19" s="52"/>
      <c r="BL19" s="44" t="s">
        <v>339</v>
      </c>
      <c r="BM19" s="48"/>
      <c r="BN19" t="s">
        <v>153</v>
      </c>
      <c r="BO19" t="s">
        <v>342</v>
      </c>
    </row>
    <row r="20" spans="1:94" x14ac:dyDescent="0.3">
      <c r="A20" s="39">
        <v>1524</v>
      </c>
      <c r="B20" s="40">
        <v>41095</v>
      </c>
      <c r="C20" s="41" t="s">
        <v>391</v>
      </c>
      <c r="D20" s="42" t="s">
        <v>472</v>
      </c>
      <c r="E20" s="42"/>
      <c r="F20" s="42" t="s">
        <v>479</v>
      </c>
      <c r="G20" s="43">
        <v>41090</v>
      </c>
      <c r="H20" s="44" t="s">
        <v>531</v>
      </c>
      <c r="I20" s="44" t="s">
        <v>380</v>
      </c>
      <c r="J20" s="44"/>
      <c r="K20" s="48" t="s">
        <v>226</v>
      </c>
      <c r="L20" s="42" t="s">
        <v>530</v>
      </c>
      <c r="M20" s="48">
        <v>101.54</v>
      </c>
      <c r="N20" s="48">
        <v>25.09</v>
      </c>
      <c r="O20" s="42" t="s">
        <v>426</v>
      </c>
      <c r="P20" s="48">
        <v>1000</v>
      </c>
      <c r="Q20" s="48">
        <v>24.79</v>
      </c>
      <c r="R20" s="45">
        <v>1750</v>
      </c>
      <c r="S20" s="48">
        <v>23.9</v>
      </c>
      <c r="T20" s="48"/>
      <c r="U20" s="48"/>
      <c r="V20" s="48"/>
      <c r="W20" s="48"/>
      <c r="X20" s="48"/>
      <c r="Y20" s="48"/>
      <c r="Z20" s="48"/>
      <c r="AA20" s="48"/>
      <c r="AB20" s="48"/>
      <c r="AC20" s="48"/>
      <c r="AD20" s="48"/>
      <c r="AE20" s="48">
        <v>13</v>
      </c>
      <c r="AF20" s="48"/>
      <c r="AG20" s="48"/>
      <c r="AH20" s="48"/>
      <c r="AI20" s="48"/>
      <c r="AJ20" s="48"/>
      <c r="AK20" s="48"/>
      <c r="AL20" s="42" t="s">
        <v>480</v>
      </c>
      <c r="AM20" s="52" t="s">
        <v>380</v>
      </c>
      <c r="AN20" s="52"/>
      <c r="AO20" s="52"/>
      <c r="AP20" s="53"/>
      <c r="AQ20" s="52">
        <v>0</v>
      </c>
      <c r="AR20" s="52" t="s">
        <v>380</v>
      </c>
      <c r="AS20" s="48"/>
      <c r="AT20" s="52">
        <v>0</v>
      </c>
      <c r="AU20" s="52">
        <v>0</v>
      </c>
      <c r="AV20" s="52">
        <v>18</v>
      </c>
      <c r="AW20" s="52">
        <v>0</v>
      </c>
      <c r="AX20" s="52">
        <v>0</v>
      </c>
      <c r="AY20" s="52">
        <v>0</v>
      </c>
      <c r="AZ20" s="52">
        <v>0</v>
      </c>
      <c r="BA20" s="52">
        <v>0</v>
      </c>
      <c r="BB20" s="44">
        <v>0</v>
      </c>
      <c r="BC20" s="44">
        <v>0</v>
      </c>
      <c r="BD20" s="52">
        <v>0</v>
      </c>
      <c r="BE20" s="52" t="s">
        <v>380</v>
      </c>
      <c r="BF20" s="44"/>
      <c r="BG20" s="44" t="s">
        <v>380</v>
      </c>
      <c r="BH20" s="44"/>
      <c r="BI20" s="50"/>
      <c r="BJ20" s="50"/>
      <c r="BK20" s="52"/>
      <c r="BL20" s="44" t="s">
        <v>353</v>
      </c>
      <c r="BM20" s="48" t="s">
        <v>227</v>
      </c>
      <c r="BN20" s="1"/>
      <c r="BO20" s="3"/>
    </row>
    <row r="21" spans="1:94" x14ac:dyDescent="0.3">
      <c r="A21" s="39">
        <v>1446</v>
      </c>
      <c r="B21" s="40">
        <v>41136</v>
      </c>
      <c r="C21" s="41" t="s">
        <v>272</v>
      </c>
      <c r="D21" s="42" t="s">
        <v>472</v>
      </c>
      <c r="E21" s="42"/>
      <c r="F21" s="42" t="s">
        <v>479</v>
      </c>
      <c r="G21" s="43">
        <v>41121</v>
      </c>
      <c r="H21" s="44" t="s">
        <v>438</v>
      </c>
      <c r="I21" s="44" t="s">
        <v>445</v>
      </c>
      <c r="J21" s="44"/>
      <c r="K21" s="42" t="s">
        <v>283</v>
      </c>
      <c r="L21" s="42" t="s">
        <v>284</v>
      </c>
      <c r="M21" s="48">
        <v>89.98</v>
      </c>
      <c r="N21" s="48">
        <v>21.95</v>
      </c>
      <c r="O21" s="42" t="s">
        <v>319</v>
      </c>
      <c r="P21" s="48">
        <v>300</v>
      </c>
      <c r="Q21" s="48">
        <v>22.13</v>
      </c>
      <c r="R21" s="49">
        <v>1020</v>
      </c>
      <c r="S21" s="48">
        <v>23.95</v>
      </c>
      <c r="T21" s="48"/>
      <c r="U21" s="48"/>
      <c r="V21" s="48"/>
      <c r="W21" s="48"/>
      <c r="X21" s="48"/>
      <c r="Y21" s="48"/>
      <c r="Z21" s="48"/>
      <c r="AA21" s="48"/>
      <c r="AB21" s="48"/>
      <c r="AC21" s="48"/>
      <c r="AD21" s="48"/>
      <c r="AE21" s="48">
        <v>9.9499999999999993</v>
      </c>
      <c r="AF21" s="48"/>
      <c r="AG21" s="48"/>
      <c r="AH21" s="48"/>
      <c r="AI21" s="48"/>
      <c r="AJ21" s="48"/>
      <c r="AK21" s="48"/>
      <c r="AL21" s="42" t="s">
        <v>454</v>
      </c>
      <c r="AM21" s="44" t="s">
        <v>445</v>
      </c>
      <c r="AN21" s="52"/>
      <c r="AO21" s="52"/>
      <c r="AP21" s="53" t="s">
        <v>267</v>
      </c>
      <c r="AQ21" s="52">
        <v>8</v>
      </c>
      <c r="AR21" s="44" t="s">
        <v>437</v>
      </c>
      <c r="AS21" s="48"/>
      <c r="AT21" s="52">
        <v>0</v>
      </c>
      <c r="AU21" s="52">
        <v>0</v>
      </c>
      <c r="AV21" s="44">
        <v>7</v>
      </c>
      <c r="AW21" s="52">
        <v>0</v>
      </c>
      <c r="AX21" s="52">
        <v>0</v>
      </c>
      <c r="AY21" s="44">
        <v>0</v>
      </c>
      <c r="AZ21" s="44">
        <v>0</v>
      </c>
      <c r="BA21" s="44">
        <v>0</v>
      </c>
      <c r="BB21" s="44">
        <v>0</v>
      </c>
      <c r="BC21" s="44">
        <v>0</v>
      </c>
      <c r="BD21" s="44">
        <v>24</v>
      </c>
      <c r="BE21" s="44" t="s">
        <v>438</v>
      </c>
      <c r="BF21" s="44"/>
      <c r="BG21" s="44" t="s">
        <v>445</v>
      </c>
      <c r="BH21" s="44"/>
      <c r="BI21" s="50"/>
      <c r="BJ21" s="50"/>
      <c r="BK21" s="52"/>
      <c r="BL21" s="44" t="s">
        <v>390</v>
      </c>
      <c r="BM21" s="48" t="s">
        <v>463</v>
      </c>
      <c r="BN21" t="s">
        <v>253</v>
      </c>
      <c r="BO21" s="58" t="s">
        <v>356</v>
      </c>
    </row>
    <row r="22" spans="1:94" x14ac:dyDescent="0.3">
      <c r="A22" s="39">
        <v>1486</v>
      </c>
      <c r="B22" s="40">
        <v>41163</v>
      </c>
      <c r="C22" s="41" t="s">
        <v>272</v>
      </c>
      <c r="D22" s="42" t="s">
        <v>472</v>
      </c>
      <c r="E22" s="42"/>
      <c r="F22" s="42" t="s">
        <v>479</v>
      </c>
      <c r="G22" s="43">
        <v>41152</v>
      </c>
      <c r="H22" s="44" t="s">
        <v>438</v>
      </c>
      <c r="I22" s="44" t="s">
        <v>336</v>
      </c>
      <c r="J22" s="44"/>
      <c r="K22" s="48" t="s">
        <v>369</v>
      </c>
      <c r="L22" s="42" t="s">
        <v>350</v>
      </c>
      <c r="M22" s="48">
        <v>77.95</v>
      </c>
      <c r="N22" s="48">
        <v>22.95</v>
      </c>
      <c r="O22" s="42" t="s">
        <v>386</v>
      </c>
      <c r="P22" s="48">
        <v>1750</v>
      </c>
      <c r="Q22" s="48">
        <v>22.2</v>
      </c>
      <c r="R22" s="55">
        <v>1750</v>
      </c>
      <c r="S22" s="55">
        <v>22.2</v>
      </c>
      <c r="T22" s="48"/>
      <c r="U22" s="48"/>
      <c r="V22" s="48"/>
      <c r="W22" s="48"/>
      <c r="X22" s="48"/>
      <c r="Y22" s="48"/>
      <c r="Z22" s="48"/>
      <c r="AA22" s="48"/>
      <c r="AB22" s="48"/>
      <c r="AC22" s="48"/>
      <c r="AD22" s="48"/>
      <c r="AE22" s="48">
        <v>6.99</v>
      </c>
      <c r="AF22" s="48"/>
      <c r="AG22" s="48"/>
      <c r="AH22" s="48"/>
      <c r="AI22" s="48"/>
      <c r="AJ22" s="48"/>
      <c r="AK22" s="48"/>
      <c r="AL22" s="42" t="s">
        <v>325</v>
      </c>
      <c r="AM22" s="44" t="s">
        <v>336</v>
      </c>
      <c r="AN22" s="52"/>
      <c r="AO22" s="52"/>
      <c r="AP22" s="53" t="s">
        <v>388</v>
      </c>
      <c r="AQ22" s="44">
        <v>6.5</v>
      </c>
      <c r="AR22" s="52" t="s">
        <v>337</v>
      </c>
      <c r="AS22" s="48"/>
      <c r="AT22" s="52">
        <v>0</v>
      </c>
      <c r="AU22" s="52">
        <v>0</v>
      </c>
      <c r="AV22" s="52">
        <v>0</v>
      </c>
      <c r="AW22" s="52">
        <v>20</v>
      </c>
      <c r="AX22" s="52">
        <v>0</v>
      </c>
      <c r="AY22" s="44">
        <v>0</v>
      </c>
      <c r="AZ22" s="44">
        <v>0</v>
      </c>
      <c r="BA22" s="44">
        <v>0</v>
      </c>
      <c r="BB22" s="44">
        <v>0</v>
      </c>
      <c r="BC22" s="44">
        <v>0</v>
      </c>
      <c r="BD22" s="52">
        <v>0</v>
      </c>
      <c r="BE22" s="52" t="s">
        <v>336</v>
      </c>
      <c r="BF22" s="44"/>
      <c r="BG22" s="44" t="s">
        <v>336</v>
      </c>
      <c r="BH22" s="44"/>
      <c r="BI22" s="50"/>
      <c r="BJ22" s="50"/>
      <c r="BK22" s="52"/>
      <c r="BL22" s="44" t="s">
        <v>339</v>
      </c>
      <c r="BM22" s="48"/>
      <c r="BN22" t="s">
        <v>83</v>
      </c>
      <c r="BO22" t="s">
        <v>342</v>
      </c>
    </row>
    <row r="23" spans="1:94" s="1" customFormat="1" x14ac:dyDescent="0.3">
      <c r="A23" s="39">
        <v>1256</v>
      </c>
      <c r="B23" s="40">
        <v>41135</v>
      </c>
      <c r="C23" s="41" t="s">
        <v>184</v>
      </c>
      <c r="D23" s="42" t="s">
        <v>421</v>
      </c>
      <c r="E23" s="42"/>
      <c r="F23" s="42" t="s">
        <v>233</v>
      </c>
      <c r="G23" s="43">
        <v>41117</v>
      </c>
      <c r="H23" s="44" t="s">
        <v>438</v>
      </c>
      <c r="I23" s="44" t="s">
        <v>445</v>
      </c>
      <c r="J23" s="44"/>
      <c r="K23" s="42" t="s">
        <v>240</v>
      </c>
      <c r="L23" s="42" t="s">
        <v>42</v>
      </c>
      <c r="M23" s="48">
        <v>82.42</v>
      </c>
      <c r="N23" s="48">
        <v>24.38</v>
      </c>
      <c r="O23" s="42" t="s">
        <v>319</v>
      </c>
      <c r="P23" s="48">
        <v>1000</v>
      </c>
      <c r="Q23" s="42">
        <v>23.54</v>
      </c>
      <c r="R23" s="49">
        <v>1750</v>
      </c>
      <c r="S23" s="48">
        <v>21.93</v>
      </c>
      <c r="T23" s="48"/>
      <c r="U23" s="48"/>
      <c r="V23" s="48"/>
      <c r="W23" s="42"/>
      <c r="X23" s="48"/>
      <c r="Y23" s="48"/>
      <c r="Z23" s="48"/>
      <c r="AA23" s="48"/>
      <c r="AB23" s="48"/>
      <c r="AC23" s="48"/>
      <c r="AD23" s="48"/>
      <c r="AE23" s="42">
        <v>7.59</v>
      </c>
      <c r="AF23" s="48"/>
      <c r="AG23" s="48"/>
      <c r="AH23" s="42"/>
      <c r="AI23" s="42"/>
      <c r="AJ23" s="42"/>
      <c r="AK23" s="48"/>
      <c r="AL23" s="42" t="s">
        <v>454</v>
      </c>
      <c r="AM23" s="44" t="s">
        <v>445</v>
      </c>
      <c r="AN23" s="44"/>
      <c r="AO23" s="44"/>
      <c r="AP23" s="46" t="s">
        <v>267</v>
      </c>
      <c r="AQ23" s="44">
        <v>5.0999999999999996</v>
      </c>
      <c r="AR23" s="44" t="s">
        <v>437</v>
      </c>
      <c r="AS23" s="42"/>
      <c r="AT23" s="44">
        <v>0</v>
      </c>
      <c r="AU23" s="44">
        <v>0</v>
      </c>
      <c r="AV23" s="44">
        <v>0</v>
      </c>
      <c r="AW23" s="44">
        <v>16</v>
      </c>
      <c r="AX23" s="44">
        <v>0</v>
      </c>
      <c r="AY23" s="44">
        <v>0</v>
      </c>
      <c r="AZ23" s="44">
        <v>0</v>
      </c>
      <c r="BA23" s="44">
        <v>2</v>
      </c>
      <c r="BB23" s="44">
        <v>0</v>
      </c>
      <c r="BC23" s="44">
        <v>0</v>
      </c>
      <c r="BD23" s="44">
        <v>0</v>
      </c>
      <c r="BE23" s="44" t="s">
        <v>445</v>
      </c>
      <c r="BF23" s="44">
        <v>12</v>
      </c>
      <c r="BG23" s="44" t="s">
        <v>445</v>
      </c>
      <c r="BH23" s="44"/>
      <c r="BI23" s="47"/>
      <c r="BJ23" s="47"/>
      <c r="BK23" s="44"/>
      <c r="BL23" s="44" t="s">
        <v>390</v>
      </c>
      <c r="BM23" s="42"/>
      <c r="BN23" t="s">
        <v>322</v>
      </c>
      <c r="BO23" t="s">
        <v>356</v>
      </c>
    </row>
    <row r="24" spans="1:94" x14ac:dyDescent="0.3">
      <c r="A24" s="39">
        <v>3104</v>
      </c>
      <c r="B24" s="40">
        <v>41163</v>
      </c>
      <c r="C24" s="41" t="s">
        <v>272</v>
      </c>
      <c r="D24" s="42" t="s">
        <v>472</v>
      </c>
      <c r="E24" s="42"/>
      <c r="F24" s="42" t="s">
        <v>479</v>
      </c>
      <c r="G24" s="43">
        <v>41152</v>
      </c>
      <c r="H24" s="44" t="s">
        <v>438</v>
      </c>
      <c r="I24" s="44" t="s">
        <v>336</v>
      </c>
      <c r="J24" s="44"/>
      <c r="K24" s="48" t="s">
        <v>92</v>
      </c>
      <c r="L24" s="42" t="s">
        <v>93</v>
      </c>
      <c r="M24" s="48">
        <v>41.51</v>
      </c>
      <c r="N24" s="48">
        <v>17.37</v>
      </c>
      <c r="O24" s="42" t="s">
        <v>386</v>
      </c>
      <c r="P24" s="48">
        <v>1000</v>
      </c>
      <c r="Q24" s="48">
        <v>16.77</v>
      </c>
      <c r="R24" s="49">
        <v>1750</v>
      </c>
      <c r="S24" s="48">
        <v>15.67</v>
      </c>
      <c r="T24" s="48"/>
      <c r="U24" s="48"/>
      <c r="V24" s="48"/>
      <c r="W24" s="48"/>
      <c r="X24" s="48"/>
      <c r="Y24" s="48"/>
      <c r="Z24" s="48"/>
      <c r="AA24" s="48"/>
      <c r="AB24" s="48"/>
      <c r="AC24" s="48"/>
      <c r="AD24" s="48"/>
      <c r="AE24" s="48">
        <v>6.28</v>
      </c>
      <c r="AF24" s="48"/>
      <c r="AG24" s="48"/>
      <c r="AH24" s="48"/>
      <c r="AI24" s="48"/>
      <c r="AJ24" s="48"/>
      <c r="AK24" s="48"/>
      <c r="AL24" s="42" t="s">
        <v>325</v>
      </c>
      <c r="AM24" s="44" t="s">
        <v>336</v>
      </c>
      <c r="AN24" s="52"/>
      <c r="AO24" s="52"/>
      <c r="AP24" s="46" t="s">
        <v>388</v>
      </c>
      <c r="AQ24" s="52">
        <v>7.3</v>
      </c>
      <c r="AR24" s="52" t="s">
        <v>336</v>
      </c>
      <c r="AS24" s="48"/>
      <c r="AT24" s="52">
        <v>0</v>
      </c>
      <c r="AU24" s="52">
        <v>0</v>
      </c>
      <c r="AV24" s="52">
        <v>0</v>
      </c>
      <c r="AW24" s="52">
        <v>0</v>
      </c>
      <c r="AX24" s="44">
        <v>0</v>
      </c>
      <c r="AY24" s="44">
        <v>0</v>
      </c>
      <c r="AZ24" s="44">
        <v>0</v>
      </c>
      <c r="BA24" s="44">
        <v>0</v>
      </c>
      <c r="BB24" s="44">
        <v>0</v>
      </c>
      <c r="BC24" s="44">
        <v>0</v>
      </c>
      <c r="BD24" s="44">
        <v>0</v>
      </c>
      <c r="BE24" s="44" t="s">
        <v>336</v>
      </c>
      <c r="BF24" s="44"/>
      <c r="BG24" s="44" t="s">
        <v>336</v>
      </c>
      <c r="BH24" s="44">
        <v>35</v>
      </c>
      <c r="BI24" s="50" t="s">
        <v>40</v>
      </c>
      <c r="BJ24" s="50"/>
      <c r="BK24" s="52"/>
      <c r="BL24" s="44" t="s">
        <v>339</v>
      </c>
      <c r="BM24" s="48" t="s">
        <v>251</v>
      </c>
      <c r="BN24" t="s">
        <v>106</v>
      </c>
      <c r="BO24" s="58" t="s">
        <v>342</v>
      </c>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row>
    <row r="25" spans="1:94" x14ac:dyDescent="0.3">
      <c r="A25" s="39">
        <v>1424</v>
      </c>
      <c r="B25" s="40">
        <v>41136</v>
      </c>
      <c r="C25" s="41" t="s">
        <v>287</v>
      </c>
      <c r="D25" s="42" t="s">
        <v>422</v>
      </c>
      <c r="E25" s="42"/>
      <c r="F25" s="42" t="s">
        <v>423</v>
      </c>
      <c r="G25" s="43">
        <v>41121</v>
      </c>
      <c r="H25" s="44" t="s">
        <v>438</v>
      </c>
      <c r="I25" s="44" t="s">
        <v>445</v>
      </c>
      <c r="J25" s="44"/>
      <c r="K25" s="48" t="s">
        <v>219</v>
      </c>
      <c r="L25" s="42" t="s">
        <v>220</v>
      </c>
      <c r="M25" s="48">
        <v>73.010000000000005</v>
      </c>
      <c r="N25" s="48">
        <v>23.93</v>
      </c>
      <c r="O25" s="42" t="s">
        <v>319</v>
      </c>
      <c r="P25" s="48">
        <v>600</v>
      </c>
      <c r="Q25" s="48">
        <v>19.079999999999998</v>
      </c>
      <c r="R25" s="55">
        <v>600</v>
      </c>
      <c r="S25" s="55">
        <v>19.079999999999998</v>
      </c>
      <c r="T25" s="48"/>
      <c r="U25" s="48"/>
      <c r="V25" s="48"/>
      <c r="W25" s="48"/>
      <c r="X25" s="48"/>
      <c r="Y25" s="48"/>
      <c r="Z25" s="48"/>
      <c r="AA25" s="48"/>
      <c r="AB25" s="48"/>
      <c r="AC25" s="48"/>
      <c r="AD25" s="48"/>
      <c r="AE25" s="48">
        <v>10.029999999999999</v>
      </c>
      <c r="AF25" s="48"/>
      <c r="AG25" s="48"/>
      <c r="AH25" s="48"/>
      <c r="AI25" s="48"/>
      <c r="AJ25" s="48"/>
      <c r="AK25" s="48"/>
      <c r="AL25" s="42" t="s">
        <v>454</v>
      </c>
      <c r="AM25" s="44" t="s">
        <v>445</v>
      </c>
      <c r="AN25" s="52"/>
      <c r="AO25" s="52"/>
      <c r="AP25" s="53"/>
      <c r="AQ25" s="52">
        <v>0</v>
      </c>
      <c r="AR25" s="52" t="s">
        <v>445</v>
      </c>
      <c r="AS25" s="48"/>
      <c r="AT25" s="52">
        <v>0</v>
      </c>
      <c r="AU25" s="52">
        <v>0</v>
      </c>
      <c r="AV25" s="52">
        <v>0</v>
      </c>
      <c r="AW25" s="52">
        <v>0</v>
      </c>
      <c r="AX25" s="44">
        <v>0</v>
      </c>
      <c r="AY25" s="44">
        <v>0</v>
      </c>
      <c r="AZ25" s="44">
        <v>0</v>
      </c>
      <c r="BA25" s="44">
        <v>0</v>
      </c>
      <c r="BB25" s="44">
        <v>0</v>
      </c>
      <c r="BC25" s="44">
        <v>0</v>
      </c>
      <c r="BD25" s="44">
        <v>12</v>
      </c>
      <c r="BE25" s="44" t="s">
        <v>438</v>
      </c>
      <c r="BF25" s="44"/>
      <c r="BG25" s="44" t="s">
        <v>445</v>
      </c>
      <c r="BH25" s="44"/>
      <c r="BI25" s="50"/>
      <c r="BJ25" s="50"/>
      <c r="BK25" s="52"/>
      <c r="BL25" s="44" t="s">
        <v>390</v>
      </c>
      <c r="BM25" s="48"/>
      <c r="BN25" t="s">
        <v>100</v>
      </c>
      <c r="BO25" t="s">
        <v>356</v>
      </c>
    </row>
    <row r="26" spans="1:94" x14ac:dyDescent="0.3">
      <c r="A26" s="39">
        <v>2268</v>
      </c>
      <c r="B26" s="40">
        <v>41160</v>
      </c>
      <c r="C26" s="41" t="s">
        <v>272</v>
      </c>
      <c r="D26" s="42" t="s">
        <v>472</v>
      </c>
      <c r="E26" s="42"/>
      <c r="F26" s="42" t="s">
        <v>479</v>
      </c>
      <c r="G26" s="43">
        <v>41152</v>
      </c>
      <c r="H26" s="44" t="s">
        <v>438</v>
      </c>
      <c r="I26" s="44" t="s">
        <v>336</v>
      </c>
      <c r="J26" s="44"/>
      <c r="K26" s="42" t="s">
        <v>139</v>
      </c>
      <c r="L26" s="42" t="s">
        <v>206</v>
      </c>
      <c r="M26" s="42">
        <v>83.5</v>
      </c>
      <c r="N26" s="42">
        <v>23.43</v>
      </c>
      <c r="O26" s="42" t="s">
        <v>207</v>
      </c>
      <c r="P26" s="42">
        <v>1000</v>
      </c>
      <c r="Q26" s="42">
        <v>22.83</v>
      </c>
      <c r="R26" s="49">
        <v>1750</v>
      </c>
      <c r="S26" s="42">
        <v>21.73</v>
      </c>
      <c r="T26" s="42"/>
      <c r="U26" s="42"/>
      <c r="V26" s="42"/>
      <c r="W26" s="42"/>
      <c r="X26" s="42"/>
      <c r="Y26" s="42"/>
      <c r="Z26" s="42"/>
      <c r="AA26" s="42"/>
      <c r="AB26" s="42"/>
      <c r="AC26" s="42"/>
      <c r="AD26" s="42"/>
      <c r="AE26" s="42">
        <v>7.9</v>
      </c>
      <c r="AF26" s="42"/>
      <c r="AG26" s="42"/>
      <c r="AH26" s="42"/>
      <c r="AI26" s="42"/>
      <c r="AJ26" s="42"/>
      <c r="AK26" s="42"/>
      <c r="AL26" s="42" t="s">
        <v>208</v>
      </c>
      <c r="AM26" s="44" t="s">
        <v>336</v>
      </c>
      <c r="AN26" s="44"/>
      <c r="AO26" s="44"/>
      <c r="AP26" s="46" t="s">
        <v>177</v>
      </c>
      <c r="AQ26" s="44">
        <v>6</v>
      </c>
      <c r="AR26" s="44" t="s">
        <v>99</v>
      </c>
      <c r="AS26" s="42"/>
      <c r="AT26" s="44">
        <v>0</v>
      </c>
      <c r="AU26" s="44">
        <v>0</v>
      </c>
      <c r="AV26" s="44">
        <v>0</v>
      </c>
      <c r="AW26" s="44">
        <v>13</v>
      </c>
      <c r="AX26" s="44">
        <v>0</v>
      </c>
      <c r="AY26" s="44">
        <v>0</v>
      </c>
      <c r="AZ26" s="44">
        <v>0</v>
      </c>
      <c r="BA26" s="44">
        <v>0</v>
      </c>
      <c r="BB26" s="44">
        <v>0</v>
      </c>
      <c r="BC26" s="44">
        <v>0</v>
      </c>
      <c r="BD26" s="44">
        <v>0</v>
      </c>
      <c r="BE26" s="44" t="s">
        <v>200</v>
      </c>
      <c r="BF26" s="44">
        <v>12</v>
      </c>
      <c r="BG26" s="44" t="s">
        <v>200</v>
      </c>
      <c r="BH26" s="44"/>
      <c r="BI26" s="47"/>
      <c r="BJ26" s="47"/>
      <c r="BK26" s="44"/>
      <c r="BL26" s="44" t="s">
        <v>201</v>
      </c>
      <c r="BM26" s="47"/>
      <c r="BN26" s="1" t="s">
        <v>205</v>
      </c>
      <c r="BO26" s="3" t="s">
        <v>342</v>
      </c>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row>
    <row r="27" spans="1:94" x14ac:dyDescent="0.3">
      <c r="A27" s="39">
        <v>1290</v>
      </c>
      <c r="B27" s="40">
        <v>41163</v>
      </c>
      <c r="C27" s="41" t="s">
        <v>272</v>
      </c>
      <c r="D27" s="42" t="s">
        <v>472</v>
      </c>
      <c r="E27" s="42"/>
      <c r="F27" s="42" t="s">
        <v>479</v>
      </c>
      <c r="G27" s="43">
        <v>41152</v>
      </c>
      <c r="H27" s="44" t="s">
        <v>275</v>
      </c>
      <c r="I27" s="44" t="s">
        <v>276</v>
      </c>
      <c r="J27" s="44"/>
      <c r="K27" s="42" t="s">
        <v>250</v>
      </c>
      <c r="L27" s="42" t="s">
        <v>156</v>
      </c>
      <c r="M27" s="48">
        <v>77.47</v>
      </c>
      <c r="N27" s="48">
        <v>24.5</v>
      </c>
      <c r="O27" s="42" t="s">
        <v>176</v>
      </c>
      <c r="P27" s="48">
        <v>1750</v>
      </c>
      <c r="Q27" s="42">
        <v>23.94</v>
      </c>
      <c r="R27" s="55">
        <v>1750</v>
      </c>
      <c r="S27" s="55">
        <v>23.94</v>
      </c>
      <c r="T27" s="48"/>
      <c r="U27" s="48"/>
      <c r="V27" s="48"/>
      <c r="W27" s="42"/>
      <c r="X27" s="48"/>
      <c r="Y27" s="48"/>
      <c r="Z27" s="48"/>
      <c r="AA27" s="48"/>
      <c r="AB27" s="48"/>
      <c r="AC27" s="48"/>
      <c r="AD27" s="48"/>
      <c r="AE27" s="42">
        <v>12.53</v>
      </c>
      <c r="AF27" s="48"/>
      <c r="AG27" s="48"/>
      <c r="AH27" s="42"/>
      <c r="AI27" s="42"/>
      <c r="AJ27" s="42"/>
      <c r="AK27" s="48"/>
      <c r="AL27" s="42" t="s">
        <v>480</v>
      </c>
      <c r="AM27" s="44" t="s">
        <v>276</v>
      </c>
      <c r="AN27" s="44"/>
      <c r="AO27" s="44"/>
      <c r="AP27" s="46" t="s">
        <v>388</v>
      </c>
      <c r="AQ27" s="44">
        <v>6.1</v>
      </c>
      <c r="AR27" s="44" t="s">
        <v>277</v>
      </c>
      <c r="AS27" s="42"/>
      <c r="AT27" s="44">
        <v>0</v>
      </c>
      <c r="AU27" s="44">
        <v>0</v>
      </c>
      <c r="AV27" s="44">
        <v>0</v>
      </c>
      <c r="AW27" s="44">
        <v>20</v>
      </c>
      <c r="AX27" s="44">
        <v>0</v>
      </c>
      <c r="AY27" s="44">
        <v>0</v>
      </c>
      <c r="AZ27" s="44">
        <v>0</v>
      </c>
      <c r="BA27" s="44">
        <v>0</v>
      </c>
      <c r="BB27" s="44">
        <v>0</v>
      </c>
      <c r="BC27" s="44">
        <v>0</v>
      </c>
      <c r="BD27" s="44">
        <v>0</v>
      </c>
      <c r="BE27" s="44" t="s">
        <v>276</v>
      </c>
      <c r="BF27" s="44">
        <v>24</v>
      </c>
      <c r="BG27" s="44" t="s">
        <v>276</v>
      </c>
      <c r="BH27" s="44"/>
      <c r="BI27" s="47"/>
      <c r="BJ27" s="50"/>
      <c r="BK27" s="44"/>
      <c r="BL27" s="44" t="s">
        <v>290</v>
      </c>
      <c r="BM27" s="42"/>
      <c r="BN27" t="s">
        <v>513</v>
      </c>
      <c r="BO27" t="s">
        <v>342</v>
      </c>
    </row>
    <row r="28" spans="1:94" x14ac:dyDescent="0.3">
      <c r="A28" s="39">
        <v>1462</v>
      </c>
      <c r="B28" s="40">
        <v>41135</v>
      </c>
      <c r="C28" s="41" t="s">
        <v>272</v>
      </c>
      <c r="D28" s="42" t="s">
        <v>472</v>
      </c>
      <c r="E28" s="42"/>
      <c r="F28" s="42" t="s">
        <v>479</v>
      </c>
      <c r="G28" s="43">
        <v>41090</v>
      </c>
      <c r="H28" s="44" t="s">
        <v>126</v>
      </c>
      <c r="I28" s="44" t="s">
        <v>127</v>
      </c>
      <c r="J28" s="44"/>
      <c r="K28" s="48" t="s">
        <v>136</v>
      </c>
      <c r="L28" s="42" t="s">
        <v>374</v>
      </c>
      <c r="M28" s="48">
        <v>93.504000000000005</v>
      </c>
      <c r="N28" s="48">
        <v>23.231999999999999</v>
      </c>
      <c r="O28" s="48"/>
      <c r="P28" s="48"/>
      <c r="Q28" s="48"/>
      <c r="R28" s="49"/>
      <c r="S28" s="48"/>
      <c r="T28" s="48"/>
      <c r="U28" s="48"/>
      <c r="V28" s="48"/>
      <c r="W28" s="48"/>
      <c r="X28" s="48"/>
      <c r="Y28" s="48"/>
      <c r="Z28" s="48"/>
      <c r="AA28" s="48"/>
      <c r="AB28" s="48"/>
      <c r="AC28" s="48"/>
      <c r="AD28" s="48"/>
      <c r="AE28">
        <v>12.364800000000001</v>
      </c>
      <c r="AF28" s="48"/>
      <c r="AG28" s="48"/>
      <c r="AH28" s="48"/>
      <c r="AI28" s="48"/>
      <c r="AJ28" s="48"/>
      <c r="AK28" s="48"/>
      <c r="AL28" s="42" t="s">
        <v>454</v>
      </c>
      <c r="AM28" s="44" t="s">
        <v>127</v>
      </c>
      <c r="AN28" s="52"/>
      <c r="AO28" s="52"/>
      <c r="AP28" s="53" t="s">
        <v>267</v>
      </c>
      <c r="AQ28" s="52">
        <v>7.2</v>
      </c>
      <c r="AR28" s="52" t="s">
        <v>128</v>
      </c>
      <c r="AS28" s="48"/>
      <c r="AT28" s="52">
        <v>4</v>
      </c>
      <c r="AU28" s="52">
        <v>0</v>
      </c>
      <c r="AV28" s="52">
        <v>14</v>
      </c>
      <c r="AW28" s="52">
        <v>0</v>
      </c>
      <c r="AX28" s="52">
        <v>0</v>
      </c>
      <c r="AY28" s="44">
        <v>0</v>
      </c>
      <c r="AZ28" s="44">
        <v>0</v>
      </c>
      <c r="BA28" s="44">
        <v>0</v>
      </c>
      <c r="BB28" s="44">
        <v>0</v>
      </c>
      <c r="BC28" s="44">
        <v>0</v>
      </c>
      <c r="BD28" s="52">
        <v>0</v>
      </c>
      <c r="BE28" s="52" t="s">
        <v>127</v>
      </c>
      <c r="BF28" s="44"/>
      <c r="BG28" s="44" t="s">
        <v>127</v>
      </c>
      <c r="BH28" s="44"/>
      <c r="BI28" s="50"/>
      <c r="BJ28" s="47"/>
      <c r="BK28" s="44"/>
      <c r="BL28" s="44" t="s">
        <v>129</v>
      </c>
      <c r="BM28" s="47" t="s">
        <v>211</v>
      </c>
      <c r="BN28" t="s">
        <v>125</v>
      </c>
      <c r="BO28" t="s">
        <v>355</v>
      </c>
    </row>
    <row r="29" spans="1:94" x14ac:dyDescent="0.3">
      <c r="A29" s="39">
        <v>1392</v>
      </c>
      <c r="B29" s="40">
        <v>41163</v>
      </c>
      <c r="C29" s="41" t="s">
        <v>146</v>
      </c>
      <c r="D29" s="42" t="s">
        <v>84</v>
      </c>
      <c r="E29" s="42"/>
      <c r="F29" s="42" t="s">
        <v>321</v>
      </c>
      <c r="G29" s="51">
        <v>41144</v>
      </c>
      <c r="H29" s="44" t="s">
        <v>438</v>
      </c>
      <c r="I29" s="44" t="s">
        <v>336</v>
      </c>
      <c r="J29" s="44"/>
      <c r="K29" s="42" t="s">
        <v>203</v>
      </c>
      <c r="L29" s="42" t="s">
        <v>204</v>
      </c>
      <c r="M29" s="48">
        <v>77.88</v>
      </c>
      <c r="N29" s="48">
        <v>22.3</v>
      </c>
      <c r="O29" s="42" t="s">
        <v>386</v>
      </c>
      <c r="P29" s="48">
        <v>1000</v>
      </c>
      <c r="Q29" s="48">
        <v>21.8</v>
      </c>
      <c r="R29" s="45">
        <v>1750</v>
      </c>
      <c r="S29" s="48">
        <v>20.6</v>
      </c>
      <c r="T29" s="48"/>
      <c r="U29" s="48"/>
      <c r="V29" s="48"/>
      <c r="W29" s="48"/>
      <c r="X29" s="48"/>
      <c r="Y29" s="48"/>
      <c r="Z29" s="48"/>
      <c r="AA29" s="48"/>
      <c r="AB29" s="48"/>
      <c r="AC29" s="48"/>
      <c r="AD29" s="48"/>
      <c r="AE29" s="48">
        <v>7.71</v>
      </c>
      <c r="AF29" s="48"/>
      <c r="AG29" s="48"/>
      <c r="AH29" s="48"/>
      <c r="AI29" s="48"/>
      <c r="AJ29" s="48"/>
      <c r="AK29" s="48"/>
      <c r="AL29" s="42" t="s">
        <v>325</v>
      </c>
      <c r="AM29" s="44" t="s">
        <v>336</v>
      </c>
      <c r="AN29" s="52"/>
      <c r="AO29" s="52"/>
      <c r="AP29" s="53" t="s">
        <v>388</v>
      </c>
      <c r="AQ29" s="52">
        <v>6</v>
      </c>
      <c r="AR29" s="52" t="s">
        <v>337</v>
      </c>
      <c r="AS29" s="48"/>
      <c r="AT29" s="52">
        <v>0</v>
      </c>
      <c r="AU29" s="52">
        <v>0</v>
      </c>
      <c r="AV29" s="52">
        <v>10</v>
      </c>
      <c r="AW29" s="52">
        <v>0</v>
      </c>
      <c r="AX29" s="44">
        <v>0</v>
      </c>
      <c r="AY29" s="44">
        <v>0</v>
      </c>
      <c r="AZ29" s="44">
        <v>0</v>
      </c>
      <c r="BA29" s="44">
        <v>0</v>
      </c>
      <c r="BB29" s="44">
        <v>0</v>
      </c>
      <c r="BC29" s="44">
        <v>0</v>
      </c>
      <c r="BD29" s="52">
        <v>0</v>
      </c>
      <c r="BE29" s="52" t="s">
        <v>336</v>
      </c>
      <c r="BF29" s="44"/>
      <c r="BG29" s="44" t="s">
        <v>336</v>
      </c>
      <c r="BH29" s="44"/>
      <c r="BI29" s="50"/>
      <c r="BJ29" s="50"/>
      <c r="BK29" s="52"/>
      <c r="BL29" s="44" t="s">
        <v>339</v>
      </c>
      <c r="BM29" s="48"/>
      <c r="BN29" t="s">
        <v>144</v>
      </c>
      <c r="BO29" s="58" t="s">
        <v>342</v>
      </c>
    </row>
    <row r="30" spans="1:94" x14ac:dyDescent="0.3">
      <c r="A30" s="39">
        <v>3092</v>
      </c>
      <c r="B30" s="40">
        <v>41137</v>
      </c>
      <c r="C30" s="41" t="s">
        <v>171</v>
      </c>
      <c r="D30" s="42" t="s">
        <v>244</v>
      </c>
      <c r="E30" s="42"/>
      <c r="F30" s="42" t="s">
        <v>249</v>
      </c>
      <c r="G30" s="51">
        <v>41165</v>
      </c>
      <c r="H30" s="44" t="s">
        <v>438</v>
      </c>
      <c r="I30" s="44" t="s">
        <v>348</v>
      </c>
      <c r="J30" s="44"/>
      <c r="K30" s="42" t="s">
        <v>401</v>
      </c>
      <c r="L30" s="42" t="s">
        <v>393</v>
      </c>
      <c r="M30" s="42">
        <v>68.81</v>
      </c>
      <c r="N30" s="42">
        <v>24.46</v>
      </c>
      <c r="O30" s="42" t="s">
        <v>207</v>
      </c>
      <c r="P30" s="42">
        <v>1000</v>
      </c>
      <c r="Q30" s="42">
        <v>23.66</v>
      </c>
      <c r="R30" s="45">
        <v>1750</v>
      </c>
      <c r="S30" s="42">
        <v>22.18</v>
      </c>
      <c r="T30" s="42"/>
      <c r="U30" s="42"/>
      <c r="V30" s="42"/>
      <c r="W30" s="42"/>
      <c r="X30" s="42"/>
      <c r="Y30" s="42"/>
      <c r="Z30" s="42"/>
      <c r="AA30" s="42"/>
      <c r="AB30" s="42"/>
      <c r="AC30" s="42"/>
      <c r="AD30" s="42"/>
      <c r="AE30" s="42">
        <v>8.36</v>
      </c>
      <c r="AF30" s="42"/>
      <c r="AG30" s="42"/>
      <c r="AH30" s="42"/>
      <c r="AI30" s="42"/>
      <c r="AJ30" s="42"/>
      <c r="AK30" s="42"/>
      <c r="AL30" s="42" t="s">
        <v>480</v>
      </c>
      <c r="AM30" s="44" t="s">
        <v>445</v>
      </c>
      <c r="AN30" s="44"/>
      <c r="AO30" s="44"/>
      <c r="AP30" s="46" t="s">
        <v>394</v>
      </c>
      <c r="AQ30" s="44">
        <v>6.5</v>
      </c>
      <c r="AR30" s="44" t="s">
        <v>445</v>
      </c>
      <c r="AS30" s="42"/>
      <c r="AT30" s="44">
        <v>0</v>
      </c>
      <c r="AU30" s="44">
        <v>0</v>
      </c>
      <c r="AV30" s="44">
        <v>0</v>
      </c>
      <c r="AW30" s="44">
        <v>15</v>
      </c>
      <c r="AX30" s="44">
        <v>0</v>
      </c>
      <c r="AY30" s="44">
        <v>0</v>
      </c>
      <c r="AZ30" s="44">
        <v>0</v>
      </c>
      <c r="BA30" s="44">
        <v>0</v>
      </c>
      <c r="BB30" s="44">
        <v>0</v>
      </c>
      <c r="BC30" s="44">
        <v>0</v>
      </c>
      <c r="BD30" s="44">
        <v>24</v>
      </c>
      <c r="BE30" s="44" t="s">
        <v>438</v>
      </c>
      <c r="BF30" s="44"/>
      <c r="BG30" s="44" t="s">
        <v>445</v>
      </c>
      <c r="BH30" s="44"/>
      <c r="BI30" s="47"/>
      <c r="BJ30" s="47"/>
      <c r="BK30" s="44"/>
      <c r="BL30" s="44" t="s">
        <v>390</v>
      </c>
      <c r="BM30" s="42"/>
      <c r="BN30" s="1" t="s">
        <v>245</v>
      </c>
      <c r="BO30" s="58" t="s">
        <v>356</v>
      </c>
    </row>
    <row r="31" spans="1:94" x14ac:dyDescent="0.3">
      <c r="A31" s="39">
        <v>2532</v>
      </c>
      <c r="B31" s="40">
        <v>41135</v>
      </c>
      <c r="C31" s="41" t="s">
        <v>272</v>
      </c>
      <c r="D31" s="42" t="s">
        <v>472</v>
      </c>
      <c r="E31" s="42"/>
      <c r="F31" s="42" t="s">
        <v>479</v>
      </c>
      <c r="G31" s="43">
        <v>41090</v>
      </c>
      <c r="H31" s="44" t="s">
        <v>121</v>
      </c>
      <c r="I31" s="44" t="s">
        <v>546</v>
      </c>
      <c r="J31" s="44"/>
      <c r="K31" s="48" t="s">
        <v>542</v>
      </c>
      <c r="L31" s="42" t="s">
        <v>543</v>
      </c>
      <c r="M31" s="48">
        <v>83.5</v>
      </c>
      <c r="N31" s="48">
        <v>23.7</v>
      </c>
      <c r="O31" s="42" t="s">
        <v>319</v>
      </c>
      <c r="P31" s="48">
        <v>1000</v>
      </c>
      <c r="Q31" s="48">
        <v>22.9</v>
      </c>
      <c r="R31" s="49">
        <v>1700</v>
      </c>
      <c r="S31" s="48">
        <v>21.3</v>
      </c>
      <c r="T31" s="48"/>
      <c r="U31" s="48"/>
      <c r="V31" s="48"/>
      <c r="W31" s="48"/>
      <c r="X31" s="48"/>
      <c r="Y31" s="48"/>
      <c r="Z31" s="48"/>
      <c r="AA31" s="48"/>
      <c r="AB31" s="48"/>
      <c r="AC31" s="48"/>
      <c r="AD31" s="48"/>
      <c r="AE31" s="48">
        <v>7.9</v>
      </c>
      <c r="AF31" s="48"/>
      <c r="AG31" s="48"/>
      <c r="AH31" s="48"/>
      <c r="AI31" s="48"/>
      <c r="AJ31" s="48"/>
      <c r="AK31" s="48"/>
      <c r="AL31" s="42" t="s">
        <v>454</v>
      </c>
      <c r="AM31" s="44" t="s">
        <v>546</v>
      </c>
      <c r="AN31" s="52"/>
      <c r="AO31" s="52"/>
      <c r="AP31" s="46" t="s">
        <v>267</v>
      </c>
      <c r="AQ31" s="52">
        <v>10</v>
      </c>
      <c r="AR31" s="52" t="s">
        <v>547</v>
      </c>
      <c r="AS31" s="48"/>
      <c r="AT31" s="52">
        <v>0</v>
      </c>
      <c r="AU31" s="52">
        <v>0</v>
      </c>
      <c r="AV31" s="52">
        <v>0</v>
      </c>
      <c r="AW31" s="52">
        <v>10</v>
      </c>
      <c r="AX31" s="44">
        <v>0</v>
      </c>
      <c r="AY31" s="44">
        <v>0</v>
      </c>
      <c r="AZ31" s="44">
        <v>0</v>
      </c>
      <c r="BA31" s="44">
        <v>0</v>
      </c>
      <c r="BB31" s="44">
        <v>0</v>
      </c>
      <c r="BC31" s="44">
        <v>0</v>
      </c>
      <c r="BD31" s="44">
        <v>0</v>
      </c>
      <c r="BE31" s="44" t="s">
        <v>546</v>
      </c>
      <c r="BF31" s="44">
        <v>36</v>
      </c>
      <c r="BG31" s="44" t="s">
        <v>546</v>
      </c>
      <c r="BH31" s="44"/>
      <c r="BI31" s="50"/>
      <c r="BJ31" s="50"/>
      <c r="BK31" s="52"/>
      <c r="BL31" s="44" t="s">
        <v>548</v>
      </c>
      <c r="BM31" s="48"/>
      <c r="BN31" t="s">
        <v>252</v>
      </c>
      <c r="BO31" s="1" t="s">
        <v>355</v>
      </c>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row>
    <row r="32" spans="1:94" s="1" customFormat="1" x14ac:dyDescent="0.3">
      <c r="A32" s="39">
        <v>2008</v>
      </c>
      <c r="B32" s="40">
        <v>41163</v>
      </c>
      <c r="C32" s="41" t="s">
        <v>291</v>
      </c>
      <c r="D32" s="42" t="s">
        <v>292</v>
      </c>
      <c r="E32" s="42"/>
      <c r="F32" s="42" t="s">
        <v>293</v>
      </c>
      <c r="G32" s="43">
        <v>41152</v>
      </c>
      <c r="H32" s="44" t="s">
        <v>438</v>
      </c>
      <c r="I32" s="44" t="s">
        <v>336</v>
      </c>
      <c r="J32" s="44"/>
      <c r="K32" s="42" t="s">
        <v>384</v>
      </c>
      <c r="L32" s="42" t="s">
        <v>385</v>
      </c>
      <c r="M32" s="42">
        <v>99.49</v>
      </c>
      <c r="N32" s="42">
        <v>32.950000000000003</v>
      </c>
      <c r="O32" s="42"/>
      <c r="P32" s="42"/>
      <c r="Q32" s="42"/>
      <c r="R32" s="45"/>
      <c r="S32" s="42"/>
      <c r="T32" s="42"/>
      <c r="U32" s="42"/>
      <c r="V32" s="42"/>
      <c r="W32" s="42">
        <v>13.15</v>
      </c>
      <c r="X32" s="42"/>
      <c r="Y32" s="42"/>
      <c r="Z32" s="42"/>
      <c r="AA32" s="42"/>
      <c r="AB32" s="42"/>
      <c r="AC32" s="42"/>
      <c r="AD32" s="42"/>
      <c r="AE32" s="42"/>
      <c r="AF32" s="42"/>
      <c r="AG32" s="42"/>
      <c r="AH32" s="42">
        <v>27</v>
      </c>
      <c r="AI32" s="42"/>
      <c r="AJ32" s="42"/>
      <c r="AK32" s="42"/>
      <c r="AL32" s="42" t="s">
        <v>151</v>
      </c>
      <c r="AM32" s="44" t="s">
        <v>336</v>
      </c>
      <c r="AN32" s="44"/>
      <c r="AO32" s="44"/>
      <c r="AP32" s="46" t="s">
        <v>388</v>
      </c>
      <c r="AQ32" s="44">
        <v>6.1</v>
      </c>
      <c r="AR32" s="44" t="s">
        <v>337</v>
      </c>
      <c r="AS32" s="42"/>
      <c r="AT32" s="44">
        <v>0</v>
      </c>
      <c r="AU32" s="44">
        <v>0</v>
      </c>
      <c r="AV32" s="44">
        <v>0</v>
      </c>
      <c r="AW32" s="44">
        <v>17</v>
      </c>
      <c r="AX32" s="44">
        <v>0</v>
      </c>
      <c r="AY32" s="44">
        <v>0</v>
      </c>
      <c r="AZ32" s="44">
        <v>0</v>
      </c>
      <c r="BA32" s="44">
        <v>0</v>
      </c>
      <c r="BB32" s="44">
        <v>0</v>
      </c>
      <c r="BC32" s="44">
        <v>2</v>
      </c>
      <c r="BD32" s="44">
        <v>0</v>
      </c>
      <c r="BE32" s="44" t="s">
        <v>336</v>
      </c>
      <c r="BF32" s="44">
        <v>12</v>
      </c>
      <c r="BG32" s="44" t="s">
        <v>336</v>
      </c>
      <c r="BH32" s="44"/>
      <c r="BI32" s="42" t="s">
        <v>424</v>
      </c>
      <c r="BJ32" s="47" t="s">
        <v>523</v>
      </c>
      <c r="BK32" s="44">
        <v>50</v>
      </c>
      <c r="BL32" s="44" t="s">
        <v>339</v>
      </c>
      <c r="BM32" s="42"/>
      <c r="BN32" s="1" t="s">
        <v>152</v>
      </c>
      <c r="BO32" s="2" t="s">
        <v>342</v>
      </c>
      <c r="BV32" s="2"/>
      <c r="BW32" s="2"/>
      <c r="BX32" s="2"/>
      <c r="BY32" s="2"/>
      <c r="BZ32" s="2"/>
      <c r="CA32" s="2"/>
      <c r="CB32" s="2"/>
      <c r="CC32" s="2"/>
      <c r="CD32" s="2"/>
      <c r="CE32" s="2"/>
      <c r="CF32" s="2"/>
      <c r="CG32" s="2"/>
      <c r="CH32" s="2"/>
      <c r="CI32" s="2"/>
      <c r="CJ32" s="2"/>
      <c r="CK32" s="2"/>
      <c r="CL32" s="2"/>
      <c r="CM32" s="2"/>
      <c r="CN32" s="2"/>
      <c r="CO32" s="2"/>
      <c r="CP32" s="2"/>
    </row>
    <row r="33" spans="1:94" x14ac:dyDescent="0.3">
      <c r="A33" s="39">
        <v>1128</v>
      </c>
      <c r="B33" s="40">
        <v>41163</v>
      </c>
      <c r="C33" s="41" t="s">
        <v>291</v>
      </c>
      <c r="D33" s="42" t="s">
        <v>210</v>
      </c>
      <c r="E33" s="42"/>
      <c r="F33" s="42" t="s">
        <v>108</v>
      </c>
      <c r="G33" s="43">
        <v>41090</v>
      </c>
      <c r="H33" s="44" t="s">
        <v>246</v>
      </c>
      <c r="I33" s="44" t="s">
        <v>301</v>
      </c>
      <c r="J33" s="44"/>
      <c r="K33" s="42" t="s">
        <v>302</v>
      </c>
      <c r="L33" s="42" t="s">
        <v>303</v>
      </c>
      <c r="M33" s="48">
        <v>98.8</v>
      </c>
      <c r="N33" s="48">
        <v>33.32</v>
      </c>
      <c r="O33" s="48"/>
      <c r="P33" s="48"/>
      <c r="Q33" s="42"/>
      <c r="R33" s="49"/>
      <c r="S33" s="48"/>
      <c r="T33" s="48"/>
      <c r="U33" s="48"/>
      <c r="V33" s="48"/>
      <c r="W33" s="42">
        <v>18.62</v>
      </c>
      <c r="X33" s="48"/>
      <c r="Y33" s="48"/>
      <c r="Z33" s="48"/>
      <c r="AA33" s="48"/>
      <c r="AB33" s="48"/>
      <c r="AC33" s="48"/>
      <c r="AD33" s="48"/>
      <c r="AE33" s="42"/>
      <c r="AF33" s="48"/>
      <c r="AG33" s="48"/>
      <c r="AH33" s="42">
        <v>27.44</v>
      </c>
      <c r="AI33" s="42"/>
      <c r="AJ33" s="42"/>
      <c r="AK33" s="48"/>
      <c r="AL33" s="42" t="s">
        <v>145</v>
      </c>
      <c r="AM33" s="44" t="s">
        <v>107</v>
      </c>
      <c r="AN33" s="44"/>
      <c r="AO33" s="44"/>
      <c r="AP33" s="46" t="s">
        <v>500</v>
      </c>
      <c r="AQ33" s="44">
        <v>10</v>
      </c>
      <c r="AR33" s="44" t="s">
        <v>107</v>
      </c>
      <c r="AS33" s="42"/>
      <c r="AT33" s="44">
        <v>0</v>
      </c>
      <c r="AU33" s="44">
        <v>0</v>
      </c>
      <c r="AV33" s="44">
        <v>7</v>
      </c>
      <c r="AW33" s="44">
        <v>0</v>
      </c>
      <c r="AX33" s="44">
        <v>0</v>
      </c>
      <c r="AY33" s="44">
        <v>0</v>
      </c>
      <c r="AZ33" s="44">
        <v>0</v>
      </c>
      <c r="BA33" s="44">
        <v>0</v>
      </c>
      <c r="BB33" s="44">
        <v>0</v>
      </c>
      <c r="BC33" s="44">
        <v>0</v>
      </c>
      <c r="BD33" s="44">
        <v>0</v>
      </c>
      <c r="BE33" s="44" t="s">
        <v>107</v>
      </c>
      <c r="BF33" s="44"/>
      <c r="BG33" s="44" t="s">
        <v>107</v>
      </c>
      <c r="BH33" s="44"/>
      <c r="BI33" s="47"/>
      <c r="BJ33" s="47"/>
      <c r="BK33" s="44"/>
      <c r="BL33" s="44" t="s">
        <v>274</v>
      </c>
      <c r="BM33" s="42" t="s">
        <v>306</v>
      </c>
      <c r="BN33" t="s">
        <v>468</v>
      </c>
      <c r="BO33" s="58" t="s">
        <v>492</v>
      </c>
    </row>
    <row r="34" spans="1:94" x14ac:dyDescent="0.3">
      <c r="A34" s="39">
        <v>1476</v>
      </c>
      <c r="B34" s="40">
        <v>41163</v>
      </c>
      <c r="C34" s="41" t="s">
        <v>272</v>
      </c>
      <c r="D34" s="42" t="s">
        <v>472</v>
      </c>
      <c r="E34" s="42"/>
      <c r="F34" s="42" t="s">
        <v>465</v>
      </c>
      <c r="G34" s="43">
        <v>41152</v>
      </c>
      <c r="H34" s="44" t="s">
        <v>438</v>
      </c>
      <c r="I34" s="44" t="s">
        <v>336</v>
      </c>
      <c r="J34" s="44"/>
      <c r="K34" s="48" t="s">
        <v>349</v>
      </c>
      <c r="L34" s="42" t="s">
        <v>350</v>
      </c>
      <c r="M34" s="48">
        <v>94.65</v>
      </c>
      <c r="N34" s="48">
        <v>34.25</v>
      </c>
      <c r="O34" s="48"/>
      <c r="P34" s="48"/>
      <c r="Q34" s="48"/>
      <c r="R34" s="49"/>
      <c r="S34" s="48"/>
      <c r="T34" s="48"/>
      <c r="U34" s="48"/>
      <c r="V34" s="48"/>
      <c r="W34" s="48">
        <v>12.99</v>
      </c>
      <c r="X34" s="48"/>
      <c r="Y34" s="48"/>
      <c r="Z34" s="48"/>
      <c r="AA34" s="48"/>
      <c r="AB34" s="48"/>
      <c r="AC34" s="48"/>
      <c r="AD34" s="48"/>
      <c r="AE34" s="48"/>
      <c r="AF34" s="48"/>
      <c r="AG34" s="48"/>
      <c r="AH34" s="48">
        <v>26.15</v>
      </c>
      <c r="AI34" s="48"/>
      <c r="AJ34" s="48"/>
      <c r="AK34" s="48"/>
      <c r="AL34" s="42" t="s">
        <v>151</v>
      </c>
      <c r="AM34" s="44" t="s">
        <v>336</v>
      </c>
      <c r="AN34" s="52"/>
      <c r="AO34" s="52"/>
      <c r="AP34" s="53" t="s">
        <v>388</v>
      </c>
      <c r="AQ34" s="44">
        <v>6.5</v>
      </c>
      <c r="AR34" s="52" t="s">
        <v>336</v>
      </c>
      <c r="AS34" s="48"/>
      <c r="AT34" s="52">
        <v>0</v>
      </c>
      <c r="AU34" s="52">
        <v>0</v>
      </c>
      <c r="AV34" s="52">
        <v>0</v>
      </c>
      <c r="AW34" s="52">
        <v>20</v>
      </c>
      <c r="AX34" s="52">
        <v>0</v>
      </c>
      <c r="AY34" s="44">
        <v>0</v>
      </c>
      <c r="AZ34" s="44">
        <v>0</v>
      </c>
      <c r="BA34" s="44">
        <v>0</v>
      </c>
      <c r="BB34" s="44">
        <v>0</v>
      </c>
      <c r="BC34" s="44">
        <v>0</v>
      </c>
      <c r="BD34" s="52">
        <v>0</v>
      </c>
      <c r="BE34" s="52" t="s">
        <v>336</v>
      </c>
      <c r="BF34" s="44"/>
      <c r="BG34" s="44" t="s">
        <v>336</v>
      </c>
      <c r="BH34" s="44"/>
      <c r="BI34" s="50" t="s">
        <v>351</v>
      </c>
      <c r="BJ34" s="50"/>
      <c r="BK34" s="52"/>
      <c r="BL34" s="44" t="s">
        <v>339</v>
      </c>
      <c r="BM34" s="48"/>
      <c r="BN34" t="s">
        <v>153</v>
      </c>
      <c r="BO34" t="s">
        <v>342</v>
      </c>
    </row>
    <row r="35" spans="1:94" x14ac:dyDescent="0.3">
      <c r="A35" s="39">
        <v>1526</v>
      </c>
      <c r="B35" s="40">
        <v>41095</v>
      </c>
      <c r="C35" s="41" t="s">
        <v>391</v>
      </c>
      <c r="D35" s="42" t="s">
        <v>472</v>
      </c>
      <c r="E35" s="42"/>
      <c r="F35" s="42" t="s">
        <v>465</v>
      </c>
      <c r="G35" s="43">
        <v>41090</v>
      </c>
      <c r="H35" s="44" t="s">
        <v>531</v>
      </c>
      <c r="I35" s="44" t="s">
        <v>380</v>
      </c>
      <c r="J35" s="44"/>
      <c r="K35" s="48" t="s">
        <v>226</v>
      </c>
      <c r="L35" s="42" t="s">
        <v>530</v>
      </c>
      <c r="M35" s="48">
        <v>120.21</v>
      </c>
      <c r="N35" s="48">
        <v>33.49</v>
      </c>
      <c r="O35" s="42"/>
      <c r="P35" s="48"/>
      <c r="Q35" s="48"/>
      <c r="R35" s="49"/>
      <c r="S35" s="48"/>
      <c r="T35" s="48"/>
      <c r="U35" s="48"/>
      <c r="V35" s="48"/>
      <c r="W35" s="48">
        <v>18.86</v>
      </c>
      <c r="X35" s="48"/>
      <c r="Y35" s="48"/>
      <c r="Z35" s="48"/>
      <c r="AA35" s="48"/>
      <c r="AB35" s="48"/>
      <c r="AC35" s="48"/>
      <c r="AD35" s="48"/>
      <c r="AE35" s="48"/>
      <c r="AF35" s="48"/>
      <c r="AG35" s="48"/>
      <c r="AH35" s="48">
        <v>26.43</v>
      </c>
      <c r="AI35" s="48"/>
      <c r="AJ35" s="48"/>
      <c r="AK35" s="48"/>
      <c r="AL35" s="42" t="s">
        <v>564</v>
      </c>
      <c r="AM35" s="52" t="s">
        <v>380</v>
      </c>
      <c r="AN35" s="52"/>
      <c r="AO35" s="52"/>
      <c r="AP35" s="53"/>
      <c r="AQ35" s="52">
        <v>0</v>
      </c>
      <c r="AR35" s="52" t="s">
        <v>380</v>
      </c>
      <c r="AS35" s="48"/>
      <c r="AT35" s="52">
        <v>0</v>
      </c>
      <c r="AU35" s="52">
        <v>0</v>
      </c>
      <c r="AV35" s="52">
        <v>18</v>
      </c>
      <c r="AW35" s="52">
        <v>0</v>
      </c>
      <c r="AX35" s="52">
        <v>0</v>
      </c>
      <c r="AY35" s="52">
        <v>0</v>
      </c>
      <c r="AZ35" s="52">
        <v>0</v>
      </c>
      <c r="BA35" s="52">
        <v>0</v>
      </c>
      <c r="BB35" s="44">
        <v>0</v>
      </c>
      <c r="BC35" s="44">
        <v>0</v>
      </c>
      <c r="BD35" s="52">
        <v>0</v>
      </c>
      <c r="BE35" s="52" t="s">
        <v>380</v>
      </c>
      <c r="BF35" s="44"/>
      <c r="BG35" s="44" t="s">
        <v>380</v>
      </c>
      <c r="BH35" s="44"/>
      <c r="BI35" s="50"/>
      <c r="BJ35" s="50"/>
      <c r="BK35" s="52"/>
      <c r="BL35" s="44" t="s">
        <v>353</v>
      </c>
      <c r="BM35" s="48" t="s">
        <v>227</v>
      </c>
      <c r="BN35" s="1"/>
      <c r="BO35" s="3"/>
    </row>
    <row r="36" spans="1:94" x14ac:dyDescent="0.3">
      <c r="A36" s="39">
        <v>1448</v>
      </c>
      <c r="B36" s="40">
        <v>41136</v>
      </c>
      <c r="C36" s="41" t="s">
        <v>272</v>
      </c>
      <c r="D36" s="42" t="s">
        <v>472</v>
      </c>
      <c r="E36" s="42"/>
      <c r="F36" s="42" t="s">
        <v>465</v>
      </c>
      <c r="G36" s="43">
        <v>41121</v>
      </c>
      <c r="H36" s="44" t="s">
        <v>438</v>
      </c>
      <c r="I36" s="44" t="s">
        <v>445</v>
      </c>
      <c r="J36" s="44"/>
      <c r="K36" s="42" t="s">
        <v>283</v>
      </c>
      <c r="L36" s="42" t="s">
        <v>284</v>
      </c>
      <c r="M36" s="48">
        <v>98.9</v>
      </c>
      <c r="N36" s="48">
        <v>30.53</v>
      </c>
      <c r="O36" s="48" t="s">
        <v>319</v>
      </c>
      <c r="P36" s="48">
        <v>1020</v>
      </c>
      <c r="Q36" s="48">
        <v>31.49</v>
      </c>
      <c r="R36" s="49"/>
      <c r="S36" s="48"/>
      <c r="T36" s="48"/>
      <c r="U36" s="48"/>
      <c r="V36" s="48"/>
      <c r="W36" s="48">
        <v>13.84</v>
      </c>
      <c r="X36" s="48"/>
      <c r="Y36" s="48"/>
      <c r="Z36" s="48"/>
      <c r="AA36" s="48"/>
      <c r="AB36" s="48"/>
      <c r="AC36" s="48"/>
      <c r="AD36" s="48"/>
      <c r="AE36" s="48"/>
      <c r="AF36" s="48"/>
      <c r="AG36" s="48"/>
      <c r="AH36" s="48">
        <v>24.97</v>
      </c>
      <c r="AI36" s="48"/>
      <c r="AJ36" s="48"/>
      <c r="AK36" s="48"/>
      <c r="AL36" s="42" t="s">
        <v>323</v>
      </c>
      <c r="AM36" s="44" t="s">
        <v>445</v>
      </c>
      <c r="AN36" s="52"/>
      <c r="AO36" s="52"/>
      <c r="AP36" s="53" t="s">
        <v>267</v>
      </c>
      <c r="AQ36" s="52">
        <v>8</v>
      </c>
      <c r="AR36" s="44" t="s">
        <v>437</v>
      </c>
      <c r="AS36" s="48"/>
      <c r="AT36" s="52">
        <v>0</v>
      </c>
      <c r="AU36" s="52">
        <v>0</v>
      </c>
      <c r="AV36" s="44">
        <v>7</v>
      </c>
      <c r="AW36" s="52">
        <v>0</v>
      </c>
      <c r="AX36" s="52">
        <v>0</v>
      </c>
      <c r="AY36" s="44">
        <v>0</v>
      </c>
      <c r="AZ36" s="44">
        <v>0</v>
      </c>
      <c r="BA36" s="44">
        <v>0</v>
      </c>
      <c r="BB36" s="44">
        <v>0</v>
      </c>
      <c r="BC36" s="44">
        <v>0</v>
      </c>
      <c r="BD36" s="44">
        <v>24</v>
      </c>
      <c r="BE36" s="44" t="s">
        <v>438</v>
      </c>
      <c r="BF36" s="44"/>
      <c r="BG36" s="44" t="s">
        <v>445</v>
      </c>
      <c r="BH36" s="44"/>
      <c r="BI36" s="50"/>
      <c r="BJ36" s="50"/>
      <c r="BK36" s="52"/>
      <c r="BL36" s="44" t="s">
        <v>390</v>
      </c>
      <c r="BM36" s="48" t="s">
        <v>463</v>
      </c>
      <c r="BN36" t="s">
        <v>253</v>
      </c>
      <c r="BO36" s="58" t="s">
        <v>356</v>
      </c>
    </row>
    <row r="37" spans="1:94" x14ac:dyDescent="0.3">
      <c r="A37" s="39">
        <v>1488</v>
      </c>
      <c r="B37" s="40">
        <v>41163</v>
      </c>
      <c r="C37" s="41" t="s">
        <v>272</v>
      </c>
      <c r="D37" s="42" t="s">
        <v>472</v>
      </c>
      <c r="E37" s="42"/>
      <c r="F37" s="42" t="s">
        <v>465</v>
      </c>
      <c r="G37" s="43">
        <v>41152</v>
      </c>
      <c r="H37" s="44" t="s">
        <v>438</v>
      </c>
      <c r="I37" s="44" t="s">
        <v>336</v>
      </c>
      <c r="J37" s="44"/>
      <c r="K37" s="48" t="s">
        <v>369</v>
      </c>
      <c r="L37" s="42" t="s">
        <v>350</v>
      </c>
      <c r="M37" s="48">
        <v>93.55</v>
      </c>
      <c r="N37" s="48">
        <v>32.6</v>
      </c>
      <c r="O37" s="48"/>
      <c r="P37" s="48"/>
      <c r="Q37" s="48"/>
      <c r="R37" s="49"/>
      <c r="S37" s="48"/>
      <c r="T37" s="48"/>
      <c r="U37" s="48"/>
      <c r="V37" s="48"/>
      <c r="W37" s="48">
        <v>12.5</v>
      </c>
      <c r="X37" s="48"/>
      <c r="Y37" s="48"/>
      <c r="Z37" s="48"/>
      <c r="AA37" s="48"/>
      <c r="AB37" s="48"/>
      <c r="AC37" s="48"/>
      <c r="AD37" s="48"/>
      <c r="AE37" s="48"/>
      <c r="AF37" s="48"/>
      <c r="AG37" s="48"/>
      <c r="AH37" s="48">
        <v>23.5</v>
      </c>
      <c r="AI37" s="48"/>
      <c r="AJ37" s="48"/>
      <c r="AK37" s="48"/>
      <c r="AL37" s="42" t="s">
        <v>151</v>
      </c>
      <c r="AM37" s="44" t="s">
        <v>336</v>
      </c>
      <c r="AN37" s="52"/>
      <c r="AO37" s="52"/>
      <c r="AP37" s="53" t="s">
        <v>388</v>
      </c>
      <c r="AQ37" s="44">
        <v>6.5</v>
      </c>
      <c r="AR37" s="52" t="s">
        <v>337</v>
      </c>
      <c r="AS37" s="48"/>
      <c r="AT37" s="52">
        <v>0</v>
      </c>
      <c r="AU37" s="52">
        <v>0</v>
      </c>
      <c r="AV37" s="52">
        <v>0</v>
      </c>
      <c r="AW37" s="52">
        <v>20</v>
      </c>
      <c r="AX37" s="52">
        <v>0</v>
      </c>
      <c r="AY37" s="44">
        <v>0</v>
      </c>
      <c r="AZ37" s="44">
        <v>0</v>
      </c>
      <c r="BA37" s="44">
        <v>0</v>
      </c>
      <c r="BB37" s="44">
        <v>0</v>
      </c>
      <c r="BC37" s="44">
        <v>0</v>
      </c>
      <c r="BD37" s="52">
        <v>0</v>
      </c>
      <c r="BE37" s="52" t="s">
        <v>336</v>
      </c>
      <c r="BF37" s="44"/>
      <c r="BG37" s="44" t="s">
        <v>336</v>
      </c>
      <c r="BH37" s="44"/>
      <c r="BI37" s="50"/>
      <c r="BJ37" s="50"/>
      <c r="BK37" s="52"/>
      <c r="BL37" s="44" t="s">
        <v>339</v>
      </c>
      <c r="BM37" s="48"/>
      <c r="BN37" t="s">
        <v>83</v>
      </c>
      <c r="BO37" t="s">
        <v>342</v>
      </c>
    </row>
    <row r="38" spans="1:94" s="1" customFormat="1" x14ac:dyDescent="0.3">
      <c r="A38" s="39">
        <v>1258</v>
      </c>
      <c r="B38" s="40">
        <v>41135</v>
      </c>
      <c r="C38" s="41" t="s">
        <v>272</v>
      </c>
      <c r="D38" s="42" t="s">
        <v>472</v>
      </c>
      <c r="E38" s="42"/>
      <c r="F38" s="42" t="s">
        <v>465</v>
      </c>
      <c r="G38" s="43">
        <v>41117</v>
      </c>
      <c r="H38" s="44" t="s">
        <v>246</v>
      </c>
      <c r="I38" s="44" t="s">
        <v>413</v>
      </c>
      <c r="J38" s="44"/>
      <c r="K38" s="42" t="s">
        <v>240</v>
      </c>
      <c r="L38" s="42" t="s">
        <v>42</v>
      </c>
      <c r="M38" s="48">
        <v>97.9</v>
      </c>
      <c r="N38" s="48">
        <v>33.200000000000003</v>
      </c>
      <c r="O38" s="48"/>
      <c r="P38" s="48"/>
      <c r="Q38" s="42"/>
      <c r="R38" s="49"/>
      <c r="S38" s="48"/>
      <c r="T38" s="48"/>
      <c r="U38" s="48"/>
      <c r="V38" s="48"/>
      <c r="W38" s="42">
        <v>12.51</v>
      </c>
      <c r="X38" s="48"/>
      <c r="Y38" s="48"/>
      <c r="Z38" s="48"/>
      <c r="AA38" s="48"/>
      <c r="AB38" s="48"/>
      <c r="AC38" s="48"/>
      <c r="AD38" s="48"/>
      <c r="AE38" s="42"/>
      <c r="AF38" s="48"/>
      <c r="AG38" s="48"/>
      <c r="AH38" s="42">
        <v>24.7</v>
      </c>
      <c r="AI38" s="42"/>
      <c r="AJ38" s="42"/>
      <c r="AK38" s="48"/>
      <c r="AL38" s="42" t="s">
        <v>323</v>
      </c>
      <c r="AM38" s="44" t="s">
        <v>413</v>
      </c>
      <c r="AN38" s="44"/>
      <c r="AO38" s="44"/>
      <c r="AP38" s="46" t="s">
        <v>267</v>
      </c>
      <c r="AQ38" s="44">
        <v>5.0999999999999996</v>
      </c>
      <c r="AR38" s="44" t="s">
        <v>324</v>
      </c>
      <c r="AS38" s="42"/>
      <c r="AT38" s="44">
        <v>0</v>
      </c>
      <c r="AU38" s="44">
        <v>0</v>
      </c>
      <c r="AV38" s="44">
        <v>0</v>
      </c>
      <c r="AW38" s="44">
        <v>16</v>
      </c>
      <c r="AX38" s="44">
        <v>0</v>
      </c>
      <c r="AY38" s="44">
        <v>0</v>
      </c>
      <c r="AZ38" s="44">
        <v>0</v>
      </c>
      <c r="BA38" s="44">
        <v>2</v>
      </c>
      <c r="BB38" s="44">
        <v>0</v>
      </c>
      <c r="BC38" s="44">
        <v>0</v>
      </c>
      <c r="BD38" s="44">
        <v>0</v>
      </c>
      <c r="BE38" s="44" t="s">
        <v>413</v>
      </c>
      <c r="BF38" s="44">
        <v>12</v>
      </c>
      <c r="BG38" s="44" t="s">
        <v>413</v>
      </c>
      <c r="BH38" s="44"/>
      <c r="BI38" s="47"/>
      <c r="BJ38" s="47"/>
      <c r="BK38" s="44"/>
      <c r="BL38" s="44" t="s">
        <v>247</v>
      </c>
      <c r="BM38" s="42"/>
      <c r="BN38" t="s">
        <v>322</v>
      </c>
      <c r="BO38" t="s">
        <v>356</v>
      </c>
    </row>
    <row r="39" spans="1:94" x14ac:dyDescent="0.3">
      <c r="A39" s="39">
        <v>3106</v>
      </c>
      <c r="B39" s="40">
        <v>41163</v>
      </c>
      <c r="C39" s="41" t="s">
        <v>272</v>
      </c>
      <c r="D39" s="42" t="s">
        <v>472</v>
      </c>
      <c r="E39" s="42"/>
      <c r="F39" s="42" t="s">
        <v>465</v>
      </c>
      <c r="G39" s="43">
        <v>41152</v>
      </c>
      <c r="H39" s="44" t="s">
        <v>438</v>
      </c>
      <c r="I39" s="44" t="s">
        <v>107</v>
      </c>
      <c r="J39" s="44"/>
      <c r="K39" s="48" t="s">
        <v>92</v>
      </c>
      <c r="L39" s="42" t="s">
        <v>93</v>
      </c>
      <c r="M39" s="48">
        <v>59.16</v>
      </c>
      <c r="N39" s="48">
        <v>23.31</v>
      </c>
      <c r="O39" s="42"/>
      <c r="P39" s="48"/>
      <c r="Q39" s="48"/>
      <c r="R39" s="49"/>
      <c r="S39" s="48"/>
      <c r="T39" s="48"/>
      <c r="U39" s="48"/>
      <c r="V39" s="48"/>
      <c r="W39" s="48">
        <v>10.36</v>
      </c>
      <c r="X39" s="48"/>
      <c r="Y39" s="48"/>
      <c r="Z39" s="48"/>
      <c r="AA39" s="48"/>
      <c r="AB39" s="48"/>
      <c r="AC39" s="48"/>
      <c r="AD39" s="48"/>
      <c r="AE39" s="48"/>
      <c r="AF39" s="48"/>
      <c r="AG39" s="48"/>
      <c r="AH39" s="48">
        <v>17.03</v>
      </c>
      <c r="AI39" s="48"/>
      <c r="AJ39" s="48"/>
      <c r="AK39" s="48"/>
      <c r="AL39" s="42" t="s">
        <v>151</v>
      </c>
      <c r="AM39" s="44" t="s">
        <v>107</v>
      </c>
      <c r="AN39" s="52"/>
      <c r="AO39" s="52"/>
      <c r="AP39" s="46" t="s">
        <v>388</v>
      </c>
      <c r="AQ39" s="52">
        <v>7.3</v>
      </c>
      <c r="AR39" s="52" t="s">
        <v>155</v>
      </c>
      <c r="AS39" s="48"/>
      <c r="AT39" s="52">
        <v>0</v>
      </c>
      <c r="AU39" s="52">
        <v>0</v>
      </c>
      <c r="AV39" s="52">
        <v>0</v>
      </c>
      <c r="AW39" s="52">
        <v>0</v>
      </c>
      <c r="AX39" s="44">
        <v>0</v>
      </c>
      <c r="AY39" s="44">
        <v>0</v>
      </c>
      <c r="AZ39" s="44">
        <v>0</v>
      </c>
      <c r="BA39" s="44">
        <v>0</v>
      </c>
      <c r="BB39" s="44">
        <v>0</v>
      </c>
      <c r="BC39" s="44">
        <v>0</v>
      </c>
      <c r="BD39" s="44">
        <v>0</v>
      </c>
      <c r="BE39" s="44" t="s">
        <v>200</v>
      </c>
      <c r="BF39" s="44"/>
      <c r="BG39" s="44" t="s">
        <v>200</v>
      </c>
      <c r="BH39" s="44">
        <v>35</v>
      </c>
      <c r="BI39" s="50" t="s">
        <v>40</v>
      </c>
      <c r="BJ39" s="50"/>
      <c r="BK39" s="52"/>
      <c r="BL39" s="44" t="s">
        <v>201</v>
      </c>
      <c r="BM39" s="48" t="s">
        <v>251</v>
      </c>
      <c r="BN39" t="s">
        <v>198</v>
      </c>
      <c r="BO39" s="58" t="s">
        <v>342</v>
      </c>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row>
    <row r="40" spans="1:94" x14ac:dyDescent="0.3">
      <c r="A40" s="39">
        <v>1426</v>
      </c>
      <c r="B40" s="40">
        <v>41136</v>
      </c>
      <c r="C40" s="41" t="s">
        <v>272</v>
      </c>
      <c r="D40" s="42" t="s">
        <v>472</v>
      </c>
      <c r="E40" s="42"/>
      <c r="F40" s="42" t="s">
        <v>465</v>
      </c>
      <c r="G40" s="43">
        <v>41121</v>
      </c>
      <c r="H40" s="44" t="s">
        <v>438</v>
      </c>
      <c r="I40" s="44" t="s">
        <v>445</v>
      </c>
      <c r="J40" s="44"/>
      <c r="K40" s="48" t="s">
        <v>219</v>
      </c>
      <c r="L40" s="42" t="s">
        <v>220</v>
      </c>
      <c r="M40" s="48">
        <v>91.07</v>
      </c>
      <c r="N40" s="48">
        <v>33.479999999999997</v>
      </c>
      <c r="O40" s="42" t="s">
        <v>319</v>
      </c>
      <c r="P40" s="48">
        <v>600</v>
      </c>
      <c r="Q40" s="48">
        <v>25</v>
      </c>
      <c r="R40" s="49"/>
      <c r="S40" s="48"/>
      <c r="T40" s="48"/>
      <c r="U40" s="48"/>
      <c r="V40" s="48"/>
      <c r="W40" s="48">
        <v>12.89</v>
      </c>
      <c r="X40" s="48"/>
      <c r="Y40" s="48"/>
      <c r="Z40" s="48"/>
      <c r="AA40" s="48"/>
      <c r="AB40" s="48"/>
      <c r="AC40" s="48"/>
      <c r="AD40" s="48"/>
      <c r="AE40" s="48"/>
      <c r="AF40" s="48"/>
      <c r="AG40" s="48"/>
      <c r="AH40" s="48">
        <v>20.38</v>
      </c>
      <c r="AI40" s="48"/>
      <c r="AJ40" s="48"/>
      <c r="AK40" s="48"/>
      <c r="AL40" s="42" t="s">
        <v>323</v>
      </c>
      <c r="AM40" s="44" t="s">
        <v>445</v>
      </c>
      <c r="AN40" s="52"/>
      <c r="AO40" s="52"/>
      <c r="AP40" s="53"/>
      <c r="AQ40" s="52">
        <v>0</v>
      </c>
      <c r="AR40" s="52" t="s">
        <v>445</v>
      </c>
      <c r="AS40" s="48"/>
      <c r="AT40" s="52">
        <v>0</v>
      </c>
      <c r="AU40" s="52">
        <v>0</v>
      </c>
      <c r="AV40" s="52">
        <v>0</v>
      </c>
      <c r="AW40" s="52">
        <v>0</v>
      </c>
      <c r="AX40" s="44">
        <v>0</v>
      </c>
      <c r="AY40" s="44">
        <v>0</v>
      </c>
      <c r="AZ40" s="44">
        <v>0</v>
      </c>
      <c r="BA40" s="44">
        <v>0</v>
      </c>
      <c r="BB40" s="44">
        <v>0</v>
      </c>
      <c r="BC40" s="44">
        <v>0</v>
      </c>
      <c r="BD40" s="44">
        <v>12</v>
      </c>
      <c r="BE40" s="44" t="s">
        <v>438</v>
      </c>
      <c r="BF40" s="44"/>
      <c r="BG40" s="44" t="s">
        <v>445</v>
      </c>
      <c r="BH40" s="44"/>
      <c r="BI40" s="50"/>
      <c r="BJ40" s="50"/>
      <c r="BK40" s="52"/>
      <c r="BL40" s="44" t="s">
        <v>390</v>
      </c>
      <c r="BM40" s="48"/>
      <c r="BN40" t="s">
        <v>100</v>
      </c>
      <c r="BO40" t="s">
        <v>356</v>
      </c>
    </row>
    <row r="41" spans="1:94" x14ac:dyDescent="0.3">
      <c r="A41" s="39">
        <v>2270</v>
      </c>
      <c r="B41" s="40">
        <v>41160</v>
      </c>
      <c r="C41" s="41" t="s">
        <v>209</v>
      </c>
      <c r="D41" s="42" t="s">
        <v>210</v>
      </c>
      <c r="E41" s="42"/>
      <c r="F41" s="42" t="s">
        <v>108</v>
      </c>
      <c r="G41" s="43">
        <v>41152</v>
      </c>
      <c r="H41" s="44" t="s">
        <v>109</v>
      </c>
      <c r="I41" s="44" t="s">
        <v>110</v>
      </c>
      <c r="J41" s="44"/>
      <c r="K41" s="42" t="s">
        <v>139</v>
      </c>
      <c r="L41" s="42" t="s">
        <v>140</v>
      </c>
      <c r="M41" s="42">
        <v>99</v>
      </c>
      <c r="N41" s="42">
        <v>32.1</v>
      </c>
      <c r="O41" s="42"/>
      <c r="P41" s="42"/>
      <c r="Q41" s="42"/>
      <c r="R41" s="45"/>
      <c r="S41" s="42"/>
      <c r="T41" s="42"/>
      <c r="U41" s="42"/>
      <c r="V41" s="42"/>
      <c r="W41" s="42">
        <v>14</v>
      </c>
      <c r="X41" s="42"/>
      <c r="Y41" s="42"/>
      <c r="Z41" s="42"/>
      <c r="AA41" s="42"/>
      <c r="AB41" s="42"/>
      <c r="AC41" s="42"/>
      <c r="AD41" s="42"/>
      <c r="AE41" s="1"/>
      <c r="AF41" s="42"/>
      <c r="AG41" s="42"/>
      <c r="AH41" s="42">
        <v>26.5</v>
      </c>
      <c r="AI41" s="42"/>
      <c r="AJ41" s="42"/>
      <c r="AK41" s="42"/>
      <c r="AL41" s="42" t="s">
        <v>151</v>
      </c>
      <c r="AM41" s="44" t="s">
        <v>110</v>
      </c>
      <c r="AN41" s="44"/>
      <c r="AO41" s="44"/>
      <c r="AP41" s="46" t="s">
        <v>388</v>
      </c>
      <c r="AQ41" s="44">
        <v>6</v>
      </c>
      <c r="AR41" s="44" t="s">
        <v>111</v>
      </c>
      <c r="AS41" s="42"/>
      <c r="AT41" s="44">
        <v>0</v>
      </c>
      <c r="AU41" s="44">
        <v>0</v>
      </c>
      <c r="AV41" s="44">
        <v>0</v>
      </c>
      <c r="AW41" s="44">
        <v>13</v>
      </c>
      <c r="AX41" s="44">
        <v>0</v>
      </c>
      <c r="AY41" s="44">
        <v>0</v>
      </c>
      <c r="AZ41" s="44">
        <v>0</v>
      </c>
      <c r="BA41" s="44">
        <v>0</v>
      </c>
      <c r="BB41" s="44">
        <v>0</v>
      </c>
      <c r="BC41" s="44">
        <v>0</v>
      </c>
      <c r="BD41" s="44">
        <v>0</v>
      </c>
      <c r="BE41" s="44" t="s">
        <v>110</v>
      </c>
      <c r="BF41" s="44">
        <v>12</v>
      </c>
      <c r="BG41" s="44" t="s">
        <v>110</v>
      </c>
      <c r="BH41" s="44"/>
      <c r="BI41" s="47"/>
      <c r="BJ41" s="47"/>
      <c r="BK41" s="44"/>
      <c r="BL41" s="44" t="s">
        <v>274</v>
      </c>
      <c r="BM41" s="47"/>
      <c r="BN41" s="1" t="s">
        <v>205</v>
      </c>
      <c r="BO41" s="3" t="s">
        <v>342</v>
      </c>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row>
    <row r="42" spans="1:94" x14ac:dyDescent="0.3">
      <c r="A42" s="39">
        <v>1292</v>
      </c>
      <c r="B42" s="40">
        <v>41163</v>
      </c>
      <c r="C42" s="41" t="s">
        <v>272</v>
      </c>
      <c r="D42" s="42" t="s">
        <v>472</v>
      </c>
      <c r="E42" s="42"/>
      <c r="F42" s="42" t="s">
        <v>465</v>
      </c>
      <c r="G42" s="43">
        <v>41152</v>
      </c>
      <c r="H42" s="44" t="s">
        <v>117</v>
      </c>
      <c r="I42" s="44" t="s">
        <v>118</v>
      </c>
      <c r="J42" s="44"/>
      <c r="K42" s="42" t="s">
        <v>250</v>
      </c>
      <c r="L42" s="42" t="s">
        <v>156</v>
      </c>
      <c r="M42" s="48">
        <v>99.49</v>
      </c>
      <c r="N42" s="48">
        <v>32.92</v>
      </c>
      <c r="O42" s="48"/>
      <c r="P42" s="48"/>
      <c r="Q42" s="42"/>
      <c r="R42" s="49"/>
      <c r="S42" s="48"/>
      <c r="T42" s="48"/>
      <c r="U42" s="48"/>
      <c r="V42" s="48"/>
      <c r="W42" s="42">
        <v>13.12</v>
      </c>
      <c r="X42" s="48"/>
      <c r="Y42" s="48"/>
      <c r="Z42" s="48"/>
      <c r="AA42" s="48"/>
      <c r="AB42" s="48"/>
      <c r="AC42" s="48"/>
      <c r="AD42" s="48"/>
      <c r="AE42" s="42"/>
      <c r="AF42" s="48"/>
      <c r="AG42" s="48"/>
      <c r="AH42" s="42">
        <v>26.97</v>
      </c>
      <c r="AI42" s="42"/>
      <c r="AJ42" s="42"/>
      <c r="AK42" s="48"/>
      <c r="AL42" s="42" t="s">
        <v>151</v>
      </c>
      <c r="AM42" s="44" t="s">
        <v>118</v>
      </c>
      <c r="AN42" s="44"/>
      <c r="AO42" s="44"/>
      <c r="AP42" s="46" t="s">
        <v>388</v>
      </c>
      <c r="AQ42" s="44">
        <v>6.1</v>
      </c>
      <c r="AR42" s="44" t="s">
        <v>132</v>
      </c>
      <c r="AS42" s="42"/>
      <c r="AT42" s="44">
        <v>0</v>
      </c>
      <c r="AU42" s="44">
        <v>0</v>
      </c>
      <c r="AV42" s="44">
        <v>0</v>
      </c>
      <c r="AW42" s="44">
        <v>20</v>
      </c>
      <c r="AX42" s="44">
        <v>0</v>
      </c>
      <c r="AY42" s="44">
        <v>0</v>
      </c>
      <c r="AZ42" s="44">
        <v>0</v>
      </c>
      <c r="BA42" s="44">
        <v>0</v>
      </c>
      <c r="BB42" s="44">
        <v>0</v>
      </c>
      <c r="BC42" s="44">
        <v>0</v>
      </c>
      <c r="BD42" s="44">
        <v>0</v>
      </c>
      <c r="BE42" s="44" t="s">
        <v>118</v>
      </c>
      <c r="BF42" s="44">
        <v>24</v>
      </c>
      <c r="BG42" s="44" t="s">
        <v>118</v>
      </c>
      <c r="BH42" s="44"/>
      <c r="BI42" s="47"/>
      <c r="BJ42" s="50"/>
      <c r="BK42" s="44"/>
      <c r="BL42" s="44" t="s">
        <v>119</v>
      </c>
      <c r="BM42" s="42"/>
      <c r="BN42" t="s">
        <v>412</v>
      </c>
      <c r="BO42" t="s">
        <v>342</v>
      </c>
    </row>
    <row r="43" spans="1:94" x14ac:dyDescent="0.3">
      <c r="A43" s="39">
        <v>1464</v>
      </c>
      <c r="B43" s="40">
        <v>41135</v>
      </c>
      <c r="C43" s="41" t="s">
        <v>171</v>
      </c>
      <c r="D43" s="42" t="s">
        <v>244</v>
      </c>
      <c r="E43" s="42"/>
      <c r="F43" s="42" t="s">
        <v>172</v>
      </c>
      <c r="G43" s="43">
        <v>41090</v>
      </c>
      <c r="H43" s="44" t="s">
        <v>246</v>
      </c>
      <c r="I43" s="44" t="s">
        <v>413</v>
      </c>
      <c r="J43" s="44"/>
      <c r="K43" s="48" t="s">
        <v>136</v>
      </c>
      <c r="L43" s="42" t="s">
        <v>374</v>
      </c>
      <c r="M43" s="48">
        <v>115.2</v>
      </c>
      <c r="N43" s="48">
        <v>28.0992</v>
      </c>
      <c r="O43" s="48"/>
      <c r="P43" s="48"/>
      <c r="Q43" s="48"/>
      <c r="R43" s="49"/>
      <c r="S43" s="48"/>
      <c r="T43" s="48"/>
      <c r="U43" s="48"/>
      <c r="V43" s="48"/>
      <c r="W43" s="48">
        <v>17.3856</v>
      </c>
      <c r="X43" s="48"/>
      <c r="Y43" s="48"/>
      <c r="Z43" s="48"/>
      <c r="AA43" s="48"/>
      <c r="AB43" s="48"/>
      <c r="AC43" s="48"/>
      <c r="AD43" s="48"/>
      <c r="AE43" s="48"/>
      <c r="AF43" s="48"/>
      <c r="AG43" s="48"/>
      <c r="AH43" s="48">
        <v>22.348800000000001</v>
      </c>
      <c r="AI43" s="48"/>
      <c r="AJ43" s="48"/>
      <c r="AK43" s="48"/>
      <c r="AL43" s="42" t="s">
        <v>323</v>
      </c>
      <c r="AM43" s="44" t="s">
        <v>413</v>
      </c>
      <c r="AN43" s="52"/>
      <c r="AO43" s="52"/>
      <c r="AP43" s="53" t="s">
        <v>267</v>
      </c>
      <c r="AQ43" s="52">
        <v>7.2</v>
      </c>
      <c r="AR43" s="52" t="s">
        <v>324</v>
      </c>
      <c r="AS43" s="48"/>
      <c r="AT43" s="52">
        <v>4</v>
      </c>
      <c r="AU43" s="52">
        <v>0</v>
      </c>
      <c r="AV43" s="52">
        <v>14</v>
      </c>
      <c r="AW43" s="52">
        <v>0</v>
      </c>
      <c r="AX43" s="52">
        <v>0</v>
      </c>
      <c r="AY43" s="44">
        <v>0</v>
      </c>
      <c r="AZ43" s="44">
        <v>0</v>
      </c>
      <c r="BA43" s="44">
        <v>0</v>
      </c>
      <c r="BB43" s="44">
        <v>0</v>
      </c>
      <c r="BC43" s="44">
        <v>0</v>
      </c>
      <c r="BD43" s="52">
        <v>0</v>
      </c>
      <c r="BE43" s="52" t="s">
        <v>413</v>
      </c>
      <c r="BF43" s="44"/>
      <c r="BG43" s="44" t="s">
        <v>413</v>
      </c>
      <c r="BH43" s="44"/>
      <c r="BI43" s="50"/>
      <c r="BJ43" s="47"/>
      <c r="BK43" s="44"/>
      <c r="BL43" s="44" t="s">
        <v>247</v>
      </c>
      <c r="BM43" s="47" t="s">
        <v>211</v>
      </c>
      <c r="BN43" t="s">
        <v>125</v>
      </c>
      <c r="BO43" t="s">
        <v>355</v>
      </c>
    </row>
    <row r="44" spans="1:94" x14ac:dyDescent="0.3">
      <c r="A44" s="39">
        <v>1394</v>
      </c>
      <c r="B44" s="40">
        <v>41163</v>
      </c>
      <c r="C44" s="41" t="s">
        <v>272</v>
      </c>
      <c r="D44" s="42" t="s">
        <v>472</v>
      </c>
      <c r="E44" s="42"/>
      <c r="F44" s="42" t="s">
        <v>465</v>
      </c>
      <c r="G44" s="51">
        <v>41144</v>
      </c>
      <c r="H44" s="44" t="s">
        <v>438</v>
      </c>
      <c r="I44" s="44" t="s">
        <v>336</v>
      </c>
      <c r="J44" s="44"/>
      <c r="K44" s="42" t="s">
        <v>203</v>
      </c>
      <c r="L44" s="42" t="s">
        <v>204</v>
      </c>
      <c r="M44" s="48">
        <v>91.86</v>
      </c>
      <c r="N44" s="48">
        <v>30.09</v>
      </c>
      <c r="O44" s="48"/>
      <c r="P44" s="48"/>
      <c r="Q44" s="48"/>
      <c r="R44" s="49"/>
      <c r="S44" s="48"/>
      <c r="T44" s="48"/>
      <c r="U44" s="48"/>
      <c r="V44" s="48"/>
      <c r="W44" s="48">
        <v>13.65</v>
      </c>
      <c r="X44" s="48"/>
      <c r="Y44" s="48"/>
      <c r="Z44" s="48"/>
      <c r="AA44" s="48"/>
      <c r="AB44" s="48"/>
      <c r="AC44" s="48"/>
      <c r="AD44" s="48"/>
      <c r="AF44" s="48"/>
      <c r="AG44" s="48"/>
      <c r="AH44" s="48">
        <v>25.32</v>
      </c>
      <c r="AI44" s="48"/>
      <c r="AJ44" s="48"/>
      <c r="AK44" s="48"/>
      <c r="AL44" s="42" t="s">
        <v>145</v>
      </c>
      <c r="AM44" s="44" t="s">
        <v>133</v>
      </c>
      <c r="AN44" s="52"/>
      <c r="AO44" s="52"/>
      <c r="AP44" s="53" t="s">
        <v>177</v>
      </c>
      <c r="AQ44" s="52">
        <v>6</v>
      </c>
      <c r="AR44" s="52" t="s">
        <v>134</v>
      </c>
      <c r="AS44" s="48"/>
      <c r="AT44" s="52">
        <v>0</v>
      </c>
      <c r="AU44" s="52">
        <v>0</v>
      </c>
      <c r="AV44" s="52">
        <v>10</v>
      </c>
      <c r="AW44" s="52">
        <v>0</v>
      </c>
      <c r="AX44" s="44">
        <v>0</v>
      </c>
      <c r="AY44" s="44">
        <v>0</v>
      </c>
      <c r="AZ44" s="44">
        <v>0</v>
      </c>
      <c r="BA44" s="44">
        <v>0</v>
      </c>
      <c r="BB44" s="44">
        <v>0</v>
      </c>
      <c r="BC44" s="44">
        <v>0</v>
      </c>
      <c r="BD44" s="52">
        <v>0</v>
      </c>
      <c r="BE44" s="52" t="s">
        <v>133</v>
      </c>
      <c r="BF44" s="44"/>
      <c r="BG44" s="44" t="s">
        <v>133</v>
      </c>
      <c r="BH44" s="44"/>
      <c r="BI44" s="50"/>
      <c r="BJ44" s="50"/>
      <c r="BK44" s="52"/>
      <c r="BL44" s="44" t="s">
        <v>135</v>
      </c>
      <c r="BM44" s="48"/>
      <c r="BN44" t="s">
        <v>144</v>
      </c>
      <c r="BO44" s="58" t="s">
        <v>342</v>
      </c>
    </row>
    <row r="45" spans="1:94" x14ac:dyDescent="0.3">
      <c r="A45" s="39">
        <v>3094</v>
      </c>
      <c r="B45" s="40">
        <v>41137</v>
      </c>
      <c r="C45" s="41" t="s">
        <v>272</v>
      </c>
      <c r="D45" s="42" t="s">
        <v>472</v>
      </c>
      <c r="E45" s="42"/>
      <c r="F45" s="42" t="s">
        <v>465</v>
      </c>
      <c r="G45" s="51">
        <v>41165</v>
      </c>
      <c r="H45" s="44" t="s">
        <v>438</v>
      </c>
      <c r="I45" s="44" t="s">
        <v>348</v>
      </c>
      <c r="J45" s="44"/>
      <c r="K45" s="42" t="s">
        <v>401</v>
      </c>
      <c r="L45" s="42" t="s">
        <v>393</v>
      </c>
      <c r="M45" s="42">
        <v>87.08</v>
      </c>
      <c r="N45" s="42">
        <v>32.159999999999997</v>
      </c>
      <c r="O45" s="42"/>
      <c r="P45" s="42"/>
      <c r="Q45" s="42"/>
      <c r="R45" s="45"/>
      <c r="S45" s="42"/>
      <c r="T45" s="42"/>
      <c r="U45" s="42"/>
      <c r="V45" s="42"/>
      <c r="W45" s="42">
        <v>15.16</v>
      </c>
      <c r="X45" s="42"/>
      <c r="Y45" s="42"/>
      <c r="Z45" s="42"/>
      <c r="AA45" s="42"/>
      <c r="AB45" s="42"/>
      <c r="AC45" s="42"/>
      <c r="AD45" s="42"/>
      <c r="AE45" s="42"/>
      <c r="AF45" s="42"/>
      <c r="AG45" s="42"/>
      <c r="AH45" s="42">
        <v>23.49</v>
      </c>
      <c r="AI45" s="42"/>
      <c r="AJ45" s="42"/>
      <c r="AK45" s="42"/>
      <c r="AL45" s="42" t="s">
        <v>564</v>
      </c>
      <c r="AM45" s="44" t="s">
        <v>413</v>
      </c>
      <c r="AN45" s="44"/>
      <c r="AO45" s="44"/>
      <c r="AP45" s="46" t="s">
        <v>394</v>
      </c>
      <c r="AQ45" s="44">
        <v>6.5</v>
      </c>
      <c r="AR45" s="44" t="s">
        <v>413</v>
      </c>
      <c r="AS45" s="42"/>
      <c r="AT45" s="44">
        <v>0</v>
      </c>
      <c r="AU45" s="44">
        <v>0</v>
      </c>
      <c r="AV45" s="44">
        <v>0</v>
      </c>
      <c r="AW45" s="44">
        <v>15</v>
      </c>
      <c r="AX45" s="44">
        <v>0</v>
      </c>
      <c r="AY45" s="44">
        <v>0</v>
      </c>
      <c r="AZ45" s="44">
        <v>0</v>
      </c>
      <c r="BA45" s="44">
        <v>0</v>
      </c>
      <c r="BB45" s="44">
        <v>0</v>
      </c>
      <c r="BC45" s="44">
        <v>0</v>
      </c>
      <c r="BD45" s="44">
        <v>24</v>
      </c>
      <c r="BE45" s="44" t="s">
        <v>246</v>
      </c>
      <c r="BF45" s="44"/>
      <c r="BG45" s="44" t="s">
        <v>413</v>
      </c>
      <c r="BH45" s="44"/>
      <c r="BI45" s="47"/>
      <c r="BJ45" s="47"/>
      <c r="BK45" s="44"/>
      <c r="BL45" s="44" t="s">
        <v>247</v>
      </c>
      <c r="BM45" s="42"/>
      <c r="BN45" s="1" t="s">
        <v>130</v>
      </c>
      <c r="BO45" s="58" t="s">
        <v>356</v>
      </c>
    </row>
    <row r="46" spans="1:94" x14ac:dyDescent="0.3">
      <c r="A46" s="39">
        <v>2534</v>
      </c>
      <c r="B46" s="40">
        <v>41135</v>
      </c>
      <c r="C46" s="41" t="s">
        <v>272</v>
      </c>
      <c r="D46" s="42" t="s">
        <v>472</v>
      </c>
      <c r="E46" s="42"/>
      <c r="F46" s="42" t="s">
        <v>465</v>
      </c>
      <c r="G46" s="43">
        <v>41090</v>
      </c>
      <c r="H46" s="44" t="s">
        <v>550</v>
      </c>
      <c r="I46" s="44" t="s">
        <v>417</v>
      </c>
      <c r="J46" s="44"/>
      <c r="K46" s="48" t="s">
        <v>542</v>
      </c>
      <c r="L46" s="42" t="s">
        <v>543</v>
      </c>
      <c r="M46" s="48">
        <v>99</v>
      </c>
      <c r="N46" s="48">
        <v>31.6</v>
      </c>
      <c r="O46" s="42"/>
      <c r="P46" s="48"/>
      <c r="Q46" s="48"/>
      <c r="R46" s="49"/>
      <c r="S46" s="48"/>
      <c r="T46" s="48"/>
      <c r="U46" s="48"/>
      <c r="V46" s="48"/>
      <c r="W46" s="48">
        <v>16.100000000000001</v>
      </c>
      <c r="X46" s="48"/>
      <c r="Y46" s="48"/>
      <c r="Z46" s="48"/>
      <c r="AA46" s="48"/>
      <c r="AB46" s="48"/>
      <c r="AC46" s="48"/>
      <c r="AD46" s="48"/>
      <c r="AE46" s="48"/>
      <c r="AF46" s="48"/>
      <c r="AG46" s="48"/>
      <c r="AH46" s="48">
        <v>23.9</v>
      </c>
      <c r="AI46" s="48"/>
      <c r="AJ46" s="48"/>
      <c r="AK46" s="48"/>
      <c r="AL46" s="42" t="s">
        <v>323</v>
      </c>
      <c r="AM46" s="44" t="s">
        <v>417</v>
      </c>
      <c r="AN46" s="52"/>
      <c r="AO46" s="52"/>
      <c r="AP46" s="46" t="s">
        <v>267</v>
      </c>
      <c r="AQ46" s="52">
        <v>10</v>
      </c>
      <c r="AR46" s="52" t="s">
        <v>45</v>
      </c>
      <c r="AS46" s="48"/>
      <c r="AT46" s="52">
        <v>0</v>
      </c>
      <c r="AU46" s="52">
        <v>0</v>
      </c>
      <c r="AV46" s="52">
        <v>0</v>
      </c>
      <c r="AW46" s="52">
        <v>10</v>
      </c>
      <c r="AX46" s="44">
        <v>0</v>
      </c>
      <c r="AY46" s="44">
        <v>0</v>
      </c>
      <c r="AZ46" s="44">
        <v>0</v>
      </c>
      <c r="BA46" s="44">
        <v>0</v>
      </c>
      <c r="BB46" s="44">
        <v>0</v>
      </c>
      <c r="BC46" s="44">
        <v>0</v>
      </c>
      <c r="BD46" s="44">
        <v>0</v>
      </c>
      <c r="BE46" s="44" t="s">
        <v>417</v>
      </c>
      <c r="BF46" s="44">
        <v>36</v>
      </c>
      <c r="BG46" s="44" t="s">
        <v>417</v>
      </c>
      <c r="BH46" s="44"/>
      <c r="BI46" s="50"/>
      <c r="BJ46" s="50"/>
      <c r="BK46" s="52"/>
      <c r="BL46" s="44" t="s">
        <v>551</v>
      </c>
      <c r="BM46" s="48"/>
      <c r="BN46" t="s">
        <v>252</v>
      </c>
      <c r="BO46" s="1" t="s">
        <v>355</v>
      </c>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row>
    <row r="47" spans="1:94" x14ac:dyDescent="0.3">
      <c r="BN47" s="1"/>
      <c r="BO47" s="3"/>
    </row>
    <row r="48" spans="1:94" x14ac:dyDescent="0.3">
      <c r="BN48" s="1"/>
      <c r="BO48" s="3"/>
    </row>
    <row r="49" spans="66:67" x14ac:dyDescent="0.3">
      <c r="BN49" s="1"/>
      <c r="BO49" s="3"/>
    </row>
    <row r="50" spans="66:67" x14ac:dyDescent="0.3">
      <c r="BN50" s="1"/>
      <c r="BO50" s="3"/>
    </row>
    <row r="51" spans="66:67" x14ac:dyDescent="0.3">
      <c r="BN51" s="1"/>
      <c r="BO51" s="3"/>
    </row>
    <row r="52" spans="66:67" x14ac:dyDescent="0.3">
      <c r="BN52" s="1"/>
      <c r="BO52" s="3"/>
    </row>
    <row r="53" spans="66:67" x14ac:dyDescent="0.3">
      <c r="BN53" s="1"/>
      <c r="BO53" s="3"/>
    </row>
    <row r="54" spans="66:67" x14ac:dyDescent="0.3">
      <c r="BN54" s="1"/>
      <c r="BO54" s="3"/>
    </row>
    <row r="55" spans="66:67" x14ac:dyDescent="0.3">
      <c r="BN55" s="1"/>
      <c r="BO55" s="3"/>
    </row>
    <row r="56" spans="66:67" x14ac:dyDescent="0.3">
      <c r="BN56" s="1"/>
      <c r="BO56" s="3"/>
    </row>
    <row r="57" spans="66:67" x14ac:dyDescent="0.3">
      <c r="BN57" s="1"/>
      <c r="BO57" s="3"/>
    </row>
    <row r="58" spans="66:67" x14ac:dyDescent="0.3">
      <c r="BN58" s="1"/>
      <c r="BO58" s="3"/>
    </row>
    <row r="59" spans="66:67" x14ac:dyDescent="0.3">
      <c r="BN59" s="1"/>
      <c r="BO59" s="3"/>
    </row>
    <row r="60" spans="66:67" x14ac:dyDescent="0.3">
      <c r="BN60" s="1"/>
      <c r="BO60" s="3"/>
    </row>
    <row r="61" spans="66:67" x14ac:dyDescent="0.3">
      <c r="BN61" s="1"/>
      <c r="BO61" s="3"/>
    </row>
    <row r="62" spans="66:67" x14ac:dyDescent="0.3">
      <c r="BN62" s="1"/>
      <c r="BO62" s="3"/>
    </row>
  </sheetData>
  <sheetProtection algorithmName="SHA-512" hashValue="64kRu3jPRvTULksHB2ebuTJ5b5Rios9VLSyn+t/FND1j8AmR04ruxofoYS5StmtmeChQ6htLJHW/y+NrALvSGg==" saltValue="Jv2tgiYA0muYcF0H/7TjDA==" spinCount="100000" sheet="1" objects="1" scenarios="1"/>
  <sortState xmlns:xlrd2="http://schemas.microsoft.com/office/spreadsheetml/2017/richdata2" ref="A1:XFD1048576">
    <sortCondition ref="F2:F1048576"/>
    <sortCondition ref="K2:K1048576"/>
  </sortState>
  <phoneticPr fontId="11" type="noConversion"/>
  <pageMargins left="0.75" right="0.75" top="1" bottom="1" header="0.5" footer="0.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588B6-B583-EE48-BA84-BFBE9A62EE8B}">
  <sheetPr codeName="Sheet57">
    <tabColor theme="4"/>
  </sheetPr>
  <dimension ref="A1:CMJ11793"/>
  <sheetViews>
    <sheetView zoomScale="101" zoomScaleNormal="100" workbookViewId="0">
      <selection activeCell="R1" sqref="R1:W1048576"/>
    </sheetView>
  </sheetViews>
  <sheetFormatPr defaultColWidth="10.84375" defaultRowHeight="14" x14ac:dyDescent="0.3"/>
  <cols>
    <col min="1" max="1" width="23" style="372" customWidth="1"/>
    <col min="2" max="2" width="25.69140625" style="372" customWidth="1"/>
    <col min="3" max="3" width="12.15234375" style="372" customWidth="1"/>
    <col min="4" max="4" width="14.3046875" style="372" customWidth="1"/>
    <col min="5" max="5" width="12.15234375" style="372" customWidth="1"/>
    <col min="6" max="6" width="12.69140625" style="372" bestFit="1" customWidth="1"/>
    <col min="7" max="7" width="12.69140625" style="372" customWidth="1"/>
    <col min="8" max="8" width="13.84375" style="372" customWidth="1"/>
    <col min="9" max="9" width="13.69140625" style="372" customWidth="1"/>
    <col min="10" max="10" width="13.84375" style="372" hidden="1" customWidth="1"/>
    <col min="11" max="11" width="12.15234375" style="372" hidden="1" customWidth="1"/>
    <col min="12" max="17" width="12.15234375" style="372" customWidth="1"/>
    <col min="18" max="23" width="12.15234375" style="372" hidden="1" customWidth="1"/>
    <col min="24" max="27" width="12.15234375" style="372" customWidth="1"/>
    <col min="28" max="2376" width="11.07421875" customWidth="1"/>
    <col min="2377" max="16384" width="10.84375" style="372"/>
  </cols>
  <sheetData>
    <row r="1" spans="1:41" customFormat="1" ht="13.5" x14ac:dyDescent="0.3">
      <c r="A1" s="525" t="s">
        <v>364</v>
      </c>
      <c r="B1" s="525"/>
      <c r="C1" s="525"/>
      <c r="D1" s="525"/>
      <c r="E1" s="525"/>
      <c r="F1" s="525"/>
      <c r="G1" s="525"/>
      <c r="H1" s="525"/>
      <c r="I1" s="525"/>
      <c r="J1" s="533">
        <v>3</v>
      </c>
      <c r="K1" s="525"/>
      <c r="L1" s="525"/>
      <c r="M1" s="525"/>
      <c r="N1" s="525"/>
      <c r="O1" s="525"/>
      <c r="P1" s="525"/>
      <c r="Q1" s="525"/>
      <c r="R1" s="525"/>
      <c r="S1" s="525"/>
      <c r="T1" s="525"/>
      <c r="U1" s="525"/>
      <c r="V1" s="525"/>
      <c r="W1" s="525"/>
      <c r="X1" s="525"/>
      <c r="Y1" s="525"/>
      <c r="Z1" s="525"/>
      <c r="AA1" s="525"/>
      <c r="AB1" s="523"/>
      <c r="AC1" s="523"/>
      <c r="AD1" s="523"/>
      <c r="AE1" s="523"/>
      <c r="AF1" s="523"/>
      <c r="AG1" s="523"/>
      <c r="AH1" s="523"/>
      <c r="AI1" s="523"/>
      <c r="AJ1" s="523"/>
      <c r="AK1" s="523"/>
      <c r="AL1" s="523"/>
      <c r="AM1" s="523"/>
      <c r="AN1" s="523"/>
      <c r="AO1" s="523"/>
    </row>
    <row r="2" spans="1:41" customFormat="1" x14ac:dyDescent="0.3">
      <c r="A2" s="528" t="s">
        <v>333</v>
      </c>
      <c r="B2" s="525"/>
      <c r="C2" s="525"/>
      <c r="D2" s="525"/>
      <c r="E2" s="525"/>
      <c r="F2" s="525"/>
      <c r="G2" s="525"/>
      <c r="H2" s="525"/>
      <c r="I2" s="525"/>
      <c r="J2" s="525"/>
      <c r="K2" s="525"/>
      <c r="L2" s="525"/>
      <c r="M2" s="525"/>
      <c r="N2" s="525"/>
      <c r="O2" s="525"/>
      <c r="P2" s="525"/>
      <c r="Q2" s="525"/>
      <c r="R2" s="525"/>
      <c r="S2" s="525"/>
      <c r="T2" s="525"/>
      <c r="U2" s="525"/>
      <c r="V2" s="525"/>
      <c r="W2" s="525"/>
      <c r="X2" s="525"/>
      <c r="Y2" s="525"/>
      <c r="Z2" s="525"/>
      <c r="AA2" s="525"/>
      <c r="AB2" s="523"/>
      <c r="AC2" s="523"/>
      <c r="AD2" s="523"/>
      <c r="AE2" s="523"/>
      <c r="AF2" s="523"/>
      <c r="AG2" s="523"/>
      <c r="AH2" s="523"/>
      <c r="AI2" s="523"/>
      <c r="AJ2" s="523"/>
      <c r="AK2" s="523"/>
      <c r="AL2" s="523"/>
      <c r="AM2" s="523"/>
      <c r="AN2" s="523"/>
      <c r="AO2" s="523"/>
    </row>
    <row r="3" spans="1:41" customFormat="1" ht="13.5" x14ac:dyDescent="0.3">
      <c r="A3" s="525"/>
      <c r="B3" s="525"/>
      <c r="C3" s="525"/>
      <c r="D3" s="525"/>
      <c r="E3" s="525"/>
      <c r="F3" s="525"/>
      <c r="G3" s="525"/>
      <c r="H3" s="525"/>
      <c r="I3" s="525"/>
      <c r="J3" s="525"/>
      <c r="K3" s="525"/>
      <c r="L3" s="525"/>
      <c r="M3" s="525"/>
      <c r="N3" s="525"/>
      <c r="O3" s="525"/>
      <c r="P3" s="525"/>
      <c r="Q3" s="525"/>
      <c r="R3" s="525"/>
      <c r="S3" s="525"/>
      <c r="T3" s="525"/>
      <c r="U3" s="525"/>
      <c r="V3" s="525"/>
      <c r="W3" s="525"/>
      <c r="X3" s="525"/>
      <c r="Y3" s="525"/>
      <c r="Z3" s="525"/>
      <c r="AA3" s="525"/>
      <c r="AB3" s="523"/>
      <c r="AC3" s="523"/>
      <c r="AD3" s="523"/>
      <c r="AE3" s="523"/>
      <c r="AF3" s="523"/>
      <c r="AG3" s="523"/>
      <c r="AH3" s="523"/>
      <c r="AI3" s="523"/>
      <c r="AJ3" s="523"/>
      <c r="AK3" s="523"/>
      <c r="AL3" s="523"/>
      <c r="AM3" s="523"/>
      <c r="AN3" s="523"/>
      <c r="AO3" s="523"/>
    </row>
    <row r="4" spans="1:41" x14ac:dyDescent="0.3">
      <c r="A4" s="301" t="s">
        <v>365</v>
      </c>
      <c r="B4" s="302"/>
      <c r="C4" s="303">
        <v>3</v>
      </c>
      <c r="D4" s="304" t="s">
        <v>483</v>
      </c>
      <c r="E4" s="305">
        <f>IF(C4&lt;J1,(675),(1350))</f>
        <v>1350</v>
      </c>
      <c r="F4" s="520"/>
      <c r="G4" s="306" t="s">
        <v>484</v>
      </c>
      <c r="H4" s="361" t="s">
        <v>485</v>
      </c>
      <c r="I4" s="308" t="s">
        <v>397</v>
      </c>
      <c r="J4" s="525"/>
      <c r="K4" s="525"/>
      <c r="L4" s="523"/>
      <c r="M4" s="523"/>
      <c r="N4" s="523"/>
      <c r="O4" s="523"/>
      <c r="P4" s="523"/>
      <c r="Q4" s="523"/>
      <c r="R4" s="523"/>
      <c r="S4" s="523"/>
      <c r="T4" s="523"/>
      <c r="U4" s="523"/>
      <c r="V4" s="523"/>
      <c r="W4" s="523"/>
      <c r="X4" s="523"/>
      <c r="Y4" s="523"/>
      <c r="Z4" s="523"/>
      <c r="AA4" s="523"/>
      <c r="AB4" s="523"/>
      <c r="AC4" s="523"/>
      <c r="AD4" s="523"/>
      <c r="AE4" s="523"/>
      <c r="AF4" s="523"/>
      <c r="AG4" s="523"/>
      <c r="AH4" s="523"/>
      <c r="AI4" s="523"/>
      <c r="AJ4" s="523"/>
      <c r="AK4" s="523"/>
      <c r="AL4" s="523"/>
      <c r="AM4" s="523"/>
      <c r="AN4" s="523"/>
      <c r="AO4" s="523"/>
    </row>
    <row r="5" spans="1:41" x14ac:dyDescent="0.3">
      <c r="A5" s="309" t="s">
        <v>486</v>
      </c>
      <c r="B5" s="310"/>
      <c r="C5" s="311">
        <v>1800</v>
      </c>
      <c r="D5" s="304" t="s">
        <v>487</v>
      </c>
      <c r="E5" s="312">
        <f>C5-(E4-E6)</f>
        <v>1193.8499999999999</v>
      </c>
      <c r="F5" s="304" t="s">
        <v>488</v>
      </c>
      <c r="G5" s="313">
        <f>E5*70/100</f>
        <v>835.69500000000005</v>
      </c>
      <c r="H5" s="362">
        <f>E5*30/100</f>
        <v>358.15499999999997</v>
      </c>
      <c r="I5" s="315"/>
      <c r="J5" s="525"/>
      <c r="K5" s="525"/>
      <c r="L5" s="523"/>
      <c r="M5" s="523"/>
      <c r="N5" s="523"/>
      <c r="O5" s="523"/>
      <c r="P5" s="523"/>
      <c r="Q5" s="523"/>
      <c r="R5" s="523"/>
      <c r="S5" s="523"/>
      <c r="T5" s="523"/>
      <c r="U5" s="523"/>
      <c r="V5" s="523"/>
      <c r="W5" s="523"/>
      <c r="X5" s="523"/>
      <c r="Y5" s="523"/>
      <c r="Z5" s="523"/>
      <c r="AA5" s="523"/>
      <c r="AB5" s="523"/>
      <c r="AC5" s="523"/>
      <c r="AD5" s="523"/>
      <c r="AE5" s="523"/>
      <c r="AF5" s="523"/>
      <c r="AG5" s="523"/>
      <c r="AH5" s="523"/>
      <c r="AI5" s="523"/>
      <c r="AJ5" s="523"/>
      <c r="AK5" s="523"/>
      <c r="AL5" s="523"/>
      <c r="AM5" s="523"/>
      <c r="AN5" s="523"/>
      <c r="AO5" s="523"/>
    </row>
    <row r="6" spans="1:41" x14ac:dyDescent="0.3">
      <c r="A6" s="523"/>
      <c r="B6" s="523"/>
      <c r="C6" s="523"/>
      <c r="D6" s="304" t="s">
        <v>489</v>
      </c>
      <c r="E6" s="312">
        <f>IF(C4&lt;J1,(E4*27.3/100),(E4*55.1/100))</f>
        <v>743.85</v>
      </c>
      <c r="F6" s="309" t="s">
        <v>396</v>
      </c>
      <c r="G6" s="316">
        <f>E5*20/100</f>
        <v>238.77</v>
      </c>
      <c r="H6" s="363">
        <f>E5*30/100</f>
        <v>358.15499999999997</v>
      </c>
      <c r="I6" s="318">
        <f>E5*50/100</f>
        <v>596.92499999999995</v>
      </c>
      <c r="J6" s="525"/>
      <c r="K6" s="525"/>
      <c r="L6" s="523"/>
      <c r="M6" s="523"/>
      <c r="N6" s="523"/>
      <c r="O6" s="523"/>
      <c r="P6" s="523"/>
      <c r="Q6" s="523"/>
      <c r="R6" s="523"/>
      <c r="S6" s="523"/>
      <c r="T6" s="523"/>
      <c r="U6" s="523"/>
      <c r="V6" s="523"/>
      <c r="W6" s="523"/>
      <c r="X6" s="523"/>
      <c r="Y6" s="523"/>
      <c r="Z6" s="523"/>
      <c r="AA6" s="523"/>
      <c r="AB6" s="523"/>
      <c r="AC6" s="523"/>
      <c r="AD6" s="523"/>
      <c r="AE6" s="523"/>
      <c r="AF6" s="523"/>
      <c r="AG6" s="523"/>
      <c r="AH6" s="523"/>
      <c r="AI6" s="523"/>
      <c r="AJ6" s="523"/>
      <c r="AK6" s="523"/>
      <c r="AL6" s="523"/>
      <c r="AM6" s="523"/>
      <c r="AN6" s="523"/>
      <c r="AO6" s="523"/>
    </row>
    <row r="7" spans="1:41" customFormat="1" thickBot="1" x14ac:dyDescent="0.35">
      <c r="A7" s="523"/>
      <c r="B7" s="523"/>
      <c r="C7" s="523"/>
      <c r="D7" s="523"/>
      <c r="E7" s="523"/>
      <c r="F7" s="523"/>
      <c r="G7" s="523"/>
      <c r="H7" s="523"/>
      <c r="I7" s="523"/>
      <c r="J7" s="525"/>
      <c r="K7" s="525"/>
      <c r="L7" s="523"/>
      <c r="M7" s="523"/>
      <c r="N7" s="523"/>
      <c r="O7" s="523"/>
      <c r="P7" s="523"/>
      <c r="Q7" s="523"/>
      <c r="R7" s="523"/>
      <c r="S7" s="523"/>
      <c r="T7" s="523"/>
      <c r="U7" s="523"/>
      <c r="V7" s="523"/>
      <c r="W7" s="523"/>
      <c r="X7" s="523"/>
      <c r="Y7" s="523"/>
      <c r="Z7" s="523"/>
      <c r="AA7" s="523"/>
      <c r="AB7" s="523"/>
      <c r="AC7" s="523"/>
      <c r="AD7" s="523"/>
      <c r="AE7" s="523"/>
      <c r="AF7" s="523"/>
      <c r="AG7" s="523"/>
      <c r="AH7" s="523"/>
      <c r="AI7" s="523"/>
      <c r="AJ7" s="523"/>
      <c r="AK7" s="523"/>
      <c r="AL7" s="523"/>
      <c r="AM7" s="523"/>
      <c r="AN7" s="523"/>
      <c r="AO7" s="523"/>
    </row>
    <row r="8" spans="1:41" x14ac:dyDescent="0.3">
      <c r="A8" s="428" t="s">
        <v>514</v>
      </c>
      <c r="B8" s="429"/>
      <c r="C8" s="429"/>
      <c r="D8" s="429"/>
      <c r="E8" s="429"/>
      <c r="F8" s="429"/>
      <c r="G8" s="429"/>
      <c r="H8" s="429"/>
      <c r="I8" s="429"/>
      <c r="J8" s="429"/>
      <c r="K8" s="429"/>
      <c r="L8" s="429"/>
      <c r="M8" s="429"/>
      <c r="N8" s="429"/>
      <c r="O8" s="429"/>
      <c r="P8" s="429"/>
      <c r="Q8" s="429"/>
      <c r="R8" s="429"/>
      <c r="S8" s="429"/>
      <c r="T8" s="429"/>
      <c r="U8" s="429"/>
      <c r="V8" s="429"/>
      <c r="W8" s="429"/>
      <c r="X8" s="429"/>
      <c r="Y8" s="429"/>
      <c r="Z8" s="429"/>
      <c r="AA8" s="430"/>
      <c r="AB8" s="523"/>
      <c r="AC8" s="523"/>
      <c r="AD8" s="523"/>
      <c r="AE8" s="523"/>
      <c r="AF8" s="523"/>
      <c r="AG8" s="523"/>
      <c r="AH8" s="523"/>
      <c r="AI8" s="523"/>
      <c r="AJ8" s="523"/>
      <c r="AK8" s="523"/>
      <c r="AL8" s="523"/>
      <c r="AM8" s="523"/>
      <c r="AN8" s="523"/>
      <c r="AO8" s="523"/>
    </row>
    <row r="9" spans="1:41" ht="70" x14ac:dyDescent="0.3">
      <c r="A9" s="431" t="s">
        <v>408</v>
      </c>
      <c r="B9" s="432" t="s">
        <v>409</v>
      </c>
      <c r="C9" s="433" t="s">
        <v>410</v>
      </c>
      <c r="D9" s="433" t="s">
        <v>411</v>
      </c>
      <c r="E9" s="433" t="s">
        <v>446</v>
      </c>
      <c r="F9" s="433" t="s">
        <v>447</v>
      </c>
      <c r="G9" s="433" t="s">
        <v>448</v>
      </c>
      <c r="H9" s="433" t="s">
        <v>354</v>
      </c>
      <c r="I9" s="433" t="s">
        <v>222</v>
      </c>
      <c r="J9" s="442" t="s">
        <v>406</v>
      </c>
      <c r="K9" s="443" t="s">
        <v>449</v>
      </c>
      <c r="L9" s="435" t="s">
        <v>1010</v>
      </c>
      <c r="M9" s="436" t="s">
        <v>398</v>
      </c>
      <c r="N9" s="436" t="s">
        <v>533</v>
      </c>
      <c r="O9" s="436" t="s">
        <v>399</v>
      </c>
      <c r="P9" s="436" t="s">
        <v>552</v>
      </c>
      <c r="Q9" s="437" t="s">
        <v>490</v>
      </c>
      <c r="R9" s="444" t="s">
        <v>1011</v>
      </c>
      <c r="S9" s="444" t="s">
        <v>1012</v>
      </c>
      <c r="T9" s="445" t="s">
        <v>1013</v>
      </c>
      <c r="U9" s="445" t="s">
        <v>1014</v>
      </c>
      <c r="V9" s="445" t="s">
        <v>104</v>
      </c>
      <c r="W9" s="445" t="s">
        <v>105</v>
      </c>
      <c r="X9" s="437" t="s">
        <v>331</v>
      </c>
      <c r="Y9" s="437" t="s">
        <v>332</v>
      </c>
      <c r="Z9" s="436" t="s">
        <v>400</v>
      </c>
      <c r="AA9" s="438" t="s">
        <v>558</v>
      </c>
      <c r="AB9" s="523"/>
      <c r="AC9" s="523"/>
      <c r="AD9" s="523"/>
      <c r="AE9" s="523"/>
      <c r="AF9" s="523"/>
      <c r="AG9" s="523"/>
      <c r="AH9" s="523"/>
      <c r="AI9" s="523"/>
      <c r="AJ9" s="523"/>
      <c r="AK9" s="523"/>
      <c r="AL9" s="523"/>
      <c r="AM9" s="523"/>
      <c r="AN9" s="523"/>
      <c r="AO9" s="523"/>
    </row>
    <row r="10" spans="1:41" x14ac:dyDescent="0.3">
      <c r="A10" s="319" t="str">
        <f>'END Jul 2022'!K2</f>
        <v>Energy Locals</v>
      </c>
      <c r="B10" s="383" t="str">
        <f>'END Jul 2022'!L2</f>
        <v>Online Member</v>
      </c>
      <c r="C10" s="384">
        <f>IF('END Jul 2022'!BP2=0,91*'END Jul 2022'!M2/100,(91*'END Jul 2022'!M2/100)+'END Jul 2022'!BP2/4)</f>
        <v>86.387272727272716</v>
      </c>
      <c r="D10" s="384">
        <f>IF('END Jul 2022'!O2="",$E$5*'END Jul 2022'!N2/100,IF($E$5&gt;='END Jul 2022'!P2,('END Jul 2022'!P2*'END Jul 2022'!N2/100),($E$5*'END Jul 2022'!N2/100)))</f>
        <v>286.52399999999994</v>
      </c>
      <c r="E10" s="384">
        <f>IF(AND('END Jul 2022'!P2&gt;0,'END Jul 2022'!R2&gt;0),IF($E$5&lt;'END Jul 2022'!P2,0,IF($E$5&lt;=('END Jul 2022'!R2+'END Jul 2022'!P2),(($E$5-'END Jul 2022'!P2)*'END Jul 2022'!Q2/100),(('END Jul 2022'!R2)*'END Jul 2022'!Q2/100))),0)</f>
        <v>0</v>
      </c>
      <c r="F10" s="384">
        <f>IF(AND('END Jul 2022'!Q2&gt;0,'END Jul 2022'!S2&gt;0),IF($E$5&lt;('END Jul 2022'!R2+'END Jul 2022'!P2),0,IF($E$5&lt;=('END Jul 2022'!T2+'END Jul 2022'!R2+'END Jul 2022'!P2),(($E$5-('END Jul 2022'!R2+'END Jul 2022'!P2))*'END Jul 2022'!S2/100),('END Jul 2022'!T2*'END Jul 2022'!S2/100))),0)</f>
        <v>0</v>
      </c>
      <c r="G10" s="384">
        <v>0</v>
      </c>
      <c r="H10" s="384">
        <f>IF('END Jul 2022'!T2&gt;0,IF(($E$5&lt;'END Jul 2022'!T2),(0),($E$5-'END Jul 2022'!T2)*'END Jul 2022'!U2/100),IF(AND('END Jul 2022'!R2&gt;0,'END Jul 2022'!T2=""),IF(($E$5&lt;'END Jul 2022'!R2),(0),($E$5-'END Jul 2022'!R2)*'END Jul 2022'!S2/100),IF(AND('END Jul 2022'!P2&gt;0,'END Jul 2022'!R2=""),IF(($E$5&lt;'END Jul 2022'!P2),(0),($E$5-'END Jul 2022'!P2)*'END Jul 2022'!Q2/100),0)))</f>
        <v>0</v>
      </c>
      <c r="I10" s="384">
        <f t="shared" ref="I10:I24" si="0">SUM(C10:H10)</f>
        <v>372.91127272727266</v>
      </c>
      <c r="J10" s="449">
        <f t="shared" ref="J10:J24" si="1">(I10-C10)*4</f>
        <v>1146.0959999999998</v>
      </c>
      <c r="K10" s="449">
        <f t="shared" ref="K10:K24" si="2">I10*4</f>
        <v>1491.6450909090906</v>
      </c>
      <c r="L10" s="450">
        <f>K10*1.1</f>
        <v>1640.8095999999998</v>
      </c>
      <c r="M10" s="449">
        <f>'END Jul 2022'!AZ2</f>
        <v>0</v>
      </c>
      <c r="N10" s="449">
        <f>'END Jul 2022'!BA2</f>
        <v>0</v>
      </c>
      <c r="O10" s="449">
        <f>'END Jul 2022'!BB2</f>
        <v>0</v>
      </c>
      <c r="P10" s="449">
        <f>'END Jul 2022'!BC2</f>
        <v>0</v>
      </c>
      <c r="Q10" s="449">
        <f>($E$6*'END Jul 2022'!AT2/100)*4</f>
        <v>327.29400000000004</v>
      </c>
      <c r="R10" s="448" t="str">
        <f>IF(SUM(M10:P10)=0,"No discount",IF(M10&gt;0,"Guaranteed off bill",IF(N10&gt;0,"Guaranteed off usage",IF(O10&gt;0,"Pay-on-time off bill","Pay-on-time off usage"))))</f>
        <v>No discount</v>
      </c>
      <c r="S10" s="448" t="str">
        <f>IF(OR(A10="Origin Energy",A10="Red Energy",A10="Powershop"),"Inclusive","Exclusive")</f>
        <v>Exclusive</v>
      </c>
      <c r="T10" s="449">
        <f t="shared" ref="T10:T24" si="3">IF(AND(R10="Guaranteed off bill",S10="Inclusive"),((K10*1.1)-((K10*1.1)*M10/100))/1.1,IF(AND(R10="Guaranteed off usage",S10="Inclusive"),((K10*1.1)-((J10*1.1)*N10/100))/1.1,IF(AND(R10="Guaranteed off bill",S10="Exclusive"),K10-(K10*M10/100),IF(AND(R10="Guaranteed off usage",S10="Exclusive"),K10-(J10*N10/100),IF(S10="Inclusive",((K10*1.1))/1.1,K10)))))</f>
        <v>1491.6450909090906</v>
      </c>
      <c r="U10" s="449">
        <f t="shared" ref="U10:U24" si="4">IF(AND(R10="Pay-on-time off bill",S10="Inclusive"),((T10*1.1)-((T10*1.1)*O10/100))/1.1,IF(AND(R10="Pay-on-time off usage",S10="Inclusive"),((T10*1.1)-((J10*1.1)*P10/100))/1.1,IF(AND(R10="Pay-on-time off bill",S10="Exclusive"),T10-(T10*O10/100),IF(AND(R10="Pay-on-time off usage",S10="Exclusive"),T10-(J10*P10/100),IF(S10="Inclusive",((T10*1.1))/1.1,T10)))))</f>
        <v>1491.6450909090906</v>
      </c>
      <c r="V10" s="449">
        <f t="shared" ref="V10:V24" si="5">T10-Q10</f>
        <v>1164.3510909090905</v>
      </c>
      <c r="W10" s="449">
        <f t="shared" ref="W10:W24" si="6">U10-Q10</f>
        <v>1164.3510909090905</v>
      </c>
      <c r="X10" s="455">
        <f>V10*1.1</f>
        <v>1280.7861999999998</v>
      </c>
      <c r="Y10" s="455">
        <f>W10*1.1</f>
        <v>1280.7861999999998</v>
      </c>
      <c r="Z10" s="391">
        <f>'END Jul 2022'!BL2</f>
        <v>0</v>
      </c>
      <c r="AA10" s="377" t="str">
        <f>'END Jul 2022'!BM2</f>
        <v>n</v>
      </c>
      <c r="AB10" s="523"/>
      <c r="AC10" s="523"/>
      <c r="AD10" s="523"/>
      <c r="AE10" s="523"/>
      <c r="AF10" s="523"/>
      <c r="AG10" s="523"/>
      <c r="AH10" s="523"/>
      <c r="AI10" s="523"/>
      <c r="AJ10" s="523"/>
      <c r="AK10" s="523"/>
      <c r="AL10" s="523"/>
      <c r="AM10" s="523"/>
      <c r="AN10" s="523"/>
      <c r="AO10" s="523"/>
    </row>
    <row r="11" spans="1:41" x14ac:dyDescent="0.3">
      <c r="A11" s="319" t="str">
        <f>'END Jul 2022'!K3</f>
        <v>AGL</v>
      </c>
      <c r="B11" s="383" t="str">
        <f>'END Jul 2022'!L3</f>
        <v>Solar Savers</v>
      </c>
      <c r="C11" s="384">
        <f>IF('END Jul 2022'!BP3=0,91*'END Jul 2022'!M3/100,(91*'END Jul 2022'!M3/100)+'END Jul 2022'!BP3/4)</f>
        <v>88.906999999999982</v>
      </c>
      <c r="D11" s="384">
        <f>IF('END Jul 2022'!O3="",$E$5*'END Jul 2022'!N3/100,IF($E$5&gt;='END Jul 2022'!P3,('END Jul 2022'!P3*'END Jul 2022'!N3/100),($E$5*'END Jul 2022'!N3/100)))</f>
        <v>319.73473636363633</v>
      </c>
      <c r="E11" s="384">
        <f>IF(AND('END Jul 2022'!P3&gt;0,'END Jul 2022'!R3&gt;0),IF($E$5&lt;'END Jul 2022'!P3,0,IF($E$5&lt;=('END Jul 2022'!R3+'END Jul 2022'!P3),(($E$5-'END Jul 2022'!P3)*'END Jul 2022'!Q3/100),(('END Jul 2022'!R3)*'END Jul 2022'!Q3/100))),0)</f>
        <v>0</v>
      </c>
      <c r="F11" s="384">
        <f>IF(AND('END Jul 2022'!Q3&gt;0,'END Jul 2022'!S3&gt;0),IF($E$5&lt;('END Jul 2022'!R3+'END Jul 2022'!P3),0,IF($E$5&lt;=('END Jul 2022'!T3+'END Jul 2022'!R3+'END Jul 2022'!P3),(($E$5-('END Jul 2022'!R3+'END Jul 2022'!P3))*'END Jul 2022'!S3/100),('END Jul 2022'!T3*'END Jul 2022'!S3/100))),0)</f>
        <v>0</v>
      </c>
      <c r="G11" s="384">
        <v>0</v>
      </c>
      <c r="H11" s="384">
        <f>IF('END Jul 2022'!T3&gt;0,IF(($E$5&lt;'END Jul 2022'!T3),(0),($E$5-'END Jul 2022'!T3)*'END Jul 2022'!U3/100),IF(AND('END Jul 2022'!R3&gt;0,'END Jul 2022'!T3=""),IF(($E$5&lt;'END Jul 2022'!R3),(0),($E$5-'END Jul 2022'!R3)*'END Jul 2022'!S3/100),IF(AND('END Jul 2022'!P3&gt;0,'END Jul 2022'!R3=""),IF(($E$5&lt;'END Jul 2022'!P3),(0),($E$5-'END Jul 2022'!P3)*'END Jul 2022'!Q3/100),0)))</f>
        <v>0</v>
      </c>
      <c r="I11" s="384">
        <f t="shared" si="0"/>
        <v>408.64173636363631</v>
      </c>
      <c r="J11" s="449">
        <f t="shared" si="1"/>
        <v>1278.9389454545453</v>
      </c>
      <c r="K11" s="449">
        <f t="shared" si="2"/>
        <v>1634.5669454545452</v>
      </c>
      <c r="L11" s="450">
        <f t="shared" ref="L11:L24" si="7">K11*1.1</f>
        <v>1798.0236399999999</v>
      </c>
      <c r="M11" s="449">
        <f>'END Jul 2022'!AZ3</f>
        <v>0</v>
      </c>
      <c r="N11" s="449">
        <f>'END Jul 2022'!BA3</f>
        <v>0</v>
      </c>
      <c r="O11" s="449">
        <f>'END Jul 2022'!BB3</f>
        <v>0</v>
      </c>
      <c r="P11" s="449">
        <f>'END Jul 2022'!BC3</f>
        <v>0</v>
      </c>
      <c r="Q11" s="449">
        <f>($E$6*'END Jul 2022'!AT3/100)*4</f>
        <v>297.54000000000002</v>
      </c>
      <c r="R11" s="448" t="str">
        <f t="shared" ref="R11:R24" si="8">IF(SUM(M11:P11)=0,"No discount",IF(M11&gt;0,"Guaranteed off bill",IF(N11&gt;0,"Guaranteed off usage",IF(O11&gt;0,"Pay-on-time off bill","Pay-on-time off usage"))))</f>
        <v>No discount</v>
      </c>
      <c r="S11" s="448" t="str">
        <f t="shared" ref="S11:S24" si="9">IF(OR(A11="Origin Energy",A11="Red Energy",A11="Powershop"),"Inclusive","Exclusive")</f>
        <v>Exclusive</v>
      </c>
      <c r="T11" s="475">
        <f t="shared" si="3"/>
        <v>1634.5669454545452</v>
      </c>
      <c r="U11" s="449">
        <f t="shared" si="4"/>
        <v>1634.5669454545452</v>
      </c>
      <c r="V11" s="449">
        <f t="shared" si="5"/>
        <v>1337.0269454545453</v>
      </c>
      <c r="W11" s="449">
        <f t="shared" si="6"/>
        <v>1337.0269454545453</v>
      </c>
      <c r="X11" s="455">
        <f t="shared" ref="X11:Y16" si="10">V11*1.1</f>
        <v>1470.72964</v>
      </c>
      <c r="Y11" s="455">
        <f t="shared" si="10"/>
        <v>1470.72964</v>
      </c>
      <c r="Z11" s="391">
        <f>'END Jul 2022'!BL3</f>
        <v>0</v>
      </c>
      <c r="AA11" s="377" t="str">
        <f>'END Jul 2022'!BM3</f>
        <v>n</v>
      </c>
      <c r="AB11" s="523"/>
      <c r="AC11" s="523"/>
      <c r="AD11" s="523"/>
      <c r="AE11" s="523"/>
      <c r="AF11" s="523"/>
      <c r="AG11" s="523"/>
      <c r="AH11" s="523"/>
      <c r="AI11" s="523"/>
      <c r="AJ11" s="523"/>
      <c r="AK11" s="523"/>
      <c r="AL11" s="523"/>
      <c r="AM11" s="523"/>
      <c r="AN11" s="523"/>
      <c r="AO11" s="523"/>
    </row>
    <row r="12" spans="1:41" x14ac:dyDescent="0.3">
      <c r="A12" s="319" t="str">
        <f>'END Jul 2022'!K4</f>
        <v>Alinta Energy</v>
      </c>
      <c r="B12" s="383" t="str">
        <f>'END Jul 2022'!L4</f>
        <v>Home Deal</v>
      </c>
      <c r="C12" s="384">
        <f>IF('END Jul 2022'!BP4=0,91*'END Jul 2022'!M4/100,(91*'END Jul 2022'!M4/100)+'END Jul 2022'!BP4/4)</f>
        <v>77.424454545454552</v>
      </c>
      <c r="D12" s="384">
        <f>IF('END Jul 2022'!O4="",$E$5*'END Jul 2022'!N4/100,IF($E$5&gt;='END Jul 2022'!P4,('END Jul 2022'!P4*'END Jul 2022'!N4/100),($E$5*'END Jul 2022'!N4/100)))</f>
        <v>322.44803181818179</v>
      </c>
      <c r="E12" s="384">
        <f>IF(AND('END Jul 2022'!P4&gt;0,'END Jul 2022'!R4&gt;0),IF($E$5&lt;'END Jul 2022'!P4,0,IF($E$5&lt;=('END Jul 2022'!R4+'END Jul 2022'!P4),(($E$5-'END Jul 2022'!P4)*'END Jul 2022'!Q4/100),(('END Jul 2022'!R4)*'END Jul 2022'!Q4/100))),0)</f>
        <v>0</v>
      </c>
      <c r="F12" s="384">
        <f>IF(AND('END Jul 2022'!Q4&gt;0,'END Jul 2022'!S4&gt;0),IF($E$5&lt;('END Jul 2022'!R4+'END Jul 2022'!P4),0,IF($E$5&lt;=('END Jul 2022'!T4+'END Jul 2022'!R4+'END Jul 2022'!P4),(($E$5-('END Jul 2022'!R4+'END Jul 2022'!P4))*'END Jul 2022'!S4/100),('END Jul 2022'!T4*'END Jul 2022'!S4/100))),0)</f>
        <v>0</v>
      </c>
      <c r="G12" s="384">
        <v>0</v>
      </c>
      <c r="H12" s="384">
        <f>IF('END Jul 2022'!T4&gt;0,IF(($E$5&lt;'END Jul 2022'!T4),(0),($E$5-'END Jul 2022'!T4)*'END Jul 2022'!U4/100),IF(AND('END Jul 2022'!R4&gt;0,'END Jul 2022'!T4=""),IF(($E$5&lt;'END Jul 2022'!R4),(0),($E$5-'END Jul 2022'!R4)*'END Jul 2022'!S4/100),IF(AND('END Jul 2022'!P4&gt;0,'END Jul 2022'!R4=""),IF(($E$5&lt;'END Jul 2022'!P4),(0),($E$5-'END Jul 2022'!P4)*'END Jul 2022'!Q4/100),0)))</f>
        <v>0</v>
      </c>
      <c r="I12" s="384">
        <f t="shared" si="0"/>
        <v>399.87248636363631</v>
      </c>
      <c r="J12" s="449">
        <f t="shared" si="1"/>
        <v>1289.7921272727272</v>
      </c>
      <c r="K12" s="449">
        <f t="shared" si="2"/>
        <v>1599.4899454545452</v>
      </c>
      <c r="L12" s="450">
        <f t="shared" si="7"/>
        <v>1759.43894</v>
      </c>
      <c r="M12" s="449">
        <f>'END Jul 2022'!AZ4</f>
        <v>0</v>
      </c>
      <c r="N12" s="449">
        <f>'END Jul 2022'!BA4</f>
        <v>0</v>
      </c>
      <c r="O12" s="449">
        <f>'END Jul 2022'!BB4</f>
        <v>0</v>
      </c>
      <c r="P12" s="449">
        <f>'END Jul 2022'!BC4</f>
        <v>0</v>
      </c>
      <c r="Q12" s="449">
        <f>($E$6*'END Jul 2022'!AT4/100)*4</f>
        <v>199.3518</v>
      </c>
      <c r="R12" s="448" t="str">
        <f t="shared" si="8"/>
        <v>No discount</v>
      </c>
      <c r="S12" s="448" t="str">
        <f t="shared" si="9"/>
        <v>Exclusive</v>
      </c>
      <c r="T12" s="475">
        <f t="shared" si="3"/>
        <v>1599.4899454545452</v>
      </c>
      <c r="U12" s="449">
        <f t="shared" si="4"/>
        <v>1599.4899454545452</v>
      </c>
      <c r="V12" s="449">
        <f t="shared" si="5"/>
        <v>1400.1381454545453</v>
      </c>
      <c r="W12" s="449">
        <f t="shared" si="6"/>
        <v>1400.1381454545453</v>
      </c>
      <c r="X12" s="455">
        <f t="shared" si="10"/>
        <v>1540.1519599999999</v>
      </c>
      <c r="Y12" s="455">
        <f t="shared" si="10"/>
        <v>1540.1519599999999</v>
      </c>
      <c r="Z12" s="391">
        <f>'END Jul 2022'!BL4</f>
        <v>0</v>
      </c>
      <c r="AA12" s="377" t="str">
        <f>'END Jul 2022'!BM4</f>
        <v>n</v>
      </c>
      <c r="AB12" s="523"/>
      <c r="AC12" s="523"/>
      <c r="AD12" s="523"/>
      <c r="AE12" s="523"/>
      <c r="AF12" s="523"/>
      <c r="AG12" s="523"/>
      <c r="AH12" s="523"/>
      <c r="AI12" s="523"/>
      <c r="AJ12" s="523"/>
      <c r="AK12" s="523"/>
      <c r="AL12" s="523"/>
      <c r="AM12" s="523"/>
      <c r="AN12" s="523"/>
      <c r="AO12" s="523"/>
    </row>
    <row r="13" spans="1:41" x14ac:dyDescent="0.3">
      <c r="A13" s="319" t="str">
        <f>'END Jul 2022'!K5</f>
        <v>Diamond Energy</v>
      </c>
      <c r="B13" s="383" t="str">
        <f>'END Jul 2022'!L5</f>
        <v xml:space="preserve">Renewable Saver </v>
      </c>
      <c r="C13" s="384">
        <f>IF('END Jul 2022'!BP5=0,91*'END Jul 2022'!M5/100,(91*'END Jul 2022'!M5/100)+'END Jul 2022'!BP5/4)</f>
        <v>70.069999999999993</v>
      </c>
      <c r="D13" s="384">
        <f>IF('END Jul 2022'!O5="",$E$5*'END Jul 2022'!N5/100,IF($E$5&gt;='END Jul 2022'!P5,('END Jul 2022'!P5*'END Jul 2022'!N5/100),($E$5*'END Jul 2022'!N5/100)))</f>
        <v>69.463636363636354</v>
      </c>
      <c r="E13" s="384">
        <f>IF(AND('END Jul 2022'!P5&gt;0,'END Jul 2022'!R5&gt;0),IF($E$5&lt;'END Jul 2022'!P5,0,IF($E$5&lt;=('END Jul 2022'!R5+'END Jul 2022'!P5),(($E$5-'END Jul 2022'!P5)*'END Jul 2022'!Q5/100),(('END Jul 2022'!R5)*'END Jul 2022'!Q5/100))),0)</f>
        <v>0</v>
      </c>
      <c r="F13" s="384">
        <f>IF(AND('END Jul 2022'!Q5&gt;0,'END Jul 2022'!S5&gt;0),IF($E$5&lt;('END Jul 2022'!R5+'END Jul 2022'!P5),0,IF($E$5&lt;=('END Jul 2022'!T5+'END Jul 2022'!R5+'END Jul 2022'!P5),(($E$5-('END Jul 2022'!R5+'END Jul 2022'!P5))*'END Jul 2022'!S5/100),('END Jul 2022'!T5*'END Jul 2022'!S5/100))),0)</f>
        <v>0</v>
      </c>
      <c r="G13" s="384">
        <v>0</v>
      </c>
      <c r="H13" s="384">
        <f>IF('END Jul 2022'!T5&gt;0,IF(($E$5&lt;'END Jul 2022'!T5),(0),($E$5-'END Jul 2022'!T5)*'END Jul 2022'!U5/100),IF(AND('END Jul 2022'!R5&gt;0,'END Jul 2022'!T5=""),IF(($E$5&lt;'END Jul 2022'!R5),(0),($E$5-'END Jul 2022'!R5)*'END Jul 2022'!S5/100),IF(AND('END Jul 2022'!P5&gt;0,'END Jul 2022'!R5=""),IF(($E$5&lt;'END Jul 2022'!P5),(0),($E$5-'END Jul 2022'!P5)*'END Jul 2022'!Q5/100),0)))</f>
        <v>268.15499999999992</v>
      </c>
      <c r="I13" s="384">
        <f t="shared" si="0"/>
        <v>407.68863636363625</v>
      </c>
      <c r="J13" s="449">
        <f t="shared" si="1"/>
        <v>1350.474545454545</v>
      </c>
      <c r="K13" s="449">
        <f t="shared" si="2"/>
        <v>1630.754545454545</v>
      </c>
      <c r="L13" s="450">
        <f t="shared" si="7"/>
        <v>1793.8299999999997</v>
      </c>
      <c r="M13" s="449">
        <f>'END Jul 2022'!AZ5</f>
        <v>0</v>
      </c>
      <c r="N13" s="449">
        <f>'END Jul 2022'!BA5</f>
        <v>0</v>
      </c>
      <c r="O13" s="449">
        <f>'END Jul 2022'!BB5</f>
        <v>2</v>
      </c>
      <c r="P13" s="449">
        <f>'END Jul 2022'!BC5</f>
        <v>0</v>
      </c>
      <c r="Q13" s="449">
        <f>($E$6*'END Jul 2022'!AT5/100)*4</f>
        <v>154.72080000000003</v>
      </c>
      <c r="R13" s="448" t="str">
        <f t="shared" si="8"/>
        <v>Pay-on-time off bill</v>
      </c>
      <c r="S13" s="448" t="str">
        <f t="shared" si="9"/>
        <v>Exclusive</v>
      </c>
      <c r="T13" s="475">
        <f t="shared" si="3"/>
        <v>1630.754545454545</v>
      </c>
      <c r="U13" s="449">
        <f t="shared" si="4"/>
        <v>1598.1394545454541</v>
      </c>
      <c r="V13" s="449">
        <f t="shared" si="5"/>
        <v>1476.0337454545449</v>
      </c>
      <c r="W13" s="449">
        <f t="shared" si="6"/>
        <v>1443.418654545454</v>
      </c>
      <c r="X13" s="455">
        <f t="shared" si="10"/>
        <v>1623.6371199999996</v>
      </c>
      <c r="Y13" s="455">
        <f t="shared" si="10"/>
        <v>1587.7605199999996</v>
      </c>
      <c r="Z13" s="391">
        <f>'END Jul 2022'!BL5</f>
        <v>0</v>
      </c>
      <c r="AA13" s="377" t="str">
        <f>'END Jul 2022'!BM5</f>
        <v>n</v>
      </c>
      <c r="AB13" s="523"/>
      <c r="AC13" s="523"/>
      <c r="AD13" s="523"/>
      <c r="AE13" s="523"/>
      <c r="AF13" s="523"/>
      <c r="AG13" s="523"/>
      <c r="AH13" s="523"/>
      <c r="AI13" s="523"/>
      <c r="AJ13" s="523"/>
      <c r="AK13" s="523"/>
      <c r="AL13" s="523"/>
      <c r="AM13" s="523"/>
      <c r="AN13" s="523"/>
      <c r="AO13" s="523"/>
    </row>
    <row r="14" spans="1:41" x14ac:dyDescent="0.3">
      <c r="A14" s="319" t="str">
        <f>'END Jul 2022'!K6</f>
        <v>Dodo Power &amp; Gas</v>
      </c>
      <c r="B14" s="383" t="str">
        <f>'END Jul 2022'!L6</f>
        <v>Market offer</v>
      </c>
      <c r="C14" s="384">
        <f>IF('END Jul 2022'!BP6=0,91*'END Jul 2022'!M6/100,(91*'END Jul 2022'!M6/100)+'END Jul 2022'!BP6/4)</f>
        <v>72.51045454545455</v>
      </c>
      <c r="D14" s="384">
        <f>IF('END Jul 2022'!O6="",$E$5*'END Jul 2022'!N6/100,IF($E$5&gt;='END Jul 2022'!P6,('END Jul 2022'!P6*'END Jul 2022'!N6/100),($E$5*'END Jul 2022'!N6/100)))</f>
        <v>296.61745909090899</v>
      </c>
      <c r="E14" s="384">
        <f>IF(AND('END Jul 2022'!P6&gt;0,'END Jul 2022'!R6&gt;0),IF($E$5&lt;'END Jul 2022'!P6,0,IF($E$5&lt;=('END Jul 2022'!R6+'END Jul 2022'!P6),(($E$5-'END Jul 2022'!P6)*'END Jul 2022'!Q6/100),(('END Jul 2022'!R6)*'END Jul 2022'!Q6/100))),0)</f>
        <v>0</v>
      </c>
      <c r="F14" s="384">
        <f>IF(AND('END Jul 2022'!Q6&gt;0,'END Jul 2022'!S6&gt;0),IF($E$5&lt;('END Jul 2022'!R6+'END Jul 2022'!P6),0,IF($E$5&lt;=('END Jul 2022'!T6+'END Jul 2022'!R6+'END Jul 2022'!P6),(($E$5-('END Jul 2022'!R6+'END Jul 2022'!P6))*'END Jul 2022'!S6/100),('END Jul 2022'!T6*'END Jul 2022'!S6/100))),0)</f>
        <v>0</v>
      </c>
      <c r="G14" s="384">
        <v>0</v>
      </c>
      <c r="H14" s="384">
        <f>IF('END Jul 2022'!T6&gt;0,IF(($E$5&lt;'END Jul 2022'!T6),(0),($E$5-'END Jul 2022'!T6)*'END Jul 2022'!U6/100),IF(AND('END Jul 2022'!R6&gt;0,'END Jul 2022'!T6=""),IF(($E$5&lt;'END Jul 2022'!R6),(0),($E$5-'END Jul 2022'!R6)*'END Jul 2022'!S6/100),IF(AND('END Jul 2022'!P6&gt;0,'END Jul 2022'!R6=""),IF(($E$5&lt;'END Jul 2022'!P6),(0),($E$5-'END Jul 2022'!P6)*'END Jul 2022'!Q6/100),0)))</f>
        <v>0</v>
      </c>
      <c r="I14" s="384">
        <f t="shared" si="0"/>
        <v>369.12791363636353</v>
      </c>
      <c r="J14" s="449">
        <f t="shared" si="1"/>
        <v>1186.469836363636</v>
      </c>
      <c r="K14" s="449">
        <f t="shared" si="2"/>
        <v>1476.5116545454541</v>
      </c>
      <c r="L14" s="450">
        <f t="shared" si="7"/>
        <v>1624.1628199999996</v>
      </c>
      <c r="M14" s="449">
        <f>'END Jul 2022'!AZ6</f>
        <v>0</v>
      </c>
      <c r="N14" s="449">
        <f>'END Jul 2022'!BA6</f>
        <v>0</v>
      </c>
      <c r="O14" s="449">
        <f>'END Jul 2022'!BB6</f>
        <v>0</v>
      </c>
      <c r="P14" s="449">
        <f>'END Jul 2022'!BC6</f>
        <v>0</v>
      </c>
      <c r="Q14" s="449">
        <f>($E$6*'END Jul 2022'!AT6/100)*4</f>
        <v>184.47479999999999</v>
      </c>
      <c r="R14" s="448" t="str">
        <f t="shared" si="8"/>
        <v>No discount</v>
      </c>
      <c r="S14" s="448" t="str">
        <f t="shared" si="9"/>
        <v>Exclusive</v>
      </c>
      <c r="T14" s="475">
        <f t="shared" si="3"/>
        <v>1476.5116545454541</v>
      </c>
      <c r="U14" s="449">
        <f t="shared" si="4"/>
        <v>1476.5116545454541</v>
      </c>
      <c r="V14" s="449">
        <f t="shared" si="5"/>
        <v>1292.0368545454542</v>
      </c>
      <c r="W14" s="449">
        <f t="shared" si="6"/>
        <v>1292.0368545454542</v>
      </c>
      <c r="X14" s="455">
        <f t="shared" si="10"/>
        <v>1421.2405399999998</v>
      </c>
      <c r="Y14" s="455">
        <f t="shared" si="10"/>
        <v>1421.2405399999998</v>
      </c>
      <c r="Z14" s="391">
        <f>'END Jul 2022'!BL6</f>
        <v>0</v>
      </c>
      <c r="AA14" s="377" t="str">
        <f>'END Jul 2022'!BM6</f>
        <v>n</v>
      </c>
      <c r="AB14" s="523"/>
      <c r="AC14" s="523"/>
      <c r="AD14" s="523"/>
      <c r="AE14" s="523"/>
      <c r="AF14" s="523"/>
      <c r="AG14" s="523"/>
      <c r="AH14" s="523"/>
      <c r="AI14" s="523"/>
      <c r="AJ14" s="523"/>
      <c r="AK14" s="523"/>
      <c r="AL14" s="523"/>
      <c r="AM14" s="523"/>
      <c r="AN14" s="523"/>
      <c r="AO14" s="523"/>
    </row>
    <row r="15" spans="1:41" x14ac:dyDescent="0.3">
      <c r="A15" s="319" t="str">
        <f>'END Jul 2022'!K7</f>
        <v>EnergyAustralia</v>
      </c>
      <c r="B15" s="383" t="str">
        <f>'END Jul 2022'!L7</f>
        <v>Solar Max</v>
      </c>
      <c r="C15" s="384">
        <f>IF('END Jul 2022'!BP7=0,91*'END Jul 2022'!M7/100,(91*'END Jul 2022'!M7/100)+'END Jul 2022'!BP7/4)</f>
        <v>77.804999999999993</v>
      </c>
      <c r="D15" s="384">
        <f>IF('END Jul 2022'!O7="",$E$5*'END Jul 2022'!N7/100,IF($E$5&gt;='END Jul 2022'!P7,('END Jul 2022'!P7*'END Jul 2022'!N7/100),($E$5*'END Jul 2022'!N7/100)))</f>
        <v>330.58791818181811</v>
      </c>
      <c r="E15" s="384">
        <f>IF(AND('END Jul 2022'!P7&gt;0,'END Jul 2022'!R7&gt;0),IF($E$5&lt;'END Jul 2022'!P7,0,IF($E$5&lt;=('END Jul 2022'!R7+'END Jul 2022'!P7),(($E$5-'END Jul 2022'!P7)*'END Jul 2022'!Q7/100),(('END Jul 2022'!R7)*'END Jul 2022'!Q7/100))),0)</f>
        <v>0</v>
      </c>
      <c r="F15" s="384">
        <f>IF(AND('END Jul 2022'!Q7&gt;0,'END Jul 2022'!S7&gt;0),IF($E$5&lt;('END Jul 2022'!R7+'END Jul 2022'!P7),0,IF($E$5&lt;=('END Jul 2022'!T7+'END Jul 2022'!R7+'END Jul 2022'!P7),(($E$5-('END Jul 2022'!R7+'END Jul 2022'!P7))*'END Jul 2022'!S7/100),('END Jul 2022'!T7*'END Jul 2022'!S7/100))),0)</f>
        <v>0</v>
      </c>
      <c r="G15" s="384">
        <v>0</v>
      </c>
      <c r="H15" s="384">
        <f>IF('END Jul 2022'!T7&gt;0,IF(($E$5&lt;'END Jul 2022'!T7),(0),($E$5-'END Jul 2022'!T7)*'END Jul 2022'!U7/100),IF(AND('END Jul 2022'!R7&gt;0,'END Jul 2022'!T7=""),IF(($E$5&lt;'END Jul 2022'!R7),(0),($E$5-'END Jul 2022'!R7)*'END Jul 2022'!S7/100),IF(AND('END Jul 2022'!P7&gt;0,'END Jul 2022'!R7=""),IF(($E$5&lt;'END Jul 2022'!P7),(0),($E$5-'END Jul 2022'!P7)*'END Jul 2022'!Q7/100),0)))</f>
        <v>0</v>
      </c>
      <c r="I15" s="384">
        <f t="shared" si="0"/>
        <v>408.39291818181812</v>
      </c>
      <c r="J15" s="449">
        <f t="shared" si="1"/>
        <v>1322.3516727272724</v>
      </c>
      <c r="K15" s="449">
        <f t="shared" si="2"/>
        <v>1633.5716727272725</v>
      </c>
      <c r="L15" s="450">
        <f t="shared" si="7"/>
        <v>1796.9288399999998</v>
      </c>
      <c r="M15" s="449">
        <f>'END Jul 2022'!AZ7</f>
        <v>0</v>
      </c>
      <c r="N15" s="449">
        <f>'END Jul 2022'!BA7</f>
        <v>0</v>
      </c>
      <c r="O15" s="449">
        <f>'END Jul 2022'!BB7</f>
        <v>0</v>
      </c>
      <c r="P15" s="449">
        <f>'END Jul 2022'!BC7</f>
        <v>0</v>
      </c>
      <c r="Q15" s="449">
        <f>($E$6*'END Jul 2022'!AT7/100)*4</f>
        <v>297.54000000000002</v>
      </c>
      <c r="R15" s="448" t="str">
        <f t="shared" si="8"/>
        <v>No discount</v>
      </c>
      <c r="S15" s="448" t="str">
        <f t="shared" si="9"/>
        <v>Exclusive</v>
      </c>
      <c r="T15" s="475">
        <f t="shared" si="3"/>
        <v>1633.5716727272725</v>
      </c>
      <c r="U15" s="449">
        <f t="shared" si="4"/>
        <v>1633.5716727272725</v>
      </c>
      <c r="V15" s="449">
        <f t="shared" si="5"/>
        <v>1336.0316727272725</v>
      </c>
      <c r="W15" s="449">
        <f t="shared" si="6"/>
        <v>1336.0316727272725</v>
      </c>
      <c r="X15" s="455">
        <f t="shared" si="10"/>
        <v>1469.6348399999999</v>
      </c>
      <c r="Y15" s="455">
        <f t="shared" si="10"/>
        <v>1469.6348399999999</v>
      </c>
      <c r="Z15" s="391">
        <f>'END Jul 2022'!BL7</f>
        <v>0</v>
      </c>
      <c r="AA15" s="377" t="str">
        <f>'END Jul 2022'!BM7</f>
        <v>n</v>
      </c>
      <c r="AB15" s="523"/>
      <c r="AC15" s="523"/>
      <c r="AD15" s="523"/>
      <c r="AE15" s="523"/>
      <c r="AF15" s="523"/>
      <c r="AG15" s="523"/>
      <c r="AH15" s="523"/>
      <c r="AI15" s="523"/>
      <c r="AJ15" s="523"/>
      <c r="AK15" s="523"/>
      <c r="AL15" s="523"/>
      <c r="AM15" s="523"/>
      <c r="AN15" s="523"/>
      <c r="AO15" s="523"/>
    </row>
    <row r="16" spans="1:41" x14ac:dyDescent="0.3">
      <c r="A16" s="319" t="str">
        <f>'END Jul 2022'!K8</f>
        <v>Origin Energy</v>
      </c>
      <c r="B16" s="383" t="str">
        <f>'END Jul 2022'!L8</f>
        <v>Solar Boost</v>
      </c>
      <c r="C16" s="384">
        <f>IF('END Jul 2022'!BP8=0,91*'END Jul 2022'!M8/100,(91*'END Jul 2022'!M8/100)+'END Jul 2022'!BP8/4)</f>
        <v>74.173272727272717</v>
      </c>
      <c r="D16" s="384">
        <f>IF('END Jul 2022'!O8="",$E$5*'END Jul 2022'!N8/100,IF($E$5&gt;='END Jul 2022'!P8,('END Jul 2022'!P8*'END Jul 2022'!N8/100),($E$5*'END Jul 2022'!N8/100)))</f>
        <v>334.06093636363636</v>
      </c>
      <c r="E16" s="384">
        <f>IF(AND('END Jul 2022'!P8&gt;0,'END Jul 2022'!R8&gt;0),IF($E$5&lt;'END Jul 2022'!P8,0,IF($E$5&lt;=('END Jul 2022'!R8+'END Jul 2022'!P8),(($E$5-'END Jul 2022'!P8)*'END Jul 2022'!Q8/100),(('END Jul 2022'!R8)*'END Jul 2022'!Q8/100))),0)</f>
        <v>0</v>
      </c>
      <c r="F16" s="384">
        <f>IF(AND('END Jul 2022'!Q8&gt;0,'END Jul 2022'!S8&gt;0),IF($E$5&lt;('END Jul 2022'!R8+'END Jul 2022'!P8),0,IF($E$5&lt;=('END Jul 2022'!T8+'END Jul 2022'!R8+'END Jul 2022'!P8),(($E$5-('END Jul 2022'!R8+'END Jul 2022'!P8))*'END Jul 2022'!S8/100),('END Jul 2022'!T8*'END Jul 2022'!S8/100))),0)</f>
        <v>0</v>
      </c>
      <c r="G16" s="384">
        <v>0</v>
      </c>
      <c r="H16" s="384">
        <f>IF('END Jul 2022'!T8&gt;0,IF(($E$5&lt;'END Jul 2022'!T8),(0),($E$5-'END Jul 2022'!T8)*'END Jul 2022'!U8/100),IF(AND('END Jul 2022'!R8&gt;0,'END Jul 2022'!T8=""),IF(($E$5&lt;'END Jul 2022'!R8),(0),($E$5-'END Jul 2022'!R8)*'END Jul 2022'!S8/100),IF(AND('END Jul 2022'!P8&gt;0,'END Jul 2022'!R8=""),IF(($E$5&lt;'END Jul 2022'!P8),(0),($E$5-'END Jul 2022'!P8)*'END Jul 2022'!Q8/100),0)))</f>
        <v>0</v>
      </c>
      <c r="I16" s="384">
        <f t="shared" si="0"/>
        <v>408.23420909090908</v>
      </c>
      <c r="J16" s="449">
        <f t="shared" si="1"/>
        <v>1336.2437454545454</v>
      </c>
      <c r="K16" s="449">
        <f t="shared" si="2"/>
        <v>1632.9368363636363</v>
      </c>
      <c r="L16" s="450">
        <f t="shared" si="7"/>
        <v>1796.2305200000001</v>
      </c>
      <c r="M16" s="449">
        <f>'END Jul 2022'!AZ8</f>
        <v>0</v>
      </c>
      <c r="N16" s="449">
        <f>'END Jul 2022'!BA8</f>
        <v>0</v>
      </c>
      <c r="O16" s="449">
        <f>'END Jul 2022'!BB8</f>
        <v>0</v>
      </c>
      <c r="P16" s="449">
        <f>'END Jul 2022'!BC8</f>
        <v>0</v>
      </c>
      <c r="Q16" s="449">
        <f>($E$6*'END Jul 2022'!AT8/100)*4</f>
        <v>297.54000000000002</v>
      </c>
      <c r="R16" s="448" t="str">
        <f t="shared" si="8"/>
        <v>No discount</v>
      </c>
      <c r="S16" s="448" t="str">
        <f t="shared" si="9"/>
        <v>Inclusive</v>
      </c>
      <c r="T16" s="475">
        <f t="shared" si="3"/>
        <v>1632.9368363636363</v>
      </c>
      <c r="U16" s="449">
        <f t="shared" si="4"/>
        <v>1632.9368363636363</v>
      </c>
      <c r="V16" s="449">
        <f t="shared" si="5"/>
        <v>1335.3968363636363</v>
      </c>
      <c r="W16" s="449">
        <f t="shared" si="6"/>
        <v>1335.3968363636363</v>
      </c>
      <c r="X16" s="455">
        <f t="shared" si="10"/>
        <v>1468.9365200000002</v>
      </c>
      <c r="Y16" s="455">
        <f t="shared" si="10"/>
        <v>1468.9365200000002</v>
      </c>
      <c r="Z16" s="391">
        <f>'END Jul 2022'!BL8</f>
        <v>0</v>
      </c>
      <c r="AA16" s="377" t="str">
        <f>'END Jul 2022'!BM8</f>
        <v>n</v>
      </c>
      <c r="AB16" s="523"/>
      <c r="AC16" s="523"/>
      <c r="AD16" s="523"/>
      <c r="AE16" s="523"/>
      <c r="AF16" s="523"/>
      <c r="AG16" s="523"/>
      <c r="AH16" s="523"/>
      <c r="AI16" s="523"/>
      <c r="AJ16" s="523"/>
      <c r="AK16" s="523"/>
      <c r="AL16" s="523"/>
      <c r="AM16" s="523"/>
      <c r="AN16" s="523"/>
      <c r="AO16" s="523"/>
    </row>
    <row r="17" spans="1:2376" x14ac:dyDescent="0.3">
      <c r="A17" s="319" t="str">
        <f>'END Jul 2022'!K9</f>
        <v>Powershop</v>
      </c>
      <c r="B17" s="383" t="str">
        <f>'END Jul 2022'!L9</f>
        <v>Carbon neutral</v>
      </c>
      <c r="C17" s="384">
        <f>IF('END Jul 2022'!BP9=0,91*'END Jul 2022'!M9/100,(91*'END Jul 2022'!M9/100)+'END Jul 2022'!BP9/4)</f>
        <v>100.09999999999998</v>
      </c>
      <c r="D17" s="384">
        <f>IF('END Jul 2022'!O9="",$E$5*'END Jul 2022'!N9/100,IF($E$5&gt;='END Jul 2022'!P9,('END Jul 2022'!P9*'END Jul 2022'!N9/100),($E$5*'END Jul 2022'!N9/100)))</f>
        <v>274.0428409090909</v>
      </c>
      <c r="E17" s="384">
        <f>IF(AND('END Jul 2022'!P9&gt;0,'END Jul 2022'!R9&gt;0),IF($E$5&lt;'END Jul 2022'!P9,0,IF($E$5&lt;=('END Jul 2022'!R9+'END Jul 2022'!P9),(($E$5-'END Jul 2022'!P9)*'END Jul 2022'!Q9/100),(('END Jul 2022'!R9)*'END Jul 2022'!Q9/100))),0)</f>
        <v>0</v>
      </c>
      <c r="F17" s="384">
        <f>IF(AND('END Jul 2022'!Q9&gt;0,'END Jul 2022'!S9&gt;0),IF($E$5&lt;('END Jul 2022'!R9+'END Jul 2022'!P9),0,IF($E$5&lt;=('END Jul 2022'!T9+'END Jul 2022'!R9+'END Jul 2022'!P9),(($E$5-('END Jul 2022'!R9+'END Jul 2022'!P9))*'END Jul 2022'!S9/100),('END Jul 2022'!T9*'END Jul 2022'!S9/100))),0)</f>
        <v>0</v>
      </c>
      <c r="G17" s="384">
        <v>0</v>
      </c>
      <c r="H17" s="384">
        <f>IF('END Jul 2022'!T9&gt;0,IF(($E$5&lt;'END Jul 2022'!T9),(0),($E$5-'END Jul 2022'!T9)*'END Jul 2022'!U9/100),IF(AND('END Jul 2022'!R9&gt;0,'END Jul 2022'!T9=""),IF(($E$5&lt;'END Jul 2022'!R9),(0),($E$5-'END Jul 2022'!R9)*'END Jul 2022'!S9/100),IF(AND('END Jul 2022'!P9&gt;0,'END Jul 2022'!R9=""),IF(($E$5&lt;'END Jul 2022'!P9),(0),($E$5-'END Jul 2022'!P9)*'END Jul 2022'!Q9/100),0)))</f>
        <v>0</v>
      </c>
      <c r="I17" s="384">
        <f t="shared" si="0"/>
        <v>374.14284090909086</v>
      </c>
      <c r="J17" s="449">
        <f t="shared" si="1"/>
        <v>1096.1713636363636</v>
      </c>
      <c r="K17" s="449">
        <f t="shared" si="2"/>
        <v>1496.5713636363635</v>
      </c>
      <c r="L17" s="450">
        <f t="shared" si="7"/>
        <v>1646.2284999999999</v>
      </c>
      <c r="M17" s="449">
        <f>'END Jul 2022'!AZ9</f>
        <v>0</v>
      </c>
      <c r="N17" s="449">
        <f>'END Jul 2022'!BA9</f>
        <v>0</v>
      </c>
      <c r="O17" s="449">
        <f>'END Jul 2022'!BB9</f>
        <v>0</v>
      </c>
      <c r="P17" s="449">
        <f>'END Jul 2022'!BC9</f>
        <v>0</v>
      </c>
      <c r="Q17" s="449">
        <f>($E$6*'END Jul 2022'!AT9/100)*4</f>
        <v>148.77000000000001</v>
      </c>
      <c r="R17" s="448" t="str">
        <f t="shared" si="8"/>
        <v>No discount</v>
      </c>
      <c r="S17" s="448" t="str">
        <f t="shared" si="9"/>
        <v>Inclusive</v>
      </c>
      <c r="T17" s="475">
        <f t="shared" si="3"/>
        <v>1496.5713636363635</v>
      </c>
      <c r="U17" s="449">
        <f t="shared" si="4"/>
        <v>1496.5713636363635</v>
      </c>
      <c r="V17" s="449">
        <f t="shared" si="5"/>
        <v>1347.8013636363635</v>
      </c>
      <c r="W17" s="449">
        <f t="shared" si="6"/>
        <v>1347.8013636363635</v>
      </c>
      <c r="X17" s="455">
        <f>V17*1.1</f>
        <v>1482.5815</v>
      </c>
      <c r="Y17" s="455">
        <f>W17*1.1</f>
        <v>1482.5815</v>
      </c>
      <c r="Z17" s="391">
        <f>'END Jul 2022'!BL9</f>
        <v>0</v>
      </c>
      <c r="AA17" s="377" t="str">
        <f>'END Jul 2022'!BM9</f>
        <v>n</v>
      </c>
      <c r="AB17" s="523"/>
      <c r="AC17" s="523"/>
      <c r="AD17" s="523"/>
      <c r="AE17" s="523"/>
      <c r="AF17" s="523"/>
      <c r="AG17" s="523"/>
      <c r="AH17" s="523"/>
      <c r="AI17" s="523"/>
      <c r="AJ17" s="523"/>
      <c r="AK17" s="523"/>
      <c r="AL17" s="523"/>
      <c r="AM17" s="523"/>
      <c r="AN17" s="523"/>
      <c r="AO17" s="523"/>
    </row>
    <row r="18" spans="1:2376" x14ac:dyDescent="0.3">
      <c r="A18" s="319" t="str">
        <f>'END Jul 2022'!K10</f>
        <v>Red Energy</v>
      </c>
      <c r="B18" s="383" t="str">
        <f>'END Jul 2022'!L10</f>
        <v>Solar Saver</v>
      </c>
      <c r="C18" s="384">
        <f>IF('END Jul 2022'!BP10=0,91*'END Jul 2022'!M10/100,(91*'END Jul 2022'!M10/100)+'END Jul 2022'!BP10/4)</f>
        <v>100.09999999999998</v>
      </c>
      <c r="D18" s="384">
        <f>IF('END Jul 2022'!O10="",$E$5*'END Jul 2022'!N10/100,IF($E$5&gt;='END Jul 2022'!P10,('END Jul 2022'!P10*'END Jul 2022'!N10/100),($E$5*'END Jul 2022'!N10/100)))</f>
        <v>305.62559999999996</v>
      </c>
      <c r="E18" s="384">
        <f>IF(AND('END Jul 2022'!P10&gt;0,'END Jul 2022'!R10&gt;0),IF($E$5&lt;'END Jul 2022'!P10,0,IF($E$5&lt;=('END Jul 2022'!R10+'END Jul 2022'!P10),(($E$5-'END Jul 2022'!P10)*'END Jul 2022'!Q10/100),(('END Jul 2022'!R10)*'END Jul 2022'!Q10/100))),0)</f>
        <v>0</v>
      </c>
      <c r="F18" s="384">
        <f>IF(AND('END Jul 2022'!Q10&gt;0,'END Jul 2022'!S10&gt;0),IF($E$5&lt;('END Jul 2022'!R10+'END Jul 2022'!P10),0,IF($E$5&lt;=('END Jul 2022'!T10+'END Jul 2022'!R10+'END Jul 2022'!P10),(($E$5-('END Jul 2022'!R10+'END Jul 2022'!P10))*'END Jul 2022'!S10/100),('END Jul 2022'!T10*'END Jul 2022'!S10/100))),0)</f>
        <v>0</v>
      </c>
      <c r="G18" s="384">
        <v>0</v>
      </c>
      <c r="H18" s="384">
        <f>IF('END Jul 2022'!T10&gt;0,IF(($E$5&lt;'END Jul 2022'!T10),(0),($E$5-'END Jul 2022'!T10)*'END Jul 2022'!U10/100),IF(AND('END Jul 2022'!R10&gt;0,'END Jul 2022'!T10=""),IF(($E$5&lt;'END Jul 2022'!R10),(0),($E$5-'END Jul 2022'!R10)*'END Jul 2022'!S10/100),IF(AND('END Jul 2022'!P10&gt;0,'END Jul 2022'!R10=""),IF(($E$5&lt;'END Jul 2022'!P10),(0),($E$5-'END Jul 2022'!P10)*'END Jul 2022'!Q10/100),0)))</f>
        <v>0</v>
      </c>
      <c r="I18" s="384">
        <f t="shared" si="0"/>
        <v>405.72559999999993</v>
      </c>
      <c r="J18" s="449">
        <f t="shared" si="1"/>
        <v>1222.5023999999999</v>
      </c>
      <c r="K18" s="449">
        <f t="shared" si="2"/>
        <v>1622.9023999999997</v>
      </c>
      <c r="L18" s="450">
        <f t="shared" si="7"/>
        <v>1785.1926399999998</v>
      </c>
      <c r="M18" s="449">
        <f>'END Jul 2022'!AZ10</f>
        <v>0</v>
      </c>
      <c r="N18" s="449">
        <f>'END Jul 2022'!BA10</f>
        <v>0</v>
      </c>
      <c r="O18" s="449">
        <f>'END Jul 2022'!BB10</f>
        <v>0</v>
      </c>
      <c r="P18" s="449">
        <f>'END Jul 2022'!BC10</f>
        <v>0</v>
      </c>
      <c r="Q18" s="449">
        <f>($E$6*'END Jul 2022'!AT10/100)*4</f>
        <v>535.572</v>
      </c>
      <c r="R18" s="448" t="str">
        <f t="shared" si="8"/>
        <v>No discount</v>
      </c>
      <c r="S18" s="448" t="str">
        <f t="shared" si="9"/>
        <v>Inclusive</v>
      </c>
      <c r="T18" s="475">
        <f t="shared" si="3"/>
        <v>1622.9023999999997</v>
      </c>
      <c r="U18" s="449">
        <f t="shared" si="4"/>
        <v>1622.9023999999997</v>
      </c>
      <c r="V18" s="449">
        <f t="shared" si="5"/>
        <v>1087.3303999999998</v>
      </c>
      <c r="W18" s="449">
        <f t="shared" si="6"/>
        <v>1087.3303999999998</v>
      </c>
      <c r="X18" s="455">
        <f t="shared" ref="X18:Y24" si="11">V18*1.1</f>
        <v>1196.0634399999999</v>
      </c>
      <c r="Y18" s="455">
        <f t="shared" si="11"/>
        <v>1196.0634399999999</v>
      </c>
      <c r="Z18" s="391">
        <f>'END Jul 2022'!BL10</f>
        <v>0</v>
      </c>
      <c r="AA18" s="377" t="str">
        <f>'END Jul 2022'!BM10</f>
        <v>n</v>
      </c>
      <c r="AB18" s="523"/>
      <c r="AC18" s="523"/>
      <c r="AD18" s="523"/>
      <c r="AE18" s="523"/>
      <c r="AF18" s="523"/>
      <c r="AG18" s="523"/>
      <c r="AH18" s="523"/>
      <c r="AI18" s="523"/>
      <c r="AJ18" s="523"/>
      <c r="AK18" s="523"/>
      <c r="AL18" s="523"/>
      <c r="AM18" s="523"/>
      <c r="AN18" s="523"/>
      <c r="AO18" s="523"/>
    </row>
    <row r="19" spans="1:2376" x14ac:dyDescent="0.3">
      <c r="A19" s="319" t="str">
        <f>'END Jul 2022'!K11</f>
        <v>Simply Energy</v>
      </c>
      <c r="B19" s="383" t="str">
        <f>'END Jul 2022'!L11</f>
        <v>NRMA 1% discount</v>
      </c>
      <c r="C19" s="384">
        <f>IF('END Jul 2022'!BP11=0,91*'END Jul 2022'!M11/100,(91*'END Jul 2022'!M11/100)+'END Jul 2022'!BP11/4)</f>
        <v>77.490636363636369</v>
      </c>
      <c r="D19" s="384">
        <f>IF('END Jul 2022'!O11="",$E$5*'END Jul 2022'!N11/100,IF($E$5&gt;='END Jul 2022'!P11,('END Jul 2022'!P11*'END Jul 2022'!N11/100),($E$5*'END Jul 2022'!N11/100)))</f>
        <v>330.91351363636358</v>
      </c>
      <c r="E19" s="384">
        <f>IF(AND('END Jul 2022'!P11&gt;0,'END Jul 2022'!R11&gt;0),IF($E$5&lt;'END Jul 2022'!P11,0,IF($E$5&lt;=('END Jul 2022'!R11+'END Jul 2022'!P11),(($E$5-'END Jul 2022'!P11)*'END Jul 2022'!Q11/100),(('END Jul 2022'!R11)*'END Jul 2022'!Q11/100))),0)</f>
        <v>0</v>
      </c>
      <c r="F19" s="384">
        <f>IF(AND('END Jul 2022'!Q11&gt;0,'END Jul 2022'!S11&gt;0),IF($E$5&lt;('END Jul 2022'!R11+'END Jul 2022'!P11),0,IF($E$5&lt;=('END Jul 2022'!T11+'END Jul 2022'!R11+'END Jul 2022'!P11),(($E$5-('END Jul 2022'!R11+'END Jul 2022'!P11))*'END Jul 2022'!S11/100),('END Jul 2022'!T11*'END Jul 2022'!S11/100))),0)</f>
        <v>0</v>
      </c>
      <c r="G19" s="384">
        <v>0</v>
      </c>
      <c r="H19" s="384">
        <f>IF('END Jul 2022'!T11&gt;0,IF(($E$5&lt;'END Jul 2022'!T11),(0),($E$5-'END Jul 2022'!T11)*'END Jul 2022'!U11/100),IF(AND('END Jul 2022'!R11&gt;0,'END Jul 2022'!T11=""),IF(($E$5&lt;'END Jul 2022'!R11),(0),($E$5-'END Jul 2022'!R11)*'END Jul 2022'!S11/100),IF(AND('END Jul 2022'!P11&gt;0,'END Jul 2022'!R11=""),IF(($E$5&lt;'END Jul 2022'!P11),(0),($E$5-'END Jul 2022'!P11)*'END Jul 2022'!Q11/100),0)))</f>
        <v>0</v>
      </c>
      <c r="I19" s="384">
        <f t="shared" si="0"/>
        <v>408.40414999999996</v>
      </c>
      <c r="J19" s="449">
        <f t="shared" si="1"/>
        <v>1323.6540545454543</v>
      </c>
      <c r="K19" s="449">
        <f t="shared" si="2"/>
        <v>1633.6165999999998</v>
      </c>
      <c r="L19" s="450">
        <f t="shared" si="7"/>
        <v>1796.9782599999999</v>
      </c>
      <c r="M19" s="449">
        <f>'END Jul 2022'!AZ11</f>
        <v>1</v>
      </c>
      <c r="N19" s="449">
        <f>'END Jul 2022'!BA11</f>
        <v>0</v>
      </c>
      <c r="O19" s="449">
        <f>'END Jul 2022'!BB11</f>
        <v>0</v>
      </c>
      <c r="P19" s="449">
        <f>'END Jul 2022'!BC11</f>
        <v>0</v>
      </c>
      <c r="Q19" s="449">
        <f>($E$6*'END Jul 2022'!AT11/100)*4</f>
        <v>238.03200000000001</v>
      </c>
      <c r="R19" s="448" t="str">
        <f t="shared" si="8"/>
        <v>Guaranteed off bill</v>
      </c>
      <c r="S19" s="448" t="str">
        <f t="shared" si="9"/>
        <v>Exclusive</v>
      </c>
      <c r="T19" s="475">
        <f t="shared" si="3"/>
        <v>1617.2804339999998</v>
      </c>
      <c r="U19" s="449">
        <f t="shared" si="4"/>
        <v>1617.2804339999998</v>
      </c>
      <c r="V19" s="449">
        <f t="shared" si="5"/>
        <v>1379.2484339999999</v>
      </c>
      <c r="W19" s="449">
        <f t="shared" si="6"/>
        <v>1379.2484339999999</v>
      </c>
      <c r="X19" s="455">
        <f t="shared" si="11"/>
        <v>1517.1732774</v>
      </c>
      <c r="Y19" s="455">
        <f t="shared" si="11"/>
        <v>1517.1732774</v>
      </c>
      <c r="Z19" s="391">
        <f>'END Jul 2022'!BL11</f>
        <v>0</v>
      </c>
      <c r="AA19" s="377" t="str">
        <f>'END Jul 2022'!BM11</f>
        <v>n</v>
      </c>
      <c r="AB19" s="523"/>
      <c r="AC19" s="523"/>
      <c r="AD19" s="523"/>
      <c r="AE19" s="523"/>
      <c r="AF19" s="523"/>
      <c r="AG19" s="523"/>
      <c r="AH19" s="523"/>
      <c r="AI19" s="523"/>
      <c r="AJ19" s="523"/>
      <c r="AK19" s="523"/>
      <c r="AL19" s="523"/>
      <c r="AM19" s="523"/>
      <c r="AN19" s="523"/>
      <c r="AO19" s="523"/>
    </row>
    <row r="20" spans="1:2376" x14ac:dyDescent="0.3">
      <c r="A20" s="319" t="str">
        <f>'END Jul 2022'!K12</f>
        <v>Amber Electric</v>
      </c>
      <c r="B20" s="383" t="str">
        <f>'END Jul 2022'!L12</f>
        <v>Amber Plan</v>
      </c>
      <c r="C20" s="384">
        <f>IF('END Jul 2022'!BP12=0,91*'END Jul 2022'!M12/100,(91*'END Jul 2022'!M12/100)+'END Jul 2022'!BP12/4)</f>
        <v>126.11818181818181</v>
      </c>
      <c r="D20" s="384">
        <f>IF('END Jul 2022'!O12="",$E$5*'END Jul 2022'!N12/100,IF($E$5&gt;='END Jul 2022'!P12,('END Jul 2022'!P12*'END Jul 2022'!N12/100),($E$5*'END Jul 2022'!N12/100)))</f>
        <v>372.37266818181814</v>
      </c>
      <c r="E20" s="384">
        <f>IF(AND('END Jul 2022'!P12&gt;0,'END Jul 2022'!R12&gt;0),IF($E$5&lt;'END Jul 2022'!P12,0,IF($E$5&lt;=('END Jul 2022'!R12+'END Jul 2022'!P12),(($E$5-'END Jul 2022'!P12)*'END Jul 2022'!Q12/100),(('END Jul 2022'!R12)*'END Jul 2022'!Q12/100))),0)</f>
        <v>0</v>
      </c>
      <c r="F20" s="384">
        <f>IF(AND('END Jul 2022'!Q12&gt;0,'END Jul 2022'!S12&gt;0),IF($E$5&lt;('END Jul 2022'!R12+'END Jul 2022'!P12),0,IF($E$5&lt;=('END Jul 2022'!T12+'END Jul 2022'!R12+'END Jul 2022'!P12),(($E$5-('END Jul 2022'!R12+'END Jul 2022'!P12))*'END Jul 2022'!S12/100),('END Jul 2022'!T12*'END Jul 2022'!S12/100))),0)</f>
        <v>0</v>
      </c>
      <c r="G20" s="384">
        <v>0</v>
      </c>
      <c r="H20" s="384">
        <f>IF('END Jul 2022'!T12&gt;0,IF(($E$5&lt;'END Jul 2022'!T12),(0),($E$5-'END Jul 2022'!T12)*'END Jul 2022'!U12/100),IF(AND('END Jul 2022'!R12&gt;0,'END Jul 2022'!T12=""),IF(($E$5&lt;'END Jul 2022'!R12),(0),($E$5-'END Jul 2022'!R12)*'END Jul 2022'!S12/100),IF(AND('END Jul 2022'!P12&gt;0,'END Jul 2022'!R12=""),IF(($E$5&lt;'END Jul 2022'!P12),(0),($E$5-'END Jul 2022'!P12)*'END Jul 2022'!Q12/100),0)))</f>
        <v>0</v>
      </c>
      <c r="I20" s="384">
        <f t="shared" si="0"/>
        <v>498.49084999999997</v>
      </c>
      <c r="J20" s="449">
        <f t="shared" si="1"/>
        <v>1489.4906727272726</v>
      </c>
      <c r="K20" s="449">
        <f t="shared" si="2"/>
        <v>1993.9633999999999</v>
      </c>
      <c r="L20" s="450">
        <f t="shared" si="7"/>
        <v>2193.3597399999999</v>
      </c>
      <c r="M20" s="449">
        <f>'END Jul 2022'!AZ12</f>
        <v>0</v>
      </c>
      <c r="N20" s="449">
        <f>'END Jul 2022'!BA12</f>
        <v>0</v>
      </c>
      <c r="O20" s="449">
        <f>'END Jul 2022'!BB12</f>
        <v>0</v>
      </c>
      <c r="P20" s="449">
        <f>'END Jul 2022'!BC12</f>
        <v>0</v>
      </c>
      <c r="Q20" s="449">
        <f>($E$6*'END Jul 2022'!AT12/100)*4</f>
        <v>0</v>
      </c>
      <c r="R20" s="448" t="str">
        <f t="shared" si="8"/>
        <v>No discount</v>
      </c>
      <c r="S20" s="448" t="str">
        <f t="shared" si="9"/>
        <v>Exclusive</v>
      </c>
      <c r="T20" s="475">
        <f t="shared" si="3"/>
        <v>1993.9633999999999</v>
      </c>
      <c r="U20" s="449">
        <f t="shared" si="4"/>
        <v>1993.9633999999999</v>
      </c>
      <c r="V20" s="449">
        <f t="shared" si="5"/>
        <v>1993.9633999999999</v>
      </c>
      <c r="W20" s="449">
        <f t="shared" si="6"/>
        <v>1993.9633999999999</v>
      </c>
      <c r="X20" s="455">
        <f t="shared" si="11"/>
        <v>2193.3597399999999</v>
      </c>
      <c r="Y20" s="455">
        <f t="shared" si="11"/>
        <v>2193.3597399999999</v>
      </c>
      <c r="Z20" s="391">
        <f>'END Jul 2022'!BL12</f>
        <v>0</v>
      </c>
      <c r="AA20" s="377" t="str">
        <f>'END Jul 2022'!BM12</f>
        <v>n</v>
      </c>
      <c r="AB20" s="523"/>
      <c r="AC20" s="523"/>
      <c r="AD20" s="523"/>
      <c r="AE20" s="523"/>
      <c r="AF20" s="523"/>
      <c r="AG20" s="523"/>
      <c r="AH20" s="523"/>
      <c r="AI20" s="523"/>
      <c r="AJ20" s="523"/>
      <c r="AK20" s="523"/>
      <c r="AL20" s="523"/>
      <c r="AM20" s="523"/>
      <c r="AN20" s="523"/>
      <c r="AO20" s="523"/>
    </row>
    <row r="21" spans="1:2376" x14ac:dyDescent="0.3">
      <c r="A21" s="319" t="str">
        <f>'END Jul 2022'!K13</f>
        <v>GloBird Energy</v>
      </c>
      <c r="B21" s="383" t="str">
        <f>'END Jul 2022'!L13</f>
        <v>SolarPlus</v>
      </c>
      <c r="C21" s="384">
        <f>IF('END Jul 2022'!BP13=0,91*'END Jul 2022'!M13/100,(91*'END Jul 2022'!M13/100)+'END Jul 2022'!BP13/4)</f>
        <v>81.899999999999991</v>
      </c>
      <c r="D21" s="384">
        <f>IF('END Jul 2022'!O13="",$E$5*'END Jul 2022'!N13/100,IF($E$5&gt;='END Jul 2022'!P13,('END Jul 2022'!P13*'END Jul 2022'!N13/100),($E$5*'END Jul 2022'!N13/100)))</f>
        <v>608.86349999999993</v>
      </c>
      <c r="E21" s="384">
        <f>IF(AND('END Jul 2022'!P13&gt;0,'END Jul 2022'!R13&gt;0),IF($E$5&lt;'END Jul 2022'!P13,0,IF($E$5&lt;=('END Jul 2022'!R13+'END Jul 2022'!P13),(($E$5-'END Jul 2022'!P13)*'END Jul 2022'!Q13/100),(('END Jul 2022'!R13)*'END Jul 2022'!Q13/100))),0)</f>
        <v>0</v>
      </c>
      <c r="F21" s="384">
        <f>IF(AND('END Jul 2022'!Q13&gt;0,'END Jul 2022'!S13&gt;0),IF($E$5&lt;('END Jul 2022'!R13+'END Jul 2022'!P13),0,IF($E$5&lt;=('END Jul 2022'!T13+'END Jul 2022'!R13+'END Jul 2022'!P13),(($E$5-('END Jul 2022'!R13+'END Jul 2022'!P13))*'END Jul 2022'!S13/100),('END Jul 2022'!T13*'END Jul 2022'!S13/100))),0)</f>
        <v>0</v>
      </c>
      <c r="G21" s="384">
        <v>0</v>
      </c>
      <c r="H21" s="384">
        <f>IF('END Jul 2022'!T13&gt;0,IF(($E$5&lt;'END Jul 2022'!T13),(0),($E$5-'END Jul 2022'!T13)*'END Jul 2022'!U13/100),IF(AND('END Jul 2022'!R13&gt;0,'END Jul 2022'!T13=""),IF(($E$5&lt;'END Jul 2022'!R13),(0),($E$5-'END Jul 2022'!R13)*'END Jul 2022'!S13/100),IF(AND('END Jul 2022'!P13&gt;0,'END Jul 2022'!R13=""),IF(($E$5&lt;'END Jul 2022'!P13),(0),($E$5-'END Jul 2022'!P13)*'END Jul 2022'!Q13/100),0)))</f>
        <v>0</v>
      </c>
      <c r="I21" s="384">
        <f t="shared" si="0"/>
        <v>690.76349999999991</v>
      </c>
      <c r="J21" s="449">
        <f t="shared" si="1"/>
        <v>2435.4539999999997</v>
      </c>
      <c r="K21" s="449">
        <f t="shared" si="2"/>
        <v>2763.0539999999996</v>
      </c>
      <c r="L21" s="450">
        <f t="shared" si="7"/>
        <v>3039.3593999999998</v>
      </c>
      <c r="M21" s="449">
        <f>'END Jul 2022'!AZ13</f>
        <v>0</v>
      </c>
      <c r="N21" s="449">
        <f>'END Jul 2022'!BA13</f>
        <v>0</v>
      </c>
      <c r="O21" s="449">
        <f>'END Jul 2022'!BB13</f>
        <v>0</v>
      </c>
      <c r="P21" s="449">
        <f>'END Jul 2022'!BC13</f>
        <v>0</v>
      </c>
      <c r="Q21" s="449">
        <f>($E$6*'END Jul 2022'!AT13/100)*4</f>
        <v>595.08000000000004</v>
      </c>
      <c r="R21" s="448" t="str">
        <f t="shared" si="8"/>
        <v>No discount</v>
      </c>
      <c r="S21" s="448" t="str">
        <f t="shared" si="9"/>
        <v>Exclusive</v>
      </c>
      <c r="T21" s="475">
        <f t="shared" si="3"/>
        <v>2763.0539999999996</v>
      </c>
      <c r="U21" s="449">
        <f t="shared" si="4"/>
        <v>2763.0539999999996</v>
      </c>
      <c r="V21" s="449">
        <f t="shared" si="5"/>
        <v>2167.9739999999997</v>
      </c>
      <c r="W21" s="449">
        <f t="shared" si="6"/>
        <v>2167.9739999999997</v>
      </c>
      <c r="X21" s="455">
        <f t="shared" si="11"/>
        <v>2384.7714000000001</v>
      </c>
      <c r="Y21" s="455">
        <f t="shared" si="11"/>
        <v>2384.7714000000001</v>
      </c>
      <c r="Z21" s="391">
        <f>'END Jul 2022'!BL13</f>
        <v>0</v>
      </c>
      <c r="AA21" s="377" t="str">
        <f>'END Jul 2022'!BM13</f>
        <v>n</v>
      </c>
      <c r="AB21" s="523"/>
      <c r="AC21" s="523"/>
      <c r="AD21" s="523"/>
      <c r="AE21" s="523"/>
      <c r="AF21" s="523"/>
      <c r="AG21" s="523"/>
      <c r="AH21" s="523"/>
      <c r="AI21" s="523"/>
      <c r="AJ21" s="523"/>
      <c r="AK21" s="523"/>
      <c r="AL21" s="523"/>
      <c r="AM21" s="523"/>
      <c r="AN21" s="523"/>
      <c r="AO21" s="523"/>
    </row>
    <row r="22" spans="1:2376" x14ac:dyDescent="0.3">
      <c r="A22" s="319" t="str">
        <f>'END Jul 2022'!K14</f>
        <v>Kogan Energy</v>
      </c>
      <c r="B22" s="383" t="str">
        <f>'END Jul 2022'!L14</f>
        <v>Free Kogan First Membership</v>
      </c>
      <c r="C22" s="384">
        <f>IF('END Jul 2022'!BP14=0,91*'END Jul 2022'!M14/100,(91*'END Jul 2022'!M14/100)+'END Jul 2022'!BP14/4)</f>
        <v>91.901727272727271</v>
      </c>
      <c r="D22" s="384">
        <f>IF('END Jul 2022'!O14="",$E$5*'END Jul 2022'!N14/100,IF($E$5&gt;='END Jul 2022'!P14,('END Jul 2022'!P14*'END Jul 2022'!N14/100),($E$5*'END Jul 2022'!N14/100)))</f>
        <v>291.29939999999993</v>
      </c>
      <c r="E22" s="384">
        <f>IF(AND('END Jul 2022'!P14&gt;0,'END Jul 2022'!R14&gt;0),IF($E$5&lt;'END Jul 2022'!P14,0,IF($E$5&lt;=('END Jul 2022'!R14+'END Jul 2022'!P14),(($E$5-'END Jul 2022'!P14)*'END Jul 2022'!Q14/100),(('END Jul 2022'!R14)*'END Jul 2022'!Q14/100))),0)</f>
        <v>0</v>
      </c>
      <c r="F22" s="384">
        <f>IF(AND('END Jul 2022'!Q14&gt;0,'END Jul 2022'!S14&gt;0),IF($E$5&lt;('END Jul 2022'!R14+'END Jul 2022'!P14),0,IF($E$5&lt;=('END Jul 2022'!T14+'END Jul 2022'!R14+'END Jul 2022'!P14),(($E$5-('END Jul 2022'!R14+'END Jul 2022'!P14))*'END Jul 2022'!S14/100),('END Jul 2022'!T14*'END Jul 2022'!S14/100))),0)</f>
        <v>0</v>
      </c>
      <c r="G22" s="384">
        <v>0</v>
      </c>
      <c r="H22" s="384">
        <f>IF('END Jul 2022'!T14&gt;0,IF(($E$5&lt;'END Jul 2022'!T14),(0),($E$5-'END Jul 2022'!T14)*'END Jul 2022'!U14/100),IF(AND('END Jul 2022'!R14&gt;0,'END Jul 2022'!T14=""),IF(($E$5&lt;'END Jul 2022'!R14),(0),($E$5-'END Jul 2022'!R14)*'END Jul 2022'!S14/100),IF(AND('END Jul 2022'!P14&gt;0,'END Jul 2022'!R14=""),IF(($E$5&lt;'END Jul 2022'!P14),(0),($E$5-'END Jul 2022'!P14)*'END Jul 2022'!Q14/100),0)))</f>
        <v>0</v>
      </c>
      <c r="I22" s="384">
        <f t="shared" si="0"/>
        <v>383.20112727272721</v>
      </c>
      <c r="J22" s="449">
        <f t="shared" si="1"/>
        <v>1165.1975999999997</v>
      </c>
      <c r="K22" s="449">
        <f t="shared" si="2"/>
        <v>1532.8045090909088</v>
      </c>
      <c r="L22" s="450">
        <f t="shared" si="7"/>
        <v>1686.0849599999999</v>
      </c>
      <c r="M22" s="449">
        <f>'END Jul 2022'!AZ14</f>
        <v>0</v>
      </c>
      <c r="N22" s="449">
        <f>'END Jul 2022'!BA14</f>
        <v>0</v>
      </c>
      <c r="O22" s="449">
        <f>'END Jul 2022'!BB14</f>
        <v>0</v>
      </c>
      <c r="P22" s="449">
        <f>'END Jul 2022'!BC14</f>
        <v>0</v>
      </c>
      <c r="Q22" s="449">
        <f>($E$6*'END Jul 2022'!AT14/100)*4</f>
        <v>129.4299</v>
      </c>
      <c r="R22" s="448" t="str">
        <f t="shared" si="8"/>
        <v>No discount</v>
      </c>
      <c r="S22" s="448" t="str">
        <f t="shared" si="9"/>
        <v>Exclusive</v>
      </c>
      <c r="T22" s="475">
        <f t="shared" si="3"/>
        <v>1532.8045090909088</v>
      </c>
      <c r="U22" s="449">
        <f t="shared" si="4"/>
        <v>1532.8045090909088</v>
      </c>
      <c r="V22" s="449">
        <f t="shared" si="5"/>
        <v>1403.3746090909087</v>
      </c>
      <c r="W22" s="449">
        <f t="shared" si="6"/>
        <v>1403.3746090909087</v>
      </c>
      <c r="X22" s="455">
        <f t="shared" si="11"/>
        <v>1543.7120699999998</v>
      </c>
      <c r="Y22" s="455">
        <f t="shared" si="11"/>
        <v>1543.7120699999998</v>
      </c>
      <c r="Z22" s="391">
        <f>'END Jul 2022'!BL14</f>
        <v>0</v>
      </c>
      <c r="AA22" s="377" t="str">
        <f>'END Jul 2022'!BM14</f>
        <v>n</v>
      </c>
      <c r="AB22" s="523"/>
      <c r="AC22" s="523"/>
      <c r="AD22" s="523"/>
      <c r="AE22" s="523"/>
      <c r="AF22" s="523"/>
      <c r="AG22" s="523"/>
      <c r="AH22" s="523"/>
      <c r="AI22" s="523"/>
      <c r="AJ22" s="523"/>
      <c r="AK22" s="523"/>
      <c r="AL22" s="523"/>
      <c r="AM22" s="523"/>
      <c r="AN22" s="523"/>
      <c r="AO22" s="523"/>
    </row>
    <row r="23" spans="1:2376" x14ac:dyDescent="0.3">
      <c r="A23" s="319" t="str">
        <f>'END Jul 2022'!K15</f>
        <v>ReAmped Energy</v>
      </c>
      <c r="B23" s="383" t="str">
        <f>'END Jul 2022'!L15</f>
        <v>Solar</v>
      </c>
      <c r="C23" s="384">
        <f>IF('END Jul 2022'!BP15=0,91*'END Jul 2022'!M15/100,(91*'END Jul 2022'!M15/100)+'END Jul 2022'!BP15/4)</f>
        <v>72.84963636363635</v>
      </c>
      <c r="D23" s="384">
        <f>IF('END Jul 2022'!O15="",$E$5*'END Jul 2022'!N15/100,IF($E$5&gt;='END Jul 2022'!P15,('END Jul 2022'!P15*'END Jul 2022'!N15/100),($E$5*'END Jul 2022'!N15/100)))</f>
        <v>471.78781363636358</v>
      </c>
      <c r="E23" s="384">
        <f>IF(AND('END Jul 2022'!P15&gt;0,'END Jul 2022'!R15&gt;0),IF($E$5&lt;'END Jul 2022'!P15,0,IF($E$5&lt;=('END Jul 2022'!R15+'END Jul 2022'!P15),(($E$5-'END Jul 2022'!P15)*'END Jul 2022'!Q15/100),(('END Jul 2022'!R15)*'END Jul 2022'!Q15/100))),0)</f>
        <v>0</v>
      </c>
      <c r="F23" s="384">
        <f>IF(AND('END Jul 2022'!Q15&gt;0,'END Jul 2022'!S15&gt;0),IF($E$5&lt;('END Jul 2022'!R15+'END Jul 2022'!P15),0,IF($E$5&lt;=('END Jul 2022'!T15+'END Jul 2022'!R15+'END Jul 2022'!P15),(($E$5-('END Jul 2022'!R15+'END Jul 2022'!P15))*'END Jul 2022'!S15/100),('END Jul 2022'!T15*'END Jul 2022'!S15/100))),0)</f>
        <v>0</v>
      </c>
      <c r="G23" s="384">
        <v>0</v>
      </c>
      <c r="H23" s="384">
        <f>IF('END Jul 2022'!T15&gt;0,IF(($E$5&lt;'END Jul 2022'!T15),(0),($E$5-'END Jul 2022'!T15)*'END Jul 2022'!U15/100),IF(AND('END Jul 2022'!R15&gt;0,'END Jul 2022'!T15=""),IF(($E$5&lt;'END Jul 2022'!R15),(0),($E$5-'END Jul 2022'!R15)*'END Jul 2022'!S15/100),IF(AND('END Jul 2022'!P15&gt;0,'END Jul 2022'!R15=""),IF(($E$5&lt;'END Jul 2022'!P15),(0),($E$5-'END Jul 2022'!P15)*'END Jul 2022'!Q15/100),0)))</f>
        <v>0</v>
      </c>
      <c r="I23" s="384">
        <f t="shared" si="0"/>
        <v>544.63744999999994</v>
      </c>
      <c r="J23" s="449">
        <f t="shared" si="1"/>
        <v>1887.1512545454543</v>
      </c>
      <c r="K23" s="449">
        <f t="shared" si="2"/>
        <v>2178.5497999999998</v>
      </c>
      <c r="L23" s="450">
        <f t="shared" si="7"/>
        <v>2396.4047799999998</v>
      </c>
      <c r="M23" s="449">
        <f>'END Jul 2022'!AZ15</f>
        <v>0</v>
      </c>
      <c r="N23" s="449">
        <f>'END Jul 2022'!BA15</f>
        <v>0</v>
      </c>
      <c r="O23" s="449">
        <f>'END Jul 2022'!BB15</f>
        <v>0</v>
      </c>
      <c r="P23" s="449">
        <f>'END Jul 2022'!BC15</f>
        <v>0</v>
      </c>
      <c r="Q23" s="449">
        <f>($E$6*'END Jul 2022'!AT15/100)*4</f>
        <v>0</v>
      </c>
      <c r="R23" s="448" t="str">
        <f t="shared" si="8"/>
        <v>No discount</v>
      </c>
      <c r="S23" s="448" t="str">
        <f t="shared" si="9"/>
        <v>Exclusive</v>
      </c>
      <c r="T23" s="475">
        <f t="shared" si="3"/>
        <v>2178.5497999999998</v>
      </c>
      <c r="U23" s="449">
        <f t="shared" si="4"/>
        <v>2178.5497999999998</v>
      </c>
      <c r="V23" s="449">
        <f t="shared" si="5"/>
        <v>2178.5497999999998</v>
      </c>
      <c r="W23" s="449">
        <f t="shared" si="6"/>
        <v>2178.5497999999998</v>
      </c>
      <c r="X23" s="455">
        <f t="shared" si="11"/>
        <v>2396.4047799999998</v>
      </c>
      <c r="Y23" s="455">
        <f t="shared" si="11"/>
        <v>2396.4047799999998</v>
      </c>
      <c r="Z23" s="391">
        <f>'END Jul 2022'!BL15</f>
        <v>0</v>
      </c>
      <c r="AA23" s="377" t="str">
        <f>'END Jul 2022'!BM15</f>
        <v>n</v>
      </c>
      <c r="AB23" s="523"/>
      <c r="AC23" s="523"/>
      <c r="AD23" s="523"/>
      <c r="AE23" s="523"/>
      <c r="AF23" s="523"/>
      <c r="AG23" s="523"/>
      <c r="AH23" s="523"/>
      <c r="AI23" s="523"/>
      <c r="AJ23" s="523"/>
      <c r="AK23" s="523"/>
      <c r="AL23" s="523"/>
      <c r="AM23" s="523"/>
      <c r="AN23" s="523"/>
      <c r="AO23" s="523"/>
    </row>
    <row r="24" spans="1:2376" x14ac:dyDescent="0.3">
      <c r="A24" s="319" t="str">
        <f>'END Jul 2022'!K16</f>
        <v>Sumo Power</v>
      </c>
      <c r="B24" s="383" t="str">
        <f>'END Jul 2022'!L16</f>
        <v>Assure</v>
      </c>
      <c r="C24" s="384">
        <f>IF('END Jul 2022'!BP16=0,91*'END Jul 2022'!M16/100,(91*'END Jul 2022'!M16/100)+'END Jul 2022'!BP16/4)</f>
        <v>73.709999999999994</v>
      </c>
      <c r="D24" s="384">
        <f>IF('END Jul 2022'!O16="",$E$5*'END Jul 2022'!N16/100,IF($E$5&gt;='END Jul 2022'!P16,('END Jul 2022'!P16*'END Jul 2022'!N16/100),($E$5*'END Jul 2022'!N16/100)))</f>
        <v>271.00394999999992</v>
      </c>
      <c r="E24" s="384">
        <f>IF(AND('END Jul 2022'!P16&gt;0,'END Jul 2022'!R16&gt;0),IF($E$5&lt;'END Jul 2022'!P16,0,IF($E$5&lt;=('END Jul 2022'!R16+'END Jul 2022'!P16),(($E$5-'END Jul 2022'!P16)*'END Jul 2022'!Q16/100),(('END Jul 2022'!R16)*'END Jul 2022'!Q16/100))),0)</f>
        <v>0</v>
      </c>
      <c r="F24" s="384">
        <f>IF(AND('END Jul 2022'!Q16&gt;0,'END Jul 2022'!S16&gt;0),IF($E$5&lt;('END Jul 2022'!R16+'END Jul 2022'!P16),0,IF($E$5&lt;=('END Jul 2022'!T16+'END Jul 2022'!R16+'END Jul 2022'!P16),(($E$5-('END Jul 2022'!R16+'END Jul 2022'!P16))*'END Jul 2022'!S16/100),('END Jul 2022'!T16*'END Jul 2022'!S16/100))),0)</f>
        <v>0</v>
      </c>
      <c r="G24" s="384">
        <v>0</v>
      </c>
      <c r="H24" s="384">
        <f>IF('END Jul 2022'!T16&gt;0,IF(($E$5&lt;'END Jul 2022'!T16),(0),($E$5-'END Jul 2022'!T16)*'END Jul 2022'!U16/100),IF(AND('END Jul 2022'!R16&gt;0,'END Jul 2022'!T16=""),IF(($E$5&lt;'END Jul 2022'!R16),(0),($E$5-'END Jul 2022'!R16)*'END Jul 2022'!S16/100),IF(AND('END Jul 2022'!P16&gt;0,'END Jul 2022'!R16=""),IF(($E$5&lt;'END Jul 2022'!P16),(0),($E$5-'END Jul 2022'!P16)*'END Jul 2022'!Q16/100),0)))</f>
        <v>0</v>
      </c>
      <c r="I24" s="384">
        <f t="shared" si="0"/>
        <v>344.7139499999999</v>
      </c>
      <c r="J24" s="449">
        <f t="shared" si="1"/>
        <v>1084.0157999999997</v>
      </c>
      <c r="K24" s="449">
        <f t="shared" si="2"/>
        <v>1378.8557999999996</v>
      </c>
      <c r="L24" s="450">
        <f t="shared" si="7"/>
        <v>1516.7413799999997</v>
      </c>
      <c r="M24" s="449">
        <f>'END Jul 2022'!AZ16</f>
        <v>0</v>
      </c>
      <c r="N24" s="449">
        <f>'END Jul 2022'!BA16</f>
        <v>0</v>
      </c>
      <c r="O24" s="449">
        <f>'END Jul 2022'!BB16</f>
        <v>0</v>
      </c>
      <c r="P24" s="449">
        <f>'END Jul 2022'!BC16</f>
        <v>0</v>
      </c>
      <c r="Q24" s="449">
        <f>($E$6*'END Jul 2022'!AT16/100)*4</f>
        <v>163.64700000000002</v>
      </c>
      <c r="R24" s="448" t="str">
        <f t="shared" si="8"/>
        <v>No discount</v>
      </c>
      <c r="S24" s="448" t="str">
        <f t="shared" si="9"/>
        <v>Exclusive</v>
      </c>
      <c r="T24" s="475">
        <f t="shared" si="3"/>
        <v>1378.8557999999996</v>
      </c>
      <c r="U24" s="449">
        <f t="shared" si="4"/>
        <v>1378.8557999999996</v>
      </c>
      <c r="V24" s="449">
        <f t="shared" si="5"/>
        <v>1215.2087999999997</v>
      </c>
      <c r="W24" s="449">
        <f t="shared" si="6"/>
        <v>1215.2087999999997</v>
      </c>
      <c r="X24" s="455">
        <f t="shared" si="11"/>
        <v>1336.7296799999997</v>
      </c>
      <c r="Y24" s="455">
        <f t="shared" si="11"/>
        <v>1336.7296799999997</v>
      </c>
      <c r="Z24" s="391">
        <f>'END Jul 2022'!BL16</f>
        <v>0</v>
      </c>
      <c r="AA24" s="377" t="str">
        <f>'END Jul 2022'!BM16</f>
        <v>n</v>
      </c>
      <c r="AB24" s="523"/>
      <c r="AC24" s="523"/>
      <c r="AD24" s="523"/>
      <c r="AE24" s="523"/>
      <c r="AF24" s="523"/>
      <c r="AG24" s="523"/>
      <c r="AH24" s="523"/>
      <c r="AI24" s="523"/>
      <c r="AJ24" s="523"/>
      <c r="AK24" s="523"/>
      <c r="AL24" s="523"/>
      <c r="AM24" s="523"/>
      <c r="AN24" s="523"/>
      <c r="AO24" s="523"/>
    </row>
    <row r="25" spans="1:2376" s="459" customFormat="1" x14ac:dyDescent="0.3">
      <c r="A25" s="529"/>
      <c r="B25" s="529"/>
      <c r="C25" s="529"/>
      <c r="D25" s="529"/>
      <c r="E25" s="529"/>
      <c r="F25" s="529"/>
      <c r="G25" s="529"/>
      <c r="H25" s="529"/>
      <c r="I25" s="529"/>
      <c r="J25" s="529"/>
      <c r="K25" s="529"/>
      <c r="L25" s="529"/>
      <c r="M25" s="529"/>
      <c r="N25" s="529"/>
      <c r="O25" s="529"/>
      <c r="P25" s="529"/>
      <c r="Q25" s="529"/>
      <c r="R25" s="529"/>
      <c r="S25" s="529"/>
      <c r="T25" s="529"/>
      <c r="U25" s="529"/>
      <c r="V25" s="529"/>
      <c r="W25" s="529"/>
      <c r="X25" s="529"/>
      <c r="Y25" s="529"/>
      <c r="Z25" s="529"/>
      <c r="AA25" s="529"/>
      <c r="AB25" s="523"/>
      <c r="AC25" s="523"/>
      <c r="AD25" s="523"/>
      <c r="AE25" s="523"/>
      <c r="AF25" s="523"/>
      <c r="AG25" s="523"/>
      <c r="AH25" s="523"/>
      <c r="AI25" s="523"/>
      <c r="AJ25" s="523"/>
      <c r="AK25" s="523"/>
      <c r="AL25" s="523"/>
      <c r="AM25" s="523"/>
      <c r="AN25" s="523"/>
      <c r="AO25" s="523"/>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row>
    <row r="26" spans="1:2376" s="459" customFormat="1" ht="14.5" thickBot="1" x14ac:dyDescent="0.35">
      <c r="A26" s="529"/>
      <c r="B26" s="529"/>
      <c r="C26" s="529"/>
      <c r="D26" s="529"/>
      <c r="E26" s="529"/>
      <c r="F26" s="529"/>
      <c r="G26" s="529"/>
      <c r="H26" s="529"/>
      <c r="I26" s="529"/>
      <c r="J26" s="529"/>
      <c r="K26" s="529"/>
      <c r="L26" s="529"/>
      <c r="M26" s="529"/>
      <c r="N26" s="529"/>
      <c r="O26" s="529"/>
      <c r="P26" s="529"/>
      <c r="Q26" s="529"/>
      <c r="R26" s="529"/>
      <c r="S26" s="529"/>
      <c r="T26" s="529"/>
      <c r="U26" s="529"/>
      <c r="V26" s="529"/>
      <c r="W26" s="529"/>
      <c r="X26" s="529"/>
      <c r="Y26" s="529"/>
      <c r="Z26" s="529"/>
      <c r="AA26" s="529"/>
      <c r="AB26" s="523"/>
      <c r="AC26" s="523"/>
      <c r="AD26" s="523"/>
      <c r="AE26" s="523"/>
      <c r="AF26" s="523"/>
      <c r="AG26" s="523"/>
      <c r="AH26" s="523"/>
      <c r="AI26" s="523"/>
      <c r="AJ26" s="523"/>
      <c r="AK26" s="523"/>
      <c r="AL26" s="523"/>
      <c r="AM26" s="523"/>
      <c r="AN26" s="523"/>
      <c r="AO26" s="523"/>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row>
    <row r="27" spans="1:2376" x14ac:dyDescent="0.3">
      <c r="A27" s="439" t="s">
        <v>553</v>
      </c>
      <c r="B27" s="429"/>
      <c r="C27" s="429"/>
      <c r="D27" s="429"/>
      <c r="E27" s="429"/>
      <c r="F27" s="429"/>
      <c r="G27" s="429"/>
      <c r="H27" s="429"/>
      <c r="I27" s="429"/>
      <c r="J27" s="429"/>
      <c r="K27" s="429"/>
      <c r="L27" s="429"/>
      <c r="M27" s="429"/>
      <c r="N27" s="429"/>
      <c r="O27" s="429"/>
      <c r="P27" s="429"/>
      <c r="Q27" s="429"/>
      <c r="R27" s="429"/>
      <c r="S27" s="429"/>
      <c r="T27" s="429"/>
      <c r="U27" s="429"/>
      <c r="V27" s="429"/>
      <c r="W27" s="429"/>
      <c r="X27" s="429"/>
      <c r="Y27" s="429"/>
      <c r="Z27" s="429"/>
      <c r="AA27" s="430"/>
      <c r="AB27" s="523"/>
      <c r="AC27" s="523"/>
      <c r="AD27" s="523"/>
      <c r="AE27" s="523"/>
      <c r="AF27" s="523"/>
      <c r="AG27" s="523"/>
      <c r="AH27" s="523"/>
      <c r="AI27" s="523"/>
      <c r="AJ27" s="523"/>
      <c r="AK27" s="523"/>
      <c r="AL27" s="523"/>
      <c r="AM27" s="523"/>
      <c r="AN27" s="523"/>
      <c r="AO27" s="523"/>
    </row>
    <row r="28" spans="1:2376" ht="70" x14ac:dyDescent="0.3">
      <c r="A28" s="431" t="s">
        <v>408</v>
      </c>
      <c r="B28" s="432" t="s">
        <v>409</v>
      </c>
      <c r="C28" s="433" t="s">
        <v>410</v>
      </c>
      <c r="D28" s="433" t="s">
        <v>411</v>
      </c>
      <c r="E28" s="433" t="s">
        <v>446</v>
      </c>
      <c r="F28" s="433" t="s">
        <v>447</v>
      </c>
      <c r="G28" s="433" t="s">
        <v>354</v>
      </c>
      <c r="H28" s="433" t="s">
        <v>554</v>
      </c>
      <c r="I28" s="433" t="s">
        <v>222</v>
      </c>
      <c r="J28" s="442" t="s">
        <v>406</v>
      </c>
      <c r="K28" s="443" t="s">
        <v>449</v>
      </c>
      <c r="L28" s="435" t="s">
        <v>1010</v>
      </c>
      <c r="M28" s="436" t="s">
        <v>398</v>
      </c>
      <c r="N28" s="436" t="s">
        <v>533</v>
      </c>
      <c r="O28" s="436" t="s">
        <v>399</v>
      </c>
      <c r="P28" s="436" t="s">
        <v>552</v>
      </c>
      <c r="Q28" s="437" t="s">
        <v>490</v>
      </c>
      <c r="R28" s="444" t="s">
        <v>1011</v>
      </c>
      <c r="S28" s="444" t="s">
        <v>1012</v>
      </c>
      <c r="T28" s="445" t="s">
        <v>102</v>
      </c>
      <c r="U28" s="445" t="s">
        <v>103</v>
      </c>
      <c r="V28" s="445" t="s">
        <v>104</v>
      </c>
      <c r="W28" s="445" t="s">
        <v>105</v>
      </c>
      <c r="X28" s="437" t="s">
        <v>331</v>
      </c>
      <c r="Y28" s="437" t="s">
        <v>332</v>
      </c>
      <c r="Z28" s="436" t="s">
        <v>400</v>
      </c>
      <c r="AA28" s="438" t="s">
        <v>558</v>
      </c>
      <c r="AB28" s="523"/>
      <c r="AC28" s="523"/>
      <c r="AD28" s="523"/>
      <c r="AE28" s="523"/>
      <c r="AF28" s="523"/>
      <c r="AG28" s="523"/>
      <c r="AH28" s="523"/>
      <c r="AI28" s="523"/>
      <c r="AJ28" s="523"/>
      <c r="AK28" s="523"/>
      <c r="AL28" s="523"/>
      <c r="AM28" s="523"/>
      <c r="AN28" s="523"/>
      <c r="AO28" s="523"/>
    </row>
    <row r="29" spans="1:2376" x14ac:dyDescent="0.3">
      <c r="A29" s="319" t="str">
        <f>'END Jul 2022'!K17</f>
        <v>Energy Locals</v>
      </c>
      <c r="B29" s="383" t="str">
        <f>'END Jul 2022'!L17</f>
        <v>Online Member</v>
      </c>
      <c r="C29" s="384">
        <f>IF('END Jul 2022'!BP17=0,91*'END Jul 2022'!M17/100,(91*'END Jul 2022'!M17/100)+'END Jul 2022'!BP17/4)</f>
        <v>108.22727272727272</v>
      </c>
      <c r="D29" s="384">
        <f>IF('END Jul 2022'!O17="",$G$5*'END Jul 2022'!N17/100,IF($G$5&gt;='END Jul 2022'!P17,('END Jul 2022'!P17*'END Jul 2022'!N17/100),($G$5*'END Jul 2022'!N17/100)))</f>
        <v>200.56679999999997</v>
      </c>
      <c r="E29" s="384">
        <f>IF(AND('END Jul 2022'!P17&gt;0,'END Jul 2022'!R17&gt;0),IF($G$5&lt;'END Jul 2022'!P17,0,IF($G$5&lt;=('END Jul 2022'!R17+'END Jul 2022'!P17),(($G$5-'END Jul 2022'!P17)*'END Jul 2022'!Q17/100),(('END Jul 2022'!R17)*'END Jul 2022'!Q17/100))),0)</f>
        <v>0</v>
      </c>
      <c r="F29" s="384">
        <f>IF(AND('END Jul 2022'!Q17&gt;0,'END Jul 2022'!S17&gt;0),IF($G$5&lt;('END Jul 2022'!R17+'END Jul 2022'!P17),0,IF($G$5&lt;=('END Jul 2022'!T17+'END Jul 2022'!R17+'END Jul 2022'!P17),(($G$5-('END Jul 2022'!R17+'END Jul 2022'!P17))*'END Jul 2022'!S17/100),('END Jul 2022'!T17*'END Jul 2022'!S17/100))),0)</f>
        <v>0</v>
      </c>
      <c r="G29" s="384">
        <f>IF('END Jul 2022'!T17&gt;0,IF(($G$5&lt;'END Jul 2022'!T17),(0),($G$5-'END Jul 2022'!T17)*'END Jul 2022'!U17/100),IF(AND('END Jul 2022'!R17&gt;0,'END Jul 2022'!T17=""),IF(($G$5&lt;'END Jul 2022'!R17),(0),($G$5-'END Jul 2022'!R17)*'END Jul 2022'!S17/100),IF(AND('END Jul 2022'!P17&gt;0,'END Jul 2022'!R17=""),IF(($G$5&lt;'END Jul 2022'!P17),(0),($G$5-'END Jul 2022'!P17)*'END Jul 2022'!Q17/100),0)))</f>
        <v>0</v>
      </c>
      <c r="H29" s="384">
        <f>$H$5*'END Jul 2022'!AE17/100</f>
        <v>59.095574999999982</v>
      </c>
      <c r="I29" s="384">
        <f t="shared" ref="I29:I43" si="12">SUM(C29:H29)</f>
        <v>367.88964772727269</v>
      </c>
      <c r="J29" s="449">
        <f t="shared" ref="J29:J43" si="13">(I29-C29)*4</f>
        <v>1038.6495</v>
      </c>
      <c r="K29" s="449">
        <f t="shared" ref="K29:K43" si="14">I29*4</f>
        <v>1471.5585909090908</v>
      </c>
      <c r="L29" s="450">
        <f>K29*1.1</f>
        <v>1618.7144499999999</v>
      </c>
      <c r="M29" s="386">
        <f>'END Jul 2022'!AZ17</f>
        <v>0</v>
      </c>
      <c r="N29" s="386">
        <f>'END Jul 2022'!BA17</f>
        <v>0</v>
      </c>
      <c r="O29" s="386">
        <f>'END Jul 2022'!BB17</f>
        <v>0</v>
      </c>
      <c r="P29" s="386">
        <f>'END Jul 2022'!BC17</f>
        <v>0</v>
      </c>
      <c r="Q29" s="386">
        <f>($E$6*'END Jul 2022'!AT17/100)*4</f>
        <v>327.29400000000004</v>
      </c>
      <c r="R29" s="324" t="str">
        <f>IF(SUM(M29:P29)=0,"No discount",IF(M29&gt;0,"Guaranteed off bill",IF(N29&gt;0,"Guaranteed off usage",IF(O29&gt;0,"Pay-on-time off bill","Pay-on-time off usage"))))</f>
        <v>No discount</v>
      </c>
      <c r="S29" s="324" t="str">
        <f>IF(OR(A29="Origin Energy",A29="Red Energy",A29="Powershop"),"Inclusive","Exclusive")</f>
        <v>Exclusive</v>
      </c>
      <c r="T29" s="380">
        <f>IF(AND(R29="Guaranteed off bill",S29="Inclusive"),((K29*1.1)-((K29*1.1)*M29/100))/1.1,IF(AND(R29="Guaranteed off usage",S29="Inclusive"),((K29*1.1)-((J29*1.1)*N29/100))/1.1,IF(AND(R29="Guaranteed off bill",S29="Exclusive"),K29-(K29*M29/100),IF(AND(R29="Guaranteed off usage",S29="Exclusive"),K29-(J29*N29/100),IF(S29="Inclusive",((K29*1.1))/1.1,K29)))))</f>
        <v>1471.5585909090908</v>
      </c>
      <c r="U29" s="380">
        <f>IF(R29="Pay-on-time off bill",T29-(T29*O29/100),IF(R29="Pay-on-time off usage",T29-(J29*P29/100),T29))</f>
        <v>1471.5585909090908</v>
      </c>
      <c r="V29" s="386">
        <f>T29-Q29</f>
        <v>1144.2645909090907</v>
      </c>
      <c r="W29" s="386">
        <f>U29-Q29</f>
        <v>1144.2645909090907</v>
      </c>
      <c r="X29" s="455">
        <f>V29*1.1</f>
        <v>1258.6910499999999</v>
      </c>
      <c r="Y29" s="455">
        <f>W29*1.1</f>
        <v>1258.6910499999999</v>
      </c>
      <c r="Z29" s="387">
        <f>'END Jul 2022'!BL17</f>
        <v>0</v>
      </c>
      <c r="AA29" s="326" t="str">
        <f>'END Jul 2022'!BM17</f>
        <v>n</v>
      </c>
      <c r="AB29" s="523"/>
      <c r="AC29" s="523"/>
      <c r="AD29" s="523"/>
      <c r="AE29" s="523"/>
      <c r="AF29" s="523"/>
      <c r="AG29" s="523"/>
      <c r="AH29" s="523"/>
      <c r="AI29" s="523"/>
      <c r="AJ29" s="523"/>
      <c r="AK29" s="523"/>
      <c r="AL29" s="523"/>
      <c r="AM29" s="523"/>
      <c r="AN29" s="523"/>
      <c r="AO29" s="523"/>
    </row>
    <row r="30" spans="1:2376" x14ac:dyDescent="0.3">
      <c r="A30" s="319" t="str">
        <f>'END Jul 2022'!K18</f>
        <v>AGL</v>
      </c>
      <c r="B30" s="383" t="str">
        <f>'END Jul 2022'!L18</f>
        <v>Solar Savers</v>
      </c>
      <c r="C30" s="384">
        <f>IF('END Jul 2022'!BP18=0,91*'END Jul 2022'!M18/100,(91*'END Jul 2022'!M18/100)+'END Jul 2022'!BP18/4)</f>
        <v>95.276999999999987</v>
      </c>
      <c r="D30" s="384">
        <f>IF('END Jul 2022'!O18="",$G$5*'END Jul 2022'!N18/100,IF($G$5&gt;='END Jul 2022'!P18,('END Jul 2022'!P18*'END Jul 2022'!N18/100),($G$5*'END Jul 2022'!N18/100)))</f>
        <v>223.81431545454546</v>
      </c>
      <c r="E30" s="384">
        <f>IF(AND('END Jul 2022'!P18&gt;0,'END Jul 2022'!R18&gt;0),IF($G$5&lt;'END Jul 2022'!P18,0,IF($G$5&lt;=('END Jul 2022'!R18+'END Jul 2022'!P18),(($G$5-'END Jul 2022'!P18)*'END Jul 2022'!Q18/100),(('END Jul 2022'!R18)*'END Jul 2022'!Q18/100))),0)</f>
        <v>0</v>
      </c>
      <c r="F30" s="384">
        <f>IF(AND('END Jul 2022'!Q18&gt;0,'END Jul 2022'!S18&gt;0),IF($G$5&lt;('END Jul 2022'!R18+'END Jul 2022'!P18),0,IF($G$5&lt;=('END Jul 2022'!T18+'END Jul 2022'!R18+'END Jul 2022'!P18),(($G$5-('END Jul 2022'!R18+'END Jul 2022'!P18))*'END Jul 2022'!S18/100),('END Jul 2022'!T18*'END Jul 2022'!S18/100))),0)</f>
        <v>0</v>
      </c>
      <c r="G30" s="384">
        <f>IF('END Jul 2022'!T18&gt;0,IF(($G$5&lt;'END Jul 2022'!T18),(0),($G$5-'END Jul 2022'!T18)*'END Jul 2022'!U18/100),IF(AND('END Jul 2022'!R18&gt;0,'END Jul 2022'!T18=""),IF(($G$5&lt;'END Jul 2022'!R18),(0),($G$5-'END Jul 2022'!R18)*'END Jul 2022'!S18/100),IF(AND('END Jul 2022'!P18&gt;0,'END Jul 2022'!R18=""),IF(($G$5&lt;'END Jul 2022'!P18),(0),($G$5-'END Jul 2022'!P18)*'END Jul 2022'!Q18/100),0)))</f>
        <v>0</v>
      </c>
      <c r="H30" s="384">
        <f>$H$5*'END Jul 2022'!AE18/100</f>
        <v>63.751589999999993</v>
      </c>
      <c r="I30" s="384">
        <f t="shared" si="12"/>
        <v>382.84290545454542</v>
      </c>
      <c r="J30" s="449">
        <f t="shared" si="13"/>
        <v>1150.2636218181817</v>
      </c>
      <c r="K30" s="449">
        <f t="shared" si="14"/>
        <v>1531.3716218181817</v>
      </c>
      <c r="L30" s="450">
        <f t="shared" ref="L30:L43" si="15">K30*1.1</f>
        <v>1684.5087839999999</v>
      </c>
      <c r="M30" s="386">
        <f>'END Jul 2022'!AZ18</f>
        <v>0</v>
      </c>
      <c r="N30" s="386">
        <f>'END Jul 2022'!BA18</f>
        <v>0</v>
      </c>
      <c r="O30" s="386">
        <f>'END Jul 2022'!BB18</f>
        <v>0</v>
      </c>
      <c r="P30" s="386">
        <f>'END Jul 2022'!BC18</f>
        <v>0</v>
      </c>
      <c r="Q30" s="386">
        <f>($E$6*'END Jul 2022'!AT18/100)*4</f>
        <v>297.54000000000002</v>
      </c>
      <c r="R30" s="324" t="str">
        <f t="shared" ref="R30:R43" si="16">IF(SUM(M30:P30)=0,"No discount",IF(M30&gt;0,"Guaranteed off bill",IF(N30&gt;0,"Guaranteed off usage",IF(O30&gt;0,"Pay-on-time off bill","Pay-on-time off usage"))))</f>
        <v>No discount</v>
      </c>
      <c r="S30" s="324" t="str">
        <f t="shared" ref="S30:S43" si="17">IF(OR(A30="Origin Energy",A30="Red Energy",A30="Powershop"),"Inclusive","Exclusive")</f>
        <v>Exclusive</v>
      </c>
      <c r="T30" s="380">
        <f t="shared" ref="T30:T35" si="18">IF(AND(R30="Guaranteed off bill",S30="Inclusive"),((K30*1.1)-((K30*1.1)*M30/100))/1.1,IF(AND(R30="Guaranteed off usage",S30="Inclusive"),((K30*1.1)-((J30*1.1)*N30/100))/1.1,IF(AND(R30="Guaranteed off bill",S30="Exclusive"),K30-(K30*M30/100),IF(AND(R30="Guaranteed off usage",S30="Exclusive"),K30-(J30*N30/100),IF(S30="Inclusive",((K30*1.1))/1.1,K30)))))</f>
        <v>1531.3716218181817</v>
      </c>
      <c r="U30" s="380">
        <f t="shared" ref="U30:U35" si="19">IF(R30="Pay-on-time off bill",T30-(T30*O30/100),IF(R30="Pay-on-time off usage",T30-(J30*P30/100),T30))</f>
        <v>1531.3716218181817</v>
      </c>
      <c r="V30" s="386">
        <f t="shared" ref="V30:V35" si="20">T30-Q30</f>
        <v>1233.8316218181817</v>
      </c>
      <c r="W30" s="386">
        <f t="shared" ref="W30:W35" si="21">U30-Q30</f>
        <v>1233.8316218181817</v>
      </c>
      <c r="X30" s="455">
        <f t="shared" ref="X30:Y35" si="22">V30*1.1</f>
        <v>1357.214784</v>
      </c>
      <c r="Y30" s="455">
        <f t="shared" si="22"/>
        <v>1357.214784</v>
      </c>
      <c r="Z30" s="387">
        <f>'END Jul 2022'!BL18</f>
        <v>0</v>
      </c>
      <c r="AA30" s="326" t="str">
        <f>'END Jul 2022'!BM18</f>
        <v>n</v>
      </c>
      <c r="AB30" s="523"/>
      <c r="AC30" s="523"/>
      <c r="AD30" s="523"/>
      <c r="AE30" s="523"/>
      <c r="AF30" s="523"/>
      <c r="AG30" s="523"/>
      <c r="AH30" s="523"/>
      <c r="AI30" s="523"/>
      <c r="AJ30" s="523"/>
      <c r="AK30" s="523"/>
      <c r="AL30" s="523"/>
      <c r="AM30" s="523"/>
      <c r="AN30" s="523"/>
      <c r="AO30" s="523"/>
    </row>
    <row r="31" spans="1:2376" x14ac:dyDescent="0.3">
      <c r="A31" s="319" t="str">
        <f>'END Jul 2022'!K19</f>
        <v>Alinta Energy</v>
      </c>
      <c r="B31" s="383" t="str">
        <f>'END Jul 2022'!L19</f>
        <v>Home Deal</v>
      </c>
      <c r="C31" s="384">
        <f>IF('END Jul 2022'!BP19=0,91*'END Jul 2022'!M19/100,(91*'END Jul 2022'!M19/100)+'END Jul 2022'!BP19/4)</f>
        <v>83.116090909090914</v>
      </c>
      <c r="D31" s="384">
        <f>IF('END Jul 2022'!O19="",$G$5*'END Jul 2022'!N19/100,IF($G$5&gt;='END Jul 2022'!P19,('END Jul 2022'!P19*'END Jul 2022'!N19/100),($G$5*'END Jul 2022'!N19/100)))</f>
        <v>225.71362227272726</v>
      </c>
      <c r="E31" s="384">
        <f>IF(AND('END Jul 2022'!P19&gt;0,'END Jul 2022'!R19&gt;0),IF($G$5&lt;'END Jul 2022'!P19,0,IF($G$5&lt;=('END Jul 2022'!R19+'END Jul 2022'!P19),(($G$5-'END Jul 2022'!P19)*'END Jul 2022'!Q19/100),(('END Jul 2022'!R19)*'END Jul 2022'!Q19/100))),0)</f>
        <v>0</v>
      </c>
      <c r="F31" s="384">
        <f>IF(AND('END Jul 2022'!Q19&gt;0,'END Jul 2022'!S19&gt;0),IF($G$5&lt;('END Jul 2022'!R19+'END Jul 2022'!P19),0,IF($G$5&lt;=('END Jul 2022'!T19+'END Jul 2022'!R19+'END Jul 2022'!P19),(($G$5-('END Jul 2022'!R19+'END Jul 2022'!P19))*'END Jul 2022'!S19/100),('END Jul 2022'!T19*'END Jul 2022'!S19/100))),0)</f>
        <v>0</v>
      </c>
      <c r="G31" s="384">
        <f>IF('END Jul 2022'!T19&gt;0,IF(($G$5&lt;'END Jul 2022'!T19),(0),($G$5-'END Jul 2022'!T19)*'END Jul 2022'!U19/100),IF(AND('END Jul 2022'!R19&gt;0,'END Jul 2022'!T19=""),IF(($G$5&lt;'END Jul 2022'!R19),(0),($G$5-'END Jul 2022'!R19)*'END Jul 2022'!S19/100),IF(AND('END Jul 2022'!P19&gt;0,'END Jul 2022'!R19=""),IF(($G$5&lt;'END Jul 2022'!P19),(0),($G$5-'END Jul 2022'!P19)*'END Jul 2022'!Q19/100),0)))</f>
        <v>0</v>
      </c>
      <c r="H31" s="384">
        <f>$H$5*'END Jul 2022'!AE19/100</f>
        <v>57.923431363636354</v>
      </c>
      <c r="I31" s="384">
        <f t="shared" si="12"/>
        <v>366.75314454545457</v>
      </c>
      <c r="J31" s="449">
        <f t="shared" si="13"/>
        <v>1134.5482145454546</v>
      </c>
      <c r="K31" s="449">
        <f t="shared" si="14"/>
        <v>1467.0125781818183</v>
      </c>
      <c r="L31" s="450">
        <f t="shared" si="15"/>
        <v>1613.7138360000004</v>
      </c>
      <c r="M31" s="386">
        <f>'END Jul 2022'!AZ19</f>
        <v>0</v>
      </c>
      <c r="N31" s="386">
        <f>'END Jul 2022'!BA19</f>
        <v>0</v>
      </c>
      <c r="O31" s="386">
        <f>'END Jul 2022'!BB19</f>
        <v>0</v>
      </c>
      <c r="P31" s="386">
        <f>'END Jul 2022'!BC19</f>
        <v>0</v>
      </c>
      <c r="Q31" s="386">
        <f>($E$6*'END Jul 2022'!AT19/100)*4</f>
        <v>199.3518</v>
      </c>
      <c r="R31" s="324" t="str">
        <f t="shared" si="16"/>
        <v>No discount</v>
      </c>
      <c r="S31" s="324" t="str">
        <f t="shared" si="17"/>
        <v>Exclusive</v>
      </c>
      <c r="T31" s="380">
        <f t="shared" si="18"/>
        <v>1467.0125781818183</v>
      </c>
      <c r="U31" s="380">
        <f t="shared" si="19"/>
        <v>1467.0125781818183</v>
      </c>
      <c r="V31" s="386">
        <f t="shared" si="20"/>
        <v>1267.6607781818184</v>
      </c>
      <c r="W31" s="386">
        <f t="shared" si="21"/>
        <v>1267.6607781818184</v>
      </c>
      <c r="X31" s="455">
        <f t="shared" si="22"/>
        <v>1394.4268560000003</v>
      </c>
      <c r="Y31" s="455">
        <f t="shared" si="22"/>
        <v>1394.4268560000003</v>
      </c>
      <c r="Z31" s="387">
        <f>'END Jul 2022'!BL19</f>
        <v>0</v>
      </c>
      <c r="AA31" s="326" t="str">
        <f>'END Jul 2022'!BM19</f>
        <v>n</v>
      </c>
      <c r="AB31" s="523"/>
      <c r="AC31" s="523"/>
      <c r="AD31" s="523"/>
      <c r="AE31" s="523"/>
      <c r="AF31" s="523"/>
      <c r="AG31" s="523"/>
      <c r="AH31" s="523"/>
      <c r="AI31" s="523"/>
      <c r="AJ31" s="523"/>
      <c r="AK31" s="523"/>
      <c r="AL31" s="523"/>
      <c r="AM31" s="523"/>
      <c r="AN31" s="523"/>
      <c r="AO31" s="523"/>
    </row>
    <row r="32" spans="1:2376" x14ac:dyDescent="0.3">
      <c r="A32" s="319" t="str">
        <f>'END Jul 2022'!K20</f>
        <v>Diamond Energy</v>
      </c>
      <c r="B32" s="383" t="str">
        <f>'END Jul 2022'!L20</f>
        <v xml:space="preserve">Renewable Saver </v>
      </c>
      <c r="C32" s="384">
        <f>IF('END Jul 2022'!BP20=0,91*'END Jul 2022'!M20/100,(91*'END Jul 2022'!M20/100)+'END Jul 2022'!BP20/4)</f>
        <v>70.616</v>
      </c>
      <c r="D32" s="384">
        <f>IF('END Jul 2022'!O20="",$G$5*'END Jul 2022'!N20/100,IF($G$5&gt;='END Jul 2022'!P20,('END Jul 2022'!P20*'END Jul 2022'!N20/100),($G$5*'END Jul 2022'!N20/100)))</f>
        <v>69.463636363636354</v>
      </c>
      <c r="E32" s="384">
        <f>IF(AND('END Jul 2022'!P20&gt;0,'END Jul 2022'!R20&gt;0),IF($G$5&lt;'END Jul 2022'!P20,0,IF($G$5&lt;=('END Jul 2022'!R20+'END Jul 2022'!P20),(($G$5-'END Jul 2022'!P20)*'END Jul 2022'!Q20/100),(('END Jul 2022'!R20)*'END Jul 2022'!Q20/100))),0)</f>
        <v>0</v>
      </c>
      <c r="F32" s="384">
        <f>IF(AND('END Jul 2022'!Q20&gt;0,'END Jul 2022'!S20&gt;0),IF($G$5&lt;('END Jul 2022'!R20+'END Jul 2022'!P20),0,IF($G$5&lt;=('END Jul 2022'!T20+'END Jul 2022'!R20+'END Jul 2022'!P20),(($G$5-('END Jul 2022'!R20+'END Jul 2022'!P20))*'END Jul 2022'!S20/100),('END Jul 2022'!T20*'END Jul 2022'!S20/100))),0)</f>
        <v>0</v>
      </c>
      <c r="G32" s="384">
        <f>IF('END Jul 2022'!T20&gt;0,IF(($G$5&lt;'END Jul 2022'!T20),(0),($G$5-'END Jul 2022'!T20)*'END Jul 2022'!U20/100),IF(AND('END Jul 2022'!R20&gt;0,'END Jul 2022'!T20=""),IF(($G$5&lt;'END Jul 2022'!R20),(0),($G$5-'END Jul 2022'!R20)*'END Jul 2022'!S20/100),IF(AND('END Jul 2022'!P20&gt;0,'END Jul 2022'!R20=""),IF(($G$5&lt;'END Jul 2022'!P20),(0),($G$5-'END Jul 2022'!P20)*'END Jul 2022'!Q20/100),0)))</f>
        <v>160.70850000000002</v>
      </c>
      <c r="H32" s="384">
        <f>$H$5*'END Jul 2022'!AE20/100</f>
        <v>66.258674999999997</v>
      </c>
      <c r="I32" s="384">
        <f t="shared" si="12"/>
        <v>367.04681136363632</v>
      </c>
      <c r="J32" s="449">
        <f t="shared" si="13"/>
        <v>1185.7232454545453</v>
      </c>
      <c r="K32" s="449">
        <f t="shared" si="14"/>
        <v>1468.1872454545453</v>
      </c>
      <c r="L32" s="450">
        <f t="shared" si="15"/>
        <v>1615.0059699999999</v>
      </c>
      <c r="M32" s="386">
        <f>'END Jul 2022'!AZ20</f>
        <v>0</v>
      </c>
      <c r="N32" s="386">
        <f>'END Jul 2022'!BA20</f>
        <v>0</v>
      </c>
      <c r="O32" s="386">
        <f>'END Jul 2022'!BB20</f>
        <v>2</v>
      </c>
      <c r="P32" s="386">
        <f>'END Jul 2022'!BC20</f>
        <v>0</v>
      </c>
      <c r="Q32" s="386">
        <f>($E$6*'END Jul 2022'!AT20/100)*4</f>
        <v>154.72080000000003</v>
      </c>
      <c r="R32" s="324" t="str">
        <f t="shared" si="16"/>
        <v>Pay-on-time off bill</v>
      </c>
      <c r="S32" s="324" t="str">
        <f t="shared" si="17"/>
        <v>Exclusive</v>
      </c>
      <c r="T32" s="380">
        <f t="shared" si="18"/>
        <v>1468.1872454545453</v>
      </c>
      <c r="U32" s="380">
        <f t="shared" si="19"/>
        <v>1438.8235005454544</v>
      </c>
      <c r="V32" s="386">
        <f t="shared" si="20"/>
        <v>1313.4664454545452</v>
      </c>
      <c r="W32" s="386">
        <f t="shared" si="21"/>
        <v>1284.1027005454544</v>
      </c>
      <c r="X32" s="455">
        <f t="shared" si="22"/>
        <v>1444.8130899999999</v>
      </c>
      <c r="Y32" s="455">
        <f t="shared" si="22"/>
        <v>1412.5129706</v>
      </c>
      <c r="Z32" s="387">
        <f>'END Jul 2022'!BL20</f>
        <v>0</v>
      </c>
      <c r="AA32" s="326" t="str">
        <f>'END Jul 2022'!BM20</f>
        <v>n</v>
      </c>
      <c r="AB32" s="523"/>
      <c r="AC32" s="523"/>
      <c r="AD32" s="523"/>
      <c r="AE32" s="523"/>
      <c r="AF32" s="523"/>
      <c r="AG32" s="523"/>
      <c r="AH32" s="523"/>
      <c r="AI32" s="523"/>
      <c r="AJ32" s="523"/>
      <c r="AK32" s="523"/>
      <c r="AL32" s="523"/>
      <c r="AM32" s="523"/>
      <c r="AN32" s="523"/>
      <c r="AO32" s="523"/>
    </row>
    <row r="33" spans="1:2376" x14ac:dyDescent="0.3">
      <c r="A33" s="319" t="str">
        <f>'END Jul 2022'!K21</f>
        <v>Dodo Power &amp; Gas</v>
      </c>
      <c r="B33" s="383" t="str">
        <f>'END Jul 2022'!L21</f>
        <v>Market offer</v>
      </c>
      <c r="C33" s="384">
        <f>IF('END Jul 2022'!BP21=0,91*'END Jul 2022'!M21/100,(91*'END Jul 2022'!M21/100)+'END Jul 2022'!BP21/4)</f>
        <v>72.51045454545455</v>
      </c>
      <c r="D33" s="384">
        <f>IF('END Jul 2022'!O21="",$G$5*'END Jul 2022'!N21/100,IF($G$5&gt;='END Jul 2022'!P21,('END Jul 2022'!P21*'END Jul 2022'!N21/100),($G$5*'END Jul 2022'!N21/100)))</f>
        <v>207.63222136363635</v>
      </c>
      <c r="E33" s="384">
        <f>IF(AND('END Jul 2022'!P21&gt;0,'END Jul 2022'!R21&gt;0),IF($G$5&lt;'END Jul 2022'!P21,0,IF($G$5&lt;=('END Jul 2022'!R21+'END Jul 2022'!P21),(($G$5-'END Jul 2022'!P21)*'END Jul 2022'!Q21/100),(('END Jul 2022'!R21)*'END Jul 2022'!Q21/100))),0)</f>
        <v>0</v>
      </c>
      <c r="F33" s="384">
        <f>IF(AND('END Jul 2022'!Q21&gt;0,'END Jul 2022'!S21&gt;0),IF($G$5&lt;('END Jul 2022'!R21+'END Jul 2022'!P21),0,IF($G$5&lt;=('END Jul 2022'!T21+'END Jul 2022'!R21+'END Jul 2022'!P21),(($G$5-('END Jul 2022'!R21+'END Jul 2022'!P21))*'END Jul 2022'!S21/100),('END Jul 2022'!T21*'END Jul 2022'!S21/100))),0)</f>
        <v>0</v>
      </c>
      <c r="G33" s="384">
        <f>IF('END Jul 2022'!T21&gt;0,IF(($G$5&lt;'END Jul 2022'!T21),(0),($G$5-'END Jul 2022'!T21)*'END Jul 2022'!U21/100),IF(AND('END Jul 2022'!R21&gt;0,'END Jul 2022'!T21=""),IF(($G$5&lt;'END Jul 2022'!R21),(0),($G$5-'END Jul 2022'!R21)*'END Jul 2022'!S21/100),IF(AND('END Jul 2022'!P21&gt;0,'END Jul 2022'!R21=""),IF(($G$5&lt;'END Jul 2022'!P21),(0),($G$5-'END Jul 2022'!P21)*'END Jul 2022'!Q21/100),0)))</f>
        <v>0</v>
      </c>
      <c r="H33" s="384">
        <f>$H$5*'END Jul 2022'!AE21/100</f>
        <v>62.123612727272722</v>
      </c>
      <c r="I33" s="384">
        <f t="shared" si="12"/>
        <v>342.26628863636358</v>
      </c>
      <c r="J33" s="449">
        <f t="shared" si="13"/>
        <v>1079.0233363636362</v>
      </c>
      <c r="K33" s="449">
        <f t="shared" si="14"/>
        <v>1369.0651545454543</v>
      </c>
      <c r="L33" s="450">
        <f t="shared" si="15"/>
        <v>1505.9716699999999</v>
      </c>
      <c r="M33" s="386">
        <f>'END Jul 2022'!AZ21</f>
        <v>0</v>
      </c>
      <c r="N33" s="386">
        <f>'END Jul 2022'!BA21</f>
        <v>0</v>
      </c>
      <c r="O33" s="386">
        <f>'END Jul 2022'!BB21</f>
        <v>0</v>
      </c>
      <c r="P33" s="386">
        <f>'END Jul 2022'!BC21</f>
        <v>0</v>
      </c>
      <c r="Q33" s="386">
        <f>($E$6*'END Jul 2022'!AT21/100)*4</f>
        <v>184.47479999999999</v>
      </c>
      <c r="R33" s="324" t="str">
        <f t="shared" si="16"/>
        <v>No discount</v>
      </c>
      <c r="S33" s="324" t="str">
        <f t="shared" si="17"/>
        <v>Exclusive</v>
      </c>
      <c r="T33" s="380">
        <f t="shared" si="18"/>
        <v>1369.0651545454543</v>
      </c>
      <c r="U33" s="380">
        <f t="shared" si="19"/>
        <v>1369.0651545454543</v>
      </c>
      <c r="V33" s="386">
        <f t="shared" si="20"/>
        <v>1184.5903545454544</v>
      </c>
      <c r="W33" s="386">
        <f t="shared" si="21"/>
        <v>1184.5903545454544</v>
      </c>
      <c r="X33" s="455">
        <f t="shared" si="22"/>
        <v>1303.0493899999999</v>
      </c>
      <c r="Y33" s="455">
        <f t="shared" si="22"/>
        <v>1303.0493899999999</v>
      </c>
      <c r="Z33" s="387">
        <f>'END Jul 2022'!BL21</f>
        <v>0</v>
      </c>
      <c r="AA33" s="326" t="str">
        <f>'END Jul 2022'!BM21</f>
        <v>n</v>
      </c>
      <c r="AB33" s="523"/>
      <c r="AC33" s="523"/>
      <c r="AD33" s="523"/>
      <c r="AE33" s="523"/>
      <c r="AF33" s="523"/>
      <c r="AG33" s="523"/>
      <c r="AH33" s="523"/>
      <c r="AI33" s="523"/>
      <c r="AJ33" s="523"/>
      <c r="AK33" s="523"/>
      <c r="AL33" s="523"/>
      <c r="AM33" s="523"/>
      <c r="AN33" s="523"/>
      <c r="AO33" s="523"/>
    </row>
    <row r="34" spans="1:2376" x14ac:dyDescent="0.3">
      <c r="A34" s="319" t="str">
        <f>'END Jul 2022'!K22</f>
        <v>EnergyAustralia</v>
      </c>
      <c r="B34" s="383" t="str">
        <f>'END Jul 2022'!L22</f>
        <v>Solar Max</v>
      </c>
      <c r="C34" s="384">
        <f>IF('END Jul 2022'!BP22=0,91*'END Jul 2022'!M22/100,(91*'END Jul 2022'!M22/100)+'END Jul 2022'!BP22/4)</f>
        <v>79.625</v>
      </c>
      <c r="D34" s="384">
        <f>IF('END Jul 2022'!O22="",$G$5*'END Jul 2022'!N22/100,IF($G$5&gt;='END Jul 2022'!P22,('END Jul 2022'!P22*'END Jul 2022'!N22/100),($G$5*'END Jul 2022'!N22/100)))</f>
        <v>231.41154272727272</v>
      </c>
      <c r="E34" s="384">
        <f>IF(AND('END Jul 2022'!P22&gt;0,'END Jul 2022'!R22&gt;0),IF($G$5&lt;'END Jul 2022'!P22,0,IF($G$5&lt;=('END Jul 2022'!R22+'END Jul 2022'!P22),(($G$5-'END Jul 2022'!P22)*'END Jul 2022'!Q22/100),(('END Jul 2022'!R22)*'END Jul 2022'!Q22/100))),0)</f>
        <v>0</v>
      </c>
      <c r="F34" s="384">
        <f>IF(AND('END Jul 2022'!Q22&gt;0,'END Jul 2022'!S22&gt;0),IF($G$5&lt;('END Jul 2022'!R22+'END Jul 2022'!P22),0,IF($G$5&lt;=('END Jul 2022'!T22+'END Jul 2022'!R22+'END Jul 2022'!P22),(($G$5-('END Jul 2022'!R22+'END Jul 2022'!P22))*'END Jul 2022'!S22/100),('END Jul 2022'!T22*'END Jul 2022'!S22/100))),0)</f>
        <v>0</v>
      </c>
      <c r="G34" s="384">
        <f>IF('END Jul 2022'!T22&gt;0,IF(($G$5&lt;'END Jul 2022'!T22),(0),($G$5-'END Jul 2022'!T22)*'END Jul 2022'!U22/100),IF(AND('END Jul 2022'!R22&gt;0,'END Jul 2022'!T22=""),IF(($G$5&lt;'END Jul 2022'!R22),(0),($G$5-'END Jul 2022'!R22)*'END Jul 2022'!S22/100),IF(AND('END Jul 2022'!P22&gt;0,'END Jul 2022'!R22=""),IF(($G$5&lt;'END Jul 2022'!P22),(0),($G$5-'END Jul 2022'!P22)*'END Jul 2022'!Q22/100),0)))</f>
        <v>0</v>
      </c>
      <c r="H34" s="384">
        <f>$H$5*'END Jul 2022'!AE22/100</f>
        <v>61.21194545454545</v>
      </c>
      <c r="I34" s="384">
        <f t="shared" si="12"/>
        <v>372.24848818181817</v>
      </c>
      <c r="J34" s="449">
        <f t="shared" si="13"/>
        <v>1170.4939527272727</v>
      </c>
      <c r="K34" s="449">
        <f t="shared" si="14"/>
        <v>1488.9939527272727</v>
      </c>
      <c r="L34" s="450">
        <f t="shared" si="15"/>
        <v>1637.8933480000001</v>
      </c>
      <c r="M34" s="386">
        <f>'END Jul 2022'!AZ22</f>
        <v>0</v>
      </c>
      <c r="N34" s="386">
        <f>'END Jul 2022'!BA22</f>
        <v>0</v>
      </c>
      <c r="O34" s="386">
        <f>'END Jul 2022'!BB22</f>
        <v>0</v>
      </c>
      <c r="P34" s="386">
        <f>'END Jul 2022'!BC22</f>
        <v>0</v>
      </c>
      <c r="Q34" s="386">
        <f>($E$6*'END Jul 2022'!AT22/100)*4</f>
        <v>297.54000000000002</v>
      </c>
      <c r="R34" s="324" t="str">
        <f t="shared" si="16"/>
        <v>No discount</v>
      </c>
      <c r="S34" s="324" t="str">
        <f t="shared" si="17"/>
        <v>Exclusive</v>
      </c>
      <c r="T34" s="380">
        <f t="shared" si="18"/>
        <v>1488.9939527272727</v>
      </c>
      <c r="U34" s="380">
        <f t="shared" si="19"/>
        <v>1488.9939527272727</v>
      </c>
      <c r="V34" s="386">
        <f t="shared" si="20"/>
        <v>1191.4539527272727</v>
      </c>
      <c r="W34" s="386">
        <f t="shared" si="21"/>
        <v>1191.4539527272727</v>
      </c>
      <c r="X34" s="455">
        <f t="shared" si="22"/>
        <v>1310.5993480000002</v>
      </c>
      <c r="Y34" s="455">
        <f t="shared" si="22"/>
        <v>1310.5993480000002</v>
      </c>
      <c r="Z34" s="387">
        <f>'END Jul 2022'!BL22</f>
        <v>0</v>
      </c>
      <c r="AA34" s="326" t="str">
        <f>'END Jul 2022'!BM22</f>
        <v>n</v>
      </c>
      <c r="AB34" s="523"/>
      <c r="AC34" s="523"/>
      <c r="AD34" s="523"/>
      <c r="AE34" s="523"/>
      <c r="AF34" s="523"/>
      <c r="AG34" s="523"/>
      <c r="AH34" s="523"/>
      <c r="AI34" s="523"/>
      <c r="AJ34" s="523"/>
      <c r="AK34" s="523"/>
      <c r="AL34" s="523"/>
      <c r="AM34" s="523"/>
      <c r="AN34" s="523"/>
      <c r="AO34" s="523"/>
    </row>
    <row r="35" spans="1:2376" x14ac:dyDescent="0.3">
      <c r="A35" s="319" t="str">
        <f>'END Jul 2022'!K23</f>
        <v>Origin Energy</v>
      </c>
      <c r="B35" s="383" t="str">
        <f>'END Jul 2022'!L23</f>
        <v>Solar Boost</v>
      </c>
      <c r="C35" s="384">
        <f>IF('END Jul 2022'!BP23=0,91*'END Jul 2022'!M23/100,(91*'END Jul 2022'!M23/100)+'END Jul 2022'!BP23/4)</f>
        <v>82.065454545454543</v>
      </c>
      <c r="D35" s="384">
        <f>IF('END Jul 2022'!O23="",$G$5*'END Jul 2022'!N23/100,IF($G$5&gt;='END Jul 2022'!P23,('END Jul 2022'!P23*'END Jul 2022'!N23/100),($G$5*'END Jul 2022'!N23/100)))</f>
        <v>233.84265545454545</v>
      </c>
      <c r="E35" s="384">
        <f>IF(AND('END Jul 2022'!P23&gt;0,'END Jul 2022'!R23&gt;0),IF($G$5&lt;'END Jul 2022'!P23,0,IF($G$5&lt;=('END Jul 2022'!R23+'END Jul 2022'!P23),(($G$5-'END Jul 2022'!P23)*'END Jul 2022'!Q23/100),(('END Jul 2022'!R23)*'END Jul 2022'!Q23/100))),0)</f>
        <v>0</v>
      </c>
      <c r="F35" s="384">
        <f>IF(AND('END Jul 2022'!Q23&gt;0,'END Jul 2022'!S23&gt;0),IF($G$5&lt;('END Jul 2022'!R23+'END Jul 2022'!P23),0,IF($G$5&lt;=('END Jul 2022'!T23+'END Jul 2022'!R23+'END Jul 2022'!P23),(($G$5-('END Jul 2022'!R23+'END Jul 2022'!P23))*'END Jul 2022'!S23/100),('END Jul 2022'!T23*'END Jul 2022'!S23/100))),0)</f>
        <v>0</v>
      </c>
      <c r="G35" s="384">
        <f>IF('END Jul 2022'!T23&gt;0,IF(($G$5&lt;'END Jul 2022'!T23),(0),($G$5-'END Jul 2022'!T23)*'END Jul 2022'!U23/100),IF(AND('END Jul 2022'!R23&gt;0,'END Jul 2022'!T23=""),IF(($G$5&lt;'END Jul 2022'!R23),(0),($G$5-'END Jul 2022'!R23)*'END Jul 2022'!S23/100),IF(AND('END Jul 2022'!P23&gt;0,'END Jul 2022'!R23=""),IF(($G$5&lt;'END Jul 2022'!P23),(0),($G$5-'END Jul 2022'!P23)*'END Jul 2022'!Q23/100),0)))</f>
        <v>0</v>
      </c>
      <c r="H35" s="384">
        <f>$H$5*'END Jul 2022'!AE23/100</f>
        <v>61.928255454545443</v>
      </c>
      <c r="I35" s="384">
        <f t="shared" si="12"/>
        <v>377.83636545454539</v>
      </c>
      <c r="J35" s="449">
        <f t="shared" si="13"/>
        <v>1183.0836436363634</v>
      </c>
      <c r="K35" s="449">
        <f t="shared" si="14"/>
        <v>1511.3454618181815</v>
      </c>
      <c r="L35" s="450">
        <f t="shared" si="15"/>
        <v>1662.4800079999998</v>
      </c>
      <c r="M35" s="386">
        <f>'END Jul 2022'!AZ23</f>
        <v>0</v>
      </c>
      <c r="N35" s="386">
        <f>'END Jul 2022'!BA23</f>
        <v>0</v>
      </c>
      <c r="O35" s="386">
        <f>'END Jul 2022'!BB23</f>
        <v>0</v>
      </c>
      <c r="P35" s="386">
        <f>'END Jul 2022'!BC23</f>
        <v>0</v>
      </c>
      <c r="Q35" s="386">
        <f>($E$6*'END Jul 2022'!AT23/100)*4</f>
        <v>297.54000000000002</v>
      </c>
      <c r="R35" s="324" t="str">
        <f t="shared" si="16"/>
        <v>No discount</v>
      </c>
      <c r="S35" s="324" t="str">
        <f t="shared" si="17"/>
        <v>Inclusive</v>
      </c>
      <c r="T35" s="380">
        <f t="shared" si="18"/>
        <v>1511.3454618181815</v>
      </c>
      <c r="U35" s="380">
        <f t="shared" si="19"/>
        <v>1511.3454618181815</v>
      </c>
      <c r="V35" s="386">
        <f t="shared" si="20"/>
        <v>1213.8054618181816</v>
      </c>
      <c r="W35" s="386">
        <f t="shared" si="21"/>
        <v>1213.8054618181816</v>
      </c>
      <c r="X35" s="455">
        <f t="shared" si="22"/>
        <v>1335.1860079999999</v>
      </c>
      <c r="Y35" s="455">
        <f t="shared" si="22"/>
        <v>1335.1860079999999</v>
      </c>
      <c r="Z35" s="387">
        <f>'END Jul 2022'!BL23</f>
        <v>0</v>
      </c>
      <c r="AA35" s="326" t="str">
        <f>'END Jul 2022'!BM23</f>
        <v>n</v>
      </c>
      <c r="AB35" s="523"/>
      <c r="AC35" s="523"/>
      <c r="AD35" s="523"/>
      <c r="AE35" s="523"/>
      <c r="AF35" s="523"/>
      <c r="AG35" s="523"/>
      <c r="AH35" s="523"/>
      <c r="AI35" s="523"/>
      <c r="AJ35" s="523"/>
      <c r="AK35" s="523"/>
      <c r="AL35" s="523"/>
      <c r="AM35" s="523"/>
      <c r="AN35" s="523"/>
      <c r="AO35" s="523"/>
    </row>
    <row r="36" spans="1:2376" x14ac:dyDescent="0.3">
      <c r="A36" s="319" t="str">
        <f>'END Jul 2022'!K24</f>
        <v>Powershop</v>
      </c>
      <c r="B36" s="383" t="str">
        <f>'END Jul 2022'!L24</f>
        <v>Carbon neutral</v>
      </c>
      <c r="C36" s="384">
        <f>IF('END Jul 2022'!BP24=0,91*'END Jul 2022'!M24/100,(91*'END Jul 2022'!M24/100)+'END Jul 2022'!BP24/4)</f>
        <v>106.015</v>
      </c>
      <c r="D36" s="384">
        <f>IF('END Jul 2022'!O24="",$G$5*'END Jul 2022'!N24/100,IF($G$5&gt;='END Jul 2022'!P24,('END Jul 2022'!P24*'END Jul 2022'!N24/100),($G$5*'END Jul 2022'!N24/100)))</f>
        <v>191.82998863636362</v>
      </c>
      <c r="E36" s="384">
        <f>IF(AND('END Jul 2022'!P24&gt;0,'END Jul 2022'!R24&gt;0),IF($G$5&lt;'END Jul 2022'!P24,0,IF($G$5&lt;=('END Jul 2022'!R24+'END Jul 2022'!P24),(($G$5-'END Jul 2022'!P24)*'END Jul 2022'!Q24/100),(('END Jul 2022'!R24)*'END Jul 2022'!Q24/100))),0)</f>
        <v>0</v>
      </c>
      <c r="F36" s="384">
        <f>IF(AND('END Jul 2022'!Q24&gt;0,'END Jul 2022'!S24&gt;0),IF($G$5&lt;('END Jul 2022'!R24+'END Jul 2022'!P24),0,IF($G$5&lt;=('END Jul 2022'!T24+'END Jul 2022'!R24+'END Jul 2022'!P24),(($G$5-('END Jul 2022'!R24+'END Jul 2022'!P24))*'END Jul 2022'!S24/100),('END Jul 2022'!T24*'END Jul 2022'!S24/100))),0)</f>
        <v>0</v>
      </c>
      <c r="G36" s="384">
        <f>IF('END Jul 2022'!T24&gt;0,IF(($G$5&lt;'END Jul 2022'!T24),(0),($G$5-'END Jul 2022'!T24)*'END Jul 2022'!U24/100),IF(AND('END Jul 2022'!R24&gt;0,'END Jul 2022'!T24=""),IF(($G$5&lt;'END Jul 2022'!R24),(0),($G$5-'END Jul 2022'!R24)*'END Jul 2022'!S24/100),IF(AND('END Jul 2022'!P24&gt;0,'END Jul 2022'!R24=""),IF(($G$5&lt;'END Jul 2022'!P24),(0),($G$5-'END Jul 2022'!P24)*'END Jul 2022'!Q24/100),0)))</f>
        <v>0</v>
      </c>
      <c r="H36" s="384">
        <f>$H$5*'END Jul 2022'!AE24/100</f>
        <v>48.350924999999989</v>
      </c>
      <c r="I36" s="384">
        <f t="shared" si="12"/>
        <v>346.19591363636357</v>
      </c>
      <c r="J36" s="449">
        <f t="shared" si="13"/>
        <v>960.72365454545434</v>
      </c>
      <c r="K36" s="449">
        <f t="shared" si="14"/>
        <v>1384.7836545454543</v>
      </c>
      <c r="L36" s="450">
        <f t="shared" si="15"/>
        <v>1523.2620199999999</v>
      </c>
      <c r="M36" s="386">
        <f>'END Jul 2022'!AZ24</f>
        <v>0</v>
      </c>
      <c r="N36" s="386">
        <f>'END Jul 2022'!BA24</f>
        <v>0</v>
      </c>
      <c r="O36" s="386">
        <f>'END Jul 2022'!BB24</f>
        <v>0</v>
      </c>
      <c r="P36" s="386">
        <f>'END Jul 2022'!BC24</f>
        <v>0</v>
      </c>
      <c r="Q36" s="386">
        <f>($E$6*'END Jul 2022'!AT24/100)*4</f>
        <v>148.77000000000001</v>
      </c>
      <c r="R36" s="324" t="str">
        <f t="shared" si="16"/>
        <v>No discount</v>
      </c>
      <c r="S36" s="324" t="str">
        <f t="shared" si="17"/>
        <v>Inclusive</v>
      </c>
      <c r="T36" s="380">
        <f>IF(AND(R36="Guaranteed off bill",S36="Inclusive"),((K36*1.1)-((K36*1.1)*M36/100))/1.1,IF(AND(R36="Guaranteed off usage",S36="Inclusive"),((K36*1.1)-((J36*1.1)*N36/100))/1.1,IF(AND(R36="Guaranteed off bill",S36="Exclusive"),K36-(K36*M36/100),IF(AND(R36="Guaranteed off usage",S36="Exclusive"),K36-(J36*N36/100),IF(S36="Inclusive",((K36*1.1))/1.1,K36)))))</f>
        <v>1384.7836545454543</v>
      </c>
      <c r="U36" s="380">
        <f>IF(R36="Pay-on-time off bill",T36-(T36*O36/100),IF(R36="Pay-on-time off usage",T36-(J36*P36/100),T36))</f>
        <v>1384.7836545454543</v>
      </c>
      <c r="V36" s="386">
        <f>T36-Q36</f>
        <v>1236.0136545454543</v>
      </c>
      <c r="W36" s="386">
        <f>U36-Q36</f>
        <v>1236.0136545454543</v>
      </c>
      <c r="X36" s="455">
        <f>V36*1.1</f>
        <v>1359.6150199999997</v>
      </c>
      <c r="Y36" s="455">
        <f>W36*1.1</f>
        <v>1359.6150199999997</v>
      </c>
      <c r="Z36" s="387">
        <f>'END Jul 2022'!BL24</f>
        <v>0</v>
      </c>
      <c r="AA36" s="326" t="str">
        <f>'END Jul 2022'!BM24</f>
        <v>n</v>
      </c>
      <c r="AB36" s="523"/>
      <c r="AC36" s="523"/>
      <c r="AD36" s="523"/>
      <c r="AE36" s="523"/>
      <c r="AF36" s="523"/>
      <c r="AG36" s="523"/>
      <c r="AH36" s="523"/>
      <c r="AI36" s="523"/>
      <c r="AJ36" s="523"/>
      <c r="AK36" s="523"/>
      <c r="AL36" s="523"/>
      <c r="AM36" s="523"/>
      <c r="AN36" s="523"/>
      <c r="AO36" s="523"/>
    </row>
    <row r="37" spans="1:2376" x14ac:dyDescent="0.3">
      <c r="A37" s="319" t="str">
        <f>'END Jul 2022'!K25</f>
        <v>Red Energy</v>
      </c>
      <c r="B37" s="383" t="str">
        <f>'END Jul 2022'!L25</f>
        <v>Solar Saver</v>
      </c>
      <c r="C37" s="384">
        <f>IF('END Jul 2022'!BP25=0,91*'END Jul 2022'!M25/100,(91*'END Jul 2022'!M25/100)+'END Jul 2022'!BP25/4)</f>
        <v>100.09999999999998</v>
      </c>
      <c r="D37" s="384">
        <f>IF('END Jul 2022'!O25="",$G$5*'END Jul 2022'!N25/100,IF($G$5&gt;='END Jul 2022'!P25,('END Jul 2022'!P25*'END Jul 2022'!N25/100),($G$5*'END Jul 2022'!N25/100)))</f>
        <v>213.93792000000002</v>
      </c>
      <c r="E37" s="384">
        <f>IF(AND('END Jul 2022'!P25&gt;0,'END Jul 2022'!R25&gt;0),IF($G$5&lt;'END Jul 2022'!P25,0,IF($G$5&lt;=('END Jul 2022'!R25+'END Jul 2022'!P25),(($G$5-'END Jul 2022'!P25)*'END Jul 2022'!Q25/100),(('END Jul 2022'!R25)*'END Jul 2022'!Q25/100))),0)</f>
        <v>0</v>
      </c>
      <c r="F37" s="384">
        <f>IF(AND('END Jul 2022'!Q25&gt;0,'END Jul 2022'!S25&gt;0),IF($G$5&lt;('END Jul 2022'!R25+'END Jul 2022'!P25),0,IF($G$5&lt;=('END Jul 2022'!T25+'END Jul 2022'!R25+'END Jul 2022'!P25),(($G$5-('END Jul 2022'!R25+'END Jul 2022'!P25))*'END Jul 2022'!S25/100),('END Jul 2022'!T25*'END Jul 2022'!S25/100))),0)</f>
        <v>0</v>
      </c>
      <c r="G37" s="384">
        <f>IF('END Jul 2022'!T25&gt;0,IF(($G$5&lt;'END Jul 2022'!T25),(0),($G$5-'END Jul 2022'!T25)*'END Jul 2022'!U25/100),IF(AND('END Jul 2022'!R25&gt;0,'END Jul 2022'!T25=""),IF(($G$5&lt;'END Jul 2022'!R25),(0),($G$5-'END Jul 2022'!R25)*'END Jul 2022'!S25/100),IF(AND('END Jul 2022'!P25&gt;0,'END Jul 2022'!R25=""),IF(($G$5&lt;'END Jul 2022'!P25),(0),($G$5-'END Jul 2022'!P25)*'END Jul 2022'!Q25/100),0)))</f>
        <v>0</v>
      </c>
      <c r="H37" s="384">
        <f>$H$5*'END Jul 2022'!AE25/100</f>
        <v>68.049449999999979</v>
      </c>
      <c r="I37" s="384">
        <f t="shared" si="12"/>
        <v>382.08736999999996</v>
      </c>
      <c r="J37" s="449">
        <f t="shared" si="13"/>
        <v>1127.94948</v>
      </c>
      <c r="K37" s="449">
        <f t="shared" si="14"/>
        <v>1528.3494799999999</v>
      </c>
      <c r="L37" s="450">
        <f t="shared" si="15"/>
        <v>1681.184428</v>
      </c>
      <c r="M37" s="386">
        <f>'END Jul 2022'!AZ25</f>
        <v>0</v>
      </c>
      <c r="N37" s="386">
        <f>'END Jul 2022'!BA25</f>
        <v>0</v>
      </c>
      <c r="O37" s="386">
        <f>'END Jul 2022'!BB25</f>
        <v>0</v>
      </c>
      <c r="P37" s="386">
        <f>'END Jul 2022'!BC25</f>
        <v>0</v>
      </c>
      <c r="Q37" s="386">
        <f>($E$6*'END Jul 2022'!AT25/100)*4</f>
        <v>535.572</v>
      </c>
      <c r="R37" s="324" t="str">
        <f t="shared" si="16"/>
        <v>No discount</v>
      </c>
      <c r="S37" s="324" t="str">
        <f t="shared" si="17"/>
        <v>Inclusive</v>
      </c>
      <c r="T37" s="380">
        <f t="shared" ref="T37:T43" si="23">IF(AND(R37="Guaranteed off bill",S37="Inclusive"),((K37*1.1)-((K37*1.1)*M37/100))/1.1,IF(AND(R37="Guaranteed off usage",S37="Inclusive"),((K37*1.1)-((J37*1.1)*N37/100))/1.1,IF(AND(R37="Guaranteed off bill",S37="Exclusive"),K37-(K37*M37/100),IF(AND(R37="Guaranteed off usage",S37="Exclusive"),K37-(J37*N37/100),IF(S37="Inclusive",((K37*1.1))/1.1,K37)))))</f>
        <v>1528.3494799999999</v>
      </c>
      <c r="U37" s="380">
        <f t="shared" ref="U37:U43" si="24">IF(R37="Pay-on-time off bill",T37-(T37*O37/100),IF(R37="Pay-on-time off usage",T37-(J37*P37/100),T37))</f>
        <v>1528.3494799999999</v>
      </c>
      <c r="V37" s="386">
        <f t="shared" ref="V37:V43" si="25">T37-Q37</f>
        <v>992.77747999999985</v>
      </c>
      <c r="W37" s="386">
        <f t="shared" ref="W37:W43" si="26">U37-Q37</f>
        <v>992.77747999999985</v>
      </c>
      <c r="X37" s="455">
        <f t="shared" ref="X37:Y43" si="27">V37*1.1</f>
        <v>1092.0552279999999</v>
      </c>
      <c r="Y37" s="455">
        <f t="shared" si="27"/>
        <v>1092.0552279999999</v>
      </c>
      <c r="Z37" s="387">
        <f>'END Jul 2022'!BL25</f>
        <v>0</v>
      </c>
      <c r="AA37" s="326" t="str">
        <f>'END Jul 2022'!BM25</f>
        <v>n</v>
      </c>
      <c r="AB37" s="523"/>
      <c r="AC37" s="523"/>
      <c r="AD37" s="523"/>
      <c r="AE37" s="523"/>
      <c r="AF37" s="523"/>
      <c r="AG37" s="523"/>
      <c r="AH37" s="523"/>
      <c r="AI37" s="523"/>
      <c r="AJ37" s="523"/>
      <c r="AK37" s="523"/>
      <c r="AL37" s="523"/>
      <c r="AM37" s="523"/>
      <c r="AN37" s="523"/>
      <c r="AO37" s="523"/>
    </row>
    <row r="38" spans="1:2376" x14ac:dyDescent="0.3">
      <c r="A38" s="319" t="str">
        <f>'END Jul 2022'!K26</f>
        <v>Simply Energy</v>
      </c>
      <c r="B38" s="383" t="str">
        <f>'END Jul 2022'!L26</f>
        <v>NRMA 1% discount</v>
      </c>
      <c r="C38" s="384">
        <f>IF('END Jul 2022'!BP26=0,91*'END Jul 2022'!M26/100,(91*'END Jul 2022'!M26/100)+'END Jul 2022'!BP26/4)</f>
        <v>81.279545454545456</v>
      </c>
      <c r="D38" s="384">
        <f>IF('END Jul 2022'!O26="",$G$5*'END Jul 2022'!N26/100,IF($G$5&gt;='END Jul 2022'!P26,('END Jul 2022'!P26*'END Jul 2022'!N26/100),($G$5*'END Jul 2022'!N26/100)))</f>
        <v>231.63945954545451</v>
      </c>
      <c r="E38" s="384">
        <f>IF(AND('END Jul 2022'!P26&gt;0,'END Jul 2022'!R26&gt;0),IF($G$5&lt;'END Jul 2022'!P26,0,IF($G$5&lt;=('END Jul 2022'!R26+'END Jul 2022'!P26),(($G$5-'END Jul 2022'!P26)*'END Jul 2022'!Q26/100),(('END Jul 2022'!R26)*'END Jul 2022'!Q26/100))),0)</f>
        <v>0</v>
      </c>
      <c r="F38" s="384">
        <f>IF(AND('END Jul 2022'!Q26&gt;0,'END Jul 2022'!S26&gt;0),IF($G$5&lt;('END Jul 2022'!R26+'END Jul 2022'!P26),0,IF($G$5&lt;=('END Jul 2022'!T26+'END Jul 2022'!R26+'END Jul 2022'!P26),(($G$5-('END Jul 2022'!R26+'END Jul 2022'!P26))*'END Jul 2022'!S26/100),('END Jul 2022'!T26*'END Jul 2022'!S26/100))),0)</f>
        <v>0</v>
      </c>
      <c r="G38" s="384">
        <f>IF('END Jul 2022'!T26&gt;0,IF(($G$5&lt;'END Jul 2022'!T26),(0),($G$5-'END Jul 2022'!T26)*'END Jul 2022'!U26/100),IF(AND('END Jul 2022'!R26&gt;0,'END Jul 2022'!T26=""),IF(($G$5&lt;'END Jul 2022'!R26),(0),($G$5-'END Jul 2022'!R26)*'END Jul 2022'!S26/100),IF(AND('END Jul 2022'!P26&gt;0,'END Jul 2022'!R26=""),IF(($G$5&lt;'END Jul 2022'!P26),(0),($G$5-'END Jul 2022'!P26)*'END Jul 2022'!Q26/100),0)))</f>
        <v>0</v>
      </c>
      <c r="H38" s="384">
        <f>$H$5*'END Jul 2022'!AE26/100</f>
        <v>64.728376363636357</v>
      </c>
      <c r="I38" s="384">
        <f t="shared" si="12"/>
        <v>377.64738136363633</v>
      </c>
      <c r="J38" s="449">
        <f t="shared" si="13"/>
        <v>1185.4713436363636</v>
      </c>
      <c r="K38" s="449">
        <f t="shared" si="14"/>
        <v>1510.5895254545453</v>
      </c>
      <c r="L38" s="450">
        <f t="shared" si="15"/>
        <v>1661.6484780000001</v>
      </c>
      <c r="M38" s="386">
        <f>'END Jul 2022'!AZ26</f>
        <v>1</v>
      </c>
      <c r="N38" s="386">
        <f>'END Jul 2022'!BA26</f>
        <v>0</v>
      </c>
      <c r="O38" s="386">
        <f>'END Jul 2022'!BB26</f>
        <v>0</v>
      </c>
      <c r="P38" s="386">
        <f>'END Jul 2022'!BC26</f>
        <v>0</v>
      </c>
      <c r="Q38" s="386">
        <f>($E$6*'END Jul 2022'!AT26/100)*4</f>
        <v>238.03200000000001</v>
      </c>
      <c r="R38" s="324" t="str">
        <f t="shared" si="16"/>
        <v>Guaranteed off bill</v>
      </c>
      <c r="S38" s="324" t="str">
        <f t="shared" si="17"/>
        <v>Exclusive</v>
      </c>
      <c r="T38" s="380">
        <f t="shared" si="23"/>
        <v>1495.4836301999999</v>
      </c>
      <c r="U38" s="380">
        <f t="shared" si="24"/>
        <v>1495.4836301999999</v>
      </c>
      <c r="V38" s="386">
        <f t="shared" si="25"/>
        <v>1257.4516302</v>
      </c>
      <c r="W38" s="386">
        <f t="shared" si="26"/>
        <v>1257.4516302</v>
      </c>
      <c r="X38" s="455">
        <f t="shared" si="27"/>
        <v>1383.19679322</v>
      </c>
      <c r="Y38" s="455">
        <f t="shared" si="27"/>
        <v>1383.19679322</v>
      </c>
      <c r="Z38" s="387">
        <f>'END Jul 2022'!BL26</f>
        <v>0</v>
      </c>
      <c r="AA38" s="326" t="str">
        <f>'END Jul 2022'!BM26</f>
        <v>n</v>
      </c>
      <c r="AB38" s="523"/>
      <c r="AC38" s="523"/>
      <c r="AD38" s="523"/>
      <c r="AE38" s="523"/>
      <c r="AF38" s="523"/>
      <c r="AG38" s="523"/>
      <c r="AH38" s="523"/>
      <c r="AI38" s="523"/>
      <c r="AJ38" s="523"/>
      <c r="AK38" s="523"/>
      <c r="AL38" s="523"/>
      <c r="AM38" s="523"/>
      <c r="AN38" s="523"/>
      <c r="AO38" s="523"/>
    </row>
    <row r="39" spans="1:2376" x14ac:dyDescent="0.3">
      <c r="A39" s="319" t="str">
        <f>'END Jul 2022'!K27</f>
        <v>Amber Electric</v>
      </c>
      <c r="B39" s="383" t="str">
        <f>'END Jul 2022'!L27</f>
        <v>Amber Plan</v>
      </c>
      <c r="C39" s="384">
        <f>IF('END Jul 2022'!BP27=0,91*'END Jul 2022'!M27/100,(91*'END Jul 2022'!M27/100)+'END Jul 2022'!BP27/4)</f>
        <v>126.11818181818181</v>
      </c>
      <c r="D39" s="384">
        <f>IF('END Jul 2022'!O27="",$G$5*'END Jul 2022'!N27/100,IF($G$5&gt;='END Jul 2022'!P27,('END Jul 2022'!P27*'END Jul 2022'!N27/100),($G$5*'END Jul 2022'!N27/100)))</f>
        <v>260.66086772727272</v>
      </c>
      <c r="E39" s="384">
        <f>IF(AND('END Jul 2022'!P27&gt;0,'END Jul 2022'!R27&gt;0),IF($G$5&lt;'END Jul 2022'!P27,0,IF($G$5&lt;=('END Jul 2022'!R27+'END Jul 2022'!P27),(($G$5-'END Jul 2022'!P27)*'END Jul 2022'!Q27/100),(('END Jul 2022'!R27)*'END Jul 2022'!Q27/100))),0)</f>
        <v>0</v>
      </c>
      <c r="F39" s="384">
        <f>IF(AND('END Jul 2022'!Q27&gt;0,'END Jul 2022'!S27&gt;0),IF($G$5&lt;('END Jul 2022'!R27+'END Jul 2022'!P27),0,IF($G$5&lt;=('END Jul 2022'!T27+'END Jul 2022'!R27+'END Jul 2022'!P27),(($G$5-('END Jul 2022'!R27+'END Jul 2022'!P27))*'END Jul 2022'!S27/100),('END Jul 2022'!T27*'END Jul 2022'!S27/100))),0)</f>
        <v>0</v>
      </c>
      <c r="G39" s="384">
        <f>IF('END Jul 2022'!T27&gt;0,IF(($G$5&lt;'END Jul 2022'!T27),(0),($G$5-'END Jul 2022'!T27)*'END Jul 2022'!U27/100),IF(AND('END Jul 2022'!R27&gt;0,'END Jul 2022'!T27=""),IF(($G$5&lt;'END Jul 2022'!R27),(0),($G$5-'END Jul 2022'!R27)*'END Jul 2022'!S27/100),IF(AND('END Jul 2022'!P27&gt;0,'END Jul 2022'!R27=""),IF(($G$5&lt;'END Jul 2022'!P27),(0),($G$5-'END Jul 2022'!P27)*'END Jul 2022'!Q27/100),0)))</f>
        <v>0</v>
      </c>
      <c r="H39" s="384">
        <f>$H$5*'END Jul 2022'!AE27/100</f>
        <v>75.440466818181818</v>
      </c>
      <c r="I39" s="384">
        <f t="shared" si="12"/>
        <v>462.21951636363633</v>
      </c>
      <c r="J39" s="449">
        <f t="shared" si="13"/>
        <v>1344.405338181818</v>
      </c>
      <c r="K39" s="449">
        <f t="shared" si="14"/>
        <v>1848.8780654545453</v>
      </c>
      <c r="L39" s="450">
        <f t="shared" si="15"/>
        <v>2033.7658719999999</v>
      </c>
      <c r="M39" s="386">
        <f>'END Jul 2022'!AZ27</f>
        <v>0</v>
      </c>
      <c r="N39" s="386">
        <f>'END Jul 2022'!BA27</f>
        <v>0</v>
      </c>
      <c r="O39" s="386">
        <f>'END Jul 2022'!BB27</f>
        <v>0</v>
      </c>
      <c r="P39" s="386">
        <f>'END Jul 2022'!BC27</f>
        <v>0</v>
      </c>
      <c r="Q39" s="386">
        <f>($E$6*'END Jul 2022'!AT27/100)*4</f>
        <v>0</v>
      </c>
      <c r="R39" s="324" t="str">
        <f t="shared" si="16"/>
        <v>No discount</v>
      </c>
      <c r="S39" s="324" t="str">
        <f t="shared" si="17"/>
        <v>Exclusive</v>
      </c>
      <c r="T39" s="380">
        <f t="shared" si="23"/>
        <v>1848.8780654545453</v>
      </c>
      <c r="U39" s="380">
        <f t="shared" si="24"/>
        <v>1848.8780654545453</v>
      </c>
      <c r="V39" s="386">
        <f t="shared" si="25"/>
        <v>1848.8780654545453</v>
      </c>
      <c r="W39" s="386">
        <f t="shared" si="26"/>
        <v>1848.8780654545453</v>
      </c>
      <c r="X39" s="455">
        <f t="shared" si="27"/>
        <v>2033.7658719999999</v>
      </c>
      <c r="Y39" s="455">
        <f t="shared" si="27"/>
        <v>2033.7658719999999</v>
      </c>
      <c r="Z39" s="387">
        <f>'END Jul 2022'!BL27</f>
        <v>0</v>
      </c>
      <c r="AA39" s="326" t="str">
        <f>'END Jul 2022'!BM27</f>
        <v>n</v>
      </c>
      <c r="AB39" s="523"/>
      <c r="AC39" s="523"/>
      <c r="AD39" s="523"/>
      <c r="AE39" s="523"/>
      <c r="AF39" s="523"/>
      <c r="AG39" s="523"/>
      <c r="AH39" s="523"/>
      <c r="AI39" s="523"/>
      <c r="AJ39" s="523"/>
      <c r="AK39" s="523"/>
      <c r="AL39" s="523"/>
      <c r="AM39" s="523"/>
      <c r="AN39" s="523"/>
      <c r="AO39" s="523"/>
    </row>
    <row r="40" spans="1:2376" x14ac:dyDescent="0.3">
      <c r="A40" s="319" t="str">
        <f>'END Jul 2022'!K28</f>
        <v>GloBird Energy</v>
      </c>
      <c r="B40" s="383" t="str">
        <f>'END Jul 2022'!L28</f>
        <v>SolarPlus</v>
      </c>
      <c r="C40" s="384">
        <f>IF('END Jul 2022'!BP28=0,91*'END Jul 2022'!M28/100,(91*'END Jul 2022'!M28/100)+'END Jul 2022'!BP28/4)</f>
        <v>81.899999999999991</v>
      </c>
      <c r="D40" s="384">
        <f>IF('END Jul 2022'!O28="",$G$5*'END Jul 2022'!N28/100,IF($G$5&gt;='END Jul 2022'!P28,('END Jul 2022'!P28*'END Jul 2022'!N28/100),($G$5*'END Jul 2022'!N28/100)))</f>
        <v>426.20445000000001</v>
      </c>
      <c r="E40" s="384">
        <f>IF(AND('END Jul 2022'!P28&gt;0,'END Jul 2022'!R28&gt;0),IF($G$5&lt;'END Jul 2022'!P28,0,IF($G$5&lt;=('END Jul 2022'!R28+'END Jul 2022'!P28),(($G$5-'END Jul 2022'!P28)*'END Jul 2022'!Q28/100),(('END Jul 2022'!R28)*'END Jul 2022'!Q28/100))),0)</f>
        <v>0</v>
      </c>
      <c r="F40" s="384">
        <f>IF(AND('END Jul 2022'!Q28&gt;0,'END Jul 2022'!S28&gt;0),IF($G$5&lt;('END Jul 2022'!R28+'END Jul 2022'!P28),0,IF($G$5&lt;=('END Jul 2022'!T28+'END Jul 2022'!R28+'END Jul 2022'!P28),(($G$5-('END Jul 2022'!R28+'END Jul 2022'!P28))*'END Jul 2022'!S28/100),('END Jul 2022'!T28*'END Jul 2022'!S28/100))),0)</f>
        <v>0</v>
      </c>
      <c r="G40" s="384">
        <f>IF('END Jul 2022'!T28&gt;0,IF(($G$5&lt;'END Jul 2022'!T28),(0),($G$5-'END Jul 2022'!T28)*'END Jul 2022'!U28/100),IF(AND('END Jul 2022'!R28&gt;0,'END Jul 2022'!T28=""),IF(($G$5&lt;'END Jul 2022'!R28),(0),($G$5-'END Jul 2022'!R28)*'END Jul 2022'!S28/100),IF(AND('END Jul 2022'!P28&gt;0,'END Jul 2022'!R28=""),IF(($G$5&lt;'END Jul 2022'!P28),(0),($G$5-'END Jul 2022'!P28)*'END Jul 2022'!Q28/100),0)))</f>
        <v>0</v>
      </c>
      <c r="H40" s="384">
        <f>$H$5*'END Jul 2022'!AE28/100</f>
        <v>161.16974999999996</v>
      </c>
      <c r="I40" s="384">
        <f t="shared" si="12"/>
        <v>669.27419999999995</v>
      </c>
      <c r="J40" s="449">
        <f t="shared" si="13"/>
        <v>2349.4967999999999</v>
      </c>
      <c r="K40" s="449">
        <f t="shared" si="14"/>
        <v>2677.0967999999998</v>
      </c>
      <c r="L40" s="450">
        <f t="shared" si="15"/>
        <v>2944.8064800000002</v>
      </c>
      <c r="M40" s="386">
        <f>'END Jul 2022'!AZ28</f>
        <v>0</v>
      </c>
      <c r="N40" s="386">
        <f>'END Jul 2022'!BA28</f>
        <v>0</v>
      </c>
      <c r="O40" s="386">
        <f>'END Jul 2022'!BB28</f>
        <v>0</v>
      </c>
      <c r="P40" s="386">
        <f>'END Jul 2022'!BC28</f>
        <v>0</v>
      </c>
      <c r="Q40" s="386">
        <f>($E$6*'END Jul 2022'!AT28/100)*4</f>
        <v>595.08000000000004</v>
      </c>
      <c r="R40" s="324" t="str">
        <f t="shared" si="16"/>
        <v>No discount</v>
      </c>
      <c r="S40" s="324" t="str">
        <f t="shared" si="17"/>
        <v>Exclusive</v>
      </c>
      <c r="T40" s="380">
        <f t="shared" si="23"/>
        <v>2677.0967999999998</v>
      </c>
      <c r="U40" s="380">
        <f t="shared" si="24"/>
        <v>2677.0967999999998</v>
      </c>
      <c r="V40" s="386">
        <f t="shared" si="25"/>
        <v>2082.0167999999999</v>
      </c>
      <c r="W40" s="386">
        <f t="shared" si="26"/>
        <v>2082.0167999999999</v>
      </c>
      <c r="X40" s="455">
        <f t="shared" si="27"/>
        <v>2290.21848</v>
      </c>
      <c r="Y40" s="455">
        <f t="shared" si="27"/>
        <v>2290.21848</v>
      </c>
      <c r="Z40" s="387">
        <f>'END Jul 2022'!BL28</f>
        <v>0</v>
      </c>
      <c r="AA40" s="326" t="str">
        <f>'END Jul 2022'!BM28</f>
        <v>n</v>
      </c>
      <c r="AB40" s="523"/>
      <c r="AC40" s="523"/>
      <c r="AD40" s="523"/>
      <c r="AE40" s="523"/>
      <c r="AF40" s="523"/>
      <c r="AG40" s="523"/>
      <c r="AH40" s="523"/>
      <c r="AI40" s="523"/>
      <c r="AJ40" s="523"/>
      <c r="AK40" s="523"/>
      <c r="AL40" s="523"/>
      <c r="AM40" s="523"/>
      <c r="AN40" s="523"/>
      <c r="AO40" s="523"/>
    </row>
    <row r="41" spans="1:2376" x14ac:dyDescent="0.3">
      <c r="A41" s="319" t="str">
        <f>'END Jul 2022'!K29</f>
        <v>Kogan Energy</v>
      </c>
      <c r="B41" s="383" t="str">
        <f>'END Jul 2022'!L29</f>
        <v>Free Kogan First Membership</v>
      </c>
      <c r="C41" s="384">
        <f>IF('END Jul 2022'!BP29=0,91*'END Jul 2022'!M29/100,(91*'END Jul 2022'!M29/100)+'END Jul 2022'!BP29/4)</f>
        <v>97.121818181818185</v>
      </c>
      <c r="D41" s="384">
        <f>IF('END Jul 2022'!O29="",$G$5*'END Jul 2022'!N29/100,IF($G$5&gt;='END Jul 2022'!P29,('END Jul 2022'!P29*'END Jul 2022'!N29/100),($G$5*'END Jul 2022'!N29/100)))</f>
        <v>203.90957999999998</v>
      </c>
      <c r="E41" s="384">
        <f>IF(AND('END Jul 2022'!P29&gt;0,'END Jul 2022'!R29&gt;0),IF($G$5&lt;'END Jul 2022'!P29,0,IF($G$5&lt;=('END Jul 2022'!R29+'END Jul 2022'!P29),(($G$5-'END Jul 2022'!P29)*'END Jul 2022'!Q29/100),(('END Jul 2022'!R29)*'END Jul 2022'!Q29/100))),0)</f>
        <v>0</v>
      </c>
      <c r="F41" s="384">
        <f>IF(AND('END Jul 2022'!Q29&gt;0,'END Jul 2022'!S29&gt;0),IF($G$5&lt;('END Jul 2022'!R29+'END Jul 2022'!P29),0,IF($G$5&lt;=('END Jul 2022'!T29+'END Jul 2022'!R29+'END Jul 2022'!P29),(($G$5-('END Jul 2022'!R29+'END Jul 2022'!P29))*'END Jul 2022'!S29/100),('END Jul 2022'!T29*'END Jul 2022'!S29/100))),0)</f>
        <v>0</v>
      </c>
      <c r="G41" s="384">
        <f>IF('END Jul 2022'!T29&gt;0,IF(($G$5&lt;'END Jul 2022'!T29),(0),($G$5-'END Jul 2022'!T29)*'END Jul 2022'!U29/100),IF(AND('END Jul 2022'!R29&gt;0,'END Jul 2022'!T29=""),IF(($G$5&lt;'END Jul 2022'!R29),(0),($G$5-'END Jul 2022'!R29)*'END Jul 2022'!S29/100),IF(AND('END Jul 2022'!P29&gt;0,'END Jul 2022'!R29=""),IF(($G$5&lt;'END Jul 2022'!P29),(0),($G$5-'END Jul 2022'!P29)*'END Jul 2022'!Q29/100),0)))</f>
        <v>0</v>
      </c>
      <c r="H41" s="384">
        <f>$H$5*'END Jul 2022'!AE29/100</f>
        <v>64.10974499999999</v>
      </c>
      <c r="I41" s="384">
        <f t="shared" si="12"/>
        <v>365.14114318181817</v>
      </c>
      <c r="J41" s="449">
        <f t="shared" si="13"/>
        <v>1072.0772999999999</v>
      </c>
      <c r="K41" s="449">
        <f t="shared" si="14"/>
        <v>1460.5645727272727</v>
      </c>
      <c r="L41" s="450">
        <f t="shared" si="15"/>
        <v>1606.62103</v>
      </c>
      <c r="M41" s="386">
        <f>'END Jul 2022'!AZ29</f>
        <v>0</v>
      </c>
      <c r="N41" s="386">
        <f>'END Jul 2022'!BA29</f>
        <v>0</v>
      </c>
      <c r="O41" s="386">
        <f>'END Jul 2022'!BB29</f>
        <v>0</v>
      </c>
      <c r="P41" s="386">
        <f>'END Jul 2022'!BC29</f>
        <v>0</v>
      </c>
      <c r="Q41" s="386">
        <f>($E$6*'END Jul 2022'!AT29/100)*4</f>
        <v>129.4299</v>
      </c>
      <c r="R41" s="324" t="str">
        <f t="shared" si="16"/>
        <v>No discount</v>
      </c>
      <c r="S41" s="324" t="str">
        <f t="shared" si="17"/>
        <v>Exclusive</v>
      </c>
      <c r="T41" s="380">
        <f t="shared" si="23"/>
        <v>1460.5645727272727</v>
      </c>
      <c r="U41" s="380">
        <f t="shared" si="24"/>
        <v>1460.5645727272727</v>
      </c>
      <c r="V41" s="386">
        <f t="shared" si="25"/>
        <v>1331.1346727272726</v>
      </c>
      <c r="W41" s="386">
        <f t="shared" si="26"/>
        <v>1331.1346727272726</v>
      </c>
      <c r="X41" s="455">
        <f t="shared" si="27"/>
        <v>1464.2481399999999</v>
      </c>
      <c r="Y41" s="455">
        <f t="shared" si="27"/>
        <v>1464.2481399999999</v>
      </c>
      <c r="Z41" s="387">
        <f>'END Jul 2022'!BL29</f>
        <v>0</v>
      </c>
      <c r="AA41" s="326" t="str">
        <f>'END Jul 2022'!BM29</f>
        <v>n</v>
      </c>
      <c r="AB41" s="523"/>
      <c r="AC41" s="523"/>
      <c r="AD41" s="523"/>
      <c r="AE41" s="523"/>
      <c r="AF41" s="523"/>
      <c r="AG41" s="523"/>
      <c r="AH41" s="523"/>
      <c r="AI41" s="523"/>
      <c r="AJ41" s="523"/>
      <c r="AK41" s="523"/>
      <c r="AL41" s="523"/>
      <c r="AM41" s="523"/>
      <c r="AN41" s="523"/>
      <c r="AO41" s="523"/>
    </row>
    <row r="42" spans="1:2376" x14ac:dyDescent="0.3">
      <c r="A42" s="319" t="str">
        <f>'END Jul 2022'!K30</f>
        <v>ReAmped Energy</v>
      </c>
      <c r="B42" s="383" t="str">
        <f>'END Jul 2022'!L30</f>
        <v>Solar</v>
      </c>
      <c r="C42" s="384">
        <f>IF('END Jul 2022'!BP30=0,91*'END Jul 2022'!M30/100,(91*'END Jul 2022'!M30/100)+'END Jul 2022'!BP30/4)</f>
        <v>79.087272727272705</v>
      </c>
      <c r="D42" s="384">
        <f>IF('END Jul 2022'!O30="",$G$5*'END Jul 2022'!N30/100,IF($G$5&gt;='END Jul 2022'!P30,('END Jul 2022'!P30*'END Jul 2022'!N30/100),($G$5*'END Jul 2022'!N30/100)))</f>
        <v>330.25146954545454</v>
      </c>
      <c r="E42" s="384">
        <f>IF(AND('END Jul 2022'!P30&gt;0,'END Jul 2022'!R30&gt;0),IF($G$5&lt;'END Jul 2022'!P30,0,IF($G$5&lt;=('END Jul 2022'!R30+'END Jul 2022'!P30),(($G$5-'END Jul 2022'!P30)*'END Jul 2022'!Q30/100),(('END Jul 2022'!R30)*'END Jul 2022'!Q30/100))),0)</f>
        <v>0</v>
      </c>
      <c r="F42" s="384">
        <f>IF(AND('END Jul 2022'!Q30&gt;0,'END Jul 2022'!S30&gt;0),IF($G$5&lt;('END Jul 2022'!R30+'END Jul 2022'!P30),0,IF($G$5&lt;=('END Jul 2022'!T30+'END Jul 2022'!R30+'END Jul 2022'!P30),(($G$5-('END Jul 2022'!R30+'END Jul 2022'!P30))*'END Jul 2022'!S30/100),('END Jul 2022'!T30*'END Jul 2022'!S30/100))),0)</f>
        <v>0</v>
      </c>
      <c r="G42" s="384">
        <f>IF('END Jul 2022'!T30&gt;0,IF(($G$5&lt;'END Jul 2022'!T30),(0),($G$5-'END Jul 2022'!T30)*'END Jul 2022'!U30/100),IF(AND('END Jul 2022'!R30&gt;0,'END Jul 2022'!T30=""),IF(($G$5&lt;'END Jul 2022'!R30),(0),($G$5-'END Jul 2022'!R30)*'END Jul 2022'!S30/100),IF(AND('END Jul 2022'!P30&gt;0,'END Jul 2022'!R30=""),IF(($G$5&lt;'END Jul 2022'!P30),(0),($G$5-'END Jul 2022'!P30)*'END Jul 2022'!Q30/100),0)))</f>
        <v>0</v>
      </c>
      <c r="H42" s="384">
        <f>$H$5*'END Jul 2022'!AE30/100</f>
        <v>115.87942227272725</v>
      </c>
      <c r="I42" s="384">
        <f t="shared" si="12"/>
        <v>525.21816454545456</v>
      </c>
      <c r="J42" s="449">
        <f t="shared" si="13"/>
        <v>1784.5235672727274</v>
      </c>
      <c r="K42" s="449">
        <f t="shared" si="14"/>
        <v>2100.8726581818182</v>
      </c>
      <c r="L42" s="450">
        <f t="shared" si="15"/>
        <v>2310.9599240000002</v>
      </c>
      <c r="M42" s="386">
        <f>'END Jul 2022'!AZ30</f>
        <v>0</v>
      </c>
      <c r="N42" s="386">
        <f>'END Jul 2022'!BA30</f>
        <v>0</v>
      </c>
      <c r="O42" s="386">
        <f>'END Jul 2022'!BB30</f>
        <v>0</v>
      </c>
      <c r="P42" s="386">
        <f>'END Jul 2022'!BC30</f>
        <v>0</v>
      </c>
      <c r="Q42" s="386">
        <f>($E$6*'END Jul 2022'!AT30/100)*4</f>
        <v>0</v>
      </c>
      <c r="R42" s="324" t="str">
        <f t="shared" si="16"/>
        <v>No discount</v>
      </c>
      <c r="S42" s="324" t="str">
        <f t="shared" si="17"/>
        <v>Exclusive</v>
      </c>
      <c r="T42" s="380">
        <f t="shared" si="23"/>
        <v>2100.8726581818182</v>
      </c>
      <c r="U42" s="380">
        <f t="shared" si="24"/>
        <v>2100.8726581818182</v>
      </c>
      <c r="V42" s="386">
        <f t="shared" si="25"/>
        <v>2100.8726581818182</v>
      </c>
      <c r="W42" s="386">
        <f t="shared" si="26"/>
        <v>2100.8726581818182</v>
      </c>
      <c r="X42" s="455">
        <f t="shared" si="27"/>
        <v>2310.9599240000002</v>
      </c>
      <c r="Y42" s="455">
        <f t="shared" si="27"/>
        <v>2310.9599240000002</v>
      </c>
      <c r="Z42" s="387">
        <f>'END Jul 2022'!BL30</f>
        <v>0</v>
      </c>
      <c r="AA42" s="326" t="str">
        <f>'END Jul 2022'!BM30</f>
        <v>n</v>
      </c>
      <c r="AB42" s="523"/>
      <c r="AC42" s="523"/>
      <c r="AD42" s="523"/>
      <c r="AE42" s="523"/>
      <c r="AF42" s="523"/>
      <c r="AG42" s="523"/>
      <c r="AH42" s="523"/>
      <c r="AI42" s="523"/>
      <c r="AJ42" s="523"/>
      <c r="AK42" s="523"/>
      <c r="AL42" s="523"/>
      <c r="AM42" s="523"/>
      <c r="AN42" s="523"/>
      <c r="AO42" s="523"/>
    </row>
    <row r="43" spans="1:2376" x14ac:dyDescent="0.3">
      <c r="A43" s="319" t="str">
        <f>'END Jul 2022'!K31</f>
        <v>Sumo Power</v>
      </c>
      <c r="B43" s="383" t="str">
        <f>'END Jul 2022'!L31</f>
        <v>Assure</v>
      </c>
      <c r="C43" s="384">
        <f>IF('END Jul 2022'!BP31=0,91*'END Jul 2022'!M31/100,(91*'END Jul 2022'!M31/100)+'END Jul 2022'!BP31/4)</f>
        <v>78.259999999999991</v>
      </c>
      <c r="D43" s="384">
        <f>IF('END Jul 2022'!O31="",$G$5*'END Jul 2022'!N31/100,IF($G$5&gt;='END Jul 2022'!P31,('END Jul 2022'!P31*'END Jul 2022'!N31/100),($G$5*'END Jul 2022'!N31/100)))</f>
        <v>189.70276499999997</v>
      </c>
      <c r="E43" s="384">
        <f>IF(AND('END Jul 2022'!P31&gt;0,'END Jul 2022'!R31&gt;0),IF($G$5&lt;'END Jul 2022'!P31,0,IF($G$5&lt;=('END Jul 2022'!R31+'END Jul 2022'!P31),(($G$5-'END Jul 2022'!P31)*'END Jul 2022'!Q31/100),(('END Jul 2022'!R31)*'END Jul 2022'!Q31/100))),0)</f>
        <v>0</v>
      </c>
      <c r="F43" s="384">
        <f>IF(AND('END Jul 2022'!Q31&gt;0,'END Jul 2022'!S31&gt;0),IF($G$5&lt;('END Jul 2022'!R31+'END Jul 2022'!P31),0,IF($G$5&lt;=('END Jul 2022'!T31+'END Jul 2022'!R31+'END Jul 2022'!P31),(($G$5-('END Jul 2022'!R31+'END Jul 2022'!P31))*'END Jul 2022'!S31/100),('END Jul 2022'!T31*'END Jul 2022'!S31/100))),0)</f>
        <v>0</v>
      </c>
      <c r="G43" s="384">
        <f>IF('END Jul 2022'!T31&gt;0,IF(($G$5&lt;'END Jul 2022'!T31),(0),($G$5-'END Jul 2022'!T31)*'END Jul 2022'!U31/100),IF(AND('END Jul 2022'!R31&gt;0,'END Jul 2022'!T31=""),IF(($G$5&lt;'END Jul 2022'!R31),(0),($G$5-'END Jul 2022'!R31)*'END Jul 2022'!S31/100),IF(AND('END Jul 2022'!P31&gt;0,'END Jul 2022'!R31=""),IF(($G$5&lt;'END Jul 2022'!P31),(0),($G$5-'END Jul 2022'!P31)*'END Jul 2022'!Q31/100),0)))</f>
        <v>0</v>
      </c>
      <c r="H43" s="384">
        <f>$H$5*'END Jul 2022'!AE31/100</f>
        <v>56.588489999999986</v>
      </c>
      <c r="I43" s="384">
        <f t="shared" si="12"/>
        <v>324.55125499999997</v>
      </c>
      <c r="J43" s="449">
        <f t="shared" si="13"/>
        <v>985.16501999999991</v>
      </c>
      <c r="K43" s="449">
        <f t="shared" si="14"/>
        <v>1298.2050199999999</v>
      </c>
      <c r="L43" s="450">
        <f t="shared" si="15"/>
        <v>1428.0255219999999</v>
      </c>
      <c r="M43" s="386">
        <f>'END Jul 2022'!AZ31</f>
        <v>0</v>
      </c>
      <c r="N43" s="386">
        <f>'END Jul 2022'!BA31</f>
        <v>0</v>
      </c>
      <c r="O43" s="386">
        <f>'END Jul 2022'!BB31</f>
        <v>0</v>
      </c>
      <c r="P43" s="386">
        <f>'END Jul 2022'!BC31</f>
        <v>0</v>
      </c>
      <c r="Q43" s="386">
        <f>($E$6*'END Jul 2022'!AT31/100)*4</f>
        <v>163.64700000000002</v>
      </c>
      <c r="R43" s="324" t="str">
        <f t="shared" si="16"/>
        <v>No discount</v>
      </c>
      <c r="S43" s="324" t="str">
        <f t="shared" si="17"/>
        <v>Exclusive</v>
      </c>
      <c r="T43" s="380">
        <f t="shared" si="23"/>
        <v>1298.2050199999999</v>
      </c>
      <c r="U43" s="380">
        <f t="shared" si="24"/>
        <v>1298.2050199999999</v>
      </c>
      <c r="V43" s="386">
        <f t="shared" si="25"/>
        <v>1134.5580199999999</v>
      </c>
      <c r="W43" s="386">
        <f t="shared" si="26"/>
        <v>1134.5580199999999</v>
      </c>
      <c r="X43" s="455">
        <f t="shared" si="27"/>
        <v>1248.0138220000001</v>
      </c>
      <c r="Y43" s="455">
        <f t="shared" si="27"/>
        <v>1248.0138220000001</v>
      </c>
      <c r="Z43" s="387">
        <f>'END Jul 2022'!BL31</f>
        <v>0</v>
      </c>
      <c r="AA43" s="326" t="str">
        <f>'END Jul 2022'!BM31</f>
        <v>n</v>
      </c>
      <c r="AB43" s="523"/>
      <c r="AC43" s="523"/>
      <c r="AD43" s="523"/>
      <c r="AE43" s="523"/>
      <c r="AF43" s="523"/>
      <c r="AG43" s="523"/>
      <c r="AH43" s="523"/>
      <c r="AI43" s="523"/>
      <c r="AJ43" s="523"/>
      <c r="AK43" s="523"/>
      <c r="AL43" s="523"/>
      <c r="AM43" s="523"/>
      <c r="AN43" s="523"/>
      <c r="AO43" s="523"/>
    </row>
    <row r="44" spans="1:2376" s="459" customFormat="1" x14ac:dyDescent="0.3">
      <c r="A44" s="529"/>
      <c r="B44" s="529"/>
      <c r="C44" s="529"/>
      <c r="D44" s="529"/>
      <c r="E44" s="529"/>
      <c r="F44" s="529"/>
      <c r="G44" s="529"/>
      <c r="H44" s="529"/>
      <c r="I44" s="529"/>
      <c r="J44" s="529"/>
      <c r="K44" s="529"/>
      <c r="L44" s="529"/>
      <c r="M44" s="529"/>
      <c r="N44" s="529"/>
      <c r="O44" s="529"/>
      <c r="P44" s="529"/>
      <c r="Q44" s="529"/>
      <c r="R44" s="529"/>
      <c r="S44" s="529"/>
      <c r="T44" s="529"/>
      <c r="U44" s="529"/>
      <c r="V44" s="529"/>
      <c r="W44" s="529"/>
      <c r="X44" s="529"/>
      <c r="Y44" s="529"/>
      <c r="Z44" s="529"/>
      <c r="AA44" s="529"/>
      <c r="AB44" s="523"/>
      <c r="AC44" s="523"/>
      <c r="AD44" s="523"/>
      <c r="AE44" s="523"/>
      <c r="AF44" s="523"/>
      <c r="AG44" s="523"/>
      <c r="AH44" s="523"/>
      <c r="AI44" s="523"/>
      <c r="AJ44" s="523"/>
      <c r="AK44" s="523"/>
      <c r="AL44" s="523"/>
      <c r="AM44" s="523"/>
      <c r="AN44" s="523"/>
      <c r="AO44" s="523"/>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row>
    <row r="45" spans="1:2376" s="459" customFormat="1" ht="14.5" thickBot="1" x14ac:dyDescent="0.35">
      <c r="A45" s="529"/>
      <c r="B45" s="529"/>
      <c r="C45" s="529"/>
      <c r="D45" s="529"/>
      <c r="E45" s="529"/>
      <c r="F45" s="529"/>
      <c r="G45" s="529"/>
      <c r="H45" s="529"/>
      <c r="I45" s="529"/>
      <c r="J45" s="529"/>
      <c r="K45" s="529"/>
      <c r="L45" s="529"/>
      <c r="M45" s="529"/>
      <c r="N45" s="529"/>
      <c r="O45" s="529"/>
      <c r="P45" s="529"/>
      <c r="Q45" s="529"/>
      <c r="R45" s="529"/>
      <c r="S45" s="529"/>
      <c r="T45" s="529"/>
      <c r="U45" s="529"/>
      <c r="V45" s="529"/>
      <c r="W45" s="529"/>
      <c r="X45" s="529"/>
      <c r="Y45" s="529"/>
      <c r="Z45" s="529"/>
      <c r="AA45" s="529"/>
      <c r="AB45" s="523"/>
      <c r="AC45" s="523"/>
      <c r="AD45" s="523"/>
      <c r="AE45" s="523"/>
      <c r="AF45" s="523"/>
      <c r="AG45" s="523"/>
      <c r="AH45" s="523"/>
      <c r="AI45" s="523"/>
      <c r="AJ45" s="523"/>
      <c r="AK45" s="523"/>
      <c r="AL45" s="523"/>
      <c r="AM45" s="523"/>
      <c r="AN45" s="523"/>
      <c r="AO45" s="523"/>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row>
    <row r="46" spans="1:2376" x14ac:dyDescent="0.3">
      <c r="A46" s="428" t="s">
        <v>534</v>
      </c>
      <c r="B46" s="429"/>
      <c r="C46" s="429"/>
      <c r="D46" s="429"/>
      <c r="E46" s="429"/>
      <c r="F46" s="429"/>
      <c r="G46" s="429"/>
      <c r="H46" s="429"/>
      <c r="I46" s="429"/>
      <c r="J46" s="429"/>
      <c r="K46" s="429"/>
      <c r="L46" s="429"/>
      <c r="M46" s="429"/>
      <c r="N46" s="429"/>
      <c r="O46" s="429"/>
      <c r="P46" s="429"/>
      <c r="Q46" s="429"/>
      <c r="R46" s="429"/>
      <c r="S46" s="429"/>
      <c r="T46" s="429"/>
      <c r="U46" s="429"/>
      <c r="V46" s="429"/>
      <c r="W46" s="429"/>
      <c r="X46" s="429"/>
      <c r="Y46" s="429"/>
      <c r="Z46" s="429"/>
      <c r="AA46" s="430"/>
      <c r="AB46" s="523"/>
      <c r="AC46" s="523"/>
      <c r="AD46" s="523"/>
      <c r="AE46" s="523"/>
      <c r="AF46" s="523"/>
      <c r="AG46" s="523"/>
      <c r="AH46" s="523"/>
      <c r="AI46" s="523"/>
      <c r="AJ46" s="523"/>
      <c r="AK46" s="523"/>
      <c r="AL46" s="523"/>
      <c r="AM46" s="523"/>
      <c r="AN46" s="523"/>
      <c r="AO46" s="523"/>
    </row>
    <row r="47" spans="1:2376" ht="70" x14ac:dyDescent="0.3">
      <c r="A47" s="431" t="s">
        <v>408</v>
      </c>
      <c r="B47" s="432" t="s">
        <v>409</v>
      </c>
      <c r="C47" s="433" t="s">
        <v>410</v>
      </c>
      <c r="D47" s="433" t="s">
        <v>555</v>
      </c>
      <c r="E47" s="433" t="s">
        <v>446</v>
      </c>
      <c r="F47" s="433" t="s">
        <v>354</v>
      </c>
      <c r="G47" s="434" t="s">
        <v>556</v>
      </c>
      <c r="H47" s="434" t="s">
        <v>352</v>
      </c>
      <c r="I47" s="433" t="s">
        <v>222</v>
      </c>
      <c r="J47" s="442" t="s">
        <v>406</v>
      </c>
      <c r="K47" s="443" t="s">
        <v>449</v>
      </c>
      <c r="L47" s="435" t="s">
        <v>1010</v>
      </c>
      <c r="M47" s="436" t="s">
        <v>398</v>
      </c>
      <c r="N47" s="436" t="s">
        <v>533</v>
      </c>
      <c r="O47" s="436" t="s">
        <v>399</v>
      </c>
      <c r="P47" s="436" t="s">
        <v>552</v>
      </c>
      <c r="Q47" s="437" t="s">
        <v>490</v>
      </c>
      <c r="R47" s="444" t="s">
        <v>1011</v>
      </c>
      <c r="S47" s="444" t="s">
        <v>1012</v>
      </c>
      <c r="T47" s="445" t="s">
        <v>102</v>
      </c>
      <c r="U47" s="445" t="s">
        <v>103</v>
      </c>
      <c r="V47" s="445" t="s">
        <v>104</v>
      </c>
      <c r="W47" s="445" t="s">
        <v>105</v>
      </c>
      <c r="X47" s="437" t="s">
        <v>331</v>
      </c>
      <c r="Y47" s="437" t="s">
        <v>332</v>
      </c>
      <c r="Z47" s="436" t="s">
        <v>400</v>
      </c>
      <c r="AA47" s="438" t="s">
        <v>558</v>
      </c>
      <c r="AB47" s="523"/>
      <c r="AC47" s="523"/>
      <c r="AD47" s="523"/>
      <c r="AE47" s="523"/>
      <c r="AF47" s="523"/>
      <c r="AG47" s="523"/>
      <c r="AH47" s="523"/>
      <c r="AI47" s="523"/>
      <c r="AJ47" s="523"/>
      <c r="AK47" s="523"/>
      <c r="AL47" s="523"/>
      <c r="AM47" s="523"/>
      <c r="AN47" s="523"/>
      <c r="AO47" s="523"/>
    </row>
    <row r="48" spans="1:2376" x14ac:dyDescent="0.3">
      <c r="A48" s="319" t="str">
        <f>'END Jul 2022'!K32</f>
        <v>AGL</v>
      </c>
      <c r="B48" s="383" t="str">
        <f>'END Jul 2022'!L32</f>
        <v>Solar Savers</v>
      </c>
      <c r="C48" s="384">
        <f>IF('END Jul 2022'!BP32=0,91*'END Jul 2022'!M32/100,(91*'END Jul 2022'!M32/100)+'END Jul 2022'!BP32/4)</f>
        <v>92.381545454545446</v>
      </c>
      <c r="D48" s="384">
        <f>IF('END Jul 2022'!O32="",$G$6*'END Jul 2022'!N32/100,IF($G$6&gt;='END Jul 2022'!P32,('END Jul 2022'!P32*'END Jul 2022'!N32/100),($G$6*'END Jul 2022'!N32/100)))</f>
        <v>90.971369999999993</v>
      </c>
      <c r="E48" s="384">
        <f>IF(AND('END Jul 2022'!P32&gt;0,'END Jul 2022'!R32&gt;0),IF($G$6&lt;'END Jul 2022'!P32,0,IF($G$6&lt;=('END Jul 2022'!R32+'END Jul 2022'!P32),(($G$6-'END Jul 2022'!P32)*'END Jul 2022'!Q32/100),(('END Jul 2022'!R32)*'END Jul 2022'!Q32/100))),0)</f>
        <v>0</v>
      </c>
      <c r="F48" s="384">
        <f>IF('END Jul 2022'!T32&gt;0,IF(($G$6&lt;'END Jul 2022'!T32),(0),($G$6-'END Jul 2022'!T32)*'END Jul 2022'!U32/100),IF(AND('END Jul 2022'!R32&gt;0,'END Jul 2022'!T32=""),IF(($G$6&lt;'END Jul 2022'!R32),(0),($G$6-'END Jul 2022'!R32)*'END Jul 2022'!S32/100),IF(AND('END Jul 2022'!P32&gt;0,'END Jul 2022'!R32=""),IF(($G$6&lt;'END Jul 2022'!P32),(0),($G$6-'END Jul 2022'!P32)*'END Jul 2022'!Q32/100),0)))</f>
        <v>0</v>
      </c>
      <c r="G48" s="384">
        <f>$I$6*'END Jul 2022'!AH32/100</f>
        <v>195.57433636363632</v>
      </c>
      <c r="H48" s="384">
        <f>$H$6*'END Jul 2022'!W32/100</f>
        <v>66.323794090909075</v>
      </c>
      <c r="I48" s="384">
        <f t="shared" ref="I48:I58" si="28">SUM(C48:H48)</f>
        <v>445.25104590909081</v>
      </c>
      <c r="J48" s="449">
        <f t="shared" ref="J48:J58" si="29">(I48-C48)*4</f>
        <v>1411.4780018181814</v>
      </c>
      <c r="K48" s="449">
        <f t="shared" ref="K48:K58" si="30">I48*4</f>
        <v>1781.0041836363632</v>
      </c>
      <c r="L48" s="450">
        <f>K48*1.1</f>
        <v>1959.1046019999997</v>
      </c>
      <c r="M48" s="386">
        <f>'END Jul 2022'!AZ32</f>
        <v>0</v>
      </c>
      <c r="N48" s="386">
        <f>'END Jul 2022'!BA32</f>
        <v>0</v>
      </c>
      <c r="O48" s="386">
        <f>'END Jul 2022'!BB32</f>
        <v>0</v>
      </c>
      <c r="P48" s="386">
        <f>'END Jul 2022'!BC32</f>
        <v>0</v>
      </c>
      <c r="Q48" s="386">
        <f>($E$6*'END Jul 2022'!AT32/100)*4</f>
        <v>297.54000000000002</v>
      </c>
      <c r="R48" s="324" t="str">
        <f>IF(SUM(M48:P48)=0,"No discount",IF(M48&gt;0,"Guaranteed off bill",IF(N48&gt;0,"Guaranteed off usage",IF(O48&gt;0,"Pay-on-time off bill","Pay-on-time off usage"))))</f>
        <v>No discount</v>
      </c>
      <c r="S48" s="324" t="str">
        <f>IF(OR(A48="Origin Energy",A48="Red Energy",A48="Powershop"),"Inclusive","Exclusive")</f>
        <v>Exclusive</v>
      </c>
      <c r="T48" s="380">
        <f>IF(AND(R48="Guaranteed off bill",S48="Inclusive"),((K48*1.1)-((K48*1.1)*M48/100))/1.1,IF(AND(R48="Guaranteed off usage",S48="Inclusive"),((K48*1.1)-((J48*1.1)*N48/100))/1.1,IF(AND(R48="Guaranteed off bill",S48="Exclusive"),K48-(K48*M48/100),IF(AND(R48="Guaranteed off usage",S48="Exclusive"),K48-(J48*N48/100),IF(S48="Inclusive",((K48*1.1))/1.1,K48)))))</f>
        <v>1781.0041836363632</v>
      </c>
      <c r="U48" s="380">
        <f>IF(R48="Pay-on-time off bill",T48-(T48*O48/100),IF(R48="Pay-on-time off usage",T48-(J48*P48/100),T48))</f>
        <v>1781.0041836363632</v>
      </c>
      <c r="V48" s="386">
        <f>T48-Q48</f>
        <v>1483.4641836363633</v>
      </c>
      <c r="W48" s="386">
        <f>U48-Q48</f>
        <v>1483.4641836363633</v>
      </c>
      <c r="X48" s="455">
        <f>V48*1.1</f>
        <v>1631.8106019999998</v>
      </c>
      <c r="Y48" s="455">
        <f>W48*1.1</f>
        <v>1631.8106019999998</v>
      </c>
      <c r="Z48" s="387">
        <f>'END Jul 2022'!BL32</f>
        <v>0</v>
      </c>
      <c r="AA48" s="326" t="str">
        <f>'END Jul 2022'!BM32</f>
        <v>n</v>
      </c>
      <c r="AB48" s="523"/>
      <c r="AC48" s="523"/>
      <c r="AD48" s="523"/>
      <c r="AE48" s="523"/>
      <c r="AF48" s="523"/>
      <c r="AG48" s="523"/>
      <c r="AH48" s="523"/>
      <c r="AI48" s="523"/>
      <c r="AJ48" s="523"/>
      <c r="AK48" s="523"/>
      <c r="AL48" s="523"/>
      <c r="AM48" s="523"/>
      <c r="AN48" s="523"/>
      <c r="AO48" s="523"/>
    </row>
    <row r="49" spans="1:41" x14ac:dyDescent="0.3">
      <c r="A49" s="319" t="str">
        <f>'END Jul 2022'!K33</f>
        <v>Alinta Energy</v>
      </c>
      <c r="B49" s="383" t="str">
        <f>'END Jul 2022'!L33</f>
        <v>Home Deal</v>
      </c>
      <c r="C49" s="384">
        <f>IF('END Jul 2022'!BP33=0,91*'END Jul 2022'!M33/100,(91*'END Jul 2022'!M33/100)+'END Jul 2022'!BP33/4)</f>
        <v>87.500636363636346</v>
      </c>
      <c r="D49" s="384">
        <f>IF('END Jul 2022'!O33="",$G$6*'END Jul 2022'!N33/100,IF($G$6&gt;='END Jul 2022'!P33,('END Jul 2022'!P33*'END Jul 2022'!N33/100),($G$6*'END Jul 2022'!N33/100)))</f>
        <v>78.229734545454534</v>
      </c>
      <c r="E49" s="384">
        <f>IF(AND('END Jul 2022'!P33&gt;0,'END Jul 2022'!R33&gt;0),IF($G$6&lt;'END Jul 2022'!P33,0,IF($G$6&lt;=('END Jul 2022'!R33+'END Jul 2022'!P33),(($G$6-'END Jul 2022'!P33)*'END Jul 2022'!Q33/100),(('END Jul 2022'!R33)*'END Jul 2022'!Q33/100))),0)</f>
        <v>0</v>
      </c>
      <c r="F49" s="384">
        <f>IF('END Jul 2022'!T33&gt;0,IF(($G$6&lt;'END Jul 2022'!T33),(0),($G$6-'END Jul 2022'!T33)*'END Jul 2022'!U33/100),IF(AND('END Jul 2022'!R33&gt;0,'END Jul 2022'!T33=""),IF(($G$6&lt;'END Jul 2022'!R33),(0),($G$6-'END Jul 2022'!R33)*'END Jul 2022'!S33/100),IF(AND('END Jul 2022'!P33&gt;0,'END Jul 2022'!R33=""),IF(($G$6&lt;'END Jul 2022'!P33),(0),($G$6-'END Jul 2022'!P33)*'END Jul 2022'!Q33/100),0)))</f>
        <v>0</v>
      </c>
      <c r="G49" s="384">
        <f>$I$6*'END Jul 2022'!AH33/100</f>
        <v>167.24753181818178</v>
      </c>
      <c r="H49" s="384">
        <f>$H$6*'END Jul 2022'!W33/100</f>
        <v>66.258674999999997</v>
      </c>
      <c r="I49" s="384">
        <f t="shared" si="28"/>
        <v>399.23657772727262</v>
      </c>
      <c r="J49" s="449">
        <f t="shared" si="29"/>
        <v>1246.943765454545</v>
      </c>
      <c r="K49" s="449">
        <f t="shared" si="30"/>
        <v>1596.9463109090905</v>
      </c>
      <c r="L49" s="450">
        <f t="shared" ref="L49:L58" si="31">K49*1.1</f>
        <v>1756.6409419999998</v>
      </c>
      <c r="M49" s="386">
        <f>'END Jul 2022'!AZ33</f>
        <v>0</v>
      </c>
      <c r="N49" s="386">
        <f>'END Jul 2022'!BA33</f>
        <v>0</v>
      </c>
      <c r="O49" s="386">
        <f>'END Jul 2022'!BB33</f>
        <v>0</v>
      </c>
      <c r="P49" s="386">
        <f>'END Jul 2022'!BC33</f>
        <v>0</v>
      </c>
      <c r="Q49" s="386">
        <f>($E$6*'END Jul 2022'!AT33/100)*4</f>
        <v>199.3518</v>
      </c>
      <c r="R49" s="324" t="str">
        <f t="shared" ref="R49:R58" si="32">IF(SUM(M49:P49)=0,"No discount",IF(M49&gt;0,"Guaranteed off bill",IF(N49&gt;0,"Guaranteed off usage",IF(O49&gt;0,"Pay-on-time off bill","Pay-on-time off usage"))))</f>
        <v>No discount</v>
      </c>
      <c r="S49" s="324" t="str">
        <f t="shared" ref="S49:S58" si="33">IF(OR(A49="Origin Energy",A49="Red Energy",A49="Powershop"),"Inclusive","Exclusive")</f>
        <v>Exclusive</v>
      </c>
      <c r="T49" s="380">
        <f t="shared" ref="T49:T58" si="34">IF(AND(R49="Guaranteed off bill",S49="Inclusive"),((K49*1.1)-((K49*1.1)*M49/100))/1.1,IF(AND(R49="Guaranteed off usage",S49="Inclusive"),((K49*1.1)-((J49*1.1)*N49/100))/1.1,IF(AND(R49="Guaranteed off bill",S49="Exclusive"),K49-(K49*M49/100),IF(AND(R49="Guaranteed off usage",S49="Exclusive"),K49-(J49*N49/100),IF(S49="Inclusive",((K49*1.1))/1.1,K49)))))</f>
        <v>1596.9463109090905</v>
      </c>
      <c r="U49" s="380">
        <f t="shared" ref="U49:U58" si="35">IF(R49="Pay-on-time off bill",T49-(T49*O49/100),IF(R49="Pay-on-time off usage",T49-(J49*P49/100),T49))</f>
        <v>1596.9463109090905</v>
      </c>
      <c r="V49" s="386">
        <f t="shared" ref="V49:V58" si="36">T49-Q49</f>
        <v>1397.5945109090906</v>
      </c>
      <c r="W49" s="386">
        <f t="shared" ref="W49:W58" si="37">U49-Q49</f>
        <v>1397.5945109090906</v>
      </c>
      <c r="X49" s="455">
        <f t="shared" ref="X49:Y58" si="38">V49*1.1</f>
        <v>1537.3539619999997</v>
      </c>
      <c r="Y49" s="455">
        <f t="shared" si="38"/>
        <v>1537.3539619999997</v>
      </c>
      <c r="Z49" s="387">
        <f>'END Jul 2022'!BL33</f>
        <v>0</v>
      </c>
      <c r="AA49" s="326" t="str">
        <f>'END Jul 2022'!BM33</f>
        <v>n</v>
      </c>
      <c r="AB49" s="523"/>
      <c r="AC49" s="523"/>
      <c r="AD49" s="523"/>
      <c r="AE49" s="523"/>
      <c r="AF49" s="523"/>
      <c r="AG49" s="523"/>
      <c r="AH49" s="523"/>
      <c r="AI49" s="523"/>
      <c r="AJ49" s="523"/>
      <c r="AK49" s="523"/>
      <c r="AL49" s="523"/>
      <c r="AM49" s="523"/>
      <c r="AN49" s="523"/>
      <c r="AO49" s="523"/>
    </row>
    <row r="50" spans="1:41" x14ac:dyDescent="0.3">
      <c r="A50" s="319" t="str">
        <f>'END Jul 2022'!K34</f>
        <v>Diamond Energy</v>
      </c>
      <c r="B50" s="383" t="str">
        <f>'END Jul 2022'!L34</f>
        <v xml:space="preserve">Renewable Saver </v>
      </c>
      <c r="C50" s="384">
        <f>IF('END Jul 2022'!BP34=0,91*'END Jul 2022'!M34/100,(91*'END Jul 2022'!M34/100)+'END Jul 2022'!BP34/4)</f>
        <v>100.09999999999998</v>
      </c>
      <c r="D50" s="384">
        <f>IF('END Jul 2022'!O34="",$G$6*'END Jul 2022'!N34/100,IF($G$6&gt;='END Jul 2022'!P34,('END Jul 2022'!P34*'END Jul 2022'!N34/100),($G$6*'END Jul 2022'!N34/100)))</f>
        <v>96.832088181818165</v>
      </c>
      <c r="E50" s="384">
        <f>IF(AND('END Jul 2022'!P34&gt;0,'END Jul 2022'!R34&gt;0),IF($G$6&lt;'END Jul 2022'!P34,0,IF($G$6&lt;=('END Jul 2022'!R34+'END Jul 2022'!P34),(($G$6-'END Jul 2022'!P34)*'END Jul 2022'!Q34/100),(('END Jul 2022'!R34)*'END Jul 2022'!Q34/100))),0)</f>
        <v>0</v>
      </c>
      <c r="F50" s="384">
        <f>IF('END Jul 2022'!T34&gt;0,IF(($G$6&lt;'END Jul 2022'!T34),(0),($G$6-'END Jul 2022'!T34)*'END Jul 2022'!U34/100),IF(AND('END Jul 2022'!R34&gt;0,'END Jul 2022'!T34=""),IF(($G$6&lt;'END Jul 2022'!R34),(0),($G$6-'END Jul 2022'!R34)*'END Jul 2022'!S34/100),IF(AND('END Jul 2022'!P34&gt;0,'END Jul 2022'!R34=""),IF(($G$6&lt;'END Jul 2022'!P34),(0),($G$6-'END Jul 2022'!P34)*'END Jul 2022'!Q34/100),0)))</f>
        <v>0</v>
      </c>
      <c r="G50" s="384">
        <f>$I$6*'END Jul 2022'!AH34/100</f>
        <v>155.20050000000001</v>
      </c>
      <c r="H50" s="384">
        <f>$H$6*'END Jul 2022'!W34/100</f>
        <v>64.467899999999986</v>
      </c>
      <c r="I50" s="384">
        <f t="shared" si="28"/>
        <v>416.60048818181815</v>
      </c>
      <c r="J50" s="449">
        <f t="shared" si="29"/>
        <v>1266.0019527272727</v>
      </c>
      <c r="K50" s="449">
        <f t="shared" si="30"/>
        <v>1666.4019527272726</v>
      </c>
      <c r="L50" s="450">
        <f t="shared" si="31"/>
        <v>1833.042148</v>
      </c>
      <c r="M50" s="386">
        <f>'END Jul 2022'!AZ34</f>
        <v>0</v>
      </c>
      <c r="N50" s="386">
        <f>'END Jul 2022'!BA34</f>
        <v>0</v>
      </c>
      <c r="O50" s="386">
        <f>'END Jul 2022'!BB34</f>
        <v>2</v>
      </c>
      <c r="P50" s="386">
        <f>'END Jul 2022'!BC34</f>
        <v>0</v>
      </c>
      <c r="Q50" s="386">
        <f>($E$6*'END Jul 2022'!AT34/100)*4</f>
        <v>154.72080000000003</v>
      </c>
      <c r="R50" s="324" t="str">
        <f t="shared" si="32"/>
        <v>Pay-on-time off bill</v>
      </c>
      <c r="S50" s="324" t="str">
        <f t="shared" si="33"/>
        <v>Exclusive</v>
      </c>
      <c r="T50" s="380">
        <f t="shared" si="34"/>
        <v>1666.4019527272726</v>
      </c>
      <c r="U50" s="380">
        <f t="shared" si="35"/>
        <v>1633.0739136727273</v>
      </c>
      <c r="V50" s="386">
        <f t="shared" si="36"/>
        <v>1511.6811527272725</v>
      </c>
      <c r="W50" s="386">
        <f t="shared" si="37"/>
        <v>1478.3531136727272</v>
      </c>
      <c r="X50" s="455">
        <f t="shared" si="38"/>
        <v>1662.8492679999999</v>
      </c>
      <c r="Y50" s="455">
        <f t="shared" si="38"/>
        <v>1626.1884250400001</v>
      </c>
      <c r="Z50" s="387">
        <f>'END Jul 2022'!BL34</f>
        <v>0</v>
      </c>
      <c r="AA50" s="326" t="str">
        <f>'END Jul 2022'!BM34</f>
        <v>n</v>
      </c>
      <c r="AB50" s="523"/>
      <c r="AC50" s="523"/>
      <c r="AD50" s="523"/>
      <c r="AE50" s="523"/>
      <c r="AF50" s="523"/>
      <c r="AG50" s="523"/>
      <c r="AH50" s="523"/>
      <c r="AI50" s="523"/>
      <c r="AJ50" s="523"/>
      <c r="AK50" s="523"/>
      <c r="AL50" s="523"/>
      <c r="AM50" s="523"/>
      <c r="AN50" s="523"/>
      <c r="AO50" s="523"/>
    </row>
    <row r="51" spans="1:41" x14ac:dyDescent="0.3">
      <c r="A51" s="319" t="str">
        <f>'END Jul 2022'!K35</f>
        <v>Dodo Power &amp; Gas</v>
      </c>
      <c r="B51" s="383" t="str">
        <f>'END Jul 2022'!L35</f>
        <v>Market offer</v>
      </c>
      <c r="C51" s="384">
        <f>IF('END Jul 2022'!BP35=0,91*'END Jul 2022'!M35/100,(91*'END Jul 2022'!M35/100)+'END Jul 2022'!BP35/4)</f>
        <v>94.88818181818182</v>
      </c>
      <c r="D51" s="384">
        <f>IF('END Jul 2022'!O35="",$G$6*'END Jul 2022'!N35/100,IF($G$6&gt;='END Jul 2022'!P35,('END Jul 2022'!P35*'END Jul 2022'!N35/100),($G$6*'END Jul 2022'!N35/100)))</f>
        <v>70.871277272727269</v>
      </c>
      <c r="E51" s="384">
        <f>IF(AND('END Jul 2022'!P35&gt;0,'END Jul 2022'!R35&gt;0),IF($G$6&lt;'END Jul 2022'!P35,0,IF($G$6&lt;=('END Jul 2022'!R35+'END Jul 2022'!P35),(($G$6-'END Jul 2022'!P35)*'END Jul 2022'!Q35/100),(('END Jul 2022'!R35)*'END Jul 2022'!Q35/100))),0)</f>
        <v>0</v>
      </c>
      <c r="F51" s="384">
        <f>IF('END Jul 2022'!T35&gt;0,IF(($G$6&lt;'END Jul 2022'!T35),(0),($G$6-'END Jul 2022'!T35)*'END Jul 2022'!U35/100),IF(AND('END Jul 2022'!R35&gt;0,'END Jul 2022'!T35=""),IF(($G$6&lt;'END Jul 2022'!R35),(0),($G$6-'END Jul 2022'!R35)*'END Jul 2022'!S35/100),IF(AND('END Jul 2022'!P35&gt;0,'END Jul 2022'!R35=""),IF(($G$6&lt;'END Jul 2022'!P35),(0),($G$6-'END Jul 2022'!P35)*'END Jul 2022'!Q35/100),0)))</f>
        <v>0</v>
      </c>
      <c r="G51" s="384">
        <f>$I$6*'END Jul 2022'!AH35/100</f>
        <v>149.66537727272726</v>
      </c>
      <c r="H51" s="384">
        <f>$H$6*'END Jul 2022'!W35/100</f>
        <v>87.747974999999983</v>
      </c>
      <c r="I51" s="384">
        <f t="shared" si="28"/>
        <v>403.17281136363636</v>
      </c>
      <c r="J51" s="449">
        <f t="shared" si="29"/>
        <v>1233.1385181818182</v>
      </c>
      <c r="K51" s="449">
        <f t="shared" si="30"/>
        <v>1612.6912454545454</v>
      </c>
      <c r="L51" s="450">
        <f t="shared" si="31"/>
        <v>1773.96037</v>
      </c>
      <c r="M51" s="386">
        <f>'END Jul 2022'!AZ35</f>
        <v>0</v>
      </c>
      <c r="N51" s="386">
        <f>'END Jul 2022'!BA35</f>
        <v>0</v>
      </c>
      <c r="O51" s="386">
        <f>'END Jul 2022'!BB35</f>
        <v>0</v>
      </c>
      <c r="P51" s="386">
        <f>'END Jul 2022'!BC35</f>
        <v>0</v>
      </c>
      <c r="Q51" s="386">
        <f>($E$6*'END Jul 2022'!AT35/100)*4</f>
        <v>184.47479999999999</v>
      </c>
      <c r="R51" s="324" t="str">
        <f t="shared" si="32"/>
        <v>No discount</v>
      </c>
      <c r="S51" s="324" t="str">
        <f t="shared" si="33"/>
        <v>Exclusive</v>
      </c>
      <c r="T51" s="380">
        <f t="shared" si="34"/>
        <v>1612.6912454545454</v>
      </c>
      <c r="U51" s="380">
        <f t="shared" si="35"/>
        <v>1612.6912454545454</v>
      </c>
      <c r="V51" s="386">
        <f t="shared" si="36"/>
        <v>1428.2164454545455</v>
      </c>
      <c r="W51" s="386">
        <f t="shared" si="37"/>
        <v>1428.2164454545455</v>
      </c>
      <c r="X51" s="455">
        <f t="shared" si="38"/>
        <v>1571.0380900000002</v>
      </c>
      <c r="Y51" s="455">
        <f t="shared" si="38"/>
        <v>1571.0380900000002</v>
      </c>
      <c r="Z51" s="387">
        <f>'END Jul 2022'!BL35</f>
        <v>0</v>
      </c>
      <c r="AA51" s="326" t="str">
        <f>'END Jul 2022'!BM35</f>
        <v>n</v>
      </c>
      <c r="AB51" s="523"/>
      <c r="AC51" s="523"/>
      <c r="AD51" s="523"/>
      <c r="AE51" s="523"/>
      <c r="AF51" s="523"/>
      <c r="AG51" s="523"/>
      <c r="AH51" s="523"/>
      <c r="AI51" s="523"/>
      <c r="AJ51" s="523"/>
      <c r="AK51" s="523"/>
      <c r="AL51" s="523"/>
      <c r="AM51" s="523"/>
      <c r="AN51" s="523"/>
      <c r="AO51" s="523"/>
    </row>
    <row r="52" spans="1:41" x14ac:dyDescent="0.3">
      <c r="A52" s="319" t="str">
        <f>'END Jul 2022'!K36</f>
        <v>Origin Energy</v>
      </c>
      <c r="B52" s="383" t="str">
        <f>'END Jul 2022'!L36</f>
        <v>Solar Boost</v>
      </c>
      <c r="C52" s="384">
        <f>IF('END Jul 2022'!BP36=0,91*'END Jul 2022'!M36/100,(91*'END Jul 2022'!M36/100)+'END Jul 2022'!BP36/4)</f>
        <v>91.719727272727269</v>
      </c>
      <c r="D52" s="384">
        <f>IF('END Jul 2022'!O36="",$G$6*'END Jul 2022'!N36/100,IF($G$6&gt;='END Jul 2022'!P36,('END Jul 2022'!P36*'END Jul 2022'!N36/100),($G$6*'END Jul 2022'!N36/100)))</f>
        <v>90.10311545454546</v>
      </c>
      <c r="E52" s="384">
        <f>IF(AND('END Jul 2022'!P36&gt;0,'END Jul 2022'!R36&gt;0),IF($G$6&lt;'END Jul 2022'!P36,0,IF($G$6&lt;=('END Jul 2022'!R36+'END Jul 2022'!P36),(($G$6-'END Jul 2022'!P36)*'END Jul 2022'!Q36/100),(('END Jul 2022'!R36)*'END Jul 2022'!Q36/100))),0)</f>
        <v>0</v>
      </c>
      <c r="F52" s="384">
        <f>IF('END Jul 2022'!T36&gt;0,IF(($G$6&lt;'END Jul 2022'!T36),(0),($G$6-'END Jul 2022'!T36)*'END Jul 2022'!U36/100),IF(AND('END Jul 2022'!R36&gt;0,'END Jul 2022'!T36=""),IF(($G$6&lt;'END Jul 2022'!R36),(0),($G$6-'END Jul 2022'!R36)*'END Jul 2022'!S36/100),IF(AND('END Jul 2022'!P36&gt;0,'END Jul 2022'!R36=""),IF(($G$6&lt;'END Jul 2022'!P36),(0),($G$6-'END Jul 2022'!P36)*'END Jul 2022'!Q36/100),0)))</f>
        <v>0</v>
      </c>
      <c r="G52" s="384">
        <f>$I$6*'END Jul 2022'!AH36/100</f>
        <v>180.97680681818179</v>
      </c>
      <c r="H52" s="384">
        <f>$H$6*'END Jul 2022'!W36/100</f>
        <v>68.895998181818172</v>
      </c>
      <c r="I52" s="384">
        <f t="shared" si="28"/>
        <v>431.69564772727267</v>
      </c>
      <c r="J52" s="449">
        <f t="shared" si="29"/>
        <v>1359.9036818181817</v>
      </c>
      <c r="K52" s="449">
        <f t="shared" si="30"/>
        <v>1726.7825909090907</v>
      </c>
      <c r="L52" s="450">
        <f t="shared" si="31"/>
        <v>1899.4608499999999</v>
      </c>
      <c r="M52" s="386">
        <f>'END Jul 2022'!AZ36</f>
        <v>0</v>
      </c>
      <c r="N52" s="386">
        <f>'END Jul 2022'!BA36</f>
        <v>0</v>
      </c>
      <c r="O52" s="386">
        <f>'END Jul 2022'!BB36</f>
        <v>0</v>
      </c>
      <c r="P52" s="386">
        <f>'END Jul 2022'!BC36</f>
        <v>0</v>
      </c>
      <c r="Q52" s="386">
        <f>($E$6*'END Jul 2022'!AT36/100)*4</f>
        <v>297.54000000000002</v>
      </c>
      <c r="R52" s="324" t="str">
        <f t="shared" si="32"/>
        <v>No discount</v>
      </c>
      <c r="S52" s="324" t="str">
        <f t="shared" si="33"/>
        <v>Inclusive</v>
      </c>
      <c r="T52" s="380">
        <f t="shared" si="34"/>
        <v>1726.7825909090907</v>
      </c>
      <c r="U52" s="380">
        <f t="shared" si="35"/>
        <v>1726.7825909090907</v>
      </c>
      <c r="V52" s="386">
        <f t="shared" si="36"/>
        <v>1429.2425909090907</v>
      </c>
      <c r="W52" s="386">
        <f t="shared" si="37"/>
        <v>1429.2425909090907</v>
      </c>
      <c r="X52" s="455">
        <f t="shared" si="38"/>
        <v>1572.1668499999998</v>
      </c>
      <c r="Y52" s="455">
        <f t="shared" si="38"/>
        <v>1572.1668499999998</v>
      </c>
      <c r="Z52" s="387">
        <f>'END Jul 2022'!BL36</f>
        <v>0</v>
      </c>
      <c r="AA52" s="326" t="str">
        <f>'END Jul 2022'!BM36</f>
        <v>n</v>
      </c>
      <c r="AB52" s="523"/>
      <c r="AC52" s="523"/>
      <c r="AD52" s="523"/>
      <c r="AE52" s="523"/>
      <c r="AF52" s="523"/>
      <c r="AG52" s="523"/>
      <c r="AH52" s="523"/>
      <c r="AI52" s="523"/>
      <c r="AJ52" s="523"/>
      <c r="AK52" s="523"/>
      <c r="AL52" s="523"/>
      <c r="AM52" s="523"/>
      <c r="AN52" s="523"/>
      <c r="AO52" s="523"/>
    </row>
    <row r="53" spans="1:41" x14ac:dyDescent="0.3">
      <c r="A53" s="319" t="str">
        <f>'END Jul 2022'!K37</f>
        <v>Powershop</v>
      </c>
      <c r="B53" s="383" t="str">
        <f>'END Jul 2022'!L37</f>
        <v>Carbon neutral</v>
      </c>
      <c r="C53" s="384">
        <f>IF('END Jul 2022'!BP37=0,91*'END Jul 2022'!M37/100,(91*'END Jul 2022'!M37/100)+'END Jul 2022'!BP37/4)</f>
        <v>115.1480909090909</v>
      </c>
      <c r="D53" s="384">
        <f>IF('END Jul 2022'!O37="",$G$6*'END Jul 2022'!N37/100,IF($G$6&gt;='END Jul 2022'!P37,('END Jul 2022'!P37*'END Jul 2022'!N37/100),($G$6*'END Jul 2022'!N37/100)))</f>
        <v>81.615927272727262</v>
      </c>
      <c r="E53" s="384">
        <f>IF(AND('END Jul 2022'!P37&gt;0,'END Jul 2022'!R37&gt;0),IF($G$6&lt;'END Jul 2022'!P37,0,IF($G$6&lt;=('END Jul 2022'!R37+'END Jul 2022'!P37),(($G$6-'END Jul 2022'!P37)*'END Jul 2022'!Q37/100),(('END Jul 2022'!R37)*'END Jul 2022'!Q37/100))),0)</f>
        <v>0</v>
      </c>
      <c r="F53" s="384">
        <f>IF('END Jul 2022'!T37&gt;0,IF(($G$6&lt;'END Jul 2022'!T37),(0),($G$6-'END Jul 2022'!T37)*'END Jul 2022'!U37/100),IF(AND('END Jul 2022'!R37&gt;0,'END Jul 2022'!T37=""),IF(($G$6&lt;'END Jul 2022'!R37),(0),($G$6-'END Jul 2022'!R37)*'END Jul 2022'!S37/100),IF(AND('END Jul 2022'!P37&gt;0,'END Jul 2022'!R37=""),IF(($G$6&lt;'END Jul 2022'!P37),(0),($G$6-'END Jul 2022'!P37)*'END Jul 2022'!Q37/100),0)))</f>
        <v>0</v>
      </c>
      <c r="G53" s="384">
        <f>$I$6*'END Jul 2022'!AH37/100</f>
        <v>144.83571136363634</v>
      </c>
      <c r="H53" s="384">
        <f>$H$6*'END Jul 2022'!W37/100</f>
        <v>71.631</v>
      </c>
      <c r="I53" s="384">
        <f t="shared" si="28"/>
        <v>413.23072954545444</v>
      </c>
      <c r="J53" s="449">
        <f t="shared" si="29"/>
        <v>1192.3305545454541</v>
      </c>
      <c r="K53" s="449">
        <f t="shared" si="30"/>
        <v>1652.9229181818177</v>
      </c>
      <c r="L53" s="450">
        <f t="shared" si="31"/>
        <v>1818.2152099999996</v>
      </c>
      <c r="M53" s="386">
        <f>'END Jul 2022'!AZ37</f>
        <v>0</v>
      </c>
      <c r="N53" s="386">
        <f>'END Jul 2022'!BA37</f>
        <v>0</v>
      </c>
      <c r="O53" s="386">
        <f>'END Jul 2022'!BB37</f>
        <v>0</v>
      </c>
      <c r="P53" s="386">
        <f>'END Jul 2022'!BC37</f>
        <v>0</v>
      </c>
      <c r="Q53" s="386">
        <f>($E$6*'END Jul 2022'!AT37/100)*4</f>
        <v>148.77000000000001</v>
      </c>
      <c r="R53" s="324" t="str">
        <f t="shared" si="32"/>
        <v>No discount</v>
      </c>
      <c r="S53" s="324" t="str">
        <f t="shared" si="33"/>
        <v>Inclusive</v>
      </c>
      <c r="T53" s="380">
        <f t="shared" si="34"/>
        <v>1652.9229181818177</v>
      </c>
      <c r="U53" s="380">
        <f t="shared" si="35"/>
        <v>1652.9229181818177</v>
      </c>
      <c r="V53" s="386">
        <f t="shared" si="36"/>
        <v>1504.1529181818178</v>
      </c>
      <c r="W53" s="386">
        <f t="shared" si="37"/>
        <v>1504.1529181818178</v>
      </c>
      <c r="X53" s="455">
        <f t="shared" si="38"/>
        <v>1654.5682099999997</v>
      </c>
      <c r="Y53" s="455">
        <f t="shared" si="38"/>
        <v>1654.5682099999997</v>
      </c>
      <c r="Z53" s="387">
        <f>'END Jul 2022'!BL37</f>
        <v>0</v>
      </c>
      <c r="AA53" s="326" t="str">
        <f>'END Jul 2022'!BM37</f>
        <v>n</v>
      </c>
      <c r="AB53" s="523"/>
      <c r="AC53" s="523"/>
      <c r="AD53" s="523"/>
      <c r="AE53" s="523"/>
      <c r="AF53" s="523"/>
      <c r="AG53" s="523"/>
      <c r="AH53" s="523"/>
      <c r="AI53" s="523"/>
      <c r="AJ53" s="523"/>
      <c r="AK53" s="523"/>
      <c r="AL53" s="523"/>
      <c r="AM53" s="523"/>
      <c r="AN53" s="523"/>
      <c r="AO53" s="523"/>
    </row>
    <row r="54" spans="1:41" x14ac:dyDescent="0.3">
      <c r="A54" s="319" t="str">
        <f>'END Jul 2022'!K38</f>
        <v>Red Energy</v>
      </c>
      <c r="B54" s="383" t="str">
        <f>'END Jul 2022'!L38</f>
        <v>Solar Saver</v>
      </c>
      <c r="C54" s="384">
        <f>IF('END Jul 2022'!BP38=0,91*'END Jul 2022'!M38/100,(91*'END Jul 2022'!M38/100)+'END Jul 2022'!BP38/4)</f>
        <v>100.09999999999998</v>
      </c>
      <c r="D54" s="384">
        <f>IF('END Jul 2022'!O38="",$G$6*'END Jul 2022'!N38/100,IF($G$6&gt;='END Jul 2022'!P38,('END Jul 2022'!P38*'END Jul 2022'!N38/100),($G$6*'END Jul 2022'!N38/100)))</f>
        <v>83.09196</v>
      </c>
      <c r="E54" s="384">
        <f>IF(AND('END Jul 2022'!P38&gt;0,'END Jul 2022'!R38&gt;0),IF($G$6&lt;'END Jul 2022'!P38,0,IF($G$6&lt;=('END Jul 2022'!R38+'END Jul 2022'!P38),(($G$6-'END Jul 2022'!P38)*'END Jul 2022'!Q38/100),(('END Jul 2022'!R38)*'END Jul 2022'!Q38/100))),0)</f>
        <v>0</v>
      </c>
      <c r="F54" s="384">
        <f>IF('END Jul 2022'!T38&gt;0,IF(($G$6&lt;'END Jul 2022'!T38),(0),($G$6-'END Jul 2022'!T38)*'END Jul 2022'!U38/100),IF(AND('END Jul 2022'!R38&gt;0,'END Jul 2022'!T38=""),IF(($G$6&lt;'END Jul 2022'!R38),(0),($G$6-'END Jul 2022'!R38)*'END Jul 2022'!S38/100),IF(AND('END Jul 2022'!P38&gt;0,'END Jul 2022'!R38=""),IF(($G$6&lt;'END Jul 2022'!P38),(0),($G$6-'END Jul 2022'!P38)*'END Jul 2022'!Q38/100),0)))</f>
        <v>0</v>
      </c>
      <c r="G54" s="384">
        <f>$I$6*'END Jul 2022'!AH38/100</f>
        <v>154.00664999999998</v>
      </c>
      <c r="H54" s="384">
        <f>$H$6*'END Jul 2022'!W38/100</f>
        <v>66.97498499999999</v>
      </c>
      <c r="I54" s="384">
        <f t="shared" si="28"/>
        <v>404.17359499999998</v>
      </c>
      <c r="J54" s="449">
        <f t="shared" si="29"/>
        <v>1216.29438</v>
      </c>
      <c r="K54" s="449">
        <f t="shared" si="30"/>
        <v>1616.6943799999999</v>
      </c>
      <c r="L54" s="450">
        <f t="shared" si="31"/>
        <v>1778.363818</v>
      </c>
      <c r="M54" s="386">
        <f>'END Jul 2022'!AZ38</f>
        <v>0</v>
      </c>
      <c r="N54" s="386">
        <f>'END Jul 2022'!BA38</f>
        <v>0</v>
      </c>
      <c r="O54" s="386">
        <f>'END Jul 2022'!BB38</f>
        <v>0</v>
      </c>
      <c r="P54" s="386">
        <f>'END Jul 2022'!BC38</f>
        <v>0</v>
      </c>
      <c r="Q54" s="386">
        <f>($E$6*'END Jul 2022'!AT38/100)*4</f>
        <v>535.572</v>
      </c>
      <c r="R54" s="324" t="str">
        <f t="shared" si="32"/>
        <v>No discount</v>
      </c>
      <c r="S54" s="324" t="str">
        <f t="shared" si="33"/>
        <v>Inclusive</v>
      </c>
      <c r="T54" s="380">
        <f t="shared" si="34"/>
        <v>1616.6943799999999</v>
      </c>
      <c r="U54" s="380">
        <f t="shared" si="35"/>
        <v>1616.6943799999999</v>
      </c>
      <c r="V54" s="386">
        <f t="shared" si="36"/>
        <v>1081.1223799999998</v>
      </c>
      <c r="W54" s="386">
        <f t="shared" si="37"/>
        <v>1081.1223799999998</v>
      </c>
      <c r="X54" s="455">
        <f t="shared" si="38"/>
        <v>1189.234618</v>
      </c>
      <c r="Y54" s="455">
        <f t="shared" si="38"/>
        <v>1189.234618</v>
      </c>
      <c r="Z54" s="387">
        <f>'END Jul 2022'!BL38</f>
        <v>0</v>
      </c>
      <c r="AA54" s="326" t="str">
        <f>'END Jul 2022'!BM38</f>
        <v>n</v>
      </c>
      <c r="AB54" s="523"/>
      <c r="AC54" s="523"/>
      <c r="AD54" s="523"/>
      <c r="AE54" s="523"/>
      <c r="AF54" s="523"/>
      <c r="AG54" s="523"/>
      <c r="AH54" s="523"/>
      <c r="AI54" s="523"/>
      <c r="AJ54" s="523"/>
      <c r="AK54" s="523"/>
      <c r="AL54" s="523"/>
      <c r="AM54" s="523"/>
      <c r="AN54" s="523"/>
      <c r="AO54" s="523"/>
    </row>
    <row r="55" spans="1:41" x14ac:dyDescent="0.3">
      <c r="A55" s="319" t="str">
        <f>'END Jul 2022'!K39</f>
        <v>Simply Energy</v>
      </c>
      <c r="B55" s="383" t="str">
        <f>'END Jul 2022'!L39</f>
        <v>NRMA 1% discount</v>
      </c>
      <c r="C55" s="384">
        <f>IF('END Jul 2022'!BP39=0,91*'END Jul 2022'!M39/100,(91*'END Jul 2022'!M39/100)+'END Jul 2022'!BP39/4)</f>
        <v>84.174999999999983</v>
      </c>
      <c r="D55" s="384">
        <f>IF('END Jul 2022'!O39="",$G$6*'END Jul 2022'!N39/100,IF($G$6&gt;='END Jul 2022'!P39,('END Jul 2022'!P39*'END Jul 2022'!N39/100),($G$6*'END Jul 2022'!N39/100)))</f>
        <v>83.569500000000005</v>
      </c>
      <c r="E55" s="384">
        <f>IF(AND('END Jul 2022'!P39&gt;0,'END Jul 2022'!R39&gt;0),IF($G$6&lt;'END Jul 2022'!P39,0,IF($G$6&lt;=('END Jul 2022'!R39+'END Jul 2022'!P39),(($G$6-'END Jul 2022'!P39)*'END Jul 2022'!Q39/100),(('END Jul 2022'!R39)*'END Jul 2022'!Q39/100))),0)</f>
        <v>0</v>
      </c>
      <c r="F55" s="384">
        <f>IF('END Jul 2022'!T39&gt;0,IF(($G$6&lt;'END Jul 2022'!T39),(0),($G$6-'END Jul 2022'!T39)*'END Jul 2022'!U39/100),IF(AND('END Jul 2022'!R39&gt;0,'END Jul 2022'!T39=""),IF(($G$6&lt;'END Jul 2022'!R39),(0),($G$6-'END Jul 2022'!R39)*'END Jul 2022'!S39/100),IF(AND('END Jul 2022'!P39&gt;0,'END Jul 2022'!R39=""),IF(($G$6&lt;'END Jul 2022'!P39),(0),($G$6-'END Jul 2022'!P39)*'END Jul 2022'!Q39/100),0)))</f>
        <v>0</v>
      </c>
      <c r="G55" s="384">
        <f>$I$6*'END Jul 2022'!AH39/100</f>
        <v>161.16974999999996</v>
      </c>
      <c r="H55" s="384">
        <f>$H$6*'END Jul 2022'!W39/100</f>
        <v>84.068746363636365</v>
      </c>
      <c r="I55" s="384">
        <f t="shared" si="28"/>
        <v>412.98299636363629</v>
      </c>
      <c r="J55" s="449">
        <f t="shared" si="29"/>
        <v>1315.2319854545453</v>
      </c>
      <c r="K55" s="449">
        <f t="shared" si="30"/>
        <v>1651.9319854545452</v>
      </c>
      <c r="L55" s="450">
        <f t="shared" si="31"/>
        <v>1817.1251839999998</v>
      </c>
      <c r="M55" s="386">
        <f>'END Jul 2022'!AZ39</f>
        <v>1</v>
      </c>
      <c r="N55" s="386">
        <f>'END Jul 2022'!BA39</f>
        <v>0</v>
      </c>
      <c r="O55" s="386">
        <f>'END Jul 2022'!BB39</f>
        <v>0</v>
      </c>
      <c r="P55" s="386">
        <f>'END Jul 2022'!BC39</f>
        <v>0</v>
      </c>
      <c r="Q55" s="386">
        <f>($E$6*'END Jul 2022'!AT39/100)*4</f>
        <v>238.03200000000001</v>
      </c>
      <c r="R55" s="324" t="str">
        <f t="shared" si="32"/>
        <v>Guaranteed off bill</v>
      </c>
      <c r="S55" s="324" t="str">
        <f t="shared" si="33"/>
        <v>Exclusive</v>
      </c>
      <c r="T55" s="380">
        <f t="shared" si="34"/>
        <v>1635.4126655999996</v>
      </c>
      <c r="U55" s="380">
        <f t="shared" si="35"/>
        <v>1635.4126655999996</v>
      </c>
      <c r="V55" s="386">
        <f t="shared" si="36"/>
        <v>1397.3806655999997</v>
      </c>
      <c r="W55" s="386">
        <f t="shared" si="37"/>
        <v>1397.3806655999997</v>
      </c>
      <c r="X55" s="455">
        <f t="shared" si="38"/>
        <v>1537.1187321599998</v>
      </c>
      <c r="Y55" s="455">
        <f t="shared" si="38"/>
        <v>1537.1187321599998</v>
      </c>
      <c r="Z55" s="387">
        <f>'END Jul 2022'!BL39</f>
        <v>0</v>
      </c>
      <c r="AA55" s="326" t="str">
        <f>'END Jul 2022'!BM39</f>
        <v>n</v>
      </c>
      <c r="AB55" s="523"/>
      <c r="AC55" s="523"/>
      <c r="AD55" s="523"/>
      <c r="AE55" s="523"/>
      <c r="AF55" s="523"/>
      <c r="AG55" s="523"/>
      <c r="AH55" s="523"/>
      <c r="AI55" s="523"/>
      <c r="AJ55" s="523"/>
      <c r="AK55" s="523"/>
      <c r="AL55" s="523"/>
      <c r="AM55" s="523"/>
      <c r="AN55" s="523"/>
      <c r="AO55" s="523"/>
    </row>
    <row r="56" spans="1:41" x14ac:dyDescent="0.3">
      <c r="A56" s="319" t="str">
        <f>'END Jul 2022'!K40</f>
        <v>GloBird Energy</v>
      </c>
      <c r="B56" s="383" t="str">
        <f>'END Jul 2022'!L40</f>
        <v>SolarPlus</v>
      </c>
      <c r="C56" s="384">
        <f>IF('END Jul 2022'!BP40=0,91*'END Jul 2022'!M40/100,(91*'END Jul 2022'!M40/100)+'END Jul 2022'!BP40/4)</f>
        <v>100.09999999999998</v>
      </c>
      <c r="D56" s="384">
        <f>IF('END Jul 2022'!O40="",$G$6*'END Jul 2022'!N40/100,IF($G$6&gt;='END Jul 2022'!P40,('END Jul 2022'!P40*'END Jul 2022'!N40/100),($G$6*'END Jul 2022'!N40/100)))</f>
        <v>138.48659999999998</v>
      </c>
      <c r="E56" s="384">
        <f>IF(AND('END Jul 2022'!P40&gt;0,'END Jul 2022'!R40&gt;0),IF($G$6&lt;'END Jul 2022'!P40,0,IF($G$6&lt;=('END Jul 2022'!R40+'END Jul 2022'!P40),(($G$6-'END Jul 2022'!P40)*'END Jul 2022'!Q40/100),(('END Jul 2022'!R40)*'END Jul 2022'!Q40/100))),0)</f>
        <v>0</v>
      </c>
      <c r="F56" s="384">
        <f>IF('END Jul 2022'!T40&gt;0,IF(($G$6&lt;'END Jul 2022'!T40),(0),($G$6-'END Jul 2022'!T40)*'END Jul 2022'!U40/100),IF(AND('END Jul 2022'!R40&gt;0,'END Jul 2022'!T40=""),IF(($G$6&lt;'END Jul 2022'!R40),(0),($G$6-'END Jul 2022'!R40)*'END Jul 2022'!S40/100),IF(AND('END Jul 2022'!P40&gt;0,'END Jul 2022'!R40=""),IF(($G$6&lt;'END Jul 2022'!P40),(0),($G$6-'END Jul 2022'!P40)*'END Jul 2022'!Q40/100),0)))</f>
        <v>0</v>
      </c>
      <c r="G56" s="384">
        <f>$I$6*'END Jul 2022'!AH40/100</f>
        <v>286.52399999999994</v>
      </c>
      <c r="H56" s="384">
        <f>$H$6*'END Jul 2022'!W40/100</f>
        <v>171.91439999999994</v>
      </c>
      <c r="I56" s="384">
        <f t="shared" si="28"/>
        <v>697.02499999999986</v>
      </c>
      <c r="J56" s="449">
        <f t="shared" si="29"/>
        <v>2387.6999999999994</v>
      </c>
      <c r="K56" s="449">
        <f t="shared" si="30"/>
        <v>2788.0999999999995</v>
      </c>
      <c r="L56" s="450">
        <f t="shared" si="31"/>
        <v>3066.91</v>
      </c>
      <c r="M56" s="386">
        <f>'END Jul 2022'!AZ40</f>
        <v>0</v>
      </c>
      <c r="N56" s="386">
        <f>'END Jul 2022'!BA40</f>
        <v>0</v>
      </c>
      <c r="O56" s="386">
        <f>'END Jul 2022'!BB40</f>
        <v>0</v>
      </c>
      <c r="P56" s="386">
        <f>'END Jul 2022'!BC40</f>
        <v>0</v>
      </c>
      <c r="Q56" s="386">
        <f>($E$6*'END Jul 2022'!AT40/100)*4</f>
        <v>595.08000000000004</v>
      </c>
      <c r="R56" s="324" t="str">
        <f t="shared" si="32"/>
        <v>No discount</v>
      </c>
      <c r="S56" s="324" t="str">
        <f t="shared" si="33"/>
        <v>Exclusive</v>
      </c>
      <c r="T56" s="380">
        <f t="shared" si="34"/>
        <v>2788.0999999999995</v>
      </c>
      <c r="U56" s="380">
        <f t="shared" si="35"/>
        <v>2788.0999999999995</v>
      </c>
      <c r="V56" s="386">
        <f t="shared" si="36"/>
        <v>2193.0199999999995</v>
      </c>
      <c r="W56" s="386">
        <f t="shared" si="37"/>
        <v>2193.0199999999995</v>
      </c>
      <c r="X56" s="455">
        <f t="shared" si="38"/>
        <v>2412.3219999999997</v>
      </c>
      <c r="Y56" s="455">
        <f t="shared" si="38"/>
        <v>2412.3219999999997</v>
      </c>
      <c r="Z56" s="387">
        <f>'END Jul 2022'!BL40</f>
        <v>0</v>
      </c>
      <c r="AA56" s="326" t="str">
        <f>'END Jul 2022'!BM40</f>
        <v>n</v>
      </c>
      <c r="AB56" s="523"/>
      <c r="AC56" s="523"/>
      <c r="AD56" s="523"/>
      <c r="AE56" s="523"/>
      <c r="AF56" s="523"/>
      <c r="AG56" s="523"/>
      <c r="AH56" s="523"/>
      <c r="AI56" s="523"/>
      <c r="AJ56" s="523"/>
      <c r="AK56" s="523"/>
      <c r="AL56" s="523"/>
      <c r="AM56" s="523"/>
      <c r="AN56" s="523"/>
      <c r="AO56" s="523"/>
    </row>
    <row r="57" spans="1:41" x14ac:dyDescent="0.3">
      <c r="A57" s="319" t="str">
        <f>'END Jul 2022'!K41</f>
        <v>Kogan Energy</v>
      </c>
      <c r="B57" s="383" t="str">
        <f>'END Jul 2022'!L41</f>
        <v>Free Kogan First Membership</v>
      </c>
      <c r="C57" s="384">
        <f>IF('END Jul 2022'!BP41=0,91*'END Jul 2022'!M41/100,(91*'END Jul 2022'!M41/100)+'END Jul 2022'!BP41/4)</f>
        <v>119.40854545454546</v>
      </c>
      <c r="D57" s="384">
        <f>IF('END Jul 2022'!O41="",$G$6*'END Jul 2022'!N41/100,IF($G$6&gt;='END Jul 2022'!P41,('END Jul 2022'!P41*'END Jul 2022'!N41/100),($G$6*'END Jul 2022'!N41/100)))</f>
        <v>65.922226363636369</v>
      </c>
      <c r="E57" s="384">
        <f>IF(AND('END Jul 2022'!P41&gt;0,'END Jul 2022'!R41&gt;0),IF($G$6&lt;'END Jul 2022'!P41,0,IF($G$6&lt;=('END Jul 2022'!R41+'END Jul 2022'!P41),(($G$6-'END Jul 2022'!P41)*'END Jul 2022'!Q41/100),(('END Jul 2022'!R41)*'END Jul 2022'!Q41/100))),0)</f>
        <v>0</v>
      </c>
      <c r="F57" s="384">
        <f>IF('END Jul 2022'!T41&gt;0,IF(($G$6&lt;'END Jul 2022'!T41),(0),($G$6-'END Jul 2022'!T41)*'END Jul 2022'!U41/100),IF(AND('END Jul 2022'!R41&gt;0,'END Jul 2022'!T41=""),IF(($G$6&lt;'END Jul 2022'!R41),(0),($G$6-'END Jul 2022'!R41)*'END Jul 2022'!S41/100),IF(AND('END Jul 2022'!P41&gt;0,'END Jul 2022'!R41=""),IF(($G$6&lt;'END Jul 2022'!P41),(0),($G$6-'END Jul 2022'!P41)*'END Jul 2022'!Q41/100),0)))</f>
        <v>0</v>
      </c>
      <c r="G57" s="384">
        <f>$I$6*'END Jul 2022'!AH41/100</f>
        <v>143.58759545454544</v>
      </c>
      <c r="H57" s="384">
        <f>$H$6*'END Jul 2022'!W41/100</f>
        <v>81.85469727272725</v>
      </c>
      <c r="I57" s="384">
        <f t="shared" si="28"/>
        <v>410.77306454545453</v>
      </c>
      <c r="J57" s="449">
        <f t="shared" si="29"/>
        <v>1165.4580763636363</v>
      </c>
      <c r="K57" s="449">
        <f t="shared" si="30"/>
        <v>1643.0922581818181</v>
      </c>
      <c r="L57" s="450">
        <f t="shared" si="31"/>
        <v>1807.401484</v>
      </c>
      <c r="M57" s="386">
        <f>'END Jul 2022'!AZ41</f>
        <v>0</v>
      </c>
      <c r="N57" s="386">
        <f>'END Jul 2022'!BA41</f>
        <v>0</v>
      </c>
      <c r="O57" s="386">
        <f>'END Jul 2022'!BB41</f>
        <v>0</v>
      </c>
      <c r="P57" s="386">
        <f>'END Jul 2022'!BC41</f>
        <v>0</v>
      </c>
      <c r="Q57" s="386">
        <f>($E$6*'END Jul 2022'!AT41/100)*4</f>
        <v>129.4299</v>
      </c>
      <c r="R57" s="324" t="str">
        <f t="shared" si="32"/>
        <v>No discount</v>
      </c>
      <c r="S57" s="324" t="str">
        <f t="shared" si="33"/>
        <v>Exclusive</v>
      </c>
      <c r="T57" s="380">
        <f t="shared" si="34"/>
        <v>1643.0922581818181</v>
      </c>
      <c r="U57" s="380">
        <f t="shared" si="35"/>
        <v>1643.0922581818181</v>
      </c>
      <c r="V57" s="386">
        <f t="shared" si="36"/>
        <v>1513.662358181818</v>
      </c>
      <c r="W57" s="386">
        <f t="shared" si="37"/>
        <v>1513.662358181818</v>
      </c>
      <c r="X57" s="455">
        <f t="shared" si="38"/>
        <v>1665.0285939999999</v>
      </c>
      <c r="Y57" s="455">
        <f t="shared" si="38"/>
        <v>1665.0285939999999</v>
      </c>
      <c r="Z57" s="387">
        <f>'END Jul 2022'!BL41</f>
        <v>0</v>
      </c>
      <c r="AA57" s="326" t="str">
        <f>'END Jul 2022'!BM41</f>
        <v>n</v>
      </c>
      <c r="AB57" s="523"/>
      <c r="AC57" s="523"/>
      <c r="AD57" s="523"/>
      <c r="AE57" s="523"/>
      <c r="AF57" s="523"/>
      <c r="AG57" s="523"/>
      <c r="AH57" s="523"/>
      <c r="AI57" s="523"/>
      <c r="AJ57" s="523"/>
      <c r="AK57" s="523"/>
      <c r="AL57" s="523"/>
      <c r="AM57" s="523"/>
      <c r="AN57" s="523"/>
      <c r="AO57" s="523"/>
    </row>
    <row r="58" spans="1:41" x14ac:dyDescent="0.3">
      <c r="A58" s="319" t="str">
        <f>'END Jul 2022'!K42</f>
        <v>Sumo Power</v>
      </c>
      <c r="B58" s="383" t="str">
        <f>'END Jul 2022'!L42</f>
        <v>Assure</v>
      </c>
      <c r="C58" s="384">
        <f>IF('END Jul 2022'!BP42=0,91*'END Jul 2022'!M42/100,(91*'END Jul 2022'!M42/100)+'END Jul 2022'!BP42/4)</f>
        <v>81.899999999999991</v>
      </c>
      <c r="D58" s="384">
        <f>IF('END Jul 2022'!O42="",$G$6*'END Jul 2022'!N42/100,IF($G$6&gt;='END Jul 2022'!P42,('END Jul 2022'!P42*'END Jul 2022'!N42/100),($G$6*'END Jul 2022'!N42/100)))</f>
        <v>69.482069999999979</v>
      </c>
      <c r="E58" s="384">
        <f>IF(AND('END Jul 2022'!P42&gt;0,'END Jul 2022'!R42&gt;0),IF($G$6&lt;'END Jul 2022'!P42,0,IF($G$6&lt;=('END Jul 2022'!R42+'END Jul 2022'!P42),(($G$6-'END Jul 2022'!P42)*'END Jul 2022'!Q42/100),(('END Jul 2022'!R42)*'END Jul 2022'!Q42/100))),0)</f>
        <v>0</v>
      </c>
      <c r="F58" s="384">
        <f>IF('END Jul 2022'!T42&gt;0,IF(($G$6&lt;'END Jul 2022'!T42),(0),($G$6-'END Jul 2022'!T42)*'END Jul 2022'!U42/100),IF(AND('END Jul 2022'!R42&gt;0,'END Jul 2022'!T42=""),IF(($G$6&lt;'END Jul 2022'!R42),(0),($G$6-'END Jul 2022'!R42)*'END Jul 2022'!S42/100),IF(AND('END Jul 2022'!P42&gt;0,'END Jul 2022'!R42=""),IF(($G$6&lt;'END Jul 2022'!P42),(0),($G$6-'END Jul 2022'!P42)*'END Jul 2022'!Q42/100),0)))</f>
        <v>0</v>
      </c>
      <c r="G58" s="384">
        <f>$I$6*'END Jul 2022'!AH42/100</f>
        <v>146.84354999999996</v>
      </c>
      <c r="H58" s="384">
        <f>$H$6*'END Jul 2022'!W42/100</f>
        <v>85.240889999999979</v>
      </c>
      <c r="I58" s="384">
        <f t="shared" si="28"/>
        <v>383.46650999999991</v>
      </c>
      <c r="J58" s="449">
        <f t="shared" si="29"/>
        <v>1206.2660399999997</v>
      </c>
      <c r="K58" s="449">
        <f t="shared" si="30"/>
        <v>1533.8660399999997</v>
      </c>
      <c r="L58" s="450">
        <f t="shared" si="31"/>
        <v>1687.2526439999997</v>
      </c>
      <c r="M58" s="386">
        <f>'END Jul 2022'!AZ42</f>
        <v>0</v>
      </c>
      <c r="N58" s="386">
        <f>'END Jul 2022'!BA42</f>
        <v>0</v>
      </c>
      <c r="O58" s="386">
        <f>'END Jul 2022'!BB42</f>
        <v>0</v>
      </c>
      <c r="P58" s="386">
        <f>'END Jul 2022'!BC42</f>
        <v>0</v>
      </c>
      <c r="Q58" s="386">
        <f>($E$6*'END Jul 2022'!AT42/100)*4</f>
        <v>163.64700000000002</v>
      </c>
      <c r="R58" s="324" t="str">
        <f t="shared" si="32"/>
        <v>No discount</v>
      </c>
      <c r="S58" s="324" t="str">
        <f t="shared" si="33"/>
        <v>Exclusive</v>
      </c>
      <c r="T58" s="380">
        <f t="shared" si="34"/>
        <v>1533.8660399999997</v>
      </c>
      <c r="U58" s="380">
        <f t="shared" si="35"/>
        <v>1533.8660399999997</v>
      </c>
      <c r="V58" s="386">
        <f t="shared" si="36"/>
        <v>1370.2190399999997</v>
      </c>
      <c r="W58" s="386">
        <f t="shared" si="37"/>
        <v>1370.2190399999997</v>
      </c>
      <c r="X58" s="455">
        <f t="shared" si="38"/>
        <v>1507.2409439999999</v>
      </c>
      <c r="Y58" s="455">
        <f t="shared" si="38"/>
        <v>1507.2409439999999</v>
      </c>
      <c r="Z58" s="387">
        <f>'END Jul 2022'!BL42</f>
        <v>0</v>
      </c>
      <c r="AA58" s="326" t="str">
        <f>'END Jul 2022'!BM42</f>
        <v>n</v>
      </c>
      <c r="AB58" s="523"/>
      <c r="AC58" s="523"/>
      <c r="AD58" s="523"/>
      <c r="AE58" s="523"/>
      <c r="AF58" s="523"/>
      <c r="AG58" s="523"/>
      <c r="AH58" s="523"/>
      <c r="AI58" s="523"/>
      <c r="AJ58" s="523"/>
      <c r="AK58" s="523"/>
      <c r="AL58" s="523"/>
      <c r="AM58" s="523"/>
      <c r="AN58" s="523"/>
      <c r="AO58" s="523"/>
    </row>
    <row r="59" spans="1:41" customFormat="1" x14ac:dyDescent="0.3">
      <c r="A59" s="530"/>
      <c r="B59" s="529"/>
      <c r="C59" s="523"/>
      <c r="D59" s="523"/>
      <c r="E59" s="523"/>
      <c r="F59" s="523"/>
      <c r="G59" s="523"/>
      <c r="H59" s="523"/>
      <c r="I59" s="523"/>
      <c r="J59" s="523"/>
      <c r="K59" s="523"/>
      <c r="L59" s="523"/>
      <c r="M59" s="523"/>
      <c r="N59" s="523"/>
      <c r="O59" s="523"/>
      <c r="P59" s="523"/>
      <c r="Q59" s="523"/>
      <c r="R59" s="523"/>
      <c r="S59" s="523"/>
      <c r="T59" s="523"/>
      <c r="U59" s="523"/>
      <c r="V59" s="523"/>
      <c r="W59" s="523"/>
      <c r="X59" s="523"/>
      <c r="Y59" s="523"/>
      <c r="Z59" s="523"/>
      <c r="AA59" s="523"/>
      <c r="AB59" s="523"/>
      <c r="AC59" s="523"/>
      <c r="AD59" s="523"/>
      <c r="AE59" s="523"/>
      <c r="AF59" s="523"/>
      <c r="AG59" s="523"/>
      <c r="AH59" s="523"/>
      <c r="AI59" s="523"/>
      <c r="AJ59" s="523"/>
      <c r="AK59" s="523"/>
      <c r="AL59" s="523"/>
      <c r="AM59" s="523"/>
      <c r="AN59" s="523"/>
      <c r="AO59" s="523"/>
    </row>
    <row r="60" spans="1:41" customFormat="1" ht="13.5" x14ac:dyDescent="0.3">
      <c r="A60" s="523"/>
      <c r="B60" s="523"/>
      <c r="C60" s="523"/>
      <c r="D60" s="523"/>
      <c r="E60" s="523"/>
      <c r="F60" s="523"/>
      <c r="G60" s="523"/>
      <c r="H60" s="523"/>
      <c r="I60" s="523"/>
      <c r="J60" s="523"/>
      <c r="K60" s="523"/>
      <c r="L60" s="523"/>
      <c r="M60" s="523"/>
      <c r="N60" s="523"/>
      <c r="O60" s="523"/>
      <c r="P60" s="523"/>
      <c r="Q60" s="523"/>
      <c r="R60" s="523"/>
      <c r="S60" s="523"/>
      <c r="T60" s="523"/>
      <c r="U60" s="523"/>
      <c r="V60" s="523"/>
      <c r="W60" s="523"/>
      <c r="X60" s="523"/>
      <c r="Y60" s="523"/>
      <c r="Z60" s="523"/>
      <c r="AA60" s="523"/>
      <c r="AB60" s="523"/>
      <c r="AC60" s="523"/>
      <c r="AD60" s="523"/>
      <c r="AE60" s="523"/>
      <c r="AF60" s="523"/>
      <c r="AG60" s="523"/>
      <c r="AH60" s="523"/>
      <c r="AI60" s="523"/>
      <c r="AJ60" s="523"/>
      <c r="AK60" s="523"/>
      <c r="AL60" s="523"/>
      <c r="AM60" s="523"/>
      <c r="AN60" s="523"/>
      <c r="AO60" s="523"/>
    </row>
    <row r="61" spans="1:41" customFormat="1" ht="13.5" x14ac:dyDescent="0.3">
      <c r="A61" s="523"/>
      <c r="B61" s="523"/>
      <c r="C61" s="523"/>
      <c r="D61" s="523"/>
      <c r="E61" s="523"/>
      <c r="F61" s="523"/>
      <c r="G61" s="523"/>
      <c r="H61" s="523"/>
      <c r="I61" s="523"/>
      <c r="J61" s="523"/>
      <c r="K61" s="523"/>
      <c r="L61" s="523"/>
      <c r="M61" s="523"/>
      <c r="N61" s="523"/>
      <c r="O61" s="523"/>
      <c r="P61" s="523"/>
      <c r="Q61" s="523"/>
      <c r="R61" s="523"/>
      <c r="S61" s="523"/>
      <c r="T61" s="523"/>
      <c r="U61" s="523"/>
      <c r="V61" s="523"/>
      <c r="W61" s="523"/>
      <c r="X61" s="523"/>
      <c r="Y61" s="523"/>
      <c r="Z61" s="523"/>
      <c r="AA61" s="523"/>
      <c r="AB61" s="523"/>
      <c r="AC61" s="523"/>
      <c r="AD61" s="523"/>
      <c r="AE61" s="523"/>
      <c r="AF61" s="523"/>
      <c r="AG61" s="523"/>
      <c r="AH61" s="523"/>
      <c r="AI61" s="523"/>
      <c r="AJ61" s="523"/>
      <c r="AK61" s="523"/>
      <c r="AL61" s="523"/>
      <c r="AM61" s="523"/>
      <c r="AN61" s="523"/>
      <c r="AO61" s="523"/>
    </row>
    <row r="62" spans="1:41" customFormat="1" ht="13.5" x14ac:dyDescent="0.3">
      <c r="A62" s="523"/>
      <c r="B62" s="523"/>
      <c r="C62" s="523"/>
      <c r="D62" s="523"/>
      <c r="E62" s="523"/>
      <c r="F62" s="523"/>
      <c r="G62" s="523"/>
      <c r="H62" s="523"/>
      <c r="I62" s="523"/>
      <c r="J62" s="523"/>
      <c r="K62" s="523"/>
      <c r="L62" s="523"/>
      <c r="M62" s="523"/>
      <c r="N62" s="523"/>
      <c r="O62" s="523"/>
      <c r="P62" s="523"/>
      <c r="Q62" s="523"/>
      <c r="R62" s="523"/>
      <c r="S62" s="523"/>
      <c r="T62" s="523"/>
      <c r="U62" s="523"/>
      <c r="V62" s="523"/>
      <c r="W62" s="523"/>
      <c r="X62" s="523"/>
      <c r="Y62" s="523"/>
      <c r="Z62" s="523"/>
      <c r="AA62" s="523"/>
      <c r="AB62" s="523"/>
      <c r="AC62" s="523"/>
      <c r="AD62" s="523"/>
      <c r="AE62" s="523"/>
      <c r="AF62" s="523"/>
      <c r="AG62" s="523"/>
      <c r="AH62" s="523"/>
      <c r="AI62" s="523"/>
      <c r="AJ62" s="523"/>
      <c r="AK62" s="523"/>
      <c r="AL62" s="523"/>
      <c r="AM62" s="523"/>
      <c r="AN62" s="523"/>
      <c r="AO62" s="523"/>
    </row>
    <row r="63" spans="1:41" customFormat="1" ht="13.5" x14ac:dyDescent="0.3">
      <c r="A63" s="523"/>
      <c r="B63" s="523"/>
      <c r="C63" s="523"/>
      <c r="D63" s="523"/>
      <c r="E63" s="523"/>
      <c r="F63" s="523"/>
      <c r="G63" s="523"/>
      <c r="H63" s="523"/>
      <c r="I63" s="523"/>
      <c r="J63" s="523"/>
      <c r="K63" s="523"/>
      <c r="L63" s="523"/>
      <c r="M63" s="523"/>
      <c r="N63" s="523"/>
      <c r="O63" s="523"/>
      <c r="P63" s="523"/>
      <c r="Q63" s="523"/>
      <c r="R63" s="523"/>
      <c r="S63" s="523"/>
      <c r="T63" s="523"/>
      <c r="U63" s="523"/>
      <c r="V63" s="523"/>
      <c r="W63" s="523"/>
      <c r="X63" s="523"/>
      <c r="Y63" s="523"/>
      <c r="Z63" s="523"/>
      <c r="AA63" s="523"/>
      <c r="AB63" s="523"/>
      <c r="AC63" s="523"/>
      <c r="AD63" s="523"/>
      <c r="AE63" s="523"/>
      <c r="AF63" s="523"/>
      <c r="AG63" s="523"/>
      <c r="AH63" s="523"/>
      <c r="AI63" s="523"/>
      <c r="AJ63" s="523"/>
      <c r="AK63" s="523"/>
      <c r="AL63" s="523"/>
      <c r="AM63" s="523"/>
      <c r="AN63" s="523"/>
      <c r="AO63" s="523"/>
    </row>
    <row r="64" spans="1:41" customFormat="1" ht="13.5" x14ac:dyDescent="0.3">
      <c r="A64" s="523"/>
      <c r="B64" s="523"/>
      <c r="C64" s="523"/>
      <c r="D64" s="523"/>
      <c r="E64" s="523"/>
      <c r="F64" s="523"/>
      <c r="G64" s="523"/>
      <c r="H64" s="523"/>
      <c r="I64" s="523"/>
      <c r="J64" s="523"/>
      <c r="K64" s="523"/>
      <c r="L64" s="523"/>
      <c r="M64" s="523"/>
      <c r="N64" s="523"/>
      <c r="O64" s="523"/>
      <c r="P64" s="523"/>
      <c r="Q64" s="523"/>
      <c r="R64" s="523"/>
      <c r="S64" s="523"/>
      <c r="T64" s="523"/>
      <c r="U64" s="523"/>
      <c r="V64" s="523"/>
      <c r="W64" s="523"/>
      <c r="X64" s="523"/>
      <c r="Y64" s="523"/>
      <c r="Z64" s="523"/>
      <c r="AA64" s="523"/>
      <c r="AB64" s="523"/>
      <c r="AC64" s="523"/>
      <c r="AD64" s="523"/>
      <c r="AE64" s="523"/>
      <c r="AF64" s="523"/>
      <c r="AG64" s="523"/>
      <c r="AH64" s="523"/>
      <c r="AI64" s="523"/>
      <c r="AJ64" s="523"/>
      <c r="AK64" s="523"/>
      <c r="AL64" s="523"/>
      <c r="AM64" s="523"/>
      <c r="AN64" s="523"/>
      <c r="AO64" s="523"/>
    </row>
    <row r="65" spans="1:41" customFormat="1" ht="13.5" x14ac:dyDescent="0.3">
      <c r="A65" s="523"/>
      <c r="B65" s="523"/>
      <c r="C65" s="523"/>
      <c r="D65" s="523"/>
      <c r="E65" s="523"/>
      <c r="F65" s="523"/>
      <c r="G65" s="523"/>
      <c r="H65" s="523"/>
      <c r="I65" s="523"/>
      <c r="J65" s="523"/>
      <c r="K65" s="523"/>
      <c r="L65" s="523"/>
      <c r="M65" s="523"/>
      <c r="N65" s="523"/>
      <c r="O65" s="523"/>
      <c r="P65" s="523"/>
      <c r="Q65" s="523"/>
      <c r="R65" s="523"/>
      <c r="S65" s="523"/>
      <c r="T65" s="523"/>
      <c r="U65" s="523"/>
      <c r="V65" s="523"/>
      <c r="W65" s="523"/>
      <c r="X65" s="523"/>
      <c r="Y65" s="523"/>
      <c r="Z65" s="523"/>
      <c r="AA65" s="523"/>
      <c r="AB65" s="523"/>
      <c r="AC65" s="523"/>
      <c r="AD65" s="523"/>
      <c r="AE65" s="523"/>
      <c r="AF65" s="523"/>
      <c r="AG65" s="523"/>
      <c r="AH65" s="523"/>
      <c r="AI65" s="523"/>
      <c r="AJ65" s="523"/>
      <c r="AK65" s="523"/>
      <c r="AL65" s="523"/>
      <c r="AM65" s="523"/>
      <c r="AN65" s="523"/>
      <c r="AO65" s="523"/>
    </row>
    <row r="66" spans="1:41" customFormat="1" ht="13.5" x14ac:dyDescent="0.3">
      <c r="A66" s="523"/>
      <c r="B66" s="523"/>
      <c r="C66" s="523"/>
      <c r="D66" s="523"/>
      <c r="E66" s="523"/>
      <c r="F66" s="523"/>
      <c r="G66" s="523"/>
      <c r="H66" s="523"/>
      <c r="I66" s="523"/>
      <c r="J66" s="523"/>
      <c r="K66" s="523"/>
      <c r="L66" s="523"/>
      <c r="M66" s="523"/>
      <c r="N66" s="523"/>
      <c r="O66" s="523"/>
      <c r="P66" s="523"/>
      <c r="Q66" s="523"/>
      <c r="R66" s="523"/>
      <c r="S66" s="523"/>
      <c r="T66" s="523"/>
      <c r="U66" s="523"/>
      <c r="V66" s="523"/>
      <c r="W66" s="523"/>
      <c r="X66" s="523"/>
      <c r="Y66" s="523"/>
      <c r="Z66" s="523"/>
      <c r="AA66" s="523"/>
      <c r="AB66" s="523"/>
      <c r="AC66" s="523"/>
      <c r="AD66" s="523"/>
      <c r="AE66" s="523"/>
      <c r="AF66" s="523"/>
      <c r="AG66" s="523"/>
      <c r="AH66" s="523"/>
      <c r="AI66" s="523"/>
      <c r="AJ66" s="523"/>
      <c r="AK66" s="523"/>
      <c r="AL66" s="523"/>
      <c r="AM66" s="523"/>
      <c r="AN66" s="523"/>
      <c r="AO66" s="523"/>
    </row>
    <row r="67" spans="1:41" customFormat="1" ht="13.5" x14ac:dyDescent="0.3">
      <c r="A67" s="523"/>
      <c r="B67" s="523"/>
      <c r="C67" s="523"/>
      <c r="D67" s="523"/>
      <c r="E67" s="523"/>
      <c r="F67" s="523"/>
      <c r="G67" s="523"/>
      <c r="H67" s="523"/>
      <c r="I67" s="523"/>
      <c r="J67" s="523"/>
      <c r="K67" s="523"/>
      <c r="L67" s="523"/>
      <c r="M67" s="523"/>
      <c r="N67" s="523"/>
      <c r="O67" s="523"/>
      <c r="P67" s="523"/>
      <c r="Q67" s="523"/>
      <c r="R67" s="523"/>
      <c r="S67" s="523"/>
      <c r="T67" s="523"/>
      <c r="U67" s="523"/>
      <c r="V67" s="523"/>
      <c r="W67" s="523"/>
      <c r="X67" s="523"/>
      <c r="Y67" s="523"/>
      <c r="Z67" s="523"/>
      <c r="AA67" s="523"/>
      <c r="AB67" s="523"/>
      <c r="AC67" s="523"/>
      <c r="AD67" s="523"/>
      <c r="AE67" s="523"/>
      <c r="AF67" s="523"/>
      <c r="AG67" s="523"/>
      <c r="AH67" s="523"/>
      <c r="AI67" s="523"/>
      <c r="AJ67" s="523"/>
      <c r="AK67" s="523"/>
      <c r="AL67" s="523"/>
      <c r="AM67" s="523"/>
      <c r="AN67" s="523"/>
      <c r="AO67" s="523"/>
    </row>
    <row r="68" spans="1:41" customFormat="1" ht="13.5" x14ac:dyDescent="0.3">
      <c r="A68" s="523"/>
      <c r="B68" s="523"/>
      <c r="C68" s="523"/>
      <c r="D68" s="523"/>
      <c r="E68" s="523"/>
      <c r="F68" s="523"/>
      <c r="G68" s="523"/>
      <c r="H68" s="523"/>
      <c r="I68" s="523"/>
      <c r="J68" s="523"/>
      <c r="K68" s="523"/>
      <c r="L68" s="523"/>
      <c r="M68" s="523"/>
      <c r="N68" s="523"/>
      <c r="O68" s="523"/>
      <c r="P68" s="523"/>
      <c r="Q68" s="523"/>
      <c r="R68" s="523"/>
      <c r="S68" s="523"/>
      <c r="T68" s="523"/>
      <c r="U68" s="523"/>
      <c r="V68" s="523"/>
      <c r="W68" s="523"/>
      <c r="X68" s="523"/>
      <c r="Y68" s="523"/>
      <c r="Z68" s="523"/>
      <c r="AA68" s="523"/>
      <c r="AB68" s="523"/>
      <c r="AC68" s="523"/>
      <c r="AD68" s="523"/>
      <c r="AE68" s="523"/>
      <c r="AF68" s="523"/>
      <c r="AG68" s="523"/>
      <c r="AH68" s="523"/>
      <c r="AI68" s="523"/>
      <c r="AJ68" s="523"/>
      <c r="AK68" s="523"/>
      <c r="AL68" s="523"/>
      <c r="AM68" s="523"/>
      <c r="AN68" s="523"/>
      <c r="AO68" s="523"/>
    </row>
    <row r="69" spans="1:41" customFormat="1" ht="13.5" x14ac:dyDescent="0.3">
      <c r="A69" s="523"/>
      <c r="B69" s="523"/>
      <c r="C69" s="523"/>
      <c r="D69" s="523"/>
      <c r="E69" s="523"/>
      <c r="F69" s="523"/>
      <c r="G69" s="523"/>
      <c r="H69" s="523"/>
      <c r="I69" s="523"/>
      <c r="J69" s="523"/>
      <c r="K69" s="523"/>
      <c r="L69" s="523"/>
      <c r="M69" s="523"/>
      <c r="N69" s="523"/>
      <c r="O69" s="523"/>
      <c r="P69" s="523"/>
      <c r="Q69" s="523"/>
      <c r="R69" s="523"/>
      <c r="S69" s="523"/>
      <c r="T69" s="523"/>
      <c r="U69" s="523"/>
      <c r="V69" s="523"/>
      <c r="W69" s="523"/>
      <c r="X69" s="523"/>
      <c r="Y69" s="523"/>
      <c r="Z69" s="523"/>
      <c r="AA69" s="523"/>
      <c r="AB69" s="523"/>
      <c r="AC69" s="523"/>
      <c r="AD69" s="523"/>
      <c r="AE69" s="523"/>
      <c r="AF69" s="523"/>
      <c r="AG69" s="523"/>
      <c r="AH69" s="523"/>
      <c r="AI69" s="523"/>
      <c r="AJ69" s="523"/>
      <c r="AK69" s="523"/>
      <c r="AL69" s="523"/>
      <c r="AM69" s="523"/>
      <c r="AN69" s="523"/>
      <c r="AO69" s="523"/>
    </row>
    <row r="70" spans="1:41" customFormat="1" ht="13.5" x14ac:dyDescent="0.3">
      <c r="A70" s="523"/>
      <c r="B70" s="523"/>
      <c r="C70" s="523"/>
      <c r="D70" s="523"/>
      <c r="E70" s="523"/>
      <c r="F70" s="523"/>
      <c r="G70" s="523"/>
      <c r="H70" s="523"/>
      <c r="I70" s="523"/>
      <c r="J70" s="523"/>
      <c r="K70" s="523"/>
      <c r="L70" s="523"/>
      <c r="M70" s="523"/>
      <c r="N70" s="523"/>
      <c r="O70" s="523"/>
      <c r="P70" s="523"/>
      <c r="Q70" s="523"/>
      <c r="R70" s="523"/>
      <c r="S70" s="523"/>
      <c r="T70" s="523"/>
      <c r="U70" s="523"/>
      <c r="V70" s="523"/>
      <c r="W70" s="523"/>
      <c r="X70" s="523"/>
      <c r="Y70" s="523"/>
      <c r="Z70" s="523"/>
      <c r="AA70" s="523"/>
      <c r="AB70" s="523"/>
      <c r="AC70" s="523"/>
      <c r="AD70" s="523"/>
      <c r="AE70" s="523"/>
      <c r="AF70" s="523"/>
      <c r="AG70" s="523"/>
      <c r="AH70" s="523"/>
      <c r="AI70" s="523"/>
      <c r="AJ70" s="523"/>
      <c r="AK70" s="523"/>
      <c r="AL70" s="523"/>
      <c r="AM70" s="523"/>
      <c r="AN70" s="523"/>
      <c r="AO70" s="523"/>
    </row>
    <row r="71" spans="1:41" customFormat="1" ht="13.5" x14ac:dyDescent="0.3">
      <c r="A71" s="523"/>
      <c r="B71" s="523"/>
      <c r="C71" s="523"/>
      <c r="D71" s="523"/>
      <c r="E71" s="523"/>
      <c r="F71" s="523"/>
      <c r="G71" s="523"/>
      <c r="H71" s="523"/>
      <c r="I71" s="523"/>
      <c r="J71" s="523"/>
      <c r="K71" s="523"/>
      <c r="L71" s="523"/>
      <c r="M71" s="523"/>
      <c r="N71" s="523"/>
      <c r="O71" s="523"/>
      <c r="P71" s="523"/>
      <c r="Q71" s="523"/>
      <c r="R71" s="523"/>
      <c r="S71" s="523"/>
      <c r="T71" s="523"/>
      <c r="U71" s="523"/>
      <c r="V71" s="523"/>
      <c r="W71" s="523"/>
      <c r="X71" s="523"/>
      <c r="Y71" s="523"/>
      <c r="Z71" s="523"/>
      <c r="AA71" s="523"/>
      <c r="AB71" s="523"/>
      <c r="AC71" s="523"/>
      <c r="AD71" s="523"/>
      <c r="AE71" s="523"/>
      <c r="AF71" s="523"/>
      <c r="AG71" s="523"/>
      <c r="AH71" s="523"/>
      <c r="AI71" s="523"/>
      <c r="AJ71" s="523"/>
      <c r="AK71" s="523"/>
      <c r="AL71" s="523"/>
      <c r="AM71" s="523"/>
      <c r="AN71" s="523"/>
      <c r="AO71" s="523"/>
    </row>
    <row r="72" spans="1:41" customFormat="1" ht="13.5" x14ac:dyDescent="0.3">
      <c r="A72" s="523"/>
      <c r="B72" s="523"/>
      <c r="C72" s="523"/>
      <c r="D72" s="523"/>
      <c r="E72" s="523"/>
      <c r="F72" s="523"/>
      <c r="G72" s="523"/>
      <c r="H72" s="523"/>
      <c r="I72" s="523"/>
      <c r="J72" s="523"/>
      <c r="K72" s="523"/>
      <c r="L72" s="523"/>
      <c r="M72" s="523"/>
      <c r="N72" s="523"/>
      <c r="O72" s="523"/>
      <c r="P72" s="523"/>
      <c r="Q72" s="523"/>
      <c r="R72" s="523"/>
      <c r="S72" s="523"/>
      <c r="T72" s="523"/>
      <c r="U72" s="523"/>
      <c r="V72" s="523"/>
      <c r="W72" s="523"/>
      <c r="X72" s="523"/>
      <c r="Y72" s="523"/>
      <c r="Z72" s="523"/>
      <c r="AA72" s="523"/>
      <c r="AB72" s="523"/>
      <c r="AC72" s="523"/>
      <c r="AD72" s="523"/>
      <c r="AE72" s="523"/>
      <c r="AF72" s="523"/>
      <c r="AG72" s="523"/>
      <c r="AH72" s="523"/>
      <c r="AI72" s="523"/>
      <c r="AJ72" s="523"/>
      <c r="AK72" s="523"/>
      <c r="AL72" s="523"/>
      <c r="AM72" s="523"/>
      <c r="AN72" s="523"/>
      <c r="AO72" s="523"/>
    </row>
    <row r="73" spans="1:41" customFormat="1" ht="13.5" x14ac:dyDescent="0.3">
      <c r="A73" s="523"/>
      <c r="B73" s="523"/>
      <c r="C73" s="523"/>
      <c r="D73" s="523"/>
      <c r="E73" s="523"/>
      <c r="F73" s="523"/>
      <c r="G73" s="523"/>
      <c r="H73" s="523"/>
      <c r="I73" s="523"/>
      <c r="J73" s="523"/>
      <c r="K73" s="523"/>
      <c r="L73" s="523"/>
      <c r="M73" s="523"/>
      <c r="N73" s="523"/>
      <c r="O73" s="523"/>
      <c r="P73" s="523"/>
      <c r="Q73" s="523"/>
      <c r="R73" s="523"/>
      <c r="S73" s="523"/>
      <c r="T73" s="523"/>
      <c r="U73" s="523"/>
      <c r="V73" s="523"/>
      <c r="W73" s="523"/>
      <c r="X73" s="523"/>
      <c r="Y73" s="523"/>
      <c r="Z73" s="523"/>
      <c r="AA73" s="523"/>
      <c r="AB73" s="523"/>
      <c r="AC73" s="523"/>
      <c r="AD73" s="523"/>
      <c r="AE73" s="523"/>
      <c r="AF73" s="523"/>
      <c r="AG73" s="523"/>
      <c r="AH73" s="523"/>
      <c r="AI73" s="523"/>
      <c r="AJ73" s="523"/>
      <c r="AK73" s="523"/>
      <c r="AL73" s="523"/>
      <c r="AM73" s="523"/>
      <c r="AN73" s="523"/>
      <c r="AO73" s="523"/>
    </row>
    <row r="74" spans="1:41" customFormat="1" ht="13.5" x14ac:dyDescent="0.3">
      <c r="A74" s="523"/>
      <c r="B74" s="523"/>
      <c r="C74" s="523"/>
      <c r="D74" s="523"/>
      <c r="E74" s="523"/>
      <c r="F74" s="523"/>
      <c r="G74" s="523"/>
      <c r="H74" s="523"/>
      <c r="I74" s="523"/>
      <c r="J74" s="523"/>
      <c r="K74" s="523"/>
      <c r="L74" s="523"/>
      <c r="M74" s="523"/>
      <c r="N74" s="523"/>
      <c r="O74" s="523"/>
      <c r="P74" s="523"/>
      <c r="Q74" s="523"/>
      <c r="R74" s="523"/>
      <c r="S74" s="523"/>
      <c r="T74" s="523"/>
      <c r="U74" s="523"/>
      <c r="V74" s="523"/>
      <c r="W74" s="523"/>
      <c r="X74" s="523"/>
      <c r="Y74" s="523"/>
      <c r="Z74" s="523"/>
      <c r="AA74" s="523"/>
      <c r="AB74" s="523"/>
      <c r="AC74" s="523"/>
      <c r="AD74" s="523"/>
      <c r="AE74" s="523"/>
      <c r="AF74" s="523"/>
      <c r="AG74" s="523"/>
      <c r="AH74" s="523"/>
      <c r="AI74" s="523"/>
      <c r="AJ74" s="523"/>
      <c r="AK74" s="523"/>
      <c r="AL74" s="523"/>
      <c r="AM74" s="523"/>
      <c r="AN74" s="523"/>
      <c r="AO74" s="523"/>
    </row>
    <row r="75" spans="1:41" customFormat="1" ht="13.5" x14ac:dyDescent="0.3">
      <c r="A75" s="523"/>
      <c r="B75" s="523"/>
      <c r="C75" s="523"/>
      <c r="D75" s="523"/>
      <c r="E75" s="523"/>
      <c r="F75" s="523"/>
      <c r="G75" s="523"/>
      <c r="H75" s="523"/>
      <c r="I75" s="523"/>
      <c r="J75" s="523"/>
      <c r="K75" s="523"/>
      <c r="L75" s="523"/>
      <c r="M75" s="523"/>
      <c r="N75" s="523"/>
      <c r="O75" s="523"/>
      <c r="P75" s="523"/>
      <c r="Q75" s="523"/>
      <c r="R75" s="523"/>
      <c r="S75" s="523"/>
      <c r="T75" s="523"/>
      <c r="U75" s="523"/>
      <c r="V75" s="523"/>
      <c r="W75" s="523"/>
      <c r="X75" s="523"/>
      <c r="Y75" s="523"/>
      <c r="Z75" s="523"/>
      <c r="AA75" s="523"/>
      <c r="AB75" s="523"/>
      <c r="AC75" s="523"/>
      <c r="AD75" s="523"/>
      <c r="AE75" s="523"/>
      <c r="AF75" s="523"/>
      <c r="AG75" s="523"/>
      <c r="AH75" s="523"/>
      <c r="AI75" s="523"/>
      <c r="AJ75" s="523"/>
      <c r="AK75" s="523"/>
      <c r="AL75" s="523"/>
      <c r="AM75" s="523"/>
      <c r="AN75" s="523"/>
      <c r="AO75" s="523"/>
    </row>
    <row r="76" spans="1:41" customFormat="1" ht="13.5" x14ac:dyDescent="0.3">
      <c r="A76" s="523"/>
      <c r="B76" s="523"/>
      <c r="C76" s="523"/>
      <c r="D76" s="523"/>
      <c r="E76" s="523"/>
      <c r="F76" s="523"/>
      <c r="G76" s="523"/>
      <c r="H76" s="523"/>
      <c r="I76" s="523"/>
      <c r="J76" s="523"/>
      <c r="K76" s="523"/>
      <c r="L76" s="523"/>
      <c r="M76" s="523"/>
      <c r="N76" s="523"/>
      <c r="O76" s="523"/>
      <c r="P76" s="523"/>
      <c r="Q76" s="523"/>
      <c r="R76" s="523"/>
      <c r="S76" s="523"/>
      <c r="T76" s="523"/>
      <c r="U76" s="523"/>
      <c r="V76" s="523"/>
      <c r="W76" s="523"/>
      <c r="X76" s="523"/>
      <c r="Y76" s="523"/>
      <c r="Z76" s="523"/>
      <c r="AA76" s="523"/>
      <c r="AB76" s="523"/>
      <c r="AC76" s="523"/>
      <c r="AD76" s="523"/>
      <c r="AE76" s="523"/>
      <c r="AF76" s="523"/>
      <c r="AG76" s="523"/>
      <c r="AH76" s="523"/>
      <c r="AI76" s="523"/>
      <c r="AJ76" s="523"/>
      <c r="AK76" s="523"/>
      <c r="AL76" s="523"/>
      <c r="AM76" s="523"/>
      <c r="AN76" s="523"/>
      <c r="AO76" s="523"/>
    </row>
    <row r="77" spans="1:41" customFormat="1" ht="13.5" x14ac:dyDescent="0.3">
      <c r="A77" s="523"/>
      <c r="B77" s="523"/>
      <c r="C77" s="523"/>
      <c r="D77" s="523"/>
      <c r="E77" s="523"/>
      <c r="F77" s="523"/>
      <c r="G77" s="523"/>
      <c r="H77" s="523"/>
      <c r="I77" s="523"/>
      <c r="J77" s="523"/>
      <c r="K77" s="523"/>
      <c r="L77" s="523"/>
      <c r="M77" s="523"/>
      <c r="N77" s="523"/>
      <c r="O77" s="523"/>
      <c r="P77" s="523"/>
      <c r="Q77" s="523"/>
      <c r="R77" s="523"/>
      <c r="S77" s="523"/>
      <c r="T77" s="523"/>
      <c r="U77" s="523"/>
      <c r="V77" s="523"/>
      <c r="W77" s="523"/>
      <c r="X77" s="523"/>
      <c r="Y77" s="523"/>
      <c r="Z77" s="523"/>
      <c r="AA77" s="523"/>
      <c r="AB77" s="523"/>
      <c r="AC77" s="523"/>
      <c r="AD77" s="523"/>
      <c r="AE77" s="523"/>
      <c r="AF77" s="523"/>
      <c r="AG77" s="523"/>
      <c r="AH77" s="523"/>
      <c r="AI77" s="523"/>
      <c r="AJ77" s="523"/>
      <c r="AK77" s="523"/>
      <c r="AL77" s="523"/>
      <c r="AM77" s="523"/>
      <c r="AN77" s="523"/>
      <c r="AO77" s="523"/>
    </row>
    <row r="78" spans="1:41" customFormat="1" ht="13.5" x14ac:dyDescent="0.3">
      <c r="A78" s="523"/>
      <c r="B78" s="523"/>
      <c r="C78" s="523"/>
      <c r="D78" s="523"/>
      <c r="E78" s="523"/>
      <c r="F78" s="523"/>
      <c r="G78" s="523"/>
      <c r="H78" s="523"/>
      <c r="I78" s="523"/>
      <c r="J78" s="523"/>
      <c r="K78" s="523"/>
      <c r="L78" s="523"/>
      <c r="M78" s="523"/>
      <c r="N78" s="523"/>
      <c r="O78" s="523"/>
      <c r="P78" s="523"/>
      <c r="Q78" s="523"/>
      <c r="R78" s="523"/>
      <c r="S78" s="523"/>
      <c r="T78" s="523"/>
      <c r="U78" s="523"/>
      <c r="V78" s="523"/>
      <c r="W78" s="523"/>
      <c r="X78" s="523"/>
      <c r="Y78" s="523"/>
      <c r="Z78" s="523"/>
      <c r="AA78" s="523"/>
      <c r="AB78" s="523"/>
      <c r="AC78" s="523"/>
      <c r="AD78" s="523"/>
      <c r="AE78" s="523"/>
      <c r="AF78" s="523"/>
      <c r="AG78" s="523"/>
      <c r="AH78" s="523"/>
      <c r="AI78" s="523"/>
      <c r="AJ78" s="523"/>
      <c r="AK78" s="523"/>
      <c r="AL78" s="523"/>
      <c r="AM78" s="523"/>
      <c r="AN78" s="523"/>
      <c r="AO78" s="523"/>
    </row>
    <row r="79" spans="1:41" customFormat="1" ht="13.5" x14ac:dyDescent="0.3">
      <c r="A79" s="523"/>
      <c r="B79" s="523"/>
      <c r="C79" s="523"/>
      <c r="D79" s="523"/>
      <c r="E79" s="523"/>
      <c r="F79" s="523"/>
      <c r="G79" s="523"/>
      <c r="H79" s="523"/>
      <c r="I79" s="523"/>
      <c r="J79" s="523"/>
      <c r="K79" s="523"/>
      <c r="L79" s="523"/>
      <c r="M79" s="523"/>
      <c r="N79" s="523"/>
      <c r="O79" s="523"/>
      <c r="P79" s="523"/>
      <c r="Q79" s="523"/>
      <c r="R79" s="523"/>
      <c r="S79" s="523"/>
      <c r="T79" s="523"/>
      <c r="U79" s="523"/>
      <c r="V79" s="523"/>
      <c r="W79" s="523"/>
      <c r="X79" s="523"/>
      <c r="Y79" s="523"/>
      <c r="Z79" s="523"/>
      <c r="AA79" s="523"/>
      <c r="AB79" s="523"/>
      <c r="AC79" s="523"/>
      <c r="AD79" s="523"/>
      <c r="AE79" s="523"/>
      <c r="AF79" s="523"/>
      <c r="AG79" s="523"/>
      <c r="AH79" s="523"/>
      <c r="AI79" s="523"/>
      <c r="AJ79" s="523"/>
      <c r="AK79" s="523"/>
      <c r="AL79" s="523"/>
      <c r="AM79" s="523"/>
      <c r="AN79" s="523"/>
      <c r="AO79" s="523"/>
    </row>
    <row r="80" spans="1:41" customFormat="1" ht="13.5" x14ac:dyDescent="0.3">
      <c r="A80" s="523"/>
      <c r="B80" s="523"/>
      <c r="C80" s="523"/>
      <c r="D80" s="523"/>
      <c r="E80" s="523"/>
      <c r="F80" s="523"/>
      <c r="G80" s="523"/>
      <c r="H80" s="523"/>
      <c r="I80" s="523"/>
      <c r="J80" s="523"/>
      <c r="K80" s="523"/>
      <c r="L80" s="523"/>
      <c r="M80" s="523"/>
      <c r="N80" s="523"/>
      <c r="O80" s="523"/>
      <c r="P80" s="523"/>
      <c r="Q80" s="523"/>
      <c r="R80" s="523"/>
      <c r="S80" s="523"/>
      <c r="T80" s="523"/>
      <c r="U80" s="523"/>
      <c r="V80" s="523"/>
      <c r="W80" s="523"/>
      <c r="X80" s="523"/>
      <c r="Y80" s="523"/>
      <c r="Z80" s="523"/>
      <c r="AA80" s="523"/>
      <c r="AB80" s="523"/>
      <c r="AC80" s="523"/>
      <c r="AD80" s="523"/>
      <c r="AE80" s="523"/>
      <c r="AF80" s="523"/>
      <c r="AG80" s="523"/>
      <c r="AH80" s="523"/>
      <c r="AI80" s="523"/>
      <c r="AJ80" s="523"/>
      <c r="AK80" s="523"/>
      <c r="AL80" s="523"/>
      <c r="AM80" s="523"/>
      <c r="AN80" s="523"/>
      <c r="AO80" s="523"/>
    </row>
    <row r="81" spans="1:41" customFormat="1" ht="13.5" x14ac:dyDescent="0.3">
      <c r="A81" s="523"/>
      <c r="B81" s="523"/>
      <c r="C81" s="523"/>
      <c r="D81" s="523"/>
      <c r="E81" s="523"/>
      <c r="F81" s="523"/>
      <c r="G81" s="523"/>
      <c r="H81" s="523"/>
      <c r="I81" s="523"/>
      <c r="J81" s="523"/>
      <c r="K81" s="523"/>
      <c r="L81" s="523"/>
      <c r="M81" s="523"/>
      <c r="N81" s="523"/>
      <c r="O81" s="523"/>
      <c r="P81" s="523"/>
      <c r="Q81" s="523"/>
      <c r="R81" s="523"/>
      <c r="S81" s="523"/>
      <c r="T81" s="523"/>
      <c r="U81" s="523"/>
      <c r="V81" s="523"/>
      <c r="W81" s="523"/>
      <c r="X81" s="523"/>
      <c r="Y81" s="523"/>
      <c r="Z81" s="523"/>
      <c r="AA81" s="523"/>
      <c r="AB81" s="523"/>
      <c r="AC81" s="523"/>
      <c r="AD81" s="523"/>
      <c r="AE81" s="523"/>
      <c r="AF81" s="523"/>
      <c r="AG81" s="523"/>
      <c r="AH81" s="523"/>
      <c r="AI81" s="523"/>
      <c r="AJ81" s="523"/>
      <c r="AK81" s="523"/>
      <c r="AL81" s="523"/>
      <c r="AM81" s="523"/>
      <c r="AN81" s="523"/>
      <c r="AO81" s="523"/>
    </row>
    <row r="82" spans="1:41" customFormat="1" ht="13.5" x14ac:dyDescent="0.3">
      <c r="A82" s="523"/>
      <c r="B82" s="523"/>
      <c r="C82" s="523"/>
      <c r="D82" s="523"/>
      <c r="E82" s="523"/>
      <c r="F82" s="523"/>
      <c r="G82" s="523"/>
      <c r="H82" s="523"/>
      <c r="I82" s="523"/>
      <c r="J82" s="523"/>
      <c r="K82" s="523"/>
      <c r="L82" s="523"/>
      <c r="M82" s="523"/>
      <c r="N82" s="523"/>
      <c r="O82" s="523"/>
      <c r="P82" s="523"/>
      <c r="Q82" s="523"/>
      <c r="R82" s="523"/>
      <c r="S82" s="523"/>
      <c r="T82" s="523"/>
      <c r="U82" s="523"/>
      <c r="V82" s="523"/>
      <c r="W82" s="523"/>
      <c r="X82" s="523"/>
      <c r="Y82" s="523"/>
      <c r="Z82" s="523"/>
      <c r="AA82" s="523"/>
      <c r="AB82" s="523"/>
      <c r="AC82" s="523"/>
      <c r="AD82" s="523"/>
      <c r="AE82" s="523"/>
      <c r="AF82" s="523"/>
      <c r="AG82" s="523"/>
      <c r="AH82" s="523"/>
      <c r="AI82" s="523"/>
      <c r="AJ82" s="523"/>
      <c r="AK82" s="523"/>
      <c r="AL82" s="523"/>
      <c r="AM82" s="523"/>
      <c r="AN82" s="523"/>
      <c r="AO82" s="523"/>
    </row>
    <row r="83" spans="1:41" customFormat="1" ht="13.5" x14ac:dyDescent="0.3">
      <c r="A83" s="523"/>
      <c r="B83" s="523"/>
      <c r="C83" s="523"/>
      <c r="D83" s="523"/>
      <c r="E83" s="523"/>
      <c r="F83" s="523"/>
      <c r="G83" s="523"/>
      <c r="H83" s="523"/>
      <c r="I83" s="523"/>
      <c r="J83" s="523"/>
      <c r="K83" s="523"/>
      <c r="L83" s="523"/>
      <c r="M83" s="523"/>
      <c r="N83" s="523"/>
      <c r="O83" s="523"/>
      <c r="P83" s="523"/>
      <c r="Q83" s="523"/>
      <c r="R83" s="523"/>
      <c r="S83" s="523"/>
      <c r="T83" s="523"/>
      <c r="U83" s="523"/>
      <c r="V83" s="523"/>
      <c r="W83" s="523"/>
      <c r="X83" s="523"/>
      <c r="Y83" s="523"/>
      <c r="Z83" s="523"/>
      <c r="AA83" s="523"/>
      <c r="AB83" s="523"/>
      <c r="AC83" s="523"/>
      <c r="AD83" s="523"/>
      <c r="AE83" s="523"/>
      <c r="AF83" s="523"/>
      <c r="AG83" s="523"/>
      <c r="AH83" s="523"/>
      <c r="AI83" s="523"/>
      <c r="AJ83" s="523"/>
      <c r="AK83" s="523"/>
      <c r="AL83" s="523"/>
      <c r="AM83" s="523"/>
      <c r="AN83" s="523"/>
      <c r="AO83" s="523"/>
    </row>
    <row r="84" spans="1:41" customFormat="1" ht="13.5" x14ac:dyDescent="0.3">
      <c r="A84" s="523"/>
      <c r="B84" s="523"/>
      <c r="C84" s="523"/>
      <c r="D84" s="523"/>
      <c r="E84" s="523"/>
      <c r="F84" s="523"/>
      <c r="G84" s="523"/>
      <c r="H84" s="523"/>
      <c r="I84" s="523"/>
      <c r="J84" s="523"/>
      <c r="K84" s="523"/>
      <c r="L84" s="523"/>
      <c r="M84" s="523"/>
      <c r="N84" s="523"/>
      <c r="O84" s="523"/>
      <c r="P84" s="523"/>
      <c r="Q84" s="523"/>
      <c r="R84" s="523"/>
      <c r="S84" s="523"/>
      <c r="T84" s="523"/>
      <c r="U84" s="523"/>
      <c r="V84" s="523"/>
      <c r="W84" s="523"/>
      <c r="X84" s="523"/>
      <c r="Y84" s="523"/>
      <c r="Z84" s="523"/>
      <c r="AA84" s="523"/>
      <c r="AB84" s="523"/>
      <c r="AC84" s="523"/>
      <c r="AD84" s="523"/>
      <c r="AE84" s="523"/>
      <c r="AF84" s="523"/>
      <c r="AG84" s="523"/>
      <c r="AH84" s="523"/>
      <c r="AI84" s="523"/>
      <c r="AJ84" s="523"/>
      <c r="AK84" s="523"/>
      <c r="AL84" s="523"/>
      <c r="AM84" s="523"/>
      <c r="AN84" s="523"/>
      <c r="AO84" s="523"/>
    </row>
    <row r="85" spans="1:41" customFormat="1" ht="13.5" x14ac:dyDescent="0.3">
      <c r="A85" s="523"/>
      <c r="B85" s="523"/>
      <c r="C85" s="523"/>
      <c r="D85" s="523"/>
      <c r="E85" s="523"/>
      <c r="F85" s="523"/>
      <c r="G85" s="523"/>
      <c r="H85" s="523"/>
      <c r="I85" s="523"/>
      <c r="J85" s="523"/>
      <c r="K85" s="523"/>
      <c r="L85" s="523"/>
      <c r="M85" s="523"/>
      <c r="N85" s="523"/>
      <c r="O85" s="523"/>
      <c r="P85" s="523"/>
      <c r="Q85" s="523"/>
      <c r="R85" s="523"/>
      <c r="S85" s="523"/>
      <c r="T85" s="523"/>
      <c r="U85" s="523"/>
      <c r="V85" s="523"/>
      <c r="W85" s="523"/>
      <c r="X85" s="523"/>
      <c r="Y85" s="523"/>
      <c r="Z85" s="523"/>
      <c r="AA85" s="523"/>
      <c r="AB85" s="523"/>
      <c r="AC85" s="523"/>
      <c r="AD85" s="523"/>
      <c r="AE85" s="523"/>
      <c r="AF85" s="523"/>
      <c r="AG85" s="523"/>
      <c r="AH85" s="523"/>
      <c r="AI85" s="523"/>
      <c r="AJ85" s="523"/>
      <c r="AK85" s="523"/>
      <c r="AL85" s="523"/>
      <c r="AM85" s="523"/>
      <c r="AN85" s="523"/>
      <c r="AO85" s="523"/>
    </row>
    <row r="86" spans="1:41" customFormat="1" ht="13.5" x14ac:dyDescent="0.3">
      <c r="A86" s="523"/>
      <c r="B86" s="523"/>
      <c r="C86" s="523"/>
      <c r="D86" s="523"/>
      <c r="E86" s="523"/>
      <c r="F86" s="523"/>
      <c r="G86" s="523"/>
      <c r="H86" s="523"/>
      <c r="I86" s="523"/>
      <c r="J86" s="523"/>
      <c r="K86" s="523"/>
      <c r="L86" s="523"/>
      <c r="M86" s="523"/>
      <c r="N86" s="523"/>
      <c r="O86" s="523"/>
      <c r="P86" s="523"/>
      <c r="Q86" s="523"/>
      <c r="R86" s="523"/>
      <c r="S86" s="523"/>
      <c r="T86" s="523"/>
      <c r="U86" s="523"/>
      <c r="V86" s="523"/>
      <c r="W86" s="523"/>
      <c r="X86" s="523"/>
      <c r="Y86" s="523"/>
      <c r="Z86" s="523"/>
      <c r="AA86" s="523"/>
      <c r="AB86" s="523"/>
      <c r="AC86" s="523"/>
      <c r="AD86" s="523"/>
      <c r="AE86" s="523"/>
      <c r="AF86" s="523"/>
      <c r="AG86" s="523"/>
      <c r="AH86" s="523"/>
      <c r="AI86" s="523"/>
      <c r="AJ86" s="523"/>
      <c r="AK86" s="523"/>
      <c r="AL86" s="523"/>
      <c r="AM86" s="523"/>
      <c r="AN86" s="523"/>
      <c r="AO86" s="523"/>
    </row>
    <row r="87" spans="1:41" customFormat="1" ht="13.5" x14ac:dyDescent="0.3">
      <c r="A87" s="523"/>
      <c r="B87" s="523"/>
      <c r="C87" s="523"/>
      <c r="D87" s="523"/>
      <c r="E87" s="523"/>
      <c r="F87" s="523"/>
      <c r="G87" s="523"/>
      <c r="H87" s="523"/>
      <c r="I87" s="523"/>
      <c r="J87" s="523"/>
      <c r="K87" s="523"/>
      <c r="L87" s="523"/>
      <c r="M87" s="523"/>
      <c r="N87" s="523"/>
      <c r="O87" s="523"/>
      <c r="P87" s="523"/>
      <c r="Q87" s="523"/>
      <c r="R87" s="523"/>
      <c r="S87" s="523"/>
      <c r="T87" s="523"/>
      <c r="U87" s="523"/>
      <c r="V87" s="523"/>
      <c r="W87" s="523"/>
      <c r="X87" s="523"/>
      <c r="Y87" s="523"/>
      <c r="Z87" s="523"/>
      <c r="AA87" s="523"/>
      <c r="AB87" s="523"/>
      <c r="AC87" s="523"/>
      <c r="AD87" s="523"/>
      <c r="AE87" s="523"/>
      <c r="AF87" s="523"/>
      <c r="AG87" s="523"/>
      <c r="AH87" s="523"/>
      <c r="AI87" s="523"/>
      <c r="AJ87" s="523"/>
      <c r="AK87" s="523"/>
      <c r="AL87" s="523"/>
      <c r="AM87" s="523"/>
      <c r="AN87" s="523"/>
      <c r="AO87" s="523"/>
    </row>
    <row r="88" spans="1:41" customFormat="1" ht="13.5" x14ac:dyDescent="0.3">
      <c r="A88" s="523"/>
      <c r="B88" s="523"/>
      <c r="C88" s="523"/>
      <c r="D88" s="523"/>
      <c r="E88" s="523"/>
      <c r="F88" s="523"/>
      <c r="G88" s="523"/>
      <c r="H88" s="523"/>
      <c r="I88" s="523"/>
      <c r="J88" s="523"/>
      <c r="K88" s="523"/>
      <c r="L88" s="523"/>
      <c r="M88" s="523"/>
      <c r="N88" s="523"/>
      <c r="O88" s="523"/>
      <c r="P88" s="523"/>
      <c r="Q88" s="523"/>
      <c r="R88" s="523"/>
      <c r="S88" s="523"/>
      <c r="T88" s="523"/>
      <c r="U88" s="523"/>
      <c r="V88" s="523"/>
      <c r="W88" s="523"/>
      <c r="X88" s="523"/>
      <c r="Y88" s="523"/>
      <c r="Z88" s="523"/>
      <c r="AA88" s="523"/>
      <c r="AB88" s="523"/>
      <c r="AC88" s="523"/>
      <c r="AD88" s="523"/>
      <c r="AE88" s="523"/>
      <c r="AF88" s="523"/>
      <c r="AG88" s="523"/>
      <c r="AH88" s="523"/>
      <c r="AI88" s="523"/>
      <c r="AJ88" s="523"/>
      <c r="AK88" s="523"/>
      <c r="AL88" s="523"/>
      <c r="AM88" s="523"/>
      <c r="AN88" s="523"/>
      <c r="AO88" s="523"/>
    </row>
    <row r="89" spans="1:41" customFormat="1" ht="13.5" x14ac:dyDescent="0.3">
      <c r="A89" s="523"/>
      <c r="B89" s="523"/>
      <c r="C89" s="523"/>
      <c r="D89" s="523"/>
      <c r="E89" s="523"/>
      <c r="F89" s="523"/>
      <c r="G89" s="523"/>
      <c r="H89" s="523"/>
      <c r="I89" s="523"/>
      <c r="J89" s="523"/>
      <c r="K89" s="523"/>
      <c r="L89" s="523"/>
      <c r="M89" s="523"/>
      <c r="N89" s="523"/>
      <c r="O89" s="523"/>
      <c r="P89" s="523"/>
      <c r="Q89" s="523"/>
      <c r="R89" s="523"/>
      <c r="S89" s="523"/>
      <c r="T89" s="523"/>
      <c r="U89" s="523"/>
      <c r="V89" s="523"/>
      <c r="W89" s="523"/>
      <c r="X89" s="523"/>
      <c r="Y89" s="523"/>
      <c r="Z89" s="523"/>
      <c r="AA89" s="523"/>
      <c r="AB89" s="523"/>
      <c r="AC89" s="523"/>
      <c r="AD89" s="523"/>
      <c r="AE89" s="523"/>
      <c r="AF89" s="523"/>
      <c r="AG89" s="523"/>
      <c r="AH89" s="523"/>
      <c r="AI89" s="523"/>
      <c r="AJ89" s="523"/>
      <c r="AK89" s="523"/>
      <c r="AL89" s="523"/>
      <c r="AM89" s="523"/>
      <c r="AN89" s="523"/>
      <c r="AO89" s="523"/>
    </row>
    <row r="90" spans="1:41" customFormat="1" ht="13.5" x14ac:dyDescent="0.3">
      <c r="A90" s="523"/>
      <c r="B90" s="523"/>
      <c r="C90" s="523"/>
      <c r="D90" s="523"/>
      <c r="E90" s="523"/>
      <c r="F90" s="523"/>
      <c r="G90" s="523"/>
      <c r="H90" s="523"/>
      <c r="I90" s="523"/>
      <c r="J90" s="523"/>
      <c r="K90" s="523"/>
      <c r="L90" s="523"/>
      <c r="M90" s="523"/>
      <c r="N90" s="523"/>
      <c r="O90" s="523"/>
      <c r="P90" s="523"/>
      <c r="Q90" s="523"/>
      <c r="R90" s="523"/>
      <c r="S90" s="523"/>
      <c r="T90" s="523"/>
      <c r="U90" s="523"/>
      <c r="V90" s="523"/>
      <c r="W90" s="523"/>
      <c r="X90" s="523"/>
      <c r="Y90" s="523"/>
      <c r="Z90" s="523"/>
      <c r="AA90" s="523"/>
      <c r="AB90" s="523"/>
      <c r="AC90" s="523"/>
      <c r="AD90" s="523"/>
      <c r="AE90" s="523"/>
      <c r="AF90" s="523"/>
      <c r="AG90" s="523"/>
      <c r="AH90" s="523"/>
      <c r="AI90" s="523"/>
      <c r="AJ90" s="523"/>
      <c r="AK90" s="523"/>
      <c r="AL90" s="523"/>
      <c r="AM90" s="523"/>
      <c r="AN90" s="523"/>
      <c r="AO90" s="523"/>
    </row>
    <row r="91" spans="1:41" customFormat="1" ht="13.5" x14ac:dyDescent="0.3">
      <c r="A91" s="523"/>
      <c r="B91" s="523"/>
      <c r="C91" s="523"/>
      <c r="D91" s="523"/>
      <c r="E91" s="523"/>
      <c r="F91" s="523"/>
      <c r="G91" s="523"/>
      <c r="H91" s="523"/>
      <c r="I91" s="523"/>
      <c r="J91" s="523"/>
      <c r="K91" s="523"/>
      <c r="L91" s="523"/>
      <c r="M91" s="523"/>
      <c r="N91" s="523"/>
      <c r="O91" s="523"/>
      <c r="P91" s="523"/>
      <c r="Q91" s="523"/>
      <c r="R91" s="523"/>
      <c r="S91" s="523"/>
      <c r="T91" s="523"/>
      <c r="U91" s="523"/>
      <c r="V91" s="523"/>
      <c r="W91" s="523"/>
      <c r="X91" s="523"/>
      <c r="Y91" s="523"/>
      <c r="Z91" s="523"/>
      <c r="AA91" s="523"/>
      <c r="AB91" s="523"/>
      <c r="AC91" s="523"/>
      <c r="AD91" s="523"/>
      <c r="AE91" s="523"/>
      <c r="AF91" s="523"/>
      <c r="AG91" s="523"/>
      <c r="AH91" s="523"/>
      <c r="AI91" s="523"/>
      <c r="AJ91" s="523"/>
      <c r="AK91" s="523"/>
      <c r="AL91" s="523"/>
      <c r="AM91" s="523"/>
      <c r="AN91" s="523"/>
      <c r="AO91" s="523"/>
    </row>
    <row r="92" spans="1:41" customFormat="1" ht="13.5" x14ac:dyDescent="0.3">
      <c r="A92" s="523"/>
      <c r="B92" s="523"/>
      <c r="C92" s="523"/>
      <c r="D92" s="523"/>
      <c r="E92" s="523"/>
      <c r="F92" s="523"/>
      <c r="G92" s="523"/>
      <c r="H92" s="523"/>
      <c r="I92" s="523"/>
      <c r="J92" s="523"/>
      <c r="K92" s="523"/>
      <c r="L92" s="523"/>
      <c r="M92" s="523"/>
      <c r="N92" s="523"/>
      <c r="O92" s="523"/>
      <c r="P92" s="523"/>
      <c r="Q92" s="523"/>
      <c r="R92" s="523"/>
      <c r="S92" s="523"/>
      <c r="T92" s="523"/>
      <c r="U92" s="523"/>
      <c r="V92" s="523"/>
      <c r="W92" s="523"/>
      <c r="X92" s="523"/>
      <c r="Y92" s="523"/>
      <c r="Z92" s="523"/>
      <c r="AA92" s="523"/>
      <c r="AB92" s="523"/>
      <c r="AC92" s="523"/>
      <c r="AD92" s="523"/>
      <c r="AE92" s="523"/>
      <c r="AF92" s="523"/>
      <c r="AG92" s="523"/>
      <c r="AH92" s="523"/>
      <c r="AI92" s="523"/>
      <c r="AJ92" s="523"/>
      <c r="AK92" s="523"/>
      <c r="AL92" s="523"/>
      <c r="AM92" s="523"/>
      <c r="AN92" s="523"/>
      <c r="AO92" s="523"/>
    </row>
    <row r="93" spans="1:41" customFormat="1" ht="13.5" x14ac:dyDescent="0.3">
      <c r="A93" s="523"/>
      <c r="B93" s="523"/>
      <c r="C93" s="523"/>
      <c r="D93" s="523"/>
      <c r="E93" s="523"/>
      <c r="F93" s="523"/>
      <c r="G93" s="523"/>
      <c r="H93" s="523"/>
      <c r="I93" s="523"/>
      <c r="J93" s="523"/>
      <c r="K93" s="523"/>
      <c r="L93" s="523"/>
      <c r="M93" s="523"/>
      <c r="N93" s="523"/>
      <c r="O93" s="523"/>
      <c r="P93" s="523"/>
      <c r="Q93" s="523"/>
      <c r="R93" s="523"/>
      <c r="S93" s="523"/>
      <c r="T93" s="523"/>
      <c r="U93" s="523"/>
      <c r="V93" s="523"/>
      <c r="W93" s="523"/>
      <c r="X93" s="523"/>
      <c r="Y93" s="523"/>
      <c r="Z93" s="523"/>
      <c r="AA93" s="523"/>
      <c r="AB93" s="523"/>
      <c r="AC93" s="523"/>
      <c r="AD93" s="523"/>
      <c r="AE93" s="523"/>
      <c r="AF93" s="523"/>
      <c r="AG93" s="523"/>
      <c r="AH93" s="523"/>
      <c r="AI93" s="523"/>
      <c r="AJ93" s="523"/>
      <c r="AK93" s="523"/>
      <c r="AL93" s="523"/>
      <c r="AM93" s="523"/>
      <c r="AN93" s="523"/>
      <c r="AO93" s="523"/>
    </row>
    <row r="94" spans="1:41" customFormat="1" ht="13.5" x14ac:dyDescent="0.3">
      <c r="A94" s="523"/>
      <c r="B94" s="523"/>
      <c r="C94" s="523"/>
      <c r="D94" s="523"/>
      <c r="E94" s="523"/>
      <c r="F94" s="523"/>
      <c r="G94" s="523"/>
      <c r="H94" s="523"/>
      <c r="I94" s="523"/>
      <c r="J94" s="523"/>
      <c r="K94" s="523"/>
      <c r="L94" s="523"/>
      <c r="M94" s="523"/>
      <c r="N94" s="523"/>
      <c r="O94" s="523"/>
      <c r="P94" s="523"/>
      <c r="Q94" s="523"/>
      <c r="R94" s="523"/>
      <c r="S94" s="523"/>
      <c r="T94" s="523"/>
      <c r="U94" s="523"/>
      <c r="V94" s="523"/>
      <c r="W94" s="523"/>
      <c r="X94" s="523"/>
      <c r="Y94" s="523"/>
      <c r="Z94" s="523"/>
      <c r="AA94" s="523"/>
      <c r="AB94" s="523"/>
      <c r="AC94" s="523"/>
      <c r="AD94" s="523"/>
      <c r="AE94" s="523"/>
      <c r="AF94" s="523"/>
      <c r="AG94" s="523"/>
      <c r="AH94" s="523"/>
      <c r="AI94" s="523"/>
      <c r="AJ94" s="523"/>
      <c r="AK94" s="523"/>
      <c r="AL94" s="523"/>
      <c r="AM94" s="523"/>
      <c r="AN94" s="523"/>
      <c r="AO94" s="523"/>
    </row>
    <row r="95" spans="1:41" customFormat="1" ht="13.5" x14ac:dyDescent="0.3">
      <c r="A95" s="523"/>
      <c r="B95" s="523"/>
      <c r="C95" s="523"/>
      <c r="D95" s="523"/>
      <c r="E95" s="523"/>
      <c r="F95" s="523"/>
      <c r="G95" s="523"/>
      <c r="H95" s="523"/>
      <c r="I95" s="523"/>
      <c r="J95" s="523"/>
      <c r="K95" s="523"/>
      <c r="L95" s="523"/>
      <c r="M95" s="523"/>
      <c r="N95" s="523"/>
      <c r="O95" s="523"/>
      <c r="P95" s="523"/>
      <c r="Q95" s="523"/>
      <c r="R95" s="523"/>
      <c r="S95" s="523"/>
      <c r="T95" s="523"/>
      <c r="U95" s="523"/>
      <c r="V95" s="523"/>
      <c r="W95" s="523"/>
      <c r="X95" s="523"/>
      <c r="Y95" s="523"/>
      <c r="Z95" s="523"/>
      <c r="AA95" s="523"/>
      <c r="AB95" s="523"/>
      <c r="AC95" s="523"/>
      <c r="AD95" s="523"/>
      <c r="AE95" s="523"/>
      <c r="AF95" s="523"/>
      <c r="AG95" s="523"/>
      <c r="AH95" s="523"/>
      <c r="AI95" s="523"/>
      <c r="AJ95" s="523"/>
      <c r="AK95" s="523"/>
      <c r="AL95" s="523"/>
      <c r="AM95" s="523"/>
      <c r="AN95" s="523"/>
      <c r="AO95" s="523"/>
    </row>
    <row r="96" spans="1:41" customFormat="1" ht="13.5" x14ac:dyDescent="0.3">
      <c r="A96" s="523"/>
      <c r="B96" s="523"/>
      <c r="C96" s="523"/>
      <c r="D96" s="523"/>
      <c r="E96" s="523"/>
      <c r="F96" s="523"/>
      <c r="G96" s="523"/>
      <c r="H96" s="523"/>
      <c r="I96" s="523"/>
      <c r="J96" s="523"/>
      <c r="K96" s="523"/>
      <c r="L96" s="523"/>
      <c r="M96" s="523"/>
      <c r="N96" s="523"/>
      <c r="O96" s="523"/>
      <c r="P96" s="523"/>
      <c r="Q96" s="523"/>
      <c r="R96" s="523"/>
      <c r="S96" s="523"/>
      <c r="T96" s="523"/>
      <c r="U96" s="523"/>
      <c r="V96" s="523"/>
      <c r="W96" s="523"/>
      <c r="X96" s="523"/>
      <c r="Y96" s="523"/>
      <c r="Z96" s="523"/>
      <c r="AA96" s="523"/>
      <c r="AB96" s="523"/>
      <c r="AC96" s="523"/>
      <c r="AD96" s="523"/>
      <c r="AE96" s="523"/>
      <c r="AF96" s="523"/>
      <c r="AG96" s="523"/>
      <c r="AH96" s="523"/>
      <c r="AI96" s="523"/>
      <c r="AJ96" s="523"/>
      <c r="AK96" s="523"/>
      <c r="AL96" s="523"/>
      <c r="AM96" s="523"/>
      <c r="AN96" s="523"/>
      <c r="AO96" s="523"/>
    </row>
    <row r="97" spans="1:41" customFormat="1" ht="13.5" x14ac:dyDescent="0.3">
      <c r="A97" s="523"/>
      <c r="B97" s="523"/>
      <c r="C97" s="523"/>
      <c r="D97" s="523"/>
      <c r="E97" s="523"/>
      <c r="F97" s="523"/>
      <c r="G97" s="523"/>
      <c r="H97" s="523"/>
      <c r="I97" s="523"/>
      <c r="J97" s="523"/>
      <c r="K97" s="523"/>
      <c r="L97" s="523"/>
      <c r="M97" s="523"/>
      <c r="N97" s="523"/>
      <c r="O97" s="523"/>
      <c r="P97" s="523"/>
      <c r="Q97" s="523"/>
      <c r="R97" s="523"/>
      <c r="S97" s="523"/>
      <c r="T97" s="523"/>
      <c r="U97" s="523"/>
      <c r="V97" s="523"/>
      <c r="W97" s="523"/>
      <c r="X97" s="523"/>
      <c r="Y97" s="523"/>
      <c r="Z97" s="523"/>
      <c r="AA97" s="523"/>
      <c r="AB97" s="523"/>
      <c r="AC97" s="523"/>
      <c r="AD97" s="523"/>
      <c r="AE97" s="523"/>
      <c r="AF97" s="523"/>
      <c r="AG97" s="523"/>
      <c r="AH97" s="523"/>
      <c r="AI97" s="523"/>
      <c r="AJ97" s="523"/>
      <c r="AK97" s="523"/>
      <c r="AL97" s="523"/>
      <c r="AM97" s="523"/>
      <c r="AN97" s="523"/>
      <c r="AO97" s="523"/>
    </row>
    <row r="98" spans="1:41" customFormat="1" ht="13.5" x14ac:dyDescent="0.3">
      <c r="A98" s="523"/>
      <c r="B98" s="523"/>
      <c r="C98" s="523"/>
      <c r="D98" s="523"/>
      <c r="E98" s="523"/>
      <c r="F98" s="523"/>
      <c r="G98" s="523"/>
      <c r="H98" s="523"/>
      <c r="I98" s="523"/>
      <c r="J98" s="523"/>
      <c r="K98" s="523"/>
      <c r="L98" s="523"/>
      <c r="M98" s="523"/>
      <c r="N98" s="523"/>
      <c r="O98" s="523"/>
      <c r="P98" s="523"/>
      <c r="Q98" s="523"/>
      <c r="R98" s="523"/>
      <c r="S98" s="523"/>
      <c r="T98" s="523"/>
      <c r="U98" s="523"/>
      <c r="V98" s="523"/>
      <c r="W98" s="523"/>
      <c r="X98" s="523"/>
      <c r="Y98" s="523"/>
      <c r="Z98" s="523"/>
      <c r="AA98" s="523"/>
      <c r="AB98" s="523"/>
      <c r="AC98" s="523"/>
      <c r="AD98" s="523"/>
      <c r="AE98" s="523"/>
      <c r="AF98" s="523"/>
      <c r="AG98" s="523"/>
      <c r="AH98" s="523"/>
      <c r="AI98" s="523"/>
      <c r="AJ98" s="523"/>
      <c r="AK98" s="523"/>
      <c r="AL98" s="523"/>
      <c r="AM98" s="523"/>
      <c r="AN98" s="523"/>
      <c r="AO98" s="523"/>
    </row>
    <row r="99" spans="1:41" customFormat="1" ht="13.5" x14ac:dyDescent="0.3">
      <c r="A99" s="523"/>
      <c r="B99" s="523"/>
      <c r="C99" s="523"/>
      <c r="D99" s="523"/>
      <c r="E99" s="523"/>
      <c r="F99" s="523"/>
      <c r="G99" s="523"/>
      <c r="H99" s="523"/>
      <c r="I99" s="523"/>
      <c r="J99" s="523"/>
      <c r="K99" s="523"/>
      <c r="L99" s="523"/>
      <c r="M99" s="523"/>
      <c r="N99" s="523"/>
      <c r="O99" s="523"/>
      <c r="P99" s="523"/>
      <c r="Q99" s="523"/>
      <c r="R99" s="523"/>
      <c r="S99" s="523"/>
      <c r="T99" s="523"/>
      <c r="U99" s="523"/>
      <c r="V99" s="523"/>
      <c r="W99" s="523"/>
      <c r="X99" s="523"/>
      <c r="Y99" s="523"/>
      <c r="Z99" s="523"/>
      <c r="AA99" s="523"/>
      <c r="AB99" s="523"/>
      <c r="AC99" s="523"/>
      <c r="AD99" s="523"/>
      <c r="AE99" s="523"/>
      <c r="AF99" s="523"/>
      <c r="AG99" s="523"/>
      <c r="AH99" s="523"/>
      <c r="AI99" s="523"/>
      <c r="AJ99" s="523"/>
      <c r="AK99" s="523"/>
      <c r="AL99" s="523"/>
      <c r="AM99" s="523"/>
      <c r="AN99" s="523"/>
      <c r="AO99" s="523"/>
    </row>
    <row r="100" spans="1:41" customFormat="1" ht="13.5" x14ac:dyDescent="0.3">
      <c r="A100" s="523"/>
      <c r="B100" s="523"/>
      <c r="C100" s="523"/>
      <c r="D100" s="523"/>
      <c r="E100" s="523"/>
      <c r="F100" s="523"/>
      <c r="G100" s="523"/>
      <c r="H100" s="523"/>
      <c r="I100" s="523"/>
      <c r="J100" s="523"/>
      <c r="K100" s="523"/>
      <c r="L100" s="523"/>
      <c r="M100" s="523"/>
      <c r="N100" s="523"/>
      <c r="O100" s="523"/>
      <c r="P100" s="523"/>
      <c r="Q100" s="523"/>
      <c r="R100" s="523"/>
      <c r="S100" s="523"/>
      <c r="T100" s="523"/>
      <c r="U100" s="523"/>
      <c r="V100" s="523"/>
      <c r="W100" s="523"/>
      <c r="X100" s="523"/>
      <c r="Y100" s="523"/>
      <c r="Z100" s="523"/>
      <c r="AA100" s="523"/>
      <c r="AB100" s="523"/>
      <c r="AC100" s="523"/>
      <c r="AD100" s="523"/>
      <c r="AE100" s="523"/>
      <c r="AF100" s="523"/>
      <c r="AG100" s="523"/>
      <c r="AH100" s="523"/>
      <c r="AI100" s="523"/>
      <c r="AJ100" s="523"/>
      <c r="AK100" s="523"/>
      <c r="AL100" s="523"/>
      <c r="AM100" s="523"/>
      <c r="AN100" s="523"/>
      <c r="AO100" s="523"/>
    </row>
    <row r="101" spans="1:41" customFormat="1" ht="13.5" x14ac:dyDescent="0.3"/>
    <row r="102" spans="1:41" customFormat="1" ht="13.5" x14ac:dyDescent="0.3"/>
    <row r="103" spans="1:41" customFormat="1" ht="13.5" x14ac:dyDescent="0.3"/>
    <row r="104" spans="1:41" customFormat="1" ht="13.5" x14ac:dyDescent="0.3"/>
    <row r="105" spans="1:41" customFormat="1" ht="13.5" x14ac:dyDescent="0.3"/>
    <row r="106" spans="1:41" customFormat="1" ht="13.5" x14ac:dyDescent="0.3"/>
    <row r="107" spans="1:41" customFormat="1" ht="13.5" x14ac:dyDescent="0.3"/>
    <row r="108" spans="1:41" customFormat="1" ht="13.5" x14ac:dyDescent="0.3"/>
    <row r="109" spans="1:41" customFormat="1" ht="13.5" x14ac:dyDescent="0.3"/>
    <row r="110" spans="1:41" customFormat="1" ht="13.5" x14ac:dyDescent="0.3"/>
    <row r="111" spans="1:41" customFormat="1" ht="13.5" x14ac:dyDescent="0.3"/>
    <row r="112" spans="1:41" customFormat="1" ht="13.5" x14ac:dyDescent="0.3"/>
    <row r="113" customFormat="1" ht="13.5" x14ac:dyDescent="0.3"/>
    <row r="114" customFormat="1" ht="13.5" x14ac:dyDescent="0.3"/>
    <row r="115" customFormat="1" ht="13.5" x14ac:dyDescent="0.3"/>
    <row r="116" customFormat="1" ht="13.5" x14ac:dyDescent="0.3"/>
    <row r="117" customFormat="1" ht="13.5" x14ac:dyDescent="0.3"/>
    <row r="118" customFormat="1" ht="13.5" x14ac:dyDescent="0.3"/>
    <row r="119" customFormat="1" ht="13.5" x14ac:dyDescent="0.3"/>
    <row r="120" customFormat="1" ht="13.5" x14ac:dyDescent="0.3"/>
    <row r="121" customFormat="1" ht="13.5" x14ac:dyDescent="0.3"/>
    <row r="122" customFormat="1" ht="13.5" x14ac:dyDescent="0.3"/>
    <row r="123" customFormat="1" ht="13.5" x14ac:dyDescent="0.3"/>
    <row r="124" customFormat="1" ht="13.5" x14ac:dyDescent="0.3"/>
    <row r="125" customFormat="1" ht="13.5" x14ac:dyDescent="0.3"/>
    <row r="126" customFormat="1" ht="13.5" x14ac:dyDescent="0.3"/>
    <row r="127" customFormat="1" ht="13.5" x14ac:dyDescent="0.3"/>
    <row r="128" customFormat="1" ht="13.5" x14ac:dyDescent="0.3"/>
    <row r="129" customFormat="1" ht="13.5" x14ac:dyDescent="0.3"/>
    <row r="130" customFormat="1" ht="13.5" x14ac:dyDescent="0.3"/>
    <row r="131" customFormat="1" ht="13.5" x14ac:dyDescent="0.3"/>
    <row r="132" customFormat="1" ht="13.5" x14ac:dyDescent="0.3"/>
    <row r="133" customFormat="1" ht="13.5" x14ac:dyDescent="0.3"/>
    <row r="134" customFormat="1" ht="13.5" x14ac:dyDescent="0.3"/>
    <row r="135" customFormat="1" ht="13.5" x14ac:dyDescent="0.3"/>
    <row r="136" customFormat="1" ht="13.5" x14ac:dyDescent="0.3"/>
    <row r="137" customFormat="1" ht="13.5" x14ac:dyDescent="0.3"/>
    <row r="138" customFormat="1" ht="13.5" x14ac:dyDescent="0.3"/>
    <row r="139" customFormat="1" ht="13.5" x14ac:dyDescent="0.3"/>
    <row r="140" customFormat="1" ht="13.5" x14ac:dyDescent="0.3"/>
    <row r="141" customFormat="1" ht="13.5" x14ac:dyDescent="0.3"/>
    <row r="142" customFormat="1" ht="13.5" x14ac:dyDescent="0.3"/>
    <row r="143" customFormat="1" ht="13.5" x14ac:dyDescent="0.3"/>
    <row r="144" customFormat="1" ht="13.5" x14ac:dyDescent="0.3"/>
    <row r="145" customFormat="1" ht="13.5" x14ac:dyDescent="0.3"/>
    <row r="146" customFormat="1" ht="13.5" x14ac:dyDescent="0.3"/>
    <row r="147" customFormat="1" ht="13.5" x14ac:dyDescent="0.3"/>
    <row r="148" customFormat="1" ht="13.5" x14ac:dyDescent="0.3"/>
    <row r="149" customFormat="1" ht="13.5" x14ac:dyDescent="0.3"/>
    <row r="150" customFormat="1" ht="13.5" x14ac:dyDescent="0.3"/>
    <row r="151" customFormat="1" ht="13.5" x14ac:dyDescent="0.3"/>
    <row r="152" customFormat="1" ht="13.5" x14ac:dyDescent="0.3"/>
    <row r="153" customFormat="1" ht="13.5" x14ac:dyDescent="0.3"/>
    <row r="154" customFormat="1" ht="13.5" x14ac:dyDescent="0.3"/>
    <row r="155" customFormat="1" ht="13.5" x14ac:dyDescent="0.3"/>
    <row r="156" customFormat="1" ht="13.5" x14ac:dyDescent="0.3"/>
    <row r="157" customFormat="1" ht="13.5" x14ac:dyDescent="0.3"/>
    <row r="158" customFormat="1" ht="13.5" x14ac:dyDescent="0.3"/>
    <row r="159" customFormat="1" ht="13.5" x14ac:dyDescent="0.3"/>
    <row r="160" customFormat="1" ht="13.5" x14ac:dyDescent="0.3"/>
    <row r="161" customFormat="1" ht="13.5" x14ac:dyDescent="0.3"/>
    <row r="162" customFormat="1" ht="13.5" x14ac:dyDescent="0.3"/>
    <row r="163" customFormat="1" ht="13.5" x14ac:dyDescent="0.3"/>
    <row r="164" customFormat="1" ht="13.5" x14ac:dyDescent="0.3"/>
    <row r="165" customFormat="1" ht="13.5" x14ac:dyDescent="0.3"/>
    <row r="166" customFormat="1" ht="13.5" x14ac:dyDescent="0.3"/>
    <row r="167" customFormat="1" ht="13.5" x14ac:dyDescent="0.3"/>
    <row r="168" customFormat="1" ht="13.5" x14ac:dyDescent="0.3"/>
    <row r="169" customFormat="1" ht="13.5" x14ac:dyDescent="0.3"/>
    <row r="170" customFormat="1" ht="13.5" x14ac:dyDescent="0.3"/>
    <row r="171" customFormat="1" ht="13.5" x14ac:dyDescent="0.3"/>
    <row r="172" customFormat="1" ht="13.5" x14ac:dyDescent="0.3"/>
    <row r="173" customFormat="1" ht="13.5" x14ac:dyDescent="0.3"/>
    <row r="174" customFormat="1" ht="13.5" x14ac:dyDescent="0.3"/>
    <row r="175" customFormat="1" ht="13.5" x14ac:dyDescent="0.3"/>
    <row r="176" customFormat="1" ht="13.5" x14ac:dyDescent="0.3"/>
    <row r="177" customFormat="1" ht="13.5" x14ac:dyDescent="0.3"/>
    <row r="178" customFormat="1" ht="13.5" x14ac:dyDescent="0.3"/>
    <row r="179" customFormat="1" ht="13.5" x14ac:dyDescent="0.3"/>
    <row r="180" customFormat="1" ht="13.5" x14ac:dyDescent="0.3"/>
    <row r="181" customFormat="1" ht="13.5" x14ac:dyDescent="0.3"/>
    <row r="182" customFormat="1" ht="13.5" x14ac:dyDescent="0.3"/>
    <row r="183" customFormat="1" ht="13.5" x14ac:dyDescent="0.3"/>
    <row r="184" customFormat="1" ht="13.5" x14ac:dyDescent="0.3"/>
    <row r="185" customFormat="1" ht="13.5" x14ac:dyDescent="0.3"/>
    <row r="186" customFormat="1" ht="13.5" x14ac:dyDescent="0.3"/>
    <row r="187" customFormat="1" ht="13.5" x14ac:dyDescent="0.3"/>
    <row r="188" customFormat="1" ht="13.5" x14ac:dyDescent="0.3"/>
    <row r="189" customFormat="1" ht="13.5" x14ac:dyDescent="0.3"/>
    <row r="190" customFormat="1" ht="13.5" x14ac:dyDescent="0.3"/>
    <row r="191" customFormat="1" ht="13.5" x14ac:dyDescent="0.3"/>
    <row r="192" customFormat="1" ht="13.5" x14ac:dyDescent="0.3"/>
    <row r="193" customFormat="1" ht="13.5" x14ac:dyDescent="0.3"/>
    <row r="194" customFormat="1" ht="13.5" x14ac:dyDescent="0.3"/>
    <row r="195" customFormat="1" ht="13.5" x14ac:dyDescent="0.3"/>
    <row r="196" customFormat="1" ht="13.5" x14ac:dyDescent="0.3"/>
    <row r="197" customFormat="1" ht="13.5" x14ac:dyDescent="0.3"/>
    <row r="198" customFormat="1" ht="13.5" x14ac:dyDescent="0.3"/>
    <row r="199" customFormat="1" ht="13.5" x14ac:dyDescent="0.3"/>
    <row r="200" customFormat="1" ht="13.5" x14ac:dyDescent="0.3"/>
    <row r="201" customFormat="1" ht="13.5" x14ac:dyDescent="0.3"/>
    <row r="202" customFormat="1" ht="13.5" x14ac:dyDescent="0.3"/>
    <row r="203" customFormat="1" ht="13.5" x14ac:dyDescent="0.3"/>
    <row r="204" customFormat="1" ht="13.5" x14ac:dyDescent="0.3"/>
    <row r="205" customFormat="1" ht="13.5" x14ac:dyDescent="0.3"/>
    <row r="206" customFormat="1" ht="13.5" x14ac:dyDescent="0.3"/>
    <row r="207" customFormat="1" ht="13.5" x14ac:dyDescent="0.3"/>
    <row r="208" customFormat="1" ht="13.5" x14ac:dyDescent="0.3"/>
    <row r="209" customFormat="1" ht="13.5" x14ac:dyDescent="0.3"/>
    <row r="210" customFormat="1" ht="13.5" x14ac:dyDescent="0.3"/>
    <row r="211" customFormat="1" ht="13.5" x14ac:dyDescent="0.3"/>
    <row r="212" customFormat="1" ht="13.5" x14ac:dyDescent="0.3"/>
    <row r="213" customFormat="1" ht="13.5" x14ac:dyDescent="0.3"/>
    <row r="214" customFormat="1" ht="13.5" x14ac:dyDescent="0.3"/>
    <row r="215" customFormat="1" ht="13.5" x14ac:dyDescent="0.3"/>
    <row r="216" customFormat="1" ht="13.5" x14ac:dyDescent="0.3"/>
    <row r="217" customFormat="1" ht="13.5" x14ac:dyDescent="0.3"/>
    <row r="218" customFormat="1" ht="13.5" x14ac:dyDescent="0.3"/>
    <row r="219" customFormat="1" ht="13.5" x14ac:dyDescent="0.3"/>
    <row r="220" customFormat="1" ht="13.5" x14ac:dyDescent="0.3"/>
    <row r="221" customFormat="1" ht="13.5" x14ac:dyDescent="0.3"/>
    <row r="222" customFormat="1" ht="13.5" x14ac:dyDescent="0.3"/>
    <row r="223" customFormat="1" ht="13.5" x14ac:dyDescent="0.3"/>
    <row r="224" customFormat="1" ht="13.5" x14ac:dyDescent="0.3"/>
    <row r="225" customFormat="1" ht="13.5" x14ac:dyDescent="0.3"/>
    <row r="226" customFormat="1" ht="13.5" x14ac:dyDescent="0.3"/>
    <row r="227" customFormat="1" ht="13.5" x14ac:dyDescent="0.3"/>
    <row r="228" customFormat="1" ht="13.5" x14ac:dyDescent="0.3"/>
    <row r="229" customFormat="1" ht="13.5" x14ac:dyDescent="0.3"/>
    <row r="230" customFormat="1" ht="13.5" x14ac:dyDescent="0.3"/>
    <row r="231" customFormat="1" ht="13.5" x14ac:dyDescent="0.3"/>
    <row r="232" customFormat="1" ht="13.5" x14ac:dyDescent="0.3"/>
    <row r="233" customFormat="1" ht="13.5" x14ac:dyDescent="0.3"/>
    <row r="234" customFormat="1" ht="13.5" x14ac:dyDescent="0.3"/>
    <row r="235" customFormat="1" ht="13.5" x14ac:dyDescent="0.3"/>
    <row r="236" customFormat="1" ht="13.5" x14ac:dyDescent="0.3"/>
    <row r="237" customFormat="1" ht="13.5" x14ac:dyDescent="0.3"/>
    <row r="238" customFormat="1" ht="13.5" x14ac:dyDescent="0.3"/>
    <row r="239" customFormat="1" ht="13.5" x14ac:dyDescent="0.3"/>
    <row r="240" customFormat="1" ht="13.5" x14ac:dyDescent="0.3"/>
    <row r="241" customFormat="1" ht="13.5" x14ac:dyDescent="0.3"/>
    <row r="242" customFormat="1" ht="13.5" x14ac:dyDescent="0.3"/>
    <row r="243" customFormat="1" ht="13.5" x14ac:dyDescent="0.3"/>
    <row r="244" customFormat="1" ht="13.5" x14ac:dyDescent="0.3"/>
    <row r="245" customFormat="1" ht="13.5" x14ac:dyDescent="0.3"/>
    <row r="246" customFormat="1" ht="13.5" x14ac:dyDescent="0.3"/>
    <row r="247" customFormat="1" ht="13.5" x14ac:dyDescent="0.3"/>
    <row r="248" customFormat="1" ht="13.5" x14ac:dyDescent="0.3"/>
    <row r="249" customFormat="1" ht="13.5" x14ac:dyDescent="0.3"/>
    <row r="250" customFormat="1" ht="13.5" x14ac:dyDescent="0.3"/>
    <row r="251" customFormat="1" ht="13.5" x14ac:dyDescent="0.3"/>
    <row r="252" customFormat="1" ht="13.5" x14ac:dyDescent="0.3"/>
    <row r="253" customFormat="1" ht="13.5" x14ac:dyDescent="0.3"/>
    <row r="254" customFormat="1" ht="13.5" x14ac:dyDescent="0.3"/>
    <row r="255" customFormat="1" ht="13.5" x14ac:dyDescent="0.3"/>
    <row r="256" customFormat="1" ht="13.5" x14ac:dyDescent="0.3"/>
    <row r="257" customFormat="1" ht="13.5" x14ac:dyDescent="0.3"/>
    <row r="258" customFormat="1" ht="13.5" x14ac:dyDescent="0.3"/>
    <row r="259" customFormat="1" ht="13.5" x14ac:dyDescent="0.3"/>
    <row r="260" customFormat="1" ht="13.5" x14ac:dyDescent="0.3"/>
    <row r="261" customFormat="1" ht="13.5" x14ac:dyDescent="0.3"/>
    <row r="262" customFormat="1" ht="13.5" x14ac:dyDescent="0.3"/>
    <row r="263" customFormat="1" ht="13.5" x14ac:dyDescent="0.3"/>
    <row r="264" customFormat="1" ht="13.5" x14ac:dyDescent="0.3"/>
    <row r="265" customFormat="1" ht="13.5" x14ac:dyDescent="0.3"/>
    <row r="266" customFormat="1" ht="13.5" x14ac:dyDescent="0.3"/>
    <row r="267" customFormat="1" ht="13.5" x14ac:dyDescent="0.3"/>
    <row r="268" customFormat="1" ht="13.5" x14ac:dyDescent="0.3"/>
    <row r="269" customFormat="1" ht="13.5" x14ac:dyDescent="0.3"/>
    <row r="270" customFormat="1" ht="13.5" x14ac:dyDescent="0.3"/>
    <row r="271" customFormat="1" ht="13.5" x14ac:dyDescent="0.3"/>
    <row r="272" customFormat="1" ht="13.5" x14ac:dyDescent="0.3"/>
    <row r="273" customFormat="1" ht="13.5" x14ac:dyDescent="0.3"/>
    <row r="274" customFormat="1" ht="13.5" x14ac:dyDescent="0.3"/>
    <row r="275" customFormat="1" ht="13.5" x14ac:dyDescent="0.3"/>
    <row r="276" customFormat="1" ht="13.5" x14ac:dyDescent="0.3"/>
    <row r="277" customFormat="1" ht="13.5" x14ac:dyDescent="0.3"/>
    <row r="278" customFormat="1" ht="13.5" x14ac:dyDescent="0.3"/>
    <row r="279" customFormat="1" ht="13.5" x14ac:dyDescent="0.3"/>
    <row r="280" customFormat="1" ht="13.5" x14ac:dyDescent="0.3"/>
    <row r="281" customFormat="1" ht="13.5" x14ac:dyDescent="0.3"/>
    <row r="282" customFormat="1" ht="13.5" x14ac:dyDescent="0.3"/>
    <row r="283" customFormat="1" ht="13.5" x14ac:dyDescent="0.3"/>
    <row r="284" customFormat="1" ht="13.5" x14ac:dyDescent="0.3"/>
    <row r="285" customFormat="1" ht="13.5" x14ac:dyDescent="0.3"/>
    <row r="286" customFormat="1" ht="13.5" x14ac:dyDescent="0.3"/>
    <row r="287" customFormat="1" ht="13.5" x14ac:dyDescent="0.3"/>
    <row r="288" customFormat="1" ht="13.5" x14ac:dyDescent="0.3"/>
    <row r="289" customFormat="1" ht="13.5" x14ac:dyDescent="0.3"/>
    <row r="290" customFormat="1" ht="13.5" x14ac:dyDescent="0.3"/>
    <row r="291" customFormat="1" ht="13.5" x14ac:dyDescent="0.3"/>
    <row r="292" customFormat="1" ht="13.5" x14ac:dyDescent="0.3"/>
    <row r="293" customFormat="1" ht="13.5" x14ac:dyDescent="0.3"/>
    <row r="294" customFormat="1" ht="13.5" x14ac:dyDescent="0.3"/>
    <row r="295" customFormat="1" ht="13.5" x14ac:dyDescent="0.3"/>
    <row r="296" customFormat="1" ht="13.5" x14ac:dyDescent="0.3"/>
    <row r="297" customFormat="1" ht="13.5" x14ac:dyDescent="0.3"/>
    <row r="298" customFormat="1" ht="13.5" x14ac:dyDescent="0.3"/>
    <row r="299" customFormat="1" ht="13.5" x14ac:dyDescent="0.3"/>
    <row r="300" customFormat="1" ht="13.5" x14ac:dyDescent="0.3"/>
    <row r="301" customFormat="1" ht="13.5" x14ac:dyDescent="0.3"/>
    <row r="302" customFormat="1" ht="13.5" x14ac:dyDescent="0.3"/>
    <row r="303" customFormat="1" ht="13.5" x14ac:dyDescent="0.3"/>
    <row r="304" customFormat="1" ht="13.5" x14ac:dyDescent="0.3"/>
    <row r="305" customFormat="1" ht="13.5" x14ac:dyDescent="0.3"/>
    <row r="306" customFormat="1" ht="13.5" x14ac:dyDescent="0.3"/>
    <row r="307" customFormat="1" ht="13.5" x14ac:dyDescent="0.3"/>
    <row r="308" customFormat="1" ht="13.5" x14ac:dyDescent="0.3"/>
    <row r="309" customFormat="1" ht="13.5" x14ac:dyDescent="0.3"/>
    <row r="310" customFormat="1" ht="13.5" x14ac:dyDescent="0.3"/>
    <row r="311" customFormat="1" ht="13.5" x14ac:dyDescent="0.3"/>
    <row r="312" customFormat="1" ht="13.5" x14ac:dyDescent="0.3"/>
    <row r="313" customFormat="1" ht="13.5" x14ac:dyDescent="0.3"/>
    <row r="314" customFormat="1" ht="13.5" x14ac:dyDescent="0.3"/>
    <row r="315" customFormat="1" ht="13.5" x14ac:dyDescent="0.3"/>
    <row r="316" customFormat="1" ht="13.5" x14ac:dyDescent="0.3"/>
    <row r="317" customFormat="1" ht="13.5" x14ac:dyDescent="0.3"/>
    <row r="318" customFormat="1" ht="13.5" x14ac:dyDescent="0.3"/>
    <row r="319" customFormat="1" ht="13.5" x14ac:dyDescent="0.3"/>
    <row r="320" customFormat="1" ht="13.5" x14ac:dyDescent="0.3"/>
    <row r="321" customFormat="1" ht="13.5" x14ac:dyDescent="0.3"/>
    <row r="322" customFormat="1" ht="13.5" x14ac:dyDescent="0.3"/>
    <row r="323" customFormat="1" ht="13.5" x14ac:dyDescent="0.3"/>
    <row r="324" customFormat="1" ht="13.5" x14ac:dyDescent="0.3"/>
    <row r="325" customFormat="1" ht="13.5" x14ac:dyDescent="0.3"/>
    <row r="326" customFormat="1" ht="13.5" x14ac:dyDescent="0.3"/>
    <row r="327" customFormat="1" ht="13.5" x14ac:dyDescent="0.3"/>
    <row r="328" customFormat="1" ht="13.5" x14ac:dyDescent="0.3"/>
    <row r="329" customFormat="1" ht="13.5" x14ac:dyDescent="0.3"/>
    <row r="330" customFormat="1" ht="13.5" x14ac:dyDescent="0.3"/>
    <row r="331" customFormat="1" ht="13.5" x14ac:dyDescent="0.3"/>
    <row r="332" customFormat="1" ht="13.5" x14ac:dyDescent="0.3"/>
    <row r="333" customFormat="1" ht="13.5" x14ac:dyDescent="0.3"/>
    <row r="334" customFormat="1" ht="13.5" x14ac:dyDescent="0.3"/>
    <row r="335" customFormat="1" ht="13.5" x14ac:dyDescent="0.3"/>
    <row r="336" customFormat="1" ht="13.5" x14ac:dyDescent="0.3"/>
    <row r="337" customFormat="1" ht="13.5" x14ac:dyDescent="0.3"/>
    <row r="338" customFormat="1" ht="13.5" x14ac:dyDescent="0.3"/>
    <row r="339" customFormat="1" ht="13.5" x14ac:dyDescent="0.3"/>
    <row r="340" customFormat="1" ht="13.5" x14ac:dyDescent="0.3"/>
    <row r="341" customFormat="1" ht="13.5" x14ac:dyDescent="0.3"/>
    <row r="342" customFormat="1" ht="13.5" x14ac:dyDescent="0.3"/>
    <row r="343" customFormat="1" ht="13.5" x14ac:dyDescent="0.3"/>
    <row r="344" customFormat="1" ht="13.5" x14ac:dyDescent="0.3"/>
    <row r="345" customFormat="1" ht="13.5" x14ac:dyDescent="0.3"/>
    <row r="346" customFormat="1" ht="13.5" x14ac:dyDescent="0.3"/>
    <row r="347" customFormat="1" ht="13.5" x14ac:dyDescent="0.3"/>
    <row r="348" customFormat="1" ht="13.5" x14ac:dyDescent="0.3"/>
    <row r="349" customFormat="1" ht="13.5" x14ac:dyDescent="0.3"/>
    <row r="350" customFormat="1" ht="13.5" x14ac:dyDescent="0.3"/>
    <row r="351" customFormat="1" ht="13.5" x14ac:dyDescent="0.3"/>
    <row r="352" customFormat="1" ht="13.5" x14ac:dyDescent="0.3"/>
    <row r="353" customFormat="1" ht="13.5" x14ac:dyDescent="0.3"/>
    <row r="354" customFormat="1" ht="13.5" x14ac:dyDescent="0.3"/>
    <row r="355" customFormat="1" ht="13.5" x14ac:dyDescent="0.3"/>
    <row r="356" customFormat="1" ht="13.5" x14ac:dyDescent="0.3"/>
    <row r="357" customFormat="1" ht="13.5" x14ac:dyDescent="0.3"/>
    <row r="358" customFormat="1" ht="13.5" x14ac:dyDescent="0.3"/>
    <row r="359" customFormat="1" ht="13.5" x14ac:dyDescent="0.3"/>
    <row r="360" customFormat="1" ht="13.5" x14ac:dyDescent="0.3"/>
    <row r="361" customFormat="1" ht="13.5" x14ac:dyDescent="0.3"/>
    <row r="362" customFormat="1" ht="13.5" x14ac:dyDescent="0.3"/>
    <row r="363" customFormat="1" ht="13.5" x14ac:dyDescent="0.3"/>
    <row r="364" customFormat="1" ht="13.5" x14ac:dyDescent="0.3"/>
    <row r="365" customFormat="1" ht="13.5" x14ac:dyDescent="0.3"/>
    <row r="366" customFormat="1" ht="13.5" x14ac:dyDescent="0.3"/>
    <row r="367" customFormat="1" ht="13.5" x14ac:dyDescent="0.3"/>
    <row r="368" customFormat="1" ht="13.5" x14ac:dyDescent="0.3"/>
    <row r="369" customFormat="1" ht="13.5" x14ac:dyDescent="0.3"/>
    <row r="370" customFormat="1" ht="13.5" x14ac:dyDescent="0.3"/>
    <row r="371" customFormat="1" ht="13.5" x14ac:dyDescent="0.3"/>
    <row r="372" customFormat="1" ht="13.5" x14ac:dyDescent="0.3"/>
    <row r="373" customFormat="1" ht="13.5" x14ac:dyDescent="0.3"/>
    <row r="374" customFormat="1" ht="13.5" x14ac:dyDescent="0.3"/>
    <row r="375" customFormat="1" ht="13.5" x14ac:dyDescent="0.3"/>
    <row r="376" customFormat="1" ht="13.5" x14ac:dyDescent="0.3"/>
    <row r="377" customFormat="1" ht="13.5" x14ac:dyDescent="0.3"/>
    <row r="378" customFormat="1" ht="13.5" x14ac:dyDescent="0.3"/>
    <row r="379" customFormat="1" ht="13.5" x14ac:dyDescent="0.3"/>
    <row r="380" customFormat="1" ht="13.5" x14ac:dyDescent="0.3"/>
    <row r="381" customFormat="1" ht="13.5" x14ac:dyDescent="0.3"/>
    <row r="382" customFormat="1" ht="13.5" x14ac:dyDescent="0.3"/>
    <row r="383" customFormat="1" ht="13.5" x14ac:dyDescent="0.3"/>
    <row r="384" customFormat="1" ht="13.5" x14ac:dyDescent="0.3"/>
    <row r="385" customFormat="1" ht="13.5" x14ac:dyDescent="0.3"/>
    <row r="386" customFormat="1" ht="13.5" x14ac:dyDescent="0.3"/>
    <row r="387" customFormat="1" ht="13.5" x14ac:dyDescent="0.3"/>
    <row r="388" customFormat="1" ht="13.5" x14ac:dyDescent="0.3"/>
    <row r="389" customFormat="1" ht="13.5" x14ac:dyDescent="0.3"/>
    <row r="390" customFormat="1" ht="13.5" x14ac:dyDescent="0.3"/>
    <row r="391" customFormat="1" ht="13.5" x14ac:dyDescent="0.3"/>
    <row r="392" customFormat="1" ht="13.5" x14ac:dyDescent="0.3"/>
    <row r="393" customFormat="1" ht="13.5" x14ac:dyDescent="0.3"/>
    <row r="394" customFormat="1" ht="13.5" x14ac:dyDescent="0.3"/>
    <row r="395" customFormat="1" ht="13.5" x14ac:dyDescent="0.3"/>
    <row r="396" customFormat="1" ht="13.5" x14ac:dyDescent="0.3"/>
    <row r="397" customFormat="1" ht="13.5" x14ac:dyDescent="0.3"/>
    <row r="398" customFormat="1" ht="13.5" x14ac:dyDescent="0.3"/>
    <row r="399" customFormat="1" ht="13.5" x14ac:dyDescent="0.3"/>
    <row r="400" customFormat="1" ht="13.5" x14ac:dyDescent="0.3"/>
    <row r="401" customFormat="1" ht="13.5" x14ac:dyDescent="0.3"/>
    <row r="402" customFormat="1" ht="13.5" x14ac:dyDescent="0.3"/>
    <row r="403" customFormat="1" ht="13.5" x14ac:dyDescent="0.3"/>
    <row r="404" customFormat="1" ht="13.5" x14ac:dyDescent="0.3"/>
    <row r="405" customFormat="1" ht="13.5" x14ac:dyDescent="0.3"/>
    <row r="406" customFormat="1" ht="13.5" x14ac:dyDescent="0.3"/>
    <row r="407" customFormat="1" ht="13.5" x14ac:dyDescent="0.3"/>
    <row r="408" customFormat="1" ht="13.5" x14ac:dyDescent="0.3"/>
    <row r="409" customFormat="1" ht="13.5" x14ac:dyDescent="0.3"/>
    <row r="410" customFormat="1" ht="13.5" x14ac:dyDescent="0.3"/>
    <row r="411" customFormat="1" ht="13.5" x14ac:dyDescent="0.3"/>
    <row r="412" customFormat="1" ht="13.5" x14ac:dyDescent="0.3"/>
    <row r="413" customFormat="1" ht="13.5" x14ac:dyDescent="0.3"/>
    <row r="414" customFormat="1" ht="13.5" x14ac:dyDescent="0.3"/>
    <row r="415" customFormat="1" ht="13.5" x14ac:dyDescent="0.3"/>
    <row r="416" customFormat="1" ht="13.5" x14ac:dyDescent="0.3"/>
    <row r="417" customFormat="1" ht="13.5" x14ac:dyDescent="0.3"/>
    <row r="418" customFormat="1" ht="13.5" x14ac:dyDescent="0.3"/>
    <row r="419" customFormat="1" ht="13.5" x14ac:dyDescent="0.3"/>
    <row r="420" customFormat="1" ht="13.5" x14ac:dyDescent="0.3"/>
    <row r="421" customFormat="1" ht="13.5" x14ac:dyDescent="0.3"/>
    <row r="422" customFormat="1" ht="13.5" x14ac:dyDescent="0.3"/>
    <row r="423" customFormat="1" ht="13.5" x14ac:dyDescent="0.3"/>
    <row r="424" customFormat="1" ht="13.5" x14ac:dyDescent="0.3"/>
    <row r="425" customFormat="1" ht="13.5" x14ac:dyDescent="0.3"/>
    <row r="426" customFormat="1" ht="13.5" x14ac:dyDescent="0.3"/>
    <row r="427" customFormat="1" ht="13.5" x14ac:dyDescent="0.3"/>
    <row r="428" customFormat="1" ht="13.5" x14ac:dyDescent="0.3"/>
    <row r="429" customFormat="1" ht="13.5" x14ac:dyDescent="0.3"/>
    <row r="430" customFormat="1" ht="13.5" x14ac:dyDescent="0.3"/>
    <row r="431" customFormat="1" ht="13.5" x14ac:dyDescent="0.3"/>
    <row r="432" customFormat="1" ht="13.5" x14ac:dyDescent="0.3"/>
    <row r="433" customFormat="1" ht="13.5" x14ac:dyDescent="0.3"/>
    <row r="434" customFormat="1" ht="13.5" x14ac:dyDescent="0.3"/>
    <row r="435" customFormat="1" ht="13.5" x14ac:dyDescent="0.3"/>
    <row r="436" customFormat="1" ht="13.5" x14ac:dyDescent="0.3"/>
    <row r="437" customFormat="1" ht="13.5" x14ac:dyDescent="0.3"/>
    <row r="438" customFormat="1" ht="13.5" x14ac:dyDescent="0.3"/>
    <row r="439" customFormat="1" ht="13.5" x14ac:dyDescent="0.3"/>
    <row r="440" customFormat="1" ht="13.5" x14ac:dyDescent="0.3"/>
    <row r="441" customFormat="1" ht="13.5" x14ac:dyDescent="0.3"/>
    <row r="442" customFormat="1" ht="13.5" x14ac:dyDescent="0.3"/>
    <row r="443" customFormat="1" ht="13.5" x14ac:dyDescent="0.3"/>
    <row r="444" customFormat="1" ht="13.5" x14ac:dyDescent="0.3"/>
    <row r="445" customFormat="1" ht="13.5" x14ac:dyDescent="0.3"/>
    <row r="446" customFormat="1" ht="13.5" x14ac:dyDescent="0.3"/>
    <row r="447" customFormat="1" ht="13.5" x14ac:dyDescent="0.3"/>
    <row r="448" customFormat="1" ht="13.5" x14ac:dyDescent="0.3"/>
    <row r="449" customFormat="1" ht="13.5" x14ac:dyDescent="0.3"/>
    <row r="450" customFormat="1" ht="13.5" x14ac:dyDescent="0.3"/>
    <row r="451" customFormat="1" ht="13.5" x14ac:dyDescent="0.3"/>
    <row r="452" customFormat="1" ht="13.5" x14ac:dyDescent="0.3"/>
    <row r="453" customFormat="1" ht="13.5" x14ac:dyDescent="0.3"/>
    <row r="454" customFormat="1" ht="13.5" x14ac:dyDescent="0.3"/>
    <row r="455" customFormat="1" ht="13.5" x14ac:dyDescent="0.3"/>
    <row r="456" customFormat="1" ht="13.5" x14ac:dyDescent="0.3"/>
    <row r="457" customFormat="1" ht="13.5" x14ac:dyDescent="0.3"/>
    <row r="458" customFormat="1" ht="13.5" x14ac:dyDescent="0.3"/>
    <row r="459" customFormat="1" ht="13.5" x14ac:dyDescent="0.3"/>
    <row r="460" customFormat="1" ht="13.5" x14ac:dyDescent="0.3"/>
    <row r="461" customFormat="1" ht="13.5" x14ac:dyDescent="0.3"/>
    <row r="462" customFormat="1" ht="13.5" x14ac:dyDescent="0.3"/>
    <row r="463" customFormat="1" ht="13.5" x14ac:dyDescent="0.3"/>
    <row r="464" customFormat="1" ht="13.5" x14ac:dyDescent="0.3"/>
    <row r="465" customFormat="1" ht="13.5" x14ac:dyDescent="0.3"/>
    <row r="466" customFormat="1" ht="13.5" x14ac:dyDescent="0.3"/>
    <row r="467" customFormat="1" ht="13.5" x14ac:dyDescent="0.3"/>
    <row r="468" customFormat="1" ht="13.5" x14ac:dyDescent="0.3"/>
    <row r="469" customFormat="1" ht="13.5" x14ac:dyDescent="0.3"/>
    <row r="470" customFormat="1" ht="13.5" x14ac:dyDescent="0.3"/>
    <row r="471" customFormat="1" ht="13.5" x14ac:dyDescent="0.3"/>
    <row r="472" customFormat="1" ht="13.5" x14ac:dyDescent="0.3"/>
    <row r="473" customFormat="1" ht="13.5" x14ac:dyDescent="0.3"/>
    <row r="474" customFormat="1" ht="13.5" x14ac:dyDescent="0.3"/>
    <row r="475" customFormat="1" ht="13.5" x14ac:dyDescent="0.3"/>
    <row r="476" customFormat="1" ht="13.5" x14ac:dyDescent="0.3"/>
    <row r="477" customFormat="1" ht="13.5" x14ac:dyDescent="0.3"/>
    <row r="478" customFormat="1" ht="13.5" x14ac:dyDescent="0.3"/>
    <row r="479" customFormat="1" ht="13.5" x14ac:dyDescent="0.3"/>
    <row r="480" customFormat="1" ht="13.5" x14ac:dyDescent="0.3"/>
    <row r="481" customFormat="1" ht="13.5" x14ac:dyDescent="0.3"/>
    <row r="482" customFormat="1" ht="13.5" x14ac:dyDescent="0.3"/>
    <row r="483" customFormat="1" ht="13.5" x14ac:dyDescent="0.3"/>
    <row r="484" customFormat="1" ht="13.5" x14ac:dyDescent="0.3"/>
    <row r="485" customFormat="1" ht="13.5" x14ac:dyDescent="0.3"/>
    <row r="486" customFormat="1" ht="13.5" x14ac:dyDescent="0.3"/>
    <row r="487" customFormat="1" ht="13.5" x14ac:dyDescent="0.3"/>
    <row r="488" customFormat="1" ht="13.5" x14ac:dyDescent="0.3"/>
    <row r="489" customFormat="1" ht="13.5" x14ac:dyDescent="0.3"/>
    <row r="490" customFormat="1" ht="13.5" x14ac:dyDescent="0.3"/>
    <row r="491" customFormat="1" ht="13.5" x14ac:dyDescent="0.3"/>
    <row r="492" customFormat="1" ht="13.5" x14ac:dyDescent="0.3"/>
    <row r="493" customFormat="1" ht="13.5" x14ac:dyDescent="0.3"/>
    <row r="494" customFormat="1" ht="13.5" x14ac:dyDescent="0.3"/>
    <row r="495" customFormat="1" ht="13.5" x14ac:dyDescent="0.3"/>
    <row r="496" customFormat="1" ht="13.5" x14ac:dyDescent="0.3"/>
    <row r="497" customFormat="1" ht="13.5" x14ac:dyDescent="0.3"/>
    <row r="498" customFormat="1" ht="13.5" x14ac:dyDescent="0.3"/>
    <row r="499" customFormat="1" ht="13.5" x14ac:dyDescent="0.3"/>
    <row r="500" customFormat="1" ht="13.5" x14ac:dyDescent="0.3"/>
    <row r="501" customFormat="1" ht="13.5" x14ac:dyDescent="0.3"/>
    <row r="502" customFormat="1" ht="13.5" x14ac:dyDescent="0.3"/>
    <row r="503" customFormat="1" ht="13.5" x14ac:dyDescent="0.3"/>
    <row r="504" customFormat="1" ht="13.5" x14ac:dyDescent="0.3"/>
    <row r="505" customFormat="1" ht="13.5" x14ac:dyDescent="0.3"/>
    <row r="506" customFormat="1" ht="13.5" x14ac:dyDescent="0.3"/>
    <row r="507" customFormat="1" ht="13.5" x14ac:dyDescent="0.3"/>
    <row r="508" customFormat="1" ht="13.5" x14ac:dyDescent="0.3"/>
    <row r="509" customFormat="1" ht="13.5" x14ac:dyDescent="0.3"/>
    <row r="510" customFormat="1" ht="13.5" x14ac:dyDescent="0.3"/>
    <row r="511" customFormat="1" ht="13.5" x14ac:dyDescent="0.3"/>
    <row r="512" customFormat="1" ht="13.5" x14ac:dyDescent="0.3"/>
    <row r="513" customFormat="1" ht="13.5" x14ac:dyDescent="0.3"/>
    <row r="514" customFormat="1" ht="13.5" x14ac:dyDescent="0.3"/>
    <row r="515" customFormat="1" ht="13.5" x14ac:dyDescent="0.3"/>
    <row r="516" customFormat="1" ht="13.5" x14ac:dyDescent="0.3"/>
    <row r="517" customFormat="1" ht="13.5" x14ac:dyDescent="0.3"/>
    <row r="518" customFormat="1" ht="13.5" x14ac:dyDescent="0.3"/>
    <row r="519" customFormat="1" ht="13.5" x14ac:dyDescent="0.3"/>
    <row r="520" customFormat="1" ht="13.5" x14ac:dyDescent="0.3"/>
    <row r="521" customFormat="1" ht="13.5" x14ac:dyDescent="0.3"/>
    <row r="522" customFormat="1" ht="13.5" x14ac:dyDescent="0.3"/>
    <row r="523" customFormat="1" ht="13.5" x14ac:dyDescent="0.3"/>
    <row r="524" customFormat="1" ht="13.5" x14ac:dyDescent="0.3"/>
    <row r="525" customFormat="1" ht="13.5" x14ac:dyDescent="0.3"/>
    <row r="526" customFormat="1" ht="13.5" x14ac:dyDescent="0.3"/>
    <row r="527" customFormat="1" ht="13.5" x14ac:dyDescent="0.3"/>
    <row r="528" customFormat="1" ht="13.5" x14ac:dyDescent="0.3"/>
    <row r="529" customFormat="1" ht="13.5" x14ac:dyDescent="0.3"/>
    <row r="530" customFormat="1" ht="13.5" x14ac:dyDescent="0.3"/>
    <row r="531" customFormat="1" ht="13.5" x14ac:dyDescent="0.3"/>
    <row r="532" customFormat="1" ht="13.5" x14ac:dyDescent="0.3"/>
    <row r="533" customFormat="1" ht="13.5" x14ac:dyDescent="0.3"/>
    <row r="534" customFormat="1" ht="13.5" x14ac:dyDescent="0.3"/>
    <row r="535" customFormat="1" ht="13.5" x14ac:dyDescent="0.3"/>
    <row r="536" customFormat="1" ht="13.5" x14ac:dyDescent="0.3"/>
    <row r="537" customFormat="1" ht="13.5" x14ac:dyDescent="0.3"/>
    <row r="538" customFormat="1" ht="13.5" x14ac:dyDescent="0.3"/>
    <row r="539" customFormat="1" ht="13.5" x14ac:dyDescent="0.3"/>
    <row r="540" customFormat="1" ht="13.5" x14ac:dyDescent="0.3"/>
    <row r="541" customFormat="1" ht="13.5" x14ac:dyDescent="0.3"/>
    <row r="542" customFormat="1" ht="13.5" x14ac:dyDescent="0.3"/>
    <row r="543" customFormat="1" ht="13.5" x14ac:dyDescent="0.3"/>
    <row r="544" customFormat="1" ht="13.5" x14ac:dyDescent="0.3"/>
    <row r="545" customFormat="1" ht="13.5" x14ac:dyDescent="0.3"/>
    <row r="546" customFormat="1" ht="13.5" x14ac:dyDescent="0.3"/>
    <row r="547" customFormat="1" ht="13.5" x14ac:dyDescent="0.3"/>
    <row r="548" customFormat="1" ht="13.5" x14ac:dyDescent="0.3"/>
    <row r="549" customFormat="1" ht="13.5" x14ac:dyDescent="0.3"/>
    <row r="550" customFormat="1" ht="13.5" x14ac:dyDescent="0.3"/>
    <row r="551" customFormat="1" ht="13.5" x14ac:dyDescent="0.3"/>
    <row r="552" customFormat="1" ht="13.5" x14ac:dyDescent="0.3"/>
    <row r="553" customFormat="1" ht="13.5" x14ac:dyDescent="0.3"/>
    <row r="554" customFormat="1" ht="13.5" x14ac:dyDescent="0.3"/>
    <row r="555" customFormat="1" ht="13.5" x14ac:dyDescent="0.3"/>
    <row r="556" customFormat="1" ht="13.5" x14ac:dyDescent="0.3"/>
    <row r="557" customFormat="1" ht="13.5" x14ac:dyDescent="0.3"/>
    <row r="558" customFormat="1" ht="13.5" x14ac:dyDescent="0.3"/>
    <row r="559" customFormat="1" ht="13.5" x14ac:dyDescent="0.3"/>
    <row r="560" customFormat="1" ht="13.5" x14ac:dyDescent="0.3"/>
    <row r="561" customFormat="1" ht="13.5" x14ac:dyDescent="0.3"/>
    <row r="562" customFormat="1" ht="13.5" x14ac:dyDescent="0.3"/>
    <row r="563" customFormat="1" ht="13.5" x14ac:dyDescent="0.3"/>
    <row r="564" customFormat="1" ht="13.5" x14ac:dyDescent="0.3"/>
    <row r="565" customFormat="1" ht="13.5" x14ac:dyDescent="0.3"/>
    <row r="566" customFormat="1" ht="13.5" x14ac:dyDescent="0.3"/>
    <row r="567" customFormat="1" ht="13.5" x14ac:dyDescent="0.3"/>
    <row r="568" customFormat="1" ht="13.5" x14ac:dyDescent="0.3"/>
    <row r="569" customFormat="1" ht="13.5" x14ac:dyDescent="0.3"/>
    <row r="570" customFormat="1" ht="13.5" x14ac:dyDescent="0.3"/>
    <row r="571" customFormat="1" ht="13.5" x14ac:dyDescent="0.3"/>
    <row r="572" customFormat="1" ht="13.5" x14ac:dyDescent="0.3"/>
    <row r="573" customFormat="1" ht="13.5" x14ac:dyDescent="0.3"/>
    <row r="574" customFormat="1" ht="13.5" x14ac:dyDescent="0.3"/>
    <row r="575" customFormat="1" ht="13.5" x14ac:dyDescent="0.3"/>
    <row r="576" customFormat="1" ht="13.5" x14ac:dyDescent="0.3"/>
    <row r="577" customFormat="1" ht="13.5" x14ac:dyDescent="0.3"/>
    <row r="578" customFormat="1" ht="13.5" x14ac:dyDescent="0.3"/>
    <row r="579" customFormat="1" ht="13.5" x14ac:dyDescent="0.3"/>
    <row r="580" customFormat="1" ht="13.5" x14ac:dyDescent="0.3"/>
    <row r="581" customFormat="1" ht="13.5" x14ac:dyDescent="0.3"/>
    <row r="582" customFormat="1" ht="13.5" x14ac:dyDescent="0.3"/>
    <row r="583" customFormat="1" ht="13.5" x14ac:dyDescent="0.3"/>
    <row r="584" customFormat="1" ht="13.5" x14ac:dyDescent="0.3"/>
    <row r="585" customFormat="1" ht="13.5" x14ac:dyDescent="0.3"/>
    <row r="586" customFormat="1" ht="13.5" x14ac:dyDescent="0.3"/>
    <row r="587" customFormat="1" ht="13.5" x14ac:dyDescent="0.3"/>
    <row r="588" customFormat="1" ht="13.5" x14ac:dyDescent="0.3"/>
    <row r="589" customFormat="1" ht="13.5" x14ac:dyDescent="0.3"/>
    <row r="590" customFormat="1" ht="13.5" x14ac:dyDescent="0.3"/>
    <row r="591" customFormat="1" ht="13.5" x14ac:dyDescent="0.3"/>
    <row r="592" customFormat="1" ht="13.5" x14ac:dyDescent="0.3"/>
    <row r="593" customFormat="1" ht="13.5" x14ac:dyDescent="0.3"/>
    <row r="594" customFormat="1" ht="13.5" x14ac:dyDescent="0.3"/>
    <row r="595" customFormat="1" ht="13.5" x14ac:dyDescent="0.3"/>
    <row r="596" customFormat="1" ht="13.5" x14ac:dyDescent="0.3"/>
    <row r="597" customFormat="1" ht="13.5" x14ac:dyDescent="0.3"/>
    <row r="598" customFormat="1" ht="13.5" x14ac:dyDescent="0.3"/>
    <row r="599" customFormat="1" ht="13.5" x14ac:dyDescent="0.3"/>
    <row r="600" customFormat="1" ht="13.5" x14ac:dyDescent="0.3"/>
    <row r="601" customFormat="1" ht="13.5" x14ac:dyDescent="0.3"/>
    <row r="602" customFormat="1" ht="13.5" x14ac:dyDescent="0.3"/>
    <row r="603" customFormat="1" ht="13.5" x14ac:dyDescent="0.3"/>
    <row r="604" customFormat="1" ht="13.5" x14ac:dyDescent="0.3"/>
    <row r="605" customFormat="1" ht="13.5" x14ac:dyDescent="0.3"/>
    <row r="606" customFormat="1" ht="13.5" x14ac:dyDescent="0.3"/>
    <row r="607" customFormat="1" ht="13.5" x14ac:dyDescent="0.3"/>
    <row r="608" customFormat="1" ht="13.5" x14ac:dyDescent="0.3"/>
    <row r="609" customFormat="1" ht="13.5" x14ac:dyDescent="0.3"/>
    <row r="610" customFormat="1" ht="13.5" x14ac:dyDescent="0.3"/>
    <row r="611" customFormat="1" ht="13.5" x14ac:dyDescent="0.3"/>
    <row r="612" customFormat="1" ht="13.5" x14ac:dyDescent="0.3"/>
    <row r="613" customFormat="1" ht="13.5" x14ac:dyDescent="0.3"/>
    <row r="614" customFormat="1" ht="13.5" x14ac:dyDescent="0.3"/>
    <row r="615" customFormat="1" ht="13.5" x14ac:dyDescent="0.3"/>
    <row r="616" customFormat="1" ht="13.5" x14ac:dyDescent="0.3"/>
    <row r="617" customFormat="1" ht="13.5" x14ac:dyDescent="0.3"/>
    <row r="618" customFormat="1" ht="13.5" x14ac:dyDescent="0.3"/>
    <row r="619" customFormat="1" ht="13.5" x14ac:dyDescent="0.3"/>
    <row r="620" customFormat="1" ht="13.5" x14ac:dyDescent="0.3"/>
    <row r="621" customFormat="1" ht="13.5" x14ac:dyDescent="0.3"/>
    <row r="622" customFormat="1" ht="13.5" x14ac:dyDescent="0.3"/>
    <row r="623" customFormat="1" ht="13.5" x14ac:dyDescent="0.3"/>
    <row r="624" customFormat="1" ht="13.5" x14ac:dyDescent="0.3"/>
    <row r="625" customFormat="1" ht="13.5" x14ac:dyDescent="0.3"/>
    <row r="626" customFormat="1" ht="13.5" x14ac:dyDescent="0.3"/>
    <row r="627" customFormat="1" ht="13.5" x14ac:dyDescent="0.3"/>
    <row r="628" customFormat="1" ht="13.5" x14ac:dyDescent="0.3"/>
    <row r="629" customFormat="1" ht="13.5" x14ac:dyDescent="0.3"/>
    <row r="630" customFormat="1" ht="13.5" x14ac:dyDescent="0.3"/>
    <row r="631" customFormat="1" ht="13.5" x14ac:dyDescent="0.3"/>
    <row r="632" customFormat="1" ht="13.5" x14ac:dyDescent="0.3"/>
    <row r="633" customFormat="1" ht="13.5" x14ac:dyDescent="0.3"/>
    <row r="634" customFormat="1" ht="13.5" x14ac:dyDescent="0.3"/>
    <row r="635" customFormat="1" ht="13.5" x14ac:dyDescent="0.3"/>
    <row r="636" customFormat="1" ht="13.5" x14ac:dyDescent="0.3"/>
    <row r="637" customFormat="1" ht="13.5" x14ac:dyDescent="0.3"/>
    <row r="638" customFormat="1" ht="13.5" x14ac:dyDescent="0.3"/>
    <row r="639" customFormat="1" ht="13.5" x14ac:dyDescent="0.3"/>
    <row r="640" customFormat="1" ht="13.5" x14ac:dyDescent="0.3"/>
    <row r="641" customFormat="1" ht="13.5" x14ac:dyDescent="0.3"/>
    <row r="642" customFormat="1" ht="13.5" x14ac:dyDescent="0.3"/>
    <row r="643" customFormat="1" ht="13.5" x14ac:dyDescent="0.3"/>
    <row r="644" customFormat="1" ht="13.5" x14ac:dyDescent="0.3"/>
    <row r="645" customFormat="1" ht="13.5" x14ac:dyDescent="0.3"/>
    <row r="646" customFormat="1" ht="13.5" x14ac:dyDescent="0.3"/>
    <row r="647" customFormat="1" ht="13.5" x14ac:dyDescent="0.3"/>
    <row r="648" customFormat="1" ht="13.5" x14ac:dyDescent="0.3"/>
    <row r="649" customFormat="1" ht="13.5" x14ac:dyDescent="0.3"/>
    <row r="650" customFormat="1" ht="13.5" x14ac:dyDescent="0.3"/>
    <row r="651" customFormat="1" ht="13.5" x14ac:dyDescent="0.3"/>
    <row r="652" customFormat="1" ht="13.5" x14ac:dyDescent="0.3"/>
    <row r="653" customFormat="1" ht="13.5" x14ac:dyDescent="0.3"/>
    <row r="654" customFormat="1" ht="13.5" x14ac:dyDescent="0.3"/>
    <row r="655" customFormat="1" ht="13.5" x14ac:dyDescent="0.3"/>
    <row r="656" customFormat="1" ht="13.5" x14ac:dyDescent="0.3"/>
    <row r="657" customFormat="1" ht="13.5" x14ac:dyDescent="0.3"/>
    <row r="658" customFormat="1" ht="13.5" x14ac:dyDescent="0.3"/>
    <row r="659" customFormat="1" ht="13.5" x14ac:dyDescent="0.3"/>
    <row r="660" customFormat="1" ht="13.5" x14ac:dyDescent="0.3"/>
    <row r="661" customFormat="1" ht="13.5" x14ac:dyDescent="0.3"/>
    <row r="662" customFormat="1" ht="13.5" x14ac:dyDescent="0.3"/>
    <row r="663" customFormat="1" ht="13.5" x14ac:dyDescent="0.3"/>
    <row r="664" customFormat="1" ht="13.5" x14ac:dyDescent="0.3"/>
    <row r="665" customFormat="1" ht="13.5" x14ac:dyDescent="0.3"/>
    <row r="666" customFormat="1" ht="13.5" x14ac:dyDescent="0.3"/>
    <row r="667" customFormat="1" ht="13.5" x14ac:dyDescent="0.3"/>
    <row r="668" customFormat="1" ht="13.5" x14ac:dyDescent="0.3"/>
    <row r="669" customFormat="1" ht="13.5" x14ac:dyDescent="0.3"/>
    <row r="670" customFormat="1" ht="13.5" x14ac:dyDescent="0.3"/>
    <row r="671" customFormat="1" ht="13.5" x14ac:dyDescent="0.3"/>
    <row r="672" customFormat="1" ht="13.5" x14ac:dyDescent="0.3"/>
    <row r="673" customFormat="1" ht="13.5" x14ac:dyDescent="0.3"/>
    <row r="674" customFormat="1" ht="13.5" x14ac:dyDescent="0.3"/>
    <row r="675" customFormat="1" ht="13.5" x14ac:dyDescent="0.3"/>
    <row r="676" customFormat="1" ht="13.5" x14ac:dyDescent="0.3"/>
    <row r="677" customFormat="1" ht="13.5" x14ac:dyDescent="0.3"/>
    <row r="678" customFormat="1" ht="13.5" x14ac:dyDescent="0.3"/>
    <row r="679" customFormat="1" ht="13.5" x14ac:dyDescent="0.3"/>
    <row r="680" customFormat="1" ht="13.5" x14ac:dyDescent="0.3"/>
    <row r="681" customFormat="1" ht="13.5" x14ac:dyDescent="0.3"/>
    <row r="682" customFormat="1" ht="13.5" x14ac:dyDescent="0.3"/>
    <row r="683" customFormat="1" ht="13.5" x14ac:dyDescent="0.3"/>
    <row r="684" customFormat="1" ht="13.5" x14ac:dyDescent="0.3"/>
    <row r="685" customFormat="1" ht="13.5" x14ac:dyDescent="0.3"/>
    <row r="686" customFormat="1" ht="13.5" x14ac:dyDescent="0.3"/>
    <row r="687" customFormat="1" ht="13.5" x14ac:dyDescent="0.3"/>
    <row r="688" customFormat="1" ht="13.5" x14ac:dyDescent="0.3"/>
    <row r="689" customFormat="1" ht="13.5" x14ac:dyDescent="0.3"/>
    <row r="690" customFormat="1" ht="13.5" x14ac:dyDescent="0.3"/>
    <row r="691" customFormat="1" ht="13.5" x14ac:dyDescent="0.3"/>
    <row r="692" customFormat="1" ht="13.5" x14ac:dyDescent="0.3"/>
    <row r="693" customFormat="1" ht="13.5" x14ac:dyDescent="0.3"/>
    <row r="694" customFormat="1" ht="13.5" x14ac:dyDescent="0.3"/>
    <row r="695" customFormat="1" ht="13.5" x14ac:dyDescent="0.3"/>
    <row r="696" customFormat="1" ht="13.5" x14ac:dyDescent="0.3"/>
    <row r="697" customFormat="1" ht="13.5" x14ac:dyDescent="0.3"/>
    <row r="698" customFormat="1" ht="13.5" x14ac:dyDescent="0.3"/>
    <row r="699" customFormat="1" ht="13.5" x14ac:dyDescent="0.3"/>
    <row r="700" customFormat="1" ht="13.5" x14ac:dyDescent="0.3"/>
    <row r="701" customFormat="1" ht="13.5" x14ac:dyDescent="0.3"/>
    <row r="702" customFormat="1" ht="13.5" x14ac:dyDescent="0.3"/>
    <row r="703" customFormat="1" ht="13.5" x14ac:dyDescent="0.3"/>
    <row r="704" customFormat="1" ht="13.5" x14ac:dyDescent="0.3"/>
    <row r="705" customFormat="1" ht="13.5" x14ac:dyDescent="0.3"/>
    <row r="706" customFormat="1" ht="13.5" x14ac:dyDescent="0.3"/>
    <row r="707" customFormat="1" ht="13.5" x14ac:dyDescent="0.3"/>
    <row r="708" customFormat="1" ht="13.5" x14ac:dyDescent="0.3"/>
    <row r="709" customFormat="1" ht="13.5" x14ac:dyDescent="0.3"/>
    <row r="710" customFormat="1" ht="13.5" x14ac:dyDescent="0.3"/>
    <row r="711" customFormat="1" ht="13.5" x14ac:dyDescent="0.3"/>
    <row r="712" customFormat="1" ht="13.5" x14ac:dyDescent="0.3"/>
    <row r="713" customFormat="1" ht="13.5" x14ac:dyDescent="0.3"/>
    <row r="714" customFormat="1" ht="13.5" x14ac:dyDescent="0.3"/>
    <row r="715" customFormat="1" ht="13.5" x14ac:dyDescent="0.3"/>
    <row r="716" customFormat="1" ht="13.5" x14ac:dyDescent="0.3"/>
    <row r="717" customFormat="1" ht="13.5" x14ac:dyDescent="0.3"/>
    <row r="718" customFormat="1" ht="13.5" x14ac:dyDescent="0.3"/>
    <row r="719" customFormat="1" ht="13.5" x14ac:dyDescent="0.3"/>
    <row r="720" customFormat="1" ht="13.5" x14ac:dyDescent="0.3"/>
    <row r="721" customFormat="1" ht="13.5" x14ac:dyDescent="0.3"/>
    <row r="722" customFormat="1" ht="13.5" x14ac:dyDescent="0.3"/>
    <row r="723" customFormat="1" ht="13.5" x14ac:dyDescent="0.3"/>
    <row r="724" customFormat="1" ht="13.5" x14ac:dyDescent="0.3"/>
    <row r="725" customFormat="1" ht="13.5" x14ac:dyDescent="0.3"/>
    <row r="726" customFormat="1" ht="13.5" x14ac:dyDescent="0.3"/>
    <row r="727" customFormat="1" ht="13.5" x14ac:dyDescent="0.3"/>
    <row r="728" customFormat="1" ht="13.5" x14ac:dyDescent="0.3"/>
    <row r="729" customFormat="1" ht="13.5" x14ac:dyDescent="0.3"/>
    <row r="730" customFormat="1" ht="13.5" x14ac:dyDescent="0.3"/>
    <row r="731" customFormat="1" ht="13.5" x14ac:dyDescent="0.3"/>
    <row r="732" customFormat="1" ht="13.5" x14ac:dyDescent="0.3"/>
    <row r="733" customFormat="1" ht="13.5" x14ac:dyDescent="0.3"/>
    <row r="734" customFormat="1" ht="13.5" x14ac:dyDescent="0.3"/>
    <row r="735" customFormat="1" ht="13.5" x14ac:dyDescent="0.3"/>
    <row r="736" customFormat="1" ht="13.5" x14ac:dyDescent="0.3"/>
    <row r="737" customFormat="1" ht="13.5" x14ac:dyDescent="0.3"/>
    <row r="738" customFormat="1" ht="13.5" x14ac:dyDescent="0.3"/>
    <row r="739" customFormat="1" ht="13.5" x14ac:dyDescent="0.3"/>
    <row r="740" customFormat="1" ht="13.5" x14ac:dyDescent="0.3"/>
    <row r="741" customFormat="1" ht="13.5" x14ac:dyDescent="0.3"/>
    <row r="742" customFormat="1" ht="13.5" x14ac:dyDescent="0.3"/>
    <row r="743" customFormat="1" ht="13.5" x14ac:dyDescent="0.3"/>
    <row r="744" customFormat="1" ht="13.5" x14ac:dyDescent="0.3"/>
    <row r="745" customFormat="1" ht="13.5" x14ac:dyDescent="0.3"/>
    <row r="746" customFormat="1" ht="13.5" x14ac:dyDescent="0.3"/>
    <row r="747" customFormat="1" ht="13.5" x14ac:dyDescent="0.3"/>
    <row r="748" customFormat="1" ht="13.5" x14ac:dyDescent="0.3"/>
    <row r="749" customFormat="1" ht="13.5" x14ac:dyDescent="0.3"/>
    <row r="750" customFormat="1" ht="13.5" x14ac:dyDescent="0.3"/>
    <row r="751" customFormat="1" ht="13.5" x14ac:dyDescent="0.3"/>
    <row r="752" customFormat="1" ht="13.5" x14ac:dyDescent="0.3"/>
    <row r="753" customFormat="1" ht="13.5" x14ac:dyDescent="0.3"/>
    <row r="754" customFormat="1" ht="13.5" x14ac:dyDescent="0.3"/>
    <row r="755" customFormat="1" ht="13.5" x14ac:dyDescent="0.3"/>
    <row r="756" customFormat="1" ht="13.5" x14ac:dyDescent="0.3"/>
    <row r="757" customFormat="1" ht="13.5" x14ac:dyDescent="0.3"/>
    <row r="758" customFormat="1" ht="13.5" x14ac:dyDescent="0.3"/>
    <row r="759" customFormat="1" ht="13.5" x14ac:dyDescent="0.3"/>
    <row r="760" customFormat="1" ht="13.5" x14ac:dyDescent="0.3"/>
    <row r="761" customFormat="1" ht="13.5" x14ac:dyDescent="0.3"/>
    <row r="762" customFormat="1" ht="13.5" x14ac:dyDescent="0.3"/>
    <row r="763" customFormat="1" ht="13.5" x14ac:dyDescent="0.3"/>
    <row r="764" customFormat="1" ht="13.5" x14ac:dyDescent="0.3"/>
    <row r="765" customFormat="1" ht="13.5" x14ac:dyDescent="0.3"/>
    <row r="766" customFormat="1" ht="13.5" x14ac:dyDescent="0.3"/>
    <row r="767" customFormat="1" ht="13.5" x14ac:dyDescent="0.3"/>
    <row r="768" customFormat="1" ht="13.5" x14ac:dyDescent="0.3"/>
    <row r="769" customFormat="1" ht="13.5" x14ac:dyDescent="0.3"/>
    <row r="770" customFormat="1" ht="13.5" x14ac:dyDescent="0.3"/>
    <row r="771" customFormat="1" ht="13.5" x14ac:dyDescent="0.3"/>
    <row r="772" customFormat="1" ht="13.5" x14ac:dyDescent="0.3"/>
    <row r="773" customFormat="1" ht="13.5" x14ac:dyDescent="0.3"/>
    <row r="774" customFormat="1" ht="13.5" x14ac:dyDescent="0.3"/>
    <row r="775" customFormat="1" ht="13.5" x14ac:dyDescent="0.3"/>
    <row r="776" customFormat="1" ht="13.5" x14ac:dyDescent="0.3"/>
    <row r="777" customFormat="1" ht="13.5" x14ac:dyDescent="0.3"/>
    <row r="778" customFormat="1" ht="13.5" x14ac:dyDescent="0.3"/>
    <row r="779" customFormat="1" ht="13.5" x14ac:dyDescent="0.3"/>
    <row r="780" customFormat="1" ht="13.5" x14ac:dyDescent="0.3"/>
    <row r="781" customFormat="1" ht="13.5" x14ac:dyDescent="0.3"/>
    <row r="782" customFormat="1" ht="13.5" x14ac:dyDescent="0.3"/>
    <row r="783" customFormat="1" ht="13.5" x14ac:dyDescent="0.3"/>
    <row r="784" customFormat="1" ht="13.5" x14ac:dyDescent="0.3"/>
    <row r="785" customFormat="1" ht="13.5" x14ac:dyDescent="0.3"/>
    <row r="786" customFormat="1" ht="13.5" x14ac:dyDescent="0.3"/>
    <row r="787" customFormat="1" ht="13.5" x14ac:dyDescent="0.3"/>
    <row r="788" customFormat="1" ht="13.5" x14ac:dyDescent="0.3"/>
    <row r="789" customFormat="1" ht="13.5" x14ac:dyDescent="0.3"/>
    <row r="790" customFormat="1" ht="13.5" x14ac:dyDescent="0.3"/>
    <row r="791" customFormat="1" ht="13.5" x14ac:dyDescent="0.3"/>
    <row r="792" customFormat="1" ht="13.5" x14ac:dyDescent="0.3"/>
    <row r="793" customFormat="1" ht="13.5" x14ac:dyDescent="0.3"/>
    <row r="794" customFormat="1" ht="13.5" x14ac:dyDescent="0.3"/>
    <row r="795" customFormat="1" ht="13.5" x14ac:dyDescent="0.3"/>
    <row r="796" customFormat="1" ht="13.5" x14ac:dyDescent="0.3"/>
    <row r="797" customFormat="1" ht="13.5" x14ac:dyDescent="0.3"/>
    <row r="798" customFormat="1" ht="13.5" x14ac:dyDescent="0.3"/>
    <row r="799" customFormat="1" ht="13.5" x14ac:dyDescent="0.3"/>
    <row r="800" customFormat="1" ht="13.5" x14ac:dyDescent="0.3"/>
    <row r="801" customFormat="1" ht="13.5" x14ac:dyDescent="0.3"/>
    <row r="802" customFormat="1" ht="13.5" x14ac:dyDescent="0.3"/>
    <row r="803" customFormat="1" ht="13.5" x14ac:dyDescent="0.3"/>
    <row r="804" customFormat="1" ht="13.5" x14ac:dyDescent="0.3"/>
    <row r="805" customFormat="1" ht="13.5" x14ac:dyDescent="0.3"/>
    <row r="806" customFormat="1" ht="13.5" x14ac:dyDescent="0.3"/>
    <row r="807" customFormat="1" ht="13.5" x14ac:dyDescent="0.3"/>
    <row r="808" customFormat="1" ht="13.5" x14ac:dyDescent="0.3"/>
    <row r="809" customFormat="1" ht="13.5" x14ac:dyDescent="0.3"/>
    <row r="810" customFormat="1" ht="13.5" x14ac:dyDescent="0.3"/>
    <row r="811" customFormat="1" ht="13.5" x14ac:dyDescent="0.3"/>
    <row r="812" customFormat="1" ht="13.5" x14ac:dyDescent="0.3"/>
    <row r="813" customFormat="1" ht="13.5" x14ac:dyDescent="0.3"/>
    <row r="814" customFormat="1" ht="13.5" x14ac:dyDescent="0.3"/>
    <row r="815" customFormat="1" ht="13.5" x14ac:dyDescent="0.3"/>
    <row r="816" customFormat="1" ht="13.5" x14ac:dyDescent="0.3"/>
    <row r="817" customFormat="1" ht="13.5" x14ac:dyDescent="0.3"/>
    <row r="818" customFormat="1" ht="13.5" x14ac:dyDescent="0.3"/>
    <row r="819" customFormat="1" ht="13.5" x14ac:dyDescent="0.3"/>
    <row r="820" customFormat="1" ht="13.5" x14ac:dyDescent="0.3"/>
    <row r="821" customFormat="1" ht="13.5" x14ac:dyDescent="0.3"/>
    <row r="822" customFormat="1" ht="13.5" x14ac:dyDescent="0.3"/>
    <row r="823" customFormat="1" ht="13.5" x14ac:dyDescent="0.3"/>
    <row r="824" customFormat="1" ht="13.5" x14ac:dyDescent="0.3"/>
    <row r="825" customFormat="1" ht="13.5" x14ac:dyDescent="0.3"/>
    <row r="826" customFormat="1" ht="13.5" x14ac:dyDescent="0.3"/>
    <row r="827" customFormat="1" ht="13.5" x14ac:dyDescent="0.3"/>
    <row r="828" customFormat="1" ht="13.5" x14ac:dyDescent="0.3"/>
    <row r="829" customFormat="1" ht="13.5" x14ac:dyDescent="0.3"/>
    <row r="830" customFormat="1" ht="13.5" x14ac:dyDescent="0.3"/>
    <row r="831" customFormat="1" ht="13.5" x14ac:dyDescent="0.3"/>
    <row r="832" customFormat="1" ht="13.5" x14ac:dyDescent="0.3"/>
    <row r="833" customFormat="1" ht="13.5" x14ac:dyDescent="0.3"/>
    <row r="834" customFormat="1" ht="13.5" x14ac:dyDescent="0.3"/>
    <row r="835" customFormat="1" ht="13.5" x14ac:dyDescent="0.3"/>
    <row r="836" customFormat="1" ht="13.5" x14ac:dyDescent="0.3"/>
    <row r="837" customFormat="1" ht="13.5" x14ac:dyDescent="0.3"/>
    <row r="838" customFormat="1" ht="13.5" x14ac:dyDescent="0.3"/>
    <row r="839" customFormat="1" ht="13.5" x14ac:dyDescent="0.3"/>
    <row r="840" customFormat="1" ht="13.5" x14ac:dyDescent="0.3"/>
    <row r="841" customFormat="1" ht="13.5" x14ac:dyDescent="0.3"/>
    <row r="842" customFormat="1" ht="13.5" x14ac:dyDescent="0.3"/>
    <row r="843" customFormat="1" ht="13.5" x14ac:dyDescent="0.3"/>
    <row r="844" customFormat="1" ht="13.5" x14ac:dyDescent="0.3"/>
    <row r="845" customFormat="1" ht="13.5" x14ac:dyDescent="0.3"/>
    <row r="846" customFormat="1" ht="13.5" x14ac:dyDescent="0.3"/>
    <row r="847" customFormat="1" ht="13.5" x14ac:dyDescent="0.3"/>
    <row r="848" customFormat="1" ht="13.5" x14ac:dyDescent="0.3"/>
    <row r="849" customFormat="1" ht="13.5" x14ac:dyDescent="0.3"/>
    <row r="850" customFormat="1" ht="13.5" x14ac:dyDescent="0.3"/>
    <row r="851" customFormat="1" ht="13.5" x14ac:dyDescent="0.3"/>
    <row r="852" customFormat="1" ht="13.5" x14ac:dyDescent="0.3"/>
    <row r="853" customFormat="1" ht="13.5" x14ac:dyDescent="0.3"/>
    <row r="854" customFormat="1" ht="13.5" x14ac:dyDescent="0.3"/>
    <row r="855" customFormat="1" ht="13.5" x14ac:dyDescent="0.3"/>
    <row r="856" customFormat="1" ht="13.5" x14ac:dyDescent="0.3"/>
    <row r="857" customFormat="1" ht="13.5" x14ac:dyDescent="0.3"/>
    <row r="858" customFormat="1" ht="13.5" x14ac:dyDescent="0.3"/>
    <row r="859" customFormat="1" ht="13.5" x14ac:dyDescent="0.3"/>
    <row r="860" customFormat="1" ht="13.5" x14ac:dyDescent="0.3"/>
    <row r="861" customFormat="1" ht="13.5" x14ac:dyDescent="0.3"/>
    <row r="862" customFormat="1" ht="13.5" x14ac:dyDescent="0.3"/>
    <row r="863" customFormat="1" ht="13.5" x14ac:dyDescent="0.3"/>
    <row r="864" customFormat="1" ht="13.5" x14ac:dyDescent="0.3"/>
    <row r="865" customFormat="1" ht="13.5" x14ac:dyDescent="0.3"/>
    <row r="866" customFormat="1" ht="13.5" x14ac:dyDescent="0.3"/>
    <row r="867" customFormat="1" ht="13.5" x14ac:dyDescent="0.3"/>
    <row r="868" customFormat="1" ht="13.5" x14ac:dyDescent="0.3"/>
    <row r="869" customFormat="1" ht="13.5" x14ac:dyDescent="0.3"/>
    <row r="870" customFormat="1" ht="13.5" x14ac:dyDescent="0.3"/>
    <row r="871" customFormat="1" ht="13.5" x14ac:dyDescent="0.3"/>
    <row r="872" customFormat="1" ht="13.5" x14ac:dyDescent="0.3"/>
    <row r="873" customFormat="1" ht="13.5" x14ac:dyDescent="0.3"/>
    <row r="874" customFormat="1" ht="13.5" x14ac:dyDescent="0.3"/>
    <row r="875" customFormat="1" ht="13.5" x14ac:dyDescent="0.3"/>
    <row r="876" customFormat="1" ht="13.5" x14ac:dyDescent="0.3"/>
    <row r="877" customFormat="1" ht="13.5" x14ac:dyDescent="0.3"/>
    <row r="878" customFormat="1" ht="13.5" x14ac:dyDescent="0.3"/>
    <row r="879" customFormat="1" ht="13.5" x14ac:dyDescent="0.3"/>
    <row r="880" customFormat="1" ht="13.5" x14ac:dyDescent="0.3"/>
    <row r="881" customFormat="1" ht="13.5" x14ac:dyDescent="0.3"/>
    <row r="882" customFormat="1" ht="13.5" x14ac:dyDescent="0.3"/>
    <row r="883" customFormat="1" ht="13.5" x14ac:dyDescent="0.3"/>
    <row r="884" customFormat="1" ht="13.5" x14ac:dyDescent="0.3"/>
    <row r="885" customFormat="1" ht="13.5" x14ac:dyDescent="0.3"/>
    <row r="886" customFormat="1" ht="13.5" x14ac:dyDescent="0.3"/>
    <row r="887" customFormat="1" ht="13.5" x14ac:dyDescent="0.3"/>
    <row r="888" customFormat="1" ht="13.5" x14ac:dyDescent="0.3"/>
    <row r="889" customFormat="1" ht="13.5" x14ac:dyDescent="0.3"/>
    <row r="890" customFormat="1" ht="13.5" x14ac:dyDescent="0.3"/>
    <row r="891" customFormat="1" ht="13.5" x14ac:dyDescent="0.3"/>
    <row r="892" customFormat="1" ht="13.5" x14ac:dyDescent="0.3"/>
    <row r="893" customFormat="1" ht="13.5" x14ac:dyDescent="0.3"/>
    <row r="894" customFormat="1" ht="13.5" x14ac:dyDescent="0.3"/>
    <row r="895" customFormat="1" ht="13.5" x14ac:dyDescent="0.3"/>
    <row r="896" customFormat="1" ht="13.5" x14ac:dyDescent="0.3"/>
    <row r="897" customFormat="1" ht="13.5" x14ac:dyDescent="0.3"/>
    <row r="898" customFormat="1" ht="13.5" x14ac:dyDescent="0.3"/>
    <row r="899" customFormat="1" ht="13.5" x14ac:dyDescent="0.3"/>
    <row r="900" customFormat="1" ht="13.5" x14ac:dyDescent="0.3"/>
    <row r="901" customFormat="1" ht="13.5" x14ac:dyDescent="0.3"/>
    <row r="902" customFormat="1" ht="13.5" x14ac:dyDescent="0.3"/>
    <row r="903" customFormat="1" ht="13.5" x14ac:dyDescent="0.3"/>
    <row r="904" customFormat="1" ht="13.5" x14ac:dyDescent="0.3"/>
    <row r="905" customFormat="1" ht="13.5" x14ac:dyDescent="0.3"/>
    <row r="906" customFormat="1" ht="13.5" x14ac:dyDescent="0.3"/>
    <row r="907" customFormat="1" ht="13.5" x14ac:dyDescent="0.3"/>
    <row r="908" customFormat="1" ht="13.5" x14ac:dyDescent="0.3"/>
    <row r="909" customFormat="1" ht="13.5" x14ac:dyDescent="0.3"/>
    <row r="910" customFormat="1" ht="13.5" x14ac:dyDescent="0.3"/>
    <row r="911" customFormat="1" ht="13.5" x14ac:dyDescent="0.3"/>
    <row r="912" customFormat="1" ht="13.5" x14ac:dyDescent="0.3"/>
    <row r="913" customFormat="1" ht="13.5" x14ac:dyDescent="0.3"/>
    <row r="914" customFormat="1" ht="13.5" x14ac:dyDescent="0.3"/>
    <row r="915" customFormat="1" ht="13.5" x14ac:dyDescent="0.3"/>
    <row r="916" customFormat="1" ht="13.5" x14ac:dyDescent="0.3"/>
    <row r="917" customFormat="1" ht="13.5" x14ac:dyDescent="0.3"/>
    <row r="918" customFormat="1" ht="13.5" x14ac:dyDescent="0.3"/>
    <row r="919" customFormat="1" ht="13.5" x14ac:dyDescent="0.3"/>
    <row r="920" customFormat="1" ht="13.5" x14ac:dyDescent="0.3"/>
    <row r="921" customFormat="1" ht="13.5" x14ac:dyDescent="0.3"/>
    <row r="922" customFormat="1" ht="13.5" x14ac:dyDescent="0.3"/>
    <row r="923" customFormat="1" ht="13.5" x14ac:dyDescent="0.3"/>
    <row r="924" customFormat="1" ht="13.5" x14ac:dyDescent="0.3"/>
    <row r="925" customFormat="1" ht="13.5" x14ac:dyDescent="0.3"/>
    <row r="926" customFormat="1" ht="13.5" x14ac:dyDescent="0.3"/>
    <row r="927" customFormat="1" ht="13.5" x14ac:dyDescent="0.3"/>
    <row r="928" customFormat="1" ht="13.5" x14ac:dyDescent="0.3"/>
    <row r="929" customFormat="1" ht="13.5" x14ac:dyDescent="0.3"/>
    <row r="930" customFormat="1" ht="13.5" x14ac:dyDescent="0.3"/>
    <row r="931" customFormat="1" ht="13.5" x14ac:dyDescent="0.3"/>
    <row r="932" customFormat="1" ht="13.5" x14ac:dyDescent="0.3"/>
    <row r="933" customFormat="1" ht="13.5" x14ac:dyDescent="0.3"/>
    <row r="934" customFormat="1" ht="13.5" x14ac:dyDescent="0.3"/>
    <row r="935" customFormat="1" ht="13.5" x14ac:dyDescent="0.3"/>
    <row r="936" customFormat="1" ht="13.5" x14ac:dyDescent="0.3"/>
    <row r="937" customFormat="1" ht="13.5" x14ac:dyDescent="0.3"/>
    <row r="938" customFormat="1" ht="13.5" x14ac:dyDescent="0.3"/>
    <row r="939" customFormat="1" ht="13.5" x14ac:dyDescent="0.3"/>
    <row r="940" customFormat="1" ht="13.5" x14ac:dyDescent="0.3"/>
    <row r="941" customFormat="1" ht="13.5" x14ac:dyDescent="0.3"/>
    <row r="942" customFormat="1" ht="13.5" x14ac:dyDescent="0.3"/>
    <row r="943" customFormat="1" ht="13.5" x14ac:dyDescent="0.3"/>
    <row r="944" customFormat="1" ht="13.5" x14ac:dyDescent="0.3"/>
    <row r="945" customFormat="1" ht="13.5" x14ac:dyDescent="0.3"/>
    <row r="946" customFormat="1" ht="13.5" x14ac:dyDescent="0.3"/>
    <row r="947" customFormat="1" ht="13.5" x14ac:dyDescent="0.3"/>
    <row r="948" customFormat="1" ht="13.5" x14ac:dyDescent="0.3"/>
    <row r="949" customFormat="1" ht="13.5" x14ac:dyDescent="0.3"/>
    <row r="950" customFormat="1" ht="13.5" x14ac:dyDescent="0.3"/>
    <row r="951" customFormat="1" ht="13.5" x14ac:dyDescent="0.3"/>
    <row r="952" customFormat="1" ht="13.5" x14ac:dyDescent="0.3"/>
    <row r="953" customFormat="1" ht="13.5" x14ac:dyDescent="0.3"/>
    <row r="954" customFormat="1" ht="13.5" x14ac:dyDescent="0.3"/>
    <row r="955" customFormat="1" ht="13.5" x14ac:dyDescent="0.3"/>
    <row r="956" customFormat="1" ht="13.5" x14ac:dyDescent="0.3"/>
    <row r="957" customFormat="1" ht="13.5" x14ac:dyDescent="0.3"/>
    <row r="958" customFormat="1" ht="13.5" x14ac:dyDescent="0.3"/>
    <row r="959" customFormat="1" ht="13.5" x14ac:dyDescent="0.3"/>
    <row r="960" customFormat="1" ht="13.5" x14ac:dyDescent="0.3"/>
    <row r="961" customFormat="1" ht="13.5" x14ac:dyDescent="0.3"/>
    <row r="962" customFormat="1" ht="13.5" x14ac:dyDescent="0.3"/>
    <row r="963" customFormat="1" ht="13.5" x14ac:dyDescent="0.3"/>
    <row r="964" customFormat="1" ht="13.5" x14ac:dyDescent="0.3"/>
    <row r="965" customFormat="1" ht="13.5" x14ac:dyDescent="0.3"/>
    <row r="966" customFormat="1" ht="13.5" x14ac:dyDescent="0.3"/>
    <row r="967" customFormat="1" ht="13.5" x14ac:dyDescent="0.3"/>
    <row r="968" customFormat="1" ht="13.5" x14ac:dyDescent="0.3"/>
    <row r="969" customFormat="1" ht="13.5" x14ac:dyDescent="0.3"/>
    <row r="970" customFormat="1" ht="13.5" x14ac:dyDescent="0.3"/>
    <row r="971" customFormat="1" ht="13.5" x14ac:dyDescent="0.3"/>
    <row r="972" customFormat="1" ht="13.5" x14ac:dyDescent="0.3"/>
    <row r="973" customFormat="1" ht="13.5" x14ac:dyDescent="0.3"/>
    <row r="974" customFormat="1" ht="13.5" x14ac:dyDescent="0.3"/>
    <row r="975" customFormat="1" ht="13.5" x14ac:dyDescent="0.3"/>
    <row r="976" customFormat="1" ht="13.5" x14ac:dyDescent="0.3"/>
    <row r="977" customFormat="1" ht="13.5" x14ac:dyDescent="0.3"/>
    <row r="978" customFormat="1" ht="13.5" x14ac:dyDescent="0.3"/>
    <row r="979" customFormat="1" ht="13.5" x14ac:dyDescent="0.3"/>
    <row r="980" customFormat="1" ht="13.5" x14ac:dyDescent="0.3"/>
    <row r="981" customFormat="1" ht="13.5" x14ac:dyDescent="0.3"/>
    <row r="982" customFormat="1" ht="13.5" x14ac:dyDescent="0.3"/>
    <row r="983" customFormat="1" ht="13.5" x14ac:dyDescent="0.3"/>
    <row r="984" customFormat="1" ht="13.5" x14ac:dyDescent="0.3"/>
    <row r="985" customFormat="1" ht="13.5" x14ac:dyDescent="0.3"/>
    <row r="986" customFormat="1" ht="13.5" x14ac:dyDescent="0.3"/>
    <row r="987" customFormat="1" ht="13.5" x14ac:dyDescent="0.3"/>
    <row r="988" customFormat="1" ht="13.5" x14ac:dyDescent="0.3"/>
    <row r="989" customFormat="1" ht="13.5" x14ac:dyDescent="0.3"/>
    <row r="990" customFormat="1" ht="13.5" x14ac:dyDescent="0.3"/>
    <row r="991" customFormat="1" ht="13.5" x14ac:dyDescent="0.3"/>
    <row r="992" customFormat="1" ht="13.5" x14ac:dyDescent="0.3"/>
    <row r="993" customFormat="1" ht="13.5" x14ac:dyDescent="0.3"/>
    <row r="994" customFormat="1" ht="13.5" x14ac:dyDescent="0.3"/>
    <row r="995" customFormat="1" ht="13.5" x14ac:dyDescent="0.3"/>
    <row r="996" customFormat="1" ht="13.5" x14ac:dyDescent="0.3"/>
    <row r="997" customFormat="1" ht="13.5" x14ac:dyDescent="0.3"/>
    <row r="998" customFormat="1" ht="13.5" x14ac:dyDescent="0.3"/>
    <row r="999" customFormat="1" ht="13.5" x14ac:dyDescent="0.3"/>
    <row r="1000" customFormat="1" ht="13.5" x14ac:dyDescent="0.3"/>
    <row r="1001" customFormat="1" ht="13.5" x14ac:dyDescent="0.3"/>
    <row r="1002" customFormat="1" ht="13.5" x14ac:dyDescent="0.3"/>
    <row r="1003" customFormat="1" ht="13.5" x14ac:dyDescent="0.3"/>
    <row r="1004" customFormat="1" ht="13.5" x14ac:dyDescent="0.3"/>
    <row r="1005" customFormat="1" ht="13.5" x14ac:dyDescent="0.3"/>
    <row r="1006" customFormat="1" ht="13.5" x14ac:dyDescent="0.3"/>
    <row r="1007" customFormat="1" ht="13.5" x14ac:dyDescent="0.3"/>
    <row r="1008" customFormat="1" ht="13.5" x14ac:dyDescent="0.3"/>
    <row r="1009" customFormat="1" ht="13.5" x14ac:dyDescent="0.3"/>
    <row r="1010" customFormat="1" ht="13.5" x14ac:dyDescent="0.3"/>
    <row r="1011" customFormat="1" ht="13.5" x14ac:dyDescent="0.3"/>
    <row r="1012" customFormat="1" ht="13.5" x14ac:dyDescent="0.3"/>
    <row r="1013" customFormat="1" ht="13.5" x14ac:dyDescent="0.3"/>
    <row r="1014" customFormat="1" ht="13.5" x14ac:dyDescent="0.3"/>
    <row r="1015" customFormat="1" ht="13.5" x14ac:dyDescent="0.3"/>
    <row r="1016" customFormat="1" ht="13.5" x14ac:dyDescent="0.3"/>
    <row r="1017" customFormat="1" ht="13.5" x14ac:dyDescent="0.3"/>
    <row r="1018" customFormat="1" ht="13.5" x14ac:dyDescent="0.3"/>
    <row r="1019" customFormat="1" ht="13.5" x14ac:dyDescent="0.3"/>
    <row r="1020" customFormat="1" ht="13.5" x14ac:dyDescent="0.3"/>
    <row r="1021" customFormat="1" ht="13.5" x14ac:dyDescent="0.3"/>
    <row r="1022" customFormat="1" ht="13.5" x14ac:dyDescent="0.3"/>
    <row r="1023" customFormat="1" ht="13.5" x14ac:dyDescent="0.3"/>
    <row r="1024" customFormat="1" ht="13.5" x14ac:dyDescent="0.3"/>
    <row r="1025" customFormat="1" ht="13.5" x14ac:dyDescent="0.3"/>
    <row r="1026" customFormat="1" ht="13.5" x14ac:dyDescent="0.3"/>
    <row r="1027" customFormat="1" ht="13.5" x14ac:dyDescent="0.3"/>
    <row r="1028" customFormat="1" ht="13.5" x14ac:dyDescent="0.3"/>
    <row r="1029" customFormat="1" ht="13.5" x14ac:dyDescent="0.3"/>
    <row r="1030" customFormat="1" ht="13.5" x14ac:dyDescent="0.3"/>
    <row r="1031" customFormat="1" ht="13.5" x14ac:dyDescent="0.3"/>
    <row r="1032" customFormat="1" ht="13.5" x14ac:dyDescent="0.3"/>
    <row r="1033" customFormat="1" ht="13.5" x14ac:dyDescent="0.3"/>
    <row r="1034" customFormat="1" ht="13.5" x14ac:dyDescent="0.3"/>
    <row r="1035" customFormat="1" ht="13.5" x14ac:dyDescent="0.3"/>
    <row r="1036" customFormat="1" ht="13.5" x14ac:dyDescent="0.3"/>
    <row r="1037" customFormat="1" ht="13.5" x14ac:dyDescent="0.3"/>
    <row r="1038" customFormat="1" ht="13.5" x14ac:dyDescent="0.3"/>
    <row r="1039" customFormat="1" ht="13.5" x14ac:dyDescent="0.3"/>
    <row r="1040" customFormat="1" ht="13.5" x14ac:dyDescent="0.3"/>
    <row r="1041" customFormat="1" ht="13.5" x14ac:dyDescent="0.3"/>
    <row r="1042" customFormat="1" ht="13.5" x14ac:dyDescent="0.3"/>
    <row r="1043" customFormat="1" ht="13.5" x14ac:dyDescent="0.3"/>
    <row r="1044" customFormat="1" ht="13.5" x14ac:dyDescent="0.3"/>
    <row r="1045" customFormat="1" ht="13.5" x14ac:dyDescent="0.3"/>
    <row r="1046" customFormat="1" ht="13.5" x14ac:dyDescent="0.3"/>
    <row r="1047" customFormat="1" ht="13.5" x14ac:dyDescent="0.3"/>
    <row r="1048" customFormat="1" ht="13.5" x14ac:dyDescent="0.3"/>
    <row r="1049" customFormat="1" ht="13.5" x14ac:dyDescent="0.3"/>
    <row r="1050" customFormat="1" ht="13.5" x14ac:dyDescent="0.3"/>
    <row r="1051" customFormat="1" ht="13.5" x14ac:dyDescent="0.3"/>
    <row r="1052" customFormat="1" ht="13.5" x14ac:dyDescent="0.3"/>
    <row r="1053" customFormat="1" ht="13.5" x14ac:dyDescent="0.3"/>
    <row r="1054" customFormat="1" ht="13.5" x14ac:dyDescent="0.3"/>
    <row r="1055" customFormat="1" ht="13.5" x14ac:dyDescent="0.3"/>
    <row r="1056" customFormat="1" ht="13.5" x14ac:dyDescent="0.3"/>
    <row r="1057" customFormat="1" ht="13.5" x14ac:dyDescent="0.3"/>
    <row r="1058" customFormat="1" ht="13.5" x14ac:dyDescent="0.3"/>
    <row r="1059" customFormat="1" ht="13.5" x14ac:dyDescent="0.3"/>
    <row r="1060" customFormat="1" ht="13.5" x14ac:dyDescent="0.3"/>
    <row r="1061" customFormat="1" ht="13.5" x14ac:dyDescent="0.3"/>
    <row r="1062" customFormat="1" ht="13.5" x14ac:dyDescent="0.3"/>
    <row r="1063" customFormat="1" ht="13.5" x14ac:dyDescent="0.3"/>
    <row r="1064" customFormat="1" ht="13.5" x14ac:dyDescent="0.3"/>
    <row r="1065" customFormat="1" ht="13.5" x14ac:dyDescent="0.3"/>
    <row r="1066" customFormat="1" ht="13.5" x14ac:dyDescent="0.3"/>
    <row r="1067" customFormat="1" ht="13.5" x14ac:dyDescent="0.3"/>
    <row r="1068" customFormat="1" ht="13.5" x14ac:dyDescent="0.3"/>
    <row r="1069" customFormat="1" ht="13.5" x14ac:dyDescent="0.3"/>
    <row r="1070" customFormat="1" ht="13.5" x14ac:dyDescent="0.3"/>
    <row r="1071" customFormat="1" ht="13.5" x14ac:dyDescent="0.3"/>
    <row r="1072" customFormat="1" ht="13.5" x14ac:dyDescent="0.3"/>
    <row r="1073" customFormat="1" ht="13.5" x14ac:dyDescent="0.3"/>
    <row r="1074" customFormat="1" ht="13.5" x14ac:dyDescent="0.3"/>
    <row r="1075" customFormat="1" ht="13.5" x14ac:dyDescent="0.3"/>
    <row r="1076" customFormat="1" ht="13.5" x14ac:dyDescent="0.3"/>
    <row r="1077" customFormat="1" ht="13.5" x14ac:dyDescent="0.3"/>
    <row r="1078" customFormat="1" ht="13.5" x14ac:dyDescent="0.3"/>
    <row r="1079" customFormat="1" ht="13.5" x14ac:dyDescent="0.3"/>
    <row r="1080" customFormat="1" ht="13.5" x14ac:dyDescent="0.3"/>
    <row r="1081" customFormat="1" ht="13.5" x14ac:dyDescent="0.3"/>
    <row r="1082" customFormat="1" ht="13.5" x14ac:dyDescent="0.3"/>
    <row r="1083" customFormat="1" ht="13.5" x14ac:dyDescent="0.3"/>
    <row r="1084" customFormat="1" ht="13.5" x14ac:dyDescent="0.3"/>
    <row r="1085" customFormat="1" ht="13.5" x14ac:dyDescent="0.3"/>
    <row r="1086" customFormat="1" ht="13.5" x14ac:dyDescent="0.3"/>
    <row r="1087" customFormat="1" ht="13.5" x14ac:dyDescent="0.3"/>
    <row r="1088" customFormat="1" ht="13.5" x14ac:dyDescent="0.3"/>
    <row r="1089" customFormat="1" ht="13.5" x14ac:dyDescent="0.3"/>
    <row r="1090" customFormat="1" ht="13.5" x14ac:dyDescent="0.3"/>
    <row r="1091" customFormat="1" ht="13.5" x14ac:dyDescent="0.3"/>
    <row r="1092" customFormat="1" ht="13.5" x14ac:dyDescent="0.3"/>
    <row r="1093" customFormat="1" ht="13.5" x14ac:dyDescent="0.3"/>
    <row r="1094" customFormat="1" ht="13.5" x14ac:dyDescent="0.3"/>
    <row r="1095" customFormat="1" ht="13.5" x14ac:dyDescent="0.3"/>
    <row r="1096" customFormat="1" ht="13.5" x14ac:dyDescent="0.3"/>
    <row r="1097" customFormat="1" ht="13.5" x14ac:dyDescent="0.3"/>
    <row r="1098" customFormat="1" ht="13.5" x14ac:dyDescent="0.3"/>
    <row r="1099" customFormat="1" ht="13.5" x14ac:dyDescent="0.3"/>
    <row r="1100" customFormat="1" ht="13.5" x14ac:dyDescent="0.3"/>
    <row r="1101" customFormat="1" ht="13.5" x14ac:dyDescent="0.3"/>
    <row r="1102" customFormat="1" ht="13.5" x14ac:dyDescent="0.3"/>
    <row r="1103" customFormat="1" ht="13.5" x14ac:dyDescent="0.3"/>
    <row r="1104" customFormat="1" ht="13.5" x14ac:dyDescent="0.3"/>
    <row r="1105" customFormat="1" ht="13.5" x14ac:dyDescent="0.3"/>
    <row r="1106" customFormat="1" ht="13.5" x14ac:dyDescent="0.3"/>
    <row r="1107" customFormat="1" ht="13.5" x14ac:dyDescent="0.3"/>
    <row r="1108" customFormat="1" ht="13.5" x14ac:dyDescent="0.3"/>
    <row r="1109" customFormat="1" ht="13.5" x14ac:dyDescent="0.3"/>
    <row r="1110" customFormat="1" ht="13.5" x14ac:dyDescent="0.3"/>
    <row r="1111" customFormat="1" ht="13.5" x14ac:dyDescent="0.3"/>
    <row r="1112" customFormat="1" ht="13.5" x14ac:dyDescent="0.3"/>
    <row r="1113" customFormat="1" ht="13.5" x14ac:dyDescent="0.3"/>
    <row r="1114" customFormat="1" ht="13.5" x14ac:dyDescent="0.3"/>
    <row r="1115" customFormat="1" ht="13.5" x14ac:dyDescent="0.3"/>
    <row r="1116" customFormat="1" ht="13.5" x14ac:dyDescent="0.3"/>
    <row r="1117" customFormat="1" ht="13.5" x14ac:dyDescent="0.3"/>
    <row r="1118" customFormat="1" ht="13.5" x14ac:dyDescent="0.3"/>
    <row r="1119" customFormat="1" ht="13.5" x14ac:dyDescent="0.3"/>
    <row r="1120" customFormat="1" ht="13.5" x14ac:dyDescent="0.3"/>
    <row r="1121" customFormat="1" ht="13.5" x14ac:dyDescent="0.3"/>
    <row r="1122" customFormat="1" ht="13.5" x14ac:dyDescent="0.3"/>
    <row r="1123" customFormat="1" ht="13.5" x14ac:dyDescent="0.3"/>
    <row r="1124" customFormat="1" ht="13.5" x14ac:dyDescent="0.3"/>
    <row r="1125" customFormat="1" ht="13.5" x14ac:dyDescent="0.3"/>
    <row r="1126" customFormat="1" ht="13.5" x14ac:dyDescent="0.3"/>
    <row r="1127" customFormat="1" ht="13.5" x14ac:dyDescent="0.3"/>
    <row r="1128" customFormat="1" ht="13.5" x14ac:dyDescent="0.3"/>
    <row r="1129" customFormat="1" ht="13.5" x14ac:dyDescent="0.3"/>
    <row r="1130" customFormat="1" ht="13.5" x14ac:dyDescent="0.3"/>
    <row r="1131" customFormat="1" ht="13.5" x14ac:dyDescent="0.3"/>
    <row r="1132" customFormat="1" ht="13.5" x14ac:dyDescent="0.3"/>
    <row r="1133" customFormat="1" ht="13.5" x14ac:dyDescent="0.3"/>
    <row r="1134" customFormat="1" ht="13.5" x14ac:dyDescent="0.3"/>
    <row r="1135" customFormat="1" ht="13.5" x14ac:dyDescent="0.3"/>
    <row r="1136" customFormat="1" ht="13.5" x14ac:dyDescent="0.3"/>
    <row r="1137" customFormat="1" ht="13.5" x14ac:dyDescent="0.3"/>
    <row r="1138" customFormat="1" ht="13.5" x14ac:dyDescent="0.3"/>
    <row r="1139" customFormat="1" ht="13.5" x14ac:dyDescent="0.3"/>
    <row r="1140" customFormat="1" ht="13.5" x14ac:dyDescent="0.3"/>
    <row r="1141" customFormat="1" ht="13.5" x14ac:dyDescent="0.3"/>
    <row r="1142" customFormat="1" ht="13.5" x14ac:dyDescent="0.3"/>
    <row r="1143" customFormat="1" ht="13.5" x14ac:dyDescent="0.3"/>
    <row r="1144" customFormat="1" ht="13.5" x14ac:dyDescent="0.3"/>
    <row r="1145" customFormat="1" ht="13.5" x14ac:dyDescent="0.3"/>
    <row r="1146" customFormat="1" ht="13.5" x14ac:dyDescent="0.3"/>
    <row r="1147" customFormat="1" ht="13.5" x14ac:dyDescent="0.3"/>
    <row r="1148" customFormat="1" ht="13.5" x14ac:dyDescent="0.3"/>
    <row r="1149" customFormat="1" ht="13.5" x14ac:dyDescent="0.3"/>
    <row r="1150" customFormat="1" ht="13.5" x14ac:dyDescent="0.3"/>
    <row r="1151" customFormat="1" ht="13.5" x14ac:dyDescent="0.3"/>
    <row r="1152" customFormat="1" ht="13.5" x14ac:dyDescent="0.3"/>
    <row r="1153" customFormat="1" ht="13.5" x14ac:dyDescent="0.3"/>
    <row r="1154" customFormat="1" ht="13.5" x14ac:dyDescent="0.3"/>
    <row r="1155" customFormat="1" ht="13.5" x14ac:dyDescent="0.3"/>
    <row r="1156" customFormat="1" ht="13.5" x14ac:dyDescent="0.3"/>
    <row r="1157" customFormat="1" ht="13.5" x14ac:dyDescent="0.3"/>
    <row r="1158" customFormat="1" ht="13.5" x14ac:dyDescent="0.3"/>
    <row r="1159" customFormat="1" ht="13.5" x14ac:dyDescent="0.3"/>
    <row r="1160" customFormat="1" ht="13.5" x14ac:dyDescent="0.3"/>
    <row r="1161" customFormat="1" ht="13.5" x14ac:dyDescent="0.3"/>
    <row r="1162" customFormat="1" ht="13.5" x14ac:dyDescent="0.3"/>
    <row r="1163" customFormat="1" ht="13.5" x14ac:dyDescent="0.3"/>
    <row r="1164" customFormat="1" ht="13.5" x14ac:dyDescent="0.3"/>
    <row r="1165" customFormat="1" ht="13.5" x14ac:dyDescent="0.3"/>
    <row r="1166" customFormat="1" ht="13.5" x14ac:dyDescent="0.3"/>
    <row r="1167" customFormat="1" ht="13.5" x14ac:dyDescent="0.3"/>
    <row r="1168" customFormat="1" ht="13.5" x14ac:dyDescent="0.3"/>
    <row r="1169" customFormat="1" ht="13.5" x14ac:dyDescent="0.3"/>
    <row r="1170" customFormat="1" ht="13.5" x14ac:dyDescent="0.3"/>
    <row r="1171" customFormat="1" ht="13.5" x14ac:dyDescent="0.3"/>
    <row r="1172" customFormat="1" ht="13.5" x14ac:dyDescent="0.3"/>
    <row r="1173" customFormat="1" ht="13.5" x14ac:dyDescent="0.3"/>
    <row r="1174" customFormat="1" ht="13.5" x14ac:dyDescent="0.3"/>
    <row r="1175" customFormat="1" ht="13.5" x14ac:dyDescent="0.3"/>
    <row r="1176" customFormat="1" ht="13.5" x14ac:dyDescent="0.3"/>
    <row r="1177" customFormat="1" ht="13.5" x14ac:dyDescent="0.3"/>
    <row r="1178" customFormat="1" ht="13.5" x14ac:dyDescent="0.3"/>
    <row r="1179" customFormat="1" ht="13.5" x14ac:dyDescent="0.3"/>
    <row r="1180" customFormat="1" ht="13.5" x14ac:dyDescent="0.3"/>
    <row r="1181" customFormat="1" ht="13.5" x14ac:dyDescent="0.3"/>
    <row r="1182" customFormat="1" ht="13.5" x14ac:dyDescent="0.3"/>
    <row r="1183" customFormat="1" ht="13.5" x14ac:dyDescent="0.3"/>
    <row r="1184" customFormat="1" ht="13.5" x14ac:dyDescent="0.3"/>
    <row r="1185" customFormat="1" ht="13.5" x14ac:dyDescent="0.3"/>
    <row r="1186" customFormat="1" ht="13.5" x14ac:dyDescent="0.3"/>
    <row r="1187" customFormat="1" ht="13.5" x14ac:dyDescent="0.3"/>
    <row r="1188" customFormat="1" ht="13.5" x14ac:dyDescent="0.3"/>
    <row r="1189" customFormat="1" ht="13.5" x14ac:dyDescent="0.3"/>
    <row r="1190" customFormat="1" ht="13.5" x14ac:dyDescent="0.3"/>
    <row r="1191" customFormat="1" ht="13.5" x14ac:dyDescent="0.3"/>
    <row r="1192" customFormat="1" ht="13.5" x14ac:dyDescent="0.3"/>
    <row r="1193" customFormat="1" ht="13.5" x14ac:dyDescent="0.3"/>
    <row r="1194" customFormat="1" ht="13.5" x14ac:dyDescent="0.3"/>
    <row r="1195" customFormat="1" ht="13.5" x14ac:dyDescent="0.3"/>
    <row r="1196" customFormat="1" ht="13.5" x14ac:dyDescent="0.3"/>
    <row r="1197" customFormat="1" ht="13.5" x14ac:dyDescent="0.3"/>
    <row r="1198" customFormat="1" ht="13.5" x14ac:dyDescent="0.3"/>
    <row r="1199" customFormat="1" ht="13.5" x14ac:dyDescent="0.3"/>
    <row r="1200" customFormat="1" ht="13.5" x14ac:dyDescent="0.3"/>
    <row r="1201" customFormat="1" ht="13.5" x14ac:dyDescent="0.3"/>
    <row r="1202" customFormat="1" ht="13.5" x14ac:dyDescent="0.3"/>
    <row r="1203" customFormat="1" ht="13.5" x14ac:dyDescent="0.3"/>
    <row r="1204" customFormat="1" ht="13.5" x14ac:dyDescent="0.3"/>
    <row r="1205" customFormat="1" ht="13.5" x14ac:dyDescent="0.3"/>
    <row r="1206" customFormat="1" ht="13.5" x14ac:dyDescent="0.3"/>
    <row r="1207" customFormat="1" ht="13.5" x14ac:dyDescent="0.3"/>
    <row r="1208" customFormat="1" ht="13.5" x14ac:dyDescent="0.3"/>
    <row r="1209" customFormat="1" ht="13.5" x14ac:dyDescent="0.3"/>
    <row r="1210" customFormat="1" ht="13.5" x14ac:dyDescent="0.3"/>
    <row r="1211" customFormat="1" ht="13.5" x14ac:dyDescent="0.3"/>
    <row r="1212" customFormat="1" ht="13.5" x14ac:dyDescent="0.3"/>
    <row r="1213" customFormat="1" ht="13.5" x14ac:dyDescent="0.3"/>
    <row r="1214" customFormat="1" ht="13.5" x14ac:dyDescent="0.3"/>
    <row r="1215" customFormat="1" ht="13.5" x14ac:dyDescent="0.3"/>
    <row r="1216" customFormat="1" ht="13.5" x14ac:dyDescent="0.3"/>
    <row r="1217" customFormat="1" ht="13.5" x14ac:dyDescent="0.3"/>
    <row r="1218" customFormat="1" ht="13.5" x14ac:dyDescent="0.3"/>
    <row r="1219" customFormat="1" ht="13.5" x14ac:dyDescent="0.3"/>
    <row r="1220" customFormat="1" ht="13.5" x14ac:dyDescent="0.3"/>
    <row r="1221" customFormat="1" ht="13.5" x14ac:dyDescent="0.3"/>
    <row r="1222" customFormat="1" ht="13.5" x14ac:dyDescent="0.3"/>
    <row r="1223" customFormat="1" ht="13.5" x14ac:dyDescent="0.3"/>
    <row r="1224" customFormat="1" ht="13.5" x14ac:dyDescent="0.3"/>
    <row r="1225" customFormat="1" ht="13.5" x14ac:dyDescent="0.3"/>
    <row r="1226" customFormat="1" ht="13.5" x14ac:dyDescent="0.3"/>
    <row r="1227" customFormat="1" ht="13.5" x14ac:dyDescent="0.3"/>
    <row r="1228" customFormat="1" ht="13.5" x14ac:dyDescent="0.3"/>
    <row r="1229" customFormat="1" ht="13.5" x14ac:dyDescent="0.3"/>
    <row r="1230" customFormat="1" ht="13.5" x14ac:dyDescent="0.3"/>
    <row r="1231" customFormat="1" ht="13.5" x14ac:dyDescent="0.3"/>
    <row r="1232" customFormat="1" ht="13.5" x14ac:dyDescent="0.3"/>
    <row r="1233" customFormat="1" ht="13.5" x14ac:dyDescent="0.3"/>
    <row r="1234" customFormat="1" ht="13.5" x14ac:dyDescent="0.3"/>
    <row r="1235" customFormat="1" ht="13.5" x14ac:dyDescent="0.3"/>
    <row r="1236" customFormat="1" ht="13.5" x14ac:dyDescent="0.3"/>
    <row r="1237" customFormat="1" ht="13.5" x14ac:dyDescent="0.3"/>
    <row r="1238" customFormat="1" ht="13.5" x14ac:dyDescent="0.3"/>
    <row r="1239" customFormat="1" ht="13.5" x14ac:dyDescent="0.3"/>
    <row r="1240" customFormat="1" ht="13.5" x14ac:dyDescent="0.3"/>
    <row r="1241" customFormat="1" ht="13.5" x14ac:dyDescent="0.3"/>
    <row r="1242" customFormat="1" ht="13.5" x14ac:dyDescent="0.3"/>
    <row r="1243" customFormat="1" ht="13.5" x14ac:dyDescent="0.3"/>
    <row r="1244" customFormat="1" ht="13.5" x14ac:dyDescent="0.3"/>
    <row r="1245" customFormat="1" ht="13.5" x14ac:dyDescent="0.3"/>
    <row r="1246" customFormat="1" ht="13.5" x14ac:dyDescent="0.3"/>
    <row r="1247" customFormat="1" ht="13.5" x14ac:dyDescent="0.3"/>
    <row r="1248" customFormat="1" ht="13.5" x14ac:dyDescent="0.3"/>
    <row r="1249" customFormat="1" ht="13.5" x14ac:dyDescent="0.3"/>
    <row r="1250" customFormat="1" ht="13.5" x14ac:dyDescent="0.3"/>
    <row r="1251" customFormat="1" ht="13.5" x14ac:dyDescent="0.3"/>
    <row r="1252" customFormat="1" ht="13.5" x14ac:dyDescent="0.3"/>
    <row r="1253" customFormat="1" ht="13.5" x14ac:dyDescent="0.3"/>
    <row r="1254" customFormat="1" ht="13.5" x14ac:dyDescent="0.3"/>
    <row r="1255" customFormat="1" ht="13.5" x14ac:dyDescent="0.3"/>
    <row r="1256" customFormat="1" ht="13.5" x14ac:dyDescent="0.3"/>
    <row r="1257" customFormat="1" ht="13.5" x14ac:dyDescent="0.3"/>
    <row r="1258" customFormat="1" ht="13.5" x14ac:dyDescent="0.3"/>
    <row r="1259" customFormat="1" ht="13.5" x14ac:dyDescent="0.3"/>
    <row r="1260" customFormat="1" ht="13.5" x14ac:dyDescent="0.3"/>
    <row r="1261" customFormat="1" ht="13.5" x14ac:dyDescent="0.3"/>
    <row r="1262" customFormat="1" ht="13.5" x14ac:dyDescent="0.3"/>
    <row r="1263" customFormat="1" ht="13.5" x14ac:dyDescent="0.3"/>
    <row r="1264" customFormat="1" ht="13.5" x14ac:dyDescent="0.3"/>
    <row r="1265" customFormat="1" ht="13.5" x14ac:dyDescent="0.3"/>
    <row r="1266" customFormat="1" ht="13.5" x14ac:dyDescent="0.3"/>
    <row r="1267" customFormat="1" ht="13.5" x14ac:dyDescent="0.3"/>
    <row r="1268" customFormat="1" ht="13.5" x14ac:dyDescent="0.3"/>
    <row r="1269" customFormat="1" ht="13.5" x14ac:dyDescent="0.3"/>
    <row r="1270" customFormat="1" ht="13.5" x14ac:dyDescent="0.3"/>
    <row r="1271" customFormat="1" ht="13.5" x14ac:dyDescent="0.3"/>
    <row r="1272" customFormat="1" ht="13.5" x14ac:dyDescent="0.3"/>
    <row r="1273" customFormat="1" ht="13.5" x14ac:dyDescent="0.3"/>
    <row r="1274" customFormat="1" ht="13.5" x14ac:dyDescent="0.3"/>
    <row r="1275" customFormat="1" ht="13.5" x14ac:dyDescent="0.3"/>
    <row r="1276" customFormat="1" ht="13.5" x14ac:dyDescent="0.3"/>
    <row r="1277" customFormat="1" ht="13.5" x14ac:dyDescent="0.3"/>
    <row r="1278" customFormat="1" ht="13.5" x14ac:dyDescent="0.3"/>
    <row r="1279" customFormat="1" ht="13.5" x14ac:dyDescent="0.3"/>
    <row r="1280" customFormat="1" ht="13.5" x14ac:dyDescent="0.3"/>
    <row r="1281" customFormat="1" ht="13.5" x14ac:dyDescent="0.3"/>
    <row r="1282" customFormat="1" ht="13.5" x14ac:dyDescent="0.3"/>
    <row r="1283" customFormat="1" ht="13.5" x14ac:dyDescent="0.3"/>
    <row r="1284" customFormat="1" ht="13.5" x14ac:dyDescent="0.3"/>
    <row r="1285" customFormat="1" ht="13.5" x14ac:dyDescent="0.3"/>
    <row r="1286" customFormat="1" ht="13.5" x14ac:dyDescent="0.3"/>
    <row r="1287" customFormat="1" ht="13.5" x14ac:dyDescent="0.3"/>
    <row r="1288" customFormat="1" ht="13.5" x14ac:dyDescent="0.3"/>
    <row r="1289" customFormat="1" ht="13.5" x14ac:dyDescent="0.3"/>
    <row r="1290" customFormat="1" ht="13.5" x14ac:dyDescent="0.3"/>
    <row r="1291" customFormat="1" ht="13.5" x14ac:dyDescent="0.3"/>
    <row r="1292" customFormat="1" ht="13.5" x14ac:dyDescent="0.3"/>
    <row r="1293" customFormat="1" ht="13.5" x14ac:dyDescent="0.3"/>
    <row r="1294" customFormat="1" ht="13.5" x14ac:dyDescent="0.3"/>
    <row r="1295" customFormat="1" ht="13.5" x14ac:dyDescent="0.3"/>
    <row r="1296" customFormat="1" ht="13.5" x14ac:dyDescent="0.3"/>
    <row r="1297" customFormat="1" ht="13.5" x14ac:dyDescent="0.3"/>
    <row r="1298" customFormat="1" ht="13.5" x14ac:dyDescent="0.3"/>
    <row r="1299" customFormat="1" ht="13.5" x14ac:dyDescent="0.3"/>
    <row r="1300" customFormat="1" ht="13.5" x14ac:dyDescent="0.3"/>
    <row r="1301" customFormat="1" ht="13.5" x14ac:dyDescent="0.3"/>
    <row r="1302" customFormat="1" ht="13.5" x14ac:dyDescent="0.3"/>
    <row r="1303" customFormat="1" ht="13.5" x14ac:dyDescent="0.3"/>
    <row r="1304" customFormat="1" ht="13.5" x14ac:dyDescent="0.3"/>
    <row r="1305" customFormat="1" ht="13.5" x14ac:dyDescent="0.3"/>
    <row r="1306" customFormat="1" ht="13.5" x14ac:dyDescent="0.3"/>
    <row r="1307" customFormat="1" ht="13.5" x14ac:dyDescent="0.3"/>
    <row r="1308" customFormat="1" ht="13.5" x14ac:dyDescent="0.3"/>
    <row r="1309" customFormat="1" ht="13.5" x14ac:dyDescent="0.3"/>
    <row r="1310" customFormat="1" ht="13.5" x14ac:dyDescent="0.3"/>
    <row r="1311" customFormat="1" ht="13.5" x14ac:dyDescent="0.3"/>
    <row r="1312" customFormat="1" ht="13.5" x14ac:dyDescent="0.3"/>
    <row r="1313" customFormat="1" ht="13.5" x14ac:dyDescent="0.3"/>
    <row r="1314" customFormat="1" ht="13.5" x14ac:dyDescent="0.3"/>
    <row r="1315" customFormat="1" ht="13.5" x14ac:dyDescent="0.3"/>
    <row r="1316" customFormat="1" ht="13.5" x14ac:dyDescent="0.3"/>
    <row r="1317" customFormat="1" ht="13.5" x14ac:dyDescent="0.3"/>
    <row r="1318" customFormat="1" ht="13.5" x14ac:dyDescent="0.3"/>
    <row r="1319" customFormat="1" ht="13.5" x14ac:dyDescent="0.3"/>
    <row r="1320" customFormat="1" ht="13.5" x14ac:dyDescent="0.3"/>
    <row r="1321" customFormat="1" ht="13.5" x14ac:dyDescent="0.3"/>
    <row r="1322" customFormat="1" ht="13.5" x14ac:dyDescent="0.3"/>
    <row r="1323" customFormat="1" ht="13.5" x14ac:dyDescent="0.3"/>
    <row r="1324" customFormat="1" ht="13.5" x14ac:dyDescent="0.3"/>
    <row r="1325" customFormat="1" ht="13.5" x14ac:dyDescent="0.3"/>
    <row r="1326" customFormat="1" ht="13.5" x14ac:dyDescent="0.3"/>
    <row r="1327" customFormat="1" ht="13.5" x14ac:dyDescent="0.3"/>
    <row r="1328" customFormat="1" ht="13.5" x14ac:dyDescent="0.3"/>
    <row r="1329" customFormat="1" ht="13.5" x14ac:dyDescent="0.3"/>
    <row r="1330" customFormat="1" ht="13.5" x14ac:dyDescent="0.3"/>
    <row r="1331" customFormat="1" ht="13.5" x14ac:dyDescent="0.3"/>
    <row r="1332" customFormat="1" ht="13.5" x14ac:dyDescent="0.3"/>
    <row r="1333" customFormat="1" ht="13.5" x14ac:dyDescent="0.3"/>
    <row r="1334" customFormat="1" ht="13.5" x14ac:dyDescent="0.3"/>
    <row r="1335" customFormat="1" ht="13.5" x14ac:dyDescent="0.3"/>
    <row r="1336" customFormat="1" ht="13.5" x14ac:dyDescent="0.3"/>
    <row r="1337" customFormat="1" ht="13.5" x14ac:dyDescent="0.3"/>
    <row r="1338" customFormat="1" ht="13.5" x14ac:dyDescent="0.3"/>
    <row r="1339" customFormat="1" ht="13.5" x14ac:dyDescent="0.3"/>
    <row r="1340" customFormat="1" ht="13.5" x14ac:dyDescent="0.3"/>
    <row r="1341" customFormat="1" ht="13.5" x14ac:dyDescent="0.3"/>
    <row r="1342" customFormat="1" ht="13.5" x14ac:dyDescent="0.3"/>
    <row r="1343" customFormat="1" ht="13.5" x14ac:dyDescent="0.3"/>
    <row r="1344" customFormat="1" ht="13.5" x14ac:dyDescent="0.3"/>
    <row r="1345" customFormat="1" ht="13.5" x14ac:dyDescent="0.3"/>
    <row r="1346" customFormat="1" ht="13.5" x14ac:dyDescent="0.3"/>
    <row r="1347" customFormat="1" ht="13.5" x14ac:dyDescent="0.3"/>
    <row r="1348" customFormat="1" ht="13.5" x14ac:dyDescent="0.3"/>
    <row r="1349" customFormat="1" ht="13.5" x14ac:dyDescent="0.3"/>
    <row r="1350" customFormat="1" ht="13.5" x14ac:dyDescent="0.3"/>
    <row r="1351" customFormat="1" ht="13.5" x14ac:dyDescent="0.3"/>
    <row r="1352" customFormat="1" ht="13.5" x14ac:dyDescent="0.3"/>
    <row r="1353" customFormat="1" ht="13.5" x14ac:dyDescent="0.3"/>
    <row r="1354" customFormat="1" ht="13.5" x14ac:dyDescent="0.3"/>
    <row r="1355" customFormat="1" ht="13.5" x14ac:dyDescent="0.3"/>
    <row r="1356" customFormat="1" ht="13.5" x14ac:dyDescent="0.3"/>
    <row r="1357" customFormat="1" ht="13.5" x14ac:dyDescent="0.3"/>
    <row r="1358" customFormat="1" ht="13.5" x14ac:dyDescent="0.3"/>
    <row r="1359" customFormat="1" ht="13.5" x14ac:dyDescent="0.3"/>
    <row r="1360" customFormat="1" ht="13.5" x14ac:dyDescent="0.3"/>
    <row r="1361" customFormat="1" ht="13.5" x14ac:dyDescent="0.3"/>
    <row r="1362" customFormat="1" ht="13.5" x14ac:dyDescent="0.3"/>
    <row r="1363" customFormat="1" ht="13.5" x14ac:dyDescent="0.3"/>
    <row r="1364" customFormat="1" ht="13.5" x14ac:dyDescent="0.3"/>
    <row r="1365" customFormat="1" ht="13.5" x14ac:dyDescent="0.3"/>
    <row r="1366" customFormat="1" ht="13.5" x14ac:dyDescent="0.3"/>
    <row r="1367" customFormat="1" ht="13.5" x14ac:dyDescent="0.3"/>
    <row r="1368" customFormat="1" ht="13.5" x14ac:dyDescent="0.3"/>
    <row r="1369" customFormat="1" ht="13.5" x14ac:dyDescent="0.3"/>
    <row r="1370" customFormat="1" ht="13.5" x14ac:dyDescent="0.3"/>
    <row r="1371" customFormat="1" ht="13.5" x14ac:dyDescent="0.3"/>
    <row r="1372" customFormat="1" ht="13.5" x14ac:dyDescent="0.3"/>
    <row r="1373" customFormat="1" ht="13.5" x14ac:dyDescent="0.3"/>
    <row r="1374" customFormat="1" ht="13.5" x14ac:dyDescent="0.3"/>
    <row r="1375" customFormat="1" ht="13.5" x14ac:dyDescent="0.3"/>
    <row r="1376" customFormat="1" ht="13.5" x14ac:dyDescent="0.3"/>
    <row r="1377" customFormat="1" ht="13.5" x14ac:dyDescent="0.3"/>
    <row r="1378" customFormat="1" ht="13.5" x14ac:dyDescent="0.3"/>
    <row r="1379" customFormat="1" ht="13.5" x14ac:dyDescent="0.3"/>
    <row r="1380" customFormat="1" ht="13.5" x14ac:dyDescent="0.3"/>
    <row r="1381" customFormat="1" ht="13.5" x14ac:dyDescent="0.3"/>
    <row r="1382" customFormat="1" ht="13.5" x14ac:dyDescent="0.3"/>
    <row r="1383" customFormat="1" ht="13.5" x14ac:dyDescent="0.3"/>
    <row r="1384" customFormat="1" ht="13.5" x14ac:dyDescent="0.3"/>
    <row r="1385" customFormat="1" ht="13.5" x14ac:dyDescent="0.3"/>
    <row r="1386" customFormat="1" ht="13.5" x14ac:dyDescent="0.3"/>
    <row r="1387" customFormat="1" ht="13.5" x14ac:dyDescent="0.3"/>
    <row r="1388" customFormat="1" ht="13.5" x14ac:dyDescent="0.3"/>
    <row r="1389" customFormat="1" ht="13.5" x14ac:dyDescent="0.3"/>
    <row r="1390" customFormat="1" ht="13.5" x14ac:dyDescent="0.3"/>
    <row r="1391" customFormat="1" ht="13.5" x14ac:dyDescent="0.3"/>
    <row r="1392" customFormat="1" ht="13.5" x14ac:dyDescent="0.3"/>
    <row r="1393" customFormat="1" ht="13.5" x14ac:dyDescent="0.3"/>
    <row r="1394" customFormat="1" ht="13.5" x14ac:dyDescent="0.3"/>
    <row r="1395" customFormat="1" ht="13.5" x14ac:dyDescent="0.3"/>
    <row r="1396" customFormat="1" ht="13.5" x14ac:dyDescent="0.3"/>
    <row r="1397" customFormat="1" ht="13.5" x14ac:dyDescent="0.3"/>
    <row r="1398" customFormat="1" ht="13.5" x14ac:dyDescent="0.3"/>
    <row r="1399" customFormat="1" ht="13.5" x14ac:dyDescent="0.3"/>
    <row r="1400" customFormat="1" ht="13.5" x14ac:dyDescent="0.3"/>
    <row r="1401" customFormat="1" ht="13.5" x14ac:dyDescent="0.3"/>
    <row r="1402" customFormat="1" ht="13.5" x14ac:dyDescent="0.3"/>
    <row r="1403" customFormat="1" ht="13.5" x14ac:dyDescent="0.3"/>
    <row r="1404" customFormat="1" ht="13.5" x14ac:dyDescent="0.3"/>
    <row r="1405" customFormat="1" ht="13.5" x14ac:dyDescent="0.3"/>
    <row r="1406" customFormat="1" ht="13.5" x14ac:dyDescent="0.3"/>
    <row r="1407" customFormat="1" ht="13.5" x14ac:dyDescent="0.3"/>
    <row r="1408" customFormat="1" ht="13.5" x14ac:dyDescent="0.3"/>
    <row r="1409" customFormat="1" ht="13.5" x14ac:dyDescent="0.3"/>
    <row r="1410" customFormat="1" ht="13.5" x14ac:dyDescent="0.3"/>
    <row r="1411" customFormat="1" ht="13.5" x14ac:dyDescent="0.3"/>
    <row r="1412" customFormat="1" ht="13.5" x14ac:dyDescent="0.3"/>
    <row r="1413" customFormat="1" ht="13.5" x14ac:dyDescent="0.3"/>
    <row r="1414" customFormat="1" ht="13.5" x14ac:dyDescent="0.3"/>
    <row r="1415" customFormat="1" ht="13.5" x14ac:dyDescent="0.3"/>
    <row r="1416" customFormat="1" ht="13.5" x14ac:dyDescent="0.3"/>
    <row r="1417" customFormat="1" ht="13.5" x14ac:dyDescent="0.3"/>
    <row r="1418" customFormat="1" ht="13.5" x14ac:dyDescent="0.3"/>
    <row r="1419" customFormat="1" ht="13.5" x14ac:dyDescent="0.3"/>
    <row r="1420" customFormat="1" ht="13.5" x14ac:dyDescent="0.3"/>
    <row r="1421" customFormat="1" ht="13.5" x14ac:dyDescent="0.3"/>
    <row r="1422" customFormat="1" ht="13.5" x14ac:dyDescent="0.3"/>
    <row r="1423" customFormat="1" ht="13.5" x14ac:dyDescent="0.3"/>
    <row r="1424" customFormat="1" ht="13.5" x14ac:dyDescent="0.3"/>
    <row r="1425" customFormat="1" ht="13.5" x14ac:dyDescent="0.3"/>
    <row r="1426" customFormat="1" ht="13.5" x14ac:dyDescent="0.3"/>
    <row r="1427" customFormat="1" ht="13.5" x14ac:dyDescent="0.3"/>
    <row r="1428" customFormat="1" ht="13.5" x14ac:dyDescent="0.3"/>
    <row r="1429" customFormat="1" ht="13.5" x14ac:dyDescent="0.3"/>
    <row r="1430" customFormat="1" ht="13.5" x14ac:dyDescent="0.3"/>
    <row r="1431" customFormat="1" ht="13.5" x14ac:dyDescent="0.3"/>
    <row r="1432" customFormat="1" ht="13.5" x14ac:dyDescent="0.3"/>
    <row r="1433" customFormat="1" ht="13.5" x14ac:dyDescent="0.3"/>
    <row r="1434" customFormat="1" ht="13.5" x14ac:dyDescent="0.3"/>
    <row r="1435" customFormat="1" ht="13.5" x14ac:dyDescent="0.3"/>
    <row r="1436" customFormat="1" ht="13.5" x14ac:dyDescent="0.3"/>
    <row r="1437" customFormat="1" ht="13.5" x14ac:dyDescent="0.3"/>
    <row r="1438" customFormat="1" ht="13.5" x14ac:dyDescent="0.3"/>
    <row r="1439" customFormat="1" ht="13.5" x14ac:dyDescent="0.3"/>
    <row r="1440" customFormat="1" ht="13.5" x14ac:dyDescent="0.3"/>
    <row r="1441" customFormat="1" ht="13.5" x14ac:dyDescent="0.3"/>
    <row r="1442" customFormat="1" ht="13.5" x14ac:dyDescent="0.3"/>
    <row r="1443" customFormat="1" ht="13.5" x14ac:dyDescent="0.3"/>
    <row r="1444" customFormat="1" ht="13.5" x14ac:dyDescent="0.3"/>
    <row r="1445" customFormat="1" ht="13.5" x14ac:dyDescent="0.3"/>
    <row r="1446" customFormat="1" ht="13.5" x14ac:dyDescent="0.3"/>
    <row r="1447" customFormat="1" ht="13.5" x14ac:dyDescent="0.3"/>
    <row r="1448" customFormat="1" ht="13.5" x14ac:dyDescent="0.3"/>
    <row r="1449" customFormat="1" ht="13.5" x14ac:dyDescent="0.3"/>
    <row r="1450" customFormat="1" ht="13.5" x14ac:dyDescent="0.3"/>
    <row r="1451" customFormat="1" ht="13.5" x14ac:dyDescent="0.3"/>
    <row r="1452" customFormat="1" ht="13.5" x14ac:dyDescent="0.3"/>
    <row r="1453" customFormat="1" ht="13.5" x14ac:dyDescent="0.3"/>
    <row r="1454" customFormat="1" ht="13.5" x14ac:dyDescent="0.3"/>
    <row r="1455" customFormat="1" ht="13.5" x14ac:dyDescent="0.3"/>
    <row r="1456" customFormat="1" ht="13.5" x14ac:dyDescent="0.3"/>
    <row r="1457" customFormat="1" ht="13.5" x14ac:dyDescent="0.3"/>
    <row r="1458" customFormat="1" ht="13.5" x14ac:dyDescent="0.3"/>
    <row r="1459" customFormat="1" ht="13.5" x14ac:dyDescent="0.3"/>
    <row r="1460" customFormat="1" ht="13.5" x14ac:dyDescent="0.3"/>
    <row r="1461" customFormat="1" ht="13.5" x14ac:dyDescent="0.3"/>
    <row r="1462" customFormat="1" ht="13.5" x14ac:dyDescent="0.3"/>
    <row r="1463" customFormat="1" ht="13.5" x14ac:dyDescent="0.3"/>
    <row r="1464" customFormat="1" ht="13.5" x14ac:dyDescent="0.3"/>
    <row r="1465" customFormat="1" ht="13.5" x14ac:dyDescent="0.3"/>
    <row r="1466" customFormat="1" ht="13.5" x14ac:dyDescent="0.3"/>
    <row r="1467" customFormat="1" ht="13.5" x14ac:dyDescent="0.3"/>
    <row r="1468" customFormat="1" ht="13.5" x14ac:dyDescent="0.3"/>
    <row r="1469" customFormat="1" ht="13.5" x14ac:dyDescent="0.3"/>
    <row r="1470" customFormat="1" ht="13.5" x14ac:dyDescent="0.3"/>
    <row r="1471" customFormat="1" ht="13.5" x14ac:dyDescent="0.3"/>
    <row r="1472" customFormat="1" ht="13.5" x14ac:dyDescent="0.3"/>
    <row r="1473" customFormat="1" ht="13.5" x14ac:dyDescent="0.3"/>
    <row r="1474" customFormat="1" ht="13.5" x14ac:dyDescent="0.3"/>
    <row r="1475" customFormat="1" ht="13.5" x14ac:dyDescent="0.3"/>
    <row r="1476" customFormat="1" ht="13.5" x14ac:dyDescent="0.3"/>
    <row r="1477" customFormat="1" ht="13.5" x14ac:dyDescent="0.3"/>
    <row r="1478" customFormat="1" ht="13.5" x14ac:dyDescent="0.3"/>
    <row r="1479" customFormat="1" ht="13.5" x14ac:dyDescent="0.3"/>
    <row r="1480" customFormat="1" ht="13.5" x14ac:dyDescent="0.3"/>
    <row r="1481" customFormat="1" ht="13.5" x14ac:dyDescent="0.3"/>
    <row r="1482" customFormat="1" ht="13.5" x14ac:dyDescent="0.3"/>
    <row r="1483" customFormat="1" ht="13.5" x14ac:dyDescent="0.3"/>
    <row r="1484" customFormat="1" ht="13.5" x14ac:dyDescent="0.3"/>
    <row r="1485" customFormat="1" ht="13.5" x14ac:dyDescent="0.3"/>
    <row r="1486" customFormat="1" ht="13.5" x14ac:dyDescent="0.3"/>
    <row r="1487" customFormat="1" ht="13.5" x14ac:dyDescent="0.3"/>
    <row r="1488" customFormat="1" ht="13.5" x14ac:dyDescent="0.3"/>
    <row r="1489" customFormat="1" ht="13.5" x14ac:dyDescent="0.3"/>
    <row r="1490" customFormat="1" ht="13.5" x14ac:dyDescent="0.3"/>
    <row r="1491" customFormat="1" ht="13.5" x14ac:dyDescent="0.3"/>
    <row r="1492" customFormat="1" ht="13.5" x14ac:dyDescent="0.3"/>
    <row r="1493" customFormat="1" ht="13.5" x14ac:dyDescent="0.3"/>
    <row r="1494" customFormat="1" ht="13.5" x14ac:dyDescent="0.3"/>
    <row r="1495" customFormat="1" ht="13.5" x14ac:dyDescent="0.3"/>
    <row r="1496" customFormat="1" ht="13.5" x14ac:dyDescent="0.3"/>
    <row r="1497" customFormat="1" ht="13.5" x14ac:dyDescent="0.3"/>
    <row r="1498" customFormat="1" ht="13.5" x14ac:dyDescent="0.3"/>
    <row r="1499" customFormat="1" ht="13.5" x14ac:dyDescent="0.3"/>
    <row r="1500" customFormat="1" ht="13.5" x14ac:dyDescent="0.3"/>
    <row r="1501" customFormat="1" ht="13.5" x14ac:dyDescent="0.3"/>
    <row r="1502" customFormat="1" ht="13.5" x14ac:dyDescent="0.3"/>
    <row r="1503" customFormat="1" ht="13.5" x14ac:dyDescent="0.3"/>
    <row r="1504" customFormat="1" ht="13.5" x14ac:dyDescent="0.3"/>
    <row r="1505" customFormat="1" ht="13.5" x14ac:dyDescent="0.3"/>
    <row r="1506" customFormat="1" ht="13.5" x14ac:dyDescent="0.3"/>
    <row r="1507" customFormat="1" ht="13.5" x14ac:dyDescent="0.3"/>
    <row r="1508" customFormat="1" ht="13.5" x14ac:dyDescent="0.3"/>
    <row r="1509" customFormat="1" ht="13.5" x14ac:dyDescent="0.3"/>
    <row r="1510" customFormat="1" ht="13.5" x14ac:dyDescent="0.3"/>
    <row r="1511" customFormat="1" ht="13.5" x14ac:dyDescent="0.3"/>
    <row r="1512" customFormat="1" ht="13.5" x14ac:dyDescent="0.3"/>
    <row r="1513" customFormat="1" ht="13.5" x14ac:dyDescent="0.3"/>
    <row r="1514" customFormat="1" ht="13.5" x14ac:dyDescent="0.3"/>
    <row r="1515" customFormat="1" ht="13.5" x14ac:dyDescent="0.3"/>
    <row r="1516" customFormat="1" ht="13.5" x14ac:dyDescent="0.3"/>
    <row r="1517" customFormat="1" ht="13.5" x14ac:dyDescent="0.3"/>
    <row r="1518" customFormat="1" ht="13.5" x14ac:dyDescent="0.3"/>
    <row r="1519" customFormat="1" ht="13.5" x14ac:dyDescent="0.3"/>
    <row r="1520" customFormat="1" ht="13.5" x14ac:dyDescent="0.3"/>
    <row r="1521" customFormat="1" ht="13.5" x14ac:dyDescent="0.3"/>
    <row r="1522" customFormat="1" ht="13.5" x14ac:dyDescent="0.3"/>
    <row r="1523" customFormat="1" ht="13.5" x14ac:dyDescent="0.3"/>
    <row r="1524" customFormat="1" ht="13.5" x14ac:dyDescent="0.3"/>
    <row r="1525" customFormat="1" ht="13.5" x14ac:dyDescent="0.3"/>
    <row r="1526" customFormat="1" ht="13.5" x14ac:dyDescent="0.3"/>
    <row r="1527" customFormat="1" ht="13.5" x14ac:dyDescent="0.3"/>
    <row r="1528" customFormat="1" ht="13.5" x14ac:dyDescent="0.3"/>
    <row r="1529" customFormat="1" ht="13.5" x14ac:dyDescent="0.3"/>
    <row r="1530" customFormat="1" ht="13.5" x14ac:dyDescent="0.3"/>
    <row r="1531" customFormat="1" ht="13.5" x14ac:dyDescent="0.3"/>
    <row r="1532" customFormat="1" ht="13.5" x14ac:dyDescent="0.3"/>
    <row r="1533" customFormat="1" ht="13.5" x14ac:dyDescent="0.3"/>
    <row r="1534" customFormat="1" ht="13.5" x14ac:dyDescent="0.3"/>
    <row r="1535" customFormat="1" ht="13.5" x14ac:dyDescent="0.3"/>
    <row r="1536" customFormat="1" ht="13.5" x14ac:dyDescent="0.3"/>
    <row r="1537" customFormat="1" ht="13.5" x14ac:dyDescent="0.3"/>
    <row r="1538" customFormat="1" ht="13.5" x14ac:dyDescent="0.3"/>
    <row r="1539" customFormat="1" ht="13.5" x14ac:dyDescent="0.3"/>
    <row r="1540" customFormat="1" ht="13.5" x14ac:dyDescent="0.3"/>
    <row r="1541" customFormat="1" ht="13.5" x14ac:dyDescent="0.3"/>
    <row r="1542" customFormat="1" ht="13.5" x14ac:dyDescent="0.3"/>
    <row r="1543" customFormat="1" ht="13.5" x14ac:dyDescent="0.3"/>
    <row r="1544" customFormat="1" ht="13.5" x14ac:dyDescent="0.3"/>
    <row r="1545" customFormat="1" ht="13.5" x14ac:dyDescent="0.3"/>
    <row r="1546" customFormat="1" ht="13.5" x14ac:dyDescent="0.3"/>
    <row r="1547" customFormat="1" ht="13.5" x14ac:dyDescent="0.3"/>
    <row r="1548" customFormat="1" ht="13.5" x14ac:dyDescent="0.3"/>
    <row r="1549" customFormat="1" ht="13.5" x14ac:dyDescent="0.3"/>
    <row r="1550" customFormat="1" ht="13.5" x14ac:dyDescent="0.3"/>
    <row r="1551" customFormat="1" ht="13.5" x14ac:dyDescent="0.3"/>
    <row r="1552" customFormat="1" ht="13.5" x14ac:dyDescent="0.3"/>
    <row r="1553" customFormat="1" ht="13.5" x14ac:dyDescent="0.3"/>
    <row r="1554" customFormat="1" ht="13.5" x14ac:dyDescent="0.3"/>
    <row r="1555" customFormat="1" ht="13.5" x14ac:dyDescent="0.3"/>
    <row r="1556" customFormat="1" ht="13.5" x14ac:dyDescent="0.3"/>
    <row r="1557" customFormat="1" ht="13.5" x14ac:dyDescent="0.3"/>
    <row r="1558" customFormat="1" ht="13.5" x14ac:dyDescent="0.3"/>
    <row r="1559" customFormat="1" ht="13.5" x14ac:dyDescent="0.3"/>
    <row r="1560" customFormat="1" ht="13.5" x14ac:dyDescent="0.3"/>
    <row r="1561" customFormat="1" ht="13.5" x14ac:dyDescent="0.3"/>
    <row r="1562" customFormat="1" ht="13.5" x14ac:dyDescent="0.3"/>
    <row r="1563" customFormat="1" ht="13.5" x14ac:dyDescent="0.3"/>
    <row r="1564" customFormat="1" ht="13.5" x14ac:dyDescent="0.3"/>
    <row r="1565" customFormat="1" ht="13.5" x14ac:dyDescent="0.3"/>
    <row r="1566" customFormat="1" ht="13.5" x14ac:dyDescent="0.3"/>
    <row r="1567" customFormat="1" ht="13.5" x14ac:dyDescent="0.3"/>
    <row r="1568" customFormat="1" ht="13.5" x14ac:dyDescent="0.3"/>
    <row r="1569" customFormat="1" ht="13.5" x14ac:dyDescent="0.3"/>
    <row r="1570" customFormat="1" ht="13.5" x14ac:dyDescent="0.3"/>
    <row r="1571" customFormat="1" ht="13.5" x14ac:dyDescent="0.3"/>
    <row r="1572" customFormat="1" ht="13.5" x14ac:dyDescent="0.3"/>
    <row r="1573" customFormat="1" ht="13.5" x14ac:dyDescent="0.3"/>
    <row r="1574" customFormat="1" ht="13.5" x14ac:dyDescent="0.3"/>
    <row r="1575" customFormat="1" ht="13.5" x14ac:dyDescent="0.3"/>
    <row r="1576" customFormat="1" ht="13.5" x14ac:dyDescent="0.3"/>
    <row r="1577" customFormat="1" ht="13.5" x14ac:dyDescent="0.3"/>
    <row r="1578" customFormat="1" ht="13.5" x14ac:dyDescent="0.3"/>
    <row r="1579" customFormat="1" ht="13.5" x14ac:dyDescent="0.3"/>
    <row r="1580" customFormat="1" ht="13.5" x14ac:dyDescent="0.3"/>
    <row r="1581" customFormat="1" ht="13.5" x14ac:dyDescent="0.3"/>
    <row r="1582" customFormat="1" ht="13.5" x14ac:dyDescent="0.3"/>
    <row r="1583" customFormat="1" ht="13.5" x14ac:dyDescent="0.3"/>
    <row r="1584" customFormat="1" ht="13.5" x14ac:dyDescent="0.3"/>
    <row r="1585" customFormat="1" ht="13.5" x14ac:dyDescent="0.3"/>
    <row r="1586" customFormat="1" ht="13.5" x14ac:dyDescent="0.3"/>
    <row r="1587" customFormat="1" ht="13.5" x14ac:dyDescent="0.3"/>
    <row r="1588" customFormat="1" ht="13.5" x14ac:dyDescent="0.3"/>
    <row r="1589" customFormat="1" ht="13.5" x14ac:dyDescent="0.3"/>
    <row r="1590" customFormat="1" ht="13.5" x14ac:dyDescent="0.3"/>
    <row r="1591" customFormat="1" ht="13.5" x14ac:dyDescent="0.3"/>
    <row r="1592" customFormat="1" ht="13.5" x14ac:dyDescent="0.3"/>
    <row r="1593" customFormat="1" ht="13.5" x14ac:dyDescent="0.3"/>
    <row r="1594" customFormat="1" ht="13.5" x14ac:dyDescent="0.3"/>
    <row r="1595" customFormat="1" ht="13.5" x14ac:dyDescent="0.3"/>
    <row r="1596" customFormat="1" ht="13.5" x14ac:dyDescent="0.3"/>
    <row r="1597" customFormat="1" ht="13.5" x14ac:dyDescent="0.3"/>
    <row r="1598" customFormat="1" ht="13.5" x14ac:dyDescent="0.3"/>
    <row r="1599" customFormat="1" ht="13.5" x14ac:dyDescent="0.3"/>
    <row r="1600" customFormat="1" ht="13.5" x14ac:dyDescent="0.3"/>
    <row r="1601" customFormat="1" ht="13.5" x14ac:dyDescent="0.3"/>
    <row r="1602" customFormat="1" ht="13.5" x14ac:dyDescent="0.3"/>
    <row r="1603" customFormat="1" ht="13.5" x14ac:dyDescent="0.3"/>
    <row r="1604" customFormat="1" ht="13.5" x14ac:dyDescent="0.3"/>
    <row r="1605" customFormat="1" ht="13.5" x14ac:dyDescent="0.3"/>
    <row r="1606" customFormat="1" ht="13.5" x14ac:dyDescent="0.3"/>
    <row r="1607" customFormat="1" ht="13.5" x14ac:dyDescent="0.3"/>
    <row r="1608" customFormat="1" ht="13.5" x14ac:dyDescent="0.3"/>
    <row r="1609" customFormat="1" ht="13.5" x14ac:dyDescent="0.3"/>
    <row r="1610" customFormat="1" ht="13.5" x14ac:dyDescent="0.3"/>
    <row r="1611" customFormat="1" ht="13.5" x14ac:dyDescent="0.3"/>
    <row r="1612" customFormat="1" ht="13.5" x14ac:dyDescent="0.3"/>
    <row r="1613" customFormat="1" ht="13.5" x14ac:dyDescent="0.3"/>
    <row r="1614" customFormat="1" ht="13.5" x14ac:dyDescent="0.3"/>
    <row r="1615" customFormat="1" ht="13.5" x14ac:dyDescent="0.3"/>
    <row r="1616" customFormat="1" ht="13.5" x14ac:dyDescent="0.3"/>
    <row r="1617" customFormat="1" ht="13.5" x14ac:dyDescent="0.3"/>
    <row r="1618" customFormat="1" ht="13.5" x14ac:dyDescent="0.3"/>
    <row r="1619" customFormat="1" ht="13.5" x14ac:dyDescent="0.3"/>
    <row r="1620" customFormat="1" ht="13.5" x14ac:dyDescent="0.3"/>
    <row r="1621" customFormat="1" ht="13.5" x14ac:dyDescent="0.3"/>
    <row r="1622" customFormat="1" ht="13.5" x14ac:dyDescent="0.3"/>
    <row r="1623" customFormat="1" ht="13.5" x14ac:dyDescent="0.3"/>
    <row r="1624" customFormat="1" ht="13.5" x14ac:dyDescent="0.3"/>
    <row r="1625" customFormat="1" ht="13.5" x14ac:dyDescent="0.3"/>
    <row r="1626" customFormat="1" ht="13.5" x14ac:dyDescent="0.3"/>
    <row r="1627" customFormat="1" ht="13.5" x14ac:dyDescent="0.3"/>
    <row r="1628" customFormat="1" ht="13.5" x14ac:dyDescent="0.3"/>
    <row r="1629" customFormat="1" ht="13.5" x14ac:dyDescent="0.3"/>
    <row r="1630" customFormat="1" ht="13.5" x14ac:dyDescent="0.3"/>
    <row r="1631" customFormat="1" ht="13.5" x14ac:dyDescent="0.3"/>
    <row r="1632" customFormat="1" ht="13.5" x14ac:dyDescent="0.3"/>
    <row r="1633" customFormat="1" ht="13.5" x14ac:dyDescent="0.3"/>
    <row r="1634" customFormat="1" ht="13.5" x14ac:dyDescent="0.3"/>
    <row r="1635" customFormat="1" ht="13.5" x14ac:dyDescent="0.3"/>
    <row r="1636" customFormat="1" ht="13.5" x14ac:dyDescent="0.3"/>
    <row r="1637" customFormat="1" ht="13.5" x14ac:dyDescent="0.3"/>
    <row r="1638" customFormat="1" ht="13.5" x14ac:dyDescent="0.3"/>
    <row r="1639" customFormat="1" ht="13.5" x14ac:dyDescent="0.3"/>
    <row r="1640" customFormat="1" ht="13.5" x14ac:dyDescent="0.3"/>
    <row r="1641" customFormat="1" ht="13.5" x14ac:dyDescent="0.3"/>
    <row r="1642" customFormat="1" ht="13.5" x14ac:dyDescent="0.3"/>
    <row r="1643" customFormat="1" ht="13.5" x14ac:dyDescent="0.3"/>
    <row r="1644" customFormat="1" ht="13.5" x14ac:dyDescent="0.3"/>
    <row r="1645" customFormat="1" ht="13.5" x14ac:dyDescent="0.3"/>
    <row r="1646" customFormat="1" ht="13.5" x14ac:dyDescent="0.3"/>
    <row r="1647" customFormat="1" ht="13.5" x14ac:dyDescent="0.3"/>
    <row r="1648" customFormat="1" ht="13.5" x14ac:dyDescent="0.3"/>
    <row r="1649" customFormat="1" ht="13.5" x14ac:dyDescent="0.3"/>
    <row r="1650" customFormat="1" ht="13.5" x14ac:dyDescent="0.3"/>
    <row r="1651" customFormat="1" ht="13.5" x14ac:dyDescent="0.3"/>
    <row r="1652" customFormat="1" ht="13.5" x14ac:dyDescent="0.3"/>
    <row r="1653" customFormat="1" ht="13.5" x14ac:dyDescent="0.3"/>
    <row r="1654" customFormat="1" ht="13.5" x14ac:dyDescent="0.3"/>
    <row r="1655" customFormat="1" ht="13.5" x14ac:dyDescent="0.3"/>
    <row r="1656" customFormat="1" ht="13.5" x14ac:dyDescent="0.3"/>
    <row r="1657" customFormat="1" ht="13.5" x14ac:dyDescent="0.3"/>
    <row r="1658" customFormat="1" ht="13.5" x14ac:dyDescent="0.3"/>
    <row r="1659" customFormat="1" ht="13.5" x14ac:dyDescent="0.3"/>
    <row r="1660" customFormat="1" ht="13.5" x14ac:dyDescent="0.3"/>
    <row r="1661" customFormat="1" ht="13.5" x14ac:dyDescent="0.3"/>
    <row r="1662" customFormat="1" ht="13.5" x14ac:dyDescent="0.3"/>
    <row r="1663" customFormat="1" ht="13.5" x14ac:dyDescent="0.3"/>
    <row r="1664" customFormat="1" ht="13.5" x14ac:dyDescent="0.3"/>
    <row r="1665" customFormat="1" ht="13.5" x14ac:dyDescent="0.3"/>
    <row r="1666" customFormat="1" ht="13.5" x14ac:dyDescent="0.3"/>
    <row r="1667" customFormat="1" ht="13.5" x14ac:dyDescent="0.3"/>
    <row r="1668" customFormat="1" ht="13.5" x14ac:dyDescent="0.3"/>
    <row r="1669" customFormat="1" ht="13.5" x14ac:dyDescent="0.3"/>
    <row r="1670" customFormat="1" ht="13.5" x14ac:dyDescent="0.3"/>
    <row r="1671" customFormat="1" ht="13.5" x14ac:dyDescent="0.3"/>
    <row r="1672" customFormat="1" ht="13.5" x14ac:dyDescent="0.3"/>
    <row r="1673" customFormat="1" ht="13.5" x14ac:dyDescent="0.3"/>
    <row r="1674" customFormat="1" ht="13.5" x14ac:dyDescent="0.3"/>
    <row r="1675" customFormat="1" ht="13.5" x14ac:dyDescent="0.3"/>
    <row r="1676" customFormat="1" ht="13.5" x14ac:dyDescent="0.3"/>
    <row r="1677" customFormat="1" ht="13.5" x14ac:dyDescent="0.3"/>
    <row r="1678" customFormat="1" ht="13.5" x14ac:dyDescent="0.3"/>
    <row r="1679" customFormat="1" ht="13.5" x14ac:dyDescent="0.3"/>
    <row r="1680" customFormat="1" ht="13.5" x14ac:dyDescent="0.3"/>
    <row r="1681" customFormat="1" ht="13.5" x14ac:dyDescent="0.3"/>
    <row r="1682" customFormat="1" ht="13.5" x14ac:dyDescent="0.3"/>
    <row r="1683" customFormat="1" ht="13.5" x14ac:dyDescent="0.3"/>
    <row r="1684" customFormat="1" ht="13.5" x14ac:dyDescent="0.3"/>
    <row r="1685" customFormat="1" ht="13.5" x14ac:dyDescent="0.3"/>
    <row r="1686" customFormat="1" ht="13.5" x14ac:dyDescent="0.3"/>
    <row r="1687" customFormat="1" ht="13.5" x14ac:dyDescent="0.3"/>
    <row r="1688" customFormat="1" ht="13.5" x14ac:dyDescent="0.3"/>
    <row r="1689" customFormat="1" ht="13.5" x14ac:dyDescent="0.3"/>
    <row r="1690" customFormat="1" ht="13.5" x14ac:dyDescent="0.3"/>
    <row r="1691" customFormat="1" ht="13.5" x14ac:dyDescent="0.3"/>
    <row r="1692" customFormat="1" ht="13.5" x14ac:dyDescent="0.3"/>
    <row r="1693" customFormat="1" ht="13.5" x14ac:dyDescent="0.3"/>
    <row r="1694" customFormat="1" ht="13.5" x14ac:dyDescent="0.3"/>
    <row r="1695" customFormat="1" ht="13.5" x14ac:dyDescent="0.3"/>
    <row r="1696" customFormat="1" ht="13.5" x14ac:dyDescent="0.3"/>
    <row r="1697" customFormat="1" ht="13.5" x14ac:dyDescent="0.3"/>
    <row r="1698" customFormat="1" ht="13.5" x14ac:dyDescent="0.3"/>
    <row r="1699" customFormat="1" ht="13.5" x14ac:dyDescent="0.3"/>
    <row r="1700" customFormat="1" ht="13.5" x14ac:dyDescent="0.3"/>
    <row r="1701" customFormat="1" ht="13.5" x14ac:dyDescent="0.3"/>
    <row r="1702" customFormat="1" ht="13.5" x14ac:dyDescent="0.3"/>
    <row r="1703" customFormat="1" ht="13.5" x14ac:dyDescent="0.3"/>
    <row r="1704" customFormat="1" ht="13.5" x14ac:dyDescent="0.3"/>
    <row r="1705" customFormat="1" ht="13.5" x14ac:dyDescent="0.3"/>
    <row r="1706" customFormat="1" ht="13.5" x14ac:dyDescent="0.3"/>
    <row r="1707" customFormat="1" ht="13.5" x14ac:dyDescent="0.3"/>
    <row r="1708" customFormat="1" ht="13.5" x14ac:dyDescent="0.3"/>
    <row r="1709" customFormat="1" ht="13.5" x14ac:dyDescent="0.3"/>
    <row r="1710" customFormat="1" ht="13.5" x14ac:dyDescent="0.3"/>
    <row r="1711" customFormat="1" ht="13.5" x14ac:dyDescent="0.3"/>
    <row r="1712" customFormat="1" ht="13.5" x14ac:dyDescent="0.3"/>
    <row r="1713" customFormat="1" ht="13.5" x14ac:dyDescent="0.3"/>
    <row r="1714" customFormat="1" ht="13.5" x14ac:dyDescent="0.3"/>
    <row r="1715" customFormat="1" ht="13.5" x14ac:dyDescent="0.3"/>
    <row r="1716" customFormat="1" ht="13.5" x14ac:dyDescent="0.3"/>
    <row r="1717" customFormat="1" ht="13.5" x14ac:dyDescent="0.3"/>
    <row r="1718" customFormat="1" ht="13.5" x14ac:dyDescent="0.3"/>
    <row r="1719" customFormat="1" ht="13.5" x14ac:dyDescent="0.3"/>
    <row r="1720" customFormat="1" ht="13.5" x14ac:dyDescent="0.3"/>
    <row r="1721" customFormat="1" ht="13.5" x14ac:dyDescent="0.3"/>
    <row r="1722" customFormat="1" ht="13.5" x14ac:dyDescent="0.3"/>
    <row r="1723" customFormat="1" ht="13.5" x14ac:dyDescent="0.3"/>
    <row r="1724" customFormat="1" ht="13.5" x14ac:dyDescent="0.3"/>
    <row r="1725" customFormat="1" ht="13.5" x14ac:dyDescent="0.3"/>
    <row r="1726" customFormat="1" ht="13.5" x14ac:dyDescent="0.3"/>
    <row r="1727" customFormat="1" ht="13.5" x14ac:dyDescent="0.3"/>
    <row r="1728" customFormat="1" ht="13.5" x14ac:dyDescent="0.3"/>
    <row r="1729" customFormat="1" ht="13.5" x14ac:dyDescent="0.3"/>
    <row r="1730" customFormat="1" ht="13.5" x14ac:dyDescent="0.3"/>
    <row r="1731" customFormat="1" ht="13.5" x14ac:dyDescent="0.3"/>
    <row r="1732" customFormat="1" ht="13.5" x14ac:dyDescent="0.3"/>
    <row r="1733" customFormat="1" ht="13.5" x14ac:dyDescent="0.3"/>
    <row r="1734" customFormat="1" ht="13.5" x14ac:dyDescent="0.3"/>
    <row r="1735" customFormat="1" ht="13.5" x14ac:dyDescent="0.3"/>
    <row r="1736" customFormat="1" ht="13.5" x14ac:dyDescent="0.3"/>
    <row r="1737" customFormat="1" ht="13.5" x14ac:dyDescent="0.3"/>
    <row r="1738" customFormat="1" ht="13.5" x14ac:dyDescent="0.3"/>
    <row r="1739" customFormat="1" ht="13.5" x14ac:dyDescent="0.3"/>
    <row r="1740" customFormat="1" ht="13.5" x14ac:dyDescent="0.3"/>
    <row r="1741" customFormat="1" ht="13.5" x14ac:dyDescent="0.3"/>
    <row r="1742" customFormat="1" ht="13.5" x14ac:dyDescent="0.3"/>
    <row r="1743" customFormat="1" ht="13.5" x14ac:dyDescent="0.3"/>
    <row r="1744" customFormat="1" ht="13.5" x14ac:dyDescent="0.3"/>
    <row r="1745" customFormat="1" ht="13.5" x14ac:dyDescent="0.3"/>
    <row r="1746" customFormat="1" ht="13.5" x14ac:dyDescent="0.3"/>
    <row r="1747" customFormat="1" ht="13.5" x14ac:dyDescent="0.3"/>
    <row r="1748" customFormat="1" ht="13.5" x14ac:dyDescent="0.3"/>
    <row r="1749" customFormat="1" ht="13.5" x14ac:dyDescent="0.3"/>
    <row r="1750" customFormat="1" ht="13.5" x14ac:dyDescent="0.3"/>
    <row r="1751" customFormat="1" ht="13.5" x14ac:dyDescent="0.3"/>
    <row r="1752" customFormat="1" ht="13.5" x14ac:dyDescent="0.3"/>
    <row r="1753" customFormat="1" ht="13.5" x14ac:dyDescent="0.3"/>
    <row r="1754" customFormat="1" ht="13.5" x14ac:dyDescent="0.3"/>
    <row r="1755" customFormat="1" ht="13.5" x14ac:dyDescent="0.3"/>
    <row r="1756" customFormat="1" ht="13.5" x14ac:dyDescent="0.3"/>
    <row r="1757" customFormat="1" ht="13.5" x14ac:dyDescent="0.3"/>
    <row r="1758" customFormat="1" ht="13.5" x14ac:dyDescent="0.3"/>
    <row r="1759" customFormat="1" ht="13.5" x14ac:dyDescent="0.3"/>
    <row r="1760" customFormat="1" ht="13.5" x14ac:dyDescent="0.3"/>
    <row r="1761" customFormat="1" ht="13.5" x14ac:dyDescent="0.3"/>
    <row r="1762" customFormat="1" ht="13.5" x14ac:dyDescent="0.3"/>
    <row r="1763" customFormat="1" ht="13.5" x14ac:dyDescent="0.3"/>
    <row r="1764" customFormat="1" ht="13.5" x14ac:dyDescent="0.3"/>
    <row r="1765" customFormat="1" ht="13.5" x14ac:dyDescent="0.3"/>
    <row r="1766" customFormat="1" ht="13.5" x14ac:dyDescent="0.3"/>
    <row r="1767" customFormat="1" ht="13.5" x14ac:dyDescent="0.3"/>
    <row r="1768" customFormat="1" ht="13.5" x14ac:dyDescent="0.3"/>
    <row r="1769" customFormat="1" ht="13.5" x14ac:dyDescent="0.3"/>
    <row r="1770" customFormat="1" ht="13.5" x14ac:dyDescent="0.3"/>
    <row r="1771" customFormat="1" ht="13.5" x14ac:dyDescent="0.3"/>
    <row r="1772" customFormat="1" ht="13.5" x14ac:dyDescent="0.3"/>
    <row r="1773" customFormat="1" ht="13.5" x14ac:dyDescent="0.3"/>
    <row r="1774" customFormat="1" ht="13.5" x14ac:dyDescent="0.3"/>
    <row r="1775" customFormat="1" ht="13.5" x14ac:dyDescent="0.3"/>
    <row r="1776" customFormat="1" ht="13.5" x14ac:dyDescent="0.3"/>
    <row r="1777" customFormat="1" ht="13.5" x14ac:dyDescent="0.3"/>
    <row r="1778" customFormat="1" ht="13.5" x14ac:dyDescent="0.3"/>
    <row r="1779" customFormat="1" ht="13.5" x14ac:dyDescent="0.3"/>
    <row r="1780" customFormat="1" ht="13.5" x14ac:dyDescent="0.3"/>
    <row r="1781" customFormat="1" ht="13.5" x14ac:dyDescent="0.3"/>
    <row r="1782" customFormat="1" ht="13.5" x14ac:dyDescent="0.3"/>
    <row r="1783" customFormat="1" ht="13.5" x14ac:dyDescent="0.3"/>
    <row r="1784" customFormat="1" ht="13.5" x14ac:dyDescent="0.3"/>
    <row r="1785" customFormat="1" ht="13.5" x14ac:dyDescent="0.3"/>
    <row r="1786" customFormat="1" ht="13.5" x14ac:dyDescent="0.3"/>
    <row r="1787" customFormat="1" ht="13.5" x14ac:dyDescent="0.3"/>
    <row r="1788" customFormat="1" ht="13.5" x14ac:dyDescent="0.3"/>
    <row r="1789" customFormat="1" ht="13.5" x14ac:dyDescent="0.3"/>
    <row r="1790" customFormat="1" ht="13.5" x14ac:dyDescent="0.3"/>
    <row r="1791" customFormat="1" ht="13.5" x14ac:dyDescent="0.3"/>
    <row r="1792" customFormat="1" ht="13.5" x14ac:dyDescent="0.3"/>
    <row r="1793" customFormat="1" ht="13.5" x14ac:dyDescent="0.3"/>
    <row r="1794" customFormat="1" ht="13.5" x14ac:dyDescent="0.3"/>
    <row r="1795" customFormat="1" ht="13.5" x14ac:dyDescent="0.3"/>
    <row r="1796" customFormat="1" ht="13.5" x14ac:dyDescent="0.3"/>
    <row r="1797" customFormat="1" ht="13.5" x14ac:dyDescent="0.3"/>
    <row r="1798" customFormat="1" ht="13.5" x14ac:dyDescent="0.3"/>
    <row r="1799" customFormat="1" ht="13.5" x14ac:dyDescent="0.3"/>
    <row r="1800" customFormat="1" ht="13.5" x14ac:dyDescent="0.3"/>
    <row r="1801" customFormat="1" ht="13.5" x14ac:dyDescent="0.3"/>
    <row r="1802" customFormat="1" ht="13.5" x14ac:dyDescent="0.3"/>
    <row r="1803" customFormat="1" ht="13.5" x14ac:dyDescent="0.3"/>
    <row r="1804" customFormat="1" ht="13.5" x14ac:dyDescent="0.3"/>
    <row r="1805" customFormat="1" ht="13.5" x14ac:dyDescent="0.3"/>
    <row r="1806" customFormat="1" ht="13.5" x14ac:dyDescent="0.3"/>
    <row r="1807" customFormat="1" ht="13.5" x14ac:dyDescent="0.3"/>
    <row r="1808" customFormat="1" ht="13.5" x14ac:dyDescent="0.3"/>
    <row r="1809" customFormat="1" ht="13.5" x14ac:dyDescent="0.3"/>
    <row r="1810" customFormat="1" ht="13.5" x14ac:dyDescent="0.3"/>
    <row r="1811" customFormat="1" ht="13.5" x14ac:dyDescent="0.3"/>
    <row r="1812" customFormat="1" ht="13.5" x14ac:dyDescent="0.3"/>
    <row r="1813" customFormat="1" ht="13.5" x14ac:dyDescent="0.3"/>
    <row r="1814" customFormat="1" ht="13.5" x14ac:dyDescent="0.3"/>
    <row r="1815" customFormat="1" ht="13.5" x14ac:dyDescent="0.3"/>
    <row r="1816" customFormat="1" ht="13.5" x14ac:dyDescent="0.3"/>
    <row r="1817" customFormat="1" ht="13.5" x14ac:dyDescent="0.3"/>
    <row r="1818" customFormat="1" ht="13.5" x14ac:dyDescent="0.3"/>
    <row r="1819" customFormat="1" ht="13.5" x14ac:dyDescent="0.3"/>
    <row r="1820" customFormat="1" ht="13.5" x14ac:dyDescent="0.3"/>
    <row r="1821" customFormat="1" ht="13.5" x14ac:dyDescent="0.3"/>
    <row r="1822" customFormat="1" ht="13.5" x14ac:dyDescent="0.3"/>
    <row r="1823" customFormat="1" ht="13.5" x14ac:dyDescent="0.3"/>
    <row r="1824" customFormat="1" ht="13.5" x14ac:dyDescent="0.3"/>
    <row r="1825" customFormat="1" ht="13.5" x14ac:dyDescent="0.3"/>
    <row r="1826" customFormat="1" ht="13.5" x14ac:dyDescent="0.3"/>
    <row r="1827" customFormat="1" ht="13.5" x14ac:dyDescent="0.3"/>
    <row r="1828" customFormat="1" ht="13.5" x14ac:dyDescent="0.3"/>
    <row r="1829" customFormat="1" ht="13.5" x14ac:dyDescent="0.3"/>
    <row r="1830" customFormat="1" ht="13.5" x14ac:dyDescent="0.3"/>
    <row r="1831" customFormat="1" ht="13.5" x14ac:dyDescent="0.3"/>
    <row r="1832" customFormat="1" ht="13.5" x14ac:dyDescent="0.3"/>
    <row r="1833" customFormat="1" ht="13.5" x14ac:dyDescent="0.3"/>
    <row r="1834" customFormat="1" ht="13.5" x14ac:dyDescent="0.3"/>
    <row r="1835" customFormat="1" ht="13.5" x14ac:dyDescent="0.3"/>
    <row r="1836" customFormat="1" ht="13.5" x14ac:dyDescent="0.3"/>
    <row r="1837" customFormat="1" ht="13.5" x14ac:dyDescent="0.3"/>
    <row r="1838" customFormat="1" ht="13.5" x14ac:dyDescent="0.3"/>
    <row r="1839" customFormat="1" ht="13.5" x14ac:dyDescent="0.3"/>
    <row r="1840" customFormat="1" ht="13.5" x14ac:dyDescent="0.3"/>
    <row r="1841" customFormat="1" ht="13.5" x14ac:dyDescent="0.3"/>
    <row r="1842" customFormat="1" ht="13.5" x14ac:dyDescent="0.3"/>
    <row r="1843" customFormat="1" ht="13.5" x14ac:dyDescent="0.3"/>
    <row r="1844" customFormat="1" ht="13.5" x14ac:dyDescent="0.3"/>
    <row r="1845" customFormat="1" ht="13.5" x14ac:dyDescent="0.3"/>
    <row r="1846" customFormat="1" ht="13.5" x14ac:dyDescent="0.3"/>
    <row r="1847" customFormat="1" ht="13.5" x14ac:dyDescent="0.3"/>
    <row r="1848" customFormat="1" ht="13.5" x14ac:dyDescent="0.3"/>
    <row r="1849" customFormat="1" ht="13.5" x14ac:dyDescent="0.3"/>
    <row r="1850" customFormat="1" ht="13.5" x14ac:dyDescent="0.3"/>
    <row r="1851" customFormat="1" ht="13.5" x14ac:dyDescent="0.3"/>
    <row r="1852" customFormat="1" ht="13.5" x14ac:dyDescent="0.3"/>
    <row r="1853" customFormat="1" ht="13.5" x14ac:dyDescent="0.3"/>
    <row r="1854" customFormat="1" ht="13.5" x14ac:dyDescent="0.3"/>
    <row r="1855" customFormat="1" ht="13.5" x14ac:dyDescent="0.3"/>
    <row r="1856" customFormat="1" ht="13.5" x14ac:dyDescent="0.3"/>
    <row r="1857" customFormat="1" ht="13.5" x14ac:dyDescent="0.3"/>
    <row r="1858" customFormat="1" ht="13.5" x14ac:dyDescent="0.3"/>
    <row r="1859" customFormat="1" ht="13.5" x14ac:dyDescent="0.3"/>
    <row r="1860" customFormat="1" ht="13.5" x14ac:dyDescent="0.3"/>
    <row r="1861" customFormat="1" ht="13.5" x14ac:dyDescent="0.3"/>
    <row r="1862" customFormat="1" ht="13.5" x14ac:dyDescent="0.3"/>
    <row r="1863" customFormat="1" ht="13.5" x14ac:dyDescent="0.3"/>
    <row r="1864" customFormat="1" ht="13.5" x14ac:dyDescent="0.3"/>
    <row r="1865" customFormat="1" ht="13.5" x14ac:dyDescent="0.3"/>
    <row r="1866" customFormat="1" ht="13.5" x14ac:dyDescent="0.3"/>
    <row r="1867" customFormat="1" ht="13.5" x14ac:dyDescent="0.3"/>
    <row r="1868" customFormat="1" ht="13.5" x14ac:dyDescent="0.3"/>
    <row r="1869" customFormat="1" ht="13.5" x14ac:dyDescent="0.3"/>
    <row r="1870" customFormat="1" ht="13.5" x14ac:dyDescent="0.3"/>
    <row r="1871" customFormat="1" ht="13.5" x14ac:dyDescent="0.3"/>
    <row r="1872" customFormat="1" ht="13.5" x14ac:dyDescent="0.3"/>
    <row r="1873" customFormat="1" ht="13.5" x14ac:dyDescent="0.3"/>
    <row r="1874" customFormat="1" ht="13.5" x14ac:dyDescent="0.3"/>
    <row r="1875" customFormat="1" ht="13.5" x14ac:dyDescent="0.3"/>
    <row r="1876" customFormat="1" ht="13.5" x14ac:dyDescent="0.3"/>
    <row r="1877" customFormat="1" ht="13.5" x14ac:dyDescent="0.3"/>
    <row r="1878" customFormat="1" ht="13.5" x14ac:dyDescent="0.3"/>
    <row r="1879" customFormat="1" ht="13.5" x14ac:dyDescent="0.3"/>
    <row r="1880" customFormat="1" ht="13.5" x14ac:dyDescent="0.3"/>
    <row r="1881" customFormat="1" ht="13.5" x14ac:dyDescent="0.3"/>
    <row r="1882" customFormat="1" ht="13.5" x14ac:dyDescent="0.3"/>
    <row r="1883" customFormat="1" ht="13.5" x14ac:dyDescent="0.3"/>
    <row r="1884" customFormat="1" ht="13.5" x14ac:dyDescent="0.3"/>
    <row r="1885" customFormat="1" ht="13.5" x14ac:dyDescent="0.3"/>
    <row r="1886" customFormat="1" ht="13.5" x14ac:dyDescent="0.3"/>
    <row r="1887" customFormat="1" ht="13.5" x14ac:dyDescent="0.3"/>
    <row r="1888" customFormat="1" ht="13.5" x14ac:dyDescent="0.3"/>
    <row r="1889" customFormat="1" ht="13.5" x14ac:dyDescent="0.3"/>
    <row r="1890" customFormat="1" ht="13.5" x14ac:dyDescent="0.3"/>
    <row r="1891" customFormat="1" ht="13.5" x14ac:dyDescent="0.3"/>
    <row r="1892" customFormat="1" ht="13.5" x14ac:dyDescent="0.3"/>
    <row r="1893" customFormat="1" ht="13.5" x14ac:dyDescent="0.3"/>
    <row r="1894" customFormat="1" ht="13.5" x14ac:dyDescent="0.3"/>
    <row r="1895" customFormat="1" ht="13.5" x14ac:dyDescent="0.3"/>
    <row r="1896" customFormat="1" ht="13.5" x14ac:dyDescent="0.3"/>
    <row r="1897" customFormat="1" ht="13.5" x14ac:dyDescent="0.3"/>
    <row r="1898" customFormat="1" ht="13.5" x14ac:dyDescent="0.3"/>
    <row r="1899" customFormat="1" ht="13.5" x14ac:dyDescent="0.3"/>
    <row r="1900" customFormat="1" ht="13.5" x14ac:dyDescent="0.3"/>
    <row r="1901" customFormat="1" ht="13.5" x14ac:dyDescent="0.3"/>
    <row r="1902" customFormat="1" ht="13.5" x14ac:dyDescent="0.3"/>
    <row r="1903" customFormat="1" ht="13.5" x14ac:dyDescent="0.3"/>
    <row r="1904" customFormat="1" ht="13.5" x14ac:dyDescent="0.3"/>
    <row r="1905" customFormat="1" ht="13.5" x14ac:dyDescent="0.3"/>
    <row r="1906" customFormat="1" ht="13.5" x14ac:dyDescent="0.3"/>
    <row r="1907" customFormat="1" ht="13.5" x14ac:dyDescent="0.3"/>
    <row r="1908" customFormat="1" ht="13.5" x14ac:dyDescent="0.3"/>
    <row r="1909" customFormat="1" ht="13.5" x14ac:dyDescent="0.3"/>
    <row r="1910" customFormat="1" ht="13.5" x14ac:dyDescent="0.3"/>
    <row r="1911" customFormat="1" ht="13.5" x14ac:dyDescent="0.3"/>
    <row r="1912" customFormat="1" ht="13.5" x14ac:dyDescent="0.3"/>
    <row r="1913" customFormat="1" ht="13.5" x14ac:dyDescent="0.3"/>
    <row r="1914" customFormat="1" ht="13.5" x14ac:dyDescent="0.3"/>
    <row r="1915" customFormat="1" ht="13.5" x14ac:dyDescent="0.3"/>
    <row r="1916" customFormat="1" ht="13.5" x14ac:dyDescent="0.3"/>
    <row r="1917" customFormat="1" ht="13.5" x14ac:dyDescent="0.3"/>
    <row r="1918" customFormat="1" ht="13.5" x14ac:dyDescent="0.3"/>
    <row r="1919" customFormat="1" ht="13.5" x14ac:dyDescent="0.3"/>
    <row r="1920" customFormat="1" ht="13.5" x14ac:dyDescent="0.3"/>
    <row r="1921" customFormat="1" ht="13.5" x14ac:dyDescent="0.3"/>
    <row r="1922" customFormat="1" ht="13.5" x14ac:dyDescent="0.3"/>
    <row r="1923" customFormat="1" ht="13.5" x14ac:dyDescent="0.3"/>
    <row r="1924" customFormat="1" ht="13.5" x14ac:dyDescent="0.3"/>
    <row r="1925" customFormat="1" ht="13.5" x14ac:dyDescent="0.3"/>
    <row r="1926" customFormat="1" ht="13.5" x14ac:dyDescent="0.3"/>
    <row r="1927" customFormat="1" ht="13.5" x14ac:dyDescent="0.3"/>
    <row r="1928" customFormat="1" ht="13.5" x14ac:dyDescent="0.3"/>
    <row r="1929" customFormat="1" ht="13.5" x14ac:dyDescent="0.3"/>
    <row r="1930" customFormat="1" ht="13.5" x14ac:dyDescent="0.3"/>
    <row r="1931" customFormat="1" ht="13.5" x14ac:dyDescent="0.3"/>
    <row r="1932" customFormat="1" ht="13.5" x14ac:dyDescent="0.3"/>
    <row r="1933" customFormat="1" ht="13.5" x14ac:dyDescent="0.3"/>
    <row r="1934" customFormat="1" ht="13.5" x14ac:dyDescent="0.3"/>
    <row r="1935" customFormat="1" ht="13.5" x14ac:dyDescent="0.3"/>
    <row r="1936" customFormat="1" ht="13.5" x14ac:dyDescent="0.3"/>
    <row r="1937" customFormat="1" ht="13.5" x14ac:dyDescent="0.3"/>
    <row r="1938" customFormat="1" ht="13.5" x14ac:dyDescent="0.3"/>
    <row r="1939" customFormat="1" ht="13.5" x14ac:dyDescent="0.3"/>
    <row r="1940" customFormat="1" ht="13.5" x14ac:dyDescent="0.3"/>
    <row r="1941" customFormat="1" ht="13.5" x14ac:dyDescent="0.3"/>
    <row r="1942" customFormat="1" ht="13.5" x14ac:dyDescent="0.3"/>
    <row r="1943" customFormat="1" ht="13.5" x14ac:dyDescent="0.3"/>
    <row r="1944" customFormat="1" ht="13.5" x14ac:dyDescent="0.3"/>
    <row r="1945" customFormat="1" ht="13.5" x14ac:dyDescent="0.3"/>
    <row r="1946" customFormat="1" ht="13.5" x14ac:dyDescent="0.3"/>
    <row r="1947" customFormat="1" ht="13.5" x14ac:dyDescent="0.3"/>
    <row r="1948" customFormat="1" ht="13.5" x14ac:dyDescent="0.3"/>
    <row r="1949" customFormat="1" ht="13.5" x14ac:dyDescent="0.3"/>
    <row r="1950" customFormat="1" ht="13.5" x14ac:dyDescent="0.3"/>
    <row r="1951" customFormat="1" ht="13.5" x14ac:dyDescent="0.3"/>
    <row r="1952" customFormat="1" ht="13.5" x14ac:dyDescent="0.3"/>
    <row r="1953" customFormat="1" ht="13.5" x14ac:dyDescent="0.3"/>
    <row r="1954" customFormat="1" ht="13.5" x14ac:dyDescent="0.3"/>
    <row r="1955" customFormat="1" ht="13.5" x14ac:dyDescent="0.3"/>
    <row r="1956" customFormat="1" ht="13.5" x14ac:dyDescent="0.3"/>
    <row r="1957" customFormat="1" ht="13.5" x14ac:dyDescent="0.3"/>
    <row r="1958" customFormat="1" ht="13.5" x14ac:dyDescent="0.3"/>
    <row r="1959" customFormat="1" ht="13.5" x14ac:dyDescent="0.3"/>
    <row r="1960" customFormat="1" ht="13.5" x14ac:dyDescent="0.3"/>
    <row r="1961" customFormat="1" ht="13.5" x14ac:dyDescent="0.3"/>
    <row r="1962" customFormat="1" ht="13.5" x14ac:dyDescent="0.3"/>
    <row r="1963" customFormat="1" ht="13.5" x14ac:dyDescent="0.3"/>
    <row r="1964" customFormat="1" ht="13.5" x14ac:dyDescent="0.3"/>
    <row r="1965" customFormat="1" ht="13.5" x14ac:dyDescent="0.3"/>
    <row r="1966" customFormat="1" ht="13.5" x14ac:dyDescent="0.3"/>
    <row r="1967" customFormat="1" ht="13.5" x14ac:dyDescent="0.3"/>
    <row r="1968" customFormat="1" ht="13.5" x14ac:dyDescent="0.3"/>
    <row r="1969" customFormat="1" ht="13.5" x14ac:dyDescent="0.3"/>
    <row r="1970" customFormat="1" ht="13.5" x14ac:dyDescent="0.3"/>
    <row r="1971" customFormat="1" ht="13.5" x14ac:dyDescent="0.3"/>
    <row r="1972" customFormat="1" ht="13.5" x14ac:dyDescent="0.3"/>
    <row r="1973" customFormat="1" ht="13.5" x14ac:dyDescent="0.3"/>
    <row r="1974" customFormat="1" ht="13.5" x14ac:dyDescent="0.3"/>
    <row r="1975" customFormat="1" ht="13.5" x14ac:dyDescent="0.3"/>
    <row r="1976" customFormat="1" ht="13.5" x14ac:dyDescent="0.3"/>
    <row r="1977" customFormat="1" ht="13.5" x14ac:dyDescent="0.3"/>
    <row r="1978" customFormat="1" ht="13.5" x14ac:dyDescent="0.3"/>
    <row r="1979" customFormat="1" ht="13.5" x14ac:dyDescent="0.3"/>
    <row r="1980" customFormat="1" ht="13.5" x14ac:dyDescent="0.3"/>
    <row r="1981" customFormat="1" ht="13.5" x14ac:dyDescent="0.3"/>
    <row r="1982" customFormat="1" ht="13.5" x14ac:dyDescent="0.3"/>
    <row r="1983" customFormat="1" ht="13.5" x14ac:dyDescent="0.3"/>
    <row r="1984" customFormat="1" ht="13.5" x14ac:dyDescent="0.3"/>
    <row r="1985" customFormat="1" ht="13.5" x14ac:dyDescent="0.3"/>
    <row r="1986" customFormat="1" ht="13.5" x14ac:dyDescent="0.3"/>
    <row r="1987" customFormat="1" ht="13.5" x14ac:dyDescent="0.3"/>
    <row r="1988" customFormat="1" ht="13.5" x14ac:dyDescent="0.3"/>
    <row r="1989" customFormat="1" ht="13.5" x14ac:dyDescent="0.3"/>
    <row r="1990" customFormat="1" ht="13.5" x14ac:dyDescent="0.3"/>
    <row r="1991" customFormat="1" ht="13.5" x14ac:dyDescent="0.3"/>
    <row r="1992" customFormat="1" ht="13.5" x14ac:dyDescent="0.3"/>
    <row r="1993" customFormat="1" ht="13.5" x14ac:dyDescent="0.3"/>
    <row r="1994" customFormat="1" ht="13.5" x14ac:dyDescent="0.3"/>
    <row r="1995" customFormat="1" ht="13.5" x14ac:dyDescent="0.3"/>
    <row r="1996" customFormat="1" ht="13.5" x14ac:dyDescent="0.3"/>
    <row r="1997" customFormat="1" ht="13.5" x14ac:dyDescent="0.3"/>
    <row r="1998" customFormat="1" ht="13.5" x14ac:dyDescent="0.3"/>
    <row r="1999" customFormat="1" ht="13.5" x14ac:dyDescent="0.3"/>
    <row r="2000" customFormat="1" ht="13.5" x14ac:dyDescent="0.3"/>
    <row r="2001" customFormat="1" ht="13.5" x14ac:dyDescent="0.3"/>
    <row r="2002" customFormat="1" ht="13.5" x14ac:dyDescent="0.3"/>
    <row r="2003" customFormat="1" ht="13.5" x14ac:dyDescent="0.3"/>
    <row r="2004" customFormat="1" ht="13.5" x14ac:dyDescent="0.3"/>
    <row r="2005" customFormat="1" ht="13.5" x14ac:dyDescent="0.3"/>
    <row r="2006" customFormat="1" ht="13.5" x14ac:dyDescent="0.3"/>
    <row r="2007" customFormat="1" ht="13.5" x14ac:dyDescent="0.3"/>
    <row r="2008" customFormat="1" ht="13.5" x14ac:dyDescent="0.3"/>
    <row r="2009" customFormat="1" ht="13.5" x14ac:dyDescent="0.3"/>
    <row r="2010" customFormat="1" ht="13.5" x14ac:dyDescent="0.3"/>
    <row r="2011" customFormat="1" ht="13.5" x14ac:dyDescent="0.3"/>
    <row r="2012" customFormat="1" ht="13.5" x14ac:dyDescent="0.3"/>
    <row r="2013" customFormat="1" ht="13.5" x14ac:dyDescent="0.3"/>
    <row r="2014" customFormat="1" ht="13.5" x14ac:dyDescent="0.3"/>
    <row r="2015" customFormat="1" ht="13.5" x14ac:dyDescent="0.3"/>
    <row r="2016" customFormat="1" ht="13.5" x14ac:dyDescent="0.3"/>
    <row r="2017" customFormat="1" ht="13.5" x14ac:dyDescent="0.3"/>
    <row r="2018" customFormat="1" ht="13.5" x14ac:dyDescent="0.3"/>
    <row r="2019" customFormat="1" ht="13.5" x14ac:dyDescent="0.3"/>
    <row r="2020" customFormat="1" ht="13.5" x14ac:dyDescent="0.3"/>
    <row r="2021" customFormat="1" ht="13.5" x14ac:dyDescent="0.3"/>
    <row r="2022" customFormat="1" ht="13.5" x14ac:dyDescent="0.3"/>
    <row r="2023" customFormat="1" ht="13.5" x14ac:dyDescent="0.3"/>
    <row r="2024" customFormat="1" ht="13.5" x14ac:dyDescent="0.3"/>
    <row r="2025" customFormat="1" ht="13.5" x14ac:dyDescent="0.3"/>
    <row r="2026" customFormat="1" ht="13.5" x14ac:dyDescent="0.3"/>
    <row r="2027" customFormat="1" ht="13.5" x14ac:dyDescent="0.3"/>
    <row r="2028" customFormat="1" ht="13.5" x14ac:dyDescent="0.3"/>
    <row r="2029" customFormat="1" ht="13.5" x14ac:dyDescent="0.3"/>
    <row r="2030" customFormat="1" ht="13.5" x14ac:dyDescent="0.3"/>
    <row r="2031" customFormat="1" ht="13.5" x14ac:dyDescent="0.3"/>
    <row r="2032" customFormat="1" ht="13.5" x14ac:dyDescent="0.3"/>
    <row r="2033" customFormat="1" ht="13.5" x14ac:dyDescent="0.3"/>
    <row r="2034" customFormat="1" ht="13.5" x14ac:dyDescent="0.3"/>
    <row r="2035" customFormat="1" ht="13.5" x14ac:dyDescent="0.3"/>
    <row r="2036" customFormat="1" ht="13.5" x14ac:dyDescent="0.3"/>
    <row r="2037" customFormat="1" ht="13.5" x14ac:dyDescent="0.3"/>
    <row r="2038" customFormat="1" ht="13.5" x14ac:dyDescent="0.3"/>
    <row r="2039" customFormat="1" ht="13.5" x14ac:dyDescent="0.3"/>
    <row r="2040" customFormat="1" ht="13.5" x14ac:dyDescent="0.3"/>
    <row r="2041" customFormat="1" ht="13.5" x14ac:dyDescent="0.3"/>
    <row r="2042" customFormat="1" ht="13.5" x14ac:dyDescent="0.3"/>
    <row r="2043" customFormat="1" ht="13.5" x14ac:dyDescent="0.3"/>
    <row r="2044" customFormat="1" ht="13.5" x14ac:dyDescent="0.3"/>
    <row r="2045" customFormat="1" ht="13.5" x14ac:dyDescent="0.3"/>
    <row r="2046" customFormat="1" ht="13.5" x14ac:dyDescent="0.3"/>
    <row r="2047" customFormat="1" ht="13.5" x14ac:dyDescent="0.3"/>
    <row r="2048" customFormat="1" ht="13.5" x14ac:dyDescent="0.3"/>
    <row r="2049" customFormat="1" ht="13.5" x14ac:dyDescent="0.3"/>
    <row r="2050" customFormat="1" ht="13.5" x14ac:dyDescent="0.3"/>
    <row r="2051" customFormat="1" ht="13.5" x14ac:dyDescent="0.3"/>
    <row r="2052" customFormat="1" ht="13.5" x14ac:dyDescent="0.3"/>
    <row r="2053" customFormat="1" ht="13.5" x14ac:dyDescent="0.3"/>
    <row r="2054" customFormat="1" ht="13.5" x14ac:dyDescent="0.3"/>
    <row r="2055" customFormat="1" ht="13.5" x14ac:dyDescent="0.3"/>
    <row r="2056" customFormat="1" ht="13.5" x14ac:dyDescent="0.3"/>
    <row r="2057" customFormat="1" ht="13.5" x14ac:dyDescent="0.3"/>
    <row r="2058" customFormat="1" ht="13.5" x14ac:dyDescent="0.3"/>
    <row r="2059" customFormat="1" ht="13.5" x14ac:dyDescent="0.3"/>
    <row r="2060" customFormat="1" ht="13.5" x14ac:dyDescent="0.3"/>
    <row r="2061" customFormat="1" ht="13.5" x14ac:dyDescent="0.3"/>
    <row r="2062" customFormat="1" ht="13.5" x14ac:dyDescent="0.3"/>
    <row r="2063" customFormat="1" ht="13.5" x14ac:dyDescent="0.3"/>
    <row r="2064" customFormat="1" ht="13.5" x14ac:dyDescent="0.3"/>
    <row r="2065" customFormat="1" ht="13.5" x14ac:dyDescent="0.3"/>
    <row r="2066" customFormat="1" ht="13.5" x14ac:dyDescent="0.3"/>
    <row r="2067" customFormat="1" ht="13.5" x14ac:dyDescent="0.3"/>
    <row r="2068" customFormat="1" ht="13.5" x14ac:dyDescent="0.3"/>
    <row r="2069" customFormat="1" ht="13.5" x14ac:dyDescent="0.3"/>
    <row r="2070" customFormat="1" ht="13.5" x14ac:dyDescent="0.3"/>
    <row r="2071" customFormat="1" ht="13.5" x14ac:dyDescent="0.3"/>
    <row r="2072" customFormat="1" ht="13.5" x14ac:dyDescent="0.3"/>
    <row r="2073" customFormat="1" ht="13.5" x14ac:dyDescent="0.3"/>
    <row r="2074" customFormat="1" ht="13.5" x14ac:dyDescent="0.3"/>
    <row r="2075" customFormat="1" ht="13.5" x14ac:dyDescent="0.3"/>
    <row r="2076" customFormat="1" ht="13.5" x14ac:dyDescent="0.3"/>
    <row r="2077" customFormat="1" ht="13.5" x14ac:dyDescent="0.3"/>
    <row r="2078" customFormat="1" ht="13.5" x14ac:dyDescent="0.3"/>
    <row r="2079" customFormat="1" ht="13.5" x14ac:dyDescent="0.3"/>
    <row r="2080" customFormat="1" ht="13.5" x14ac:dyDescent="0.3"/>
    <row r="2081" customFormat="1" ht="13.5" x14ac:dyDescent="0.3"/>
    <row r="2082" customFormat="1" ht="13.5" x14ac:dyDescent="0.3"/>
    <row r="2083" customFormat="1" ht="13.5" x14ac:dyDescent="0.3"/>
    <row r="2084" customFormat="1" ht="13.5" x14ac:dyDescent="0.3"/>
    <row r="2085" customFormat="1" ht="13.5" x14ac:dyDescent="0.3"/>
    <row r="2086" customFormat="1" ht="13.5" x14ac:dyDescent="0.3"/>
    <row r="2087" customFormat="1" ht="13.5" x14ac:dyDescent="0.3"/>
    <row r="2088" customFormat="1" ht="13.5" x14ac:dyDescent="0.3"/>
    <row r="2089" customFormat="1" ht="13.5" x14ac:dyDescent="0.3"/>
    <row r="2090" customFormat="1" ht="13.5" x14ac:dyDescent="0.3"/>
    <row r="2091" customFormat="1" ht="13.5" x14ac:dyDescent="0.3"/>
    <row r="2092" customFormat="1" ht="13.5" x14ac:dyDescent="0.3"/>
    <row r="2093" customFormat="1" ht="13.5" x14ac:dyDescent="0.3"/>
    <row r="2094" customFormat="1" ht="13.5" x14ac:dyDescent="0.3"/>
    <row r="2095" customFormat="1" ht="13.5" x14ac:dyDescent="0.3"/>
    <row r="2096" customFormat="1" ht="13.5" x14ac:dyDescent="0.3"/>
    <row r="2097" customFormat="1" ht="13.5" x14ac:dyDescent="0.3"/>
    <row r="2098" customFormat="1" ht="13.5" x14ac:dyDescent="0.3"/>
    <row r="2099" customFormat="1" ht="13.5" x14ac:dyDescent="0.3"/>
    <row r="2100" customFormat="1" ht="13.5" x14ac:dyDescent="0.3"/>
    <row r="2101" customFormat="1" ht="13.5" x14ac:dyDescent="0.3"/>
    <row r="2102" customFormat="1" ht="13.5" x14ac:dyDescent="0.3"/>
    <row r="2103" customFormat="1" ht="13.5" x14ac:dyDescent="0.3"/>
    <row r="2104" customFormat="1" ht="13.5" x14ac:dyDescent="0.3"/>
    <row r="2105" customFormat="1" ht="13.5" x14ac:dyDescent="0.3"/>
    <row r="2106" customFormat="1" ht="13.5" x14ac:dyDescent="0.3"/>
    <row r="2107" customFormat="1" ht="13.5" x14ac:dyDescent="0.3"/>
    <row r="2108" customFormat="1" ht="13.5" x14ac:dyDescent="0.3"/>
    <row r="2109" customFormat="1" ht="13.5" x14ac:dyDescent="0.3"/>
    <row r="2110" customFormat="1" ht="13.5" x14ac:dyDescent="0.3"/>
    <row r="2111" customFormat="1" ht="13.5" x14ac:dyDescent="0.3"/>
    <row r="2112" customFormat="1" ht="13.5" x14ac:dyDescent="0.3"/>
    <row r="2113" customFormat="1" ht="13.5" x14ac:dyDescent="0.3"/>
    <row r="2114" customFormat="1" ht="13.5" x14ac:dyDescent="0.3"/>
    <row r="2115" customFormat="1" ht="13.5" x14ac:dyDescent="0.3"/>
    <row r="2116" customFormat="1" ht="13.5" x14ac:dyDescent="0.3"/>
    <row r="2117" customFormat="1" ht="13.5" x14ac:dyDescent="0.3"/>
    <row r="2118" customFormat="1" ht="13.5" x14ac:dyDescent="0.3"/>
    <row r="2119" customFormat="1" ht="13.5" x14ac:dyDescent="0.3"/>
    <row r="2120" customFormat="1" ht="13.5" x14ac:dyDescent="0.3"/>
    <row r="2121" customFormat="1" ht="13.5" x14ac:dyDescent="0.3"/>
    <row r="2122" customFormat="1" ht="13.5" x14ac:dyDescent="0.3"/>
    <row r="2123" customFormat="1" ht="13.5" x14ac:dyDescent="0.3"/>
    <row r="2124" customFormat="1" ht="13.5" x14ac:dyDescent="0.3"/>
    <row r="2125" customFormat="1" ht="13.5" x14ac:dyDescent="0.3"/>
    <row r="2126" customFormat="1" ht="13.5" x14ac:dyDescent="0.3"/>
    <row r="2127" customFormat="1" ht="13.5" x14ac:dyDescent="0.3"/>
    <row r="2128" customFormat="1" ht="13.5" x14ac:dyDescent="0.3"/>
    <row r="2129" customFormat="1" ht="13.5" x14ac:dyDescent="0.3"/>
    <row r="2130" customFormat="1" ht="13.5" x14ac:dyDescent="0.3"/>
    <row r="2131" customFormat="1" ht="13.5" x14ac:dyDescent="0.3"/>
    <row r="2132" customFormat="1" ht="13.5" x14ac:dyDescent="0.3"/>
    <row r="2133" customFormat="1" ht="13.5" x14ac:dyDescent="0.3"/>
    <row r="2134" customFormat="1" ht="13.5" x14ac:dyDescent="0.3"/>
    <row r="2135" customFormat="1" ht="13.5" x14ac:dyDescent="0.3"/>
    <row r="2136" customFormat="1" ht="13.5" x14ac:dyDescent="0.3"/>
    <row r="2137" customFormat="1" ht="13.5" x14ac:dyDescent="0.3"/>
    <row r="2138" customFormat="1" ht="13.5" x14ac:dyDescent="0.3"/>
    <row r="2139" customFormat="1" ht="13.5" x14ac:dyDescent="0.3"/>
    <row r="2140" customFormat="1" ht="13.5" x14ac:dyDescent="0.3"/>
    <row r="2141" customFormat="1" ht="13.5" x14ac:dyDescent="0.3"/>
    <row r="2142" customFormat="1" ht="13.5" x14ac:dyDescent="0.3"/>
    <row r="2143" customFormat="1" ht="13.5" x14ac:dyDescent="0.3"/>
    <row r="2144" customFormat="1" ht="13.5" x14ac:dyDescent="0.3"/>
    <row r="2145" customFormat="1" ht="13.5" x14ac:dyDescent="0.3"/>
    <row r="2146" customFormat="1" ht="13.5" x14ac:dyDescent="0.3"/>
    <row r="2147" customFormat="1" ht="13.5" x14ac:dyDescent="0.3"/>
    <row r="2148" customFormat="1" ht="13.5" x14ac:dyDescent="0.3"/>
    <row r="2149" customFormat="1" ht="13.5" x14ac:dyDescent="0.3"/>
    <row r="2150" customFormat="1" ht="13.5" x14ac:dyDescent="0.3"/>
    <row r="2151" customFormat="1" ht="13.5" x14ac:dyDescent="0.3"/>
    <row r="2152" customFormat="1" ht="13.5" x14ac:dyDescent="0.3"/>
    <row r="2153" customFormat="1" ht="13.5" x14ac:dyDescent="0.3"/>
    <row r="2154" customFormat="1" ht="13.5" x14ac:dyDescent="0.3"/>
    <row r="2155" customFormat="1" ht="13.5" x14ac:dyDescent="0.3"/>
    <row r="2156" customFormat="1" ht="13.5" x14ac:dyDescent="0.3"/>
    <row r="2157" customFormat="1" ht="13.5" x14ac:dyDescent="0.3"/>
    <row r="2158" customFormat="1" ht="13.5" x14ac:dyDescent="0.3"/>
    <row r="2159" customFormat="1" ht="13.5" x14ac:dyDescent="0.3"/>
    <row r="2160" customFormat="1" ht="13.5" x14ac:dyDescent="0.3"/>
    <row r="2161" customFormat="1" ht="13.5" x14ac:dyDescent="0.3"/>
    <row r="2162" customFormat="1" ht="13.5" x14ac:dyDescent="0.3"/>
    <row r="2163" customFormat="1" ht="13.5" x14ac:dyDescent="0.3"/>
    <row r="2164" customFormat="1" ht="13.5" x14ac:dyDescent="0.3"/>
    <row r="2165" customFormat="1" ht="13.5" x14ac:dyDescent="0.3"/>
    <row r="2166" customFormat="1" ht="13.5" x14ac:dyDescent="0.3"/>
    <row r="2167" customFormat="1" ht="13.5" x14ac:dyDescent="0.3"/>
    <row r="2168" customFormat="1" ht="13.5" x14ac:dyDescent="0.3"/>
    <row r="2169" customFormat="1" ht="13.5" x14ac:dyDescent="0.3"/>
    <row r="2170" customFormat="1" ht="13.5" x14ac:dyDescent="0.3"/>
    <row r="2171" customFormat="1" ht="13.5" x14ac:dyDescent="0.3"/>
    <row r="2172" customFormat="1" ht="13.5" x14ac:dyDescent="0.3"/>
    <row r="2173" customFormat="1" ht="13.5" x14ac:dyDescent="0.3"/>
    <row r="2174" customFormat="1" ht="13.5" x14ac:dyDescent="0.3"/>
    <row r="2175" customFormat="1" ht="13.5" x14ac:dyDescent="0.3"/>
    <row r="2176" customFormat="1" ht="13.5" x14ac:dyDescent="0.3"/>
    <row r="2177" customFormat="1" ht="13.5" x14ac:dyDescent="0.3"/>
    <row r="2178" customFormat="1" ht="13.5" x14ac:dyDescent="0.3"/>
    <row r="2179" customFormat="1" ht="13.5" x14ac:dyDescent="0.3"/>
    <row r="2180" customFormat="1" ht="13.5" x14ac:dyDescent="0.3"/>
    <row r="2181" customFormat="1" ht="13.5" x14ac:dyDescent="0.3"/>
    <row r="2182" customFormat="1" ht="13.5" x14ac:dyDescent="0.3"/>
    <row r="2183" customFormat="1" ht="13.5" x14ac:dyDescent="0.3"/>
    <row r="2184" customFormat="1" ht="13.5" x14ac:dyDescent="0.3"/>
    <row r="2185" customFormat="1" ht="13.5" x14ac:dyDescent="0.3"/>
    <row r="2186" customFormat="1" ht="13.5" x14ac:dyDescent="0.3"/>
    <row r="2187" customFormat="1" ht="13.5" x14ac:dyDescent="0.3"/>
    <row r="2188" customFormat="1" ht="13.5" x14ac:dyDescent="0.3"/>
    <row r="2189" customFormat="1" ht="13.5" x14ac:dyDescent="0.3"/>
    <row r="2190" customFormat="1" ht="13.5" x14ac:dyDescent="0.3"/>
    <row r="2191" customFormat="1" ht="13.5" x14ac:dyDescent="0.3"/>
    <row r="2192" customFormat="1" ht="13.5" x14ac:dyDescent="0.3"/>
    <row r="2193" customFormat="1" ht="13.5" x14ac:dyDescent="0.3"/>
    <row r="2194" customFormat="1" ht="13.5" x14ac:dyDescent="0.3"/>
    <row r="2195" customFormat="1" ht="13.5" x14ac:dyDescent="0.3"/>
    <row r="2196" customFormat="1" ht="13.5" x14ac:dyDescent="0.3"/>
    <row r="2197" customFormat="1" ht="13.5" x14ac:dyDescent="0.3"/>
    <row r="2198" customFormat="1" ht="13.5" x14ac:dyDescent="0.3"/>
    <row r="2199" customFormat="1" ht="13.5" x14ac:dyDescent="0.3"/>
    <row r="2200" customFormat="1" ht="13.5" x14ac:dyDescent="0.3"/>
    <row r="2201" customFormat="1" ht="13.5" x14ac:dyDescent="0.3"/>
    <row r="2202" customFormat="1" ht="13.5" x14ac:dyDescent="0.3"/>
    <row r="2203" customFormat="1" ht="13.5" x14ac:dyDescent="0.3"/>
    <row r="2204" customFormat="1" ht="13.5" x14ac:dyDescent="0.3"/>
    <row r="2205" customFormat="1" ht="13.5" x14ac:dyDescent="0.3"/>
    <row r="2206" customFormat="1" ht="13.5" x14ac:dyDescent="0.3"/>
    <row r="2207" customFormat="1" ht="13.5" x14ac:dyDescent="0.3"/>
    <row r="2208" customFormat="1" ht="13.5" x14ac:dyDescent="0.3"/>
    <row r="2209" customFormat="1" ht="13.5" x14ac:dyDescent="0.3"/>
    <row r="2210" customFormat="1" ht="13.5" x14ac:dyDescent="0.3"/>
    <row r="2211" customFormat="1" ht="13.5" x14ac:dyDescent="0.3"/>
    <row r="2212" customFormat="1" ht="13.5" x14ac:dyDescent="0.3"/>
    <row r="2213" customFormat="1" ht="13.5" x14ac:dyDescent="0.3"/>
    <row r="2214" customFormat="1" ht="13.5" x14ac:dyDescent="0.3"/>
    <row r="2215" customFormat="1" ht="13.5" x14ac:dyDescent="0.3"/>
    <row r="2216" customFormat="1" ht="13.5" x14ac:dyDescent="0.3"/>
    <row r="2217" customFormat="1" ht="13.5" x14ac:dyDescent="0.3"/>
    <row r="2218" customFormat="1" ht="13.5" x14ac:dyDescent="0.3"/>
    <row r="2219" customFormat="1" ht="13.5" x14ac:dyDescent="0.3"/>
    <row r="2220" customFormat="1" ht="13.5" x14ac:dyDescent="0.3"/>
    <row r="2221" customFormat="1" ht="13.5" x14ac:dyDescent="0.3"/>
    <row r="2222" customFormat="1" ht="13.5" x14ac:dyDescent="0.3"/>
    <row r="2223" customFormat="1" ht="13.5" x14ac:dyDescent="0.3"/>
    <row r="2224" customFormat="1" ht="13.5" x14ac:dyDescent="0.3"/>
    <row r="2225" customFormat="1" ht="13.5" x14ac:dyDescent="0.3"/>
    <row r="2226" customFormat="1" ht="13.5" x14ac:dyDescent="0.3"/>
    <row r="2227" customFormat="1" ht="13.5" x14ac:dyDescent="0.3"/>
    <row r="2228" customFormat="1" ht="13.5" x14ac:dyDescent="0.3"/>
    <row r="2229" customFormat="1" ht="13.5" x14ac:dyDescent="0.3"/>
    <row r="2230" customFormat="1" ht="13.5" x14ac:dyDescent="0.3"/>
    <row r="2231" customFormat="1" ht="13.5" x14ac:dyDescent="0.3"/>
    <row r="2232" customFormat="1" ht="13.5" x14ac:dyDescent="0.3"/>
    <row r="2233" customFormat="1" ht="13.5" x14ac:dyDescent="0.3"/>
    <row r="2234" customFormat="1" ht="13.5" x14ac:dyDescent="0.3"/>
    <row r="2235" customFormat="1" ht="13.5" x14ac:dyDescent="0.3"/>
    <row r="2236" customFormat="1" ht="13.5" x14ac:dyDescent="0.3"/>
    <row r="2237" customFormat="1" ht="13.5" x14ac:dyDescent="0.3"/>
    <row r="2238" customFormat="1" ht="13.5" x14ac:dyDescent="0.3"/>
    <row r="2239" customFormat="1" ht="13.5" x14ac:dyDescent="0.3"/>
    <row r="2240" customFormat="1" ht="13.5" x14ac:dyDescent="0.3"/>
    <row r="2241" customFormat="1" ht="13.5" x14ac:dyDescent="0.3"/>
    <row r="2242" customFormat="1" ht="13.5" x14ac:dyDescent="0.3"/>
    <row r="2243" customFormat="1" ht="13.5" x14ac:dyDescent="0.3"/>
    <row r="2244" customFormat="1" ht="13.5" x14ac:dyDescent="0.3"/>
    <row r="2245" customFormat="1" ht="13.5" x14ac:dyDescent="0.3"/>
    <row r="2246" customFormat="1" ht="13.5" x14ac:dyDescent="0.3"/>
    <row r="2247" customFormat="1" ht="13.5" x14ac:dyDescent="0.3"/>
    <row r="2248" customFormat="1" ht="13.5" x14ac:dyDescent="0.3"/>
    <row r="2249" customFormat="1" ht="13.5" x14ac:dyDescent="0.3"/>
    <row r="2250" customFormat="1" ht="13.5" x14ac:dyDescent="0.3"/>
    <row r="2251" customFormat="1" ht="13.5" x14ac:dyDescent="0.3"/>
    <row r="2252" customFormat="1" ht="13.5" x14ac:dyDescent="0.3"/>
    <row r="2253" customFormat="1" ht="13.5" x14ac:dyDescent="0.3"/>
    <row r="2254" customFormat="1" ht="13.5" x14ac:dyDescent="0.3"/>
    <row r="2255" customFormat="1" ht="13.5" x14ac:dyDescent="0.3"/>
    <row r="2256" customFormat="1" ht="13.5" x14ac:dyDescent="0.3"/>
    <row r="2257" customFormat="1" ht="13.5" x14ac:dyDescent="0.3"/>
    <row r="2258" customFormat="1" ht="13.5" x14ac:dyDescent="0.3"/>
    <row r="2259" customFormat="1" ht="13.5" x14ac:dyDescent="0.3"/>
    <row r="2260" customFormat="1" ht="13.5" x14ac:dyDescent="0.3"/>
    <row r="2261" customFormat="1" ht="13.5" x14ac:dyDescent="0.3"/>
    <row r="2262" customFormat="1" ht="13.5" x14ac:dyDescent="0.3"/>
    <row r="2263" customFormat="1" ht="13.5" x14ac:dyDescent="0.3"/>
    <row r="2264" customFormat="1" ht="13.5" x14ac:dyDescent="0.3"/>
    <row r="2265" customFormat="1" ht="13.5" x14ac:dyDescent="0.3"/>
    <row r="2266" customFormat="1" ht="13.5" x14ac:dyDescent="0.3"/>
    <row r="2267" customFormat="1" ht="13.5" x14ac:dyDescent="0.3"/>
    <row r="2268" customFormat="1" ht="13.5" x14ac:dyDescent="0.3"/>
    <row r="2269" customFormat="1" ht="13.5" x14ac:dyDescent="0.3"/>
    <row r="2270" customFormat="1" ht="13.5" x14ac:dyDescent="0.3"/>
    <row r="2271" customFormat="1" ht="13.5" x14ac:dyDescent="0.3"/>
    <row r="2272" customFormat="1" ht="13.5" x14ac:dyDescent="0.3"/>
    <row r="2273" customFormat="1" ht="13.5" x14ac:dyDescent="0.3"/>
    <row r="2274" customFormat="1" ht="13.5" x14ac:dyDescent="0.3"/>
    <row r="2275" customFormat="1" ht="13.5" x14ac:dyDescent="0.3"/>
    <row r="2276" customFormat="1" ht="13.5" x14ac:dyDescent="0.3"/>
    <row r="2277" customFormat="1" ht="13.5" x14ac:dyDescent="0.3"/>
    <row r="2278" customFormat="1" ht="13.5" x14ac:dyDescent="0.3"/>
    <row r="2279" customFormat="1" ht="13.5" x14ac:dyDescent="0.3"/>
    <row r="2280" customFormat="1" ht="13.5" x14ac:dyDescent="0.3"/>
    <row r="2281" customFormat="1" ht="13.5" x14ac:dyDescent="0.3"/>
    <row r="2282" customFormat="1" ht="13.5" x14ac:dyDescent="0.3"/>
    <row r="2283" customFormat="1" ht="13.5" x14ac:dyDescent="0.3"/>
    <row r="2284" customFormat="1" ht="13.5" x14ac:dyDescent="0.3"/>
    <row r="2285" customFormat="1" ht="13.5" x14ac:dyDescent="0.3"/>
    <row r="2286" customFormat="1" ht="13.5" x14ac:dyDescent="0.3"/>
    <row r="2287" customFormat="1" ht="13.5" x14ac:dyDescent="0.3"/>
    <row r="2288" customFormat="1" ht="13.5" x14ac:dyDescent="0.3"/>
    <row r="2289" customFormat="1" ht="13.5" x14ac:dyDescent="0.3"/>
    <row r="2290" customFormat="1" ht="13.5" x14ac:dyDescent="0.3"/>
    <row r="2291" customFormat="1" ht="13.5" x14ac:dyDescent="0.3"/>
    <row r="2292" customFormat="1" ht="13.5" x14ac:dyDescent="0.3"/>
    <row r="2293" customFormat="1" ht="13.5" x14ac:dyDescent="0.3"/>
    <row r="2294" customFormat="1" ht="13.5" x14ac:dyDescent="0.3"/>
    <row r="2295" customFormat="1" ht="13.5" x14ac:dyDescent="0.3"/>
    <row r="2296" customFormat="1" ht="13.5" x14ac:dyDescent="0.3"/>
    <row r="2297" customFormat="1" ht="13.5" x14ac:dyDescent="0.3"/>
    <row r="2298" customFormat="1" ht="13.5" x14ac:dyDescent="0.3"/>
    <row r="2299" customFormat="1" ht="13.5" x14ac:dyDescent="0.3"/>
    <row r="2300" customFormat="1" ht="13.5" x14ac:dyDescent="0.3"/>
    <row r="2301" customFormat="1" ht="13.5" x14ac:dyDescent="0.3"/>
    <row r="2302" customFormat="1" ht="13.5" x14ac:dyDescent="0.3"/>
    <row r="2303" customFormat="1" ht="13.5" x14ac:dyDescent="0.3"/>
    <row r="2304" customFormat="1" ht="13.5" x14ac:dyDescent="0.3"/>
    <row r="2305" customFormat="1" ht="13.5" x14ac:dyDescent="0.3"/>
    <row r="2306" customFormat="1" ht="13.5" x14ac:dyDescent="0.3"/>
    <row r="2307" customFormat="1" ht="13.5" x14ac:dyDescent="0.3"/>
    <row r="2308" customFormat="1" ht="13.5" x14ac:dyDescent="0.3"/>
    <row r="2309" customFormat="1" ht="13.5" x14ac:dyDescent="0.3"/>
    <row r="2310" customFormat="1" ht="13.5" x14ac:dyDescent="0.3"/>
    <row r="2311" customFormat="1" ht="13.5" x14ac:dyDescent="0.3"/>
    <row r="2312" customFormat="1" ht="13.5" x14ac:dyDescent="0.3"/>
    <row r="2313" customFormat="1" ht="13.5" x14ac:dyDescent="0.3"/>
    <row r="2314" customFormat="1" ht="13.5" x14ac:dyDescent="0.3"/>
    <row r="2315" customFormat="1" ht="13.5" x14ac:dyDescent="0.3"/>
    <row r="2316" customFormat="1" ht="13.5" x14ac:dyDescent="0.3"/>
    <row r="2317" customFormat="1" ht="13.5" x14ac:dyDescent="0.3"/>
    <row r="2318" customFormat="1" ht="13.5" x14ac:dyDescent="0.3"/>
    <row r="2319" customFormat="1" ht="13.5" x14ac:dyDescent="0.3"/>
    <row r="2320" customFormat="1" ht="13.5" x14ac:dyDescent="0.3"/>
    <row r="2321" customFormat="1" ht="13.5" x14ac:dyDescent="0.3"/>
    <row r="2322" customFormat="1" ht="13.5" x14ac:dyDescent="0.3"/>
    <row r="2323" customFormat="1" ht="13.5" x14ac:dyDescent="0.3"/>
    <row r="2324" customFormat="1" ht="13.5" x14ac:dyDescent="0.3"/>
    <row r="2325" customFormat="1" ht="13.5" x14ac:dyDescent="0.3"/>
    <row r="2326" customFormat="1" ht="13.5" x14ac:dyDescent="0.3"/>
    <row r="2327" customFormat="1" ht="13.5" x14ac:dyDescent="0.3"/>
    <row r="2328" customFormat="1" ht="13.5" x14ac:dyDescent="0.3"/>
    <row r="2329" customFormat="1" ht="13.5" x14ac:dyDescent="0.3"/>
    <row r="2330" customFormat="1" ht="13.5" x14ac:dyDescent="0.3"/>
    <row r="2331" customFormat="1" ht="13.5" x14ac:dyDescent="0.3"/>
    <row r="2332" customFormat="1" ht="13.5" x14ac:dyDescent="0.3"/>
    <row r="2333" customFormat="1" ht="13.5" x14ac:dyDescent="0.3"/>
    <row r="2334" customFormat="1" ht="13.5" x14ac:dyDescent="0.3"/>
    <row r="2335" customFormat="1" ht="13.5" x14ac:dyDescent="0.3"/>
    <row r="2336" customFormat="1" ht="13.5" x14ac:dyDescent="0.3"/>
    <row r="2337" customFormat="1" ht="13.5" x14ac:dyDescent="0.3"/>
    <row r="2338" customFormat="1" ht="13.5" x14ac:dyDescent="0.3"/>
    <row r="2339" customFormat="1" ht="13.5" x14ac:dyDescent="0.3"/>
    <row r="2340" customFormat="1" ht="13.5" x14ac:dyDescent="0.3"/>
    <row r="2341" customFormat="1" ht="13.5" x14ac:dyDescent="0.3"/>
    <row r="2342" customFormat="1" ht="13.5" x14ac:dyDescent="0.3"/>
    <row r="2343" customFormat="1" ht="13.5" x14ac:dyDescent="0.3"/>
    <row r="2344" customFormat="1" ht="13.5" x14ac:dyDescent="0.3"/>
    <row r="2345" customFormat="1" ht="13.5" x14ac:dyDescent="0.3"/>
    <row r="2346" customFormat="1" ht="13.5" x14ac:dyDescent="0.3"/>
    <row r="2347" customFormat="1" ht="13.5" x14ac:dyDescent="0.3"/>
    <row r="2348" customFormat="1" ht="13.5" x14ac:dyDescent="0.3"/>
    <row r="2349" customFormat="1" ht="13.5" x14ac:dyDescent="0.3"/>
    <row r="2350" customFormat="1" ht="13.5" x14ac:dyDescent="0.3"/>
    <row r="2351" customFormat="1" ht="13.5" x14ac:dyDescent="0.3"/>
    <row r="2352" customFormat="1" ht="13.5" x14ac:dyDescent="0.3"/>
    <row r="2353" customFormat="1" ht="13.5" x14ac:dyDescent="0.3"/>
    <row r="2354" customFormat="1" ht="13.5" x14ac:dyDescent="0.3"/>
    <row r="2355" customFormat="1" ht="13.5" x14ac:dyDescent="0.3"/>
    <row r="2356" customFormat="1" ht="13.5" x14ac:dyDescent="0.3"/>
    <row r="2357" customFormat="1" ht="13.5" x14ac:dyDescent="0.3"/>
    <row r="2358" customFormat="1" ht="13.5" x14ac:dyDescent="0.3"/>
    <row r="2359" customFormat="1" ht="13.5" x14ac:dyDescent="0.3"/>
    <row r="2360" customFormat="1" ht="13.5" x14ac:dyDescent="0.3"/>
    <row r="2361" customFormat="1" ht="13.5" x14ac:dyDescent="0.3"/>
    <row r="2362" customFormat="1" ht="13.5" x14ac:dyDescent="0.3"/>
    <row r="2363" customFormat="1" ht="13.5" x14ac:dyDescent="0.3"/>
    <row r="2364" customFormat="1" ht="13.5" x14ac:dyDescent="0.3"/>
    <row r="2365" customFormat="1" ht="13.5" x14ac:dyDescent="0.3"/>
    <row r="2366" customFormat="1" ht="13.5" x14ac:dyDescent="0.3"/>
    <row r="2367" customFormat="1" ht="13.5" x14ac:dyDescent="0.3"/>
    <row r="2368" customFormat="1" ht="13.5" x14ac:dyDescent="0.3"/>
    <row r="2369" customFormat="1" ht="13.5" x14ac:dyDescent="0.3"/>
    <row r="2370" customFormat="1" ht="13.5" x14ac:dyDescent="0.3"/>
    <row r="2371" customFormat="1" ht="13.5" x14ac:dyDescent="0.3"/>
    <row r="2372" customFormat="1" ht="13.5" x14ac:dyDescent="0.3"/>
    <row r="2373" customFormat="1" ht="13.5" x14ac:dyDescent="0.3"/>
    <row r="2374" customFormat="1" ht="13.5" x14ac:dyDescent="0.3"/>
    <row r="2375" customFormat="1" ht="13.5" x14ac:dyDescent="0.3"/>
    <row r="2376" customFormat="1" ht="13.5" x14ac:dyDescent="0.3"/>
    <row r="2377" customFormat="1" ht="13.5" x14ac:dyDescent="0.3"/>
    <row r="2378" customFormat="1" ht="13.5" x14ac:dyDescent="0.3"/>
    <row r="2379" customFormat="1" ht="13.5" x14ac:dyDescent="0.3"/>
    <row r="2380" customFormat="1" ht="13.5" x14ac:dyDescent="0.3"/>
    <row r="2381" customFormat="1" ht="13.5" x14ac:dyDescent="0.3"/>
    <row r="2382" customFormat="1" ht="13.5" x14ac:dyDescent="0.3"/>
    <row r="2383" customFormat="1" ht="13.5" x14ac:dyDescent="0.3"/>
    <row r="2384" customFormat="1" ht="13.5" x14ac:dyDescent="0.3"/>
    <row r="2385" customFormat="1" ht="13.5" x14ac:dyDescent="0.3"/>
    <row r="2386" customFormat="1" ht="13.5" x14ac:dyDescent="0.3"/>
    <row r="2387" customFormat="1" ht="13.5" x14ac:dyDescent="0.3"/>
    <row r="2388" customFormat="1" ht="13.5" x14ac:dyDescent="0.3"/>
    <row r="2389" customFormat="1" ht="13.5" x14ac:dyDescent="0.3"/>
    <row r="2390" customFormat="1" ht="13.5" x14ac:dyDescent="0.3"/>
    <row r="2391" customFormat="1" ht="13.5" x14ac:dyDescent="0.3"/>
    <row r="2392" customFormat="1" ht="13.5" x14ac:dyDescent="0.3"/>
    <row r="2393" customFormat="1" ht="13.5" x14ac:dyDescent="0.3"/>
    <row r="2394" customFormat="1" ht="13.5" x14ac:dyDescent="0.3"/>
    <row r="2395" customFormat="1" ht="13.5" x14ac:dyDescent="0.3"/>
    <row r="2396" customFormat="1" ht="13.5" x14ac:dyDescent="0.3"/>
    <row r="2397" customFormat="1" ht="13.5" x14ac:dyDescent="0.3"/>
    <row r="2398" customFormat="1" ht="13.5" x14ac:dyDescent="0.3"/>
    <row r="2399" customFormat="1" ht="13.5" x14ac:dyDescent="0.3"/>
    <row r="2400" customFormat="1" ht="13.5" x14ac:dyDescent="0.3"/>
    <row r="2401" customFormat="1" ht="13.5" x14ac:dyDescent="0.3"/>
    <row r="2402" customFormat="1" ht="13.5" x14ac:dyDescent="0.3"/>
    <row r="2403" customFormat="1" ht="13.5" x14ac:dyDescent="0.3"/>
    <row r="2404" customFormat="1" ht="13.5" x14ac:dyDescent="0.3"/>
    <row r="2405" customFormat="1" ht="13.5" x14ac:dyDescent="0.3"/>
    <row r="2406" customFormat="1" ht="13.5" x14ac:dyDescent="0.3"/>
    <row r="2407" customFormat="1" ht="13.5" x14ac:dyDescent="0.3"/>
    <row r="2408" customFormat="1" ht="13.5" x14ac:dyDescent="0.3"/>
    <row r="2409" customFormat="1" ht="13.5" x14ac:dyDescent="0.3"/>
    <row r="2410" customFormat="1" ht="13.5" x14ac:dyDescent="0.3"/>
    <row r="2411" customFormat="1" ht="13.5" x14ac:dyDescent="0.3"/>
    <row r="2412" customFormat="1" ht="13.5" x14ac:dyDescent="0.3"/>
    <row r="2413" customFormat="1" ht="13.5" x14ac:dyDescent="0.3"/>
    <row r="2414" customFormat="1" ht="13.5" x14ac:dyDescent="0.3"/>
    <row r="2415" customFormat="1" ht="13.5" x14ac:dyDescent="0.3"/>
    <row r="2416" customFormat="1" ht="13.5" x14ac:dyDescent="0.3"/>
    <row r="2417" customFormat="1" ht="13.5" x14ac:dyDescent="0.3"/>
    <row r="2418" customFormat="1" ht="13.5" x14ac:dyDescent="0.3"/>
    <row r="2419" customFormat="1" ht="13.5" x14ac:dyDescent="0.3"/>
    <row r="2420" customFormat="1" ht="13.5" x14ac:dyDescent="0.3"/>
    <row r="2421" customFormat="1" ht="13.5" x14ac:dyDescent="0.3"/>
    <row r="2422" customFormat="1" ht="13.5" x14ac:dyDescent="0.3"/>
    <row r="2423" customFormat="1" ht="13.5" x14ac:dyDescent="0.3"/>
    <row r="2424" customFormat="1" ht="13.5" x14ac:dyDescent="0.3"/>
    <row r="2425" customFormat="1" ht="13.5" x14ac:dyDescent="0.3"/>
    <row r="2426" customFormat="1" ht="13.5" x14ac:dyDescent="0.3"/>
    <row r="2427" customFormat="1" ht="13.5" x14ac:dyDescent="0.3"/>
    <row r="2428" customFormat="1" ht="13.5" x14ac:dyDescent="0.3"/>
    <row r="2429" customFormat="1" ht="13.5" x14ac:dyDescent="0.3"/>
    <row r="2430" customFormat="1" ht="13.5" x14ac:dyDescent="0.3"/>
    <row r="2431" customFormat="1" ht="13.5" x14ac:dyDescent="0.3"/>
    <row r="2432" customFormat="1" ht="13.5" x14ac:dyDescent="0.3"/>
    <row r="2433" customFormat="1" ht="13.5" x14ac:dyDescent="0.3"/>
    <row r="2434" customFormat="1" ht="13.5" x14ac:dyDescent="0.3"/>
    <row r="2435" customFormat="1" ht="13.5" x14ac:dyDescent="0.3"/>
    <row r="2436" customFormat="1" ht="13.5" x14ac:dyDescent="0.3"/>
    <row r="2437" customFormat="1" ht="13.5" x14ac:dyDescent="0.3"/>
    <row r="2438" customFormat="1" ht="13.5" x14ac:dyDescent="0.3"/>
    <row r="2439" customFormat="1" ht="13.5" x14ac:dyDescent="0.3"/>
    <row r="2440" customFormat="1" ht="13.5" x14ac:dyDescent="0.3"/>
    <row r="2441" customFormat="1" ht="13.5" x14ac:dyDescent="0.3"/>
    <row r="2442" customFormat="1" ht="13.5" x14ac:dyDescent="0.3"/>
    <row r="2443" customFormat="1" ht="13.5" x14ac:dyDescent="0.3"/>
    <row r="2444" customFormat="1" ht="13.5" x14ac:dyDescent="0.3"/>
    <row r="2445" customFormat="1" ht="13.5" x14ac:dyDescent="0.3"/>
    <row r="2446" customFormat="1" ht="13.5" x14ac:dyDescent="0.3"/>
    <row r="2447" customFormat="1" ht="13.5" x14ac:dyDescent="0.3"/>
    <row r="2448" customFormat="1" ht="13.5" x14ac:dyDescent="0.3"/>
    <row r="2449" customFormat="1" ht="13.5" x14ac:dyDescent="0.3"/>
    <row r="2450" customFormat="1" ht="13.5" x14ac:dyDescent="0.3"/>
    <row r="2451" customFormat="1" ht="13.5" x14ac:dyDescent="0.3"/>
    <row r="2452" customFormat="1" ht="13.5" x14ac:dyDescent="0.3"/>
    <row r="2453" customFormat="1" ht="13.5" x14ac:dyDescent="0.3"/>
    <row r="2454" customFormat="1" ht="13.5" x14ac:dyDescent="0.3"/>
    <row r="2455" customFormat="1" ht="13.5" x14ac:dyDescent="0.3"/>
    <row r="2456" customFormat="1" ht="13.5" x14ac:dyDescent="0.3"/>
    <row r="2457" customFormat="1" ht="13.5" x14ac:dyDescent="0.3"/>
    <row r="2458" customFormat="1" ht="13.5" x14ac:dyDescent="0.3"/>
    <row r="2459" customFormat="1" ht="13.5" x14ac:dyDescent="0.3"/>
    <row r="2460" customFormat="1" ht="13.5" x14ac:dyDescent="0.3"/>
    <row r="2461" customFormat="1" ht="13.5" x14ac:dyDescent="0.3"/>
    <row r="2462" customFormat="1" ht="13.5" x14ac:dyDescent="0.3"/>
    <row r="2463" customFormat="1" ht="13.5" x14ac:dyDescent="0.3"/>
    <row r="2464" customFormat="1" ht="13.5" x14ac:dyDescent="0.3"/>
    <row r="2465" customFormat="1" ht="13.5" x14ac:dyDescent="0.3"/>
    <row r="2466" customFormat="1" ht="13.5" x14ac:dyDescent="0.3"/>
    <row r="2467" customFormat="1" ht="13.5" x14ac:dyDescent="0.3"/>
    <row r="2468" customFormat="1" ht="13.5" x14ac:dyDescent="0.3"/>
    <row r="2469" customFormat="1" ht="13.5" x14ac:dyDescent="0.3"/>
    <row r="2470" customFormat="1" ht="13.5" x14ac:dyDescent="0.3"/>
    <row r="2471" customFormat="1" ht="13.5" x14ac:dyDescent="0.3"/>
    <row r="2472" customFormat="1" ht="13.5" x14ac:dyDescent="0.3"/>
    <row r="2473" customFormat="1" ht="13.5" x14ac:dyDescent="0.3"/>
    <row r="2474" customFormat="1" ht="13.5" x14ac:dyDescent="0.3"/>
    <row r="2475" customFormat="1" ht="13.5" x14ac:dyDescent="0.3"/>
    <row r="2476" customFormat="1" ht="13.5" x14ac:dyDescent="0.3"/>
    <row r="2477" customFormat="1" ht="13.5" x14ac:dyDescent="0.3"/>
    <row r="2478" customFormat="1" ht="13.5" x14ac:dyDescent="0.3"/>
    <row r="2479" customFormat="1" ht="13.5" x14ac:dyDescent="0.3"/>
    <row r="2480" customFormat="1" ht="13.5" x14ac:dyDescent="0.3"/>
    <row r="2481" customFormat="1" ht="13.5" x14ac:dyDescent="0.3"/>
    <row r="2482" customFormat="1" ht="13.5" x14ac:dyDescent="0.3"/>
    <row r="2483" customFormat="1" ht="13.5" x14ac:dyDescent="0.3"/>
    <row r="2484" customFormat="1" ht="13.5" x14ac:dyDescent="0.3"/>
    <row r="2485" customFormat="1" ht="13.5" x14ac:dyDescent="0.3"/>
    <row r="2486" customFormat="1" ht="13.5" x14ac:dyDescent="0.3"/>
    <row r="2487" customFormat="1" ht="13.5" x14ac:dyDescent="0.3"/>
    <row r="2488" customFormat="1" ht="13.5" x14ac:dyDescent="0.3"/>
    <row r="2489" customFormat="1" ht="13.5" x14ac:dyDescent="0.3"/>
    <row r="2490" customFormat="1" ht="13.5" x14ac:dyDescent="0.3"/>
    <row r="2491" customFormat="1" ht="13.5" x14ac:dyDescent="0.3"/>
    <row r="2492" customFormat="1" ht="13.5" x14ac:dyDescent="0.3"/>
    <row r="2493" customFormat="1" ht="13.5" x14ac:dyDescent="0.3"/>
    <row r="2494" customFormat="1" ht="13.5" x14ac:dyDescent="0.3"/>
    <row r="2495" customFormat="1" ht="13.5" x14ac:dyDescent="0.3"/>
    <row r="2496" customFormat="1" ht="13.5" x14ac:dyDescent="0.3"/>
    <row r="2497" customFormat="1" ht="13.5" x14ac:dyDescent="0.3"/>
    <row r="2498" customFormat="1" ht="13.5" x14ac:dyDescent="0.3"/>
    <row r="2499" customFormat="1" ht="13.5" x14ac:dyDescent="0.3"/>
    <row r="2500" customFormat="1" ht="13.5" x14ac:dyDescent="0.3"/>
    <row r="2501" customFormat="1" ht="13.5" x14ac:dyDescent="0.3"/>
    <row r="2502" customFormat="1" ht="13.5" x14ac:dyDescent="0.3"/>
    <row r="2503" customFormat="1" ht="13.5" x14ac:dyDescent="0.3"/>
    <row r="2504" customFormat="1" ht="13.5" x14ac:dyDescent="0.3"/>
    <row r="2505" customFormat="1" ht="13.5" x14ac:dyDescent="0.3"/>
    <row r="2506" customFormat="1" ht="13.5" x14ac:dyDescent="0.3"/>
    <row r="2507" customFormat="1" ht="13.5" x14ac:dyDescent="0.3"/>
    <row r="2508" customFormat="1" ht="13.5" x14ac:dyDescent="0.3"/>
    <row r="2509" customFormat="1" ht="13.5" x14ac:dyDescent="0.3"/>
    <row r="2510" customFormat="1" ht="13.5" x14ac:dyDescent="0.3"/>
    <row r="2511" customFormat="1" ht="13.5" x14ac:dyDescent="0.3"/>
    <row r="2512" customFormat="1" ht="13.5" x14ac:dyDescent="0.3"/>
    <row r="2513" customFormat="1" ht="13.5" x14ac:dyDescent="0.3"/>
    <row r="2514" customFormat="1" ht="13.5" x14ac:dyDescent="0.3"/>
    <row r="2515" customFormat="1" ht="13.5" x14ac:dyDescent="0.3"/>
    <row r="2516" customFormat="1" ht="13.5" x14ac:dyDescent="0.3"/>
    <row r="2517" customFormat="1" ht="13.5" x14ac:dyDescent="0.3"/>
    <row r="2518" customFormat="1" ht="13.5" x14ac:dyDescent="0.3"/>
    <row r="2519" customFormat="1" ht="13.5" x14ac:dyDescent="0.3"/>
    <row r="2520" customFormat="1" ht="13.5" x14ac:dyDescent="0.3"/>
    <row r="2521" customFormat="1" ht="13.5" x14ac:dyDescent="0.3"/>
    <row r="2522" customFormat="1" ht="13.5" x14ac:dyDescent="0.3"/>
    <row r="2523" customFormat="1" ht="13.5" x14ac:dyDescent="0.3"/>
    <row r="2524" customFormat="1" ht="13.5" x14ac:dyDescent="0.3"/>
    <row r="2525" customFormat="1" ht="13.5" x14ac:dyDescent="0.3"/>
    <row r="2526" customFormat="1" ht="13.5" x14ac:dyDescent="0.3"/>
    <row r="2527" customFormat="1" ht="13.5" x14ac:dyDescent="0.3"/>
    <row r="2528" customFormat="1" ht="13.5" x14ac:dyDescent="0.3"/>
    <row r="2529" customFormat="1" ht="13.5" x14ac:dyDescent="0.3"/>
    <row r="2530" customFormat="1" ht="13.5" x14ac:dyDescent="0.3"/>
    <row r="2531" customFormat="1" ht="13.5" x14ac:dyDescent="0.3"/>
    <row r="2532" customFormat="1" ht="13.5" x14ac:dyDescent="0.3"/>
    <row r="2533" customFormat="1" ht="13.5" x14ac:dyDescent="0.3"/>
    <row r="2534" customFormat="1" ht="13.5" x14ac:dyDescent="0.3"/>
    <row r="2535" customFormat="1" ht="13.5" x14ac:dyDescent="0.3"/>
    <row r="2536" customFormat="1" ht="13.5" x14ac:dyDescent="0.3"/>
    <row r="2537" customFormat="1" ht="13.5" x14ac:dyDescent="0.3"/>
    <row r="2538" customFormat="1" ht="13.5" x14ac:dyDescent="0.3"/>
    <row r="2539" customFormat="1" ht="13.5" x14ac:dyDescent="0.3"/>
    <row r="2540" customFormat="1" ht="13.5" x14ac:dyDescent="0.3"/>
    <row r="2541" customFormat="1" ht="13.5" x14ac:dyDescent="0.3"/>
    <row r="2542" customFormat="1" ht="13.5" x14ac:dyDescent="0.3"/>
    <row r="2543" customFormat="1" ht="13.5" x14ac:dyDescent="0.3"/>
    <row r="2544" customFormat="1" ht="13.5" x14ac:dyDescent="0.3"/>
    <row r="2545" customFormat="1" ht="13.5" x14ac:dyDescent="0.3"/>
    <row r="2546" customFormat="1" ht="13.5" x14ac:dyDescent="0.3"/>
    <row r="2547" customFormat="1" ht="13.5" x14ac:dyDescent="0.3"/>
    <row r="2548" customFormat="1" ht="13.5" x14ac:dyDescent="0.3"/>
    <row r="2549" customFormat="1" ht="13.5" x14ac:dyDescent="0.3"/>
    <row r="2550" customFormat="1" ht="13.5" x14ac:dyDescent="0.3"/>
    <row r="2551" customFormat="1" ht="13.5" x14ac:dyDescent="0.3"/>
    <row r="2552" customFormat="1" ht="13.5" x14ac:dyDescent="0.3"/>
    <row r="2553" customFormat="1" ht="13.5" x14ac:dyDescent="0.3"/>
    <row r="2554" customFormat="1" ht="13.5" x14ac:dyDescent="0.3"/>
    <row r="2555" customFormat="1" ht="13.5" x14ac:dyDescent="0.3"/>
    <row r="2556" customFormat="1" ht="13.5" x14ac:dyDescent="0.3"/>
    <row r="2557" customFormat="1" ht="13.5" x14ac:dyDescent="0.3"/>
    <row r="2558" customFormat="1" ht="13.5" x14ac:dyDescent="0.3"/>
    <row r="2559" customFormat="1" ht="13.5" x14ac:dyDescent="0.3"/>
    <row r="2560" customFormat="1" ht="13.5" x14ac:dyDescent="0.3"/>
    <row r="2561" customFormat="1" ht="13.5" x14ac:dyDescent="0.3"/>
    <row r="2562" customFormat="1" ht="13.5" x14ac:dyDescent="0.3"/>
    <row r="2563" customFormat="1" ht="13.5" x14ac:dyDescent="0.3"/>
    <row r="2564" customFormat="1" ht="13.5" x14ac:dyDescent="0.3"/>
    <row r="2565" customFormat="1" ht="13.5" x14ac:dyDescent="0.3"/>
    <row r="2566" customFormat="1" ht="13.5" x14ac:dyDescent="0.3"/>
    <row r="2567" customFormat="1" ht="13.5" x14ac:dyDescent="0.3"/>
    <row r="2568" customFormat="1" ht="13.5" x14ac:dyDescent="0.3"/>
    <row r="2569" customFormat="1" ht="13.5" x14ac:dyDescent="0.3"/>
    <row r="2570" customFormat="1" ht="13.5" x14ac:dyDescent="0.3"/>
    <row r="2571" customFormat="1" ht="13.5" x14ac:dyDescent="0.3"/>
    <row r="2572" customFormat="1" ht="13.5" x14ac:dyDescent="0.3"/>
    <row r="2573" customFormat="1" ht="13.5" x14ac:dyDescent="0.3"/>
    <row r="2574" customFormat="1" ht="13.5" x14ac:dyDescent="0.3"/>
    <row r="2575" customFormat="1" ht="13.5" x14ac:dyDescent="0.3"/>
    <row r="2576" customFormat="1" ht="13.5" x14ac:dyDescent="0.3"/>
    <row r="2577" customFormat="1" ht="13.5" x14ac:dyDescent="0.3"/>
    <row r="2578" customFormat="1" ht="13.5" x14ac:dyDescent="0.3"/>
    <row r="2579" customFormat="1" ht="13.5" x14ac:dyDescent="0.3"/>
    <row r="2580" customFormat="1" ht="13.5" x14ac:dyDescent="0.3"/>
    <row r="2581" customFormat="1" ht="13.5" x14ac:dyDescent="0.3"/>
    <row r="2582" customFormat="1" ht="13.5" x14ac:dyDescent="0.3"/>
    <row r="2583" customFormat="1" ht="13.5" x14ac:dyDescent="0.3"/>
    <row r="2584" customFormat="1" ht="13.5" x14ac:dyDescent="0.3"/>
    <row r="2585" customFormat="1" ht="13.5" x14ac:dyDescent="0.3"/>
    <row r="2586" customFormat="1" ht="13.5" x14ac:dyDescent="0.3"/>
    <row r="2587" customFormat="1" ht="13.5" x14ac:dyDescent="0.3"/>
    <row r="2588" customFormat="1" ht="13.5" x14ac:dyDescent="0.3"/>
    <row r="2589" customFormat="1" ht="13.5" x14ac:dyDescent="0.3"/>
    <row r="2590" customFormat="1" ht="13.5" x14ac:dyDescent="0.3"/>
    <row r="2591" customFormat="1" ht="13.5" x14ac:dyDescent="0.3"/>
    <row r="2592" customFormat="1" ht="13.5" x14ac:dyDescent="0.3"/>
    <row r="2593" customFormat="1" ht="13.5" x14ac:dyDescent="0.3"/>
    <row r="2594" customFormat="1" ht="13.5" x14ac:dyDescent="0.3"/>
    <row r="2595" customFormat="1" ht="13.5" x14ac:dyDescent="0.3"/>
    <row r="2596" customFormat="1" ht="13.5" x14ac:dyDescent="0.3"/>
    <row r="2597" customFormat="1" ht="13.5" x14ac:dyDescent="0.3"/>
    <row r="2598" customFormat="1" ht="13.5" x14ac:dyDescent="0.3"/>
    <row r="2599" customFormat="1" ht="13.5" x14ac:dyDescent="0.3"/>
    <row r="2600" customFormat="1" ht="13.5" x14ac:dyDescent="0.3"/>
    <row r="2601" customFormat="1" ht="13.5" x14ac:dyDescent="0.3"/>
    <row r="2602" customFormat="1" ht="13.5" x14ac:dyDescent="0.3"/>
    <row r="2603" customFormat="1" ht="13.5" x14ac:dyDescent="0.3"/>
    <row r="2604" customFormat="1" ht="13.5" x14ac:dyDescent="0.3"/>
    <row r="2605" customFormat="1" ht="13.5" x14ac:dyDescent="0.3"/>
    <row r="2606" customFormat="1" ht="13.5" x14ac:dyDescent="0.3"/>
    <row r="2607" customFormat="1" ht="13.5" x14ac:dyDescent="0.3"/>
    <row r="2608" customFormat="1" ht="13.5" x14ac:dyDescent="0.3"/>
    <row r="2609" customFormat="1" ht="13.5" x14ac:dyDescent="0.3"/>
    <row r="2610" customFormat="1" ht="13.5" x14ac:dyDescent="0.3"/>
    <row r="2611" customFormat="1" ht="13.5" x14ac:dyDescent="0.3"/>
    <row r="2612" customFormat="1" ht="13.5" x14ac:dyDescent="0.3"/>
    <row r="2613" customFormat="1" ht="13.5" x14ac:dyDescent="0.3"/>
    <row r="2614" customFormat="1" ht="13.5" x14ac:dyDescent="0.3"/>
    <row r="2615" customFormat="1" ht="13.5" x14ac:dyDescent="0.3"/>
    <row r="2616" customFormat="1" ht="13.5" x14ac:dyDescent="0.3"/>
    <row r="2617" customFormat="1" ht="13.5" x14ac:dyDescent="0.3"/>
    <row r="2618" customFormat="1" ht="13.5" x14ac:dyDescent="0.3"/>
    <row r="2619" customFormat="1" ht="13.5" x14ac:dyDescent="0.3"/>
    <row r="2620" customFormat="1" ht="13.5" x14ac:dyDescent="0.3"/>
    <row r="2621" customFormat="1" ht="13.5" x14ac:dyDescent="0.3"/>
    <row r="2622" customFormat="1" ht="13.5" x14ac:dyDescent="0.3"/>
    <row r="2623" customFormat="1" ht="13.5" x14ac:dyDescent="0.3"/>
    <row r="2624" customFormat="1" ht="13.5" x14ac:dyDescent="0.3"/>
    <row r="2625" customFormat="1" ht="13.5" x14ac:dyDescent="0.3"/>
    <row r="2626" customFormat="1" ht="13.5" x14ac:dyDescent="0.3"/>
    <row r="2627" customFormat="1" ht="13.5" x14ac:dyDescent="0.3"/>
    <row r="2628" customFormat="1" ht="13.5" x14ac:dyDescent="0.3"/>
    <row r="2629" customFormat="1" ht="13.5" x14ac:dyDescent="0.3"/>
    <row r="2630" customFormat="1" ht="13.5" x14ac:dyDescent="0.3"/>
    <row r="2631" customFormat="1" ht="13.5" x14ac:dyDescent="0.3"/>
    <row r="2632" customFormat="1" ht="13.5" x14ac:dyDescent="0.3"/>
    <row r="2633" customFormat="1" ht="13.5" x14ac:dyDescent="0.3"/>
    <row r="2634" customFormat="1" ht="13.5" x14ac:dyDescent="0.3"/>
    <row r="2635" customFormat="1" ht="13.5" x14ac:dyDescent="0.3"/>
    <row r="2636" customFormat="1" ht="13.5" x14ac:dyDescent="0.3"/>
    <row r="2637" customFormat="1" ht="13.5" x14ac:dyDescent="0.3"/>
    <row r="2638" customFormat="1" ht="13.5" x14ac:dyDescent="0.3"/>
    <row r="2639" customFormat="1" ht="13.5" x14ac:dyDescent="0.3"/>
    <row r="2640" customFormat="1" ht="13.5" x14ac:dyDescent="0.3"/>
    <row r="2641" customFormat="1" ht="13.5" x14ac:dyDescent="0.3"/>
    <row r="2642" customFormat="1" ht="13.5" x14ac:dyDescent="0.3"/>
    <row r="2643" customFormat="1" ht="13.5" x14ac:dyDescent="0.3"/>
    <row r="2644" customFormat="1" ht="13.5" x14ac:dyDescent="0.3"/>
    <row r="2645" customFormat="1" ht="13.5" x14ac:dyDescent="0.3"/>
    <row r="2646" customFormat="1" ht="13.5" x14ac:dyDescent="0.3"/>
    <row r="2647" customFormat="1" ht="13.5" x14ac:dyDescent="0.3"/>
    <row r="2648" customFormat="1" ht="13.5" x14ac:dyDescent="0.3"/>
    <row r="2649" customFormat="1" ht="13.5" x14ac:dyDescent="0.3"/>
    <row r="2650" customFormat="1" ht="13.5" x14ac:dyDescent="0.3"/>
    <row r="2651" customFormat="1" ht="13.5" x14ac:dyDescent="0.3"/>
    <row r="2652" customFormat="1" ht="13.5" x14ac:dyDescent="0.3"/>
    <row r="2653" customFormat="1" ht="13.5" x14ac:dyDescent="0.3"/>
    <row r="2654" customFormat="1" ht="13.5" x14ac:dyDescent="0.3"/>
    <row r="2655" customFormat="1" ht="13.5" x14ac:dyDescent="0.3"/>
    <row r="2656" customFormat="1" ht="13.5" x14ac:dyDescent="0.3"/>
    <row r="2657" customFormat="1" ht="13.5" x14ac:dyDescent="0.3"/>
    <row r="2658" customFormat="1" ht="13.5" x14ac:dyDescent="0.3"/>
    <row r="2659" customFormat="1" ht="13.5" x14ac:dyDescent="0.3"/>
    <row r="2660" customFormat="1" ht="13.5" x14ac:dyDescent="0.3"/>
    <row r="2661" customFormat="1" ht="13.5" x14ac:dyDescent="0.3"/>
    <row r="2662" customFormat="1" ht="13.5" x14ac:dyDescent="0.3"/>
    <row r="2663" customFormat="1" ht="13.5" x14ac:dyDescent="0.3"/>
    <row r="2664" customFormat="1" ht="13.5" x14ac:dyDescent="0.3"/>
    <row r="2665" customFormat="1" ht="13.5" x14ac:dyDescent="0.3"/>
    <row r="2666" customFormat="1" ht="13.5" x14ac:dyDescent="0.3"/>
    <row r="2667" customFormat="1" ht="13.5" x14ac:dyDescent="0.3"/>
    <row r="2668" customFormat="1" ht="13.5" x14ac:dyDescent="0.3"/>
    <row r="2669" customFormat="1" ht="13.5" x14ac:dyDescent="0.3"/>
    <row r="2670" customFormat="1" ht="13.5" x14ac:dyDescent="0.3"/>
    <row r="2671" customFormat="1" ht="13.5" x14ac:dyDescent="0.3"/>
    <row r="2672" customFormat="1" ht="13.5" x14ac:dyDescent="0.3"/>
    <row r="2673" customFormat="1" ht="13.5" x14ac:dyDescent="0.3"/>
    <row r="2674" customFormat="1" ht="13.5" x14ac:dyDescent="0.3"/>
    <row r="2675" customFormat="1" ht="13.5" x14ac:dyDescent="0.3"/>
    <row r="2676" customFormat="1" ht="13.5" x14ac:dyDescent="0.3"/>
    <row r="2677" customFormat="1" ht="13.5" x14ac:dyDescent="0.3"/>
    <row r="2678" customFormat="1" ht="13.5" x14ac:dyDescent="0.3"/>
    <row r="2679" customFormat="1" ht="13.5" x14ac:dyDescent="0.3"/>
    <row r="2680" customFormat="1" ht="13.5" x14ac:dyDescent="0.3"/>
    <row r="2681" customFormat="1" ht="13.5" x14ac:dyDescent="0.3"/>
    <row r="2682" customFormat="1" ht="13.5" x14ac:dyDescent="0.3"/>
    <row r="2683" customFormat="1" ht="13.5" x14ac:dyDescent="0.3"/>
    <row r="2684" customFormat="1" ht="13.5" x14ac:dyDescent="0.3"/>
    <row r="2685" customFormat="1" ht="13.5" x14ac:dyDescent="0.3"/>
    <row r="2686" customFormat="1" ht="13.5" x14ac:dyDescent="0.3"/>
    <row r="2687" customFormat="1" ht="13.5" x14ac:dyDescent="0.3"/>
    <row r="2688" customFormat="1" ht="13.5" x14ac:dyDescent="0.3"/>
    <row r="2689" customFormat="1" ht="13.5" x14ac:dyDescent="0.3"/>
    <row r="2690" customFormat="1" ht="13.5" x14ac:dyDescent="0.3"/>
    <row r="2691" customFormat="1" ht="13.5" x14ac:dyDescent="0.3"/>
    <row r="2692" customFormat="1" ht="13.5" x14ac:dyDescent="0.3"/>
    <row r="2693" customFormat="1" ht="13.5" x14ac:dyDescent="0.3"/>
    <row r="2694" customFormat="1" ht="13.5" x14ac:dyDescent="0.3"/>
    <row r="2695" customFormat="1" ht="13.5" x14ac:dyDescent="0.3"/>
    <row r="2696" customFormat="1" ht="13.5" x14ac:dyDescent="0.3"/>
    <row r="2697" customFormat="1" ht="13.5" x14ac:dyDescent="0.3"/>
    <row r="2698" customFormat="1" ht="13.5" x14ac:dyDescent="0.3"/>
    <row r="2699" customFormat="1" ht="13.5" x14ac:dyDescent="0.3"/>
    <row r="2700" customFormat="1" ht="13.5" x14ac:dyDescent="0.3"/>
    <row r="2701" customFormat="1" ht="13.5" x14ac:dyDescent="0.3"/>
    <row r="2702" customFormat="1" ht="13.5" x14ac:dyDescent="0.3"/>
    <row r="2703" customFormat="1" ht="13.5" x14ac:dyDescent="0.3"/>
    <row r="2704" customFormat="1" ht="13.5" x14ac:dyDescent="0.3"/>
    <row r="2705" customFormat="1" ht="13.5" x14ac:dyDescent="0.3"/>
    <row r="2706" customFormat="1" ht="13.5" x14ac:dyDescent="0.3"/>
    <row r="2707" customFormat="1" ht="13.5" x14ac:dyDescent="0.3"/>
    <row r="2708" customFormat="1" ht="13.5" x14ac:dyDescent="0.3"/>
    <row r="2709" customFormat="1" ht="13.5" x14ac:dyDescent="0.3"/>
    <row r="2710" customFormat="1" ht="13.5" x14ac:dyDescent="0.3"/>
    <row r="2711" customFormat="1" ht="13.5" x14ac:dyDescent="0.3"/>
    <row r="2712" customFormat="1" ht="13.5" x14ac:dyDescent="0.3"/>
    <row r="2713" customFormat="1" ht="13.5" x14ac:dyDescent="0.3"/>
    <row r="2714" customFormat="1" ht="13.5" x14ac:dyDescent="0.3"/>
    <row r="2715" customFormat="1" ht="13.5" x14ac:dyDescent="0.3"/>
    <row r="2716" customFormat="1" ht="13.5" x14ac:dyDescent="0.3"/>
    <row r="2717" customFormat="1" ht="13.5" x14ac:dyDescent="0.3"/>
    <row r="2718" customFormat="1" ht="13.5" x14ac:dyDescent="0.3"/>
    <row r="2719" customFormat="1" ht="13.5" x14ac:dyDescent="0.3"/>
    <row r="2720" customFormat="1" ht="13.5" x14ac:dyDescent="0.3"/>
    <row r="2721" customFormat="1" ht="13.5" x14ac:dyDescent="0.3"/>
    <row r="2722" customFormat="1" ht="13.5" x14ac:dyDescent="0.3"/>
    <row r="2723" customFormat="1" ht="13.5" x14ac:dyDescent="0.3"/>
    <row r="2724" customFormat="1" ht="13.5" x14ac:dyDescent="0.3"/>
    <row r="2725" customFormat="1" ht="13.5" x14ac:dyDescent="0.3"/>
    <row r="2726" customFormat="1" ht="13.5" x14ac:dyDescent="0.3"/>
    <row r="2727" customFormat="1" ht="13.5" x14ac:dyDescent="0.3"/>
    <row r="2728" customFormat="1" ht="13.5" x14ac:dyDescent="0.3"/>
    <row r="2729" customFormat="1" ht="13.5" x14ac:dyDescent="0.3"/>
    <row r="2730" customFormat="1" ht="13.5" x14ac:dyDescent="0.3"/>
    <row r="2731" customFormat="1" ht="13.5" x14ac:dyDescent="0.3"/>
    <row r="2732" customFormat="1" ht="13.5" x14ac:dyDescent="0.3"/>
    <row r="2733" customFormat="1" ht="13.5" x14ac:dyDescent="0.3"/>
    <row r="2734" customFormat="1" ht="13.5" x14ac:dyDescent="0.3"/>
    <row r="2735" customFormat="1" ht="13.5" x14ac:dyDescent="0.3"/>
    <row r="2736" customFormat="1" ht="13.5" x14ac:dyDescent="0.3"/>
    <row r="2737" customFormat="1" ht="13.5" x14ac:dyDescent="0.3"/>
    <row r="2738" customFormat="1" ht="13.5" x14ac:dyDescent="0.3"/>
    <row r="2739" customFormat="1" ht="13.5" x14ac:dyDescent="0.3"/>
    <row r="2740" customFormat="1" ht="13.5" x14ac:dyDescent="0.3"/>
    <row r="2741" customFormat="1" ht="13.5" x14ac:dyDescent="0.3"/>
    <row r="2742" customFormat="1" ht="13.5" x14ac:dyDescent="0.3"/>
    <row r="2743" customFormat="1" ht="13.5" x14ac:dyDescent="0.3"/>
    <row r="2744" customFormat="1" ht="13.5" x14ac:dyDescent="0.3"/>
    <row r="2745" customFormat="1" ht="13.5" x14ac:dyDescent="0.3"/>
    <row r="2746" customFormat="1" ht="13.5" x14ac:dyDescent="0.3"/>
    <row r="2747" customFormat="1" ht="13.5" x14ac:dyDescent="0.3"/>
    <row r="2748" customFormat="1" ht="13.5" x14ac:dyDescent="0.3"/>
    <row r="2749" customFormat="1" ht="13.5" x14ac:dyDescent="0.3"/>
    <row r="2750" customFormat="1" ht="13.5" x14ac:dyDescent="0.3"/>
    <row r="2751" customFormat="1" ht="13.5" x14ac:dyDescent="0.3"/>
    <row r="2752" customFormat="1" ht="13.5" x14ac:dyDescent="0.3"/>
    <row r="2753" customFormat="1" ht="13.5" x14ac:dyDescent="0.3"/>
    <row r="2754" customFormat="1" ht="13.5" x14ac:dyDescent="0.3"/>
    <row r="2755" customFormat="1" ht="13.5" x14ac:dyDescent="0.3"/>
    <row r="2756" customFormat="1" ht="13.5" x14ac:dyDescent="0.3"/>
    <row r="2757" customFormat="1" ht="13.5" x14ac:dyDescent="0.3"/>
    <row r="2758" customFormat="1" ht="13.5" x14ac:dyDescent="0.3"/>
    <row r="2759" customFormat="1" ht="13.5" x14ac:dyDescent="0.3"/>
    <row r="2760" customFormat="1" ht="13.5" x14ac:dyDescent="0.3"/>
    <row r="2761" customFormat="1" ht="13.5" x14ac:dyDescent="0.3"/>
    <row r="2762" customFormat="1" ht="13.5" x14ac:dyDescent="0.3"/>
    <row r="2763" customFormat="1" ht="13.5" x14ac:dyDescent="0.3"/>
    <row r="2764" customFormat="1" ht="13.5" x14ac:dyDescent="0.3"/>
    <row r="2765" customFormat="1" ht="13.5" x14ac:dyDescent="0.3"/>
    <row r="2766" customFormat="1" ht="13.5" x14ac:dyDescent="0.3"/>
    <row r="2767" customFormat="1" ht="13.5" x14ac:dyDescent="0.3"/>
    <row r="2768" customFormat="1" ht="13.5" x14ac:dyDescent="0.3"/>
    <row r="2769" customFormat="1" ht="13.5" x14ac:dyDescent="0.3"/>
    <row r="2770" customFormat="1" ht="13.5" x14ac:dyDescent="0.3"/>
    <row r="2771" customFormat="1" ht="13.5" x14ac:dyDescent="0.3"/>
    <row r="2772" customFormat="1" ht="13.5" x14ac:dyDescent="0.3"/>
    <row r="2773" customFormat="1" ht="13.5" x14ac:dyDescent="0.3"/>
    <row r="2774" customFormat="1" ht="13.5" x14ac:dyDescent="0.3"/>
    <row r="2775" customFormat="1" ht="13.5" x14ac:dyDescent="0.3"/>
    <row r="2776" customFormat="1" ht="13.5" x14ac:dyDescent="0.3"/>
    <row r="2777" customFormat="1" ht="13.5" x14ac:dyDescent="0.3"/>
    <row r="2778" customFormat="1" ht="13.5" x14ac:dyDescent="0.3"/>
    <row r="2779" customFormat="1" ht="13.5" x14ac:dyDescent="0.3"/>
    <row r="2780" customFormat="1" ht="13.5" x14ac:dyDescent="0.3"/>
    <row r="2781" customFormat="1" ht="13.5" x14ac:dyDescent="0.3"/>
    <row r="2782" customFormat="1" ht="13.5" x14ac:dyDescent="0.3"/>
    <row r="2783" customFormat="1" ht="13.5" x14ac:dyDescent="0.3"/>
    <row r="2784" customFormat="1" ht="13.5" x14ac:dyDescent="0.3"/>
    <row r="2785" customFormat="1" ht="13.5" x14ac:dyDescent="0.3"/>
    <row r="2786" customFormat="1" ht="13.5" x14ac:dyDescent="0.3"/>
    <row r="2787" customFormat="1" ht="13.5" x14ac:dyDescent="0.3"/>
    <row r="2788" customFormat="1" ht="13.5" x14ac:dyDescent="0.3"/>
    <row r="2789" customFormat="1" ht="13.5" x14ac:dyDescent="0.3"/>
    <row r="2790" customFormat="1" ht="13.5" x14ac:dyDescent="0.3"/>
    <row r="2791" customFormat="1" ht="13.5" x14ac:dyDescent="0.3"/>
    <row r="2792" customFormat="1" ht="13.5" x14ac:dyDescent="0.3"/>
    <row r="2793" customFormat="1" ht="13.5" x14ac:dyDescent="0.3"/>
    <row r="2794" customFormat="1" ht="13.5" x14ac:dyDescent="0.3"/>
    <row r="2795" customFormat="1" ht="13.5" x14ac:dyDescent="0.3"/>
    <row r="2796" customFormat="1" ht="13.5" x14ac:dyDescent="0.3"/>
    <row r="2797" customFormat="1" ht="13.5" x14ac:dyDescent="0.3"/>
    <row r="2798" customFormat="1" ht="13.5" x14ac:dyDescent="0.3"/>
    <row r="2799" customFormat="1" ht="13.5" x14ac:dyDescent="0.3"/>
    <row r="2800" customFormat="1" ht="13.5" x14ac:dyDescent="0.3"/>
    <row r="2801" customFormat="1" ht="13.5" x14ac:dyDescent="0.3"/>
    <row r="2802" customFormat="1" ht="13.5" x14ac:dyDescent="0.3"/>
    <row r="2803" customFormat="1" ht="13.5" x14ac:dyDescent="0.3"/>
    <row r="2804" customFormat="1" ht="13.5" x14ac:dyDescent="0.3"/>
    <row r="2805" customFormat="1" ht="13.5" x14ac:dyDescent="0.3"/>
    <row r="2806" customFormat="1" ht="13.5" x14ac:dyDescent="0.3"/>
    <row r="2807" customFormat="1" ht="13.5" x14ac:dyDescent="0.3"/>
    <row r="2808" customFormat="1" ht="13.5" x14ac:dyDescent="0.3"/>
    <row r="2809" customFormat="1" ht="13.5" x14ac:dyDescent="0.3"/>
    <row r="2810" customFormat="1" ht="13.5" x14ac:dyDescent="0.3"/>
    <row r="2811" customFormat="1" ht="13.5" x14ac:dyDescent="0.3"/>
    <row r="2812" customFormat="1" ht="13.5" x14ac:dyDescent="0.3"/>
    <row r="2813" customFormat="1" ht="13.5" x14ac:dyDescent="0.3"/>
    <row r="2814" customFormat="1" ht="13.5" x14ac:dyDescent="0.3"/>
    <row r="2815" customFormat="1" ht="13.5" x14ac:dyDescent="0.3"/>
    <row r="2816" customFormat="1" ht="13.5" x14ac:dyDescent="0.3"/>
    <row r="2817" customFormat="1" ht="13.5" x14ac:dyDescent="0.3"/>
    <row r="2818" customFormat="1" ht="13.5" x14ac:dyDescent="0.3"/>
    <row r="2819" customFormat="1" ht="13.5" x14ac:dyDescent="0.3"/>
    <row r="2820" customFormat="1" ht="13.5" x14ac:dyDescent="0.3"/>
    <row r="2821" customFormat="1" ht="13.5" x14ac:dyDescent="0.3"/>
    <row r="2822" customFormat="1" ht="13.5" x14ac:dyDescent="0.3"/>
    <row r="2823" customFormat="1" ht="13.5" x14ac:dyDescent="0.3"/>
    <row r="2824" customFormat="1" ht="13.5" x14ac:dyDescent="0.3"/>
    <row r="2825" customFormat="1" ht="13.5" x14ac:dyDescent="0.3"/>
    <row r="2826" customFormat="1" ht="13.5" x14ac:dyDescent="0.3"/>
    <row r="2827" customFormat="1" ht="13.5" x14ac:dyDescent="0.3"/>
    <row r="2828" customFormat="1" ht="13.5" x14ac:dyDescent="0.3"/>
    <row r="2829" customFormat="1" ht="13.5" x14ac:dyDescent="0.3"/>
    <row r="2830" customFormat="1" ht="13.5" x14ac:dyDescent="0.3"/>
    <row r="2831" customFormat="1" ht="13.5" x14ac:dyDescent="0.3"/>
    <row r="2832" customFormat="1" ht="13.5" x14ac:dyDescent="0.3"/>
    <row r="2833" customFormat="1" ht="13.5" x14ac:dyDescent="0.3"/>
    <row r="2834" customFormat="1" ht="13.5" x14ac:dyDescent="0.3"/>
    <row r="2835" customFormat="1" ht="13.5" x14ac:dyDescent="0.3"/>
    <row r="2836" customFormat="1" ht="13.5" x14ac:dyDescent="0.3"/>
    <row r="2837" customFormat="1" ht="13.5" x14ac:dyDescent="0.3"/>
    <row r="2838" customFormat="1" ht="13.5" x14ac:dyDescent="0.3"/>
    <row r="2839" customFormat="1" ht="13.5" x14ac:dyDescent="0.3"/>
    <row r="2840" customFormat="1" ht="13.5" x14ac:dyDescent="0.3"/>
    <row r="2841" customFormat="1" ht="13.5" x14ac:dyDescent="0.3"/>
    <row r="2842" customFormat="1" ht="13.5" x14ac:dyDescent="0.3"/>
    <row r="2843" customFormat="1" ht="13.5" x14ac:dyDescent="0.3"/>
    <row r="2844" customFormat="1" ht="13.5" x14ac:dyDescent="0.3"/>
    <row r="2845" customFormat="1" ht="13.5" x14ac:dyDescent="0.3"/>
    <row r="2846" customFormat="1" ht="13.5" x14ac:dyDescent="0.3"/>
    <row r="2847" customFormat="1" ht="13.5" x14ac:dyDescent="0.3"/>
    <row r="2848" customFormat="1" ht="13.5" x14ac:dyDescent="0.3"/>
    <row r="2849" customFormat="1" ht="13.5" x14ac:dyDescent="0.3"/>
    <row r="2850" customFormat="1" ht="13.5" x14ac:dyDescent="0.3"/>
    <row r="2851" customFormat="1" ht="13.5" x14ac:dyDescent="0.3"/>
    <row r="2852" customFormat="1" ht="13.5" x14ac:dyDescent="0.3"/>
    <row r="2853" customFormat="1" ht="13.5" x14ac:dyDescent="0.3"/>
    <row r="2854" customFormat="1" ht="13.5" x14ac:dyDescent="0.3"/>
    <row r="2855" customFormat="1" ht="13.5" x14ac:dyDescent="0.3"/>
    <row r="2856" customFormat="1" ht="13.5" x14ac:dyDescent="0.3"/>
    <row r="2857" customFormat="1" ht="13.5" x14ac:dyDescent="0.3"/>
    <row r="2858" customFormat="1" ht="13.5" x14ac:dyDescent="0.3"/>
    <row r="2859" customFormat="1" ht="13.5" x14ac:dyDescent="0.3"/>
    <row r="2860" customFormat="1" ht="13.5" x14ac:dyDescent="0.3"/>
    <row r="2861" customFormat="1" ht="13.5" x14ac:dyDescent="0.3"/>
    <row r="2862" customFormat="1" ht="13.5" x14ac:dyDescent="0.3"/>
    <row r="2863" customFormat="1" ht="13.5" x14ac:dyDescent="0.3"/>
    <row r="2864" customFormat="1" ht="13.5" x14ac:dyDescent="0.3"/>
    <row r="2865" customFormat="1" ht="13.5" x14ac:dyDescent="0.3"/>
    <row r="2866" customFormat="1" ht="13.5" x14ac:dyDescent="0.3"/>
    <row r="2867" customFormat="1" ht="13.5" x14ac:dyDescent="0.3"/>
    <row r="2868" customFormat="1" ht="13.5" x14ac:dyDescent="0.3"/>
    <row r="2869" customFormat="1" ht="13.5" x14ac:dyDescent="0.3"/>
    <row r="2870" customFormat="1" ht="13.5" x14ac:dyDescent="0.3"/>
    <row r="2871" customFormat="1" ht="13.5" x14ac:dyDescent="0.3"/>
    <row r="2872" customFormat="1" ht="13.5" x14ac:dyDescent="0.3"/>
    <row r="2873" customFormat="1" ht="13.5" x14ac:dyDescent="0.3"/>
    <row r="2874" customFormat="1" ht="13.5" x14ac:dyDescent="0.3"/>
    <row r="2875" customFormat="1" ht="13.5" x14ac:dyDescent="0.3"/>
    <row r="2876" customFormat="1" ht="13.5" x14ac:dyDescent="0.3"/>
    <row r="2877" customFormat="1" ht="13.5" x14ac:dyDescent="0.3"/>
    <row r="2878" customFormat="1" ht="13.5" x14ac:dyDescent="0.3"/>
    <row r="2879" customFormat="1" ht="13.5" x14ac:dyDescent="0.3"/>
    <row r="2880" customFormat="1" ht="13.5" x14ac:dyDescent="0.3"/>
    <row r="2881" customFormat="1" ht="13.5" x14ac:dyDescent="0.3"/>
    <row r="2882" customFormat="1" ht="13.5" x14ac:dyDescent="0.3"/>
    <row r="2883" customFormat="1" ht="13.5" x14ac:dyDescent="0.3"/>
    <row r="2884" customFormat="1" ht="13.5" x14ac:dyDescent="0.3"/>
    <row r="2885" customFormat="1" ht="13.5" x14ac:dyDescent="0.3"/>
    <row r="2886" customFormat="1" ht="13.5" x14ac:dyDescent="0.3"/>
    <row r="2887" customFormat="1" ht="13.5" x14ac:dyDescent="0.3"/>
    <row r="2888" customFormat="1" ht="13.5" x14ac:dyDescent="0.3"/>
    <row r="2889" customFormat="1" ht="13.5" x14ac:dyDescent="0.3"/>
    <row r="2890" customFormat="1" ht="13.5" x14ac:dyDescent="0.3"/>
    <row r="2891" customFormat="1" ht="13.5" x14ac:dyDescent="0.3"/>
    <row r="2892" customFormat="1" ht="13.5" x14ac:dyDescent="0.3"/>
    <row r="2893" customFormat="1" ht="13.5" x14ac:dyDescent="0.3"/>
    <row r="2894" customFormat="1" ht="13.5" x14ac:dyDescent="0.3"/>
    <row r="2895" customFormat="1" ht="13.5" x14ac:dyDescent="0.3"/>
    <row r="2896" customFormat="1" ht="13.5" x14ac:dyDescent="0.3"/>
    <row r="2897" customFormat="1" ht="13.5" x14ac:dyDescent="0.3"/>
    <row r="2898" customFormat="1" ht="13.5" x14ac:dyDescent="0.3"/>
    <row r="2899" customFormat="1" ht="13.5" x14ac:dyDescent="0.3"/>
    <row r="2900" customFormat="1" ht="13.5" x14ac:dyDescent="0.3"/>
    <row r="2901" customFormat="1" ht="13.5" x14ac:dyDescent="0.3"/>
    <row r="2902" customFormat="1" ht="13.5" x14ac:dyDescent="0.3"/>
    <row r="2903" customFormat="1" ht="13.5" x14ac:dyDescent="0.3"/>
    <row r="2904" customFormat="1" ht="13.5" x14ac:dyDescent="0.3"/>
    <row r="2905" customFormat="1" ht="13.5" x14ac:dyDescent="0.3"/>
    <row r="2906" customFormat="1" ht="13.5" x14ac:dyDescent="0.3"/>
    <row r="2907" customFormat="1" ht="13.5" x14ac:dyDescent="0.3"/>
    <row r="2908" customFormat="1" ht="13.5" x14ac:dyDescent="0.3"/>
    <row r="2909" customFormat="1" ht="13.5" x14ac:dyDescent="0.3"/>
    <row r="2910" customFormat="1" ht="13.5" x14ac:dyDescent="0.3"/>
    <row r="2911" customFormat="1" ht="13.5" x14ac:dyDescent="0.3"/>
    <row r="2912" customFormat="1" ht="13.5" x14ac:dyDescent="0.3"/>
    <row r="2913" customFormat="1" ht="13.5" x14ac:dyDescent="0.3"/>
    <row r="2914" customFormat="1" ht="13.5" x14ac:dyDescent="0.3"/>
    <row r="2915" customFormat="1" ht="13.5" x14ac:dyDescent="0.3"/>
    <row r="2916" customFormat="1" ht="13.5" x14ac:dyDescent="0.3"/>
    <row r="2917" customFormat="1" ht="13.5" x14ac:dyDescent="0.3"/>
    <row r="2918" customFormat="1" ht="13.5" x14ac:dyDescent="0.3"/>
    <row r="2919" customFormat="1" ht="13.5" x14ac:dyDescent="0.3"/>
    <row r="2920" customFormat="1" ht="13.5" x14ac:dyDescent="0.3"/>
    <row r="2921" customFormat="1" ht="13.5" x14ac:dyDescent="0.3"/>
    <row r="2922" customFormat="1" ht="13.5" x14ac:dyDescent="0.3"/>
    <row r="2923" customFormat="1" ht="13.5" x14ac:dyDescent="0.3"/>
    <row r="2924" customFormat="1" ht="13.5" x14ac:dyDescent="0.3"/>
    <row r="2925" customFormat="1" ht="13.5" x14ac:dyDescent="0.3"/>
    <row r="2926" customFormat="1" ht="13.5" x14ac:dyDescent="0.3"/>
    <row r="2927" customFormat="1" ht="13.5" x14ac:dyDescent="0.3"/>
    <row r="2928" customFormat="1" ht="13.5" x14ac:dyDescent="0.3"/>
    <row r="2929" customFormat="1" ht="13.5" x14ac:dyDescent="0.3"/>
    <row r="2930" customFormat="1" ht="13.5" x14ac:dyDescent="0.3"/>
    <row r="2931" customFormat="1" ht="13.5" x14ac:dyDescent="0.3"/>
    <row r="2932" customFormat="1" ht="13.5" x14ac:dyDescent="0.3"/>
    <row r="2933" customFormat="1" ht="13.5" x14ac:dyDescent="0.3"/>
    <row r="2934" customFormat="1" ht="13.5" x14ac:dyDescent="0.3"/>
    <row r="2935" customFormat="1" ht="13.5" x14ac:dyDescent="0.3"/>
    <row r="2936" customFormat="1" ht="13.5" x14ac:dyDescent="0.3"/>
    <row r="2937" customFormat="1" ht="13.5" x14ac:dyDescent="0.3"/>
    <row r="2938" customFormat="1" ht="13.5" x14ac:dyDescent="0.3"/>
    <row r="2939" customFormat="1" ht="13.5" x14ac:dyDescent="0.3"/>
    <row r="2940" customFormat="1" ht="13.5" x14ac:dyDescent="0.3"/>
    <row r="2941" customFormat="1" ht="13.5" x14ac:dyDescent="0.3"/>
    <row r="2942" customFormat="1" ht="13.5" x14ac:dyDescent="0.3"/>
    <row r="2943" customFormat="1" ht="13.5" x14ac:dyDescent="0.3"/>
    <row r="2944" customFormat="1" ht="13.5" x14ac:dyDescent="0.3"/>
    <row r="2945" customFormat="1" ht="13.5" x14ac:dyDescent="0.3"/>
    <row r="2946" customFormat="1" ht="13.5" x14ac:dyDescent="0.3"/>
    <row r="2947" customFormat="1" ht="13.5" x14ac:dyDescent="0.3"/>
    <row r="2948" customFormat="1" ht="13.5" x14ac:dyDescent="0.3"/>
    <row r="2949" customFormat="1" ht="13.5" x14ac:dyDescent="0.3"/>
    <row r="2950" customFormat="1" ht="13.5" x14ac:dyDescent="0.3"/>
    <row r="2951" customFormat="1" ht="13.5" x14ac:dyDescent="0.3"/>
    <row r="2952" customFormat="1" ht="13.5" x14ac:dyDescent="0.3"/>
    <row r="2953" customFormat="1" ht="13.5" x14ac:dyDescent="0.3"/>
    <row r="2954" customFormat="1" ht="13.5" x14ac:dyDescent="0.3"/>
    <row r="2955" customFormat="1" ht="13.5" x14ac:dyDescent="0.3"/>
    <row r="2956" customFormat="1" ht="13.5" x14ac:dyDescent="0.3"/>
    <row r="2957" customFormat="1" ht="13.5" x14ac:dyDescent="0.3"/>
    <row r="2958" customFormat="1" ht="13.5" x14ac:dyDescent="0.3"/>
    <row r="2959" customFormat="1" ht="13.5" x14ac:dyDescent="0.3"/>
    <row r="2960" customFormat="1" ht="13.5" x14ac:dyDescent="0.3"/>
    <row r="2961" customFormat="1" ht="13.5" x14ac:dyDescent="0.3"/>
    <row r="2962" customFormat="1" ht="13.5" x14ac:dyDescent="0.3"/>
    <row r="2963" customFormat="1" ht="13.5" x14ac:dyDescent="0.3"/>
    <row r="2964" customFormat="1" ht="13.5" x14ac:dyDescent="0.3"/>
    <row r="2965" customFormat="1" ht="13.5" x14ac:dyDescent="0.3"/>
    <row r="2966" customFormat="1" ht="13.5" x14ac:dyDescent="0.3"/>
    <row r="2967" customFormat="1" ht="13.5" x14ac:dyDescent="0.3"/>
    <row r="2968" customFormat="1" ht="13.5" x14ac:dyDescent="0.3"/>
    <row r="2969" customFormat="1" ht="13.5" x14ac:dyDescent="0.3"/>
    <row r="2970" customFormat="1" ht="13.5" x14ac:dyDescent="0.3"/>
    <row r="2971" customFormat="1" ht="13.5" x14ac:dyDescent="0.3"/>
    <row r="2972" customFormat="1" ht="13.5" x14ac:dyDescent="0.3"/>
    <row r="2973" customFormat="1" ht="13.5" x14ac:dyDescent="0.3"/>
    <row r="2974" customFormat="1" ht="13.5" x14ac:dyDescent="0.3"/>
    <row r="2975" customFormat="1" ht="13.5" x14ac:dyDescent="0.3"/>
    <row r="2976" customFormat="1" ht="13.5" x14ac:dyDescent="0.3"/>
    <row r="2977" customFormat="1" ht="13.5" x14ac:dyDescent="0.3"/>
    <row r="2978" customFormat="1" ht="13.5" x14ac:dyDescent="0.3"/>
    <row r="2979" customFormat="1" ht="13.5" x14ac:dyDescent="0.3"/>
    <row r="2980" customFormat="1" ht="13.5" x14ac:dyDescent="0.3"/>
    <row r="2981" customFormat="1" ht="13.5" x14ac:dyDescent="0.3"/>
    <row r="2982" customFormat="1" ht="13.5" x14ac:dyDescent="0.3"/>
    <row r="2983" customFormat="1" ht="13.5" x14ac:dyDescent="0.3"/>
    <row r="2984" customFormat="1" ht="13.5" x14ac:dyDescent="0.3"/>
    <row r="2985" customFormat="1" ht="13.5" x14ac:dyDescent="0.3"/>
    <row r="2986" customFormat="1" ht="13.5" x14ac:dyDescent="0.3"/>
    <row r="2987" customFormat="1" ht="13.5" x14ac:dyDescent="0.3"/>
    <row r="2988" customFormat="1" ht="13.5" x14ac:dyDescent="0.3"/>
    <row r="2989" customFormat="1" ht="13.5" x14ac:dyDescent="0.3"/>
    <row r="2990" customFormat="1" ht="13.5" x14ac:dyDescent="0.3"/>
    <row r="2991" customFormat="1" ht="13.5" x14ac:dyDescent="0.3"/>
    <row r="2992" customFormat="1" ht="13.5" x14ac:dyDescent="0.3"/>
    <row r="2993" customFormat="1" ht="13.5" x14ac:dyDescent="0.3"/>
    <row r="2994" customFormat="1" ht="13.5" x14ac:dyDescent="0.3"/>
    <row r="2995" customFormat="1" ht="13.5" x14ac:dyDescent="0.3"/>
    <row r="2996" customFormat="1" ht="13.5" x14ac:dyDescent="0.3"/>
    <row r="2997" customFormat="1" ht="13.5" x14ac:dyDescent="0.3"/>
    <row r="2998" customFormat="1" ht="13.5" x14ac:dyDescent="0.3"/>
    <row r="2999" customFormat="1" ht="13.5" x14ac:dyDescent="0.3"/>
    <row r="3000" customFormat="1" ht="13.5" x14ac:dyDescent="0.3"/>
    <row r="3001" customFormat="1" ht="13.5" x14ac:dyDescent="0.3"/>
    <row r="3002" customFormat="1" ht="13.5" x14ac:dyDescent="0.3"/>
    <row r="3003" customFormat="1" ht="13.5" x14ac:dyDescent="0.3"/>
    <row r="3004" customFormat="1" ht="13.5" x14ac:dyDescent="0.3"/>
    <row r="3005" customFormat="1" ht="13.5" x14ac:dyDescent="0.3"/>
    <row r="3006" customFormat="1" ht="13.5" x14ac:dyDescent="0.3"/>
    <row r="3007" customFormat="1" ht="13.5" x14ac:dyDescent="0.3"/>
    <row r="3008" customFormat="1" ht="13.5" x14ac:dyDescent="0.3"/>
    <row r="3009" customFormat="1" ht="13.5" x14ac:dyDescent="0.3"/>
    <row r="3010" customFormat="1" ht="13.5" x14ac:dyDescent="0.3"/>
    <row r="3011" customFormat="1" ht="13.5" x14ac:dyDescent="0.3"/>
    <row r="3012" customFormat="1" ht="13.5" x14ac:dyDescent="0.3"/>
    <row r="3013" customFormat="1" ht="13.5" x14ac:dyDescent="0.3"/>
    <row r="3014" customFormat="1" ht="13.5" x14ac:dyDescent="0.3"/>
    <row r="3015" customFormat="1" ht="13.5" x14ac:dyDescent="0.3"/>
    <row r="3016" customFormat="1" ht="13.5" x14ac:dyDescent="0.3"/>
    <row r="3017" customFormat="1" ht="13.5" x14ac:dyDescent="0.3"/>
    <row r="3018" customFormat="1" ht="13.5" x14ac:dyDescent="0.3"/>
    <row r="3019" customFormat="1" ht="13.5" x14ac:dyDescent="0.3"/>
    <row r="3020" customFormat="1" ht="13.5" x14ac:dyDescent="0.3"/>
    <row r="3021" customFormat="1" ht="13.5" x14ac:dyDescent="0.3"/>
    <row r="3022" customFormat="1" ht="13.5" x14ac:dyDescent="0.3"/>
    <row r="3023" customFormat="1" ht="13.5" x14ac:dyDescent="0.3"/>
    <row r="3024" customFormat="1" ht="13.5" x14ac:dyDescent="0.3"/>
    <row r="3025" customFormat="1" ht="13.5" x14ac:dyDescent="0.3"/>
    <row r="3026" customFormat="1" ht="13.5" x14ac:dyDescent="0.3"/>
    <row r="3027" customFormat="1" ht="13.5" x14ac:dyDescent="0.3"/>
    <row r="3028" customFormat="1" ht="13.5" x14ac:dyDescent="0.3"/>
    <row r="3029" customFormat="1" ht="13.5" x14ac:dyDescent="0.3"/>
    <row r="3030" customFormat="1" ht="13.5" x14ac:dyDescent="0.3"/>
    <row r="3031" customFormat="1" ht="13.5" x14ac:dyDescent="0.3"/>
    <row r="3032" customFormat="1" ht="13.5" x14ac:dyDescent="0.3"/>
    <row r="3033" customFormat="1" ht="13.5" x14ac:dyDescent="0.3"/>
    <row r="3034" customFormat="1" ht="13.5" x14ac:dyDescent="0.3"/>
    <row r="3035" customFormat="1" ht="13.5" x14ac:dyDescent="0.3"/>
    <row r="3036" customFormat="1" ht="13.5" x14ac:dyDescent="0.3"/>
    <row r="3037" customFormat="1" ht="13.5" x14ac:dyDescent="0.3"/>
    <row r="3038" customFormat="1" ht="13.5" x14ac:dyDescent="0.3"/>
    <row r="3039" customFormat="1" ht="13.5" x14ac:dyDescent="0.3"/>
    <row r="3040" customFormat="1" ht="13.5" x14ac:dyDescent="0.3"/>
    <row r="3041" customFormat="1" ht="13.5" x14ac:dyDescent="0.3"/>
    <row r="3042" customFormat="1" ht="13.5" x14ac:dyDescent="0.3"/>
    <row r="3043" customFormat="1" ht="13.5" x14ac:dyDescent="0.3"/>
    <row r="3044" customFormat="1" ht="13.5" x14ac:dyDescent="0.3"/>
    <row r="3045" customFormat="1" ht="13.5" x14ac:dyDescent="0.3"/>
    <row r="3046" customFormat="1" ht="13.5" x14ac:dyDescent="0.3"/>
    <row r="3047" customFormat="1" ht="13.5" x14ac:dyDescent="0.3"/>
    <row r="3048" customFormat="1" ht="13.5" x14ac:dyDescent="0.3"/>
    <row r="3049" customFormat="1" ht="13.5" x14ac:dyDescent="0.3"/>
    <row r="3050" customFormat="1" ht="13.5" x14ac:dyDescent="0.3"/>
    <row r="3051" customFormat="1" ht="13.5" x14ac:dyDescent="0.3"/>
    <row r="3052" customFormat="1" ht="13.5" x14ac:dyDescent="0.3"/>
    <row r="3053" customFormat="1" ht="13.5" x14ac:dyDescent="0.3"/>
    <row r="3054" customFormat="1" ht="13.5" x14ac:dyDescent="0.3"/>
    <row r="3055" customFormat="1" ht="13.5" x14ac:dyDescent="0.3"/>
    <row r="3056" customFormat="1" ht="13.5" x14ac:dyDescent="0.3"/>
    <row r="3057" customFormat="1" ht="13.5" x14ac:dyDescent="0.3"/>
    <row r="3058" customFormat="1" ht="13.5" x14ac:dyDescent="0.3"/>
    <row r="3059" customFormat="1" ht="13.5" x14ac:dyDescent="0.3"/>
    <row r="3060" customFormat="1" ht="13.5" x14ac:dyDescent="0.3"/>
    <row r="3061" customFormat="1" ht="13.5" x14ac:dyDescent="0.3"/>
    <row r="3062" customFormat="1" ht="13.5" x14ac:dyDescent="0.3"/>
    <row r="3063" customFormat="1" ht="13.5" x14ac:dyDescent="0.3"/>
    <row r="3064" customFormat="1" ht="13.5" x14ac:dyDescent="0.3"/>
    <row r="3065" customFormat="1" ht="13.5" x14ac:dyDescent="0.3"/>
    <row r="3066" customFormat="1" ht="13.5" x14ac:dyDescent="0.3"/>
    <row r="3067" customFormat="1" ht="13.5" x14ac:dyDescent="0.3"/>
    <row r="3068" customFormat="1" ht="13.5" x14ac:dyDescent="0.3"/>
    <row r="3069" customFormat="1" ht="13.5" x14ac:dyDescent="0.3"/>
    <row r="3070" customFormat="1" ht="13.5" x14ac:dyDescent="0.3"/>
    <row r="3071" customFormat="1" ht="13.5" x14ac:dyDescent="0.3"/>
    <row r="3072" customFormat="1" ht="13.5" x14ac:dyDescent="0.3"/>
    <row r="3073" customFormat="1" ht="13.5" x14ac:dyDescent="0.3"/>
    <row r="3074" customFormat="1" ht="13.5" x14ac:dyDescent="0.3"/>
    <row r="3075" customFormat="1" ht="13.5" x14ac:dyDescent="0.3"/>
    <row r="3076" customFormat="1" ht="13.5" x14ac:dyDescent="0.3"/>
    <row r="3077" customFormat="1" ht="13.5" x14ac:dyDescent="0.3"/>
    <row r="3078" customFormat="1" ht="13.5" x14ac:dyDescent="0.3"/>
    <row r="3079" customFormat="1" ht="13.5" x14ac:dyDescent="0.3"/>
    <row r="3080" customFormat="1" ht="13.5" x14ac:dyDescent="0.3"/>
    <row r="3081" customFormat="1" ht="13.5" x14ac:dyDescent="0.3"/>
    <row r="3082" customFormat="1" ht="13.5" x14ac:dyDescent="0.3"/>
    <row r="3083" customFormat="1" ht="13.5" x14ac:dyDescent="0.3"/>
    <row r="3084" customFormat="1" ht="13.5" x14ac:dyDescent="0.3"/>
    <row r="3085" customFormat="1" ht="13.5" x14ac:dyDescent="0.3"/>
    <row r="3086" customFormat="1" ht="13.5" x14ac:dyDescent="0.3"/>
    <row r="3087" customFormat="1" ht="13.5" x14ac:dyDescent="0.3"/>
    <row r="3088" customFormat="1" ht="13.5" x14ac:dyDescent="0.3"/>
    <row r="3089" customFormat="1" ht="13.5" x14ac:dyDescent="0.3"/>
    <row r="3090" customFormat="1" ht="13.5" x14ac:dyDescent="0.3"/>
    <row r="3091" customFormat="1" ht="13.5" x14ac:dyDescent="0.3"/>
    <row r="3092" customFormat="1" ht="13.5" x14ac:dyDescent="0.3"/>
    <row r="3093" customFormat="1" ht="13.5" x14ac:dyDescent="0.3"/>
    <row r="3094" customFormat="1" ht="13.5" x14ac:dyDescent="0.3"/>
    <row r="3095" customFormat="1" ht="13.5" x14ac:dyDescent="0.3"/>
    <row r="3096" customFormat="1" ht="13.5" x14ac:dyDescent="0.3"/>
    <row r="3097" customFormat="1" ht="13.5" x14ac:dyDescent="0.3"/>
    <row r="3098" customFormat="1" ht="13.5" x14ac:dyDescent="0.3"/>
    <row r="3099" customFormat="1" ht="13.5" x14ac:dyDescent="0.3"/>
    <row r="3100" customFormat="1" ht="13.5" x14ac:dyDescent="0.3"/>
    <row r="3101" customFormat="1" ht="13.5" x14ac:dyDescent="0.3"/>
    <row r="3102" customFormat="1" ht="13.5" x14ac:dyDescent="0.3"/>
    <row r="3103" customFormat="1" ht="13.5" x14ac:dyDescent="0.3"/>
    <row r="3104" customFormat="1" ht="13.5" x14ac:dyDescent="0.3"/>
    <row r="3105" customFormat="1" ht="13.5" x14ac:dyDescent="0.3"/>
    <row r="3106" customFormat="1" ht="13.5" x14ac:dyDescent="0.3"/>
    <row r="3107" customFormat="1" ht="13.5" x14ac:dyDescent="0.3"/>
    <row r="3108" customFormat="1" ht="13.5" x14ac:dyDescent="0.3"/>
    <row r="3109" customFormat="1" ht="13.5" x14ac:dyDescent="0.3"/>
    <row r="3110" customFormat="1" ht="13.5" x14ac:dyDescent="0.3"/>
    <row r="3111" customFormat="1" ht="13.5" x14ac:dyDescent="0.3"/>
    <row r="3112" customFormat="1" ht="13.5" x14ac:dyDescent="0.3"/>
    <row r="3113" customFormat="1" ht="13.5" x14ac:dyDescent="0.3"/>
    <row r="3114" customFormat="1" ht="13.5" x14ac:dyDescent="0.3"/>
    <row r="3115" customFormat="1" ht="13.5" x14ac:dyDescent="0.3"/>
    <row r="3116" customFormat="1" ht="13.5" x14ac:dyDescent="0.3"/>
    <row r="3117" customFormat="1" ht="13.5" x14ac:dyDescent="0.3"/>
    <row r="3118" customFormat="1" ht="13.5" x14ac:dyDescent="0.3"/>
    <row r="3119" customFormat="1" ht="13.5" x14ac:dyDescent="0.3"/>
    <row r="3120" customFormat="1" ht="13.5" x14ac:dyDescent="0.3"/>
    <row r="3121" customFormat="1" ht="13.5" x14ac:dyDescent="0.3"/>
    <row r="3122" customFormat="1" ht="13.5" x14ac:dyDescent="0.3"/>
    <row r="3123" customFormat="1" ht="13.5" x14ac:dyDescent="0.3"/>
    <row r="3124" customFormat="1" ht="13.5" x14ac:dyDescent="0.3"/>
    <row r="3125" customFormat="1" ht="13.5" x14ac:dyDescent="0.3"/>
    <row r="3126" customFormat="1" ht="13.5" x14ac:dyDescent="0.3"/>
    <row r="3127" customFormat="1" ht="13.5" x14ac:dyDescent="0.3"/>
    <row r="3128" customFormat="1" ht="13.5" x14ac:dyDescent="0.3"/>
    <row r="3129" customFormat="1" ht="13.5" x14ac:dyDescent="0.3"/>
    <row r="3130" customFormat="1" ht="13.5" x14ac:dyDescent="0.3"/>
    <row r="3131" customFormat="1" ht="13.5" x14ac:dyDescent="0.3"/>
    <row r="3132" customFormat="1" ht="13.5" x14ac:dyDescent="0.3"/>
    <row r="3133" customFormat="1" ht="13.5" x14ac:dyDescent="0.3"/>
    <row r="3134" customFormat="1" ht="13.5" x14ac:dyDescent="0.3"/>
    <row r="3135" customFormat="1" ht="13.5" x14ac:dyDescent="0.3"/>
    <row r="3136" customFormat="1" ht="13.5" x14ac:dyDescent="0.3"/>
    <row r="3137" customFormat="1" ht="13.5" x14ac:dyDescent="0.3"/>
    <row r="3138" customFormat="1" ht="13.5" x14ac:dyDescent="0.3"/>
    <row r="3139" customFormat="1" ht="13.5" x14ac:dyDescent="0.3"/>
    <row r="3140" customFormat="1" ht="13.5" x14ac:dyDescent="0.3"/>
    <row r="3141" customFormat="1" ht="13.5" x14ac:dyDescent="0.3"/>
    <row r="3142" customFormat="1" ht="13.5" x14ac:dyDescent="0.3"/>
    <row r="3143" customFormat="1" ht="13.5" x14ac:dyDescent="0.3"/>
    <row r="3144" customFormat="1" ht="13.5" x14ac:dyDescent="0.3"/>
    <row r="3145" customFormat="1" ht="13.5" x14ac:dyDescent="0.3"/>
    <row r="3146" customFormat="1" ht="13.5" x14ac:dyDescent="0.3"/>
    <row r="3147" customFormat="1" ht="13.5" x14ac:dyDescent="0.3"/>
    <row r="3148" customFormat="1" ht="13.5" x14ac:dyDescent="0.3"/>
    <row r="3149" customFormat="1" ht="13.5" x14ac:dyDescent="0.3"/>
    <row r="3150" customFormat="1" ht="13.5" x14ac:dyDescent="0.3"/>
    <row r="3151" customFormat="1" ht="13.5" x14ac:dyDescent="0.3"/>
    <row r="3152" customFormat="1" ht="13.5" x14ac:dyDescent="0.3"/>
    <row r="3153" customFormat="1" ht="13.5" x14ac:dyDescent="0.3"/>
    <row r="3154" customFormat="1" ht="13.5" x14ac:dyDescent="0.3"/>
    <row r="3155" customFormat="1" ht="13.5" x14ac:dyDescent="0.3"/>
    <row r="3156" customFormat="1" ht="13.5" x14ac:dyDescent="0.3"/>
    <row r="3157" customFormat="1" ht="13.5" x14ac:dyDescent="0.3"/>
    <row r="3158" customFormat="1" ht="13.5" x14ac:dyDescent="0.3"/>
    <row r="3159" customFormat="1" ht="13.5" x14ac:dyDescent="0.3"/>
    <row r="3160" customFormat="1" ht="13.5" x14ac:dyDescent="0.3"/>
    <row r="3161" customFormat="1" ht="13.5" x14ac:dyDescent="0.3"/>
    <row r="3162" customFormat="1" ht="13.5" x14ac:dyDescent="0.3"/>
    <row r="3163" customFormat="1" ht="13.5" x14ac:dyDescent="0.3"/>
    <row r="3164" customFormat="1" ht="13.5" x14ac:dyDescent="0.3"/>
    <row r="3165" customFormat="1" ht="13.5" x14ac:dyDescent="0.3"/>
    <row r="3166" customFormat="1" ht="13.5" x14ac:dyDescent="0.3"/>
    <row r="3167" customFormat="1" ht="13.5" x14ac:dyDescent="0.3"/>
    <row r="3168" customFormat="1" ht="13.5" x14ac:dyDescent="0.3"/>
    <row r="3169" customFormat="1" ht="13.5" x14ac:dyDescent="0.3"/>
    <row r="3170" customFormat="1" ht="13.5" x14ac:dyDescent="0.3"/>
    <row r="3171" customFormat="1" ht="13.5" x14ac:dyDescent="0.3"/>
    <row r="3172" customFormat="1" ht="13.5" x14ac:dyDescent="0.3"/>
    <row r="3173" customFormat="1" ht="13.5" x14ac:dyDescent="0.3"/>
    <row r="3174" customFormat="1" ht="13.5" x14ac:dyDescent="0.3"/>
    <row r="3175" customFormat="1" ht="13.5" x14ac:dyDescent="0.3"/>
    <row r="3176" customFormat="1" ht="13.5" x14ac:dyDescent="0.3"/>
    <row r="3177" customFormat="1" ht="13.5" x14ac:dyDescent="0.3"/>
    <row r="3178" customFormat="1" ht="13.5" x14ac:dyDescent="0.3"/>
    <row r="3179" customFormat="1" ht="13.5" x14ac:dyDescent="0.3"/>
    <row r="3180" customFormat="1" ht="13.5" x14ac:dyDescent="0.3"/>
    <row r="3181" customFormat="1" ht="13.5" x14ac:dyDescent="0.3"/>
    <row r="3182" customFormat="1" ht="13.5" x14ac:dyDescent="0.3"/>
    <row r="3183" customFormat="1" ht="13.5" x14ac:dyDescent="0.3"/>
    <row r="3184" customFormat="1" ht="13.5" x14ac:dyDescent="0.3"/>
    <row r="3185" customFormat="1" ht="13.5" x14ac:dyDescent="0.3"/>
    <row r="3186" customFormat="1" ht="13.5" x14ac:dyDescent="0.3"/>
    <row r="3187" customFormat="1" ht="13.5" x14ac:dyDescent="0.3"/>
    <row r="3188" customFormat="1" ht="13.5" x14ac:dyDescent="0.3"/>
    <row r="3189" customFormat="1" ht="13.5" x14ac:dyDescent="0.3"/>
    <row r="3190" customFormat="1" ht="13.5" x14ac:dyDescent="0.3"/>
    <row r="3191" customFormat="1" ht="13.5" x14ac:dyDescent="0.3"/>
    <row r="3192" customFormat="1" ht="13.5" x14ac:dyDescent="0.3"/>
    <row r="3193" customFormat="1" ht="13.5" x14ac:dyDescent="0.3"/>
    <row r="3194" customFormat="1" ht="13.5" x14ac:dyDescent="0.3"/>
    <row r="3195" customFormat="1" ht="13.5" x14ac:dyDescent="0.3"/>
    <row r="3196" customFormat="1" ht="13.5" x14ac:dyDescent="0.3"/>
    <row r="3197" customFormat="1" ht="13.5" x14ac:dyDescent="0.3"/>
    <row r="3198" customFormat="1" ht="13.5" x14ac:dyDescent="0.3"/>
    <row r="3199" customFormat="1" ht="13.5" x14ac:dyDescent="0.3"/>
    <row r="3200" customFormat="1" ht="13.5" x14ac:dyDescent="0.3"/>
    <row r="3201" customFormat="1" ht="13.5" x14ac:dyDescent="0.3"/>
    <row r="3202" customFormat="1" ht="13.5" x14ac:dyDescent="0.3"/>
    <row r="3203" customFormat="1" ht="13.5" x14ac:dyDescent="0.3"/>
    <row r="3204" customFormat="1" ht="13.5" x14ac:dyDescent="0.3"/>
    <row r="3205" customFormat="1" ht="13.5" x14ac:dyDescent="0.3"/>
    <row r="3206" customFormat="1" ht="13.5" x14ac:dyDescent="0.3"/>
    <row r="3207" customFormat="1" ht="13.5" x14ac:dyDescent="0.3"/>
    <row r="3208" customFormat="1" ht="13.5" x14ac:dyDescent="0.3"/>
    <row r="3209" customFormat="1" ht="13.5" x14ac:dyDescent="0.3"/>
    <row r="3210" customFormat="1" ht="13.5" x14ac:dyDescent="0.3"/>
    <row r="3211" customFormat="1" ht="13.5" x14ac:dyDescent="0.3"/>
    <row r="3212" customFormat="1" ht="13.5" x14ac:dyDescent="0.3"/>
    <row r="3213" customFormat="1" ht="13.5" x14ac:dyDescent="0.3"/>
    <row r="3214" customFormat="1" ht="13.5" x14ac:dyDescent="0.3"/>
    <row r="3215" customFormat="1" ht="13.5" x14ac:dyDescent="0.3"/>
    <row r="3216" customFormat="1" ht="13.5" x14ac:dyDescent="0.3"/>
    <row r="3217" customFormat="1" ht="13.5" x14ac:dyDescent="0.3"/>
    <row r="3218" customFormat="1" ht="13.5" x14ac:dyDescent="0.3"/>
    <row r="3219" customFormat="1" ht="13.5" x14ac:dyDescent="0.3"/>
    <row r="3220" customFormat="1" ht="13.5" x14ac:dyDescent="0.3"/>
    <row r="3221" customFormat="1" ht="13.5" x14ac:dyDescent="0.3"/>
    <row r="3222" customFormat="1" ht="13.5" x14ac:dyDescent="0.3"/>
    <row r="3223" customFormat="1" ht="13.5" x14ac:dyDescent="0.3"/>
    <row r="3224" customFormat="1" ht="13.5" x14ac:dyDescent="0.3"/>
    <row r="3225" customFormat="1" ht="13.5" x14ac:dyDescent="0.3"/>
    <row r="3226" customFormat="1" ht="13.5" x14ac:dyDescent="0.3"/>
    <row r="3227" customFormat="1" ht="13.5" x14ac:dyDescent="0.3"/>
    <row r="3228" customFormat="1" ht="13.5" x14ac:dyDescent="0.3"/>
    <row r="3229" customFormat="1" ht="13.5" x14ac:dyDescent="0.3"/>
    <row r="3230" customFormat="1" ht="13.5" x14ac:dyDescent="0.3"/>
    <row r="3231" customFormat="1" ht="13.5" x14ac:dyDescent="0.3"/>
    <row r="3232" customFormat="1" ht="13.5" x14ac:dyDescent="0.3"/>
    <row r="3233" customFormat="1" ht="13.5" x14ac:dyDescent="0.3"/>
    <row r="3234" customFormat="1" ht="13.5" x14ac:dyDescent="0.3"/>
    <row r="3235" customFormat="1" ht="13.5" x14ac:dyDescent="0.3"/>
    <row r="3236" customFormat="1" ht="13.5" x14ac:dyDescent="0.3"/>
    <row r="3237" customFormat="1" ht="13.5" x14ac:dyDescent="0.3"/>
    <row r="3238" customFormat="1" ht="13.5" x14ac:dyDescent="0.3"/>
    <row r="3239" customFormat="1" ht="13.5" x14ac:dyDescent="0.3"/>
    <row r="3240" customFormat="1" ht="13.5" x14ac:dyDescent="0.3"/>
    <row r="3241" customFormat="1" ht="13.5" x14ac:dyDescent="0.3"/>
    <row r="3242" customFormat="1" ht="13.5" x14ac:dyDescent="0.3"/>
    <row r="3243" customFormat="1" ht="13.5" x14ac:dyDescent="0.3"/>
    <row r="3244" customFormat="1" ht="13.5" x14ac:dyDescent="0.3"/>
    <row r="3245" customFormat="1" ht="13.5" x14ac:dyDescent="0.3"/>
    <row r="3246" customFormat="1" ht="13.5" x14ac:dyDescent="0.3"/>
    <row r="3247" customFormat="1" ht="13.5" x14ac:dyDescent="0.3"/>
    <row r="3248" customFormat="1" ht="13.5" x14ac:dyDescent="0.3"/>
    <row r="3249" customFormat="1" ht="13.5" x14ac:dyDescent="0.3"/>
    <row r="3250" customFormat="1" ht="13.5" x14ac:dyDescent="0.3"/>
    <row r="3251" customFormat="1" ht="13.5" x14ac:dyDescent="0.3"/>
    <row r="3252" customFormat="1" ht="13.5" x14ac:dyDescent="0.3"/>
    <row r="3253" customFormat="1" ht="13.5" x14ac:dyDescent="0.3"/>
    <row r="3254" customFormat="1" ht="13.5" x14ac:dyDescent="0.3"/>
    <row r="3255" customFormat="1" ht="13.5" x14ac:dyDescent="0.3"/>
    <row r="3256" customFormat="1" ht="13.5" x14ac:dyDescent="0.3"/>
    <row r="3257" customFormat="1" ht="13.5" x14ac:dyDescent="0.3"/>
    <row r="3258" customFormat="1" ht="13.5" x14ac:dyDescent="0.3"/>
    <row r="3259" customFormat="1" ht="13.5" x14ac:dyDescent="0.3"/>
    <row r="3260" customFormat="1" ht="13.5" x14ac:dyDescent="0.3"/>
    <row r="3261" customFormat="1" ht="13.5" x14ac:dyDescent="0.3"/>
    <row r="3262" customFormat="1" ht="13.5" x14ac:dyDescent="0.3"/>
    <row r="3263" customFormat="1" ht="13.5" x14ac:dyDescent="0.3"/>
    <row r="3264" customFormat="1" ht="13.5" x14ac:dyDescent="0.3"/>
    <row r="3265" customFormat="1" ht="13.5" x14ac:dyDescent="0.3"/>
    <row r="3266" customFormat="1" ht="13.5" x14ac:dyDescent="0.3"/>
    <row r="3267" customFormat="1" ht="13.5" x14ac:dyDescent="0.3"/>
    <row r="3268" customFormat="1" ht="13.5" x14ac:dyDescent="0.3"/>
    <row r="3269" customFormat="1" ht="13.5" x14ac:dyDescent="0.3"/>
    <row r="3270" customFormat="1" ht="13.5" x14ac:dyDescent="0.3"/>
    <row r="3271" customFormat="1" ht="13.5" x14ac:dyDescent="0.3"/>
    <row r="3272" customFormat="1" ht="13.5" x14ac:dyDescent="0.3"/>
    <row r="3273" customFormat="1" ht="13.5" x14ac:dyDescent="0.3"/>
    <row r="3274" customFormat="1" ht="13.5" x14ac:dyDescent="0.3"/>
    <row r="3275" customFormat="1" ht="13.5" x14ac:dyDescent="0.3"/>
    <row r="3276" customFormat="1" ht="13.5" x14ac:dyDescent="0.3"/>
    <row r="3277" customFormat="1" ht="13.5" x14ac:dyDescent="0.3"/>
    <row r="3278" customFormat="1" ht="13.5" x14ac:dyDescent="0.3"/>
    <row r="3279" customFormat="1" ht="13.5" x14ac:dyDescent="0.3"/>
    <row r="3280" customFormat="1" ht="13.5" x14ac:dyDescent="0.3"/>
    <row r="3281" customFormat="1" ht="13.5" x14ac:dyDescent="0.3"/>
    <row r="3282" customFormat="1" ht="13.5" x14ac:dyDescent="0.3"/>
    <row r="3283" customFormat="1" ht="13.5" x14ac:dyDescent="0.3"/>
    <row r="3284" customFormat="1" ht="13.5" x14ac:dyDescent="0.3"/>
    <row r="3285" customFormat="1" ht="13.5" x14ac:dyDescent="0.3"/>
    <row r="3286" customFormat="1" ht="13.5" x14ac:dyDescent="0.3"/>
    <row r="3287" customFormat="1" ht="13.5" x14ac:dyDescent="0.3"/>
    <row r="3288" customFormat="1" ht="13.5" x14ac:dyDescent="0.3"/>
    <row r="3289" customFormat="1" ht="13.5" x14ac:dyDescent="0.3"/>
    <row r="3290" customFormat="1" ht="13.5" x14ac:dyDescent="0.3"/>
    <row r="3291" customFormat="1" ht="13.5" x14ac:dyDescent="0.3"/>
    <row r="3292" customFormat="1" ht="13.5" x14ac:dyDescent="0.3"/>
    <row r="3293" customFormat="1" ht="13.5" x14ac:dyDescent="0.3"/>
    <row r="3294" customFormat="1" ht="13.5" x14ac:dyDescent="0.3"/>
    <row r="3295" customFormat="1" ht="13.5" x14ac:dyDescent="0.3"/>
    <row r="3296" customFormat="1" ht="13.5" x14ac:dyDescent="0.3"/>
    <row r="3297" customFormat="1" ht="13.5" x14ac:dyDescent="0.3"/>
    <row r="3298" customFormat="1" ht="13.5" x14ac:dyDescent="0.3"/>
    <row r="3299" customFormat="1" ht="13.5" x14ac:dyDescent="0.3"/>
    <row r="3300" customFormat="1" ht="13.5" x14ac:dyDescent="0.3"/>
    <row r="3301" customFormat="1" ht="13.5" x14ac:dyDescent="0.3"/>
    <row r="3302" customFormat="1" ht="13.5" x14ac:dyDescent="0.3"/>
    <row r="3303" customFormat="1" ht="13.5" x14ac:dyDescent="0.3"/>
    <row r="3304" customFormat="1" ht="13.5" x14ac:dyDescent="0.3"/>
    <row r="3305" customFormat="1" ht="13.5" x14ac:dyDescent="0.3"/>
    <row r="3306" customFormat="1" ht="13.5" x14ac:dyDescent="0.3"/>
    <row r="3307" customFormat="1" ht="13.5" x14ac:dyDescent="0.3"/>
    <row r="3308" customFormat="1" ht="13.5" x14ac:dyDescent="0.3"/>
    <row r="3309" customFormat="1" ht="13.5" x14ac:dyDescent="0.3"/>
    <row r="3310" customFormat="1" ht="13.5" x14ac:dyDescent="0.3"/>
    <row r="3311" customFormat="1" ht="13.5" x14ac:dyDescent="0.3"/>
    <row r="3312" customFormat="1" ht="13.5" x14ac:dyDescent="0.3"/>
    <row r="3313" customFormat="1" ht="13.5" x14ac:dyDescent="0.3"/>
    <row r="3314" customFormat="1" ht="13.5" x14ac:dyDescent="0.3"/>
    <row r="3315" customFormat="1" ht="13.5" x14ac:dyDescent="0.3"/>
    <row r="3316" customFormat="1" ht="13.5" x14ac:dyDescent="0.3"/>
    <row r="3317" customFormat="1" ht="13.5" x14ac:dyDescent="0.3"/>
    <row r="3318" customFormat="1" ht="13.5" x14ac:dyDescent="0.3"/>
    <row r="3319" customFormat="1" ht="13.5" x14ac:dyDescent="0.3"/>
    <row r="3320" customFormat="1" ht="13.5" x14ac:dyDescent="0.3"/>
    <row r="3321" customFormat="1" ht="13.5" x14ac:dyDescent="0.3"/>
    <row r="3322" customFormat="1" ht="13.5" x14ac:dyDescent="0.3"/>
    <row r="3323" customFormat="1" ht="13.5" x14ac:dyDescent="0.3"/>
    <row r="3324" customFormat="1" ht="13.5" x14ac:dyDescent="0.3"/>
    <row r="3325" customFormat="1" ht="13.5" x14ac:dyDescent="0.3"/>
    <row r="3326" customFormat="1" ht="13.5" x14ac:dyDescent="0.3"/>
    <row r="3327" customFormat="1" ht="13.5" x14ac:dyDescent="0.3"/>
    <row r="3328" customFormat="1" ht="13.5" x14ac:dyDescent="0.3"/>
    <row r="3329" customFormat="1" ht="13.5" x14ac:dyDescent="0.3"/>
    <row r="3330" customFormat="1" ht="13.5" x14ac:dyDescent="0.3"/>
    <row r="3331" customFormat="1" ht="13.5" x14ac:dyDescent="0.3"/>
    <row r="3332" customFormat="1" ht="13.5" x14ac:dyDescent="0.3"/>
    <row r="3333" customFormat="1" ht="13.5" x14ac:dyDescent="0.3"/>
    <row r="3334" customFormat="1" ht="13.5" x14ac:dyDescent="0.3"/>
    <row r="3335" customFormat="1" ht="13.5" x14ac:dyDescent="0.3"/>
    <row r="3336" customFormat="1" ht="13.5" x14ac:dyDescent="0.3"/>
    <row r="3337" customFormat="1" ht="13.5" x14ac:dyDescent="0.3"/>
    <row r="3338" customFormat="1" ht="13.5" x14ac:dyDescent="0.3"/>
    <row r="3339" customFormat="1" ht="13.5" x14ac:dyDescent="0.3"/>
    <row r="3340" customFormat="1" ht="13.5" x14ac:dyDescent="0.3"/>
    <row r="3341" customFormat="1" ht="13.5" x14ac:dyDescent="0.3"/>
    <row r="3342" customFormat="1" ht="13.5" x14ac:dyDescent="0.3"/>
    <row r="3343" customFormat="1" ht="13.5" x14ac:dyDescent="0.3"/>
    <row r="3344" customFormat="1" ht="13.5" x14ac:dyDescent="0.3"/>
    <row r="3345" customFormat="1" ht="13.5" x14ac:dyDescent="0.3"/>
    <row r="3346" customFormat="1" ht="13.5" x14ac:dyDescent="0.3"/>
    <row r="3347" customFormat="1" ht="13.5" x14ac:dyDescent="0.3"/>
    <row r="3348" customFormat="1" ht="13.5" x14ac:dyDescent="0.3"/>
    <row r="3349" customFormat="1" ht="13.5" x14ac:dyDescent="0.3"/>
    <row r="3350" customFormat="1" ht="13.5" x14ac:dyDescent="0.3"/>
    <row r="3351" customFormat="1" ht="13.5" x14ac:dyDescent="0.3"/>
    <row r="3352" customFormat="1" ht="13.5" x14ac:dyDescent="0.3"/>
    <row r="3353" customFormat="1" ht="13.5" x14ac:dyDescent="0.3"/>
    <row r="3354" customFormat="1" ht="13.5" x14ac:dyDescent="0.3"/>
    <row r="3355" customFormat="1" ht="13.5" x14ac:dyDescent="0.3"/>
    <row r="3356" customFormat="1" ht="13.5" x14ac:dyDescent="0.3"/>
    <row r="3357" customFormat="1" ht="13.5" x14ac:dyDescent="0.3"/>
    <row r="3358" customFormat="1" ht="13.5" x14ac:dyDescent="0.3"/>
    <row r="3359" customFormat="1" ht="13.5" x14ac:dyDescent="0.3"/>
    <row r="3360" customFormat="1" ht="13.5" x14ac:dyDescent="0.3"/>
    <row r="3361" customFormat="1" ht="13.5" x14ac:dyDescent="0.3"/>
    <row r="3362" customFormat="1" ht="13.5" x14ac:dyDescent="0.3"/>
    <row r="3363" customFormat="1" ht="13.5" x14ac:dyDescent="0.3"/>
    <row r="3364" customFormat="1" ht="13.5" x14ac:dyDescent="0.3"/>
    <row r="3365" customFormat="1" ht="13.5" x14ac:dyDescent="0.3"/>
    <row r="3366" customFormat="1" ht="13.5" x14ac:dyDescent="0.3"/>
    <row r="3367" customFormat="1" ht="13.5" x14ac:dyDescent="0.3"/>
    <row r="3368" customFormat="1" ht="13.5" x14ac:dyDescent="0.3"/>
    <row r="3369" customFormat="1" ht="13.5" x14ac:dyDescent="0.3"/>
    <row r="3370" customFormat="1" ht="13.5" x14ac:dyDescent="0.3"/>
    <row r="3371" customFormat="1" ht="13.5" x14ac:dyDescent="0.3"/>
    <row r="3372" customFormat="1" ht="13.5" x14ac:dyDescent="0.3"/>
    <row r="3373" customFormat="1" ht="13.5" x14ac:dyDescent="0.3"/>
    <row r="3374" customFormat="1" ht="13.5" x14ac:dyDescent="0.3"/>
    <row r="3375" customFormat="1" ht="13.5" x14ac:dyDescent="0.3"/>
    <row r="3376" customFormat="1" ht="13.5" x14ac:dyDescent="0.3"/>
    <row r="3377" customFormat="1" ht="13.5" x14ac:dyDescent="0.3"/>
    <row r="3378" customFormat="1" ht="13.5" x14ac:dyDescent="0.3"/>
    <row r="3379" customFormat="1" ht="13.5" x14ac:dyDescent="0.3"/>
    <row r="3380" customFormat="1" ht="13.5" x14ac:dyDescent="0.3"/>
    <row r="3381" customFormat="1" ht="13.5" x14ac:dyDescent="0.3"/>
    <row r="3382" customFormat="1" ht="13.5" x14ac:dyDescent="0.3"/>
    <row r="3383" customFormat="1" ht="13.5" x14ac:dyDescent="0.3"/>
    <row r="3384" customFormat="1" ht="13.5" x14ac:dyDescent="0.3"/>
    <row r="3385" customFormat="1" ht="13.5" x14ac:dyDescent="0.3"/>
    <row r="3386" customFormat="1" ht="13.5" x14ac:dyDescent="0.3"/>
    <row r="3387" customFormat="1" ht="13.5" x14ac:dyDescent="0.3"/>
    <row r="3388" customFormat="1" ht="13.5" x14ac:dyDescent="0.3"/>
    <row r="3389" customFormat="1" ht="13.5" x14ac:dyDescent="0.3"/>
    <row r="3390" customFormat="1" ht="13.5" x14ac:dyDescent="0.3"/>
    <row r="3391" customFormat="1" ht="13.5" x14ac:dyDescent="0.3"/>
    <row r="3392" customFormat="1" ht="13.5" x14ac:dyDescent="0.3"/>
    <row r="3393" customFormat="1" ht="13.5" x14ac:dyDescent="0.3"/>
    <row r="3394" customFormat="1" ht="13.5" x14ac:dyDescent="0.3"/>
    <row r="3395" customFormat="1" ht="13.5" x14ac:dyDescent="0.3"/>
    <row r="3396" customFormat="1" ht="13.5" x14ac:dyDescent="0.3"/>
    <row r="3397" customFormat="1" ht="13.5" x14ac:dyDescent="0.3"/>
    <row r="3398" customFormat="1" ht="13.5" x14ac:dyDescent="0.3"/>
    <row r="3399" customFormat="1" ht="13.5" x14ac:dyDescent="0.3"/>
    <row r="3400" customFormat="1" ht="13.5" x14ac:dyDescent="0.3"/>
    <row r="3401" customFormat="1" ht="13.5" x14ac:dyDescent="0.3"/>
    <row r="3402" customFormat="1" ht="13.5" x14ac:dyDescent="0.3"/>
    <row r="3403" customFormat="1" ht="13.5" x14ac:dyDescent="0.3"/>
    <row r="3404" customFormat="1" ht="13.5" x14ac:dyDescent="0.3"/>
    <row r="3405" customFormat="1" ht="13.5" x14ac:dyDescent="0.3"/>
    <row r="3406" customFormat="1" ht="13.5" x14ac:dyDescent="0.3"/>
    <row r="3407" customFormat="1" ht="13.5" x14ac:dyDescent="0.3"/>
    <row r="3408" customFormat="1" ht="13.5" x14ac:dyDescent="0.3"/>
    <row r="3409" customFormat="1" ht="13.5" x14ac:dyDescent="0.3"/>
    <row r="3410" customFormat="1" ht="13.5" x14ac:dyDescent="0.3"/>
    <row r="3411" customFormat="1" ht="13.5" x14ac:dyDescent="0.3"/>
    <row r="3412" customFormat="1" ht="13.5" x14ac:dyDescent="0.3"/>
    <row r="3413" customFormat="1" ht="13.5" x14ac:dyDescent="0.3"/>
    <row r="3414" customFormat="1" ht="13.5" x14ac:dyDescent="0.3"/>
    <row r="3415" customFormat="1" ht="13.5" x14ac:dyDescent="0.3"/>
    <row r="3416" customFormat="1" ht="13.5" x14ac:dyDescent="0.3"/>
    <row r="3417" customFormat="1" ht="13.5" x14ac:dyDescent="0.3"/>
    <row r="3418" customFormat="1" ht="13.5" x14ac:dyDescent="0.3"/>
    <row r="3419" customFormat="1" ht="13.5" x14ac:dyDescent="0.3"/>
    <row r="3420" customFormat="1" ht="13.5" x14ac:dyDescent="0.3"/>
    <row r="3421" customFormat="1" ht="13.5" x14ac:dyDescent="0.3"/>
    <row r="3422" customFormat="1" ht="13.5" x14ac:dyDescent="0.3"/>
    <row r="3423" customFormat="1" ht="13.5" x14ac:dyDescent="0.3"/>
    <row r="3424" customFormat="1" ht="13.5" x14ac:dyDescent="0.3"/>
    <row r="3425" customFormat="1" ht="13.5" x14ac:dyDescent="0.3"/>
    <row r="3426" customFormat="1" ht="13.5" x14ac:dyDescent="0.3"/>
    <row r="3427" customFormat="1" ht="13.5" x14ac:dyDescent="0.3"/>
    <row r="3428" customFormat="1" ht="13.5" x14ac:dyDescent="0.3"/>
    <row r="3429" customFormat="1" ht="13.5" x14ac:dyDescent="0.3"/>
    <row r="3430" customFormat="1" ht="13.5" x14ac:dyDescent="0.3"/>
    <row r="3431" customFormat="1" ht="13.5" x14ac:dyDescent="0.3"/>
    <row r="3432" customFormat="1" ht="13.5" x14ac:dyDescent="0.3"/>
    <row r="3433" customFormat="1" ht="13.5" x14ac:dyDescent="0.3"/>
    <row r="3434" customFormat="1" ht="13.5" x14ac:dyDescent="0.3"/>
    <row r="3435" customFormat="1" ht="13.5" x14ac:dyDescent="0.3"/>
    <row r="3436" customFormat="1" ht="13.5" x14ac:dyDescent="0.3"/>
    <row r="3437" customFormat="1" ht="13.5" x14ac:dyDescent="0.3"/>
    <row r="3438" customFormat="1" ht="13.5" x14ac:dyDescent="0.3"/>
    <row r="3439" customFormat="1" ht="13.5" x14ac:dyDescent="0.3"/>
    <row r="3440" customFormat="1" ht="13.5" x14ac:dyDescent="0.3"/>
    <row r="3441" customFormat="1" ht="13.5" x14ac:dyDescent="0.3"/>
    <row r="3442" customFormat="1" ht="13.5" x14ac:dyDescent="0.3"/>
    <row r="3443" customFormat="1" ht="13.5" x14ac:dyDescent="0.3"/>
    <row r="3444" customFormat="1" ht="13.5" x14ac:dyDescent="0.3"/>
    <row r="3445" customFormat="1" ht="13.5" x14ac:dyDescent="0.3"/>
    <row r="3446" customFormat="1" ht="13.5" x14ac:dyDescent="0.3"/>
    <row r="3447" customFormat="1" ht="13.5" x14ac:dyDescent="0.3"/>
    <row r="3448" customFormat="1" ht="13.5" x14ac:dyDescent="0.3"/>
    <row r="3449" customFormat="1" ht="13.5" x14ac:dyDescent="0.3"/>
    <row r="3450" customFormat="1" ht="13.5" x14ac:dyDescent="0.3"/>
    <row r="3451" customFormat="1" ht="13.5" x14ac:dyDescent="0.3"/>
    <row r="3452" customFormat="1" ht="13.5" x14ac:dyDescent="0.3"/>
    <row r="3453" customFormat="1" ht="13.5" x14ac:dyDescent="0.3"/>
    <row r="3454" customFormat="1" ht="13.5" x14ac:dyDescent="0.3"/>
    <row r="3455" customFormat="1" ht="13.5" x14ac:dyDescent="0.3"/>
    <row r="3456" customFormat="1" ht="13.5" x14ac:dyDescent="0.3"/>
    <row r="3457" customFormat="1" ht="13.5" x14ac:dyDescent="0.3"/>
    <row r="3458" customFormat="1" ht="13.5" x14ac:dyDescent="0.3"/>
    <row r="3459" customFormat="1" ht="13.5" x14ac:dyDescent="0.3"/>
    <row r="3460" customFormat="1" ht="13.5" x14ac:dyDescent="0.3"/>
    <row r="3461" customFormat="1" ht="13.5" x14ac:dyDescent="0.3"/>
    <row r="3462" customFormat="1" ht="13.5" x14ac:dyDescent="0.3"/>
    <row r="3463" customFormat="1" ht="13.5" x14ac:dyDescent="0.3"/>
    <row r="3464" customFormat="1" ht="13.5" x14ac:dyDescent="0.3"/>
    <row r="3465" customFormat="1" ht="13.5" x14ac:dyDescent="0.3"/>
    <row r="3466" customFormat="1" ht="13.5" x14ac:dyDescent="0.3"/>
    <row r="3467" customFormat="1" ht="13.5" x14ac:dyDescent="0.3"/>
    <row r="3468" customFormat="1" ht="13.5" x14ac:dyDescent="0.3"/>
    <row r="3469" customFormat="1" ht="13.5" x14ac:dyDescent="0.3"/>
    <row r="3470" customFormat="1" ht="13.5" x14ac:dyDescent="0.3"/>
    <row r="3471" customFormat="1" ht="13.5" x14ac:dyDescent="0.3"/>
    <row r="3472" customFormat="1" ht="13.5" x14ac:dyDescent="0.3"/>
    <row r="3473" customFormat="1" ht="13.5" x14ac:dyDescent="0.3"/>
    <row r="3474" customFormat="1" ht="13.5" x14ac:dyDescent="0.3"/>
    <row r="3475" customFormat="1" ht="13.5" x14ac:dyDescent="0.3"/>
    <row r="3476" customFormat="1" ht="13.5" x14ac:dyDescent="0.3"/>
    <row r="3477" customFormat="1" ht="13.5" x14ac:dyDescent="0.3"/>
    <row r="3478" customFormat="1" ht="13.5" x14ac:dyDescent="0.3"/>
    <row r="3479" customFormat="1" ht="13.5" x14ac:dyDescent="0.3"/>
    <row r="3480" customFormat="1" ht="13.5" x14ac:dyDescent="0.3"/>
    <row r="3481" customFormat="1" ht="13.5" x14ac:dyDescent="0.3"/>
    <row r="3482" customFormat="1" ht="13.5" x14ac:dyDescent="0.3"/>
    <row r="3483" customFormat="1" ht="13.5" x14ac:dyDescent="0.3"/>
    <row r="3484" customFormat="1" ht="13.5" x14ac:dyDescent="0.3"/>
    <row r="3485" customFormat="1" ht="13.5" x14ac:dyDescent="0.3"/>
    <row r="3486" customFormat="1" ht="13.5" x14ac:dyDescent="0.3"/>
    <row r="3487" customFormat="1" ht="13.5" x14ac:dyDescent="0.3"/>
    <row r="3488" customFormat="1" ht="13.5" x14ac:dyDescent="0.3"/>
    <row r="3489" customFormat="1" ht="13.5" x14ac:dyDescent="0.3"/>
    <row r="3490" customFormat="1" ht="13.5" x14ac:dyDescent="0.3"/>
    <row r="3491" customFormat="1" ht="13.5" x14ac:dyDescent="0.3"/>
    <row r="3492" customFormat="1" ht="13.5" x14ac:dyDescent="0.3"/>
    <row r="3493" customFormat="1" ht="13.5" x14ac:dyDescent="0.3"/>
    <row r="3494" customFormat="1" ht="13.5" x14ac:dyDescent="0.3"/>
    <row r="3495" customFormat="1" ht="13.5" x14ac:dyDescent="0.3"/>
    <row r="3496" customFormat="1" ht="13.5" x14ac:dyDescent="0.3"/>
    <row r="3497" customFormat="1" ht="13.5" x14ac:dyDescent="0.3"/>
    <row r="3498" customFormat="1" ht="13.5" x14ac:dyDescent="0.3"/>
    <row r="3499" customFormat="1" ht="13.5" x14ac:dyDescent="0.3"/>
    <row r="3500" customFormat="1" ht="13.5" x14ac:dyDescent="0.3"/>
    <row r="3501" customFormat="1" ht="13.5" x14ac:dyDescent="0.3"/>
    <row r="3502" customFormat="1" ht="13.5" x14ac:dyDescent="0.3"/>
    <row r="3503" customFormat="1" ht="13.5" x14ac:dyDescent="0.3"/>
    <row r="3504" customFormat="1" ht="13.5" x14ac:dyDescent="0.3"/>
    <row r="3505" customFormat="1" ht="13.5" x14ac:dyDescent="0.3"/>
    <row r="3506" customFormat="1" ht="13.5" x14ac:dyDescent="0.3"/>
    <row r="3507" customFormat="1" ht="13.5" x14ac:dyDescent="0.3"/>
    <row r="3508" customFormat="1" ht="13.5" x14ac:dyDescent="0.3"/>
    <row r="3509" customFormat="1" ht="13.5" x14ac:dyDescent="0.3"/>
    <row r="3510" customFormat="1" ht="13.5" x14ac:dyDescent="0.3"/>
    <row r="3511" customFormat="1" ht="13.5" x14ac:dyDescent="0.3"/>
    <row r="3512" customFormat="1" ht="13.5" x14ac:dyDescent="0.3"/>
    <row r="3513" customFormat="1" ht="13.5" x14ac:dyDescent="0.3"/>
    <row r="3514" customFormat="1" ht="13.5" x14ac:dyDescent="0.3"/>
    <row r="3515" customFormat="1" ht="13.5" x14ac:dyDescent="0.3"/>
    <row r="3516" customFormat="1" ht="13.5" x14ac:dyDescent="0.3"/>
    <row r="3517" customFormat="1" ht="13.5" x14ac:dyDescent="0.3"/>
    <row r="3518" customFormat="1" ht="13.5" x14ac:dyDescent="0.3"/>
    <row r="3519" customFormat="1" ht="13.5" x14ac:dyDescent="0.3"/>
    <row r="3520" customFormat="1" ht="13.5" x14ac:dyDescent="0.3"/>
    <row r="3521" customFormat="1" ht="13.5" x14ac:dyDescent="0.3"/>
    <row r="3522" customFormat="1" ht="13.5" x14ac:dyDescent="0.3"/>
    <row r="3523" customFormat="1" ht="13.5" x14ac:dyDescent="0.3"/>
    <row r="3524" customFormat="1" ht="13.5" x14ac:dyDescent="0.3"/>
    <row r="3525" customFormat="1" ht="13.5" x14ac:dyDescent="0.3"/>
    <row r="3526" customFormat="1" ht="13.5" x14ac:dyDescent="0.3"/>
    <row r="3527" customFormat="1" ht="13.5" x14ac:dyDescent="0.3"/>
    <row r="3528" customFormat="1" ht="13.5" x14ac:dyDescent="0.3"/>
    <row r="3529" customFormat="1" ht="13.5" x14ac:dyDescent="0.3"/>
    <row r="3530" customFormat="1" ht="13.5" x14ac:dyDescent="0.3"/>
    <row r="3531" customFormat="1" ht="13.5" x14ac:dyDescent="0.3"/>
    <row r="3532" customFormat="1" ht="13.5" x14ac:dyDescent="0.3"/>
    <row r="3533" customFormat="1" ht="13.5" x14ac:dyDescent="0.3"/>
    <row r="3534" customFormat="1" ht="13.5" x14ac:dyDescent="0.3"/>
    <row r="3535" customFormat="1" ht="13.5" x14ac:dyDescent="0.3"/>
    <row r="3536" customFormat="1" ht="13.5" x14ac:dyDescent="0.3"/>
    <row r="3537" customFormat="1" ht="13.5" x14ac:dyDescent="0.3"/>
    <row r="3538" customFormat="1" ht="13.5" x14ac:dyDescent="0.3"/>
    <row r="3539" customFormat="1" ht="13.5" x14ac:dyDescent="0.3"/>
    <row r="3540" customFormat="1" ht="13.5" x14ac:dyDescent="0.3"/>
    <row r="3541" customFormat="1" ht="13.5" x14ac:dyDescent="0.3"/>
    <row r="3542" customFormat="1" ht="13.5" x14ac:dyDescent="0.3"/>
    <row r="3543" customFormat="1" ht="13.5" x14ac:dyDescent="0.3"/>
    <row r="3544" customFormat="1" ht="13.5" x14ac:dyDescent="0.3"/>
    <row r="3545" customFormat="1" ht="13.5" x14ac:dyDescent="0.3"/>
    <row r="3546" customFormat="1" ht="13.5" x14ac:dyDescent="0.3"/>
    <row r="3547" customFormat="1" ht="13.5" x14ac:dyDescent="0.3"/>
    <row r="3548" customFormat="1" ht="13.5" x14ac:dyDescent="0.3"/>
    <row r="3549" customFormat="1" ht="13.5" x14ac:dyDescent="0.3"/>
    <row r="3550" customFormat="1" ht="13.5" x14ac:dyDescent="0.3"/>
    <row r="3551" customFormat="1" ht="13.5" x14ac:dyDescent="0.3"/>
    <row r="3552" customFormat="1" ht="13.5" x14ac:dyDescent="0.3"/>
    <row r="3553" customFormat="1" ht="13.5" x14ac:dyDescent="0.3"/>
    <row r="3554" customFormat="1" ht="13.5" x14ac:dyDescent="0.3"/>
    <row r="3555" customFormat="1" ht="13.5" x14ac:dyDescent="0.3"/>
    <row r="3556" customFormat="1" ht="13.5" x14ac:dyDescent="0.3"/>
    <row r="3557" customFormat="1" ht="13.5" x14ac:dyDescent="0.3"/>
    <row r="3558" customFormat="1" ht="13.5" x14ac:dyDescent="0.3"/>
    <row r="3559" customFormat="1" ht="13.5" x14ac:dyDescent="0.3"/>
    <row r="3560" customFormat="1" ht="13.5" x14ac:dyDescent="0.3"/>
    <row r="3561" customFormat="1" ht="13.5" x14ac:dyDescent="0.3"/>
    <row r="3562" customFormat="1" ht="13.5" x14ac:dyDescent="0.3"/>
    <row r="3563" customFormat="1" ht="13.5" x14ac:dyDescent="0.3"/>
    <row r="3564" customFormat="1" ht="13.5" x14ac:dyDescent="0.3"/>
    <row r="3565" customFormat="1" ht="13.5" x14ac:dyDescent="0.3"/>
    <row r="3566" customFormat="1" ht="13.5" x14ac:dyDescent="0.3"/>
    <row r="3567" customFormat="1" ht="13.5" x14ac:dyDescent="0.3"/>
    <row r="3568" customFormat="1" ht="13.5" x14ac:dyDescent="0.3"/>
    <row r="3569" customFormat="1" ht="13.5" x14ac:dyDescent="0.3"/>
    <row r="3570" customFormat="1" ht="13.5" x14ac:dyDescent="0.3"/>
    <row r="3571" customFormat="1" ht="13.5" x14ac:dyDescent="0.3"/>
    <row r="3572" customFormat="1" ht="13.5" x14ac:dyDescent="0.3"/>
    <row r="3573" customFormat="1" ht="13.5" x14ac:dyDescent="0.3"/>
    <row r="3574" customFormat="1" ht="13.5" x14ac:dyDescent="0.3"/>
    <row r="3575" customFormat="1" ht="13.5" x14ac:dyDescent="0.3"/>
    <row r="3576" customFormat="1" ht="13.5" x14ac:dyDescent="0.3"/>
    <row r="3577" customFormat="1" ht="13.5" x14ac:dyDescent="0.3"/>
    <row r="3578" customFormat="1" ht="13.5" x14ac:dyDescent="0.3"/>
    <row r="3579" customFormat="1" ht="13.5" x14ac:dyDescent="0.3"/>
    <row r="3580" customFormat="1" ht="13.5" x14ac:dyDescent="0.3"/>
    <row r="3581" customFormat="1" ht="13.5" x14ac:dyDescent="0.3"/>
    <row r="3582" customFormat="1" ht="13.5" x14ac:dyDescent="0.3"/>
    <row r="3583" customFormat="1" ht="13.5" x14ac:dyDescent="0.3"/>
    <row r="3584" customFormat="1" ht="13.5" x14ac:dyDescent="0.3"/>
    <row r="3585" customFormat="1" ht="13.5" x14ac:dyDescent="0.3"/>
    <row r="3586" customFormat="1" ht="13.5" x14ac:dyDescent="0.3"/>
    <row r="3587" customFormat="1" ht="13.5" x14ac:dyDescent="0.3"/>
    <row r="3588" customFormat="1" ht="13.5" x14ac:dyDescent="0.3"/>
    <row r="3589" customFormat="1" ht="13.5" x14ac:dyDescent="0.3"/>
    <row r="3590" customFormat="1" ht="13.5" x14ac:dyDescent="0.3"/>
    <row r="3591" customFormat="1" ht="13.5" x14ac:dyDescent="0.3"/>
    <row r="3592" customFormat="1" ht="13.5" x14ac:dyDescent="0.3"/>
    <row r="3593" customFormat="1" ht="13.5" x14ac:dyDescent="0.3"/>
    <row r="3594" customFormat="1" ht="13.5" x14ac:dyDescent="0.3"/>
    <row r="3595" customFormat="1" ht="13.5" x14ac:dyDescent="0.3"/>
    <row r="3596" customFormat="1" ht="13.5" x14ac:dyDescent="0.3"/>
    <row r="3597" customFormat="1" ht="13.5" x14ac:dyDescent="0.3"/>
    <row r="3598" customFormat="1" ht="13.5" x14ac:dyDescent="0.3"/>
    <row r="3599" customFormat="1" ht="13.5" x14ac:dyDescent="0.3"/>
    <row r="3600" customFormat="1" ht="13.5" x14ac:dyDescent="0.3"/>
    <row r="3601" customFormat="1" ht="13.5" x14ac:dyDescent="0.3"/>
    <row r="3602" customFormat="1" ht="13.5" x14ac:dyDescent="0.3"/>
    <row r="3603" customFormat="1" ht="13.5" x14ac:dyDescent="0.3"/>
    <row r="3604" customFormat="1" ht="13.5" x14ac:dyDescent="0.3"/>
    <row r="3605" customFormat="1" ht="13.5" x14ac:dyDescent="0.3"/>
    <row r="3606" customFormat="1" ht="13.5" x14ac:dyDescent="0.3"/>
    <row r="3607" customFormat="1" ht="13.5" x14ac:dyDescent="0.3"/>
    <row r="3608" customFormat="1" ht="13.5" x14ac:dyDescent="0.3"/>
    <row r="3609" customFormat="1" ht="13.5" x14ac:dyDescent="0.3"/>
    <row r="3610" customFormat="1" ht="13.5" x14ac:dyDescent="0.3"/>
    <row r="3611" customFormat="1" ht="13.5" x14ac:dyDescent="0.3"/>
    <row r="3612" customFormat="1" ht="13.5" x14ac:dyDescent="0.3"/>
    <row r="3613" customFormat="1" ht="13.5" x14ac:dyDescent="0.3"/>
    <row r="3614" customFormat="1" ht="13.5" x14ac:dyDescent="0.3"/>
    <row r="3615" customFormat="1" ht="13.5" x14ac:dyDescent="0.3"/>
    <row r="3616" customFormat="1" ht="13.5" x14ac:dyDescent="0.3"/>
    <row r="3617" customFormat="1" ht="13.5" x14ac:dyDescent="0.3"/>
    <row r="3618" customFormat="1" ht="13.5" x14ac:dyDescent="0.3"/>
    <row r="3619" customFormat="1" ht="13.5" x14ac:dyDescent="0.3"/>
    <row r="3620" customFormat="1" ht="13.5" x14ac:dyDescent="0.3"/>
    <row r="3621" customFormat="1" ht="13.5" x14ac:dyDescent="0.3"/>
    <row r="3622" customFormat="1" ht="13.5" x14ac:dyDescent="0.3"/>
    <row r="3623" customFormat="1" ht="13.5" x14ac:dyDescent="0.3"/>
    <row r="3624" customFormat="1" ht="13.5" x14ac:dyDescent="0.3"/>
    <row r="3625" customFormat="1" ht="13.5" x14ac:dyDescent="0.3"/>
    <row r="3626" customFormat="1" ht="13.5" x14ac:dyDescent="0.3"/>
    <row r="3627" customFormat="1" ht="13.5" x14ac:dyDescent="0.3"/>
    <row r="3628" customFormat="1" ht="13.5" x14ac:dyDescent="0.3"/>
    <row r="3629" customFormat="1" ht="13.5" x14ac:dyDescent="0.3"/>
    <row r="3630" customFormat="1" ht="13.5" x14ac:dyDescent="0.3"/>
    <row r="3631" customFormat="1" ht="13.5" x14ac:dyDescent="0.3"/>
    <row r="3632" customFormat="1" ht="13.5" x14ac:dyDescent="0.3"/>
    <row r="3633" customFormat="1" ht="13.5" x14ac:dyDescent="0.3"/>
    <row r="3634" customFormat="1" ht="13.5" x14ac:dyDescent="0.3"/>
    <row r="3635" customFormat="1" ht="13.5" x14ac:dyDescent="0.3"/>
    <row r="3636" customFormat="1" ht="13.5" x14ac:dyDescent="0.3"/>
    <row r="3637" customFormat="1" ht="13.5" x14ac:dyDescent="0.3"/>
    <row r="3638" customFormat="1" ht="13.5" x14ac:dyDescent="0.3"/>
    <row r="3639" customFormat="1" ht="13.5" x14ac:dyDescent="0.3"/>
    <row r="3640" customFormat="1" ht="13.5" x14ac:dyDescent="0.3"/>
    <row r="3641" customFormat="1" ht="13.5" x14ac:dyDescent="0.3"/>
    <row r="3642" customFormat="1" ht="13.5" x14ac:dyDescent="0.3"/>
    <row r="3643" customFormat="1" ht="13.5" x14ac:dyDescent="0.3"/>
    <row r="3644" customFormat="1" ht="13.5" x14ac:dyDescent="0.3"/>
    <row r="3645" customFormat="1" ht="13.5" x14ac:dyDescent="0.3"/>
    <row r="3646" customFormat="1" ht="13.5" x14ac:dyDescent="0.3"/>
    <row r="3647" customFormat="1" ht="13.5" x14ac:dyDescent="0.3"/>
    <row r="3648" customFormat="1" ht="13.5" x14ac:dyDescent="0.3"/>
    <row r="3649" customFormat="1" ht="13.5" x14ac:dyDescent="0.3"/>
    <row r="3650" customFormat="1" ht="13.5" x14ac:dyDescent="0.3"/>
    <row r="3651" customFormat="1" ht="13.5" x14ac:dyDescent="0.3"/>
    <row r="3652" customFormat="1" ht="13.5" x14ac:dyDescent="0.3"/>
    <row r="3653" customFormat="1" ht="13.5" x14ac:dyDescent="0.3"/>
    <row r="3654" customFormat="1" ht="13.5" x14ac:dyDescent="0.3"/>
    <row r="3655" customFormat="1" ht="13.5" x14ac:dyDescent="0.3"/>
    <row r="3656" customFormat="1" ht="13.5" x14ac:dyDescent="0.3"/>
    <row r="3657" customFormat="1" ht="13.5" x14ac:dyDescent="0.3"/>
    <row r="3658" customFormat="1" ht="13.5" x14ac:dyDescent="0.3"/>
    <row r="3659" customFormat="1" ht="13.5" x14ac:dyDescent="0.3"/>
    <row r="3660" customFormat="1" ht="13.5" x14ac:dyDescent="0.3"/>
    <row r="3661" customFormat="1" ht="13.5" x14ac:dyDescent="0.3"/>
    <row r="3662" customFormat="1" ht="13.5" x14ac:dyDescent="0.3"/>
    <row r="3663" customFormat="1" ht="13.5" x14ac:dyDescent="0.3"/>
    <row r="3664" customFormat="1" ht="13.5" x14ac:dyDescent="0.3"/>
    <row r="3665" customFormat="1" ht="13.5" x14ac:dyDescent="0.3"/>
    <row r="3666" customFormat="1" ht="13.5" x14ac:dyDescent="0.3"/>
    <row r="3667" customFormat="1" ht="13.5" x14ac:dyDescent="0.3"/>
    <row r="3668" customFormat="1" ht="13.5" x14ac:dyDescent="0.3"/>
    <row r="3669" customFormat="1" ht="13.5" x14ac:dyDescent="0.3"/>
    <row r="3670" customFormat="1" ht="13.5" x14ac:dyDescent="0.3"/>
    <row r="3671" customFormat="1" ht="13.5" x14ac:dyDescent="0.3"/>
    <row r="3672" customFormat="1" ht="13.5" x14ac:dyDescent="0.3"/>
    <row r="3673" customFormat="1" ht="13.5" x14ac:dyDescent="0.3"/>
    <row r="3674" customFormat="1" ht="13.5" x14ac:dyDescent="0.3"/>
    <row r="3675" customFormat="1" ht="13.5" x14ac:dyDescent="0.3"/>
    <row r="3676" customFormat="1" ht="13.5" x14ac:dyDescent="0.3"/>
    <row r="3677" customFormat="1" ht="13.5" x14ac:dyDescent="0.3"/>
    <row r="3678" customFormat="1" ht="13.5" x14ac:dyDescent="0.3"/>
    <row r="3679" customFormat="1" ht="13.5" x14ac:dyDescent="0.3"/>
    <row r="3680" customFormat="1" ht="13.5" x14ac:dyDescent="0.3"/>
    <row r="3681" customFormat="1" ht="13.5" x14ac:dyDescent="0.3"/>
    <row r="3682" customFormat="1" ht="13.5" x14ac:dyDescent="0.3"/>
    <row r="3683" customFormat="1" ht="13.5" x14ac:dyDescent="0.3"/>
    <row r="3684" customFormat="1" ht="13.5" x14ac:dyDescent="0.3"/>
    <row r="3685" customFormat="1" ht="13.5" x14ac:dyDescent="0.3"/>
    <row r="3686" customFormat="1" ht="13.5" x14ac:dyDescent="0.3"/>
    <row r="3687" customFormat="1" ht="13.5" x14ac:dyDescent="0.3"/>
    <row r="3688" customFormat="1" ht="13.5" x14ac:dyDescent="0.3"/>
    <row r="3689" customFormat="1" ht="13.5" x14ac:dyDescent="0.3"/>
    <row r="3690" customFormat="1" ht="13.5" x14ac:dyDescent="0.3"/>
    <row r="3691" customFormat="1" ht="13.5" x14ac:dyDescent="0.3"/>
    <row r="3692" customFormat="1" ht="13.5" x14ac:dyDescent="0.3"/>
    <row r="3693" customFormat="1" ht="13.5" x14ac:dyDescent="0.3"/>
    <row r="3694" customFormat="1" ht="13.5" x14ac:dyDescent="0.3"/>
    <row r="3695" customFormat="1" ht="13.5" x14ac:dyDescent="0.3"/>
    <row r="3696" customFormat="1" ht="13.5" x14ac:dyDescent="0.3"/>
    <row r="3697" customFormat="1" ht="13.5" x14ac:dyDescent="0.3"/>
    <row r="3698" customFormat="1" ht="13.5" x14ac:dyDescent="0.3"/>
    <row r="3699" customFormat="1" ht="13.5" x14ac:dyDescent="0.3"/>
    <row r="3700" customFormat="1" ht="13.5" x14ac:dyDescent="0.3"/>
    <row r="3701" customFormat="1" ht="13.5" x14ac:dyDescent="0.3"/>
    <row r="3702" customFormat="1" ht="13.5" x14ac:dyDescent="0.3"/>
    <row r="3703" customFormat="1" ht="13.5" x14ac:dyDescent="0.3"/>
    <row r="3704" customFormat="1" ht="13.5" x14ac:dyDescent="0.3"/>
    <row r="3705" customFormat="1" ht="13.5" x14ac:dyDescent="0.3"/>
    <row r="3706" customFormat="1" ht="13.5" x14ac:dyDescent="0.3"/>
    <row r="3707" customFormat="1" ht="13.5" x14ac:dyDescent="0.3"/>
    <row r="3708" customFormat="1" ht="13.5" x14ac:dyDescent="0.3"/>
    <row r="3709" customFormat="1" ht="13.5" x14ac:dyDescent="0.3"/>
    <row r="3710" customFormat="1" ht="13.5" x14ac:dyDescent="0.3"/>
    <row r="3711" customFormat="1" ht="13.5" x14ac:dyDescent="0.3"/>
    <row r="3712" customFormat="1" ht="13.5" x14ac:dyDescent="0.3"/>
    <row r="3713" customFormat="1" ht="13.5" x14ac:dyDescent="0.3"/>
    <row r="3714" customFormat="1" ht="13.5" x14ac:dyDescent="0.3"/>
    <row r="3715" customFormat="1" ht="13.5" x14ac:dyDescent="0.3"/>
    <row r="3716" customFormat="1" ht="13.5" x14ac:dyDescent="0.3"/>
    <row r="3717" customFormat="1" ht="13.5" x14ac:dyDescent="0.3"/>
    <row r="3718" customFormat="1" ht="13.5" x14ac:dyDescent="0.3"/>
    <row r="3719" customFormat="1" ht="13.5" x14ac:dyDescent="0.3"/>
    <row r="3720" customFormat="1" ht="13.5" x14ac:dyDescent="0.3"/>
    <row r="3721" customFormat="1" ht="13.5" x14ac:dyDescent="0.3"/>
    <row r="3722" customFormat="1" ht="13.5" x14ac:dyDescent="0.3"/>
    <row r="3723" customFormat="1" ht="13.5" x14ac:dyDescent="0.3"/>
    <row r="3724" customFormat="1" ht="13.5" x14ac:dyDescent="0.3"/>
    <row r="3725" customFormat="1" ht="13.5" x14ac:dyDescent="0.3"/>
    <row r="3726" customFormat="1" ht="13.5" x14ac:dyDescent="0.3"/>
    <row r="3727" customFormat="1" ht="13.5" x14ac:dyDescent="0.3"/>
    <row r="3728" customFormat="1" ht="13.5" x14ac:dyDescent="0.3"/>
    <row r="3729" customFormat="1" ht="13.5" x14ac:dyDescent="0.3"/>
    <row r="3730" customFormat="1" ht="13.5" x14ac:dyDescent="0.3"/>
    <row r="3731" customFormat="1" ht="13.5" x14ac:dyDescent="0.3"/>
    <row r="3732" customFormat="1" ht="13.5" x14ac:dyDescent="0.3"/>
    <row r="3733" customFormat="1" ht="13.5" x14ac:dyDescent="0.3"/>
    <row r="3734" customFormat="1" ht="13.5" x14ac:dyDescent="0.3"/>
    <row r="3735" customFormat="1" ht="13.5" x14ac:dyDescent="0.3"/>
    <row r="3736" customFormat="1" ht="13.5" x14ac:dyDescent="0.3"/>
    <row r="3737" customFormat="1" ht="13.5" x14ac:dyDescent="0.3"/>
    <row r="3738" customFormat="1" ht="13.5" x14ac:dyDescent="0.3"/>
    <row r="3739" customFormat="1" ht="13.5" x14ac:dyDescent="0.3"/>
    <row r="3740" customFormat="1" ht="13.5" x14ac:dyDescent="0.3"/>
    <row r="3741" customFormat="1" ht="13.5" x14ac:dyDescent="0.3"/>
    <row r="3742" customFormat="1" ht="13.5" x14ac:dyDescent="0.3"/>
    <row r="3743" customFormat="1" ht="13.5" x14ac:dyDescent="0.3"/>
    <row r="3744" customFormat="1" ht="13.5" x14ac:dyDescent="0.3"/>
    <row r="3745" customFormat="1" ht="13.5" x14ac:dyDescent="0.3"/>
    <row r="3746" customFormat="1" ht="13.5" x14ac:dyDescent="0.3"/>
    <row r="3747" customFormat="1" ht="13.5" x14ac:dyDescent="0.3"/>
    <row r="3748" customFormat="1" ht="13.5" x14ac:dyDescent="0.3"/>
    <row r="3749" customFormat="1" ht="13.5" x14ac:dyDescent="0.3"/>
    <row r="3750" customFormat="1" ht="13.5" x14ac:dyDescent="0.3"/>
    <row r="3751" customFormat="1" ht="13.5" x14ac:dyDescent="0.3"/>
    <row r="3752" customFormat="1" ht="13.5" x14ac:dyDescent="0.3"/>
    <row r="3753" customFormat="1" ht="13.5" x14ac:dyDescent="0.3"/>
    <row r="3754" customFormat="1" ht="13.5" x14ac:dyDescent="0.3"/>
    <row r="3755" customFormat="1" ht="13.5" x14ac:dyDescent="0.3"/>
    <row r="3756" customFormat="1" ht="13.5" x14ac:dyDescent="0.3"/>
    <row r="3757" customFormat="1" ht="13.5" x14ac:dyDescent="0.3"/>
    <row r="3758" customFormat="1" ht="13.5" x14ac:dyDescent="0.3"/>
    <row r="3759" customFormat="1" ht="13.5" x14ac:dyDescent="0.3"/>
    <row r="3760" customFormat="1" ht="13.5" x14ac:dyDescent="0.3"/>
    <row r="3761" customFormat="1" ht="13.5" x14ac:dyDescent="0.3"/>
    <row r="3762" customFormat="1" ht="13.5" x14ac:dyDescent="0.3"/>
    <row r="3763" customFormat="1" ht="13.5" x14ac:dyDescent="0.3"/>
    <row r="3764" customFormat="1" ht="13.5" x14ac:dyDescent="0.3"/>
    <row r="3765" customFormat="1" ht="13.5" x14ac:dyDescent="0.3"/>
    <row r="3766" customFormat="1" ht="13.5" x14ac:dyDescent="0.3"/>
    <row r="3767" customFormat="1" ht="13.5" x14ac:dyDescent="0.3"/>
    <row r="3768" customFormat="1" ht="13.5" x14ac:dyDescent="0.3"/>
    <row r="3769" customFormat="1" ht="13.5" x14ac:dyDescent="0.3"/>
    <row r="3770" customFormat="1" ht="13.5" x14ac:dyDescent="0.3"/>
    <row r="3771" customFormat="1" ht="13.5" x14ac:dyDescent="0.3"/>
    <row r="3772" customFormat="1" ht="13.5" x14ac:dyDescent="0.3"/>
    <row r="3773" customFormat="1" ht="13.5" x14ac:dyDescent="0.3"/>
    <row r="3774" customFormat="1" ht="13.5" x14ac:dyDescent="0.3"/>
    <row r="3775" customFormat="1" ht="13.5" x14ac:dyDescent="0.3"/>
    <row r="3776" customFormat="1" ht="13.5" x14ac:dyDescent="0.3"/>
    <row r="3777" customFormat="1" ht="13.5" x14ac:dyDescent="0.3"/>
    <row r="3778" customFormat="1" ht="13.5" x14ac:dyDescent="0.3"/>
    <row r="3779" customFormat="1" ht="13.5" x14ac:dyDescent="0.3"/>
    <row r="3780" customFormat="1" ht="13.5" x14ac:dyDescent="0.3"/>
    <row r="3781" customFormat="1" ht="13.5" x14ac:dyDescent="0.3"/>
    <row r="3782" customFormat="1" ht="13.5" x14ac:dyDescent="0.3"/>
    <row r="3783" customFormat="1" ht="13.5" x14ac:dyDescent="0.3"/>
    <row r="3784" customFormat="1" ht="13.5" x14ac:dyDescent="0.3"/>
    <row r="3785" customFormat="1" ht="13.5" x14ac:dyDescent="0.3"/>
    <row r="3786" customFormat="1" ht="13.5" x14ac:dyDescent="0.3"/>
    <row r="3787" customFormat="1" ht="13.5" x14ac:dyDescent="0.3"/>
    <row r="3788" customFormat="1" ht="13.5" x14ac:dyDescent="0.3"/>
    <row r="3789" customFormat="1" ht="13.5" x14ac:dyDescent="0.3"/>
    <row r="3790" customFormat="1" ht="13.5" x14ac:dyDescent="0.3"/>
    <row r="3791" customFormat="1" ht="13.5" x14ac:dyDescent="0.3"/>
    <row r="3792" customFormat="1" ht="13.5" x14ac:dyDescent="0.3"/>
    <row r="3793" customFormat="1" ht="13.5" x14ac:dyDescent="0.3"/>
    <row r="3794" customFormat="1" ht="13.5" x14ac:dyDescent="0.3"/>
    <row r="3795" customFormat="1" ht="13.5" x14ac:dyDescent="0.3"/>
    <row r="3796" customFormat="1" ht="13.5" x14ac:dyDescent="0.3"/>
    <row r="3797" customFormat="1" ht="13.5" x14ac:dyDescent="0.3"/>
    <row r="3798" customFormat="1" ht="13.5" x14ac:dyDescent="0.3"/>
    <row r="3799" customFormat="1" ht="13.5" x14ac:dyDescent="0.3"/>
    <row r="3800" customFormat="1" ht="13.5" x14ac:dyDescent="0.3"/>
    <row r="3801" customFormat="1" ht="13.5" x14ac:dyDescent="0.3"/>
    <row r="3802" customFormat="1" ht="13.5" x14ac:dyDescent="0.3"/>
    <row r="3803" customFormat="1" ht="13.5" x14ac:dyDescent="0.3"/>
    <row r="3804" customFormat="1" ht="13.5" x14ac:dyDescent="0.3"/>
    <row r="3805" customFormat="1" ht="13.5" x14ac:dyDescent="0.3"/>
    <row r="3806" customFormat="1" ht="13.5" x14ac:dyDescent="0.3"/>
    <row r="3807" customFormat="1" ht="13.5" x14ac:dyDescent="0.3"/>
    <row r="3808" customFormat="1" ht="13.5" x14ac:dyDescent="0.3"/>
    <row r="3809" customFormat="1" ht="13.5" x14ac:dyDescent="0.3"/>
    <row r="3810" customFormat="1" ht="13.5" x14ac:dyDescent="0.3"/>
    <row r="3811" customFormat="1" ht="13.5" x14ac:dyDescent="0.3"/>
    <row r="3812" customFormat="1" ht="13.5" x14ac:dyDescent="0.3"/>
    <row r="3813" customFormat="1" ht="13.5" x14ac:dyDescent="0.3"/>
    <row r="3814" customFormat="1" ht="13.5" x14ac:dyDescent="0.3"/>
    <row r="3815" customFormat="1" ht="13.5" x14ac:dyDescent="0.3"/>
    <row r="3816" customFormat="1" ht="13.5" x14ac:dyDescent="0.3"/>
    <row r="3817" customFormat="1" ht="13.5" x14ac:dyDescent="0.3"/>
    <row r="3818" customFormat="1" ht="13.5" x14ac:dyDescent="0.3"/>
    <row r="3819" customFormat="1" ht="13.5" x14ac:dyDescent="0.3"/>
    <row r="3820" customFormat="1" ht="13.5" x14ac:dyDescent="0.3"/>
    <row r="3821" customFormat="1" ht="13.5" x14ac:dyDescent="0.3"/>
    <row r="3822" customFormat="1" ht="13.5" x14ac:dyDescent="0.3"/>
    <row r="3823" customFormat="1" ht="13.5" x14ac:dyDescent="0.3"/>
    <row r="3824" customFormat="1" ht="13.5" x14ac:dyDescent="0.3"/>
    <row r="3825" customFormat="1" ht="13.5" x14ac:dyDescent="0.3"/>
    <row r="3826" customFormat="1" ht="13.5" x14ac:dyDescent="0.3"/>
    <row r="3827" customFormat="1" ht="13.5" x14ac:dyDescent="0.3"/>
    <row r="3828" customFormat="1" ht="13.5" x14ac:dyDescent="0.3"/>
    <row r="3829" customFormat="1" ht="13.5" x14ac:dyDescent="0.3"/>
    <row r="3830" customFormat="1" ht="13.5" x14ac:dyDescent="0.3"/>
    <row r="3831" customFormat="1" ht="13.5" x14ac:dyDescent="0.3"/>
    <row r="3832" customFormat="1" ht="13.5" x14ac:dyDescent="0.3"/>
    <row r="3833" customFormat="1" ht="13.5" x14ac:dyDescent="0.3"/>
    <row r="3834" customFormat="1" ht="13.5" x14ac:dyDescent="0.3"/>
    <row r="3835" customFormat="1" ht="13.5" x14ac:dyDescent="0.3"/>
    <row r="3836" customFormat="1" ht="13.5" x14ac:dyDescent="0.3"/>
    <row r="3837" customFormat="1" ht="13.5" x14ac:dyDescent="0.3"/>
    <row r="3838" customFormat="1" ht="13.5" x14ac:dyDescent="0.3"/>
    <row r="3839" customFormat="1" ht="13.5" x14ac:dyDescent="0.3"/>
    <row r="3840" customFormat="1" ht="13.5" x14ac:dyDescent="0.3"/>
    <row r="3841" customFormat="1" ht="13.5" x14ac:dyDescent="0.3"/>
    <row r="3842" customFormat="1" ht="13.5" x14ac:dyDescent="0.3"/>
    <row r="3843" customFormat="1" ht="13.5" x14ac:dyDescent="0.3"/>
    <row r="3844" customFormat="1" ht="13.5" x14ac:dyDescent="0.3"/>
    <row r="3845" customFormat="1" ht="13.5" x14ac:dyDescent="0.3"/>
    <row r="3846" customFormat="1" ht="13.5" x14ac:dyDescent="0.3"/>
    <row r="3847" customFormat="1" ht="13.5" x14ac:dyDescent="0.3"/>
    <row r="3848" customFormat="1" ht="13.5" x14ac:dyDescent="0.3"/>
    <row r="3849" customFormat="1" ht="13.5" x14ac:dyDescent="0.3"/>
    <row r="3850" customFormat="1" ht="13.5" x14ac:dyDescent="0.3"/>
    <row r="3851" customFormat="1" ht="13.5" x14ac:dyDescent="0.3"/>
    <row r="3852" customFormat="1" ht="13.5" x14ac:dyDescent="0.3"/>
    <row r="3853" customFormat="1" ht="13.5" x14ac:dyDescent="0.3"/>
    <row r="3854" customFormat="1" ht="13.5" x14ac:dyDescent="0.3"/>
    <row r="3855" customFormat="1" ht="13.5" x14ac:dyDescent="0.3"/>
    <row r="3856" customFormat="1" ht="13.5" x14ac:dyDescent="0.3"/>
    <row r="3857" customFormat="1" ht="13.5" x14ac:dyDescent="0.3"/>
    <row r="3858" customFormat="1" ht="13.5" x14ac:dyDescent="0.3"/>
    <row r="3859" customFormat="1" ht="13.5" x14ac:dyDescent="0.3"/>
    <row r="3860" customFormat="1" ht="13.5" x14ac:dyDescent="0.3"/>
    <row r="3861" customFormat="1" ht="13.5" x14ac:dyDescent="0.3"/>
    <row r="3862" customFormat="1" ht="13.5" x14ac:dyDescent="0.3"/>
    <row r="3863" customFormat="1" ht="13.5" x14ac:dyDescent="0.3"/>
    <row r="3864" customFormat="1" ht="13.5" x14ac:dyDescent="0.3"/>
    <row r="3865" customFormat="1" ht="13.5" x14ac:dyDescent="0.3"/>
    <row r="3866" customFormat="1" ht="13.5" x14ac:dyDescent="0.3"/>
    <row r="3867" customFormat="1" ht="13.5" x14ac:dyDescent="0.3"/>
    <row r="3868" customFormat="1" ht="13.5" x14ac:dyDescent="0.3"/>
    <row r="3869" customFormat="1" ht="13.5" x14ac:dyDescent="0.3"/>
    <row r="3870" customFormat="1" ht="13.5" x14ac:dyDescent="0.3"/>
    <row r="3871" customFormat="1" ht="13.5" x14ac:dyDescent="0.3"/>
    <row r="3872" customFormat="1" ht="13.5" x14ac:dyDescent="0.3"/>
    <row r="3873" customFormat="1" ht="13.5" x14ac:dyDescent="0.3"/>
    <row r="3874" customFormat="1" ht="13.5" x14ac:dyDescent="0.3"/>
    <row r="3875" customFormat="1" ht="13.5" x14ac:dyDescent="0.3"/>
    <row r="3876" customFormat="1" ht="13.5" x14ac:dyDescent="0.3"/>
    <row r="3877" customFormat="1" ht="13.5" x14ac:dyDescent="0.3"/>
    <row r="3878" customFormat="1" ht="13.5" x14ac:dyDescent="0.3"/>
    <row r="3879" customFormat="1" ht="13.5" x14ac:dyDescent="0.3"/>
    <row r="3880" customFormat="1" ht="13.5" x14ac:dyDescent="0.3"/>
    <row r="3881" customFormat="1" ht="13.5" x14ac:dyDescent="0.3"/>
    <row r="3882" customFormat="1" ht="13.5" x14ac:dyDescent="0.3"/>
    <row r="3883" customFormat="1" ht="13.5" x14ac:dyDescent="0.3"/>
    <row r="3884" customFormat="1" ht="13.5" x14ac:dyDescent="0.3"/>
    <row r="3885" customFormat="1" ht="13.5" x14ac:dyDescent="0.3"/>
    <row r="3886" customFormat="1" ht="13.5" x14ac:dyDescent="0.3"/>
    <row r="3887" customFormat="1" ht="13.5" x14ac:dyDescent="0.3"/>
    <row r="3888" customFormat="1" ht="13.5" x14ac:dyDescent="0.3"/>
    <row r="3889" customFormat="1" ht="13.5" x14ac:dyDescent="0.3"/>
    <row r="3890" customFormat="1" ht="13.5" x14ac:dyDescent="0.3"/>
    <row r="3891" customFormat="1" ht="13.5" x14ac:dyDescent="0.3"/>
    <row r="3892" customFormat="1" ht="13.5" x14ac:dyDescent="0.3"/>
    <row r="3893" customFormat="1" ht="13.5" x14ac:dyDescent="0.3"/>
    <row r="3894" customFormat="1" ht="13.5" x14ac:dyDescent="0.3"/>
    <row r="3895" customFormat="1" ht="13.5" x14ac:dyDescent="0.3"/>
    <row r="3896" customFormat="1" ht="13.5" x14ac:dyDescent="0.3"/>
    <row r="3897" customFormat="1" ht="13.5" x14ac:dyDescent="0.3"/>
    <row r="3898" customFormat="1" ht="13.5" x14ac:dyDescent="0.3"/>
    <row r="3899" customFormat="1" ht="13.5" x14ac:dyDescent="0.3"/>
    <row r="3900" customFormat="1" ht="13.5" x14ac:dyDescent="0.3"/>
    <row r="3901" customFormat="1" ht="13.5" x14ac:dyDescent="0.3"/>
    <row r="3902" customFormat="1" ht="13.5" x14ac:dyDescent="0.3"/>
    <row r="3903" customFormat="1" ht="13.5" x14ac:dyDescent="0.3"/>
    <row r="3904" customFormat="1" ht="13.5" x14ac:dyDescent="0.3"/>
    <row r="3905" customFormat="1" ht="13.5" x14ac:dyDescent="0.3"/>
    <row r="3906" customFormat="1" ht="13.5" x14ac:dyDescent="0.3"/>
    <row r="3907" customFormat="1" ht="13.5" x14ac:dyDescent="0.3"/>
    <row r="3908" customFormat="1" ht="13.5" x14ac:dyDescent="0.3"/>
    <row r="3909" customFormat="1" ht="13.5" x14ac:dyDescent="0.3"/>
    <row r="3910" customFormat="1" ht="13.5" x14ac:dyDescent="0.3"/>
    <row r="3911" customFormat="1" ht="13.5" x14ac:dyDescent="0.3"/>
    <row r="3912" customFormat="1" ht="13.5" x14ac:dyDescent="0.3"/>
    <row r="3913" customFormat="1" ht="13.5" x14ac:dyDescent="0.3"/>
    <row r="3914" customFormat="1" ht="13.5" x14ac:dyDescent="0.3"/>
    <row r="3915" customFormat="1" ht="13.5" x14ac:dyDescent="0.3"/>
    <row r="3916" customFormat="1" ht="13.5" x14ac:dyDescent="0.3"/>
    <row r="3917" customFormat="1" ht="13.5" x14ac:dyDescent="0.3"/>
    <row r="3918" customFormat="1" ht="13.5" x14ac:dyDescent="0.3"/>
    <row r="3919" customFormat="1" ht="13.5" x14ac:dyDescent="0.3"/>
    <row r="3920" customFormat="1" ht="13.5" x14ac:dyDescent="0.3"/>
    <row r="3921" customFormat="1" ht="13.5" x14ac:dyDescent="0.3"/>
    <row r="3922" customFormat="1" ht="13.5" x14ac:dyDescent="0.3"/>
    <row r="3923" customFormat="1" ht="13.5" x14ac:dyDescent="0.3"/>
    <row r="3924" customFormat="1" ht="13.5" x14ac:dyDescent="0.3"/>
    <row r="3925" customFormat="1" ht="13.5" x14ac:dyDescent="0.3"/>
    <row r="3926" customFormat="1" ht="13.5" x14ac:dyDescent="0.3"/>
    <row r="3927" customFormat="1" ht="13.5" x14ac:dyDescent="0.3"/>
    <row r="3928" customFormat="1" ht="13.5" x14ac:dyDescent="0.3"/>
    <row r="3929" customFormat="1" ht="13.5" x14ac:dyDescent="0.3"/>
    <row r="3930" customFormat="1" ht="13.5" x14ac:dyDescent="0.3"/>
    <row r="3931" customFormat="1" ht="13.5" x14ac:dyDescent="0.3"/>
    <row r="3932" customFormat="1" ht="13.5" x14ac:dyDescent="0.3"/>
    <row r="3933" customFormat="1" ht="13.5" x14ac:dyDescent="0.3"/>
    <row r="3934" customFormat="1" ht="13.5" x14ac:dyDescent="0.3"/>
    <row r="3935" customFormat="1" ht="13.5" x14ac:dyDescent="0.3"/>
    <row r="3936" customFormat="1" ht="13.5" x14ac:dyDescent="0.3"/>
    <row r="3937" customFormat="1" ht="13.5" x14ac:dyDescent="0.3"/>
    <row r="3938" customFormat="1" ht="13.5" x14ac:dyDescent="0.3"/>
    <row r="3939" customFormat="1" ht="13.5" x14ac:dyDescent="0.3"/>
    <row r="3940" customFormat="1" ht="13.5" x14ac:dyDescent="0.3"/>
    <row r="3941" customFormat="1" ht="13.5" x14ac:dyDescent="0.3"/>
    <row r="3942" customFormat="1" ht="13.5" x14ac:dyDescent="0.3"/>
    <row r="3943" customFormat="1" ht="13.5" x14ac:dyDescent="0.3"/>
    <row r="3944" customFormat="1" ht="13.5" x14ac:dyDescent="0.3"/>
    <row r="3945" customFormat="1" ht="13.5" x14ac:dyDescent="0.3"/>
    <row r="3946" customFormat="1" ht="13.5" x14ac:dyDescent="0.3"/>
    <row r="3947" customFormat="1" ht="13.5" x14ac:dyDescent="0.3"/>
    <row r="3948" customFormat="1" ht="13.5" x14ac:dyDescent="0.3"/>
    <row r="3949" customFormat="1" ht="13.5" x14ac:dyDescent="0.3"/>
    <row r="3950" customFormat="1" ht="13.5" x14ac:dyDescent="0.3"/>
    <row r="3951" customFormat="1" ht="13.5" x14ac:dyDescent="0.3"/>
    <row r="3952" customFormat="1" ht="13.5" x14ac:dyDescent="0.3"/>
    <row r="3953" customFormat="1" ht="13.5" x14ac:dyDescent="0.3"/>
    <row r="3954" customFormat="1" ht="13.5" x14ac:dyDescent="0.3"/>
    <row r="3955" customFormat="1" ht="13.5" x14ac:dyDescent="0.3"/>
    <row r="3956" customFormat="1" ht="13.5" x14ac:dyDescent="0.3"/>
    <row r="3957" customFormat="1" ht="13.5" x14ac:dyDescent="0.3"/>
    <row r="3958" customFormat="1" ht="13.5" x14ac:dyDescent="0.3"/>
    <row r="3959" customFormat="1" ht="13.5" x14ac:dyDescent="0.3"/>
    <row r="3960" customFormat="1" ht="13.5" x14ac:dyDescent="0.3"/>
    <row r="3961" customFormat="1" ht="13.5" x14ac:dyDescent="0.3"/>
    <row r="3962" customFormat="1" ht="13.5" x14ac:dyDescent="0.3"/>
    <row r="3963" customFormat="1" ht="13.5" x14ac:dyDescent="0.3"/>
    <row r="3964" customFormat="1" ht="13.5" x14ac:dyDescent="0.3"/>
    <row r="3965" customFormat="1" ht="13.5" x14ac:dyDescent="0.3"/>
    <row r="3966" customFormat="1" ht="13.5" x14ac:dyDescent="0.3"/>
    <row r="3967" customFormat="1" ht="13.5" x14ac:dyDescent="0.3"/>
    <row r="3968" customFormat="1" ht="13.5" x14ac:dyDescent="0.3"/>
    <row r="3969" customFormat="1" ht="13.5" x14ac:dyDescent="0.3"/>
    <row r="3970" customFormat="1" ht="13.5" x14ac:dyDescent="0.3"/>
    <row r="3971" customFormat="1" ht="13.5" x14ac:dyDescent="0.3"/>
    <row r="3972" customFormat="1" ht="13.5" x14ac:dyDescent="0.3"/>
    <row r="3973" customFormat="1" ht="13.5" x14ac:dyDescent="0.3"/>
    <row r="3974" customFormat="1" ht="13.5" x14ac:dyDescent="0.3"/>
    <row r="3975" customFormat="1" ht="13.5" x14ac:dyDescent="0.3"/>
    <row r="3976" customFormat="1" ht="13.5" x14ac:dyDescent="0.3"/>
    <row r="3977" customFormat="1" ht="13.5" x14ac:dyDescent="0.3"/>
    <row r="3978" customFormat="1" ht="13.5" x14ac:dyDescent="0.3"/>
    <row r="3979" customFormat="1" ht="13.5" x14ac:dyDescent="0.3"/>
    <row r="3980" customFormat="1" ht="13.5" x14ac:dyDescent="0.3"/>
    <row r="3981" customFormat="1" ht="13.5" x14ac:dyDescent="0.3"/>
    <row r="3982" customFormat="1" ht="13.5" x14ac:dyDescent="0.3"/>
    <row r="3983" customFormat="1" ht="13.5" x14ac:dyDescent="0.3"/>
    <row r="3984" customFormat="1" ht="13.5" x14ac:dyDescent="0.3"/>
    <row r="3985" customFormat="1" ht="13.5" x14ac:dyDescent="0.3"/>
    <row r="3986" customFormat="1" ht="13.5" x14ac:dyDescent="0.3"/>
    <row r="3987" customFormat="1" ht="13.5" x14ac:dyDescent="0.3"/>
    <row r="3988" customFormat="1" ht="13.5" x14ac:dyDescent="0.3"/>
    <row r="3989" customFormat="1" ht="13.5" x14ac:dyDescent="0.3"/>
    <row r="3990" customFormat="1" ht="13.5" x14ac:dyDescent="0.3"/>
    <row r="3991" customFormat="1" ht="13.5" x14ac:dyDescent="0.3"/>
    <row r="3992" customFormat="1" ht="13.5" x14ac:dyDescent="0.3"/>
    <row r="3993" customFormat="1" ht="13.5" x14ac:dyDescent="0.3"/>
    <row r="3994" customFormat="1" ht="13.5" x14ac:dyDescent="0.3"/>
    <row r="3995" customFormat="1" ht="13.5" x14ac:dyDescent="0.3"/>
    <row r="3996" customFormat="1" ht="13.5" x14ac:dyDescent="0.3"/>
    <row r="3997" customFormat="1" ht="13.5" x14ac:dyDescent="0.3"/>
    <row r="3998" customFormat="1" ht="13.5" x14ac:dyDescent="0.3"/>
    <row r="3999" customFormat="1" ht="13.5" x14ac:dyDescent="0.3"/>
    <row r="4000" customFormat="1" ht="13.5" x14ac:dyDescent="0.3"/>
    <row r="4001" customFormat="1" ht="13.5" x14ac:dyDescent="0.3"/>
    <row r="4002" customFormat="1" ht="13.5" x14ac:dyDescent="0.3"/>
    <row r="4003" customFormat="1" ht="13.5" x14ac:dyDescent="0.3"/>
    <row r="4004" customFormat="1" ht="13.5" x14ac:dyDescent="0.3"/>
    <row r="4005" customFormat="1" ht="13.5" x14ac:dyDescent="0.3"/>
    <row r="4006" customFormat="1" ht="13.5" x14ac:dyDescent="0.3"/>
    <row r="4007" customFormat="1" ht="13.5" x14ac:dyDescent="0.3"/>
    <row r="4008" customFormat="1" ht="13.5" x14ac:dyDescent="0.3"/>
    <row r="4009" customFormat="1" ht="13.5" x14ac:dyDescent="0.3"/>
    <row r="4010" customFormat="1" ht="13.5" x14ac:dyDescent="0.3"/>
    <row r="4011" customFormat="1" ht="13.5" x14ac:dyDescent="0.3"/>
    <row r="4012" customFormat="1" ht="13.5" x14ac:dyDescent="0.3"/>
    <row r="4013" customFormat="1" ht="13.5" x14ac:dyDescent="0.3"/>
    <row r="4014" customFormat="1" ht="13.5" x14ac:dyDescent="0.3"/>
    <row r="4015" customFormat="1" ht="13.5" x14ac:dyDescent="0.3"/>
    <row r="4016" customFormat="1" ht="13.5" x14ac:dyDescent="0.3"/>
    <row r="4017" customFormat="1" ht="13.5" x14ac:dyDescent="0.3"/>
    <row r="4018" customFormat="1" ht="13.5" x14ac:dyDescent="0.3"/>
    <row r="4019" customFormat="1" ht="13.5" x14ac:dyDescent="0.3"/>
    <row r="4020" customFormat="1" ht="13.5" x14ac:dyDescent="0.3"/>
    <row r="4021" customFormat="1" ht="13.5" x14ac:dyDescent="0.3"/>
    <row r="4022" customFormat="1" ht="13.5" x14ac:dyDescent="0.3"/>
    <row r="4023" customFormat="1" ht="13.5" x14ac:dyDescent="0.3"/>
    <row r="4024" customFormat="1" ht="13.5" x14ac:dyDescent="0.3"/>
    <row r="4025" customFormat="1" ht="13.5" x14ac:dyDescent="0.3"/>
    <row r="4026" customFormat="1" ht="13.5" x14ac:dyDescent="0.3"/>
    <row r="4027" customFormat="1" ht="13.5" x14ac:dyDescent="0.3"/>
    <row r="4028" customFormat="1" ht="13.5" x14ac:dyDescent="0.3"/>
    <row r="4029" customFormat="1" ht="13.5" x14ac:dyDescent="0.3"/>
    <row r="4030" customFormat="1" ht="13.5" x14ac:dyDescent="0.3"/>
    <row r="4031" customFormat="1" ht="13.5" x14ac:dyDescent="0.3"/>
    <row r="4032" customFormat="1" ht="13.5" x14ac:dyDescent="0.3"/>
    <row r="4033" customFormat="1" ht="13.5" x14ac:dyDescent="0.3"/>
    <row r="4034" customFormat="1" ht="13.5" x14ac:dyDescent="0.3"/>
    <row r="4035" customFormat="1" ht="13.5" x14ac:dyDescent="0.3"/>
    <row r="4036" customFormat="1" ht="13.5" x14ac:dyDescent="0.3"/>
    <row r="4037" customFormat="1" ht="13.5" x14ac:dyDescent="0.3"/>
    <row r="4038" customFormat="1" ht="13.5" x14ac:dyDescent="0.3"/>
    <row r="4039" customFormat="1" ht="13.5" x14ac:dyDescent="0.3"/>
    <row r="4040" customFormat="1" ht="13.5" x14ac:dyDescent="0.3"/>
    <row r="4041" customFormat="1" ht="13.5" x14ac:dyDescent="0.3"/>
    <row r="4042" customFormat="1" ht="13.5" x14ac:dyDescent="0.3"/>
    <row r="4043" customFormat="1" ht="13.5" x14ac:dyDescent="0.3"/>
    <row r="4044" customFormat="1" ht="13.5" x14ac:dyDescent="0.3"/>
    <row r="4045" customFormat="1" ht="13.5" x14ac:dyDescent="0.3"/>
    <row r="4046" customFormat="1" ht="13.5" x14ac:dyDescent="0.3"/>
    <row r="4047" customFormat="1" ht="13.5" x14ac:dyDescent="0.3"/>
    <row r="4048" customFormat="1" ht="13.5" x14ac:dyDescent="0.3"/>
    <row r="4049" customFormat="1" ht="13.5" x14ac:dyDescent="0.3"/>
    <row r="4050" customFormat="1" ht="13.5" x14ac:dyDescent="0.3"/>
    <row r="4051" customFormat="1" ht="13.5" x14ac:dyDescent="0.3"/>
    <row r="4052" customFormat="1" ht="13.5" x14ac:dyDescent="0.3"/>
    <row r="4053" customFormat="1" ht="13.5" x14ac:dyDescent="0.3"/>
    <row r="4054" customFormat="1" ht="13.5" x14ac:dyDescent="0.3"/>
    <row r="4055" customFormat="1" ht="13.5" x14ac:dyDescent="0.3"/>
    <row r="4056" customFormat="1" ht="13.5" x14ac:dyDescent="0.3"/>
    <row r="4057" customFormat="1" ht="13.5" x14ac:dyDescent="0.3"/>
    <row r="4058" customFormat="1" ht="13.5" x14ac:dyDescent="0.3"/>
    <row r="4059" customFormat="1" ht="13.5" x14ac:dyDescent="0.3"/>
    <row r="4060" customFormat="1" ht="13.5" x14ac:dyDescent="0.3"/>
    <row r="4061" customFormat="1" ht="13.5" x14ac:dyDescent="0.3"/>
    <row r="4062" customFormat="1" ht="13.5" x14ac:dyDescent="0.3"/>
    <row r="4063" customFormat="1" ht="13.5" x14ac:dyDescent="0.3"/>
    <row r="4064" customFormat="1" ht="13.5" x14ac:dyDescent="0.3"/>
    <row r="4065" customFormat="1" ht="13.5" x14ac:dyDescent="0.3"/>
    <row r="4066" customFormat="1" ht="13.5" x14ac:dyDescent="0.3"/>
    <row r="4067" customFormat="1" ht="13.5" x14ac:dyDescent="0.3"/>
    <row r="4068" customFormat="1" ht="13.5" x14ac:dyDescent="0.3"/>
    <row r="4069" customFormat="1" ht="13.5" x14ac:dyDescent="0.3"/>
    <row r="4070" customFormat="1" ht="13.5" x14ac:dyDescent="0.3"/>
    <row r="4071" customFormat="1" ht="13.5" x14ac:dyDescent="0.3"/>
    <row r="4072" customFormat="1" ht="13.5" x14ac:dyDescent="0.3"/>
    <row r="4073" customFormat="1" ht="13.5" x14ac:dyDescent="0.3"/>
    <row r="4074" customFormat="1" ht="13.5" x14ac:dyDescent="0.3"/>
    <row r="4075" customFormat="1" ht="13.5" x14ac:dyDescent="0.3"/>
    <row r="4076" customFormat="1" ht="13.5" x14ac:dyDescent="0.3"/>
    <row r="4077" customFormat="1" ht="13.5" x14ac:dyDescent="0.3"/>
    <row r="4078" customFormat="1" ht="13.5" x14ac:dyDescent="0.3"/>
    <row r="4079" customFormat="1" ht="13.5" x14ac:dyDescent="0.3"/>
    <row r="4080" customFormat="1" ht="13.5" x14ac:dyDescent="0.3"/>
    <row r="4081" customFormat="1" ht="13.5" x14ac:dyDescent="0.3"/>
    <row r="4082" customFormat="1" ht="13.5" x14ac:dyDescent="0.3"/>
    <row r="4083" customFormat="1" ht="13.5" x14ac:dyDescent="0.3"/>
    <row r="4084" customFormat="1" ht="13.5" x14ac:dyDescent="0.3"/>
    <row r="4085" customFormat="1" ht="13.5" x14ac:dyDescent="0.3"/>
    <row r="4086" customFormat="1" ht="13.5" x14ac:dyDescent="0.3"/>
    <row r="4087" customFormat="1" ht="13.5" x14ac:dyDescent="0.3"/>
    <row r="4088" customFormat="1" ht="13.5" x14ac:dyDescent="0.3"/>
    <row r="4089" customFormat="1" ht="13.5" x14ac:dyDescent="0.3"/>
    <row r="4090" customFormat="1" ht="13.5" x14ac:dyDescent="0.3"/>
    <row r="4091" customFormat="1" ht="13.5" x14ac:dyDescent="0.3"/>
    <row r="4092" customFormat="1" ht="13.5" x14ac:dyDescent="0.3"/>
    <row r="4093" customFormat="1" ht="13.5" x14ac:dyDescent="0.3"/>
    <row r="4094" customFormat="1" ht="13.5" x14ac:dyDescent="0.3"/>
    <row r="4095" customFormat="1" ht="13.5" x14ac:dyDescent="0.3"/>
    <row r="4096" customFormat="1" ht="13.5" x14ac:dyDescent="0.3"/>
    <row r="4097" customFormat="1" ht="13.5" x14ac:dyDescent="0.3"/>
    <row r="4098" customFormat="1" ht="13.5" x14ac:dyDescent="0.3"/>
    <row r="4099" customFormat="1" ht="13.5" x14ac:dyDescent="0.3"/>
    <row r="4100" customFormat="1" ht="13.5" x14ac:dyDescent="0.3"/>
    <row r="4101" customFormat="1" ht="13.5" x14ac:dyDescent="0.3"/>
    <row r="4102" customFormat="1" ht="13.5" x14ac:dyDescent="0.3"/>
    <row r="4103" customFormat="1" ht="13.5" x14ac:dyDescent="0.3"/>
    <row r="4104" customFormat="1" ht="13.5" x14ac:dyDescent="0.3"/>
    <row r="4105" customFormat="1" ht="13.5" x14ac:dyDescent="0.3"/>
    <row r="4106" customFormat="1" ht="13.5" x14ac:dyDescent="0.3"/>
    <row r="4107" customFormat="1" ht="13.5" x14ac:dyDescent="0.3"/>
    <row r="4108" customFormat="1" ht="13.5" x14ac:dyDescent="0.3"/>
    <row r="4109" customFormat="1" ht="13.5" x14ac:dyDescent="0.3"/>
    <row r="4110" customFormat="1" ht="13.5" x14ac:dyDescent="0.3"/>
    <row r="4111" customFormat="1" ht="13.5" x14ac:dyDescent="0.3"/>
    <row r="4112" customFormat="1" ht="13.5" x14ac:dyDescent="0.3"/>
    <row r="4113" customFormat="1" ht="13.5" x14ac:dyDescent="0.3"/>
    <row r="4114" customFormat="1" ht="13.5" x14ac:dyDescent="0.3"/>
    <row r="4115" customFormat="1" ht="13.5" x14ac:dyDescent="0.3"/>
    <row r="4116" customFormat="1" ht="13.5" x14ac:dyDescent="0.3"/>
    <row r="4117" customFormat="1" ht="13.5" x14ac:dyDescent="0.3"/>
    <row r="4118" customFormat="1" ht="13.5" x14ac:dyDescent="0.3"/>
    <row r="4119" customFormat="1" ht="13.5" x14ac:dyDescent="0.3"/>
    <row r="4120" customFormat="1" ht="13.5" x14ac:dyDescent="0.3"/>
    <row r="4121" customFormat="1" ht="13.5" x14ac:dyDescent="0.3"/>
    <row r="4122" customFormat="1" ht="13.5" x14ac:dyDescent="0.3"/>
    <row r="4123" customFormat="1" ht="13.5" x14ac:dyDescent="0.3"/>
    <row r="4124" customFormat="1" ht="13.5" x14ac:dyDescent="0.3"/>
    <row r="4125" customFormat="1" ht="13.5" x14ac:dyDescent="0.3"/>
    <row r="4126" customFormat="1" ht="13.5" x14ac:dyDescent="0.3"/>
    <row r="4127" customFormat="1" ht="13.5" x14ac:dyDescent="0.3"/>
    <row r="4128" customFormat="1" ht="13.5" x14ac:dyDescent="0.3"/>
    <row r="4129" customFormat="1" ht="13.5" x14ac:dyDescent="0.3"/>
    <row r="4130" customFormat="1" ht="13.5" x14ac:dyDescent="0.3"/>
    <row r="4131" customFormat="1" ht="13.5" x14ac:dyDescent="0.3"/>
    <row r="4132" customFormat="1" ht="13.5" x14ac:dyDescent="0.3"/>
    <row r="4133" customFormat="1" ht="13.5" x14ac:dyDescent="0.3"/>
    <row r="4134" customFormat="1" ht="13.5" x14ac:dyDescent="0.3"/>
    <row r="4135" customFormat="1" ht="13.5" x14ac:dyDescent="0.3"/>
    <row r="4136" customFormat="1" ht="13.5" x14ac:dyDescent="0.3"/>
    <row r="4137" customFormat="1" ht="13.5" x14ac:dyDescent="0.3"/>
    <row r="4138" customFormat="1" ht="13.5" x14ac:dyDescent="0.3"/>
    <row r="4139" customFormat="1" ht="13.5" x14ac:dyDescent="0.3"/>
    <row r="4140" customFormat="1" ht="13.5" x14ac:dyDescent="0.3"/>
    <row r="4141" customFormat="1" ht="13.5" x14ac:dyDescent="0.3"/>
    <row r="4142" customFormat="1" ht="13.5" x14ac:dyDescent="0.3"/>
    <row r="4143" customFormat="1" ht="13.5" x14ac:dyDescent="0.3"/>
    <row r="4144" customFormat="1" ht="13.5" x14ac:dyDescent="0.3"/>
    <row r="4145" customFormat="1" ht="13.5" x14ac:dyDescent="0.3"/>
    <row r="4146" customFormat="1" ht="13.5" x14ac:dyDescent="0.3"/>
    <row r="4147" customFormat="1" ht="13.5" x14ac:dyDescent="0.3"/>
    <row r="4148" customFormat="1" ht="13.5" x14ac:dyDescent="0.3"/>
    <row r="4149" customFormat="1" ht="13.5" x14ac:dyDescent="0.3"/>
    <row r="4150" customFormat="1" ht="13.5" x14ac:dyDescent="0.3"/>
    <row r="4151" customFormat="1" ht="13.5" x14ac:dyDescent="0.3"/>
    <row r="4152" customFormat="1" ht="13.5" x14ac:dyDescent="0.3"/>
    <row r="4153" customFormat="1" ht="13.5" x14ac:dyDescent="0.3"/>
    <row r="4154" customFormat="1" ht="13.5" x14ac:dyDescent="0.3"/>
    <row r="4155" customFormat="1" ht="13.5" x14ac:dyDescent="0.3"/>
    <row r="4156" customFormat="1" ht="13.5" x14ac:dyDescent="0.3"/>
    <row r="4157" customFormat="1" ht="13.5" x14ac:dyDescent="0.3"/>
    <row r="4158" customFormat="1" ht="13.5" x14ac:dyDescent="0.3"/>
    <row r="4159" customFormat="1" ht="13.5" x14ac:dyDescent="0.3"/>
    <row r="4160" customFormat="1" ht="13.5" x14ac:dyDescent="0.3"/>
    <row r="4161" customFormat="1" ht="13.5" x14ac:dyDescent="0.3"/>
    <row r="4162" customFormat="1" ht="13.5" x14ac:dyDescent="0.3"/>
    <row r="4163" customFormat="1" ht="13.5" x14ac:dyDescent="0.3"/>
    <row r="4164" customFormat="1" ht="13.5" x14ac:dyDescent="0.3"/>
    <row r="4165" customFormat="1" ht="13.5" x14ac:dyDescent="0.3"/>
    <row r="4166" customFormat="1" ht="13.5" x14ac:dyDescent="0.3"/>
    <row r="4167" customFormat="1" ht="13.5" x14ac:dyDescent="0.3"/>
    <row r="4168" customFormat="1" ht="13.5" x14ac:dyDescent="0.3"/>
    <row r="4169" customFormat="1" ht="13.5" x14ac:dyDescent="0.3"/>
    <row r="4170" customFormat="1" ht="13.5" x14ac:dyDescent="0.3"/>
    <row r="4171" customFormat="1" ht="13.5" x14ac:dyDescent="0.3"/>
    <row r="4172" customFormat="1" ht="13.5" x14ac:dyDescent="0.3"/>
    <row r="4173" customFormat="1" ht="13.5" x14ac:dyDescent="0.3"/>
    <row r="4174" customFormat="1" ht="13.5" x14ac:dyDescent="0.3"/>
    <row r="4175" customFormat="1" ht="13.5" x14ac:dyDescent="0.3"/>
    <row r="4176" customFormat="1" ht="13.5" x14ac:dyDescent="0.3"/>
    <row r="4177" customFormat="1" ht="13.5" x14ac:dyDescent="0.3"/>
    <row r="4178" customFormat="1" ht="13.5" x14ac:dyDescent="0.3"/>
    <row r="4179" customFormat="1" ht="13.5" x14ac:dyDescent="0.3"/>
    <row r="4180" customFormat="1" ht="13.5" x14ac:dyDescent="0.3"/>
    <row r="4181" customFormat="1" ht="13.5" x14ac:dyDescent="0.3"/>
    <row r="4182" customFormat="1" ht="13.5" x14ac:dyDescent="0.3"/>
    <row r="4183" customFormat="1" ht="13.5" x14ac:dyDescent="0.3"/>
    <row r="4184" customFormat="1" ht="13.5" x14ac:dyDescent="0.3"/>
    <row r="4185" customFormat="1" ht="13.5" x14ac:dyDescent="0.3"/>
    <row r="4186" customFormat="1" ht="13.5" x14ac:dyDescent="0.3"/>
    <row r="4187" customFormat="1" ht="13.5" x14ac:dyDescent="0.3"/>
    <row r="4188" customFormat="1" ht="13.5" x14ac:dyDescent="0.3"/>
    <row r="4189" customFormat="1" ht="13.5" x14ac:dyDescent="0.3"/>
    <row r="4190" customFormat="1" ht="13.5" x14ac:dyDescent="0.3"/>
    <row r="4191" customFormat="1" ht="13.5" x14ac:dyDescent="0.3"/>
    <row r="4192" customFormat="1" ht="13.5" x14ac:dyDescent="0.3"/>
    <row r="4193" customFormat="1" ht="13.5" x14ac:dyDescent="0.3"/>
    <row r="4194" customFormat="1" ht="13.5" x14ac:dyDescent="0.3"/>
    <row r="4195" customFormat="1" ht="13.5" x14ac:dyDescent="0.3"/>
    <row r="4196" customFormat="1" ht="13.5" x14ac:dyDescent="0.3"/>
    <row r="4197" customFormat="1" ht="13.5" x14ac:dyDescent="0.3"/>
    <row r="4198" customFormat="1" ht="13.5" x14ac:dyDescent="0.3"/>
    <row r="4199" customFormat="1" ht="13.5" x14ac:dyDescent="0.3"/>
    <row r="4200" customFormat="1" ht="13.5" x14ac:dyDescent="0.3"/>
    <row r="4201" customFormat="1" ht="13.5" x14ac:dyDescent="0.3"/>
    <row r="4202" customFormat="1" ht="13.5" x14ac:dyDescent="0.3"/>
    <row r="4203" customFormat="1" ht="13.5" x14ac:dyDescent="0.3"/>
    <row r="4204" customFormat="1" ht="13.5" x14ac:dyDescent="0.3"/>
    <row r="4205" customFormat="1" ht="13.5" x14ac:dyDescent="0.3"/>
    <row r="4206" customFormat="1" ht="13.5" x14ac:dyDescent="0.3"/>
    <row r="4207" customFormat="1" ht="13.5" x14ac:dyDescent="0.3"/>
    <row r="4208" customFormat="1" ht="13.5" x14ac:dyDescent="0.3"/>
    <row r="4209" customFormat="1" ht="13.5" x14ac:dyDescent="0.3"/>
    <row r="4210" customFormat="1" ht="13.5" x14ac:dyDescent="0.3"/>
    <row r="4211" customFormat="1" ht="13.5" x14ac:dyDescent="0.3"/>
    <row r="4212" customFormat="1" ht="13.5" x14ac:dyDescent="0.3"/>
    <row r="4213" customFormat="1" ht="13.5" x14ac:dyDescent="0.3"/>
    <row r="4214" customFormat="1" ht="13.5" x14ac:dyDescent="0.3"/>
    <row r="4215" customFormat="1" ht="13.5" x14ac:dyDescent="0.3"/>
    <row r="4216" customFormat="1" ht="13.5" x14ac:dyDescent="0.3"/>
    <row r="4217" customFormat="1" ht="13.5" x14ac:dyDescent="0.3"/>
    <row r="4218" customFormat="1" ht="13.5" x14ac:dyDescent="0.3"/>
    <row r="4219" customFormat="1" ht="13.5" x14ac:dyDescent="0.3"/>
    <row r="4220" customFormat="1" ht="13.5" x14ac:dyDescent="0.3"/>
    <row r="4221" customFormat="1" ht="13.5" x14ac:dyDescent="0.3"/>
    <row r="4222" customFormat="1" ht="13.5" x14ac:dyDescent="0.3"/>
    <row r="4223" customFormat="1" ht="13.5" x14ac:dyDescent="0.3"/>
    <row r="4224" customFormat="1" ht="13.5" x14ac:dyDescent="0.3"/>
    <row r="4225" customFormat="1" ht="13.5" x14ac:dyDescent="0.3"/>
    <row r="4226" customFormat="1" ht="13.5" x14ac:dyDescent="0.3"/>
    <row r="4227" customFormat="1" ht="13.5" x14ac:dyDescent="0.3"/>
    <row r="4228" customFormat="1" ht="13.5" x14ac:dyDescent="0.3"/>
    <row r="4229" customFormat="1" ht="13.5" x14ac:dyDescent="0.3"/>
    <row r="4230" customFormat="1" ht="13.5" x14ac:dyDescent="0.3"/>
    <row r="4231" customFormat="1" ht="13.5" x14ac:dyDescent="0.3"/>
    <row r="4232" customFormat="1" ht="13.5" x14ac:dyDescent="0.3"/>
    <row r="4233" customFormat="1" ht="13.5" x14ac:dyDescent="0.3"/>
    <row r="4234" customFormat="1" ht="13.5" x14ac:dyDescent="0.3"/>
    <row r="4235" customFormat="1" ht="13.5" x14ac:dyDescent="0.3"/>
    <row r="4236" customFormat="1" ht="13.5" x14ac:dyDescent="0.3"/>
    <row r="4237" customFormat="1" ht="13.5" x14ac:dyDescent="0.3"/>
    <row r="4238" customFormat="1" ht="13.5" x14ac:dyDescent="0.3"/>
    <row r="4239" customFormat="1" ht="13.5" x14ac:dyDescent="0.3"/>
    <row r="4240" customFormat="1" ht="13.5" x14ac:dyDescent="0.3"/>
    <row r="4241" customFormat="1" ht="13.5" x14ac:dyDescent="0.3"/>
    <row r="4242" customFormat="1" ht="13.5" x14ac:dyDescent="0.3"/>
    <row r="4243" customFormat="1" ht="13.5" x14ac:dyDescent="0.3"/>
    <row r="4244" customFormat="1" ht="13.5" x14ac:dyDescent="0.3"/>
    <row r="4245" customFormat="1" ht="13.5" x14ac:dyDescent="0.3"/>
    <row r="4246" customFormat="1" ht="13.5" x14ac:dyDescent="0.3"/>
    <row r="4247" customFormat="1" ht="13.5" x14ac:dyDescent="0.3"/>
    <row r="4248" customFormat="1" ht="13.5" x14ac:dyDescent="0.3"/>
    <row r="4249" customFormat="1" ht="13.5" x14ac:dyDescent="0.3"/>
    <row r="4250" customFormat="1" ht="13.5" x14ac:dyDescent="0.3"/>
    <row r="4251" customFormat="1" ht="13.5" x14ac:dyDescent="0.3"/>
    <row r="4252" customFormat="1" ht="13.5" x14ac:dyDescent="0.3"/>
    <row r="4253" customFormat="1" ht="13.5" x14ac:dyDescent="0.3"/>
    <row r="4254" customFormat="1" ht="13.5" x14ac:dyDescent="0.3"/>
    <row r="4255" customFormat="1" ht="13.5" x14ac:dyDescent="0.3"/>
    <row r="4256" customFormat="1" ht="13.5" x14ac:dyDescent="0.3"/>
    <row r="4257" customFormat="1" ht="13.5" x14ac:dyDescent="0.3"/>
    <row r="4258" customFormat="1" ht="13.5" x14ac:dyDescent="0.3"/>
    <row r="4259" customFormat="1" ht="13.5" x14ac:dyDescent="0.3"/>
    <row r="4260" customFormat="1" ht="13.5" x14ac:dyDescent="0.3"/>
    <row r="4261" customFormat="1" ht="13.5" x14ac:dyDescent="0.3"/>
    <row r="4262" customFormat="1" ht="13.5" x14ac:dyDescent="0.3"/>
    <row r="4263" customFormat="1" ht="13.5" x14ac:dyDescent="0.3"/>
    <row r="4264" customFormat="1" ht="13.5" x14ac:dyDescent="0.3"/>
    <row r="4265" customFormat="1" ht="13.5" x14ac:dyDescent="0.3"/>
    <row r="4266" customFormat="1" ht="13.5" x14ac:dyDescent="0.3"/>
    <row r="4267" customFormat="1" ht="13.5" x14ac:dyDescent="0.3"/>
    <row r="4268" customFormat="1" ht="13.5" x14ac:dyDescent="0.3"/>
    <row r="4269" customFormat="1" ht="13.5" x14ac:dyDescent="0.3"/>
    <row r="4270" customFormat="1" ht="13.5" x14ac:dyDescent="0.3"/>
    <row r="4271" customFormat="1" ht="13.5" x14ac:dyDescent="0.3"/>
    <row r="4272" customFormat="1" ht="13.5" x14ac:dyDescent="0.3"/>
    <row r="4273" customFormat="1" ht="13.5" x14ac:dyDescent="0.3"/>
    <row r="4274" customFormat="1" ht="13.5" x14ac:dyDescent="0.3"/>
    <row r="4275" customFormat="1" ht="13.5" x14ac:dyDescent="0.3"/>
    <row r="4276" customFormat="1" ht="13.5" x14ac:dyDescent="0.3"/>
    <row r="4277" customFormat="1" ht="13.5" x14ac:dyDescent="0.3"/>
    <row r="4278" customFormat="1" ht="13.5" x14ac:dyDescent="0.3"/>
    <row r="4279" customFormat="1" ht="13.5" x14ac:dyDescent="0.3"/>
    <row r="4280" customFormat="1" ht="13.5" x14ac:dyDescent="0.3"/>
    <row r="4281" customFormat="1" ht="13.5" x14ac:dyDescent="0.3"/>
    <row r="4282" customFormat="1" ht="13.5" x14ac:dyDescent="0.3"/>
    <row r="4283" customFormat="1" ht="13.5" x14ac:dyDescent="0.3"/>
    <row r="4284" customFormat="1" ht="13.5" x14ac:dyDescent="0.3"/>
    <row r="4285" customFormat="1" ht="13.5" x14ac:dyDescent="0.3"/>
    <row r="4286" customFormat="1" ht="13.5" x14ac:dyDescent="0.3"/>
    <row r="4287" customFormat="1" ht="13.5" x14ac:dyDescent="0.3"/>
    <row r="4288" customFormat="1" ht="13.5" x14ac:dyDescent="0.3"/>
    <row r="4289" customFormat="1" ht="13.5" x14ac:dyDescent="0.3"/>
    <row r="4290" customFormat="1" ht="13.5" x14ac:dyDescent="0.3"/>
    <row r="4291" customFormat="1" ht="13.5" x14ac:dyDescent="0.3"/>
    <row r="4292" customFormat="1" ht="13.5" x14ac:dyDescent="0.3"/>
    <row r="4293" customFormat="1" ht="13.5" x14ac:dyDescent="0.3"/>
    <row r="4294" customFormat="1" ht="13.5" x14ac:dyDescent="0.3"/>
    <row r="4295" customFormat="1" ht="13.5" x14ac:dyDescent="0.3"/>
    <row r="4296" customFormat="1" ht="13.5" x14ac:dyDescent="0.3"/>
    <row r="4297" customFormat="1" ht="13.5" x14ac:dyDescent="0.3"/>
    <row r="4298" customFormat="1" ht="13.5" x14ac:dyDescent="0.3"/>
    <row r="4299" customFormat="1" ht="13.5" x14ac:dyDescent="0.3"/>
    <row r="4300" customFormat="1" ht="13.5" x14ac:dyDescent="0.3"/>
    <row r="4301" customFormat="1" ht="13.5" x14ac:dyDescent="0.3"/>
    <row r="4302" customFormat="1" ht="13.5" x14ac:dyDescent="0.3"/>
    <row r="4303" customFormat="1" ht="13.5" x14ac:dyDescent="0.3"/>
    <row r="4304" customFormat="1" ht="13.5" x14ac:dyDescent="0.3"/>
    <row r="4305" customFormat="1" ht="13.5" x14ac:dyDescent="0.3"/>
    <row r="4306" customFormat="1" ht="13.5" x14ac:dyDescent="0.3"/>
    <row r="4307" customFormat="1" ht="13.5" x14ac:dyDescent="0.3"/>
    <row r="4308" customFormat="1" ht="13.5" x14ac:dyDescent="0.3"/>
    <row r="4309" customFormat="1" ht="13.5" x14ac:dyDescent="0.3"/>
    <row r="4310" customFormat="1" ht="13.5" x14ac:dyDescent="0.3"/>
    <row r="4311" customFormat="1" ht="13.5" x14ac:dyDescent="0.3"/>
    <row r="4312" customFormat="1" ht="13.5" x14ac:dyDescent="0.3"/>
    <row r="4313" customFormat="1" ht="13.5" x14ac:dyDescent="0.3"/>
    <row r="4314" customFormat="1" ht="13.5" x14ac:dyDescent="0.3"/>
    <row r="4315" customFormat="1" ht="13.5" x14ac:dyDescent="0.3"/>
    <row r="4316" customFormat="1" ht="13.5" x14ac:dyDescent="0.3"/>
    <row r="4317" customFormat="1" ht="13.5" x14ac:dyDescent="0.3"/>
    <row r="4318" customFormat="1" ht="13.5" x14ac:dyDescent="0.3"/>
    <row r="4319" customFormat="1" ht="13.5" x14ac:dyDescent="0.3"/>
    <row r="4320" customFormat="1" ht="13.5" x14ac:dyDescent="0.3"/>
    <row r="4321" customFormat="1" ht="13.5" x14ac:dyDescent="0.3"/>
    <row r="4322" customFormat="1" ht="13.5" x14ac:dyDescent="0.3"/>
    <row r="4323" customFormat="1" ht="13.5" x14ac:dyDescent="0.3"/>
    <row r="4324" customFormat="1" ht="13.5" x14ac:dyDescent="0.3"/>
    <row r="4325" customFormat="1" ht="13.5" x14ac:dyDescent="0.3"/>
    <row r="4326" customFormat="1" ht="13.5" x14ac:dyDescent="0.3"/>
    <row r="4327" customFormat="1" ht="13.5" x14ac:dyDescent="0.3"/>
    <row r="4328" customFormat="1" ht="13.5" x14ac:dyDescent="0.3"/>
    <row r="4329" customFormat="1" ht="13.5" x14ac:dyDescent="0.3"/>
    <row r="4330" customFormat="1" ht="13.5" x14ac:dyDescent="0.3"/>
    <row r="4331" customFormat="1" ht="13.5" x14ac:dyDescent="0.3"/>
    <row r="4332" customFormat="1" ht="13.5" x14ac:dyDescent="0.3"/>
    <row r="4333" customFormat="1" ht="13.5" x14ac:dyDescent="0.3"/>
    <row r="4334" customFormat="1" ht="13.5" x14ac:dyDescent="0.3"/>
    <row r="4335" customFormat="1" ht="13.5" x14ac:dyDescent="0.3"/>
    <row r="4336" customFormat="1" ht="13.5" x14ac:dyDescent="0.3"/>
    <row r="4337" customFormat="1" ht="13.5" x14ac:dyDescent="0.3"/>
    <row r="4338" customFormat="1" ht="13.5" x14ac:dyDescent="0.3"/>
    <row r="4339" customFormat="1" ht="13.5" x14ac:dyDescent="0.3"/>
    <row r="4340" customFormat="1" ht="13.5" x14ac:dyDescent="0.3"/>
    <row r="4341" customFormat="1" ht="13.5" x14ac:dyDescent="0.3"/>
    <row r="4342" customFormat="1" ht="13.5" x14ac:dyDescent="0.3"/>
    <row r="4343" customFormat="1" ht="13.5" x14ac:dyDescent="0.3"/>
    <row r="4344" customFormat="1" ht="13.5" x14ac:dyDescent="0.3"/>
    <row r="4345" customFormat="1" ht="13.5" x14ac:dyDescent="0.3"/>
    <row r="4346" customFormat="1" ht="13.5" x14ac:dyDescent="0.3"/>
    <row r="4347" customFormat="1" ht="13.5" x14ac:dyDescent="0.3"/>
    <row r="4348" customFormat="1" ht="13.5" x14ac:dyDescent="0.3"/>
    <row r="4349" customFormat="1" ht="13.5" x14ac:dyDescent="0.3"/>
    <row r="4350" customFormat="1" ht="13.5" x14ac:dyDescent="0.3"/>
    <row r="4351" customFormat="1" ht="13.5" x14ac:dyDescent="0.3"/>
    <row r="4352" customFormat="1" ht="13.5" x14ac:dyDescent="0.3"/>
    <row r="4353" customFormat="1" ht="13.5" x14ac:dyDescent="0.3"/>
    <row r="4354" customFormat="1" ht="13.5" x14ac:dyDescent="0.3"/>
    <row r="4355" customFormat="1" ht="13.5" x14ac:dyDescent="0.3"/>
    <row r="4356" customFormat="1" ht="13.5" x14ac:dyDescent="0.3"/>
    <row r="4357" customFormat="1" ht="13.5" x14ac:dyDescent="0.3"/>
    <row r="4358" customFormat="1" ht="13.5" x14ac:dyDescent="0.3"/>
    <row r="4359" customFormat="1" ht="13.5" x14ac:dyDescent="0.3"/>
    <row r="4360" customFormat="1" ht="13.5" x14ac:dyDescent="0.3"/>
    <row r="4361" customFormat="1" ht="13.5" x14ac:dyDescent="0.3"/>
    <row r="4362" customFormat="1" ht="13.5" x14ac:dyDescent="0.3"/>
    <row r="4363" customFormat="1" ht="13.5" x14ac:dyDescent="0.3"/>
    <row r="4364" customFormat="1" ht="13.5" x14ac:dyDescent="0.3"/>
    <row r="4365" customFormat="1" ht="13.5" x14ac:dyDescent="0.3"/>
    <row r="4366" customFormat="1" ht="13.5" x14ac:dyDescent="0.3"/>
    <row r="4367" customFormat="1" ht="13.5" x14ac:dyDescent="0.3"/>
    <row r="4368" customFormat="1" ht="13.5" x14ac:dyDescent="0.3"/>
    <row r="4369" customFormat="1" ht="13.5" x14ac:dyDescent="0.3"/>
    <row r="4370" customFormat="1" ht="13.5" x14ac:dyDescent="0.3"/>
    <row r="4371" customFormat="1" ht="13.5" x14ac:dyDescent="0.3"/>
    <row r="4372" customFormat="1" ht="13.5" x14ac:dyDescent="0.3"/>
    <row r="4373" customFormat="1" ht="13.5" x14ac:dyDescent="0.3"/>
    <row r="4374" customFormat="1" ht="13.5" x14ac:dyDescent="0.3"/>
    <row r="4375" customFormat="1" ht="13.5" x14ac:dyDescent="0.3"/>
    <row r="4376" customFormat="1" ht="13.5" x14ac:dyDescent="0.3"/>
    <row r="4377" customFormat="1" ht="13.5" x14ac:dyDescent="0.3"/>
    <row r="4378" customFormat="1" ht="13.5" x14ac:dyDescent="0.3"/>
    <row r="4379" customFormat="1" ht="13.5" x14ac:dyDescent="0.3"/>
    <row r="4380" customFormat="1" ht="13.5" x14ac:dyDescent="0.3"/>
    <row r="4381" customFormat="1" ht="13.5" x14ac:dyDescent="0.3"/>
    <row r="4382" customFormat="1" ht="13.5" x14ac:dyDescent="0.3"/>
    <row r="4383" customFormat="1" ht="13.5" x14ac:dyDescent="0.3"/>
    <row r="4384" customFormat="1" ht="13.5" x14ac:dyDescent="0.3"/>
    <row r="4385" customFormat="1" ht="13.5" x14ac:dyDescent="0.3"/>
    <row r="4386" customFormat="1" ht="13.5" x14ac:dyDescent="0.3"/>
    <row r="4387" customFormat="1" ht="13.5" x14ac:dyDescent="0.3"/>
    <row r="4388" customFormat="1" ht="13.5" x14ac:dyDescent="0.3"/>
    <row r="4389" customFormat="1" ht="13.5" x14ac:dyDescent="0.3"/>
    <row r="4390" customFormat="1" ht="13.5" x14ac:dyDescent="0.3"/>
    <row r="4391" customFormat="1" ht="13.5" x14ac:dyDescent="0.3"/>
    <row r="4392" customFormat="1" ht="13.5" x14ac:dyDescent="0.3"/>
    <row r="4393" customFormat="1" ht="13.5" x14ac:dyDescent="0.3"/>
    <row r="4394" customFormat="1" ht="13.5" x14ac:dyDescent="0.3"/>
    <row r="4395" customFormat="1" ht="13.5" x14ac:dyDescent="0.3"/>
    <row r="4396" customFormat="1" ht="13.5" x14ac:dyDescent="0.3"/>
    <row r="4397" customFormat="1" ht="13.5" x14ac:dyDescent="0.3"/>
    <row r="4398" customFormat="1" ht="13.5" x14ac:dyDescent="0.3"/>
    <row r="4399" customFormat="1" ht="13.5" x14ac:dyDescent="0.3"/>
    <row r="4400" customFormat="1" ht="13.5" x14ac:dyDescent="0.3"/>
    <row r="4401" customFormat="1" ht="13.5" x14ac:dyDescent="0.3"/>
    <row r="4402" customFormat="1" ht="13.5" x14ac:dyDescent="0.3"/>
    <row r="4403" customFormat="1" ht="13.5" x14ac:dyDescent="0.3"/>
    <row r="4404" customFormat="1" ht="13.5" x14ac:dyDescent="0.3"/>
    <row r="4405" customFormat="1" ht="13.5" x14ac:dyDescent="0.3"/>
    <row r="4406" customFormat="1" ht="13.5" x14ac:dyDescent="0.3"/>
    <row r="4407" customFormat="1" ht="13.5" x14ac:dyDescent="0.3"/>
    <row r="4408" customFormat="1" ht="13.5" x14ac:dyDescent="0.3"/>
    <row r="4409" customFormat="1" ht="13.5" x14ac:dyDescent="0.3"/>
    <row r="4410" customFormat="1" ht="13.5" x14ac:dyDescent="0.3"/>
    <row r="4411" customFormat="1" ht="13.5" x14ac:dyDescent="0.3"/>
    <row r="4412" customFormat="1" ht="13.5" x14ac:dyDescent="0.3"/>
    <row r="4413" customFormat="1" ht="13.5" x14ac:dyDescent="0.3"/>
    <row r="4414" customFormat="1" ht="13.5" x14ac:dyDescent="0.3"/>
    <row r="4415" customFormat="1" ht="13.5" x14ac:dyDescent="0.3"/>
    <row r="4416" customFormat="1" ht="13.5" x14ac:dyDescent="0.3"/>
    <row r="4417" customFormat="1" ht="13.5" x14ac:dyDescent="0.3"/>
    <row r="4418" customFormat="1" ht="13.5" x14ac:dyDescent="0.3"/>
    <row r="4419" customFormat="1" ht="13.5" x14ac:dyDescent="0.3"/>
    <row r="4420" customFormat="1" ht="13.5" x14ac:dyDescent="0.3"/>
    <row r="4421" customFormat="1" ht="13.5" x14ac:dyDescent="0.3"/>
    <row r="4422" customFormat="1" ht="13.5" x14ac:dyDescent="0.3"/>
    <row r="4423" customFormat="1" ht="13.5" x14ac:dyDescent="0.3"/>
    <row r="4424" customFormat="1" ht="13.5" x14ac:dyDescent="0.3"/>
    <row r="4425" customFormat="1" ht="13.5" x14ac:dyDescent="0.3"/>
    <row r="4426" customFormat="1" ht="13.5" x14ac:dyDescent="0.3"/>
    <row r="4427" customFormat="1" ht="13.5" x14ac:dyDescent="0.3"/>
    <row r="4428" customFormat="1" ht="13.5" x14ac:dyDescent="0.3"/>
    <row r="4429" customFormat="1" ht="13.5" x14ac:dyDescent="0.3"/>
    <row r="4430" customFormat="1" ht="13.5" x14ac:dyDescent="0.3"/>
    <row r="4431" customFormat="1" ht="13.5" x14ac:dyDescent="0.3"/>
    <row r="4432" customFormat="1" ht="13.5" x14ac:dyDescent="0.3"/>
    <row r="4433" customFormat="1" ht="13.5" x14ac:dyDescent="0.3"/>
    <row r="4434" customFormat="1" ht="13.5" x14ac:dyDescent="0.3"/>
    <row r="4435" customFormat="1" ht="13.5" x14ac:dyDescent="0.3"/>
    <row r="4436" customFormat="1" ht="13.5" x14ac:dyDescent="0.3"/>
    <row r="4437" customFormat="1" ht="13.5" x14ac:dyDescent="0.3"/>
    <row r="4438" customFormat="1" ht="13.5" x14ac:dyDescent="0.3"/>
    <row r="4439" customFormat="1" ht="13.5" x14ac:dyDescent="0.3"/>
    <row r="4440" customFormat="1" ht="13.5" x14ac:dyDescent="0.3"/>
    <row r="4441" customFormat="1" ht="13.5" x14ac:dyDescent="0.3"/>
    <row r="4442" customFormat="1" ht="13.5" x14ac:dyDescent="0.3"/>
    <row r="4443" customFormat="1" ht="13.5" x14ac:dyDescent="0.3"/>
    <row r="4444" customFormat="1" ht="13.5" x14ac:dyDescent="0.3"/>
    <row r="4445" customFormat="1" ht="13.5" x14ac:dyDescent="0.3"/>
    <row r="4446" customFormat="1" ht="13.5" x14ac:dyDescent="0.3"/>
    <row r="4447" customFormat="1" ht="13.5" x14ac:dyDescent="0.3"/>
    <row r="4448" customFormat="1" ht="13.5" x14ac:dyDescent="0.3"/>
    <row r="4449" customFormat="1" ht="13.5" x14ac:dyDescent="0.3"/>
    <row r="4450" customFormat="1" ht="13.5" x14ac:dyDescent="0.3"/>
    <row r="4451" customFormat="1" ht="13.5" x14ac:dyDescent="0.3"/>
    <row r="4452" customFormat="1" ht="13.5" x14ac:dyDescent="0.3"/>
    <row r="4453" customFormat="1" ht="13.5" x14ac:dyDescent="0.3"/>
    <row r="4454" customFormat="1" ht="13.5" x14ac:dyDescent="0.3"/>
    <row r="4455" customFormat="1" ht="13.5" x14ac:dyDescent="0.3"/>
    <row r="4456" customFormat="1" ht="13.5" x14ac:dyDescent="0.3"/>
    <row r="4457" customFormat="1" ht="13.5" x14ac:dyDescent="0.3"/>
    <row r="4458" customFormat="1" ht="13.5" x14ac:dyDescent="0.3"/>
    <row r="4459" customFormat="1" ht="13.5" x14ac:dyDescent="0.3"/>
    <row r="4460" customFormat="1" ht="13.5" x14ac:dyDescent="0.3"/>
    <row r="4461" customFormat="1" ht="13.5" x14ac:dyDescent="0.3"/>
    <row r="4462" customFormat="1" ht="13.5" x14ac:dyDescent="0.3"/>
    <row r="4463" customFormat="1" ht="13.5" x14ac:dyDescent="0.3"/>
    <row r="4464" customFormat="1" ht="13.5" x14ac:dyDescent="0.3"/>
    <row r="4465" customFormat="1" ht="13.5" x14ac:dyDescent="0.3"/>
    <row r="4466" customFormat="1" ht="13.5" x14ac:dyDescent="0.3"/>
    <row r="4467" customFormat="1" ht="13.5" x14ac:dyDescent="0.3"/>
    <row r="4468" customFormat="1" ht="13.5" x14ac:dyDescent="0.3"/>
    <row r="4469" customFormat="1" ht="13.5" x14ac:dyDescent="0.3"/>
    <row r="4470" customFormat="1" ht="13.5" x14ac:dyDescent="0.3"/>
    <row r="4471" customFormat="1" ht="13.5" x14ac:dyDescent="0.3"/>
    <row r="4472" customFormat="1" ht="13.5" x14ac:dyDescent="0.3"/>
    <row r="4473" customFormat="1" ht="13.5" x14ac:dyDescent="0.3"/>
    <row r="4474" customFormat="1" ht="13.5" x14ac:dyDescent="0.3"/>
    <row r="4475" customFormat="1" ht="13.5" x14ac:dyDescent="0.3"/>
    <row r="4476" customFormat="1" ht="13.5" x14ac:dyDescent="0.3"/>
    <row r="4477" customFormat="1" ht="13.5" x14ac:dyDescent="0.3"/>
    <row r="4478" customFormat="1" ht="13.5" x14ac:dyDescent="0.3"/>
    <row r="4479" customFormat="1" ht="13.5" x14ac:dyDescent="0.3"/>
    <row r="4480" customFormat="1" ht="13.5" x14ac:dyDescent="0.3"/>
    <row r="4481" customFormat="1" ht="13.5" x14ac:dyDescent="0.3"/>
    <row r="4482" customFormat="1" ht="13.5" x14ac:dyDescent="0.3"/>
    <row r="4483" customFormat="1" ht="13.5" x14ac:dyDescent="0.3"/>
    <row r="4484" customFormat="1" ht="13.5" x14ac:dyDescent="0.3"/>
    <row r="4485" customFormat="1" ht="13.5" x14ac:dyDescent="0.3"/>
    <row r="4486" customFormat="1" ht="13.5" x14ac:dyDescent="0.3"/>
    <row r="4487" customFormat="1" ht="13.5" x14ac:dyDescent="0.3"/>
    <row r="4488" customFormat="1" ht="13.5" x14ac:dyDescent="0.3"/>
    <row r="4489" customFormat="1" ht="13.5" x14ac:dyDescent="0.3"/>
    <row r="4490" customFormat="1" ht="13.5" x14ac:dyDescent="0.3"/>
    <row r="4491" customFormat="1" ht="13.5" x14ac:dyDescent="0.3"/>
    <row r="4492" customFormat="1" ht="13.5" x14ac:dyDescent="0.3"/>
    <row r="4493" customFormat="1" ht="13.5" x14ac:dyDescent="0.3"/>
    <row r="4494" customFormat="1" ht="13.5" x14ac:dyDescent="0.3"/>
    <row r="4495" customFormat="1" ht="13.5" x14ac:dyDescent="0.3"/>
    <row r="4496" customFormat="1" ht="13.5" x14ac:dyDescent="0.3"/>
    <row r="4497" customFormat="1" ht="13.5" x14ac:dyDescent="0.3"/>
    <row r="4498" customFormat="1" ht="13.5" x14ac:dyDescent="0.3"/>
    <row r="4499" customFormat="1" ht="13.5" x14ac:dyDescent="0.3"/>
    <row r="4500" customFormat="1" ht="13.5" x14ac:dyDescent="0.3"/>
    <row r="4501" customFormat="1" ht="13.5" x14ac:dyDescent="0.3"/>
    <row r="4502" customFormat="1" ht="13.5" x14ac:dyDescent="0.3"/>
    <row r="4503" customFormat="1" ht="13.5" x14ac:dyDescent="0.3"/>
    <row r="4504" customFormat="1" ht="13.5" x14ac:dyDescent="0.3"/>
    <row r="4505" customFormat="1" ht="13.5" x14ac:dyDescent="0.3"/>
    <row r="4506" customFormat="1" ht="13.5" x14ac:dyDescent="0.3"/>
    <row r="4507" customFormat="1" ht="13.5" x14ac:dyDescent="0.3"/>
    <row r="4508" customFormat="1" ht="13.5" x14ac:dyDescent="0.3"/>
    <row r="4509" customFormat="1" ht="13.5" x14ac:dyDescent="0.3"/>
    <row r="4510" customFormat="1" ht="13.5" x14ac:dyDescent="0.3"/>
    <row r="4511" customFormat="1" ht="13.5" x14ac:dyDescent="0.3"/>
    <row r="4512" customFormat="1" ht="13.5" x14ac:dyDescent="0.3"/>
    <row r="4513" customFormat="1" ht="13.5" x14ac:dyDescent="0.3"/>
    <row r="4514" customFormat="1" ht="13.5" x14ac:dyDescent="0.3"/>
    <row r="4515" customFormat="1" ht="13.5" x14ac:dyDescent="0.3"/>
    <row r="4516" customFormat="1" ht="13.5" x14ac:dyDescent="0.3"/>
    <row r="4517" customFormat="1" ht="13.5" x14ac:dyDescent="0.3"/>
    <row r="4518" customFormat="1" ht="13.5" x14ac:dyDescent="0.3"/>
    <row r="4519" customFormat="1" ht="13.5" x14ac:dyDescent="0.3"/>
    <row r="4520" customFormat="1" ht="13.5" x14ac:dyDescent="0.3"/>
    <row r="4521" customFormat="1" ht="13.5" x14ac:dyDescent="0.3"/>
    <row r="4522" customFormat="1" ht="13.5" x14ac:dyDescent="0.3"/>
    <row r="4523" customFormat="1" ht="13.5" x14ac:dyDescent="0.3"/>
    <row r="4524" customFormat="1" ht="13.5" x14ac:dyDescent="0.3"/>
    <row r="4525" customFormat="1" ht="13.5" x14ac:dyDescent="0.3"/>
    <row r="4526" customFormat="1" ht="13.5" x14ac:dyDescent="0.3"/>
    <row r="4527" customFormat="1" ht="13.5" x14ac:dyDescent="0.3"/>
    <row r="4528" customFormat="1" ht="13.5" x14ac:dyDescent="0.3"/>
    <row r="4529" customFormat="1" ht="13.5" x14ac:dyDescent="0.3"/>
    <row r="4530" customFormat="1" ht="13.5" x14ac:dyDescent="0.3"/>
    <row r="4531" customFormat="1" ht="13.5" x14ac:dyDescent="0.3"/>
    <row r="4532" customFormat="1" ht="13.5" x14ac:dyDescent="0.3"/>
    <row r="4533" customFormat="1" ht="13.5" x14ac:dyDescent="0.3"/>
    <row r="4534" customFormat="1" ht="13.5" x14ac:dyDescent="0.3"/>
    <row r="4535" customFormat="1" ht="13.5" x14ac:dyDescent="0.3"/>
    <row r="4536" customFormat="1" ht="13.5" x14ac:dyDescent="0.3"/>
    <row r="4537" customFormat="1" ht="13.5" x14ac:dyDescent="0.3"/>
    <row r="4538" customFormat="1" ht="13.5" x14ac:dyDescent="0.3"/>
    <row r="4539" customFormat="1" ht="13.5" x14ac:dyDescent="0.3"/>
    <row r="4540" customFormat="1" ht="13.5" x14ac:dyDescent="0.3"/>
    <row r="4541" customFormat="1" ht="13.5" x14ac:dyDescent="0.3"/>
    <row r="4542" customFormat="1" ht="13.5" x14ac:dyDescent="0.3"/>
    <row r="4543" customFormat="1" ht="13.5" x14ac:dyDescent="0.3"/>
    <row r="4544" customFormat="1" ht="13.5" x14ac:dyDescent="0.3"/>
    <row r="4545" customFormat="1" ht="13.5" x14ac:dyDescent="0.3"/>
    <row r="4546" customFormat="1" ht="13.5" x14ac:dyDescent="0.3"/>
    <row r="4547" customFormat="1" ht="13.5" x14ac:dyDescent="0.3"/>
    <row r="4548" customFormat="1" ht="13.5" x14ac:dyDescent="0.3"/>
    <row r="4549" customFormat="1" ht="13.5" x14ac:dyDescent="0.3"/>
    <row r="4550" customFormat="1" ht="13.5" x14ac:dyDescent="0.3"/>
    <row r="4551" customFormat="1" ht="13.5" x14ac:dyDescent="0.3"/>
    <row r="4552" customFormat="1" ht="13.5" x14ac:dyDescent="0.3"/>
    <row r="4553" customFormat="1" ht="13.5" x14ac:dyDescent="0.3"/>
    <row r="4554" customFormat="1" ht="13.5" x14ac:dyDescent="0.3"/>
    <row r="4555" customFormat="1" ht="13.5" x14ac:dyDescent="0.3"/>
    <row r="4556" customFormat="1" ht="13.5" x14ac:dyDescent="0.3"/>
    <row r="4557" customFormat="1" ht="13.5" x14ac:dyDescent="0.3"/>
    <row r="4558" customFormat="1" ht="13.5" x14ac:dyDescent="0.3"/>
    <row r="4559" customFormat="1" ht="13.5" x14ac:dyDescent="0.3"/>
    <row r="4560" customFormat="1" ht="13.5" x14ac:dyDescent="0.3"/>
    <row r="4561" customFormat="1" ht="13.5" x14ac:dyDescent="0.3"/>
    <row r="4562" customFormat="1" ht="13.5" x14ac:dyDescent="0.3"/>
    <row r="4563" customFormat="1" ht="13.5" x14ac:dyDescent="0.3"/>
    <row r="4564" customFormat="1" ht="13.5" x14ac:dyDescent="0.3"/>
    <row r="4565" customFormat="1" ht="13.5" x14ac:dyDescent="0.3"/>
    <row r="4566" customFormat="1" ht="13.5" x14ac:dyDescent="0.3"/>
    <row r="4567" customFormat="1" ht="13.5" x14ac:dyDescent="0.3"/>
    <row r="4568" customFormat="1" ht="13.5" x14ac:dyDescent="0.3"/>
    <row r="4569" customFormat="1" ht="13.5" x14ac:dyDescent="0.3"/>
    <row r="4570" customFormat="1" ht="13.5" x14ac:dyDescent="0.3"/>
    <row r="4571" customFormat="1" ht="13.5" x14ac:dyDescent="0.3"/>
    <row r="4572" customFormat="1" ht="13.5" x14ac:dyDescent="0.3"/>
    <row r="4573" customFormat="1" ht="13.5" x14ac:dyDescent="0.3"/>
    <row r="4574" customFormat="1" ht="13.5" x14ac:dyDescent="0.3"/>
    <row r="4575" customFormat="1" ht="13.5" x14ac:dyDescent="0.3"/>
    <row r="4576" customFormat="1" ht="13.5" x14ac:dyDescent="0.3"/>
    <row r="4577" customFormat="1" ht="13.5" x14ac:dyDescent="0.3"/>
    <row r="4578" customFormat="1" ht="13.5" x14ac:dyDescent="0.3"/>
    <row r="4579" customFormat="1" ht="13.5" x14ac:dyDescent="0.3"/>
    <row r="4580" customFormat="1" ht="13.5" x14ac:dyDescent="0.3"/>
    <row r="4581" customFormat="1" ht="13.5" x14ac:dyDescent="0.3"/>
    <row r="4582" customFormat="1" ht="13.5" x14ac:dyDescent="0.3"/>
    <row r="4583" customFormat="1" ht="13.5" x14ac:dyDescent="0.3"/>
    <row r="4584" customFormat="1" ht="13.5" x14ac:dyDescent="0.3"/>
    <row r="4585" customFormat="1" ht="13.5" x14ac:dyDescent="0.3"/>
    <row r="4586" customFormat="1" ht="13.5" x14ac:dyDescent="0.3"/>
    <row r="4587" customFormat="1" ht="13.5" x14ac:dyDescent="0.3"/>
    <row r="4588" customFormat="1" ht="13.5" x14ac:dyDescent="0.3"/>
    <row r="4589" customFormat="1" ht="13.5" x14ac:dyDescent="0.3"/>
    <row r="4590" customFormat="1" ht="13.5" x14ac:dyDescent="0.3"/>
    <row r="4591" customFormat="1" ht="13.5" x14ac:dyDescent="0.3"/>
    <row r="4592" customFormat="1" ht="13.5" x14ac:dyDescent="0.3"/>
    <row r="4593" customFormat="1" ht="13.5" x14ac:dyDescent="0.3"/>
    <row r="4594" customFormat="1" ht="13.5" x14ac:dyDescent="0.3"/>
    <row r="4595" customFormat="1" ht="13.5" x14ac:dyDescent="0.3"/>
    <row r="4596" customFormat="1" ht="13.5" x14ac:dyDescent="0.3"/>
    <row r="4597" customFormat="1" ht="13.5" x14ac:dyDescent="0.3"/>
    <row r="4598" customFormat="1" ht="13.5" x14ac:dyDescent="0.3"/>
    <row r="4599" customFormat="1" ht="13.5" x14ac:dyDescent="0.3"/>
    <row r="4600" customFormat="1" ht="13.5" x14ac:dyDescent="0.3"/>
    <row r="4601" customFormat="1" ht="13.5" x14ac:dyDescent="0.3"/>
    <row r="4602" customFormat="1" ht="13.5" x14ac:dyDescent="0.3"/>
    <row r="4603" customFormat="1" ht="13.5" x14ac:dyDescent="0.3"/>
    <row r="4604" customFormat="1" ht="13.5" x14ac:dyDescent="0.3"/>
    <row r="4605" customFormat="1" ht="13.5" x14ac:dyDescent="0.3"/>
    <row r="4606" customFormat="1" ht="13.5" x14ac:dyDescent="0.3"/>
    <row r="4607" customFormat="1" ht="13.5" x14ac:dyDescent="0.3"/>
    <row r="4608" customFormat="1" ht="13.5" x14ac:dyDescent="0.3"/>
    <row r="4609" customFormat="1" ht="13.5" x14ac:dyDescent="0.3"/>
    <row r="4610" customFormat="1" ht="13.5" x14ac:dyDescent="0.3"/>
    <row r="4611" customFormat="1" ht="13.5" x14ac:dyDescent="0.3"/>
    <row r="4612" customFormat="1" ht="13.5" x14ac:dyDescent="0.3"/>
    <row r="4613" customFormat="1" ht="13.5" x14ac:dyDescent="0.3"/>
    <row r="4614" customFormat="1" ht="13.5" x14ac:dyDescent="0.3"/>
    <row r="4615" customFormat="1" ht="13.5" x14ac:dyDescent="0.3"/>
    <row r="4616" customFormat="1" ht="13.5" x14ac:dyDescent="0.3"/>
    <row r="4617" customFormat="1" ht="13.5" x14ac:dyDescent="0.3"/>
    <row r="4618" customFormat="1" ht="13.5" x14ac:dyDescent="0.3"/>
    <row r="4619" customFormat="1" ht="13.5" x14ac:dyDescent="0.3"/>
    <row r="4620" customFormat="1" ht="13.5" x14ac:dyDescent="0.3"/>
    <row r="4621" customFormat="1" ht="13.5" x14ac:dyDescent="0.3"/>
    <row r="4622" customFormat="1" ht="13.5" x14ac:dyDescent="0.3"/>
    <row r="4623" customFormat="1" ht="13.5" x14ac:dyDescent="0.3"/>
    <row r="4624" customFormat="1" ht="13.5" x14ac:dyDescent="0.3"/>
    <row r="4625" customFormat="1" ht="13.5" x14ac:dyDescent="0.3"/>
    <row r="4626" customFormat="1" ht="13.5" x14ac:dyDescent="0.3"/>
    <row r="4627" customFormat="1" ht="13.5" x14ac:dyDescent="0.3"/>
    <row r="4628" customFormat="1" ht="13.5" x14ac:dyDescent="0.3"/>
    <row r="4629" customFormat="1" ht="13.5" x14ac:dyDescent="0.3"/>
    <row r="4630" customFormat="1" ht="13.5" x14ac:dyDescent="0.3"/>
    <row r="4631" customFormat="1" ht="13.5" x14ac:dyDescent="0.3"/>
    <row r="4632" customFormat="1" ht="13.5" x14ac:dyDescent="0.3"/>
    <row r="4633" customFormat="1" ht="13.5" x14ac:dyDescent="0.3"/>
    <row r="4634" customFormat="1" ht="13.5" x14ac:dyDescent="0.3"/>
    <row r="4635" customFormat="1" ht="13.5" x14ac:dyDescent="0.3"/>
    <row r="4636" customFormat="1" ht="13.5" x14ac:dyDescent="0.3"/>
    <row r="4637" customFormat="1" ht="13.5" x14ac:dyDescent="0.3"/>
    <row r="4638" customFormat="1" ht="13.5" x14ac:dyDescent="0.3"/>
    <row r="4639" customFormat="1" ht="13.5" x14ac:dyDescent="0.3"/>
    <row r="4640" customFormat="1" ht="13.5" x14ac:dyDescent="0.3"/>
    <row r="4641" customFormat="1" ht="13.5" x14ac:dyDescent="0.3"/>
    <row r="4642" customFormat="1" ht="13.5" x14ac:dyDescent="0.3"/>
    <row r="4643" customFormat="1" ht="13.5" x14ac:dyDescent="0.3"/>
    <row r="4644" customFormat="1" ht="13.5" x14ac:dyDescent="0.3"/>
    <row r="4645" customFormat="1" ht="13.5" x14ac:dyDescent="0.3"/>
    <row r="4646" customFormat="1" ht="13.5" x14ac:dyDescent="0.3"/>
    <row r="4647" customFormat="1" ht="13.5" x14ac:dyDescent="0.3"/>
    <row r="4648" customFormat="1" ht="13.5" x14ac:dyDescent="0.3"/>
    <row r="4649" customFormat="1" ht="13.5" x14ac:dyDescent="0.3"/>
    <row r="4650" customFormat="1" ht="13.5" x14ac:dyDescent="0.3"/>
    <row r="4651" customFormat="1" ht="13.5" x14ac:dyDescent="0.3"/>
    <row r="4652" customFormat="1" ht="13.5" x14ac:dyDescent="0.3"/>
    <row r="4653" customFormat="1" ht="13.5" x14ac:dyDescent="0.3"/>
    <row r="4654" customFormat="1" ht="13.5" x14ac:dyDescent="0.3"/>
    <row r="4655" customFormat="1" ht="13.5" x14ac:dyDescent="0.3"/>
    <row r="4656" customFormat="1" ht="13.5" x14ac:dyDescent="0.3"/>
    <row r="4657" customFormat="1" ht="13.5" x14ac:dyDescent="0.3"/>
    <row r="4658" customFormat="1" ht="13.5" x14ac:dyDescent="0.3"/>
    <row r="4659" customFormat="1" ht="13.5" x14ac:dyDescent="0.3"/>
    <row r="4660" customFormat="1" ht="13.5" x14ac:dyDescent="0.3"/>
    <row r="4661" customFormat="1" ht="13.5" x14ac:dyDescent="0.3"/>
    <row r="4662" customFormat="1" ht="13.5" x14ac:dyDescent="0.3"/>
    <row r="4663" customFormat="1" ht="13.5" x14ac:dyDescent="0.3"/>
    <row r="4664" customFormat="1" ht="13.5" x14ac:dyDescent="0.3"/>
    <row r="4665" customFormat="1" ht="13.5" x14ac:dyDescent="0.3"/>
    <row r="4666" customFormat="1" ht="13.5" x14ac:dyDescent="0.3"/>
    <row r="4667" customFormat="1" ht="13.5" x14ac:dyDescent="0.3"/>
    <row r="4668" customFormat="1" ht="13.5" x14ac:dyDescent="0.3"/>
    <row r="4669" customFormat="1" ht="13.5" x14ac:dyDescent="0.3"/>
    <row r="4670" customFormat="1" ht="13.5" x14ac:dyDescent="0.3"/>
    <row r="4671" customFormat="1" ht="13.5" x14ac:dyDescent="0.3"/>
    <row r="4672" customFormat="1" ht="13.5" x14ac:dyDescent="0.3"/>
    <row r="4673" customFormat="1" ht="13.5" x14ac:dyDescent="0.3"/>
    <row r="4674" customFormat="1" ht="13.5" x14ac:dyDescent="0.3"/>
    <row r="4675" customFormat="1" ht="13.5" x14ac:dyDescent="0.3"/>
    <row r="4676" customFormat="1" ht="13.5" x14ac:dyDescent="0.3"/>
    <row r="4677" customFormat="1" ht="13.5" x14ac:dyDescent="0.3"/>
    <row r="4678" customFormat="1" ht="13.5" x14ac:dyDescent="0.3"/>
    <row r="4679" customFormat="1" ht="13.5" x14ac:dyDescent="0.3"/>
    <row r="4680" customFormat="1" ht="13.5" x14ac:dyDescent="0.3"/>
    <row r="4681" customFormat="1" ht="13.5" x14ac:dyDescent="0.3"/>
    <row r="4682" customFormat="1" ht="13.5" x14ac:dyDescent="0.3"/>
    <row r="4683" customFormat="1" ht="13.5" x14ac:dyDescent="0.3"/>
    <row r="4684" customFormat="1" ht="13.5" x14ac:dyDescent="0.3"/>
    <row r="4685" customFormat="1" ht="13.5" x14ac:dyDescent="0.3"/>
    <row r="4686" customFormat="1" ht="13.5" x14ac:dyDescent="0.3"/>
    <row r="4687" customFormat="1" ht="13.5" x14ac:dyDescent="0.3"/>
    <row r="4688" customFormat="1" ht="13.5" x14ac:dyDescent="0.3"/>
    <row r="4689" customFormat="1" ht="13.5" x14ac:dyDescent="0.3"/>
    <row r="4690" customFormat="1" ht="13.5" x14ac:dyDescent="0.3"/>
    <row r="4691" customFormat="1" ht="13.5" x14ac:dyDescent="0.3"/>
    <row r="4692" customFormat="1" ht="13.5" x14ac:dyDescent="0.3"/>
    <row r="4693" customFormat="1" ht="13.5" x14ac:dyDescent="0.3"/>
    <row r="4694" customFormat="1" ht="13.5" x14ac:dyDescent="0.3"/>
    <row r="4695" customFormat="1" ht="13.5" x14ac:dyDescent="0.3"/>
    <row r="4696" customFormat="1" ht="13.5" x14ac:dyDescent="0.3"/>
    <row r="4697" customFormat="1" ht="13.5" x14ac:dyDescent="0.3"/>
    <row r="4698" customFormat="1" ht="13.5" x14ac:dyDescent="0.3"/>
    <row r="4699" customFormat="1" ht="13.5" x14ac:dyDescent="0.3"/>
    <row r="4700" customFormat="1" ht="13.5" x14ac:dyDescent="0.3"/>
    <row r="4701" customFormat="1" ht="13.5" x14ac:dyDescent="0.3"/>
    <row r="4702" customFormat="1" ht="13.5" x14ac:dyDescent="0.3"/>
    <row r="4703" customFormat="1" ht="13.5" x14ac:dyDescent="0.3"/>
    <row r="4704" customFormat="1" ht="13.5" x14ac:dyDescent="0.3"/>
    <row r="4705" customFormat="1" ht="13.5" x14ac:dyDescent="0.3"/>
    <row r="4706" customFormat="1" ht="13.5" x14ac:dyDescent="0.3"/>
    <row r="4707" customFormat="1" ht="13.5" x14ac:dyDescent="0.3"/>
    <row r="4708" customFormat="1" ht="13.5" x14ac:dyDescent="0.3"/>
    <row r="4709" customFormat="1" ht="13.5" x14ac:dyDescent="0.3"/>
    <row r="4710" customFormat="1" ht="13.5" x14ac:dyDescent="0.3"/>
    <row r="4711" customFormat="1" ht="13.5" x14ac:dyDescent="0.3"/>
    <row r="4712" customFormat="1" ht="13.5" x14ac:dyDescent="0.3"/>
    <row r="4713" customFormat="1" ht="13.5" x14ac:dyDescent="0.3"/>
    <row r="4714" customFormat="1" ht="13.5" x14ac:dyDescent="0.3"/>
    <row r="4715" customFormat="1" ht="13.5" x14ac:dyDescent="0.3"/>
    <row r="4716" customFormat="1" ht="13.5" x14ac:dyDescent="0.3"/>
    <row r="4717" customFormat="1" ht="13.5" x14ac:dyDescent="0.3"/>
    <row r="4718" customFormat="1" ht="13.5" x14ac:dyDescent="0.3"/>
    <row r="4719" customFormat="1" ht="13.5" x14ac:dyDescent="0.3"/>
    <row r="4720" customFormat="1" ht="13.5" x14ac:dyDescent="0.3"/>
    <row r="4721" customFormat="1" ht="13.5" x14ac:dyDescent="0.3"/>
    <row r="4722" customFormat="1" ht="13.5" x14ac:dyDescent="0.3"/>
    <row r="4723" customFormat="1" ht="13.5" x14ac:dyDescent="0.3"/>
    <row r="4724" customFormat="1" ht="13.5" x14ac:dyDescent="0.3"/>
    <row r="4725" customFormat="1" ht="13.5" x14ac:dyDescent="0.3"/>
    <row r="4726" customFormat="1" ht="13.5" x14ac:dyDescent="0.3"/>
    <row r="4727" customFormat="1" ht="13.5" x14ac:dyDescent="0.3"/>
    <row r="4728" customFormat="1" ht="13.5" x14ac:dyDescent="0.3"/>
    <row r="4729" customFormat="1" ht="13.5" x14ac:dyDescent="0.3"/>
    <row r="4730" customFormat="1" ht="13.5" x14ac:dyDescent="0.3"/>
    <row r="4731" customFormat="1" ht="13.5" x14ac:dyDescent="0.3"/>
    <row r="4732" customFormat="1" ht="13.5" x14ac:dyDescent="0.3"/>
    <row r="4733" customFormat="1" ht="13.5" x14ac:dyDescent="0.3"/>
    <row r="4734" customFormat="1" ht="13.5" x14ac:dyDescent="0.3"/>
    <row r="4735" customFormat="1" ht="13.5" x14ac:dyDescent="0.3"/>
    <row r="4736" customFormat="1" ht="13.5" x14ac:dyDescent="0.3"/>
    <row r="4737" customFormat="1" ht="13.5" x14ac:dyDescent="0.3"/>
    <row r="4738" customFormat="1" ht="13.5" x14ac:dyDescent="0.3"/>
    <row r="4739" customFormat="1" ht="13.5" x14ac:dyDescent="0.3"/>
    <row r="4740" customFormat="1" ht="13.5" x14ac:dyDescent="0.3"/>
    <row r="4741" customFormat="1" ht="13.5" x14ac:dyDescent="0.3"/>
    <row r="4742" customFormat="1" ht="13.5" x14ac:dyDescent="0.3"/>
    <row r="4743" customFormat="1" ht="13.5" x14ac:dyDescent="0.3"/>
    <row r="4744" customFormat="1" ht="13.5" x14ac:dyDescent="0.3"/>
    <row r="4745" customFormat="1" ht="13.5" x14ac:dyDescent="0.3"/>
    <row r="4746" customFormat="1" ht="13.5" x14ac:dyDescent="0.3"/>
    <row r="4747" customFormat="1" ht="13.5" x14ac:dyDescent="0.3"/>
    <row r="4748" customFormat="1" ht="13.5" x14ac:dyDescent="0.3"/>
    <row r="4749" customFormat="1" ht="13.5" x14ac:dyDescent="0.3"/>
    <row r="4750" customFormat="1" ht="13.5" x14ac:dyDescent="0.3"/>
    <row r="4751" customFormat="1" ht="13.5" x14ac:dyDescent="0.3"/>
    <row r="4752" customFormat="1" ht="13.5" x14ac:dyDescent="0.3"/>
    <row r="4753" customFormat="1" ht="13.5" x14ac:dyDescent="0.3"/>
    <row r="4754" customFormat="1" ht="13.5" x14ac:dyDescent="0.3"/>
    <row r="4755" customFormat="1" ht="13.5" x14ac:dyDescent="0.3"/>
    <row r="4756" customFormat="1" ht="13.5" x14ac:dyDescent="0.3"/>
    <row r="4757" customFormat="1" ht="13.5" x14ac:dyDescent="0.3"/>
    <row r="4758" customFormat="1" ht="13.5" x14ac:dyDescent="0.3"/>
    <row r="4759" customFormat="1" ht="13.5" x14ac:dyDescent="0.3"/>
    <row r="4760" customFormat="1" ht="13.5" x14ac:dyDescent="0.3"/>
    <row r="4761" customFormat="1" ht="13.5" x14ac:dyDescent="0.3"/>
    <row r="4762" customFormat="1" ht="13.5" x14ac:dyDescent="0.3"/>
    <row r="4763" customFormat="1" ht="13.5" x14ac:dyDescent="0.3"/>
    <row r="4764" customFormat="1" ht="13.5" x14ac:dyDescent="0.3"/>
    <row r="4765" customFormat="1" ht="13.5" x14ac:dyDescent="0.3"/>
    <row r="4766" customFormat="1" ht="13.5" x14ac:dyDescent="0.3"/>
    <row r="4767" customFormat="1" ht="13.5" x14ac:dyDescent="0.3"/>
    <row r="4768" customFormat="1" ht="13.5" x14ac:dyDescent="0.3"/>
    <row r="4769" customFormat="1" ht="13.5" x14ac:dyDescent="0.3"/>
    <row r="4770" customFormat="1" ht="13.5" x14ac:dyDescent="0.3"/>
    <row r="4771" customFormat="1" ht="13.5" x14ac:dyDescent="0.3"/>
    <row r="4772" customFormat="1" ht="13.5" x14ac:dyDescent="0.3"/>
    <row r="4773" customFormat="1" ht="13.5" x14ac:dyDescent="0.3"/>
    <row r="4774" customFormat="1" ht="13.5" x14ac:dyDescent="0.3"/>
    <row r="4775" customFormat="1" ht="13.5" x14ac:dyDescent="0.3"/>
    <row r="4776" customFormat="1" ht="13.5" x14ac:dyDescent="0.3"/>
    <row r="4777" customFormat="1" ht="13.5" x14ac:dyDescent="0.3"/>
    <row r="4778" customFormat="1" ht="13.5" x14ac:dyDescent="0.3"/>
    <row r="4779" customFormat="1" ht="13.5" x14ac:dyDescent="0.3"/>
    <row r="4780" customFormat="1" ht="13.5" x14ac:dyDescent="0.3"/>
    <row r="4781" customFormat="1" ht="13.5" x14ac:dyDescent="0.3"/>
    <row r="4782" customFormat="1" ht="13.5" x14ac:dyDescent="0.3"/>
    <row r="4783" customFormat="1" ht="13.5" x14ac:dyDescent="0.3"/>
    <row r="4784" customFormat="1" ht="13.5" x14ac:dyDescent="0.3"/>
    <row r="4785" customFormat="1" ht="13.5" x14ac:dyDescent="0.3"/>
    <row r="4786" customFormat="1" ht="13.5" x14ac:dyDescent="0.3"/>
    <row r="4787" customFormat="1" ht="13.5" x14ac:dyDescent="0.3"/>
    <row r="4788" customFormat="1" ht="13.5" x14ac:dyDescent="0.3"/>
    <row r="4789" customFormat="1" ht="13.5" x14ac:dyDescent="0.3"/>
    <row r="4790" customFormat="1" ht="13.5" x14ac:dyDescent="0.3"/>
    <row r="4791" customFormat="1" ht="13.5" x14ac:dyDescent="0.3"/>
    <row r="4792" customFormat="1" ht="13.5" x14ac:dyDescent="0.3"/>
    <row r="4793" customFormat="1" ht="13.5" x14ac:dyDescent="0.3"/>
    <row r="4794" customFormat="1" ht="13.5" x14ac:dyDescent="0.3"/>
    <row r="4795" customFormat="1" ht="13.5" x14ac:dyDescent="0.3"/>
    <row r="4796" customFormat="1" ht="13.5" x14ac:dyDescent="0.3"/>
    <row r="4797" customFormat="1" ht="13.5" x14ac:dyDescent="0.3"/>
    <row r="4798" customFormat="1" ht="13.5" x14ac:dyDescent="0.3"/>
    <row r="4799" customFormat="1" ht="13.5" x14ac:dyDescent="0.3"/>
    <row r="4800" customFormat="1" ht="13.5" x14ac:dyDescent="0.3"/>
    <row r="4801" customFormat="1" ht="13.5" x14ac:dyDescent="0.3"/>
    <row r="4802" customFormat="1" ht="13.5" x14ac:dyDescent="0.3"/>
    <row r="4803" customFormat="1" ht="13.5" x14ac:dyDescent="0.3"/>
    <row r="4804" customFormat="1" ht="13.5" x14ac:dyDescent="0.3"/>
    <row r="4805" customFormat="1" ht="13.5" x14ac:dyDescent="0.3"/>
    <row r="4806" customFormat="1" ht="13.5" x14ac:dyDescent="0.3"/>
    <row r="4807" customFormat="1" ht="13.5" x14ac:dyDescent="0.3"/>
    <row r="4808" customFormat="1" ht="13.5" x14ac:dyDescent="0.3"/>
    <row r="4809" customFormat="1" ht="13.5" x14ac:dyDescent="0.3"/>
    <row r="4810" customFormat="1" ht="13.5" x14ac:dyDescent="0.3"/>
    <row r="4811" customFormat="1" ht="13.5" x14ac:dyDescent="0.3"/>
    <row r="4812" customFormat="1" ht="13.5" x14ac:dyDescent="0.3"/>
    <row r="4813" customFormat="1" ht="13.5" x14ac:dyDescent="0.3"/>
    <row r="4814" customFormat="1" ht="13.5" x14ac:dyDescent="0.3"/>
    <row r="4815" customFormat="1" ht="13.5" x14ac:dyDescent="0.3"/>
    <row r="4816" customFormat="1" ht="13.5" x14ac:dyDescent="0.3"/>
    <row r="4817" customFormat="1" ht="13.5" x14ac:dyDescent="0.3"/>
    <row r="4818" customFormat="1" ht="13.5" x14ac:dyDescent="0.3"/>
    <row r="4819" customFormat="1" ht="13.5" x14ac:dyDescent="0.3"/>
    <row r="4820" customFormat="1" ht="13.5" x14ac:dyDescent="0.3"/>
    <row r="4821" customFormat="1" ht="13.5" x14ac:dyDescent="0.3"/>
    <row r="4822" customFormat="1" ht="13.5" x14ac:dyDescent="0.3"/>
    <row r="4823" customFormat="1" ht="13.5" x14ac:dyDescent="0.3"/>
    <row r="4824" customFormat="1" ht="13.5" x14ac:dyDescent="0.3"/>
    <row r="4825" customFormat="1" ht="13.5" x14ac:dyDescent="0.3"/>
    <row r="4826" customFormat="1" ht="13.5" x14ac:dyDescent="0.3"/>
    <row r="4827" customFormat="1" ht="13.5" x14ac:dyDescent="0.3"/>
    <row r="4828" customFormat="1" ht="13.5" x14ac:dyDescent="0.3"/>
    <row r="4829" customFormat="1" ht="13.5" x14ac:dyDescent="0.3"/>
    <row r="4830" customFormat="1" ht="13.5" x14ac:dyDescent="0.3"/>
    <row r="4831" customFormat="1" ht="13.5" x14ac:dyDescent="0.3"/>
    <row r="4832" customFormat="1" ht="13.5" x14ac:dyDescent="0.3"/>
    <row r="4833" customFormat="1" ht="13.5" x14ac:dyDescent="0.3"/>
    <row r="4834" customFormat="1" ht="13.5" x14ac:dyDescent="0.3"/>
    <row r="4835" customFormat="1" ht="13.5" x14ac:dyDescent="0.3"/>
    <row r="4836" customFormat="1" ht="13.5" x14ac:dyDescent="0.3"/>
    <row r="4837" customFormat="1" ht="13.5" x14ac:dyDescent="0.3"/>
    <row r="4838" customFormat="1" ht="13.5" x14ac:dyDescent="0.3"/>
    <row r="4839" customFormat="1" ht="13.5" x14ac:dyDescent="0.3"/>
    <row r="4840" customFormat="1" ht="13.5" x14ac:dyDescent="0.3"/>
    <row r="4841" customFormat="1" ht="13.5" x14ac:dyDescent="0.3"/>
    <row r="4842" customFormat="1" ht="13.5" x14ac:dyDescent="0.3"/>
    <row r="4843" customFormat="1" ht="13.5" x14ac:dyDescent="0.3"/>
    <row r="4844" customFormat="1" ht="13.5" x14ac:dyDescent="0.3"/>
    <row r="4845" customFormat="1" ht="13.5" x14ac:dyDescent="0.3"/>
    <row r="4846" customFormat="1" ht="13.5" x14ac:dyDescent="0.3"/>
    <row r="4847" customFormat="1" ht="13.5" x14ac:dyDescent="0.3"/>
    <row r="4848" customFormat="1" ht="13.5" x14ac:dyDescent="0.3"/>
    <row r="4849" customFormat="1" ht="13.5" x14ac:dyDescent="0.3"/>
    <row r="4850" customFormat="1" ht="13.5" x14ac:dyDescent="0.3"/>
    <row r="4851" customFormat="1" ht="13.5" x14ac:dyDescent="0.3"/>
    <row r="4852" customFormat="1" ht="13.5" x14ac:dyDescent="0.3"/>
    <row r="4853" customFormat="1" ht="13.5" x14ac:dyDescent="0.3"/>
    <row r="4854" customFormat="1" ht="13.5" x14ac:dyDescent="0.3"/>
    <row r="4855" customFormat="1" ht="13.5" x14ac:dyDescent="0.3"/>
    <row r="4856" customFormat="1" ht="13.5" x14ac:dyDescent="0.3"/>
    <row r="4857" customFormat="1" ht="13.5" x14ac:dyDescent="0.3"/>
    <row r="4858" customFormat="1" ht="13.5" x14ac:dyDescent="0.3"/>
    <row r="4859" customFormat="1" ht="13.5" x14ac:dyDescent="0.3"/>
    <row r="4860" customFormat="1" ht="13.5" x14ac:dyDescent="0.3"/>
    <row r="4861" customFormat="1" ht="13.5" x14ac:dyDescent="0.3"/>
    <row r="4862" customFormat="1" ht="13.5" x14ac:dyDescent="0.3"/>
    <row r="4863" customFormat="1" ht="13.5" x14ac:dyDescent="0.3"/>
    <row r="4864" customFormat="1" ht="13.5" x14ac:dyDescent="0.3"/>
    <row r="4865" customFormat="1" ht="13.5" x14ac:dyDescent="0.3"/>
    <row r="4866" customFormat="1" ht="13.5" x14ac:dyDescent="0.3"/>
    <row r="4867" customFormat="1" ht="13.5" x14ac:dyDescent="0.3"/>
    <row r="4868" customFormat="1" ht="13.5" x14ac:dyDescent="0.3"/>
    <row r="4869" customFormat="1" ht="13.5" x14ac:dyDescent="0.3"/>
    <row r="4870" customFormat="1" ht="13.5" x14ac:dyDescent="0.3"/>
    <row r="4871" customFormat="1" ht="13.5" x14ac:dyDescent="0.3"/>
    <row r="4872" customFormat="1" ht="13.5" x14ac:dyDescent="0.3"/>
    <row r="4873" customFormat="1" ht="13.5" x14ac:dyDescent="0.3"/>
    <row r="4874" customFormat="1" ht="13.5" x14ac:dyDescent="0.3"/>
    <row r="4875" customFormat="1" ht="13.5" x14ac:dyDescent="0.3"/>
    <row r="4876" customFormat="1" ht="13.5" x14ac:dyDescent="0.3"/>
    <row r="4877" customFormat="1" ht="13.5" x14ac:dyDescent="0.3"/>
    <row r="4878" customFormat="1" ht="13.5" x14ac:dyDescent="0.3"/>
    <row r="4879" customFormat="1" ht="13.5" x14ac:dyDescent="0.3"/>
    <row r="4880" customFormat="1" ht="13.5" x14ac:dyDescent="0.3"/>
    <row r="4881" customFormat="1" ht="13.5" x14ac:dyDescent="0.3"/>
    <row r="4882" customFormat="1" ht="13.5" x14ac:dyDescent="0.3"/>
    <row r="4883" customFormat="1" ht="13.5" x14ac:dyDescent="0.3"/>
    <row r="4884" customFormat="1" ht="13.5" x14ac:dyDescent="0.3"/>
    <row r="4885" customFormat="1" ht="13.5" x14ac:dyDescent="0.3"/>
    <row r="4886" customFormat="1" ht="13.5" x14ac:dyDescent="0.3"/>
    <row r="4887" customFormat="1" ht="13.5" x14ac:dyDescent="0.3"/>
    <row r="4888" customFormat="1" ht="13.5" x14ac:dyDescent="0.3"/>
    <row r="4889" customFormat="1" ht="13.5" x14ac:dyDescent="0.3"/>
    <row r="4890" customFormat="1" ht="13.5" x14ac:dyDescent="0.3"/>
    <row r="4891" customFormat="1" ht="13.5" x14ac:dyDescent="0.3"/>
    <row r="4892" customFormat="1" ht="13.5" x14ac:dyDescent="0.3"/>
    <row r="4893" customFormat="1" ht="13.5" x14ac:dyDescent="0.3"/>
    <row r="4894" customFormat="1" ht="13.5" x14ac:dyDescent="0.3"/>
    <row r="4895" customFormat="1" ht="13.5" x14ac:dyDescent="0.3"/>
    <row r="4896" customFormat="1" ht="13.5" x14ac:dyDescent="0.3"/>
    <row r="4897" customFormat="1" ht="13.5" x14ac:dyDescent="0.3"/>
    <row r="4898" customFormat="1" ht="13.5" x14ac:dyDescent="0.3"/>
    <row r="4899" customFormat="1" ht="13.5" x14ac:dyDescent="0.3"/>
    <row r="4900" customFormat="1" ht="13.5" x14ac:dyDescent="0.3"/>
    <row r="4901" customFormat="1" ht="13.5" x14ac:dyDescent="0.3"/>
    <row r="4902" customFormat="1" ht="13.5" x14ac:dyDescent="0.3"/>
    <row r="4903" customFormat="1" ht="13.5" x14ac:dyDescent="0.3"/>
    <row r="4904" customFormat="1" ht="13.5" x14ac:dyDescent="0.3"/>
    <row r="4905" customFormat="1" ht="13.5" x14ac:dyDescent="0.3"/>
    <row r="4906" customFormat="1" ht="13.5" x14ac:dyDescent="0.3"/>
    <row r="4907" customFormat="1" ht="13.5" x14ac:dyDescent="0.3"/>
    <row r="4908" customFormat="1" ht="13.5" x14ac:dyDescent="0.3"/>
    <row r="4909" customFormat="1" ht="13.5" x14ac:dyDescent="0.3"/>
    <row r="4910" customFormat="1" ht="13.5" x14ac:dyDescent="0.3"/>
    <row r="4911" customFormat="1" ht="13.5" x14ac:dyDescent="0.3"/>
    <row r="4912" customFormat="1" ht="13.5" x14ac:dyDescent="0.3"/>
    <row r="4913" customFormat="1" ht="13.5" x14ac:dyDescent="0.3"/>
    <row r="4914" customFormat="1" ht="13.5" x14ac:dyDescent="0.3"/>
    <row r="4915" customFormat="1" ht="13.5" x14ac:dyDescent="0.3"/>
    <row r="4916" customFormat="1" ht="13.5" x14ac:dyDescent="0.3"/>
    <row r="4917" customFormat="1" ht="13.5" x14ac:dyDescent="0.3"/>
    <row r="4918" customFormat="1" ht="13.5" x14ac:dyDescent="0.3"/>
    <row r="4919" customFormat="1" ht="13.5" x14ac:dyDescent="0.3"/>
    <row r="4920" customFormat="1" ht="13.5" x14ac:dyDescent="0.3"/>
    <row r="4921" customFormat="1" ht="13.5" x14ac:dyDescent="0.3"/>
    <row r="4922" customFormat="1" ht="13.5" x14ac:dyDescent="0.3"/>
    <row r="4923" customFormat="1" ht="13.5" x14ac:dyDescent="0.3"/>
    <row r="4924" customFormat="1" ht="13.5" x14ac:dyDescent="0.3"/>
    <row r="4925" customFormat="1" ht="13.5" x14ac:dyDescent="0.3"/>
    <row r="4926" customFormat="1" ht="13.5" x14ac:dyDescent="0.3"/>
    <row r="4927" customFormat="1" ht="13.5" x14ac:dyDescent="0.3"/>
    <row r="4928" customFormat="1" ht="13.5" x14ac:dyDescent="0.3"/>
    <row r="4929" customFormat="1" ht="13.5" x14ac:dyDescent="0.3"/>
    <row r="4930" customFormat="1" ht="13.5" x14ac:dyDescent="0.3"/>
    <row r="4931" customFormat="1" ht="13.5" x14ac:dyDescent="0.3"/>
    <row r="4932" customFormat="1" ht="13.5" x14ac:dyDescent="0.3"/>
    <row r="4933" customFormat="1" ht="13.5" x14ac:dyDescent="0.3"/>
    <row r="4934" customFormat="1" ht="13.5" x14ac:dyDescent="0.3"/>
    <row r="4935" customFormat="1" ht="13.5" x14ac:dyDescent="0.3"/>
    <row r="4936" customFormat="1" ht="13.5" x14ac:dyDescent="0.3"/>
    <row r="4937" customFormat="1" ht="13.5" x14ac:dyDescent="0.3"/>
    <row r="4938" customFormat="1" ht="13.5" x14ac:dyDescent="0.3"/>
    <row r="4939" customFormat="1" ht="13.5" x14ac:dyDescent="0.3"/>
    <row r="4940" customFormat="1" ht="13.5" x14ac:dyDescent="0.3"/>
    <row r="4941" customFormat="1" ht="13.5" x14ac:dyDescent="0.3"/>
    <row r="4942" customFormat="1" ht="13.5" x14ac:dyDescent="0.3"/>
    <row r="4943" customFormat="1" ht="13.5" x14ac:dyDescent="0.3"/>
    <row r="4944" customFormat="1" ht="13.5" x14ac:dyDescent="0.3"/>
    <row r="4945" customFormat="1" ht="13.5" x14ac:dyDescent="0.3"/>
    <row r="4946" customFormat="1" ht="13.5" x14ac:dyDescent="0.3"/>
    <row r="4947" customFormat="1" ht="13.5" x14ac:dyDescent="0.3"/>
    <row r="4948" customFormat="1" ht="13.5" x14ac:dyDescent="0.3"/>
    <row r="4949" customFormat="1" ht="13.5" x14ac:dyDescent="0.3"/>
    <row r="4950" customFormat="1" ht="13.5" x14ac:dyDescent="0.3"/>
    <row r="4951" customFormat="1" ht="13.5" x14ac:dyDescent="0.3"/>
    <row r="4952" customFormat="1" ht="13.5" x14ac:dyDescent="0.3"/>
    <row r="4953" customFormat="1" ht="13.5" x14ac:dyDescent="0.3"/>
    <row r="4954" customFormat="1" ht="13.5" x14ac:dyDescent="0.3"/>
    <row r="4955" customFormat="1" ht="13.5" x14ac:dyDescent="0.3"/>
    <row r="4956" customFormat="1" ht="13.5" x14ac:dyDescent="0.3"/>
    <row r="4957" customFormat="1" ht="13.5" x14ac:dyDescent="0.3"/>
    <row r="4958" customFormat="1" ht="13.5" x14ac:dyDescent="0.3"/>
    <row r="4959" customFormat="1" ht="13.5" x14ac:dyDescent="0.3"/>
    <row r="4960" customFormat="1" ht="13.5" x14ac:dyDescent="0.3"/>
    <row r="4961" customFormat="1" ht="13.5" x14ac:dyDescent="0.3"/>
    <row r="4962" customFormat="1" ht="13.5" x14ac:dyDescent="0.3"/>
    <row r="4963" customFormat="1" ht="13.5" x14ac:dyDescent="0.3"/>
    <row r="4964" customFormat="1" ht="13.5" x14ac:dyDescent="0.3"/>
    <row r="4965" customFormat="1" ht="13.5" x14ac:dyDescent="0.3"/>
    <row r="4966" customFormat="1" ht="13.5" x14ac:dyDescent="0.3"/>
    <row r="4967" customFormat="1" ht="13.5" x14ac:dyDescent="0.3"/>
    <row r="4968" customFormat="1" ht="13.5" x14ac:dyDescent="0.3"/>
    <row r="4969" customFormat="1" ht="13.5" x14ac:dyDescent="0.3"/>
    <row r="4970" customFormat="1" ht="13.5" x14ac:dyDescent="0.3"/>
    <row r="4971" customFormat="1" ht="13.5" x14ac:dyDescent="0.3"/>
    <row r="4972" customFormat="1" ht="13.5" x14ac:dyDescent="0.3"/>
    <row r="4973" customFormat="1" ht="13.5" x14ac:dyDescent="0.3"/>
    <row r="4974" customFormat="1" ht="13.5" x14ac:dyDescent="0.3"/>
    <row r="4975" customFormat="1" ht="13.5" x14ac:dyDescent="0.3"/>
    <row r="4976" customFormat="1" ht="13.5" x14ac:dyDescent="0.3"/>
    <row r="4977" customFormat="1" ht="13.5" x14ac:dyDescent="0.3"/>
    <row r="4978" customFormat="1" ht="13.5" x14ac:dyDescent="0.3"/>
    <row r="4979" customFormat="1" ht="13.5" x14ac:dyDescent="0.3"/>
    <row r="4980" customFormat="1" ht="13.5" x14ac:dyDescent="0.3"/>
    <row r="4981" customFormat="1" ht="13.5" x14ac:dyDescent="0.3"/>
    <row r="4982" customFormat="1" ht="13.5" x14ac:dyDescent="0.3"/>
    <row r="4983" customFormat="1" ht="13.5" x14ac:dyDescent="0.3"/>
    <row r="4984" customFormat="1" ht="13.5" x14ac:dyDescent="0.3"/>
    <row r="4985" customFormat="1" ht="13.5" x14ac:dyDescent="0.3"/>
    <row r="4986" customFormat="1" ht="13.5" x14ac:dyDescent="0.3"/>
    <row r="4987" customFormat="1" ht="13.5" x14ac:dyDescent="0.3"/>
    <row r="4988" customFormat="1" ht="13.5" x14ac:dyDescent="0.3"/>
    <row r="4989" customFormat="1" ht="13.5" x14ac:dyDescent="0.3"/>
    <row r="4990" customFormat="1" ht="13.5" x14ac:dyDescent="0.3"/>
    <row r="4991" customFormat="1" ht="13.5" x14ac:dyDescent="0.3"/>
    <row r="4992" customFormat="1" ht="13.5" x14ac:dyDescent="0.3"/>
    <row r="4993" customFormat="1" ht="13.5" x14ac:dyDescent="0.3"/>
    <row r="4994" customFormat="1" ht="13.5" x14ac:dyDescent="0.3"/>
    <row r="4995" customFormat="1" ht="13.5" x14ac:dyDescent="0.3"/>
    <row r="4996" customFormat="1" ht="13.5" x14ac:dyDescent="0.3"/>
    <row r="4997" customFormat="1" ht="13.5" x14ac:dyDescent="0.3"/>
    <row r="4998" customFormat="1" ht="13.5" x14ac:dyDescent="0.3"/>
    <row r="4999" customFormat="1" ht="13.5" x14ac:dyDescent="0.3"/>
    <row r="5000" customFormat="1" ht="13.5" x14ac:dyDescent="0.3"/>
    <row r="5001" customFormat="1" ht="13.5" x14ac:dyDescent="0.3"/>
    <row r="5002" customFormat="1" ht="13.5" x14ac:dyDescent="0.3"/>
    <row r="5003" customFormat="1" ht="13.5" x14ac:dyDescent="0.3"/>
    <row r="5004" customFormat="1" ht="13.5" x14ac:dyDescent="0.3"/>
    <row r="5005" customFormat="1" ht="13.5" x14ac:dyDescent="0.3"/>
    <row r="5006" customFormat="1" ht="13.5" x14ac:dyDescent="0.3"/>
    <row r="5007" customFormat="1" ht="13.5" x14ac:dyDescent="0.3"/>
    <row r="5008" customFormat="1" ht="13.5" x14ac:dyDescent="0.3"/>
    <row r="5009" customFormat="1" ht="13.5" x14ac:dyDescent="0.3"/>
    <row r="5010" customFormat="1" ht="13.5" x14ac:dyDescent="0.3"/>
    <row r="5011" customFormat="1" ht="13.5" x14ac:dyDescent="0.3"/>
    <row r="5012" customFormat="1" ht="13.5" x14ac:dyDescent="0.3"/>
    <row r="5013" customFormat="1" ht="13.5" x14ac:dyDescent="0.3"/>
    <row r="5014" customFormat="1" ht="13.5" x14ac:dyDescent="0.3"/>
    <row r="5015" customFormat="1" ht="13.5" x14ac:dyDescent="0.3"/>
    <row r="5016" customFormat="1" ht="13.5" x14ac:dyDescent="0.3"/>
    <row r="5017" customFormat="1" ht="13.5" x14ac:dyDescent="0.3"/>
    <row r="5018" customFormat="1" ht="13.5" x14ac:dyDescent="0.3"/>
    <row r="5019" customFormat="1" ht="13.5" x14ac:dyDescent="0.3"/>
    <row r="5020" customFormat="1" ht="13.5" x14ac:dyDescent="0.3"/>
    <row r="5021" customFormat="1" ht="13.5" x14ac:dyDescent="0.3"/>
    <row r="5022" customFormat="1" ht="13.5" x14ac:dyDescent="0.3"/>
    <row r="5023" customFormat="1" ht="13.5" x14ac:dyDescent="0.3"/>
    <row r="5024" customFormat="1" ht="13.5" x14ac:dyDescent="0.3"/>
    <row r="5025" customFormat="1" ht="13.5" x14ac:dyDescent="0.3"/>
    <row r="5026" customFormat="1" ht="13.5" x14ac:dyDescent="0.3"/>
    <row r="5027" customFormat="1" ht="13.5" x14ac:dyDescent="0.3"/>
    <row r="5028" customFormat="1" ht="13.5" x14ac:dyDescent="0.3"/>
    <row r="5029" customFormat="1" ht="13.5" x14ac:dyDescent="0.3"/>
    <row r="5030" customFormat="1" ht="13.5" x14ac:dyDescent="0.3"/>
    <row r="5031" customFormat="1" ht="13.5" x14ac:dyDescent="0.3"/>
    <row r="5032" customFormat="1" ht="13.5" x14ac:dyDescent="0.3"/>
    <row r="5033" customFormat="1" ht="13.5" x14ac:dyDescent="0.3"/>
    <row r="5034" customFormat="1" ht="13.5" x14ac:dyDescent="0.3"/>
    <row r="5035" customFormat="1" ht="13.5" x14ac:dyDescent="0.3"/>
    <row r="5036" customFormat="1" ht="13.5" x14ac:dyDescent="0.3"/>
    <row r="5037" customFormat="1" ht="13.5" x14ac:dyDescent="0.3"/>
    <row r="5038" customFormat="1" ht="13.5" x14ac:dyDescent="0.3"/>
    <row r="5039" customFormat="1" ht="13.5" x14ac:dyDescent="0.3"/>
    <row r="5040" customFormat="1" ht="13.5" x14ac:dyDescent="0.3"/>
    <row r="5041" customFormat="1" ht="13.5" x14ac:dyDescent="0.3"/>
    <row r="5042" customFormat="1" ht="13.5" x14ac:dyDescent="0.3"/>
    <row r="5043" customFormat="1" ht="13.5" x14ac:dyDescent="0.3"/>
    <row r="5044" customFormat="1" ht="13.5" x14ac:dyDescent="0.3"/>
    <row r="5045" customFormat="1" ht="13.5" x14ac:dyDescent="0.3"/>
    <row r="5046" customFormat="1" ht="13.5" x14ac:dyDescent="0.3"/>
    <row r="5047" customFormat="1" ht="13.5" x14ac:dyDescent="0.3"/>
    <row r="5048" customFormat="1" ht="13.5" x14ac:dyDescent="0.3"/>
    <row r="5049" customFormat="1" ht="13.5" x14ac:dyDescent="0.3"/>
    <row r="5050" customFormat="1" ht="13.5" x14ac:dyDescent="0.3"/>
    <row r="5051" customFormat="1" ht="13.5" x14ac:dyDescent="0.3"/>
    <row r="5052" customFormat="1" ht="13.5" x14ac:dyDescent="0.3"/>
    <row r="5053" customFormat="1" ht="13.5" x14ac:dyDescent="0.3"/>
    <row r="5054" customFormat="1" ht="13.5" x14ac:dyDescent="0.3"/>
    <row r="5055" customFormat="1" ht="13.5" x14ac:dyDescent="0.3"/>
    <row r="5056" customFormat="1" ht="13.5" x14ac:dyDescent="0.3"/>
    <row r="5057" customFormat="1" ht="13.5" x14ac:dyDescent="0.3"/>
    <row r="5058" customFormat="1" ht="13.5" x14ac:dyDescent="0.3"/>
    <row r="5059" customFormat="1" ht="13.5" x14ac:dyDescent="0.3"/>
    <row r="5060" customFormat="1" ht="13.5" x14ac:dyDescent="0.3"/>
    <row r="5061" customFormat="1" ht="13.5" x14ac:dyDescent="0.3"/>
    <row r="5062" customFormat="1" ht="13.5" x14ac:dyDescent="0.3"/>
    <row r="5063" customFormat="1" ht="13.5" x14ac:dyDescent="0.3"/>
    <row r="5064" customFormat="1" ht="13.5" x14ac:dyDescent="0.3"/>
    <row r="5065" customFormat="1" ht="13.5" x14ac:dyDescent="0.3"/>
    <row r="5066" customFormat="1" ht="13.5" x14ac:dyDescent="0.3"/>
    <row r="5067" customFormat="1" ht="13.5" x14ac:dyDescent="0.3"/>
    <row r="5068" customFormat="1" ht="13.5" x14ac:dyDescent="0.3"/>
    <row r="5069" customFormat="1" ht="13.5" x14ac:dyDescent="0.3"/>
    <row r="5070" customFormat="1" ht="13.5" x14ac:dyDescent="0.3"/>
    <row r="5071" customFormat="1" ht="13.5" x14ac:dyDescent="0.3"/>
    <row r="5072" customFormat="1" ht="13.5" x14ac:dyDescent="0.3"/>
    <row r="5073" customFormat="1" ht="13.5" x14ac:dyDescent="0.3"/>
    <row r="5074" customFormat="1" ht="13.5" x14ac:dyDescent="0.3"/>
    <row r="5075" customFormat="1" ht="13.5" x14ac:dyDescent="0.3"/>
    <row r="5076" customFormat="1" ht="13.5" x14ac:dyDescent="0.3"/>
    <row r="5077" customFormat="1" ht="13.5" x14ac:dyDescent="0.3"/>
    <row r="5078" customFormat="1" ht="13.5" x14ac:dyDescent="0.3"/>
    <row r="5079" customFormat="1" ht="13.5" x14ac:dyDescent="0.3"/>
    <row r="5080" customFormat="1" ht="13.5" x14ac:dyDescent="0.3"/>
    <row r="5081" customFormat="1" ht="13.5" x14ac:dyDescent="0.3"/>
    <row r="5082" customFormat="1" ht="13.5" x14ac:dyDescent="0.3"/>
    <row r="5083" customFormat="1" ht="13.5" x14ac:dyDescent="0.3"/>
    <row r="5084" customFormat="1" ht="13.5" x14ac:dyDescent="0.3"/>
    <row r="5085" customFormat="1" ht="13.5" x14ac:dyDescent="0.3"/>
    <row r="5086" customFormat="1" ht="13.5" x14ac:dyDescent="0.3"/>
    <row r="5087" customFormat="1" ht="13.5" x14ac:dyDescent="0.3"/>
    <row r="5088" customFormat="1" ht="13.5" x14ac:dyDescent="0.3"/>
    <row r="5089" customFormat="1" ht="13.5" x14ac:dyDescent="0.3"/>
    <row r="5090" customFormat="1" ht="13.5" x14ac:dyDescent="0.3"/>
    <row r="5091" customFormat="1" ht="13.5" x14ac:dyDescent="0.3"/>
    <row r="5092" customFormat="1" ht="13.5" x14ac:dyDescent="0.3"/>
    <row r="5093" customFormat="1" ht="13.5" x14ac:dyDescent="0.3"/>
    <row r="5094" customFormat="1" ht="13.5" x14ac:dyDescent="0.3"/>
    <row r="5095" customFormat="1" ht="13.5" x14ac:dyDescent="0.3"/>
    <row r="5096" customFormat="1" ht="13.5" x14ac:dyDescent="0.3"/>
    <row r="5097" customFormat="1" ht="13.5" x14ac:dyDescent="0.3"/>
    <row r="5098" customFormat="1" ht="13.5" x14ac:dyDescent="0.3"/>
    <row r="5099" customFormat="1" ht="13.5" x14ac:dyDescent="0.3"/>
    <row r="5100" customFormat="1" ht="13.5" x14ac:dyDescent="0.3"/>
    <row r="5101" customFormat="1" ht="13.5" x14ac:dyDescent="0.3"/>
    <row r="5102" customFormat="1" ht="13.5" x14ac:dyDescent="0.3"/>
    <row r="5103" customFormat="1" ht="13.5" x14ac:dyDescent="0.3"/>
    <row r="5104" customFormat="1" ht="13.5" x14ac:dyDescent="0.3"/>
    <row r="5105" customFormat="1" ht="13.5" x14ac:dyDescent="0.3"/>
    <row r="5106" customFormat="1" ht="13.5" x14ac:dyDescent="0.3"/>
    <row r="5107" customFormat="1" ht="13.5" x14ac:dyDescent="0.3"/>
    <row r="5108" customFormat="1" ht="13.5" x14ac:dyDescent="0.3"/>
    <row r="5109" customFormat="1" ht="13.5" x14ac:dyDescent="0.3"/>
    <row r="5110" customFormat="1" ht="13.5" x14ac:dyDescent="0.3"/>
    <row r="5111" customFormat="1" ht="13.5" x14ac:dyDescent="0.3"/>
    <row r="5112" customFormat="1" ht="13.5" x14ac:dyDescent="0.3"/>
    <row r="5113" customFormat="1" ht="13.5" x14ac:dyDescent="0.3"/>
    <row r="5114" customFormat="1" ht="13.5" x14ac:dyDescent="0.3"/>
    <row r="5115" customFormat="1" ht="13.5" x14ac:dyDescent="0.3"/>
    <row r="5116" customFormat="1" ht="13.5" x14ac:dyDescent="0.3"/>
    <row r="5117" customFormat="1" ht="13.5" x14ac:dyDescent="0.3"/>
    <row r="5118" customFormat="1" ht="13.5" x14ac:dyDescent="0.3"/>
    <row r="5119" customFormat="1" ht="13.5" x14ac:dyDescent="0.3"/>
    <row r="5120" customFormat="1" ht="13.5" x14ac:dyDescent="0.3"/>
    <row r="5121" customFormat="1" ht="13.5" x14ac:dyDescent="0.3"/>
    <row r="5122" customFormat="1" ht="13.5" x14ac:dyDescent="0.3"/>
    <row r="5123" customFormat="1" ht="13.5" x14ac:dyDescent="0.3"/>
    <row r="5124" customFormat="1" ht="13.5" x14ac:dyDescent="0.3"/>
    <row r="5125" customFormat="1" ht="13.5" x14ac:dyDescent="0.3"/>
    <row r="5126" customFormat="1" ht="13.5" x14ac:dyDescent="0.3"/>
    <row r="5127" customFormat="1" ht="13.5" x14ac:dyDescent="0.3"/>
    <row r="5128" customFormat="1" ht="13.5" x14ac:dyDescent="0.3"/>
    <row r="5129" customFormat="1" ht="13.5" x14ac:dyDescent="0.3"/>
    <row r="5130" customFormat="1" ht="13.5" x14ac:dyDescent="0.3"/>
    <row r="5131" customFormat="1" ht="13.5" x14ac:dyDescent="0.3"/>
    <row r="5132" customFormat="1" ht="13.5" x14ac:dyDescent="0.3"/>
    <row r="5133" customFormat="1" ht="13.5" x14ac:dyDescent="0.3"/>
    <row r="5134" customFormat="1" ht="13.5" x14ac:dyDescent="0.3"/>
    <row r="5135" customFormat="1" ht="13.5" x14ac:dyDescent="0.3"/>
    <row r="5136" customFormat="1" ht="13.5" x14ac:dyDescent="0.3"/>
    <row r="5137" customFormat="1" ht="13.5" x14ac:dyDescent="0.3"/>
    <row r="5138" customFormat="1" ht="13.5" x14ac:dyDescent="0.3"/>
    <row r="5139" customFormat="1" ht="13.5" x14ac:dyDescent="0.3"/>
    <row r="5140" customFormat="1" ht="13.5" x14ac:dyDescent="0.3"/>
    <row r="5141" customFormat="1" ht="13.5" x14ac:dyDescent="0.3"/>
    <row r="5142" customFormat="1" ht="13.5" x14ac:dyDescent="0.3"/>
    <row r="5143" customFormat="1" ht="13.5" x14ac:dyDescent="0.3"/>
    <row r="5144" customFormat="1" ht="13.5" x14ac:dyDescent="0.3"/>
    <row r="5145" customFormat="1" ht="13.5" x14ac:dyDescent="0.3"/>
    <row r="5146" customFormat="1" ht="13.5" x14ac:dyDescent="0.3"/>
    <row r="5147" customFormat="1" ht="13.5" x14ac:dyDescent="0.3"/>
    <row r="5148" customFormat="1" ht="13.5" x14ac:dyDescent="0.3"/>
    <row r="5149" customFormat="1" ht="13.5" x14ac:dyDescent="0.3"/>
    <row r="5150" customFormat="1" ht="13.5" x14ac:dyDescent="0.3"/>
    <row r="5151" customFormat="1" ht="13.5" x14ac:dyDescent="0.3"/>
    <row r="5152" customFormat="1" ht="13.5" x14ac:dyDescent="0.3"/>
    <row r="5153" customFormat="1" ht="13.5" x14ac:dyDescent="0.3"/>
    <row r="5154" customFormat="1" ht="13.5" x14ac:dyDescent="0.3"/>
    <row r="5155" customFormat="1" ht="13.5" x14ac:dyDescent="0.3"/>
    <row r="5156" customFormat="1" ht="13.5" x14ac:dyDescent="0.3"/>
    <row r="5157" customFormat="1" ht="13.5" x14ac:dyDescent="0.3"/>
    <row r="5158" customFormat="1" ht="13.5" x14ac:dyDescent="0.3"/>
    <row r="5159" customFormat="1" ht="13.5" x14ac:dyDescent="0.3"/>
    <row r="5160" customFormat="1" ht="13.5" x14ac:dyDescent="0.3"/>
    <row r="5161" customFormat="1" ht="13.5" x14ac:dyDescent="0.3"/>
    <row r="5162" customFormat="1" ht="13.5" x14ac:dyDescent="0.3"/>
    <row r="5163" customFormat="1" ht="13.5" x14ac:dyDescent="0.3"/>
    <row r="5164" customFormat="1" ht="13.5" x14ac:dyDescent="0.3"/>
    <row r="5165" customFormat="1" ht="13.5" x14ac:dyDescent="0.3"/>
    <row r="5166" customFormat="1" ht="13.5" x14ac:dyDescent="0.3"/>
    <row r="5167" customFormat="1" ht="13.5" x14ac:dyDescent="0.3"/>
    <row r="5168" customFormat="1" ht="13.5" x14ac:dyDescent="0.3"/>
    <row r="5169" customFormat="1" ht="13.5" x14ac:dyDescent="0.3"/>
    <row r="5170" customFormat="1" ht="13.5" x14ac:dyDescent="0.3"/>
    <row r="5171" customFormat="1" ht="13.5" x14ac:dyDescent="0.3"/>
    <row r="5172" customFormat="1" ht="13.5" x14ac:dyDescent="0.3"/>
    <row r="5173" customFormat="1" ht="13.5" x14ac:dyDescent="0.3"/>
    <row r="5174" customFormat="1" ht="13.5" x14ac:dyDescent="0.3"/>
    <row r="5175" customFormat="1" ht="13.5" x14ac:dyDescent="0.3"/>
    <row r="5176" customFormat="1" ht="13.5" x14ac:dyDescent="0.3"/>
    <row r="5177" customFormat="1" ht="13.5" x14ac:dyDescent="0.3"/>
    <row r="5178" customFormat="1" ht="13.5" x14ac:dyDescent="0.3"/>
    <row r="5179" customFormat="1" ht="13.5" x14ac:dyDescent="0.3"/>
    <row r="5180" customFormat="1" ht="13.5" x14ac:dyDescent="0.3"/>
    <row r="5181" customFormat="1" ht="13.5" x14ac:dyDescent="0.3"/>
    <row r="5182" customFormat="1" ht="13.5" x14ac:dyDescent="0.3"/>
    <row r="5183" customFormat="1" ht="13.5" x14ac:dyDescent="0.3"/>
    <row r="5184" customFormat="1" ht="13.5" x14ac:dyDescent="0.3"/>
    <row r="5185" customFormat="1" ht="13.5" x14ac:dyDescent="0.3"/>
    <row r="5186" customFormat="1" ht="13.5" x14ac:dyDescent="0.3"/>
    <row r="5187" customFormat="1" ht="13.5" x14ac:dyDescent="0.3"/>
    <row r="5188" customFormat="1" ht="13.5" x14ac:dyDescent="0.3"/>
    <row r="5189" customFormat="1" ht="13.5" x14ac:dyDescent="0.3"/>
    <row r="5190" customFormat="1" ht="13.5" x14ac:dyDescent="0.3"/>
    <row r="5191" customFormat="1" ht="13.5" x14ac:dyDescent="0.3"/>
    <row r="5192" customFormat="1" ht="13.5" x14ac:dyDescent="0.3"/>
    <row r="5193" customFormat="1" ht="13.5" x14ac:dyDescent="0.3"/>
    <row r="5194" customFormat="1" ht="13.5" x14ac:dyDescent="0.3"/>
    <row r="5195" customFormat="1" ht="13.5" x14ac:dyDescent="0.3"/>
    <row r="5196" customFormat="1" ht="13.5" x14ac:dyDescent="0.3"/>
    <row r="5197" customFormat="1" ht="13.5" x14ac:dyDescent="0.3"/>
    <row r="5198" customFormat="1" ht="13.5" x14ac:dyDescent="0.3"/>
    <row r="5199" customFormat="1" ht="13.5" x14ac:dyDescent="0.3"/>
    <row r="5200" customFormat="1" ht="13.5" x14ac:dyDescent="0.3"/>
    <row r="5201" customFormat="1" ht="13.5" x14ac:dyDescent="0.3"/>
    <row r="5202" customFormat="1" ht="13.5" x14ac:dyDescent="0.3"/>
    <row r="5203" customFormat="1" ht="13.5" x14ac:dyDescent="0.3"/>
    <row r="5204" customFormat="1" ht="13.5" x14ac:dyDescent="0.3"/>
    <row r="5205" customFormat="1" ht="13.5" x14ac:dyDescent="0.3"/>
    <row r="5206" customFormat="1" ht="13.5" x14ac:dyDescent="0.3"/>
    <row r="5207" customFormat="1" ht="13.5" x14ac:dyDescent="0.3"/>
    <row r="5208" customFormat="1" ht="13.5" x14ac:dyDescent="0.3"/>
    <row r="5209" customFormat="1" ht="13.5" x14ac:dyDescent="0.3"/>
    <row r="5210" customFormat="1" ht="13.5" x14ac:dyDescent="0.3"/>
    <row r="5211" customFormat="1" ht="13.5" x14ac:dyDescent="0.3"/>
    <row r="5212" customFormat="1" ht="13.5" x14ac:dyDescent="0.3"/>
    <row r="5213" customFormat="1" ht="13.5" x14ac:dyDescent="0.3"/>
    <row r="5214" customFormat="1" ht="13.5" x14ac:dyDescent="0.3"/>
    <row r="5215" customFormat="1" ht="13.5" x14ac:dyDescent="0.3"/>
    <row r="5216" customFormat="1" ht="13.5" x14ac:dyDescent="0.3"/>
    <row r="5217" customFormat="1" ht="13.5" x14ac:dyDescent="0.3"/>
    <row r="5218" customFormat="1" ht="13.5" x14ac:dyDescent="0.3"/>
    <row r="5219" customFormat="1" ht="13.5" x14ac:dyDescent="0.3"/>
    <row r="5220" customFormat="1" ht="13.5" x14ac:dyDescent="0.3"/>
    <row r="5221" customFormat="1" ht="13.5" x14ac:dyDescent="0.3"/>
    <row r="5222" customFormat="1" ht="13.5" x14ac:dyDescent="0.3"/>
    <row r="5223" customFormat="1" ht="13.5" x14ac:dyDescent="0.3"/>
    <row r="5224" customFormat="1" ht="13.5" x14ac:dyDescent="0.3"/>
    <row r="5225" customFormat="1" ht="13.5" x14ac:dyDescent="0.3"/>
    <row r="5226" customFormat="1" ht="13.5" x14ac:dyDescent="0.3"/>
    <row r="5227" customFormat="1" ht="13.5" x14ac:dyDescent="0.3"/>
    <row r="5228" customFormat="1" ht="13.5" x14ac:dyDescent="0.3"/>
    <row r="5229" customFormat="1" ht="13.5" x14ac:dyDescent="0.3"/>
    <row r="5230" customFormat="1" ht="13.5" x14ac:dyDescent="0.3"/>
    <row r="5231" customFormat="1" ht="13.5" x14ac:dyDescent="0.3"/>
    <row r="5232" customFormat="1" ht="13.5" x14ac:dyDescent="0.3"/>
    <row r="5233" customFormat="1" ht="13.5" x14ac:dyDescent="0.3"/>
    <row r="5234" customFormat="1" ht="13.5" x14ac:dyDescent="0.3"/>
    <row r="5235" customFormat="1" ht="13.5" x14ac:dyDescent="0.3"/>
    <row r="5236" customFormat="1" ht="13.5" x14ac:dyDescent="0.3"/>
    <row r="5237" customFormat="1" ht="13.5" x14ac:dyDescent="0.3"/>
    <row r="5238" customFormat="1" ht="13.5" x14ac:dyDescent="0.3"/>
    <row r="5239" customFormat="1" ht="13.5" x14ac:dyDescent="0.3"/>
    <row r="5240" customFormat="1" ht="13.5" x14ac:dyDescent="0.3"/>
    <row r="5241" customFormat="1" ht="13.5" x14ac:dyDescent="0.3"/>
    <row r="5242" customFormat="1" ht="13.5" x14ac:dyDescent="0.3"/>
    <row r="5243" customFormat="1" ht="13.5" x14ac:dyDescent="0.3"/>
    <row r="5244" customFormat="1" ht="13.5" x14ac:dyDescent="0.3"/>
    <row r="5245" customFormat="1" ht="13.5" x14ac:dyDescent="0.3"/>
    <row r="5246" customFormat="1" ht="13.5" x14ac:dyDescent="0.3"/>
    <row r="5247" customFormat="1" ht="13.5" x14ac:dyDescent="0.3"/>
    <row r="5248" customFormat="1" ht="13.5" x14ac:dyDescent="0.3"/>
    <row r="5249" customFormat="1" ht="13.5" x14ac:dyDescent="0.3"/>
    <row r="5250" customFormat="1" ht="13.5" x14ac:dyDescent="0.3"/>
    <row r="5251" customFormat="1" ht="13.5" x14ac:dyDescent="0.3"/>
    <row r="5252" customFormat="1" ht="13.5" x14ac:dyDescent="0.3"/>
    <row r="5253" customFormat="1" ht="13.5" x14ac:dyDescent="0.3"/>
    <row r="5254" customFormat="1" ht="13.5" x14ac:dyDescent="0.3"/>
    <row r="5255" customFormat="1" ht="13.5" x14ac:dyDescent="0.3"/>
    <row r="5256" customFormat="1" ht="13.5" x14ac:dyDescent="0.3"/>
    <row r="5257" customFormat="1" ht="13.5" x14ac:dyDescent="0.3"/>
    <row r="5258" customFormat="1" ht="13.5" x14ac:dyDescent="0.3"/>
    <row r="5259" customFormat="1" ht="13.5" x14ac:dyDescent="0.3"/>
    <row r="5260" customFormat="1" ht="13.5" x14ac:dyDescent="0.3"/>
    <row r="5261" customFormat="1" ht="13.5" x14ac:dyDescent="0.3"/>
    <row r="5262" customFormat="1" ht="13.5" x14ac:dyDescent="0.3"/>
    <row r="5263" customFormat="1" ht="13.5" x14ac:dyDescent="0.3"/>
    <row r="5264" customFormat="1" ht="13.5" x14ac:dyDescent="0.3"/>
    <row r="5265" customFormat="1" ht="13.5" x14ac:dyDescent="0.3"/>
    <row r="5266" customFormat="1" ht="13.5" x14ac:dyDescent="0.3"/>
    <row r="5267" customFormat="1" ht="13.5" x14ac:dyDescent="0.3"/>
    <row r="5268" customFormat="1" ht="13.5" x14ac:dyDescent="0.3"/>
    <row r="5269" customFormat="1" ht="13.5" x14ac:dyDescent="0.3"/>
    <row r="5270" customFormat="1" ht="13.5" x14ac:dyDescent="0.3"/>
    <row r="5271" customFormat="1" ht="13.5" x14ac:dyDescent="0.3"/>
    <row r="5272" customFormat="1" ht="13.5" x14ac:dyDescent="0.3"/>
    <row r="5273" customFormat="1" ht="13.5" x14ac:dyDescent="0.3"/>
    <row r="5274" customFormat="1" ht="13.5" x14ac:dyDescent="0.3"/>
    <row r="5275" customFormat="1" ht="13.5" x14ac:dyDescent="0.3"/>
    <row r="5276" customFormat="1" ht="13.5" x14ac:dyDescent="0.3"/>
    <row r="5277" customFormat="1" ht="13.5" x14ac:dyDescent="0.3"/>
    <row r="5278" customFormat="1" ht="13.5" x14ac:dyDescent="0.3"/>
    <row r="5279" customFormat="1" ht="13.5" x14ac:dyDescent="0.3"/>
    <row r="5280" customFormat="1" ht="13.5" x14ac:dyDescent="0.3"/>
    <row r="5281" customFormat="1" ht="13.5" x14ac:dyDescent="0.3"/>
    <row r="5282" customFormat="1" ht="13.5" x14ac:dyDescent="0.3"/>
    <row r="5283" customFormat="1" ht="13.5" x14ac:dyDescent="0.3"/>
    <row r="5284" customFormat="1" ht="13.5" x14ac:dyDescent="0.3"/>
    <row r="5285" customFormat="1" ht="13.5" x14ac:dyDescent="0.3"/>
    <row r="5286" customFormat="1" ht="13.5" x14ac:dyDescent="0.3"/>
    <row r="5287" customFormat="1" ht="13.5" x14ac:dyDescent="0.3"/>
    <row r="5288" customFormat="1" ht="13.5" x14ac:dyDescent="0.3"/>
    <row r="5289" customFormat="1" ht="13.5" x14ac:dyDescent="0.3"/>
    <row r="5290" customFormat="1" ht="13.5" x14ac:dyDescent="0.3"/>
    <row r="5291" customFormat="1" ht="13.5" x14ac:dyDescent="0.3"/>
    <row r="5292" customFormat="1" ht="13.5" x14ac:dyDescent="0.3"/>
    <row r="5293" customFormat="1" ht="13.5" x14ac:dyDescent="0.3"/>
    <row r="5294" customFormat="1" ht="13.5" x14ac:dyDescent="0.3"/>
    <row r="5295" customFormat="1" ht="13.5" x14ac:dyDescent="0.3"/>
    <row r="5296" customFormat="1" ht="13.5" x14ac:dyDescent="0.3"/>
    <row r="5297" customFormat="1" ht="13.5" x14ac:dyDescent="0.3"/>
    <row r="5298" customFormat="1" ht="13.5" x14ac:dyDescent="0.3"/>
    <row r="5299" customFormat="1" ht="13.5" x14ac:dyDescent="0.3"/>
    <row r="5300" customFormat="1" ht="13.5" x14ac:dyDescent="0.3"/>
    <row r="5301" customFormat="1" ht="13.5" x14ac:dyDescent="0.3"/>
    <row r="5302" customFormat="1" ht="13.5" x14ac:dyDescent="0.3"/>
    <row r="5303" customFormat="1" ht="13.5" x14ac:dyDescent="0.3"/>
    <row r="5304" customFormat="1" ht="13.5" x14ac:dyDescent="0.3"/>
    <row r="5305" customFormat="1" ht="13.5" x14ac:dyDescent="0.3"/>
    <row r="5306" customFormat="1" ht="13.5" x14ac:dyDescent="0.3"/>
    <row r="5307" customFormat="1" ht="13.5" x14ac:dyDescent="0.3"/>
    <row r="5308" customFormat="1" ht="13.5" x14ac:dyDescent="0.3"/>
    <row r="5309" customFormat="1" ht="13.5" x14ac:dyDescent="0.3"/>
    <row r="5310" customFormat="1" ht="13.5" x14ac:dyDescent="0.3"/>
    <row r="5311" customFormat="1" ht="13.5" x14ac:dyDescent="0.3"/>
    <row r="5312" customFormat="1" ht="13.5" x14ac:dyDescent="0.3"/>
    <row r="5313" customFormat="1" ht="13.5" x14ac:dyDescent="0.3"/>
    <row r="5314" customFormat="1" ht="13.5" x14ac:dyDescent="0.3"/>
    <row r="5315" customFormat="1" ht="13.5" x14ac:dyDescent="0.3"/>
    <row r="5316" customFormat="1" ht="13.5" x14ac:dyDescent="0.3"/>
    <row r="5317" customFormat="1" ht="13.5" x14ac:dyDescent="0.3"/>
    <row r="5318" customFormat="1" ht="13.5" x14ac:dyDescent="0.3"/>
    <row r="5319" customFormat="1" ht="13.5" x14ac:dyDescent="0.3"/>
    <row r="5320" customFormat="1" ht="13.5" x14ac:dyDescent="0.3"/>
    <row r="5321" customFormat="1" ht="13.5" x14ac:dyDescent="0.3"/>
    <row r="5322" customFormat="1" ht="13.5" x14ac:dyDescent="0.3"/>
    <row r="5323" customFormat="1" ht="13.5" x14ac:dyDescent="0.3"/>
    <row r="5324" customFormat="1" ht="13.5" x14ac:dyDescent="0.3"/>
    <row r="5325" customFormat="1" ht="13.5" x14ac:dyDescent="0.3"/>
    <row r="5326" customFormat="1" ht="13.5" x14ac:dyDescent="0.3"/>
    <row r="5327" customFormat="1" ht="13.5" x14ac:dyDescent="0.3"/>
    <row r="5328" customFormat="1" ht="13.5" x14ac:dyDescent="0.3"/>
    <row r="5329" customFormat="1" ht="13.5" x14ac:dyDescent="0.3"/>
    <row r="5330" customFormat="1" ht="13.5" x14ac:dyDescent="0.3"/>
    <row r="5331" customFormat="1" ht="13.5" x14ac:dyDescent="0.3"/>
    <row r="5332" customFormat="1" ht="13.5" x14ac:dyDescent="0.3"/>
    <row r="5333" customFormat="1" ht="13.5" x14ac:dyDescent="0.3"/>
    <row r="5334" customFormat="1" ht="13.5" x14ac:dyDescent="0.3"/>
    <row r="5335" customFormat="1" ht="13.5" x14ac:dyDescent="0.3"/>
    <row r="5336" customFormat="1" ht="13.5" x14ac:dyDescent="0.3"/>
    <row r="5337" customFormat="1" ht="13.5" x14ac:dyDescent="0.3"/>
    <row r="5338" customFormat="1" ht="13.5" x14ac:dyDescent="0.3"/>
    <row r="5339" customFormat="1" ht="13.5" x14ac:dyDescent="0.3"/>
    <row r="5340" customFormat="1" ht="13.5" x14ac:dyDescent="0.3"/>
    <row r="5341" customFormat="1" ht="13.5" x14ac:dyDescent="0.3"/>
    <row r="5342" customFormat="1" ht="13.5" x14ac:dyDescent="0.3"/>
    <row r="5343" customFormat="1" ht="13.5" x14ac:dyDescent="0.3"/>
    <row r="5344" customFormat="1" ht="13.5" x14ac:dyDescent="0.3"/>
    <row r="5345" customFormat="1" ht="13.5" x14ac:dyDescent="0.3"/>
    <row r="5346" customFormat="1" ht="13.5" x14ac:dyDescent="0.3"/>
    <row r="5347" customFormat="1" ht="13.5" x14ac:dyDescent="0.3"/>
    <row r="5348" customFormat="1" ht="13.5" x14ac:dyDescent="0.3"/>
    <row r="5349" customFormat="1" ht="13.5" x14ac:dyDescent="0.3"/>
    <row r="5350" customFormat="1" ht="13.5" x14ac:dyDescent="0.3"/>
    <row r="5351" customFormat="1" ht="13.5" x14ac:dyDescent="0.3"/>
    <row r="5352" customFormat="1" ht="13.5" x14ac:dyDescent="0.3"/>
    <row r="5353" customFormat="1" ht="13.5" x14ac:dyDescent="0.3"/>
    <row r="5354" customFormat="1" ht="13.5" x14ac:dyDescent="0.3"/>
    <row r="5355" customFormat="1" ht="13.5" x14ac:dyDescent="0.3"/>
    <row r="5356" customFormat="1" ht="13.5" x14ac:dyDescent="0.3"/>
    <row r="5357" customFormat="1" ht="13.5" x14ac:dyDescent="0.3"/>
    <row r="5358" customFormat="1" ht="13.5" x14ac:dyDescent="0.3"/>
    <row r="5359" customFormat="1" ht="13.5" x14ac:dyDescent="0.3"/>
    <row r="5360" customFormat="1" ht="13.5" x14ac:dyDescent="0.3"/>
    <row r="5361" customFormat="1" ht="13.5" x14ac:dyDescent="0.3"/>
    <row r="5362" customFormat="1" ht="13.5" x14ac:dyDescent="0.3"/>
    <row r="5363" customFormat="1" ht="13.5" x14ac:dyDescent="0.3"/>
    <row r="5364" customFormat="1" ht="13.5" x14ac:dyDescent="0.3"/>
    <row r="5365" customFormat="1" ht="13.5" x14ac:dyDescent="0.3"/>
    <row r="5366" customFormat="1" ht="13.5" x14ac:dyDescent="0.3"/>
    <row r="5367" customFormat="1" ht="13.5" x14ac:dyDescent="0.3"/>
    <row r="5368" customFormat="1" ht="13.5" x14ac:dyDescent="0.3"/>
    <row r="5369" customFormat="1" ht="13.5" x14ac:dyDescent="0.3"/>
    <row r="5370" customFormat="1" ht="13.5" x14ac:dyDescent="0.3"/>
    <row r="5371" customFormat="1" ht="13.5" x14ac:dyDescent="0.3"/>
    <row r="5372" customFormat="1" ht="13.5" x14ac:dyDescent="0.3"/>
    <row r="5373" customFormat="1" ht="13.5" x14ac:dyDescent="0.3"/>
    <row r="5374" customFormat="1" ht="13.5" x14ac:dyDescent="0.3"/>
    <row r="5375" customFormat="1" ht="13.5" x14ac:dyDescent="0.3"/>
    <row r="5376" customFormat="1" ht="13.5" x14ac:dyDescent="0.3"/>
    <row r="5377" customFormat="1" ht="13.5" x14ac:dyDescent="0.3"/>
    <row r="5378" customFormat="1" ht="13.5" x14ac:dyDescent="0.3"/>
    <row r="5379" customFormat="1" ht="13.5" x14ac:dyDescent="0.3"/>
    <row r="5380" customFormat="1" ht="13.5" x14ac:dyDescent="0.3"/>
    <row r="5381" customFormat="1" ht="13.5" x14ac:dyDescent="0.3"/>
    <row r="5382" customFormat="1" ht="13.5" x14ac:dyDescent="0.3"/>
    <row r="5383" customFormat="1" ht="13.5" x14ac:dyDescent="0.3"/>
    <row r="5384" customFormat="1" ht="13.5" x14ac:dyDescent="0.3"/>
    <row r="5385" customFormat="1" ht="13.5" x14ac:dyDescent="0.3"/>
    <row r="5386" customFormat="1" ht="13.5" x14ac:dyDescent="0.3"/>
    <row r="5387" customFormat="1" ht="13.5" x14ac:dyDescent="0.3"/>
    <row r="5388" customFormat="1" ht="13.5" x14ac:dyDescent="0.3"/>
    <row r="5389" customFormat="1" ht="13.5" x14ac:dyDescent="0.3"/>
    <row r="5390" customFormat="1" ht="13.5" x14ac:dyDescent="0.3"/>
    <row r="5391" customFormat="1" ht="13.5" x14ac:dyDescent="0.3"/>
    <row r="5392" customFormat="1" ht="13.5" x14ac:dyDescent="0.3"/>
    <row r="5393" customFormat="1" ht="13.5" x14ac:dyDescent="0.3"/>
    <row r="5394" customFormat="1" ht="13.5" x14ac:dyDescent="0.3"/>
    <row r="5395" customFormat="1" ht="13.5" x14ac:dyDescent="0.3"/>
    <row r="5396" customFormat="1" ht="13.5" x14ac:dyDescent="0.3"/>
    <row r="5397" customFormat="1" ht="13.5" x14ac:dyDescent="0.3"/>
    <row r="5398" customFormat="1" ht="13.5" x14ac:dyDescent="0.3"/>
    <row r="5399" customFormat="1" ht="13.5" x14ac:dyDescent="0.3"/>
    <row r="5400" customFormat="1" ht="13.5" x14ac:dyDescent="0.3"/>
    <row r="5401" customFormat="1" ht="13.5" x14ac:dyDescent="0.3"/>
    <row r="5402" customFormat="1" ht="13.5" x14ac:dyDescent="0.3"/>
    <row r="5403" customFormat="1" ht="13.5" x14ac:dyDescent="0.3"/>
    <row r="5404" customFormat="1" ht="13.5" x14ac:dyDescent="0.3"/>
    <row r="5405" customFormat="1" ht="13.5" x14ac:dyDescent="0.3"/>
    <row r="5406" customFormat="1" ht="13.5" x14ac:dyDescent="0.3"/>
    <row r="5407" customFormat="1" ht="13.5" x14ac:dyDescent="0.3"/>
    <row r="5408" customFormat="1" ht="13.5" x14ac:dyDescent="0.3"/>
    <row r="5409" customFormat="1" ht="13.5" x14ac:dyDescent="0.3"/>
    <row r="5410" customFormat="1" ht="13.5" x14ac:dyDescent="0.3"/>
    <row r="5411" customFormat="1" ht="13.5" x14ac:dyDescent="0.3"/>
    <row r="5412" customFormat="1" ht="13.5" x14ac:dyDescent="0.3"/>
    <row r="5413" customFormat="1" ht="13.5" x14ac:dyDescent="0.3"/>
    <row r="5414" customFormat="1" ht="13.5" x14ac:dyDescent="0.3"/>
    <row r="5415" customFormat="1" ht="13.5" x14ac:dyDescent="0.3"/>
    <row r="5416" customFormat="1" ht="13.5" x14ac:dyDescent="0.3"/>
    <row r="5417" customFormat="1" ht="13.5" x14ac:dyDescent="0.3"/>
    <row r="5418" customFormat="1" ht="13.5" x14ac:dyDescent="0.3"/>
    <row r="5419" customFormat="1" ht="13.5" x14ac:dyDescent="0.3"/>
    <row r="5420" customFormat="1" ht="13.5" x14ac:dyDescent="0.3"/>
    <row r="5421" customFormat="1" ht="13.5" x14ac:dyDescent="0.3"/>
    <row r="5422" customFormat="1" ht="13.5" x14ac:dyDescent="0.3"/>
    <row r="5423" customFormat="1" ht="13.5" x14ac:dyDescent="0.3"/>
    <row r="5424" customFormat="1" ht="13.5" x14ac:dyDescent="0.3"/>
    <row r="5425" customFormat="1" ht="13.5" x14ac:dyDescent="0.3"/>
    <row r="5426" customFormat="1" ht="13.5" x14ac:dyDescent="0.3"/>
    <row r="5427" customFormat="1" ht="13.5" x14ac:dyDescent="0.3"/>
    <row r="5428" customFormat="1" ht="13.5" x14ac:dyDescent="0.3"/>
    <row r="5429" customFormat="1" ht="13.5" x14ac:dyDescent="0.3"/>
    <row r="5430" customFormat="1" ht="13.5" x14ac:dyDescent="0.3"/>
    <row r="5431" customFormat="1" ht="13.5" x14ac:dyDescent="0.3"/>
    <row r="5432" customFormat="1" ht="13.5" x14ac:dyDescent="0.3"/>
    <row r="5433" customFormat="1" ht="13.5" x14ac:dyDescent="0.3"/>
    <row r="5434" customFormat="1" ht="13.5" x14ac:dyDescent="0.3"/>
    <row r="5435" customFormat="1" ht="13.5" x14ac:dyDescent="0.3"/>
    <row r="5436" customFormat="1" ht="13.5" x14ac:dyDescent="0.3"/>
    <row r="5437" customFormat="1" ht="13.5" x14ac:dyDescent="0.3"/>
    <row r="5438" customFormat="1" ht="13.5" x14ac:dyDescent="0.3"/>
    <row r="5439" customFormat="1" ht="13.5" x14ac:dyDescent="0.3"/>
    <row r="5440" customFormat="1" ht="13.5" x14ac:dyDescent="0.3"/>
    <row r="5441" customFormat="1" ht="13.5" x14ac:dyDescent="0.3"/>
    <row r="5442" customFormat="1" ht="13.5" x14ac:dyDescent="0.3"/>
    <row r="5443" customFormat="1" ht="13.5" x14ac:dyDescent="0.3"/>
    <row r="5444" customFormat="1" ht="13.5" x14ac:dyDescent="0.3"/>
    <row r="5445" customFormat="1" ht="13.5" x14ac:dyDescent="0.3"/>
    <row r="5446" customFormat="1" ht="13.5" x14ac:dyDescent="0.3"/>
    <row r="5447" customFormat="1" ht="13.5" x14ac:dyDescent="0.3"/>
    <row r="5448" customFormat="1" ht="13.5" x14ac:dyDescent="0.3"/>
    <row r="5449" customFormat="1" ht="13.5" x14ac:dyDescent="0.3"/>
    <row r="5450" customFormat="1" ht="13.5" x14ac:dyDescent="0.3"/>
    <row r="5451" customFormat="1" ht="13.5" x14ac:dyDescent="0.3"/>
    <row r="5452" customFormat="1" ht="13.5" x14ac:dyDescent="0.3"/>
    <row r="5453" customFormat="1" ht="13.5" x14ac:dyDescent="0.3"/>
    <row r="5454" customFormat="1" ht="13.5" x14ac:dyDescent="0.3"/>
    <row r="5455" customFormat="1" ht="13.5" x14ac:dyDescent="0.3"/>
    <row r="5456" customFormat="1" ht="13.5" x14ac:dyDescent="0.3"/>
    <row r="5457" customFormat="1" ht="13.5" x14ac:dyDescent="0.3"/>
    <row r="5458" customFormat="1" ht="13.5" x14ac:dyDescent="0.3"/>
    <row r="5459" customFormat="1" ht="13.5" x14ac:dyDescent="0.3"/>
    <row r="5460" customFormat="1" ht="13.5" x14ac:dyDescent="0.3"/>
    <row r="5461" customFormat="1" ht="13.5" x14ac:dyDescent="0.3"/>
    <row r="5462" customFormat="1" ht="13.5" x14ac:dyDescent="0.3"/>
    <row r="5463" customFormat="1" ht="13.5" x14ac:dyDescent="0.3"/>
    <row r="5464" customFormat="1" ht="13.5" x14ac:dyDescent="0.3"/>
    <row r="5465" customFormat="1" ht="13.5" x14ac:dyDescent="0.3"/>
    <row r="5466" customFormat="1" ht="13.5" x14ac:dyDescent="0.3"/>
    <row r="5467" customFormat="1" ht="13.5" x14ac:dyDescent="0.3"/>
    <row r="5468" customFormat="1" ht="13.5" x14ac:dyDescent="0.3"/>
    <row r="5469" customFormat="1" ht="13.5" x14ac:dyDescent="0.3"/>
    <row r="5470" customFormat="1" ht="13.5" x14ac:dyDescent="0.3"/>
    <row r="5471" customFormat="1" ht="13.5" x14ac:dyDescent="0.3"/>
    <row r="5472" customFormat="1" ht="13.5" x14ac:dyDescent="0.3"/>
    <row r="5473" customFormat="1" ht="13.5" x14ac:dyDescent="0.3"/>
    <row r="5474" customFormat="1" ht="13.5" x14ac:dyDescent="0.3"/>
    <row r="5475" customFormat="1" ht="13.5" x14ac:dyDescent="0.3"/>
    <row r="5476" customFormat="1" ht="13.5" x14ac:dyDescent="0.3"/>
    <row r="5477" customFormat="1" ht="13.5" x14ac:dyDescent="0.3"/>
    <row r="5478" customFormat="1" ht="13.5" x14ac:dyDescent="0.3"/>
    <row r="5479" customFormat="1" ht="13.5" x14ac:dyDescent="0.3"/>
    <row r="5480" customFormat="1" ht="13.5" x14ac:dyDescent="0.3"/>
    <row r="5481" customFormat="1" ht="13.5" x14ac:dyDescent="0.3"/>
    <row r="5482" customFormat="1" ht="13.5" x14ac:dyDescent="0.3"/>
    <row r="5483" customFormat="1" ht="13.5" x14ac:dyDescent="0.3"/>
    <row r="5484" customFormat="1" ht="13.5" x14ac:dyDescent="0.3"/>
    <row r="5485" customFormat="1" ht="13.5" x14ac:dyDescent="0.3"/>
    <row r="5486" customFormat="1" ht="13.5" x14ac:dyDescent="0.3"/>
    <row r="5487" customFormat="1" ht="13.5" x14ac:dyDescent="0.3"/>
    <row r="5488" customFormat="1" ht="13.5" x14ac:dyDescent="0.3"/>
    <row r="5489" customFormat="1" ht="13.5" x14ac:dyDescent="0.3"/>
    <row r="5490" customFormat="1" ht="13.5" x14ac:dyDescent="0.3"/>
    <row r="5491" customFormat="1" ht="13.5" x14ac:dyDescent="0.3"/>
    <row r="5492" customFormat="1" ht="13.5" x14ac:dyDescent="0.3"/>
    <row r="5493" customFormat="1" ht="13.5" x14ac:dyDescent="0.3"/>
    <row r="5494" customFormat="1" ht="13.5" x14ac:dyDescent="0.3"/>
    <row r="5495" customFormat="1" ht="13.5" x14ac:dyDescent="0.3"/>
    <row r="5496" customFormat="1" ht="13.5" x14ac:dyDescent="0.3"/>
    <row r="5497" customFormat="1" ht="13.5" x14ac:dyDescent="0.3"/>
    <row r="5498" customFormat="1" ht="13.5" x14ac:dyDescent="0.3"/>
    <row r="5499" customFormat="1" ht="13.5" x14ac:dyDescent="0.3"/>
    <row r="5500" customFormat="1" ht="13.5" x14ac:dyDescent="0.3"/>
    <row r="5501" customFormat="1" ht="13.5" x14ac:dyDescent="0.3"/>
    <row r="5502" customFormat="1" ht="13.5" x14ac:dyDescent="0.3"/>
    <row r="5503" customFormat="1" ht="13.5" x14ac:dyDescent="0.3"/>
    <row r="5504" customFormat="1" ht="13.5" x14ac:dyDescent="0.3"/>
    <row r="5505" customFormat="1" ht="13.5" x14ac:dyDescent="0.3"/>
    <row r="5506" customFormat="1" ht="13.5" x14ac:dyDescent="0.3"/>
    <row r="5507" customFormat="1" ht="13.5" x14ac:dyDescent="0.3"/>
    <row r="5508" customFormat="1" ht="13.5" x14ac:dyDescent="0.3"/>
    <row r="5509" customFormat="1" ht="13.5" x14ac:dyDescent="0.3"/>
    <row r="5510" customFormat="1" ht="13.5" x14ac:dyDescent="0.3"/>
    <row r="5511" customFormat="1" ht="13.5" x14ac:dyDescent="0.3"/>
    <row r="5512" customFormat="1" ht="13.5" x14ac:dyDescent="0.3"/>
    <row r="5513" customFormat="1" ht="13.5" x14ac:dyDescent="0.3"/>
    <row r="5514" customFormat="1" ht="13.5" x14ac:dyDescent="0.3"/>
    <row r="5515" customFormat="1" ht="13.5" x14ac:dyDescent="0.3"/>
    <row r="5516" customFormat="1" ht="13.5" x14ac:dyDescent="0.3"/>
    <row r="5517" customFormat="1" ht="13.5" x14ac:dyDescent="0.3"/>
    <row r="5518" customFormat="1" ht="13.5" x14ac:dyDescent="0.3"/>
    <row r="5519" customFormat="1" ht="13.5" x14ac:dyDescent="0.3"/>
    <row r="5520" customFormat="1" ht="13.5" x14ac:dyDescent="0.3"/>
    <row r="5521" customFormat="1" ht="13.5" x14ac:dyDescent="0.3"/>
    <row r="5522" customFormat="1" ht="13.5" x14ac:dyDescent="0.3"/>
    <row r="5523" customFormat="1" ht="13.5" x14ac:dyDescent="0.3"/>
    <row r="5524" customFormat="1" ht="13.5" x14ac:dyDescent="0.3"/>
    <row r="5525" customFormat="1" ht="13.5" x14ac:dyDescent="0.3"/>
    <row r="5526" customFormat="1" ht="13.5" x14ac:dyDescent="0.3"/>
    <row r="5527" customFormat="1" ht="13.5" x14ac:dyDescent="0.3"/>
    <row r="5528" customFormat="1" ht="13.5" x14ac:dyDescent="0.3"/>
    <row r="5529" customFormat="1" ht="13.5" x14ac:dyDescent="0.3"/>
    <row r="5530" customFormat="1" ht="13.5" x14ac:dyDescent="0.3"/>
    <row r="5531" customFormat="1" ht="13.5" x14ac:dyDescent="0.3"/>
    <row r="5532" customFormat="1" ht="13.5" x14ac:dyDescent="0.3"/>
    <row r="5533" customFormat="1" ht="13.5" x14ac:dyDescent="0.3"/>
    <row r="5534" customFormat="1" ht="13.5" x14ac:dyDescent="0.3"/>
    <row r="5535" customFormat="1" ht="13.5" x14ac:dyDescent="0.3"/>
    <row r="5536" customFormat="1" ht="13.5" x14ac:dyDescent="0.3"/>
    <row r="5537" customFormat="1" ht="13.5" x14ac:dyDescent="0.3"/>
    <row r="5538" customFormat="1" ht="13.5" x14ac:dyDescent="0.3"/>
    <row r="5539" customFormat="1" ht="13.5" x14ac:dyDescent="0.3"/>
    <row r="5540" customFormat="1" ht="13.5" x14ac:dyDescent="0.3"/>
    <row r="5541" customFormat="1" ht="13.5" x14ac:dyDescent="0.3"/>
    <row r="5542" customFormat="1" ht="13.5" x14ac:dyDescent="0.3"/>
    <row r="5543" customFormat="1" ht="13.5" x14ac:dyDescent="0.3"/>
    <row r="5544" customFormat="1" ht="13.5" x14ac:dyDescent="0.3"/>
    <row r="5545" customFormat="1" ht="13.5" x14ac:dyDescent="0.3"/>
    <row r="5546" customFormat="1" ht="13.5" x14ac:dyDescent="0.3"/>
    <row r="5547" customFormat="1" ht="13.5" x14ac:dyDescent="0.3"/>
    <row r="5548" customFormat="1" ht="13.5" x14ac:dyDescent="0.3"/>
    <row r="5549" customFormat="1" ht="13.5" x14ac:dyDescent="0.3"/>
    <row r="5550" customFormat="1" ht="13.5" x14ac:dyDescent="0.3"/>
    <row r="5551" customFormat="1" ht="13.5" x14ac:dyDescent="0.3"/>
    <row r="5552" customFormat="1" ht="13.5" x14ac:dyDescent="0.3"/>
    <row r="5553" customFormat="1" ht="13.5" x14ac:dyDescent="0.3"/>
    <row r="5554" customFormat="1" ht="13.5" x14ac:dyDescent="0.3"/>
    <row r="5555" customFormat="1" ht="13.5" x14ac:dyDescent="0.3"/>
    <row r="5556" customFormat="1" ht="13.5" x14ac:dyDescent="0.3"/>
    <row r="5557" customFormat="1" ht="13.5" x14ac:dyDescent="0.3"/>
    <row r="5558" customFormat="1" ht="13.5" x14ac:dyDescent="0.3"/>
    <row r="5559" customFormat="1" ht="13.5" x14ac:dyDescent="0.3"/>
    <row r="5560" customFormat="1" ht="13.5" x14ac:dyDescent="0.3"/>
    <row r="5561" customFormat="1" ht="13.5" x14ac:dyDescent="0.3"/>
    <row r="5562" customFormat="1" ht="13.5" x14ac:dyDescent="0.3"/>
    <row r="5563" customFormat="1" ht="13.5" x14ac:dyDescent="0.3"/>
    <row r="5564" customFormat="1" ht="13.5" x14ac:dyDescent="0.3"/>
    <row r="5565" customFormat="1" ht="13.5" x14ac:dyDescent="0.3"/>
    <row r="5566" customFormat="1" ht="13.5" x14ac:dyDescent="0.3"/>
    <row r="5567" customFormat="1" ht="13.5" x14ac:dyDescent="0.3"/>
    <row r="5568" customFormat="1" ht="13.5" x14ac:dyDescent="0.3"/>
    <row r="5569" customFormat="1" ht="13.5" x14ac:dyDescent="0.3"/>
    <row r="5570" customFormat="1" ht="13.5" x14ac:dyDescent="0.3"/>
    <row r="5571" customFormat="1" ht="13.5" x14ac:dyDescent="0.3"/>
    <row r="5572" customFormat="1" ht="13.5" x14ac:dyDescent="0.3"/>
    <row r="5573" customFormat="1" ht="13.5" x14ac:dyDescent="0.3"/>
    <row r="5574" customFormat="1" ht="13.5" x14ac:dyDescent="0.3"/>
    <row r="5575" customFormat="1" ht="13.5" x14ac:dyDescent="0.3"/>
    <row r="5576" customFormat="1" ht="13.5" x14ac:dyDescent="0.3"/>
    <row r="5577" customFormat="1" ht="13.5" x14ac:dyDescent="0.3"/>
    <row r="5578" customFormat="1" ht="13.5" x14ac:dyDescent="0.3"/>
    <row r="5579" customFormat="1" ht="13.5" x14ac:dyDescent="0.3"/>
    <row r="5580" customFormat="1" ht="13.5" x14ac:dyDescent="0.3"/>
    <row r="5581" customFormat="1" ht="13.5" x14ac:dyDescent="0.3"/>
    <row r="5582" customFormat="1" ht="13.5" x14ac:dyDescent="0.3"/>
    <row r="5583" customFormat="1" ht="13.5" x14ac:dyDescent="0.3"/>
    <row r="5584" customFormat="1" ht="13.5" x14ac:dyDescent="0.3"/>
    <row r="5585" customFormat="1" ht="13.5" x14ac:dyDescent="0.3"/>
    <row r="5586" customFormat="1" ht="13.5" x14ac:dyDescent="0.3"/>
    <row r="5587" customFormat="1" ht="13.5" x14ac:dyDescent="0.3"/>
    <row r="5588" customFormat="1" ht="13.5" x14ac:dyDescent="0.3"/>
    <row r="5589" customFormat="1" ht="13.5" x14ac:dyDescent="0.3"/>
    <row r="5590" customFormat="1" ht="13.5" x14ac:dyDescent="0.3"/>
    <row r="5591" customFormat="1" ht="13.5" x14ac:dyDescent="0.3"/>
    <row r="5592" customFormat="1" ht="13.5" x14ac:dyDescent="0.3"/>
    <row r="5593" customFormat="1" ht="13.5" x14ac:dyDescent="0.3"/>
    <row r="5594" customFormat="1" ht="13.5" x14ac:dyDescent="0.3"/>
    <row r="5595" customFormat="1" ht="13.5" x14ac:dyDescent="0.3"/>
    <row r="5596" customFormat="1" ht="13.5" x14ac:dyDescent="0.3"/>
    <row r="5597" customFormat="1" ht="13.5" x14ac:dyDescent="0.3"/>
    <row r="5598" customFormat="1" ht="13.5" x14ac:dyDescent="0.3"/>
    <row r="5599" customFormat="1" ht="13.5" x14ac:dyDescent="0.3"/>
    <row r="5600" customFormat="1" ht="13.5" x14ac:dyDescent="0.3"/>
    <row r="5601" customFormat="1" ht="13.5" x14ac:dyDescent="0.3"/>
    <row r="5602" customFormat="1" ht="13.5" x14ac:dyDescent="0.3"/>
    <row r="5603" customFormat="1" ht="13.5" x14ac:dyDescent="0.3"/>
    <row r="5604" customFormat="1" ht="13.5" x14ac:dyDescent="0.3"/>
    <row r="5605" customFormat="1" ht="13.5" x14ac:dyDescent="0.3"/>
    <row r="5606" customFormat="1" ht="13.5" x14ac:dyDescent="0.3"/>
    <row r="5607" customFormat="1" ht="13.5" x14ac:dyDescent="0.3"/>
    <row r="5608" customFormat="1" ht="13.5" x14ac:dyDescent="0.3"/>
    <row r="5609" customFormat="1" ht="13.5" x14ac:dyDescent="0.3"/>
    <row r="5610" customFormat="1" ht="13.5" x14ac:dyDescent="0.3"/>
    <row r="5611" customFormat="1" ht="13.5" x14ac:dyDescent="0.3"/>
    <row r="5612" customFormat="1" ht="13.5" x14ac:dyDescent="0.3"/>
    <row r="5613" customFormat="1" ht="13.5" x14ac:dyDescent="0.3"/>
    <row r="5614" customFormat="1" ht="13.5" x14ac:dyDescent="0.3"/>
    <row r="5615" customFormat="1" ht="13.5" x14ac:dyDescent="0.3"/>
    <row r="5616" customFormat="1" ht="13.5" x14ac:dyDescent="0.3"/>
    <row r="5617" customFormat="1" ht="13.5" x14ac:dyDescent="0.3"/>
    <row r="5618" customFormat="1" ht="13.5" x14ac:dyDescent="0.3"/>
    <row r="5619" customFormat="1" ht="13.5" x14ac:dyDescent="0.3"/>
    <row r="5620" customFormat="1" ht="13.5" x14ac:dyDescent="0.3"/>
    <row r="5621" customFormat="1" ht="13.5" x14ac:dyDescent="0.3"/>
    <row r="5622" customFormat="1" ht="13.5" x14ac:dyDescent="0.3"/>
    <row r="5623" customFormat="1" ht="13.5" x14ac:dyDescent="0.3"/>
    <row r="5624" customFormat="1" ht="13.5" x14ac:dyDescent="0.3"/>
    <row r="5625" customFormat="1" ht="13.5" x14ac:dyDescent="0.3"/>
    <row r="5626" customFormat="1" ht="13.5" x14ac:dyDescent="0.3"/>
    <row r="5627" customFormat="1" ht="13.5" x14ac:dyDescent="0.3"/>
    <row r="5628" customFormat="1" ht="13.5" x14ac:dyDescent="0.3"/>
    <row r="5629" customFormat="1" ht="13.5" x14ac:dyDescent="0.3"/>
    <row r="5630" customFormat="1" ht="13.5" x14ac:dyDescent="0.3"/>
    <row r="5631" customFormat="1" ht="13.5" x14ac:dyDescent="0.3"/>
    <row r="5632" customFormat="1" ht="13.5" x14ac:dyDescent="0.3"/>
    <row r="5633" customFormat="1" ht="13.5" x14ac:dyDescent="0.3"/>
    <row r="5634" customFormat="1" ht="13.5" x14ac:dyDescent="0.3"/>
    <row r="5635" customFormat="1" ht="13.5" x14ac:dyDescent="0.3"/>
    <row r="5636" customFormat="1" ht="13.5" x14ac:dyDescent="0.3"/>
    <row r="5637" customFormat="1" ht="13.5" x14ac:dyDescent="0.3"/>
    <row r="5638" customFormat="1" ht="13.5" x14ac:dyDescent="0.3"/>
    <row r="5639" customFormat="1" ht="13.5" x14ac:dyDescent="0.3"/>
    <row r="5640" customFormat="1" ht="13.5" x14ac:dyDescent="0.3"/>
    <row r="5641" customFormat="1" ht="13.5" x14ac:dyDescent="0.3"/>
    <row r="5642" customFormat="1" ht="13.5" x14ac:dyDescent="0.3"/>
    <row r="5643" customFormat="1" ht="13.5" x14ac:dyDescent="0.3"/>
    <row r="5644" customFormat="1" ht="13.5" x14ac:dyDescent="0.3"/>
    <row r="5645" customFormat="1" ht="13.5" x14ac:dyDescent="0.3"/>
    <row r="5646" customFormat="1" ht="13.5" x14ac:dyDescent="0.3"/>
    <row r="5647" customFormat="1" ht="13.5" x14ac:dyDescent="0.3"/>
    <row r="5648" customFormat="1" ht="13.5" x14ac:dyDescent="0.3"/>
    <row r="5649" customFormat="1" ht="13.5" x14ac:dyDescent="0.3"/>
    <row r="5650" customFormat="1" ht="13.5" x14ac:dyDescent="0.3"/>
    <row r="5651" customFormat="1" ht="13.5" x14ac:dyDescent="0.3"/>
    <row r="5652" customFormat="1" ht="13.5" x14ac:dyDescent="0.3"/>
    <row r="5653" customFormat="1" ht="13.5" x14ac:dyDescent="0.3"/>
    <row r="5654" customFormat="1" ht="13.5" x14ac:dyDescent="0.3"/>
    <row r="5655" customFormat="1" ht="13.5" x14ac:dyDescent="0.3"/>
    <row r="5656" customFormat="1" ht="13.5" x14ac:dyDescent="0.3"/>
    <row r="5657" customFormat="1" ht="13.5" x14ac:dyDescent="0.3"/>
    <row r="5658" customFormat="1" ht="13.5" x14ac:dyDescent="0.3"/>
    <row r="5659" customFormat="1" ht="13.5" x14ac:dyDescent="0.3"/>
    <row r="5660" customFormat="1" ht="13.5" x14ac:dyDescent="0.3"/>
    <row r="5661" customFormat="1" ht="13.5" x14ac:dyDescent="0.3"/>
    <row r="5662" customFormat="1" ht="13.5" x14ac:dyDescent="0.3"/>
    <row r="5663" customFormat="1" ht="13.5" x14ac:dyDescent="0.3"/>
    <row r="5664" customFormat="1" ht="13.5" x14ac:dyDescent="0.3"/>
    <row r="5665" customFormat="1" ht="13.5" x14ac:dyDescent="0.3"/>
    <row r="5666" customFormat="1" ht="13.5" x14ac:dyDescent="0.3"/>
    <row r="5667" customFormat="1" ht="13.5" x14ac:dyDescent="0.3"/>
    <row r="5668" customFormat="1" ht="13.5" x14ac:dyDescent="0.3"/>
    <row r="5669" customFormat="1" ht="13.5" x14ac:dyDescent="0.3"/>
    <row r="5670" customFormat="1" ht="13.5" x14ac:dyDescent="0.3"/>
    <row r="5671" customFormat="1" ht="13.5" x14ac:dyDescent="0.3"/>
    <row r="5672" customFormat="1" ht="13.5" x14ac:dyDescent="0.3"/>
    <row r="5673" customFormat="1" ht="13.5" x14ac:dyDescent="0.3"/>
    <row r="5674" customFormat="1" ht="13.5" x14ac:dyDescent="0.3"/>
    <row r="5675" customFormat="1" ht="13.5" x14ac:dyDescent="0.3"/>
    <row r="5676" customFormat="1" ht="13.5" x14ac:dyDescent="0.3"/>
    <row r="5677" customFormat="1" ht="13.5" x14ac:dyDescent="0.3"/>
    <row r="5678" customFormat="1" ht="13.5" x14ac:dyDescent="0.3"/>
    <row r="5679" customFormat="1" ht="13.5" x14ac:dyDescent="0.3"/>
    <row r="5680" customFormat="1" ht="13.5" x14ac:dyDescent="0.3"/>
    <row r="5681" customFormat="1" ht="13.5" x14ac:dyDescent="0.3"/>
    <row r="5682" customFormat="1" ht="13.5" x14ac:dyDescent="0.3"/>
    <row r="5683" customFormat="1" ht="13.5" x14ac:dyDescent="0.3"/>
    <row r="5684" customFormat="1" ht="13.5" x14ac:dyDescent="0.3"/>
    <row r="5685" customFormat="1" ht="13.5" x14ac:dyDescent="0.3"/>
    <row r="5686" customFormat="1" ht="13.5" x14ac:dyDescent="0.3"/>
    <row r="5687" customFormat="1" ht="13.5" x14ac:dyDescent="0.3"/>
    <row r="5688" customFormat="1" ht="13.5" x14ac:dyDescent="0.3"/>
    <row r="5689" customFormat="1" ht="13.5" x14ac:dyDescent="0.3"/>
    <row r="5690" customFormat="1" ht="13.5" x14ac:dyDescent="0.3"/>
    <row r="5691" customFormat="1" ht="13.5" x14ac:dyDescent="0.3"/>
    <row r="5692" customFormat="1" ht="13.5" x14ac:dyDescent="0.3"/>
    <row r="5693" customFormat="1" ht="13.5" x14ac:dyDescent="0.3"/>
    <row r="5694" customFormat="1" ht="13.5" x14ac:dyDescent="0.3"/>
    <row r="5695" customFormat="1" ht="13.5" x14ac:dyDescent="0.3"/>
    <row r="5696" customFormat="1" ht="13.5" x14ac:dyDescent="0.3"/>
    <row r="5697" customFormat="1" ht="13.5" x14ac:dyDescent="0.3"/>
    <row r="5698" customFormat="1" ht="13.5" x14ac:dyDescent="0.3"/>
    <row r="5699" customFormat="1" ht="13.5" x14ac:dyDescent="0.3"/>
    <row r="5700" customFormat="1" ht="13.5" x14ac:dyDescent="0.3"/>
    <row r="5701" customFormat="1" ht="13.5" x14ac:dyDescent="0.3"/>
    <row r="5702" customFormat="1" ht="13.5" x14ac:dyDescent="0.3"/>
    <row r="5703" customFormat="1" ht="13.5" x14ac:dyDescent="0.3"/>
    <row r="5704" customFormat="1" ht="13.5" x14ac:dyDescent="0.3"/>
    <row r="5705" customFormat="1" ht="13.5" x14ac:dyDescent="0.3"/>
    <row r="5706" customFormat="1" ht="13.5" x14ac:dyDescent="0.3"/>
    <row r="5707" customFormat="1" ht="13.5" x14ac:dyDescent="0.3"/>
    <row r="5708" customFormat="1" ht="13.5" x14ac:dyDescent="0.3"/>
    <row r="5709" customFormat="1" ht="13.5" x14ac:dyDescent="0.3"/>
    <row r="5710" customFormat="1" ht="13.5" x14ac:dyDescent="0.3"/>
    <row r="5711" customFormat="1" ht="13.5" x14ac:dyDescent="0.3"/>
    <row r="5712" customFormat="1" ht="13.5" x14ac:dyDescent="0.3"/>
    <row r="5713" customFormat="1" ht="13.5" x14ac:dyDescent="0.3"/>
    <row r="5714" customFormat="1" ht="13.5" x14ac:dyDescent="0.3"/>
    <row r="5715" customFormat="1" ht="13.5" x14ac:dyDescent="0.3"/>
    <row r="5716" customFormat="1" ht="13.5" x14ac:dyDescent="0.3"/>
    <row r="5717" customFormat="1" ht="13.5" x14ac:dyDescent="0.3"/>
    <row r="5718" customFormat="1" ht="13.5" x14ac:dyDescent="0.3"/>
    <row r="5719" customFormat="1" ht="13.5" x14ac:dyDescent="0.3"/>
    <row r="5720" customFormat="1" ht="13.5" x14ac:dyDescent="0.3"/>
    <row r="5721" customFormat="1" ht="13.5" x14ac:dyDescent="0.3"/>
    <row r="5722" customFormat="1" ht="13.5" x14ac:dyDescent="0.3"/>
    <row r="5723" customFormat="1" ht="13.5" x14ac:dyDescent="0.3"/>
    <row r="5724" customFormat="1" ht="13.5" x14ac:dyDescent="0.3"/>
    <row r="5725" customFormat="1" ht="13.5" x14ac:dyDescent="0.3"/>
    <row r="5726" customFormat="1" ht="13.5" x14ac:dyDescent="0.3"/>
    <row r="5727" customFormat="1" ht="13.5" x14ac:dyDescent="0.3"/>
    <row r="5728" customFormat="1" ht="13.5" x14ac:dyDescent="0.3"/>
    <row r="5729" customFormat="1" ht="13.5" x14ac:dyDescent="0.3"/>
    <row r="5730" customFormat="1" ht="13.5" x14ac:dyDescent="0.3"/>
    <row r="5731" customFormat="1" ht="13.5" x14ac:dyDescent="0.3"/>
    <row r="5732" customFormat="1" ht="13.5" x14ac:dyDescent="0.3"/>
    <row r="5733" customFormat="1" ht="13.5" x14ac:dyDescent="0.3"/>
    <row r="5734" customFormat="1" ht="13.5" x14ac:dyDescent="0.3"/>
    <row r="5735" customFormat="1" ht="13.5" x14ac:dyDescent="0.3"/>
    <row r="5736" customFormat="1" ht="13.5" x14ac:dyDescent="0.3"/>
    <row r="5737" customFormat="1" ht="13.5" x14ac:dyDescent="0.3"/>
    <row r="5738" customFormat="1" ht="13.5" x14ac:dyDescent="0.3"/>
    <row r="5739" customFormat="1" ht="13.5" x14ac:dyDescent="0.3"/>
    <row r="5740" customFormat="1" ht="13.5" x14ac:dyDescent="0.3"/>
    <row r="5741" customFormat="1" ht="13.5" x14ac:dyDescent="0.3"/>
    <row r="5742" customFormat="1" ht="13.5" x14ac:dyDescent="0.3"/>
    <row r="5743" customFormat="1" ht="13.5" x14ac:dyDescent="0.3"/>
    <row r="5744" customFormat="1" ht="13.5" x14ac:dyDescent="0.3"/>
    <row r="5745" customFormat="1" ht="13.5" x14ac:dyDescent="0.3"/>
    <row r="5746" customFormat="1" ht="13.5" x14ac:dyDescent="0.3"/>
    <row r="5747" customFormat="1" ht="13.5" x14ac:dyDescent="0.3"/>
    <row r="5748" customFormat="1" ht="13.5" x14ac:dyDescent="0.3"/>
    <row r="5749" customFormat="1" ht="13.5" x14ac:dyDescent="0.3"/>
    <row r="5750" customFormat="1" ht="13.5" x14ac:dyDescent="0.3"/>
    <row r="5751" customFormat="1" ht="13.5" x14ac:dyDescent="0.3"/>
    <row r="5752" customFormat="1" ht="13.5" x14ac:dyDescent="0.3"/>
    <row r="5753" customFormat="1" ht="13.5" x14ac:dyDescent="0.3"/>
    <row r="5754" customFormat="1" ht="13.5" x14ac:dyDescent="0.3"/>
    <row r="5755" customFormat="1" ht="13.5" x14ac:dyDescent="0.3"/>
    <row r="5756" customFormat="1" ht="13.5" x14ac:dyDescent="0.3"/>
    <row r="5757" customFormat="1" ht="13.5" x14ac:dyDescent="0.3"/>
    <row r="5758" customFormat="1" ht="13.5" x14ac:dyDescent="0.3"/>
    <row r="5759" customFormat="1" ht="13.5" x14ac:dyDescent="0.3"/>
    <row r="5760" customFormat="1" ht="13.5" x14ac:dyDescent="0.3"/>
    <row r="5761" customFormat="1" ht="13.5" x14ac:dyDescent="0.3"/>
    <row r="5762" customFormat="1" ht="13.5" x14ac:dyDescent="0.3"/>
    <row r="5763" customFormat="1" ht="13.5" x14ac:dyDescent="0.3"/>
    <row r="5764" customFormat="1" ht="13.5" x14ac:dyDescent="0.3"/>
    <row r="5765" customFormat="1" ht="13.5" x14ac:dyDescent="0.3"/>
    <row r="5766" customFormat="1" ht="13.5" x14ac:dyDescent="0.3"/>
    <row r="5767" customFormat="1" ht="13.5" x14ac:dyDescent="0.3"/>
    <row r="5768" customFormat="1" ht="13.5" x14ac:dyDescent="0.3"/>
    <row r="5769" customFormat="1" ht="13.5" x14ac:dyDescent="0.3"/>
    <row r="5770" customFormat="1" ht="13.5" x14ac:dyDescent="0.3"/>
    <row r="5771" customFormat="1" ht="13.5" x14ac:dyDescent="0.3"/>
    <row r="5772" customFormat="1" ht="13.5" x14ac:dyDescent="0.3"/>
    <row r="5773" customFormat="1" ht="13.5" x14ac:dyDescent="0.3"/>
    <row r="5774" customFormat="1" ht="13.5" x14ac:dyDescent="0.3"/>
    <row r="5775" customFormat="1" ht="13.5" x14ac:dyDescent="0.3"/>
    <row r="5776" customFormat="1" ht="13.5" x14ac:dyDescent="0.3"/>
    <row r="5777" customFormat="1" ht="13.5" x14ac:dyDescent="0.3"/>
    <row r="5778" customFormat="1" ht="13.5" x14ac:dyDescent="0.3"/>
    <row r="5779" customFormat="1" ht="13.5" x14ac:dyDescent="0.3"/>
    <row r="5780" customFormat="1" ht="13.5" x14ac:dyDescent="0.3"/>
    <row r="5781" customFormat="1" ht="13.5" x14ac:dyDescent="0.3"/>
    <row r="5782" customFormat="1" ht="13.5" x14ac:dyDescent="0.3"/>
    <row r="5783" customFormat="1" ht="13.5" x14ac:dyDescent="0.3"/>
    <row r="5784" customFormat="1" ht="13.5" x14ac:dyDescent="0.3"/>
    <row r="5785" customFormat="1" ht="13.5" x14ac:dyDescent="0.3"/>
    <row r="5786" customFormat="1" ht="13.5" x14ac:dyDescent="0.3"/>
    <row r="5787" customFormat="1" ht="13.5" x14ac:dyDescent="0.3"/>
    <row r="5788" customFormat="1" ht="13.5" x14ac:dyDescent="0.3"/>
    <row r="5789" customFormat="1" ht="13.5" x14ac:dyDescent="0.3"/>
    <row r="5790" customFormat="1" ht="13.5" x14ac:dyDescent="0.3"/>
    <row r="5791" customFormat="1" ht="13.5" x14ac:dyDescent="0.3"/>
    <row r="5792" customFormat="1" ht="13.5" x14ac:dyDescent="0.3"/>
    <row r="5793" customFormat="1" ht="13.5" x14ac:dyDescent="0.3"/>
    <row r="5794" customFormat="1" ht="13.5" x14ac:dyDescent="0.3"/>
    <row r="5795" customFormat="1" ht="13.5" x14ac:dyDescent="0.3"/>
    <row r="5796" customFormat="1" ht="13.5" x14ac:dyDescent="0.3"/>
    <row r="5797" customFormat="1" ht="13.5" x14ac:dyDescent="0.3"/>
    <row r="5798" customFormat="1" ht="13.5" x14ac:dyDescent="0.3"/>
    <row r="5799" customFormat="1" ht="13.5" x14ac:dyDescent="0.3"/>
    <row r="5800" customFormat="1" ht="13.5" x14ac:dyDescent="0.3"/>
    <row r="5801" customFormat="1" ht="13.5" x14ac:dyDescent="0.3"/>
    <row r="5802" customFormat="1" ht="13.5" x14ac:dyDescent="0.3"/>
    <row r="5803" customFormat="1" ht="13.5" x14ac:dyDescent="0.3"/>
    <row r="5804" customFormat="1" ht="13.5" x14ac:dyDescent="0.3"/>
    <row r="5805" customFormat="1" ht="13.5" x14ac:dyDescent="0.3"/>
    <row r="5806" customFormat="1" ht="13.5" x14ac:dyDescent="0.3"/>
    <row r="5807" customFormat="1" ht="13.5" x14ac:dyDescent="0.3"/>
    <row r="5808" customFormat="1" ht="13.5" x14ac:dyDescent="0.3"/>
    <row r="5809" customFormat="1" ht="13.5" x14ac:dyDescent="0.3"/>
    <row r="5810" customFormat="1" ht="13.5" x14ac:dyDescent="0.3"/>
    <row r="5811" customFormat="1" ht="13.5" x14ac:dyDescent="0.3"/>
    <row r="5812" customFormat="1" ht="13.5" x14ac:dyDescent="0.3"/>
    <row r="5813" customFormat="1" ht="13.5" x14ac:dyDescent="0.3"/>
    <row r="5814" customFormat="1" ht="13.5" x14ac:dyDescent="0.3"/>
    <row r="5815" customFormat="1" ht="13.5" x14ac:dyDescent="0.3"/>
    <row r="5816" customFormat="1" ht="13.5" x14ac:dyDescent="0.3"/>
    <row r="5817" customFormat="1" ht="13.5" x14ac:dyDescent="0.3"/>
    <row r="5818" customFormat="1" ht="13.5" x14ac:dyDescent="0.3"/>
    <row r="5819" customFormat="1" ht="13.5" x14ac:dyDescent="0.3"/>
    <row r="5820" customFormat="1" ht="13.5" x14ac:dyDescent="0.3"/>
    <row r="5821" customFormat="1" ht="13.5" x14ac:dyDescent="0.3"/>
    <row r="5822" customFormat="1" ht="13.5" x14ac:dyDescent="0.3"/>
    <row r="5823" customFormat="1" ht="13.5" x14ac:dyDescent="0.3"/>
    <row r="5824" customFormat="1" ht="13.5" x14ac:dyDescent="0.3"/>
    <row r="5825" customFormat="1" ht="13.5" x14ac:dyDescent="0.3"/>
    <row r="5826" customFormat="1" ht="13.5" x14ac:dyDescent="0.3"/>
    <row r="5827" customFormat="1" ht="13.5" x14ac:dyDescent="0.3"/>
    <row r="5828" customFormat="1" ht="13.5" x14ac:dyDescent="0.3"/>
    <row r="5829" customFormat="1" ht="13.5" x14ac:dyDescent="0.3"/>
    <row r="5830" customFormat="1" ht="13.5" x14ac:dyDescent="0.3"/>
    <row r="5831" customFormat="1" ht="13.5" x14ac:dyDescent="0.3"/>
    <row r="5832" customFormat="1" ht="13.5" x14ac:dyDescent="0.3"/>
    <row r="5833" customFormat="1" ht="13.5" x14ac:dyDescent="0.3"/>
    <row r="5834" customFormat="1" ht="13.5" x14ac:dyDescent="0.3"/>
    <row r="5835" customFormat="1" ht="13.5" x14ac:dyDescent="0.3"/>
    <row r="5836" customFormat="1" ht="13.5" x14ac:dyDescent="0.3"/>
    <row r="5837" customFormat="1" ht="13.5" x14ac:dyDescent="0.3"/>
    <row r="5838" customFormat="1" ht="13.5" x14ac:dyDescent="0.3"/>
    <row r="5839" customFormat="1" ht="13.5" x14ac:dyDescent="0.3"/>
    <row r="5840" customFormat="1" ht="13.5" x14ac:dyDescent="0.3"/>
    <row r="5841" customFormat="1" ht="13.5" x14ac:dyDescent="0.3"/>
    <row r="5842" customFormat="1" ht="13.5" x14ac:dyDescent="0.3"/>
    <row r="5843" customFormat="1" ht="13.5" x14ac:dyDescent="0.3"/>
    <row r="5844" customFormat="1" ht="13.5" x14ac:dyDescent="0.3"/>
    <row r="5845" customFormat="1" ht="13.5" x14ac:dyDescent="0.3"/>
    <row r="5846" customFormat="1" ht="13.5" x14ac:dyDescent="0.3"/>
    <row r="5847" customFormat="1" ht="13.5" x14ac:dyDescent="0.3"/>
    <row r="5848" customFormat="1" ht="13.5" x14ac:dyDescent="0.3"/>
    <row r="5849" customFormat="1" ht="13.5" x14ac:dyDescent="0.3"/>
    <row r="5850" customFormat="1" ht="13.5" x14ac:dyDescent="0.3"/>
    <row r="5851" customFormat="1" ht="13.5" x14ac:dyDescent="0.3"/>
    <row r="5852" customFormat="1" ht="13.5" x14ac:dyDescent="0.3"/>
    <row r="5853" customFormat="1" ht="13.5" x14ac:dyDescent="0.3"/>
    <row r="5854" customFormat="1" ht="13.5" x14ac:dyDescent="0.3"/>
    <row r="5855" customFormat="1" ht="13.5" x14ac:dyDescent="0.3"/>
    <row r="5856" customFormat="1" ht="13.5" x14ac:dyDescent="0.3"/>
    <row r="5857" customFormat="1" ht="13.5" x14ac:dyDescent="0.3"/>
    <row r="5858" customFormat="1" ht="13.5" x14ac:dyDescent="0.3"/>
    <row r="5859" customFormat="1" ht="13.5" x14ac:dyDescent="0.3"/>
    <row r="5860" customFormat="1" ht="13.5" x14ac:dyDescent="0.3"/>
    <row r="5861" customFormat="1" ht="13.5" x14ac:dyDescent="0.3"/>
    <row r="5862" customFormat="1" ht="13.5" x14ac:dyDescent="0.3"/>
    <row r="5863" customFormat="1" ht="13.5" x14ac:dyDescent="0.3"/>
    <row r="5864" customFormat="1" ht="13.5" x14ac:dyDescent="0.3"/>
    <row r="5865" customFormat="1" ht="13.5" x14ac:dyDescent="0.3"/>
    <row r="5866" customFormat="1" ht="13.5" x14ac:dyDescent="0.3"/>
    <row r="5867" customFormat="1" ht="13.5" x14ac:dyDescent="0.3"/>
    <row r="5868" customFormat="1" ht="13.5" x14ac:dyDescent="0.3"/>
    <row r="5869" customFormat="1" ht="13.5" x14ac:dyDescent="0.3"/>
    <row r="5870" customFormat="1" ht="13.5" x14ac:dyDescent="0.3"/>
    <row r="5871" customFormat="1" ht="13.5" x14ac:dyDescent="0.3"/>
    <row r="5872" customFormat="1" ht="13.5" x14ac:dyDescent="0.3"/>
    <row r="5873" customFormat="1" ht="13.5" x14ac:dyDescent="0.3"/>
    <row r="5874" customFormat="1" ht="13.5" x14ac:dyDescent="0.3"/>
    <row r="5875" customFormat="1" ht="13.5" x14ac:dyDescent="0.3"/>
    <row r="5876" customFormat="1" ht="13.5" x14ac:dyDescent="0.3"/>
    <row r="5877" customFormat="1" ht="13.5" x14ac:dyDescent="0.3"/>
    <row r="5878" customFormat="1" ht="13.5" x14ac:dyDescent="0.3"/>
    <row r="5879" customFormat="1" ht="13.5" x14ac:dyDescent="0.3"/>
    <row r="5880" customFormat="1" ht="13.5" x14ac:dyDescent="0.3"/>
    <row r="5881" customFormat="1" ht="13.5" x14ac:dyDescent="0.3"/>
    <row r="5882" customFormat="1" ht="13.5" x14ac:dyDescent="0.3"/>
    <row r="5883" customFormat="1" ht="13.5" x14ac:dyDescent="0.3"/>
    <row r="5884" customFormat="1" ht="13.5" x14ac:dyDescent="0.3"/>
    <row r="5885" customFormat="1" ht="13.5" x14ac:dyDescent="0.3"/>
    <row r="5886" customFormat="1" ht="13.5" x14ac:dyDescent="0.3"/>
    <row r="5887" customFormat="1" ht="13.5" x14ac:dyDescent="0.3"/>
    <row r="5888" customFormat="1" ht="13.5" x14ac:dyDescent="0.3"/>
    <row r="5889" customFormat="1" ht="13.5" x14ac:dyDescent="0.3"/>
    <row r="5890" customFormat="1" ht="13.5" x14ac:dyDescent="0.3"/>
    <row r="5891" customFormat="1" ht="13.5" x14ac:dyDescent="0.3"/>
    <row r="5892" customFormat="1" ht="13.5" x14ac:dyDescent="0.3"/>
    <row r="5893" customFormat="1" ht="13.5" x14ac:dyDescent="0.3"/>
    <row r="5894" customFormat="1" ht="13.5" x14ac:dyDescent="0.3"/>
    <row r="5895" customFormat="1" ht="13.5" x14ac:dyDescent="0.3"/>
    <row r="5896" customFormat="1" ht="13.5" x14ac:dyDescent="0.3"/>
    <row r="5897" customFormat="1" ht="13.5" x14ac:dyDescent="0.3"/>
    <row r="5898" customFormat="1" ht="13.5" x14ac:dyDescent="0.3"/>
    <row r="5899" customFormat="1" ht="13.5" x14ac:dyDescent="0.3"/>
    <row r="5900" customFormat="1" ht="13.5" x14ac:dyDescent="0.3"/>
    <row r="5901" customFormat="1" ht="13.5" x14ac:dyDescent="0.3"/>
    <row r="5902" customFormat="1" ht="13.5" x14ac:dyDescent="0.3"/>
    <row r="5903" customFormat="1" ht="13.5" x14ac:dyDescent="0.3"/>
    <row r="5904" customFormat="1" ht="13.5" x14ac:dyDescent="0.3"/>
    <row r="5905" customFormat="1" ht="13.5" x14ac:dyDescent="0.3"/>
    <row r="5906" customFormat="1" ht="13.5" x14ac:dyDescent="0.3"/>
    <row r="5907" customFormat="1" ht="13.5" x14ac:dyDescent="0.3"/>
    <row r="5908" customFormat="1" ht="13.5" x14ac:dyDescent="0.3"/>
    <row r="5909" customFormat="1" ht="13.5" x14ac:dyDescent="0.3"/>
    <row r="5910" customFormat="1" ht="13.5" x14ac:dyDescent="0.3"/>
    <row r="5911" customFormat="1" ht="13.5" x14ac:dyDescent="0.3"/>
    <row r="5912" customFormat="1" ht="13.5" x14ac:dyDescent="0.3"/>
    <row r="5913" customFormat="1" ht="13.5" x14ac:dyDescent="0.3"/>
    <row r="5914" customFormat="1" ht="13.5" x14ac:dyDescent="0.3"/>
    <row r="5915" customFormat="1" ht="13.5" x14ac:dyDescent="0.3"/>
    <row r="5916" customFormat="1" ht="13.5" x14ac:dyDescent="0.3"/>
    <row r="5917" customFormat="1" ht="13.5" x14ac:dyDescent="0.3"/>
    <row r="5918" customFormat="1" ht="13.5" x14ac:dyDescent="0.3"/>
    <row r="5919" customFormat="1" ht="13.5" x14ac:dyDescent="0.3"/>
    <row r="5920" customFormat="1" ht="13.5" x14ac:dyDescent="0.3"/>
    <row r="5921" customFormat="1" ht="13.5" x14ac:dyDescent="0.3"/>
    <row r="5922" customFormat="1" ht="13.5" x14ac:dyDescent="0.3"/>
    <row r="5923" customFormat="1" ht="13.5" x14ac:dyDescent="0.3"/>
    <row r="5924" customFormat="1" ht="13.5" x14ac:dyDescent="0.3"/>
    <row r="5925" customFormat="1" ht="13.5" x14ac:dyDescent="0.3"/>
    <row r="5926" customFormat="1" ht="13.5" x14ac:dyDescent="0.3"/>
    <row r="5927" customFormat="1" ht="13.5" x14ac:dyDescent="0.3"/>
    <row r="5928" customFormat="1" ht="13.5" x14ac:dyDescent="0.3"/>
    <row r="5929" customFormat="1" ht="13.5" x14ac:dyDescent="0.3"/>
    <row r="5930" customFormat="1" ht="13.5" x14ac:dyDescent="0.3"/>
    <row r="5931" customFormat="1" ht="13.5" x14ac:dyDescent="0.3"/>
    <row r="5932" customFormat="1" ht="13.5" x14ac:dyDescent="0.3"/>
    <row r="5933" customFormat="1" ht="13.5" x14ac:dyDescent="0.3"/>
    <row r="5934" customFormat="1" ht="13.5" x14ac:dyDescent="0.3"/>
    <row r="5935" customFormat="1" ht="13.5" x14ac:dyDescent="0.3"/>
    <row r="5936" customFormat="1" ht="13.5" x14ac:dyDescent="0.3"/>
    <row r="5937" customFormat="1" ht="13.5" x14ac:dyDescent="0.3"/>
    <row r="5938" customFormat="1" ht="13.5" x14ac:dyDescent="0.3"/>
    <row r="5939" customFormat="1" ht="13.5" x14ac:dyDescent="0.3"/>
    <row r="5940" customFormat="1" ht="13.5" x14ac:dyDescent="0.3"/>
    <row r="5941" customFormat="1" ht="13.5" x14ac:dyDescent="0.3"/>
    <row r="5942" customFormat="1" ht="13.5" x14ac:dyDescent="0.3"/>
    <row r="5943" customFormat="1" ht="13.5" x14ac:dyDescent="0.3"/>
    <row r="5944" customFormat="1" ht="13.5" x14ac:dyDescent="0.3"/>
    <row r="5945" customFormat="1" ht="13.5" x14ac:dyDescent="0.3"/>
    <row r="5946" customFormat="1" ht="13.5" x14ac:dyDescent="0.3"/>
    <row r="5947" customFormat="1" ht="13.5" x14ac:dyDescent="0.3"/>
    <row r="5948" customFormat="1" ht="13.5" x14ac:dyDescent="0.3"/>
    <row r="5949" customFormat="1" ht="13.5" x14ac:dyDescent="0.3"/>
    <row r="5950" customFormat="1" ht="13.5" x14ac:dyDescent="0.3"/>
    <row r="5951" customFormat="1" ht="13.5" x14ac:dyDescent="0.3"/>
    <row r="5952" customFormat="1" ht="13.5" x14ac:dyDescent="0.3"/>
    <row r="5953" customFormat="1" ht="13.5" x14ac:dyDescent="0.3"/>
    <row r="5954" customFormat="1" ht="13.5" x14ac:dyDescent="0.3"/>
    <row r="5955" customFormat="1" ht="13.5" x14ac:dyDescent="0.3"/>
    <row r="5956" customFormat="1" ht="13.5" x14ac:dyDescent="0.3"/>
    <row r="5957" customFormat="1" ht="13.5" x14ac:dyDescent="0.3"/>
    <row r="5958" customFormat="1" ht="13.5" x14ac:dyDescent="0.3"/>
    <row r="5959" customFormat="1" ht="13.5" x14ac:dyDescent="0.3"/>
    <row r="5960" customFormat="1" ht="13.5" x14ac:dyDescent="0.3"/>
    <row r="5961" customFormat="1" ht="13.5" x14ac:dyDescent="0.3"/>
    <row r="5962" customFormat="1" ht="13.5" x14ac:dyDescent="0.3"/>
    <row r="5963" customFormat="1" ht="13.5" x14ac:dyDescent="0.3"/>
    <row r="5964" customFormat="1" ht="13.5" x14ac:dyDescent="0.3"/>
    <row r="5965" customFormat="1" ht="13.5" x14ac:dyDescent="0.3"/>
    <row r="5966" customFormat="1" ht="13.5" x14ac:dyDescent="0.3"/>
    <row r="5967" customFormat="1" ht="13.5" x14ac:dyDescent="0.3"/>
    <row r="5968" customFormat="1" ht="13.5" x14ac:dyDescent="0.3"/>
    <row r="5969" customFormat="1" ht="13.5" x14ac:dyDescent="0.3"/>
    <row r="5970" customFormat="1" ht="13.5" x14ac:dyDescent="0.3"/>
    <row r="5971" customFormat="1" ht="13.5" x14ac:dyDescent="0.3"/>
    <row r="5972" customFormat="1" ht="13.5" x14ac:dyDescent="0.3"/>
    <row r="5973" customFormat="1" ht="13.5" x14ac:dyDescent="0.3"/>
    <row r="5974" customFormat="1" ht="13.5" x14ac:dyDescent="0.3"/>
    <row r="5975" customFormat="1" ht="13.5" x14ac:dyDescent="0.3"/>
    <row r="5976" customFormat="1" ht="13.5" x14ac:dyDescent="0.3"/>
    <row r="5977" customFormat="1" ht="13.5" x14ac:dyDescent="0.3"/>
    <row r="5978" customFormat="1" ht="13.5" x14ac:dyDescent="0.3"/>
    <row r="5979" customFormat="1" ht="13.5" x14ac:dyDescent="0.3"/>
    <row r="5980" customFormat="1" ht="13.5" x14ac:dyDescent="0.3"/>
    <row r="5981" customFormat="1" ht="13.5" x14ac:dyDescent="0.3"/>
    <row r="5982" customFormat="1" ht="13.5" x14ac:dyDescent="0.3"/>
    <row r="5983" customFormat="1" ht="13.5" x14ac:dyDescent="0.3"/>
    <row r="5984" customFormat="1" ht="13.5" x14ac:dyDescent="0.3"/>
    <row r="5985" customFormat="1" ht="13.5" x14ac:dyDescent="0.3"/>
    <row r="5986" customFormat="1" ht="13.5" x14ac:dyDescent="0.3"/>
    <row r="5987" customFormat="1" ht="13.5" x14ac:dyDescent="0.3"/>
    <row r="5988" customFormat="1" ht="13.5" x14ac:dyDescent="0.3"/>
    <row r="5989" customFormat="1" ht="13.5" x14ac:dyDescent="0.3"/>
    <row r="5990" customFormat="1" ht="13.5" x14ac:dyDescent="0.3"/>
    <row r="5991" customFormat="1" ht="13.5" x14ac:dyDescent="0.3"/>
    <row r="5992" customFormat="1" ht="13.5" x14ac:dyDescent="0.3"/>
    <row r="5993" customFormat="1" ht="13.5" x14ac:dyDescent="0.3"/>
    <row r="5994" customFormat="1" ht="13.5" x14ac:dyDescent="0.3"/>
    <row r="5995" customFormat="1" ht="13.5" x14ac:dyDescent="0.3"/>
    <row r="5996" customFormat="1" ht="13.5" x14ac:dyDescent="0.3"/>
    <row r="5997" customFormat="1" ht="13.5" x14ac:dyDescent="0.3"/>
    <row r="5998" customFormat="1" ht="13.5" x14ac:dyDescent="0.3"/>
    <row r="5999" customFormat="1" ht="13.5" x14ac:dyDescent="0.3"/>
    <row r="6000" customFormat="1" ht="13.5" x14ac:dyDescent="0.3"/>
    <row r="6001" customFormat="1" ht="13.5" x14ac:dyDescent="0.3"/>
    <row r="6002" customFormat="1" ht="13.5" x14ac:dyDescent="0.3"/>
    <row r="6003" customFormat="1" ht="13.5" x14ac:dyDescent="0.3"/>
    <row r="6004" customFormat="1" ht="13.5" x14ac:dyDescent="0.3"/>
    <row r="6005" customFormat="1" ht="13.5" x14ac:dyDescent="0.3"/>
    <row r="6006" customFormat="1" ht="13.5" x14ac:dyDescent="0.3"/>
    <row r="6007" customFormat="1" ht="13.5" x14ac:dyDescent="0.3"/>
    <row r="6008" customFormat="1" ht="13.5" x14ac:dyDescent="0.3"/>
    <row r="6009" customFormat="1" ht="13.5" x14ac:dyDescent="0.3"/>
    <row r="6010" customFormat="1" ht="13.5" x14ac:dyDescent="0.3"/>
    <row r="6011" customFormat="1" ht="13.5" x14ac:dyDescent="0.3"/>
    <row r="6012" customFormat="1" ht="13.5" x14ac:dyDescent="0.3"/>
    <row r="6013" customFormat="1" ht="13.5" x14ac:dyDescent="0.3"/>
    <row r="6014" customFormat="1" ht="13.5" x14ac:dyDescent="0.3"/>
    <row r="6015" customFormat="1" ht="13.5" x14ac:dyDescent="0.3"/>
    <row r="6016" customFormat="1" ht="13.5" x14ac:dyDescent="0.3"/>
    <row r="6017" customFormat="1" ht="13.5" x14ac:dyDescent="0.3"/>
    <row r="6018" customFormat="1" ht="13.5" x14ac:dyDescent="0.3"/>
    <row r="6019" customFormat="1" ht="13.5" x14ac:dyDescent="0.3"/>
    <row r="6020" customFormat="1" ht="13.5" x14ac:dyDescent="0.3"/>
    <row r="6021" customFormat="1" ht="13.5" x14ac:dyDescent="0.3"/>
    <row r="6022" customFormat="1" ht="13.5" x14ac:dyDescent="0.3"/>
    <row r="6023" customFormat="1" ht="13.5" x14ac:dyDescent="0.3"/>
    <row r="6024" customFormat="1" ht="13.5" x14ac:dyDescent="0.3"/>
    <row r="6025" customFormat="1" ht="13.5" x14ac:dyDescent="0.3"/>
    <row r="6026" customFormat="1" ht="13.5" x14ac:dyDescent="0.3"/>
    <row r="6027" customFormat="1" ht="13.5" x14ac:dyDescent="0.3"/>
    <row r="6028" customFormat="1" ht="13.5" x14ac:dyDescent="0.3"/>
    <row r="6029" customFormat="1" ht="13.5" x14ac:dyDescent="0.3"/>
    <row r="6030" customFormat="1" ht="13.5" x14ac:dyDescent="0.3"/>
    <row r="6031" customFormat="1" ht="13.5" x14ac:dyDescent="0.3"/>
    <row r="6032" customFormat="1" ht="13.5" x14ac:dyDescent="0.3"/>
    <row r="6033" customFormat="1" ht="13.5" x14ac:dyDescent="0.3"/>
    <row r="6034" customFormat="1" ht="13.5" x14ac:dyDescent="0.3"/>
    <row r="6035" customFormat="1" ht="13.5" x14ac:dyDescent="0.3"/>
    <row r="6036" customFormat="1" ht="13.5" x14ac:dyDescent="0.3"/>
    <row r="6037" customFormat="1" ht="13.5" x14ac:dyDescent="0.3"/>
    <row r="6038" customFormat="1" ht="13.5" x14ac:dyDescent="0.3"/>
    <row r="6039" customFormat="1" ht="13.5" x14ac:dyDescent="0.3"/>
    <row r="6040" customFormat="1" ht="13.5" x14ac:dyDescent="0.3"/>
    <row r="6041" customFormat="1" ht="13.5" x14ac:dyDescent="0.3"/>
    <row r="6042" customFormat="1" ht="13.5" x14ac:dyDescent="0.3"/>
    <row r="6043" customFormat="1" ht="13.5" x14ac:dyDescent="0.3"/>
    <row r="6044" customFormat="1" ht="13.5" x14ac:dyDescent="0.3"/>
    <row r="6045" customFormat="1" ht="13.5" x14ac:dyDescent="0.3"/>
    <row r="6046" customFormat="1" ht="13.5" x14ac:dyDescent="0.3"/>
    <row r="6047" customFormat="1" ht="13.5" x14ac:dyDescent="0.3"/>
    <row r="6048" customFormat="1" ht="13.5" x14ac:dyDescent="0.3"/>
    <row r="6049" customFormat="1" ht="13.5" x14ac:dyDescent="0.3"/>
    <row r="6050" customFormat="1" ht="13.5" x14ac:dyDescent="0.3"/>
    <row r="6051" customFormat="1" ht="13.5" x14ac:dyDescent="0.3"/>
    <row r="6052" customFormat="1" ht="13.5" x14ac:dyDescent="0.3"/>
    <row r="6053" customFormat="1" ht="13.5" x14ac:dyDescent="0.3"/>
    <row r="6054" customFormat="1" ht="13.5" x14ac:dyDescent="0.3"/>
    <row r="6055" customFormat="1" ht="13.5" x14ac:dyDescent="0.3"/>
    <row r="6056" customFormat="1" ht="13.5" x14ac:dyDescent="0.3"/>
    <row r="6057" customFormat="1" ht="13.5" x14ac:dyDescent="0.3"/>
    <row r="6058" customFormat="1" ht="13.5" x14ac:dyDescent="0.3"/>
    <row r="6059" customFormat="1" ht="13.5" x14ac:dyDescent="0.3"/>
    <row r="6060" customFormat="1" ht="13.5" x14ac:dyDescent="0.3"/>
    <row r="6061" customFormat="1" ht="13.5" x14ac:dyDescent="0.3"/>
    <row r="6062" customFormat="1" ht="13.5" x14ac:dyDescent="0.3"/>
    <row r="6063" customFormat="1" ht="13.5" x14ac:dyDescent="0.3"/>
    <row r="6064" customFormat="1" ht="13.5" x14ac:dyDescent="0.3"/>
    <row r="6065" customFormat="1" ht="13.5" x14ac:dyDescent="0.3"/>
    <row r="6066" customFormat="1" ht="13.5" x14ac:dyDescent="0.3"/>
    <row r="6067" customFormat="1" ht="13.5" x14ac:dyDescent="0.3"/>
    <row r="6068" customFormat="1" ht="13.5" x14ac:dyDescent="0.3"/>
    <row r="6069" customFormat="1" ht="13.5" x14ac:dyDescent="0.3"/>
    <row r="6070" customFormat="1" ht="13.5" x14ac:dyDescent="0.3"/>
    <row r="6071" customFormat="1" ht="13.5" x14ac:dyDescent="0.3"/>
    <row r="6072" customFormat="1" ht="13.5" x14ac:dyDescent="0.3"/>
    <row r="6073" customFormat="1" ht="13.5" x14ac:dyDescent="0.3"/>
    <row r="6074" customFormat="1" ht="13.5" x14ac:dyDescent="0.3"/>
    <row r="6075" customFormat="1" ht="13.5" x14ac:dyDescent="0.3"/>
    <row r="6076" customFormat="1" ht="13.5" x14ac:dyDescent="0.3"/>
    <row r="6077" customFormat="1" ht="13.5" x14ac:dyDescent="0.3"/>
    <row r="6078" customFormat="1" ht="13.5" x14ac:dyDescent="0.3"/>
    <row r="6079" customFormat="1" ht="13.5" x14ac:dyDescent="0.3"/>
    <row r="6080" customFormat="1" ht="13.5" x14ac:dyDescent="0.3"/>
    <row r="6081" customFormat="1" ht="13.5" x14ac:dyDescent="0.3"/>
    <row r="6082" customFormat="1" ht="13.5" x14ac:dyDescent="0.3"/>
    <row r="6083" customFormat="1" ht="13.5" x14ac:dyDescent="0.3"/>
    <row r="6084" customFormat="1" ht="13.5" x14ac:dyDescent="0.3"/>
    <row r="6085" customFormat="1" ht="13.5" x14ac:dyDescent="0.3"/>
    <row r="6086" customFormat="1" ht="13.5" x14ac:dyDescent="0.3"/>
    <row r="6087" customFormat="1" ht="13.5" x14ac:dyDescent="0.3"/>
    <row r="6088" customFormat="1" ht="13.5" x14ac:dyDescent="0.3"/>
    <row r="6089" customFormat="1" ht="13.5" x14ac:dyDescent="0.3"/>
    <row r="6090" customFormat="1" ht="13.5" x14ac:dyDescent="0.3"/>
    <row r="6091" customFormat="1" ht="13.5" x14ac:dyDescent="0.3"/>
    <row r="6092" customFormat="1" ht="13.5" x14ac:dyDescent="0.3"/>
    <row r="6093" customFormat="1" ht="13.5" x14ac:dyDescent="0.3"/>
    <row r="6094" customFormat="1" ht="13.5" x14ac:dyDescent="0.3"/>
    <row r="6095" customFormat="1" ht="13.5" x14ac:dyDescent="0.3"/>
    <row r="6096" customFormat="1" ht="13.5" x14ac:dyDescent="0.3"/>
    <row r="6097" customFormat="1" ht="13.5" x14ac:dyDescent="0.3"/>
    <row r="6098" customFormat="1" ht="13.5" x14ac:dyDescent="0.3"/>
    <row r="6099" customFormat="1" ht="13.5" x14ac:dyDescent="0.3"/>
    <row r="6100" customFormat="1" ht="13.5" x14ac:dyDescent="0.3"/>
    <row r="6101" customFormat="1" ht="13.5" x14ac:dyDescent="0.3"/>
    <row r="6102" customFormat="1" ht="13.5" x14ac:dyDescent="0.3"/>
    <row r="6103" customFormat="1" ht="13.5" x14ac:dyDescent="0.3"/>
    <row r="6104" customFormat="1" ht="13.5" x14ac:dyDescent="0.3"/>
    <row r="6105" customFormat="1" ht="13.5" x14ac:dyDescent="0.3"/>
    <row r="6106" customFormat="1" ht="13.5" x14ac:dyDescent="0.3"/>
    <row r="6107" customFormat="1" ht="13.5" x14ac:dyDescent="0.3"/>
    <row r="6108" customFormat="1" ht="13.5" x14ac:dyDescent="0.3"/>
    <row r="6109" customFormat="1" ht="13.5" x14ac:dyDescent="0.3"/>
    <row r="6110" customFormat="1" ht="13.5" x14ac:dyDescent="0.3"/>
    <row r="6111" customFormat="1" ht="13.5" x14ac:dyDescent="0.3"/>
    <row r="6112" customFormat="1" ht="13.5" x14ac:dyDescent="0.3"/>
    <row r="6113" customFormat="1" ht="13.5" x14ac:dyDescent="0.3"/>
    <row r="6114" customFormat="1" ht="13.5" x14ac:dyDescent="0.3"/>
    <row r="6115" customFormat="1" ht="13.5" x14ac:dyDescent="0.3"/>
    <row r="6116" customFormat="1" ht="13.5" x14ac:dyDescent="0.3"/>
    <row r="6117" customFormat="1" ht="13.5" x14ac:dyDescent="0.3"/>
    <row r="6118" customFormat="1" ht="13.5" x14ac:dyDescent="0.3"/>
    <row r="6119" customFormat="1" ht="13.5" x14ac:dyDescent="0.3"/>
    <row r="6120" customFormat="1" ht="13.5" x14ac:dyDescent="0.3"/>
    <row r="6121" customFormat="1" ht="13.5" x14ac:dyDescent="0.3"/>
    <row r="6122" customFormat="1" ht="13.5" x14ac:dyDescent="0.3"/>
    <row r="6123" customFormat="1" ht="13.5" x14ac:dyDescent="0.3"/>
    <row r="6124" customFormat="1" ht="13.5" x14ac:dyDescent="0.3"/>
    <row r="6125" customFormat="1" ht="13.5" x14ac:dyDescent="0.3"/>
    <row r="6126" customFormat="1" ht="13.5" x14ac:dyDescent="0.3"/>
    <row r="6127" customFormat="1" ht="13.5" x14ac:dyDescent="0.3"/>
    <row r="6128" customFormat="1" ht="13.5" x14ac:dyDescent="0.3"/>
    <row r="6129" customFormat="1" ht="13.5" x14ac:dyDescent="0.3"/>
    <row r="6130" customFormat="1" ht="13.5" x14ac:dyDescent="0.3"/>
    <row r="6131" customFormat="1" ht="13.5" x14ac:dyDescent="0.3"/>
    <row r="6132" customFormat="1" ht="13.5" x14ac:dyDescent="0.3"/>
    <row r="6133" customFormat="1" ht="13.5" x14ac:dyDescent="0.3"/>
    <row r="6134" customFormat="1" ht="13.5" x14ac:dyDescent="0.3"/>
    <row r="6135" customFormat="1" ht="13.5" x14ac:dyDescent="0.3"/>
    <row r="6136" customFormat="1" ht="13.5" x14ac:dyDescent="0.3"/>
    <row r="6137" customFormat="1" ht="13.5" x14ac:dyDescent="0.3"/>
    <row r="6138" customFormat="1" ht="13.5" x14ac:dyDescent="0.3"/>
    <row r="6139" customFormat="1" ht="13.5" x14ac:dyDescent="0.3"/>
    <row r="6140" customFormat="1" ht="13.5" x14ac:dyDescent="0.3"/>
    <row r="6141" customFormat="1" ht="13.5" x14ac:dyDescent="0.3"/>
    <row r="6142" customFormat="1" ht="13.5" x14ac:dyDescent="0.3"/>
    <row r="6143" customFormat="1" ht="13.5" x14ac:dyDescent="0.3"/>
    <row r="6144" customFormat="1" ht="13.5" x14ac:dyDescent="0.3"/>
    <row r="6145" customFormat="1" ht="13.5" x14ac:dyDescent="0.3"/>
    <row r="6146" customFormat="1" ht="13.5" x14ac:dyDescent="0.3"/>
    <row r="6147" customFormat="1" ht="13.5" x14ac:dyDescent="0.3"/>
    <row r="6148" customFormat="1" ht="13.5" x14ac:dyDescent="0.3"/>
    <row r="6149" customFormat="1" ht="13.5" x14ac:dyDescent="0.3"/>
    <row r="6150" customFormat="1" ht="13.5" x14ac:dyDescent="0.3"/>
    <row r="6151" customFormat="1" ht="13.5" x14ac:dyDescent="0.3"/>
    <row r="6152" customFormat="1" ht="13.5" x14ac:dyDescent="0.3"/>
    <row r="6153" customFormat="1" ht="13.5" x14ac:dyDescent="0.3"/>
    <row r="6154" customFormat="1" ht="13.5" x14ac:dyDescent="0.3"/>
    <row r="6155" customFormat="1" ht="13.5" x14ac:dyDescent="0.3"/>
    <row r="6156" customFormat="1" ht="13.5" x14ac:dyDescent="0.3"/>
    <row r="6157" customFormat="1" ht="13.5" x14ac:dyDescent="0.3"/>
    <row r="6158" customFormat="1" ht="13.5" x14ac:dyDescent="0.3"/>
    <row r="6159" customFormat="1" ht="13.5" x14ac:dyDescent="0.3"/>
    <row r="6160" customFormat="1" ht="13.5" x14ac:dyDescent="0.3"/>
    <row r="6161" customFormat="1" ht="13.5" x14ac:dyDescent="0.3"/>
    <row r="6162" customFormat="1" ht="13.5" x14ac:dyDescent="0.3"/>
    <row r="6163" customFormat="1" ht="13.5" x14ac:dyDescent="0.3"/>
    <row r="6164" customFormat="1" ht="13.5" x14ac:dyDescent="0.3"/>
    <row r="6165" customFormat="1" ht="13.5" x14ac:dyDescent="0.3"/>
    <row r="6166" customFormat="1" ht="13.5" x14ac:dyDescent="0.3"/>
    <row r="6167" customFormat="1" ht="13.5" x14ac:dyDescent="0.3"/>
    <row r="6168" customFormat="1" ht="13.5" x14ac:dyDescent="0.3"/>
    <row r="6169" customFormat="1" ht="13.5" x14ac:dyDescent="0.3"/>
    <row r="6170" customFormat="1" ht="13.5" x14ac:dyDescent="0.3"/>
    <row r="6171" customFormat="1" ht="13.5" x14ac:dyDescent="0.3"/>
    <row r="6172" customFormat="1" ht="13.5" x14ac:dyDescent="0.3"/>
    <row r="6173" customFormat="1" ht="13.5" x14ac:dyDescent="0.3"/>
    <row r="6174" customFormat="1" ht="13.5" x14ac:dyDescent="0.3"/>
    <row r="6175" customFormat="1" ht="13.5" x14ac:dyDescent="0.3"/>
    <row r="6176" customFormat="1" ht="13.5" x14ac:dyDescent="0.3"/>
    <row r="6177" customFormat="1" ht="13.5" x14ac:dyDescent="0.3"/>
    <row r="6178" customFormat="1" ht="13.5" x14ac:dyDescent="0.3"/>
    <row r="6179" customFormat="1" ht="13.5" x14ac:dyDescent="0.3"/>
    <row r="6180" customFormat="1" ht="13.5" x14ac:dyDescent="0.3"/>
    <row r="6181" customFormat="1" ht="13.5" x14ac:dyDescent="0.3"/>
    <row r="6182" customFormat="1" ht="13.5" x14ac:dyDescent="0.3"/>
    <row r="6183" customFormat="1" ht="13.5" x14ac:dyDescent="0.3"/>
    <row r="6184" customFormat="1" ht="13.5" x14ac:dyDescent="0.3"/>
    <row r="6185" customFormat="1" ht="13.5" x14ac:dyDescent="0.3"/>
    <row r="6186" customFormat="1" ht="13.5" x14ac:dyDescent="0.3"/>
    <row r="6187" customFormat="1" ht="13.5" x14ac:dyDescent="0.3"/>
    <row r="6188" customFormat="1" ht="13.5" x14ac:dyDescent="0.3"/>
    <row r="6189" customFormat="1" ht="13.5" x14ac:dyDescent="0.3"/>
    <row r="6190" customFormat="1" ht="13.5" x14ac:dyDescent="0.3"/>
    <row r="6191" customFormat="1" ht="13.5" x14ac:dyDescent="0.3"/>
    <row r="6192" customFormat="1" ht="13.5" x14ac:dyDescent="0.3"/>
    <row r="6193" customFormat="1" ht="13.5" x14ac:dyDescent="0.3"/>
    <row r="6194" customFormat="1" ht="13.5" x14ac:dyDescent="0.3"/>
    <row r="6195" customFormat="1" ht="13.5" x14ac:dyDescent="0.3"/>
    <row r="6196" customFormat="1" ht="13.5" x14ac:dyDescent="0.3"/>
    <row r="6197" customFormat="1" ht="13.5" x14ac:dyDescent="0.3"/>
    <row r="6198" customFormat="1" ht="13.5" x14ac:dyDescent="0.3"/>
    <row r="6199" customFormat="1" ht="13.5" x14ac:dyDescent="0.3"/>
    <row r="6200" customFormat="1" ht="13.5" x14ac:dyDescent="0.3"/>
    <row r="6201" customFormat="1" ht="13.5" x14ac:dyDescent="0.3"/>
    <row r="6202" customFormat="1" ht="13.5" x14ac:dyDescent="0.3"/>
    <row r="6203" customFormat="1" ht="13.5" x14ac:dyDescent="0.3"/>
    <row r="6204" customFormat="1" ht="13.5" x14ac:dyDescent="0.3"/>
    <row r="6205" customFormat="1" ht="13.5" x14ac:dyDescent="0.3"/>
    <row r="6206" customFormat="1" ht="13.5" x14ac:dyDescent="0.3"/>
    <row r="6207" customFormat="1" ht="13.5" x14ac:dyDescent="0.3"/>
    <row r="6208" customFormat="1" ht="13.5" x14ac:dyDescent="0.3"/>
    <row r="6209" customFormat="1" ht="13.5" x14ac:dyDescent="0.3"/>
    <row r="6210" customFormat="1" ht="13.5" x14ac:dyDescent="0.3"/>
    <row r="6211" customFormat="1" ht="13.5" x14ac:dyDescent="0.3"/>
    <row r="6212" customFormat="1" ht="13.5" x14ac:dyDescent="0.3"/>
    <row r="6213" customFormat="1" ht="13.5" x14ac:dyDescent="0.3"/>
    <row r="6214" customFormat="1" ht="13.5" x14ac:dyDescent="0.3"/>
    <row r="6215" customFormat="1" ht="13.5" x14ac:dyDescent="0.3"/>
    <row r="6216" customFormat="1" ht="13.5" x14ac:dyDescent="0.3"/>
    <row r="6217" customFormat="1" ht="13.5" x14ac:dyDescent="0.3"/>
    <row r="6218" customFormat="1" ht="13.5" x14ac:dyDescent="0.3"/>
    <row r="6219" customFormat="1" ht="13.5" x14ac:dyDescent="0.3"/>
    <row r="6220" customFormat="1" ht="13.5" x14ac:dyDescent="0.3"/>
    <row r="6221" customFormat="1" ht="13.5" x14ac:dyDescent="0.3"/>
    <row r="6222" customFormat="1" ht="13.5" x14ac:dyDescent="0.3"/>
    <row r="6223" customFormat="1" ht="13.5" x14ac:dyDescent="0.3"/>
    <row r="6224" customFormat="1" ht="13.5" x14ac:dyDescent="0.3"/>
    <row r="6225" customFormat="1" ht="13.5" x14ac:dyDescent="0.3"/>
    <row r="6226" customFormat="1" ht="13.5" x14ac:dyDescent="0.3"/>
    <row r="6227" customFormat="1" ht="13.5" x14ac:dyDescent="0.3"/>
    <row r="6228" customFormat="1" ht="13.5" x14ac:dyDescent="0.3"/>
    <row r="6229" customFormat="1" ht="13.5" x14ac:dyDescent="0.3"/>
    <row r="6230" customFormat="1" ht="13.5" x14ac:dyDescent="0.3"/>
    <row r="6231" customFormat="1" ht="13.5" x14ac:dyDescent="0.3"/>
    <row r="6232" customFormat="1" ht="13.5" x14ac:dyDescent="0.3"/>
    <row r="6233" customFormat="1" ht="13.5" x14ac:dyDescent="0.3"/>
    <row r="6234" customFormat="1" ht="13.5" x14ac:dyDescent="0.3"/>
    <row r="6235" customFormat="1" ht="13.5" x14ac:dyDescent="0.3"/>
    <row r="6236" customFormat="1" ht="13.5" x14ac:dyDescent="0.3"/>
    <row r="6237" customFormat="1" ht="13.5" x14ac:dyDescent="0.3"/>
    <row r="6238" customFormat="1" ht="13.5" x14ac:dyDescent="0.3"/>
    <row r="6239" customFormat="1" ht="13.5" x14ac:dyDescent="0.3"/>
    <row r="6240" customFormat="1" ht="13.5" x14ac:dyDescent="0.3"/>
    <row r="6241" customFormat="1" ht="13.5" x14ac:dyDescent="0.3"/>
    <row r="6242" customFormat="1" ht="13.5" x14ac:dyDescent="0.3"/>
    <row r="6243" customFormat="1" ht="13.5" x14ac:dyDescent="0.3"/>
    <row r="6244" customFormat="1" ht="13.5" x14ac:dyDescent="0.3"/>
    <row r="6245" customFormat="1" ht="13.5" x14ac:dyDescent="0.3"/>
    <row r="6246" customFormat="1" ht="13.5" x14ac:dyDescent="0.3"/>
    <row r="6247" customFormat="1" ht="13.5" x14ac:dyDescent="0.3"/>
    <row r="6248" customFormat="1" ht="13.5" x14ac:dyDescent="0.3"/>
    <row r="6249" customFormat="1" ht="13.5" x14ac:dyDescent="0.3"/>
    <row r="6250" customFormat="1" ht="13.5" x14ac:dyDescent="0.3"/>
    <row r="6251" customFormat="1" ht="13.5" x14ac:dyDescent="0.3"/>
    <row r="6252" customFormat="1" ht="13.5" x14ac:dyDescent="0.3"/>
    <row r="6253" customFormat="1" ht="13.5" x14ac:dyDescent="0.3"/>
    <row r="6254" customFormat="1" ht="13.5" x14ac:dyDescent="0.3"/>
    <row r="6255" customFormat="1" ht="13.5" x14ac:dyDescent="0.3"/>
    <row r="6256" customFormat="1" ht="13.5" x14ac:dyDescent="0.3"/>
    <row r="6257" customFormat="1" ht="13.5" x14ac:dyDescent="0.3"/>
    <row r="6258" customFormat="1" ht="13.5" x14ac:dyDescent="0.3"/>
    <row r="6259" customFormat="1" ht="13.5" x14ac:dyDescent="0.3"/>
    <row r="6260" customFormat="1" ht="13.5" x14ac:dyDescent="0.3"/>
    <row r="6261" customFormat="1" ht="13.5" x14ac:dyDescent="0.3"/>
    <row r="6262" customFormat="1" ht="13.5" x14ac:dyDescent="0.3"/>
    <row r="6263" customFormat="1" ht="13.5" x14ac:dyDescent="0.3"/>
    <row r="6264" customFormat="1" ht="13.5" x14ac:dyDescent="0.3"/>
    <row r="6265" customFormat="1" ht="13.5" x14ac:dyDescent="0.3"/>
    <row r="6266" customFormat="1" ht="13.5" x14ac:dyDescent="0.3"/>
    <row r="6267" customFormat="1" ht="13.5" x14ac:dyDescent="0.3"/>
    <row r="6268" customFormat="1" ht="13.5" x14ac:dyDescent="0.3"/>
    <row r="6269" customFormat="1" ht="13.5" x14ac:dyDescent="0.3"/>
    <row r="6270" customFormat="1" ht="13.5" x14ac:dyDescent="0.3"/>
    <row r="6271" customFormat="1" ht="13.5" x14ac:dyDescent="0.3"/>
    <row r="6272" customFormat="1" ht="13.5" x14ac:dyDescent="0.3"/>
    <row r="6273" customFormat="1" ht="13.5" x14ac:dyDescent="0.3"/>
    <row r="6274" customFormat="1" ht="13.5" x14ac:dyDescent="0.3"/>
    <row r="6275" customFormat="1" ht="13.5" x14ac:dyDescent="0.3"/>
    <row r="6276" customFormat="1" ht="13.5" x14ac:dyDescent="0.3"/>
    <row r="6277" customFormat="1" ht="13.5" x14ac:dyDescent="0.3"/>
    <row r="6278" customFormat="1" ht="13.5" x14ac:dyDescent="0.3"/>
    <row r="6279" customFormat="1" ht="13.5" x14ac:dyDescent="0.3"/>
    <row r="6280" customFormat="1" ht="13.5" x14ac:dyDescent="0.3"/>
    <row r="6281" customFormat="1" ht="13.5" x14ac:dyDescent="0.3"/>
    <row r="6282" customFormat="1" ht="13.5" x14ac:dyDescent="0.3"/>
    <row r="6283" customFormat="1" ht="13.5" x14ac:dyDescent="0.3"/>
    <row r="6284" customFormat="1" ht="13.5" x14ac:dyDescent="0.3"/>
    <row r="6285" customFormat="1" ht="13.5" x14ac:dyDescent="0.3"/>
    <row r="6286" customFormat="1" ht="13.5" x14ac:dyDescent="0.3"/>
    <row r="6287" customFormat="1" ht="13.5" x14ac:dyDescent="0.3"/>
    <row r="6288" customFormat="1" ht="13.5" x14ac:dyDescent="0.3"/>
    <row r="6289" customFormat="1" ht="13.5" x14ac:dyDescent="0.3"/>
    <row r="6290" customFormat="1" ht="13.5" x14ac:dyDescent="0.3"/>
    <row r="6291" customFormat="1" ht="13.5" x14ac:dyDescent="0.3"/>
    <row r="6292" customFormat="1" ht="13.5" x14ac:dyDescent="0.3"/>
    <row r="6293" customFormat="1" ht="13.5" x14ac:dyDescent="0.3"/>
    <row r="6294" customFormat="1" ht="13.5" x14ac:dyDescent="0.3"/>
    <row r="6295" customFormat="1" ht="13.5" x14ac:dyDescent="0.3"/>
    <row r="6296" customFormat="1" ht="13.5" x14ac:dyDescent="0.3"/>
    <row r="6297" customFormat="1" ht="13.5" x14ac:dyDescent="0.3"/>
    <row r="6298" customFormat="1" ht="13.5" x14ac:dyDescent="0.3"/>
    <row r="6299" customFormat="1" ht="13.5" x14ac:dyDescent="0.3"/>
    <row r="6300" customFormat="1" ht="13.5" x14ac:dyDescent="0.3"/>
    <row r="6301" customFormat="1" ht="13.5" x14ac:dyDescent="0.3"/>
    <row r="6302" customFormat="1" ht="13.5" x14ac:dyDescent="0.3"/>
    <row r="6303" customFormat="1" ht="13.5" x14ac:dyDescent="0.3"/>
    <row r="6304" customFormat="1" ht="13.5" x14ac:dyDescent="0.3"/>
    <row r="6305" customFormat="1" ht="13.5" x14ac:dyDescent="0.3"/>
    <row r="6306" customFormat="1" ht="13.5" x14ac:dyDescent="0.3"/>
    <row r="6307" customFormat="1" ht="13.5" x14ac:dyDescent="0.3"/>
    <row r="6308" customFormat="1" ht="13.5" x14ac:dyDescent="0.3"/>
    <row r="6309" customFormat="1" ht="13.5" x14ac:dyDescent="0.3"/>
    <row r="6310" customFormat="1" ht="13.5" x14ac:dyDescent="0.3"/>
    <row r="6311" customFormat="1" ht="13.5" x14ac:dyDescent="0.3"/>
    <row r="6312" customFormat="1" ht="13.5" x14ac:dyDescent="0.3"/>
    <row r="6313" customFormat="1" ht="13.5" x14ac:dyDescent="0.3"/>
    <row r="6314" customFormat="1" ht="13.5" x14ac:dyDescent="0.3"/>
    <row r="6315" customFormat="1" ht="13.5" x14ac:dyDescent="0.3"/>
    <row r="6316" customFormat="1" ht="13.5" x14ac:dyDescent="0.3"/>
    <row r="6317" customFormat="1" ht="13.5" x14ac:dyDescent="0.3"/>
    <row r="6318" customFormat="1" ht="13.5" x14ac:dyDescent="0.3"/>
    <row r="6319" customFormat="1" ht="13.5" x14ac:dyDescent="0.3"/>
    <row r="6320" customFormat="1" ht="13.5" x14ac:dyDescent="0.3"/>
    <row r="6321" customFormat="1" ht="13.5" x14ac:dyDescent="0.3"/>
    <row r="6322" customFormat="1" ht="13.5" x14ac:dyDescent="0.3"/>
    <row r="6323" customFormat="1" ht="13.5" x14ac:dyDescent="0.3"/>
    <row r="6324" customFormat="1" ht="13.5" x14ac:dyDescent="0.3"/>
    <row r="6325" customFormat="1" ht="13.5" x14ac:dyDescent="0.3"/>
    <row r="6326" customFormat="1" ht="13.5" x14ac:dyDescent="0.3"/>
    <row r="6327" customFormat="1" ht="13.5" x14ac:dyDescent="0.3"/>
    <row r="6328" customFormat="1" ht="13.5" x14ac:dyDescent="0.3"/>
    <row r="6329" customFormat="1" ht="13.5" x14ac:dyDescent="0.3"/>
    <row r="6330" customFormat="1" ht="13.5" x14ac:dyDescent="0.3"/>
    <row r="6331" customFormat="1" ht="13.5" x14ac:dyDescent="0.3"/>
    <row r="6332" customFormat="1" ht="13.5" x14ac:dyDescent="0.3"/>
    <row r="6333" customFormat="1" ht="13.5" x14ac:dyDescent="0.3"/>
    <row r="6334" customFormat="1" ht="13.5" x14ac:dyDescent="0.3"/>
    <row r="6335" customFormat="1" ht="13.5" x14ac:dyDescent="0.3"/>
    <row r="6336" customFormat="1" ht="13.5" x14ac:dyDescent="0.3"/>
    <row r="6337" customFormat="1" ht="13.5" x14ac:dyDescent="0.3"/>
    <row r="6338" customFormat="1" ht="13.5" x14ac:dyDescent="0.3"/>
    <row r="6339" customFormat="1" ht="13.5" x14ac:dyDescent="0.3"/>
    <row r="6340" customFormat="1" ht="13.5" x14ac:dyDescent="0.3"/>
    <row r="6341" customFormat="1" ht="13.5" x14ac:dyDescent="0.3"/>
    <row r="6342" customFormat="1" ht="13.5" x14ac:dyDescent="0.3"/>
    <row r="6343" customFormat="1" ht="13.5" x14ac:dyDescent="0.3"/>
    <row r="6344" customFormat="1" ht="13.5" x14ac:dyDescent="0.3"/>
    <row r="6345" customFormat="1" ht="13.5" x14ac:dyDescent="0.3"/>
    <row r="6346" customFormat="1" ht="13.5" x14ac:dyDescent="0.3"/>
    <row r="6347" customFormat="1" ht="13.5" x14ac:dyDescent="0.3"/>
    <row r="6348" customFormat="1" ht="13.5" x14ac:dyDescent="0.3"/>
    <row r="6349" customFormat="1" ht="13.5" x14ac:dyDescent="0.3"/>
    <row r="6350" customFormat="1" ht="13.5" x14ac:dyDescent="0.3"/>
    <row r="6351" customFormat="1" ht="13.5" x14ac:dyDescent="0.3"/>
    <row r="6352" customFormat="1" ht="13.5" x14ac:dyDescent="0.3"/>
    <row r="6353" customFormat="1" ht="13.5" x14ac:dyDescent="0.3"/>
    <row r="6354" customFormat="1" ht="13.5" x14ac:dyDescent="0.3"/>
    <row r="6355" customFormat="1" ht="13.5" x14ac:dyDescent="0.3"/>
    <row r="6356" customFormat="1" ht="13.5" x14ac:dyDescent="0.3"/>
    <row r="6357" customFormat="1" ht="13.5" x14ac:dyDescent="0.3"/>
    <row r="6358" customFormat="1" ht="13.5" x14ac:dyDescent="0.3"/>
    <row r="6359" customFormat="1" ht="13.5" x14ac:dyDescent="0.3"/>
    <row r="6360" customFormat="1" ht="13.5" x14ac:dyDescent="0.3"/>
    <row r="6361" customFormat="1" ht="13.5" x14ac:dyDescent="0.3"/>
    <row r="6362" customFormat="1" ht="13.5" x14ac:dyDescent="0.3"/>
    <row r="6363" customFormat="1" ht="13.5" x14ac:dyDescent="0.3"/>
    <row r="6364" customFormat="1" ht="13.5" x14ac:dyDescent="0.3"/>
    <row r="6365" customFormat="1" ht="13.5" x14ac:dyDescent="0.3"/>
    <row r="6366" customFormat="1" ht="13.5" x14ac:dyDescent="0.3"/>
    <row r="6367" customFormat="1" ht="13.5" x14ac:dyDescent="0.3"/>
    <row r="6368" customFormat="1" ht="13.5" x14ac:dyDescent="0.3"/>
    <row r="6369" customFormat="1" ht="13.5" x14ac:dyDescent="0.3"/>
    <row r="6370" customFormat="1" ht="13.5" x14ac:dyDescent="0.3"/>
    <row r="6371" customFormat="1" ht="13.5" x14ac:dyDescent="0.3"/>
    <row r="6372" customFormat="1" ht="13.5" x14ac:dyDescent="0.3"/>
    <row r="6373" customFormat="1" ht="13.5" x14ac:dyDescent="0.3"/>
    <row r="6374" customFormat="1" ht="13.5" x14ac:dyDescent="0.3"/>
    <row r="6375" customFormat="1" ht="13.5" x14ac:dyDescent="0.3"/>
    <row r="6376" customFormat="1" ht="13.5" x14ac:dyDescent="0.3"/>
    <row r="6377" customFormat="1" ht="13.5" x14ac:dyDescent="0.3"/>
    <row r="6378" customFormat="1" ht="13.5" x14ac:dyDescent="0.3"/>
    <row r="6379" customFormat="1" ht="13.5" x14ac:dyDescent="0.3"/>
    <row r="6380" customFormat="1" ht="13.5" x14ac:dyDescent="0.3"/>
    <row r="6381" customFormat="1" ht="13.5" x14ac:dyDescent="0.3"/>
    <row r="6382" customFormat="1" ht="13.5" x14ac:dyDescent="0.3"/>
    <row r="6383" customFormat="1" ht="13.5" x14ac:dyDescent="0.3"/>
    <row r="6384" customFormat="1" ht="13.5" x14ac:dyDescent="0.3"/>
    <row r="6385" customFormat="1" ht="13.5" x14ac:dyDescent="0.3"/>
    <row r="6386" customFormat="1" ht="13.5" x14ac:dyDescent="0.3"/>
    <row r="6387" customFormat="1" ht="13.5" x14ac:dyDescent="0.3"/>
    <row r="6388" customFormat="1" ht="13.5" x14ac:dyDescent="0.3"/>
    <row r="6389" customFormat="1" ht="13.5" x14ac:dyDescent="0.3"/>
    <row r="6390" customFormat="1" ht="13.5" x14ac:dyDescent="0.3"/>
    <row r="6391" customFormat="1" ht="13.5" x14ac:dyDescent="0.3"/>
    <row r="6392" customFormat="1" ht="13.5" x14ac:dyDescent="0.3"/>
    <row r="6393" customFormat="1" ht="13.5" x14ac:dyDescent="0.3"/>
    <row r="6394" customFormat="1" ht="13.5" x14ac:dyDescent="0.3"/>
    <row r="6395" customFormat="1" ht="13.5" x14ac:dyDescent="0.3"/>
    <row r="6396" customFormat="1" ht="13.5" x14ac:dyDescent="0.3"/>
    <row r="6397" customFormat="1" ht="13.5" x14ac:dyDescent="0.3"/>
    <row r="6398" customFormat="1" ht="13.5" x14ac:dyDescent="0.3"/>
    <row r="6399" customFormat="1" ht="13.5" x14ac:dyDescent="0.3"/>
    <row r="6400" customFormat="1" ht="13.5" x14ac:dyDescent="0.3"/>
    <row r="6401" customFormat="1" ht="13.5" x14ac:dyDescent="0.3"/>
    <row r="6402" customFormat="1" ht="13.5" x14ac:dyDescent="0.3"/>
    <row r="6403" customFormat="1" ht="13.5" x14ac:dyDescent="0.3"/>
    <row r="6404" customFormat="1" ht="13.5" x14ac:dyDescent="0.3"/>
    <row r="6405" customFormat="1" ht="13.5" x14ac:dyDescent="0.3"/>
    <row r="6406" customFormat="1" ht="13.5" x14ac:dyDescent="0.3"/>
    <row r="6407" customFormat="1" ht="13.5" x14ac:dyDescent="0.3"/>
    <row r="6408" customFormat="1" ht="13.5" x14ac:dyDescent="0.3"/>
    <row r="6409" customFormat="1" ht="13.5" x14ac:dyDescent="0.3"/>
    <row r="6410" customFormat="1" ht="13.5" x14ac:dyDescent="0.3"/>
    <row r="6411" customFormat="1" ht="13.5" x14ac:dyDescent="0.3"/>
    <row r="6412" customFormat="1" ht="13.5" x14ac:dyDescent="0.3"/>
    <row r="6413" customFormat="1" ht="13.5" x14ac:dyDescent="0.3"/>
    <row r="6414" customFormat="1" ht="13.5" x14ac:dyDescent="0.3"/>
    <row r="6415" customFormat="1" ht="13.5" x14ac:dyDescent="0.3"/>
    <row r="6416" customFormat="1" ht="13.5" x14ac:dyDescent="0.3"/>
    <row r="6417" customFormat="1" ht="13.5" x14ac:dyDescent="0.3"/>
    <row r="6418" customFormat="1" ht="13.5" x14ac:dyDescent="0.3"/>
    <row r="6419" customFormat="1" ht="13.5" x14ac:dyDescent="0.3"/>
    <row r="6420" customFormat="1" ht="13.5" x14ac:dyDescent="0.3"/>
    <row r="6421" customFormat="1" ht="13.5" x14ac:dyDescent="0.3"/>
    <row r="6422" customFormat="1" ht="13.5" x14ac:dyDescent="0.3"/>
    <row r="6423" customFormat="1" ht="13.5" x14ac:dyDescent="0.3"/>
    <row r="6424" customFormat="1" ht="13.5" x14ac:dyDescent="0.3"/>
    <row r="6425" customFormat="1" ht="13.5" x14ac:dyDescent="0.3"/>
    <row r="6426" customFormat="1" ht="13.5" x14ac:dyDescent="0.3"/>
    <row r="6427" customFormat="1" ht="13.5" x14ac:dyDescent="0.3"/>
    <row r="6428" customFormat="1" ht="13.5" x14ac:dyDescent="0.3"/>
    <row r="6429" customFormat="1" ht="13.5" x14ac:dyDescent="0.3"/>
    <row r="6430" customFormat="1" ht="13.5" x14ac:dyDescent="0.3"/>
    <row r="6431" customFormat="1" ht="13.5" x14ac:dyDescent="0.3"/>
    <row r="6432" customFormat="1" ht="13.5" x14ac:dyDescent="0.3"/>
    <row r="6433" customFormat="1" ht="13.5" x14ac:dyDescent="0.3"/>
    <row r="6434" customFormat="1" ht="13.5" x14ac:dyDescent="0.3"/>
    <row r="6435" customFormat="1" ht="13.5" x14ac:dyDescent="0.3"/>
    <row r="6436" customFormat="1" ht="13.5" x14ac:dyDescent="0.3"/>
    <row r="6437" customFormat="1" ht="13.5" x14ac:dyDescent="0.3"/>
    <row r="6438" customFormat="1" ht="13.5" x14ac:dyDescent="0.3"/>
    <row r="6439" customFormat="1" ht="13.5" x14ac:dyDescent="0.3"/>
    <row r="6440" customFormat="1" ht="13.5" x14ac:dyDescent="0.3"/>
    <row r="6441" customFormat="1" ht="13.5" x14ac:dyDescent="0.3"/>
    <row r="6442" customFormat="1" ht="13.5" x14ac:dyDescent="0.3"/>
    <row r="6443" customFormat="1" ht="13.5" x14ac:dyDescent="0.3"/>
    <row r="6444" customFormat="1" ht="13.5" x14ac:dyDescent="0.3"/>
    <row r="6445" customFormat="1" ht="13.5" x14ac:dyDescent="0.3"/>
    <row r="6446" customFormat="1" ht="13.5" x14ac:dyDescent="0.3"/>
    <row r="6447" customFormat="1" ht="13.5" x14ac:dyDescent="0.3"/>
    <row r="6448" customFormat="1" ht="13.5" x14ac:dyDescent="0.3"/>
    <row r="6449" customFormat="1" ht="13.5" x14ac:dyDescent="0.3"/>
    <row r="6450" customFormat="1" ht="13.5" x14ac:dyDescent="0.3"/>
    <row r="6451" customFormat="1" ht="13.5" x14ac:dyDescent="0.3"/>
    <row r="6452" customFormat="1" ht="13.5" x14ac:dyDescent="0.3"/>
    <row r="6453" customFormat="1" ht="13.5" x14ac:dyDescent="0.3"/>
    <row r="6454" customFormat="1" ht="13.5" x14ac:dyDescent="0.3"/>
    <row r="6455" customFormat="1" ht="13.5" x14ac:dyDescent="0.3"/>
    <row r="6456" customFormat="1" ht="13.5" x14ac:dyDescent="0.3"/>
    <row r="6457" customFormat="1" ht="13.5" x14ac:dyDescent="0.3"/>
    <row r="6458" customFormat="1" ht="13.5" x14ac:dyDescent="0.3"/>
    <row r="6459" customFormat="1" ht="13.5" x14ac:dyDescent="0.3"/>
    <row r="6460" customFormat="1" ht="13.5" x14ac:dyDescent="0.3"/>
    <row r="6461" customFormat="1" ht="13.5" x14ac:dyDescent="0.3"/>
    <row r="6462" customFormat="1" ht="13.5" x14ac:dyDescent="0.3"/>
    <row r="6463" customFormat="1" ht="13.5" x14ac:dyDescent="0.3"/>
    <row r="6464" customFormat="1" ht="13.5" x14ac:dyDescent="0.3"/>
    <row r="6465" customFormat="1" ht="13.5" x14ac:dyDescent="0.3"/>
    <row r="6466" customFormat="1" ht="13.5" x14ac:dyDescent="0.3"/>
    <row r="6467" customFormat="1" ht="13.5" x14ac:dyDescent="0.3"/>
    <row r="6468" customFormat="1" ht="13.5" x14ac:dyDescent="0.3"/>
    <row r="6469" customFormat="1" ht="13.5" x14ac:dyDescent="0.3"/>
    <row r="6470" customFormat="1" ht="13.5" x14ac:dyDescent="0.3"/>
    <row r="6471" customFormat="1" ht="13.5" x14ac:dyDescent="0.3"/>
    <row r="6472" customFormat="1" ht="13.5" x14ac:dyDescent="0.3"/>
    <row r="6473" customFormat="1" ht="13.5" x14ac:dyDescent="0.3"/>
    <row r="6474" customFormat="1" ht="13.5" x14ac:dyDescent="0.3"/>
    <row r="6475" customFormat="1" ht="13.5" x14ac:dyDescent="0.3"/>
    <row r="6476" customFormat="1" ht="13.5" x14ac:dyDescent="0.3"/>
    <row r="6477" customFormat="1" ht="13.5" x14ac:dyDescent="0.3"/>
    <row r="6478" customFormat="1" ht="13.5" x14ac:dyDescent="0.3"/>
    <row r="6479" customFormat="1" ht="13.5" x14ac:dyDescent="0.3"/>
    <row r="6480" customFormat="1" ht="13.5" x14ac:dyDescent="0.3"/>
    <row r="6481" customFormat="1" ht="13.5" x14ac:dyDescent="0.3"/>
    <row r="6482" customFormat="1" ht="13.5" x14ac:dyDescent="0.3"/>
    <row r="6483" customFormat="1" ht="13.5" x14ac:dyDescent="0.3"/>
    <row r="6484" customFormat="1" ht="13.5" x14ac:dyDescent="0.3"/>
    <row r="6485" customFormat="1" ht="13.5" x14ac:dyDescent="0.3"/>
    <row r="6486" customFormat="1" ht="13.5" x14ac:dyDescent="0.3"/>
    <row r="6487" customFormat="1" ht="13.5" x14ac:dyDescent="0.3"/>
    <row r="6488" customFormat="1" ht="13.5" x14ac:dyDescent="0.3"/>
    <row r="6489" customFormat="1" ht="13.5" x14ac:dyDescent="0.3"/>
    <row r="6490" customFormat="1" ht="13.5" x14ac:dyDescent="0.3"/>
    <row r="6491" customFormat="1" ht="13.5" x14ac:dyDescent="0.3"/>
    <row r="6492" customFormat="1" ht="13.5" x14ac:dyDescent="0.3"/>
    <row r="6493" customFormat="1" ht="13.5" x14ac:dyDescent="0.3"/>
    <row r="6494" customFormat="1" ht="13.5" x14ac:dyDescent="0.3"/>
    <row r="6495" customFormat="1" ht="13.5" x14ac:dyDescent="0.3"/>
    <row r="6496" customFormat="1" ht="13.5" x14ac:dyDescent="0.3"/>
    <row r="6497" customFormat="1" ht="13.5" x14ac:dyDescent="0.3"/>
    <row r="6498" customFormat="1" ht="13.5" x14ac:dyDescent="0.3"/>
    <row r="6499" customFormat="1" ht="13.5" x14ac:dyDescent="0.3"/>
    <row r="6500" customFormat="1" ht="13.5" x14ac:dyDescent="0.3"/>
    <row r="6501" customFormat="1" ht="13.5" x14ac:dyDescent="0.3"/>
    <row r="6502" customFormat="1" ht="13.5" x14ac:dyDescent="0.3"/>
    <row r="6503" customFormat="1" ht="13.5" x14ac:dyDescent="0.3"/>
    <row r="6504" customFormat="1" ht="13.5" x14ac:dyDescent="0.3"/>
    <row r="6505" customFormat="1" ht="13.5" x14ac:dyDescent="0.3"/>
    <row r="6506" customFormat="1" ht="13.5" x14ac:dyDescent="0.3"/>
    <row r="6507" customFormat="1" ht="13.5" x14ac:dyDescent="0.3"/>
    <row r="6508" customFormat="1" ht="13.5" x14ac:dyDescent="0.3"/>
    <row r="6509" customFormat="1" ht="13.5" x14ac:dyDescent="0.3"/>
    <row r="6510" customFormat="1" ht="13.5" x14ac:dyDescent="0.3"/>
    <row r="6511" customFormat="1" ht="13.5" x14ac:dyDescent="0.3"/>
    <row r="6512" customFormat="1" ht="13.5" x14ac:dyDescent="0.3"/>
    <row r="6513" customFormat="1" ht="13.5" x14ac:dyDescent="0.3"/>
    <row r="6514" customFormat="1" ht="13.5" x14ac:dyDescent="0.3"/>
    <row r="6515" customFormat="1" ht="13.5" x14ac:dyDescent="0.3"/>
    <row r="6516" customFormat="1" ht="13.5" x14ac:dyDescent="0.3"/>
    <row r="6517" customFormat="1" ht="13.5" x14ac:dyDescent="0.3"/>
    <row r="6518" customFormat="1" ht="13.5" x14ac:dyDescent="0.3"/>
    <row r="6519" customFormat="1" ht="13.5" x14ac:dyDescent="0.3"/>
    <row r="6520" customFormat="1" ht="13.5" x14ac:dyDescent="0.3"/>
    <row r="6521" customFormat="1" ht="13.5" x14ac:dyDescent="0.3"/>
    <row r="6522" customFormat="1" ht="13.5" x14ac:dyDescent="0.3"/>
    <row r="6523" customFormat="1" ht="13.5" x14ac:dyDescent="0.3"/>
    <row r="6524" customFormat="1" ht="13.5" x14ac:dyDescent="0.3"/>
    <row r="6525" customFormat="1" ht="13.5" x14ac:dyDescent="0.3"/>
    <row r="6526" customFormat="1" ht="13.5" x14ac:dyDescent="0.3"/>
    <row r="6527" customFormat="1" ht="13.5" x14ac:dyDescent="0.3"/>
    <row r="6528" customFormat="1" ht="13.5" x14ac:dyDescent="0.3"/>
    <row r="6529" customFormat="1" ht="13.5" x14ac:dyDescent="0.3"/>
    <row r="6530" customFormat="1" ht="13.5" x14ac:dyDescent="0.3"/>
    <row r="6531" customFormat="1" ht="13.5" x14ac:dyDescent="0.3"/>
    <row r="6532" customFormat="1" ht="13.5" x14ac:dyDescent="0.3"/>
    <row r="6533" customFormat="1" ht="13.5" x14ac:dyDescent="0.3"/>
    <row r="6534" customFormat="1" ht="13.5" x14ac:dyDescent="0.3"/>
    <row r="6535" customFormat="1" ht="13.5" x14ac:dyDescent="0.3"/>
    <row r="6536" customFormat="1" ht="13.5" x14ac:dyDescent="0.3"/>
    <row r="6537" customFormat="1" ht="13.5" x14ac:dyDescent="0.3"/>
    <row r="6538" customFormat="1" ht="13.5" x14ac:dyDescent="0.3"/>
    <row r="6539" customFormat="1" ht="13.5" x14ac:dyDescent="0.3"/>
    <row r="6540" customFormat="1" ht="13.5" x14ac:dyDescent="0.3"/>
    <row r="6541" customFormat="1" ht="13.5" x14ac:dyDescent="0.3"/>
    <row r="6542" customFormat="1" ht="13.5" x14ac:dyDescent="0.3"/>
    <row r="6543" customFormat="1" ht="13.5" x14ac:dyDescent="0.3"/>
    <row r="6544" customFormat="1" ht="13.5" x14ac:dyDescent="0.3"/>
    <row r="6545" customFormat="1" ht="13.5" x14ac:dyDescent="0.3"/>
    <row r="6546" customFormat="1" ht="13.5" x14ac:dyDescent="0.3"/>
    <row r="6547" customFormat="1" ht="13.5" x14ac:dyDescent="0.3"/>
    <row r="6548" customFormat="1" ht="13.5" x14ac:dyDescent="0.3"/>
    <row r="6549" customFormat="1" ht="13.5" x14ac:dyDescent="0.3"/>
    <row r="6550" customFormat="1" ht="13.5" x14ac:dyDescent="0.3"/>
    <row r="6551" customFormat="1" ht="13.5" x14ac:dyDescent="0.3"/>
    <row r="6552" customFormat="1" ht="13.5" x14ac:dyDescent="0.3"/>
    <row r="6553" customFormat="1" ht="13.5" x14ac:dyDescent="0.3"/>
    <row r="6554" customFormat="1" ht="13.5" x14ac:dyDescent="0.3"/>
    <row r="6555" customFormat="1" ht="13.5" x14ac:dyDescent="0.3"/>
    <row r="6556" customFormat="1" ht="13.5" x14ac:dyDescent="0.3"/>
    <row r="6557" customFormat="1" ht="13.5" x14ac:dyDescent="0.3"/>
    <row r="6558" customFormat="1" ht="13.5" x14ac:dyDescent="0.3"/>
    <row r="6559" customFormat="1" ht="13.5" x14ac:dyDescent="0.3"/>
    <row r="6560" customFormat="1" ht="13.5" x14ac:dyDescent="0.3"/>
    <row r="6561" customFormat="1" ht="13.5" x14ac:dyDescent="0.3"/>
    <row r="6562" customFormat="1" ht="13.5" x14ac:dyDescent="0.3"/>
    <row r="6563" customFormat="1" ht="13.5" x14ac:dyDescent="0.3"/>
    <row r="6564" customFormat="1" ht="13.5" x14ac:dyDescent="0.3"/>
    <row r="6565" customFormat="1" ht="13.5" x14ac:dyDescent="0.3"/>
    <row r="6566" customFormat="1" ht="13.5" x14ac:dyDescent="0.3"/>
    <row r="6567" customFormat="1" ht="13.5" x14ac:dyDescent="0.3"/>
    <row r="6568" customFormat="1" ht="13.5" x14ac:dyDescent="0.3"/>
    <row r="6569" customFormat="1" ht="13.5" x14ac:dyDescent="0.3"/>
    <row r="6570" customFormat="1" ht="13.5" x14ac:dyDescent="0.3"/>
    <row r="6571" customFormat="1" ht="13.5" x14ac:dyDescent="0.3"/>
    <row r="6572" customFormat="1" ht="13.5" x14ac:dyDescent="0.3"/>
    <row r="6573" customFormat="1" ht="13.5" x14ac:dyDescent="0.3"/>
    <row r="6574" customFormat="1" ht="13.5" x14ac:dyDescent="0.3"/>
    <row r="6575" customFormat="1" ht="13.5" x14ac:dyDescent="0.3"/>
    <row r="6576" customFormat="1" ht="13.5" x14ac:dyDescent="0.3"/>
    <row r="6577" customFormat="1" ht="13.5" x14ac:dyDescent="0.3"/>
    <row r="6578" customFormat="1" ht="13.5" x14ac:dyDescent="0.3"/>
    <row r="6579" customFormat="1" ht="13.5" x14ac:dyDescent="0.3"/>
    <row r="6580" customFormat="1" ht="13.5" x14ac:dyDescent="0.3"/>
    <row r="6581" customFormat="1" ht="13.5" x14ac:dyDescent="0.3"/>
    <row r="6582" customFormat="1" ht="13.5" x14ac:dyDescent="0.3"/>
    <row r="6583" customFormat="1" ht="13.5" x14ac:dyDescent="0.3"/>
    <row r="6584" customFormat="1" ht="13.5" x14ac:dyDescent="0.3"/>
    <row r="6585" customFormat="1" ht="13.5" x14ac:dyDescent="0.3"/>
    <row r="6586" customFormat="1" ht="13.5" x14ac:dyDescent="0.3"/>
    <row r="6587" customFormat="1" ht="13.5" x14ac:dyDescent="0.3"/>
    <row r="6588" customFormat="1" ht="13.5" x14ac:dyDescent="0.3"/>
    <row r="6589" customFormat="1" ht="13.5" x14ac:dyDescent="0.3"/>
    <row r="6590" customFormat="1" ht="13.5" x14ac:dyDescent="0.3"/>
    <row r="6591" customFormat="1" ht="13.5" x14ac:dyDescent="0.3"/>
    <row r="6592" customFormat="1" ht="13.5" x14ac:dyDescent="0.3"/>
    <row r="6593" customFormat="1" ht="13.5" x14ac:dyDescent="0.3"/>
    <row r="6594" customFormat="1" ht="13.5" x14ac:dyDescent="0.3"/>
    <row r="6595" customFormat="1" ht="13.5" x14ac:dyDescent="0.3"/>
    <row r="6596" customFormat="1" ht="13.5" x14ac:dyDescent="0.3"/>
    <row r="6597" customFormat="1" ht="13.5" x14ac:dyDescent="0.3"/>
    <row r="6598" customFormat="1" ht="13.5" x14ac:dyDescent="0.3"/>
    <row r="6599" customFormat="1" ht="13.5" x14ac:dyDescent="0.3"/>
    <row r="6600" customFormat="1" ht="13.5" x14ac:dyDescent="0.3"/>
    <row r="6601" customFormat="1" ht="13.5" x14ac:dyDescent="0.3"/>
    <row r="6602" customFormat="1" ht="13.5" x14ac:dyDescent="0.3"/>
    <row r="6603" customFormat="1" ht="13.5" x14ac:dyDescent="0.3"/>
    <row r="6604" customFormat="1" ht="13.5" x14ac:dyDescent="0.3"/>
    <row r="6605" customFormat="1" ht="13.5" x14ac:dyDescent="0.3"/>
    <row r="6606" customFormat="1" ht="13.5" x14ac:dyDescent="0.3"/>
    <row r="6607" customFormat="1" ht="13.5" x14ac:dyDescent="0.3"/>
    <row r="6608" customFormat="1" ht="13.5" x14ac:dyDescent="0.3"/>
    <row r="6609" customFormat="1" ht="13.5" x14ac:dyDescent="0.3"/>
    <row r="6610" customFormat="1" ht="13.5" x14ac:dyDescent="0.3"/>
    <row r="6611" customFormat="1" ht="13.5" x14ac:dyDescent="0.3"/>
    <row r="6612" customFormat="1" ht="13.5" x14ac:dyDescent="0.3"/>
    <row r="6613" customFormat="1" ht="13.5" x14ac:dyDescent="0.3"/>
    <row r="6614" customFormat="1" ht="13.5" x14ac:dyDescent="0.3"/>
    <row r="6615" customFormat="1" ht="13.5" x14ac:dyDescent="0.3"/>
    <row r="6616" customFormat="1" ht="13.5" x14ac:dyDescent="0.3"/>
    <row r="6617" customFormat="1" ht="13.5" x14ac:dyDescent="0.3"/>
    <row r="6618" customFormat="1" ht="13.5" x14ac:dyDescent="0.3"/>
    <row r="6619" customFormat="1" ht="13.5" x14ac:dyDescent="0.3"/>
    <row r="6620" customFormat="1" ht="13.5" x14ac:dyDescent="0.3"/>
    <row r="6621" customFormat="1" ht="13.5" x14ac:dyDescent="0.3"/>
    <row r="6622" customFormat="1" ht="13.5" x14ac:dyDescent="0.3"/>
    <row r="6623" customFormat="1" ht="13.5" x14ac:dyDescent="0.3"/>
    <row r="6624" customFormat="1" ht="13.5" x14ac:dyDescent="0.3"/>
    <row r="6625" customFormat="1" ht="13.5" x14ac:dyDescent="0.3"/>
    <row r="6626" customFormat="1" ht="13.5" x14ac:dyDescent="0.3"/>
    <row r="6627" customFormat="1" ht="13.5" x14ac:dyDescent="0.3"/>
    <row r="6628" customFormat="1" ht="13.5" x14ac:dyDescent="0.3"/>
    <row r="6629" customFormat="1" ht="13.5" x14ac:dyDescent="0.3"/>
    <row r="6630" customFormat="1" ht="13.5" x14ac:dyDescent="0.3"/>
    <row r="6631" customFormat="1" ht="13.5" x14ac:dyDescent="0.3"/>
    <row r="6632" customFormat="1" ht="13.5" x14ac:dyDescent="0.3"/>
    <row r="6633" customFormat="1" ht="13.5" x14ac:dyDescent="0.3"/>
    <row r="6634" customFormat="1" ht="13.5" x14ac:dyDescent="0.3"/>
    <row r="6635" customFormat="1" ht="13.5" x14ac:dyDescent="0.3"/>
    <row r="6636" customFormat="1" ht="13.5" x14ac:dyDescent="0.3"/>
    <row r="6637" customFormat="1" ht="13.5" x14ac:dyDescent="0.3"/>
    <row r="6638" customFormat="1" ht="13.5" x14ac:dyDescent="0.3"/>
    <row r="6639" customFormat="1" ht="13.5" x14ac:dyDescent="0.3"/>
    <row r="6640" customFormat="1" ht="13.5" x14ac:dyDescent="0.3"/>
    <row r="6641" customFormat="1" ht="13.5" x14ac:dyDescent="0.3"/>
    <row r="6642" customFormat="1" ht="13.5" x14ac:dyDescent="0.3"/>
    <row r="6643" customFormat="1" ht="13.5" x14ac:dyDescent="0.3"/>
    <row r="6644" customFormat="1" ht="13.5" x14ac:dyDescent="0.3"/>
    <row r="6645" customFormat="1" ht="13.5" x14ac:dyDescent="0.3"/>
    <row r="6646" customFormat="1" ht="13.5" x14ac:dyDescent="0.3"/>
    <row r="6647" customFormat="1" ht="13.5" x14ac:dyDescent="0.3"/>
    <row r="6648" customFormat="1" ht="13.5" x14ac:dyDescent="0.3"/>
    <row r="6649" customFormat="1" ht="13.5" x14ac:dyDescent="0.3"/>
    <row r="6650" customFormat="1" ht="13.5" x14ac:dyDescent="0.3"/>
    <row r="6651" customFormat="1" ht="13.5" x14ac:dyDescent="0.3"/>
    <row r="6652" customFormat="1" ht="13.5" x14ac:dyDescent="0.3"/>
    <row r="6653" customFormat="1" ht="13.5" x14ac:dyDescent="0.3"/>
    <row r="6654" customFormat="1" ht="13.5" x14ac:dyDescent="0.3"/>
    <row r="6655" customFormat="1" ht="13.5" x14ac:dyDescent="0.3"/>
    <row r="6656" customFormat="1" ht="13.5" x14ac:dyDescent="0.3"/>
    <row r="6657" customFormat="1" ht="13.5" x14ac:dyDescent="0.3"/>
    <row r="6658" customFormat="1" ht="13.5" x14ac:dyDescent="0.3"/>
    <row r="6659" customFormat="1" ht="13.5" x14ac:dyDescent="0.3"/>
    <row r="6660" customFormat="1" ht="13.5" x14ac:dyDescent="0.3"/>
    <row r="6661" customFormat="1" ht="13.5" x14ac:dyDescent="0.3"/>
    <row r="6662" customFormat="1" ht="13.5" x14ac:dyDescent="0.3"/>
    <row r="6663" customFormat="1" ht="13.5" x14ac:dyDescent="0.3"/>
    <row r="6664" customFormat="1" ht="13.5" x14ac:dyDescent="0.3"/>
    <row r="6665" customFormat="1" ht="13.5" x14ac:dyDescent="0.3"/>
    <row r="6666" customFormat="1" ht="13.5" x14ac:dyDescent="0.3"/>
    <row r="6667" customFormat="1" ht="13.5" x14ac:dyDescent="0.3"/>
    <row r="6668" customFormat="1" ht="13.5" x14ac:dyDescent="0.3"/>
    <row r="6669" customFormat="1" ht="13.5" x14ac:dyDescent="0.3"/>
    <row r="6670" customFormat="1" ht="13.5" x14ac:dyDescent="0.3"/>
    <row r="6671" customFormat="1" ht="13.5" x14ac:dyDescent="0.3"/>
    <row r="6672" customFormat="1" ht="13.5" x14ac:dyDescent="0.3"/>
    <row r="6673" customFormat="1" ht="13.5" x14ac:dyDescent="0.3"/>
    <row r="6674" customFormat="1" ht="13.5" x14ac:dyDescent="0.3"/>
    <row r="6675" customFormat="1" ht="13.5" x14ac:dyDescent="0.3"/>
    <row r="6676" customFormat="1" ht="13.5" x14ac:dyDescent="0.3"/>
    <row r="6677" customFormat="1" ht="13.5" x14ac:dyDescent="0.3"/>
    <row r="6678" customFormat="1" ht="13.5" x14ac:dyDescent="0.3"/>
    <row r="6679" customFormat="1" ht="13.5" x14ac:dyDescent="0.3"/>
    <row r="6680" customFormat="1" ht="13.5" x14ac:dyDescent="0.3"/>
    <row r="6681" customFormat="1" ht="13.5" x14ac:dyDescent="0.3"/>
    <row r="6682" customFormat="1" ht="13.5" x14ac:dyDescent="0.3"/>
    <row r="6683" customFormat="1" ht="13.5" x14ac:dyDescent="0.3"/>
    <row r="6684" customFormat="1" ht="13.5" x14ac:dyDescent="0.3"/>
    <row r="6685" customFormat="1" ht="13.5" x14ac:dyDescent="0.3"/>
    <row r="6686" customFormat="1" ht="13.5" x14ac:dyDescent="0.3"/>
    <row r="6687" customFormat="1" ht="13.5" x14ac:dyDescent="0.3"/>
    <row r="6688" customFormat="1" ht="13.5" x14ac:dyDescent="0.3"/>
    <row r="6689" customFormat="1" ht="13.5" x14ac:dyDescent="0.3"/>
    <row r="6690" customFormat="1" ht="13.5" x14ac:dyDescent="0.3"/>
    <row r="6691" customFormat="1" ht="13.5" x14ac:dyDescent="0.3"/>
    <row r="6692" customFormat="1" ht="13.5" x14ac:dyDescent="0.3"/>
    <row r="6693" customFormat="1" ht="13.5" x14ac:dyDescent="0.3"/>
    <row r="6694" customFormat="1" ht="13.5" x14ac:dyDescent="0.3"/>
    <row r="6695" customFormat="1" ht="13.5" x14ac:dyDescent="0.3"/>
    <row r="6696" customFormat="1" ht="13.5" x14ac:dyDescent="0.3"/>
    <row r="6697" customFormat="1" ht="13.5" x14ac:dyDescent="0.3"/>
    <row r="6698" customFormat="1" ht="13.5" x14ac:dyDescent="0.3"/>
    <row r="6699" customFormat="1" ht="13.5" x14ac:dyDescent="0.3"/>
    <row r="6700" customFormat="1" ht="13.5" x14ac:dyDescent="0.3"/>
    <row r="6701" customFormat="1" ht="13.5" x14ac:dyDescent="0.3"/>
    <row r="6702" customFormat="1" ht="13.5" x14ac:dyDescent="0.3"/>
    <row r="6703" customFormat="1" ht="13.5" x14ac:dyDescent="0.3"/>
    <row r="6704" customFormat="1" ht="13.5" x14ac:dyDescent="0.3"/>
    <row r="6705" customFormat="1" ht="13.5" x14ac:dyDescent="0.3"/>
    <row r="6706" customFormat="1" ht="13.5" x14ac:dyDescent="0.3"/>
    <row r="6707" customFormat="1" ht="13.5" x14ac:dyDescent="0.3"/>
    <row r="6708" customFormat="1" ht="13.5" x14ac:dyDescent="0.3"/>
    <row r="6709" customFormat="1" ht="13.5" x14ac:dyDescent="0.3"/>
    <row r="6710" customFormat="1" ht="13.5" x14ac:dyDescent="0.3"/>
    <row r="6711" customFormat="1" ht="13.5" x14ac:dyDescent="0.3"/>
    <row r="6712" customFormat="1" ht="13.5" x14ac:dyDescent="0.3"/>
    <row r="6713" customFormat="1" ht="13.5" x14ac:dyDescent="0.3"/>
    <row r="6714" customFormat="1" ht="13.5" x14ac:dyDescent="0.3"/>
    <row r="6715" customFormat="1" ht="13.5" x14ac:dyDescent="0.3"/>
    <row r="6716" customFormat="1" ht="13.5" x14ac:dyDescent="0.3"/>
    <row r="6717" customFormat="1" ht="13.5" x14ac:dyDescent="0.3"/>
    <row r="6718" customFormat="1" ht="13.5" x14ac:dyDescent="0.3"/>
    <row r="6719" customFormat="1" ht="13.5" x14ac:dyDescent="0.3"/>
    <row r="6720" customFormat="1" ht="13.5" x14ac:dyDescent="0.3"/>
    <row r="6721" customFormat="1" ht="13.5" x14ac:dyDescent="0.3"/>
    <row r="6722" customFormat="1" ht="13.5" x14ac:dyDescent="0.3"/>
    <row r="6723" customFormat="1" ht="13.5" x14ac:dyDescent="0.3"/>
    <row r="6724" customFormat="1" ht="13.5" x14ac:dyDescent="0.3"/>
    <row r="6725" customFormat="1" ht="13.5" x14ac:dyDescent="0.3"/>
    <row r="6726" customFormat="1" ht="13.5" x14ac:dyDescent="0.3"/>
    <row r="6727" customFormat="1" ht="13.5" x14ac:dyDescent="0.3"/>
    <row r="6728" customFormat="1" ht="13.5" x14ac:dyDescent="0.3"/>
    <row r="6729" customFormat="1" ht="13.5" x14ac:dyDescent="0.3"/>
    <row r="6730" customFormat="1" ht="13.5" x14ac:dyDescent="0.3"/>
    <row r="6731" customFormat="1" ht="13.5" x14ac:dyDescent="0.3"/>
    <row r="6732" customFormat="1" ht="13.5" x14ac:dyDescent="0.3"/>
    <row r="6733" customFormat="1" ht="13.5" x14ac:dyDescent="0.3"/>
    <row r="6734" customFormat="1" ht="13.5" x14ac:dyDescent="0.3"/>
    <row r="6735" customFormat="1" ht="13.5" x14ac:dyDescent="0.3"/>
    <row r="6736" customFormat="1" ht="13.5" x14ac:dyDescent="0.3"/>
    <row r="6737" customFormat="1" ht="13.5" x14ac:dyDescent="0.3"/>
    <row r="6738" customFormat="1" ht="13.5" x14ac:dyDescent="0.3"/>
    <row r="6739" customFormat="1" ht="13.5" x14ac:dyDescent="0.3"/>
    <row r="6740" customFormat="1" ht="13.5" x14ac:dyDescent="0.3"/>
    <row r="6741" customFormat="1" ht="13.5" x14ac:dyDescent="0.3"/>
    <row r="6742" customFormat="1" ht="13.5" x14ac:dyDescent="0.3"/>
    <row r="6743" customFormat="1" ht="13.5" x14ac:dyDescent="0.3"/>
    <row r="6744" customFormat="1" ht="13.5" x14ac:dyDescent="0.3"/>
    <row r="6745" customFormat="1" ht="13.5" x14ac:dyDescent="0.3"/>
    <row r="6746" customFormat="1" ht="13.5" x14ac:dyDescent="0.3"/>
    <row r="6747" customFormat="1" ht="13.5" x14ac:dyDescent="0.3"/>
    <row r="6748" customFormat="1" ht="13.5" x14ac:dyDescent="0.3"/>
    <row r="6749" customFormat="1" ht="13.5" x14ac:dyDescent="0.3"/>
    <row r="6750" customFormat="1" ht="13.5" x14ac:dyDescent="0.3"/>
    <row r="6751" customFormat="1" ht="13.5" x14ac:dyDescent="0.3"/>
    <row r="6752" customFormat="1" ht="13.5" x14ac:dyDescent="0.3"/>
    <row r="6753" customFormat="1" ht="13.5" x14ac:dyDescent="0.3"/>
    <row r="6754" customFormat="1" ht="13.5" x14ac:dyDescent="0.3"/>
    <row r="6755" customFormat="1" ht="13.5" x14ac:dyDescent="0.3"/>
    <row r="6756" customFormat="1" ht="13.5" x14ac:dyDescent="0.3"/>
    <row r="6757" customFormat="1" ht="13.5" x14ac:dyDescent="0.3"/>
    <row r="6758" customFormat="1" ht="13.5" x14ac:dyDescent="0.3"/>
    <row r="6759" customFormat="1" ht="13.5" x14ac:dyDescent="0.3"/>
    <row r="6760" customFormat="1" ht="13.5" x14ac:dyDescent="0.3"/>
    <row r="6761" customFormat="1" ht="13.5" x14ac:dyDescent="0.3"/>
    <row r="6762" customFormat="1" ht="13.5" x14ac:dyDescent="0.3"/>
    <row r="6763" customFormat="1" ht="13.5" x14ac:dyDescent="0.3"/>
    <row r="6764" customFormat="1" ht="13.5" x14ac:dyDescent="0.3"/>
    <row r="6765" customFormat="1" ht="13.5" x14ac:dyDescent="0.3"/>
    <row r="6766" customFormat="1" ht="13.5" x14ac:dyDescent="0.3"/>
    <row r="6767" customFormat="1" ht="13.5" x14ac:dyDescent="0.3"/>
    <row r="6768" customFormat="1" ht="13.5" x14ac:dyDescent="0.3"/>
    <row r="6769" customFormat="1" ht="13.5" x14ac:dyDescent="0.3"/>
    <row r="6770" customFormat="1" ht="13.5" x14ac:dyDescent="0.3"/>
    <row r="6771" customFormat="1" ht="13.5" x14ac:dyDescent="0.3"/>
    <row r="6772" customFormat="1" ht="13.5" x14ac:dyDescent="0.3"/>
    <row r="6773" customFormat="1" ht="13.5" x14ac:dyDescent="0.3"/>
    <row r="6774" customFormat="1" ht="13.5" x14ac:dyDescent="0.3"/>
    <row r="6775" customFormat="1" ht="13.5" x14ac:dyDescent="0.3"/>
    <row r="6776" customFormat="1" ht="13.5" x14ac:dyDescent="0.3"/>
    <row r="6777" customFormat="1" ht="13.5" x14ac:dyDescent="0.3"/>
    <row r="6778" customFormat="1" ht="13.5" x14ac:dyDescent="0.3"/>
    <row r="6779" customFormat="1" ht="13.5" x14ac:dyDescent="0.3"/>
    <row r="6780" customFormat="1" ht="13.5" x14ac:dyDescent="0.3"/>
    <row r="6781" customFormat="1" ht="13.5" x14ac:dyDescent="0.3"/>
    <row r="6782" customFormat="1" ht="13.5" x14ac:dyDescent="0.3"/>
    <row r="6783" customFormat="1" ht="13.5" x14ac:dyDescent="0.3"/>
    <row r="6784" customFormat="1" ht="13.5" x14ac:dyDescent="0.3"/>
    <row r="6785" customFormat="1" ht="13.5" x14ac:dyDescent="0.3"/>
    <row r="6786" customFormat="1" ht="13.5" x14ac:dyDescent="0.3"/>
    <row r="6787" customFormat="1" ht="13.5" x14ac:dyDescent="0.3"/>
    <row r="6788" customFormat="1" ht="13.5" x14ac:dyDescent="0.3"/>
    <row r="6789" customFormat="1" ht="13.5" x14ac:dyDescent="0.3"/>
    <row r="6790" customFormat="1" ht="13.5" x14ac:dyDescent="0.3"/>
    <row r="6791" customFormat="1" ht="13.5" x14ac:dyDescent="0.3"/>
    <row r="6792" customFormat="1" ht="13.5" x14ac:dyDescent="0.3"/>
    <row r="6793" customFormat="1" ht="13.5" x14ac:dyDescent="0.3"/>
    <row r="6794" customFormat="1" ht="13.5" x14ac:dyDescent="0.3"/>
    <row r="6795" customFormat="1" ht="13.5" x14ac:dyDescent="0.3"/>
    <row r="6796" customFormat="1" ht="13.5" x14ac:dyDescent="0.3"/>
    <row r="6797" customFormat="1" ht="13.5" x14ac:dyDescent="0.3"/>
    <row r="6798" customFormat="1" ht="13.5" x14ac:dyDescent="0.3"/>
    <row r="6799" customFormat="1" ht="13.5" x14ac:dyDescent="0.3"/>
    <row r="6800" customFormat="1" ht="13.5" x14ac:dyDescent="0.3"/>
    <row r="6801" customFormat="1" ht="13.5" x14ac:dyDescent="0.3"/>
    <row r="6802" customFormat="1" ht="13.5" x14ac:dyDescent="0.3"/>
    <row r="6803" customFormat="1" ht="13.5" x14ac:dyDescent="0.3"/>
    <row r="6804" customFormat="1" ht="13.5" x14ac:dyDescent="0.3"/>
    <row r="6805" customFormat="1" ht="13.5" x14ac:dyDescent="0.3"/>
    <row r="6806" customFormat="1" ht="13.5" x14ac:dyDescent="0.3"/>
    <row r="6807" customFormat="1" ht="13.5" x14ac:dyDescent="0.3"/>
    <row r="6808" customFormat="1" ht="13.5" x14ac:dyDescent="0.3"/>
    <row r="6809" customFormat="1" ht="13.5" x14ac:dyDescent="0.3"/>
    <row r="6810" customFormat="1" ht="13.5" x14ac:dyDescent="0.3"/>
    <row r="6811" customFormat="1" ht="13.5" x14ac:dyDescent="0.3"/>
    <row r="6812" customFormat="1" ht="13.5" x14ac:dyDescent="0.3"/>
    <row r="6813" customFormat="1" ht="13.5" x14ac:dyDescent="0.3"/>
    <row r="6814" customFormat="1" ht="13.5" x14ac:dyDescent="0.3"/>
    <row r="6815" customFormat="1" ht="13.5" x14ac:dyDescent="0.3"/>
    <row r="6816" customFormat="1" ht="13.5" x14ac:dyDescent="0.3"/>
    <row r="6817" customFormat="1" ht="13.5" x14ac:dyDescent="0.3"/>
    <row r="6818" customFormat="1" ht="13.5" x14ac:dyDescent="0.3"/>
    <row r="6819" customFormat="1" ht="13.5" x14ac:dyDescent="0.3"/>
    <row r="6820" customFormat="1" ht="13.5" x14ac:dyDescent="0.3"/>
    <row r="6821" customFormat="1" ht="13.5" x14ac:dyDescent="0.3"/>
    <row r="6822" customFormat="1" ht="13.5" x14ac:dyDescent="0.3"/>
    <row r="6823" customFormat="1" ht="13.5" x14ac:dyDescent="0.3"/>
    <row r="6824" customFormat="1" ht="13.5" x14ac:dyDescent="0.3"/>
    <row r="6825" customFormat="1" ht="13.5" x14ac:dyDescent="0.3"/>
    <row r="6826" customFormat="1" ht="13.5" x14ac:dyDescent="0.3"/>
    <row r="6827" customFormat="1" ht="13.5" x14ac:dyDescent="0.3"/>
    <row r="6828" customFormat="1" ht="13.5" x14ac:dyDescent="0.3"/>
    <row r="6829" customFormat="1" ht="13.5" x14ac:dyDescent="0.3"/>
    <row r="6830" customFormat="1" ht="13.5" x14ac:dyDescent="0.3"/>
    <row r="6831" customFormat="1" ht="13.5" x14ac:dyDescent="0.3"/>
    <row r="6832" customFormat="1" ht="13.5" x14ac:dyDescent="0.3"/>
    <row r="6833" customFormat="1" ht="13.5" x14ac:dyDescent="0.3"/>
    <row r="6834" customFormat="1" ht="13.5" x14ac:dyDescent="0.3"/>
    <row r="6835" customFormat="1" ht="13.5" x14ac:dyDescent="0.3"/>
    <row r="6836" customFormat="1" ht="13.5" x14ac:dyDescent="0.3"/>
    <row r="6837" customFormat="1" ht="13.5" x14ac:dyDescent="0.3"/>
    <row r="6838" customFormat="1" ht="13.5" x14ac:dyDescent="0.3"/>
    <row r="6839" customFormat="1" ht="13.5" x14ac:dyDescent="0.3"/>
    <row r="6840" customFormat="1" ht="13.5" x14ac:dyDescent="0.3"/>
    <row r="6841" customFormat="1" ht="13.5" x14ac:dyDescent="0.3"/>
    <row r="6842" customFormat="1" ht="13.5" x14ac:dyDescent="0.3"/>
    <row r="6843" customFormat="1" ht="13.5" x14ac:dyDescent="0.3"/>
    <row r="6844" customFormat="1" ht="13.5" x14ac:dyDescent="0.3"/>
    <row r="6845" customFormat="1" ht="13.5" x14ac:dyDescent="0.3"/>
    <row r="6846" customFormat="1" ht="13.5" x14ac:dyDescent="0.3"/>
    <row r="6847" customFormat="1" ht="13.5" x14ac:dyDescent="0.3"/>
    <row r="6848" customFormat="1" ht="13.5" x14ac:dyDescent="0.3"/>
    <row r="6849" customFormat="1" ht="13.5" x14ac:dyDescent="0.3"/>
    <row r="6850" customFormat="1" ht="13.5" x14ac:dyDescent="0.3"/>
    <row r="6851" customFormat="1" ht="13.5" x14ac:dyDescent="0.3"/>
    <row r="6852" customFormat="1" ht="13.5" x14ac:dyDescent="0.3"/>
    <row r="6853" customFormat="1" ht="13.5" x14ac:dyDescent="0.3"/>
    <row r="6854" customFormat="1" ht="13.5" x14ac:dyDescent="0.3"/>
    <row r="6855" customFormat="1" ht="13.5" x14ac:dyDescent="0.3"/>
    <row r="6856" customFormat="1" ht="13.5" x14ac:dyDescent="0.3"/>
    <row r="6857" customFormat="1" ht="13.5" x14ac:dyDescent="0.3"/>
    <row r="6858" customFormat="1" ht="13.5" x14ac:dyDescent="0.3"/>
    <row r="6859" customFormat="1" ht="13.5" x14ac:dyDescent="0.3"/>
    <row r="6860" customFormat="1" ht="13.5" x14ac:dyDescent="0.3"/>
    <row r="6861" customFormat="1" ht="13.5" x14ac:dyDescent="0.3"/>
    <row r="6862" customFormat="1" ht="13.5" x14ac:dyDescent="0.3"/>
    <row r="6863" customFormat="1" ht="13.5" x14ac:dyDescent="0.3"/>
    <row r="6864" customFormat="1" ht="13.5" x14ac:dyDescent="0.3"/>
    <row r="6865" customFormat="1" ht="13.5" x14ac:dyDescent="0.3"/>
    <row r="6866" customFormat="1" ht="13.5" x14ac:dyDescent="0.3"/>
    <row r="6867" customFormat="1" ht="13.5" x14ac:dyDescent="0.3"/>
    <row r="6868" customFormat="1" ht="13.5" x14ac:dyDescent="0.3"/>
    <row r="6869" customFormat="1" ht="13.5" x14ac:dyDescent="0.3"/>
    <row r="6870" customFormat="1" ht="13.5" x14ac:dyDescent="0.3"/>
    <row r="6871" customFormat="1" ht="13.5" x14ac:dyDescent="0.3"/>
    <row r="6872" customFormat="1" ht="13.5" x14ac:dyDescent="0.3"/>
    <row r="6873" customFormat="1" ht="13.5" x14ac:dyDescent="0.3"/>
    <row r="6874" customFormat="1" ht="13.5" x14ac:dyDescent="0.3"/>
    <row r="6875" customFormat="1" ht="13.5" x14ac:dyDescent="0.3"/>
    <row r="6876" customFormat="1" ht="13.5" x14ac:dyDescent="0.3"/>
    <row r="6877" customFormat="1" ht="13.5" x14ac:dyDescent="0.3"/>
    <row r="6878" customFormat="1" ht="13.5" x14ac:dyDescent="0.3"/>
    <row r="6879" customFormat="1" ht="13.5" x14ac:dyDescent="0.3"/>
    <row r="6880" customFormat="1" ht="13.5" x14ac:dyDescent="0.3"/>
    <row r="6881" customFormat="1" ht="13.5" x14ac:dyDescent="0.3"/>
    <row r="6882" customFormat="1" ht="13.5" x14ac:dyDescent="0.3"/>
    <row r="6883" customFormat="1" ht="13.5" x14ac:dyDescent="0.3"/>
    <row r="6884" customFormat="1" ht="13.5" x14ac:dyDescent="0.3"/>
    <row r="6885" customFormat="1" ht="13.5" x14ac:dyDescent="0.3"/>
    <row r="6886" customFormat="1" ht="13.5" x14ac:dyDescent="0.3"/>
    <row r="6887" customFormat="1" ht="13.5" x14ac:dyDescent="0.3"/>
    <row r="6888" customFormat="1" ht="13.5" x14ac:dyDescent="0.3"/>
    <row r="6889" customFormat="1" ht="13.5" x14ac:dyDescent="0.3"/>
    <row r="6890" customFormat="1" ht="13.5" x14ac:dyDescent="0.3"/>
    <row r="6891" customFormat="1" ht="13.5" x14ac:dyDescent="0.3"/>
    <row r="6892" customFormat="1" ht="13.5" x14ac:dyDescent="0.3"/>
    <row r="6893" customFormat="1" ht="13.5" x14ac:dyDescent="0.3"/>
    <row r="6894" customFormat="1" ht="13.5" x14ac:dyDescent="0.3"/>
    <row r="6895" customFormat="1" ht="13.5" x14ac:dyDescent="0.3"/>
    <row r="6896" customFormat="1" ht="13.5" x14ac:dyDescent="0.3"/>
    <row r="6897" customFormat="1" ht="13.5" x14ac:dyDescent="0.3"/>
    <row r="6898" customFormat="1" ht="13.5" x14ac:dyDescent="0.3"/>
    <row r="6899" customFormat="1" ht="13.5" x14ac:dyDescent="0.3"/>
    <row r="6900" customFormat="1" ht="13.5" x14ac:dyDescent="0.3"/>
    <row r="6901" customFormat="1" ht="13.5" x14ac:dyDescent="0.3"/>
    <row r="6902" customFormat="1" ht="13.5" x14ac:dyDescent="0.3"/>
    <row r="6903" customFormat="1" ht="13.5" x14ac:dyDescent="0.3"/>
    <row r="6904" customFormat="1" ht="13.5" x14ac:dyDescent="0.3"/>
    <row r="6905" customFormat="1" ht="13.5" x14ac:dyDescent="0.3"/>
    <row r="6906" customFormat="1" ht="13.5" x14ac:dyDescent="0.3"/>
    <row r="6907" customFormat="1" ht="13.5" x14ac:dyDescent="0.3"/>
    <row r="6908" customFormat="1" ht="13.5" x14ac:dyDescent="0.3"/>
    <row r="6909" customFormat="1" ht="13.5" x14ac:dyDescent="0.3"/>
    <row r="6910" customFormat="1" ht="13.5" x14ac:dyDescent="0.3"/>
    <row r="6911" customFormat="1" ht="13.5" x14ac:dyDescent="0.3"/>
    <row r="6912" customFormat="1" ht="13.5" x14ac:dyDescent="0.3"/>
    <row r="6913" customFormat="1" ht="13.5" x14ac:dyDescent="0.3"/>
    <row r="6914" customFormat="1" ht="13.5" x14ac:dyDescent="0.3"/>
    <row r="6915" customFormat="1" ht="13.5" x14ac:dyDescent="0.3"/>
    <row r="6916" customFormat="1" ht="13.5" x14ac:dyDescent="0.3"/>
    <row r="6917" customFormat="1" ht="13.5" x14ac:dyDescent="0.3"/>
    <row r="6918" customFormat="1" ht="13.5" x14ac:dyDescent="0.3"/>
    <row r="6919" customFormat="1" ht="13.5" x14ac:dyDescent="0.3"/>
    <row r="6920" customFormat="1" ht="13.5" x14ac:dyDescent="0.3"/>
    <row r="6921" customFormat="1" ht="13.5" x14ac:dyDescent="0.3"/>
    <row r="6922" customFormat="1" ht="13.5" x14ac:dyDescent="0.3"/>
    <row r="6923" customFormat="1" ht="13.5" x14ac:dyDescent="0.3"/>
    <row r="6924" customFormat="1" ht="13.5" x14ac:dyDescent="0.3"/>
    <row r="6925" customFormat="1" ht="13.5" x14ac:dyDescent="0.3"/>
    <row r="6926" customFormat="1" ht="13.5" x14ac:dyDescent="0.3"/>
    <row r="6927" customFormat="1" ht="13.5" x14ac:dyDescent="0.3"/>
    <row r="6928" customFormat="1" ht="13.5" x14ac:dyDescent="0.3"/>
    <row r="6929" customFormat="1" ht="13.5" x14ac:dyDescent="0.3"/>
    <row r="6930" customFormat="1" ht="13.5" x14ac:dyDescent="0.3"/>
    <row r="6931" customFormat="1" ht="13.5" x14ac:dyDescent="0.3"/>
    <row r="6932" customFormat="1" ht="13.5" x14ac:dyDescent="0.3"/>
    <row r="6933" customFormat="1" ht="13.5" x14ac:dyDescent="0.3"/>
    <row r="6934" customFormat="1" ht="13.5" x14ac:dyDescent="0.3"/>
    <row r="6935" customFormat="1" ht="13.5" x14ac:dyDescent="0.3"/>
    <row r="6936" customFormat="1" ht="13.5" x14ac:dyDescent="0.3"/>
    <row r="6937" customFormat="1" ht="13.5" x14ac:dyDescent="0.3"/>
    <row r="6938" customFormat="1" ht="13.5" x14ac:dyDescent="0.3"/>
    <row r="6939" customFormat="1" ht="13.5" x14ac:dyDescent="0.3"/>
    <row r="6940" customFormat="1" ht="13.5" x14ac:dyDescent="0.3"/>
    <row r="6941" customFormat="1" ht="13.5" x14ac:dyDescent="0.3"/>
    <row r="6942" customFormat="1" ht="13.5" x14ac:dyDescent="0.3"/>
    <row r="6943" customFormat="1" ht="13.5" x14ac:dyDescent="0.3"/>
    <row r="6944" customFormat="1" ht="13.5" x14ac:dyDescent="0.3"/>
    <row r="6945" customFormat="1" ht="13.5" x14ac:dyDescent="0.3"/>
    <row r="6946" customFormat="1" ht="13.5" x14ac:dyDescent="0.3"/>
    <row r="6947" customFormat="1" ht="13.5" x14ac:dyDescent="0.3"/>
    <row r="6948" customFormat="1" ht="13.5" x14ac:dyDescent="0.3"/>
    <row r="6949" customFormat="1" ht="13.5" x14ac:dyDescent="0.3"/>
    <row r="6950" customFormat="1" ht="13.5" x14ac:dyDescent="0.3"/>
    <row r="6951" customFormat="1" ht="13.5" x14ac:dyDescent="0.3"/>
    <row r="6952" customFormat="1" ht="13.5" x14ac:dyDescent="0.3"/>
    <row r="6953" customFormat="1" ht="13.5" x14ac:dyDescent="0.3"/>
    <row r="6954" customFormat="1" ht="13.5" x14ac:dyDescent="0.3"/>
    <row r="6955" customFormat="1" ht="13.5" x14ac:dyDescent="0.3"/>
    <row r="6956" customFormat="1" ht="13.5" x14ac:dyDescent="0.3"/>
    <row r="6957" customFormat="1" ht="13.5" x14ac:dyDescent="0.3"/>
    <row r="6958" customFormat="1" ht="13.5" x14ac:dyDescent="0.3"/>
    <row r="6959" customFormat="1" ht="13.5" x14ac:dyDescent="0.3"/>
    <row r="6960" customFormat="1" ht="13.5" x14ac:dyDescent="0.3"/>
    <row r="6961" customFormat="1" ht="13.5" x14ac:dyDescent="0.3"/>
    <row r="6962" customFormat="1" ht="13.5" x14ac:dyDescent="0.3"/>
    <row r="6963" customFormat="1" ht="13.5" x14ac:dyDescent="0.3"/>
    <row r="6964" customFormat="1" ht="13.5" x14ac:dyDescent="0.3"/>
    <row r="6965" customFormat="1" ht="13.5" x14ac:dyDescent="0.3"/>
    <row r="6966" customFormat="1" ht="13.5" x14ac:dyDescent="0.3"/>
    <row r="6967" customFormat="1" ht="13.5" x14ac:dyDescent="0.3"/>
    <row r="6968" customFormat="1" ht="13.5" x14ac:dyDescent="0.3"/>
    <row r="6969" customFormat="1" ht="13.5" x14ac:dyDescent="0.3"/>
    <row r="6970" customFormat="1" ht="13.5" x14ac:dyDescent="0.3"/>
    <row r="6971" customFormat="1" ht="13.5" x14ac:dyDescent="0.3"/>
    <row r="6972" customFormat="1" ht="13.5" x14ac:dyDescent="0.3"/>
    <row r="6973" customFormat="1" ht="13.5" x14ac:dyDescent="0.3"/>
    <row r="6974" customFormat="1" ht="13.5" x14ac:dyDescent="0.3"/>
    <row r="6975" customFormat="1" ht="13.5" x14ac:dyDescent="0.3"/>
    <row r="6976" customFormat="1" ht="13.5" x14ac:dyDescent="0.3"/>
    <row r="6977" customFormat="1" ht="13.5" x14ac:dyDescent="0.3"/>
    <row r="6978" customFormat="1" ht="13.5" x14ac:dyDescent="0.3"/>
    <row r="6979" customFormat="1" ht="13.5" x14ac:dyDescent="0.3"/>
    <row r="6980" customFormat="1" ht="13.5" x14ac:dyDescent="0.3"/>
    <row r="6981" customFormat="1" ht="13.5" x14ac:dyDescent="0.3"/>
    <row r="6982" customFormat="1" ht="13.5" x14ac:dyDescent="0.3"/>
    <row r="6983" customFormat="1" ht="13.5" x14ac:dyDescent="0.3"/>
    <row r="6984" customFormat="1" ht="13.5" x14ac:dyDescent="0.3"/>
    <row r="6985" customFormat="1" ht="13.5" x14ac:dyDescent="0.3"/>
    <row r="6986" customFormat="1" ht="13.5" x14ac:dyDescent="0.3"/>
    <row r="6987" customFormat="1" ht="13.5" x14ac:dyDescent="0.3"/>
    <row r="6988" customFormat="1" ht="13.5" x14ac:dyDescent="0.3"/>
    <row r="6989" customFormat="1" ht="13.5" x14ac:dyDescent="0.3"/>
    <row r="6990" customFormat="1" ht="13.5" x14ac:dyDescent="0.3"/>
    <row r="6991" customFormat="1" ht="13.5" x14ac:dyDescent="0.3"/>
    <row r="6992" customFormat="1" ht="13.5" x14ac:dyDescent="0.3"/>
    <row r="6993" customFormat="1" ht="13.5" x14ac:dyDescent="0.3"/>
    <row r="6994" customFormat="1" ht="13.5" x14ac:dyDescent="0.3"/>
    <row r="6995" customFormat="1" ht="13.5" x14ac:dyDescent="0.3"/>
    <row r="6996" customFormat="1" ht="13.5" x14ac:dyDescent="0.3"/>
    <row r="6997" customFormat="1" ht="13.5" x14ac:dyDescent="0.3"/>
    <row r="6998" customFormat="1" ht="13.5" x14ac:dyDescent="0.3"/>
    <row r="6999" customFormat="1" ht="13.5" x14ac:dyDescent="0.3"/>
    <row r="7000" customFormat="1" ht="13.5" x14ac:dyDescent="0.3"/>
    <row r="7001" customFormat="1" ht="13.5" x14ac:dyDescent="0.3"/>
    <row r="7002" customFormat="1" ht="13.5" x14ac:dyDescent="0.3"/>
    <row r="7003" customFormat="1" ht="13.5" x14ac:dyDescent="0.3"/>
    <row r="7004" customFormat="1" ht="13.5" x14ac:dyDescent="0.3"/>
    <row r="7005" customFormat="1" ht="13.5" x14ac:dyDescent="0.3"/>
    <row r="7006" customFormat="1" ht="13.5" x14ac:dyDescent="0.3"/>
    <row r="7007" customFormat="1" ht="13.5" x14ac:dyDescent="0.3"/>
    <row r="7008" customFormat="1" ht="13.5" x14ac:dyDescent="0.3"/>
    <row r="7009" customFormat="1" ht="13.5" x14ac:dyDescent="0.3"/>
    <row r="7010" customFormat="1" ht="13.5" x14ac:dyDescent="0.3"/>
    <row r="7011" customFormat="1" ht="13.5" x14ac:dyDescent="0.3"/>
    <row r="7012" customFormat="1" ht="13.5" x14ac:dyDescent="0.3"/>
    <row r="7013" customFormat="1" ht="13.5" x14ac:dyDescent="0.3"/>
    <row r="7014" customFormat="1" ht="13.5" x14ac:dyDescent="0.3"/>
    <row r="7015" customFormat="1" ht="13.5" x14ac:dyDescent="0.3"/>
    <row r="7016" customFormat="1" ht="13.5" x14ac:dyDescent="0.3"/>
    <row r="7017" customFormat="1" ht="13.5" x14ac:dyDescent="0.3"/>
    <row r="7018" customFormat="1" ht="13.5" x14ac:dyDescent="0.3"/>
    <row r="7019" customFormat="1" ht="13.5" x14ac:dyDescent="0.3"/>
    <row r="7020" customFormat="1" ht="13.5" x14ac:dyDescent="0.3"/>
    <row r="7021" customFormat="1" ht="13.5" x14ac:dyDescent="0.3"/>
    <row r="7022" customFormat="1" ht="13.5" x14ac:dyDescent="0.3"/>
    <row r="7023" customFormat="1" ht="13.5" x14ac:dyDescent="0.3"/>
    <row r="7024" customFormat="1" ht="13.5" x14ac:dyDescent="0.3"/>
    <row r="7025" customFormat="1" ht="13.5" x14ac:dyDescent="0.3"/>
    <row r="7026" customFormat="1" ht="13.5" x14ac:dyDescent="0.3"/>
    <row r="7027" customFormat="1" ht="13.5" x14ac:dyDescent="0.3"/>
    <row r="7028" customFormat="1" ht="13.5" x14ac:dyDescent="0.3"/>
    <row r="7029" customFormat="1" ht="13.5" x14ac:dyDescent="0.3"/>
    <row r="7030" customFormat="1" ht="13.5" x14ac:dyDescent="0.3"/>
    <row r="7031" customFormat="1" ht="13.5" x14ac:dyDescent="0.3"/>
    <row r="7032" customFormat="1" ht="13.5" x14ac:dyDescent="0.3"/>
    <row r="7033" customFormat="1" ht="13.5" x14ac:dyDescent="0.3"/>
    <row r="7034" customFormat="1" ht="13.5" x14ac:dyDescent="0.3"/>
    <row r="7035" customFormat="1" ht="13.5" x14ac:dyDescent="0.3"/>
    <row r="7036" customFormat="1" ht="13.5" x14ac:dyDescent="0.3"/>
    <row r="7037" customFormat="1" ht="13.5" x14ac:dyDescent="0.3"/>
    <row r="7038" customFormat="1" ht="13.5" x14ac:dyDescent="0.3"/>
    <row r="7039" customFormat="1" ht="13.5" x14ac:dyDescent="0.3"/>
    <row r="7040" customFormat="1" ht="13.5" x14ac:dyDescent="0.3"/>
    <row r="7041" customFormat="1" ht="13.5" x14ac:dyDescent="0.3"/>
    <row r="7042" customFormat="1" ht="13.5" x14ac:dyDescent="0.3"/>
    <row r="7043" customFormat="1" ht="13.5" x14ac:dyDescent="0.3"/>
    <row r="7044" customFormat="1" ht="13.5" x14ac:dyDescent="0.3"/>
    <row r="7045" customFormat="1" ht="13.5" x14ac:dyDescent="0.3"/>
    <row r="7046" customFormat="1" ht="13.5" x14ac:dyDescent="0.3"/>
    <row r="7047" customFormat="1" ht="13.5" x14ac:dyDescent="0.3"/>
    <row r="7048" customFormat="1" ht="13.5" x14ac:dyDescent="0.3"/>
    <row r="7049" customFormat="1" ht="13.5" x14ac:dyDescent="0.3"/>
    <row r="7050" customFormat="1" ht="13.5" x14ac:dyDescent="0.3"/>
    <row r="7051" customFormat="1" ht="13.5" x14ac:dyDescent="0.3"/>
    <row r="7052" customFormat="1" ht="13.5" x14ac:dyDescent="0.3"/>
    <row r="7053" customFormat="1" ht="13.5" x14ac:dyDescent="0.3"/>
    <row r="7054" customFormat="1" ht="13.5" x14ac:dyDescent="0.3"/>
    <row r="7055" customFormat="1" ht="13.5" x14ac:dyDescent="0.3"/>
    <row r="7056" customFormat="1" ht="13.5" x14ac:dyDescent="0.3"/>
    <row r="7057" customFormat="1" ht="13.5" x14ac:dyDescent="0.3"/>
    <row r="7058" customFormat="1" ht="13.5" x14ac:dyDescent="0.3"/>
    <row r="7059" customFormat="1" ht="13.5" x14ac:dyDescent="0.3"/>
    <row r="7060" customFormat="1" ht="13.5" x14ac:dyDescent="0.3"/>
    <row r="7061" customFormat="1" ht="13.5" x14ac:dyDescent="0.3"/>
    <row r="7062" customFormat="1" ht="13.5" x14ac:dyDescent="0.3"/>
    <row r="7063" customFormat="1" ht="13.5" x14ac:dyDescent="0.3"/>
    <row r="7064" customFormat="1" ht="13.5" x14ac:dyDescent="0.3"/>
    <row r="7065" customFormat="1" ht="13.5" x14ac:dyDescent="0.3"/>
    <row r="7066" customFormat="1" ht="13.5" x14ac:dyDescent="0.3"/>
    <row r="7067" customFormat="1" ht="13.5" x14ac:dyDescent="0.3"/>
    <row r="7068" customFormat="1" ht="13.5" x14ac:dyDescent="0.3"/>
    <row r="7069" customFormat="1" ht="13.5" x14ac:dyDescent="0.3"/>
    <row r="7070" customFormat="1" ht="13.5" x14ac:dyDescent="0.3"/>
    <row r="7071" customFormat="1" ht="13.5" x14ac:dyDescent="0.3"/>
    <row r="7072" customFormat="1" ht="13.5" x14ac:dyDescent="0.3"/>
    <row r="7073" customFormat="1" ht="13.5" x14ac:dyDescent="0.3"/>
    <row r="7074" customFormat="1" ht="13.5" x14ac:dyDescent="0.3"/>
    <row r="7075" customFormat="1" ht="13.5" x14ac:dyDescent="0.3"/>
    <row r="7076" customFormat="1" ht="13.5" x14ac:dyDescent="0.3"/>
    <row r="7077" customFormat="1" ht="13.5" x14ac:dyDescent="0.3"/>
    <row r="7078" customFormat="1" ht="13.5" x14ac:dyDescent="0.3"/>
    <row r="7079" customFormat="1" ht="13.5" x14ac:dyDescent="0.3"/>
    <row r="7080" customFormat="1" ht="13.5" x14ac:dyDescent="0.3"/>
    <row r="7081" customFormat="1" ht="13.5" x14ac:dyDescent="0.3"/>
    <row r="7082" customFormat="1" ht="13.5" x14ac:dyDescent="0.3"/>
    <row r="7083" customFormat="1" ht="13.5" x14ac:dyDescent="0.3"/>
    <row r="7084" customFormat="1" ht="13.5" x14ac:dyDescent="0.3"/>
    <row r="7085" customFormat="1" ht="13.5" x14ac:dyDescent="0.3"/>
    <row r="7086" customFormat="1" ht="13.5" x14ac:dyDescent="0.3"/>
    <row r="7087" customFormat="1" ht="13.5" x14ac:dyDescent="0.3"/>
    <row r="7088" customFormat="1" ht="13.5" x14ac:dyDescent="0.3"/>
    <row r="7089" customFormat="1" ht="13.5" x14ac:dyDescent="0.3"/>
    <row r="7090" customFormat="1" ht="13.5" x14ac:dyDescent="0.3"/>
    <row r="7091" customFormat="1" ht="13.5" x14ac:dyDescent="0.3"/>
    <row r="7092" customFormat="1" ht="13.5" x14ac:dyDescent="0.3"/>
    <row r="7093" customFormat="1" ht="13.5" x14ac:dyDescent="0.3"/>
    <row r="7094" customFormat="1" ht="13.5" x14ac:dyDescent="0.3"/>
    <row r="7095" customFormat="1" ht="13.5" x14ac:dyDescent="0.3"/>
    <row r="7096" customFormat="1" ht="13.5" x14ac:dyDescent="0.3"/>
    <row r="7097" customFormat="1" ht="13.5" x14ac:dyDescent="0.3"/>
    <row r="7098" customFormat="1" ht="13.5" x14ac:dyDescent="0.3"/>
    <row r="7099" customFormat="1" ht="13.5" x14ac:dyDescent="0.3"/>
    <row r="7100" customFormat="1" ht="13.5" x14ac:dyDescent="0.3"/>
    <row r="7101" customFormat="1" ht="13.5" x14ac:dyDescent="0.3"/>
    <row r="7102" customFormat="1" ht="13.5" x14ac:dyDescent="0.3"/>
    <row r="7103" customFormat="1" ht="13.5" x14ac:dyDescent="0.3"/>
    <row r="7104" customFormat="1" ht="13.5" x14ac:dyDescent="0.3"/>
    <row r="7105" customFormat="1" ht="13.5" x14ac:dyDescent="0.3"/>
    <row r="7106" customFormat="1" ht="13.5" x14ac:dyDescent="0.3"/>
    <row r="7107" customFormat="1" ht="13.5" x14ac:dyDescent="0.3"/>
    <row r="7108" customFormat="1" ht="13.5" x14ac:dyDescent="0.3"/>
    <row r="7109" customFormat="1" ht="13.5" x14ac:dyDescent="0.3"/>
    <row r="7110" customFormat="1" ht="13.5" x14ac:dyDescent="0.3"/>
    <row r="7111" customFormat="1" ht="13.5" x14ac:dyDescent="0.3"/>
    <row r="7112" customFormat="1" ht="13.5" x14ac:dyDescent="0.3"/>
    <row r="7113" customFormat="1" ht="13.5" x14ac:dyDescent="0.3"/>
    <row r="7114" customFormat="1" ht="13.5" x14ac:dyDescent="0.3"/>
    <row r="7115" customFormat="1" ht="13.5" x14ac:dyDescent="0.3"/>
    <row r="7116" customFormat="1" ht="13.5" x14ac:dyDescent="0.3"/>
    <row r="7117" customFormat="1" ht="13.5" x14ac:dyDescent="0.3"/>
    <row r="7118" customFormat="1" ht="13.5" x14ac:dyDescent="0.3"/>
    <row r="7119" customFormat="1" ht="13.5" x14ac:dyDescent="0.3"/>
    <row r="7120" customFormat="1" ht="13.5" x14ac:dyDescent="0.3"/>
    <row r="7121" customFormat="1" ht="13.5" x14ac:dyDescent="0.3"/>
    <row r="7122" customFormat="1" ht="13.5" x14ac:dyDescent="0.3"/>
    <row r="7123" customFormat="1" ht="13.5" x14ac:dyDescent="0.3"/>
    <row r="7124" customFormat="1" ht="13.5" x14ac:dyDescent="0.3"/>
    <row r="7125" customFormat="1" ht="13.5" x14ac:dyDescent="0.3"/>
    <row r="7126" customFormat="1" ht="13.5" x14ac:dyDescent="0.3"/>
    <row r="7127" customFormat="1" ht="13.5" x14ac:dyDescent="0.3"/>
    <row r="7128" customFormat="1" ht="13.5" x14ac:dyDescent="0.3"/>
    <row r="7129" customFormat="1" ht="13.5" x14ac:dyDescent="0.3"/>
    <row r="7130" customFormat="1" ht="13.5" x14ac:dyDescent="0.3"/>
    <row r="7131" customFormat="1" ht="13.5" x14ac:dyDescent="0.3"/>
    <row r="7132" customFormat="1" ht="13.5" x14ac:dyDescent="0.3"/>
    <row r="7133" customFormat="1" ht="13.5" x14ac:dyDescent="0.3"/>
    <row r="7134" customFormat="1" ht="13.5" x14ac:dyDescent="0.3"/>
    <row r="7135" customFormat="1" ht="13.5" x14ac:dyDescent="0.3"/>
    <row r="7136" customFormat="1" ht="13.5" x14ac:dyDescent="0.3"/>
    <row r="7137" customFormat="1" ht="13.5" x14ac:dyDescent="0.3"/>
    <row r="7138" customFormat="1" ht="13.5" x14ac:dyDescent="0.3"/>
    <row r="7139" customFormat="1" ht="13.5" x14ac:dyDescent="0.3"/>
    <row r="7140" customFormat="1" ht="13.5" x14ac:dyDescent="0.3"/>
    <row r="7141" customFormat="1" ht="13.5" x14ac:dyDescent="0.3"/>
    <row r="7142" customFormat="1" ht="13.5" x14ac:dyDescent="0.3"/>
    <row r="7143" customFormat="1" ht="13.5" x14ac:dyDescent="0.3"/>
    <row r="7144" customFormat="1" ht="13.5" x14ac:dyDescent="0.3"/>
    <row r="7145" customFormat="1" ht="13.5" x14ac:dyDescent="0.3"/>
    <row r="7146" customFormat="1" ht="13.5" x14ac:dyDescent="0.3"/>
    <row r="7147" customFormat="1" ht="13.5" x14ac:dyDescent="0.3"/>
    <row r="7148" customFormat="1" ht="13.5" x14ac:dyDescent="0.3"/>
    <row r="7149" customFormat="1" ht="13.5" x14ac:dyDescent="0.3"/>
    <row r="7150" customFormat="1" ht="13.5" x14ac:dyDescent="0.3"/>
    <row r="7151" customFormat="1" ht="13.5" x14ac:dyDescent="0.3"/>
    <row r="7152" customFormat="1" ht="13.5" x14ac:dyDescent="0.3"/>
    <row r="7153" customFormat="1" ht="13.5" x14ac:dyDescent="0.3"/>
    <row r="7154" customFormat="1" ht="13.5" x14ac:dyDescent="0.3"/>
    <row r="7155" customFormat="1" ht="13.5" x14ac:dyDescent="0.3"/>
    <row r="7156" customFormat="1" ht="13.5" x14ac:dyDescent="0.3"/>
    <row r="7157" customFormat="1" ht="13.5" x14ac:dyDescent="0.3"/>
    <row r="7158" customFormat="1" ht="13.5" x14ac:dyDescent="0.3"/>
    <row r="7159" customFormat="1" ht="13.5" x14ac:dyDescent="0.3"/>
    <row r="7160" customFormat="1" ht="13.5" x14ac:dyDescent="0.3"/>
    <row r="7161" customFormat="1" ht="13.5" x14ac:dyDescent="0.3"/>
    <row r="7162" customFormat="1" ht="13.5" x14ac:dyDescent="0.3"/>
    <row r="7163" customFormat="1" ht="13.5" x14ac:dyDescent="0.3"/>
    <row r="7164" customFormat="1" ht="13.5" x14ac:dyDescent="0.3"/>
    <row r="7165" customFormat="1" ht="13.5" x14ac:dyDescent="0.3"/>
    <row r="7166" customFormat="1" ht="13.5" x14ac:dyDescent="0.3"/>
    <row r="7167" customFormat="1" ht="13.5" x14ac:dyDescent="0.3"/>
    <row r="7168" customFormat="1" ht="13.5" x14ac:dyDescent="0.3"/>
    <row r="7169" customFormat="1" ht="13.5" x14ac:dyDescent="0.3"/>
    <row r="7170" customFormat="1" ht="13.5" x14ac:dyDescent="0.3"/>
    <row r="7171" customFormat="1" ht="13.5" x14ac:dyDescent="0.3"/>
    <row r="7172" customFormat="1" ht="13.5" x14ac:dyDescent="0.3"/>
    <row r="7173" customFormat="1" ht="13.5" x14ac:dyDescent="0.3"/>
    <row r="7174" customFormat="1" ht="13.5" x14ac:dyDescent="0.3"/>
    <row r="7175" customFormat="1" ht="13.5" x14ac:dyDescent="0.3"/>
    <row r="7176" customFormat="1" ht="13.5" x14ac:dyDescent="0.3"/>
    <row r="7177" customFormat="1" ht="13.5" x14ac:dyDescent="0.3"/>
    <row r="7178" customFormat="1" ht="13.5" x14ac:dyDescent="0.3"/>
    <row r="7179" customFormat="1" ht="13.5" x14ac:dyDescent="0.3"/>
    <row r="7180" customFormat="1" ht="13.5" x14ac:dyDescent="0.3"/>
    <row r="7181" customFormat="1" ht="13.5" x14ac:dyDescent="0.3"/>
    <row r="7182" customFormat="1" ht="13.5" x14ac:dyDescent="0.3"/>
    <row r="7183" customFormat="1" ht="13.5" x14ac:dyDescent="0.3"/>
    <row r="7184" customFormat="1" ht="13.5" x14ac:dyDescent="0.3"/>
    <row r="7185" customFormat="1" ht="13.5" x14ac:dyDescent="0.3"/>
    <row r="7186" customFormat="1" ht="13.5" x14ac:dyDescent="0.3"/>
    <row r="7187" customFormat="1" ht="13.5" x14ac:dyDescent="0.3"/>
    <row r="7188" customFormat="1" ht="13.5" x14ac:dyDescent="0.3"/>
    <row r="7189" customFormat="1" ht="13.5" x14ac:dyDescent="0.3"/>
    <row r="7190" customFormat="1" ht="13.5" x14ac:dyDescent="0.3"/>
    <row r="7191" customFormat="1" ht="13.5" x14ac:dyDescent="0.3"/>
    <row r="7192" customFormat="1" ht="13.5" x14ac:dyDescent="0.3"/>
    <row r="7193" customFormat="1" ht="13.5" x14ac:dyDescent="0.3"/>
    <row r="7194" customFormat="1" ht="13.5" x14ac:dyDescent="0.3"/>
    <row r="7195" customFormat="1" ht="13.5" x14ac:dyDescent="0.3"/>
    <row r="7196" customFormat="1" ht="13.5" x14ac:dyDescent="0.3"/>
    <row r="7197" customFormat="1" ht="13.5" x14ac:dyDescent="0.3"/>
    <row r="7198" customFormat="1" ht="13.5" x14ac:dyDescent="0.3"/>
    <row r="7199" customFormat="1" ht="13.5" x14ac:dyDescent="0.3"/>
    <row r="7200" customFormat="1" ht="13.5" x14ac:dyDescent="0.3"/>
    <row r="7201" customFormat="1" ht="13.5" x14ac:dyDescent="0.3"/>
    <row r="7202" customFormat="1" ht="13.5" x14ac:dyDescent="0.3"/>
    <row r="7203" customFormat="1" ht="13.5" x14ac:dyDescent="0.3"/>
    <row r="7204" customFormat="1" ht="13.5" x14ac:dyDescent="0.3"/>
    <row r="7205" customFormat="1" ht="13.5" x14ac:dyDescent="0.3"/>
    <row r="7206" customFormat="1" ht="13.5" x14ac:dyDescent="0.3"/>
    <row r="7207" customFormat="1" ht="13.5" x14ac:dyDescent="0.3"/>
    <row r="7208" customFormat="1" ht="13.5" x14ac:dyDescent="0.3"/>
    <row r="7209" customFormat="1" ht="13.5" x14ac:dyDescent="0.3"/>
    <row r="7210" customFormat="1" ht="13.5" x14ac:dyDescent="0.3"/>
    <row r="7211" customFormat="1" ht="13.5" x14ac:dyDescent="0.3"/>
    <row r="7212" customFormat="1" ht="13.5" x14ac:dyDescent="0.3"/>
    <row r="7213" customFormat="1" ht="13.5" x14ac:dyDescent="0.3"/>
    <row r="7214" customFormat="1" ht="13.5" x14ac:dyDescent="0.3"/>
    <row r="7215" customFormat="1" ht="13.5" x14ac:dyDescent="0.3"/>
    <row r="7216" customFormat="1" ht="13.5" x14ac:dyDescent="0.3"/>
    <row r="7217" customFormat="1" ht="13.5" x14ac:dyDescent="0.3"/>
    <row r="7218" customFormat="1" ht="13.5" x14ac:dyDescent="0.3"/>
    <row r="7219" customFormat="1" ht="13.5" x14ac:dyDescent="0.3"/>
    <row r="7220" customFormat="1" ht="13.5" x14ac:dyDescent="0.3"/>
    <row r="7221" customFormat="1" ht="13.5" x14ac:dyDescent="0.3"/>
    <row r="7222" customFormat="1" ht="13.5" x14ac:dyDescent="0.3"/>
    <row r="7223" customFormat="1" ht="13.5" x14ac:dyDescent="0.3"/>
    <row r="7224" customFormat="1" ht="13.5" x14ac:dyDescent="0.3"/>
    <row r="7225" customFormat="1" ht="13.5" x14ac:dyDescent="0.3"/>
    <row r="7226" customFormat="1" ht="13.5" x14ac:dyDescent="0.3"/>
    <row r="7227" customFormat="1" ht="13.5" x14ac:dyDescent="0.3"/>
    <row r="7228" customFormat="1" ht="13.5" x14ac:dyDescent="0.3"/>
    <row r="7229" customFormat="1" ht="13.5" x14ac:dyDescent="0.3"/>
    <row r="7230" customFormat="1" ht="13.5" x14ac:dyDescent="0.3"/>
    <row r="7231" customFormat="1" ht="13.5" x14ac:dyDescent="0.3"/>
    <row r="7232" customFormat="1" ht="13.5" x14ac:dyDescent="0.3"/>
    <row r="7233" customFormat="1" ht="13.5" x14ac:dyDescent="0.3"/>
    <row r="7234" customFormat="1" ht="13.5" x14ac:dyDescent="0.3"/>
    <row r="7235" customFormat="1" ht="13.5" x14ac:dyDescent="0.3"/>
    <row r="7236" customFormat="1" ht="13.5" x14ac:dyDescent="0.3"/>
    <row r="7237" customFormat="1" ht="13.5" x14ac:dyDescent="0.3"/>
    <row r="7238" customFormat="1" ht="13.5" x14ac:dyDescent="0.3"/>
    <row r="7239" customFormat="1" ht="13.5" x14ac:dyDescent="0.3"/>
    <row r="7240" customFormat="1" ht="13.5" x14ac:dyDescent="0.3"/>
    <row r="7241" customFormat="1" ht="13.5" x14ac:dyDescent="0.3"/>
    <row r="7242" customFormat="1" ht="13.5" x14ac:dyDescent="0.3"/>
    <row r="7243" customFormat="1" ht="13.5" x14ac:dyDescent="0.3"/>
    <row r="7244" customFormat="1" ht="13.5" x14ac:dyDescent="0.3"/>
    <row r="7245" customFormat="1" ht="13.5" x14ac:dyDescent="0.3"/>
    <row r="7246" customFormat="1" ht="13.5" x14ac:dyDescent="0.3"/>
    <row r="7247" customFormat="1" ht="13.5" x14ac:dyDescent="0.3"/>
    <row r="7248" customFormat="1" ht="13.5" x14ac:dyDescent="0.3"/>
    <row r="7249" customFormat="1" ht="13.5" x14ac:dyDescent="0.3"/>
    <row r="7250" customFormat="1" ht="13.5" x14ac:dyDescent="0.3"/>
    <row r="7251" customFormat="1" ht="13.5" x14ac:dyDescent="0.3"/>
    <row r="7252" customFormat="1" ht="13.5" x14ac:dyDescent="0.3"/>
    <row r="7253" customFormat="1" ht="13.5" x14ac:dyDescent="0.3"/>
    <row r="7254" customFormat="1" ht="13.5" x14ac:dyDescent="0.3"/>
    <row r="7255" customFormat="1" ht="13.5" x14ac:dyDescent="0.3"/>
    <row r="7256" customFormat="1" ht="13.5" x14ac:dyDescent="0.3"/>
    <row r="7257" customFormat="1" ht="13.5" x14ac:dyDescent="0.3"/>
    <row r="7258" customFormat="1" ht="13.5" x14ac:dyDescent="0.3"/>
    <row r="7259" customFormat="1" ht="13.5" x14ac:dyDescent="0.3"/>
    <row r="7260" customFormat="1" ht="13.5" x14ac:dyDescent="0.3"/>
    <row r="7261" customFormat="1" ht="13.5" x14ac:dyDescent="0.3"/>
    <row r="7262" customFormat="1" ht="13.5" x14ac:dyDescent="0.3"/>
    <row r="7263" customFormat="1" ht="13.5" x14ac:dyDescent="0.3"/>
    <row r="7264" customFormat="1" ht="13.5" x14ac:dyDescent="0.3"/>
    <row r="7265" customFormat="1" ht="13.5" x14ac:dyDescent="0.3"/>
    <row r="7266" customFormat="1" ht="13.5" x14ac:dyDescent="0.3"/>
    <row r="7267" customFormat="1" ht="13.5" x14ac:dyDescent="0.3"/>
    <row r="7268" customFormat="1" ht="13.5" x14ac:dyDescent="0.3"/>
    <row r="7269" customFormat="1" ht="13.5" x14ac:dyDescent="0.3"/>
    <row r="7270" customFormat="1" ht="13.5" x14ac:dyDescent="0.3"/>
    <row r="7271" customFormat="1" ht="13.5" x14ac:dyDescent="0.3"/>
    <row r="7272" customFormat="1" ht="13.5" x14ac:dyDescent="0.3"/>
    <row r="7273" customFormat="1" ht="13.5" x14ac:dyDescent="0.3"/>
    <row r="7274" customFormat="1" ht="13.5" x14ac:dyDescent="0.3"/>
    <row r="7275" customFormat="1" ht="13.5" x14ac:dyDescent="0.3"/>
    <row r="7276" customFormat="1" ht="13.5" x14ac:dyDescent="0.3"/>
    <row r="7277" customFormat="1" ht="13.5" x14ac:dyDescent="0.3"/>
    <row r="7278" customFormat="1" ht="13.5" x14ac:dyDescent="0.3"/>
    <row r="7279" customFormat="1" ht="13.5" x14ac:dyDescent="0.3"/>
    <row r="7280" customFormat="1" ht="13.5" x14ac:dyDescent="0.3"/>
    <row r="7281" customFormat="1" ht="13.5" x14ac:dyDescent="0.3"/>
    <row r="7282" customFormat="1" ht="13.5" x14ac:dyDescent="0.3"/>
    <row r="7283" customFormat="1" ht="13.5" x14ac:dyDescent="0.3"/>
    <row r="7284" customFormat="1" ht="13.5" x14ac:dyDescent="0.3"/>
    <row r="7285" customFormat="1" ht="13.5" x14ac:dyDescent="0.3"/>
    <row r="7286" customFormat="1" ht="13.5" x14ac:dyDescent="0.3"/>
    <row r="7287" customFormat="1" ht="13.5" x14ac:dyDescent="0.3"/>
    <row r="7288" customFormat="1" ht="13.5" x14ac:dyDescent="0.3"/>
    <row r="7289" customFormat="1" ht="13.5" x14ac:dyDescent="0.3"/>
    <row r="7290" customFormat="1" ht="13.5" x14ac:dyDescent="0.3"/>
    <row r="7291" customFormat="1" ht="13.5" x14ac:dyDescent="0.3"/>
    <row r="7292" customFormat="1" ht="13.5" x14ac:dyDescent="0.3"/>
    <row r="7293" customFormat="1" ht="13.5" x14ac:dyDescent="0.3"/>
    <row r="7294" customFormat="1" ht="13.5" x14ac:dyDescent="0.3"/>
    <row r="7295" customFormat="1" ht="13.5" x14ac:dyDescent="0.3"/>
    <row r="7296" customFormat="1" ht="13.5" x14ac:dyDescent="0.3"/>
    <row r="7297" customFormat="1" ht="13.5" x14ac:dyDescent="0.3"/>
    <row r="7298" customFormat="1" ht="13.5" x14ac:dyDescent="0.3"/>
    <row r="7299" customFormat="1" ht="13.5" x14ac:dyDescent="0.3"/>
    <row r="7300" customFormat="1" ht="13.5" x14ac:dyDescent="0.3"/>
    <row r="7301" customFormat="1" ht="13.5" x14ac:dyDescent="0.3"/>
    <row r="7302" customFormat="1" ht="13.5" x14ac:dyDescent="0.3"/>
    <row r="7303" customFormat="1" ht="13.5" x14ac:dyDescent="0.3"/>
    <row r="7304" customFormat="1" ht="13.5" x14ac:dyDescent="0.3"/>
    <row r="7305" customFormat="1" ht="13.5" x14ac:dyDescent="0.3"/>
    <row r="7306" customFormat="1" ht="13.5" x14ac:dyDescent="0.3"/>
    <row r="7307" customFormat="1" ht="13.5" x14ac:dyDescent="0.3"/>
    <row r="7308" customFormat="1" ht="13.5" x14ac:dyDescent="0.3"/>
    <row r="7309" customFormat="1" ht="13.5" x14ac:dyDescent="0.3"/>
    <row r="7310" customFormat="1" ht="13.5" x14ac:dyDescent="0.3"/>
    <row r="7311" customFormat="1" ht="13.5" x14ac:dyDescent="0.3"/>
    <row r="7312" customFormat="1" ht="13.5" x14ac:dyDescent="0.3"/>
    <row r="7313" customFormat="1" ht="13.5" x14ac:dyDescent="0.3"/>
    <row r="7314" customFormat="1" ht="13.5" x14ac:dyDescent="0.3"/>
    <row r="7315" customFormat="1" ht="13.5" x14ac:dyDescent="0.3"/>
    <row r="7316" customFormat="1" ht="13.5" x14ac:dyDescent="0.3"/>
    <row r="7317" customFormat="1" ht="13.5" x14ac:dyDescent="0.3"/>
    <row r="7318" customFormat="1" ht="13.5" x14ac:dyDescent="0.3"/>
    <row r="7319" customFormat="1" ht="13.5" x14ac:dyDescent="0.3"/>
    <row r="7320" customFormat="1" ht="13.5" x14ac:dyDescent="0.3"/>
    <row r="7321" customFormat="1" ht="13.5" x14ac:dyDescent="0.3"/>
    <row r="7322" customFormat="1" ht="13.5" x14ac:dyDescent="0.3"/>
    <row r="7323" customFormat="1" ht="13.5" x14ac:dyDescent="0.3"/>
    <row r="7324" customFormat="1" ht="13.5" x14ac:dyDescent="0.3"/>
    <row r="7325" customFormat="1" ht="13.5" x14ac:dyDescent="0.3"/>
    <row r="7326" customFormat="1" ht="13.5" x14ac:dyDescent="0.3"/>
    <row r="7327" customFormat="1" ht="13.5" x14ac:dyDescent="0.3"/>
    <row r="7328" customFormat="1" ht="13.5" x14ac:dyDescent="0.3"/>
    <row r="7329" customFormat="1" ht="13.5" x14ac:dyDescent="0.3"/>
    <row r="7330" customFormat="1" ht="13.5" x14ac:dyDescent="0.3"/>
    <row r="7331" customFormat="1" ht="13.5" x14ac:dyDescent="0.3"/>
    <row r="7332" customFormat="1" ht="13.5" x14ac:dyDescent="0.3"/>
    <row r="7333" customFormat="1" ht="13.5" x14ac:dyDescent="0.3"/>
    <row r="7334" customFormat="1" ht="13.5" x14ac:dyDescent="0.3"/>
    <row r="7335" customFormat="1" ht="13.5" x14ac:dyDescent="0.3"/>
    <row r="7336" customFormat="1" ht="13.5" x14ac:dyDescent="0.3"/>
    <row r="7337" customFormat="1" ht="13.5" x14ac:dyDescent="0.3"/>
    <row r="7338" customFormat="1" ht="13.5" x14ac:dyDescent="0.3"/>
    <row r="7339" customFormat="1" ht="13.5" x14ac:dyDescent="0.3"/>
    <row r="7340" customFormat="1" ht="13.5" x14ac:dyDescent="0.3"/>
    <row r="7341" customFormat="1" ht="13.5" x14ac:dyDescent="0.3"/>
    <row r="7342" customFormat="1" ht="13.5" x14ac:dyDescent="0.3"/>
    <row r="7343" customFormat="1" ht="13.5" x14ac:dyDescent="0.3"/>
    <row r="7344" customFormat="1" ht="13.5" x14ac:dyDescent="0.3"/>
    <row r="7345" customFormat="1" ht="13.5" x14ac:dyDescent="0.3"/>
    <row r="7346" customFormat="1" ht="13.5" x14ac:dyDescent="0.3"/>
    <row r="7347" customFormat="1" ht="13.5" x14ac:dyDescent="0.3"/>
    <row r="7348" customFormat="1" ht="13.5" x14ac:dyDescent="0.3"/>
    <row r="7349" customFormat="1" ht="13.5" x14ac:dyDescent="0.3"/>
    <row r="7350" customFormat="1" ht="13.5" x14ac:dyDescent="0.3"/>
    <row r="7351" customFormat="1" ht="13.5" x14ac:dyDescent="0.3"/>
    <row r="7352" customFormat="1" ht="13.5" x14ac:dyDescent="0.3"/>
    <row r="7353" customFormat="1" ht="13.5" x14ac:dyDescent="0.3"/>
    <row r="7354" customFormat="1" ht="13.5" x14ac:dyDescent="0.3"/>
    <row r="7355" customFormat="1" ht="13.5" x14ac:dyDescent="0.3"/>
    <row r="7356" customFormat="1" ht="13.5" x14ac:dyDescent="0.3"/>
    <row r="7357" customFormat="1" ht="13.5" x14ac:dyDescent="0.3"/>
    <row r="7358" customFormat="1" ht="13.5" x14ac:dyDescent="0.3"/>
    <row r="7359" customFormat="1" ht="13.5" x14ac:dyDescent="0.3"/>
    <row r="7360" customFormat="1" ht="13.5" x14ac:dyDescent="0.3"/>
    <row r="7361" customFormat="1" ht="13.5" x14ac:dyDescent="0.3"/>
    <row r="7362" customFormat="1" ht="13.5" x14ac:dyDescent="0.3"/>
    <row r="7363" customFormat="1" ht="13.5" x14ac:dyDescent="0.3"/>
    <row r="7364" customFormat="1" ht="13.5" x14ac:dyDescent="0.3"/>
    <row r="7365" customFormat="1" ht="13.5" x14ac:dyDescent="0.3"/>
    <row r="7366" customFormat="1" ht="13.5" x14ac:dyDescent="0.3"/>
    <row r="7367" customFormat="1" ht="13.5" x14ac:dyDescent="0.3"/>
    <row r="7368" customFormat="1" ht="13.5" x14ac:dyDescent="0.3"/>
    <row r="7369" customFormat="1" ht="13.5" x14ac:dyDescent="0.3"/>
    <row r="7370" customFormat="1" ht="13.5" x14ac:dyDescent="0.3"/>
    <row r="7371" customFormat="1" ht="13.5" x14ac:dyDescent="0.3"/>
    <row r="7372" customFormat="1" ht="13.5" x14ac:dyDescent="0.3"/>
    <row r="7373" customFormat="1" ht="13.5" x14ac:dyDescent="0.3"/>
    <row r="7374" customFormat="1" ht="13.5" x14ac:dyDescent="0.3"/>
    <row r="7375" customFormat="1" ht="13.5" x14ac:dyDescent="0.3"/>
    <row r="7376" customFormat="1" ht="13.5" x14ac:dyDescent="0.3"/>
    <row r="7377" customFormat="1" ht="13.5" x14ac:dyDescent="0.3"/>
    <row r="7378" customFormat="1" ht="13.5" x14ac:dyDescent="0.3"/>
    <row r="7379" customFormat="1" ht="13.5" x14ac:dyDescent="0.3"/>
    <row r="7380" customFormat="1" ht="13.5" x14ac:dyDescent="0.3"/>
    <row r="7381" customFormat="1" ht="13.5" x14ac:dyDescent="0.3"/>
    <row r="7382" customFormat="1" ht="13.5" x14ac:dyDescent="0.3"/>
    <row r="7383" customFormat="1" ht="13.5" x14ac:dyDescent="0.3"/>
    <row r="7384" customFormat="1" ht="13.5" x14ac:dyDescent="0.3"/>
    <row r="7385" customFormat="1" ht="13.5" x14ac:dyDescent="0.3"/>
    <row r="7386" customFormat="1" ht="13.5" x14ac:dyDescent="0.3"/>
    <row r="7387" customFormat="1" ht="13.5" x14ac:dyDescent="0.3"/>
    <row r="7388" customFormat="1" ht="13.5" x14ac:dyDescent="0.3"/>
    <row r="7389" customFormat="1" ht="13.5" x14ac:dyDescent="0.3"/>
    <row r="7390" customFormat="1" ht="13.5" x14ac:dyDescent="0.3"/>
    <row r="7391" customFormat="1" ht="13.5" x14ac:dyDescent="0.3"/>
    <row r="7392" customFormat="1" ht="13.5" x14ac:dyDescent="0.3"/>
    <row r="7393" customFormat="1" ht="13.5" x14ac:dyDescent="0.3"/>
    <row r="7394" customFormat="1" ht="13.5" x14ac:dyDescent="0.3"/>
    <row r="7395" customFormat="1" ht="13.5" x14ac:dyDescent="0.3"/>
    <row r="7396" customFormat="1" ht="13.5" x14ac:dyDescent="0.3"/>
    <row r="7397" customFormat="1" ht="13.5" x14ac:dyDescent="0.3"/>
    <row r="7398" customFormat="1" ht="13.5" x14ac:dyDescent="0.3"/>
    <row r="7399" customFormat="1" ht="13.5" x14ac:dyDescent="0.3"/>
    <row r="7400" customFormat="1" ht="13.5" x14ac:dyDescent="0.3"/>
    <row r="7401" customFormat="1" ht="13.5" x14ac:dyDescent="0.3"/>
    <row r="7402" customFormat="1" ht="13.5" x14ac:dyDescent="0.3"/>
    <row r="7403" customFormat="1" ht="13.5" x14ac:dyDescent="0.3"/>
    <row r="7404" customFormat="1" ht="13.5" x14ac:dyDescent="0.3"/>
    <row r="7405" customFormat="1" ht="13.5" x14ac:dyDescent="0.3"/>
    <row r="7406" customFormat="1" ht="13.5" x14ac:dyDescent="0.3"/>
    <row r="7407" customFormat="1" ht="13.5" x14ac:dyDescent="0.3"/>
    <row r="7408" customFormat="1" ht="13.5" x14ac:dyDescent="0.3"/>
    <row r="7409" customFormat="1" ht="13.5" x14ac:dyDescent="0.3"/>
    <row r="7410" customFormat="1" ht="13.5" x14ac:dyDescent="0.3"/>
    <row r="7411" customFormat="1" ht="13.5" x14ac:dyDescent="0.3"/>
    <row r="7412" customFormat="1" ht="13.5" x14ac:dyDescent="0.3"/>
    <row r="7413" customFormat="1" ht="13.5" x14ac:dyDescent="0.3"/>
    <row r="7414" customFormat="1" ht="13.5" x14ac:dyDescent="0.3"/>
    <row r="7415" customFormat="1" ht="13.5" x14ac:dyDescent="0.3"/>
    <row r="7416" customFormat="1" ht="13.5" x14ac:dyDescent="0.3"/>
    <row r="7417" customFormat="1" ht="13.5" x14ac:dyDescent="0.3"/>
    <row r="7418" customFormat="1" ht="13.5" x14ac:dyDescent="0.3"/>
    <row r="7419" customFormat="1" ht="13.5" x14ac:dyDescent="0.3"/>
    <row r="7420" customFormat="1" ht="13.5" x14ac:dyDescent="0.3"/>
    <row r="7421" customFormat="1" ht="13.5" x14ac:dyDescent="0.3"/>
    <row r="7422" customFormat="1" ht="13.5" x14ac:dyDescent="0.3"/>
    <row r="7423" customFormat="1" ht="13.5" x14ac:dyDescent="0.3"/>
    <row r="7424" customFormat="1" ht="13.5" x14ac:dyDescent="0.3"/>
    <row r="7425" customFormat="1" ht="13.5" x14ac:dyDescent="0.3"/>
    <row r="7426" customFormat="1" ht="13.5" x14ac:dyDescent="0.3"/>
    <row r="7427" customFormat="1" ht="13.5" x14ac:dyDescent="0.3"/>
    <row r="7428" customFormat="1" ht="13.5" x14ac:dyDescent="0.3"/>
    <row r="7429" customFormat="1" ht="13.5" x14ac:dyDescent="0.3"/>
    <row r="7430" customFormat="1" ht="13.5" x14ac:dyDescent="0.3"/>
    <row r="7431" customFormat="1" ht="13.5" x14ac:dyDescent="0.3"/>
    <row r="7432" customFormat="1" ht="13.5" x14ac:dyDescent="0.3"/>
    <row r="7433" customFormat="1" ht="13.5" x14ac:dyDescent="0.3"/>
    <row r="7434" customFormat="1" ht="13.5" x14ac:dyDescent="0.3"/>
    <row r="7435" customFormat="1" ht="13.5" x14ac:dyDescent="0.3"/>
    <row r="7436" customFormat="1" ht="13.5" x14ac:dyDescent="0.3"/>
    <row r="7437" customFormat="1" ht="13.5" x14ac:dyDescent="0.3"/>
    <row r="7438" customFormat="1" ht="13.5" x14ac:dyDescent="0.3"/>
    <row r="7439" customFormat="1" ht="13.5" x14ac:dyDescent="0.3"/>
    <row r="7440" customFormat="1" ht="13.5" x14ac:dyDescent="0.3"/>
    <row r="7441" customFormat="1" ht="13.5" x14ac:dyDescent="0.3"/>
    <row r="7442" customFormat="1" ht="13.5" x14ac:dyDescent="0.3"/>
    <row r="7443" customFormat="1" ht="13.5" x14ac:dyDescent="0.3"/>
    <row r="7444" customFormat="1" ht="13.5" x14ac:dyDescent="0.3"/>
    <row r="7445" customFormat="1" ht="13.5" x14ac:dyDescent="0.3"/>
    <row r="7446" customFormat="1" ht="13.5" x14ac:dyDescent="0.3"/>
    <row r="7447" customFormat="1" ht="13.5" x14ac:dyDescent="0.3"/>
    <row r="7448" customFormat="1" ht="13.5" x14ac:dyDescent="0.3"/>
    <row r="7449" customFormat="1" ht="13.5" x14ac:dyDescent="0.3"/>
    <row r="7450" customFormat="1" ht="13.5" x14ac:dyDescent="0.3"/>
    <row r="7451" customFormat="1" ht="13.5" x14ac:dyDescent="0.3"/>
    <row r="7452" customFormat="1" ht="13.5" x14ac:dyDescent="0.3"/>
    <row r="7453" customFormat="1" ht="13.5" x14ac:dyDescent="0.3"/>
    <row r="7454" customFormat="1" ht="13.5" x14ac:dyDescent="0.3"/>
    <row r="7455" customFormat="1" ht="13.5" x14ac:dyDescent="0.3"/>
    <row r="7456" customFormat="1" ht="13.5" x14ac:dyDescent="0.3"/>
    <row r="7457" customFormat="1" ht="13.5" x14ac:dyDescent="0.3"/>
    <row r="7458" customFormat="1" ht="13.5" x14ac:dyDescent="0.3"/>
    <row r="7459" customFormat="1" ht="13.5" x14ac:dyDescent="0.3"/>
    <row r="7460" customFormat="1" ht="13.5" x14ac:dyDescent="0.3"/>
    <row r="7461" customFormat="1" ht="13.5" x14ac:dyDescent="0.3"/>
    <row r="7462" customFormat="1" ht="13.5" x14ac:dyDescent="0.3"/>
    <row r="7463" customFormat="1" ht="13.5" x14ac:dyDescent="0.3"/>
    <row r="7464" customFormat="1" ht="13.5" x14ac:dyDescent="0.3"/>
    <row r="7465" customFormat="1" ht="13.5" x14ac:dyDescent="0.3"/>
    <row r="7466" customFormat="1" ht="13.5" x14ac:dyDescent="0.3"/>
    <row r="7467" customFormat="1" ht="13.5" x14ac:dyDescent="0.3"/>
    <row r="7468" customFormat="1" ht="13.5" x14ac:dyDescent="0.3"/>
    <row r="7469" customFormat="1" ht="13.5" x14ac:dyDescent="0.3"/>
    <row r="7470" customFormat="1" ht="13.5" x14ac:dyDescent="0.3"/>
    <row r="7471" customFormat="1" ht="13.5" x14ac:dyDescent="0.3"/>
    <row r="7472" customFormat="1" ht="13.5" x14ac:dyDescent="0.3"/>
    <row r="7473" customFormat="1" ht="13.5" x14ac:dyDescent="0.3"/>
    <row r="7474" customFormat="1" ht="13.5" x14ac:dyDescent="0.3"/>
    <row r="7475" customFormat="1" ht="13.5" x14ac:dyDescent="0.3"/>
    <row r="7476" customFormat="1" ht="13.5" x14ac:dyDescent="0.3"/>
    <row r="7477" customFormat="1" ht="13.5" x14ac:dyDescent="0.3"/>
    <row r="7478" customFormat="1" ht="13.5" x14ac:dyDescent="0.3"/>
    <row r="7479" customFormat="1" ht="13.5" x14ac:dyDescent="0.3"/>
    <row r="7480" customFormat="1" ht="13.5" x14ac:dyDescent="0.3"/>
    <row r="7481" customFormat="1" ht="13.5" x14ac:dyDescent="0.3"/>
    <row r="7482" customFormat="1" ht="13.5" x14ac:dyDescent="0.3"/>
    <row r="7483" customFormat="1" ht="13.5" x14ac:dyDescent="0.3"/>
    <row r="7484" customFormat="1" ht="13.5" x14ac:dyDescent="0.3"/>
    <row r="7485" customFormat="1" ht="13.5" x14ac:dyDescent="0.3"/>
    <row r="7486" customFormat="1" ht="13.5" x14ac:dyDescent="0.3"/>
    <row r="7487" customFormat="1" ht="13.5" x14ac:dyDescent="0.3"/>
    <row r="7488" customFormat="1" ht="13.5" x14ac:dyDescent="0.3"/>
    <row r="7489" customFormat="1" ht="13.5" x14ac:dyDescent="0.3"/>
    <row r="7490" customFormat="1" ht="13.5" x14ac:dyDescent="0.3"/>
    <row r="7491" customFormat="1" ht="13.5" x14ac:dyDescent="0.3"/>
    <row r="7492" customFormat="1" ht="13.5" x14ac:dyDescent="0.3"/>
    <row r="7493" customFormat="1" ht="13.5" x14ac:dyDescent="0.3"/>
    <row r="7494" customFormat="1" ht="13.5" x14ac:dyDescent="0.3"/>
    <row r="7495" customFormat="1" ht="13.5" x14ac:dyDescent="0.3"/>
    <row r="7496" customFormat="1" ht="13.5" x14ac:dyDescent="0.3"/>
    <row r="7497" customFormat="1" ht="13.5" x14ac:dyDescent="0.3"/>
    <row r="7498" customFormat="1" ht="13.5" x14ac:dyDescent="0.3"/>
    <row r="7499" customFormat="1" ht="13.5" x14ac:dyDescent="0.3"/>
    <row r="7500" customFormat="1" ht="13.5" x14ac:dyDescent="0.3"/>
    <row r="7501" customFormat="1" ht="13.5" x14ac:dyDescent="0.3"/>
    <row r="7502" customFormat="1" ht="13.5" x14ac:dyDescent="0.3"/>
    <row r="7503" customFormat="1" ht="13.5" x14ac:dyDescent="0.3"/>
    <row r="7504" customFormat="1" ht="13.5" x14ac:dyDescent="0.3"/>
    <row r="7505" customFormat="1" ht="13.5" x14ac:dyDescent="0.3"/>
    <row r="7506" customFormat="1" ht="13.5" x14ac:dyDescent="0.3"/>
    <row r="7507" customFormat="1" ht="13.5" x14ac:dyDescent="0.3"/>
    <row r="7508" customFormat="1" ht="13.5" x14ac:dyDescent="0.3"/>
    <row r="7509" customFormat="1" ht="13.5" x14ac:dyDescent="0.3"/>
    <row r="7510" customFormat="1" ht="13.5" x14ac:dyDescent="0.3"/>
    <row r="7511" customFormat="1" ht="13.5" x14ac:dyDescent="0.3"/>
    <row r="7512" customFormat="1" ht="13.5" x14ac:dyDescent="0.3"/>
    <row r="7513" customFormat="1" ht="13.5" x14ac:dyDescent="0.3"/>
    <row r="7514" customFormat="1" ht="13.5" x14ac:dyDescent="0.3"/>
    <row r="7515" customFormat="1" ht="13.5" x14ac:dyDescent="0.3"/>
    <row r="7516" customFormat="1" ht="13.5" x14ac:dyDescent="0.3"/>
    <row r="7517" customFormat="1" ht="13.5" x14ac:dyDescent="0.3"/>
    <row r="7518" customFormat="1" ht="13.5" x14ac:dyDescent="0.3"/>
    <row r="7519" customFormat="1" ht="13.5" x14ac:dyDescent="0.3"/>
    <row r="7520" customFormat="1" ht="13.5" x14ac:dyDescent="0.3"/>
    <row r="7521" customFormat="1" ht="13.5" x14ac:dyDescent="0.3"/>
    <row r="7522" customFormat="1" ht="13.5" x14ac:dyDescent="0.3"/>
    <row r="7523" customFormat="1" ht="13.5" x14ac:dyDescent="0.3"/>
    <row r="7524" customFormat="1" ht="13.5" x14ac:dyDescent="0.3"/>
    <row r="7525" customFormat="1" ht="13.5" x14ac:dyDescent="0.3"/>
    <row r="7526" customFormat="1" ht="13.5" x14ac:dyDescent="0.3"/>
    <row r="7527" customFormat="1" ht="13.5" x14ac:dyDescent="0.3"/>
    <row r="7528" customFormat="1" ht="13.5" x14ac:dyDescent="0.3"/>
    <row r="7529" customFormat="1" ht="13.5" x14ac:dyDescent="0.3"/>
    <row r="7530" customFormat="1" ht="13.5" x14ac:dyDescent="0.3"/>
    <row r="7531" customFormat="1" ht="13.5" x14ac:dyDescent="0.3"/>
    <row r="7532" customFormat="1" ht="13.5" x14ac:dyDescent="0.3"/>
    <row r="7533" customFormat="1" ht="13.5" x14ac:dyDescent="0.3"/>
    <row r="7534" customFormat="1" ht="13.5" x14ac:dyDescent="0.3"/>
    <row r="7535" customFormat="1" ht="13.5" x14ac:dyDescent="0.3"/>
    <row r="7536" customFormat="1" ht="13.5" x14ac:dyDescent="0.3"/>
    <row r="7537" customFormat="1" ht="13.5" x14ac:dyDescent="0.3"/>
    <row r="7538" customFormat="1" ht="13.5" x14ac:dyDescent="0.3"/>
    <row r="7539" customFormat="1" ht="13.5" x14ac:dyDescent="0.3"/>
    <row r="7540" customFormat="1" ht="13.5" x14ac:dyDescent="0.3"/>
    <row r="7541" customFormat="1" ht="13.5" x14ac:dyDescent="0.3"/>
    <row r="7542" customFormat="1" ht="13.5" x14ac:dyDescent="0.3"/>
    <row r="7543" customFormat="1" ht="13.5" x14ac:dyDescent="0.3"/>
    <row r="7544" customFormat="1" ht="13.5" x14ac:dyDescent="0.3"/>
    <row r="7545" customFormat="1" ht="13.5" x14ac:dyDescent="0.3"/>
    <row r="7546" customFormat="1" ht="13.5" x14ac:dyDescent="0.3"/>
    <row r="7547" customFormat="1" ht="13.5" x14ac:dyDescent="0.3"/>
    <row r="7548" customFormat="1" ht="13.5" x14ac:dyDescent="0.3"/>
    <row r="7549" customFormat="1" ht="13.5" x14ac:dyDescent="0.3"/>
    <row r="7550" customFormat="1" ht="13.5" x14ac:dyDescent="0.3"/>
    <row r="7551" customFormat="1" ht="13.5" x14ac:dyDescent="0.3"/>
    <row r="7552" customFormat="1" ht="13.5" x14ac:dyDescent="0.3"/>
    <row r="7553" customFormat="1" ht="13.5" x14ac:dyDescent="0.3"/>
    <row r="7554" customFormat="1" ht="13.5" x14ac:dyDescent="0.3"/>
    <row r="7555" customFormat="1" ht="13.5" x14ac:dyDescent="0.3"/>
    <row r="7556" customFormat="1" ht="13.5" x14ac:dyDescent="0.3"/>
    <row r="7557" customFormat="1" ht="13.5" x14ac:dyDescent="0.3"/>
    <row r="7558" customFormat="1" ht="13.5" x14ac:dyDescent="0.3"/>
    <row r="7559" customFormat="1" ht="13.5" x14ac:dyDescent="0.3"/>
    <row r="7560" customFormat="1" ht="13.5" x14ac:dyDescent="0.3"/>
    <row r="7561" customFormat="1" ht="13.5" x14ac:dyDescent="0.3"/>
    <row r="7562" customFormat="1" ht="13.5" x14ac:dyDescent="0.3"/>
    <row r="7563" customFormat="1" ht="13.5" x14ac:dyDescent="0.3"/>
    <row r="7564" customFormat="1" ht="13.5" x14ac:dyDescent="0.3"/>
    <row r="7565" customFormat="1" ht="13.5" x14ac:dyDescent="0.3"/>
    <row r="7566" customFormat="1" ht="13.5" x14ac:dyDescent="0.3"/>
    <row r="7567" customFormat="1" ht="13.5" x14ac:dyDescent="0.3"/>
    <row r="7568" customFormat="1" ht="13.5" x14ac:dyDescent="0.3"/>
    <row r="7569" customFormat="1" ht="13.5" x14ac:dyDescent="0.3"/>
    <row r="7570" customFormat="1" ht="13.5" x14ac:dyDescent="0.3"/>
    <row r="7571" customFormat="1" ht="13.5" x14ac:dyDescent="0.3"/>
    <row r="7572" customFormat="1" ht="13.5" x14ac:dyDescent="0.3"/>
    <row r="7573" customFormat="1" ht="13.5" x14ac:dyDescent="0.3"/>
    <row r="7574" customFormat="1" ht="13.5" x14ac:dyDescent="0.3"/>
    <row r="7575" customFormat="1" ht="13.5" x14ac:dyDescent="0.3"/>
    <row r="7576" customFormat="1" ht="13.5" x14ac:dyDescent="0.3"/>
    <row r="7577" customFormat="1" ht="13.5" x14ac:dyDescent="0.3"/>
    <row r="7578" customFormat="1" ht="13.5" x14ac:dyDescent="0.3"/>
    <row r="7579" customFormat="1" ht="13.5" x14ac:dyDescent="0.3"/>
    <row r="7580" customFormat="1" ht="13.5" x14ac:dyDescent="0.3"/>
    <row r="7581" customFormat="1" ht="13.5" x14ac:dyDescent="0.3"/>
    <row r="7582" customFormat="1" ht="13.5" x14ac:dyDescent="0.3"/>
    <row r="7583" customFormat="1" ht="13.5" x14ac:dyDescent="0.3"/>
    <row r="7584" customFormat="1" ht="13.5" x14ac:dyDescent="0.3"/>
    <row r="7585" customFormat="1" ht="13.5" x14ac:dyDescent="0.3"/>
    <row r="7586" customFormat="1" ht="13.5" x14ac:dyDescent="0.3"/>
    <row r="7587" customFormat="1" ht="13.5" x14ac:dyDescent="0.3"/>
    <row r="7588" customFormat="1" ht="13.5" x14ac:dyDescent="0.3"/>
    <row r="7589" customFormat="1" ht="13.5" x14ac:dyDescent="0.3"/>
    <row r="7590" customFormat="1" ht="13.5" x14ac:dyDescent="0.3"/>
    <row r="7591" customFormat="1" ht="13.5" x14ac:dyDescent="0.3"/>
    <row r="7592" customFormat="1" ht="13.5" x14ac:dyDescent="0.3"/>
    <row r="7593" customFormat="1" ht="13.5" x14ac:dyDescent="0.3"/>
    <row r="7594" customFormat="1" ht="13.5" x14ac:dyDescent="0.3"/>
    <row r="7595" customFormat="1" ht="13.5" x14ac:dyDescent="0.3"/>
    <row r="7596" customFormat="1" ht="13.5" x14ac:dyDescent="0.3"/>
    <row r="7597" customFormat="1" ht="13.5" x14ac:dyDescent="0.3"/>
    <row r="7598" customFormat="1" ht="13.5" x14ac:dyDescent="0.3"/>
    <row r="7599" customFormat="1" ht="13.5" x14ac:dyDescent="0.3"/>
    <row r="7600" customFormat="1" ht="13.5" x14ac:dyDescent="0.3"/>
    <row r="7601" customFormat="1" ht="13.5" x14ac:dyDescent="0.3"/>
    <row r="7602" customFormat="1" ht="13.5" x14ac:dyDescent="0.3"/>
    <row r="7603" customFormat="1" ht="13.5" x14ac:dyDescent="0.3"/>
    <row r="7604" customFormat="1" ht="13.5" x14ac:dyDescent="0.3"/>
    <row r="7605" customFormat="1" ht="13.5" x14ac:dyDescent="0.3"/>
    <row r="7606" customFormat="1" ht="13.5" x14ac:dyDescent="0.3"/>
    <row r="7607" customFormat="1" ht="13.5" x14ac:dyDescent="0.3"/>
    <row r="7608" customFormat="1" ht="13.5" x14ac:dyDescent="0.3"/>
    <row r="7609" customFormat="1" ht="13.5" x14ac:dyDescent="0.3"/>
    <row r="7610" customFormat="1" ht="13.5" x14ac:dyDescent="0.3"/>
    <row r="7611" customFormat="1" ht="13.5" x14ac:dyDescent="0.3"/>
    <row r="7612" customFormat="1" ht="13.5" x14ac:dyDescent="0.3"/>
    <row r="7613" customFormat="1" ht="13.5" x14ac:dyDescent="0.3"/>
    <row r="7614" customFormat="1" ht="13.5" x14ac:dyDescent="0.3"/>
    <row r="7615" customFormat="1" ht="13.5" x14ac:dyDescent="0.3"/>
    <row r="7616" customFormat="1" ht="13.5" x14ac:dyDescent="0.3"/>
    <row r="7617" customFormat="1" ht="13.5" x14ac:dyDescent="0.3"/>
    <row r="7618" customFormat="1" ht="13.5" x14ac:dyDescent="0.3"/>
    <row r="7619" customFormat="1" ht="13.5" x14ac:dyDescent="0.3"/>
    <row r="7620" customFormat="1" ht="13.5" x14ac:dyDescent="0.3"/>
    <row r="7621" customFormat="1" ht="13.5" x14ac:dyDescent="0.3"/>
    <row r="7622" customFormat="1" ht="13.5" x14ac:dyDescent="0.3"/>
    <row r="7623" customFormat="1" ht="13.5" x14ac:dyDescent="0.3"/>
    <row r="7624" customFormat="1" ht="13.5" x14ac:dyDescent="0.3"/>
    <row r="7625" customFormat="1" ht="13.5" x14ac:dyDescent="0.3"/>
    <row r="7626" customFormat="1" ht="13.5" x14ac:dyDescent="0.3"/>
    <row r="7627" customFormat="1" ht="13.5" x14ac:dyDescent="0.3"/>
    <row r="7628" customFormat="1" ht="13.5" x14ac:dyDescent="0.3"/>
    <row r="7629" customFormat="1" ht="13.5" x14ac:dyDescent="0.3"/>
    <row r="7630" customFormat="1" ht="13.5" x14ac:dyDescent="0.3"/>
    <row r="7631" customFormat="1" ht="13.5" x14ac:dyDescent="0.3"/>
    <row r="7632" customFormat="1" ht="13.5" x14ac:dyDescent="0.3"/>
    <row r="7633" customFormat="1" ht="13.5" x14ac:dyDescent="0.3"/>
    <row r="7634" customFormat="1" ht="13.5" x14ac:dyDescent="0.3"/>
    <row r="7635" customFormat="1" ht="13.5" x14ac:dyDescent="0.3"/>
    <row r="7636" customFormat="1" ht="13.5" x14ac:dyDescent="0.3"/>
    <row r="7637" customFormat="1" ht="13.5" x14ac:dyDescent="0.3"/>
    <row r="7638" customFormat="1" ht="13.5" x14ac:dyDescent="0.3"/>
    <row r="7639" customFormat="1" ht="13.5" x14ac:dyDescent="0.3"/>
    <row r="7640" customFormat="1" ht="13.5" x14ac:dyDescent="0.3"/>
    <row r="7641" customFormat="1" ht="13.5" x14ac:dyDescent="0.3"/>
    <row r="7642" customFormat="1" ht="13.5" x14ac:dyDescent="0.3"/>
    <row r="7643" customFormat="1" ht="13.5" x14ac:dyDescent="0.3"/>
    <row r="7644" customFormat="1" ht="13.5" x14ac:dyDescent="0.3"/>
    <row r="7645" customFormat="1" ht="13.5" x14ac:dyDescent="0.3"/>
    <row r="7646" customFormat="1" ht="13.5" x14ac:dyDescent="0.3"/>
    <row r="7647" customFormat="1" ht="13.5" x14ac:dyDescent="0.3"/>
    <row r="7648" customFormat="1" ht="13.5" x14ac:dyDescent="0.3"/>
    <row r="7649" customFormat="1" ht="13.5" x14ac:dyDescent="0.3"/>
    <row r="7650" customFormat="1" ht="13.5" x14ac:dyDescent="0.3"/>
    <row r="7651" customFormat="1" ht="13.5" x14ac:dyDescent="0.3"/>
    <row r="7652" customFormat="1" ht="13.5" x14ac:dyDescent="0.3"/>
    <row r="7653" customFormat="1" ht="13.5" x14ac:dyDescent="0.3"/>
    <row r="7654" customFormat="1" ht="13.5" x14ac:dyDescent="0.3"/>
    <row r="7655" customFormat="1" ht="13.5" x14ac:dyDescent="0.3"/>
    <row r="7656" customFormat="1" ht="13.5" x14ac:dyDescent="0.3"/>
    <row r="7657" customFormat="1" ht="13.5" x14ac:dyDescent="0.3"/>
    <row r="7658" customFormat="1" ht="13.5" x14ac:dyDescent="0.3"/>
    <row r="7659" customFormat="1" ht="13.5" x14ac:dyDescent="0.3"/>
    <row r="7660" customFormat="1" ht="13.5" x14ac:dyDescent="0.3"/>
    <row r="7661" customFormat="1" ht="13.5" x14ac:dyDescent="0.3"/>
    <row r="7662" customFormat="1" ht="13.5" x14ac:dyDescent="0.3"/>
    <row r="7663" customFormat="1" ht="13.5" x14ac:dyDescent="0.3"/>
    <row r="7664" customFormat="1" ht="13.5" x14ac:dyDescent="0.3"/>
    <row r="7665" customFormat="1" ht="13.5" x14ac:dyDescent="0.3"/>
    <row r="7666" customFormat="1" ht="13.5" x14ac:dyDescent="0.3"/>
    <row r="7667" customFormat="1" ht="13.5" x14ac:dyDescent="0.3"/>
    <row r="7668" customFormat="1" ht="13.5" x14ac:dyDescent="0.3"/>
    <row r="7669" customFormat="1" ht="13.5" x14ac:dyDescent="0.3"/>
    <row r="7670" customFormat="1" ht="13.5" x14ac:dyDescent="0.3"/>
    <row r="7671" customFormat="1" ht="13.5" x14ac:dyDescent="0.3"/>
    <row r="7672" customFormat="1" ht="13.5" x14ac:dyDescent="0.3"/>
    <row r="7673" customFormat="1" ht="13.5" x14ac:dyDescent="0.3"/>
    <row r="7674" customFormat="1" ht="13.5" x14ac:dyDescent="0.3"/>
    <row r="7675" customFormat="1" ht="13.5" x14ac:dyDescent="0.3"/>
    <row r="7676" customFormat="1" ht="13.5" x14ac:dyDescent="0.3"/>
    <row r="7677" customFormat="1" ht="13.5" x14ac:dyDescent="0.3"/>
    <row r="7678" customFormat="1" ht="13.5" x14ac:dyDescent="0.3"/>
    <row r="7679" customFormat="1" ht="13.5" x14ac:dyDescent="0.3"/>
    <row r="7680" customFormat="1" ht="13.5" x14ac:dyDescent="0.3"/>
    <row r="7681" customFormat="1" ht="13.5" x14ac:dyDescent="0.3"/>
    <row r="7682" customFormat="1" ht="13.5" x14ac:dyDescent="0.3"/>
    <row r="7683" customFormat="1" ht="13.5" x14ac:dyDescent="0.3"/>
    <row r="7684" customFormat="1" ht="13.5" x14ac:dyDescent="0.3"/>
    <row r="7685" customFormat="1" ht="13.5" x14ac:dyDescent="0.3"/>
    <row r="7686" customFormat="1" ht="13.5" x14ac:dyDescent="0.3"/>
    <row r="7687" customFormat="1" ht="13.5" x14ac:dyDescent="0.3"/>
    <row r="7688" customFormat="1" ht="13.5" x14ac:dyDescent="0.3"/>
    <row r="7689" customFormat="1" ht="13.5" x14ac:dyDescent="0.3"/>
    <row r="7690" customFormat="1" ht="13.5" x14ac:dyDescent="0.3"/>
    <row r="7691" customFormat="1" ht="13.5" x14ac:dyDescent="0.3"/>
    <row r="7692" customFormat="1" ht="13.5" x14ac:dyDescent="0.3"/>
    <row r="7693" customFormat="1" ht="13.5" x14ac:dyDescent="0.3"/>
    <row r="7694" customFormat="1" ht="13.5" x14ac:dyDescent="0.3"/>
    <row r="7695" customFormat="1" ht="13.5" x14ac:dyDescent="0.3"/>
    <row r="7696" customFormat="1" ht="13.5" x14ac:dyDescent="0.3"/>
    <row r="7697" customFormat="1" ht="13.5" x14ac:dyDescent="0.3"/>
    <row r="7698" customFormat="1" ht="13.5" x14ac:dyDescent="0.3"/>
    <row r="7699" customFormat="1" ht="13.5" x14ac:dyDescent="0.3"/>
    <row r="7700" customFormat="1" ht="13.5" x14ac:dyDescent="0.3"/>
    <row r="7701" customFormat="1" ht="13.5" x14ac:dyDescent="0.3"/>
    <row r="7702" customFormat="1" ht="13.5" x14ac:dyDescent="0.3"/>
    <row r="7703" customFormat="1" ht="13.5" x14ac:dyDescent="0.3"/>
    <row r="7704" customFormat="1" ht="13.5" x14ac:dyDescent="0.3"/>
    <row r="7705" customFormat="1" ht="13.5" x14ac:dyDescent="0.3"/>
    <row r="7706" customFormat="1" ht="13.5" x14ac:dyDescent="0.3"/>
    <row r="7707" customFormat="1" ht="13.5" x14ac:dyDescent="0.3"/>
    <row r="7708" customFormat="1" ht="13.5" x14ac:dyDescent="0.3"/>
    <row r="7709" customFormat="1" ht="13.5" x14ac:dyDescent="0.3"/>
    <row r="7710" customFormat="1" ht="13.5" x14ac:dyDescent="0.3"/>
    <row r="7711" customFormat="1" ht="13.5" x14ac:dyDescent="0.3"/>
    <row r="7712" customFormat="1" ht="13.5" x14ac:dyDescent="0.3"/>
    <row r="7713" customFormat="1" ht="13.5" x14ac:dyDescent="0.3"/>
    <row r="7714" customFormat="1" ht="13.5" x14ac:dyDescent="0.3"/>
    <row r="7715" customFormat="1" ht="13.5" x14ac:dyDescent="0.3"/>
    <row r="7716" customFormat="1" ht="13.5" x14ac:dyDescent="0.3"/>
    <row r="7717" customFormat="1" ht="13.5" x14ac:dyDescent="0.3"/>
    <row r="7718" customFormat="1" ht="13.5" x14ac:dyDescent="0.3"/>
    <row r="7719" customFormat="1" ht="13.5" x14ac:dyDescent="0.3"/>
    <row r="7720" customFormat="1" ht="13.5" x14ac:dyDescent="0.3"/>
    <row r="7721" customFormat="1" ht="13.5" x14ac:dyDescent="0.3"/>
    <row r="7722" customFormat="1" ht="13.5" x14ac:dyDescent="0.3"/>
    <row r="7723" customFormat="1" ht="13.5" x14ac:dyDescent="0.3"/>
    <row r="7724" customFormat="1" ht="13.5" x14ac:dyDescent="0.3"/>
    <row r="7725" customFormat="1" ht="13.5" x14ac:dyDescent="0.3"/>
    <row r="7726" customFormat="1" ht="13.5" x14ac:dyDescent="0.3"/>
    <row r="7727" customFormat="1" ht="13.5" x14ac:dyDescent="0.3"/>
    <row r="7728" customFormat="1" ht="13.5" x14ac:dyDescent="0.3"/>
    <row r="7729" customFormat="1" ht="13.5" x14ac:dyDescent="0.3"/>
    <row r="7730" customFormat="1" ht="13.5" x14ac:dyDescent="0.3"/>
    <row r="7731" customFormat="1" ht="13.5" x14ac:dyDescent="0.3"/>
    <row r="7732" customFormat="1" ht="13.5" x14ac:dyDescent="0.3"/>
    <row r="7733" customFormat="1" ht="13.5" x14ac:dyDescent="0.3"/>
    <row r="7734" customFormat="1" ht="13.5" x14ac:dyDescent="0.3"/>
    <row r="7735" customFormat="1" ht="13.5" x14ac:dyDescent="0.3"/>
    <row r="7736" customFormat="1" ht="13.5" x14ac:dyDescent="0.3"/>
    <row r="7737" customFormat="1" ht="13.5" x14ac:dyDescent="0.3"/>
    <row r="7738" customFormat="1" ht="13.5" x14ac:dyDescent="0.3"/>
    <row r="7739" customFormat="1" ht="13.5" x14ac:dyDescent="0.3"/>
    <row r="7740" customFormat="1" ht="13.5" x14ac:dyDescent="0.3"/>
    <row r="7741" customFormat="1" ht="13.5" x14ac:dyDescent="0.3"/>
    <row r="7742" customFormat="1" ht="13.5" x14ac:dyDescent="0.3"/>
    <row r="7743" customFormat="1" ht="13.5" x14ac:dyDescent="0.3"/>
    <row r="7744" customFormat="1" ht="13.5" x14ac:dyDescent="0.3"/>
    <row r="7745" customFormat="1" ht="13.5" x14ac:dyDescent="0.3"/>
    <row r="7746" customFormat="1" ht="13.5" x14ac:dyDescent="0.3"/>
    <row r="7747" customFormat="1" ht="13.5" x14ac:dyDescent="0.3"/>
    <row r="7748" customFormat="1" ht="13.5" x14ac:dyDescent="0.3"/>
    <row r="7749" customFormat="1" ht="13.5" x14ac:dyDescent="0.3"/>
    <row r="7750" customFormat="1" ht="13.5" x14ac:dyDescent="0.3"/>
    <row r="7751" customFormat="1" ht="13.5" x14ac:dyDescent="0.3"/>
    <row r="7752" customFormat="1" ht="13.5" x14ac:dyDescent="0.3"/>
    <row r="7753" customFormat="1" ht="13.5" x14ac:dyDescent="0.3"/>
    <row r="7754" customFormat="1" ht="13.5" x14ac:dyDescent="0.3"/>
    <row r="7755" customFormat="1" ht="13.5" x14ac:dyDescent="0.3"/>
    <row r="7756" customFormat="1" ht="13.5" x14ac:dyDescent="0.3"/>
    <row r="7757" customFormat="1" ht="13.5" x14ac:dyDescent="0.3"/>
    <row r="7758" customFormat="1" ht="13.5" x14ac:dyDescent="0.3"/>
    <row r="7759" customFormat="1" ht="13.5" x14ac:dyDescent="0.3"/>
    <row r="7760" customFormat="1" ht="13.5" x14ac:dyDescent="0.3"/>
    <row r="7761" customFormat="1" ht="13.5" x14ac:dyDescent="0.3"/>
    <row r="7762" customFormat="1" ht="13.5" x14ac:dyDescent="0.3"/>
    <row r="7763" customFormat="1" ht="13.5" x14ac:dyDescent="0.3"/>
    <row r="7764" customFormat="1" ht="13.5" x14ac:dyDescent="0.3"/>
    <row r="7765" customFormat="1" ht="13.5" x14ac:dyDescent="0.3"/>
    <row r="7766" customFormat="1" ht="13.5" x14ac:dyDescent="0.3"/>
    <row r="7767" customFormat="1" ht="13.5" x14ac:dyDescent="0.3"/>
    <row r="7768" customFormat="1" ht="13.5" x14ac:dyDescent="0.3"/>
    <row r="7769" customFormat="1" ht="13.5" x14ac:dyDescent="0.3"/>
    <row r="7770" customFormat="1" ht="13.5" x14ac:dyDescent="0.3"/>
    <row r="7771" customFormat="1" ht="13.5" x14ac:dyDescent="0.3"/>
    <row r="7772" customFormat="1" ht="13.5" x14ac:dyDescent="0.3"/>
    <row r="7773" customFormat="1" ht="13.5" x14ac:dyDescent="0.3"/>
    <row r="7774" customFormat="1" ht="13.5" x14ac:dyDescent="0.3"/>
    <row r="7775" customFormat="1" ht="13.5" x14ac:dyDescent="0.3"/>
    <row r="7776" customFormat="1" ht="13.5" x14ac:dyDescent="0.3"/>
    <row r="7777" customFormat="1" ht="13.5" x14ac:dyDescent="0.3"/>
    <row r="7778" customFormat="1" ht="13.5" x14ac:dyDescent="0.3"/>
    <row r="7779" customFormat="1" ht="13.5" x14ac:dyDescent="0.3"/>
    <row r="7780" customFormat="1" ht="13.5" x14ac:dyDescent="0.3"/>
    <row r="7781" customFormat="1" ht="13.5" x14ac:dyDescent="0.3"/>
    <row r="7782" customFormat="1" ht="13.5" x14ac:dyDescent="0.3"/>
    <row r="7783" customFormat="1" ht="13.5" x14ac:dyDescent="0.3"/>
    <row r="7784" customFormat="1" ht="13.5" x14ac:dyDescent="0.3"/>
    <row r="7785" customFormat="1" ht="13.5" x14ac:dyDescent="0.3"/>
    <row r="7786" customFormat="1" ht="13.5" x14ac:dyDescent="0.3"/>
    <row r="7787" customFormat="1" ht="13.5" x14ac:dyDescent="0.3"/>
    <row r="7788" customFormat="1" ht="13.5" x14ac:dyDescent="0.3"/>
    <row r="7789" customFormat="1" ht="13.5" x14ac:dyDescent="0.3"/>
    <row r="7790" customFormat="1" ht="13.5" x14ac:dyDescent="0.3"/>
    <row r="7791" customFormat="1" ht="13.5" x14ac:dyDescent="0.3"/>
    <row r="7792" customFormat="1" ht="13.5" x14ac:dyDescent="0.3"/>
    <row r="7793" customFormat="1" ht="13.5" x14ac:dyDescent="0.3"/>
    <row r="7794" customFormat="1" ht="13.5" x14ac:dyDescent="0.3"/>
    <row r="7795" customFormat="1" ht="13.5" x14ac:dyDescent="0.3"/>
    <row r="7796" customFormat="1" ht="13.5" x14ac:dyDescent="0.3"/>
    <row r="7797" customFormat="1" ht="13.5" x14ac:dyDescent="0.3"/>
    <row r="7798" customFormat="1" ht="13.5" x14ac:dyDescent="0.3"/>
    <row r="7799" customFormat="1" ht="13.5" x14ac:dyDescent="0.3"/>
    <row r="7800" customFormat="1" ht="13.5" x14ac:dyDescent="0.3"/>
    <row r="7801" customFormat="1" ht="13.5" x14ac:dyDescent="0.3"/>
    <row r="7802" customFormat="1" ht="13.5" x14ac:dyDescent="0.3"/>
    <row r="7803" customFormat="1" ht="13.5" x14ac:dyDescent="0.3"/>
    <row r="7804" customFormat="1" ht="13.5" x14ac:dyDescent="0.3"/>
    <row r="7805" customFormat="1" ht="13.5" x14ac:dyDescent="0.3"/>
    <row r="7806" customFormat="1" ht="13.5" x14ac:dyDescent="0.3"/>
    <row r="7807" customFormat="1" ht="13.5" x14ac:dyDescent="0.3"/>
    <row r="7808" customFormat="1" ht="13.5" x14ac:dyDescent="0.3"/>
    <row r="7809" customFormat="1" ht="13.5" x14ac:dyDescent="0.3"/>
    <row r="7810" customFormat="1" ht="13.5" x14ac:dyDescent="0.3"/>
    <row r="7811" customFormat="1" ht="13.5" x14ac:dyDescent="0.3"/>
    <row r="7812" customFormat="1" ht="13.5" x14ac:dyDescent="0.3"/>
    <row r="7813" customFormat="1" ht="13.5" x14ac:dyDescent="0.3"/>
    <row r="7814" customFormat="1" ht="13.5" x14ac:dyDescent="0.3"/>
    <row r="7815" customFormat="1" ht="13.5" x14ac:dyDescent="0.3"/>
    <row r="7816" customFormat="1" ht="13.5" x14ac:dyDescent="0.3"/>
    <row r="7817" customFormat="1" ht="13.5" x14ac:dyDescent="0.3"/>
    <row r="7818" customFormat="1" ht="13.5" x14ac:dyDescent="0.3"/>
    <row r="7819" customFormat="1" ht="13.5" x14ac:dyDescent="0.3"/>
    <row r="7820" customFormat="1" ht="13.5" x14ac:dyDescent="0.3"/>
    <row r="7821" customFormat="1" ht="13.5" x14ac:dyDescent="0.3"/>
    <row r="7822" customFormat="1" ht="13.5" x14ac:dyDescent="0.3"/>
    <row r="7823" customFormat="1" ht="13.5" x14ac:dyDescent="0.3"/>
    <row r="7824" customFormat="1" ht="13.5" x14ac:dyDescent="0.3"/>
    <row r="7825" customFormat="1" ht="13.5" x14ac:dyDescent="0.3"/>
    <row r="7826" customFormat="1" ht="13.5" x14ac:dyDescent="0.3"/>
    <row r="7827" customFormat="1" ht="13.5" x14ac:dyDescent="0.3"/>
    <row r="7828" customFormat="1" ht="13.5" x14ac:dyDescent="0.3"/>
    <row r="7829" customFormat="1" ht="13.5" x14ac:dyDescent="0.3"/>
    <row r="7830" customFormat="1" ht="13.5" x14ac:dyDescent="0.3"/>
    <row r="7831" customFormat="1" ht="13.5" x14ac:dyDescent="0.3"/>
    <row r="7832" customFormat="1" ht="13.5" x14ac:dyDescent="0.3"/>
    <row r="7833" customFormat="1" ht="13.5" x14ac:dyDescent="0.3"/>
    <row r="7834" customFormat="1" ht="13.5" x14ac:dyDescent="0.3"/>
    <row r="7835" customFormat="1" ht="13.5" x14ac:dyDescent="0.3"/>
    <row r="7836" customFormat="1" ht="13.5" x14ac:dyDescent="0.3"/>
    <row r="7837" customFormat="1" ht="13.5" x14ac:dyDescent="0.3"/>
    <row r="7838" customFormat="1" ht="13.5" x14ac:dyDescent="0.3"/>
    <row r="7839" customFormat="1" ht="13.5" x14ac:dyDescent="0.3"/>
    <row r="7840" customFormat="1" ht="13.5" x14ac:dyDescent="0.3"/>
    <row r="7841" customFormat="1" ht="13.5" x14ac:dyDescent="0.3"/>
    <row r="7842" customFormat="1" ht="13.5" x14ac:dyDescent="0.3"/>
    <row r="7843" customFormat="1" ht="13.5" x14ac:dyDescent="0.3"/>
    <row r="7844" customFormat="1" ht="13.5" x14ac:dyDescent="0.3"/>
    <row r="7845" customFormat="1" ht="13.5" x14ac:dyDescent="0.3"/>
    <row r="7846" customFormat="1" ht="13.5" x14ac:dyDescent="0.3"/>
    <row r="7847" customFormat="1" ht="13.5" x14ac:dyDescent="0.3"/>
    <row r="7848" customFormat="1" ht="13.5" x14ac:dyDescent="0.3"/>
    <row r="7849" customFormat="1" ht="13.5" x14ac:dyDescent="0.3"/>
    <row r="7850" customFormat="1" ht="13.5" x14ac:dyDescent="0.3"/>
    <row r="7851" customFormat="1" ht="13.5" x14ac:dyDescent="0.3"/>
    <row r="7852" customFormat="1" ht="13.5" x14ac:dyDescent="0.3"/>
    <row r="7853" customFormat="1" ht="13.5" x14ac:dyDescent="0.3"/>
    <row r="7854" customFormat="1" ht="13.5" x14ac:dyDescent="0.3"/>
    <row r="7855" customFormat="1" ht="13.5" x14ac:dyDescent="0.3"/>
    <row r="7856" customFormat="1" ht="13.5" x14ac:dyDescent="0.3"/>
    <row r="7857" customFormat="1" ht="13.5" x14ac:dyDescent="0.3"/>
    <row r="7858" customFormat="1" ht="13.5" x14ac:dyDescent="0.3"/>
    <row r="7859" customFormat="1" ht="13.5" x14ac:dyDescent="0.3"/>
    <row r="7860" customFormat="1" ht="13.5" x14ac:dyDescent="0.3"/>
    <row r="7861" customFormat="1" ht="13.5" x14ac:dyDescent="0.3"/>
    <row r="7862" customFormat="1" ht="13.5" x14ac:dyDescent="0.3"/>
    <row r="7863" customFormat="1" ht="13.5" x14ac:dyDescent="0.3"/>
    <row r="7864" customFormat="1" ht="13.5" x14ac:dyDescent="0.3"/>
    <row r="7865" customFormat="1" ht="13.5" x14ac:dyDescent="0.3"/>
    <row r="7866" customFormat="1" ht="13.5" x14ac:dyDescent="0.3"/>
    <row r="7867" customFormat="1" ht="13.5" x14ac:dyDescent="0.3"/>
    <row r="7868" customFormat="1" ht="13.5" x14ac:dyDescent="0.3"/>
    <row r="7869" customFormat="1" ht="13.5" x14ac:dyDescent="0.3"/>
    <row r="7870" customFormat="1" ht="13.5" x14ac:dyDescent="0.3"/>
    <row r="7871" customFormat="1" ht="13.5" x14ac:dyDescent="0.3"/>
    <row r="7872" customFormat="1" ht="13.5" x14ac:dyDescent="0.3"/>
    <row r="7873" customFormat="1" ht="13.5" x14ac:dyDescent="0.3"/>
    <row r="7874" customFormat="1" ht="13.5" x14ac:dyDescent="0.3"/>
    <row r="7875" customFormat="1" ht="13.5" x14ac:dyDescent="0.3"/>
    <row r="7876" customFormat="1" ht="13.5" x14ac:dyDescent="0.3"/>
    <row r="7877" customFormat="1" ht="13.5" x14ac:dyDescent="0.3"/>
    <row r="7878" customFormat="1" ht="13.5" x14ac:dyDescent="0.3"/>
    <row r="7879" customFormat="1" ht="13.5" x14ac:dyDescent="0.3"/>
    <row r="7880" customFormat="1" ht="13.5" x14ac:dyDescent="0.3"/>
    <row r="7881" customFormat="1" ht="13.5" x14ac:dyDescent="0.3"/>
    <row r="7882" customFormat="1" ht="13.5" x14ac:dyDescent="0.3"/>
    <row r="7883" customFormat="1" ht="13.5" x14ac:dyDescent="0.3"/>
    <row r="7884" customFormat="1" ht="13.5" x14ac:dyDescent="0.3"/>
    <row r="7885" customFormat="1" ht="13.5" x14ac:dyDescent="0.3"/>
    <row r="7886" customFormat="1" ht="13.5" x14ac:dyDescent="0.3"/>
    <row r="7887" customFormat="1" ht="13.5" x14ac:dyDescent="0.3"/>
    <row r="7888" customFormat="1" ht="13.5" x14ac:dyDescent="0.3"/>
    <row r="7889" customFormat="1" ht="13.5" x14ac:dyDescent="0.3"/>
    <row r="7890" customFormat="1" ht="13.5" x14ac:dyDescent="0.3"/>
    <row r="7891" customFormat="1" ht="13.5" x14ac:dyDescent="0.3"/>
    <row r="7892" customFormat="1" ht="13.5" x14ac:dyDescent="0.3"/>
    <row r="7893" customFormat="1" ht="13.5" x14ac:dyDescent="0.3"/>
    <row r="7894" customFormat="1" ht="13.5" x14ac:dyDescent="0.3"/>
    <row r="7895" customFormat="1" ht="13.5" x14ac:dyDescent="0.3"/>
    <row r="7896" customFormat="1" ht="13.5" x14ac:dyDescent="0.3"/>
    <row r="7897" customFormat="1" ht="13.5" x14ac:dyDescent="0.3"/>
    <row r="7898" customFormat="1" ht="13.5" x14ac:dyDescent="0.3"/>
    <row r="7899" customFormat="1" ht="13.5" x14ac:dyDescent="0.3"/>
    <row r="7900" customFormat="1" ht="13.5" x14ac:dyDescent="0.3"/>
    <row r="7901" customFormat="1" ht="13.5" x14ac:dyDescent="0.3"/>
    <row r="7902" customFormat="1" ht="13.5" x14ac:dyDescent="0.3"/>
    <row r="7903" customFormat="1" ht="13.5" x14ac:dyDescent="0.3"/>
    <row r="7904" customFormat="1" ht="13.5" x14ac:dyDescent="0.3"/>
    <row r="7905" customFormat="1" ht="13.5" x14ac:dyDescent="0.3"/>
    <row r="7906" customFormat="1" ht="13.5" x14ac:dyDescent="0.3"/>
    <row r="7907" customFormat="1" ht="13.5" x14ac:dyDescent="0.3"/>
    <row r="7908" customFormat="1" ht="13.5" x14ac:dyDescent="0.3"/>
    <row r="7909" customFormat="1" ht="13.5" x14ac:dyDescent="0.3"/>
    <row r="7910" customFormat="1" ht="13.5" x14ac:dyDescent="0.3"/>
    <row r="7911" customFormat="1" ht="13.5" x14ac:dyDescent="0.3"/>
    <row r="7912" customFormat="1" ht="13.5" x14ac:dyDescent="0.3"/>
    <row r="7913" customFormat="1" ht="13.5" x14ac:dyDescent="0.3"/>
    <row r="7914" customFormat="1" ht="13.5" x14ac:dyDescent="0.3"/>
    <row r="7915" customFormat="1" ht="13.5" x14ac:dyDescent="0.3"/>
    <row r="7916" customFormat="1" ht="13.5" x14ac:dyDescent="0.3"/>
    <row r="7917" customFormat="1" ht="13.5" x14ac:dyDescent="0.3"/>
    <row r="7918" customFormat="1" ht="13.5" x14ac:dyDescent="0.3"/>
    <row r="7919" customFormat="1" ht="13.5" x14ac:dyDescent="0.3"/>
    <row r="7920" customFormat="1" ht="13.5" x14ac:dyDescent="0.3"/>
    <row r="7921" customFormat="1" ht="13.5" x14ac:dyDescent="0.3"/>
    <row r="7922" customFormat="1" ht="13.5" x14ac:dyDescent="0.3"/>
    <row r="7923" customFormat="1" ht="13.5" x14ac:dyDescent="0.3"/>
    <row r="7924" customFormat="1" ht="13.5" x14ac:dyDescent="0.3"/>
    <row r="7925" customFormat="1" ht="13.5" x14ac:dyDescent="0.3"/>
    <row r="7926" customFormat="1" ht="13.5" x14ac:dyDescent="0.3"/>
    <row r="7927" customFormat="1" ht="13.5" x14ac:dyDescent="0.3"/>
    <row r="7928" customFormat="1" ht="13.5" x14ac:dyDescent="0.3"/>
    <row r="7929" customFormat="1" ht="13.5" x14ac:dyDescent="0.3"/>
    <row r="7930" customFormat="1" ht="13.5" x14ac:dyDescent="0.3"/>
    <row r="7931" customFormat="1" ht="13.5" x14ac:dyDescent="0.3"/>
    <row r="7932" customFormat="1" ht="13.5" x14ac:dyDescent="0.3"/>
    <row r="7933" customFormat="1" ht="13.5" x14ac:dyDescent="0.3"/>
    <row r="7934" customFormat="1" ht="13.5" x14ac:dyDescent="0.3"/>
    <row r="7935" customFormat="1" ht="13.5" x14ac:dyDescent="0.3"/>
    <row r="7936" customFormat="1" ht="13.5" x14ac:dyDescent="0.3"/>
    <row r="7937" customFormat="1" ht="13.5" x14ac:dyDescent="0.3"/>
    <row r="7938" customFormat="1" ht="13.5" x14ac:dyDescent="0.3"/>
    <row r="7939" customFormat="1" ht="13.5" x14ac:dyDescent="0.3"/>
    <row r="7940" customFormat="1" ht="13.5" x14ac:dyDescent="0.3"/>
    <row r="7941" customFormat="1" ht="13.5" x14ac:dyDescent="0.3"/>
    <row r="7942" customFormat="1" ht="13.5" x14ac:dyDescent="0.3"/>
    <row r="7943" customFormat="1" ht="13.5" x14ac:dyDescent="0.3"/>
    <row r="7944" customFormat="1" ht="13.5" x14ac:dyDescent="0.3"/>
    <row r="7945" customFormat="1" ht="13.5" x14ac:dyDescent="0.3"/>
    <row r="7946" customFormat="1" ht="13.5" x14ac:dyDescent="0.3"/>
    <row r="7947" customFormat="1" ht="13.5" x14ac:dyDescent="0.3"/>
    <row r="7948" customFormat="1" ht="13.5" x14ac:dyDescent="0.3"/>
    <row r="7949" customFormat="1" ht="13.5" x14ac:dyDescent="0.3"/>
    <row r="7950" customFormat="1" ht="13.5" x14ac:dyDescent="0.3"/>
    <row r="7951" customFormat="1" ht="13.5" x14ac:dyDescent="0.3"/>
    <row r="7952" customFormat="1" ht="13.5" x14ac:dyDescent="0.3"/>
    <row r="7953" customFormat="1" ht="13.5" x14ac:dyDescent="0.3"/>
    <row r="7954" customFormat="1" ht="13.5" x14ac:dyDescent="0.3"/>
    <row r="7955" customFormat="1" ht="13.5" x14ac:dyDescent="0.3"/>
    <row r="7956" customFormat="1" ht="13.5" x14ac:dyDescent="0.3"/>
    <row r="7957" customFormat="1" ht="13.5" x14ac:dyDescent="0.3"/>
    <row r="7958" customFormat="1" ht="13.5" x14ac:dyDescent="0.3"/>
    <row r="7959" customFormat="1" ht="13.5" x14ac:dyDescent="0.3"/>
    <row r="7960" customFormat="1" ht="13.5" x14ac:dyDescent="0.3"/>
    <row r="7961" customFormat="1" ht="13.5" x14ac:dyDescent="0.3"/>
    <row r="7962" customFormat="1" ht="13.5" x14ac:dyDescent="0.3"/>
    <row r="7963" customFormat="1" ht="13.5" x14ac:dyDescent="0.3"/>
    <row r="7964" customFormat="1" ht="13.5" x14ac:dyDescent="0.3"/>
    <row r="7965" customFormat="1" ht="13.5" x14ac:dyDescent="0.3"/>
    <row r="7966" customFormat="1" ht="13.5" x14ac:dyDescent="0.3"/>
    <row r="7967" customFormat="1" ht="13.5" x14ac:dyDescent="0.3"/>
    <row r="7968" customFormat="1" ht="13.5" x14ac:dyDescent="0.3"/>
    <row r="7969" customFormat="1" ht="13.5" x14ac:dyDescent="0.3"/>
    <row r="7970" customFormat="1" ht="13.5" x14ac:dyDescent="0.3"/>
    <row r="7971" customFormat="1" ht="13.5" x14ac:dyDescent="0.3"/>
    <row r="7972" customFormat="1" ht="13.5" x14ac:dyDescent="0.3"/>
    <row r="7973" customFormat="1" ht="13.5" x14ac:dyDescent="0.3"/>
    <row r="7974" customFormat="1" ht="13.5" x14ac:dyDescent="0.3"/>
    <row r="7975" customFormat="1" ht="13.5" x14ac:dyDescent="0.3"/>
    <row r="7976" customFormat="1" ht="13.5" x14ac:dyDescent="0.3"/>
    <row r="7977" customFormat="1" ht="13.5" x14ac:dyDescent="0.3"/>
    <row r="7978" customFormat="1" ht="13.5" x14ac:dyDescent="0.3"/>
    <row r="7979" customFormat="1" ht="13.5" x14ac:dyDescent="0.3"/>
    <row r="7980" customFormat="1" ht="13.5" x14ac:dyDescent="0.3"/>
    <row r="7981" customFormat="1" ht="13.5" x14ac:dyDescent="0.3"/>
    <row r="7982" customFormat="1" ht="13.5" x14ac:dyDescent="0.3"/>
    <row r="7983" customFormat="1" ht="13.5" x14ac:dyDescent="0.3"/>
    <row r="7984" customFormat="1" ht="13.5" x14ac:dyDescent="0.3"/>
    <row r="7985" customFormat="1" ht="13.5" x14ac:dyDescent="0.3"/>
    <row r="7986" customFormat="1" ht="13.5" x14ac:dyDescent="0.3"/>
    <row r="7987" customFormat="1" ht="13.5" x14ac:dyDescent="0.3"/>
    <row r="7988" customFormat="1" ht="13.5" x14ac:dyDescent="0.3"/>
    <row r="7989" customFormat="1" ht="13.5" x14ac:dyDescent="0.3"/>
    <row r="7990" customFormat="1" ht="13.5" x14ac:dyDescent="0.3"/>
    <row r="7991" customFormat="1" ht="13.5" x14ac:dyDescent="0.3"/>
    <row r="7992" customFormat="1" ht="13.5" x14ac:dyDescent="0.3"/>
    <row r="7993" customFormat="1" ht="13.5" x14ac:dyDescent="0.3"/>
    <row r="7994" customFormat="1" ht="13.5" x14ac:dyDescent="0.3"/>
    <row r="7995" customFormat="1" ht="13.5" x14ac:dyDescent="0.3"/>
    <row r="7996" customFormat="1" ht="13.5" x14ac:dyDescent="0.3"/>
    <row r="7997" customFormat="1" ht="13.5" x14ac:dyDescent="0.3"/>
    <row r="7998" customFormat="1" ht="13.5" x14ac:dyDescent="0.3"/>
    <row r="7999" customFormat="1" ht="13.5" x14ac:dyDescent="0.3"/>
    <row r="8000" customFormat="1" ht="13.5" x14ac:dyDescent="0.3"/>
    <row r="8001" customFormat="1" ht="13.5" x14ac:dyDescent="0.3"/>
    <row r="8002" customFormat="1" ht="13.5" x14ac:dyDescent="0.3"/>
    <row r="8003" customFormat="1" ht="13.5" x14ac:dyDescent="0.3"/>
    <row r="8004" customFormat="1" ht="13.5" x14ac:dyDescent="0.3"/>
    <row r="8005" customFormat="1" ht="13.5" x14ac:dyDescent="0.3"/>
    <row r="8006" customFormat="1" ht="13.5" x14ac:dyDescent="0.3"/>
    <row r="8007" customFormat="1" ht="13.5" x14ac:dyDescent="0.3"/>
    <row r="8008" customFormat="1" ht="13.5" x14ac:dyDescent="0.3"/>
    <row r="8009" customFormat="1" ht="13.5" x14ac:dyDescent="0.3"/>
    <row r="8010" customFormat="1" ht="13.5" x14ac:dyDescent="0.3"/>
    <row r="8011" customFormat="1" ht="13.5" x14ac:dyDescent="0.3"/>
    <row r="8012" customFormat="1" ht="13.5" x14ac:dyDescent="0.3"/>
    <row r="8013" customFormat="1" ht="13.5" x14ac:dyDescent="0.3"/>
    <row r="8014" customFormat="1" ht="13.5" x14ac:dyDescent="0.3"/>
    <row r="8015" customFormat="1" ht="13.5" x14ac:dyDescent="0.3"/>
    <row r="8016" customFormat="1" ht="13.5" x14ac:dyDescent="0.3"/>
    <row r="8017" customFormat="1" ht="13.5" x14ac:dyDescent="0.3"/>
    <row r="8018" customFormat="1" ht="13.5" x14ac:dyDescent="0.3"/>
    <row r="8019" customFormat="1" ht="13.5" x14ac:dyDescent="0.3"/>
    <row r="8020" customFormat="1" ht="13.5" x14ac:dyDescent="0.3"/>
    <row r="8021" customFormat="1" ht="13.5" x14ac:dyDescent="0.3"/>
    <row r="8022" customFormat="1" ht="13.5" x14ac:dyDescent="0.3"/>
    <row r="8023" customFormat="1" ht="13.5" x14ac:dyDescent="0.3"/>
    <row r="8024" customFormat="1" ht="13.5" x14ac:dyDescent="0.3"/>
    <row r="8025" customFormat="1" ht="13.5" x14ac:dyDescent="0.3"/>
    <row r="8026" customFormat="1" ht="13.5" x14ac:dyDescent="0.3"/>
    <row r="8027" customFormat="1" ht="13.5" x14ac:dyDescent="0.3"/>
    <row r="8028" customFormat="1" ht="13.5" x14ac:dyDescent="0.3"/>
    <row r="8029" customFormat="1" ht="13.5" x14ac:dyDescent="0.3"/>
    <row r="8030" customFormat="1" ht="13.5" x14ac:dyDescent="0.3"/>
    <row r="8031" customFormat="1" ht="13.5" x14ac:dyDescent="0.3"/>
    <row r="8032" customFormat="1" ht="13.5" x14ac:dyDescent="0.3"/>
    <row r="8033" customFormat="1" ht="13.5" x14ac:dyDescent="0.3"/>
    <row r="8034" customFormat="1" ht="13.5" x14ac:dyDescent="0.3"/>
    <row r="8035" customFormat="1" ht="13.5" x14ac:dyDescent="0.3"/>
    <row r="8036" customFormat="1" ht="13.5" x14ac:dyDescent="0.3"/>
    <row r="8037" customFormat="1" ht="13.5" x14ac:dyDescent="0.3"/>
    <row r="8038" customFormat="1" ht="13.5" x14ac:dyDescent="0.3"/>
    <row r="8039" customFormat="1" ht="13.5" x14ac:dyDescent="0.3"/>
    <row r="8040" customFormat="1" ht="13.5" x14ac:dyDescent="0.3"/>
    <row r="8041" customFormat="1" ht="13.5" x14ac:dyDescent="0.3"/>
    <row r="8042" customFormat="1" ht="13.5" x14ac:dyDescent="0.3"/>
    <row r="8043" customFormat="1" ht="13.5" x14ac:dyDescent="0.3"/>
    <row r="8044" customFormat="1" ht="13.5" x14ac:dyDescent="0.3"/>
    <row r="8045" customFormat="1" ht="13.5" x14ac:dyDescent="0.3"/>
    <row r="8046" customFormat="1" ht="13.5" x14ac:dyDescent="0.3"/>
    <row r="8047" customFormat="1" ht="13.5" x14ac:dyDescent="0.3"/>
    <row r="8048" customFormat="1" ht="13.5" x14ac:dyDescent="0.3"/>
    <row r="8049" customFormat="1" ht="13.5" x14ac:dyDescent="0.3"/>
    <row r="8050" customFormat="1" ht="13.5" x14ac:dyDescent="0.3"/>
    <row r="8051" customFormat="1" ht="13.5" x14ac:dyDescent="0.3"/>
    <row r="8052" customFormat="1" ht="13.5" x14ac:dyDescent="0.3"/>
    <row r="8053" customFormat="1" ht="13.5" x14ac:dyDescent="0.3"/>
    <row r="8054" customFormat="1" ht="13.5" x14ac:dyDescent="0.3"/>
    <row r="8055" customFormat="1" ht="13.5" x14ac:dyDescent="0.3"/>
    <row r="8056" customFormat="1" ht="13.5" x14ac:dyDescent="0.3"/>
    <row r="8057" customFormat="1" ht="13.5" x14ac:dyDescent="0.3"/>
    <row r="8058" customFormat="1" ht="13.5" x14ac:dyDescent="0.3"/>
    <row r="8059" customFormat="1" ht="13.5" x14ac:dyDescent="0.3"/>
    <row r="8060" customFormat="1" ht="13.5" x14ac:dyDescent="0.3"/>
    <row r="8061" customFormat="1" ht="13.5" x14ac:dyDescent="0.3"/>
    <row r="8062" customFormat="1" ht="13.5" x14ac:dyDescent="0.3"/>
    <row r="8063" customFormat="1" ht="13.5" x14ac:dyDescent="0.3"/>
    <row r="8064" customFormat="1" ht="13.5" x14ac:dyDescent="0.3"/>
    <row r="8065" customFormat="1" ht="13.5" x14ac:dyDescent="0.3"/>
    <row r="8066" customFormat="1" ht="13.5" x14ac:dyDescent="0.3"/>
    <row r="8067" customFormat="1" ht="13.5" x14ac:dyDescent="0.3"/>
    <row r="8068" customFormat="1" ht="13.5" x14ac:dyDescent="0.3"/>
    <row r="8069" customFormat="1" ht="13.5" x14ac:dyDescent="0.3"/>
    <row r="8070" customFormat="1" ht="13.5" x14ac:dyDescent="0.3"/>
    <row r="8071" customFormat="1" ht="13.5" x14ac:dyDescent="0.3"/>
    <row r="8072" customFormat="1" ht="13.5" x14ac:dyDescent="0.3"/>
    <row r="8073" customFormat="1" ht="13.5" x14ac:dyDescent="0.3"/>
    <row r="8074" customFormat="1" ht="13.5" x14ac:dyDescent="0.3"/>
    <row r="8075" customFormat="1" ht="13.5" x14ac:dyDescent="0.3"/>
    <row r="8076" customFormat="1" ht="13.5" x14ac:dyDescent="0.3"/>
    <row r="8077" customFormat="1" ht="13.5" x14ac:dyDescent="0.3"/>
    <row r="8078" customFormat="1" ht="13.5" x14ac:dyDescent="0.3"/>
    <row r="8079" customFormat="1" ht="13.5" x14ac:dyDescent="0.3"/>
    <row r="8080" customFormat="1" ht="13.5" x14ac:dyDescent="0.3"/>
    <row r="8081" customFormat="1" ht="13.5" x14ac:dyDescent="0.3"/>
    <row r="8082" customFormat="1" ht="13.5" x14ac:dyDescent="0.3"/>
    <row r="8083" customFormat="1" ht="13.5" x14ac:dyDescent="0.3"/>
    <row r="8084" customFormat="1" ht="13.5" x14ac:dyDescent="0.3"/>
    <row r="8085" customFormat="1" ht="13.5" x14ac:dyDescent="0.3"/>
    <row r="8086" customFormat="1" ht="13.5" x14ac:dyDescent="0.3"/>
    <row r="8087" customFormat="1" ht="13.5" x14ac:dyDescent="0.3"/>
    <row r="8088" customFormat="1" ht="13.5" x14ac:dyDescent="0.3"/>
    <row r="8089" customFormat="1" ht="13.5" x14ac:dyDescent="0.3"/>
    <row r="8090" customFormat="1" ht="13.5" x14ac:dyDescent="0.3"/>
    <row r="8091" customFormat="1" ht="13.5" x14ac:dyDescent="0.3"/>
    <row r="8092" customFormat="1" ht="13.5" x14ac:dyDescent="0.3"/>
    <row r="8093" customFormat="1" ht="13.5" x14ac:dyDescent="0.3"/>
    <row r="8094" customFormat="1" ht="13.5" x14ac:dyDescent="0.3"/>
    <row r="8095" customFormat="1" ht="13.5" x14ac:dyDescent="0.3"/>
    <row r="8096" customFormat="1" ht="13.5" x14ac:dyDescent="0.3"/>
    <row r="8097" customFormat="1" ht="13.5" x14ac:dyDescent="0.3"/>
    <row r="8098" customFormat="1" ht="13.5" x14ac:dyDescent="0.3"/>
    <row r="8099" customFormat="1" ht="13.5" x14ac:dyDescent="0.3"/>
    <row r="8100" customFormat="1" ht="13.5" x14ac:dyDescent="0.3"/>
    <row r="8101" customFormat="1" ht="13.5" x14ac:dyDescent="0.3"/>
    <row r="8102" customFormat="1" ht="13.5" x14ac:dyDescent="0.3"/>
    <row r="8103" customFormat="1" ht="13.5" x14ac:dyDescent="0.3"/>
    <row r="8104" customFormat="1" ht="13.5" x14ac:dyDescent="0.3"/>
    <row r="8105" customFormat="1" ht="13.5" x14ac:dyDescent="0.3"/>
    <row r="8106" customFormat="1" ht="13.5" x14ac:dyDescent="0.3"/>
    <row r="8107" customFormat="1" ht="13.5" x14ac:dyDescent="0.3"/>
    <row r="8108" customFormat="1" ht="13.5" x14ac:dyDescent="0.3"/>
    <row r="8109" customFormat="1" ht="13.5" x14ac:dyDescent="0.3"/>
    <row r="8110" customFormat="1" ht="13.5" x14ac:dyDescent="0.3"/>
    <row r="8111" customFormat="1" ht="13.5" x14ac:dyDescent="0.3"/>
    <row r="8112" customFormat="1" ht="13.5" x14ac:dyDescent="0.3"/>
    <row r="8113" customFormat="1" ht="13.5" x14ac:dyDescent="0.3"/>
    <row r="8114" customFormat="1" ht="13.5" x14ac:dyDescent="0.3"/>
    <row r="8115" customFormat="1" ht="13.5" x14ac:dyDescent="0.3"/>
    <row r="8116" customFormat="1" ht="13.5" x14ac:dyDescent="0.3"/>
    <row r="8117" customFormat="1" ht="13.5" x14ac:dyDescent="0.3"/>
    <row r="8118" customFormat="1" ht="13.5" x14ac:dyDescent="0.3"/>
    <row r="8119" customFormat="1" ht="13.5" x14ac:dyDescent="0.3"/>
    <row r="8120" customFormat="1" ht="13.5" x14ac:dyDescent="0.3"/>
    <row r="8121" customFormat="1" ht="13.5" x14ac:dyDescent="0.3"/>
    <row r="8122" customFormat="1" ht="13.5" x14ac:dyDescent="0.3"/>
    <row r="8123" customFormat="1" ht="13.5" x14ac:dyDescent="0.3"/>
    <row r="8124" customFormat="1" ht="13.5" x14ac:dyDescent="0.3"/>
    <row r="8125" customFormat="1" ht="13.5" x14ac:dyDescent="0.3"/>
    <row r="8126" customFormat="1" ht="13.5" x14ac:dyDescent="0.3"/>
    <row r="8127" customFormat="1" ht="13.5" x14ac:dyDescent="0.3"/>
    <row r="8128" customFormat="1" ht="13.5" x14ac:dyDescent="0.3"/>
    <row r="8129" customFormat="1" ht="13.5" x14ac:dyDescent="0.3"/>
    <row r="8130" customFormat="1" ht="13.5" x14ac:dyDescent="0.3"/>
    <row r="8131" customFormat="1" ht="13.5" x14ac:dyDescent="0.3"/>
    <row r="8132" customFormat="1" ht="13.5" x14ac:dyDescent="0.3"/>
    <row r="8133" customFormat="1" ht="13.5" x14ac:dyDescent="0.3"/>
    <row r="8134" customFormat="1" ht="13.5" x14ac:dyDescent="0.3"/>
    <row r="8135" customFormat="1" ht="13.5" x14ac:dyDescent="0.3"/>
    <row r="8136" customFormat="1" ht="13.5" x14ac:dyDescent="0.3"/>
    <row r="8137" customFormat="1" ht="13.5" x14ac:dyDescent="0.3"/>
    <row r="8138" customFormat="1" ht="13.5" x14ac:dyDescent="0.3"/>
    <row r="8139" customFormat="1" ht="13.5" x14ac:dyDescent="0.3"/>
    <row r="8140" customFormat="1" ht="13.5" x14ac:dyDescent="0.3"/>
    <row r="8141" customFormat="1" ht="13.5" x14ac:dyDescent="0.3"/>
    <row r="8142" customFormat="1" ht="13.5" x14ac:dyDescent="0.3"/>
    <row r="8143" customFormat="1" ht="13.5" x14ac:dyDescent="0.3"/>
    <row r="8144" customFormat="1" ht="13.5" x14ac:dyDescent="0.3"/>
    <row r="8145" customFormat="1" ht="13.5" x14ac:dyDescent="0.3"/>
    <row r="8146" customFormat="1" ht="13.5" x14ac:dyDescent="0.3"/>
    <row r="8147" customFormat="1" ht="13.5" x14ac:dyDescent="0.3"/>
    <row r="8148" customFormat="1" ht="13.5" x14ac:dyDescent="0.3"/>
    <row r="8149" customFormat="1" ht="13.5" x14ac:dyDescent="0.3"/>
    <row r="8150" customFormat="1" ht="13.5" x14ac:dyDescent="0.3"/>
    <row r="8151" customFormat="1" ht="13.5" x14ac:dyDescent="0.3"/>
    <row r="8152" customFormat="1" ht="13.5" x14ac:dyDescent="0.3"/>
    <row r="8153" customFormat="1" ht="13.5" x14ac:dyDescent="0.3"/>
    <row r="8154" customFormat="1" ht="13.5" x14ac:dyDescent="0.3"/>
    <row r="8155" customFormat="1" ht="13.5" x14ac:dyDescent="0.3"/>
    <row r="8156" customFormat="1" ht="13.5" x14ac:dyDescent="0.3"/>
    <row r="8157" customFormat="1" ht="13.5" x14ac:dyDescent="0.3"/>
    <row r="8158" customFormat="1" ht="13.5" x14ac:dyDescent="0.3"/>
    <row r="8159" customFormat="1" ht="13.5" x14ac:dyDescent="0.3"/>
    <row r="8160" customFormat="1" ht="13.5" x14ac:dyDescent="0.3"/>
    <row r="8161" customFormat="1" ht="13.5" x14ac:dyDescent="0.3"/>
    <row r="8162" customFormat="1" ht="13.5" x14ac:dyDescent="0.3"/>
    <row r="8163" customFormat="1" ht="13.5" x14ac:dyDescent="0.3"/>
    <row r="8164" customFormat="1" ht="13.5" x14ac:dyDescent="0.3"/>
    <row r="8165" customFormat="1" ht="13.5" x14ac:dyDescent="0.3"/>
    <row r="8166" customFormat="1" ht="13.5" x14ac:dyDescent="0.3"/>
    <row r="8167" customFormat="1" ht="13.5" x14ac:dyDescent="0.3"/>
    <row r="8168" customFormat="1" ht="13.5" x14ac:dyDescent="0.3"/>
    <row r="8169" customFormat="1" ht="13.5" x14ac:dyDescent="0.3"/>
    <row r="8170" customFormat="1" ht="13.5" x14ac:dyDescent="0.3"/>
    <row r="8171" customFormat="1" ht="13.5" x14ac:dyDescent="0.3"/>
    <row r="8172" customFormat="1" ht="13.5" x14ac:dyDescent="0.3"/>
    <row r="8173" customFormat="1" ht="13.5" x14ac:dyDescent="0.3"/>
    <row r="8174" customFormat="1" ht="13.5" x14ac:dyDescent="0.3"/>
    <row r="8175" customFormat="1" ht="13.5" x14ac:dyDescent="0.3"/>
    <row r="8176" customFormat="1" ht="13.5" x14ac:dyDescent="0.3"/>
    <row r="8177" customFormat="1" ht="13.5" x14ac:dyDescent="0.3"/>
    <row r="8178" customFormat="1" ht="13.5" x14ac:dyDescent="0.3"/>
    <row r="8179" customFormat="1" ht="13.5" x14ac:dyDescent="0.3"/>
    <row r="8180" customFormat="1" ht="13.5" x14ac:dyDescent="0.3"/>
    <row r="8181" customFormat="1" ht="13.5" x14ac:dyDescent="0.3"/>
    <row r="8182" customFormat="1" ht="13.5" x14ac:dyDescent="0.3"/>
    <row r="8183" customFormat="1" ht="13.5" x14ac:dyDescent="0.3"/>
    <row r="8184" customFormat="1" ht="13.5" x14ac:dyDescent="0.3"/>
    <row r="8185" customFormat="1" ht="13.5" x14ac:dyDescent="0.3"/>
    <row r="8186" customFormat="1" ht="13.5" x14ac:dyDescent="0.3"/>
    <row r="8187" customFormat="1" ht="13.5" x14ac:dyDescent="0.3"/>
    <row r="8188" customFormat="1" ht="13.5" x14ac:dyDescent="0.3"/>
    <row r="8189" customFormat="1" ht="13.5" x14ac:dyDescent="0.3"/>
    <row r="8190" customFormat="1" ht="13.5" x14ac:dyDescent="0.3"/>
    <row r="8191" customFormat="1" ht="13.5" x14ac:dyDescent="0.3"/>
    <row r="8192" customFormat="1" ht="13.5" x14ac:dyDescent="0.3"/>
    <row r="8193" customFormat="1" ht="13.5" x14ac:dyDescent="0.3"/>
    <row r="8194" customFormat="1" ht="13.5" x14ac:dyDescent="0.3"/>
    <row r="8195" customFormat="1" ht="13.5" x14ac:dyDescent="0.3"/>
    <row r="8196" customFormat="1" ht="13.5" x14ac:dyDescent="0.3"/>
    <row r="8197" customFormat="1" ht="13.5" x14ac:dyDescent="0.3"/>
    <row r="8198" customFormat="1" ht="13.5" x14ac:dyDescent="0.3"/>
    <row r="8199" customFormat="1" ht="13.5" x14ac:dyDescent="0.3"/>
    <row r="8200" customFormat="1" ht="13.5" x14ac:dyDescent="0.3"/>
    <row r="8201" customFormat="1" ht="13.5" x14ac:dyDescent="0.3"/>
    <row r="8202" customFormat="1" ht="13.5" x14ac:dyDescent="0.3"/>
    <row r="8203" customFormat="1" ht="13.5" x14ac:dyDescent="0.3"/>
    <row r="8204" customFormat="1" ht="13.5" x14ac:dyDescent="0.3"/>
    <row r="8205" customFormat="1" ht="13.5" x14ac:dyDescent="0.3"/>
    <row r="8206" customFormat="1" ht="13.5" x14ac:dyDescent="0.3"/>
    <row r="8207" customFormat="1" ht="13.5" x14ac:dyDescent="0.3"/>
    <row r="8208" customFormat="1" ht="13.5" x14ac:dyDescent="0.3"/>
    <row r="8209" customFormat="1" ht="13.5" x14ac:dyDescent="0.3"/>
    <row r="8210" customFormat="1" ht="13.5" x14ac:dyDescent="0.3"/>
    <row r="8211" customFormat="1" ht="13.5" x14ac:dyDescent="0.3"/>
    <row r="8212" customFormat="1" ht="13.5" x14ac:dyDescent="0.3"/>
    <row r="8213" customFormat="1" ht="13.5" x14ac:dyDescent="0.3"/>
    <row r="8214" customFormat="1" ht="13.5" x14ac:dyDescent="0.3"/>
    <row r="8215" customFormat="1" ht="13.5" x14ac:dyDescent="0.3"/>
    <row r="8216" customFormat="1" ht="13.5" x14ac:dyDescent="0.3"/>
    <row r="8217" customFormat="1" ht="13.5" x14ac:dyDescent="0.3"/>
    <row r="8218" customFormat="1" ht="13.5" x14ac:dyDescent="0.3"/>
    <row r="8219" customFormat="1" ht="13.5" x14ac:dyDescent="0.3"/>
    <row r="8220" customFormat="1" ht="13.5" x14ac:dyDescent="0.3"/>
    <row r="8221" customFormat="1" ht="13.5" x14ac:dyDescent="0.3"/>
    <row r="8222" customFormat="1" ht="13.5" x14ac:dyDescent="0.3"/>
    <row r="8223" customFormat="1" ht="13.5" x14ac:dyDescent="0.3"/>
    <row r="8224" customFormat="1" ht="13.5" x14ac:dyDescent="0.3"/>
    <row r="8225" customFormat="1" ht="13.5" x14ac:dyDescent="0.3"/>
    <row r="8226" customFormat="1" ht="13.5" x14ac:dyDescent="0.3"/>
    <row r="8227" customFormat="1" ht="13.5" x14ac:dyDescent="0.3"/>
    <row r="8228" customFormat="1" ht="13.5" x14ac:dyDescent="0.3"/>
    <row r="8229" customFormat="1" ht="13.5" x14ac:dyDescent="0.3"/>
    <row r="8230" customFormat="1" ht="13.5" x14ac:dyDescent="0.3"/>
    <row r="8231" customFormat="1" ht="13.5" x14ac:dyDescent="0.3"/>
    <row r="8232" customFormat="1" ht="13.5" x14ac:dyDescent="0.3"/>
    <row r="8233" customFormat="1" ht="13.5" x14ac:dyDescent="0.3"/>
    <row r="8234" customFormat="1" ht="13.5" x14ac:dyDescent="0.3"/>
    <row r="8235" customFormat="1" ht="13.5" x14ac:dyDescent="0.3"/>
    <row r="8236" customFormat="1" ht="13.5" x14ac:dyDescent="0.3"/>
    <row r="8237" customFormat="1" ht="13.5" x14ac:dyDescent="0.3"/>
    <row r="8238" customFormat="1" ht="13.5" x14ac:dyDescent="0.3"/>
    <row r="8239" customFormat="1" ht="13.5" x14ac:dyDescent="0.3"/>
    <row r="8240" customFormat="1" ht="13.5" x14ac:dyDescent="0.3"/>
    <row r="8241" customFormat="1" ht="13.5" x14ac:dyDescent="0.3"/>
    <row r="8242" customFormat="1" ht="13.5" x14ac:dyDescent="0.3"/>
    <row r="8243" customFormat="1" ht="13.5" x14ac:dyDescent="0.3"/>
    <row r="8244" customFormat="1" ht="13.5" x14ac:dyDescent="0.3"/>
    <row r="8245" customFormat="1" ht="13.5" x14ac:dyDescent="0.3"/>
    <row r="8246" customFormat="1" ht="13.5" x14ac:dyDescent="0.3"/>
    <row r="8247" customFormat="1" ht="13.5" x14ac:dyDescent="0.3"/>
    <row r="8248" customFormat="1" ht="13.5" x14ac:dyDescent="0.3"/>
    <row r="8249" customFormat="1" ht="13.5" x14ac:dyDescent="0.3"/>
    <row r="8250" customFormat="1" ht="13.5" x14ac:dyDescent="0.3"/>
    <row r="8251" customFormat="1" ht="13.5" x14ac:dyDescent="0.3"/>
    <row r="8252" customFormat="1" ht="13.5" x14ac:dyDescent="0.3"/>
    <row r="8253" customFormat="1" ht="13.5" x14ac:dyDescent="0.3"/>
    <row r="8254" customFormat="1" ht="13.5" x14ac:dyDescent="0.3"/>
    <row r="8255" customFormat="1" ht="13.5" x14ac:dyDescent="0.3"/>
    <row r="8256" customFormat="1" ht="13.5" x14ac:dyDescent="0.3"/>
    <row r="8257" customFormat="1" ht="13.5" x14ac:dyDescent="0.3"/>
    <row r="8258" customFormat="1" ht="13.5" x14ac:dyDescent="0.3"/>
    <row r="8259" customFormat="1" ht="13.5" x14ac:dyDescent="0.3"/>
    <row r="8260" customFormat="1" ht="13.5" x14ac:dyDescent="0.3"/>
    <row r="8261" customFormat="1" ht="13.5" x14ac:dyDescent="0.3"/>
    <row r="8262" customFormat="1" ht="13.5" x14ac:dyDescent="0.3"/>
    <row r="8263" customFormat="1" ht="13.5" x14ac:dyDescent="0.3"/>
    <row r="8264" customFormat="1" ht="13.5" x14ac:dyDescent="0.3"/>
    <row r="8265" customFormat="1" ht="13.5" x14ac:dyDescent="0.3"/>
    <row r="8266" customFormat="1" ht="13.5" x14ac:dyDescent="0.3"/>
    <row r="8267" customFormat="1" ht="13.5" x14ac:dyDescent="0.3"/>
    <row r="8268" customFormat="1" ht="13.5" x14ac:dyDescent="0.3"/>
    <row r="8269" customFormat="1" ht="13.5" x14ac:dyDescent="0.3"/>
    <row r="8270" customFormat="1" ht="13.5" x14ac:dyDescent="0.3"/>
    <row r="8271" customFormat="1" ht="13.5" x14ac:dyDescent="0.3"/>
    <row r="8272" customFormat="1" ht="13.5" x14ac:dyDescent="0.3"/>
    <row r="8273" customFormat="1" ht="13.5" x14ac:dyDescent="0.3"/>
    <row r="8274" customFormat="1" ht="13.5" x14ac:dyDescent="0.3"/>
    <row r="8275" customFormat="1" ht="13.5" x14ac:dyDescent="0.3"/>
    <row r="8276" customFormat="1" ht="13.5" x14ac:dyDescent="0.3"/>
    <row r="8277" customFormat="1" ht="13.5" x14ac:dyDescent="0.3"/>
    <row r="8278" customFormat="1" ht="13.5" x14ac:dyDescent="0.3"/>
    <row r="8279" customFormat="1" ht="13.5" x14ac:dyDescent="0.3"/>
    <row r="8280" customFormat="1" ht="13.5" x14ac:dyDescent="0.3"/>
    <row r="8281" customFormat="1" ht="13.5" x14ac:dyDescent="0.3"/>
    <row r="8282" customFormat="1" ht="13.5" x14ac:dyDescent="0.3"/>
    <row r="8283" customFormat="1" ht="13.5" x14ac:dyDescent="0.3"/>
    <row r="8284" customFormat="1" ht="13.5" x14ac:dyDescent="0.3"/>
    <row r="8285" customFormat="1" ht="13.5" x14ac:dyDescent="0.3"/>
    <row r="8286" customFormat="1" ht="13.5" x14ac:dyDescent="0.3"/>
    <row r="8287" customFormat="1" ht="13.5" x14ac:dyDescent="0.3"/>
    <row r="8288" customFormat="1" ht="13.5" x14ac:dyDescent="0.3"/>
    <row r="8289" customFormat="1" ht="13.5" x14ac:dyDescent="0.3"/>
    <row r="8290" customFormat="1" ht="13.5" x14ac:dyDescent="0.3"/>
    <row r="8291" customFormat="1" ht="13.5" x14ac:dyDescent="0.3"/>
    <row r="8292" customFormat="1" ht="13.5" x14ac:dyDescent="0.3"/>
    <row r="8293" customFormat="1" ht="13.5" x14ac:dyDescent="0.3"/>
    <row r="8294" customFormat="1" ht="13.5" x14ac:dyDescent="0.3"/>
    <row r="8295" customFormat="1" ht="13.5" x14ac:dyDescent="0.3"/>
    <row r="8296" customFormat="1" ht="13.5" x14ac:dyDescent="0.3"/>
    <row r="8297" customFormat="1" ht="13.5" x14ac:dyDescent="0.3"/>
    <row r="8298" customFormat="1" ht="13.5" x14ac:dyDescent="0.3"/>
    <row r="8299" customFormat="1" ht="13.5" x14ac:dyDescent="0.3"/>
    <row r="8300" customFormat="1" ht="13.5" x14ac:dyDescent="0.3"/>
    <row r="8301" customFormat="1" ht="13.5" x14ac:dyDescent="0.3"/>
    <row r="8302" customFormat="1" ht="13.5" x14ac:dyDescent="0.3"/>
    <row r="8303" customFormat="1" ht="13.5" x14ac:dyDescent="0.3"/>
    <row r="8304" customFormat="1" ht="13.5" x14ac:dyDescent="0.3"/>
    <row r="8305" customFormat="1" ht="13.5" x14ac:dyDescent="0.3"/>
    <row r="8306" customFormat="1" ht="13.5" x14ac:dyDescent="0.3"/>
    <row r="8307" customFormat="1" ht="13.5" x14ac:dyDescent="0.3"/>
    <row r="8308" customFormat="1" ht="13.5" x14ac:dyDescent="0.3"/>
    <row r="8309" customFormat="1" ht="13.5" x14ac:dyDescent="0.3"/>
    <row r="8310" customFormat="1" ht="13.5" x14ac:dyDescent="0.3"/>
    <row r="8311" customFormat="1" ht="13.5" x14ac:dyDescent="0.3"/>
    <row r="8312" customFormat="1" ht="13.5" x14ac:dyDescent="0.3"/>
    <row r="8313" customFormat="1" ht="13.5" x14ac:dyDescent="0.3"/>
    <row r="8314" customFormat="1" ht="13.5" x14ac:dyDescent="0.3"/>
    <row r="8315" customFormat="1" ht="13.5" x14ac:dyDescent="0.3"/>
    <row r="8316" customFormat="1" ht="13.5" x14ac:dyDescent="0.3"/>
    <row r="8317" customFormat="1" ht="13.5" x14ac:dyDescent="0.3"/>
    <row r="8318" customFormat="1" ht="13.5" x14ac:dyDescent="0.3"/>
    <row r="8319" customFormat="1" ht="13.5" x14ac:dyDescent="0.3"/>
    <row r="8320" customFormat="1" ht="13.5" x14ac:dyDescent="0.3"/>
    <row r="8321" customFormat="1" ht="13.5" x14ac:dyDescent="0.3"/>
    <row r="8322" customFormat="1" ht="13.5" x14ac:dyDescent="0.3"/>
    <row r="8323" customFormat="1" ht="13.5" x14ac:dyDescent="0.3"/>
    <row r="8324" customFormat="1" ht="13.5" x14ac:dyDescent="0.3"/>
    <row r="8325" customFormat="1" ht="13.5" x14ac:dyDescent="0.3"/>
    <row r="8326" customFormat="1" ht="13.5" x14ac:dyDescent="0.3"/>
    <row r="8327" customFormat="1" ht="13.5" x14ac:dyDescent="0.3"/>
    <row r="8328" customFormat="1" ht="13.5" x14ac:dyDescent="0.3"/>
    <row r="8329" customFormat="1" ht="13.5" x14ac:dyDescent="0.3"/>
    <row r="8330" customFormat="1" ht="13.5" x14ac:dyDescent="0.3"/>
    <row r="8331" customFormat="1" ht="13.5" x14ac:dyDescent="0.3"/>
    <row r="8332" customFormat="1" ht="13.5" x14ac:dyDescent="0.3"/>
    <row r="8333" customFormat="1" ht="13.5" x14ac:dyDescent="0.3"/>
    <row r="8334" customFormat="1" ht="13.5" x14ac:dyDescent="0.3"/>
    <row r="8335" customFormat="1" ht="13.5" x14ac:dyDescent="0.3"/>
    <row r="8336" customFormat="1" ht="13.5" x14ac:dyDescent="0.3"/>
    <row r="8337" customFormat="1" ht="13.5" x14ac:dyDescent="0.3"/>
    <row r="8338" customFormat="1" ht="13.5" x14ac:dyDescent="0.3"/>
    <row r="8339" customFormat="1" ht="13.5" x14ac:dyDescent="0.3"/>
    <row r="8340" customFormat="1" ht="13.5" x14ac:dyDescent="0.3"/>
    <row r="8341" customFormat="1" ht="13.5" x14ac:dyDescent="0.3"/>
    <row r="8342" customFormat="1" ht="13.5" x14ac:dyDescent="0.3"/>
    <row r="8343" customFormat="1" ht="13.5" x14ac:dyDescent="0.3"/>
    <row r="8344" customFormat="1" ht="13.5" x14ac:dyDescent="0.3"/>
    <row r="8345" customFormat="1" ht="13.5" x14ac:dyDescent="0.3"/>
    <row r="8346" customFormat="1" ht="13.5" x14ac:dyDescent="0.3"/>
    <row r="8347" customFormat="1" ht="13.5" x14ac:dyDescent="0.3"/>
    <row r="8348" customFormat="1" ht="13.5" x14ac:dyDescent="0.3"/>
    <row r="8349" customFormat="1" ht="13.5" x14ac:dyDescent="0.3"/>
    <row r="8350" customFormat="1" ht="13.5" x14ac:dyDescent="0.3"/>
    <row r="8351" customFormat="1" ht="13.5" x14ac:dyDescent="0.3"/>
    <row r="8352" customFormat="1" ht="13.5" x14ac:dyDescent="0.3"/>
    <row r="8353" customFormat="1" ht="13.5" x14ac:dyDescent="0.3"/>
    <row r="8354" customFormat="1" ht="13.5" x14ac:dyDescent="0.3"/>
    <row r="8355" customFormat="1" ht="13.5" x14ac:dyDescent="0.3"/>
    <row r="8356" customFormat="1" ht="13.5" x14ac:dyDescent="0.3"/>
    <row r="8357" customFormat="1" ht="13.5" x14ac:dyDescent="0.3"/>
    <row r="8358" customFormat="1" ht="13.5" x14ac:dyDescent="0.3"/>
    <row r="8359" customFormat="1" ht="13.5" x14ac:dyDescent="0.3"/>
    <row r="8360" customFormat="1" ht="13.5" x14ac:dyDescent="0.3"/>
    <row r="8361" customFormat="1" ht="13.5" x14ac:dyDescent="0.3"/>
    <row r="8362" customFormat="1" ht="13.5" x14ac:dyDescent="0.3"/>
    <row r="8363" customFormat="1" ht="13.5" x14ac:dyDescent="0.3"/>
    <row r="8364" customFormat="1" ht="13.5" x14ac:dyDescent="0.3"/>
    <row r="8365" customFormat="1" ht="13.5" x14ac:dyDescent="0.3"/>
    <row r="8366" customFormat="1" ht="13.5" x14ac:dyDescent="0.3"/>
    <row r="8367" customFormat="1" ht="13.5" x14ac:dyDescent="0.3"/>
    <row r="8368" customFormat="1" ht="13.5" x14ac:dyDescent="0.3"/>
    <row r="8369" customFormat="1" ht="13.5" x14ac:dyDescent="0.3"/>
    <row r="8370" customFormat="1" ht="13.5" x14ac:dyDescent="0.3"/>
    <row r="8371" customFormat="1" ht="13.5" x14ac:dyDescent="0.3"/>
    <row r="8372" customFormat="1" ht="13.5" x14ac:dyDescent="0.3"/>
    <row r="8373" customFormat="1" ht="13.5" x14ac:dyDescent="0.3"/>
    <row r="8374" customFormat="1" ht="13.5" x14ac:dyDescent="0.3"/>
    <row r="8375" customFormat="1" ht="13.5" x14ac:dyDescent="0.3"/>
    <row r="8376" customFormat="1" ht="13.5" x14ac:dyDescent="0.3"/>
    <row r="8377" customFormat="1" ht="13.5" x14ac:dyDescent="0.3"/>
    <row r="8378" customFormat="1" ht="13.5" x14ac:dyDescent="0.3"/>
    <row r="8379" customFormat="1" ht="13.5" x14ac:dyDescent="0.3"/>
    <row r="8380" customFormat="1" ht="13.5" x14ac:dyDescent="0.3"/>
    <row r="8381" customFormat="1" ht="13.5" x14ac:dyDescent="0.3"/>
    <row r="8382" customFormat="1" ht="13.5" x14ac:dyDescent="0.3"/>
    <row r="8383" customFormat="1" ht="13.5" x14ac:dyDescent="0.3"/>
    <row r="8384" customFormat="1" ht="13.5" x14ac:dyDescent="0.3"/>
    <row r="8385" customFormat="1" ht="13.5" x14ac:dyDescent="0.3"/>
    <row r="8386" customFormat="1" ht="13.5" x14ac:dyDescent="0.3"/>
    <row r="8387" customFormat="1" ht="13.5" x14ac:dyDescent="0.3"/>
    <row r="8388" customFormat="1" ht="13.5" x14ac:dyDescent="0.3"/>
    <row r="8389" customFormat="1" ht="13.5" x14ac:dyDescent="0.3"/>
    <row r="8390" customFormat="1" ht="13.5" x14ac:dyDescent="0.3"/>
    <row r="8391" customFormat="1" ht="13.5" x14ac:dyDescent="0.3"/>
    <row r="8392" customFormat="1" ht="13.5" x14ac:dyDescent="0.3"/>
    <row r="8393" customFormat="1" ht="13.5" x14ac:dyDescent="0.3"/>
    <row r="8394" customFormat="1" ht="13.5" x14ac:dyDescent="0.3"/>
    <row r="8395" customFormat="1" ht="13.5" x14ac:dyDescent="0.3"/>
    <row r="8396" customFormat="1" ht="13.5" x14ac:dyDescent="0.3"/>
    <row r="8397" customFormat="1" ht="13.5" x14ac:dyDescent="0.3"/>
    <row r="8398" customFormat="1" ht="13.5" x14ac:dyDescent="0.3"/>
    <row r="8399" customFormat="1" ht="13.5" x14ac:dyDescent="0.3"/>
    <row r="8400" customFormat="1" ht="13.5" x14ac:dyDescent="0.3"/>
    <row r="8401" customFormat="1" ht="13.5" x14ac:dyDescent="0.3"/>
    <row r="8402" customFormat="1" ht="13.5" x14ac:dyDescent="0.3"/>
    <row r="8403" customFormat="1" ht="13.5" x14ac:dyDescent="0.3"/>
    <row r="8404" customFormat="1" ht="13.5" x14ac:dyDescent="0.3"/>
    <row r="8405" customFormat="1" ht="13.5" x14ac:dyDescent="0.3"/>
    <row r="8406" customFormat="1" ht="13.5" x14ac:dyDescent="0.3"/>
    <row r="8407" customFormat="1" ht="13.5" x14ac:dyDescent="0.3"/>
    <row r="8408" customFormat="1" ht="13.5" x14ac:dyDescent="0.3"/>
    <row r="8409" customFormat="1" ht="13.5" x14ac:dyDescent="0.3"/>
    <row r="8410" customFormat="1" ht="13.5" x14ac:dyDescent="0.3"/>
    <row r="8411" customFormat="1" ht="13.5" x14ac:dyDescent="0.3"/>
    <row r="8412" customFormat="1" ht="13.5" x14ac:dyDescent="0.3"/>
    <row r="8413" customFormat="1" ht="13.5" x14ac:dyDescent="0.3"/>
    <row r="8414" customFormat="1" ht="13.5" x14ac:dyDescent="0.3"/>
    <row r="8415" customFormat="1" ht="13.5" x14ac:dyDescent="0.3"/>
    <row r="8416" customFormat="1" ht="13.5" x14ac:dyDescent="0.3"/>
    <row r="8417" customFormat="1" ht="13.5" x14ac:dyDescent="0.3"/>
    <row r="8418" customFormat="1" ht="13.5" x14ac:dyDescent="0.3"/>
    <row r="8419" customFormat="1" ht="13.5" x14ac:dyDescent="0.3"/>
    <row r="8420" customFormat="1" ht="13.5" x14ac:dyDescent="0.3"/>
    <row r="8421" customFormat="1" ht="13.5" x14ac:dyDescent="0.3"/>
    <row r="8422" customFormat="1" ht="13.5" x14ac:dyDescent="0.3"/>
    <row r="8423" customFormat="1" ht="13.5" x14ac:dyDescent="0.3"/>
    <row r="8424" customFormat="1" ht="13.5" x14ac:dyDescent="0.3"/>
    <row r="8425" customFormat="1" ht="13.5" x14ac:dyDescent="0.3"/>
    <row r="8426" customFormat="1" ht="13.5" x14ac:dyDescent="0.3"/>
    <row r="8427" customFormat="1" ht="13.5" x14ac:dyDescent="0.3"/>
    <row r="8428" customFormat="1" ht="13.5" x14ac:dyDescent="0.3"/>
    <row r="8429" customFormat="1" ht="13.5" x14ac:dyDescent="0.3"/>
    <row r="8430" customFormat="1" ht="13.5" x14ac:dyDescent="0.3"/>
    <row r="8431" customFormat="1" ht="13.5" x14ac:dyDescent="0.3"/>
    <row r="8432" customFormat="1" ht="13.5" x14ac:dyDescent="0.3"/>
    <row r="8433" customFormat="1" ht="13.5" x14ac:dyDescent="0.3"/>
    <row r="8434" customFormat="1" ht="13.5" x14ac:dyDescent="0.3"/>
    <row r="8435" customFormat="1" ht="13.5" x14ac:dyDescent="0.3"/>
    <row r="8436" customFormat="1" ht="13.5" x14ac:dyDescent="0.3"/>
    <row r="8437" customFormat="1" ht="13.5" x14ac:dyDescent="0.3"/>
    <row r="8438" customFormat="1" ht="13.5" x14ac:dyDescent="0.3"/>
    <row r="8439" customFormat="1" ht="13.5" x14ac:dyDescent="0.3"/>
    <row r="8440" customFormat="1" ht="13.5" x14ac:dyDescent="0.3"/>
    <row r="8441" customFormat="1" ht="13.5" x14ac:dyDescent="0.3"/>
    <row r="8442" customFormat="1" ht="13.5" x14ac:dyDescent="0.3"/>
    <row r="8443" customFormat="1" ht="13.5" x14ac:dyDescent="0.3"/>
    <row r="8444" customFormat="1" ht="13.5" x14ac:dyDescent="0.3"/>
    <row r="8445" customFormat="1" ht="13.5" x14ac:dyDescent="0.3"/>
    <row r="8446" customFormat="1" ht="13.5" x14ac:dyDescent="0.3"/>
    <row r="8447" customFormat="1" ht="13.5" x14ac:dyDescent="0.3"/>
    <row r="8448" customFormat="1" ht="13.5" x14ac:dyDescent="0.3"/>
    <row r="8449" customFormat="1" ht="13.5" x14ac:dyDescent="0.3"/>
    <row r="8450" customFormat="1" ht="13.5" x14ac:dyDescent="0.3"/>
    <row r="8451" customFormat="1" ht="13.5" x14ac:dyDescent="0.3"/>
    <row r="8452" customFormat="1" ht="13.5" x14ac:dyDescent="0.3"/>
    <row r="8453" customFormat="1" ht="13.5" x14ac:dyDescent="0.3"/>
    <row r="8454" customFormat="1" ht="13.5" x14ac:dyDescent="0.3"/>
    <row r="8455" customFormat="1" ht="13.5" x14ac:dyDescent="0.3"/>
    <row r="8456" customFormat="1" ht="13.5" x14ac:dyDescent="0.3"/>
    <row r="8457" customFormat="1" ht="13.5" x14ac:dyDescent="0.3"/>
    <row r="8458" customFormat="1" ht="13.5" x14ac:dyDescent="0.3"/>
    <row r="8459" customFormat="1" ht="13.5" x14ac:dyDescent="0.3"/>
    <row r="8460" customFormat="1" ht="13.5" x14ac:dyDescent="0.3"/>
    <row r="8461" customFormat="1" ht="13.5" x14ac:dyDescent="0.3"/>
    <row r="8462" customFormat="1" ht="13.5" x14ac:dyDescent="0.3"/>
    <row r="8463" customFormat="1" ht="13.5" x14ac:dyDescent="0.3"/>
    <row r="8464" customFormat="1" ht="13.5" x14ac:dyDescent="0.3"/>
    <row r="8465" customFormat="1" ht="13.5" x14ac:dyDescent="0.3"/>
    <row r="8466" customFormat="1" ht="13.5" x14ac:dyDescent="0.3"/>
    <row r="8467" customFormat="1" ht="13.5" x14ac:dyDescent="0.3"/>
    <row r="8468" customFormat="1" ht="13.5" x14ac:dyDescent="0.3"/>
    <row r="8469" customFormat="1" ht="13.5" x14ac:dyDescent="0.3"/>
    <row r="8470" customFormat="1" ht="13.5" x14ac:dyDescent="0.3"/>
    <row r="8471" customFormat="1" ht="13.5" x14ac:dyDescent="0.3"/>
    <row r="8472" customFormat="1" ht="13.5" x14ac:dyDescent="0.3"/>
    <row r="8473" customFormat="1" ht="13.5" x14ac:dyDescent="0.3"/>
    <row r="8474" customFormat="1" ht="13.5" x14ac:dyDescent="0.3"/>
    <row r="8475" customFormat="1" ht="13.5" x14ac:dyDescent="0.3"/>
    <row r="8476" customFormat="1" ht="13.5" x14ac:dyDescent="0.3"/>
    <row r="8477" customFormat="1" ht="13.5" x14ac:dyDescent="0.3"/>
    <row r="8478" customFormat="1" ht="13.5" x14ac:dyDescent="0.3"/>
    <row r="8479" customFormat="1" ht="13.5" x14ac:dyDescent="0.3"/>
    <row r="8480" customFormat="1" ht="13.5" x14ac:dyDescent="0.3"/>
    <row r="8481" customFormat="1" ht="13.5" x14ac:dyDescent="0.3"/>
    <row r="8482" customFormat="1" ht="13.5" x14ac:dyDescent="0.3"/>
    <row r="8483" customFormat="1" ht="13.5" x14ac:dyDescent="0.3"/>
    <row r="8484" customFormat="1" ht="13.5" x14ac:dyDescent="0.3"/>
    <row r="8485" customFormat="1" ht="13.5" x14ac:dyDescent="0.3"/>
    <row r="8486" customFormat="1" ht="13.5" x14ac:dyDescent="0.3"/>
    <row r="8487" customFormat="1" ht="13.5" x14ac:dyDescent="0.3"/>
    <row r="8488" customFormat="1" ht="13.5" x14ac:dyDescent="0.3"/>
    <row r="8489" customFormat="1" ht="13.5" x14ac:dyDescent="0.3"/>
    <row r="8490" customFormat="1" ht="13.5" x14ac:dyDescent="0.3"/>
    <row r="8491" customFormat="1" ht="13.5" x14ac:dyDescent="0.3"/>
    <row r="8492" customFormat="1" ht="13.5" x14ac:dyDescent="0.3"/>
    <row r="8493" customFormat="1" ht="13.5" x14ac:dyDescent="0.3"/>
    <row r="8494" customFormat="1" ht="13.5" x14ac:dyDescent="0.3"/>
    <row r="8495" customFormat="1" ht="13.5" x14ac:dyDescent="0.3"/>
    <row r="8496" customFormat="1" ht="13.5" x14ac:dyDescent="0.3"/>
    <row r="8497" customFormat="1" ht="13.5" x14ac:dyDescent="0.3"/>
    <row r="8498" customFormat="1" ht="13.5" x14ac:dyDescent="0.3"/>
    <row r="8499" customFormat="1" ht="13.5" x14ac:dyDescent="0.3"/>
    <row r="8500" customFormat="1" ht="13.5" x14ac:dyDescent="0.3"/>
    <row r="8501" customFormat="1" ht="13.5" x14ac:dyDescent="0.3"/>
    <row r="8502" customFormat="1" ht="13.5" x14ac:dyDescent="0.3"/>
    <row r="8503" customFormat="1" ht="13.5" x14ac:dyDescent="0.3"/>
    <row r="8504" customFormat="1" ht="13.5" x14ac:dyDescent="0.3"/>
    <row r="8505" customFormat="1" ht="13.5" x14ac:dyDescent="0.3"/>
    <row r="8506" customFormat="1" ht="13.5" x14ac:dyDescent="0.3"/>
    <row r="8507" customFormat="1" ht="13.5" x14ac:dyDescent="0.3"/>
    <row r="8508" customFormat="1" ht="13.5" x14ac:dyDescent="0.3"/>
    <row r="8509" customFormat="1" ht="13.5" x14ac:dyDescent="0.3"/>
    <row r="8510" customFormat="1" ht="13.5" x14ac:dyDescent="0.3"/>
    <row r="8511" customFormat="1" ht="13.5" x14ac:dyDescent="0.3"/>
    <row r="8512" customFormat="1" ht="13.5" x14ac:dyDescent="0.3"/>
    <row r="8513" customFormat="1" ht="13.5" x14ac:dyDescent="0.3"/>
    <row r="8514" customFormat="1" ht="13.5" x14ac:dyDescent="0.3"/>
    <row r="8515" customFormat="1" ht="13.5" x14ac:dyDescent="0.3"/>
    <row r="8516" customFormat="1" ht="13.5" x14ac:dyDescent="0.3"/>
    <row r="8517" customFormat="1" ht="13.5" x14ac:dyDescent="0.3"/>
    <row r="8518" customFormat="1" ht="13.5" x14ac:dyDescent="0.3"/>
    <row r="8519" customFormat="1" ht="13.5" x14ac:dyDescent="0.3"/>
    <row r="8520" customFormat="1" ht="13.5" x14ac:dyDescent="0.3"/>
    <row r="8521" customFormat="1" ht="13.5" x14ac:dyDescent="0.3"/>
    <row r="8522" customFormat="1" ht="13.5" x14ac:dyDescent="0.3"/>
    <row r="8523" customFormat="1" ht="13.5" x14ac:dyDescent="0.3"/>
    <row r="8524" customFormat="1" ht="13.5" x14ac:dyDescent="0.3"/>
    <row r="8525" customFormat="1" ht="13.5" x14ac:dyDescent="0.3"/>
    <row r="8526" customFormat="1" ht="13.5" x14ac:dyDescent="0.3"/>
    <row r="8527" customFormat="1" ht="13.5" x14ac:dyDescent="0.3"/>
    <row r="8528" customFormat="1" ht="13.5" x14ac:dyDescent="0.3"/>
    <row r="8529" customFormat="1" ht="13.5" x14ac:dyDescent="0.3"/>
    <row r="8530" customFormat="1" ht="13.5" x14ac:dyDescent="0.3"/>
    <row r="8531" customFormat="1" ht="13.5" x14ac:dyDescent="0.3"/>
    <row r="8532" customFormat="1" ht="13.5" x14ac:dyDescent="0.3"/>
    <row r="8533" customFormat="1" ht="13.5" x14ac:dyDescent="0.3"/>
    <row r="8534" customFormat="1" ht="13.5" x14ac:dyDescent="0.3"/>
    <row r="8535" customFormat="1" ht="13.5" x14ac:dyDescent="0.3"/>
    <row r="8536" customFormat="1" ht="13.5" x14ac:dyDescent="0.3"/>
    <row r="8537" customFormat="1" ht="13.5" x14ac:dyDescent="0.3"/>
    <row r="8538" customFormat="1" ht="13.5" x14ac:dyDescent="0.3"/>
    <row r="8539" customFormat="1" ht="13.5" x14ac:dyDescent="0.3"/>
    <row r="8540" customFormat="1" ht="13.5" x14ac:dyDescent="0.3"/>
    <row r="8541" customFormat="1" ht="13.5" x14ac:dyDescent="0.3"/>
    <row r="8542" customFormat="1" ht="13.5" x14ac:dyDescent="0.3"/>
    <row r="8543" customFormat="1" ht="13.5" x14ac:dyDescent="0.3"/>
    <row r="8544" customFormat="1" ht="13.5" x14ac:dyDescent="0.3"/>
    <row r="8545" customFormat="1" ht="13.5" x14ac:dyDescent="0.3"/>
    <row r="8546" customFormat="1" ht="13.5" x14ac:dyDescent="0.3"/>
    <row r="8547" customFormat="1" ht="13.5" x14ac:dyDescent="0.3"/>
    <row r="8548" customFormat="1" ht="13.5" x14ac:dyDescent="0.3"/>
    <row r="8549" customFormat="1" ht="13.5" x14ac:dyDescent="0.3"/>
    <row r="8550" customFormat="1" ht="13.5" x14ac:dyDescent="0.3"/>
    <row r="8551" customFormat="1" ht="13.5" x14ac:dyDescent="0.3"/>
    <row r="8552" customFormat="1" ht="13.5" x14ac:dyDescent="0.3"/>
    <row r="8553" customFormat="1" ht="13.5" x14ac:dyDescent="0.3"/>
    <row r="8554" customFormat="1" ht="13.5" x14ac:dyDescent="0.3"/>
    <row r="8555" customFormat="1" ht="13.5" x14ac:dyDescent="0.3"/>
    <row r="8556" customFormat="1" ht="13.5" x14ac:dyDescent="0.3"/>
    <row r="8557" customFormat="1" ht="13.5" x14ac:dyDescent="0.3"/>
    <row r="8558" customFormat="1" ht="13.5" x14ac:dyDescent="0.3"/>
    <row r="8559" customFormat="1" ht="13.5" x14ac:dyDescent="0.3"/>
    <row r="8560" customFormat="1" ht="13.5" x14ac:dyDescent="0.3"/>
    <row r="8561" customFormat="1" ht="13.5" x14ac:dyDescent="0.3"/>
    <row r="8562" customFormat="1" ht="13.5" x14ac:dyDescent="0.3"/>
    <row r="8563" customFormat="1" ht="13.5" x14ac:dyDescent="0.3"/>
    <row r="8564" customFormat="1" ht="13.5" x14ac:dyDescent="0.3"/>
    <row r="8565" customFormat="1" ht="13.5" x14ac:dyDescent="0.3"/>
    <row r="8566" customFormat="1" ht="13.5" x14ac:dyDescent="0.3"/>
    <row r="8567" customFormat="1" ht="13.5" x14ac:dyDescent="0.3"/>
    <row r="8568" customFormat="1" ht="13.5" x14ac:dyDescent="0.3"/>
    <row r="8569" customFormat="1" ht="13.5" x14ac:dyDescent="0.3"/>
    <row r="8570" customFormat="1" ht="13.5" x14ac:dyDescent="0.3"/>
    <row r="8571" customFormat="1" ht="13.5" x14ac:dyDescent="0.3"/>
    <row r="8572" customFormat="1" ht="13.5" x14ac:dyDescent="0.3"/>
    <row r="8573" customFormat="1" ht="13.5" x14ac:dyDescent="0.3"/>
    <row r="8574" customFormat="1" ht="13.5" x14ac:dyDescent="0.3"/>
    <row r="8575" customFormat="1" ht="13.5" x14ac:dyDescent="0.3"/>
    <row r="8576" customFormat="1" ht="13.5" x14ac:dyDescent="0.3"/>
    <row r="8577" customFormat="1" ht="13.5" x14ac:dyDescent="0.3"/>
    <row r="8578" customFormat="1" ht="13.5" x14ac:dyDescent="0.3"/>
    <row r="8579" customFormat="1" ht="13.5" x14ac:dyDescent="0.3"/>
    <row r="8580" customFormat="1" ht="13.5" x14ac:dyDescent="0.3"/>
    <row r="8581" customFormat="1" ht="13.5" x14ac:dyDescent="0.3"/>
    <row r="8582" customFormat="1" ht="13.5" x14ac:dyDescent="0.3"/>
    <row r="8583" customFormat="1" ht="13.5" x14ac:dyDescent="0.3"/>
    <row r="8584" customFormat="1" ht="13.5" x14ac:dyDescent="0.3"/>
    <row r="8585" customFormat="1" ht="13.5" x14ac:dyDescent="0.3"/>
    <row r="8586" customFormat="1" ht="13.5" x14ac:dyDescent="0.3"/>
    <row r="8587" customFormat="1" ht="13.5" x14ac:dyDescent="0.3"/>
    <row r="8588" customFormat="1" ht="13.5" x14ac:dyDescent="0.3"/>
    <row r="8589" customFormat="1" ht="13.5" x14ac:dyDescent="0.3"/>
    <row r="8590" customFormat="1" ht="13.5" x14ac:dyDescent="0.3"/>
    <row r="8591" customFormat="1" ht="13.5" x14ac:dyDescent="0.3"/>
    <row r="8592" customFormat="1" ht="13.5" x14ac:dyDescent="0.3"/>
    <row r="8593" customFormat="1" ht="13.5" x14ac:dyDescent="0.3"/>
    <row r="8594" customFormat="1" ht="13.5" x14ac:dyDescent="0.3"/>
    <row r="8595" customFormat="1" ht="13.5" x14ac:dyDescent="0.3"/>
    <row r="8596" customFormat="1" ht="13.5" x14ac:dyDescent="0.3"/>
    <row r="8597" customFormat="1" ht="13.5" x14ac:dyDescent="0.3"/>
    <row r="8598" customFormat="1" ht="13.5" x14ac:dyDescent="0.3"/>
    <row r="8599" customFormat="1" ht="13.5" x14ac:dyDescent="0.3"/>
    <row r="8600" customFormat="1" ht="13.5" x14ac:dyDescent="0.3"/>
    <row r="8601" customFormat="1" ht="13.5" x14ac:dyDescent="0.3"/>
    <row r="8602" customFormat="1" ht="13.5" x14ac:dyDescent="0.3"/>
    <row r="8603" customFormat="1" ht="13.5" x14ac:dyDescent="0.3"/>
    <row r="8604" customFormat="1" ht="13.5" x14ac:dyDescent="0.3"/>
    <row r="8605" customFormat="1" ht="13.5" x14ac:dyDescent="0.3"/>
    <row r="8606" customFormat="1" ht="13.5" x14ac:dyDescent="0.3"/>
    <row r="8607" customFormat="1" ht="13.5" x14ac:dyDescent="0.3"/>
    <row r="8608" customFormat="1" ht="13.5" x14ac:dyDescent="0.3"/>
    <row r="8609" customFormat="1" ht="13.5" x14ac:dyDescent="0.3"/>
    <row r="8610" customFormat="1" ht="13.5" x14ac:dyDescent="0.3"/>
    <row r="8611" customFormat="1" ht="13.5" x14ac:dyDescent="0.3"/>
    <row r="8612" customFormat="1" ht="13.5" x14ac:dyDescent="0.3"/>
    <row r="8613" customFormat="1" ht="13.5" x14ac:dyDescent="0.3"/>
    <row r="8614" customFormat="1" ht="13.5" x14ac:dyDescent="0.3"/>
    <row r="8615" customFormat="1" ht="13.5" x14ac:dyDescent="0.3"/>
    <row r="8616" customFormat="1" ht="13.5" x14ac:dyDescent="0.3"/>
    <row r="8617" customFormat="1" ht="13.5" x14ac:dyDescent="0.3"/>
    <row r="8618" customFormat="1" ht="13.5" x14ac:dyDescent="0.3"/>
    <row r="8619" customFormat="1" ht="13.5" x14ac:dyDescent="0.3"/>
    <row r="8620" customFormat="1" ht="13.5" x14ac:dyDescent="0.3"/>
    <row r="8621" customFormat="1" ht="13.5" x14ac:dyDescent="0.3"/>
    <row r="8622" customFormat="1" ht="13.5" x14ac:dyDescent="0.3"/>
    <row r="8623" customFormat="1" ht="13.5" x14ac:dyDescent="0.3"/>
    <row r="8624" customFormat="1" ht="13.5" x14ac:dyDescent="0.3"/>
    <row r="8625" customFormat="1" ht="13.5" x14ac:dyDescent="0.3"/>
    <row r="8626" customFormat="1" ht="13.5" x14ac:dyDescent="0.3"/>
    <row r="8627" customFormat="1" ht="13.5" x14ac:dyDescent="0.3"/>
    <row r="8628" customFormat="1" ht="13.5" x14ac:dyDescent="0.3"/>
    <row r="8629" customFormat="1" ht="13.5" x14ac:dyDescent="0.3"/>
    <row r="8630" customFormat="1" ht="13.5" x14ac:dyDescent="0.3"/>
    <row r="8631" customFormat="1" ht="13.5" x14ac:dyDescent="0.3"/>
    <row r="8632" customFormat="1" ht="13.5" x14ac:dyDescent="0.3"/>
    <row r="8633" customFormat="1" ht="13.5" x14ac:dyDescent="0.3"/>
    <row r="8634" customFormat="1" ht="13.5" x14ac:dyDescent="0.3"/>
    <row r="8635" customFormat="1" ht="13.5" x14ac:dyDescent="0.3"/>
    <row r="8636" customFormat="1" ht="13.5" x14ac:dyDescent="0.3"/>
    <row r="8637" customFormat="1" ht="13.5" x14ac:dyDescent="0.3"/>
    <row r="8638" customFormat="1" ht="13.5" x14ac:dyDescent="0.3"/>
    <row r="8639" customFormat="1" ht="13.5" x14ac:dyDescent="0.3"/>
    <row r="8640" customFormat="1" ht="13.5" x14ac:dyDescent="0.3"/>
    <row r="8641" customFormat="1" ht="13.5" x14ac:dyDescent="0.3"/>
    <row r="8642" customFormat="1" ht="13.5" x14ac:dyDescent="0.3"/>
    <row r="8643" customFormat="1" ht="13.5" x14ac:dyDescent="0.3"/>
    <row r="8644" customFormat="1" ht="13.5" x14ac:dyDescent="0.3"/>
    <row r="8645" customFormat="1" ht="13.5" x14ac:dyDescent="0.3"/>
    <row r="8646" customFormat="1" ht="13.5" x14ac:dyDescent="0.3"/>
    <row r="8647" customFormat="1" ht="13.5" x14ac:dyDescent="0.3"/>
    <row r="8648" customFormat="1" ht="13.5" x14ac:dyDescent="0.3"/>
    <row r="8649" customFormat="1" ht="13.5" x14ac:dyDescent="0.3"/>
    <row r="8650" customFormat="1" ht="13.5" x14ac:dyDescent="0.3"/>
    <row r="8651" customFormat="1" ht="13.5" x14ac:dyDescent="0.3"/>
    <row r="8652" customFormat="1" ht="13.5" x14ac:dyDescent="0.3"/>
    <row r="8653" customFormat="1" ht="13.5" x14ac:dyDescent="0.3"/>
    <row r="8654" customFormat="1" ht="13.5" x14ac:dyDescent="0.3"/>
    <row r="8655" customFormat="1" ht="13.5" x14ac:dyDescent="0.3"/>
    <row r="8656" customFormat="1" ht="13.5" x14ac:dyDescent="0.3"/>
    <row r="8657" customFormat="1" ht="13.5" x14ac:dyDescent="0.3"/>
    <row r="8658" customFormat="1" ht="13.5" x14ac:dyDescent="0.3"/>
    <row r="8659" customFormat="1" ht="13.5" x14ac:dyDescent="0.3"/>
    <row r="8660" customFormat="1" ht="13.5" x14ac:dyDescent="0.3"/>
    <row r="8661" customFormat="1" ht="13.5" x14ac:dyDescent="0.3"/>
    <row r="8662" customFormat="1" ht="13.5" x14ac:dyDescent="0.3"/>
    <row r="8663" customFormat="1" ht="13.5" x14ac:dyDescent="0.3"/>
    <row r="8664" customFormat="1" ht="13.5" x14ac:dyDescent="0.3"/>
    <row r="8665" customFormat="1" ht="13.5" x14ac:dyDescent="0.3"/>
    <row r="8666" customFormat="1" ht="13.5" x14ac:dyDescent="0.3"/>
    <row r="8667" customFormat="1" ht="13.5" x14ac:dyDescent="0.3"/>
    <row r="8668" customFormat="1" ht="13.5" x14ac:dyDescent="0.3"/>
    <row r="8669" customFormat="1" ht="13.5" x14ac:dyDescent="0.3"/>
    <row r="8670" customFormat="1" ht="13.5" x14ac:dyDescent="0.3"/>
    <row r="8671" customFormat="1" ht="13.5" x14ac:dyDescent="0.3"/>
    <row r="8672" customFormat="1" ht="13.5" x14ac:dyDescent="0.3"/>
    <row r="8673" customFormat="1" ht="13.5" x14ac:dyDescent="0.3"/>
    <row r="8674" customFormat="1" ht="13.5" x14ac:dyDescent="0.3"/>
    <row r="8675" customFormat="1" ht="13.5" x14ac:dyDescent="0.3"/>
    <row r="8676" customFormat="1" ht="13.5" x14ac:dyDescent="0.3"/>
    <row r="8677" customFormat="1" ht="13.5" x14ac:dyDescent="0.3"/>
    <row r="8678" customFormat="1" ht="13.5" x14ac:dyDescent="0.3"/>
    <row r="8679" customFormat="1" ht="13.5" x14ac:dyDescent="0.3"/>
    <row r="8680" customFormat="1" ht="13.5" x14ac:dyDescent="0.3"/>
    <row r="8681" customFormat="1" ht="13.5" x14ac:dyDescent="0.3"/>
    <row r="8682" customFormat="1" ht="13.5" x14ac:dyDescent="0.3"/>
    <row r="8683" customFormat="1" ht="13.5" x14ac:dyDescent="0.3"/>
    <row r="8684" customFormat="1" ht="13.5" x14ac:dyDescent="0.3"/>
    <row r="8685" customFormat="1" ht="13.5" x14ac:dyDescent="0.3"/>
    <row r="8686" customFormat="1" ht="13.5" x14ac:dyDescent="0.3"/>
    <row r="8687" customFormat="1" ht="13.5" x14ac:dyDescent="0.3"/>
    <row r="8688" customFormat="1" ht="13.5" x14ac:dyDescent="0.3"/>
    <row r="8689" customFormat="1" ht="13.5" x14ac:dyDescent="0.3"/>
    <row r="8690" customFormat="1" ht="13.5" x14ac:dyDescent="0.3"/>
    <row r="8691" customFormat="1" ht="13.5" x14ac:dyDescent="0.3"/>
    <row r="8692" customFormat="1" ht="13.5" x14ac:dyDescent="0.3"/>
    <row r="8693" customFormat="1" ht="13.5" x14ac:dyDescent="0.3"/>
    <row r="8694" customFormat="1" ht="13.5" x14ac:dyDescent="0.3"/>
    <row r="8695" customFormat="1" ht="13.5" x14ac:dyDescent="0.3"/>
    <row r="8696" customFormat="1" ht="13.5" x14ac:dyDescent="0.3"/>
    <row r="8697" customFormat="1" ht="13.5" x14ac:dyDescent="0.3"/>
    <row r="8698" customFormat="1" ht="13.5" x14ac:dyDescent="0.3"/>
    <row r="8699" customFormat="1" ht="13.5" x14ac:dyDescent="0.3"/>
    <row r="8700" customFormat="1" ht="13.5" x14ac:dyDescent="0.3"/>
    <row r="8701" customFormat="1" ht="13.5" x14ac:dyDescent="0.3"/>
    <row r="8702" customFormat="1" ht="13.5" x14ac:dyDescent="0.3"/>
    <row r="8703" customFormat="1" ht="13.5" x14ac:dyDescent="0.3"/>
    <row r="8704" customFormat="1" ht="13.5" x14ac:dyDescent="0.3"/>
    <row r="8705" customFormat="1" ht="13.5" x14ac:dyDescent="0.3"/>
    <row r="8706" customFormat="1" ht="13.5" x14ac:dyDescent="0.3"/>
    <row r="8707" customFormat="1" ht="13.5" x14ac:dyDescent="0.3"/>
    <row r="8708" customFormat="1" ht="13.5" x14ac:dyDescent="0.3"/>
    <row r="8709" customFormat="1" ht="13.5" x14ac:dyDescent="0.3"/>
    <row r="8710" customFormat="1" ht="13.5" x14ac:dyDescent="0.3"/>
    <row r="8711" customFormat="1" ht="13.5" x14ac:dyDescent="0.3"/>
    <row r="8712" customFormat="1" ht="13.5" x14ac:dyDescent="0.3"/>
    <row r="8713" customFormat="1" ht="13.5" x14ac:dyDescent="0.3"/>
    <row r="8714" customFormat="1" ht="13.5" x14ac:dyDescent="0.3"/>
    <row r="8715" customFormat="1" ht="13.5" x14ac:dyDescent="0.3"/>
    <row r="8716" customFormat="1" ht="13.5" x14ac:dyDescent="0.3"/>
    <row r="8717" customFormat="1" ht="13.5" x14ac:dyDescent="0.3"/>
    <row r="8718" customFormat="1" ht="13.5" x14ac:dyDescent="0.3"/>
    <row r="8719" customFormat="1" ht="13.5" x14ac:dyDescent="0.3"/>
    <row r="8720" customFormat="1" ht="13.5" x14ac:dyDescent="0.3"/>
    <row r="8721" customFormat="1" ht="13.5" x14ac:dyDescent="0.3"/>
    <row r="8722" customFormat="1" ht="13.5" x14ac:dyDescent="0.3"/>
    <row r="8723" customFormat="1" ht="13.5" x14ac:dyDescent="0.3"/>
    <row r="8724" customFormat="1" ht="13.5" x14ac:dyDescent="0.3"/>
    <row r="8725" customFormat="1" ht="13.5" x14ac:dyDescent="0.3"/>
    <row r="8726" customFormat="1" ht="13.5" x14ac:dyDescent="0.3"/>
    <row r="8727" customFormat="1" ht="13.5" x14ac:dyDescent="0.3"/>
    <row r="8728" customFormat="1" ht="13.5" x14ac:dyDescent="0.3"/>
    <row r="8729" customFormat="1" ht="13.5" x14ac:dyDescent="0.3"/>
    <row r="8730" customFormat="1" ht="13.5" x14ac:dyDescent="0.3"/>
    <row r="8731" customFormat="1" ht="13.5" x14ac:dyDescent="0.3"/>
    <row r="8732" customFormat="1" ht="13.5" x14ac:dyDescent="0.3"/>
    <row r="8733" customFormat="1" ht="13.5" x14ac:dyDescent="0.3"/>
    <row r="8734" customFormat="1" ht="13.5" x14ac:dyDescent="0.3"/>
    <row r="8735" customFormat="1" ht="13.5" x14ac:dyDescent="0.3"/>
    <row r="8736" customFormat="1" ht="13.5" x14ac:dyDescent="0.3"/>
    <row r="8737" customFormat="1" ht="13.5" x14ac:dyDescent="0.3"/>
    <row r="8738" customFormat="1" ht="13.5" x14ac:dyDescent="0.3"/>
    <row r="8739" customFormat="1" ht="13.5" x14ac:dyDescent="0.3"/>
    <row r="8740" customFormat="1" ht="13.5" x14ac:dyDescent="0.3"/>
    <row r="8741" customFormat="1" ht="13.5" x14ac:dyDescent="0.3"/>
    <row r="8742" customFormat="1" ht="13.5" x14ac:dyDescent="0.3"/>
    <row r="8743" customFormat="1" ht="13.5" x14ac:dyDescent="0.3"/>
    <row r="8744" customFormat="1" ht="13.5" x14ac:dyDescent="0.3"/>
    <row r="8745" customFormat="1" ht="13.5" x14ac:dyDescent="0.3"/>
    <row r="8746" customFormat="1" ht="13.5" x14ac:dyDescent="0.3"/>
    <row r="8747" customFormat="1" ht="13.5" x14ac:dyDescent="0.3"/>
    <row r="8748" customFormat="1" ht="13.5" x14ac:dyDescent="0.3"/>
    <row r="8749" customFormat="1" ht="13.5" x14ac:dyDescent="0.3"/>
    <row r="8750" customFormat="1" ht="13.5" x14ac:dyDescent="0.3"/>
    <row r="8751" customFormat="1" ht="13.5" x14ac:dyDescent="0.3"/>
    <row r="8752" customFormat="1" ht="13.5" x14ac:dyDescent="0.3"/>
    <row r="8753" customFormat="1" ht="13.5" x14ac:dyDescent="0.3"/>
    <row r="8754" customFormat="1" ht="13.5" x14ac:dyDescent="0.3"/>
    <row r="8755" customFormat="1" ht="13.5" x14ac:dyDescent="0.3"/>
    <row r="8756" customFormat="1" ht="13.5" x14ac:dyDescent="0.3"/>
    <row r="8757" customFormat="1" ht="13.5" x14ac:dyDescent="0.3"/>
    <row r="8758" customFormat="1" ht="13.5" x14ac:dyDescent="0.3"/>
    <row r="8759" customFormat="1" ht="13.5" x14ac:dyDescent="0.3"/>
    <row r="8760" customFormat="1" ht="13.5" x14ac:dyDescent="0.3"/>
    <row r="8761" customFormat="1" ht="13.5" x14ac:dyDescent="0.3"/>
    <row r="8762" customFormat="1" ht="13.5" x14ac:dyDescent="0.3"/>
    <row r="8763" customFormat="1" ht="13.5" x14ac:dyDescent="0.3"/>
    <row r="8764" customFormat="1" ht="13.5" x14ac:dyDescent="0.3"/>
    <row r="8765" customFormat="1" ht="13.5" x14ac:dyDescent="0.3"/>
    <row r="8766" customFormat="1" ht="13.5" x14ac:dyDescent="0.3"/>
    <row r="8767" customFormat="1" ht="13.5" x14ac:dyDescent="0.3"/>
    <row r="8768" customFormat="1" ht="13.5" x14ac:dyDescent="0.3"/>
    <row r="8769" customFormat="1" ht="13.5" x14ac:dyDescent="0.3"/>
    <row r="8770" customFormat="1" ht="13.5" x14ac:dyDescent="0.3"/>
    <row r="8771" customFormat="1" ht="13.5" x14ac:dyDescent="0.3"/>
    <row r="8772" customFormat="1" ht="13.5" x14ac:dyDescent="0.3"/>
    <row r="8773" customFormat="1" ht="13.5" x14ac:dyDescent="0.3"/>
    <row r="8774" customFormat="1" ht="13.5" x14ac:dyDescent="0.3"/>
    <row r="8775" customFormat="1" ht="13.5" x14ac:dyDescent="0.3"/>
    <row r="8776" customFormat="1" ht="13.5" x14ac:dyDescent="0.3"/>
    <row r="8777" customFormat="1" ht="13.5" x14ac:dyDescent="0.3"/>
    <row r="8778" customFormat="1" ht="13.5" x14ac:dyDescent="0.3"/>
    <row r="8779" customFormat="1" ht="13.5" x14ac:dyDescent="0.3"/>
    <row r="8780" customFormat="1" ht="13.5" x14ac:dyDescent="0.3"/>
    <row r="8781" customFormat="1" ht="13.5" x14ac:dyDescent="0.3"/>
    <row r="8782" customFormat="1" ht="13.5" x14ac:dyDescent="0.3"/>
    <row r="8783" customFormat="1" ht="13.5" x14ac:dyDescent="0.3"/>
    <row r="8784" customFormat="1" ht="13.5" x14ac:dyDescent="0.3"/>
    <row r="8785" customFormat="1" ht="13.5" x14ac:dyDescent="0.3"/>
    <row r="8786" customFormat="1" ht="13.5" x14ac:dyDescent="0.3"/>
    <row r="8787" customFormat="1" ht="13.5" x14ac:dyDescent="0.3"/>
    <row r="8788" customFormat="1" ht="13.5" x14ac:dyDescent="0.3"/>
    <row r="8789" customFormat="1" ht="13.5" x14ac:dyDescent="0.3"/>
    <row r="8790" customFormat="1" ht="13.5" x14ac:dyDescent="0.3"/>
    <row r="8791" customFormat="1" ht="13.5" x14ac:dyDescent="0.3"/>
    <row r="8792" customFormat="1" ht="13.5" x14ac:dyDescent="0.3"/>
    <row r="8793" customFormat="1" ht="13.5" x14ac:dyDescent="0.3"/>
    <row r="8794" customFormat="1" ht="13.5" x14ac:dyDescent="0.3"/>
    <row r="8795" customFormat="1" ht="13.5" x14ac:dyDescent="0.3"/>
    <row r="8796" customFormat="1" ht="13.5" x14ac:dyDescent="0.3"/>
    <row r="8797" customFormat="1" ht="13.5" x14ac:dyDescent="0.3"/>
    <row r="8798" customFormat="1" ht="13.5" x14ac:dyDescent="0.3"/>
    <row r="8799" customFormat="1" ht="13.5" x14ac:dyDescent="0.3"/>
    <row r="8800" customFormat="1" ht="13.5" x14ac:dyDescent="0.3"/>
    <row r="8801" customFormat="1" ht="13.5" x14ac:dyDescent="0.3"/>
    <row r="8802" customFormat="1" ht="13.5" x14ac:dyDescent="0.3"/>
    <row r="8803" customFormat="1" ht="13.5" x14ac:dyDescent="0.3"/>
    <row r="8804" customFormat="1" ht="13.5" x14ac:dyDescent="0.3"/>
    <row r="8805" customFormat="1" ht="13.5" x14ac:dyDescent="0.3"/>
    <row r="8806" customFormat="1" ht="13.5" x14ac:dyDescent="0.3"/>
    <row r="8807" customFormat="1" ht="13.5" x14ac:dyDescent="0.3"/>
    <row r="8808" customFormat="1" ht="13.5" x14ac:dyDescent="0.3"/>
    <row r="8809" customFormat="1" ht="13.5" x14ac:dyDescent="0.3"/>
    <row r="8810" customFormat="1" ht="13.5" x14ac:dyDescent="0.3"/>
    <row r="8811" customFormat="1" ht="13.5" x14ac:dyDescent="0.3"/>
    <row r="8812" customFormat="1" ht="13.5" x14ac:dyDescent="0.3"/>
    <row r="8813" customFormat="1" ht="13.5" x14ac:dyDescent="0.3"/>
    <row r="8814" customFormat="1" ht="13.5" x14ac:dyDescent="0.3"/>
    <row r="8815" customFormat="1" ht="13.5" x14ac:dyDescent="0.3"/>
    <row r="8816" customFormat="1" ht="13.5" x14ac:dyDescent="0.3"/>
    <row r="8817" customFormat="1" ht="13.5" x14ac:dyDescent="0.3"/>
    <row r="8818" customFormat="1" ht="13.5" x14ac:dyDescent="0.3"/>
    <row r="8819" customFormat="1" ht="13.5" x14ac:dyDescent="0.3"/>
    <row r="8820" customFormat="1" ht="13.5" x14ac:dyDescent="0.3"/>
    <row r="8821" customFormat="1" ht="13.5" x14ac:dyDescent="0.3"/>
    <row r="8822" customFormat="1" ht="13.5" x14ac:dyDescent="0.3"/>
    <row r="8823" customFormat="1" ht="13.5" x14ac:dyDescent="0.3"/>
    <row r="8824" customFormat="1" ht="13.5" x14ac:dyDescent="0.3"/>
    <row r="8825" customFormat="1" ht="13.5" x14ac:dyDescent="0.3"/>
    <row r="8826" customFormat="1" ht="13.5" x14ac:dyDescent="0.3"/>
    <row r="8827" customFormat="1" ht="13.5" x14ac:dyDescent="0.3"/>
    <row r="8828" customFormat="1" ht="13.5" x14ac:dyDescent="0.3"/>
    <row r="8829" customFormat="1" ht="13.5" x14ac:dyDescent="0.3"/>
    <row r="8830" customFormat="1" ht="13.5" x14ac:dyDescent="0.3"/>
    <row r="8831" customFormat="1" ht="13.5" x14ac:dyDescent="0.3"/>
    <row r="8832" customFormat="1" ht="13.5" x14ac:dyDescent="0.3"/>
    <row r="8833" customFormat="1" ht="13.5" x14ac:dyDescent="0.3"/>
    <row r="8834" customFormat="1" ht="13.5" x14ac:dyDescent="0.3"/>
    <row r="8835" customFormat="1" ht="13.5" x14ac:dyDescent="0.3"/>
    <row r="8836" customFormat="1" ht="13.5" x14ac:dyDescent="0.3"/>
    <row r="8837" customFormat="1" ht="13.5" x14ac:dyDescent="0.3"/>
    <row r="8838" customFormat="1" ht="13.5" x14ac:dyDescent="0.3"/>
    <row r="8839" customFormat="1" ht="13.5" x14ac:dyDescent="0.3"/>
    <row r="8840" customFormat="1" ht="13.5" x14ac:dyDescent="0.3"/>
    <row r="8841" customFormat="1" ht="13.5" x14ac:dyDescent="0.3"/>
    <row r="8842" customFormat="1" ht="13.5" x14ac:dyDescent="0.3"/>
    <row r="8843" customFormat="1" ht="13.5" x14ac:dyDescent="0.3"/>
    <row r="8844" customFormat="1" ht="13.5" x14ac:dyDescent="0.3"/>
    <row r="8845" customFormat="1" ht="13.5" x14ac:dyDescent="0.3"/>
    <row r="8846" customFormat="1" ht="13.5" x14ac:dyDescent="0.3"/>
    <row r="8847" customFormat="1" ht="13.5" x14ac:dyDescent="0.3"/>
    <row r="8848" customFormat="1" ht="13.5" x14ac:dyDescent="0.3"/>
    <row r="8849" customFormat="1" ht="13.5" x14ac:dyDescent="0.3"/>
    <row r="8850" customFormat="1" ht="13.5" x14ac:dyDescent="0.3"/>
    <row r="8851" customFormat="1" ht="13.5" x14ac:dyDescent="0.3"/>
    <row r="8852" customFormat="1" ht="13.5" x14ac:dyDescent="0.3"/>
    <row r="8853" customFormat="1" ht="13.5" x14ac:dyDescent="0.3"/>
    <row r="8854" customFormat="1" ht="13.5" x14ac:dyDescent="0.3"/>
    <row r="8855" customFormat="1" ht="13.5" x14ac:dyDescent="0.3"/>
    <row r="8856" customFormat="1" ht="13.5" x14ac:dyDescent="0.3"/>
    <row r="8857" customFormat="1" ht="13.5" x14ac:dyDescent="0.3"/>
    <row r="8858" customFormat="1" ht="13.5" x14ac:dyDescent="0.3"/>
    <row r="8859" customFormat="1" ht="13.5" x14ac:dyDescent="0.3"/>
    <row r="8860" customFormat="1" ht="13.5" x14ac:dyDescent="0.3"/>
    <row r="8861" customFormat="1" ht="13.5" x14ac:dyDescent="0.3"/>
    <row r="8862" customFormat="1" ht="13.5" x14ac:dyDescent="0.3"/>
    <row r="8863" customFormat="1" ht="13.5" x14ac:dyDescent="0.3"/>
    <row r="8864" customFormat="1" ht="13.5" x14ac:dyDescent="0.3"/>
    <row r="8865" customFormat="1" ht="13.5" x14ac:dyDescent="0.3"/>
    <row r="8866" customFormat="1" ht="13.5" x14ac:dyDescent="0.3"/>
    <row r="8867" customFormat="1" ht="13.5" x14ac:dyDescent="0.3"/>
    <row r="8868" customFormat="1" ht="13.5" x14ac:dyDescent="0.3"/>
    <row r="8869" customFormat="1" ht="13.5" x14ac:dyDescent="0.3"/>
    <row r="8870" customFormat="1" ht="13.5" x14ac:dyDescent="0.3"/>
    <row r="8871" customFormat="1" ht="13.5" x14ac:dyDescent="0.3"/>
    <row r="8872" customFormat="1" ht="13.5" x14ac:dyDescent="0.3"/>
    <row r="8873" customFormat="1" ht="13.5" x14ac:dyDescent="0.3"/>
    <row r="8874" customFormat="1" ht="13.5" x14ac:dyDescent="0.3"/>
    <row r="8875" customFormat="1" ht="13.5" x14ac:dyDescent="0.3"/>
    <row r="8876" customFormat="1" ht="13.5" x14ac:dyDescent="0.3"/>
    <row r="8877" customFormat="1" ht="13.5" x14ac:dyDescent="0.3"/>
    <row r="8878" customFormat="1" ht="13.5" x14ac:dyDescent="0.3"/>
    <row r="8879" customFormat="1" ht="13.5" x14ac:dyDescent="0.3"/>
    <row r="8880" customFormat="1" ht="13.5" x14ac:dyDescent="0.3"/>
    <row r="8881" customFormat="1" ht="13.5" x14ac:dyDescent="0.3"/>
    <row r="8882" customFormat="1" ht="13.5" x14ac:dyDescent="0.3"/>
    <row r="8883" customFormat="1" ht="13.5" x14ac:dyDescent="0.3"/>
    <row r="8884" customFormat="1" ht="13.5" x14ac:dyDescent="0.3"/>
    <row r="8885" customFormat="1" ht="13.5" x14ac:dyDescent="0.3"/>
    <row r="8886" customFormat="1" ht="13.5" x14ac:dyDescent="0.3"/>
    <row r="8887" customFormat="1" ht="13.5" x14ac:dyDescent="0.3"/>
    <row r="8888" customFormat="1" ht="13.5" x14ac:dyDescent="0.3"/>
    <row r="8889" customFormat="1" ht="13.5" x14ac:dyDescent="0.3"/>
    <row r="8890" customFormat="1" ht="13.5" x14ac:dyDescent="0.3"/>
    <row r="8891" customFormat="1" ht="13.5" x14ac:dyDescent="0.3"/>
    <row r="8892" customFormat="1" ht="13.5" x14ac:dyDescent="0.3"/>
    <row r="8893" customFormat="1" ht="13.5" x14ac:dyDescent="0.3"/>
    <row r="8894" customFormat="1" ht="13.5" x14ac:dyDescent="0.3"/>
    <row r="8895" customFormat="1" ht="13.5" x14ac:dyDescent="0.3"/>
    <row r="8896" customFormat="1" ht="13.5" x14ac:dyDescent="0.3"/>
    <row r="8897" customFormat="1" ht="13.5" x14ac:dyDescent="0.3"/>
    <row r="8898" customFormat="1" ht="13.5" x14ac:dyDescent="0.3"/>
    <row r="8899" customFormat="1" ht="13.5" x14ac:dyDescent="0.3"/>
    <row r="8900" customFormat="1" ht="13.5" x14ac:dyDescent="0.3"/>
    <row r="8901" customFormat="1" ht="13.5" x14ac:dyDescent="0.3"/>
    <row r="8902" customFormat="1" ht="13.5" x14ac:dyDescent="0.3"/>
    <row r="8903" customFormat="1" ht="13.5" x14ac:dyDescent="0.3"/>
    <row r="8904" customFormat="1" ht="13.5" x14ac:dyDescent="0.3"/>
    <row r="8905" customFormat="1" ht="13.5" x14ac:dyDescent="0.3"/>
    <row r="8906" customFormat="1" ht="13.5" x14ac:dyDescent="0.3"/>
    <row r="8907" customFormat="1" ht="13.5" x14ac:dyDescent="0.3"/>
    <row r="8908" customFormat="1" ht="13.5" x14ac:dyDescent="0.3"/>
    <row r="8909" customFormat="1" ht="13.5" x14ac:dyDescent="0.3"/>
    <row r="8910" customFormat="1" ht="13.5" x14ac:dyDescent="0.3"/>
    <row r="8911" customFormat="1" ht="13.5" x14ac:dyDescent="0.3"/>
    <row r="8912" customFormat="1" ht="13.5" x14ac:dyDescent="0.3"/>
    <row r="8913" customFormat="1" ht="13.5" x14ac:dyDescent="0.3"/>
    <row r="8914" customFormat="1" ht="13.5" x14ac:dyDescent="0.3"/>
    <row r="8915" customFormat="1" ht="13.5" x14ac:dyDescent="0.3"/>
    <row r="8916" customFormat="1" ht="13.5" x14ac:dyDescent="0.3"/>
    <row r="8917" customFormat="1" ht="13.5" x14ac:dyDescent="0.3"/>
    <row r="8918" customFormat="1" ht="13.5" x14ac:dyDescent="0.3"/>
    <row r="8919" customFormat="1" ht="13.5" x14ac:dyDescent="0.3"/>
    <row r="8920" customFormat="1" ht="13.5" x14ac:dyDescent="0.3"/>
    <row r="8921" customFormat="1" ht="13.5" x14ac:dyDescent="0.3"/>
    <row r="8922" customFormat="1" ht="13.5" x14ac:dyDescent="0.3"/>
    <row r="8923" customFormat="1" ht="13.5" x14ac:dyDescent="0.3"/>
    <row r="8924" customFormat="1" ht="13.5" x14ac:dyDescent="0.3"/>
    <row r="8925" customFormat="1" ht="13.5" x14ac:dyDescent="0.3"/>
    <row r="8926" customFormat="1" ht="13.5" x14ac:dyDescent="0.3"/>
    <row r="8927" customFormat="1" ht="13.5" x14ac:dyDescent="0.3"/>
    <row r="8928" customFormat="1" ht="13.5" x14ac:dyDescent="0.3"/>
    <row r="8929" customFormat="1" ht="13.5" x14ac:dyDescent="0.3"/>
    <row r="8930" customFormat="1" ht="13.5" x14ac:dyDescent="0.3"/>
    <row r="8931" customFormat="1" ht="13.5" x14ac:dyDescent="0.3"/>
    <row r="8932" customFormat="1" ht="13.5" x14ac:dyDescent="0.3"/>
    <row r="8933" customFormat="1" ht="13.5" x14ac:dyDescent="0.3"/>
    <row r="8934" customFormat="1" ht="13.5" x14ac:dyDescent="0.3"/>
    <row r="8935" customFormat="1" ht="13.5" x14ac:dyDescent="0.3"/>
    <row r="8936" customFormat="1" ht="13.5" x14ac:dyDescent="0.3"/>
    <row r="8937" customFormat="1" ht="13.5" x14ac:dyDescent="0.3"/>
    <row r="8938" customFormat="1" ht="13.5" x14ac:dyDescent="0.3"/>
    <row r="8939" customFormat="1" ht="13.5" x14ac:dyDescent="0.3"/>
    <row r="8940" customFormat="1" ht="13.5" x14ac:dyDescent="0.3"/>
    <row r="8941" customFormat="1" ht="13.5" x14ac:dyDescent="0.3"/>
    <row r="8942" customFormat="1" ht="13.5" x14ac:dyDescent="0.3"/>
    <row r="8943" customFormat="1" ht="13.5" x14ac:dyDescent="0.3"/>
    <row r="8944" customFormat="1" ht="13.5" x14ac:dyDescent="0.3"/>
    <row r="8945" customFormat="1" ht="13.5" x14ac:dyDescent="0.3"/>
    <row r="8946" customFormat="1" ht="13.5" x14ac:dyDescent="0.3"/>
    <row r="8947" customFormat="1" ht="13.5" x14ac:dyDescent="0.3"/>
    <row r="8948" customFormat="1" ht="13.5" x14ac:dyDescent="0.3"/>
    <row r="8949" customFormat="1" ht="13.5" x14ac:dyDescent="0.3"/>
    <row r="8950" customFormat="1" ht="13.5" x14ac:dyDescent="0.3"/>
    <row r="8951" customFormat="1" ht="13.5" x14ac:dyDescent="0.3"/>
    <row r="8952" customFormat="1" ht="13.5" x14ac:dyDescent="0.3"/>
    <row r="8953" customFormat="1" ht="13.5" x14ac:dyDescent="0.3"/>
    <row r="8954" customFormat="1" ht="13.5" x14ac:dyDescent="0.3"/>
    <row r="8955" customFormat="1" ht="13.5" x14ac:dyDescent="0.3"/>
    <row r="8956" customFormat="1" ht="13.5" x14ac:dyDescent="0.3"/>
    <row r="8957" customFormat="1" ht="13.5" x14ac:dyDescent="0.3"/>
    <row r="8958" customFormat="1" ht="13.5" x14ac:dyDescent="0.3"/>
    <row r="8959" customFormat="1" ht="13.5" x14ac:dyDescent="0.3"/>
    <row r="8960" customFormat="1" ht="13.5" x14ac:dyDescent="0.3"/>
    <row r="8961" customFormat="1" ht="13.5" x14ac:dyDescent="0.3"/>
    <row r="8962" customFormat="1" ht="13.5" x14ac:dyDescent="0.3"/>
    <row r="8963" customFormat="1" ht="13.5" x14ac:dyDescent="0.3"/>
    <row r="8964" customFormat="1" ht="13.5" x14ac:dyDescent="0.3"/>
    <row r="8965" customFormat="1" ht="13.5" x14ac:dyDescent="0.3"/>
    <row r="8966" customFormat="1" ht="13.5" x14ac:dyDescent="0.3"/>
    <row r="8967" customFormat="1" ht="13.5" x14ac:dyDescent="0.3"/>
    <row r="8968" customFormat="1" ht="13.5" x14ac:dyDescent="0.3"/>
    <row r="8969" customFormat="1" ht="13.5" x14ac:dyDescent="0.3"/>
    <row r="8970" customFormat="1" ht="13.5" x14ac:dyDescent="0.3"/>
    <row r="8971" customFormat="1" ht="13.5" x14ac:dyDescent="0.3"/>
    <row r="8972" customFormat="1" ht="13.5" x14ac:dyDescent="0.3"/>
    <row r="8973" customFormat="1" ht="13.5" x14ac:dyDescent="0.3"/>
    <row r="8974" customFormat="1" ht="13.5" x14ac:dyDescent="0.3"/>
    <row r="8975" customFormat="1" ht="13.5" x14ac:dyDescent="0.3"/>
    <row r="8976" customFormat="1" ht="13.5" x14ac:dyDescent="0.3"/>
    <row r="8977" customFormat="1" ht="13.5" x14ac:dyDescent="0.3"/>
    <row r="8978" customFormat="1" ht="13.5" x14ac:dyDescent="0.3"/>
    <row r="8979" customFormat="1" ht="13.5" x14ac:dyDescent="0.3"/>
    <row r="8980" customFormat="1" ht="13.5" x14ac:dyDescent="0.3"/>
    <row r="8981" customFormat="1" ht="13.5" x14ac:dyDescent="0.3"/>
    <row r="8982" customFormat="1" ht="13.5" x14ac:dyDescent="0.3"/>
    <row r="8983" customFormat="1" ht="13.5" x14ac:dyDescent="0.3"/>
    <row r="8984" customFormat="1" ht="13.5" x14ac:dyDescent="0.3"/>
    <row r="8985" customFormat="1" ht="13.5" x14ac:dyDescent="0.3"/>
    <row r="8986" customFormat="1" ht="13.5" x14ac:dyDescent="0.3"/>
    <row r="8987" customFormat="1" ht="13.5" x14ac:dyDescent="0.3"/>
    <row r="8988" customFormat="1" ht="13.5" x14ac:dyDescent="0.3"/>
    <row r="8989" customFormat="1" ht="13.5" x14ac:dyDescent="0.3"/>
    <row r="8990" customFormat="1" ht="13.5" x14ac:dyDescent="0.3"/>
    <row r="8991" customFormat="1" ht="13.5" x14ac:dyDescent="0.3"/>
    <row r="8992" customFormat="1" ht="13.5" x14ac:dyDescent="0.3"/>
    <row r="8993" customFormat="1" ht="13.5" x14ac:dyDescent="0.3"/>
    <row r="8994" customFormat="1" ht="13.5" x14ac:dyDescent="0.3"/>
    <row r="8995" customFormat="1" ht="13.5" x14ac:dyDescent="0.3"/>
    <row r="8996" customFormat="1" ht="13.5" x14ac:dyDescent="0.3"/>
    <row r="8997" customFormat="1" ht="13.5" x14ac:dyDescent="0.3"/>
    <row r="8998" customFormat="1" ht="13.5" x14ac:dyDescent="0.3"/>
    <row r="8999" customFormat="1" ht="13.5" x14ac:dyDescent="0.3"/>
    <row r="9000" customFormat="1" ht="13.5" x14ac:dyDescent="0.3"/>
    <row r="9001" customFormat="1" ht="13.5" x14ac:dyDescent="0.3"/>
    <row r="9002" customFormat="1" ht="13.5" x14ac:dyDescent="0.3"/>
    <row r="9003" customFormat="1" ht="13.5" x14ac:dyDescent="0.3"/>
    <row r="9004" customFormat="1" ht="13.5" x14ac:dyDescent="0.3"/>
    <row r="9005" customFormat="1" ht="13.5" x14ac:dyDescent="0.3"/>
    <row r="9006" customFormat="1" ht="13.5" x14ac:dyDescent="0.3"/>
    <row r="9007" customFormat="1" ht="13.5" x14ac:dyDescent="0.3"/>
    <row r="9008" customFormat="1" ht="13.5" x14ac:dyDescent="0.3"/>
    <row r="9009" customFormat="1" ht="13.5" x14ac:dyDescent="0.3"/>
    <row r="9010" customFormat="1" ht="13.5" x14ac:dyDescent="0.3"/>
    <row r="9011" customFormat="1" ht="13.5" x14ac:dyDescent="0.3"/>
    <row r="9012" customFormat="1" ht="13.5" x14ac:dyDescent="0.3"/>
    <row r="9013" customFormat="1" ht="13.5" x14ac:dyDescent="0.3"/>
    <row r="9014" customFormat="1" ht="13.5" x14ac:dyDescent="0.3"/>
    <row r="9015" customFormat="1" ht="13.5" x14ac:dyDescent="0.3"/>
    <row r="9016" customFormat="1" ht="13.5" x14ac:dyDescent="0.3"/>
    <row r="9017" customFormat="1" ht="13.5" x14ac:dyDescent="0.3"/>
    <row r="9018" customFormat="1" ht="13.5" x14ac:dyDescent="0.3"/>
    <row r="9019" customFormat="1" ht="13.5" x14ac:dyDescent="0.3"/>
    <row r="9020" customFormat="1" ht="13.5" x14ac:dyDescent="0.3"/>
    <row r="9021" customFormat="1" ht="13.5" x14ac:dyDescent="0.3"/>
    <row r="9022" customFormat="1" ht="13.5" x14ac:dyDescent="0.3"/>
    <row r="9023" customFormat="1" ht="13.5" x14ac:dyDescent="0.3"/>
    <row r="9024" customFormat="1" ht="13.5" x14ac:dyDescent="0.3"/>
    <row r="9025" customFormat="1" ht="13.5" x14ac:dyDescent="0.3"/>
    <row r="9026" customFormat="1" ht="13.5" x14ac:dyDescent="0.3"/>
    <row r="9027" customFormat="1" ht="13.5" x14ac:dyDescent="0.3"/>
    <row r="9028" customFormat="1" ht="13.5" x14ac:dyDescent="0.3"/>
    <row r="9029" customFormat="1" ht="13.5" x14ac:dyDescent="0.3"/>
    <row r="9030" customFormat="1" ht="13.5" x14ac:dyDescent="0.3"/>
    <row r="9031" customFormat="1" ht="13.5" x14ac:dyDescent="0.3"/>
    <row r="9032" customFormat="1" ht="13.5" x14ac:dyDescent="0.3"/>
    <row r="9033" customFormat="1" ht="13.5" x14ac:dyDescent="0.3"/>
    <row r="9034" customFormat="1" ht="13.5" x14ac:dyDescent="0.3"/>
    <row r="9035" customFormat="1" ht="13.5" x14ac:dyDescent="0.3"/>
    <row r="9036" customFormat="1" ht="13.5" x14ac:dyDescent="0.3"/>
    <row r="9037" customFormat="1" ht="13.5" x14ac:dyDescent="0.3"/>
    <row r="9038" customFormat="1" ht="13.5" x14ac:dyDescent="0.3"/>
    <row r="9039" customFormat="1" ht="13.5" x14ac:dyDescent="0.3"/>
    <row r="9040" customFormat="1" ht="13.5" x14ac:dyDescent="0.3"/>
    <row r="9041" customFormat="1" ht="13.5" x14ac:dyDescent="0.3"/>
    <row r="9042" customFormat="1" ht="13.5" x14ac:dyDescent="0.3"/>
    <row r="9043" customFormat="1" ht="13.5" x14ac:dyDescent="0.3"/>
    <row r="9044" customFormat="1" ht="13.5" x14ac:dyDescent="0.3"/>
    <row r="9045" customFormat="1" ht="13.5" x14ac:dyDescent="0.3"/>
    <row r="9046" customFormat="1" ht="13.5" x14ac:dyDescent="0.3"/>
    <row r="9047" customFormat="1" ht="13.5" x14ac:dyDescent="0.3"/>
    <row r="9048" customFormat="1" ht="13.5" x14ac:dyDescent="0.3"/>
    <row r="9049" customFormat="1" ht="13.5" x14ac:dyDescent="0.3"/>
    <row r="9050" customFormat="1" ht="13.5" x14ac:dyDescent="0.3"/>
    <row r="9051" customFormat="1" ht="13.5" x14ac:dyDescent="0.3"/>
    <row r="9052" customFormat="1" ht="13.5" x14ac:dyDescent="0.3"/>
    <row r="9053" customFormat="1" ht="13.5" x14ac:dyDescent="0.3"/>
    <row r="9054" customFormat="1" ht="13.5" x14ac:dyDescent="0.3"/>
    <row r="9055" customFormat="1" ht="13.5" x14ac:dyDescent="0.3"/>
    <row r="9056" customFormat="1" ht="13.5" x14ac:dyDescent="0.3"/>
    <row r="9057" customFormat="1" ht="13.5" x14ac:dyDescent="0.3"/>
    <row r="9058" customFormat="1" ht="13.5" x14ac:dyDescent="0.3"/>
    <row r="9059" customFormat="1" ht="13.5" x14ac:dyDescent="0.3"/>
    <row r="9060" customFormat="1" ht="13.5" x14ac:dyDescent="0.3"/>
    <row r="9061" customFormat="1" ht="13.5" x14ac:dyDescent="0.3"/>
    <row r="9062" customFormat="1" ht="13.5" x14ac:dyDescent="0.3"/>
    <row r="9063" customFormat="1" ht="13.5" x14ac:dyDescent="0.3"/>
    <row r="9064" customFormat="1" ht="13.5" x14ac:dyDescent="0.3"/>
    <row r="9065" customFormat="1" ht="13.5" x14ac:dyDescent="0.3"/>
    <row r="9066" customFormat="1" ht="13.5" x14ac:dyDescent="0.3"/>
    <row r="9067" customFormat="1" ht="13.5" x14ac:dyDescent="0.3"/>
    <row r="9068" customFormat="1" ht="13.5" x14ac:dyDescent="0.3"/>
    <row r="9069" customFormat="1" ht="13.5" x14ac:dyDescent="0.3"/>
    <row r="9070" customFormat="1" ht="13.5" x14ac:dyDescent="0.3"/>
    <row r="9071" customFormat="1" ht="13.5" x14ac:dyDescent="0.3"/>
    <row r="9072" customFormat="1" ht="13.5" x14ac:dyDescent="0.3"/>
    <row r="9073" customFormat="1" ht="13.5" x14ac:dyDescent="0.3"/>
    <row r="9074" customFormat="1" ht="13.5" x14ac:dyDescent="0.3"/>
    <row r="9075" customFormat="1" ht="13.5" x14ac:dyDescent="0.3"/>
    <row r="9076" customFormat="1" ht="13.5" x14ac:dyDescent="0.3"/>
    <row r="9077" customFormat="1" ht="13.5" x14ac:dyDescent="0.3"/>
    <row r="9078" customFormat="1" ht="13.5" x14ac:dyDescent="0.3"/>
    <row r="9079" customFormat="1" ht="13.5" x14ac:dyDescent="0.3"/>
    <row r="9080" customFormat="1" ht="13.5" x14ac:dyDescent="0.3"/>
    <row r="9081" customFormat="1" ht="13.5" x14ac:dyDescent="0.3"/>
    <row r="9082" customFormat="1" ht="13.5" x14ac:dyDescent="0.3"/>
    <row r="9083" customFormat="1" ht="13.5" x14ac:dyDescent="0.3"/>
    <row r="9084" customFormat="1" ht="13.5" x14ac:dyDescent="0.3"/>
    <row r="9085" customFormat="1" ht="13.5" x14ac:dyDescent="0.3"/>
    <row r="9086" customFormat="1" ht="13.5" x14ac:dyDescent="0.3"/>
    <row r="9087" customFormat="1" ht="13.5" x14ac:dyDescent="0.3"/>
    <row r="9088" customFormat="1" ht="13.5" x14ac:dyDescent="0.3"/>
    <row r="9089" customFormat="1" ht="13.5" x14ac:dyDescent="0.3"/>
    <row r="9090" customFormat="1" ht="13.5" x14ac:dyDescent="0.3"/>
    <row r="9091" customFormat="1" ht="13.5" x14ac:dyDescent="0.3"/>
    <row r="9092" customFormat="1" ht="13.5" x14ac:dyDescent="0.3"/>
    <row r="9093" customFormat="1" ht="13.5" x14ac:dyDescent="0.3"/>
    <row r="9094" customFormat="1" ht="13.5" x14ac:dyDescent="0.3"/>
    <row r="9095" customFormat="1" ht="13.5" x14ac:dyDescent="0.3"/>
    <row r="9096" customFormat="1" ht="13.5" x14ac:dyDescent="0.3"/>
    <row r="9097" customFormat="1" ht="13.5" x14ac:dyDescent="0.3"/>
    <row r="9098" customFormat="1" ht="13.5" x14ac:dyDescent="0.3"/>
    <row r="9099" customFormat="1" ht="13.5" x14ac:dyDescent="0.3"/>
    <row r="9100" customFormat="1" ht="13.5" x14ac:dyDescent="0.3"/>
    <row r="9101" customFormat="1" ht="13.5" x14ac:dyDescent="0.3"/>
    <row r="9102" customFormat="1" ht="13.5" x14ac:dyDescent="0.3"/>
    <row r="9103" customFormat="1" ht="13.5" x14ac:dyDescent="0.3"/>
    <row r="9104" customFormat="1" ht="13.5" x14ac:dyDescent="0.3"/>
    <row r="9105" customFormat="1" ht="13.5" x14ac:dyDescent="0.3"/>
    <row r="9106" customFormat="1" ht="13.5" x14ac:dyDescent="0.3"/>
    <row r="9107" customFormat="1" ht="13.5" x14ac:dyDescent="0.3"/>
    <row r="9108" customFormat="1" ht="13.5" x14ac:dyDescent="0.3"/>
    <row r="9109" customFormat="1" ht="13.5" x14ac:dyDescent="0.3"/>
    <row r="9110" customFormat="1" ht="13.5" x14ac:dyDescent="0.3"/>
    <row r="9111" customFormat="1" ht="13.5" x14ac:dyDescent="0.3"/>
    <row r="9112" customFormat="1" ht="13.5" x14ac:dyDescent="0.3"/>
    <row r="9113" customFormat="1" ht="13.5" x14ac:dyDescent="0.3"/>
    <row r="9114" customFormat="1" ht="13.5" x14ac:dyDescent="0.3"/>
    <row r="9115" customFormat="1" ht="13.5" x14ac:dyDescent="0.3"/>
    <row r="9116" customFormat="1" ht="13.5" x14ac:dyDescent="0.3"/>
    <row r="9117" customFormat="1" ht="13.5" x14ac:dyDescent="0.3"/>
    <row r="9118" customFormat="1" ht="13.5" x14ac:dyDescent="0.3"/>
    <row r="9119" customFormat="1" ht="13.5" x14ac:dyDescent="0.3"/>
    <row r="9120" customFormat="1" ht="13.5" x14ac:dyDescent="0.3"/>
    <row r="9121" customFormat="1" ht="13.5" x14ac:dyDescent="0.3"/>
    <row r="9122" customFormat="1" ht="13.5" x14ac:dyDescent="0.3"/>
    <row r="9123" customFormat="1" ht="13.5" x14ac:dyDescent="0.3"/>
    <row r="9124" customFormat="1" ht="13.5" x14ac:dyDescent="0.3"/>
    <row r="9125" customFormat="1" ht="13.5" x14ac:dyDescent="0.3"/>
    <row r="9126" customFormat="1" ht="13.5" x14ac:dyDescent="0.3"/>
    <row r="9127" customFormat="1" ht="13.5" x14ac:dyDescent="0.3"/>
    <row r="9128" customFormat="1" ht="13.5" x14ac:dyDescent="0.3"/>
    <row r="9129" customFormat="1" ht="13.5" x14ac:dyDescent="0.3"/>
    <row r="9130" customFormat="1" ht="13.5" x14ac:dyDescent="0.3"/>
    <row r="9131" customFormat="1" ht="13.5" x14ac:dyDescent="0.3"/>
    <row r="9132" customFormat="1" ht="13.5" x14ac:dyDescent="0.3"/>
    <row r="9133" customFormat="1" ht="13.5" x14ac:dyDescent="0.3"/>
    <row r="9134" customFormat="1" ht="13.5" x14ac:dyDescent="0.3"/>
    <row r="9135" customFormat="1" ht="13.5" x14ac:dyDescent="0.3"/>
    <row r="9136" customFormat="1" ht="13.5" x14ac:dyDescent="0.3"/>
    <row r="9137" customFormat="1" ht="13.5" x14ac:dyDescent="0.3"/>
    <row r="9138" customFormat="1" ht="13.5" x14ac:dyDescent="0.3"/>
    <row r="9139" customFormat="1" ht="13.5" x14ac:dyDescent="0.3"/>
    <row r="9140" customFormat="1" ht="13.5" x14ac:dyDescent="0.3"/>
    <row r="9141" customFormat="1" ht="13.5" x14ac:dyDescent="0.3"/>
    <row r="9142" customFormat="1" ht="13.5" x14ac:dyDescent="0.3"/>
    <row r="9143" customFormat="1" ht="13.5" x14ac:dyDescent="0.3"/>
    <row r="9144" customFormat="1" ht="13.5" x14ac:dyDescent="0.3"/>
    <row r="9145" customFormat="1" ht="13.5" x14ac:dyDescent="0.3"/>
    <row r="9146" customFormat="1" ht="13.5" x14ac:dyDescent="0.3"/>
    <row r="9147" customFormat="1" ht="13.5" x14ac:dyDescent="0.3"/>
    <row r="9148" customFormat="1" ht="13.5" x14ac:dyDescent="0.3"/>
    <row r="9149" customFormat="1" ht="13.5" x14ac:dyDescent="0.3"/>
    <row r="9150" customFormat="1" ht="13.5" x14ac:dyDescent="0.3"/>
    <row r="9151" customFormat="1" ht="13.5" x14ac:dyDescent="0.3"/>
    <row r="9152" customFormat="1" ht="13.5" x14ac:dyDescent="0.3"/>
    <row r="9153" customFormat="1" ht="13.5" x14ac:dyDescent="0.3"/>
    <row r="9154" customFormat="1" ht="13.5" x14ac:dyDescent="0.3"/>
    <row r="9155" customFormat="1" ht="13.5" x14ac:dyDescent="0.3"/>
    <row r="9156" customFormat="1" ht="13.5" x14ac:dyDescent="0.3"/>
    <row r="9157" customFormat="1" ht="13.5" x14ac:dyDescent="0.3"/>
    <row r="9158" customFormat="1" ht="13.5" x14ac:dyDescent="0.3"/>
    <row r="9159" customFormat="1" ht="13.5" x14ac:dyDescent="0.3"/>
    <row r="9160" customFormat="1" ht="13.5" x14ac:dyDescent="0.3"/>
    <row r="9161" customFormat="1" ht="13.5" x14ac:dyDescent="0.3"/>
    <row r="9162" customFormat="1" ht="13.5" x14ac:dyDescent="0.3"/>
    <row r="9163" customFormat="1" ht="13.5" x14ac:dyDescent="0.3"/>
    <row r="9164" customFormat="1" ht="13.5" x14ac:dyDescent="0.3"/>
    <row r="9165" customFormat="1" ht="13.5" x14ac:dyDescent="0.3"/>
    <row r="9166" customFormat="1" ht="13.5" x14ac:dyDescent="0.3"/>
    <row r="9167" customFormat="1" ht="13.5" x14ac:dyDescent="0.3"/>
    <row r="9168" customFormat="1" ht="13.5" x14ac:dyDescent="0.3"/>
    <row r="9169" customFormat="1" ht="13.5" x14ac:dyDescent="0.3"/>
    <row r="9170" customFormat="1" ht="13.5" x14ac:dyDescent="0.3"/>
    <row r="9171" customFormat="1" ht="13.5" x14ac:dyDescent="0.3"/>
    <row r="9172" customFormat="1" ht="13.5" x14ac:dyDescent="0.3"/>
    <row r="9173" customFormat="1" ht="13.5" x14ac:dyDescent="0.3"/>
    <row r="9174" customFormat="1" ht="13.5" x14ac:dyDescent="0.3"/>
    <row r="9175" customFormat="1" ht="13.5" x14ac:dyDescent="0.3"/>
    <row r="9176" customFormat="1" ht="13.5" x14ac:dyDescent="0.3"/>
    <row r="9177" customFormat="1" ht="13.5" x14ac:dyDescent="0.3"/>
    <row r="9178" customFormat="1" ht="13.5" x14ac:dyDescent="0.3"/>
    <row r="9179" customFormat="1" ht="13.5" x14ac:dyDescent="0.3"/>
    <row r="9180" customFormat="1" ht="13.5" x14ac:dyDescent="0.3"/>
    <row r="9181" customFormat="1" ht="13.5" x14ac:dyDescent="0.3"/>
    <row r="9182" customFormat="1" ht="13.5" x14ac:dyDescent="0.3"/>
    <row r="9183" customFormat="1" ht="13.5" x14ac:dyDescent="0.3"/>
    <row r="9184" customFormat="1" ht="13.5" x14ac:dyDescent="0.3"/>
    <row r="9185" customFormat="1" ht="13.5" x14ac:dyDescent="0.3"/>
    <row r="9186" customFormat="1" ht="13.5" x14ac:dyDescent="0.3"/>
    <row r="9187" customFormat="1" ht="13.5" x14ac:dyDescent="0.3"/>
    <row r="9188" customFormat="1" ht="13.5" x14ac:dyDescent="0.3"/>
    <row r="9189" customFormat="1" ht="13.5" x14ac:dyDescent="0.3"/>
    <row r="9190" customFormat="1" ht="13.5" x14ac:dyDescent="0.3"/>
    <row r="9191" customFormat="1" ht="13.5" x14ac:dyDescent="0.3"/>
    <row r="9192" customFormat="1" ht="13.5" x14ac:dyDescent="0.3"/>
    <row r="9193" customFormat="1" ht="13.5" x14ac:dyDescent="0.3"/>
    <row r="9194" customFormat="1" ht="13.5" x14ac:dyDescent="0.3"/>
    <row r="9195" customFormat="1" ht="13.5" x14ac:dyDescent="0.3"/>
    <row r="9196" customFormat="1" ht="13.5" x14ac:dyDescent="0.3"/>
    <row r="9197" customFormat="1" ht="13.5" x14ac:dyDescent="0.3"/>
    <row r="9198" customFormat="1" ht="13.5" x14ac:dyDescent="0.3"/>
    <row r="9199" customFormat="1" ht="13.5" x14ac:dyDescent="0.3"/>
    <row r="9200" customFormat="1" ht="13.5" x14ac:dyDescent="0.3"/>
    <row r="9201" customFormat="1" ht="13.5" x14ac:dyDescent="0.3"/>
    <row r="9202" customFormat="1" ht="13.5" x14ac:dyDescent="0.3"/>
    <row r="9203" customFormat="1" ht="13.5" x14ac:dyDescent="0.3"/>
    <row r="9204" customFormat="1" ht="13.5" x14ac:dyDescent="0.3"/>
    <row r="9205" customFormat="1" ht="13.5" x14ac:dyDescent="0.3"/>
    <row r="9206" customFormat="1" ht="13.5" x14ac:dyDescent="0.3"/>
    <row r="9207" customFormat="1" ht="13.5" x14ac:dyDescent="0.3"/>
    <row r="9208" customFormat="1" ht="13.5" x14ac:dyDescent="0.3"/>
    <row r="9209" customFormat="1" ht="13.5" x14ac:dyDescent="0.3"/>
    <row r="9210" customFormat="1" ht="13.5" x14ac:dyDescent="0.3"/>
    <row r="9211" customFormat="1" ht="13.5" x14ac:dyDescent="0.3"/>
    <row r="9212" customFormat="1" ht="13.5" x14ac:dyDescent="0.3"/>
    <row r="9213" customFormat="1" ht="13.5" x14ac:dyDescent="0.3"/>
    <row r="9214" customFormat="1" ht="13.5" x14ac:dyDescent="0.3"/>
    <row r="9215" customFormat="1" ht="13.5" x14ac:dyDescent="0.3"/>
    <row r="9216" customFormat="1" ht="13.5" x14ac:dyDescent="0.3"/>
    <row r="9217" customFormat="1" ht="13.5" x14ac:dyDescent="0.3"/>
    <row r="9218" customFormat="1" ht="13.5" x14ac:dyDescent="0.3"/>
    <row r="9219" customFormat="1" ht="13.5" x14ac:dyDescent="0.3"/>
    <row r="9220" customFormat="1" ht="13.5" x14ac:dyDescent="0.3"/>
    <row r="9221" customFormat="1" ht="13.5" x14ac:dyDescent="0.3"/>
    <row r="9222" customFormat="1" ht="13.5" x14ac:dyDescent="0.3"/>
    <row r="9223" customFormat="1" ht="13.5" x14ac:dyDescent="0.3"/>
    <row r="9224" customFormat="1" ht="13.5" x14ac:dyDescent="0.3"/>
    <row r="9225" customFormat="1" ht="13.5" x14ac:dyDescent="0.3"/>
    <row r="9226" customFormat="1" ht="13.5" x14ac:dyDescent="0.3"/>
    <row r="9227" customFormat="1" ht="13.5" x14ac:dyDescent="0.3"/>
    <row r="9228" customFormat="1" ht="13.5" x14ac:dyDescent="0.3"/>
    <row r="9229" customFormat="1" ht="13.5" x14ac:dyDescent="0.3"/>
    <row r="9230" customFormat="1" ht="13.5" x14ac:dyDescent="0.3"/>
    <row r="9231" customFormat="1" ht="13.5" x14ac:dyDescent="0.3"/>
    <row r="9232" customFormat="1" ht="13.5" x14ac:dyDescent="0.3"/>
    <row r="9233" customFormat="1" ht="13.5" x14ac:dyDescent="0.3"/>
    <row r="9234" customFormat="1" ht="13.5" x14ac:dyDescent="0.3"/>
    <row r="9235" customFormat="1" ht="13.5" x14ac:dyDescent="0.3"/>
    <row r="9236" customFormat="1" ht="13.5" x14ac:dyDescent="0.3"/>
    <row r="9237" customFormat="1" ht="13.5" x14ac:dyDescent="0.3"/>
    <row r="9238" customFormat="1" ht="13.5" x14ac:dyDescent="0.3"/>
    <row r="9239" customFormat="1" ht="13.5" x14ac:dyDescent="0.3"/>
    <row r="9240" customFormat="1" ht="13.5" x14ac:dyDescent="0.3"/>
    <row r="9241" customFormat="1" ht="13.5" x14ac:dyDescent="0.3"/>
    <row r="9242" customFormat="1" ht="13.5" x14ac:dyDescent="0.3"/>
    <row r="9243" customFormat="1" ht="13.5" x14ac:dyDescent="0.3"/>
    <row r="9244" customFormat="1" ht="13.5" x14ac:dyDescent="0.3"/>
    <row r="9245" customFormat="1" ht="13.5" x14ac:dyDescent="0.3"/>
    <row r="9246" customFormat="1" ht="13.5" x14ac:dyDescent="0.3"/>
    <row r="9247" customFormat="1" ht="13.5" x14ac:dyDescent="0.3"/>
    <row r="9248" customFormat="1" ht="13.5" x14ac:dyDescent="0.3"/>
    <row r="9249" customFormat="1" ht="13.5" x14ac:dyDescent="0.3"/>
    <row r="9250" customFormat="1" ht="13.5" x14ac:dyDescent="0.3"/>
    <row r="9251" customFormat="1" ht="13.5" x14ac:dyDescent="0.3"/>
    <row r="9252" customFormat="1" ht="13.5" x14ac:dyDescent="0.3"/>
    <row r="9253" customFormat="1" ht="13.5" x14ac:dyDescent="0.3"/>
    <row r="9254" customFormat="1" ht="13.5" x14ac:dyDescent="0.3"/>
    <row r="9255" customFormat="1" ht="13.5" x14ac:dyDescent="0.3"/>
    <row r="9256" customFormat="1" ht="13.5" x14ac:dyDescent="0.3"/>
    <row r="9257" customFormat="1" ht="13.5" x14ac:dyDescent="0.3"/>
    <row r="9258" customFormat="1" ht="13.5" x14ac:dyDescent="0.3"/>
    <row r="9259" customFormat="1" ht="13.5" x14ac:dyDescent="0.3"/>
    <row r="9260" customFormat="1" ht="13.5" x14ac:dyDescent="0.3"/>
    <row r="9261" customFormat="1" ht="13.5" x14ac:dyDescent="0.3"/>
    <row r="9262" customFormat="1" ht="13.5" x14ac:dyDescent="0.3"/>
    <row r="9263" customFormat="1" ht="13.5" x14ac:dyDescent="0.3"/>
    <row r="9264" customFormat="1" ht="13.5" x14ac:dyDescent="0.3"/>
    <row r="9265" customFormat="1" ht="13.5" x14ac:dyDescent="0.3"/>
    <row r="9266" customFormat="1" ht="13.5" x14ac:dyDescent="0.3"/>
    <row r="9267" customFormat="1" ht="13.5" x14ac:dyDescent="0.3"/>
    <row r="9268" customFormat="1" ht="13.5" x14ac:dyDescent="0.3"/>
    <row r="9269" customFormat="1" ht="13.5" x14ac:dyDescent="0.3"/>
    <row r="9270" customFormat="1" ht="13.5" x14ac:dyDescent="0.3"/>
    <row r="9271" customFormat="1" ht="13.5" x14ac:dyDescent="0.3"/>
    <row r="9272" customFormat="1" ht="13.5" x14ac:dyDescent="0.3"/>
    <row r="9273" customFormat="1" ht="13.5" x14ac:dyDescent="0.3"/>
    <row r="9274" customFormat="1" ht="13.5" x14ac:dyDescent="0.3"/>
    <row r="9275" customFormat="1" ht="13.5" x14ac:dyDescent="0.3"/>
    <row r="9276" customFormat="1" ht="13.5" x14ac:dyDescent="0.3"/>
    <row r="9277" customFormat="1" ht="13.5" x14ac:dyDescent="0.3"/>
    <row r="9278" customFormat="1" ht="13.5" x14ac:dyDescent="0.3"/>
    <row r="9279" customFormat="1" ht="13.5" x14ac:dyDescent="0.3"/>
    <row r="9280" customFormat="1" ht="13.5" x14ac:dyDescent="0.3"/>
    <row r="9281" customFormat="1" ht="13.5" x14ac:dyDescent="0.3"/>
    <row r="9282" customFormat="1" ht="13.5" x14ac:dyDescent="0.3"/>
    <row r="9283" customFormat="1" ht="13.5" x14ac:dyDescent="0.3"/>
    <row r="9284" customFormat="1" ht="13.5" x14ac:dyDescent="0.3"/>
    <row r="9285" customFormat="1" ht="13.5" x14ac:dyDescent="0.3"/>
    <row r="9286" customFormat="1" ht="13.5" x14ac:dyDescent="0.3"/>
    <row r="9287" customFormat="1" ht="13.5" x14ac:dyDescent="0.3"/>
    <row r="9288" customFormat="1" ht="13.5" x14ac:dyDescent="0.3"/>
    <row r="9289" customFormat="1" ht="13.5" x14ac:dyDescent="0.3"/>
    <row r="9290" customFormat="1" ht="13.5" x14ac:dyDescent="0.3"/>
    <row r="9291" customFormat="1" ht="13.5" x14ac:dyDescent="0.3"/>
    <row r="9292" customFormat="1" ht="13.5" x14ac:dyDescent="0.3"/>
    <row r="9293" customFormat="1" ht="13.5" x14ac:dyDescent="0.3"/>
    <row r="9294" customFormat="1" ht="13.5" x14ac:dyDescent="0.3"/>
    <row r="9295" customFormat="1" ht="13.5" x14ac:dyDescent="0.3"/>
    <row r="9296" customFormat="1" ht="13.5" x14ac:dyDescent="0.3"/>
    <row r="9297" customFormat="1" ht="13.5" x14ac:dyDescent="0.3"/>
    <row r="9298" customFormat="1" ht="13.5" x14ac:dyDescent="0.3"/>
    <row r="9299" customFormat="1" ht="13.5" x14ac:dyDescent="0.3"/>
    <row r="9300" customFormat="1" ht="13.5" x14ac:dyDescent="0.3"/>
    <row r="9301" customFormat="1" ht="13.5" x14ac:dyDescent="0.3"/>
    <row r="9302" customFormat="1" ht="13.5" x14ac:dyDescent="0.3"/>
    <row r="9303" customFormat="1" ht="13.5" x14ac:dyDescent="0.3"/>
    <row r="9304" customFormat="1" ht="13.5" x14ac:dyDescent="0.3"/>
    <row r="9305" customFormat="1" ht="13.5" x14ac:dyDescent="0.3"/>
    <row r="9306" customFormat="1" ht="13.5" x14ac:dyDescent="0.3"/>
    <row r="9307" customFormat="1" ht="13.5" x14ac:dyDescent="0.3"/>
    <row r="9308" customFormat="1" ht="13.5" x14ac:dyDescent="0.3"/>
    <row r="9309" customFormat="1" ht="13.5" x14ac:dyDescent="0.3"/>
    <row r="9310" customFormat="1" ht="13.5" x14ac:dyDescent="0.3"/>
    <row r="9311" customFormat="1" ht="13.5" x14ac:dyDescent="0.3"/>
    <row r="9312" customFormat="1" ht="13.5" x14ac:dyDescent="0.3"/>
    <row r="9313" customFormat="1" ht="13.5" x14ac:dyDescent="0.3"/>
    <row r="9314" customFormat="1" ht="13.5" x14ac:dyDescent="0.3"/>
    <row r="9315" customFormat="1" ht="13.5" x14ac:dyDescent="0.3"/>
    <row r="9316" customFormat="1" ht="13.5" x14ac:dyDescent="0.3"/>
    <row r="9317" customFormat="1" ht="13.5" x14ac:dyDescent="0.3"/>
    <row r="9318" customFormat="1" ht="13.5" x14ac:dyDescent="0.3"/>
    <row r="9319" customFormat="1" ht="13.5" x14ac:dyDescent="0.3"/>
    <row r="9320" customFormat="1" ht="13.5" x14ac:dyDescent="0.3"/>
    <row r="9321" customFormat="1" ht="13.5" x14ac:dyDescent="0.3"/>
    <row r="9322" customFormat="1" ht="13.5" x14ac:dyDescent="0.3"/>
    <row r="9323" customFormat="1" ht="13.5" x14ac:dyDescent="0.3"/>
    <row r="9324" customFormat="1" ht="13.5" x14ac:dyDescent="0.3"/>
    <row r="9325" customFormat="1" ht="13.5" x14ac:dyDescent="0.3"/>
    <row r="9326" customFormat="1" ht="13.5" x14ac:dyDescent="0.3"/>
    <row r="9327" customFormat="1" ht="13.5" x14ac:dyDescent="0.3"/>
    <row r="9328" customFormat="1" ht="13.5" x14ac:dyDescent="0.3"/>
    <row r="9329" customFormat="1" ht="13.5" x14ac:dyDescent="0.3"/>
    <row r="9330" customFormat="1" ht="13.5" x14ac:dyDescent="0.3"/>
    <row r="9331" customFormat="1" ht="13.5" x14ac:dyDescent="0.3"/>
    <row r="9332" customFormat="1" ht="13.5" x14ac:dyDescent="0.3"/>
    <row r="9333" customFormat="1" ht="13.5" x14ac:dyDescent="0.3"/>
    <row r="9334" customFormat="1" ht="13.5" x14ac:dyDescent="0.3"/>
    <row r="9335" customFormat="1" ht="13.5" x14ac:dyDescent="0.3"/>
    <row r="9336" customFormat="1" ht="13.5" x14ac:dyDescent="0.3"/>
    <row r="9337" customFormat="1" ht="13.5" x14ac:dyDescent="0.3"/>
    <row r="9338" customFormat="1" ht="13.5" x14ac:dyDescent="0.3"/>
    <row r="9339" customFormat="1" ht="13.5" x14ac:dyDescent="0.3"/>
    <row r="9340" customFormat="1" ht="13.5" x14ac:dyDescent="0.3"/>
    <row r="9341" customFormat="1" ht="13.5" x14ac:dyDescent="0.3"/>
    <row r="9342" customFormat="1" ht="13.5" x14ac:dyDescent="0.3"/>
    <row r="9343" customFormat="1" ht="13.5" x14ac:dyDescent="0.3"/>
    <row r="9344" customFormat="1" ht="13.5" x14ac:dyDescent="0.3"/>
    <row r="9345" customFormat="1" ht="13.5" x14ac:dyDescent="0.3"/>
    <row r="9346" customFormat="1" ht="13.5" x14ac:dyDescent="0.3"/>
    <row r="9347" customFormat="1" ht="13.5" x14ac:dyDescent="0.3"/>
    <row r="9348" customFormat="1" ht="13.5" x14ac:dyDescent="0.3"/>
    <row r="9349" customFormat="1" ht="13.5" x14ac:dyDescent="0.3"/>
    <row r="9350" customFormat="1" ht="13.5" x14ac:dyDescent="0.3"/>
    <row r="9351" customFormat="1" ht="13.5" x14ac:dyDescent="0.3"/>
    <row r="9352" customFormat="1" ht="13.5" x14ac:dyDescent="0.3"/>
    <row r="9353" customFormat="1" ht="13.5" x14ac:dyDescent="0.3"/>
    <row r="9354" customFormat="1" ht="13.5" x14ac:dyDescent="0.3"/>
    <row r="9355" customFormat="1" ht="13.5" x14ac:dyDescent="0.3"/>
    <row r="9356" customFormat="1" ht="13.5" x14ac:dyDescent="0.3"/>
    <row r="9357" customFormat="1" ht="13.5" x14ac:dyDescent="0.3"/>
    <row r="9358" customFormat="1" ht="13.5" x14ac:dyDescent="0.3"/>
    <row r="9359" customFormat="1" ht="13.5" x14ac:dyDescent="0.3"/>
    <row r="9360" customFormat="1" ht="13.5" x14ac:dyDescent="0.3"/>
    <row r="9361" customFormat="1" ht="13.5" x14ac:dyDescent="0.3"/>
    <row r="9362" customFormat="1" ht="13.5" x14ac:dyDescent="0.3"/>
    <row r="9363" customFormat="1" ht="13.5" x14ac:dyDescent="0.3"/>
    <row r="9364" customFormat="1" ht="13.5" x14ac:dyDescent="0.3"/>
    <row r="9365" customFormat="1" ht="13.5" x14ac:dyDescent="0.3"/>
    <row r="9366" customFormat="1" ht="13.5" x14ac:dyDescent="0.3"/>
    <row r="9367" customFormat="1" ht="13.5" x14ac:dyDescent="0.3"/>
    <row r="9368" customFormat="1" ht="13.5" x14ac:dyDescent="0.3"/>
    <row r="9369" customFormat="1" ht="13.5" x14ac:dyDescent="0.3"/>
    <row r="9370" customFormat="1" ht="13.5" x14ac:dyDescent="0.3"/>
    <row r="9371" customFormat="1" ht="13.5" x14ac:dyDescent="0.3"/>
    <row r="9372" customFormat="1" ht="13.5" x14ac:dyDescent="0.3"/>
    <row r="9373" customFormat="1" ht="13.5" x14ac:dyDescent="0.3"/>
    <row r="9374" customFormat="1" ht="13.5" x14ac:dyDescent="0.3"/>
    <row r="9375" customFormat="1" ht="13.5" x14ac:dyDescent="0.3"/>
    <row r="9376" customFormat="1" ht="13.5" x14ac:dyDescent="0.3"/>
    <row r="9377" customFormat="1" ht="13.5" x14ac:dyDescent="0.3"/>
    <row r="9378" customFormat="1" ht="13.5" x14ac:dyDescent="0.3"/>
    <row r="9379" customFormat="1" ht="13.5" x14ac:dyDescent="0.3"/>
    <row r="9380" customFormat="1" ht="13.5" x14ac:dyDescent="0.3"/>
    <row r="9381" customFormat="1" ht="13.5" x14ac:dyDescent="0.3"/>
    <row r="9382" customFormat="1" ht="13.5" x14ac:dyDescent="0.3"/>
    <row r="9383" customFormat="1" ht="13.5" x14ac:dyDescent="0.3"/>
    <row r="9384" customFormat="1" ht="13.5" x14ac:dyDescent="0.3"/>
    <row r="9385" customFormat="1" ht="13.5" x14ac:dyDescent="0.3"/>
    <row r="9386" customFormat="1" ht="13.5" x14ac:dyDescent="0.3"/>
    <row r="9387" customFormat="1" ht="13.5" x14ac:dyDescent="0.3"/>
    <row r="9388" customFormat="1" ht="13.5" x14ac:dyDescent="0.3"/>
    <row r="9389" customFormat="1" ht="13.5" x14ac:dyDescent="0.3"/>
    <row r="9390" customFormat="1" ht="13.5" x14ac:dyDescent="0.3"/>
    <row r="9391" customFormat="1" ht="13.5" x14ac:dyDescent="0.3"/>
    <row r="9392" customFormat="1" ht="13.5" x14ac:dyDescent="0.3"/>
    <row r="9393" customFormat="1" ht="13.5" x14ac:dyDescent="0.3"/>
    <row r="9394" customFormat="1" ht="13.5" x14ac:dyDescent="0.3"/>
    <row r="9395" customFormat="1" ht="13.5" x14ac:dyDescent="0.3"/>
    <row r="9396" customFormat="1" ht="13.5" x14ac:dyDescent="0.3"/>
    <row r="9397" customFormat="1" ht="13.5" x14ac:dyDescent="0.3"/>
    <row r="9398" customFormat="1" ht="13.5" x14ac:dyDescent="0.3"/>
    <row r="9399" customFormat="1" ht="13.5" x14ac:dyDescent="0.3"/>
    <row r="9400" customFormat="1" ht="13.5" x14ac:dyDescent="0.3"/>
    <row r="9401" customFormat="1" ht="13.5" x14ac:dyDescent="0.3"/>
    <row r="9402" customFormat="1" ht="13.5" x14ac:dyDescent="0.3"/>
    <row r="9403" customFormat="1" ht="13.5" x14ac:dyDescent="0.3"/>
    <row r="9404" customFormat="1" ht="13.5" x14ac:dyDescent="0.3"/>
    <row r="9405" customFormat="1" ht="13.5" x14ac:dyDescent="0.3"/>
    <row r="9406" customFormat="1" ht="13.5" x14ac:dyDescent="0.3"/>
    <row r="9407" customFormat="1" ht="13.5" x14ac:dyDescent="0.3"/>
    <row r="9408" customFormat="1" ht="13.5" x14ac:dyDescent="0.3"/>
    <row r="9409" customFormat="1" ht="13.5" x14ac:dyDescent="0.3"/>
    <row r="9410" customFormat="1" ht="13.5" x14ac:dyDescent="0.3"/>
    <row r="9411" customFormat="1" ht="13.5" x14ac:dyDescent="0.3"/>
    <row r="9412" customFormat="1" ht="13.5" x14ac:dyDescent="0.3"/>
    <row r="9413" customFormat="1" ht="13.5" x14ac:dyDescent="0.3"/>
    <row r="9414" customFormat="1" ht="13.5" x14ac:dyDescent="0.3"/>
    <row r="9415" customFormat="1" ht="13.5" x14ac:dyDescent="0.3"/>
    <row r="9416" customFormat="1" ht="13.5" x14ac:dyDescent="0.3"/>
    <row r="9417" customFormat="1" ht="13.5" x14ac:dyDescent="0.3"/>
    <row r="9418" customFormat="1" ht="13.5" x14ac:dyDescent="0.3"/>
    <row r="9419" customFormat="1" ht="13.5" x14ac:dyDescent="0.3"/>
    <row r="9420" customFormat="1" ht="13.5" x14ac:dyDescent="0.3"/>
    <row r="9421" customFormat="1" ht="13.5" x14ac:dyDescent="0.3"/>
    <row r="9422" customFormat="1" ht="13.5" x14ac:dyDescent="0.3"/>
    <row r="9423" customFormat="1" ht="13.5" x14ac:dyDescent="0.3"/>
    <row r="9424" customFormat="1" ht="13.5" x14ac:dyDescent="0.3"/>
    <row r="9425" customFormat="1" ht="13.5" x14ac:dyDescent="0.3"/>
    <row r="9426" customFormat="1" ht="13.5" x14ac:dyDescent="0.3"/>
    <row r="9427" customFormat="1" ht="13.5" x14ac:dyDescent="0.3"/>
    <row r="9428" customFormat="1" ht="13.5" x14ac:dyDescent="0.3"/>
    <row r="9429" customFormat="1" ht="13.5" x14ac:dyDescent="0.3"/>
    <row r="9430" customFormat="1" ht="13.5" x14ac:dyDescent="0.3"/>
    <row r="9431" customFormat="1" ht="13.5" x14ac:dyDescent="0.3"/>
    <row r="9432" customFormat="1" ht="13.5" x14ac:dyDescent="0.3"/>
    <row r="9433" customFormat="1" ht="13.5" x14ac:dyDescent="0.3"/>
    <row r="9434" customFormat="1" ht="13.5" x14ac:dyDescent="0.3"/>
    <row r="9435" customFormat="1" ht="13.5" x14ac:dyDescent="0.3"/>
    <row r="9436" customFormat="1" ht="13.5" x14ac:dyDescent="0.3"/>
    <row r="9437" customFormat="1" ht="13.5" x14ac:dyDescent="0.3"/>
    <row r="9438" customFormat="1" ht="13.5" x14ac:dyDescent="0.3"/>
    <row r="9439" customFormat="1" ht="13.5" x14ac:dyDescent="0.3"/>
    <row r="9440" customFormat="1" ht="13.5" x14ac:dyDescent="0.3"/>
    <row r="9441" customFormat="1" ht="13.5" x14ac:dyDescent="0.3"/>
    <row r="9442" customFormat="1" ht="13.5" x14ac:dyDescent="0.3"/>
    <row r="9443" customFormat="1" ht="13.5" x14ac:dyDescent="0.3"/>
    <row r="9444" customFormat="1" ht="13.5" x14ac:dyDescent="0.3"/>
    <row r="9445" customFormat="1" ht="13.5" x14ac:dyDescent="0.3"/>
    <row r="9446" customFormat="1" ht="13.5" x14ac:dyDescent="0.3"/>
    <row r="9447" customFormat="1" ht="13.5" x14ac:dyDescent="0.3"/>
    <row r="9448" customFormat="1" ht="13.5" x14ac:dyDescent="0.3"/>
    <row r="9449" customFormat="1" ht="13.5" x14ac:dyDescent="0.3"/>
    <row r="9450" customFormat="1" ht="13.5" x14ac:dyDescent="0.3"/>
    <row r="9451" customFormat="1" ht="13.5" x14ac:dyDescent="0.3"/>
    <row r="9452" customFormat="1" ht="13.5" x14ac:dyDescent="0.3"/>
    <row r="9453" customFormat="1" ht="13.5" x14ac:dyDescent="0.3"/>
    <row r="9454" customFormat="1" ht="13.5" x14ac:dyDescent="0.3"/>
    <row r="9455" customFormat="1" ht="13.5" x14ac:dyDescent="0.3"/>
    <row r="9456" customFormat="1" ht="13.5" x14ac:dyDescent="0.3"/>
    <row r="9457" customFormat="1" ht="13.5" x14ac:dyDescent="0.3"/>
    <row r="9458" customFormat="1" ht="13.5" x14ac:dyDescent="0.3"/>
    <row r="9459" customFormat="1" ht="13.5" x14ac:dyDescent="0.3"/>
    <row r="9460" customFormat="1" ht="13.5" x14ac:dyDescent="0.3"/>
    <row r="9461" customFormat="1" ht="13.5" x14ac:dyDescent="0.3"/>
    <row r="9462" customFormat="1" ht="13.5" x14ac:dyDescent="0.3"/>
    <row r="9463" customFormat="1" ht="13.5" x14ac:dyDescent="0.3"/>
    <row r="9464" customFormat="1" ht="13.5" x14ac:dyDescent="0.3"/>
    <row r="9465" customFormat="1" ht="13.5" x14ac:dyDescent="0.3"/>
    <row r="9466" customFormat="1" ht="13.5" x14ac:dyDescent="0.3"/>
    <row r="9467" customFormat="1" ht="13.5" x14ac:dyDescent="0.3"/>
    <row r="9468" customFormat="1" ht="13.5" x14ac:dyDescent="0.3"/>
    <row r="9469" customFormat="1" ht="13.5" x14ac:dyDescent="0.3"/>
    <row r="9470" customFormat="1" ht="13.5" x14ac:dyDescent="0.3"/>
    <row r="9471" customFormat="1" ht="13.5" x14ac:dyDescent="0.3"/>
    <row r="9472" customFormat="1" ht="13.5" x14ac:dyDescent="0.3"/>
    <row r="9473" customFormat="1" ht="13.5" x14ac:dyDescent="0.3"/>
    <row r="9474" customFormat="1" ht="13.5" x14ac:dyDescent="0.3"/>
    <row r="9475" customFormat="1" ht="13.5" x14ac:dyDescent="0.3"/>
    <row r="9476" customFormat="1" ht="13.5" x14ac:dyDescent="0.3"/>
    <row r="9477" customFormat="1" ht="13.5" x14ac:dyDescent="0.3"/>
    <row r="9478" customFormat="1" ht="13.5" x14ac:dyDescent="0.3"/>
    <row r="9479" customFormat="1" ht="13.5" x14ac:dyDescent="0.3"/>
    <row r="9480" customFormat="1" ht="13.5" x14ac:dyDescent="0.3"/>
    <row r="9481" customFormat="1" ht="13.5" x14ac:dyDescent="0.3"/>
    <row r="9482" customFormat="1" ht="13.5" x14ac:dyDescent="0.3"/>
    <row r="9483" customFormat="1" ht="13.5" x14ac:dyDescent="0.3"/>
    <row r="9484" customFormat="1" ht="13.5" x14ac:dyDescent="0.3"/>
    <row r="9485" customFormat="1" ht="13.5" x14ac:dyDescent="0.3"/>
    <row r="9486" customFormat="1" ht="13.5" x14ac:dyDescent="0.3"/>
    <row r="9487" customFormat="1" ht="13.5" x14ac:dyDescent="0.3"/>
    <row r="9488" customFormat="1" ht="13.5" x14ac:dyDescent="0.3"/>
    <row r="9489" customFormat="1" ht="13.5" x14ac:dyDescent="0.3"/>
    <row r="9490" customFormat="1" ht="13.5" x14ac:dyDescent="0.3"/>
    <row r="9491" customFormat="1" ht="13.5" x14ac:dyDescent="0.3"/>
    <row r="9492" customFormat="1" ht="13.5" x14ac:dyDescent="0.3"/>
    <row r="9493" customFormat="1" ht="13.5" x14ac:dyDescent="0.3"/>
    <row r="9494" customFormat="1" ht="13.5" x14ac:dyDescent="0.3"/>
    <row r="9495" customFormat="1" ht="13.5" x14ac:dyDescent="0.3"/>
    <row r="9496" customFormat="1" ht="13.5" x14ac:dyDescent="0.3"/>
    <row r="9497" customFormat="1" ht="13.5" x14ac:dyDescent="0.3"/>
    <row r="9498" customFormat="1" ht="13.5" x14ac:dyDescent="0.3"/>
    <row r="9499" customFormat="1" ht="13.5" x14ac:dyDescent="0.3"/>
    <row r="9500" customFormat="1" ht="13.5" x14ac:dyDescent="0.3"/>
    <row r="9501" customFormat="1" ht="13.5" x14ac:dyDescent="0.3"/>
    <row r="9502" customFormat="1" ht="13.5" x14ac:dyDescent="0.3"/>
    <row r="9503" customFormat="1" ht="13.5" x14ac:dyDescent="0.3"/>
    <row r="9504" customFormat="1" ht="13.5" x14ac:dyDescent="0.3"/>
    <row r="9505" customFormat="1" ht="13.5" x14ac:dyDescent="0.3"/>
    <row r="9506" customFormat="1" ht="13.5" x14ac:dyDescent="0.3"/>
    <row r="9507" customFormat="1" ht="13.5" x14ac:dyDescent="0.3"/>
    <row r="9508" customFormat="1" ht="13.5" x14ac:dyDescent="0.3"/>
    <row r="9509" customFormat="1" ht="13.5" x14ac:dyDescent="0.3"/>
    <row r="9510" customFormat="1" ht="13.5" x14ac:dyDescent="0.3"/>
    <row r="9511" customFormat="1" ht="13.5" x14ac:dyDescent="0.3"/>
    <row r="9512" customFormat="1" ht="13.5" x14ac:dyDescent="0.3"/>
    <row r="9513" customFormat="1" ht="13.5" x14ac:dyDescent="0.3"/>
    <row r="9514" customFormat="1" ht="13.5" x14ac:dyDescent="0.3"/>
    <row r="9515" customFormat="1" ht="13.5" x14ac:dyDescent="0.3"/>
    <row r="9516" customFormat="1" ht="13.5" x14ac:dyDescent="0.3"/>
    <row r="9517" customFormat="1" ht="13.5" x14ac:dyDescent="0.3"/>
    <row r="9518" customFormat="1" ht="13.5" x14ac:dyDescent="0.3"/>
    <row r="9519" customFormat="1" ht="13.5" x14ac:dyDescent="0.3"/>
    <row r="9520" customFormat="1" ht="13.5" x14ac:dyDescent="0.3"/>
    <row r="9521" customFormat="1" ht="13.5" x14ac:dyDescent="0.3"/>
    <row r="9522" customFormat="1" ht="13.5" x14ac:dyDescent="0.3"/>
    <row r="9523" customFormat="1" ht="13.5" x14ac:dyDescent="0.3"/>
    <row r="9524" customFormat="1" ht="13.5" x14ac:dyDescent="0.3"/>
    <row r="9525" customFormat="1" ht="13.5" x14ac:dyDescent="0.3"/>
    <row r="9526" customFormat="1" ht="13.5" x14ac:dyDescent="0.3"/>
    <row r="9527" customFormat="1" ht="13.5" x14ac:dyDescent="0.3"/>
    <row r="9528" customFormat="1" ht="13.5" x14ac:dyDescent="0.3"/>
    <row r="9529" customFormat="1" ht="13.5" x14ac:dyDescent="0.3"/>
    <row r="9530" customFormat="1" ht="13.5" x14ac:dyDescent="0.3"/>
    <row r="9531" customFormat="1" ht="13.5" x14ac:dyDescent="0.3"/>
    <row r="9532" customFormat="1" ht="13.5" x14ac:dyDescent="0.3"/>
    <row r="9533" customFormat="1" ht="13.5" x14ac:dyDescent="0.3"/>
    <row r="9534" customFormat="1" ht="13.5" x14ac:dyDescent="0.3"/>
    <row r="9535" customFormat="1" ht="13.5" x14ac:dyDescent="0.3"/>
    <row r="9536" customFormat="1" ht="13.5" x14ac:dyDescent="0.3"/>
    <row r="9537" customFormat="1" ht="13.5" x14ac:dyDescent="0.3"/>
    <row r="9538" customFormat="1" ht="13.5" x14ac:dyDescent="0.3"/>
    <row r="9539" customFormat="1" ht="13.5" x14ac:dyDescent="0.3"/>
    <row r="9540" customFormat="1" ht="13.5" x14ac:dyDescent="0.3"/>
    <row r="9541" customFormat="1" ht="13.5" x14ac:dyDescent="0.3"/>
    <row r="9542" customFormat="1" ht="13.5" x14ac:dyDescent="0.3"/>
    <row r="9543" customFormat="1" ht="13.5" x14ac:dyDescent="0.3"/>
    <row r="9544" customFormat="1" ht="13.5" x14ac:dyDescent="0.3"/>
    <row r="9545" customFormat="1" ht="13.5" x14ac:dyDescent="0.3"/>
    <row r="9546" customFormat="1" ht="13.5" x14ac:dyDescent="0.3"/>
    <row r="9547" customFormat="1" ht="13.5" x14ac:dyDescent="0.3"/>
    <row r="9548" customFormat="1" ht="13.5" x14ac:dyDescent="0.3"/>
    <row r="9549" customFormat="1" ht="13.5" x14ac:dyDescent="0.3"/>
    <row r="9550" customFormat="1" ht="13.5" x14ac:dyDescent="0.3"/>
    <row r="9551" customFormat="1" ht="13.5" x14ac:dyDescent="0.3"/>
    <row r="9552" customFormat="1" ht="13.5" x14ac:dyDescent="0.3"/>
    <row r="9553" customFormat="1" ht="13.5" x14ac:dyDescent="0.3"/>
    <row r="9554" customFormat="1" ht="13.5" x14ac:dyDescent="0.3"/>
    <row r="9555" customFormat="1" ht="13.5" x14ac:dyDescent="0.3"/>
    <row r="9556" customFormat="1" ht="13.5" x14ac:dyDescent="0.3"/>
    <row r="9557" customFormat="1" ht="13.5" x14ac:dyDescent="0.3"/>
    <row r="9558" customFormat="1" ht="13.5" x14ac:dyDescent="0.3"/>
    <row r="9559" customFormat="1" ht="13.5" x14ac:dyDescent="0.3"/>
    <row r="9560" customFormat="1" ht="13.5" x14ac:dyDescent="0.3"/>
    <row r="9561" customFormat="1" ht="13.5" x14ac:dyDescent="0.3"/>
    <row r="9562" customFormat="1" ht="13.5" x14ac:dyDescent="0.3"/>
    <row r="9563" customFormat="1" ht="13.5" x14ac:dyDescent="0.3"/>
    <row r="9564" customFormat="1" ht="13.5" x14ac:dyDescent="0.3"/>
    <row r="9565" customFormat="1" ht="13.5" x14ac:dyDescent="0.3"/>
    <row r="9566" customFormat="1" ht="13.5" x14ac:dyDescent="0.3"/>
    <row r="9567" customFormat="1" ht="13.5" x14ac:dyDescent="0.3"/>
    <row r="9568" customFormat="1" ht="13.5" x14ac:dyDescent="0.3"/>
    <row r="9569" customFormat="1" ht="13.5" x14ac:dyDescent="0.3"/>
    <row r="9570" customFormat="1" ht="13.5" x14ac:dyDescent="0.3"/>
    <row r="9571" customFormat="1" ht="13.5" x14ac:dyDescent="0.3"/>
    <row r="9572" customFormat="1" ht="13.5" x14ac:dyDescent="0.3"/>
    <row r="9573" customFormat="1" ht="13.5" x14ac:dyDescent="0.3"/>
    <row r="9574" customFormat="1" ht="13.5" x14ac:dyDescent="0.3"/>
    <row r="9575" customFormat="1" ht="13.5" x14ac:dyDescent="0.3"/>
    <row r="9576" customFormat="1" ht="13.5" x14ac:dyDescent="0.3"/>
    <row r="9577" customFormat="1" ht="13.5" x14ac:dyDescent="0.3"/>
    <row r="9578" customFormat="1" ht="13.5" x14ac:dyDescent="0.3"/>
    <row r="9579" customFormat="1" ht="13.5" x14ac:dyDescent="0.3"/>
    <row r="9580" customFormat="1" ht="13.5" x14ac:dyDescent="0.3"/>
    <row r="9581" customFormat="1" ht="13.5" x14ac:dyDescent="0.3"/>
    <row r="9582" customFormat="1" ht="13.5" x14ac:dyDescent="0.3"/>
    <row r="9583" customFormat="1" ht="13.5" x14ac:dyDescent="0.3"/>
    <row r="9584" customFormat="1" ht="13.5" x14ac:dyDescent="0.3"/>
    <row r="9585" customFormat="1" ht="13.5" x14ac:dyDescent="0.3"/>
    <row r="9586" customFormat="1" ht="13.5" x14ac:dyDescent="0.3"/>
    <row r="9587" customFormat="1" ht="13.5" x14ac:dyDescent="0.3"/>
    <row r="9588" customFormat="1" ht="13.5" x14ac:dyDescent="0.3"/>
    <row r="9589" customFormat="1" ht="13.5" x14ac:dyDescent="0.3"/>
    <row r="9590" customFormat="1" ht="13.5" x14ac:dyDescent="0.3"/>
    <row r="9591" customFormat="1" ht="13.5" x14ac:dyDescent="0.3"/>
    <row r="9592" customFormat="1" ht="13.5" x14ac:dyDescent="0.3"/>
    <row r="9593" customFormat="1" ht="13.5" x14ac:dyDescent="0.3"/>
    <row r="9594" customFormat="1" ht="13.5" x14ac:dyDescent="0.3"/>
    <row r="9595" customFormat="1" ht="13.5" x14ac:dyDescent="0.3"/>
    <row r="9596" customFormat="1" ht="13.5" x14ac:dyDescent="0.3"/>
    <row r="9597" customFormat="1" ht="13.5" x14ac:dyDescent="0.3"/>
    <row r="9598" customFormat="1" ht="13.5" x14ac:dyDescent="0.3"/>
    <row r="9599" customFormat="1" ht="13.5" x14ac:dyDescent="0.3"/>
    <row r="9600" customFormat="1" ht="13.5" x14ac:dyDescent="0.3"/>
    <row r="9601" customFormat="1" ht="13.5" x14ac:dyDescent="0.3"/>
    <row r="9602" customFormat="1" ht="13.5" x14ac:dyDescent="0.3"/>
    <row r="9603" customFormat="1" ht="13.5" x14ac:dyDescent="0.3"/>
    <row r="9604" customFormat="1" ht="13.5" x14ac:dyDescent="0.3"/>
    <row r="9605" customFormat="1" ht="13.5" x14ac:dyDescent="0.3"/>
    <row r="9606" customFormat="1" ht="13.5" x14ac:dyDescent="0.3"/>
    <row r="9607" customFormat="1" ht="13.5" x14ac:dyDescent="0.3"/>
    <row r="9608" customFormat="1" ht="13.5" x14ac:dyDescent="0.3"/>
    <row r="9609" customFormat="1" ht="13.5" x14ac:dyDescent="0.3"/>
    <row r="9610" customFormat="1" ht="13.5" x14ac:dyDescent="0.3"/>
    <row r="9611" customFormat="1" ht="13.5" x14ac:dyDescent="0.3"/>
    <row r="9612" customFormat="1" ht="13.5" x14ac:dyDescent="0.3"/>
    <row r="9613" customFormat="1" ht="13.5" x14ac:dyDescent="0.3"/>
    <row r="9614" customFormat="1" ht="13.5" x14ac:dyDescent="0.3"/>
    <row r="9615" customFormat="1" ht="13.5" x14ac:dyDescent="0.3"/>
    <row r="9616" customFormat="1" ht="13.5" x14ac:dyDescent="0.3"/>
    <row r="9617" customFormat="1" ht="13.5" x14ac:dyDescent="0.3"/>
    <row r="9618" customFormat="1" ht="13.5" x14ac:dyDescent="0.3"/>
    <row r="9619" customFormat="1" ht="13.5" x14ac:dyDescent="0.3"/>
    <row r="9620" customFormat="1" ht="13.5" x14ac:dyDescent="0.3"/>
    <row r="9621" customFormat="1" ht="13.5" x14ac:dyDescent="0.3"/>
    <row r="9622" customFormat="1" ht="13.5" x14ac:dyDescent="0.3"/>
    <row r="9623" customFormat="1" ht="13.5" x14ac:dyDescent="0.3"/>
    <row r="9624" customFormat="1" ht="13.5" x14ac:dyDescent="0.3"/>
    <row r="9625" customFormat="1" ht="13.5" x14ac:dyDescent="0.3"/>
    <row r="9626" customFormat="1" ht="13.5" x14ac:dyDescent="0.3"/>
    <row r="9627" customFormat="1" ht="13.5" x14ac:dyDescent="0.3"/>
    <row r="9628" customFormat="1" ht="13.5" x14ac:dyDescent="0.3"/>
    <row r="9629" customFormat="1" ht="13.5" x14ac:dyDescent="0.3"/>
    <row r="9630" customFormat="1" ht="13.5" x14ac:dyDescent="0.3"/>
    <row r="9631" customFormat="1" ht="13.5" x14ac:dyDescent="0.3"/>
    <row r="9632" customFormat="1" ht="13.5" x14ac:dyDescent="0.3"/>
    <row r="9633" customFormat="1" ht="13.5" x14ac:dyDescent="0.3"/>
    <row r="9634" customFormat="1" ht="13.5" x14ac:dyDescent="0.3"/>
    <row r="9635" customFormat="1" ht="13.5" x14ac:dyDescent="0.3"/>
    <row r="9636" customFormat="1" ht="13.5" x14ac:dyDescent="0.3"/>
    <row r="9637" customFormat="1" ht="13.5" x14ac:dyDescent="0.3"/>
    <row r="9638" customFormat="1" ht="13.5" x14ac:dyDescent="0.3"/>
    <row r="9639" customFormat="1" ht="13.5" x14ac:dyDescent="0.3"/>
    <row r="9640" customFormat="1" ht="13.5" x14ac:dyDescent="0.3"/>
    <row r="9641" customFormat="1" ht="13.5" x14ac:dyDescent="0.3"/>
    <row r="9642" customFormat="1" ht="13.5" x14ac:dyDescent="0.3"/>
    <row r="9643" customFormat="1" ht="13.5" x14ac:dyDescent="0.3"/>
    <row r="9644" customFormat="1" ht="13.5" x14ac:dyDescent="0.3"/>
    <row r="9645" customFormat="1" ht="13.5" x14ac:dyDescent="0.3"/>
    <row r="9646" customFormat="1" ht="13.5" x14ac:dyDescent="0.3"/>
    <row r="9647" customFormat="1" ht="13.5" x14ac:dyDescent="0.3"/>
    <row r="9648" customFormat="1" ht="13.5" x14ac:dyDescent="0.3"/>
    <row r="9649" customFormat="1" ht="13.5" x14ac:dyDescent="0.3"/>
    <row r="9650" customFormat="1" ht="13.5" x14ac:dyDescent="0.3"/>
    <row r="9651" customFormat="1" ht="13.5" x14ac:dyDescent="0.3"/>
    <row r="9652" customFormat="1" ht="13.5" x14ac:dyDescent="0.3"/>
    <row r="9653" customFormat="1" ht="13.5" x14ac:dyDescent="0.3"/>
    <row r="9654" customFormat="1" ht="13.5" x14ac:dyDescent="0.3"/>
    <row r="9655" customFormat="1" ht="13.5" x14ac:dyDescent="0.3"/>
    <row r="9656" customFormat="1" ht="13.5" x14ac:dyDescent="0.3"/>
    <row r="9657" customFormat="1" ht="13.5" x14ac:dyDescent="0.3"/>
    <row r="9658" customFormat="1" ht="13.5" x14ac:dyDescent="0.3"/>
    <row r="9659" customFormat="1" ht="13.5" x14ac:dyDescent="0.3"/>
    <row r="9660" customFormat="1" ht="13.5" x14ac:dyDescent="0.3"/>
    <row r="9661" customFormat="1" ht="13.5" x14ac:dyDescent="0.3"/>
    <row r="9662" customFormat="1" ht="13.5" x14ac:dyDescent="0.3"/>
    <row r="9663" customFormat="1" ht="13.5" x14ac:dyDescent="0.3"/>
    <row r="9664" customFormat="1" ht="13.5" x14ac:dyDescent="0.3"/>
    <row r="9665" customFormat="1" ht="13.5" x14ac:dyDescent="0.3"/>
    <row r="9666" customFormat="1" ht="13.5" x14ac:dyDescent="0.3"/>
    <row r="9667" customFormat="1" ht="13.5" x14ac:dyDescent="0.3"/>
    <row r="9668" customFormat="1" ht="13.5" x14ac:dyDescent="0.3"/>
    <row r="9669" customFormat="1" ht="13.5" x14ac:dyDescent="0.3"/>
    <row r="9670" customFormat="1" ht="13.5" x14ac:dyDescent="0.3"/>
    <row r="9671" customFormat="1" ht="13.5" x14ac:dyDescent="0.3"/>
    <row r="9672" customFormat="1" ht="13.5" x14ac:dyDescent="0.3"/>
    <row r="9673" customFormat="1" ht="13.5" x14ac:dyDescent="0.3"/>
    <row r="9674" customFormat="1" ht="13.5" x14ac:dyDescent="0.3"/>
    <row r="9675" customFormat="1" ht="13.5" x14ac:dyDescent="0.3"/>
    <row r="9676" customFormat="1" ht="13.5" x14ac:dyDescent="0.3"/>
    <row r="9677" customFormat="1" ht="13.5" x14ac:dyDescent="0.3"/>
    <row r="9678" customFormat="1" ht="13.5" x14ac:dyDescent="0.3"/>
    <row r="9679" customFormat="1" ht="13.5" x14ac:dyDescent="0.3"/>
    <row r="9680" customFormat="1" ht="13.5" x14ac:dyDescent="0.3"/>
    <row r="9681" customFormat="1" ht="13.5" x14ac:dyDescent="0.3"/>
    <row r="9682" customFormat="1" ht="13.5" x14ac:dyDescent="0.3"/>
    <row r="9683" customFormat="1" ht="13.5" x14ac:dyDescent="0.3"/>
    <row r="9684" customFormat="1" ht="13.5" x14ac:dyDescent="0.3"/>
    <row r="9685" customFormat="1" ht="13.5" x14ac:dyDescent="0.3"/>
    <row r="9686" customFormat="1" ht="13.5" x14ac:dyDescent="0.3"/>
    <row r="9687" customFormat="1" ht="13.5" x14ac:dyDescent="0.3"/>
    <row r="9688" customFormat="1" ht="13.5" x14ac:dyDescent="0.3"/>
    <row r="9689" customFormat="1" ht="13.5" x14ac:dyDescent="0.3"/>
    <row r="9690" customFormat="1" ht="13.5" x14ac:dyDescent="0.3"/>
    <row r="9691" customFormat="1" ht="13.5" x14ac:dyDescent="0.3"/>
    <row r="9692" customFormat="1" ht="13.5" x14ac:dyDescent="0.3"/>
    <row r="9693" customFormat="1" ht="13.5" x14ac:dyDescent="0.3"/>
    <row r="9694" customFormat="1" ht="13.5" x14ac:dyDescent="0.3"/>
    <row r="9695" customFormat="1" ht="13.5" x14ac:dyDescent="0.3"/>
    <row r="9696" customFormat="1" ht="13.5" x14ac:dyDescent="0.3"/>
    <row r="9697" customFormat="1" ht="13.5" x14ac:dyDescent="0.3"/>
    <row r="9698" customFormat="1" ht="13.5" x14ac:dyDescent="0.3"/>
    <row r="9699" customFormat="1" ht="13.5" x14ac:dyDescent="0.3"/>
    <row r="9700" customFormat="1" ht="13.5" x14ac:dyDescent="0.3"/>
    <row r="9701" customFormat="1" ht="13.5" x14ac:dyDescent="0.3"/>
    <row r="9702" customFormat="1" ht="13.5" x14ac:dyDescent="0.3"/>
    <row r="9703" customFormat="1" ht="13.5" x14ac:dyDescent="0.3"/>
    <row r="9704" customFormat="1" ht="13.5" x14ac:dyDescent="0.3"/>
    <row r="9705" customFormat="1" ht="13.5" x14ac:dyDescent="0.3"/>
    <row r="9706" customFormat="1" ht="13.5" x14ac:dyDescent="0.3"/>
    <row r="9707" customFormat="1" ht="13.5" x14ac:dyDescent="0.3"/>
    <row r="9708" customFormat="1" ht="13.5" x14ac:dyDescent="0.3"/>
    <row r="9709" customFormat="1" ht="13.5" x14ac:dyDescent="0.3"/>
    <row r="9710" customFormat="1" ht="13.5" x14ac:dyDescent="0.3"/>
    <row r="9711" customFormat="1" ht="13.5" x14ac:dyDescent="0.3"/>
    <row r="9712" customFormat="1" ht="13.5" x14ac:dyDescent="0.3"/>
    <row r="9713" customFormat="1" ht="13.5" x14ac:dyDescent="0.3"/>
    <row r="9714" customFormat="1" ht="13.5" x14ac:dyDescent="0.3"/>
    <row r="9715" customFormat="1" ht="13.5" x14ac:dyDescent="0.3"/>
    <row r="9716" customFormat="1" ht="13.5" x14ac:dyDescent="0.3"/>
    <row r="9717" customFormat="1" ht="13.5" x14ac:dyDescent="0.3"/>
    <row r="9718" customFormat="1" ht="13.5" x14ac:dyDescent="0.3"/>
    <row r="9719" customFormat="1" ht="13.5" x14ac:dyDescent="0.3"/>
    <row r="9720" customFormat="1" ht="13.5" x14ac:dyDescent="0.3"/>
    <row r="9721" customFormat="1" ht="13.5" x14ac:dyDescent="0.3"/>
    <row r="9722" customFormat="1" ht="13.5" x14ac:dyDescent="0.3"/>
    <row r="9723" customFormat="1" ht="13.5" x14ac:dyDescent="0.3"/>
    <row r="9724" customFormat="1" ht="13.5" x14ac:dyDescent="0.3"/>
    <row r="9725" customFormat="1" ht="13.5" x14ac:dyDescent="0.3"/>
    <row r="9726" customFormat="1" ht="13.5" x14ac:dyDescent="0.3"/>
    <row r="9727" customFormat="1" ht="13.5" x14ac:dyDescent="0.3"/>
    <row r="9728" customFormat="1" ht="13.5" x14ac:dyDescent="0.3"/>
    <row r="9729" customFormat="1" ht="13.5" x14ac:dyDescent="0.3"/>
    <row r="9730" customFormat="1" ht="13.5" x14ac:dyDescent="0.3"/>
    <row r="9731" customFormat="1" ht="13.5" x14ac:dyDescent="0.3"/>
    <row r="9732" customFormat="1" ht="13.5" x14ac:dyDescent="0.3"/>
    <row r="9733" customFormat="1" ht="13.5" x14ac:dyDescent="0.3"/>
    <row r="9734" customFormat="1" ht="13.5" x14ac:dyDescent="0.3"/>
    <row r="9735" customFormat="1" ht="13.5" x14ac:dyDescent="0.3"/>
    <row r="9736" customFormat="1" ht="13.5" x14ac:dyDescent="0.3"/>
    <row r="9737" customFormat="1" ht="13.5" x14ac:dyDescent="0.3"/>
    <row r="9738" customFormat="1" ht="13.5" x14ac:dyDescent="0.3"/>
    <row r="9739" customFormat="1" ht="13.5" x14ac:dyDescent="0.3"/>
    <row r="9740" customFormat="1" ht="13.5" x14ac:dyDescent="0.3"/>
    <row r="9741" customFormat="1" ht="13.5" x14ac:dyDescent="0.3"/>
    <row r="9742" customFormat="1" ht="13.5" x14ac:dyDescent="0.3"/>
    <row r="9743" customFormat="1" ht="13.5" x14ac:dyDescent="0.3"/>
    <row r="9744" customFormat="1" ht="13.5" x14ac:dyDescent="0.3"/>
    <row r="9745" customFormat="1" ht="13.5" x14ac:dyDescent="0.3"/>
    <row r="9746" customFormat="1" ht="13.5" x14ac:dyDescent="0.3"/>
    <row r="9747" customFormat="1" ht="13.5" x14ac:dyDescent="0.3"/>
    <row r="9748" customFormat="1" ht="13.5" x14ac:dyDescent="0.3"/>
    <row r="9749" customFormat="1" ht="13.5" x14ac:dyDescent="0.3"/>
    <row r="9750" customFormat="1" ht="13.5" x14ac:dyDescent="0.3"/>
    <row r="9751" customFormat="1" ht="13.5" x14ac:dyDescent="0.3"/>
    <row r="9752" customFormat="1" ht="13.5" x14ac:dyDescent="0.3"/>
    <row r="9753" customFormat="1" ht="13.5" x14ac:dyDescent="0.3"/>
    <row r="9754" customFormat="1" ht="13.5" x14ac:dyDescent="0.3"/>
    <row r="9755" customFormat="1" ht="13.5" x14ac:dyDescent="0.3"/>
    <row r="9756" customFormat="1" ht="13.5" x14ac:dyDescent="0.3"/>
    <row r="9757" customFormat="1" ht="13.5" x14ac:dyDescent="0.3"/>
    <row r="9758" customFormat="1" ht="13.5" x14ac:dyDescent="0.3"/>
    <row r="9759" customFormat="1" ht="13.5" x14ac:dyDescent="0.3"/>
    <row r="9760" customFormat="1" ht="13.5" x14ac:dyDescent="0.3"/>
    <row r="9761" customFormat="1" ht="13.5" x14ac:dyDescent="0.3"/>
    <row r="9762" customFormat="1" ht="13.5" x14ac:dyDescent="0.3"/>
    <row r="9763" customFormat="1" ht="13.5" x14ac:dyDescent="0.3"/>
    <row r="9764" customFormat="1" ht="13.5" x14ac:dyDescent="0.3"/>
    <row r="9765" customFormat="1" ht="13.5" x14ac:dyDescent="0.3"/>
    <row r="9766" customFormat="1" ht="13.5" x14ac:dyDescent="0.3"/>
    <row r="9767" customFormat="1" ht="13.5" x14ac:dyDescent="0.3"/>
    <row r="9768" customFormat="1" ht="13.5" x14ac:dyDescent="0.3"/>
    <row r="9769" customFormat="1" ht="13.5" x14ac:dyDescent="0.3"/>
    <row r="9770" customFormat="1" ht="13.5" x14ac:dyDescent="0.3"/>
    <row r="9771" customFormat="1" ht="13.5" x14ac:dyDescent="0.3"/>
    <row r="9772" customFormat="1" ht="13.5" x14ac:dyDescent="0.3"/>
    <row r="9773" customFormat="1" ht="13.5" x14ac:dyDescent="0.3"/>
    <row r="9774" customFormat="1" ht="13.5" x14ac:dyDescent="0.3"/>
    <row r="9775" customFormat="1" ht="13.5" x14ac:dyDescent="0.3"/>
    <row r="9776" customFormat="1" ht="13.5" x14ac:dyDescent="0.3"/>
    <row r="9777" customFormat="1" ht="13.5" x14ac:dyDescent="0.3"/>
    <row r="9778" customFormat="1" ht="13.5" x14ac:dyDescent="0.3"/>
    <row r="9779" customFormat="1" ht="13.5" x14ac:dyDescent="0.3"/>
    <row r="9780" customFormat="1" ht="13.5" x14ac:dyDescent="0.3"/>
    <row r="9781" customFormat="1" ht="13.5" x14ac:dyDescent="0.3"/>
    <row r="9782" customFormat="1" ht="13.5" x14ac:dyDescent="0.3"/>
    <row r="9783" customFormat="1" ht="13.5" x14ac:dyDescent="0.3"/>
    <row r="9784" customFormat="1" ht="13.5" x14ac:dyDescent="0.3"/>
    <row r="9785" customFormat="1" ht="13.5" x14ac:dyDescent="0.3"/>
    <row r="9786" customFormat="1" ht="13.5" x14ac:dyDescent="0.3"/>
    <row r="9787" customFormat="1" ht="13.5" x14ac:dyDescent="0.3"/>
    <row r="9788" customFormat="1" ht="13.5" x14ac:dyDescent="0.3"/>
    <row r="9789" customFormat="1" ht="13.5" x14ac:dyDescent="0.3"/>
    <row r="9790" customFormat="1" ht="13.5" x14ac:dyDescent="0.3"/>
    <row r="9791" customFormat="1" ht="13.5" x14ac:dyDescent="0.3"/>
    <row r="9792" customFormat="1" ht="13.5" x14ac:dyDescent="0.3"/>
    <row r="9793" customFormat="1" ht="13.5" x14ac:dyDescent="0.3"/>
    <row r="9794" customFormat="1" ht="13.5" x14ac:dyDescent="0.3"/>
    <row r="9795" customFormat="1" ht="13.5" x14ac:dyDescent="0.3"/>
    <row r="9796" customFormat="1" ht="13.5" x14ac:dyDescent="0.3"/>
    <row r="9797" customFormat="1" ht="13.5" x14ac:dyDescent="0.3"/>
    <row r="9798" customFormat="1" ht="13.5" x14ac:dyDescent="0.3"/>
    <row r="9799" customFormat="1" ht="13.5" x14ac:dyDescent="0.3"/>
    <row r="9800" customFormat="1" ht="13.5" x14ac:dyDescent="0.3"/>
    <row r="9801" customFormat="1" ht="13.5" x14ac:dyDescent="0.3"/>
    <row r="9802" customFormat="1" ht="13.5" x14ac:dyDescent="0.3"/>
    <row r="9803" customFormat="1" ht="13.5" x14ac:dyDescent="0.3"/>
    <row r="9804" customFormat="1" ht="13.5" x14ac:dyDescent="0.3"/>
    <row r="9805" customFormat="1" ht="13.5" x14ac:dyDescent="0.3"/>
    <row r="9806" customFormat="1" ht="13.5" x14ac:dyDescent="0.3"/>
    <row r="9807" customFormat="1" ht="13.5" x14ac:dyDescent="0.3"/>
    <row r="9808" customFormat="1" ht="13.5" x14ac:dyDescent="0.3"/>
    <row r="9809" customFormat="1" ht="13.5" x14ac:dyDescent="0.3"/>
    <row r="9810" customFormat="1" ht="13.5" x14ac:dyDescent="0.3"/>
    <row r="9811" customFormat="1" ht="13.5" x14ac:dyDescent="0.3"/>
    <row r="9812" customFormat="1" ht="13.5" x14ac:dyDescent="0.3"/>
    <row r="9813" customFormat="1" ht="13.5" x14ac:dyDescent="0.3"/>
    <row r="9814" customFormat="1" ht="13.5" x14ac:dyDescent="0.3"/>
    <row r="9815" customFormat="1" ht="13.5" x14ac:dyDescent="0.3"/>
    <row r="9816" customFormat="1" ht="13.5" x14ac:dyDescent="0.3"/>
    <row r="9817" customFormat="1" ht="13.5" x14ac:dyDescent="0.3"/>
    <row r="9818" customFormat="1" ht="13.5" x14ac:dyDescent="0.3"/>
    <row r="9819" customFormat="1" ht="13.5" x14ac:dyDescent="0.3"/>
    <row r="9820" customFormat="1" ht="13.5" x14ac:dyDescent="0.3"/>
    <row r="9821" customFormat="1" ht="13.5" x14ac:dyDescent="0.3"/>
    <row r="9822" customFormat="1" ht="13.5" x14ac:dyDescent="0.3"/>
    <row r="9823" customFormat="1" ht="13.5" x14ac:dyDescent="0.3"/>
    <row r="9824" customFormat="1" ht="13.5" x14ac:dyDescent="0.3"/>
    <row r="9825" customFormat="1" ht="13.5" x14ac:dyDescent="0.3"/>
    <row r="9826" customFormat="1" ht="13.5" x14ac:dyDescent="0.3"/>
    <row r="9827" customFormat="1" ht="13.5" x14ac:dyDescent="0.3"/>
    <row r="9828" customFormat="1" ht="13.5" x14ac:dyDescent="0.3"/>
    <row r="9829" customFormat="1" ht="13.5" x14ac:dyDescent="0.3"/>
    <row r="9830" customFormat="1" ht="13.5" x14ac:dyDescent="0.3"/>
    <row r="9831" customFormat="1" ht="13.5" x14ac:dyDescent="0.3"/>
    <row r="9832" customFormat="1" ht="13.5" x14ac:dyDescent="0.3"/>
    <row r="9833" customFormat="1" ht="13.5" x14ac:dyDescent="0.3"/>
    <row r="9834" customFormat="1" ht="13.5" x14ac:dyDescent="0.3"/>
    <row r="9835" customFormat="1" ht="13.5" x14ac:dyDescent="0.3"/>
    <row r="9836" customFormat="1" ht="13.5" x14ac:dyDescent="0.3"/>
    <row r="9837" customFormat="1" ht="13.5" x14ac:dyDescent="0.3"/>
    <row r="9838" customFormat="1" ht="13.5" x14ac:dyDescent="0.3"/>
    <row r="9839" customFormat="1" ht="13.5" x14ac:dyDescent="0.3"/>
    <row r="9840" customFormat="1" ht="13.5" x14ac:dyDescent="0.3"/>
    <row r="9841" customFormat="1" ht="13.5" x14ac:dyDescent="0.3"/>
    <row r="9842" customFormat="1" ht="13.5" x14ac:dyDescent="0.3"/>
    <row r="9843" customFormat="1" ht="13.5" x14ac:dyDescent="0.3"/>
    <row r="9844" customFormat="1" ht="13.5" x14ac:dyDescent="0.3"/>
    <row r="9845" customFormat="1" ht="13.5" x14ac:dyDescent="0.3"/>
    <row r="9846" customFormat="1" ht="13.5" x14ac:dyDescent="0.3"/>
    <row r="9847" customFormat="1" ht="13.5" x14ac:dyDescent="0.3"/>
    <row r="9848" customFormat="1" ht="13.5" x14ac:dyDescent="0.3"/>
    <row r="9849" customFormat="1" ht="13.5" x14ac:dyDescent="0.3"/>
    <row r="9850" customFormat="1" ht="13.5" x14ac:dyDescent="0.3"/>
    <row r="9851" customFormat="1" ht="13.5" x14ac:dyDescent="0.3"/>
    <row r="9852" customFormat="1" ht="13.5" x14ac:dyDescent="0.3"/>
    <row r="9853" customFormat="1" ht="13.5" x14ac:dyDescent="0.3"/>
    <row r="9854" customFormat="1" ht="13.5" x14ac:dyDescent="0.3"/>
    <row r="9855" customFormat="1" ht="13.5" x14ac:dyDescent="0.3"/>
    <row r="9856" customFormat="1" ht="13.5" x14ac:dyDescent="0.3"/>
    <row r="9857" customFormat="1" ht="13.5" x14ac:dyDescent="0.3"/>
    <row r="9858" customFormat="1" ht="13.5" x14ac:dyDescent="0.3"/>
    <row r="9859" customFormat="1" ht="13.5" x14ac:dyDescent="0.3"/>
    <row r="9860" customFormat="1" ht="13.5" x14ac:dyDescent="0.3"/>
    <row r="9861" customFormat="1" ht="13.5" x14ac:dyDescent="0.3"/>
    <row r="9862" customFormat="1" ht="13.5" x14ac:dyDescent="0.3"/>
    <row r="9863" customFormat="1" ht="13.5" x14ac:dyDescent="0.3"/>
    <row r="9864" customFormat="1" ht="13.5" x14ac:dyDescent="0.3"/>
    <row r="9865" customFormat="1" ht="13.5" x14ac:dyDescent="0.3"/>
    <row r="9866" customFormat="1" ht="13.5" x14ac:dyDescent="0.3"/>
    <row r="9867" customFormat="1" ht="13.5" x14ac:dyDescent="0.3"/>
    <row r="9868" customFormat="1" ht="13.5" x14ac:dyDescent="0.3"/>
    <row r="9869" customFormat="1" ht="13.5" x14ac:dyDescent="0.3"/>
    <row r="9870" customFormat="1" ht="13.5" x14ac:dyDescent="0.3"/>
    <row r="9871" customFormat="1" ht="13.5" x14ac:dyDescent="0.3"/>
    <row r="9872" customFormat="1" ht="13.5" x14ac:dyDescent="0.3"/>
    <row r="9873" customFormat="1" ht="13.5" x14ac:dyDescent="0.3"/>
    <row r="9874" customFormat="1" ht="13.5" x14ac:dyDescent="0.3"/>
    <row r="9875" customFormat="1" ht="13.5" x14ac:dyDescent="0.3"/>
    <row r="9876" customFormat="1" ht="13.5" x14ac:dyDescent="0.3"/>
    <row r="9877" customFormat="1" ht="13.5" x14ac:dyDescent="0.3"/>
    <row r="9878" customFormat="1" ht="13.5" x14ac:dyDescent="0.3"/>
    <row r="9879" customFormat="1" ht="13.5" x14ac:dyDescent="0.3"/>
    <row r="9880" customFormat="1" ht="13.5" x14ac:dyDescent="0.3"/>
    <row r="9881" customFormat="1" ht="13.5" x14ac:dyDescent="0.3"/>
    <row r="9882" customFormat="1" ht="13.5" x14ac:dyDescent="0.3"/>
    <row r="9883" customFormat="1" ht="13.5" x14ac:dyDescent="0.3"/>
    <row r="9884" customFormat="1" ht="13.5" x14ac:dyDescent="0.3"/>
    <row r="9885" customFormat="1" ht="13.5" x14ac:dyDescent="0.3"/>
    <row r="9886" customFormat="1" ht="13.5" x14ac:dyDescent="0.3"/>
    <row r="9887" customFormat="1" ht="13.5" x14ac:dyDescent="0.3"/>
    <row r="9888" customFormat="1" ht="13.5" x14ac:dyDescent="0.3"/>
    <row r="9889" customFormat="1" ht="13.5" x14ac:dyDescent="0.3"/>
    <row r="9890" customFormat="1" ht="13.5" x14ac:dyDescent="0.3"/>
    <row r="9891" customFormat="1" ht="13.5" x14ac:dyDescent="0.3"/>
    <row r="9892" customFormat="1" ht="13.5" x14ac:dyDescent="0.3"/>
    <row r="9893" customFormat="1" ht="13.5" x14ac:dyDescent="0.3"/>
    <row r="9894" customFormat="1" ht="13.5" x14ac:dyDescent="0.3"/>
    <row r="9895" customFormat="1" ht="13.5" x14ac:dyDescent="0.3"/>
    <row r="9896" customFormat="1" ht="13.5" x14ac:dyDescent="0.3"/>
    <row r="9897" customFormat="1" ht="13.5" x14ac:dyDescent="0.3"/>
    <row r="9898" customFormat="1" ht="13.5" x14ac:dyDescent="0.3"/>
    <row r="9899" customFormat="1" ht="13.5" x14ac:dyDescent="0.3"/>
    <row r="9900" customFormat="1" ht="13.5" x14ac:dyDescent="0.3"/>
    <row r="9901" customFormat="1" ht="13.5" x14ac:dyDescent="0.3"/>
    <row r="9902" customFormat="1" ht="13.5" x14ac:dyDescent="0.3"/>
    <row r="9903" customFormat="1" ht="13.5" x14ac:dyDescent="0.3"/>
    <row r="9904" customFormat="1" ht="13.5" x14ac:dyDescent="0.3"/>
    <row r="9905" customFormat="1" ht="13.5" x14ac:dyDescent="0.3"/>
    <row r="9906" customFormat="1" ht="13.5" x14ac:dyDescent="0.3"/>
    <row r="9907" customFormat="1" ht="13.5" x14ac:dyDescent="0.3"/>
    <row r="9908" customFormat="1" ht="13.5" x14ac:dyDescent="0.3"/>
    <row r="9909" customFormat="1" ht="13.5" x14ac:dyDescent="0.3"/>
    <row r="9910" customFormat="1" ht="13.5" x14ac:dyDescent="0.3"/>
    <row r="9911" customFormat="1" ht="13.5" x14ac:dyDescent="0.3"/>
    <row r="9912" customFormat="1" ht="13.5" x14ac:dyDescent="0.3"/>
    <row r="9913" customFormat="1" ht="13.5" x14ac:dyDescent="0.3"/>
    <row r="9914" customFormat="1" ht="13.5" x14ac:dyDescent="0.3"/>
    <row r="9915" customFormat="1" ht="13.5" x14ac:dyDescent="0.3"/>
    <row r="9916" customFormat="1" ht="13.5" x14ac:dyDescent="0.3"/>
    <row r="9917" customFormat="1" ht="13.5" x14ac:dyDescent="0.3"/>
    <row r="9918" customFormat="1" ht="13.5" x14ac:dyDescent="0.3"/>
    <row r="9919" customFormat="1" ht="13.5" x14ac:dyDescent="0.3"/>
    <row r="9920" customFormat="1" ht="13.5" x14ac:dyDescent="0.3"/>
    <row r="9921" customFormat="1" ht="13.5" x14ac:dyDescent="0.3"/>
    <row r="9922" customFormat="1" ht="13.5" x14ac:dyDescent="0.3"/>
    <row r="9923" customFormat="1" ht="13.5" x14ac:dyDescent="0.3"/>
    <row r="9924" customFormat="1" ht="13.5" x14ac:dyDescent="0.3"/>
    <row r="9925" customFormat="1" ht="13.5" x14ac:dyDescent="0.3"/>
    <row r="9926" customFormat="1" ht="13.5" x14ac:dyDescent="0.3"/>
    <row r="9927" customFormat="1" ht="13.5" x14ac:dyDescent="0.3"/>
    <row r="9928" customFormat="1" ht="13.5" x14ac:dyDescent="0.3"/>
    <row r="9929" customFormat="1" ht="13.5" x14ac:dyDescent="0.3"/>
    <row r="9930" customFormat="1" ht="13.5" x14ac:dyDescent="0.3"/>
    <row r="9931" customFormat="1" ht="13.5" x14ac:dyDescent="0.3"/>
    <row r="9932" customFormat="1" ht="13.5" x14ac:dyDescent="0.3"/>
    <row r="9933" customFormat="1" ht="13.5" x14ac:dyDescent="0.3"/>
    <row r="9934" customFormat="1" ht="13.5" x14ac:dyDescent="0.3"/>
    <row r="9935" customFormat="1" ht="13.5" x14ac:dyDescent="0.3"/>
    <row r="9936" customFormat="1" ht="13.5" x14ac:dyDescent="0.3"/>
    <row r="9937" customFormat="1" ht="13.5" x14ac:dyDescent="0.3"/>
    <row r="9938" customFormat="1" ht="13.5" x14ac:dyDescent="0.3"/>
    <row r="9939" customFormat="1" ht="13.5" x14ac:dyDescent="0.3"/>
    <row r="9940" customFormat="1" ht="13.5" x14ac:dyDescent="0.3"/>
    <row r="9941" customFormat="1" ht="13.5" x14ac:dyDescent="0.3"/>
    <row r="9942" customFormat="1" ht="13.5" x14ac:dyDescent="0.3"/>
    <row r="9943" customFormat="1" ht="13.5" x14ac:dyDescent="0.3"/>
    <row r="9944" customFormat="1" ht="13.5" x14ac:dyDescent="0.3"/>
    <row r="9945" customFormat="1" ht="13.5" x14ac:dyDescent="0.3"/>
    <row r="9946" customFormat="1" ht="13.5" x14ac:dyDescent="0.3"/>
    <row r="9947" customFormat="1" ht="13.5" x14ac:dyDescent="0.3"/>
    <row r="9948" customFormat="1" ht="13.5" x14ac:dyDescent="0.3"/>
    <row r="9949" customFormat="1" ht="13.5" x14ac:dyDescent="0.3"/>
    <row r="9950" customFormat="1" ht="13.5" x14ac:dyDescent="0.3"/>
    <row r="9951" customFormat="1" ht="13.5" x14ac:dyDescent="0.3"/>
    <row r="9952" customFormat="1" ht="13.5" x14ac:dyDescent="0.3"/>
    <row r="9953" customFormat="1" ht="13.5" x14ac:dyDescent="0.3"/>
    <row r="9954" customFormat="1" ht="13.5" x14ac:dyDescent="0.3"/>
    <row r="9955" customFormat="1" ht="13.5" x14ac:dyDescent="0.3"/>
    <row r="9956" customFormat="1" ht="13.5" x14ac:dyDescent="0.3"/>
    <row r="9957" customFormat="1" ht="13.5" x14ac:dyDescent="0.3"/>
    <row r="9958" customFormat="1" ht="13.5" x14ac:dyDescent="0.3"/>
    <row r="9959" customFormat="1" ht="13.5" x14ac:dyDescent="0.3"/>
    <row r="9960" customFormat="1" ht="13.5" x14ac:dyDescent="0.3"/>
    <row r="9961" customFormat="1" ht="13.5" x14ac:dyDescent="0.3"/>
    <row r="9962" customFormat="1" ht="13.5" x14ac:dyDescent="0.3"/>
    <row r="9963" customFormat="1" ht="13.5" x14ac:dyDescent="0.3"/>
    <row r="9964" customFormat="1" ht="13.5" x14ac:dyDescent="0.3"/>
    <row r="9965" customFormat="1" ht="13.5" x14ac:dyDescent="0.3"/>
    <row r="9966" customFormat="1" ht="13.5" x14ac:dyDescent="0.3"/>
    <row r="9967" customFormat="1" ht="13.5" x14ac:dyDescent="0.3"/>
    <row r="9968" customFormat="1" ht="13.5" x14ac:dyDescent="0.3"/>
    <row r="9969" customFormat="1" ht="13.5" x14ac:dyDescent="0.3"/>
    <row r="9970" customFormat="1" ht="13.5" x14ac:dyDescent="0.3"/>
    <row r="9971" customFormat="1" ht="13.5" x14ac:dyDescent="0.3"/>
    <row r="9972" customFormat="1" ht="13.5" x14ac:dyDescent="0.3"/>
    <row r="9973" customFormat="1" ht="13.5" x14ac:dyDescent="0.3"/>
    <row r="9974" customFormat="1" ht="13.5" x14ac:dyDescent="0.3"/>
    <row r="9975" customFormat="1" ht="13.5" x14ac:dyDescent="0.3"/>
    <row r="9976" customFormat="1" ht="13.5" x14ac:dyDescent="0.3"/>
    <row r="9977" customFormat="1" ht="13.5" x14ac:dyDescent="0.3"/>
    <row r="9978" customFormat="1" ht="13.5" x14ac:dyDescent="0.3"/>
    <row r="9979" customFormat="1" ht="13.5" x14ac:dyDescent="0.3"/>
    <row r="9980" customFormat="1" ht="13.5" x14ac:dyDescent="0.3"/>
    <row r="9981" customFormat="1" ht="13.5" x14ac:dyDescent="0.3"/>
    <row r="9982" customFormat="1" ht="13.5" x14ac:dyDescent="0.3"/>
    <row r="9983" customFormat="1" ht="13.5" x14ac:dyDescent="0.3"/>
    <row r="9984" customFormat="1" ht="13.5" x14ac:dyDescent="0.3"/>
    <row r="9985" customFormat="1" ht="13.5" x14ac:dyDescent="0.3"/>
    <row r="9986" customFormat="1" ht="13.5" x14ac:dyDescent="0.3"/>
    <row r="9987" customFormat="1" ht="13.5" x14ac:dyDescent="0.3"/>
    <row r="9988" customFormat="1" ht="13.5" x14ac:dyDescent="0.3"/>
    <row r="9989" customFormat="1" ht="13.5" x14ac:dyDescent="0.3"/>
    <row r="9990" customFormat="1" ht="13.5" x14ac:dyDescent="0.3"/>
    <row r="9991" customFormat="1" ht="13.5" x14ac:dyDescent="0.3"/>
    <row r="9992" customFormat="1" ht="13.5" x14ac:dyDescent="0.3"/>
    <row r="9993" customFormat="1" ht="13.5" x14ac:dyDescent="0.3"/>
    <row r="9994" customFormat="1" ht="13.5" x14ac:dyDescent="0.3"/>
    <row r="9995" customFormat="1" ht="13.5" x14ac:dyDescent="0.3"/>
    <row r="9996" customFormat="1" ht="13.5" x14ac:dyDescent="0.3"/>
    <row r="9997" customFormat="1" ht="13.5" x14ac:dyDescent="0.3"/>
    <row r="9998" customFormat="1" ht="13.5" x14ac:dyDescent="0.3"/>
    <row r="9999" customFormat="1" ht="13.5" x14ac:dyDescent="0.3"/>
    <row r="10000" customFormat="1" ht="13.5" x14ac:dyDescent="0.3"/>
    <row r="10001" customFormat="1" ht="13.5" x14ac:dyDescent="0.3"/>
    <row r="10002" customFormat="1" ht="13.5" x14ac:dyDescent="0.3"/>
    <row r="10003" customFormat="1" ht="13.5" x14ac:dyDescent="0.3"/>
    <row r="10004" customFormat="1" ht="13.5" x14ac:dyDescent="0.3"/>
    <row r="10005" customFormat="1" ht="13.5" x14ac:dyDescent="0.3"/>
    <row r="10006" customFormat="1" ht="13.5" x14ac:dyDescent="0.3"/>
    <row r="10007" customFormat="1" ht="13.5" x14ac:dyDescent="0.3"/>
    <row r="10008" customFormat="1" ht="13.5" x14ac:dyDescent="0.3"/>
    <row r="10009" customFormat="1" ht="13.5" x14ac:dyDescent="0.3"/>
    <row r="10010" customFormat="1" ht="13.5" x14ac:dyDescent="0.3"/>
    <row r="10011" customFormat="1" ht="13.5" x14ac:dyDescent="0.3"/>
    <row r="10012" customFormat="1" ht="13.5" x14ac:dyDescent="0.3"/>
    <row r="10013" customFormat="1" ht="13.5" x14ac:dyDescent="0.3"/>
    <row r="10014" customFormat="1" ht="13.5" x14ac:dyDescent="0.3"/>
    <row r="10015" customFormat="1" ht="13.5" x14ac:dyDescent="0.3"/>
    <row r="10016" customFormat="1" ht="13.5" x14ac:dyDescent="0.3"/>
    <row r="10017" customFormat="1" ht="13.5" x14ac:dyDescent="0.3"/>
    <row r="10018" customFormat="1" ht="13.5" x14ac:dyDescent="0.3"/>
    <row r="10019" customFormat="1" ht="13.5" x14ac:dyDescent="0.3"/>
    <row r="10020" customFormat="1" ht="13.5" x14ac:dyDescent="0.3"/>
    <row r="10021" customFormat="1" ht="13.5" x14ac:dyDescent="0.3"/>
    <row r="10022" customFormat="1" ht="13.5" x14ac:dyDescent="0.3"/>
    <row r="10023" customFormat="1" ht="13.5" x14ac:dyDescent="0.3"/>
    <row r="10024" customFormat="1" ht="13.5" x14ac:dyDescent="0.3"/>
    <row r="10025" customFormat="1" ht="13.5" x14ac:dyDescent="0.3"/>
    <row r="10026" customFormat="1" ht="13.5" x14ac:dyDescent="0.3"/>
    <row r="10027" customFormat="1" ht="13.5" x14ac:dyDescent="0.3"/>
    <row r="10028" customFormat="1" ht="13.5" x14ac:dyDescent="0.3"/>
    <row r="10029" customFormat="1" ht="13.5" x14ac:dyDescent="0.3"/>
    <row r="10030" customFormat="1" ht="13.5" x14ac:dyDescent="0.3"/>
    <row r="10031" customFormat="1" ht="13.5" x14ac:dyDescent="0.3"/>
    <row r="10032" customFormat="1" ht="13.5" x14ac:dyDescent="0.3"/>
    <row r="10033" customFormat="1" ht="13.5" x14ac:dyDescent="0.3"/>
    <row r="10034" customFormat="1" ht="13.5" x14ac:dyDescent="0.3"/>
    <row r="10035" customFormat="1" ht="13.5" x14ac:dyDescent="0.3"/>
    <row r="10036" customFormat="1" ht="13.5" x14ac:dyDescent="0.3"/>
    <row r="10037" customFormat="1" ht="13.5" x14ac:dyDescent="0.3"/>
    <row r="10038" customFormat="1" ht="13.5" x14ac:dyDescent="0.3"/>
    <row r="10039" customFormat="1" ht="13.5" x14ac:dyDescent="0.3"/>
    <row r="10040" customFormat="1" ht="13.5" x14ac:dyDescent="0.3"/>
    <row r="10041" customFormat="1" ht="13.5" x14ac:dyDescent="0.3"/>
    <row r="10042" customFormat="1" ht="13.5" x14ac:dyDescent="0.3"/>
    <row r="10043" customFormat="1" ht="13.5" x14ac:dyDescent="0.3"/>
    <row r="10044" customFormat="1" ht="13.5" x14ac:dyDescent="0.3"/>
    <row r="10045" customFormat="1" ht="13.5" x14ac:dyDescent="0.3"/>
    <row r="10046" customFormat="1" ht="13.5" x14ac:dyDescent="0.3"/>
    <row r="10047" customFormat="1" ht="13.5" x14ac:dyDescent="0.3"/>
    <row r="10048" customFormat="1" ht="13.5" x14ac:dyDescent="0.3"/>
    <row r="10049" customFormat="1" ht="13.5" x14ac:dyDescent="0.3"/>
    <row r="10050" customFormat="1" ht="13.5" x14ac:dyDescent="0.3"/>
    <row r="10051" customFormat="1" ht="13.5" x14ac:dyDescent="0.3"/>
    <row r="10052" customFormat="1" ht="13.5" x14ac:dyDescent="0.3"/>
    <row r="10053" customFormat="1" ht="13.5" x14ac:dyDescent="0.3"/>
    <row r="10054" customFormat="1" ht="13.5" x14ac:dyDescent="0.3"/>
    <row r="10055" customFormat="1" ht="13.5" x14ac:dyDescent="0.3"/>
    <row r="10056" customFormat="1" ht="13.5" x14ac:dyDescent="0.3"/>
    <row r="10057" customFormat="1" ht="13.5" x14ac:dyDescent="0.3"/>
    <row r="10058" customFormat="1" ht="13.5" x14ac:dyDescent="0.3"/>
    <row r="10059" customFormat="1" ht="13.5" x14ac:dyDescent="0.3"/>
    <row r="10060" customFormat="1" ht="13.5" x14ac:dyDescent="0.3"/>
    <row r="10061" customFormat="1" ht="13.5" x14ac:dyDescent="0.3"/>
    <row r="10062" customFormat="1" ht="13.5" x14ac:dyDescent="0.3"/>
    <row r="10063" customFormat="1" ht="13.5" x14ac:dyDescent="0.3"/>
    <row r="10064" customFormat="1" ht="13.5" x14ac:dyDescent="0.3"/>
    <row r="10065" customFormat="1" ht="13.5" x14ac:dyDescent="0.3"/>
    <row r="10066" customFormat="1" ht="13.5" x14ac:dyDescent="0.3"/>
    <row r="10067" customFormat="1" ht="13.5" x14ac:dyDescent="0.3"/>
    <row r="10068" customFormat="1" ht="13.5" x14ac:dyDescent="0.3"/>
    <row r="10069" customFormat="1" ht="13.5" x14ac:dyDescent="0.3"/>
    <row r="10070" customFormat="1" ht="13.5" x14ac:dyDescent="0.3"/>
    <row r="10071" customFormat="1" ht="13.5" x14ac:dyDescent="0.3"/>
    <row r="10072" customFormat="1" ht="13.5" x14ac:dyDescent="0.3"/>
    <row r="10073" customFormat="1" ht="13.5" x14ac:dyDescent="0.3"/>
    <row r="10074" customFormat="1" ht="13.5" x14ac:dyDescent="0.3"/>
    <row r="10075" customFormat="1" ht="13.5" x14ac:dyDescent="0.3"/>
    <row r="10076" customFormat="1" ht="13.5" x14ac:dyDescent="0.3"/>
    <row r="10077" customFormat="1" ht="13.5" x14ac:dyDescent="0.3"/>
    <row r="10078" customFormat="1" ht="13.5" x14ac:dyDescent="0.3"/>
    <row r="10079" customFormat="1" ht="13.5" x14ac:dyDescent="0.3"/>
    <row r="10080" customFormat="1" ht="13.5" x14ac:dyDescent="0.3"/>
    <row r="10081" customFormat="1" ht="13.5" x14ac:dyDescent="0.3"/>
    <row r="10082" customFormat="1" ht="13.5" x14ac:dyDescent="0.3"/>
    <row r="10083" customFormat="1" ht="13.5" x14ac:dyDescent="0.3"/>
    <row r="10084" customFormat="1" ht="13.5" x14ac:dyDescent="0.3"/>
    <row r="10085" customFormat="1" ht="13.5" x14ac:dyDescent="0.3"/>
    <row r="10086" customFormat="1" ht="13.5" x14ac:dyDescent="0.3"/>
    <row r="10087" customFormat="1" ht="13.5" x14ac:dyDescent="0.3"/>
    <row r="10088" customFormat="1" ht="13.5" x14ac:dyDescent="0.3"/>
    <row r="10089" customFormat="1" ht="13.5" x14ac:dyDescent="0.3"/>
    <row r="10090" customFormat="1" ht="13.5" x14ac:dyDescent="0.3"/>
    <row r="10091" customFormat="1" ht="13.5" x14ac:dyDescent="0.3"/>
    <row r="10092" customFormat="1" ht="13.5" x14ac:dyDescent="0.3"/>
    <row r="10093" customFormat="1" ht="13.5" x14ac:dyDescent="0.3"/>
    <row r="10094" customFormat="1" ht="13.5" x14ac:dyDescent="0.3"/>
    <row r="10095" customFormat="1" ht="13.5" x14ac:dyDescent="0.3"/>
    <row r="10096" customFormat="1" ht="13.5" x14ac:dyDescent="0.3"/>
    <row r="10097" customFormat="1" ht="13.5" x14ac:dyDescent="0.3"/>
    <row r="10098" customFormat="1" ht="13.5" x14ac:dyDescent="0.3"/>
    <row r="10099" customFormat="1" ht="13.5" x14ac:dyDescent="0.3"/>
    <row r="10100" customFormat="1" ht="13.5" x14ac:dyDescent="0.3"/>
    <row r="10101" customFormat="1" ht="13.5" x14ac:dyDescent="0.3"/>
    <row r="10102" customFormat="1" ht="13.5" x14ac:dyDescent="0.3"/>
    <row r="10103" customFormat="1" ht="13.5" x14ac:dyDescent="0.3"/>
    <row r="10104" customFormat="1" ht="13.5" x14ac:dyDescent="0.3"/>
    <row r="10105" customFormat="1" ht="13.5" x14ac:dyDescent="0.3"/>
    <row r="10106" customFormat="1" ht="13.5" x14ac:dyDescent="0.3"/>
    <row r="10107" customFormat="1" ht="13.5" x14ac:dyDescent="0.3"/>
    <row r="10108" customFormat="1" ht="13.5" x14ac:dyDescent="0.3"/>
    <row r="10109" customFormat="1" ht="13.5" x14ac:dyDescent="0.3"/>
    <row r="10110" customFormat="1" ht="13.5" x14ac:dyDescent="0.3"/>
    <row r="10111" customFormat="1" ht="13.5" x14ac:dyDescent="0.3"/>
    <row r="10112" customFormat="1" ht="13.5" x14ac:dyDescent="0.3"/>
    <row r="10113" customFormat="1" ht="13.5" x14ac:dyDescent="0.3"/>
    <row r="10114" customFormat="1" ht="13.5" x14ac:dyDescent="0.3"/>
    <row r="10115" customFormat="1" ht="13.5" x14ac:dyDescent="0.3"/>
    <row r="10116" customFormat="1" ht="13.5" x14ac:dyDescent="0.3"/>
    <row r="10117" customFormat="1" ht="13.5" x14ac:dyDescent="0.3"/>
    <row r="10118" customFormat="1" ht="13.5" x14ac:dyDescent="0.3"/>
    <row r="10119" customFormat="1" ht="13.5" x14ac:dyDescent="0.3"/>
    <row r="10120" customFormat="1" ht="13.5" x14ac:dyDescent="0.3"/>
    <row r="10121" customFormat="1" ht="13.5" x14ac:dyDescent="0.3"/>
    <row r="10122" customFormat="1" ht="13.5" x14ac:dyDescent="0.3"/>
    <row r="10123" customFormat="1" ht="13.5" x14ac:dyDescent="0.3"/>
    <row r="10124" customFormat="1" ht="13.5" x14ac:dyDescent="0.3"/>
    <row r="10125" customFormat="1" ht="13.5" x14ac:dyDescent="0.3"/>
    <row r="10126" customFormat="1" ht="13.5" x14ac:dyDescent="0.3"/>
    <row r="10127" customFormat="1" ht="13.5" x14ac:dyDescent="0.3"/>
    <row r="10128" customFormat="1" ht="13.5" x14ac:dyDescent="0.3"/>
    <row r="10129" customFormat="1" ht="13.5" x14ac:dyDescent="0.3"/>
    <row r="10130" customFormat="1" ht="13.5" x14ac:dyDescent="0.3"/>
    <row r="10131" customFormat="1" ht="13.5" x14ac:dyDescent="0.3"/>
    <row r="10132" customFormat="1" ht="13.5" x14ac:dyDescent="0.3"/>
    <row r="10133" customFormat="1" ht="13.5" x14ac:dyDescent="0.3"/>
    <row r="10134" customFormat="1" ht="13.5" x14ac:dyDescent="0.3"/>
    <row r="10135" customFormat="1" ht="13.5" x14ac:dyDescent="0.3"/>
    <row r="10136" customFormat="1" ht="13.5" x14ac:dyDescent="0.3"/>
    <row r="10137" customFormat="1" ht="13.5" x14ac:dyDescent="0.3"/>
    <row r="10138" customFormat="1" ht="13.5" x14ac:dyDescent="0.3"/>
    <row r="10139" customFormat="1" ht="13.5" x14ac:dyDescent="0.3"/>
    <row r="10140" customFormat="1" ht="13.5" x14ac:dyDescent="0.3"/>
    <row r="10141" customFormat="1" ht="13.5" x14ac:dyDescent="0.3"/>
    <row r="10142" customFormat="1" ht="13.5" x14ac:dyDescent="0.3"/>
    <row r="10143" customFormat="1" ht="13.5" x14ac:dyDescent="0.3"/>
    <row r="10144" customFormat="1" ht="13.5" x14ac:dyDescent="0.3"/>
    <row r="10145" customFormat="1" ht="13.5" x14ac:dyDescent="0.3"/>
    <row r="10146" customFormat="1" ht="13.5" x14ac:dyDescent="0.3"/>
    <row r="10147" customFormat="1" ht="13.5" x14ac:dyDescent="0.3"/>
    <row r="10148" customFormat="1" ht="13.5" x14ac:dyDescent="0.3"/>
    <row r="10149" customFormat="1" ht="13.5" x14ac:dyDescent="0.3"/>
    <row r="10150" customFormat="1" ht="13.5" x14ac:dyDescent="0.3"/>
    <row r="10151" customFormat="1" ht="13.5" x14ac:dyDescent="0.3"/>
    <row r="10152" customFormat="1" ht="13.5" x14ac:dyDescent="0.3"/>
    <row r="10153" customFormat="1" ht="13.5" x14ac:dyDescent="0.3"/>
    <row r="10154" customFormat="1" ht="13.5" x14ac:dyDescent="0.3"/>
    <row r="10155" customFormat="1" ht="13.5" x14ac:dyDescent="0.3"/>
    <row r="10156" customFormat="1" ht="13.5" x14ac:dyDescent="0.3"/>
    <row r="10157" customFormat="1" ht="13.5" x14ac:dyDescent="0.3"/>
    <row r="10158" customFormat="1" ht="13.5" x14ac:dyDescent="0.3"/>
    <row r="10159" customFormat="1" ht="13.5" x14ac:dyDescent="0.3"/>
    <row r="10160" customFormat="1" ht="13.5" x14ac:dyDescent="0.3"/>
    <row r="10161" customFormat="1" ht="13.5" x14ac:dyDescent="0.3"/>
    <row r="10162" customFormat="1" ht="13.5" x14ac:dyDescent="0.3"/>
    <row r="10163" customFormat="1" ht="13.5" x14ac:dyDescent="0.3"/>
    <row r="10164" customFormat="1" ht="13.5" x14ac:dyDescent="0.3"/>
    <row r="10165" customFormat="1" ht="13.5" x14ac:dyDescent="0.3"/>
    <row r="10166" customFormat="1" ht="13.5" x14ac:dyDescent="0.3"/>
    <row r="10167" customFormat="1" ht="13.5" x14ac:dyDescent="0.3"/>
    <row r="10168" customFormat="1" ht="13.5" x14ac:dyDescent="0.3"/>
    <row r="10169" customFormat="1" ht="13.5" x14ac:dyDescent="0.3"/>
    <row r="10170" customFormat="1" ht="13.5" x14ac:dyDescent="0.3"/>
    <row r="10171" customFormat="1" ht="13.5" x14ac:dyDescent="0.3"/>
    <row r="10172" customFormat="1" ht="13.5" x14ac:dyDescent="0.3"/>
    <row r="10173" customFormat="1" ht="13.5" x14ac:dyDescent="0.3"/>
    <row r="10174" customFormat="1" ht="13.5" x14ac:dyDescent="0.3"/>
    <row r="10175" customFormat="1" ht="13.5" x14ac:dyDescent="0.3"/>
    <row r="10176" customFormat="1" ht="13.5" x14ac:dyDescent="0.3"/>
    <row r="10177" customFormat="1" ht="13.5" x14ac:dyDescent="0.3"/>
    <row r="10178" customFormat="1" ht="13.5" x14ac:dyDescent="0.3"/>
    <row r="10179" customFormat="1" ht="13.5" x14ac:dyDescent="0.3"/>
    <row r="10180" customFormat="1" ht="13.5" x14ac:dyDescent="0.3"/>
    <row r="10181" customFormat="1" ht="13.5" x14ac:dyDescent="0.3"/>
    <row r="10182" customFormat="1" ht="13.5" x14ac:dyDescent="0.3"/>
    <row r="10183" customFormat="1" ht="13.5" x14ac:dyDescent="0.3"/>
    <row r="10184" customFormat="1" ht="13.5" x14ac:dyDescent="0.3"/>
    <row r="10185" customFormat="1" ht="13.5" x14ac:dyDescent="0.3"/>
    <row r="10186" customFormat="1" ht="13.5" x14ac:dyDescent="0.3"/>
    <row r="10187" customFormat="1" ht="13.5" x14ac:dyDescent="0.3"/>
    <row r="10188" customFormat="1" ht="13.5" x14ac:dyDescent="0.3"/>
    <row r="10189" customFormat="1" ht="13.5" x14ac:dyDescent="0.3"/>
    <row r="10190" customFormat="1" ht="13.5" x14ac:dyDescent="0.3"/>
    <row r="10191" customFormat="1" ht="13.5" x14ac:dyDescent="0.3"/>
    <row r="10192" customFormat="1" ht="13.5" x14ac:dyDescent="0.3"/>
    <row r="10193" customFormat="1" ht="13.5" x14ac:dyDescent="0.3"/>
    <row r="10194" customFormat="1" ht="13.5" x14ac:dyDescent="0.3"/>
    <row r="10195" customFormat="1" ht="13.5" x14ac:dyDescent="0.3"/>
    <row r="10196" customFormat="1" ht="13.5" x14ac:dyDescent="0.3"/>
    <row r="10197" customFormat="1" ht="13.5" x14ac:dyDescent="0.3"/>
    <row r="10198" customFormat="1" ht="13.5" x14ac:dyDescent="0.3"/>
    <row r="10199" customFormat="1" ht="13.5" x14ac:dyDescent="0.3"/>
    <row r="10200" customFormat="1" ht="13.5" x14ac:dyDescent="0.3"/>
    <row r="10201" customFormat="1" ht="13.5" x14ac:dyDescent="0.3"/>
    <row r="10202" customFormat="1" ht="13.5" x14ac:dyDescent="0.3"/>
    <row r="10203" customFormat="1" ht="13.5" x14ac:dyDescent="0.3"/>
    <row r="10204" customFormat="1" ht="13.5" x14ac:dyDescent="0.3"/>
    <row r="10205" customFormat="1" ht="13.5" x14ac:dyDescent="0.3"/>
    <row r="10206" customFormat="1" ht="13.5" x14ac:dyDescent="0.3"/>
    <row r="10207" customFormat="1" ht="13.5" x14ac:dyDescent="0.3"/>
    <row r="10208" customFormat="1" ht="13.5" x14ac:dyDescent="0.3"/>
    <row r="10209" customFormat="1" ht="13.5" x14ac:dyDescent="0.3"/>
    <row r="10210" customFormat="1" ht="13.5" x14ac:dyDescent="0.3"/>
    <row r="10211" customFormat="1" ht="13.5" x14ac:dyDescent="0.3"/>
    <row r="10212" customFormat="1" ht="13.5" x14ac:dyDescent="0.3"/>
    <row r="10213" customFormat="1" ht="13.5" x14ac:dyDescent="0.3"/>
    <row r="10214" customFormat="1" ht="13.5" x14ac:dyDescent="0.3"/>
    <row r="10215" customFormat="1" ht="13.5" x14ac:dyDescent="0.3"/>
    <row r="10216" customFormat="1" ht="13.5" x14ac:dyDescent="0.3"/>
    <row r="10217" customFormat="1" ht="13.5" x14ac:dyDescent="0.3"/>
    <row r="10218" customFormat="1" ht="13.5" x14ac:dyDescent="0.3"/>
    <row r="10219" customFormat="1" ht="13.5" x14ac:dyDescent="0.3"/>
    <row r="10220" customFormat="1" ht="13.5" x14ac:dyDescent="0.3"/>
    <row r="10221" customFormat="1" ht="13.5" x14ac:dyDescent="0.3"/>
    <row r="10222" customFormat="1" ht="13.5" x14ac:dyDescent="0.3"/>
    <row r="10223" customFormat="1" ht="13.5" x14ac:dyDescent="0.3"/>
    <row r="10224" customFormat="1" ht="13.5" x14ac:dyDescent="0.3"/>
    <row r="10225" customFormat="1" ht="13.5" x14ac:dyDescent="0.3"/>
    <row r="10226" customFormat="1" ht="13.5" x14ac:dyDescent="0.3"/>
    <row r="10227" customFormat="1" ht="13.5" x14ac:dyDescent="0.3"/>
    <row r="10228" customFormat="1" ht="13.5" x14ac:dyDescent="0.3"/>
    <row r="10229" customFormat="1" ht="13.5" x14ac:dyDescent="0.3"/>
    <row r="10230" customFormat="1" ht="13.5" x14ac:dyDescent="0.3"/>
    <row r="10231" customFormat="1" ht="13.5" x14ac:dyDescent="0.3"/>
    <row r="10232" customFormat="1" ht="13.5" x14ac:dyDescent="0.3"/>
    <row r="10233" customFormat="1" ht="13.5" x14ac:dyDescent="0.3"/>
    <row r="10234" customFormat="1" ht="13.5" x14ac:dyDescent="0.3"/>
    <row r="10235" customFormat="1" ht="13.5" x14ac:dyDescent="0.3"/>
    <row r="10236" customFormat="1" ht="13.5" x14ac:dyDescent="0.3"/>
    <row r="10237" customFormat="1" ht="13.5" x14ac:dyDescent="0.3"/>
    <row r="10238" customFormat="1" ht="13.5" x14ac:dyDescent="0.3"/>
    <row r="10239" customFormat="1" ht="13.5" x14ac:dyDescent="0.3"/>
    <row r="10240" customFormat="1" ht="13.5" x14ac:dyDescent="0.3"/>
    <row r="10241" customFormat="1" ht="13.5" x14ac:dyDescent="0.3"/>
    <row r="10242" customFormat="1" ht="13.5" x14ac:dyDescent="0.3"/>
    <row r="10243" customFormat="1" ht="13.5" x14ac:dyDescent="0.3"/>
    <row r="10244" customFormat="1" ht="13.5" x14ac:dyDescent="0.3"/>
    <row r="10245" customFormat="1" ht="13.5" x14ac:dyDescent="0.3"/>
    <row r="10246" customFormat="1" ht="13.5" x14ac:dyDescent="0.3"/>
    <row r="10247" customFormat="1" ht="13.5" x14ac:dyDescent="0.3"/>
    <row r="10248" customFormat="1" ht="13.5" x14ac:dyDescent="0.3"/>
    <row r="10249" customFormat="1" ht="13.5" x14ac:dyDescent="0.3"/>
    <row r="10250" customFormat="1" ht="13.5" x14ac:dyDescent="0.3"/>
    <row r="10251" customFormat="1" ht="13.5" x14ac:dyDescent="0.3"/>
    <row r="10252" customFormat="1" ht="13.5" x14ac:dyDescent="0.3"/>
    <row r="10253" customFormat="1" ht="13.5" x14ac:dyDescent="0.3"/>
    <row r="10254" customFormat="1" ht="13.5" x14ac:dyDescent="0.3"/>
    <row r="10255" customFormat="1" ht="13.5" x14ac:dyDescent="0.3"/>
    <row r="10256" customFormat="1" ht="13.5" x14ac:dyDescent="0.3"/>
    <row r="10257" customFormat="1" ht="13.5" x14ac:dyDescent="0.3"/>
    <row r="10258" customFormat="1" ht="13.5" x14ac:dyDescent="0.3"/>
    <row r="10259" customFormat="1" ht="13.5" x14ac:dyDescent="0.3"/>
    <row r="10260" customFormat="1" ht="13.5" x14ac:dyDescent="0.3"/>
    <row r="10261" customFormat="1" ht="13.5" x14ac:dyDescent="0.3"/>
    <row r="10262" customFormat="1" ht="13.5" x14ac:dyDescent="0.3"/>
    <row r="10263" customFormat="1" ht="13.5" x14ac:dyDescent="0.3"/>
    <row r="10264" customFormat="1" ht="13.5" x14ac:dyDescent="0.3"/>
    <row r="10265" customFormat="1" ht="13.5" x14ac:dyDescent="0.3"/>
    <row r="10266" customFormat="1" ht="13.5" x14ac:dyDescent="0.3"/>
    <row r="10267" customFormat="1" ht="13.5" x14ac:dyDescent="0.3"/>
    <row r="10268" customFormat="1" ht="13.5" x14ac:dyDescent="0.3"/>
    <row r="10269" customFormat="1" ht="13.5" x14ac:dyDescent="0.3"/>
    <row r="10270" customFormat="1" ht="13.5" x14ac:dyDescent="0.3"/>
    <row r="10271" customFormat="1" ht="13.5" x14ac:dyDescent="0.3"/>
    <row r="10272" customFormat="1" ht="13.5" x14ac:dyDescent="0.3"/>
    <row r="10273" customFormat="1" ht="13.5" x14ac:dyDescent="0.3"/>
    <row r="10274" customFormat="1" ht="13.5" x14ac:dyDescent="0.3"/>
    <row r="10275" customFormat="1" ht="13.5" x14ac:dyDescent="0.3"/>
    <row r="10276" customFormat="1" ht="13.5" x14ac:dyDescent="0.3"/>
    <row r="10277" customFormat="1" ht="13.5" x14ac:dyDescent="0.3"/>
    <row r="10278" customFormat="1" ht="13.5" x14ac:dyDescent="0.3"/>
    <row r="10279" customFormat="1" ht="13.5" x14ac:dyDescent="0.3"/>
    <row r="10280" customFormat="1" ht="13.5" x14ac:dyDescent="0.3"/>
    <row r="10281" customFormat="1" ht="13.5" x14ac:dyDescent="0.3"/>
    <row r="10282" customFormat="1" ht="13.5" x14ac:dyDescent="0.3"/>
    <row r="10283" customFormat="1" ht="13.5" x14ac:dyDescent="0.3"/>
    <row r="10284" customFormat="1" ht="13.5" x14ac:dyDescent="0.3"/>
    <row r="10285" customFormat="1" ht="13.5" x14ac:dyDescent="0.3"/>
    <row r="10286" customFormat="1" ht="13.5" x14ac:dyDescent="0.3"/>
    <row r="10287" customFormat="1" ht="13.5" x14ac:dyDescent="0.3"/>
    <row r="10288" customFormat="1" ht="13.5" x14ac:dyDescent="0.3"/>
    <row r="10289" customFormat="1" ht="13.5" x14ac:dyDescent="0.3"/>
    <row r="10290" customFormat="1" ht="13.5" x14ac:dyDescent="0.3"/>
    <row r="10291" customFormat="1" ht="13.5" x14ac:dyDescent="0.3"/>
    <row r="10292" customFormat="1" ht="13.5" x14ac:dyDescent="0.3"/>
    <row r="10293" customFormat="1" ht="13.5" x14ac:dyDescent="0.3"/>
    <row r="10294" customFormat="1" ht="13.5" x14ac:dyDescent="0.3"/>
    <row r="10295" customFormat="1" ht="13.5" x14ac:dyDescent="0.3"/>
    <row r="10296" customFormat="1" ht="13.5" x14ac:dyDescent="0.3"/>
    <row r="10297" customFormat="1" ht="13.5" x14ac:dyDescent="0.3"/>
    <row r="10298" customFormat="1" ht="13.5" x14ac:dyDescent="0.3"/>
    <row r="10299" customFormat="1" ht="13.5" x14ac:dyDescent="0.3"/>
    <row r="10300" customFormat="1" ht="13.5" x14ac:dyDescent="0.3"/>
    <row r="10301" customFormat="1" ht="13.5" x14ac:dyDescent="0.3"/>
    <row r="10302" customFormat="1" ht="13.5" x14ac:dyDescent="0.3"/>
    <row r="10303" customFormat="1" ht="13.5" x14ac:dyDescent="0.3"/>
    <row r="10304" customFormat="1" ht="13.5" x14ac:dyDescent="0.3"/>
    <row r="10305" customFormat="1" ht="13.5" x14ac:dyDescent="0.3"/>
    <row r="10306" customFormat="1" ht="13.5" x14ac:dyDescent="0.3"/>
    <row r="10307" customFormat="1" ht="13.5" x14ac:dyDescent="0.3"/>
    <row r="10308" customFormat="1" ht="13.5" x14ac:dyDescent="0.3"/>
    <row r="10309" customFormat="1" ht="13.5" x14ac:dyDescent="0.3"/>
    <row r="10310" customFormat="1" ht="13.5" x14ac:dyDescent="0.3"/>
    <row r="10311" customFormat="1" ht="13.5" x14ac:dyDescent="0.3"/>
    <row r="10312" customFormat="1" ht="13.5" x14ac:dyDescent="0.3"/>
    <row r="10313" customFormat="1" ht="13.5" x14ac:dyDescent="0.3"/>
    <row r="10314" customFormat="1" ht="13.5" x14ac:dyDescent="0.3"/>
    <row r="10315" customFormat="1" ht="13.5" x14ac:dyDescent="0.3"/>
    <row r="10316" customFormat="1" ht="13.5" x14ac:dyDescent="0.3"/>
    <row r="10317" customFormat="1" ht="13.5" x14ac:dyDescent="0.3"/>
    <row r="10318" customFormat="1" ht="13.5" x14ac:dyDescent="0.3"/>
    <row r="10319" customFormat="1" ht="13.5" x14ac:dyDescent="0.3"/>
    <row r="10320" customFormat="1" ht="13.5" x14ac:dyDescent="0.3"/>
    <row r="10321" customFormat="1" ht="13.5" x14ac:dyDescent="0.3"/>
    <row r="10322" customFormat="1" ht="13.5" x14ac:dyDescent="0.3"/>
    <row r="10323" customFormat="1" ht="13.5" x14ac:dyDescent="0.3"/>
    <row r="10324" customFormat="1" ht="13.5" x14ac:dyDescent="0.3"/>
    <row r="10325" customFormat="1" ht="13.5" x14ac:dyDescent="0.3"/>
    <row r="10326" customFormat="1" ht="13.5" x14ac:dyDescent="0.3"/>
    <row r="10327" customFormat="1" ht="13.5" x14ac:dyDescent="0.3"/>
    <row r="10328" customFormat="1" ht="13.5" x14ac:dyDescent="0.3"/>
    <row r="10329" customFormat="1" ht="13.5" x14ac:dyDescent="0.3"/>
    <row r="10330" customFormat="1" ht="13.5" x14ac:dyDescent="0.3"/>
    <row r="10331" customFormat="1" ht="13.5" x14ac:dyDescent="0.3"/>
    <row r="10332" customFormat="1" ht="13.5" x14ac:dyDescent="0.3"/>
    <row r="10333" customFormat="1" ht="13.5" x14ac:dyDescent="0.3"/>
    <row r="10334" customFormat="1" ht="13.5" x14ac:dyDescent="0.3"/>
    <row r="10335" customFormat="1" ht="13.5" x14ac:dyDescent="0.3"/>
    <row r="10336" customFormat="1" ht="13.5" x14ac:dyDescent="0.3"/>
    <row r="10337" customFormat="1" ht="13.5" x14ac:dyDescent="0.3"/>
    <row r="10338" customFormat="1" ht="13.5" x14ac:dyDescent="0.3"/>
    <row r="10339" customFormat="1" ht="13.5" x14ac:dyDescent="0.3"/>
    <row r="10340" customFormat="1" ht="13.5" x14ac:dyDescent="0.3"/>
    <row r="10341" customFormat="1" ht="13.5" x14ac:dyDescent="0.3"/>
    <row r="10342" customFormat="1" ht="13.5" x14ac:dyDescent="0.3"/>
    <row r="10343" customFormat="1" ht="13.5" x14ac:dyDescent="0.3"/>
    <row r="10344" customFormat="1" ht="13.5" x14ac:dyDescent="0.3"/>
    <row r="10345" customFormat="1" ht="13.5" x14ac:dyDescent="0.3"/>
    <row r="10346" customFormat="1" ht="13.5" x14ac:dyDescent="0.3"/>
    <row r="10347" customFormat="1" ht="13.5" x14ac:dyDescent="0.3"/>
    <row r="10348" customFormat="1" ht="13.5" x14ac:dyDescent="0.3"/>
    <row r="10349" customFormat="1" ht="13.5" x14ac:dyDescent="0.3"/>
    <row r="10350" customFormat="1" ht="13.5" x14ac:dyDescent="0.3"/>
    <row r="10351" customFormat="1" ht="13.5" x14ac:dyDescent="0.3"/>
    <row r="10352" customFormat="1" ht="13.5" x14ac:dyDescent="0.3"/>
    <row r="10353" customFormat="1" ht="13.5" x14ac:dyDescent="0.3"/>
    <row r="10354" customFormat="1" ht="13.5" x14ac:dyDescent="0.3"/>
    <row r="10355" customFormat="1" ht="13.5" x14ac:dyDescent="0.3"/>
    <row r="10356" customFormat="1" ht="13.5" x14ac:dyDescent="0.3"/>
    <row r="10357" customFormat="1" ht="13.5" x14ac:dyDescent="0.3"/>
    <row r="10358" customFormat="1" ht="13.5" x14ac:dyDescent="0.3"/>
    <row r="10359" customFormat="1" ht="13.5" x14ac:dyDescent="0.3"/>
    <row r="10360" customFormat="1" ht="13.5" x14ac:dyDescent="0.3"/>
    <row r="10361" customFormat="1" ht="13.5" x14ac:dyDescent="0.3"/>
    <row r="10362" customFormat="1" ht="13.5" x14ac:dyDescent="0.3"/>
    <row r="10363" customFormat="1" ht="13.5" x14ac:dyDescent="0.3"/>
    <row r="10364" customFormat="1" ht="13.5" x14ac:dyDescent="0.3"/>
    <row r="10365" customFormat="1" ht="13.5" x14ac:dyDescent="0.3"/>
    <row r="10366" customFormat="1" ht="13.5" x14ac:dyDescent="0.3"/>
    <row r="10367" customFormat="1" ht="13.5" x14ac:dyDescent="0.3"/>
    <row r="10368" customFormat="1" ht="13.5" x14ac:dyDescent="0.3"/>
    <row r="10369" customFormat="1" ht="13.5" x14ac:dyDescent="0.3"/>
    <row r="10370" customFormat="1" ht="13.5" x14ac:dyDescent="0.3"/>
    <row r="10371" customFormat="1" ht="13.5" x14ac:dyDescent="0.3"/>
    <row r="10372" customFormat="1" ht="13.5" x14ac:dyDescent="0.3"/>
    <row r="10373" customFormat="1" ht="13.5" x14ac:dyDescent="0.3"/>
    <row r="10374" customFormat="1" ht="13.5" x14ac:dyDescent="0.3"/>
    <row r="10375" customFormat="1" ht="13.5" x14ac:dyDescent="0.3"/>
    <row r="10376" customFormat="1" ht="13.5" x14ac:dyDescent="0.3"/>
    <row r="10377" customFormat="1" ht="13.5" x14ac:dyDescent="0.3"/>
    <row r="10378" customFormat="1" ht="13.5" x14ac:dyDescent="0.3"/>
    <row r="10379" customFormat="1" ht="13.5" x14ac:dyDescent="0.3"/>
    <row r="10380" customFormat="1" ht="13.5" x14ac:dyDescent="0.3"/>
    <row r="10381" customFormat="1" ht="13.5" x14ac:dyDescent="0.3"/>
    <row r="10382" customFormat="1" ht="13.5" x14ac:dyDescent="0.3"/>
    <row r="10383" customFormat="1" ht="13.5" x14ac:dyDescent="0.3"/>
    <row r="10384" customFormat="1" ht="13.5" x14ac:dyDescent="0.3"/>
    <row r="10385" customFormat="1" ht="13.5" x14ac:dyDescent="0.3"/>
    <row r="10386" customFormat="1" ht="13.5" x14ac:dyDescent="0.3"/>
    <row r="10387" customFormat="1" ht="13.5" x14ac:dyDescent="0.3"/>
    <row r="10388" customFormat="1" ht="13.5" x14ac:dyDescent="0.3"/>
    <row r="10389" customFormat="1" ht="13.5" x14ac:dyDescent="0.3"/>
    <row r="10390" customFormat="1" ht="13.5" x14ac:dyDescent="0.3"/>
    <row r="10391" customFormat="1" ht="13.5" x14ac:dyDescent="0.3"/>
    <row r="10392" customFormat="1" ht="13.5" x14ac:dyDescent="0.3"/>
    <row r="10393" customFormat="1" ht="13.5" x14ac:dyDescent="0.3"/>
    <row r="10394" customFormat="1" ht="13.5" x14ac:dyDescent="0.3"/>
    <row r="10395" customFormat="1" ht="13.5" x14ac:dyDescent="0.3"/>
    <row r="10396" customFormat="1" ht="13.5" x14ac:dyDescent="0.3"/>
    <row r="10397" customFormat="1" ht="13.5" x14ac:dyDescent="0.3"/>
    <row r="10398" customFormat="1" ht="13.5" x14ac:dyDescent="0.3"/>
    <row r="10399" customFormat="1" ht="13.5" x14ac:dyDescent="0.3"/>
    <row r="10400" customFormat="1" ht="13.5" x14ac:dyDescent="0.3"/>
    <row r="10401" customFormat="1" ht="13.5" x14ac:dyDescent="0.3"/>
    <row r="10402" customFormat="1" ht="13.5" x14ac:dyDescent="0.3"/>
    <row r="10403" customFormat="1" ht="13.5" x14ac:dyDescent="0.3"/>
    <row r="10404" customFormat="1" ht="13.5" x14ac:dyDescent="0.3"/>
    <row r="10405" customFormat="1" ht="13.5" x14ac:dyDescent="0.3"/>
    <row r="10406" customFormat="1" ht="13.5" x14ac:dyDescent="0.3"/>
    <row r="10407" customFormat="1" ht="13.5" x14ac:dyDescent="0.3"/>
    <row r="10408" customFormat="1" ht="13.5" x14ac:dyDescent="0.3"/>
    <row r="10409" customFormat="1" ht="13.5" x14ac:dyDescent="0.3"/>
    <row r="10410" customFormat="1" ht="13.5" x14ac:dyDescent="0.3"/>
    <row r="10411" customFormat="1" ht="13.5" x14ac:dyDescent="0.3"/>
    <row r="10412" customFormat="1" ht="13.5" x14ac:dyDescent="0.3"/>
    <row r="10413" customFormat="1" ht="13.5" x14ac:dyDescent="0.3"/>
    <row r="10414" customFormat="1" ht="13.5" x14ac:dyDescent="0.3"/>
    <row r="10415" customFormat="1" ht="13.5" x14ac:dyDescent="0.3"/>
    <row r="10416" customFormat="1" ht="13.5" x14ac:dyDescent="0.3"/>
    <row r="10417" customFormat="1" ht="13.5" x14ac:dyDescent="0.3"/>
    <row r="10418" customFormat="1" ht="13.5" x14ac:dyDescent="0.3"/>
    <row r="10419" customFormat="1" ht="13.5" x14ac:dyDescent="0.3"/>
    <row r="10420" customFormat="1" ht="13.5" x14ac:dyDescent="0.3"/>
    <row r="10421" customFormat="1" ht="13.5" x14ac:dyDescent="0.3"/>
    <row r="10422" customFormat="1" ht="13.5" x14ac:dyDescent="0.3"/>
    <row r="10423" customFormat="1" ht="13.5" x14ac:dyDescent="0.3"/>
    <row r="10424" customFormat="1" ht="13.5" x14ac:dyDescent="0.3"/>
    <row r="10425" customFormat="1" ht="13.5" x14ac:dyDescent="0.3"/>
    <row r="10426" customFormat="1" ht="13.5" x14ac:dyDescent="0.3"/>
    <row r="10427" customFormat="1" ht="13.5" x14ac:dyDescent="0.3"/>
    <row r="10428" customFormat="1" ht="13.5" x14ac:dyDescent="0.3"/>
    <row r="10429" customFormat="1" ht="13.5" x14ac:dyDescent="0.3"/>
    <row r="10430" customFormat="1" ht="13.5" x14ac:dyDescent="0.3"/>
    <row r="10431" customFormat="1" ht="13.5" x14ac:dyDescent="0.3"/>
    <row r="10432" customFormat="1" ht="13.5" x14ac:dyDescent="0.3"/>
    <row r="10433" customFormat="1" ht="13.5" x14ac:dyDescent="0.3"/>
    <row r="10434" customFormat="1" ht="13.5" x14ac:dyDescent="0.3"/>
    <row r="10435" customFormat="1" ht="13.5" x14ac:dyDescent="0.3"/>
    <row r="10436" customFormat="1" ht="13.5" x14ac:dyDescent="0.3"/>
    <row r="10437" customFormat="1" ht="13.5" x14ac:dyDescent="0.3"/>
    <row r="10438" customFormat="1" ht="13.5" x14ac:dyDescent="0.3"/>
    <row r="10439" customFormat="1" ht="13.5" x14ac:dyDescent="0.3"/>
    <row r="10440" customFormat="1" ht="13.5" x14ac:dyDescent="0.3"/>
    <row r="10441" customFormat="1" ht="13.5" x14ac:dyDescent="0.3"/>
    <row r="10442" customFormat="1" ht="13.5" x14ac:dyDescent="0.3"/>
    <row r="10443" customFormat="1" ht="13.5" x14ac:dyDescent="0.3"/>
    <row r="10444" customFormat="1" ht="13.5" x14ac:dyDescent="0.3"/>
    <row r="10445" customFormat="1" ht="13.5" x14ac:dyDescent="0.3"/>
    <row r="10446" customFormat="1" ht="13.5" x14ac:dyDescent="0.3"/>
    <row r="10447" customFormat="1" ht="13.5" x14ac:dyDescent="0.3"/>
    <row r="10448" customFormat="1" ht="13.5" x14ac:dyDescent="0.3"/>
    <row r="10449" customFormat="1" ht="13.5" x14ac:dyDescent="0.3"/>
    <row r="10450" customFormat="1" ht="13.5" x14ac:dyDescent="0.3"/>
    <row r="10451" customFormat="1" ht="13.5" x14ac:dyDescent="0.3"/>
    <row r="10452" customFormat="1" ht="13.5" x14ac:dyDescent="0.3"/>
    <row r="10453" customFormat="1" ht="13.5" x14ac:dyDescent="0.3"/>
    <row r="10454" customFormat="1" ht="13.5" x14ac:dyDescent="0.3"/>
    <row r="10455" customFormat="1" ht="13.5" x14ac:dyDescent="0.3"/>
    <row r="10456" customFormat="1" ht="13.5" x14ac:dyDescent="0.3"/>
    <row r="10457" customFormat="1" ht="13.5" x14ac:dyDescent="0.3"/>
    <row r="10458" customFormat="1" ht="13.5" x14ac:dyDescent="0.3"/>
    <row r="10459" customFormat="1" ht="13.5" x14ac:dyDescent="0.3"/>
    <row r="10460" customFormat="1" ht="13.5" x14ac:dyDescent="0.3"/>
    <row r="10461" customFormat="1" ht="13.5" x14ac:dyDescent="0.3"/>
    <row r="10462" customFormat="1" ht="13.5" x14ac:dyDescent="0.3"/>
    <row r="10463" customFormat="1" ht="13.5" x14ac:dyDescent="0.3"/>
    <row r="10464" customFormat="1" ht="13.5" x14ac:dyDescent="0.3"/>
    <row r="10465" customFormat="1" ht="13.5" x14ac:dyDescent="0.3"/>
    <row r="10466" customFormat="1" ht="13.5" x14ac:dyDescent="0.3"/>
    <row r="10467" customFormat="1" ht="13.5" x14ac:dyDescent="0.3"/>
    <row r="10468" customFormat="1" ht="13.5" x14ac:dyDescent="0.3"/>
    <row r="10469" customFormat="1" ht="13.5" x14ac:dyDescent="0.3"/>
    <row r="10470" customFormat="1" ht="13.5" x14ac:dyDescent="0.3"/>
    <row r="10471" customFormat="1" ht="13.5" x14ac:dyDescent="0.3"/>
    <row r="10472" customFormat="1" ht="13.5" x14ac:dyDescent="0.3"/>
    <row r="10473" customFormat="1" ht="13.5" x14ac:dyDescent="0.3"/>
    <row r="10474" customFormat="1" ht="13.5" x14ac:dyDescent="0.3"/>
    <row r="10475" customFormat="1" ht="13.5" x14ac:dyDescent="0.3"/>
    <row r="10476" customFormat="1" ht="13.5" x14ac:dyDescent="0.3"/>
    <row r="10477" customFormat="1" ht="13.5" x14ac:dyDescent="0.3"/>
    <row r="10478" customFormat="1" ht="13.5" x14ac:dyDescent="0.3"/>
    <row r="10479" customFormat="1" ht="13.5" x14ac:dyDescent="0.3"/>
    <row r="10480" customFormat="1" ht="13.5" x14ac:dyDescent="0.3"/>
    <row r="10481" customFormat="1" ht="13.5" x14ac:dyDescent="0.3"/>
    <row r="10482" customFormat="1" ht="13.5" x14ac:dyDescent="0.3"/>
    <row r="10483" customFormat="1" ht="13.5" x14ac:dyDescent="0.3"/>
    <row r="10484" customFormat="1" ht="13.5" x14ac:dyDescent="0.3"/>
    <row r="10485" customFormat="1" ht="13.5" x14ac:dyDescent="0.3"/>
    <row r="10486" customFormat="1" ht="13.5" x14ac:dyDescent="0.3"/>
    <row r="10487" customFormat="1" ht="13.5" x14ac:dyDescent="0.3"/>
    <row r="10488" customFormat="1" ht="13.5" x14ac:dyDescent="0.3"/>
    <row r="10489" customFormat="1" ht="13.5" x14ac:dyDescent="0.3"/>
    <row r="10490" customFormat="1" ht="13.5" x14ac:dyDescent="0.3"/>
    <row r="10491" customFormat="1" ht="13.5" x14ac:dyDescent="0.3"/>
    <row r="10492" customFormat="1" ht="13.5" x14ac:dyDescent="0.3"/>
    <row r="10493" customFormat="1" ht="13.5" x14ac:dyDescent="0.3"/>
    <row r="10494" customFormat="1" ht="13.5" x14ac:dyDescent="0.3"/>
    <row r="10495" customFormat="1" ht="13.5" x14ac:dyDescent="0.3"/>
    <row r="10496" customFormat="1" ht="13.5" x14ac:dyDescent="0.3"/>
    <row r="10497" customFormat="1" ht="13.5" x14ac:dyDescent="0.3"/>
    <row r="10498" customFormat="1" ht="13.5" x14ac:dyDescent="0.3"/>
    <row r="10499" customFormat="1" ht="13.5" x14ac:dyDescent="0.3"/>
    <row r="10500" customFormat="1" ht="13.5" x14ac:dyDescent="0.3"/>
    <row r="10501" customFormat="1" ht="13.5" x14ac:dyDescent="0.3"/>
    <row r="10502" customFormat="1" ht="13.5" x14ac:dyDescent="0.3"/>
    <row r="10503" customFormat="1" ht="13.5" x14ac:dyDescent="0.3"/>
    <row r="10504" customFormat="1" ht="13.5" x14ac:dyDescent="0.3"/>
    <row r="10505" customFormat="1" ht="13.5" x14ac:dyDescent="0.3"/>
    <row r="10506" customFormat="1" ht="13.5" x14ac:dyDescent="0.3"/>
    <row r="10507" customFormat="1" ht="13.5" x14ac:dyDescent="0.3"/>
    <row r="10508" customFormat="1" ht="13.5" x14ac:dyDescent="0.3"/>
    <row r="10509" customFormat="1" ht="13.5" x14ac:dyDescent="0.3"/>
    <row r="10510" customFormat="1" ht="13.5" x14ac:dyDescent="0.3"/>
    <row r="10511" customFormat="1" ht="13.5" x14ac:dyDescent="0.3"/>
    <row r="10512" customFormat="1" ht="13.5" x14ac:dyDescent="0.3"/>
    <row r="10513" customFormat="1" ht="13.5" x14ac:dyDescent="0.3"/>
    <row r="10514" customFormat="1" ht="13.5" x14ac:dyDescent="0.3"/>
    <row r="10515" customFormat="1" ht="13.5" x14ac:dyDescent="0.3"/>
    <row r="10516" customFormat="1" ht="13.5" x14ac:dyDescent="0.3"/>
    <row r="10517" customFormat="1" ht="13.5" x14ac:dyDescent="0.3"/>
    <row r="10518" customFormat="1" ht="13.5" x14ac:dyDescent="0.3"/>
    <row r="10519" customFormat="1" ht="13.5" x14ac:dyDescent="0.3"/>
    <row r="10520" customFormat="1" ht="13.5" x14ac:dyDescent="0.3"/>
    <row r="10521" customFormat="1" ht="13.5" x14ac:dyDescent="0.3"/>
    <row r="10522" customFormat="1" ht="13.5" x14ac:dyDescent="0.3"/>
    <row r="10523" customFormat="1" ht="13.5" x14ac:dyDescent="0.3"/>
    <row r="10524" customFormat="1" ht="13.5" x14ac:dyDescent="0.3"/>
    <row r="10525" customFormat="1" ht="13.5" x14ac:dyDescent="0.3"/>
    <row r="10526" customFormat="1" ht="13.5" x14ac:dyDescent="0.3"/>
    <row r="10527" customFormat="1" ht="13.5" x14ac:dyDescent="0.3"/>
    <row r="10528" customFormat="1" ht="13.5" x14ac:dyDescent="0.3"/>
    <row r="10529" customFormat="1" ht="13.5" x14ac:dyDescent="0.3"/>
    <row r="10530" customFormat="1" ht="13.5" x14ac:dyDescent="0.3"/>
    <row r="10531" customFormat="1" ht="13.5" x14ac:dyDescent="0.3"/>
    <row r="10532" customFormat="1" ht="13.5" x14ac:dyDescent="0.3"/>
    <row r="10533" customFormat="1" ht="13.5" x14ac:dyDescent="0.3"/>
    <row r="10534" customFormat="1" ht="13.5" x14ac:dyDescent="0.3"/>
    <row r="10535" customFormat="1" ht="13.5" x14ac:dyDescent="0.3"/>
    <row r="10536" customFormat="1" ht="13.5" x14ac:dyDescent="0.3"/>
    <row r="10537" customFormat="1" ht="13.5" x14ac:dyDescent="0.3"/>
    <row r="10538" customFormat="1" ht="13.5" x14ac:dyDescent="0.3"/>
    <row r="10539" customFormat="1" ht="13.5" x14ac:dyDescent="0.3"/>
    <row r="10540" customFormat="1" ht="13.5" x14ac:dyDescent="0.3"/>
    <row r="10541" customFormat="1" ht="13.5" x14ac:dyDescent="0.3"/>
    <row r="10542" customFormat="1" ht="13.5" x14ac:dyDescent="0.3"/>
    <row r="10543" customFormat="1" ht="13.5" x14ac:dyDescent="0.3"/>
    <row r="10544" customFormat="1" ht="13.5" x14ac:dyDescent="0.3"/>
    <row r="10545" customFormat="1" ht="13.5" x14ac:dyDescent="0.3"/>
    <row r="10546" customFormat="1" ht="13.5" x14ac:dyDescent="0.3"/>
    <row r="10547" customFormat="1" ht="13.5" x14ac:dyDescent="0.3"/>
    <row r="10548" customFormat="1" ht="13.5" x14ac:dyDescent="0.3"/>
    <row r="10549" customFormat="1" ht="13.5" x14ac:dyDescent="0.3"/>
    <row r="10550" customFormat="1" ht="13.5" x14ac:dyDescent="0.3"/>
    <row r="10551" customFormat="1" ht="13.5" x14ac:dyDescent="0.3"/>
    <row r="10552" customFormat="1" ht="13.5" x14ac:dyDescent="0.3"/>
    <row r="10553" customFormat="1" ht="13.5" x14ac:dyDescent="0.3"/>
    <row r="10554" customFormat="1" ht="13.5" x14ac:dyDescent="0.3"/>
    <row r="10555" customFormat="1" ht="13.5" x14ac:dyDescent="0.3"/>
    <row r="10556" customFormat="1" ht="13.5" x14ac:dyDescent="0.3"/>
    <row r="10557" customFormat="1" ht="13.5" x14ac:dyDescent="0.3"/>
    <row r="10558" customFormat="1" ht="13.5" x14ac:dyDescent="0.3"/>
    <row r="10559" customFormat="1" ht="13.5" x14ac:dyDescent="0.3"/>
    <row r="10560" customFormat="1" ht="13.5" x14ac:dyDescent="0.3"/>
    <row r="10561" customFormat="1" ht="13.5" x14ac:dyDescent="0.3"/>
    <row r="10562" customFormat="1" ht="13.5" x14ac:dyDescent="0.3"/>
    <row r="10563" customFormat="1" ht="13.5" x14ac:dyDescent="0.3"/>
    <row r="10564" customFormat="1" ht="13.5" x14ac:dyDescent="0.3"/>
    <row r="10565" customFormat="1" ht="13.5" x14ac:dyDescent="0.3"/>
    <row r="10566" customFormat="1" ht="13.5" x14ac:dyDescent="0.3"/>
    <row r="10567" customFormat="1" ht="13.5" x14ac:dyDescent="0.3"/>
    <row r="10568" customFormat="1" ht="13.5" x14ac:dyDescent="0.3"/>
    <row r="10569" customFormat="1" ht="13.5" x14ac:dyDescent="0.3"/>
    <row r="10570" customFormat="1" ht="13.5" x14ac:dyDescent="0.3"/>
    <row r="10571" customFormat="1" ht="13.5" x14ac:dyDescent="0.3"/>
    <row r="10572" customFormat="1" ht="13.5" x14ac:dyDescent="0.3"/>
    <row r="10573" customFormat="1" ht="13.5" x14ac:dyDescent="0.3"/>
    <row r="10574" customFormat="1" ht="13.5" x14ac:dyDescent="0.3"/>
    <row r="10575" customFormat="1" ht="13.5" x14ac:dyDescent="0.3"/>
    <row r="10576" customFormat="1" ht="13.5" x14ac:dyDescent="0.3"/>
    <row r="10577" customFormat="1" ht="13.5" x14ac:dyDescent="0.3"/>
    <row r="10578" customFormat="1" ht="13.5" x14ac:dyDescent="0.3"/>
    <row r="10579" customFormat="1" ht="13.5" x14ac:dyDescent="0.3"/>
    <row r="10580" customFormat="1" ht="13.5" x14ac:dyDescent="0.3"/>
    <row r="10581" customFormat="1" ht="13.5" x14ac:dyDescent="0.3"/>
    <row r="10582" customFormat="1" ht="13.5" x14ac:dyDescent="0.3"/>
    <row r="10583" customFormat="1" ht="13.5" x14ac:dyDescent="0.3"/>
    <row r="10584" customFormat="1" ht="13.5" x14ac:dyDescent="0.3"/>
    <row r="10585" customFormat="1" ht="13.5" x14ac:dyDescent="0.3"/>
    <row r="10586" customFormat="1" ht="13.5" x14ac:dyDescent="0.3"/>
    <row r="10587" customFormat="1" ht="13.5" x14ac:dyDescent="0.3"/>
    <row r="10588" customFormat="1" ht="13.5" x14ac:dyDescent="0.3"/>
    <row r="10589" customFormat="1" ht="13.5" x14ac:dyDescent="0.3"/>
    <row r="10590" customFormat="1" ht="13.5" x14ac:dyDescent="0.3"/>
    <row r="10591" customFormat="1" ht="13.5" x14ac:dyDescent="0.3"/>
    <row r="10592" customFormat="1" ht="13.5" x14ac:dyDescent="0.3"/>
    <row r="10593" customFormat="1" ht="13.5" x14ac:dyDescent="0.3"/>
    <row r="10594" customFormat="1" ht="13.5" x14ac:dyDescent="0.3"/>
    <row r="10595" customFormat="1" ht="13.5" x14ac:dyDescent="0.3"/>
    <row r="10596" customFormat="1" ht="13.5" x14ac:dyDescent="0.3"/>
    <row r="10597" customFormat="1" ht="13.5" x14ac:dyDescent="0.3"/>
    <row r="10598" customFormat="1" ht="13.5" x14ac:dyDescent="0.3"/>
    <row r="10599" customFormat="1" ht="13.5" x14ac:dyDescent="0.3"/>
    <row r="10600" customFormat="1" ht="13.5" x14ac:dyDescent="0.3"/>
    <row r="10601" customFormat="1" ht="13.5" x14ac:dyDescent="0.3"/>
    <row r="10602" customFormat="1" ht="13.5" x14ac:dyDescent="0.3"/>
    <row r="10603" customFormat="1" ht="13.5" x14ac:dyDescent="0.3"/>
    <row r="10604" customFormat="1" ht="13.5" x14ac:dyDescent="0.3"/>
    <row r="10605" customFormat="1" ht="13.5" x14ac:dyDescent="0.3"/>
    <row r="10606" customFormat="1" ht="13.5" x14ac:dyDescent="0.3"/>
    <row r="10607" customFormat="1" ht="13.5" x14ac:dyDescent="0.3"/>
    <row r="10608" customFormat="1" ht="13.5" x14ac:dyDescent="0.3"/>
    <row r="10609" customFormat="1" ht="13.5" x14ac:dyDescent="0.3"/>
    <row r="10610" customFormat="1" ht="13.5" x14ac:dyDescent="0.3"/>
    <row r="10611" customFormat="1" ht="13.5" x14ac:dyDescent="0.3"/>
    <row r="10612" customFormat="1" ht="13.5" x14ac:dyDescent="0.3"/>
    <row r="10613" customFormat="1" ht="13.5" x14ac:dyDescent="0.3"/>
    <row r="10614" customFormat="1" ht="13.5" x14ac:dyDescent="0.3"/>
    <row r="10615" customFormat="1" ht="13.5" x14ac:dyDescent="0.3"/>
    <row r="10616" customFormat="1" ht="13.5" x14ac:dyDescent="0.3"/>
    <row r="10617" customFormat="1" ht="13.5" x14ac:dyDescent="0.3"/>
    <row r="10618" customFormat="1" ht="13.5" x14ac:dyDescent="0.3"/>
    <row r="10619" customFormat="1" ht="13.5" x14ac:dyDescent="0.3"/>
    <row r="10620" customFormat="1" ht="13.5" x14ac:dyDescent="0.3"/>
    <row r="10621" customFormat="1" ht="13.5" x14ac:dyDescent="0.3"/>
    <row r="10622" customFormat="1" ht="13.5" x14ac:dyDescent="0.3"/>
    <row r="10623" customFormat="1" ht="13.5" x14ac:dyDescent="0.3"/>
    <row r="10624" customFormat="1" ht="13.5" x14ac:dyDescent="0.3"/>
    <row r="10625" customFormat="1" ht="13.5" x14ac:dyDescent="0.3"/>
    <row r="10626" customFormat="1" ht="13.5" x14ac:dyDescent="0.3"/>
    <row r="10627" customFormat="1" ht="13.5" x14ac:dyDescent="0.3"/>
    <row r="10628" customFormat="1" ht="13.5" x14ac:dyDescent="0.3"/>
    <row r="10629" customFormat="1" ht="13.5" x14ac:dyDescent="0.3"/>
    <row r="10630" customFormat="1" ht="13.5" x14ac:dyDescent="0.3"/>
    <row r="10631" customFormat="1" ht="13.5" x14ac:dyDescent="0.3"/>
    <row r="10632" customFormat="1" ht="13.5" x14ac:dyDescent="0.3"/>
    <row r="10633" customFormat="1" ht="13.5" x14ac:dyDescent="0.3"/>
    <row r="10634" customFormat="1" ht="13.5" x14ac:dyDescent="0.3"/>
    <row r="10635" customFormat="1" ht="13.5" x14ac:dyDescent="0.3"/>
    <row r="10636" customFormat="1" ht="13.5" x14ac:dyDescent="0.3"/>
    <row r="10637" customFormat="1" ht="13.5" x14ac:dyDescent="0.3"/>
    <row r="10638" customFormat="1" ht="13.5" x14ac:dyDescent="0.3"/>
    <row r="10639" customFormat="1" ht="13.5" x14ac:dyDescent="0.3"/>
    <row r="10640" customFormat="1" ht="13.5" x14ac:dyDescent="0.3"/>
    <row r="10641" customFormat="1" ht="13.5" x14ac:dyDescent="0.3"/>
    <row r="10642" customFormat="1" ht="13.5" x14ac:dyDescent="0.3"/>
    <row r="10643" customFormat="1" ht="13.5" x14ac:dyDescent="0.3"/>
    <row r="10644" customFormat="1" ht="13.5" x14ac:dyDescent="0.3"/>
    <row r="10645" customFormat="1" ht="13.5" x14ac:dyDescent="0.3"/>
    <row r="10646" customFormat="1" ht="13.5" x14ac:dyDescent="0.3"/>
    <row r="10647" customFormat="1" ht="13.5" x14ac:dyDescent="0.3"/>
    <row r="10648" customFormat="1" ht="13.5" x14ac:dyDescent="0.3"/>
    <row r="10649" customFormat="1" ht="13.5" x14ac:dyDescent="0.3"/>
    <row r="10650" customFormat="1" ht="13.5" x14ac:dyDescent="0.3"/>
    <row r="10651" customFormat="1" ht="13.5" x14ac:dyDescent="0.3"/>
    <row r="10652" customFormat="1" ht="13.5" x14ac:dyDescent="0.3"/>
    <row r="10653" customFormat="1" ht="13.5" x14ac:dyDescent="0.3"/>
    <row r="10654" customFormat="1" ht="13.5" x14ac:dyDescent="0.3"/>
    <row r="10655" customFormat="1" ht="13.5" x14ac:dyDescent="0.3"/>
    <row r="10656" customFormat="1" ht="13.5" x14ac:dyDescent="0.3"/>
    <row r="10657" customFormat="1" ht="13.5" x14ac:dyDescent="0.3"/>
    <row r="10658" customFormat="1" ht="13.5" x14ac:dyDescent="0.3"/>
    <row r="10659" customFormat="1" ht="13.5" x14ac:dyDescent="0.3"/>
    <row r="10660" customFormat="1" ht="13.5" x14ac:dyDescent="0.3"/>
    <row r="10661" customFormat="1" ht="13.5" x14ac:dyDescent="0.3"/>
    <row r="10662" customFormat="1" ht="13.5" x14ac:dyDescent="0.3"/>
    <row r="10663" customFormat="1" ht="13.5" x14ac:dyDescent="0.3"/>
    <row r="10664" customFormat="1" ht="13.5" x14ac:dyDescent="0.3"/>
    <row r="10665" customFormat="1" ht="13.5" x14ac:dyDescent="0.3"/>
    <row r="10666" customFormat="1" ht="13.5" x14ac:dyDescent="0.3"/>
    <row r="10667" customFormat="1" ht="13.5" x14ac:dyDescent="0.3"/>
    <row r="10668" customFormat="1" ht="13.5" x14ac:dyDescent="0.3"/>
    <row r="10669" customFormat="1" ht="13.5" x14ac:dyDescent="0.3"/>
    <row r="10670" customFormat="1" ht="13.5" x14ac:dyDescent="0.3"/>
    <row r="10671" customFormat="1" ht="13.5" x14ac:dyDescent="0.3"/>
    <row r="10672" customFormat="1" ht="13.5" x14ac:dyDescent="0.3"/>
    <row r="10673" customFormat="1" ht="13.5" x14ac:dyDescent="0.3"/>
    <row r="10674" customFormat="1" ht="13.5" x14ac:dyDescent="0.3"/>
    <row r="10675" customFormat="1" ht="13.5" x14ac:dyDescent="0.3"/>
    <row r="10676" customFormat="1" ht="13.5" x14ac:dyDescent="0.3"/>
    <row r="10677" customFormat="1" ht="13.5" x14ac:dyDescent="0.3"/>
    <row r="10678" customFormat="1" ht="13.5" x14ac:dyDescent="0.3"/>
    <row r="10679" customFormat="1" ht="13.5" x14ac:dyDescent="0.3"/>
    <row r="10680" customFormat="1" ht="13.5" x14ac:dyDescent="0.3"/>
    <row r="10681" customFormat="1" ht="13.5" x14ac:dyDescent="0.3"/>
    <row r="10682" customFormat="1" ht="13.5" x14ac:dyDescent="0.3"/>
    <row r="10683" customFormat="1" ht="13.5" x14ac:dyDescent="0.3"/>
    <row r="10684" customFormat="1" ht="13.5" x14ac:dyDescent="0.3"/>
    <row r="10685" customFormat="1" ht="13.5" x14ac:dyDescent="0.3"/>
    <row r="10686" customFormat="1" ht="13.5" x14ac:dyDescent="0.3"/>
    <row r="10687" customFormat="1" ht="13.5" x14ac:dyDescent="0.3"/>
    <row r="10688" customFormat="1" ht="13.5" x14ac:dyDescent="0.3"/>
    <row r="10689" customFormat="1" ht="13.5" x14ac:dyDescent="0.3"/>
    <row r="10690" customFormat="1" ht="13.5" x14ac:dyDescent="0.3"/>
    <row r="10691" customFormat="1" ht="13.5" x14ac:dyDescent="0.3"/>
    <row r="10692" customFormat="1" ht="13.5" x14ac:dyDescent="0.3"/>
    <row r="10693" customFormat="1" ht="13.5" x14ac:dyDescent="0.3"/>
    <row r="10694" customFormat="1" ht="13.5" x14ac:dyDescent="0.3"/>
    <row r="10695" customFormat="1" ht="13.5" x14ac:dyDescent="0.3"/>
    <row r="10696" customFormat="1" ht="13.5" x14ac:dyDescent="0.3"/>
    <row r="10697" customFormat="1" ht="13.5" x14ac:dyDescent="0.3"/>
    <row r="10698" customFormat="1" ht="13.5" x14ac:dyDescent="0.3"/>
    <row r="10699" customFormat="1" ht="13.5" x14ac:dyDescent="0.3"/>
    <row r="10700" customFormat="1" ht="13.5" x14ac:dyDescent="0.3"/>
    <row r="10701" customFormat="1" ht="13.5" x14ac:dyDescent="0.3"/>
    <row r="10702" customFormat="1" ht="13.5" x14ac:dyDescent="0.3"/>
    <row r="10703" customFormat="1" ht="13.5" x14ac:dyDescent="0.3"/>
    <row r="10704" customFormat="1" ht="13.5" x14ac:dyDescent="0.3"/>
    <row r="10705" customFormat="1" ht="13.5" x14ac:dyDescent="0.3"/>
    <row r="10706" customFormat="1" ht="13.5" x14ac:dyDescent="0.3"/>
    <row r="10707" customFormat="1" ht="13.5" x14ac:dyDescent="0.3"/>
    <row r="10708" customFormat="1" ht="13.5" x14ac:dyDescent="0.3"/>
    <row r="10709" customFormat="1" ht="13.5" x14ac:dyDescent="0.3"/>
    <row r="10710" customFormat="1" ht="13.5" x14ac:dyDescent="0.3"/>
    <row r="10711" customFormat="1" ht="13.5" x14ac:dyDescent="0.3"/>
    <row r="10712" customFormat="1" ht="13.5" x14ac:dyDescent="0.3"/>
    <row r="10713" customFormat="1" ht="13.5" x14ac:dyDescent="0.3"/>
    <row r="10714" customFormat="1" ht="13.5" x14ac:dyDescent="0.3"/>
    <row r="10715" customFormat="1" ht="13.5" x14ac:dyDescent="0.3"/>
    <row r="10716" customFormat="1" ht="13.5" x14ac:dyDescent="0.3"/>
    <row r="10717" customFormat="1" ht="13.5" x14ac:dyDescent="0.3"/>
    <row r="10718" customFormat="1" ht="13.5" x14ac:dyDescent="0.3"/>
    <row r="10719" customFormat="1" ht="13.5" x14ac:dyDescent="0.3"/>
    <row r="10720" customFormat="1" ht="13.5" x14ac:dyDescent="0.3"/>
    <row r="10721" customFormat="1" ht="13.5" x14ac:dyDescent="0.3"/>
    <row r="10722" customFormat="1" ht="13.5" x14ac:dyDescent="0.3"/>
    <row r="10723" customFormat="1" ht="13.5" x14ac:dyDescent="0.3"/>
    <row r="10724" customFormat="1" ht="13.5" x14ac:dyDescent="0.3"/>
    <row r="10725" customFormat="1" ht="13.5" x14ac:dyDescent="0.3"/>
    <row r="10726" customFormat="1" ht="13.5" x14ac:dyDescent="0.3"/>
    <row r="10727" customFormat="1" ht="13.5" x14ac:dyDescent="0.3"/>
    <row r="10728" customFormat="1" ht="13.5" x14ac:dyDescent="0.3"/>
    <row r="10729" customFormat="1" ht="13.5" x14ac:dyDescent="0.3"/>
    <row r="10730" customFormat="1" ht="13.5" x14ac:dyDescent="0.3"/>
    <row r="10731" customFormat="1" ht="13.5" x14ac:dyDescent="0.3"/>
    <row r="10732" customFormat="1" ht="13.5" x14ac:dyDescent="0.3"/>
    <row r="10733" customFormat="1" ht="13.5" x14ac:dyDescent="0.3"/>
    <row r="10734" customFormat="1" ht="13.5" x14ac:dyDescent="0.3"/>
    <row r="10735" customFormat="1" ht="13.5" x14ac:dyDescent="0.3"/>
    <row r="10736" customFormat="1" ht="13.5" x14ac:dyDescent="0.3"/>
    <row r="10737" customFormat="1" ht="13.5" x14ac:dyDescent="0.3"/>
    <row r="10738" customFormat="1" ht="13.5" x14ac:dyDescent="0.3"/>
    <row r="10739" customFormat="1" ht="13.5" x14ac:dyDescent="0.3"/>
    <row r="10740" customFormat="1" ht="13.5" x14ac:dyDescent="0.3"/>
    <row r="10741" customFormat="1" ht="13.5" x14ac:dyDescent="0.3"/>
    <row r="10742" customFormat="1" ht="13.5" x14ac:dyDescent="0.3"/>
    <row r="10743" customFormat="1" ht="13.5" x14ac:dyDescent="0.3"/>
    <row r="10744" customFormat="1" ht="13.5" x14ac:dyDescent="0.3"/>
    <row r="10745" customFormat="1" ht="13.5" x14ac:dyDescent="0.3"/>
    <row r="10746" customFormat="1" ht="13.5" x14ac:dyDescent="0.3"/>
    <row r="10747" customFormat="1" ht="13.5" x14ac:dyDescent="0.3"/>
    <row r="10748" customFormat="1" ht="13.5" x14ac:dyDescent="0.3"/>
    <row r="10749" customFormat="1" ht="13.5" x14ac:dyDescent="0.3"/>
    <row r="10750" customFormat="1" ht="13.5" x14ac:dyDescent="0.3"/>
    <row r="10751" customFormat="1" ht="13.5" x14ac:dyDescent="0.3"/>
    <row r="10752" customFormat="1" ht="13.5" x14ac:dyDescent="0.3"/>
    <row r="10753" customFormat="1" ht="13.5" x14ac:dyDescent="0.3"/>
    <row r="10754" customFormat="1" ht="13.5" x14ac:dyDescent="0.3"/>
    <row r="10755" customFormat="1" ht="13.5" x14ac:dyDescent="0.3"/>
    <row r="10756" customFormat="1" ht="13.5" x14ac:dyDescent="0.3"/>
    <row r="10757" customFormat="1" ht="13.5" x14ac:dyDescent="0.3"/>
    <row r="10758" customFormat="1" ht="13.5" x14ac:dyDescent="0.3"/>
    <row r="10759" customFormat="1" ht="13.5" x14ac:dyDescent="0.3"/>
    <row r="10760" customFormat="1" ht="13.5" x14ac:dyDescent="0.3"/>
    <row r="10761" customFormat="1" ht="13.5" x14ac:dyDescent="0.3"/>
    <row r="10762" customFormat="1" ht="13.5" x14ac:dyDescent="0.3"/>
    <row r="10763" customFormat="1" ht="13.5" x14ac:dyDescent="0.3"/>
    <row r="10764" customFormat="1" ht="13.5" x14ac:dyDescent="0.3"/>
    <row r="10765" customFormat="1" ht="13.5" x14ac:dyDescent="0.3"/>
    <row r="10766" customFormat="1" ht="13.5" x14ac:dyDescent="0.3"/>
    <row r="10767" customFormat="1" ht="13.5" x14ac:dyDescent="0.3"/>
    <row r="10768" customFormat="1" ht="13.5" x14ac:dyDescent="0.3"/>
    <row r="10769" customFormat="1" ht="13.5" x14ac:dyDescent="0.3"/>
    <row r="10770" customFormat="1" ht="13.5" x14ac:dyDescent="0.3"/>
    <row r="10771" customFormat="1" ht="13.5" x14ac:dyDescent="0.3"/>
    <row r="10772" customFormat="1" ht="13.5" x14ac:dyDescent="0.3"/>
    <row r="10773" customFormat="1" ht="13.5" x14ac:dyDescent="0.3"/>
    <row r="10774" customFormat="1" ht="13.5" x14ac:dyDescent="0.3"/>
    <row r="10775" customFormat="1" ht="13.5" x14ac:dyDescent="0.3"/>
    <row r="10776" customFormat="1" ht="13.5" x14ac:dyDescent="0.3"/>
    <row r="10777" customFormat="1" ht="13.5" x14ac:dyDescent="0.3"/>
    <row r="10778" customFormat="1" ht="13.5" x14ac:dyDescent="0.3"/>
    <row r="10779" customFormat="1" ht="13.5" x14ac:dyDescent="0.3"/>
    <row r="10780" customFormat="1" ht="13.5" x14ac:dyDescent="0.3"/>
    <row r="10781" customFormat="1" ht="13.5" x14ac:dyDescent="0.3"/>
    <row r="10782" customFormat="1" ht="13.5" x14ac:dyDescent="0.3"/>
    <row r="10783" customFormat="1" ht="13.5" x14ac:dyDescent="0.3"/>
    <row r="10784" customFormat="1" ht="13.5" x14ac:dyDescent="0.3"/>
    <row r="10785" customFormat="1" ht="13.5" x14ac:dyDescent="0.3"/>
    <row r="10786" customFormat="1" ht="13.5" x14ac:dyDescent="0.3"/>
    <row r="10787" customFormat="1" ht="13.5" x14ac:dyDescent="0.3"/>
    <row r="10788" customFormat="1" ht="13.5" x14ac:dyDescent="0.3"/>
    <row r="10789" customFormat="1" ht="13.5" x14ac:dyDescent="0.3"/>
    <row r="10790" customFormat="1" ht="13.5" x14ac:dyDescent="0.3"/>
    <row r="10791" customFormat="1" ht="13.5" x14ac:dyDescent="0.3"/>
    <row r="10792" customFormat="1" ht="13.5" x14ac:dyDescent="0.3"/>
    <row r="10793" customFormat="1" ht="13.5" x14ac:dyDescent="0.3"/>
    <row r="10794" customFormat="1" ht="13.5" x14ac:dyDescent="0.3"/>
    <row r="10795" customFormat="1" ht="13.5" x14ac:dyDescent="0.3"/>
    <row r="10796" customFormat="1" ht="13.5" x14ac:dyDescent="0.3"/>
    <row r="10797" customFormat="1" ht="13.5" x14ac:dyDescent="0.3"/>
    <row r="10798" customFormat="1" ht="13.5" x14ac:dyDescent="0.3"/>
    <row r="10799" customFormat="1" ht="13.5" x14ac:dyDescent="0.3"/>
    <row r="10800" customFormat="1" ht="13.5" x14ac:dyDescent="0.3"/>
    <row r="10801" customFormat="1" ht="13.5" x14ac:dyDescent="0.3"/>
    <row r="10802" customFormat="1" ht="13.5" x14ac:dyDescent="0.3"/>
    <row r="10803" customFormat="1" ht="13.5" x14ac:dyDescent="0.3"/>
    <row r="10804" customFormat="1" ht="13.5" x14ac:dyDescent="0.3"/>
    <row r="10805" customFormat="1" ht="13.5" x14ac:dyDescent="0.3"/>
    <row r="10806" customFormat="1" ht="13.5" x14ac:dyDescent="0.3"/>
    <row r="10807" customFormat="1" ht="13.5" x14ac:dyDescent="0.3"/>
    <row r="10808" customFormat="1" ht="13.5" x14ac:dyDescent="0.3"/>
    <row r="10809" customFormat="1" ht="13.5" x14ac:dyDescent="0.3"/>
    <row r="10810" customFormat="1" ht="13.5" x14ac:dyDescent="0.3"/>
    <row r="10811" customFormat="1" ht="13.5" x14ac:dyDescent="0.3"/>
    <row r="10812" customFormat="1" ht="13.5" x14ac:dyDescent="0.3"/>
    <row r="10813" customFormat="1" ht="13.5" x14ac:dyDescent="0.3"/>
    <row r="10814" customFormat="1" ht="13.5" x14ac:dyDescent="0.3"/>
    <row r="10815" customFormat="1" ht="13.5" x14ac:dyDescent="0.3"/>
    <row r="10816" customFormat="1" ht="13.5" x14ac:dyDescent="0.3"/>
    <row r="10817" customFormat="1" ht="13.5" x14ac:dyDescent="0.3"/>
    <row r="10818" customFormat="1" ht="13.5" x14ac:dyDescent="0.3"/>
    <row r="10819" customFormat="1" ht="13.5" x14ac:dyDescent="0.3"/>
    <row r="10820" customFormat="1" ht="13.5" x14ac:dyDescent="0.3"/>
    <row r="10821" customFormat="1" ht="13.5" x14ac:dyDescent="0.3"/>
    <row r="10822" customFormat="1" ht="13.5" x14ac:dyDescent="0.3"/>
    <row r="10823" customFormat="1" ht="13.5" x14ac:dyDescent="0.3"/>
    <row r="10824" customFormat="1" ht="13.5" x14ac:dyDescent="0.3"/>
    <row r="10825" customFormat="1" ht="13.5" x14ac:dyDescent="0.3"/>
    <row r="10826" customFormat="1" ht="13.5" x14ac:dyDescent="0.3"/>
    <row r="10827" customFormat="1" ht="13.5" x14ac:dyDescent="0.3"/>
    <row r="10828" customFormat="1" ht="13.5" x14ac:dyDescent="0.3"/>
    <row r="10829" customFormat="1" ht="13.5" x14ac:dyDescent="0.3"/>
    <row r="10830" customFormat="1" ht="13.5" x14ac:dyDescent="0.3"/>
    <row r="10831" customFormat="1" ht="13.5" x14ac:dyDescent="0.3"/>
    <row r="10832" customFormat="1" ht="13.5" x14ac:dyDescent="0.3"/>
    <row r="10833" customFormat="1" ht="13.5" x14ac:dyDescent="0.3"/>
    <row r="10834" customFormat="1" ht="13.5" x14ac:dyDescent="0.3"/>
    <row r="10835" customFormat="1" ht="13.5" x14ac:dyDescent="0.3"/>
    <row r="10836" customFormat="1" ht="13.5" x14ac:dyDescent="0.3"/>
    <row r="10837" customFormat="1" ht="13.5" x14ac:dyDescent="0.3"/>
    <row r="10838" customFormat="1" ht="13.5" x14ac:dyDescent="0.3"/>
    <row r="10839" customFormat="1" ht="13.5" x14ac:dyDescent="0.3"/>
    <row r="10840" customFormat="1" ht="13.5" x14ac:dyDescent="0.3"/>
    <row r="10841" customFormat="1" ht="13.5" x14ac:dyDescent="0.3"/>
    <row r="10842" customFormat="1" ht="13.5" x14ac:dyDescent="0.3"/>
    <row r="10843" customFormat="1" ht="13.5" x14ac:dyDescent="0.3"/>
    <row r="10844" customFormat="1" ht="13.5" x14ac:dyDescent="0.3"/>
    <row r="10845" customFormat="1" ht="13.5" x14ac:dyDescent="0.3"/>
    <row r="10846" customFormat="1" ht="13.5" x14ac:dyDescent="0.3"/>
    <row r="10847" customFormat="1" ht="13.5" x14ac:dyDescent="0.3"/>
    <row r="10848" customFormat="1" ht="13.5" x14ac:dyDescent="0.3"/>
    <row r="10849" customFormat="1" ht="13.5" x14ac:dyDescent="0.3"/>
    <row r="10850" customFormat="1" ht="13.5" x14ac:dyDescent="0.3"/>
    <row r="10851" customFormat="1" ht="13.5" x14ac:dyDescent="0.3"/>
    <row r="10852" customFormat="1" ht="13.5" x14ac:dyDescent="0.3"/>
    <row r="10853" customFormat="1" ht="13.5" x14ac:dyDescent="0.3"/>
    <row r="10854" customFormat="1" ht="13.5" x14ac:dyDescent="0.3"/>
    <row r="10855" customFormat="1" ht="13.5" x14ac:dyDescent="0.3"/>
    <row r="10856" customFormat="1" ht="13.5" x14ac:dyDescent="0.3"/>
    <row r="10857" customFormat="1" ht="13.5" x14ac:dyDescent="0.3"/>
    <row r="10858" customFormat="1" ht="13.5" x14ac:dyDescent="0.3"/>
    <row r="10859" customFormat="1" ht="13.5" x14ac:dyDescent="0.3"/>
    <row r="10860" customFormat="1" ht="13.5" x14ac:dyDescent="0.3"/>
    <row r="10861" customFormat="1" ht="13.5" x14ac:dyDescent="0.3"/>
    <row r="10862" customFormat="1" ht="13.5" x14ac:dyDescent="0.3"/>
    <row r="10863" customFormat="1" ht="13.5" x14ac:dyDescent="0.3"/>
    <row r="10864" customFormat="1" ht="13.5" x14ac:dyDescent="0.3"/>
    <row r="10865" customFormat="1" ht="13.5" x14ac:dyDescent="0.3"/>
    <row r="10866" customFormat="1" ht="13.5" x14ac:dyDescent="0.3"/>
    <row r="10867" customFormat="1" ht="13.5" x14ac:dyDescent="0.3"/>
    <row r="10868" customFormat="1" ht="13.5" x14ac:dyDescent="0.3"/>
    <row r="10869" customFormat="1" ht="13.5" x14ac:dyDescent="0.3"/>
    <row r="10870" customFormat="1" ht="13.5" x14ac:dyDescent="0.3"/>
    <row r="10871" customFormat="1" ht="13.5" x14ac:dyDescent="0.3"/>
    <row r="10872" customFormat="1" ht="13.5" x14ac:dyDescent="0.3"/>
    <row r="10873" customFormat="1" ht="13.5" x14ac:dyDescent="0.3"/>
    <row r="10874" customFormat="1" ht="13.5" x14ac:dyDescent="0.3"/>
    <row r="10875" customFormat="1" ht="13.5" x14ac:dyDescent="0.3"/>
    <row r="10876" customFormat="1" ht="13.5" x14ac:dyDescent="0.3"/>
    <row r="10877" customFormat="1" ht="13.5" x14ac:dyDescent="0.3"/>
    <row r="10878" customFormat="1" ht="13.5" x14ac:dyDescent="0.3"/>
    <row r="10879" customFormat="1" ht="13.5" x14ac:dyDescent="0.3"/>
    <row r="10880" customFormat="1" ht="13.5" x14ac:dyDescent="0.3"/>
    <row r="10881" customFormat="1" ht="13.5" x14ac:dyDescent="0.3"/>
    <row r="10882" customFormat="1" ht="13.5" x14ac:dyDescent="0.3"/>
    <row r="10883" customFormat="1" ht="13.5" x14ac:dyDescent="0.3"/>
    <row r="10884" customFormat="1" ht="13.5" x14ac:dyDescent="0.3"/>
    <row r="10885" customFormat="1" ht="13.5" x14ac:dyDescent="0.3"/>
    <row r="10886" customFormat="1" ht="13.5" x14ac:dyDescent="0.3"/>
    <row r="10887" customFormat="1" ht="13.5" x14ac:dyDescent="0.3"/>
    <row r="10888" customFormat="1" ht="13.5" x14ac:dyDescent="0.3"/>
    <row r="10889" customFormat="1" ht="13.5" x14ac:dyDescent="0.3"/>
    <row r="10890" customFormat="1" ht="13.5" x14ac:dyDescent="0.3"/>
    <row r="10891" customFormat="1" ht="13.5" x14ac:dyDescent="0.3"/>
    <row r="10892" customFormat="1" ht="13.5" x14ac:dyDescent="0.3"/>
    <row r="10893" customFormat="1" ht="13.5" x14ac:dyDescent="0.3"/>
    <row r="10894" customFormat="1" ht="13.5" x14ac:dyDescent="0.3"/>
    <row r="10895" customFormat="1" ht="13.5" x14ac:dyDescent="0.3"/>
    <row r="10896" customFormat="1" ht="13.5" x14ac:dyDescent="0.3"/>
    <row r="10897" customFormat="1" ht="13.5" x14ac:dyDescent="0.3"/>
    <row r="10898" customFormat="1" ht="13.5" x14ac:dyDescent="0.3"/>
    <row r="10899" customFormat="1" ht="13.5" x14ac:dyDescent="0.3"/>
    <row r="10900" customFormat="1" ht="13.5" x14ac:dyDescent="0.3"/>
    <row r="10901" customFormat="1" ht="13.5" x14ac:dyDescent="0.3"/>
    <row r="10902" customFormat="1" ht="13.5" x14ac:dyDescent="0.3"/>
    <row r="10903" customFormat="1" ht="13.5" x14ac:dyDescent="0.3"/>
    <row r="10904" customFormat="1" ht="13.5" x14ac:dyDescent="0.3"/>
    <row r="10905" customFormat="1" ht="13.5" x14ac:dyDescent="0.3"/>
    <row r="10906" customFormat="1" ht="13.5" x14ac:dyDescent="0.3"/>
    <row r="10907" customFormat="1" ht="13.5" x14ac:dyDescent="0.3"/>
    <row r="10908" customFormat="1" ht="13.5" x14ac:dyDescent="0.3"/>
    <row r="10909" customFormat="1" ht="13.5" x14ac:dyDescent="0.3"/>
    <row r="10910" customFormat="1" ht="13.5" x14ac:dyDescent="0.3"/>
    <row r="10911" customFormat="1" ht="13.5" x14ac:dyDescent="0.3"/>
    <row r="10912" customFormat="1" ht="13.5" x14ac:dyDescent="0.3"/>
    <row r="10913" customFormat="1" ht="13.5" x14ac:dyDescent="0.3"/>
    <row r="10914" customFormat="1" ht="13.5" x14ac:dyDescent="0.3"/>
    <row r="10915" customFormat="1" ht="13.5" x14ac:dyDescent="0.3"/>
    <row r="10916" customFormat="1" ht="13.5" x14ac:dyDescent="0.3"/>
    <row r="10917" customFormat="1" ht="13.5" x14ac:dyDescent="0.3"/>
    <row r="10918" customFormat="1" ht="13.5" x14ac:dyDescent="0.3"/>
    <row r="10919" customFormat="1" ht="13.5" x14ac:dyDescent="0.3"/>
    <row r="10920" customFormat="1" ht="13.5" x14ac:dyDescent="0.3"/>
    <row r="10921" customFormat="1" ht="13.5" x14ac:dyDescent="0.3"/>
    <row r="10922" customFormat="1" ht="13.5" x14ac:dyDescent="0.3"/>
    <row r="10923" customFormat="1" ht="13.5" x14ac:dyDescent="0.3"/>
    <row r="10924" customFormat="1" ht="13.5" x14ac:dyDescent="0.3"/>
    <row r="10925" customFormat="1" ht="13.5" x14ac:dyDescent="0.3"/>
    <row r="10926" customFormat="1" ht="13.5" x14ac:dyDescent="0.3"/>
    <row r="10927" customFormat="1" ht="13.5" x14ac:dyDescent="0.3"/>
    <row r="10928" customFormat="1" ht="13.5" x14ac:dyDescent="0.3"/>
    <row r="10929" customFormat="1" ht="13.5" x14ac:dyDescent="0.3"/>
    <row r="10930" customFormat="1" ht="13.5" x14ac:dyDescent="0.3"/>
    <row r="10931" customFormat="1" ht="13.5" x14ac:dyDescent="0.3"/>
    <row r="10932" customFormat="1" ht="13.5" x14ac:dyDescent="0.3"/>
    <row r="10933" customFormat="1" ht="13.5" x14ac:dyDescent="0.3"/>
    <row r="10934" customFormat="1" ht="13.5" x14ac:dyDescent="0.3"/>
    <row r="10935" customFormat="1" ht="13.5" x14ac:dyDescent="0.3"/>
    <row r="10936" customFormat="1" ht="13.5" x14ac:dyDescent="0.3"/>
    <row r="10937" customFormat="1" ht="13.5" x14ac:dyDescent="0.3"/>
    <row r="10938" customFormat="1" ht="13.5" x14ac:dyDescent="0.3"/>
    <row r="10939" customFormat="1" ht="13.5" x14ac:dyDescent="0.3"/>
    <row r="10940" customFormat="1" ht="13.5" x14ac:dyDescent="0.3"/>
    <row r="10941" customFormat="1" ht="13.5" x14ac:dyDescent="0.3"/>
    <row r="10942" customFormat="1" ht="13.5" x14ac:dyDescent="0.3"/>
    <row r="10943" customFormat="1" ht="13.5" x14ac:dyDescent="0.3"/>
    <row r="10944" customFormat="1" ht="13.5" x14ac:dyDescent="0.3"/>
    <row r="10945" customFormat="1" ht="13.5" x14ac:dyDescent="0.3"/>
    <row r="10946" customFormat="1" ht="13.5" x14ac:dyDescent="0.3"/>
    <row r="10947" customFormat="1" ht="13.5" x14ac:dyDescent="0.3"/>
    <row r="10948" customFormat="1" ht="13.5" x14ac:dyDescent="0.3"/>
    <row r="10949" customFormat="1" ht="13.5" x14ac:dyDescent="0.3"/>
    <row r="10950" customFormat="1" ht="13.5" x14ac:dyDescent="0.3"/>
    <row r="10951" customFormat="1" ht="13.5" x14ac:dyDescent="0.3"/>
    <row r="10952" customFormat="1" ht="13.5" x14ac:dyDescent="0.3"/>
    <row r="10953" customFormat="1" ht="13.5" x14ac:dyDescent="0.3"/>
    <row r="10954" customFormat="1" ht="13.5" x14ac:dyDescent="0.3"/>
    <row r="10955" customFormat="1" ht="13.5" x14ac:dyDescent="0.3"/>
    <row r="10956" customFormat="1" ht="13.5" x14ac:dyDescent="0.3"/>
    <row r="10957" customFormat="1" ht="13.5" x14ac:dyDescent="0.3"/>
    <row r="10958" customFormat="1" ht="13.5" x14ac:dyDescent="0.3"/>
    <row r="10959" customFormat="1" ht="13.5" x14ac:dyDescent="0.3"/>
    <row r="10960" customFormat="1" ht="13.5" x14ac:dyDescent="0.3"/>
    <row r="10961" customFormat="1" ht="13.5" x14ac:dyDescent="0.3"/>
    <row r="10962" customFormat="1" ht="13.5" x14ac:dyDescent="0.3"/>
    <row r="10963" customFormat="1" ht="13.5" x14ac:dyDescent="0.3"/>
    <row r="10964" customFormat="1" ht="13.5" x14ac:dyDescent="0.3"/>
    <row r="10965" customFormat="1" ht="13.5" x14ac:dyDescent="0.3"/>
    <row r="10966" customFormat="1" ht="13.5" x14ac:dyDescent="0.3"/>
    <row r="10967" customFormat="1" ht="13.5" x14ac:dyDescent="0.3"/>
    <row r="10968" customFormat="1" ht="13.5" x14ac:dyDescent="0.3"/>
    <row r="10969" customFormat="1" ht="13.5" x14ac:dyDescent="0.3"/>
    <row r="10970" customFormat="1" ht="13.5" x14ac:dyDescent="0.3"/>
    <row r="10971" customFormat="1" ht="13.5" x14ac:dyDescent="0.3"/>
    <row r="10972" customFormat="1" ht="13.5" x14ac:dyDescent="0.3"/>
    <row r="10973" customFormat="1" ht="13.5" x14ac:dyDescent="0.3"/>
    <row r="10974" customFormat="1" ht="13.5" x14ac:dyDescent="0.3"/>
    <row r="10975" customFormat="1" ht="13.5" x14ac:dyDescent="0.3"/>
    <row r="10976" customFormat="1" ht="13.5" x14ac:dyDescent="0.3"/>
    <row r="10977" customFormat="1" ht="13.5" x14ac:dyDescent="0.3"/>
    <row r="10978" customFormat="1" ht="13.5" x14ac:dyDescent="0.3"/>
    <row r="10979" customFormat="1" ht="13.5" x14ac:dyDescent="0.3"/>
    <row r="10980" customFormat="1" ht="13.5" x14ac:dyDescent="0.3"/>
    <row r="10981" customFormat="1" ht="13.5" x14ac:dyDescent="0.3"/>
    <row r="10982" customFormat="1" ht="13.5" x14ac:dyDescent="0.3"/>
    <row r="10983" customFormat="1" ht="13.5" x14ac:dyDescent="0.3"/>
    <row r="10984" customFormat="1" ht="13.5" x14ac:dyDescent="0.3"/>
    <row r="10985" customFormat="1" ht="13.5" x14ac:dyDescent="0.3"/>
    <row r="10986" customFormat="1" ht="13.5" x14ac:dyDescent="0.3"/>
    <row r="10987" customFormat="1" ht="13.5" x14ac:dyDescent="0.3"/>
    <row r="10988" customFormat="1" ht="13.5" x14ac:dyDescent="0.3"/>
    <row r="10989" customFormat="1" ht="13.5" x14ac:dyDescent="0.3"/>
    <row r="10990" customFormat="1" ht="13.5" x14ac:dyDescent="0.3"/>
    <row r="10991" customFormat="1" ht="13.5" x14ac:dyDescent="0.3"/>
    <row r="10992" customFormat="1" ht="13.5" x14ac:dyDescent="0.3"/>
    <row r="10993" customFormat="1" ht="13.5" x14ac:dyDescent="0.3"/>
    <row r="10994" customFormat="1" ht="13.5" x14ac:dyDescent="0.3"/>
    <row r="10995" customFormat="1" ht="13.5" x14ac:dyDescent="0.3"/>
    <row r="10996" customFormat="1" ht="13.5" x14ac:dyDescent="0.3"/>
    <row r="10997" customFormat="1" ht="13.5" x14ac:dyDescent="0.3"/>
    <row r="10998" customFormat="1" ht="13.5" x14ac:dyDescent="0.3"/>
    <row r="10999" customFormat="1" ht="13.5" x14ac:dyDescent="0.3"/>
    <row r="11000" customFormat="1" ht="13.5" x14ac:dyDescent="0.3"/>
    <row r="11001" customFormat="1" ht="13.5" x14ac:dyDescent="0.3"/>
    <row r="11002" customFormat="1" ht="13.5" x14ac:dyDescent="0.3"/>
    <row r="11003" customFormat="1" ht="13.5" x14ac:dyDescent="0.3"/>
    <row r="11004" customFormat="1" ht="13.5" x14ac:dyDescent="0.3"/>
    <row r="11005" customFormat="1" ht="13.5" x14ac:dyDescent="0.3"/>
    <row r="11006" customFormat="1" ht="13.5" x14ac:dyDescent="0.3"/>
    <row r="11007" customFormat="1" ht="13.5" x14ac:dyDescent="0.3"/>
    <row r="11008" customFormat="1" ht="13.5" x14ac:dyDescent="0.3"/>
    <row r="11009" customFormat="1" ht="13.5" x14ac:dyDescent="0.3"/>
    <row r="11010" customFormat="1" ht="13.5" x14ac:dyDescent="0.3"/>
    <row r="11011" customFormat="1" ht="13.5" x14ac:dyDescent="0.3"/>
    <row r="11012" customFormat="1" ht="13.5" x14ac:dyDescent="0.3"/>
    <row r="11013" customFormat="1" ht="13.5" x14ac:dyDescent="0.3"/>
    <row r="11014" customFormat="1" ht="13.5" x14ac:dyDescent="0.3"/>
    <row r="11015" customFormat="1" ht="13.5" x14ac:dyDescent="0.3"/>
    <row r="11016" customFormat="1" ht="13.5" x14ac:dyDescent="0.3"/>
    <row r="11017" customFormat="1" ht="13.5" x14ac:dyDescent="0.3"/>
    <row r="11018" customFormat="1" ht="13.5" x14ac:dyDescent="0.3"/>
    <row r="11019" customFormat="1" ht="13.5" x14ac:dyDescent="0.3"/>
    <row r="11020" customFormat="1" ht="13.5" x14ac:dyDescent="0.3"/>
    <row r="11021" customFormat="1" ht="13.5" x14ac:dyDescent="0.3"/>
    <row r="11022" customFormat="1" ht="13.5" x14ac:dyDescent="0.3"/>
    <row r="11023" customFormat="1" ht="13.5" x14ac:dyDescent="0.3"/>
    <row r="11024" customFormat="1" ht="13.5" x14ac:dyDescent="0.3"/>
    <row r="11025" customFormat="1" ht="13.5" x14ac:dyDescent="0.3"/>
    <row r="11026" customFormat="1" ht="13.5" x14ac:dyDescent="0.3"/>
    <row r="11027" customFormat="1" ht="13.5" x14ac:dyDescent="0.3"/>
    <row r="11028" customFormat="1" ht="13.5" x14ac:dyDescent="0.3"/>
    <row r="11029" customFormat="1" ht="13.5" x14ac:dyDescent="0.3"/>
    <row r="11030" customFormat="1" ht="13.5" x14ac:dyDescent="0.3"/>
    <row r="11031" customFormat="1" ht="13.5" x14ac:dyDescent="0.3"/>
    <row r="11032" customFormat="1" ht="13.5" x14ac:dyDescent="0.3"/>
    <row r="11033" customFormat="1" ht="13.5" x14ac:dyDescent="0.3"/>
    <row r="11034" customFormat="1" ht="13.5" x14ac:dyDescent="0.3"/>
    <row r="11035" customFormat="1" ht="13.5" x14ac:dyDescent="0.3"/>
    <row r="11036" customFormat="1" ht="13.5" x14ac:dyDescent="0.3"/>
    <row r="11037" customFormat="1" ht="13.5" x14ac:dyDescent="0.3"/>
    <row r="11038" customFormat="1" ht="13.5" x14ac:dyDescent="0.3"/>
    <row r="11039" customFormat="1" ht="13.5" x14ac:dyDescent="0.3"/>
    <row r="11040" customFormat="1" ht="13.5" x14ac:dyDescent="0.3"/>
    <row r="11041" customFormat="1" ht="13.5" x14ac:dyDescent="0.3"/>
    <row r="11042" customFormat="1" ht="13.5" x14ac:dyDescent="0.3"/>
    <row r="11043" customFormat="1" ht="13.5" x14ac:dyDescent="0.3"/>
    <row r="11044" customFormat="1" ht="13.5" x14ac:dyDescent="0.3"/>
    <row r="11045" customFormat="1" ht="13.5" x14ac:dyDescent="0.3"/>
    <row r="11046" customFormat="1" ht="13.5" x14ac:dyDescent="0.3"/>
    <row r="11047" customFormat="1" ht="13.5" x14ac:dyDescent="0.3"/>
    <row r="11048" customFormat="1" ht="13.5" x14ac:dyDescent="0.3"/>
    <row r="11049" customFormat="1" ht="13.5" x14ac:dyDescent="0.3"/>
    <row r="11050" customFormat="1" ht="13.5" x14ac:dyDescent="0.3"/>
    <row r="11051" customFormat="1" ht="13.5" x14ac:dyDescent="0.3"/>
    <row r="11052" customFormat="1" ht="13.5" x14ac:dyDescent="0.3"/>
    <row r="11053" customFormat="1" ht="13.5" x14ac:dyDescent="0.3"/>
    <row r="11054" customFormat="1" ht="13.5" x14ac:dyDescent="0.3"/>
    <row r="11055" customFormat="1" ht="13.5" x14ac:dyDescent="0.3"/>
    <row r="11056" customFormat="1" ht="13.5" x14ac:dyDescent="0.3"/>
    <row r="11057" customFormat="1" ht="13.5" x14ac:dyDescent="0.3"/>
    <row r="11058" customFormat="1" ht="13.5" x14ac:dyDescent="0.3"/>
    <row r="11059" customFormat="1" ht="13.5" x14ac:dyDescent="0.3"/>
    <row r="11060" customFormat="1" ht="13.5" x14ac:dyDescent="0.3"/>
    <row r="11061" customFormat="1" ht="13.5" x14ac:dyDescent="0.3"/>
    <row r="11062" customFormat="1" ht="13.5" x14ac:dyDescent="0.3"/>
    <row r="11063" customFormat="1" ht="13.5" x14ac:dyDescent="0.3"/>
    <row r="11064" customFormat="1" ht="13.5" x14ac:dyDescent="0.3"/>
    <row r="11065" customFormat="1" ht="13.5" x14ac:dyDescent="0.3"/>
    <row r="11066" customFormat="1" ht="13.5" x14ac:dyDescent="0.3"/>
    <row r="11067" customFormat="1" ht="13.5" x14ac:dyDescent="0.3"/>
    <row r="11068" customFormat="1" ht="13.5" x14ac:dyDescent="0.3"/>
    <row r="11069" customFormat="1" ht="13.5" x14ac:dyDescent="0.3"/>
    <row r="11070" customFormat="1" ht="13.5" x14ac:dyDescent="0.3"/>
    <row r="11071" customFormat="1" ht="13.5" x14ac:dyDescent="0.3"/>
    <row r="11072" customFormat="1" ht="13.5" x14ac:dyDescent="0.3"/>
    <row r="11073" customFormat="1" ht="13.5" x14ac:dyDescent="0.3"/>
    <row r="11074" customFormat="1" ht="13.5" x14ac:dyDescent="0.3"/>
    <row r="11075" customFormat="1" ht="13.5" x14ac:dyDescent="0.3"/>
    <row r="11076" customFormat="1" ht="13.5" x14ac:dyDescent="0.3"/>
    <row r="11077" customFormat="1" ht="13.5" x14ac:dyDescent="0.3"/>
    <row r="11078" customFormat="1" ht="13.5" x14ac:dyDescent="0.3"/>
    <row r="11079" customFormat="1" ht="13.5" x14ac:dyDescent="0.3"/>
    <row r="11080" customFormat="1" ht="13.5" x14ac:dyDescent="0.3"/>
    <row r="11081" customFormat="1" ht="13.5" x14ac:dyDescent="0.3"/>
    <row r="11082" customFormat="1" ht="13.5" x14ac:dyDescent="0.3"/>
    <row r="11083" customFormat="1" ht="13.5" x14ac:dyDescent="0.3"/>
    <row r="11084" customFormat="1" ht="13.5" x14ac:dyDescent="0.3"/>
    <row r="11085" customFormat="1" ht="13.5" x14ac:dyDescent="0.3"/>
    <row r="11086" customFormat="1" ht="13.5" x14ac:dyDescent="0.3"/>
    <row r="11087" customFormat="1" ht="13.5" x14ac:dyDescent="0.3"/>
    <row r="11088" customFormat="1" ht="13.5" x14ac:dyDescent="0.3"/>
    <row r="11089" customFormat="1" ht="13.5" x14ac:dyDescent="0.3"/>
    <row r="11090" customFormat="1" ht="13.5" x14ac:dyDescent="0.3"/>
    <row r="11091" customFormat="1" ht="13.5" x14ac:dyDescent="0.3"/>
    <row r="11092" customFormat="1" ht="13.5" x14ac:dyDescent="0.3"/>
    <row r="11093" customFormat="1" ht="13.5" x14ac:dyDescent="0.3"/>
    <row r="11094" customFormat="1" ht="13.5" x14ac:dyDescent="0.3"/>
    <row r="11095" customFormat="1" ht="13.5" x14ac:dyDescent="0.3"/>
    <row r="11096" customFormat="1" ht="13.5" x14ac:dyDescent="0.3"/>
    <row r="11097" customFormat="1" ht="13.5" x14ac:dyDescent="0.3"/>
    <row r="11098" customFormat="1" ht="13.5" x14ac:dyDescent="0.3"/>
    <row r="11099" customFormat="1" ht="13.5" x14ac:dyDescent="0.3"/>
    <row r="11100" customFormat="1" ht="13.5" x14ac:dyDescent="0.3"/>
    <row r="11101" customFormat="1" ht="13.5" x14ac:dyDescent="0.3"/>
    <row r="11102" customFormat="1" ht="13.5" x14ac:dyDescent="0.3"/>
    <row r="11103" customFormat="1" ht="13.5" x14ac:dyDescent="0.3"/>
    <row r="11104" customFormat="1" ht="13.5" x14ac:dyDescent="0.3"/>
    <row r="11105" customFormat="1" ht="13.5" x14ac:dyDescent="0.3"/>
    <row r="11106" customFormat="1" ht="13.5" x14ac:dyDescent="0.3"/>
    <row r="11107" customFormat="1" ht="13.5" x14ac:dyDescent="0.3"/>
    <row r="11108" customFormat="1" ht="13.5" x14ac:dyDescent="0.3"/>
    <row r="11109" customFormat="1" ht="13.5" x14ac:dyDescent="0.3"/>
    <row r="11110" customFormat="1" ht="13.5" x14ac:dyDescent="0.3"/>
    <row r="11111" customFormat="1" ht="13.5" x14ac:dyDescent="0.3"/>
    <row r="11112" customFormat="1" ht="13.5" x14ac:dyDescent="0.3"/>
    <row r="11113" customFormat="1" ht="13.5" x14ac:dyDescent="0.3"/>
    <row r="11114" customFormat="1" ht="13.5" x14ac:dyDescent="0.3"/>
    <row r="11115" customFormat="1" ht="13.5" x14ac:dyDescent="0.3"/>
    <row r="11116" customFormat="1" ht="13.5" x14ac:dyDescent="0.3"/>
    <row r="11117" customFormat="1" ht="13.5" x14ac:dyDescent="0.3"/>
    <row r="11118" customFormat="1" ht="13.5" x14ac:dyDescent="0.3"/>
    <row r="11119" customFormat="1" ht="13.5" x14ac:dyDescent="0.3"/>
    <row r="11120" customFormat="1" ht="13.5" x14ac:dyDescent="0.3"/>
    <row r="11121" customFormat="1" ht="13.5" x14ac:dyDescent="0.3"/>
    <row r="11122" customFormat="1" ht="13.5" x14ac:dyDescent="0.3"/>
    <row r="11123" customFormat="1" ht="13.5" x14ac:dyDescent="0.3"/>
    <row r="11124" customFormat="1" ht="13.5" x14ac:dyDescent="0.3"/>
    <row r="11125" customFormat="1" ht="13.5" x14ac:dyDescent="0.3"/>
    <row r="11126" customFormat="1" ht="13.5" x14ac:dyDescent="0.3"/>
    <row r="11127" customFormat="1" ht="13.5" x14ac:dyDescent="0.3"/>
    <row r="11128" customFormat="1" ht="13.5" x14ac:dyDescent="0.3"/>
    <row r="11129" customFormat="1" ht="13.5" x14ac:dyDescent="0.3"/>
    <row r="11130" customFormat="1" ht="13.5" x14ac:dyDescent="0.3"/>
    <row r="11131" customFormat="1" ht="13.5" x14ac:dyDescent="0.3"/>
    <row r="11132" customFormat="1" ht="13.5" x14ac:dyDescent="0.3"/>
    <row r="11133" customFormat="1" ht="13.5" x14ac:dyDescent="0.3"/>
    <row r="11134" customFormat="1" ht="13.5" x14ac:dyDescent="0.3"/>
    <row r="11135" customFormat="1" ht="13.5" x14ac:dyDescent="0.3"/>
    <row r="11136" customFormat="1" ht="13.5" x14ac:dyDescent="0.3"/>
    <row r="11137" customFormat="1" ht="13.5" x14ac:dyDescent="0.3"/>
    <row r="11138" customFormat="1" ht="13.5" x14ac:dyDescent="0.3"/>
    <row r="11139" customFormat="1" ht="13.5" x14ac:dyDescent="0.3"/>
    <row r="11140" customFormat="1" ht="13.5" x14ac:dyDescent="0.3"/>
    <row r="11141" customFormat="1" ht="13.5" x14ac:dyDescent="0.3"/>
    <row r="11142" customFormat="1" ht="13.5" x14ac:dyDescent="0.3"/>
    <row r="11143" customFormat="1" ht="13.5" x14ac:dyDescent="0.3"/>
    <row r="11144" customFormat="1" ht="13.5" x14ac:dyDescent="0.3"/>
    <row r="11145" customFormat="1" ht="13.5" x14ac:dyDescent="0.3"/>
    <row r="11146" customFormat="1" ht="13.5" x14ac:dyDescent="0.3"/>
    <row r="11147" customFormat="1" ht="13.5" x14ac:dyDescent="0.3"/>
    <row r="11148" customFormat="1" ht="13.5" x14ac:dyDescent="0.3"/>
    <row r="11149" customFormat="1" ht="13.5" x14ac:dyDescent="0.3"/>
    <row r="11150" customFormat="1" ht="13.5" x14ac:dyDescent="0.3"/>
    <row r="11151" customFormat="1" ht="13.5" x14ac:dyDescent="0.3"/>
    <row r="11152" customFormat="1" ht="13.5" x14ac:dyDescent="0.3"/>
    <row r="11153" customFormat="1" ht="13.5" x14ac:dyDescent="0.3"/>
    <row r="11154" customFormat="1" ht="13.5" x14ac:dyDescent="0.3"/>
    <row r="11155" customFormat="1" ht="13.5" x14ac:dyDescent="0.3"/>
    <row r="11156" customFormat="1" ht="13.5" x14ac:dyDescent="0.3"/>
    <row r="11157" customFormat="1" ht="13.5" x14ac:dyDescent="0.3"/>
    <row r="11158" customFormat="1" ht="13.5" x14ac:dyDescent="0.3"/>
    <row r="11159" customFormat="1" ht="13.5" x14ac:dyDescent="0.3"/>
    <row r="11160" customFormat="1" ht="13.5" x14ac:dyDescent="0.3"/>
    <row r="11161" customFormat="1" ht="13.5" x14ac:dyDescent="0.3"/>
    <row r="11162" customFormat="1" ht="13.5" x14ac:dyDescent="0.3"/>
    <row r="11163" customFormat="1" ht="13.5" x14ac:dyDescent="0.3"/>
    <row r="11164" customFormat="1" ht="13.5" x14ac:dyDescent="0.3"/>
    <row r="11165" customFormat="1" ht="13.5" x14ac:dyDescent="0.3"/>
    <row r="11166" customFormat="1" ht="13.5" x14ac:dyDescent="0.3"/>
    <row r="11167" customFormat="1" ht="13.5" x14ac:dyDescent="0.3"/>
    <row r="11168" customFormat="1" ht="13.5" x14ac:dyDescent="0.3"/>
    <row r="11169" customFormat="1" ht="13.5" x14ac:dyDescent="0.3"/>
    <row r="11170" customFormat="1" ht="13.5" x14ac:dyDescent="0.3"/>
    <row r="11171" customFormat="1" ht="13.5" x14ac:dyDescent="0.3"/>
    <row r="11172" customFormat="1" ht="13.5" x14ac:dyDescent="0.3"/>
    <row r="11173" customFormat="1" ht="13.5" x14ac:dyDescent="0.3"/>
    <row r="11174" customFormat="1" ht="13.5" x14ac:dyDescent="0.3"/>
    <row r="11175" customFormat="1" ht="13.5" x14ac:dyDescent="0.3"/>
    <row r="11176" customFormat="1" ht="13.5" x14ac:dyDescent="0.3"/>
    <row r="11177" customFormat="1" ht="13.5" x14ac:dyDescent="0.3"/>
    <row r="11178" customFormat="1" ht="13.5" x14ac:dyDescent="0.3"/>
    <row r="11179" customFormat="1" ht="13.5" x14ac:dyDescent="0.3"/>
    <row r="11180" customFormat="1" ht="13.5" x14ac:dyDescent="0.3"/>
    <row r="11181" customFormat="1" ht="13.5" x14ac:dyDescent="0.3"/>
    <row r="11182" customFormat="1" ht="13.5" x14ac:dyDescent="0.3"/>
    <row r="11183" customFormat="1" ht="13.5" x14ac:dyDescent="0.3"/>
    <row r="11184" customFormat="1" ht="13.5" x14ac:dyDescent="0.3"/>
    <row r="11185" customFormat="1" ht="13.5" x14ac:dyDescent="0.3"/>
    <row r="11186" customFormat="1" ht="13.5" x14ac:dyDescent="0.3"/>
    <row r="11187" customFormat="1" ht="13.5" x14ac:dyDescent="0.3"/>
    <row r="11188" customFormat="1" ht="13.5" x14ac:dyDescent="0.3"/>
    <row r="11189" customFormat="1" ht="13.5" x14ac:dyDescent="0.3"/>
    <row r="11190" customFormat="1" ht="13.5" x14ac:dyDescent="0.3"/>
    <row r="11191" customFormat="1" ht="13.5" x14ac:dyDescent="0.3"/>
    <row r="11192" customFormat="1" ht="13.5" x14ac:dyDescent="0.3"/>
    <row r="11193" customFormat="1" ht="13.5" x14ac:dyDescent="0.3"/>
    <row r="11194" customFormat="1" ht="13.5" x14ac:dyDescent="0.3"/>
    <row r="11195" customFormat="1" ht="13.5" x14ac:dyDescent="0.3"/>
    <row r="11196" customFormat="1" ht="13.5" x14ac:dyDescent="0.3"/>
    <row r="11197" customFormat="1" ht="13.5" x14ac:dyDescent="0.3"/>
    <row r="11198" customFormat="1" ht="13.5" x14ac:dyDescent="0.3"/>
    <row r="11199" customFormat="1" ht="13.5" x14ac:dyDescent="0.3"/>
    <row r="11200" customFormat="1" ht="13.5" x14ac:dyDescent="0.3"/>
    <row r="11201" customFormat="1" ht="13.5" x14ac:dyDescent="0.3"/>
    <row r="11202" customFormat="1" ht="13.5" x14ac:dyDescent="0.3"/>
    <row r="11203" customFormat="1" ht="13.5" x14ac:dyDescent="0.3"/>
    <row r="11204" customFormat="1" ht="13.5" x14ac:dyDescent="0.3"/>
    <row r="11205" customFormat="1" ht="13.5" x14ac:dyDescent="0.3"/>
    <row r="11206" customFormat="1" ht="13.5" x14ac:dyDescent="0.3"/>
    <row r="11207" customFormat="1" ht="13.5" x14ac:dyDescent="0.3"/>
    <row r="11208" customFormat="1" ht="13.5" x14ac:dyDescent="0.3"/>
    <row r="11209" customFormat="1" ht="13.5" x14ac:dyDescent="0.3"/>
    <row r="11210" customFormat="1" ht="13.5" x14ac:dyDescent="0.3"/>
    <row r="11211" customFormat="1" ht="13.5" x14ac:dyDescent="0.3"/>
    <row r="11212" customFormat="1" ht="13.5" x14ac:dyDescent="0.3"/>
    <row r="11213" customFormat="1" ht="13.5" x14ac:dyDescent="0.3"/>
    <row r="11214" customFormat="1" ht="13.5" x14ac:dyDescent="0.3"/>
    <row r="11215" customFormat="1" ht="13.5" x14ac:dyDescent="0.3"/>
    <row r="11216" customFormat="1" ht="13.5" x14ac:dyDescent="0.3"/>
    <row r="11217" customFormat="1" ht="13.5" x14ac:dyDescent="0.3"/>
    <row r="11218" customFormat="1" ht="13.5" x14ac:dyDescent="0.3"/>
    <row r="11219" customFormat="1" ht="13.5" x14ac:dyDescent="0.3"/>
    <row r="11220" customFormat="1" ht="13.5" x14ac:dyDescent="0.3"/>
    <row r="11221" customFormat="1" ht="13.5" x14ac:dyDescent="0.3"/>
    <row r="11222" customFormat="1" ht="13.5" x14ac:dyDescent="0.3"/>
    <row r="11223" customFormat="1" ht="13.5" x14ac:dyDescent="0.3"/>
    <row r="11224" customFormat="1" ht="13.5" x14ac:dyDescent="0.3"/>
    <row r="11225" customFormat="1" ht="13.5" x14ac:dyDescent="0.3"/>
    <row r="11226" customFormat="1" ht="13.5" x14ac:dyDescent="0.3"/>
    <row r="11227" customFormat="1" ht="13.5" x14ac:dyDescent="0.3"/>
    <row r="11228" customFormat="1" ht="13.5" x14ac:dyDescent="0.3"/>
    <row r="11229" customFormat="1" ht="13.5" x14ac:dyDescent="0.3"/>
    <row r="11230" customFormat="1" ht="13.5" x14ac:dyDescent="0.3"/>
    <row r="11231" customFormat="1" ht="13.5" x14ac:dyDescent="0.3"/>
    <row r="11232" customFormat="1" ht="13.5" x14ac:dyDescent="0.3"/>
    <row r="11233" customFormat="1" ht="13.5" x14ac:dyDescent="0.3"/>
    <row r="11234" customFormat="1" ht="13.5" x14ac:dyDescent="0.3"/>
    <row r="11235" customFormat="1" ht="13.5" x14ac:dyDescent="0.3"/>
    <row r="11236" customFormat="1" ht="13.5" x14ac:dyDescent="0.3"/>
    <row r="11237" customFormat="1" ht="13.5" x14ac:dyDescent="0.3"/>
    <row r="11238" customFormat="1" ht="13.5" x14ac:dyDescent="0.3"/>
    <row r="11239" customFormat="1" ht="13.5" x14ac:dyDescent="0.3"/>
    <row r="11240" customFormat="1" ht="13.5" x14ac:dyDescent="0.3"/>
    <row r="11241" customFormat="1" ht="13.5" x14ac:dyDescent="0.3"/>
    <row r="11242" customFormat="1" ht="13.5" x14ac:dyDescent="0.3"/>
    <row r="11243" customFormat="1" ht="13.5" x14ac:dyDescent="0.3"/>
    <row r="11244" customFormat="1" ht="13.5" x14ac:dyDescent="0.3"/>
    <row r="11245" customFormat="1" ht="13.5" x14ac:dyDescent="0.3"/>
    <row r="11246" customFormat="1" ht="13.5" x14ac:dyDescent="0.3"/>
    <row r="11247" customFormat="1" ht="13.5" x14ac:dyDescent="0.3"/>
    <row r="11248" customFormat="1" ht="13.5" x14ac:dyDescent="0.3"/>
    <row r="11249" customFormat="1" ht="13.5" x14ac:dyDescent="0.3"/>
    <row r="11250" customFormat="1" ht="13.5" x14ac:dyDescent="0.3"/>
    <row r="11251" customFormat="1" ht="13.5" x14ac:dyDescent="0.3"/>
    <row r="11252" customFormat="1" ht="13.5" x14ac:dyDescent="0.3"/>
    <row r="11253" customFormat="1" ht="13.5" x14ac:dyDescent="0.3"/>
    <row r="11254" customFormat="1" ht="13.5" x14ac:dyDescent="0.3"/>
    <row r="11255" customFormat="1" ht="13.5" x14ac:dyDescent="0.3"/>
    <row r="11256" customFormat="1" ht="13.5" x14ac:dyDescent="0.3"/>
    <row r="11257" customFormat="1" ht="13.5" x14ac:dyDescent="0.3"/>
    <row r="11258" customFormat="1" ht="13.5" x14ac:dyDescent="0.3"/>
    <row r="11259" customFormat="1" ht="13.5" x14ac:dyDescent="0.3"/>
    <row r="11260" customFormat="1" ht="13.5" x14ac:dyDescent="0.3"/>
    <row r="11261" customFormat="1" ht="13.5" x14ac:dyDescent="0.3"/>
    <row r="11262" customFormat="1" ht="13.5" x14ac:dyDescent="0.3"/>
    <row r="11263" customFormat="1" ht="13.5" x14ac:dyDescent="0.3"/>
    <row r="11264" customFormat="1" ht="13.5" x14ac:dyDescent="0.3"/>
    <row r="11265" customFormat="1" ht="13.5" x14ac:dyDescent="0.3"/>
    <row r="11266" customFormat="1" ht="13.5" x14ac:dyDescent="0.3"/>
    <row r="11267" customFormat="1" ht="13.5" x14ac:dyDescent="0.3"/>
    <row r="11268" customFormat="1" ht="13.5" x14ac:dyDescent="0.3"/>
    <row r="11269" customFormat="1" ht="13.5" x14ac:dyDescent="0.3"/>
    <row r="11270" customFormat="1" ht="13.5" x14ac:dyDescent="0.3"/>
    <row r="11271" customFormat="1" ht="13.5" x14ac:dyDescent="0.3"/>
    <row r="11272" customFormat="1" ht="13.5" x14ac:dyDescent="0.3"/>
    <row r="11273" customFormat="1" ht="13.5" x14ac:dyDescent="0.3"/>
    <row r="11274" customFormat="1" ht="13.5" x14ac:dyDescent="0.3"/>
    <row r="11275" customFormat="1" ht="13.5" x14ac:dyDescent="0.3"/>
    <row r="11276" customFormat="1" ht="13.5" x14ac:dyDescent="0.3"/>
    <row r="11277" customFormat="1" ht="13.5" x14ac:dyDescent="0.3"/>
    <row r="11278" customFormat="1" ht="13.5" x14ac:dyDescent="0.3"/>
    <row r="11279" customFormat="1" ht="13.5" x14ac:dyDescent="0.3"/>
    <row r="11280" customFormat="1" ht="13.5" x14ac:dyDescent="0.3"/>
    <row r="11281" customFormat="1" ht="13.5" x14ac:dyDescent="0.3"/>
    <row r="11282" customFormat="1" ht="13.5" x14ac:dyDescent="0.3"/>
    <row r="11283" customFormat="1" ht="13.5" x14ac:dyDescent="0.3"/>
    <row r="11284" customFormat="1" ht="13.5" x14ac:dyDescent="0.3"/>
    <row r="11285" customFormat="1" ht="13.5" x14ac:dyDescent="0.3"/>
    <row r="11286" customFormat="1" ht="13.5" x14ac:dyDescent="0.3"/>
    <row r="11287" customFormat="1" ht="13.5" x14ac:dyDescent="0.3"/>
    <row r="11288" customFormat="1" ht="13.5" x14ac:dyDescent="0.3"/>
    <row r="11289" customFormat="1" ht="13.5" x14ac:dyDescent="0.3"/>
    <row r="11290" customFormat="1" ht="13.5" x14ac:dyDescent="0.3"/>
    <row r="11291" customFormat="1" ht="13.5" x14ac:dyDescent="0.3"/>
    <row r="11292" customFormat="1" ht="13.5" x14ac:dyDescent="0.3"/>
    <row r="11293" customFormat="1" ht="13.5" x14ac:dyDescent="0.3"/>
    <row r="11294" customFormat="1" ht="13.5" x14ac:dyDescent="0.3"/>
    <row r="11295" customFormat="1" ht="13.5" x14ac:dyDescent="0.3"/>
    <row r="11296" customFormat="1" ht="13.5" x14ac:dyDescent="0.3"/>
    <row r="11297" customFormat="1" ht="13.5" x14ac:dyDescent="0.3"/>
    <row r="11298" customFormat="1" ht="13.5" x14ac:dyDescent="0.3"/>
    <row r="11299" customFormat="1" ht="13.5" x14ac:dyDescent="0.3"/>
    <row r="11300" customFormat="1" ht="13.5" x14ac:dyDescent="0.3"/>
    <row r="11301" customFormat="1" ht="13.5" x14ac:dyDescent="0.3"/>
    <row r="11302" customFormat="1" ht="13.5" x14ac:dyDescent="0.3"/>
    <row r="11303" customFormat="1" ht="13.5" x14ac:dyDescent="0.3"/>
    <row r="11304" customFormat="1" ht="13.5" x14ac:dyDescent="0.3"/>
    <row r="11305" customFormat="1" ht="13.5" x14ac:dyDescent="0.3"/>
    <row r="11306" customFormat="1" ht="13.5" x14ac:dyDescent="0.3"/>
    <row r="11307" customFormat="1" ht="13.5" x14ac:dyDescent="0.3"/>
    <row r="11308" customFormat="1" ht="13.5" x14ac:dyDescent="0.3"/>
    <row r="11309" customFormat="1" ht="13.5" x14ac:dyDescent="0.3"/>
    <row r="11310" customFormat="1" ht="13.5" x14ac:dyDescent="0.3"/>
    <row r="11311" customFormat="1" ht="13.5" x14ac:dyDescent="0.3"/>
    <row r="11312" customFormat="1" ht="13.5" x14ac:dyDescent="0.3"/>
    <row r="11313" customFormat="1" ht="13.5" x14ac:dyDescent="0.3"/>
    <row r="11314" customFormat="1" ht="13.5" x14ac:dyDescent="0.3"/>
    <row r="11315" customFormat="1" ht="13.5" x14ac:dyDescent="0.3"/>
    <row r="11316" customFormat="1" ht="13.5" x14ac:dyDescent="0.3"/>
    <row r="11317" customFormat="1" ht="13.5" x14ac:dyDescent="0.3"/>
    <row r="11318" customFormat="1" ht="13.5" x14ac:dyDescent="0.3"/>
    <row r="11319" customFormat="1" ht="13.5" x14ac:dyDescent="0.3"/>
    <row r="11320" customFormat="1" ht="13.5" x14ac:dyDescent="0.3"/>
    <row r="11321" customFormat="1" ht="13.5" x14ac:dyDescent="0.3"/>
    <row r="11322" customFormat="1" ht="13.5" x14ac:dyDescent="0.3"/>
    <row r="11323" customFormat="1" ht="13.5" x14ac:dyDescent="0.3"/>
    <row r="11324" customFormat="1" ht="13.5" x14ac:dyDescent="0.3"/>
    <row r="11325" customFormat="1" ht="13.5" x14ac:dyDescent="0.3"/>
    <row r="11326" customFormat="1" ht="13.5" x14ac:dyDescent="0.3"/>
    <row r="11327" customFormat="1" ht="13.5" x14ac:dyDescent="0.3"/>
    <row r="11328" customFormat="1" ht="13.5" x14ac:dyDescent="0.3"/>
    <row r="11329" customFormat="1" ht="13.5" x14ac:dyDescent="0.3"/>
    <row r="11330" customFormat="1" ht="13.5" x14ac:dyDescent="0.3"/>
    <row r="11331" customFormat="1" ht="13.5" x14ac:dyDescent="0.3"/>
    <row r="11332" customFormat="1" ht="13.5" x14ac:dyDescent="0.3"/>
    <row r="11333" customFormat="1" ht="13.5" x14ac:dyDescent="0.3"/>
    <row r="11334" customFormat="1" ht="13.5" x14ac:dyDescent="0.3"/>
    <row r="11335" customFormat="1" ht="13.5" x14ac:dyDescent="0.3"/>
    <row r="11336" customFormat="1" ht="13.5" x14ac:dyDescent="0.3"/>
    <row r="11337" customFormat="1" ht="13.5" x14ac:dyDescent="0.3"/>
    <row r="11338" customFormat="1" ht="13.5" x14ac:dyDescent="0.3"/>
    <row r="11339" customFormat="1" ht="13.5" x14ac:dyDescent="0.3"/>
    <row r="11340" customFormat="1" ht="13.5" x14ac:dyDescent="0.3"/>
    <row r="11341" customFormat="1" ht="13.5" x14ac:dyDescent="0.3"/>
    <row r="11342" customFormat="1" ht="13.5" x14ac:dyDescent="0.3"/>
    <row r="11343" customFormat="1" ht="13.5" x14ac:dyDescent="0.3"/>
    <row r="11344" customFormat="1" ht="13.5" x14ac:dyDescent="0.3"/>
    <row r="11345" customFormat="1" ht="13.5" x14ac:dyDescent="0.3"/>
    <row r="11346" customFormat="1" ht="13.5" x14ac:dyDescent="0.3"/>
    <row r="11347" customFormat="1" ht="13.5" x14ac:dyDescent="0.3"/>
    <row r="11348" customFormat="1" ht="13.5" x14ac:dyDescent="0.3"/>
    <row r="11349" customFormat="1" ht="13.5" x14ac:dyDescent="0.3"/>
    <row r="11350" customFormat="1" ht="13.5" x14ac:dyDescent="0.3"/>
    <row r="11351" customFormat="1" ht="13.5" x14ac:dyDescent="0.3"/>
    <row r="11352" customFormat="1" ht="13.5" x14ac:dyDescent="0.3"/>
    <row r="11353" customFormat="1" ht="13.5" x14ac:dyDescent="0.3"/>
    <row r="11354" customFormat="1" ht="13.5" x14ac:dyDescent="0.3"/>
    <row r="11355" customFormat="1" ht="13.5" x14ac:dyDescent="0.3"/>
    <row r="11356" customFormat="1" ht="13.5" x14ac:dyDescent="0.3"/>
    <row r="11357" customFormat="1" ht="13.5" x14ac:dyDescent="0.3"/>
    <row r="11358" customFormat="1" ht="13.5" x14ac:dyDescent="0.3"/>
    <row r="11359" customFormat="1" ht="13.5" x14ac:dyDescent="0.3"/>
    <row r="11360" customFormat="1" ht="13.5" x14ac:dyDescent="0.3"/>
    <row r="11361" customFormat="1" ht="13.5" x14ac:dyDescent="0.3"/>
    <row r="11362" customFormat="1" ht="13.5" x14ac:dyDescent="0.3"/>
    <row r="11363" customFormat="1" ht="13.5" x14ac:dyDescent="0.3"/>
    <row r="11364" customFormat="1" ht="13.5" x14ac:dyDescent="0.3"/>
    <row r="11365" customFormat="1" ht="13.5" x14ac:dyDescent="0.3"/>
    <row r="11366" customFormat="1" ht="13.5" x14ac:dyDescent="0.3"/>
    <row r="11367" customFormat="1" ht="13.5" x14ac:dyDescent="0.3"/>
    <row r="11368" customFormat="1" ht="13.5" x14ac:dyDescent="0.3"/>
    <row r="11369" customFormat="1" ht="13.5" x14ac:dyDescent="0.3"/>
    <row r="11370" customFormat="1" ht="13.5" x14ac:dyDescent="0.3"/>
    <row r="11371" customFormat="1" ht="13.5" x14ac:dyDescent="0.3"/>
    <row r="11372" customFormat="1" ht="13.5" x14ac:dyDescent="0.3"/>
    <row r="11373" customFormat="1" ht="13.5" x14ac:dyDescent="0.3"/>
    <row r="11374" customFormat="1" ht="13.5" x14ac:dyDescent="0.3"/>
    <row r="11375" customFormat="1" ht="13.5" x14ac:dyDescent="0.3"/>
    <row r="11376" customFormat="1" ht="13.5" x14ac:dyDescent="0.3"/>
    <row r="11377" customFormat="1" ht="13.5" x14ac:dyDescent="0.3"/>
    <row r="11378" customFormat="1" ht="13.5" x14ac:dyDescent="0.3"/>
    <row r="11379" customFormat="1" ht="13.5" x14ac:dyDescent="0.3"/>
    <row r="11380" customFormat="1" ht="13.5" x14ac:dyDescent="0.3"/>
    <row r="11381" customFormat="1" ht="13.5" x14ac:dyDescent="0.3"/>
    <row r="11382" customFormat="1" ht="13.5" x14ac:dyDescent="0.3"/>
    <row r="11383" customFormat="1" ht="13.5" x14ac:dyDescent="0.3"/>
    <row r="11384" customFormat="1" ht="13.5" x14ac:dyDescent="0.3"/>
    <row r="11385" customFormat="1" ht="13.5" x14ac:dyDescent="0.3"/>
    <row r="11386" customFormat="1" ht="13.5" x14ac:dyDescent="0.3"/>
    <row r="11387" customFormat="1" ht="13.5" x14ac:dyDescent="0.3"/>
    <row r="11388" customFormat="1" ht="13.5" x14ac:dyDescent="0.3"/>
    <row r="11389" customFormat="1" ht="13.5" x14ac:dyDescent="0.3"/>
    <row r="11390" customFormat="1" ht="13.5" x14ac:dyDescent="0.3"/>
    <row r="11391" customFormat="1" ht="13.5" x14ac:dyDescent="0.3"/>
    <row r="11392" customFormat="1" ht="13.5" x14ac:dyDescent="0.3"/>
    <row r="11393" customFormat="1" ht="13.5" x14ac:dyDescent="0.3"/>
    <row r="11394" customFormat="1" ht="13.5" x14ac:dyDescent="0.3"/>
    <row r="11395" customFormat="1" ht="13.5" x14ac:dyDescent="0.3"/>
    <row r="11396" customFormat="1" ht="13.5" x14ac:dyDescent="0.3"/>
    <row r="11397" customFormat="1" ht="13.5" x14ac:dyDescent="0.3"/>
    <row r="11398" customFormat="1" ht="13.5" x14ac:dyDescent="0.3"/>
    <row r="11399" customFormat="1" ht="13.5" x14ac:dyDescent="0.3"/>
    <row r="11400" customFormat="1" ht="13.5" x14ac:dyDescent="0.3"/>
    <row r="11401" customFormat="1" ht="13.5" x14ac:dyDescent="0.3"/>
    <row r="11402" customFormat="1" ht="13.5" x14ac:dyDescent="0.3"/>
    <row r="11403" customFormat="1" ht="13.5" x14ac:dyDescent="0.3"/>
    <row r="11404" customFormat="1" ht="13.5" x14ac:dyDescent="0.3"/>
    <row r="11405" customFormat="1" ht="13.5" x14ac:dyDescent="0.3"/>
    <row r="11406" customFormat="1" ht="13.5" x14ac:dyDescent="0.3"/>
    <row r="11407" customFormat="1" ht="13.5" x14ac:dyDescent="0.3"/>
    <row r="11408" customFormat="1" ht="13.5" x14ac:dyDescent="0.3"/>
    <row r="11409" customFormat="1" ht="13.5" x14ac:dyDescent="0.3"/>
    <row r="11410" customFormat="1" ht="13.5" x14ac:dyDescent="0.3"/>
    <row r="11411" customFormat="1" ht="13.5" x14ac:dyDescent="0.3"/>
    <row r="11412" customFormat="1" ht="13.5" x14ac:dyDescent="0.3"/>
    <row r="11413" customFormat="1" ht="13.5" x14ac:dyDescent="0.3"/>
    <row r="11414" customFormat="1" ht="13.5" x14ac:dyDescent="0.3"/>
    <row r="11415" customFormat="1" ht="13.5" x14ac:dyDescent="0.3"/>
    <row r="11416" customFormat="1" ht="13.5" x14ac:dyDescent="0.3"/>
    <row r="11417" customFormat="1" ht="13.5" x14ac:dyDescent="0.3"/>
    <row r="11418" customFormat="1" ht="13.5" x14ac:dyDescent="0.3"/>
    <row r="11419" customFormat="1" ht="13.5" x14ac:dyDescent="0.3"/>
    <row r="11420" customFormat="1" ht="13.5" x14ac:dyDescent="0.3"/>
    <row r="11421" customFormat="1" ht="13.5" x14ac:dyDescent="0.3"/>
    <row r="11422" customFormat="1" ht="13.5" x14ac:dyDescent="0.3"/>
    <row r="11423" customFormat="1" ht="13.5" x14ac:dyDescent="0.3"/>
    <row r="11424" customFormat="1" ht="13.5" x14ac:dyDescent="0.3"/>
    <row r="11425" customFormat="1" ht="13.5" x14ac:dyDescent="0.3"/>
    <row r="11426" customFormat="1" ht="13.5" x14ac:dyDescent="0.3"/>
    <row r="11427" customFormat="1" ht="13.5" x14ac:dyDescent="0.3"/>
    <row r="11428" customFormat="1" ht="13.5" x14ac:dyDescent="0.3"/>
    <row r="11429" customFormat="1" ht="13.5" x14ac:dyDescent="0.3"/>
    <row r="11430" customFormat="1" ht="13.5" x14ac:dyDescent="0.3"/>
    <row r="11431" customFormat="1" ht="13.5" x14ac:dyDescent="0.3"/>
    <row r="11432" customFormat="1" ht="13.5" x14ac:dyDescent="0.3"/>
    <row r="11433" customFormat="1" ht="13.5" x14ac:dyDescent="0.3"/>
    <row r="11434" customFormat="1" ht="13.5" x14ac:dyDescent="0.3"/>
    <row r="11435" customFormat="1" ht="13.5" x14ac:dyDescent="0.3"/>
    <row r="11436" customFormat="1" ht="13.5" x14ac:dyDescent="0.3"/>
    <row r="11437" customFormat="1" ht="13.5" x14ac:dyDescent="0.3"/>
    <row r="11438" customFormat="1" ht="13.5" x14ac:dyDescent="0.3"/>
    <row r="11439" customFormat="1" ht="13.5" x14ac:dyDescent="0.3"/>
    <row r="11440" customFormat="1" ht="13.5" x14ac:dyDescent="0.3"/>
    <row r="11441" customFormat="1" ht="13.5" x14ac:dyDescent="0.3"/>
    <row r="11442" customFormat="1" ht="13.5" x14ac:dyDescent="0.3"/>
    <row r="11443" customFormat="1" ht="13.5" x14ac:dyDescent="0.3"/>
    <row r="11444" customFormat="1" ht="13.5" x14ac:dyDescent="0.3"/>
    <row r="11445" customFormat="1" ht="13.5" x14ac:dyDescent="0.3"/>
    <row r="11446" customFormat="1" ht="13.5" x14ac:dyDescent="0.3"/>
    <row r="11447" customFormat="1" ht="13.5" x14ac:dyDescent="0.3"/>
    <row r="11448" customFormat="1" ht="13.5" x14ac:dyDescent="0.3"/>
    <row r="11449" customFormat="1" ht="13.5" x14ac:dyDescent="0.3"/>
    <row r="11450" customFormat="1" ht="13.5" x14ac:dyDescent="0.3"/>
    <row r="11451" customFormat="1" ht="13.5" x14ac:dyDescent="0.3"/>
    <row r="11452" customFormat="1" ht="13.5" x14ac:dyDescent="0.3"/>
    <row r="11453" customFormat="1" ht="13.5" x14ac:dyDescent="0.3"/>
    <row r="11454" customFormat="1" ht="13.5" x14ac:dyDescent="0.3"/>
    <row r="11455" customFormat="1" ht="13.5" x14ac:dyDescent="0.3"/>
    <row r="11456" customFormat="1" ht="13.5" x14ac:dyDescent="0.3"/>
    <row r="11457" customFormat="1" ht="13.5" x14ac:dyDescent="0.3"/>
    <row r="11458" customFormat="1" ht="13.5" x14ac:dyDescent="0.3"/>
    <row r="11459" customFormat="1" ht="13.5" x14ac:dyDescent="0.3"/>
    <row r="11460" customFormat="1" ht="13.5" x14ac:dyDescent="0.3"/>
    <row r="11461" customFormat="1" ht="13.5" x14ac:dyDescent="0.3"/>
    <row r="11462" customFormat="1" ht="13.5" x14ac:dyDescent="0.3"/>
    <row r="11463" customFormat="1" ht="13.5" x14ac:dyDescent="0.3"/>
    <row r="11464" customFormat="1" ht="13.5" x14ac:dyDescent="0.3"/>
    <row r="11465" customFormat="1" ht="13.5" x14ac:dyDescent="0.3"/>
    <row r="11466" customFormat="1" ht="13.5" x14ac:dyDescent="0.3"/>
    <row r="11467" customFormat="1" ht="13.5" x14ac:dyDescent="0.3"/>
    <row r="11468" customFormat="1" ht="13.5" x14ac:dyDescent="0.3"/>
    <row r="11469" customFormat="1" ht="13.5" x14ac:dyDescent="0.3"/>
    <row r="11470" customFormat="1" ht="13.5" x14ac:dyDescent="0.3"/>
    <row r="11471" customFormat="1" ht="13.5" x14ac:dyDescent="0.3"/>
    <row r="11472" customFormat="1" ht="13.5" x14ac:dyDescent="0.3"/>
    <row r="11473" customFormat="1" ht="13.5" x14ac:dyDescent="0.3"/>
    <row r="11474" customFormat="1" ht="13.5" x14ac:dyDescent="0.3"/>
    <row r="11475" customFormat="1" ht="13.5" x14ac:dyDescent="0.3"/>
    <row r="11476" customFormat="1" ht="13.5" x14ac:dyDescent="0.3"/>
    <row r="11477" customFormat="1" ht="13.5" x14ac:dyDescent="0.3"/>
    <row r="11478" customFormat="1" ht="13.5" x14ac:dyDescent="0.3"/>
    <row r="11479" customFormat="1" ht="13.5" x14ac:dyDescent="0.3"/>
    <row r="11480" customFormat="1" ht="13.5" x14ac:dyDescent="0.3"/>
    <row r="11481" customFormat="1" ht="13.5" x14ac:dyDescent="0.3"/>
    <row r="11482" customFormat="1" ht="13.5" x14ac:dyDescent="0.3"/>
    <row r="11483" customFormat="1" ht="13.5" x14ac:dyDescent="0.3"/>
    <row r="11484" customFormat="1" ht="13.5" x14ac:dyDescent="0.3"/>
    <row r="11485" customFormat="1" ht="13.5" x14ac:dyDescent="0.3"/>
    <row r="11486" customFormat="1" ht="13.5" x14ac:dyDescent="0.3"/>
    <row r="11487" customFormat="1" ht="13.5" x14ac:dyDescent="0.3"/>
    <row r="11488" customFormat="1" ht="13.5" x14ac:dyDescent="0.3"/>
    <row r="11489" customFormat="1" ht="13.5" x14ac:dyDescent="0.3"/>
    <row r="11490" customFormat="1" ht="13.5" x14ac:dyDescent="0.3"/>
    <row r="11491" customFormat="1" ht="13.5" x14ac:dyDescent="0.3"/>
    <row r="11492" customFormat="1" ht="13.5" x14ac:dyDescent="0.3"/>
    <row r="11493" customFormat="1" ht="13.5" x14ac:dyDescent="0.3"/>
    <row r="11494" customFormat="1" ht="13.5" x14ac:dyDescent="0.3"/>
    <row r="11495" customFormat="1" ht="13.5" x14ac:dyDescent="0.3"/>
    <row r="11496" customFormat="1" ht="13.5" x14ac:dyDescent="0.3"/>
    <row r="11497" customFormat="1" ht="13.5" x14ac:dyDescent="0.3"/>
    <row r="11498" customFormat="1" ht="13.5" x14ac:dyDescent="0.3"/>
    <row r="11499" customFormat="1" ht="13.5" x14ac:dyDescent="0.3"/>
    <row r="11500" customFormat="1" ht="13.5" x14ac:dyDescent="0.3"/>
    <row r="11501" customFormat="1" ht="13.5" x14ac:dyDescent="0.3"/>
    <row r="11502" customFormat="1" ht="13.5" x14ac:dyDescent="0.3"/>
    <row r="11503" customFormat="1" ht="13.5" x14ac:dyDescent="0.3"/>
    <row r="11504" customFormat="1" ht="13.5" x14ac:dyDescent="0.3"/>
    <row r="11505" customFormat="1" ht="13.5" x14ac:dyDescent="0.3"/>
    <row r="11506" customFormat="1" ht="13.5" x14ac:dyDescent="0.3"/>
    <row r="11507" customFormat="1" ht="13.5" x14ac:dyDescent="0.3"/>
    <row r="11508" customFormat="1" ht="13.5" x14ac:dyDescent="0.3"/>
    <row r="11509" customFormat="1" ht="13.5" x14ac:dyDescent="0.3"/>
    <row r="11510" customFormat="1" ht="13.5" x14ac:dyDescent="0.3"/>
    <row r="11511" customFormat="1" ht="13.5" x14ac:dyDescent="0.3"/>
    <row r="11512" customFormat="1" ht="13.5" x14ac:dyDescent="0.3"/>
    <row r="11513" customFormat="1" ht="13.5" x14ac:dyDescent="0.3"/>
    <row r="11514" customFormat="1" ht="13.5" x14ac:dyDescent="0.3"/>
    <row r="11515" customFormat="1" ht="13.5" x14ac:dyDescent="0.3"/>
    <row r="11516" customFormat="1" ht="13.5" x14ac:dyDescent="0.3"/>
    <row r="11517" customFormat="1" ht="13.5" x14ac:dyDescent="0.3"/>
    <row r="11518" customFormat="1" ht="13.5" x14ac:dyDescent="0.3"/>
    <row r="11519" customFormat="1" ht="13.5" x14ac:dyDescent="0.3"/>
    <row r="11520" customFormat="1" ht="13.5" x14ac:dyDescent="0.3"/>
    <row r="11521" customFormat="1" ht="13.5" x14ac:dyDescent="0.3"/>
    <row r="11522" customFormat="1" ht="13.5" x14ac:dyDescent="0.3"/>
    <row r="11523" customFormat="1" ht="13.5" x14ac:dyDescent="0.3"/>
    <row r="11524" customFormat="1" ht="13.5" x14ac:dyDescent="0.3"/>
    <row r="11525" customFormat="1" ht="13.5" x14ac:dyDescent="0.3"/>
    <row r="11526" customFormat="1" ht="13.5" x14ac:dyDescent="0.3"/>
    <row r="11527" customFormat="1" ht="13.5" x14ac:dyDescent="0.3"/>
    <row r="11528" customFormat="1" ht="13.5" x14ac:dyDescent="0.3"/>
    <row r="11529" customFormat="1" ht="13.5" x14ac:dyDescent="0.3"/>
    <row r="11530" customFormat="1" ht="13.5" x14ac:dyDescent="0.3"/>
    <row r="11531" customFormat="1" ht="13.5" x14ac:dyDescent="0.3"/>
    <row r="11532" customFormat="1" ht="13.5" x14ac:dyDescent="0.3"/>
    <row r="11533" customFormat="1" ht="13.5" x14ac:dyDescent="0.3"/>
    <row r="11534" customFormat="1" ht="13.5" x14ac:dyDescent="0.3"/>
    <row r="11535" customFormat="1" ht="13.5" x14ac:dyDescent="0.3"/>
    <row r="11536" customFormat="1" ht="13.5" x14ac:dyDescent="0.3"/>
    <row r="11537" customFormat="1" ht="13.5" x14ac:dyDescent="0.3"/>
    <row r="11538" customFormat="1" ht="13.5" x14ac:dyDescent="0.3"/>
    <row r="11539" customFormat="1" ht="13.5" x14ac:dyDescent="0.3"/>
    <row r="11540" customFormat="1" ht="13.5" x14ac:dyDescent="0.3"/>
    <row r="11541" customFormat="1" ht="13.5" x14ac:dyDescent="0.3"/>
    <row r="11542" customFormat="1" ht="13.5" x14ac:dyDescent="0.3"/>
    <row r="11543" customFormat="1" ht="13.5" x14ac:dyDescent="0.3"/>
    <row r="11544" customFormat="1" ht="13.5" x14ac:dyDescent="0.3"/>
    <row r="11545" customFormat="1" ht="13.5" x14ac:dyDescent="0.3"/>
    <row r="11546" customFormat="1" ht="13.5" x14ac:dyDescent="0.3"/>
    <row r="11547" customFormat="1" ht="13.5" x14ac:dyDescent="0.3"/>
    <row r="11548" customFormat="1" ht="13.5" x14ac:dyDescent="0.3"/>
    <row r="11549" customFormat="1" ht="13.5" x14ac:dyDescent="0.3"/>
    <row r="11550" customFormat="1" ht="13.5" x14ac:dyDescent="0.3"/>
    <row r="11551" customFormat="1" ht="13.5" x14ac:dyDescent="0.3"/>
    <row r="11552" customFormat="1" ht="13.5" x14ac:dyDescent="0.3"/>
    <row r="11553" customFormat="1" ht="13.5" x14ac:dyDescent="0.3"/>
    <row r="11554" customFormat="1" ht="13.5" x14ac:dyDescent="0.3"/>
    <row r="11555" customFormat="1" ht="13.5" x14ac:dyDescent="0.3"/>
    <row r="11556" customFormat="1" ht="13.5" x14ac:dyDescent="0.3"/>
    <row r="11557" customFormat="1" ht="13.5" x14ac:dyDescent="0.3"/>
    <row r="11558" customFormat="1" ht="13.5" x14ac:dyDescent="0.3"/>
    <row r="11559" customFormat="1" ht="13.5" x14ac:dyDescent="0.3"/>
    <row r="11560" customFormat="1" ht="13.5" x14ac:dyDescent="0.3"/>
    <row r="11561" customFormat="1" ht="13.5" x14ac:dyDescent="0.3"/>
    <row r="11562" customFormat="1" ht="13.5" x14ac:dyDescent="0.3"/>
    <row r="11563" customFormat="1" ht="13.5" x14ac:dyDescent="0.3"/>
    <row r="11564" customFormat="1" ht="13.5" x14ac:dyDescent="0.3"/>
    <row r="11565" customFormat="1" ht="13.5" x14ac:dyDescent="0.3"/>
    <row r="11566" customFormat="1" ht="13.5" x14ac:dyDescent="0.3"/>
    <row r="11567" customFormat="1" ht="13.5" x14ac:dyDescent="0.3"/>
    <row r="11568" customFormat="1" ht="13.5" x14ac:dyDescent="0.3"/>
    <row r="11569" customFormat="1" ht="13.5" x14ac:dyDescent="0.3"/>
    <row r="11570" customFormat="1" ht="13.5" x14ac:dyDescent="0.3"/>
    <row r="11571" customFormat="1" ht="13.5" x14ac:dyDescent="0.3"/>
    <row r="11572" customFormat="1" ht="13.5" x14ac:dyDescent="0.3"/>
    <row r="11573" customFormat="1" ht="13.5" x14ac:dyDescent="0.3"/>
    <row r="11574" customFormat="1" ht="13.5" x14ac:dyDescent="0.3"/>
    <row r="11575" customFormat="1" ht="13.5" x14ac:dyDescent="0.3"/>
    <row r="11576" customFormat="1" ht="13.5" x14ac:dyDescent="0.3"/>
    <row r="11577" customFormat="1" ht="13.5" x14ac:dyDescent="0.3"/>
    <row r="11578" customFormat="1" ht="13.5" x14ac:dyDescent="0.3"/>
    <row r="11579" customFormat="1" ht="13.5" x14ac:dyDescent="0.3"/>
    <row r="11580" customFormat="1" ht="13.5" x14ac:dyDescent="0.3"/>
    <row r="11581" customFormat="1" ht="13.5" x14ac:dyDescent="0.3"/>
    <row r="11582" customFormat="1" ht="13.5" x14ac:dyDescent="0.3"/>
    <row r="11583" customFormat="1" ht="13.5" x14ac:dyDescent="0.3"/>
    <row r="11584" customFormat="1" ht="13.5" x14ac:dyDescent="0.3"/>
    <row r="11585" customFormat="1" ht="13.5" x14ac:dyDescent="0.3"/>
    <row r="11586" customFormat="1" ht="13.5" x14ac:dyDescent="0.3"/>
    <row r="11587" customFormat="1" ht="13.5" x14ac:dyDescent="0.3"/>
    <row r="11588" customFormat="1" ht="13.5" x14ac:dyDescent="0.3"/>
    <row r="11589" customFormat="1" ht="13.5" x14ac:dyDescent="0.3"/>
    <row r="11590" customFormat="1" ht="13.5" x14ac:dyDescent="0.3"/>
    <row r="11591" customFormat="1" ht="13.5" x14ac:dyDescent="0.3"/>
    <row r="11592" customFormat="1" ht="13.5" x14ac:dyDescent="0.3"/>
    <row r="11593" customFormat="1" ht="13.5" x14ac:dyDescent="0.3"/>
    <row r="11594" customFormat="1" ht="13.5" x14ac:dyDescent="0.3"/>
    <row r="11595" customFormat="1" ht="13.5" x14ac:dyDescent="0.3"/>
    <row r="11596" customFormat="1" ht="13.5" x14ac:dyDescent="0.3"/>
    <row r="11597" customFormat="1" ht="13.5" x14ac:dyDescent="0.3"/>
    <row r="11598" customFormat="1" ht="13.5" x14ac:dyDescent="0.3"/>
    <row r="11599" customFormat="1" ht="13.5" x14ac:dyDescent="0.3"/>
    <row r="11600" customFormat="1" ht="13.5" x14ac:dyDescent="0.3"/>
    <row r="11601" customFormat="1" ht="13.5" x14ac:dyDescent="0.3"/>
    <row r="11602" customFormat="1" ht="13.5" x14ac:dyDescent="0.3"/>
    <row r="11603" customFormat="1" ht="13.5" x14ac:dyDescent="0.3"/>
    <row r="11604" customFormat="1" ht="13.5" x14ac:dyDescent="0.3"/>
    <row r="11605" customFormat="1" ht="13.5" x14ac:dyDescent="0.3"/>
    <row r="11606" customFormat="1" ht="13.5" x14ac:dyDescent="0.3"/>
    <row r="11607" customFormat="1" ht="13.5" x14ac:dyDescent="0.3"/>
    <row r="11608" customFormat="1" ht="13.5" x14ac:dyDescent="0.3"/>
    <row r="11609" customFormat="1" ht="13.5" x14ac:dyDescent="0.3"/>
    <row r="11610" customFormat="1" ht="13.5" x14ac:dyDescent="0.3"/>
    <row r="11611" customFormat="1" ht="13.5" x14ac:dyDescent="0.3"/>
    <row r="11612" customFormat="1" ht="13.5" x14ac:dyDescent="0.3"/>
    <row r="11613" customFormat="1" ht="13.5" x14ac:dyDescent="0.3"/>
    <row r="11614" customFormat="1" ht="13.5" x14ac:dyDescent="0.3"/>
    <row r="11615" customFormat="1" ht="13.5" x14ac:dyDescent="0.3"/>
    <row r="11616" customFormat="1" ht="13.5" x14ac:dyDescent="0.3"/>
    <row r="11617" customFormat="1" ht="13.5" x14ac:dyDescent="0.3"/>
    <row r="11618" customFormat="1" ht="13.5" x14ac:dyDescent="0.3"/>
    <row r="11619" customFormat="1" ht="13.5" x14ac:dyDescent="0.3"/>
    <row r="11620" customFormat="1" ht="13.5" x14ac:dyDescent="0.3"/>
    <row r="11621" customFormat="1" ht="13.5" x14ac:dyDescent="0.3"/>
    <row r="11622" customFormat="1" ht="13.5" x14ac:dyDescent="0.3"/>
    <row r="11623" customFormat="1" ht="13.5" x14ac:dyDescent="0.3"/>
    <row r="11624" customFormat="1" ht="13.5" x14ac:dyDescent="0.3"/>
    <row r="11625" customFormat="1" ht="13.5" x14ac:dyDescent="0.3"/>
    <row r="11626" customFormat="1" ht="13.5" x14ac:dyDescent="0.3"/>
    <row r="11627" customFormat="1" ht="13.5" x14ac:dyDescent="0.3"/>
    <row r="11628" customFormat="1" ht="13.5" x14ac:dyDescent="0.3"/>
    <row r="11629" customFormat="1" ht="13.5" x14ac:dyDescent="0.3"/>
    <row r="11630" customFormat="1" ht="13.5" x14ac:dyDescent="0.3"/>
    <row r="11631" customFormat="1" ht="13.5" x14ac:dyDescent="0.3"/>
    <row r="11632" customFormat="1" ht="13.5" x14ac:dyDescent="0.3"/>
    <row r="11633" customFormat="1" ht="13.5" x14ac:dyDescent="0.3"/>
    <row r="11634" customFormat="1" ht="13.5" x14ac:dyDescent="0.3"/>
    <row r="11635" customFormat="1" ht="13.5" x14ac:dyDescent="0.3"/>
    <row r="11636" customFormat="1" ht="13.5" x14ac:dyDescent="0.3"/>
    <row r="11637" customFormat="1" ht="13.5" x14ac:dyDescent="0.3"/>
    <row r="11638" customFormat="1" ht="13.5" x14ac:dyDescent="0.3"/>
    <row r="11639" customFormat="1" ht="13.5" x14ac:dyDescent="0.3"/>
    <row r="11640" customFormat="1" ht="13.5" x14ac:dyDescent="0.3"/>
    <row r="11641" customFormat="1" ht="13.5" x14ac:dyDescent="0.3"/>
    <row r="11642" customFormat="1" ht="13.5" x14ac:dyDescent="0.3"/>
    <row r="11643" customFormat="1" ht="13.5" x14ac:dyDescent="0.3"/>
    <row r="11644" customFormat="1" ht="13.5" x14ac:dyDescent="0.3"/>
    <row r="11645" customFormat="1" ht="13.5" x14ac:dyDescent="0.3"/>
    <row r="11646" customFormat="1" ht="13.5" x14ac:dyDescent="0.3"/>
    <row r="11647" customFormat="1" ht="13.5" x14ac:dyDescent="0.3"/>
    <row r="11648" customFormat="1" ht="13.5" x14ac:dyDescent="0.3"/>
    <row r="11649" customFormat="1" ht="13.5" x14ac:dyDescent="0.3"/>
    <row r="11650" customFormat="1" ht="13.5" x14ac:dyDescent="0.3"/>
    <row r="11651" customFormat="1" ht="13.5" x14ac:dyDescent="0.3"/>
    <row r="11652" customFormat="1" ht="13.5" x14ac:dyDescent="0.3"/>
    <row r="11653" customFormat="1" ht="13.5" x14ac:dyDescent="0.3"/>
    <row r="11654" customFormat="1" ht="13.5" x14ac:dyDescent="0.3"/>
    <row r="11655" customFormat="1" ht="13.5" x14ac:dyDescent="0.3"/>
    <row r="11656" customFormat="1" ht="13.5" x14ac:dyDescent="0.3"/>
    <row r="11657" customFormat="1" ht="13.5" x14ac:dyDescent="0.3"/>
    <row r="11658" customFormat="1" ht="13.5" x14ac:dyDescent="0.3"/>
    <row r="11659" customFormat="1" ht="13.5" x14ac:dyDescent="0.3"/>
    <row r="11660" customFormat="1" ht="13.5" x14ac:dyDescent="0.3"/>
    <row r="11661" customFormat="1" ht="13.5" x14ac:dyDescent="0.3"/>
    <row r="11662" customFormat="1" ht="13.5" x14ac:dyDescent="0.3"/>
    <row r="11663" customFormat="1" ht="13.5" x14ac:dyDescent="0.3"/>
    <row r="11664" customFormat="1" ht="13.5" x14ac:dyDescent="0.3"/>
    <row r="11665" customFormat="1" ht="13.5" x14ac:dyDescent="0.3"/>
    <row r="11666" customFormat="1" ht="13.5" x14ac:dyDescent="0.3"/>
    <row r="11667" customFormat="1" ht="13.5" x14ac:dyDescent="0.3"/>
    <row r="11668" customFormat="1" ht="13.5" x14ac:dyDescent="0.3"/>
    <row r="11669" customFormat="1" ht="13.5" x14ac:dyDescent="0.3"/>
    <row r="11670" customFormat="1" ht="13.5" x14ac:dyDescent="0.3"/>
    <row r="11671" customFormat="1" ht="13.5" x14ac:dyDescent="0.3"/>
    <row r="11672" customFormat="1" ht="13.5" x14ac:dyDescent="0.3"/>
    <row r="11673" customFormat="1" ht="13.5" x14ac:dyDescent="0.3"/>
    <row r="11674" customFormat="1" ht="13.5" x14ac:dyDescent="0.3"/>
    <row r="11675" customFormat="1" ht="13.5" x14ac:dyDescent="0.3"/>
    <row r="11676" customFormat="1" ht="13.5" x14ac:dyDescent="0.3"/>
    <row r="11677" customFormat="1" ht="13.5" x14ac:dyDescent="0.3"/>
    <row r="11678" customFormat="1" ht="13.5" x14ac:dyDescent="0.3"/>
    <row r="11679" customFormat="1" ht="13.5" x14ac:dyDescent="0.3"/>
    <row r="11680" customFormat="1" ht="13.5" x14ac:dyDescent="0.3"/>
    <row r="11681" customFormat="1" ht="13.5" x14ac:dyDescent="0.3"/>
    <row r="11682" customFormat="1" ht="13.5" x14ac:dyDescent="0.3"/>
    <row r="11683" customFormat="1" ht="13.5" x14ac:dyDescent="0.3"/>
    <row r="11684" customFormat="1" ht="13.5" x14ac:dyDescent="0.3"/>
    <row r="11685" customFormat="1" ht="13.5" x14ac:dyDescent="0.3"/>
    <row r="11686" customFormat="1" ht="13.5" x14ac:dyDescent="0.3"/>
    <row r="11687" customFormat="1" ht="13.5" x14ac:dyDescent="0.3"/>
    <row r="11688" customFormat="1" ht="13.5" x14ac:dyDescent="0.3"/>
    <row r="11689" customFormat="1" ht="13.5" x14ac:dyDescent="0.3"/>
    <row r="11690" customFormat="1" ht="13.5" x14ac:dyDescent="0.3"/>
    <row r="11691" customFormat="1" ht="13.5" x14ac:dyDescent="0.3"/>
    <row r="11692" customFormat="1" ht="13.5" x14ac:dyDescent="0.3"/>
    <row r="11693" customFormat="1" ht="13.5" x14ac:dyDescent="0.3"/>
    <row r="11694" customFormat="1" ht="13.5" x14ac:dyDescent="0.3"/>
    <row r="11695" customFormat="1" ht="13.5" x14ac:dyDescent="0.3"/>
    <row r="11696" customFormat="1" ht="13.5" x14ac:dyDescent="0.3"/>
    <row r="11697" customFormat="1" ht="13.5" x14ac:dyDescent="0.3"/>
    <row r="11698" customFormat="1" ht="13.5" x14ac:dyDescent="0.3"/>
    <row r="11699" customFormat="1" ht="13.5" x14ac:dyDescent="0.3"/>
    <row r="11700" customFormat="1" ht="13.5" x14ac:dyDescent="0.3"/>
    <row r="11701" customFormat="1" ht="13.5" x14ac:dyDescent="0.3"/>
    <row r="11702" customFormat="1" ht="13.5" x14ac:dyDescent="0.3"/>
    <row r="11703" customFormat="1" ht="13.5" x14ac:dyDescent="0.3"/>
    <row r="11704" customFormat="1" ht="13.5" x14ac:dyDescent="0.3"/>
    <row r="11705" customFormat="1" ht="13.5" x14ac:dyDescent="0.3"/>
    <row r="11706" customFormat="1" ht="13.5" x14ac:dyDescent="0.3"/>
    <row r="11707" customFormat="1" ht="13.5" x14ac:dyDescent="0.3"/>
    <row r="11708" customFormat="1" ht="13.5" x14ac:dyDescent="0.3"/>
    <row r="11709" customFormat="1" ht="13.5" x14ac:dyDescent="0.3"/>
    <row r="11710" customFormat="1" ht="13.5" x14ac:dyDescent="0.3"/>
    <row r="11711" customFormat="1" ht="13.5" x14ac:dyDescent="0.3"/>
    <row r="11712" customFormat="1" ht="13.5" x14ac:dyDescent="0.3"/>
    <row r="11713" customFormat="1" ht="13.5" x14ac:dyDescent="0.3"/>
    <row r="11714" customFormat="1" ht="13.5" x14ac:dyDescent="0.3"/>
    <row r="11715" customFormat="1" ht="13.5" x14ac:dyDescent="0.3"/>
    <row r="11716" customFormat="1" ht="13.5" x14ac:dyDescent="0.3"/>
    <row r="11717" customFormat="1" ht="13.5" x14ac:dyDescent="0.3"/>
    <row r="11718" customFormat="1" ht="13.5" x14ac:dyDescent="0.3"/>
    <row r="11719" customFormat="1" ht="13.5" x14ac:dyDescent="0.3"/>
    <row r="11720" customFormat="1" ht="13.5" x14ac:dyDescent="0.3"/>
    <row r="11721" customFormat="1" ht="13.5" x14ac:dyDescent="0.3"/>
    <row r="11722" customFormat="1" ht="13.5" x14ac:dyDescent="0.3"/>
    <row r="11723" customFormat="1" ht="13.5" x14ac:dyDescent="0.3"/>
    <row r="11724" customFormat="1" ht="13.5" x14ac:dyDescent="0.3"/>
    <row r="11725" customFormat="1" ht="13.5" x14ac:dyDescent="0.3"/>
    <row r="11726" customFormat="1" ht="13.5" x14ac:dyDescent="0.3"/>
    <row r="11727" customFormat="1" ht="13.5" x14ac:dyDescent="0.3"/>
    <row r="11728" customFormat="1" ht="13.5" x14ac:dyDescent="0.3"/>
    <row r="11729" customFormat="1" ht="13.5" x14ac:dyDescent="0.3"/>
    <row r="11730" customFormat="1" ht="13.5" x14ac:dyDescent="0.3"/>
    <row r="11731" customFormat="1" ht="13.5" x14ac:dyDescent="0.3"/>
    <row r="11732" customFormat="1" ht="13.5" x14ac:dyDescent="0.3"/>
    <row r="11733" customFormat="1" ht="13.5" x14ac:dyDescent="0.3"/>
    <row r="11734" customFormat="1" ht="13.5" x14ac:dyDescent="0.3"/>
    <row r="11735" customFormat="1" ht="13.5" x14ac:dyDescent="0.3"/>
    <row r="11736" customFormat="1" ht="13.5" x14ac:dyDescent="0.3"/>
    <row r="11737" customFormat="1" ht="13.5" x14ac:dyDescent="0.3"/>
    <row r="11738" customFormat="1" ht="13.5" x14ac:dyDescent="0.3"/>
    <row r="11739" customFormat="1" ht="13.5" x14ac:dyDescent="0.3"/>
    <row r="11740" customFormat="1" ht="13.5" x14ac:dyDescent="0.3"/>
    <row r="11741" customFormat="1" ht="13.5" x14ac:dyDescent="0.3"/>
    <row r="11742" customFormat="1" ht="13.5" x14ac:dyDescent="0.3"/>
    <row r="11743" customFormat="1" ht="13.5" x14ac:dyDescent="0.3"/>
    <row r="11744" customFormat="1" ht="13.5" x14ac:dyDescent="0.3"/>
    <row r="11745" customFormat="1" ht="13.5" x14ac:dyDescent="0.3"/>
    <row r="11746" customFormat="1" ht="13.5" x14ac:dyDescent="0.3"/>
    <row r="11747" customFormat="1" ht="13.5" x14ac:dyDescent="0.3"/>
    <row r="11748" customFormat="1" ht="13.5" x14ac:dyDescent="0.3"/>
    <row r="11749" customFormat="1" ht="13.5" x14ac:dyDescent="0.3"/>
    <row r="11750" customFormat="1" ht="13.5" x14ac:dyDescent="0.3"/>
    <row r="11751" customFormat="1" ht="13.5" x14ac:dyDescent="0.3"/>
    <row r="11752" customFormat="1" ht="13.5" x14ac:dyDescent="0.3"/>
    <row r="11753" customFormat="1" ht="13.5" x14ac:dyDescent="0.3"/>
    <row r="11754" customFormat="1" ht="13.5" x14ac:dyDescent="0.3"/>
    <row r="11755" customFormat="1" ht="13.5" x14ac:dyDescent="0.3"/>
    <row r="11756" customFormat="1" ht="13.5" x14ac:dyDescent="0.3"/>
    <row r="11757" customFormat="1" ht="13.5" x14ac:dyDescent="0.3"/>
    <row r="11758" customFormat="1" ht="13.5" x14ac:dyDescent="0.3"/>
    <row r="11759" customFormat="1" ht="13.5" x14ac:dyDescent="0.3"/>
    <row r="11760" customFormat="1" ht="13.5" x14ac:dyDescent="0.3"/>
    <row r="11761" customFormat="1" ht="13.5" x14ac:dyDescent="0.3"/>
    <row r="11762" customFormat="1" ht="13.5" x14ac:dyDescent="0.3"/>
    <row r="11763" customFormat="1" ht="13.5" x14ac:dyDescent="0.3"/>
    <row r="11764" customFormat="1" ht="13.5" x14ac:dyDescent="0.3"/>
    <row r="11765" customFormat="1" ht="13.5" x14ac:dyDescent="0.3"/>
    <row r="11766" customFormat="1" ht="13.5" x14ac:dyDescent="0.3"/>
    <row r="11767" customFormat="1" ht="13.5" x14ac:dyDescent="0.3"/>
    <row r="11768" customFormat="1" ht="13.5" x14ac:dyDescent="0.3"/>
    <row r="11769" customFormat="1" ht="13.5" x14ac:dyDescent="0.3"/>
    <row r="11770" customFormat="1" ht="13.5" x14ac:dyDescent="0.3"/>
    <row r="11771" customFormat="1" ht="13.5" x14ac:dyDescent="0.3"/>
    <row r="11772" customFormat="1" ht="13.5" x14ac:dyDescent="0.3"/>
    <row r="11773" customFormat="1" ht="13.5" x14ac:dyDescent="0.3"/>
    <row r="11774" customFormat="1" ht="13.5" x14ac:dyDescent="0.3"/>
    <row r="11775" customFormat="1" ht="13.5" x14ac:dyDescent="0.3"/>
    <row r="11776" customFormat="1" ht="13.5" x14ac:dyDescent="0.3"/>
    <row r="11777" customFormat="1" ht="13.5" x14ac:dyDescent="0.3"/>
    <row r="11778" customFormat="1" ht="13.5" x14ac:dyDescent="0.3"/>
    <row r="11779" customFormat="1" ht="13.5" x14ac:dyDescent="0.3"/>
    <row r="11780" customFormat="1" ht="13.5" x14ac:dyDescent="0.3"/>
    <row r="11781" customFormat="1" ht="13.5" x14ac:dyDescent="0.3"/>
    <row r="11782" customFormat="1" ht="13.5" x14ac:dyDescent="0.3"/>
    <row r="11783" customFormat="1" ht="13.5" x14ac:dyDescent="0.3"/>
    <row r="11784" customFormat="1" ht="13.5" x14ac:dyDescent="0.3"/>
    <row r="11785" customFormat="1" ht="13.5" x14ac:dyDescent="0.3"/>
    <row r="11786" customFormat="1" ht="13.5" x14ac:dyDescent="0.3"/>
    <row r="11787" customFormat="1" ht="13.5" x14ac:dyDescent="0.3"/>
    <row r="11788" customFormat="1" ht="13.5" x14ac:dyDescent="0.3"/>
    <row r="11789" customFormat="1" ht="13.5" x14ac:dyDescent="0.3"/>
    <row r="11790" customFormat="1" ht="13.5" x14ac:dyDescent="0.3"/>
    <row r="11791" customFormat="1" ht="13.5" x14ac:dyDescent="0.3"/>
    <row r="11792" customFormat="1" ht="13.5" x14ac:dyDescent="0.3"/>
    <row r="11793" customFormat="1" ht="13.5" x14ac:dyDescent="0.3"/>
  </sheetData>
  <sheetProtection algorithmName="SHA-512" hashValue="XlMPae00ihEvqXtx2SJoFhcgi3qAd5S1zjypET48JeiZVhvPzSIE37W8ruTHNyAUsIYFGpFz6HAkbDwS/OwWsg==" saltValue="+fIIQNhgJnpUmFb6fqMEag==" spinCount="100000" sheet="1" objects="1" scenarios="1"/>
  <dataValidations count="2">
    <dataValidation type="whole" showInputMessage="1" showErrorMessage="1" errorTitle="Incorrect number" error="Please enter quarterly consumption between 700-4000kWh" sqref="C5" xr:uid="{21B1943C-7120-F949-AF30-3D6FC4A0455F}">
      <formula1>700</formula1>
      <formula2>4000</formula2>
    </dataValidation>
    <dataValidation type="decimal" showInputMessage="1" showErrorMessage="1" errorTitle="Incorrect entry" error="Enter 1.5 or 3.0 only" sqref="C4" xr:uid="{64B6C905-50AA-0A45-A4D0-0D87B73FDF13}">
      <formula1>1.5</formula1>
      <formula2>3</formula2>
    </dataValidation>
  </dataValidations>
  <pageMargins left="0.75" right="0.75" top="1" bottom="1" header="0.5" footer="0.5"/>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36019-C4DA-D44F-8CA1-C9A7C10FDD4B}">
  <sheetPr codeName="Sheet43">
    <tabColor rgb="FFFFC000"/>
  </sheetPr>
  <dimension ref="A1:ALN13669"/>
  <sheetViews>
    <sheetView topLeftCell="A2" workbookViewId="0">
      <selection activeCell="Y10" sqref="Y10:Y40"/>
    </sheetView>
  </sheetViews>
  <sheetFormatPr defaultColWidth="10.84375" defaultRowHeight="14" x14ac:dyDescent="0.3"/>
  <cols>
    <col min="1" max="1" width="24.84375" style="372" customWidth="1"/>
    <col min="2" max="2" width="24.4609375" style="372" customWidth="1"/>
    <col min="3" max="3" width="12.15234375" style="372" customWidth="1"/>
    <col min="4" max="4" width="13.84375" style="372" customWidth="1"/>
    <col min="5" max="5" width="12.15234375" style="372" customWidth="1"/>
    <col min="6" max="6" width="13.4609375" style="372" customWidth="1"/>
    <col min="7" max="7" width="13.84375" style="372" customWidth="1"/>
    <col min="8" max="8" width="14" style="372" customWidth="1"/>
    <col min="9" max="9" width="14.4609375" style="372" bestFit="1" customWidth="1"/>
    <col min="10" max="10" width="13" style="372" hidden="1" customWidth="1"/>
    <col min="11" max="11" width="12.15234375" style="372" hidden="1" customWidth="1"/>
    <col min="12" max="17" width="12.15234375" style="372" customWidth="1"/>
    <col min="18" max="23" width="12.15234375" style="372" hidden="1" customWidth="1"/>
    <col min="24" max="27" width="12.15234375" style="372" customWidth="1"/>
    <col min="28" max="1002" width="11.07421875" customWidth="1"/>
    <col min="1003" max="16384" width="10.84375" style="372"/>
  </cols>
  <sheetData>
    <row r="1" spans="1:40" customFormat="1" ht="13.5" x14ac:dyDescent="0.3">
      <c r="A1" s="504" t="s">
        <v>364</v>
      </c>
      <c r="B1" s="504"/>
      <c r="C1" s="504"/>
      <c r="D1" s="504"/>
      <c r="E1" s="504"/>
      <c r="F1" s="504"/>
      <c r="G1" s="504"/>
      <c r="H1" s="504"/>
      <c r="I1" s="504"/>
      <c r="J1" s="504"/>
      <c r="K1" s="504">
        <v>3</v>
      </c>
      <c r="L1" s="504"/>
      <c r="M1" s="504"/>
      <c r="N1" s="504"/>
      <c r="O1" s="504"/>
      <c r="P1" s="504"/>
      <c r="Q1" s="504"/>
      <c r="R1" s="504"/>
      <c r="S1" s="504"/>
      <c r="T1" s="504"/>
      <c r="U1" s="504"/>
      <c r="V1" s="504"/>
      <c r="W1" s="504"/>
      <c r="X1" s="504"/>
      <c r="Y1" s="504"/>
      <c r="Z1" s="504"/>
      <c r="AA1" s="504"/>
      <c r="AB1" s="504"/>
      <c r="AC1" s="504"/>
      <c r="AD1" s="504"/>
      <c r="AE1" s="504"/>
      <c r="AF1" s="504"/>
      <c r="AG1" s="504"/>
      <c r="AH1" s="504"/>
      <c r="AI1" s="504"/>
      <c r="AJ1" s="504"/>
      <c r="AK1" s="504"/>
      <c r="AL1" s="504"/>
      <c r="AM1" s="504"/>
      <c r="AN1" s="504"/>
    </row>
    <row r="2" spans="1:40" customFormat="1" ht="13.5" x14ac:dyDescent="0.3">
      <c r="A2" s="505" t="s">
        <v>559</v>
      </c>
      <c r="B2" s="504"/>
      <c r="C2" s="504"/>
      <c r="D2" s="504"/>
      <c r="E2" s="504"/>
      <c r="F2" s="504"/>
      <c r="G2" s="504"/>
      <c r="H2" s="504"/>
      <c r="I2" s="504"/>
      <c r="J2" s="504"/>
      <c r="K2" s="504"/>
      <c r="L2" s="504"/>
      <c r="M2" s="504"/>
      <c r="N2" s="504"/>
      <c r="O2" s="504"/>
      <c r="P2" s="504"/>
      <c r="Q2" s="504"/>
      <c r="R2" s="504"/>
      <c r="S2" s="504"/>
      <c r="T2" s="504"/>
      <c r="U2" s="504"/>
      <c r="V2" s="504"/>
      <c r="W2" s="504"/>
      <c r="X2" s="504"/>
      <c r="Y2" s="504"/>
      <c r="Z2" s="504"/>
      <c r="AA2" s="504"/>
      <c r="AB2" s="504"/>
      <c r="AC2" s="504"/>
      <c r="AD2" s="504"/>
      <c r="AE2" s="504"/>
      <c r="AF2" s="504"/>
      <c r="AG2" s="504"/>
      <c r="AH2" s="504"/>
      <c r="AI2" s="504"/>
      <c r="AJ2" s="504"/>
      <c r="AK2" s="504"/>
      <c r="AL2" s="504"/>
      <c r="AM2" s="504"/>
      <c r="AN2" s="504"/>
    </row>
    <row r="3" spans="1:40" customFormat="1" ht="13.5" x14ac:dyDescent="0.3">
      <c r="A3" s="504"/>
      <c r="B3" s="504"/>
      <c r="C3" s="504"/>
      <c r="D3" s="504"/>
      <c r="E3" s="504"/>
      <c r="F3" s="504"/>
      <c r="G3" s="504"/>
      <c r="H3" s="504"/>
      <c r="I3" s="504"/>
      <c r="J3" s="504"/>
      <c r="K3" s="504"/>
      <c r="L3" s="504"/>
      <c r="M3" s="504"/>
      <c r="N3" s="504"/>
      <c r="O3" s="504"/>
      <c r="P3" s="504"/>
      <c r="Q3" s="504"/>
      <c r="R3" s="504"/>
      <c r="S3" s="504"/>
      <c r="T3" s="504"/>
      <c r="U3" s="504"/>
      <c r="V3" s="504"/>
      <c r="W3" s="504"/>
      <c r="X3" s="504"/>
      <c r="Y3" s="504"/>
      <c r="Z3" s="504"/>
      <c r="AA3" s="504"/>
      <c r="AB3" s="504"/>
      <c r="AC3" s="504"/>
      <c r="AD3" s="504"/>
      <c r="AE3" s="504"/>
      <c r="AF3" s="504"/>
      <c r="AG3" s="504"/>
      <c r="AH3" s="504"/>
      <c r="AI3" s="504"/>
      <c r="AJ3" s="504"/>
      <c r="AK3" s="504"/>
      <c r="AL3" s="504"/>
      <c r="AM3" s="504"/>
      <c r="AN3" s="504"/>
    </row>
    <row r="4" spans="1:40" x14ac:dyDescent="0.3">
      <c r="A4" s="301" t="s">
        <v>365</v>
      </c>
      <c r="B4" s="302"/>
      <c r="C4" s="303">
        <v>3</v>
      </c>
      <c r="D4" s="304" t="s">
        <v>483</v>
      </c>
      <c r="E4" s="305">
        <f>IF(C4&lt;K1,(675),(1350))</f>
        <v>1350</v>
      </c>
      <c r="F4" s="301"/>
      <c r="G4" s="306" t="s">
        <v>484</v>
      </c>
      <c r="H4" s="307" t="s">
        <v>485</v>
      </c>
      <c r="I4" s="308" t="s">
        <v>397</v>
      </c>
      <c r="J4" s="504"/>
      <c r="K4" s="504"/>
      <c r="L4" s="504"/>
      <c r="M4" s="504"/>
      <c r="N4" s="504"/>
      <c r="O4" s="504"/>
      <c r="P4" s="504"/>
      <c r="Q4" s="504"/>
      <c r="R4" s="504"/>
      <c r="S4" s="504"/>
      <c r="T4" s="504"/>
      <c r="U4" s="504"/>
      <c r="V4" s="504"/>
      <c r="W4" s="504"/>
      <c r="X4" s="504"/>
      <c r="Y4" s="504"/>
      <c r="Z4" s="504"/>
      <c r="AA4" s="504"/>
      <c r="AB4" s="504"/>
      <c r="AC4" s="504"/>
      <c r="AD4" s="504"/>
      <c r="AE4" s="504"/>
      <c r="AF4" s="504"/>
      <c r="AG4" s="504"/>
      <c r="AH4" s="504"/>
      <c r="AI4" s="504"/>
      <c r="AJ4" s="504"/>
      <c r="AK4" s="504"/>
      <c r="AL4" s="504"/>
      <c r="AM4" s="504"/>
      <c r="AN4" s="504"/>
    </row>
    <row r="5" spans="1:40" x14ac:dyDescent="0.3">
      <c r="A5" s="309" t="s">
        <v>486</v>
      </c>
      <c r="B5" s="310"/>
      <c r="C5" s="311">
        <v>1500</v>
      </c>
      <c r="D5" s="304" t="s">
        <v>487</v>
      </c>
      <c r="E5" s="312">
        <f>C5-(E4-E6)</f>
        <v>893.85</v>
      </c>
      <c r="F5" s="304" t="s">
        <v>488</v>
      </c>
      <c r="G5" s="313">
        <f>E5*70/100</f>
        <v>625.69500000000005</v>
      </c>
      <c r="H5" s="314">
        <f>E5*30/100</f>
        <v>268.15499999999997</v>
      </c>
      <c r="I5" s="315"/>
      <c r="J5" s="504"/>
      <c r="K5" s="504"/>
      <c r="L5" s="504"/>
      <c r="M5" s="504"/>
      <c r="N5" s="504"/>
      <c r="O5" s="504"/>
      <c r="P5" s="504"/>
      <c r="Q5" s="504"/>
      <c r="R5" s="504"/>
      <c r="S5" s="504"/>
      <c r="T5" s="504"/>
      <c r="U5" s="504"/>
      <c r="V5" s="504"/>
      <c r="W5" s="504"/>
      <c r="X5" s="504"/>
      <c r="Y5" s="504"/>
      <c r="Z5" s="504"/>
      <c r="AA5" s="504"/>
      <c r="AB5" s="504"/>
      <c r="AC5" s="504"/>
      <c r="AD5" s="504"/>
      <c r="AE5" s="504"/>
      <c r="AF5" s="504"/>
      <c r="AG5" s="504"/>
      <c r="AH5" s="504"/>
      <c r="AI5" s="504"/>
      <c r="AJ5" s="504"/>
      <c r="AK5" s="504"/>
      <c r="AL5" s="504"/>
      <c r="AM5" s="504"/>
      <c r="AN5" s="504"/>
    </row>
    <row r="6" spans="1:40" x14ac:dyDescent="0.3">
      <c r="A6" s="504"/>
      <c r="B6" s="504"/>
      <c r="C6" s="504"/>
      <c r="D6" s="304" t="s">
        <v>489</v>
      </c>
      <c r="E6" s="312">
        <f>IF(C4&lt;K1,(E4*27.3/100),(E4*55.1/100))</f>
        <v>743.85</v>
      </c>
      <c r="F6" s="309" t="s">
        <v>396</v>
      </c>
      <c r="G6" s="316">
        <f>E5*20/100</f>
        <v>178.77</v>
      </c>
      <c r="H6" s="317">
        <f>E5*30/100</f>
        <v>268.15499999999997</v>
      </c>
      <c r="I6" s="318">
        <f>E5*50/100</f>
        <v>446.92500000000001</v>
      </c>
      <c r="J6" s="504"/>
      <c r="K6" s="504"/>
      <c r="L6" s="504"/>
      <c r="M6" s="504"/>
      <c r="N6" s="504"/>
      <c r="O6" s="504"/>
      <c r="P6" s="504"/>
      <c r="Q6" s="504"/>
      <c r="R6" s="504"/>
      <c r="S6" s="504"/>
      <c r="T6" s="504"/>
      <c r="U6" s="504"/>
      <c r="V6" s="504"/>
      <c r="W6" s="504"/>
      <c r="X6" s="504"/>
      <c r="Y6" s="504"/>
      <c r="Z6" s="504"/>
      <c r="AA6" s="504"/>
      <c r="AB6" s="504"/>
      <c r="AC6" s="504"/>
      <c r="AD6" s="504"/>
      <c r="AE6" s="504"/>
      <c r="AF6" s="504"/>
      <c r="AG6" s="504"/>
      <c r="AH6" s="504"/>
      <c r="AI6" s="504"/>
      <c r="AJ6" s="504"/>
      <c r="AK6" s="504"/>
      <c r="AL6" s="504"/>
      <c r="AM6" s="504"/>
      <c r="AN6" s="504"/>
    </row>
    <row r="7" spans="1:40" ht="14.5" thickBot="1" x14ac:dyDescent="0.35">
      <c r="A7" s="504"/>
      <c r="B7" s="504"/>
      <c r="C7" s="504"/>
      <c r="D7" s="504"/>
      <c r="E7" s="504"/>
      <c r="F7" s="504"/>
      <c r="G7" s="504"/>
      <c r="H7" s="504"/>
      <c r="I7" s="504"/>
      <c r="J7" s="504"/>
      <c r="K7" s="504"/>
      <c r="L7" s="504"/>
      <c r="M7" s="504"/>
      <c r="N7" s="504"/>
      <c r="O7" s="504"/>
      <c r="P7" s="504"/>
      <c r="Q7" s="504"/>
      <c r="R7" s="504"/>
      <c r="S7" s="504"/>
      <c r="T7" s="504"/>
      <c r="U7" s="504"/>
      <c r="V7" s="504"/>
      <c r="W7" s="504"/>
      <c r="X7" s="504"/>
      <c r="Y7" s="504"/>
      <c r="Z7" s="504"/>
      <c r="AA7" s="504"/>
      <c r="AB7" s="504"/>
      <c r="AC7" s="504"/>
      <c r="AD7" s="504"/>
      <c r="AE7" s="504"/>
      <c r="AF7" s="504"/>
      <c r="AG7" s="504"/>
      <c r="AH7" s="504"/>
      <c r="AI7" s="504"/>
      <c r="AJ7" s="504"/>
      <c r="AK7" s="504"/>
      <c r="AL7" s="504"/>
      <c r="AM7" s="504"/>
      <c r="AN7" s="504"/>
    </row>
    <row r="8" spans="1:40" x14ac:dyDescent="0.3">
      <c r="A8" s="428" t="s">
        <v>514</v>
      </c>
      <c r="B8" s="429"/>
      <c r="C8" s="429"/>
      <c r="D8" s="429"/>
      <c r="E8" s="429"/>
      <c r="F8" s="429"/>
      <c r="G8" s="429"/>
      <c r="H8" s="429"/>
      <c r="I8" s="429"/>
      <c r="J8" s="429"/>
      <c r="K8" s="429"/>
      <c r="L8" s="429"/>
      <c r="M8" s="429"/>
      <c r="N8" s="429"/>
      <c r="O8" s="429"/>
      <c r="P8" s="429"/>
      <c r="Q8" s="429"/>
      <c r="R8" s="429"/>
      <c r="S8" s="429"/>
      <c r="T8" s="429"/>
      <c r="U8" s="429"/>
      <c r="V8" s="429"/>
      <c r="W8" s="429"/>
      <c r="X8" s="429"/>
      <c r="Y8" s="429"/>
      <c r="Z8" s="429"/>
      <c r="AA8" s="430"/>
      <c r="AB8" s="504"/>
      <c r="AC8" s="504"/>
      <c r="AD8" s="504"/>
      <c r="AE8" s="504"/>
      <c r="AF8" s="504"/>
      <c r="AG8" s="504"/>
      <c r="AH8" s="504"/>
      <c r="AI8" s="504"/>
      <c r="AJ8" s="504"/>
      <c r="AK8" s="504"/>
      <c r="AL8" s="504"/>
      <c r="AM8" s="504"/>
      <c r="AN8" s="504"/>
    </row>
    <row r="9" spans="1:40" ht="70" x14ac:dyDescent="0.3">
      <c r="A9" s="431" t="s">
        <v>408</v>
      </c>
      <c r="B9" s="432" t="s">
        <v>409</v>
      </c>
      <c r="C9" s="433" t="s">
        <v>410</v>
      </c>
      <c r="D9" s="433" t="s">
        <v>411</v>
      </c>
      <c r="E9" s="433" t="s">
        <v>446</v>
      </c>
      <c r="F9" s="433" t="s">
        <v>447</v>
      </c>
      <c r="G9" s="433" t="s">
        <v>448</v>
      </c>
      <c r="H9" s="433" t="s">
        <v>354</v>
      </c>
      <c r="I9" s="433" t="s">
        <v>222</v>
      </c>
      <c r="J9" s="442" t="s">
        <v>406</v>
      </c>
      <c r="K9" s="443" t="s">
        <v>449</v>
      </c>
      <c r="L9" s="435" t="s">
        <v>1010</v>
      </c>
      <c r="M9" s="436" t="s">
        <v>398</v>
      </c>
      <c r="N9" s="436" t="s">
        <v>533</v>
      </c>
      <c r="O9" s="436" t="s">
        <v>399</v>
      </c>
      <c r="P9" s="436" t="s">
        <v>552</v>
      </c>
      <c r="Q9" s="437" t="s">
        <v>490</v>
      </c>
      <c r="R9" s="444" t="s">
        <v>1011</v>
      </c>
      <c r="S9" s="444" t="s">
        <v>1012</v>
      </c>
      <c r="T9" s="445" t="s">
        <v>1013</v>
      </c>
      <c r="U9" s="445" t="s">
        <v>1014</v>
      </c>
      <c r="V9" s="445" t="s">
        <v>104</v>
      </c>
      <c r="W9" s="445" t="s">
        <v>105</v>
      </c>
      <c r="X9" s="437" t="s">
        <v>331</v>
      </c>
      <c r="Y9" s="437" t="s">
        <v>332</v>
      </c>
      <c r="Z9" s="436" t="s">
        <v>400</v>
      </c>
      <c r="AA9" s="438" t="s">
        <v>558</v>
      </c>
      <c r="AB9" s="504"/>
      <c r="AC9" s="504"/>
      <c r="AD9" s="504"/>
      <c r="AE9" s="504"/>
      <c r="AF9" s="504"/>
      <c r="AG9" s="504"/>
      <c r="AH9" s="504"/>
      <c r="AI9" s="504"/>
      <c r="AJ9" s="504"/>
      <c r="AK9" s="504"/>
      <c r="AL9" s="504"/>
      <c r="AM9" s="504"/>
      <c r="AN9" s="504"/>
    </row>
    <row r="10" spans="1:40" x14ac:dyDescent="0.3">
      <c r="A10" s="319" t="str">
        <f>'ESS Jul 2021'!K2</f>
        <v>Energy Locals</v>
      </c>
      <c r="B10" s="383" t="str">
        <f>'ESS Jul 2021'!L2</f>
        <v>Online Member</v>
      </c>
      <c r="C10" s="384">
        <f>IF('ESS Jul 2021'!BP2=0,91*'ESS Jul 2021'!M2/100,(91*'ESS Jul 2021'!M2/100)+'ESS Jul 2021'!BP2/4)</f>
        <v>111.30909090909091</v>
      </c>
      <c r="D10" s="384">
        <f>IF('ESS Jul 2021'!O2="",$E$5*'ESS Jul 2021'!N2/100,IF($E$5&gt;='ESS Jul 2021'!P2,('ESS Jul 2021'!P2*'ESS Jul 2021'!N2/100),($E$5*'ESS Jul 2021'!N2/100)))</f>
        <v>173.89445454545455</v>
      </c>
      <c r="E10" s="384">
        <f>IF(AND('ESS Jul 2021'!P2&gt;0,'ESS Jul 2021'!R2&gt;0),IF($E$5&lt;'ESS Jul 2021'!P2,0,IF($E$5&lt;=('ESS Jul 2021'!R2+'ESS Jul 2021'!P2),(($E$5-'ESS Jul 2021'!P2)*'ESS Jul 2021'!Q2/100),(('ESS Jul 2021'!R2)*'ESS Jul 2021'!Q2/100))),0)</f>
        <v>0</v>
      </c>
      <c r="F10" s="384">
        <f>IF(AND('ESS Jul 2021'!Q2&gt;0,'ESS Jul 2021'!S2&gt;0),IF($E$5&lt;('ESS Jul 2021'!R2+'ESS Jul 2021'!P2),0,IF($E$5&lt;=('ESS Jul 2021'!T2+'ESS Jul 2021'!R2+'ESS Jul 2021'!P2),(($E$5-('ESS Jul 2021'!R2+'ESS Jul 2021'!P2))*'ESS Jul 2021'!S2/100),('ESS Jul 2021'!T2*'ESS Jul 2021'!S2/100))),0)</f>
        <v>0</v>
      </c>
      <c r="G10" s="384">
        <v>0</v>
      </c>
      <c r="H10" s="384">
        <f>IF('ESS Jul 2021'!T2&gt;0,IF(($E$5&lt;'ESS Jul 2021'!T2),(0),($E$5-'ESS Jul 2021'!T2)*'ESS Jul 2021'!U2/100),IF(AND('ESS Jul 2021'!R2&gt;0,'ESS Jul 2021'!T2=""),IF(($E$5&lt;'ESS Jul 2021'!R2),(0),($E$5-'ESS Jul 2021'!R2)*'ESS Jul 2021'!S2/100),IF(AND('ESS Jul 2021'!P2&gt;0,'ESS Jul 2021'!R2=""),IF(($E$5&lt;'ESS Jul 2021'!P2),(0),($E$5-'ESS Jul 2021'!P2)*'ESS Jul 2021'!Q2/100),0)))</f>
        <v>0</v>
      </c>
      <c r="I10" s="384">
        <f t="shared" ref="I10:I22" si="0">SUM(C10:H10)</f>
        <v>285.20354545454546</v>
      </c>
      <c r="J10" s="449">
        <f t="shared" ref="J10:J34" si="1">(I10-C10)*4</f>
        <v>695.5778181818182</v>
      </c>
      <c r="K10" s="449">
        <f t="shared" ref="K10:K34" si="2">I10*4</f>
        <v>1140.8141818181819</v>
      </c>
      <c r="L10" s="450">
        <f>K10*1.1</f>
        <v>1254.8956000000001</v>
      </c>
      <c r="M10" s="449">
        <f>'ESS Jul 2021'!AZ2</f>
        <v>0</v>
      </c>
      <c r="N10" s="449">
        <f>'ESS Jul 2021'!BA2</f>
        <v>0</v>
      </c>
      <c r="O10" s="449">
        <f>'ESS Jul 2021'!BB2</f>
        <v>0</v>
      </c>
      <c r="P10" s="449">
        <f>'ESS Jul 2021'!BC2</f>
        <v>0</v>
      </c>
      <c r="Q10" s="450">
        <f>($E$6*'ESS Jul 2021'!AT2/100)*4</f>
        <v>297.54000000000002</v>
      </c>
      <c r="R10" s="448" t="str">
        <f>IF(SUM(M10:P10)=0,"No discount",IF(M10&gt;0,"Guaranteed off bill",IF(N10&gt;0,"Guaranteed off usage",IF(O10&gt;0,"Pay-on-time off bill","Pay-on-time off usage"))))</f>
        <v>No discount</v>
      </c>
      <c r="S10" s="448" t="str">
        <f>IF(OR(A10="Origin Energy",A10="Red Energy",A10="Powershop"),"Inclusive","Exclusive")</f>
        <v>Exclusive</v>
      </c>
      <c r="T10" s="449">
        <f t="shared" ref="T10:T34" si="3">IF(AND(R10="Guaranteed off bill",S10="Inclusive"),((K10*1.1)-((K10*1.1)*M10/100))/1.1,IF(AND(R10="Guaranteed off usage",S10="Inclusive"),((K10*1.1)-((J10*1.1)*N10/100))/1.1,IF(AND(R10="Guaranteed off bill",S10="Exclusive"),K10-(K10*M10/100),IF(AND(R10="Guaranteed off usage",S10="Exclusive"),K10-(J10*N10/100),IF(S10="Inclusive",((K10*1.1))/1.1,K10)))))</f>
        <v>1140.8141818181819</v>
      </c>
      <c r="U10" s="449">
        <f t="shared" ref="U10:U34" si="4">IF(AND(R10="Pay-on-time off bill",S10="Inclusive"),((T10*1.1)-((T10*1.1)*O10/100))/1.1,IF(AND(R10="Pay-on-time off usage",S10="Inclusive"),((T10*1.1)-((J10*1.1)*P10/100))/1.1,IF(AND(R10="Pay-on-time off bill",S10="Exclusive"),T10-(T10*O10/100),IF(AND(R10="Pay-on-time off usage",S10="Exclusive"),T10-(J10*P10/100),IF(S10="Inclusive",((T10*1.1))/1.1,T10)))))</f>
        <v>1140.8141818181819</v>
      </c>
      <c r="V10" s="449">
        <f t="shared" ref="V10:V34" si="5">T10-Q10</f>
        <v>843.27418181818189</v>
      </c>
      <c r="W10" s="449">
        <f t="shared" ref="W10:W34" si="6">U10-Q10</f>
        <v>843.27418181818189</v>
      </c>
      <c r="X10" s="455">
        <f t="shared" ref="X10:Y27" si="7">V10*1.1</f>
        <v>927.60160000000019</v>
      </c>
      <c r="Y10" s="455">
        <f t="shared" si="7"/>
        <v>927.60160000000019</v>
      </c>
      <c r="Z10" s="387">
        <f>'ESS Jul 2021'!BL2</f>
        <v>0</v>
      </c>
      <c r="AA10" s="326" t="str">
        <f>'ESS Jul 2021'!BM2</f>
        <v>n</v>
      </c>
      <c r="AB10" s="504"/>
      <c r="AC10" s="504"/>
      <c r="AD10" s="504"/>
      <c r="AE10" s="504"/>
      <c r="AF10" s="504"/>
      <c r="AG10" s="504"/>
      <c r="AH10" s="504"/>
      <c r="AI10" s="504"/>
      <c r="AJ10" s="504"/>
      <c r="AK10" s="504"/>
      <c r="AL10" s="504"/>
      <c r="AM10" s="504"/>
      <c r="AN10" s="504"/>
    </row>
    <row r="11" spans="1:40" x14ac:dyDescent="0.3">
      <c r="A11" s="319" t="str">
        <f>'ESS Jul 2021'!K3</f>
        <v>AGL</v>
      </c>
      <c r="B11" s="383" t="str">
        <f>'ESS Jul 2021'!L3</f>
        <v>Solar Savers</v>
      </c>
      <c r="C11" s="384">
        <f>IF('ESS Jul 2021'!BP3=0,91*'ESS Jul 2021'!M3/100,(91*'ESS Jul 2021'!M3/100)+'ESS Jul 2021'!BP3/4)</f>
        <v>141.88554545454545</v>
      </c>
      <c r="D11" s="384">
        <f>IF('ESS Jul 2021'!O3="",$E$5*'ESS Jul 2021'!N3/100,IF($E$5&gt;='ESS Jul 2021'!P3,('ESS Jul 2021'!P3*'ESS Jul 2021'!N3/100),($E$5*'ESS Jul 2021'!N3/100)))</f>
        <v>226.22530909090909</v>
      </c>
      <c r="E11" s="384">
        <f>IF(AND('ESS Jul 2021'!P3&gt;0,'ESS Jul 2021'!R3&gt;0),IF($E$5&lt;'ESS Jul 2021'!P3,0,IF($E$5&lt;=('ESS Jul 2021'!R3+'ESS Jul 2021'!P3),(($E$5-'ESS Jul 2021'!P3)*'ESS Jul 2021'!Q3/100),(('ESS Jul 2021'!R3)*'ESS Jul 2021'!Q3/100))),0)</f>
        <v>0</v>
      </c>
      <c r="F11" s="384">
        <f>IF(AND('ESS Jul 2021'!Q3&gt;0,'ESS Jul 2021'!S3&gt;0),IF($E$5&lt;('ESS Jul 2021'!R3+'ESS Jul 2021'!P3),0,IF($E$5&lt;=('ESS Jul 2021'!T3+'ESS Jul 2021'!R3+'ESS Jul 2021'!P3),(($E$5-('ESS Jul 2021'!R3+'ESS Jul 2021'!P3))*'ESS Jul 2021'!S3/100),('ESS Jul 2021'!T3*'ESS Jul 2021'!S3/100))),0)</f>
        <v>0</v>
      </c>
      <c r="G11" s="384">
        <v>0</v>
      </c>
      <c r="H11" s="384">
        <f>IF('ESS Jul 2021'!T3&gt;0,IF(($E$5&lt;'ESS Jul 2021'!T3),(0),($E$5-'ESS Jul 2021'!T3)*'ESS Jul 2021'!U3/100),IF(AND('ESS Jul 2021'!R3&gt;0,'ESS Jul 2021'!T3=""),IF(($E$5&lt;'ESS Jul 2021'!R3),(0),($E$5-'ESS Jul 2021'!R3)*'ESS Jul 2021'!S3/100),IF(AND('ESS Jul 2021'!P3&gt;0,'ESS Jul 2021'!R3=""),IF(($E$5&lt;'ESS Jul 2021'!P3),(0),($E$5-'ESS Jul 2021'!P3)*'ESS Jul 2021'!Q3/100),0)))</f>
        <v>0</v>
      </c>
      <c r="I11" s="384">
        <f t="shared" si="0"/>
        <v>368.11085454545457</v>
      </c>
      <c r="J11" s="449">
        <f t="shared" si="1"/>
        <v>904.90123636363649</v>
      </c>
      <c r="K11" s="449">
        <f t="shared" si="2"/>
        <v>1472.4434181818183</v>
      </c>
      <c r="L11" s="450">
        <f t="shared" ref="L11:L34" si="8">K11*1.1</f>
        <v>1619.6877600000003</v>
      </c>
      <c r="M11" s="449">
        <f>'ESS Jul 2021'!AZ3</f>
        <v>0</v>
      </c>
      <c r="N11" s="449">
        <f>'ESS Jul 2021'!BA3</f>
        <v>0</v>
      </c>
      <c r="O11" s="449">
        <f>'ESS Jul 2021'!BB3</f>
        <v>0</v>
      </c>
      <c r="P11" s="449">
        <f>'ESS Jul 2021'!BC3</f>
        <v>0</v>
      </c>
      <c r="Q11" s="450">
        <f>($E$6*'ESS Jul 2021'!AT3/100)*4</f>
        <v>505.81800000000004</v>
      </c>
      <c r="R11" s="448" t="str">
        <f t="shared" ref="R11:R34" si="9">IF(SUM(M11:P11)=0,"No discount",IF(M11&gt;0,"Guaranteed off bill",IF(N11&gt;0,"Guaranteed off usage",IF(O11&gt;0,"Pay-on-time off bill","Pay-on-time off usage"))))</f>
        <v>No discount</v>
      </c>
      <c r="S11" s="448" t="str">
        <f t="shared" ref="S11:S34" si="10">IF(OR(A11="Origin Energy",A11="Red Energy",A11="Powershop"),"Inclusive","Exclusive")</f>
        <v>Exclusive</v>
      </c>
      <c r="T11" s="475">
        <f t="shared" si="3"/>
        <v>1472.4434181818183</v>
      </c>
      <c r="U11" s="449">
        <f t="shared" si="4"/>
        <v>1472.4434181818183</v>
      </c>
      <c r="V11" s="449">
        <f t="shared" si="5"/>
        <v>966.6254181818183</v>
      </c>
      <c r="W11" s="449">
        <f t="shared" si="6"/>
        <v>966.6254181818183</v>
      </c>
      <c r="X11" s="455">
        <f t="shared" si="7"/>
        <v>1063.2879600000001</v>
      </c>
      <c r="Y11" s="455">
        <f t="shared" si="7"/>
        <v>1063.2879600000001</v>
      </c>
      <c r="Z11" s="387">
        <f>'ESS Jul 2021'!BL3</f>
        <v>0</v>
      </c>
      <c r="AA11" s="326" t="str">
        <f>'ESS Jul 2021'!BM3</f>
        <v>n</v>
      </c>
      <c r="AB11" s="504"/>
      <c r="AC11" s="504"/>
      <c r="AD11" s="504"/>
      <c r="AE11" s="504"/>
      <c r="AF11" s="504"/>
      <c r="AG11" s="504"/>
      <c r="AH11" s="504"/>
      <c r="AI11" s="504"/>
      <c r="AJ11" s="504"/>
      <c r="AK11" s="504"/>
      <c r="AL11" s="504"/>
      <c r="AM11" s="504"/>
      <c r="AN11" s="504"/>
    </row>
    <row r="12" spans="1:40" x14ac:dyDescent="0.3">
      <c r="A12" s="319" t="str">
        <f>'ESS Jul 2021'!K4</f>
        <v>Alinta Energy</v>
      </c>
      <c r="B12" s="383" t="str">
        <f>'ESS Jul 2021'!L4</f>
        <v>Home Deal</v>
      </c>
      <c r="C12" s="384">
        <f>IF('ESS Jul 2021'!BP4=0,91*'ESS Jul 2021'!M4/100,(91*'ESS Jul 2021'!M4/100)+'ESS Jul 2021'!BP4/4)</f>
        <v>90.999999999999986</v>
      </c>
      <c r="D12" s="384">
        <f>IF('ESS Jul 2021'!O4="",$E$5*'ESS Jul 2021'!N4/100,IF($E$5&gt;='ESS Jul 2021'!P4,('ESS Jul 2021'!P4*'ESS Jul 2021'!N4/100),($E$5*'ESS Jul 2021'!N4/100)))</f>
        <v>193.55915454545456</v>
      </c>
      <c r="E12" s="384">
        <f>IF(AND('ESS Jul 2021'!P4&gt;0,'ESS Jul 2021'!R4&gt;0),IF($E$5&lt;'ESS Jul 2021'!P4,0,IF($E$5&lt;=('ESS Jul 2021'!R4+'ESS Jul 2021'!P4),(($E$5-'ESS Jul 2021'!P4)*'ESS Jul 2021'!Q4/100),(('ESS Jul 2021'!R4)*'ESS Jul 2021'!Q4/100))),0)</f>
        <v>0</v>
      </c>
      <c r="F12" s="384">
        <f>IF(AND('ESS Jul 2021'!Q4&gt;0,'ESS Jul 2021'!S4&gt;0),IF($E$5&lt;('ESS Jul 2021'!R4+'ESS Jul 2021'!P4),0,IF($E$5&lt;=('ESS Jul 2021'!T4+'ESS Jul 2021'!R4+'ESS Jul 2021'!P4),(($E$5-('ESS Jul 2021'!R4+'ESS Jul 2021'!P4))*'ESS Jul 2021'!S4/100),('ESS Jul 2021'!T4*'ESS Jul 2021'!S4/100))),0)</f>
        <v>0</v>
      </c>
      <c r="G12" s="384">
        <v>0</v>
      </c>
      <c r="H12" s="384">
        <f>IF('ESS Jul 2021'!T4&gt;0,IF(($E$5&lt;'ESS Jul 2021'!T4),(0),($E$5-'ESS Jul 2021'!T4)*'ESS Jul 2021'!U4/100),IF(AND('ESS Jul 2021'!R4&gt;0,'ESS Jul 2021'!T4=""),IF(($E$5&lt;'ESS Jul 2021'!R4),(0),($E$5-'ESS Jul 2021'!R4)*'ESS Jul 2021'!S4/100),IF(AND('ESS Jul 2021'!P4&gt;0,'ESS Jul 2021'!R4=""),IF(($E$5&lt;'ESS Jul 2021'!P4),(0),($E$5-'ESS Jul 2021'!P4)*'ESS Jul 2021'!Q4/100),0)))</f>
        <v>0</v>
      </c>
      <c r="I12" s="384">
        <f t="shared" si="0"/>
        <v>284.55915454545453</v>
      </c>
      <c r="J12" s="449">
        <f t="shared" si="1"/>
        <v>774.23661818181813</v>
      </c>
      <c r="K12" s="449">
        <f t="shared" si="2"/>
        <v>1138.2366181818181</v>
      </c>
      <c r="L12" s="450">
        <f t="shared" si="8"/>
        <v>1252.0602800000001</v>
      </c>
      <c r="M12" s="449">
        <f>'ESS Jul 2021'!AZ4</f>
        <v>0</v>
      </c>
      <c r="N12" s="449">
        <f>'ESS Jul 2021'!BA4</f>
        <v>0</v>
      </c>
      <c r="O12" s="449">
        <f>'ESS Jul 2021'!BB4</f>
        <v>0</v>
      </c>
      <c r="P12" s="449">
        <f>'ESS Jul 2021'!BC4</f>
        <v>0</v>
      </c>
      <c r="Q12" s="450">
        <f>($E$6*'ESS Jul 2021'!AT4/100)*4</f>
        <v>223.155</v>
      </c>
      <c r="R12" s="448" t="str">
        <f t="shared" si="9"/>
        <v>No discount</v>
      </c>
      <c r="S12" s="448" t="str">
        <f t="shared" si="10"/>
        <v>Exclusive</v>
      </c>
      <c r="T12" s="475">
        <f t="shared" si="3"/>
        <v>1138.2366181818181</v>
      </c>
      <c r="U12" s="449">
        <f t="shared" si="4"/>
        <v>1138.2366181818181</v>
      </c>
      <c r="V12" s="449">
        <f t="shared" si="5"/>
        <v>915.08161818181816</v>
      </c>
      <c r="W12" s="449">
        <f t="shared" si="6"/>
        <v>915.08161818181816</v>
      </c>
      <c r="X12" s="455">
        <f t="shared" si="7"/>
        <v>1006.58978</v>
      </c>
      <c r="Y12" s="455">
        <f t="shared" si="7"/>
        <v>1006.58978</v>
      </c>
      <c r="Z12" s="387">
        <f>'ESS Jul 2021'!BL4</f>
        <v>0</v>
      </c>
      <c r="AA12" s="326" t="str">
        <f>'ESS Jul 2021'!BM4</f>
        <v>n</v>
      </c>
      <c r="AB12" s="504"/>
      <c r="AC12" s="504"/>
      <c r="AD12" s="504"/>
      <c r="AE12" s="504"/>
      <c r="AF12" s="504"/>
      <c r="AG12" s="504"/>
      <c r="AH12" s="504"/>
      <c r="AI12" s="504"/>
      <c r="AJ12" s="504"/>
      <c r="AK12" s="504"/>
      <c r="AL12" s="504"/>
      <c r="AM12" s="504"/>
      <c r="AN12" s="504"/>
    </row>
    <row r="13" spans="1:40" x14ac:dyDescent="0.3">
      <c r="A13" s="319" t="str">
        <f>'ESS Jul 2021'!K5</f>
        <v>CovaU</v>
      </c>
      <c r="B13" s="383" t="str">
        <f>'ESS Jul 2021'!L5</f>
        <v>Freedom Plus Solar</v>
      </c>
      <c r="C13" s="384">
        <f>IF('ESS Jul 2021'!BP5=0,91*'ESS Jul 2021'!M5/100,(91*'ESS Jul 2021'!M5/100)+'ESS Jul 2021'!BP5/4)</f>
        <v>167.08427272727272</v>
      </c>
      <c r="D13" s="384">
        <f>IF('ESS Jul 2021'!O5="",$E$5*'ESS Jul 2021'!N5/100,IF($E$5&gt;='ESS Jul 2021'!P5,('ESS Jul 2021'!P5*'ESS Jul 2021'!N5/100),($E$5*'ESS Jul 2021'!N5/100)))</f>
        <v>268.15499999999997</v>
      </c>
      <c r="E13" s="384">
        <f>IF(AND('ESS Jul 2021'!P5&gt;0,'ESS Jul 2021'!R5&gt;0),IF($E$5&lt;'ESS Jul 2021'!P5,0,IF($E$5&lt;=('ESS Jul 2021'!R5+'ESS Jul 2021'!P5),(($E$5-'ESS Jul 2021'!P5)*'ESS Jul 2021'!Q5/100),(('ESS Jul 2021'!R5)*'ESS Jul 2021'!Q5/100))),0)</f>
        <v>0</v>
      </c>
      <c r="F13" s="384">
        <f>IF(AND('ESS Jul 2021'!Q5&gt;0,'ESS Jul 2021'!S5&gt;0),IF($E$5&lt;('ESS Jul 2021'!R5+'ESS Jul 2021'!P5),0,IF($E$5&lt;=('ESS Jul 2021'!T5+'ESS Jul 2021'!R5+'ESS Jul 2021'!P5),(($E$5-('ESS Jul 2021'!R5+'ESS Jul 2021'!P5))*'ESS Jul 2021'!S5/100),('ESS Jul 2021'!T5*'ESS Jul 2021'!S5/100))),0)</f>
        <v>0</v>
      </c>
      <c r="G13" s="384">
        <v>0</v>
      </c>
      <c r="H13" s="384">
        <f>IF('ESS Jul 2021'!T5&gt;0,IF(($E$5&lt;'ESS Jul 2021'!T5),(0),($E$5-'ESS Jul 2021'!T5)*'ESS Jul 2021'!U5/100),IF(AND('ESS Jul 2021'!R5&gt;0,'ESS Jul 2021'!T5=""),IF(($E$5&lt;'ESS Jul 2021'!R5),(0),($E$5-'ESS Jul 2021'!R5)*'ESS Jul 2021'!S5/100),IF(AND('ESS Jul 2021'!P5&gt;0,'ESS Jul 2021'!R5=""),IF(($E$5&lt;'ESS Jul 2021'!P5),(0),($E$5-'ESS Jul 2021'!P5)*'ESS Jul 2021'!Q5/100),0)))</f>
        <v>0</v>
      </c>
      <c r="I13" s="384">
        <f t="shared" si="0"/>
        <v>435.23927272727269</v>
      </c>
      <c r="J13" s="449">
        <f t="shared" si="1"/>
        <v>1072.6199999999999</v>
      </c>
      <c r="K13" s="449">
        <f t="shared" si="2"/>
        <v>1740.9570909090908</v>
      </c>
      <c r="L13" s="450">
        <f t="shared" si="8"/>
        <v>1915.0527999999999</v>
      </c>
      <c r="M13" s="449">
        <f>'ESS Jul 2021'!AZ5</f>
        <v>20</v>
      </c>
      <c r="N13" s="449">
        <f>'ESS Jul 2021'!BA5</f>
        <v>0</v>
      </c>
      <c r="O13" s="449">
        <f>'ESS Jul 2021'!BB5</f>
        <v>0</v>
      </c>
      <c r="P13" s="449">
        <f>'ESS Jul 2021'!BC5</f>
        <v>0</v>
      </c>
      <c r="Q13" s="450">
        <f>($E$6*'ESS Jul 2021'!AT5/100)*4</f>
        <v>252.90900000000002</v>
      </c>
      <c r="R13" s="448" t="str">
        <f t="shared" si="9"/>
        <v>Guaranteed off bill</v>
      </c>
      <c r="S13" s="448" t="str">
        <f t="shared" si="10"/>
        <v>Exclusive</v>
      </c>
      <c r="T13" s="475">
        <f t="shared" si="3"/>
        <v>1392.7656727272727</v>
      </c>
      <c r="U13" s="449">
        <f t="shared" si="4"/>
        <v>1392.7656727272727</v>
      </c>
      <c r="V13" s="449">
        <f t="shared" si="5"/>
        <v>1139.8566727272726</v>
      </c>
      <c r="W13" s="449">
        <f t="shared" si="6"/>
        <v>1139.8566727272726</v>
      </c>
      <c r="X13" s="455">
        <f t="shared" si="7"/>
        <v>1253.8423399999999</v>
      </c>
      <c r="Y13" s="455">
        <f t="shared" si="7"/>
        <v>1253.8423399999999</v>
      </c>
      <c r="Z13" s="387">
        <f>'ESS Jul 2021'!BL5</f>
        <v>0</v>
      </c>
      <c r="AA13" s="326" t="str">
        <f>'ESS Jul 2021'!BM5</f>
        <v>n</v>
      </c>
      <c r="AB13" s="504"/>
      <c r="AC13" s="504"/>
      <c r="AD13" s="504"/>
      <c r="AE13" s="504"/>
      <c r="AF13" s="504"/>
      <c r="AG13" s="504"/>
      <c r="AH13" s="504"/>
      <c r="AI13" s="504"/>
      <c r="AJ13" s="504"/>
      <c r="AK13" s="504"/>
      <c r="AL13" s="504"/>
      <c r="AM13" s="504"/>
      <c r="AN13" s="504"/>
    </row>
    <row r="14" spans="1:40" x14ac:dyDescent="0.3">
      <c r="A14" s="319" t="str">
        <f>'ESS Jul 2021'!K6</f>
        <v>Diamond Energy</v>
      </c>
      <c r="B14" s="383" t="str">
        <f>'ESS Jul 2021'!L6</f>
        <v>Renewable Saver POT</v>
      </c>
      <c r="C14" s="384">
        <f>IF('ESS Jul 2021'!BP6=0,91*'ESS Jul 2021'!M6/100,(91*'ESS Jul 2021'!M6/100)+'ESS Jul 2021'!BP6/4)</f>
        <v>120.93899999999998</v>
      </c>
      <c r="D14" s="384">
        <f>IF('ESS Jul 2021'!O6="",$E$5*'ESS Jul 2021'!N6/100,IF($E$5&gt;='ESS Jul 2021'!P6,('ESS Jul 2021'!P6*'ESS Jul 2021'!N6/100),($E$5*'ESS Jul 2021'!N6/100)))</f>
        <v>80.945454545454538</v>
      </c>
      <c r="E14" s="384">
        <f>IF(AND('ESS Jul 2021'!P6&gt;0,'ESS Jul 2021'!R6&gt;0),IF($E$5&lt;'ESS Jul 2021'!P6,0,IF($E$5&lt;=('ESS Jul 2021'!R6+'ESS Jul 2021'!P6),(($E$5-'ESS Jul 2021'!P6)*'ESS Jul 2021'!Q6/100),(('ESS Jul 2021'!R6)*'ESS Jul 2021'!Q6/100))),0)</f>
        <v>0</v>
      </c>
      <c r="F14" s="384">
        <f>IF(AND('ESS Jul 2021'!Q6&gt;0,'ESS Jul 2021'!S6&gt;0),IF($E$5&lt;('ESS Jul 2021'!R6+'ESS Jul 2021'!P6),0,IF($E$5&lt;=('ESS Jul 2021'!T6+'ESS Jul 2021'!R6+'ESS Jul 2021'!P6),(($E$5-('ESS Jul 2021'!R6+'ESS Jul 2021'!P6))*'ESS Jul 2021'!S6/100),('ESS Jul 2021'!T6*'ESS Jul 2021'!S6/100))),0)</f>
        <v>0</v>
      </c>
      <c r="G14" s="384">
        <v>0</v>
      </c>
      <c r="H14" s="384">
        <f>IF('ESS Jul 2021'!T6&gt;0,IF(($E$5&lt;'ESS Jul 2021'!T6),(0),($E$5-'ESS Jul 2021'!T6)*'ESS Jul 2021'!U6/100),IF(AND('ESS Jul 2021'!R6&gt;0,'ESS Jul 2021'!T6=""),IF(($E$5&lt;'ESS Jul 2021'!R6),(0),($E$5-'ESS Jul 2021'!R6)*'ESS Jul 2021'!S6/100),IF(AND('ESS Jul 2021'!P6&gt;0,'ESS Jul 2021'!R6=""),IF(($E$5&lt;'ESS Jul 2021'!P6),(0),($E$5-'ESS Jul 2021'!P6)*'ESS Jul 2021'!Q6/100),0)))</f>
        <v>177.56115000000003</v>
      </c>
      <c r="I14" s="384">
        <f t="shared" si="0"/>
        <v>379.44560454545456</v>
      </c>
      <c r="J14" s="449">
        <f t="shared" si="1"/>
        <v>1034.0264181818184</v>
      </c>
      <c r="K14" s="449">
        <f t="shared" si="2"/>
        <v>1517.7824181818182</v>
      </c>
      <c r="L14" s="450">
        <f t="shared" si="8"/>
        <v>1669.5606600000001</v>
      </c>
      <c r="M14" s="449">
        <f>'ESS Jul 2021'!AZ6</f>
        <v>0</v>
      </c>
      <c r="N14" s="449">
        <f>'ESS Jul 2021'!BA6</f>
        <v>0</v>
      </c>
      <c r="O14" s="449">
        <f>'ESS Jul 2021'!BB6</f>
        <v>7</v>
      </c>
      <c r="P14" s="449">
        <f>'ESS Jul 2021'!BC6</f>
        <v>0</v>
      </c>
      <c r="Q14" s="450">
        <f>($E$6*'ESS Jul 2021'!AT6/100)*4</f>
        <v>303.49079999999998</v>
      </c>
      <c r="R14" s="448" t="str">
        <f t="shared" si="9"/>
        <v>Pay-on-time off bill</v>
      </c>
      <c r="S14" s="448" t="str">
        <f t="shared" si="10"/>
        <v>Exclusive</v>
      </c>
      <c r="T14" s="475">
        <f t="shared" si="3"/>
        <v>1517.7824181818182</v>
      </c>
      <c r="U14" s="449">
        <f t="shared" si="4"/>
        <v>1411.5376489090909</v>
      </c>
      <c r="V14" s="449">
        <f t="shared" si="5"/>
        <v>1214.2916181818182</v>
      </c>
      <c r="W14" s="449">
        <f t="shared" si="6"/>
        <v>1108.0468489090908</v>
      </c>
      <c r="X14" s="455">
        <f t="shared" si="7"/>
        <v>1335.7207800000001</v>
      </c>
      <c r="Y14" s="455">
        <f t="shared" si="7"/>
        <v>1218.8515338</v>
      </c>
      <c r="Z14" s="387">
        <f>'ESS Jul 2021'!BL6</f>
        <v>0</v>
      </c>
      <c r="AA14" s="326" t="str">
        <f>'ESS Jul 2021'!BM6</f>
        <v>n</v>
      </c>
      <c r="AB14" s="504"/>
      <c r="AC14" s="504"/>
      <c r="AD14" s="504"/>
      <c r="AE14" s="504"/>
      <c r="AF14" s="504"/>
      <c r="AG14" s="504"/>
      <c r="AH14" s="504"/>
      <c r="AI14" s="504"/>
      <c r="AJ14" s="504"/>
      <c r="AK14" s="504"/>
      <c r="AL14" s="504"/>
      <c r="AM14" s="504"/>
      <c r="AN14" s="504"/>
    </row>
    <row r="15" spans="1:40" x14ac:dyDescent="0.3">
      <c r="A15" s="319" t="str">
        <f>'ESS Jul 2021'!K7</f>
        <v>Dodo Power &amp; Gas</v>
      </c>
      <c r="B15" s="383" t="str">
        <f>'ESS Jul 2021'!L7</f>
        <v>Market offer</v>
      </c>
      <c r="C15" s="384">
        <f>IF('ESS Jul 2021'!BP7=0,91*'ESS Jul 2021'!M7/100,(91*'ESS Jul 2021'!M7/100)+'ESS Jul 2021'!BP7/4)</f>
        <v>126.83745454545455</v>
      </c>
      <c r="D15" s="384">
        <f>IF('ESS Jul 2021'!O7="",$E$5*'ESS Jul 2021'!N7/100,IF($E$5&gt;='ESS Jul 2021'!P7,('ESS Jul 2021'!P7*'ESS Jul 2021'!N7/100),($E$5*'ESS Jul 2021'!N7/100)))</f>
        <v>200.87247272727268</v>
      </c>
      <c r="E15" s="384">
        <f>IF(AND('ESS Jul 2021'!P7&gt;0,'ESS Jul 2021'!R7&gt;0),IF($E$5&lt;'ESS Jul 2021'!P7,0,IF($E$5&lt;=('ESS Jul 2021'!R7+'ESS Jul 2021'!P7),(($E$5-'ESS Jul 2021'!P7)*'ESS Jul 2021'!Q7/100),(('ESS Jul 2021'!R7)*'ESS Jul 2021'!Q7/100))),0)</f>
        <v>0</v>
      </c>
      <c r="F15" s="384">
        <f>IF(AND('ESS Jul 2021'!Q7&gt;0,'ESS Jul 2021'!S7&gt;0),IF($E$5&lt;('ESS Jul 2021'!R7+'ESS Jul 2021'!P7),0,IF($E$5&lt;=('ESS Jul 2021'!T7+'ESS Jul 2021'!R7+'ESS Jul 2021'!P7),(($E$5-('ESS Jul 2021'!R7+'ESS Jul 2021'!P7))*'ESS Jul 2021'!S7/100),('ESS Jul 2021'!T7*'ESS Jul 2021'!S7/100))),0)</f>
        <v>0</v>
      </c>
      <c r="G15" s="384">
        <v>0</v>
      </c>
      <c r="H15" s="384">
        <f>IF('ESS Jul 2021'!T7&gt;0,IF(($E$5&lt;'ESS Jul 2021'!T7),(0),($E$5-'ESS Jul 2021'!T7)*'ESS Jul 2021'!U7/100),IF(AND('ESS Jul 2021'!R7&gt;0,'ESS Jul 2021'!T7=""),IF(($E$5&lt;'ESS Jul 2021'!R7),(0),($E$5-'ESS Jul 2021'!R7)*'ESS Jul 2021'!S7/100),IF(AND('ESS Jul 2021'!P7&gt;0,'ESS Jul 2021'!R7=""),IF(($E$5&lt;'ESS Jul 2021'!P7),(0),($E$5-'ESS Jul 2021'!P7)*'ESS Jul 2021'!Q7/100),0)))</f>
        <v>0</v>
      </c>
      <c r="I15" s="384">
        <f t="shared" si="0"/>
        <v>327.70992727272721</v>
      </c>
      <c r="J15" s="449">
        <f t="shared" si="1"/>
        <v>803.48989090909072</v>
      </c>
      <c r="K15" s="449">
        <f t="shared" si="2"/>
        <v>1310.8397090909089</v>
      </c>
      <c r="L15" s="450">
        <f t="shared" si="8"/>
        <v>1441.9236799999999</v>
      </c>
      <c r="M15" s="449">
        <f>'ESS Jul 2021'!AZ7</f>
        <v>0</v>
      </c>
      <c r="N15" s="449">
        <f>'ESS Jul 2021'!BA7</f>
        <v>0</v>
      </c>
      <c r="O15" s="449">
        <f>'ESS Jul 2021'!BB7</f>
        <v>0</v>
      </c>
      <c r="P15" s="449">
        <f>'ESS Jul 2021'!BC7</f>
        <v>0</v>
      </c>
      <c r="Q15" s="450">
        <f>($E$6*'ESS Jul 2021'!AT7/100)*4</f>
        <v>345.14639999999997</v>
      </c>
      <c r="R15" s="448" t="str">
        <f t="shared" si="9"/>
        <v>No discount</v>
      </c>
      <c r="S15" s="448" t="str">
        <f t="shared" si="10"/>
        <v>Exclusive</v>
      </c>
      <c r="T15" s="475">
        <f t="shared" si="3"/>
        <v>1310.8397090909089</v>
      </c>
      <c r="U15" s="449">
        <f t="shared" si="4"/>
        <v>1310.8397090909089</v>
      </c>
      <c r="V15" s="449">
        <f t="shared" si="5"/>
        <v>965.69330909090888</v>
      </c>
      <c r="W15" s="449">
        <f t="shared" si="6"/>
        <v>965.69330909090888</v>
      </c>
      <c r="X15" s="455">
        <f t="shared" si="7"/>
        <v>1062.2626399999999</v>
      </c>
      <c r="Y15" s="455">
        <f t="shared" si="7"/>
        <v>1062.2626399999999</v>
      </c>
      <c r="Z15" s="387">
        <f>'ESS Jul 2021'!BL7</f>
        <v>0</v>
      </c>
      <c r="AA15" s="326" t="str">
        <f>'ESS Jul 2021'!BM7</f>
        <v>n</v>
      </c>
      <c r="AB15" s="504"/>
      <c r="AC15" s="504"/>
      <c r="AD15" s="504"/>
      <c r="AE15" s="504"/>
      <c r="AF15" s="504"/>
      <c r="AG15" s="504"/>
      <c r="AH15" s="504"/>
      <c r="AI15" s="504"/>
      <c r="AJ15" s="504"/>
      <c r="AK15" s="504"/>
      <c r="AL15" s="504"/>
      <c r="AM15" s="504"/>
      <c r="AN15" s="504"/>
    </row>
    <row r="16" spans="1:40" x14ac:dyDescent="0.3">
      <c r="A16" s="319" t="str">
        <f>'ESS Jul 2021'!K8</f>
        <v>EnergyAustralia</v>
      </c>
      <c r="B16" s="383" t="str">
        <f>'ESS Jul 2021'!L8</f>
        <v>Total Plan Home</v>
      </c>
      <c r="C16" s="384">
        <f>IF('ESS Jul 2021'!BP8=0,91*'ESS Jul 2021'!M8/100,(91*'ESS Jul 2021'!M8/100)+'ESS Jul 2021'!BP8/4)</f>
        <v>120.11999999999998</v>
      </c>
      <c r="D16" s="384">
        <f>IF('ESS Jul 2021'!O8="",$E$5*'ESS Jul 2021'!N8/100,IF($E$5&gt;='ESS Jul 2021'!P8,('ESS Jul 2021'!P8*'ESS Jul 2021'!N8/100),($E$5*'ESS Jul 2021'!N8/100)))</f>
        <v>243.20845909090909</v>
      </c>
      <c r="E16" s="384">
        <f>IF(AND('ESS Jul 2021'!P8&gt;0,'ESS Jul 2021'!R8&gt;0),IF($E$5&lt;'ESS Jul 2021'!P8,0,IF($E$5&lt;=('ESS Jul 2021'!R8+'ESS Jul 2021'!P8),(($E$5-'ESS Jul 2021'!P8)*'ESS Jul 2021'!Q8/100),(('ESS Jul 2021'!R8)*'ESS Jul 2021'!Q8/100))),0)</f>
        <v>0</v>
      </c>
      <c r="F16" s="384">
        <f>IF(AND('ESS Jul 2021'!Q8&gt;0,'ESS Jul 2021'!S8&gt;0),IF($E$5&lt;('ESS Jul 2021'!R8+'ESS Jul 2021'!P8),0,IF($E$5&lt;=('ESS Jul 2021'!T8+'ESS Jul 2021'!R8+'ESS Jul 2021'!P8),(($E$5-('ESS Jul 2021'!R8+'ESS Jul 2021'!P8))*'ESS Jul 2021'!S8/100),('ESS Jul 2021'!T8*'ESS Jul 2021'!S8/100))),0)</f>
        <v>0</v>
      </c>
      <c r="G16" s="384">
        <v>0</v>
      </c>
      <c r="H16" s="384">
        <f>IF('ESS Jul 2021'!T8&gt;0,IF(($E$5&lt;'ESS Jul 2021'!T8),(0),($E$5-'ESS Jul 2021'!T8)*'ESS Jul 2021'!U8/100),IF(AND('ESS Jul 2021'!R8&gt;0,'ESS Jul 2021'!T8=""),IF(($E$5&lt;'ESS Jul 2021'!R8),(0),($E$5-'ESS Jul 2021'!R8)*'ESS Jul 2021'!S8/100),IF(AND('ESS Jul 2021'!P8&gt;0,'ESS Jul 2021'!R8=""),IF(($E$5&lt;'ESS Jul 2021'!P8),(0),($E$5-'ESS Jul 2021'!P8)*'ESS Jul 2021'!Q8/100),0)))</f>
        <v>0</v>
      </c>
      <c r="I16" s="384">
        <f t="shared" si="0"/>
        <v>363.32845909090906</v>
      </c>
      <c r="J16" s="449">
        <f t="shared" si="1"/>
        <v>972.83383636363635</v>
      </c>
      <c r="K16" s="449">
        <f t="shared" si="2"/>
        <v>1453.3138363636363</v>
      </c>
      <c r="L16" s="450">
        <f t="shared" si="8"/>
        <v>1598.6452200000001</v>
      </c>
      <c r="M16" s="449">
        <f>'ESS Jul 2021'!AZ8</f>
        <v>16</v>
      </c>
      <c r="N16" s="449">
        <f>'ESS Jul 2021'!BA8</f>
        <v>0</v>
      </c>
      <c r="O16" s="449">
        <f>'ESS Jul 2021'!BB8</f>
        <v>0</v>
      </c>
      <c r="P16" s="449">
        <f>'ESS Jul 2021'!BC8</f>
        <v>0</v>
      </c>
      <c r="Q16" s="450">
        <f>($E$6*'ESS Jul 2021'!AT8/100)*4</f>
        <v>282.66300000000001</v>
      </c>
      <c r="R16" s="448" t="str">
        <f t="shared" si="9"/>
        <v>Guaranteed off bill</v>
      </c>
      <c r="S16" s="448" t="str">
        <f t="shared" si="10"/>
        <v>Exclusive</v>
      </c>
      <c r="T16" s="475">
        <f t="shared" si="3"/>
        <v>1220.7836225454544</v>
      </c>
      <c r="U16" s="449">
        <f t="shared" si="4"/>
        <v>1220.7836225454544</v>
      </c>
      <c r="V16" s="449">
        <f t="shared" si="5"/>
        <v>938.12062254545435</v>
      </c>
      <c r="W16" s="449">
        <f t="shared" si="6"/>
        <v>938.12062254545435</v>
      </c>
      <c r="X16" s="455">
        <f t="shared" si="7"/>
        <v>1031.9326847999998</v>
      </c>
      <c r="Y16" s="455">
        <f t="shared" si="7"/>
        <v>1031.9326847999998</v>
      </c>
      <c r="Z16" s="387">
        <f>'ESS Jul 2021'!BL8</f>
        <v>0</v>
      </c>
      <c r="AA16" s="326" t="str">
        <f>'ESS Jul 2021'!BM8</f>
        <v>n</v>
      </c>
      <c r="AB16" s="504"/>
      <c r="AC16" s="504"/>
      <c r="AD16" s="504"/>
      <c r="AE16" s="504"/>
      <c r="AF16" s="504"/>
      <c r="AG16" s="504"/>
      <c r="AH16" s="504"/>
      <c r="AI16" s="504"/>
      <c r="AJ16" s="504"/>
      <c r="AK16" s="504"/>
      <c r="AL16" s="504"/>
      <c r="AM16" s="504"/>
      <c r="AN16" s="504"/>
    </row>
    <row r="17" spans="1:1002" x14ac:dyDescent="0.3">
      <c r="A17" s="319" t="str">
        <f>'ESS Jul 2021'!K9</f>
        <v>Mojo Power</v>
      </c>
      <c r="B17" s="383" t="str">
        <f>'ESS Jul 2021'!L9</f>
        <v>Single Minded</v>
      </c>
      <c r="C17" s="384">
        <f>IF('ESS Jul 2021'!BP9=0,91*'ESS Jul 2021'!M9/100,(91*'ESS Jul 2021'!M9/100)+'ESS Jul 2021'!BP9/4)</f>
        <v>122.32881818181816</v>
      </c>
      <c r="D17" s="384">
        <f>IF('ESS Jul 2021'!O9="",$E$5*'ESS Jul 2021'!N9/100,IF($E$5&gt;='ESS Jul 2021'!P9,('ESS Jul 2021'!P9*'ESS Jul 2021'!N9/100),($E$5*'ESS Jul 2021'!N9/100)))</f>
        <v>212.41126363636363</v>
      </c>
      <c r="E17" s="384">
        <f>IF(AND('ESS Jul 2021'!P9&gt;0,'ESS Jul 2021'!R9&gt;0),IF($E$5&lt;'ESS Jul 2021'!P9,0,IF($E$5&lt;=('ESS Jul 2021'!R9+'ESS Jul 2021'!P9),(($E$5-'ESS Jul 2021'!P9)*'ESS Jul 2021'!Q9/100),(('ESS Jul 2021'!R9)*'ESS Jul 2021'!Q9/100))),0)</f>
        <v>0</v>
      </c>
      <c r="F17" s="384">
        <f>IF(AND('ESS Jul 2021'!Q9&gt;0,'ESS Jul 2021'!S9&gt;0),IF($E$5&lt;('ESS Jul 2021'!R9+'ESS Jul 2021'!P9),0,IF($E$5&lt;=('ESS Jul 2021'!T9+'ESS Jul 2021'!R9+'ESS Jul 2021'!P9),(($E$5-('ESS Jul 2021'!R9+'ESS Jul 2021'!P9))*'ESS Jul 2021'!S9/100),('ESS Jul 2021'!T9*'ESS Jul 2021'!S9/100))),0)</f>
        <v>0</v>
      </c>
      <c r="G17" s="384">
        <v>0</v>
      </c>
      <c r="H17" s="384">
        <f>IF('ESS Jul 2021'!T9&gt;0,IF(($E$5&lt;'ESS Jul 2021'!T9),(0),($E$5-'ESS Jul 2021'!T9)*'ESS Jul 2021'!U9/100),IF(AND('ESS Jul 2021'!R9&gt;0,'ESS Jul 2021'!T9=""),IF(($E$5&lt;'ESS Jul 2021'!R9),(0),($E$5-'ESS Jul 2021'!R9)*'ESS Jul 2021'!S9/100),IF(AND('ESS Jul 2021'!P9&gt;0,'ESS Jul 2021'!R9=""),IF(($E$5&lt;'ESS Jul 2021'!P9),(0),($E$5-'ESS Jul 2021'!P9)*'ESS Jul 2021'!Q9/100),0)))</f>
        <v>0</v>
      </c>
      <c r="I17" s="384">
        <f t="shared" si="0"/>
        <v>334.74008181818181</v>
      </c>
      <c r="J17" s="449">
        <f t="shared" si="1"/>
        <v>849.64505454545451</v>
      </c>
      <c r="K17" s="449">
        <f t="shared" si="2"/>
        <v>1338.9603272727272</v>
      </c>
      <c r="L17" s="450">
        <f t="shared" si="8"/>
        <v>1472.85636</v>
      </c>
      <c r="M17" s="449">
        <f>'ESS Jul 2021'!AZ9</f>
        <v>0</v>
      </c>
      <c r="N17" s="449">
        <f>'ESS Jul 2021'!BA9</f>
        <v>0</v>
      </c>
      <c r="O17" s="449">
        <f>'ESS Jul 2021'!BB9</f>
        <v>0</v>
      </c>
      <c r="P17" s="449">
        <f>'ESS Jul 2021'!BC9</f>
        <v>0</v>
      </c>
      <c r="Q17" s="450">
        <f>($E$6*'ESS Jul 2021'!AT9/100)*4</f>
        <v>223.155</v>
      </c>
      <c r="R17" s="448" t="str">
        <f t="shared" si="9"/>
        <v>No discount</v>
      </c>
      <c r="S17" s="448" t="str">
        <f t="shared" si="10"/>
        <v>Exclusive</v>
      </c>
      <c r="T17" s="475">
        <f t="shared" si="3"/>
        <v>1338.9603272727272</v>
      </c>
      <c r="U17" s="449">
        <f t="shared" si="4"/>
        <v>1338.9603272727272</v>
      </c>
      <c r="V17" s="449">
        <f t="shared" si="5"/>
        <v>1115.8053272727273</v>
      </c>
      <c r="W17" s="449">
        <f t="shared" si="6"/>
        <v>1115.8053272727273</v>
      </c>
      <c r="X17" s="455">
        <f t="shared" si="7"/>
        <v>1227.3858600000001</v>
      </c>
      <c r="Y17" s="455">
        <f t="shared" si="7"/>
        <v>1227.3858600000001</v>
      </c>
      <c r="Z17" s="387">
        <f>'ESS Jul 2021'!BL9</f>
        <v>0</v>
      </c>
      <c r="AA17" s="326" t="str">
        <f>'ESS Jul 2021'!BM9</f>
        <v>n</v>
      </c>
      <c r="AB17" s="504"/>
      <c r="AC17" s="504"/>
      <c r="AD17" s="504"/>
      <c r="AE17" s="504"/>
      <c r="AF17" s="504"/>
      <c r="AG17" s="504"/>
      <c r="AH17" s="504"/>
      <c r="AI17" s="504"/>
      <c r="AJ17" s="504"/>
      <c r="AK17" s="504"/>
      <c r="AL17" s="504"/>
      <c r="AM17" s="504"/>
      <c r="AN17" s="504"/>
    </row>
    <row r="18" spans="1:1002" x14ac:dyDescent="0.3">
      <c r="A18" s="319" t="str">
        <f>'ESS Jul 2021'!K10</f>
        <v>Momentum Energy</v>
      </c>
      <c r="B18" s="383" t="str">
        <f>'ESS Jul 2021'!L10</f>
        <v>Solar Step Up</v>
      </c>
      <c r="C18" s="384">
        <f>IF('ESS Jul 2021'!BP10=0,91*'ESS Jul 2021'!M10/100,(91*'ESS Jul 2021'!M10/100)+'ESS Jul 2021'!BP10/4)</f>
        <v>97.940818181818173</v>
      </c>
      <c r="D18" s="384">
        <f>IF('ESS Jul 2021'!O10="",$E$5*'ESS Jul 2021'!N10/100,IF($E$5&gt;='ESS Jul 2021'!P10,('ESS Jul 2021'!P10*'ESS Jul 2021'!N10/100),($E$5*'ESS Jul 2021'!N10/100)))</f>
        <v>260.43538636363633</v>
      </c>
      <c r="E18" s="384">
        <f>IF(AND('ESS Jul 2021'!P10&gt;0,'ESS Jul 2021'!R10&gt;0),IF($E$5&lt;'ESS Jul 2021'!P10,0,IF($E$5&lt;=('ESS Jul 2021'!R10+'ESS Jul 2021'!P10),(($E$5-'ESS Jul 2021'!P10)*'ESS Jul 2021'!Q10/100),(('ESS Jul 2021'!R10)*'ESS Jul 2021'!Q10/100))),0)</f>
        <v>0</v>
      </c>
      <c r="F18" s="384">
        <f>IF(AND('ESS Jul 2021'!Q10&gt;0,'ESS Jul 2021'!S10&gt;0),IF($E$5&lt;('ESS Jul 2021'!R10+'ESS Jul 2021'!P10),0,IF($E$5&lt;=('ESS Jul 2021'!T10+'ESS Jul 2021'!R10+'ESS Jul 2021'!P10),(($E$5-('ESS Jul 2021'!R10+'ESS Jul 2021'!P10))*'ESS Jul 2021'!S10/100),('ESS Jul 2021'!T10*'ESS Jul 2021'!S10/100))),0)</f>
        <v>0</v>
      </c>
      <c r="G18" s="384">
        <v>0</v>
      </c>
      <c r="H18" s="384">
        <f>IF('ESS Jul 2021'!T10&gt;0,IF(($E$5&lt;'ESS Jul 2021'!T10),(0),($E$5-'ESS Jul 2021'!T10)*'ESS Jul 2021'!U10/100),IF(AND('ESS Jul 2021'!R10&gt;0,'ESS Jul 2021'!T10=""),IF(($E$5&lt;'ESS Jul 2021'!R10),(0),($E$5-'ESS Jul 2021'!R10)*'ESS Jul 2021'!S10/100),IF(AND('ESS Jul 2021'!P10&gt;0,'ESS Jul 2021'!R10=""),IF(($E$5&lt;'ESS Jul 2021'!P10),(0),($E$5-'ESS Jul 2021'!P10)*'ESS Jul 2021'!Q10/100),0)))</f>
        <v>0</v>
      </c>
      <c r="I18" s="384">
        <f t="shared" si="0"/>
        <v>358.37620454545447</v>
      </c>
      <c r="J18" s="449">
        <f t="shared" si="1"/>
        <v>1041.7415454545453</v>
      </c>
      <c r="K18" s="449">
        <f t="shared" si="2"/>
        <v>1433.5048181818179</v>
      </c>
      <c r="L18" s="450">
        <f t="shared" si="8"/>
        <v>1576.8552999999997</v>
      </c>
      <c r="M18" s="449">
        <f>'ESS Jul 2021'!AZ10</f>
        <v>0</v>
      </c>
      <c r="N18" s="449">
        <f>'ESS Jul 2021'!BA10</f>
        <v>0</v>
      </c>
      <c r="O18" s="449">
        <f>'ESS Jul 2021'!BB10</f>
        <v>0</v>
      </c>
      <c r="P18" s="449">
        <f>'ESS Jul 2021'!BC10</f>
        <v>0</v>
      </c>
      <c r="Q18" s="450">
        <f>($E$6*'ESS Jul 2021'!AT10/100)*4</f>
        <v>297.54000000000002</v>
      </c>
      <c r="R18" s="448" t="str">
        <f t="shared" si="9"/>
        <v>No discount</v>
      </c>
      <c r="S18" s="448" t="str">
        <f t="shared" si="10"/>
        <v>Exclusive</v>
      </c>
      <c r="T18" s="475">
        <f t="shared" si="3"/>
        <v>1433.5048181818179</v>
      </c>
      <c r="U18" s="449">
        <f t="shared" si="4"/>
        <v>1433.5048181818179</v>
      </c>
      <c r="V18" s="449">
        <f t="shared" si="5"/>
        <v>1135.9648181818179</v>
      </c>
      <c r="W18" s="449">
        <f t="shared" si="6"/>
        <v>1135.9648181818179</v>
      </c>
      <c r="X18" s="455">
        <f t="shared" si="7"/>
        <v>1249.5612999999998</v>
      </c>
      <c r="Y18" s="455">
        <f t="shared" si="7"/>
        <v>1249.5612999999998</v>
      </c>
      <c r="Z18" s="387">
        <f>'ESS Jul 2021'!BL10</f>
        <v>0</v>
      </c>
      <c r="AA18" s="326" t="str">
        <f>'ESS Jul 2021'!BM10</f>
        <v>n</v>
      </c>
      <c r="AB18" s="504"/>
      <c r="AC18" s="504"/>
      <c r="AD18" s="504"/>
      <c r="AE18" s="504"/>
      <c r="AF18" s="504"/>
      <c r="AG18" s="504"/>
      <c r="AH18" s="504"/>
      <c r="AI18" s="504"/>
      <c r="AJ18" s="504"/>
      <c r="AK18" s="504"/>
      <c r="AL18" s="504"/>
      <c r="AM18" s="504"/>
      <c r="AN18" s="504"/>
    </row>
    <row r="19" spans="1:1002" x14ac:dyDescent="0.3">
      <c r="A19" s="319" t="str">
        <f>'ESS Jul 2021'!K11</f>
        <v>Origin Energy</v>
      </c>
      <c r="B19" s="383" t="str">
        <f>'ESS Jul 2021'!L11</f>
        <v>Solar Boost</v>
      </c>
      <c r="C19" s="384">
        <f>IF('ESS Jul 2021'!BP11=0,91*'ESS Jul 2021'!M11/100,(91*'ESS Jul 2021'!M11/100)+'ESS Jul 2021'!BP11/4)</f>
        <v>131.14754545454542</v>
      </c>
      <c r="D19" s="384">
        <f>IF('ESS Jul 2021'!O11="",$E$5*'ESS Jul 2021'!N11/100,IF($E$5&gt;='ESS Jul 2021'!P11,('ESS Jul 2021'!P11*'ESS Jul 2021'!N11/100),($E$5*'ESS Jul 2021'!N11/100)))</f>
        <v>234.6762545454545</v>
      </c>
      <c r="E19" s="384">
        <f>IF(AND('ESS Jul 2021'!P11&gt;0,'ESS Jul 2021'!R11&gt;0),IF($E$5&lt;'ESS Jul 2021'!P11,0,IF($E$5&lt;=('ESS Jul 2021'!R11+'ESS Jul 2021'!P11),(($E$5-'ESS Jul 2021'!P11)*'ESS Jul 2021'!Q11/100),(('ESS Jul 2021'!R11)*'ESS Jul 2021'!Q11/100))),0)</f>
        <v>0</v>
      </c>
      <c r="F19" s="384">
        <f>IF(AND('ESS Jul 2021'!Q11&gt;0,'ESS Jul 2021'!S11&gt;0),IF($E$5&lt;('ESS Jul 2021'!R11+'ESS Jul 2021'!P11),0,IF($E$5&lt;=('ESS Jul 2021'!T11+'ESS Jul 2021'!R11+'ESS Jul 2021'!P11),(($E$5-('ESS Jul 2021'!R11+'ESS Jul 2021'!P11))*'ESS Jul 2021'!S11/100),('ESS Jul 2021'!T11*'ESS Jul 2021'!S11/100))),0)</f>
        <v>0</v>
      </c>
      <c r="G19" s="384">
        <v>0</v>
      </c>
      <c r="H19" s="384">
        <f>IF('ESS Jul 2021'!T11&gt;0,IF(($E$5&lt;'ESS Jul 2021'!T11),(0),($E$5-'ESS Jul 2021'!T11)*'ESS Jul 2021'!U11/100),IF(AND('ESS Jul 2021'!R11&gt;0,'ESS Jul 2021'!T11=""),IF(($E$5&lt;'ESS Jul 2021'!R11),(0),($E$5-'ESS Jul 2021'!R11)*'ESS Jul 2021'!S11/100),IF(AND('ESS Jul 2021'!P11&gt;0,'ESS Jul 2021'!R11=""),IF(($E$5&lt;'ESS Jul 2021'!P11),(0),($E$5-'ESS Jul 2021'!P11)*'ESS Jul 2021'!Q11/100),0)))</f>
        <v>0</v>
      </c>
      <c r="I19" s="384">
        <f t="shared" si="0"/>
        <v>365.82379999999989</v>
      </c>
      <c r="J19" s="449">
        <f t="shared" si="1"/>
        <v>938.70501818181788</v>
      </c>
      <c r="K19" s="449">
        <f t="shared" si="2"/>
        <v>1463.2951999999996</v>
      </c>
      <c r="L19" s="450">
        <f t="shared" si="8"/>
        <v>1609.6247199999996</v>
      </c>
      <c r="M19" s="449">
        <f>'ESS Jul 2021'!AZ11</f>
        <v>0</v>
      </c>
      <c r="N19" s="449">
        <f>'ESS Jul 2021'!BA11</f>
        <v>0</v>
      </c>
      <c r="O19" s="449">
        <f>'ESS Jul 2021'!BB11</f>
        <v>0</v>
      </c>
      <c r="P19" s="449">
        <f>'ESS Jul 2021'!BC11</f>
        <v>0</v>
      </c>
      <c r="Q19" s="450">
        <f>($E$6*'ESS Jul 2021'!AT11/100)*4</f>
        <v>416.55599999999998</v>
      </c>
      <c r="R19" s="448" t="str">
        <f t="shared" si="9"/>
        <v>No discount</v>
      </c>
      <c r="S19" s="448" t="str">
        <f t="shared" si="10"/>
        <v>Inclusive</v>
      </c>
      <c r="T19" s="475">
        <f t="shared" si="3"/>
        <v>1463.2951999999996</v>
      </c>
      <c r="U19" s="449">
        <f t="shared" si="4"/>
        <v>1463.2951999999996</v>
      </c>
      <c r="V19" s="449">
        <f t="shared" si="5"/>
        <v>1046.7391999999995</v>
      </c>
      <c r="W19" s="449">
        <f t="shared" si="6"/>
        <v>1046.7391999999995</v>
      </c>
      <c r="X19" s="455">
        <f t="shared" si="7"/>
        <v>1151.4131199999995</v>
      </c>
      <c r="Y19" s="455">
        <f t="shared" si="7"/>
        <v>1151.4131199999995</v>
      </c>
      <c r="Z19" s="387">
        <f>'ESS Jul 2021'!BL11</f>
        <v>0</v>
      </c>
      <c r="AA19" s="326" t="str">
        <f>'ESS Jul 2021'!BM11</f>
        <v>n</v>
      </c>
      <c r="AB19" s="504"/>
      <c r="AC19" s="504"/>
      <c r="AD19" s="504"/>
      <c r="AE19" s="504"/>
      <c r="AF19" s="504"/>
      <c r="AG19" s="504"/>
      <c r="AH19" s="504"/>
      <c r="AI19" s="504"/>
      <c r="AJ19" s="504"/>
      <c r="AK19" s="504"/>
      <c r="AL19" s="504"/>
      <c r="AM19" s="504"/>
      <c r="AN19" s="504"/>
    </row>
    <row r="20" spans="1:1002" x14ac:dyDescent="0.3">
      <c r="A20" s="319" t="str">
        <f>'ESS Jul 2021'!K12</f>
        <v>Powerdirect</v>
      </c>
      <c r="B20" s="383" t="str">
        <f>'ESS Jul 2021'!L12</f>
        <v>Rate Saver</v>
      </c>
      <c r="C20" s="384">
        <f>IF('ESS Jul 2021'!BP12=0,91*'ESS Jul 2021'!M12/100,(91*'ESS Jul 2021'!M12/100)+'ESS Jul 2021'!BP12/4)</f>
        <v>85.134636363636361</v>
      </c>
      <c r="D20" s="384">
        <f>IF('ESS Jul 2021'!O12="",$E$5*'ESS Jul 2021'!N12/100,IF($E$5&gt;='ESS Jul 2021'!P12,('ESS Jul 2021'!P12*'ESS Jul 2021'!N12/100),($E$5*'ESS Jul 2021'!N12/100)))</f>
        <v>201.27876818181815</v>
      </c>
      <c r="E20" s="384">
        <f>IF(AND('ESS Jul 2021'!P12&gt;0,'ESS Jul 2021'!R12&gt;0),IF($E$5&lt;'ESS Jul 2021'!P12,0,IF($E$5&lt;=('ESS Jul 2021'!R12+'ESS Jul 2021'!P12),(($E$5-'ESS Jul 2021'!P12)*'ESS Jul 2021'!Q12/100),(('ESS Jul 2021'!R12)*'ESS Jul 2021'!Q12/100))),0)</f>
        <v>0</v>
      </c>
      <c r="F20" s="384">
        <f>IF(AND('ESS Jul 2021'!Q12&gt;0,'ESS Jul 2021'!S12&gt;0),IF($E$5&lt;('ESS Jul 2021'!R12+'ESS Jul 2021'!P12),0,IF($E$5&lt;=('ESS Jul 2021'!T12+'ESS Jul 2021'!R12+'ESS Jul 2021'!P12),(($E$5-('ESS Jul 2021'!R12+'ESS Jul 2021'!P12))*'ESS Jul 2021'!S12/100),('ESS Jul 2021'!T12*'ESS Jul 2021'!S12/100))),0)</f>
        <v>0</v>
      </c>
      <c r="G20" s="384">
        <v>0</v>
      </c>
      <c r="H20" s="384">
        <f>IF('ESS Jul 2021'!T12&gt;0,IF(($E$5&lt;'ESS Jul 2021'!T12),(0),($E$5-'ESS Jul 2021'!T12)*'ESS Jul 2021'!U12/100),IF(AND('ESS Jul 2021'!R12&gt;0,'ESS Jul 2021'!T12=""),IF(($E$5&lt;'ESS Jul 2021'!R12),(0),($E$5-'ESS Jul 2021'!R12)*'ESS Jul 2021'!S12/100),IF(AND('ESS Jul 2021'!P12&gt;0,'ESS Jul 2021'!R12=""),IF(($E$5&lt;'ESS Jul 2021'!P12),(0),($E$5-'ESS Jul 2021'!P12)*'ESS Jul 2021'!Q12/100),0)))</f>
        <v>0</v>
      </c>
      <c r="I20" s="384">
        <f t="shared" si="0"/>
        <v>286.41340454545451</v>
      </c>
      <c r="J20" s="449">
        <f t="shared" si="1"/>
        <v>805.1150727272726</v>
      </c>
      <c r="K20" s="449">
        <f t="shared" si="2"/>
        <v>1145.653618181818</v>
      </c>
      <c r="L20" s="450">
        <f t="shared" si="8"/>
        <v>1260.2189799999999</v>
      </c>
      <c r="M20" s="449">
        <f>'ESS Jul 2021'!AZ12</f>
        <v>0</v>
      </c>
      <c r="N20" s="449">
        <f>'ESS Jul 2021'!BA12</f>
        <v>0</v>
      </c>
      <c r="O20" s="449">
        <f>'ESS Jul 2021'!BB12</f>
        <v>0</v>
      </c>
      <c r="P20" s="449">
        <f>'ESS Jul 2021'!BC12</f>
        <v>0</v>
      </c>
      <c r="Q20" s="450">
        <f>($E$6*'ESS Jul 2021'!AT12/100)*4</f>
        <v>208.27799999999999</v>
      </c>
      <c r="R20" s="448" t="str">
        <f t="shared" si="9"/>
        <v>No discount</v>
      </c>
      <c r="S20" s="448" t="str">
        <f t="shared" si="10"/>
        <v>Exclusive</v>
      </c>
      <c r="T20" s="475">
        <f t="shared" si="3"/>
        <v>1145.653618181818</v>
      </c>
      <c r="U20" s="449">
        <f t="shared" si="4"/>
        <v>1145.653618181818</v>
      </c>
      <c r="V20" s="449">
        <f t="shared" si="5"/>
        <v>937.37561818181803</v>
      </c>
      <c r="W20" s="449">
        <f t="shared" si="6"/>
        <v>937.37561818181803</v>
      </c>
      <c r="X20" s="455">
        <f t="shared" si="7"/>
        <v>1031.1131799999998</v>
      </c>
      <c r="Y20" s="455">
        <f t="shared" si="7"/>
        <v>1031.1131799999998</v>
      </c>
      <c r="Z20" s="387">
        <f>'ESS Jul 2021'!BL12</f>
        <v>0</v>
      </c>
      <c r="AA20" s="326" t="str">
        <f>'ESS Jul 2021'!BM12</f>
        <v>n</v>
      </c>
      <c r="AB20" s="504"/>
      <c r="AC20" s="504"/>
      <c r="AD20" s="504"/>
      <c r="AE20" s="504"/>
      <c r="AF20" s="504"/>
      <c r="AG20" s="504"/>
      <c r="AH20" s="504"/>
      <c r="AI20" s="504"/>
      <c r="AJ20" s="504"/>
      <c r="AK20" s="504"/>
      <c r="AL20" s="504"/>
      <c r="AM20" s="504"/>
      <c r="AN20" s="504"/>
    </row>
    <row r="21" spans="1:1002" x14ac:dyDescent="0.3">
      <c r="A21" s="319" t="str">
        <f>'ESS Jul 2021'!K13</f>
        <v>Powershop</v>
      </c>
      <c r="B21" s="383" t="str">
        <f>'ESS Jul 2021'!L13</f>
        <v>Carbon neutral</v>
      </c>
      <c r="C21" s="384">
        <f>IF('ESS Jul 2021'!BP13=0,91*'ESS Jul 2021'!M13/100,(91*'ESS Jul 2021'!M13/100)+'ESS Jul 2021'!BP13/4)</f>
        <v>122.85</v>
      </c>
      <c r="D21" s="384">
        <f>IF('ESS Jul 2021'!O13="",$E$5*'ESS Jul 2021'!N13/100,IF($E$5&gt;='ESS Jul 2021'!P13,('ESS Jul 2021'!P13*'ESS Jul 2021'!N13/100),($E$5*'ESS Jul 2021'!N13/100)))</f>
        <v>182.83295454545453</v>
      </c>
      <c r="E21" s="384">
        <f>IF(AND('ESS Jul 2021'!P13&gt;0,'ESS Jul 2021'!R13&gt;0),IF($E$5&lt;'ESS Jul 2021'!P13,0,IF($E$5&lt;=('ESS Jul 2021'!R13+'ESS Jul 2021'!P13),(($E$5-'ESS Jul 2021'!P13)*'ESS Jul 2021'!Q13/100),(('ESS Jul 2021'!R13)*'ESS Jul 2021'!Q13/100))),0)</f>
        <v>0</v>
      </c>
      <c r="F21" s="384">
        <f>IF(AND('ESS Jul 2021'!Q13&gt;0,'ESS Jul 2021'!S13&gt;0),IF($E$5&lt;('ESS Jul 2021'!R13+'ESS Jul 2021'!P13),0,IF($E$5&lt;=('ESS Jul 2021'!T13+'ESS Jul 2021'!R13+'ESS Jul 2021'!P13),(($E$5-('ESS Jul 2021'!R13+'ESS Jul 2021'!P13))*'ESS Jul 2021'!S13/100),('ESS Jul 2021'!T13*'ESS Jul 2021'!S13/100))),0)</f>
        <v>0</v>
      </c>
      <c r="G21" s="384">
        <v>0</v>
      </c>
      <c r="H21" s="384">
        <f>IF('ESS Jul 2021'!T13&gt;0,IF(($E$5&lt;'ESS Jul 2021'!T13),(0),($E$5-'ESS Jul 2021'!T13)*'ESS Jul 2021'!U13/100),IF(AND('ESS Jul 2021'!R13&gt;0,'ESS Jul 2021'!T13=""),IF(($E$5&lt;'ESS Jul 2021'!R13),(0),($E$5-'ESS Jul 2021'!R13)*'ESS Jul 2021'!S13/100),IF(AND('ESS Jul 2021'!P13&gt;0,'ESS Jul 2021'!R13=""),IF(($E$5&lt;'ESS Jul 2021'!P13),(0),($E$5-'ESS Jul 2021'!P13)*'ESS Jul 2021'!Q13/100),0)))</f>
        <v>0</v>
      </c>
      <c r="I21" s="384">
        <f t="shared" si="0"/>
        <v>305.68295454545455</v>
      </c>
      <c r="J21" s="449">
        <f t="shared" si="1"/>
        <v>731.33181818181822</v>
      </c>
      <c r="K21" s="449">
        <f t="shared" si="2"/>
        <v>1222.7318181818182</v>
      </c>
      <c r="L21" s="450">
        <f t="shared" si="8"/>
        <v>1345.0050000000001</v>
      </c>
      <c r="M21" s="449">
        <f>'ESS Jul 2021'!AZ13</f>
        <v>0</v>
      </c>
      <c r="N21" s="449">
        <f>'ESS Jul 2021'!BA13</f>
        <v>0</v>
      </c>
      <c r="O21" s="449">
        <f>'ESS Jul 2021'!BB13</f>
        <v>0</v>
      </c>
      <c r="P21" s="449">
        <f>'ESS Jul 2021'!BC13</f>
        <v>0</v>
      </c>
      <c r="Q21" s="450">
        <f>($E$6*'ESS Jul 2021'!AT13/100)*4</f>
        <v>148.77000000000001</v>
      </c>
      <c r="R21" s="448" t="str">
        <f t="shared" si="9"/>
        <v>No discount</v>
      </c>
      <c r="S21" s="448" t="str">
        <f t="shared" si="10"/>
        <v>Inclusive</v>
      </c>
      <c r="T21" s="475">
        <f t="shared" si="3"/>
        <v>1222.7318181818182</v>
      </c>
      <c r="U21" s="449">
        <f t="shared" si="4"/>
        <v>1222.7318181818182</v>
      </c>
      <c r="V21" s="449">
        <f t="shared" si="5"/>
        <v>1073.9618181818182</v>
      </c>
      <c r="W21" s="449">
        <f t="shared" si="6"/>
        <v>1073.9618181818182</v>
      </c>
      <c r="X21" s="455">
        <f t="shared" si="7"/>
        <v>1181.3580000000002</v>
      </c>
      <c r="Y21" s="455">
        <f t="shared" si="7"/>
        <v>1181.3580000000002</v>
      </c>
      <c r="Z21" s="387">
        <f>'ESS Jul 2021'!BL13</f>
        <v>0</v>
      </c>
      <c r="AA21" s="326" t="str">
        <f>'ESS Jul 2021'!BM13</f>
        <v>n</v>
      </c>
      <c r="AB21" s="504"/>
      <c r="AC21" s="504"/>
      <c r="AD21" s="504"/>
      <c r="AE21" s="504"/>
      <c r="AF21" s="504"/>
      <c r="AG21" s="504"/>
      <c r="AH21" s="504"/>
      <c r="AI21" s="504"/>
      <c r="AJ21" s="504"/>
      <c r="AK21" s="504"/>
      <c r="AL21" s="504"/>
      <c r="AM21" s="504"/>
      <c r="AN21" s="504"/>
    </row>
    <row r="22" spans="1:1002" x14ac:dyDescent="0.3">
      <c r="A22" s="319" t="str">
        <f>'ESS Jul 2021'!K14</f>
        <v>Red Energy</v>
      </c>
      <c r="B22" s="383" t="str">
        <f>'ESS Jul 2021'!L14</f>
        <v>Solar Saver</v>
      </c>
      <c r="C22" s="384">
        <f>IF('ESS Jul 2021'!BP14=0,91*'ESS Jul 2021'!M14/100,(91*'ESS Jul 2021'!M14/100)+'ESS Jul 2021'!BP14/4)</f>
        <v>137.04599999999999</v>
      </c>
      <c r="D22" s="384">
        <f>IF('ESS Jul 2021'!O14="",$E$5*'ESS Jul 2021'!N14/100,IF($E$5&gt;='ESS Jul 2021'!P14,('ESS Jul 2021'!P14*'ESS Jul 2021'!N14/100),($E$5*'ESS Jul 2021'!N14/100)))</f>
        <v>228.09426818181817</v>
      </c>
      <c r="E22" s="384">
        <f>IF(AND('ESS Jul 2021'!P14&gt;0,'ESS Jul 2021'!R14&gt;0),IF($E$5&lt;'ESS Jul 2021'!P14,0,IF($E$5&lt;=('ESS Jul 2021'!R14+'ESS Jul 2021'!P14),(($E$5-'ESS Jul 2021'!P14)*'ESS Jul 2021'!Q14/100),(('ESS Jul 2021'!R14)*'ESS Jul 2021'!Q14/100))),0)</f>
        <v>0</v>
      </c>
      <c r="F22" s="384">
        <f>IF(AND('ESS Jul 2021'!Q14&gt;0,'ESS Jul 2021'!S14&gt;0),IF($E$5&lt;('ESS Jul 2021'!R14+'ESS Jul 2021'!P14),0,IF($E$5&lt;=('ESS Jul 2021'!T14+'ESS Jul 2021'!R14+'ESS Jul 2021'!P14),(($E$5-('ESS Jul 2021'!R14+'ESS Jul 2021'!P14))*'ESS Jul 2021'!S14/100),('ESS Jul 2021'!T14*'ESS Jul 2021'!S14/100))),0)</f>
        <v>0</v>
      </c>
      <c r="G22" s="384">
        <v>0</v>
      </c>
      <c r="H22" s="384">
        <f>IF('ESS Jul 2021'!T14&gt;0,IF(($E$5&lt;'ESS Jul 2021'!T14),(0),($E$5-'ESS Jul 2021'!T14)*'ESS Jul 2021'!U14/100),IF(AND('ESS Jul 2021'!R14&gt;0,'ESS Jul 2021'!T14=""),IF(($E$5&lt;'ESS Jul 2021'!R14),(0),($E$5-'ESS Jul 2021'!R14)*'ESS Jul 2021'!S14/100),IF(AND('ESS Jul 2021'!P14&gt;0,'ESS Jul 2021'!R14=""),IF(($E$5&lt;'ESS Jul 2021'!P14),(0),($E$5-'ESS Jul 2021'!P14)*'ESS Jul 2021'!Q14/100),0)))</f>
        <v>0</v>
      </c>
      <c r="I22" s="384">
        <f t="shared" si="0"/>
        <v>365.14026818181816</v>
      </c>
      <c r="J22" s="449">
        <f t="shared" si="1"/>
        <v>912.37707272727266</v>
      </c>
      <c r="K22" s="449">
        <f t="shared" si="2"/>
        <v>1460.5610727272726</v>
      </c>
      <c r="L22" s="450">
        <f t="shared" si="8"/>
        <v>1606.61718</v>
      </c>
      <c r="M22" s="449">
        <f>'ESS Jul 2021'!AZ14</f>
        <v>0</v>
      </c>
      <c r="N22" s="449">
        <f>'ESS Jul 2021'!BA14</f>
        <v>0</v>
      </c>
      <c r="O22" s="449">
        <f>'ESS Jul 2021'!BB14</f>
        <v>0</v>
      </c>
      <c r="P22" s="449">
        <f>'ESS Jul 2021'!BC14</f>
        <v>0</v>
      </c>
      <c r="Q22" s="450">
        <f>($E$6*'ESS Jul 2021'!AT14/100)*4</f>
        <v>535.572</v>
      </c>
      <c r="R22" s="448" t="str">
        <f t="shared" si="9"/>
        <v>No discount</v>
      </c>
      <c r="S22" s="448" t="str">
        <f t="shared" si="10"/>
        <v>Inclusive</v>
      </c>
      <c r="T22" s="475">
        <f t="shared" si="3"/>
        <v>1460.5610727272726</v>
      </c>
      <c r="U22" s="449">
        <f t="shared" si="4"/>
        <v>1460.5610727272726</v>
      </c>
      <c r="V22" s="449">
        <f t="shared" si="5"/>
        <v>924.98907272727263</v>
      </c>
      <c r="W22" s="449">
        <f t="shared" si="6"/>
        <v>924.98907272727263</v>
      </c>
      <c r="X22" s="455">
        <f t="shared" si="7"/>
        <v>1017.48798</v>
      </c>
      <c r="Y22" s="455">
        <f t="shared" si="7"/>
        <v>1017.48798</v>
      </c>
      <c r="Z22" s="387">
        <f>'ESS Jul 2021'!BL14</f>
        <v>0</v>
      </c>
      <c r="AA22" s="326" t="str">
        <f>'ESS Jul 2021'!BM14</f>
        <v>n</v>
      </c>
      <c r="AB22" s="504"/>
      <c r="AC22" s="504"/>
      <c r="AD22" s="504"/>
      <c r="AE22" s="504"/>
      <c r="AF22" s="504"/>
      <c r="AG22" s="504"/>
      <c r="AH22" s="504"/>
      <c r="AI22" s="504"/>
      <c r="AJ22" s="504"/>
      <c r="AK22" s="504"/>
      <c r="AL22" s="504"/>
      <c r="AM22" s="504"/>
      <c r="AN22" s="504"/>
    </row>
    <row r="23" spans="1:1002" x14ac:dyDescent="0.3">
      <c r="A23" s="319" t="str">
        <f>'ESS Jul 2021'!K15</f>
        <v>Simply Energy</v>
      </c>
      <c r="B23" s="383" t="str">
        <f>'ESS Jul 2021'!L15</f>
        <v>Energy Saver</v>
      </c>
      <c r="C23" s="384">
        <f>IF('ESS Jul 2021'!BP15=0,91*'ESS Jul 2021'!M15/100,(91*'ESS Jul 2021'!M15/100)+'ESS Jul 2021'!BP15/4)</f>
        <v>124.74445454545453</v>
      </c>
      <c r="D23" s="384">
        <f>IF('ESS Jul 2021'!O15="",$E$5*'ESS Jul 2021'!N15/100,IF($E$5&gt;='ESS Jul 2021'!P15,('ESS Jul 2021'!P15*'ESS Jul 2021'!N15/100),($E$5*'ESS Jul 2021'!N15/100)))</f>
        <v>239.47054090909089</v>
      </c>
      <c r="E23" s="384">
        <f>IF(AND('ESS Jul 2021'!P15&gt;0,'ESS Jul 2021'!R15&gt;0),IF($E$5&lt;'ESS Jul 2021'!P15,0,IF($E$5&lt;=('ESS Jul 2021'!R15+'ESS Jul 2021'!P15),(($E$5-'ESS Jul 2021'!P15)*'ESS Jul 2021'!Q15/100),(('ESS Jul 2021'!R15)*'ESS Jul 2021'!Q15/100))),0)</f>
        <v>0</v>
      </c>
      <c r="F23" s="384">
        <f>IF(AND('ESS Jul 2021'!Q15&gt;0,'ESS Jul 2021'!S15&gt;0),IF($E$5&lt;('ESS Jul 2021'!R15+'ESS Jul 2021'!P15),0,IF($E$5&lt;=('ESS Jul 2021'!T15+'ESS Jul 2021'!R15+'ESS Jul 2021'!P15),(($E$5-('ESS Jul 2021'!R15+'ESS Jul 2021'!P15))*'ESS Jul 2021'!S15/100),('ESS Jul 2021'!T15*'ESS Jul 2021'!S15/100))),0)</f>
        <v>0</v>
      </c>
      <c r="G23" s="384">
        <v>0</v>
      </c>
      <c r="H23" s="384">
        <f>IF('ESS Jul 2021'!T15&gt;0,IF(($E$5&lt;'ESS Jul 2021'!T15),(0),($E$5-'ESS Jul 2021'!T15)*'ESS Jul 2021'!U15/100),IF(AND('ESS Jul 2021'!R15&gt;0,'ESS Jul 2021'!T15=""),IF(($E$5&lt;'ESS Jul 2021'!R15),(0),($E$5-'ESS Jul 2021'!R15)*'ESS Jul 2021'!S15/100),IF(AND('ESS Jul 2021'!P15&gt;0,'ESS Jul 2021'!R15=""),IF(($E$5&lt;'ESS Jul 2021'!P15),(0),($E$5-'ESS Jul 2021'!P15)*'ESS Jul 2021'!Q15/100),0)))</f>
        <v>0</v>
      </c>
      <c r="I23" s="384">
        <f>SUM(C23:H23)</f>
        <v>364.21499545454543</v>
      </c>
      <c r="J23" s="449">
        <f t="shared" si="1"/>
        <v>957.88216363636366</v>
      </c>
      <c r="K23" s="449">
        <f t="shared" si="2"/>
        <v>1456.8599818181817</v>
      </c>
      <c r="L23" s="450">
        <f t="shared" si="8"/>
        <v>1602.5459800000001</v>
      </c>
      <c r="M23" s="449">
        <f>'ESS Jul 2021'!AZ15</f>
        <v>19</v>
      </c>
      <c r="N23" s="449">
        <f>'ESS Jul 2021'!BA15</f>
        <v>0</v>
      </c>
      <c r="O23" s="449">
        <f>'ESS Jul 2021'!BB15</f>
        <v>0</v>
      </c>
      <c r="P23" s="449">
        <f>'ESS Jul 2021'!BC15</f>
        <v>0</v>
      </c>
      <c r="Q23" s="450">
        <f>($E$6*'ESS Jul 2021'!AT15/100)*4</f>
        <v>163.64700000000002</v>
      </c>
      <c r="R23" s="448" t="str">
        <f t="shared" si="9"/>
        <v>Guaranteed off bill</v>
      </c>
      <c r="S23" s="448" t="str">
        <f t="shared" si="10"/>
        <v>Exclusive</v>
      </c>
      <c r="T23" s="475">
        <f t="shared" si="3"/>
        <v>1180.0565852727273</v>
      </c>
      <c r="U23" s="449">
        <f t="shared" si="4"/>
        <v>1180.0565852727273</v>
      </c>
      <c r="V23" s="449">
        <f t="shared" si="5"/>
        <v>1016.4095852727272</v>
      </c>
      <c r="W23" s="449">
        <f t="shared" si="6"/>
        <v>1016.4095852727272</v>
      </c>
      <c r="X23" s="455">
        <f t="shared" si="7"/>
        <v>1118.0505438</v>
      </c>
      <c r="Y23" s="455">
        <f t="shared" si="7"/>
        <v>1118.0505438</v>
      </c>
      <c r="Z23" s="387">
        <f>'ESS Jul 2021'!BL15</f>
        <v>0</v>
      </c>
      <c r="AA23" s="326" t="str">
        <f>'ESS Jul 2021'!BM15</f>
        <v>n</v>
      </c>
      <c r="AB23" s="504"/>
      <c r="AC23" s="504"/>
      <c r="AD23" s="504"/>
      <c r="AE23" s="504"/>
      <c r="AF23" s="504"/>
      <c r="AG23" s="504"/>
      <c r="AH23" s="504"/>
      <c r="AI23" s="504"/>
      <c r="AJ23" s="504"/>
      <c r="AK23" s="504"/>
      <c r="AL23" s="504"/>
      <c r="AM23" s="504"/>
      <c r="AN23" s="504"/>
    </row>
    <row r="24" spans="1:1002" x14ac:dyDescent="0.3">
      <c r="A24" s="319" t="str">
        <f>'ESS Jul 2021'!K16</f>
        <v>1st Energy</v>
      </c>
      <c r="B24" s="383" t="str">
        <f>'ESS Jul 2021'!L16</f>
        <v>Solar Bonus</v>
      </c>
      <c r="C24" s="384">
        <f>IF('ESS Jul 2021'!BP16=0,91*'ESS Jul 2021'!M16/100,(91*'ESS Jul 2021'!M16/100)+'ESS Jul 2021'!BP16/4)</f>
        <v>151.05999999999997</v>
      </c>
      <c r="D24" s="384">
        <f>IF('ESS Jul 2021'!O16="",$E$5*'ESS Jul 2021'!N16/100,IF($E$5&gt;='ESS Jul 2021'!P16,('ESS Jul 2021'!P16*'ESS Jul 2021'!N16/100),($E$5*'ESS Jul 2021'!N16/100)))</f>
        <v>217.6931045454545</v>
      </c>
      <c r="E24" s="384">
        <f>IF(AND('ESS Jul 2021'!P16&gt;0,'ESS Jul 2021'!R16&gt;0),IF($E$5&lt;'ESS Jul 2021'!P16,0,IF($E$5&lt;=('ESS Jul 2021'!R16+'ESS Jul 2021'!P16),(($E$5-'ESS Jul 2021'!P16)*'ESS Jul 2021'!Q16/100),(('ESS Jul 2021'!R16)*'ESS Jul 2021'!Q16/100))),0)</f>
        <v>0</v>
      </c>
      <c r="F24" s="384">
        <f>IF(AND('ESS Jul 2021'!Q16&gt;0,'ESS Jul 2021'!S16&gt;0),IF($E$5&lt;('ESS Jul 2021'!R16+'ESS Jul 2021'!P16),0,IF($E$5&lt;=('ESS Jul 2021'!T16+'ESS Jul 2021'!R16+'ESS Jul 2021'!P16),(($E$5-('ESS Jul 2021'!R16+'ESS Jul 2021'!P16))*'ESS Jul 2021'!S16/100),('ESS Jul 2021'!T16*'ESS Jul 2021'!S16/100))),0)</f>
        <v>0</v>
      </c>
      <c r="G24" s="384">
        <v>0</v>
      </c>
      <c r="H24" s="384">
        <f>IF('ESS Jul 2021'!T16&gt;0,IF(($E$5&lt;'ESS Jul 2021'!T16),(0),($E$5-'ESS Jul 2021'!T16)*'ESS Jul 2021'!U16/100),IF(AND('ESS Jul 2021'!R16&gt;0,'ESS Jul 2021'!T16=""),IF(($E$5&lt;'ESS Jul 2021'!R16),(0),($E$5-'ESS Jul 2021'!R16)*'ESS Jul 2021'!S16/100),IF(AND('ESS Jul 2021'!P16&gt;0,'ESS Jul 2021'!R16=""),IF(($E$5&lt;'ESS Jul 2021'!P16),(0),($E$5-'ESS Jul 2021'!P16)*'ESS Jul 2021'!Q16/100),0)))</f>
        <v>0</v>
      </c>
      <c r="I24" s="384">
        <f t="shared" ref="I24" si="11">SUM(C24:H24)</f>
        <v>368.75310454545445</v>
      </c>
      <c r="J24" s="449">
        <f t="shared" si="1"/>
        <v>870.7724181818179</v>
      </c>
      <c r="K24" s="449">
        <f t="shared" si="2"/>
        <v>1475.0124181818178</v>
      </c>
      <c r="L24" s="450">
        <f t="shared" si="8"/>
        <v>1622.5136599999996</v>
      </c>
      <c r="M24" s="449">
        <f>'ESS Jul 2021'!AZ16</f>
        <v>0</v>
      </c>
      <c r="N24" s="449">
        <f>'ESS Jul 2021'!BA16</f>
        <v>0</v>
      </c>
      <c r="O24" s="449">
        <f>'ESS Jul 2021'!BB16</f>
        <v>0</v>
      </c>
      <c r="P24" s="449">
        <f>'ESS Jul 2021'!BC16</f>
        <v>0</v>
      </c>
      <c r="Q24" s="450">
        <f>($E$6*'ESS Jul 2021'!AT16/100)*4</f>
        <v>327.29400000000004</v>
      </c>
      <c r="R24" s="448" t="str">
        <f t="shared" si="9"/>
        <v>No discount</v>
      </c>
      <c r="S24" s="448" t="str">
        <f t="shared" si="10"/>
        <v>Exclusive</v>
      </c>
      <c r="T24" s="475">
        <f t="shared" si="3"/>
        <v>1475.0124181818178</v>
      </c>
      <c r="U24" s="449">
        <f t="shared" si="4"/>
        <v>1475.0124181818178</v>
      </c>
      <c r="V24" s="449">
        <f t="shared" si="5"/>
        <v>1147.7184181818177</v>
      </c>
      <c r="W24" s="449">
        <f t="shared" si="6"/>
        <v>1147.7184181818177</v>
      </c>
      <c r="X24" s="455">
        <f t="shared" si="7"/>
        <v>1262.4902599999996</v>
      </c>
      <c r="Y24" s="455">
        <f t="shared" si="7"/>
        <v>1262.4902599999996</v>
      </c>
      <c r="Z24" s="387">
        <f>'ESS Jul 2021'!BL16</f>
        <v>0</v>
      </c>
      <c r="AA24" s="326" t="str">
        <f>'ESS Jul 2021'!BM16</f>
        <v>n</v>
      </c>
      <c r="AB24" s="504"/>
      <c r="AC24" s="504"/>
      <c r="AD24" s="504"/>
      <c r="AE24" s="504"/>
      <c r="AF24" s="504"/>
      <c r="AG24" s="504"/>
      <c r="AH24" s="504"/>
      <c r="AI24" s="504"/>
      <c r="AJ24" s="504"/>
      <c r="AK24" s="504"/>
      <c r="AL24" s="504"/>
      <c r="AM24" s="504"/>
      <c r="AN24" s="504"/>
    </row>
    <row r="25" spans="1:1002" x14ac:dyDescent="0.3">
      <c r="A25" s="319" t="str">
        <f>'ESS Jul 2021'!K17</f>
        <v>Amber Electric</v>
      </c>
      <c r="B25" s="383" t="str">
        <f>'ESS Jul 2021'!L17</f>
        <v>Amber Plan</v>
      </c>
      <c r="C25" s="384">
        <f>IF('ESS Jul 2021'!BP17=0,91*'ESS Jul 2021'!M17/100,(91*'ESS Jul 2021'!M17/100)+'ESS Jul 2021'!BP17/4)</f>
        <v>159.53172727272727</v>
      </c>
      <c r="D25" s="384">
        <f>IF('ESS Jul 2021'!O17="",$E$5*'ESS Jul 2021'!N17/100,IF($E$5&gt;='ESS Jul 2021'!P17,('ESS Jul 2021'!P17*'ESS Jul 2021'!N17/100),($E$5*'ESS Jul 2021'!N17/100)))</f>
        <v>212.6550409090909</v>
      </c>
      <c r="E25" s="384">
        <f>IF(AND('ESS Jul 2021'!P17&gt;0,'ESS Jul 2021'!R17&gt;0),IF($E$5&lt;'ESS Jul 2021'!P17,0,IF($E$5&lt;=('ESS Jul 2021'!R17+'ESS Jul 2021'!P17),(($E$5-'ESS Jul 2021'!P17)*'ESS Jul 2021'!Q17/100),(('ESS Jul 2021'!R17)*'ESS Jul 2021'!Q17/100))),0)</f>
        <v>0</v>
      </c>
      <c r="F25" s="384">
        <f>IF(AND('ESS Jul 2021'!Q17&gt;0,'ESS Jul 2021'!S17&gt;0),IF($E$5&lt;('ESS Jul 2021'!R17+'ESS Jul 2021'!P17),0,IF($E$5&lt;=('ESS Jul 2021'!T17+'ESS Jul 2021'!R17+'ESS Jul 2021'!P17),(($E$5-('ESS Jul 2021'!R17+'ESS Jul 2021'!P17))*'ESS Jul 2021'!S17/100),('ESS Jul 2021'!T17*'ESS Jul 2021'!S17/100))),0)</f>
        <v>0</v>
      </c>
      <c r="G25" s="384">
        <v>0</v>
      </c>
      <c r="H25" s="384">
        <f>IF('ESS Jul 2021'!T17&gt;0,IF(($E$5&lt;'ESS Jul 2021'!T17),(0),($E$5-'ESS Jul 2021'!T17)*'ESS Jul 2021'!U17/100),IF(AND('ESS Jul 2021'!R17&gt;0,'ESS Jul 2021'!T17=""),IF(($E$5&lt;'ESS Jul 2021'!R17),(0),($E$5-'ESS Jul 2021'!R17)*'ESS Jul 2021'!S17/100),IF(AND('ESS Jul 2021'!P17&gt;0,'ESS Jul 2021'!R17=""),IF(($E$5&lt;'ESS Jul 2021'!P17),(0),($E$5-'ESS Jul 2021'!P17)*'ESS Jul 2021'!Q17/100),0)))</f>
        <v>0</v>
      </c>
      <c r="I25" s="384">
        <f t="shared" ref="I25:I34" si="12">SUM(C25:H25)</f>
        <v>372.18676818181814</v>
      </c>
      <c r="J25" s="449">
        <f t="shared" si="1"/>
        <v>850.62016363636349</v>
      </c>
      <c r="K25" s="449">
        <f t="shared" si="2"/>
        <v>1488.7470727272726</v>
      </c>
      <c r="L25" s="450">
        <f t="shared" si="8"/>
        <v>1637.6217799999999</v>
      </c>
      <c r="M25" s="449">
        <f>'ESS Jul 2021'!AZ17</f>
        <v>0</v>
      </c>
      <c r="N25" s="449">
        <f>'ESS Jul 2021'!BA17</f>
        <v>0</v>
      </c>
      <c r="O25" s="449">
        <f>'ESS Jul 2021'!BB17</f>
        <v>0</v>
      </c>
      <c r="P25" s="449">
        <f>'ESS Jul 2021'!BC17</f>
        <v>0</v>
      </c>
      <c r="Q25" s="450">
        <f>($E$6*'ESS Jul 2021'!AT17/100)*4</f>
        <v>0</v>
      </c>
      <c r="R25" s="448" t="str">
        <f t="shared" si="9"/>
        <v>No discount</v>
      </c>
      <c r="S25" s="448" t="str">
        <f t="shared" si="10"/>
        <v>Exclusive</v>
      </c>
      <c r="T25" s="475">
        <f t="shared" si="3"/>
        <v>1488.7470727272726</v>
      </c>
      <c r="U25" s="449">
        <f t="shared" si="4"/>
        <v>1488.7470727272726</v>
      </c>
      <c r="V25" s="449">
        <f t="shared" si="5"/>
        <v>1488.7470727272726</v>
      </c>
      <c r="W25" s="449">
        <f t="shared" si="6"/>
        <v>1488.7470727272726</v>
      </c>
      <c r="X25" s="455">
        <f t="shared" si="7"/>
        <v>1637.6217799999999</v>
      </c>
      <c r="Y25" s="455">
        <f t="shared" si="7"/>
        <v>1637.6217799999999</v>
      </c>
      <c r="Z25" s="387">
        <f>'ESS Jul 2021'!BL17</f>
        <v>0</v>
      </c>
      <c r="AA25" s="326" t="str">
        <f>'ESS Jul 2021'!BM17</f>
        <v>n</v>
      </c>
      <c r="AB25" s="504"/>
      <c r="AC25" s="504"/>
      <c r="AD25" s="504"/>
      <c r="AE25" s="504"/>
      <c r="AF25" s="504"/>
      <c r="AG25" s="504"/>
      <c r="AH25" s="504"/>
      <c r="AI25" s="504"/>
      <c r="AJ25" s="504"/>
      <c r="AK25" s="504"/>
      <c r="AL25" s="504"/>
      <c r="AM25" s="504"/>
      <c r="AN25" s="504"/>
    </row>
    <row r="26" spans="1:1002" x14ac:dyDescent="0.3">
      <c r="A26" s="319" t="str">
        <f>'ESS Jul 2021'!K18</f>
        <v>Bright Spark Power</v>
      </c>
      <c r="B26" s="383" t="str">
        <f>'ESS Jul 2021'!L18</f>
        <v>12 Month Contract</v>
      </c>
      <c r="C26" s="384">
        <f>IF('ESS Jul 2021'!BP18=0,91*'ESS Jul 2021'!M18/100,(91*'ESS Jul 2021'!M18/100)+'ESS Jul 2021'!BP18/4)</f>
        <v>123.26363636363634</v>
      </c>
      <c r="D26" s="384">
        <f>IF('ESS Jul 2021'!O18="",$E$5*'ESS Jul 2021'!N18/100,IF($E$5&gt;='ESS Jul 2021'!P18,('ESS Jul 2021'!P18*'ESS Jul 2021'!N18/100),($E$5*'ESS Jul 2021'!N18/100)))</f>
        <v>186.81465</v>
      </c>
      <c r="E26" s="384">
        <f>IF(AND('ESS Jul 2021'!P18&gt;0,'ESS Jul 2021'!R18&gt;0),IF($E$5&lt;'ESS Jul 2021'!P18,0,IF($E$5&lt;=('ESS Jul 2021'!R18+'ESS Jul 2021'!P18),(($E$5-'ESS Jul 2021'!P18)*'ESS Jul 2021'!Q18/100),(('ESS Jul 2021'!R18)*'ESS Jul 2021'!Q18/100))),0)</f>
        <v>0</v>
      </c>
      <c r="F26" s="384">
        <f>IF(AND('ESS Jul 2021'!Q18&gt;0,'ESS Jul 2021'!S18&gt;0),IF($E$5&lt;('ESS Jul 2021'!R18+'ESS Jul 2021'!P18),0,IF($E$5&lt;=('ESS Jul 2021'!T18+'ESS Jul 2021'!R18+'ESS Jul 2021'!P18),(($E$5-('ESS Jul 2021'!R18+'ESS Jul 2021'!P18))*'ESS Jul 2021'!S18/100),('ESS Jul 2021'!T18*'ESS Jul 2021'!S18/100))),0)</f>
        <v>0</v>
      </c>
      <c r="G26" s="384">
        <v>0</v>
      </c>
      <c r="H26" s="384">
        <f>IF('ESS Jul 2021'!T18&gt;0,IF(($E$5&lt;'ESS Jul 2021'!T18),(0),($E$5-'ESS Jul 2021'!T18)*'ESS Jul 2021'!U18/100),IF(AND('ESS Jul 2021'!R18&gt;0,'ESS Jul 2021'!T18=""),IF(($E$5&lt;'ESS Jul 2021'!R18),(0),($E$5-'ESS Jul 2021'!R18)*'ESS Jul 2021'!S18/100),IF(AND('ESS Jul 2021'!P18&gt;0,'ESS Jul 2021'!R18=""),IF(($E$5&lt;'ESS Jul 2021'!P18),(0),($E$5-'ESS Jul 2021'!P18)*'ESS Jul 2021'!Q18/100),0)))</f>
        <v>0</v>
      </c>
      <c r="I26" s="384">
        <f t="shared" si="12"/>
        <v>310.07828636363632</v>
      </c>
      <c r="J26" s="449">
        <f t="shared" si="1"/>
        <v>747.25859999999989</v>
      </c>
      <c r="K26" s="449">
        <f t="shared" si="2"/>
        <v>1240.3131454545453</v>
      </c>
      <c r="L26" s="450">
        <f t="shared" si="8"/>
        <v>1364.34446</v>
      </c>
      <c r="M26" s="449">
        <f>'ESS Jul 2021'!AZ18</f>
        <v>0</v>
      </c>
      <c r="N26" s="449">
        <f>'ESS Jul 2021'!BA18</f>
        <v>0</v>
      </c>
      <c r="O26" s="449">
        <f>'ESS Jul 2021'!BB18</f>
        <v>0</v>
      </c>
      <c r="P26" s="449">
        <f>'ESS Jul 2021'!BC18</f>
        <v>0</v>
      </c>
      <c r="Q26" s="450">
        <f>($E$6*'ESS Jul 2021'!AT18/100)*4</f>
        <v>208.27799999999999</v>
      </c>
      <c r="R26" s="448" t="str">
        <f t="shared" si="9"/>
        <v>No discount</v>
      </c>
      <c r="S26" s="448" t="str">
        <f t="shared" si="10"/>
        <v>Exclusive</v>
      </c>
      <c r="T26" s="475">
        <f t="shared" si="3"/>
        <v>1240.3131454545453</v>
      </c>
      <c r="U26" s="449">
        <f t="shared" si="4"/>
        <v>1240.3131454545453</v>
      </c>
      <c r="V26" s="449">
        <f t="shared" si="5"/>
        <v>1032.0351454545453</v>
      </c>
      <c r="W26" s="449">
        <f t="shared" si="6"/>
        <v>1032.0351454545453</v>
      </c>
      <c r="X26" s="455">
        <f t="shared" si="7"/>
        <v>1135.23866</v>
      </c>
      <c r="Y26" s="455">
        <f t="shared" si="7"/>
        <v>1135.23866</v>
      </c>
      <c r="Z26" s="387">
        <f>'ESS Jul 2021'!BL18</f>
        <v>12</v>
      </c>
      <c r="AA26" s="326" t="str">
        <f>'ESS Jul 2021'!BM18</f>
        <v>n</v>
      </c>
      <c r="AB26" s="504"/>
      <c r="AC26" s="504"/>
      <c r="AD26" s="504"/>
      <c r="AE26" s="504"/>
      <c r="AF26" s="504"/>
      <c r="AG26" s="504"/>
      <c r="AH26" s="504"/>
      <c r="AI26" s="504"/>
      <c r="AJ26" s="504"/>
      <c r="AK26" s="504"/>
      <c r="AL26" s="504"/>
      <c r="AM26" s="504"/>
      <c r="AN26" s="504"/>
    </row>
    <row r="27" spans="1:1002" s="421" customFormat="1" x14ac:dyDescent="0.3">
      <c r="A27" s="319" t="str">
        <f>'ESS Jul 2021'!K19</f>
        <v>Discover Energy</v>
      </c>
      <c r="B27" s="383" t="str">
        <f>'ESS Jul 2021'!L19</f>
        <v>Solar Smart</v>
      </c>
      <c r="C27" s="384">
        <f>IF('ESS Jul 2021'!BP19=0,91*'ESS Jul 2021'!M19/100,(91*'ESS Jul 2021'!M19/100)+'ESS Jul 2021'!BP19/4)</f>
        <v>110.74699999999999</v>
      </c>
      <c r="D27" s="384">
        <f>IF('ESS Jul 2021'!O19="",$E$5*'ESS Jul 2021'!N19/100,IF($E$5&gt;='ESS Jul 2021'!P19,('ESS Jul 2021'!P19*'ESS Jul 2021'!N19/100),($E$5*'ESS Jul 2021'!N19/100)))</f>
        <v>249.95296363636365</v>
      </c>
      <c r="E27" s="384">
        <f>IF(AND('ESS Jul 2021'!P19&gt;0,'ESS Jul 2021'!R19&gt;0),IF($E$5&lt;'ESS Jul 2021'!P19,0,IF($E$5&lt;=('ESS Jul 2021'!R19+'ESS Jul 2021'!P19),(($E$5-'ESS Jul 2021'!P19)*'ESS Jul 2021'!Q19/100),(('ESS Jul 2021'!R19)*'ESS Jul 2021'!Q19/100))),0)</f>
        <v>0</v>
      </c>
      <c r="F27" s="384">
        <f>IF(AND('ESS Jul 2021'!Q19&gt;0,'ESS Jul 2021'!S19&gt;0),IF($E$5&lt;('ESS Jul 2021'!R19+'ESS Jul 2021'!P19),0,IF($E$5&lt;=('ESS Jul 2021'!T19+'ESS Jul 2021'!R19+'ESS Jul 2021'!P19),(($E$5-('ESS Jul 2021'!R19+'ESS Jul 2021'!P19))*'ESS Jul 2021'!S19/100),('ESS Jul 2021'!T19*'ESS Jul 2021'!S19/100))),0)</f>
        <v>0</v>
      </c>
      <c r="G27" s="384">
        <v>0</v>
      </c>
      <c r="H27" s="384">
        <f>IF('ESS Jul 2021'!T19&gt;0,IF(($E$5&lt;'ESS Jul 2021'!T19),(0),($E$5-'ESS Jul 2021'!T19)*'ESS Jul 2021'!U19/100),IF(AND('ESS Jul 2021'!R19&gt;0,'ESS Jul 2021'!T19=""),IF(($E$5&lt;'ESS Jul 2021'!R19),(0),($E$5-'ESS Jul 2021'!R19)*'ESS Jul 2021'!S19/100),IF(AND('ESS Jul 2021'!P19&gt;0,'ESS Jul 2021'!R19=""),IF(($E$5&lt;'ESS Jul 2021'!P19),(0),($E$5-'ESS Jul 2021'!P19)*'ESS Jul 2021'!Q19/100),0)))</f>
        <v>0</v>
      </c>
      <c r="I27" s="384">
        <f t="shared" si="12"/>
        <v>360.69996363636363</v>
      </c>
      <c r="J27" s="449">
        <f t="shared" si="1"/>
        <v>999.81185454545459</v>
      </c>
      <c r="K27" s="449">
        <f t="shared" si="2"/>
        <v>1442.7998545454545</v>
      </c>
      <c r="L27" s="450">
        <f t="shared" si="8"/>
        <v>1587.0798400000001</v>
      </c>
      <c r="M27" s="449">
        <f>'ESS Jul 2021'!AZ19</f>
        <v>0</v>
      </c>
      <c r="N27" s="449">
        <f>'ESS Jul 2021'!BA19</f>
        <v>21</v>
      </c>
      <c r="O27" s="449">
        <f>'ESS Jul 2021'!BB19</f>
        <v>0</v>
      </c>
      <c r="P27" s="449">
        <f>'ESS Jul 2021'!BC19</f>
        <v>0</v>
      </c>
      <c r="Q27" s="450">
        <f>($E$6*'ESS Jul 2021'!AT19/100)*4</f>
        <v>476.06400000000002</v>
      </c>
      <c r="R27" s="448" t="str">
        <f t="shared" si="9"/>
        <v>Guaranteed off usage</v>
      </c>
      <c r="S27" s="448" t="str">
        <f t="shared" si="10"/>
        <v>Exclusive</v>
      </c>
      <c r="T27" s="475">
        <f t="shared" si="3"/>
        <v>1232.839365090909</v>
      </c>
      <c r="U27" s="449">
        <f t="shared" si="4"/>
        <v>1232.839365090909</v>
      </c>
      <c r="V27" s="449">
        <f t="shared" si="5"/>
        <v>756.77536509090896</v>
      </c>
      <c r="W27" s="449">
        <f t="shared" si="6"/>
        <v>756.77536509090896</v>
      </c>
      <c r="X27" s="455">
        <f t="shared" si="7"/>
        <v>832.4529015999999</v>
      </c>
      <c r="Y27" s="455">
        <f t="shared" si="7"/>
        <v>832.4529015999999</v>
      </c>
      <c r="Z27" s="387">
        <f>'ESS Jul 2021'!BL19</f>
        <v>0</v>
      </c>
      <c r="AA27" s="326" t="str">
        <f>'ESS Jul 2021'!BM19</f>
        <v>n</v>
      </c>
      <c r="AB27" s="504"/>
      <c r="AC27" s="504"/>
      <c r="AD27" s="504"/>
      <c r="AE27" s="504"/>
      <c r="AF27" s="504"/>
      <c r="AG27" s="504"/>
      <c r="AH27" s="504"/>
      <c r="AI27" s="504"/>
      <c r="AJ27" s="504"/>
      <c r="AK27" s="504"/>
      <c r="AL27" s="504"/>
      <c r="AM27" s="504"/>
      <c r="AN27" s="504"/>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row>
    <row r="28" spans="1:1002" s="421" customFormat="1" x14ac:dyDescent="0.3">
      <c r="A28" s="319" t="str">
        <f>'ESS Jul 2021'!K20</f>
        <v>Enova Energy</v>
      </c>
      <c r="B28" s="383" t="str">
        <f>'ESS Jul 2021'!L20</f>
        <v>Solar Premium</v>
      </c>
      <c r="C28" s="384">
        <f>IF('ESS Jul 2021'!BP20=0,91*'ESS Jul 2021'!M20/100,(91*'ESS Jul 2021'!M20/100)+'ESS Jul 2021'!BP20/4)</f>
        <v>131.94999999999999</v>
      </c>
      <c r="D28" s="384">
        <f>IF('ESS Jul 2021'!O20="",$E$5*'ESS Jul 2021'!N20/100,IF($E$5&gt;='ESS Jul 2021'!P20,('ESS Jul 2021'!P20*'ESS Jul 2021'!N20/100),($E$5*'ESS Jul 2021'!N20/100)))</f>
        <v>218.99324999999996</v>
      </c>
      <c r="E28" s="384">
        <f>IF(AND('ESS Jul 2021'!P20&gt;0,'ESS Jul 2021'!R20&gt;0),IF($E$5&lt;'ESS Jul 2021'!P20,0,IF($E$5&lt;=('ESS Jul 2021'!R20+'ESS Jul 2021'!P20),(($E$5-'ESS Jul 2021'!P20)*'ESS Jul 2021'!Q20/100),(('ESS Jul 2021'!R20)*'ESS Jul 2021'!Q20/100))),0)</f>
        <v>0</v>
      </c>
      <c r="F28" s="384">
        <f>IF(AND('ESS Jul 2021'!Q20&gt;0,'ESS Jul 2021'!S20&gt;0),IF($E$5&lt;('ESS Jul 2021'!R20+'ESS Jul 2021'!P20),0,IF($E$5&lt;=('ESS Jul 2021'!T20+'ESS Jul 2021'!R20+'ESS Jul 2021'!P20),(($E$5-('ESS Jul 2021'!R20+'ESS Jul 2021'!P20))*'ESS Jul 2021'!S20/100),('ESS Jul 2021'!T20*'ESS Jul 2021'!S20/100))),0)</f>
        <v>0</v>
      </c>
      <c r="G28" s="384">
        <v>0</v>
      </c>
      <c r="H28" s="384">
        <f>IF('ESS Jul 2021'!T20&gt;0,IF(($E$5&lt;'ESS Jul 2021'!T20),(0),($E$5-'ESS Jul 2021'!T20)*'ESS Jul 2021'!U20/100),IF(AND('ESS Jul 2021'!R20&gt;0,'ESS Jul 2021'!T20=""),IF(($E$5&lt;'ESS Jul 2021'!R20),(0),($E$5-'ESS Jul 2021'!R20)*'ESS Jul 2021'!S20/100),IF(AND('ESS Jul 2021'!P20&gt;0,'ESS Jul 2021'!R20=""),IF(($E$5&lt;'ESS Jul 2021'!P20),(0),($E$5-'ESS Jul 2021'!P20)*'ESS Jul 2021'!Q20/100),0)))</f>
        <v>0</v>
      </c>
      <c r="I28" s="384">
        <f t="shared" si="12"/>
        <v>350.94324999999992</v>
      </c>
      <c r="J28" s="449">
        <f t="shared" si="1"/>
        <v>875.97299999999973</v>
      </c>
      <c r="K28" s="449">
        <f t="shared" si="2"/>
        <v>1403.7729999999997</v>
      </c>
      <c r="L28" s="450">
        <f t="shared" si="8"/>
        <v>1544.1502999999998</v>
      </c>
      <c r="M28" s="449">
        <f>'ESS Jul 2021'!AZ20</f>
        <v>0</v>
      </c>
      <c r="N28" s="449">
        <f>'ESS Jul 2021'!BA20</f>
        <v>0</v>
      </c>
      <c r="O28" s="449">
        <f>'ESS Jul 2021'!BB20</f>
        <v>0</v>
      </c>
      <c r="P28" s="449">
        <f>'ESS Jul 2021'!BC20</f>
        <v>0</v>
      </c>
      <c r="Q28" s="450">
        <f>($E$6*'ESS Jul 2021'!AT20/100)*4</f>
        <v>357.048</v>
      </c>
      <c r="R28" s="448" t="str">
        <f t="shared" si="9"/>
        <v>No discount</v>
      </c>
      <c r="S28" s="448" t="str">
        <f t="shared" si="10"/>
        <v>Exclusive</v>
      </c>
      <c r="T28" s="475">
        <f t="shared" si="3"/>
        <v>1403.7729999999997</v>
      </c>
      <c r="U28" s="449">
        <f t="shared" si="4"/>
        <v>1403.7729999999997</v>
      </c>
      <c r="V28" s="449">
        <f t="shared" si="5"/>
        <v>1046.7249999999997</v>
      </c>
      <c r="W28" s="449">
        <f t="shared" si="6"/>
        <v>1046.7249999999997</v>
      </c>
      <c r="X28" s="455">
        <f t="shared" ref="X28:Y34" si="13">V28*1.1</f>
        <v>1151.3974999999998</v>
      </c>
      <c r="Y28" s="455">
        <f t="shared" si="13"/>
        <v>1151.3974999999998</v>
      </c>
      <c r="Z28" s="387">
        <f>'ESS Jul 2021'!BL20</f>
        <v>0</v>
      </c>
      <c r="AA28" s="326" t="str">
        <f>'ESS Jul 2021'!BM20</f>
        <v>n</v>
      </c>
      <c r="AB28" s="504"/>
      <c r="AC28" s="504"/>
      <c r="AD28" s="504"/>
      <c r="AE28" s="504"/>
      <c r="AF28" s="504"/>
      <c r="AG28" s="504"/>
      <c r="AH28" s="504"/>
      <c r="AI28" s="504"/>
      <c r="AJ28" s="504"/>
      <c r="AK28" s="504"/>
      <c r="AL28" s="504"/>
      <c r="AM28" s="504"/>
      <c r="AN28" s="504"/>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row>
    <row r="29" spans="1:1002" s="421" customFormat="1" x14ac:dyDescent="0.3">
      <c r="A29" s="319" t="str">
        <f>'ESS Jul 2021'!K21</f>
        <v>Future X Power</v>
      </c>
      <c r="B29" s="383" t="str">
        <f>'ESS Jul 2021'!L21</f>
        <v>Flexi Saver</v>
      </c>
      <c r="C29" s="384">
        <f>IF('ESS Jul 2021'!BP21=0,91*'ESS Jul 2021'!M21/100,(91*'ESS Jul 2021'!M21/100)+'ESS Jul 2021'!BP21/4)</f>
        <v>117.663</v>
      </c>
      <c r="D29" s="384">
        <f>IF('ESS Jul 2021'!O21="",$E$5*'ESS Jul 2021'!N21/100,IF($E$5&gt;='ESS Jul 2021'!P21,('ESS Jul 2021'!P21*'ESS Jul 2021'!N21/100),($E$5*'ESS Jul 2021'!N21/100)))</f>
        <v>188.60234999999997</v>
      </c>
      <c r="E29" s="384">
        <f>IF(AND('ESS Jul 2021'!P21&gt;0,'ESS Jul 2021'!R21&gt;0),IF($E$5&lt;'ESS Jul 2021'!P21,0,IF($E$5&lt;=('ESS Jul 2021'!R21+'ESS Jul 2021'!P21),(($E$5-'ESS Jul 2021'!P21)*'ESS Jul 2021'!Q21/100),(('ESS Jul 2021'!R21)*'ESS Jul 2021'!Q21/100))),0)</f>
        <v>0</v>
      </c>
      <c r="F29" s="384">
        <f>IF(AND('ESS Jul 2021'!Q21&gt;0,'ESS Jul 2021'!S21&gt;0),IF($E$5&lt;('ESS Jul 2021'!R21+'ESS Jul 2021'!P21),0,IF($E$5&lt;=('ESS Jul 2021'!T21+'ESS Jul 2021'!R21+'ESS Jul 2021'!P21),(($E$5-('ESS Jul 2021'!R21+'ESS Jul 2021'!P21))*'ESS Jul 2021'!S21/100),('ESS Jul 2021'!T21*'ESS Jul 2021'!S21/100))),0)</f>
        <v>0</v>
      </c>
      <c r="G29" s="384">
        <v>0</v>
      </c>
      <c r="H29" s="384">
        <f>IF('ESS Jul 2021'!T21&gt;0,IF(($E$5&lt;'ESS Jul 2021'!T21),(0),($E$5-'ESS Jul 2021'!T21)*'ESS Jul 2021'!U21/100),IF(AND('ESS Jul 2021'!R21&gt;0,'ESS Jul 2021'!T21=""),IF(($E$5&lt;'ESS Jul 2021'!R21),(0),($E$5-'ESS Jul 2021'!R21)*'ESS Jul 2021'!S21/100),IF(AND('ESS Jul 2021'!P21&gt;0,'ESS Jul 2021'!R21=""),IF(($E$5&lt;'ESS Jul 2021'!P21),(0),($E$5-'ESS Jul 2021'!P21)*'ESS Jul 2021'!Q21/100),0)))</f>
        <v>0</v>
      </c>
      <c r="I29" s="384">
        <f t="shared" si="12"/>
        <v>306.26534999999996</v>
      </c>
      <c r="J29" s="449">
        <f t="shared" si="1"/>
        <v>754.40939999999978</v>
      </c>
      <c r="K29" s="449">
        <f t="shared" si="2"/>
        <v>1225.0613999999998</v>
      </c>
      <c r="L29" s="450">
        <f t="shared" si="8"/>
        <v>1347.56754</v>
      </c>
      <c r="M29" s="449">
        <f>'ESS Jul 2021'!AZ21</f>
        <v>0</v>
      </c>
      <c r="N29" s="449">
        <f>'ESS Jul 2021'!BA21</f>
        <v>0</v>
      </c>
      <c r="O29" s="449">
        <f>'ESS Jul 2021'!BB21</f>
        <v>0</v>
      </c>
      <c r="P29" s="449">
        <f>'ESS Jul 2021'!BC21</f>
        <v>0</v>
      </c>
      <c r="Q29" s="450">
        <f>($E$6*'ESS Jul 2021'!AT21/100)*4</f>
        <v>119.01600000000001</v>
      </c>
      <c r="R29" s="448" t="str">
        <f t="shared" si="9"/>
        <v>No discount</v>
      </c>
      <c r="S29" s="448" t="str">
        <f t="shared" si="10"/>
        <v>Exclusive</v>
      </c>
      <c r="T29" s="475">
        <f t="shared" si="3"/>
        <v>1225.0613999999998</v>
      </c>
      <c r="U29" s="449">
        <f t="shared" si="4"/>
        <v>1225.0613999999998</v>
      </c>
      <c r="V29" s="449">
        <f t="shared" si="5"/>
        <v>1106.0453999999997</v>
      </c>
      <c r="W29" s="449">
        <f t="shared" si="6"/>
        <v>1106.0453999999997</v>
      </c>
      <c r="X29" s="455">
        <f t="shared" si="13"/>
        <v>1216.6499399999998</v>
      </c>
      <c r="Y29" s="455">
        <f t="shared" si="13"/>
        <v>1216.6499399999998</v>
      </c>
      <c r="Z29" s="387">
        <f>'ESS Jul 2021'!BL21</f>
        <v>0</v>
      </c>
      <c r="AA29" s="326" t="str">
        <f>'ESS Jul 2021'!BM21</f>
        <v>n</v>
      </c>
      <c r="AB29" s="504"/>
      <c r="AC29" s="504"/>
      <c r="AD29" s="504"/>
      <c r="AE29" s="504"/>
      <c r="AF29" s="504"/>
      <c r="AG29" s="504"/>
      <c r="AH29" s="504"/>
      <c r="AI29" s="504"/>
      <c r="AJ29" s="504"/>
      <c r="AK29" s="504"/>
      <c r="AL29" s="504"/>
      <c r="AM29" s="504"/>
      <c r="AN29" s="504"/>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row>
    <row r="30" spans="1:1002" s="421" customFormat="1" x14ac:dyDescent="0.3">
      <c r="A30" s="319" t="str">
        <f>'ESS Jul 2021'!K22</f>
        <v>GloBird Energy</v>
      </c>
      <c r="B30" s="383" t="str">
        <f>'ESS Jul 2021'!L22</f>
        <v>UltraSave</v>
      </c>
      <c r="C30" s="384">
        <f>IF('ESS Jul 2021'!BP22=0,91*'ESS Jul 2021'!M22/100,(91*'ESS Jul 2021'!M22/100)+'ESS Jul 2021'!BP22/4)</f>
        <v>121.03</v>
      </c>
      <c r="D30" s="384">
        <f>IF('ESS Jul 2021'!O22="",$E$5*'ESS Jul 2021'!N22/100,IF($E$5&gt;='ESS Jul 2021'!P22,('ESS Jul 2021'!P22*'ESS Jul 2021'!N22/100),($E$5*'ESS Jul 2021'!N22/100)))</f>
        <v>203.7978</v>
      </c>
      <c r="E30" s="384">
        <f>IF(AND('ESS Jul 2021'!P22&gt;0,'ESS Jul 2021'!R22&gt;0),IF($E$5&lt;'ESS Jul 2021'!P22,0,IF($E$5&lt;=('ESS Jul 2021'!R22+'ESS Jul 2021'!P22),(($E$5-'ESS Jul 2021'!P22)*'ESS Jul 2021'!Q22/100),(('ESS Jul 2021'!R22)*'ESS Jul 2021'!Q22/100))),0)</f>
        <v>0</v>
      </c>
      <c r="F30" s="384">
        <f>IF(AND('ESS Jul 2021'!Q22&gt;0,'ESS Jul 2021'!S22&gt;0),IF($E$5&lt;('ESS Jul 2021'!R22+'ESS Jul 2021'!P22),0,IF($E$5&lt;=('ESS Jul 2021'!T22+'ESS Jul 2021'!R22+'ESS Jul 2021'!P22),(($E$5-('ESS Jul 2021'!R22+'ESS Jul 2021'!P22))*'ESS Jul 2021'!S22/100),('ESS Jul 2021'!T22*'ESS Jul 2021'!S22/100))),0)</f>
        <v>0</v>
      </c>
      <c r="G30" s="384">
        <v>0</v>
      </c>
      <c r="H30" s="384">
        <f>IF('ESS Jul 2021'!T22&gt;0,IF(($E$5&lt;'ESS Jul 2021'!T22),(0),($E$5-'ESS Jul 2021'!T22)*'ESS Jul 2021'!U22/100),IF(AND('ESS Jul 2021'!R22&gt;0,'ESS Jul 2021'!T22=""),IF(($E$5&lt;'ESS Jul 2021'!R22),(0),($E$5-'ESS Jul 2021'!R22)*'ESS Jul 2021'!S22/100),IF(AND('ESS Jul 2021'!P22&gt;0,'ESS Jul 2021'!R22=""),IF(($E$5&lt;'ESS Jul 2021'!P22),(0),($E$5-'ESS Jul 2021'!P22)*'ESS Jul 2021'!Q22/100),0)))</f>
        <v>0</v>
      </c>
      <c r="I30" s="384">
        <f t="shared" si="12"/>
        <v>324.82780000000002</v>
      </c>
      <c r="J30" s="449">
        <f t="shared" si="1"/>
        <v>815.19120000000009</v>
      </c>
      <c r="K30" s="449">
        <f t="shared" si="2"/>
        <v>1299.3112000000001</v>
      </c>
      <c r="L30" s="450">
        <f t="shared" si="8"/>
        <v>1429.2423200000003</v>
      </c>
      <c r="M30" s="449">
        <f>'ESS Jul 2021'!AZ22</f>
        <v>0</v>
      </c>
      <c r="N30" s="449">
        <f>'ESS Jul 2021'!BA22</f>
        <v>0</v>
      </c>
      <c r="O30" s="449">
        <f>'ESS Jul 2021'!BB22</f>
        <v>0</v>
      </c>
      <c r="P30" s="449">
        <f>'ESS Jul 2021'!BC22</f>
        <v>0</v>
      </c>
      <c r="Q30" s="450">
        <f>($E$6*'ESS Jul 2021'!AT22/100)*4</f>
        <v>89.262</v>
      </c>
      <c r="R30" s="448" t="str">
        <f t="shared" si="9"/>
        <v>No discount</v>
      </c>
      <c r="S30" s="448" t="str">
        <f t="shared" si="10"/>
        <v>Exclusive</v>
      </c>
      <c r="T30" s="475">
        <f t="shared" si="3"/>
        <v>1299.3112000000001</v>
      </c>
      <c r="U30" s="449">
        <f t="shared" si="4"/>
        <v>1299.3112000000001</v>
      </c>
      <c r="V30" s="449">
        <f t="shared" si="5"/>
        <v>1210.0492000000002</v>
      </c>
      <c r="W30" s="449">
        <f t="shared" si="6"/>
        <v>1210.0492000000002</v>
      </c>
      <c r="X30" s="455">
        <f t="shared" si="13"/>
        <v>1331.0541200000002</v>
      </c>
      <c r="Y30" s="455">
        <f t="shared" si="13"/>
        <v>1331.0541200000002</v>
      </c>
      <c r="Z30" s="387">
        <f>'ESS Jul 2021'!BL22</f>
        <v>0</v>
      </c>
      <c r="AA30" s="326" t="str">
        <f>'ESS Jul 2021'!BM22</f>
        <v>n</v>
      </c>
      <c r="AB30" s="504"/>
      <c r="AC30" s="504"/>
      <c r="AD30" s="504"/>
      <c r="AE30" s="504"/>
      <c r="AF30" s="504"/>
      <c r="AG30" s="504"/>
      <c r="AH30" s="504"/>
      <c r="AI30" s="504"/>
      <c r="AJ30" s="504"/>
      <c r="AK30" s="504"/>
      <c r="AL30" s="504"/>
      <c r="AM30" s="504"/>
      <c r="AN30" s="504"/>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row>
    <row r="31" spans="1:1002" s="421" customFormat="1" x14ac:dyDescent="0.3">
      <c r="A31" s="319" t="str">
        <f>'ESS Jul 2021'!K23</f>
        <v>Kogan Energy</v>
      </c>
      <c r="B31" s="383" t="str">
        <f>'ESS Jul 2021'!L23</f>
        <v>Market offer</v>
      </c>
      <c r="C31" s="384">
        <f>IF('ESS Jul 2021'!BP23=0,91*'ESS Jul 2021'!M23/100,(91*'ESS Jul 2021'!M23/100)+'ESS Jul 2021'!BP23/4)</f>
        <v>122.76727272727273</v>
      </c>
      <c r="D31" s="384">
        <f>IF('ESS Jul 2021'!O23="",$E$5*'ESS Jul 2021'!N23/100,IF($E$5&gt;='ESS Jul 2021'!P23,('ESS Jul 2021'!P23*'ESS Jul 2021'!N23/100),($E$5*'ESS Jul 2021'!N23/100)))</f>
        <v>179.82636818181817</v>
      </c>
      <c r="E31" s="384">
        <f>IF(AND('ESS Jul 2021'!P23&gt;0,'ESS Jul 2021'!R23&gt;0),IF($E$5&lt;'ESS Jul 2021'!P23,0,IF($E$5&lt;=('ESS Jul 2021'!R23+'ESS Jul 2021'!P23),(($E$5-'ESS Jul 2021'!P23)*'ESS Jul 2021'!Q23/100),(('ESS Jul 2021'!R23)*'ESS Jul 2021'!Q23/100))),0)</f>
        <v>0</v>
      </c>
      <c r="F31" s="384">
        <f>IF(AND('ESS Jul 2021'!Q23&gt;0,'ESS Jul 2021'!S23&gt;0),IF($E$5&lt;('ESS Jul 2021'!R23+'ESS Jul 2021'!P23),0,IF($E$5&lt;=('ESS Jul 2021'!T23+'ESS Jul 2021'!R23+'ESS Jul 2021'!P23),(($E$5-('ESS Jul 2021'!R23+'ESS Jul 2021'!P23))*'ESS Jul 2021'!S23/100),('ESS Jul 2021'!T23*'ESS Jul 2021'!S23/100))),0)</f>
        <v>0</v>
      </c>
      <c r="G31" s="384">
        <v>0</v>
      </c>
      <c r="H31" s="384">
        <f>IF('ESS Jul 2021'!T23&gt;0,IF(($E$5&lt;'ESS Jul 2021'!T23),(0),($E$5-'ESS Jul 2021'!T23)*'ESS Jul 2021'!U23/100),IF(AND('ESS Jul 2021'!R23&gt;0,'ESS Jul 2021'!T23=""),IF(($E$5&lt;'ESS Jul 2021'!R23),(0),($E$5-'ESS Jul 2021'!R23)*'ESS Jul 2021'!S23/100),IF(AND('ESS Jul 2021'!P23&gt;0,'ESS Jul 2021'!R23=""),IF(($E$5&lt;'ESS Jul 2021'!P23),(0),($E$5-'ESS Jul 2021'!P23)*'ESS Jul 2021'!Q23/100),0)))</f>
        <v>0</v>
      </c>
      <c r="I31" s="384">
        <f t="shared" si="12"/>
        <v>302.59364090909088</v>
      </c>
      <c r="J31" s="449">
        <f t="shared" si="1"/>
        <v>719.30547272727267</v>
      </c>
      <c r="K31" s="449">
        <f t="shared" si="2"/>
        <v>1210.3745636363635</v>
      </c>
      <c r="L31" s="450">
        <f t="shared" si="8"/>
        <v>1331.41202</v>
      </c>
      <c r="M31" s="449">
        <f>'ESS Jul 2021'!AZ23</f>
        <v>0</v>
      </c>
      <c r="N31" s="449">
        <f>'ESS Jul 2021'!BA23</f>
        <v>0</v>
      </c>
      <c r="O31" s="449">
        <f>'ESS Jul 2021'!BB23</f>
        <v>0</v>
      </c>
      <c r="P31" s="449">
        <f>'ESS Jul 2021'!BC23</f>
        <v>0</v>
      </c>
      <c r="Q31" s="450">
        <f>($E$6*'ESS Jul 2021'!AT23/100)*4</f>
        <v>129.4299</v>
      </c>
      <c r="R31" s="448" t="str">
        <f t="shared" si="9"/>
        <v>No discount</v>
      </c>
      <c r="S31" s="448" t="str">
        <f t="shared" si="10"/>
        <v>Exclusive</v>
      </c>
      <c r="T31" s="475">
        <f t="shared" si="3"/>
        <v>1210.3745636363635</v>
      </c>
      <c r="U31" s="449">
        <f t="shared" si="4"/>
        <v>1210.3745636363635</v>
      </c>
      <c r="V31" s="449">
        <f t="shared" si="5"/>
        <v>1080.9446636363634</v>
      </c>
      <c r="W31" s="449">
        <f t="shared" si="6"/>
        <v>1080.9446636363634</v>
      </c>
      <c r="X31" s="455">
        <f t="shared" si="13"/>
        <v>1189.0391299999999</v>
      </c>
      <c r="Y31" s="455">
        <f t="shared" si="13"/>
        <v>1189.0391299999999</v>
      </c>
      <c r="Z31" s="387">
        <f>'ESS Jul 2021'!BL23</f>
        <v>0</v>
      </c>
      <c r="AA31" s="326" t="str">
        <f>'ESS Jul 2021'!BM23</f>
        <v>n</v>
      </c>
      <c r="AB31" s="504"/>
      <c r="AC31" s="504"/>
      <c r="AD31" s="504"/>
      <c r="AE31" s="504"/>
      <c r="AF31" s="504"/>
      <c r="AG31" s="504"/>
      <c r="AH31" s="504"/>
      <c r="AI31" s="504"/>
      <c r="AJ31" s="504"/>
      <c r="AK31" s="504"/>
      <c r="AL31" s="504"/>
      <c r="AM31" s="504"/>
      <c r="AN31" s="504"/>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row>
    <row r="32" spans="1:1002" s="421" customFormat="1" x14ac:dyDescent="0.3">
      <c r="A32" s="319" t="str">
        <f>'ESS Jul 2021'!K24</f>
        <v>Powerclub</v>
      </c>
      <c r="B32" s="383" t="str">
        <f>'ESS Jul 2021'!L24</f>
        <v>Powerbank Home Solar</v>
      </c>
      <c r="C32" s="384">
        <f>IF('ESS Jul 2021'!BP24=0,91*'ESS Jul 2021'!M24/100,(91*'ESS Jul 2021'!M24/100)+'ESS Jul 2021'!BP24/4)</f>
        <v>144.58600000000001</v>
      </c>
      <c r="D32" s="384">
        <f>IF('ESS Jul 2021'!O24="",$E$5*'ESS Jul 2021'!N24/100,IF($E$5&gt;='ESS Jul 2021'!P24,('ESS Jul 2021'!P24*'ESS Jul 2021'!N24/100),($E$5*'ESS Jul 2021'!N24/100)))</f>
        <v>188.76486818181817</v>
      </c>
      <c r="E32" s="384">
        <f>IF(AND('ESS Jul 2021'!P24&gt;0,'ESS Jul 2021'!R24&gt;0),IF($E$5&lt;'ESS Jul 2021'!P24,0,IF($E$5&lt;=('ESS Jul 2021'!R24+'ESS Jul 2021'!P24),(($E$5-'ESS Jul 2021'!P24)*'ESS Jul 2021'!Q24/100),(('ESS Jul 2021'!R24)*'ESS Jul 2021'!Q24/100))),0)</f>
        <v>0</v>
      </c>
      <c r="F32" s="384">
        <f>IF(AND('ESS Jul 2021'!Q24&gt;0,'ESS Jul 2021'!S24&gt;0),IF($E$5&lt;('ESS Jul 2021'!R24+'ESS Jul 2021'!P24),0,IF($E$5&lt;=('ESS Jul 2021'!T24+'ESS Jul 2021'!R24+'ESS Jul 2021'!P24),(($E$5-('ESS Jul 2021'!R24+'ESS Jul 2021'!P24))*'ESS Jul 2021'!S24/100),('ESS Jul 2021'!T24*'ESS Jul 2021'!S24/100))),0)</f>
        <v>0</v>
      </c>
      <c r="G32" s="384">
        <v>0</v>
      </c>
      <c r="H32" s="384">
        <f>IF('ESS Jul 2021'!T24&gt;0,IF(($E$5&lt;'ESS Jul 2021'!T24),(0),($E$5-'ESS Jul 2021'!T24)*'ESS Jul 2021'!U24/100),IF(AND('ESS Jul 2021'!R24&gt;0,'ESS Jul 2021'!T24=""),IF(($E$5&lt;'ESS Jul 2021'!R24),(0),($E$5-'ESS Jul 2021'!R24)*'ESS Jul 2021'!S24/100),IF(AND('ESS Jul 2021'!P24&gt;0,'ESS Jul 2021'!R24=""),IF(($E$5&lt;'ESS Jul 2021'!P24),(0),($E$5-'ESS Jul 2021'!P24)*'ESS Jul 2021'!Q24/100),0)))</f>
        <v>0</v>
      </c>
      <c r="I32" s="384">
        <f t="shared" si="12"/>
        <v>333.35086818181821</v>
      </c>
      <c r="J32" s="449">
        <f t="shared" si="1"/>
        <v>755.05947272727281</v>
      </c>
      <c r="K32" s="449">
        <f t="shared" si="2"/>
        <v>1333.4034727272729</v>
      </c>
      <c r="L32" s="450">
        <f t="shared" si="8"/>
        <v>1466.7438200000004</v>
      </c>
      <c r="M32" s="449">
        <f>'ESS Jul 2021'!AZ24</f>
        <v>0</v>
      </c>
      <c r="N32" s="449">
        <f>'ESS Jul 2021'!BA24</f>
        <v>0</v>
      </c>
      <c r="O32" s="449">
        <f>'ESS Jul 2021'!BB24</f>
        <v>0</v>
      </c>
      <c r="P32" s="449">
        <f>'ESS Jul 2021'!BC24</f>
        <v>0</v>
      </c>
      <c r="Q32" s="450">
        <f>($E$6*'ESS Jul 2021'!AT24/100)*4</f>
        <v>119.01600000000001</v>
      </c>
      <c r="R32" s="448" t="str">
        <f t="shared" si="9"/>
        <v>No discount</v>
      </c>
      <c r="S32" s="448" t="str">
        <f t="shared" si="10"/>
        <v>Exclusive</v>
      </c>
      <c r="T32" s="475">
        <f t="shared" si="3"/>
        <v>1333.4034727272729</v>
      </c>
      <c r="U32" s="449">
        <f t="shared" si="4"/>
        <v>1333.4034727272729</v>
      </c>
      <c r="V32" s="449">
        <f t="shared" si="5"/>
        <v>1214.3874727272728</v>
      </c>
      <c r="W32" s="449">
        <f t="shared" si="6"/>
        <v>1214.3874727272728</v>
      </c>
      <c r="X32" s="455">
        <f t="shared" si="13"/>
        <v>1335.8262200000001</v>
      </c>
      <c r="Y32" s="455">
        <f t="shared" si="13"/>
        <v>1335.8262200000001</v>
      </c>
      <c r="Z32" s="387">
        <f>'ESS Jul 2021'!BL24</f>
        <v>0</v>
      </c>
      <c r="AA32" s="326" t="str">
        <f>'ESS Jul 2021'!BM24</f>
        <v>n</v>
      </c>
      <c r="AB32" s="504"/>
      <c r="AC32" s="504"/>
      <c r="AD32" s="504"/>
      <c r="AE32" s="504"/>
      <c r="AF32" s="504"/>
      <c r="AG32" s="504"/>
      <c r="AH32" s="504"/>
      <c r="AI32" s="504"/>
      <c r="AJ32" s="504"/>
      <c r="AK32" s="504"/>
      <c r="AL32" s="504"/>
      <c r="AM32" s="504"/>
      <c r="AN32" s="504"/>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row>
    <row r="33" spans="1:1002" s="421" customFormat="1" x14ac:dyDescent="0.3">
      <c r="A33" s="319" t="str">
        <f>'ESS Jul 2021'!K25</f>
        <v>ReAmped Energy</v>
      </c>
      <c r="B33" s="383" t="str">
        <f>'ESS Jul 2021'!L25</f>
        <v>Solar</v>
      </c>
      <c r="C33" s="384">
        <f>IF('ESS Jul 2021'!BP25=0,91*'ESS Jul 2021'!M25/100,(91*'ESS Jul 2021'!M25/100)+'ESS Jul 2021'!BP25/4)</f>
        <v>127.45790909090907</v>
      </c>
      <c r="D33" s="384">
        <f>IF('ESS Jul 2021'!O25="",$E$5*'ESS Jul 2021'!N25/100,IF($E$5&gt;='ESS Jul 2021'!P25,('ESS Jul 2021'!P25*'ESS Jul 2021'!N25/100),($E$5*'ESS Jul 2021'!N25/100)))</f>
        <v>246.86511818181813</v>
      </c>
      <c r="E33" s="384">
        <f>IF(AND('ESS Jul 2021'!P25&gt;0,'ESS Jul 2021'!R25&gt;0),IF($E$5&lt;'ESS Jul 2021'!P25,0,IF($E$5&lt;=('ESS Jul 2021'!R25+'ESS Jul 2021'!P25),(($E$5-'ESS Jul 2021'!P25)*'ESS Jul 2021'!Q25/100),(('ESS Jul 2021'!R25)*'ESS Jul 2021'!Q25/100))),0)</f>
        <v>0</v>
      </c>
      <c r="F33" s="384">
        <f>IF(AND('ESS Jul 2021'!Q25&gt;0,'ESS Jul 2021'!S25&gt;0),IF($E$5&lt;('ESS Jul 2021'!R25+'ESS Jul 2021'!P25),0,IF($E$5&lt;=('ESS Jul 2021'!T25+'ESS Jul 2021'!R25+'ESS Jul 2021'!P25),(($E$5-('ESS Jul 2021'!R25+'ESS Jul 2021'!P25))*'ESS Jul 2021'!S25/100),('ESS Jul 2021'!T25*'ESS Jul 2021'!S25/100))),0)</f>
        <v>0</v>
      </c>
      <c r="G33" s="384">
        <v>0</v>
      </c>
      <c r="H33" s="384">
        <f>IF('ESS Jul 2021'!T25&gt;0,IF(($E$5&lt;'ESS Jul 2021'!T25),(0),($E$5-'ESS Jul 2021'!T25)*'ESS Jul 2021'!U25/100),IF(AND('ESS Jul 2021'!R25&gt;0,'ESS Jul 2021'!T25=""),IF(($E$5&lt;'ESS Jul 2021'!R25),(0),($E$5-'ESS Jul 2021'!R25)*'ESS Jul 2021'!S25/100),IF(AND('ESS Jul 2021'!P25&gt;0,'ESS Jul 2021'!R25=""),IF(($E$5&lt;'ESS Jul 2021'!P25),(0),($E$5-'ESS Jul 2021'!P25)*'ESS Jul 2021'!Q25/100),0)))</f>
        <v>0</v>
      </c>
      <c r="I33" s="384">
        <f t="shared" si="12"/>
        <v>374.32302727272719</v>
      </c>
      <c r="J33" s="449">
        <f t="shared" si="1"/>
        <v>987.46047272727242</v>
      </c>
      <c r="K33" s="449">
        <f t="shared" si="2"/>
        <v>1497.2921090909088</v>
      </c>
      <c r="L33" s="450">
        <f t="shared" si="8"/>
        <v>1647.0213199999998</v>
      </c>
      <c r="M33" s="449">
        <f>'ESS Jul 2021'!AZ25</f>
        <v>0</v>
      </c>
      <c r="N33" s="449">
        <f>'ESS Jul 2021'!BA25</f>
        <v>0</v>
      </c>
      <c r="O33" s="449">
        <f>'ESS Jul 2021'!BB25</f>
        <v>0</v>
      </c>
      <c r="P33" s="449">
        <f>'ESS Jul 2021'!BC25</f>
        <v>0</v>
      </c>
      <c r="Q33" s="450">
        <f>($E$6*'ESS Jul 2021'!AT25/100)*4</f>
        <v>624.83400000000006</v>
      </c>
      <c r="R33" s="448" t="str">
        <f t="shared" si="9"/>
        <v>No discount</v>
      </c>
      <c r="S33" s="448" t="str">
        <f t="shared" si="10"/>
        <v>Exclusive</v>
      </c>
      <c r="T33" s="475">
        <f t="shared" si="3"/>
        <v>1497.2921090909088</v>
      </c>
      <c r="U33" s="449">
        <f t="shared" si="4"/>
        <v>1497.2921090909088</v>
      </c>
      <c r="V33" s="449">
        <f t="shared" si="5"/>
        <v>872.45810909090869</v>
      </c>
      <c r="W33" s="449">
        <f t="shared" si="6"/>
        <v>872.45810909090869</v>
      </c>
      <c r="X33" s="455">
        <f t="shared" si="13"/>
        <v>959.70391999999958</v>
      </c>
      <c r="Y33" s="455">
        <f t="shared" si="13"/>
        <v>959.70391999999958</v>
      </c>
      <c r="Z33" s="387">
        <f>'ESS Jul 2021'!BL25</f>
        <v>0</v>
      </c>
      <c r="AA33" s="326" t="str">
        <f>'ESS Jul 2021'!BM25</f>
        <v>n</v>
      </c>
      <c r="AB33" s="504"/>
      <c r="AC33" s="504"/>
      <c r="AD33" s="504"/>
      <c r="AE33" s="504"/>
      <c r="AF33" s="504"/>
      <c r="AG33" s="504"/>
      <c r="AH33" s="504"/>
      <c r="AI33" s="504"/>
      <c r="AJ33" s="504"/>
      <c r="AK33" s="504"/>
      <c r="AL33" s="504"/>
      <c r="AM33" s="504"/>
      <c r="AN33" s="504"/>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row>
    <row r="34" spans="1:1002" x14ac:dyDescent="0.3">
      <c r="A34" s="319" t="str">
        <f>'ESS Jul 2021'!K26</f>
        <v>Sumo Power</v>
      </c>
      <c r="B34" s="383" t="str">
        <f>'ESS Jul 2021'!L26</f>
        <v>Assure</v>
      </c>
      <c r="C34" s="384">
        <f>IF('ESS Jul 2021'!BP26=0,91*'ESS Jul 2021'!M26/100,(91*'ESS Jul 2021'!M26/100)+'ESS Jul 2021'!BP26/4)</f>
        <v>109.19999999999999</v>
      </c>
      <c r="D34" s="384">
        <f>IF('ESS Jul 2021'!O26="",$E$5*'ESS Jul 2021'!N26/100,IF($E$5&gt;='ESS Jul 2021'!P26,('ESS Jul 2021'!P26*'ESS Jul 2021'!N26/100),($E$5*'ESS Jul 2021'!N26/100)))</f>
        <v>201.11624999999995</v>
      </c>
      <c r="E34" s="384">
        <f>IF(AND('ESS Jul 2021'!P26&gt;0,'ESS Jul 2021'!R26&gt;0),IF($E$5&lt;'ESS Jul 2021'!P26,0,IF($E$5&lt;=('ESS Jul 2021'!R26+'ESS Jul 2021'!P26),(($E$5-'ESS Jul 2021'!P26)*'ESS Jul 2021'!Q26/100),(('ESS Jul 2021'!R26)*'ESS Jul 2021'!Q26/100))),0)</f>
        <v>0</v>
      </c>
      <c r="F34" s="384">
        <f>IF(AND('ESS Jul 2021'!Q26&gt;0,'ESS Jul 2021'!S26&gt;0),IF($E$5&lt;('ESS Jul 2021'!R26+'ESS Jul 2021'!P26),0,IF($E$5&lt;=('ESS Jul 2021'!T26+'ESS Jul 2021'!R26+'ESS Jul 2021'!P26),(($E$5-('ESS Jul 2021'!R26+'ESS Jul 2021'!P26))*'ESS Jul 2021'!S26/100),('ESS Jul 2021'!T26*'ESS Jul 2021'!S26/100))),0)</f>
        <v>0</v>
      </c>
      <c r="G34" s="384">
        <v>0</v>
      </c>
      <c r="H34" s="384">
        <f>IF('ESS Jul 2021'!T26&gt;0,IF(($E$5&lt;'ESS Jul 2021'!T26),(0),($E$5-'ESS Jul 2021'!T26)*'ESS Jul 2021'!U26/100),IF(AND('ESS Jul 2021'!R26&gt;0,'ESS Jul 2021'!T26=""),IF(($E$5&lt;'ESS Jul 2021'!R26),(0),($E$5-'ESS Jul 2021'!R26)*'ESS Jul 2021'!S26/100),IF(AND('ESS Jul 2021'!P26&gt;0,'ESS Jul 2021'!R26=""),IF(($E$5&lt;'ESS Jul 2021'!P26),(0),($E$5-'ESS Jul 2021'!P26)*'ESS Jul 2021'!Q26/100),0)))</f>
        <v>0</v>
      </c>
      <c r="I34" s="384">
        <f t="shared" si="12"/>
        <v>310.31624999999997</v>
      </c>
      <c r="J34" s="449">
        <f t="shared" si="1"/>
        <v>804.46499999999992</v>
      </c>
      <c r="K34" s="449">
        <f t="shared" si="2"/>
        <v>1241.2649999999999</v>
      </c>
      <c r="L34" s="450">
        <f t="shared" si="8"/>
        <v>1365.3915</v>
      </c>
      <c r="M34" s="449">
        <f>'ESS Jul 2021'!AZ26</f>
        <v>0</v>
      </c>
      <c r="N34" s="449">
        <f>'ESS Jul 2021'!BA26</f>
        <v>0</v>
      </c>
      <c r="O34" s="449">
        <f>'ESS Jul 2021'!BB26</f>
        <v>0</v>
      </c>
      <c r="P34" s="449">
        <f>'ESS Jul 2021'!BC26</f>
        <v>0</v>
      </c>
      <c r="Q34" s="450">
        <f>($E$6*'ESS Jul 2021'!AT26/100)*4</f>
        <v>238.03200000000001</v>
      </c>
      <c r="R34" s="448" t="str">
        <f t="shared" si="9"/>
        <v>No discount</v>
      </c>
      <c r="S34" s="448" t="str">
        <f t="shared" si="10"/>
        <v>Exclusive</v>
      </c>
      <c r="T34" s="475">
        <f t="shared" si="3"/>
        <v>1241.2649999999999</v>
      </c>
      <c r="U34" s="449">
        <f t="shared" si="4"/>
        <v>1241.2649999999999</v>
      </c>
      <c r="V34" s="449">
        <f t="shared" si="5"/>
        <v>1003.2329999999998</v>
      </c>
      <c r="W34" s="449">
        <f t="shared" si="6"/>
        <v>1003.2329999999998</v>
      </c>
      <c r="X34" s="455">
        <f t="shared" si="13"/>
        <v>1103.5563</v>
      </c>
      <c r="Y34" s="455">
        <f t="shared" si="13"/>
        <v>1103.5563</v>
      </c>
      <c r="Z34" s="387">
        <f>'ESS Jul 2021'!BL26</f>
        <v>0</v>
      </c>
      <c r="AA34" s="326" t="str">
        <f>'ESS Jul 2021'!BM26</f>
        <v>n</v>
      </c>
      <c r="AB34" s="504"/>
      <c r="AC34" s="504"/>
      <c r="AD34" s="504"/>
      <c r="AE34" s="504"/>
      <c r="AF34" s="504"/>
      <c r="AG34" s="504"/>
      <c r="AH34" s="504"/>
      <c r="AI34" s="504"/>
      <c r="AJ34" s="504"/>
      <c r="AK34" s="504"/>
      <c r="AL34" s="504"/>
      <c r="AM34" s="504"/>
      <c r="AN34" s="504"/>
    </row>
    <row r="35" spans="1:1002" x14ac:dyDescent="0.3">
      <c r="A35" s="319" t="str">
        <f>'ESS Jul 2021'!K27</f>
        <v>Nectr</v>
      </c>
      <c r="B35" s="383" t="str">
        <f>'ESS Jul 2021'!L27</f>
        <v>Friends Clean</v>
      </c>
      <c r="C35" s="384">
        <f>IF('ESS Jul 2021'!BP27=0,91*'ESS Jul 2021'!M27/100,(91*'ESS Jul 2021'!M27/100)+'ESS Jul 2021'!BP27/4)</f>
        <v>102.82999999999998</v>
      </c>
      <c r="D35" s="384">
        <f>IF('ESS Jul 2021'!O27="",$E$5*'ESS Jul 2021'!N27/100,IF($E$5&gt;='ESS Jul 2021'!P27,('ESS Jul 2021'!P27*'ESS Jul 2021'!N27/100),($E$5*'ESS Jul 2021'!N27/100)))</f>
        <v>202.90394999999998</v>
      </c>
      <c r="E35" s="384">
        <f>IF(AND('ESS Jul 2021'!P27&gt;0,'ESS Jul 2021'!R27&gt;0),IF($E$5&lt;'ESS Jul 2021'!P27,0,IF($E$5&lt;=('ESS Jul 2021'!R27+'ESS Jul 2021'!P27),(($E$5-'ESS Jul 2021'!P27)*'ESS Jul 2021'!Q27/100),(('ESS Jul 2021'!R27)*'ESS Jul 2021'!Q27/100))),0)</f>
        <v>0</v>
      </c>
      <c r="F35" s="384">
        <f>IF(AND('ESS Jul 2021'!Q27&gt;0,'ESS Jul 2021'!S27&gt;0),IF($E$5&lt;('ESS Jul 2021'!R27+'ESS Jul 2021'!P27),0,IF($E$5&lt;=('ESS Jul 2021'!T27+'ESS Jul 2021'!R27+'ESS Jul 2021'!P27),(($E$5-('ESS Jul 2021'!R27+'ESS Jul 2021'!P27))*'ESS Jul 2021'!S27/100),('ESS Jul 2021'!T27*'ESS Jul 2021'!S27/100))),0)</f>
        <v>0</v>
      </c>
      <c r="G35" s="384">
        <v>0</v>
      </c>
      <c r="H35" s="384">
        <f>IF('ESS Jul 2021'!T27&gt;0,IF(($E$5&lt;'ESS Jul 2021'!T27),(0),($E$5-'ESS Jul 2021'!T27)*'ESS Jul 2021'!U27/100),IF(AND('ESS Jul 2021'!R27&gt;0,'ESS Jul 2021'!T27=""),IF(($E$5&lt;'ESS Jul 2021'!R27),(0),($E$5-'ESS Jul 2021'!R27)*'ESS Jul 2021'!S27/100),IF(AND('ESS Jul 2021'!P27&gt;0,'ESS Jul 2021'!R27=""),IF(($E$5&lt;'ESS Jul 2021'!P27),(0),($E$5-'ESS Jul 2021'!P27)*'ESS Jul 2021'!Q27/100),0)))</f>
        <v>0</v>
      </c>
      <c r="I35" s="384">
        <f t="shared" ref="I35:I40" si="14">SUM(C35:H35)</f>
        <v>305.73394999999994</v>
      </c>
      <c r="J35" s="449">
        <f t="shared" ref="J35:J40" si="15">(I35-C35)*4</f>
        <v>811.61579999999981</v>
      </c>
      <c r="K35" s="449">
        <f t="shared" ref="K35:K40" si="16">I35*4</f>
        <v>1222.9357999999997</v>
      </c>
      <c r="L35" s="450">
        <f t="shared" ref="L35:L40" si="17">K35*1.1</f>
        <v>1345.2293799999998</v>
      </c>
      <c r="M35" s="449">
        <f>'ESS Jul 2021'!AZ27</f>
        <v>0</v>
      </c>
      <c r="N35" s="449">
        <f>'ESS Jul 2021'!BA27</f>
        <v>0</v>
      </c>
      <c r="O35" s="449">
        <f>'ESS Jul 2021'!BB27</f>
        <v>0</v>
      </c>
      <c r="P35" s="449">
        <f>'ESS Jul 2021'!BC27</f>
        <v>0</v>
      </c>
      <c r="Q35" s="450">
        <f>($E$6*'ESS Jul 2021'!AT27/100)*4</f>
        <v>148.77000000000001</v>
      </c>
      <c r="R35" s="448" t="str">
        <f t="shared" ref="R35:R40" si="18">IF(SUM(M35:P35)=0,"No discount",IF(M35&gt;0,"Guaranteed off bill",IF(N35&gt;0,"Guaranteed off usage",IF(O35&gt;0,"Pay-on-time off bill","Pay-on-time off usage"))))</f>
        <v>No discount</v>
      </c>
      <c r="S35" s="448" t="str">
        <f t="shared" ref="S35:S40" si="19">IF(OR(A35="Origin Energy",A35="Red Energy",A35="Powershop"),"Inclusive","Exclusive")</f>
        <v>Exclusive</v>
      </c>
      <c r="T35" s="475">
        <f t="shared" ref="T35:T40" si="20">IF(AND(R35="Guaranteed off bill",S35="Inclusive"),((K35*1.1)-((K35*1.1)*M35/100))/1.1,IF(AND(R35="Guaranteed off usage",S35="Inclusive"),((K35*1.1)-((J35*1.1)*N35/100))/1.1,IF(AND(R35="Guaranteed off bill",S35="Exclusive"),K35-(K35*M35/100),IF(AND(R35="Guaranteed off usage",S35="Exclusive"),K35-(J35*N35/100),IF(S35="Inclusive",((K35*1.1))/1.1,K35)))))</f>
        <v>1222.9357999999997</v>
      </c>
      <c r="U35" s="449">
        <f t="shared" ref="U35:U40" si="21">IF(AND(R35="Pay-on-time off bill",S35="Inclusive"),((T35*1.1)-((T35*1.1)*O35/100))/1.1,IF(AND(R35="Pay-on-time off usage",S35="Inclusive"),((T35*1.1)-((J35*1.1)*P35/100))/1.1,IF(AND(R35="Pay-on-time off bill",S35="Exclusive"),T35-(T35*O35/100),IF(AND(R35="Pay-on-time off usage",S35="Exclusive"),T35-(J35*P35/100),IF(S35="Inclusive",((T35*1.1))/1.1,T35)))))</f>
        <v>1222.9357999999997</v>
      </c>
      <c r="V35" s="449">
        <f t="shared" ref="V35:V40" si="22">T35-Q35</f>
        <v>1074.1657999999998</v>
      </c>
      <c r="W35" s="449">
        <f t="shared" ref="W35:W40" si="23">U35-Q35</f>
        <v>1074.1657999999998</v>
      </c>
      <c r="X35" s="455">
        <f t="shared" ref="X35:X40" si="24">V35*1.1</f>
        <v>1181.5823799999998</v>
      </c>
      <c r="Y35" s="455">
        <f t="shared" ref="Y35:Y40" si="25">W35*1.1</f>
        <v>1181.5823799999998</v>
      </c>
      <c r="Z35" s="387">
        <f>'ESS Jul 2021'!BL27</f>
        <v>0</v>
      </c>
      <c r="AA35" s="326" t="str">
        <f>'ESS Jul 2021'!BM27</f>
        <v>n</v>
      </c>
      <c r="AB35" s="504"/>
      <c r="AC35" s="504"/>
      <c r="AD35" s="504"/>
      <c r="AE35" s="504"/>
      <c r="AF35" s="504"/>
      <c r="AG35" s="504"/>
      <c r="AH35" s="504"/>
      <c r="AI35" s="504"/>
      <c r="AJ35" s="504"/>
      <c r="AK35" s="504"/>
      <c r="AL35" s="504"/>
      <c r="AM35" s="504"/>
      <c r="AN35" s="504"/>
    </row>
    <row r="36" spans="1:1002" x14ac:dyDescent="0.3">
      <c r="A36" s="319" t="str">
        <f>'ESS Jul 2021'!K28</f>
        <v>OVO Energy</v>
      </c>
      <c r="B36" s="383" t="str">
        <f>'ESS Jul 2021'!L28</f>
        <v>The One Plan</v>
      </c>
      <c r="C36" s="384">
        <f>IF('ESS Jul 2021'!BP28=0,91*'ESS Jul 2021'!M28/100,(91*'ESS Jul 2021'!M28/100)+'ESS Jul 2021'!BP28/4)</f>
        <v>98.734999999999985</v>
      </c>
      <c r="D36" s="384">
        <f>IF('ESS Jul 2021'!O28="",$E$5*'ESS Jul 2021'!N28/100,IF($E$5&gt;='ESS Jul 2021'!P28,('ESS Jul 2021'!P28*'ESS Jul 2021'!N28/100),($E$5*'ESS Jul 2021'!N28/100)))</f>
        <v>195.75314999999998</v>
      </c>
      <c r="E36" s="384">
        <f>IF(AND('ESS Jul 2021'!P28&gt;0,'ESS Jul 2021'!R28&gt;0),IF($E$5&lt;'ESS Jul 2021'!P28,0,IF($E$5&lt;=('ESS Jul 2021'!R28+'ESS Jul 2021'!P28),(($E$5-'ESS Jul 2021'!P28)*'ESS Jul 2021'!Q28/100),(('ESS Jul 2021'!R28)*'ESS Jul 2021'!Q28/100))),0)</f>
        <v>0</v>
      </c>
      <c r="F36" s="384">
        <f>IF(AND('ESS Jul 2021'!Q28&gt;0,'ESS Jul 2021'!S28&gt;0),IF($E$5&lt;('ESS Jul 2021'!R28+'ESS Jul 2021'!P28),0,IF($E$5&lt;=('ESS Jul 2021'!T28+'ESS Jul 2021'!R28+'ESS Jul 2021'!P28),(($E$5-('ESS Jul 2021'!R28+'ESS Jul 2021'!P28))*'ESS Jul 2021'!S28/100),('ESS Jul 2021'!T28*'ESS Jul 2021'!S28/100))),0)</f>
        <v>0</v>
      </c>
      <c r="G36" s="384">
        <v>0</v>
      </c>
      <c r="H36" s="384">
        <f>IF('ESS Jul 2021'!T28&gt;0,IF(($E$5&lt;'ESS Jul 2021'!T28),(0),($E$5-'ESS Jul 2021'!T28)*'ESS Jul 2021'!U28/100),IF(AND('ESS Jul 2021'!R28&gt;0,'ESS Jul 2021'!T28=""),IF(($E$5&lt;'ESS Jul 2021'!R28),(0),($E$5-'ESS Jul 2021'!R28)*'ESS Jul 2021'!S28/100),IF(AND('ESS Jul 2021'!P28&gt;0,'ESS Jul 2021'!R28=""),IF(($E$5&lt;'ESS Jul 2021'!P28),(0),($E$5-'ESS Jul 2021'!P28)*'ESS Jul 2021'!Q28/100),0)))</f>
        <v>0</v>
      </c>
      <c r="I36" s="384">
        <f t="shared" si="14"/>
        <v>294.48814999999996</v>
      </c>
      <c r="J36" s="449">
        <f t="shared" si="15"/>
        <v>783.01259999999991</v>
      </c>
      <c r="K36" s="449">
        <f t="shared" si="16"/>
        <v>1177.9525999999998</v>
      </c>
      <c r="L36" s="450">
        <f t="shared" si="17"/>
        <v>1295.7478599999999</v>
      </c>
      <c r="M36" s="449">
        <f>'ESS Jul 2021'!AZ28</f>
        <v>0</v>
      </c>
      <c r="N36" s="449">
        <f>'ESS Jul 2021'!BA28</f>
        <v>0</v>
      </c>
      <c r="O36" s="449">
        <f>'ESS Jul 2021'!BB28</f>
        <v>0</v>
      </c>
      <c r="P36" s="449">
        <f>'ESS Jul 2021'!BC28</f>
        <v>0</v>
      </c>
      <c r="Q36" s="450">
        <f>($E$6*'ESS Jul 2021'!AT28/100)*4</f>
        <v>0</v>
      </c>
      <c r="R36" s="448" t="str">
        <f t="shared" si="18"/>
        <v>No discount</v>
      </c>
      <c r="S36" s="448" t="str">
        <f t="shared" si="19"/>
        <v>Exclusive</v>
      </c>
      <c r="T36" s="475">
        <f t="shared" si="20"/>
        <v>1177.9525999999998</v>
      </c>
      <c r="U36" s="449">
        <f t="shared" si="21"/>
        <v>1177.9525999999998</v>
      </c>
      <c r="V36" s="449">
        <f t="shared" si="22"/>
        <v>1177.9525999999998</v>
      </c>
      <c r="W36" s="449">
        <f t="shared" si="23"/>
        <v>1177.9525999999998</v>
      </c>
      <c r="X36" s="455">
        <f t="shared" si="24"/>
        <v>1295.7478599999999</v>
      </c>
      <c r="Y36" s="455">
        <f t="shared" si="25"/>
        <v>1295.7478599999999</v>
      </c>
      <c r="Z36" s="387">
        <f>'ESS Jul 2021'!BL28</f>
        <v>0</v>
      </c>
      <c r="AA36" s="326" t="str">
        <f>'ESS Jul 2021'!BM28</f>
        <v>n</v>
      </c>
      <c r="AB36" s="504"/>
      <c r="AC36" s="504"/>
      <c r="AD36" s="504"/>
      <c r="AE36" s="504"/>
      <c r="AF36" s="504"/>
      <c r="AG36" s="504"/>
      <c r="AH36" s="504"/>
      <c r="AI36" s="504"/>
      <c r="AJ36" s="504"/>
      <c r="AK36" s="504"/>
      <c r="AL36" s="504"/>
      <c r="AM36" s="504"/>
      <c r="AN36" s="504"/>
    </row>
    <row r="37" spans="1:1002" x14ac:dyDescent="0.3">
      <c r="A37" s="319" t="str">
        <f>'ESS Jul 2021'!K29</f>
        <v>Glow Power</v>
      </c>
      <c r="B37" s="383" t="str">
        <f>'ESS Jul 2021'!L29</f>
        <v>Everyday Saver</v>
      </c>
      <c r="C37" s="384">
        <f>IF('ESS Jul 2021'!BP29=0,91*'ESS Jul 2021'!M29/100,(91*'ESS Jul 2021'!M29/100)+'ESS Jul 2021'!BP29/4)</f>
        <v>116.48</v>
      </c>
      <c r="D37" s="384">
        <f>IF('ESS Jul 2021'!O29="",$E$5*'ESS Jul 2021'!N29/100,IF($E$5&gt;='ESS Jul 2021'!P29,('ESS Jul 2021'!P29*'ESS Jul 2021'!N29/100),($E$5*'ESS Jul 2021'!N29/100)))</f>
        <v>187.54598181818179</v>
      </c>
      <c r="E37" s="384">
        <f>IF(AND('ESS Jul 2021'!P29&gt;0,'ESS Jul 2021'!R29&gt;0),IF($E$5&lt;'ESS Jul 2021'!P29,0,IF($E$5&lt;=('ESS Jul 2021'!R29+'ESS Jul 2021'!P29),(($E$5-'ESS Jul 2021'!P29)*'ESS Jul 2021'!Q29/100),(('ESS Jul 2021'!R29)*'ESS Jul 2021'!Q29/100))),0)</f>
        <v>0</v>
      </c>
      <c r="F37" s="384">
        <f>IF(AND('ESS Jul 2021'!Q29&gt;0,'ESS Jul 2021'!S29&gt;0),IF($E$5&lt;('ESS Jul 2021'!R29+'ESS Jul 2021'!P29),0,IF($E$5&lt;=('ESS Jul 2021'!T29+'ESS Jul 2021'!R29+'ESS Jul 2021'!P29),(($E$5-('ESS Jul 2021'!R29+'ESS Jul 2021'!P29))*'ESS Jul 2021'!S29/100),('ESS Jul 2021'!T29*'ESS Jul 2021'!S29/100))),0)</f>
        <v>0</v>
      </c>
      <c r="G37" s="384">
        <v>0</v>
      </c>
      <c r="H37" s="384">
        <f>IF('ESS Jul 2021'!T29&gt;0,IF(($E$5&lt;'ESS Jul 2021'!T29),(0),($E$5-'ESS Jul 2021'!T29)*'ESS Jul 2021'!U29/100),IF(AND('ESS Jul 2021'!R29&gt;0,'ESS Jul 2021'!T29=""),IF(($E$5&lt;'ESS Jul 2021'!R29),(0),($E$5-'ESS Jul 2021'!R29)*'ESS Jul 2021'!S29/100),IF(AND('ESS Jul 2021'!P29&gt;0,'ESS Jul 2021'!R29=""),IF(($E$5&lt;'ESS Jul 2021'!P29),(0),($E$5-'ESS Jul 2021'!P29)*'ESS Jul 2021'!Q29/100),0)))</f>
        <v>0</v>
      </c>
      <c r="I37" s="384">
        <f t="shared" si="14"/>
        <v>304.02598181818178</v>
      </c>
      <c r="J37" s="449">
        <f t="shared" si="15"/>
        <v>750.18392727272703</v>
      </c>
      <c r="K37" s="449">
        <f t="shared" si="16"/>
        <v>1216.1039272727271</v>
      </c>
      <c r="L37" s="450">
        <f t="shared" si="17"/>
        <v>1337.7143199999998</v>
      </c>
      <c r="M37" s="449">
        <f>'ESS Jul 2021'!AZ29</f>
        <v>0</v>
      </c>
      <c r="N37" s="449">
        <f>'ESS Jul 2021'!BA29</f>
        <v>0</v>
      </c>
      <c r="O37" s="449">
        <f>'ESS Jul 2021'!BB29</f>
        <v>0</v>
      </c>
      <c r="P37" s="449">
        <f>'ESS Jul 2021'!BC29</f>
        <v>0</v>
      </c>
      <c r="Q37" s="450">
        <f>($E$6*'ESS Jul 2021'!AT29/100)*4</f>
        <v>208.27799999999999</v>
      </c>
      <c r="R37" s="448" t="str">
        <f t="shared" si="18"/>
        <v>No discount</v>
      </c>
      <c r="S37" s="448" t="str">
        <f t="shared" si="19"/>
        <v>Exclusive</v>
      </c>
      <c r="T37" s="475">
        <f t="shared" si="20"/>
        <v>1216.1039272727271</v>
      </c>
      <c r="U37" s="449">
        <f t="shared" si="21"/>
        <v>1216.1039272727271</v>
      </c>
      <c r="V37" s="449">
        <f t="shared" si="22"/>
        <v>1007.8259272727271</v>
      </c>
      <c r="W37" s="449">
        <f t="shared" si="23"/>
        <v>1007.8259272727271</v>
      </c>
      <c r="X37" s="455">
        <f t="shared" si="24"/>
        <v>1108.6085199999998</v>
      </c>
      <c r="Y37" s="455">
        <f t="shared" si="25"/>
        <v>1108.6085199999998</v>
      </c>
      <c r="Z37" s="387">
        <f>'ESS Jul 2021'!BL29</f>
        <v>0</v>
      </c>
      <c r="AA37" s="326" t="str">
        <f>'ESS Jul 2021'!BM29</f>
        <v>n</v>
      </c>
      <c r="AB37" s="504"/>
      <c r="AC37" s="504"/>
      <c r="AD37" s="504"/>
      <c r="AE37" s="504"/>
      <c r="AF37" s="504"/>
      <c r="AG37" s="504"/>
      <c r="AH37" s="504"/>
      <c r="AI37" s="504"/>
      <c r="AJ37" s="504"/>
      <c r="AK37" s="504"/>
      <c r="AL37" s="504"/>
      <c r="AM37" s="504"/>
      <c r="AN37" s="504"/>
    </row>
    <row r="38" spans="1:1002" x14ac:dyDescent="0.3">
      <c r="A38" s="319" t="str">
        <f>'ESS Jul 2021'!K30</f>
        <v>Locality Planning Energy</v>
      </c>
      <c r="B38" s="383" t="str">
        <f>'ESS Jul 2021'!L30</f>
        <v>Principal Offer</v>
      </c>
      <c r="C38" s="384">
        <f>IF('ESS Jul 2021'!BP30=0,91*'ESS Jul 2021'!M30/100,(91*'ESS Jul 2021'!M30/100)+'ESS Jul 2021'!BP30/4)</f>
        <v>113.85754545454546</v>
      </c>
      <c r="D38" s="384">
        <f>IF('ESS Jul 2021'!O30="",$E$5*'ESS Jul 2021'!N30/100,IF($E$5&gt;='ESS Jul 2021'!P30,('ESS Jul 2021'!P30*'ESS Jul 2021'!N30/100),($E$5*'ESS Jul 2021'!N30/100)))</f>
        <v>188.2773136363636</v>
      </c>
      <c r="E38" s="384">
        <f>IF(AND('ESS Jul 2021'!P30&gt;0,'ESS Jul 2021'!R30&gt;0),IF($E$5&lt;'ESS Jul 2021'!P30,0,IF($E$5&lt;=('ESS Jul 2021'!R30+'ESS Jul 2021'!P30),(($E$5-'ESS Jul 2021'!P30)*'ESS Jul 2021'!Q30/100),(('ESS Jul 2021'!R30)*'ESS Jul 2021'!Q30/100))),0)</f>
        <v>0</v>
      </c>
      <c r="F38" s="384">
        <f>IF(AND('ESS Jul 2021'!Q30&gt;0,'ESS Jul 2021'!S30&gt;0),IF($E$5&lt;('ESS Jul 2021'!R30+'ESS Jul 2021'!P30),0,IF($E$5&lt;=('ESS Jul 2021'!T30+'ESS Jul 2021'!R30+'ESS Jul 2021'!P30),(($E$5-('ESS Jul 2021'!R30+'ESS Jul 2021'!P30))*'ESS Jul 2021'!S30/100),('ESS Jul 2021'!T30*'ESS Jul 2021'!S30/100))),0)</f>
        <v>0</v>
      </c>
      <c r="G38" s="384">
        <v>0</v>
      </c>
      <c r="H38" s="384">
        <f>IF('ESS Jul 2021'!T30&gt;0,IF(($E$5&lt;'ESS Jul 2021'!T30),(0),($E$5-'ESS Jul 2021'!T30)*'ESS Jul 2021'!U30/100),IF(AND('ESS Jul 2021'!R30&gt;0,'ESS Jul 2021'!T30=""),IF(($E$5&lt;'ESS Jul 2021'!R30),(0),($E$5-'ESS Jul 2021'!R30)*'ESS Jul 2021'!S30/100),IF(AND('ESS Jul 2021'!P30&gt;0,'ESS Jul 2021'!R30=""),IF(($E$5&lt;'ESS Jul 2021'!P30),(0),($E$5-'ESS Jul 2021'!P30)*'ESS Jul 2021'!Q30/100),0)))</f>
        <v>0</v>
      </c>
      <c r="I38" s="384">
        <f t="shared" si="14"/>
        <v>302.13485909090906</v>
      </c>
      <c r="J38" s="449">
        <f t="shared" si="15"/>
        <v>753.10925454545441</v>
      </c>
      <c r="K38" s="449">
        <f t="shared" si="16"/>
        <v>1208.5394363636362</v>
      </c>
      <c r="L38" s="450">
        <f t="shared" si="17"/>
        <v>1329.39338</v>
      </c>
      <c r="M38" s="449">
        <f>'ESS Jul 2021'!AZ30</f>
        <v>0</v>
      </c>
      <c r="N38" s="449">
        <f>'ESS Jul 2021'!BA30</f>
        <v>0</v>
      </c>
      <c r="O38" s="449">
        <f>'ESS Jul 2021'!BB30</f>
        <v>0</v>
      </c>
      <c r="P38" s="449">
        <f>'ESS Jul 2021'!BC30</f>
        <v>0</v>
      </c>
      <c r="Q38" s="450">
        <f>($E$6*'ESS Jul 2021'!AT30/100)*4</f>
        <v>252.90900000000002</v>
      </c>
      <c r="R38" s="448" t="str">
        <f t="shared" si="18"/>
        <v>No discount</v>
      </c>
      <c r="S38" s="448" t="str">
        <f t="shared" si="19"/>
        <v>Exclusive</v>
      </c>
      <c r="T38" s="475">
        <f t="shared" si="20"/>
        <v>1208.5394363636362</v>
      </c>
      <c r="U38" s="449">
        <f t="shared" si="21"/>
        <v>1208.5394363636362</v>
      </c>
      <c r="V38" s="449">
        <f t="shared" si="22"/>
        <v>955.63043636363625</v>
      </c>
      <c r="W38" s="449">
        <f t="shared" si="23"/>
        <v>955.63043636363625</v>
      </c>
      <c r="X38" s="455">
        <f t="shared" si="24"/>
        <v>1051.1934799999999</v>
      </c>
      <c r="Y38" s="455">
        <f t="shared" si="25"/>
        <v>1051.1934799999999</v>
      </c>
      <c r="Z38" s="387">
        <f>'ESS Jul 2021'!BL30</f>
        <v>0</v>
      </c>
      <c r="AA38" s="326" t="str">
        <f>'ESS Jul 2021'!BM30</f>
        <v>n</v>
      </c>
      <c r="AB38" s="504"/>
      <c r="AC38" s="504"/>
      <c r="AD38" s="504"/>
      <c r="AE38" s="504"/>
      <c r="AF38" s="504"/>
      <c r="AG38" s="504"/>
      <c r="AH38" s="504"/>
      <c r="AI38" s="504"/>
      <c r="AJ38" s="504"/>
      <c r="AK38" s="504"/>
      <c r="AL38" s="504"/>
      <c r="AM38" s="504"/>
      <c r="AN38" s="504"/>
    </row>
    <row r="39" spans="1:1002" x14ac:dyDescent="0.3">
      <c r="A39" s="319" t="str">
        <f>'ESS Jul 2021'!K31</f>
        <v>Radian Energy</v>
      </c>
      <c r="B39" s="383" t="str">
        <f>'ESS Jul 2021'!L31</f>
        <v>Grid to Go</v>
      </c>
      <c r="C39" s="384">
        <f>IF('ESS Jul 2021'!BP31=0,91*'ESS Jul 2021'!M31/100,(91*'ESS Jul 2021'!M31/100)+'ESS Jul 2021'!BP31/4)</f>
        <v>107.77709090909089</v>
      </c>
      <c r="D39" s="384">
        <f>IF('ESS Jul 2021'!O31="",$E$5*'ESS Jul 2021'!N31/100,IF($E$5&gt;='ESS Jul 2021'!P31,('ESS Jul 2021'!P31*'ESS Jul 2021'!N31/100),($E$5*'ESS Jul 2021'!N31/100)))</f>
        <v>206.47934999999998</v>
      </c>
      <c r="E39" s="384">
        <f>IF(AND('ESS Jul 2021'!P31&gt;0,'ESS Jul 2021'!R31&gt;0),IF($E$5&lt;'ESS Jul 2021'!P31,0,IF($E$5&lt;=('ESS Jul 2021'!R31+'ESS Jul 2021'!P31),(($E$5-'ESS Jul 2021'!P31)*'ESS Jul 2021'!Q31/100),(('ESS Jul 2021'!R31)*'ESS Jul 2021'!Q31/100))),0)</f>
        <v>0</v>
      </c>
      <c r="F39" s="384">
        <f>IF(AND('ESS Jul 2021'!Q31&gt;0,'ESS Jul 2021'!S31&gt;0),IF($E$5&lt;('ESS Jul 2021'!R31+'ESS Jul 2021'!P31),0,IF($E$5&lt;=('ESS Jul 2021'!T31+'ESS Jul 2021'!R31+'ESS Jul 2021'!P31),(($E$5-('ESS Jul 2021'!R31+'ESS Jul 2021'!P31))*'ESS Jul 2021'!S31/100),('ESS Jul 2021'!T31*'ESS Jul 2021'!S31/100))),0)</f>
        <v>0</v>
      </c>
      <c r="G39" s="384">
        <v>0</v>
      </c>
      <c r="H39" s="384">
        <f>IF('ESS Jul 2021'!T31&gt;0,IF(($E$5&lt;'ESS Jul 2021'!T31),(0),($E$5-'ESS Jul 2021'!T31)*'ESS Jul 2021'!U31/100),IF(AND('ESS Jul 2021'!R31&gt;0,'ESS Jul 2021'!T31=""),IF(($E$5&lt;'ESS Jul 2021'!R31),(0),($E$5-'ESS Jul 2021'!R31)*'ESS Jul 2021'!S31/100),IF(AND('ESS Jul 2021'!P31&gt;0,'ESS Jul 2021'!R31=""),IF(($E$5&lt;'ESS Jul 2021'!P31),(0),($E$5-'ESS Jul 2021'!P31)*'ESS Jul 2021'!Q31/100),0)))</f>
        <v>0</v>
      </c>
      <c r="I39" s="384">
        <f t="shared" si="14"/>
        <v>314.25644090909088</v>
      </c>
      <c r="J39" s="449">
        <f t="shared" si="15"/>
        <v>825.91740000000004</v>
      </c>
      <c r="K39" s="449">
        <f t="shared" si="16"/>
        <v>1257.0257636363635</v>
      </c>
      <c r="L39" s="450">
        <f t="shared" si="17"/>
        <v>1382.7283399999999</v>
      </c>
      <c r="M39" s="449">
        <f>'ESS Jul 2021'!AZ31</f>
        <v>0</v>
      </c>
      <c r="N39" s="449">
        <f>'ESS Jul 2021'!BA31</f>
        <v>0</v>
      </c>
      <c r="O39" s="449">
        <f>'ESS Jul 2021'!BB31</f>
        <v>0</v>
      </c>
      <c r="P39" s="449">
        <f>'ESS Jul 2021'!BC31</f>
        <v>0</v>
      </c>
      <c r="Q39" s="450">
        <f>($E$6*'ESS Jul 2021'!AT31/100)*4</f>
        <v>178.524</v>
      </c>
      <c r="R39" s="448" t="str">
        <f t="shared" si="18"/>
        <v>No discount</v>
      </c>
      <c r="S39" s="448" t="str">
        <f t="shared" si="19"/>
        <v>Exclusive</v>
      </c>
      <c r="T39" s="475">
        <f t="shared" si="20"/>
        <v>1257.0257636363635</v>
      </c>
      <c r="U39" s="449">
        <f t="shared" si="21"/>
        <v>1257.0257636363635</v>
      </c>
      <c r="V39" s="449">
        <f t="shared" si="22"/>
        <v>1078.5017636363636</v>
      </c>
      <c r="W39" s="449">
        <f t="shared" si="23"/>
        <v>1078.5017636363636</v>
      </c>
      <c r="X39" s="455">
        <f t="shared" si="24"/>
        <v>1186.35194</v>
      </c>
      <c r="Y39" s="455">
        <f t="shared" si="25"/>
        <v>1186.35194</v>
      </c>
      <c r="Z39" s="387">
        <f>'ESS Jul 2021'!BL31</f>
        <v>0</v>
      </c>
      <c r="AA39" s="326" t="str">
        <f>'ESS Jul 2021'!BM31</f>
        <v>n</v>
      </c>
      <c r="AB39" s="504"/>
      <c r="AC39" s="504"/>
      <c r="AD39" s="504"/>
      <c r="AE39" s="504"/>
      <c r="AF39" s="504"/>
      <c r="AG39" s="504"/>
      <c r="AH39" s="504"/>
      <c r="AI39" s="504"/>
      <c r="AJ39" s="504"/>
      <c r="AK39" s="504"/>
      <c r="AL39" s="504"/>
      <c r="AM39" s="504"/>
      <c r="AN39" s="504"/>
    </row>
    <row r="40" spans="1:1002" ht="14.5" thickBot="1" x14ac:dyDescent="0.35">
      <c r="A40" s="327" t="str">
        <f>'ESS Jul 2021'!K32</f>
        <v>Tango Energy</v>
      </c>
      <c r="B40" s="328" t="str">
        <f>'ESS Jul 2021'!L32</f>
        <v>Home Select</v>
      </c>
      <c r="C40" s="329">
        <f>IF('ESS Jul 2021'!BP32=0,91*'ESS Jul 2021'!M32/100,(91*'ESS Jul 2021'!M32/100)+'ESS Jul 2021'!BP32/4)</f>
        <v>107.54545454545455</v>
      </c>
      <c r="D40" s="329">
        <f>IF('ESS Jul 2021'!O32="",$E$5*'ESS Jul 2021'!N32/100,IF($E$5&gt;='ESS Jul 2021'!P32,('ESS Jul 2021'!P32*'ESS Jul 2021'!N32/100),($E$5*'ESS Jul 2021'!N32/100)))</f>
        <v>195.02181818181816</v>
      </c>
      <c r="E40" s="329">
        <f>IF(AND('ESS Jul 2021'!P32&gt;0,'ESS Jul 2021'!R32&gt;0),IF($E$5&lt;'ESS Jul 2021'!P32,0,IF($E$5&lt;=('ESS Jul 2021'!R32+'ESS Jul 2021'!P32),(($E$5-'ESS Jul 2021'!P32)*'ESS Jul 2021'!Q32/100),(('ESS Jul 2021'!R32)*'ESS Jul 2021'!Q32/100))),0)</f>
        <v>0</v>
      </c>
      <c r="F40" s="329">
        <f>IF(AND('ESS Jul 2021'!Q32&gt;0,'ESS Jul 2021'!S32&gt;0),IF($E$5&lt;('ESS Jul 2021'!R32+'ESS Jul 2021'!P32),0,IF($E$5&lt;=('ESS Jul 2021'!T32+'ESS Jul 2021'!R32+'ESS Jul 2021'!P32),(($E$5-('ESS Jul 2021'!R32+'ESS Jul 2021'!P32))*'ESS Jul 2021'!S32/100),('ESS Jul 2021'!T32*'ESS Jul 2021'!S32/100))),0)</f>
        <v>0</v>
      </c>
      <c r="G40" s="329">
        <v>0</v>
      </c>
      <c r="H40" s="329">
        <f>IF('ESS Jul 2021'!T32&gt;0,IF(($E$5&lt;'ESS Jul 2021'!T32),(0),($E$5-'ESS Jul 2021'!T32)*'ESS Jul 2021'!U32/100),IF(AND('ESS Jul 2021'!R32&gt;0,'ESS Jul 2021'!T32=""),IF(($E$5&lt;'ESS Jul 2021'!R32),(0),($E$5-'ESS Jul 2021'!R32)*'ESS Jul 2021'!S32/100),IF(AND('ESS Jul 2021'!P32&gt;0,'ESS Jul 2021'!R32=""),IF(($E$5&lt;'ESS Jul 2021'!P32),(0),($E$5-'ESS Jul 2021'!P32)*'ESS Jul 2021'!Q32/100),0)))</f>
        <v>0</v>
      </c>
      <c r="I40" s="329">
        <f t="shared" si="14"/>
        <v>302.56727272727272</v>
      </c>
      <c r="J40" s="451">
        <f t="shared" si="15"/>
        <v>780.08727272727265</v>
      </c>
      <c r="K40" s="451">
        <f t="shared" si="16"/>
        <v>1210.2690909090909</v>
      </c>
      <c r="L40" s="452">
        <f t="shared" si="17"/>
        <v>1331.296</v>
      </c>
      <c r="M40" s="451">
        <f>'ESS Jul 2021'!AZ32</f>
        <v>0</v>
      </c>
      <c r="N40" s="451">
        <f>'ESS Jul 2021'!BA32</f>
        <v>0</v>
      </c>
      <c r="O40" s="451">
        <f>'ESS Jul 2021'!BB32</f>
        <v>0</v>
      </c>
      <c r="P40" s="451">
        <f>'ESS Jul 2021'!BC32</f>
        <v>0</v>
      </c>
      <c r="Q40" s="452">
        <f>($E$6*'ESS Jul 2021'!AT32/100)*4</f>
        <v>163.64700000000002</v>
      </c>
      <c r="R40" s="453" t="str">
        <f t="shared" si="18"/>
        <v>No discount</v>
      </c>
      <c r="S40" s="453" t="str">
        <f t="shared" si="19"/>
        <v>Exclusive</v>
      </c>
      <c r="T40" s="476">
        <f t="shared" si="20"/>
        <v>1210.2690909090909</v>
      </c>
      <c r="U40" s="451">
        <f t="shared" si="21"/>
        <v>1210.2690909090909</v>
      </c>
      <c r="V40" s="451">
        <f t="shared" si="22"/>
        <v>1046.622090909091</v>
      </c>
      <c r="W40" s="451">
        <f t="shared" si="23"/>
        <v>1046.622090909091</v>
      </c>
      <c r="X40" s="456">
        <f t="shared" si="24"/>
        <v>1151.2843000000003</v>
      </c>
      <c r="Y40" s="456">
        <f t="shared" si="25"/>
        <v>1151.2843000000003</v>
      </c>
      <c r="Z40" s="333">
        <f>'ESS Jul 2021'!BL32</f>
        <v>0</v>
      </c>
      <c r="AA40" s="334" t="str">
        <f>'ESS Jul 2021'!BM32</f>
        <v>n</v>
      </c>
      <c r="AB40" s="504"/>
      <c r="AC40" s="504"/>
      <c r="AD40" s="504"/>
      <c r="AE40" s="504"/>
      <c r="AF40" s="504"/>
      <c r="AG40" s="504"/>
      <c r="AH40" s="504"/>
      <c r="AI40" s="504"/>
      <c r="AJ40" s="504"/>
      <c r="AK40" s="504"/>
      <c r="AL40" s="504"/>
      <c r="AM40" s="504"/>
      <c r="AN40" s="504"/>
    </row>
    <row r="41" spans="1:1002" customFormat="1" ht="13.5" x14ac:dyDescent="0.3">
      <c r="A41" s="504"/>
      <c r="B41" s="504"/>
      <c r="C41" s="504"/>
      <c r="D41" s="504"/>
      <c r="E41" s="504"/>
      <c r="F41" s="504"/>
      <c r="G41" s="504"/>
      <c r="H41" s="504"/>
      <c r="I41" s="504"/>
      <c r="J41" s="504"/>
      <c r="K41" s="504"/>
      <c r="L41" s="504"/>
      <c r="M41" s="504"/>
      <c r="N41" s="504"/>
      <c r="O41" s="504"/>
      <c r="P41" s="504"/>
      <c r="Q41" s="504"/>
      <c r="R41" s="504"/>
      <c r="S41" s="504"/>
      <c r="T41" s="504"/>
      <c r="U41" s="504"/>
      <c r="V41" s="504"/>
      <c r="W41" s="504"/>
      <c r="X41" s="504"/>
      <c r="Y41" s="504"/>
      <c r="Z41" s="504"/>
      <c r="AA41" s="504"/>
      <c r="AB41" s="504"/>
      <c r="AC41" s="504"/>
      <c r="AD41" s="504"/>
      <c r="AE41" s="504"/>
      <c r="AF41" s="504"/>
      <c r="AG41" s="504"/>
      <c r="AH41" s="504"/>
      <c r="AI41" s="504"/>
      <c r="AJ41" s="504"/>
      <c r="AK41" s="504"/>
      <c r="AL41" s="504"/>
      <c r="AM41" s="504"/>
      <c r="AN41" s="504"/>
    </row>
    <row r="42" spans="1:1002" customFormat="1" thickBot="1" x14ac:dyDescent="0.35">
      <c r="A42" s="504"/>
      <c r="B42" s="504"/>
      <c r="C42" s="504"/>
      <c r="D42" s="504"/>
      <c r="E42" s="504"/>
      <c r="F42" s="504"/>
      <c r="G42" s="504"/>
      <c r="H42" s="504"/>
      <c r="I42" s="504"/>
      <c r="J42" s="504"/>
      <c r="K42" s="504"/>
      <c r="L42" s="504"/>
      <c r="M42" s="504"/>
      <c r="N42" s="504"/>
      <c r="O42" s="504"/>
      <c r="P42" s="504"/>
      <c r="Q42" s="504"/>
      <c r="R42" s="504"/>
      <c r="S42" s="504"/>
      <c r="T42" s="504"/>
      <c r="U42" s="504"/>
      <c r="V42" s="504"/>
      <c r="W42" s="504"/>
      <c r="X42" s="504"/>
      <c r="Y42" s="504"/>
      <c r="Z42" s="504"/>
      <c r="AA42" s="504"/>
      <c r="AB42" s="504"/>
      <c r="AC42" s="504"/>
      <c r="AD42" s="504"/>
      <c r="AE42" s="504"/>
      <c r="AF42" s="504"/>
      <c r="AG42" s="504"/>
      <c r="AH42" s="504"/>
      <c r="AI42" s="504"/>
      <c r="AJ42" s="504"/>
      <c r="AK42" s="504"/>
      <c r="AL42" s="504"/>
      <c r="AM42" s="504"/>
      <c r="AN42" s="504"/>
    </row>
    <row r="43" spans="1:1002" x14ac:dyDescent="0.3">
      <c r="A43" s="439" t="s">
        <v>553</v>
      </c>
      <c r="B43" s="440"/>
      <c r="C43" s="440"/>
      <c r="D43" s="440"/>
      <c r="E43" s="440"/>
      <c r="F43" s="440"/>
      <c r="G43" s="440"/>
      <c r="H43" s="440"/>
      <c r="I43" s="440"/>
      <c r="J43" s="440"/>
      <c r="K43" s="440"/>
      <c r="L43" s="440"/>
      <c r="M43" s="440"/>
      <c r="N43" s="440"/>
      <c r="O43" s="440"/>
      <c r="P43" s="440"/>
      <c r="Q43" s="440"/>
      <c r="R43" s="440"/>
      <c r="S43" s="440"/>
      <c r="T43" s="440"/>
      <c r="U43" s="440"/>
      <c r="V43" s="440"/>
      <c r="W43" s="440"/>
      <c r="X43" s="440"/>
      <c r="Y43" s="440"/>
      <c r="Z43" s="440"/>
      <c r="AA43" s="441"/>
      <c r="AB43" s="504"/>
      <c r="AC43" s="504"/>
      <c r="AD43" s="504"/>
      <c r="AE43" s="504"/>
      <c r="AF43" s="504"/>
      <c r="AG43" s="504"/>
      <c r="AH43" s="504"/>
      <c r="AI43" s="504"/>
      <c r="AJ43" s="504"/>
      <c r="AK43" s="504"/>
      <c r="AL43" s="504"/>
      <c r="AM43" s="504"/>
      <c r="AN43" s="504"/>
    </row>
    <row r="44" spans="1:1002" ht="70" x14ac:dyDescent="0.3">
      <c r="A44" s="431" t="s">
        <v>408</v>
      </c>
      <c r="B44" s="432" t="s">
        <v>409</v>
      </c>
      <c r="C44" s="433" t="s">
        <v>410</v>
      </c>
      <c r="D44" s="433" t="s">
        <v>411</v>
      </c>
      <c r="E44" s="433" t="s">
        <v>446</v>
      </c>
      <c r="F44" s="433" t="s">
        <v>447</v>
      </c>
      <c r="G44" s="433" t="s">
        <v>354</v>
      </c>
      <c r="H44" s="433" t="s">
        <v>554</v>
      </c>
      <c r="I44" s="433" t="s">
        <v>222</v>
      </c>
      <c r="J44" s="442" t="s">
        <v>406</v>
      </c>
      <c r="K44" s="443" t="s">
        <v>449</v>
      </c>
      <c r="L44" s="435" t="s">
        <v>1010</v>
      </c>
      <c r="M44" s="436" t="s">
        <v>398</v>
      </c>
      <c r="N44" s="436" t="s">
        <v>533</v>
      </c>
      <c r="O44" s="436" t="s">
        <v>399</v>
      </c>
      <c r="P44" s="436" t="s">
        <v>552</v>
      </c>
      <c r="Q44" s="437" t="s">
        <v>490</v>
      </c>
      <c r="R44" s="444" t="s">
        <v>1011</v>
      </c>
      <c r="S44" s="444" t="s">
        <v>1012</v>
      </c>
      <c r="T44" s="445" t="s">
        <v>1013</v>
      </c>
      <c r="U44" s="445" t="s">
        <v>1014</v>
      </c>
      <c r="V44" s="445" t="s">
        <v>104</v>
      </c>
      <c r="W44" s="445" t="s">
        <v>105</v>
      </c>
      <c r="X44" s="437" t="s">
        <v>331</v>
      </c>
      <c r="Y44" s="437" t="s">
        <v>332</v>
      </c>
      <c r="Z44" s="436" t="s">
        <v>400</v>
      </c>
      <c r="AA44" s="438" t="s">
        <v>558</v>
      </c>
      <c r="AB44" s="504"/>
      <c r="AC44" s="504"/>
      <c r="AD44" s="504"/>
      <c r="AE44" s="504"/>
      <c r="AF44" s="504"/>
      <c r="AG44" s="504"/>
      <c r="AH44" s="504"/>
      <c r="AI44" s="504"/>
      <c r="AJ44" s="504"/>
      <c r="AK44" s="504"/>
      <c r="AL44" s="504"/>
      <c r="AM44" s="504"/>
      <c r="AN44" s="504"/>
    </row>
    <row r="45" spans="1:1002" x14ac:dyDescent="0.3">
      <c r="A45" s="319" t="str">
        <f>'ESS Jul 2021'!K33</f>
        <v>Energy Locals</v>
      </c>
      <c r="B45" s="383" t="str">
        <f>'ESS Jul 2021'!L33</f>
        <v>Online Member</v>
      </c>
      <c r="C45" s="384">
        <f>IF('ESS Jul 2021'!BP33=0,91*'ESS Jul 2021'!M33/100,(91*'ESS Jul 2021'!M33/100)+'ESS Jul 2021'!BP33/4)</f>
        <v>122.06363636363636</v>
      </c>
      <c r="D45" s="384">
        <f>IF('ESS Jul 2021'!O33="",$G$5*'ESS Jul 2021'!N33/100,IF($G$5&gt;='ESS Jul 2021'!P33,('ESS Jul 2021'!P33*'ESS Jul 2021'!N33/100),($G$5*'ESS Jul 2021'!N33/100)))</f>
        <v>121.72611818181818</v>
      </c>
      <c r="E45" s="384">
        <f>IF(AND('ESS Jul 2021'!P33&gt;0,'ESS Jul 2021'!R33&gt;0),IF($G$5&lt;'ESS Jul 2021'!P33,0,IF($G$5&lt;=('ESS Jul 2021'!R33+'ESS Jul 2021'!P33),(($G$5-'ESS Jul 2021'!P33)*'ESS Jul 2021'!Q33/100),(('ESS Jul 2021'!R33)*'ESS Jul 2021'!Q33/100))),0)</f>
        <v>0</v>
      </c>
      <c r="F45" s="384">
        <f>IF(AND('ESS Jul 2021'!Q33&gt;0,'ESS Jul 2021'!S33&gt;0),IF($G$5&lt;('ESS Jul 2021'!R33+'ESS Jul 2021'!P33),0,IF($G$5&lt;=('ESS Jul 2021'!T33+'ESS Jul 2021'!R33+'ESS Jul 2021'!P33),(($G$5-('ESS Jul 2021'!R33+'ESS Jul 2021'!P33))*'ESS Jul 2021'!S33/100),('ESS Jul 2021'!T33*'ESS Jul 2021'!S33/100))),0)</f>
        <v>0</v>
      </c>
      <c r="G45" s="384">
        <f>IF('ESS Jul 2021'!T33&gt;0,IF(($G$5&lt;'ESS Jul 2021'!T33),(0),($G$5-'ESS Jul 2021'!T33)*'ESS Jul 2021'!U33/100),IF(AND('ESS Jul 2021'!R33&gt;0,'ESS Jul 2021'!T33=""),IF(($G$5&lt;'ESS Jul 2021'!R33),(0),($G$5-'ESS Jul 2021'!R33)*'ESS Jul 2021'!S33/100),IF(AND('ESS Jul 2021'!P33&gt;0,'ESS Jul 2021'!R33=""),IF(($G$5&lt;'ESS Jul 2021'!P33),(0),($G$5-'ESS Jul 2021'!P33)*'ESS Jul 2021'!Q33/100),0)))</f>
        <v>0</v>
      </c>
      <c r="H45" s="384">
        <f>$H$5*'ESS Jul 2021'!AE33/100</f>
        <v>29.253272727272723</v>
      </c>
      <c r="I45" s="384">
        <f t="shared" ref="I45:I68" si="26">SUM(C45:H45)</f>
        <v>273.04302727272727</v>
      </c>
      <c r="J45" s="449">
        <f t="shared" ref="J45:J68" si="27">(I45-C45)*4</f>
        <v>603.91756363636364</v>
      </c>
      <c r="K45" s="449">
        <f t="shared" ref="K45:K68" si="28">I45*4</f>
        <v>1092.1721090909091</v>
      </c>
      <c r="L45" s="450">
        <f>K45*1.1</f>
        <v>1201.38932</v>
      </c>
      <c r="M45" s="449">
        <f>'ESS Jul 2021'!AZ33</f>
        <v>0</v>
      </c>
      <c r="N45" s="449">
        <f>'ESS Jul 2021'!BA33</f>
        <v>0</v>
      </c>
      <c r="O45" s="449">
        <f>'ESS Jul 2021'!BB33</f>
        <v>0</v>
      </c>
      <c r="P45" s="449">
        <f>'ESS Jul 2021'!BC33</f>
        <v>0</v>
      </c>
      <c r="Q45" s="449">
        <f>($E$6*'ESS Jul 2021'!AT33/100)*4</f>
        <v>297.54000000000002</v>
      </c>
      <c r="R45" s="448" t="str">
        <f>IF(SUM(M45:P45)=0,"No discount",IF(M45&gt;0,"Guaranteed off bill",IF(N45&gt;0,"Guaranteed off usage",IF(O45&gt;0,"Pay-on-time off bill","Pay-on-time off usage"))))</f>
        <v>No discount</v>
      </c>
      <c r="S45" s="448" t="str">
        <f>IF(OR(A45="Origin Energy",A45="Red Energy",A45="Powershop"),"Inclusive","Exclusive")</f>
        <v>Exclusive</v>
      </c>
      <c r="T45" s="475">
        <f t="shared" ref="T45:T68" si="29">IF(AND(R45="Guaranteed off bill",S45="Inclusive"),((K45*1.1)-((K45*1.1)*M45/100))/1.1,IF(AND(R45="Guaranteed off usage",S45="Inclusive"),((K45*1.1)-((J45*1.1)*N45/100))/1.1,IF(AND(R45="Guaranteed off bill",S45="Exclusive"),K45-(K45*M45/100),IF(AND(R45="Guaranteed off usage",S45="Exclusive"),K45-(J45*N45/100),IF(S45="Inclusive",((K45*1.1))/1.1,K45)))))</f>
        <v>1092.1721090909091</v>
      </c>
      <c r="U45" s="449">
        <f t="shared" ref="U45:U68" si="30">IF(AND(R45="Pay-on-time off bill",S45="Inclusive"),((T45*1.1)-((T45*1.1)*O45/100))/1.1,IF(AND(R45="Pay-on-time off usage",S45="Inclusive"),((T45*1.1)-((J45*1.1)*P45/100))/1.1,IF(AND(R45="Pay-on-time off bill",S45="Exclusive"),T45-(T45*O45/100),IF(AND(R45="Pay-on-time off usage",S45="Exclusive"),T45-(J45*P45/100),IF(S45="Inclusive",((T45*1.1))/1.1,T45)))))</f>
        <v>1092.1721090909091</v>
      </c>
      <c r="V45" s="449">
        <f t="shared" ref="V45:V68" si="31">T45-Q45</f>
        <v>794.63210909090913</v>
      </c>
      <c r="W45" s="449">
        <f t="shared" ref="W45:W68" si="32">U45-Q45</f>
        <v>794.63210909090913</v>
      </c>
      <c r="X45" s="455">
        <f t="shared" ref="X45:Y61" si="33">V45*1.1</f>
        <v>874.09532000000013</v>
      </c>
      <c r="Y45" s="455">
        <f t="shared" si="33"/>
        <v>874.09532000000013</v>
      </c>
      <c r="Z45" s="387">
        <f>'ESS Jul 2021'!BL33</f>
        <v>0</v>
      </c>
      <c r="AA45" s="326" t="str">
        <f>'ESS Jul 2021'!BM33</f>
        <v>n</v>
      </c>
      <c r="AB45" s="504"/>
      <c r="AC45" s="504"/>
      <c r="AD45" s="504"/>
      <c r="AE45" s="504"/>
      <c r="AF45" s="504"/>
      <c r="AG45" s="504"/>
      <c r="AH45" s="504"/>
      <c r="AI45" s="504"/>
      <c r="AJ45" s="504"/>
      <c r="AK45" s="504"/>
      <c r="AL45" s="504"/>
      <c r="AM45" s="504"/>
      <c r="AN45" s="504"/>
    </row>
    <row r="46" spans="1:1002" x14ac:dyDescent="0.3">
      <c r="A46" s="319" t="str">
        <f>'ESS Jul 2021'!K34</f>
        <v>AGL</v>
      </c>
      <c r="B46" s="383" t="str">
        <f>'ESS Jul 2021'!L34</f>
        <v>Solar Savers</v>
      </c>
      <c r="C46" s="384">
        <f>IF('ESS Jul 2021'!BP34=0,91*'ESS Jul 2021'!M34/100,(91*'ESS Jul 2021'!M34/100)+'ESS Jul 2021'!BP34/4)</f>
        <v>153.04545454545453</v>
      </c>
      <c r="D46" s="384">
        <f>IF('ESS Jul 2021'!O34="",$G$5*'ESS Jul 2021'!N34/100,IF($G$5&gt;='ESS Jul 2021'!P34,('ESS Jul 2021'!P34*'ESS Jul 2021'!N34/100),($G$5*'ESS Jul 2021'!N34/100)))</f>
        <v>158.35771636363637</v>
      </c>
      <c r="E46" s="384">
        <f>IF(AND('ESS Jul 2021'!P34&gt;0,'ESS Jul 2021'!R34&gt;0),IF($G$5&lt;'ESS Jul 2021'!P34,0,IF($G$5&lt;=('ESS Jul 2021'!R34+'ESS Jul 2021'!P34),(($G$5-'ESS Jul 2021'!P34)*'ESS Jul 2021'!Q34/100),(('ESS Jul 2021'!R34)*'ESS Jul 2021'!Q34/100))),0)</f>
        <v>0</v>
      </c>
      <c r="F46" s="384">
        <f>IF(AND('ESS Jul 2021'!Q34&gt;0,'ESS Jul 2021'!S34&gt;0),IF($G$5&lt;('ESS Jul 2021'!R34+'ESS Jul 2021'!P34),0,IF($G$5&lt;=('ESS Jul 2021'!T34+'ESS Jul 2021'!R34+'ESS Jul 2021'!P34),(($G$5-('ESS Jul 2021'!R34+'ESS Jul 2021'!P34))*'ESS Jul 2021'!S34/100),('ESS Jul 2021'!T34*'ESS Jul 2021'!S34/100))),0)</f>
        <v>0</v>
      </c>
      <c r="G46" s="384">
        <f>IF('ESS Jul 2021'!T34&gt;0,IF(($G$5&lt;'ESS Jul 2021'!T34),(0),($G$5-'ESS Jul 2021'!T34)*'ESS Jul 2021'!U34/100),IF(AND('ESS Jul 2021'!R34&gt;0,'ESS Jul 2021'!T34=""),IF(($G$5&lt;'ESS Jul 2021'!R34),(0),($G$5-'ESS Jul 2021'!R34)*'ESS Jul 2021'!S34/100),IF(AND('ESS Jul 2021'!P34&gt;0,'ESS Jul 2021'!R34=""),IF(($G$5&lt;'ESS Jul 2021'!P34),(0),($G$5-'ESS Jul 2021'!P34)*'ESS Jul 2021'!Q34/100),0)))</f>
        <v>0</v>
      </c>
      <c r="H46" s="384">
        <f>$H$5*'ESS Jul 2021'!AE34/100</f>
        <v>38.346164999999992</v>
      </c>
      <c r="I46" s="384">
        <f t="shared" si="26"/>
        <v>349.74933590909092</v>
      </c>
      <c r="J46" s="449">
        <f t="shared" si="27"/>
        <v>786.81552545454554</v>
      </c>
      <c r="K46" s="449">
        <f t="shared" si="28"/>
        <v>1398.9973436363637</v>
      </c>
      <c r="L46" s="450">
        <f t="shared" ref="L46:L68" si="34">K46*1.1</f>
        <v>1538.8970780000002</v>
      </c>
      <c r="M46" s="449">
        <f>'ESS Jul 2021'!AZ34</f>
        <v>0</v>
      </c>
      <c r="N46" s="449">
        <f>'ESS Jul 2021'!BA34</f>
        <v>0</v>
      </c>
      <c r="O46" s="449">
        <f>'ESS Jul 2021'!BB34</f>
        <v>0</v>
      </c>
      <c r="P46" s="449">
        <f>'ESS Jul 2021'!BC34</f>
        <v>0</v>
      </c>
      <c r="Q46" s="449">
        <f>($E$6*'ESS Jul 2021'!AT34/100)*4</f>
        <v>505.81800000000004</v>
      </c>
      <c r="R46" s="448" t="str">
        <f t="shared" ref="R46:R68" si="35">IF(SUM(M46:P46)=0,"No discount",IF(M46&gt;0,"Guaranteed off bill",IF(N46&gt;0,"Guaranteed off usage",IF(O46&gt;0,"Pay-on-time off bill","Pay-on-time off usage"))))</f>
        <v>No discount</v>
      </c>
      <c r="S46" s="448" t="str">
        <f t="shared" ref="S46:S68" si="36">IF(OR(A46="Origin Energy",A46="Red Energy",A46="Powershop"),"Inclusive","Exclusive")</f>
        <v>Exclusive</v>
      </c>
      <c r="T46" s="475">
        <f t="shared" si="29"/>
        <v>1398.9973436363637</v>
      </c>
      <c r="U46" s="449">
        <f t="shared" si="30"/>
        <v>1398.9973436363637</v>
      </c>
      <c r="V46" s="449">
        <f t="shared" si="31"/>
        <v>893.17934363636368</v>
      </c>
      <c r="W46" s="449">
        <f t="shared" si="32"/>
        <v>893.17934363636368</v>
      </c>
      <c r="X46" s="455">
        <f t="shared" si="33"/>
        <v>982.49727800000016</v>
      </c>
      <c r="Y46" s="455">
        <f t="shared" si="33"/>
        <v>982.49727800000016</v>
      </c>
      <c r="Z46" s="387">
        <f>'ESS Jul 2021'!BL34</f>
        <v>0</v>
      </c>
      <c r="AA46" s="326" t="str">
        <f>'ESS Jul 2021'!BM34</f>
        <v>n</v>
      </c>
      <c r="AB46" s="504"/>
      <c r="AC46" s="504"/>
      <c r="AD46" s="504"/>
      <c r="AE46" s="504"/>
      <c r="AF46" s="504"/>
      <c r="AG46" s="504"/>
      <c r="AH46" s="504"/>
      <c r="AI46" s="504"/>
      <c r="AJ46" s="504"/>
      <c r="AK46" s="504"/>
      <c r="AL46" s="504"/>
      <c r="AM46" s="504"/>
      <c r="AN46" s="504"/>
    </row>
    <row r="47" spans="1:1002" x14ac:dyDescent="0.3">
      <c r="A47" s="319" t="str">
        <f>'ESS Jul 2021'!K35</f>
        <v>Alinta Energy</v>
      </c>
      <c r="B47" s="383" t="str">
        <f>'ESS Jul 2021'!L35</f>
        <v>Home Deal</v>
      </c>
      <c r="C47" s="384">
        <f>IF('ESS Jul 2021'!BP35=0,91*'ESS Jul 2021'!M35/100,(91*'ESS Jul 2021'!M35/100)+'ESS Jul 2021'!BP35/4)</f>
        <v>103.28499999999998</v>
      </c>
      <c r="D47" s="384">
        <f>IF('ESS Jul 2021'!O35="",$G$5*'ESS Jul 2021'!N35/100,IF($G$5&gt;='ESS Jul 2021'!P35,('ESS Jul 2021'!P35*'ESS Jul 2021'!N35/100),($G$5*'ESS Jul 2021'!N35/100)))</f>
        <v>135.4914081818182</v>
      </c>
      <c r="E47" s="384">
        <f>IF(AND('ESS Jul 2021'!P35&gt;0,'ESS Jul 2021'!R35&gt;0),IF($G$5&lt;'ESS Jul 2021'!P35,0,IF($G$5&lt;=('ESS Jul 2021'!R35+'ESS Jul 2021'!P35),(($G$5-'ESS Jul 2021'!P35)*'ESS Jul 2021'!Q35/100),(('ESS Jul 2021'!R35)*'ESS Jul 2021'!Q35/100))),0)</f>
        <v>0</v>
      </c>
      <c r="F47" s="384">
        <f>IF(AND('ESS Jul 2021'!Q35&gt;0,'ESS Jul 2021'!S35&gt;0),IF($G$5&lt;('ESS Jul 2021'!R35+'ESS Jul 2021'!P35),0,IF($G$5&lt;=('ESS Jul 2021'!T35+'ESS Jul 2021'!R35+'ESS Jul 2021'!P35),(($G$5-('ESS Jul 2021'!R35+'ESS Jul 2021'!P35))*'ESS Jul 2021'!S35/100),('ESS Jul 2021'!T35*'ESS Jul 2021'!S35/100))),0)</f>
        <v>0</v>
      </c>
      <c r="G47" s="384">
        <f>IF('ESS Jul 2021'!T35&gt;0,IF(($G$5&lt;'ESS Jul 2021'!T35),(0),($G$5-'ESS Jul 2021'!T35)*'ESS Jul 2021'!U35/100),IF(AND('ESS Jul 2021'!R35&gt;0,'ESS Jul 2021'!T35=""),IF(($G$5&lt;'ESS Jul 2021'!R35),(0),($G$5-'ESS Jul 2021'!R35)*'ESS Jul 2021'!S35/100),IF(AND('ESS Jul 2021'!P35&gt;0,'ESS Jul 2021'!R35=""),IF(($G$5&lt;'ESS Jul 2021'!P35),(0),($G$5-'ESS Jul 2021'!P35)*'ESS Jul 2021'!Q35/100),0)))</f>
        <v>0</v>
      </c>
      <c r="H47" s="384">
        <f>$H$5*'ESS Jul 2021'!AE35/100</f>
        <v>33.129331363636354</v>
      </c>
      <c r="I47" s="384">
        <f t="shared" si="26"/>
        <v>271.90573954545454</v>
      </c>
      <c r="J47" s="449">
        <f t="shared" si="27"/>
        <v>674.48295818181828</v>
      </c>
      <c r="K47" s="449">
        <f t="shared" si="28"/>
        <v>1087.6229581818181</v>
      </c>
      <c r="L47" s="450">
        <f t="shared" si="34"/>
        <v>1196.385254</v>
      </c>
      <c r="M47" s="449">
        <f>'ESS Jul 2021'!AZ35</f>
        <v>0</v>
      </c>
      <c r="N47" s="449">
        <f>'ESS Jul 2021'!BA35</f>
        <v>0</v>
      </c>
      <c r="O47" s="449">
        <f>'ESS Jul 2021'!BB35</f>
        <v>0</v>
      </c>
      <c r="P47" s="449">
        <f>'ESS Jul 2021'!BC35</f>
        <v>0</v>
      </c>
      <c r="Q47" s="449">
        <f>($E$6*'ESS Jul 2021'!AT35/100)*4</f>
        <v>223.155</v>
      </c>
      <c r="R47" s="448" t="str">
        <f t="shared" si="35"/>
        <v>No discount</v>
      </c>
      <c r="S47" s="448" t="str">
        <f t="shared" si="36"/>
        <v>Exclusive</v>
      </c>
      <c r="T47" s="475">
        <f t="shared" si="29"/>
        <v>1087.6229581818181</v>
      </c>
      <c r="U47" s="449">
        <f t="shared" si="30"/>
        <v>1087.6229581818181</v>
      </c>
      <c r="V47" s="449">
        <f t="shared" si="31"/>
        <v>864.46795818181818</v>
      </c>
      <c r="W47" s="449">
        <f t="shared" si="32"/>
        <v>864.46795818181818</v>
      </c>
      <c r="X47" s="455">
        <f t="shared" si="33"/>
        <v>950.91475400000002</v>
      </c>
      <c r="Y47" s="455">
        <f t="shared" si="33"/>
        <v>950.91475400000002</v>
      </c>
      <c r="Z47" s="387">
        <f>'ESS Jul 2021'!BL35</f>
        <v>0</v>
      </c>
      <c r="AA47" s="326" t="str">
        <f>'ESS Jul 2021'!BM35</f>
        <v>n</v>
      </c>
      <c r="AB47" s="504"/>
      <c r="AC47" s="504"/>
      <c r="AD47" s="504"/>
      <c r="AE47" s="504"/>
      <c r="AF47" s="504"/>
      <c r="AG47" s="504"/>
      <c r="AH47" s="504"/>
      <c r="AI47" s="504"/>
      <c r="AJ47" s="504"/>
      <c r="AK47" s="504"/>
      <c r="AL47" s="504"/>
      <c r="AM47" s="504"/>
      <c r="AN47" s="504"/>
    </row>
    <row r="48" spans="1:1002" x14ac:dyDescent="0.3">
      <c r="A48" s="319" t="str">
        <f>'ESS Jul 2021'!K36</f>
        <v>CovaU</v>
      </c>
      <c r="B48" s="383" t="str">
        <f>'ESS Jul 2021'!L36</f>
        <v>Freedom Plus Solar</v>
      </c>
      <c r="C48" s="384">
        <f>IF('ESS Jul 2021'!BP36=0,91*'ESS Jul 2021'!M36/100,(91*'ESS Jul 2021'!M36/100)+'ESS Jul 2021'!BP36/4)</f>
        <v>178.46920000000003</v>
      </c>
      <c r="D48" s="384">
        <f>IF('ESS Jul 2021'!O36="",$G$5*'ESS Jul 2021'!N36/100,IF($G$5&gt;='ESS Jul 2021'!P36,('ESS Jul 2021'!P36*'ESS Jul 2021'!N36/100),($G$5*'ESS Jul 2021'!N36/100)))</f>
        <v>187.70849999999999</v>
      </c>
      <c r="E48" s="384">
        <f>IF(AND('ESS Jul 2021'!P36&gt;0,'ESS Jul 2021'!R36&gt;0),IF($G$5&lt;'ESS Jul 2021'!P36,0,IF($G$5&lt;=('ESS Jul 2021'!R36+'ESS Jul 2021'!P36),(($G$5-'ESS Jul 2021'!P36)*'ESS Jul 2021'!Q36/100),(('ESS Jul 2021'!R36)*'ESS Jul 2021'!Q36/100))),0)</f>
        <v>0</v>
      </c>
      <c r="F48" s="384">
        <f>IF(AND('ESS Jul 2021'!Q36&gt;0,'ESS Jul 2021'!S36&gt;0),IF($G$5&lt;('ESS Jul 2021'!R36+'ESS Jul 2021'!P36),0,IF($G$5&lt;=('ESS Jul 2021'!T36+'ESS Jul 2021'!R36+'ESS Jul 2021'!P36),(($G$5-('ESS Jul 2021'!R36+'ESS Jul 2021'!P36))*'ESS Jul 2021'!S36/100),('ESS Jul 2021'!T36*'ESS Jul 2021'!S36/100))),0)</f>
        <v>0</v>
      </c>
      <c r="G48" s="384">
        <f>IF('ESS Jul 2021'!T36&gt;0,IF(($G$5&lt;'ESS Jul 2021'!T36),(0),($G$5-'ESS Jul 2021'!T36)*'ESS Jul 2021'!U36/100),IF(AND('ESS Jul 2021'!R36&gt;0,'ESS Jul 2021'!T36=""),IF(($G$5&lt;'ESS Jul 2021'!R36),(0),($G$5-'ESS Jul 2021'!R36)*'ESS Jul 2021'!S36/100),IF(AND('ESS Jul 2021'!P36&gt;0,'ESS Jul 2021'!R36=""),IF(($G$5&lt;'ESS Jul 2021'!P36),(0),($G$5-'ESS Jul 2021'!P36)*'ESS Jul 2021'!Q36/100),0)))</f>
        <v>0</v>
      </c>
      <c r="H48" s="384">
        <f>$H$5*'ESS Jul 2021'!AE36/100</f>
        <v>56.897615454545438</v>
      </c>
      <c r="I48" s="384">
        <f t="shared" si="26"/>
        <v>423.07531545454543</v>
      </c>
      <c r="J48" s="449">
        <f t="shared" si="27"/>
        <v>978.42446181818161</v>
      </c>
      <c r="K48" s="449">
        <f t="shared" si="28"/>
        <v>1692.3012618181817</v>
      </c>
      <c r="L48" s="450">
        <f t="shared" si="34"/>
        <v>1861.5313880000001</v>
      </c>
      <c r="M48" s="449">
        <f>'ESS Jul 2021'!AZ36</f>
        <v>20</v>
      </c>
      <c r="N48" s="449">
        <f>'ESS Jul 2021'!BA36</f>
        <v>0</v>
      </c>
      <c r="O48" s="449">
        <f>'ESS Jul 2021'!BB36</f>
        <v>0</v>
      </c>
      <c r="P48" s="449">
        <f>'ESS Jul 2021'!BC36</f>
        <v>0</v>
      </c>
      <c r="Q48" s="449">
        <f>($E$6*'ESS Jul 2021'!AT36/100)*4</f>
        <v>252.90900000000002</v>
      </c>
      <c r="R48" s="448" t="str">
        <f t="shared" si="35"/>
        <v>Guaranteed off bill</v>
      </c>
      <c r="S48" s="448" t="str">
        <f t="shared" si="36"/>
        <v>Exclusive</v>
      </c>
      <c r="T48" s="475">
        <f t="shared" si="29"/>
        <v>1353.8410094545454</v>
      </c>
      <c r="U48" s="449">
        <f t="shared" si="30"/>
        <v>1353.8410094545454</v>
      </c>
      <c r="V48" s="449">
        <f t="shared" si="31"/>
        <v>1100.9320094545453</v>
      </c>
      <c r="W48" s="449">
        <f t="shared" si="32"/>
        <v>1100.9320094545453</v>
      </c>
      <c r="X48" s="455">
        <f t="shared" si="33"/>
        <v>1211.0252103999999</v>
      </c>
      <c r="Y48" s="455">
        <f t="shared" si="33"/>
        <v>1211.0252103999999</v>
      </c>
      <c r="Z48" s="387">
        <f>'ESS Jul 2021'!BL36</f>
        <v>0</v>
      </c>
      <c r="AA48" s="326" t="str">
        <f>'ESS Jul 2021'!BM36</f>
        <v>n</v>
      </c>
      <c r="AB48" s="504"/>
      <c r="AC48" s="504"/>
      <c r="AD48" s="504"/>
      <c r="AE48" s="504"/>
      <c r="AF48" s="504"/>
      <c r="AG48" s="504"/>
      <c r="AH48" s="504"/>
      <c r="AI48" s="504"/>
      <c r="AJ48" s="504"/>
      <c r="AK48" s="504"/>
      <c r="AL48" s="504"/>
      <c r="AM48" s="504"/>
      <c r="AN48" s="504"/>
    </row>
    <row r="49" spans="1:40" x14ac:dyDescent="0.3">
      <c r="A49" s="319" t="str">
        <f>'ESS Jul 2021'!K37</f>
        <v>Diamond Energy</v>
      </c>
      <c r="B49" s="383" t="str">
        <f>'ESS Jul 2021'!L37</f>
        <v>Renewable Saver POT</v>
      </c>
      <c r="C49" s="384">
        <f>IF('ESS Jul 2021'!BP37=0,91*'ESS Jul 2021'!M37/100,(91*'ESS Jul 2021'!M37/100)+'ESS Jul 2021'!BP37/4)</f>
        <v>134.49800000000002</v>
      </c>
      <c r="D49" s="384">
        <f>IF('ESS Jul 2021'!O37="",$G$5*'ESS Jul 2021'!N37/100,IF($G$5&gt;='ESS Jul 2021'!P37,('ESS Jul 2021'!P37*'ESS Jul 2021'!N37/100),($G$5*'ESS Jul 2021'!N37/100)))</f>
        <v>80.945454545454538</v>
      </c>
      <c r="E49" s="384">
        <f>IF(AND('ESS Jul 2021'!P37&gt;0,'ESS Jul 2021'!R37&gt;0),IF($G$5&lt;'ESS Jul 2021'!P37,0,IF($G$5&lt;=('ESS Jul 2021'!R37+'ESS Jul 2021'!P37),(($G$5-'ESS Jul 2021'!P37)*'ESS Jul 2021'!Q37/100),(('ESS Jul 2021'!R37)*'ESS Jul 2021'!Q37/100))),0)</f>
        <v>0</v>
      </c>
      <c r="F49" s="384">
        <f>IF(AND('ESS Jul 2021'!Q37&gt;0,'ESS Jul 2021'!S37&gt;0),IF($G$5&lt;('ESS Jul 2021'!R37+'ESS Jul 2021'!P37),0,IF($G$5&lt;=('ESS Jul 2021'!T37+'ESS Jul 2021'!R37+'ESS Jul 2021'!P37),(($G$5-('ESS Jul 2021'!R37+'ESS Jul 2021'!P37))*'ESS Jul 2021'!S37/100),('ESS Jul 2021'!T37*'ESS Jul 2021'!S37/100))),0)</f>
        <v>0</v>
      </c>
      <c r="G49" s="384">
        <f>IF('ESS Jul 2021'!T37&gt;0,IF(($G$5&lt;'ESS Jul 2021'!T37),(0),($G$5-'ESS Jul 2021'!T37)*'ESS Jul 2021'!U37/100),IF(AND('ESS Jul 2021'!R37&gt;0,'ESS Jul 2021'!T37=""),IF(($G$5&lt;'ESS Jul 2021'!R37),(0),($G$5-'ESS Jul 2021'!R37)*'ESS Jul 2021'!S37/100),IF(AND('ESS Jul 2021'!P37&gt;0,'ESS Jul 2021'!R37=""),IF(($G$5&lt;'ESS Jul 2021'!P37),(0),($G$5-'ESS Jul 2021'!P37)*'ESS Jul 2021'!Q37/100),0)))</f>
        <v>97.382805000000005</v>
      </c>
      <c r="H49" s="384">
        <f>$H$5*'ESS Jul 2021'!AE37/100</f>
        <v>39.296896363636364</v>
      </c>
      <c r="I49" s="384">
        <f t="shared" si="26"/>
        <v>352.12315590909088</v>
      </c>
      <c r="J49" s="449">
        <f t="shared" si="27"/>
        <v>870.50062363636346</v>
      </c>
      <c r="K49" s="449">
        <f t="shared" si="28"/>
        <v>1408.4926236363635</v>
      </c>
      <c r="L49" s="450">
        <f t="shared" si="34"/>
        <v>1549.3418859999999</v>
      </c>
      <c r="M49" s="449">
        <f>'ESS Jul 2021'!AZ37</f>
        <v>0</v>
      </c>
      <c r="N49" s="449">
        <f>'ESS Jul 2021'!BA37</f>
        <v>0</v>
      </c>
      <c r="O49" s="449">
        <f>'ESS Jul 2021'!BB37</f>
        <v>7</v>
      </c>
      <c r="P49" s="449">
        <f>'ESS Jul 2021'!BC37</f>
        <v>0</v>
      </c>
      <c r="Q49" s="449">
        <f>($E$6*'ESS Jul 2021'!AT37/100)*4</f>
        <v>303.49079999999998</v>
      </c>
      <c r="R49" s="448" t="str">
        <f t="shared" si="35"/>
        <v>Pay-on-time off bill</v>
      </c>
      <c r="S49" s="448" t="str">
        <f t="shared" si="36"/>
        <v>Exclusive</v>
      </c>
      <c r="T49" s="475">
        <f t="shared" si="29"/>
        <v>1408.4926236363635</v>
      </c>
      <c r="U49" s="449">
        <f t="shared" si="30"/>
        <v>1309.8981399818181</v>
      </c>
      <c r="V49" s="449">
        <f t="shared" si="31"/>
        <v>1105.0018236363635</v>
      </c>
      <c r="W49" s="449">
        <f t="shared" si="32"/>
        <v>1006.407339981818</v>
      </c>
      <c r="X49" s="455">
        <f t="shared" si="33"/>
        <v>1215.5020059999999</v>
      </c>
      <c r="Y49" s="455">
        <f t="shared" si="33"/>
        <v>1107.04807398</v>
      </c>
      <c r="Z49" s="387">
        <f>'ESS Jul 2021'!BL37</f>
        <v>0</v>
      </c>
      <c r="AA49" s="326" t="str">
        <f>'ESS Jul 2021'!BM37</f>
        <v>n</v>
      </c>
      <c r="AB49" s="504"/>
      <c r="AC49" s="504"/>
      <c r="AD49" s="504"/>
      <c r="AE49" s="504"/>
      <c r="AF49" s="504"/>
      <c r="AG49" s="504"/>
      <c r="AH49" s="504"/>
      <c r="AI49" s="504"/>
      <c r="AJ49" s="504"/>
      <c r="AK49" s="504"/>
      <c r="AL49" s="504"/>
      <c r="AM49" s="504"/>
      <c r="AN49" s="504"/>
    </row>
    <row r="50" spans="1:40" x14ac:dyDescent="0.3">
      <c r="A50" s="319" t="str">
        <f>'ESS Jul 2021'!K38</f>
        <v>Dodo Power &amp; Gas</v>
      </c>
      <c r="B50" s="383" t="str">
        <f>'ESS Jul 2021'!L38</f>
        <v>Market offer</v>
      </c>
      <c r="C50" s="384">
        <f>IF('ESS Jul 2021'!BP38=0,91*'ESS Jul 2021'!M38/100,(91*'ESS Jul 2021'!M38/100)+'ESS Jul 2021'!BP38/4)</f>
        <v>134.84545454545452</v>
      </c>
      <c r="D50" s="384">
        <f>IF('ESS Jul 2021'!O38="",$G$5*'ESS Jul 2021'!N38/100,IF($G$5&gt;='ESS Jul 2021'!P38,('ESS Jul 2021'!P38*'ESS Jul 2021'!N38/100),($G$5*'ESS Jul 2021'!N38/100)))</f>
        <v>140.61073090909088</v>
      </c>
      <c r="E50" s="384">
        <f>IF(AND('ESS Jul 2021'!P38&gt;0,'ESS Jul 2021'!R38&gt;0),IF($G$5&lt;'ESS Jul 2021'!P38,0,IF($G$5&lt;=('ESS Jul 2021'!R38+'ESS Jul 2021'!P38),(($G$5-'ESS Jul 2021'!P38)*'ESS Jul 2021'!Q38/100),(('ESS Jul 2021'!R38)*'ESS Jul 2021'!Q38/100))),0)</f>
        <v>0</v>
      </c>
      <c r="F50" s="384">
        <f>IF(AND('ESS Jul 2021'!Q38&gt;0,'ESS Jul 2021'!S38&gt;0),IF($G$5&lt;('ESS Jul 2021'!R38+'ESS Jul 2021'!P38),0,IF($G$5&lt;=('ESS Jul 2021'!T38+'ESS Jul 2021'!R38+'ESS Jul 2021'!P38),(($G$5-('ESS Jul 2021'!R38+'ESS Jul 2021'!P38))*'ESS Jul 2021'!S38/100),('ESS Jul 2021'!T38*'ESS Jul 2021'!S38/100))),0)</f>
        <v>0</v>
      </c>
      <c r="G50" s="384">
        <f>IF('ESS Jul 2021'!T38&gt;0,IF(($G$5&lt;'ESS Jul 2021'!T38),(0),($G$5-'ESS Jul 2021'!T38)*'ESS Jul 2021'!U38/100),IF(AND('ESS Jul 2021'!R38&gt;0,'ESS Jul 2021'!T38=""),IF(($G$5&lt;'ESS Jul 2021'!R38),(0),($G$5-'ESS Jul 2021'!R38)*'ESS Jul 2021'!S38/100),IF(AND('ESS Jul 2021'!P38&gt;0,'ESS Jul 2021'!R38=""),IF(($G$5&lt;'ESS Jul 2021'!P38),(0),($G$5-'ESS Jul 2021'!P38)*'ESS Jul 2021'!Q38/100),0)))</f>
        <v>0</v>
      </c>
      <c r="H50" s="384">
        <f>$H$5*'ESS Jul 2021'!AE38/100</f>
        <v>36.956634545454541</v>
      </c>
      <c r="I50" s="384">
        <f t="shared" si="26"/>
        <v>312.41281999999995</v>
      </c>
      <c r="J50" s="449">
        <f t="shared" si="27"/>
        <v>710.26946181818175</v>
      </c>
      <c r="K50" s="449">
        <f t="shared" si="28"/>
        <v>1249.6512799999998</v>
      </c>
      <c r="L50" s="450">
        <f t="shared" si="34"/>
        <v>1374.6164079999999</v>
      </c>
      <c r="M50" s="449">
        <f>'ESS Jul 2021'!AZ38</f>
        <v>0</v>
      </c>
      <c r="N50" s="449">
        <f>'ESS Jul 2021'!BA38</f>
        <v>0</v>
      </c>
      <c r="O50" s="449">
        <f>'ESS Jul 2021'!BB38</f>
        <v>0</v>
      </c>
      <c r="P50" s="449">
        <f>'ESS Jul 2021'!BC38</f>
        <v>0</v>
      </c>
      <c r="Q50" s="449">
        <f>($E$6*'ESS Jul 2021'!AT38/100)*4</f>
        <v>345.14639999999997</v>
      </c>
      <c r="R50" s="448" t="str">
        <f t="shared" si="35"/>
        <v>No discount</v>
      </c>
      <c r="S50" s="448" t="str">
        <f t="shared" si="36"/>
        <v>Exclusive</v>
      </c>
      <c r="T50" s="475">
        <f t="shared" si="29"/>
        <v>1249.6512799999998</v>
      </c>
      <c r="U50" s="449">
        <f t="shared" si="30"/>
        <v>1249.6512799999998</v>
      </c>
      <c r="V50" s="449">
        <f t="shared" si="31"/>
        <v>904.50487999999984</v>
      </c>
      <c r="W50" s="449">
        <f t="shared" si="32"/>
        <v>904.50487999999984</v>
      </c>
      <c r="X50" s="455">
        <f t="shared" si="33"/>
        <v>994.95536799999991</v>
      </c>
      <c r="Y50" s="455">
        <f t="shared" si="33"/>
        <v>994.95536799999991</v>
      </c>
      <c r="Z50" s="387">
        <f>'ESS Jul 2021'!BL38</f>
        <v>0</v>
      </c>
      <c r="AA50" s="326" t="str">
        <f>'ESS Jul 2021'!BM38</f>
        <v>n</v>
      </c>
      <c r="AB50" s="504"/>
      <c r="AC50" s="504"/>
      <c r="AD50" s="504"/>
      <c r="AE50" s="504"/>
      <c r="AF50" s="504"/>
      <c r="AG50" s="504"/>
      <c r="AH50" s="504"/>
      <c r="AI50" s="504"/>
      <c r="AJ50" s="504"/>
      <c r="AK50" s="504"/>
      <c r="AL50" s="504"/>
      <c r="AM50" s="504"/>
      <c r="AN50" s="504"/>
    </row>
    <row r="51" spans="1:40" x14ac:dyDescent="0.3">
      <c r="A51" s="319" t="str">
        <f>'ESS Jul 2021'!K39</f>
        <v>EnergyAustralia</v>
      </c>
      <c r="B51" s="383" t="str">
        <f>'ESS Jul 2021'!L39</f>
        <v>Total Plan Home</v>
      </c>
      <c r="C51" s="384">
        <f>IF('ESS Jul 2021'!BP39=0,91*'ESS Jul 2021'!M39/100,(91*'ESS Jul 2021'!M39/100)+'ESS Jul 2021'!BP39/4)</f>
        <v>126.49</v>
      </c>
      <c r="D51" s="384">
        <f>IF('ESS Jul 2021'!O39="",$G$5*'ESS Jul 2021'!N39/100,IF($G$5&gt;='ESS Jul 2021'!P39,('ESS Jul 2021'!P39*'ESS Jul 2021'!N39/100),($G$5*'ESS Jul 2021'!N39/100)))</f>
        <v>170.24592136363637</v>
      </c>
      <c r="E51" s="384">
        <f>IF(AND('ESS Jul 2021'!P39&gt;0,'ESS Jul 2021'!R39&gt;0),IF($G$5&lt;'ESS Jul 2021'!P39,0,IF($G$5&lt;=('ESS Jul 2021'!R39+'ESS Jul 2021'!P39),(($G$5-'ESS Jul 2021'!P39)*'ESS Jul 2021'!Q39/100),(('ESS Jul 2021'!R39)*'ESS Jul 2021'!Q39/100))),0)</f>
        <v>0</v>
      </c>
      <c r="F51" s="384">
        <f>IF(AND('ESS Jul 2021'!Q39&gt;0,'ESS Jul 2021'!S39&gt;0),IF($G$5&lt;('ESS Jul 2021'!R39+'ESS Jul 2021'!P39),0,IF($G$5&lt;=('ESS Jul 2021'!T39+'ESS Jul 2021'!R39+'ESS Jul 2021'!P39),(($G$5-('ESS Jul 2021'!R39+'ESS Jul 2021'!P39))*'ESS Jul 2021'!S39/100),('ESS Jul 2021'!T39*'ESS Jul 2021'!S39/100))),0)</f>
        <v>0</v>
      </c>
      <c r="G51" s="384">
        <f>IF('ESS Jul 2021'!T39&gt;0,IF(($G$5&lt;'ESS Jul 2021'!T39),(0),($G$5-'ESS Jul 2021'!T39)*'ESS Jul 2021'!U39/100),IF(AND('ESS Jul 2021'!R39&gt;0,'ESS Jul 2021'!T39=""),IF(($G$5&lt;'ESS Jul 2021'!R39),(0),($G$5-'ESS Jul 2021'!R39)*'ESS Jul 2021'!S39/100),IF(AND('ESS Jul 2021'!P39&gt;0,'ESS Jul 2021'!R39=""),IF(($G$5&lt;'ESS Jul 2021'!P39),(0),($G$5-'ESS Jul 2021'!P39)*'ESS Jul 2021'!Q39/100),0)))</f>
        <v>0</v>
      </c>
      <c r="H51" s="384">
        <f>$H$5*'ESS Jul 2021'!AE39/100</f>
        <v>37.200411818181813</v>
      </c>
      <c r="I51" s="384">
        <f t="shared" si="26"/>
        <v>333.93633318181816</v>
      </c>
      <c r="J51" s="449">
        <f t="shared" si="27"/>
        <v>829.78533272727259</v>
      </c>
      <c r="K51" s="449">
        <f t="shared" si="28"/>
        <v>1335.7453327272726</v>
      </c>
      <c r="L51" s="450">
        <f t="shared" si="34"/>
        <v>1469.319866</v>
      </c>
      <c r="M51" s="449">
        <f>'ESS Jul 2021'!AZ39</f>
        <v>16</v>
      </c>
      <c r="N51" s="449">
        <f>'ESS Jul 2021'!BA39</f>
        <v>0</v>
      </c>
      <c r="O51" s="449">
        <f>'ESS Jul 2021'!BB39</f>
        <v>0</v>
      </c>
      <c r="P51" s="449">
        <f>'ESS Jul 2021'!BC39</f>
        <v>0</v>
      </c>
      <c r="Q51" s="449">
        <f>($E$6*'ESS Jul 2021'!AT39/100)*4</f>
        <v>282.66300000000001</v>
      </c>
      <c r="R51" s="448" t="str">
        <f t="shared" si="35"/>
        <v>Guaranteed off bill</v>
      </c>
      <c r="S51" s="448" t="str">
        <f t="shared" si="36"/>
        <v>Exclusive</v>
      </c>
      <c r="T51" s="475">
        <f t="shared" si="29"/>
        <v>1122.0260794909091</v>
      </c>
      <c r="U51" s="449">
        <f t="shared" si="30"/>
        <v>1122.0260794909091</v>
      </c>
      <c r="V51" s="449">
        <f t="shared" si="31"/>
        <v>839.36307949090906</v>
      </c>
      <c r="W51" s="449">
        <f t="shared" si="32"/>
        <v>839.36307949090906</v>
      </c>
      <c r="X51" s="455">
        <f t="shared" si="33"/>
        <v>923.29938744000003</v>
      </c>
      <c r="Y51" s="455">
        <f t="shared" si="33"/>
        <v>923.29938744000003</v>
      </c>
      <c r="Z51" s="387">
        <f>'ESS Jul 2021'!BL39</f>
        <v>0</v>
      </c>
      <c r="AA51" s="326" t="str">
        <f>'ESS Jul 2021'!BM39</f>
        <v>n</v>
      </c>
      <c r="AB51" s="504"/>
      <c r="AC51" s="504"/>
      <c r="AD51" s="504"/>
      <c r="AE51" s="504"/>
      <c r="AF51" s="504"/>
      <c r="AG51" s="504"/>
      <c r="AH51" s="504"/>
      <c r="AI51" s="504"/>
      <c r="AJ51" s="504"/>
      <c r="AK51" s="504"/>
      <c r="AL51" s="504"/>
      <c r="AM51" s="504"/>
      <c r="AN51" s="504"/>
    </row>
    <row r="52" spans="1:40" x14ac:dyDescent="0.3">
      <c r="A52" s="319" t="str">
        <f>'ESS Jul 2021'!K40</f>
        <v>Mojo Power</v>
      </c>
      <c r="B52" s="383" t="str">
        <f>'ESS Jul 2021'!L40</f>
        <v>Single Minded</v>
      </c>
      <c r="C52" s="384">
        <f>IF('ESS Jul 2021'!BP40=0,91*'ESS Jul 2021'!M40/100,(91*'ESS Jul 2021'!M40/100)+'ESS Jul 2021'!BP40/4)</f>
        <v>132.11545454545453</v>
      </c>
      <c r="D52" s="384">
        <f>IF('ESS Jul 2021'!O40="",$G$5*'ESS Jul 2021'!N40/100,IF($G$5&gt;='ESS Jul 2021'!P40,('ESS Jul 2021'!P40*'ESS Jul 2021'!N40/100),($G$5*'ESS Jul 2021'!N40/100)))</f>
        <v>148.68788454545455</v>
      </c>
      <c r="E52" s="384">
        <f>IF(AND('ESS Jul 2021'!P40&gt;0,'ESS Jul 2021'!R40&gt;0),IF($G$5&lt;'ESS Jul 2021'!P40,0,IF($G$5&lt;=('ESS Jul 2021'!R40+'ESS Jul 2021'!P40),(($G$5-'ESS Jul 2021'!P40)*'ESS Jul 2021'!Q40/100),(('ESS Jul 2021'!R40)*'ESS Jul 2021'!Q40/100))),0)</f>
        <v>0</v>
      </c>
      <c r="F52" s="384">
        <f>IF(AND('ESS Jul 2021'!Q40&gt;0,'ESS Jul 2021'!S40&gt;0),IF($G$5&lt;('ESS Jul 2021'!R40+'ESS Jul 2021'!P40),0,IF($G$5&lt;=('ESS Jul 2021'!T40+'ESS Jul 2021'!R40+'ESS Jul 2021'!P40),(($G$5-('ESS Jul 2021'!R40+'ESS Jul 2021'!P40))*'ESS Jul 2021'!S40/100),('ESS Jul 2021'!T40*'ESS Jul 2021'!S40/100))),0)</f>
        <v>0</v>
      </c>
      <c r="G52" s="384">
        <f>IF('ESS Jul 2021'!T40&gt;0,IF(($G$5&lt;'ESS Jul 2021'!T40),(0),($G$5-'ESS Jul 2021'!T40)*'ESS Jul 2021'!U40/100),IF(AND('ESS Jul 2021'!R40&gt;0,'ESS Jul 2021'!T40=""),IF(($G$5&lt;'ESS Jul 2021'!R40),(0),($G$5-'ESS Jul 2021'!R40)*'ESS Jul 2021'!S40/100),IF(AND('ESS Jul 2021'!P40&gt;0,'ESS Jul 2021'!R40=""),IF(($G$5&lt;'ESS Jul 2021'!P40),(0),($G$5-'ESS Jul 2021'!P40)*'ESS Jul 2021'!Q40/100),0)))</f>
        <v>0</v>
      </c>
      <c r="H52" s="384">
        <f>$H$5*'ESS Jul 2021'!AE40/100</f>
        <v>34.811394545454533</v>
      </c>
      <c r="I52" s="384">
        <f t="shared" si="26"/>
        <v>315.61473363636355</v>
      </c>
      <c r="J52" s="449">
        <f t="shared" si="27"/>
        <v>733.99711636363611</v>
      </c>
      <c r="K52" s="449">
        <f t="shared" si="28"/>
        <v>1262.4589345454542</v>
      </c>
      <c r="L52" s="450">
        <f t="shared" si="34"/>
        <v>1388.7048279999997</v>
      </c>
      <c r="M52" s="449">
        <f>'ESS Jul 2021'!AZ40</f>
        <v>0</v>
      </c>
      <c r="N52" s="449">
        <f>'ESS Jul 2021'!BA40</f>
        <v>0</v>
      </c>
      <c r="O52" s="449">
        <f>'ESS Jul 2021'!BB40</f>
        <v>0</v>
      </c>
      <c r="P52" s="449">
        <f>'ESS Jul 2021'!BC40</f>
        <v>0</v>
      </c>
      <c r="Q52" s="449">
        <f>($E$6*'ESS Jul 2021'!AT40/100)*4</f>
        <v>223.155</v>
      </c>
      <c r="R52" s="448" t="str">
        <f t="shared" si="35"/>
        <v>No discount</v>
      </c>
      <c r="S52" s="448" t="str">
        <f t="shared" si="36"/>
        <v>Exclusive</v>
      </c>
      <c r="T52" s="475">
        <f t="shared" si="29"/>
        <v>1262.4589345454542</v>
      </c>
      <c r="U52" s="449">
        <f t="shared" si="30"/>
        <v>1262.4589345454542</v>
      </c>
      <c r="V52" s="449">
        <f t="shared" si="31"/>
        <v>1039.3039345454542</v>
      </c>
      <c r="W52" s="449">
        <f t="shared" si="32"/>
        <v>1039.3039345454542</v>
      </c>
      <c r="X52" s="455">
        <f t="shared" si="33"/>
        <v>1143.2343279999998</v>
      </c>
      <c r="Y52" s="455">
        <f t="shared" si="33"/>
        <v>1143.2343279999998</v>
      </c>
      <c r="Z52" s="387">
        <f>'ESS Jul 2021'!BL40</f>
        <v>0</v>
      </c>
      <c r="AA52" s="326" t="str">
        <f>'ESS Jul 2021'!BM40</f>
        <v>n</v>
      </c>
      <c r="AB52" s="504"/>
      <c r="AC52" s="504"/>
      <c r="AD52" s="504"/>
      <c r="AE52" s="504"/>
      <c r="AF52" s="504"/>
      <c r="AG52" s="504"/>
      <c r="AH52" s="504"/>
      <c r="AI52" s="504"/>
      <c r="AJ52" s="504"/>
      <c r="AK52" s="504"/>
      <c r="AL52" s="504"/>
      <c r="AM52" s="504"/>
      <c r="AN52" s="504"/>
    </row>
    <row r="53" spans="1:40" x14ac:dyDescent="0.3">
      <c r="A53" s="319" t="str">
        <f>'ESS Jul 2021'!K41</f>
        <v>Momentum Energy</v>
      </c>
      <c r="B53" s="383" t="str">
        <f>'ESS Jul 2021'!L41</f>
        <v>Solar Step Up</v>
      </c>
      <c r="C53" s="384">
        <f>IF('ESS Jul 2021'!BP41=0,91*'ESS Jul 2021'!M41/100,(91*'ESS Jul 2021'!M41/100)+'ESS Jul 2021'!BP41/4)</f>
        <v>110.02727272727272</v>
      </c>
      <c r="D53" s="384">
        <f>IF('ESS Jul 2021'!O41="",$G$5*'ESS Jul 2021'!N41/100,IF($G$5&gt;='ESS Jul 2021'!P41,('ESS Jul 2021'!P41*'ESS Jul 2021'!N41/100),($G$5*'ESS Jul 2021'!N41/100)))</f>
        <v>185.88829636363636</v>
      </c>
      <c r="E53" s="384">
        <f>IF(AND('ESS Jul 2021'!P41&gt;0,'ESS Jul 2021'!R41&gt;0),IF($G$5&lt;'ESS Jul 2021'!P41,0,IF($G$5&lt;=('ESS Jul 2021'!R41+'ESS Jul 2021'!P41),(($G$5-'ESS Jul 2021'!P41)*'ESS Jul 2021'!Q41/100),(('ESS Jul 2021'!R41)*'ESS Jul 2021'!Q41/100))),0)</f>
        <v>0</v>
      </c>
      <c r="F53" s="384">
        <f>IF(AND('ESS Jul 2021'!Q41&gt;0,'ESS Jul 2021'!S41&gt;0),IF($G$5&lt;('ESS Jul 2021'!R41+'ESS Jul 2021'!P41),0,IF($G$5&lt;=('ESS Jul 2021'!T41+'ESS Jul 2021'!R41+'ESS Jul 2021'!P41),(($G$5-('ESS Jul 2021'!R41+'ESS Jul 2021'!P41))*'ESS Jul 2021'!S41/100),('ESS Jul 2021'!T41*'ESS Jul 2021'!S41/100))),0)</f>
        <v>0</v>
      </c>
      <c r="G53" s="384">
        <f>IF('ESS Jul 2021'!T41&gt;0,IF(($G$5&lt;'ESS Jul 2021'!T41),(0),($G$5-'ESS Jul 2021'!T41)*'ESS Jul 2021'!U41/100),IF(AND('ESS Jul 2021'!R41&gt;0,'ESS Jul 2021'!T41=""),IF(($G$5&lt;'ESS Jul 2021'!R41),(0),($G$5-'ESS Jul 2021'!R41)*'ESS Jul 2021'!S41/100),IF(AND('ESS Jul 2021'!P41&gt;0,'ESS Jul 2021'!R41=""),IF(($G$5&lt;'ESS Jul 2021'!P41),(0),($G$5-'ESS Jul 2021'!P41)*'ESS Jul 2021'!Q41/100),0)))</f>
        <v>0</v>
      </c>
      <c r="H53" s="384">
        <f>$H$5*'ESS Jul 2021'!AE41/100</f>
        <v>34.323839999999997</v>
      </c>
      <c r="I53" s="384">
        <f t="shared" si="26"/>
        <v>330.23940909090908</v>
      </c>
      <c r="J53" s="449">
        <f t="shared" si="27"/>
        <v>880.8485454545455</v>
      </c>
      <c r="K53" s="449">
        <f t="shared" si="28"/>
        <v>1320.9576363636363</v>
      </c>
      <c r="L53" s="450">
        <f t="shared" si="34"/>
        <v>1453.0534</v>
      </c>
      <c r="M53" s="449">
        <f>'ESS Jul 2021'!AZ41</f>
        <v>0</v>
      </c>
      <c r="N53" s="449">
        <f>'ESS Jul 2021'!BA41</f>
        <v>0</v>
      </c>
      <c r="O53" s="449">
        <f>'ESS Jul 2021'!BB41</f>
        <v>0</v>
      </c>
      <c r="P53" s="449">
        <f>'ESS Jul 2021'!BC41</f>
        <v>0</v>
      </c>
      <c r="Q53" s="449">
        <f>($E$6*'ESS Jul 2021'!AT41/100)*4</f>
        <v>297.54000000000002</v>
      </c>
      <c r="R53" s="448" t="str">
        <f t="shared" si="35"/>
        <v>No discount</v>
      </c>
      <c r="S53" s="448" t="str">
        <f t="shared" si="36"/>
        <v>Exclusive</v>
      </c>
      <c r="T53" s="475">
        <f t="shared" si="29"/>
        <v>1320.9576363636363</v>
      </c>
      <c r="U53" s="449">
        <f t="shared" si="30"/>
        <v>1320.9576363636363</v>
      </c>
      <c r="V53" s="449">
        <f t="shared" si="31"/>
        <v>1023.4176363636363</v>
      </c>
      <c r="W53" s="449">
        <f t="shared" si="32"/>
        <v>1023.4176363636363</v>
      </c>
      <c r="X53" s="455">
        <f t="shared" si="33"/>
        <v>1125.7594000000001</v>
      </c>
      <c r="Y53" s="455">
        <f t="shared" si="33"/>
        <v>1125.7594000000001</v>
      </c>
      <c r="Z53" s="387">
        <f>'ESS Jul 2021'!BL41</f>
        <v>0</v>
      </c>
      <c r="AA53" s="326" t="str">
        <f>'ESS Jul 2021'!BM41</f>
        <v>n</v>
      </c>
      <c r="AB53" s="504"/>
      <c r="AC53" s="504"/>
      <c r="AD53" s="504"/>
      <c r="AE53" s="504"/>
      <c r="AF53" s="504"/>
      <c r="AG53" s="504"/>
      <c r="AH53" s="504"/>
      <c r="AI53" s="504"/>
      <c r="AJ53" s="504"/>
      <c r="AK53" s="504"/>
      <c r="AL53" s="504"/>
      <c r="AM53" s="504"/>
      <c r="AN53" s="504"/>
    </row>
    <row r="54" spans="1:40" x14ac:dyDescent="0.3">
      <c r="A54" s="319" t="str">
        <f>'ESS Jul 2021'!K42</f>
        <v>Origin Energy</v>
      </c>
      <c r="B54" s="383" t="str">
        <f>'ESS Jul 2021'!L42</f>
        <v>Solar Boost</v>
      </c>
      <c r="C54" s="384">
        <f>IF('ESS Jul 2021'!BP42=0,91*'ESS Jul 2021'!M42/100,(91*'ESS Jul 2021'!M42/100)+'ESS Jul 2021'!BP42/4)</f>
        <v>143.78</v>
      </c>
      <c r="D54" s="384">
        <f>IF('ESS Jul 2021'!O42="",$G$5*'ESS Jul 2021'!N42/100,IF($G$5&gt;='ESS Jul 2021'!P42,('ESS Jul 2021'!P42*'ESS Jul 2021'!N42/100),($G$5*'ESS Jul 2021'!N42/100)))</f>
        <v>164.27337818181815</v>
      </c>
      <c r="E54" s="384">
        <f>IF(AND('ESS Jul 2021'!P42&gt;0,'ESS Jul 2021'!R42&gt;0),IF($G$5&lt;'ESS Jul 2021'!P42,0,IF($G$5&lt;=('ESS Jul 2021'!R42+'ESS Jul 2021'!P42),(($G$5-'ESS Jul 2021'!P42)*'ESS Jul 2021'!Q42/100),(('ESS Jul 2021'!R42)*'ESS Jul 2021'!Q42/100))),0)</f>
        <v>0</v>
      </c>
      <c r="F54" s="384">
        <f>IF(AND('ESS Jul 2021'!Q42&gt;0,'ESS Jul 2021'!S42&gt;0),IF($G$5&lt;('ESS Jul 2021'!R42+'ESS Jul 2021'!P42),0,IF($G$5&lt;=('ESS Jul 2021'!T42+'ESS Jul 2021'!R42+'ESS Jul 2021'!P42),(($G$5-('ESS Jul 2021'!R42+'ESS Jul 2021'!P42))*'ESS Jul 2021'!S42/100),('ESS Jul 2021'!T42*'ESS Jul 2021'!S42/100))),0)</f>
        <v>0</v>
      </c>
      <c r="G54" s="384">
        <f>IF('ESS Jul 2021'!T42&gt;0,IF(($G$5&lt;'ESS Jul 2021'!T42),(0),($G$5-'ESS Jul 2021'!T42)*'ESS Jul 2021'!U42/100),IF(AND('ESS Jul 2021'!R42&gt;0,'ESS Jul 2021'!T42=""),IF(($G$5&lt;'ESS Jul 2021'!R42),(0),($G$5-'ESS Jul 2021'!R42)*'ESS Jul 2021'!S42/100),IF(AND('ESS Jul 2021'!P42&gt;0,'ESS Jul 2021'!R42=""),IF(($G$5&lt;'ESS Jul 2021'!P42),(0),($G$5-'ESS Jul 2021'!P42)*'ESS Jul 2021'!Q42/100),0)))</f>
        <v>0</v>
      </c>
      <c r="H54" s="384">
        <f>$H$5*'ESS Jul 2021'!AE42/100</f>
        <v>37.56607772727272</v>
      </c>
      <c r="I54" s="384">
        <f t="shared" si="26"/>
        <v>345.6194559090909</v>
      </c>
      <c r="J54" s="449">
        <f t="shared" si="27"/>
        <v>807.35782363636361</v>
      </c>
      <c r="K54" s="449">
        <f t="shared" si="28"/>
        <v>1382.4778236363636</v>
      </c>
      <c r="L54" s="450">
        <f t="shared" si="34"/>
        <v>1520.7256060000002</v>
      </c>
      <c r="M54" s="449">
        <f>'ESS Jul 2021'!AZ42</f>
        <v>0</v>
      </c>
      <c r="N54" s="449">
        <f>'ESS Jul 2021'!BA42</f>
        <v>0</v>
      </c>
      <c r="O54" s="449">
        <f>'ESS Jul 2021'!BB42</f>
        <v>0</v>
      </c>
      <c r="P54" s="449">
        <f>'ESS Jul 2021'!BC42</f>
        <v>0</v>
      </c>
      <c r="Q54" s="449">
        <f>($E$6*'ESS Jul 2021'!AT42/100)*4</f>
        <v>416.55599999999998</v>
      </c>
      <c r="R54" s="448" t="str">
        <f t="shared" si="35"/>
        <v>No discount</v>
      </c>
      <c r="S54" s="448" t="str">
        <f t="shared" si="36"/>
        <v>Inclusive</v>
      </c>
      <c r="T54" s="475">
        <f t="shared" si="29"/>
        <v>1382.4778236363636</v>
      </c>
      <c r="U54" s="449">
        <f t="shared" si="30"/>
        <v>1382.4778236363636</v>
      </c>
      <c r="V54" s="449">
        <f t="shared" si="31"/>
        <v>965.92182363636357</v>
      </c>
      <c r="W54" s="449">
        <f t="shared" si="32"/>
        <v>965.92182363636357</v>
      </c>
      <c r="X54" s="455">
        <f t="shared" si="33"/>
        <v>1062.5140060000001</v>
      </c>
      <c r="Y54" s="455">
        <f t="shared" si="33"/>
        <v>1062.5140060000001</v>
      </c>
      <c r="Z54" s="387">
        <f>'ESS Jul 2021'!BL42</f>
        <v>0</v>
      </c>
      <c r="AA54" s="326" t="str">
        <f>'ESS Jul 2021'!BM42</f>
        <v>n</v>
      </c>
      <c r="AB54" s="504"/>
      <c r="AC54" s="504"/>
      <c r="AD54" s="504"/>
      <c r="AE54" s="504"/>
      <c r="AF54" s="504"/>
      <c r="AG54" s="504"/>
      <c r="AH54" s="504"/>
      <c r="AI54" s="504"/>
      <c r="AJ54" s="504"/>
      <c r="AK54" s="504"/>
      <c r="AL54" s="504"/>
      <c r="AM54" s="504"/>
      <c r="AN54" s="504"/>
    </row>
    <row r="55" spans="1:40" x14ac:dyDescent="0.3">
      <c r="A55" s="319" t="str">
        <f>'ESS Jul 2021'!K43</f>
        <v>Powerdirect</v>
      </c>
      <c r="B55" s="383" t="str">
        <f>'ESS Jul 2021'!L43</f>
        <v>Rate Saver</v>
      </c>
      <c r="C55" s="384">
        <f>IF('ESS Jul 2021'!BP43=0,91*'ESS Jul 2021'!M43/100,(91*'ESS Jul 2021'!M43/100)+'ESS Jul 2021'!BP43/4)</f>
        <v>91.827272727272714</v>
      </c>
      <c r="D55" s="384">
        <f>IF('ESS Jul 2021'!O43="",$G$5*'ESS Jul 2021'!N43/100,IF($G$5&gt;='ESS Jul 2021'!P43,('ESS Jul 2021'!P43*'ESS Jul 2021'!N43/100),($G$5*'ESS Jul 2021'!N43/100)))</f>
        <v>140.89513772727273</v>
      </c>
      <c r="E55" s="384">
        <f>IF(AND('ESS Jul 2021'!P43&gt;0,'ESS Jul 2021'!R43&gt;0),IF($G$5&lt;'ESS Jul 2021'!P43,0,IF($G$5&lt;=('ESS Jul 2021'!R43+'ESS Jul 2021'!P43),(($G$5-'ESS Jul 2021'!P43)*'ESS Jul 2021'!Q43/100),(('ESS Jul 2021'!R43)*'ESS Jul 2021'!Q43/100))),0)</f>
        <v>0</v>
      </c>
      <c r="F55" s="384">
        <f>IF(AND('ESS Jul 2021'!Q43&gt;0,'ESS Jul 2021'!S43&gt;0),IF($G$5&lt;('ESS Jul 2021'!R43+'ESS Jul 2021'!P43),0,IF($G$5&lt;=('ESS Jul 2021'!T43+'ESS Jul 2021'!R43+'ESS Jul 2021'!P43),(($G$5-('ESS Jul 2021'!R43+'ESS Jul 2021'!P43))*'ESS Jul 2021'!S43/100),('ESS Jul 2021'!T43*'ESS Jul 2021'!S43/100))),0)</f>
        <v>0</v>
      </c>
      <c r="G55" s="384">
        <f>IF('ESS Jul 2021'!T43&gt;0,IF(($G$5&lt;'ESS Jul 2021'!T43),(0),($G$5-'ESS Jul 2021'!T43)*'ESS Jul 2021'!U43/100),IF(AND('ESS Jul 2021'!R43&gt;0,'ESS Jul 2021'!T43=""),IF(($G$5&lt;'ESS Jul 2021'!R43),(0),($G$5-'ESS Jul 2021'!R43)*'ESS Jul 2021'!S43/100),IF(AND('ESS Jul 2021'!P43&gt;0,'ESS Jul 2021'!R43=""),IF(($G$5&lt;'ESS Jul 2021'!P43),(0),($G$5-'ESS Jul 2021'!P43)*'ESS Jul 2021'!Q43/100),0)))</f>
        <v>0</v>
      </c>
      <c r="H55" s="384">
        <f>$H$5*'ESS Jul 2021'!AE43/100</f>
        <v>34.104440454545447</v>
      </c>
      <c r="I55" s="384">
        <f t="shared" si="26"/>
        <v>266.82685090909087</v>
      </c>
      <c r="J55" s="449">
        <f t="shared" si="27"/>
        <v>699.99831272727261</v>
      </c>
      <c r="K55" s="449">
        <f t="shared" si="28"/>
        <v>1067.3074036363635</v>
      </c>
      <c r="L55" s="450">
        <f t="shared" si="34"/>
        <v>1174.0381439999999</v>
      </c>
      <c r="M55" s="449">
        <f>'ESS Jul 2021'!AZ43</f>
        <v>0</v>
      </c>
      <c r="N55" s="449">
        <f>'ESS Jul 2021'!BA43</f>
        <v>0</v>
      </c>
      <c r="O55" s="449">
        <f>'ESS Jul 2021'!BB43</f>
        <v>0</v>
      </c>
      <c r="P55" s="449">
        <f>'ESS Jul 2021'!BC43</f>
        <v>0</v>
      </c>
      <c r="Q55" s="449">
        <f>($E$6*'ESS Jul 2021'!AT43/100)*4</f>
        <v>208.27799999999999</v>
      </c>
      <c r="R55" s="448" t="str">
        <f t="shared" si="35"/>
        <v>No discount</v>
      </c>
      <c r="S55" s="448" t="str">
        <f t="shared" si="36"/>
        <v>Exclusive</v>
      </c>
      <c r="T55" s="475">
        <f t="shared" si="29"/>
        <v>1067.3074036363635</v>
      </c>
      <c r="U55" s="449">
        <f t="shared" si="30"/>
        <v>1067.3074036363635</v>
      </c>
      <c r="V55" s="449">
        <f t="shared" si="31"/>
        <v>859.02940363636344</v>
      </c>
      <c r="W55" s="449">
        <f t="shared" si="32"/>
        <v>859.02940363636344</v>
      </c>
      <c r="X55" s="455">
        <f t="shared" si="33"/>
        <v>944.93234399999983</v>
      </c>
      <c r="Y55" s="455">
        <f t="shared" si="33"/>
        <v>944.93234399999983</v>
      </c>
      <c r="Z55" s="387">
        <f>'ESS Jul 2021'!BL43</f>
        <v>0</v>
      </c>
      <c r="AA55" s="326" t="str">
        <f>'ESS Jul 2021'!BM43</f>
        <v>n</v>
      </c>
      <c r="AB55" s="504"/>
      <c r="AC55" s="504"/>
      <c r="AD55" s="504"/>
      <c r="AE55" s="504"/>
      <c r="AF55" s="504"/>
      <c r="AG55" s="504"/>
      <c r="AH55" s="504"/>
      <c r="AI55" s="504"/>
      <c r="AJ55" s="504"/>
      <c r="AK55" s="504"/>
      <c r="AL55" s="504"/>
      <c r="AM55" s="504"/>
      <c r="AN55" s="504"/>
    </row>
    <row r="56" spans="1:40" x14ac:dyDescent="0.3">
      <c r="A56" s="319" t="str">
        <f>'ESS Jul 2021'!K44</f>
        <v>Powershop</v>
      </c>
      <c r="B56" s="383" t="str">
        <f>'ESS Jul 2021'!L44</f>
        <v>Carbon neutral</v>
      </c>
      <c r="C56" s="384">
        <f>IF('ESS Jul 2021'!BP44=0,91*'ESS Jul 2021'!M44/100,(91*'ESS Jul 2021'!M44/100)+'ESS Jul 2021'!BP44/4)</f>
        <v>136.31799999999998</v>
      </c>
      <c r="D56" s="384">
        <f>IF('ESS Jul 2021'!O44="",$G$5*'ESS Jul 2021'!N44/100,IF($G$5&gt;='ESS Jul 2021'!P44,('ESS Jul 2021'!P44*'ESS Jul 2021'!N44/100),($G$5*'ESS Jul 2021'!N44/100)))</f>
        <v>127.98306818181818</v>
      </c>
      <c r="E56" s="384">
        <f>IF(AND('ESS Jul 2021'!P44&gt;0,'ESS Jul 2021'!R44&gt;0),IF($G$5&lt;'ESS Jul 2021'!P44,0,IF($G$5&lt;=('ESS Jul 2021'!R44+'ESS Jul 2021'!P44),(($G$5-'ESS Jul 2021'!P44)*'ESS Jul 2021'!Q44/100),(('ESS Jul 2021'!R44)*'ESS Jul 2021'!Q44/100))),0)</f>
        <v>0</v>
      </c>
      <c r="F56" s="384">
        <f>IF(AND('ESS Jul 2021'!Q44&gt;0,'ESS Jul 2021'!S44&gt;0),IF($G$5&lt;('ESS Jul 2021'!R44+'ESS Jul 2021'!P44),0,IF($G$5&lt;=('ESS Jul 2021'!T44+'ESS Jul 2021'!R44+'ESS Jul 2021'!P44),(($G$5-('ESS Jul 2021'!R44+'ESS Jul 2021'!P44))*'ESS Jul 2021'!S44/100),('ESS Jul 2021'!T44*'ESS Jul 2021'!S44/100))),0)</f>
        <v>0</v>
      </c>
      <c r="G56" s="384">
        <f>IF('ESS Jul 2021'!T44&gt;0,IF(($G$5&lt;'ESS Jul 2021'!T44),(0),($G$5-'ESS Jul 2021'!T44)*'ESS Jul 2021'!U44/100),IF(AND('ESS Jul 2021'!R44&gt;0,'ESS Jul 2021'!T44=""),IF(($G$5&lt;'ESS Jul 2021'!R44),(0),($G$5-'ESS Jul 2021'!R44)*'ESS Jul 2021'!S44/100),IF(AND('ESS Jul 2021'!P44&gt;0,'ESS Jul 2021'!R44=""),IF(($G$5&lt;'ESS Jul 2021'!P44),(0),($G$5-'ESS Jul 2021'!P44)*'ESS Jul 2021'!Q44/100),0)))</f>
        <v>0</v>
      </c>
      <c r="H56" s="384">
        <f>$H$5*'ESS Jul 2021'!AE44/100</f>
        <v>32.178599999999989</v>
      </c>
      <c r="I56" s="384">
        <f t="shared" si="26"/>
        <v>296.47966818181817</v>
      </c>
      <c r="J56" s="449">
        <f t="shared" si="27"/>
        <v>640.64667272727274</v>
      </c>
      <c r="K56" s="449">
        <f t="shared" si="28"/>
        <v>1185.9186727272727</v>
      </c>
      <c r="L56" s="450">
        <f t="shared" si="34"/>
        <v>1304.51054</v>
      </c>
      <c r="M56" s="449">
        <f>'ESS Jul 2021'!AZ44</f>
        <v>0</v>
      </c>
      <c r="N56" s="449">
        <f>'ESS Jul 2021'!BA44</f>
        <v>0</v>
      </c>
      <c r="O56" s="449">
        <f>'ESS Jul 2021'!BB44</f>
        <v>0</v>
      </c>
      <c r="P56" s="449">
        <f>'ESS Jul 2021'!BC44</f>
        <v>0</v>
      </c>
      <c r="Q56" s="449">
        <f>($E$6*'ESS Jul 2021'!AT44/100)*4</f>
        <v>148.77000000000001</v>
      </c>
      <c r="R56" s="448" t="str">
        <f t="shared" si="35"/>
        <v>No discount</v>
      </c>
      <c r="S56" s="448" t="str">
        <f t="shared" si="36"/>
        <v>Inclusive</v>
      </c>
      <c r="T56" s="475">
        <f t="shared" si="29"/>
        <v>1185.9186727272727</v>
      </c>
      <c r="U56" s="449">
        <f t="shared" si="30"/>
        <v>1185.9186727272727</v>
      </c>
      <c r="V56" s="449">
        <f t="shared" si="31"/>
        <v>1037.1486727272727</v>
      </c>
      <c r="W56" s="449">
        <f t="shared" si="32"/>
        <v>1037.1486727272727</v>
      </c>
      <c r="X56" s="455">
        <f t="shared" si="33"/>
        <v>1140.8635400000001</v>
      </c>
      <c r="Y56" s="455">
        <f t="shared" si="33"/>
        <v>1140.8635400000001</v>
      </c>
      <c r="Z56" s="387">
        <f>'ESS Jul 2021'!BL44</f>
        <v>0</v>
      </c>
      <c r="AA56" s="326" t="str">
        <f>'ESS Jul 2021'!BM44</f>
        <v>n</v>
      </c>
      <c r="AB56" s="504"/>
      <c r="AC56" s="504"/>
      <c r="AD56" s="504"/>
      <c r="AE56" s="504"/>
      <c r="AF56" s="504"/>
      <c r="AG56" s="504"/>
      <c r="AH56" s="504"/>
      <c r="AI56" s="504"/>
      <c r="AJ56" s="504"/>
      <c r="AK56" s="504"/>
      <c r="AL56" s="504"/>
      <c r="AM56" s="504"/>
      <c r="AN56" s="504"/>
    </row>
    <row r="57" spans="1:40" x14ac:dyDescent="0.3">
      <c r="A57" s="319" t="str">
        <f>'ESS Jul 2021'!K45</f>
        <v>Red Energy</v>
      </c>
      <c r="B57" s="383" t="str">
        <f>'ESS Jul 2021'!L45</f>
        <v>Solar Saver</v>
      </c>
      <c r="C57" s="384">
        <f>IF('ESS Jul 2021'!BP45=0,91*'ESS Jul 2021'!M45/100,(91*'ESS Jul 2021'!M45/100)+'ESS Jul 2021'!BP45/4)</f>
        <v>137.04599999999999</v>
      </c>
      <c r="D57" s="384">
        <f>IF('ESS Jul 2021'!O45="",$G$5*'ESS Jul 2021'!N45/100,IF($G$5&gt;='ESS Jul 2021'!P45,('ESS Jul 2021'!P45*'ESS Jul 2021'!N45/100),($G$5*'ESS Jul 2021'!N45/100)))</f>
        <v>159.66598772727272</v>
      </c>
      <c r="E57" s="384">
        <f>IF(AND('ESS Jul 2021'!P45&gt;0,'ESS Jul 2021'!R45&gt;0),IF($G$5&lt;'ESS Jul 2021'!P45,0,IF($G$5&lt;=('ESS Jul 2021'!R45+'ESS Jul 2021'!P45),(($G$5-'ESS Jul 2021'!P45)*'ESS Jul 2021'!Q45/100),(('ESS Jul 2021'!R45)*'ESS Jul 2021'!Q45/100))),0)</f>
        <v>0</v>
      </c>
      <c r="F57" s="384">
        <f>IF(AND('ESS Jul 2021'!Q45&gt;0,'ESS Jul 2021'!S45&gt;0),IF($G$5&lt;('ESS Jul 2021'!R45+'ESS Jul 2021'!P45),0,IF($G$5&lt;=('ESS Jul 2021'!T45+'ESS Jul 2021'!R45+'ESS Jul 2021'!P45),(($G$5-('ESS Jul 2021'!R45+'ESS Jul 2021'!P45))*'ESS Jul 2021'!S45/100),('ESS Jul 2021'!T45*'ESS Jul 2021'!S45/100))),0)</f>
        <v>0</v>
      </c>
      <c r="G57" s="384">
        <f>IF('ESS Jul 2021'!T45&gt;0,IF(($G$5&lt;'ESS Jul 2021'!T45),(0),($G$5-'ESS Jul 2021'!T45)*'ESS Jul 2021'!U45/100),IF(AND('ESS Jul 2021'!R45&gt;0,'ESS Jul 2021'!T45=""),IF(($G$5&lt;'ESS Jul 2021'!R45),(0),($G$5-'ESS Jul 2021'!R45)*'ESS Jul 2021'!S45/100),IF(AND('ESS Jul 2021'!P45&gt;0,'ESS Jul 2021'!R45=""),IF(($G$5&lt;'ESS Jul 2021'!P45),(0),($G$5-'ESS Jul 2021'!P45)*'ESS Jul 2021'!Q45/100),0)))</f>
        <v>0</v>
      </c>
      <c r="H57" s="384">
        <f>$H$5*'ESS Jul 2021'!AE45/100</f>
        <v>44.245574999999988</v>
      </c>
      <c r="I57" s="384">
        <f t="shared" si="26"/>
        <v>340.95756272727266</v>
      </c>
      <c r="J57" s="449">
        <f t="shared" si="27"/>
        <v>815.64625090909067</v>
      </c>
      <c r="K57" s="449">
        <f t="shared" si="28"/>
        <v>1363.8302509090906</v>
      </c>
      <c r="L57" s="450">
        <f t="shared" si="34"/>
        <v>1500.2132759999997</v>
      </c>
      <c r="M57" s="449">
        <f>'ESS Jul 2021'!AZ45</f>
        <v>0</v>
      </c>
      <c r="N57" s="449">
        <f>'ESS Jul 2021'!BA45</f>
        <v>0</v>
      </c>
      <c r="O57" s="449">
        <f>'ESS Jul 2021'!BB45</f>
        <v>0</v>
      </c>
      <c r="P57" s="449">
        <f>'ESS Jul 2021'!BC45</f>
        <v>0</v>
      </c>
      <c r="Q57" s="449">
        <f>($E$6*'ESS Jul 2021'!AT45/100)*4</f>
        <v>535.572</v>
      </c>
      <c r="R57" s="448" t="str">
        <f t="shared" si="35"/>
        <v>No discount</v>
      </c>
      <c r="S57" s="448" t="str">
        <f t="shared" si="36"/>
        <v>Inclusive</v>
      </c>
      <c r="T57" s="475">
        <f t="shared" si="29"/>
        <v>1363.8302509090906</v>
      </c>
      <c r="U57" s="449">
        <f t="shared" si="30"/>
        <v>1363.8302509090906</v>
      </c>
      <c r="V57" s="449">
        <f t="shared" si="31"/>
        <v>828.25825090909063</v>
      </c>
      <c r="W57" s="449">
        <f t="shared" si="32"/>
        <v>828.25825090909063</v>
      </c>
      <c r="X57" s="455">
        <f t="shared" si="33"/>
        <v>911.08407599999975</v>
      </c>
      <c r="Y57" s="455">
        <f t="shared" si="33"/>
        <v>911.08407599999975</v>
      </c>
      <c r="Z57" s="387">
        <f>'ESS Jul 2021'!BL45</f>
        <v>0</v>
      </c>
      <c r="AA57" s="326" t="str">
        <f>'ESS Jul 2021'!BM45</f>
        <v>n</v>
      </c>
      <c r="AB57" s="504"/>
      <c r="AC57" s="504"/>
      <c r="AD57" s="504"/>
      <c r="AE57" s="504"/>
      <c r="AF57" s="504"/>
      <c r="AG57" s="504"/>
      <c r="AH57" s="504"/>
      <c r="AI57" s="504"/>
      <c r="AJ57" s="504"/>
      <c r="AK57" s="504"/>
      <c r="AL57" s="504"/>
      <c r="AM57" s="504"/>
      <c r="AN57" s="504"/>
    </row>
    <row r="58" spans="1:40" x14ac:dyDescent="0.3">
      <c r="A58" s="319" t="str">
        <f>'ESS Jul 2021'!K46</f>
        <v>Simply Energy</v>
      </c>
      <c r="B58" s="383" t="str">
        <f>'ESS Jul 2021'!L46</f>
        <v>Energy Saver</v>
      </c>
      <c r="C58" s="384">
        <f>IF('ESS Jul 2021'!BP46=0,91*'ESS Jul 2021'!M46/100,(91*'ESS Jul 2021'!M46/100)+'ESS Jul 2021'!BP46/4)</f>
        <v>133.84445454545454</v>
      </c>
      <c r="D58" s="384">
        <f>IF('ESS Jul 2021'!O46="",$G$5*'ESS Jul 2021'!N46/100,IF($G$5&gt;='ESS Jul 2021'!P46,('ESS Jul 2021'!P46*'ESS Jul 2021'!N46/100),($G$5*'ESS Jul 2021'!N46/100)))</f>
        <v>167.62937863636364</v>
      </c>
      <c r="E58" s="384">
        <f>IF(AND('ESS Jul 2021'!P46&gt;0,'ESS Jul 2021'!R46&gt;0),IF($G$5&lt;'ESS Jul 2021'!P46,0,IF($G$5&lt;=('ESS Jul 2021'!R46+'ESS Jul 2021'!P46),(($G$5-'ESS Jul 2021'!P46)*'ESS Jul 2021'!Q46/100),(('ESS Jul 2021'!R46)*'ESS Jul 2021'!Q46/100))),0)</f>
        <v>0</v>
      </c>
      <c r="F58" s="384">
        <f>IF(AND('ESS Jul 2021'!Q46&gt;0,'ESS Jul 2021'!S46&gt;0),IF($G$5&lt;('ESS Jul 2021'!R46+'ESS Jul 2021'!P46),0,IF($G$5&lt;=('ESS Jul 2021'!T46+'ESS Jul 2021'!R46+'ESS Jul 2021'!P46),(($G$5-('ESS Jul 2021'!R46+'ESS Jul 2021'!P46))*'ESS Jul 2021'!S46/100),('ESS Jul 2021'!T46*'ESS Jul 2021'!S46/100))),0)</f>
        <v>0</v>
      </c>
      <c r="G58" s="384">
        <f>IF('ESS Jul 2021'!T46&gt;0,IF(($G$5&lt;'ESS Jul 2021'!T46),(0),($G$5-'ESS Jul 2021'!T46)*'ESS Jul 2021'!U46/100),IF(AND('ESS Jul 2021'!R46&gt;0,'ESS Jul 2021'!T46=""),IF(($G$5&lt;'ESS Jul 2021'!R46),(0),($G$5-'ESS Jul 2021'!R46)*'ESS Jul 2021'!S46/100),IF(AND('ESS Jul 2021'!P46&gt;0,'ESS Jul 2021'!R46=""),IF(($G$5&lt;'ESS Jul 2021'!P46),(0),($G$5-'ESS Jul 2021'!P46)*'ESS Jul 2021'!Q46/100),0)))</f>
        <v>0</v>
      </c>
      <c r="H58" s="384">
        <f>$H$5*'ESS Jul 2021'!AE46/100</f>
        <v>39.46754045454545</v>
      </c>
      <c r="I58" s="384">
        <f t="shared" si="26"/>
        <v>340.94137363636361</v>
      </c>
      <c r="J58" s="449">
        <f t="shared" si="27"/>
        <v>828.38767636363627</v>
      </c>
      <c r="K58" s="449">
        <f t="shared" si="28"/>
        <v>1363.7654945454544</v>
      </c>
      <c r="L58" s="450">
        <f t="shared" si="34"/>
        <v>1500.1420439999999</v>
      </c>
      <c r="M58" s="449">
        <f>'ESS Jul 2021'!AZ46</f>
        <v>19</v>
      </c>
      <c r="N58" s="449">
        <f>'ESS Jul 2021'!BA46</f>
        <v>0</v>
      </c>
      <c r="O58" s="449">
        <f>'ESS Jul 2021'!BB46</f>
        <v>0</v>
      </c>
      <c r="P58" s="449">
        <f>'ESS Jul 2021'!BC46</f>
        <v>0</v>
      </c>
      <c r="Q58" s="449">
        <f>($E$6*'ESS Jul 2021'!AT46/100)*4</f>
        <v>163.64700000000002</v>
      </c>
      <c r="R58" s="448" t="str">
        <f t="shared" si="35"/>
        <v>Guaranteed off bill</v>
      </c>
      <c r="S58" s="448" t="str">
        <f t="shared" si="36"/>
        <v>Exclusive</v>
      </c>
      <c r="T58" s="475">
        <f t="shared" si="29"/>
        <v>1104.650050581818</v>
      </c>
      <c r="U58" s="449">
        <f t="shared" si="30"/>
        <v>1104.650050581818</v>
      </c>
      <c r="V58" s="449">
        <f t="shared" si="31"/>
        <v>941.003050581818</v>
      </c>
      <c r="W58" s="449">
        <f t="shared" si="32"/>
        <v>941.003050581818</v>
      </c>
      <c r="X58" s="455">
        <f t="shared" si="33"/>
        <v>1035.1033556399998</v>
      </c>
      <c r="Y58" s="455">
        <f t="shared" si="33"/>
        <v>1035.1033556399998</v>
      </c>
      <c r="Z58" s="387">
        <f>'ESS Jul 2021'!BL46</f>
        <v>0</v>
      </c>
      <c r="AA58" s="326" t="str">
        <f>'ESS Jul 2021'!BM46</f>
        <v>n</v>
      </c>
      <c r="AB58" s="504"/>
      <c r="AC58" s="504"/>
      <c r="AD58" s="504"/>
      <c r="AE58" s="504"/>
      <c r="AF58" s="504"/>
      <c r="AG58" s="504"/>
      <c r="AH58" s="504"/>
      <c r="AI58" s="504"/>
      <c r="AJ58" s="504"/>
      <c r="AK58" s="504"/>
      <c r="AL58" s="504"/>
      <c r="AM58" s="504"/>
      <c r="AN58" s="504"/>
    </row>
    <row r="59" spans="1:40" x14ac:dyDescent="0.3">
      <c r="A59" s="319" t="str">
        <f>'ESS Jul 2021'!K47</f>
        <v>1st Energy</v>
      </c>
      <c r="B59" s="383" t="str">
        <f>'ESS Jul 2021'!L47</f>
        <v>Solar Bonus</v>
      </c>
      <c r="C59" s="384">
        <f>IF('ESS Jul 2021'!BP47=0,91*'ESS Jul 2021'!M47/100,(91*'ESS Jul 2021'!M47/100)+'ESS Jul 2021'!BP47/4)</f>
        <v>162.88999999999999</v>
      </c>
      <c r="D59" s="384">
        <f>IF('ESS Jul 2021'!O47="",$G$5*'ESS Jul 2021'!N47/100,IF($G$5&gt;='ESS Jul 2021'!P47,('ESS Jul 2021'!P47*'ESS Jul 2021'!N47/100),($G$5*'ESS Jul 2021'!N47/100)))</f>
        <v>152.38517318181817</v>
      </c>
      <c r="E59" s="384">
        <f>IF(AND('ESS Jul 2021'!P47&gt;0,'ESS Jul 2021'!R47&gt;0),IF($G$5&lt;'ESS Jul 2021'!P47,0,IF($G$5&lt;=('ESS Jul 2021'!R47+'ESS Jul 2021'!P47),(($G$5-'ESS Jul 2021'!P47)*'ESS Jul 2021'!Q47/100),(('ESS Jul 2021'!R47)*'ESS Jul 2021'!Q47/100))),0)</f>
        <v>0</v>
      </c>
      <c r="F59" s="384">
        <f>IF(AND('ESS Jul 2021'!Q47&gt;0,'ESS Jul 2021'!S47&gt;0),IF($G$5&lt;('ESS Jul 2021'!R47+'ESS Jul 2021'!P47),0,IF($G$5&lt;=('ESS Jul 2021'!T47+'ESS Jul 2021'!R47+'ESS Jul 2021'!P47),(($G$5-('ESS Jul 2021'!R47+'ESS Jul 2021'!P47))*'ESS Jul 2021'!S47/100),('ESS Jul 2021'!T47*'ESS Jul 2021'!S47/100))),0)</f>
        <v>0</v>
      </c>
      <c r="G59" s="384">
        <f>IF('ESS Jul 2021'!T47&gt;0,IF(($G$5&lt;'ESS Jul 2021'!T47),(0),($G$5-'ESS Jul 2021'!T47)*'ESS Jul 2021'!U47/100),IF(AND('ESS Jul 2021'!R47&gt;0,'ESS Jul 2021'!T47=""),IF(($G$5&lt;'ESS Jul 2021'!R47),(0),($G$5-'ESS Jul 2021'!R47)*'ESS Jul 2021'!S47/100),IF(AND('ESS Jul 2021'!P47&gt;0,'ESS Jul 2021'!R47=""),IF(($G$5&lt;'ESS Jul 2021'!P47),(0),($G$5-'ESS Jul 2021'!P47)*'ESS Jul 2021'!Q47/100),0)))</f>
        <v>0</v>
      </c>
      <c r="H59" s="384">
        <f>$H$5*'ESS Jul 2021'!AE47/100</f>
        <v>29.448294545454537</v>
      </c>
      <c r="I59" s="384">
        <f t="shared" si="26"/>
        <v>344.72346772727269</v>
      </c>
      <c r="J59" s="449">
        <f t="shared" si="27"/>
        <v>727.33387090909082</v>
      </c>
      <c r="K59" s="449">
        <f t="shared" si="28"/>
        <v>1378.8938709090908</v>
      </c>
      <c r="L59" s="450">
        <f t="shared" si="34"/>
        <v>1516.7832579999999</v>
      </c>
      <c r="M59" s="449">
        <f>'ESS Jul 2021'!AZ47</f>
        <v>0</v>
      </c>
      <c r="N59" s="449">
        <f>'ESS Jul 2021'!BA47</f>
        <v>0</v>
      </c>
      <c r="O59" s="449">
        <f>'ESS Jul 2021'!BB47</f>
        <v>0</v>
      </c>
      <c r="P59" s="449">
        <f>'ESS Jul 2021'!BC47</f>
        <v>0</v>
      </c>
      <c r="Q59" s="449">
        <f>($E$6*'ESS Jul 2021'!AT47/100)*4</f>
        <v>327.29400000000004</v>
      </c>
      <c r="R59" s="448" t="str">
        <f t="shared" si="35"/>
        <v>No discount</v>
      </c>
      <c r="S59" s="448" t="str">
        <f t="shared" si="36"/>
        <v>Exclusive</v>
      </c>
      <c r="T59" s="475">
        <f t="shared" si="29"/>
        <v>1378.8938709090908</v>
      </c>
      <c r="U59" s="449">
        <f t="shared" si="30"/>
        <v>1378.8938709090908</v>
      </c>
      <c r="V59" s="449">
        <f t="shared" si="31"/>
        <v>1051.5998709090907</v>
      </c>
      <c r="W59" s="449">
        <f t="shared" si="32"/>
        <v>1051.5998709090907</v>
      </c>
      <c r="X59" s="455">
        <f t="shared" si="33"/>
        <v>1156.7598579999999</v>
      </c>
      <c r="Y59" s="455">
        <f t="shared" si="33"/>
        <v>1156.7598579999999</v>
      </c>
      <c r="Z59" s="387">
        <f>'ESS Jul 2021'!BL47</f>
        <v>0</v>
      </c>
      <c r="AA59" s="326" t="str">
        <f>'ESS Jul 2021'!BM47</f>
        <v>n</v>
      </c>
      <c r="AB59" s="504"/>
      <c r="AC59" s="504"/>
      <c r="AD59" s="504"/>
      <c r="AE59" s="504"/>
      <c r="AF59" s="504"/>
      <c r="AG59" s="504"/>
      <c r="AH59" s="504"/>
      <c r="AI59" s="504"/>
      <c r="AJ59" s="504"/>
      <c r="AK59" s="504"/>
      <c r="AL59" s="504"/>
      <c r="AM59" s="504"/>
      <c r="AN59" s="504"/>
    </row>
    <row r="60" spans="1:40" x14ac:dyDescent="0.3">
      <c r="A60" s="319" t="str">
        <f>'ESS Jul 2021'!K48</f>
        <v>Amber Electric</v>
      </c>
      <c r="B60" s="383" t="str">
        <f>'ESS Jul 2021'!L48</f>
        <v>Amber Plan</v>
      </c>
      <c r="C60" s="384">
        <f>IF('ESS Jul 2021'!BP48=0,91*'ESS Jul 2021'!M48/100,(91*'ESS Jul 2021'!M48/100)+'ESS Jul 2021'!BP48/4)</f>
        <v>168.04436363636364</v>
      </c>
      <c r="D60" s="384">
        <f>IF('ESS Jul 2021'!O48="",$G$5*'ESS Jul 2021'!N48/100,IF($G$5&gt;='ESS Jul 2021'!P48,('ESS Jul 2021'!P48*'ESS Jul 2021'!N48/100),($G$5*'ESS Jul 2021'!N48/100)))</f>
        <v>148.85852863636364</v>
      </c>
      <c r="E60" s="384">
        <f>IF(AND('ESS Jul 2021'!P48&gt;0,'ESS Jul 2021'!R48&gt;0),IF($G$5&lt;'ESS Jul 2021'!P48,0,IF($G$5&lt;=('ESS Jul 2021'!R48+'ESS Jul 2021'!P48),(($G$5-'ESS Jul 2021'!P48)*'ESS Jul 2021'!Q48/100),(('ESS Jul 2021'!R48)*'ESS Jul 2021'!Q48/100))),0)</f>
        <v>0</v>
      </c>
      <c r="F60" s="384">
        <f>IF(AND('ESS Jul 2021'!Q48&gt;0,'ESS Jul 2021'!S48&gt;0),IF($G$5&lt;('ESS Jul 2021'!R48+'ESS Jul 2021'!P48),0,IF($G$5&lt;=('ESS Jul 2021'!T48+'ESS Jul 2021'!R48+'ESS Jul 2021'!P48),(($G$5-('ESS Jul 2021'!R48+'ESS Jul 2021'!P48))*'ESS Jul 2021'!S48/100),('ESS Jul 2021'!T48*'ESS Jul 2021'!S48/100))),0)</f>
        <v>0</v>
      </c>
      <c r="G60" s="384">
        <f>IF('ESS Jul 2021'!T48&gt;0,IF(($G$5&lt;'ESS Jul 2021'!T48),(0),($G$5-'ESS Jul 2021'!T48)*'ESS Jul 2021'!U48/100),IF(AND('ESS Jul 2021'!R48&gt;0,'ESS Jul 2021'!T48=""),IF(($G$5&lt;'ESS Jul 2021'!R48),(0),($G$5-'ESS Jul 2021'!R48)*'ESS Jul 2021'!S48/100),IF(AND('ESS Jul 2021'!P48&gt;0,'ESS Jul 2021'!R48=""),IF(($G$5&lt;'ESS Jul 2021'!P48),(0),($G$5-'ESS Jul 2021'!P48)*'ESS Jul 2021'!Q48/100),0)))</f>
        <v>0</v>
      </c>
      <c r="H60" s="384">
        <f>$H$5*'ESS Jul 2021'!AE48/100</f>
        <v>39.784450909090907</v>
      </c>
      <c r="I60" s="384">
        <f t="shared" si="26"/>
        <v>356.68734318181816</v>
      </c>
      <c r="J60" s="449">
        <f t="shared" si="27"/>
        <v>754.57191818181809</v>
      </c>
      <c r="K60" s="449">
        <f t="shared" si="28"/>
        <v>1426.7493727272727</v>
      </c>
      <c r="L60" s="450">
        <f t="shared" si="34"/>
        <v>1569.4243100000001</v>
      </c>
      <c r="M60" s="449">
        <f>'ESS Jul 2021'!AZ48</f>
        <v>0</v>
      </c>
      <c r="N60" s="449">
        <f>'ESS Jul 2021'!BA48</f>
        <v>0</v>
      </c>
      <c r="O60" s="449">
        <f>'ESS Jul 2021'!BB48</f>
        <v>0</v>
      </c>
      <c r="P60" s="449">
        <f>'ESS Jul 2021'!BC48</f>
        <v>0</v>
      </c>
      <c r="Q60" s="449">
        <f>($E$6*'ESS Jul 2021'!AT48/100)*4</f>
        <v>0</v>
      </c>
      <c r="R60" s="448" t="str">
        <f t="shared" si="35"/>
        <v>No discount</v>
      </c>
      <c r="S60" s="448" t="str">
        <f t="shared" si="36"/>
        <v>Exclusive</v>
      </c>
      <c r="T60" s="475">
        <f t="shared" si="29"/>
        <v>1426.7493727272727</v>
      </c>
      <c r="U60" s="449">
        <f t="shared" si="30"/>
        <v>1426.7493727272727</v>
      </c>
      <c r="V60" s="449">
        <f t="shared" si="31"/>
        <v>1426.7493727272727</v>
      </c>
      <c r="W60" s="449">
        <f t="shared" si="32"/>
        <v>1426.7493727272727</v>
      </c>
      <c r="X60" s="455">
        <f t="shared" si="33"/>
        <v>1569.4243100000001</v>
      </c>
      <c r="Y60" s="455">
        <f t="shared" si="33"/>
        <v>1569.4243100000001</v>
      </c>
      <c r="Z60" s="387">
        <f>'ESS Jul 2021'!BL48</f>
        <v>0</v>
      </c>
      <c r="AA60" s="326" t="str">
        <f>'ESS Jul 2021'!BM48</f>
        <v>n</v>
      </c>
      <c r="AB60" s="504"/>
      <c r="AC60" s="504"/>
      <c r="AD60" s="504"/>
      <c r="AE60" s="504"/>
      <c r="AF60" s="504"/>
      <c r="AG60" s="504"/>
      <c r="AH60" s="504"/>
      <c r="AI60" s="504"/>
      <c r="AJ60" s="504"/>
      <c r="AK60" s="504"/>
      <c r="AL60" s="504"/>
      <c r="AM60" s="504"/>
      <c r="AN60" s="504"/>
    </row>
    <row r="61" spans="1:40" x14ac:dyDescent="0.3">
      <c r="A61" s="319" t="str">
        <f>'ESS Jul 2021'!K49</f>
        <v>Bright Spark Power</v>
      </c>
      <c r="B61" s="383" t="str">
        <f>'ESS Jul 2021'!L49</f>
        <v>12 Month Contract</v>
      </c>
      <c r="C61" s="384">
        <f>IF('ESS Jul 2021'!BP49=0,91*'ESS Jul 2021'!M49/100,(91*'ESS Jul 2021'!M49/100)+'ESS Jul 2021'!BP49/4)</f>
        <v>123.26363636363634</v>
      </c>
      <c r="D61" s="384">
        <f>IF('ESS Jul 2021'!O49="",$G$5*'ESS Jul 2021'!N49/100,IF($G$5&gt;='ESS Jul 2021'!P49,('ESS Jul 2021'!P49*'ESS Jul 2021'!N49/100),($G$5*'ESS Jul 2021'!N49/100)))</f>
        <v>130.77025499999999</v>
      </c>
      <c r="E61" s="384">
        <f>IF(AND('ESS Jul 2021'!P49&gt;0,'ESS Jul 2021'!R49&gt;0),IF($G$5&lt;'ESS Jul 2021'!P49,0,IF($G$5&lt;=('ESS Jul 2021'!R49+'ESS Jul 2021'!P49),(($G$5-'ESS Jul 2021'!P49)*'ESS Jul 2021'!Q49/100),(('ESS Jul 2021'!R49)*'ESS Jul 2021'!Q49/100))),0)</f>
        <v>0</v>
      </c>
      <c r="F61" s="384">
        <f>IF(AND('ESS Jul 2021'!Q49&gt;0,'ESS Jul 2021'!S49&gt;0),IF($G$5&lt;('ESS Jul 2021'!R49+'ESS Jul 2021'!P49),0,IF($G$5&lt;=('ESS Jul 2021'!T49+'ESS Jul 2021'!R49+'ESS Jul 2021'!P49),(($G$5-('ESS Jul 2021'!R49+'ESS Jul 2021'!P49))*'ESS Jul 2021'!S49/100),('ESS Jul 2021'!T49*'ESS Jul 2021'!S49/100))),0)</f>
        <v>0</v>
      </c>
      <c r="G61" s="384">
        <f>IF('ESS Jul 2021'!T49&gt;0,IF(($G$5&lt;'ESS Jul 2021'!T49),(0),($G$5-'ESS Jul 2021'!T49)*'ESS Jul 2021'!U49/100),IF(AND('ESS Jul 2021'!R49&gt;0,'ESS Jul 2021'!T49=""),IF(($G$5&lt;'ESS Jul 2021'!R49),(0),($G$5-'ESS Jul 2021'!R49)*'ESS Jul 2021'!S49/100),IF(AND('ESS Jul 2021'!P49&gt;0,'ESS Jul 2021'!R49=""),IF(($G$5&lt;'ESS Jul 2021'!P49),(0),($G$5-'ESS Jul 2021'!P49)*'ESS Jul 2021'!Q49/100),0)))</f>
        <v>0</v>
      </c>
      <c r="H61" s="384">
        <f>$H$5*'ESS Jul 2021'!AE49/100</f>
        <v>36.542213181818177</v>
      </c>
      <c r="I61" s="384">
        <f t="shared" si="26"/>
        <v>290.57610454545448</v>
      </c>
      <c r="J61" s="449">
        <f t="shared" si="27"/>
        <v>669.24987272727253</v>
      </c>
      <c r="K61" s="449">
        <f t="shared" si="28"/>
        <v>1162.3044181818179</v>
      </c>
      <c r="L61" s="450">
        <f t="shared" si="34"/>
        <v>1278.5348599999998</v>
      </c>
      <c r="M61" s="449">
        <f>'ESS Jul 2021'!AZ49</f>
        <v>0</v>
      </c>
      <c r="N61" s="449">
        <f>'ESS Jul 2021'!BA49</f>
        <v>0</v>
      </c>
      <c r="O61" s="449">
        <f>'ESS Jul 2021'!BB49</f>
        <v>0</v>
      </c>
      <c r="P61" s="449">
        <f>'ESS Jul 2021'!BC49</f>
        <v>0</v>
      </c>
      <c r="Q61" s="449">
        <f>($E$6*'ESS Jul 2021'!AT49/100)*4</f>
        <v>208.27799999999999</v>
      </c>
      <c r="R61" s="448" t="str">
        <f t="shared" si="35"/>
        <v>No discount</v>
      </c>
      <c r="S61" s="448" t="str">
        <f t="shared" si="36"/>
        <v>Exclusive</v>
      </c>
      <c r="T61" s="475">
        <f t="shared" si="29"/>
        <v>1162.3044181818179</v>
      </c>
      <c r="U61" s="449">
        <f t="shared" si="30"/>
        <v>1162.3044181818179</v>
      </c>
      <c r="V61" s="449">
        <f t="shared" si="31"/>
        <v>954.02641818181792</v>
      </c>
      <c r="W61" s="449">
        <f t="shared" si="32"/>
        <v>954.02641818181792</v>
      </c>
      <c r="X61" s="455">
        <f t="shared" si="33"/>
        <v>1049.4290599999997</v>
      </c>
      <c r="Y61" s="455">
        <f t="shared" si="33"/>
        <v>1049.4290599999997</v>
      </c>
      <c r="Z61" s="387">
        <f>'ESS Jul 2021'!BL49</f>
        <v>12</v>
      </c>
      <c r="AA61" s="326" t="str">
        <f>'ESS Jul 2021'!BM49</f>
        <v>n</v>
      </c>
      <c r="AB61" s="504"/>
      <c r="AC61" s="504"/>
      <c r="AD61" s="504"/>
      <c r="AE61" s="504"/>
      <c r="AF61" s="504"/>
      <c r="AG61" s="504"/>
      <c r="AH61" s="504"/>
      <c r="AI61" s="504"/>
      <c r="AJ61" s="504"/>
      <c r="AK61" s="504"/>
      <c r="AL61" s="504"/>
      <c r="AM61" s="504"/>
      <c r="AN61" s="504"/>
    </row>
    <row r="62" spans="1:40" x14ac:dyDescent="0.3">
      <c r="A62" s="319" t="str">
        <f>'ESS Jul 2021'!K50</f>
        <v>Discover Energy</v>
      </c>
      <c r="B62" s="383" t="str">
        <f>'ESS Jul 2021'!L50</f>
        <v>Solar Smart</v>
      </c>
      <c r="C62" s="384">
        <f>IF('ESS Jul 2021'!BP50=0,91*'ESS Jul 2021'!M50/100,(91*'ESS Jul 2021'!M50/100)+'ESS Jul 2021'!BP50/4)</f>
        <v>121.89036363636363</v>
      </c>
      <c r="D62" s="384">
        <f>IF('ESS Jul 2021'!O50="",$G$5*'ESS Jul 2021'!N50/100,IF($G$5&gt;='ESS Jul 2021'!P50,('ESS Jul 2021'!P50*'ESS Jul 2021'!N50/100),($G$5*'ESS Jul 2021'!N50/100)))</f>
        <v>174.96707454545455</v>
      </c>
      <c r="E62" s="384">
        <f>IF(AND('ESS Jul 2021'!P50&gt;0,'ESS Jul 2021'!R50&gt;0),IF($G$5&lt;'ESS Jul 2021'!P50,0,IF($G$5&lt;=('ESS Jul 2021'!R50+'ESS Jul 2021'!P50),(($G$5-'ESS Jul 2021'!P50)*'ESS Jul 2021'!Q50/100),(('ESS Jul 2021'!R50)*'ESS Jul 2021'!Q50/100))),0)</f>
        <v>0</v>
      </c>
      <c r="F62" s="384">
        <f>IF(AND('ESS Jul 2021'!Q50&gt;0,'ESS Jul 2021'!S50&gt;0),IF($G$5&lt;('ESS Jul 2021'!R50+'ESS Jul 2021'!P50),0,IF($G$5&lt;=('ESS Jul 2021'!T50+'ESS Jul 2021'!R50+'ESS Jul 2021'!P50),(($G$5-('ESS Jul 2021'!R50+'ESS Jul 2021'!P50))*'ESS Jul 2021'!S50/100),('ESS Jul 2021'!T50*'ESS Jul 2021'!S50/100))),0)</f>
        <v>0</v>
      </c>
      <c r="G62" s="384">
        <f>IF('ESS Jul 2021'!T50&gt;0,IF(($G$5&lt;'ESS Jul 2021'!T50),(0),($G$5-'ESS Jul 2021'!T50)*'ESS Jul 2021'!U50/100),IF(AND('ESS Jul 2021'!R50&gt;0,'ESS Jul 2021'!T50=""),IF(($G$5&lt;'ESS Jul 2021'!R50),(0),($G$5-'ESS Jul 2021'!R50)*'ESS Jul 2021'!S50/100),IF(AND('ESS Jul 2021'!P50&gt;0,'ESS Jul 2021'!R50=""),IF(($G$5&lt;'ESS Jul 2021'!P50),(0),($G$5-'ESS Jul 2021'!P50)*'ESS Jul 2021'!Q50/100),0)))</f>
        <v>0</v>
      </c>
      <c r="H62" s="384">
        <f>$H$5*'ESS Jul 2021'!AE50/100</f>
        <v>38.346164999999992</v>
      </c>
      <c r="I62" s="384">
        <f t="shared" si="26"/>
        <v>335.20360318181815</v>
      </c>
      <c r="J62" s="449">
        <f t="shared" si="27"/>
        <v>853.25295818181803</v>
      </c>
      <c r="K62" s="449">
        <f t="shared" si="28"/>
        <v>1340.8144127272726</v>
      </c>
      <c r="L62" s="450">
        <f t="shared" si="34"/>
        <v>1474.8958540000001</v>
      </c>
      <c r="M62" s="449">
        <f>'ESS Jul 2021'!AZ50</f>
        <v>0</v>
      </c>
      <c r="N62" s="449">
        <f>'ESS Jul 2021'!BA50</f>
        <v>21</v>
      </c>
      <c r="O62" s="449">
        <f>'ESS Jul 2021'!BB50</f>
        <v>0</v>
      </c>
      <c r="P62" s="449">
        <f>'ESS Jul 2021'!BC50</f>
        <v>0</v>
      </c>
      <c r="Q62" s="449">
        <f>($E$6*'ESS Jul 2021'!AT50/100)*4</f>
        <v>476.06400000000002</v>
      </c>
      <c r="R62" s="448" t="str">
        <f t="shared" si="35"/>
        <v>Guaranteed off usage</v>
      </c>
      <c r="S62" s="448" t="str">
        <f t="shared" si="36"/>
        <v>Exclusive</v>
      </c>
      <c r="T62" s="475">
        <f t="shared" si="29"/>
        <v>1161.6312915090907</v>
      </c>
      <c r="U62" s="449">
        <f t="shared" si="30"/>
        <v>1161.6312915090907</v>
      </c>
      <c r="V62" s="449">
        <f t="shared" si="31"/>
        <v>685.56729150909064</v>
      </c>
      <c r="W62" s="449">
        <f t="shared" si="32"/>
        <v>685.56729150909064</v>
      </c>
      <c r="X62" s="455">
        <f t="shared" ref="X62:Y68" si="37">V62*1.1</f>
        <v>754.12402065999981</v>
      </c>
      <c r="Y62" s="455">
        <f t="shared" si="37"/>
        <v>754.12402065999981</v>
      </c>
      <c r="Z62" s="387">
        <f>'ESS Jul 2021'!BL50</f>
        <v>0</v>
      </c>
      <c r="AA62" s="326" t="str">
        <f>'ESS Jul 2021'!BM50</f>
        <v>n</v>
      </c>
      <c r="AB62" s="504"/>
      <c r="AC62" s="504"/>
      <c r="AD62" s="504"/>
      <c r="AE62" s="504"/>
      <c r="AF62" s="504"/>
      <c r="AG62" s="504"/>
      <c r="AH62" s="504"/>
      <c r="AI62" s="504"/>
      <c r="AJ62" s="504"/>
      <c r="AK62" s="504"/>
      <c r="AL62" s="504"/>
      <c r="AM62" s="504"/>
      <c r="AN62" s="504"/>
    </row>
    <row r="63" spans="1:40" x14ac:dyDescent="0.3">
      <c r="A63" s="319" t="str">
        <f>'ESS Jul 2021'!K51</f>
        <v>Enova Energy</v>
      </c>
      <c r="B63" s="383" t="str">
        <f>'ESS Jul 2021'!L51</f>
        <v>Solar Premium</v>
      </c>
      <c r="C63" s="384">
        <f>IF('ESS Jul 2021'!BP51=0,91*'ESS Jul 2021'!M51/100,(91*'ESS Jul 2021'!M51/100)+'ESS Jul 2021'!BP51/4)</f>
        <v>144.69</v>
      </c>
      <c r="D63" s="384">
        <f>IF('ESS Jul 2021'!O51="",$G$5*'ESS Jul 2021'!N51/100,IF($G$5&gt;='ESS Jul 2021'!P51,('ESS Jul 2021'!P51*'ESS Jul 2021'!N51/100),($G$5*'ESS Jul 2021'!N51/100)))</f>
        <v>153.29527499999998</v>
      </c>
      <c r="E63" s="384">
        <f>IF(AND('ESS Jul 2021'!P51&gt;0,'ESS Jul 2021'!R51&gt;0),IF($G$5&lt;'ESS Jul 2021'!P51,0,IF($G$5&lt;=('ESS Jul 2021'!R51+'ESS Jul 2021'!P51),(($G$5-'ESS Jul 2021'!P51)*'ESS Jul 2021'!Q51/100),(('ESS Jul 2021'!R51)*'ESS Jul 2021'!Q51/100))),0)</f>
        <v>0</v>
      </c>
      <c r="F63" s="384">
        <f>IF(AND('ESS Jul 2021'!Q51&gt;0,'ESS Jul 2021'!S51&gt;0),IF($G$5&lt;('ESS Jul 2021'!R51+'ESS Jul 2021'!P51),0,IF($G$5&lt;=('ESS Jul 2021'!T51+'ESS Jul 2021'!R51+'ESS Jul 2021'!P51),(($G$5-('ESS Jul 2021'!R51+'ESS Jul 2021'!P51))*'ESS Jul 2021'!S51/100),('ESS Jul 2021'!T51*'ESS Jul 2021'!S51/100))),0)</f>
        <v>0</v>
      </c>
      <c r="G63" s="384">
        <f>IF('ESS Jul 2021'!T51&gt;0,IF(($G$5&lt;'ESS Jul 2021'!T51),(0),($G$5-'ESS Jul 2021'!T51)*'ESS Jul 2021'!U51/100),IF(AND('ESS Jul 2021'!R51&gt;0,'ESS Jul 2021'!T51=""),IF(($G$5&lt;'ESS Jul 2021'!R51),(0),($G$5-'ESS Jul 2021'!R51)*'ESS Jul 2021'!S51/100),IF(AND('ESS Jul 2021'!P51&gt;0,'ESS Jul 2021'!R51=""),IF(($G$5&lt;'ESS Jul 2021'!P51),(0),($G$5-'ESS Jul 2021'!P51)*'ESS Jul 2021'!Q51/100),0)))</f>
        <v>0</v>
      </c>
      <c r="H63" s="384">
        <f>$H$5*'ESS Jul 2021'!AE51/100</f>
        <v>38.882474999999992</v>
      </c>
      <c r="I63" s="384">
        <f t="shared" si="26"/>
        <v>336.86775</v>
      </c>
      <c r="J63" s="449">
        <f t="shared" si="27"/>
        <v>768.71100000000001</v>
      </c>
      <c r="K63" s="449">
        <f t="shared" si="28"/>
        <v>1347.471</v>
      </c>
      <c r="L63" s="450">
        <f t="shared" si="34"/>
        <v>1482.2181</v>
      </c>
      <c r="M63" s="449">
        <f>'ESS Jul 2021'!AZ51</f>
        <v>0</v>
      </c>
      <c r="N63" s="449">
        <f>'ESS Jul 2021'!BA51</f>
        <v>0</v>
      </c>
      <c r="O63" s="449">
        <f>'ESS Jul 2021'!BB51</f>
        <v>0</v>
      </c>
      <c r="P63" s="449">
        <f>'ESS Jul 2021'!BC51</f>
        <v>0</v>
      </c>
      <c r="Q63" s="449">
        <f>($E$6*'ESS Jul 2021'!AT51/100)*4</f>
        <v>357.048</v>
      </c>
      <c r="R63" s="448" t="str">
        <f t="shared" si="35"/>
        <v>No discount</v>
      </c>
      <c r="S63" s="448" t="str">
        <f t="shared" si="36"/>
        <v>Exclusive</v>
      </c>
      <c r="T63" s="475">
        <f t="shared" si="29"/>
        <v>1347.471</v>
      </c>
      <c r="U63" s="449">
        <f t="shared" si="30"/>
        <v>1347.471</v>
      </c>
      <c r="V63" s="449">
        <f t="shared" si="31"/>
        <v>990.423</v>
      </c>
      <c r="W63" s="449">
        <f t="shared" si="32"/>
        <v>990.423</v>
      </c>
      <c r="X63" s="455">
        <f t="shared" si="37"/>
        <v>1089.4653000000001</v>
      </c>
      <c r="Y63" s="455">
        <f t="shared" si="37"/>
        <v>1089.4653000000001</v>
      </c>
      <c r="Z63" s="387">
        <f>'ESS Jul 2021'!BL51</f>
        <v>0</v>
      </c>
      <c r="AA63" s="326" t="str">
        <f>'ESS Jul 2021'!BM51</f>
        <v>n</v>
      </c>
      <c r="AB63" s="504"/>
      <c r="AC63" s="504"/>
      <c r="AD63" s="504"/>
      <c r="AE63" s="504"/>
      <c r="AF63" s="504"/>
      <c r="AG63" s="504"/>
      <c r="AH63" s="504"/>
      <c r="AI63" s="504"/>
      <c r="AJ63" s="504"/>
      <c r="AK63" s="504"/>
      <c r="AL63" s="504"/>
      <c r="AM63" s="504"/>
      <c r="AN63" s="504"/>
    </row>
    <row r="64" spans="1:40" x14ac:dyDescent="0.3">
      <c r="A64" s="319" t="str">
        <f>'ESS Jul 2021'!K52</f>
        <v>Future X Power</v>
      </c>
      <c r="B64" s="383" t="str">
        <f>'ESS Jul 2021'!L52</f>
        <v>Flexi Saver</v>
      </c>
      <c r="C64" s="384">
        <f>IF('ESS Jul 2021'!BP52=0,91*'ESS Jul 2021'!M52/100,(91*'ESS Jul 2021'!M52/100)+'ESS Jul 2021'!BP52/4)</f>
        <v>130.13</v>
      </c>
      <c r="D64" s="384">
        <f>IF('ESS Jul 2021'!O52="",$G$5*'ESS Jul 2021'!N52/100,IF($G$5&gt;='ESS Jul 2021'!P52,('ESS Jul 2021'!P52*'ESS Jul 2021'!N52/100),($G$5*'ESS Jul 2021'!N52/100)))</f>
        <v>132.02164499999998</v>
      </c>
      <c r="E64" s="384">
        <f>IF(AND('ESS Jul 2021'!P52&gt;0,'ESS Jul 2021'!R52&gt;0),IF($G$5&lt;'ESS Jul 2021'!P52,0,IF($G$5&lt;=('ESS Jul 2021'!R52+'ESS Jul 2021'!P52),(($G$5-'ESS Jul 2021'!P52)*'ESS Jul 2021'!Q52/100),(('ESS Jul 2021'!R52)*'ESS Jul 2021'!Q52/100))),0)</f>
        <v>0</v>
      </c>
      <c r="F64" s="384">
        <f>IF(AND('ESS Jul 2021'!Q52&gt;0,'ESS Jul 2021'!S52&gt;0),IF($G$5&lt;('ESS Jul 2021'!R52+'ESS Jul 2021'!P52),0,IF($G$5&lt;=('ESS Jul 2021'!T52+'ESS Jul 2021'!R52+'ESS Jul 2021'!P52),(($G$5-('ESS Jul 2021'!R52+'ESS Jul 2021'!P52))*'ESS Jul 2021'!S52/100),('ESS Jul 2021'!T52*'ESS Jul 2021'!S52/100))),0)</f>
        <v>0</v>
      </c>
      <c r="G64" s="384">
        <f>IF('ESS Jul 2021'!T52&gt;0,IF(($G$5&lt;'ESS Jul 2021'!T52),(0),($G$5-'ESS Jul 2021'!T52)*'ESS Jul 2021'!U52/100),IF(AND('ESS Jul 2021'!R52&gt;0,'ESS Jul 2021'!T52=""),IF(($G$5&lt;'ESS Jul 2021'!R52),(0),($G$5-'ESS Jul 2021'!R52)*'ESS Jul 2021'!S52/100),IF(AND('ESS Jul 2021'!P52&gt;0,'ESS Jul 2021'!R52=""),IF(($G$5&lt;'ESS Jul 2021'!P52),(0),($G$5-'ESS Jul 2021'!P52)*'ESS Jul 2021'!Q52/100),0)))</f>
        <v>0</v>
      </c>
      <c r="H64" s="384">
        <f>$H$5*'ESS Jul 2021'!AE52/100</f>
        <v>44.245574999999988</v>
      </c>
      <c r="I64" s="384">
        <f t="shared" si="26"/>
        <v>306.39721999999995</v>
      </c>
      <c r="J64" s="449">
        <f t="shared" si="27"/>
        <v>705.06887999999981</v>
      </c>
      <c r="K64" s="449">
        <f t="shared" si="28"/>
        <v>1225.5888799999998</v>
      </c>
      <c r="L64" s="450">
        <f t="shared" si="34"/>
        <v>1348.1477679999998</v>
      </c>
      <c r="M64" s="449">
        <f>'ESS Jul 2021'!AZ52</f>
        <v>0</v>
      </c>
      <c r="N64" s="449">
        <f>'ESS Jul 2021'!BA52</f>
        <v>0</v>
      </c>
      <c r="O64" s="449">
        <f>'ESS Jul 2021'!BB52</f>
        <v>0</v>
      </c>
      <c r="P64" s="449">
        <f>'ESS Jul 2021'!BC52</f>
        <v>0</v>
      </c>
      <c r="Q64" s="449">
        <f>($E$6*'ESS Jul 2021'!AT52/100)*4</f>
        <v>119.01600000000001</v>
      </c>
      <c r="R64" s="448" t="str">
        <f t="shared" si="35"/>
        <v>No discount</v>
      </c>
      <c r="S64" s="448" t="str">
        <f t="shared" si="36"/>
        <v>Exclusive</v>
      </c>
      <c r="T64" s="475">
        <f t="shared" si="29"/>
        <v>1225.5888799999998</v>
      </c>
      <c r="U64" s="449">
        <f t="shared" si="30"/>
        <v>1225.5888799999998</v>
      </c>
      <c r="V64" s="449">
        <f t="shared" si="31"/>
        <v>1106.5728799999997</v>
      </c>
      <c r="W64" s="449">
        <f t="shared" si="32"/>
        <v>1106.5728799999997</v>
      </c>
      <c r="X64" s="455">
        <f t="shared" si="37"/>
        <v>1217.2301679999998</v>
      </c>
      <c r="Y64" s="455">
        <f t="shared" si="37"/>
        <v>1217.2301679999998</v>
      </c>
      <c r="Z64" s="387">
        <f>'ESS Jul 2021'!BL52</f>
        <v>0</v>
      </c>
      <c r="AA64" s="326" t="str">
        <f>'ESS Jul 2021'!BM52</f>
        <v>n</v>
      </c>
      <c r="AB64" s="504"/>
      <c r="AC64" s="504"/>
      <c r="AD64" s="504"/>
      <c r="AE64" s="504"/>
      <c r="AF64" s="504"/>
      <c r="AG64" s="504"/>
      <c r="AH64" s="504"/>
      <c r="AI64" s="504"/>
      <c r="AJ64" s="504"/>
      <c r="AK64" s="504"/>
      <c r="AL64" s="504"/>
      <c r="AM64" s="504"/>
      <c r="AN64" s="504"/>
    </row>
    <row r="65" spans="1:40" x14ac:dyDescent="0.3">
      <c r="A65" s="319" t="str">
        <f>'ESS Jul 2021'!K53</f>
        <v>GloBird Energy</v>
      </c>
      <c r="B65" s="383" t="str">
        <f>'ESS Jul 2021'!L53</f>
        <v>UltraSave</v>
      </c>
      <c r="C65" s="384">
        <f>IF('ESS Jul 2021'!BP53=0,91*'ESS Jul 2021'!M53/100,(91*'ESS Jul 2021'!M53/100)+'ESS Jul 2021'!BP53/4)</f>
        <v>121.03</v>
      </c>
      <c r="D65" s="384">
        <f>IF('ESS Jul 2021'!O53="",$G$5*'ESS Jul 2021'!N53/100,IF($G$5&gt;='ESS Jul 2021'!P53,('ESS Jul 2021'!P53*'ESS Jul 2021'!N53/100),($G$5*'ESS Jul 2021'!N53/100)))</f>
        <v>142.65845999999999</v>
      </c>
      <c r="E65" s="384">
        <f>IF(AND('ESS Jul 2021'!P53&gt;0,'ESS Jul 2021'!R53&gt;0),IF($G$5&lt;'ESS Jul 2021'!P53,0,IF($G$5&lt;=('ESS Jul 2021'!R53+'ESS Jul 2021'!P53),(($G$5-'ESS Jul 2021'!P53)*'ESS Jul 2021'!Q53/100),(('ESS Jul 2021'!R53)*'ESS Jul 2021'!Q53/100))),0)</f>
        <v>0</v>
      </c>
      <c r="F65" s="384">
        <f>IF(AND('ESS Jul 2021'!Q53&gt;0,'ESS Jul 2021'!S53&gt;0),IF($G$5&lt;('ESS Jul 2021'!R53+'ESS Jul 2021'!P53),0,IF($G$5&lt;=('ESS Jul 2021'!T53+'ESS Jul 2021'!R53+'ESS Jul 2021'!P53),(($G$5-('ESS Jul 2021'!R53+'ESS Jul 2021'!P53))*'ESS Jul 2021'!S53/100),('ESS Jul 2021'!T53*'ESS Jul 2021'!S53/100))),0)</f>
        <v>0</v>
      </c>
      <c r="G65" s="384">
        <f>IF('ESS Jul 2021'!T53&gt;0,IF(($G$5&lt;'ESS Jul 2021'!T53),(0),($G$5-'ESS Jul 2021'!T53)*'ESS Jul 2021'!U53/100),IF(AND('ESS Jul 2021'!R53&gt;0,'ESS Jul 2021'!T53=""),IF(($G$5&lt;'ESS Jul 2021'!R53),(0),($G$5-'ESS Jul 2021'!R53)*'ESS Jul 2021'!S53/100),IF(AND('ESS Jul 2021'!P53&gt;0,'ESS Jul 2021'!R53=""),IF(($G$5&lt;'ESS Jul 2021'!P53),(0),($G$5-'ESS Jul 2021'!P53)*'ESS Jul 2021'!Q53/100),0)))</f>
        <v>0</v>
      </c>
      <c r="H65" s="384">
        <f>$H$5*'ESS Jul 2021'!AE53/100</f>
        <v>41.832180000000001</v>
      </c>
      <c r="I65" s="384">
        <f t="shared" si="26"/>
        <v>305.52063999999996</v>
      </c>
      <c r="J65" s="449">
        <f t="shared" si="27"/>
        <v>737.96255999999983</v>
      </c>
      <c r="K65" s="449">
        <f t="shared" si="28"/>
        <v>1222.0825599999998</v>
      </c>
      <c r="L65" s="450">
        <f t="shared" si="34"/>
        <v>1344.2908159999999</v>
      </c>
      <c r="M65" s="449">
        <f>'ESS Jul 2021'!AZ53</f>
        <v>0</v>
      </c>
      <c r="N65" s="449">
        <f>'ESS Jul 2021'!BA53</f>
        <v>0</v>
      </c>
      <c r="O65" s="449">
        <f>'ESS Jul 2021'!BB53</f>
        <v>0</v>
      </c>
      <c r="P65" s="449">
        <f>'ESS Jul 2021'!BC53</f>
        <v>0</v>
      </c>
      <c r="Q65" s="449">
        <f>($E$6*'ESS Jul 2021'!AT53/100)*4</f>
        <v>89.262</v>
      </c>
      <c r="R65" s="448" t="str">
        <f t="shared" si="35"/>
        <v>No discount</v>
      </c>
      <c r="S65" s="448" t="str">
        <f t="shared" si="36"/>
        <v>Exclusive</v>
      </c>
      <c r="T65" s="475">
        <f t="shared" si="29"/>
        <v>1222.0825599999998</v>
      </c>
      <c r="U65" s="449">
        <f t="shared" si="30"/>
        <v>1222.0825599999998</v>
      </c>
      <c r="V65" s="449">
        <f t="shared" si="31"/>
        <v>1132.8205599999999</v>
      </c>
      <c r="W65" s="449">
        <f t="shared" si="32"/>
        <v>1132.8205599999999</v>
      </c>
      <c r="X65" s="455">
        <f t="shared" si="37"/>
        <v>1246.1026159999999</v>
      </c>
      <c r="Y65" s="455">
        <f t="shared" si="37"/>
        <v>1246.1026159999999</v>
      </c>
      <c r="Z65" s="387">
        <f>'ESS Jul 2021'!BL53</f>
        <v>0</v>
      </c>
      <c r="AA65" s="326" t="str">
        <f>'ESS Jul 2021'!BM53</f>
        <v>n</v>
      </c>
      <c r="AB65" s="504"/>
      <c r="AC65" s="504"/>
      <c r="AD65" s="504"/>
      <c r="AE65" s="504"/>
      <c r="AF65" s="504"/>
      <c r="AG65" s="504"/>
      <c r="AH65" s="504"/>
      <c r="AI65" s="504"/>
      <c r="AJ65" s="504"/>
      <c r="AK65" s="504"/>
      <c r="AL65" s="504"/>
      <c r="AM65" s="504"/>
      <c r="AN65" s="504"/>
    </row>
    <row r="66" spans="1:40" x14ac:dyDescent="0.3">
      <c r="A66" s="319" t="str">
        <f>'ESS Jul 2021'!K54</f>
        <v>Kogan Energy</v>
      </c>
      <c r="B66" s="383" t="str">
        <f>'ESS Jul 2021'!L54</f>
        <v>Market offer</v>
      </c>
      <c r="C66" s="384">
        <f>IF('ESS Jul 2021'!BP54=0,91*'ESS Jul 2021'!M54/100,(91*'ESS Jul 2021'!M54/100)+'ESS Jul 2021'!BP54/4)</f>
        <v>131.29645454545454</v>
      </c>
      <c r="D66" s="384">
        <f>IF('ESS Jul 2021'!O54="",$G$5*'ESS Jul 2021'!N54/100,IF($G$5&gt;='ESS Jul 2021'!P54,('ESS Jul 2021'!P54*'ESS Jul 2021'!N54/100),($G$5*'ESS Jul 2021'!N54/100)))</f>
        <v>125.87845772727273</v>
      </c>
      <c r="E66" s="384">
        <f>IF(AND('ESS Jul 2021'!P54&gt;0,'ESS Jul 2021'!R54&gt;0),IF($G$5&lt;'ESS Jul 2021'!P54,0,IF($G$5&lt;=('ESS Jul 2021'!R54+'ESS Jul 2021'!P54),(($G$5-'ESS Jul 2021'!P54)*'ESS Jul 2021'!Q54/100),(('ESS Jul 2021'!R54)*'ESS Jul 2021'!Q54/100))),0)</f>
        <v>0</v>
      </c>
      <c r="F66" s="384">
        <f>IF(AND('ESS Jul 2021'!Q54&gt;0,'ESS Jul 2021'!S54&gt;0),IF($G$5&lt;('ESS Jul 2021'!R54+'ESS Jul 2021'!P54),0,IF($G$5&lt;=('ESS Jul 2021'!T54+'ESS Jul 2021'!R54+'ESS Jul 2021'!P54),(($G$5-('ESS Jul 2021'!R54+'ESS Jul 2021'!P54))*'ESS Jul 2021'!S54/100),('ESS Jul 2021'!T54*'ESS Jul 2021'!S54/100))),0)</f>
        <v>0</v>
      </c>
      <c r="G66" s="384">
        <f>IF('ESS Jul 2021'!T54&gt;0,IF(($G$5&lt;'ESS Jul 2021'!T54),(0),($G$5-'ESS Jul 2021'!T54)*'ESS Jul 2021'!U54/100),IF(AND('ESS Jul 2021'!R54&gt;0,'ESS Jul 2021'!T54=""),IF(($G$5&lt;'ESS Jul 2021'!R54),(0),($G$5-'ESS Jul 2021'!R54)*'ESS Jul 2021'!S54/100),IF(AND('ESS Jul 2021'!P54&gt;0,'ESS Jul 2021'!R54=""),IF(($G$5&lt;'ESS Jul 2021'!P54),(0),($G$5-'ESS Jul 2021'!P54)*'ESS Jul 2021'!Q54/100),0)))</f>
        <v>0</v>
      </c>
      <c r="H66" s="384">
        <f>$H$5*'ESS Jul 2021'!AE54/100</f>
        <v>31.032846818181817</v>
      </c>
      <c r="I66" s="384">
        <f t="shared" si="26"/>
        <v>288.20775909090912</v>
      </c>
      <c r="J66" s="449">
        <f t="shared" si="27"/>
        <v>627.64521818181834</v>
      </c>
      <c r="K66" s="449">
        <f t="shared" si="28"/>
        <v>1152.8310363636365</v>
      </c>
      <c r="L66" s="450">
        <f t="shared" si="34"/>
        <v>1268.1141400000001</v>
      </c>
      <c r="M66" s="449">
        <f>'ESS Jul 2021'!AZ54</f>
        <v>0</v>
      </c>
      <c r="N66" s="449">
        <f>'ESS Jul 2021'!BA54</f>
        <v>0</v>
      </c>
      <c r="O66" s="449">
        <f>'ESS Jul 2021'!BB54</f>
        <v>0</v>
      </c>
      <c r="P66" s="449">
        <f>'ESS Jul 2021'!BC54</f>
        <v>0</v>
      </c>
      <c r="Q66" s="449">
        <f>($E$6*'ESS Jul 2021'!AT54/100)*4</f>
        <v>129.4299</v>
      </c>
      <c r="R66" s="448" t="str">
        <f t="shared" si="35"/>
        <v>No discount</v>
      </c>
      <c r="S66" s="448" t="str">
        <f t="shared" si="36"/>
        <v>Exclusive</v>
      </c>
      <c r="T66" s="475">
        <f t="shared" si="29"/>
        <v>1152.8310363636365</v>
      </c>
      <c r="U66" s="449">
        <f t="shared" si="30"/>
        <v>1152.8310363636365</v>
      </c>
      <c r="V66" s="449">
        <f t="shared" si="31"/>
        <v>1023.4011363636365</v>
      </c>
      <c r="W66" s="449">
        <f t="shared" si="32"/>
        <v>1023.4011363636365</v>
      </c>
      <c r="X66" s="455">
        <f t="shared" si="37"/>
        <v>1125.7412500000003</v>
      </c>
      <c r="Y66" s="455">
        <f t="shared" si="37"/>
        <v>1125.7412500000003</v>
      </c>
      <c r="Z66" s="387">
        <f>'ESS Jul 2021'!BL54</f>
        <v>0</v>
      </c>
      <c r="AA66" s="326" t="str">
        <f>'ESS Jul 2021'!BM54</f>
        <v>n</v>
      </c>
      <c r="AB66" s="504"/>
      <c r="AC66" s="504"/>
      <c r="AD66" s="504"/>
      <c r="AE66" s="504"/>
      <c r="AF66" s="504"/>
      <c r="AG66" s="504"/>
      <c r="AH66" s="504"/>
      <c r="AI66" s="504"/>
      <c r="AJ66" s="504"/>
      <c r="AK66" s="504"/>
      <c r="AL66" s="504"/>
      <c r="AM66" s="504"/>
      <c r="AN66" s="504"/>
    </row>
    <row r="67" spans="1:40" x14ac:dyDescent="0.3">
      <c r="A67" s="319" t="str">
        <f>'ESS Jul 2021'!K55</f>
        <v>ReAmped Energy</v>
      </c>
      <c r="B67" s="383" t="str">
        <f>'ESS Jul 2021'!L55</f>
        <v>Solar</v>
      </c>
      <c r="C67" s="384">
        <f>IF('ESS Jul 2021'!BP55=0,91*'ESS Jul 2021'!M55/100,(91*'ESS Jul 2021'!M55/100)+'ESS Jul 2021'!BP55/4)</f>
        <v>138.9900909090909</v>
      </c>
      <c r="D67" s="384">
        <f>IF('ESS Jul 2021'!O55="",$G$5*'ESS Jul 2021'!N55/100,IF($G$5&gt;='ESS Jul 2021'!P55,('ESS Jul 2021'!P55*'ESS Jul 2021'!N55/100),($G$5*'ESS Jul 2021'!N55/100)))</f>
        <v>172.80558272727271</v>
      </c>
      <c r="E67" s="384">
        <f>IF(AND('ESS Jul 2021'!P55&gt;0,'ESS Jul 2021'!R55&gt;0),IF($G$5&lt;'ESS Jul 2021'!P55,0,IF($G$5&lt;=('ESS Jul 2021'!R55+'ESS Jul 2021'!P55),(($G$5-'ESS Jul 2021'!P55)*'ESS Jul 2021'!Q55/100),(('ESS Jul 2021'!R55)*'ESS Jul 2021'!Q55/100))),0)</f>
        <v>0</v>
      </c>
      <c r="F67" s="384">
        <f>IF(AND('ESS Jul 2021'!Q55&gt;0,'ESS Jul 2021'!S55&gt;0),IF($G$5&lt;('ESS Jul 2021'!R55+'ESS Jul 2021'!P55),0,IF($G$5&lt;=('ESS Jul 2021'!T55+'ESS Jul 2021'!R55+'ESS Jul 2021'!P55),(($G$5-('ESS Jul 2021'!R55+'ESS Jul 2021'!P55))*'ESS Jul 2021'!S55/100),('ESS Jul 2021'!T55*'ESS Jul 2021'!S55/100))),0)</f>
        <v>0</v>
      </c>
      <c r="G67" s="384">
        <f>IF('ESS Jul 2021'!T55&gt;0,IF(($G$5&lt;'ESS Jul 2021'!T55),(0),($G$5-'ESS Jul 2021'!T55)*'ESS Jul 2021'!U55/100),IF(AND('ESS Jul 2021'!R55&gt;0,'ESS Jul 2021'!T55=""),IF(($G$5&lt;'ESS Jul 2021'!R55),(0),($G$5-'ESS Jul 2021'!R55)*'ESS Jul 2021'!S55/100),IF(AND('ESS Jul 2021'!P55&gt;0,'ESS Jul 2021'!R55=""),IF(($G$5&lt;'ESS Jul 2021'!P55),(0),($G$5-'ESS Jul 2021'!P55)*'ESS Jul 2021'!Q55/100),0)))</f>
        <v>0</v>
      </c>
      <c r="H67" s="384">
        <f>$H$5*'ESS Jul 2021'!AE55/100</f>
        <v>42.075957272727273</v>
      </c>
      <c r="I67" s="384">
        <f t="shared" si="26"/>
        <v>353.87163090909092</v>
      </c>
      <c r="J67" s="449">
        <f t="shared" si="27"/>
        <v>859.52616000000012</v>
      </c>
      <c r="K67" s="449">
        <f t="shared" si="28"/>
        <v>1415.4865236363637</v>
      </c>
      <c r="L67" s="450">
        <f t="shared" si="34"/>
        <v>1557.0351760000001</v>
      </c>
      <c r="M67" s="449">
        <f>'ESS Jul 2021'!AZ55</f>
        <v>0</v>
      </c>
      <c r="N67" s="449">
        <f>'ESS Jul 2021'!BA55</f>
        <v>0</v>
      </c>
      <c r="O67" s="449">
        <f>'ESS Jul 2021'!BB55</f>
        <v>0</v>
      </c>
      <c r="P67" s="449">
        <f>'ESS Jul 2021'!BC55</f>
        <v>0</v>
      </c>
      <c r="Q67" s="449">
        <f>($E$6*'ESS Jul 2021'!AT55/100)*4</f>
        <v>624.83400000000006</v>
      </c>
      <c r="R67" s="448" t="str">
        <f t="shared" si="35"/>
        <v>No discount</v>
      </c>
      <c r="S67" s="448" t="str">
        <f t="shared" si="36"/>
        <v>Exclusive</v>
      </c>
      <c r="T67" s="475">
        <f t="shared" si="29"/>
        <v>1415.4865236363637</v>
      </c>
      <c r="U67" s="449">
        <f t="shared" si="30"/>
        <v>1415.4865236363637</v>
      </c>
      <c r="V67" s="449">
        <f t="shared" si="31"/>
        <v>790.65252363636364</v>
      </c>
      <c r="W67" s="449">
        <f t="shared" si="32"/>
        <v>790.65252363636364</v>
      </c>
      <c r="X67" s="455">
        <f t="shared" si="37"/>
        <v>869.71777600000007</v>
      </c>
      <c r="Y67" s="455">
        <f t="shared" si="37"/>
        <v>869.71777600000007</v>
      </c>
      <c r="Z67" s="387">
        <f>'ESS Jul 2021'!BL55</f>
        <v>0</v>
      </c>
      <c r="AA67" s="326" t="str">
        <f>'ESS Jul 2021'!BM55</f>
        <v>n</v>
      </c>
      <c r="AB67" s="504"/>
      <c r="AC67" s="504"/>
      <c r="AD67" s="504"/>
      <c r="AE67" s="504"/>
      <c r="AF67" s="504"/>
      <c r="AG67" s="504"/>
      <c r="AH67" s="504"/>
      <c r="AI67" s="504"/>
      <c r="AJ67" s="504"/>
      <c r="AK67" s="504"/>
      <c r="AL67" s="504"/>
      <c r="AM67" s="504"/>
      <c r="AN67" s="504"/>
    </row>
    <row r="68" spans="1:40" x14ac:dyDescent="0.3">
      <c r="A68" s="319" t="str">
        <f>'ESS Jul 2021'!K56</f>
        <v>Sumo Power</v>
      </c>
      <c r="B68" s="383" t="str">
        <f>'ESS Jul 2021'!L56</f>
        <v>Assure</v>
      </c>
      <c r="C68" s="384">
        <f>IF('ESS Jul 2021'!BP56=0,91*'ESS Jul 2021'!M56/100,(91*'ESS Jul 2021'!M56/100)+'ESS Jul 2021'!BP56/4)</f>
        <v>122.85</v>
      </c>
      <c r="D68" s="384">
        <f>IF('ESS Jul 2021'!O56="",$G$5*'ESS Jul 2021'!N56/100,IF($G$5&gt;='ESS Jul 2021'!P56,('ESS Jul 2021'!P56*'ESS Jul 2021'!N56/100),($G$5*'ESS Jul 2021'!N56/100)))</f>
        <v>140.781375</v>
      </c>
      <c r="E68" s="384">
        <f>IF(AND('ESS Jul 2021'!P56&gt;0,'ESS Jul 2021'!R56&gt;0),IF($G$5&lt;'ESS Jul 2021'!P56,0,IF($G$5&lt;=('ESS Jul 2021'!R56+'ESS Jul 2021'!P56),(($G$5-'ESS Jul 2021'!P56)*'ESS Jul 2021'!Q56/100),(('ESS Jul 2021'!R56)*'ESS Jul 2021'!Q56/100))),0)</f>
        <v>0</v>
      </c>
      <c r="F68" s="384">
        <f>IF(AND('ESS Jul 2021'!Q56&gt;0,'ESS Jul 2021'!S56&gt;0),IF($G$5&lt;('ESS Jul 2021'!R56+'ESS Jul 2021'!P56),0,IF($G$5&lt;=('ESS Jul 2021'!T56+'ESS Jul 2021'!R56+'ESS Jul 2021'!P56),(($G$5-('ESS Jul 2021'!R56+'ESS Jul 2021'!P56))*'ESS Jul 2021'!S56/100),('ESS Jul 2021'!T56*'ESS Jul 2021'!S56/100))),0)</f>
        <v>0</v>
      </c>
      <c r="G68" s="384">
        <f>IF('ESS Jul 2021'!T56&gt;0,IF(($G$5&lt;'ESS Jul 2021'!T56),(0),($G$5-'ESS Jul 2021'!T56)*'ESS Jul 2021'!U56/100),IF(AND('ESS Jul 2021'!R56&gt;0,'ESS Jul 2021'!T56=""),IF(($G$5&lt;'ESS Jul 2021'!R56),(0),($G$5-'ESS Jul 2021'!R56)*'ESS Jul 2021'!S56/100),IF(AND('ESS Jul 2021'!P56&gt;0,'ESS Jul 2021'!R56=""),IF(($G$5&lt;'ESS Jul 2021'!P56),(0),($G$5-'ESS Jul 2021'!P56)*'ESS Jul 2021'!Q56/100),0)))</f>
        <v>0</v>
      </c>
      <c r="H68" s="384">
        <f>$H$5*'ESS Jul 2021'!AE56/100</f>
        <v>37.541699999999999</v>
      </c>
      <c r="I68" s="384">
        <f t="shared" si="26"/>
        <v>301.17307499999998</v>
      </c>
      <c r="J68" s="449">
        <f t="shared" si="27"/>
        <v>713.29229999999995</v>
      </c>
      <c r="K68" s="449">
        <f t="shared" si="28"/>
        <v>1204.6922999999999</v>
      </c>
      <c r="L68" s="450">
        <f t="shared" si="34"/>
        <v>1325.1615300000001</v>
      </c>
      <c r="M68" s="449">
        <f>'ESS Jul 2021'!AZ56</f>
        <v>0</v>
      </c>
      <c r="N68" s="449">
        <f>'ESS Jul 2021'!BA56</f>
        <v>0</v>
      </c>
      <c r="O68" s="449">
        <f>'ESS Jul 2021'!BB56</f>
        <v>0</v>
      </c>
      <c r="P68" s="449">
        <f>'ESS Jul 2021'!BC56</f>
        <v>0</v>
      </c>
      <c r="Q68" s="449">
        <f>($E$6*'ESS Jul 2021'!AT56/100)*4</f>
        <v>238.03200000000001</v>
      </c>
      <c r="R68" s="448" t="str">
        <f t="shared" si="35"/>
        <v>No discount</v>
      </c>
      <c r="S68" s="448" t="str">
        <f t="shared" si="36"/>
        <v>Exclusive</v>
      </c>
      <c r="T68" s="475">
        <f t="shared" si="29"/>
        <v>1204.6922999999999</v>
      </c>
      <c r="U68" s="449">
        <f t="shared" si="30"/>
        <v>1204.6922999999999</v>
      </c>
      <c r="V68" s="449">
        <f t="shared" si="31"/>
        <v>966.66029999999989</v>
      </c>
      <c r="W68" s="449">
        <f t="shared" si="32"/>
        <v>966.66029999999989</v>
      </c>
      <c r="X68" s="455">
        <f t="shared" si="37"/>
        <v>1063.3263299999999</v>
      </c>
      <c r="Y68" s="455">
        <f t="shared" si="37"/>
        <v>1063.3263299999999</v>
      </c>
      <c r="Z68" s="387">
        <f>'ESS Jul 2021'!BL56</f>
        <v>0</v>
      </c>
      <c r="AA68" s="326" t="str">
        <f>'ESS Jul 2021'!BM56</f>
        <v>n</v>
      </c>
      <c r="AB68" s="504"/>
      <c r="AC68" s="504"/>
      <c r="AD68" s="504"/>
      <c r="AE68" s="504"/>
      <c r="AF68" s="504"/>
      <c r="AG68" s="504"/>
      <c r="AH68" s="504"/>
      <c r="AI68" s="504"/>
      <c r="AJ68" s="504"/>
      <c r="AK68" s="504"/>
      <c r="AL68" s="504"/>
      <c r="AM68" s="504"/>
      <c r="AN68" s="504"/>
    </row>
    <row r="69" spans="1:40" x14ac:dyDescent="0.3">
      <c r="A69" s="319" t="str">
        <f>'ESS Jul 2021'!K57</f>
        <v>Nectr</v>
      </c>
      <c r="B69" s="383" t="str">
        <f>'ESS Jul 2021'!L57</f>
        <v>Friends Clean</v>
      </c>
      <c r="C69" s="384">
        <f>IF('ESS Jul 2021'!BP57=0,91*'ESS Jul 2021'!M57/100,(91*'ESS Jul 2021'!M57/100)+'ESS Jul 2021'!BP57/4)</f>
        <v>102.82999999999998</v>
      </c>
      <c r="D69" s="384">
        <f>IF('ESS Jul 2021'!O57="",$G$5*'ESS Jul 2021'!N57/100,IF($G$5&gt;='ESS Jul 2021'!P57,('ESS Jul 2021'!P57*'ESS Jul 2021'!N57/100),($G$5*'ESS Jul 2021'!N57/100)))</f>
        <v>142.03276499999998</v>
      </c>
      <c r="E69" s="384">
        <f>IF(AND('ESS Jul 2021'!P57&gt;0,'ESS Jul 2021'!R57&gt;0),IF($G$5&lt;'ESS Jul 2021'!P57,0,IF($G$5&lt;=('ESS Jul 2021'!R57+'ESS Jul 2021'!P57),(($G$5-'ESS Jul 2021'!P57)*'ESS Jul 2021'!Q57/100),(('ESS Jul 2021'!R57)*'ESS Jul 2021'!Q57/100))),0)</f>
        <v>0</v>
      </c>
      <c r="F69" s="384">
        <f>IF(AND('ESS Jul 2021'!Q57&gt;0,'ESS Jul 2021'!S57&gt;0),IF($G$5&lt;('ESS Jul 2021'!R57+'ESS Jul 2021'!P57),0,IF($G$5&lt;=('ESS Jul 2021'!T57+'ESS Jul 2021'!R57+'ESS Jul 2021'!P57),(($G$5-('ESS Jul 2021'!R57+'ESS Jul 2021'!P57))*'ESS Jul 2021'!S57/100),('ESS Jul 2021'!T57*'ESS Jul 2021'!S57/100))),0)</f>
        <v>0</v>
      </c>
      <c r="G69" s="384">
        <f>IF('ESS Jul 2021'!T57&gt;0,IF(($G$5&lt;'ESS Jul 2021'!T57),(0),($G$5-'ESS Jul 2021'!T57)*'ESS Jul 2021'!U57/100),IF(AND('ESS Jul 2021'!R57&gt;0,'ESS Jul 2021'!T57=""),IF(($G$5&lt;'ESS Jul 2021'!R57),(0),($G$5-'ESS Jul 2021'!R57)*'ESS Jul 2021'!S57/100),IF(AND('ESS Jul 2021'!P57&gt;0,'ESS Jul 2021'!R57=""),IF(($G$5&lt;'ESS Jul 2021'!P57),(0),($G$5-'ESS Jul 2021'!P57)*'ESS Jul 2021'!Q57/100),0)))</f>
        <v>0</v>
      </c>
      <c r="H69" s="384">
        <f>$H$5*'ESS Jul 2021'!AE57/100</f>
        <v>45.318194999999996</v>
      </c>
      <c r="I69" s="384">
        <f t="shared" ref="I69:I74" si="38">SUM(C69:H69)</f>
        <v>290.18095999999997</v>
      </c>
      <c r="J69" s="449">
        <f t="shared" ref="J69:J74" si="39">(I69-C69)*4</f>
        <v>749.40383999999995</v>
      </c>
      <c r="K69" s="449">
        <f t="shared" ref="K69:K74" si="40">I69*4</f>
        <v>1160.7238399999999</v>
      </c>
      <c r="L69" s="450">
        <f t="shared" ref="L69:L74" si="41">K69*1.1</f>
        <v>1276.7962239999999</v>
      </c>
      <c r="M69" s="449">
        <f>'ESS Jul 2021'!AZ57</f>
        <v>0</v>
      </c>
      <c r="N69" s="449">
        <f>'ESS Jul 2021'!BA57</f>
        <v>0</v>
      </c>
      <c r="O69" s="449">
        <f>'ESS Jul 2021'!BB57</f>
        <v>0</v>
      </c>
      <c r="P69" s="449">
        <f>'ESS Jul 2021'!BC57</f>
        <v>0</v>
      </c>
      <c r="Q69" s="449">
        <f>($E$6*'ESS Jul 2021'!AT57/100)*4</f>
        <v>148.77000000000001</v>
      </c>
      <c r="R69" s="448" t="str">
        <f t="shared" ref="R69:R74" si="42">IF(SUM(M69:P69)=0,"No discount",IF(M69&gt;0,"Guaranteed off bill",IF(N69&gt;0,"Guaranteed off usage",IF(O69&gt;0,"Pay-on-time off bill","Pay-on-time off usage"))))</f>
        <v>No discount</v>
      </c>
      <c r="S69" s="448" t="str">
        <f t="shared" ref="S69:S74" si="43">IF(OR(A69="Origin Energy",A69="Red Energy",A69="Powershop"),"Inclusive","Exclusive")</f>
        <v>Exclusive</v>
      </c>
      <c r="T69" s="475">
        <f t="shared" ref="T69:T74" si="44">IF(AND(R69="Guaranteed off bill",S69="Inclusive"),((K69*1.1)-((K69*1.1)*M69/100))/1.1,IF(AND(R69="Guaranteed off usage",S69="Inclusive"),((K69*1.1)-((J69*1.1)*N69/100))/1.1,IF(AND(R69="Guaranteed off bill",S69="Exclusive"),K69-(K69*M69/100),IF(AND(R69="Guaranteed off usage",S69="Exclusive"),K69-(J69*N69/100),IF(S69="Inclusive",((K69*1.1))/1.1,K69)))))</f>
        <v>1160.7238399999999</v>
      </c>
      <c r="U69" s="449">
        <f t="shared" ref="U69:U74" si="45">IF(AND(R69="Pay-on-time off bill",S69="Inclusive"),((T69*1.1)-((T69*1.1)*O69/100))/1.1,IF(AND(R69="Pay-on-time off usage",S69="Inclusive"),((T69*1.1)-((J69*1.1)*P69/100))/1.1,IF(AND(R69="Pay-on-time off bill",S69="Exclusive"),T69-(T69*O69/100),IF(AND(R69="Pay-on-time off usage",S69="Exclusive"),T69-(J69*P69/100),IF(S69="Inclusive",((T69*1.1))/1.1,T69)))))</f>
        <v>1160.7238399999999</v>
      </c>
      <c r="V69" s="449">
        <f t="shared" ref="V69:V74" si="46">T69-Q69</f>
        <v>1011.9538399999999</v>
      </c>
      <c r="W69" s="449">
        <f t="shared" ref="W69:W74" si="47">U69-Q69</f>
        <v>1011.9538399999999</v>
      </c>
      <c r="X69" s="455">
        <f t="shared" ref="X69:X74" si="48">V69*1.1</f>
        <v>1113.149224</v>
      </c>
      <c r="Y69" s="455">
        <f t="shared" ref="Y69:Y74" si="49">W69*1.1</f>
        <v>1113.149224</v>
      </c>
      <c r="Z69" s="387">
        <f>'ESS Jul 2021'!BL57</f>
        <v>0</v>
      </c>
      <c r="AA69" s="326" t="str">
        <f>'ESS Jul 2021'!BM57</f>
        <v>n</v>
      </c>
      <c r="AB69" s="504"/>
      <c r="AC69" s="504"/>
      <c r="AD69" s="504"/>
      <c r="AE69" s="504"/>
      <c r="AF69" s="504"/>
      <c r="AG69" s="504"/>
      <c r="AH69" s="504"/>
      <c r="AI69" s="504"/>
      <c r="AJ69" s="504"/>
      <c r="AK69" s="504"/>
      <c r="AL69" s="504"/>
      <c r="AM69" s="504"/>
      <c r="AN69" s="504"/>
    </row>
    <row r="70" spans="1:40" x14ac:dyDescent="0.3">
      <c r="A70" s="319" t="str">
        <f>'ESS Jul 2021'!K58</f>
        <v>OVO Energy</v>
      </c>
      <c r="B70" s="383" t="str">
        <f>'ESS Jul 2021'!L58</f>
        <v>The One Plan</v>
      </c>
      <c r="C70" s="384">
        <f>IF('ESS Jul 2021'!BP58=0,91*'ESS Jul 2021'!M58/100,(91*'ESS Jul 2021'!M58/100)+'ESS Jul 2021'!BP58/4)</f>
        <v>113.74999999999999</v>
      </c>
      <c r="D70" s="384">
        <f>IF('ESS Jul 2021'!O58="",$G$5*'ESS Jul 2021'!N58/100,IF($G$5&gt;='ESS Jul 2021'!P58,('ESS Jul 2021'!P58*'ESS Jul 2021'!N58/100),($G$5*'ESS Jul 2021'!N58/100)))</f>
        <v>137.02720499999998</v>
      </c>
      <c r="E70" s="384">
        <f>IF(AND('ESS Jul 2021'!P58&gt;0,'ESS Jul 2021'!R58&gt;0),IF($G$5&lt;'ESS Jul 2021'!P58,0,IF($G$5&lt;=('ESS Jul 2021'!R58+'ESS Jul 2021'!P58),(($G$5-'ESS Jul 2021'!P58)*'ESS Jul 2021'!Q58/100),(('ESS Jul 2021'!R58)*'ESS Jul 2021'!Q58/100))),0)</f>
        <v>0</v>
      </c>
      <c r="F70" s="384">
        <f>IF(AND('ESS Jul 2021'!Q58&gt;0,'ESS Jul 2021'!S58&gt;0),IF($G$5&lt;('ESS Jul 2021'!R58+'ESS Jul 2021'!P58),0,IF($G$5&lt;=('ESS Jul 2021'!T58+'ESS Jul 2021'!R58+'ESS Jul 2021'!P58),(($G$5-('ESS Jul 2021'!R58+'ESS Jul 2021'!P58))*'ESS Jul 2021'!S58/100),('ESS Jul 2021'!T58*'ESS Jul 2021'!S58/100))),0)</f>
        <v>0</v>
      </c>
      <c r="G70" s="384">
        <f>IF('ESS Jul 2021'!T58&gt;0,IF(($G$5&lt;'ESS Jul 2021'!T58),(0),($G$5-'ESS Jul 2021'!T58)*'ESS Jul 2021'!U58/100),IF(AND('ESS Jul 2021'!R58&gt;0,'ESS Jul 2021'!T58=""),IF(($G$5&lt;'ESS Jul 2021'!R58),(0),($G$5-'ESS Jul 2021'!R58)*'ESS Jul 2021'!S58/100),IF(AND('ESS Jul 2021'!P58&gt;0,'ESS Jul 2021'!R58=""),IF(($G$5&lt;'ESS Jul 2021'!P58),(0),($G$5-'ESS Jul 2021'!P58)*'ESS Jul 2021'!Q58/100),0)))</f>
        <v>0</v>
      </c>
      <c r="H70" s="384">
        <f>$H$5*'ESS Jul 2021'!AE58/100</f>
        <v>37.085836499999992</v>
      </c>
      <c r="I70" s="384">
        <f t="shared" si="38"/>
        <v>287.86304149999995</v>
      </c>
      <c r="J70" s="449">
        <f t="shared" si="39"/>
        <v>696.45216599999981</v>
      </c>
      <c r="K70" s="449">
        <f t="shared" si="40"/>
        <v>1151.4521659999998</v>
      </c>
      <c r="L70" s="450">
        <f t="shared" si="41"/>
        <v>1266.5973825999999</v>
      </c>
      <c r="M70" s="449">
        <f>'ESS Jul 2021'!AZ58</f>
        <v>0</v>
      </c>
      <c r="N70" s="449">
        <f>'ESS Jul 2021'!BA58</f>
        <v>0</v>
      </c>
      <c r="O70" s="449">
        <f>'ESS Jul 2021'!BB58</f>
        <v>0</v>
      </c>
      <c r="P70" s="449">
        <f>'ESS Jul 2021'!BC58</f>
        <v>0</v>
      </c>
      <c r="Q70" s="449">
        <f>($E$6*'ESS Jul 2021'!AT58/100)*4</f>
        <v>0</v>
      </c>
      <c r="R70" s="448" t="str">
        <f t="shared" si="42"/>
        <v>No discount</v>
      </c>
      <c r="S70" s="448" t="str">
        <f t="shared" si="43"/>
        <v>Exclusive</v>
      </c>
      <c r="T70" s="475">
        <f t="shared" si="44"/>
        <v>1151.4521659999998</v>
      </c>
      <c r="U70" s="449">
        <f t="shared" si="45"/>
        <v>1151.4521659999998</v>
      </c>
      <c r="V70" s="449">
        <f t="shared" si="46"/>
        <v>1151.4521659999998</v>
      </c>
      <c r="W70" s="449">
        <f t="shared" si="47"/>
        <v>1151.4521659999998</v>
      </c>
      <c r="X70" s="455">
        <f t="shared" si="48"/>
        <v>1266.5973825999999</v>
      </c>
      <c r="Y70" s="455">
        <f t="shared" si="49"/>
        <v>1266.5973825999999</v>
      </c>
      <c r="Z70" s="387">
        <f>'ESS Jul 2021'!BL58</f>
        <v>0</v>
      </c>
      <c r="AA70" s="326" t="str">
        <f>'ESS Jul 2021'!BM58</f>
        <v>n</v>
      </c>
      <c r="AB70" s="504"/>
      <c r="AC70" s="504"/>
      <c r="AD70" s="504"/>
      <c r="AE70" s="504"/>
      <c r="AF70" s="504"/>
      <c r="AG70" s="504"/>
      <c r="AH70" s="504"/>
      <c r="AI70" s="504"/>
      <c r="AJ70" s="504"/>
      <c r="AK70" s="504"/>
      <c r="AL70" s="504"/>
      <c r="AM70" s="504"/>
      <c r="AN70" s="504"/>
    </row>
    <row r="71" spans="1:40" x14ac:dyDescent="0.3">
      <c r="A71" s="319" t="str">
        <f>'ESS Jul 2021'!K59</f>
        <v>Glow Power</v>
      </c>
      <c r="B71" s="383" t="str">
        <f>'ESS Jul 2021'!L59</f>
        <v>Everyday Saver</v>
      </c>
      <c r="C71" s="384">
        <f>IF('ESS Jul 2021'!BP59=0,91*'ESS Jul 2021'!M59/100,(91*'ESS Jul 2021'!M59/100)+'ESS Jul 2021'!BP59/4)</f>
        <v>128.947</v>
      </c>
      <c r="D71" s="384">
        <f>IF('ESS Jul 2021'!O59="",$G$5*'ESS Jul 2021'!N59/100,IF($G$5&gt;='ESS Jul 2021'!P59,('ESS Jul 2021'!P59*'ESS Jul 2021'!N59/100),($G$5*'ESS Jul 2021'!N59/100)))</f>
        <v>131.28218727272727</v>
      </c>
      <c r="E71" s="384">
        <f>IF(AND('ESS Jul 2021'!P59&gt;0,'ESS Jul 2021'!R59&gt;0),IF($G$5&lt;'ESS Jul 2021'!P59,0,IF($G$5&lt;=('ESS Jul 2021'!R59+'ESS Jul 2021'!P59),(($G$5-'ESS Jul 2021'!P59)*'ESS Jul 2021'!Q59/100),(('ESS Jul 2021'!R59)*'ESS Jul 2021'!Q59/100))),0)</f>
        <v>0</v>
      </c>
      <c r="F71" s="384">
        <f>IF(AND('ESS Jul 2021'!Q59&gt;0,'ESS Jul 2021'!S59&gt;0),IF($G$5&lt;('ESS Jul 2021'!R59+'ESS Jul 2021'!P59),0,IF($G$5&lt;=('ESS Jul 2021'!T59+'ESS Jul 2021'!R59+'ESS Jul 2021'!P59),(($G$5-('ESS Jul 2021'!R59+'ESS Jul 2021'!P59))*'ESS Jul 2021'!S59/100),('ESS Jul 2021'!T59*'ESS Jul 2021'!S59/100))),0)</f>
        <v>0</v>
      </c>
      <c r="G71" s="384">
        <f>IF('ESS Jul 2021'!T59&gt;0,IF(($G$5&lt;'ESS Jul 2021'!T59),(0),($G$5-'ESS Jul 2021'!T59)*'ESS Jul 2021'!U59/100),IF(AND('ESS Jul 2021'!R59&gt;0,'ESS Jul 2021'!T59=""),IF(($G$5&lt;'ESS Jul 2021'!R59),(0),($G$5-'ESS Jul 2021'!R59)*'ESS Jul 2021'!S59/100),IF(AND('ESS Jul 2021'!P59&gt;0,'ESS Jul 2021'!R59=""),IF(($G$5&lt;'ESS Jul 2021'!P59),(0),($G$5-'ESS Jul 2021'!P59)*'ESS Jul 2021'!Q59/100),0)))</f>
        <v>0</v>
      </c>
      <c r="H71" s="384">
        <f>$H$5*'ESS Jul 2021'!AE59/100</f>
        <v>44.245574999999988</v>
      </c>
      <c r="I71" s="384">
        <f t="shared" si="38"/>
        <v>304.47476227272722</v>
      </c>
      <c r="J71" s="449">
        <f t="shared" si="39"/>
        <v>702.11104909090886</v>
      </c>
      <c r="K71" s="449">
        <f t="shared" si="40"/>
        <v>1217.8990490909089</v>
      </c>
      <c r="L71" s="450">
        <f t="shared" si="41"/>
        <v>1339.688954</v>
      </c>
      <c r="M71" s="449">
        <f>'ESS Jul 2021'!AZ59</f>
        <v>0</v>
      </c>
      <c r="N71" s="449">
        <f>'ESS Jul 2021'!BA59</f>
        <v>0</v>
      </c>
      <c r="O71" s="449">
        <f>'ESS Jul 2021'!BB59</f>
        <v>0</v>
      </c>
      <c r="P71" s="449">
        <f>'ESS Jul 2021'!BC59</f>
        <v>0</v>
      </c>
      <c r="Q71" s="449">
        <f>($E$6*'ESS Jul 2021'!AT59/100)*4</f>
        <v>208.27799999999999</v>
      </c>
      <c r="R71" s="448" t="str">
        <f t="shared" si="42"/>
        <v>No discount</v>
      </c>
      <c r="S71" s="448" t="str">
        <f t="shared" si="43"/>
        <v>Exclusive</v>
      </c>
      <c r="T71" s="475">
        <f t="shared" si="44"/>
        <v>1217.8990490909089</v>
      </c>
      <c r="U71" s="449">
        <f t="shared" si="45"/>
        <v>1217.8990490909089</v>
      </c>
      <c r="V71" s="449">
        <f t="shared" si="46"/>
        <v>1009.6210490909089</v>
      </c>
      <c r="W71" s="449">
        <f t="shared" si="47"/>
        <v>1009.6210490909089</v>
      </c>
      <c r="X71" s="455">
        <f t="shared" si="48"/>
        <v>1110.5831539999999</v>
      </c>
      <c r="Y71" s="455">
        <f t="shared" si="49"/>
        <v>1110.5831539999999</v>
      </c>
      <c r="Z71" s="387">
        <f>'ESS Jul 2021'!BL59</f>
        <v>0</v>
      </c>
      <c r="AA71" s="326" t="str">
        <f>'ESS Jul 2021'!BM59</f>
        <v>n</v>
      </c>
      <c r="AB71" s="504"/>
      <c r="AC71" s="504"/>
      <c r="AD71" s="504"/>
      <c r="AE71" s="504"/>
      <c r="AF71" s="504"/>
      <c r="AG71" s="504"/>
      <c r="AH71" s="504"/>
      <c r="AI71" s="504"/>
      <c r="AJ71" s="504"/>
      <c r="AK71" s="504"/>
      <c r="AL71" s="504"/>
      <c r="AM71" s="504"/>
      <c r="AN71" s="504"/>
    </row>
    <row r="72" spans="1:40" x14ac:dyDescent="0.3">
      <c r="A72" s="319" t="str">
        <f>'ESS Jul 2021'!K60</f>
        <v>Locality Planning Energy</v>
      </c>
      <c r="B72" s="383" t="str">
        <f>'ESS Jul 2021'!L60</f>
        <v>Principal Offer</v>
      </c>
      <c r="C72" s="384">
        <f>IF('ESS Jul 2021'!BP60=0,91*'ESS Jul 2021'!M60/100,(91*'ESS Jul 2021'!M60/100)+'ESS Jul 2021'!BP60/4)</f>
        <v>137.60854545454546</v>
      </c>
      <c r="D72" s="384">
        <f>IF('ESS Jul 2021'!O60="",$G$5*'ESS Jul 2021'!N60/100,IF($G$5&gt;='ESS Jul 2021'!P60,('ESS Jul 2021'!P60*'ESS Jul 2021'!N60/100),($G$5*'ESS Jul 2021'!N60/100)))</f>
        <v>131.79411954545455</v>
      </c>
      <c r="E72" s="384">
        <f>IF(AND('ESS Jul 2021'!P60&gt;0,'ESS Jul 2021'!R60&gt;0),IF($G$5&lt;'ESS Jul 2021'!P60,0,IF($G$5&lt;=('ESS Jul 2021'!R60+'ESS Jul 2021'!P60),(($G$5-'ESS Jul 2021'!P60)*'ESS Jul 2021'!Q60/100),(('ESS Jul 2021'!R60)*'ESS Jul 2021'!Q60/100))),0)</f>
        <v>0</v>
      </c>
      <c r="F72" s="384">
        <f>IF(AND('ESS Jul 2021'!Q60&gt;0,'ESS Jul 2021'!S60&gt;0),IF($G$5&lt;('ESS Jul 2021'!R60+'ESS Jul 2021'!P60),0,IF($G$5&lt;=('ESS Jul 2021'!T60+'ESS Jul 2021'!R60+'ESS Jul 2021'!P60),(($G$5-('ESS Jul 2021'!R60+'ESS Jul 2021'!P60))*'ESS Jul 2021'!S60/100),('ESS Jul 2021'!T60*'ESS Jul 2021'!S60/100))),0)</f>
        <v>0</v>
      </c>
      <c r="G72" s="384">
        <f>IF('ESS Jul 2021'!T60&gt;0,IF(($G$5&lt;'ESS Jul 2021'!T60),(0),($G$5-'ESS Jul 2021'!T60)*'ESS Jul 2021'!U60/100),IF(AND('ESS Jul 2021'!R60&gt;0,'ESS Jul 2021'!T60=""),IF(($G$5&lt;'ESS Jul 2021'!R60),(0),($G$5-'ESS Jul 2021'!R60)*'ESS Jul 2021'!S60/100),IF(AND('ESS Jul 2021'!P60&gt;0,'ESS Jul 2021'!R60=""),IF(($G$5&lt;'ESS Jul 2021'!P60),(0),($G$5-'ESS Jul 2021'!P60)*'ESS Jul 2021'!Q60/100),0)))</f>
        <v>0</v>
      </c>
      <c r="H72" s="384">
        <f>$H$5*'ESS Jul 2021'!AE60/100</f>
        <v>32.471132727272717</v>
      </c>
      <c r="I72" s="384">
        <f t="shared" si="38"/>
        <v>301.87379772727274</v>
      </c>
      <c r="J72" s="449">
        <f t="shared" si="39"/>
        <v>657.06100909090912</v>
      </c>
      <c r="K72" s="449">
        <f t="shared" si="40"/>
        <v>1207.495190909091</v>
      </c>
      <c r="L72" s="450">
        <f t="shared" si="41"/>
        <v>1328.2447100000002</v>
      </c>
      <c r="M72" s="449">
        <f>'ESS Jul 2021'!AZ60</f>
        <v>0</v>
      </c>
      <c r="N72" s="449">
        <f>'ESS Jul 2021'!BA60</f>
        <v>0</v>
      </c>
      <c r="O72" s="449">
        <f>'ESS Jul 2021'!BB60</f>
        <v>0</v>
      </c>
      <c r="P72" s="449">
        <f>'ESS Jul 2021'!BC60</f>
        <v>0</v>
      </c>
      <c r="Q72" s="449">
        <f>($E$6*'ESS Jul 2021'!AT60/100)*4</f>
        <v>252.90900000000002</v>
      </c>
      <c r="R72" s="448" t="str">
        <f t="shared" si="42"/>
        <v>No discount</v>
      </c>
      <c r="S72" s="448" t="str">
        <f t="shared" si="43"/>
        <v>Exclusive</v>
      </c>
      <c r="T72" s="475">
        <f t="shared" si="44"/>
        <v>1207.495190909091</v>
      </c>
      <c r="U72" s="449">
        <f t="shared" si="45"/>
        <v>1207.495190909091</v>
      </c>
      <c r="V72" s="449">
        <f t="shared" si="46"/>
        <v>954.58619090909099</v>
      </c>
      <c r="W72" s="449">
        <f t="shared" si="47"/>
        <v>954.58619090909099</v>
      </c>
      <c r="X72" s="455">
        <f t="shared" si="48"/>
        <v>1050.0448100000001</v>
      </c>
      <c r="Y72" s="455">
        <f t="shared" si="49"/>
        <v>1050.0448100000001</v>
      </c>
      <c r="Z72" s="387">
        <f>'ESS Jul 2021'!BL60</f>
        <v>0</v>
      </c>
      <c r="AA72" s="326" t="str">
        <f>'ESS Jul 2021'!BM60</f>
        <v>n</v>
      </c>
      <c r="AB72" s="504"/>
      <c r="AC72" s="504"/>
      <c r="AD72" s="504"/>
      <c r="AE72" s="504"/>
      <c r="AF72" s="504"/>
      <c r="AG72" s="504"/>
      <c r="AH72" s="504"/>
      <c r="AI72" s="504"/>
      <c r="AJ72" s="504"/>
      <c r="AK72" s="504"/>
      <c r="AL72" s="504"/>
      <c r="AM72" s="504"/>
      <c r="AN72" s="504"/>
    </row>
    <row r="73" spans="1:40" x14ac:dyDescent="0.3">
      <c r="A73" s="319" t="str">
        <f>'ESS Jul 2021'!K61</f>
        <v>Radian Energy</v>
      </c>
      <c r="B73" s="383" t="str">
        <f>'ESS Jul 2021'!L61</f>
        <v>Grid to Go</v>
      </c>
      <c r="C73" s="384">
        <f>IF('ESS Jul 2021'!BP61=0,91*'ESS Jul 2021'!M61/100,(91*'ESS Jul 2021'!M61/100)+'ESS Jul 2021'!BP61/4)</f>
        <v>107.77709090909089</v>
      </c>
      <c r="D73" s="384">
        <f>IF('ESS Jul 2021'!O61="",$G$5*'ESS Jul 2021'!N61/100,IF($G$5&gt;='ESS Jul 2021'!P61,('ESS Jul 2021'!P61*'ESS Jul 2021'!N61/100),($G$5*'ESS Jul 2021'!N61/100)))</f>
        <v>144.53554500000001</v>
      </c>
      <c r="E73" s="384">
        <f>IF(AND('ESS Jul 2021'!P61&gt;0,'ESS Jul 2021'!R61&gt;0),IF($G$5&lt;'ESS Jul 2021'!P61,0,IF($G$5&lt;=('ESS Jul 2021'!R61+'ESS Jul 2021'!P61),(($G$5-'ESS Jul 2021'!P61)*'ESS Jul 2021'!Q61/100),(('ESS Jul 2021'!R61)*'ESS Jul 2021'!Q61/100))),0)</f>
        <v>0</v>
      </c>
      <c r="F73" s="384">
        <f>IF(AND('ESS Jul 2021'!Q61&gt;0,'ESS Jul 2021'!S61&gt;0),IF($G$5&lt;('ESS Jul 2021'!R61+'ESS Jul 2021'!P61),0,IF($G$5&lt;=('ESS Jul 2021'!T61+'ESS Jul 2021'!R61+'ESS Jul 2021'!P61),(($G$5-('ESS Jul 2021'!R61+'ESS Jul 2021'!P61))*'ESS Jul 2021'!S61/100),('ESS Jul 2021'!T61*'ESS Jul 2021'!S61/100))),0)</f>
        <v>0</v>
      </c>
      <c r="G73" s="384">
        <f>IF('ESS Jul 2021'!T61&gt;0,IF(($G$5&lt;'ESS Jul 2021'!T61),(0),($G$5-'ESS Jul 2021'!T61)*'ESS Jul 2021'!U61/100),IF(AND('ESS Jul 2021'!R61&gt;0,'ESS Jul 2021'!T61=""),IF(($G$5&lt;'ESS Jul 2021'!R61),(0),($G$5-'ESS Jul 2021'!R61)*'ESS Jul 2021'!S61/100),IF(AND('ESS Jul 2021'!P61&gt;0,'ESS Jul 2021'!R61=""),IF(($G$5&lt;'ESS Jul 2021'!P61),(0),($G$5-'ESS Jul 2021'!P61)*'ESS Jul 2021'!Q61/100),0)))</f>
        <v>0</v>
      </c>
      <c r="H73" s="384">
        <f>$H$5*'ESS Jul 2021'!AE61/100</f>
        <v>40.540160454545443</v>
      </c>
      <c r="I73" s="384">
        <f t="shared" si="38"/>
        <v>292.85279636363634</v>
      </c>
      <c r="J73" s="449">
        <f t="shared" si="39"/>
        <v>740.30282181818188</v>
      </c>
      <c r="K73" s="449">
        <f t="shared" si="40"/>
        <v>1171.4111854545454</v>
      </c>
      <c r="L73" s="450">
        <f t="shared" si="41"/>
        <v>1288.552304</v>
      </c>
      <c r="M73" s="449">
        <f>'ESS Jul 2021'!AZ61</f>
        <v>0</v>
      </c>
      <c r="N73" s="449">
        <f>'ESS Jul 2021'!BA61</f>
        <v>0</v>
      </c>
      <c r="O73" s="449">
        <f>'ESS Jul 2021'!BB61</f>
        <v>0</v>
      </c>
      <c r="P73" s="449">
        <f>'ESS Jul 2021'!BC61</f>
        <v>0</v>
      </c>
      <c r="Q73" s="449">
        <f>($E$6*'ESS Jul 2021'!AT61/100)*4</f>
        <v>178.524</v>
      </c>
      <c r="R73" s="448" t="str">
        <f t="shared" si="42"/>
        <v>No discount</v>
      </c>
      <c r="S73" s="448" t="str">
        <f t="shared" si="43"/>
        <v>Exclusive</v>
      </c>
      <c r="T73" s="475">
        <f t="shared" si="44"/>
        <v>1171.4111854545454</v>
      </c>
      <c r="U73" s="449">
        <f t="shared" si="45"/>
        <v>1171.4111854545454</v>
      </c>
      <c r="V73" s="449">
        <f t="shared" si="46"/>
        <v>992.88718545454537</v>
      </c>
      <c r="W73" s="449">
        <f t="shared" si="47"/>
        <v>992.88718545454537</v>
      </c>
      <c r="X73" s="455">
        <f t="shared" si="48"/>
        <v>1092.1759039999999</v>
      </c>
      <c r="Y73" s="455">
        <f t="shared" si="49"/>
        <v>1092.1759039999999</v>
      </c>
      <c r="Z73" s="387">
        <f>'ESS Jul 2021'!BL61</f>
        <v>0</v>
      </c>
      <c r="AA73" s="326" t="str">
        <f>'ESS Jul 2021'!BM61</f>
        <v>n</v>
      </c>
      <c r="AB73" s="504"/>
      <c r="AC73" s="504"/>
      <c r="AD73" s="504"/>
      <c r="AE73" s="504"/>
      <c r="AF73" s="504"/>
      <c r="AG73" s="504"/>
      <c r="AH73" s="504"/>
      <c r="AI73" s="504"/>
      <c r="AJ73" s="504"/>
      <c r="AK73" s="504"/>
      <c r="AL73" s="504"/>
      <c r="AM73" s="504"/>
      <c r="AN73" s="504"/>
    </row>
    <row r="74" spans="1:40" ht="14.5" thickBot="1" x14ac:dyDescent="0.35">
      <c r="A74" s="327" t="str">
        <f>'ESS Jul 2021'!K62</f>
        <v>Tango Energy</v>
      </c>
      <c r="B74" s="328" t="str">
        <f>'ESS Jul 2021'!L62</f>
        <v>Home Select</v>
      </c>
      <c r="C74" s="329">
        <f>IF('ESS Jul 2021'!BP62=0,91*'ESS Jul 2021'!M62/100,(91*'ESS Jul 2021'!M62/100)+'ESS Jul 2021'!BP62/4)</f>
        <v>115.81818181818181</v>
      </c>
      <c r="D74" s="329">
        <f>IF('ESS Jul 2021'!O62="",$G$5*'ESS Jul 2021'!N62/100,IF($G$5&gt;='ESS Jul 2021'!P62,('ESS Jul 2021'!P62*'ESS Jul 2021'!N62/100),($G$5*'ESS Jul 2021'!N62/100)))</f>
        <v>136.51527272727273</v>
      </c>
      <c r="E74" s="329">
        <f>IF(AND('ESS Jul 2021'!P62&gt;0,'ESS Jul 2021'!R62&gt;0),IF($G$5&lt;'ESS Jul 2021'!P62,0,IF($G$5&lt;=('ESS Jul 2021'!R62+'ESS Jul 2021'!P62),(($G$5-'ESS Jul 2021'!P62)*'ESS Jul 2021'!Q62/100),(('ESS Jul 2021'!R62)*'ESS Jul 2021'!Q62/100))),0)</f>
        <v>0</v>
      </c>
      <c r="F74" s="329">
        <f>IF(AND('ESS Jul 2021'!Q62&gt;0,'ESS Jul 2021'!S62&gt;0),IF($G$5&lt;('ESS Jul 2021'!R62+'ESS Jul 2021'!P62),0,IF($G$5&lt;=('ESS Jul 2021'!T62+'ESS Jul 2021'!R62+'ESS Jul 2021'!P62),(($G$5-('ESS Jul 2021'!R62+'ESS Jul 2021'!P62))*'ESS Jul 2021'!S62/100),('ESS Jul 2021'!T62*'ESS Jul 2021'!S62/100))),0)</f>
        <v>0</v>
      </c>
      <c r="G74" s="329">
        <f>IF('ESS Jul 2021'!T62&gt;0,IF(($G$5&lt;'ESS Jul 2021'!T62),(0),($G$5-'ESS Jul 2021'!T62)*'ESS Jul 2021'!U62/100),IF(AND('ESS Jul 2021'!R62&gt;0,'ESS Jul 2021'!T62=""),IF(($G$5&lt;'ESS Jul 2021'!R62),(0),($G$5-'ESS Jul 2021'!R62)*'ESS Jul 2021'!S62/100),IF(AND('ESS Jul 2021'!P62&gt;0,'ESS Jul 2021'!R62=""),IF(($G$5&lt;'ESS Jul 2021'!P62),(0),($G$5-'ESS Jul 2021'!P62)*'ESS Jul 2021'!Q62/100),0)))</f>
        <v>0</v>
      </c>
      <c r="H74" s="329">
        <f>$H$5*'ESS Jul 2021'!AE62/100</f>
        <v>36.566590909090898</v>
      </c>
      <c r="I74" s="329">
        <f t="shared" si="38"/>
        <v>288.90004545454542</v>
      </c>
      <c r="J74" s="451">
        <f t="shared" si="39"/>
        <v>692.32745454545443</v>
      </c>
      <c r="K74" s="451">
        <f t="shared" si="40"/>
        <v>1155.6001818181817</v>
      </c>
      <c r="L74" s="452">
        <f t="shared" si="41"/>
        <v>1271.1602</v>
      </c>
      <c r="M74" s="451">
        <f>'ESS Jul 2021'!AZ62</f>
        <v>0</v>
      </c>
      <c r="N74" s="451">
        <f>'ESS Jul 2021'!BA62</f>
        <v>0</v>
      </c>
      <c r="O74" s="451">
        <f>'ESS Jul 2021'!BB62</f>
        <v>0</v>
      </c>
      <c r="P74" s="451">
        <f>'ESS Jul 2021'!BC62</f>
        <v>0</v>
      </c>
      <c r="Q74" s="451">
        <f>($E$6*'ESS Jul 2021'!AT62/100)*4</f>
        <v>163.64700000000002</v>
      </c>
      <c r="R74" s="453" t="str">
        <f t="shared" si="42"/>
        <v>No discount</v>
      </c>
      <c r="S74" s="453" t="str">
        <f t="shared" si="43"/>
        <v>Exclusive</v>
      </c>
      <c r="T74" s="476">
        <f t="shared" si="44"/>
        <v>1155.6001818181817</v>
      </c>
      <c r="U74" s="451">
        <f t="shared" si="45"/>
        <v>1155.6001818181817</v>
      </c>
      <c r="V74" s="451">
        <f t="shared" si="46"/>
        <v>991.95318181818163</v>
      </c>
      <c r="W74" s="451">
        <f t="shared" si="47"/>
        <v>991.95318181818163</v>
      </c>
      <c r="X74" s="456">
        <f t="shared" si="48"/>
        <v>1091.1484999999998</v>
      </c>
      <c r="Y74" s="456">
        <f t="shared" si="49"/>
        <v>1091.1484999999998</v>
      </c>
      <c r="Z74" s="333">
        <f>'ESS Jul 2021'!BL62</f>
        <v>0</v>
      </c>
      <c r="AA74" s="334" t="str">
        <f>'ESS Jul 2021'!BM62</f>
        <v>n</v>
      </c>
      <c r="AB74" s="504"/>
      <c r="AC74" s="504"/>
      <c r="AD74" s="504"/>
      <c r="AE74" s="504"/>
      <c r="AF74" s="504"/>
      <c r="AG74" s="504"/>
      <c r="AH74" s="504"/>
      <c r="AI74" s="504"/>
      <c r="AJ74" s="504"/>
      <c r="AK74" s="504"/>
      <c r="AL74" s="504"/>
      <c r="AM74" s="504"/>
      <c r="AN74" s="504"/>
    </row>
    <row r="75" spans="1:40" customFormat="1" ht="13.5" x14ac:dyDescent="0.3">
      <c r="A75" s="504"/>
      <c r="B75" s="504"/>
      <c r="C75" s="504"/>
      <c r="D75" s="504"/>
      <c r="E75" s="504"/>
      <c r="F75" s="504"/>
      <c r="G75" s="504"/>
      <c r="H75" s="504"/>
      <c r="I75" s="504"/>
      <c r="J75" s="504"/>
      <c r="K75" s="504"/>
      <c r="L75" s="504"/>
      <c r="M75" s="504"/>
      <c r="N75" s="504"/>
      <c r="O75" s="504"/>
      <c r="P75" s="504"/>
      <c r="Q75" s="504"/>
      <c r="R75" s="504"/>
      <c r="S75" s="504"/>
      <c r="T75" s="504"/>
      <c r="U75" s="504"/>
      <c r="V75" s="504"/>
      <c r="W75" s="504"/>
      <c r="X75" s="504"/>
      <c r="Y75" s="504"/>
      <c r="Z75" s="504"/>
      <c r="AA75" s="504"/>
      <c r="AB75" s="504"/>
      <c r="AC75" s="504"/>
      <c r="AD75" s="504"/>
      <c r="AE75" s="504"/>
      <c r="AF75" s="504"/>
      <c r="AG75" s="504"/>
      <c r="AH75" s="504"/>
      <c r="AI75" s="504"/>
      <c r="AJ75" s="504"/>
      <c r="AK75" s="504"/>
      <c r="AL75" s="504"/>
      <c r="AM75" s="504"/>
      <c r="AN75" s="504"/>
    </row>
    <row r="76" spans="1:40" customFormat="1" thickBot="1" x14ac:dyDescent="0.35">
      <c r="A76" s="504"/>
      <c r="B76" s="504"/>
      <c r="C76" s="504"/>
      <c r="D76" s="504"/>
      <c r="E76" s="504"/>
      <c r="F76" s="504"/>
      <c r="G76" s="504"/>
      <c r="H76" s="504"/>
      <c r="I76" s="504"/>
      <c r="J76" s="504"/>
      <c r="K76" s="504"/>
      <c r="L76" s="504"/>
      <c r="M76" s="504"/>
      <c r="N76" s="504"/>
      <c r="O76" s="504"/>
      <c r="P76" s="504"/>
      <c r="Q76" s="504"/>
      <c r="R76" s="504"/>
      <c r="S76" s="504"/>
      <c r="T76" s="504"/>
      <c r="U76" s="504"/>
      <c r="V76" s="504"/>
      <c r="W76" s="504"/>
      <c r="X76" s="504"/>
      <c r="Y76" s="504"/>
      <c r="Z76" s="504"/>
      <c r="AA76" s="504"/>
      <c r="AB76" s="504"/>
      <c r="AC76" s="504"/>
      <c r="AD76" s="504"/>
      <c r="AE76" s="504"/>
      <c r="AF76" s="504"/>
      <c r="AG76" s="504"/>
      <c r="AH76" s="504"/>
      <c r="AI76" s="504"/>
      <c r="AJ76" s="504"/>
      <c r="AK76" s="504"/>
      <c r="AL76" s="504"/>
      <c r="AM76" s="504"/>
      <c r="AN76" s="504"/>
    </row>
    <row r="77" spans="1:40" x14ac:dyDescent="0.3">
      <c r="A77" s="428" t="s">
        <v>534</v>
      </c>
      <c r="B77" s="429"/>
      <c r="C77" s="429"/>
      <c r="D77" s="440"/>
      <c r="E77" s="440"/>
      <c r="F77" s="440"/>
      <c r="G77" s="440"/>
      <c r="H77" s="440"/>
      <c r="I77" s="440"/>
      <c r="J77" s="440"/>
      <c r="K77" s="440"/>
      <c r="L77" s="440"/>
      <c r="M77" s="440"/>
      <c r="N77" s="440"/>
      <c r="O77" s="440"/>
      <c r="P77" s="440"/>
      <c r="Q77" s="440"/>
      <c r="R77" s="440"/>
      <c r="S77" s="440"/>
      <c r="T77" s="440"/>
      <c r="U77" s="440"/>
      <c r="V77" s="440"/>
      <c r="W77" s="440"/>
      <c r="X77" s="440"/>
      <c r="Y77" s="440"/>
      <c r="Z77" s="440"/>
      <c r="AA77" s="441"/>
      <c r="AB77" s="504"/>
      <c r="AC77" s="504"/>
      <c r="AD77" s="504"/>
      <c r="AE77" s="504"/>
      <c r="AF77" s="504"/>
      <c r="AG77" s="504"/>
      <c r="AH77" s="504"/>
      <c r="AI77" s="504"/>
      <c r="AJ77" s="504"/>
      <c r="AK77" s="504"/>
      <c r="AL77" s="504"/>
      <c r="AM77" s="504"/>
      <c r="AN77" s="504"/>
    </row>
    <row r="78" spans="1:40" ht="70" x14ac:dyDescent="0.3">
      <c r="A78" s="431" t="s">
        <v>408</v>
      </c>
      <c r="B78" s="432" t="s">
        <v>409</v>
      </c>
      <c r="C78" s="434" t="s">
        <v>410</v>
      </c>
      <c r="D78" s="434" t="s">
        <v>555</v>
      </c>
      <c r="E78" s="434" t="s">
        <v>446</v>
      </c>
      <c r="F78" s="434" t="s">
        <v>354</v>
      </c>
      <c r="G78" s="434" t="s">
        <v>556</v>
      </c>
      <c r="H78" s="434" t="s">
        <v>352</v>
      </c>
      <c r="I78" s="433" t="s">
        <v>222</v>
      </c>
      <c r="J78" s="442" t="s">
        <v>406</v>
      </c>
      <c r="K78" s="443" t="s">
        <v>449</v>
      </c>
      <c r="L78" s="435" t="s">
        <v>1010</v>
      </c>
      <c r="M78" s="436" t="s">
        <v>398</v>
      </c>
      <c r="N78" s="436" t="s">
        <v>533</v>
      </c>
      <c r="O78" s="436" t="s">
        <v>399</v>
      </c>
      <c r="P78" s="436" t="s">
        <v>552</v>
      </c>
      <c r="Q78" s="437" t="s">
        <v>490</v>
      </c>
      <c r="R78" s="444" t="s">
        <v>1011</v>
      </c>
      <c r="S78" s="444" t="s">
        <v>1012</v>
      </c>
      <c r="T78" s="445" t="s">
        <v>1013</v>
      </c>
      <c r="U78" s="445" t="s">
        <v>1014</v>
      </c>
      <c r="V78" s="445" t="s">
        <v>104</v>
      </c>
      <c r="W78" s="445" t="s">
        <v>105</v>
      </c>
      <c r="X78" s="437" t="s">
        <v>331</v>
      </c>
      <c r="Y78" s="437" t="s">
        <v>332</v>
      </c>
      <c r="Z78" s="436" t="s">
        <v>400</v>
      </c>
      <c r="AA78" s="438" t="s">
        <v>558</v>
      </c>
      <c r="AB78" s="504"/>
      <c r="AC78" s="504"/>
      <c r="AD78" s="504"/>
      <c r="AE78" s="504"/>
      <c r="AF78" s="504"/>
      <c r="AG78" s="504"/>
      <c r="AH78" s="504"/>
      <c r="AI78" s="504"/>
      <c r="AJ78" s="504"/>
      <c r="AK78" s="504"/>
      <c r="AL78" s="504"/>
      <c r="AM78" s="504"/>
      <c r="AN78" s="504"/>
    </row>
    <row r="79" spans="1:40" x14ac:dyDescent="0.3">
      <c r="A79" s="319" t="str">
        <f>'ESS Jul 2021'!K63</f>
        <v>Energy Locals</v>
      </c>
      <c r="B79" s="383" t="str">
        <f>'ESS Jul 2021'!L63</f>
        <v>Online Member</v>
      </c>
      <c r="C79" s="384">
        <f>IF('ESS Jul 2021'!BP63=0,91*'ESS Jul 2021'!M63/100,(91*'ESS Jul 2021'!M63/100)+'ESS Jul 2021'!BP63/4)</f>
        <v>114.6181818181818</v>
      </c>
      <c r="D79" s="384">
        <f>IF('ESS Jul 2021'!O63="",$G$6*'ESS Jul 2021'!N63/100,IF($G$6&gt;='ESS Jul 2021'!P63,('ESS Jul 2021'!P63*'ESS Jul 2021'!N63/100),($G$6*'ESS Jul 2021'!N63/100)))</f>
        <v>48.75545454545454</v>
      </c>
      <c r="E79" s="384">
        <f>IF(AND('ESS Jul 2021'!P63&gt;0,'ESS Jul 2021'!R63&gt;0),IF($G$6&lt;'ESS Jul 2021'!P63,0,IF($G$6&lt;=('ESS Jul 2021'!R63+'ESS Jul 2021'!P63),(($G$6-'ESS Jul 2021'!P63)*'ESS Jul 2021'!Q63/100),(('ESS Jul 2021'!R63)*'ESS Jul 2021'!Q63/100))),0)</f>
        <v>0</v>
      </c>
      <c r="F79" s="384">
        <f>IF('ESS Jul 2021'!T63&gt;0,IF(($G$6&lt;'ESS Jul 2021'!T63),(0),($G$6-'ESS Jul 2021'!T63)*'ESS Jul 2021'!U63/100),IF(AND('ESS Jul 2021'!R63&gt;0,'ESS Jul 2021'!T63=""),IF(($G$6&lt;'ESS Jul 2021'!R63),(0),($G$6-'ESS Jul 2021'!R63)*'ESS Jul 2021'!S63/100),IF(AND('ESS Jul 2021'!P63&gt;0,'ESS Jul 2021'!R63=""),IF(($G$6&lt;'ESS Jul 2021'!P63),(0),($G$6-'ESS Jul 2021'!P63)*'ESS Jul 2021'!Q63/100),0)))</f>
        <v>0</v>
      </c>
      <c r="G79" s="384">
        <f>$I$6*'ESS Jul 2021'!AH63/100</f>
        <v>113.76272727272726</v>
      </c>
      <c r="H79" s="384">
        <f>$H$6*'ESS Jul 2021'!W63/100</f>
        <v>34.128818181818176</v>
      </c>
      <c r="I79" s="384">
        <f t="shared" ref="I79:I99" si="50">SUM(C79:H79)</f>
        <v>311.26518181818182</v>
      </c>
      <c r="J79" s="449">
        <f t="shared" ref="J79:J99" si="51">(I79-C79)*4</f>
        <v>786.58800000000008</v>
      </c>
      <c r="K79" s="449">
        <f t="shared" ref="K79:K99" si="52">I79*4</f>
        <v>1245.0607272727273</v>
      </c>
      <c r="L79" s="450">
        <f>K79*1.1</f>
        <v>1369.5668000000001</v>
      </c>
      <c r="M79" s="449">
        <f>'ESS Jul 2021'!AZ63</f>
        <v>0</v>
      </c>
      <c r="N79" s="449">
        <f>'ESS Jul 2021'!BA63</f>
        <v>0</v>
      </c>
      <c r="O79" s="449">
        <f>'ESS Jul 2021'!BB63</f>
        <v>0</v>
      </c>
      <c r="P79" s="449">
        <f>'ESS Jul 2021'!BC63</f>
        <v>0</v>
      </c>
      <c r="Q79" s="449">
        <f>($E$6*'ESS Jul 2021'!AT63/100)*4</f>
        <v>297.54000000000002</v>
      </c>
      <c r="R79" s="448" t="str">
        <f>IF(SUM(M79:P79)=0,"No discount",IF(M79&gt;0,"Guaranteed off bill",IF(N79&gt;0,"Guaranteed off usage",IF(O79&gt;0,"Pay-on-time off bill","Pay-on-time off usage"))))</f>
        <v>No discount</v>
      </c>
      <c r="S79" s="448" t="str">
        <f>IF(OR(A79="Origin Energy",A79="Red Energy",A79="Powershop"),"Inclusive","Exclusive")</f>
        <v>Exclusive</v>
      </c>
      <c r="T79" s="475">
        <f t="shared" ref="T79:T99" si="53">IF(AND(R79="Guaranteed off bill",S79="Inclusive"),((K79*1.1)-((K79*1.1)*M79/100))/1.1,IF(AND(R79="Guaranteed off usage",S79="Inclusive"),((K79*1.1)-((J79*1.1)*N79/100))/1.1,IF(AND(R79="Guaranteed off bill",S79="Exclusive"),K79-(K79*M79/100),IF(AND(R79="Guaranteed off usage",S79="Exclusive"),K79-(J79*N79/100),IF(S79="Inclusive",((K79*1.1))/1.1,K79)))))</f>
        <v>1245.0607272727273</v>
      </c>
      <c r="U79" s="449">
        <f t="shared" ref="U79:U99" si="54">IF(AND(R79="Pay-on-time off bill",S79="Inclusive"),((T79*1.1)-((T79*1.1)*O79/100))/1.1,IF(AND(R79="Pay-on-time off usage",S79="Inclusive"),((T79*1.1)-((J79*1.1)*P79/100))/1.1,IF(AND(R79="Pay-on-time off bill",S79="Exclusive"),T79-(T79*O79/100),IF(AND(R79="Pay-on-time off usage",S79="Exclusive"),T79-(J79*P79/100),IF(S79="Inclusive",((T79*1.1))/1.1,T79)))))</f>
        <v>1245.0607272727273</v>
      </c>
      <c r="V79" s="449">
        <f t="shared" ref="V79:V99" si="55">T79-Q79</f>
        <v>947.5207272727273</v>
      </c>
      <c r="W79" s="449">
        <f t="shared" ref="W79:W99" si="56">U79-Q79</f>
        <v>947.5207272727273</v>
      </c>
      <c r="X79" s="455">
        <f t="shared" ref="X79:Y96" si="57">V79*1.1</f>
        <v>1042.2728000000002</v>
      </c>
      <c r="Y79" s="455">
        <f t="shared" si="57"/>
        <v>1042.2728000000002</v>
      </c>
      <c r="Z79" s="387">
        <f>'ESS Jul 2021'!BL63</f>
        <v>0</v>
      </c>
      <c r="AA79" s="326" t="str">
        <f>'ESS Jul 2021'!BM63</f>
        <v>n</v>
      </c>
      <c r="AB79" s="504"/>
      <c r="AC79" s="504"/>
      <c r="AD79" s="504"/>
      <c r="AE79" s="504"/>
      <c r="AF79" s="504"/>
      <c r="AG79" s="504"/>
      <c r="AH79" s="504"/>
      <c r="AI79" s="504"/>
      <c r="AJ79" s="504"/>
      <c r="AK79" s="504"/>
      <c r="AL79" s="504"/>
      <c r="AM79" s="504"/>
      <c r="AN79" s="504"/>
    </row>
    <row r="80" spans="1:40" x14ac:dyDescent="0.3">
      <c r="A80" s="319" t="str">
        <f>'ESS Jul 2021'!K64</f>
        <v>AGL</v>
      </c>
      <c r="B80" s="383" t="str">
        <f>'ESS Jul 2021'!L64</f>
        <v>Solar Savers</v>
      </c>
      <c r="C80" s="384">
        <f>IF('ESS Jul 2021'!BP64=0,91*'ESS Jul 2021'!M64/100,(91*'ESS Jul 2021'!M64/100)+'ESS Jul 2021'!BP64/4)</f>
        <v>141.88554545454545</v>
      </c>
      <c r="D80" s="384">
        <f>IF('ESS Jul 2021'!O64="",$G$6*'ESS Jul 2021'!N64/100,IF($G$6&gt;='ESS Jul 2021'!P64,('ESS Jul 2021'!P64*'ESS Jul 2021'!N64/100),($G$6*'ESS Jul 2021'!N64/100)))</f>
        <v>60.846807272727261</v>
      </c>
      <c r="E80" s="384">
        <f>IF(AND('ESS Jul 2021'!P64&gt;0,'ESS Jul 2021'!R64&gt;0),IF($G$6&lt;'ESS Jul 2021'!P64,0,IF($G$6&lt;=('ESS Jul 2021'!R64+'ESS Jul 2021'!P64),(($G$6-'ESS Jul 2021'!P64)*'ESS Jul 2021'!Q64/100),(('ESS Jul 2021'!R64)*'ESS Jul 2021'!Q64/100))),0)</f>
        <v>0</v>
      </c>
      <c r="F80" s="384">
        <f>IF('ESS Jul 2021'!T64&gt;0,IF(($G$6&lt;'ESS Jul 2021'!T64),(0),($G$6-'ESS Jul 2021'!T64)*'ESS Jul 2021'!U64/100),IF(AND('ESS Jul 2021'!R64&gt;0,'ESS Jul 2021'!T64=""),IF(($G$6&lt;'ESS Jul 2021'!R64),(0),($G$6-'ESS Jul 2021'!R64)*'ESS Jul 2021'!S64/100),IF(AND('ESS Jul 2021'!P64&gt;0,'ESS Jul 2021'!R64=""),IF(($G$6&lt;'ESS Jul 2021'!P64),(0),($G$6-'ESS Jul 2021'!P64)*'ESS Jul 2021'!Q64/100),0)))</f>
        <v>0</v>
      </c>
      <c r="G80" s="384">
        <f>$I$6*'ESS Jul 2021'!AH64/100</f>
        <v>147.89154545454542</v>
      </c>
      <c r="H80" s="384">
        <f>$H$6*'ESS Jul 2021'!W64/100</f>
        <v>47.902234090909076</v>
      </c>
      <c r="I80" s="384">
        <f t="shared" si="50"/>
        <v>398.52613227272724</v>
      </c>
      <c r="J80" s="449">
        <f t="shared" si="51"/>
        <v>1026.562347272727</v>
      </c>
      <c r="K80" s="449">
        <f t="shared" si="52"/>
        <v>1594.104529090909</v>
      </c>
      <c r="L80" s="450">
        <f t="shared" ref="L80:L99" si="58">K80*1.1</f>
        <v>1753.5149819999999</v>
      </c>
      <c r="M80" s="449">
        <f>'ESS Jul 2021'!AZ64</f>
        <v>0</v>
      </c>
      <c r="N80" s="449">
        <f>'ESS Jul 2021'!BA64</f>
        <v>0</v>
      </c>
      <c r="O80" s="449">
        <f>'ESS Jul 2021'!BB64</f>
        <v>0</v>
      </c>
      <c r="P80" s="449">
        <f>'ESS Jul 2021'!BC64</f>
        <v>0</v>
      </c>
      <c r="Q80" s="449">
        <f>($E$6*'ESS Jul 2021'!AT64/100)*4</f>
        <v>505.81800000000004</v>
      </c>
      <c r="R80" s="448" t="str">
        <f t="shared" ref="R80:R99" si="59">IF(SUM(M80:P80)=0,"No discount",IF(M80&gt;0,"Guaranteed off bill",IF(N80&gt;0,"Guaranteed off usage",IF(O80&gt;0,"Pay-on-time off bill","Pay-on-time off usage"))))</f>
        <v>No discount</v>
      </c>
      <c r="S80" s="448" t="str">
        <f t="shared" ref="S80:S99" si="60">IF(OR(A80="Origin Energy",A80="Red Energy",A80="Powershop"),"Inclusive","Exclusive")</f>
        <v>Exclusive</v>
      </c>
      <c r="T80" s="475">
        <f t="shared" si="53"/>
        <v>1594.104529090909</v>
      </c>
      <c r="U80" s="449">
        <f t="shared" si="54"/>
        <v>1594.104529090909</v>
      </c>
      <c r="V80" s="449">
        <f t="shared" si="55"/>
        <v>1088.286529090909</v>
      </c>
      <c r="W80" s="449">
        <f t="shared" si="56"/>
        <v>1088.286529090909</v>
      </c>
      <c r="X80" s="455">
        <f t="shared" si="57"/>
        <v>1197.115182</v>
      </c>
      <c r="Y80" s="455">
        <f t="shared" si="57"/>
        <v>1197.115182</v>
      </c>
      <c r="Z80" s="387">
        <f>'ESS Jul 2021'!BL64</f>
        <v>0</v>
      </c>
      <c r="AA80" s="326" t="str">
        <f>'ESS Jul 2021'!BM64</f>
        <v>n</v>
      </c>
      <c r="AB80" s="504"/>
      <c r="AC80" s="504"/>
      <c r="AD80" s="504"/>
      <c r="AE80" s="504"/>
      <c r="AF80" s="504"/>
      <c r="AG80" s="504"/>
      <c r="AH80" s="504"/>
      <c r="AI80" s="504"/>
      <c r="AJ80" s="504"/>
      <c r="AK80" s="504"/>
      <c r="AL80" s="504"/>
      <c r="AM80" s="504"/>
      <c r="AN80" s="504"/>
    </row>
    <row r="81" spans="1:40" x14ac:dyDescent="0.3">
      <c r="A81" s="319" t="str">
        <f>'ESS Jul 2021'!K65</f>
        <v>Alinta Energy</v>
      </c>
      <c r="B81" s="383" t="str">
        <f>'ESS Jul 2021'!L65</f>
        <v>Home Deal</v>
      </c>
      <c r="C81" s="384">
        <f>IF('ESS Jul 2021'!BP65=0,91*'ESS Jul 2021'!M65/100,(91*'ESS Jul 2021'!M65/100)+'ESS Jul 2021'!BP65/4)</f>
        <v>104.64999999999998</v>
      </c>
      <c r="D81" s="384">
        <f>IF('ESS Jul 2021'!O65="",$G$6*'ESS Jul 2021'!N65/100,IF($G$6&gt;='ESS Jul 2021'!P65,('ESS Jul 2021'!P65*'ESS Jul 2021'!N65/100),($G$6*'ESS Jul 2021'!N65/100)))</f>
        <v>46.480200000000004</v>
      </c>
      <c r="E81" s="384">
        <f>IF(AND('ESS Jul 2021'!P65&gt;0,'ESS Jul 2021'!R65&gt;0),IF($G$6&lt;'ESS Jul 2021'!P65,0,IF($G$6&lt;=('ESS Jul 2021'!R65+'ESS Jul 2021'!P65),(($G$6-'ESS Jul 2021'!P65)*'ESS Jul 2021'!Q65/100),(('ESS Jul 2021'!R65)*'ESS Jul 2021'!Q65/100))),0)</f>
        <v>0</v>
      </c>
      <c r="F81" s="384">
        <f>IF('ESS Jul 2021'!T65&gt;0,IF(($G$6&lt;'ESS Jul 2021'!T65),(0),($G$6-'ESS Jul 2021'!T65)*'ESS Jul 2021'!U65/100),IF(AND('ESS Jul 2021'!R65&gt;0,'ESS Jul 2021'!T65=""),IF(($G$6&lt;'ESS Jul 2021'!R65),(0),($G$6-'ESS Jul 2021'!R65)*'ESS Jul 2021'!S65/100),IF(AND('ESS Jul 2021'!P65&gt;0,'ESS Jul 2021'!R65=""),IF(($G$6&lt;'ESS Jul 2021'!P65),(0),($G$6-'ESS Jul 2021'!P65)*'ESS Jul 2021'!Q65/100),0)))</f>
        <v>0</v>
      </c>
      <c r="G81" s="384">
        <f>$I$6*'ESS Jul 2021'!AH65/100</f>
        <v>109.94355</v>
      </c>
      <c r="H81" s="384">
        <f>$H$6*'ESS Jul 2021'!W65/100</f>
        <v>38.882474999999992</v>
      </c>
      <c r="I81" s="384">
        <f t="shared" si="50"/>
        <v>299.95622499999996</v>
      </c>
      <c r="J81" s="449">
        <f t="shared" si="51"/>
        <v>781.22489999999993</v>
      </c>
      <c r="K81" s="449">
        <f t="shared" si="52"/>
        <v>1199.8248999999998</v>
      </c>
      <c r="L81" s="450">
        <f t="shared" si="58"/>
        <v>1319.8073899999999</v>
      </c>
      <c r="M81" s="449">
        <f>'ESS Jul 2021'!AZ65</f>
        <v>0</v>
      </c>
      <c r="N81" s="449">
        <f>'ESS Jul 2021'!BA65</f>
        <v>0</v>
      </c>
      <c r="O81" s="449">
        <f>'ESS Jul 2021'!BB65</f>
        <v>0</v>
      </c>
      <c r="P81" s="449">
        <f>'ESS Jul 2021'!BC65</f>
        <v>0</v>
      </c>
      <c r="Q81" s="449">
        <f>($E$6*'ESS Jul 2021'!AT65/100)*4</f>
        <v>223.155</v>
      </c>
      <c r="R81" s="448" t="str">
        <f t="shared" si="59"/>
        <v>No discount</v>
      </c>
      <c r="S81" s="448" t="str">
        <f t="shared" si="60"/>
        <v>Exclusive</v>
      </c>
      <c r="T81" s="475">
        <f t="shared" si="53"/>
        <v>1199.8248999999998</v>
      </c>
      <c r="U81" s="449">
        <f t="shared" si="54"/>
        <v>1199.8248999999998</v>
      </c>
      <c r="V81" s="449">
        <f t="shared" si="55"/>
        <v>976.66989999999987</v>
      </c>
      <c r="W81" s="449">
        <f t="shared" si="56"/>
        <v>976.66989999999987</v>
      </c>
      <c r="X81" s="455">
        <f t="shared" si="57"/>
        <v>1074.33689</v>
      </c>
      <c r="Y81" s="455">
        <f t="shared" si="57"/>
        <v>1074.33689</v>
      </c>
      <c r="Z81" s="387">
        <f>'ESS Jul 2021'!BL65</f>
        <v>0</v>
      </c>
      <c r="AA81" s="326" t="str">
        <f>'ESS Jul 2021'!BM65</f>
        <v>n</v>
      </c>
      <c r="AB81" s="504"/>
      <c r="AC81" s="504"/>
      <c r="AD81" s="504"/>
      <c r="AE81" s="504"/>
      <c r="AF81" s="504"/>
      <c r="AG81" s="504"/>
      <c r="AH81" s="504"/>
      <c r="AI81" s="504"/>
      <c r="AJ81" s="504"/>
      <c r="AK81" s="504"/>
      <c r="AL81" s="504"/>
      <c r="AM81" s="504"/>
      <c r="AN81" s="504"/>
    </row>
    <row r="82" spans="1:40" x14ac:dyDescent="0.3">
      <c r="A82" s="319" t="str">
        <f>'ESS Jul 2021'!K66</f>
        <v>CovaU</v>
      </c>
      <c r="B82" s="383" t="str">
        <f>'ESS Jul 2021'!L66</f>
        <v>Freedom Plus Solar</v>
      </c>
      <c r="C82" s="384">
        <f>IF('ESS Jul 2021'!BP66=0,91*'ESS Jul 2021'!M66/100,(91*'ESS Jul 2021'!M66/100)+'ESS Jul 2021'!BP66/4)</f>
        <v>167.08427272727272</v>
      </c>
      <c r="D82" s="384">
        <f>IF('ESS Jul 2021'!O66="",$G$6*'ESS Jul 2021'!N66/100,IF($G$6&gt;='ESS Jul 2021'!P66,('ESS Jul 2021'!P66*'ESS Jul 2021'!N66/100),($G$6*'ESS Jul 2021'!N66/100)))</f>
        <v>64.357200000000006</v>
      </c>
      <c r="E82" s="384">
        <f>IF(AND('ESS Jul 2021'!P66&gt;0,'ESS Jul 2021'!R66&gt;0),IF($G$6&lt;'ESS Jul 2021'!P66,0,IF($G$6&lt;=('ESS Jul 2021'!R66+'ESS Jul 2021'!P66),(($G$6-'ESS Jul 2021'!P66)*'ESS Jul 2021'!Q66/100),(('ESS Jul 2021'!R66)*'ESS Jul 2021'!Q66/100))),0)</f>
        <v>0</v>
      </c>
      <c r="F82" s="384">
        <f>IF('ESS Jul 2021'!T66&gt;0,IF(($G$6&lt;'ESS Jul 2021'!T66),(0),($G$6-'ESS Jul 2021'!T66)*'ESS Jul 2021'!U66/100),IF(AND('ESS Jul 2021'!R66&gt;0,'ESS Jul 2021'!T66=""),IF(($G$6&lt;'ESS Jul 2021'!R66),(0),($G$6-'ESS Jul 2021'!R66)*'ESS Jul 2021'!S66/100),IF(AND('ESS Jul 2021'!P66&gt;0,'ESS Jul 2021'!R66=""),IF(($G$6&lt;'ESS Jul 2021'!P66),(0),($G$6-'ESS Jul 2021'!P66)*'ESS Jul 2021'!Q66/100),0)))</f>
        <v>0</v>
      </c>
      <c r="G82" s="384">
        <f>$I$6*'ESS Jul 2021'!AH66/100</f>
        <v>156.42375000000001</v>
      </c>
      <c r="H82" s="384">
        <f>$H$6*'ESS Jul 2021'!W66/100</f>
        <v>57.531436363636359</v>
      </c>
      <c r="I82" s="384">
        <f t="shared" si="50"/>
        <v>445.39665909090911</v>
      </c>
      <c r="J82" s="449">
        <f t="shared" si="51"/>
        <v>1113.2495454545456</v>
      </c>
      <c r="K82" s="449">
        <f t="shared" si="52"/>
        <v>1781.5866363636364</v>
      </c>
      <c r="L82" s="450">
        <f t="shared" si="58"/>
        <v>1959.7453000000003</v>
      </c>
      <c r="M82" s="449">
        <f>'ESS Jul 2021'!AZ66</f>
        <v>20</v>
      </c>
      <c r="N82" s="449">
        <f>'ESS Jul 2021'!BA66</f>
        <v>0</v>
      </c>
      <c r="O82" s="449">
        <f>'ESS Jul 2021'!BB66</f>
        <v>0</v>
      </c>
      <c r="P82" s="449">
        <f>'ESS Jul 2021'!BC66</f>
        <v>0</v>
      </c>
      <c r="Q82" s="449">
        <f>($E$6*'ESS Jul 2021'!AT66/100)*4</f>
        <v>252.90900000000002</v>
      </c>
      <c r="R82" s="448" t="str">
        <f t="shared" si="59"/>
        <v>Guaranteed off bill</v>
      </c>
      <c r="S82" s="448" t="str">
        <f t="shared" si="60"/>
        <v>Exclusive</v>
      </c>
      <c r="T82" s="475">
        <f t="shared" si="53"/>
        <v>1425.2693090909092</v>
      </c>
      <c r="U82" s="449">
        <f t="shared" si="54"/>
        <v>1425.2693090909092</v>
      </c>
      <c r="V82" s="449">
        <f t="shared" si="55"/>
        <v>1172.3603090909091</v>
      </c>
      <c r="W82" s="449">
        <f t="shared" si="56"/>
        <v>1172.3603090909091</v>
      </c>
      <c r="X82" s="455">
        <f t="shared" si="57"/>
        <v>1289.5963400000001</v>
      </c>
      <c r="Y82" s="455">
        <f t="shared" si="57"/>
        <v>1289.5963400000001</v>
      </c>
      <c r="Z82" s="387">
        <f>'ESS Jul 2021'!BL66</f>
        <v>0</v>
      </c>
      <c r="AA82" s="326" t="str">
        <f>'ESS Jul 2021'!BM66</f>
        <v>n</v>
      </c>
      <c r="AB82" s="504"/>
      <c r="AC82" s="504"/>
      <c r="AD82" s="504"/>
      <c r="AE82" s="504"/>
      <c r="AF82" s="504"/>
      <c r="AG82" s="504"/>
      <c r="AH82" s="504"/>
      <c r="AI82" s="504"/>
      <c r="AJ82" s="504"/>
      <c r="AK82" s="504"/>
      <c r="AL82" s="504"/>
      <c r="AM82" s="504"/>
      <c r="AN82" s="504"/>
    </row>
    <row r="83" spans="1:40" x14ac:dyDescent="0.3">
      <c r="A83" s="319" t="str">
        <f>'ESS Jul 2021'!K67</f>
        <v>Diamond Energy</v>
      </c>
      <c r="B83" s="383" t="str">
        <f>'ESS Jul 2021'!L67</f>
        <v>Renewable Saver POT</v>
      </c>
      <c r="C83" s="384">
        <f>IF('ESS Jul 2021'!BP67=0,91*'ESS Jul 2021'!M67/100,(91*'ESS Jul 2021'!M67/100)+'ESS Jul 2021'!BP67/4)</f>
        <v>129.67500000000001</v>
      </c>
      <c r="D83" s="384">
        <f>IF('ESS Jul 2021'!O67="",$G$6*'ESS Jul 2021'!N67/100,IF($G$6&gt;='ESS Jul 2021'!P67,('ESS Jul 2021'!P67*'ESS Jul 2021'!N67/100),($G$6*'ESS Jul 2021'!N67/100)))</f>
        <v>56.052520909090916</v>
      </c>
      <c r="E83" s="384">
        <f>IF(AND('ESS Jul 2021'!P67&gt;0,'ESS Jul 2021'!R67&gt;0),IF($G$6&lt;'ESS Jul 2021'!P67,0,IF($G$6&lt;=('ESS Jul 2021'!R67+'ESS Jul 2021'!P67),(($G$6-'ESS Jul 2021'!P67)*'ESS Jul 2021'!Q67/100),(('ESS Jul 2021'!R67)*'ESS Jul 2021'!Q67/100))),0)</f>
        <v>0</v>
      </c>
      <c r="F83" s="384">
        <f>IF('ESS Jul 2021'!T67&gt;0,IF(($G$6&lt;'ESS Jul 2021'!T67),(0),($G$6-'ESS Jul 2021'!T67)*'ESS Jul 2021'!U67/100),IF(AND('ESS Jul 2021'!R67&gt;0,'ESS Jul 2021'!T67=""),IF(($G$6&lt;'ESS Jul 2021'!R67),(0),($G$6-'ESS Jul 2021'!R67)*'ESS Jul 2021'!S67/100),IF(AND('ESS Jul 2021'!P67&gt;0,'ESS Jul 2021'!R67=""),IF(($G$6&lt;'ESS Jul 2021'!P67),(0),($G$6-'ESS Jul 2021'!P67)*'ESS Jul 2021'!Q67/100),0)))</f>
        <v>0</v>
      </c>
      <c r="G83" s="384">
        <f>$I$6*'ESS Jul 2021'!AH67/100</f>
        <v>133.63057499999999</v>
      </c>
      <c r="H83" s="384">
        <f>$H$6*'ESS Jul 2021'!W67/100</f>
        <v>49.072364999999991</v>
      </c>
      <c r="I83" s="384">
        <f t="shared" si="50"/>
        <v>368.43046090909093</v>
      </c>
      <c r="J83" s="449">
        <f t="shared" si="51"/>
        <v>955.02184363636366</v>
      </c>
      <c r="K83" s="449">
        <f t="shared" si="52"/>
        <v>1473.7218436363637</v>
      </c>
      <c r="L83" s="450">
        <f t="shared" si="58"/>
        <v>1621.0940280000002</v>
      </c>
      <c r="M83" s="449">
        <f>'ESS Jul 2021'!AZ67</f>
        <v>0</v>
      </c>
      <c r="N83" s="449">
        <f>'ESS Jul 2021'!BA67</f>
        <v>0</v>
      </c>
      <c r="O83" s="449">
        <f>'ESS Jul 2021'!BB67</f>
        <v>7</v>
      </c>
      <c r="P83" s="449">
        <f>'ESS Jul 2021'!BC67</f>
        <v>0</v>
      </c>
      <c r="Q83" s="449">
        <f>($E$6*'ESS Jul 2021'!AT67/100)*4</f>
        <v>303.49079999999998</v>
      </c>
      <c r="R83" s="448" t="str">
        <f t="shared" si="59"/>
        <v>Pay-on-time off bill</v>
      </c>
      <c r="S83" s="448" t="str">
        <f t="shared" si="60"/>
        <v>Exclusive</v>
      </c>
      <c r="T83" s="475">
        <f t="shared" si="53"/>
        <v>1473.7218436363637</v>
      </c>
      <c r="U83" s="449">
        <f t="shared" si="54"/>
        <v>1370.5613145818184</v>
      </c>
      <c r="V83" s="449">
        <f t="shared" si="55"/>
        <v>1170.2310436363637</v>
      </c>
      <c r="W83" s="449">
        <f t="shared" si="56"/>
        <v>1067.0705145818183</v>
      </c>
      <c r="X83" s="455">
        <f t="shared" si="57"/>
        <v>1287.2541480000002</v>
      </c>
      <c r="Y83" s="455">
        <f t="shared" si="57"/>
        <v>1173.7775660400002</v>
      </c>
      <c r="Z83" s="387">
        <f>'ESS Jul 2021'!BL67</f>
        <v>0</v>
      </c>
      <c r="AA83" s="326" t="str">
        <f>'ESS Jul 2021'!BM67</f>
        <v>n</v>
      </c>
      <c r="AB83" s="504"/>
      <c r="AC83" s="504"/>
      <c r="AD83" s="504"/>
      <c r="AE83" s="504"/>
      <c r="AF83" s="504"/>
      <c r="AG83" s="504"/>
      <c r="AH83" s="504"/>
      <c r="AI83" s="504"/>
      <c r="AJ83" s="504"/>
      <c r="AK83" s="504"/>
      <c r="AL83" s="504"/>
      <c r="AM83" s="504"/>
      <c r="AN83" s="504"/>
    </row>
    <row r="84" spans="1:40" x14ac:dyDescent="0.3">
      <c r="A84" s="319" t="str">
        <f>'ESS Jul 2021'!K68</f>
        <v>Dodo Power &amp; Gas</v>
      </c>
      <c r="B84" s="383" t="str">
        <f>'ESS Jul 2021'!L68</f>
        <v>Market offer</v>
      </c>
      <c r="C84" s="384">
        <f>IF('ESS Jul 2021'!BP68=0,91*'ESS Jul 2021'!M68/100,(91*'ESS Jul 2021'!M68/100)+'ESS Jul 2021'!BP68/4)</f>
        <v>134.316</v>
      </c>
      <c r="D84" s="384">
        <f>IF('ESS Jul 2021'!O68="",$G$6*'ESS Jul 2021'!N68/100,IF($G$6&gt;='ESS Jul 2021'!P68,('ESS Jul 2021'!P68*'ESS Jul 2021'!N68/100),($G$6*'ESS Jul 2021'!N68/100)))</f>
        <v>49.633052727272727</v>
      </c>
      <c r="E84" s="384">
        <f>IF(AND('ESS Jul 2021'!P68&gt;0,'ESS Jul 2021'!R68&gt;0),IF($G$6&lt;'ESS Jul 2021'!P68,0,IF($G$6&lt;=('ESS Jul 2021'!R68+'ESS Jul 2021'!P68),(($G$6-'ESS Jul 2021'!P68)*'ESS Jul 2021'!Q68/100),(('ESS Jul 2021'!R68)*'ESS Jul 2021'!Q68/100))),0)</f>
        <v>0</v>
      </c>
      <c r="F84" s="384">
        <f>IF('ESS Jul 2021'!T68&gt;0,IF(($G$6&lt;'ESS Jul 2021'!T68),(0),($G$6-'ESS Jul 2021'!T68)*'ESS Jul 2021'!U68/100),IF(AND('ESS Jul 2021'!R68&gt;0,'ESS Jul 2021'!T68=""),IF(($G$6&lt;'ESS Jul 2021'!R68),(0),($G$6-'ESS Jul 2021'!R68)*'ESS Jul 2021'!S68/100),IF(AND('ESS Jul 2021'!P68&gt;0,'ESS Jul 2021'!R68=""),IF(($G$6&lt;'ESS Jul 2021'!P68),(0),($G$6-'ESS Jul 2021'!P68)*'ESS Jul 2021'!Q68/100),0)))</f>
        <v>0</v>
      </c>
      <c r="G84" s="384">
        <f>$I$6*'ESS Jul 2021'!AH68/100</f>
        <v>116.89120227272726</v>
      </c>
      <c r="H84" s="384">
        <f>$H$6*'ESS Jul 2021'!W68/100</f>
        <v>46.342059545454539</v>
      </c>
      <c r="I84" s="384">
        <f t="shared" si="50"/>
        <v>347.18231454545452</v>
      </c>
      <c r="J84" s="449">
        <f t="shared" si="51"/>
        <v>851.46525818181806</v>
      </c>
      <c r="K84" s="449">
        <f t="shared" si="52"/>
        <v>1388.7292581818181</v>
      </c>
      <c r="L84" s="450">
        <f t="shared" si="58"/>
        <v>1527.6021840000001</v>
      </c>
      <c r="M84" s="449">
        <f>'ESS Jul 2021'!AZ68</f>
        <v>0</v>
      </c>
      <c r="N84" s="449">
        <f>'ESS Jul 2021'!BA68</f>
        <v>0</v>
      </c>
      <c r="O84" s="449">
        <f>'ESS Jul 2021'!BB68</f>
        <v>0</v>
      </c>
      <c r="P84" s="449">
        <f>'ESS Jul 2021'!BC68</f>
        <v>0</v>
      </c>
      <c r="Q84" s="449">
        <f>($E$6*'ESS Jul 2021'!AT68/100)*4</f>
        <v>345.14639999999997</v>
      </c>
      <c r="R84" s="448" t="str">
        <f t="shared" si="59"/>
        <v>No discount</v>
      </c>
      <c r="S84" s="448" t="str">
        <f t="shared" si="60"/>
        <v>Exclusive</v>
      </c>
      <c r="T84" s="475">
        <f t="shared" si="53"/>
        <v>1388.7292581818181</v>
      </c>
      <c r="U84" s="449">
        <f t="shared" si="54"/>
        <v>1388.7292581818181</v>
      </c>
      <c r="V84" s="449">
        <f t="shared" si="55"/>
        <v>1043.5828581818182</v>
      </c>
      <c r="W84" s="449">
        <f t="shared" si="56"/>
        <v>1043.5828581818182</v>
      </c>
      <c r="X84" s="455">
        <f t="shared" si="57"/>
        <v>1147.9411440000001</v>
      </c>
      <c r="Y84" s="455">
        <f t="shared" si="57"/>
        <v>1147.9411440000001</v>
      </c>
      <c r="Z84" s="387">
        <f>'ESS Jul 2021'!BL68</f>
        <v>0</v>
      </c>
      <c r="AA84" s="326" t="str">
        <f>'ESS Jul 2021'!BM68</f>
        <v>n</v>
      </c>
      <c r="AB84" s="504"/>
      <c r="AC84" s="504"/>
      <c r="AD84" s="504"/>
      <c r="AE84" s="504"/>
      <c r="AF84" s="504"/>
      <c r="AG84" s="504"/>
      <c r="AH84" s="504"/>
      <c r="AI84" s="504"/>
      <c r="AJ84" s="504"/>
      <c r="AK84" s="504"/>
      <c r="AL84" s="504"/>
      <c r="AM84" s="504"/>
      <c r="AN84" s="504"/>
    </row>
    <row r="85" spans="1:40" x14ac:dyDescent="0.3">
      <c r="A85" s="319" t="str">
        <f>'ESS Jul 2021'!K69</f>
        <v>EnergyAustralia</v>
      </c>
      <c r="B85" s="383" t="str">
        <f>'ESS Jul 2021'!L69</f>
        <v>Total Plan Home</v>
      </c>
      <c r="C85" s="384">
        <f>IF('ESS Jul 2021'!BP69=0,91*'ESS Jul 2021'!M69/100,(91*'ESS Jul 2021'!M69/100)+'ESS Jul 2021'!BP69/4)</f>
        <v>130.58499999999998</v>
      </c>
      <c r="D85" s="384">
        <f>IF('ESS Jul 2021'!O69="",$G$6*'ESS Jul 2021'!N69/100,IF($G$6&gt;='ESS Jul 2021'!P69,('ESS Jul 2021'!P69*'ESS Jul 2021'!N69/100),($G$6*'ESS Jul 2021'!N69/100)))</f>
        <v>64.47096272727272</v>
      </c>
      <c r="E85" s="384">
        <f>IF(AND('ESS Jul 2021'!P69&gt;0,'ESS Jul 2021'!R69&gt;0),IF($G$6&lt;'ESS Jul 2021'!P69,0,IF($G$6&lt;=('ESS Jul 2021'!R69+'ESS Jul 2021'!P69),(($G$6-'ESS Jul 2021'!P69)*'ESS Jul 2021'!Q69/100),(('ESS Jul 2021'!R69)*'ESS Jul 2021'!Q69/100))),0)</f>
        <v>0</v>
      </c>
      <c r="F85" s="384">
        <f>IF('ESS Jul 2021'!T69&gt;0,IF(($G$6&lt;'ESS Jul 2021'!T69),(0),($G$6-'ESS Jul 2021'!T69)*'ESS Jul 2021'!U69/100),IF(AND('ESS Jul 2021'!R69&gt;0,'ESS Jul 2021'!T69=""),IF(($G$6&lt;'ESS Jul 2021'!R69),(0),($G$6-'ESS Jul 2021'!R69)*'ESS Jul 2021'!S69/100),IF(AND('ESS Jul 2021'!P69&gt;0,'ESS Jul 2021'!R69=""),IF(($G$6&lt;'ESS Jul 2021'!P69),(0),($G$6-'ESS Jul 2021'!P69)*'ESS Jul 2021'!Q69/100),0)))</f>
        <v>0</v>
      </c>
      <c r="G85" s="384">
        <f>$I$6*'ESS Jul 2021'!AH69/100</f>
        <v>137.65290000000002</v>
      </c>
      <c r="H85" s="384">
        <f>$H$6*'ESS Jul 2021'!W69/100</f>
        <v>53.41160045454545</v>
      </c>
      <c r="I85" s="384">
        <f t="shared" si="50"/>
        <v>386.1204631818182</v>
      </c>
      <c r="J85" s="449">
        <f t="shared" si="51"/>
        <v>1022.1418527272729</v>
      </c>
      <c r="K85" s="449">
        <f t="shared" si="52"/>
        <v>1544.4818527272728</v>
      </c>
      <c r="L85" s="450">
        <f t="shared" si="58"/>
        <v>1698.9300380000002</v>
      </c>
      <c r="M85" s="449">
        <f>'ESS Jul 2021'!AZ69</f>
        <v>16</v>
      </c>
      <c r="N85" s="449">
        <f>'ESS Jul 2021'!BA69</f>
        <v>0</v>
      </c>
      <c r="O85" s="449">
        <f>'ESS Jul 2021'!BB69</f>
        <v>0</v>
      </c>
      <c r="P85" s="449">
        <f>'ESS Jul 2021'!BC69</f>
        <v>0</v>
      </c>
      <c r="Q85" s="449">
        <f>($E$6*'ESS Jul 2021'!AT69/100)*4</f>
        <v>282.66300000000001</v>
      </c>
      <c r="R85" s="448" t="str">
        <f t="shared" si="59"/>
        <v>Guaranteed off bill</v>
      </c>
      <c r="S85" s="448" t="str">
        <f t="shared" si="60"/>
        <v>Exclusive</v>
      </c>
      <c r="T85" s="475">
        <f t="shared" si="53"/>
        <v>1297.3647562909091</v>
      </c>
      <c r="U85" s="449">
        <f t="shared" si="54"/>
        <v>1297.3647562909091</v>
      </c>
      <c r="V85" s="449">
        <f t="shared" si="55"/>
        <v>1014.7017562909091</v>
      </c>
      <c r="W85" s="449">
        <f t="shared" si="56"/>
        <v>1014.7017562909091</v>
      </c>
      <c r="X85" s="455">
        <f t="shared" si="57"/>
        <v>1116.1719319200001</v>
      </c>
      <c r="Y85" s="455">
        <f t="shared" si="57"/>
        <v>1116.1719319200001</v>
      </c>
      <c r="Z85" s="387">
        <f>'ESS Jul 2021'!BL69</f>
        <v>0</v>
      </c>
      <c r="AA85" s="326" t="str">
        <f>'ESS Jul 2021'!BM69</f>
        <v>n</v>
      </c>
      <c r="AB85" s="504"/>
      <c r="AC85" s="504"/>
      <c r="AD85" s="504"/>
      <c r="AE85" s="504"/>
      <c r="AF85" s="504"/>
      <c r="AG85" s="504"/>
      <c r="AH85" s="504"/>
      <c r="AI85" s="504"/>
      <c r="AJ85" s="504"/>
      <c r="AK85" s="504"/>
      <c r="AL85" s="504"/>
      <c r="AM85" s="504"/>
      <c r="AN85" s="504"/>
    </row>
    <row r="86" spans="1:40" x14ac:dyDescent="0.3">
      <c r="A86" s="319" t="str">
        <f>'ESS Jul 2021'!K70</f>
        <v>Momentum Energy</v>
      </c>
      <c r="B86" s="383" t="str">
        <f>'ESS Jul 2021'!L70</f>
        <v>Solar Step Up</v>
      </c>
      <c r="C86" s="384">
        <f>IF('ESS Jul 2021'!BP70=0,91*'ESS Jul 2021'!M70/100,(91*'ESS Jul 2021'!M70/100)+'ESS Jul 2021'!BP70/4)</f>
        <v>97.940818181818173</v>
      </c>
      <c r="D86" s="384">
        <f>IF('ESS Jul 2021'!O70="",$G$6*'ESS Jul 2021'!N70/100,IF($G$6&gt;='ESS Jul 2021'!P70,('ESS Jul 2021'!P70*'ESS Jul 2021'!N70/100),($G$6*'ESS Jul 2021'!N70/100)))</f>
        <v>72.14182090909091</v>
      </c>
      <c r="E86" s="384">
        <f>IF(AND('ESS Jul 2021'!P70&gt;0,'ESS Jul 2021'!R70&gt;0),IF($G$6&lt;'ESS Jul 2021'!P70,0,IF($G$6&lt;=('ESS Jul 2021'!R70+'ESS Jul 2021'!P70),(($G$6-'ESS Jul 2021'!P70)*'ESS Jul 2021'!Q70/100),(('ESS Jul 2021'!R70)*'ESS Jul 2021'!Q70/100))),0)</f>
        <v>0</v>
      </c>
      <c r="F86" s="384">
        <f>IF('ESS Jul 2021'!T70&gt;0,IF(($G$6&lt;'ESS Jul 2021'!T70),(0),($G$6-'ESS Jul 2021'!T70)*'ESS Jul 2021'!U70/100),IF(AND('ESS Jul 2021'!R70&gt;0,'ESS Jul 2021'!T70=""),IF(($G$6&lt;'ESS Jul 2021'!R70),(0),($G$6-'ESS Jul 2021'!R70)*'ESS Jul 2021'!S70/100),IF(AND('ESS Jul 2021'!P70&gt;0,'ESS Jul 2021'!R70=""),IF(($G$6&lt;'ESS Jul 2021'!P70),(0),($G$6-'ESS Jul 2021'!P70)*'ESS Jul 2021'!Q70/100),0)))</f>
        <v>0</v>
      </c>
      <c r="G86" s="384">
        <f>$I$6*'ESS Jul 2021'!AH70/100</f>
        <v>152.76709090909091</v>
      </c>
      <c r="H86" s="384">
        <f>$H$6*'ESS Jul 2021'!W70/100</f>
        <v>58.701567272727253</v>
      </c>
      <c r="I86" s="384">
        <f t="shared" si="50"/>
        <v>381.55129727272725</v>
      </c>
      <c r="J86" s="449">
        <f t="shared" si="51"/>
        <v>1134.4419163636362</v>
      </c>
      <c r="K86" s="449">
        <f t="shared" si="52"/>
        <v>1526.205189090909</v>
      </c>
      <c r="L86" s="450">
        <f t="shared" si="58"/>
        <v>1678.8257080000001</v>
      </c>
      <c r="M86" s="449">
        <f>'ESS Jul 2021'!AZ70</f>
        <v>0</v>
      </c>
      <c r="N86" s="449">
        <f>'ESS Jul 2021'!BA70</f>
        <v>0</v>
      </c>
      <c r="O86" s="449">
        <f>'ESS Jul 2021'!BB70</f>
        <v>0</v>
      </c>
      <c r="P86" s="449">
        <f>'ESS Jul 2021'!BC70</f>
        <v>0</v>
      </c>
      <c r="Q86" s="449">
        <f>($E$6*'ESS Jul 2021'!AT70/100)*4</f>
        <v>297.54000000000002</v>
      </c>
      <c r="R86" s="448" t="str">
        <f t="shared" si="59"/>
        <v>No discount</v>
      </c>
      <c r="S86" s="448" t="str">
        <f t="shared" si="60"/>
        <v>Exclusive</v>
      </c>
      <c r="T86" s="475">
        <f t="shared" si="53"/>
        <v>1526.205189090909</v>
      </c>
      <c r="U86" s="449">
        <f t="shared" si="54"/>
        <v>1526.205189090909</v>
      </c>
      <c r="V86" s="449">
        <f t="shared" si="55"/>
        <v>1228.6651890909091</v>
      </c>
      <c r="W86" s="449">
        <f t="shared" si="56"/>
        <v>1228.6651890909091</v>
      </c>
      <c r="X86" s="455">
        <f t="shared" si="57"/>
        <v>1351.531708</v>
      </c>
      <c r="Y86" s="455">
        <f t="shared" si="57"/>
        <v>1351.531708</v>
      </c>
      <c r="Z86" s="387">
        <f>'ESS Jul 2021'!BL70</f>
        <v>0</v>
      </c>
      <c r="AA86" s="326" t="str">
        <f>'ESS Jul 2021'!BM70</f>
        <v>n</v>
      </c>
      <c r="AB86" s="504"/>
      <c r="AC86" s="504"/>
      <c r="AD86" s="504"/>
      <c r="AE86" s="504"/>
      <c r="AF86" s="504"/>
      <c r="AG86" s="504"/>
      <c r="AH86" s="504"/>
      <c r="AI86" s="504"/>
      <c r="AJ86" s="504"/>
      <c r="AK86" s="504"/>
      <c r="AL86" s="504"/>
      <c r="AM86" s="504"/>
      <c r="AN86" s="504"/>
    </row>
    <row r="87" spans="1:40" x14ac:dyDescent="0.3">
      <c r="A87" s="319" t="str">
        <f>'ESS Jul 2021'!K71</f>
        <v>Origin Energy</v>
      </c>
      <c r="B87" s="383" t="str">
        <f>'ESS Jul 2021'!L71</f>
        <v>Solar Boost</v>
      </c>
      <c r="C87" s="384">
        <f>IF('ESS Jul 2021'!BP71=0,91*'ESS Jul 2021'!M71/100,(91*'ESS Jul 2021'!M71/100)+'ESS Jul 2021'!BP71/4)</f>
        <v>127.48272727272725</v>
      </c>
      <c r="D87" s="384">
        <f>IF('ESS Jul 2021'!O71="",$G$6*'ESS Jul 2021'!N71/100,IF($G$6&gt;='ESS Jul 2021'!P71,('ESS Jul 2021'!P71*'ESS Jul 2021'!N71/100),($G$6*'ESS Jul 2021'!N71/100)))</f>
        <v>62.683262727272734</v>
      </c>
      <c r="E87" s="384">
        <f>IF(AND('ESS Jul 2021'!P71&gt;0,'ESS Jul 2021'!R71&gt;0),IF($G$6&lt;'ESS Jul 2021'!P71,0,IF($G$6&lt;=('ESS Jul 2021'!R71+'ESS Jul 2021'!P71),(($G$6-'ESS Jul 2021'!P71)*'ESS Jul 2021'!Q71/100),(('ESS Jul 2021'!R71)*'ESS Jul 2021'!Q71/100))),0)</f>
        <v>0</v>
      </c>
      <c r="F87" s="384">
        <f>IF('ESS Jul 2021'!T71&gt;0,IF(($G$6&lt;'ESS Jul 2021'!T71),(0),($G$6-'ESS Jul 2021'!T71)*'ESS Jul 2021'!U71/100),IF(AND('ESS Jul 2021'!R71&gt;0,'ESS Jul 2021'!T71=""),IF(($G$6&lt;'ESS Jul 2021'!R71),(0),($G$6-'ESS Jul 2021'!R71)*'ESS Jul 2021'!S71/100),IF(AND('ESS Jul 2021'!P71&gt;0,'ESS Jul 2021'!R71=""),IF(($G$6&lt;'ESS Jul 2021'!P71),(0),($G$6-'ESS Jul 2021'!P71)*'ESS Jul 2021'!Q71/100),0)))</f>
        <v>0</v>
      </c>
      <c r="G87" s="384">
        <f>$I$6*'ESS Jul 2021'!AH71/100</f>
        <v>149.51672727272725</v>
      </c>
      <c r="H87" s="384">
        <f>$H$6*'ESS Jul 2021'!W71/100</f>
        <v>51.437004545454535</v>
      </c>
      <c r="I87" s="384">
        <f t="shared" si="50"/>
        <v>391.1197218181818</v>
      </c>
      <c r="J87" s="449">
        <f t="shared" si="51"/>
        <v>1054.5479781818183</v>
      </c>
      <c r="K87" s="449">
        <f t="shared" si="52"/>
        <v>1564.4788872727272</v>
      </c>
      <c r="L87" s="450">
        <f t="shared" si="58"/>
        <v>1720.926776</v>
      </c>
      <c r="M87" s="449">
        <f>'ESS Jul 2021'!AZ71</f>
        <v>0</v>
      </c>
      <c r="N87" s="449">
        <f>'ESS Jul 2021'!BA71</f>
        <v>0</v>
      </c>
      <c r="O87" s="449">
        <f>'ESS Jul 2021'!BB71</f>
        <v>0</v>
      </c>
      <c r="P87" s="449">
        <f>'ESS Jul 2021'!BC71</f>
        <v>0</v>
      </c>
      <c r="Q87" s="449">
        <f>($E$6*'ESS Jul 2021'!AT71/100)*4</f>
        <v>416.55599999999998</v>
      </c>
      <c r="R87" s="448" t="str">
        <f t="shared" si="59"/>
        <v>No discount</v>
      </c>
      <c r="S87" s="448" t="str">
        <f t="shared" si="60"/>
        <v>Inclusive</v>
      </c>
      <c r="T87" s="475">
        <f t="shared" si="53"/>
        <v>1564.4788872727272</v>
      </c>
      <c r="U87" s="449">
        <f t="shared" si="54"/>
        <v>1564.4788872727272</v>
      </c>
      <c r="V87" s="449">
        <f t="shared" si="55"/>
        <v>1147.9228872727272</v>
      </c>
      <c r="W87" s="449">
        <f t="shared" si="56"/>
        <v>1147.9228872727272</v>
      </c>
      <c r="X87" s="455">
        <f t="shared" si="57"/>
        <v>1262.7151759999999</v>
      </c>
      <c r="Y87" s="455">
        <f t="shared" si="57"/>
        <v>1262.7151759999999</v>
      </c>
      <c r="Z87" s="387">
        <f>'ESS Jul 2021'!BL71</f>
        <v>0</v>
      </c>
      <c r="AA87" s="326" t="str">
        <f>'ESS Jul 2021'!BM71</f>
        <v>n</v>
      </c>
      <c r="AB87" s="504"/>
      <c r="AC87" s="504"/>
      <c r="AD87" s="504"/>
      <c r="AE87" s="504"/>
      <c r="AF87" s="504"/>
      <c r="AG87" s="504"/>
      <c r="AH87" s="504"/>
      <c r="AI87" s="504"/>
      <c r="AJ87" s="504"/>
      <c r="AK87" s="504"/>
      <c r="AL87" s="504"/>
      <c r="AM87" s="504"/>
      <c r="AN87" s="504"/>
    </row>
    <row r="88" spans="1:40" x14ac:dyDescent="0.3">
      <c r="A88" s="319" t="str">
        <f>'ESS Jul 2021'!K72</f>
        <v>Powerdirect</v>
      </c>
      <c r="B88" s="383" t="str">
        <f>'ESS Jul 2021'!L72</f>
        <v>Rate Saver</v>
      </c>
      <c r="C88" s="384">
        <f>IF('ESS Jul 2021'!BP72=0,91*'ESS Jul 2021'!M72/100,(91*'ESS Jul 2021'!M72/100)+'ESS Jul 2021'!BP72/4)</f>
        <v>85.134636363636361</v>
      </c>
      <c r="D88" s="384">
        <f>IF('ESS Jul 2021'!O72="",$G$6*'ESS Jul 2021'!N72/100,IF($G$6&gt;='ESS Jul 2021'!P72,('ESS Jul 2021'!P72*'ESS Jul 2021'!N72/100),($G$6*'ESS Jul 2021'!N72/100)))</f>
        <v>54.151058181818179</v>
      </c>
      <c r="E88" s="384">
        <f>IF(AND('ESS Jul 2021'!P72&gt;0,'ESS Jul 2021'!R72&gt;0),IF($G$6&lt;'ESS Jul 2021'!P72,0,IF($G$6&lt;=('ESS Jul 2021'!R72+'ESS Jul 2021'!P72),(($G$6-'ESS Jul 2021'!P72)*'ESS Jul 2021'!Q72/100),(('ESS Jul 2021'!R72)*'ESS Jul 2021'!Q72/100))),0)</f>
        <v>0</v>
      </c>
      <c r="F88" s="384">
        <f>IF('ESS Jul 2021'!T72&gt;0,IF(($G$6&lt;'ESS Jul 2021'!T72),(0),($G$6-'ESS Jul 2021'!T72)*'ESS Jul 2021'!U72/100),IF(AND('ESS Jul 2021'!R72&gt;0,'ESS Jul 2021'!T72=""),IF(($G$6&lt;'ESS Jul 2021'!R72),(0),($G$6-'ESS Jul 2021'!R72)*'ESS Jul 2021'!S72/100),IF(AND('ESS Jul 2021'!P72&gt;0,'ESS Jul 2021'!R72=""),IF(($G$6&lt;'ESS Jul 2021'!P72),(0),($G$6-'ESS Jul 2021'!P72)*'ESS Jul 2021'!Q72/100),0)))</f>
        <v>0</v>
      </c>
      <c r="G88" s="384">
        <f>$I$6*'ESS Jul 2021'!AH72/100</f>
        <v>131.63972727272724</v>
      </c>
      <c r="H88" s="384">
        <f>$H$6*'ESS Jul 2021'!W72/100</f>
        <v>42.612267272727266</v>
      </c>
      <c r="I88" s="384">
        <f t="shared" si="50"/>
        <v>313.53768909090905</v>
      </c>
      <c r="J88" s="449">
        <f t="shared" si="51"/>
        <v>913.61221090909078</v>
      </c>
      <c r="K88" s="449">
        <f t="shared" si="52"/>
        <v>1254.1507563636362</v>
      </c>
      <c r="L88" s="450">
        <f t="shared" si="58"/>
        <v>1379.565832</v>
      </c>
      <c r="M88" s="449">
        <f>'ESS Jul 2021'!AZ72</f>
        <v>0</v>
      </c>
      <c r="N88" s="449">
        <f>'ESS Jul 2021'!BA72</f>
        <v>0</v>
      </c>
      <c r="O88" s="449">
        <f>'ESS Jul 2021'!BB72</f>
        <v>0</v>
      </c>
      <c r="P88" s="449">
        <f>'ESS Jul 2021'!BC72</f>
        <v>0</v>
      </c>
      <c r="Q88" s="449">
        <f>($E$6*'ESS Jul 2021'!AT72/100)*4</f>
        <v>208.27799999999999</v>
      </c>
      <c r="R88" s="448" t="str">
        <f t="shared" si="59"/>
        <v>No discount</v>
      </c>
      <c r="S88" s="448" t="str">
        <f t="shared" si="60"/>
        <v>Exclusive</v>
      </c>
      <c r="T88" s="475">
        <f t="shared" si="53"/>
        <v>1254.1507563636362</v>
      </c>
      <c r="U88" s="449">
        <f t="shared" si="54"/>
        <v>1254.1507563636362</v>
      </c>
      <c r="V88" s="449">
        <f t="shared" si="55"/>
        <v>1045.8727563636362</v>
      </c>
      <c r="W88" s="449">
        <f t="shared" si="56"/>
        <v>1045.8727563636362</v>
      </c>
      <c r="X88" s="455">
        <f t="shared" si="57"/>
        <v>1150.460032</v>
      </c>
      <c r="Y88" s="455">
        <f t="shared" si="57"/>
        <v>1150.460032</v>
      </c>
      <c r="Z88" s="387">
        <f>'ESS Jul 2021'!BL72</f>
        <v>0</v>
      </c>
      <c r="AA88" s="326" t="str">
        <f>'ESS Jul 2021'!BM72</f>
        <v>n</v>
      </c>
      <c r="AB88" s="504"/>
      <c r="AC88" s="504"/>
      <c r="AD88" s="504"/>
      <c r="AE88" s="504"/>
      <c r="AF88" s="504"/>
      <c r="AG88" s="504"/>
      <c r="AH88" s="504"/>
      <c r="AI88" s="504"/>
      <c r="AJ88" s="504"/>
      <c r="AK88" s="504"/>
      <c r="AL88" s="504"/>
      <c r="AM88" s="504"/>
      <c r="AN88" s="504"/>
    </row>
    <row r="89" spans="1:40" x14ac:dyDescent="0.3">
      <c r="A89" s="319" t="str">
        <f>'ESS Jul 2021'!K73</f>
        <v>Powershop</v>
      </c>
      <c r="B89" s="383" t="str">
        <f>'ESS Jul 2021'!L73</f>
        <v>Carbon neutral</v>
      </c>
      <c r="C89" s="384">
        <f>IF('ESS Jul 2021'!BP73=0,91*'ESS Jul 2021'!M73/100,(91*'ESS Jul 2021'!M73/100)+'ESS Jul 2021'!BP73/4)</f>
        <v>129.21999999999997</v>
      </c>
      <c r="D89" s="384">
        <f>IF('ESS Jul 2021'!O73="",$G$6*'ESS Jul 2021'!N73/100,IF($G$6&gt;='ESS Jul 2021'!P73,('ESS Jul 2021'!P73*'ESS Jul 2021'!N73/100),($G$6*'ESS Jul 2021'!N73/100)))</f>
        <v>46.480200000000004</v>
      </c>
      <c r="E89" s="384">
        <f>IF(AND('ESS Jul 2021'!P73&gt;0,'ESS Jul 2021'!R73&gt;0),IF($G$6&lt;'ESS Jul 2021'!P73,0,IF($G$6&lt;=('ESS Jul 2021'!R73+'ESS Jul 2021'!P73),(($G$6-'ESS Jul 2021'!P73)*'ESS Jul 2021'!Q73/100),(('ESS Jul 2021'!R73)*'ESS Jul 2021'!Q73/100))),0)</f>
        <v>0</v>
      </c>
      <c r="F89" s="384">
        <f>IF('ESS Jul 2021'!T73&gt;0,IF(($G$6&lt;'ESS Jul 2021'!T73),(0),($G$6-'ESS Jul 2021'!T73)*'ESS Jul 2021'!U73/100),IF(AND('ESS Jul 2021'!R73&gt;0,'ESS Jul 2021'!T73=""),IF(($G$6&lt;'ESS Jul 2021'!R73),(0),($G$6-'ESS Jul 2021'!R73)*'ESS Jul 2021'!S73/100),IF(AND('ESS Jul 2021'!P73&gt;0,'ESS Jul 2021'!R73=""),IF(($G$6&lt;'ESS Jul 2021'!P73),(0),($G$6-'ESS Jul 2021'!P73)*'ESS Jul 2021'!Q73/100),0)))</f>
        <v>0</v>
      </c>
      <c r="G89" s="384">
        <f>$I$6*'ESS Jul 2021'!AH73/100</f>
        <v>93.854250000000008</v>
      </c>
      <c r="H89" s="384">
        <f>$H$6*'ESS Jul 2021'!W73/100</f>
        <v>38.882474999999992</v>
      </c>
      <c r="I89" s="384">
        <f t="shared" si="50"/>
        <v>308.43692499999997</v>
      </c>
      <c r="J89" s="449">
        <f t="shared" si="51"/>
        <v>716.86770000000001</v>
      </c>
      <c r="K89" s="449">
        <f t="shared" si="52"/>
        <v>1233.7476999999999</v>
      </c>
      <c r="L89" s="450">
        <f t="shared" si="58"/>
        <v>1357.12247</v>
      </c>
      <c r="M89" s="449">
        <f>'ESS Jul 2021'!AZ73</f>
        <v>0</v>
      </c>
      <c r="N89" s="449">
        <f>'ESS Jul 2021'!BA73</f>
        <v>0</v>
      </c>
      <c r="O89" s="449">
        <f>'ESS Jul 2021'!BB73</f>
        <v>0</v>
      </c>
      <c r="P89" s="449">
        <f>'ESS Jul 2021'!BC73</f>
        <v>0</v>
      </c>
      <c r="Q89" s="449">
        <f>($E$6*'ESS Jul 2021'!AT73/100)*4</f>
        <v>148.77000000000001</v>
      </c>
      <c r="R89" s="448" t="str">
        <f t="shared" si="59"/>
        <v>No discount</v>
      </c>
      <c r="S89" s="448" t="str">
        <f t="shared" si="60"/>
        <v>Inclusive</v>
      </c>
      <c r="T89" s="475">
        <f t="shared" si="53"/>
        <v>1233.7476999999999</v>
      </c>
      <c r="U89" s="449">
        <f t="shared" si="54"/>
        <v>1233.7476999999999</v>
      </c>
      <c r="V89" s="449">
        <f t="shared" si="55"/>
        <v>1084.9776999999999</v>
      </c>
      <c r="W89" s="449">
        <f t="shared" si="56"/>
        <v>1084.9776999999999</v>
      </c>
      <c r="X89" s="455">
        <f t="shared" si="57"/>
        <v>1193.4754700000001</v>
      </c>
      <c r="Y89" s="455">
        <f t="shared" si="57"/>
        <v>1193.4754700000001</v>
      </c>
      <c r="Z89" s="387">
        <f>'ESS Jul 2021'!BL73</f>
        <v>0</v>
      </c>
      <c r="AA89" s="326" t="str">
        <f>'ESS Jul 2021'!BM73</f>
        <v>n</v>
      </c>
      <c r="AB89" s="504"/>
      <c r="AC89" s="504"/>
      <c r="AD89" s="504"/>
      <c r="AE89" s="504"/>
      <c r="AF89" s="504"/>
      <c r="AG89" s="504"/>
      <c r="AH89" s="504"/>
      <c r="AI89" s="504"/>
      <c r="AJ89" s="504"/>
      <c r="AK89" s="504"/>
      <c r="AL89" s="504"/>
      <c r="AM89" s="504"/>
      <c r="AN89" s="504"/>
    </row>
    <row r="90" spans="1:40" x14ac:dyDescent="0.3">
      <c r="A90" s="319" t="str">
        <f>'ESS Jul 2021'!K74</f>
        <v>Red Energy</v>
      </c>
      <c r="B90" s="383" t="str">
        <f>'ESS Jul 2021'!L74</f>
        <v>Solar Saver</v>
      </c>
      <c r="C90" s="384">
        <f>IF('ESS Jul 2021'!BP74=0,91*'ESS Jul 2021'!M74/100,(91*'ESS Jul 2021'!M74/100)+'ESS Jul 2021'!BP74/4)</f>
        <v>137.04599999999999</v>
      </c>
      <c r="D90" s="384">
        <f>IF('ESS Jul 2021'!O74="",$G$6*'ESS Jul 2021'!N74/100,IF($G$6&gt;='ESS Jul 2021'!P74,('ESS Jul 2021'!P74*'ESS Jul 2021'!N74/100),($G$6*'ESS Jul 2021'!N74/100)))</f>
        <v>65.787359999999993</v>
      </c>
      <c r="E90" s="384">
        <f>IF(AND('ESS Jul 2021'!P74&gt;0,'ESS Jul 2021'!R74&gt;0),IF($G$6&lt;'ESS Jul 2021'!P74,0,IF($G$6&lt;=('ESS Jul 2021'!R74+'ESS Jul 2021'!P74),(($G$6-'ESS Jul 2021'!P74)*'ESS Jul 2021'!Q74/100),(('ESS Jul 2021'!R74)*'ESS Jul 2021'!Q74/100))),0)</f>
        <v>0</v>
      </c>
      <c r="F90" s="384">
        <f>IF('ESS Jul 2021'!T74&gt;0,IF(($G$6&lt;'ESS Jul 2021'!T74),(0),($G$6-'ESS Jul 2021'!T74)*'ESS Jul 2021'!U74/100),IF(AND('ESS Jul 2021'!R74&gt;0,'ESS Jul 2021'!T74=""),IF(($G$6&lt;'ESS Jul 2021'!R74),(0),($G$6-'ESS Jul 2021'!R74)*'ESS Jul 2021'!S74/100),IF(AND('ESS Jul 2021'!P74&gt;0,'ESS Jul 2021'!R74=""),IF(($G$6&lt;'ESS Jul 2021'!P74),(0),($G$6-'ESS Jul 2021'!P74)*'ESS Jul 2021'!Q74/100),0)))</f>
        <v>0</v>
      </c>
      <c r="G90" s="384">
        <f>$I$6*'ESS Jul 2021'!AH74/100</f>
        <v>114.04713409090908</v>
      </c>
      <c r="H90" s="384">
        <f>$H$6*'ESS Jul 2021'!W74/100</f>
        <v>56.288172272727259</v>
      </c>
      <c r="I90" s="384">
        <f t="shared" si="50"/>
        <v>373.16866636363631</v>
      </c>
      <c r="J90" s="449">
        <f t="shared" si="51"/>
        <v>944.49066545454525</v>
      </c>
      <c r="K90" s="449">
        <f t="shared" si="52"/>
        <v>1492.6746654545452</v>
      </c>
      <c r="L90" s="450">
        <f t="shared" si="58"/>
        <v>1641.9421319999999</v>
      </c>
      <c r="M90" s="449">
        <f>'ESS Jul 2021'!AZ74</f>
        <v>0</v>
      </c>
      <c r="N90" s="449">
        <f>'ESS Jul 2021'!BA74</f>
        <v>0</v>
      </c>
      <c r="O90" s="449">
        <f>'ESS Jul 2021'!BB74</f>
        <v>0</v>
      </c>
      <c r="P90" s="449">
        <f>'ESS Jul 2021'!BC74</f>
        <v>0</v>
      </c>
      <c r="Q90" s="449">
        <f>($E$6*'ESS Jul 2021'!AT74/100)*4</f>
        <v>535.572</v>
      </c>
      <c r="R90" s="448" t="str">
        <f t="shared" si="59"/>
        <v>No discount</v>
      </c>
      <c r="S90" s="448" t="str">
        <f t="shared" si="60"/>
        <v>Inclusive</v>
      </c>
      <c r="T90" s="475">
        <f t="shared" si="53"/>
        <v>1492.6746654545452</v>
      </c>
      <c r="U90" s="449">
        <f t="shared" si="54"/>
        <v>1492.6746654545452</v>
      </c>
      <c r="V90" s="449">
        <f t="shared" si="55"/>
        <v>957.10266545454522</v>
      </c>
      <c r="W90" s="449">
        <f t="shared" si="56"/>
        <v>957.10266545454522</v>
      </c>
      <c r="X90" s="455">
        <f t="shared" si="57"/>
        <v>1052.8129319999998</v>
      </c>
      <c r="Y90" s="455">
        <f t="shared" si="57"/>
        <v>1052.8129319999998</v>
      </c>
      <c r="Z90" s="387">
        <f>'ESS Jul 2021'!BL74</f>
        <v>0</v>
      </c>
      <c r="AA90" s="326" t="str">
        <f>'ESS Jul 2021'!BM74</f>
        <v>n</v>
      </c>
      <c r="AB90" s="504"/>
      <c r="AC90" s="504"/>
      <c r="AD90" s="504"/>
      <c r="AE90" s="504"/>
      <c r="AF90" s="504"/>
      <c r="AG90" s="504"/>
      <c r="AH90" s="504"/>
      <c r="AI90" s="504"/>
      <c r="AJ90" s="504"/>
      <c r="AK90" s="504"/>
      <c r="AL90" s="504"/>
      <c r="AM90" s="504"/>
      <c r="AN90" s="504"/>
    </row>
    <row r="91" spans="1:40" x14ac:dyDescent="0.3">
      <c r="A91" s="319" t="str">
        <f>'ESS Jul 2021'!K75</f>
        <v>Simply Energy</v>
      </c>
      <c r="B91" s="383" t="str">
        <f>'ESS Jul 2021'!L75</f>
        <v>Energy Saver</v>
      </c>
      <c r="C91" s="384">
        <f>IF('ESS Jul 2021'!BP75=0,91*'ESS Jul 2021'!M75/100,(91*'ESS Jul 2021'!M75/100)+'ESS Jul 2021'!BP75/4)</f>
        <v>124.74445454545453</v>
      </c>
      <c r="D91" s="384">
        <f>IF('ESS Jul 2021'!O75="",$G$6*'ESS Jul 2021'!N75/100,IF($G$6&gt;='ESS Jul 2021'!P75,('ESS Jul 2021'!P75*'ESS Jul 2021'!N75/100),($G$6*'ESS Jul 2021'!N75/100)))</f>
        <v>61.431872727272719</v>
      </c>
      <c r="E91" s="384">
        <f>IF(AND('ESS Jul 2021'!P75&gt;0,'ESS Jul 2021'!R75&gt;0),IF($G$6&lt;'ESS Jul 2021'!P75,0,IF($G$6&lt;=('ESS Jul 2021'!R75+'ESS Jul 2021'!P75),(($G$6-'ESS Jul 2021'!P75)*'ESS Jul 2021'!Q75/100),(('ESS Jul 2021'!R75)*'ESS Jul 2021'!Q75/100))),0)</f>
        <v>0</v>
      </c>
      <c r="F91" s="384">
        <f>IF('ESS Jul 2021'!T75&gt;0,IF(($G$6&lt;'ESS Jul 2021'!T75),(0),($G$6-'ESS Jul 2021'!T75)*'ESS Jul 2021'!U75/100),IF(AND('ESS Jul 2021'!R75&gt;0,'ESS Jul 2021'!T75=""),IF(($G$6&lt;'ESS Jul 2021'!R75),(0),($G$6-'ESS Jul 2021'!R75)*'ESS Jul 2021'!S75/100),IF(AND('ESS Jul 2021'!P75&gt;0,'ESS Jul 2021'!R75=""),IF(($G$6&lt;'ESS Jul 2021'!P75),(0),($G$6-'ESS Jul 2021'!P75)*'ESS Jul 2021'!Q75/100),0)))</f>
        <v>0</v>
      </c>
      <c r="G91" s="384">
        <f>$I$6*'ESS Jul 2021'!AH75/100</f>
        <v>139.88752499999998</v>
      </c>
      <c r="H91" s="384">
        <f>$H$6*'ESS Jul 2021'!W75/100</f>
        <v>56.946370909090902</v>
      </c>
      <c r="I91" s="384">
        <f t="shared" si="50"/>
        <v>383.01022318181811</v>
      </c>
      <c r="J91" s="449">
        <f t="shared" si="51"/>
        <v>1033.0630745454544</v>
      </c>
      <c r="K91" s="449">
        <f t="shared" si="52"/>
        <v>1532.0408927272724</v>
      </c>
      <c r="L91" s="450">
        <f t="shared" si="58"/>
        <v>1685.2449819999997</v>
      </c>
      <c r="M91" s="449">
        <f>'ESS Jul 2021'!AZ75</f>
        <v>19</v>
      </c>
      <c r="N91" s="449">
        <f>'ESS Jul 2021'!BA75</f>
        <v>0</v>
      </c>
      <c r="O91" s="449">
        <f>'ESS Jul 2021'!BB75</f>
        <v>0</v>
      </c>
      <c r="P91" s="449">
        <f>'ESS Jul 2021'!BC75</f>
        <v>0</v>
      </c>
      <c r="Q91" s="449">
        <f>($E$6*'ESS Jul 2021'!AT75/100)*4</f>
        <v>163.64700000000002</v>
      </c>
      <c r="R91" s="448" t="str">
        <f t="shared" si="59"/>
        <v>Guaranteed off bill</v>
      </c>
      <c r="S91" s="448" t="str">
        <f t="shared" si="60"/>
        <v>Exclusive</v>
      </c>
      <c r="T91" s="475">
        <f t="shared" si="53"/>
        <v>1240.9531231090907</v>
      </c>
      <c r="U91" s="449">
        <f t="shared" si="54"/>
        <v>1240.9531231090907</v>
      </c>
      <c r="V91" s="449">
        <f t="shared" si="55"/>
        <v>1077.3061231090908</v>
      </c>
      <c r="W91" s="449">
        <f t="shared" si="56"/>
        <v>1077.3061231090908</v>
      </c>
      <c r="X91" s="455">
        <f t="shared" si="57"/>
        <v>1185.03673542</v>
      </c>
      <c r="Y91" s="455">
        <f t="shared" si="57"/>
        <v>1185.03673542</v>
      </c>
      <c r="Z91" s="387">
        <f>'ESS Jul 2021'!BL75</f>
        <v>0</v>
      </c>
      <c r="AA91" s="326" t="str">
        <f>'ESS Jul 2021'!BM75</f>
        <v>n</v>
      </c>
      <c r="AB91" s="504"/>
      <c r="AC91" s="504"/>
      <c r="AD91" s="504"/>
      <c r="AE91" s="504"/>
      <c r="AF91" s="504"/>
      <c r="AG91" s="504"/>
      <c r="AH91" s="504"/>
      <c r="AI91" s="504"/>
      <c r="AJ91" s="504"/>
      <c r="AK91" s="504"/>
      <c r="AL91" s="504"/>
      <c r="AM91" s="504"/>
      <c r="AN91" s="504"/>
    </row>
    <row r="92" spans="1:40" x14ac:dyDescent="0.3">
      <c r="A92" s="319" t="str">
        <f>'ESS Jul 2021'!K76</f>
        <v>1st Energy</v>
      </c>
      <c r="B92" s="383" t="str">
        <f>'ESS Jul 2021'!L76</f>
        <v>Solar Bonus</v>
      </c>
      <c r="C92" s="384">
        <f>IF('ESS Jul 2021'!BP76=0,91*'ESS Jul 2021'!M76/100,(91*'ESS Jul 2021'!M76/100)+'ESS Jul 2021'!BP76/4)</f>
        <v>151.05999999999997</v>
      </c>
      <c r="D92" s="384">
        <f>IF('ESS Jul 2021'!O76="",$G$6*'ESS Jul 2021'!N76/100,IF($G$6&gt;='ESS Jul 2021'!P76,('ESS Jul 2021'!P76*'ESS Jul 2021'!N76/100),($G$6*'ESS Jul 2021'!N76/100)))</f>
        <v>51.940810909090914</v>
      </c>
      <c r="E92" s="384">
        <f>IF(AND('ESS Jul 2021'!P76&gt;0,'ESS Jul 2021'!R76&gt;0),IF($G$6&lt;'ESS Jul 2021'!P76,0,IF($G$6&lt;=('ESS Jul 2021'!R76+'ESS Jul 2021'!P76),(($G$6-'ESS Jul 2021'!P76)*'ESS Jul 2021'!Q76/100),(('ESS Jul 2021'!R76)*'ESS Jul 2021'!Q76/100))),0)</f>
        <v>0</v>
      </c>
      <c r="F92" s="384">
        <f>IF('ESS Jul 2021'!T76&gt;0,IF(($G$6&lt;'ESS Jul 2021'!T76),(0),($G$6-'ESS Jul 2021'!T76)*'ESS Jul 2021'!U76/100),IF(AND('ESS Jul 2021'!R76&gt;0,'ESS Jul 2021'!T76=""),IF(($G$6&lt;'ESS Jul 2021'!R76),(0),($G$6-'ESS Jul 2021'!R76)*'ESS Jul 2021'!S76/100),IF(AND('ESS Jul 2021'!P76&gt;0,'ESS Jul 2021'!R76=""),IF(($G$6&lt;'ESS Jul 2021'!P76),(0),($G$6-'ESS Jul 2021'!P76)*'ESS Jul 2021'!Q76/100),0)))</f>
        <v>0</v>
      </c>
      <c r="G92" s="384">
        <f>$I$6*'ESS Jul 2021'!AH76/100</f>
        <v>116.03798181818182</v>
      </c>
      <c r="H92" s="384">
        <f>$H$6*'ESS Jul 2021'!W76/100</f>
        <v>47.682834545454533</v>
      </c>
      <c r="I92" s="384">
        <f t="shared" si="50"/>
        <v>366.72162727272723</v>
      </c>
      <c r="J92" s="449">
        <f t="shared" si="51"/>
        <v>862.64650909090903</v>
      </c>
      <c r="K92" s="449">
        <f t="shared" si="52"/>
        <v>1466.8865090909089</v>
      </c>
      <c r="L92" s="450">
        <f t="shared" si="58"/>
        <v>1613.5751599999999</v>
      </c>
      <c r="M92" s="449">
        <f>'ESS Jul 2021'!AZ76</f>
        <v>0</v>
      </c>
      <c r="N92" s="449">
        <f>'ESS Jul 2021'!BA76</f>
        <v>0</v>
      </c>
      <c r="O92" s="449">
        <f>'ESS Jul 2021'!BB76</f>
        <v>0</v>
      </c>
      <c r="P92" s="449">
        <f>'ESS Jul 2021'!BC76</f>
        <v>0</v>
      </c>
      <c r="Q92" s="449">
        <f>($E$6*'ESS Jul 2021'!AT76/100)*4</f>
        <v>327.29400000000004</v>
      </c>
      <c r="R92" s="448" t="str">
        <f t="shared" si="59"/>
        <v>No discount</v>
      </c>
      <c r="S92" s="448" t="str">
        <f t="shared" si="60"/>
        <v>Exclusive</v>
      </c>
      <c r="T92" s="475">
        <f t="shared" si="53"/>
        <v>1466.8865090909089</v>
      </c>
      <c r="U92" s="449">
        <f t="shared" si="54"/>
        <v>1466.8865090909089</v>
      </c>
      <c r="V92" s="449">
        <f t="shared" si="55"/>
        <v>1139.5925090909088</v>
      </c>
      <c r="W92" s="449">
        <f t="shared" si="56"/>
        <v>1139.5925090909088</v>
      </c>
      <c r="X92" s="455">
        <f t="shared" si="57"/>
        <v>1253.5517599999998</v>
      </c>
      <c r="Y92" s="455">
        <f t="shared" si="57"/>
        <v>1253.5517599999998</v>
      </c>
      <c r="Z92" s="387">
        <f>'ESS Jul 2021'!BL76</f>
        <v>0</v>
      </c>
      <c r="AA92" s="326" t="str">
        <f>'ESS Jul 2021'!BM76</f>
        <v>n</v>
      </c>
      <c r="AB92" s="504"/>
      <c r="AC92" s="504"/>
      <c r="AD92" s="504"/>
      <c r="AE92" s="504"/>
      <c r="AF92" s="504"/>
      <c r="AG92" s="504"/>
      <c r="AH92" s="504"/>
      <c r="AI92" s="504"/>
      <c r="AJ92" s="504"/>
      <c r="AK92" s="504"/>
      <c r="AL92" s="504"/>
      <c r="AM92" s="504"/>
      <c r="AN92" s="504"/>
    </row>
    <row r="93" spans="1:40" x14ac:dyDescent="0.3">
      <c r="A93" s="319" t="str">
        <f>'ESS Jul 2021'!K77</f>
        <v>Discover Energy</v>
      </c>
      <c r="B93" s="383" t="str">
        <f>'ESS Jul 2021'!L77</f>
        <v>Solar Smart</v>
      </c>
      <c r="C93" s="384">
        <f>IF('ESS Jul 2021'!BP77=0,91*'ESS Jul 2021'!M77/100,(91*'ESS Jul 2021'!M77/100)+'ESS Jul 2021'!BP77/4)</f>
        <v>120.11999999999998</v>
      </c>
      <c r="D93" s="384">
        <f>IF('ESS Jul 2021'!O77="",$G$6*'ESS Jul 2021'!N77/100,IF($G$6&gt;='ESS Jul 2021'!P77,('ESS Jul 2021'!P77*'ESS Jul 2021'!N77/100),($G$6*'ESS Jul 2021'!N77/100)))</f>
        <v>55.418700000000001</v>
      </c>
      <c r="E93" s="384">
        <f>IF(AND('ESS Jul 2021'!P77&gt;0,'ESS Jul 2021'!R77&gt;0),IF($G$6&lt;'ESS Jul 2021'!P77,0,IF($G$6&lt;=('ESS Jul 2021'!R77+'ESS Jul 2021'!P77),(($G$6-'ESS Jul 2021'!P77)*'ESS Jul 2021'!Q77/100),(('ESS Jul 2021'!R77)*'ESS Jul 2021'!Q77/100))),0)</f>
        <v>0</v>
      </c>
      <c r="F93" s="384">
        <f>IF('ESS Jul 2021'!T77&gt;0,IF(($G$6&lt;'ESS Jul 2021'!T77),(0),($G$6-'ESS Jul 2021'!T77)*'ESS Jul 2021'!U77/100),IF(AND('ESS Jul 2021'!R77&gt;0,'ESS Jul 2021'!T77=""),IF(($G$6&lt;'ESS Jul 2021'!R77),(0),($G$6-'ESS Jul 2021'!R77)*'ESS Jul 2021'!S77/100),IF(AND('ESS Jul 2021'!P77&gt;0,'ESS Jul 2021'!R77=""),IF(($G$6&lt;'ESS Jul 2021'!P77),(0),($G$6-'ESS Jul 2021'!P77)*'ESS Jul 2021'!Q77/100),0)))</f>
        <v>0</v>
      </c>
      <c r="G93" s="384">
        <f>$I$6*'ESS Jul 2021'!AH77/100</f>
        <v>129.60825</v>
      </c>
      <c r="H93" s="384">
        <f>$H$6*'ESS Jul 2021'!W77/100</f>
        <v>52.022069999999992</v>
      </c>
      <c r="I93" s="384">
        <f t="shared" si="50"/>
        <v>357.16901999999993</v>
      </c>
      <c r="J93" s="449">
        <f t="shared" si="51"/>
        <v>948.19607999999982</v>
      </c>
      <c r="K93" s="449">
        <f t="shared" si="52"/>
        <v>1428.6760799999997</v>
      </c>
      <c r="L93" s="450">
        <f t="shared" si="58"/>
        <v>1571.5436879999997</v>
      </c>
      <c r="M93" s="449">
        <f>'ESS Jul 2021'!AZ77</f>
        <v>0</v>
      </c>
      <c r="N93" s="449">
        <f>'ESS Jul 2021'!BA77</f>
        <v>21</v>
      </c>
      <c r="O93" s="449">
        <f>'ESS Jul 2021'!BB77</f>
        <v>0</v>
      </c>
      <c r="P93" s="449">
        <f>'ESS Jul 2021'!BC77</f>
        <v>0</v>
      </c>
      <c r="Q93" s="449">
        <f>($E$6*'ESS Jul 2021'!AT77/100)*4</f>
        <v>476.06400000000002</v>
      </c>
      <c r="R93" s="448" t="str">
        <f t="shared" si="59"/>
        <v>Guaranteed off usage</v>
      </c>
      <c r="S93" s="448" t="str">
        <f t="shared" si="60"/>
        <v>Exclusive</v>
      </c>
      <c r="T93" s="475">
        <f t="shared" si="53"/>
        <v>1229.5549031999999</v>
      </c>
      <c r="U93" s="449">
        <f t="shared" si="54"/>
        <v>1229.5549031999999</v>
      </c>
      <c r="V93" s="449">
        <f t="shared" si="55"/>
        <v>753.49090319999982</v>
      </c>
      <c r="W93" s="449">
        <f t="shared" si="56"/>
        <v>753.49090319999982</v>
      </c>
      <c r="X93" s="455">
        <f t="shared" si="57"/>
        <v>828.83999351999989</v>
      </c>
      <c r="Y93" s="455">
        <f t="shared" si="57"/>
        <v>828.83999351999989</v>
      </c>
      <c r="Z93" s="387">
        <f>'ESS Jul 2021'!BL77</f>
        <v>0</v>
      </c>
      <c r="AA93" s="326" t="str">
        <f>'ESS Jul 2021'!BM77</f>
        <v>n</v>
      </c>
      <c r="AB93" s="504"/>
      <c r="AC93" s="504"/>
      <c r="AD93" s="504"/>
      <c r="AE93" s="504"/>
      <c r="AF93" s="504"/>
      <c r="AG93" s="504"/>
      <c r="AH93" s="504"/>
      <c r="AI93" s="504"/>
      <c r="AJ93" s="504"/>
      <c r="AK93" s="504"/>
      <c r="AL93" s="504"/>
      <c r="AM93" s="504"/>
      <c r="AN93" s="504"/>
    </row>
    <row r="94" spans="1:40" x14ac:dyDescent="0.3">
      <c r="A94" s="319" t="str">
        <f>'ESS Jul 2021'!K78</f>
        <v>Enova Energy</v>
      </c>
      <c r="B94" s="383" t="str">
        <f>'ESS Jul 2021'!L78</f>
        <v>Solar Premium</v>
      </c>
      <c r="C94" s="384">
        <f>IF('ESS Jul 2021'!BP78=0,91*'ESS Jul 2021'!M78/100,(91*'ESS Jul 2021'!M78/100)+'ESS Jul 2021'!BP78/4)</f>
        <v>121.03</v>
      </c>
      <c r="D94" s="384">
        <f>IF('ESS Jul 2021'!O78="",$G$6*'ESS Jul 2021'!N78/100,IF($G$6&gt;='ESS Jul 2021'!P78,('ESS Jul 2021'!P78*'ESS Jul 2021'!N78/100),($G$6*'ESS Jul 2021'!N78/100)))</f>
        <v>58.815330000000003</v>
      </c>
      <c r="E94" s="384">
        <f>IF(AND('ESS Jul 2021'!P78&gt;0,'ESS Jul 2021'!R78&gt;0),IF($G$6&lt;'ESS Jul 2021'!P78,0,IF($G$6&lt;=('ESS Jul 2021'!R78+'ESS Jul 2021'!P78),(($G$6-'ESS Jul 2021'!P78)*'ESS Jul 2021'!Q78/100),(('ESS Jul 2021'!R78)*'ESS Jul 2021'!Q78/100))),0)</f>
        <v>0</v>
      </c>
      <c r="F94" s="384">
        <f>IF('ESS Jul 2021'!T78&gt;0,IF(($G$6&lt;'ESS Jul 2021'!T78),(0),($G$6-'ESS Jul 2021'!T78)*'ESS Jul 2021'!U78/100),IF(AND('ESS Jul 2021'!R78&gt;0,'ESS Jul 2021'!T78=""),IF(($G$6&lt;'ESS Jul 2021'!R78),(0),($G$6-'ESS Jul 2021'!R78)*'ESS Jul 2021'!S78/100),IF(AND('ESS Jul 2021'!P78&gt;0,'ESS Jul 2021'!R78=""),IF(($G$6&lt;'ESS Jul 2021'!P78),(0),($G$6-'ESS Jul 2021'!P78)*'ESS Jul 2021'!Q78/100),0)))</f>
        <v>0</v>
      </c>
      <c r="G94" s="384">
        <f>$I$6*'ESS Jul 2021'!AH78/100</f>
        <v>111.284325</v>
      </c>
      <c r="H94" s="384">
        <f>$H$6*'ESS Jul 2021'!W78/100</f>
        <v>44.245574999999988</v>
      </c>
      <c r="I94" s="384">
        <f t="shared" si="50"/>
        <v>335.37522999999993</v>
      </c>
      <c r="J94" s="449">
        <f t="shared" si="51"/>
        <v>857.38091999999972</v>
      </c>
      <c r="K94" s="449">
        <f t="shared" si="52"/>
        <v>1341.5009199999997</v>
      </c>
      <c r="L94" s="450">
        <f t="shared" si="58"/>
        <v>1475.6510119999998</v>
      </c>
      <c r="M94" s="449">
        <f>'ESS Jul 2021'!AZ78</f>
        <v>0</v>
      </c>
      <c r="N94" s="449">
        <f>'ESS Jul 2021'!BA78</f>
        <v>0</v>
      </c>
      <c r="O94" s="449">
        <f>'ESS Jul 2021'!BB78</f>
        <v>0</v>
      </c>
      <c r="P94" s="449">
        <f>'ESS Jul 2021'!BC78</f>
        <v>0</v>
      </c>
      <c r="Q94" s="449">
        <f>($E$6*'ESS Jul 2021'!AT78/100)*4</f>
        <v>357.048</v>
      </c>
      <c r="R94" s="448" t="str">
        <f t="shared" si="59"/>
        <v>No discount</v>
      </c>
      <c r="S94" s="448" t="str">
        <f t="shared" si="60"/>
        <v>Exclusive</v>
      </c>
      <c r="T94" s="475">
        <f t="shared" si="53"/>
        <v>1341.5009199999997</v>
      </c>
      <c r="U94" s="449">
        <f t="shared" si="54"/>
        <v>1341.5009199999997</v>
      </c>
      <c r="V94" s="449">
        <f t="shared" si="55"/>
        <v>984.45291999999972</v>
      </c>
      <c r="W94" s="449">
        <f t="shared" si="56"/>
        <v>984.45291999999972</v>
      </c>
      <c r="X94" s="455">
        <f t="shared" si="57"/>
        <v>1082.8982119999998</v>
      </c>
      <c r="Y94" s="455">
        <f t="shared" si="57"/>
        <v>1082.8982119999998</v>
      </c>
      <c r="Z94" s="387">
        <f>'ESS Jul 2021'!BL78</f>
        <v>0</v>
      </c>
      <c r="AA94" s="326" t="str">
        <f>'ESS Jul 2021'!BM78</f>
        <v>n</v>
      </c>
      <c r="AB94" s="504"/>
      <c r="AC94" s="504"/>
      <c r="AD94" s="504"/>
      <c r="AE94" s="504"/>
      <c r="AF94" s="504"/>
      <c r="AG94" s="504"/>
      <c r="AH94" s="504"/>
      <c r="AI94" s="504"/>
      <c r="AJ94" s="504"/>
      <c r="AK94" s="504"/>
      <c r="AL94" s="504"/>
      <c r="AM94" s="504"/>
      <c r="AN94" s="504"/>
    </row>
    <row r="95" spans="1:40" x14ac:dyDescent="0.3">
      <c r="A95" s="319" t="str">
        <f>'ESS Jul 2021'!K79</f>
        <v>Future X Power</v>
      </c>
      <c r="B95" s="383" t="str">
        <f>'ESS Jul 2021'!L79</f>
        <v>Flexi Saver</v>
      </c>
      <c r="C95" s="384">
        <f>IF('ESS Jul 2021'!BP79=0,91*'ESS Jul 2021'!M79/100,(91*'ESS Jul 2021'!M79/100)+'ESS Jul 2021'!BP79/4)</f>
        <v>107.24763636363633</v>
      </c>
      <c r="D95" s="384">
        <f>IF('ESS Jul 2021'!O79="",$G$6*'ESS Jul 2021'!N79/100,IF($G$6&gt;='ESS Jul 2021'!P79,('ESS Jul 2021'!P79*'ESS Jul 2021'!N79/100),($G$6*'ESS Jul 2021'!N79/100)))</f>
        <v>47.032761818181818</v>
      </c>
      <c r="E95" s="384">
        <f>IF(AND('ESS Jul 2021'!P79&gt;0,'ESS Jul 2021'!R79&gt;0),IF($G$6&lt;'ESS Jul 2021'!P79,0,IF($G$6&lt;=('ESS Jul 2021'!R79+'ESS Jul 2021'!P79),(($G$6-'ESS Jul 2021'!P79)*'ESS Jul 2021'!Q79/100),(('ESS Jul 2021'!R79)*'ESS Jul 2021'!Q79/100))),0)</f>
        <v>0</v>
      </c>
      <c r="F95" s="384">
        <f>IF('ESS Jul 2021'!T79&gt;0,IF(($G$6&lt;'ESS Jul 2021'!T79),(0),($G$6-'ESS Jul 2021'!T79)*'ESS Jul 2021'!U79/100),IF(AND('ESS Jul 2021'!R79&gt;0,'ESS Jul 2021'!T79=""),IF(($G$6&lt;'ESS Jul 2021'!R79),(0),($G$6-'ESS Jul 2021'!R79)*'ESS Jul 2021'!S79/100),IF(AND('ESS Jul 2021'!P79&gt;0,'ESS Jul 2021'!R79=""),IF(($G$6&lt;'ESS Jul 2021'!P79),(0),($G$6-'ESS Jul 2021'!P79)*'ESS Jul 2021'!Q79/100),0)))</f>
        <v>0</v>
      </c>
      <c r="G95" s="384">
        <f>$I$6*'ESS Jul 2021'!AH79/100</f>
        <v>97.348390909090909</v>
      </c>
      <c r="H95" s="384">
        <f>$H$6*'ESS Jul 2021'!W79/100</f>
        <v>46.805236363636361</v>
      </c>
      <c r="I95" s="384">
        <f t="shared" si="50"/>
        <v>298.43402545454541</v>
      </c>
      <c r="J95" s="449">
        <f t="shared" si="51"/>
        <v>764.7455563636363</v>
      </c>
      <c r="K95" s="449">
        <f t="shared" si="52"/>
        <v>1193.7361018181816</v>
      </c>
      <c r="L95" s="450">
        <f t="shared" si="58"/>
        <v>1313.1097119999999</v>
      </c>
      <c r="M95" s="449">
        <f>'ESS Jul 2021'!AZ79</f>
        <v>0</v>
      </c>
      <c r="N95" s="449">
        <f>'ESS Jul 2021'!BA79</f>
        <v>0</v>
      </c>
      <c r="O95" s="449">
        <f>'ESS Jul 2021'!BB79</f>
        <v>0</v>
      </c>
      <c r="P95" s="449">
        <f>'ESS Jul 2021'!BC79</f>
        <v>0</v>
      </c>
      <c r="Q95" s="449">
        <f>($E$6*'ESS Jul 2021'!AT79/100)*4</f>
        <v>119.01600000000001</v>
      </c>
      <c r="R95" s="448" t="str">
        <f t="shared" si="59"/>
        <v>No discount</v>
      </c>
      <c r="S95" s="448" t="str">
        <f t="shared" si="60"/>
        <v>Exclusive</v>
      </c>
      <c r="T95" s="475">
        <f t="shared" si="53"/>
        <v>1193.7361018181816</v>
      </c>
      <c r="U95" s="449">
        <f t="shared" si="54"/>
        <v>1193.7361018181816</v>
      </c>
      <c r="V95" s="449">
        <f t="shared" si="55"/>
        <v>1074.7201018181815</v>
      </c>
      <c r="W95" s="449">
        <f t="shared" si="56"/>
        <v>1074.7201018181815</v>
      </c>
      <c r="X95" s="455">
        <f t="shared" si="57"/>
        <v>1182.1921119999997</v>
      </c>
      <c r="Y95" s="455">
        <f t="shared" si="57"/>
        <v>1182.1921119999997</v>
      </c>
      <c r="Z95" s="387">
        <f>'ESS Jul 2021'!BL79</f>
        <v>0</v>
      </c>
      <c r="AA95" s="326" t="str">
        <f>'ESS Jul 2021'!BM79</f>
        <v>n</v>
      </c>
      <c r="AB95" s="504"/>
      <c r="AC95" s="504"/>
      <c r="AD95" s="504"/>
      <c r="AE95" s="504"/>
      <c r="AF95" s="504"/>
      <c r="AG95" s="504"/>
      <c r="AH95" s="504"/>
      <c r="AI95" s="504"/>
      <c r="AJ95" s="504"/>
      <c r="AK95" s="504"/>
      <c r="AL95" s="504"/>
      <c r="AM95" s="504"/>
      <c r="AN95" s="504"/>
    </row>
    <row r="96" spans="1:40" x14ac:dyDescent="0.3">
      <c r="A96" s="319" t="str">
        <f>'ESS Jul 2021'!K80</f>
        <v>GloBird Energy</v>
      </c>
      <c r="B96" s="383" t="str">
        <f>'ESS Jul 2021'!L80</f>
        <v>UltraSave</v>
      </c>
      <c r="C96" s="384">
        <f>IF('ESS Jul 2021'!BP80=0,91*'ESS Jul 2021'!M80/100,(91*'ESS Jul 2021'!M80/100)+'ESS Jul 2021'!BP80/4)</f>
        <v>125.58</v>
      </c>
      <c r="D96" s="384">
        <f>IF('ESS Jul 2021'!O80="",$G$6*'ESS Jul 2021'!N80/100,IF($G$6&gt;='ESS Jul 2021'!P80,('ESS Jul 2021'!P80*'ESS Jul 2021'!N80/100),($G$6*'ESS Jul 2021'!N80/100)))</f>
        <v>50.949450000000006</v>
      </c>
      <c r="E96" s="384">
        <f>IF(AND('ESS Jul 2021'!P80&gt;0,'ESS Jul 2021'!R80&gt;0),IF($G$6&lt;'ESS Jul 2021'!P80,0,IF($G$6&lt;=('ESS Jul 2021'!R80+'ESS Jul 2021'!P80),(($G$6-'ESS Jul 2021'!P80)*'ESS Jul 2021'!Q80/100),(('ESS Jul 2021'!R80)*'ESS Jul 2021'!Q80/100))),0)</f>
        <v>0</v>
      </c>
      <c r="F96" s="384">
        <f>IF('ESS Jul 2021'!T80&gt;0,IF(($G$6&lt;'ESS Jul 2021'!T80),(0),($G$6-'ESS Jul 2021'!T80)*'ESS Jul 2021'!U80/100),IF(AND('ESS Jul 2021'!R80&gt;0,'ESS Jul 2021'!T80=""),IF(($G$6&lt;'ESS Jul 2021'!R80),(0),($G$6-'ESS Jul 2021'!R80)*'ESS Jul 2021'!S80/100),IF(AND('ESS Jul 2021'!P80&gt;0,'ESS Jul 2021'!R80=""),IF(($G$6&lt;'ESS Jul 2021'!P80),(0),($G$6-'ESS Jul 2021'!P80)*'ESS Jul 2021'!Q80/100),0)))</f>
        <v>0</v>
      </c>
      <c r="G96" s="384">
        <f>$I$6*'ESS Jul 2021'!AH80/100</f>
        <v>93.407325</v>
      </c>
      <c r="H96" s="384">
        <f>$H$6*'ESS Jul 2021'!W80/100</f>
        <v>45.854504999999989</v>
      </c>
      <c r="I96" s="384">
        <f t="shared" si="50"/>
        <v>315.79128000000003</v>
      </c>
      <c r="J96" s="449">
        <f t="shared" si="51"/>
        <v>760.84512000000018</v>
      </c>
      <c r="K96" s="449">
        <f t="shared" si="52"/>
        <v>1263.1651200000001</v>
      </c>
      <c r="L96" s="450">
        <f t="shared" si="58"/>
        <v>1389.4816320000002</v>
      </c>
      <c r="M96" s="449">
        <f>'ESS Jul 2021'!AZ80</f>
        <v>0</v>
      </c>
      <c r="N96" s="449">
        <f>'ESS Jul 2021'!BA80</f>
        <v>0</v>
      </c>
      <c r="O96" s="449">
        <f>'ESS Jul 2021'!BB80</f>
        <v>0</v>
      </c>
      <c r="P96" s="449">
        <f>'ESS Jul 2021'!BC80</f>
        <v>0</v>
      </c>
      <c r="Q96" s="449">
        <f>($E$6*'ESS Jul 2021'!AT80/100)*4</f>
        <v>89.262</v>
      </c>
      <c r="R96" s="448" t="str">
        <f t="shared" si="59"/>
        <v>No discount</v>
      </c>
      <c r="S96" s="448" t="str">
        <f t="shared" si="60"/>
        <v>Exclusive</v>
      </c>
      <c r="T96" s="475">
        <f t="shared" si="53"/>
        <v>1263.1651200000001</v>
      </c>
      <c r="U96" s="449">
        <f t="shared" si="54"/>
        <v>1263.1651200000001</v>
      </c>
      <c r="V96" s="449">
        <f t="shared" si="55"/>
        <v>1173.9031200000002</v>
      </c>
      <c r="W96" s="449">
        <f t="shared" si="56"/>
        <v>1173.9031200000002</v>
      </c>
      <c r="X96" s="455">
        <f t="shared" si="57"/>
        <v>1291.2934320000004</v>
      </c>
      <c r="Y96" s="455">
        <f t="shared" si="57"/>
        <v>1291.2934320000004</v>
      </c>
      <c r="Z96" s="387">
        <f>'ESS Jul 2021'!BL80</f>
        <v>0</v>
      </c>
      <c r="AA96" s="326" t="str">
        <f>'ESS Jul 2021'!BM80</f>
        <v>n</v>
      </c>
      <c r="AB96" s="504"/>
      <c r="AC96" s="504"/>
      <c r="AD96" s="504"/>
      <c r="AE96" s="504"/>
      <c r="AF96" s="504"/>
      <c r="AG96" s="504"/>
      <c r="AH96" s="504"/>
      <c r="AI96" s="504"/>
      <c r="AJ96" s="504"/>
      <c r="AK96" s="504"/>
      <c r="AL96" s="504"/>
      <c r="AM96" s="504"/>
      <c r="AN96" s="504"/>
    </row>
    <row r="97" spans="1:40" x14ac:dyDescent="0.3">
      <c r="A97" s="319" t="str">
        <f>'ESS Jul 2021'!K81</f>
        <v>Kogan Energy</v>
      </c>
      <c r="B97" s="383" t="str">
        <f>'ESS Jul 2021'!L81</f>
        <v>Market offer</v>
      </c>
      <c r="C97" s="384">
        <f>IF('ESS Jul 2021'!BP81=0,91*'ESS Jul 2021'!M81/100,(91*'ESS Jul 2021'!M81/100)+'ESS Jul 2021'!BP81/4)</f>
        <v>125.29045454545452</v>
      </c>
      <c r="D97" s="384">
        <f>IF('ESS Jul 2021'!O81="",$G$6*'ESS Jul 2021'!N81/100,IF($G$6&gt;='ESS Jul 2021'!P81,('ESS Jul 2021'!P81*'ESS Jul 2021'!N81/100),($G$6*'ESS Jul 2021'!N81/100)))</f>
        <v>42.872296363636359</v>
      </c>
      <c r="E97" s="384">
        <f>IF(AND('ESS Jul 2021'!P81&gt;0,'ESS Jul 2021'!R81&gt;0),IF($G$6&lt;'ESS Jul 2021'!P81,0,IF($G$6&lt;=('ESS Jul 2021'!R81+'ESS Jul 2021'!P81),(($G$6-'ESS Jul 2021'!P81)*'ESS Jul 2021'!Q81/100),(('ESS Jul 2021'!R81)*'ESS Jul 2021'!Q81/100))),0)</f>
        <v>0</v>
      </c>
      <c r="F97" s="384">
        <f>IF('ESS Jul 2021'!T81&gt;0,IF(($G$6&lt;'ESS Jul 2021'!T81),(0),($G$6-'ESS Jul 2021'!T81)*'ESS Jul 2021'!U81/100),IF(AND('ESS Jul 2021'!R81&gt;0,'ESS Jul 2021'!T81=""),IF(($G$6&lt;'ESS Jul 2021'!R81),(0),($G$6-'ESS Jul 2021'!R81)*'ESS Jul 2021'!S81/100),IF(AND('ESS Jul 2021'!P81&gt;0,'ESS Jul 2021'!R81=""),IF(($G$6&lt;'ESS Jul 2021'!P81),(0),($G$6-'ESS Jul 2021'!P81)*'ESS Jul 2021'!Q81/100),0)))</f>
        <v>0</v>
      </c>
      <c r="G97" s="384">
        <f>$I$6*'ESS Jul 2021'!AH81/100</f>
        <v>96.170134090909102</v>
      </c>
      <c r="H97" s="384">
        <f>$H$6*'ESS Jul 2021'!W81/100</f>
        <v>37.102900909090906</v>
      </c>
      <c r="I97" s="384">
        <f t="shared" si="50"/>
        <v>301.4357859090909</v>
      </c>
      <c r="J97" s="449">
        <f t="shared" si="51"/>
        <v>704.58132545454555</v>
      </c>
      <c r="K97" s="449">
        <f t="shared" si="52"/>
        <v>1205.7431436363636</v>
      </c>
      <c r="L97" s="450">
        <f t="shared" si="58"/>
        <v>1326.317458</v>
      </c>
      <c r="M97" s="449">
        <f>'ESS Jul 2021'!AZ81</f>
        <v>0</v>
      </c>
      <c r="N97" s="449">
        <f>'ESS Jul 2021'!BA81</f>
        <v>0</v>
      </c>
      <c r="O97" s="449">
        <f>'ESS Jul 2021'!BB81</f>
        <v>0</v>
      </c>
      <c r="P97" s="449">
        <f>'ESS Jul 2021'!BC81</f>
        <v>0</v>
      </c>
      <c r="Q97" s="449">
        <f>($E$6*'ESS Jul 2021'!AT81/100)*4</f>
        <v>129.4299</v>
      </c>
      <c r="R97" s="448" t="str">
        <f t="shared" si="59"/>
        <v>No discount</v>
      </c>
      <c r="S97" s="448" t="str">
        <f t="shared" si="60"/>
        <v>Exclusive</v>
      </c>
      <c r="T97" s="475">
        <f t="shared" si="53"/>
        <v>1205.7431436363636</v>
      </c>
      <c r="U97" s="449">
        <f t="shared" si="54"/>
        <v>1205.7431436363636</v>
      </c>
      <c r="V97" s="449">
        <f t="shared" si="55"/>
        <v>1076.3132436363635</v>
      </c>
      <c r="W97" s="449">
        <f t="shared" si="56"/>
        <v>1076.3132436363635</v>
      </c>
      <c r="X97" s="455">
        <f t="shared" ref="X97:Y99" si="61">V97*1.1</f>
        <v>1183.9445679999999</v>
      </c>
      <c r="Y97" s="455">
        <f t="shared" si="61"/>
        <v>1183.9445679999999</v>
      </c>
      <c r="Z97" s="387">
        <f>'ESS Jul 2021'!BL81</f>
        <v>0</v>
      </c>
      <c r="AA97" s="326" t="str">
        <f>'ESS Jul 2021'!BM81</f>
        <v>n</v>
      </c>
      <c r="AB97" s="504"/>
      <c r="AC97" s="504"/>
      <c r="AD97" s="504"/>
      <c r="AE97" s="504"/>
      <c r="AF97" s="504"/>
      <c r="AG97" s="504"/>
      <c r="AH97" s="504"/>
      <c r="AI97" s="504"/>
      <c r="AJ97" s="504"/>
      <c r="AK97" s="504"/>
      <c r="AL97" s="504"/>
      <c r="AM97" s="504"/>
      <c r="AN97" s="504"/>
    </row>
    <row r="98" spans="1:40" x14ac:dyDescent="0.3">
      <c r="A98" s="319" t="str">
        <f>'ESS Jul 2021'!K82</f>
        <v>ReAmped Energy</v>
      </c>
      <c r="B98" s="383" t="str">
        <f>'ESS Jul 2021'!L82</f>
        <v>Solar</v>
      </c>
      <c r="C98" s="384">
        <f>IF('ESS Jul 2021'!BP82=0,91*'ESS Jul 2021'!M82/100,(91*'ESS Jul 2021'!M82/100)+'ESS Jul 2021'!BP82/4)</f>
        <v>127.45790909090907</v>
      </c>
      <c r="D98" s="384">
        <f>IF('ESS Jul 2021'!O82="",$G$6*'ESS Jul 2021'!N82/100,IF($G$6&gt;='ESS Jul 2021'!P82,('ESS Jul 2021'!P82*'ESS Jul 2021'!N82/100),($G$6*'ESS Jul 2021'!N82/100)))</f>
        <v>61.919427272727269</v>
      </c>
      <c r="E98" s="384">
        <f>IF(AND('ESS Jul 2021'!P82&gt;0,'ESS Jul 2021'!R82&gt;0),IF($G$6&lt;'ESS Jul 2021'!P82,0,IF($G$6&lt;=('ESS Jul 2021'!R82+'ESS Jul 2021'!P82),(($G$6-'ESS Jul 2021'!P82)*'ESS Jul 2021'!Q82/100),(('ESS Jul 2021'!R82)*'ESS Jul 2021'!Q82/100))),0)</f>
        <v>0</v>
      </c>
      <c r="F98" s="384">
        <f>IF('ESS Jul 2021'!T82&gt;0,IF(($G$6&lt;'ESS Jul 2021'!T82),(0),($G$6-'ESS Jul 2021'!T82)*'ESS Jul 2021'!U82/100),IF(AND('ESS Jul 2021'!R82&gt;0,'ESS Jul 2021'!T82=""),IF(($G$6&lt;'ESS Jul 2021'!R82),(0),($G$6-'ESS Jul 2021'!R82)*'ESS Jul 2021'!S82/100),IF(AND('ESS Jul 2021'!P82&gt;0,'ESS Jul 2021'!R82=""),IF(($G$6&lt;'ESS Jul 2021'!P82),(0),($G$6-'ESS Jul 2021'!P82)*'ESS Jul 2021'!Q82/100),0)))</f>
        <v>0</v>
      </c>
      <c r="G98" s="384">
        <f>$I$6*'ESS Jul 2021'!AH82/100</f>
        <v>144.15362727272725</v>
      </c>
      <c r="H98" s="384">
        <f>$H$6*'ESS Jul 2021'!W82/100</f>
        <v>58.189634999999988</v>
      </c>
      <c r="I98" s="384">
        <f t="shared" si="50"/>
        <v>391.7205986363636</v>
      </c>
      <c r="J98" s="449">
        <f t="shared" si="51"/>
        <v>1057.0507581818181</v>
      </c>
      <c r="K98" s="449">
        <f t="shared" si="52"/>
        <v>1566.8823945454544</v>
      </c>
      <c r="L98" s="450">
        <f t="shared" si="58"/>
        <v>1723.5706339999999</v>
      </c>
      <c r="M98" s="449">
        <f>'ESS Jul 2021'!AZ82</f>
        <v>0</v>
      </c>
      <c r="N98" s="449">
        <f>'ESS Jul 2021'!BA82</f>
        <v>0</v>
      </c>
      <c r="O98" s="449">
        <f>'ESS Jul 2021'!BB82</f>
        <v>0</v>
      </c>
      <c r="P98" s="449">
        <f>'ESS Jul 2021'!BC82</f>
        <v>0</v>
      </c>
      <c r="Q98" s="449">
        <f>($E$6*'ESS Jul 2021'!AT82/100)*4</f>
        <v>624.83400000000006</v>
      </c>
      <c r="R98" s="448" t="str">
        <f t="shared" si="59"/>
        <v>No discount</v>
      </c>
      <c r="S98" s="448" t="str">
        <f t="shared" si="60"/>
        <v>Exclusive</v>
      </c>
      <c r="T98" s="475">
        <f t="shared" si="53"/>
        <v>1566.8823945454544</v>
      </c>
      <c r="U98" s="449">
        <f t="shared" si="54"/>
        <v>1566.8823945454544</v>
      </c>
      <c r="V98" s="449">
        <f t="shared" si="55"/>
        <v>942.04839454545436</v>
      </c>
      <c r="W98" s="449">
        <f t="shared" si="56"/>
        <v>942.04839454545436</v>
      </c>
      <c r="X98" s="455">
        <f t="shared" si="61"/>
        <v>1036.2532339999998</v>
      </c>
      <c r="Y98" s="455">
        <f t="shared" si="61"/>
        <v>1036.2532339999998</v>
      </c>
      <c r="Z98" s="387">
        <f>'ESS Jul 2021'!BL82</f>
        <v>0</v>
      </c>
      <c r="AA98" s="326" t="str">
        <f>'ESS Jul 2021'!BM82</f>
        <v>n</v>
      </c>
      <c r="AB98" s="504"/>
      <c r="AC98" s="504"/>
      <c r="AD98" s="504"/>
      <c r="AE98" s="504"/>
      <c r="AF98" s="504"/>
      <c r="AG98" s="504"/>
      <c r="AH98" s="504"/>
      <c r="AI98" s="504"/>
      <c r="AJ98" s="504"/>
      <c r="AK98" s="504"/>
      <c r="AL98" s="504"/>
      <c r="AM98" s="504"/>
      <c r="AN98" s="504"/>
    </row>
    <row r="99" spans="1:40" x14ac:dyDescent="0.3">
      <c r="A99" s="319" t="str">
        <f>'ESS Jul 2021'!K83</f>
        <v>Sumo Power</v>
      </c>
      <c r="B99" s="383" t="str">
        <f>'ESS Jul 2021'!L83</f>
        <v>Assure</v>
      </c>
      <c r="C99" s="384">
        <f>IF('ESS Jul 2021'!BP83=0,91*'ESS Jul 2021'!M83/100,(91*'ESS Jul 2021'!M83/100)+'ESS Jul 2021'!BP83/4)</f>
        <v>136.5</v>
      </c>
      <c r="D99" s="384">
        <f>IF('ESS Jul 2021'!O83="",$G$6*'ESS Jul 2021'!N83/100,IF($G$6&gt;='ESS Jul 2021'!P83,('ESS Jul 2021'!P83*'ESS Jul 2021'!N83/100),($G$6*'ESS Jul 2021'!N83/100)))</f>
        <v>45.586350000000003</v>
      </c>
      <c r="E99" s="384">
        <f>IF(AND('ESS Jul 2021'!P83&gt;0,'ESS Jul 2021'!R83&gt;0),IF($G$6&lt;'ESS Jul 2021'!P83,0,IF($G$6&lt;=('ESS Jul 2021'!R83+'ESS Jul 2021'!P83),(($G$6-'ESS Jul 2021'!P83)*'ESS Jul 2021'!Q83/100),(('ESS Jul 2021'!R83)*'ESS Jul 2021'!Q83/100))),0)</f>
        <v>0</v>
      </c>
      <c r="F99" s="384">
        <f>IF('ESS Jul 2021'!T83&gt;0,IF(($G$6&lt;'ESS Jul 2021'!T83),(0),($G$6-'ESS Jul 2021'!T83)*'ESS Jul 2021'!U83/100),IF(AND('ESS Jul 2021'!R83&gt;0,'ESS Jul 2021'!T83=""),IF(($G$6&lt;'ESS Jul 2021'!R83),(0),($G$6-'ESS Jul 2021'!R83)*'ESS Jul 2021'!S83/100),IF(AND('ESS Jul 2021'!P83&gt;0,'ESS Jul 2021'!R83=""),IF(($G$6&lt;'ESS Jul 2021'!P83),(0),($G$6-'ESS Jul 2021'!P83)*'ESS Jul 2021'!Q83/100),0)))</f>
        <v>0</v>
      </c>
      <c r="G99" s="384">
        <f>$I$6*'ESS Jul 2021'!AH83/100</f>
        <v>107.26199999999999</v>
      </c>
      <c r="H99" s="384">
        <f>$H$6*'ESS Jul 2021'!W83/100</f>
        <v>44.245574999999988</v>
      </c>
      <c r="I99" s="384">
        <f t="shared" si="50"/>
        <v>333.59392499999996</v>
      </c>
      <c r="J99" s="449">
        <f t="shared" si="51"/>
        <v>788.37569999999982</v>
      </c>
      <c r="K99" s="449">
        <f t="shared" si="52"/>
        <v>1334.3756999999998</v>
      </c>
      <c r="L99" s="450">
        <f t="shared" si="58"/>
        <v>1467.8132699999999</v>
      </c>
      <c r="M99" s="449">
        <f>'ESS Jul 2021'!AZ83</f>
        <v>0</v>
      </c>
      <c r="N99" s="449">
        <f>'ESS Jul 2021'!BA83</f>
        <v>0</v>
      </c>
      <c r="O99" s="449">
        <f>'ESS Jul 2021'!BB83</f>
        <v>0</v>
      </c>
      <c r="P99" s="449">
        <f>'ESS Jul 2021'!BC83</f>
        <v>0</v>
      </c>
      <c r="Q99" s="449">
        <f>($E$6*'ESS Jul 2021'!AT83/100)*4</f>
        <v>238.03200000000001</v>
      </c>
      <c r="R99" s="448" t="str">
        <f t="shared" si="59"/>
        <v>No discount</v>
      </c>
      <c r="S99" s="448" t="str">
        <f t="shared" si="60"/>
        <v>Exclusive</v>
      </c>
      <c r="T99" s="475">
        <f t="shared" si="53"/>
        <v>1334.3756999999998</v>
      </c>
      <c r="U99" s="449">
        <f t="shared" si="54"/>
        <v>1334.3756999999998</v>
      </c>
      <c r="V99" s="449">
        <f t="shared" si="55"/>
        <v>1096.3436999999999</v>
      </c>
      <c r="W99" s="449">
        <f t="shared" si="56"/>
        <v>1096.3436999999999</v>
      </c>
      <c r="X99" s="455">
        <f t="shared" si="61"/>
        <v>1205.9780699999999</v>
      </c>
      <c r="Y99" s="455">
        <f t="shared" si="61"/>
        <v>1205.9780699999999</v>
      </c>
      <c r="Z99" s="387">
        <f>'ESS Jul 2021'!BL83</f>
        <v>0</v>
      </c>
      <c r="AA99" s="326" t="str">
        <f>'ESS Jul 2021'!BM83</f>
        <v>n</v>
      </c>
      <c r="AB99" s="504"/>
      <c r="AC99" s="504"/>
      <c r="AD99" s="504"/>
      <c r="AE99" s="504"/>
      <c r="AF99" s="504"/>
      <c r="AG99" s="504"/>
      <c r="AH99" s="504"/>
      <c r="AI99" s="504"/>
      <c r="AJ99" s="504"/>
      <c r="AK99" s="504"/>
      <c r="AL99" s="504"/>
      <c r="AM99" s="504"/>
      <c r="AN99" s="504"/>
    </row>
    <row r="100" spans="1:40" x14ac:dyDescent="0.3">
      <c r="A100" s="319" t="str">
        <f>'ESS Jul 2021'!K84</f>
        <v>Nectr</v>
      </c>
      <c r="B100" s="383" t="str">
        <f>'ESS Jul 2021'!L84</f>
        <v>Friends Clean</v>
      </c>
      <c r="C100" s="384">
        <f>IF('ESS Jul 2021'!BP84=0,91*'ESS Jul 2021'!M84/100,(91*'ESS Jul 2021'!M84/100)+'ESS Jul 2021'!BP84/4)</f>
        <v>118.20899999999997</v>
      </c>
      <c r="D100" s="384">
        <f>IF('ESS Jul 2021'!O84="",$G$6*'ESS Jul 2021'!N84/100,IF($G$6&gt;='ESS Jul 2021'!P84,('ESS Jul 2021'!P84*'ESS Jul 2021'!N84/100),($G$6*'ESS Jul 2021'!N84/100)))</f>
        <v>46.837740000000004</v>
      </c>
      <c r="E100" s="384">
        <f>IF(AND('ESS Jul 2021'!P84&gt;0,'ESS Jul 2021'!R84&gt;0),IF($G$6&lt;'ESS Jul 2021'!P84,0,IF($G$6&lt;=('ESS Jul 2021'!R84+'ESS Jul 2021'!P84),(($G$6-'ESS Jul 2021'!P84)*'ESS Jul 2021'!Q84/100),(('ESS Jul 2021'!R84)*'ESS Jul 2021'!Q84/100))),0)</f>
        <v>0</v>
      </c>
      <c r="F100" s="384">
        <f>IF('ESS Jul 2021'!T84&gt;0,IF(($G$6&lt;'ESS Jul 2021'!T84),(0),($G$6-'ESS Jul 2021'!T84)*'ESS Jul 2021'!U84/100),IF(AND('ESS Jul 2021'!R84&gt;0,'ESS Jul 2021'!T84=""),IF(($G$6&lt;'ESS Jul 2021'!R84),(0),($G$6-'ESS Jul 2021'!R84)*'ESS Jul 2021'!S84/100),IF(AND('ESS Jul 2021'!P84&gt;0,'ESS Jul 2021'!R84=""),IF(($G$6&lt;'ESS Jul 2021'!P84),(0),($G$6-'ESS Jul 2021'!P84)*'ESS Jul 2021'!Q84/100),0)))</f>
        <v>0</v>
      </c>
      <c r="G100" s="384">
        <f>$I$6*'ESS Jul 2021'!AH84/100</f>
        <v>105.47429999999999</v>
      </c>
      <c r="H100" s="384">
        <f>$H$6*'ESS Jul 2021'!W84/100</f>
        <v>43.441109999999988</v>
      </c>
      <c r="I100" s="384">
        <f t="shared" ref="I100:I106" si="62">SUM(C100:H100)</f>
        <v>313.96214999999995</v>
      </c>
      <c r="J100" s="449">
        <f t="shared" ref="J100:J106" si="63">(I100-C100)*4</f>
        <v>783.01259999999991</v>
      </c>
      <c r="K100" s="449">
        <f t="shared" ref="K100:K106" si="64">I100*4</f>
        <v>1255.8485999999998</v>
      </c>
      <c r="L100" s="450">
        <f t="shared" ref="L100:L106" si="65">K100*1.1</f>
        <v>1381.43346</v>
      </c>
      <c r="M100" s="449">
        <f>'ESS Jul 2021'!AZ84</f>
        <v>0</v>
      </c>
      <c r="N100" s="449">
        <f>'ESS Jul 2021'!BA84</f>
        <v>0</v>
      </c>
      <c r="O100" s="449">
        <f>'ESS Jul 2021'!BB84</f>
        <v>0</v>
      </c>
      <c r="P100" s="449">
        <f>'ESS Jul 2021'!BC84</f>
        <v>0</v>
      </c>
      <c r="Q100" s="449">
        <f>($E$6*'ESS Jul 2021'!AT84/100)*4</f>
        <v>148.77000000000001</v>
      </c>
      <c r="R100" s="448" t="str">
        <f t="shared" ref="R100:R106" si="66">IF(SUM(M100:P100)=0,"No discount",IF(M100&gt;0,"Guaranteed off bill",IF(N100&gt;0,"Guaranteed off usage",IF(O100&gt;0,"Pay-on-time off bill","Pay-on-time off usage"))))</f>
        <v>No discount</v>
      </c>
      <c r="S100" s="448" t="str">
        <f t="shared" ref="S100:S106" si="67">IF(OR(A100="Origin Energy",A100="Red Energy",A100="Powershop"),"Inclusive","Exclusive")</f>
        <v>Exclusive</v>
      </c>
      <c r="T100" s="475">
        <f t="shared" ref="T100:T106" si="68">IF(AND(R100="Guaranteed off bill",S100="Inclusive"),((K100*1.1)-((K100*1.1)*M100/100))/1.1,IF(AND(R100="Guaranteed off usage",S100="Inclusive"),((K100*1.1)-((J100*1.1)*N100/100))/1.1,IF(AND(R100="Guaranteed off bill",S100="Exclusive"),K100-(K100*M100/100),IF(AND(R100="Guaranteed off usage",S100="Exclusive"),K100-(J100*N100/100),IF(S100="Inclusive",((K100*1.1))/1.1,K100)))))</f>
        <v>1255.8485999999998</v>
      </c>
      <c r="U100" s="449">
        <f t="shared" ref="U100:U106" si="69">IF(AND(R100="Pay-on-time off bill",S100="Inclusive"),((T100*1.1)-((T100*1.1)*O100/100))/1.1,IF(AND(R100="Pay-on-time off usage",S100="Inclusive"),((T100*1.1)-((J100*1.1)*P100/100))/1.1,IF(AND(R100="Pay-on-time off bill",S100="Exclusive"),T100-(T100*O100/100),IF(AND(R100="Pay-on-time off usage",S100="Exclusive"),T100-(J100*P100/100),IF(S100="Inclusive",((T100*1.1))/1.1,T100)))))</f>
        <v>1255.8485999999998</v>
      </c>
      <c r="V100" s="449">
        <f t="shared" ref="V100:V106" si="70">T100-Q100</f>
        <v>1107.0785999999998</v>
      </c>
      <c r="W100" s="449">
        <f t="shared" ref="W100:W106" si="71">U100-Q100</f>
        <v>1107.0785999999998</v>
      </c>
      <c r="X100" s="455">
        <f t="shared" ref="X100:X106" si="72">V100*1.1</f>
        <v>1217.7864599999998</v>
      </c>
      <c r="Y100" s="455">
        <f t="shared" ref="Y100:Y106" si="73">W100*1.1</f>
        <v>1217.7864599999998</v>
      </c>
      <c r="Z100" s="387">
        <f>'ESS Jul 2021'!BL84</f>
        <v>0</v>
      </c>
      <c r="AA100" s="326" t="str">
        <f>'ESS Jul 2021'!BM84</f>
        <v>n</v>
      </c>
      <c r="AB100" s="504"/>
      <c r="AC100" s="504"/>
      <c r="AD100" s="504"/>
      <c r="AE100" s="504"/>
      <c r="AF100" s="504"/>
      <c r="AG100" s="504"/>
      <c r="AH100" s="504"/>
      <c r="AI100" s="504"/>
      <c r="AJ100" s="504"/>
      <c r="AK100" s="504"/>
      <c r="AL100" s="504"/>
      <c r="AM100" s="504"/>
      <c r="AN100" s="504"/>
    </row>
    <row r="101" spans="1:40" x14ac:dyDescent="0.3">
      <c r="A101" s="319" t="str">
        <f>'ESS Jul 2021'!K85</f>
        <v>OVO Energy</v>
      </c>
      <c r="B101" s="383" t="str">
        <f>'ESS Jul 2021'!L85</f>
        <v>The One Plan</v>
      </c>
      <c r="C101" s="384">
        <f>IF('ESS Jul 2021'!BP85=0,91*'ESS Jul 2021'!M85/100,(91*'ESS Jul 2021'!M85/100)+'ESS Jul 2021'!BP85/4)</f>
        <v>122.85</v>
      </c>
      <c r="D101" s="384">
        <f>IF('ESS Jul 2021'!O85="",$G$6*'ESS Jul 2021'!N85/100,IF($G$6&gt;='ESS Jul 2021'!P85,('ESS Jul 2021'!P85*'ESS Jul 2021'!N85/100),($G$6*'ESS Jul 2021'!N85/100)))</f>
        <v>46.408692000000002</v>
      </c>
      <c r="E101" s="384">
        <f>IF(AND('ESS Jul 2021'!P85&gt;0,'ESS Jul 2021'!R85&gt;0),IF($G$6&lt;'ESS Jul 2021'!P85,0,IF($G$6&lt;=('ESS Jul 2021'!R85+'ESS Jul 2021'!P85),(($G$6-'ESS Jul 2021'!P85)*'ESS Jul 2021'!Q85/100),(('ESS Jul 2021'!R85)*'ESS Jul 2021'!Q85/100))),0)</f>
        <v>0</v>
      </c>
      <c r="F101" s="384">
        <f>IF('ESS Jul 2021'!T85&gt;0,IF(($G$6&lt;'ESS Jul 2021'!T85),(0),($G$6-'ESS Jul 2021'!T85)*'ESS Jul 2021'!U85/100),IF(AND('ESS Jul 2021'!R85&gt;0,'ESS Jul 2021'!T85=""),IF(($G$6&lt;'ESS Jul 2021'!R85),(0),($G$6-'ESS Jul 2021'!R85)*'ESS Jul 2021'!S85/100),IF(AND('ESS Jul 2021'!P85&gt;0,'ESS Jul 2021'!R85=""),IF(($G$6&lt;'ESS Jul 2021'!P85),(0),($G$6-'ESS Jul 2021'!P85)*'ESS Jul 2021'!Q85/100),0)))</f>
        <v>0</v>
      </c>
      <c r="G101" s="384">
        <f>$I$6*'ESS Jul 2021'!AH85/100</f>
        <v>103.37375249999999</v>
      </c>
      <c r="H101" s="384">
        <f>$H$6*'ESS Jul 2021'!W85/100</f>
        <v>43.119323999999985</v>
      </c>
      <c r="I101" s="384">
        <f t="shared" si="62"/>
        <v>315.75176850000003</v>
      </c>
      <c r="J101" s="449">
        <f t="shared" si="63"/>
        <v>771.60707400000013</v>
      </c>
      <c r="K101" s="449">
        <f t="shared" si="64"/>
        <v>1263.0070740000001</v>
      </c>
      <c r="L101" s="450">
        <f t="shared" si="65"/>
        <v>1389.3077814000003</v>
      </c>
      <c r="M101" s="449">
        <f>'ESS Jul 2021'!AZ85</f>
        <v>0</v>
      </c>
      <c r="N101" s="449">
        <f>'ESS Jul 2021'!BA85</f>
        <v>0</v>
      </c>
      <c r="O101" s="449">
        <f>'ESS Jul 2021'!BB85</f>
        <v>0</v>
      </c>
      <c r="P101" s="449">
        <f>'ESS Jul 2021'!BC85</f>
        <v>0</v>
      </c>
      <c r="Q101" s="449">
        <f>($E$6*'ESS Jul 2021'!AT85/100)*4</f>
        <v>238.03200000000001</v>
      </c>
      <c r="R101" s="448" t="str">
        <f t="shared" si="66"/>
        <v>No discount</v>
      </c>
      <c r="S101" s="448" t="str">
        <f t="shared" si="67"/>
        <v>Exclusive</v>
      </c>
      <c r="T101" s="475">
        <f t="shared" si="68"/>
        <v>1263.0070740000001</v>
      </c>
      <c r="U101" s="449">
        <f t="shared" si="69"/>
        <v>1263.0070740000001</v>
      </c>
      <c r="V101" s="449">
        <f t="shared" si="70"/>
        <v>1024.9750740000002</v>
      </c>
      <c r="W101" s="449">
        <f t="shared" si="71"/>
        <v>1024.9750740000002</v>
      </c>
      <c r="X101" s="455">
        <f t="shared" si="72"/>
        <v>1127.4725814000003</v>
      </c>
      <c r="Y101" s="455">
        <f t="shared" si="73"/>
        <v>1127.4725814000003</v>
      </c>
      <c r="Z101" s="387">
        <f>'ESS Jul 2021'!BL85</f>
        <v>0</v>
      </c>
      <c r="AA101" s="326" t="str">
        <f>'ESS Jul 2021'!BM85</f>
        <v>n</v>
      </c>
      <c r="AB101" s="504"/>
      <c r="AC101" s="504"/>
      <c r="AD101" s="504"/>
      <c r="AE101" s="504"/>
      <c r="AF101" s="504"/>
      <c r="AG101" s="504"/>
      <c r="AH101" s="504"/>
      <c r="AI101" s="504"/>
      <c r="AJ101" s="504"/>
      <c r="AK101" s="504"/>
      <c r="AL101" s="504"/>
      <c r="AM101" s="504"/>
      <c r="AN101" s="504"/>
    </row>
    <row r="102" spans="1:40" x14ac:dyDescent="0.3">
      <c r="A102" s="319" t="str">
        <f>'ESS Jul 2021'!K86</f>
        <v>Glow Power</v>
      </c>
      <c r="B102" s="383" t="str">
        <f>'ESS Jul 2021'!L86</f>
        <v>Everyday Saver</v>
      </c>
      <c r="C102" s="384">
        <f>IF('ESS Jul 2021'!BP86=0,91*'ESS Jul 2021'!M86/100,(91*'ESS Jul 2021'!M86/100)+'ESS Jul 2021'!BP86/4)</f>
        <v>107.38</v>
      </c>
      <c r="D102" s="384">
        <f>IF('ESS Jul 2021'!O86="",$G$6*'ESS Jul 2021'!N86/100,IF($G$6&gt;='ESS Jul 2021'!P86,('ESS Jul 2021'!P86*'ESS Jul 2021'!N86/100),($G$6*'ESS Jul 2021'!N86/100)))</f>
        <v>47.016509999999997</v>
      </c>
      <c r="E102" s="384">
        <f>IF(AND('ESS Jul 2021'!P86&gt;0,'ESS Jul 2021'!R86&gt;0),IF($G$6&lt;'ESS Jul 2021'!P86,0,IF($G$6&lt;=('ESS Jul 2021'!R86+'ESS Jul 2021'!P86),(($G$6-'ESS Jul 2021'!P86)*'ESS Jul 2021'!Q86/100),(('ESS Jul 2021'!R86)*'ESS Jul 2021'!Q86/100))),0)</f>
        <v>0</v>
      </c>
      <c r="F102" s="384">
        <f>IF('ESS Jul 2021'!T86&gt;0,IF(($G$6&lt;'ESS Jul 2021'!T86),(0),($G$6-'ESS Jul 2021'!T86)*'ESS Jul 2021'!U86/100),IF(AND('ESS Jul 2021'!R86&gt;0,'ESS Jul 2021'!T86=""),IF(($G$6&lt;'ESS Jul 2021'!R86),(0),($G$6-'ESS Jul 2021'!R86)*'ESS Jul 2021'!S86/100),IF(AND('ESS Jul 2021'!P86&gt;0,'ESS Jul 2021'!R86=""),IF(($G$6&lt;'ESS Jul 2021'!P86),(0),($G$6-'ESS Jul 2021'!P86)*'ESS Jul 2021'!Q86/100),0)))</f>
        <v>0</v>
      </c>
      <c r="G102" s="384">
        <f>$I$6*'ESS Jul 2021'!AH86/100</f>
        <v>96.535800000000023</v>
      </c>
      <c r="H102" s="384">
        <f>$H$6*'ESS Jul 2021'!W86/100</f>
        <v>46.658969999999989</v>
      </c>
      <c r="I102" s="384">
        <f t="shared" si="62"/>
        <v>297.59127999999998</v>
      </c>
      <c r="J102" s="449">
        <f t="shared" si="63"/>
        <v>760.84511999999995</v>
      </c>
      <c r="K102" s="449">
        <f t="shared" si="64"/>
        <v>1190.3651199999999</v>
      </c>
      <c r="L102" s="450">
        <f t="shared" si="65"/>
        <v>1309.4016320000001</v>
      </c>
      <c r="M102" s="449">
        <f>'ESS Jul 2021'!AZ86</f>
        <v>0</v>
      </c>
      <c r="N102" s="449">
        <f>'ESS Jul 2021'!BA86</f>
        <v>0</v>
      </c>
      <c r="O102" s="449">
        <f>'ESS Jul 2021'!BB86</f>
        <v>0</v>
      </c>
      <c r="P102" s="449">
        <f>'ESS Jul 2021'!BC86</f>
        <v>0</v>
      </c>
      <c r="Q102" s="449">
        <f>($E$6*'ESS Jul 2021'!AT86/100)*4</f>
        <v>208.27799999999999</v>
      </c>
      <c r="R102" s="448" t="str">
        <f t="shared" si="66"/>
        <v>No discount</v>
      </c>
      <c r="S102" s="448" t="str">
        <f t="shared" si="67"/>
        <v>Exclusive</v>
      </c>
      <c r="T102" s="475">
        <f t="shared" si="68"/>
        <v>1190.3651199999999</v>
      </c>
      <c r="U102" s="449">
        <f t="shared" si="69"/>
        <v>1190.3651199999999</v>
      </c>
      <c r="V102" s="449">
        <f t="shared" si="70"/>
        <v>982.08711999999991</v>
      </c>
      <c r="W102" s="449">
        <f t="shared" si="71"/>
        <v>982.08711999999991</v>
      </c>
      <c r="X102" s="455">
        <f t="shared" si="72"/>
        <v>1080.295832</v>
      </c>
      <c r="Y102" s="455">
        <f t="shared" si="73"/>
        <v>1080.295832</v>
      </c>
      <c r="Z102" s="387">
        <f>'ESS Jul 2021'!BL86</f>
        <v>0</v>
      </c>
      <c r="AA102" s="326" t="str">
        <f>'ESS Jul 2021'!BM86</f>
        <v>n</v>
      </c>
      <c r="AB102" s="504"/>
      <c r="AC102" s="504"/>
      <c r="AD102" s="504"/>
      <c r="AE102" s="504"/>
      <c r="AF102" s="504"/>
      <c r="AG102" s="504"/>
      <c r="AH102" s="504"/>
      <c r="AI102" s="504"/>
      <c r="AJ102" s="504"/>
      <c r="AK102" s="504"/>
      <c r="AL102" s="504"/>
      <c r="AM102" s="504"/>
      <c r="AN102" s="504"/>
    </row>
    <row r="103" spans="1:40" x14ac:dyDescent="0.3">
      <c r="A103" s="319" t="str">
        <f>'ESS Jul 2021'!K87</f>
        <v>Locality Planning Energy</v>
      </c>
      <c r="B103" s="383" t="str">
        <f>'ESS Jul 2021'!L87</f>
        <v xml:space="preserve">Principal Offer </v>
      </c>
      <c r="C103" s="384">
        <f>IF('ESS Jul 2021'!BP87=0,91*'ESS Jul 2021'!M87/100,(91*'ESS Jul 2021'!M87/100)+'ESS Jul 2021'!BP87/4)</f>
        <v>119.26790909090907</v>
      </c>
      <c r="D103" s="384">
        <f>IF('ESS Jul 2021'!O87="",$G$6*'ESS Jul 2021'!N87/100,IF($G$6&gt;='ESS Jul 2021'!P87,('ESS Jul 2021'!P87*'ESS Jul 2021'!N87/100),($G$6*'ESS Jul 2021'!N87/100)))</f>
        <v>39.345651818181821</v>
      </c>
      <c r="E103" s="384">
        <f>IF(AND('ESS Jul 2021'!P87&gt;0,'ESS Jul 2021'!R87&gt;0),IF($G$6&lt;'ESS Jul 2021'!P87,0,IF($G$6&lt;=('ESS Jul 2021'!R87+'ESS Jul 2021'!P87),(($G$6-'ESS Jul 2021'!P87)*'ESS Jul 2021'!Q87/100),(('ESS Jul 2021'!R87)*'ESS Jul 2021'!Q87/100))),0)</f>
        <v>0</v>
      </c>
      <c r="F103" s="384">
        <f>IF('ESS Jul 2021'!T87&gt;0,IF(($G$6&lt;'ESS Jul 2021'!T87),(0),($G$6-'ESS Jul 2021'!T87)*'ESS Jul 2021'!U87/100),IF(AND('ESS Jul 2021'!R87&gt;0,'ESS Jul 2021'!T87=""),IF(($G$6&lt;'ESS Jul 2021'!R87),(0),($G$6-'ESS Jul 2021'!R87)*'ESS Jul 2021'!S87/100),IF(AND('ESS Jul 2021'!P87&gt;0,'ESS Jul 2021'!R87=""),IF(($G$6&lt;'ESS Jul 2021'!P87),(0),($G$6-'ESS Jul 2021'!P87)*'ESS Jul 2021'!Q87/100),0)))</f>
        <v>0</v>
      </c>
      <c r="G103" s="384">
        <f>$I$6*'ESS Jul 2021'!AH87/100</f>
        <v>81.218461363636337</v>
      </c>
      <c r="H103" s="384">
        <f>$H$6*'ESS Jul 2021'!W87/100</f>
        <v>39.394407272727264</v>
      </c>
      <c r="I103" s="384">
        <f t="shared" si="62"/>
        <v>279.22642954545449</v>
      </c>
      <c r="J103" s="449">
        <f t="shared" si="63"/>
        <v>639.83408181818163</v>
      </c>
      <c r="K103" s="449">
        <f t="shared" si="64"/>
        <v>1116.905718181818</v>
      </c>
      <c r="L103" s="450">
        <f t="shared" si="65"/>
        <v>1228.59629</v>
      </c>
      <c r="M103" s="449">
        <f>'ESS Jul 2021'!AZ87</f>
        <v>0</v>
      </c>
      <c r="N103" s="449">
        <f>'ESS Jul 2021'!BA87</f>
        <v>0</v>
      </c>
      <c r="O103" s="449">
        <f>'ESS Jul 2021'!BB87</f>
        <v>0</v>
      </c>
      <c r="P103" s="449">
        <f>'ESS Jul 2021'!BC87</f>
        <v>0</v>
      </c>
      <c r="Q103" s="449">
        <f>($E$6*'ESS Jul 2021'!AT87/100)*4</f>
        <v>252.90900000000002</v>
      </c>
      <c r="R103" s="448" t="str">
        <f t="shared" si="66"/>
        <v>No discount</v>
      </c>
      <c r="S103" s="448" t="str">
        <f t="shared" si="67"/>
        <v>Exclusive</v>
      </c>
      <c r="T103" s="475">
        <f t="shared" si="68"/>
        <v>1116.905718181818</v>
      </c>
      <c r="U103" s="449">
        <f t="shared" si="69"/>
        <v>1116.905718181818</v>
      </c>
      <c r="V103" s="449">
        <f t="shared" si="70"/>
        <v>863.99671818181798</v>
      </c>
      <c r="W103" s="449">
        <f t="shared" si="71"/>
        <v>863.99671818181798</v>
      </c>
      <c r="X103" s="455">
        <f t="shared" si="72"/>
        <v>950.39638999999988</v>
      </c>
      <c r="Y103" s="455">
        <f t="shared" si="73"/>
        <v>950.39638999999988</v>
      </c>
      <c r="Z103" s="387">
        <f>'ESS Jul 2021'!BL87</f>
        <v>0</v>
      </c>
      <c r="AA103" s="326" t="str">
        <f>'ESS Jul 2021'!BM87</f>
        <v>n</v>
      </c>
      <c r="AB103" s="504"/>
      <c r="AC103" s="504"/>
      <c r="AD103" s="504"/>
      <c r="AE103" s="504"/>
      <c r="AF103" s="504"/>
      <c r="AG103" s="504"/>
      <c r="AH103" s="504"/>
      <c r="AI103" s="504"/>
      <c r="AJ103" s="504"/>
      <c r="AK103" s="504"/>
      <c r="AL103" s="504"/>
      <c r="AM103" s="504"/>
      <c r="AN103" s="504"/>
    </row>
    <row r="104" spans="1:40" x14ac:dyDescent="0.3">
      <c r="A104" s="319" t="str">
        <f>'ESS Jul 2021'!K88</f>
        <v>Radian Energy</v>
      </c>
      <c r="B104" s="383" t="str">
        <f>'ESS Jul 2021'!L88</f>
        <v>Grid to Go</v>
      </c>
      <c r="C104" s="384">
        <f>IF('ESS Jul 2021'!BP88=0,91*'ESS Jul 2021'!M88/100,(91*'ESS Jul 2021'!M88/100)+'ESS Jul 2021'!BP88/4)</f>
        <v>107.77709090909089</v>
      </c>
      <c r="D104" s="384">
        <f>IF('ESS Jul 2021'!O88="",$G$6*'ESS Jul 2021'!N88/100,IF($G$6&gt;='ESS Jul 2021'!P88,('ESS Jul 2021'!P88*'ESS Jul 2021'!N88/100),($G$6*'ESS Jul 2021'!N88/100)))</f>
        <v>55.564966363636358</v>
      </c>
      <c r="E104" s="384">
        <f>IF(AND('ESS Jul 2021'!P88&gt;0,'ESS Jul 2021'!R88&gt;0),IF($G$6&lt;'ESS Jul 2021'!P88,0,IF($G$6&lt;=('ESS Jul 2021'!R88+'ESS Jul 2021'!P88),(($G$6-'ESS Jul 2021'!P88)*'ESS Jul 2021'!Q88/100),(('ESS Jul 2021'!R88)*'ESS Jul 2021'!Q88/100))),0)</f>
        <v>0</v>
      </c>
      <c r="F104" s="384">
        <f>IF('ESS Jul 2021'!T88&gt;0,IF(($G$6&lt;'ESS Jul 2021'!T88),(0),($G$6-'ESS Jul 2021'!T88)*'ESS Jul 2021'!U88/100),IF(AND('ESS Jul 2021'!R88&gt;0,'ESS Jul 2021'!T88=""),IF(($G$6&lt;'ESS Jul 2021'!R88),(0),($G$6-'ESS Jul 2021'!R88)*'ESS Jul 2021'!S88/100),IF(AND('ESS Jul 2021'!P88&gt;0,'ESS Jul 2021'!R88=""),IF(($G$6&lt;'ESS Jul 2021'!P88),(0),($G$6-'ESS Jul 2021'!P88)*'ESS Jul 2021'!Q88/100),0)))</f>
        <v>0</v>
      </c>
      <c r="G104" s="384">
        <f>$I$6*'ESS Jul 2021'!AH88/100</f>
        <v>97.592168181818181</v>
      </c>
      <c r="H104" s="384">
        <f>$H$6*'ESS Jul 2021'!W88/100</f>
        <v>40.540160454545443</v>
      </c>
      <c r="I104" s="384">
        <f t="shared" si="62"/>
        <v>301.47438590909087</v>
      </c>
      <c r="J104" s="449">
        <f t="shared" si="63"/>
        <v>774.78917999999999</v>
      </c>
      <c r="K104" s="449">
        <f t="shared" si="64"/>
        <v>1205.8975436363635</v>
      </c>
      <c r="L104" s="450">
        <f t="shared" si="65"/>
        <v>1326.487298</v>
      </c>
      <c r="M104" s="449">
        <f>'ESS Jul 2021'!AZ88</f>
        <v>0</v>
      </c>
      <c r="N104" s="449">
        <f>'ESS Jul 2021'!BA88</f>
        <v>0</v>
      </c>
      <c r="O104" s="449">
        <f>'ESS Jul 2021'!BB88</f>
        <v>0</v>
      </c>
      <c r="P104" s="449">
        <f>'ESS Jul 2021'!BC88</f>
        <v>0</v>
      </c>
      <c r="Q104" s="449">
        <f>($E$6*'ESS Jul 2021'!AT88/100)*4</f>
        <v>178.524</v>
      </c>
      <c r="R104" s="448" t="str">
        <f t="shared" si="66"/>
        <v>No discount</v>
      </c>
      <c r="S104" s="448" t="str">
        <f t="shared" si="67"/>
        <v>Exclusive</v>
      </c>
      <c r="T104" s="475">
        <f t="shared" si="68"/>
        <v>1205.8975436363635</v>
      </c>
      <c r="U104" s="449">
        <f t="shared" si="69"/>
        <v>1205.8975436363635</v>
      </c>
      <c r="V104" s="449">
        <f t="shared" si="70"/>
        <v>1027.3735436363636</v>
      </c>
      <c r="W104" s="449">
        <f t="shared" si="71"/>
        <v>1027.3735436363636</v>
      </c>
      <c r="X104" s="455">
        <f t="shared" si="72"/>
        <v>1130.1108980000001</v>
      </c>
      <c r="Y104" s="455">
        <f t="shared" si="73"/>
        <v>1130.1108980000001</v>
      </c>
      <c r="Z104" s="387">
        <f>'ESS Jul 2021'!BL88</f>
        <v>0</v>
      </c>
      <c r="AA104" s="326" t="str">
        <f>'ESS Jul 2021'!BM88</f>
        <v>n</v>
      </c>
      <c r="AB104" s="504"/>
      <c r="AC104" s="504"/>
      <c r="AD104" s="504"/>
      <c r="AE104" s="504"/>
      <c r="AF104" s="504"/>
      <c r="AG104" s="504"/>
      <c r="AH104" s="504"/>
      <c r="AI104" s="504"/>
      <c r="AJ104" s="504"/>
      <c r="AK104" s="504"/>
      <c r="AL104" s="504"/>
      <c r="AM104" s="504"/>
      <c r="AN104" s="504"/>
    </row>
    <row r="105" spans="1:40" x14ac:dyDescent="0.3">
      <c r="A105" s="319" t="str">
        <f>'ESS Jul 2021'!K89</f>
        <v>Tango Energy</v>
      </c>
      <c r="B105" s="383" t="str">
        <f>'ESS Jul 2021'!L89</f>
        <v>Home Select</v>
      </c>
      <c r="C105" s="384">
        <f>IF('ESS Jul 2021'!BP89=0,91*'ESS Jul 2021'!M89/100,(91*'ESS Jul 2021'!M89/100)+'ESS Jul 2021'!BP89/4)</f>
        <v>115.81818181818181</v>
      </c>
      <c r="D105" s="384">
        <f>IF('ESS Jul 2021'!O89="",$G$6*'ESS Jul 2021'!N89/100,IF($G$6&gt;='ESS Jul 2021'!P89,('ESS Jul 2021'!P89*'ESS Jul 2021'!N89/100),($G$6*'ESS Jul 2021'!N89/100)))</f>
        <v>50.380636363636356</v>
      </c>
      <c r="E105" s="384">
        <f>IF(AND('ESS Jul 2021'!P89&gt;0,'ESS Jul 2021'!R89&gt;0),IF($G$6&lt;'ESS Jul 2021'!P89,0,IF($G$6&lt;=('ESS Jul 2021'!R89+'ESS Jul 2021'!P89),(($G$6-'ESS Jul 2021'!P89)*'ESS Jul 2021'!Q89/100),(('ESS Jul 2021'!R89)*'ESS Jul 2021'!Q89/100))),0)</f>
        <v>0</v>
      </c>
      <c r="F105" s="384">
        <f>IF('ESS Jul 2021'!T89&gt;0,IF(($G$6&lt;'ESS Jul 2021'!T89),(0),($G$6-'ESS Jul 2021'!T89)*'ESS Jul 2021'!U89/100),IF(AND('ESS Jul 2021'!R89&gt;0,'ESS Jul 2021'!T89=""),IF(($G$6&lt;'ESS Jul 2021'!R89),(0),($G$6-'ESS Jul 2021'!R89)*'ESS Jul 2021'!S89/100),IF(AND('ESS Jul 2021'!P89&gt;0,'ESS Jul 2021'!R89=""),IF(($G$6&lt;'ESS Jul 2021'!P89),(0),($G$6-'ESS Jul 2021'!P89)*'ESS Jul 2021'!Q89/100),0)))</f>
        <v>0</v>
      </c>
      <c r="G105" s="384">
        <f>$I$6*'ESS Jul 2021'!AH89/100</f>
        <v>85.32204545454546</v>
      </c>
      <c r="H105" s="384">
        <f>$H$6*'ESS Jul 2021'!W89/100</f>
        <v>36.566590909090898</v>
      </c>
      <c r="I105" s="384">
        <f t="shared" si="62"/>
        <v>288.08745454545453</v>
      </c>
      <c r="J105" s="449">
        <f t="shared" si="63"/>
        <v>689.07709090909088</v>
      </c>
      <c r="K105" s="449">
        <f t="shared" si="64"/>
        <v>1152.3498181818181</v>
      </c>
      <c r="L105" s="450">
        <f t="shared" si="65"/>
        <v>1267.5848000000001</v>
      </c>
      <c r="M105" s="449">
        <f>'ESS Jul 2021'!AZ89</f>
        <v>0</v>
      </c>
      <c r="N105" s="449">
        <f>'ESS Jul 2021'!BA89</f>
        <v>0</v>
      </c>
      <c r="O105" s="449">
        <f>'ESS Jul 2021'!BB89</f>
        <v>0</v>
      </c>
      <c r="P105" s="449">
        <f>'ESS Jul 2021'!BC89</f>
        <v>0</v>
      </c>
      <c r="Q105" s="449">
        <f>($E$6*'ESS Jul 2021'!AT89/100)*4</f>
        <v>163.64700000000002</v>
      </c>
      <c r="R105" s="448" t="str">
        <f t="shared" si="66"/>
        <v>No discount</v>
      </c>
      <c r="S105" s="448" t="str">
        <f t="shared" si="67"/>
        <v>Exclusive</v>
      </c>
      <c r="T105" s="475">
        <f t="shared" si="68"/>
        <v>1152.3498181818181</v>
      </c>
      <c r="U105" s="449">
        <f t="shared" si="69"/>
        <v>1152.3498181818181</v>
      </c>
      <c r="V105" s="449">
        <f t="shared" si="70"/>
        <v>988.70281818181809</v>
      </c>
      <c r="W105" s="449">
        <f t="shared" si="71"/>
        <v>988.70281818181809</v>
      </c>
      <c r="X105" s="455">
        <f t="shared" si="72"/>
        <v>1087.5731000000001</v>
      </c>
      <c r="Y105" s="455">
        <f t="shared" si="73"/>
        <v>1087.5731000000001</v>
      </c>
      <c r="Z105" s="387">
        <f>'ESS Jul 2021'!BL89</f>
        <v>0</v>
      </c>
      <c r="AA105" s="326" t="str">
        <f>'ESS Jul 2021'!BM89</f>
        <v>n</v>
      </c>
      <c r="AB105" s="504"/>
      <c r="AC105" s="504"/>
      <c r="AD105" s="504"/>
      <c r="AE105" s="504"/>
      <c r="AF105" s="504"/>
      <c r="AG105" s="504"/>
      <c r="AH105" s="504"/>
      <c r="AI105" s="504"/>
      <c r="AJ105" s="504"/>
      <c r="AK105" s="504"/>
      <c r="AL105" s="504"/>
      <c r="AM105" s="504"/>
      <c r="AN105" s="504"/>
    </row>
    <row r="106" spans="1:40" ht="14.5" thickBot="1" x14ac:dyDescent="0.35">
      <c r="A106" s="327" t="str">
        <f>'ESS Jul 2021'!K90</f>
        <v>Mojo Power</v>
      </c>
      <c r="B106" s="328" t="str">
        <f>'ESS Jul 2021'!L90</f>
        <v>G'day Sunshine</v>
      </c>
      <c r="C106" s="329">
        <f>IF('ESS Jul 2021'!BP90=0,91*'ESS Jul 2021'!M90/100,(91*'ESS Jul 2021'!M90/100)+'ESS Jul 2021'!BP90/4)</f>
        <v>168.34089999999998</v>
      </c>
      <c r="D106" s="329">
        <f>IF('ESS Jul 2021'!O90="",$G$6*'ESS Jul 2021'!N90/100,IF($G$6&gt;='ESS Jul 2021'!P90,('ESS Jul 2021'!P90*'ESS Jul 2021'!N90/100),($G$6*'ESS Jul 2021'!N90/100)))</f>
        <v>31.756052727272728</v>
      </c>
      <c r="E106" s="329">
        <f>IF(AND('ESS Jul 2021'!P90&gt;0,'ESS Jul 2021'!R90&gt;0),IF($G$6&lt;'ESS Jul 2021'!P90,0,IF($G$6&lt;=('ESS Jul 2021'!R90+'ESS Jul 2021'!P90),(($G$6-'ESS Jul 2021'!P90)*'ESS Jul 2021'!Q90/100),(('ESS Jul 2021'!R90)*'ESS Jul 2021'!Q90/100))),0)</f>
        <v>0</v>
      </c>
      <c r="F106" s="329">
        <f>IF('ESS Jul 2021'!T90&gt;0,IF(($G$6&lt;'ESS Jul 2021'!T90),(0),($G$6-'ESS Jul 2021'!T90)*'ESS Jul 2021'!U90/100),IF(AND('ESS Jul 2021'!R90&gt;0,'ESS Jul 2021'!T90=""),IF(($G$6&lt;'ESS Jul 2021'!R90),(0),($G$6-'ESS Jul 2021'!R90)*'ESS Jul 2021'!S90/100),IF(AND('ESS Jul 2021'!P90&gt;0,'ESS Jul 2021'!R90=""),IF(($G$6&lt;'ESS Jul 2021'!P90),(0),($G$6-'ESS Jul 2021'!P90)*'ESS Jul 2021'!Q90/100),0)))</f>
        <v>0</v>
      </c>
      <c r="G106" s="329">
        <f>$I$6*'ESS Jul 2021'!AH90/100</f>
        <v>79.390131818181814</v>
      </c>
      <c r="H106" s="329">
        <f>$H$6*'ESS Jul 2021'!W90/100</f>
        <v>47.634079090909083</v>
      </c>
      <c r="I106" s="329">
        <f t="shared" si="62"/>
        <v>327.12116363636363</v>
      </c>
      <c r="J106" s="451">
        <f t="shared" si="63"/>
        <v>635.12105454545463</v>
      </c>
      <c r="K106" s="451">
        <f t="shared" si="64"/>
        <v>1308.4846545454545</v>
      </c>
      <c r="L106" s="452">
        <f t="shared" si="65"/>
        <v>1439.33312</v>
      </c>
      <c r="M106" s="451">
        <f>'ESS Jul 2021'!AZ90</f>
        <v>0</v>
      </c>
      <c r="N106" s="451">
        <f>'ESS Jul 2021'!BA90</f>
        <v>0</v>
      </c>
      <c r="O106" s="451">
        <f>'ESS Jul 2021'!BB90</f>
        <v>0</v>
      </c>
      <c r="P106" s="451">
        <f>'ESS Jul 2021'!BC90</f>
        <v>0</v>
      </c>
      <c r="Q106" s="451">
        <f>($E$6*'ESS Jul 2021'!AT90/100)*4</f>
        <v>654.58800000000008</v>
      </c>
      <c r="R106" s="453" t="str">
        <f t="shared" si="66"/>
        <v>No discount</v>
      </c>
      <c r="S106" s="453" t="str">
        <f t="shared" si="67"/>
        <v>Exclusive</v>
      </c>
      <c r="T106" s="476">
        <f t="shared" si="68"/>
        <v>1308.4846545454545</v>
      </c>
      <c r="U106" s="451">
        <f t="shared" si="69"/>
        <v>1308.4846545454545</v>
      </c>
      <c r="V106" s="451">
        <f t="shared" si="70"/>
        <v>653.89665454545445</v>
      </c>
      <c r="W106" s="451">
        <f t="shared" si="71"/>
        <v>653.89665454545445</v>
      </c>
      <c r="X106" s="456">
        <f t="shared" si="72"/>
        <v>719.28631999999993</v>
      </c>
      <c r="Y106" s="456">
        <f t="shared" si="73"/>
        <v>719.28631999999993</v>
      </c>
      <c r="Z106" s="333">
        <f>'ESS Jul 2021'!BL90</f>
        <v>0</v>
      </c>
      <c r="AA106" s="334" t="str">
        <f>'ESS Jul 2021'!BM90</f>
        <v>n</v>
      </c>
      <c r="AB106" s="504"/>
      <c r="AC106" s="504"/>
      <c r="AD106" s="504"/>
      <c r="AE106" s="504"/>
      <c r="AF106" s="504"/>
      <c r="AG106" s="504"/>
      <c r="AH106" s="504"/>
      <c r="AI106" s="504"/>
      <c r="AJ106" s="504"/>
      <c r="AK106" s="504"/>
      <c r="AL106" s="504"/>
      <c r="AM106" s="504"/>
      <c r="AN106" s="504"/>
    </row>
    <row r="107" spans="1:40" customFormat="1" ht="13.5" x14ac:dyDescent="0.3">
      <c r="A107" s="504"/>
      <c r="B107" s="504"/>
      <c r="C107" s="504"/>
      <c r="D107" s="504"/>
      <c r="E107" s="504"/>
      <c r="F107" s="504"/>
      <c r="G107" s="504"/>
      <c r="H107" s="504"/>
      <c r="I107" s="504"/>
      <c r="J107" s="504"/>
      <c r="K107" s="504"/>
      <c r="L107" s="504"/>
      <c r="M107" s="504"/>
      <c r="N107" s="504"/>
      <c r="O107" s="504"/>
      <c r="P107" s="504"/>
      <c r="Q107" s="504"/>
      <c r="R107" s="504"/>
      <c r="S107" s="504"/>
      <c r="T107" s="504"/>
      <c r="U107" s="504"/>
      <c r="V107" s="504"/>
      <c r="W107" s="504"/>
      <c r="X107" s="504"/>
      <c r="Y107" s="504"/>
      <c r="Z107" s="504"/>
      <c r="AA107" s="504"/>
      <c r="AB107" s="504"/>
      <c r="AC107" s="504"/>
      <c r="AD107" s="504"/>
      <c r="AE107" s="504"/>
      <c r="AF107" s="504"/>
      <c r="AG107" s="504"/>
      <c r="AH107" s="504"/>
      <c r="AI107" s="504"/>
      <c r="AJ107" s="504"/>
      <c r="AK107" s="504"/>
      <c r="AL107" s="504"/>
      <c r="AM107" s="504"/>
      <c r="AN107" s="504"/>
    </row>
    <row r="108" spans="1:40" customFormat="1" ht="13.5" x14ac:dyDescent="0.3">
      <c r="A108" s="504"/>
      <c r="B108" s="504"/>
      <c r="C108" s="504"/>
      <c r="D108" s="504"/>
      <c r="E108" s="504"/>
      <c r="F108" s="504"/>
      <c r="G108" s="504"/>
      <c r="H108" s="504"/>
      <c r="I108" s="504"/>
      <c r="J108" s="504"/>
      <c r="K108" s="504"/>
      <c r="L108" s="504"/>
      <c r="M108" s="504"/>
      <c r="N108" s="504"/>
      <c r="O108" s="504"/>
      <c r="P108" s="504"/>
      <c r="Q108" s="504"/>
      <c r="R108" s="504"/>
      <c r="S108" s="504"/>
      <c r="T108" s="504"/>
      <c r="U108" s="504"/>
      <c r="V108" s="504"/>
      <c r="W108" s="504"/>
      <c r="X108" s="504"/>
      <c r="Y108" s="504"/>
      <c r="Z108" s="504"/>
      <c r="AA108" s="504"/>
      <c r="AB108" s="504"/>
      <c r="AC108" s="504"/>
      <c r="AD108" s="504"/>
      <c r="AE108" s="504"/>
      <c r="AF108" s="504"/>
      <c r="AG108" s="504"/>
      <c r="AH108" s="504"/>
      <c r="AI108" s="504"/>
      <c r="AJ108" s="504"/>
      <c r="AK108" s="504"/>
      <c r="AL108" s="504"/>
      <c r="AM108" s="504"/>
      <c r="AN108" s="504"/>
    </row>
    <row r="109" spans="1:40" customFormat="1" ht="13.5" x14ac:dyDescent="0.3">
      <c r="A109" s="504"/>
      <c r="B109" s="504"/>
      <c r="C109" s="504"/>
      <c r="D109" s="504"/>
      <c r="E109" s="504"/>
      <c r="F109" s="504"/>
      <c r="G109" s="504"/>
      <c r="H109" s="504"/>
      <c r="I109" s="504"/>
      <c r="J109" s="504"/>
      <c r="K109" s="504"/>
      <c r="L109" s="504"/>
      <c r="M109" s="504"/>
      <c r="N109" s="504"/>
      <c r="O109" s="504"/>
      <c r="P109" s="504"/>
      <c r="Q109" s="504"/>
      <c r="R109" s="504"/>
      <c r="S109" s="504"/>
      <c r="T109" s="504"/>
      <c r="U109" s="504"/>
      <c r="V109" s="504"/>
      <c r="W109" s="504"/>
      <c r="X109" s="504"/>
      <c r="Y109" s="504"/>
      <c r="Z109" s="504"/>
      <c r="AA109" s="504"/>
      <c r="AB109" s="504"/>
      <c r="AC109" s="504"/>
      <c r="AD109" s="504"/>
      <c r="AE109" s="504"/>
      <c r="AF109" s="504"/>
      <c r="AG109" s="504"/>
      <c r="AH109" s="504"/>
      <c r="AI109" s="504"/>
      <c r="AJ109" s="504"/>
      <c r="AK109" s="504"/>
      <c r="AL109" s="504"/>
      <c r="AM109" s="504"/>
      <c r="AN109" s="504"/>
    </row>
    <row r="110" spans="1:40" customFormat="1" ht="13.5" x14ac:dyDescent="0.3">
      <c r="A110" s="504"/>
      <c r="B110" s="504"/>
      <c r="C110" s="504"/>
      <c r="D110" s="504"/>
      <c r="E110" s="504"/>
      <c r="F110" s="504"/>
      <c r="G110" s="504"/>
      <c r="H110" s="504"/>
      <c r="I110" s="504"/>
      <c r="J110" s="504"/>
      <c r="K110" s="504"/>
      <c r="L110" s="504"/>
      <c r="M110" s="504"/>
      <c r="N110" s="504"/>
      <c r="O110" s="504"/>
      <c r="P110" s="504"/>
      <c r="Q110" s="504"/>
      <c r="R110" s="504"/>
      <c r="S110" s="504"/>
      <c r="T110" s="504"/>
      <c r="U110" s="504"/>
      <c r="V110" s="504"/>
      <c r="W110" s="504"/>
      <c r="X110" s="504"/>
      <c r="Y110" s="504"/>
      <c r="Z110" s="504"/>
      <c r="AA110" s="504"/>
      <c r="AB110" s="504"/>
      <c r="AC110" s="504"/>
      <c r="AD110" s="504"/>
      <c r="AE110" s="504"/>
      <c r="AF110" s="504"/>
      <c r="AG110" s="504"/>
      <c r="AH110" s="504"/>
      <c r="AI110" s="504"/>
      <c r="AJ110" s="504"/>
      <c r="AK110" s="504"/>
      <c r="AL110" s="504"/>
      <c r="AM110" s="504"/>
      <c r="AN110" s="504"/>
    </row>
    <row r="111" spans="1:40" customFormat="1" ht="13.5" x14ac:dyDescent="0.3">
      <c r="A111" s="504"/>
      <c r="B111" s="504"/>
      <c r="C111" s="504"/>
      <c r="D111" s="504"/>
      <c r="E111" s="504"/>
      <c r="F111" s="504"/>
      <c r="G111" s="504"/>
      <c r="H111" s="504"/>
      <c r="I111" s="504"/>
      <c r="J111" s="504"/>
      <c r="K111" s="504"/>
      <c r="L111" s="504"/>
      <c r="M111" s="504"/>
      <c r="N111" s="504"/>
      <c r="O111" s="504"/>
      <c r="P111" s="504"/>
      <c r="Q111" s="504"/>
      <c r="R111" s="504"/>
      <c r="S111" s="504"/>
      <c r="T111" s="504"/>
      <c r="U111" s="504"/>
      <c r="V111" s="504"/>
      <c r="W111" s="504"/>
      <c r="X111" s="504"/>
      <c r="Y111" s="504"/>
      <c r="Z111" s="504"/>
      <c r="AA111" s="504"/>
      <c r="AB111" s="504"/>
      <c r="AC111" s="504"/>
      <c r="AD111" s="504"/>
      <c r="AE111" s="504"/>
      <c r="AF111" s="504"/>
      <c r="AG111" s="504"/>
      <c r="AH111" s="504"/>
      <c r="AI111" s="504"/>
      <c r="AJ111" s="504"/>
      <c r="AK111" s="504"/>
      <c r="AL111" s="504"/>
      <c r="AM111" s="504"/>
      <c r="AN111" s="504"/>
    </row>
    <row r="112" spans="1:40" customFormat="1" ht="13.5" x14ac:dyDescent="0.3">
      <c r="A112" s="504"/>
      <c r="B112" s="504"/>
      <c r="C112" s="504"/>
      <c r="D112" s="504"/>
      <c r="E112" s="504"/>
      <c r="F112" s="504"/>
      <c r="G112" s="504"/>
      <c r="H112" s="504"/>
      <c r="I112" s="504"/>
      <c r="J112" s="504"/>
      <c r="K112" s="504"/>
      <c r="L112" s="504"/>
      <c r="M112" s="504"/>
      <c r="N112" s="504"/>
      <c r="O112" s="504"/>
      <c r="P112" s="504"/>
      <c r="Q112" s="504"/>
      <c r="R112" s="504"/>
      <c r="S112" s="504"/>
      <c r="T112" s="504"/>
      <c r="U112" s="504"/>
      <c r="V112" s="504"/>
      <c r="W112" s="504"/>
      <c r="X112" s="504"/>
      <c r="Y112" s="504"/>
      <c r="Z112" s="504"/>
      <c r="AA112" s="504"/>
      <c r="AB112" s="504"/>
      <c r="AC112" s="504"/>
      <c r="AD112" s="504"/>
      <c r="AE112" s="504"/>
      <c r="AF112" s="504"/>
      <c r="AG112" s="504"/>
      <c r="AH112" s="504"/>
      <c r="AI112" s="504"/>
      <c r="AJ112" s="504"/>
      <c r="AK112" s="504"/>
      <c r="AL112" s="504"/>
      <c r="AM112" s="504"/>
      <c r="AN112" s="504"/>
    </row>
    <row r="113" spans="1:40" customFormat="1" ht="13.5" x14ac:dyDescent="0.3">
      <c r="A113" s="504"/>
      <c r="B113" s="504"/>
      <c r="C113" s="504"/>
      <c r="D113" s="504"/>
      <c r="E113" s="504"/>
      <c r="F113" s="504"/>
      <c r="G113" s="504"/>
      <c r="H113" s="504"/>
      <c r="I113" s="504"/>
      <c r="J113" s="504"/>
      <c r="K113" s="504"/>
      <c r="L113" s="504"/>
      <c r="M113" s="504"/>
      <c r="N113" s="504"/>
      <c r="O113" s="504"/>
      <c r="P113" s="504"/>
      <c r="Q113" s="504"/>
      <c r="R113" s="504"/>
      <c r="S113" s="504"/>
      <c r="T113" s="504"/>
      <c r="U113" s="504"/>
      <c r="V113" s="504"/>
      <c r="W113" s="504"/>
      <c r="X113" s="504"/>
      <c r="Y113" s="504"/>
      <c r="Z113" s="504"/>
      <c r="AA113" s="504"/>
      <c r="AB113" s="504"/>
      <c r="AC113" s="504"/>
      <c r="AD113" s="504"/>
      <c r="AE113" s="504"/>
      <c r="AF113" s="504"/>
      <c r="AG113" s="504"/>
      <c r="AH113" s="504"/>
      <c r="AI113" s="504"/>
      <c r="AJ113" s="504"/>
      <c r="AK113" s="504"/>
      <c r="AL113" s="504"/>
      <c r="AM113" s="504"/>
      <c r="AN113" s="504"/>
    </row>
    <row r="114" spans="1:40" customFormat="1" ht="13.5" x14ac:dyDescent="0.3">
      <c r="A114" s="504"/>
      <c r="B114" s="504"/>
      <c r="C114" s="504"/>
      <c r="D114" s="504"/>
      <c r="E114" s="504"/>
      <c r="F114" s="504"/>
      <c r="G114" s="504"/>
      <c r="H114" s="504"/>
      <c r="I114" s="504"/>
      <c r="J114" s="504"/>
      <c r="K114" s="504"/>
      <c r="L114" s="504"/>
      <c r="M114" s="504"/>
      <c r="N114" s="504"/>
      <c r="O114" s="504"/>
      <c r="P114" s="504"/>
      <c r="Q114" s="504"/>
      <c r="R114" s="504"/>
      <c r="S114" s="504"/>
      <c r="T114" s="504"/>
      <c r="U114" s="504"/>
      <c r="V114" s="504"/>
      <c r="W114" s="504"/>
      <c r="X114" s="504"/>
      <c r="Y114" s="504"/>
      <c r="Z114" s="504"/>
      <c r="AA114" s="504"/>
      <c r="AB114" s="504"/>
      <c r="AC114" s="504"/>
      <c r="AD114" s="504"/>
      <c r="AE114" s="504"/>
      <c r="AF114" s="504"/>
      <c r="AG114" s="504"/>
      <c r="AH114" s="504"/>
      <c r="AI114" s="504"/>
      <c r="AJ114" s="504"/>
      <c r="AK114" s="504"/>
      <c r="AL114" s="504"/>
      <c r="AM114" s="504"/>
      <c r="AN114" s="504"/>
    </row>
    <row r="115" spans="1:40" customFormat="1" ht="13.5" x14ac:dyDescent="0.3">
      <c r="A115" s="504"/>
      <c r="B115" s="504"/>
      <c r="C115" s="504"/>
      <c r="D115" s="504"/>
      <c r="E115" s="504"/>
      <c r="F115" s="504"/>
      <c r="G115" s="504"/>
      <c r="H115" s="504"/>
      <c r="I115" s="504"/>
      <c r="J115" s="504"/>
      <c r="K115" s="504"/>
      <c r="L115" s="504"/>
      <c r="M115" s="504"/>
      <c r="N115" s="504"/>
      <c r="O115" s="504"/>
      <c r="P115" s="504"/>
      <c r="Q115" s="504"/>
      <c r="R115" s="504"/>
      <c r="S115" s="504"/>
      <c r="T115" s="504"/>
      <c r="U115" s="504"/>
      <c r="V115" s="504"/>
      <c r="W115" s="504"/>
      <c r="X115" s="504"/>
      <c r="Y115" s="504"/>
      <c r="Z115" s="504"/>
      <c r="AA115" s="504"/>
      <c r="AB115" s="504"/>
      <c r="AC115" s="504"/>
      <c r="AD115" s="504"/>
      <c r="AE115" s="504"/>
      <c r="AF115" s="504"/>
      <c r="AG115" s="504"/>
      <c r="AH115" s="504"/>
      <c r="AI115" s="504"/>
      <c r="AJ115" s="504"/>
      <c r="AK115" s="504"/>
      <c r="AL115" s="504"/>
      <c r="AM115" s="504"/>
      <c r="AN115" s="504"/>
    </row>
    <row r="116" spans="1:40" customFormat="1" ht="13.5" x14ac:dyDescent="0.3">
      <c r="A116" s="504"/>
      <c r="B116" s="504"/>
      <c r="C116" s="504"/>
      <c r="D116" s="504"/>
      <c r="E116" s="504"/>
      <c r="F116" s="504"/>
      <c r="G116" s="504"/>
      <c r="H116" s="504"/>
      <c r="I116" s="504"/>
      <c r="J116" s="504"/>
      <c r="K116" s="504"/>
      <c r="L116" s="504"/>
      <c r="M116" s="504"/>
      <c r="N116" s="504"/>
      <c r="O116" s="504"/>
      <c r="P116" s="504"/>
      <c r="Q116" s="504"/>
      <c r="R116" s="504"/>
      <c r="S116" s="504"/>
      <c r="T116" s="504"/>
      <c r="U116" s="504"/>
      <c r="V116" s="504"/>
      <c r="W116" s="504"/>
      <c r="X116" s="504"/>
      <c r="Y116" s="504"/>
      <c r="Z116" s="504"/>
      <c r="AA116" s="504"/>
      <c r="AB116" s="504"/>
      <c r="AC116" s="504"/>
      <c r="AD116" s="504"/>
      <c r="AE116" s="504"/>
      <c r="AF116" s="504"/>
      <c r="AG116" s="504"/>
      <c r="AH116" s="504"/>
      <c r="AI116" s="504"/>
      <c r="AJ116" s="504"/>
      <c r="AK116" s="504"/>
      <c r="AL116" s="504"/>
      <c r="AM116" s="504"/>
      <c r="AN116" s="504"/>
    </row>
    <row r="117" spans="1:40" customFormat="1" ht="13.5" x14ac:dyDescent="0.3">
      <c r="A117" s="504"/>
      <c r="B117" s="504"/>
      <c r="C117" s="504"/>
      <c r="D117" s="504"/>
      <c r="E117" s="504"/>
      <c r="F117" s="504"/>
      <c r="G117" s="504"/>
      <c r="H117" s="504"/>
      <c r="I117" s="504"/>
      <c r="J117" s="504"/>
      <c r="K117" s="504"/>
      <c r="L117" s="504"/>
      <c r="M117" s="504"/>
      <c r="N117" s="504"/>
      <c r="O117" s="504"/>
      <c r="P117" s="504"/>
      <c r="Q117" s="504"/>
      <c r="R117" s="504"/>
      <c r="S117" s="504"/>
      <c r="T117" s="504"/>
      <c r="U117" s="504"/>
      <c r="V117" s="504"/>
      <c r="W117" s="504"/>
      <c r="X117" s="504"/>
      <c r="Y117" s="504"/>
      <c r="Z117" s="504"/>
      <c r="AA117" s="504"/>
      <c r="AB117" s="504"/>
      <c r="AC117" s="504"/>
      <c r="AD117" s="504"/>
      <c r="AE117" s="504"/>
      <c r="AF117" s="504"/>
      <c r="AG117" s="504"/>
      <c r="AH117" s="504"/>
      <c r="AI117" s="504"/>
      <c r="AJ117" s="504"/>
      <c r="AK117" s="504"/>
      <c r="AL117" s="504"/>
      <c r="AM117" s="504"/>
      <c r="AN117" s="504"/>
    </row>
    <row r="118" spans="1:40" customFormat="1" ht="13.5" x14ac:dyDescent="0.3">
      <c r="A118" s="504"/>
      <c r="B118" s="504"/>
      <c r="C118" s="504"/>
      <c r="D118" s="504"/>
      <c r="E118" s="504"/>
      <c r="F118" s="504"/>
      <c r="G118" s="504"/>
      <c r="H118" s="504"/>
      <c r="I118" s="504"/>
      <c r="J118" s="504"/>
      <c r="K118" s="504"/>
      <c r="L118" s="504"/>
      <c r="M118" s="504"/>
      <c r="N118" s="504"/>
      <c r="O118" s="504"/>
      <c r="P118" s="504"/>
      <c r="Q118" s="504"/>
      <c r="R118" s="504"/>
      <c r="S118" s="504"/>
      <c r="T118" s="504"/>
      <c r="U118" s="504"/>
      <c r="V118" s="504"/>
      <c r="W118" s="504"/>
      <c r="X118" s="504"/>
      <c r="Y118" s="504"/>
      <c r="Z118" s="504"/>
      <c r="AA118" s="504"/>
      <c r="AB118" s="504"/>
      <c r="AC118" s="504"/>
      <c r="AD118" s="504"/>
      <c r="AE118" s="504"/>
      <c r="AF118" s="504"/>
      <c r="AG118" s="504"/>
      <c r="AH118" s="504"/>
      <c r="AI118" s="504"/>
      <c r="AJ118" s="504"/>
      <c r="AK118" s="504"/>
      <c r="AL118" s="504"/>
      <c r="AM118" s="504"/>
      <c r="AN118" s="504"/>
    </row>
    <row r="119" spans="1:40" customFormat="1" ht="13.5" x14ac:dyDescent="0.3">
      <c r="A119" s="504"/>
      <c r="B119" s="504"/>
      <c r="C119" s="504"/>
      <c r="D119" s="504"/>
      <c r="E119" s="504"/>
      <c r="F119" s="504"/>
      <c r="G119" s="504"/>
      <c r="H119" s="504"/>
      <c r="I119" s="504"/>
      <c r="J119" s="504"/>
      <c r="K119" s="504"/>
      <c r="L119" s="504"/>
      <c r="M119" s="504"/>
      <c r="N119" s="504"/>
      <c r="O119" s="504"/>
      <c r="P119" s="504"/>
      <c r="Q119" s="504"/>
      <c r="R119" s="504"/>
      <c r="S119" s="504"/>
      <c r="T119" s="504"/>
      <c r="U119" s="504"/>
      <c r="V119" s="504"/>
      <c r="W119" s="504"/>
      <c r="X119" s="504"/>
      <c r="Y119" s="504"/>
      <c r="Z119" s="504"/>
      <c r="AA119" s="504"/>
      <c r="AB119" s="504"/>
      <c r="AC119" s="504"/>
      <c r="AD119" s="504"/>
      <c r="AE119" s="504"/>
      <c r="AF119" s="504"/>
      <c r="AG119" s="504"/>
      <c r="AH119" s="504"/>
      <c r="AI119" s="504"/>
      <c r="AJ119" s="504"/>
      <c r="AK119" s="504"/>
      <c r="AL119" s="504"/>
      <c r="AM119" s="504"/>
      <c r="AN119" s="504"/>
    </row>
    <row r="120" spans="1:40" customFormat="1" ht="13.5" x14ac:dyDescent="0.3">
      <c r="A120" s="504"/>
      <c r="B120" s="504"/>
      <c r="C120" s="504"/>
      <c r="D120" s="504"/>
      <c r="E120" s="504"/>
      <c r="F120" s="504"/>
      <c r="G120" s="504"/>
      <c r="H120" s="504"/>
      <c r="I120" s="504"/>
      <c r="J120" s="504"/>
      <c r="K120" s="504"/>
      <c r="L120" s="504"/>
      <c r="M120" s="504"/>
      <c r="N120" s="504"/>
      <c r="O120" s="504"/>
      <c r="P120" s="504"/>
      <c r="Q120" s="504"/>
      <c r="R120" s="504"/>
      <c r="S120" s="504"/>
      <c r="T120" s="504"/>
      <c r="U120" s="504"/>
      <c r="V120" s="504"/>
      <c r="W120" s="504"/>
      <c r="X120" s="504"/>
      <c r="Y120" s="504"/>
      <c r="Z120" s="504"/>
      <c r="AA120" s="504"/>
      <c r="AB120" s="504"/>
      <c r="AC120" s="504"/>
      <c r="AD120" s="504"/>
      <c r="AE120" s="504"/>
      <c r="AF120" s="504"/>
      <c r="AG120" s="504"/>
      <c r="AH120" s="504"/>
      <c r="AI120" s="504"/>
      <c r="AJ120" s="504"/>
      <c r="AK120" s="504"/>
      <c r="AL120" s="504"/>
      <c r="AM120" s="504"/>
      <c r="AN120" s="504"/>
    </row>
    <row r="121" spans="1:40" customFormat="1" ht="13.5" x14ac:dyDescent="0.3">
      <c r="A121" s="504"/>
      <c r="B121" s="504"/>
      <c r="C121" s="504"/>
      <c r="D121" s="504"/>
      <c r="E121" s="504"/>
      <c r="F121" s="504"/>
      <c r="G121" s="504"/>
      <c r="H121" s="504"/>
      <c r="I121" s="504"/>
      <c r="J121" s="504"/>
      <c r="K121" s="504"/>
      <c r="L121" s="504"/>
      <c r="M121" s="504"/>
      <c r="N121" s="504"/>
      <c r="O121" s="504"/>
      <c r="P121" s="504"/>
      <c r="Q121" s="504"/>
      <c r="R121" s="504"/>
      <c r="S121" s="504"/>
      <c r="T121" s="504"/>
      <c r="U121" s="504"/>
      <c r="V121" s="504"/>
      <c r="W121" s="504"/>
      <c r="X121" s="504"/>
      <c r="Y121" s="504"/>
      <c r="Z121" s="504"/>
      <c r="AA121" s="504"/>
      <c r="AB121" s="504"/>
      <c r="AC121" s="504"/>
      <c r="AD121" s="504"/>
      <c r="AE121" s="504"/>
      <c r="AF121" s="504"/>
      <c r="AG121" s="504"/>
      <c r="AH121" s="504"/>
      <c r="AI121" s="504"/>
      <c r="AJ121" s="504"/>
      <c r="AK121" s="504"/>
      <c r="AL121" s="504"/>
      <c r="AM121" s="504"/>
      <c r="AN121" s="504"/>
    </row>
    <row r="122" spans="1:40" customFormat="1" ht="13.5" x14ac:dyDescent="0.3">
      <c r="A122" s="504"/>
      <c r="B122" s="504"/>
      <c r="C122" s="504"/>
      <c r="D122" s="504"/>
      <c r="E122" s="504"/>
      <c r="F122" s="504"/>
      <c r="G122" s="504"/>
      <c r="H122" s="504"/>
      <c r="I122" s="504"/>
      <c r="J122" s="504"/>
      <c r="K122" s="504"/>
      <c r="L122" s="504"/>
      <c r="M122" s="504"/>
      <c r="N122" s="504"/>
      <c r="O122" s="504"/>
      <c r="P122" s="504"/>
      <c r="Q122" s="504"/>
      <c r="R122" s="504"/>
      <c r="S122" s="504"/>
      <c r="T122" s="504"/>
      <c r="U122" s="504"/>
      <c r="V122" s="504"/>
      <c r="W122" s="504"/>
      <c r="X122" s="504"/>
      <c r="Y122" s="504"/>
      <c r="Z122" s="504"/>
      <c r="AA122" s="504"/>
      <c r="AB122" s="504"/>
      <c r="AC122" s="504"/>
      <c r="AD122" s="504"/>
      <c r="AE122" s="504"/>
      <c r="AF122" s="504"/>
      <c r="AG122" s="504"/>
      <c r="AH122" s="504"/>
      <c r="AI122" s="504"/>
      <c r="AJ122" s="504"/>
      <c r="AK122" s="504"/>
      <c r="AL122" s="504"/>
      <c r="AM122" s="504"/>
      <c r="AN122" s="504"/>
    </row>
    <row r="123" spans="1:40" customFormat="1" ht="13.5" x14ac:dyDescent="0.3">
      <c r="A123" s="504"/>
      <c r="B123" s="504"/>
      <c r="C123" s="504"/>
      <c r="D123" s="504"/>
      <c r="E123" s="504"/>
      <c r="F123" s="504"/>
      <c r="G123" s="504"/>
      <c r="H123" s="504"/>
      <c r="I123" s="504"/>
      <c r="J123" s="504"/>
      <c r="K123" s="504"/>
      <c r="L123" s="504"/>
      <c r="M123" s="504"/>
      <c r="N123" s="504"/>
      <c r="O123" s="504"/>
      <c r="P123" s="504"/>
      <c r="Q123" s="504"/>
      <c r="R123" s="504"/>
      <c r="S123" s="504"/>
      <c r="T123" s="504"/>
      <c r="U123" s="504"/>
      <c r="V123" s="504"/>
      <c r="W123" s="504"/>
      <c r="X123" s="504"/>
      <c r="Y123" s="504"/>
      <c r="Z123" s="504"/>
      <c r="AA123" s="504"/>
      <c r="AB123" s="504"/>
      <c r="AC123" s="504"/>
      <c r="AD123" s="504"/>
      <c r="AE123" s="504"/>
      <c r="AF123" s="504"/>
      <c r="AG123" s="504"/>
      <c r="AH123" s="504"/>
      <c r="AI123" s="504"/>
      <c r="AJ123" s="504"/>
      <c r="AK123" s="504"/>
      <c r="AL123" s="504"/>
      <c r="AM123" s="504"/>
      <c r="AN123" s="504"/>
    </row>
    <row r="124" spans="1:40" customFormat="1" ht="13.5" x14ac:dyDescent="0.3">
      <c r="A124" s="504"/>
      <c r="B124" s="504"/>
      <c r="C124" s="504"/>
      <c r="D124" s="504"/>
      <c r="E124" s="504"/>
      <c r="F124" s="504"/>
      <c r="G124" s="504"/>
      <c r="H124" s="504"/>
      <c r="I124" s="504"/>
      <c r="J124" s="504"/>
      <c r="K124" s="504"/>
      <c r="L124" s="504"/>
      <c r="M124" s="504"/>
      <c r="N124" s="504"/>
      <c r="O124" s="504"/>
      <c r="P124" s="504"/>
      <c r="Q124" s="504"/>
      <c r="R124" s="504"/>
      <c r="S124" s="504"/>
      <c r="T124" s="504"/>
      <c r="U124" s="504"/>
      <c r="V124" s="504"/>
      <c r="W124" s="504"/>
      <c r="X124" s="504"/>
      <c r="Y124" s="504"/>
      <c r="Z124" s="504"/>
      <c r="AA124" s="504"/>
      <c r="AB124" s="504"/>
      <c r="AC124" s="504"/>
      <c r="AD124" s="504"/>
      <c r="AE124" s="504"/>
      <c r="AF124" s="504"/>
      <c r="AG124" s="504"/>
      <c r="AH124" s="504"/>
      <c r="AI124" s="504"/>
      <c r="AJ124" s="504"/>
      <c r="AK124" s="504"/>
      <c r="AL124" s="504"/>
      <c r="AM124" s="504"/>
      <c r="AN124" s="504"/>
    </row>
    <row r="125" spans="1:40" customFormat="1" ht="13.5" x14ac:dyDescent="0.3">
      <c r="A125" s="504"/>
      <c r="B125" s="504"/>
      <c r="C125" s="504"/>
      <c r="D125" s="504"/>
      <c r="E125" s="504"/>
      <c r="F125" s="504"/>
      <c r="G125" s="504"/>
      <c r="H125" s="504"/>
      <c r="I125" s="504"/>
      <c r="J125" s="504"/>
      <c r="K125" s="504"/>
      <c r="L125" s="504"/>
      <c r="M125" s="504"/>
      <c r="N125" s="504"/>
      <c r="O125" s="504"/>
      <c r="P125" s="504"/>
      <c r="Q125" s="504"/>
      <c r="R125" s="504"/>
      <c r="S125" s="504"/>
      <c r="T125" s="504"/>
      <c r="U125" s="504"/>
      <c r="V125" s="504"/>
      <c r="W125" s="504"/>
      <c r="X125" s="504"/>
      <c r="Y125" s="504"/>
      <c r="Z125" s="504"/>
      <c r="AA125" s="504"/>
      <c r="AB125" s="504"/>
      <c r="AC125" s="504"/>
      <c r="AD125" s="504"/>
      <c r="AE125" s="504"/>
      <c r="AF125" s="504"/>
      <c r="AG125" s="504"/>
      <c r="AH125" s="504"/>
      <c r="AI125" s="504"/>
      <c r="AJ125" s="504"/>
      <c r="AK125" s="504"/>
      <c r="AL125" s="504"/>
      <c r="AM125" s="504"/>
      <c r="AN125" s="504"/>
    </row>
    <row r="126" spans="1:40" customFormat="1" ht="13.5" x14ac:dyDescent="0.3">
      <c r="A126" s="504"/>
      <c r="B126" s="504"/>
      <c r="C126" s="504"/>
      <c r="D126" s="504"/>
      <c r="E126" s="504"/>
      <c r="F126" s="504"/>
      <c r="G126" s="504"/>
      <c r="H126" s="504"/>
      <c r="I126" s="504"/>
      <c r="J126" s="504"/>
      <c r="K126" s="504"/>
      <c r="L126" s="504"/>
      <c r="M126" s="504"/>
      <c r="N126" s="504"/>
      <c r="O126" s="504"/>
      <c r="P126" s="504"/>
      <c r="Q126" s="504"/>
      <c r="R126" s="504"/>
      <c r="S126" s="504"/>
      <c r="T126" s="504"/>
      <c r="U126" s="504"/>
      <c r="V126" s="504"/>
      <c r="W126" s="504"/>
      <c r="X126" s="504"/>
      <c r="Y126" s="504"/>
      <c r="Z126" s="504"/>
      <c r="AA126" s="504"/>
      <c r="AB126" s="504"/>
      <c r="AC126" s="504"/>
      <c r="AD126" s="504"/>
      <c r="AE126" s="504"/>
      <c r="AF126" s="504"/>
      <c r="AG126" s="504"/>
      <c r="AH126" s="504"/>
      <c r="AI126" s="504"/>
      <c r="AJ126" s="504"/>
      <c r="AK126" s="504"/>
      <c r="AL126" s="504"/>
      <c r="AM126" s="504"/>
      <c r="AN126" s="504"/>
    </row>
    <row r="127" spans="1:40" customFormat="1" ht="13.5" x14ac:dyDescent="0.3">
      <c r="A127" s="504"/>
      <c r="B127" s="504"/>
      <c r="C127" s="504"/>
      <c r="D127" s="504"/>
      <c r="E127" s="504"/>
      <c r="F127" s="504"/>
      <c r="G127" s="504"/>
      <c r="H127" s="504"/>
      <c r="I127" s="504"/>
      <c r="J127" s="504"/>
      <c r="K127" s="504"/>
      <c r="L127" s="504"/>
      <c r="M127" s="504"/>
      <c r="N127" s="504"/>
      <c r="O127" s="504"/>
      <c r="P127" s="504"/>
      <c r="Q127" s="504"/>
      <c r="R127" s="504"/>
      <c r="S127" s="504"/>
      <c r="T127" s="504"/>
      <c r="U127" s="504"/>
      <c r="V127" s="504"/>
      <c r="W127" s="504"/>
      <c r="X127" s="504"/>
      <c r="Y127" s="504"/>
      <c r="Z127" s="504"/>
      <c r="AA127" s="504"/>
      <c r="AB127" s="504"/>
      <c r="AC127" s="504"/>
      <c r="AD127" s="504"/>
      <c r="AE127" s="504"/>
      <c r="AF127" s="504"/>
      <c r="AG127" s="504"/>
      <c r="AH127" s="504"/>
      <c r="AI127" s="504"/>
      <c r="AJ127" s="504"/>
      <c r="AK127" s="504"/>
      <c r="AL127" s="504"/>
      <c r="AM127" s="504"/>
      <c r="AN127" s="504"/>
    </row>
    <row r="128" spans="1:40" customFormat="1" ht="13.5" x14ac:dyDescent="0.3">
      <c r="A128" s="504"/>
      <c r="B128" s="504"/>
      <c r="C128" s="504"/>
      <c r="D128" s="504"/>
      <c r="E128" s="504"/>
      <c r="F128" s="504"/>
      <c r="G128" s="504"/>
      <c r="H128" s="504"/>
      <c r="I128" s="504"/>
      <c r="J128" s="504"/>
      <c r="K128" s="504"/>
      <c r="L128" s="504"/>
      <c r="M128" s="504"/>
      <c r="N128" s="504"/>
      <c r="O128" s="504"/>
      <c r="P128" s="504"/>
      <c r="Q128" s="504"/>
      <c r="R128" s="504"/>
      <c r="S128" s="504"/>
      <c r="T128" s="504"/>
      <c r="U128" s="504"/>
      <c r="V128" s="504"/>
      <c r="W128" s="504"/>
      <c r="X128" s="504"/>
      <c r="Y128" s="504"/>
      <c r="Z128" s="504"/>
      <c r="AA128" s="504"/>
      <c r="AB128" s="504"/>
      <c r="AC128" s="504"/>
      <c r="AD128" s="504"/>
      <c r="AE128" s="504"/>
      <c r="AF128" s="504"/>
      <c r="AG128" s="504"/>
      <c r="AH128" s="504"/>
      <c r="AI128" s="504"/>
      <c r="AJ128" s="504"/>
      <c r="AK128" s="504"/>
      <c r="AL128" s="504"/>
      <c r="AM128" s="504"/>
      <c r="AN128" s="504"/>
    </row>
    <row r="129" spans="1:40" customFormat="1" ht="13.5" x14ac:dyDescent="0.3">
      <c r="A129" s="504"/>
      <c r="B129" s="504"/>
      <c r="C129" s="504"/>
      <c r="D129" s="504"/>
      <c r="E129" s="504"/>
      <c r="F129" s="504"/>
      <c r="G129" s="504"/>
      <c r="H129" s="504"/>
      <c r="I129" s="504"/>
      <c r="J129" s="504"/>
      <c r="K129" s="504"/>
      <c r="L129" s="504"/>
      <c r="M129" s="504"/>
      <c r="N129" s="504"/>
      <c r="O129" s="504"/>
      <c r="P129" s="504"/>
      <c r="Q129" s="504"/>
      <c r="R129" s="504"/>
      <c r="S129" s="504"/>
      <c r="T129" s="504"/>
      <c r="U129" s="504"/>
      <c r="V129" s="504"/>
      <c r="W129" s="504"/>
      <c r="X129" s="504"/>
      <c r="Y129" s="504"/>
      <c r="Z129" s="504"/>
      <c r="AA129" s="504"/>
      <c r="AB129" s="504"/>
      <c r="AC129" s="504"/>
      <c r="AD129" s="504"/>
      <c r="AE129" s="504"/>
      <c r="AF129" s="504"/>
      <c r="AG129" s="504"/>
      <c r="AH129" s="504"/>
      <c r="AI129" s="504"/>
      <c r="AJ129" s="504"/>
      <c r="AK129" s="504"/>
      <c r="AL129" s="504"/>
      <c r="AM129" s="504"/>
      <c r="AN129" s="504"/>
    </row>
    <row r="130" spans="1:40" customFormat="1" ht="13.5" x14ac:dyDescent="0.3">
      <c r="A130" s="504"/>
      <c r="B130" s="504"/>
      <c r="C130" s="504"/>
      <c r="D130" s="504"/>
      <c r="E130" s="504"/>
      <c r="F130" s="504"/>
      <c r="G130" s="504"/>
      <c r="H130" s="504"/>
      <c r="I130" s="504"/>
      <c r="J130" s="504"/>
      <c r="K130" s="504"/>
      <c r="L130" s="504"/>
      <c r="M130" s="504"/>
      <c r="N130" s="504"/>
      <c r="O130" s="504"/>
      <c r="P130" s="504"/>
      <c r="Q130" s="504"/>
      <c r="R130" s="504"/>
      <c r="S130" s="504"/>
      <c r="T130" s="504"/>
      <c r="U130" s="504"/>
      <c r="V130" s="504"/>
      <c r="W130" s="504"/>
      <c r="X130" s="504"/>
      <c r="Y130" s="504"/>
      <c r="Z130" s="504"/>
      <c r="AA130" s="504"/>
      <c r="AB130" s="504"/>
      <c r="AC130" s="504"/>
      <c r="AD130" s="504"/>
      <c r="AE130" s="504"/>
      <c r="AF130" s="504"/>
      <c r="AG130" s="504"/>
      <c r="AH130" s="504"/>
      <c r="AI130" s="504"/>
      <c r="AJ130" s="504"/>
      <c r="AK130" s="504"/>
      <c r="AL130" s="504"/>
      <c r="AM130" s="504"/>
      <c r="AN130" s="504"/>
    </row>
    <row r="131" spans="1:40" customFormat="1" ht="13.5" x14ac:dyDescent="0.3">
      <c r="A131" s="504"/>
      <c r="B131" s="504"/>
      <c r="C131" s="504"/>
      <c r="D131" s="504"/>
      <c r="E131" s="504"/>
      <c r="F131" s="504"/>
      <c r="G131" s="504"/>
      <c r="H131" s="504"/>
      <c r="I131" s="504"/>
      <c r="J131" s="504"/>
      <c r="K131" s="504"/>
      <c r="L131" s="504"/>
      <c r="M131" s="504"/>
      <c r="N131" s="504"/>
      <c r="O131" s="504"/>
      <c r="P131" s="504"/>
      <c r="Q131" s="504"/>
      <c r="R131" s="504"/>
      <c r="S131" s="504"/>
      <c r="T131" s="504"/>
      <c r="U131" s="504"/>
      <c r="V131" s="504"/>
      <c r="W131" s="504"/>
      <c r="X131" s="504"/>
      <c r="Y131" s="504"/>
      <c r="Z131" s="504"/>
      <c r="AA131" s="504"/>
      <c r="AB131" s="504"/>
      <c r="AC131" s="504"/>
      <c r="AD131" s="504"/>
      <c r="AE131" s="504"/>
      <c r="AF131" s="504"/>
      <c r="AG131" s="504"/>
      <c r="AH131" s="504"/>
      <c r="AI131" s="504"/>
      <c r="AJ131" s="504"/>
      <c r="AK131" s="504"/>
      <c r="AL131" s="504"/>
      <c r="AM131" s="504"/>
      <c r="AN131" s="504"/>
    </row>
    <row r="132" spans="1:40" customFormat="1" ht="13.5" x14ac:dyDescent="0.3">
      <c r="A132" s="504"/>
      <c r="B132" s="504"/>
      <c r="C132" s="504"/>
      <c r="D132" s="504"/>
      <c r="E132" s="504"/>
      <c r="F132" s="504"/>
      <c r="G132" s="504"/>
      <c r="H132" s="504"/>
      <c r="I132" s="504"/>
      <c r="J132" s="504"/>
      <c r="K132" s="504"/>
      <c r="L132" s="504"/>
      <c r="M132" s="504"/>
      <c r="N132" s="504"/>
      <c r="O132" s="504"/>
      <c r="P132" s="504"/>
      <c r="Q132" s="504"/>
      <c r="R132" s="504"/>
      <c r="S132" s="504"/>
      <c r="T132" s="504"/>
      <c r="U132" s="504"/>
      <c r="V132" s="504"/>
      <c r="W132" s="504"/>
      <c r="X132" s="504"/>
      <c r="Y132" s="504"/>
      <c r="Z132" s="504"/>
      <c r="AA132" s="504"/>
      <c r="AB132" s="504"/>
      <c r="AC132" s="504"/>
      <c r="AD132" s="504"/>
      <c r="AE132" s="504"/>
      <c r="AF132" s="504"/>
      <c r="AG132" s="504"/>
      <c r="AH132" s="504"/>
      <c r="AI132" s="504"/>
      <c r="AJ132" s="504"/>
      <c r="AK132" s="504"/>
      <c r="AL132" s="504"/>
      <c r="AM132" s="504"/>
      <c r="AN132" s="504"/>
    </row>
    <row r="133" spans="1:40" customFormat="1" ht="13.5" x14ac:dyDescent="0.3">
      <c r="A133" s="504"/>
      <c r="B133" s="504"/>
      <c r="C133" s="504"/>
      <c r="D133" s="504"/>
      <c r="E133" s="504"/>
      <c r="F133" s="504"/>
      <c r="G133" s="504"/>
      <c r="H133" s="504"/>
      <c r="I133" s="504"/>
      <c r="J133" s="504"/>
      <c r="K133" s="504"/>
      <c r="L133" s="504"/>
      <c r="M133" s="504"/>
      <c r="N133" s="504"/>
      <c r="O133" s="504"/>
      <c r="P133" s="504"/>
      <c r="Q133" s="504"/>
      <c r="R133" s="504"/>
      <c r="S133" s="504"/>
      <c r="T133" s="504"/>
      <c r="U133" s="504"/>
      <c r="V133" s="504"/>
      <c r="W133" s="504"/>
      <c r="X133" s="504"/>
      <c r="Y133" s="504"/>
      <c r="Z133" s="504"/>
      <c r="AA133" s="504"/>
      <c r="AB133" s="504"/>
      <c r="AC133" s="504"/>
      <c r="AD133" s="504"/>
      <c r="AE133" s="504"/>
      <c r="AF133" s="504"/>
      <c r="AG133" s="504"/>
      <c r="AH133" s="504"/>
      <c r="AI133" s="504"/>
      <c r="AJ133" s="504"/>
      <c r="AK133" s="504"/>
      <c r="AL133" s="504"/>
      <c r="AM133" s="504"/>
      <c r="AN133" s="504"/>
    </row>
    <row r="134" spans="1:40" customFormat="1" ht="13.5" x14ac:dyDescent="0.3">
      <c r="A134" s="504"/>
      <c r="B134" s="504"/>
      <c r="C134" s="504"/>
      <c r="D134" s="504"/>
      <c r="E134" s="504"/>
      <c r="F134" s="504"/>
      <c r="G134" s="504"/>
      <c r="H134" s="504"/>
      <c r="I134" s="504"/>
      <c r="J134" s="504"/>
      <c r="K134" s="504"/>
      <c r="L134" s="504"/>
      <c r="M134" s="504"/>
      <c r="N134" s="504"/>
      <c r="O134" s="504"/>
      <c r="P134" s="504"/>
      <c r="Q134" s="504"/>
      <c r="R134" s="504"/>
      <c r="S134" s="504"/>
      <c r="T134" s="504"/>
      <c r="U134" s="504"/>
      <c r="V134" s="504"/>
      <c r="W134" s="504"/>
      <c r="X134" s="504"/>
      <c r="Y134" s="504"/>
      <c r="Z134" s="504"/>
      <c r="AA134" s="504"/>
      <c r="AB134" s="504"/>
      <c r="AC134" s="504"/>
      <c r="AD134" s="504"/>
      <c r="AE134" s="504"/>
      <c r="AF134" s="504"/>
      <c r="AG134" s="504"/>
      <c r="AH134" s="504"/>
      <c r="AI134" s="504"/>
      <c r="AJ134" s="504"/>
      <c r="AK134" s="504"/>
      <c r="AL134" s="504"/>
      <c r="AM134" s="504"/>
      <c r="AN134" s="504"/>
    </row>
    <row r="135" spans="1:40" customFormat="1" ht="13.5" x14ac:dyDescent="0.3">
      <c r="A135" s="504"/>
      <c r="B135" s="504"/>
      <c r="C135" s="504"/>
      <c r="D135" s="504"/>
      <c r="E135" s="504"/>
      <c r="F135" s="504"/>
      <c r="G135" s="504"/>
      <c r="H135" s="504"/>
      <c r="I135" s="504"/>
      <c r="J135" s="504"/>
      <c r="K135" s="504"/>
      <c r="L135" s="504"/>
      <c r="M135" s="504"/>
      <c r="N135" s="504"/>
      <c r="O135" s="504"/>
      <c r="P135" s="504"/>
      <c r="Q135" s="504"/>
      <c r="R135" s="504"/>
      <c r="S135" s="504"/>
      <c r="T135" s="504"/>
      <c r="U135" s="504"/>
      <c r="V135" s="504"/>
      <c r="W135" s="504"/>
      <c r="X135" s="504"/>
      <c r="Y135" s="504"/>
      <c r="Z135" s="504"/>
      <c r="AA135" s="504"/>
      <c r="AB135" s="504"/>
      <c r="AC135" s="504"/>
      <c r="AD135" s="504"/>
      <c r="AE135" s="504"/>
      <c r="AF135" s="504"/>
      <c r="AG135" s="504"/>
      <c r="AH135" s="504"/>
      <c r="AI135" s="504"/>
      <c r="AJ135" s="504"/>
      <c r="AK135" s="504"/>
      <c r="AL135" s="504"/>
      <c r="AM135" s="504"/>
      <c r="AN135" s="504"/>
    </row>
    <row r="136" spans="1:40" customFormat="1" ht="13.5" x14ac:dyDescent="0.3">
      <c r="A136" s="504"/>
      <c r="B136" s="504"/>
      <c r="C136" s="504"/>
      <c r="D136" s="504"/>
      <c r="E136" s="504"/>
      <c r="F136" s="504"/>
      <c r="G136" s="504"/>
      <c r="H136" s="504"/>
      <c r="I136" s="504"/>
      <c r="J136" s="504"/>
      <c r="K136" s="504"/>
      <c r="L136" s="504"/>
      <c r="M136" s="504"/>
      <c r="N136" s="504"/>
      <c r="O136" s="504"/>
      <c r="P136" s="504"/>
      <c r="Q136" s="504"/>
      <c r="R136" s="504"/>
      <c r="S136" s="504"/>
      <c r="T136" s="504"/>
      <c r="U136" s="504"/>
      <c r="V136" s="504"/>
      <c r="W136" s="504"/>
      <c r="X136" s="504"/>
      <c r="Y136" s="504"/>
      <c r="Z136" s="504"/>
      <c r="AA136" s="504"/>
      <c r="AB136" s="504"/>
      <c r="AC136" s="504"/>
      <c r="AD136" s="504"/>
      <c r="AE136" s="504"/>
      <c r="AF136" s="504"/>
      <c r="AG136" s="504"/>
      <c r="AH136" s="504"/>
      <c r="AI136" s="504"/>
      <c r="AJ136" s="504"/>
      <c r="AK136" s="504"/>
      <c r="AL136" s="504"/>
      <c r="AM136" s="504"/>
      <c r="AN136" s="504"/>
    </row>
    <row r="137" spans="1:40" customFormat="1" ht="13.5" x14ac:dyDescent="0.3">
      <c r="A137" s="504"/>
      <c r="B137" s="504"/>
      <c r="C137" s="504"/>
      <c r="D137" s="504"/>
      <c r="E137" s="504"/>
      <c r="F137" s="504"/>
      <c r="G137" s="504"/>
      <c r="H137" s="504"/>
      <c r="I137" s="504"/>
      <c r="J137" s="504"/>
      <c r="K137" s="504"/>
      <c r="L137" s="504"/>
      <c r="M137" s="504"/>
      <c r="N137" s="504"/>
      <c r="O137" s="504"/>
      <c r="P137" s="504"/>
      <c r="Q137" s="504"/>
      <c r="R137" s="504"/>
      <c r="S137" s="504"/>
      <c r="T137" s="504"/>
      <c r="U137" s="504"/>
      <c r="V137" s="504"/>
      <c r="W137" s="504"/>
      <c r="X137" s="504"/>
      <c r="Y137" s="504"/>
      <c r="Z137" s="504"/>
      <c r="AA137" s="504"/>
      <c r="AB137" s="504"/>
      <c r="AC137" s="504"/>
      <c r="AD137" s="504"/>
      <c r="AE137" s="504"/>
      <c r="AF137" s="504"/>
      <c r="AG137" s="504"/>
      <c r="AH137" s="504"/>
      <c r="AI137" s="504"/>
      <c r="AJ137" s="504"/>
      <c r="AK137" s="504"/>
      <c r="AL137" s="504"/>
      <c r="AM137" s="504"/>
      <c r="AN137" s="504"/>
    </row>
    <row r="138" spans="1:40" customFormat="1" ht="13.5" x14ac:dyDescent="0.3">
      <c r="A138" s="504"/>
      <c r="B138" s="504"/>
      <c r="C138" s="504"/>
      <c r="D138" s="504"/>
      <c r="E138" s="504"/>
      <c r="F138" s="504"/>
      <c r="G138" s="504"/>
      <c r="H138" s="504"/>
      <c r="I138" s="504"/>
      <c r="J138" s="504"/>
      <c r="K138" s="504"/>
      <c r="L138" s="504"/>
      <c r="M138" s="504"/>
      <c r="N138" s="504"/>
      <c r="O138" s="504"/>
      <c r="P138" s="504"/>
      <c r="Q138" s="504"/>
      <c r="R138" s="504"/>
      <c r="S138" s="504"/>
      <c r="T138" s="504"/>
      <c r="U138" s="504"/>
      <c r="V138" s="504"/>
      <c r="W138" s="504"/>
      <c r="X138" s="504"/>
      <c r="Y138" s="504"/>
      <c r="Z138" s="504"/>
      <c r="AA138" s="504"/>
      <c r="AB138" s="504"/>
      <c r="AC138" s="504"/>
      <c r="AD138" s="504"/>
      <c r="AE138" s="504"/>
      <c r="AF138" s="504"/>
      <c r="AG138" s="504"/>
      <c r="AH138" s="504"/>
      <c r="AI138" s="504"/>
      <c r="AJ138" s="504"/>
      <c r="AK138" s="504"/>
      <c r="AL138" s="504"/>
      <c r="AM138" s="504"/>
      <c r="AN138" s="504"/>
    </row>
    <row r="139" spans="1:40" customFormat="1" ht="13.5" x14ac:dyDescent="0.3">
      <c r="A139" s="504"/>
      <c r="B139" s="504"/>
      <c r="C139" s="504"/>
      <c r="D139" s="504"/>
      <c r="E139" s="504"/>
      <c r="F139" s="504"/>
      <c r="G139" s="504"/>
      <c r="H139" s="504"/>
      <c r="I139" s="504"/>
      <c r="J139" s="504"/>
      <c r="K139" s="504"/>
      <c r="L139" s="504"/>
      <c r="M139" s="504"/>
      <c r="N139" s="504"/>
      <c r="O139" s="504"/>
      <c r="P139" s="504"/>
      <c r="Q139" s="504"/>
      <c r="R139" s="504"/>
      <c r="S139" s="504"/>
      <c r="T139" s="504"/>
      <c r="U139" s="504"/>
      <c r="V139" s="504"/>
      <c r="W139" s="504"/>
      <c r="X139" s="504"/>
      <c r="Y139" s="504"/>
      <c r="Z139" s="504"/>
      <c r="AA139" s="504"/>
      <c r="AB139" s="504"/>
      <c r="AC139" s="504"/>
      <c r="AD139" s="504"/>
      <c r="AE139" s="504"/>
      <c r="AF139" s="504"/>
      <c r="AG139" s="504"/>
      <c r="AH139" s="504"/>
      <c r="AI139" s="504"/>
      <c r="AJ139" s="504"/>
      <c r="AK139" s="504"/>
      <c r="AL139" s="504"/>
      <c r="AM139" s="504"/>
      <c r="AN139" s="504"/>
    </row>
    <row r="140" spans="1:40" customFormat="1" ht="13.5" x14ac:dyDescent="0.3">
      <c r="A140" s="504"/>
      <c r="B140" s="504"/>
      <c r="C140" s="504"/>
      <c r="D140" s="504"/>
      <c r="E140" s="504"/>
      <c r="F140" s="504"/>
      <c r="G140" s="504"/>
      <c r="H140" s="504"/>
      <c r="I140" s="504"/>
      <c r="J140" s="504"/>
      <c r="K140" s="504"/>
      <c r="L140" s="504"/>
      <c r="M140" s="504"/>
      <c r="N140" s="504"/>
      <c r="O140" s="504"/>
      <c r="P140" s="504"/>
      <c r="Q140" s="504"/>
      <c r="R140" s="504"/>
      <c r="S140" s="504"/>
      <c r="T140" s="504"/>
      <c r="U140" s="504"/>
      <c r="V140" s="504"/>
      <c r="W140" s="504"/>
      <c r="X140" s="504"/>
      <c r="Y140" s="504"/>
      <c r="Z140" s="504"/>
      <c r="AA140" s="504"/>
      <c r="AB140" s="504"/>
      <c r="AC140" s="504"/>
      <c r="AD140" s="504"/>
      <c r="AE140" s="504"/>
      <c r="AF140" s="504"/>
      <c r="AG140" s="504"/>
      <c r="AH140" s="504"/>
      <c r="AI140" s="504"/>
      <c r="AJ140" s="504"/>
      <c r="AK140" s="504"/>
      <c r="AL140" s="504"/>
      <c r="AM140" s="504"/>
      <c r="AN140" s="504"/>
    </row>
    <row r="141" spans="1:40" customFormat="1" ht="13.5" x14ac:dyDescent="0.3">
      <c r="A141" s="504"/>
      <c r="B141" s="504"/>
      <c r="C141" s="504"/>
      <c r="D141" s="504"/>
      <c r="E141" s="504"/>
      <c r="F141" s="504"/>
      <c r="G141" s="504"/>
      <c r="H141" s="504"/>
      <c r="I141" s="504"/>
      <c r="J141" s="504"/>
      <c r="K141" s="504"/>
      <c r="L141" s="504"/>
      <c r="M141" s="504"/>
      <c r="N141" s="504"/>
      <c r="O141" s="504"/>
      <c r="P141" s="504"/>
      <c r="Q141" s="504"/>
      <c r="R141" s="504"/>
      <c r="S141" s="504"/>
      <c r="T141" s="504"/>
      <c r="U141" s="504"/>
      <c r="V141" s="504"/>
      <c r="W141" s="504"/>
      <c r="X141" s="504"/>
      <c r="Y141" s="504"/>
      <c r="Z141" s="504"/>
      <c r="AA141" s="504"/>
      <c r="AB141" s="504"/>
      <c r="AC141" s="504"/>
      <c r="AD141" s="504"/>
      <c r="AE141" s="504"/>
      <c r="AF141" s="504"/>
      <c r="AG141" s="504"/>
      <c r="AH141" s="504"/>
      <c r="AI141" s="504"/>
      <c r="AJ141" s="504"/>
      <c r="AK141" s="504"/>
      <c r="AL141" s="504"/>
      <c r="AM141" s="504"/>
      <c r="AN141" s="504"/>
    </row>
    <row r="142" spans="1:40" customFormat="1" ht="13.5" x14ac:dyDescent="0.3">
      <c r="A142" s="504"/>
      <c r="B142" s="504"/>
      <c r="C142" s="504"/>
      <c r="D142" s="504"/>
      <c r="E142" s="504"/>
      <c r="F142" s="504"/>
      <c r="G142" s="504"/>
      <c r="H142" s="504"/>
      <c r="I142" s="504"/>
      <c r="J142" s="504"/>
      <c r="K142" s="504"/>
      <c r="L142" s="504"/>
      <c r="M142" s="504"/>
      <c r="N142" s="504"/>
      <c r="O142" s="504"/>
      <c r="P142" s="504"/>
      <c r="Q142" s="504"/>
      <c r="R142" s="504"/>
      <c r="S142" s="504"/>
      <c r="T142" s="504"/>
      <c r="U142" s="504"/>
      <c r="V142" s="504"/>
      <c r="W142" s="504"/>
      <c r="X142" s="504"/>
      <c r="Y142" s="504"/>
      <c r="Z142" s="504"/>
      <c r="AA142" s="504"/>
      <c r="AB142" s="504"/>
      <c r="AC142" s="504"/>
      <c r="AD142" s="504"/>
      <c r="AE142" s="504"/>
      <c r="AF142" s="504"/>
      <c r="AG142" s="504"/>
      <c r="AH142" s="504"/>
      <c r="AI142" s="504"/>
      <c r="AJ142" s="504"/>
      <c r="AK142" s="504"/>
      <c r="AL142" s="504"/>
      <c r="AM142" s="504"/>
      <c r="AN142" s="504"/>
    </row>
    <row r="143" spans="1:40" customFormat="1" ht="13.5" x14ac:dyDescent="0.3">
      <c r="A143" s="504"/>
      <c r="B143" s="504"/>
      <c r="C143" s="504"/>
      <c r="D143" s="504"/>
      <c r="E143" s="504"/>
      <c r="F143" s="504"/>
      <c r="G143" s="504"/>
      <c r="H143" s="504"/>
      <c r="I143" s="504"/>
      <c r="J143" s="504"/>
      <c r="K143" s="504"/>
      <c r="L143" s="504"/>
      <c r="M143" s="504"/>
      <c r="N143" s="504"/>
      <c r="O143" s="504"/>
      <c r="P143" s="504"/>
      <c r="Q143" s="504"/>
      <c r="R143" s="504"/>
      <c r="S143" s="504"/>
      <c r="T143" s="504"/>
      <c r="U143" s="504"/>
      <c r="V143" s="504"/>
      <c r="W143" s="504"/>
      <c r="X143" s="504"/>
      <c r="Y143" s="504"/>
      <c r="Z143" s="504"/>
      <c r="AA143" s="504"/>
      <c r="AB143" s="504"/>
      <c r="AC143" s="504"/>
      <c r="AD143" s="504"/>
      <c r="AE143" s="504"/>
      <c r="AF143" s="504"/>
      <c r="AG143" s="504"/>
      <c r="AH143" s="504"/>
      <c r="AI143" s="504"/>
      <c r="AJ143" s="504"/>
      <c r="AK143" s="504"/>
      <c r="AL143" s="504"/>
      <c r="AM143" s="504"/>
      <c r="AN143" s="504"/>
    </row>
    <row r="144" spans="1:40" customFormat="1" ht="13.5" x14ac:dyDescent="0.3"/>
    <row r="145" customFormat="1" ht="13.5" x14ac:dyDescent="0.3"/>
    <row r="146" customFormat="1" ht="13.5" x14ac:dyDescent="0.3"/>
    <row r="147" customFormat="1" ht="13.5" x14ac:dyDescent="0.3"/>
    <row r="148" customFormat="1" ht="13.5" x14ac:dyDescent="0.3"/>
    <row r="149" customFormat="1" ht="13.5" x14ac:dyDescent="0.3"/>
    <row r="150" customFormat="1" ht="13.5" x14ac:dyDescent="0.3"/>
    <row r="151" customFormat="1" ht="13.5" x14ac:dyDescent="0.3"/>
    <row r="152" customFormat="1" ht="13.5" x14ac:dyDescent="0.3"/>
    <row r="153" customFormat="1" ht="13.5" x14ac:dyDescent="0.3"/>
    <row r="154" customFormat="1" ht="13.5" x14ac:dyDescent="0.3"/>
    <row r="155" customFormat="1" ht="13.5" x14ac:dyDescent="0.3"/>
    <row r="156" customFormat="1" ht="13.5" x14ac:dyDescent="0.3"/>
    <row r="157" customFormat="1" ht="13.5" x14ac:dyDescent="0.3"/>
    <row r="158" customFormat="1" ht="13.5" x14ac:dyDescent="0.3"/>
    <row r="159" customFormat="1" ht="13.5" x14ac:dyDescent="0.3"/>
    <row r="160" customFormat="1" ht="13.5" x14ac:dyDescent="0.3"/>
    <row r="161" customFormat="1" ht="13.5" x14ac:dyDescent="0.3"/>
    <row r="162" customFormat="1" ht="13.5" x14ac:dyDescent="0.3"/>
    <row r="163" customFormat="1" ht="13.5" x14ac:dyDescent="0.3"/>
    <row r="164" customFormat="1" ht="13.5" x14ac:dyDescent="0.3"/>
    <row r="165" customFormat="1" ht="13.5" x14ac:dyDescent="0.3"/>
    <row r="166" customFormat="1" ht="13.5" x14ac:dyDescent="0.3"/>
    <row r="167" customFormat="1" ht="13.5" x14ac:dyDescent="0.3"/>
    <row r="168" customFormat="1" ht="13.5" x14ac:dyDescent="0.3"/>
    <row r="169" customFormat="1" ht="13.5" x14ac:dyDescent="0.3"/>
    <row r="170" customFormat="1" ht="13.5" x14ac:dyDescent="0.3"/>
    <row r="171" customFormat="1" ht="13.5" x14ac:dyDescent="0.3"/>
    <row r="172" customFormat="1" ht="13.5" x14ac:dyDescent="0.3"/>
    <row r="173" customFormat="1" ht="13.5" x14ac:dyDescent="0.3"/>
    <row r="174" customFormat="1" ht="13.5" x14ac:dyDescent="0.3"/>
    <row r="175" customFormat="1" ht="13.5" x14ac:dyDescent="0.3"/>
    <row r="176" customFormat="1" ht="13.5" x14ac:dyDescent="0.3"/>
    <row r="177" customFormat="1" ht="13.5" x14ac:dyDescent="0.3"/>
    <row r="178" customFormat="1" ht="13.5" x14ac:dyDescent="0.3"/>
    <row r="179" customFormat="1" ht="13.5" x14ac:dyDescent="0.3"/>
    <row r="180" customFormat="1" ht="13.5" x14ac:dyDescent="0.3"/>
    <row r="181" customFormat="1" ht="13.5" x14ac:dyDescent="0.3"/>
    <row r="182" customFormat="1" ht="13.5" x14ac:dyDescent="0.3"/>
    <row r="183" customFormat="1" ht="13.5" x14ac:dyDescent="0.3"/>
    <row r="184" customFormat="1" ht="13.5" x14ac:dyDescent="0.3"/>
    <row r="185" customFormat="1" ht="13.5" x14ac:dyDescent="0.3"/>
    <row r="186" customFormat="1" ht="13.5" x14ac:dyDescent="0.3"/>
    <row r="187" customFormat="1" ht="13.5" x14ac:dyDescent="0.3"/>
    <row r="188" customFormat="1" ht="13.5" x14ac:dyDescent="0.3"/>
    <row r="189" customFormat="1" ht="13.5" x14ac:dyDescent="0.3"/>
    <row r="190" customFormat="1" ht="13.5" x14ac:dyDescent="0.3"/>
    <row r="191" customFormat="1" ht="13.5" x14ac:dyDescent="0.3"/>
    <row r="192" customFormat="1" ht="13.5" x14ac:dyDescent="0.3"/>
    <row r="193" customFormat="1" ht="13.5" x14ac:dyDescent="0.3"/>
    <row r="194" customFormat="1" ht="13.5" x14ac:dyDescent="0.3"/>
    <row r="195" customFormat="1" ht="13.5" x14ac:dyDescent="0.3"/>
    <row r="196" customFormat="1" ht="13.5" x14ac:dyDescent="0.3"/>
    <row r="197" customFormat="1" ht="13.5" x14ac:dyDescent="0.3"/>
    <row r="198" customFormat="1" ht="13.5" x14ac:dyDescent="0.3"/>
    <row r="199" customFormat="1" ht="13.5" x14ac:dyDescent="0.3"/>
    <row r="200" customFormat="1" ht="13.5" x14ac:dyDescent="0.3"/>
    <row r="201" customFormat="1" ht="13.5" x14ac:dyDescent="0.3"/>
    <row r="202" customFormat="1" ht="13.5" x14ac:dyDescent="0.3"/>
    <row r="203" customFormat="1" ht="13.5" x14ac:dyDescent="0.3"/>
    <row r="204" customFormat="1" ht="13.5" x14ac:dyDescent="0.3"/>
    <row r="205" customFormat="1" ht="13.5" x14ac:dyDescent="0.3"/>
    <row r="206" customFormat="1" ht="13.5" x14ac:dyDescent="0.3"/>
    <row r="207" customFormat="1" ht="13.5" x14ac:dyDescent="0.3"/>
    <row r="208" customFormat="1" ht="13.5" x14ac:dyDescent="0.3"/>
    <row r="209" customFormat="1" ht="13.5" x14ac:dyDescent="0.3"/>
    <row r="210" customFormat="1" ht="13.5" x14ac:dyDescent="0.3"/>
    <row r="211" customFormat="1" ht="13.5" x14ac:dyDescent="0.3"/>
    <row r="212" customFormat="1" ht="13.5" x14ac:dyDescent="0.3"/>
    <row r="213" customFormat="1" ht="13.5" x14ac:dyDescent="0.3"/>
    <row r="214" customFormat="1" ht="13.5" x14ac:dyDescent="0.3"/>
    <row r="215" customFormat="1" ht="13.5" x14ac:dyDescent="0.3"/>
    <row r="216" customFormat="1" ht="13.5" x14ac:dyDescent="0.3"/>
    <row r="217" customFormat="1" ht="13.5" x14ac:dyDescent="0.3"/>
    <row r="218" customFormat="1" ht="13.5" x14ac:dyDescent="0.3"/>
    <row r="219" customFormat="1" ht="13.5" x14ac:dyDescent="0.3"/>
    <row r="220" customFormat="1" ht="13.5" x14ac:dyDescent="0.3"/>
    <row r="221" customFormat="1" ht="13.5" x14ac:dyDescent="0.3"/>
    <row r="222" customFormat="1" ht="13.5" x14ac:dyDescent="0.3"/>
    <row r="223" customFormat="1" ht="13.5" x14ac:dyDescent="0.3"/>
    <row r="224" customFormat="1" ht="13.5" x14ac:dyDescent="0.3"/>
    <row r="225" customFormat="1" ht="13.5" x14ac:dyDescent="0.3"/>
    <row r="226" customFormat="1" ht="13.5" x14ac:dyDescent="0.3"/>
    <row r="227" customFormat="1" ht="13.5" x14ac:dyDescent="0.3"/>
    <row r="228" customFormat="1" ht="13.5" x14ac:dyDescent="0.3"/>
    <row r="229" customFormat="1" ht="13.5" x14ac:dyDescent="0.3"/>
    <row r="230" customFormat="1" ht="13.5" x14ac:dyDescent="0.3"/>
    <row r="231" customFormat="1" ht="13.5" x14ac:dyDescent="0.3"/>
    <row r="232" customFormat="1" ht="13.5" x14ac:dyDescent="0.3"/>
    <row r="233" customFormat="1" ht="13.5" x14ac:dyDescent="0.3"/>
    <row r="234" customFormat="1" ht="13.5" x14ac:dyDescent="0.3"/>
    <row r="235" customFormat="1" ht="13.5" x14ac:dyDescent="0.3"/>
    <row r="236" customFormat="1" ht="13.5" x14ac:dyDescent="0.3"/>
    <row r="237" customFormat="1" ht="13.5" x14ac:dyDescent="0.3"/>
    <row r="238" customFormat="1" ht="13.5" x14ac:dyDescent="0.3"/>
    <row r="239" customFormat="1" ht="13.5" x14ac:dyDescent="0.3"/>
    <row r="240" customFormat="1" ht="13.5" x14ac:dyDescent="0.3"/>
    <row r="241" customFormat="1" ht="13.5" x14ac:dyDescent="0.3"/>
    <row r="242" customFormat="1" ht="13.5" x14ac:dyDescent="0.3"/>
    <row r="243" customFormat="1" ht="13.5" x14ac:dyDescent="0.3"/>
    <row r="244" customFormat="1" ht="13.5" x14ac:dyDescent="0.3"/>
    <row r="245" customFormat="1" ht="13.5" x14ac:dyDescent="0.3"/>
    <row r="246" customFormat="1" ht="13.5" x14ac:dyDescent="0.3"/>
    <row r="247" customFormat="1" ht="13.5" x14ac:dyDescent="0.3"/>
    <row r="248" customFormat="1" ht="13.5" x14ac:dyDescent="0.3"/>
    <row r="249" customFormat="1" ht="13.5" x14ac:dyDescent="0.3"/>
    <row r="250" customFormat="1" ht="13.5" x14ac:dyDescent="0.3"/>
    <row r="251" customFormat="1" ht="13.5" x14ac:dyDescent="0.3"/>
    <row r="252" customFormat="1" ht="13.5" x14ac:dyDescent="0.3"/>
    <row r="253" customFormat="1" ht="13.5" x14ac:dyDescent="0.3"/>
    <row r="254" customFormat="1" ht="13.5" x14ac:dyDescent="0.3"/>
    <row r="255" customFormat="1" ht="13.5" x14ac:dyDescent="0.3"/>
    <row r="256" customFormat="1" ht="13.5" x14ac:dyDescent="0.3"/>
    <row r="257" customFormat="1" ht="13.5" x14ac:dyDescent="0.3"/>
    <row r="258" customFormat="1" ht="13.5" x14ac:dyDescent="0.3"/>
    <row r="259" customFormat="1" ht="13.5" x14ac:dyDescent="0.3"/>
    <row r="260" customFormat="1" ht="13.5" x14ac:dyDescent="0.3"/>
    <row r="261" customFormat="1" ht="13.5" x14ac:dyDescent="0.3"/>
    <row r="262" customFormat="1" ht="13.5" x14ac:dyDescent="0.3"/>
    <row r="263" customFormat="1" ht="13.5" x14ac:dyDescent="0.3"/>
    <row r="264" customFormat="1" ht="13.5" x14ac:dyDescent="0.3"/>
    <row r="265" customFormat="1" ht="13.5" x14ac:dyDescent="0.3"/>
    <row r="266" customFormat="1" ht="13.5" x14ac:dyDescent="0.3"/>
    <row r="267" customFormat="1" ht="13.5" x14ac:dyDescent="0.3"/>
    <row r="268" customFormat="1" ht="13.5" x14ac:dyDescent="0.3"/>
    <row r="269" customFormat="1" ht="13.5" x14ac:dyDescent="0.3"/>
    <row r="270" customFormat="1" ht="13.5" x14ac:dyDescent="0.3"/>
    <row r="271" customFormat="1" ht="13.5" x14ac:dyDescent="0.3"/>
    <row r="272" customFormat="1" ht="13.5" x14ac:dyDescent="0.3"/>
    <row r="273" customFormat="1" ht="13.5" x14ac:dyDescent="0.3"/>
    <row r="274" customFormat="1" ht="13.5" x14ac:dyDescent="0.3"/>
    <row r="275" customFormat="1" ht="13.5" x14ac:dyDescent="0.3"/>
    <row r="276" customFormat="1" ht="13.5" x14ac:dyDescent="0.3"/>
    <row r="277" customFormat="1" ht="13.5" x14ac:dyDescent="0.3"/>
    <row r="278" customFormat="1" ht="13.5" x14ac:dyDescent="0.3"/>
    <row r="279" customFormat="1" ht="13.5" x14ac:dyDescent="0.3"/>
    <row r="280" customFormat="1" ht="13.5" x14ac:dyDescent="0.3"/>
    <row r="281" customFormat="1" ht="13.5" x14ac:dyDescent="0.3"/>
    <row r="282" customFormat="1" ht="13.5" x14ac:dyDescent="0.3"/>
    <row r="283" customFormat="1" ht="13.5" x14ac:dyDescent="0.3"/>
    <row r="284" customFormat="1" ht="13.5" x14ac:dyDescent="0.3"/>
    <row r="285" customFormat="1" ht="13.5" x14ac:dyDescent="0.3"/>
    <row r="286" customFormat="1" ht="13.5" x14ac:dyDescent="0.3"/>
    <row r="287" customFormat="1" ht="13.5" x14ac:dyDescent="0.3"/>
    <row r="288" customFormat="1" ht="13.5" x14ac:dyDescent="0.3"/>
    <row r="289" customFormat="1" ht="13.5" x14ac:dyDescent="0.3"/>
    <row r="290" customFormat="1" ht="13.5" x14ac:dyDescent="0.3"/>
    <row r="291" customFormat="1" ht="13.5" x14ac:dyDescent="0.3"/>
    <row r="292" customFormat="1" ht="13.5" x14ac:dyDescent="0.3"/>
    <row r="293" customFormat="1" ht="13.5" x14ac:dyDescent="0.3"/>
    <row r="294" customFormat="1" ht="13.5" x14ac:dyDescent="0.3"/>
    <row r="295" customFormat="1" ht="13.5" x14ac:dyDescent="0.3"/>
    <row r="296" customFormat="1" ht="13.5" x14ac:dyDescent="0.3"/>
    <row r="297" customFormat="1" ht="13.5" x14ac:dyDescent="0.3"/>
    <row r="298" customFormat="1" ht="13.5" x14ac:dyDescent="0.3"/>
    <row r="299" customFormat="1" ht="13.5" x14ac:dyDescent="0.3"/>
    <row r="300" customFormat="1" ht="13.5" x14ac:dyDescent="0.3"/>
    <row r="301" customFormat="1" ht="13.5" x14ac:dyDescent="0.3"/>
    <row r="302" customFormat="1" ht="13.5" x14ac:dyDescent="0.3"/>
    <row r="303" customFormat="1" ht="13.5" x14ac:dyDescent="0.3"/>
    <row r="304" customFormat="1" ht="13.5" x14ac:dyDescent="0.3"/>
    <row r="305" customFormat="1" ht="13.5" x14ac:dyDescent="0.3"/>
    <row r="306" customFormat="1" ht="13.5" x14ac:dyDescent="0.3"/>
    <row r="307" customFormat="1" ht="13.5" x14ac:dyDescent="0.3"/>
    <row r="308" customFormat="1" ht="13.5" x14ac:dyDescent="0.3"/>
    <row r="309" customFormat="1" ht="13.5" x14ac:dyDescent="0.3"/>
    <row r="310" customFormat="1" ht="13.5" x14ac:dyDescent="0.3"/>
    <row r="311" customFormat="1" ht="13.5" x14ac:dyDescent="0.3"/>
    <row r="312" customFormat="1" ht="13.5" x14ac:dyDescent="0.3"/>
    <row r="313" customFormat="1" ht="13.5" x14ac:dyDescent="0.3"/>
    <row r="314" customFormat="1" ht="13.5" x14ac:dyDescent="0.3"/>
    <row r="315" customFormat="1" ht="13.5" x14ac:dyDescent="0.3"/>
    <row r="316" customFormat="1" ht="13.5" x14ac:dyDescent="0.3"/>
    <row r="317" customFormat="1" ht="13.5" x14ac:dyDescent="0.3"/>
    <row r="318" customFormat="1" ht="13.5" x14ac:dyDescent="0.3"/>
    <row r="319" customFormat="1" ht="13.5" x14ac:dyDescent="0.3"/>
    <row r="320" customFormat="1" ht="13.5" x14ac:dyDescent="0.3"/>
    <row r="321" customFormat="1" ht="13.5" x14ac:dyDescent="0.3"/>
    <row r="322" customFormat="1" ht="13.5" x14ac:dyDescent="0.3"/>
    <row r="323" customFormat="1" ht="13.5" x14ac:dyDescent="0.3"/>
    <row r="324" customFormat="1" ht="13.5" x14ac:dyDescent="0.3"/>
    <row r="325" customFormat="1" ht="13.5" x14ac:dyDescent="0.3"/>
    <row r="326" customFormat="1" ht="13.5" x14ac:dyDescent="0.3"/>
    <row r="327" customFormat="1" ht="13.5" x14ac:dyDescent="0.3"/>
    <row r="328" customFormat="1" ht="13.5" x14ac:dyDescent="0.3"/>
    <row r="329" customFormat="1" ht="13.5" x14ac:dyDescent="0.3"/>
    <row r="330" customFormat="1" ht="13.5" x14ac:dyDescent="0.3"/>
    <row r="331" customFormat="1" ht="13.5" x14ac:dyDescent="0.3"/>
    <row r="332" customFormat="1" ht="13.5" x14ac:dyDescent="0.3"/>
    <row r="333" customFormat="1" ht="13.5" x14ac:dyDescent="0.3"/>
    <row r="334" customFormat="1" ht="13.5" x14ac:dyDescent="0.3"/>
    <row r="335" customFormat="1" ht="13.5" x14ac:dyDescent="0.3"/>
    <row r="336" customFormat="1" ht="13.5" x14ac:dyDescent="0.3"/>
    <row r="337" customFormat="1" ht="13.5" x14ac:dyDescent="0.3"/>
    <row r="338" customFormat="1" ht="13.5" x14ac:dyDescent="0.3"/>
    <row r="339" customFormat="1" ht="13.5" x14ac:dyDescent="0.3"/>
    <row r="340" customFormat="1" ht="13.5" x14ac:dyDescent="0.3"/>
    <row r="341" customFormat="1" ht="13.5" x14ac:dyDescent="0.3"/>
    <row r="342" customFormat="1" ht="13.5" x14ac:dyDescent="0.3"/>
    <row r="343" customFormat="1" ht="13.5" x14ac:dyDescent="0.3"/>
    <row r="344" customFormat="1" ht="13.5" x14ac:dyDescent="0.3"/>
    <row r="345" customFormat="1" ht="13.5" x14ac:dyDescent="0.3"/>
    <row r="346" customFormat="1" ht="13.5" x14ac:dyDescent="0.3"/>
    <row r="347" customFormat="1" ht="13.5" x14ac:dyDescent="0.3"/>
    <row r="348" customFormat="1" ht="13.5" x14ac:dyDescent="0.3"/>
    <row r="349" customFormat="1" ht="13.5" x14ac:dyDescent="0.3"/>
    <row r="350" customFormat="1" ht="13.5" x14ac:dyDescent="0.3"/>
    <row r="351" customFormat="1" ht="13.5" x14ac:dyDescent="0.3"/>
    <row r="352" customFormat="1" ht="13.5" x14ac:dyDescent="0.3"/>
    <row r="353" customFormat="1" ht="13.5" x14ac:dyDescent="0.3"/>
    <row r="354" customFormat="1" ht="13.5" x14ac:dyDescent="0.3"/>
    <row r="355" customFormat="1" ht="13.5" x14ac:dyDescent="0.3"/>
    <row r="356" customFormat="1" ht="13.5" x14ac:dyDescent="0.3"/>
    <row r="357" customFormat="1" ht="13.5" x14ac:dyDescent="0.3"/>
    <row r="358" customFormat="1" ht="13.5" x14ac:dyDescent="0.3"/>
    <row r="359" customFormat="1" ht="13.5" x14ac:dyDescent="0.3"/>
    <row r="360" customFormat="1" ht="13.5" x14ac:dyDescent="0.3"/>
    <row r="361" customFormat="1" ht="13.5" x14ac:dyDescent="0.3"/>
    <row r="362" customFormat="1" ht="13.5" x14ac:dyDescent="0.3"/>
    <row r="363" customFormat="1" ht="13.5" x14ac:dyDescent="0.3"/>
    <row r="364" customFormat="1" ht="13.5" x14ac:dyDescent="0.3"/>
    <row r="365" customFormat="1" ht="13.5" x14ac:dyDescent="0.3"/>
    <row r="366" customFormat="1" ht="13.5" x14ac:dyDescent="0.3"/>
    <row r="367" customFormat="1" ht="13.5" x14ac:dyDescent="0.3"/>
    <row r="368" customFormat="1" ht="13.5" x14ac:dyDescent="0.3"/>
    <row r="369" customFormat="1" ht="13.5" x14ac:dyDescent="0.3"/>
    <row r="370" customFormat="1" ht="13.5" x14ac:dyDescent="0.3"/>
    <row r="371" customFormat="1" ht="13.5" x14ac:dyDescent="0.3"/>
    <row r="372" customFormat="1" ht="13.5" x14ac:dyDescent="0.3"/>
    <row r="373" customFormat="1" ht="13.5" x14ac:dyDescent="0.3"/>
    <row r="374" customFormat="1" ht="13.5" x14ac:dyDescent="0.3"/>
    <row r="375" customFormat="1" ht="13.5" x14ac:dyDescent="0.3"/>
    <row r="376" customFormat="1" ht="13.5" x14ac:dyDescent="0.3"/>
    <row r="377" customFormat="1" ht="13.5" x14ac:dyDescent="0.3"/>
    <row r="378" customFormat="1" ht="13.5" x14ac:dyDescent="0.3"/>
    <row r="379" customFormat="1" ht="13.5" x14ac:dyDescent="0.3"/>
    <row r="380" customFormat="1" ht="13.5" x14ac:dyDescent="0.3"/>
    <row r="381" customFormat="1" ht="13.5" x14ac:dyDescent="0.3"/>
    <row r="382" customFormat="1" ht="13.5" x14ac:dyDescent="0.3"/>
    <row r="383" customFormat="1" ht="13.5" x14ac:dyDescent="0.3"/>
    <row r="384" customFormat="1" ht="13.5" x14ac:dyDescent="0.3"/>
    <row r="385" customFormat="1" ht="13.5" x14ac:dyDescent="0.3"/>
    <row r="386" customFormat="1" ht="13.5" x14ac:dyDescent="0.3"/>
    <row r="387" customFormat="1" ht="13.5" x14ac:dyDescent="0.3"/>
    <row r="388" customFormat="1" ht="13.5" x14ac:dyDescent="0.3"/>
    <row r="389" customFormat="1" ht="13.5" x14ac:dyDescent="0.3"/>
    <row r="390" customFormat="1" ht="13.5" x14ac:dyDescent="0.3"/>
    <row r="391" customFormat="1" ht="13.5" x14ac:dyDescent="0.3"/>
    <row r="392" customFormat="1" ht="13.5" x14ac:dyDescent="0.3"/>
    <row r="393" customFormat="1" ht="13.5" x14ac:dyDescent="0.3"/>
    <row r="394" customFormat="1" ht="13.5" x14ac:dyDescent="0.3"/>
    <row r="395" customFormat="1" ht="13.5" x14ac:dyDescent="0.3"/>
    <row r="396" customFormat="1" ht="13.5" x14ac:dyDescent="0.3"/>
    <row r="397" customFormat="1" ht="13.5" x14ac:dyDescent="0.3"/>
    <row r="398" customFormat="1" ht="13.5" x14ac:dyDescent="0.3"/>
    <row r="399" customFormat="1" ht="13.5" x14ac:dyDescent="0.3"/>
    <row r="400" customFormat="1" ht="13.5" x14ac:dyDescent="0.3"/>
    <row r="401" customFormat="1" ht="13.5" x14ac:dyDescent="0.3"/>
    <row r="402" customFormat="1" ht="13.5" x14ac:dyDescent="0.3"/>
    <row r="403" customFormat="1" ht="13.5" x14ac:dyDescent="0.3"/>
    <row r="404" customFormat="1" ht="13.5" x14ac:dyDescent="0.3"/>
    <row r="405" customFormat="1" ht="13.5" x14ac:dyDescent="0.3"/>
    <row r="406" customFormat="1" ht="13.5" x14ac:dyDescent="0.3"/>
    <row r="407" customFormat="1" ht="13.5" x14ac:dyDescent="0.3"/>
    <row r="408" customFormat="1" ht="13.5" x14ac:dyDescent="0.3"/>
    <row r="409" customFormat="1" ht="13.5" x14ac:dyDescent="0.3"/>
    <row r="410" customFormat="1" ht="13.5" x14ac:dyDescent="0.3"/>
    <row r="411" customFormat="1" ht="13.5" x14ac:dyDescent="0.3"/>
    <row r="412" customFormat="1" ht="13.5" x14ac:dyDescent="0.3"/>
    <row r="413" customFormat="1" ht="13.5" x14ac:dyDescent="0.3"/>
    <row r="414" customFormat="1" ht="13.5" x14ac:dyDescent="0.3"/>
    <row r="415" customFormat="1" ht="13.5" x14ac:dyDescent="0.3"/>
    <row r="416" customFormat="1" ht="13.5" x14ac:dyDescent="0.3"/>
    <row r="417" customFormat="1" ht="13.5" x14ac:dyDescent="0.3"/>
    <row r="418" customFormat="1" ht="13.5" x14ac:dyDescent="0.3"/>
    <row r="419" customFormat="1" ht="13.5" x14ac:dyDescent="0.3"/>
    <row r="420" customFormat="1" ht="13.5" x14ac:dyDescent="0.3"/>
    <row r="421" customFormat="1" ht="13.5" x14ac:dyDescent="0.3"/>
    <row r="422" customFormat="1" ht="13.5" x14ac:dyDescent="0.3"/>
    <row r="423" customFormat="1" ht="13.5" x14ac:dyDescent="0.3"/>
    <row r="424" customFormat="1" ht="13.5" x14ac:dyDescent="0.3"/>
    <row r="425" customFormat="1" ht="13.5" x14ac:dyDescent="0.3"/>
    <row r="426" customFormat="1" ht="13.5" x14ac:dyDescent="0.3"/>
    <row r="427" customFormat="1" ht="13.5" x14ac:dyDescent="0.3"/>
    <row r="428" customFormat="1" ht="13.5" x14ac:dyDescent="0.3"/>
    <row r="429" customFormat="1" ht="13.5" x14ac:dyDescent="0.3"/>
    <row r="430" customFormat="1" ht="13.5" x14ac:dyDescent="0.3"/>
    <row r="431" customFormat="1" ht="13.5" x14ac:dyDescent="0.3"/>
    <row r="432" customFormat="1" ht="13.5" x14ac:dyDescent="0.3"/>
    <row r="433" customFormat="1" ht="13.5" x14ac:dyDescent="0.3"/>
    <row r="434" customFormat="1" ht="13.5" x14ac:dyDescent="0.3"/>
    <row r="435" customFormat="1" ht="13.5" x14ac:dyDescent="0.3"/>
    <row r="436" customFormat="1" ht="13.5" x14ac:dyDescent="0.3"/>
    <row r="437" customFormat="1" ht="13.5" x14ac:dyDescent="0.3"/>
    <row r="438" customFormat="1" ht="13.5" x14ac:dyDescent="0.3"/>
    <row r="439" customFormat="1" ht="13.5" x14ac:dyDescent="0.3"/>
    <row r="440" customFormat="1" ht="13.5" x14ac:dyDescent="0.3"/>
    <row r="441" customFormat="1" ht="13.5" x14ac:dyDescent="0.3"/>
    <row r="442" customFormat="1" ht="13.5" x14ac:dyDescent="0.3"/>
    <row r="443" customFormat="1" ht="13.5" x14ac:dyDescent="0.3"/>
    <row r="444" customFormat="1" ht="13.5" x14ac:dyDescent="0.3"/>
    <row r="445" customFormat="1" ht="13.5" x14ac:dyDescent="0.3"/>
    <row r="446" customFormat="1" ht="13.5" x14ac:dyDescent="0.3"/>
    <row r="447" customFormat="1" ht="13.5" x14ac:dyDescent="0.3"/>
    <row r="448" customFormat="1" ht="13.5" x14ac:dyDescent="0.3"/>
    <row r="449" customFormat="1" ht="13.5" x14ac:dyDescent="0.3"/>
    <row r="450" customFormat="1" ht="13.5" x14ac:dyDescent="0.3"/>
    <row r="451" customFormat="1" ht="13.5" x14ac:dyDescent="0.3"/>
    <row r="452" customFormat="1" ht="13.5" x14ac:dyDescent="0.3"/>
    <row r="453" customFormat="1" ht="13.5" x14ac:dyDescent="0.3"/>
    <row r="454" customFormat="1" ht="13.5" x14ac:dyDescent="0.3"/>
    <row r="455" customFormat="1" ht="13.5" x14ac:dyDescent="0.3"/>
    <row r="456" customFormat="1" ht="13.5" x14ac:dyDescent="0.3"/>
    <row r="457" customFormat="1" ht="13.5" x14ac:dyDescent="0.3"/>
    <row r="458" customFormat="1" ht="13.5" x14ac:dyDescent="0.3"/>
    <row r="459" customFormat="1" ht="13.5" x14ac:dyDescent="0.3"/>
    <row r="460" customFormat="1" ht="13.5" x14ac:dyDescent="0.3"/>
    <row r="461" customFormat="1" ht="13.5" x14ac:dyDescent="0.3"/>
    <row r="462" customFormat="1" ht="13.5" x14ac:dyDescent="0.3"/>
    <row r="463" customFormat="1" ht="13.5" x14ac:dyDescent="0.3"/>
    <row r="464" customFormat="1" ht="13.5" x14ac:dyDescent="0.3"/>
    <row r="465" customFormat="1" ht="13.5" x14ac:dyDescent="0.3"/>
    <row r="466" customFormat="1" ht="13.5" x14ac:dyDescent="0.3"/>
    <row r="467" customFormat="1" ht="13.5" x14ac:dyDescent="0.3"/>
    <row r="468" customFormat="1" ht="13.5" x14ac:dyDescent="0.3"/>
    <row r="469" customFormat="1" ht="13.5" x14ac:dyDescent="0.3"/>
    <row r="470" customFormat="1" ht="13.5" x14ac:dyDescent="0.3"/>
    <row r="471" customFormat="1" ht="13.5" x14ac:dyDescent="0.3"/>
    <row r="472" customFormat="1" ht="13.5" x14ac:dyDescent="0.3"/>
    <row r="473" customFormat="1" ht="13.5" x14ac:dyDescent="0.3"/>
    <row r="474" customFormat="1" ht="13.5" x14ac:dyDescent="0.3"/>
    <row r="475" customFormat="1" ht="13.5" x14ac:dyDescent="0.3"/>
    <row r="476" customFormat="1" ht="13.5" x14ac:dyDescent="0.3"/>
    <row r="477" customFormat="1" ht="13.5" x14ac:dyDescent="0.3"/>
    <row r="478" customFormat="1" ht="13.5" x14ac:dyDescent="0.3"/>
    <row r="479" customFormat="1" ht="13.5" x14ac:dyDescent="0.3"/>
    <row r="480" customFormat="1" ht="13.5" x14ac:dyDescent="0.3"/>
    <row r="481" customFormat="1" ht="13.5" x14ac:dyDescent="0.3"/>
    <row r="482" customFormat="1" ht="13.5" x14ac:dyDescent="0.3"/>
    <row r="483" customFormat="1" ht="13.5" x14ac:dyDescent="0.3"/>
    <row r="484" customFormat="1" ht="13.5" x14ac:dyDescent="0.3"/>
    <row r="485" customFormat="1" ht="13.5" x14ac:dyDescent="0.3"/>
    <row r="486" customFormat="1" ht="13.5" x14ac:dyDescent="0.3"/>
    <row r="487" customFormat="1" ht="13.5" x14ac:dyDescent="0.3"/>
    <row r="488" customFormat="1" ht="13.5" x14ac:dyDescent="0.3"/>
    <row r="489" customFormat="1" ht="13.5" x14ac:dyDescent="0.3"/>
    <row r="490" customFormat="1" ht="13.5" x14ac:dyDescent="0.3"/>
    <row r="491" customFormat="1" ht="13.5" x14ac:dyDescent="0.3"/>
    <row r="492" customFormat="1" ht="13.5" x14ac:dyDescent="0.3"/>
    <row r="493" customFormat="1" ht="13.5" x14ac:dyDescent="0.3"/>
    <row r="494" customFormat="1" ht="13.5" x14ac:dyDescent="0.3"/>
    <row r="495" customFormat="1" ht="13.5" x14ac:dyDescent="0.3"/>
    <row r="496" customFormat="1" ht="13.5" x14ac:dyDescent="0.3"/>
    <row r="497" customFormat="1" ht="13.5" x14ac:dyDescent="0.3"/>
    <row r="498" customFormat="1" ht="13.5" x14ac:dyDescent="0.3"/>
    <row r="499" customFormat="1" ht="13.5" x14ac:dyDescent="0.3"/>
    <row r="500" customFormat="1" ht="13.5" x14ac:dyDescent="0.3"/>
    <row r="501" customFormat="1" ht="13.5" x14ac:dyDescent="0.3"/>
    <row r="502" customFormat="1" ht="13.5" x14ac:dyDescent="0.3"/>
    <row r="503" customFormat="1" ht="13.5" x14ac:dyDescent="0.3"/>
    <row r="504" customFormat="1" ht="13.5" x14ac:dyDescent="0.3"/>
    <row r="505" customFormat="1" ht="13.5" x14ac:dyDescent="0.3"/>
    <row r="506" customFormat="1" ht="13.5" x14ac:dyDescent="0.3"/>
    <row r="507" customFormat="1" ht="13.5" x14ac:dyDescent="0.3"/>
    <row r="508" customFormat="1" ht="13.5" x14ac:dyDescent="0.3"/>
    <row r="509" customFormat="1" ht="13.5" x14ac:dyDescent="0.3"/>
    <row r="510" customFormat="1" ht="13.5" x14ac:dyDescent="0.3"/>
    <row r="511" customFormat="1" ht="13.5" x14ac:dyDescent="0.3"/>
    <row r="512" customFormat="1" ht="13.5" x14ac:dyDescent="0.3"/>
    <row r="513" customFormat="1" ht="13.5" x14ac:dyDescent="0.3"/>
    <row r="514" customFormat="1" ht="13.5" x14ac:dyDescent="0.3"/>
    <row r="515" customFormat="1" ht="13.5" x14ac:dyDescent="0.3"/>
    <row r="516" customFormat="1" ht="13.5" x14ac:dyDescent="0.3"/>
    <row r="517" customFormat="1" ht="13.5" x14ac:dyDescent="0.3"/>
    <row r="518" customFormat="1" ht="13.5" x14ac:dyDescent="0.3"/>
    <row r="519" customFormat="1" ht="13.5" x14ac:dyDescent="0.3"/>
    <row r="520" customFormat="1" ht="13.5" x14ac:dyDescent="0.3"/>
    <row r="521" customFormat="1" ht="13.5" x14ac:dyDescent="0.3"/>
    <row r="522" customFormat="1" ht="13.5" x14ac:dyDescent="0.3"/>
    <row r="523" customFormat="1" ht="13.5" x14ac:dyDescent="0.3"/>
    <row r="524" customFormat="1" ht="13.5" x14ac:dyDescent="0.3"/>
    <row r="525" customFormat="1" ht="13.5" x14ac:dyDescent="0.3"/>
    <row r="526" customFormat="1" ht="13.5" x14ac:dyDescent="0.3"/>
    <row r="527" customFormat="1" ht="13.5" x14ac:dyDescent="0.3"/>
    <row r="528" customFormat="1" ht="13.5" x14ac:dyDescent="0.3"/>
    <row r="529" customFormat="1" ht="13.5" x14ac:dyDescent="0.3"/>
    <row r="530" customFormat="1" ht="13.5" x14ac:dyDescent="0.3"/>
    <row r="531" customFormat="1" ht="13.5" x14ac:dyDescent="0.3"/>
    <row r="532" customFormat="1" ht="13.5" x14ac:dyDescent="0.3"/>
    <row r="533" customFormat="1" ht="13.5" x14ac:dyDescent="0.3"/>
    <row r="534" customFormat="1" ht="13.5" x14ac:dyDescent="0.3"/>
    <row r="535" customFormat="1" ht="13.5" x14ac:dyDescent="0.3"/>
    <row r="536" customFormat="1" ht="13.5" x14ac:dyDescent="0.3"/>
    <row r="537" customFormat="1" ht="13.5" x14ac:dyDescent="0.3"/>
    <row r="538" customFormat="1" ht="13.5" x14ac:dyDescent="0.3"/>
    <row r="539" customFormat="1" ht="13.5" x14ac:dyDescent="0.3"/>
    <row r="540" customFormat="1" ht="13.5" x14ac:dyDescent="0.3"/>
    <row r="541" customFormat="1" ht="13.5" x14ac:dyDescent="0.3"/>
    <row r="542" customFormat="1" ht="13.5" x14ac:dyDescent="0.3"/>
    <row r="543" customFormat="1" ht="13.5" x14ac:dyDescent="0.3"/>
    <row r="544" customFormat="1" ht="13.5" x14ac:dyDescent="0.3"/>
    <row r="545" customFormat="1" ht="13.5" x14ac:dyDescent="0.3"/>
    <row r="546" customFormat="1" ht="13.5" x14ac:dyDescent="0.3"/>
    <row r="547" customFormat="1" ht="13.5" x14ac:dyDescent="0.3"/>
    <row r="548" customFormat="1" ht="13.5" x14ac:dyDescent="0.3"/>
    <row r="549" customFormat="1" ht="13.5" x14ac:dyDescent="0.3"/>
    <row r="550" customFormat="1" ht="13.5" x14ac:dyDescent="0.3"/>
    <row r="551" customFormat="1" ht="13.5" x14ac:dyDescent="0.3"/>
    <row r="552" customFormat="1" ht="13.5" x14ac:dyDescent="0.3"/>
    <row r="553" customFormat="1" ht="13.5" x14ac:dyDescent="0.3"/>
    <row r="554" customFormat="1" ht="13.5" x14ac:dyDescent="0.3"/>
    <row r="555" customFormat="1" ht="13.5" x14ac:dyDescent="0.3"/>
    <row r="556" customFormat="1" ht="13.5" x14ac:dyDescent="0.3"/>
    <row r="557" customFormat="1" ht="13.5" x14ac:dyDescent="0.3"/>
    <row r="558" customFormat="1" ht="13.5" x14ac:dyDescent="0.3"/>
    <row r="559" customFormat="1" ht="13.5" x14ac:dyDescent="0.3"/>
    <row r="560" customFormat="1" ht="13.5" x14ac:dyDescent="0.3"/>
    <row r="561" customFormat="1" ht="13.5" x14ac:dyDescent="0.3"/>
    <row r="562" customFormat="1" ht="13.5" x14ac:dyDescent="0.3"/>
    <row r="563" customFormat="1" ht="13.5" x14ac:dyDescent="0.3"/>
    <row r="564" customFormat="1" ht="13.5" x14ac:dyDescent="0.3"/>
    <row r="565" customFormat="1" ht="13.5" x14ac:dyDescent="0.3"/>
    <row r="566" customFormat="1" ht="13.5" x14ac:dyDescent="0.3"/>
    <row r="567" customFormat="1" ht="13.5" x14ac:dyDescent="0.3"/>
    <row r="568" customFormat="1" ht="13.5" x14ac:dyDescent="0.3"/>
    <row r="569" customFormat="1" ht="13.5" x14ac:dyDescent="0.3"/>
    <row r="570" customFormat="1" ht="13.5" x14ac:dyDescent="0.3"/>
    <row r="571" customFormat="1" ht="13.5" x14ac:dyDescent="0.3"/>
    <row r="572" customFormat="1" ht="13.5" x14ac:dyDescent="0.3"/>
    <row r="573" customFormat="1" ht="13.5" x14ac:dyDescent="0.3"/>
    <row r="574" customFormat="1" ht="13.5" x14ac:dyDescent="0.3"/>
    <row r="575" customFormat="1" ht="13.5" x14ac:dyDescent="0.3"/>
    <row r="576" customFormat="1" ht="13.5" x14ac:dyDescent="0.3"/>
    <row r="577" customFormat="1" ht="13.5" x14ac:dyDescent="0.3"/>
    <row r="578" customFormat="1" ht="13.5" x14ac:dyDescent="0.3"/>
    <row r="579" customFormat="1" ht="13.5" x14ac:dyDescent="0.3"/>
    <row r="580" customFormat="1" ht="13.5" x14ac:dyDescent="0.3"/>
    <row r="581" customFormat="1" ht="13.5" x14ac:dyDescent="0.3"/>
    <row r="582" customFormat="1" ht="13.5" x14ac:dyDescent="0.3"/>
    <row r="583" customFormat="1" ht="13.5" x14ac:dyDescent="0.3"/>
    <row r="584" customFormat="1" ht="13.5" x14ac:dyDescent="0.3"/>
    <row r="585" customFormat="1" ht="13.5" x14ac:dyDescent="0.3"/>
    <row r="586" customFormat="1" ht="13.5" x14ac:dyDescent="0.3"/>
    <row r="587" customFormat="1" ht="13.5" x14ac:dyDescent="0.3"/>
    <row r="588" customFormat="1" ht="13.5" x14ac:dyDescent="0.3"/>
    <row r="589" customFormat="1" ht="13.5" x14ac:dyDescent="0.3"/>
    <row r="590" customFormat="1" ht="13.5" x14ac:dyDescent="0.3"/>
    <row r="591" customFormat="1" ht="13.5" x14ac:dyDescent="0.3"/>
    <row r="592" customFormat="1" ht="13.5" x14ac:dyDescent="0.3"/>
    <row r="593" customFormat="1" ht="13.5" x14ac:dyDescent="0.3"/>
    <row r="594" customFormat="1" ht="13.5" x14ac:dyDescent="0.3"/>
    <row r="595" customFormat="1" ht="13.5" x14ac:dyDescent="0.3"/>
    <row r="596" customFormat="1" ht="13.5" x14ac:dyDescent="0.3"/>
    <row r="597" customFormat="1" ht="13.5" x14ac:dyDescent="0.3"/>
    <row r="598" customFormat="1" ht="13.5" x14ac:dyDescent="0.3"/>
    <row r="599" customFormat="1" ht="13.5" x14ac:dyDescent="0.3"/>
    <row r="600" customFormat="1" ht="13.5" x14ac:dyDescent="0.3"/>
    <row r="601" customFormat="1" ht="13.5" x14ac:dyDescent="0.3"/>
    <row r="602" customFormat="1" ht="13.5" x14ac:dyDescent="0.3"/>
    <row r="603" customFormat="1" ht="13.5" x14ac:dyDescent="0.3"/>
    <row r="604" customFormat="1" ht="13.5" x14ac:dyDescent="0.3"/>
    <row r="605" customFormat="1" ht="13.5" x14ac:dyDescent="0.3"/>
    <row r="606" customFormat="1" ht="13.5" x14ac:dyDescent="0.3"/>
    <row r="607" customFormat="1" ht="13.5" x14ac:dyDescent="0.3"/>
    <row r="608" customFormat="1" ht="13.5" x14ac:dyDescent="0.3"/>
    <row r="609" customFormat="1" ht="13.5" x14ac:dyDescent="0.3"/>
    <row r="610" customFormat="1" ht="13.5" x14ac:dyDescent="0.3"/>
    <row r="611" customFormat="1" ht="13.5" x14ac:dyDescent="0.3"/>
    <row r="612" customFormat="1" ht="13.5" x14ac:dyDescent="0.3"/>
    <row r="613" customFormat="1" ht="13.5" x14ac:dyDescent="0.3"/>
    <row r="614" customFormat="1" ht="13.5" x14ac:dyDescent="0.3"/>
    <row r="615" customFormat="1" ht="13.5" x14ac:dyDescent="0.3"/>
    <row r="616" customFormat="1" ht="13.5" x14ac:dyDescent="0.3"/>
    <row r="617" customFormat="1" ht="13.5" x14ac:dyDescent="0.3"/>
    <row r="618" customFormat="1" ht="13.5" x14ac:dyDescent="0.3"/>
    <row r="619" customFormat="1" ht="13.5" x14ac:dyDescent="0.3"/>
    <row r="620" customFormat="1" ht="13.5" x14ac:dyDescent="0.3"/>
    <row r="621" customFormat="1" ht="13.5" x14ac:dyDescent="0.3"/>
    <row r="622" customFormat="1" ht="13.5" x14ac:dyDescent="0.3"/>
    <row r="623" customFormat="1" ht="13.5" x14ac:dyDescent="0.3"/>
    <row r="624" customFormat="1" ht="13.5" x14ac:dyDescent="0.3"/>
    <row r="625" customFormat="1" ht="13.5" x14ac:dyDescent="0.3"/>
    <row r="626" customFormat="1" ht="13.5" x14ac:dyDescent="0.3"/>
    <row r="627" customFormat="1" ht="13.5" x14ac:dyDescent="0.3"/>
    <row r="628" customFormat="1" ht="13.5" x14ac:dyDescent="0.3"/>
    <row r="629" customFormat="1" ht="13.5" x14ac:dyDescent="0.3"/>
    <row r="630" customFormat="1" ht="13.5" x14ac:dyDescent="0.3"/>
    <row r="631" customFormat="1" ht="13.5" x14ac:dyDescent="0.3"/>
    <row r="632" customFormat="1" ht="13.5" x14ac:dyDescent="0.3"/>
    <row r="633" customFormat="1" ht="13.5" x14ac:dyDescent="0.3"/>
    <row r="634" customFormat="1" ht="13.5" x14ac:dyDescent="0.3"/>
    <row r="635" customFormat="1" ht="13.5" x14ac:dyDescent="0.3"/>
    <row r="636" customFormat="1" ht="13.5" x14ac:dyDescent="0.3"/>
    <row r="637" customFormat="1" ht="13.5" x14ac:dyDescent="0.3"/>
    <row r="638" customFormat="1" ht="13.5" x14ac:dyDescent="0.3"/>
    <row r="639" customFormat="1" ht="13.5" x14ac:dyDescent="0.3"/>
    <row r="640" customFormat="1" ht="13.5" x14ac:dyDescent="0.3"/>
    <row r="641" customFormat="1" ht="13.5" x14ac:dyDescent="0.3"/>
    <row r="642" customFormat="1" ht="13.5" x14ac:dyDescent="0.3"/>
    <row r="643" customFormat="1" ht="13.5" x14ac:dyDescent="0.3"/>
    <row r="644" customFormat="1" ht="13.5" x14ac:dyDescent="0.3"/>
    <row r="645" customFormat="1" ht="13.5" x14ac:dyDescent="0.3"/>
    <row r="646" customFormat="1" ht="13.5" x14ac:dyDescent="0.3"/>
    <row r="647" customFormat="1" ht="13.5" x14ac:dyDescent="0.3"/>
    <row r="648" customFormat="1" ht="13.5" x14ac:dyDescent="0.3"/>
    <row r="649" customFormat="1" ht="13.5" x14ac:dyDescent="0.3"/>
    <row r="650" customFormat="1" ht="13.5" x14ac:dyDescent="0.3"/>
    <row r="651" customFormat="1" ht="13.5" x14ac:dyDescent="0.3"/>
    <row r="652" customFormat="1" ht="13.5" x14ac:dyDescent="0.3"/>
    <row r="653" customFormat="1" ht="13.5" x14ac:dyDescent="0.3"/>
    <row r="654" customFormat="1" ht="13.5" x14ac:dyDescent="0.3"/>
    <row r="655" customFormat="1" ht="13.5" x14ac:dyDescent="0.3"/>
    <row r="656" customFormat="1" ht="13.5" x14ac:dyDescent="0.3"/>
    <row r="657" customFormat="1" ht="13.5" x14ac:dyDescent="0.3"/>
    <row r="658" customFormat="1" ht="13.5" x14ac:dyDescent="0.3"/>
    <row r="659" customFormat="1" ht="13.5" x14ac:dyDescent="0.3"/>
    <row r="660" customFormat="1" ht="13.5" x14ac:dyDescent="0.3"/>
    <row r="661" customFormat="1" ht="13.5" x14ac:dyDescent="0.3"/>
    <row r="662" customFormat="1" ht="13.5" x14ac:dyDescent="0.3"/>
    <row r="663" customFormat="1" ht="13.5" x14ac:dyDescent="0.3"/>
    <row r="664" customFormat="1" ht="13.5" x14ac:dyDescent="0.3"/>
    <row r="665" customFormat="1" ht="13.5" x14ac:dyDescent="0.3"/>
    <row r="666" customFormat="1" ht="13.5" x14ac:dyDescent="0.3"/>
    <row r="667" customFormat="1" ht="13.5" x14ac:dyDescent="0.3"/>
    <row r="668" customFormat="1" ht="13.5" x14ac:dyDescent="0.3"/>
    <row r="669" customFormat="1" ht="13.5" x14ac:dyDescent="0.3"/>
    <row r="670" customFormat="1" ht="13.5" x14ac:dyDescent="0.3"/>
    <row r="671" customFormat="1" ht="13.5" x14ac:dyDescent="0.3"/>
    <row r="672" customFormat="1" ht="13.5" x14ac:dyDescent="0.3"/>
    <row r="673" customFormat="1" ht="13.5" x14ac:dyDescent="0.3"/>
    <row r="674" customFormat="1" ht="13.5" x14ac:dyDescent="0.3"/>
    <row r="675" customFormat="1" ht="13.5" x14ac:dyDescent="0.3"/>
    <row r="676" customFormat="1" ht="13.5" x14ac:dyDescent="0.3"/>
    <row r="677" customFormat="1" ht="13.5" x14ac:dyDescent="0.3"/>
    <row r="678" customFormat="1" ht="13.5" x14ac:dyDescent="0.3"/>
    <row r="679" customFormat="1" ht="13.5" x14ac:dyDescent="0.3"/>
    <row r="680" customFormat="1" ht="13.5" x14ac:dyDescent="0.3"/>
    <row r="681" customFormat="1" ht="13.5" x14ac:dyDescent="0.3"/>
    <row r="682" customFormat="1" ht="13.5" x14ac:dyDescent="0.3"/>
    <row r="683" customFormat="1" ht="13.5" x14ac:dyDescent="0.3"/>
    <row r="684" customFormat="1" ht="13.5" x14ac:dyDescent="0.3"/>
    <row r="685" customFormat="1" ht="13.5" x14ac:dyDescent="0.3"/>
    <row r="686" customFormat="1" ht="13.5" x14ac:dyDescent="0.3"/>
    <row r="687" customFormat="1" ht="13.5" x14ac:dyDescent="0.3"/>
    <row r="688" customFormat="1" ht="13.5" x14ac:dyDescent="0.3"/>
    <row r="689" customFormat="1" ht="13.5" x14ac:dyDescent="0.3"/>
    <row r="690" customFormat="1" ht="13.5" x14ac:dyDescent="0.3"/>
    <row r="691" customFormat="1" ht="13.5" x14ac:dyDescent="0.3"/>
    <row r="692" customFormat="1" ht="13.5" x14ac:dyDescent="0.3"/>
    <row r="693" customFormat="1" ht="13.5" x14ac:dyDescent="0.3"/>
    <row r="694" customFormat="1" ht="13.5" x14ac:dyDescent="0.3"/>
    <row r="695" customFormat="1" ht="13.5" x14ac:dyDescent="0.3"/>
    <row r="696" customFormat="1" ht="13.5" x14ac:dyDescent="0.3"/>
    <row r="697" customFormat="1" ht="13.5" x14ac:dyDescent="0.3"/>
    <row r="698" customFormat="1" ht="13.5" x14ac:dyDescent="0.3"/>
    <row r="699" customFormat="1" ht="13.5" x14ac:dyDescent="0.3"/>
    <row r="700" customFormat="1" ht="13.5" x14ac:dyDescent="0.3"/>
    <row r="701" customFormat="1" ht="13.5" x14ac:dyDescent="0.3"/>
    <row r="702" customFormat="1" ht="13.5" x14ac:dyDescent="0.3"/>
    <row r="703" customFormat="1" ht="13.5" x14ac:dyDescent="0.3"/>
    <row r="704" customFormat="1" ht="13.5" x14ac:dyDescent="0.3"/>
    <row r="705" customFormat="1" ht="13.5" x14ac:dyDescent="0.3"/>
    <row r="706" customFormat="1" ht="13.5" x14ac:dyDescent="0.3"/>
    <row r="707" customFormat="1" ht="13.5" x14ac:dyDescent="0.3"/>
    <row r="708" customFormat="1" ht="13.5" x14ac:dyDescent="0.3"/>
    <row r="709" customFormat="1" ht="13.5" x14ac:dyDescent="0.3"/>
    <row r="710" customFormat="1" ht="13.5" x14ac:dyDescent="0.3"/>
    <row r="711" customFormat="1" ht="13.5" x14ac:dyDescent="0.3"/>
    <row r="712" customFormat="1" ht="13.5" x14ac:dyDescent="0.3"/>
    <row r="713" customFormat="1" ht="13.5" x14ac:dyDescent="0.3"/>
    <row r="714" customFormat="1" ht="13.5" x14ac:dyDescent="0.3"/>
    <row r="715" customFormat="1" ht="13.5" x14ac:dyDescent="0.3"/>
    <row r="716" customFormat="1" ht="13.5" x14ac:dyDescent="0.3"/>
    <row r="717" customFormat="1" ht="13.5" x14ac:dyDescent="0.3"/>
    <row r="718" customFormat="1" ht="13.5" x14ac:dyDescent="0.3"/>
    <row r="719" customFormat="1" ht="13.5" x14ac:dyDescent="0.3"/>
    <row r="720" customFormat="1" ht="13.5" x14ac:dyDescent="0.3"/>
    <row r="721" customFormat="1" ht="13.5" x14ac:dyDescent="0.3"/>
    <row r="722" customFormat="1" ht="13.5" x14ac:dyDescent="0.3"/>
    <row r="723" customFormat="1" ht="13.5" x14ac:dyDescent="0.3"/>
    <row r="724" customFormat="1" ht="13.5" x14ac:dyDescent="0.3"/>
    <row r="725" customFormat="1" ht="13.5" x14ac:dyDescent="0.3"/>
    <row r="726" customFormat="1" ht="13.5" x14ac:dyDescent="0.3"/>
    <row r="727" customFormat="1" ht="13.5" x14ac:dyDescent="0.3"/>
    <row r="728" customFormat="1" ht="13.5" x14ac:dyDescent="0.3"/>
    <row r="729" customFormat="1" ht="13.5" x14ac:dyDescent="0.3"/>
    <row r="730" customFormat="1" ht="13.5" x14ac:dyDescent="0.3"/>
    <row r="731" customFormat="1" ht="13.5" x14ac:dyDescent="0.3"/>
    <row r="732" customFormat="1" ht="13.5" x14ac:dyDescent="0.3"/>
    <row r="733" customFormat="1" ht="13.5" x14ac:dyDescent="0.3"/>
    <row r="734" customFormat="1" ht="13.5" x14ac:dyDescent="0.3"/>
    <row r="735" customFormat="1" ht="13.5" x14ac:dyDescent="0.3"/>
    <row r="736" customFormat="1" ht="13.5" x14ac:dyDescent="0.3"/>
    <row r="737" customFormat="1" ht="13.5" x14ac:dyDescent="0.3"/>
    <row r="738" customFormat="1" ht="13.5" x14ac:dyDescent="0.3"/>
    <row r="739" customFormat="1" ht="13.5" x14ac:dyDescent="0.3"/>
    <row r="740" customFormat="1" ht="13.5" x14ac:dyDescent="0.3"/>
    <row r="741" customFormat="1" ht="13.5" x14ac:dyDescent="0.3"/>
    <row r="742" customFormat="1" ht="13.5" x14ac:dyDescent="0.3"/>
    <row r="743" customFormat="1" ht="13.5" x14ac:dyDescent="0.3"/>
    <row r="744" customFormat="1" ht="13.5" x14ac:dyDescent="0.3"/>
    <row r="745" customFormat="1" ht="13.5" x14ac:dyDescent="0.3"/>
    <row r="746" customFormat="1" ht="13.5" x14ac:dyDescent="0.3"/>
    <row r="747" customFormat="1" ht="13.5" x14ac:dyDescent="0.3"/>
    <row r="748" customFormat="1" ht="13.5" x14ac:dyDescent="0.3"/>
    <row r="749" customFormat="1" ht="13.5" x14ac:dyDescent="0.3"/>
    <row r="750" customFormat="1" ht="13.5" x14ac:dyDescent="0.3"/>
    <row r="751" customFormat="1" ht="13.5" x14ac:dyDescent="0.3"/>
    <row r="752" customFormat="1" ht="13.5" x14ac:dyDescent="0.3"/>
    <row r="753" customFormat="1" ht="13.5" x14ac:dyDescent="0.3"/>
    <row r="754" customFormat="1" ht="13.5" x14ac:dyDescent="0.3"/>
    <row r="755" customFormat="1" ht="13.5" x14ac:dyDescent="0.3"/>
    <row r="756" customFormat="1" ht="13.5" x14ac:dyDescent="0.3"/>
    <row r="757" customFormat="1" ht="13.5" x14ac:dyDescent="0.3"/>
    <row r="758" customFormat="1" ht="13.5" x14ac:dyDescent="0.3"/>
    <row r="759" customFormat="1" ht="13.5" x14ac:dyDescent="0.3"/>
    <row r="760" customFormat="1" ht="13.5" x14ac:dyDescent="0.3"/>
    <row r="761" customFormat="1" ht="13.5" x14ac:dyDescent="0.3"/>
    <row r="762" customFormat="1" ht="13.5" x14ac:dyDescent="0.3"/>
    <row r="763" customFormat="1" ht="13.5" x14ac:dyDescent="0.3"/>
    <row r="764" customFormat="1" ht="13.5" x14ac:dyDescent="0.3"/>
    <row r="765" customFormat="1" ht="13.5" x14ac:dyDescent="0.3"/>
    <row r="766" customFormat="1" ht="13.5" x14ac:dyDescent="0.3"/>
    <row r="767" customFormat="1" ht="13.5" x14ac:dyDescent="0.3"/>
    <row r="768" customFormat="1" ht="13.5" x14ac:dyDescent="0.3"/>
    <row r="769" customFormat="1" ht="13.5" x14ac:dyDescent="0.3"/>
    <row r="770" customFormat="1" ht="13.5" x14ac:dyDescent="0.3"/>
    <row r="771" customFormat="1" ht="13.5" x14ac:dyDescent="0.3"/>
    <row r="772" customFormat="1" ht="13.5" x14ac:dyDescent="0.3"/>
    <row r="773" customFormat="1" ht="13.5" x14ac:dyDescent="0.3"/>
    <row r="774" customFormat="1" ht="13.5" x14ac:dyDescent="0.3"/>
    <row r="775" customFormat="1" ht="13.5" x14ac:dyDescent="0.3"/>
    <row r="776" customFormat="1" ht="13.5" x14ac:dyDescent="0.3"/>
    <row r="777" customFormat="1" ht="13.5" x14ac:dyDescent="0.3"/>
    <row r="778" customFormat="1" ht="13.5" x14ac:dyDescent="0.3"/>
    <row r="779" customFormat="1" ht="13.5" x14ac:dyDescent="0.3"/>
    <row r="780" customFormat="1" ht="13.5" x14ac:dyDescent="0.3"/>
    <row r="781" customFormat="1" ht="13.5" x14ac:dyDescent="0.3"/>
    <row r="782" customFormat="1" ht="13.5" x14ac:dyDescent="0.3"/>
    <row r="783" customFormat="1" ht="13.5" x14ac:dyDescent="0.3"/>
    <row r="784" customFormat="1" ht="13.5" x14ac:dyDescent="0.3"/>
    <row r="785" customFormat="1" ht="13.5" x14ac:dyDescent="0.3"/>
    <row r="786" customFormat="1" ht="13.5" x14ac:dyDescent="0.3"/>
    <row r="787" customFormat="1" ht="13.5" x14ac:dyDescent="0.3"/>
    <row r="788" customFormat="1" ht="13.5" x14ac:dyDescent="0.3"/>
    <row r="789" customFormat="1" ht="13.5" x14ac:dyDescent="0.3"/>
    <row r="790" customFormat="1" ht="13.5" x14ac:dyDescent="0.3"/>
    <row r="791" customFormat="1" ht="13.5" x14ac:dyDescent="0.3"/>
    <row r="792" customFormat="1" ht="13.5" x14ac:dyDescent="0.3"/>
    <row r="793" customFormat="1" ht="13.5" x14ac:dyDescent="0.3"/>
    <row r="794" customFormat="1" ht="13.5" x14ac:dyDescent="0.3"/>
    <row r="795" customFormat="1" ht="13.5" x14ac:dyDescent="0.3"/>
    <row r="796" customFormat="1" ht="13.5" x14ac:dyDescent="0.3"/>
    <row r="797" customFormat="1" ht="13.5" x14ac:dyDescent="0.3"/>
    <row r="798" customFormat="1" ht="13.5" x14ac:dyDescent="0.3"/>
    <row r="799" customFormat="1" ht="13.5" x14ac:dyDescent="0.3"/>
    <row r="800" customFormat="1" ht="13.5" x14ac:dyDescent="0.3"/>
    <row r="801" customFormat="1" ht="13.5" x14ac:dyDescent="0.3"/>
    <row r="802" customFormat="1" ht="13.5" x14ac:dyDescent="0.3"/>
    <row r="803" customFormat="1" ht="13.5" x14ac:dyDescent="0.3"/>
    <row r="804" customFormat="1" ht="13.5" x14ac:dyDescent="0.3"/>
    <row r="805" customFormat="1" ht="13.5" x14ac:dyDescent="0.3"/>
    <row r="806" customFormat="1" ht="13.5" x14ac:dyDescent="0.3"/>
    <row r="807" customFormat="1" ht="13.5" x14ac:dyDescent="0.3"/>
    <row r="808" customFormat="1" ht="13.5" x14ac:dyDescent="0.3"/>
    <row r="809" customFormat="1" ht="13.5" x14ac:dyDescent="0.3"/>
    <row r="810" customFormat="1" ht="13.5" x14ac:dyDescent="0.3"/>
    <row r="811" customFormat="1" ht="13.5" x14ac:dyDescent="0.3"/>
    <row r="812" customFormat="1" ht="13.5" x14ac:dyDescent="0.3"/>
    <row r="813" customFormat="1" ht="13.5" x14ac:dyDescent="0.3"/>
    <row r="814" customFormat="1" ht="13.5" x14ac:dyDescent="0.3"/>
    <row r="815" customFormat="1" ht="13.5" x14ac:dyDescent="0.3"/>
    <row r="816" customFormat="1" ht="13.5" x14ac:dyDescent="0.3"/>
    <row r="817" customFormat="1" ht="13.5" x14ac:dyDescent="0.3"/>
    <row r="818" customFormat="1" ht="13.5" x14ac:dyDescent="0.3"/>
    <row r="819" customFormat="1" ht="13.5" x14ac:dyDescent="0.3"/>
    <row r="820" customFormat="1" ht="13.5" x14ac:dyDescent="0.3"/>
    <row r="821" customFormat="1" ht="13.5" x14ac:dyDescent="0.3"/>
    <row r="822" customFormat="1" ht="13.5" x14ac:dyDescent="0.3"/>
    <row r="823" customFormat="1" ht="13.5" x14ac:dyDescent="0.3"/>
    <row r="824" customFormat="1" ht="13.5" x14ac:dyDescent="0.3"/>
    <row r="825" customFormat="1" ht="13.5" x14ac:dyDescent="0.3"/>
    <row r="826" customFormat="1" ht="13.5" x14ac:dyDescent="0.3"/>
    <row r="827" customFormat="1" ht="13.5" x14ac:dyDescent="0.3"/>
    <row r="828" customFormat="1" ht="13.5" x14ac:dyDescent="0.3"/>
    <row r="829" customFormat="1" ht="13.5" x14ac:dyDescent="0.3"/>
    <row r="830" customFormat="1" ht="13.5" x14ac:dyDescent="0.3"/>
    <row r="831" customFormat="1" ht="13.5" x14ac:dyDescent="0.3"/>
    <row r="832" customFormat="1" ht="13.5" x14ac:dyDescent="0.3"/>
    <row r="833" customFormat="1" ht="13.5" x14ac:dyDescent="0.3"/>
    <row r="834" customFormat="1" ht="13.5" x14ac:dyDescent="0.3"/>
    <row r="835" customFormat="1" ht="13.5" x14ac:dyDescent="0.3"/>
    <row r="836" customFormat="1" ht="13.5" x14ac:dyDescent="0.3"/>
    <row r="837" customFormat="1" ht="13.5" x14ac:dyDescent="0.3"/>
    <row r="838" customFormat="1" ht="13.5" x14ac:dyDescent="0.3"/>
    <row r="839" customFormat="1" ht="13.5" x14ac:dyDescent="0.3"/>
    <row r="840" customFormat="1" ht="13.5" x14ac:dyDescent="0.3"/>
    <row r="841" customFormat="1" ht="13.5" x14ac:dyDescent="0.3"/>
    <row r="842" customFormat="1" ht="13.5" x14ac:dyDescent="0.3"/>
    <row r="843" customFormat="1" ht="13.5" x14ac:dyDescent="0.3"/>
    <row r="844" customFormat="1" ht="13.5" x14ac:dyDescent="0.3"/>
    <row r="845" customFormat="1" ht="13.5" x14ac:dyDescent="0.3"/>
    <row r="846" customFormat="1" ht="13.5" x14ac:dyDescent="0.3"/>
    <row r="847" customFormat="1" ht="13.5" x14ac:dyDescent="0.3"/>
    <row r="848" customFormat="1" ht="13.5" x14ac:dyDescent="0.3"/>
    <row r="849" customFormat="1" ht="13.5" x14ac:dyDescent="0.3"/>
    <row r="850" customFormat="1" ht="13.5" x14ac:dyDescent="0.3"/>
    <row r="851" customFormat="1" ht="13.5" x14ac:dyDescent="0.3"/>
    <row r="852" customFormat="1" ht="13.5" x14ac:dyDescent="0.3"/>
    <row r="853" customFormat="1" ht="13.5" x14ac:dyDescent="0.3"/>
    <row r="854" customFormat="1" ht="13.5" x14ac:dyDescent="0.3"/>
    <row r="855" customFormat="1" ht="13.5" x14ac:dyDescent="0.3"/>
    <row r="856" customFormat="1" ht="13.5" x14ac:dyDescent="0.3"/>
    <row r="857" customFormat="1" ht="13.5" x14ac:dyDescent="0.3"/>
    <row r="858" customFormat="1" ht="13.5" x14ac:dyDescent="0.3"/>
    <row r="859" customFormat="1" ht="13.5" x14ac:dyDescent="0.3"/>
    <row r="860" customFormat="1" ht="13.5" x14ac:dyDescent="0.3"/>
    <row r="861" customFormat="1" ht="13.5" x14ac:dyDescent="0.3"/>
    <row r="862" customFormat="1" ht="13.5" x14ac:dyDescent="0.3"/>
    <row r="863" customFormat="1" ht="13.5" x14ac:dyDescent="0.3"/>
    <row r="864" customFormat="1" ht="13.5" x14ac:dyDescent="0.3"/>
    <row r="865" customFormat="1" ht="13.5" x14ac:dyDescent="0.3"/>
    <row r="866" customFormat="1" ht="13.5" x14ac:dyDescent="0.3"/>
    <row r="867" customFormat="1" ht="13.5" x14ac:dyDescent="0.3"/>
    <row r="868" customFormat="1" ht="13.5" x14ac:dyDescent="0.3"/>
    <row r="869" customFormat="1" ht="13.5" x14ac:dyDescent="0.3"/>
    <row r="870" customFormat="1" ht="13.5" x14ac:dyDescent="0.3"/>
    <row r="871" customFormat="1" ht="13.5" x14ac:dyDescent="0.3"/>
    <row r="872" customFormat="1" ht="13.5" x14ac:dyDescent="0.3"/>
    <row r="873" customFormat="1" ht="13.5" x14ac:dyDescent="0.3"/>
    <row r="874" customFormat="1" ht="13.5" x14ac:dyDescent="0.3"/>
    <row r="875" customFormat="1" ht="13.5" x14ac:dyDescent="0.3"/>
    <row r="876" customFormat="1" ht="13.5" x14ac:dyDescent="0.3"/>
    <row r="877" customFormat="1" ht="13.5" x14ac:dyDescent="0.3"/>
    <row r="878" customFormat="1" ht="13.5" x14ac:dyDescent="0.3"/>
    <row r="879" customFormat="1" ht="13.5" x14ac:dyDescent="0.3"/>
    <row r="880" customFormat="1" ht="13.5" x14ac:dyDescent="0.3"/>
    <row r="881" customFormat="1" ht="13.5" x14ac:dyDescent="0.3"/>
    <row r="882" customFormat="1" ht="13.5" x14ac:dyDescent="0.3"/>
    <row r="883" customFormat="1" ht="13.5" x14ac:dyDescent="0.3"/>
    <row r="884" customFormat="1" ht="13.5" x14ac:dyDescent="0.3"/>
    <row r="885" customFormat="1" ht="13.5" x14ac:dyDescent="0.3"/>
    <row r="886" customFormat="1" ht="13.5" x14ac:dyDescent="0.3"/>
    <row r="887" customFormat="1" ht="13.5" x14ac:dyDescent="0.3"/>
    <row r="888" customFormat="1" ht="13.5" x14ac:dyDescent="0.3"/>
    <row r="889" customFormat="1" ht="13.5" x14ac:dyDescent="0.3"/>
    <row r="890" customFormat="1" ht="13.5" x14ac:dyDescent="0.3"/>
    <row r="891" customFormat="1" ht="13.5" x14ac:dyDescent="0.3"/>
    <row r="892" customFormat="1" ht="13.5" x14ac:dyDescent="0.3"/>
    <row r="893" customFormat="1" ht="13.5" x14ac:dyDescent="0.3"/>
    <row r="894" customFormat="1" ht="13.5" x14ac:dyDescent="0.3"/>
    <row r="895" customFormat="1" ht="13.5" x14ac:dyDescent="0.3"/>
    <row r="896" customFormat="1" ht="13.5" x14ac:dyDescent="0.3"/>
    <row r="897" customFormat="1" ht="13.5" x14ac:dyDescent="0.3"/>
    <row r="898" customFormat="1" ht="13.5" x14ac:dyDescent="0.3"/>
    <row r="899" customFormat="1" ht="13.5" x14ac:dyDescent="0.3"/>
    <row r="900" customFormat="1" ht="13.5" x14ac:dyDescent="0.3"/>
    <row r="901" customFormat="1" ht="13.5" x14ac:dyDescent="0.3"/>
    <row r="902" customFormat="1" ht="13.5" x14ac:dyDescent="0.3"/>
    <row r="903" customFormat="1" ht="13.5" x14ac:dyDescent="0.3"/>
    <row r="904" customFormat="1" ht="13.5" x14ac:dyDescent="0.3"/>
    <row r="905" customFormat="1" ht="13.5" x14ac:dyDescent="0.3"/>
    <row r="906" customFormat="1" ht="13.5" x14ac:dyDescent="0.3"/>
    <row r="907" customFormat="1" ht="13.5" x14ac:dyDescent="0.3"/>
    <row r="908" customFormat="1" ht="13.5" x14ac:dyDescent="0.3"/>
    <row r="909" customFormat="1" ht="13.5" x14ac:dyDescent="0.3"/>
    <row r="910" customFormat="1" ht="13.5" x14ac:dyDescent="0.3"/>
    <row r="911" customFormat="1" ht="13.5" x14ac:dyDescent="0.3"/>
    <row r="912" customFormat="1" ht="13.5" x14ac:dyDescent="0.3"/>
    <row r="913" customFormat="1" ht="13.5" x14ac:dyDescent="0.3"/>
    <row r="914" customFormat="1" ht="13.5" x14ac:dyDescent="0.3"/>
    <row r="915" customFormat="1" ht="13.5" x14ac:dyDescent="0.3"/>
    <row r="916" customFormat="1" ht="13.5" x14ac:dyDescent="0.3"/>
    <row r="917" customFormat="1" ht="13.5" x14ac:dyDescent="0.3"/>
    <row r="918" customFormat="1" ht="13.5" x14ac:dyDescent="0.3"/>
    <row r="919" customFormat="1" ht="13.5" x14ac:dyDescent="0.3"/>
    <row r="920" customFormat="1" ht="13.5" x14ac:dyDescent="0.3"/>
    <row r="921" customFormat="1" ht="13.5" x14ac:dyDescent="0.3"/>
    <row r="922" customFormat="1" ht="13.5" x14ac:dyDescent="0.3"/>
    <row r="923" customFormat="1" ht="13.5" x14ac:dyDescent="0.3"/>
    <row r="924" customFormat="1" ht="13.5" x14ac:dyDescent="0.3"/>
    <row r="925" customFormat="1" ht="13.5" x14ac:dyDescent="0.3"/>
    <row r="926" customFormat="1" ht="13.5" x14ac:dyDescent="0.3"/>
    <row r="927" customFormat="1" ht="13.5" x14ac:dyDescent="0.3"/>
    <row r="928" customFormat="1" ht="13.5" x14ac:dyDescent="0.3"/>
    <row r="929" customFormat="1" ht="13.5" x14ac:dyDescent="0.3"/>
    <row r="930" customFormat="1" ht="13.5" x14ac:dyDescent="0.3"/>
    <row r="931" customFormat="1" ht="13.5" x14ac:dyDescent="0.3"/>
    <row r="932" customFormat="1" ht="13.5" x14ac:dyDescent="0.3"/>
    <row r="933" customFormat="1" ht="13.5" x14ac:dyDescent="0.3"/>
    <row r="934" customFormat="1" ht="13.5" x14ac:dyDescent="0.3"/>
    <row r="935" customFormat="1" ht="13.5" x14ac:dyDescent="0.3"/>
    <row r="936" customFormat="1" ht="13.5" x14ac:dyDescent="0.3"/>
    <row r="937" customFormat="1" ht="13.5" x14ac:dyDescent="0.3"/>
    <row r="938" customFormat="1" ht="13.5" x14ac:dyDescent="0.3"/>
    <row r="939" customFormat="1" ht="13.5" x14ac:dyDescent="0.3"/>
    <row r="940" customFormat="1" ht="13.5" x14ac:dyDescent="0.3"/>
    <row r="941" customFormat="1" ht="13.5" x14ac:dyDescent="0.3"/>
    <row r="942" customFormat="1" ht="13.5" x14ac:dyDescent="0.3"/>
    <row r="943" customFormat="1" ht="13.5" x14ac:dyDescent="0.3"/>
    <row r="944" customFormat="1" ht="13.5" x14ac:dyDescent="0.3"/>
    <row r="945" customFormat="1" ht="13.5" x14ac:dyDescent="0.3"/>
    <row r="946" customFormat="1" ht="13.5" x14ac:dyDescent="0.3"/>
    <row r="947" customFormat="1" ht="13.5" x14ac:dyDescent="0.3"/>
    <row r="948" customFormat="1" ht="13.5" x14ac:dyDescent="0.3"/>
    <row r="949" customFormat="1" ht="13.5" x14ac:dyDescent="0.3"/>
    <row r="950" customFormat="1" ht="13.5" x14ac:dyDescent="0.3"/>
    <row r="951" customFormat="1" ht="13.5" x14ac:dyDescent="0.3"/>
    <row r="952" customFormat="1" ht="13.5" x14ac:dyDescent="0.3"/>
    <row r="953" customFormat="1" ht="13.5" x14ac:dyDescent="0.3"/>
    <row r="954" customFormat="1" ht="13.5" x14ac:dyDescent="0.3"/>
    <row r="955" customFormat="1" ht="13.5" x14ac:dyDescent="0.3"/>
    <row r="956" customFormat="1" ht="13.5" x14ac:dyDescent="0.3"/>
    <row r="957" customFormat="1" ht="13.5" x14ac:dyDescent="0.3"/>
    <row r="958" customFormat="1" ht="13.5" x14ac:dyDescent="0.3"/>
    <row r="959" customFormat="1" ht="13.5" x14ac:dyDescent="0.3"/>
    <row r="960" customFormat="1" ht="13.5" x14ac:dyDescent="0.3"/>
    <row r="961" customFormat="1" ht="13.5" x14ac:dyDescent="0.3"/>
    <row r="962" customFormat="1" ht="13.5" x14ac:dyDescent="0.3"/>
    <row r="963" customFormat="1" ht="13.5" x14ac:dyDescent="0.3"/>
    <row r="964" customFormat="1" ht="13.5" x14ac:dyDescent="0.3"/>
    <row r="965" customFormat="1" ht="13.5" x14ac:dyDescent="0.3"/>
    <row r="966" customFormat="1" ht="13.5" x14ac:dyDescent="0.3"/>
    <row r="967" customFormat="1" ht="13.5" x14ac:dyDescent="0.3"/>
    <row r="968" customFormat="1" ht="13.5" x14ac:dyDescent="0.3"/>
    <row r="969" customFormat="1" ht="13.5" x14ac:dyDescent="0.3"/>
    <row r="970" customFormat="1" ht="13.5" x14ac:dyDescent="0.3"/>
    <row r="971" customFormat="1" ht="13.5" x14ac:dyDescent="0.3"/>
    <row r="972" customFormat="1" ht="13.5" x14ac:dyDescent="0.3"/>
    <row r="973" customFormat="1" ht="13.5" x14ac:dyDescent="0.3"/>
    <row r="974" customFormat="1" ht="13.5" x14ac:dyDescent="0.3"/>
    <row r="975" customFormat="1" ht="13.5" x14ac:dyDescent="0.3"/>
    <row r="976" customFormat="1" ht="13.5" x14ac:dyDescent="0.3"/>
    <row r="977" customFormat="1" ht="13.5" x14ac:dyDescent="0.3"/>
    <row r="978" customFormat="1" ht="13.5" x14ac:dyDescent="0.3"/>
    <row r="979" customFormat="1" ht="13.5" x14ac:dyDescent="0.3"/>
    <row r="980" customFormat="1" ht="13.5" x14ac:dyDescent="0.3"/>
    <row r="981" customFormat="1" ht="13.5" x14ac:dyDescent="0.3"/>
    <row r="982" customFormat="1" ht="13.5" x14ac:dyDescent="0.3"/>
    <row r="983" customFormat="1" ht="13.5" x14ac:dyDescent="0.3"/>
    <row r="984" customFormat="1" ht="13.5" x14ac:dyDescent="0.3"/>
    <row r="985" customFormat="1" ht="13.5" x14ac:dyDescent="0.3"/>
    <row r="986" customFormat="1" ht="13.5" x14ac:dyDescent="0.3"/>
    <row r="987" customFormat="1" ht="13.5" x14ac:dyDescent="0.3"/>
    <row r="988" customFormat="1" ht="13.5" x14ac:dyDescent="0.3"/>
    <row r="989" customFormat="1" ht="13.5" x14ac:dyDescent="0.3"/>
    <row r="990" customFormat="1" ht="13.5" x14ac:dyDescent="0.3"/>
    <row r="991" customFormat="1" ht="13.5" x14ac:dyDescent="0.3"/>
    <row r="992" customFormat="1" ht="13.5" x14ac:dyDescent="0.3"/>
    <row r="993" customFormat="1" ht="13.5" x14ac:dyDescent="0.3"/>
    <row r="994" customFormat="1" ht="13.5" x14ac:dyDescent="0.3"/>
    <row r="995" customFormat="1" ht="13.5" x14ac:dyDescent="0.3"/>
    <row r="996" customFormat="1" ht="13.5" x14ac:dyDescent="0.3"/>
    <row r="997" customFormat="1" ht="13.5" x14ac:dyDescent="0.3"/>
    <row r="998" customFormat="1" ht="13.5" x14ac:dyDescent="0.3"/>
    <row r="999" customFormat="1" ht="13.5" x14ac:dyDescent="0.3"/>
    <row r="1000" customFormat="1" ht="13.5" x14ac:dyDescent="0.3"/>
    <row r="1001" customFormat="1" ht="13.5" x14ac:dyDescent="0.3"/>
    <row r="1002" customFormat="1" ht="13.5" x14ac:dyDescent="0.3"/>
    <row r="1003" customFormat="1" ht="13.5" x14ac:dyDescent="0.3"/>
    <row r="1004" customFormat="1" ht="13.5" x14ac:dyDescent="0.3"/>
    <row r="1005" customFormat="1" ht="13.5" x14ac:dyDescent="0.3"/>
    <row r="1006" customFormat="1" ht="13.5" x14ac:dyDescent="0.3"/>
    <row r="1007" customFormat="1" ht="13.5" x14ac:dyDescent="0.3"/>
    <row r="1008" customFormat="1" ht="13.5" x14ac:dyDescent="0.3"/>
    <row r="1009" customFormat="1" ht="13.5" x14ac:dyDescent="0.3"/>
    <row r="1010" customFormat="1" ht="13.5" x14ac:dyDescent="0.3"/>
    <row r="1011" customFormat="1" ht="13.5" x14ac:dyDescent="0.3"/>
    <row r="1012" customFormat="1" ht="13.5" x14ac:dyDescent="0.3"/>
    <row r="1013" customFormat="1" ht="13.5" x14ac:dyDescent="0.3"/>
    <row r="1014" customFormat="1" ht="13.5" x14ac:dyDescent="0.3"/>
    <row r="1015" customFormat="1" ht="13.5" x14ac:dyDescent="0.3"/>
    <row r="1016" customFormat="1" ht="13.5" x14ac:dyDescent="0.3"/>
    <row r="1017" customFormat="1" ht="13.5" x14ac:dyDescent="0.3"/>
    <row r="1018" customFormat="1" ht="13.5" x14ac:dyDescent="0.3"/>
    <row r="1019" customFormat="1" ht="13.5" x14ac:dyDescent="0.3"/>
    <row r="1020" customFormat="1" ht="13.5" x14ac:dyDescent="0.3"/>
    <row r="1021" customFormat="1" ht="13.5" x14ac:dyDescent="0.3"/>
    <row r="1022" customFormat="1" ht="13.5" x14ac:dyDescent="0.3"/>
    <row r="1023" customFormat="1" ht="13.5" x14ac:dyDescent="0.3"/>
    <row r="1024" customFormat="1" ht="13.5" x14ac:dyDescent="0.3"/>
    <row r="1025" customFormat="1" ht="13.5" x14ac:dyDescent="0.3"/>
    <row r="1026" customFormat="1" ht="13.5" x14ac:dyDescent="0.3"/>
    <row r="1027" customFormat="1" ht="13.5" x14ac:dyDescent="0.3"/>
    <row r="1028" customFormat="1" ht="13.5" x14ac:dyDescent="0.3"/>
    <row r="1029" customFormat="1" ht="13.5" x14ac:dyDescent="0.3"/>
    <row r="1030" customFormat="1" ht="13.5" x14ac:dyDescent="0.3"/>
    <row r="1031" customFormat="1" ht="13.5" x14ac:dyDescent="0.3"/>
    <row r="1032" customFormat="1" ht="13.5" x14ac:dyDescent="0.3"/>
    <row r="1033" customFormat="1" ht="13.5" x14ac:dyDescent="0.3"/>
    <row r="1034" customFormat="1" ht="13.5" x14ac:dyDescent="0.3"/>
    <row r="1035" customFormat="1" ht="13.5" x14ac:dyDescent="0.3"/>
    <row r="1036" customFormat="1" ht="13.5" x14ac:dyDescent="0.3"/>
    <row r="1037" customFormat="1" ht="13.5" x14ac:dyDescent="0.3"/>
    <row r="1038" customFormat="1" ht="13.5" x14ac:dyDescent="0.3"/>
    <row r="1039" customFormat="1" ht="13.5" x14ac:dyDescent="0.3"/>
    <row r="1040" customFormat="1" ht="13.5" x14ac:dyDescent="0.3"/>
    <row r="1041" customFormat="1" ht="13.5" x14ac:dyDescent="0.3"/>
    <row r="1042" customFormat="1" ht="13.5" x14ac:dyDescent="0.3"/>
    <row r="1043" customFormat="1" ht="13.5" x14ac:dyDescent="0.3"/>
    <row r="1044" customFormat="1" ht="13.5" x14ac:dyDescent="0.3"/>
    <row r="1045" customFormat="1" ht="13.5" x14ac:dyDescent="0.3"/>
    <row r="1046" customFormat="1" ht="13.5" x14ac:dyDescent="0.3"/>
    <row r="1047" customFormat="1" ht="13.5" x14ac:dyDescent="0.3"/>
    <row r="1048" customFormat="1" ht="13.5" x14ac:dyDescent="0.3"/>
    <row r="1049" customFormat="1" ht="13.5" x14ac:dyDescent="0.3"/>
    <row r="1050" customFormat="1" ht="13.5" x14ac:dyDescent="0.3"/>
    <row r="1051" customFormat="1" ht="13.5" x14ac:dyDescent="0.3"/>
    <row r="1052" customFormat="1" ht="13.5" x14ac:dyDescent="0.3"/>
    <row r="1053" customFormat="1" ht="13.5" x14ac:dyDescent="0.3"/>
    <row r="1054" customFormat="1" ht="13.5" x14ac:dyDescent="0.3"/>
    <row r="1055" customFormat="1" ht="13.5" x14ac:dyDescent="0.3"/>
    <row r="1056" customFormat="1" ht="13.5" x14ac:dyDescent="0.3"/>
    <row r="1057" customFormat="1" ht="13.5" x14ac:dyDescent="0.3"/>
    <row r="1058" customFormat="1" ht="13.5" x14ac:dyDescent="0.3"/>
    <row r="1059" customFormat="1" ht="13.5" x14ac:dyDescent="0.3"/>
    <row r="1060" customFormat="1" ht="13.5" x14ac:dyDescent="0.3"/>
    <row r="1061" customFormat="1" ht="13.5" x14ac:dyDescent="0.3"/>
    <row r="1062" customFormat="1" ht="13.5" x14ac:dyDescent="0.3"/>
    <row r="1063" customFormat="1" ht="13.5" x14ac:dyDescent="0.3"/>
    <row r="1064" customFormat="1" ht="13.5" x14ac:dyDescent="0.3"/>
    <row r="1065" customFormat="1" ht="13.5" x14ac:dyDescent="0.3"/>
    <row r="1066" customFormat="1" ht="13.5" x14ac:dyDescent="0.3"/>
    <row r="1067" customFormat="1" ht="13.5" x14ac:dyDescent="0.3"/>
    <row r="1068" customFormat="1" ht="13.5" x14ac:dyDescent="0.3"/>
    <row r="1069" customFormat="1" ht="13.5" x14ac:dyDescent="0.3"/>
    <row r="1070" customFormat="1" ht="13.5" x14ac:dyDescent="0.3"/>
    <row r="1071" customFormat="1" ht="13.5" x14ac:dyDescent="0.3"/>
    <row r="1072" customFormat="1" ht="13.5" x14ac:dyDescent="0.3"/>
    <row r="1073" customFormat="1" ht="13.5" x14ac:dyDescent="0.3"/>
    <row r="1074" customFormat="1" ht="13.5" x14ac:dyDescent="0.3"/>
    <row r="1075" customFormat="1" ht="13.5" x14ac:dyDescent="0.3"/>
    <row r="1076" customFormat="1" ht="13.5" x14ac:dyDescent="0.3"/>
    <row r="1077" customFormat="1" ht="13.5" x14ac:dyDescent="0.3"/>
    <row r="1078" customFormat="1" ht="13.5" x14ac:dyDescent="0.3"/>
    <row r="1079" customFormat="1" ht="13.5" x14ac:dyDescent="0.3"/>
    <row r="1080" customFormat="1" ht="13.5" x14ac:dyDescent="0.3"/>
    <row r="1081" customFormat="1" ht="13.5" x14ac:dyDescent="0.3"/>
    <row r="1082" customFormat="1" ht="13.5" x14ac:dyDescent="0.3"/>
    <row r="1083" customFormat="1" ht="13.5" x14ac:dyDescent="0.3"/>
    <row r="1084" customFormat="1" ht="13.5" x14ac:dyDescent="0.3"/>
    <row r="1085" customFormat="1" ht="13.5" x14ac:dyDescent="0.3"/>
    <row r="1086" customFormat="1" ht="13.5" x14ac:dyDescent="0.3"/>
    <row r="1087" customFormat="1" ht="13.5" x14ac:dyDescent="0.3"/>
    <row r="1088" customFormat="1" ht="13.5" x14ac:dyDescent="0.3"/>
    <row r="1089" customFormat="1" ht="13.5" x14ac:dyDescent="0.3"/>
    <row r="1090" customFormat="1" ht="13.5" x14ac:dyDescent="0.3"/>
    <row r="1091" customFormat="1" ht="13.5" x14ac:dyDescent="0.3"/>
    <row r="1092" customFormat="1" ht="13.5" x14ac:dyDescent="0.3"/>
    <row r="1093" customFormat="1" ht="13.5" x14ac:dyDescent="0.3"/>
    <row r="1094" customFormat="1" ht="13.5" x14ac:dyDescent="0.3"/>
    <row r="1095" customFormat="1" ht="13.5" x14ac:dyDescent="0.3"/>
    <row r="1096" customFormat="1" ht="13.5" x14ac:dyDescent="0.3"/>
    <row r="1097" customFormat="1" ht="13.5" x14ac:dyDescent="0.3"/>
    <row r="1098" customFormat="1" ht="13.5" x14ac:dyDescent="0.3"/>
    <row r="1099" customFormat="1" ht="13.5" x14ac:dyDescent="0.3"/>
    <row r="1100" customFormat="1" ht="13.5" x14ac:dyDescent="0.3"/>
    <row r="1101" customFormat="1" ht="13.5" x14ac:dyDescent="0.3"/>
    <row r="1102" customFormat="1" ht="13.5" x14ac:dyDescent="0.3"/>
    <row r="1103" customFormat="1" ht="13.5" x14ac:dyDescent="0.3"/>
    <row r="1104" customFormat="1" ht="13.5" x14ac:dyDescent="0.3"/>
    <row r="1105" customFormat="1" ht="13.5" x14ac:dyDescent="0.3"/>
    <row r="1106" customFormat="1" ht="13.5" x14ac:dyDescent="0.3"/>
    <row r="1107" customFormat="1" ht="13.5" x14ac:dyDescent="0.3"/>
    <row r="1108" customFormat="1" ht="13.5" x14ac:dyDescent="0.3"/>
    <row r="1109" customFormat="1" ht="13.5" x14ac:dyDescent="0.3"/>
    <row r="1110" customFormat="1" ht="13.5" x14ac:dyDescent="0.3"/>
    <row r="1111" customFormat="1" ht="13.5" x14ac:dyDescent="0.3"/>
    <row r="1112" customFormat="1" ht="13.5" x14ac:dyDescent="0.3"/>
    <row r="1113" customFormat="1" ht="13.5" x14ac:dyDescent="0.3"/>
    <row r="1114" customFormat="1" ht="13.5" x14ac:dyDescent="0.3"/>
    <row r="1115" customFormat="1" ht="13.5" x14ac:dyDescent="0.3"/>
    <row r="1116" customFormat="1" ht="13.5" x14ac:dyDescent="0.3"/>
    <row r="1117" customFormat="1" ht="13.5" x14ac:dyDescent="0.3"/>
    <row r="1118" customFormat="1" ht="13.5" x14ac:dyDescent="0.3"/>
    <row r="1119" customFormat="1" ht="13.5" x14ac:dyDescent="0.3"/>
    <row r="1120" customFormat="1" ht="13.5" x14ac:dyDescent="0.3"/>
    <row r="1121" customFormat="1" ht="13.5" x14ac:dyDescent="0.3"/>
    <row r="1122" customFormat="1" ht="13.5" x14ac:dyDescent="0.3"/>
    <row r="1123" customFormat="1" ht="13.5" x14ac:dyDescent="0.3"/>
    <row r="1124" customFormat="1" ht="13.5" x14ac:dyDescent="0.3"/>
    <row r="1125" customFormat="1" ht="13.5" x14ac:dyDescent="0.3"/>
    <row r="1126" customFormat="1" ht="13.5" x14ac:dyDescent="0.3"/>
    <row r="1127" customFormat="1" ht="13.5" x14ac:dyDescent="0.3"/>
    <row r="1128" customFormat="1" ht="13.5" x14ac:dyDescent="0.3"/>
    <row r="1129" customFormat="1" ht="13.5" x14ac:dyDescent="0.3"/>
    <row r="1130" customFormat="1" ht="13.5" x14ac:dyDescent="0.3"/>
    <row r="1131" customFormat="1" ht="13.5" x14ac:dyDescent="0.3"/>
    <row r="1132" customFormat="1" ht="13.5" x14ac:dyDescent="0.3"/>
    <row r="1133" customFormat="1" ht="13.5" x14ac:dyDescent="0.3"/>
    <row r="1134" customFormat="1" ht="13.5" x14ac:dyDescent="0.3"/>
    <row r="1135" customFormat="1" ht="13.5" x14ac:dyDescent="0.3"/>
    <row r="1136" customFormat="1" ht="13.5" x14ac:dyDescent="0.3"/>
    <row r="1137" customFormat="1" ht="13.5" x14ac:dyDescent="0.3"/>
    <row r="1138" customFormat="1" ht="13.5" x14ac:dyDescent="0.3"/>
    <row r="1139" customFormat="1" ht="13.5" x14ac:dyDescent="0.3"/>
    <row r="1140" customFormat="1" ht="13.5" x14ac:dyDescent="0.3"/>
    <row r="1141" customFormat="1" ht="13.5" x14ac:dyDescent="0.3"/>
    <row r="1142" customFormat="1" ht="13.5" x14ac:dyDescent="0.3"/>
    <row r="1143" customFormat="1" ht="13.5" x14ac:dyDescent="0.3"/>
    <row r="1144" customFormat="1" ht="13.5" x14ac:dyDescent="0.3"/>
    <row r="1145" customFormat="1" ht="13.5" x14ac:dyDescent="0.3"/>
    <row r="1146" customFormat="1" ht="13.5" x14ac:dyDescent="0.3"/>
    <row r="1147" customFormat="1" ht="13.5" x14ac:dyDescent="0.3"/>
    <row r="1148" customFormat="1" ht="13.5" x14ac:dyDescent="0.3"/>
    <row r="1149" customFormat="1" ht="13.5" x14ac:dyDescent="0.3"/>
    <row r="1150" customFormat="1" ht="13.5" x14ac:dyDescent="0.3"/>
    <row r="1151" customFormat="1" ht="13.5" x14ac:dyDescent="0.3"/>
    <row r="1152" customFormat="1" ht="13.5" x14ac:dyDescent="0.3"/>
    <row r="1153" customFormat="1" ht="13.5" x14ac:dyDescent="0.3"/>
    <row r="1154" customFormat="1" ht="13.5" x14ac:dyDescent="0.3"/>
    <row r="1155" customFormat="1" ht="13.5" x14ac:dyDescent="0.3"/>
    <row r="1156" customFormat="1" ht="13.5" x14ac:dyDescent="0.3"/>
    <row r="1157" customFormat="1" ht="13.5" x14ac:dyDescent="0.3"/>
    <row r="1158" customFormat="1" ht="13.5" x14ac:dyDescent="0.3"/>
    <row r="1159" customFormat="1" ht="13.5" x14ac:dyDescent="0.3"/>
    <row r="1160" customFormat="1" ht="13.5" x14ac:dyDescent="0.3"/>
    <row r="1161" customFormat="1" ht="13.5" x14ac:dyDescent="0.3"/>
    <row r="1162" customFormat="1" ht="13.5" x14ac:dyDescent="0.3"/>
    <row r="1163" customFormat="1" ht="13.5" x14ac:dyDescent="0.3"/>
    <row r="1164" customFormat="1" ht="13.5" x14ac:dyDescent="0.3"/>
    <row r="1165" customFormat="1" ht="13.5" x14ac:dyDescent="0.3"/>
    <row r="1166" customFormat="1" ht="13.5" x14ac:dyDescent="0.3"/>
    <row r="1167" customFormat="1" ht="13.5" x14ac:dyDescent="0.3"/>
    <row r="1168" customFormat="1" ht="13.5" x14ac:dyDescent="0.3"/>
    <row r="1169" customFormat="1" ht="13.5" x14ac:dyDescent="0.3"/>
    <row r="1170" customFormat="1" ht="13.5" x14ac:dyDescent="0.3"/>
    <row r="1171" customFormat="1" ht="13.5" x14ac:dyDescent="0.3"/>
    <row r="1172" customFormat="1" ht="13.5" x14ac:dyDescent="0.3"/>
    <row r="1173" customFormat="1" ht="13.5" x14ac:dyDescent="0.3"/>
    <row r="1174" customFormat="1" ht="13.5" x14ac:dyDescent="0.3"/>
    <row r="1175" customFormat="1" ht="13.5" x14ac:dyDescent="0.3"/>
    <row r="1176" customFormat="1" ht="13.5" x14ac:dyDescent="0.3"/>
    <row r="1177" customFormat="1" ht="13.5" x14ac:dyDescent="0.3"/>
    <row r="1178" customFormat="1" ht="13.5" x14ac:dyDescent="0.3"/>
    <row r="1179" customFormat="1" ht="13.5" x14ac:dyDescent="0.3"/>
    <row r="1180" customFormat="1" ht="13.5" x14ac:dyDescent="0.3"/>
    <row r="1181" customFormat="1" ht="13.5" x14ac:dyDescent="0.3"/>
    <row r="1182" customFormat="1" ht="13.5" x14ac:dyDescent="0.3"/>
    <row r="1183" customFormat="1" ht="13.5" x14ac:dyDescent="0.3"/>
    <row r="1184" customFormat="1" ht="13.5" x14ac:dyDescent="0.3"/>
    <row r="1185" customFormat="1" ht="13.5" x14ac:dyDescent="0.3"/>
    <row r="1186" customFormat="1" ht="13.5" x14ac:dyDescent="0.3"/>
    <row r="1187" customFormat="1" ht="13.5" x14ac:dyDescent="0.3"/>
    <row r="1188" customFormat="1" ht="13.5" x14ac:dyDescent="0.3"/>
    <row r="1189" customFormat="1" ht="13.5" x14ac:dyDescent="0.3"/>
    <row r="1190" customFormat="1" ht="13.5" x14ac:dyDescent="0.3"/>
    <row r="1191" customFormat="1" ht="13.5" x14ac:dyDescent="0.3"/>
    <row r="1192" customFormat="1" ht="13.5" x14ac:dyDescent="0.3"/>
    <row r="1193" customFormat="1" ht="13.5" x14ac:dyDescent="0.3"/>
    <row r="1194" customFormat="1" ht="13.5" x14ac:dyDescent="0.3"/>
    <row r="1195" customFormat="1" ht="13.5" x14ac:dyDescent="0.3"/>
    <row r="1196" customFormat="1" ht="13.5" x14ac:dyDescent="0.3"/>
    <row r="1197" customFormat="1" ht="13.5" x14ac:dyDescent="0.3"/>
    <row r="1198" customFormat="1" ht="13.5" x14ac:dyDescent="0.3"/>
    <row r="1199" customFormat="1" ht="13.5" x14ac:dyDescent="0.3"/>
    <row r="1200" customFormat="1" ht="13.5" x14ac:dyDescent="0.3"/>
    <row r="1201" customFormat="1" ht="13.5" x14ac:dyDescent="0.3"/>
    <row r="1202" customFormat="1" ht="13.5" x14ac:dyDescent="0.3"/>
    <row r="1203" customFormat="1" ht="13.5" x14ac:dyDescent="0.3"/>
    <row r="1204" customFormat="1" ht="13.5" x14ac:dyDescent="0.3"/>
    <row r="1205" customFormat="1" ht="13.5" x14ac:dyDescent="0.3"/>
    <row r="1206" customFormat="1" ht="13.5" x14ac:dyDescent="0.3"/>
    <row r="1207" customFormat="1" ht="13.5" x14ac:dyDescent="0.3"/>
    <row r="1208" customFormat="1" ht="13.5" x14ac:dyDescent="0.3"/>
    <row r="1209" customFormat="1" ht="13.5" x14ac:dyDescent="0.3"/>
    <row r="1210" customFormat="1" ht="13.5" x14ac:dyDescent="0.3"/>
    <row r="1211" customFormat="1" ht="13.5" x14ac:dyDescent="0.3"/>
    <row r="1212" customFormat="1" ht="13.5" x14ac:dyDescent="0.3"/>
    <row r="1213" customFormat="1" ht="13.5" x14ac:dyDescent="0.3"/>
    <row r="1214" customFormat="1" ht="13.5" x14ac:dyDescent="0.3"/>
    <row r="1215" customFormat="1" ht="13.5" x14ac:dyDescent="0.3"/>
    <row r="1216" customFormat="1" ht="13.5" x14ac:dyDescent="0.3"/>
    <row r="1217" customFormat="1" ht="13.5" x14ac:dyDescent="0.3"/>
    <row r="1218" customFormat="1" ht="13.5" x14ac:dyDescent="0.3"/>
    <row r="1219" customFormat="1" ht="13.5" x14ac:dyDescent="0.3"/>
    <row r="1220" customFormat="1" ht="13.5" x14ac:dyDescent="0.3"/>
    <row r="1221" customFormat="1" ht="13.5" x14ac:dyDescent="0.3"/>
    <row r="1222" customFormat="1" ht="13.5" x14ac:dyDescent="0.3"/>
    <row r="1223" customFormat="1" ht="13.5" x14ac:dyDescent="0.3"/>
    <row r="1224" customFormat="1" ht="13.5" x14ac:dyDescent="0.3"/>
    <row r="1225" customFormat="1" ht="13.5" x14ac:dyDescent="0.3"/>
    <row r="1226" customFormat="1" ht="13.5" x14ac:dyDescent="0.3"/>
    <row r="1227" customFormat="1" ht="13.5" x14ac:dyDescent="0.3"/>
    <row r="1228" customFormat="1" ht="13.5" x14ac:dyDescent="0.3"/>
    <row r="1229" customFormat="1" ht="13.5" x14ac:dyDescent="0.3"/>
    <row r="1230" customFormat="1" ht="13.5" x14ac:dyDescent="0.3"/>
    <row r="1231" customFormat="1" ht="13.5" x14ac:dyDescent="0.3"/>
    <row r="1232" customFormat="1" ht="13.5" x14ac:dyDescent="0.3"/>
    <row r="1233" customFormat="1" ht="13.5" x14ac:dyDescent="0.3"/>
    <row r="1234" customFormat="1" ht="13.5" x14ac:dyDescent="0.3"/>
    <row r="1235" customFormat="1" ht="13.5" x14ac:dyDescent="0.3"/>
    <row r="1236" customFormat="1" ht="13.5" x14ac:dyDescent="0.3"/>
    <row r="1237" customFormat="1" ht="13.5" x14ac:dyDescent="0.3"/>
    <row r="1238" customFormat="1" ht="13.5" x14ac:dyDescent="0.3"/>
    <row r="1239" customFormat="1" ht="13.5" x14ac:dyDescent="0.3"/>
    <row r="1240" customFormat="1" ht="13.5" x14ac:dyDescent="0.3"/>
    <row r="1241" customFormat="1" ht="13.5" x14ac:dyDescent="0.3"/>
    <row r="1242" customFormat="1" ht="13.5" x14ac:dyDescent="0.3"/>
    <row r="1243" customFormat="1" ht="13.5" x14ac:dyDescent="0.3"/>
    <row r="1244" customFormat="1" ht="13.5" x14ac:dyDescent="0.3"/>
    <row r="1245" customFormat="1" ht="13.5" x14ac:dyDescent="0.3"/>
    <row r="1246" customFormat="1" ht="13.5" x14ac:dyDescent="0.3"/>
    <row r="1247" customFormat="1" ht="13.5" x14ac:dyDescent="0.3"/>
    <row r="1248" customFormat="1" ht="13.5" x14ac:dyDescent="0.3"/>
    <row r="1249" customFormat="1" ht="13.5" x14ac:dyDescent="0.3"/>
    <row r="1250" customFormat="1" ht="13.5" x14ac:dyDescent="0.3"/>
    <row r="1251" customFormat="1" ht="13.5" x14ac:dyDescent="0.3"/>
    <row r="1252" customFormat="1" ht="13.5" x14ac:dyDescent="0.3"/>
    <row r="1253" customFormat="1" ht="13.5" x14ac:dyDescent="0.3"/>
    <row r="1254" customFormat="1" ht="13.5" x14ac:dyDescent="0.3"/>
    <row r="1255" customFormat="1" ht="13.5" x14ac:dyDescent="0.3"/>
    <row r="1256" customFormat="1" ht="13.5" x14ac:dyDescent="0.3"/>
    <row r="1257" customFormat="1" ht="13.5" x14ac:dyDescent="0.3"/>
    <row r="1258" customFormat="1" ht="13.5" x14ac:dyDescent="0.3"/>
    <row r="1259" customFormat="1" ht="13.5" x14ac:dyDescent="0.3"/>
    <row r="1260" customFormat="1" ht="13.5" x14ac:dyDescent="0.3"/>
    <row r="1261" customFormat="1" ht="13.5" x14ac:dyDescent="0.3"/>
    <row r="1262" customFormat="1" ht="13.5" x14ac:dyDescent="0.3"/>
    <row r="1263" customFormat="1" ht="13.5" x14ac:dyDescent="0.3"/>
    <row r="1264" customFormat="1" ht="13.5" x14ac:dyDescent="0.3"/>
    <row r="1265" customFormat="1" ht="13.5" x14ac:dyDescent="0.3"/>
    <row r="1266" customFormat="1" ht="13.5" x14ac:dyDescent="0.3"/>
    <row r="1267" customFormat="1" ht="13.5" x14ac:dyDescent="0.3"/>
    <row r="1268" customFormat="1" ht="13.5" x14ac:dyDescent="0.3"/>
    <row r="1269" customFormat="1" ht="13.5" x14ac:dyDescent="0.3"/>
    <row r="1270" customFormat="1" ht="13.5" x14ac:dyDescent="0.3"/>
    <row r="1271" customFormat="1" ht="13.5" x14ac:dyDescent="0.3"/>
    <row r="1272" customFormat="1" ht="13.5" x14ac:dyDescent="0.3"/>
    <row r="1273" customFormat="1" ht="13.5" x14ac:dyDescent="0.3"/>
    <row r="1274" customFormat="1" ht="13.5" x14ac:dyDescent="0.3"/>
    <row r="1275" customFormat="1" ht="13.5" x14ac:dyDescent="0.3"/>
    <row r="1276" customFormat="1" ht="13.5" x14ac:dyDescent="0.3"/>
    <row r="1277" customFormat="1" ht="13.5" x14ac:dyDescent="0.3"/>
    <row r="1278" customFormat="1" ht="13.5" x14ac:dyDescent="0.3"/>
    <row r="1279" customFormat="1" ht="13.5" x14ac:dyDescent="0.3"/>
    <row r="1280" customFormat="1" ht="13.5" x14ac:dyDescent="0.3"/>
    <row r="1281" customFormat="1" ht="13.5" x14ac:dyDescent="0.3"/>
    <row r="1282" customFormat="1" ht="13.5" x14ac:dyDescent="0.3"/>
    <row r="1283" customFormat="1" ht="13.5" x14ac:dyDescent="0.3"/>
    <row r="1284" customFormat="1" ht="13.5" x14ac:dyDescent="0.3"/>
    <row r="1285" customFormat="1" ht="13.5" x14ac:dyDescent="0.3"/>
    <row r="1286" customFormat="1" ht="13.5" x14ac:dyDescent="0.3"/>
    <row r="1287" customFormat="1" ht="13.5" x14ac:dyDescent="0.3"/>
    <row r="1288" customFormat="1" ht="13.5" x14ac:dyDescent="0.3"/>
    <row r="1289" customFormat="1" ht="13.5" x14ac:dyDescent="0.3"/>
    <row r="1290" customFormat="1" ht="13.5" x14ac:dyDescent="0.3"/>
    <row r="1291" customFormat="1" ht="13.5" x14ac:dyDescent="0.3"/>
    <row r="1292" customFormat="1" ht="13.5" x14ac:dyDescent="0.3"/>
    <row r="1293" customFormat="1" ht="13.5" x14ac:dyDescent="0.3"/>
    <row r="1294" customFormat="1" ht="13.5" x14ac:dyDescent="0.3"/>
    <row r="1295" customFormat="1" ht="13.5" x14ac:dyDescent="0.3"/>
    <row r="1296" customFormat="1" ht="13.5" x14ac:dyDescent="0.3"/>
    <row r="1297" customFormat="1" ht="13.5" x14ac:dyDescent="0.3"/>
    <row r="1298" customFormat="1" ht="13.5" x14ac:dyDescent="0.3"/>
    <row r="1299" customFormat="1" ht="13.5" x14ac:dyDescent="0.3"/>
    <row r="1300" customFormat="1" ht="13.5" x14ac:dyDescent="0.3"/>
    <row r="1301" customFormat="1" ht="13.5" x14ac:dyDescent="0.3"/>
    <row r="1302" customFormat="1" ht="13.5" x14ac:dyDescent="0.3"/>
    <row r="1303" customFormat="1" ht="13.5" x14ac:dyDescent="0.3"/>
    <row r="1304" customFormat="1" ht="13.5" x14ac:dyDescent="0.3"/>
    <row r="1305" customFormat="1" ht="13.5" x14ac:dyDescent="0.3"/>
    <row r="1306" customFormat="1" ht="13.5" x14ac:dyDescent="0.3"/>
    <row r="1307" customFormat="1" ht="13.5" x14ac:dyDescent="0.3"/>
    <row r="1308" customFormat="1" ht="13.5" x14ac:dyDescent="0.3"/>
    <row r="1309" customFormat="1" ht="13.5" x14ac:dyDescent="0.3"/>
    <row r="1310" customFormat="1" ht="13.5" x14ac:dyDescent="0.3"/>
    <row r="1311" customFormat="1" ht="13.5" x14ac:dyDescent="0.3"/>
    <row r="1312" customFormat="1" ht="13.5" x14ac:dyDescent="0.3"/>
    <row r="1313" customFormat="1" ht="13.5" x14ac:dyDescent="0.3"/>
    <row r="1314" customFormat="1" ht="13.5" x14ac:dyDescent="0.3"/>
    <row r="1315" customFormat="1" ht="13.5" x14ac:dyDescent="0.3"/>
    <row r="1316" customFormat="1" ht="13.5" x14ac:dyDescent="0.3"/>
    <row r="1317" customFormat="1" ht="13.5" x14ac:dyDescent="0.3"/>
    <row r="1318" customFormat="1" ht="13.5" x14ac:dyDescent="0.3"/>
    <row r="1319" customFormat="1" ht="13.5" x14ac:dyDescent="0.3"/>
    <row r="1320" customFormat="1" ht="13.5" x14ac:dyDescent="0.3"/>
    <row r="1321" customFormat="1" ht="13.5" x14ac:dyDescent="0.3"/>
    <row r="1322" customFormat="1" ht="13.5" x14ac:dyDescent="0.3"/>
    <row r="1323" customFormat="1" ht="13.5" x14ac:dyDescent="0.3"/>
    <row r="1324" customFormat="1" ht="13.5" x14ac:dyDescent="0.3"/>
    <row r="1325" customFormat="1" ht="13.5" x14ac:dyDescent="0.3"/>
    <row r="1326" customFormat="1" ht="13.5" x14ac:dyDescent="0.3"/>
    <row r="1327" customFormat="1" ht="13.5" x14ac:dyDescent="0.3"/>
    <row r="1328" customFormat="1" ht="13.5" x14ac:dyDescent="0.3"/>
    <row r="1329" customFormat="1" ht="13.5" x14ac:dyDescent="0.3"/>
    <row r="1330" customFormat="1" ht="13.5" x14ac:dyDescent="0.3"/>
    <row r="1331" customFormat="1" ht="13.5" x14ac:dyDescent="0.3"/>
    <row r="1332" customFormat="1" ht="13.5" x14ac:dyDescent="0.3"/>
    <row r="1333" customFormat="1" ht="13.5" x14ac:dyDescent="0.3"/>
    <row r="1334" customFormat="1" ht="13.5" x14ac:dyDescent="0.3"/>
    <row r="1335" customFormat="1" ht="13.5" x14ac:dyDescent="0.3"/>
    <row r="1336" customFormat="1" ht="13.5" x14ac:dyDescent="0.3"/>
    <row r="1337" customFormat="1" ht="13.5" x14ac:dyDescent="0.3"/>
    <row r="1338" customFormat="1" ht="13.5" x14ac:dyDescent="0.3"/>
    <row r="1339" customFormat="1" ht="13.5" x14ac:dyDescent="0.3"/>
    <row r="1340" customFormat="1" ht="13.5" x14ac:dyDescent="0.3"/>
    <row r="1341" customFormat="1" ht="13.5" x14ac:dyDescent="0.3"/>
    <row r="1342" customFormat="1" ht="13.5" x14ac:dyDescent="0.3"/>
    <row r="1343" customFormat="1" ht="13.5" x14ac:dyDescent="0.3"/>
    <row r="1344" customFormat="1" ht="13.5" x14ac:dyDescent="0.3"/>
    <row r="1345" customFormat="1" ht="13.5" x14ac:dyDescent="0.3"/>
    <row r="1346" customFormat="1" ht="13.5" x14ac:dyDescent="0.3"/>
    <row r="1347" customFormat="1" ht="13.5" x14ac:dyDescent="0.3"/>
    <row r="1348" customFormat="1" ht="13.5" x14ac:dyDescent="0.3"/>
    <row r="1349" customFormat="1" ht="13.5" x14ac:dyDescent="0.3"/>
    <row r="1350" customFormat="1" ht="13.5" x14ac:dyDescent="0.3"/>
    <row r="1351" customFormat="1" ht="13.5" x14ac:dyDescent="0.3"/>
    <row r="1352" customFormat="1" ht="13.5" x14ac:dyDescent="0.3"/>
    <row r="1353" customFormat="1" ht="13.5" x14ac:dyDescent="0.3"/>
    <row r="1354" customFormat="1" ht="13.5" x14ac:dyDescent="0.3"/>
    <row r="1355" customFormat="1" ht="13.5" x14ac:dyDescent="0.3"/>
    <row r="1356" customFormat="1" ht="13.5" x14ac:dyDescent="0.3"/>
    <row r="1357" customFormat="1" ht="13.5" x14ac:dyDescent="0.3"/>
    <row r="1358" customFormat="1" ht="13.5" x14ac:dyDescent="0.3"/>
    <row r="1359" customFormat="1" ht="13.5" x14ac:dyDescent="0.3"/>
    <row r="1360" customFormat="1" ht="13.5" x14ac:dyDescent="0.3"/>
    <row r="1361" customFormat="1" ht="13.5" x14ac:dyDescent="0.3"/>
    <row r="1362" customFormat="1" ht="13.5" x14ac:dyDescent="0.3"/>
    <row r="1363" customFormat="1" ht="13.5" x14ac:dyDescent="0.3"/>
    <row r="1364" customFormat="1" ht="13.5" x14ac:dyDescent="0.3"/>
    <row r="1365" customFormat="1" ht="13.5" x14ac:dyDescent="0.3"/>
    <row r="1366" customFormat="1" ht="13.5" x14ac:dyDescent="0.3"/>
    <row r="1367" customFormat="1" ht="13.5" x14ac:dyDescent="0.3"/>
    <row r="1368" customFormat="1" ht="13.5" x14ac:dyDescent="0.3"/>
    <row r="1369" customFormat="1" ht="13.5" x14ac:dyDescent="0.3"/>
    <row r="1370" customFormat="1" ht="13.5" x14ac:dyDescent="0.3"/>
    <row r="1371" customFormat="1" ht="13.5" x14ac:dyDescent="0.3"/>
    <row r="1372" customFormat="1" ht="13.5" x14ac:dyDescent="0.3"/>
    <row r="1373" customFormat="1" ht="13.5" x14ac:dyDescent="0.3"/>
    <row r="1374" customFormat="1" ht="13.5" x14ac:dyDescent="0.3"/>
    <row r="1375" customFormat="1" ht="13.5" x14ac:dyDescent="0.3"/>
    <row r="1376" customFormat="1" ht="13.5" x14ac:dyDescent="0.3"/>
    <row r="1377" customFormat="1" ht="13.5" x14ac:dyDescent="0.3"/>
    <row r="1378" customFormat="1" ht="13.5" x14ac:dyDescent="0.3"/>
    <row r="1379" customFormat="1" ht="13.5" x14ac:dyDescent="0.3"/>
    <row r="1380" customFormat="1" ht="13.5" x14ac:dyDescent="0.3"/>
    <row r="1381" customFormat="1" ht="13.5" x14ac:dyDescent="0.3"/>
    <row r="1382" customFormat="1" ht="13.5" x14ac:dyDescent="0.3"/>
    <row r="1383" customFormat="1" ht="13.5" x14ac:dyDescent="0.3"/>
    <row r="1384" customFormat="1" ht="13.5" x14ac:dyDescent="0.3"/>
    <row r="1385" customFormat="1" ht="13.5" x14ac:dyDescent="0.3"/>
    <row r="1386" customFormat="1" ht="13.5" x14ac:dyDescent="0.3"/>
    <row r="1387" customFormat="1" ht="13.5" x14ac:dyDescent="0.3"/>
    <row r="1388" customFormat="1" ht="13.5" x14ac:dyDescent="0.3"/>
    <row r="1389" customFormat="1" ht="13.5" x14ac:dyDescent="0.3"/>
    <row r="1390" customFormat="1" ht="13.5" x14ac:dyDescent="0.3"/>
    <row r="1391" customFormat="1" ht="13.5" x14ac:dyDescent="0.3"/>
    <row r="1392" customFormat="1" ht="13.5" x14ac:dyDescent="0.3"/>
    <row r="1393" customFormat="1" ht="13.5" x14ac:dyDescent="0.3"/>
    <row r="1394" customFormat="1" ht="13.5" x14ac:dyDescent="0.3"/>
    <row r="1395" customFormat="1" ht="13.5" x14ac:dyDescent="0.3"/>
    <row r="1396" customFormat="1" ht="13.5" x14ac:dyDescent="0.3"/>
    <row r="1397" customFormat="1" ht="13.5" x14ac:dyDescent="0.3"/>
    <row r="1398" customFormat="1" ht="13.5" x14ac:dyDescent="0.3"/>
    <row r="1399" customFormat="1" ht="13.5" x14ac:dyDescent="0.3"/>
    <row r="1400" customFormat="1" ht="13.5" x14ac:dyDescent="0.3"/>
    <row r="1401" customFormat="1" ht="13.5" x14ac:dyDescent="0.3"/>
    <row r="1402" customFormat="1" ht="13.5" x14ac:dyDescent="0.3"/>
    <row r="1403" customFormat="1" ht="13.5" x14ac:dyDescent="0.3"/>
    <row r="1404" customFormat="1" ht="13.5" x14ac:dyDescent="0.3"/>
    <row r="1405" customFormat="1" ht="13.5" x14ac:dyDescent="0.3"/>
    <row r="1406" customFormat="1" ht="13.5" x14ac:dyDescent="0.3"/>
    <row r="1407" customFormat="1" ht="13.5" x14ac:dyDescent="0.3"/>
    <row r="1408" customFormat="1" ht="13.5" x14ac:dyDescent="0.3"/>
    <row r="1409" customFormat="1" ht="13.5" x14ac:dyDescent="0.3"/>
    <row r="1410" customFormat="1" ht="13.5" x14ac:dyDescent="0.3"/>
    <row r="1411" customFormat="1" ht="13.5" x14ac:dyDescent="0.3"/>
    <row r="1412" customFormat="1" ht="13.5" x14ac:dyDescent="0.3"/>
    <row r="1413" customFormat="1" ht="13.5" x14ac:dyDescent="0.3"/>
    <row r="1414" customFormat="1" ht="13.5" x14ac:dyDescent="0.3"/>
    <row r="1415" customFormat="1" ht="13.5" x14ac:dyDescent="0.3"/>
    <row r="1416" customFormat="1" ht="13.5" x14ac:dyDescent="0.3"/>
    <row r="1417" customFormat="1" ht="13.5" x14ac:dyDescent="0.3"/>
    <row r="1418" customFormat="1" ht="13.5" x14ac:dyDescent="0.3"/>
    <row r="1419" customFormat="1" ht="13.5" x14ac:dyDescent="0.3"/>
    <row r="1420" customFormat="1" ht="13.5" x14ac:dyDescent="0.3"/>
    <row r="1421" customFormat="1" ht="13.5" x14ac:dyDescent="0.3"/>
    <row r="1422" customFormat="1" ht="13.5" x14ac:dyDescent="0.3"/>
    <row r="1423" customFormat="1" ht="13.5" x14ac:dyDescent="0.3"/>
    <row r="1424" customFormat="1" ht="13.5" x14ac:dyDescent="0.3"/>
    <row r="1425" customFormat="1" ht="13.5" x14ac:dyDescent="0.3"/>
    <row r="1426" customFormat="1" ht="13.5" x14ac:dyDescent="0.3"/>
    <row r="1427" customFormat="1" ht="13.5" x14ac:dyDescent="0.3"/>
    <row r="1428" customFormat="1" ht="13.5" x14ac:dyDescent="0.3"/>
    <row r="1429" customFormat="1" ht="13.5" x14ac:dyDescent="0.3"/>
    <row r="1430" customFormat="1" ht="13.5" x14ac:dyDescent="0.3"/>
    <row r="1431" customFormat="1" ht="13.5" x14ac:dyDescent="0.3"/>
    <row r="1432" customFormat="1" ht="13.5" x14ac:dyDescent="0.3"/>
    <row r="1433" customFormat="1" ht="13.5" x14ac:dyDescent="0.3"/>
    <row r="1434" customFormat="1" ht="13.5" x14ac:dyDescent="0.3"/>
    <row r="1435" customFormat="1" ht="13.5" x14ac:dyDescent="0.3"/>
    <row r="1436" customFormat="1" ht="13.5" x14ac:dyDescent="0.3"/>
    <row r="1437" customFormat="1" ht="13.5" x14ac:dyDescent="0.3"/>
    <row r="1438" customFormat="1" ht="13.5" x14ac:dyDescent="0.3"/>
    <row r="1439" customFormat="1" ht="13.5" x14ac:dyDescent="0.3"/>
    <row r="1440" customFormat="1" ht="13.5" x14ac:dyDescent="0.3"/>
    <row r="1441" customFormat="1" ht="13.5" x14ac:dyDescent="0.3"/>
    <row r="1442" customFormat="1" ht="13.5" x14ac:dyDescent="0.3"/>
    <row r="1443" customFormat="1" ht="13.5" x14ac:dyDescent="0.3"/>
    <row r="1444" customFormat="1" ht="13.5" x14ac:dyDescent="0.3"/>
    <row r="1445" customFormat="1" ht="13.5" x14ac:dyDescent="0.3"/>
    <row r="1446" customFormat="1" ht="13.5" x14ac:dyDescent="0.3"/>
    <row r="1447" customFormat="1" ht="13.5" x14ac:dyDescent="0.3"/>
    <row r="1448" customFormat="1" ht="13.5" x14ac:dyDescent="0.3"/>
    <row r="1449" customFormat="1" ht="13.5" x14ac:dyDescent="0.3"/>
    <row r="1450" customFormat="1" ht="13.5" x14ac:dyDescent="0.3"/>
    <row r="1451" customFormat="1" ht="13.5" x14ac:dyDescent="0.3"/>
    <row r="1452" customFormat="1" ht="13.5" x14ac:dyDescent="0.3"/>
    <row r="1453" customFormat="1" ht="13.5" x14ac:dyDescent="0.3"/>
    <row r="1454" customFormat="1" ht="13.5" x14ac:dyDescent="0.3"/>
    <row r="1455" customFormat="1" ht="13.5" x14ac:dyDescent="0.3"/>
    <row r="1456" customFormat="1" ht="13.5" x14ac:dyDescent="0.3"/>
    <row r="1457" customFormat="1" ht="13.5" x14ac:dyDescent="0.3"/>
    <row r="1458" customFormat="1" ht="13.5" x14ac:dyDescent="0.3"/>
    <row r="1459" customFormat="1" ht="13.5" x14ac:dyDescent="0.3"/>
    <row r="1460" customFormat="1" ht="13.5" x14ac:dyDescent="0.3"/>
    <row r="1461" customFormat="1" ht="13.5" x14ac:dyDescent="0.3"/>
    <row r="1462" customFormat="1" ht="13.5" x14ac:dyDescent="0.3"/>
    <row r="1463" customFormat="1" ht="13.5" x14ac:dyDescent="0.3"/>
    <row r="1464" customFormat="1" ht="13.5" x14ac:dyDescent="0.3"/>
    <row r="1465" customFormat="1" ht="13.5" x14ac:dyDescent="0.3"/>
    <row r="1466" customFormat="1" ht="13.5" x14ac:dyDescent="0.3"/>
    <row r="1467" customFormat="1" ht="13.5" x14ac:dyDescent="0.3"/>
    <row r="1468" customFormat="1" ht="13.5" x14ac:dyDescent="0.3"/>
    <row r="1469" customFormat="1" ht="13.5" x14ac:dyDescent="0.3"/>
    <row r="1470" customFormat="1" ht="13.5" x14ac:dyDescent="0.3"/>
    <row r="1471" customFormat="1" ht="13.5" x14ac:dyDescent="0.3"/>
    <row r="1472" customFormat="1" ht="13.5" x14ac:dyDescent="0.3"/>
    <row r="1473" customFormat="1" ht="13.5" x14ac:dyDescent="0.3"/>
    <row r="1474" customFormat="1" ht="13.5" x14ac:dyDescent="0.3"/>
    <row r="1475" customFormat="1" ht="13.5" x14ac:dyDescent="0.3"/>
    <row r="1476" customFormat="1" ht="13.5" x14ac:dyDescent="0.3"/>
    <row r="1477" customFormat="1" ht="13.5" x14ac:dyDescent="0.3"/>
    <row r="1478" customFormat="1" ht="13.5" x14ac:dyDescent="0.3"/>
    <row r="1479" customFormat="1" ht="13.5" x14ac:dyDescent="0.3"/>
    <row r="1480" customFormat="1" ht="13.5" x14ac:dyDescent="0.3"/>
    <row r="1481" customFormat="1" ht="13.5" x14ac:dyDescent="0.3"/>
    <row r="1482" customFormat="1" ht="13.5" x14ac:dyDescent="0.3"/>
    <row r="1483" customFormat="1" ht="13.5" x14ac:dyDescent="0.3"/>
    <row r="1484" customFormat="1" ht="13.5" x14ac:dyDescent="0.3"/>
    <row r="1485" customFormat="1" ht="13.5" x14ac:dyDescent="0.3"/>
    <row r="1486" customFormat="1" ht="13.5" x14ac:dyDescent="0.3"/>
    <row r="1487" customFormat="1" ht="13.5" x14ac:dyDescent="0.3"/>
    <row r="1488" customFormat="1" ht="13.5" x14ac:dyDescent="0.3"/>
    <row r="1489" customFormat="1" ht="13.5" x14ac:dyDescent="0.3"/>
    <row r="1490" customFormat="1" ht="13.5" x14ac:dyDescent="0.3"/>
    <row r="1491" customFormat="1" ht="13.5" x14ac:dyDescent="0.3"/>
    <row r="1492" customFormat="1" ht="13.5" x14ac:dyDescent="0.3"/>
    <row r="1493" customFormat="1" ht="13.5" x14ac:dyDescent="0.3"/>
    <row r="1494" customFormat="1" ht="13.5" x14ac:dyDescent="0.3"/>
    <row r="1495" customFormat="1" ht="13.5" x14ac:dyDescent="0.3"/>
    <row r="1496" customFormat="1" ht="13.5" x14ac:dyDescent="0.3"/>
    <row r="1497" customFormat="1" ht="13.5" x14ac:dyDescent="0.3"/>
    <row r="1498" customFormat="1" ht="13.5" x14ac:dyDescent="0.3"/>
    <row r="1499" customFormat="1" ht="13.5" x14ac:dyDescent="0.3"/>
    <row r="1500" customFormat="1" ht="13.5" x14ac:dyDescent="0.3"/>
    <row r="1501" customFormat="1" ht="13.5" x14ac:dyDescent="0.3"/>
    <row r="1502" customFormat="1" ht="13.5" x14ac:dyDescent="0.3"/>
    <row r="1503" customFormat="1" ht="13.5" x14ac:dyDescent="0.3"/>
    <row r="1504" customFormat="1" ht="13.5" x14ac:dyDescent="0.3"/>
    <row r="1505" customFormat="1" ht="13.5" x14ac:dyDescent="0.3"/>
    <row r="1506" customFormat="1" ht="13.5" x14ac:dyDescent="0.3"/>
    <row r="1507" customFormat="1" ht="13.5" x14ac:dyDescent="0.3"/>
    <row r="1508" customFormat="1" ht="13.5" x14ac:dyDescent="0.3"/>
    <row r="1509" customFormat="1" ht="13.5" x14ac:dyDescent="0.3"/>
    <row r="1510" customFormat="1" ht="13.5" x14ac:dyDescent="0.3"/>
    <row r="1511" customFormat="1" ht="13.5" x14ac:dyDescent="0.3"/>
    <row r="1512" customFormat="1" ht="13.5" x14ac:dyDescent="0.3"/>
    <row r="1513" customFormat="1" ht="13.5" x14ac:dyDescent="0.3"/>
    <row r="1514" customFormat="1" ht="13.5" x14ac:dyDescent="0.3"/>
    <row r="1515" customFormat="1" ht="13.5" x14ac:dyDescent="0.3"/>
    <row r="1516" customFormat="1" ht="13.5" x14ac:dyDescent="0.3"/>
    <row r="1517" customFormat="1" ht="13.5" x14ac:dyDescent="0.3"/>
    <row r="1518" customFormat="1" ht="13.5" x14ac:dyDescent="0.3"/>
    <row r="1519" customFormat="1" ht="13.5" x14ac:dyDescent="0.3"/>
    <row r="1520" customFormat="1" ht="13.5" x14ac:dyDescent="0.3"/>
    <row r="1521" customFormat="1" ht="13.5" x14ac:dyDescent="0.3"/>
    <row r="1522" customFormat="1" ht="13.5" x14ac:dyDescent="0.3"/>
    <row r="1523" customFormat="1" ht="13.5" x14ac:dyDescent="0.3"/>
    <row r="1524" customFormat="1" ht="13.5" x14ac:dyDescent="0.3"/>
    <row r="1525" customFormat="1" ht="13.5" x14ac:dyDescent="0.3"/>
    <row r="1526" customFormat="1" ht="13.5" x14ac:dyDescent="0.3"/>
    <row r="1527" customFormat="1" ht="13.5" x14ac:dyDescent="0.3"/>
    <row r="1528" customFormat="1" ht="13.5" x14ac:dyDescent="0.3"/>
    <row r="1529" customFormat="1" ht="13.5" x14ac:dyDescent="0.3"/>
    <row r="1530" customFormat="1" ht="13.5" x14ac:dyDescent="0.3"/>
    <row r="1531" customFormat="1" ht="13.5" x14ac:dyDescent="0.3"/>
    <row r="1532" customFormat="1" ht="13.5" x14ac:dyDescent="0.3"/>
    <row r="1533" customFormat="1" ht="13.5" x14ac:dyDescent="0.3"/>
    <row r="1534" customFormat="1" ht="13.5" x14ac:dyDescent="0.3"/>
    <row r="1535" customFormat="1" ht="13.5" x14ac:dyDescent="0.3"/>
    <row r="1536" customFormat="1" ht="13.5" x14ac:dyDescent="0.3"/>
    <row r="1537" customFormat="1" ht="13.5" x14ac:dyDescent="0.3"/>
    <row r="1538" customFormat="1" ht="13.5" x14ac:dyDescent="0.3"/>
    <row r="1539" customFormat="1" ht="13.5" x14ac:dyDescent="0.3"/>
    <row r="1540" customFormat="1" ht="13.5" x14ac:dyDescent="0.3"/>
    <row r="1541" customFormat="1" ht="13.5" x14ac:dyDescent="0.3"/>
    <row r="1542" customFormat="1" ht="13.5" x14ac:dyDescent="0.3"/>
    <row r="1543" customFormat="1" ht="13.5" x14ac:dyDescent="0.3"/>
    <row r="1544" customFormat="1" ht="13.5" x14ac:dyDescent="0.3"/>
    <row r="1545" customFormat="1" ht="13.5" x14ac:dyDescent="0.3"/>
    <row r="1546" customFormat="1" ht="13.5" x14ac:dyDescent="0.3"/>
    <row r="1547" customFormat="1" ht="13.5" x14ac:dyDescent="0.3"/>
    <row r="1548" customFormat="1" ht="13.5" x14ac:dyDescent="0.3"/>
    <row r="1549" customFormat="1" ht="13.5" x14ac:dyDescent="0.3"/>
    <row r="1550" customFormat="1" ht="13.5" x14ac:dyDescent="0.3"/>
    <row r="1551" customFormat="1" ht="13.5" x14ac:dyDescent="0.3"/>
    <row r="1552" customFormat="1" ht="13.5" x14ac:dyDescent="0.3"/>
    <row r="1553" customFormat="1" ht="13.5" x14ac:dyDescent="0.3"/>
    <row r="1554" customFormat="1" ht="13.5" x14ac:dyDescent="0.3"/>
    <row r="1555" customFormat="1" ht="13.5" x14ac:dyDescent="0.3"/>
    <row r="1556" customFormat="1" ht="13.5" x14ac:dyDescent="0.3"/>
    <row r="1557" customFormat="1" ht="13.5" x14ac:dyDescent="0.3"/>
    <row r="1558" customFormat="1" ht="13.5" x14ac:dyDescent="0.3"/>
    <row r="1559" customFormat="1" ht="13.5" x14ac:dyDescent="0.3"/>
    <row r="1560" customFormat="1" ht="13.5" x14ac:dyDescent="0.3"/>
    <row r="1561" customFormat="1" ht="13.5" x14ac:dyDescent="0.3"/>
    <row r="1562" customFormat="1" ht="13.5" x14ac:dyDescent="0.3"/>
    <row r="1563" customFormat="1" ht="13.5" x14ac:dyDescent="0.3"/>
    <row r="1564" customFormat="1" ht="13.5" x14ac:dyDescent="0.3"/>
    <row r="1565" customFormat="1" ht="13.5" x14ac:dyDescent="0.3"/>
    <row r="1566" customFormat="1" ht="13.5" x14ac:dyDescent="0.3"/>
    <row r="1567" customFormat="1" ht="13.5" x14ac:dyDescent="0.3"/>
    <row r="1568" customFormat="1" ht="13.5" x14ac:dyDescent="0.3"/>
    <row r="1569" customFormat="1" ht="13.5" x14ac:dyDescent="0.3"/>
    <row r="1570" customFormat="1" ht="13.5" x14ac:dyDescent="0.3"/>
    <row r="1571" customFormat="1" ht="13.5" x14ac:dyDescent="0.3"/>
    <row r="1572" customFormat="1" ht="13.5" x14ac:dyDescent="0.3"/>
    <row r="1573" customFormat="1" ht="13.5" x14ac:dyDescent="0.3"/>
    <row r="1574" customFormat="1" ht="13.5" x14ac:dyDescent="0.3"/>
    <row r="1575" customFormat="1" ht="13.5" x14ac:dyDescent="0.3"/>
    <row r="1576" customFormat="1" ht="13.5" x14ac:dyDescent="0.3"/>
    <row r="1577" customFormat="1" ht="13.5" x14ac:dyDescent="0.3"/>
    <row r="1578" customFormat="1" ht="13.5" x14ac:dyDescent="0.3"/>
    <row r="1579" customFormat="1" ht="13.5" x14ac:dyDescent="0.3"/>
    <row r="1580" customFormat="1" ht="13.5" x14ac:dyDescent="0.3"/>
    <row r="1581" customFormat="1" ht="13.5" x14ac:dyDescent="0.3"/>
    <row r="1582" customFormat="1" ht="13.5" x14ac:dyDescent="0.3"/>
    <row r="1583" customFormat="1" ht="13.5" x14ac:dyDescent="0.3"/>
    <row r="1584" customFormat="1" ht="13.5" x14ac:dyDescent="0.3"/>
    <row r="1585" customFormat="1" ht="13.5" x14ac:dyDescent="0.3"/>
    <row r="1586" customFormat="1" ht="13.5" x14ac:dyDescent="0.3"/>
    <row r="1587" customFormat="1" ht="13.5" x14ac:dyDescent="0.3"/>
    <row r="1588" customFormat="1" ht="13.5" x14ac:dyDescent="0.3"/>
    <row r="1589" customFormat="1" ht="13.5" x14ac:dyDescent="0.3"/>
    <row r="1590" customFormat="1" ht="13.5" x14ac:dyDescent="0.3"/>
    <row r="1591" customFormat="1" ht="13.5" x14ac:dyDescent="0.3"/>
    <row r="1592" customFormat="1" ht="13.5" x14ac:dyDescent="0.3"/>
    <row r="1593" customFormat="1" ht="13.5" x14ac:dyDescent="0.3"/>
    <row r="1594" customFormat="1" ht="13.5" x14ac:dyDescent="0.3"/>
    <row r="1595" customFormat="1" ht="13.5" x14ac:dyDescent="0.3"/>
    <row r="1596" customFormat="1" ht="13.5" x14ac:dyDescent="0.3"/>
    <row r="1597" customFormat="1" ht="13.5" x14ac:dyDescent="0.3"/>
    <row r="1598" customFormat="1" ht="13.5" x14ac:dyDescent="0.3"/>
    <row r="1599" customFormat="1" ht="13.5" x14ac:dyDescent="0.3"/>
    <row r="1600" customFormat="1" ht="13.5" x14ac:dyDescent="0.3"/>
    <row r="1601" customFormat="1" ht="13.5" x14ac:dyDescent="0.3"/>
    <row r="1602" customFormat="1" ht="13.5" x14ac:dyDescent="0.3"/>
    <row r="1603" customFormat="1" ht="13.5" x14ac:dyDescent="0.3"/>
    <row r="1604" customFormat="1" ht="13.5" x14ac:dyDescent="0.3"/>
    <row r="1605" customFormat="1" ht="13.5" x14ac:dyDescent="0.3"/>
    <row r="1606" customFormat="1" ht="13.5" x14ac:dyDescent="0.3"/>
    <row r="1607" customFormat="1" ht="13.5" x14ac:dyDescent="0.3"/>
    <row r="1608" customFormat="1" ht="13.5" x14ac:dyDescent="0.3"/>
    <row r="1609" customFormat="1" ht="13.5" x14ac:dyDescent="0.3"/>
    <row r="1610" customFormat="1" ht="13.5" x14ac:dyDescent="0.3"/>
    <row r="1611" customFormat="1" ht="13.5" x14ac:dyDescent="0.3"/>
    <row r="1612" customFormat="1" ht="13.5" x14ac:dyDescent="0.3"/>
    <row r="1613" customFormat="1" ht="13.5" x14ac:dyDescent="0.3"/>
    <row r="1614" customFormat="1" ht="13.5" x14ac:dyDescent="0.3"/>
    <row r="1615" customFormat="1" ht="13.5" x14ac:dyDescent="0.3"/>
    <row r="1616" customFormat="1" ht="13.5" x14ac:dyDescent="0.3"/>
    <row r="1617" customFormat="1" ht="13.5" x14ac:dyDescent="0.3"/>
    <row r="1618" customFormat="1" ht="13.5" x14ac:dyDescent="0.3"/>
    <row r="1619" customFormat="1" ht="13.5" x14ac:dyDescent="0.3"/>
    <row r="1620" customFormat="1" ht="13.5" x14ac:dyDescent="0.3"/>
    <row r="1621" customFormat="1" ht="13.5" x14ac:dyDescent="0.3"/>
    <row r="1622" customFormat="1" ht="13.5" x14ac:dyDescent="0.3"/>
    <row r="1623" customFormat="1" ht="13.5" x14ac:dyDescent="0.3"/>
    <row r="1624" customFormat="1" ht="13.5" x14ac:dyDescent="0.3"/>
    <row r="1625" customFormat="1" ht="13.5" x14ac:dyDescent="0.3"/>
    <row r="1626" customFormat="1" ht="13.5" x14ac:dyDescent="0.3"/>
    <row r="1627" customFormat="1" ht="13.5" x14ac:dyDescent="0.3"/>
    <row r="1628" customFormat="1" ht="13.5" x14ac:dyDescent="0.3"/>
    <row r="1629" customFormat="1" ht="13.5" x14ac:dyDescent="0.3"/>
    <row r="1630" customFormat="1" ht="13.5" x14ac:dyDescent="0.3"/>
    <row r="1631" customFormat="1" ht="13.5" x14ac:dyDescent="0.3"/>
    <row r="1632" customFormat="1" ht="13.5" x14ac:dyDescent="0.3"/>
    <row r="1633" customFormat="1" ht="13.5" x14ac:dyDescent="0.3"/>
    <row r="1634" customFormat="1" ht="13.5" x14ac:dyDescent="0.3"/>
    <row r="1635" customFormat="1" ht="13.5" x14ac:dyDescent="0.3"/>
    <row r="1636" customFormat="1" ht="13.5" x14ac:dyDescent="0.3"/>
    <row r="1637" customFormat="1" ht="13.5" x14ac:dyDescent="0.3"/>
    <row r="1638" customFormat="1" ht="13.5" x14ac:dyDescent="0.3"/>
    <row r="1639" customFormat="1" ht="13.5" x14ac:dyDescent="0.3"/>
    <row r="1640" customFormat="1" ht="13.5" x14ac:dyDescent="0.3"/>
    <row r="1641" customFormat="1" ht="13.5" x14ac:dyDescent="0.3"/>
    <row r="1642" customFormat="1" ht="13.5" x14ac:dyDescent="0.3"/>
    <row r="1643" customFormat="1" ht="13.5" x14ac:dyDescent="0.3"/>
    <row r="1644" customFormat="1" ht="13.5" x14ac:dyDescent="0.3"/>
    <row r="1645" customFormat="1" ht="13.5" x14ac:dyDescent="0.3"/>
    <row r="1646" customFormat="1" ht="13.5" x14ac:dyDescent="0.3"/>
    <row r="1647" customFormat="1" ht="13.5" x14ac:dyDescent="0.3"/>
    <row r="1648" customFormat="1" ht="13.5" x14ac:dyDescent="0.3"/>
    <row r="1649" customFormat="1" ht="13.5" x14ac:dyDescent="0.3"/>
    <row r="1650" customFormat="1" ht="13.5" x14ac:dyDescent="0.3"/>
    <row r="1651" customFormat="1" ht="13.5" x14ac:dyDescent="0.3"/>
    <row r="1652" customFormat="1" ht="13.5" x14ac:dyDescent="0.3"/>
    <row r="1653" customFormat="1" ht="13.5" x14ac:dyDescent="0.3"/>
    <row r="1654" customFormat="1" ht="13.5" x14ac:dyDescent="0.3"/>
    <row r="1655" customFormat="1" ht="13.5" x14ac:dyDescent="0.3"/>
    <row r="1656" customFormat="1" ht="13.5" x14ac:dyDescent="0.3"/>
    <row r="1657" customFormat="1" ht="13.5" x14ac:dyDescent="0.3"/>
    <row r="1658" customFormat="1" ht="13.5" x14ac:dyDescent="0.3"/>
    <row r="1659" customFormat="1" ht="13.5" x14ac:dyDescent="0.3"/>
    <row r="1660" customFormat="1" ht="13.5" x14ac:dyDescent="0.3"/>
    <row r="1661" customFormat="1" ht="13.5" x14ac:dyDescent="0.3"/>
    <row r="1662" customFormat="1" ht="13.5" x14ac:dyDescent="0.3"/>
    <row r="1663" customFormat="1" ht="13.5" x14ac:dyDescent="0.3"/>
    <row r="1664" customFormat="1" ht="13.5" x14ac:dyDescent="0.3"/>
    <row r="1665" customFormat="1" ht="13.5" x14ac:dyDescent="0.3"/>
    <row r="1666" customFormat="1" ht="13.5" x14ac:dyDescent="0.3"/>
    <row r="1667" customFormat="1" ht="13.5" x14ac:dyDescent="0.3"/>
    <row r="1668" customFormat="1" ht="13.5" x14ac:dyDescent="0.3"/>
    <row r="1669" customFormat="1" ht="13.5" x14ac:dyDescent="0.3"/>
    <row r="1670" customFormat="1" ht="13.5" x14ac:dyDescent="0.3"/>
    <row r="1671" customFormat="1" ht="13.5" x14ac:dyDescent="0.3"/>
    <row r="1672" customFormat="1" ht="13.5" x14ac:dyDescent="0.3"/>
    <row r="1673" customFormat="1" ht="13.5" x14ac:dyDescent="0.3"/>
    <row r="1674" customFormat="1" ht="13.5" x14ac:dyDescent="0.3"/>
    <row r="1675" customFormat="1" ht="13.5" x14ac:dyDescent="0.3"/>
    <row r="1676" customFormat="1" ht="13.5" x14ac:dyDescent="0.3"/>
    <row r="1677" customFormat="1" ht="13.5" x14ac:dyDescent="0.3"/>
    <row r="1678" customFormat="1" ht="13.5" x14ac:dyDescent="0.3"/>
    <row r="1679" customFormat="1" ht="13.5" x14ac:dyDescent="0.3"/>
    <row r="1680" customFormat="1" ht="13.5" x14ac:dyDescent="0.3"/>
    <row r="1681" customFormat="1" ht="13.5" x14ac:dyDescent="0.3"/>
    <row r="1682" customFormat="1" ht="13.5" x14ac:dyDescent="0.3"/>
    <row r="1683" customFormat="1" ht="13.5" x14ac:dyDescent="0.3"/>
    <row r="1684" customFormat="1" ht="13.5" x14ac:dyDescent="0.3"/>
    <row r="1685" customFormat="1" ht="13.5" x14ac:dyDescent="0.3"/>
    <row r="1686" customFormat="1" ht="13.5" x14ac:dyDescent="0.3"/>
    <row r="1687" customFormat="1" ht="13.5" x14ac:dyDescent="0.3"/>
    <row r="1688" customFormat="1" ht="13.5" x14ac:dyDescent="0.3"/>
    <row r="1689" customFormat="1" ht="13.5" x14ac:dyDescent="0.3"/>
    <row r="1690" customFormat="1" ht="13.5" x14ac:dyDescent="0.3"/>
    <row r="1691" customFormat="1" ht="13.5" x14ac:dyDescent="0.3"/>
    <row r="1692" customFormat="1" ht="13.5" x14ac:dyDescent="0.3"/>
    <row r="1693" customFormat="1" ht="13.5" x14ac:dyDescent="0.3"/>
    <row r="1694" customFormat="1" ht="13.5" x14ac:dyDescent="0.3"/>
    <row r="1695" customFormat="1" ht="13.5" x14ac:dyDescent="0.3"/>
    <row r="1696" customFormat="1" ht="13.5" x14ac:dyDescent="0.3"/>
    <row r="1697" customFormat="1" ht="13.5" x14ac:dyDescent="0.3"/>
    <row r="1698" customFormat="1" ht="13.5" x14ac:dyDescent="0.3"/>
    <row r="1699" customFormat="1" ht="13.5" x14ac:dyDescent="0.3"/>
    <row r="1700" customFormat="1" ht="13.5" x14ac:dyDescent="0.3"/>
    <row r="1701" customFormat="1" ht="13.5" x14ac:dyDescent="0.3"/>
    <row r="1702" customFormat="1" ht="13.5" x14ac:dyDescent="0.3"/>
    <row r="1703" customFormat="1" ht="13.5" x14ac:dyDescent="0.3"/>
    <row r="1704" customFormat="1" ht="13.5" x14ac:dyDescent="0.3"/>
    <row r="1705" customFormat="1" ht="13.5" x14ac:dyDescent="0.3"/>
    <row r="1706" customFormat="1" ht="13.5" x14ac:dyDescent="0.3"/>
    <row r="1707" customFormat="1" ht="13.5" x14ac:dyDescent="0.3"/>
    <row r="1708" customFormat="1" ht="13.5" x14ac:dyDescent="0.3"/>
    <row r="1709" customFormat="1" ht="13.5" x14ac:dyDescent="0.3"/>
    <row r="1710" customFormat="1" ht="13.5" x14ac:dyDescent="0.3"/>
    <row r="1711" customFormat="1" ht="13.5" x14ac:dyDescent="0.3"/>
    <row r="1712" customFormat="1" ht="13.5" x14ac:dyDescent="0.3"/>
    <row r="1713" customFormat="1" ht="13.5" x14ac:dyDescent="0.3"/>
    <row r="1714" customFormat="1" ht="13.5" x14ac:dyDescent="0.3"/>
    <row r="1715" customFormat="1" ht="13.5" x14ac:dyDescent="0.3"/>
    <row r="1716" customFormat="1" ht="13.5" x14ac:dyDescent="0.3"/>
    <row r="1717" customFormat="1" ht="13.5" x14ac:dyDescent="0.3"/>
    <row r="1718" customFormat="1" ht="13.5" x14ac:dyDescent="0.3"/>
    <row r="1719" customFormat="1" ht="13.5" x14ac:dyDescent="0.3"/>
    <row r="1720" customFormat="1" ht="13.5" x14ac:dyDescent="0.3"/>
    <row r="1721" customFormat="1" ht="13.5" x14ac:dyDescent="0.3"/>
    <row r="1722" customFormat="1" ht="13.5" x14ac:dyDescent="0.3"/>
    <row r="1723" customFormat="1" ht="13.5" x14ac:dyDescent="0.3"/>
    <row r="1724" customFormat="1" ht="13.5" x14ac:dyDescent="0.3"/>
    <row r="1725" customFormat="1" ht="13.5" x14ac:dyDescent="0.3"/>
    <row r="1726" customFormat="1" ht="13.5" x14ac:dyDescent="0.3"/>
    <row r="1727" customFormat="1" ht="13.5" x14ac:dyDescent="0.3"/>
    <row r="1728" customFormat="1" ht="13.5" x14ac:dyDescent="0.3"/>
    <row r="1729" customFormat="1" ht="13.5" x14ac:dyDescent="0.3"/>
    <row r="1730" customFormat="1" ht="13.5" x14ac:dyDescent="0.3"/>
    <row r="1731" customFormat="1" ht="13.5" x14ac:dyDescent="0.3"/>
    <row r="1732" customFormat="1" ht="13.5" x14ac:dyDescent="0.3"/>
    <row r="1733" customFormat="1" ht="13.5" x14ac:dyDescent="0.3"/>
    <row r="1734" customFormat="1" ht="13.5" x14ac:dyDescent="0.3"/>
    <row r="1735" customFormat="1" ht="13.5" x14ac:dyDescent="0.3"/>
    <row r="1736" customFormat="1" ht="13.5" x14ac:dyDescent="0.3"/>
    <row r="1737" customFormat="1" ht="13.5" x14ac:dyDescent="0.3"/>
    <row r="1738" customFormat="1" ht="13.5" x14ac:dyDescent="0.3"/>
    <row r="1739" customFormat="1" ht="13.5" x14ac:dyDescent="0.3"/>
    <row r="1740" customFormat="1" ht="13.5" x14ac:dyDescent="0.3"/>
    <row r="1741" customFormat="1" ht="13.5" x14ac:dyDescent="0.3"/>
    <row r="1742" customFormat="1" ht="13.5" x14ac:dyDescent="0.3"/>
    <row r="1743" customFormat="1" ht="13.5" x14ac:dyDescent="0.3"/>
    <row r="1744" customFormat="1" ht="13.5" x14ac:dyDescent="0.3"/>
    <row r="1745" customFormat="1" ht="13.5" x14ac:dyDescent="0.3"/>
    <row r="1746" customFormat="1" ht="13.5" x14ac:dyDescent="0.3"/>
    <row r="1747" customFormat="1" ht="13.5" x14ac:dyDescent="0.3"/>
    <row r="1748" customFormat="1" ht="13.5" x14ac:dyDescent="0.3"/>
    <row r="1749" customFormat="1" ht="13.5" x14ac:dyDescent="0.3"/>
    <row r="1750" customFormat="1" ht="13.5" x14ac:dyDescent="0.3"/>
    <row r="1751" customFormat="1" ht="13.5" x14ac:dyDescent="0.3"/>
    <row r="1752" customFormat="1" ht="13.5" x14ac:dyDescent="0.3"/>
    <row r="1753" customFormat="1" ht="13.5" x14ac:dyDescent="0.3"/>
    <row r="1754" customFormat="1" ht="13.5" x14ac:dyDescent="0.3"/>
    <row r="1755" customFormat="1" ht="13.5" x14ac:dyDescent="0.3"/>
    <row r="1756" customFormat="1" ht="13.5" x14ac:dyDescent="0.3"/>
    <row r="1757" customFormat="1" ht="13.5" x14ac:dyDescent="0.3"/>
    <row r="1758" customFormat="1" ht="13.5" x14ac:dyDescent="0.3"/>
    <row r="1759" customFormat="1" ht="13.5" x14ac:dyDescent="0.3"/>
    <row r="1760" customFormat="1" ht="13.5" x14ac:dyDescent="0.3"/>
    <row r="1761" customFormat="1" ht="13.5" x14ac:dyDescent="0.3"/>
    <row r="1762" customFormat="1" ht="13.5" x14ac:dyDescent="0.3"/>
    <row r="1763" customFormat="1" ht="13.5" x14ac:dyDescent="0.3"/>
    <row r="1764" customFormat="1" ht="13.5" x14ac:dyDescent="0.3"/>
    <row r="1765" customFormat="1" ht="13.5" x14ac:dyDescent="0.3"/>
    <row r="1766" customFormat="1" ht="13.5" x14ac:dyDescent="0.3"/>
    <row r="1767" customFormat="1" ht="13.5" x14ac:dyDescent="0.3"/>
    <row r="1768" customFormat="1" ht="13.5" x14ac:dyDescent="0.3"/>
    <row r="1769" customFormat="1" ht="13.5" x14ac:dyDescent="0.3"/>
    <row r="1770" customFormat="1" ht="13.5" x14ac:dyDescent="0.3"/>
    <row r="1771" customFormat="1" ht="13.5" x14ac:dyDescent="0.3"/>
    <row r="1772" customFormat="1" ht="13.5" x14ac:dyDescent="0.3"/>
    <row r="1773" customFormat="1" ht="13.5" x14ac:dyDescent="0.3"/>
    <row r="1774" customFormat="1" ht="13.5" x14ac:dyDescent="0.3"/>
    <row r="1775" customFormat="1" ht="13.5" x14ac:dyDescent="0.3"/>
    <row r="1776" customFormat="1" ht="13.5" x14ac:dyDescent="0.3"/>
    <row r="1777" customFormat="1" ht="13.5" x14ac:dyDescent="0.3"/>
    <row r="1778" customFormat="1" ht="13.5" x14ac:dyDescent="0.3"/>
    <row r="1779" customFormat="1" ht="13.5" x14ac:dyDescent="0.3"/>
    <row r="1780" customFormat="1" ht="13.5" x14ac:dyDescent="0.3"/>
    <row r="1781" customFormat="1" ht="13.5" x14ac:dyDescent="0.3"/>
    <row r="1782" customFormat="1" ht="13.5" x14ac:dyDescent="0.3"/>
    <row r="1783" customFormat="1" ht="13.5" x14ac:dyDescent="0.3"/>
    <row r="1784" customFormat="1" ht="13.5" x14ac:dyDescent="0.3"/>
    <row r="1785" customFormat="1" ht="13.5" x14ac:dyDescent="0.3"/>
    <row r="1786" customFormat="1" ht="13.5" x14ac:dyDescent="0.3"/>
    <row r="1787" customFormat="1" ht="13.5" x14ac:dyDescent="0.3"/>
    <row r="1788" customFormat="1" ht="13.5" x14ac:dyDescent="0.3"/>
    <row r="1789" customFormat="1" ht="13.5" x14ac:dyDescent="0.3"/>
    <row r="1790" customFormat="1" ht="13.5" x14ac:dyDescent="0.3"/>
    <row r="1791" customFormat="1" ht="13.5" x14ac:dyDescent="0.3"/>
    <row r="1792" customFormat="1" ht="13.5" x14ac:dyDescent="0.3"/>
    <row r="1793" customFormat="1" ht="13.5" x14ac:dyDescent="0.3"/>
    <row r="1794" customFormat="1" ht="13.5" x14ac:dyDescent="0.3"/>
    <row r="1795" customFormat="1" ht="13.5" x14ac:dyDescent="0.3"/>
    <row r="1796" customFormat="1" ht="13.5" x14ac:dyDescent="0.3"/>
    <row r="1797" customFormat="1" ht="13.5" x14ac:dyDescent="0.3"/>
    <row r="1798" customFormat="1" ht="13.5" x14ac:dyDescent="0.3"/>
    <row r="1799" customFormat="1" ht="13.5" x14ac:dyDescent="0.3"/>
    <row r="1800" customFormat="1" ht="13.5" x14ac:dyDescent="0.3"/>
    <row r="1801" customFormat="1" ht="13.5" x14ac:dyDescent="0.3"/>
    <row r="1802" customFormat="1" ht="13.5" x14ac:dyDescent="0.3"/>
    <row r="1803" customFormat="1" ht="13.5" x14ac:dyDescent="0.3"/>
    <row r="1804" customFormat="1" ht="13.5" x14ac:dyDescent="0.3"/>
    <row r="1805" customFormat="1" ht="13.5" x14ac:dyDescent="0.3"/>
    <row r="1806" customFormat="1" ht="13.5" x14ac:dyDescent="0.3"/>
    <row r="1807" customFormat="1" ht="13.5" x14ac:dyDescent="0.3"/>
    <row r="1808" customFormat="1" ht="13.5" x14ac:dyDescent="0.3"/>
    <row r="1809" customFormat="1" ht="13.5" x14ac:dyDescent="0.3"/>
    <row r="1810" customFormat="1" ht="13.5" x14ac:dyDescent="0.3"/>
    <row r="1811" customFormat="1" ht="13.5" x14ac:dyDescent="0.3"/>
    <row r="1812" customFormat="1" ht="13.5" x14ac:dyDescent="0.3"/>
    <row r="1813" customFormat="1" ht="13.5" x14ac:dyDescent="0.3"/>
    <row r="1814" customFormat="1" ht="13.5" x14ac:dyDescent="0.3"/>
    <row r="1815" customFormat="1" ht="13.5" x14ac:dyDescent="0.3"/>
    <row r="1816" customFormat="1" ht="13.5" x14ac:dyDescent="0.3"/>
    <row r="1817" customFormat="1" ht="13.5" x14ac:dyDescent="0.3"/>
    <row r="1818" customFormat="1" ht="13.5" x14ac:dyDescent="0.3"/>
    <row r="1819" customFormat="1" ht="13.5" x14ac:dyDescent="0.3"/>
    <row r="1820" customFormat="1" ht="13.5" x14ac:dyDescent="0.3"/>
    <row r="1821" customFormat="1" ht="13.5" x14ac:dyDescent="0.3"/>
    <row r="1822" customFormat="1" ht="13.5" x14ac:dyDescent="0.3"/>
    <row r="1823" customFormat="1" ht="13.5" x14ac:dyDescent="0.3"/>
    <row r="1824" customFormat="1" ht="13.5" x14ac:dyDescent="0.3"/>
    <row r="1825" customFormat="1" ht="13.5" x14ac:dyDescent="0.3"/>
    <row r="1826" customFormat="1" ht="13.5" x14ac:dyDescent="0.3"/>
    <row r="1827" customFormat="1" ht="13.5" x14ac:dyDescent="0.3"/>
    <row r="1828" customFormat="1" ht="13.5" x14ac:dyDescent="0.3"/>
    <row r="1829" customFormat="1" ht="13.5" x14ac:dyDescent="0.3"/>
    <row r="1830" customFormat="1" ht="13.5" x14ac:dyDescent="0.3"/>
    <row r="1831" customFormat="1" ht="13.5" x14ac:dyDescent="0.3"/>
    <row r="1832" customFormat="1" ht="13.5" x14ac:dyDescent="0.3"/>
    <row r="1833" customFormat="1" ht="13.5" x14ac:dyDescent="0.3"/>
    <row r="1834" customFormat="1" ht="13.5" x14ac:dyDescent="0.3"/>
    <row r="1835" customFormat="1" ht="13.5" x14ac:dyDescent="0.3"/>
    <row r="1836" customFormat="1" ht="13.5" x14ac:dyDescent="0.3"/>
    <row r="1837" customFormat="1" ht="13.5" x14ac:dyDescent="0.3"/>
    <row r="1838" customFormat="1" ht="13.5" x14ac:dyDescent="0.3"/>
    <row r="1839" customFormat="1" ht="13.5" x14ac:dyDescent="0.3"/>
    <row r="1840" customFormat="1" ht="13.5" x14ac:dyDescent="0.3"/>
    <row r="1841" customFormat="1" ht="13.5" x14ac:dyDescent="0.3"/>
    <row r="1842" customFormat="1" ht="13.5" x14ac:dyDescent="0.3"/>
    <row r="1843" customFormat="1" ht="13.5" x14ac:dyDescent="0.3"/>
    <row r="1844" customFormat="1" ht="13.5" x14ac:dyDescent="0.3"/>
    <row r="1845" customFormat="1" ht="13.5" x14ac:dyDescent="0.3"/>
    <row r="1846" customFormat="1" ht="13.5" x14ac:dyDescent="0.3"/>
    <row r="1847" customFormat="1" ht="13.5" x14ac:dyDescent="0.3"/>
    <row r="1848" customFormat="1" ht="13.5" x14ac:dyDescent="0.3"/>
    <row r="1849" customFormat="1" ht="13.5" x14ac:dyDescent="0.3"/>
    <row r="1850" customFormat="1" ht="13.5" x14ac:dyDescent="0.3"/>
    <row r="1851" customFormat="1" ht="13.5" x14ac:dyDescent="0.3"/>
    <row r="1852" customFormat="1" ht="13.5" x14ac:dyDescent="0.3"/>
    <row r="1853" customFormat="1" ht="13.5" x14ac:dyDescent="0.3"/>
    <row r="1854" customFormat="1" ht="13.5" x14ac:dyDescent="0.3"/>
    <row r="1855" customFormat="1" ht="13.5" x14ac:dyDescent="0.3"/>
    <row r="1856" customFormat="1" ht="13.5" x14ac:dyDescent="0.3"/>
    <row r="1857" customFormat="1" ht="13.5" x14ac:dyDescent="0.3"/>
    <row r="1858" customFormat="1" ht="13.5" x14ac:dyDescent="0.3"/>
    <row r="1859" customFormat="1" ht="13.5" x14ac:dyDescent="0.3"/>
    <row r="1860" customFormat="1" ht="13.5" x14ac:dyDescent="0.3"/>
    <row r="1861" customFormat="1" ht="13.5" x14ac:dyDescent="0.3"/>
    <row r="1862" customFormat="1" ht="13.5" x14ac:dyDescent="0.3"/>
    <row r="1863" customFormat="1" ht="13.5" x14ac:dyDescent="0.3"/>
    <row r="1864" customFormat="1" ht="13.5" x14ac:dyDescent="0.3"/>
    <row r="1865" customFormat="1" ht="13.5" x14ac:dyDescent="0.3"/>
    <row r="1866" customFormat="1" ht="13.5" x14ac:dyDescent="0.3"/>
    <row r="1867" customFormat="1" ht="13.5" x14ac:dyDescent="0.3"/>
    <row r="1868" customFormat="1" ht="13.5" x14ac:dyDescent="0.3"/>
    <row r="1869" customFormat="1" ht="13.5" x14ac:dyDescent="0.3"/>
    <row r="1870" customFormat="1" ht="13.5" x14ac:dyDescent="0.3"/>
    <row r="1871" customFormat="1" ht="13.5" x14ac:dyDescent="0.3"/>
    <row r="1872" customFormat="1" ht="13.5" x14ac:dyDescent="0.3"/>
    <row r="1873" customFormat="1" ht="13.5" x14ac:dyDescent="0.3"/>
    <row r="1874" customFormat="1" ht="13.5" x14ac:dyDescent="0.3"/>
    <row r="1875" customFormat="1" ht="13.5" x14ac:dyDescent="0.3"/>
    <row r="1876" customFormat="1" ht="13.5" x14ac:dyDescent="0.3"/>
    <row r="1877" customFormat="1" ht="13.5" x14ac:dyDescent="0.3"/>
    <row r="1878" customFormat="1" ht="13.5" x14ac:dyDescent="0.3"/>
    <row r="1879" customFormat="1" ht="13.5" x14ac:dyDescent="0.3"/>
    <row r="1880" customFormat="1" ht="13.5" x14ac:dyDescent="0.3"/>
    <row r="1881" customFormat="1" ht="13.5" x14ac:dyDescent="0.3"/>
    <row r="1882" customFormat="1" ht="13.5" x14ac:dyDescent="0.3"/>
    <row r="1883" customFormat="1" ht="13.5" x14ac:dyDescent="0.3"/>
    <row r="1884" customFormat="1" ht="13.5" x14ac:dyDescent="0.3"/>
    <row r="1885" customFormat="1" ht="13.5" x14ac:dyDescent="0.3"/>
    <row r="1886" customFormat="1" ht="13.5" x14ac:dyDescent="0.3"/>
    <row r="1887" customFormat="1" ht="13.5" x14ac:dyDescent="0.3"/>
    <row r="1888" customFormat="1" ht="13.5" x14ac:dyDescent="0.3"/>
    <row r="1889" customFormat="1" ht="13.5" x14ac:dyDescent="0.3"/>
    <row r="1890" customFormat="1" ht="13.5" x14ac:dyDescent="0.3"/>
    <row r="1891" customFormat="1" ht="13.5" x14ac:dyDescent="0.3"/>
    <row r="1892" customFormat="1" ht="13.5" x14ac:dyDescent="0.3"/>
    <row r="1893" customFormat="1" ht="13.5" x14ac:dyDescent="0.3"/>
    <row r="1894" customFormat="1" ht="13.5" x14ac:dyDescent="0.3"/>
    <row r="1895" customFormat="1" ht="13.5" x14ac:dyDescent="0.3"/>
    <row r="1896" customFormat="1" ht="13.5" x14ac:dyDescent="0.3"/>
    <row r="1897" customFormat="1" ht="13.5" x14ac:dyDescent="0.3"/>
    <row r="1898" customFormat="1" ht="13.5" x14ac:dyDescent="0.3"/>
    <row r="1899" customFormat="1" ht="13.5" x14ac:dyDescent="0.3"/>
    <row r="1900" customFormat="1" ht="13.5" x14ac:dyDescent="0.3"/>
    <row r="1901" customFormat="1" ht="13.5" x14ac:dyDescent="0.3"/>
    <row r="1902" customFormat="1" ht="13.5" x14ac:dyDescent="0.3"/>
    <row r="1903" customFormat="1" ht="13.5" x14ac:dyDescent="0.3"/>
    <row r="1904" customFormat="1" ht="13.5" x14ac:dyDescent="0.3"/>
    <row r="1905" customFormat="1" ht="13.5" x14ac:dyDescent="0.3"/>
    <row r="1906" customFormat="1" ht="13.5" x14ac:dyDescent="0.3"/>
    <row r="1907" customFormat="1" ht="13.5" x14ac:dyDescent="0.3"/>
    <row r="1908" customFormat="1" ht="13.5" x14ac:dyDescent="0.3"/>
    <row r="1909" customFormat="1" ht="13.5" x14ac:dyDescent="0.3"/>
    <row r="1910" customFormat="1" ht="13.5" x14ac:dyDescent="0.3"/>
    <row r="1911" customFormat="1" ht="13.5" x14ac:dyDescent="0.3"/>
    <row r="1912" customFormat="1" ht="13.5" x14ac:dyDescent="0.3"/>
    <row r="1913" customFormat="1" ht="13.5" x14ac:dyDescent="0.3"/>
    <row r="1914" customFormat="1" ht="13.5" x14ac:dyDescent="0.3"/>
    <row r="1915" customFormat="1" ht="13.5" x14ac:dyDescent="0.3"/>
    <row r="1916" customFormat="1" ht="13.5" x14ac:dyDescent="0.3"/>
    <row r="1917" customFormat="1" ht="13.5" x14ac:dyDescent="0.3"/>
    <row r="1918" customFormat="1" ht="13.5" x14ac:dyDescent="0.3"/>
    <row r="1919" customFormat="1" ht="13.5" x14ac:dyDescent="0.3"/>
    <row r="1920" customFormat="1" ht="13.5" x14ac:dyDescent="0.3"/>
    <row r="1921" customFormat="1" ht="13.5" x14ac:dyDescent="0.3"/>
    <row r="1922" customFormat="1" ht="13.5" x14ac:dyDescent="0.3"/>
    <row r="1923" customFormat="1" ht="13.5" x14ac:dyDescent="0.3"/>
    <row r="1924" customFormat="1" ht="13.5" x14ac:dyDescent="0.3"/>
    <row r="1925" customFormat="1" ht="13.5" x14ac:dyDescent="0.3"/>
    <row r="1926" customFormat="1" ht="13.5" x14ac:dyDescent="0.3"/>
    <row r="1927" customFormat="1" ht="13.5" x14ac:dyDescent="0.3"/>
    <row r="1928" customFormat="1" ht="13.5" x14ac:dyDescent="0.3"/>
    <row r="1929" customFormat="1" ht="13.5" x14ac:dyDescent="0.3"/>
    <row r="1930" customFormat="1" ht="13.5" x14ac:dyDescent="0.3"/>
    <row r="1931" customFormat="1" ht="13.5" x14ac:dyDescent="0.3"/>
    <row r="1932" customFormat="1" ht="13.5" x14ac:dyDescent="0.3"/>
    <row r="1933" customFormat="1" ht="13.5" x14ac:dyDescent="0.3"/>
    <row r="1934" customFormat="1" ht="13.5" x14ac:dyDescent="0.3"/>
    <row r="1935" customFormat="1" ht="13.5" x14ac:dyDescent="0.3"/>
    <row r="1936" customFormat="1" ht="13.5" x14ac:dyDescent="0.3"/>
    <row r="1937" customFormat="1" ht="13.5" x14ac:dyDescent="0.3"/>
    <row r="1938" customFormat="1" ht="13.5" x14ac:dyDescent="0.3"/>
    <row r="1939" customFormat="1" ht="13.5" x14ac:dyDescent="0.3"/>
    <row r="1940" customFormat="1" ht="13.5" x14ac:dyDescent="0.3"/>
    <row r="1941" customFormat="1" ht="13.5" x14ac:dyDescent="0.3"/>
    <row r="1942" customFormat="1" ht="13.5" x14ac:dyDescent="0.3"/>
    <row r="1943" customFormat="1" ht="13.5" x14ac:dyDescent="0.3"/>
    <row r="1944" customFormat="1" ht="13.5" x14ac:dyDescent="0.3"/>
    <row r="1945" customFormat="1" ht="13.5" x14ac:dyDescent="0.3"/>
    <row r="1946" customFormat="1" ht="13.5" x14ac:dyDescent="0.3"/>
    <row r="1947" customFormat="1" ht="13.5" x14ac:dyDescent="0.3"/>
    <row r="1948" customFormat="1" ht="13.5" x14ac:dyDescent="0.3"/>
    <row r="1949" customFormat="1" ht="13.5" x14ac:dyDescent="0.3"/>
    <row r="1950" customFormat="1" ht="13.5" x14ac:dyDescent="0.3"/>
    <row r="1951" customFormat="1" ht="13.5" x14ac:dyDescent="0.3"/>
    <row r="1952" customFormat="1" ht="13.5" x14ac:dyDescent="0.3"/>
    <row r="1953" customFormat="1" ht="13.5" x14ac:dyDescent="0.3"/>
    <row r="1954" customFormat="1" ht="13.5" x14ac:dyDescent="0.3"/>
    <row r="1955" customFormat="1" ht="13.5" x14ac:dyDescent="0.3"/>
    <row r="1956" customFormat="1" ht="13.5" x14ac:dyDescent="0.3"/>
    <row r="1957" customFormat="1" ht="13.5" x14ac:dyDescent="0.3"/>
    <row r="1958" customFormat="1" ht="13.5" x14ac:dyDescent="0.3"/>
    <row r="1959" customFormat="1" ht="13.5" x14ac:dyDescent="0.3"/>
    <row r="1960" customFormat="1" ht="13.5" x14ac:dyDescent="0.3"/>
    <row r="1961" customFormat="1" ht="13.5" x14ac:dyDescent="0.3"/>
    <row r="1962" customFormat="1" ht="13.5" x14ac:dyDescent="0.3"/>
    <row r="1963" customFormat="1" ht="13.5" x14ac:dyDescent="0.3"/>
    <row r="1964" customFormat="1" ht="13.5" x14ac:dyDescent="0.3"/>
    <row r="1965" customFormat="1" ht="13.5" x14ac:dyDescent="0.3"/>
    <row r="1966" customFormat="1" ht="13.5" x14ac:dyDescent="0.3"/>
    <row r="1967" customFormat="1" ht="13.5" x14ac:dyDescent="0.3"/>
    <row r="1968" customFormat="1" ht="13.5" x14ac:dyDescent="0.3"/>
    <row r="1969" customFormat="1" ht="13.5" x14ac:dyDescent="0.3"/>
    <row r="1970" customFormat="1" ht="13.5" x14ac:dyDescent="0.3"/>
    <row r="1971" customFormat="1" ht="13.5" x14ac:dyDescent="0.3"/>
    <row r="1972" customFormat="1" ht="13.5" x14ac:dyDescent="0.3"/>
    <row r="1973" customFormat="1" ht="13.5" x14ac:dyDescent="0.3"/>
    <row r="1974" customFormat="1" ht="13.5" x14ac:dyDescent="0.3"/>
    <row r="1975" customFormat="1" ht="13.5" x14ac:dyDescent="0.3"/>
    <row r="1976" customFormat="1" ht="13.5" x14ac:dyDescent="0.3"/>
    <row r="1977" customFormat="1" ht="13.5" x14ac:dyDescent="0.3"/>
    <row r="1978" customFormat="1" ht="13.5" x14ac:dyDescent="0.3"/>
    <row r="1979" customFormat="1" ht="13.5" x14ac:dyDescent="0.3"/>
    <row r="1980" customFormat="1" ht="13.5" x14ac:dyDescent="0.3"/>
    <row r="1981" customFormat="1" ht="13.5" x14ac:dyDescent="0.3"/>
    <row r="1982" customFormat="1" ht="13.5" x14ac:dyDescent="0.3"/>
    <row r="1983" customFormat="1" ht="13.5" x14ac:dyDescent="0.3"/>
    <row r="1984" customFormat="1" ht="13.5" x14ac:dyDescent="0.3"/>
    <row r="1985" customFormat="1" ht="13.5" x14ac:dyDescent="0.3"/>
    <row r="1986" customFormat="1" ht="13.5" x14ac:dyDescent="0.3"/>
    <row r="1987" customFormat="1" ht="13.5" x14ac:dyDescent="0.3"/>
    <row r="1988" customFormat="1" ht="13.5" x14ac:dyDescent="0.3"/>
    <row r="1989" customFormat="1" ht="13.5" x14ac:dyDescent="0.3"/>
    <row r="1990" customFormat="1" ht="13.5" x14ac:dyDescent="0.3"/>
    <row r="1991" customFormat="1" ht="13.5" x14ac:dyDescent="0.3"/>
    <row r="1992" customFormat="1" ht="13.5" x14ac:dyDescent="0.3"/>
    <row r="1993" customFormat="1" ht="13.5" x14ac:dyDescent="0.3"/>
    <row r="1994" customFormat="1" ht="13.5" x14ac:dyDescent="0.3"/>
    <row r="1995" customFormat="1" ht="13.5" x14ac:dyDescent="0.3"/>
    <row r="1996" customFormat="1" ht="13.5" x14ac:dyDescent="0.3"/>
    <row r="1997" customFormat="1" ht="13.5" x14ac:dyDescent="0.3"/>
    <row r="1998" customFormat="1" ht="13.5" x14ac:dyDescent="0.3"/>
    <row r="1999" customFormat="1" ht="13.5" x14ac:dyDescent="0.3"/>
    <row r="2000" customFormat="1" ht="13.5" x14ac:dyDescent="0.3"/>
    <row r="2001" customFormat="1" ht="13.5" x14ac:dyDescent="0.3"/>
    <row r="2002" customFormat="1" ht="13.5" x14ac:dyDescent="0.3"/>
    <row r="2003" customFormat="1" ht="13.5" x14ac:dyDescent="0.3"/>
    <row r="2004" customFormat="1" ht="13.5" x14ac:dyDescent="0.3"/>
    <row r="2005" customFormat="1" ht="13.5" x14ac:dyDescent="0.3"/>
    <row r="2006" customFormat="1" ht="13.5" x14ac:dyDescent="0.3"/>
    <row r="2007" customFormat="1" ht="13.5" x14ac:dyDescent="0.3"/>
    <row r="2008" customFormat="1" ht="13.5" x14ac:dyDescent="0.3"/>
    <row r="2009" customFormat="1" ht="13.5" x14ac:dyDescent="0.3"/>
    <row r="2010" customFormat="1" ht="13.5" x14ac:dyDescent="0.3"/>
    <row r="2011" customFormat="1" ht="13.5" x14ac:dyDescent="0.3"/>
    <row r="2012" customFormat="1" ht="13.5" x14ac:dyDescent="0.3"/>
    <row r="2013" customFormat="1" ht="13.5" x14ac:dyDescent="0.3"/>
    <row r="2014" customFormat="1" ht="13.5" x14ac:dyDescent="0.3"/>
    <row r="2015" customFormat="1" ht="13.5" x14ac:dyDescent="0.3"/>
    <row r="2016" customFormat="1" ht="13.5" x14ac:dyDescent="0.3"/>
    <row r="2017" customFormat="1" ht="13.5" x14ac:dyDescent="0.3"/>
    <row r="2018" customFormat="1" ht="13.5" x14ac:dyDescent="0.3"/>
    <row r="2019" customFormat="1" ht="13.5" x14ac:dyDescent="0.3"/>
    <row r="2020" customFormat="1" ht="13.5" x14ac:dyDescent="0.3"/>
    <row r="2021" customFormat="1" ht="13.5" x14ac:dyDescent="0.3"/>
    <row r="2022" customFormat="1" ht="13.5" x14ac:dyDescent="0.3"/>
    <row r="2023" customFormat="1" ht="13.5" x14ac:dyDescent="0.3"/>
    <row r="2024" customFormat="1" ht="13.5" x14ac:dyDescent="0.3"/>
    <row r="2025" customFormat="1" ht="13.5" x14ac:dyDescent="0.3"/>
    <row r="2026" customFormat="1" ht="13.5" x14ac:dyDescent="0.3"/>
    <row r="2027" customFormat="1" ht="13.5" x14ac:dyDescent="0.3"/>
    <row r="2028" customFormat="1" ht="13.5" x14ac:dyDescent="0.3"/>
    <row r="2029" customFormat="1" ht="13.5" x14ac:dyDescent="0.3"/>
    <row r="2030" customFormat="1" ht="13.5" x14ac:dyDescent="0.3"/>
    <row r="2031" customFormat="1" ht="13.5" x14ac:dyDescent="0.3"/>
    <row r="2032" customFormat="1" ht="13.5" x14ac:dyDescent="0.3"/>
    <row r="2033" customFormat="1" ht="13.5" x14ac:dyDescent="0.3"/>
    <row r="2034" customFormat="1" ht="13.5" x14ac:dyDescent="0.3"/>
    <row r="2035" customFormat="1" ht="13.5" x14ac:dyDescent="0.3"/>
    <row r="2036" customFormat="1" ht="13.5" x14ac:dyDescent="0.3"/>
    <row r="2037" customFormat="1" ht="13.5" x14ac:dyDescent="0.3"/>
    <row r="2038" customFormat="1" ht="13.5" x14ac:dyDescent="0.3"/>
    <row r="2039" customFormat="1" ht="13.5" x14ac:dyDescent="0.3"/>
    <row r="2040" customFormat="1" ht="13.5" x14ac:dyDescent="0.3"/>
    <row r="2041" customFormat="1" ht="13.5" x14ac:dyDescent="0.3"/>
    <row r="2042" customFormat="1" ht="13.5" x14ac:dyDescent="0.3"/>
    <row r="2043" customFormat="1" ht="13.5" x14ac:dyDescent="0.3"/>
    <row r="2044" customFormat="1" ht="13.5" x14ac:dyDescent="0.3"/>
    <row r="2045" customFormat="1" ht="13.5" x14ac:dyDescent="0.3"/>
    <row r="2046" customFormat="1" ht="13.5" x14ac:dyDescent="0.3"/>
    <row r="2047" customFormat="1" ht="13.5" x14ac:dyDescent="0.3"/>
    <row r="2048" customFormat="1" ht="13.5" x14ac:dyDescent="0.3"/>
    <row r="2049" customFormat="1" ht="13.5" x14ac:dyDescent="0.3"/>
    <row r="2050" customFormat="1" ht="13.5" x14ac:dyDescent="0.3"/>
    <row r="2051" customFormat="1" ht="13.5" x14ac:dyDescent="0.3"/>
    <row r="2052" customFormat="1" ht="13.5" x14ac:dyDescent="0.3"/>
    <row r="2053" customFormat="1" ht="13.5" x14ac:dyDescent="0.3"/>
    <row r="2054" customFormat="1" ht="13.5" x14ac:dyDescent="0.3"/>
    <row r="2055" customFormat="1" ht="13.5" x14ac:dyDescent="0.3"/>
    <row r="2056" customFormat="1" ht="13.5" x14ac:dyDescent="0.3"/>
    <row r="2057" customFormat="1" ht="13.5" x14ac:dyDescent="0.3"/>
    <row r="2058" customFormat="1" ht="13.5" x14ac:dyDescent="0.3"/>
    <row r="2059" customFormat="1" ht="13.5" x14ac:dyDescent="0.3"/>
    <row r="2060" customFormat="1" ht="13.5" x14ac:dyDescent="0.3"/>
    <row r="2061" customFormat="1" ht="13.5" x14ac:dyDescent="0.3"/>
    <row r="2062" customFormat="1" ht="13.5" x14ac:dyDescent="0.3"/>
    <row r="2063" customFormat="1" ht="13.5" x14ac:dyDescent="0.3"/>
    <row r="2064" customFormat="1" ht="13.5" x14ac:dyDescent="0.3"/>
    <row r="2065" customFormat="1" ht="13.5" x14ac:dyDescent="0.3"/>
    <row r="2066" customFormat="1" ht="13.5" x14ac:dyDescent="0.3"/>
    <row r="2067" customFormat="1" ht="13.5" x14ac:dyDescent="0.3"/>
    <row r="2068" customFormat="1" ht="13.5" x14ac:dyDescent="0.3"/>
    <row r="2069" customFormat="1" ht="13.5" x14ac:dyDescent="0.3"/>
    <row r="2070" customFormat="1" ht="13.5" x14ac:dyDescent="0.3"/>
    <row r="2071" customFormat="1" ht="13.5" x14ac:dyDescent="0.3"/>
    <row r="2072" customFormat="1" ht="13.5" x14ac:dyDescent="0.3"/>
    <row r="2073" customFormat="1" ht="13.5" x14ac:dyDescent="0.3"/>
    <row r="2074" customFormat="1" ht="13.5" x14ac:dyDescent="0.3"/>
    <row r="2075" customFormat="1" ht="13.5" x14ac:dyDescent="0.3"/>
    <row r="2076" customFormat="1" ht="13.5" x14ac:dyDescent="0.3"/>
    <row r="2077" customFormat="1" ht="13.5" x14ac:dyDescent="0.3"/>
    <row r="2078" customFormat="1" ht="13.5" x14ac:dyDescent="0.3"/>
    <row r="2079" customFormat="1" ht="13.5" x14ac:dyDescent="0.3"/>
    <row r="2080" customFormat="1" ht="13.5" x14ac:dyDescent="0.3"/>
    <row r="2081" customFormat="1" ht="13.5" x14ac:dyDescent="0.3"/>
    <row r="2082" customFormat="1" ht="13.5" x14ac:dyDescent="0.3"/>
    <row r="2083" customFormat="1" ht="13.5" x14ac:dyDescent="0.3"/>
    <row r="2084" customFormat="1" ht="13.5" x14ac:dyDescent="0.3"/>
    <row r="2085" customFormat="1" ht="13.5" x14ac:dyDescent="0.3"/>
    <row r="2086" customFormat="1" ht="13.5" x14ac:dyDescent="0.3"/>
    <row r="2087" customFormat="1" ht="13.5" x14ac:dyDescent="0.3"/>
    <row r="2088" customFormat="1" ht="13.5" x14ac:dyDescent="0.3"/>
    <row r="2089" customFormat="1" ht="13.5" x14ac:dyDescent="0.3"/>
    <row r="2090" customFormat="1" ht="13.5" x14ac:dyDescent="0.3"/>
    <row r="2091" customFormat="1" ht="13.5" x14ac:dyDescent="0.3"/>
    <row r="2092" customFormat="1" ht="13.5" x14ac:dyDescent="0.3"/>
    <row r="2093" customFormat="1" ht="13.5" x14ac:dyDescent="0.3"/>
    <row r="2094" customFormat="1" ht="13.5" x14ac:dyDescent="0.3"/>
    <row r="2095" customFormat="1" ht="13.5" x14ac:dyDescent="0.3"/>
    <row r="2096" customFormat="1" ht="13.5" x14ac:dyDescent="0.3"/>
    <row r="2097" customFormat="1" ht="13.5" x14ac:dyDescent="0.3"/>
    <row r="2098" customFormat="1" ht="13.5" x14ac:dyDescent="0.3"/>
    <row r="2099" customFormat="1" ht="13.5" x14ac:dyDescent="0.3"/>
    <row r="2100" customFormat="1" ht="13.5" x14ac:dyDescent="0.3"/>
    <row r="2101" customFormat="1" ht="13.5" x14ac:dyDescent="0.3"/>
    <row r="2102" customFormat="1" ht="13.5" x14ac:dyDescent="0.3"/>
    <row r="2103" customFormat="1" ht="13.5" x14ac:dyDescent="0.3"/>
    <row r="2104" customFormat="1" ht="13.5" x14ac:dyDescent="0.3"/>
    <row r="2105" customFormat="1" ht="13.5" x14ac:dyDescent="0.3"/>
    <row r="2106" customFormat="1" ht="13.5" x14ac:dyDescent="0.3"/>
    <row r="2107" customFormat="1" ht="13.5" x14ac:dyDescent="0.3"/>
    <row r="2108" customFormat="1" ht="13.5" x14ac:dyDescent="0.3"/>
    <row r="2109" customFormat="1" ht="13.5" x14ac:dyDescent="0.3"/>
    <row r="2110" customFormat="1" ht="13.5" x14ac:dyDescent="0.3"/>
    <row r="2111" customFormat="1" ht="13.5" x14ac:dyDescent="0.3"/>
    <row r="2112" customFormat="1" ht="13.5" x14ac:dyDescent="0.3"/>
    <row r="2113" customFormat="1" ht="13.5" x14ac:dyDescent="0.3"/>
    <row r="2114" customFormat="1" ht="13.5" x14ac:dyDescent="0.3"/>
    <row r="2115" customFormat="1" ht="13.5" x14ac:dyDescent="0.3"/>
    <row r="2116" customFormat="1" ht="13.5" x14ac:dyDescent="0.3"/>
    <row r="2117" customFormat="1" ht="13.5" x14ac:dyDescent="0.3"/>
    <row r="2118" customFormat="1" ht="13.5" x14ac:dyDescent="0.3"/>
    <row r="2119" customFormat="1" ht="13.5" x14ac:dyDescent="0.3"/>
    <row r="2120" customFormat="1" ht="13.5" x14ac:dyDescent="0.3"/>
    <row r="2121" customFormat="1" ht="13.5" x14ac:dyDescent="0.3"/>
    <row r="2122" customFormat="1" ht="13.5" x14ac:dyDescent="0.3"/>
    <row r="2123" customFormat="1" ht="13.5" x14ac:dyDescent="0.3"/>
    <row r="2124" customFormat="1" ht="13.5" x14ac:dyDescent="0.3"/>
    <row r="2125" customFormat="1" ht="13.5" x14ac:dyDescent="0.3"/>
    <row r="2126" customFormat="1" ht="13.5" x14ac:dyDescent="0.3"/>
    <row r="2127" customFormat="1" ht="13.5" x14ac:dyDescent="0.3"/>
    <row r="2128" customFormat="1" ht="13.5" x14ac:dyDescent="0.3"/>
    <row r="2129" customFormat="1" ht="13.5" x14ac:dyDescent="0.3"/>
    <row r="2130" customFormat="1" ht="13.5" x14ac:dyDescent="0.3"/>
    <row r="2131" customFormat="1" ht="13.5" x14ac:dyDescent="0.3"/>
    <row r="2132" customFormat="1" ht="13.5" x14ac:dyDescent="0.3"/>
    <row r="2133" customFormat="1" ht="13.5" x14ac:dyDescent="0.3"/>
    <row r="2134" customFormat="1" ht="13.5" x14ac:dyDescent="0.3"/>
    <row r="2135" customFormat="1" ht="13.5" x14ac:dyDescent="0.3"/>
    <row r="2136" customFormat="1" ht="13.5" x14ac:dyDescent="0.3"/>
    <row r="2137" customFormat="1" ht="13.5" x14ac:dyDescent="0.3"/>
    <row r="2138" customFormat="1" ht="13.5" x14ac:dyDescent="0.3"/>
    <row r="2139" customFormat="1" ht="13.5" x14ac:dyDescent="0.3"/>
    <row r="2140" customFormat="1" ht="13.5" x14ac:dyDescent="0.3"/>
    <row r="2141" customFormat="1" ht="13.5" x14ac:dyDescent="0.3"/>
    <row r="2142" customFormat="1" ht="13.5" x14ac:dyDescent="0.3"/>
    <row r="2143" customFormat="1" ht="13.5" x14ac:dyDescent="0.3"/>
    <row r="2144" customFormat="1" ht="13.5" x14ac:dyDescent="0.3"/>
    <row r="2145" customFormat="1" ht="13.5" x14ac:dyDescent="0.3"/>
    <row r="2146" customFormat="1" ht="13.5" x14ac:dyDescent="0.3"/>
    <row r="2147" customFormat="1" ht="13.5" x14ac:dyDescent="0.3"/>
    <row r="2148" customFormat="1" ht="13.5" x14ac:dyDescent="0.3"/>
    <row r="2149" customFormat="1" ht="13.5" x14ac:dyDescent="0.3"/>
    <row r="2150" customFormat="1" ht="13.5" x14ac:dyDescent="0.3"/>
    <row r="2151" customFormat="1" ht="13.5" x14ac:dyDescent="0.3"/>
    <row r="2152" customFormat="1" ht="13.5" x14ac:dyDescent="0.3"/>
    <row r="2153" customFormat="1" ht="13.5" x14ac:dyDescent="0.3"/>
    <row r="2154" customFormat="1" ht="13.5" x14ac:dyDescent="0.3"/>
    <row r="2155" customFormat="1" ht="13.5" x14ac:dyDescent="0.3"/>
    <row r="2156" customFormat="1" ht="13.5" x14ac:dyDescent="0.3"/>
    <row r="2157" customFormat="1" ht="13.5" x14ac:dyDescent="0.3"/>
    <row r="2158" customFormat="1" ht="13.5" x14ac:dyDescent="0.3"/>
    <row r="2159" customFormat="1" ht="13.5" x14ac:dyDescent="0.3"/>
    <row r="2160" customFormat="1" ht="13.5" x14ac:dyDescent="0.3"/>
    <row r="2161" customFormat="1" ht="13.5" x14ac:dyDescent="0.3"/>
    <row r="2162" customFormat="1" ht="13.5" x14ac:dyDescent="0.3"/>
    <row r="2163" customFormat="1" ht="13.5" x14ac:dyDescent="0.3"/>
    <row r="2164" customFormat="1" ht="13.5" x14ac:dyDescent="0.3"/>
    <row r="2165" customFormat="1" ht="13.5" x14ac:dyDescent="0.3"/>
    <row r="2166" customFormat="1" ht="13.5" x14ac:dyDescent="0.3"/>
    <row r="2167" customFormat="1" ht="13.5" x14ac:dyDescent="0.3"/>
    <row r="2168" customFormat="1" ht="13.5" x14ac:dyDescent="0.3"/>
    <row r="2169" customFormat="1" ht="13.5" x14ac:dyDescent="0.3"/>
    <row r="2170" customFormat="1" ht="13.5" x14ac:dyDescent="0.3"/>
    <row r="2171" customFormat="1" ht="13.5" x14ac:dyDescent="0.3"/>
    <row r="2172" customFormat="1" ht="13.5" x14ac:dyDescent="0.3"/>
    <row r="2173" customFormat="1" ht="13.5" x14ac:dyDescent="0.3"/>
    <row r="2174" customFormat="1" ht="13.5" x14ac:dyDescent="0.3"/>
    <row r="2175" customFormat="1" ht="13.5" x14ac:dyDescent="0.3"/>
    <row r="2176" customFormat="1" ht="13.5" x14ac:dyDescent="0.3"/>
    <row r="2177" customFormat="1" ht="13.5" x14ac:dyDescent="0.3"/>
    <row r="2178" customFormat="1" ht="13.5" x14ac:dyDescent="0.3"/>
    <row r="2179" customFormat="1" ht="13.5" x14ac:dyDescent="0.3"/>
    <row r="2180" customFormat="1" ht="13.5" x14ac:dyDescent="0.3"/>
    <row r="2181" customFormat="1" ht="13.5" x14ac:dyDescent="0.3"/>
    <row r="2182" customFormat="1" ht="13.5" x14ac:dyDescent="0.3"/>
    <row r="2183" customFormat="1" ht="13.5" x14ac:dyDescent="0.3"/>
    <row r="2184" customFormat="1" ht="13.5" x14ac:dyDescent="0.3"/>
    <row r="2185" customFormat="1" ht="13.5" x14ac:dyDescent="0.3"/>
    <row r="2186" customFormat="1" ht="13.5" x14ac:dyDescent="0.3"/>
    <row r="2187" customFormat="1" ht="13.5" x14ac:dyDescent="0.3"/>
    <row r="2188" customFormat="1" ht="13.5" x14ac:dyDescent="0.3"/>
    <row r="2189" customFormat="1" ht="13.5" x14ac:dyDescent="0.3"/>
    <row r="2190" customFormat="1" ht="13.5" x14ac:dyDescent="0.3"/>
    <row r="2191" customFormat="1" ht="13.5" x14ac:dyDescent="0.3"/>
    <row r="2192" customFormat="1" ht="13.5" x14ac:dyDescent="0.3"/>
    <row r="2193" customFormat="1" ht="13.5" x14ac:dyDescent="0.3"/>
    <row r="2194" customFormat="1" ht="13.5" x14ac:dyDescent="0.3"/>
    <row r="2195" customFormat="1" ht="13.5" x14ac:dyDescent="0.3"/>
    <row r="2196" customFormat="1" ht="13.5" x14ac:dyDescent="0.3"/>
    <row r="2197" customFormat="1" ht="13.5" x14ac:dyDescent="0.3"/>
    <row r="2198" customFormat="1" ht="13.5" x14ac:dyDescent="0.3"/>
    <row r="2199" customFormat="1" ht="13.5" x14ac:dyDescent="0.3"/>
    <row r="2200" customFormat="1" ht="13.5" x14ac:dyDescent="0.3"/>
    <row r="2201" customFormat="1" ht="13.5" x14ac:dyDescent="0.3"/>
    <row r="2202" customFormat="1" ht="13.5" x14ac:dyDescent="0.3"/>
    <row r="2203" customFormat="1" ht="13.5" x14ac:dyDescent="0.3"/>
    <row r="2204" customFormat="1" ht="13.5" x14ac:dyDescent="0.3"/>
    <row r="2205" customFormat="1" ht="13.5" x14ac:dyDescent="0.3"/>
    <row r="2206" customFormat="1" ht="13.5" x14ac:dyDescent="0.3"/>
    <row r="2207" customFormat="1" ht="13.5" x14ac:dyDescent="0.3"/>
    <row r="2208" customFormat="1" ht="13.5" x14ac:dyDescent="0.3"/>
    <row r="2209" customFormat="1" ht="13.5" x14ac:dyDescent="0.3"/>
    <row r="2210" customFormat="1" ht="13.5" x14ac:dyDescent="0.3"/>
    <row r="2211" customFormat="1" ht="13.5" x14ac:dyDescent="0.3"/>
    <row r="2212" customFormat="1" ht="13.5" x14ac:dyDescent="0.3"/>
    <row r="2213" customFormat="1" ht="13.5" x14ac:dyDescent="0.3"/>
    <row r="2214" customFormat="1" ht="13.5" x14ac:dyDescent="0.3"/>
    <row r="2215" customFormat="1" ht="13.5" x14ac:dyDescent="0.3"/>
    <row r="2216" customFormat="1" ht="13.5" x14ac:dyDescent="0.3"/>
    <row r="2217" customFormat="1" ht="13.5" x14ac:dyDescent="0.3"/>
    <row r="2218" customFormat="1" ht="13.5" x14ac:dyDescent="0.3"/>
    <row r="2219" customFormat="1" ht="13.5" x14ac:dyDescent="0.3"/>
    <row r="2220" customFormat="1" ht="13.5" x14ac:dyDescent="0.3"/>
    <row r="2221" customFormat="1" ht="13.5" x14ac:dyDescent="0.3"/>
    <row r="2222" customFormat="1" ht="13.5" x14ac:dyDescent="0.3"/>
    <row r="2223" customFormat="1" ht="13.5" x14ac:dyDescent="0.3"/>
    <row r="2224" customFormat="1" ht="13.5" x14ac:dyDescent="0.3"/>
    <row r="2225" customFormat="1" ht="13.5" x14ac:dyDescent="0.3"/>
    <row r="2226" customFormat="1" ht="13.5" x14ac:dyDescent="0.3"/>
    <row r="2227" customFormat="1" ht="13.5" x14ac:dyDescent="0.3"/>
    <row r="2228" customFormat="1" ht="13.5" x14ac:dyDescent="0.3"/>
    <row r="2229" customFormat="1" ht="13.5" x14ac:dyDescent="0.3"/>
    <row r="2230" customFormat="1" ht="13.5" x14ac:dyDescent="0.3"/>
    <row r="2231" customFormat="1" ht="13.5" x14ac:dyDescent="0.3"/>
    <row r="2232" customFormat="1" ht="13.5" x14ac:dyDescent="0.3"/>
    <row r="2233" customFormat="1" ht="13.5" x14ac:dyDescent="0.3"/>
    <row r="2234" customFormat="1" ht="13.5" x14ac:dyDescent="0.3"/>
    <row r="2235" customFormat="1" ht="13.5" x14ac:dyDescent="0.3"/>
    <row r="2236" customFormat="1" ht="13.5" x14ac:dyDescent="0.3"/>
    <row r="2237" customFormat="1" ht="13.5" x14ac:dyDescent="0.3"/>
    <row r="2238" customFormat="1" ht="13.5" x14ac:dyDescent="0.3"/>
    <row r="2239" customFormat="1" ht="13.5" x14ac:dyDescent="0.3"/>
    <row r="2240" customFormat="1" ht="13.5" x14ac:dyDescent="0.3"/>
    <row r="2241" customFormat="1" ht="13.5" x14ac:dyDescent="0.3"/>
    <row r="2242" customFormat="1" ht="13.5" x14ac:dyDescent="0.3"/>
    <row r="2243" customFormat="1" ht="13.5" x14ac:dyDescent="0.3"/>
    <row r="2244" customFormat="1" ht="13.5" x14ac:dyDescent="0.3"/>
    <row r="2245" customFormat="1" ht="13.5" x14ac:dyDescent="0.3"/>
    <row r="2246" customFormat="1" ht="13.5" x14ac:dyDescent="0.3"/>
    <row r="2247" customFormat="1" ht="13.5" x14ac:dyDescent="0.3"/>
    <row r="2248" customFormat="1" ht="13.5" x14ac:dyDescent="0.3"/>
    <row r="2249" customFormat="1" ht="13.5" x14ac:dyDescent="0.3"/>
    <row r="2250" customFormat="1" ht="13.5" x14ac:dyDescent="0.3"/>
    <row r="2251" customFormat="1" ht="13.5" x14ac:dyDescent="0.3"/>
    <row r="2252" customFormat="1" ht="13.5" x14ac:dyDescent="0.3"/>
    <row r="2253" customFormat="1" ht="13.5" x14ac:dyDescent="0.3"/>
    <row r="2254" customFormat="1" ht="13.5" x14ac:dyDescent="0.3"/>
    <row r="2255" customFormat="1" ht="13.5" x14ac:dyDescent="0.3"/>
    <row r="2256" customFormat="1" ht="13.5" x14ac:dyDescent="0.3"/>
    <row r="2257" customFormat="1" ht="13.5" x14ac:dyDescent="0.3"/>
    <row r="2258" customFormat="1" ht="13.5" x14ac:dyDescent="0.3"/>
    <row r="2259" customFormat="1" ht="13.5" x14ac:dyDescent="0.3"/>
    <row r="2260" customFormat="1" ht="13.5" x14ac:dyDescent="0.3"/>
    <row r="2261" customFormat="1" ht="13.5" x14ac:dyDescent="0.3"/>
    <row r="2262" customFormat="1" ht="13.5" x14ac:dyDescent="0.3"/>
    <row r="2263" customFormat="1" ht="13.5" x14ac:dyDescent="0.3"/>
    <row r="2264" customFormat="1" ht="13.5" x14ac:dyDescent="0.3"/>
    <row r="2265" customFormat="1" ht="13.5" x14ac:dyDescent="0.3"/>
    <row r="2266" customFormat="1" ht="13.5" x14ac:dyDescent="0.3"/>
    <row r="2267" customFormat="1" ht="13.5" x14ac:dyDescent="0.3"/>
    <row r="2268" customFormat="1" ht="13.5" x14ac:dyDescent="0.3"/>
    <row r="2269" customFormat="1" ht="13.5" x14ac:dyDescent="0.3"/>
    <row r="2270" customFormat="1" ht="13.5" x14ac:dyDescent="0.3"/>
    <row r="2271" customFormat="1" ht="13.5" x14ac:dyDescent="0.3"/>
    <row r="2272" customFormat="1" ht="13.5" x14ac:dyDescent="0.3"/>
    <row r="2273" customFormat="1" ht="13.5" x14ac:dyDescent="0.3"/>
    <row r="2274" customFormat="1" ht="13.5" x14ac:dyDescent="0.3"/>
    <row r="2275" customFormat="1" ht="13.5" x14ac:dyDescent="0.3"/>
    <row r="2276" customFormat="1" ht="13.5" x14ac:dyDescent="0.3"/>
    <row r="2277" customFormat="1" ht="13.5" x14ac:dyDescent="0.3"/>
    <row r="2278" customFormat="1" ht="13.5" x14ac:dyDescent="0.3"/>
    <row r="2279" customFormat="1" ht="13.5" x14ac:dyDescent="0.3"/>
    <row r="2280" customFormat="1" ht="13.5" x14ac:dyDescent="0.3"/>
    <row r="2281" customFormat="1" ht="13.5" x14ac:dyDescent="0.3"/>
    <row r="2282" customFormat="1" ht="13.5" x14ac:dyDescent="0.3"/>
    <row r="2283" customFormat="1" ht="13.5" x14ac:dyDescent="0.3"/>
    <row r="2284" customFormat="1" ht="13.5" x14ac:dyDescent="0.3"/>
    <row r="2285" customFormat="1" ht="13.5" x14ac:dyDescent="0.3"/>
    <row r="2286" customFormat="1" ht="13.5" x14ac:dyDescent="0.3"/>
    <row r="2287" customFormat="1" ht="13.5" x14ac:dyDescent="0.3"/>
    <row r="2288" customFormat="1" ht="13.5" x14ac:dyDescent="0.3"/>
    <row r="2289" customFormat="1" ht="13.5" x14ac:dyDescent="0.3"/>
    <row r="2290" customFormat="1" ht="13.5" x14ac:dyDescent="0.3"/>
    <row r="2291" customFormat="1" ht="13.5" x14ac:dyDescent="0.3"/>
    <row r="2292" customFormat="1" ht="13.5" x14ac:dyDescent="0.3"/>
    <row r="2293" customFormat="1" ht="13.5" x14ac:dyDescent="0.3"/>
    <row r="2294" customFormat="1" ht="13.5" x14ac:dyDescent="0.3"/>
    <row r="2295" customFormat="1" ht="13.5" x14ac:dyDescent="0.3"/>
    <row r="2296" customFormat="1" ht="13.5" x14ac:dyDescent="0.3"/>
    <row r="2297" customFormat="1" ht="13.5" x14ac:dyDescent="0.3"/>
    <row r="2298" customFormat="1" ht="13.5" x14ac:dyDescent="0.3"/>
    <row r="2299" customFormat="1" ht="13.5" x14ac:dyDescent="0.3"/>
    <row r="2300" customFormat="1" ht="13.5" x14ac:dyDescent="0.3"/>
    <row r="2301" customFormat="1" ht="13.5" x14ac:dyDescent="0.3"/>
    <row r="2302" customFormat="1" ht="13.5" x14ac:dyDescent="0.3"/>
    <row r="2303" customFormat="1" ht="13.5" x14ac:dyDescent="0.3"/>
    <row r="2304" customFormat="1" ht="13.5" x14ac:dyDescent="0.3"/>
    <row r="2305" customFormat="1" ht="13.5" x14ac:dyDescent="0.3"/>
    <row r="2306" customFormat="1" ht="13.5" x14ac:dyDescent="0.3"/>
    <row r="2307" customFormat="1" ht="13.5" x14ac:dyDescent="0.3"/>
    <row r="2308" customFormat="1" ht="13.5" x14ac:dyDescent="0.3"/>
    <row r="2309" customFormat="1" ht="13.5" x14ac:dyDescent="0.3"/>
    <row r="2310" customFormat="1" ht="13.5" x14ac:dyDescent="0.3"/>
    <row r="2311" customFormat="1" ht="13.5" x14ac:dyDescent="0.3"/>
    <row r="2312" customFormat="1" ht="13.5" x14ac:dyDescent="0.3"/>
    <row r="2313" customFormat="1" ht="13.5" x14ac:dyDescent="0.3"/>
    <row r="2314" customFormat="1" ht="13.5" x14ac:dyDescent="0.3"/>
    <row r="2315" customFormat="1" ht="13.5" x14ac:dyDescent="0.3"/>
    <row r="2316" customFormat="1" ht="13.5" x14ac:dyDescent="0.3"/>
    <row r="2317" customFormat="1" ht="13.5" x14ac:dyDescent="0.3"/>
    <row r="2318" customFormat="1" ht="13.5" x14ac:dyDescent="0.3"/>
    <row r="2319" customFormat="1" ht="13.5" x14ac:dyDescent="0.3"/>
    <row r="2320" customFormat="1" ht="13.5" x14ac:dyDescent="0.3"/>
    <row r="2321" customFormat="1" ht="13.5" x14ac:dyDescent="0.3"/>
    <row r="2322" customFormat="1" ht="13.5" x14ac:dyDescent="0.3"/>
    <row r="2323" customFormat="1" ht="13.5" x14ac:dyDescent="0.3"/>
    <row r="2324" customFormat="1" ht="13.5" x14ac:dyDescent="0.3"/>
    <row r="2325" customFormat="1" ht="13.5" x14ac:dyDescent="0.3"/>
    <row r="2326" customFormat="1" ht="13.5" x14ac:dyDescent="0.3"/>
    <row r="2327" customFormat="1" ht="13.5" x14ac:dyDescent="0.3"/>
    <row r="2328" customFormat="1" ht="13.5" x14ac:dyDescent="0.3"/>
    <row r="2329" customFormat="1" ht="13.5" x14ac:dyDescent="0.3"/>
    <row r="2330" customFormat="1" ht="13.5" x14ac:dyDescent="0.3"/>
    <row r="2331" customFormat="1" ht="13.5" x14ac:dyDescent="0.3"/>
    <row r="2332" customFormat="1" ht="13.5" x14ac:dyDescent="0.3"/>
    <row r="2333" customFormat="1" ht="13.5" x14ac:dyDescent="0.3"/>
    <row r="2334" customFormat="1" ht="13.5" x14ac:dyDescent="0.3"/>
    <row r="2335" customFormat="1" ht="13.5" x14ac:dyDescent="0.3"/>
    <row r="2336" customFormat="1" ht="13.5" x14ac:dyDescent="0.3"/>
    <row r="2337" customFormat="1" ht="13.5" x14ac:dyDescent="0.3"/>
    <row r="2338" customFormat="1" ht="13.5" x14ac:dyDescent="0.3"/>
    <row r="2339" customFormat="1" ht="13.5" x14ac:dyDescent="0.3"/>
    <row r="2340" customFormat="1" ht="13.5" x14ac:dyDescent="0.3"/>
    <row r="2341" customFormat="1" ht="13.5" x14ac:dyDescent="0.3"/>
    <row r="2342" customFormat="1" ht="13.5" x14ac:dyDescent="0.3"/>
    <row r="2343" customFormat="1" ht="13.5" x14ac:dyDescent="0.3"/>
    <row r="2344" customFormat="1" ht="13.5" x14ac:dyDescent="0.3"/>
    <row r="2345" customFormat="1" ht="13.5" x14ac:dyDescent="0.3"/>
    <row r="2346" customFormat="1" ht="13.5" x14ac:dyDescent="0.3"/>
    <row r="2347" customFormat="1" ht="13.5" x14ac:dyDescent="0.3"/>
    <row r="2348" customFormat="1" ht="13.5" x14ac:dyDescent="0.3"/>
    <row r="2349" customFormat="1" ht="13.5" x14ac:dyDescent="0.3"/>
    <row r="2350" customFormat="1" ht="13.5" x14ac:dyDescent="0.3"/>
    <row r="2351" customFormat="1" ht="13.5" x14ac:dyDescent="0.3"/>
    <row r="2352" customFormat="1" ht="13.5" x14ac:dyDescent="0.3"/>
    <row r="2353" customFormat="1" ht="13.5" x14ac:dyDescent="0.3"/>
    <row r="2354" customFormat="1" ht="13.5" x14ac:dyDescent="0.3"/>
    <row r="2355" customFormat="1" ht="13.5" x14ac:dyDescent="0.3"/>
    <row r="2356" customFormat="1" ht="13.5" x14ac:dyDescent="0.3"/>
    <row r="2357" customFormat="1" ht="13.5" x14ac:dyDescent="0.3"/>
    <row r="2358" customFormat="1" ht="13.5" x14ac:dyDescent="0.3"/>
    <row r="2359" customFormat="1" ht="13.5" x14ac:dyDescent="0.3"/>
    <row r="2360" customFormat="1" ht="13.5" x14ac:dyDescent="0.3"/>
    <row r="2361" customFormat="1" ht="13.5" x14ac:dyDescent="0.3"/>
    <row r="2362" customFormat="1" ht="13.5" x14ac:dyDescent="0.3"/>
    <row r="2363" customFormat="1" ht="13.5" x14ac:dyDescent="0.3"/>
    <row r="2364" customFormat="1" ht="13.5" x14ac:dyDescent="0.3"/>
    <row r="2365" customFormat="1" ht="13.5" x14ac:dyDescent="0.3"/>
    <row r="2366" customFormat="1" ht="13.5" x14ac:dyDescent="0.3"/>
    <row r="2367" customFormat="1" ht="13.5" x14ac:dyDescent="0.3"/>
    <row r="2368" customFormat="1" ht="13.5" x14ac:dyDescent="0.3"/>
    <row r="2369" customFormat="1" ht="13.5" x14ac:dyDescent="0.3"/>
    <row r="2370" customFormat="1" ht="13.5" x14ac:dyDescent="0.3"/>
    <row r="2371" customFormat="1" ht="13.5" x14ac:dyDescent="0.3"/>
    <row r="2372" customFormat="1" ht="13.5" x14ac:dyDescent="0.3"/>
    <row r="2373" customFormat="1" ht="13.5" x14ac:dyDescent="0.3"/>
    <row r="2374" customFormat="1" ht="13.5" x14ac:dyDescent="0.3"/>
    <row r="2375" customFormat="1" ht="13.5" x14ac:dyDescent="0.3"/>
    <row r="2376" customFormat="1" ht="13.5" x14ac:dyDescent="0.3"/>
    <row r="2377" customFormat="1" ht="13.5" x14ac:dyDescent="0.3"/>
    <row r="2378" customFormat="1" ht="13.5" x14ac:dyDescent="0.3"/>
    <row r="2379" customFormat="1" ht="13.5" x14ac:dyDescent="0.3"/>
    <row r="2380" customFormat="1" ht="13.5" x14ac:dyDescent="0.3"/>
    <row r="2381" customFormat="1" ht="13.5" x14ac:dyDescent="0.3"/>
    <row r="2382" customFormat="1" ht="13.5" x14ac:dyDescent="0.3"/>
    <row r="2383" customFormat="1" ht="13.5" x14ac:dyDescent="0.3"/>
    <row r="2384" customFormat="1" ht="13.5" x14ac:dyDescent="0.3"/>
    <row r="2385" customFormat="1" ht="13.5" x14ac:dyDescent="0.3"/>
    <row r="2386" customFormat="1" ht="13.5" x14ac:dyDescent="0.3"/>
    <row r="2387" customFormat="1" ht="13.5" x14ac:dyDescent="0.3"/>
    <row r="2388" customFormat="1" ht="13.5" x14ac:dyDescent="0.3"/>
    <row r="2389" customFormat="1" ht="13.5" x14ac:dyDescent="0.3"/>
    <row r="2390" customFormat="1" ht="13.5" x14ac:dyDescent="0.3"/>
    <row r="2391" customFormat="1" ht="13.5" x14ac:dyDescent="0.3"/>
    <row r="2392" customFormat="1" ht="13.5" x14ac:dyDescent="0.3"/>
    <row r="2393" customFormat="1" ht="13.5" x14ac:dyDescent="0.3"/>
    <row r="2394" customFormat="1" ht="13.5" x14ac:dyDescent="0.3"/>
    <row r="2395" customFormat="1" ht="13.5" x14ac:dyDescent="0.3"/>
    <row r="2396" customFormat="1" ht="13.5" x14ac:dyDescent="0.3"/>
    <row r="2397" customFormat="1" ht="13.5" x14ac:dyDescent="0.3"/>
    <row r="2398" customFormat="1" ht="13.5" x14ac:dyDescent="0.3"/>
    <row r="2399" customFormat="1" ht="13.5" x14ac:dyDescent="0.3"/>
    <row r="2400" customFormat="1" ht="13.5" x14ac:dyDescent="0.3"/>
    <row r="2401" customFormat="1" ht="13.5" x14ac:dyDescent="0.3"/>
    <row r="2402" customFormat="1" ht="13.5" x14ac:dyDescent="0.3"/>
    <row r="2403" customFormat="1" ht="13.5" x14ac:dyDescent="0.3"/>
    <row r="2404" customFormat="1" ht="13.5" x14ac:dyDescent="0.3"/>
    <row r="2405" customFormat="1" ht="13.5" x14ac:dyDescent="0.3"/>
    <row r="2406" customFormat="1" ht="13.5" x14ac:dyDescent="0.3"/>
    <row r="2407" customFormat="1" ht="13.5" x14ac:dyDescent="0.3"/>
    <row r="2408" customFormat="1" ht="13.5" x14ac:dyDescent="0.3"/>
    <row r="2409" customFormat="1" ht="13.5" x14ac:dyDescent="0.3"/>
    <row r="2410" customFormat="1" ht="13.5" x14ac:dyDescent="0.3"/>
    <row r="2411" customFormat="1" ht="13.5" x14ac:dyDescent="0.3"/>
    <row r="2412" customFormat="1" ht="13.5" x14ac:dyDescent="0.3"/>
    <row r="2413" customFormat="1" ht="13.5" x14ac:dyDescent="0.3"/>
    <row r="2414" customFormat="1" ht="13.5" x14ac:dyDescent="0.3"/>
    <row r="2415" customFormat="1" ht="13.5" x14ac:dyDescent="0.3"/>
    <row r="2416" customFormat="1" ht="13.5" x14ac:dyDescent="0.3"/>
    <row r="2417" customFormat="1" ht="13.5" x14ac:dyDescent="0.3"/>
    <row r="2418" customFormat="1" ht="13.5" x14ac:dyDescent="0.3"/>
    <row r="2419" customFormat="1" ht="13.5" x14ac:dyDescent="0.3"/>
    <row r="2420" customFormat="1" ht="13.5" x14ac:dyDescent="0.3"/>
    <row r="2421" customFormat="1" ht="13.5" x14ac:dyDescent="0.3"/>
    <row r="2422" customFormat="1" ht="13.5" x14ac:dyDescent="0.3"/>
    <row r="2423" customFormat="1" ht="13.5" x14ac:dyDescent="0.3"/>
    <row r="2424" customFormat="1" ht="13.5" x14ac:dyDescent="0.3"/>
    <row r="2425" customFormat="1" ht="13.5" x14ac:dyDescent="0.3"/>
    <row r="2426" customFormat="1" ht="13.5" x14ac:dyDescent="0.3"/>
    <row r="2427" customFormat="1" ht="13.5" x14ac:dyDescent="0.3"/>
    <row r="2428" customFormat="1" ht="13.5" x14ac:dyDescent="0.3"/>
    <row r="2429" customFormat="1" ht="13.5" x14ac:dyDescent="0.3"/>
    <row r="2430" customFormat="1" ht="13.5" x14ac:dyDescent="0.3"/>
    <row r="2431" customFormat="1" ht="13.5" x14ac:dyDescent="0.3"/>
    <row r="2432" customFormat="1" ht="13.5" x14ac:dyDescent="0.3"/>
    <row r="2433" customFormat="1" ht="13.5" x14ac:dyDescent="0.3"/>
    <row r="2434" customFormat="1" ht="13.5" x14ac:dyDescent="0.3"/>
    <row r="2435" customFormat="1" ht="13.5" x14ac:dyDescent="0.3"/>
    <row r="2436" customFormat="1" ht="13.5" x14ac:dyDescent="0.3"/>
    <row r="2437" customFormat="1" ht="13.5" x14ac:dyDescent="0.3"/>
    <row r="2438" customFormat="1" ht="13.5" x14ac:dyDescent="0.3"/>
    <row r="2439" customFormat="1" ht="13.5" x14ac:dyDescent="0.3"/>
    <row r="2440" customFormat="1" ht="13.5" x14ac:dyDescent="0.3"/>
    <row r="2441" customFormat="1" ht="13.5" x14ac:dyDescent="0.3"/>
    <row r="2442" customFormat="1" ht="13.5" x14ac:dyDescent="0.3"/>
    <row r="2443" customFormat="1" ht="13.5" x14ac:dyDescent="0.3"/>
    <row r="2444" customFormat="1" ht="13.5" x14ac:dyDescent="0.3"/>
    <row r="2445" customFormat="1" ht="13.5" x14ac:dyDescent="0.3"/>
    <row r="2446" customFormat="1" ht="13.5" x14ac:dyDescent="0.3"/>
    <row r="2447" customFormat="1" ht="13.5" x14ac:dyDescent="0.3"/>
    <row r="2448" customFormat="1" ht="13.5" x14ac:dyDescent="0.3"/>
    <row r="2449" customFormat="1" ht="13.5" x14ac:dyDescent="0.3"/>
    <row r="2450" customFormat="1" ht="13.5" x14ac:dyDescent="0.3"/>
    <row r="2451" customFormat="1" ht="13.5" x14ac:dyDescent="0.3"/>
    <row r="2452" customFormat="1" ht="13.5" x14ac:dyDescent="0.3"/>
    <row r="2453" customFormat="1" ht="13.5" x14ac:dyDescent="0.3"/>
    <row r="2454" customFormat="1" ht="13.5" x14ac:dyDescent="0.3"/>
    <row r="2455" customFormat="1" ht="13.5" x14ac:dyDescent="0.3"/>
    <row r="2456" customFormat="1" ht="13.5" x14ac:dyDescent="0.3"/>
    <row r="2457" customFormat="1" ht="13.5" x14ac:dyDescent="0.3"/>
    <row r="2458" customFormat="1" ht="13.5" x14ac:dyDescent="0.3"/>
    <row r="2459" customFormat="1" ht="13.5" x14ac:dyDescent="0.3"/>
    <row r="2460" customFormat="1" ht="13.5" x14ac:dyDescent="0.3"/>
    <row r="2461" customFormat="1" ht="13.5" x14ac:dyDescent="0.3"/>
    <row r="2462" customFormat="1" ht="13.5" x14ac:dyDescent="0.3"/>
    <row r="2463" customFormat="1" ht="13.5" x14ac:dyDescent="0.3"/>
    <row r="2464" customFormat="1" ht="13.5" x14ac:dyDescent="0.3"/>
    <row r="2465" customFormat="1" ht="13.5" x14ac:dyDescent="0.3"/>
    <row r="2466" customFormat="1" ht="13.5" x14ac:dyDescent="0.3"/>
    <row r="2467" customFormat="1" ht="13.5" x14ac:dyDescent="0.3"/>
    <row r="2468" customFormat="1" ht="13.5" x14ac:dyDescent="0.3"/>
    <row r="2469" customFormat="1" ht="13.5" x14ac:dyDescent="0.3"/>
    <row r="2470" customFormat="1" ht="13.5" x14ac:dyDescent="0.3"/>
    <row r="2471" customFormat="1" ht="13.5" x14ac:dyDescent="0.3"/>
    <row r="2472" customFormat="1" ht="13.5" x14ac:dyDescent="0.3"/>
    <row r="2473" customFormat="1" ht="13.5" x14ac:dyDescent="0.3"/>
    <row r="2474" customFormat="1" ht="13.5" x14ac:dyDescent="0.3"/>
    <row r="2475" customFormat="1" ht="13.5" x14ac:dyDescent="0.3"/>
    <row r="2476" customFormat="1" ht="13.5" x14ac:dyDescent="0.3"/>
    <row r="2477" customFormat="1" ht="13.5" x14ac:dyDescent="0.3"/>
    <row r="2478" customFormat="1" ht="13.5" x14ac:dyDescent="0.3"/>
    <row r="2479" customFormat="1" ht="13.5" x14ac:dyDescent="0.3"/>
    <row r="2480" customFormat="1" ht="13.5" x14ac:dyDescent="0.3"/>
    <row r="2481" customFormat="1" ht="13.5" x14ac:dyDescent="0.3"/>
    <row r="2482" customFormat="1" ht="13.5" x14ac:dyDescent="0.3"/>
    <row r="2483" customFormat="1" ht="13.5" x14ac:dyDescent="0.3"/>
    <row r="2484" customFormat="1" ht="13.5" x14ac:dyDescent="0.3"/>
    <row r="2485" customFormat="1" ht="13.5" x14ac:dyDescent="0.3"/>
    <row r="2486" customFormat="1" ht="13.5" x14ac:dyDescent="0.3"/>
    <row r="2487" customFormat="1" ht="13.5" x14ac:dyDescent="0.3"/>
    <row r="2488" customFormat="1" ht="13.5" x14ac:dyDescent="0.3"/>
    <row r="2489" customFormat="1" ht="13.5" x14ac:dyDescent="0.3"/>
    <row r="2490" customFormat="1" ht="13.5" x14ac:dyDescent="0.3"/>
    <row r="2491" customFormat="1" ht="13.5" x14ac:dyDescent="0.3"/>
    <row r="2492" customFormat="1" ht="13.5" x14ac:dyDescent="0.3"/>
    <row r="2493" customFormat="1" ht="13.5" x14ac:dyDescent="0.3"/>
    <row r="2494" customFormat="1" ht="13.5" x14ac:dyDescent="0.3"/>
    <row r="2495" customFormat="1" ht="13.5" x14ac:dyDescent="0.3"/>
    <row r="2496" customFormat="1" ht="13.5" x14ac:dyDescent="0.3"/>
    <row r="2497" customFormat="1" ht="13.5" x14ac:dyDescent="0.3"/>
    <row r="2498" customFormat="1" ht="13.5" x14ac:dyDescent="0.3"/>
    <row r="2499" customFormat="1" ht="13.5" x14ac:dyDescent="0.3"/>
    <row r="2500" customFormat="1" ht="13.5" x14ac:dyDescent="0.3"/>
    <row r="2501" customFormat="1" ht="13.5" x14ac:dyDescent="0.3"/>
    <row r="2502" customFormat="1" ht="13.5" x14ac:dyDescent="0.3"/>
    <row r="2503" customFormat="1" ht="13.5" x14ac:dyDescent="0.3"/>
    <row r="2504" customFormat="1" ht="13.5" x14ac:dyDescent="0.3"/>
    <row r="2505" customFormat="1" ht="13.5" x14ac:dyDescent="0.3"/>
    <row r="2506" customFormat="1" ht="13.5" x14ac:dyDescent="0.3"/>
    <row r="2507" customFormat="1" ht="13.5" x14ac:dyDescent="0.3"/>
    <row r="2508" customFormat="1" ht="13.5" x14ac:dyDescent="0.3"/>
    <row r="2509" customFormat="1" ht="13.5" x14ac:dyDescent="0.3"/>
    <row r="2510" customFormat="1" ht="13.5" x14ac:dyDescent="0.3"/>
    <row r="2511" customFormat="1" ht="13.5" x14ac:dyDescent="0.3"/>
    <row r="2512" customFormat="1" ht="13.5" x14ac:dyDescent="0.3"/>
    <row r="2513" customFormat="1" ht="13.5" x14ac:dyDescent="0.3"/>
    <row r="2514" customFormat="1" ht="13.5" x14ac:dyDescent="0.3"/>
    <row r="2515" customFormat="1" ht="13.5" x14ac:dyDescent="0.3"/>
    <row r="2516" customFormat="1" ht="13.5" x14ac:dyDescent="0.3"/>
    <row r="2517" customFormat="1" ht="13.5" x14ac:dyDescent="0.3"/>
    <row r="2518" customFormat="1" ht="13.5" x14ac:dyDescent="0.3"/>
    <row r="2519" customFormat="1" ht="13.5" x14ac:dyDescent="0.3"/>
    <row r="2520" customFormat="1" ht="13.5" x14ac:dyDescent="0.3"/>
    <row r="2521" customFormat="1" ht="13.5" x14ac:dyDescent="0.3"/>
    <row r="2522" customFormat="1" ht="13.5" x14ac:dyDescent="0.3"/>
    <row r="2523" customFormat="1" ht="13.5" x14ac:dyDescent="0.3"/>
    <row r="2524" customFormat="1" ht="13.5" x14ac:dyDescent="0.3"/>
    <row r="2525" customFormat="1" ht="13.5" x14ac:dyDescent="0.3"/>
    <row r="2526" customFormat="1" ht="13.5" x14ac:dyDescent="0.3"/>
    <row r="2527" customFormat="1" ht="13.5" x14ac:dyDescent="0.3"/>
    <row r="2528" customFormat="1" ht="13.5" x14ac:dyDescent="0.3"/>
    <row r="2529" customFormat="1" ht="13.5" x14ac:dyDescent="0.3"/>
    <row r="2530" customFormat="1" ht="13.5" x14ac:dyDescent="0.3"/>
    <row r="2531" customFormat="1" ht="13.5" x14ac:dyDescent="0.3"/>
    <row r="2532" customFormat="1" ht="13.5" x14ac:dyDescent="0.3"/>
    <row r="2533" customFormat="1" ht="13.5" x14ac:dyDescent="0.3"/>
    <row r="2534" customFormat="1" ht="13.5" x14ac:dyDescent="0.3"/>
    <row r="2535" customFormat="1" ht="13.5" x14ac:dyDescent="0.3"/>
    <row r="2536" customFormat="1" ht="13.5" x14ac:dyDescent="0.3"/>
    <row r="2537" customFormat="1" ht="13.5" x14ac:dyDescent="0.3"/>
    <row r="2538" customFormat="1" ht="13.5" x14ac:dyDescent="0.3"/>
    <row r="2539" customFormat="1" ht="13.5" x14ac:dyDescent="0.3"/>
    <row r="2540" customFormat="1" ht="13.5" x14ac:dyDescent="0.3"/>
    <row r="2541" customFormat="1" ht="13.5" x14ac:dyDescent="0.3"/>
    <row r="2542" customFormat="1" ht="13.5" x14ac:dyDescent="0.3"/>
    <row r="2543" customFormat="1" ht="13.5" x14ac:dyDescent="0.3"/>
    <row r="2544" customFormat="1" ht="13.5" x14ac:dyDescent="0.3"/>
    <row r="2545" customFormat="1" ht="13.5" x14ac:dyDescent="0.3"/>
    <row r="2546" customFormat="1" ht="13.5" x14ac:dyDescent="0.3"/>
    <row r="2547" customFormat="1" ht="13.5" x14ac:dyDescent="0.3"/>
    <row r="2548" customFormat="1" ht="13.5" x14ac:dyDescent="0.3"/>
    <row r="2549" customFormat="1" ht="13.5" x14ac:dyDescent="0.3"/>
    <row r="2550" customFormat="1" ht="13.5" x14ac:dyDescent="0.3"/>
    <row r="2551" customFormat="1" ht="13.5" x14ac:dyDescent="0.3"/>
    <row r="2552" customFormat="1" ht="13.5" x14ac:dyDescent="0.3"/>
    <row r="2553" customFormat="1" ht="13.5" x14ac:dyDescent="0.3"/>
    <row r="2554" customFormat="1" ht="13.5" x14ac:dyDescent="0.3"/>
    <row r="2555" customFormat="1" ht="13.5" x14ac:dyDescent="0.3"/>
    <row r="2556" customFormat="1" ht="13.5" x14ac:dyDescent="0.3"/>
    <row r="2557" customFormat="1" ht="13.5" x14ac:dyDescent="0.3"/>
    <row r="2558" customFormat="1" ht="13.5" x14ac:dyDescent="0.3"/>
    <row r="2559" customFormat="1" ht="13.5" x14ac:dyDescent="0.3"/>
    <row r="2560" customFormat="1" ht="13.5" x14ac:dyDescent="0.3"/>
    <row r="2561" customFormat="1" ht="13.5" x14ac:dyDescent="0.3"/>
    <row r="2562" customFormat="1" ht="13.5" x14ac:dyDescent="0.3"/>
    <row r="2563" customFormat="1" ht="13.5" x14ac:dyDescent="0.3"/>
    <row r="2564" customFormat="1" ht="13.5" x14ac:dyDescent="0.3"/>
    <row r="2565" customFormat="1" ht="13.5" x14ac:dyDescent="0.3"/>
    <row r="2566" customFormat="1" ht="13.5" x14ac:dyDescent="0.3"/>
    <row r="2567" customFormat="1" ht="13.5" x14ac:dyDescent="0.3"/>
    <row r="2568" customFormat="1" ht="13.5" x14ac:dyDescent="0.3"/>
    <row r="2569" customFormat="1" ht="13.5" x14ac:dyDescent="0.3"/>
    <row r="2570" customFormat="1" ht="13.5" x14ac:dyDescent="0.3"/>
    <row r="2571" customFormat="1" ht="13.5" x14ac:dyDescent="0.3"/>
    <row r="2572" customFormat="1" ht="13.5" x14ac:dyDescent="0.3"/>
    <row r="2573" customFormat="1" ht="13.5" x14ac:dyDescent="0.3"/>
    <row r="2574" customFormat="1" ht="13.5" x14ac:dyDescent="0.3"/>
    <row r="2575" customFormat="1" ht="13.5" x14ac:dyDescent="0.3"/>
    <row r="2576" customFormat="1" ht="13.5" x14ac:dyDescent="0.3"/>
    <row r="2577" customFormat="1" ht="13.5" x14ac:dyDescent="0.3"/>
    <row r="2578" customFormat="1" ht="13.5" x14ac:dyDescent="0.3"/>
    <row r="2579" customFormat="1" ht="13.5" x14ac:dyDescent="0.3"/>
    <row r="2580" customFormat="1" ht="13.5" x14ac:dyDescent="0.3"/>
    <row r="2581" customFormat="1" ht="13.5" x14ac:dyDescent="0.3"/>
    <row r="2582" customFormat="1" ht="13.5" x14ac:dyDescent="0.3"/>
    <row r="2583" customFormat="1" ht="13.5" x14ac:dyDescent="0.3"/>
    <row r="2584" customFormat="1" ht="13.5" x14ac:dyDescent="0.3"/>
    <row r="2585" customFormat="1" ht="13.5" x14ac:dyDescent="0.3"/>
    <row r="2586" customFormat="1" ht="13.5" x14ac:dyDescent="0.3"/>
    <row r="2587" customFormat="1" ht="13.5" x14ac:dyDescent="0.3"/>
    <row r="2588" customFormat="1" ht="13.5" x14ac:dyDescent="0.3"/>
    <row r="2589" customFormat="1" ht="13.5" x14ac:dyDescent="0.3"/>
    <row r="2590" customFormat="1" ht="13.5" x14ac:dyDescent="0.3"/>
    <row r="2591" customFormat="1" ht="13.5" x14ac:dyDescent="0.3"/>
    <row r="2592" customFormat="1" ht="13.5" x14ac:dyDescent="0.3"/>
    <row r="2593" customFormat="1" ht="13.5" x14ac:dyDescent="0.3"/>
    <row r="2594" customFormat="1" ht="13.5" x14ac:dyDescent="0.3"/>
    <row r="2595" customFormat="1" ht="13.5" x14ac:dyDescent="0.3"/>
    <row r="2596" customFormat="1" ht="13.5" x14ac:dyDescent="0.3"/>
    <row r="2597" customFormat="1" ht="13.5" x14ac:dyDescent="0.3"/>
    <row r="2598" customFormat="1" ht="13.5" x14ac:dyDescent="0.3"/>
    <row r="2599" customFormat="1" ht="13.5" x14ac:dyDescent="0.3"/>
    <row r="2600" customFormat="1" ht="13.5" x14ac:dyDescent="0.3"/>
    <row r="2601" customFormat="1" ht="13.5" x14ac:dyDescent="0.3"/>
    <row r="2602" customFormat="1" ht="13.5" x14ac:dyDescent="0.3"/>
    <row r="2603" customFormat="1" ht="13.5" x14ac:dyDescent="0.3"/>
    <row r="2604" customFormat="1" ht="13.5" x14ac:dyDescent="0.3"/>
    <row r="2605" customFormat="1" ht="13.5" x14ac:dyDescent="0.3"/>
    <row r="2606" customFormat="1" ht="13.5" x14ac:dyDescent="0.3"/>
    <row r="2607" customFormat="1" ht="13.5" x14ac:dyDescent="0.3"/>
    <row r="2608" customFormat="1" ht="13.5" x14ac:dyDescent="0.3"/>
    <row r="2609" customFormat="1" ht="13.5" x14ac:dyDescent="0.3"/>
    <row r="2610" customFormat="1" ht="13.5" x14ac:dyDescent="0.3"/>
    <row r="2611" customFormat="1" ht="13.5" x14ac:dyDescent="0.3"/>
    <row r="2612" customFormat="1" ht="13.5" x14ac:dyDescent="0.3"/>
    <row r="2613" customFormat="1" ht="13.5" x14ac:dyDescent="0.3"/>
    <row r="2614" customFormat="1" ht="13.5" x14ac:dyDescent="0.3"/>
    <row r="2615" customFormat="1" ht="13.5" x14ac:dyDescent="0.3"/>
    <row r="2616" customFormat="1" ht="13.5" x14ac:dyDescent="0.3"/>
    <row r="2617" customFormat="1" ht="13.5" x14ac:dyDescent="0.3"/>
    <row r="2618" customFormat="1" ht="13.5" x14ac:dyDescent="0.3"/>
    <row r="2619" customFormat="1" ht="13.5" x14ac:dyDescent="0.3"/>
    <row r="2620" customFormat="1" ht="13.5" x14ac:dyDescent="0.3"/>
    <row r="2621" customFormat="1" ht="13.5" x14ac:dyDescent="0.3"/>
    <row r="2622" customFormat="1" ht="13.5" x14ac:dyDescent="0.3"/>
    <row r="2623" customFormat="1" ht="13.5" x14ac:dyDescent="0.3"/>
    <row r="2624" customFormat="1" ht="13.5" x14ac:dyDescent="0.3"/>
    <row r="2625" customFormat="1" ht="13.5" x14ac:dyDescent="0.3"/>
    <row r="2626" customFormat="1" ht="13.5" x14ac:dyDescent="0.3"/>
    <row r="2627" customFormat="1" ht="13.5" x14ac:dyDescent="0.3"/>
    <row r="2628" customFormat="1" ht="13.5" x14ac:dyDescent="0.3"/>
    <row r="2629" customFormat="1" ht="13.5" x14ac:dyDescent="0.3"/>
    <row r="2630" customFormat="1" ht="13.5" x14ac:dyDescent="0.3"/>
    <row r="2631" customFormat="1" ht="13.5" x14ac:dyDescent="0.3"/>
    <row r="2632" customFormat="1" ht="13.5" x14ac:dyDescent="0.3"/>
    <row r="2633" customFormat="1" ht="13.5" x14ac:dyDescent="0.3"/>
    <row r="2634" customFormat="1" ht="13.5" x14ac:dyDescent="0.3"/>
    <row r="2635" customFormat="1" ht="13.5" x14ac:dyDescent="0.3"/>
    <row r="2636" customFormat="1" ht="13.5" x14ac:dyDescent="0.3"/>
    <row r="2637" customFormat="1" ht="13.5" x14ac:dyDescent="0.3"/>
    <row r="2638" customFormat="1" ht="13.5" x14ac:dyDescent="0.3"/>
    <row r="2639" customFormat="1" ht="13.5" x14ac:dyDescent="0.3"/>
    <row r="2640" customFormat="1" ht="13.5" x14ac:dyDescent="0.3"/>
    <row r="2641" customFormat="1" ht="13.5" x14ac:dyDescent="0.3"/>
    <row r="2642" customFormat="1" ht="13.5" x14ac:dyDescent="0.3"/>
    <row r="2643" customFormat="1" ht="13.5" x14ac:dyDescent="0.3"/>
    <row r="2644" customFormat="1" ht="13.5" x14ac:dyDescent="0.3"/>
    <row r="2645" customFormat="1" ht="13.5" x14ac:dyDescent="0.3"/>
    <row r="2646" customFormat="1" ht="13.5" x14ac:dyDescent="0.3"/>
    <row r="2647" customFormat="1" ht="13.5" x14ac:dyDescent="0.3"/>
    <row r="2648" customFormat="1" ht="13.5" x14ac:dyDescent="0.3"/>
    <row r="2649" customFormat="1" ht="13.5" x14ac:dyDescent="0.3"/>
    <row r="2650" customFormat="1" ht="13.5" x14ac:dyDescent="0.3"/>
    <row r="2651" customFormat="1" ht="13.5" x14ac:dyDescent="0.3"/>
    <row r="2652" customFormat="1" ht="13.5" x14ac:dyDescent="0.3"/>
    <row r="2653" customFormat="1" ht="13.5" x14ac:dyDescent="0.3"/>
    <row r="2654" customFormat="1" ht="13.5" x14ac:dyDescent="0.3"/>
    <row r="2655" customFormat="1" ht="13.5" x14ac:dyDescent="0.3"/>
    <row r="2656" customFormat="1" ht="13.5" x14ac:dyDescent="0.3"/>
    <row r="2657" customFormat="1" ht="13.5" x14ac:dyDescent="0.3"/>
    <row r="2658" customFormat="1" ht="13.5" x14ac:dyDescent="0.3"/>
    <row r="2659" customFormat="1" ht="13.5" x14ac:dyDescent="0.3"/>
    <row r="2660" customFormat="1" ht="13.5" x14ac:dyDescent="0.3"/>
    <row r="2661" customFormat="1" ht="13.5" x14ac:dyDescent="0.3"/>
    <row r="2662" customFormat="1" ht="13.5" x14ac:dyDescent="0.3"/>
    <row r="2663" customFormat="1" ht="13.5" x14ac:dyDescent="0.3"/>
    <row r="2664" customFormat="1" ht="13.5" x14ac:dyDescent="0.3"/>
    <row r="2665" customFormat="1" ht="13.5" x14ac:dyDescent="0.3"/>
    <row r="2666" customFormat="1" ht="13.5" x14ac:dyDescent="0.3"/>
    <row r="2667" customFormat="1" ht="13.5" x14ac:dyDescent="0.3"/>
    <row r="2668" customFormat="1" ht="13.5" x14ac:dyDescent="0.3"/>
    <row r="2669" customFormat="1" ht="13.5" x14ac:dyDescent="0.3"/>
    <row r="2670" customFormat="1" ht="13.5" x14ac:dyDescent="0.3"/>
    <row r="2671" customFormat="1" ht="13.5" x14ac:dyDescent="0.3"/>
    <row r="2672" customFormat="1" ht="13.5" x14ac:dyDescent="0.3"/>
    <row r="2673" customFormat="1" ht="13.5" x14ac:dyDescent="0.3"/>
    <row r="2674" customFormat="1" ht="13.5" x14ac:dyDescent="0.3"/>
    <row r="2675" customFormat="1" ht="13.5" x14ac:dyDescent="0.3"/>
    <row r="2676" customFormat="1" ht="13.5" x14ac:dyDescent="0.3"/>
    <row r="2677" customFormat="1" ht="13.5" x14ac:dyDescent="0.3"/>
    <row r="2678" customFormat="1" ht="13.5" x14ac:dyDescent="0.3"/>
    <row r="2679" customFormat="1" ht="13.5" x14ac:dyDescent="0.3"/>
    <row r="2680" customFormat="1" ht="13.5" x14ac:dyDescent="0.3"/>
    <row r="2681" customFormat="1" ht="13.5" x14ac:dyDescent="0.3"/>
    <row r="2682" customFormat="1" ht="13.5" x14ac:dyDescent="0.3"/>
    <row r="2683" customFormat="1" ht="13.5" x14ac:dyDescent="0.3"/>
    <row r="2684" customFormat="1" ht="13.5" x14ac:dyDescent="0.3"/>
    <row r="2685" customFormat="1" ht="13.5" x14ac:dyDescent="0.3"/>
    <row r="2686" customFormat="1" ht="13.5" x14ac:dyDescent="0.3"/>
    <row r="2687" customFormat="1" ht="13.5" x14ac:dyDescent="0.3"/>
    <row r="2688" customFormat="1" ht="13.5" x14ac:dyDescent="0.3"/>
    <row r="2689" customFormat="1" ht="13.5" x14ac:dyDescent="0.3"/>
    <row r="2690" customFormat="1" ht="13.5" x14ac:dyDescent="0.3"/>
    <row r="2691" customFormat="1" ht="13.5" x14ac:dyDescent="0.3"/>
    <row r="2692" customFormat="1" ht="13.5" x14ac:dyDescent="0.3"/>
    <row r="2693" customFormat="1" ht="13.5" x14ac:dyDescent="0.3"/>
    <row r="2694" customFormat="1" ht="13.5" x14ac:dyDescent="0.3"/>
    <row r="2695" customFormat="1" ht="13.5" x14ac:dyDescent="0.3"/>
    <row r="2696" customFormat="1" ht="13.5" x14ac:dyDescent="0.3"/>
    <row r="2697" customFormat="1" ht="13.5" x14ac:dyDescent="0.3"/>
    <row r="2698" customFormat="1" ht="13.5" x14ac:dyDescent="0.3"/>
    <row r="2699" customFormat="1" ht="13.5" x14ac:dyDescent="0.3"/>
    <row r="2700" customFormat="1" ht="13.5" x14ac:dyDescent="0.3"/>
    <row r="2701" customFormat="1" ht="13.5" x14ac:dyDescent="0.3"/>
    <row r="2702" customFormat="1" ht="13.5" x14ac:dyDescent="0.3"/>
    <row r="2703" customFormat="1" ht="13.5" x14ac:dyDescent="0.3"/>
    <row r="2704" customFormat="1" ht="13.5" x14ac:dyDescent="0.3"/>
    <row r="2705" customFormat="1" ht="13.5" x14ac:dyDescent="0.3"/>
    <row r="2706" customFormat="1" ht="13.5" x14ac:dyDescent="0.3"/>
    <row r="2707" customFormat="1" ht="13.5" x14ac:dyDescent="0.3"/>
    <row r="2708" customFormat="1" ht="13.5" x14ac:dyDescent="0.3"/>
    <row r="2709" customFormat="1" ht="13.5" x14ac:dyDescent="0.3"/>
    <row r="2710" customFormat="1" ht="13.5" x14ac:dyDescent="0.3"/>
    <row r="2711" customFormat="1" ht="13.5" x14ac:dyDescent="0.3"/>
    <row r="2712" customFormat="1" ht="13.5" x14ac:dyDescent="0.3"/>
    <row r="2713" customFormat="1" ht="13.5" x14ac:dyDescent="0.3"/>
    <row r="2714" customFormat="1" ht="13.5" x14ac:dyDescent="0.3"/>
    <row r="2715" customFormat="1" ht="13.5" x14ac:dyDescent="0.3"/>
    <row r="2716" customFormat="1" ht="13.5" x14ac:dyDescent="0.3"/>
    <row r="2717" customFormat="1" ht="13.5" x14ac:dyDescent="0.3"/>
    <row r="2718" customFormat="1" ht="13.5" x14ac:dyDescent="0.3"/>
    <row r="2719" customFormat="1" ht="13.5" x14ac:dyDescent="0.3"/>
    <row r="2720" customFormat="1" ht="13.5" x14ac:dyDescent="0.3"/>
    <row r="2721" customFormat="1" ht="13.5" x14ac:dyDescent="0.3"/>
    <row r="2722" customFormat="1" ht="13.5" x14ac:dyDescent="0.3"/>
    <row r="2723" customFormat="1" ht="13.5" x14ac:dyDescent="0.3"/>
    <row r="2724" customFormat="1" ht="13.5" x14ac:dyDescent="0.3"/>
    <row r="2725" customFormat="1" ht="13.5" x14ac:dyDescent="0.3"/>
    <row r="2726" customFormat="1" ht="13.5" x14ac:dyDescent="0.3"/>
    <row r="2727" customFormat="1" ht="13.5" x14ac:dyDescent="0.3"/>
    <row r="2728" customFormat="1" ht="13.5" x14ac:dyDescent="0.3"/>
    <row r="2729" customFormat="1" ht="13.5" x14ac:dyDescent="0.3"/>
    <row r="2730" customFormat="1" ht="13.5" x14ac:dyDescent="0.3"/>
    <row r="2731" customFormat="1" ht="13.5" x14ac:dyDescent="0.3"/>
    <row r="2732" customFormat="1" ht="13.5" x14ac:dyDescent="0.3"/>
    <row r="2733" customFormat="1" ht="13.5" x14ac:dyDescent="0.3"/>
    <row r="2734" customFormat="1" ht="13.5" x14ac:dyDescent="0.3"/>
    <row r="2735" customFormat="1" ht="13.5" x14ac:dyDescent="0.3"/>
    <row r="2736" customFormat="1" ht="13.5" x14ac:dyDescent="0.3"/>
    <row r="2737" customFormat="1" ht="13.5" x14ac:dyDescent="0.3"/>
    <row r="2738" customFormat="1" ht="13.5" x14ac:dyDescent="0.3"/>
    <row r="2739" customFormat="1" ht="13.5" x14ac:dyDescent="0.3"/>
    <row r="2740" customFormat="1" ht="13.5" x14ac:dyDescent="0.3"/>
    <row r="2741" customFormat="1" ht="13.5" x14ac:dyDescent="0.3"/>
    <row r="2742" customFormat="1" ht="13.5" x14ac:dyDescent="0.3"/>
    <row r="2743" customFormat="1" ht="13.5" x14ac:dyDescent="0.3"/>
    <row r="2744" customFormat="1" ht="13.5" x14ac:dyDescent="0.3"/>
    <row r="2745" customFormat="1" ht="13.5" x14ac:dyDescent="0.3"/>
    <row r="2746" customFormat="1" ht="13.5" x14ac:dyDescent="0.3"/>
    <row r="2747" customFormat="1" ht="13.5" x14ac:dyDescent="0.3"/>
    <row r="2748" customFormat="1" ht="13.5" x14ac:dyDescent="0.3"/>
    <row r="2749" customFormat="1" ht="13.5" x14ac:dyDescent="0.3"/>
    <row r="2750" customFormat="1" ht="13.5" x14ac:dyDescent="0.3"/>
    <row r="2751" customFormat="1" ht="13.5" x14ac:dyDescent="0.3"/>
    <row r="2752" customFormat="1" ht="13.5" x14ac:dyDescent="0.3"/>
    <row r="2753" customFormat="1" ht="13.5" x14ac:dyDescent="0.3"/>
    <row r="2754" customFormat="1" ht="13.5" x14ac:dyDescent="0.3"/>
    <row r="2755" customFormat="1" ht="13.5" x14ac:dyDescent="0.3"/>
    <row r="2756" customFormat="1" ht="13.5" x14ac:dyDescent="0.3"/>
    <row r="2757" customFormat="1" ht="13.5" x14ac:dyDescent="0.3"/>
    <row r="2758" customFormat="1" ht="13.5" x14ac:dyDescent="0.3"/>
    <row r="2759" customFormat="1" ht="13.5" x14ac:dyDescent="0.3"/>
    <row r="2760" customFormat="1" ht="13.5" x14ac:dyDescent="0.3"/>
    <row r="2761" customFormat="1" ht="13.5" x14ac:dyDescent="0.3"/>
    <row r="2762" customFormat="1" ht="13.5" x14ac:dyDescent="0.3"/>
    <row r="2763" customFormat="1" ht="13.5" x14ac:dyDescent="0.3"/>
    <row r="2764" customFormat="1" ht="13.5" x14ac:dyDescent="0.3"/>
    <row r="2765" customFormat="1" ht="13.5" x14ac:dyDescent="0.3"/>
    <row r="2766" customFormat="1" ht="13.5" x14ac:dyDescent="0.3"/>
    <row r="2767" customFormat="1" ht="13.5" x14ac:dyDescent="0.3"/>
    <row r="2768" customFormat="1" ht="13.5" x14ac:dyDescent="0.3"/>
    <row r="2769" customFormat="1" ht="13.5" x14ac:dyDescent="0.3"/>
    <row r="2770" customFormat="1" ht="13.5" x14ac:dyDescent="0.3"/>
    <row r="2771" customFormat="1" ht="13.5" x14ac:dyDescent="0.3"/>
    <row r="2772" customFormat="1" ht="13.5" x14ac:dyDescent="0.3"/>
    <row r="2773" customFormat="1" ht="13.5" x14ac:dyDescent="0.3"/>
    <row r="2774" customFormat="1" ht="13.5" x14ac:dyDescent="0.3"/>
    <row r="2775" customFormat="1" ht="13.5" x14ac:dyDescent="0.3"/>
    <row r="2776" customFormat="1" ht="13.5" x14ac:dyDescent="0.3"/>
    <row r="2777" customFormat="1" ht="13.5" x14ac:dyDescent="0.3"/>
    <row r="2778" customFormat="1" ht="13.5" x14ac:dyDescent="0.3"/>
    <row r="2779" customFormat="1" ht="13.5" x14ac:dyDescent="0.3"/>
    <row r="2780" customFormat="1" ht="13.5" x14ac:dyDescent="0.3"/>
    <row r="2781" customFormat="1" ht="13.5" x14ac:dyDescent="0.3"/>
    <row r="2782" customFormat="1" ht="13.5" x14ac:dyDescent="0.3"/>
    <row r="2783" customFormat="1" ht="13.5" x14ac:dyDescent="0.3"/>
    <row r="2784" customFormat="1" ht="13.5" x14ac:dyDescent="0.3"/>
    <row r="2785" customFormat="1" ht="13.5" x14ac:dyDescent="0.3"/>
    <row r="2786" customFormat="1" ht="13.5" x14ac:dyDescent="0.3"/>
    <row r="2787" customFormat="1" ht="13.5" x14ac:dyDescent="0.3"/>
    <row r="2788" customFormat="1" ht="13.5" x14ac:dyDescent="0.3"/>
    <row r="2789" customFormat="1" ht="13.5" x14ac:dyDescent="0.3"/>
    <row r="2790" customFormat="1" ht="13.5" x14ac:dyDescent="0.3"/>
    <row r="2791" customFormat="1" ht="13.5" x14ac:dyDescent="0.3"/>
    <row r="2792" customFormat="1" ht="13.5" x14ac:dyDescent="0.3"/>
    <row r="2793" customFormat="1" ht="13.5" x14ac:dyDescent="0.3"/>
    <row r="2794" customFormat="1" ht="13.5" x14ac:dyDescent="0.3"/>
    <row r="2795" customFormat="1" ht="13.5" x14ac:dyDescent="0.3"/>
    <row r="2796" customFormat="1" ht="13.5" x14ac:dyDescent="0.3"/>
    <row r="2797" customFormat="1" ht="13.5" x14ac:dyDescent="0.3"/>
    <row r="2798" customFormat="1" ht="13.5" x14ac:dyDescent="0.3"/>
    <row r="2799" customFormat="1" ht="13.5" x14ac:dyDescent="0.3"/>
    <row r="2800" customFormat="1" ht="13.5" x14ac:dyDescent="0.3"/>
    <row r="2801" customFormat="1" ht="13.5" x14ac:dyDescent="0.3"/>
    <row r="2802" customFormat="1" ht="13.5" x14ac:dyDescent="0.3"/>
    <row r="2803" customFormat="1" ht="13.5" x14ac:dyDescent="0.3"/>
    <row r="2804" customFormat="1" ht="13.5" x14ac:dyDescent="0.3"/>
    <row r="2805" customFormat="1" ht="13.5" x14ac:dyDescent="0.3"/>
    <row r="2806" customFormat="1" ht="13.5" x14ac:dyDescent="0.3"/>
    <row r="2807" customFormat="1" ht="13.5" x14ac:dyDescent="0.3"/>
    <row r="2808" customFormat="1" ht="13.5" x14ac:dyDescent="0.3"/>
    <row r="2809" customFormat="1" ht="13.5" x14ac:dyDescent="0.3"/>
    <row r="2810" customFormat="1" ht="13.5" x14ac:dyDescent="0.3"/>
    <row r="2811" customFormat="1" ht="13.5" x14ac:dyDescent="0.3"/>
    <row r="2812" customFormat="1" ht="13.5" x14ac:dyDescent="0.3"/>
    <row r="2813" customFormat="1" ht="13.5" x14ac:dyDescent="0.3"/>
    <row r="2814" customFormat="1" ht="13.5" x14ac:dyDescent="0.3"/>
    <row r="2815" customFormat="1" ht="13.5" x14ac:dyDescent="0.3"/>
    <row r="2816" customFormat="1" ht="13.5" x14ac:dyDescent="0.3"/>
    <row r="2817" customFormat="1" ht="13.5" x14ac:dyDescent="0.3"/>
    <row r="2818" customFormat="1" ht="13.5" x14ac:dyDescent="0.3"/>
    <row r="2819" customFormat="1" ht="13.5" x14ac:dyDescent="0.3"/>
    <row r="2820" customFormat="1" ht="13.5" x14ac:dyDescent="0.3"/>
    <row r="2821" customFormat="1" ht="13.5" x14ac:dyDescent="0.3"/>
    <row r="2822" customFormat="1" ht="13.5" x14ac:dyDescent="0.3"/>
    <row r="2823" customFormat="1" ht="13.5" x14ac:dyDescent="0.3"/>
    <row r="2824" customFormat="1" ht="13.5" x14ac:dyDescent="0.3"/>
    <row r="2825" customFormat="1" ht="13.5" x14ac:dyDescent="0.3"/>
    <row r="2826" customFormat="1" ht="13.5" x14ac:dyDescent="0.3"/>
    <row r="2827" customFormat="1" ht="13.5" x14ac:dyDescent="0.3"/>
    <row r="2828" customFormat="1" ht="13.5" x14ac:dyDescent="0.3"/>
    <row r="2829" customFormat="1" ht="13.5" x14ac:dyDescent="0.3"/>
    <row r="2830" customFormat="1" ht="13.5" x14ac:dyDescent="0.3"/>
    <row r="2831" customFormat="1" ht="13.5" x14ac:dyDescent="0.3"/>
    <row r="2832" customFormat="1" ht="13.5" x14ac:dyDescent="0.3"/>
    <row r="2833" customFormat="1" ht="13.5" x14ac:dyDescent="0.3"/>
    <row r="2834" customFormat="1" ht="13.5" x14ac:dyDescent="0.3"/>
    <row r="2835" customFormat="1" ht="13.5" x14ac:dyDescent="0.3"/>
    <row r="2836" customFormat="1" ht="13.5" x14ac:dyDescent="0.3"/>
    <row r="2837" customFormat="1" ht="13.5" x14ac:dyDescent="0.3"/>
    <row r="2838" customFormat="1" ht="13.5" x14ac:dyDescent="0.3"/>
    <row r="2839" customFormat="1" ht="13.5" x14ac:dyDescent="0.3"/>
    <row r="2840" customFormat="1" ht="13.5" x14ac:dyDescent="0.3"/>
    <row r="2841" customFormat="1" ht="13.5" x14ac:dyDescent="0.3"/>
    <row r="2842" customFormat="1" ht="13.5" x14ac:dyDescent="0.3"/>
    <row r="2843" customFormat="1" ht="13.5" x14ac:dyDescent="0.3"/>
    <row r="2844" customFormat="1" ht="13.5" x14ac:dyDescent="0.3"/>
    <row r="2845" customFormat="1" ht="13.5" x14ac:dyDescent="0.3"/>
    <row r="2846" customFormat="1" ht="13.5" x14ac:dyDescent="0.3"/>
    <row r="2847" customFormat="1" ht="13.5" x14ac:dyDescent="0.3"/>
    <row r="2848" customFormat="1" ht="13.5" x14ac:dyDescent="0.3"/>
    <row r="2849" customFormat="1" ht="13.5" x14ac:dyDescent="0.3"/>
    <row r="2850" customFormat="1" ht="13.5" x14ac:dyDescent="0.3"/>
    <row r="2851" customFormat="1" ht="13.5" x14ac:dyDescent="0.3"/>
    <row r="2852" customFormat="1" ht="13.5" x14ac:dyDescent="0.3"/>
    <row r="2853" customFormat="1" ht="13.5" x14ac:dyDescent="0.3"/>
    <row r="2854" customFormat="1" ht="13.5" x14ac:dyDescent="0.3"/>
    <row r="2855" customFormat="1" ht="13.5" x14ac:dyDescent="0.3"/>
    <row r="2856" customFormat="1" ht="13.5" x14ac:dyDescent="0.3"/>
    <row r="2857" customFormat="1" ht="13.5" x14ac:dyDescent="0.3"/>
    <row r="2858" customFormat="1" ht="13.5" x14ac:dyDescent="0.3"/>
    <row r="2859" customFormat="1" ht="13.5" x14ac:dyDescent="0.3"/>
    <row r="2860" customFormat="1" ht="13.5" x14ac:dyDescent="0.3"/>
    <row r="2861" customFormat="1" ht="13.5" x14ac:dyDescent="0.3"/>
    <row r="2862" customFormat="1" ht="13.5" x14ac:dyDescent="0.3"/>
    <row r="2863" customFormat="1" ht="13.5" x14ac:dyDescent="0.3"/>
    <row r="2864" customFormat="1" ht="13.5" x14ac:dyDescent="0.3"/>
    <row r="2865" customFormat="1" ht="13.5" x14ac:dyDescent="0.3"/>
    <row r="2866" customFormat="1" ht="13.5" x14ac:dyDescent="0.3"/>
    <row r="2867" customFormat="1" ht="13.5" x14ac:dyDescent="0.3"/>
    <row r="2868" customFormat="1" ht="13.5" x14ac:dyDescent="0.3"/>
    <row r="2869" customFormat="1" ht="13.5" x14ac:dyDescent="0.3"/>
    <row r="2870" customFormat="1" ht="13.5" x14ac:dyDescent="0.3"/>
    <row r="2871" customFormat="1" ht="13.5" x14ac:dyDescent="0.3"/>
    <row r="2872" customFormat="1" ht="13.5" x14ac:dyDescent="0.3"/>
    <row r="2873" customFormat="1" ht="13.5" x14ac:dyDescent="0.3"/>
    <row r="2874" customFormat="1" ht="13.5" x14ac:dyDescent="0.3"/>
    <row r="2875" customFormat="1" ht="13.5" x14ac:dyDescent="0.3"/>
    <row r="2876" customFormat="1" ht="13.5" x14ac:dyDescent="0.3"/>
    <row r="2877" customFormat="1" ht="13.5" x14ac:dyDescent="0.3"/>
    <row r="2878" customFormat="1" ht="13.5" x14ac:dyDescent="0.3"/>
    <row r="2879" customFormat="1" ht="13.5" x14ac:dyDescent="0.3"/>
    <row r="2880" customFormat="1" ht="13.5" x14ac:dyDescent="0.3"/>
    <row r="2881" customFormat="1" ht="13.5" x14ac:dyDescent="0.3"/>
    <row r="2882" customFormat="1" ht="13.5" x14ac:dyDescent="0.3"/>
    <row r="2883" customFormat="1" ht="13.5" x14ac:dyDescent="0.3"/>
    <row r="2884" customFormat="1" ht="13.5" x14ac:dyDescent="0.3"/>
    <row r="2885" customFormat="1" ht="13.5" x14ac:dyDescent="0.3"/>
    <row r="2886" customFormat="1" ht="13.5" x14ac:dyDescent="0.3"/>
    <row r="2887" customFormat="1" ht="13.5" x14ac:dyDescent="0.3"/>
    <row r="2888" customFormat="1" ht="13.5" x14ac:dyDescent="0.3"/>
    <row r="2889" customFormat="1" ht="13.5" x14ac:dyDescent="0.3"/>
    <row r="2890" customFormat="1" ht="13.5" x14ac:dyDescent="0.3"/>
    <row r="2891" customFormat="1" ht="13.5" x14ac:dyDescent="0.3"/>
    <row r="2892" customFormat="1" ht="13.5" x14ac:dyDescent="0.3"/>
    <row r="2893" customFormat="1" ht="13.5" x14ac:dyDescent="0.3"/>
    <row r="2894" customFormat="1" ht="13.5" x14ac:dyDescent="0.3"/>
    <row r="2895" customFormat="1" ht="13.5" x14ac:dyDescent="0.3"/>
    <row r="2896" customFormat="1" ht="13.5" x14ac:dyDescent="0.3"/>
    <row r="2897" customFormat="1" ht="13.5" x14ac:dyDescent="0.3"/>
    <row r="2898" customFormat="1" ht="13.5" x14ac:dyDescent="0.3"/>
    <row r="2899" customFormat="1" ht="13.5" x14ac:dyDescent="0.3"/>
    <row r="2900" customFormat="1" ht="13.5" x14ac:dyDescent="0.3"/>
    <row r="2901" customFormat="1" ht="13.5" x14ac:dyDescent="0.3"/>
    <row r="2902" customFormat="1" ht="13.5" x14ac:dyDescent="0.3"/>
    <row r="2903" customFormat="1" ht="13.5" x14ac:dyDescent="0.3"/>
    <row r="2904" customFormat="1" ht="13.5" x14ac:dyDescent="0.3"/>
    <row r="2905" customFormat="1" ht="13.5" x14ac:dyDescent="0.3"/>
    <row r="2906" customFormat="1" ht="13.5" x14ac:dyDescent="0.3"/>
    <row r="2907" customFormat="1" ht="13.5" x14ac:dyDescent="0.3"/>
    <row r="2908" customFormat="1" ht="13.5" x14ac:dyDescent="0.3"/>
    <row r="2909" customFormat="1" ht="13.5" x14ac:dyDescent="0.3"/>
    <row r="2910" customFormat="1" ht="13.5" x14ac:dyDescent="0.3"/>
    <row r="2911" customFormat="1" ht="13.5" x14ac:dyDescent="0.3"/>
    <row r="2912" customFormat="1" ht="13.5" x14ac:dyDescent="0.3"/>
    <row r="2913" customFormat="1" ht="13.5" x14ac:dyDescent="0.3"/>
    <row r="2914" customFormat="1" ht="13.5" x14ac:dyDescent="0.3"/>
    <row r="2915" customFormat="1" ht="13.5" x14ac:dyDescent="0.3"/>
    <row r="2916" customFormat="1" ht="13.5" x14ac:dyDescent="0.3"/>
    <row r="2917" customFormat="1" ht="13.5" x14ac:dyDescent="0.3"/>
    <row r="2918" customFormat="1" ht="13.5" x14ac:dyDescent="0.3"/>
    <row r="2919" customFormat="1" ht="13.5" x14ac:dyDescent="0.3"/>
    <row r="2920" customFormat="1" ht="13.5" x14ac:dyDescent="0.3"/>
    <row r="2921" customFormat="1" ht="13.5" x14ac:dyDescent="0.3"/>
    <row r="2922" customFormat="1" ht="13.5" x14ac:dyDescent="0.3"/>
    <row r="2923" customFormat="1" ht="13.5" x14ac:dyDescent="0.3"/>
    <row r="2924" customFormat="1" ht="13.5" x14ac:dyDescent="0.3"/>
    <row r="2925" customFormat="1" ht="13.5" x14ac:dyDescent="0.3"/>
    <row r="2926" customFormat="1" ht="13.5" x14ac:dyDescent="0.3"/>
    <row r="2927" customFormat="1" ht="13.5" x14ac:dyDescent="0.3"/>
    <row r="2928" customFormat="1" ht="13.5" x14ac:dyDescent="0.3"/>
    <row r="2929" customFormat="1" ht="13.5" x14ac:dyDescent="0.3"/>
    <row r="2930" customFormat="1" ht="13.5" x14ac:dyDescent="0.3"/>
    <row r="2931" customFormat="1" ht="13.5" x14ac:dyDescent="0.3"/>
    <row r="2932" customFormat="1" ht="13.5" x14ac:dyDescent="0.3"/>
    <row r="2933" customFormat="1" ht="13.5" x14ac:dyDescent="0.3"/>
    <row r="2934" customFormat="1" ht="13.5" x14ac:dyDescent="0.3"/>
    <row r="2935" customFormat="1" ht="13.5" x14ac:dyDescent="0.3"/>
    <row r="2936" customFormat="1" ht="13.5" x14ac:dyDescent="0.3"/>
    <row r="2937" customFormat="1" ht="13.5" x14ac:dyDescent="0.3"/>
    <row r="2938" customFormat="1" ht="13.5" x14ac:dyDescent="0.3"/>
    <row r="2939" customFormat="1" ht="13.5" x14ac:dyDescent="0.3"/>
    <row r="2940" customFormat="1" ht="13.5" x14ac:dyDescent="0.3"/>
    <row r="2941" customFormat="1" ht="13.5" x14ac:dyDescent="0.3"/>
    <row r="2942" customFormat="1" ht="13.5" x14ac:dyDescent="0.3"/>
    <row r="2943" customFormat="1" ht="13.5" x14ac:dyDescent="0.3"/>
    <row r="2944" customFormat="1" ht="13.5" x14ac:dyDescent="0.3"/>
    <row r="2945" customFormat="1" ht="13.5" x14ac:dyDescent="0.3"/>
    <row r="2946" customFormat="1" ht="13.5" x14ac:dyDescent="0.3"/>
    <row r="2947" customFormat="1" ht="13.5" x14ac:dyDescent="0.3"/>
    <row r="2948" customFormat="1" ht="13.5" x14ac:dyDescent="0.3"/>
    <row r="2949" customFormat="1" ht="13.5" x14ac:dyDescent="0.3"/>
    <row r="2950" customFormat="1" ht="13.5" x14ac:dyDescent="0.3"/>
    <row r="2951" customFormat="1" ht="13.5" x14ac:dyDescent="0.3"/>
    <row r="2952" customFormat="1" ht="13.5" x14ac:dyDescent="0.3"/>
    <row r="2953" customFormat="1" ht="13.5" x14ac:dyDescent="0.3"/>
    <row r="2954" customFormat="1" ht="13.5" x14ac:dyDescent="0.3"/>
    <row r="2955" customFormat="1" ht="13.5" x14ac:dyDescent="0.3"/>
    <row r="2956" customFormat="1" ht="13.5" x14ac:dyDescent="0.3"/>
    <row r="2957" customFormat="1" ht="13.5" x14ac:dyDescent="0.3"/>
    <row r="2958" customFormat="1" ht="13.5" x14ac:dyDescent="0.3"/>
    <row r="2959" customFormat="1" ht="13.5" x14ac:dyDescent="0.3"/>
    <row r="2960" customFormat="1" ht="13.5" x14ac:dyDescent="0.3"/>
    <row r="2961" customFormat="1" ht="13.5" x14ac:dyDescent="0.3"/>
    <row r="2962" customFormat="1" ht="13.5" x14ac:dyDescent="0.3"/>
    <row r="2963" customFormat="1" ht="13.5" x14ac:dyDescent="0.3"/>
    <row r="2964" customFormat="1" ht="13.5" x14ac:dyDescent="0.3"/>
    <row r="2965" customFormat="1" ht="13.5" x14ac:dyDescent="0.3"/>
    <row r="2966" customFormat="1" ht="13.5" x14ac:dyDescent="0.3"/>
    <row r="2967" customFormat="1" ht="13.5" x14ac:dyDescent="0.3"/>
    <row r="2968" customFormat="1" ht="13.5" x14ac:dyDescent="0.3"/>
    <row r="2969" customFormat="1" ht="13.5" x14ac:dyDescent="0.3"/>
    <row r="2970" customFormat="1" ht="13.5" x14ac:dyDescent="0.3"/>
    <row r="2971" customFormat="1" ht="13.5" x14ac:dyDescent="0.3"/>
    <row r="2972" customFormat="1" ht="13.5" x14ac:dyDescent="0.3"/>
    <row r="2973" customFormat="1" ht="13.5" x14ac:dyDescent="0.3"/>
    <row r="2974" customFormat="1" ht="13.5" x14ac:dyDescent="0.3"/>
    <row r="2975" customFormat="1" ht="13.5" x14ac:dyDescent="0.3"/>
    <row r="2976" customFormat="1" ht="13.5" x14ac:dyDescent="0.3"/>
    <row r="2977" customFormat="1" ht="13.5" x14ac:dyDescent="0.3"/>
    <row r="2978" customFormat="1" ht="13.5" x14ac:dyDescent="0.3"/>
    <row r="2979" customFormat="1" ht="13.5" x14ac:dyDescent="0.3"/>
    <row r="2980" customFormat="1" ht="13.5" x14ac:dyDescent="0.3"/>
    <row r="2981" customFormat="1" ht="13.5" x14ac:dyDescent="0.3"/>
    <row r="2982" customFormat="1" ht="13.5" x14ac:dyDescent="0.3"/>
    <row r="2983" customFormat="1" ht="13.5" x14ac:dyDescent="0.3"/>
    <row r="2984" customFormat="1" ht="13.5" x14ac:dyDescent="0.3"/>
    <row r="2985" customFormat="1" ht="13.5" x14ac:dyDescent="0.3"/>
    <row r="2986" customFormat="1" ht="13.5" x14ac:dyDescent="0.3"/>
    <row r="2987" customFormat="1" ht="13.5" x14ac:dyDescent="0.3"/>
    <row r="2988" customFormat="1" ht="13.5" x14ac:dyDescent="0.3"/>
    <row r="2989" customFormat="1" ht="13.5" x14ac:dyDescent="0.3"/>
    <row r="2990" customFormat="1" ht="13.5" x14ac:dyDescent="0.3"/>
    <row r="2991" customFormat="1" ht="13.5" x14ac:dyDescent="0.3"/>
    <row r="2992" customFormat="1" ht="13.5" x14ac:dyDescent="0.3"/>
    <row r="2993" customFormat="1" ht="13.5" x14ac:dyDescent="0.3"/>
    <row r="2994" customFormat="1" ht="13.5" x14ac:dyDescent="0.3"/>
    <row r="2995" customFormat="1" ht="13.5" x14ac:dyDescent="0.3"/>
    <row r="2996" customFormat="1" ht="13.5" x14ac:dyDescent="0.3"/>
    <row r="2997" customFormat="1" ht="13.5" x14ac:dyDescent="0.3"/>
    <row r="2998" customFormat="1" ht="13.5" x14ac:dyDescent="0.3"/>
    <row r="2999" customFormat="1" ht="13.5" x14ac:dyDescent="0.3"/>
    <row r="3000" customFormat="1" ht="13.5" x14ac:dyDescent="0.3"/>
    <row r="3001" customFormat="1" ht="13.5" x14ac:dyDescent="0.3"/>
    <row r="3002" customFormat="1" ht="13.5" x14ac:dyDescent="0.3"/>
    <row r="3003" customFormat="1" ht="13.5" x14ac:dyDescent="0.3"/>
    <row r="3004" customFormat="1" ht="13.5" x14ac:dyDescent="0.3"/>
    <row r="3005" customFormat="1" ht="13.5" x14ac:dyDescent="0.3"/>
    <row r="3006" customFormat="1" ht="13.5" x14ac:dyDescent="0.3"/>
    <row r="3007" customFormat="1" ht="13.5" x14ac:dyDescent="0.3"/>
    <row r="3008" customFormat="1" ht="13.5" x14ac:dyDescent="0.3"/>
    <row r="3009" customFormat="1" ht="13.5" x14ac:dyDescent="0.3"/>
    <row r="3010" customFormat="1" ht="13.5" x14ac:dyDescent="0.3"/>
    <row r="3011" customFormat="1" ht="13.5" x14ac:dyDescent="0.3"/>
    <row r="3012" customFormat="1" ht="13.5" x14ac:dyDescent="0.3"/>
    <row r="3013" customFormat="1" ht="13.5" x14ac:dyDescent="0.3"/>
    <row r="3014" customFormat="1" ht="13.5" x14ac:dyDescent="0.3"/>
    <row r="3015" customFormat="1" ht="13.5" x14ac:dyDescent="0.3"/>
    <row r="3016" customFormat="1" ht="13.5" x14ac:dyDescent="0.3"/>
    <row r="3017" customFormat="1" ht="13.5" x14ac:dyDescent="0.3"/>
    <row r="3018" customFormat="1" ht="13.5" x14ac:dyDescent="0.3"/>
    <row r="3019" customFormat="1" ht="13.5" x14ac:dyDescent="0.3"/>
    <row r="3020" customFormat="1" ht="13.5" x14ac:dyDescent="0.3"/>
    <row r="3021" customFormat="1" ht="13.5" x14ac:dyDescent="0.3"/>
    <row r="3022" customFormat="1" ht="13.5" x14ac:dyDescent="0.3"/>
    <row r="3023" customFormat="1" ht="13.5" x14ac:dyDescent="0.3"/>
    <row r="3024" customFormat="1" ht="13.5" x14ac:dyDescent="0.3"/>
    <row r="3025" customFormat="1" ht="13.5" x14ac:dyDescent="0.3"/>
    <row r="3026" customFormat="1" ht="13.5" x14ac:dyDescent="0.3"/>
    <row r="3027" customFormat="1" ht="13.5" x14ac:dyDescent="0.3"/>
    <row r="3028" customFormat="1" ht="13.5" x14ac:dyDescent="0.3"/>
    <row r="3029" customFormat="1" ht="13.5" x14ac:dyDescent="0.3"/>
    <row r="3030" customFormat="1" ht="13.5" x14ac:dyDescent="0.3"/>
    <row r="3031" customFormat="1" ht="13.5" x14ac:dyDescent="0.3"/>
    <row r="3032" customFormat="1" ht="13.5" x14ac:dyDescent="0.3"/>
    <row r="3033" customFormat="1" ht="13.5" x14ac:dyDescent="0.3"/>
    <row r="3034" customFormat="1" ht="13.5" x14ac:dyDescent="0.3"/>
    <row r="3035" customFormat="1" ht="13.5" x14ac:dyDescent="0.3"/>
    <row r="3036" customFormat="1" ht="13.5" x14ac:dyDescent="0.3"/>
    <row r="3037" customFormat="1" ht="13.5" x14ac:dyDescent="0.3"/>
    <row r="3038" customFormat="1" ht="13.5" x14ac:dyDescent="0.3"/>
    <row r="3039" customFormat="1" ht="13.5" x14ac:dyDescent="0.3"/>
    <row r="3040" customFormat="1" ht="13.5" x14ac:dyDescent="0.3"/>
    <row r="3041" customFormat="1" ht="13.5" x14ac:dyDescent="0.3"/>
    <row r="3042" customFormat="1" ht="13.5" x14ac:dyDescent="0.3"/>
    <row r="3043" customFormat="1" ht="13.5" x14ac:dyDescent="0.3"/>
    <row r="3044" customFormat="1" ht="13.5" x14ac:dyDescent="0.3"/>
    <row r="3045" customFormat="1" ht="13.5" x14ac:dyDescent="0.3"/>
    <row r="3046" customFormat="1" ht="13.5" x14ac:dyDescent="0.3"/>
    <row r="3047" customFormat="1" ht="13.5" x14ac:dyDescent="0.3"/>
    <row r="3048" customFormat="1" ht="13.5" x14ac:dyDescent="0.3"/>
    <row r="3049" customFormat="1" ht="13.5" x14ac:dyDescent="0.3"/>
    <row r="3050" customFormat="1" ht="13.5" x14ac:dyDescent="0.3"/>
    <row r="3051" customFormat="1" ht="13.5" x14ac:dyDescent="0.3"/>
    <row r="3052" customFormat="1" ht="13.5" x14ac:dyDescent="0.3"/>
    <row r="3053" customFormat="1" ht="13.5" x14ac:dyDescent="0.3"/>
    <row r="3054" customFormat="1" ht="13.5" x14ac:dyDescent="0.3"/>
    <row r="3055" customFormat="1" ht="13.5" x14ac:dyDescent="0.3"/>
    <row r="3056" customFormat="1" ht="13.5" x14ac:dyDescent="0.3"/>
    <row r="3057" customFormat="1" ht="13.5" x14ac:dyDescent="0.3"/>
    <row r="3058" customFormat="1" ht="13.5" x14ac:dyDescent="0.3"/>
    <row r="3059" customFormat="1" ht="13.5" x14ac:dyDescent="0.3"/>
    <row r="3060" customFormat="1" ht="13.5" x14ac:dyDescent="0.3"/>
    <row r="3061" customFormat="1" ht="13.5" x14ac:dyDescent="0.3"/>
    <row r="3062" customFormat="1" ht="13.5" x14ac:dyDescent="0.3"/>
    <row r="3063" customFormat="1" ht="13.5" x14ac:dyDescent="0.3"/>
    <row r="3064" customFormat="1" ht="13.5" x14ac:dyDescent="0.3"/>
    <row r="3065" customFormat="1" ht="13.5" x14ac:dyDescent="0.3"/>
    <row r="3066" customFormat="1" ht="13.5" x14ac:dyDescent="0.3"/>
    <row r="3067" customFormat="1" ht="13.5" x14ac:dyDescent="0.3"/>
    <row r="3068" customFormat="1" ht="13.5" x14ac:dyDescent="0.3"/>
    <row r="3069" customFormat="1" ht="13.5" x14ac:dyDescent="0.3"/>
    <row r="3070" customFormat="1" ht="13.5" x14ac:dyDescent="0.3"/>
    <row r="3071" customFormat="1" ht="13.5" x14ac:dyDescent="0.3"/>
    <row r="3072" customFormat="1" ht="13.5" x14ac:dyDescent="0.3"/>
    <row r="3073" customFormat="1" ht="13.5" x14ac:dyDescent="0.3"/>
    <row r="3074" customFormat="1" ht="13.5" x14ac:dyDescent="0.3"/>
    <row r="3075" customFormat="1" ht="13.5" x14ac:dyDescent="0.3"/>
    <row r="3076" customFormat="1" ht="13.5" x14ac:dyDescent="0.3"/>
    <row r="3077" customFormat="1" ht="13.5" x14ac:dyDescent="0.3"/>
    <row r="3078" customFormat="1" ht="13.5" x14ac:dyDescent="0.3"/>
    <row r="3079" customFormat="1" ht="13.5" x14ac:dyDescent="0.3"/>
    <row r="3080" customFormat="1" ht="13.5" x14ac:dyDescent="0.3"/>
    <row r="3081" customFormat="1" ht="13.5" x14ac:dyDescent="0.3"/>
    <row r="3082" customFormat="1" ht="13.5" x14ac:dyDescent="0.3"/>
    <row r="3083" customFormat="1" ht="13.5" x14ac:dyDescent="0.3"/>
    <row r="3084" customFormat="1" ht="13.5" x14ac:dyDescent="0.3"/>
    <row r="3085" customFormat="1" ht="13.5" x14ac:dyDescent="0.3"/>
    <row r="3086" customFormat="1" ht="13.5" x14ac:dyDescent="0.3"/>
    <row r="3087" customFormat="1" ht="13.5" x14ac:dyDescent="0.3"/>
    <row r="3088" customFormat="1" ht="13.5" x14ac:dyDescent="0.3"/>
    <row r="3089" customFormat="1" ht="13.5" x14ac:dyDescent="0.3"/>
    <row r="3090" customFormat="1" ht="13.5" x14ac:dyDescent="0.3"/>
    <row r="3091" customFormat="1" ht="13.5" x14ac:dyDescent="0.3"/>
    <row r="3092" customFormat="1" ht="13.5" x14ac:dyDescent="0.3"/>
    <row r="3093" customFormat="1" ht="13.5" x14ac:dyDescent="0.3"/>
    <row r="3094" customFormat="1" ht="13.5" x14ac:dyDescent="0.3"/>
    <row r="3095" customFormat="1" ht="13.5" x14ac:dyDescent="0.3"/>
    <row r="3096" customFormat="1" ht="13.5" x14ac:dyDescent="0.3"/>
    <row r="3097" customFormat="1" ht="13.5" x14ac:dyDescent="0.3"/>
    <row r="3098" customFormat="1" ht="13.5" x14ac:dyDescent="0.3"/>
    <row r="3099" customFormat="1" ht="13.5" x14ac:dyDescent="0.3"/>
    <row r="3100" customFormat="1" ht="13.5" x14ac:dyDescent="0.3"/>
    <row r="3101" customFormat="1" ht="13.5" x14ac:dyDescent="0.3"/>
    <row r="3102" customFormat="1" ht="13.5" x14ac:dyDescent="0.3"/>
    <row r="3103" customFormat="1" ht="13.5" x14ac:dyDescent="0.3"/>
    <row r="3104" customFormat="1" ht="13.5" x14ac:dyDescent="0.3"/>
    <row r="3105" customFormat="1" ht="13.5" x14ac:dyDescent="0.3"/>
    <row r="3106" customFormat="1" ht="13.5" x14ac:dyDescent="0.3"/>
    <row r="3107" customFormat="1" ht="13.5" x14ac:dyDescent="0.3"/>
    <row r="3108" customFormat="1" ht="13.5" x14ac:dyDescent="0.3"/>
    <row r="3109" customFormat="1" ht="13.5" x14ac:dyDescent="0.3"/>
    <row r="3110" customFormat="1" ht="13.5" x14ac:dyDescent="0.3"/>
    <row r="3111" customFormat="1" ht="13.5" x14ac:dyDescent="0.3"/>
    <row r="3112" customFormat="1" ht="13.5" x14ac:dyDescent="0.3"/>
    <row r="3113" customFormat="1" ht="13.5" x14ac:dyDescent="0.3"/>
    <row r="3114" customFormat="1" ht="13.5" x14ac:dyDescent="0.3"/>
    <row r="3115" customFormat="1" ht="13.5" x14ac:dyDescent="0.3"/>
    <row r="3116" customFormat="1" ht="13.5" x14ac:dyDescent="0.3"/>
    <row r="3117" customFormat="1" ht="13.5" x14ac:dyDescent="0.3"/>
    <row r="3118" customFormat="1" ht="13.5" x14ac:dyDescent="0.3"/>
    <row r="3119" customFormat="1" ht="13.5" x14ac:dyDescent="0.3"/>
    <row r="3120" customFormat="1" ht="13.5" x14ac:dyDescent="0.3"/>
    <row r="3121" customFormat="1" ht="13.5" x14ac:dyDescent="0.3"/>
    <row r="3122" customFormat="1" ht="13.5" x14ac:dyDescent="0.3"/>
    <row r="3123" customFormat="1" ht="13.5" x14ac:dyDescent="0.3"/>
    <row r="3124" customFormat="1" ht="13.5" x14ac:dyDescent="0.3"/>
    <row r="3125" customFormat="1" ht="13.5" x14ac:dyDescent="0.3"/>
    <row r="3126" customFormat="1" ht="13.5" x14ac:dyDescent="0.3"/>
    <row r="3127" customFormat="1" ht="13.5" x14ac:dyDescent="0.3"/>
    <row r="3128" customFormat="1" ht="13.5" x14ac:dyDescent="0.3"/>
    <row r="3129" customFormat="1" ht="13.5" x14ac:dyDescent="0.3"/>
    <row r="3130" customFormat="1" ht="13.5" x14ac:dyDescent="0.3"/>
    <row r="3131" customFormat="1" ht="13.5" x14ac:dyDescent="0.3"/>
    <row r="3132" customFormat="1" ht="13.5" x14ac:dyDescent="0.3"/>
    <row r="3133" customFormat="1" ht="13.5" x14ac:dyDescent="0.3"/>
    <row r="3134" customFormat="1" ht="13.5" x14ac:dyDescent="0.3"/>
    <row r="3135" customFormat="1" ht="13.5" x14ac:dyDescent="0.3"/>
    <row r="3136" customFormat="1" ht="13.5" x14ac:dyDescent="0.3"/>
    <row r="3137" customFormat="1" ht="13.5" x14ac:dyDescent="0.3"/>
    <row r="3138" customFormat="1" ht="13.5" x14ac:dyDescent="0.3"/>
    <row r="3139" customFormat="1" ht="13.5" x14ac:dyDescent="0.3"/>
    <row r="3140" customFormat="1" ht="13.5" x14ac:dyDescent="0.3"/>
    <row r="3141" customFormat="1" ht="13.5" x14ac:dyDescent="0.3"/>
    <row r="3142" customFormat="1" ht="13.5" x14ac:dyDescent="0.3"/>
    <row r="3143" customFormat="1" ht="13.5" x14ac:dyDescent="0.3"/>
    <row r="3144" customFormat="1" ht="13.5" x14ac:dyDescent="0.3"/>
    <row r="3145" customFormat="1" ht="13.5" x14ac:dyDescent="0.3"/>
    <row r="3146" customFormat="1" ht="13.5" x14ac:dyDescent="0.3"/>
    <row r="3147" customFormat="1" ht="13.5" x14ac:dyDescent="0.3"/>
    <row r="3148" customFormat="1" ht="13.5" x14ac:dyDescent="0.3"/>
    <row r="3149" customFormat="1" ht="13.5" x14ac:dyDescent="0.3"/>
    <row r="3150" customFormat="1" ht="13.5" x14ac:dyDescent="0.3"/>
    <row r="3151" customFormat="1" ht="13.5" x14ac:dyDescent="0.3"/>
    <row r="3152" customFormat="1" ht="13.5" x14ac:dyDescent="0.3"/>
    <row r="3153" customFormat="1" ht="13.5" x14ac:dyDescent="0.3"/>
    <row r="3154" customFormat="1" ht="13.5" x14ac:dyDescent="0.3"/>
    <row r="3155" customFormat="1" ht="13.5" x14ac:dyDescent="0.3"/>
    <row r="3156" customFormat="1" ht="13.5" x14ac:dyDescent="0.3"/>
    <row r="3157" customFormat="1" ht="13.5" x14ac:dyDescent="0.3"/>
    <row r="3158" customFormat="1" ht="13.5" x14ac:dyDescent="0.3"/>
    <row r="3159" customFormat="1" ht="13.5" x14ac:dyDescent="0.3"/>
    <row r="3160" customFormat="1" ht="13.5" x14ac:dyDescent="0.3"/>
    <row r="3161" customFormat="1" ht="13.5" x14ac:dyDescent="0.3"/>
    <row r="3162" customFormat="1" ht="13.5" x14ac:dyDescent="0.3"/>
    <row r="3163" customFormat="1" ht="13.5" x14ac:dyDescent="0.3"/>
    <row r="3164" customFormat="1" ht="13.5" x14ac:dyDescent="0.3"/>
    <row r="3165" customFormat="1" ht="13.5" x14ac:dyDescent="0.3"/>
    <row r="3166" customFormat="1" ht="13.5" x14ac:dyDescent="0.3"/>
    <row r="3167" customFormat="1" ht="13.5" x14ac:dyDescent="0.3"/>
    <row r="3168" customFormat="1" ht="13.5" x14ac:dyDescent="0.3"/>
    <row r="3169" customFormat="1" ht="13.5" x14ac:dyDescent="0.3"/>
    <row r="3170" customFormat="1" ht="13.5" x14ac:dyDescent="0.3"/>
    <row r="3171" customFormat="1" ht="13.5" x14ac:dyDescent="0.3"/>
    <row r="3172" customFormat="1" ht="13.5" x14ac:dyDescent="0.3"/>
    <row r="3173" customFormat="1" ht="13.5" x14ac:dyDescent="0.3"/>
    <row r="3174" customFormat="1" ht="13.5" x14ac:dyDescent="0.3"/>
    <row r="3175" customFormat="1" ht="13.5" x14ac:dyDescent="0.3"/>
    <row r="3176" customFormat="1" ht="13.5" x14ac:dyDescent="0.3"/>
    <row r="3177" customFormat="1" ht="13.5" x14ac:dyDescent="0.3"/>
    <row r="3178" customFormat="1" ht="13.5" x14ac:dyDescent="0.3"/>
    <row r="3179" customFormat="1" ht="13.5" x14ac:dyDescent="0.3"/>
    <row r="3180" customFormat="1" ht="13.5" x14ac:dyDescent="0.3"/>
    <row r="3181" customFormat="1" ht="13.5" x14ac:dyDescent="0.3"/>
    <row r="3182" customFormat="1" ht="13.5" x14ac:dyDescent="0.3"/>
    <row r="3183" customFormat="1" ht="13.5" x14ac:dyDescent="0.3"/>
    <row r="3184" customFormat="1" ht="13.5" x14ac:dyDescent="0.3"/>
    <row r="3185" customFormat="1" ht="13.5" x14ac:dyDescent="0.3"/>
    <row r="3186" customFormat="1" ht="13.5" x14ac:dyDescent="0.3"/>
    <row r="3187" customFormat="1" ht="13.5" x14ac:dyDescent="0.3"/>
    <row r="3188" customFormat="1" ht="13.5" x14ac:dyDescent="0.3"/>
    <row r="3189" customFormat="1" ht="13.5" x14ac:dyDescent="0.3"/>
    <row r="3190" customFormat="1" ht="13.5" x14ac:dyDescent="0.3"/>
    <row r="3191" customFormat="1" ht="13.5" x14ac:dyDescent="0.3"/>
    <row r="3192" customFormat="1" ht="13.5" x14ac:dyDescent="0.3"/>
    <row r="3193" customFormat="1" ht="13.5" x14ac:dyDescent="0.3"/>
    <row r="3194" customFormat="1" ht="13.5" x14ac:dyDescent="0.3"/>
    <row r="3195" customFormat="1" ht="13.5" x14ac:dyDescent="0.3"/>
    <row r="3196" customFormat="1" ht="13.5" x14ac:dyDescent="0.3"/>
    <row r="3197" customFormat="1" ht="13.5" x14ac:dyDescent="0.3"/>
    <row r="3198" customFormat="1" ht="13.5" x14ac:dyDescent="0.3"/>
    <row r="3199" customFormat="1" ht="13.5" x14ac:dyDescent="0.3"/>
    <row r="3200" customFormat="1" ht="13.5" x14ac:dyDescent="0.3"/>
    <row r="3201" customFormat="1" ht="13.5" x14ac:dyDescent="0.3"/>
    <row r="3202" customFormat="1" ht="13.5" x14ac:dyDescent="0.3"/>
    <row r="3203" customFormat="1" ht="13.5" x14ac:dyDescent="0.3"/>
    <row r="3204" customFormat="1" ht="13.5" x14ac:dyDescent="0.3"/>
    <row r="3205" customFormat="1" ht="13.5" x14ac:dyDescent="0.3"/>
    <row r="3206" customFormat="1" ht="13.5" x14ac:dyDescent="0.3"/>
    <row r="3207" customFormat="1" ht="13.5" x14ac:dyDescent="0.3"/>
    <row r="3208" customFormat="1" ht="13.5" x14ac:dyDescent="0.3"/>
    <row r="3209" customFormat="1" ht="13.5" x14ac:dyDescent="0.3"/>
    <row r="3210" customFormat="1" ht="13.5" x14ac:dyDescent="0.3"/>
    <row r="3211" customFormat="1" ht="13.5" x14ac:dyDescent="0.3"/>
    <row r="3212" customFormat="1" ht="13.5" x14ac:dyDescent="0.3"/>
    <row r="3213" customFormat="1" ht="13.5" x14ac:dyDescent="0.3"/>
    <row r="3214" customFormat="1" ht="13.5" x14ac:dyDescent="0.3"/>
    <row r="3215" customFormat="1" ht="13.5" x14ac:dyDescent="0.3"/>
    <row r="3216" customFormat="1" ht="13.5" x14ac:dyDescent="0.3"/>
    <row r="3217" customFormat="1" ht="13.5" x14ac:dyDescent="0.3"/>
    <row r="3218" customFormat="1" ht="13.5" x14ac:dyDescent="0.3"/>
    <row r="3219" customFormat="1" ht="13.5" x14ac:dyDescent="0.3"/>
    <row r="3220" customFormat="1" ht="13.5" x14ac:dyDescent="0.3"/>
    <row r="3221" customFormat="1" ht="13.5" x14ac:dyDescent="0.3"/>
    <row r="3222" customFormat="1" ht="13.5" x14ac:dyDescent="0.3"/>
    <row r="3223" customFormat="1" ht="13.5" x14ac:dyDescent="0.3"/>
    <row r="3224" customFormat="1" ht="13.5" x14ac:dyDescent="0.3"/>
    <row r="3225" customFormat="1" ht="13.5" x14ac:dyDescent="0.3"/>
    <row r="3226" customFormat="1" ht="13.5" x14ac:dyDescent="0.3"/>
    <row r="3227" customFormat="1" ht="13.5" x14ac:dyDescent="0.3"/>
    <row r="3228" customFormat="1" ht="13.5" x14ac:dyDescent="0.3"/>
    <row r="3229" customFormat="1" ht="13.5" x14ac:dyDescent="0.3"/>
    <row r="3230" customFormat="1" ht="13.5" x14ac:dyDescent="0.3"/>
    <row r="3231" customFormat="1" ht="13.5" x14ac:dyDescent="0.3"/>
    <row r="3232" customFormat="1" ht="13.5" x14ac:dyDescent="0.3"/>
    <row r="3233" customFormat="1" ht="13.5" x14ac:dyDescent="0.3"/>
    <row r="3234" customFormat="1" ht="13.5" x14ac:dyDescent="0.3"/>
    <row r="3235" customFormat="1" ht="13.5" x14ac:dyDescent="0.3"/>
    <row r="3236" customFormat="1" ht="13.5" x14ac:dyDescent="0.3"/>
    <row r="3237" customFormat="1" ht="13.5" x14ac:dyDescent="0.3"/>
    <row r="3238" customFormat="1" ht="13.5" x14ac:dyDescent="0.3"/>
    <row r="3239" customFormat="1" ht="13.5" x14ac:dyDescent="0.3"/>
    <row r="3240" customFormat="1" ht="13.5" x14ac:dyDescent="0.3"/>
    <row r="3241" customFormat="1" ht="13.5" x14ac:dyDescent="0.3"/>
    <row r="3242" customFormat="1" ht="13.5" x14ac:dyDescent="0.3"/>
    <row r="3243" customFormat="1" ht="13.5" x14ac:dyDescent="0.3"/>
    <row r="3244" customFormat="1" ht="13.5" x14ac:dyDescent="0.3"/>
    <row r="3245" customFormat="1" ht="13.5" x14ac:dyDescent="0.3"/>
    <row r="3246" customFormat="1" ht="13.5" x14ac:dyDescent="0.3"/>
    <row r="3247" customFormat="1" ht="13.5" x14ac:dyDescent="0.3"/>
    <row r="3248" customFormat="1" ht="13.5" x14ac:dyDescent="0.3"/>
    <row r="3249" customFormat="1" ht="13.5" x14ac:dyDescent="0.3"/>
    <row r="3250" customFormat="1" ht="13.5" x14ac:dyDescent="0.3"/>
    <row r="3251" customFormat="1" ht="13.5" x14ac:dyDescent="0.3"/>
    <row r="3252" customFormat="1" ht="13.5" x14ac:dyDescent="0.3"/>
    <row r="3253" customFormat="1" ht="13.5" x14ac:dyDescent="0.3"/>
    <row r="3254" customFormat="1" ht="13.5" x14ac:dyDescent="0.3"/>
    <row r="3255" customFormat="1" ht="13.5" x14ac:dyDescent="0.3"/>
    <row r="3256" customFormat="1" ht="13.5" x14ac:dyDescent="0.3"/>
    <row r="3257" customFormat="1" ht="13.5" x14ac:dyDescent="0.3"/>
    <row r="3258" customFormat="1" ht="13.5" x14ac:dyDescent="0.3"/>
    <row r="3259" customFormat="1" ht="13.5" x14ac:dyDescent="0.3"/>
    <row r="3260" customFormat="1" ht="13.5" x14ac:dyDescent="0.3"/>
    <row r="3261" customFormat="1" ht="13.5" x14ac:dyDescent="0.3"/>
    <row r="3262" customFormat="1" ht="13.5" x14ac:dyDescent="0.3"/>
    <row r="3263" customFormat="1" ht="13.5" x14ac:dyDescent="0.3"/>
    <row r="3264" customFormat="1" ht="13.5" x14ac:dyDescent="0.3"/>
    <row r="3265" customFormat="1" ht="13.5" x14ac:dyDescent="0.3"/>
    <row r="3266" customFormat="1" ht="13.5" x14ac:dyDescent="0.3"/>
    <row r="3267" customFormat="1" ht="13.5" x14ac:dyDescent="0.3"/>
    <row r="3268" customFormat="1" ht="13.5" x14ac:dyDescent="0.3"/>
    <row r="3269" customFormat="1" ht="13.5" x14ac:dyDescent="0.3"/>
    <row r="3270" customFormat="1" ht="13.5" x14ac:dyDescent="0.3"/>
    <row r="3271" customFormat="1" ht="13.5" x14ac:dyDescent="0.3"/>
    <row r="3272" customFormat="1" ht="13.5" x14ac:dyDescent="0.3"/>
    <row r="3273" customFormat="1" ht="13.5" x14ac:dyDescent="0.3"/>
    <row r="3274" customFormat="1" ht="13.5" x14ac:dyDescent="0.3"/>
    <row r="3275" customFormat="1" ht="13.5" x14ac:dyDescent="0.3"/>
    <row r="3276" customFormat="1" ht="13.5" x14ac:dyDescent="0.3"/>
    <row r="3277" customFormat="1" ht="13.5" x14ac:dyDescent="0.3"/>
    <row r="3278" customFormat="1" ht="13.5" x14ac:dyDescent="0.3"/>
    <row r="3279" customFormat="1" ht="13.5" x14ac:dyDescent="0.3"/>
    <row r="3280" customFormat="1" ht="13.5" x14ac:dyDescent="0.3"/>
    <row r="3281" customFormat="1" ht="13.5" x14ac:dyDescent="0.3"/>
    <row r="3282" customFormat="1" ht="13.5" x14ac:dyDescent="0.3"/>
    <row r="3283" customFormat="1" ht="13.5" x14ac:dyDescent="0.3"/>
    <row r="3284" customFormat="1" ht="13.5" x14ac:dyDescent="0.3"/>
    <row r="3285" customFormat="1" ht="13.5" x14ac:dyDescent="0.3"/>
    <row r="3286" customFormat="1" ht="13.5" x14ac:dyDescent="0.3"/>
    <row r="3287" customFormat="1" ht="13.5" x14ac:dyDescent="0.3"/>
    <row r="3288" customFormat="1" ht="13.5" x14ac:dyDescent="0.3"/>
    <row r="3289" customFormat="1" ht="13.5" x14ac:dyDescent="0.3"/>
    <row r="3290" customFormat="1" ht="13.5" x14ac:dyDescent="0.3"/>
    <row r="3291" customFormat="1" ht="13.5" x14ac:dyDescent="0.3"/>
    <row r="3292" customFormat="1" ht="13.5" x14ac:dyDescent="0.3"/>
    <row r="3293" customFormat="1" ht="13.5" x14ac:dyDescent="0.3"/>
    <row r="3294" customFormat="1" ht="13.5" x14ac:dyDescent="0.3"/>
    <row r="3295" customFormat="1" ht="13.5" x14ac:dyDescent="0.3"/>
    <row r="3296" customFormat="1" ht="13.5" x14ac:dyDescent="0.3"/>
    <row r="3297" customFormat="1" ht="13.5" x14ac:dyDescent="0.3"/>
    <row r="3298" customFormat="1" ht="13.5" x14ac:dyDescent="0.3"/>
    <row r="3299" customFormat="1" ht="13.5" x14ac:dyDescent="0.3"/>
    <row r="3300" customFormat="1" ht="13.5" x14ac:dyDescent="0.3"/>
    <row r="3301" customFormat="1" ht="13.5" x14ac:dyDescent="0.3"/>
    <row r="3302" customFormat="1" ht="13.5" x14ac:dyDescent="0.3"/>
    <row r="3303" customFormat="1" ht="13.5" x14ac:dyDescent="0.3"/>
    <row r="3304" customFormat="1" ht="13.5" x14ac:dyDescent="0.3"/>
    <row r="3305" customFormat="1" ht="13.5" x14ac:dyDescent="0.3"/>
    <row r="3306" customFormat="1" ht="13.5" x14ac:dyDescent="0.3"/>
    <row r="3307" customFormat="1" ht="13.5" x14ac:dyDescent="0.3"/>
    <row r="3308" customFormat="1" ht="13.5" x14ac:dyDescent="0.3"/>
    <row r="3309" customFormat="1" ht="13.5" x14ac:dyDescent="0.3"/>
    <row r="3310" customFormat="1" ht="13.5" x14ac:dyDescent="0.3"/>
    <row r="3311" customFormat="1" ht="13.5" x14ac:dyDescent="0.3"/>
    <row r="3312" customFormat="1" ht="13.5" x14ac:dyDescent="0.3"/>
    <row r="3313" customFormat="1" ht="13.5" x14ac:dyDescent="0.3"/>
    <row r="3314" customFormat="1" ht="13.5" x14ac:dyDescent="0.3"/>
    <row r="3315" customFormat="1" ht="13.5" x14ac:dyDescent="0.3"/>
    <row r="3316" customFormat="1" ht="13.5" x14ac:dyDescent="0.3"/>
    <row r="3317" customFormat="1" ht="13.5" x14ac:dyDescent="0.3"/>
    <row r="3318" customFormat="1" ht="13.5" x14ac:dyDescent="0.3"/>
    <row r="3319" customFormat="1" ht="13.5" x14ac:dyDescent="0.3"/>
    <row r="3320" customFormat="1" ht="13.5" x14ac:dyDescent="0.3"/>
    <row r="3321" customFormat="1" ht="13.5" x14ac:dyDescent="0.3"/>
    <row r="3322" customFormat="1" ht="13.5" x14ac:dyDescent="0.3"/>
    <row r="3323" customFormat="1" ht="13.5" x14ac:dyDescent="0.3"/>
    <row r="3324" customFormat="1" ht="13.5" x14ac:dyDescent="0.3"/>
    <row r="3325" customFormat="1" ht="13.5" x14ac:dyDescent="0.3"/>
    <row r="3326" customFormat="1" ht="13.5" x14ac:dyDescent="0.3"/>
    <row r="3327" customFormat="1" ht="13.5" x14ac:dyDescent="0.3"/>
    <row r="3328" customFormat="1" ht="13.5" x14ac:dyDescent="0.3"/>
    <row r="3329" customFormat="1" ht="13.5" x14ac:dyDescent="0.3"/>
    <row r="3330" customFormat="1" ht="13.5" x14ac:dyDescent="0.3"/>
    <row r="3331" customFormat="1" ht="13.5" x14ac:dyDescent="0.3"/>
    <row r="3332" customFormat="1" ht="13.5" x14ac:dyDescent="0.3"/>
    <row r="3333" customFormat="1" ht="13.5" x14ac:dyDescent="0.3"/>
    <row r="3334" customFormat="1" ht="13.5" x14ac:dyDescent="0.3"/>
    <row r="3335" customFormat="1" ht="13.5" x14ac:dyDescent="0.3"/>
    <row r="3336" customFormat="1" ht="13.5" x14ac:dyDescent="0.3"/>
    <row r="3337" customFormat="1" ht="13.5" x14ac:dyDescent="0.3"/>
    <row r="3338" customFormat="1" ht="13.5" x14ac:dyDescent="0.3"/>
    <row r="3339" customFormat="1" ht="13.5" x14ac:dyDescent="0.3"/>
    <row r="3340" customFormat="1" ht="13.5" x14ac:dyDescent="0.3"/>
    <row r="3341" customFormat="1" ht="13.5" x14ac:dyDescent="0.3"/>
    <row r="3342" customFormat="1" ht="13.5" x14ac:dyDescent="0.3"/>
    <row r="3343" customFormat="1" ht="13.5" x14ac:dyDescent="0.3"/>
    <row r="3344" customFormat="1" ht="13.5" x14ac:dyDescent="0.3"/>
    <row r="3345" customFormat="1" ht="13.5" x14ac:dyDescent="0.3"/>
    <row r="3346" customFormat="1" ht="13.5" x14ac:dyDescent="0.3"/>
    <row r="3347" customFormat="1" ht="13.5" x14ac:dyDescent="0.3"/>
    <row r="3348" customFormat="1" ht="13.5" x14ac:dyDescent="0.3"/>
    <row r="3349" customFormat="1" ht="13.5" x14ac:dyDescent="0.3"/>
    <row r="3350" customFormat="1" ht="13.5" x14ac:dyDescent="0.3"/>
    <row r="3351" customFormat="1" ht="13.5" x14ac:dyDescent="0.3"/>
    <row r="3352" customFormat="1" ht="13.5" x14ac:dyDescent="0.3"/>
    <row r="3353" customFormat="1" ht="13.5" x14ac:dyDescent="0.3"/>
    <row r="3354" customFormat="1" ht="13.5" x14ac:dyDescent="0.3"/>
    <row r="3355" customFormat="1" ht="13.5" x14ac:dyDescent="0.3"/>
    <row r="3356" customFormat="1" ht="13.5" x14ac:dyDescent="0.3"/>
    <row r="3357" customFormat="1" ht="13.5" x14ac:dyDescent="0.3"/>
    <row r="3358" customFormat="1" ht="13.5" x14ac:dyDescent="0.3"/>
    <row r="3359" customFormat="1" ht="13.5" x14ac:dyDescent="0.3"/>
    <row r="3360" customFormat="1" ht="13.5" x14ac:dyDescent="0.3"/>
    <row r="3361" customFormat="1" ht="13.5" x14ac:dyDescent="0.3"/>
    <row r="3362" customFormat="1" ht="13.5" x14ac:dyDescent="0.3"/>
    <row r="3363" customFormat="1" ht="13.5" x14ac:dyDescent="0.3"/>
    <row r="3364" customFormat="1" ht="13.5" x14ac:dyDescent="0.3"/>
    <row r="3365" customFormat="1" ht="13.5" x14ac:dyDescent="0.3"/>
    <row r="3366" customFormat="1" ht="13.5" x14ac:dyDescent="0.3"/>
    <row r="3367" customFormat="1" ht="13.5" x14ac:dyDescent="0.3"/>
    <row r="3368" customFormat="1" ht="13.5" x14ac:dyDescent="0.3"/>
    <row r="3369" customFormat="1" ht="13.5" x14ac:dyDescent="0.3"/>
    <row r="3370" customFormat="1" ht="13.5" x14ac:dyDescent="0.3"/>
    <row r="3371" customFormat="1" ht="13.5" x14ac:dyDescent="0.3"/>
    <row r="3372" customFormat="1" ht="13.5" x14ac:dyDescent="0.3"/>
    <row r="3373" customFormat="1" ht="13.5" x14ac:dyDescent="0.3"/>
    <row r="3374" customFormat="1" ht="13.5" x14ac:dyDescent="0.3"/>
    <row r="3375" customFormat="1" ht="13.5" x14ac:dyDescent="0.3"/>
    <row r="3376" customFormat="1" ht="13.5" x14ac:dyDescent="0.3"/>
    <row r="3377" customFormat="1" ht="13.5" x14ac:dyDescent="0.3"/>
    <row r="3378" customFormat="1" ht="13.5" x14ac:dyDescent="0.3"/>
    <row r="3379" customFormat="1" ht="13.5" x14ac:dyDescent="0.3"/>
    <row r="3380" customFormat="1" ht="13.5" x14ac:dyDescent="0.3"/>
    <row r="3381" customFormat="1" ht="13.5" x14ac:dyDescent="0.3"/>
    <row r="3382" customFormat="1" ht="13.5" x14ac:dyDescent="0.3"/>
    <row r="3383" customFormat="1" ht="13.5" x14ac:dyDescent="0.3"/>
    <row r="3384" customFormat="1" ht="13.5" x14ac:dyDescent="0.3"/>
    <row r="3385" customFormat="1" ht="13.5" x14ac:dyDescent="0.3"/>
    <row r="3386" customFormat="1" ht="13.5" x14ac:dyDescent="0.3"/>
    <row r="3387" customFormat="1" ht="13.5" x14ac:dyDescent="0.3"/>
    <row r="3388" customFormat="1" ht="13.5" x14ac:dyDescent="0.3"/>
    <row r="3389" customFormat="1" ht="13.5" x14ac:dyDescent="0.3"/>
    <row r="3390" customFormat="1" ht="13.5" x14ac:dyDescent="0.3"/>
    <row r="3391" customFormat="1" ht="13.5" x14ac:dyDescent="0.3"/>
    <row r="3392" customFormat="1" ht="13.5" x14ac:dyDescent="0.3"/>
    <row r="3393" customFormat="1" ht="13.5" x14ac:dyDescent="0.3"/>
    <row r="3394" customFormat="1" ht="13.5" x14ac:dyDescent="0.3"/>
    <row r="3395" customFormat="1" ht="13.5" x14ac:dyDescent="0.3"/>
    <row r="3396" customFormat="1" ht="13.5" x14ac:dyDescent="0.3"/>
    <row r="3397" customFormat="1" ht="13.5" x14ac:dyDescent="0.3"/>
    <row r="3398" customFormat="1" ht="13.5" x14ac:dyDescent="0.3"/>
    <row r="3399" customFormat="1" ht="13.5" x14ac:dyDescent="0.3"/>
    <row r="3400" customFormat="1" ht="13.5" x14ac:dyDescent="0.3"/>
    <row r="3401" customFormat="1" ht="13.5" x14ac:dyDescent="0.3"/>
    <row r="3402" customFormat="1" ht="13.5" x14ac:dyDescent="0.3"/>
    <row r="3403" customFormat="1" ht="13.5" x14ac:dyDescent="0.3"/>
    <row r="3404" customFormat="1" ht="13.5" x14ac:dyDescent="0.3"/>
    <row r="3405" customFormat="1" ht="13.5" x14ac:dyDescent="0.3"/>
    <row r="3406" customFormat="1" ht="13.5" x14ac:dyDescent="0.3"/>
    <row r="3407" customFormat="1" ht="13.5" x14ac:dyDescent="0.3"/>
    <row r="3408" customFormat="1" ht="13.5" x14ac:dyDescent="0.3"/>
    <row r="3409" customFormat="1" ht="13.5" x14ac:dyDescent="0.3"/>
    <row r="3410" customFormat="1" ht="13.5" x14ac:dyDescent="0.3"/>
    <row r="3411" customFormat="1" ht="13.5" x14ac:dyDescent="0.3"/>
    <row r="3412" customFormat="1" ht="13.5" x14ac:dyDescent="0.3"/>
    <row r="3413" customFormat="1" ht="13.5" x14ac:dyDescent="0.3"/>
    <row r="3414" customFormat="1" ht="13.5" x14ac:dyDescent="0.3"/>
    <row r="3415" customFormat="1" ht="13.5" x14ac:dyDescent="0.3"/>
    <row r="3416" customFormat="1" ht="13.5" x14ac:dyDescent="0.3"/>
    <row r="3417" customFormat="1" ht="13.5" x14ac:dyDescent="0.3"/>
    <row r="3418" customFormat="1" ht="13.5" x14ac:dyDescent="0.3"/>
    <row r="3419" customFormat="1" ht="13.5" x14ac:dyDescent="0.3"/>
    <row r="3420" customFormat="1" ht="13.5" x14ac:dyDescent="0.3"/>
    <row r="3421" customFormat="1" ht="13.5" x14ac:dyDescent="0.3"/>
    <row r="3422" customFormat="1" ht="13.5" x14ac:dyDescent="0.3"/>
    <row r="3423" customFormat="1" ht="13.5" x14ac:dyDescent="0.3"/>
    <row r="3424" customFormat="1" ht="13.5" x14ac:dyDescent="0.3"/>
    <row r="3425" customFormat="1" ht="13.5" x14ac:dyDescent="0.3"/>
    <row r="3426" customFormat="1" ht="13.5" x14ac:dyDescent="0.3"/>
    <row r="3427" customFormat="1" ht="13.5" x14ac:dyDescent="0.3"/>
    <row r="3428" customFormat="1" ht="13.5" x14ac:dyDescent="0.3"/>
    <row r="3429" customFormat="1" ht="13.5" x14ac:dyDescent="0.3"/>
    <row r="3430" customFormat="1" ht="13.5" x14ac:dyDescent="0.3"/>
    <row r="3431" customFormat="1" ht="13.5" x14ac:dyDescent="0.3"/>
    <row r="3432" customFormat="1" ht="13.5" x14ac:dyDescent="0.3"/>
    <row r="3433" customFormat="1" ht="13.5" x14ac:dyDescent="0.3"/>
    <row r="3434" customFormat="1" ht="13.5" x14ac:dyDescent="0.3"/>
    <row r="3435" customFormat="1" ht="13.5" x14ac:dyDescent="0.3"/>
    <row r="3436" customFormat="1" ht="13.5" x14ac:dyDescent="0.3"/>
    <row r="3437" customFormat="1" ht="13.5" x14ac:dyDescent="0.3"/>
    <row r="3438" customFormat="1" ht="13.5" x14ac:dyDescent="0.3"/>
    <row r="3439" customFormat="1" ht="13.5" x14ac:dyDescent="0.3"/>
    <row r="3440" customFormat="1" ht="13.5" x14ac:dyDescent="0.3"/>
    <row r="3441" customFormat="1" ht="13.5" x14ac:dyDescent="0.3"/>
    <row r="3442" customFormat="1" ht="13.5" x14ac:dyDescent="0.3"/>
    <row r="3443" customFormat="1" ht="13.5" x14ac:dyDescent="0.3"/>
    <row r="3444" customFormat="1" ht="13.5" x14ac:dyDescent="0.3"/>
    <row r="3445" customFormat="1" ht="13.5" x14ac:dyDescent="0.3"/>
    <row r="3446" customFormat="1" ht="13.5" x14ac:dyDescent="0.3"/>
    <row r="3447" customFormat="1" ht="13.5" x14ac:dyDescent="0.3"/>
    <row r="3448" customFormat="1" ht="13.5" x14ac:dyDescent="0.3"/>
    <row r="3449" customFormat="1" ht="13.5" x14ac:dyDescent="0.3"/>
    <row r="3450" customFormat="1" ht="13.5" x14ac:dyDescent="0.3"/>
    <row r="3451" customFormat="1" ht="13.5" x14ac:dyDescent="0.3"/>
    <row r="3452" customFormat="1" ht="13.5" x14ac:dyDescent="0.3"/>
    <row r="3453" customFormat="1" ht="13.5" x14ac:dyDescent="0.3"/>
    <row r="3454" customFormat="1" ht="13.5" x14ac:dyDescent="0.3"/>
    <row r="3455" customFormat="1" ht="13.5" x14ac:dyDescent="0.3"/>
    <row r="3456" customFormat="1" ht="13.5" x14ac:dyDescent="0.3"/>
    <row r="3457" customFormat="1" ht="13.5" x14ac:dyDescent="0.3"/>
    <row r="3458" customFormat="1" ht="13.5" x14ac:dyDescent="0.3"/>
    <row r="3459" customFormat="1" ht="13.5" x14ac:dyDescent="0.3"/>
    <row r="3460" customFormat="1" ht="13.5" x14ac:dyDescent="0.3"/>
    <row r="3461" customFormat="1" ht="13.5" x14ac:dyDescent="0.3"/>
    <row r="3462" customFormat="1" ht="13.5" x14ac:dyDescent="0.3"/>
    <row r="3463" customFormat="1" ht="13.5" x14ac:dyDescent="0.3"/>
    <row r="3464" customFormat="1" ht="13.5" x14ac:dyDescent="0.3"/>
    <row r="3465" customFormat="1" ht="13.5" x14ac:dyDescent="0.3"/>
    <row r="3466" customFormat="1" ht="13.5" x14ac:dyDescent="0.3"/>
    <row r="3467" customFormat="1" ht="13.5" x14ac:dyDescent="0.3"/>
    <row r="3468" customFormat="1" ht="13.5" x14ac:dyDescent="0.3"/>
    <row r="3469" customFormat="1" ht="13.5" x14ac:dyDescent="0.3"/>
    <row r="3470" customFormat="1" ht="13.5" x14ac:dyDescent="0.3"/>
    <row r="3471" customFormat="1" ht="13.5" x14ac:dyDescent="0.3"/>
    <row r="3472" customFormat="1" ht="13.5" x14ac:dyDescent="0.3"/>
    <row r="3473" customFormat="1" ht="13.5" x14ac:dyDescent="0.3"/>
    <row r="3474" customFormat="1" ht="13.5" x14ac:dyDescent="0.3"/>
    <row r="3475" customFormat="1" ht="13.5" x14ac:dyDescent="0.3"/>
    <row r="3476" customFormat="1" ht="13.5" x14ac:dyDescent="0.3"/>
    <row r="3477" customFormat="1" ht="13.5" x14ac:dyDescent="0.3"/>
    <row r="3478" customFormat="1" ht="13.5" x14ac:dyDescent="0.3"/>
    <row r="3479" customFormat="1" ht="13.5" x14ac:dyDescent="0.3"/>
    <row r="3480" customFormat="1" ht="13.5" x14ac:dyDescent="0.3"/>
    <row r="3481" customFormat="1" ht="13.5" x14ac:dyDescent="0.3"/>
    <row r="3482" customFormat="1" ht="13.5" x14ac:dyDescent="0.3"/>
    <row r="3483" customFormat="1" ht="13.5" x14ac:dyDescent="0.3"/>
    <row r="3484" customFormat="1" ht="13.5" x14ac:dyDescent="0.3"/>
    <row r="3485" customFormat="1" ht="13.5" x14ac:dyDescent="0.3"/>
    <row r="3486" customFormat="1" ht="13.5" x14ac:dyDescent="0.3"/>
    <row r="3487" customFormat="1" ht="13.5" x14ac:dyDescent="0.3"/>
    <row r="3488" customFormat="1" ht="13.5" x14ac:dyDescent="0.3"/>
    <row r="3489" customFormat="1" ht="13.5" x14ac:dyDescent="0.3"/>
    <row r="3490" customFormat="1" ht="13.5" x14ac:dyDescent="0.3"/>
    <row r="3491" customFormat="1" ht="13.5" x14ac:dyDescent="0.3"/>
    <row r="3492" customFormat="1" ht="13.5" x14ac:dyDescent="0.3"/>
    <row r="3493" customFormat="1" ht="13.5" x14ac:dyDescent="0.3"/>
    <row r="3494" customFormat="1" ht="13.5" x14ac:dyDescent="0.3"/>
    <row r="3495" customFormat="1" ht="13.5" x14ac:dyDescent="0.3"/>
    <row r="3496" customFormat="1" ht="13.5" x14ac:dyDescent="0.3"/>
    <row r="3497" customFormat="1" ht="13.5" x14ac:dyDescent="0.3"/>
    <row r="3498" customFormat="1" ht="13.5" x14ac:dyDescent="0.3"/>
    <row r="3499" customFormat="1" ht="13.5" x14ac:dyDescent="0.3"/>
    <row r="3500" customFormat="1" ht="13.5" x14ac:dyDescent="0.3"/>
    <row r="3501" customFormat="1" ht="13.5" x14ac:dyDescent="0.3"/>
    <row r="3502" customFormat="1" ht="13.5" x14ac:dyDescent="0.3"/>
    <row r="3503" customFormat="1" ht="13.5" x14ac:dyDescent="0.3"/>
    <row r="3504" customFormat="1" ht="13.5" x14ac:dyDescent="0.3"/>
    <row r="3505" customFormat="1" ht="13.5" x14ac:dyDescent="0.3"/>
    <row r="3506" customFormat="1" ht="13.5" x14ac:dyDescent="0.3"/>
    <row r="3507" customFormat="1" ht="13.5" x14ac:dyDescent="0.3"/>
    <row r="3508" customFormat="1" ht="13.5" x14ac:dyDescent="0.3"/>
    <row r="3509" customFormat="1" ht="13.5" x14ac:dyDescent="0.3"/>
    <row r="3510" customFormat="1" ht="13.5" x14ac:dyDescent="0.3"/>
    <row r="3511" customFormat="1" ht="13.5" x14ac:dyDescent="0.3"/>
    <row r="3512" customFormat="1" ht="13.5" x14ac:dyDescent="0.3"/>
    <row r="3513" customFormat="1" ht="13.5" x14ac:dyDescent="0.3"/>
    <row r="3514" customFormat="1" ht="13.5" x14ac:dyDescent="0.3"/>
    <row r="3515" customFormat="1" ht="13.5" x14ac:dyDescent="0.3"/>
    <row r="3516" customFormat="1" ht="13.5" x14ac:dyDescent="0.3"/>
    <row r="3517" customFormat="1" ht="13.5" x14ac:dyDescent="0.3"/>
    <row r="3518" customFormat="1" ht="13.5" x14ac:dyDescent="0.3"/>
    <row r="3519" customFormat="1" ht="13.5" x14ac:dyDescent="0.3"/>
    <row r="3520" customFormat="1" ht="13.5" x14ac:dyDescent="0.3"/>
    <row r="3521" customFormat="1" ht="13.5" x14ac:dyDescent="0.3"/>
    <row r="3522" customFormat="1" ht="13.5" x14ac:dyDescent="0.3"/>
    <row r="3523" customFormat="1" ht="13.5" x14ac:dyDescent="0.3"/>
    <row r="3524" customFormat="1" ht="13.5" x14ac:dyDescent="0.3"/>
    <row r="3525" customFormat="1" ht="13.5" x14ac:dyDescent="0.3"/>
    <row r="3526" customFormat="1" ht="13.5" x14ac:dyDescent="0.3"/>
    <row r="3527" customFormat="1" ht="13.5" x14ac:dyDescent="0.3"/>
    <row r="3528" customFormat="1" ht="13.5" x14ac:dyDescent="0.3"/>
    <row r="3529" customFormat="1" ht="13.5" x14ac:dyDescent="0.3"/>
    <row r="3530" customFormat="1" ht="13.5" x14ac:dyDescent="0.3"/>
    <row r="3531" customFormat="1" ht="13.5" x14ac:dyDescent="0.3"/>
    <row r="3532" customFormat="1" ht="13.5" x14ac:dyDescent="0.3"/>
    <row r="3533" customFormat="1" ht="13.5" x14ac:dyDescent="0.3"/>
    <row r="3534" customFormat="1" ht="13.5" x14ac:dyDescent="0.3"/>
    <row r="3535" customFormat="1" ht="13.5" x14ac:dyDescent="0.3"/>
    <row r="3536" customFormat="1" ht="13.5" x14ac:dyDescent="0.3"/>
    <row r="3537" customFormat="1" ht="13.5" x14ac:dyDescent="0.3"/>
    <row r="3538" customFormat="1" ht="13.5" x14ac:dyDescent="0.3"/>
    <row r="3539" customFormat="1" ht="13.5" x14ac:dyDescent="0.3"/>
    <row r="3540" customFormat="1" ht="13.5" x14ac:dyDescent="0.3"/>
    <row r="3541" customFormat="1" ht="13.5" x14ac:dyDescent="0.3"/>
    <row r="3542" customFormat="1" ht="13.5" x14ac:dyDescent="0.3"/>
    <row r="3543" customFormat="1" ht="13.5" x14ac:dyDescent="0.3"/>
    <row r="3544" customFormat="1" ht="13.5" x14ac:dyDescent="0.3"/>
    <row r="3545" customFormat="1" ht="13.5" x14ac:dyDescent="0.3"/>
    <row r="3546" customFormat="1" ht="13.5" x14ac:dyDescent="0.3"/>
    <row r="3547" customFormat="1" ht="13.5" x14ac:dyDescent="0.3"/>
    <row r="3548" customFormat="1" ht="13.5" x14ac:dyDescent="0.3"/>
    <row r="3549" customFormat="1" ht="13.5" x14ac:dyDescent="0.3"/>
    <row r="3550" customFormat="1" ht="13.5" x14ac:dyDescent="0.3"/>
    <row r="3551" customFormat="1" ht="13.5" x14ac:dyDescent="0.3"/>
    <row r="3552" customFormat="1" ht="13.5" x14ac:dyDescent="0.3"/>
    <row r="3553" customFormat="1" ht="13.5" x14ac:dyDescent="0.3"/>
    <row r="3554" customFormat="1" ht="13.5" x14ac:dyDescent="0.3"/>
    <row r="3555" customFormat="1" ht="13.5" x14ac:dyDescent="0.3"/>
    <row r="3556" customFormat="1" ht="13.5" x14ac:dyDescent="0.3"/>
    <row r="3557" customFormat="1" ht="13.5" x14ac:dyDescent="0.3"/>
    <row r="3558" customFormat="1" ht="13.5" x14ac:dyDescent="0.3"/>
    <row r="3559" customFormat="1" ht="13.5" x14ac:dyDescent="0.3"/>
    <row r="3560" customFormat="1" ht="13.5" x14ac:dyDescent="0.3"/>
    <row r="3561" customFormat="1" ht="13.5" x14ac:dyDescent="0.3"/>
    <row r="3562" customFormat="1" ht="13.5" x14ac:dyDescent="0.3"/>
    <row r="3563" customFormat="1" ht="13.5" x14ac:dyDescent="0.3"/>
    <row r="3564" customFormat="1" ht="13.5" x14ac:dyDescent="0.3"/>
    <row r="3565" customFormat="1" ht="13.5" x14ac:dyDescent="0.3"/>
    <row r="3566" customFormat="1" ht="13.5" x14ac:dyDescent="0.3"/>
    <row r="3567" customFormat="1" ht="13.5" x14ac:dyDescent="0.3"/>
    <row r="3568" customFormat="1" ht="13.5" x14ac:dyDescent="0.3"/>
    <row r="3569" customFormat="1" ht="13.5" x14ac:dyDescent="0.3"/>
    <row r="3570" customFormat="1" ht="13.5" x14ac:dyDescent="0.3"/>
    <row r="3571" customFormat="1" ht="13.5" x14ac:dyDescent="0.3"/>
    <row r="3572" customFormat="1" ht="13.5" x14ac:dyDescent="0.3"/>
    <row r="3573" customFormat="1" ht="13.5" x14ac:dyDescent="0.3"/>
    <row r="3574" customFormat="1" ht="13.5" x14ac:dyDescent="0.3"/>
    <row r="3575" customFormat="1" ht="13.5" x14ac:dyDescent="0.3"/>
    <row r="3576" customFormat="1" ht="13.5" x14ac:dyDescent="0.3"/>
    <row r="3577" customFormat="1" ht="13.5" x14ac:dyDescent="0.3"/>
    <row r="3578" customFormat="1" ht="13.5" x14ac:dyDescent="0.3"/>
    <row r="3579" customFormat="1" ht="13.5" x14ac:dyDescent="0.3"/>
    <row r="3580" customFormat="1" ht="13.5" x14ac:dyDescent="0.3"/>
    <row r="3581" customFormat="1" ht="13.5" x14ac:dyDescent="0.3"/>
    <row r="3582" customFormat="1" ht="13.5" x14ac:dyDescent="0.3"/>
    <row r="3583" customFormat="1" ht="13.5" x14ac:dyDescent="0.3"/>
    <row r="3584" customFormat="1" ht="13.5" x14ac:dyDescent="0.3"/>
    <row r="3585" customFormat="1" ht="13.5" x14ac:dyDescent="0.3"/>
    <row r="3586" customFormat="1" ht="13.5" x14ac:dyDescent="0.3"/>
    <row r="3587" customFormat="1" ht="13.5" x14ac:dyDescent="0.3"/>
    <row r="3588" customFormat="1" ht="13.5" x14ac:dyDescent="0.3"/>
    <row r="3589" customFormat="1" ht="13.5" x14ac:dyDescent="0.3"/>
    <row r="3590" customFormat="1" ht="13.5" x14ac:dyDescent="0.3"/>
    <row r="3591" customFormat="1" ht="13.5" x14ac:dyDescent="0.3"/>
    <row r="3592" customFormat="1" ht="13.5" x14ac:dyDescent="0.3"/>
    <row r="3593" customFormat="1" ht="13.5" x14ac:dyDescent="0.3"/>
    <row r="3594" customFormat="1" ht="13.5" x14ac:dyDescent="0.3"/>
    <row r="3595" customFormat="1" ht="13.5" x14ac:dyDescent="0.3"/>
    <row r="3596" customFormat="1" ht="13.5" x14ac:dyDescent="0.3"/>
    <row r="3597" customFormat="1" ht="13.5" x14ac:dyDescent="0.3"/>
    <row r="3598" customFormat="1" ht="13.5" x14ac:dyDescent="0.3"/>
    <row r="3599" customFormat="1" ht="13.5" x14ac:dyDescent="0.3"/>
    <row r="3600" customFormat="1" ht="13.5" x14ac:dyDescent="0.3"/>
    <row r="3601" customFormat="1" ht="13.5" x14ac:dyDescent="0.3"/>
    <row r="3602" customFormat="1" ht="13.5" x14ac:dyDescent="0.3"/>
    <row r="3603" customFormat="1" ht="13.5" x14ac:dyDescent="0.3"/>
    <row r="3604" customFormat="1" ht="13.5" x14ac:dyDescent="0.3"/>
    <row r="3605" customFormat="1" ht="13.5" x14ac:dyDescent="0.3"/>
    <row r="3606" customFormat="1" ht="13.5" x14ac:dyDescent="0.3"/>
    <row r="3607" customFormat="1" ht="13.5" x14ac:dyDescent="0.3"/>
    <row r="3608" customFormat="1" ht="13.5" x14ac:dyDescent="0.3"/>
    <row r="3609" customFormat="1" ht="13.5" x14ac:dyDescent="0.3"/>
    <row r="3610" customFormat="1" ht="13.5" x14ac:dyDescent="0.3"/>
    <row r="3611" customFormat="1" ht="13.5" x14ac:dyDescent="0.3"/>
    <row r="3612" customFormat="1" ht="13.5" x14ac:dyDescent="0.3"/>
    <row r="3613" customFormat="1" ht="13.5" x14ac:dyDescent="0.3"/>
    <row r="3614" customFormat="1" ht="13.5" x14ac:dyDescent="0.3"/>
    <row r="3615" customFormat="1" ht="13.5" x14ac:dyDescent="0.3"/>
    <row r="3616" customFormat="1" ht="13.5" x14ac:dyDescent="0.3"/>
    <row r="3617" customFormat="1" ht="13.5" x14ac:dyDescent="0.3"/>
    <row r="3618" customFormat="1" ht="13.5" x14ac:dyDescent="0.3"/>
    <row r="3619" customFormat="1" ht="13.5" x14ac:dyDescent="0.3"/>
    <row r="3620" customFormat="1" ht="13.5" x14ac:dyDescent="0.3"/>
    <row r="3621" customFormat="1" ht="13.5" x14ac:dyDescent="0.3"/>
    <row r="3622" customFormat="1" ht="13.5" x14ac:dyDescent="0.3"/>
    <row r="3623" customFormat="1" ht="13.5" x14ac:dyDescent="0.3"/>
    <row r="3624" customFormat="1" ht="13.5" x14ac:dyDescent="0.3"/>
    <row r="3625" customFormat="1" ht="13.5" x14ac:dyDescent="0.3"/>
    <row r="3626" customFormat="1" ht="13.5" x14ac:dyDescent="0.3"/>
    <row r="3627" customFormat="1" ht="13.5" x14ac:dyDescent="0.3"/>
    <row r="3628" customFormat="1" ht="13.5" x14ac:dyDescent="0.3"/>
    <row r="3629" customFormat="1" ht="13.5" x14ac:dyDescent="0.3"/>
    <row r="3630" customFormat="1" ht="13.5" x14ac:dyDescent="0.3"/>
    <row r="3631" customFormat="1" ht="13.5" x14ac:dyDescent="0.3"/>
    <row r="3632" customFormat="1" ht="13.5" x14ac:dyDescent="0.3"/>
    <row r="3633" customFormat="1" ht="13.5" x14ac:dyDescent="0.3"/>
    <row r="3634" customFormat="1" ht="13.5" x14ac:dyDescent="0.3"/>
    <row r="3635" customFormat="1" ht="13.5" x14ac:dyDescent="0.3"/>
    <row r="3636" customFormat="1" ht="13.5" x14ac:dyDescent="0.3"/>
    <row r="3637" customFormat="1" ht="13.5" x14ac:dyDescent="0.3"/>
    <row r="3638" customFormat="1" ht="13.5" x14ac:dyDescent="0.3"/>
    <row r="3639" customFormat="1" ht="13.5" x14ac:dyDescent="0.3"/>
    <row r="3640" customFormat="1" ht="13.5" x14ac:dyDescent="0.3"/>
    <row r="3641" customFormat="1" ht="13.5" x14ac:dyDescent="0.3"/>
    <row r="3642" customFormat="1" ht="13.5" x14ac:dyDescent="0.3"/>
    <row r="3643" customFormat="1" ht="13.5" x14ac:dyDescent="0.3"/>
    <row r="3644" customFormat="1" ht="13.5" x14ac:dyDescent="0.3"/>
    <row r="3645" customFormat="1" ht="13.5" x14ac:dyDescent="0.3"/>
    <row r="3646" customFormat="1" ht="13.5" x14ac:dyDescent="0.3"/>
    <row r="3647" customFormat="1" ht="13.5" x14ac:dyDescent="0.3"/>
    <row r="3648" customFormat="1" ht="13.5" x14ac:dyDescent="0.3"/>
    <row r="3649" customFormat="1" ht="13.5" x14ac:dyDescent="0.3"/>
    <row r="3650" customFormat="1" ht="13.5" x14ac:dyDescent="0.3"/>
    <row r="3651" customFormat="1" ht="13.5" x14ac:dyDescent="0.3"/>
    <row r="3652" customFormat="1" ht="13.5" x14ac:dyDescent="0.3"/>
    <row r="3653" customFormat="1" ht="13.5" x14ac:dyDescent="0.3"/>
    <row r="3654" customFormat="1" ht="13.5" x14ac:dyDescent="0.3"/>
    <row r="3655" customFormat="1" ht="13.5" x14ac:dyDescent="0.3"/>
    <row r="3656" customFormat="1" ht="13.5" x14ac:dyDescent="0.3"/>
    <row r="3657" customFormat="1" ht="13.5" x14ac:dyDescent="0.3"/>
    <row r="3658" customFormat="1" ht="13.5" x14ac:dyDescent="0.3"/>
    <row r="3659" customFormat="1" ht="13.5" x14ac:dyDescent="0.3"/>
    <row r="3660" customFormat="1" ht="13.5" x14ac:dyDescent="0.3"/>
    <row r="3661" customFormat="1" ht="13.5" x14ac:dyDescent="0.3"/>
    <row r="3662" customFormat="1" ht="13.5" x14ac:dyDescent="0.3"/>
    <row r="3663" customFormat="1" ht="13.5" x14ac:dyDescent="0.3"/>
    <row r="3664" customFormat="1" ht="13.5" x14ac:dyDescent="0.3"/>
    <row r="3665" customFormat="1" ht="13.5" x14ac:dyDescent="0.3"/>
    <row r="3666" customFormat="1" ht="13.5" x14ac:dyDescent="0.3"/>
    <row r="3667" customFormat="1" ht="13.5" x14ac:dyDescent="0.3"/>
    <row r="3668" customFormat="1" ht="13.5" x14ac:dyDescent="0.3"/>
    <row r="3669" customFormat="1" ht="13.5" x14ac:dyDescent="0.3"/>
    <row r="3670" customFormat="1" ht="13.5" x14ac:dyDescent="0.3"/>
    <row r="3671" customFormat="1" ht="13.5" x14ac:dyDescent="0.3"/>
    <row r="3672" customFormat="1" ht="13.5" x14ac:dyDescent="0.3"/>
    <row r="3673" customFormat="1" ht="13.5" x14ac:dyDescent="0.3"/>
    <row r="3674" customFormat="1" ht="13.5" x14ac:dyDescent="0.3"/>
    <row r="3675" customFormat="1" ht="13.5" x14ac:dyDescent="0.3"/>
    <row r="3676" customFormat="1" ht="13.5" x14ac:dyDescent="0.3"/>
    <row r="3677" customFormat="1" ht="13.5" x14ac:dyDescent="0.3"/>
    <row r="3678" customFormat="1" ht="13.5" x14ac:dyDescent="0.3"/>
    <row r="3679" customFormat="1" ht="13.5" x14ac:dyDescent="0.3"/>
    <row r="3680" customFormat="1" ht="13.5" x14ac:dyDescent="0.3"/>
    <row r="3681" customFormat="1" ht="13.5" x14ac:dyDescent="0.3"/>
    <row r="3682" customFormat="1" ht="13.5" x14ac:dyDescent="0.3"/>
    <row r="3683" customFormat="1" ht="13.5" x14ac:dyDescent="0.3"/>
    <row r="3684" customFormat="1" ht="13.5" x14ac:dyDescent="0.3"/>
    <row r="3685" customFormat="1" ht="13.5" x14ac:dyDescent="0.3"/>
    <row r="3686" customFormat="1" ht="13.5" x14ac:dyDescent="0.3"/>
    <row r="3687" customFormat="1" ht="13.5" x14ac:dyDescent="0.3"/>
    <row r="3688" customFormat="1" ht="13.5" x14ac:dyDescent="0.3"/>
    <row r="3689" customFormat="1" ht="13.5" x14ac:dyDescent="0.3"/>
    <row r="3690" customFormat="1" ht="13.5" x14ac:dyDescent="0.3"/>
    <row r="3691" customFormat="1" ht="13.5" x14ac:dyDescent="0.3"/>
    <row r="3692" customFormat="1" ht="13.5" x14ac:dyDescent="0.3"/>
    <row r="3693" customFormat="1" ht="13.5" x14ac:dyDescent="0.3"/>
    <row r="3694" customFormat="1" ht="13.5" x14ac:dyDescent="0.3"/>
    <row r="3695" customFormat="1" ht="13.5" x14ac:dyDescent="0.3"/>
    <row r="3696" customFormat="1" ht="13.5" x14ac:dyDescent="0.3"/>
    <row r="3697" customFormat="1" ht="13.5" x14ac:dyDescent="0.3"/>
    <row r="3698" customFormat="1" ht="13.5" x14ac:dyDescent="0.3"/>
    <row r="3699" customFormat="1" ht="13.5" x14ac:dyDescent="0.3"/>
    <row r="3700" customFormat="1" ht="13.5" x14ac:dyDescent="0.3"/>
    <row r="3701" customFormat="1" ht="13.5" x14ac:dyDescent="0.3"/>
    <row r="3702" customFormat="1" ht="13.5" x14ac:dyDescent="0.3"/>
    <row r="3703" customFormat="1" ht="13.5" x14ac:dyDescent="0.3"/>
    <row r="3704" customFormat="1" ht="13.5" x14ac:dyDescent="0.3"/>
    <row r="3705" customFormat="1" ht="13.5" x14ac:dyDescent="0.3"/>
    <row r="3706" customFormat="1" ht="13.5" x14ac:dyDescent="0.3"/>
    <row r="3707" customFormat="1" ht="13.5" x14ac:dyDescent="0.3"/>
    <row r="3708" customFormat="1" ht="13.5" x14ac:dyDescent="0.3"/>
    <row r="3709" customFormat="1" ht="13.5" x14ac:dyDescent="0.3"/>
    <row r="3710" customFormat="1" ht="13.5" x14ac:dyDescent="0.3"/>
    <row r="3711" customFormat="1" ht="13.5" x14ac:dyDescent="0.3"/>
    <row r="3712" customFormat="1" ht="13.5" x14ac:dyDescent="0.3"/>
    <row r="3713" customFormat="1" ht="13.5" x14ac:dyDescent="0.3"/>
    <row r="3714" customFormat="1" ht="13.5" x14ac:dyDescent="0.3"/>
    <row r="3715" customFormat="1" ht="13.5" x14ac:dyDescent="0.3"/>
    <row r="3716" customFormat="1" ht="13.5" x14ac:dyDescent="0.3"/>
    <row r="3717" customFormat="1" ht="13.5" x14ac:dyDescent="0.3"/>
    <row r="3718" customFormat="1" ht="13.5" x14ac:dyDescent="0.3"/>
    <row r="3719" customFormat="1" ht="13.5" x14ac:dyDescent="0.3"/>
    <row r="3720" customFormat="1" ht="13.5" x14ac:dyDescent="0.3"/>
    <row r="3721" customFormat="1" ht="13.5" x14ac:dyDescent="0.3"/>
    <row r="3722" customFormat="1" ht="13.5" x14ac:dyDescent="0.3"/>
    <row r="3723" customFormat="1" ht="13.5" x14ac:dyDescent="0.3"/>
    <row r="3724" customFormat="1" ht="13.5" x14ac:dyDescent="0.3"/>
    <row r="3725" customFormat="1" ht="13.5" x14ac:dyDescent="0.3"/>
    <row r="3726" customFormat="1" ht="13.5" x14ac:dyDescent="0.3"/>
    <row r="3727" customFormat="1" ht="13.5" x14ac:dyDescent="0.3"/>
    <row r="3728" customFormat="1" ht="13.5" x14ac:dyDescent="0.3"/>
    <row r="3729" customFormat="1" ht="13.5" x14ac:dyDescent="0.3"/>
    <row r="3730" customFormat="1" ht="13.5" x14ac:dyDescent="0.3"/>
    <row r="3731" customFormat="1" ht="13.5" x14ac:dyDescent="0.3"/>
    <row r="3732" customFormat="1" ht="13.5" x14ac:dyDescent="0.3"/>
    <row r="3733" customFormat="1" ht="13.5" x14ac:dyDescent="0.3"/>
    <row r="3734" customFormat="1" ht="13.5" x14ac:dyDescent="0.3"/>
    <row r="3735" customFormat="1" ht="13.5" x14ac:dyDescent="0.3"/>
    <row r="3736" customFormat="1" ht="13.5" x14ac:dyDescent="0.3"/>
    <row r="3737" customFormat="1" ht="13.5" x14ac:dyDescent="0.3"/>
    <row r="3738" customFormat="1" ht="13.5" x14ac:dyDescent="0.3"/>
    <row r="3739" customFormat="1" ht="13.5" x14ac:dyDescent="0.3"/>
    <row r="3740" customFormat="1" ht="13.5" x14ac:dyDescent="0.3"/>
    <row r="3741" customFormat="1" ht="13.5" x14ac:dyDescent="0.3"/>
    <row r="3742" customFormat="1" ht="13.5" x14ac:dyDescent="0.3"/>
    <row r="3743" customFormat="1" ht="13.5" x14ac:dyDescent="0.3"/>
    <row r="3744" customFormat="1" ht="13.5" x14ac:dyDescent="0.3"/>
    <row r="3745" customFormat="1" ht="13.5" x14ac:dyDescent="0.3"/>
    <row r="3746" customFormat="1" ht="13.5" x14ac:dyDescent="0.3"/>
    <row r="3747" customFormat="1" ht="13.5" x14ac:dyDescent="0.3"/>
    <row r="3748" customFormat="1" ht="13.5" x14ac:dyDescent="0.3"/>
    <row r="3749" customFormat="1" ht="13.5" x14ac:dyDescent="0.3"/>
    <row r="3750" customFormat="1" ht="13.5" x14ac:dyDescent="0.3"/>
    <row r="3751" customFormat="1" ht="13.5" x14ac:dyDescent="0.3"/>
    <row r="3752" customFormat="1" ht="13.5" x14ac:dyDescent="0.3"/>
    <row r="3753" customFormat="1" ht="13.5" x14ac:dyDescent="0.3"/>
    <row r="3754" customFormat="1" ht="13.5" x14ac:dyDescent="0.3"/>
    <row r="3755" customFormat="1" ht="13.5" x14ac:dyDescent="0.3"/>
    <row r="3756" customFormat="1" ht="13.5" x14ac:dyDescent="0.3"/>
    <row r="3757" customFormat="1" ht="13.5" x14ac:dyDescent="0.3"/>
    <row r="3758" customFormat="1" ht="13.5" x14ac:dyDescent="0.3"/>
    <row r="3759" customFormat="1" ht="13.5" x14ac:dyDescent="0.3"/>
    <row r="3760" customFormat="1" ht="13.5" x14ac:dyDescent="0.3"/>
    <row r="3761" customFormat="1" ht="13.5" x14ac:dyDescent="0.3"/>
    <row r="3762" customFormat="1" ht="13.5" x14ac:dyDescent="0.3"/>
    <row r="3763" customFormat="1" ht="13.5" x14ac:dyDescent="0.3"/>
    <row r="3764" customFormat="1" ht="13.5" x14ac:dyDescent="0.3"/>
    <row r="3765" customFormat="1" ht="13.5" x14ac:dyDescent="0.3"/>
    <row r="3766" customFormat="1" ht="13.5" x14ac:dyDescent="0.3"/>
    <row r="3767" customFormat="1" ht="13.5" x14ac:dyDescent="0.3"/>
    <row r="3768" customFormat="1" ht="13.5" x14ac:dyDescent="0.3"/>
    <row r="3769" customFormat="1" ht="13.5" x14ac:dyDescent="0.3"/>
    <row r="3770" customFormat="1" ht="13.5" x14ac:dyDescent="0.3"/>
    <row r="3771" customFormat="1" ht="13.5" x14ac:dyDescent="0.3"/>
    <row r="3772" customFormat="1" ht="13.5" x14ac:dyDescent="0.3"/>
    <row r="3773" customFormat="1" ht="13.5" x14ac:dyDescent="0.3"/>
    <row r="3774" customFormat="1" ht="13.5" x14ac:dyDescent="0.3"/>
    <row r="3775" customFormat="1" ht="13.5" x14ac:dyDescent="0.3"/>
    <row r="3776" customFormat="1" ht="13.5" x14ac:dyDescent="0.3"/>
    <row r="3777" customFormat="1" ht="13.5" x14ac:dyDescent="0.3"/>
    <row r="3778" customFormat="1" ht="13.5" x14ac:dyDescent="0.3"/>
    <row r="3779" customFormat="1" ht="13.5" x14ac:dyDescent="0.3"/>
    <row r="3780" customFormat="1" ht="13.5" x14ac:dyDescent="0.3"/>
    <row r="3781" customFormat="1" ht="13.5" x14ac:dyDescent="0.3"/>
    <row r="3782" customFormat="1" ht="13.5" x14ac:dyDescent="0.3"/>
    <row r="3783" customFormat="1" ht="13.5" x14ac:dyDescent="0.3"/>
    <row r="3784" customFormat="1" ht="13.5" x14ac:dyDescent="0.3"/>
    <row r="3785" customFormat="1" ht="13.5" x14ac:dyDescent="0.3"/>
    <row r="3786" customFormat="1" ht="13.5" x14ac:dyDescent="0.3"/>
    <row r="3787" customFormat="1" ht="13.5" x14ac:dyDescent="0.3"/>
    <row r="3788" customFormat="1" ht="13.5" x14ac:dyDescent="0.3"/>
    <row r="3789" customFormat="1" ht="13.5" x14ac:dyDescent="0.3"/>
    <row r="3790" customFormat="1" ht="13.5" x14ac:dyDescent="0.3"/>
    <row r="3791" customFormat="1" ht="13.5" x14ac:dyDescent="0.3"/>
    <row r="3792" customFormat="1" ht="13.5" x14ac:dyDescent="0.3"/>
    <row r="3793" customFormat="1" ht="13.5" x14ac:dyDescent="0.3"/>
    <row r="3794" customFormat="1" ht="13.5" x14ac:dyDescent="0.3"/>
    <row r="3795" customFormat="1" ht="13.5" x14ac:dyDescent="0.3"/>
    <row r="3796" customFormat="1" ht="13.5" x14ac:dyDescent="0.3"/>
    <row r="3797" customFormat="1" ht="13.5" x14ac:dyDescent="0.3"/>
    <row r="3798" customFormat="1" ht="13.5" x14ac:dyDescent="0.3"/>
    <row r="3799" customFormat="1" ht="13.5" x14ac:dyDescent="0.3"/>
    <row r="3800" customFormat="1" ht="13.5" x14ac:dyDescent="0.3"/>
    <row r="3801" customFormat="1" ht="13.5" x14ac:dyDescent="0.3"/>
    <row r="3802" customFormat="1" ht="13.5" x14ac:dyDescent="0.3"/>
    <row r="3803" customFormat="1" ht="13.5" x14ac:dyDescent="0.3"/>
    <row r="3804" customFormat="1" ht="13.5" x14ac:dyDescent="0.3"/>
    <row r="3805" customFormat="1" ht="13.5" x14ac:dyDescent="0.3"/>
    <row r="3806" customFormat="1" ht="13.5" x14ac:dyDescent="0.3"/>
    <row r="3807" customFormat="1" ht="13.5" x14ac:dyDescent="0.3"/>
    <row r="3808" customFormat="1" ht="13.5" x14ac:dyDescent="0.3"/>
    <row r="3809" customFormat="1" ht="13.5" x14ac:dyDescent="0.3"/>
    <row r="3810" customFormat="1" ht="13.5" x14ac:dyDescent="0.3"/>
    <row r="3811" customFormat="1" ht="13.5" x14ac:dyDescent="0.3"/>
    <row r="3812" customFormat="1" ht="13.5" x14ac:dyDescent="0.3"/>
    <row r="3813" customFormat="1" ht="13.5" x14ac:dyDescent="0.3"/>
    <row r="3814" customFormat="1" ht="13.5" x14ac:dyDescent="0.3"/>
    <row r="3815" customFormat="1" ht="13.5" x14ac:dyDescent="0.3"/>
    <row r="3816" customFormat="1" ht="13.5" x14ac:dyDescent="0.3"/>
    <row r="3817" customFormat="1" ht="13.5" x14ac:dyDescent="0.3"/>
    <row r="3818" customFormat="1" ht="13.5" x14ac:dyDescent="0.3"/>
    <row r="3819" customFormat="1" ht="13.5" x14ac:dyDescent="0.3"/>
    <row r="3820" customFormat="1" ht="13.5" x14ac:dyDescent="0.3"/>
    <row r="3821" customFormat="1" ht="13.5" x14ac:dyDescent="0.3"/>
    <row r="3822" customFormat="1" ht="13.5" x14ac:dyDescent="0.3"/>
    <row r="3823" customFormat="1" ht="13.5" x14ac:dyDescent="0.3"/>
    <row r="3824" customFormat="1" ht="13.5" x14ac:dyDescent="0.3"/>
    <row r="3825" customFormat="1" ht="13.5" x14ac:dyDescent="0.3"/>
    <row r="3826" customFormat="1" ht="13.5" x14ac:dyDescent="0.3"/>
    <row r="3827" customFormat="1" ht="13.5" x14ac:dyDescent="0.3"/>
    <row r="3828" customFormat="1" ht="13.5" x14ac:dyDescent="0.3"/>
    <row r="3829" customFormat="1" ht="13.5" x14ac:dyDescent="0.3"/>
    <row r="3830" customFormat="1" ht="13.5" x14ac:dyDescent="0.3"/>
    <row r="3831" customFormat="1" ht="13.5" x14ac:dyDescent="0.3"/>
    <row r="3832" customFormat="1" ht="13.5" x14ac:dyDescent="0.3"/>
    <row r="3833" customFormat="1" ht="13.5" x14ac:dyDescent="0.3"/>
    <row r="3834" customFormat="1" ht="13.5" x14ac:dyDescent="0.3"/>
    <row r="3835" customFormat="1" ht="13.5" x14ac:dyDescent="0.3"/>
    <row r="3836" customFormat="1" ht="13.5" x14ac:dyDescent="0.3"/>
    <row r="3837" customFormat="1" ht="13.5" x14ac:dyDescent="0.3"/>
    <row r="3838" customFormat="1" ht="13.5" x14ac:dyDescent="0.3"/>
    <row r="3839" customFormat="1" ht="13.5" x14ac:dyDescent="0.3"/>
    <row r="3840" customFormat="1" ht="13.5" x14ac:dyDescent="0.3"/>
    <row r="3841" customFormat="1" ht="13.5" x14ac:dyDescent="0.3"/>
    <row r="3842" customFormat="1" ht="13.5" x14ac:dyDescent="0.3"/>
    <row r="3843" customFormat="1" ht="13.5" x14ac:dyDescent="0.3"/>
    <row r="3844" customFormat="1" ht="13.5" x14ac:dyDescent="0.3"/>
    <row r="3845" customFormat="1" ht="13.5" x14ac:dyDescent="0.3"/>
    <row r="3846" customFormat="1" ht="13.5" x14ac:dyDescent="0.3"/>
    <row r="3847" customFormat="1" ht="13.5" x14ac:dyDescent="0.3"/>
    <row r="3848" customFormat="1" ht="13.5" x14ac:dyDescent="0.3"/>
    <row r="3849" customFormat="1" ht="13.5" x14ac:dyDescent="0.3"/>
    <row r="3850" customFormat="1" ht="13.5" x14ac:dyDescent="0.3"/>
    <row r="3851" customFormat="1" ht="13.5" x14ac:dyDescent="0.3"/>
    <row r="3852" customFormat="1" ht="13.5" x14ac:dyDescent="0.3"/>
    <row r="3853" customFormat="1" ht="13.5" x14ac:dyDescent="0.3"/>
    <row r="3854" customFormat="1" ht="13.5" x14ac:dyDescent="0.3"/>
    <row r="3855" customFormat="1" ht="13.5" x14ac:dyDescent="0.3"/>
    <row r="3856" customFormat="1" ht="13.5" x14ac:dyDescent="0.3"/>
    <row r="3857" customFormat="1" ht="13.5" x14ac:dyDescent="0.3"/>
    <row r="3858" customFormat="1" ht="13.5" x14ac:dyDescent="0.3"/>
    <row r="3859" customFormat="1" ht="13.5" x14ac:dyDescent="0.3"/>
    <row r="3860" customFormat="1" ht="13.5" x14ac:dyDescent="0.3"/>
    <row r="3861" customFormat="1" ht="13.5" x14ac:dyDescent="0.3"/>
    <row r="3862" customFormat="1" ht="13.5" x14ac:dyDescent="0.3"/>
    <row r="3863" customFormat="1" ht="13.5" x14ac:dyDescent="0.3"/>
    <row r="3864" customFormat="1" ht="13.5" x14ac:dyDescent="0.3"/>
    <row r="3865" customFormat="1" ht="13.5" x14ac:dyDescent="0.3"/>
    <row r="3866" customFormat="1" ht="13.5" x14ac:dyDescent="0.3"/>
    <row r="3867" customFormat="1" ht="13.5" x14ac:dyDescent="0.3"/>
    <row r="3868" customFormat="1" ht="13.5" x14ac:dyDescent="0.3"/>
    <row r="3869" customFormat="1" ht="13.5" x14ac:dyDescent="0.3"/>
    <row r="3870" customFormat="1" ht="13.5" x14ac:dyDescent="0.3"/>
    <row r="3871" customFormat="1" ht="13.5" x14ac:dyDescent="0.3"/>
    <row r="3872" customFormat="1" ht="13.5" x14ac:dyDescent="0.3"/>
    <row r="3873" customFormat="1" ht="13.5" x14ac:dyDescent="0.3"/>
    <row r="3874" customFormat="1" ht="13.5" x14ac:dyDescent="0.3"/>
    <row r="3875" customFormat="1" ht="13.5" x14ac:dyDescent="0.3"/>
    <row r="3876" customFormat="1" ht="13.5" x14ac:dyDescent="0.3"/>
    <row r="3877" customFormat="1" ht="13.5" x14ac:dyDescent="0.3"/>
    <row r="3878" customFormat="1" ht="13.5" x14ac:dyDescent="0.3"/>
    <row r="3879" customFormat="1" ht="13.5" x14ac:dyDescent="0.3"/>
    <row r="3880" customFormat="1" ht="13.5" x14ac:dyDescent="0.3"/>
    <row r="3881" customFormat="1" ht="13.5" x14ac:dyDescent="0.3"/>
    <row r="3882" customFormat="1" ht="13.5" x14ac:dyDescent="0.3"/>
    <row r="3883" customFormat="1" ht="13.5" x14ac:dyDescent="0.3"/>
    <row r="3884" customFormat="1" ht="13.5" x14ac:dyDescent="0.3"/>
    <row r="3885" customFormat="1" ht="13.5" x14ac:dyDescent="0.3"/>
    <row r="3886" customFormat="1" ht="13.5" x14ac:dyDescent="0.3"/>
    <row r="3887" customFormat="1" ht="13.5" x14ac:dyDescent="0.3"/>
    <row r="3888" customFormat="1" ht="13.5" x14ac:dyDescent="0.3"/>
    <row r="3889" customFormat="1" ht="13.5" x14ac:dyDescent="0.3"/>
    <row r="3890" customFormat="1" ht="13.5" x14ac:dyDescent="0.3"/>
    <row r="3891" customFormat="1" ht="13.5" x14ac:dyDescent="0.3"/>
    <row r="3892" customFormat="1" ht="13.5" x14ac:dyDescent="0.3"/>
    <row r="3893" customFormat="1" ht="13.5" x14ac:dyDescent="0.3"/>
    <row r="3894" customFormat="1" ht="13.5" x14ac:dyDescent="0.3"/>
    <row r="3895" customFormat="1" ht="13.5" x14ac:dyDescent="0.3"/>
    <row r="3896" customFormat="1" ht="13.5" x14ac:dyDescent="0.3"/>
    <row r="3897" customFormat="1" ht="13.5" x14ac:dyDescent="0.3"/>
    <row r="3898" customFormat="1" ht="13.5" x14ac:dyDescent="0.3"/>
    <row r="3899" customFormat="1" ht="13.5" x14ac:dyDescent="0.3"/>
    <row r="3900" customFormat="1" ht="13.5" x14ac:dyDescent="0.3"/>
    <row r="3901" customFormat="1" ht="13.5" x14ac:dyDescent="0.3"/>
    <row r="3902" customFormat="1" ht="13.5" x14ac:dyDescent="0.3"/>
    <row r="3903" customFormat="1" ht="13.5" x14ac:dyDescent="0.3"/>
    <row r="3904" customFormat="1" ht="13.5" x14ac:dyDescent="0.3"/>
    <row r="3905" customFormat="1" ht="13.5" x14ac:dyDescent="0.3"/>
    <row r="3906" customFormat="1" ht="13.5" x14ac:dyDescent="0.3"/>
    <row r="3907" customFormat="1" ht="13.5" x14ac:dyDescent="0.3"/>
    <row r="3908" customFormat="1" ht="13.5" x14ac:dyDescent="0.3"/>
    <row r="3909" customFormat="1" ht="13.5" x14ac:dyDescent="0.3"/>
    <row r="3910" customFormat="1" ht="13.5" x14ac:dyDescent="0.3"/>
    <row r="3911" customFormat="1" ht="13.5" x14ac:dyDescent="0.3"/>
    <row r="3912" customFormat="1" ht="13.5" x14ac:dyDescent="0.3"/>
    <row r="3913" customFormat="1" ht="13.5" x14ac:dyDescent="0.3"/>
    <row r="3914" customFormat="1" ht="13.5" x14ac:dyDescent="0.3"/>
    <row r="3915" customFormat="1" ht="13.5" x14ac:dyDescent="0.3"/>
    <row r="3916" customFormat="1" ht="13.5" x14ac:dyDescent="0.3"/>
    <row r="3917" customFormat="1" ht="13.5" x14ac:dyDescent="0.3"/>
    <row r="3918" customFormat="1" ht="13.5" x14ac:dyDescent="0.3"/>
    <row r="3919" customFormat="1" ht="13.5" x14ac:dyDescent="0.3"/>
    <row r="3920" customFormat="1" ht="13.5" x14ac:dyDescent="0.3"/>
    <row r="3921" customFormat="1" ht="13.5" x14ac:dyDescent="0.3"/>
    <row r="3922" customFormat="1" ht="13.5" x14ac:dyDescent="0.3"/>
    <row r="3923" customFormat="1" ht="13.5" x14ac:dyDescent="0.3"/>
    <row r="3924" customFormat="1" ht="13.5" x14ac:dyDescent="0.3"/>
    <row r="3925" customFormat="1" ht="13.5" x14ac:dyDescent="0.3"/>
    <row r="3926" customFormat="1" ht="13.5" x14ac:dyDescent="0.3"/>
    <row r="3927" customFormat="1" ht="13.5" x14ac:dyDescent="0.3"/>
    <row r="3928" customFormat="1" ht="13.5" x14ac:dyDescent="0.3"/>
    <row r="3929" customFormat="1" ht="13.5" x14ac:dyDescent="0.3"/>
    <row r="3930" customFormat="1" ht="13.5" x14ac:dyDescent="0.3"/>
    <row r="3931" customFormat="1" ht="13.5" x14ac:dyDescent="0.3"/>
    <row r="3932" customFormat="1" ht="13.5" x14ac:dyDescent="0.3"/>
    <row r="3933" customFormat="1" ht="13.5" x14ac:dyDescent="0.3"/>
    <row r="3934" customFormat="1" ht="13.5" x14ac:dyDescent="0.3"/>
    <row r="3935" customFormat="1" ht="13.5" x14ac:dyDescent="0.3"/>
    <row r="3936" customFormat="1" ht="13.5" x14ac:dyDescent="0.3"/>
    <row r="3937" customFormat="1" ht="13.5" x14ac:dyDescent="0.3"/>
    <row r="3938" customFormat="1" ht="13.5" x14ac:dyDescent="0.3"/>
    <row r="3939" customFormat="1" ht="13.5" x14ac:dyDescent="0.3"/>
    <row r="3940" customFormat="1" ht="13.5" x14ac:dyDescent="0.3"/>
    <row r="3941" customFormat="1" ht="13.5" x14ac:dyDescent="0.3"/>
    <row r="3942" customFormat="1" ht="13.5" x14ac:dyDescent="0.3"/>
    <row r="3943" customFormat="1" ht="13.5" x14ac:dyDescent="0.3"/>
    <row r="3944" customFormat="1" ht="13.5" x14ac:dyDescent="0.3"/>
    <row r="3945" customFormat="1" ht="13.5" x14ac:dyDescent="0.3"/>
    <row r="3946" customFormat="1" ht="13.5" x14ac:dyDescent="0.3"/>
    <row r="3947" customFormat="1" ht="13.5" x14ac:dyDescent="0.3"/>
    <row r="3948" customFormat="1" ht="13.5" x14ac:dyDescent="0.3"/>
    <row r="3949" customFormat="1" ht="13.5" x14ac:dyDescent="0.3"/>
    <row r="3950" customFormat="1" ht="13.5" x14ac:dyDescent="0.3"/>
    <row r="3951" customFormat="1" ht="13.5" x14ac:dyDescent="0.3"/>
    <row r="3952" customFormat="1" ht="13.5" x14ac:dyDescent="0.3"/>
    <row r="3953" customFormat="1" ht="13.5" x14ac:dyDescent="0.3"/>
    <row r="3954" customFormat="1" ht="13.5" x14ac:dyDescent="0.3"/>
    <row r="3955" customFormat="1" ht="13.5" x14ac:dyDescent="0.3"/>
    <row r="3956" customFormat="1" ht="13.5" x14ac:dyDescent="0.3"/>
    <row r="3957" customFormat="1" ht="13.5" x14ac:dyDescent="0.3"/>
    <row r="3958" customFormat="1" ht="13.5" x14ac:dyDescent="0.3"/>
    <row r="3959" customFormat="1" ht="13.5" x14ac:dyDescent="0.3"/>
    <row r="3960" customFormat="1" ht="13.5" x14ac:dyDescent="0.3"/>
    <row r="3961" customFormat="1" ht="13.5" x14ac:dyDescent="0.3"/>
    <row r="3962" customFormat="1" ht="13.5" x14ac:dyDescent="0.3"/>
    <row r="3963" customFormat="1" ht="13.5" x14ac:dyDescent="0.3"/>
    <row r="3964" customFormat="1" ht="13.5" x14ac:dyDescent="0.3"/>
    <row r="3965" customFormat="1" ht="13.5" x14ac:dyDescent="0.3"/>
    <row r="3966" customFormat="1" ht="13.5" x14ac:dyDescent="0.3"/>
    <row r="3967" customFormat="1" ht="13.5" x14ac:dyDescent="0.3"/>
    <row r="3968" customFormat="1" ht="13.5" x14ac:dyDescent="0.3"/>
    <row r="3969" customFormat="1" ht="13.5" x14ac:dyDescent="0.3"/>
    <row r="3970" customFormat="1" ht="13.5" x14ac:dyDescent="0.3"/>
    <row r="3971" customFormat="1" ht="13.5" x14ac:dyDescent="0.3"/>
    <row r="3972" customFormat="1" ht="13.5" x14ac:dyDescent="0.3"/>
    <row r="3973" customFormat="1" ht="13.5" x14ac:dyDescent="0.3"/>
    <row r="3974" customFormat="1" ht="13.5" x14ac:dyDescent="0.3"/>
    <row r="3975" customFormat="1" ht="13.5" x14ac:dyDescent="0.3"/>
    <row r="3976" customFormat="1" ht="13.5" x14ac:dyDescent="0.3"/>
    <row r="3977" customFormat="1" ht="13.5" x14ac:dyDescent="0.3"/>
    <row r="3978" customFormat="1" ht="13.5" x14ac:dyDescent="0.3"/>
    <row r="3979" customFormat="1" ht="13.5" x14ac:dyDescent="0.3"/>
    <row r="3980" customFormat="1" ht="13.5" x14ac:dyDescent="0.3"/>
    <row r="3981" customFormat="1" ht="13.5" x14ac:dyDescent="0.3"/>
    <row r="3982" customFormat="1" ht="13.5" x14ac:dyDescent="0.3"/>
    <row r="3983" customFormat="1" ht="13.5" x14ac:dyDescent="0.3"/>
    <row r="3984" customFormat="1" ht="13.5" x14ac:dyDescent="0.3"/>
    <row r="3985" customFormat="1" ht="13.5" x14ac:dyDescent="0.3"/>
    <row r="3986" customFormat="1" ht="13.5" x14ac:dyDescent="0.3"/>
    <row r="3987" customFormat="1" ht="13.5" x14ac:dyDescent="0.3"/>
    <row r="3988" customFormat="1" ht="13.5" x14ac:dyDescent="0.3"/>
    <row r="3989" customFormat="1" ht="13.5" x14ac:dyDescent="0.3"/>
    <row r="3990" customFormat="1" ht="13.5" x14ac:dyDescent="0.3"/>
    <row r="3991" customFormat="1" ht="13.5" x14ac:dyDescent="0.3"/>
    <row r="3992" customFormat="1" ht="13.5" x14ac:dyDescent="0.3"/>
    <row r="3993" customFormat="1" ht="13.5" x14ac:dyDescent="0.3"/>
    <row r="3994" customFormat="1" ht="13.5" x14ac:dyDescent="0.3"/>
    <row r="3995" customFormat="1" ht="13.5" x14ac:dyDescent="0.3"/>
    <row r="3996" customFormat="1" ht="13.5" x14ac:dyDescent="0.3"/>
    <row r="3997" customFormat="1" ht="13.5" x14ac:dyDescent="0.3"/>
    <row r="3998" customFormat="1" ht="13.5" x14ac:dyDescent="0.3"/>
    <row r="3999" customFormat="1" ht="13.5" x14ac:dyDescent="0.3"/>
    <row r="4000" customFormat="1" ht="13.5" x14ac:dyDescent="0.3"/>
    <row r="4001" customFormat="1" ht="13.5" x14ac:dyDescent="0.3"/>
    <row r="4002" customFormat="1" ht="13.5" x14ac:dyDescent="0.3"/>
    <row r="4003" customFormat="1" ht="13.5" x14ac:dyDescent="0.3"/>
    <row r="4004" customFormat="1" ht="13.5" x14ac:dyDescent="0.3"/>
    <row r="4005" customFormat="1" ht="13.5" x14ac:dyDescent="0.3"/>
    <row r="4006" customFormat="1" ht="13.5" x14ac:dyDescent="0.3"/>
    <row r="4007" customFormat="1" ht="13.5" x14ac:dyDescent="0.3"/>
    <row r="4008" customFormat="1" ht="13.5" x14ac:dyDescent="0.3"/>
    <row r="4009" customFormat="1" ht="13.5" x14ac:dyDescent="0.3"/>
    <row r="4010" customFormat="1" ht="13.5" x14ac:dyDescent="0.3"/>
    <row r="4011" customFormat="1" ht="13.5" x14ac:dyDescent="0.3"/>
    <row r="4012" customFormat="1" ht="13.5" x14ac:dyDescent="0.3"/>
    <row r="4013" customFormat="1" ht="13.5" x14ac:dyDescent="0.3"/>
    <row r="4014" customFormat="1" ht="13.5" x14ac:dyDescent="0.3"/>
    <row r="4015" customFormat="1" ht="13.5" x14ac:dyDescent="0.3"/>
    <row r="4016" customFormat="1" ht="13.5" x14ac:dyDescent="0.3"/>
    <row r="4017" customFormat="1" ht="13.5" x14ac:dyDescent="0.3"/>
    <row r="4018" customFormat="1" ht="13.5" x14ac:dyDescent="0.3"/>
    <row r="4019" customFormat="1" ht="13.5" x14ac:dyDescent="0.3"/>
    <row r="4020" customFormat="1" ht="13.5" x14ac:dyDescent="0.3"/>
    <row r="4021" customFormat="1" ht="13.5" x14ac:dyDescent="0.3"/>
    <row r="4022" customFormat="1" ht="13.5" x14ac:dyDescent="0.3"/>
    <row r="4023" customFormat="1" ht="13.5" x14ac:dyDescent="0.3"/>
    <row r="4024" customFormat="1" ht="13.5" x14ac:dyDescent="0.3"/>
    <row r="4025" customFormat="1" ht="13.5" x14ac:dyDescent="0.3"/>
    <row r="4026" customFormat="1" ht="13.5" x14ac:dyDescent="0.3"/>
    <row r="4027" customFormat="1" ht="13.5" x14ac:dyDescent="0.3"/>
    <row r="4028" customFormat="1" ht="13.5" x14ac:dyDescent="0.3"/>
    <row r="4029" customFormat="1" ht="13.5" x14ac:dyDescent="0.3"/>
    <row r="4030" customFormat="1" ht="13.5" x14ac:dyDescent="0.3"/>
    <row r="4031" customFormat="1" ht="13.5" x14ac:dyDescent="0.3"/>
    <row r="4032" customFormat="1" ht="13.5" x14ac:dyDescent="0.3"/>
    <row r="4033" customFormat="1" ht="13.5" x14ac:dyDescent="0.3"/>
    <row r="4034" customFormat="1" ht="13.5" x14ac:dyDescent="0.3"/>
    <row r="4035" customFormat="1" ht="13.5" x14ac:dyDescent="0.3"/>
    <row r="4036" customFormat="1" ht="13.5" x14ac:dyDescent="0.3"/>
    <row r="4037" customFormat="1" ht="13.5" x14ac:dyDescent="0.3"/>
    <row r="4038" customFormat="1" ht="13.5" x14ac:dyDescent="0.3"/>
    <row r="4039" customFormat="1" ht="13.5" x14ac:dyDescent="0.3"/>
    <row r="4040" customFormat="1" ht="13.5" x14ac:dyDescent="0.3"/>
    <row r="4041" customFormat="1" ht="13.5" x14ac:dyDescent="0.3"/>
    <row r="4042" customFormat="1" ht="13.5" x14ac:dyDescent="0.3"/>
    <row r="4043" customFormat="1" ht="13.5" x14ac:dyDescent="0.3"/>
    <row r="4044" customFormat="1" ht="13.5" x14ac:dyDescent="0.3"/>
    <row r="4045" customFormat="1" ht="13.5" x14ac:dyDescent="0.3"/>
    <row r="4046" customFormat="1" ht="13.5" x14ac:dyDescent="0.3"/>
    <row r="4047" customFormat="1" ht="13.5" x14ac:dyDescent="0.3"/>
    <row r="4048" customFormat="1" ht="13.5" x14ac:dyDescent="0.3"/>
    <row r="4049" customFormat="1" ht="13.5" x14ac:dyDescent="0.3"/>
    <row r="4050" customFormat="1" ht="13.5" x14ac:dyDescent="0.3"/>
    <row r="4051" customFormat="1" ht="13.5" x14ac:dyDescent="0.3"/>
    <row r="4052" customFormat="1" ht="13.5" x14ac:dyDescent="0.3"/>
    <row r="4053" customFormat="1" ht="13.5" x14ac:dyDescent="0.3"/>
    <row r="4054" customFormat="1" ht="13.5" x14ac:dyDescent="0.3"/>
    <row r="4055" customFormat="1" ht="13.5" x14ac:dyDescent="0.3"/>
    <row r="4056" customFormat="1" ht="13.5" x14ac:dyDescent="0.3"/>
    <row r="4057" customFormat="1" ht="13.5" x14ac:dyDescent="0.3"/>
    <row r="4058" customFormat="1" ht="13.5" x14ac:dyDescent="0.3"/>
    <row r="4059" customFormat="1" ht="13.5" x14ac:dyDescent="0.3"/>
    <row r="4060" customFormat="1" ht="13.5" x14ac:dyDescent="0.3"/>
    <row r="4061" customFormat="1" ht="13.5" x14ac:dyDescent="0.3"/>
    <row r="4062" customFormat="1" ht="13.5" x14ac:dyDescent="0.3"/>
    <row r="4063" customFormat="1" ht="13.5" x14ac:dyDescent="0.3"/>
    <row r="4064" customFormat="1" ht="13.5" x14ac:dyDescent="0.3"/>
    <row r="4065" customFormat="1" ht="13.5" x14ac:dyDescent="0.3"/>
    <row r="4066" customFormat="1" ht="13.5" x14ac:dyDescent="0.3"/>
    <row r="4067" customFormat="1" ht="13.5" x14ac:dyDescent="0.3"/>
    <row r="4068" customFormat="1" ht="13.5" x14ac:dyDescent="0.3"/>
    <row r="4069" customFormat="1" ht="13.5" x14ac:dyDescent="0.3"/>
    <row r="4070" customFormat="1" ht="13.5" x14ac:dyDescent="0.3"/>
    <row r="4071" customFormat="1" ht="13.5" x14ac:dyDescent="0.3"/>
    <row r="4072" customFormat="1" ht="13.5" x14ac:dyDescent="0.3"/>
    <row r="4073" customFormat="1" ht="13.5" x14ac:dyDescent="0.3"/>
    <row r="4074" customFormat="1" ht="13.5" x14ac:dyDescent="0.3"/>
    <row r="4075" customFormat="1" ht="13.5" x14ac:dyDescent="0.3"/>
    <row r="4076" customFormat="1" ht="13.5" x14ac:dyDescent="0.3"/>
    <row r="4077" customFormat="1" ht="13.5" x14ac:dyDescent="0.3"/>
    <row r="4078" customFormat="1" ht="13.5" x14ac:dyDescent="0.3"/>
    <row r="4079" customFormat="1" ht="13.5" x14ac:dyDescent="0.3"/>
    <row r="4080" customFormat="1" ht="13.5" x14ac:dyDescent="0.3"/>
    <row r="4081" customFormat="1" ht="13.5" x14ac:dyDescent="0.3"/>
    <row r="4082" customFormat="1" ht="13.5" x14ac:dyDescent="0.3"/>
    <row r="4083" customFormat="1" ht="13.5" x14ac:dyDescent="0.3"/>
    <row r="4084" customFormat="1" ht="13.5" x14ac:dyDescent="0.3"/>
    <row r="4085" customFormat="1" ht="13.5" x14ac:dyDescent="0.3"/>
    <row r="4086" customFormat="1" ht="13.5" x14ac:dyDescent="0.3"/>
    <row r="4087" customFormat="1" ht="13.5" x14ac:dyDescent="0.3"/>
    <row r="4088" customFormat="1" ht="13.5" x14ac:dyDescent="0.3"/>
    <row r="4089" customFormat="1" ht="13.5" x14ac:dyDescent="0.3"/>
    <row r="4090" customFormat="1" ht="13.5" x14ac:dyDescent="0.3"/>
    <row r="4091" customFormat="1" ht="13.5" x14ac:dyDescent="0.3"/>
    <row r="4092" customFormat="1" ht="13.5" x14ac:dyDescent="0.3"/>
    <row r="4093" customFormat="1" ht="13.5" x14ac:dyDescent="0.3"/>
    <row r="4094" customFormat="1" ht="13.5" x14ac:dyDescent="0.3"/>
    <row r="4095" customFormat="1" ht="13.5" x14ac:dyDescent="0.3"/>
    <row r="4096" customFormat="1" ht="13.5" x14ac:dyDescent="0.3"/>
    <row r="4097" customFormat="1" ht="13.5" x14ac:dyDescent="0.3"/>
    <row r="4098" customFormat="1" ht="13.5" x14ac:dyDescent="0.3"/>
    <row r="4099" customFormat="1" ht="13.5" x14ac:dyDescent="0.3"/>
    <row r="4100" customFormat="1" ht="13.5" x14ac:dyDescent="0.3"/>
    <row r="4101" customFormat="1" ht="13.5" x14ac:dyDescent="0.3"/>
    <row r="4102" customFormat="1" ht="13.5" x14ac:dyDescent="0.3"/>
    <row r="4103" customFormat="1" ht="13.5" x14ac:dyDescent="0.3"/>
    <row r="4104" customFormat="1" ht="13.5" x14ac:dyDescent="0.3"/>
    <row r="4105" customFormat="1" ht="13.5" x14ac:dyDescent="0.3"/>
    <row r="4106" customFormat="1" ht="13.5" x14ac:dyDescent="0.3"/>
    <row r="4107" customFormat="1" ht="13.5" x14ac:dyDescent="0.3"/>
    <row r="4108" customFormat="1" ht="13.5" x14ac:dyDescent="0.3"/>
    <row r="4109" customFormat="1" ht="13.5" x14ac:dyDescent="0.3"/>
    <row r="4110" customFormat="1" ht="13.5" x14ac:dyDescent="0.3"/>
    <row r="4111" customFormat="1" ht="13.5" x14ac:dyDescent="0.3"/>
    <row r="4112" customFormat="1" ht="13.5" x14ac:dyDescent="0.3"/>
    <row r="4113" customFormat="1" ht="13.5" x14ac:dyDescent="0.3"/>
    <row r="4114" customFormat="1" ht="13.5" x14ac:dyDescent="0.3"/>
    <row r="4115" customFormat="1" ht="13.5" x14ac:dyDescent="0.3"/>
    <row r="4116" customFormat="1" ht="13.5" x14ac:dyDescent="0.3"/>
    <row r="4117" customFormat="1" ht="13.5" x14ac:dyDescent="0.3"/>
    <row r="4118" customFormat="1" ht="13.5" x14ac:dyDescent="0.3"/>
    <row r="4119" customFormat="1" ht="13.5" x14ac:dyDescent="0.3"/>
    <row r="4120" customFormat="1" ht="13.5" x14ac:dyDescent="0.3"/>
    <row r="4121" customFormat="1" ht="13.5" x14ac:dyDescent="0.3"/>
    <row r="4122" customFormat="1" ht="13.5" x14ac:dyDescent="0.3"/>
    <row r="4123" customFormat="1" ht="13.5" x14ac:dyDescent="0.3"/>
    <row r="4124" customFormat="1" ht="13.5" x14ac:dyDescent="0.3"/>
    <row r="4125" customFormat="1" ht="13.5" x14ac:dyDescent="0.3"/>
    <row r="4126" customFormat="1" ht="13.5" x14ac:dyDescent="0.3"/>
    <row r="4127" customFormat="1" ht="13.5" x14ac:dyDescent="0.3"/>
    <row r="4128" customFormat="1" ht="13.5" x14ac:dyDescent="0.3"/>
    <row r="4129" customFormat="1" ht="13.5" x14ac:dyDescent="0.3"/>
    <row r="4130" customFormat="1" ht="13.5" x14ac:dyDescent="0.3"/>
    <row r="4131" customFormat="1" ht="13.5" x14ac:dyDescent="0.3"/>
    <row r="4132" customFormat="1" ht="13.5" x14ac:dyDescent="0.3"/>
    <row r="4133" customFormat="1" ht="13.5" x14ac:dyDescent="0.3"/>
    <row r="4134" customFormat="1" ht="13.5" x14ac:dyDescent="0.3"/>
    <row r="4135" customFormat="1" ht="13.5" x14ac:dyDescent="0.3"/>
    <row r="4136" customFormat="1" ht="13.5" x14ac:dyDescent="0.3"/>
    <row r="4137" customFormat="1" ht="13.5" x14ac:dyDescent="0.3"/>
    <row r="4138" customFormat="1" ht="13.5" x14ac:dyDescent="0.3"/>
    <row r="4139" customFormat="1" ht="13.5" x14ac:dyDescent="0.3"/>
    <row r="4140" customFormat="1" ht="13.5" x14ac:dyDescent="0.3"/>
    <row r="4141" customFormat="1" ht="13.5" x14ac:dyDescent="0.3"/>
    <row r="4142" customFormat="1" ht="13.5" x14ac:dyDescent="0.3"/>
    <row r="4143" customFormat="1" ht="13.5" x14ac:dyDescent="0.3"/>
    <row r="4144" customFormat="1" ht="13.5" x14ac:dyDescent="0.3"/>
    <row r="4145" customFormat="1" ht="13.5" x14ac:dyDescent="0.3"/>
    <row r="4146" customFormat="1" ht="13.5" x14ac:dyDescent="0.3"/>
    <row r="4147" customFormat="1" ht="13.5" x14ac:dyDescent="0.3"/>
    <row r="4148" customFormat="1" ht="13.5" x14ac:dyDescent="0.3"/>
    <row r="4149" customFormat="1" ht="13.5" x14ac:dyDescent="0.3"/>
    <row r="4150" customFormat="1" ht="13.5" x14ac:dyDescent="0.3"/>
    <row r="4151" customFormat="1" ht="13.5" x14ac:dyDescent="0.3"/>
    <row r="4152" customFormat="1" ht="13.5" x14ac:dyDescent="0.3"/>
    <row r="4153" customFormat="1" ht="13.5" x14ac:dyDescent="0.3"/>
    <row r="4154" customFormat="1" ht="13.5" x14ac:dyDescent="0.3"/>
    <row r="4155" customFormat="1" ht="13.5" x14ac:dyDescent="0.3"/>
    <row r="4156" customFormat="1" ht="13.5" x14ac:dyDescent="0.3"/>
    <row r="4157" customFormat="1" ht="13.5" x14ac:dyDescent="0.3"/>
    <row r="4158" customFormat="1" ht="13.5" x14ac:dyDescent="0.3"/>
    <row r="4159" customFormat="1" ht="13.5" x14ac:dyDescent="0.3"/>
    <row r="4160" customFormat="1" ht="13.5" x14ac:dyDescent="0.3"/>
    <row r="4161" customFormat="1" ht="13.5" x14ac:dyDescent="0.3"/>
    <row r="4162" customFormat="1" ht="13.5" x14ac:dyDescent="0.3"/>
    <row r="4163" customFormat="1" ht="13.5" x14ac:dyDescent="0.3"/>
    <row r="4164" customFormat="1" ht="13.5" x14ac:dyDescent="0.3"/>
    <row r="4165" customFormat="1" ht="13.5" x14ac:dyDescent="0.3"/>
    <row r="4166" customFormat="1" ht="13.5" x14ac:dyDescent="0.3"/>
    <row r="4167" customFormat="1" ht="13.5" x14ac:dyDescent="0.3"/>
    <row r="4168" customFormat="1" ht="13.5" x14ac:dyDescent="0.3"/>
    <row r="4169" customFormat="1" ht="13.5" x14ac:dyDescent="0.3"/>
    <row r="4170" customFormat="1" ht="13.5" x14ac:dyDescent="0.3"/>
    <row r="4171" customFormat="1" ht="13.5" x14ac:dyDescent="0.3"/>
    <row r="4172" customFormat="1" ht="13.5" x14ac:dyDescent="0.3"/>
    <row r="4173" customFormat="1" ht="13.5" x14ac:dyDescent="0.3"/>
    <row r="4174" customFormat="1" ht="13.5" x14ac:dyDescent="0.3"/>
    <row r="4175" customFormat="1" ht="13.5" x14ac:dyDescent="0.3"/>
    <row r="4176" customFormat="1" ht="13.5" x14ac:dyDescent="0.3"/>
    <row r="4177" customFormat="1" ht="13.5" x14ac:dyDescent="0.3"/>
    <row r="4178" customFormat="1" ht="13.5" x14ac:dyDescent="0.3"/>
    <row r="4179" customFormat="1" ht="13.5" x14ac:dyDescent="0.3"/>
    <row r="4180" customFormat="1" ht="13.5" x14ac:dyDescent="0.3"/>
    <row r="4181" customFormat="1" ht="13.5" x14ac:dyDescent="0.3"/>
    <row r="4182" customFormat="1" ht="13.5" x14ac:dyDescent="0.3"/>
    <row r="4183" customFormat="1" ht="13.5" x14ac:dyDescent="0.3"/>
    <row r="4184" customFormat="1" ht="13.5" x14ac:dyDescent="0.3"/>
    <row r="4185" customFormat="1" ht="13.5" x14ac:dyDescent="0.3"/>
    <row r="4186" customFormat="1" ht="13.5" x14ac:dyDescent="0.3"/>
    <row r="4187" customFormat="1" ht="13.5" x14ac:dyDescent="0.3"/>
    <row r="4188" customFormat="1" ht="13.5" x14ac:dyDescent="0.3"/>
    <row r="4189" customFormat="1" ht="13.5" x14ac:dyDescent="0.3"/>
    <row r="4190" customFormat="1" ht="13.5" x14ac:dyDescent="0.3"/>
    <row r="4191" customFormat="1" ht="13.5" x14ac:dyDescent="0.3"/>
    <row r="4192" customFormat="1" ht="13.5" x14ac:dyDescent="0.3"/>
    <row r="4193" customFormat="1" ht="13.5" x14ac:dyDescent="0.3"/>
    <row r="4194" customFormat="1" ht="13.5" x14ac:dyDescent="0.3"/>
    <row r="4195" customFormat="1" ht="13.5" x14ac:dyDescent="0.3"/>
    <row r="4196" customFormat="1" ht="13.5" x14ac:dyDescent="0.3"/>
    <row r="4197" customFormat="1" ht="13.5" x14ac:dyDescent="0.3"/>
    <row r="4198" customFormat="1" ht="13.5" x14ac:dyDescent="0.3"/>
    <row r="4199" customFormat="1" ht="13.5" x14ac:dyDescent="0.3"/>
    <row r="4200" customFormat="1" ht="13.5" x14ac:dyDescent="0.3"/>
    <row r="4201" customFormat="1" ht="13.5" x14ac:dyDescent="0.3"/>
    <row r="4202" customFormat="1" ht="13.5" x14ac:dyDescent="0.3"/>
    <row r="4203" customFormat="1" ht="13.5" x14ac:dyDescent="0.3"/>
    <row r="4204" customFormat="1" ht="13.5" x14ac:dyDescent="0.3"/>
    <row r="4205" customFormat="1" ht="13.5" x14ac:dyDescent="0.3"/>
    <row r="4206" customFormat="1" ht="13.5" x14ac:dyDescent="0.3"/>
    <row r="4207" customFormat="1" ht="13.5" x14ac:dyDescent="0.3"/>
    <row r="4208" customFormat="1" ht="13.5" x14ac:dyDescent="0.3"/>
    <row r="4209" customFormat="1" ht="13.5" x14ac:dyDescent="0.3"/>
    <row r="4210" customFormat="1" ht="13.5" x14ac:dyDescent="0.3"/>
    <row r="4211" customFormat="1" ht="13.5" x14ac:dyDescent="0.3"/>
    <row r="4212" customFormat="1" ht="13.5" x14ac:dyDescent="0.3"/>
    <row r="4213" customFormat="1" ht="13.5" x14ac:dyDescent="0.3"/>
    <row r="4214" customFormat="1" ht="13.5" x14ac:dyDescent="0.3"/>
    <row r="4215" customFormat="1" ht="13.5" x14ac:dyDescent="0.3"/>
    <row r="4216" customFormat="1" ht="13.5" x14ac:dyDescent="0.3"/>
    <row r="4217" customFormat="1" ht="13.5" x14ac:dyDescent="0.3"/>
    <row r="4218" customFormat="1" ht="13.5" x14ac:dyDescent="0.3"/>
    <row r="4219" customFormat="1" ht="13.5" x14ac:dyDescent="0.3"/>
    <row r="4220" customFormat="1" ht="13.5" x14ac:dyDescent="0.3"/>
    <row r="4221" customFormat="1" ht="13.5" x14ac:dyDescent="0.3"/>
    <row r="4222" customFormat="1" ht="13.5" x14ac:dyDescent="0.3"/>
    <row r="4223" customFormat="1" ht="13.5" x14ac:dyDescent="0.3"/>
    <row r="4224" customFormat="1" ht="13.5" x14ac:dyDescent="0.3"/>
    <row r="4225" customFormat="1" ht="13.5" x14ac:dyDescent="0.3"/>
    <row r="4226" customFormat="1" ht="13.5" x14ac:dyDescent="0.3"/>
    <row r="4227" customFormat="1" ht="13.5" x14ac:dyDescent="0.3"/>
    <row r="4228" customFormat="1" ht="13.5" x14ac:dyDescent="0.3"/>
    <row r="4229" customFormat="1" ht="13.5" x14ac:dyDescent="0.3"/>
    <row r="4230" customFormat="1" ht="13.5" x14ac:dyDescent="0.3"/>
    <row r="4231" customFormat="1" ht="13.5" x14ac:dyDescent="0.3"/>
    <row r="4232" customFormat="1" ht="13.5" x14ac:dyDescent="0.3"/>
    <row r="4233" customFormat="1" ht="13.5" x14ac:dyDescent="0.3"/>
    <row r="4234" customFormat="1" ht="13.5" x14ac:dyDescent="0.3"/>
    <row r="4235" customFormat="1" ht="13.5" x14ac:dyDescent="0.3"/>
    <row r="4236" customFormat="1" ht="13.5" x14ac:dyDescent="0.3"/>
    <row r="4237" customFormat="1" ht="13.5" x14ac:dyDescent="0.3"/>
    <row r="4238" customFormat="1" ht="13.5" x14ac:dyDescent="0.3"/>
    <row r="4239" customFormat="1" ht="13.5" x14ac:dyDescent="0.3"/>
    <row r="4240" customFormat="1" ht="13.5" x14ac:dyDescent="0.3"/>
    <row r="4241" customFormat="1" ht="13.5" x14ac:dyDescent="0.3"/>
    <row r="4242" customFormat="1" ht="13.5" x14ac:dyDescent="0.3"/>
    <row r="4243" customFormat="1" ht="13.5" x14ac:dyDescent="0.3"/>
    <row r="4244" customFormat="1" ht="13.5" x14ac:dyDescent="0.3"/>
    <row r="4245" customFormat="1" ht="13.5" x14ac:dyDescent="0.3"/>
    <row r="4246" customFormat="1" ht="13.5" x14ac:dyDescent="0.3"/>
    <row r="4247" customFormat="1" ht="13.5" x14ac:dyDescent="0.3"/>
    <row r="4248" customFormat="1" ht="13.5" x14ac:dyDescent="0.3"/>
    <row r="4249" customFormat="1" ht="13.5" x14ac:dyDescent="0.3"/>
    <row r="4250" customFormat="1" ht="13.5" x14ac:dyDescent="0.3"/>
    <row r="4251" customFormat="1" ht="13.5" x14ac:dyDescent="0.3"/>
    <row r="4252" customFormat="1" ht="13.5" x14ac:dyDescent="0.3"/>
    <row r="4253" customFormat="1" ht="13.5" x14ac:dyDescent="0.3"/>
    <row r="4254" customFormat="1" ht="13.5" x14ac:dyDescent="0.3"/>
    <row r="4255" customFormat="1" ht="13.5" x14ac:dyDescent="0.3"/>
    <row r="4256" customFormat="1" ht="13.5" x14ac:dyDescent="0.3"/>
    <row r="4257" customFormat="1" ht="13.5" x14ac:dyDescent="0.3"/>
    <row r="4258" customFormat="1" ht="13.5" x14ac:dyDescent="0.3"/>
    <row r="4259" customFormat="1" ht="13.5" x14ac:dyDescent="0.3"/>
    <row r="4260" customFormat="1" ht="13.5" x14ac:dyDescent="0.3"/>
    <row r="4261" customFormat="1" ht="13.5" x14ac:dyDescent="0.3"/>
    <row r="4262" customFormat="1" ht="13.5" x14ac:dyDescent="0.3"/>
    <row r="4263" customFormat="1" ht="13.5" x14ac:dyDescent="0.3"/>
    <row r="4264" customFormat="1" ht="13.5" x14ac:dyDescent="0.3"/>
    <row r="4265" customFormat="1" ht="13.5" x14ac:dyDescent="0.3"/>
    <row r="4266" customFormat="1" ht="13.5" x14ac:dyDescent="0.3"/>
    <row r="4267" customFormat="1" ht="13.5" x14ac:dyDescent="0.3"/>
    <row r="4268" customFormat="1" ht="13.5" x14ac:dyDescent="0.3"/>
    <row r="4269" customFormat="1" ht="13.5" x14ac:dyDescent="0.3"/>
    <row r="4270" customFormat="1" ht="13.5" x14ac:dyDescent="0.3"/>
    <row r="4271" customFormat="1" ht="13.5" x14ac:dyDescent="0.3"/>
    <row r="4272" customFormat="1" ht="13.5" x14ac:dyDescent="0.3"/>
    <row r="4273" customFormat="1" ht="13.5" x14ac:dyDescent="0.3"/>
    <row r="4274" customFormat="1" ht="13.5" x14ac:dyDescent="0.3"/>
    <row r="4275" customFormat="1" ht="13.5" x14ac:dyDescent="0.3"/>
    <row r="4276" customFormat="1" ht="13.5" x14ac:dyDescent="0.3"/>
    <row r="4277" customFormat="1" ht="13.5" x14ac:dyDescent="0.3"/>
    <row r="4278" customFormat="1" ht="13.5" x14ac:dyDescent="0.3"/>
    <row r="4279" customFormat="1" ht="13.5" x14ac:dyDescent="0.3"/>
    <row r="4280" customFormat="1" ht="13.5" x14ac:dyDescent="0.3"/>
    <row r="4281" customFormat="1" ht="13.5" x14ac:dyDescent="0.3"/>
    <row r="4282" customFormat="1" ht="13.5" x14ac:dyDescent="0.3"/>
    <row r="4283" customFormat="1" ht="13.5" x14ac:dyDescent="0.3"/>
    <row r="4284" customFormat="1" ht="13.5" x14ac:dyDescent="0.3"/>
    <row r="4285" customFormat="1" ht="13.5" x14ac:dyDescent="0.3"/>
    <row r="4286" customFormat="1" ht="13.5" x14ac:dyDescent="0.3"/>
    <row r="4287" customFormat="1" ht="13.5" x14ac:dyDescent="0.3"/>
    <row r="4288" customFormat="1" ht="13.5" x14ac:dyDescent="0.3"/>
    <row r="4289" customFormat="1" ht="13.5" x14ac:dyDescent="0.3"/>
    <row r="4290" customFormat="1" ht="13.5" x14ac:dyDescent="0.3"/>
    <row r="4291" customFormat="1" ht="13.5" x14ac:dyDescent="0.3"/>
    <row r="4292" customFormat="1" ht="13.5" x14ac:dyDescent="0.3"/>
    <row r="4293" customFormat="1" ht="13.5" x14ac:dyDescent="0.3"/>
    <row r="4294" customFormat="1" ht="13.5" x14ac:dyDescent="0.3"/>
    <row r="4295" customFormat="1" ht="13.5" x14ac:dyDescent="0.3"/>
    <row r="4296" customFormat="1" ht="13.5" x14ac:dyDescent="0.3"/>
    <row r="4297" customFormat="1" ht="13.5" x14ac:dyDescent="0.3"/>
    <row r="4298" customFormat="1" ht="13.5" x14ac:dyDescent="0.3"/>
    <row r="4299" customFormat="1" ht="13.5" x14ac:dyDescent="0.3"/>
    <row r="4300" customFormat="1" ht="13.5" x14ac:dyDescent="0.3"/>
    <row r="4301" customFormat="1" ht="13.5" x14ac:dyDescent="0.3"/>
    <row r="4302" customFormat="1" ht="13.5" x14ac:dyDescent="0.3"/>
    <row r="4303" customFormat="1" ht="13.5" x14ac:dyDescent="0.3"/>
    <row r="4304" customFormat="1" ht="13.5" x14ac:dyDescent="0.3"/>
    <row r="4305" customFormat="1" ht="13.5" x14ac:dyDescent="0.3"/>
    <row r="4306" customFormat="1" ht="13.5" x14ac:dyDescent="0.3"/>
    <row r="4307" customFormat="1" ht="13.5" x14ac:dyDescent="0.3"/>
    <row r="4308" customFormat="1" ht="13.5" x14ac:dyDescent="0.3"/>
    <row r="4309" customFormat="1" ht="13.5" x14ac:dyDescent="0.3"/>
    <row r="4310" customFormat="1" ht="13.5" x14ac:dyDescent="0.3"/>
    <row r="4311" customFormat="1" ht="13.5" x14ac:dyDescent="0.3"/>
    <row r="4312" customFormat="1" ht="13.5" x14ac:dyDescent="0.3"/>
    <row r="4313" customFormat="1" ht="13.5" x14ac:dyDescent="0.3"/>
    <row r="4314" customFormat="1" ht="13.5" x14ac:dyDescent="0.3"/>
    <row r="4315" customFormat="1" ht="13.5" x14ac:dyDescent="0.3"/>
    <row r="4316" customFormat="1" ht="13.5" x14ac:dyDescent="0.3"/>
    <row r="4317" customFormat="1" ht="13.5" x14ac:dyDescent="0.3"/>
    <row r="4318" customFormat="1" ht="13.5" x14ac:dyDescent="0.3"/>
    <row r="4319" customFormat="1" ht="13.5" x14ac:dyDescent="0.3"/>
    <row r="4320" customFormat="1" ht="13.5" x14ac:dyDescent="0.3"/>
    <row r="4321" customFormat="1" ht="13.5" x14ac:dyDescent="0.3"/>
    <row r="4322" customFormat="1" ht="13.5" x14ac:dyDescent="0.3"/>
    <row r="4323" customFormat="1" ht="13.5" x14ac:dyDescent="0.3"/>
    <row r="4324" customFormat="1" ht="13.5" x14ac:dyDescent="0.3"/>
    <row r="4325" customFormat="1" ht="13.5" x14ac:dyDescent="0.3"/>
    <row r="4326" customFormat="1" ht="13.5" x14ac:dyDescent="0.3"/>
    <row r="4327" customFormat="1" ht="13.5" x14ac:dyDescent="0.3"/>
    <row r="4328" customFormat="1" ht="13.5" x14ac:dyDescent="0.3"/>
    <row r="4329" customFormat="1" ht="13.5" x14ac:dyDescent="0.3"/>
    <row r="4330" customFormat="1" ht="13.5" x14ac:dyDescent="0.3"/>
    <row r="4331" customFormat="1" ht="13.5" x14ac:dyDescent="0.3"/>
    <row r="4332" customFormat="1" ht="13.5" x14ac:dyDescent="0.3"/>
    <row r="4333" customFormat="1" ht="13.5" x14ac:dyDescent="0.3"/>
    <row r="4334" customFormat="1" ht="13.5" x14ac:dyDescent="0.3"/>
    <row r="4335" customFormat="1" ht="13.5" x14ac:dyDescent="0.3"/>
    <row r="4336" customFormat="1" ht="13.5" x14ac:dyDescent="0.3"/>
    <row r="4337" customFormat="1" ht="13.5" x14ac:dyDescent="0.3"/>
    <row r="4338" customFormat="1" ht="13.5" x14ac:dyDescent="0.3"/>
    <row r="4339" customFormat="1" ht="13.5" x14ac:dyDescent="0.3"/>
    <row r="4340" customFormat="1" ht="13.5" x14ac:dyDescent="0.3"/>
    <row r="4341" customFormat="1" ht="13.5" x14ac:dyDescent="0.3"/>
    <row r="4342" customFormat="1" ht="13.5" x14ac:dyDescent="0.3"/>
    <row r="4343" customFormat="1" ht="13.5" x14ac:dyDescent="0.3"/>
    <row r="4344" customFormat="1" ht="13.5" x14ac:dyDescent="0.3"/>
    <row r="4345" customFormat="1" ht="13.5" x14ac:dyDescent="0.3"/>
    <row r="4346" customFormat="1" ht="13.5" x14ac:dyDescent="0.3"/>
    <row r="4347" customFormat="1" ht="13.5" x14ac:dyDescent="0.3"/>
    <row r="4348" customFormat="1" ht="13.5" x14ac:dyDescent="0.3"/>
    <row r="4349" customFormat="1" ht="13.5" x14ac:dyDescent="0.3"/>
    <row r="4350" customFormat="1" ht="13.5" x14ac:dyDescent="0.3"/>
    <row r="4351" customFormat="1" ht="13.5" x14ac:dyDescent="0.3"/>
    <row r="4352" customFormat="1" ht="13.5" x14ac:dyDescent="0.3"/>
    <row r="4353" customFormat="1" ht="13.5" x14ac:dyDescent="0.3"/>
    <row r="4354" customFormat="1" ht="13.5" x14ac:dyDescent="0.3"/>
    <row r="4355" customFormat="1" ht="13.5" x14ac:dyDescent="0.3"/>
    <row r="4356" customFormat="1" ht="13.5" x14ac:dyDescent="0.3"/>
    <row r="4357" customFormat="1" ht="13.5" x14ac:dyDescent="0.3"/>
    <row r="4358" customFormat="1" ht="13.5" x14ac:dyDescent="0.3"/>
    <row r="4359" customFormat="1" ht="13.5" x14ac:dyDescent="0.3"/>
    <row r="4360" customFormat="1" ht="13.5" x14ac:dyDescent="0.3"/>
    <row r="4361" customFormat="1" ht="13.5" x14ac:dyDescent="0.3"/>
    <row r="4362" customFormat="1" ht="13.5" x14ac:dyDescent="0.3"/>
    <row r="4363" customFormat="1" ht="13.5" x14ac:dyDescent="0.3"/>
    <row r="4364" customFormat="1" ht="13.5" x14ac:dyDescent="0.3"/>
    <row r="4365" customFormat="1" ht="13.5" x14ac:dyDescent="0.3"/>
    <row r="4366" customFormat="1" ht="13.5" x14ac:dyDescent="0.3"/>
    <row r="4367" customFormat="1" ht="13.5" x14ac:dyDescent="0.3"/>
    <row r="4368" customFormat="1" ht="13.5" x14ac:dyDescent="0.3"/>
    <row r="4369" customFormat="1" ht="13.5" x14ac:dyDescent="0.3"/>
    <row r="4370" customFormat="1" ht="13.5" x14ac:dyDescent="0.3"/>
    <row r="4371" customFormat="1" ht="13.5" x14ac:dyDescent="0.3"/>
    <row r="4372" customFormat="1" ht="13.5" x14ac:dyDescent="0.3"/>
    <row r="4373" customFormat="1" ht="13.5" x14ac:dyDescent="0.3"/>
    <row r="4374" customFormat="1" ht="13.5" x14ac:dyDescent="0.3"/>
    <row r="4375" customFormat="1" ht="13.5" x14ac:dyDescent="0.3"/>
    <row r="4376" customFormat="1" ht="13.5" x14ac:dyDescent="0.3"/>
    <row r="4377" customFormat="1" ht="13.5" x14ac:dyDescent="0.3"/>
    <row r="4378" customFormat="1" ht="13.5" x14ac:dyDescent="0.3"/>
    <row r="4379" customFormat="1" ht="13.5" x14ac:dyDescent="0.3"/>
    <row r="4380" customFormat="1" ht="13.5" x14ac:dyDescent="0.3"/>
    <row r="4381" customFormat="1" ht="13.5" x14ac:dyDescent="0.3"/>
    <row r="4382" customFormat="1" ht="13.5" x14ac:dyDescent="0.3"/>
    <row r="4383" customFormat="1" ht="13.5" x14ac:dyDescent="0.3"/>
    <row r="4384" customFormat="1" ht="13.5" x14ac:dyDescent="0.3"/>
    <row r="4385" customFormat="1" ht="13.5" x14ac:dyDescent="0.3"/>
    <row r="4386" customFormat="1" ht="13.5" x14ac:dyDescent="0.3"/>
    <row r="4387" customFormat="1" ht="13.5" x14ac:dyDescent="0.3"/>
    <row r="4388" customFormat="1" ht="13.5" x14ac:dyDescent="0.3"/>
    <row r="4389" customFormat="1" ht="13.5" x14ac:dyDescent="0.3"/>
    <row r="4390" customFormat="1" ht="13.5" x14ac:dyDescent="0.3"/>
    <row r="4391" customFormat="1" ht="13.5" x14ac:dyDescent="0.3"/>
    <row r="4392" customFormat="1" ht="13.5" x14ac:dyDescent="0.3"/>
    <row r="4393" customFormat="1" ht="13.5" x14ac:dyDescent="0.3"/>
    <row r="4394" customFormat="1" ht="13.5" x14ac:dyDescent="0.3"/>
    <row r="4395" customFormat="1" ht="13.5" x14ac:dyDescent="0.3"/>
    <row r="4396" customFormat="1" ht="13.5" x14ac:dyDescent="0.3"/>
    <row r="4397" customFormat="1" ht="13.5" x14ac:dyDescent="0.3"/>
    <row r="4398" customFormat="1" ht="13.5" x14ac:dyDescent="0.3"/>
    <row r="4399" customFormat="1" ht="13.5" x14ac:dyDescent="0.3"/>
    <row r="4400" customFormat="1" ht="13.5" x14ac:dyDescent="0.3"/>
    <row r="4401" customFormat="1" ht="13.5" x14ac:dyDescent="0.3"/>
    <row r="4402" customFormat="1" ht="13.5" x14ac:dyDescent="0.3"/>
    <row r="4403" customFormat="1" ht="13.5" x14ac:dyDescent="0.3"/>
    <row r="4404" customFormat="1" ht="13.5" x14ac:dyDescent="0.3"/>
    <row r="4405" customFormat="1" ht="13.5" x14ac:dyDescent="0.3"/>
    <row r="4406" customFormat="1" ht="13.5" x14ac:dyDescent="0.3"/>
    <row r="4407" customFormat="1" ht="13.5" x14ac:dyDescent="0.3"/>
    <row r="4408" customFormat="1" ht="13.5" x14ac:dyDescent="0.3"/>
    <row r="4409" customFormat="1" ht="13.5" x14ac:dyDescent="0.3"/>
    <row r="4410" customFormat="1" ht="13.5" x14ac:dyDescent="0.3"/>
    <row r="4411" customFormat="1" ht="13.5" x14ac:dyDescent="0.3"/>
    <row r="4412" customFormat="1" ht="13.5" x14ac:dyDescent="0.3"/>
    <row r="4413" customFormat="1" ht="13.5" x14ac:dyDescent="0.3"/>
    <row r="4414" customFormat="1" ht="13.5" x14ac:dyDescent="0.3"/>
    <row r="4415" customFormat="1" ht="13.5" x14ac:dyDescent="0.3"/>
    <row r="4416" customFormat="1" ht="13.5" x14ac:dyDescent="0.3"/>
    <row r="4417" customFormat="1" ht="13.5" x14ac:dyDescent="0.3"/>
    <row r="4418" customFormat="1" ht="13.5" x14ac:dyDescent="0.3"/>
    <row r="4419" customFormat="1" ht="13.5" x14ac:dyDescent="0.3"/>
    <row r="4420" customFormat="1" ht="13.5" x14ac:dyDescent="0.3"/>
    <row r="4421" customFormat="1" ht="13.5" x14ac:dyDescent="0.3"/>
    <row r="4422" customFormat="1" ht="13.5" x14ac:dyDescent="0.3"/>
    <row r="4423" customFormat="1" ht="13.5" x14ac:dyDescent="0.3"/>
    <row r="4424" customFormat="1" ht="13.5" x14ac:dyDescent="0.3"/>
    <row r="4425" customFormat="1" ht="13.5" x14ac:dyDescent="0.3"/>
    <row r="4426" customFormat="1" ht="13.5" x14ac:dyDescent="0.3"/>
    <row r="4427" customFormat="1" ht="13.5" x14ac:dyDescent="0.3"/>
    <row r="4428" customFormat="1" ht="13.5" x14ac:dyDescent="0.3"/>
    <row r="4429" customFormat="1" ht="13.5" x14ac:dyDescent="0.3"/>
    <row r="4430" customFormat="1" ht="13.5" x14ac:dyDescent="0.3"/>
    <row r="4431" customFormat="1" ht="13.5" x14ac:dyDescent="0.3"/>
    <row r="4432" customFormat="1" ht="13.5" x14ac:dyDescent="0.3"/>
    <row r="4433" customFormat="1" ht="13.5" x14ac:dyDescent="0.3"/>
    <row r="4434" customFormat="1" ht="13.5" x14ac:dyDescent="0.3"/>
    <row r="4435" customFormat="1" ht="13.5" x14ac:dyDescent="0.3"/>
    <row r="4436" customFormat="1" ht="13.5" x14ac:dyDescent="0.3"/>
    <row r="4437" customFormat="1" ht="13.5" x14ac:dyDescent="0.3"/>
    <row r="4438" customFormat="1" ht="13.5" x14ac:dyDescent="0.3"/>
    <row r="4439" customFormat="1" ht="13.5" x14ac:dyDescent="0.3"/>
    <row r="4440" customFormat="1" ht="13.5" x14ac:dyDescent="0.3"/>
    <row r="4441" customFormat="1" ht="13.5" x14ac:dyDescent="0.3"/>
    <row r="4442" customFormat="1" ht="13.5" x14ac:dyDescent="0.3"/>
    <row r="4443" customFormat="1" ht="13.5" x14ac:dyDescent="0.3"/>
    <row r="4444" customFormat="1" ht="13.5" x14ac:dyDescent="0.3"/>
    <row r="4445" customFormat="1" ht="13.5" x14ac:dyDescent="0.3"/>
    <row r="4446" customFormat="1" ht="13.5" x14ac:dyDescent="0.3"/>
    <row r="4447" customFormat="1" ht="13.5" x14ac:dyDescent="0.3"/>
    <row r="4448" customFormat="1" ht="13.5" x14ac:dyDescent="0.3"/>
    <row r="4449" customFormat="1" ht="13.5" x14ac:dyDescent="0.3"/>
    <row r="4450" customFormat="1" ht="13.5" x14ac:dyDescent="0.3"/>
    <row r="4451" customFormat="1" ht="13.5" x14ac:dyDescent="0.3"/>
    <row r="4452" customFormat="1" ht="13.5" x14ac:dyDescent="0.3"/>
    <row r="4453" customFormat="1" ht="13.5" x14ac:dyDescent="0.3"/>
    <row r="4454" customFormat="1" ht="13.5" x14ac:dyDescent="0.3"/>
    <row r="4455" customFormat="1" ht="13.5" x14ac:dyDescent="0.3"/>
    <row r="4456" customFormat="1" ht="13.5" x14ac:dyDescent="0.3"/>
    <row r="4457" customFormat="1" ht="13.5" x14ac:dyDescent="0.3"/>
    <row r="4458" customFormat="1" ht="13.5" x14ac:dyDescent="0.3"/>
    <row r="4459" customFormat="1" ht="13.5" x14ac:dyDescent="0.3"/>
    <row r="4460" customFormat="1" ht="13.5" x14ac:dyDescent="0.3"/>
    <row r="4461" customFormat="1" ht="13.5" x14ac:dyDescent="0.3"/>
    <row r="4462" customFormat="1" ht="13.5" x14ac:dyDescent="0.3"/>
    <row r="4463" customFormat="1" ht="13.5" x14ac:dyDescent="0.3"/>
    <row r="4464" customFormat="1" ht="13.5" x14ac:dyDescent="0.3"/>
    <row r="4465" customFormat="1" ht="13.5" x14ac:dyDescent="0.3"/>
    <row r="4466" customFormat="1" ht="13.5" x14ac:dyDescent="0.3"/>
    <row r="4467" customFormat="1" ht="13.5" x14ac:dyDescent="0.3"/>
    <row r="4468" customFormat="1" ht="13.5" x14ac:dyDescent="0.3"/>
    <row r="4469" customFormat="1" ht="13.5" x14ac:dyDescent="0.3"/>
    <row r="4470" customFormat="1" ht="13.5" x14ac:dyDescent="0.3"/>
    <row r="4471" customFormat="1" ht="13.5" x14ac:dyDescent="0.3"/>
    <row r="4472" customFormat="1" ht="13.5" x14ac:dyDescent="0.3"/>
    <row r="4473" customFormat="1" ht="13.5" x14ac:dyDescent="0.3"/>
    <row r="4474" customFormat="1" ht="13.5" x14ac:dyDescent="0.3"/>
    <row r="4475" customFormat="1" ht="13.5" x14ac:dyDescent="0.3"/>
    <row r="4476" customFormat="1" ht="13.5" x14ac:dyDescent="0.3"/>
    <row r="4477" customFormat="1" ht="13.5" x14ac:dyDescent="0.3"/>
    <row r="4478" customFormat="1" ht="13.5" x14ac:dyDescent="0.3"/>
    <row r="4479" customFormat="1" ht="13.5" x14ac:dyDescent="0.3"/>
    <row r="4480" customFormat="1" ht="13.5" x14ac:dyDescent="0.3"/>
    <row r="4481" customFormat="1" ht="13.5" x14ac:dyDescent="0.3"/>
    <row r="4482" customFormat="1" ht="13.5" x14ac:dyDescent="0.3"/>
    <row r="4483" customFormat="1" ht="13.5" x14ac:dyDescent="0.3"/>
    <row r="4484" customFormat="1" ht="13.5" x14ac:dyDescent="0.3"/>
    <row r="4485" customFormat="1" ht="13.5" x14ac:dyDescent="0.3"/>
    <row r="4486" customFormat="1" ht="13.5" x14ac:dyDescent="0.3"/>
    <row r="4487" customFormat="1" ht="13.5" x14ac:dyDescent="0.3"/>
    <row r="4488" customFormat="1" ht="13.5" x14ac:dyDescent="0.3"/>
    <row r="4489" customFormat="1" ht="13.5" x14ac:dyDescent="0.3"/>
    <row r="4490" customFormat="1" ht="13.5" x14ac:dyDescent="0.3"/>
    <row r="4491" customFormat="1" ht="13.5" x14ac:dyDescent="0.3"/>
    <row r="4492" customFormat="1" ht="13.5" x14ac:dyDescent="0.3"/>
    <row r="4493" customFormat="1" ht="13.5" x14ac:dyDescent="0.3"/>
    <row r="4494" customFormat="1" ht="13.5" x14ac:dyDescent="0.3"/>
    <row r="4495" customFormat="1" ht="13.5" x14ac:dyDescent="0.3"/>
    <row r="4496" customFormat="1" ht="13.5" x14ac:dyDescent="0.3"/>
    <row r="4497" customFormat="1" ht="13.5" x14ac:dyDescent="0.3"/>
    <row r="4498" customFormat="1" ht="13.5" x14ac:dyDescent="0.3"/>
    <row r="4499" customFormat="1" ht="13.5" x14ac:dyDescent="0.3"/>
    <row r="4500" customFormat="1" ht="13.5" x14ac:dyDescent="0.3"/>
    <row r="4501" customFormat="1" ht="13.5" x14ac:dyDescent="0.3"/>
    <row r="4502" customFormat="1" ht="13.5" x14ac:dyDescent="0.3"/>
    <row r="4503" customFormat="1" ht="13.5" x14ac:dyDescent="0.3"/>
    <row r="4504" customFormat="1" ht="13.5" x14ac:dyDescent="0.3"/>
    <row r="4505" customFormat="1" ht="13.5" x14ac:dyDescent="0.3"/>
    <row r="4506" customFormat="1" ht="13.5" x14ac:dyDescent="0.3"/>
    <row r="4507" customFormat="1" ht="13.5" x14ac:dyDescent="0.3"/>
    <row r="4508" customFormat="1" ht="13.5" x14ac:dyDescent="0.3"/>
    <row r="4509" customFormat="1" ht="13.5" x14ac:dyDescent="0.3"/>
    <row r="4510" customFormat="1" ht="13.5" x14ac:dyDescent="0.3"/>
    <row r="4511" customFormat="1" ht="13.5" x14ac:dyDescent="0.3"/>
    <row r="4512" customFormat="1" ht="13.5" x14ac:dyDescent="0.3"/>
    <row r="4513" customFormat="1" ht="13.5" x14ac:dyDescent="0.3"/>
    <row r="4514" customFormat="1" ht="13.5" x14ac:dyDescent="0.3"/>
    <row r="4515" customFormat="1" ht="13.5" x14ac:dyDescent="0.3"/>
    <row r="4516" customFormat="1" ht="13.5" x14ac:dyDescent="0.3"/>
    <row r="4517" customFormat="1" ht="13.5" x14ac:dyDescent="0.3"/>
    <row r="4518" customFormat="1" ht="13.5" x14ac:dyDescent="0.3"/>
    <row r="4519" customFormat="1" ht="13.5" x14ac:dyDescent="0.3"/>
    <row r="4520" customFormat="1" ht="13.5" x14ac:dyDescent="0.3"/>
    <row r="4521" customFormat="1" ht="13.5" x14ac:dyDescent="0.3"/>
    <row r="4522" customFormat="1" ht="13.5" x14ac:dyDescent="0.3"/>
    <row r="4523" customFormat="1" ht="13.5" x14ac:dyDescent="0.3"/>
    <row r="4524" customFormat="1" ht="13.5" x14ac:dyDescent="0.3"/>
    <row r="4525" customFormat="1" ht="13.5" x14ac:dyDescent="0.3"/>
    <row r="4526" customFormat="1" ht="13.5" x14ac:dyDescent="0.3"/>
    <row r="4527" customFormat="1" ht="13.5" x14ac:dyDescent="0.3"/>
    <row r="4528" customFormat="1" ht="13.5" x14ac:dyDescent="0.3"/>
    <row r="4529" customFormat="1" ht="13.5" x14ac:dyDescent="0.3"/>
    <row r="4530" customFormat="1" ht="13.5" x14ac:dyDescent="0.3"/>
    <row r="4531" customFormat="1" ht="13.5" x14ac:dyDescent="0.3"/>
    <row r="4532" customFormat="1" ht="13.5" x14ac:dyDescent="0.3"/>
    <row r="4533" customFormat="1" ht="13.5" x14ac:dyDescent="0.3"/>
    <row r="4534" customFormat="1" ht="13.5" x14ac:dyDescent="0.3"/>
    <row r="4535" customFormat="1" ht="13.5" x14ac:dyDescent="0.3"/>
    <row r="4536" customFormat="1" ht="13.5" x14ac:dyDescent="0.3"/>
    <row r="4537" customFormat="1" ht="13.5" x14ac:dyDescent="0.3"/>
    <row r="4538" customFormat="1" ht="13.5" x14ac:dyDescent="0.3"/>
    <row r="4539" customFormat="1" ht="13.5" x14ac:dyDescent="0.3"/>
    <row r="4540" customFormat="1" ht="13.5" x14ac:dyDescent="0.3"/>
    <row r="4541" customFormat="1" ht="13.5" x14ac:dyDescent="0.3"/>
    <row r="4542" customFormat="1" ht="13.5" x14ac:dyDescent="0.3"/>
    <row r="4543" customFormat="1" ht="13.5" x14ac:dyDescent="0.3"/>
    <row r="4544" customFormat="1" ht="13.5" x14ac:dyDescent="0.3"/>
    <row r="4545" customFormat="1" ht="13.5" x14ac:dyDescent="0.3"/>
    <row r="4546" customFormat="1" ht="13.5" x14ac:dyDescent="0.3"/>
    <row r="4547" customFormat="1" ht="13.5" x14ac:dyDescent="0.3"/>
    <row r="4548" customFormat="1" ht="13.5" x14ac:dyDescent="0.3"/>
    <row r="4549" customFormat="1" ht="13.5" x14ac:dyDescent="0.3"/>
    <row r="4550" customFormat="1" ht="13.5" x14ac:dyDescent="0.3"/>
    <row r="4551" customFormat="1" ht="13.5" x14ac:dyDescent="0.3"/>
    <row r="4552" customFormat="1" ht="13.5" x14ac:dyDescent="0.3"/>
    <row r="4553" customFormat="1" ht="13.5" x14ac:dyDescent="0.3"/>
    <row r="4554" customFormat="1" ht="13.5" x14ac:dyDescent="0.3"/>
    <row r="4555" customFormat="1" ht="13.5" x14ac:dyDescent="0.3"/>
    <row r="4556" customFormat="1" ht="13.5" x14ac:dyDescent="0.3"/>
    <row r="4557" customFormat="1" ht="13.5" x14ac:dyDescent="0.3"/>
    <row r="4558" customFormat="1" ht="13.5" x14ac:dyDescent="0.3"/>
    <row r="4559" customFormat="1" ht="13.5" x14ac:dyDescent="0.3"/>
    <row r="4560" customFormat="1" ht="13.5" x14ac:dyDescent="0.3"/>
    <row r="4561" customFormat="1" ht="13.5" x14ac:dyDescent="0.3"/>
    <row r="4562" customFormat="1" ht="13.5" x14ac:dyDescent="0.3"/>
    <row r="4563" customFormat="1" ht="13.5" x14ac:dyDescent="0.3"/>
    <row r="4564" customFormat="1" ht="13.5" x14ac:dyDescent="0.3"/>
    <row r="4565" customFormat="1" ht="13.5" x14ac:dyDescent="0.3"/>
    <row r="4566" customFormat="1" ht="13.5" x14ac:dyDescent="0.3"/>
    <row r="4567" customFormat="1" ht="13.5" x14ac:dyDescent="0.3"/>
    <row r="4568" customFormat="1" ht="13.5" x14ac:dyDescent="0.3"/>
    <row r="4569" customFormat="1" ht="13.5" x14ac:dyDescent="0.3"/>
    <row r="4570" customFormat="1" ht="13.5" x14ac:dyDescent="0.3"/>
    <row r="4571" customFormat="1" ht="13.5" x14ac:dyDescent="0.3"/>
    <row r="4572" customFormat="1" ht="13.5" x14ac:dyDescent="0.3"/>
    <row r="4573" customFormat="1" ht="13.5" x14ac:dyDescent="0.3"/>
    <row r="4574" customFormat="1" ht="13.5" x14ac:dyDescent="0.3"/>
    <row r="4575" customFormat="1" ht="13.5" x14ac:dyDescent="0.3"/>
    <row r="4576" customFormat="1" ht="13.5" x14ac:dyDescent="0.3"/>
    <row r="4577" customFormat="1" ht="13.5" x14ac:dyDescent="0.3"/>
    <row r="4578" customFormat="1" ht="13.5" x14ac:dyDescent="0.3"/>
    <row r="4579" customFormat="1" ht="13.5" x14ac:dyDescent="0.3"/>
    <row r="4580" customFormat="1" ht="13.5" x14ac:dyDescent="0.3"/>
    <row r="4581" customFormat="1" ht="13.5" x14ac:dyDescent="0.3"/>
    <row r="4582" customFormat="1" ht="13.5" x14ac:dyDescent="0.3"/>
    <row r="4583" customFormat="1" ht="13.5" x14ac:dyDescent="0.3"/>
    <row r="4584" customFormat="1" ht="13.5" x14ac:dyDescent="0.3"/>
    <row r="4585" customFormat="1" ht="13.5" x14ac:dyDescent="0.3"/>
    <row r="4586" customFormat="1" ht="13.5" x14ac:dyDescent="0.3"/>
    <row r="4587" customFormat="1" ht="13.5" x14ac:dyDescent="0.3"/>
    <row r="4588" customFormat="1" ht="13.5" x14ac:dyDescent="0.3"/>
    <row r="4589" customFormat="1" ht="13.5" x14ac:dyDescent="0.3"/>
    <row r="4590" customFormat="1" ht="13.5" x14ac:dyDescent="0.3"/>
    <row r="4591" customFormat="1" ht="13.5" x14ac:dyDescent="0.3"/>
    <row r="4592" customFormat="1" ht="13.5" x14ac:dyDescent="0.3"/>
    <row r="4593" customFormat="1" ht="13.5" x14ac:dyDescent="0.3"/>
    <row r="4594" customFormat="1" ht="13.5" x14ac:dyDescent="0.3"/>
    <row r="4595" customFormat="1" ht="13.5" x14ac:dyDescent="0.3"/>
    <row r="4596" customFormat="1" ht="13.5" x14ac:dyDescent="0.3"/>
    <row r="4597" customFormat="1" ht="13.5" x14ac:dyDescent="0.3"/>
    <row r="4598" customFormat="1" ht="13.5" x14ac:dyDescent="0.3"/>
    <row r="4599" customFormat="1" ht="13.5" x14ac:dyDescent="0.3"/>
    <row r="4600" customFormat="1" ht="13.5" x14ac:dyDescent="0.3"/>
    <row r="4601" customFormat="1" ht="13.5" x14ac:dyDescent="0.3"/>
    <row r="4602" customFormat="1" ht="13.5" x14ac:dyDescent="0.3"/>
    <row r="4603" customFormat="1" ht="13.5" x14ac:dyDescent="0.3"/>
    <row r="4604" customFormat="1" ht="13.5" x14ac:dyDescent="0.3"/>
    <row r="4605" customFormat="1" ht="13.5" x14ac:dyDescent="0.3"/>
    <row r="4606" customFormat="1" ht="13.5" x14ac:dyDescent="0.3"/>
    <row r="4607" customFormat="1" ht="13.5" x14ac:dyDescent="0.3"/>
    <row r="4608" customFormat="1" ht="13.5" x14ac:dyDescent="0.3"/>
    <row r="4609" customFormat="1" ht="13.5" x14ac:dyDescent="0.3"/>
    <row r="4610" customFormat="1" ht="13.5" x14ac:dyDescent="0.3"/>
    <row r="4611" customFormat="1" ht="13.5" x14ac:dyDescent="0.3"/>
    <row r="4612" customFormat="1" ht="13.5" x14ac:dyDescent="0.3"/>
    <row r="4613" customFormat="1" ht="13.5" x14ac:dyDescent="0.3"/>
    <row r="4614" customFormat="1" ht="13.5" x14ac:dyDescent="0.3"/>
    <row r="4615" customFormat="1" ht="13.5" x14ac:dyDescent="0.3"/>
    <row r="4616" customFormat="1" ht="13.5" x14ac:dyDescent="0.3"/>
    <row r="4617" customFormat="1" ht="13.5" x14ac:dyDescent="0.3"/>
    <row r="4618" customFormat="1" ht="13.5" x14ac:dyDescent="0.3"/>
    <row r="4619" customFormat="1" ht="13.5" x14ac:dyDescent="0.3"/>
    <row r="4620" customFormat="1" ht="13.5" x14ac:dyDescent="0.3"/>
    <row r="4621" customFormat="1" ht="13.5" x14ac:dyDescent="0.3"/>
    <row r="4622" customFormat="1" ht="13.5" x14ac:dyDescent="0.3"/>
    <row r="4623" customFormat="1" ht="13.5" x14ac:dyDescent="0.3"/>
    <row r="4624" customFormat="1" ht="13.5" x14ac:dyDescent="0.3"/>
    <row r="4625" customFormat="1" ht="13.5" x14ac:dyDescent="0.3"/>
    <row r="4626" customFormat="1" ht="13.5" x14ac:dyDescent="0.3"/>
    <row r="4627" customFormat="1" ht="13.5" x14ac:dyDescent="0.3"/>
    <row r="4628" customFormat="1" ht="13.5" x14ac:dyDescent="0.3"/>
    <row r="4629" customFormat="1" ht="13.5" x14ac:dyDescent="0.3"/>
    <row r="4630" customFormat="1" ht="13.5" x14ac:dyDescent="0.3"/>
    <row r="4631" customFormat="1" ht="13.5" x14ac:dyDescent="0.3"/>
    <row r="4632" customFormat="1" ht="13.5" x14ac:dyDescent="0.3"/>
    <row r="4633" customFormat="1" ht="13.5" x14ac:dyDescent="0.3"/>
    <row r="4634" customFormat="1" ht="13.5" x14ac:dyDescent="0.3"/>
    <row r="4635" customFormat="1" ht="13.5" x14ac:dyDescent="0.3"/>
    <row r="4636" customFormat="1" ht="13.5" x14ac:dyDescent="0.3"/>
    <row r="4637" customFormat="1" ht="13.5" x14ac:dyDescent="0.3"/>
    <row r="4638" customFormat="1" ht="13.5" x14ac:dyDescent="0.3"/>
    <row r="4639" customFormat="1" ht="13.5" x14ac:dyDescent="0.3"/>
    <row r="4640" customFormat="1" ht="13.5" x14ac:dyDescent="0.3"/>
    <row r="4641" customFormat="1" ht="13.5" x14ac:dyDescent="0.3"/>
    <row r="4642" customFormat="1" ht="13.5" x14ac:dyDescent="0.3"/>
    <row r="4643" customFormat="1" ht="13.5" x14ac:dyDescent="0.3"/>
    <row r="4644" customFormat="1" ht="13.5" x14ac:dyDescent="0.3"/>
    <row r="4645" customFormat="1" ht="13.5" x14ac:dyDescent="0.3"/>
    <row r="4646" customFormat="1" ht="13.5" x14ac:dyDescent="0.3"/>
    <row r="4647" customFormat="1" ht="13.5" x14ac:dyDescent="0.3"/>
    <row r="4648" customFormat="1" ht="13.5" x14ac:dyDescent="0.3"/>
    <row r="4649" customFormat="1" ht="13.5" x14ac:dyDescent="0.3"/>
    <row r="4650" customFormat="1" ht="13.5" x14ac:dyDescent="0.3"/>
    <row r="4651" customFormat="1" ht="13.5" x14ac:dyDescent="0.3"/>
    <row r="4652" customFormat="1" ht="13.5" x14ac:dyDescent="0.3"/>
    <row r="4653" customFormat="1" ht="13.5" x14ac:dyDescent="0.3"/>
    <row r="4654" customFormat="1" ht="13.5" x14ac:dyDescent="0.3"/>
    <row r="4655" customFormat="1" ht="13.5" x14ac:dyDescent="0.3"/>
    <row r="4656" customFormat="1" ht="13.5" x14ac:dyDescent="0.3"/>
    <row r="4657" customFormat="1" ht="13.5" x14ac:dyDescent="0.3"/>
    <row r="4658" customFormat="1" ht="13.5" x14ac:dyDescent="0.3"/>
    <row r="4659" customFormat="1" ht="13.5" x14ac:dyDescent="0.3"/>
    <row r="4660" customFormat="1" ht="13.5" x14ac:dyDescent="0.3"/>
    <row r="4661" customFormat="1" ht="13.5" x14ac:dyDescent="0.3"/>
    <row r="4662" customFormat="1" ht="13.5" x14ac:dyDescent="0.3"/>
    <row r="4663" customFormat="1" ht="13.5" x14ac:dyDescent="0.3"/>
    <row r="4664" customFormat="1" ht="13.5" x14ac:dyDescent="0.3"/>
    <row r="4665" customFormat="1" ht="13.5" x14ac:dyDescent="0.3"/>
    <row r="4666" customFormat="1" ht="13.5" x14ac:dyDescent="0.3"/>
    <row r="4667" customFormat="1" ht="13.5" x14ac:dyDescent="0.3"/>
    <row r="4668" customFormat="1" ht="13.5" x14ac:dyDescent="0.3"/>
    <row r="4669" customFormat="1" ht="13.5" x14ac:dyDescent="0.3"/>
    <row r="4670" customFormat="1" ht="13.5" x14ac:dyDescent="0.3"/>
    <row r="4671" customFormat="1" ht="13.5" x14ac:dyDescent="0.3"/>
    <row r="4672" customFormat="1" ht="13.5" x14ac:dyDescent="0.3"/>
    <row r="4673" customFormat="1" ht="13.5" x14ac:dyDescent="0.3"/>
    <row r="4674" customFormat="1" ht="13.5" x14ac:dyDescent="0.3"/>
    <row r="4675" customFormat="1" ht="13.5" x14ac:dyDescent="0.3"/>
    <row r="4676" customFormat="1" ht="13.5" x14ac:dyDescent="0.3"/>
    <row r="4677" customFormat="1" ht="13.5" x14ac:dyDescent="0.3"/>
    <row r="4678" customFormat="1" ht="13.5" x14ac:dyDescent="0.3"/>
    <row r="4679" customFormat="1" ht="13.5" x14ac:dyDescent="0.3"/>
    <row r="4680" customFormat="1" ht="13.5" x14ac:dyDescent="0.3"/>
    <row r="4681" customFormat="1" ht="13.5" x14ac:dyDescent="0.3"/>
    <row r="4682" customFormat="1" ht="13.5" x14ac:dyDescent="0.3"/>
    <row r="4683" customFormat="1" ht="13.5" x14ac:dyDescent="0.3"/>
    <row r="4684" customFormat="1" ht="13.5" x14ac:dyDescent="0.3"/>
    <row r="4685" customFormat="1" ht="13.5" x14ac:dyDescent="0.3"/>
    <row r="4686" customFormat="1" ht="13.5" x14ac:dyDescent="0.3"/>
    <row r="4687" customFormat="1" ht="13.5" x14ac:dyDescent="0.3"/>
    <row r="4688" customFormat="1" ht="13.5" x14ac:dyDescent="0.3"/>
    <row r="4689" customFormat="1" ht="13.5" x14ac:dyDescent="0.3"/>
    <row r="4690" customFormat="1" ht="13.5" x14ac:dyDescent="0.3"/>
    <row r="4691" customFormat="1" ht="13.5" x14ac:dyDescent="0.3"/>
    <row r="4692" customFormat="1" ht="13.5" x14ac:dyDescent="0.3"/>
    <row r="4693" customFormat="1" ht="13.5" x14ac:dyDescent="0.3"/>
    <row r="4694" customFormat="1" ht="13.5" x14ac:dyDescent="0.3"/>
    <row r="4695" customFormat="1" ht="13.5" x14ac:dyDescent="0.3"/>
    <row r="4696" customFormat="1" ht="13.5" x14ac:dyDescent="0.3"/>
    <row r="4697" customFormat="1" ht="13.5" x14ac:dyDescent="0.3"/>
    <row r="4698" customFormat="1" ht="13.5" x14ac:dyDescent="0.3"/>
    <row r="4699" customFormat="1" ht="13.5" x14ac:dyDescent="0.3"/>
    <row r="4700" customFormat="1" ht="13.5" x14ac:dyDescent="0.3"/>
    <row r="4701" customFormat="1" ht="13.5" x14ac:dyDescent="0.3"/>
    <row r="4702" customFormat="1" ht="13.5" x14ac:dyDescent="0.3"/>
    <row r="4703" customFormat="1" ht="13.5" x14ac:dyDescent="0.3"/>
    <row r="4704" customFormat="1" ht="13.5" x14ac:dyDescent="0.3"/>
    <row r="4705" customFormat="1" ht="13.5" x14ac:dyDescent="0.3"/>
    <row r="4706" customFormat="1" ht="13.5" x14ac:dyDescent="0.3"/>
    <row r="4707" customFormat="1" ht="13.5" x14ac:dyDescent="0.3"/>
    <row r="4708" customFormat="1" ht="13.5" x14ac:dyDescent="0.3"/>
    <row r="4709" customFormat="1" ht="13.5" x14ac:dyDescent="0.3"/>
    <row r="4710" customFormat="1" ht="13.5" x14ac:dyDescent="0.3"/>
    <row r="4711" customFormat="1" ht="13.5" x14ac:dyDescent="0.3"/>
    <row r="4712" customFormat="1" ht="13.5" x14ac:dyDescent="0.3"/>
    <row r="4713" customFormat="1" ht="13.5" x14ac:dyDescent="0.3"/>
    <row r="4714" customFormat="1" ht="13.5" x14ac:dyDescent="0.3"/>
    <row r="4715" customFormat="1" ht="13.5" x14ac:dyDescent="0.3"/>
    <row r="4716" customFormat="1" ht="13.5" x14ac:dyDescent="0.3"/>
    <row r="4717" customFormat="1" ht="13.5" x14ac:dyDescent="0.3"/>
    <row r="4718" customFormat="1" ht="13.5" x14ac:dyDescent="0.3"/>
    <row r="4719" customFormat="1" ht="13.5" x14ac:dyDescent="0.3"/>
    <row r="4720" customFormat="1" ht="13.5" x14ac:dyDescent="0.3"/>
    <row r="4721" customFormat="1" ht="13.5" x14ac:dyDescent="0.3"/>
    <row r="4722" customFormat="1" ht="13.5" x14ac:dyDescent="0.3"/>
    <row r="4723" customFormat="1" ht="13.5" x14ac:dyDescent="0.3"/>
    <row r="4724" customFormat="1" ht="13.5" x14ac:dyDescent="0.3"/>
    <row r="4725" customFormat="1" ht="13.5" x14ac:dyDescent="0.3"/>
    <row r="4726" customFormat="1" ht="13.5" x14ac:dyDescent="0.3"/>
    <row r="4727" customFormat="1" ht="13.5" x14ac:dyDescent="0.3"/>
    <row r="4728" customFormat="1" ht="13.5" x14ac:dyDescent="0.3"/>
    <row r="4729" customFormat="1" ht="13.5" x14ac:dyDescent="0.3"/>
    <row r="4730" customFormat="1" ht="13.5" x14ac:dyDescent="0.3"/>
    <row r="4731" customFormat="1" ht="13.5" x14ac:dyDescent="0.3"/>
    <row r="4732" customFormat="1" ht="13.5" x14ac:dyDescent="0.3"/>
    <row r="4733" customFormat="1" ht="13.5" x14ac:dyDescent="0.3"/>
    <row r="4734" customFormat="1" ht="13.5" x14ac:dyDescent="0.3"/>
    <row r="4735" customFormat="1" ht="13.5" x14ac:dyDescent="0.3"/>
    <row r="4736" customFormat="1" ht="13.5" x14ac:dyDescent="0.3"/>
    <row r="4737" customFormat="1" ht="13.5" x14ac:dyDescent="0.3"/>
    <row r="4738" customFormat="1" ht="13.5" x14ac:dyDescent="0.3"/>
    <row r="4739" customFormat="1" ht="13.5" x14ac:dyDescent="0.3"/>
    <row r="4740" customFormat="1" ht="13.5" x14ac:dyDescent="0.3"/>
    <row r="4741" customFormat="1" ht="13.5" x14ac:dyDescent="0.3"/>
    <row r="4742" customFormat="1" ht="13.5" x14ac:dyDescent="0.3"/>
    <row r="4743" customFormat="1" ht="13.5" x14ac:dyDescent="0.3"/>
    <row r="4744" customFormat="1" ht="13.5" x14ac:dyDescent="0.3"/>
    <row r="4745" customFormat="1" ht="13.5" x14ac:dyDescent="0.3"/>
    <row r="4746" customFormat="1" ht="13.5" x14ac:dyDescent="0.3"/>
    <row r="4747" customFormat="1" ht="13.5" x14ac:dyDescent="0.3"/>
    <row r="4748" customFormat="1" ht="13.5" x14ac:dyDescent="0.3"/>
    <row r="4749" customFormat="1" ht="13.5" x14ac:dyDescent="0.3"/>
    <row r="4750" customFormat="1" ht="13.5" x14ac:dyDescent="0.3"/>
    <row r="4751" customFormat="1" ht="13.5" x14ac:dyDescent="0.3"/>
    <row r="4752" customFormat="1" ht="13.5" x14ac:dyDescent="0.3"/>
    <row r="4753" customFormat="1" ht="13.5" x14ac:dyDescent="0.3"/>
    <row r="4754" customFormat="1" ht="13.5" x14ac:dyDescent="0.3"/>
    <row r="4755" customFormat="1" ht="13.5" x14ac:dyDescent="0.3"/>
    <row r="4756" customFormat="1" ht="13.5" x14ac:dyDescent="0.3"/>
    <row r="4757" customFormat="1" ht="13.5" x14ac:dyDescent="0.3"/>
    <row r="4758" customFormat="1" ht="13.5" x14ac:dyDescent="0.3"/>
    <row r="4759" customFormat="1" ht="13.5" x14ac:dyDescent="0.3"/>
    <row r="4760" customFormat="1" ht="13.5" x14ac:dyDescent="0.3"/>
    <row r="4761" customFormat="1" ht="13.5" x14ac:dyDescent="0.3"/>
    <row r="4762" customFormat="1" ht="13.5" x14ac:dyDescent="0.3"/>
    <row r="4763" customFormat="1" ht="13.5" x14ac:dyDescent="0.3"/>
    <row r="4764" customFormat="1" ht="13.5" x14ac:dyDescent="0.3"/>
    <row r="4765" customFormat="1" ht="13.5" x14ac:dyDescent="0.3"/>
    <row r="4766" customFormat="1" ht="13.5" x14ac:dyDescent="0.3"/>
    <row r="4767" customFormat="1" ht="13.5" x14ac:dyDescent="0.3"/>
    <row r="4768" customFormat="1" ht="13.5" x14ac:dyDescent="0.3"/>
    <row r="4769" customFormat="1" ht="13.5" x14ac:dyDescent="0.3"/>
    <row r="4770" customFormat="1" ht="13.5" x14ac:dyDescent="0.3"/>
    <row r="4771" customFormat="1" ht="13.5" x14ac:dyDescent="0.3"/>
    <row r="4772" customFormat="1" ht="13.5" x14ac:dyDescent="0.3"/>
    <row r="4773" customFormat="1" ht="13.5" x14ac:dyDescent="0.3"/>
    <row r="4774" customFormat="1" ht="13.5" x14ac:dyDescent="0.3"/>
    <row r="4775" customFormat="1" ht="13.5" x14ac:dyDescent="0.3"/>
    <row r="4776" customFormat="1" ht="13.5" x14ac:dyDescent="0.3"/>
    <row r="4777" customFormat="1" ht="13.5" x14ac:dyDescent="0.3"/>
    <row r="4778" customFormat="1" ht="13.5" x14ac:dyDescent="0.3"/>
    <row r="4779" customFormat="1" ht="13.5" x14ac:dyDescent="0.3"/>
    <row r="4780" customFormat="1" ht="13.5" x14ac:dyDescent="0.3"/>
    <row r="4781" customFormat="1" ht="13.5" x14ac:dyDescent="0.3"/>
    <row r="4782" customFormat="1" ht="13.5" x14ac:dyDescent="0.3"/>
    <row r="4783" customFormat="1" ht="13.5" x14ac:dyDescent="0.3"/>
    <row r="4784" customFormat="1" ht="13.5" x14ac:dyDescent="0.3"/>
    <row r="4785" customFormat="1" ht="13.5" x14ac:dyDescent="0.3"/>
    <row r="4786" customFormat="1" ht="13.5" x14ac:dyDescent="0.3"/>
    <row r="4787" customFormat="1" ht="13.5" x14ac:dyDescent="0.3"/>
    <row r="4788" customFormat="1" ht="13.5" x14ac:dyDescent="0.3"/>
    <row r="4789" customFormat="1" ht="13.5" x14ac:dyDescent="0.3"/>
    <row r="4790" customFormat="1" ht="13.5" x14ac:dyDescent="0.3"/>
    <row r="4791" customFormat="1" ht="13.5" x14ac:dyDescent="0.3"/>
    <row r="4792" customFormat="1" ht="13.5" x14ac:dyDescent="0.3"/>
    <row r="4793" customFormat="1" ht="13.5" x14ac:dyDescent="0.3"/>
    <row r="4794" customFormat="1" ht="13.5" x14ac:dyDescent="0.3"/>
    <row r="4795" customFormat="1" ht="13.5" x14ac:dyDescent="0.3"/>
    <row r="4796" customFormat="1" ht="13.5" x14ac:dyDescent="0.3"/>
    <row r="4797" customFormat="1" ht="13.5" x14ac:dyDescent="0.3"/>
    <row r="4798" customFormat="1" ht="13.5" x14ac:dyDescent="0.3"/>
    <row r="4799" customFormat="1" ht="13.5" x14ac:dyDescent="0.3"/>
    <row r="4800" customFormat="1" ht="13.5" x14ac:dyDescent="0.3"/>
    <row r="4801" customFormat="1" ht="13.5" x14ac:dyDescent="0.3"/>
    <row r="4802" customFormat="1" ht="13.5" x14ac:dyDescent="0.3"/>
    <row r="4803" customFormat="1" ht="13.5" x14ac:dyDescent="0.3"/>
    <row r="4804" customFormat="1" ht="13.5" x14ac:dyDescent="0.3"/>
    <row r="4805" customFormat="1" ht="13.5" x14ac:dyDescent="0.3"/>
    <row r="4806" customFormat="1" ht="13.5" x14ac:dyDescent="0.3"/>
    <row r="4807" customFormat="1" ht="13.5" x14ac:dyDescent="0.3"/>
    <row r="4808" customFormat="1" ht="13.5" x14ac:dyDescent="0.3"/>
    <row r="4809" customFormat="1" ht="13.5" x14ac:dyDescent="0.3"/>
    <row r="4810" customFormat="1" ht="13.5" x14ac:dyDescent="0.3"/>
    <row r="4811" customFormat="1" ht="13.5" x14ac:dyDescent="0.3"/>
    <row r="4812" customFormat="1" ht="13.5" x14ac:dyDescent="0.3"/>
    <row r="4813" customFormat="1" ht="13.5" x14ac:dyDescent="0.3"/>
    <row r="4814" customFormat="1" ht="13.5" x14ac:dyDescent="0.3"/>
    <row r="4815" customFormat="1" ht="13.5" x14ac:dyDescent="0.3"/>
    <row r="4816" customFormat="1" ht="13.5" x14ac:dyDescent="0.3"/>
    <row r="4817" customFormat="1" ht="13.5" x14ac:dyDescent="0.3"/>
    <row r="4818" customFormat="1" ht="13.5" x14ac:dyDescent="0.3"/>
    <row r="4819" customFormat="1" ht="13.5" x14ac:dyDescent="0.3"/>
    <row r="4820" customFormat="1" ht="13.5" x14ac:dyDescent="0.3"/>
    <row r="4821" customFormat="1" ht="13.5" x14ac:dyDescent="0.3"/>
    <row r="4822" customFormat="1" ht="13.5" x14ac:dyDescent="0.3"/>
    <row r="4823" customFormat="1" ht="13.5" x14ac:dyDescent="0.3"/>
    <row r="4824" customFormat="1" ht="13.5" x14ac:dyDescent="0.3"/>
    <row r="4825" customFormat="1" ht="13.5" x14ac:dyDescent="0.3"/>
    <row r="4826" customFormat="1" ht="13.5" x14ac:dyDescent="0.3"/>
    <row r="4827" customFormat="1" ht="13.5" x14ac:dyDescent="0.3"/>
    <row r="4828" customFormat="1" ht="13.5" x14ac:dyDescent="0.3"/>
    <row r="4829" customFormat="1" ht="13.5" x14ac:dyDescent="0.3"/>
    <row r="4830" customFormat="1" ht="13.5" x14ac:dyDescent="0.3"/>
    <row r="4831" customFormat="1" ht="13.5" x14ac:dyDescent="0.3"/>
    <row r="4832" customFormat="1" ht="13.5" x14ac:dyDescent="0.3"/>
    <row r="4833" customFormat="1" ht="13.5" x14ac:dyDescent="0.3"/>
    <row r="4834" customFormat="1" ht="13.5" x14ac:dyDescent="0.3"/>
    <row r="4835" customFormat="1" ht="13.5" x14ac:dyDescent="0.3"/>
    <row r="4836" customFormat="1" ht="13.5" x14ac:dyDescent="0.3"/>
    <row r="4837" customFormat="1" ht="13.5" x14ac:dyDescent="0.3"/>
    <row r="4838" customFormat="1" ht="13.5" x14ac:dyDescent="0.3"/>
    <row r="4839" customFormat="1" ht="13.5" x14ac:dyDescent="0.3"/>
    <row r="4840" customFormat="1" ht="13.5" x14ac:dyDescent="0.3"/>
    <row r="4841" customFormat="1" ht="13.5" x14ac:dyDescent="0.3"/>
    <row r="4842" customFormat="1" ht="13.5" x14ac:dyDescent="0.3"/>
    <row r="4843" customFormat="1" ht="13.5" x14ac:dyDescent="0.3"/>
    <row r="4844" customFormat="1" ht="13.5" x14ac:dyDescent="0.3"/>
    <row r="4845" customFormat="1" ht="13.5" x14ac:dyDescent="0.3"/>
    <row r="4846" customFormat="1" ht="13.5" x14ac:dyDescent="0.3"/>
    <row r="4847" customFormat="1" ht="13.5" x14ac:dyDescent="0.3"/>
    <row r="4848" customFormat="1" ht="13.5" x14ac:dyDescent="0.3"/>
    <row r="4849" customFormat="1" ht="13.5" x14ac:dyDescent="0.3"/>
    <row r="4850" customFormat="1" ht="13.5" x14ac:dyDescent="0.3"/>
    <row r="4851" customFormat="1" ht="13.5" x14ac:dyDescent="0.3"/>
    <row r="4852" customFormat="1" ht="13.5" x14ac:dyDescent="0.3"/>
    <row r="4853" customFormat="1" ht="13.5" x14ac:dyDescent="0.3"/>
    <row r="4854" customFormat="1" ht="13.5" x14ac:dyDescent="0.3"/>
    <row r="4855" customFormat="1" ht="13.5" x14ac:dyDescent="0.3"/>
    <row r="4856" customFormat="1" ht="13.5" x14ac:dyDescent="0.3"/>
    <row r="4857" customFormat="1" ht="13.5" x14ac:dyDescent="0.3"/>
    <row r="4858" customFormat="1" ht="13.5" x14ac:dyDescent="0.3"/>
    <row r="4859" customFormat="1" ht="13.5" x14ac:dyDescent="0.3"/>
    <row r="4860" customFormat="1" ht="13.5" x14ac:dyDescent="0.3"/>
    <row r="4861" customFormat="1" ht="13.5" x14ac:dyDescent="0.3"/>
    <row r="4862" customFormat="1" ht="13.5" x14ac:dyDescent="0.3"/>
    <row r="4863" customFormat="1" ht="13.5" x14ac:dyDescent="0.3"/>
    <row r="4864" customFormat="1" ht="13.5" x14ac:dyDescent="0.3"/>
    <row r="4865" customFormat="1" ht="13.5" x14ac:dyDescent="0.3"/>
    <row r="4866" customFormat="1" ht="13.5" x14ac:dyDescent="0.3"/>
    <row r="4867" customFormat="1" ht="13.5" x14ac:dyDescent="0.3"/>
    <row r="4868" customFormat="1" ht="13.5" x14ac:dyDescent="0.3"/>
    <row r="4869" customFormat="1" ht="13.5" x14ac:dyDescent="0.3"/>
    <row r="4870" customFormat="1" ht="13.5" x14ac:dyDescent="0.3"/>
    <row r="4871" customFormat="1" ht="13.5" x14ac:dyDescent="0.3"/>
    <row r="4872" customFormat="1" ht="13.5" x14ac:dyDescent="0.3"/>
    <row r="4873" customFormat="1" ht="13.5" x14ac:dyDescent="0.3"/>
    <row r="4874" customFormat="1" ht="13.5" x14ac:dyDescent="0.3"/>
    <row r="4875" customFormat="1" ht="13.5" x14ac:dyDescent="0.3"/>
    <row r="4876" customFormat="1" ht="13.5" x14ac:dyDescent="0.3"/>
    <row r="4877" customFormat="1" ht="13.5" x14ac:dyDescent="0.3"/>
    <row r="4878" customFormat="1" ht="13.5" x14ac:dyDescent="0.3"/>
    <row r="4879" customFormat="1" ht="13.5" x14ac:dyDescent="0.3"/>
    <row r="4880" customFormat="1" ht="13.5" x14ac:dyDescent="0.3"/>
    <row r="4881" customFormat="1" ht="13.5" x14ac:dyDescent="0.3"/>
    <row r="4882" customFormat="1" ht="13.5" x14ac:dyDescent="0.3"/>
    <row r="4883" customFormat="1" ht="13.5" x14ac:dyDescent="0.3"/>
    <row r="4884" customFormat="1" ht="13.5" x14ac:dyDescent="0.3"/>
    <row r="4885" customFormat="1" ht="13.5" x14ac:dyDescent="0.3"/>
    <row r="4886" customFormat="1" ht="13.5" x14ac:dyDescent="0.3"/>
    <row r="4887" customFormat="1" ht="13.5" x14ac:dyDescent="0.3"/>
    <row r="4888" customFormat="1" ht="13.5" x14ac:dyDescent="0.3"/>
    <row r="4889" customFormat="1" ht="13.5" x14ac:dyDescent="0.3"/>
    <row r="4890" customFormat="1" ht="13.5" x14ac:dyDescent="0.3"/>
    <row r="4891" customFormat="1" ht="13.5" x14ac:dyDescent="0.3"/>
    <row r="4892" customFormat="1" ht="13.5" x14ac:dyDescent="0.3"/>
    <row r="4893" customFormat="1" ht="13.5" x14ac:dyDescent="0.3"/>
    <row r="4894" customFormat="1" ht="13.5" x14ac:dyDescent="0.3"/>
    <row r="4895" customFormat="1" ht="13.5" x14ac:dyDescent="0.3"/>
    <row r="4896" customFormat="1" ht="13.5" x14ac:dyDescent="0.3"/>
    <row r="4897" customFormat="1" ht="13.5" x14ac:dyDescent="0.3"/>
    <row r="4898" customFormat="1" ht="13.5" x14ac:dyDescent="0.3"/>
    <row r="4899" customFormat="1" ht="13.5" x14ac:dyDescent="0.3"/>
    <row r="4900" customFormat="1" ht="13.5" x14ac:dyDescent="0.3"/>
    <row r="4901" customFormat="1" ht="13.5" x14ac:dyDescent="0.3"/>
    <row r="4902" customFormat="1" ht="13.5" x14ac:dyDescent="0.3"/>
    <row r="4903" customFormat="1" ht="13.5" x14ac:dyDescent="0.3"/>
    <row r="4904" customFormat="1" ht="13.5" x14ac:dyDescent="0.3"/>
    <row r="4905" customFormat="1" ht="13.5" x14ac:dyDescent="0.3"/>
    <row r="4906" customFormat="1" ht="13.5" x14ac:dyDescent="0.3"/>
    <row r="4907" customFormat="1" ht="13.5" x14ac:dyDescent="0.3"/>
    <row r="4908" customFormat="1" ht="13.5" x14ac:dyDescent="0.3"/>
    <row r="4909" customFormat="1" ht="13.5" x14ac:dyDescent="0.3"/>
    <row r="4910" customFormat="1" ht="13.5" x14ac:dyDescent="0.3"/>
    <row r="4911" customFormat="1" ht="13.5" x14ac:dyDescent="0.3"/>
    <row r="4912" customFormat="1" ht="13.5" x14ac:dyDescent="0.3"/>
    <row r="4913" customFormat="1" ht="13.5" x14ac:dyDescent="0.3"/>
    <row r="4914" customFormat="1" ht="13.5" x14ac:dyDescent="0.3"/>
    <row r="4915" customFormat="1" ht="13.5" x14ac:dyDescent="0.3"/>
    <row r="4916" customFormat="1" ht="13.5" x14ac:dyDescent="0.3"/>
    <row r="4917" customFormat="1" ht="13.5" x14ac:dyDescent="0.3"/>
    <row r="4918" customFormat="1" ht="13.5" x14ac:dyDescent="0.3"/>
    <row r="4919" customFormat="1" ht="13.5" x14ac:dyDescent="0.3"/>
    <row r="4920" customFormat="1" ht="13.5" x14ac:dyDescent="0.3"/>
    <row r="4921" customFormat="1" ht="13.5" x14ac:dyDescent="0.3"/>
    <row r="4922" customFormat="1" ht="13.5" x14ac:dyDescent="0.3"/>
    <row r="4923" customFormat="1" ht="13.5" x14ac:dyDescent="0.3"/>
    <row r="4924" customFormat="1" ht="13.5" x14ac:dyDescent="0.3"/>
    <row r="4925" customFormat="1" ht="13.5" x14ac:dyDescent="0.3"/>
    <row r="4926" customFormat="1" ht="13.5" x14ac:dyDescent="0.3"/>
    <row r="4927" customFormat="1" ht="13.5" x14ac:dyDescent="0.3"/>
    <row r="4928" customFormat="1" ht="13.5" x14ac:dyDescent="0.3"/>
    <row r="4929" customFormat="1" ht="13.5" x14ac:dyDescent="0.3"/>
    <row r="4930" customFormat="1" ht="13.5" x14ac:dyDescent="0.3"/>
    <row r="4931" customFormat="1" ht="13.5" x14ac:dyDescent="0.3"/>
    <row r="4932" customFormat="1" ht="13.5" x14ac:dyDescent="0.3"/>
    <row r="4933" customFormat="1" ht="13.5" x14ac:dyDescent="0.3"/>
    <row r="4934" customFormat="1" ht="13.5" x14ac:dyDescent="0.3"/>
    <row r="4935" customFormat="1" ht="13.5" x14ac:dyDescent="0.3"/>
    <row r="4936" customFormat="1" ht="13.5" x14ac:dyDescent="0.3"/>
    <row r="4937" customFormat="1" ht="13.5" x14ac:dyDescent="0.3"/>
    <row r="4938" customFormat="1" ht="13.5" x14ac:dyDescent="0.3"/>
    <row r="4939" customFormat="1" ht="13.5" x14ac:dyDescent="0.3"/>
    <row r="4940" customFormat="1" ht="13.5" x14ac:dyDescent="0.3"/>
    <row r="4941" customFormat="1" ht="13.5" x14ac:dyDescent="0.3"/>
    <row r="4942" customFormat="1" ht="13.5" x14ac:dyDescent="0.3"/>
    <row r="4943" customFormat="1" ht="13.5" x14ac:dyDescent="0.3"/>
    <row r="4944" customFormat="1" ht="13.5" x14ac:dyDescent="0.3"/>
    <row r="4945" customFormat="1" ht="13.5" x14ac:dyDescent="0.3"/>
    <row r="4946" customFormat="1" ht="13.5" x14ac:dyDescent="0.3"/>
    <row r="4947" customFormat="1" ht="13.5" x14ac:dyDescent="0.3"/>
    <row r="4948" customFormat="1" ht="13.5" x14ac:dyDescent="0.3"/>
    <row r="4949" customFormat="1" ht="13.5" x14ac:dyDescent="0.3"/>
    <row r="4950" customFormat="1" ht="13.5" x14ac:dyDescent="0.3"/>
    <row r="4951" customFormat="1" ht="13.5" x14ac:dyDescent="0.3"/>
    <row r="4952" customFormat="1" ht="13.5" x14ac:dyDescent="0.3"/>
    <row r="4953" customFormat="1" ht="13.5" x14ac:dyDescent="0.3"/>
    <row r="4954" customFormat="1" ht="13.5" x14ac:dyDescent="0.3"/>
    <row r="4955" customFormat="1" ht="13.5" x14ac:dyDescent="0.3"/>
    <row r="4956" customFormat="1" ht="13.5" x14ac:dyDescent="0.3"/>
    <row r="4957" customFormat="1" ht="13.5" x14ac:dyDescent="0.3"/>
    <row r="4958" customFormat="1" ht="13.5" x14ac:dyDescent="0.3"/>
    <row r="4959" customFormat="1" ht="13.5" x14ac:dyDescent="0.3"/>
    <row r="4960" customFormat="1" ht="13.5" x14ac:dyDescent="0.3"/>
    <row r="4961" customFormat="1" ht="13.5" x14ac:dyDescent="0.3"/>
    <row r="4962" customFormat="1" ht="13.5" x14ac:dyDescent="0.3"/>
    <row r="4963" customFormat="1" ht="13.5" x14ac:dyDescent="0.3"/>
    <row r="4964" customFormat="1" ht="13.5" x14ac:dyDescent="0.3"/>
    <row r="4965" customFormat="1" ht="13.5" x14ac:dyDescent="0.3"/>
    <row r="4966" customFormat="1" ht="13.5" x14ac:dyDescent="0.3"/>
    <row r="4967" customFormat="1" ht="13.5" x14ac:dyDescent="0.3"/>
    <row r="4968" customFormat="1" ht="13.5" x14ac:dyDescent="0.3"/>
    <row r="4969" customFormat="1" ht="13.5" x14ac:dyDescent="0.3"/>
    <row r="4970" customFormat="1" ht="13.5" x14ac:dyDescent="0.3"/>
    <row r="4971" customFormat="1" ht="13.5" x14ac:dyDescent="0.3"/>
    <row r="4972" customFormat="1" ht="13.5" x14ac:dyDescent="0.3"/>
    <row r="4973" customFormat="1" ht="13.5" x14ac:dyDescent="0.3"/>
    <row r="4974" customFormat="1" ht="13.5" x14ac:dyDescent="0.3"/>
    <row r="4975" customFormat="1" ht="13.5" x14ac:dyDescent="0.3"/>
    <row r="4976" customFormat="1" ht="13.5" x14ac:dyDescent="0.3"/>
    <row r="4977" customFormat="1" ht="13.5" x14ac:dyDescent="0.3"/>
    <row r="4978" customFormat="1" ht="13.5" x14ac:dyDescent="0.3"/>
    <row r="4979" customFormat="1" ht="13.5" x14ac:dyDescent="0.3"/>
    <row r="4980" customFormat="1" ht="13.5" x14ac:dyDescent="0.3"/>
    <row r="4981" customFormat="1" ht="13.5" x14ac:dyDescent="0.3"/>
    <row r="4982" customFormat="1" ht="13.5" x14ac:dyDescent="0.3"/>
    <row r="4983" customFormat="1" ht="13.5" x14ac:dyDescent="0.3"/>
    <row r="4984" customFormat="1" ht="13.5" x14ac:dyDescent="0.3"/>
    <row r="4985" customFormat="1" ht="13.5" x14ac:dyDescent="0.3"/>
    <row r="4986" customFormat="1" ht="13.5" x14ac:dyDescent="0.3"/>
    <row r="4987" customFormat="1" ht="13.5" x14ac:dyDescent="0.3"/>
    <row r="4988" customFormat="1" ht="13.5" x14ac:dyDescent="0.3"/>
    <row r="4989" customFormat="1" ht="13.5" x14ac:dyDescent="0.3"/>
    <row r="4990" customFormat="1" ht="13.5" x14ac:dyDescent="0.3"/>
    <row r="4991" customFormat="1" ht="13.5" x14ac:dyDescent="0.3"/>
    <row r="4992" customFormat="1" ht="13.5" x14ac:dyDescent="0.3"/>
    <row r="4993" customFormat="1" ht="13.5" x14ac:dyDescent="0.3"/>
    <row r="4994" customFormat="1" ht="13.5" x14ac:dyDescent="0.3"/>
    <row r="4995" customFormat="1" ht="13.5" x14ac:dyDescent="0.3"/>
    <row r="4996" customFormat="1" ht="13.5" x14ac:dyDescent="0.3"/>
    <row r="4997" customFormat="1" ht="13.5" x14ac:dyDescent="0.3"/>
    <row r="4998" customFormat="1" ht="13.5" x14ac:dyDescent="0.3"/>
    <row r="4999" customFormat="1" ht="13.5" x14ac:dyDescent="0.3"/>
    <row r="5000" customFormat="1" ht="13.5" x14ac:dyDescent="0.3"/>
    <row r="5001" customFormat="1" ht="13.5" x14ac:dyDescent="0.3"/>
    <row r="5002" customFormat="1" ht="13.5" x14ac:dyDescent="0.3"/>
    <row r="5003" customFormat="1" ht="13.5" x14ac:dyDescent="0.3"/>
    <row r="5004" customFormat="1" ht="13.5" x14ac:dyDescent="0.3"/>
    <row r="5005" customFormat="1" ht="13.5" x14ac:dyDescent="0.3"/>
    <row r="5006" customFormat="1" ht="13.5" x14ac:dyDescent="0.3"/>
    <row r="5007" customFormat="1" ht="13.5" x14ac:dyDescent="0.3"/>
    <row r="5008" customFormat="1" ht="13.5" x14ac:dyDescent="0.3"/>
    <row r="5009" customFormat="1" ht="13.5" x14ac:dyDescent="0.3"/>
    <row r="5010" customFormat="1" ht="13.5" x14ac:dyDescent="0.3"/>
    <row r="5011" customFormat="1" ht="13.5" x14ac:dyDescent="0.3"/>
    <row r="5012" customFormat="1" ht="13.5" x14ac:dyDescent="0.3"/>
    <row r="5013" customFormat="1" ht="13.5" x14ac:dyDescent="0.3"/>
    <row r="5014" customFormat="1" ht="13.5" x14ac:dyDescent="0.3"/>
    <row r="5015" customFormat="1" ht="13.5" x14ac:dyDescent="0.3"/>
    <row r="5016" customFormat="1" ht="13.5" x14ac:dyDescent="0.3"/>
    <row r="5017" customFormat="1" ht="13.5" x14ac:dyDescent="0.3"/>
    <row r="5018" customFormat="1" ht="13.5" x14ac:dyDescent="0.3"/>
    <row r="5019" customFormat="1" ht="13.5" x14ac:dyDescent="0.3"/>
    <row r="5020" customFormat="1" ht="13.5" x14ac:dyDescent="0.3"/>
    <row r="5021" customFormat="1" ht="13.5" x14ac:dyDescent="0.3"/>
    <row r="5022" customFormat="1" ht="13.5" x14ac:dyDescent="0.3"/>
    <row r="5023" customFormat="1" ht="13.5" x14ac:dyDescent="0.3"/>
    <row r="5024" customFormat="1" ht="13.5" x14ac:dyDescent="0.3"/>
    <row r="5025" customFormat="1" ht="13.5" x14ac:dyDescent="0.3"/>
    <row r="5026" customFormat="1" ht="13.5" x14ac:dyDescent="0.3"/>
    <row r="5027" customFormat="1" ht="13.5" x14ac:dyDescent="0.3"/>
    <row r="5028" customFormat="1" ht="13.5" x14ac:dyDescent="0.3"/>
    <row r="5029" customFormat="1" ht="13.5" x14ac:dyDescent="0.3"/>
    <row r="5030" customFormat="1" ht="13.5" x14ac:dyDescent="0.3"/>
    <row r="5031" customFormat="1" ht="13.5" x14ac:dyDescent="0.3"/>
    <row r="5032" customFormat="1" ht="13.5" x14ac:dyDescent="0.3"/>
    <row r="5033" customFormat="1" ht="13.5" x14ac:dyDescent="0.3"/>
    <row r="5034" customFormat="1" ht="13.5" x14ac:dyDescent="0.3"/>
    <row r="5035" customFormat="1" ht="13.5" x14ac:dyDescent="0.3"/>
    <row r="5036" customFormat="1" ht="13.5" x14ac:dyDescent="0.3"/>
    <row r="5037" customFormat="1" ht="13.5" x14ac:dyDescent="0.3"/>
    <row r="5038" customFormat="1" ht="13.5" x14ac:dyDescent="0.3"/>
    <row r="5039" customFormat="1" ht="13.5" x14ac:dyDescent="0.3"/>
    <row r="5040" customFormat="1" ht="13.5" x14ac:dyDescent="0.3"/>
    <row r="5041" customFormat="1" ht="13.5" x14ac:dyDescent="0.3"/>
    <row r="5042" customFormat="1" ht="13.5" x14ac:dyDescent="0.3"/>
    <row r="5043" customFormat="1" ht="13.5" x14ac:dyDescent="0.3"/>
    <row r="5044" customFormat="1" ht="13.5" x14ac:dyDescent="0.3"/>
    <row r="5045" customFormat="1" ht="13.5" x14ac:dyDescent="0.3"/>
    <row r="5046" customFormat="1" ht="13.5" x14ac:dyDescent="0.3"/>
    <row r="5047" customFormat="1" ht="13.5" x14ac:dyDescent="0.3"/>
    <row r="5048" customFormat="1" ht="13.5" x14ac:dyDescent="0.3"/>
    <row r="5049" customFormat="1" ht="13.5" x14ac:dyDescent="0.3"/>
    <row r="5050" customFormat="1" ht="13.5" x14ac:dyDescent="0.3"/>
    <row r="5051" customFormat="1" ht="13.5" x14ac:dyDescent="0.3"/>
    <row r="5052" customFormat="1" ht="13.5" x14ac:dyDescent="0.3"/>
    <row r="5053" customFormat="1" ht="13.5" x14ac:dyDescent="0.3"/>
    <row r="5054" customFormat="1" ht="13.5" x14ac:dyDescent="0.3"/>
    <row r="5055" customFormat="1" ht="13.5" x14ac:dyDescent="0.3"/>
    <row r="5056" customFormat="1" ht="13.5" x14ac:dyDescent="0.3"/>
    <row r="5057" customFormat="1" ht="13.5" x14ac:dyDescent="0.3"/>
    <row r="5058" customFormat="1" ht="13.5" x14ac:dyDescent="0.3"/>
    <row r="5059" customFormat="1" ht="13.5" x14ac:dyDescent="0.3"/>
    <row r="5060" customFormat="1" ht="13.5" x14ac:dyDescent="0.3"/>
    <row r="5061" customFormat="1" ht="13.5" x14ac:dyDescent="0.3"/>
    <row r="5062" customFormat="1" ht="13.5" x14ac:dyDescent="0.3"/>
    <row r="5063" customFormat="1" ht="13.5" x14ac:dyDescent="0.3"/>
    <row r="5064" customFormat="1" ht="13.5" x14ac:dyDescent="0.3"/>
    <row r="5065" customFormat="1" ht="13.5" x14ac:dyDescent="0.3"/>
    <row r="5066" customFormat="1" ht="13.5" x14ac:dyDescent="0.3"/>
    <row r="5067" customFormat="1" ht="13.5" x14ac:dyDescent="0.3"/>
    <row r="5068" customFormat="1" ht="13.5" x14ac:dyDescent="0.3"/>
    <row r="5069" customFormat="1" ht="13.5" x14ac:dyDescent="0.3"/>
    <row r="5070" customFormat="1" ht="13.5" x14ac:dyDescent="0.3"/>
    <row r="5071" customFormat="1" ht="13.5" x14ac:dyDescent="0.3"/>
    <row r="5072" customFormat="1" ht="13.5" x14ac:dyDescent="0.3"/>
    <row r="5073" customFormat="1" ht="13.5" x14ac:dyDescent="0.3"/>
    <row r="5074" customFormat="1" ht="13.5" x14ac:dyDescent="0.3"/>
    <row r="5075" customFormat="1" ht="13.5" x14ac:dyDescent="0.3"/>
    <row r="5076" customFormat="1" ht="13.5" x14ac:dyDescent="0.3"/>
    <row r="5077" customFormat="1" ht="13.5" x14ac:dyDescent="0.3"/>
    <row r="5078" customFormat="1" ht="13.5" x14ac:dyDescent="0.3"/>
    <row r="5079" customFormat="1" ht="13.5" x14ac:dyDescent="0.3"/>
    <row r="5080" customFormat="1" ht="13.5" x14ac:dyDescent="0.3"/>
    <row r="5081" customFormat="1" ht="13.5" x14ac:dyDescent="0.3"/>
    <row r="5082" customFormat="1" ht="13.5" x14ac:dyDescent="0.3"/>
    <row r="5083" customFormat="1" ht="13.5" x14ac:dyDescent="0.3"/>
    <row r="5084" customFormat="1" ht="13.5" x14ac:dyDescent="0.3"/>
    <row r="5085" customFormat="1" ht="13.5" x14ac:dyDescent="0.3"/>
    <row r="5086" customFormat="1" ht="13.5" x14ac:dyDescent="0.3"/>
    <row r="5087" customFormat="1" ht="13.5" x14ac:dyDescent="0.3"/>
    <row r="5088" customFormat="1" ht="13.5" x14ac:dyDescent="0.3"/>
    <row r="5089" customFormat="1" ht="13.5" x14ac:dyDescent="0.3"/>
    <row r="5090" customFormat="1" ht="13.5" x14ac:dyDescent="0.3"/>
    <row r="5091" customFormat="1" ht="13.5" x14ac:dyDescent="0.3"/>
    <row r="5092" customFormat="1" ht="13.5" x14ac:dyDescent="0.3"/>
    <row r="5093" customFormat="1" ht="13.5" x14ac:dyDescent="0.3"/>
    <row r="5094" customFormat="1" ht="13.5" x14ac:dyDescent="0.3"/>
    <row r="5095" customFormat="1" ht="13.5" x14ac:dyDescent="0.3"/>
    <row r="5096" customFormat="1" ht="13.5" x14ac:dyDescent="0.3"/>
    <row r="5097" customFormat="1" ht="13.5" x14ac:dyDescent="0.3"/>
    <row r="5098" customFormat="1" ht="13.5" x14ac:dyDescent="0.3"/>
    <row r="5099" customFormat="1" ht="13.5" x14ac:dyDescent="0.3"/>
    <row r="5100" customFormat="1" ht="13.5" x14ac:dyDescent="0.3"/>
    <row r="5101" customFormat="1" ht="13.5" x14ac:dyDescent="0.3"/>
    <row r="5102" customFormat="1" ht="13.5" x14ac:dyDescent="0.3"/>
    <row r="5103" customFormat="1" ht="13.5" x14ac:dyDescent="0.3"/>
    <row r="5104" customFormat="1" ht="13.5" x14ac:dyDescent="0.3"/>
    <row r="5105" customFormat="1" ht="13.5" x14ac:dyDescent="0.3"/>
    <row r="5106" customFormat="1" ht="13.5" x14ac:dyDescent="0.3"/>
    <row r="5107" customFormat="1" ht="13.5" x14ac:dyDescent="0.3"/>
    <row r="5108" customFormat="1" ht="13.5" x14ac:dyDescent="0.3"/>
    <row r="5109" customFormat="1" ht="13.5" x14ac:dyDescent="0.3"/>
    <row r="5110" customFormat="1" ht="13.5" x14ac:dyDescent="0.3"/>
    <row r="5111" customFormat="1" ht="13.5" x14ac:dyDescent="0.3"/>
    <row r="5112" customFormat="1" ht="13.5" x14ac:dyDescent="0.3"/>
    <row r="5113" customFormat="1" ht="13.5" x14ac:dyDescent="0.3"/>
    <row r="5114" customFormat="1" ht="13.5" x14ac:dyDescent="0.3"/>
    <row r="5115" customFormat="1" ht="13.5" x14ac:dyDescent="0.3"/>
    <row r="5116" customFormat="1" ht="13.5" x14ac:dyDescent="0.3"/>
    <row r="5117" customFormat="1" ht="13.5" x14ac:dyDescent="0.3"/>
    <row r="5118" customFormat="1" ht="13.5" x14ac:dyDescent="0.3"/>
    <row r="5119" customFormat="1" ht="13.5" x14ac:dyDescent="0.3"/>
    <row r="5120" customFormat="1" ht="13.5" x14ac:dyDescent="0.3"/>
    <row r="5121" customFormat="1" ht="13.5" x14ac:dyDescent="0.3"/>
    <row r="5122" customFormat="1" ht="13.5" x14ac:dyDescent="0.3"/>
    <row r="5123" customFormat="1" ht="13.5" x14ac:dyDescent="0.3"/>
    <row r="5124" customFormat="1" ht="13.5" x14ac:dyDescent="0.3"/>
    <row r="5125" customFormat="1" ht="13.5" x14ac:dyDescent="0.3"/>
    <row r="5126" customFormat="1" ht="13.5" x14ac:dyDescent="0.3"/>
    <row r="5127" customFormat="1" ht="13.5" x14ac:dyDescent="0.3"/>
    <row r="5128" customFormat="1" ht="13.5" x14ac:dyDescent="0.3"/>
    <row r="5129" customFormat="1" ht="13.5" x14ac:dyDescent="0.3"/>
    <row r="5130" customFormat="1" ht="13.5" x14ac:dyDescent="0.3"/>
    <row r="5131" customFormat="1" ht="13.5" x14ac:dyDescent="0.3"/>
    <row r="5132" customFormat="1" ht="13.5" x14ac:dyDescent="0.3"/>
    <row r="5133" customFormat="1" ht="13.5" x14ac:dyDescent="0.3"/>
    <row r="5134" customFormat="1" ht="13.5" x14ac:dyDescent="0.3"/>
    <row r="5135" customFormat="1" ht="13.5" x14ac:dyDescent="0.3"/>
    <row r="5136" customFormat="1" ht="13.5" x14ac:dyDescent="0.3"/>
    <row r="5137" customFormat="1" ht="13.5" x14ac:dyDescent="0.3"/>
    <row r="5138" customFormat="1" ht="13.5" x14ac:dyDescent="0.3"/>
    <row r="5139" customFormat="1" ht="13.5" x14ac:dyDescent="0.3"/>
    <row r="5140" customFormat="1" ht="13.5" x14ac:dyDescent="0.3"/>
    <row r="5141" customFormat="1" ht="13.5" x14ac:dyDescent="0.3"/>
    <row r="5142" customFormat="1" ht="13.5" x14ac:dyDescent="0.3"/>
    <row r="5143" customFormat="1" ht="13.5" x14ac:dyDescent="0.3"/>
    <row r="5144" customFormat="1" ht="13.5" x14ac:dyDescent="0.3"/>
    <row r="5145" customFormat="1" ht="13.5" x14ac:dyDescent="0.3"/>
    <row r="5146" customFormat="1" ht="13.5" x14ac:dyDescent="0.3"/>
    <row r="5147" customFormat="1" ht="13.5" x14ac:dyDescent="0.3"/>
    <row r="5148" customFormat="1" ht="13.5" x14ac:dyDescent="0.3"/>
    <row r="5149" customFormat="1" ht="13.5" x14ac:dyDescent="0.3"/>
    <row r="5150" customFormat="1" ht="13.5" x14ac:dyDescent="0.3"/>
    <row r="5151" customFormat="1" ht="13.5" x14ac:dyDescent="0.3"/>
    <row r="5152" customFormat="1" ht="13.5" x14ac:dyDescent="0.3"/>
    <row r="5153" customFormat="1" ht="13.5" x14ac:dyDescent="0.3"/>
    <row r="5154" customFormat="1" ht="13.5" x14ac:dyDescent="0.3"/>
    <row r="5155" customFormat="1" ht="13.5" x14ac:dyDescent="0.3"/>
    <row r="5156" customFormat="1" ht="13.5" x14ac:dyDescent="0.3"/>
    <row r="5157" customFormat="1" ht="13.5" x14ac:dyDescent="0.3"/>
    <row r="5158" customFormat="1" ht="13.5" x14ac:dyDescent="0.3"/>
    <row r="5159" customFormat="1" ht="13.5" x14ac:dyDescent="0.3"/>
    <row r="5160" customFormat="1" ht="13.5" x14ac:dyDescent="0.3"/>
    <row r="5161" customFormat="1" ht="13.5" x14ac:dyDescent="0.3"/>
    <row r="5162" customFormat="1" ht="13.5" x14ac:dyDescent="0.3"/>
    <row r="5163" customFormat="1" ht="13.5" x14ac:dyDescent="0.3"/>
    <row r="5164" customFormat="1" ht="13.5" x14ac:dyDescent="0.3"/>
    <row r="5165" customFormat="1" ht="13.5" x14ac:dyDescent="0.3"/>
    <row r="5166" customFormat="1" ht="13.5" x14ac:dyDescent="0.3"/>
    <row r="5167" customFormat="1" ht="13.5" x14ac:dyDescent="0.3"/>
    <row r="5168" customFormat="1" ht="13.5" x14ac:dyDescent="0.3"/>
    <row r="5169" customFormat="1" ht="13.5" x14ac:dyDescent="0.3"/>
    <row r="5170" customFormat="1" ht="13.5" x14ac:dyDescent="0.3"/>
    <row r="5171" customFormat="1" ht="13.5" x14ac:dyDescent="0.3"/>
    <row r="5172" customFormat="1" ht="13.5" x14ac:dyDescent="0.3"/>
    <row r="5173" customFormat="1" ht="13.5" x14ac:dyDescent="0.3"/>
    <row r="5174" customFormat="1" ht="13.5" x14ac:dyDescent="0.3"/>
    <row r="5175" customFormat="1" ht="13.5" x14ac:dyDescent="0.3"/>
    <row r="5176" customFormat="1" ht="13.5" x14ac:dyDescent="0.3"/>
    <row r="5177" customFormat="1" ht="13.5" x14ac:dyDescent="0.3"/>
    <row r="5178" customFormat="1" ht="13.5" x14ac:dyDescent="0.3"/>
    <row r="5179" customFormat="1" ht="13.5" x14ac:dyDescent="0.3"/>
    <row r="5180" customFormat="1" ht="13.5" x14ac:dyDescent="0.3"/>
    <row r="5181" customFormat="1" ht="13.5" x14ac:dyDescent="0.3"/>
    <row r="5182" customFormat="1" ht="13.5" x14ac:dyDescent="0.3"/>
    <row r="5183" customFormat="1" ht="13.5" x14ac:dyDescent="0.3"/>
    <row r="5184" customFormat="1" ht="13.5" x14ac:dyDescent="0.3"/>
    <row r="5185" customFormat="1" ht="13.5" x14ac:dyDescent="0.3"/>
    <row r="5186" customFormat="1" ht="13.5" x14ac:dyDescent="0.3"/>
    <row r="5187" customFormat="1" ht="13.5" x14ac:dyDescent="0.3"/>
    <row r="5188" customFormat="1" ht="13.5" x14ac:dyDescent="0.3"/>
    <row r="5189" customFormat="1" ht="13.5" x14ac:dyDescent="0.3"/>
    <row r="5190" customFormat="1" ht="13.5" x14ac:dyDescent="0.3"/>
    <row r="5191" customFormat="1" ht="13.5" x14ac:dyDescent="0.3"/>
    <row r="5192" customFormat="1" ht="13.5" x14ac:dyDescent="0.3"/>
    <row r="5193" customFormat="1" ht="13.5" x14ac:dyDescent="0.3"/>
    <row r="5194" customFormat="1" ht="13.5" x14ac:dyDescent="0.3"/>
    <row r="5195" customFormat="1" ht="13.5" x14ac:dyDescent="0.3"/>
    <row r="5196" customFormat="1" ht="13.5" x14ac:dyDescent="0.3"/>
    <row r="5197" customFormat="1" ht="13.5" x14ac:dyDescent="0.3"/>
    <row r="5198" customFormat="1" ht="13.5" x14ac:dyDescent="0.3"/>
    <row r="5199" customFormat="1" ht="13.5" x14ac:dyDescent="0.3"/>
    <row r="5200" customFormat="1" ht="13.5" x14ac:dyDescent="0.3"/>
    <row r="5201" customFormat="1" ht="13.5" x14ac:dyDescent="0.3"/>
    <row r="5202" customFormat="1" ht="13.5" x14ac:dyDescent="0.3"/>
    <row r="5203" customFormat="1" ht="13.5" x14ac:dyDescent="0.3"/>
    <row r="5204" customFormat="1" ht="13.5" x14ac:dyDescent="0.3"/>
    <row r="5205" customFormat="1" ht="13.5" x14ac:dyDescent="0.3"/>
    <row r="5206" customFormat="1" ht="13.5" x14ac:dyDescent="0.3"/>
    <row r="5207" customFormat="1" ht="13.5" x14ac:dyDescent="0.3"/>
    <row r="5208" customFormat="1" ht="13.5" x14ac:dyDescent="0.3"/>
    <row r="5209" customFormat="1" ht="13.5" x14ac:dyDescent="0.3"/>
    <row r="5210" customFormat="1" ht="13.5" x14ac:dyDescent="0.3"/>
    <row r="5211" customFormat="1" ht="13.5" x14ac:dyDescent="0.3"/>
    <row r="5212" customFormat="1" ht="13.5" x14ac:dyDescent="0.3"/>
    <row r="5213" customFormat="1" ht="13.5" x14ac:dyDescent="0.3"/>
    <row r="5214" customFormat="1" ht="13.5" x14ac:dyDescent="0.3"/>
    <row r="5215" customFormat="1" ht="13.5" x14ac:dyDescent="0.3"/>
    <row r="5216" customFormat="1" ht="13.5" x14ac:dyDescent="0.3"/>
    <row r="5217" customFormat="1" ht="13.5" x14ac:dyDescent="0.3"/>
    <row r="5218" customFormat="1" ht="13.5" x14ac:dyDescent="0.3"/>
    <row r="5219" customFormat="1" ht="13.5" x14ac:dyDescent="0.3"/>
    <row r="5220" customFormat="1" ht="13.5" x14ac:dyDescent="0.3"/>
    <row r="5221" customFormat="1" ht="13.5" x14ac:dyDescent="0.3"/>
    <row r="5222" customFormat="1" ht="13.5" x14ac:dyDescent="0.3"/>
    <row r="5223" customFormat="1" ht="13.5" x14ac:dyDescent="0.3"/>
    <row r="5224" customFormat="1" ht="13.5" x14ac:dyDescent="0.3"/>
    <row r="5225" customFormat="1" ht="13.5" x14ac:dyDescent="0.3"/>
    <row r="5226" customFormat="1" ht="13.5" x14ac:dyDescent="0.3"/>
    <row r="5227" customFormat="1" ht="13.5" x14ac:dyDescent="0.3"/>
    <row r="5228" customFormat="1" ht="13.5" x14ac:dyDescent="0.3"/>
    <row r="5229" customFormat="1" ht="13.5" x14ac:dyDescent="0.3"/>
    <row r="5230" customFormat="1" ht="13.5" x14ac:dyDescent="0.3"/>
    <row r="5231" customFormat="1" ht="13.5" x14ac:dyDescent="0.3"/>
    <row r="5232" customFormat="1" ht="13.5" x14ac:dyDescent="0.3"/>
    <row r="5233" customFormat="1" ht="13.5" x14ac:dyDescent="0.3"/>
    <row r="5234" customFormat="1" ht="13.5" x14ac:dyDescent="0.3"/>
    <row r="5235" customFormat="1" ht="13.5" x14ac:dyDescent="0.3"/>
    <row r="5236" customFormat="1" ht="13.5" x14ac:dyDescent="0.3"/>
    <row r="5237" customFormat="1" ht="13.5" x14ac:dyDescent="0.3"/>
    <row r="5238" customFormat="1" ht="13.5" x14ac:dyDescent="0.3"/>
    <row r="5239" customFormat="1" ht="13.5" x14ac:dyDescent="0.3"/>
    <row r="5240" customFormat="1" ht="13.5" x14ac:dyDescent="0.3"/>
    <row r="5241" customFormat="1" ht="13.5" x14ac:dyDescent="0.3"/>
    <row r="5242" customFormat="1" ht="13.5" x14ac:dyDescent="0.3"/>
    <row r="5243" customFormat="1" ht="13.5" x14ac:dyDescent="0.3"/>
    <row r="5244" customFormat="1" ht="13.5" x14ac:dyDescent="0.3"/>
    <row r="5245" customFormat="1" ht="13.5" x14ac:dyDescent="0.3"/>
    <row r="5246" customFormat="1" ht="13.5" x14ac:dyDescent="0.3"/>
    <row r="5247" customFormat="1" ht="13.5" x14ac:dyDescent="0.3"/>
    <row r="5248" customFormat="1" ht="13.5" x14ac:dyDescent="0.3"/>
    <row r="5249" customFormat="1" ht="13.5" x14ac:dyDescent="0.3"/>
    <row r="5250" customFormat="1" ht="13.5" x14ac:dyDescent="0.3"/>
    <row r="5251" customFormat="1" ht="13.5" x14ac:dyDescent="0.3"/>
    <row r="5252" customFormat="1" ht="13.5" x14ac:dyDescent="0.3"/>
    <row r="5253" customFormat="1" ht="13.5" x14ac:dyDescent="0.3"/>
    <row r="5254" customFormat="1" ht="13.5" x14ac:dyDescent="0.3"/>
    <row r="5255" customFormat="1" ht="13.5" x14ac:dyDescent="0.3"/>
    <row r="5256" customFormat="1" ht="13.5" x14ac:dyDescent="0.3"/>
    <row r="5257" customFormat="1" ht="13.5" x14ac:dyDescent="0.3"/>
    <row r="5258" customFormat="1" ht="13.5" x14ac:dyDescent="0.3"/>
    <row r="5259" customFormat="1" ht="13.5" x14ac:dyDescent="0.3"/>
    <row r="5260" customFormat="1" ht="13.5" x14ac:dyDescent="0.3"/>
    <row r="5261" customFormat="1" ht="13.5" x14ac:dyDescent="0.3"/>
    <row r="5262" customFormat="1" ht="13.5" x14ac:dyDescent="0.3"/>
    <row r="5263" customFormat="1" ht="13.5" x14ac:dyDescent="0.3"/>
    <row r="5264" customFormat="1" ht="13.5" x14ac:dyDescent="0.3"/>
    <row r="5265" customFormat="1" ht="13.5" x14ac:dyDescent="0.3"/>
    <row r="5266" customFormat="1" ht="13.5" x14ac:dyDescent="0.3"/>
    <row r="5267" customFormat="1" ht="13.5" x14ac:dyDescent="0.3"/>
    <row r="5268" customFormat="1" ht="13.5" x14ac:dyDescent="0.3"/>
    <row r="5269" customFormat="1" ht="13.5" x14ac:dyDescent="0.3"/>
    <row r="5270" customFormat="1" ht="13.5" x14ac:dyDescent="0.3"/>
    <row r="5271" customFormat="1" ht="13.5" x14ac:dyDescent="0.3"/>
    <row r="5272" customFormat="1" ht="13.5" x14ac:dyDescent="0.3"/>
    <row r="5273" customFormat="1" ht="13.5" x14ac:dyDescent="0.3"/>
    <row r="5274" customFormat="1" ht="13.5" x14ac:dyDescent="0.3"/>
    <row r="5275" customFormat="1" ht="13.5" x14ac:dyDescent="0.3"/>
    <row r="5276" customFormat="1" ht="13.5" x14ac:dyDescent="0.3"/>
    <row r="5277" customFormat="1" ht="13.5" x14ac:dyDescent="0.3"/>
    <row r="5278" customFormat="1" ht="13.5" x14ac:dyDescent="0.3"/>
    <row r="5279" customFormat="1" ht="13.5" x14ac:dyDescent="0.3"/>
    <row r="5280" customFormat="1" ht="13.5" x14ac:dyDescent="0.3"/>
    <row r="5281" customFormat="1" ht="13.5" x14ac:dyDescent="0.3"/>
    <row r="5282" customFormat="1" ht="13.5" x14ac:dyDescent="0.3"/>
    <row r="5283" customFormat="1" ht="13.5" x14ac:dyDescent="0.3"/>
    <row r="5284" customFormat="1" ht="13.5" x14ac:dyDescent="0.3"/>
    <row r="5285" customFormat="1" ht="13.5" x14ac:dyDescent="0.3"/>
    <row r="5286" customFormat="1" ht="13.5" x14ac:dyDescent="0.3"/>
    <row r="5287" customFormat="1" ht="13.5" x14ac:dyDescent="0.3"/>
    <row r="5288" customFormat="1" ht="13.5" x14ac:dyDescent="0.3"/>
    <row r="5289" customFormat="1" ht="13.5" x14ac:dyDescent="0.3"/>
    <row r="5290" customFormat="1" ht="13.5" x14ac:dyDescent="0.3"/>
    <row r="5291" customFormat="1" ht="13.5" x14ac:dyDescent="0.3"/>
    <row r="5292" customFormat="1" ht="13.5" x14ac:dyDescent="0.3"/>
    <row r="5293" customFormat="1" ht="13.5" x14ac:dyDescent="0.3"/>
    <row r="5294" customFormat="1" ht="13.5" x14ac:dyDescent="0.3"/>
    <row r="5295" customFormat="1" ht="13.5" x14ac:dyDescent="0.3"/>
    <row r="5296" customFormat="1" ht="13.5" x14ac:dyDescent="0.3"/>
    <row r="5297" customFormat="1" ht="13.5" x14ac:dyDescent="0.3"/>
    <row r="5298" customFormat="1" ht="13.5" x14ac:dyDescent="0.3"/>
    <row r="5299" customFormat="1" ht="13.5" x14ac:dyDescent="0.3"/>
    <row r="5300" customFormat="1" ht="13.5" x14ac:dyDescent="0.3"/>
    <row r="5301" customFormat="1" ht="13.5" x14ac:dyDescent="0.3"/>
    <row r="5302" customFormat="1" ht="13.5" x14ac:dyDescent="0.3"/>
    <row r="5303" customFormat="1" ht="13.5" x14ac:dyDescent="0.3"/>
    <row r="5304" customFormat="1" ht="13.5" x14ac:dyDescent="0.3"/>
    <row r="5305" customFormat="1" ht="13.5" x14ac:dyDescent="0.3"/>
    <row r="5306" customFormat="1" ht="13.5" x14ac:dyDescent="0.3"/>
    <row r="5307" customFormat="1" ht="13.5" x14ac:dyDescent="0.3"/>
    <row r="5308" customFormat="1" ht="13.5" x14ac:dyDescent="0.3"/>
    <row r="5309" customFormat="1" ht="13.5" x14ac:dyDescent="0.3"/>
    <row r="5310" customFormat="1" ht="13.5" x14ac:dyDescent="0.3"/>
    <row r="5311" customFormat="1" ht="13.5" x14ac:dyDescent="0.3"/>
    <row r="5312" customFormat="1" ht="13.5" x14ac:dyDescent="0.3"/>
    <row r="5313" customFormat="1" ht="13.5" x14ac:dyDescent="0.3"/>
    <row r="5314" customFormat="1" ht="13.5" x14ac:dyDescent="0.3"/>
    <row r="5315" customFormat="1" ht="13.5" x14ac:dyDescent="0.3"/>
    <row r="5316" customFormat="1" ht="13.5" x14ac:dyDescent="0.3"/>
    <row r="5317" customFormat="1" ht="13.5" x14ac:dyDescent="0.3"/>
    <row r="5318" customFormat="1" ht="13.5" x14ac:dyDescent="0.3"/>
    <row r="5319" customFormat="1" ht="13.5" x14ac:dyDescent="0.3"/>
    <row r="5320" customFormat="1" ht="13.5" x14ac:dyDescent="0.3"/>
    <row r="5321" customFormat="1" ht="13.5" x14ac:dyDescent="0.3"/>
    <row r="5322" customFormat="1" ht="13.5" x14ac:dyDescent="0.3"/>
    <row r="5323" customFormat="1" ht="13.5" x14ac:dyDescent="0.3"/>
    <row r="5324" customFormat="1" ht="13.5" x14ac:dyDescent="0.3"/>
    <row r="5325" customFormat="1" ht="13.5" x14ac:dyDescent="0.3"/>
    <row r="5326" customFormat="1" ht="13.5" x14ac:dyDescent="0.3"/>
    <row r="5327" customFormat="1" ht="13.5" x14ac:dyDescent="0.3"/>
    <row r="5328" customFormat="1" ht="13.5" x14ac:dyDescent="0.3"/>
    <row r="5329" customFormat="1" ht="13.5" x14ac:dyDescent="0.3"/>
    <row r="5330" customFormat="1" ht="13.5" x14ac:dyDescent="0.3"/>
    <row r="5331" customFormat="1" ht="13.5" x14ac:dyDescent="0.3"/>
    <row r="5332" customFormat="1" ht="13.5" x14ac:dyDescent="0.3"/>
    <row r="5333" customFormat="1" ht="13.5" x14ac:dyDescent="0.3"/>
    <row r="5334" customFormat="1" ht="13.5" x14ac:dyDescent="0.3"/>
    <row r="5335" customFormat="1" ht="13.5" x14ac:dyDescent="0.3"/>
    <row r="5336" customFormat="1" ht="13.5" x14ac:dyDescent="0.3"/>
    <row r="5337" customFormat="1" ht="13.5" x14ac:dyDescent="0.3"/>
    <row r="5338" customFormat="1" ht="13.5" x14ac:dyDescent="0.3"/>
    <row r="5339" customFormat="1" ht="13.5" x14ac:dyDescent="0.3"/>
    <row r="5340" customFormat="1" ht="13.5" x14ac:dyDescent="0.3"/>
    <row r="5341" customFormat="1" ht="13.5" x14ac:dyDescent="0.3"/>
    <row r="5342" customFormat="1" ht="13.5" x14ac:dyDescent="0.3"/>
    <row r="5343" customFormat="1" ht="13.5" x14ac:dyDescent="0.3"/>
    <row r="5344" customFormat="1" ht="13.5" x14ac:dyDescent="0.3"/>
    <row r="5345" customFormat="1" ht="13.5" x14ac:dyDescent="0.3"/>
    <row r="5346" customFormat="1" ht="13.5" x14ac:dyDescent="0.3"/>
    <row r="5347" customFormat="1" ht="13.5" x14ac:dyDescent="0.3"/>
    <row r="5348" customFormat="1" ht="13.5" x14ac:dyDescent="0.3"/>
    <row r="5349" customFormat="1" ht="13.5" x14ac:dyDescent="0.3"/>
    <row r="5350" customFormat="1" ht="13.5" x14ac:dyDescent="0.3"/>
    <row r="5351" customFormat="1" ht="13.5" x14ac:dyDescent="0.3"/>
    <row r="5352" customFormat="1" ht="13.5" x14ac:dyDescent="0.3"/>
    <row r="5353" customFormat="1" ht="13.5" x14ac:dyDescent="0.3"/>
    <row r="5354" customFormat="1" ht="13.5" x14ac:dyDescent="0.3"/>
    <row r="5355" customFormat="1" ht="13.5" x14ac:dyDescent="0.3"/>
    <row r="5356" customFormat="1" ht="13.5" x14ac:dyDescent="0.3"/>
    <row r="5357" customFormat="1" ht="13.5" x14ac:dyDescent="0.3"/>
    <row r="5358" customFormat="1" ht="13.5" x14ac:dyDescent="0.3"/>
    <row r="5359" customFormat="1" ht="13.5" x14ac:dyDescent="0.3"/>
    <row r="5360" customFormat="1" ht="13.5" x14ac:dyDescent="0.3"/>
    <row r="5361" customFormat="1" ht="13.5" x14ac:dyDescent="0.3"/>
    <row r="5362" customFormat="1" ht="13.5" x14ac:dyDescent="0.3"/>
    <row r="5363" customFormat="1" ht="13.5" x14ac:dyDescent="0.3"/>
    <row r="5364" customFormat="1" ht="13.5" x14ac:dyDescent="0.3"/>
    <row r="5365" customFormat="1" ht="13.5" x14ac:dyDescent="0.3"/>
    <row r="5366" customFormat="1" ht="13.5" x14ac:dyDescent="0.3"/>
    <row r="5367" customFormat="1" ht="13.5" x14ac:dyDescent="0.3"/>
    <row r="5368" customFormat="1" ht="13.5" x14ac:dyDescent="0.3"/>
    <row r="5369" customFormat="1" ht="13.5" x14ac:dyDescent="0.3"/>
    <row r="5370" customFormat="1" ht="13.5" x14ac:dyDescent="0.3"/>
    <row r="5371" customFormat="1" ht="13.5" x14ac:dyDescent="0.3"/>
    <row r="5372" customFormat="1" ht="13.5" x14ac:dyDescent="0.3"/>
    <row r="5373" customFormat="1" ht="13.5" x14ac:dyDescent="0.3"/>
    <row r="5374" customFormat="1" ht="13.5" x14ac:dyDescent="0.3"/>
    <row r="5375" customFormat="1" ht="13.5" x14ac:dyDescent="0.3"/>
    <row r="5376" customFormat="1" ht="13.5" x14ac:dyDescent="0.3"/>
    <row r="5377" customFormat="1" ht="13.5" x14ac:dyDescent="0.3"/>
    <row r="5378" customFormat="1" ht="13.5" x14ac:dyDescent="0.3"/>
    <row r="5379" customFormat="1" ht="13.5" x14ac:dyDescent="0.3"/>
    <row r="5380" customFormat="1" ht="13.5" x14ac:dyDescent="0.3"/>
    <row r="5381" customFormat="1" ht="13.5" x14ac:dyDescent="0.3"/>
    <row r="5382" customFormat="1" ht="13.5" x14ac:dyDescent="0.3"/>
    <row r="5383" customFormat="1" ht="13.5" x14ac:dyDescent="0.3"/>
    <row r="5384" customFormat="1" ht="13.5" x14ac:dyDescent="0.3"/>
    <row r="5385" customFormat="1" ht="13.5" x14ac:dyDescent="0.3"/>
    <row r="5386" customFormat="1" ht="13.5" x14ac:dyDescent="0.3"/>
    <row r="5387" customFormat="1" ht="13.5" x14ac:dyDescent="0.3"/>
    <row r="5388" customFormat="1" ht="13.5" x14ac:dyDescent="0.3"/>
    <row r="5389" customFormat="1" ht="13.5" x14ac:dyDescent="0.3"/>
    <row r="5390" customFormat="1" ht="13.5" x14ac:dyDescent="0.3"/>
    <row r="5391" customFormat="1" ht="13.5" x14ac:dyDescent="0.3"/>
    <row r="5392" customFormat="1" ht="13.5" x14ac:dyDescent="0.3"/>
    <row r="5393" customFormat="1" ht="13.5" x14ac:dyDescent="0.3"/>
    <row r="5394" customFormat="1" ht="13.5" x14ac:dyDescent="0.3"/>
    <row r="5395" customFormat="1" ht="13.5" x14ac:dyDescent="0.3"/>
    <row r="5396" customFormat="1" ht="13.5" x14ac:dyDescent="0.3"/>
    <row r="5397" customFormat="1" ht="13.5" x14ac:dyDescent="0.3"/>
    <row r="5398" customFormat="1" ht="13.5" x14ac:dyDescent="0.3"/>
    <row r="5399" customFormat="1" ht="13.5" x14ac:dyDescent="0.3"/>
    <row r="5400" customFormat="1" ht="13.5" x14ac:dyDescent="0.3"/>
    <row r="5401" customFormat="1" ht="13.5" x14ac:dyDescent="0.3"/>
    <row r="5402" customFormat="1" ht="13.5" x14ac:dyDescent="0.3"/>
    <row r="5403" customFormat="1" ht="13.5" x14ac:dyDescent="0.3"/>
    <row r="5404" customFormat="1" ht="13.5" x14ac:dyDescent="0.3"/>
    <row r="5405" customFormat="1" ht="13.5" x14ac:dyDescent="0.3"/>
    <row r="5406" customFormat="1" ht="13.5" x14ac:dyDescent="0.3"/>
    <row r="5407" customFormat="1" ht="13.5" x14ac:dyDescent="0.3"/>
    <row r="5408" customFormat="1" ht="13.5" x14ac:dyDescent="0.3"/>
    <row r="5409" customFormat="1" ht="13.5" x14ac:dyDescent="0.3"/>
    <row r="5410" customFormat="1" ht="13.5" x14ac:dyDescent="0.3"/>
    <row r="5411" customFormat="1" ht="13.5" x14ac:dyDescent="0.3"/>
    <row r="5412" customFormat="1" ht="13.5" x14ac:dyDescent="0.3"/>
    <row r="5413" customFormat="1" ht="13.5" x14ac:dyDescent="0.3"/>
    <row r="5414" customFormat="1" ht="13.5" x14ac:dyDescent="0.3"/>
    <row r="5415" customFormat="1" ht="13.5" x14ac:dyDescent="0.3"/>
    <row r="5416" customFormat="1" ht="13.5" x14ac:dyDescent="0.3"/>
    <row r="5417" customFormat="1" ht="13.5" x14ac:dyDescent="0.3"/>
    <row r="5418" customFormat="1" ht="13.5" x14ac:dyDescent="0.3"/>
    <row r="5419" customFormat="1" ht="13.5" x14ac:dyDescent="0.3"/>
    <row r="5420" customFormat="1" ht="13.5" x14ac:dyDescent="0.3"/>
    <row r="5421" customFormat="1" ht="13.5" x14ac:dyDescent="0.3"/>
    <row r="5422" customFormat="1" ht="13.5" x14ac:dyDescent="0.3"/>
    <row r="5423" customFormat="1" ht="13.5" x14ac:dyDescent="0.3"/>
    <row r="5424" customFormat="1" ht="13.5" x14ac:dyDescent="0.3"/>
    <row r="5425" customFormat="1" ht="13.5" x14ac:dyDescent="0.3"/>
    <row r="5426" customFormat="1" ht="13.5" x14ac:dyDescent="0.3"/>
    <row r="5427" customFormat="1" ht="13.5" x14ac:dyDescent="0.3"/>
    <row r="5428" customFormat="1" ht="13.5" x14ac:dyDescent="0.3"/>
    <row r="5429" customFormat="1" ht="13.5" x14ac:dyDescent="0.3"/>
    <row r="5430" customFormat="1" ht="13.5" x14ac:dyDescent="0.3"/>
    <row r="5431" customFormat="1" ht="13.5" x14ac:dyDescent="0.3"/>
    <row r="5432" customFormat="1" ht="13.5" x14ac:dyDescent="0.3"/>
    <row r="5433" customFormat="1" ht="13.5" x14ac:dyDescent="0.3"/>
    <row r="5434" customFormat="1" ht="13.5" x14ac:dyDescent="0.3"/>
    <row r="5435" customFormat="1" ht="13.5" x14ac:dyDescent="0.3"/>
    <row r="5436" customFormat="1" ht="13.5" x14ac:dyDescent="0.3"/>
    <row r="5437" customFormat="1" ht="13.5" x14ac:dyDescent="0.3"/>
    <row r="5438" customFormat="1" ht="13.5" x14ac:dyDescent="0.3"/>
    <row r="5439" customFormat="1" ht="13.5" x14ac:dyDescent="0.3"/>
    <row r="5440" customFormat="1" ht="13.5" x14ac:dyDescent="0.3"/>
    <row r="5441" customFormat="1" ht="13.5" x14ac:dyDescent="0.3"/>
    <row r="5442" customFormat="1" ht="13.5" x14ac:dyDescent="0.3"/>
    <row r="5443" customFormat="1" ht="13.5" x14ac:dyDescent="0.3"/>
    <row r="5444" customFormat="1" ht="13.5" x14ac:dyDescent="0.3"/>
    <row r="5445" customFormat="1" ht="13.5" x14ac:dyDescent="0.3"/>
    <row r="5446" customFormat="1" ht="13.5" x14ac:dyDescent="0.3"/>
    <row r="5447" customFormat="1" ht="13.5" x14ac:dyDescent="0.3"/>
    <row r="5448" customFormat="1" ht="13.5" x14ac:dyDescent="0.3"/>
    <row r="5449" customFormat="1" ht="13.5" x14ac:dyDescent="0.3"/>
    <row r="5450" customFormat="1" ht="13.5" x14ac:dyDescent="0.3"/>
    <row r="5451" customFormat="1" ht="13.5" x14ac:dyDescent="0.3"/>
    <row r="5452" customFormat="1" ht="13.5" x14ac:dyDescent="0.3"/>
    <row r="5453" customFormat="1" ht="13.5" x14ac:dyDescent="0.3"/>
    <row r="5454" customFormat="1" ht="13.5" x14ac:dyDescent="0.3"/>
    <row r="5455" customFormat="1" ht="13.5" x14ac:dyDescent="0.3"/>
    <row r="5456" customFormat="1" ht="13.5" x14ac:dyDescent="0.3"/>
    <row r="5457" customFormat="1" ht="13.5" x14ac:dyDescent="0.3"/>
    <row r="5458" customFormat="1" ht="13.5" x14ac:dyDescent="0.3"/>
    <row r="5459" customFormat="1" ht="13.5" x14ac:dyDescent="0.3"/>
    <row r="5460" customFormat="1" ht="13.5" x14ac:dyDescent="0.3"/>
    <row r="5461" customFormat="1" ht="13.5" x14ac:dyDescent="0.3"/>
    <row r="5462" customFormat="1" ht="13.5" x14ac:dyDescent="0.3"/>
    <row r="5463" customFormat="1" ht="13.5" x14ac:dyDescent="0.3"/>
    <row r="5464" customFormat="1" ht="13.5" x14ac:dyDescent="0.3"/>
    <row r="5465" customFormat="1" ht="13.5" x14ac:dyDescent="0.3"/>
    <row r="5466" customFormat="1" ht="13.5" x14ac:dyDescent="0.3"/>
    <row r="5467" customFormat="1" ht="13.5" x14ac:dyDescent="0.3"/>
    <row r="5468" customFormat="1" ht="13.5" x14ac:dyDescent="0.3"/>
    <row r="5469" customFormat="1" ht="13.5" x14ac:dyDescent="0.3"/>
    <row r="5470" customFormat="1" ht="13.5" x14ac:dyDescent="0.3"/>
    <row r="5471" customFormat="1" ht="13.5" x14ac:dyDescent="0.3"/>
    <row r="5472" customFormat="1" ht="13.5" x14ac:dyDescent="0.3"/>
    <row r="5473" customFormat="1" ht="13.5" x14ac:dyDescent="0.3"/>
    <row r="5474" customFormat="1" ht="13.5" x14ac:dyDescent="0.3"/>
    <row r="5475" customFormat="1" ht="13.5" x14ac:dyDescent="0.3"/>
    <row r="5476" customFormat="1" ht="13.5" x14ac:dyDescent="0.3"/>
    <row r="5477" customFormat="1" ht="13.5" x14ac:dyDescent="0.3"/>
    <row r="5478" customFormat="1" ht="13.5" x14ac:dyDescent="0.3"/>
    <row r="5479" customFormat="1" ht="13.5" x14ac:dyDescent="0.3"/>
    <row r="5480" customFormat="1" ht="13.5" x14ac:dyDescent="0.3"/>
    <row r="5481" customFormat="1" ht="13.5" x14ac:dyDescent="0.3"/>
    <row r="5482" customFormat="1" ht="13.5" x14ac:dyDescent="0.3"/>
    <row r="5483" customFormat="1" ht="13.5" x14ac:dyDescent="0.3"/>
    <row r="5484" customFormat="1" ht="13.5" x14ac:dyDescent="0.3"/>
    <row r="5485" customFormat="1" ht="13.5" x14ac:dyDescent="0.3"/>
    <row r="5486" customFormat="1" ht="13.5" x14ac:dyDescent="0.3"/>
    <row r="5487" customFormat="1" ht="13.5" x14ac:dyDescent="0.3"/>
    <row r="5488" customFormat="1" ht="13.5" x14ac:dyDescent="0.3"/>
    <row r="5489" customFormat="1" ht="13.5" x14ac:dyDescent="0.3"/>
    <row r="5490" customFormat="1" ht="13.5" x14ac:dyDescent="0.3"/>
    <row r="5491" customFormat="1" ht="13.5" x14ac:dyDescent="0.3"/>
    <row r="5492" customFormat="1" ht="13.5" x14ac:dyDescent="0.3"/>
    <row r="5493" customFormat="1" ht="13.5" x14ac:dyDescent="0.3"/>
    <row r="5494" customFormat="1" ht="13.5" x14ac:dyDescent="0.3"/>
    <row r="5495" customFormat="1" ht="13.5" x14ac:dyDescent="0.3"/>
    <row r="5496" customFormat="1" ht="13.5" x14ac:dyDescent="0.3"/>
    <row r="5497" customFormat="1" ht="13.5" x14ac:dyDescent="0.3"/>
    <row r="5498" customFormat="1" ht="13.5" x14ac:dyDescent="0.3"/>
    <row r="5499" customFormat="1" ht="13.5" x14ac:dyDescent="0.3"/>
    <row r="5500" customFormat="1" ht="13.5" x14ac:dyDescent="0.3"/>
    <row r="5501" customFormat="1" ht="13.5" x14ac:dyDescent="0.3"/>
    <row r="5502" customFormat="1" ht="13.5" x14ac:dyDescent="0.3"/>
    <row r="5503" customFormat="1" ht="13.5" x14ac:dyDescent="0.3"/>
    <row r="5504" customFormat="1" ht="13.5" x14ac:dyDescent="0.3"/>
    <row r="5505" customFormat="1" ht="13.5" x14ac:dyDescent="0.3"/>
    <row r="5506" customFormat="1" ht="13.5" x14ac:dyDescent="0.3"/>
    <row r="5507" customFormat="1" ht="13.5" x14ac:dyDescent="0.3"/>
    <row r="5508" customFormat="1" ht="13.5" x14ac:dyDescent="0.3"/>
    <row r="5509" customFormat="1" ht="13.5" x14ac:dyDescent="0.3"/>
    <row r="5510" customFormat="1" ht="13.5" x14ac:dyDescent="0.3"/>
    <row r="5511" customFormat="1" ht="13.5" x14ac:dyDescent="0.3"/>
    <row r="5512" customFormat="1" ht="13.5" x14ac:dyDescent="0.3"/>
    <row r="5513" customFormat="1" ht="13.5" x14ac:dyDescent="0.3"/>
    <row r="5514" customFormat="1" ht="13.5" x14ac:dyDescent="0.3"/>
    <row r="5515" customFormat="1" ht="13.5" x14ac:dyDescent="0.3"/>
    <row r="5516" customFormat="1" ht="13.5" x14ac:dyDescent="0.3"/>
    <row r="5517" customFormat="1" ht="13.5" x14ac:dyDescent="0.3"/>
    <row r="5518" customFormat="1" ht="13.5" x14ac:dyDescent="0.3"/>
    <row r="5519" customFormat="1" ht="13.5" x14ac:dyDescent="0.3"/>
    <row r="5520" customFormat="1" ht="13.5" x14ac:dyDescent="0.3"/>
    <row r="5521" customFormat="1" ht="13.5" x14ac:dyDescent="0.3"/>
    <row r="5522" customFormat="1" ht="13.5" x14ac:dyDescent="0.3"/>
    <row r="5523" customFormat="1" ht="13.5" x14ac:dyDescent="0.3"/>
    <row r="5524" customFormat="1" ht="13.5" x14ac:dyDescent="0.3"/>
    <row r="5525" customFormat="1" ht="13.5" x14ac:dyDescent="0.3"/>
    <row r="5526" customFormat="1" ht="13.5" x14ac:dyDescent="0.3"/>
    <row r="5527" customFormat="1" ht="13.5" x14ac:dyDescent="0.3"/>
    <row r="5528" customFormat="1" ht="13.5" x14ac:dyDescent="0.3"/>
    <row r="5529" customFormat="1" ht="13.5" x14ac:dyDescent="0.3"/>
    <row r="5530" customFormat="1" ht="13.5" x14ac:dyDescent="0.3"/>
    <row r="5531" customFormat="1" ht="13.5" x14ac:dyDescent="0.3"/>
    <row r="5532" customFormat="1" ht="13.5" x14ac:dyDescent="0.3"/>
    <row r="5533" customFormat="1" ht="13.5" x14ac:dyDescent="0.3"/>
    <row r="5534" customFormat="1" ht="13.5" x14ac:dyDescent="0.3"/>
    <row r="5535" customFormat="1" ht="13.5" x14ac:dyDescent="0.3"/>
    <row r="5536" customFormat="1" ht="13.5" x14ac:dyDescent="0.3"/>
    <row r="5537" customFormat="1" ht="13.5" x14ac:dyDescent="0.3"/>
    <row r="5538" customFormat="1" ht="13.5" x14ac:dyDescent="0.3"/>
    <row r="5539" customFormat="1" ht="13.5" x14ac:dyDescent="0.3"/>
    <row r="5540" customFormat="1" ht="13.5" x14ac:dyDescent="0.3"/>
    <row r="5541" customFormat="1" ht="13.5" x14ac:dyDescent="0.3"/>
    <row r="5542" customFormat="1" ht="13.5" x14ac:dyDescent="0.3"/>
    <row r="5543" customFormat="1" ht="13.5" x14ac:dyDescent="0.3"/>
    <row r="5544" customFormat="1" ht="13.5" x14ac:dyDescent="0.3"/>
    <row r="5545" customFormat="1" ht="13.5" x14ac:dyDescent="0.3"/>
    <row r="5546" customFormat="1" ht="13.5" x14ac:dyDescent="0.3"/>
    <row r="5547" customFormat="1" ht="13.5" x14ac:dyDescent="0.3"/>
    <row r="5548" customFormat="1" ht="13.5" x14ac:dyDescent="0.3"/>
    <row r="5549" customFormat="1" ht="13.5" x14ac:dyDescent="0.3"/>
    <row r="5550" customFormat="1" ht="13.5" x14ac:dyDescent="0.3"/>
    <row r="5551" customFormat="1" ht="13.5" x14ac:dyDescent="0.3"/>
    <row r="5552" customFormat="1" ht="13.5" x14ac:dyDescent="0.3"/>
    <row r="5553" customFormat="1" ht="13.5" x14ac:dyDescent="0.3"/>
    <row r="5554" customFormat="1" ht="13.5" x14ac:dyDescent="0.3"/>
    <row r="5555" customFormat="1" ht="13.5" x14ac:dyDescent="0.3"/>
    <row r="5556" customFormat="1" ht="13.5" x14ac:dyDescent="0.3"/>
    <row r="5557" customFormat="1" ht="13.5" x14ac:dyDescent="0.3"/>
    <row r="5558" customFormat="1" ht="13.5" x14ac:dyDescent="0.3"/>
    <row r="5559" customFormat="1" ht="13.5" x14ac:dyDescent="0.3"/>
    <row r="5560" customFormat="1" ht="13.5" x14ac:dyDescent="0.3"/>
    <row r="5561" customFormat="1" ht="13.5" x14ac:dyDescent="0.3"/>
    <row r="5562" customFormat="1" ht="13.5" x14ac:dyDescent="0.3"/>
    <row r="5563" customFormat="1" ht="13.5" x14ac:dyDescent="0.3"/>
    <row r="5564" customFormat="1" ht="13.5" x14ac:dyDescent="0.3"/>
    <row r="5565" customFormat="1" ht="13.5" x14ac:dyDescent="0.3"/>
    <row r="5566" customFormat="1" ht="13.5" x14ac:dyDescent="0.3"/>
    <row r="5567" customFormat="1" ht="13.5" x14ac:dyDescent="0.3"/>
    <row r="5568" customFormat="1" ht="13.5" x14ac:dyDescent="0.3"/>
    <row r="5569" customFormat="1" ht="13.5" x14ac:dyDescent="0.3"/>
    <row r="5570" customFormat="1" ht="13.5" x14ac:dyDescent="0.3"/>
    <row r="5571" customFormat="1" ht="13.5" x14ac:dyDescent="0.3"/>
    <row r="5572" customFormat="1" ht="13.5" x14ac:dyDescent="0.3"/>
    <row r="5573" customFormat="1" ht="13.5" x14ac:dyDescent="0.3"/>
    <row r="5574" customFormat="1" ht="13.5" x14ac:dyDescent="0.3"/>
    <row r="5575" customFormat="1" ht="13.5" x14ac:dyDescent="0.3"/>
    <row r="5576" customFormat="1" ht="13.5" x14ac:dyDescent="0.3"/>
    <row r="5577" customFormat="1" ht="13.5" x14ac:dyDescent="0.3"/>
    <row r="5578" customFormat="1" ht="13.5" x14ac:dyDescent="0.3"/>
    <row r="5579" customFormat="1" ht="13.5" x14ac:dyDescent="0.3"/>
    <row r="5580" customFormat="1" ht="13.5" x14ac:dyDescent="0.3"/>
    <row r="5581" customFormat="1" ht="13.5" x14ac:dyDescent="0.3"/>
    <row r="5582" customFormat="1" ht="13.5" x14ac:dyDescent="0.3"/>
    <row r="5583" customFormat="1" ht="13.5" x14ac:dyDescent="0.3"/>
    <row r="5584" customFormat="1" ht="13.5" x14ac:dyDescent="0.3"/>
    <row r="5585" customFormat="1" ht="13.5" x14ac:dyDescent="0.3"/>
    <row r="5586" customFormat="1" ht="13.5" x14ac:dyDescent="0.3"/>
    <row r="5587" customFormat="1" ht="13.5" x14ac:dyDescent="0.3"/>
    <row r="5588" customFormat="1" ht="13.5" x14ac:dyDescent="0.3"/>
    <row r="5589" customFormat="1" ht="13.5" x14ac:dyDescent="0.3"/>
    <row r="5590" customFormat="1" ht="13.5" x14ac:dyDescent="0.3"/>
    <row r="5591" customFormat="1" ht="13.5" x14ac:dyDescent="0.3"/>
    <row r="5592" customFormat="1" ht="13.5" x14ac:dyDescent="0.3"/>
    <row r="5593" customFormat="1" ht="13.5" x14ac:dyDescent="0.3"/>
    <row r="5594" customFormat="1" ht="13.5" x14ac:dyDescent="0.3"/>
    <row r="5595" customFormat="1" ht="13.5" x14ac:dyDescent="0.3"/>
    <row r="5596" customFormat="1" ht="13.5" x14ac:dyDescent="0.3"/>
    <row r="5597" customFormat="1" ht="13.5" x14ac:dyDescent="0.3"/>
    <row r="5598" customFormat="1" ht="13.5" x14ac:dyDescent="0.3"/>
    <row r="5599" customFormat="1" ht="13.5" x14ac:dyDescent="0.3"/>
    <row r="5600" customFormat="1" ht="13.5" x14ac:dyDescent="0.3"/>
    <row r="5601" customFormat="1" ht="13.5" x14ac:dyDescent="0.3"/>
    <row r="5602" customFormat="1" ht="13.5" x14ac:dyDescent="0.3"/>
    <row r="5603" customFormat="1" ht="13.5" x14ac:dyDescent="0.3"/>
    <row r="5604" customFormat="1" ht="13.5" x14ac:dyDescent="0.3"/>
    <row r="5605" customFormat="1" ht="13.5" x14ac:dyDescent="0.3"/>
    <row r="5606" customFormat="1" ht="13.5" x14ac:dyDescent="0.3"/>
    <row r="5607" customFormat="1" ht="13.5" x14ac:dyDescent="0.3"/>
    <row r="5608" customFormat="1" ht="13.5" x14ac:dyDescent="0.3"/>
    <row r="5609" customFormat="1" ht="13.5" x14ac:dyDescent="0.3"/>
    <row r="5610" customFormat="1" ht="13.5" x14ac:dyDescent="0.3"/>
    <row r="5611" customFormat="1" ht="13.5" x14ac:dyDescent="0.3"/>
    <row r="5612" customFormat="1" ht="13.5" x14ac:dyDescent="0.3"/>
    <row r="5613" customFormat="1" ht="13.5" x14ac:dyDescent="0.3"/>
    <row r="5614" customFormat="1" ht="13.5" x14ac:dyDescent="0.3"/>
    <row r="5615" customFormat="1" ht="13.5" x14ac:dyDescent="0.3"/>
    <row r="5616" customFormat="1" ht="13.5" x14ac:dyDescent="0.3"/>
    <row r="5617" customFormat="1" ht="13.5" x14ac:dyDescent="0.3"/>
    <row r="5618" customFormat="1" ht="13.5" x14ac:dyDescent="0.3"/>
    <row r="5619" customFormat="1" ht="13.5" x14ac:dyDescent="0.3"/>
    <row r="5620" customFormat="1" ht="13.5" x14ac:dyDescent="0.3"/>
    <row r="5621" customFormat="1" ht="13.5" x14ac:dyDescent="0.3"/>
    <row r="5622" customFormat="1" ht="13.5" x14ac:dyDescent="0.3"/>
    <row r="5623" customFormat="1" ht="13.5" x14ac:dyDescent="0.3"/>
    <row r="5624" customFormat="1" ht="13.5" x14ac:dyDescent="0.3"/>
    <row r="5625" customFormat="1" ht="13.5" x14ac:dyDescent="0.3"/>
    <row r="5626" customFormat="1" ht="13.5" x14ac:dyDescent="0.3"/>
    <row r="5627" customFormat="1" ht="13.5" x14ac:dyDescent="0.3"/>
    <row r="5628" customFormat="1" ht="13.5" x14ac:dyDescent="0.3"/>
    <row r="5629" customFormat="1" ht="13.5" x14ac:dyDescent="0.3"/>
    <row r="5630" customFormat="1" ht="13.5" x14ac:dyDescent="0.3"/>
    <row r="5631" customFormat="1" ht="13.5" x14ac:dyDescent="0.3"/>
    <row r="5632" customFormat="1" ht="13.5" x14ac:dyDescent="0.3"/>
    <row r="5633" customFormat="1" ht="13.5" x14ac:dyDescent="0.3"/>
    <row r="5634" customFormat="1" ht="13.5" x14ac:dyDescent="0.3"/>
    <row r="5635" customFormat="1" ht="13.5" x14ac:dyDescent="0.3"/>
    <row r="5636" customFormat="1" ht="13.5" x14ac:dyDescent="0.3"/>
    <row r="5637" customFormat="1" ht="13.5" x14ac:dyDescent="0.3"/>
    <row r="5638" customFormat="1" ht="13.5" x14ac:dyDescent="0.3"/>
    <row r="5639" customFormat="1" ht="13.5" x14ac:dyDescent="0.3"/>
    <row r="5640" customFormat="1" ht="13.5" x14ac:dyDescent="0.3"/>
    <row r="5641" customFormat="1" ht="13.5" x14ac:dyDescent="0.3"/>
    <row r="5642" customFormat="1" ht="13.5" x14ac:dyDescent="0.3"/>
    <row r="5643" customFormat="1" ht="13.5" x14ac:dyDescent="0.3"/>
    <row r="5644" customFormat="1" ht="13.5" x14ac:dyDescent="0.3"/>
    <row r="5645" customFormat="1" ht="13.5" x14ac:dyDescent="0.3"/>
    <row r="5646" customFormat="1" ht="13.5" x14ac:dyDescent="0.3"/>
    <row r="5647" customFormat="1" ht="13.5" x14ac:dyDescent="0.3"/>
    <row r="5648" customFormat="1" ht="13.5" x14ac:dyDescent="0.3"/>
    <row r="5649" customFormat="1" ht="13.5" x14ac:dyDescent="0.3"/>
    <row r="5650" customFormat="1" ht="13.5" x14ac:dyDescent="0.3"/>
    <row r="5651" customFormat="1" ht="13.5" x14ac:dyDescent="0.3"/>
    <row r="5652" customFormat="1" ht="13.5" x14ac:dyDescent="0.3"/>
    <row r="5653" customFormat="1" ht="13.5" x14ac:dyDescent="0.3"/>
    <row r="5654" customFormat="1" ht="13.5" x14ac:dyDescent="0.3"/>
    <row r="5655" customFormat="1" ht="13.5" x14ac:dyDescent="0.3"/>
    <row r="5656" customFormat="1" ht="13.5" x14ac:dyDescent="0.3"/>
    <row r="5657" customFormat="1" ht="13.5" x14ac:dyDescent="0.3"/>
    <row r="5658" customFormat="1" ht="13.5" x14ac:dyDescent="0.3"/>
    <row r="5659" customFormat="1" ht="13.5" x14ac:dyDescent="0.3"/>
    <row r="5660" customFormat="1" ht="13.5" x14ac:dyDescent="0.3"/>
    <row r="5661" customFormat="1" ht="13.5" x14ac:dyDescent="0.3"/>
    <row r="5662" customFormat="1" ht="13.5" x14ac:dyDescent="0.3"/>
    <row r="5663" customFormat="1" ht="13.5" x14ac:dyDescent="0.3"/>
    <row r="5664" customFormat="1" ht="13.5" x14ac:dyDescent="0.3"/>
    <row r="5665" customFormat="1" ht="13.5" x14ac:dyDescent="0.3"/>
    <row r="5666" customFormat="1" ht="13.5" x14ac:dyDescent="0.3"/>
    <row r="5667" customFormat="1" ht="13.5" x14ac:dyDescent="0.3"/>
    <row r="5668" customFormat="1" ht="13.5" x14ac:dyDescent="0.3"/>
    <row r="5669" customFormat="1" ht="13.5" x14ac:dyDescent="0.3"/>
    <row r="5670" customFormat="1" ht="13.5" x14ac:dyDescent="0.3"/>
    <row r="5671" customFormat="1" ht="13.5" x14ac:dyDescent="0.3"/>
    <row r="5672" customFormat="1" ht="13.5" x14ac:dyDescent="0.3"/>
    <row r="5673" customFormat="1" ht="13.5" x14ac:dyDescent="0.3"/>
    <row r="5674" customFormat="1" ht="13.5" x14ac:dyDescent="0.3"/>
    <row r="5675" customFormat="1" ht="13.5" x14ac:dyDescent="0.3"/>
    <row r="5676" customFormat="1" ht="13.5" x14ac:dyDescent="0.3"/>
    <row r="5677" customFormat="1" ht="13.5" x14ac:dyDescent="0.3"/>
    <row r="5678" customFormat="1" ht="13.5" x14ac:dyDescent="0.3"/>
    <row r="5679" customFormat="1" ht="13.5" x14ac:dyDescent="0.3"/>
    <row r="5680" customFormat="1" ht="13.5" x14ac:dyDescent="0.3"/>
    <row r="5681" customFormat="1" ht="13.5" x14ac:dyDescent="0.3"/>
    <row r="5682" customFormat="1" ht="13.5" x14ac:dyDescent="0.3"/>
    <row r="5683" customFormat="1" ht="13.5" x14ac:dyDescent="0.3"/>
    <row r="5684" customFormat="1" ht="13.5" x14ac:dyDescent="0.3"/>
    <row r="5685" customFormat="1" ht="13.5" x14ac:dyDescent="0.3"/>
    <row r="5686" customFormat="1" ht="13.5" x14ac:dyDescent="0.3"/>
    <row r="5687" customFormat="1" ht="13.5" x14ac:dyDescent="0.3"/>
    <row r="5688" customFormat="1" ht="13.5" x14ac:dyDescent="0.3"/>
    <row r="5689" customFormat="1" ht="13.5" x14ac:dyDescent="0.3"/>
    <row r="5690" customFormat="1" ht="13.5" x14ac:dyDescent="0.3"/>
    <row r="5691" customFormat="1" ht="13.5" x14ac:dyDescent="0.3"/>
    <row r="5692" customFormat="1" ht="13.5" x14ac:dyDescent="0.3"/>
    <row r="5693" customFormat="1" ht="13.5" x14ac:dyDescent="0.3"/>
    <row r="5694" customFormat="1" ht="13.5" x14ac:dyDescent="0.3"/>
    <row r="5695" customFormat="1" ht="13.5" x14ac:dyDescent="0.3"/>
    <row r="5696" customFormat="1" ht="13.5" x14ac:dyDescent="0.3"/>
    <row r="5697" customFormat="1" ht="13.5" x14ac:dyDescent="0.3"/>
    <row r="5698" customFormat="1" ht="13.5" x14ac:dyDescent="0.3"/>
    <row r="5699" customFormat="1" ht="13.5" x14ac:dyDescent="0.3"/>
    <row r="5700" customFormat="1" ht="13.5" x14ac:dyDescent="0.3"/>
    <row r="5701" customFormat="1" ht="13.5" x14ac:dyDescent="0.3"/>
    <row r="5702" customFormat="1" ht="13.5" x14ac:dyDescent="0.3"/>
    <row r="5703" customFormat="1" ht="13.5" x14ac:dyDescent="0.3"/>
    <row r="5704" customFormat="1" ht="13.5" x14ac:dyDescent="0.3"/>
    <row r="5705" customFormat="1" ht="13.5" x14ac:dyDescent="0.3"/>
    <row r="5706" customFormat="1" ht="13.5" x14ac:dyDescent="0.3"/>
    <row r="5707" customFormat="1" ht="13.5" x14ac:dyDescent="0.3"/>
    <row r="5708" customFormat="1" ht="13.5" x14ac:dyDescent="0.3"/>
    <row r="5709" customFormat="1" ht="13.5" x14ac:dyDescent="0.3"/>
    <row r="5710" customFormat="1" ht="13.5" x14ac:dyDescent="0.3"/>
    <row r="5711" customFormat="1" ht="13.5" x14ac:dyDescent="0.3"/>
    <row r="5712" customFormat="1" ht="13.5" x14ac:dyDescent="0.3"/>
    <row r="5713" customFormat="1" ht="13.5" x14ac:dyDescent="0.3"/>
    <row r="5714" customFormat="1" ht="13.5" x14ac:dyDescent="0.3"/>
    <row r="5715" customFormat="1" ht="13.5" x14ac:dyDescent="0.3"/>
    <row r="5716" customFormat="1" ht="13.5" x14ac:dyDescent="0.3"/>
    <row r="5717" customFormat="1" ht="13.5" x14ac:dyDescent="0.3"/>
    <row r="5718" customFormat="1" ht="13.5" x14ac:dyDescent="0.3"/>
    <row r="5719" customFormat="1" ht="13.5" x14ac:dyDescent="0.3"/>
    <row r="5720" customFormat="1" ht="13.5" x14ac:dyDescent="0.3"/>
    <row r="5721" customFormat="1" ht="13.5" x14ac:dyDescent="0.3"/>
    <row r="5722" customFormat="1" ht="13.5" x14ac:dyDescent="0.3"/>
    <row r="5723" customFormat="1" ht="13.5" x14ac:dyDescent="0.3"/>
    <row r="5724" customFormat="1" ht="13.5" x14ac:dyDescent="0.3"/>
    <row r="5725" customFormat="1" ht="13.5" x14ac:dyDescent="0.3"/>
    <row r="5726" customFormat="1" ht="13.5" x14ac:dyDescent="0.3"/>
    <row r="5727" customFormat="1" ht="13.5" x14ac:dyDescent="0.3"/>
    <row r="5728" customFormat="1" ht="13.5" x14ac:dyDescent="0.3"/>
    <row r="5729" customFormat="1" ht="13.5" x14ac:dyDescent="0.3"/>
    <row r="5730" customFormat="1" ht="13.5" x14ac:dyDescent="0.3"/>
    <row r="5731" customFormat="1" ht="13.5" x14ac:dyDescent="0.3"/>
    <row r="5732" customFormat="1" ht="13.5" x14ac:dyDescent="0.3"/>
    <row r="5733" customFormat="1" ht="13.5" x14ac:dyDescent="0.3"/>
    <row r="5734" customFormat="1" ht="13.5" x14ac:dyDescent="0.3"/>
    <row r="5735" customFormat="1" ht="13.5" x14ac:dyDescent="0.3"/>
    <row r="5736" customFormat="1" ht="13.5" x14ac:dyDescent="0.3"/>
    <row r="5737" customFormat="1" ht="13.5" x14ac:dyDescent="0.3"/>
    <row r="5738" customFormat="1" ht="13.5" x14ac:dyDescent="0.3"/>
    <row r="5739" customFormat="1" ht="13.5" x14ac:dyDescent="0.3"/>
    <row r="5740" customFormat="1" ht="13.5" x14ac:dyDescent="0.3"/>
    <row r="5741" customFormat="1" ht="13.5" x14ac:dyDescent="0.3"/>
    <row r="5742" customFormat="1" ht="13.5" x14ac:dyDescent="0.3"/>
    <row r="5743" customFormat="1" ht="13.5" x14ac:dyDescent="0.3"/>
    <row r="5744" customFormat="1" ht="13.5" x14ac:dyDescent="0.3"/>
    <row r="5745" customFormat="1" ht="13.5" x14ac:dyDescent="0.3"/>
    <row r="5746" customFormat="1" ht="13.5" x14ac:dyDescent="0.3"/>
    <row r="5747" customFormat="1" ht="13.5" x14ac:dyDescent="0.3"/>
    <row r="5748" customFormat="1" ht="13.5" x14ac:dyDescent="0.3"/>
    <row r="5749" customFormat="1" ht="13.5" x14ac:dyDescent="0.3"/>
    <row r="5750" customFormat="1" ht="13.5" x14ac:dyDescent="0.3"/>
    <row r="5751" customFormat="1" ht="13.5" x14ac:dyDescent="0.3"/>
    <row r="5752" customFormat="1" ht="13.5" x14ac:dyDescent="0.3"/>
    <row r="5753" customFormat="1" ht="13.5" x14ac:dyDescent="0.3"/>
    <row r="5754" customFormat="1" ht="13.5" x14ac:dyDescent="0.3"/>
    <row r="5755" customFormat="1" ht="13.5" x14ac:dyDescent="0.3"/>
    <row r="5756" customFormat="1" ht="13.5" x14ac:dyDescent="0.3"/>
    <row r="5757" customFormat="1" ht="13.5" x14ac:dyDescent="0.3"/>
    <row r="5758" customFormat="1" ht="13.5" x14ac:dyDescent="0.3"/>
    <row r="5759" customFormat="1" ht="13.5" x14ac:dyDescent="0.3"/>
    <row r="5760" customFormat="1" ht="13.5" x14ac:dyDescent="0.3"/>
    <row r="5761" customFormat="1" ht="13.5" x14ac:dyDescent="0.3"/>
    <row r="5762" customFormat="1" ht="13.5" x14ac:dyDescent="0.3"/>
    <row r="5763" customFormat="1" ht="13.5" x14ac:dyDescent="0.3"/>
    <row r="5764" customFormat="1" ht="13.5" x14ac:dyDescent="0.3"/>
    <row r="5765" customFormat="1" ht="13.5" x14ac:dyDescent="0.3"/>
    <row r="5766" customFormat="1" ht="13.5" x14ac:dyDescent="0.3"/>
    <row r="5767" customFormat="1" ht="13.5" x14ac:dyDescent="0.3"/>
    <row r="5768" customFormat="1" ht="13.5" x14ac:dyDescent="0.3"/>
    <row r="5769" customFormat="1" ht="13.5" x14ac:dyDescent="0.3"/>
    <row r="5770" customFormat="1" ht="13.5" x14ac:dyDescent="0.3"/>
    <row r="5771" customFormat="1" ht="13.5" x14ac:dyDescent="0.3"/>
    <row r="5772" customFormat="1" ht="13.5" x14ac:dyDescent="0.3"/>
    <row r="5773" customFormat="1" ht="13.5" x14ac:dyDescent="0.3"/>
    <row r="5774" customFormat="1" ht="13.5" x14ac:dyDescent="0.3"/>
    <row r="5775" customFormat="1" ht="13.5" x14ac:dyDescent="0.3"/>
    <row r="5776" customFormat="1" ht="13.5" x14ac:dyDescent="0.3"/>
    <row r="5777" customFormat="1" ht="13.5" x14ac:dyDescent="0.3"/>
    <row r="5778" customFormat="1" ht="13.5" x14ac:dyDescent="0.3"/>
    <row r="5779" customFormat="1" ht="13.5" x14ac:dyDescent="0.3"/>
    <row r="5780" customFormat="1" ht="13.5" x14ac:dyDescent="0.3"/>
    <row r="5781" customFormat="1" ht="13.5" x14ac:dyDescent="0.3"/>
    <row r="5782" customFormat="1" ht="13.5" x14ac:dyDescent="0.3"/>
    <row r="5783" customFormat="1" ht="13.5" x14ac:dyDescent="0.3"/>
    <row r="5784" customFormat="1" ht="13.5" x14ac:dyDescent="0.3"/>
    <row r="5785" customFormat="1" ht="13.5" x14ac:dyDescent="0.3"/>
    <row r="5786" customFormat="1" ht="13.5" x14ac:dyDescent="0.3"/>
    <row r="5787" customFormat="1" ht="13.5" x14ac:dyDescent="0.3"/>
    <row r="5788" customFormat="1" ht="13.5" x14ac:dyDescent="0.3"/>
    <row r="5789" customFormat="1" ht="13.5" x14ac:dyDescent="0.3"/>
    <row r="5790" customFormat="1" ht="13.5" x14ac:dyDescent="0.3"/>
    <row r="5791" customFormat="1" ht="13.5" x14ac:dyDescent="0.3"/>
    <row r="5792" customFormat="1" ht="13.5" x14ac:dyDescent="0.3"/>
    <row r="5793" customFormat="1" ht="13.5" x14ac:dyDescent="0.3"/>
    <row r="5794" customFormat="1" ht="13.5" x14ac:dyDescent="0.3"/>
    <row r="5795" customFormat="1" ht="13.5" x14ac:dyDescent="0.3"/>
    <row r="5796" customFormat="1" ht="13.5" x14ac:dyDescent="0.3"/>
    <row r="5797" customFormat="1" ht="13.5" x14ac:dyDescent="0.3"/>
    <row r="5798" customFormat="1" ht="13.5" x14ac:dyDescent="0.3"/>
    <row r="5799" customFormat="1" ht="13.5" x14ac:dyDescent="0.3"/>
    <row r="5800" customFormat="1" ht="13.5" x14ac:dyDescent="0.3"/>
    <row r="5801" customFormat="1" ht="13.5" x14ac:dyDescent="0.3"/>
    <row r="5802" customFormat="1" ht="13.5" x14ac:dyDescent="0.3"/>
    <row r="5803" customFormat="1" ht="13.5" x14ac:dyDescent="0.3"/>
    <row r="5804" customFormat="1" ht="13.5" x14ac:dyDescent="0.3"/>
    <row r="5805" customFormat="1" ht="13.5" x14ac:dyDescent="0.3"/>
    <row r="5806" customFormat="1" ht="13.5" x14ac:dyDescent="0.3"/>
    <row r="5807" customFormat="1" ht="13.5" x14ac:dyDescent="0.3"/>
    <row r="5808" customFormat="1" ht="13.5" x14ac:dyDescent="0.3"/>
    <row r="5809" customFormat="1" ht="13.5" x14ac:dyDescent="0.3"/>
    <row r="5810" customFormat="1" ht="13.5" x14ac:dyDescent="0.3"/>
    <row r="5811" customFormat="1" ht="13.5" x14ac:dyDescent="0.3"/>
    <row r="5812" customFormat="1" ht="13.5" x14ac:dyDescent="0.3"/>
    <row r="5813" customFormat="1" ht="13.5" x14ac:dyDescent="0.3"/>
    <row r="5814" customFormat="1" ht="13.5" x14ac:dyDescent="0.3"/>
    <row r="5815" customFormat="1" ht="13.5" x14ac:dyDescent="0.3"/>
    <row r="5816" customFormat="1" ht="13.5" x14ac:dyDescent="0.3"/>
    <row r="5817" customFormat="1" ht="13.5" x14ac:dyDescent="0.3"/>
    <row r="5818" customFormat="1" ht="13.5" x14ac:dyDescent="0.3"/>
    <row r="5819" customFormat="1" ht="13.5" x14ac:dyDescent="0.3"/>
    <row r="5820" customFormat="1" ht="13.5" x14ac:dyDescent="0.3"/>
    <row r="5821" customFormat="1" ht="13.5" x14ac:dyDescent="0.3"/>
    <row r="5822" customFormat="1" ht="13.5" x14ac:dyDescent="0.3"/>
    <row r="5823" customFormat="1" ht="13.5" x14ac:dyDescent="0.3"/>
    <row r="5824" customFormat="1" ht="13.5" x14ac:dyDescent="0.3"/>
    <row r="5825" customFormat="1" ht="13.5" x14ac:dyDescent="0.3"/>
    <row r="5826" customFormat="1" ht="13.5" x14ac:dyDescent="0.3"/>
    <row r="5827" customFormat="1" ht="13.5" x14ac:dyDescent="0.3"/>
    <row r="5828" customFormat="1" ht="13.5" x14ac:dyDescent="0.3"/>
    <row r="5829" customFormat="1" ht="13.5" x14ac:dyDescent="0.3"/>
    <row r="5830" customFormat="1" ht="13.5" x14ac:dyDescent="0.3"/>
    <row r="5831" customFormat="1" ht="13.5" x14ac:dyDescent="0.3"/>
    <row r="5832" customFormat="1" ht="13.5" x14ac:dyDescent="0.3"/>
    <row r="5833" customFormat="1" ht="13.5" x14ac:dyDescent="0.3"/>
    <row r="5834" customFormat="1" ht="13.5" x14ac:dyDescent="0.3"/>
    <row r="5835" customFormat="1" ht="13.5" x14ac:dyDescent="0.3"/>
    <row r="5836" customFormat="1" ht="13.5" x14ac:dyDescent="0.3"/>
    <row r="5837" customFormat="1" ht="13.5" x14ac:dyDescent="0.3"/>
    <row r="5838" customFormat="1" ht="13.5" x14ac:dyDescent="0.3"/>
    <row r="5839" customFormat="1" ht="13.5" x14ac:dyDescent="0.3"/>
    <row r="5840" customFormat="1" ht="13.5" x14ac:dyDescent="0.3"/>
    <row r="5841" customFormat="1" ht="13.5" x14ac:dyDescent="0.3"/>
    <row r="5842" customFormat="1" ht="13.5" x14ac:dyDescent="0.3"/>
    <row r="5843" customFormat="1" ht="13.5" x14ac:dyDescent="0.3"/>
    <row r="5844" customFormat="1" ht="13.5" x14ac:dyDescent="0.3"/>
    <row r="5845" customFormat="1" ht="13.5" x14ac:dyDescent="0.3"/>
    <row r="5846" customFormat="1" ht="13.5" x14ac:dyDescent="0.3"/>
    <row r="5847" customFormat="1" ht="13.5" x14ac:dyDescent="0.3"/>
    <row r="5848" customFormat="1" ht="13.5" x14ac:dyDescent="0.3"/>
    <row r="5849" customFormat="1" ht="13.5" x14ac:dyDescent="0.3"/>
    <row r="5850" customFormat="1" ht="13.5" x14ac:dyDescent="0.3"/>
    <row r="5851" customFormat="1" ht="13.5" x14ac:dyDescent="0.3"/>
    <row r="5852" customFormat="1" ht="13.5" x14ac:dyDescent="0.3"/>
    <row r="5853" customFormat="1" ht="13.5" x14ac:dyDescent="0.3"/>
    <row r="5854" customFormat="1" ht="13.5" x14ac:dyDescent="0.3"/>
    <row r="5855" customFormat="1" ht="13.5" x14ac:dyDescent="0.3"/>
    <row r="5856" customFormat="1" ht="13.5" x14ac:dyDescent="0.3"/>
    <row r="5857" customFormat="1" ht="13.5" x14ac:dyDescent="0.3"/>
    <row r="5858" customFormat="1" ht="13.5" x14ac:dyDescent="0.3"/>
    <row r="5859" customFormat="1" ht="13.5" x14ac:dyDescent="0.3"/>
    <row r="5860" customFormat="1" ht="13.5" x14ac:dyDescent="0.3"/>
    <row r="5861" customFormat="1" ht="13.5" x14ac:dyDescent="0.3"/>
    <row r="5862" customFormat="1" ht="13.5" x14ac:dyDescent="0.3"/>
    <row r="5863" customFormat="1" ht="13.5" x14ac:dyDescent="0.3"/>
    <row r="5864" customFormat="1" ht="13.5" x14ac:dyDescent="0.3"/>
    <row r="5865" customFormat="1" ht="13.5" x14ac:dyDescent="0.3"/>
    <row r="5866" customFormat="1" ht="13.5" x14ac:dyDescent="0.3"/>
    <row r="5867" customFormat="1" ht="13.5" x14ac:dyDescent="0.3"/>
    <row r="5868" customFormat="1" ht="13.5" x14ac:dyDescent="0.3"/>
    <row r="5869" customFormat="1" ht="13.5" x14ac:dyDescent="0.3"/>
    <row r="5870" customFormat="1" ht="13.5" x14ac:dyDescent="0.3"/>
    <row r="5871" customFormat="1" ht="13.5" x14ac:dyDescent="0.3"/>
    <row r="5872" customFormat="1" ht="13.5" x14ac:dyDescent="0.3"/>
    <row r="5873" customFormat="1" ht="13.5" x14ac:dyDescent="0.3"/>
    <row r="5874" customFormat="1" ht="13.5" x14ac:dyDescent="0.3"/>
    <row r="5875" customFormat="1" ht="13.5" x14ac:dyDescent="0.3"/>
    <row r="5876" customFormat="1" ht="13.5" x14ac:dyDescent="0.3"/>
    <row r="5877" customFormat="1" ht="13.5" x14ac:dyDescent="0.3"/>
    <row r="5878" customFormat="1" ht="13.5" x14ac:dyDescent="0.3"/>
    <row r="5879" customFormat="1" ht="13.5" x14ac:dyDescent="0.3"/>
    <row r="5880" customFormat="1" ht="13.5" x14ac:dyDescent="0.3"/>
    <row r="5881" customFormat="1" ht="13.5" x14ac:dyDescent="0.3"/>
    <row r="5882" customFormat="1" ht="13.5" x14ac:dyDescent="0.3"/>
    <row r="5883" customFormat="1" ht="13.5" x14ac:dyDescent="0.3"/>
    <row r="5884" customFormat="1" ht="13.5" x14ac:dyDescent="0.3"/>
    <row r="5885" customFormat="1" ht="13.5" x14ac:dyDescent="0.3"/>
    <row r="5886" customFormat="1" ht="13.5" x14ac:dyDescent="0.3"/>
    <row r="5887" customFormat="1" ht="13.5" x14ac:dyDescent="0.3"/>
    <row r="5888" customFormat="1" ht="13.5" x14ac:dyDescent="0.3"/>
    <row r="5889" customFormat="1" ht="13.5" x14ac:dyDescent="0.3"/>
    <row r="5890" customFormat="1" ht="13.5" x14ac:dyDescent="0.3"/>
    <row r="5891" customFormat="1" ht="13.5" x14ac:dyDescent="0.3"/>
    <row r="5892" customFormat="1" ht="13.5" x14ac:dyDescent="0.3"/>
    <row r="5893" customFormat="1" ht="13.5" x14ac:dyDescent="0.3"/>
    <row r="5894" customFormat="1" ht="13.5" x14ac:dyDescent="0.3"/>
    <row r="5895" customFormat="1" ht="13.5" x14ac:dyDescent="0.3"/>
    <row r="5896" customFormat="1" ht="13.5" x14ac:dyDescent="0.3"/>
    <row r="5897" customFormat="1" ht="13.5" x14ac:dyDescent="0.3"/>
    <row r="5898" customFormat="1" ht="13.5" x14ac:dyDescent="0.3"/>
    <row r="5899" customFormat="1" ht="13.5" x14ac:dyDescent="0.3"/>
    <row r="5900" customFormat="1" ht="13.5" x14ac:dyDescent="0.3"/>
    <row r="5901" customFormat="1" ht="13.5" x14ac:dyDescent="0.3"/>
    <row r="5902" customFormat="1" ht="13.5" x14ac:dyDescent="0.3"/>
    <row r="5903" customFormat="1" ht="13.5" x14ac:dyDescent="0.3"/>
    <row r="5904" customFormat="1" ht="13.5" x14ac:dyDescent="0.3"/>
    <row r="5905" customFormat="1" ht="13.5" x14ac:dyDescent="0.3"/>
    <row r="5906" customFormat="1" ht="13.5" x14ac:dyDescent="0.3"/>
    <row r="5907" customFormat="1" ht="13.5" x14ac:dyDescent="0.3"/>
    <row r="5908" customFormat="1" ht="13.5" x14ac:dyDescent="0.3"/>
    <row r="5909" customFormat="1" ht="13.5" x14ac:dyDescent="0.3"/>
    <row r="5910" customFormat="1" ht="13.5" x14ac:dyDescent="0.3"/>
    <row r="5911" customFormat="1" ht="13.5" x14ac:dyDescent="0.3"/>
    <row r="5912" customFormat="1" ht="13.5" x14ac:dyDescent="0.3"/>
    <row r="5913" customFormat="1" ht="13.5" x14ac:dyDescent="0.3"/>
    <row r="5914" customFormat="1" ht="13.5" x14ac:dyDescent="0.3"/>
    <row r="5915" customFormat="1" ht="13.5" x14ac:dyDescent="0.3"/>
    <row r="5916" customFormat="1" ht="13.5" x14ac:dyDescent="0.3"/>
    <row r="5917" customFormat="1" ht="13.5" x14ac:dyDescent="0.3"/>
    <row r="5918" customFormat="1" ht="13.5" x14ac:dyDescent="0.3"/>
    <row r="5919" customFormat="1" ht="13.5" x14ac:dyDescent="0.3"/>
    <row r="5920" customFormat="1" ht="13.5" x14ac:dyDescent="0.3"/>
    <row r="5921" customFormat="1" ht="13.5" x14ac:dyDescent="0.3"/>
    <row r="5922" customFormat="1" ht="13.5" x14ac:dyDescent="0.3"/>
    <row r="5923" customFormat="1" ht="13.5" x14ac:dyDescent="0.3"/>
    <row r="5924" customFormat="1" ht="13.5" x14ac:dyDescent="0.3"/>
    <row r="5925" customFormat="1" ht="13.5" x14ac:dyDescent="0.3"/>
    <row r="5926" customFormat="1" ht="13.5" x14ac:dyDescent="0.3"/>
    <row r="5927" customFormat="1" ht="13.5" x14ac:dyDescent="0.3"/>
    <row r="5928" customFormat="1" ht="13.5" x14ac:dyDescent="0.3"/>
    <row r="5929" customFormat="1" ht="13.5" x14ac:dyDescent="0.3"/>
    <row r="5930" customFormat="1" ht="13.5" x14ac:dyDescent="0.3"/>
    <row r="5931" customFormat="1" ht="13.5" x14ac:dyDescent="0.3"/>
    <row r="5932" customFormat="1" ht="13.5" x14ac:dyDescent="0.3"/>
    <row r="5933" customFormat="1" ht="13.5" x14ac:dyDescent="0.3"/>
    <row r="5934" customFormat="1" ht="13.5" x14ac:dyDescent="0.3"/>
    <row r="5935" customFormat="1" ht="13.5" x14ac:dyDescent="0.3"/>
    <row r="5936" customFormat="1" ht="13.5" x14ac:dyDescent="0.3"/>
    <row r="5937" customFormat="1" ht="13.5" x14ac:dyDescent="0.3"/>
    <row r="5938" customFormat="1" ht="13.5" x14ac:dyDescent="0.3"/>
    <row r="5939" customFormat="1" ht="13.5" x14ac:dyDescent="0.3"/>
    <row r="5940" customFormat="1" ht="13.5" x14ac:dyDescent="0.3"/>
    <row r="5941" customFormat="1" ht="13.5" x14ac:dyDescent="0.3"/>
    <row r="5942" customFormat="1" ht="13.5" x14ac:dyDescent="0.3"/>
    <row r="5943" customFormat="1" ht="13.5" x14ac:dyDescent="0.3"/>
    <row r="5944" customFormat="1" ht="13.5" x14ac:dyDescent="0.3"/>
    <row r="5945" customFormat="1" ht="13.5" x14ac:dyDescent="0.3"/>
    <row r="5946" customFormat="1" ht="13.5" x14ac:dyDescent="0.3"/>
    <row r="5947" customFormat="1" ht="13.5" x14ac:dyDescent="0.3"/>
    <row r="5948" customFormat="1" ht="13.5" x14ac:dyDescent="0.3"/>
    <row r="5949" customFormat="1" ht="13.5" x14ac:dyDescent="0.3"/>
    <row r="5950" customFormat="1" ht="13.5" x14ac:dyDescent="0.3"/>
    <row r="5951" customFormat="1" ht="13.5" x14ac:dyDescent="0.3"/>
    <row r="5952" customFormat="1" ht="13.5" x14ac:dyDescent="0.3"/>
    <row r="5953" customFormat="1" ht="13.5" x14ac:dyDescent="0.3"/>
    <row r="5954" customFormat="1" ht="13.5" x14ac:dyDescent="0.3"/>
    <row r="5955" customFormat="1" ht="13.5" x14ac:dyDescent="0.3"/>
    <row r="5956" customFormat="1" ht="13.5" x14ac:dyDescent="0.3"/>
    <row r="5957" customFormat="1" ht="13.5" x14ac:dyDescent="0.3"/>
    <row r="5958" customFormat="1" ht="13.5" x14ac:dyDescent="0.3"/>
    <row r="5959" customFormat="1" ht="13.5" x14ac:dyDescent="0.3"/>
    <row r="5960" customFormat="1" ht="13.5" x14ac:dyDescent="0.3"/>
    <row r="5961" customFormat="1" ht="13.5" x14ac:dyDescent="0.3"/>
    <row r="5962" customFormat="1" ht="13.5" x14ac:dyDescent="0.3"/>
    <row r="5963" customFormat="1" ht="13.5" x14ac:dyDescent="0.3"/>
    <row r="5964" customFormat="1" ht="13.5" x14ac:dyDescent="0.3"/>
    <row r="5965" customFormat="1" ht="13.5" x14ac:dyDescent="0.3"/>
    <row r="5966" customFormat="1" ht="13.5" x14ac:dyDescent="0.3"/>
    <row r="5967" customFormat="1" ht="13.5" x14ac:dyDescent="0.3"/>
    <row r="5968" customFormat="1" ht="13.5" x14ac:dyDescent="0.3"/>
    <row r="5969" customFormat="1" ht="13.5" x14ac:dyDescent="0.3"/>
    <row r="5970" customFormat="1" ht="13.5" x14ac:dyDescent="0.3"/>
    <row r="5971" customFormat="1" ht="13.5" x14ac:dyDescent="0.3"/>
    <row r="5972" customFormat="1" ht="13.5" x14ac:dyDescent="0.3"/>
    <row r="5973" customFormat="1" ht="13.5" x14ac:dyDescent="0.3"/>
    <row r="5974" customFormat="1" ht="13.5" x14ac:dyDescent="0.3"/>
    <row r="5975" customFormat="1" ht="13.5" x14ac:dyDescent="0.3"/>
    <row r="5976" customFormat="1" ht="13.5" x14ac:dyDescent="0.3"/>
    <row r="5977" customFormat="1" ht="13.5" x14ac:dyDescent="0.3"/>
    <row r="5978" customFormat="1" ht="13.5" x14ac:dyDescent="0.3"/>
    <row r="5979" customFormat="1" ht="13.5" x14ac:dyDescent="0.3"/>
    <row r="5980" customFormat="1" ht="13.5" x14ac:dyDescent="0.3"/>
    <row r="5981" customFormat="1" ht="13.5" x14ac:dyDescent="0.3"/>
    <row r="5982" customFormat="1" ht="13.5" x14ac:dyDescent="0.3"/>
    <row r="5983" customFormat="1" ht="13.5" x14ac:dyDescent="0.3"/>
    <row r="5984" customFormat="1" ht="13.5" x14ac:dyDescent="0.3"/>
    <row r="5985" customFormat="1" ht="13.5" x14ac:dyDescent="0.3"/>
    <row r="5986" customFormat="1" ht="13.5" x14ac:dyDescent="0.3"/>
    <row r="5987" customFormat="1" ht="13.5" x14ac:dyDescent="0.3"/>
    <row r="5988" customFormat="1" ht="13.5" x14ac:dyDescent="0.3"/>
    <row r="5989" customFormat="1" ht="13.5" x14ac:dyDescent="0.3"/>
    <row r="5990" customFormat="1" ht="13.5" x14ac:dyDescent="0.3"/>
    <row r="5991" customFormat="1" ht="13.5" x14ac:dyDescent="0.3"/>
    <row r="5992" customFormat="1" ht="13.5" x14ac:dyDescent="0.3"/>
    <row r="5993" customFormat="1" ht="13.5" x14ac:dyDescent="0.3"/>
    <row r="5994" customFormat="1" ht="13.5" x14ac:dyDescent="0.3"/>
    <row r="5995" customFormat="1" ht="13.5" x14ac:dyDescent="0.3"/>
    <row r="5996" customFormat="1" ht="13.5" x14ac:dyDescent="0.3"/>
    <row r="5997" customFormat="1" ht="13.5" x14ac:dyDescent="0.3"/>
    <row r="5998" customFormat="1" ht="13.5" x14ac:dyDescent="0.3"/>
    <row r="5999" customFormat="1" ht="13.5" x14ac:dyDescent="0.3"/>
    <row r="6000" customFormat="1" ht="13.5" x14ac:dyDescent="0.3"/>
    <row r="6001" customFormat="1" ht="13.5" x14ac:dyDescent="0.3"/>
    <row r="6002" customFormat="1" ht="13.5" x14ac:dyDescent="0.3"/>
    <row r="6003" customFormat="1" ht="13.5" x14ac:dyDescent="0.3"/>
    <row r="6004" customFormat="1" ht="13.5" x14ac:dyDescent="0.3"/>
    <row r="6005" customFormat="1" ht="13.5" x14ac:dyDescent="0.3"/>
    <row r="6006" customFormat="1" ht="13.5" x14ac:dyDescent="0.3"/>
    <row r="6007" customFormat="1" ht="13.5" x14ac:dyDescent="0.3"/>
    <row r="6008" customFormat="1" ht="13.5" x14ac:dyDescent="0.3"/>
    <row r="6009" customFormat="1" ht="13.5" x14ac:dyDescent="0.3"/>
    <row r="6010" customFormat="1" ht="13.5" x14ac:dyDescent="0.3"/>
    <row r="6011" customFormat="1" ht="13.5" x14ac:dyDescent="0.3"/>
    <row r="6012" customFormat="1" ht="13.5" x14ac:dyDescent="0.3"/>
    <row r="6013" customFormat="1" ht="13.5" x14ac:dyDescent="0.3"/>
    <row r="6014" customFormat="1" ht="13.5" x14ac:dyDescent="0.3"/>
    <row r="6015" customFormat="1" ht="13.5" x14ac:dyDescent="0.3"/>
    <row r="6016" customFormat="1" ht="13.5" x14ac:dyDescent="0.3"/>
    <row r="6017" customFormat="1" ht="13.5" x14ac:dyDescent="0.3"/>
    <row r="6018" customFormat="1" ht="13.5" x14ac:dyDescent="0.3"/>
    <row r="6019" customFormat="1" ht="13.5" x14ac:dyDescent="0.3"/>
    <row r="6020" customFormat="1" ht="13.5" x14ac:dyDescent="0.3"/>
    <row r="6021" customFormat="1" ht="13.5" x14ac:dyDescent="0.3"/>
    <row r="6022" customFormat="1" ht="13.5" x14ac:dyDescent="0.3"/>
    <row r="6023" customFormat="1" ht="13.5" x14ac:dyDescent="0.3"/>
    <row r="6024" customFormat="1" ht="13.5" x14ac:dyDescent="0.3"/>
    <row r="6025" customFormat="1" ht="13.5" x14ac:dyDescent="0.3"/>
    <row r="6026" customFormat="1" ht="13.5" x14ac:dyDescent="0.3"/>
    <row r="6027" customFormat="1" ht="13.5" x14ac:dyDescent="0.3"/>
    <row r="6028" customFormat="1" ht="13.5" x14ac:dyDescent="0.3"/>
    <row r="6029" customFormat="1" ht="13.5" x14ac:dyDescent="0.3"/>
    <row r="6030" customFormat="1" ht="13.5" x14ac:dyDescent="0.3"/>
    <row r="6031" customFormat="1" ht="13.5" x14ac:dyDescent="0.3"/>
    <row r="6032" customFormat="1" ht="13.5" x14ac:dyDescent="0.3"/>
    <row r="6033" customFormat="1" ht="13.5" x14ac:dyDescent="0.3"/>
    <row r="6034" customFormat="1" ht="13.5" x14ac:dyDescent="0.3"/>
    <row r="6035" customFormat="1" ht="13.5" x14ac:dyDescent="0.3"/>
    <row r="6036" customFormat="1" ht="13.5" x14ac:dyDescent="0.3"/>
    <row r="6037" customFormat="1" ht="13.5" x14ac:dyDescent="0.3"/>
    <row r="6038" customFormat="1" ht="13.5" x14ac:dyDescent="0.3"/>
    <row r="6039" customFormat="1" ht="13.5" x14ac:dyDescent="0.3"/>
    <row r="6040" customFormat="1" ht="13.5" x14ac:dyDescent="0.3"/>
    <row r="6041" customFormat="1" ht="13.5" x14ac:dyDescent="0.3"/>
    <row r="6042" customFormat="1" ht="13.5" x14ac:dyDescent="0.3"/>
    <row r="6043" customFormat="1" ht="13.5" x14ac:dyDescent="0.3"/>
    <row r="6044" customFormat="1" ht="13.5" x14ac:dyDescent="0.3"/>
    <row r="6045" customFormat="1" ht="13.5" x14ac:dyDescent="0.3"/>
    <row r="6046" customFormat="1" ht="13.5" x14ac:dyDescent="0.3"/>
    <row r="6047" customFormat="1" ht="13.5" x14ac:dyDescent="0.3"/>
    <row r="6048" customFormat="1" ht="13.5" x14ac:dyDescent="0.3"/>
    <row r="6049" customFormat="1" ht="13.5" x14ac:dyDescent="0.3"/>
    <row r="6050" customFormat="1" ht="13.5" x14ac:dyDescent="0.3"/>
    <row r="6051" customFormat="1" ht="13.5" x14ac:dyDescent="0.3"/>
    <row r="6052" customFormat="1" ht="13.5" x14ac:dyDescent="0.3"/>
    <row r="6053" customFormat="1" ht="13.5" x14ac:dyDescent="0.3"/>
    <row r="6054" customFormat="1" ht="13.5" x14ac:dyDescent="0.3"/>
    <row r="6055" customFormat="1" ht="13.5" x14ac:dyDescent="0.3"/>
    <row r="6056" customFormat="1" ht="13.5" x14ac:dyDescent="0.3"/>
    <row r="6057" customFormat="1" ht="13.5" x14ac:dyDescent="0.3"/>
    <row r="6058" customFormat="1" ht="13.5" x14ac:dyDescent="0.3"/>
    <row r="6059" customFormat="1" ht="13.5" x14ac:dyDescent="0.3"/>
    <row r="6060" customFormat="1" ht="13.5" x14ac:dyDescent="0.3"/>
    <row r="6061" customFormat="1" ht="13.5" x14ac:dyDescent="0.3"/>
    <row r="6062" customFormat="1" ht="13.5" x14ac:dyDescent="0.3"/>
    <row r="6063" customFormat="1" ht="13.5" x14ac:dyDescent="0.3"/>
    <row r="6064" customFormat="1" ht="13.5" x14ac:dyDescent="0.3"/>
    <row r="6065" customFormat="1" ht="13.5" x14ac:dyDescent="0.3"/>
    <row r="6066" customFormat="1" ht="13.5" x14ac:dyDescent="0.3"/>
    <row r="6067" customFormat="1" ht="13.5" x14ac:dyDescent="0.3"/>
    <row r="6068" customFormat="1" ht="13.5" x14ac:dyDescent="0.3"/>
    <row r="6069" customFormat="1" ht="13.5" x14ac:dyDescent="0.3"/>
    <row r="6070" customFormat="1" ht="13.5" x14ac:dyDescent="0.3"/>
    <row r="6071" customFormat="1" ht="13.5" x14ac:dyDescent="0.3"/>
    <row r="6072" customFormat="1" ht="13.5" x14ac:dyDescent="0.3"/>
    <row r="6073" customFormat="1" ht="13.5" x14ac:dyDescent="0.3"/>
    <row r="6074" customFormat="1" ht="13.5" x14ac:dyDescent="0.3"/>
    <row r="6075" customFormat="1" ht="13.5" x14ac:dyDescent="0.3"/>
    <row r="6076" customFormat="1" ht="13.5" x14ac:dyDescent="0.3"/>
    <row r="6077" customFormat="1" ht="13.5" x14ac:dyDescent="0.3"/>
    <row r="6078" customFormat="1" ht="13.5" x14ac:dyDescent="0.3"/>
    <row r="6079" customFormat="1" ht="13.5" x14ac:dyDescent="0.3"/>
    <row r="6080" customFormat="1" ht="13.5" x14ac:dyDescent="0.3"/>
    <row r="6081" customFormat="1" ht="13.5" x14ac:dyDescent="0.3"/>
    <row r="6082" customFormat="1" ht="13.5" x14ac:dyDescent="0.3"/>
    <row r="6083" customFormat="1" ht="13.5" x14ac:dyDescent="0.3"/>
    <row r="6084" customFormat="1" ht="13.5" x14ac:dyDescent="0.3"/>
    <row r="6085" customFormat="1" ht="13.5" x14ac:dyDescent="0.3"/>
    <row r="6086" customFormat="1" ht="13.5" x14ac:dyDescent="0.3"/>
    <row r="6087" customFormat="1" ht="13.5" x14ac:dyDescent="0.3"/>
    <row r="6088" customFormat="1" ht="13.5" x14ac:dyDescent="0.3"/>
    <row r="6089" customFormat="1" ht="13.5" x14ac:dyDescent="0.3"/>
    <row r="6090" customFormat="1" ht="13.5" x14ac:dyDescent="0.3"/>
    <row r="6091" customFormat="1" ht="13.5" x14ac:dyDescent="0.3"/>
    <row r="6092" customFormat="1" ht="13.5" x14ac:dyDescent="0.3"/>
    <row r="6093" customFormat="1" ht="13.5" x14ac:dyDescent="0.3"/>
    <row r="6094" customFormat="1" ht="13.5" x14ac:dyDescent="0.3"/>
    <row r="6095" customFormat="1" ht="13.5" x14ac:dyDescent="0.3"/>
    <row r="6096" customFormat="1" ht="13.5" x14ac:dyDescent="0.3"/>
    <row r="6097" customFormat="1" ht="13.5" x14ac:dyDescent="0.3"/>
    <row r="6098" customFormat="1" ht="13.5" x14ac:dyDescent="0.3"/>
    <row r="6099" customFormat="1" ht="13.5" x14ac:dyDescent="0.3"/>
    <row r="6100" customFormat="1" ht="13.5" x14ac:dyDescent="0.3"/>
    <row r="6101" customFormat="1" ht="13.5" x14ac:dyDescent="0.3"/>
    <row r="6102" customFormat="1" ht="13.5" x14ac:dyDescent="0.3"/>
    <row r="6103" customFormat="1" ht="13.5" x14ac:dyDescent="0.3"/>
    <row r="6104" customFormat="1" ht="13.5" x14ac:dyDescent="0.3"/>
    <row r="6105" customFormat="1" ht="13.5" x14ac:dyDescent="0.3"/>
    <row r="6106" customFormat="1" ht="13.5" x14ac:dyDescent="0.3"/>
    <row r="6107" customFormat="1" ht="13.5" x14ac:dyDescent="0.3"/>
    <row r="6108" customFormat="1" ht="13.5" x14ac:dyDescent="0.3"/>
    <row r="6109" customFormat="1" ht="13.5" x14ac:dyDescent="0.3"/>
    <row r="6110" customFormat="1" ht="13.5" x14ac:dyDescent="0.3"/>
    <row r="6111" customFormat="1" ht="13.5" x14ac:dyDescent="0.3"/>
    <row r="6112" customFormat="1" ht="13.5" x14ac:dyDescent="0.3"/>
    <row r="6113" customFormat="1" ht="13.5" x14ac:dyDescent="0.3"/>
    <row r="6114" customFormat="1" ht="13.5" x14ac:dyDescent="0.3"/>
    <row r="6115" customFormat="1" ht="13.5" x14ac:dyDescent="0.3"/>
    <row r="6116" customFormat="1" ht="13.5" x14ac:dyDescent="0.3"/>
    <row r="6117" customFormat="1" ht="13.5" x14ac:dyDescent="0.3"/>
    <row r="6118" customFormat="1" ht="13.5" x14ac:dyDescent="0.3"/>
    <row r="6119" customFormat="1" ht="13.5" x14ac:dyDescent="0.3"/>
    <row r="6120" customFormat="1" ht="13.5" x14ac:dyDescent="0.3"/>
    <row r="6121" customFormat="1" ht="13.5" x14ac:dyDescent="0.3"/>
    <row r="6122" customFormat="1" ht="13.5" x14ac:dyDescent="0.3"/>
    <row r="6123" customFormat="1" ht="13.5" x14ac:dyDescent="0.3"/>
    <row r="6124" customFormat="1" ht="13.5" x14ac:dyDescent="0.3"/>
    <row r="6125" customFormat="1" ht="13.5" x14ac:dyDescent="0.3"/>
    <row r="6126" customFormat="1" ht="13.5" x14ac:dyDescent="0.3"/>
    <row r="6127" customFormat="1" ht="13.5" x14ac:dyDescent="0.3"/>
    <row r="6128" customFormat="1" ht="13.5" x14ac:dyDescent="0.3"/>
    <row r="6129" customFormat="1" ht="13.5" x14ac:dyDescent="0.3"/>
    <row r="6130" customFormat="1" ht="13.5" x14ac:dyDescent="0.3"/>
    <row r="6131" customFormat="1" ht="13.5" x14ac:dyDescent="0.3"/>
    <row r="6132" customFormat="1" ht="13.5" x14ac:dyDescent="0.3"/>
    <row r="6133" customFormat="1" ht="13.5" x14ac:dyDescent="0.3"/>
    <row r="6134" customFormat="1" ht="13.5" x14ac:dyDescent="0.3"/>
    <row r="6135" customFormat="1" ht="13.5" x14ac:dyDescent="0.3"/>
    <row r="6136" customFormat="1" ht="13.5" x14ac:dyDescent="0.3"/>
    <row r="6137" customFormat="1" ht="13.5" x14ac:dyDescent="0.3"/>
    <row r="6138" customFormat="1" ht="13.5" x14ac:dyDescent="0.3"/>
    <row r="6139" customFormat="1" ht="13.5" x14ac:dyDescent="0.3"/>
    <row r="6140" customFormat="1" ht="13.5" x14ac:dyDescent="0.3"/>
    <row r="6141" customFormat="1" ht="13.5" x14ac:dyDescent="0.3"/>
    <row r="6142" customFormat="1" ht="13.5" x14ac:dyDescent="0.3"/>
    <row r="6143" customFormat="1" ht="13.5" x14ac:dyDescent="0.3"/>
    <row r="6144" customFormat="1" ht="13.5" x14ac:dyDescent="0.3"/>
    <row r="6145" customFormat="1" ht="13.5" x14ac:dyDescent="0.3"/>
    <row r="6146" customFormat="1" ht="13.5" x14ac:dyDescent="0.3"/>
    <row r="6147" customFormat="1" ht="13.5" x14ac:dyDescent="0.3"/>
    <row r="6148" customFormat="1" ht="13.5" x14ac:dyDescent="0.3"/>
    <row r="6149" customFormat="1" ht="13.5" x14ac:dyDescent="0.3"/>
    <row r="6150" customFormat="1" ht="13.5" x14ac:dyDescent="0.3"/>
    <row r="6151" customFormat="1" ht="13.5" x14ac:dyDescent="0.3"/>
    <row r="6152" customFormat="1" ht="13.5" x14ac:dyDescent="0.3"/>
    <row r="6153" customFormat="1" ht="13.5" x14ac:dyDescent="0.3"/>
    <row r="6154" customFormat="1" ht="13.5" x14ac:dyDescent="0.3"/>
    <row r="6155" customFormat="1" ht="13.5" x14ac:dyDescent="0.3"/>
    <row r="6156" customFormat="1" ht="13.5" x14ac:dyDescent="0.3"/>
    <row r="6157" customFormat="1" ht="13.5" x14ac:dyDescent="0.3"/>
    <row r="6158" customFormat="1" ht="13.5" x14ac:dyDescent="0.3"/>
    <row r="6159" customFormat="1" ht="13.5" x14ac:dyDescent="0.3"/>
    <row r="6160" customFormat="1" ht="13.5" x14ac:dyDescent="0.3"/>
    <row r="6161" customFormat="1" ht="13.5" x14ac:dyDescent="0.3"/>
    <row r="6162" customFormat="1" ht="13.5" x14ac:dyDescent="0.3"/>
    <row r="6163" customFormat="1" ht="13.5" x14ac:dyDescent="0.3"/>
    <row r="6164" customFormat="1" ht="13.5" x14ac:dyDescent="0.3"/>
    <row r="6165" customFormat="1" ht="13.5" x14ac:dyDescent="0.3"/>
    <row r="6166" customFormat="1" ht="13.5" x14ac:dyDescent="0.3"/>
    <row r="6167" customFormat="1" ht="13.5" x14ac:dyDescent="0.3"/>
    <row r="6168" customFormat="1" ht="13.5" x14ac:dyDescent="0.3"/>
    <row r="6169" customFormat="1" ht="13.5" x14ac:dyDescent="0.3"/>
    <row r="6170" customFormat="1" ht="13.5" x14ac:dyDescent="0.3"/>
    <row r="6171" customFormat="1" ht="13.5" x14ac:dyDescent="0.3"/>
    <row r="6172" customFormat="1" ht="13.5" x14ac:dyDescent="0.3"/>
    <row r="6173" customFormat="1" ht="13.5" x14ac:dyDescent="0.3"/>
    <row r="6174" customFormat="1" ht="13.5" x14ac:dyDescent="0.3"/>
    <row r="6175" customFormat="1" ht="13.5" x14ac:dyDescent="0.3"/>
    <row r="6176" customFormat="1" ht="13.5" x14ac:dyDescent="0.3"/>
    <row r="6177" customFormat="1" ht="13.5" x14ac:dyDescent="0.3"/>
    <row r="6178" customFormat="1" ht="13.5" x14ac:dyDescent="0.3"/>
    <row r="6179" customFormat="1" ht="13.5" x14ac:dyDescent="0.3"/>
    <row r="6180" customFormat="1" ht="13.5" x14ac:dyDescent="0.3"/>
    <row r="6181" customFormat="1" ht="13.5" x14ac:dyDescent="0.3"/>
    <row r="6182" customFormat="1" ht="13.5" x14ac:dyDescent="0.3"/>
    <row r="6183" customFormat="1" ht="13.5" x14ac:dyDescent="0.3"/>
    <row r="6184" customFormat="1" ht="13.5" x14ac:dyDescent="0.3"/>
    <row r="6185" customFormat="1" ht="13.5" x14ac:dyDescent="0.3"/>
    <row r="6186" customFormat="1" ht="13.5" x14ac:dyDescent="0.3"/>
    <row r="6187" customFormat="1" ht="13.5" x14ac:dyDescent="0.3"/>
    <row r="6188" customFormat="1" ht="13.5" x14ac:dyDescent="0.3"/>
    <row r="6189" customFormat="1" ht="13.5" x14ac:dyDescent="0.3"/>
    <row r="6190" customFormat="1" ht="13.5" x14ac:dyDescent="0.3"/>
    <row r="6191" customFormat="1" ht="13.5" x14ac:dyDescent="0.3"/>
    <row r="6192" customFormat="1" ht="13.5" x14ac:dyDescent="0.3"/>
    <row r="6193" customFormat="1" ht="13.5" x14ac:dyDescent="0.3"/>
    <row r="6194" customFormat="1" ht="13.5" x14ac:dyDescent="0.3"/>
    <row r="6195" customFormat="1" ht="13.5" x14ac:dyDescent="0.3"/>
    <row r="6196" customFormat="1" ht="13.5" x14ac:dyDescent="0.3"/>
    <row r="6197" customFormat="1" ht="13.5" x14ac:dyDescent="0.3"/>
    <row r="6198" customFormat="1" ht="13.5" x14ac:dyDescent="0.3"/>
    <row r="6199" customFormat="1" ht="13.5" x14ac:dyDescent="0.3"/>
    <row r="6200" customFormat="1" ht="13.5" x14ac:dyDescent="0.3"/>
    <row r="6201" customFormat="1" ht="13.5" x14ac:dyDescent="0.3"/>
    <row r="6202" customFormat="1" ht="13.5" x14ac:dyDescent="0.3"/>
    <row r="6203" customFormat="1" ht="13.5" x14ac:dyDescent="0.3"/>
    <row r="6204" customFormat="1" ht="13.5" x14ac:dyDescent="0.3"/>
    <row r="6205" customFormat="1" ht="13.5" x14ac:dyDescent="0.3"/>
    <row r="6206" customFormat="1" ht="13.5" x14ac:dyDescent="0.3"/>
    <row r="6207" customFormat="1" ht="13.5" x14ac:dyDescent="0.3"/>
    <row r="6208" customFormat="1" ht="13.5" x14ac:dyDescent="0.3"/>
    <row r="6209" customFormat="1" ht="13.5" x14ac:dyDescent="0.3"/>
    <row r="6210" customFormat="1" ht="13.5" x14ac:dyDescent="0.3"/>
    <row r="6211" customFormat="1" ht="13.5" x14ac:dyDescent="0.3"/>
    <row r="6212" customFormat="1" ht="13.5" x14ac:dyDescent="0.3"/>
    <row r="6213" customFormat="1" ht="13.5" x14ac:dyDescent="0.3"/>
    <row r="6214" customFormat="1" ht="13.5" x14ac:dyDescent="0.3"/>
    <row r="6215" customFormat="1" ht="13.5" x14ac:dyDescent="0.3"/>
    <row r="6216" customFormat="1" ht="13.5" x14ac:dyDescent="0.3"/>
    <row r="6217" customFormat="1" ht="13.5" x14ac:dyDescent="0.3"/>
    <row r="6218" customFormat="1" ht="13.5" x14ac:dyDescent="0.3"/>
    <row r="6219" customFormat="1" ht="13.5" x14ac:dyDescent="0.3"/>
    <row r="6220" customFormat="1" ht="13.5" x14ac:dyDescent="0.3"/>
    <row r="6221" customFormat="1" ht="13.5" x14ac:dyDescent="0.3"/>
    <row r="6222" customFormat="1" ht="13.5" x14ac:dyDescent="0.3"/>
    <row r="6223" customFormat="1" ht="13.5" x14ac:dyDescent="0.3"/>
    <row r="6224" customFormat="1" ht="13.5" x14ac:dyDescent="0.3"/>
    <row r="6225" customFormat="1" ht="13.5" x14ac:dyDescent="0.3"/>
    <row r="6226" customFormat="1" ht="13.5" x14ac:dyDescent="0.3"/>
    <row r="6227" customFormat="1" ht="13.5" x14ac:dyDescent="0.3"/>
    <row r="6228" customFormat="1" ht="13.5" x14ac:dyDescent="0.3"/>
    <row r="6229" customFormat="1" ht="13.5" x14ac:dyDescent="0.3"/>
    <row r="6230" customFormat="1" ht="13.5" x14ac:dyDescent="0.3"/>
    <row r="6231" customFormat="1" ht="13.5" x14ac:dyDescent="0.3"/>
    <row r="6232" customFormat="1" ht="13.5" x14ac:dyDescent="0.3"/>
    <row r="6233" customFormat="1" ht="13.5" x14ac:dyDescent="0.3"/>
    <row r="6234" customFormat="1" ht="13.5" x14ac:dyDescent="0.3"/>
    <row r="6235" customFormat="1" ht="13.5" x14ac:dyDescent="0.3"/>
    <row r="6236" customFormat="1" ht="13.5" x14ac:dyDescent="0.3"/>
    <row r="6237" customFormat="1" ht="13.5" x14ac:dyDescent="0.3"/>
    <row r="6238" customFormat="1" ht="13.5" x14ac:dyDescent="0.3"/>
    <row r="6239" customFormat="1" ht="13.5" x14ac:dyDescent="0.3"/>
    <row r="6240" customFormat="1" ht="13.5" x14ac:dyDescent="0.3"/>
    <row r="6241" customFormat="1" ht="13.5" x14ac:dyDescent="0.3"/>
    <row r="6242" customFormat="1" ht="13.5" x14ac:dyDescent="0.3"/>
    <row r="6243" customFormat="1" ht="13.5" x14ac:dyDescent="0.3"/>
    <row r="6244" customFormat="1" ht="13.5" x14ac:dyDescent="0.3"/>
    <row r="6245" customFormat="1" ht="13.5" x14ac:dyDescent="0.3"/>
    <row r="6246" customFormat="1" ht="13.5" x14ac:dyDescent="0.3"/>
    <row r="6247" customFormat="1" ht="13.5" x14ac:dyDescent="0.3"/>
    <row r="6248" customFormat="1" ht="13.5" x14ac:dyDescent="0.3"/>
    <row r="6249" customFormat="1" ht="13.5" x14ac:dyDescent="0.3"/>
    <row r="6250" customFormat="1" ht="13.5" x14ac:dyDescent="0.3"/>
    <row r="6251" customFormat="1" ht="13.5" x14ac:dyDescent="0.3"/>
    <row r="6252" customFormat="1" ht="13.5" x14ac:dyDescent="0.3"/>
    <row r="6253" customFormat="1" ht="13.5" x14ac:dyDescent="0.3"/>
    <row r="6254" customFormat="1" ht="13.5" x14ac:dyDescent="0.3"/>
    <row r="6255" customFormat="1" ht="13.5" x14ac:dyDescent="0.3"/>
    <row r="6256" customFormat="1" ht="13.5" x14ac:dyDescent="0.3"/>
    <row r="6257" customFormat="1" ht="13.5" x14ac:dyDescent="0.3"/>
    <row r="6258" customFormat="1" ht="13.5" x14ac:dyDescent="0.3"/>
    <row r="6259" customFormat="1" ht="13.5" x14ac:dyDescent="0.3"/>
    <row r="6260" customFormat="1" ht="13.5" x14ac:dyDescent="0.3"/>
    <row r="6261" customFormat="1" ht="13.5" x14ac:dyDescent="0.3"/>
    <row r="6262" customFormat="1" ht="13.5" x14ac:dyDescent="0.3"/>
    <row r="6263" customFormat="1" ht="13.5" x14ac:dyDescent="0.3"/>
    <row r="6264" customFormat="1" ht="13.5" x14ac:dyDescent="0.3"/>
    <row r="6265" customFormat="1" ht="13.5" x14ac:dyDescent="0.3"/>
    <row r="6266" customFormat="1" ht="13.5" x14ac:dyDescent="0.3"/>
    <row r="6267" customFormat="1" ht="13.5" x14ac:dyDescent="0.3"/>
    <row r="6268" customFormat="1" ht="13.5" x14ac:dyDescent="0.3"/>
    <row r="6269" customFormat="1" ht="13.5" x14ac:dyDescent="0.3"/>
    <row r="6270" customFormat="1" ht="13.5" x14ac:dyDescent="0.3"/>
    <row r="6271" customFormat="1" ht="13.5" x14ac:dyDescent="0.3"/>
    <row r="6272" customFormat="1" ht="13.5" x14ac:dyDescent="0.3"/>
    <row r="6273" customFormat="1" ht="13.5" x14ac:dyDescent="0.3"/>
    <row r="6274" customFormat="1" ht="13.5" x14ac:dyDescent="0.3"/>
    <row r="6275" customFormat="1" ht="13.5" x14ac:dyDescent="0.3"/>
    <row r="6276" customFormat="1" ht="13.5" x14ac:dyDescent="0.3"/>
    <row r="6277" customFormat="1" ht="13.5" x14ac:dyDescent="0.3"/>
    <row r="6278" customFormat="1" ht="13.5" x14ac:dyDescent="0.3"/>
    <row r="6279" customFormat="1" ht="13.5" x14ac:dyDescent="0.3"/>
    <row r="6280" customFormat="1" ht="13.5" x14ac:dyDescent="0.3"/>
    <row r="6281" customFormat="1" ht="13.5" x14ac:dyDescent="0.3"/>
    <row r="6282" customFormat="1" ht="13.5" x14ac:dyDescent="0.3"/>
    <row r="6283" customFormat="1" ht="13.5" x14ac:dyDescent="0.3"/>
    <row r="6284" customFormat="1" ht="13.5" x14ac:dyDescent="0.3"/>
    <row r="6285" customFormat="1" ht="13.5" x14ac:dyDescent="0.3"/>
    <row r="6286" customFormat="1" ht="13.5" x14ac:dyDescent="0.3"/>
    <row r="6287" customFormat="1" ht="13.5" x14ac:dyDescent="0.3"/>
    <row r="6288" customFormat="1" ht="13.5" x14ac:dyDescent="0.3"/>
    <row r="6289" customFormat="1" ht="13.5" x14ac:dyDescent="0.3"/>
    <row r="6290" customFormat="1" ht="13.5" x14ac:dyDescent="0.3"/>
    <row r="6291" customFormat="1" ht="13.5" x14ac:dyDescent="0.3"/>
    <row r="6292" customFormat="1" ht="13.5" x14ac:dyDescent="0.3"/>
    <row r="6293" customFormat="1" ht="13.5" x14ac:dyDescent="0.3"/>
    <row r="6294" customFormat="1" ht="13.5" x14ac:dyDescent="0.3"/>
    <row r="6295" customFormat="1" ht="13.5" x14ac:dyDescent="0.3"/>
    <row r="6296" customFormat="1" ht="13.5" x14ac:dyDescent="0.3"/>
    <row r="6297" customFormat="1" ht="13.5" x14ac:dyDescent="0.3"/>
    <row r="6298" customFormat="1" ht="13.5" x14ac:dyDescent="0.3"/>
    <row r="6299" customFormat="1" ht="13.5" x14ac:dyDescent="0.3"/>
    <row r="6300" customFormat="1" ht="13.5" x14ac:dyDescent="0.3"/>
    <row r="6301" customFormat="1" ht="13.5" x14ac:dyDescent="0.3"/>
    <row r="6302" customFormat="1" ht="13.5" x14ac:dyDescent="0.3"/>
    <row r="6303" customFormat="1" ht="13.5" x14ac:dyDescent="0.3"/>
    <row r="6304" customFormat="1" ht="13.5" x14ac:dyDescent="0.3"/>
    <row r="6305" customFormat="1" ht="13.5" x14ac:dyDescent="0.3"/>
    <row r="6306" customFormat="1" ht="13.5" x14ac:dyDescent="0.3"/>
    <row r="6307" customFormat="1" ht="13.5" x14ac:dyDescent="0.3"/>
    <row r="6308" customFormat="1" ht="13.5" x14ac:dyDescent="0.3"/>
    <row r="6309" customFormat="1" ht="13.5" x14ac:dyDescent="0.3"/>
    <row r="6310" customFormat="1" ht="13.5" x14ac:dyDescent="0.3"/>
    <row r="6311" customFormat="1" ht="13.5" x14ac:dyDescent="0.3"/>
    <row r="6312" customFormat="1" ht="13.5" x14ac:dyDescent="0.3"/>
    <row r="6313" customFormat="1" ht="13.5" x14ac:dyDescent="0.3"/>
    <row r="6314" customFormat="1" ht="13.5" x14ac:dyDescent="0.3"/>
    <row r="6315" customFormat="1" ht="13.5" x14ac:dyDescent="0.3"/>
    <row r="6316" customFormat="1" ht="13.5" x14ac:dyDescent="0.3"/>
    <row r="6317" customFormat="1" ht="13.5" x14ac:dyDescent="0.3"/>
    <row r="6318" customFormat="1" ht="13.5" x14ac:dyDescent="0.3"/>
    <row r="6319" customFormat="1" ht="13.5" x14ac:dyDescent="0.3"/>
    <row r="6320" customFormat="1" ht="13.5" x14ac:dyDescent="0.3"/>
    <row r="6321" customFormat="1" ht="13.5" x14ac:dyDescent="0.3"/>
    <row r="6322" customFormat="1" ht="13.5" x14ac:dyDescent="0.3"/>
    <row r="6323" customFormat="1" ht="13.5" x14ac:dyDescent="0.3"/>
    <row r="6324" customFormat="1" ht="13.5" x14ac:dyDescent="0.3"/>
    <row r="6325" customFormat="1" ht="13.5" x14ac:dyDescent="0.3"/>
    <row r="6326" customFormat="1" ht="13.5" x14ac:dyDescent="0.3"/>
    <row r="6327" customFormat="1" ht="13.5" x14ac:dyDescent="0.3"/>
    <row r="6328" customFormat="1" ht="13.5" x14ac:dyDescent="0.3"/>
    <row r="6329" customFormat="1" ht="13.5" x14ac:dyDescent="0.3"/>
    <row r="6330" customFormat="1" ht="13.5" x14ac:dyDescent="0.3"/>
    <row r="6331" customFormat="1" ht="13.5" x14ac:dyDescent="0.3"/>
    <row r="6332" customFormat="1" ht="13.5" x14ac:dyDescent="0.3"/>
    <row r="6333" customFormat="1" ht="13.5" x14ac:dyDescent="0.3"/>
    <row r="6334" customFormat="1" ht="13.5" x14ac:dyDescent="0.3"/>
    <row r="6335" customFormat="1" ht="13.5" x14ac:dyDescent="0.3"/>
    <row r="6336" customFormat="1" ht="13.5" x14ac:dyDescent="0.3"/>
    <row r="6337" customFormat="1" ht="13.5" x14ac:dyDescent="0.3"/>
    <row r="6338" customFormat="1" ht="13.5" x14ac:dyDescent="0.3"/>
    <row r="6339" customFormat="1" ht="13.5" x14ac:dyDescent="0.3"/>
    <row r="6340" customFormat="1" ht="13.5" x14ac:dyDescent="0.3"/>
    <row r="6341" customFormat="1" ht="13.5" x14ac:dyDescent="0.3"/>
    <row r="6342" customFormat="1" ht="13.5" x14ac:dyDescent="0.3"/>
    <row r="6343" customFormat="1" ht="13.5" x14ac:dyDescent="0.3"/>
    <row r="6344" customFormat="1" ht="13.5" x14ac:dyDescent="0.3"/>
    <row r="6345" customFormat="1" ht="13.5" x14ac:dyDescent="0.3"/>
    <row r="6346" customFormat="1" ht="13.5" x14ac:dyDescent="0.3"/>
    <row r="6347" customFormat="1" ht="13.5" x14ac:dyDescent="0.3"/>
    <row r="6348" customFormat="1" ht="13.5" x14ac:dyDescent="0.3"/>
    <row r="6349" customFormat="1" ht="13.5" x14ac:dyDescent="0.3"/>
    <row r="6350" customFormat="1" ht="13.5" x14ac:dyDescent="0.3"/>
    <row r="6351" customFormat="1" ht="13.5" x14ac:dyDescent="0.3"/>
    <row r="6352" customFormat="1" ht="13.5" x14ac:dyDescent="0.3"/>
    <row r="6353" customFormat="1" ht="13.5" x14ac:dyDescent="0.3"/>
    <row r="6354" customFormat="1" ht="13.5" x14ac:dyDescent="0.3"/>
    <row r="6355" customFormat="1" ht="13.5" x14ac:dyDescent="0.3"/>
    <row r="6356" customFormat="1" ht="13.5" x14ac:dyDescent="0.3"/>
    <row r="6357" customFormat="1" ht="13.5" x14ac:dyDescent="0.3"/>
    <row r="6358" customFormat="1" ht="13.5" x14ac:dyDescent="0.3"/>
    <row r="6359" customFormat="1" ht="13.5" x14ac:dyDescent="0.3"/>
    <row r="6360" customFormat="1" ht="13.5" x14ac:dyDescent="0.3"/>
    <row r="6361" customFormat="1" ht="13.5" x14ac:dyDescent="0.3"/>
    <row r="6362" customFormat="1" ht="13.5" x14ac:dyDescent="0.3"/>
    <row r="6363" customFormat="1" ht="13.5" x14ac:dyDescent="0.3"/>
    <row r="6364" customFormat="1" ht="13.5" x14ac:dyDescent="0.3"/>
    <row r="6365" customFormat="1" ht="13.5" x14ac:dyDescent="0.3"/>
    <row r="6366" customFormat="1" ht="13.5" x14ac:dyDescent="0.3"/>
    <row r="6367" customFormat="1" ht="13.5" x14ac:dyDescent="0.3"/>
    <row r="6368" customFormat="1" ht="13.5" x14ac:dyDescent="0.3"/>
    <row r="6369" customFormat="1" ht="13.5" x14ac:dyDescent="0.3"/>
    <row r="6370" customFormat="1" ht="13.5" x14ac:dyDescent="0.3"/>
    <row r="6371" customFormat="1" ht="13.5" x14ac:dyDescent="0.3"/>
    <row r="6372" customFormat="1" ht="13.5" x14ac:dyDescent="0.3"/>
    <row r="6373" customFormat="1" ht="13.5" x14ac:dyDescent="0.3"/>
    <row r="6374" customFormat="1" ht="13.5" x14ac:dyDescent="0.3"/>
    <row r="6375" customFormat="1" ht="13.5" x14ac:dyDescent="0.3"/>
    <row r="6376" customFormat="1" ht="13.5" x14ac:dyDescent="0.3"/>
    <row r="6377" customFormat="1" ht="13.5" x14ac:dyDescent="0.3"/>
    <row r="6378" customFormat="1" ht="13.5" x14ac:dyDescent="0.3"/>
    <row r="6379" customFormat="1" ht="13.5" x14ac:dyDescent="0.3"/>
    <row r="6380" customFormat="1" ht="13.5" x14ac:dyDescent="0.3"/>
    <row r="6381" customFormat="1" ht="13.5" x14ac:dyDescent="0.3"/>
    <row r="6382" customFormat="1" ht="13.5" x14ac:dyDescent="0.3"/>
    <row r="6383" customFormat="1" ht="13.5" x14ac:dyDescent="0.3"/>
    <row r="6384" customFormat="1" ht="13.5" x14ac:dyDescent="0.3"/>
    <row r="6385" customFormat="1" ht="13.5" x14ac:dyDescent="0.3"/>
    <row r="6386" customFormat="1" ht="13.5" x14ac:dyDescent="0.3"/>
    <row r="6387" customFormat="1" ht="13.5" x14ac:dyDescent="0.3"/>
    <row r="6388" customFormat="1" ht="13.5" x14ac:dyDescent="0.3"/>
    <row r="6389" customFormat="1" ht="13.5" x14ac:dyDescent="0.3"/>
    <row r="6390" customFormat="1" ht="13.5" x14ac:dyDescent="0.3"/>
    <row r="6391" customFormat="1" ht="13.5" x14ac:dyDescent="0.3"/>
    <row r="6392" customFormat="1" ht="13.5" x14ac:dyDescent="0.3"/>
    <row r="6393" customFormat="1" ht="13.5" x14ac:dyDescent="0.3"/>
    <row r="6394" customFormat="1" ht="13.5" x14ac:dyDescent="0.3"/>
    <row r="6395" customFormat="1" ht="13.5" x14ac:dyDescent="0.3"/>
    <row r="6396" customFormat="1" ht="13.5" x14ac:dyDescent="0.3"/>
    <row r="6397" customFormat="1" ht="13.5" x14ac:dyDescent="0.3"/>
    <row r="6398" customFormat="1" ht="13.5" x14ac:dyDescent="0.3"/>
    <row r="6399" customFormat="1" ht="13.5" x14ac:dyDescent="0.3"/>
    <row r="6400" customFormat="1" ht="13.5" x14ac:dyDescent="0.3"/>
    <row r="6401" customFormat="1" ht="13.5" x14ac:dyDescent="0.3"/>
    <row r="6402" customFormat="1" ht="13.5" x14ac:dyDescent="0.3"/>
    <row r="6403" customFormat="1" ht="13.5" x14ac:dyDescent="0.3"/>
    <row r="6404" customFormat="1" ht="13.5" x14ac:dyDescent="0.3"/>
    <row r="6405" customFormat="1" ht="13.5" x14ac:dyDescent="0.3"/>
    <row r="6406" customFormat="1" ht="13.5" x14ac:dyDescent="0.3"/>
    <row r="6407" customFormat="1" ht="13.5" x14ac:dyDescent="0.3"/>
    <row r="6408" customFormat="1" ht="13.5" x14ac:dyDescent="0.3"/>
    <row r="6409" customFormat="1" ht="13.5" x14ac:dyDescent="0.3"/>
    <row r="6410" customFormat="1" ht="13.5" x14ac:dyDescent="0.3"/>
    <row r="6411" customFormat="1" ht="13.5" x14ac:dyDescent="0.3"/>
    <row r="6412" customFormat="1" ht="13.5" x14ac:dyDescent="0.3"/>
    <row r="6413" customFormat="1" ht="13.5" x14ac:dyDescent="0.3"/>
    <row r="6414" customFormat="1" ht="13.5" x14ac:dyDescent="0.3"/>
    <row r="6415" customFormat="1" ht="13.5" x14ac:dyDescent="0.3"/>
    <row r="6416" customFormat="1" ht="13.5" x14ac:dyDescent="0.3"/>
    <row r="6417" customFormat="1" ht="13.5" x14ac:dyDescent="0.3"/>
    <row r="6418" customFormat="1" ht="13.5" x14ac:dyDescent="0.3"/>
    <row r="6419" customFormat="1" ht="13.5" x14ac:dyDescent="0.3"/>
    <row r="6420" customFormat="1" ht="13.5" x14ac:dyDescent="0.3"/>
    <row r="6421" customFormat="1" ht="13.5" x14ac:dyDescent="0.3"/>
    <row r="6422" customFormat="1" ht="13.5" x14ac:dyDescent="0.3"/>
    <row r="6423" customFormat="1" ht="13.5" x14ac:dyDescent="0.3"/>
    <row r="6424" customFormat="1" ht="13.5" x14ac:dyDescent="0.3"/>
    <row r="6425" customFormat="1" ht="13.5" x14ac:dyDescent="0.3"/>
    <row r="6426" customFormat="1" ht="13.5" x14ac:dyDescent="0.3"/>
    <row r="6427" customFormat="1" ht="13.5" x14ac:dyDescent="0.3"/>
    <row r="6428" customFormat="1" ht="13.5" x14ac:dyDescent="0.3"/>
    <row r="6429" customFormat="1" ht="13.5" x14ac:dyDescent="0.3"/>
    <row r="6430" customFormat="1" ht="13.5" x14ac:dyDescent="0.3"/>
    <row r="6431" customFormat="1" ht="13.5" x14ac:dyDescent="0.3"/>
    <row r="6432" customFormat="1" ht="13.5" x14ac:dyDescent="0.3"/>
    <row r="6433" customFormat="1" ht="13.5" x14ac:dyDescent="0.3"/>
    <row r="6434" customFormat="1" ht="13.5" x14ac:dyDescent="0.3"/>
    <row r="6435" customFormat="1" ht="13.5" x14ac:dyDescent="0.3"/>
    <row r="6436" customFormat="1" ht="13.5" x14ac:dyDescent="0.3"/>
    <row r="6437" customFormat="1" ht="13.5" x14ac:dyDescent="0.3"/>
    <row r="6438" customFormat="1" ht="13.5" x14ac:dyDescent="0.3"/>
    <row r="6439" customFormat="1" ht="13.5" x14ac:dyDescent="0.3"/>
    <row r="6440" customFormat="1" ht="13.5" x14ac:dyDescent="0.3"/>
    <row r="6441" customFormat="1" ht="13.5" x14ac:dyDescent="0.3"/>
    <row r="6442" customFormat="1" ht="13.5" x14ac:dyDescent="0.3"/>
    <row r="6443" customFormat="1" ht="13.5" x14ac:dyDescent="0.3"/>
    <row r="6444" customFormat="1" ht="13.5" x14ac:dyDescent="0.3"/>
    <row r="6445" customFormat="1" ht="13.5" x14ac:dyDescent="0.3"/>
    <row r="6446" customFormat="1" ht="13.5" x14ac:dyDescent="0.3"/>
    <row r="6447" customFormat="1" ht="13.5" x14ac:dyDescent="0.3"/>
    <row r="6448" customFormat="1" ht="13.5" x14ac:dyDescent="0.3"/>
    <row r="6449" customFormat="1" ht="13.5" x14ac:dyDescent="0.3"/>
    <row r="6450" customFormat="1" ht="13.5" x14ac:dyDescent="0.3"/>
    <row r="6451" customFormat="1" ht="13.5" x14ac:dyDescent="0.3"/>
    <row r="6452" customFormat="1" ht="13.5" x14ac:dyDescent="0.3"/>
    <row r="6453" customFormat="1" ht="13.5" x14ac:dyDescent="0.3"/>
    <row r="6454" customFormat="1" ht="13.5" x14ac:dyDescent="0.3"/>
    <row r="6455" customFormat="1" ht="13.5" x14ac:dyDescent="0.3"/>
    <row r="6456" customFormat="1" ht="13.5" x14ac:dyDescent="0.3"/>
    <row r="6457" customFormat="1" ht="13.5" x14ac:dyDescent="0.3"/>
    <row r="6458" customFormat="1" ht="13.5" x14ac:dyDescent="0.3"/>
    <row r="6459" customFormat="1" ht="13.5" x14ac:dyDescent="0.3"/>
    <row r="6460" customFormat="1" ht="13.5" x14ac:dyDescent="0.3"/>
    <row r="6461" customFormat="1" ht="13.5" x14ac:dyDescent="0.3"/>
    <row r="6462" customFormat="1" ht="13.5" x14ac:dyDescent="0.3"/>
    <row r="6463" customFormat="1" ht="13.5" x14ac:dyDescent="0.3"/>
    <row r="6464" customFormat="1" ht="13.5" x14ac:dyDescent="0.3"/>
    <row r="6465" customFormat="1" ht="13.5" x14ac:dyDescent="0.3"/>
    <row r="6466" customFormat="1" ht="13.5" x14ac:dyDescent="0.3"/>
    <row r="6467" customFormat="1" ht="13.5" x14ac:dyDescent="0.3"/>
    <row r="6468" customFormat="1" ht="13.5" x14ac:dyDescent="0.3"/>
    <row r="6469" customFormat="1" ht="13.5" x14ac:dyDescent="0.3"/>
    <row r="6470" customFormat="1" ht="13.5" x14ac:dyDescent="0.3"/>
    <row r="6471" customFormat="1" ht="13.5" x14ac:dyDescent="0.3"/>
    <row r="6472" customFormat="1" ht="13.5" x14ac:dyDescent="0.3"/>
    <row r="6473" customFormat="1" ht="13.5" x14ac:dyDescent="0.3"/>
    <row r="6474" customFormat="1" ht="13.5" x14ac:dyDescent="0.3"/>
    <row r="6475" customFormat="1" ht="13.5" x14ac:dyDescent="0.3"/>
    <row r="6476" customFormat="1" ht="13.5" x14ac:dyDescent="0.3"/>
    <row r="6477" customFormat="1" ht="13.5" x14ac:dyDescent="0.3"/>
    <row r="6478" customFormat="1" ht="13.5" x14ac:dyDescent="0.3"/>
    <row r="6479" customFormat="1" ht="13.5" x14ac:dyDescent="0.3"/>
    <row r="6480" customFormat="1" ht="13.5" x14ac:dyDescent="0.3"/>
    <row r="6481" customFormat="1" ht="13.5" x14ac:dyDescent="0.3"/>
    <row r="6482" customFormat="1" ht="13.5" x14ac:dyDescent="0.3"/>
    <row r="6483" customFormat="1" ht="13.5" x14ac:dyDescent="0.3"/>
    <row r="6484" customFormat="1" ht="13.5" x14ac:dyDescent="0.3"/>
    <row r="6485" customFormat="1" ht="13.5" x14ac:dyDescent="0.3"/>
    <row r="6486" customFormat="1" ht="13.5" x14ac:dyDescent="0.3"/>
    <row r="6487" customFormat="1" ht="13.5" x14ac:dyDescent="0.3"/>
    <row r="6488" customFormat="1" ht="13.5" x14ac:dyDescent="0.3"/>
    <row r="6489" customFormat="1" ht="13.5" x14ac:dyDescent="0.3"/>
    <row r="6490" customFormat="1" ht="13.5" x14ac:dyDescent="0.3"/>
    <row r="6491" customFormat="1" ht="13.5" x14ac:dyDescent="0.3"/>
    <row r="6492" customFormat="1" ht="13.5" x14ac:dyDescent="0.3"/>
    <row r="6493" customFormat="1" ht="13.5" x14ac:dyDescent="0.3"/>
    <row r="6494" customFormat="1" ht="13.5" x14ac:dyDescent="0.3"/>
    <row r="6495" customFormat="1" ht="13.5" x14ac:dyDescent="0.3"/>
    <row r="6496" customFormat="1" ht="13.5" x14ac:dyDescent="0.3"/>
    <row r="6497" customFormat="1" ht="13.5" x14ac:dyDescent="0.3"/>
    <row r="6498" customFormat="1" ht="13.5" x14ac:dyDescent="0.3"/>
    <row r="6499" customFormat="1" ht="13.5" x14ac:dyDescent="0.3"/>
    <row r="6500" customFormat="1" ht="13.5" x14ac:dyDescent="0.3"/>
    <row r="6501" customFormat="1" ht="13.5" x14ac:dyDescent="0.3"/>
    <row r="6502" customFormat="1" ht="13.5" x14ac:dyDescent="0.3"/>
    <row r="6503" customFormat="1" ht="13.5" x14ac:dyDescent="0.3"/>
    <row r="6504" customFormat="1" ht="13.5" x14ac:dyDescent="0.3"/>
    <row r="6505" customFormat="1" ht="13.5" x14ac:dyDescent="0.3"/>
    <row r="6506" customFormat="1" ht="13.5" x14ac:dyDescent="0.3"/>
    <row r="6507" customFormat="1" ht="13.5" x14ac:dyDescent="0.3"/>
    <row r="6508" customFormat="1" ht="13.5" x14ac:dyDescent="0.3"/>
    <row r="6509" customFormat="1" ht="13.5" x14ac:dyDescent="0.3"/>
    <row r="6510" customFormat="1" ht="13.5" x14ac:dyDescent="0.3"/>
    <row r="6511" customFormat="1" ht="13.5" x14ac:dyDescent="0.3"/>
    <row r="6512" customFormat="1" ht="13.5" x14ac:dyDescent="0.3"/>
    <row r="6513" customFormat="1" ht="13.5" x14ac:dyDescent="0.3"/>
    <row r="6514" customFormat="1" ht="13.5" x14ac:dyDescent="0.3"/>
    <row r="6515" customFormat="1" ht="13.5" x14ac:dyDescent="0.3"/>
    <row r="6516" customFormat="1" ht="13.5" x14ac:dyDescent="0.3"/>
    <row r="6517" customFormat="1" ht="13.5" x14ac:dyDescent="0.3"/>
    <row r="6518" customFormat="1" ht="13.5" x14ac:dyDescent="0.3"/>
    <row r="6519" customFormat="1" ht="13.5" x14ac:dyDescent="0.3"/>
    <row r="6520" customFormat="1" ht="13.5" x14ac:dyDescent="0.3"/>
    <row r="6521" customFormat="1" ht="13.5" x14ac:dyDescent="0.3"/>
    <row r="6522" customFormat="1" ht="13.5" x14ac:dyDescent="0.3"/>
    <row r="6523" customFormat="1" ht="13.5" x14ac:dyDescent="0.3"/>
    <row r="6524" customFormat="1" ht="13.5" x14ac:dyDescent="0.3"/>
    <row r="6525" customFormat="1" ht="13.5" x14ac:dyDescent="0.3"/>
    <row r="6526" customFormat="1" ht="13.5" x14ac:dyDescent="0.3"/>
    <row r="6527" customFormat="1" ht="13.5" x14ac:dyDescent="0.3"/>
    <row r="6528" customFormat="1" ht="13.5" x14ac:dyDescent="0.3"/>
    <row r="6529" customFormat="1" ht="13.5" x14ac:dyDescent="0.3"/>
    <row r="6530" customFormat="1" ht="13.5" x14ac:dyDescent="0.3"/>
    <row r="6531" customFormat="1" ht="13.5" x14ac:dyDescent="0.3"/>
    <row r="6532" customFormat="1" ht="13.5" x14ac:dyDescent="0.3"/>
    <row r="6533" customFormat="1" ht="13.5" x14ac:dyDescent="0.3"/>
    <row r="6534" customFormat="1" ht="13.5" x14ac:dyDescent="0.3"/>
    <row r="6535" customFormat="1" ht="13.5" x14ac:dyDescent="0.3"/>
    <row r="6536" customFormat="1" ht="13.5" x14ac:dyDescent="0.3"/>
    <row r="6537" customFormat="1" ht="13.5" x14ac:dyDescent="0.3"/>
    <row r="6538" customFormat="1" ht="13.5" x14ac:dyDescent="0.3"/>
    <row r="6539" customFormat="1" ht="13.5" x14ac:dyDescent="0.3"/>
    <row r="6540" customFormat="1" ht="13.5" x14ac:dyDescent="0.3"/>
    <row r="6541" customFormat="1" ht="13.5" x14ac:dyDescent="0.3"/>
    <row r="6542" customFormat="1" ht="13.5" x14ac:dyDescent="0.3"/>
    <row r="6543" customFormat="1" ht="13.5" x14ac:dyDescent="0.3"/>
    <row r="6544" customFormat="1" ht="13.5" x14ac:dyDescent="0.3"/>
    <row r="6545" customFormat="1" ht="13.5" x14ac:dyDescent="0.3"/>
    <row r="6546" customFormat="1" ht="13.5" x14ac:dyDescent="0.3"/>
    <row r="6547" customFormat="1" ht="13.5" x14ac:dyDescent="0.3"/>
    <row r="6548" customFormat="1" ht="13.5" x14ac:dyDescent="0.3"/>
    <row r="6549" customFormat="1" ht="13.5" x14ac:dyDescent="0.3"/>
    <row r="6550" customFormat="1" ht="13.5" x14ac:dyDescent="0.3"/>
    <row r="6551" customFormat="1" ht="13.5" x14ac:dyDescent="0.3"/>
    <row r="6552" customFormat="1" ht="13.5" x14ac:dyDescent="0.3"/>
    <row r="6553" customFormat="1" ht="13.5" x14ac:dyDescent="0.3"/>
    <row r="6554" customFormat="1" ht="13.5" x14ac:dyDescent="0.3"/>
    <row r="6555" customFormat="1" ht="13.5" x14ac:dyDescent="0.3"/>
    <row r="6556" customFormat="1" ht="13.5" x14ac:dyDescent="0.3"/>
    <row r="6557" customFormat="1" ht="13.5" x14ac:dyDescent="0.3"/>
    <row r="6558" customFormat="1" ht="13.5" x14ac:dyDescent="0.3"/>
    <row r="6559" customFormat="1" ht="13.5" x14ac:dyDescent="0.3"/>
    <row r="6560" customFormat="1" ht="13.5" x14ac:dyDescent="0.3"/>
    <row r="6561" customFormat="1" ht="13.5" x14ac:dyDescent="0.3"/>
    <row r="6562" customFormat="1" ht="13.5" x14ac:dyDescent="0.3"/>
    <row r="6563" customFormat="1" ht="13.5" x14ac:dyDescent="0.3"/>
    <row r="6564" customFormat="1" ht="13.5" x14ac:dyDescent="0.3"/>
    <row r="6565" customFormat="1" ht="13.5" x14ac:dyDescent="0.3"/>
    <row r="6566" customFormat="1" ht="13.5" x14ac:dyDescent="0.3"/>
    <row r="6567" customFormat="1" ht="13.5" x14ac:dyDescent="0.3"/>
    <row r="6568" customFormat="1" ht="13.5" x14ac:dyDescent="0.3"/>
    <row r="6569" customFormat="1" ht="13.5" x14ac:dyDescent="0.3"/>
    <row r="6570" customFormat="1" ht="13.5" x14ac:dyDescent="0.3"/>
    <row r="6571" customFormat="1" ht="13.5" x14ac:dyDescent="0.3"/>
    <row r="6572" customFormat="1" ht="13.5" x14ac:dyDescent="0.3"/>
    <row r="6573" customFormat="1" ht="13.5" x14ac:dyDescent="0.3"/>
    <row r="6574" customFormat="1" ht="13.5" x14ac:dyDescent="0.3"/>
    <row r="6575" customFormat="1" ht="13.5" x14ac:dyDescent="0.3"/>
    <row r="6576" customFormat="1" ht="13.5" x14ac:dyDescent="0.3"/>
    <row r="6577" customFormat="1" ht="13.5" x14ac:dyDescent="0.3"/>
    <row r="6578" customFormat="1" ht="13.5" x14ac:dyDescent="0.3"/>
    <row r="6579" customFormat="1" ht="13.5" x14ac:dyDescent="0.3"/>
    <row r="6580" customFormat="1" ht="13.5" x14ac:dyDescent="0.3"/>
    <row r="6581" customFormat="1" ht="13.5" x14ac:dyDescent="0.3"/>
    <row r="6582" customFormat="1" ht="13.5" x14ac:dyDescent="0.3"/>
    <row r="6583" customFormat="1" ht="13.5" x14ac:dyDescent="0.3"/>
    <row r="6584" customFormat="1" ht="13.5" x14ac:dyDescent="0.3"/>
    <row r="6585" customFormat="1" ht="13.5" x14ac:dyDescent="0.3"/>
    <row r="6586" customFormat="1" ht="13.5" x14ac:dyDescent="0.3"/>
    <row r="6587" customFormat="1" ht="13.5" x14ac:dyDescent="0.3"/>
    <row r="6588" customFormat="1" ht="13.5" x14ac:dyDescent="0.3"/>
    <row r="6589" customFormat="1" ht="13.5" x14ac:dyDescent="0.3"/>
    <row r="6590" customFormat="1" ht="13.5" x14ac:dyDescent="0.3"/>
    <row r="6591" customFormat="1" ht="13.5" x14ac:dyDescent="0.3"/>
    <row r="6592" customFormat="1" ht="13.5" x14ac:dyDescent="0.3"/>
    <row r="6593" customFormat="1" ht="13.5" x14ac:dyDescent="0.3"/>
    <row r="6594" customFormat="1" ht="13.5" x14ac:dyDescent="0.3"/>
    <row r="6595" customFormat="1" ht="13.5" x14ac:dyDescent="0.3"/>
    <row r="6596" customFormat="1" ht="13.5" x14ac:dyDescent="0.3"/>
    <row r="6597" customFormat="1" ht="13.5" x14ac:dyDescent="0.3"/>
    <row r="6598" customFormat="1" ht="13.5" x14ac:dyDescent="0.3"/>
    <row r="6599" customFormat="1" ht="13.5" x14ac:dyDescent="0.3"/>
    <row r="6600" customFormat="1" ht="13.5" x14ac:dyDescent="0.3"/>
    <row r="6601" customFormat="1" ht="13.5" x14ac:dyDescent="0.3"/>
    <row r="6602" customFormat="1" ht="13.5" x14ac:dyDescent="0.3"/>
    <row r="6603" customFormat="1" ht="13.5" x14ac:dyDescent="0.3"/>
    <row r="6604" customFormat="1" ht="13.5" x14ac:dyDescent="0.3"/>
    <row r="6605" customFormat="1" ht="13.5" x14ac:dyDescent="0.3"/>
    <row r="6606" customFormat="1" ht="13.5" x14ac:dyDescent="0.3"/>
    <row r="6607" customFormat="1" ht="13.5" x14ac:dyDescent="0.3"/>
    <row r="6608" customFormat="1" ht="13.5" x14ac:dyDescent="0.3"/>
    <row r="6609" customFormat="1" ht="13.5" x14ac:dyDescent="0.3"/>
    <row r="6610" customFormat="1" ht="13.5" x14ac:dyDescent="0.3"/>
    <row r="6611" customFormat="1" ht="13.5" x14ac:dyDescent="0.3"/>
    <row r="6612" customFormat="1" ht="13.5" x14ac:dyDescent="0.3"/>
    <row r="6613" customFormat="1" ht="13.5" x14ac:dyDescent="0.3"/>
    <row r="6614" customFormat="1" ht="13.5" x14ac:dyDescent="0.3"/>
    <row r="6615" customFormat="1" ht="13.5" x14ac:dyDescent="0.3"/>
    <row r="6616" customFormat="1" ht="13.5" x14ac:dyDescent="0.3"/>
    <row r="6617" customFormat="1" ht="13.5" x14ac:dyDescent="0.3"/>
    <row r="6618" customFormat="1" ht="13.5" x14ac:dyDescent="0.3"/>
    <row r="6619" customFormat="1" ht="13.5" x14ac:dyDescent="0.3"/>
    <row r="6620" customFormat="1" ht="13.5" x14ac:dyDescent="0.3"/>
    <row r="6621" customFormat="1" ht="13.5" x14ac:dyDescent="0.3"/>
    <row r="6622" customFormat="1" ht="13.5" x14ac:dyDescent="0.3"/>
    <row r="6623" customFormat="1" ht="13.5" x14ac:dyDescent="0.3"/>
    <row r="6624" customFormat="1" ht="13.5" x14ac:dyDescent="0.3"/>
    <row r="6625" customFormat="1" ht="13.5" x14ac:dyDescent="0.3"/>
    <row r="6626" customFormat="1" ht="13.5" x14ac:dyDescent="0.3"/>
    <row r="6627" customFormat="1" ht="13.5" x14ac:dyDescent="0.3"/>
    <row r="6628" customFormat="1" ht="13.5" x14ac:dyDescent="0.3"/>
    <row r="6629" customFormat="1" ht="13.5" x14ac:dyDescent="0.3"/>
    <row r="6630" customFormat="1" ht="13.5" x14ac:dyDescent="0.3"/>
    <row r="6631" customFormat="1" ht="13.5" x14ac:dyDescent="0.3"/>
    <row r="6632" customFormat="1" ht="13.5" x14ac:dyDescent="0.3"/>
    <row r="6633" customFormat="1" ht="13.5" x14ac:dyDescent="0.3"/>
    <row r="6634" customFormat="1" ht="13.5" x14ac:dyDescent="0.3"/>
    <row r="6635" customFormat="1" ht="13.5" x14ac:dyDescent="0.3"/>
    <row r="6636" customFormat="1" ht="13.5" x14ac:dyDescent="0.3"/>
    <row r="6637" customFormat="1" ht="13.5" x14ac:dyDescent="0.3"/>
    <row r="6638" customFormat="1" ht="13.5" x14ac:dyDescent="0.3"/>
    <row r="6639" customFormat="1" ht="13.5" x14ac:dyDescent="0.3"/>
    <row r="6640" customFormat="1" ht="13.5" x14ac:dyDescent="0.3"/>
    <row r="6641" customFormat="1" ht="13.5" x14ac:dyDescent="0.3"/>
    <row r="6642" customFormat="1" ht="13.5" x14ac:dyDescent="0.3"/>
    <row r="6643" customFormat="1" ht="13.5" x14ac:dyDescent="0.3"/>
    <row r="6644" customFormat="1" ht="13.5" x14ac:dyDescent="0.3"/>
    <row r="6645" customFormat="1" ht="13.5" x14ac:dyDescent="0.3"/>
    <row r="6646" customFormat="1" ht="13.5" x14ac:dyDescent="0.3"/>
    <row r="6647" customFormat="1" ht="13.5" x14ac:dyDescent="0.3"/>
    <row r="6648" customFormat="1" ht="13.5" x14ac:dyDescent="0.3"/>
    <row r="6649" customFormat="1" ht="13.5" x14ac:dyDescent="0.3"/>
    <row r="6650" customFormat="1" ht="13.5" x14ac:dyDescent="0.3"/>
    <row r="6651" customFormat="1" ht="13.5" x14ac:dyDescent="0.3"/>
    <row r="6652" customFormat="1" ht="13.5" x14ac:dyDescent="0.3"/>
    <row r="6653" customFormat="1" ht="13.5" x14ac:dyDescent="0.3"/>
    <row r="6654" customFormat="1" ht="13.5" x14ac:dyDescent="0.3"/>
    <row r="6655" customFormat="1" ht="13.5" x14ac:dyDescent="0.3"/>
    <row r="6656" customFormat="1" ht="13.5" x14ac:dyDescent="0.3"/>
    <row r="6657" customFormat="1" ht="13.5" x14ac:dyDescent="0.3"/>
    <row r="6658" customFormat="1" ht="13.5" x14ac:dyDescent="0.3"/>
    <row r="6659" customFormat="1" ht="13.5" x14ac:dyDescent="0.3"/>
    <row r="6660" customFormat="1" ht="13.5" x14ac:dyDescent="0.3"/>
    <row r="6661" customFormat="1" ht="13.5" x14ac:dyDescent="0.3"/>
    <row r="6662" customFormat="1" ht="13.5" x14ac:dyDescent="0.3"/>
    <row r="6663" customFormat="1" ht="13.5" x14ac:dyDescent="0.3"/>
    <row r="6664" customFormat="1" ht="13.5" x14ac:dyDescent="0.3"/>
    <row r="6665" customFormat="1" ht="13.5" x14ac:dyDescent="0.3"/>
    <row r="6666" customFormat="1" ht="13.5" x14ac:dyDescent="0.3"/>
    <row r="6667" customFormat="1" ht="13.5" x14ac:dyDescent="0.3"/>
    <row r="6668" customFormat="1" ht="13.5" x14ac:dyDescent="0.3"/>
    <row r="6669" customFormat="1" ht="13.5" x14ac:dyDescent="0.3"/>
    <row r="6670" customFormat="1" ht="13.5" x14ac:dyDescent="0.3"/>
    <row r="6671" customFormat="1" ht="13.5" x14ac:dyDescent="0.3"/>
    <row r="6672" customFormat="1" ht="13.5" x14ac:dyDescent="0.3"/>
    <row r="6673" customFormat="1" ht="13.5" x14ac:dyDescent="0.3"/>
    <row r="6674" customFormat="1" ht="13.5" x14ac:dyDescent="0.3"/>
    <row r="6675" customFormat="1" ht="13.5" x14ac:dyDescent="0.3"/>
    <row r="6676" customFormat="1" ht="13.5" x14ac:dyDescent="0.3"/>
    <row r="6677" customFormat="1" ht="13.5" x14ac:dyDescent="0.3"/>
    <row r="6678" customFormat="1" ht="13.5" x14ac:dyDescent="0.3"/>
    <row r="6679" customFormat="1" ht="13.5" x14ac:dyDescent="0.3"/>
    <row r="6680" customFormat="1" ht="13.5" x14ac:dyDescent="0.3"/>
    <row r="6681" customFormat="1" ht="13.5" x14ac:dyDescent="0.3"/>
    <row r="6682" customFormat="1" ht="13.5" x14ac:dyDescent="0.3"/>
    <row r="6683" customFormat="1" ht="13.5" x14ac:dyDescent="0.3"/>
    <row r="6684" customFormat="1" ht="13.5" x14ac:dyDescent="0.3"/>
    <row r="6685" customFormat="1" ht="13.5" x14ac:dyDescent="0.3"/>
    <row r="6686" customFormat="1" ht="13.5" x14ac:dyDescent="0.3"/>
    <row r="6687" customFormat="1" ht="13.5" x14ac:dyDescent="0.3"/>
    <row r="6688" customFormat="1" ht="13.5" x14ac:dyDescent="0.3"/>
    <row r="6689" customFormat="1" ht="13.5" x14ac:dyDescent="0.3"/>
    <row r="6690" customFormat="1" ht="13.5" x14ac:dyDescent="0.3"/>
    <row r="6691" customFormat="1" ht="13.5" x14ac:dyDescent="0.3"/>
    <row r="6692" customFormat="1" ht="13.5" x14ac:dyDescent="0.3"/>
    <row r="6693" customFormat="1" ht="13.5" x14ac:dyDescent="0.3"/>
    <row r="6694" customFormat="1" ht="13.5" x14ac:dyDescent="0.3"/>
    <row r="6695" customFormat="1" ht="13.5" x14ac:dyDescent="0.3"/>
    <row r="6696" customFormat="1" ht="13.5" x14ac:dyDescent="0.3"/>
    <row r="6697" customFormat="1" ht="13.5" x14ac:dyDescent="0.3"/>
    <row r="6698" customFormat="1" ht="13.5" x14ac:dyDescent="0.3"/>
    <row r="6699" customFormat="1" ht="13.5" x14ac:dyDescent="0.3"/>
    <row r="6700" customFormat="1" ht="13.5" x14ac:dyDescent="0.3"/>
    <row r="6701" customFormat="1" ht="13.5" x14ac:dyDescent="0.3"/>
    <row r="6702" customFormat="1" ht="13.5" x14ac:dyDescent="0.3"/>
    <row r="6703" customFormat="1" ht="13.5" x14ac:dyDescent="0.3"/>
    <row r="6704" customFormat="1" ht="13.5" x14ac:dyDescent="0.3"/>
    <row r="6705" customFormat="1" ht="13.5" x14ac:dyDescent="0.3"/>
    <row r="6706" customFormat="1" ht="13.5" x14ac:dyDescent="0.3"/>
    <row r="6707" customFormat="1" ht="13.5" x14ac:dyDescent="0.3"/>
    <row r="6708" customFormat="1" ht="13.5" x14ac:dyDescent="0.3"/>
    <row r="6709" customFormat="1" ht="13.5" x14ac:dyDescent="0.3"/>
    <row r="6710" customFormat="1" ht="13.5" x14ac:dyDescent="0.3"/>
    <row r="6711" customFormat="1" ht="13.5" x14ac:dyDescent="0.3"/>
    <row r="6712" customFormat="1" ht="13.5" x14ac:dyDescent="0.3"/>
    <row r="6713" customFormat="1" ht="13.5" x14ac:dyDescent="0.3"/>
    <row r="6714" customFormat="1" ht="13.5" x14ac:dyDescent="0.3"/>
    <row r="6715" customFormat="1" ht="13.5" x14ac:dyDescent="0.3"/>
    <row r="6716" customFormat="1" ht="13.5" x14ac:dyDescent="0.3"/>
    <row r="6717" customFormat="1" ht="13.5" x14ac:dyDescent="0.3"/>
    <row r="6718" customFormat="1" ht="13.5" x14ac:dyDescent="0.3"/>
    <row r="6719" customFormat="1" ht="13.5" x14ac:dyDescent="0.3"/>
    <row r="6720" customFormat="1" ht="13.5" x14ac:dyDescent="0.3"/>
    <row r="6721" customFormat="1" ht="13.5" x14ac:dyDescent="0.3"/>
    <row r="6722" customFormat="1" ht="13.5" x14ac:dyDescent="0.3"/>
    <row r="6723" customFormat="1" ht="13.5" x14ac:dyDescent="0.3"/>
    <row r="6724" customFormat="1" ht="13.5" x14ac:dyDescent="0.3"/>
    <row r="6725" customFormat="1" ht="13.5" x14ac:dyDescent="0.3"/>
    <row r="6726" customFormat="1" ht="13.5" x14ac:dyDescent="0.3"/>
    <row r="6727" customFormat="1" ht="13.5" x14ac:dyDescent="0.3"/>
    <row r="6728" customFormat="1" ht="13.5" x14ac:dyDescent="0.3"/>
    <row r="6729" customFormat="1" ht="13.5" x14ac:dyDescent="0.3"/>
    <row r="6730" customFormat="1" ht="13.5" x14ac:dyDescent="0.3"/>
    <row r="6731" customFormat="1" ht="13.5" x14ac:dyDescent="0.3"/>
    <row r="6732" customFormat="1" ht="13.5" x14ac:dyDescent="0.3"/>
    <row r="6733" customFormat="1" ht="13.5" x14ac:dyDescent="0.3"/>
    <row r="6734" customFormat="1" ht="13.5" x14ac:dyDescent="0.3"/>
    <row r="6735" customFormat="1" ht="13.5" x14ac:dyDescent="0.3"/>
    <row r="6736" customFormat="1" ht="13.5" x14ac:dyDescent="0.3"/>
    <row r="6737" customFormat="1" ht="13.5" x14ac:dyDescent="0.3"/>
    <row r="6738" customFormat="1" ht="13.5" x14ac:dyDescent="0.3"/>
    <row r="6739" customFormat="1" ht="13.5" x14ac:dyDescent="0.3"/>
    <row r="6740" customFormat="1" ht="13.5" x14ac:dyDescent="0.3"/>
    <row r="6741" customFormat="1" ht="13.5" x14ac:dyDescent="0.3"/>
    <row r="6742" customFormat="1" ht="13.5" x14ac:dyDescent="0.3"/>
    <row r="6743" customFormat="1" ht="13.5" x14ac:dyDescent="0.3"/>
    <row r="6744" customFormat="1" ht="13.5" x14ac:dyDescent="0.3"/>
    <row r="6745" customFormat="1" ht="13.5" x14ac:dyDescent="0.3"/>
    <row r="6746" customFormat="1" ht="13.5" x14ac:dyDescent="0.3"/>
    <row r="6747" customFormat="1" ht="13.5" x14ac:dyDescent="0.3"/>
    <row r="6748" customFormat="1" ht="13.5" x14ac:dyDescent="0.3"/>
    <row r="6749" customFormat="1" ht="13.5" x14ac:dyDescent="0.3"/>
    <row r="6750" customFormat="1" ht="13.5" x14ac:dyDescent="0.3"/>
    <row r="6751" customFormat="1" ht="13.5" x14ac:dyDescent="0.3"/>
    <row r="6752" customFormat="1" ht="13.5" x14ac:dyDescent="0.3"/>
    <row r="6753" customFormat="1" ht="13.5" x14ac:dyDescent="0.3"/>
    <row r="6754" customFormat="1" ht="13.5" x14ac:dyDescent="0.3"/>
    <row r="6755" customFormat="1" ht="13.5" x14ac:dyDescent="0.3"/>
    <row r="6756" customFormat="1" ht="13.5" x14ac:dyDescent="0.3"/>
    <row r="6757" customFormat="1" ht="13.5" x14ac:dyDescent="0.3"/>
    <row r="6758" customFormat="1" ht="13.5" x14ac:dyDescent="0.3"/>
    <row r="6759" customFormat="1" ht="13.5" x14ac:dyDescent="0.3"/>
    <row r="6760" customFormat="1" ht="13.5" x14ac:dyDescent="0.3"/>
    <row r="6761" customFormat="1" ht="13.5" x14ac:dyDescent="0.3"/>
    <row r="6762" customFormat="1" ht="13.5" x14ac:dyDescent="0.3"/>
    <row r="6763" customFormat="1" ht="13.5" x14ac:dyDescent="0.3"/>
    <row r="6764" customFormat="1" ht="13.5" x14ac:dyDescent="0.3"/>
    <row r="6765" customFormat="1" ht="13.5" x14ac:dyDescent="0.3"/>
    <row r="6766" customFormat="1" ht="13.5" x14ac:dyDescent="0.3"/>
    <row r="6767" customFormat="1" ht="13.5" x14ac:dyDescent="0.3"/>
    <row r="6768" customFormat="1" ht="13.5" x14ac:dyDescent="0.3"/>
    <row r="6769" customFormat="1" ht="13.5" x14ac:dyDescent="0.3"/>
    <row r="6770" customFormat="1" ht="13.5" x14ac:dyDescent="0.3"/>
    <row r="6771" customFormat="1" ht="13.5" x14ac:dyDescent="0.3"/>
    <row r="6772" customFormat="1" ht="13.5" x14ac:dyDescent="0.3"/>
    <row r="6773" customFormat="1" ht="13.5" x14ac:dyDescent="0.3"/>
    <row r="6774" customFormat="1" ht="13.5" x14ac:dyDescent="0.3"/>
    <row r="6775" customFormat="1" ht="13.5" x14ac:dyDescent="0.3"/>
    <row r="6776" customFormat="1" ht="13.5" x14ac:dyDescent="0.3"/>
    <row r="6777" customFormat="1" ht="13.5" x14ac:dyDescent="0.3"/>
    <row r="6778" customFormat="1" ht="13.5" x14ac:dyDescent="0.3"/>
    <row r="6779" customFormat="1" ht="13.5" x14ac:dyDescent="0.3"/>
    <row r="6780" customFormat="1" ht="13.5" x14ac:dyDescent="0.3"/>
    <row r="6781" customFormat="1" ht="13.5" x14ac:dyDescent="0.3"/>
    <row r="6782" customFormat="1" ht="13.5" x14ac:dyDescent="0.3"/>
    <row r="6783" customFormat="1" ht="13.5" x14ac:dyDescent="0.3"/>
    <row r="6784" customFormat="1" ht="13.5" x14ac:dyDescent="0.3"/>
    <row r="6785" customFormat="1" ht="13.5" x14ac:dyDescent="0.3"/>
    <row r="6786" customFormat="1" ht="13.5" x14ac:dyDescent="0.3"/>
    <row r="6787" customFormat="1" ht="13.5" x14ac:dyDescent="0.3"/>
    <row r="6788" customFormat="1" ht="13.5" x14ac:dyDescent="0.3"/>
    <row r="6789" customFormat="1" ht="13.5" x14ac:dyDescent="0.3"/>
    <row r="6790" customFormat="1" ht="13.5" x14ac:dyDescent="0.3"/>
    <row r="6791" customFormat="1" ht="13.5" x14ac:dyDescent="0.3"/>
    <row r="6792" customFormat="1" ht="13.5" x14ac:dyDescent="0.3"/>
    <row r="6793" customFormat="1" ht="13.5" x14ac:dyDescent="0.3"/>
    <row r="6794" customFormat="1" ht="13.5" x14ac:dyDescent="0.3"/>
    <row r="6795" customFormat="1" ht="13.5" x14ac:dyDescent="0.3"/>
    <row r="6796" customFormat="1" ht="13.5" x14ac:dyDescent="0.3"/>
    <row r="6797" customFormat="1" ht="13.5" x14ac:dyDescent="0.3"/>
    <row r="6798" customFormat="1" ht="13.5" x14ac:dyDescent="0.3"/>
    <row r="6799" customFormat="1" ht="13.5" x14ac:dyDescent="0.3"/>
    <row r="6800" customFormat="1" ht="13.5" x14ac:dyDescent="0.3"/>
    <row r="6801" customFormat="1" ht="13.5" x14ac:dyDescent="0.3"/>
    <row r="6802" customFormat="1" ht="13.5" x14ac:dyDescent="0.3"/>
    <row r="6803" customFormat="1" ht="13.5" x14ac:dyDescent="0.3"/>
    <row r="6804" customFormat="1" ht="13.5" x14ac:dyDescent="0.3"/>
    <row r="6805" customFormat="1" ht="13.5" x14ac:dyDescent="0.3"/>
    <row r="6806" customFormat="1" ht="13.5" x14ac:dyDescent="0.3"/>
    <row r="6807" customFormat="1" ht="13.5" x14ac:dyDescent="0.3"/>
    <row r="6808" customFormat="1" ht="13.5" x14ac:dyDescent="0.3"/>
    <row r="6809" customFormat="1" ht="13.5" x14ac:dyDescent="0.3"/>
    <row r="6810" customFormat="1" ht="13.5" x14ac:dyDescent="0.3"/>
    <row r="6811" customFormat="1" ht="13.5" x14ac:dyDescent="0.3"/>
    <row r="6812" customFormat="1" ht="13.5" x14ac:dyDescent="0.3"/>
    <row r="6813" customFormat="1" ht="13.5" x14ac:dyDescent="0.3"/>
    <row r="6814" customFormat="1" ht="13.5" x14ac:dyDescent="0.3"/>
    <row r="6815" customFormat="1" ht="13.5" x14ac:dyDescent="0.3"/>
    <row r="6816" customFormat="1" ht="13.5" x14ac:dyDescent="0.3"/>
    <row r="6817" customFormat="1" ht="13.5" x14ac:dyDescent="0.3"/>
    <row r="6818" customFormat="1" ht="13.5" x14ac:dyDescent="0.3"/>
    <row r="6819" customFormat="1" ht="13.5" x14ac:dyDescent="0.3"/>
    <row r="6820" customFormat="1" ht="13.5" x14ac:dyDescent="0.3"/>
    <row r="6821" customFormat="1" ht="13.5" x14ac:dyDescent="0.3"/>
    <row r="6822" customFormat="1" ht="13.5" x14ac:dyDescent="0.3"/>
    <row r="6823" customFormat="1" ht="13.5" x14ac:dyDescent="0.3"/>
    <row r="6824" customFormat="1" ht="13.5" x14ac:dyDescent="0.3"/>
    <row r="6825" customFormat="1" ht="13.5" x14ac:dyDescent="0.3"/>
    <row r="6826" customFormat="1" ht="13.5" x14ac:dyDescent="0.3"/>
    <row r="6827" customFormat="1" ht="13.5" x14ac:dyDescent="0.3"/>
    <row r="6828" customFormat="1" ht="13.5" x14ac:dyDescent="0.3"/>
    <row r="6829" customFormat="1" ht="13.5" x14ac:dyDescent="0.3"/>
    <row r="6830" customFormat="1" ht="13.5" x14ac:dyDescent="0.3"/>
    <row r="6831" customFormat="1" ht="13.5" x14ac:dyDescent="0.3"/>
    <row r="6832" customFormat="1" ht="13.5" x14ac:dyDescent="0.3"/>
    <row r="6833" customFormat="1" ht="13.5" x14ac:dyDescent="0.3"/>
    <row r="6834" customFormat="1" ht="13.5" x14ac:dyDescent="0.3"/>
    <row r="6835" customFormat="1" ht="13.5" x14ac:dyDescent="0.3"/>
    <row r="6836" customFormat="1" ht="13.5" x14ac:dyDescent="0.3"/>
    <row r="6837" customFormat="1" ht="13.5" x14ac:dyDescent="0.3"/>
    <row r="6838" customFormat="1" ht="13.5" x14ac:dyDescent="0.3"/>
    <row r="6839" customFormat="1" ht="13.5" x14ac:dyDescent="0.3"/>
    <row r="6840" customFormat="1" ht="13.5" x14ac:dyDescent="0.3"/>
    <row r="6841" customFormat="1" ht="13.5" x14ac:dyDescent="0.3"/>
    <row r="6842" customFormat="1" ht="13.5" x14ac:dyDescent="0.3"/>
    <row r="6843" customFormat="1" ht="13.5" x14ac:dyDescent="0.3"/>
    <row r="6844" customFormat="1" ht="13.5" x14ac:dyDescent="0.3"/>
    <row r="6845" customFormat="1" ht="13.5" x14ac:dyDescent="0.3"/>
    <row r="6846" customFormat="1" ht="13.5" x14ac:dyDescent="0.3"/>
    <row r="6847" customFormat="1" ht="13.5" x14ac:dyDescent="0.3"/>
    <row r="6848" customFormat="1" ht="13.5" x14ac:dyDescent="0.3"/>
    <row r="6849" customFormat="1" ht="13.5" x14ac:dyDescent="0.3"/>
    <row r="6850" customFormat="1" ht="13.5" x14ac:dyDescent="0.3"/>
    <row r="6851" customFormat="1" ht="13.5" x14ac:dyDescent="0.3"/>
    <row r="6852" customFormat="1" ht="13.5" x14ac:dyDescent="0.3"/>
    <row r="6853" customFormat="1" ht="13.5" x14ac:dyDescent="0.3"/>
    <row r="6854" customFormat="1" ht="13.5" x14ac:dyDescent="0.3"/>
    <row r="6855" customFormat="1" ht="13.5" x14ac:dyDescent="0.3"/>
    <row r="6856" customFormat="1" ht="13.5" x14ac:dyDescent="0.3"/>
    <row r="6857" customFormat="1" ht="13.5" x14ac:dyDescent="0.3"/>
    <row r="6858" customFormat="1" ht="13.5" x14ac:dyDescent="0.3"/>
    <row r="6859" customFormat="1" ht="13.5" x14ac:dyDescent="0.3"/>
    <row r="6860" customFormat="1" ht="13.5" x14ac:dyDescent="0.3"/>
    <row r="6861" customFormat="1" ht="13.5" x14ac:dyDescent="0.3"/>
    <row r="6862" customFormat="1" ht="13.5" x14ac:dyDescent="0.3"/>
    <row r="6863" customFormat="1" ht="13.5" x14ac:dyDescent="0.3"/>
    <row r="6864" customFormat="1" ht="13.5" x14ac:dyDescent="0.3"/>
    <row r="6865" customFormat="1" ht="13.5" x14ac:dyDescent="0.3"/>
    <row r="6866" customFormat="1" ht="13.5" x14ac:dyDescent="0.3"/>
    <row r="6867" customFormat="1" ht="13.5" x14ac:dyDescent="0.3"/>
    <row r="6868" customFormat="1" ht="13.5" x14ac:dyDescent="0.3"/>
    <row r="6869" customFormat="1" ht="13.5" x14ac:dyDescent="0.3"/>
    <row r="6870" customFormat="1" ht="13.5" x14ac:dyDescent="0.3"/>
    <row r="6871" customFormat="1" ht="13.5" x14ac:dyDescent="0.3"/>
    <row r="6872" customFormat="1" ht="13.5" x14ac:dyDescent="0.3"/>
    <row r="6873" customFormat="1" ht="13.5" x14ac:dyDescent="0.3"/>
    <row r="6874" customFormat="1" ht="13.5" x14ac:dyDescent="0.3"/>
    <row r="6875" customFormat="1" ht="13.5" x14ac:dyDescent="0.3"/>
    <row r="6876" customFormat="1" ht="13.5" x14ac:dyDescent="0.3"/>
    <row r="6877" customFormat="1" ht="13.5" x14ac:dyDescent="0.3"/>
    <row r="6878" customFormat="1" ht="13.5" x14ac:dyDescent="0.3"/>
    <row r="6879" customFormat="1" ht="13.5" x14ac:dyDescent="0.3"/>
    <row r="6880" customFormat="1" ht="13.5" x14ac:dyDescent="0.3"/>
    <row r="6881" customFormat="1" ht="13.5" x14ac:dyDescent="0.3"/>
    <row r="6882" customFormat="1" ht="13.5" x14ac:dyDescent="0.3"/>
    <row r="6883" customFormat="1" ht="13.5" x14ac:dyDescent="0.3"/>
    <row r="6884" customFormat="1" ht="13.5" x14ac:dyDescent="0.3"/>
    <row r="6885" customFormat="1" ht="13.5" x14ac:dyDescent="0.3"/>
    <row r="6886" customFormat="1" ht="13.5" x14ac:dyDescent="0.3"/>
    <row r="6887" customFormat="1" ht="13.5" x14ac:dyDescent="0.3"/>
    <row r="6888" customFormat="1" ht="13.5" x14ac:dyDescent="0.3"/>
    <row r="6889" customFormat="1" ht="13.5" x14ac:dyDescent="0.3"/>
    <row r="6890" customFormat="1" ht="13.5" x14ac:dyDescent="0.3"/>
    <row r="6891" customFormat="1" ht="13.5" x14ac:dyDescent="0.3"/>
    <row r="6892" customFormat="1" ht="13.5" x14ac:dyDescent="0.3"/>
    <row r="6893" customFormat="1" ht="13.5" x14ac:dyDescent="0.3"/>
    <row r="6894" customFormat="1" ht="13.5" x14ac:dyDescent="0.3"/>
    <row r="6895" customFormat="1" ht="13.5" x14ac:dyDescent="0.3"/>
    <row r="6896" customFormat="1" ht="13.5" x14ac:dyDescent="0.3"/>
    <row r="6897" customFormat="1" ht="13.5" x14ac:dyDescent="0.3"/>
    <row r="6898" customFormat="1" ht="13.5" x14ac:dyDescent="0.3"/>
    <row r="6899" customFormat="1" ht="13.5" x14ac:dyDescent="0.3"/>
    <row r="6900" customFormat="1" ht="13.5" x14ac:dyDescent="0.3"/>
    <row r="6901" customFormat="1" ht="13.5" x14ac:dyDescent="0.3"/>
    <row r="6902" customFormat="1" ht="13.5" x14ac:dyDescent="0.3"/>
    <row r="6903" customFormat="1" ht="13.5" x14ac:dyDescent="0.3"/>
    <row r="6904" customFormat="1" ht="13.5" x14ac:dyDescent="0.3"/>
    <row r="6905" customFormat="1" ht="13.5" x14ac:dyDescent="0.3"/>
    <row r="6906" customFormat="1" ht="13.5" x14ac:dyDescent="0.3"/>
    <row r="6907" customFormat="1" ht="13.5" x14ac:dyDescent="0.3"/>
    <row r="6908" customFormat="1" ht="13.5" x14ac:dyDescent="0.3"/>
    <row r="6909" customFormat="1" ht="13.5" x14ac:dyDescent="0.3"/>
    <row r="6910" customFormat="1" ht="13.5" x14ac:dyDescent="0.3"/>
    <row r="6911" customFormat="1" ht="13.5" x14ac:dyDescent="0.3"/>
    <row r="6912" customFormat="1" ht="13.5" x14ac:dyDescent="0.3"/>
    <row r="6913" customFormat="1" ht="13.5" x14ac:dyDescent="0.3"/>
    <row r="6914" customFormat="1" ht="13.5" x14ac:dyDescent="0.3"/>
    <row r="6915" customFormat="1" ht="13.5" x14ac:dyDescent="0.3"/>
    <row r="6916" customFormat="1" ht="13.5" x14ac:dyDescent="0.3"/>
    <row r="6917" customFormat="1" ht="13.5" x14ac:dyDescent="0.3"/>
    <row r="6918" customFormat="1" ht="13.5" x14ac:dyDescent="0.3"/>
    <row r="6919" customFormat="1" ht="13.5" x14ac:dyDescent="0.3"/>
    <row r="6920" customFormat="1" ht="13.5" x14ac:dyDescent="0.3"/>
    <row r="6921" customFormat="1" ht="13.5" x14ac:dyDescent="0.3"/>
    <row r="6922" customFormat="1" ht="13.5" x14ac:dyDescent="0.3"/>
    <row r="6923" customFormat="1" ht="13.5" x14ac:dyDescent="0.3"/>
    <row r="6924" customFormat="1" ht="13.5" x14ac:dyDescent="0.3"/>
    <row r="6925" customFormat="1" ht="13.5" x14ac:dyDescent="0.3"/>
    <row r="6926" customFormat="1" ht="13.5" x14ac:dyDescent="0.3"/>
    <row r="6927" customFormat="1" ht="13.5" x14ac:dyDescent="0.3"/>
    <row r="6928" customFormat="1" ht="13.5" x14ac:dyDescent="0.3"/>
    <row r="6929" customFormat="1" ht="13.5" x14ac:dyDescent="0.3"/>
    <row r="6930" customFormat="1" ht="13.5" x14ac:dyDescent="0.3"/>
    <row r="6931" customFormat="1" ht="13.5" x14ac:dyDescent="0.3"/>
    <row r="6932" customFormat="1" ht="13.5" x14ac:dyDescent="0.3"/>
    <row r="6933" customFormat="1" ht="13.5" x14ac:dyDescent="0.3"/>
    <row r="6934" customFormat="1" ht="13.5" x14ac:dyDescent="0.3"/>
    <row r="6935" customFormat="1" ht="13.5" x14ac:dyDescent="0.3"/>
    <row r="6936" customFormat="1" ht="13.5" x14ac:dyDescent="0.3"/>
    <row r="6937" customFormat="1" ht="13.5" x14ac:dyDescent="0.3"/>
    <row r="6938" customFormat="1" ht="13.5" x14ac:dyDescent="0.3"/>
    <row r="6939" customFormat="1" ht="13.5" x14ac:dyDescent="0.3"/>
    <row r="6940" customFormat="1" ht="13.5" x14ac:dyDescent="0.3"/>
    <row r="6941" customFormat="1" ht="13.5" x14ac:dyDescent="0.3"/>
    <row r="6942" customFormat="1" ht="13.5" x14ac:dyDescent="0.3"/>
    <row r="6943" customFormat="1" ht="13.5" x14ac:dyDescent="0.3"/>
    <row r="6944" customFormat="1" ht="13.5" x14ac:dyDescent="0.3"/>
    <row r="6945" customFormat="1" ht="13.5" x14ac:dyDescent="0.3"/>
    <row r="6946" customFormat="1" ht="13.5" x14ac:dyDescent="0.3"/>
    <row r="6947" customFormat="1" ht="13.5" x14ac:dyDescent="0.3"/>
    <row r="6948" customFormat="1" ht="13.5" x14ac:dyDescent="0.3"/>
    <row r="6949" customFormat="1" ht="13.5" x14ac:dyDescent="0.3"/>
    <row r="6950" customFormat="1" ht="13.5" x14ac:dyDescent="0.3"/>
    <row r="6951" customFormat="1" ht="13.5" x14ac:dyDescent="0.3"/>
    <row r="6952" customFormat="1" ht="13.5" x14ac:dyDescent="0.3"/>
    <row r="6953" customFormat="1" ht="13.5" x14ac:dyDescent="0.3"/>
    <row r="6954" customFormat="1" ht="13.5" x14ac:dyDescent="0.3"/>
    <row r="6955" customFormat="1" ht="13.5" x14ac:dyDescent="0.3"/>
    <row r="6956" customFormat="1" ht="13.5" x14ac:dyDescent="0.3"/>
    <row r="6957" customFormat="1" ht="13.5" x14ac:dyDescent="0.3"/>
    <row r="6958" customFormat="1" ht="13.5" x14ac:dyDescent="0.3"/>
    <row r="6959" customFormat="1" ht="13.5" x14ac:dyDescent="0.3"/>
    <row r="6960" customFormat="1" ht="13.5" x14ac:dyDescent="0.3"/>
    <row r="6961" customFormat="1" ht="13.5" x14ac:dyDescent="0.3"/>
    <row r="6962" customFormat="1" ht="13.5" x14ac:dyDescent="0.3"/>
    <row r="6963" customFormat="1" ht="13.5" x14ac:dyDescent="0.3"/>
    <row r="6964" customFormat="1" ht="13.5" x14ac:dyDescent="0.3"/>
    <row r="6965" customFormat="1" ht="13.5" x14ac:dyDescent="0.3"/>
    <row r="6966" customFormat="1" ht="13.5" x14ac:dyDescent="0.3"/>
    <row r="6967" customFormat="1" ht="13.5" x14ac:dyDescent="0.3"/>
    <row r="6968" customFormat="1" ht="13.5" x14ac:dyDescent="0.3"/>
    <row r="6969" customFormat="1" ht="13.5" x14ac:dyDescent="0.3"/>
    <row r="6970" customFormat="1" ht="13.5" x14ac:dyDescent="0.3"/>
    <row r="6971" customFormat="1" ht="13.5" x14ac:dyDescent="0.3"/>
    <row r="6972" customFormat="1" ht="13.5" x14ac:dyDescent="0.3"/>
    <row r="6973" customFormat="1" ht="13.5" x14ac:dyDescent="0.3"/>
    <row r="6974" customFormat="1" ht="13.5" x14ac:dyDescent="0.3"/>
    <row r="6975" customFormat="1" ht="13.5" x14ac:dyDescent="0.3"/>
    <row r="6976" customFormat="1" ht="13.5" x14ac:dyDescent="0.3"/>
    <row r="6977" customFormat="1" ht="13.5" x14ac:dyDescent="0.3"/>
    <row r="6978" customFormat="1" ht="13.5" x14ac:dyDescent="0.3"/>
    <row r="6979" customFormat="1" ht="13.5" x14ac:dyDescent="0.3"/>
    <row r="6980" customFormat="1" ht="13.5" x14ac:dyDescent="0.3"/>
    <row r="6981" customFormat="1" ht="13.5" x14ac:dyDescent="0.3"/>
    <row r="6982" customFormat="1" ht="13.5" x14ac:dyDescent="0.3"/>
    <row r="6983" customFormat="1" ht="13.5" x14ac:dyDescent="0.3"/>
    <row r="6984" customFormat="1" ht="13.5" x14ac:dyDescent="0.3"/>
    <row r="6985" customFormat="1" ht="13.5" x14ac:dyDescent="0.3"/>
    <row r="6986" customFormat="1" ht="13.5" x14ac:dyDescent="0.3"/>
    <row r="6987" customFormat="1" ht="13.5" x14ac:dyDescent="0.3"/>
    <row r="6988" customFormat="1" ht="13.5" x14ac:dyDescent="0.3"/>
    <row r="6989" customFormat="1" ht="13.5" x14ac:dyDescent="0.3"/>
    <row r="6990" customFormat="1" ht="13.5" x14ac:dyDescent="0.3"/>
    <row r="6991" customFormat="1" ht="13.5" x14ac:dyDescent="0.3"/>
    <row r="6992" customFormat="1" ht="13.5" x14ac:dyDescent="0.3"/>
    <row r="6993" customFormat="1" ht="13.5" x14ac:dyDescent="0.3"/>
    <row r="6994" customFormat="1" ht="13.5" x14ac:dyDescent="0.3"/>
    <row r="6995" customFormat="1" ht="13.5" x14ac:dyDescent="0.3"/>
    <row r="6996" customFormat="1" ht="13.5" x14ac:dyDescent="0.3"/>
    <row r="6997" customFormat="1" ht="13.5" x14ac:dyDescent="0.3"/>
    <row r="6998" customFormat="1" ht="13.5" x14ac:dyDescent="0.3"/>
    <row r="6999" customFormat="1" ht="13.5" x14ac:dyDescent="0.3"/>
    <row r="7000" customFormat="1" ht="13.5" x14ac:dyDescent="0.3"/>
    <row r="7001" customFormat="1" ht="13.5" x14ac:dyDescent="0.3"/>
    <row r="7002" customFormat="1" ht="13.5" x14ac:dyDescent="0.3"/>
    <row r="7003" customFormat="1" ht="13.5" x14ac:dyDescent="0.3"/>
    <row r="7004" customFormat="1" ht="13.5" x14ac:dyDescent="0.3"/>
    <row r="7005" customFormat="1" ht="13.5" x14ac:dyDescent="0.3"/>
    <row r="7006" customFormat="1" ht="13.5" x14ac:dyDescent="0.3"/>
    <row r="7007" customFormat="1" ht="13.5" x14ac:dyDescent="0.3"/>
    <row r="7008" customFormat="1" ht="13.5" x14ac:dyDescent="0.3"/>
    <row r="7009" customFormat="1" ht="13.5" x14ac:dyDescent="0.3"/>
    <row r="7010" customFormat="1" ht="13.5" x14ac:dyDescent="0.3"/>
    <row r="7011" customFormat="1" ht="13.5" x14ac:dyDescent="0.3"/>
    <row r="7012" customFormat="1" ht="13.5" x14ac:dyDescent="0.3"/>
    <row r="7013" customFormat="1" ht="13.5" x14ac:dyDescent="0.3"/>
    <row r="7014" customFormat="1" ht="13.5" x14ac:dyDescent="0.3"/>
    <row r="7015" customFormat="1" ht="13.5" x14ac:dyDescent="0.3"/>
    <row r="7016" customFormat="1" ht="13.5" x14ac:dyDescent="0.3"/>
    <row r="7017" customFormat="1" ht="13.5" x14ac:dyDescent="0.3"/>
    <row r="7018" customFormat="1" ht="13.5" x14ac:dyDescent="0.3"/>
    <row r="7019" customFormat="1" ht="13.5" x14ac:dyDescent="0.3"/>
    <row r="7020" customFormat="1" ht="13.5" x14ac:dyDescent="0.3"/>
    <row r="7021" customFormat="1" ht="13.5" x14ac:dyDescent="0.3"/>
    <row r="7022" customFormat="1" ht="13.5" x14ac:dyDescent="0.3"/>
    <row r="7023" customFormat="1" ht="13.5" x14ac:dyDescent="0.3"/>
    <row r="7024" customFormat="1" ht="13.5" x14ac:dyDescent="0.3"/>
    <row r="7025" customFormat="1" ht="13.5" x14ac:dyDescent="0.3"/>
    <row r="7026" customFormat="1" ht="13.5" x14ac:dyDescent="0.3"/>
    <row r="7027" customFormat="1" ht="13.5" x14ac:dyDescent="0.3"/>
    <row r="7028" customFormat="1" ht="13.5" x14ac:dyDescent="0.3"/>
    <row r="7029" customFormat="1" ht="13.5" x14ac:dyDescent="0.3"/>
    <row r="7030" customFormat="1" ht="13.5" x14ac:dyDescent="0.3"/>
    <row r="7031" customFormat="1" ht="13.5" x14ac:dyDescent="0.3"/>
    <row r="7032" customFormat="1" ht="13.5" x14ac:dyDescent="0.3"/>
    <row r="7033" customFormat="1" ht="13.5" x14ac:dyDescent="0.3"/>
    <row r="7034" customFormat="1" ht="13.5" x14ac:dyDescent="0.3"/>
    <row r="7035" customFormat="1" ht="13.5" x14ac:dyDescent="0.3"/>
    <row r="7036" customFormat="1" ht="13.5" x14ac:dyDescent="0.3"/>
    <row r="7037" customFormat="1" ht="13.5" x14ac:dyDescent="0.3"/>
    <row r="7038" customFormat="1" ht="13.5" x14ac:dyDescent="0.3"/>
    <row r="7039" customFormat="1" ht="13.5" x14ac:dyDescent="0.3"/>
    <row r="7040" customFormat="1" ht="13.5" x14ac:dyDescent="0.3"/>
    <row r="7041" customFormat="1" ht="13.5" x14ac:dyDescent="0.3"/>
    <row r="7042" customFormat="1" ht="13.5" x14ac:dyDescent="0.3"/>
    <row r="7043" customFormat="1" ht="13.5" x14ac:dyDescent="0.3"/>
    <row r="7044" customFormat="1" ht="13.5" x14ac:dyDescent="0.3"/>
    <row r="7045" customFormat="1" ht="13.5" x14ac:dyDescent="0.3"/>
    <row r="7046" customFormat="1" ht="13.5" x14ac:dyDescent="0.3"/>
    <row r="7047" customFormat="1" ht="13.5" x14ac:dyDescent="0.3"/>
    <row r="7048" customFormat="1" ht="13.5" x14ac:dyDescent="0.3"/>
    <row r="7049" customFormat="1" ht="13.5" x14ac:dyDescent="0.3"/>
    <row r="7050" customFormat="1" ht="13.5" x14ac:dyDescent="0.3"/>
    <row r="7051" customFormat="1" ht="13.5" x14ac:dyDescent="0.3"/>
    <row r="7052" customFormat="1" ht="13.5" x14ac:dyDescent="0.3"/>
    <row r="7053" customFormat="1" ht="13.5" x14ac:dyDescent="0.3"/>
    <row r="7054" customFormat="1" ht="13.5" x14ac:dyDescent="0.3"/>
    <row r="7055" customFormat="1" ht="13.5" x14ac:dyDescent="0.3"/>
    <row r="7056" customFormat="1" ht="13.5" x14ac:dyDescent="0.3"/>
    <row r="7057" customFormat="1" ht="13.5" x14ac:dyDescent="0.3"/>
    <row r="7058" customFormat="1" ht="13.5" x14ac:dyDescent="0.3"/>
    <row r="7059" customFormat="1" ht="13.5" x14ac:dyDescent="0.3"/>
    <row r="7060" customFormat="1" ht="13.5" x14ac:dyDescent="0.3"/>
    <row r="7061" customFormat="1" ht="13.5" x14ac:dyDescent="0.3"/>
    <row r="7062" customFormat="1" ht="13.5" x14ac:dyDescent="0.3"/>
    <row r="7063" customFormat="1" ht="13.5" x14ac:dyDescent="0.3"/>
    <row r="7064" customFormat="1" ht="13.5" x14ac:dyDescent="0.3"/>
    <row r="7065" customFormat="1" ht="13.5" x14ac:dyDescent="0.3"/>
    <row r="7066" customFormat="1" ht="13.5" x14ac:dyDescent="0.3"/>
    <row r="7067" customFormat="1" ht="13.5" x14ac:dyDescent="0.3"/>
    <row r="7068" customFormat="1" ht="13.5" x14ac:dyDescent="0.3"/>
    <row r="7069" customFormat="1" ht="13.5" x14ac:dyDescent="0.3"/>
    <row r="7070" customFormat="1" ht="13.5" x14ac:dyDescent="0.3"/>
    <row r="7071" customFormat="1" ht="13.5" x14ac:dyDescent="0.3"/>
    <row r="7072" customFormat="1" ht="13.5" x14ac:dyDescent="0.3"/>
    <row r="7073" customFormat="1" ht="13.5" x14ac:dyDescent="0.3"/>
    <row r="7074" customFormat="1" ht="13.5" x14ac:dyDescent="0.3"/>
    <row r="7075" customFormat="1" ht="13.5" x14ac:dyDescent="0.3"/>
    <row r="7076" customFormat="1" ht="13.5" x14ac:dyDescent="0.3"/>
    <row r="7077" customFormat="1" ht="13.5" x14ac:dyDescent="0.3"/>
    <row r="7078" customFormat="1" ht="13.5" x14ac:dyDescent="0.3"/>
    <row r="7079" customFormat="1" ht="13.5" x14ac:dyDescent="0.3"/>
    <row r="7080" customFormat="1" ht="13.5" x14ac:dyDescent="0.3"/>
    <row r="7081" customFormat="1" ht="13.5" x14ac:dyDescent="0.3"/>
    <row r="7082" customFormat="1" ht="13.5" x14ac:dyDescent="0.3"/>
    <row r="7083" customFormat="1" ht="13.5" x14ac:dyDescent="0.3"/>
    <row r="7084" customFormat="1" ht="13.5" x14ac:dyDescent="0.3"/>
    <row r="7085" customFormat="1" ht="13.5" x14ac:dyDescent="0.3"/>
    <row r="7086" customFormat="1" ht="13.5" x14ac:dyDescent="0.3"/>
    <row r="7087" customFormat="1" ht="13.5" x14ac:dyDescent="0.3"/>
    <row r="7088" customFormat="1" ht="13.5" x14ac:dyDescent="0.3"/>
    <row r="7089" customFormat="1" ht="13.5" x14ac:dyDescent="0.3"/>
    <row r="7090" customFormat="1" ht="13.5" x14ac:dyDescent="0.3"/>
    <row r="7091" customFormat="1" ht="13.5" x14ac:dyDescent="0.3"/>
    <row r="7092" customFormat="1" ht="13.5" x14ac:dyDescent="0.3"/>
    <row r="7093" customFormat="1" ht="13.5" x14ac:dyDescent="0.3"/>
    <row r="7094" customFormat="1" ht="13.5" x14ac:dyDescent="0.3"/>
    <row r="7095" customFormat="1" ht="13.5" x14ac:dyDescent="0.3"/>
    <row r="7096" customFormat="1" ht="13.5" x14ac:dyDescent="0.3"/>
    <row r="7097" customFormat="1" ht="13.5" x14ac:dyDescent="0.3"/>
    <row r="7098" customFormat="1" ht="13.5" x14ac:dyDescent="0.3"/>
    <row r="7099" customFormat="1" ht="13.5" x14ac:dyDescent="0.3"/>
    <row r="7100" customFormat="1" ht="13.5" x14ac:dyDescent="0.3"/>
    <row r="7101" customFormat="1" ht="13.5" x14ac:dyDescent="0.3"/>
    <row r="7102" customFormat="1" ht="13.5" x14ac:dyDescent="0.3"/>
    <row r="7103" customFormat="1" ht="13.5" x14ac:dyDescent="0.3"/>
    <row r="7104" customFormat="1" ht="13.5" x14ac:dyDescent="0.3"/>
    <row r="7105" customFormat="1" ht="13.5" x14ac:dyDescent="0.3"/>
    <row r="7106" customFormat="1" ht="13.5" x14ac:dyDescent="0.3"/>
    <row r="7107" customFormat="1" ht="13.5" x14ac:dyDescent="0.3"/>
    <row r="7108" customFormat="1" ht="13.5" x14ac:dyDescent="0.3"/>
    <row r="7109" customFormat="1" ht="13.5" x14ac:dyDescent="0.3"/>
    <row r="7110" customFormat="1" ht="13.5" x14ac:dyDescent="0.3"/>
    <row r="7111" customFormat="1" ht="13.5" x14ac:dyDescent="0.3"/>
    <row r="7112" customFormat="1" ht="13.5" x14ac:dyDescent="0.3"/>
    <row r="7113" customFormat="1" ht="13.5" x14ac:dyDescent="0.3"/>
    <row r="7114" customFormat="1" ht="13.5" x14ac:dyDescent="0.3"/>
    <row r="7115" customFormat="1" ht="13.5" x14ac:dyDescent="0.3"/>
    <row r="7116" customFormat="1" ht="13.5" x14ac:dyDescent="0.3"/>
    <row r="7117" customFormat="1" ht="13.5" x14ac:dyDescent="0.3"/>
    <row r="7118" customFormat="1" ht="13.5" x14ac:dyDescent="0.3"/>
    <row r="7119" customFormat="1" ht="13.5" x14ac:dyDescent="0.3"/>
    <row r="7120" customFormat="1" ht="13.5" x14ac:dyDescent="0.3"/>
    <row r="7121" customFormat="1" ht="13.5" x14ac:dyDescent="0.3"/>
    <row r="7122" customFormat="1" ht="13.5" x14ac:dyDescent="0.3"/>
    <row r="7123" customFormat="1" ht="13.5" x14ac:dyDescent="0.3"/>
    <row r="7124" customFormat="1" ht="13.5" x14ac:dyDescent="0.3"/>
    <row r="7125" customFormat="1" ht="13.5" x14ac:dyDescent="0.3"/>
    <row r="7126" customFormat="1" ht="13.5" x14ac:dyDescent="0.3"/>
    <row r="7127" customFormat="1" ht="13.5" x14ac:dyDescent="0.3"/>
    <row r="7128" customFormat="1" ht="13.5" x14ac:dyDescent="0.3"/>
    <row r="7129" customFormat="1" ht="13.5" x14ac:dyDescent="0.3"/>
    <row r="7130" customFormat="1" ht="13.5" x14ac:dyDescent="0.3"/>
    <row r="7131" customFormat="1" ht="13.5" x14ac:dyDescent="0.3"/>
    <row r="7132" customFormat="1" ht="13.5" x14ac:dyDescent="0.3"/>
    <row r="7133" customFormat="1" ht="13.5" x14ac:dyDescent="0.3"/>
    <row r="7134" customFormat="1" ht="13.5" x14ac:dyDescent="0.3"/>
    <row r="7135" customFormat="1" ht="13.5" x14ac:dyDescent="0.3"/>
    <row r="7136" customFormat="1" ht="13.5" x14ac:dyDescent="0.3"/>
    <row r="7137" customFormat="1" ht="13.5" x14ac:dyDescent="0.3"/>
    <row r="7138" customFormat="1" ht="13.5" x14ac:dyDescent="0.3"/>
    <row r="7139" customFormat="1" ht="13.5" x14ac:dyDescent="0.3"/>
    <row r="7140" customFormat="1" ht="13.5" x14ac:dyDescent="0.3"/>
    <row r="7141" customFormat="1" ht="13.5" x14ac:dyDescent="0.3"/>
    <row r="7142" customFormat="1" ht="13.5" x14ac:dyDescent="0.3"/>
    <row r="7143" customFormat="1" ht="13.5" x14ac:dyDescent="0.3"/>
    <row r="7144" customFormat="1" ht="13.5" x14ac:dyDescent="0.3"/>
    <row r="7145" customFormat="1" ht="13.5" x14ac:dyDescent="0.3"/>
    <row r="7146" customFormat="1" ht="13.5" x14ac:dyDescent="0.3"/>
    <row r="7147" customFormat="1" ht="13.5" x14ac:dyDescent="0.3"/>
    <row r="7148" customFormat="1" ht="13.5" x14ac:dyDescent="0.3"/>
    <row r="7149" customFormat="1" ht="13.5" x14ac:dyDescent="0.3"/>
    <row r="7150" customFormat="1" ht="13.5" x14ac:dyDescent="0.3"/>
    <row r="7151" customFormat="1" ht="13.5" x14ac:dyDescent="0.3"/>
    <row r="7152" customFormat="1" ht="13.5" x14ac:dyDescent="0.3"/>
    <row r="7153" customFormat="1" ht="13.5" x14ac:dyDescent="0.3"/>
    <row r="7154" customFormat="1" ht="13.5" x14ac:dyDescent="0.3"/>
    <row r="7155" customFormat="1" ht="13.5" x14ac:dyDescent="0.3"/>
    <row r="7156" customFormat="1" ht="13.5" x14ac:dyDescent="0.3"/>
    <row r="7157" customFormat="1" ht="13.5" x14ac:dyDescent="0.3"/>
    <row r="7158" customFormat="1" ht="13.5" x14ac:dyDescent="0.3"/>
    <row r="7159" customFormat="1" ht="13.5" x14ac:dyDescent="0.3"/>
    <row r="7160" customFormat="1" ht="13.5" x14ac:dyDescent="0.3"/>
    <row r="7161" customFormat="1" ht="13.5" x14ac:dyDescent="0.3"/>
    <row r="7162" customFormat="1" ht="13.5" x14ac:dyDescent="0.3"/>
    <row r="7163" customFormat="1" ht="13.5" x14ac:dyDescent="0.3"/>
    <row r="7164" customFormat="1" ht="13.5" x14ac:dyDescent="0.3"/>
    <row r="7165" customFormat="1" ht="13.5" x14ac:dyDescent="0.3"/>
    <row r="7166" customFormat="1" ht="13.5" x14ac:dyDescent="0.3"/>
    <row r="7167" customFormat="1" ht="13.5" x14ac:dyDescent="0.3"/>
    <row r="7168" customFormat="1" ht="13.5" x14ac:dyDescent="0.3"/>
    <row r="7169" customFormat="1" ht="13.5" x14ac:dyDescent="0.3"/>
    <row r="7170" customFormat="1" ht="13.5" x14ac:dyDescent="0.3"/>
    <row r="7171" customFormat="1" ht="13.5" x14ac:dyDescent="0.3"/>
    <row r="7172" customFormat="1" ht="13.5" x14ac:dyDescent="0.3"/>
    <row r="7173" customFormat="1" ht="13.5" x14ac:dyDescent="0.3"/>
    <row r="7174" customFormat="1" ht="13.5" x14ac:dyDescent="0.3"/>
    <row r="7175" customFormat="1" ht="13.5" x14ac:dyDescent="0.3"/>
    <row r="7176" customFormat="1" ht="13.5" x14ac:dyDescent="0.3"/>
    <row r="7177" customFormat="1" ht="13.5" x14ac:dyDescent="0.3"/>
    <row r="7178" customFormat="1" ht="13.5" x14ac:dyDescent="0.3"/>
    <row r="7179" customFormat="1" ht="13.5" x14ac:dyDescent="0.3"/>
    <row r="7180" customFormat="1" ht="13.5" x14ac:dyDescent="0.3"/>
    <row r="7181" customFormat="1" ht="13.5" x14ac:dyDescent="0.3"/>
    <row r="7182" customFormat="1" ht="13.5" x14ac:dyDescent="0.3"/>
    <row r="7183" customFormat="1" ht="13.5" x14ac:dyDescent="0.3"/>
    <row r="7184" customFormat="1" ht="13.5" x14ac:dyDescent="0.3"/>
    <row r="7185" customFormat="1" ht="13.5" x14ac:dyDescent="0.3"/>
    <row r="7186" customFormat="1" ht="13.5" x14ac:dyDescent="0.3"/>
    <row r="7187" customFormat="1" ht="13.5" x14ac:dyDescent="0.3"/>
    <row r="7188" customFormat="1" ht="13.5" x14ac:dyDescent="0.3"/>
    <row r="7189" customFormat="1" ht="13.5" x14ac:dyDescent="0.3"/>
    <row r="7190" customFormat="1" ht="13.5" x14ac:dyDescent="0.3"/>
    <row r="7191" customFormat="1" ht="13.5" x14ac:dyDescent="0.3"/>
    <row r="7192" customFormat="1" ht="13.5" x14ac:dyDescent="0.3"/>
    <row r="7193" customFormat="1" ht="13.5" x14ac:dyDescent="0.3"/>
    <row r="7194" customFormat="1" ht="13.5" x14ac:dyDescent="0.3"/>
    <row r="7195" customFormat="1" ht="13.5" x14ac:dyDescent="0.3"/>
    <row r="7196" customFormat="1" ht="13.5" x14ac:dyDescent="0.3"/>
    <row r="7197" customFormat="1" ht="13.5" x14ac:dyDescent="0.3"/>
    <row r="7198" customFormat="1" ht="13.5" x14ac:dyDescent="0.3"/>
    <row r="7199" customFormat="1" ht="13.5" x14ac:dyDescent="0.3"/>
    <row r="7200" customFormat="1" ht="13.5" x14ac:dyDescent="0.3"/>
    <row r="7201" customFormat="1" ht="13.5" x14ac:dyDescent="0.3"/>
    <row r="7202" customFormat="1" ht="13.5" x14ac:dyDescent="0.3"/>
    <row r="7203" customFormat="1" ht="13.5" x14ac:dyDescent="0.3"/>
    <row r="7204" customFormat="1" ht="13.5" x14ac:dyDescent="0.3"/>
    <row r="7205" customFormat="1" ht="13.5" x14ac:dyDescent="0.3"/>
    <row r="7206" customFormat="1" ht="13.5" x14ac:dyDescent="0.3"/>
    <row r="7207" customFormat="1" ht="13.5" x14ac:dyDescent="0.3"/>
    <row r="7208" customFormat="1" ht="13.5" x14ac:dyDescent="0.3"/>
    <row r="7209" customFormat="1" ht="13.5" x14ac:dyDescent="0.3"/>
    <row r="7210" customFormat="1" ht="13.5" x14ac:dyDescent="0.3"/>
    <row r="7211" customFormat="1" ht="13.5" x14ac:dyDescent="0.3"/>
    <row r="7212" customFormat="1" ht="13.5" x14ac:dyDescent="0.3"/>
    <row r="7213" customFormat="1" ht="13.5" x14ac:dyDescent="0.3"/>
    <row r="7214" customFormat="1" ht="13.5" x14ac:dyDescent="0.3"/>
    <row r="7215" customFormat="1" ht="13.5" x14ac:dyDescent="0.3"/>
    <row r="7216" customFormat="1" ht="13.5" x14ac:dyDescent="0.3"/>
    <row r="7217" customFormat="1" ht="13.5" x14ac:dyDescent="0.3"/>
    <row r="7218" customFormat="1" ht="13.5" x14ac:dyDescent="0.3"/>
    <row r="7219" customFormat="1" ht="13.5" x14ac:dyDescent="0.3"/>
    <row r="7220" customFormat="1" ht="13.5" x14ac:dyDescent="0.3"/>
    <row r="7221" customFormat="1" ht="13.5" x14ac:dyDescent="0.3"/>
    <row r="7222" customFormat="1" ht="13.5" x14ac:dyDescent="0.3"/>
    <row r="7223" customFormat="1" ht="13.5" x14ac:dyDescent="0.3"/>
    <row r="7224" customFormat="1" ht="13.5" x14ac:dyDescent="0.3"/>
    <row r="7225" customFormat="1" ht="13.5" x14ac:dyDescent="0.3"/>
    <row r="7226" customFormat="1" ht="13.5" x14ac:dyDescent="0.3"/>
    <row r="7227" customFormat="1" ht="13.5" x14ac:dyDescent="0.3"/>
    <row r="7228" customFormat="1" ht="13.5" x14ac:dyDescent="0.3"/>
    <row r="7229" customFormat="1" ht="13.5" x14ac:dyDescent="0.3"/>
    <row r="7230" customFormat="1" ht="13.5" x14ac:dyDescent="0.3"/>
    <row r="7231" customFormat="1" ht="13.5" x14ac:dyDescent="0.3"/>
    <row r="7232" customFormat="1" ht="13.5" x14ac:dyDescent="0.3"/>
    <row r="7233" customFormat="1" ht="13.5" x14ac:dyDescent="0.3"/>
    <row r="7234" customFormat="1" ht="13.5" x14ac:dyDescent="0.3"/>
    <row r="7235" customFormat="1" ht="13.5" x14ac:dyDescent="0.3"/>
    <row r="7236" customFormat="1" ht="13.5" x14ac:dyDescent="0.3"/>
    <row r="7237" customFormat="1" ht="13.5" x14ac:dyDescent="0.3"/>
    <row r="7238" customFormat="1" ht="13.5" x14ac:dyDescent="0.3"/>
    <row r="7239" customFormat="1" ht="13.5" x14ac:dyDescent="0.3"/>
    <row r="7240" customFormat="1" ht="13.5" x14ac:dyDescent="0.3"/>
    <row r="7241" customFormat="1" ht="13.5" x14ac:dyDescent="0.3"/>
    <row r="7242" customFormat="1" ht="13.5" x14ac:dyDescent="0.3"/>
    <row r="7243" customFormat="1" ht="13.5" x14ac:dyDescent="0.3"/>
    <row r="7244" customFormat="1" ht="13.5" x14ac:dyDescent="0.3"/>
    <row r="7245" customFormat="1" ht="13.5" x14ac:dyDescent="0.3"/>
    <row r="7246" customFormat="1" ht="13.5" x14ac:dyDescent="0.3"/>
    <row r="7247" customFormat="1" ht="13.5" x14ac:dyDescent="0.3"/>
    <row r="7248" customFormat="1" ht="13.5" x14ac:dyDescent="0.3"/>
    <row r="7249" customFormat="1" ht="13.5" x14ac:dyDescent="0.3"/>
    <row r="7250" customFormat="1" ht="13.5" x14ac:dyDescent="0.3"/>
    <row r="7251" customFormat="1" ht="13.5" x14ac:dyDescent="0.3"/>
    <row r="7252" customFormat="1" ht="13.5" x14ac:dyDescent="0.3"/>
    <row r="7253" customFormat="1" ht="13.5" x14ac:dyDescent="0.3"/>
    <row r="7254" customFormat="1" ht="13.5" x14ac:dyDescent="0.3"/>
    <row r="7255" customFormat="1" ht="13.5" x14ac:dyDescent="0.3"/>
    <row r="7256" customFormat="1" ht="13.5" x14ac:dyDescent="0.3"/>
    <row r="7257" customFormat="1" ht="13.5" x14ac:dyDescent="0.3"/>
    <row r="7258" customFormat="1" ht="13.5" x14ac:dyDescent="0.3"/>
    <row r="7259" customFormat="1" ht="13.5" x14ac:dyDescent="0.3"/>
    <row r="7260" customFormat="1" ht="13.5" x14ac:dyDescent="0.3"/>
    <row r="7261" customFormat="1" ht="13.5" x14ac:dyDescent="0.3"/>
    <row r="7262" customFormat="1" ht="13.5" x14ac:dyDescent="0.3"/>
    <row r="7263" customFormat="1" ht="13.5" x14ac:dyDescent="0.3"/>
    <row r="7264" customFormat="1" ht="13.5" x14ac:dyDescent="0.3"/>
    <row r="7265" customFormat="1" ht="13.5" x14ac:dyDescent="0.3"/>
    <row r="7266" customFormat="1" ht="13.5" x14ac:dyDescent="0.3"/>
    <row r="7267" customFormat="1" ht="13.5" x14ac:dyDescent="0.3"/>
    <row r="7268" customFormat="1" ht="13.5" x14ac:dyDescent="0.3"/>
    <row r="7269" customFormat="1" ht="13.5" x14ac:dyDescent="0.3"/>
    <row r="7270" customFormat="1" ht="13.5" x14ac:dyDescent="0.3"/>
    <row r="7271" customFormat="1" ht="13.5" x14ac:dyDescent="0.3"/>
    <row r="7272" customFormat="1" ht="13.5" x14ac:dyDescent="0.3"/>
    <row r="7273" customFormat="1" ht="13.5" x14ac:dyDescent="0.3"/>
    <row r="7274" customFormat="1" ht="13.5" x14ac:dyDescent="0.3"/>
    <row r="7275" customFormat="1" ht="13.5" x14ac:dyDescent="0.3"/>
    <row r="7276" customFormat="1" ht="13.5" x14ac:dyDescent="0.3"/>
    <row r="7277" customFormat="1" ht="13.5" x14ac:dyDescent="0.3"/>
    <row r="7278" customFormat="1" ht="13.5" x14ac:dyDescent="0.3"/>
    <row r="7279" customFormat="1" ht="13.5" x14ac:dyDescent="0.3"/>
    <row r="7280" customFormat="1" ht="13.5" x14ac:dyDescent="0.3"/>
    <row r="7281" customFormat="1" ht="13.5" x14ac:dyDescent="0.3"/>
    <row r="7282" customFormat="1" ht="13.5" x14ac:dyDescent="0.3"/>
    <row r="7283" customFormat="1" ht="13.5" x14ac:dyDescent="0.3"/>
    <row r="7284" customFormat="1" ht="13.5" x14ac:dyDescent="0.3"/>
    <row r="7285" customFormat="1" ht="13.5" x14ac:dyDescent="0.3"/>
    <row r="7286" customFormat="1" ht="13.5" x14ac:dyDescent="0.3"/>
    <row r="7287" customFormat="1" ht="13.5" x14ac:dyDescent="0.3"/>
    <row r="7288" customFormat="1" ht="13.5" x14ac:dyDescent="0.3"/>
    <row r="7289" customFormat="1" ht="13.5" x14ac:dyDescent="0.3"/>
    <row r="7290" customFormat="1" ht="13.5" x14ac:dyDescent="0.3"/>
    <row r="7291" customFormat="1" ht="13.5" x14ac:dyDescent="0.3"/>
    <row r="7292" customFormat="1" ht="13.5" x14ac:dyDescent="0.3"/>
    <row r="7293" customFormat="1" ht="13.5" x14ac:dyDescent="0.3"/>
    <row r="7294" customFormat="1" ht="13.5" x14ac:dyDescent="0.3"/>
    <row r="7295" customFormat="1" ht="13.5" x14ac:dyDescent="0.3"/>
    <row r="7296" customFormat="1" ht="13.5" x14ac:dyDescent="0.3"/>
    <row r="7297" customFormat="1" ht="13.5" x14ac:dyDescent="0.3"/>
    <row r="7298" customFormat="1" ht="13.5" x14ac:dyDescent="0.3"/>
    <row r="7299" customFormat="1" ht="13.5" x14ac:dyDescent="0.3"/>
    <row r="7300" customFormat="1" ht="13.5" x14ac:dyDescent="0.3"/>
    <row r="7301" customFormat="1" ht="13.5" x14ac:dyDescent="0.3"/>
    <row r="7302" customFormat="1" ht="13.5" x14ac:dyDescent="0.3"/>
    <row r="7303" customFormat="1" ht="13.5" x14ac:dyDescent="0.3"/>
    <row r="7304" customFormat="1" ht="13.5" x14ac:dyDescent="0.3"/>
    <row r="7305" customFormat="1" ht="13.5" x14ac:dyDescent="0.3"/>
    <row r="7306" customFormat="1" ht="13.5" x14ac:dyDescent="0.3"/>
    <row r="7307" customFormat="1" ht="13.5" x14ac:dyDescent="0.3"/>
    <row r="7308" customFormat="1" ht="13.5" x14ac:dyDescent="0.3"/>
    <row r="7309" customFormat="1" ht="13.5" x14ac:dyDescent="0.3"/>
    <row r="7310" customFormat="1" ht="13.5" x14ac:dyDescent="0.3"/>
    <row r="7311" customFormat="1" ht="13.5" x14ac:dyDescent="0.3"/>
    <row r="7312" customFormat="1" ht="13.5" x14ac:dyDescent="0.3"/>
    <row r="7313" customFormat="1" ht="13.5" x14ac:dyDescent="0.3"/>
    <row r="7314" customFormat="1" ht="13.5" x14ac:dyDescent="0.3"/>
    <row r="7315" customFormat="1" ht="13.5" x14ac:dyDescent="0.3"/>
    <row r="7316" customFormat="1" ht="13.5" x14ac:dyDescent="0.3"/>
    <row r="7317" customFormat="1" ht="13.5" x14ac:dyDescent="0.3"/>
    <row r="7318" customFormat="1" ht="13.5" x14ac:dyDescent="0.3"/>
    <row r="7319" customFormat="1" ht="13.5" x14ac:dyDescent="0.3"/>
    <row r="7320" customFormat="1" ht="13.5" x14ac:dyDescent="0.3"/>
    <row r="7321" customFormat="1" ht="13.5" x14ac:dyDescent="0.3"/>
    <row r="7322" customFormat="1" ht="13.5" x14ac:dyDescent="0.3"/>
    <row r="7323" customFormat="1" ht="13.5" x14ac:dyDescent="0.3"/>
    <row r="7324" customFormat="1" ht="13.5" x14ac:dyDescent="0.3"/>
    <row r="7325" customFormat="1" ht="13.5" x14ac:dyDescent="0.3"/>
    <row r="7326" customFormat="1" ht="13.5" x14ac:dyDescent="0.3"/>
    <row r="7327" customFormat="1" ht="13.5" x14ac:dyDescent="0.3"/>
    <row r="7328" customFormat="1" ht="13.5" x14ac:dyDescent="0.3"/>
    <row r="7329" customFormat="1" ht="13.5" x14ac:dyDescent="0.3"/>
    <row r="7330" customFormat="1" ht="13.5" x14ac:dyDescent="0.3"/>
    <row r="7331" customFormat="1" ht="13.5" x14ac:dyDescent="0.3"/>
    <row r="7332" customFormat="1" ht="13.5" x14ac:dyDescent="0.3"/>
    <row r="7333" customFormat="1" ht="13.5" x14ac:dyDescent="0.3"/>
    <row r="7334" customFormat="1" ht="13.5" x14ac:dyDescent="0.3"/>
    <row r="7335" customFormat="1" ht="13.5" x14ac:dyDescent="0.3"/>
    <row r="7336" customFormat="1" ht="13.5" x14ac:dyDescent="0.3"/>
    <row r="7337" customFormat="1" ht="13.5" x14ac:dyDescent="0.3"/>
    <row r="7338" customFormat="1" ht="13.5" x14ac:dyDescent="0.3"/>
    <row r="7339" customFormat="1" ht="13.5" x14ac:dyDescent="0.3"/>
    <row r="7340" customFormat="1" ht="13.5" x14ac:dyDescent="0.3"/>
    <row r="7341" customFormat="1" ht="13.5" x14ac:dyDescent="0.3"/>
    <row r="7342" customFormat="1" ht="13.5" x14ac:dyDescent="0.3"/>
    <row r="7343" customFormat="1" ht="13.5" x14ac:dyDescent="0.3"/>
    <row r="7344" customFormat="1" ht="13.5" x14ac:dyDescent="0.3"/>
    <row r="7345" customFormat="1" ht="13.5" x14ac:dyDescent="0.3"/>
    <row r="7346" customFormat="1" ht="13.5" x14ac:dyDescent="0.3"/>
    <row r="7347" customFormat="1" ht="13.5" x14ac:dyDescent="0.3"/>
    <row r="7348" customFormat="1" ht="13.5" x14ac:dyDescent="0.3"/>
    <row r="7349" customFormat="1" ht="13.5" x14ac:dyDescent="0.3"/>
    <row r="7350" customFormat="1" ht="13.5" x14ac:dyDescent="0.3"/>
    <row r="7351" customFormat="1" ht="13.5" x14ac:dyDescent="0.3"/>
    <row r="7352" customFormat="1" ht="13.5" x14ac:dyDescent="0.3"/>
    <row r="7353" customFormat="1" ht="13.5" x14ac:dyDescent="0.3"/>
    <row r="7354" customFormat="1" ht="13.5" x14ac:dyDescent="0.3"/>
    <row r="7355" customFormat="1" ht="13.5" x14ac:dyDescent="0.3"/>
    <row r="7356" customFormat="1" ht="13.5" x14ac:dyDescent="0.3"/>
    <row r="7357" customFormat="1" ht="13.5" x14ac:dyDescent="0.3"/>
    <row r="7358" customFormat="1" ht="13.5" x14ac:dyDescent="0.3"/>
    <row r="7359" customFormat="1" ht="13.5" x14ac:dyDescent="0.3"/>
    <row r="7360" customFormat="1" ht="13.5" x14ac:dyDescent="0.3"/>
    <row r="7361" customFormat="1" ht="13.5" x14ac:dyDescent="0.3"/>
    <row r="7362" customFormat="1" ht="13.5" x14ac:dyDescent="0.3"/>
    <row r="7363" customFormat="1" ht="13.5" x14ac:dyDescent="0.3"/>
    <row r="7364" customFormat="1" ht="13.5" x14ac:dyDescent="0.3"/>
    <row r="7365" customFormat="1" ht="13.5" x14ac:dyDescent="0.3"/>
    <row r="7366" customFormat="1" ht="13.5" x14ac:dyDescent="0.3"/>
    <row r="7367" customFormat="1" ht="13.5" x14ac:dyDescent="0.3"/>
    <row r="7368" customFormat="1" ht="13.5" x14ac:dyDescent="0.3"/>
    <row r="7369" customFormat="1" ht="13.5" x14ac:dyDescent="0.3"/>
    <row r="7370" customFormat="1" ht="13.5" x14ac:dyDescent="0.3"/>
    <row r="7371" customFormat="1" ht="13.5" x14ac:dyDescent="0.3"/>
    <row r="7372" customFormat="1" ht="13.5" x14ac:dyDescent="0.3"/>
    <row r="7373" customFormat="1" ht="13.5" x14ac:dyDescent="0.3"/>
    <row r="7374" customFormat="1" ht="13.5" x14ac:dyDescent="0.3"/>
    <row r="7375" customFormat="1" ht="13.5" x14ac:dyDescent="0.3"/>
    <row r="7376" customFormat="1" ht="13.5" x14ac:dyDescent="0.3"/>
    <row r="7377" customFormat="1" ht="13.5" x14ac:dyDescent="0.3"/>
    <row r="7378" customFormat="1" ht="13.5" x14ac:dyDescent="0.3"/>
    <row r="7379" customFormat="1" ht="13.5" x14ac:dyDescent="0.3"/>
    <row r="7380" customFormat="1" ht="13.5" x14ac:dyDescent="0.3"/>
    <row r="7381" customFormat="1" ht="13.5" x14ac:dyDescent="0.3"/>
    <row r="7382" customFormat="1" ht="13.5" x14ac:dyDescent="0.3"/>
    <row r="7383" customFormat="1" ht="13.5" x14ac:dyDescent="0.3"/>
    <row r="7384" customFormat="1" ht="13.5" x14ac:dyDescent="0.3"/>
    <row r="7385" customFormat="1" ht="13.5" x14ac:dyDescent="0.3"/>
    <row r="7386" customFormat="1" ht="13.5" x14ac:dyDescent="0.3"/>
    <row r="7387" customFormat="1" ht="13.5" x14ac:dyDescent="0.3"/>
    <row r="7388" customFormat="1" ht="13.5" x14ac:dyDescent="0.3"/>
    <row r="7389" customFormat="1" ht="13.5" x14ac:dyDescent="0.3"/>
    <row r="7390" customFormat="1" ht="13.5" x14ac:dyDescent="0.3"/>
    <row r="7391" customFormat="1" ht="13.5" x14ac:dyDescent="0.3"/>
    <row r="7392" customFormat="1" ht="13.5" x14ac:dyDescent="0.3"/>
    <row r="7393" customFormat="1" ht="13.5" x14ac:dyDescent="0.3"/>
    <row r="7394" customFormat="1" ht="13.5" x14ac:dyDescent="0.3"/>
    <row r="7395" customFormat="1" ht="13.5" x14ac:dyDescent="0.3"/>
    <row r="7396" customFormat="1" ht="13.5" x14ac:dyDescent="0.3"/>
    <row r="7397" customFormat="1" ht="13.5" x14ac:dyDescent="0.3"/>
    <row r="7398" customFormat="1" ht="13.5" x14ac:dyDescent="0.3"/>
    <row r="7399" customFormat="1" ht="13.5" x14ac:dyDescent="0.3"/>
    <row r="7400" customFormat="1" ht="13.5" x14ac:dyDescent="0.3"/>
    <row r="7401" customFormat="1" ht="13.5" x14ac:dyDescent="0.3"/>
    <row r="7402" customFormat="1" ht="13.5" x14ac:dyDescent="0.3"/>
    <row r="7403" customFormat="1" ht="13.5" x14ac:dyDescent="0.3"/>
    <row r="7404" customFormat="1" ht="13.5" x14ac:dyDescent="0.3"/>
    <row r="7405" customFormat="1" ht="13.5" x14ac:dyDescent="0.3"/>
    <row r="7406" customFormat="1" ht="13.5" x14ac:dyDescent="0.3"/>
    <row r="7407" customFormat="1" ht="13.5" x14ac:dyDescent="0.3"/>
    <row r="7408" customFormat="1" ht="13.5" x14ac:dyDescent="0.3"/>
    <row r="7409" customFormat="1" ht="13.5" x14ac:dyDescent="0.3"/>
    <row r="7410" customFormat="1" ht="13.5" x14ac:dyDescent="0.3"/>
    <row r="7411" customFormat="1" ht="13.5" x14ac:dyDescent="0.3"/>
    <row r="7412" customFormat="1" ht="13.5" x14ac:dyDescent="0.3"/>
    <row r="7413" customFormat="1" ht="13.5" x14ac:dyDescent="0.3"/>
    <row r="7414" customFormat="1" ht="13.5" x14ac:dyDescent="0.3"/>
    <row r="7415" customFormat="1" ht="13.5" x14ac:dyDescent="0.3"/>
    <row r="7416" customFormat="1" ht="13.5" x14ac:dyDescent="0.3"/>
    <row r="7417" customFormat="1" ht="13.5" x14ac:dyDescent="0.3"/>
    <row r="7418" customFormat="1" ht="13.5" x14ac:dyDescent="0.3"/>
    <row r="7419" customFormat="1" ht="13.5" x14ac:dyDescent="0.3"/>
    <row r="7420" customFormat="1" ht="13.5" x14ac:dyDescent="0.3"/>
    <row r="7421" customFormat="1" ht="13.5" x14ac:dyDescent="0.3"/>
    <row r="7422" customFormat="1" ht="13.5" x14ac:dyDescent="0.3"/>
    <row r="7423" customFormat="1" ht="13.5" x14ac:dyDescent="0.3"/>
    <row r="7424" customFormat="1" ht="13.5" x14ac:dyDescent="0.3"/>
    <row r="7425" customFormat="1" ht="13.5" x14ac:dyDescent="0.3"/>
    <row r="7426" customFormat="1" ht="13.5" x14ac:dyDescent="0.3"/>
    <row r="7427" customFormat="1" ht="13.5" x14ac:dyDescent="0.3"/>
    <row r="7428" customFormat="1" ht="13.5" x14ac:dyDescent="0.3"/>
    <row r="7429" customFormat="1" ht="13.5" x14ac:dyDescent="0.3"/>
    <row r="7430" customFormat="1" ht="13.5" x14ac:dyDescent="0.3"/>
    <row r="7431" customFormat="1" ht="13.5" x14ac:dyDescent="0.3"/>
    <row r="7432" customFormat="1" ht="13.5" x14ac:dyDescent="0.3"/>
    <row r="7433" customFormat="1" ht="13.5" x14ac:dyDescent="0.3"/>
    <row r="7434" customFormat="1" ht="13.5" x14ac:dyDescent="0.3"/>
    <row r="7435" customFormat="1" ht="13.5" x14ac:dyDescent="0.3"/>
    <row r="7436" customFormat="1" ht="13.5" x14ac:dyDescent="0.3"/>
    <row r="7437" customFormat="1" ht="13.5" x14ac:dyDescent="0.3"/>
    <row r="7438" customFormat="1" ht="13.5" x14ac:dyDescent="0.3"/>
    <row r="7439" customFormat="1" ht="13.5" x14ac:dyDescent="0.3"/>
    <row r="7440" customFormat="1" ht="13.5" x14ac:dyDescent="0.3"/>
    <row r="7441" customFormat="1" ht="13.5" x14ac:dyDescent="0.3"/>
    <row r="7442" customFormat="1" ht="13.5" x14ac:dyDescent="0.3"/>
    <row r="7443" customFormat="1" ht="13.5" x14ac:dyDescent="0.3"/>
    <row r="7444" customFormat="1" ht="13.5" x14ac:dyDescent="0.3"/>
    <row r="7445" customFormat="1" ht="13.5" x14ac:dyDescent="0.3"/>
    <row r="7446" customFormat="1" ht="13.5" x14ac:dyDescent="0.3"/>
    <row r="7447" customFormat="1" ht="13.5" x14ac:dyDescent="0.3"/>
    <row r="7448" customFormat="1" ht="13.5" x14ac:dyDescent="0.3"/>
    <row r="7449" customFormat="1" ht="13.5" x14ac:dyDescent="0.3"/>
    <row r="7450" customFormat="1" ht="13.5" x14ac:dyDescent="0.3"/>
    <row r="7451" customFormat="1" ht="13.5" x14ac:dyDescent="0.3"/>
    <row r="7452" customFormat="1" ht="13.5" x14ac:dyDescent="0.3"/>
    <row r="7453" customFormat="1" ht="13.5" x14ac:dyDescent="0.3"/>
    <row r="7454" customFormat="1" ht="13.5" x14ac:dyDescent="0.3"/>
    <row r="7455" customFormat="1" ht="13.5" x14ac:dyDescent="0.3"/>
    <row r="7456" customFormat="1" ht="13.5" x14ac:dyDescent="0.3"/>
    <row r="7457" customFormat="1" ht="13.5" x14ac:dyDescent="0.3"/>
    <row r="7458" customFormat="1" ht="13.5" x14ac:dyDescent="0.3"/>
    <row r="7459" customFormat="1" ht="13.5" x14ac:dyDescent="0.3"/>
    <row r="7460" customFormat="1" ht="13.5" x14ac:dyDescent="0.3"/>
    <row r="7461" customFormat="1" ht="13.5" x14ac:dyDescent="0.3"/>
    <row r="7462" customFormat="1" ht="13.5" x14ac:dyDescent="0.3"/>
    <row r="7463" customFormat="1" ht="13.5" x14ac:dyDescent="0.3"/>
    <row r="7464" customFormat="1" ht="13.5" x14ac:dyDescent="0.3"/>
    <row r="7465" customFormat="1" ht="13.5" x14ac:dyDescent="0.3"/>
    <row r="7466" customFormat="1" ht="13.5" x14ac:dyDescent="0.3"/>
    <row r="7467" customFormat="1" ht="13.5" x14ac:dyDescent="0.3"/>
    <row r="7468" customFormat="1" ht="13.5" x14ac:dyDescent="0.3"/>
    <row r="7469" customFormat="1" ht="13.5" x14ac:dyDescent="0.3"/>
    <row r="7470" customFormat="1" ht="13.5" x14ac:dyDescent="0.3"/>
    <row r="7471" customFormat="1" ht="13.5" x14ac:dyDescent="0.3"/>
    <row r="7472" customFormat="1" ht="13.5" x14ac:dyDescent="0.3"/>
    <row r="7473" customFormat="1" ht="13.5" x14ac:dyDescent="0.3"/>
    <row r="7474" customFormat="1" ht="13.5" x14ac:dyDescent="0.3"/>
    <row r="7475" customFormat="1" ht="13.5" x14ac:dyDescent="0.3"/>
    <row r="7476" customFormat="1" ht="13.5" x14ac:dyDescent="0.3"/>
    <row r="7477" customFormat="1" ht="13.5" x14ac:dyDescent="0.3"/>
    <row r="7478" customFormat="1" ht="13.5" x14ac:dyDescent="0.3"/>
    <row r="7479" customFormat="1" ht="13.5" x14ac:dyDescent="0.3"/>
    <row r="7480" customFormat="1" ht="13.5" x14ac:dyDescent="0.3"/>
    <row r="7481" customFormat="1" ht="13.5" x14ac:dyDescent="0.3"/>
    <row r="7482" customFormat="1" ht="13.5" x14ac:dyDescent="0.3"/>
    <row r="7483" customFormat="1" ht="13.5" x14ac:dyDescent="0.3"/>
    <row r="7484" customFormat="1" ht="13.5" x14ac:dyDescent="0.3"/>
    <row r="7485" customFormat="1" ht="13.5" x14ac:dyDescent="0.3"/>
    <row r="7486" customFormat="1" ht="13.5" x14ac:dyDescent="0.3"/>
    <row r="7487" customFormat="1" ht="13.5" x14ac:dyDescent="0.3"/>
    <row r="7488" customFormat="1" ht="13.5" x14ac:dyDescent="0.3"/>
    <row r="7489" customFormat="1" ht="13.5" x14ac:dyDescent="0.3"/>
    <row r="7490" customFormat="1" ht="13.5" x14ac:dyDescent="0.3"/>
    <row r="7491" customFormat="1" ht="13.5" x14ac:dyDescent="0.3"/>
    <row r="7492" customFormat="1" ht="13.5" x14ac:dyDescent="0.3"/>
    <row r="7493" customFormat="1" ht="13.5" x14ac:dyDescent="0.3"/>
    <row r="7494" customFormat="1" ht="13.5" x14ac:dyDescent="0.3"/>
    <row r="7495" customFormat="1" ht="13.5" x14ac:dyDescent="0.3"/>
    <row r="7496" customFormat="1" ht="13.5" x14ac:dyDescent="0.3"/>
    <row r="7497" customFormat="1" ht="13.5" x14ac:dyDescent="0.3"/>
    <row r="7498" customFormat="1" ht="13.5" x14ac:dyDescent="0.3"/>
    <row r="7499" customFormat="1" ht="13.5" x14ac:dyDescent="0.3"/>
    <row r="7500" customFormat="1" ht="13.5" x14ac:dyDescent="0.3"/>
    <row r="7501" customFormat="1" ht="13.5" x14ac:dyDescent="0.3"/>
    <row r="7502" customFormat="1" ht="13.5" x14ac:dyDescent="0.3"/>
    <row r="7503" customFormat="1" ht="13.5" x14ac:dyDescent="0.3"/>
    <row r="7504" customFormat="1" ht="13.5" x14ac:dyDescent="0.3"/>
    <row r="7505" customFormat="1" ht="13.5" x14ac:dyDescent="0.3"/>
    <row r="7506" customFormat="1" ht="13.5" x14ac:dyDescent="0.3"/>
    <row r="7507" customFormat="1" ht="13.5" x14ac:dyDescent="0.3"/>
    <row r="7508" customFormat="1" ht="13.5" x14ac:dyDescent="0.3"/>
    <row r="7509" customFormat="1" ht="13.5" x14ac:dyDescent="0.3"/>
    <row r="7510" customFormat="1" ht="13.5" x14ac:dyDescent="0.3"/>
    <row r="7511" customFormat="1" ht="13.5" x14ac:dyDescent="0.3"/>
    <row r="7512" customFormat="1" ht="13.5" x14ac:dyDescent="0.3"/>
    <row r="7513" customFormat="1" ht="13.5" x14ac:dyDescent="0.3"/>
    <row r="7514" customFormat="1" ht="13.5" x14ac:dyDescent="0.3"/>
    <row r="7515" customFormat="1" ht="13.5" x14ac:dyDescent="0.3"/>
    <row r="7516" customFormat="1" ht="13.5" x14ac:dyDescent="0.3"/>
    <row r="7517" customFormat="1" ht="13.5" x14ac:dyDescent="0.3"/>
    <row r="7518" customFormat="1" ht="13.5" x14ac:dyDescent="0.3"/>
    <row r="7519" customFormat="1" ht="13.5" x14ac:dyDescent="0.3"/>
    <row r="7520" customFormat="1" ht="13.5" x14ac:dyDescent="0.3"/>
    <row r="7521" customFormat="1" ht="13.5" x14ac:dyDescent="0.3"/>
    <row r="7522" customFormat="1" ht="13.5" x14ac:dyDescent="0.3"/>
    <row r="7523" customFormat="1" ht="13.5" x14ac:dyDescent="0.3"/>
    <row r="7524" customFormat="1" ht="13.5" x14ac:dyDescent="0.3"/>
    <row r="7525" customFormat="1" ht="13.5" x14ac:dyDescent="0.3"/>
    <row r="7526" customFormat="1" ht="13.5" x14ac:dyDescent="0.3"/>
    <row r="7527" customFormat="1" ht="13.5" x14ac:dyDescent="0.3"/>
    <row r="7528" customFormat="1" ht="13.5" x14ac:dyDescent="0.3"/>
    <row r="7529" customFormat="1" ht="13.5" x14ac:dyDescent="0.3"/>
    <row r="7530" customFormat="1" ht="13.5" x14ac:dyDescent="0.3"/>
    <row r="7531" customFormat="1" ht="13.5" x14ac:dyDescent="0.3"/>
    <row r="7532" customFormat="1" ht="13.5" x14ac:dyDescent="0.3"/>
    <row r="7533" customFormat="1" ht="13.5" x14ac:dyDescent="0.3"/>
    <row r="7534" customFormat="1" ht="13.5" x14ac:dyDescent="0.3"/>
    <row r="7535" customFormat="1" ht="13.5" x14ac:dyDescent="0.3"/>
    <row r="7536" customFormat="1" ht="13.5" x14ac:dyDescent="0.3"/>
    <row r="7537" customFormat="1" ht="13.5" x14ac:dyDescent="0.3"/>
    <row r="7538" customFormat="1" ht="13.5" x14ac:dyDescent="0.3"/>
    <row r="7539" customFormat="1" ht="13.5" x14ac:dyDescent="0.3"/>
    <row r="7540" customFormat="1" ht="13.5" x14ac:dyDescent="0.3"/>
    <row r="7541" customFormat="1" ht="13.5" x14ac:dyDescent="0.3"/>
    <row r="7542" customFormat="1" ht="13.5" x14ac:dyDescent="0.3"/>
    <row r="7543" customFormat="1" ht="13.5" x14ac:dyDescent="0.3"/>
    <row r="7544" customFormat="1" ht="13.5" x14ac:dyDescent="0.3"/>
    <row r="7545" customFormat="1" ht="13.5" x14ac:dyDescent="0.3"/>
    <row r="7546" customFormat="1" ht="13.5" x14ac:dyDescent="0.3"/>
    <row r="7547" customFormat="1" ht="13.5" x14ac:dyDescent="0.3"/>
    <row r="7548" customFormat="1" ht="13.5" x14ac:dyDescent="0.3"/>
    <row r="7549" customFormat="1" ht="13.5" x14ac:dyDescent="0.3"/>
    <row r="7550" customFormat="1" ht="13.5" x14ac:dyDescent="0.3"/>
    <row r="7551" customFormat="1" ht="13.5" x14ac:dyDescent="0.3"/>
    <row r="7552" customFormat="1" ht="13.5" x14ac:dyDescent="0.3"/>
    <row r="7553" customFormat="1" ht="13.5" x14ac:dyDescent="0.3"/>
    <row r="7554" customFormat="1" ht="13.5" x14ac:dyDescent="0.3"/>
    <row r="7555" customFormat="1" ht="13.5" x14ac:dyDescent="0.3"/>
    <row r="7556" customFormat="1" ht="13.5" x14ac:dyDescent="0.3"/>
    <row r="7557" customFormat="1" ht="13.5" x14ac:dyDescent="0.3"/>
    <row r="7558" customFormat="1" ht="13.5" x14ac:dyDescent="0.3"/>
    <row r="7559" customFormat="1" ht="13.5" x14ac:dyDescent="0.3"/>
    <row r="7560" customFormat="1" ht="13.5" x14ac:dyDescent="0.3"/>
    <row r="7561" customFormat="1" ht="13.5" x14ac:dyDescent="0.3"/>
    <row r="7562" customFormat="1" ht="13.5" x14ac:dyDescent="0.3"/>
    <row r="7563" customFormat="1" ht="13.5" x14ac:dyDescent="0.3"/>
    <row r="7564" customFormat="1" ht="13.5" x14ac:dyDescent="0.3"/>
    <row r="7565" customFormat="1" ht="13.5" x14ac:dyDescent="0.3"/>
    <row r="7566" customFormat="1" ht="13.5" x14ac:dyDescent="0.3"/>
    <row r="7567" customFormat="1" ht="13.5" x14ac:dyDescent="0.3"/>
    <row r="7568" customFormat="1" ht="13.5" x14ac:dyDescent="0.3"/>
    <row r="7569" customFormat="1" ht="13.5" x14ac:dyDescent="0.3"/>
    <row r="7570" customFormat="1" ht="13.5" x14ac:dyDescent="0.3"/>
    <row r="7571" customFormat="1" ht="13.5" x14ac:dyDescent="0.3"/>
    <row r="7572" customFormat="1" ht="13.5" x14ac:dyDescent="0.3"/>
    <row r="7573" customFormat="1" ht="13.5" x14ac:dyDescent="0.3"/>
    <row r="7574" customFormat="1" ht="13.5" x14ac:dyDescent="0.3"/>
    <row r="7575" customFormat="1" ht="13.5" x14ac:dyDescent="0.3"/>
    <row r="7576" customFormat="1" ht="13.5" x14ac:dyDescent="0.3"/>
    <row r="7577" customFormat="1" ht="13.5" x14ac:dyDescent="0.3"/>
    <row r="7578" customFormat="1" ht="13.5" x14ac:dyDescent="0.3"/>
    <row r="7579" customFormat="1" ht="13.5" x14ac:dyDescent="0.3"/>
    <row r="7580" customFormat="1" ht="13.5" x14ac:dyDescent="0.3"/>
    <row r="7581" customFormat="1" ht="13.5" x14ac:dyDescent="0.3"/>
    <row r="7582" customFormat="1" ht="13.5" x14ac:dyDescent="0.3"/>
    <row r="7583" customFormat="1" ht="13.5" x14ac:dyDescent="0.3"/>
    <row r="7584" customFormat="1" ht="13.5" x14ac:dyDescent="0.3"/>
    <row r="7585" customFormat="1" ht="13.5" x14ac:dyDescent="0.3"/>
    <row r="7586" customFormat="1" ht="13.5" x14ac:dyDescent="0.3"/>
    <row r="7587" customFormat="1" ht="13.5" x14ac:dyDescent="0.3"/>
    <row r="7588" customFormat="1" ht="13.5" x14ac:dyDescent="0.3"/>
    <row r="7589" customFormat="1" ht="13.5" x14ac:dyDescent="0.3"/>
    <row r="7590" customFormat="1" ht="13.5" x14ac:dyDescent="0.3"/>
    <row r="7591" customFormat="1" ht="13.5" x14ac:dyDescent="0.3"/>
    <row r="7592" customFormat="1" ht="13.5" x14ac:dyDescent="0.3"/>
    <row r="7593" customFormat="1" ht="13.5" x14ac:dyDescent="0.3"/>
    <row r="7594" customFormat="1" ht="13.5" x14ac:dyDescent="0.3"/>
    <row r="7595" customFormat="1" ht="13.5" x14ac:dyDescent="0.3"/>
    <row r="7596" customFormat="1" ht="13.5" x14ac:dyDescent="0.3"/>
    <row r="7597" customFormat="1" ht="13.5" x14ac:dyDescent="0.3"/>
    <row r="7598" customFormat="1" ht="13.5" x14ac:dyDescent="0.3"/>
    <row r="7599" customFormat="1" ht="13.5" x14ac:dyDescent="0.3"/>
    <row r="7600" customFormat="1" ht="13.5" x14ac:dyDescent="0.3"/>
    <row r="7601" customFormat="1" ht="13.5" x14ac:dyDescent="0.3"/>
    <row r="7602" customFormat="1" ht="13.5" x14ac:dyDescent="0.3"/>
    <row r="7603" customFormat="1" ht="13.5" x14ac:dyDescent="0.3"/>
    <row r="7604" customFormat="1" ht="13.5" x14ac:dyDescent="0.3"/>
    <row r="7605" customFormat="1" ht="13.5" x14ac:dyDescent="0.3"/>
    <row r="7606" customFormat="1" ht="13.5" x14ac:dyDescent="0.3"/>
    <row r="7607" customFormat="1" ht="13.5" x14ac:dyDescent="0.3"/>
    <row r="7608" customFormat="1" ht="13.5" x14ac:dyDescent="0.3"/>
    <row r="7609" customFormat="1" ht="13.5" x14ac:dyDescent="0.3"/>
    <row r="7610" customFormat="1" ht="13.5" x14ac:dyDescent="0.3"/>
    <row r="7611" customFormat="1" ht="13.5" x14ac:dyDescent="0.3"/>
    <row r="7612" customFormat="1" ht="13.5" x14ac:dyDescent="0.3"/>
    <row r="7613" customFormat="1" ht="13.5" x14ac:dyDescent="0.3"/>
    <row r="7614" customFormat="1" ht="13.5" x14ac:dyDescent="0.3"/>
    <row r="7615" customFormat="1" ht="13.5" x14ac:dyDescent="0.3"/>
    <row r="7616" customFormat="1" ht="13.5" x14ac:dyDescent="0.3"/>
    <row r="7617" customFormat="1" ht="13.5" x14ac:dyDescent="0.3"/>
    <row r="7618" customFormat="1" ht="13.5" x14ac:dyDescent="0.3"/>
    <row r="7619" customFormat="1" ht="13.5" x14ac:dyDescent="0.3"/>
    <row r="7620" customFormat="1" ht="13.5" x14ac:dyDescent="0.3"/>
    <row r="7621" customFormat="1" ht="13.5" x14ac:dyDescent="0.3"/>
    <row r="7622" customFormat="1" ht="13.5" x14ac:dyDescent="0.3"/>
    <row r="7623" customFormat="1" ht="13.5" x14ac:dyDescent="0.3"/>
    <row r="7624" customFormat="1" ht="13.5" x14ac:dyDescent="0.3"/>
    <row r="7625" customFormat="1" ht="13.5" x14ac:dyDescent="0.3"/>
    <row r="7626" customFormat="1" ht="13.5" x14ac:dyDescent="0.3"/>
    <row r="7627" customFormat="1" ht="13.5" x14ac:dyDescent="0.3"/>
    <row r="7628" customFormat="1" ht="13.5" x14ac:dyDescent="0.3"/>
    <row r="7629" customFormat="1" ht="13.5" x14ac:dyDescent="0.3"/>
    <row r="7630" customFormat="1" ht="13.5" x14ac:dyDescent="0.3"/>
    <row r="7631" customFormat="1" ht="13.5" x14ac:dyDescent="0.3"/>
    <row r="7632" customFormat="1" ht="13.5" x14ac:dyDescent="0.3"/>
    <row r="7633" customFormat="1" ht="13.5" x14ac:dyDescent="0.3"/>
    <row r="7634" customFormat="1" ht="13.5" x14ac:dyDescent="0.3"/>
    <row r="7635" customFormat="1" ht="13.5" x14ac:dyDescent="0.3"/>
    <row r="7636" customFormat="1" ht="13.5" x14ac:dyDescent="0.3"/>
    <row r="7637" customFormat="1" ht="13.5" x14ac:dyDescent="0.3"/>
    <row r="7638" customFormat="1" ht="13.5" x14ac:dyDescent="0.3"/>
    <row r="7639" customFormat="1" ht="13.5" x14ac:dyDescent="0.3"/>
    <row r="7640" customFormat="1" ht="13.5" x14ac:dyDescent="0.3"/>
    <row r="7641" customFormat="1" ht="13.5" x14ac:dyDescent="0.3"/>
    <row r="7642" customFormat="1" ht="13.5" x14ac:dyDescent="0.3"/>
    <row r="7643" customFormat="1" ht="13.5" x14ac:dyDescent="0.3"/>
    <row r="7644" customFormat="1" ht="13.5" x14ac:dyDescent="0.3"/>
    <row r="7645" customFormat="1" ht="13.5" x14ac:dyDescent="0.3"/>
    <row r="7646" customFormat="1" ht="13.5" x14ac:dyDescent="0.3"/>
    <row r="7647" customFormat="1" ht="13.5" x14ac:dyDescent="0.3"/>
    <row r="7648" customFormat="1" ht="13.5" x14ac:dyDescent="0.3"/>
    <row r="7649" customFormat="1" ht="13.5" x14ac:dyDescent="0.3"/>
    <row r="7650" customFormat="1" ht="13.5" x14ac:dyDescent="0.3"/>
    <row r="7651" customFormat="1" ht="13.5" x14ac:dyDescent="0.3"/>
    <row r="7652" customFormat="1" ht="13.5" x14ac:dyDescent="0.3"/>
    <row r="7653" customFormat="1" ht="13.5" x14ac:dyDescent="0.3"/>
    <row r="7654" customFormat="1" ht="13.5" x14ac:dyDescent="0.3"/>
    <row r="7655" customFormat="1" ht="13.5" x14ac:dyDescent="0.3"/>
    <row r="7656" customFormat="1" ht="13.5" x14ac:dyDescent="0.3"/>
    <row r="7657" customFormat="1" ht="13.5" x14ac:dyDescent="0.3"/>
    <row r="7658" customFormat="1" ht="13.5" x14ac:dyDescent="0.3"/>
    <row r="7659" customFormat="1" ht="13.5" x14ac:dyDescent="0.3"/>
    <row r="7660" customFormat="1" ht="13.5" x14ac:dyDescent="0.3"/>
    <row r="7661" customFormat="1" ht="13.5" x14ac:dyDescent="0.3"/>
    <row r="7662" customFormat="1" ht="13.5" x14ac:dyDescent="0.3"/>
    <row r="7663" customFormat="1" ht="13.5" x14ac:dyDescent="0.3"/>
    <row r="7664" customFormat="1" ht="13.5" x14ac:dyDescent="0.3"/>
    <row r="7665" customFormat="1" ht="13.5" x14ac:dyDescent="0.3"/>
    <row r="7666" customFormat="1" ht="13.5" x14ac:dyDescent="0.3"/>
    <row r="7667" customFormat="1" ht="13.5" x14ac:dyDescent="0.3"/>
    <row r="7668" customFormat="1" ht="13.5" x14ac:dyDescent="0.3"/>
    <row r="7669" customFormat="1" ht="13.5" x14ac:dyDescent="0.3"/>
    <row r="7670" customFormat="1" ht="13.5" x14ac:dyDescent="0.3"/>
    <row r="7671" customFormat="1" ht="13.5" x14ac:dyDescent="0.3"/>
    <row r="7672" customFormat="1" ht="13.5" x14ac:dyDescent="0.3"/>
    <row r="7673" customFormat="1" ht="13.5" x14ac:dyDescent="0.3"/>
    <row r="7674" customFormat="1" ht="13.5" x14ac:dyDescent="0.3"/>
    <row r="7675" customFormat="1" ht="13.5" x14ac:dyDescent="0.3"/>
    <row r="7676" customFormat="1" ht="13.5" x14ac:dyDescent="0.3"/>
    <row r="7677" customFormat="1" ht="13.5" x14ac:dyDescent="0.3"/>
    <row r="7678" customFormat="1" ht="13.5" x14ac:dyDescent="0.3"/>
    <row r="7679" customFormat="1" ht="13.5" x14ac:dyDescent="0.3"/>
    <row r="7680" customFormat="1" ht="13.5" x14ac:dyDescent="0.3"/>
    <row r="7681" customFormat="1" ht="13.5" x14ac:dyDescent="0.3"/>
    <row r="7682" customFormat="1" ht="13.5" x14ac:dyDescent="0.3"/>
    <row r="7683" customFormat="1" ht="13.5" x14ac:dyDescent="0.3"/>
    <row r="7684" customFormat="1" ht="13.5" x14ac:dyDescent="0.3"/>
    <row r="7685" customFormat="1" ht="13.5" x14ac:dyDescent="0.3"/>
    <row r="7686" customFormat="1" ht="13.5" x14ac:dyDescent="0.3"/>
    <row r="7687" customFormat="1" ht="13.5" x14ac:dyDescent="0.3"/>
    <row r="7688" customFormat="1" ht="13.5" x14ac:dyDescent="0.3"/>
    <row r="7689" customFormat="1" ht="13.5" x14ac:dyDescent="0.3"/>
    <row r="7690" customFormat="1" ht="13.5" x14ac:dyDescent="0.3"/>
    <row r="7691" customFormat="1" ht="13.5" x14ac:dyDescent="0.3"/>
    <row r="7692" customFormat="1" ht="13.5" x14ac:dyDescent="0.3"/>
    <row r="7693" customFormat="1" ht="13.5" x14ac:dyDescent="0.3"/>
    <row r="7694" customFormat="1" ht="13.5" x14ac:dyDescent="0.3"/>
    <row r="7695" customFormat="1" ht="13.5" x14ac:dyDescent="0.3"/>
    <row r="7696" customFormat="1" ht="13.5" x14ac:dyDescent="0.3"/>
    <row r="7697" customFormat="1" ht="13.5" x14ac:dyDescent="0.3"/>
    <row r="7698" customFormat="1" ht="13.5" x14ac:dyDescent="0.3"/>
    <row r="7699" customFormat="1" ht="13.5" x14ac:dyDescent="0.3"/>
    <row r="7700" customFormat="1" ht="13.5" x14ac:dyDescent="0.3"/>
    <row r="7701" customFormat="1" ht="13.5" x14ac:dyDescent="0.3"/>
    <row r="7702" customFormat="1" ht="13.5" x14ac:dyDescent="0.3"/>
    <row r="7703" customFormat="1" ht="13.5" x14ac:dyDescent="0.3"/>
    <row r="7704" customFormat="1" ht="13.5" x14ac:dyDescent="0.3"/>
    <row r="7705" customFormat="1" ht="13.5" x14ac:dyDescent="0.3"/>
    <row r="7706" customFormat="1" ht="13.5" x14ac:dyDescent="0.3"/>
    <row r="7707" customFormat="1" ht="13.5" x14ac:dyDescent="0.3"/>
    <row r="7708" customFormat="1" ht="13.5" x14ac:dyDescent="0.3"/>
    <row r="7709" customFormat="1" ht="13.5" x14ac:dyDescent="0.3"/>
    <row r="7710" customFormat="1" ht="13.5" x14ac:dyDescent="0.3"/>
    <row r="7711" customFormat="1" ht="13.5" x14ac:dyDescent="0.3"/>
    <row r="7712" customFormat="1" ht="13.5" x14ac:dyDescent="0.3"/>
    <row r="7713" customFormat="1" ht="13.5" x14ac:dyDescent="0.3"/>
    <row r="7714" customFormat="1" ht="13.5" x14ac:dyDescent="0.3"/>
    <row r="7715" customFormat="1" ht="13.5" x14ac:dyDescent="0.3"/>
    <row r="7716" customFormat="1" ht="13.5" x14ac:dyDescent="0.3"/>
    <row r="7717" customFormat="1" ht="13.5" x14ac:dyDescent="0.3"/>
    <row r="7718" customFormat="1" ht="13.5" x14ac:dyDescent="0.3"/>
    <row r="7719" customFormat="1" ht="13.5" x14ac:dyDescent="0.3"/>
    <row r="7720" customFormat="1" ht="13.5" x14ac:dyDescent="0.3"/>
    <row r="7721" customFormat="1" ht="13.5" x14ac:dyDescent="0.3"/>
    <row r="7722" customFormat="1" ht="13.5" x14ac:dyDescent="0.3"/>
    <row r="7723" customFormat="1" ht="13.5" x14ac:dyDescent="0.3"/>
    <row r="7724" customFormat="1" ht="13.5" x14ac:dyDescent="0.3"/>
    <row r="7725" customFormat="1" ht="13.5" x14ac:dyDescent="0.3"/>
    <row r="7726" customFormat="1" ht="13.5" x14ac:dyDescent="0.3"/>
    <row r="7727" customFormat="1" ht="13.5" x14ac:dyDescent="0.3"/>
    <row r="7728" customFormat="1" ht="13.5" x14ac:dyDescent="0.3"/>
    <row r="7729" customFormat="1" ht="13.5" x14ac:dyDescent="0.3"/>
    <row r="7730" customFormat="1" ht="13.5" x14ac:dyDescent="0.3"/>
    <row r="7731" customFormat="1" ht="13.5" x14ac:dyDescent="0.3"/>
    <row r="7732" customFormat="1" ht="13.5" x14ac:dyDescent="0.3"/>
    <row r="7733" customFormat="1" ht="13.5" x14ac:dyDescent="0.3"/>
    <row r="7734" customFormat="1" ht="13.5" x14ac:dyDescent="0.3"/>
    <row r="7735" customFormat="1" ht="13.5" x14ac:dyDescent="0.3"/>
    <row r="7736" customFormat="1" ht="13.5" x14ac:dyDescent="0.3"/>
    <row r="7737" customFormat="1" ht="13.5" x14ac:dyDescent="0.3"/>
    <row r="7738" customFormat="1" ht="13.5" x14ac:dyDescent="0.3"/>
    <row r="7739" customFormat="1" ht="13.5" x14ac:dyDescent="0.3"/>
    <row r="7740" customFormat="1" ht="13.5" x14ac:dyDescent="0.3"/>
    <row r="7741" customFormat="1" ht="13.5" x14ac:dyDescent="0.3"/>
    <row r="7742" customFormat="1" ht="13.5" x14ac:dyDescent="0.3"/>
    <row r="7743" customFormat="1" ht="13.5" x14ac:dyDescent="0.3"/>
    <row r="7744" customFormat="1" ht="13.5" x14ac:dyDescent="0.3"/>
    <row r="7745" customFormat="1" ht="13.5" x14ac:dyDescent="0.3"/>
    <row r="7746" customFormat="1" ht="13.5" x14ac:dyDescent="0.3"/>
    <row r="7747" customFormat="1" ht="13.5" x14ac:dyDescent="0.3"/>
    <row r="7748" customFormat="1" ht="13.5" x14ac:dyDescent="0.3"/>
    <row r="7749" customFormat="1" ht="13.5" x14ac:dyDescent="0.3"/>
    <row r="7750" customFormat="1" ht="13.5" x14ac:dyDescent="0.3"/>
    <row r="7751" customFormat="1" ht="13.5" x14ac:dyDescent="0.3"/>
    <row r="7752" customFormat="1" ht="13.5" x14ac:dyDescent="0.3"/>
    <row r="7753" customFormat="1" ht="13.5" x14ac:dyDescent="0.3"/>
    <row r="7754" customFormat="1" ht="13.5" x14ac:dyDescent="0.3"/>
    <row r="7755" customFormat="1" ht="13.5" x14ac:dyDescent="0.3"/>
    <row r="7756" customFormat="1" ht="13.5" x14ac:dyDescent="0.3"/>
    <row r="7757" customFormat="1" ht="13.5" x14ac:dyDescent="0.3"/>
    <row r="7758" customFormat="1" ht="13.5" x14ac:dyDescent="0.3"/>
    <row r="7759" customFormat="1" ht="13.5" x14ac:dyDescent="0.3"/>
    <row r="7760" customFormat="1" ht="13.5" x14ac:dyDescent="0.3"/>
    <row r="7761" customFormat="1" ht="13.5" x14ac:dyDescent="0.3"/>
    <row r="7762" customFormat="1" ht="13.5" x14ac:dyDescent="0.3"/>
    <row r="7763" customFormat="1" ht="13.5" x14ac:dyDescent="0.3"/>
    <row r="7764" customFormat="1" ht="13.5" x14ac:dyDescent="0.3"/>
    <row r="7765" customFormat="1" ht="13.5" x14ac:dyDescent="0.3"/>
    <row r="7766" customFormat="1" ht="13.5" x14ac:dyDescent="0.3"/>
    <row r="7767" customFormat="1" ht="13.5" x14ac:dyDescent="0.3"/>
    <row r="7768" customFormat="1" ht="13.5" x14ac:dyDescent="0.3"/>
    <row r="7769" customFormat="1" ht="13.5" x14ac:dyDescent="0.3"/>
    <row r="7770" customFormat="1" ht="13.5" x14ac:dyDescent="0.3"/>
    <row r="7771" customFormat="1" ht="13.5" x14ac:dyDescent="0.3"/>
    <row r="7772" customFormat="1" ht="13.5" x14ac:dyDescent="0.3"/>
    <row r="7773" customFormat="1" ht="13.5" x14ac:dyDescent="0.3"/>
    <row r="7774" customFormat="1" ht="13.5" x14ac:dyDescent="0.3"/>
    <row r="7775" customFormat="1" ht="13.5" x14ac:dyDescent="0.3"/>
    <row r="7776" customFormat="1" ht="13.5" x14ac:dyDescent="0.3"/>
    <row r="7777" customFormat="1" ht="13.5" x14ac:dyDescent="0.3"/>
    <row r="7778" customFormat="1" ht="13.5" x14ac:dyDescent="0.3"/>
    <row r="7779" customFormat="1" ht="13.5" x14ac:dyDescent="0.3"/>
    <row r="7780" customFormat="1" ht="13.5" x14ac:dyDescent="0.3"/>
    <row r="7781" customFormat="1" ht="13.5" x14ac:dyDescent="0.3"/>
    <row r="7782" customFormat="1" ht="13.5" x14ac:dyDescent="0.3"/>
    <row r="7783" customFormat="1" ht="13.5" x14ac:dyDescent="0.3"/>
    <row r="7784" customFormat="1" ht="13.5" x14ac:dyDescent="0.3"/>
    <row r="7785" customFormat="1" ht="13.5" x14ac:dyDescent="0.3"/>
    <row r="7786" customFormat="1" ht="13.5" x14ac:dyDescent="0.3"/>
    <row r="7787" customFormat="1" ht="13.5" x14ac:dyDescent="0.3"/>
    <row r="7788" customFormat="1" ht="13.5" x14ac:dyDescent="0.3"/>
    <row r="7789" customFormat="1" ht="13.5" x14ac:dyDescent="0.3"/>
    <row r="7790" customFormat="1" ht="13.5" x14ac:dyDescent="0.3"/>
    <row r="7791" customFormat="1" ht="13.5" x14ac:dyDescent="0.3"/>
    <row r="7792" customFormat="1" ht="13.5" x14ac:dyDescent="0.3"/>
    <row r="7793" customFormat="1" ht="13.5" x14ac:dyDescent="0.3"/>
    <row r="7794" customFormat="1" ht="13.5" x14ac:dyDescent="0.3"/>
    <row r="7795" customFormat="1" ht="13.5" x14ac:dyDescent="0.3"/>
    <row r="7796" customFormat="1" ht="13.5" x14ac:dyDescent="0.3"/>
    <row r="7797" customFormat="1" ht="13.5" x14ac:dyDescent="0.3"/>
    <row r="7798" customFormat="1" ht="13.5" x14ac:dyDescent="0.3"/>
    <row r="7799" customFormat="1" ht="13.5" x14ac:dyDescent="0.3"/>
    <row r="7800" customFormat="1" ht="13.5" x14ac:dyDescent="0.3"/>
    <row r="7801" customFormat="1" ht="13.5" x14ac:dyDescent="0.3"/>
    <row r="7802" customFormat="1" ht="13.5" x14ac:dyDescent="0.3"/>
    <row r="7803" customFormat="1" ht="13.5" x14ac:dyDescent="0.3"/>
    <row r="7804" customFormat="1" ht="13.5" x14ac:dyDescent="0.3"/>
    <row r="7805" customFormat="1" ht="13.5" x14ac:dyDescent="0.3"/>
    <row r="7806" customFormat="1" ht="13.5" x14ac:dyDescent="0.3"/>
    <row r="7807" customFormat="1" ht="13.5" x14ac:dyDescent="0.3"/>
    <row r="7808" customFormat="1" ht="13.5" x14ac:dyDescent="0.3"/>
    <row r="7809" customFormat="1" ht="13.5" x14ac:dyDescent="0.3"/>
    <row r="7810" customFormat="1" ht="13.5" x14ac:dyDescent="0.3"/>
    <row r="7811" customFormat="1" ht="13.5" x14ac:dyDescent="0.3"/>
    <row r="7812" customFormat="1" ht="13.5" x14ac:dyDescent="0.3"/>
    <row r="7813" customFormat="1" ht="13.5" x14ac:dyDescent="0.3"/>
    <row r="7814" customFormat="1" ht="13.5" x14ac:dyDescent="0.3"/>
    <row r="7815" customFormat="1" ht="13.5" x14ac:dyDescent="0.3"/>
    <row r="7816" customFormat="1" ht="13.5" x14ac:dyDescent="0.3"/>
    <row r="7817" customFormat="1" ht="13.5" x14ac:dyDescent="0.3"/>
    <row r="7818" customFormat="1" ht="13.5" x14ac:dyDescent="0.3"/>
    <row r="7819" customFormat="1" ht="13.5" x14ac:dyDescent="0.3"/>
    <row r="7820" customFormat="1" ht="13.5" x14ac:dyDescent="0.3"/>
    <row r="7821" customFormat="1" ht="13.5" x14ac:dyDescent="0.3"/>
    <row r="7822" customFormat="1" ht="13.5" x14ac:dyDescent="0.3"/>
    <row r="7823" customFormat="1" ht="13.5" x14ac:dyDescent="0.3"/>
    <row r="7824" customFormat="1" ht="13.5" x14ac:dyDescent="0.3"/>
    <row r="7825" customFormat="1" ht="13.5" x14ac:dyDescent="0.3"/>
    <row r="7826" customFormat="1" ht="13.5" x14ac:dyDescent="0.3"/>
    <row r="7827" customFormat="1" ht="13.5" x14ac:dyDescent="0.3"/>
    <row r="7828" customFormat="1" ht="13.5" x14ac:dyDescent="0.3"/>
    <row r="7829" customFormat="1" ht="13.5" x14ac:dyDescent="0.3"/>
    <row r="7830" customFormat="1" ht="13.5" x14ac:dyDescent="0.3"/>
    <row r="7831" customFormat="1" ht="13.5" x14ac:dyDescent="0.3"/>
    <row r="7832" customFormat="1" ht="13.5" x14ac:dyDescent="0.3"/>
    <row r="7833" customFormat="1" ht="13.5" x14ac:dyDescent="0.3"/>
    <row r="7834" customFormat="1" ht="13.5" x14ac:dyDescent="0.3"/>
    <row r="7835" customFormat="1" ht="13.5" x14ac:dyDescent="0.3"/>
    <row r="7836" customFormat="1" ht="13.5" x14ac:dyDescent="0.3"/>
    <row r="7837" customFormat="1" ht="13.5" x14ac:dyDescent="0.3"/>
    <row r="7838" customFormat="1" ht="13.5" x14ac:dyDescent="0.3"/>
    <row r="7839" customFormat="1" ht="13.5" x14ac:dyDescent="0.3"/>
    <row r="7840" customFormat="1" ht="13.5" x14ac:dyDescent="0.3"/>
    <row r="7841" customFormat="1" ht="13.5" x14ac:dyDescent="0.3"/>
    <row r="7842" customFormat="1" ht="13.5" x14ac:dyDescent="0.3"/>
    <row r="7843" customFormat="1" ht="13.5" x14ac:dyDescent="0.3"/>
    <row r="7844" customFormat="1" ht="13.5" x14ac:dyDescent="0.3"/>
    <row r="7845" customFormat="1" ht="13.5" x14ac:dyDescent="0.3"/>
    <row r="7846" customFormat="1" ht="13.5" x14ac:dyDescent="0.3"/>
    <row r="7847" customFormat="1" ht="13.5" x14ac:dyDescent="0.3"/>
    <row r="7848" customFormat="1" ht="13.5" x14ac:dyDescent="0.3"/>
    <row r="7849" customFormat="1" ht="13.5" x14ac:dyDescent="0.3"/>
    <row r="7850" customFormat="1" ht="13.5" x14ac:dyDescent="0.3"/>
    <row r="7851" customFormat="1" ht="13.5" x14ac:dyDescent="0.3"/>
    <row r="7852" customFormat="1" ht="13.5" x14ac:dyDescent="0.3"/>
    <row r="7853" customFormat="1" ht="13.5" x14ac:dyDescent="0.3"/>
    <row r="7854" customFormat="1" ht="13.5" x14ac:dyDescent="0.3"/>
    <row r="7855" customFormat="1" ht="13.5" x14ac:dyDescent="0.3"/>
    <row r="7856" customFormat="1" ht="13.5" x14ac:dyDescent="0.3"/>
    <row r="7857" customFormat="1" ht="13.5" x14ac:dyDescent="0.3"/>
    <row r="7858" customFormat="1" ht="13.5" x14ac:dyDescent="0.3"/>
    <row r="7859" customFormat="1" ht="13.5" x14ac:dyDescent="0.3"/>
    <row r="7860" customFormat="1" ht="13.5" x14ac:dyDescent="0.3"/>
    <row r="7861" customFormat="1" ht="13.5" x14ac:dyDescent="0.3"/>
    <row r="7862" customFormat="1" ht="13.5" x14ac:dyDescent="0.3"/>
    <row r="7863" customFormat="1" ht="13.5" x14ac:dyDescent="0.3"/>
    <row r="7864" customFormat="1" ht="13.5" x14ac:dyDescent="0.3"/>
    <row r="7865" customFormat="1" ht="13.5" x14ac:dyDescent="0.3"/>
    <row r="7866" customFormat="1" ht="13.5" x14ac:dyDescent="0.3"/>
    <row r="7867" customFormat="1" ht="13.5" x14ac:dyDescent="0.3"/>
    <row r="7868" customFormat="1" ht="13.5" x14ac:dyDescent="0.3"/>
    <row r="7869" customFormat="1" ht="13.5" x14ac:dyDescent="0.3"/>
    <row r="7870" customFormat="1" ht="13.5" x14ac:dyDescent="0.3"/>
    <row r="7871" customFormat="1" ht="13.5" x14ac:dyDescent="0.3"/>
    <row r="7872" customFormat="1" ht="13.5" x14ac:dyDescent="0.3"/>
    <row r="7873" customFormat="1" ht="13.5" x14ac:dyDescent="0.3"/>
    <row r="7874" customFormat="1" ht="13.5" x14ac:dyDescent="0.3"/>
    <row r="7875" customFormat="1" ht="13.5" x14ac:dyDescent="0.3"/>
    <row r="7876" customFormat="1" ht="13.5" x14ac:dyDescent="0.3"/>
    <row r="7877" customFormat="1" ht="13.5" x14ac:dyDescent="0.3"/>
    <row r="7878" customFormat="1" ht="13.5" x14ac:dyDescent="0.3"/>
    <row r="7879" customFormat="1" ht="13.5" x14ac:dyDescent="0.3"/>
    <row r="7880" customFormat="1" ht="13.5" x14ac:dyDescent="0.3"/>
    <row r="7881" customFormat="1" ht="13.5" x14ac:dyDescent="0.3"/>
    <row r="7882" customFormat="1" ht="13.5" x14ac:dyDescent="0.3"/>
    <row r="7883" customFormat="1" ht="13.5" x14ac:dyDescent="0.3"/>
    <row r="7884" customFormat="1" ht="13.5" x14ac:dyDescent="0.3"/>
    <row r="7885" customFormat="1" ht="13.5" x14ac:dyDescent="0.3"/>
    <row r="7886" customFormat="1" ht="13.5" x14ac:dyDescent="0.3"/>
    <row r="7887" customFormat="1" ht="13.5" x14ac:dyDescent="0.3"/>
    <row r="7888" customFormat="1" ht="13.5" x14ac:dyDescent="0.3"/>
    <row r="7889" customFormat="1" ht="13.5" x14ac:dyDescent="0.3"/>
    <row r="7890" customFormat="1" ht="13.5" x14ac:dyDescent="0.3"/>
    <row r="7891" customFormat="1" ht="13.5" x14ac:dyDescent="0.3"/>
    <row r="7892" customFormat="1" ht="13.5" x14ac:dyDescent="0.3"/>
    <row r="7893" customFormat="1" ht="13.5" x14ac:dyDescent="0.3"/>
    <row r="7894" customFormat="1" ht="13.5" x14ac:dyDescent="0.3"/>
    <row r="7895" customFormat="1" ht="13.5" x14ac:dyDescent="0.3"/>
    <row r="7896" customFormat="1" ht="13.5" x14ac:dyDescent="0.3"/>
    <row r="7897" customFormat="1" ht="13.5" x14ac:dyDescent="0.3"/>
    <row r="7898" customFormat="1" ht="13.5" x14ac:dyDescent="0.3"/>
    <row r="7899" customFormat="1" ht="13.5" x14ac:dyDescent="0.3"/>
    <row r="7900" customFormat="1" ht="13.5" x14ac:dyDescent="0.3"/>
    <row r="7901" customFormat="1" ht="13.5" x14ac:dyDescent="0.3"/>
    <row r="7902" customFormat="1" ht="13.5" x14ac:dyDescent="0.3"/>
    <row r="7903" customFormat="1" ht="13.5" x14ac:dyDescent="0.3"/>
    <row r="7904" customFormat="1" ht="13.5" x14ac:dyDescent="0.3"/>
    <row r="7905" customFormat="1" ht="13.5" x14ac:dyDescent="0.3"/>
    <row r="7906" customFormat="1" ht="13.5" x14ac:dyDescent="0.3"/>
    <row r="7907" customFormat="1" ht="13.5" x14ac:dyDescent="0.3"/>
    <row r="7908" customFormat="1" ht="13.5" x14ac:dyDescent="0.3"/>
    <row r="7909" customFormat="1" ht="13.5" x14ac:dyDescent="0.3"/>
    <row r="7910" customFormat="1" ht="13.5" x14ac:dyDescent="0.3"/>
    <row r="7911" customFormat="1" ht="13.5" x14ac:dyDescent="0.3"/>
    <row r="7912" customFormat="1" ht="13.5" x14ac:dyDescent="0.3"/>
    <row r="7913" customFormat="1" ht="13.5" x14ac:dyDescent="0.3"/>
    <row r="7914" customFormat="1" ht="13.5" x14ac:dyDescent="0.3"/>
    <row r="7915" customFormat="1" ht="13.5" x14ac:dyDescent="0.3"/>
    <row r="7916" customFormat="1" ht="13.5" x14ac:dyDescent="0.3"/>
    <row r="7917" customFormat="1" ht="13.5" x14ac:dyDescent="0.3"/>
    <row r="7918" customFormat="1" ht="13.5" x14ac:dyDescent="0.3"/>
    <row r="7919" customFormat="1" ht="13.5" x14ac:dyDescent="0.3"/>
    <row r="7920" customFormat="1" ht="13.5" x14ac:dyDescent="0.3"/>
    <row r="7921" customFormat="1" ht="13.5" x14ac:dyDescent="0.3"/>
    <row r="7922" customFormat="1" ht="13.5" x14ac:dyDescent="0.3"/>
    <row r="7923" customFormat="1" ht="13.5" x14ac:dyDescent="0.3"/>
    <row r="7924" customFormat="1" ht="13.5" x14ac:dyDescent="0.3"/>
    <row r="7925" customFormat="1" ht="13.5" x14ac:dyDescent="0.3"/>
    <row r="7926" customFormat="1" ht="13.5" x14ac:dyDescent="0.3"/>
    <row r="7927" customFormat="1" ht="13.5" x14ac:dyDescent="0.3"/>
    <row r="7928" customFormat="1" ht="13.5" x14ac:dyDescent="0.3"/>
    <row r="7929" customFormat="1" ht="13.5" x14ac:dyDescent="0.3"/>
    <row r="7930" customFormat="1" ht="13.5" x14ac:dyDescent="0.3"/>
    <row r="7931" customFormat="1" ht="13.5" x14ac:dyDescent="0.3"/>
    <row r="7932" customFormat="1" ht="13.5" x14ac:dyDescent="0.3"/>
    <row r="7933" customFormat="1" ht="13.5" x14ac:dyDescent="0.3"/>
    <row r="7934" customFormat="1" ht="13.5" x14ac:dyDescent="0.3"/>
    <row r="7935" customFormat="1" ht="13.5" x14ac:dyDescent="0.3"/>
    <row r="7936" customFormat="1" ht="13.5" x14ac:dyDescent="0.3"/>
    <row r="7937" customFormat="1" ht="13.5" x14ac:dyDescent="0.3"/>
    <row r="7938" customFormat="1" ht="13.5" x14ac:dyDescent="0.3"/>
    <row r="7939" customFormat="1" ht="13.5" x14ac:dyDescent="0.3"/>
    <row r="7940" customFormat="1" ht="13.5" x14ac:dyDescent="0.3"/>
    <row r="7941" customFormat="1" ht="13.5" x14ac:dyDescent="0.3"/>
    <row r="7942" customFormat="1" ht="13.5" x14ac:dyDescent="0.3"/>
    <row r="7943" customFormat="1" ht="13.5" x14ac:dyDescent="0.3"/>
    <row r="7944" customFormat="1" ht="13.5" x14ac:dyDescent="0.3"/>
    <row r="7945" customFormat="1" ht="13.5" x14ac:dyDescent="0.3"/>
    <row r="7946" customFormat="1" ht="13.5" x14ac:dyDescent="0.3"/>
    <row r="7947" customFormat="1" ht="13.5" x14ac:dyDescent="0.3"/>
    <row r="7948" customFormat="1" ht="13.5" x14ac:dyDescent="0.3"/>
    <row r="7949" customFormat="1" ht="13.5" x14ac:dyDescent="0.3"/>
    <row r="7950" customFormat="1" ht="13.5" x14ac:dyDescent="0.3"/>
    <row r="7951" customFormat="1" ht="13.5" x14ac:dyDescent="0.3"/>
    <row r="7952" customFormat="1" ht="13.5" x14ac:dyDescent="0.3"/>
    <row r="7953" customFormat="1" ht="13.5" x14ac:dyDescent="0.3"/>
    <row r="7954" customFormat="1" ht="13.5" x14ac:dyDescent="0.3"/>
    <row r="7955" customFormat="1" ht="13.5" x14ac:dyDescent="0.3"/>
    <row r="7956" customFormat="1" ht="13.5" x14ac:dyDescent="0.3"/>
    <row r="7957" customFormat="1" ht="13.5" x14ac:dyDescent="0.3"/>
    <row r="7958" customFormat="1" ht="13.5" x14ac:dyDescent="0.3"/>
    <row r="7959" customFormat="1" ht="13.5" x14ac:dyDescent="0.3"/>
    <row r="7960" customFormat="1" ht="13.5" x14ac:dyDescent="0.3"/>
    <row r="7961" customFormat="1" ht="13.5" x14ac:dyDescent="0.3"/>
    <row r="7962" customFormat="1" ht="13.5" x14ac:dyDescent="0.3"/>
    <row r="7963" customFormat="1" ht="13.5" x14ac:dyDescent="0.3"/>
    <row r="7964" customFormat="1" ht="13.5" x14ac:dyDescent="0.3"/>
    <row r="7965" customFormat="1" ht="13.5" x14ac:dyDescent="0.3"/>
    <row r="7966" customFormat="1" ht="13.5" x14ac:dyDescent="0.3"/>
    <row r="7967" customFormat="1" ht="13.5" x14ac:dyDescent="0.3"/>
    <row r="7968" customFormat="1" ht="13.5" x14ac:dyDescent="0.3"/>
    <row r="7969" customFormat="1" ht="13.5" x14ac:dyDescent="0.3"/>
    <row r="7970" customFormat="1" ht="13.5" x14ac:dyDescent="0.3"/>
    <row r="7971" customFormat="1" ht="13.5" x14ac:dyDescent="0.3"/>
    <row r="7972" customFormat="1" ht="13.5" x14ac:dyDescent="0.3"/>
    <row r="7973" customFormat="1" ht="13.5" x14ac:dyDescent="0.3"/>
    <row r="7974" customFormat="1" ht="13.5" x14ac:dyDescent="0.3"/>
    <row r="7975" customFormat="1" ht="13.5" x14ac:dyDescent="0.3"/>
    <row r="7976" customFormat="1" ht="13.5" x14ac:dyDescent="0.3"/>
    <row r="7977" customFormat="1" ht="13.5" x14ac:dyDescent="0.3"/>
    <row r="7978" customFormat="1" ht="13.5" x14ac:dyDescent="0.3"/>
    <row r="7979" customFormat="1" ht="13.5" x14ac:dyDescent="0.3"/>
    <row r="7980" customFormat="1" ht="13.5" x14ac:dyDescent="0.3"/>
    <row r="7981" customFormat="1" ht="13.5" x14ac:dyDescent="0.3"/>
    <row r="7982" customFormat="1" ht="13.5" x14ac:dyDescent="0.3"/>
    <row r="7983" customFormat="1" ht="13.5" x14ac:dyDescent="0.3"/>
    <row r="7984" customFormat="1" ht="13.5" x14ac:dyDescent="0.3"/>
    <row r="7985" customFormat="1" ht="13.5" x14ac:dyDescent="0.3"/>
    <row r="7986" customFormat="1" ht="13.5" x14ac:dyDescent="0.3"/>
    <row r="7987" customFormat="1" ht="13.5" x14ac:dyDescent="0.3"/>
    <row r="7988" customFormat="1" ht="13.5" x14ac:dyDescent="0.3"/>
    <row r="7989" customFormat="1" ht="13.5" x14ac:dyDescent="0.3"/>
    <row r="7990" customFormat="1" ht="13.5" x14ac:dyDescent="0.3"/>
    <row r="7991" customFormat="1" ht="13.5" x14ac:dyDescent="0.3"/>
    <row r="7992" customFormat="1" ht="13.5" x14ac:dyDescent="0.3"/>
    <row r="7993" customFormat="1" ht="13.5" x14ac:dyDescent="0.3"/>
    <row r="7994" customFormat="1" ht="13.5" x14ac:dyDescent="0.3"/>
    <row r="7995" customFormat="1" ht="13.5" x14ac:dyDescent="0.3"/>
    <row r="7996" customFormat="1" ht="13.5" x14ac:dyDescent="0.3"/>
    <row r="7997" customFormat="1" ht="13.5" x14ac:dyDescent="0.3"/>
    <row r="7998" customFormat="1" ht="13.5" x14ac:dyDescent="0.3"/>
    <row r="7999" customFormat="1" ht="13.5" x14ac:dyDescent="0.3"/>
    <row r="8000" customFormat="1" ht="13.5" x14ac:dyDescent="0.3"/>
    <row r="8001" customFormat="1" ht="13.5" x14ac:dyDescent="0.3"/>
    <row r="8002" customFormat="1" ht="13.5" x14ac:dyDescent="0.3"/>
    <row r="8003" customFormat="1" ht="13.5" x14ac:dyDescent="0.3"/>
    <row r="8004" customFormat="1" ht="13.5" x14ac:dyDescent="0.3"/>
    <row r="8005" customFormat="1" ht="13.5" x14ac:dyDescent="0.3"/>
    <row r="8006" customFormat="1" ht="13.5" x14ac:dyDescent="0.3"/>
    <row r="8007" customFormat="1" ht="13.5" x14ac:dyDescent="0.3"/>
    <row r="8008" customFormat="1" ht="13.5" x14ac:dyDescent="0.3"/>
    <row r="8009" customFormat="1" ht="13.5" x14ac:dyDescent="0.3"/>
    <row r="8010" customFormat="1" ht="13.5" x14ac:dyDescent="0.3"/>
    <row r="8011" customFormat="1" ht="13.5" x14ac:dyDescent="0.3"/>
    <row r="8012" customFormat="1" ht="13.5" x14ac:dyDescent="0.3"/>
    <row r="8013" customFormat="1" ht="13.5" x14ac:dyDescent="0.3"/>
    <row r="8014" customFormat="1" ht="13.5" x14ac:dyDescent="0.3"/>
    <row r="8015" customFormat="1" ht="13.5" x14ac:dyDescent="0.3"/>
    <row r="8016" customFormat="1" ht="13.5" x14ac:dyDescent="0.3"/>
    <row r="8017" customFormat="1" ht="13.5" x14ac:dyDescent="0.3"/>
    <row r="8018" customFormat="1" ht="13.5" x14ac:dyDescent="0.3"/>
    <row r="8019" customFormat="1" ht="13.5" x14ac:dyDescent="0.3"/>
    <row r="8020" customFormat="1" ht="13.5" x14ac:dyDescent="0.3"/>
    <row r="8021" customFormat="1" ht="13.5" x14ac:dyDescent="0.3"/>
    <row r="8022" customFormat="1" ht="13.5" x14ac:dyDescent="0.3"/>
    <row r="8023" customFormat="1" ht="13.5" x14ac:dyDescent="0.3"/>
    <row r="8024" customFormat="1" ht="13.5" x14ac:dyDescent="0.3"/>
    <row r="8025" customFormat="1" ht="13.5" x14ac:dyDescent="0.3"/>
    <row r="8026" customFormat="1" ht="13.5" x14ac:dyDescent="0.3"/>
    <row r="8027" customFormat="1" ht="13.5" x14ac:dyDescent="0.3"/>
    <row r="8028" customFormat="1" ht="13.5" x14ac:dyDescent="0.3"/>
    <row r="8029" customFormat="1" ht="13.5" x14ac:dyDescent="0.3"/>
    <row r="8030" customFormat="1" ht="13.5" x14ac:dyDescent="0.3"/>
    <row r="8031" customFormat="1" ht="13.5" x14ac:dyDescent="0.3"/>
    <row r="8032" customFormat="1" ht="13.5" x14ac:dyDescent="0.3"/>
    <row r="8033" customFormat="1" ht="13.5" x14ac:dyDescent="0.3"/>
    <row r="8034" customFormat="1" ht="13.5" x14ac:dyDescent="0.3"/>
    <row r="8035" customFormat="1" ht="13.5" x14ac:dyDescent="0.3"/>
    <row r="8036" customFormat="1" ht="13.5" x14ac:dyDescent="0.3"/>
    <row r="8037" customFormat="1" ht="13.5" x14ac:dyDescent="0.3"/>
    <row r="8038" customFormat="1" ht="13.5" x14ac:dyDescent="0.3"/>
    <row r="8039" customFormat="1" ht="13.5" x14ac:dyDescent="0.3"/>
    <row r="8040" customFormat="1" ht="13.5" x14ac:dyDescent="0.3"/>
    <row r="8041" customFormat="1" ht="13.5" x14ac:dyDescent="0.3"/>
    <row r="8042" customFormat="1" ht="13.5" x14ac:dyDescent="0.3"/>
    <row r="8043" customFormat="1" ht="13.5" x14ac:dyDescent="0.3"/>
    <row r="8044" customFormat="1" ht="13.5" x14ac:dyDescent="0.3"/>
    <row r="8045" customFormat="1" ht="13.5" x14ac:dyDescent="0.3"/>
    <row r="8046" customFormat="1" ht="13.5" x14ac:dyDescent="0.3"/>
    <row r="8047" customFormat="1" ht="13.5" x14ac:dyDescent="0.3"/>
    <row r="8048" customFormat="1" ht="13.5" x14ac:dyDescent="0.3"/>
    <row r="8049" customFormat="1" ht="13.5" x14ac:dyDescent="0.3"/>
    <row r="8050" customFormat="1" ht="13.5" x14ac:dyDescent="0.3"/>
    <row r="8051" customFormat="1" ht="13.5" x14ac:dyDescent="0.3"/>
    <row r="8052" customFormat="1" ht="13.5" x14ac:dyDescent="0.3"/>
    <row r="8053" customFormat="1" ht="13.5" x14ac:dyDescent="0.3"/>
    <row r="8054" customFormat="1" ht="13.5" x14ac:dyDescent="0.3"/>
    <row r="8055" customFormat="1" ht="13.5" x14ac:dyDescent="0.3"/>
    <row r="8056" customFormat="1" ht="13.5" x14ac:dyDescent="0.3"/>
    <row r="8057" customFormat="1" ht="13.5" x14ac:dyDescent="0.3"/>
    <row r="8058" customFormat="1" ht="13.5" x14ac:dyDescent="0.3"/>
    <row r="8059" customFormat="1" ht="13.5" x14ac:dyDescent="0.3"/>
    <row r="8060" customFormat="1" ht="13.5" x14ac:dyDescent="0.3"/>
    <row r="8061" customFormat="1" ht="13.5" x14ac:dyDescent="0.3"/>
    <row r="8062" customFormat="1" ht="13.5" x14ac:dyDescent="0.3"/>
    <row r="8063" customFormat="1" ht="13.5" x14ac:dyDescent="0.3"/>
    <row r="8064" customFormat="1" ht="13.5" x14ac:dyDescent="0.3"/>
    <row r="8065" customFormat="1" ht="13.5" x14ac:dyDescent="0.3"/>
    <row r="8066" customFormat="1" ht="13.5" x14ac:dyDescent="0.3"/>
    <row r="8067" customFormat="1" ht="13.5" x14ac:dyDescent="0.3"/>
    <row r="8068" customFormat="1" ht="13.5" x14ac:dyDescent="0.3"/>
    <row r="8069" customFormat="1" ht="13.5" x14ac:dyDescent="0.3"/>
    <row r="8070" customFormat="1" ht="13.5" x14ac:dyDescent="0.3"/>
    <row r="8071" customFormat="1" ht="13.5" x14ac:dyDescent="0.3"/>
    <row r="8072" customFormat="1" ht="13.5" x14ac:dyDescent="0.3"/>
    <row r="8073" customFormat="1" ht="13.5" x14ac:dyDescent="0.3"/>
    <row r="8074" customFormat="1" ht="13.5" x14ac:dyDescent="0.3"/>
    <row r="8075" customFormat="1" ht="13.5" x14ac:dyDescent="0.3"/>
    <row r="8076" customFormat="1" ht="13.5" x14ac:dyDescent="0.3"/>
    <row r="8077" customFormat="1" ht="13.5" x14ac:dyDescent="0.3"/>
    <row r="8078" customFormat="1" ht="13.5" x14ac:dyDescent="0.3"/>
    <row r="8079" customFormat="1" ht="13.5" x14ac:dyDescent="0.3"/>
    <row r="8080" customFormat="1" ht="13.5" x14ac:dyDescent="0.3"/>
    <row r="8081" customFormat="1" ht="13.5" x14ac:dyDescent="0.3"/>
    <row r="8082" customFormat="1" ht="13.5" x14ac:dyDescent="0.3"/>
    <row r="8083" customFormat="1" ht="13.5" x14ac:dyDescent="0.3"/>
    <row r="8084" customFormat="1" ht="13.5" x14ac:dyDescent="0.3"/>
    <row r="8085" customFormat="1" ht="13.5" x14ac:dyDescent="0.3"/>
    <row r="8086" customFormat="1" ht="13.5" x14ac:dyDescent="0.3"/>
    <row r="8087" customFormat="1" ht="13.5" x14ac:dyDescent="0.3"/>
    <row r="8088" customFormat="1" ht="13.5" x14ac:dyDescent="0.3"/>
    <row r="8089" customFormat="1" ht="13.5" x14ac:dyDescent="0.3"/>
    <row r="8090" customFormat="1" ht="13.5" x14ac:dyDescent="0.3"/>
    <row r="8091" customFormat="1" ht="13.5" x14ac:dyDescent="0.3"/>
    <row r="8092" customFormat="1" ht="13.5" x14ac:dyDescent="0.3"/>
    <row r="8093" customFormat="1" ht="13.5" x14ac:dyDescent="0.3"/>
    <row r="8094" customFormat="1" ht="13.5" x14ac:dyDescent="0.3"/>
    <row r="8095" customFormat="1" ht="13.5" x14ac:dyDescent="0.3"/>
    <row r="8096" customFormat="1" ht="13.5" x14ac:dyDescent="0.3"/>
    <row r="8097" customFormat="1" ht="13.5" x14ac:dyDescent="0.3"/>
    <row r="8098" customFormat="1" ht="13.5" x14ac:dyDescent="0.3"/>
    <row r="8099" customFormat="1" ht="13.5" x14ac:dyDescent="0.3"/>
    <row r="8100" customFormat="1" ht="13.5" x14ac:dyDescent="0.3"/>
    <row r="8101" customFormat="1" ht="13.5" x14ac:dyDescent="0.3"/>
    <row r="8102" customFormat="1" ht="13.5" x14ac:dyDescent="0.3"/>
    <row r="8103" customFormat="1" ht="13.5" x14ac:dyDescent="0.3"/>
    <row r="8104" customFormat="1" ht="13.5" x14ac:dyDescent="0.3"/>
    <row r="8105" customFormat="1" ht="13.5" x14ac:dyDescent="0.3"/>
    <row r="8106" customFormat="1" ht="13.5" x14ac:dyDescent="0.3"/>
    <row r="8107" customFormat="1" ht="13.5" x14ac:dyDescent="0.3"/>
    <row r="8108" customFormat="1" ht="13.5" x14ac:dyDescent="0.3"/>
    <row r="8109" customFormat="1" ht="13.5" x14ac:dyDescent="0.3"/>
    <row r="8110" customFormat="1" ht="13.5" x14ac:dyDescent="0.3"/>
    <row r="8111" customFormat="1" ht="13.5" x14ac:dyDescent="0.3"/>
    <row r="8112" customFormat="1" ht="13.5" x14ac:dyDescent="0.3"/>
    <row r="8113" customFormat="1" ht="13.5" x14ac:dyDescent="0.3"/>
    <row r="8114" customFormat="1" ht="13.5" x14ac:dyDescent="0.3"/>
    <row r="8115" customFormat="1" ht="13.5" x14ac:dyDescent="0.3"/>
    <row r="8116" customFormat="1" ht="13.5" x14ac:dyDescent="0.3"/>
    <row r="8117" customFormat="1" ht="13.5" x14ac:dyDescent="0.3"/>
    <row r="8118" customFormat="1" ht="13.5" x14ac:dyDescent="0.3"/>
    <row r="8119" customFormat="1" ht="13.5" x14ac:dyDescent="0.3"/>
    <row r="8120" customFormat="1" ht="13.5" x14ac:dyDescent="0.3"/>
    <row r="8121" customFormat="1" ht="13.5" x14ac:dyDescent="0.3"/>
    <row r="8122" customFormat="1" ht="13.5" x14ac:dyDescent="0.3"/>
    <row r="8123" customFormat="1" ht="13.5" x14ac:dyDescent="0.3"/>
    <row r="8124" customFormat="1" ht="13.5" x14ac:dyDescent="0.3"/>
    <row r="8125" customFormat="1" ht="13.5" x14ac:dyDescent="0.3"/>
    <row r="8126" customFormat="1" ht="13.5" x14ac:dyDescent="0.3"/>
    <row r="8127" customFormat="1" ht="13.5" x14ac:dyDescent="0.3"/>
    <row r="8128" customFormat="1" ht="13.5" x14ac:dyDescent="0.3"/>
    <row r="8129" customFormat="1" ht="13.5" x14ac:dyDescent="0.3"/>
    <row r="8130" customFormat="1" ht="13.5" x14ac:dyDescent="0.3"/>
    <row r="8131" customFormat="1" ht="13.5" x14ac:dyDescent="0.3"/>
    <row r="8132" customFormat="1" ht="13.5" x14ac:dyDescent="0.3"/>
    <row r="8133" customFormat="1" ht="13.5" x14ac:dyDescent="0.3"/>
    <row r="8134" customFormat="1" ht="13.5" x14ac:dyDescent="0.3"/>
    <row r="8135" customFormat="1" ht="13.5" x14ac:dyDescent="0.3"/>
    <row r="8136" customFormat="1" ht="13.5" x14ac:dyDescent="0.3"/>
    <row r="8137" customFormat="1" ht="13.5" x14ac:dyDescent="0.3"/>
    <row r="8138" customFormat="1" ht="13.5" x14ac:dyDescent="0.3"/>
    <row r="8139" customFormat="1" ht="13.5" x14ac:dyDescent="0.3"/>
    <row r="8140" customFormat="1" ht="13.5" x14ac:dyDescent="0.3"/>
    <row r="8141" customFormat="1" ht="13.5" x14ac:dyDescent="0.3"/>
    <row r="8142" customFormat="1" ht="13.5" x14ac:dyDescent="0.3"/>
    <row r="8143" customFormat="1" ht="13.5" x14ac:dyDescent="0.3"/>
    <row r="8144" customFormat="1" ht="13.5" x14ac:dyDescent="0.3"/>
    <row r="8145" customFormat="1" ht="13.5" x14ac:dyDescent="0.3"/>
    <row r="8146" customFormat="1" ht="13.5" x14ac:dyDescent="0.3"/>
    <row r="8147" customFormat="1" ht="13.5" x14ac:dyDescent="0.3"/>
    <row r="8148" customFormat="1" ht="13.5" x14ac:dyDescent="0.3"/>
    <row r="8149" customFormat="1" ht="13.5" x14ac:dyDescent="0.3"/>
    <row r="8150" customFormat="1" ht="13.5" x14ac:dyDescent="0.3"/>
    <row r="8151" customFormat="1" ht="13.5" x14ac:dyDescent="0.3"/>
    <row r="8152" customFormat="1" ht="13.5" x14ac:dyDescent="0.3"/>
    <row r="8153" customFormat="1" ht="13.5" x14ac:dyDescent="0.3"/>
    <row r="8154" customFormat="1" ht="13.5" x14ac:dyDescent="0.3"/>
    <row r="8155" customFormat="1" ht="13.5" x14ac:dyDescent="0.3"/>
    <row r="8156" customFormat="1" ht="13.5" x14ac:dyDescent="0.3"/>
    <row r="8157" customFormat="1" ht="13.5" x14ac:dyDescent="0.3"/>
    <row r="8158" customFormat="1" ht="13.5" x14ac:dyDescent="0.3"/>
    <row r="8159" customFormat="1" ht="13.5" x14ac:dyDescent="0.3"/>
    <row r="8160" customFormat="1" ht="13.5" x14ac:dyDescent="0.3"/>
    <row r="8161" customFormat="1" ht="13.5" x14ac:dyDescent="0.3"/>
    <row r="8162" customFormat="1" ht="13.5" x14ac:dyDescent="0.3"/>
    <row r="8163" customFormat="1" ht="13.5" x14ac:dyDescent="0.3"/>
    <row r="8164" customFormat="1" ht="13.5" x14ac:dyDescent="0.3"/>
    <row r="8165" customFormat="1" ht="13.5" x14ac:dyDescent="0.3"/>
    <row r="8166" customFormat="1" ht="13.5" x14ac:dyDescent="0.3"/>
    <row r="8167" customFormat="1" ht="13.5" x14ac:dyDescent="0.3"/>
    <row r="8168" customFormat="1" ht="13.5" x14ac:dyDescent="0.3"/>
    <row r="8169" customFormat="1" ht="13.5" x14ac:dyDescent="0.3"/>
    <row r="8170" customFormat="1" ht="13.5" x14ac:dyDescent="0.3"/>
    <row r="8171" customFormat="1" ht="13.5" x14ac:dyDescent="0.3"/>
    <row r="8172" customFormat="1" ht="13.5" x14ac:dyDescent="0.3"/>
    <row r="8173" customFormat="1" ht="13.5" x14ac:dyDescent="0.3"/>
    <row r="8174" customFormat="1" ht="13.5" x14ac:dyDescent="0.3"/>
    <row r="8175" customFormat="1" ht="13.5" x14ac:dyDescent="0.3"/>
    <row r="8176" customFormat="1" ht="13.5" x14ac:dyDescent="0.3"/>
    <row r="8177" customFormat="1" ht="13.5" x14ac:dyDescent="0.3"/>
    <row r="8178" customFormat="1" ht="13.5" x14ac:dyDescent="0.3"/>
    <row r="8179" customFormat="1" ht="13.5" x14ac:dyDescent="0.3"/>
    <row r="8180" customFormat="1" ht="13.5" x14ac:dyDescent="0.3"/>
    <row r="8181" customFormat="1" ht="13.5" x14ac:dyDescent="0.3"/>
    <row r="8182" customFormat="1" ht="13.5" x14ac:dyDescent="0.3"/>
    <row r="8183" customFormat="1" ht="13.5" x14ac:dyDescent="0.3"/>
    <row r="8184" customFormat="1" ht="13.5" x14ac:dyDescent="0.3"/>
    <row r="8185" customFormat="1" ht="13.5" x14ac:dyDescent="0.3"/>
    <row r="8186" customFormat="1" ht="13.5" x14ac:dyDescent="0.3"/>
    <row r="8187" customFormat="1" ht="13.5" x14ac:dyDescent="0.3"/>
    <row r="8188" customFormat="1" ht="13.5" x14ac:dyDescent="0.3"/>
    <row r="8189" customFormat="1" ht="13.5" x14ac:dyDescent="0.3"/>
    <row r="8190" customFormat="1" ht="13.5" x14ac:dyDescent="0.3"/>
    <row r="8191" customFormat="1" ht="13.5" x14ac:dyDescent="0.3"/>
    <row r="8192" customFormat="1" ht="13.5" x14ac:dyDescent="0.3"/>
    <row r="8193" customFormat="1" ht="13.5" x14ac:dyDescent="0.3"/>
    <row r="8194" customFormat="1" ht="13.5" x14ac:dyDescent="0.3"/>
    <row r="8195" customFormat="1" ht="13.5" x14ac:dyDescent="0.3"/>
    <row r="8196" customFormat="1" ht="13.5" x14ac:dyDescent="0.3"/>
    <row r="8197" customFormat="1" ht="13.5" x14ac:dyDescent="0.3"/>
    <row r="8198" customFormat="1" ht="13.5" x14ac:dyDescent="0.3"/>
    <row r="8199" customFormat="1" ht="13.5" x14ac:dyDescent="0.3"/>
    <row r="8200" customFormat="1" ht="13.5" x14ac:dyDescent="0.3"/>
    <row r="8201" customFormat="1" ht="13.5" x14ac:dyDescent="0.3"/>
    <row r="8202" customFormat="1" ht="13.5" x14ac:dyDescent="0.3"/>
    <row r="8203" customFormat="1" ht="13.5" x14ac:dyDescent="0.3"/>
    <row r="8204" customFormat="1" ht="13.5" x14ac:dyDescent="0.3"/>
    <row r="8205" customFormat="1" ht="13.5" x14ac:dyDescent="0.3"/>
    <row r="8206" customFormat="1" ht="13.5" x14ac:dyDescent="0.3"/>
    <row r="8207" customFormat="1" ht="13.5" x14ac:dyDescent="0.3"/>
    <row r="8208" customFormat="1" ht="13.5" x14ac:dyDescent="0.3"/>
    <row r="8209" customFormat="1" ht="13.5" x14ac:dyDescent="0.3"/>
    <row r="8210" customFormat="1" ht="13.5" x14ac:dyDescent="0.3"/>
    <row r="8211" customFormat="1" ht="13.5" x14ac:dyDescent="0.3"/>
    <row r="8212" customFormat="1" ht="13.5" x14ac:dyDescent="0.3"/>
    <row r="8213" customFormat="1" ht="13.5" x14ac:dyDescent="0.3"/>
    <row r="8214" customFormat="1" ht="13.5" x14ac:dyDescent="0.3"/>
    <row r="8215" customFormat="1" ht="13.5" x14ac:dyDescent="0.3"/>
    <row r="8216" customFormat="1" ht="13.5" x14ac:dyDescent="0.3"/>
    <row r="8217" customFormat="1" ht="13.5" x14ac:dyDescent="0.3"/>
    <row r="8218" customFormat="1" ht="13.5" x14ac:dyDescent="0.3"/>
    <row r="8219" customFormat="1" ht="13.5" x14ac:dyDescent="0.3"/>
    <row r="8220" customFormat="1" ht="13.5" x14ac:dyDescent="0.3"/>
    <row r="8221" customFormat="1" ht="13.5" x14ac:dyDescent="0.3"/>
    <row r="8222" customFormat="1" ht="13.5" x14ac:dyDescent="0.3"/>
    <row r="8223" customFormat="1" ht="13.5" x14ac:dyDescent="0.3"/>
    <row r="8224" customFormat="1" ht="13.5" x14ac:dyDescent="0.3"/>
    <row r="8225" customFormat="1" ht="13.5" x14ac:dyDescent="0.3"/>
    <row r="8226" customFormat="1" ht="13.5" x14ac:dyDescent="0.3"/>
    <row r="8227" customFormat="1" ht="13.5" x14ac:dyDescent="0.3"/>
    <row r="8228" customFormat="1" ht="13.5" x14ac:dyDescent="0.3"/>
    <row r="8229" customFormat="1" ht="13.5" x14ac:dyDescent="0.3"/>
    <row r="8230" customFormat="1" ht="13.5" x14ac:dyDescent="0.3"/>
    <row r="8231" customFormat="1" ht="13.5" x14ac:dyDescent="0.3"/>
    <row r="8232" customFormat="1" ht="13.5" x14ac:dyDescent="0.3"/>
    <row r="8233" customFormat="1" ht="13.5" x14ac:dyDescent="0.3"/>
    <row r="8234" customFormat="1" ht="13.5" x14ac:dyDescent="0.3"/>
    <row r="8235" customFormat="1" ht="13.5" x14ac:dyDescent="0.3"/>
    <row r="8236" customFormat="1" ht="13.5" x14ac:dyDescent="0.3"/>
    <row r="8237" customFormat="1" ht="13.5" x14ac:dyDescent="0.3"/>
    <row r="8238" customFormat="1" ht="13.5" x14ac:dyDescent="0.3"/>
    <row r="8239" customFormat="1" ht="13.5" x14ac:dyDescent="0.3"/>
    <row r="8240" customFormat="1" ht="13.5" x14ac:dyDescent="0.3"/>
    <row r="8241" customFormat="1" ht="13.5" x14ac:dyDescent="0.3"/>
    <row r="8242" customFormat="1" ht="13.5" x14ac:dyDescent="0.3"/>
    <row r="8243" customFormat="1" ht="13.5" x14ac:dyDescent="0.3"/>
    <row r="8244" customFormat="1" ht="13.5" x14ac:dyDescent="0.3"/>
    <row r="8245" customFormat="1" ht="13.5" x14ac:dyDescent="0.3"/>
    <row r="8246" customFormat="1" ht="13.5" x14ac:dyDescent="0.3"/>
    <row r="8247" customFormat="1" ht="13.5" x14ac:dyDescent="0.3"/>
    <row r="8248" customFormat="1" ht="13.5" x14ac:dyDescent="0.3"/>
    <row r="8249" customFormat="1" ht="13.5" x14ac:dyDescent="0.3"/>
    <row r="8250" customFormat="1" ht="13.5" x14ac:dyDescent="0.3"/>
    <row r="8251" customFormat="1" ht="13.5" x14ac:dyDescent="0.3"/>
    <row r="8252" customFormat="1" ht="13.5" x14ac:dyDescent="0.3"/>
    <row r="8253" customFormat="1" ht="13.5" x14ac:dyDescent="0.3"/>
    <row r="8254" customFormat="1" ht="13.5" x14ac:dyDescent="0.3"/>
    <row r="8255" customFormat="1" ht="13.5" x14ac:dyDescent="0.3"/>
    <row r="8256" customFormat="1" ht="13.5" x14ac:dyDescent="0.3"/>
    <row r="8257" customFormat="1" ht="13.5" x14ac:dyDescent="0.3"/>
    <row r="8258" customFormat="1" ht="13.5" x14ac:dyDescent="0.3"/>
    <row r="8259" customFormat="1" ht="13.5" x14ac:dyDescent="0.3"/>
    <row r="8260" customFormat="1" ht="13.5" x14ac:dyDescent="0.3"/>
    <row r="8261" customFormat="1" ht="13.5" x14ac:dyDescent="0.3"/>
    <row r="8262" customFormat="1" ht="13.5" x14ac:dyDescent="0.3"/>
    <row r="8263" customFormat="1" ht="13.5" x14ac:dyDescent="0.3"/>
    <row r="8264" customFormat="1" ht="13.5" x14ac:dyDescent="0.3"/>
    <row r="8265" customFormat="1" ht="13.5" x14ac:dyDescent="0.3"/>
    <row r="8266" customFormat="1" ht="13.5" x14ac:dyDescent="0.3"/>
    <row r="8267" customFormat="1" ht="13.5" x14ac:dyDescent="0.3"/>
    <row r="8268" customFormat="1" ht="13.5" x14ac:dyDescent="0.3"/>
    <row r="8269" customFormat="1" ht="13.5" x14ac:dyDescent="0.3"/>
    <row r="8270" customFormat="1" ht="13.5" x14ac:dyDescent="0.3"/>
    <row r="8271" customFormat="1" ht="13.5" x14ac:dyDescent="0.3"/>
    <row r="8272" customFormat="1" ht="13.5" x14ac:dyDescent="0.3"/>
    <row r="8273" customFormat="1" ht="13.5" x14ac:dyDescent="0.3"/>
    <row r="8274" customFormat="1" ht="13.5" x14ac:dyDescent="0.3"/>
    <row r="8275" customFormat="1" ht="13.5" x14ac:dyDescent="0.3"/>
    <row r="8276" customFormat="1" ht="13.5" x14ac:dyDescent="0.3"/>
    <row r="8277" customFormat="1" ht="13.5" x14ac:dyDescent="0.3"/>
    <row r="8278" customFormat="1" ht="13.5" x14ac:dyDescent="0.3"/>
    <row r="8279" customFormat="1" ht="13.5" x14ac:dyDescent="0.3"/>
    <row r="8280" customFormat="1" ht="13.5" x14ac:dyDescent="0.3"/>
    <row r="8281" customFormat="1" ht="13.5" x14ac:dyDescent="0.3"/>
    <row r="8282" customFormat="1" ht="13.5" x14ac:dyDescent="0.3"/>
    <row r="8283" customFormat="1" ht="13.5" x14ac:dyDescent="0.3"/>
    <row r="8284" customFormat="1" ht="13.5" x14ac:dyDescent="0.3"/>
    <row r="8285" customFormat="1" ht="13.5" x14ac:dyDescent="0.3"/>
    <row r="8286" customFormat="1" ht="13.5" x14ac:dyDescent="0.3"/>
    <row r="8287" customFormat="1" ht="13.5" x14ac:dyDescent="0.3"/>
    <row r="8288" customFormat="1" ht="13.5" x14ac:dyDescent="0.3"/>
    <row r="8289" customFormat="1" ht="13.5" x14ac:dyDescent="0.3"/>
    <row r="8290" customFormat="1" ht="13.5" x14ac:dyDescent="0.3"/>
    <row r="8291" customFormat="1" ht="13.5" x14ac:dyDescent="0.3"/>
    <row r="8292" customFormat="1" ht="13.5" x14ac:dyDescent="0.3"/>
    <row r="8293" customFormat="1" ht="13.5" x14ac:dyDescent="0.3"/>
    <row r="8294" customFormat="1" ht="13.5" x14ac:dyDescent="0.3"/>
    <row r="8295" customFormat="1" ht="13.5" x14ac:dyDescent="0.3"/>
    <row r="8296" customFormat="1" ht="13.5" x14ac:dyDescent="0.3"/>
    <row r="8297" customFormat="1" ht="13.5" x14ac:dyDescent="0.3"/>
    <row r="8298" customFormat="1" ht="13.5" x14ac:dyDescent="0.3"/>
    <row r="8299" customFormat="1" ht="13.5" x14ac:dyDescent="0.3"/>
    <row r="8300" customFormat="1" ht="13.5" x14ac:dyDescent="0.3"/>
    <row r="8301" customFormat="1" ht="13.5" x14ac:dyDescent="0.3"/>
    <row r="8302" customFormat="1" ht="13.5" x14ac:dyDescent="0.3"/>
    <row r="8303" customFormat="1" ht="13.5" x14ac:dyDescent="0.3"/>
    <row r="8304" customFormat="1" ht="13.5" x14ac:dyDescent="0.3"/>
    <row r="8305" customFormat="1" ht="13.5" x14ac:dyDescent="0.3"/>
    <row r="8306" customFormat="1" ht="13.5" x14ac:dyDescent="0.3"/>
    <row r="8307" customFormat="1" ht="13.5" x14ac:dyDescent="0.3"/>
    <row r="8308" customFormat="1" ht="13.5" x14ac:dyDescent="0.3"/>
    <row r="8309" customFormat="1" ht="13.5" x14ac:dyDescent="0.3"/>
    <row r="8310" customFormat="1" ht="13.5" x14ac:dyDescent="0.3"/>
    <row r="8311" customFormat="1" ht="13.5" x14ac:dyDescent="0.3"/>
    <row r="8312" customFormat="1" ht="13.5" x14ac:dyDescent="0.3"/>
    <row r="8313" customFormat="1" ht="13.5" x14ac:dyDescent="0.3"/>
    <row r="8314" customFormat="1" ht="13.5" x14ac:dyDescent="0.3"/>
    <row r="8315" customFormat="1" ht="13.5" x14ac:dyDescent="0.3"/>
    <row r="8316" customFormat="1" ht="13.5" x14ac:dyDescent="0.3"/>
    <row r="8317" customFormat="1" ht="13.5" x14ac:dyDescent="0.3"/>
    <row r="8318" customFormat="1" ht="13.5" x14ac:dyDescent="0.3"/>
    <row r="8319" customFormat="1" ht="13.5" x14ac:dyDescent="0.3"/>
    <row r="8320" customFormat="1" ht="13.5" x14ac:dyDescent="0.3"/>
    <row r="8321" customFormat="1" ht="13.5" x14ac:dyDescent="0.3"/>
    <row r="8322" customFormat="1" ht="13.5" x14ac:dyDescent="0.3"/>
    <row r="8323" customFormat="1" ht="13.5" x14ac:dyDescent="0.3"/>
    <row r="8324" customFormat="1" ht="13.5" x14ac:dyDescent="0.3"/>
    <row r="8325" customFormat="1" ht="13.5" x14ac:dyDescent="0.3"/>
    <row r="8326" customFormat="1" ht="13.5" x14ac:dyDescent="0.3"/>
    <row r="8327" customFormat="1" ht="13.5" x14ac:dyDescent="0.3"/>
    <row r="8328" customFormat="1" ht="13.5" x14ac:dyDescent="0.3"/>
    <row r="8329" customFormat="1" ht="13.5" x14ac:dyDescent="0.3"/>
    <row r="8330" customFormat="1" ht="13.5" x14ac:dyDescent="0.3"/>
    <row r="8331" customFormat="1" ht="13.5" x14ac:dyDescent="0.3"/>
    <row r="8332" customFormat="1" ht="13.5" x14ac:dyDescent="0.3"/>
    <row r="8333" customFormat="1" ht="13.5" x14ac:dyDescent="0.3"/>
    <row r="8334" customFormat="1" ht="13.5" x14ac:dyDescent="0.3"/>
    <row r="8335" customFormat="1" ht="13.5" x14ac:dyDescent="0.3"/>
    <row r="8336" customFormat="1" ht="13.5" x14ac:dyDescent="0.3"/>
    <row r="8337" customFormat="1" ht="13.5" x14ac:dyDescent="0.3"/>
    <row r="8338" customFormat="1" ht="13.5" x14ac:dyDescent="0.3"/>
    <row r="8339" customFormat="1" ht="13.5" x14ac:dyDescent="0.3"/>
    <row r="8340" customFormat="1" ht="13.5" x14ac:dyDescent="0.3"/>
    <row r="8341" customFormat="1" ht="13.5" x14ac:dyDescent="0.3"/>
    <row r="8342" customFormat="1" ht="13.5" x14ac:dyDescent="0.3"/>
    <row r="8343" customFormat="1" ht="13.5" x14ac:dyDescent="0.3"/>
    <row r="8344" customFormat="1" ht="13.5" x14ac:dyDescent="0.3"/>
    <row r="8345" customFormat="1" ht="13.5" x14ac:dyDescent="0.3"/>
    <row r="8346" customFormat="1" ht="13.5" x14ac:dyDescent="0.3"/>
    <row r="8347" customFormat="1" ht="13.5" x14ac:dyDescent="0.3"/>
    <row r="8348" customFormat="1" ht="13.5" x14ac:dyDescent="0.3"/>
    <row r="8349" customFormat="1" ht="13.5" x14ac:dyDescent="0.3"/>
    <row r="8350" customFormat="1" ht="13.5" x14ac:dyDescent="0.3"/>
    <row r="8351" customFormat="1" ht="13.5" x14ac:dyDescent="0.3"/>
    <row r="8352" customFormat="1" ht="13.5" x14ac:dyDescent="0.3"/>
    <row r="8353" customFormat="1" ht="13.5" x14ac:dyDescent="0.3"/>
    <row r="8354" customFormat="1" ht="13.5" x14ac:dyDescent="0.3"/>
    <row r="8355" customFormat="1" ht="13.5" x14ac:dyDescent="0.3"/>
    <row r="8356" customFormat="1" ht="13.5" x14ac:dyDescent="0.3"/>
    <row r="8357" customFormat="1" ht="13.5" x14ac:dyDescent="0.3"/>
    <row r="8358" customFormat="1" ht="13.5" x14ac:dyDescent="0.3"/>
    <row r="8359" customFormat="1" ht="13.5" x14ac:dyDescent="0.3"/>
    <row r="8360" customFormat="1" ht="13.5" x14ac:dyDescent="0.3"/>
    <row r="8361" customFormat="1" ht="13.5" x14ac:dyDescent="0.3"/>
    <row r="8362" customFormat="1" ht="13.5" x14ac:dyDescent="0.3"/>
    <row r="8363" customFormat="1" ht="13.5" x14ac:dyDescent="0.3"/>
    <row r="8364" customFormat="1" ht="13.5" x14ac:dyDescent="0.3"/>
    <row r="8365" customFormat="1" ht="13.5" x14ac:dyDescent="0.3"/>
    <row r="8366" customFormat="1" ht="13.5" x14ac:dyDescent="0.3"/>
    <row r="8367" customFormat="1" ht="13.5" x14ac:dyDescent="0.3"/>
    <row r="8368" customFormat="1" ht="13.5" x14ac:dyDescent="0.3"/>
    <row r="8369" customFormat="1" ht="13.5" x14ac:dyDescent="0.3"/>
    <row r="8370" customFormat="1" ht="13.5" x14ac:dyDescent="0.3"/>
    <row r="8371" customFormat="1" ht="13.5" x14ac:dyDescent="0.3"/>
    <row r="8372" customFormat="1" ht="13.5" x14ac:dyDescent="0.3"/>
    <row r="8373" customFormat="1" ht="13.5" x14ac:dyDescent="0.3"/>
    <row r="8374" customFormat="1" ht="13.5" x14ac:dyDescent="0.3"/>
    <row r="8375" customFormat="1" ht="13.5" x14ac:dyDescent="0.3"/>
    <row r="8376" customFormat="1" ht="13.5" x14ac:dyDescent="0.3"/>
    <row r="8377" customFormat="1" ht="13.5" x14ac:dyDescent="0.3"/>
    <row r="8378" customFormat="1" ht="13.5" x14ac:dyDescent="0.3"/>
    <row r="8379" customFormat="1" ht="13.5" x14ac:dyDescent="0.3"/>
    <row r="8380" customFormat="1" ht="13.5" x14ac:dyDescent="0.3"/>
    <row r="8381" customFormat="1" ht="13.5" x14ac:dyDescent="0.3"/>
    <row r="8382" customFormat="1" ht="13.5" x14ac:dyDescent="0.3"/>
    <row r="8383" customFormat="1" ht="13.5" x14ac:dyDescent="0.3"/>
    <row r="8384" customFormat="1" ht="13.5" x14ac:dyDescent="0.3"/>
    <row r="8385" customFormat="1" ht="13.5" x14ac:dyDescent="0.3"/>
    <row r="8386" customFormat="1" ht="13.5" x14ac:dyDescent="0.3"/>
    <row r="8387" customFormat="1" ht="13.5" x14ac:dyDescent="0.3"/>
    <row r="8388" customFormat="1" ht="13.5" x14ac:dyDescent="0.3"/>
    <row r="8389" customFormat="1" ht="13.5" x14ac:dyDescent="0.3"/>
    <row r="8390" customFormat="1" ht="13.5" x14ac:dyDescent="0.3"/>
    <row r="8391" customFormat="1" ht="13.5" x14ac:dyDescent="0.3"/>
    <row r="8392" customFormat="1" ht="13.5" x14ac:dyDescent="0.3"/>
    <row r="8393" customFormat="1" ht="13.5" x14ac:dyDescent="0.3"/>
    <row r="8394" customFormat="1" ht="13.5" x14ac:dyDescent="0.3"/>
    <row r="8395" customFormat="1" ht="13.5" x14ac:dyDescent="0.3"/>
    <row r="8396" customFormat="1" ht="13.5" x14ac:dyDescent="0.3"/>
    <row r="8397" customFormat="1" ht="13.5" x14ac:dyDescent="0.3"/>
    <row r="8398" customFormat="1" ht="13.5" x14ac:dyDescent="0.3"/>
    <row r="8399" customFormat="1" ht="13.5" x14ac:dyDescent="0.3"/>
    <row r="8400" customFormat="1" ht="13.5" x14ac:dyDescent="0.3"/>
    <row r="8401" customFormat="1" ht="13.5" x14ac:dyDescent="0.3"/>
    <row r="8402" customFormat="1" ht="13.5" x14ac:dyDescent="0.3"/>
    <row r="8403" customFormat="1" ht="13.5" x14ac:dyDescent="0.3"/>
    <row r="8404" customFormat="1" ht="13.5" x14ac:dyDescent="0.3"/>
    <row r="8405" customFormat="1" ht="13.5" x14ac:dyDescent="0.3"/>
    <row r="8406" customFormat="1" ht="13.5" x14ac:dyDescent="0.3"/>
    <row r="8407" customFormat="1" ht="13.5" x14ac:dyDescent="0.3"/>
    <row r="8408" customFormat="1" ht="13.5" x14ac:dyDescent="0.3"/>
    <row r="8409" customFormat="1" ht="13.5" x14ac:dyDescent="0.3"/>
    <row r="8410" customFormat="1" ht="13.5" x14ac:dyDescent="0.3"/>
    <row r="8411" customFormat="1" ht="13.5" x14ac:dyDescent="0.3"/>
    <row r="8412" customFormat="1" ht="13.5" x14ac:dyDescent="0.3"/>
    <row r="8413" customFormat="1" ht="13.5" x14ac:dyDescent="0.3"/>
    <row r="8414" customFormat="1" ht="13.5" x14ac:dyDescent="0.3"/>
    <row r="8415" customFormat="1" ht="13.5" x14ac:dyDescent="0.3"/>
    <row r="8416" customFormat="1" ht="13.5" x14ac:dyDescent="0.3"/>
    <row r="8417" customFormat="1" ht="13.5" x14ac:dyDescent="0.3"/>
    <row r="8418" customFormat="1" ht="13.5" x14ac:dyDescent="0.3"/>
    <row r="8419" customFormat="1" ht="13.5" x14ac:dyDescent="0.3"/>
    <row r="8420" customFormat="1" ht="13.5" x14ac:dyDescent="0.3"/>
    <row r="8421" customFormat="1" ht="13.5" x14ac:dyDescent="0.3"/>
    <row r="8422" customFormat="1" ht="13.5" x14ac:dyDescent="0.3"/>
    <row r="8423" customFormat="1" ht="13.5" x14ac:dyDescent="0.3"/>
    <row r="8424" customFormat="1" ht="13.5" x14ac:dyDescent="0.3"/>
    <row r="8425" customFormat="1" ht="13.5" x14ac:dyDescent="0.3"/>
    <row r="8426" customFormat="1" ht="13.5" x14ac:dyDescent="0.3"/>
    <row r="8427" customFormat="1" ht="13.5" x14ac:dyDescent="0.3"/>
    <row r="8428" customFormat="1" ht="13.5" x14ac:dyDescent="0.3"/>
    <row r="8429" customFormat="1" ht="13.5" x14ac:dyDescent="0.3"/>
    <row r="8430" customFormat="1" ht="13.5" x14ac:dyDescent="0.3"/>
    <row r="8431" customFormat="1" ht="13.5" x14ac:dyDescent="0.3"/>
    <row r="8432" customFormat="1" ht="13.5" x14ac:dyDescent="0.3"/>
    <row r="8433" customFormat="1" ht="13.5" x14ac:dyDescent="0.3"/>
    <row r="8434" customFormat="1" ht="13.5" x14ac:dyDescent="0.3"/>
    <row r="8435" customFormat="1" ht="13.5" x14ac:dyDescent="0.3"/>
    <row r="8436" customFormat="1" ht="13.5" x14ac:dyDescent="0.3"/>
    <row r="8437" customFormat="1" ht="13.5" x14ac:dyDescent="0.3"/>
    <row r="8438" customFormat="1" ht="13.5" x14ac:dyDescent="0.3"/>
    <row r="8439" customFormat="1" ht="13.5" x14ac:dyDescent="0.3"/>
    <row r="8440" customFormat="1" ht="13.5" x14ac:dyDescent="0.3"/>
    <row r="8441" customFormat="1" ht="13.5" x14ac:dyDescent="0.3"/>
    <row r="8442" customFormat="1" ht="13.5" x14ac:dyDescent="0.3"/>
    <row r="8443" customFormat="1" ht="13.5" x14ac:dyDescent="0.3"/>
    <row r="8444" customFormat="1" ht="13.5" x14ac:dyDescent="0.3"/>
    <row r="8445" customFormat="1" ht="13.5" x14ac:dyDescent="0.3"/>
    <row r="8446" customFormat="1" ht="13.5" x14ac:dyDescent="0.3"/>
    <row r="8447" customFormat="1" ht="13.5" x14ac:dyDescent="0.3"/>
    <row r="8448" customFormat="1" ht="13.5" x14ac:dyDescent="0.3"/>
    <row r="8449" customFormat="1" ht="13.5" x14ac:dyDescent="0.3"/>
    <row r="8450" customFormat="1" ht="13.5" x14ac:dyDescent="0.3"/>
    <row r="8451" customFormat="1" ht="13.5" x14ac:dyDescent="0.3"/>
    <row r="8452" customFormat="1" ht="13.5" x14ac:dyDescent="0.3"/>
    <row r="8453" customFormat="1" ht="13.5" x14ac:dyDescent="0.3"/>
    <row r="8454" customFormat="1" ht="13.5" x14ac:dyDescent="0.3"/>
    <row r="8455" customFormat="1" ht="13.5" x14ac:dyDescent="0.3"/>
    <row r="8456" customFormat="1" ht="13.5" x14ac:dyDescent="0.3"/>
    <row r="8457" customFormat="1" ht="13.5" x14ac:dyDescent="0.3"/>
    <row r="8458" customFormat="1" ht="13.5" x14ac:dyDescent="0.3"/>
    <row r="8459" customFormat="1" ht="13.5" x14ac:dyDescent="0.3"/>
    <row r="8460" customFormat="1" ht="13.5" x14ac:dyDescent="0.3"/>
    <row r="8461" customFormat="1" ht="13.5" x14ac:dyDescent="0.3"/>
    <row r="8462" customFormat="1" ht="13.5" x14ac:dyDescent="0.3"/>
    <row r="8463" customFormat="1" ht="13.5" x14ac:dyDescent="0.3"/>
    <row r="8464" customFormat="1" ht="13.5" x14ac:dyDescent="0.3"/>
    <row r="8465" customFormat="1" ht="13.5" x14ac:dyDescent="0.3"/>
    <row r="8466" customFormat="1" ht="13.5" x14ac:dyDescent="0.3"/>
    <row r="8467" customFormat="1" ht="13.5" x14ac:dyDescent="0.3"/>
    <row r="8468" customFormat="1" ht="13.5" x14ac:dyDescent="0.3"/>
    <row r="8469" customFormat="1" ht="13.5" x14ac:dyDescent="0.3"/>
    <row r="8470" customFormat="1" ht="13.5" x14ac:dyDescent="0.3"/>
    <row r="8471" customFormat="1" ht="13.5" x14ac:dyDescent="0.3"/>
    <row r="8472" customFormat="1" ht="13.5" x14ac:dyDescent="0.3"/>
    <row r="8473" customFormat="1" ht="13.5" x14ac:dyDescent="0.3"/>
    <row r="8474" customFormat="1" ht="13.5" x14ac:dyDescent="0.3"/>
    <row r="8475" customFormat="1" ht="13.5" x14ac:dyDescent="0.3"/>
    <row r="8476" customFormat="1" ht="13.5" x14ac:dyDescent="0.3"/>
    <row r="8477" customFormat="1" ht="13.5" x14ac:dyDescent="0.3"/>
    <row r="8478" customFormat="1" ht="13.5" x14ac:dyDescent="0.3"/>
    <row r="8479" customFormat="1" ht="13.5" x14ac:dyDescent="0.3"/>
    <row r="8480" customFormat="1" ht="13.5" x14ac:dyDescent="0.3"/>
    <row r="8481" customFormat="1" ht="13.5" x14ac:dyDescent="0.3"/>
    <row r="8482" customFormat="1" ht="13.5" x14ac:dyDescent="0.3"/>
    <row r="8483" customFormat="1" ht="13.5" x14ac:dyDescent="0.3"/>
    <row r="8484" customFormat="1" ht="13.5" x14ac:dyDescent="0.3"/>
    <row r="8485" customFormat="1" ht="13.5" x14ac:dyDescent="0.3"/>
    <row r="8486" customFormat="1" ht="13.5" x14ac:dyDescent="0.3"/>
    <row r="8487" customFormat="1" ht="13.5" x14ac:dyDescent="0.3"/>
    <row r="8488" customFormat="1" ht="13.5" x14ac:dyDescent="0.3"/>
    <row r="8489" customFormat="1" ht="13.5" x14ac:dyDescent="0.3"/>
    <row r="8490" customFormat="1" ht="13.5" x14ac:dyDescent="0.3"/>
    <row r="8491" customFormat="1" ht="13.5" x14ac:dyDescent="0.3"/>
    <row r="8492" customFormat="1" ht="13.5" x14ac:dyDescent="0.3"/>
    <row r="8493" customFormat="1" ht="13.5" x14ac:dyDescent="0.3"/>
    <row r="8494" customFormat="1" ht="13.5" x14ac:dyDescent="0.3"/>
    <row r="8495" customFormat="1" ht="13.5" x14ac:dyDescent="0.3"/>
    <row r="8496" customFormat="1" ht="13.5" x14ac:dyDescent="0.3"/>
    <row r="8497" customFormat="1" ht="13.5" x14ac:dyDescent="0.3"/>
    <row r="8498" customFormat="1" ht="13.5" x14ac:dyDescent="0.3"/>
    <row r="8499" customFormat="1" ht="13.5" x14ac:dyDescent="0.3"/>
    <row r="8500" customFormat="1" ht="13.5" x14ac:dyDescent="0.3"/>
    <row r="8501" customFormat="1" ht="13.5" x14ac:dyDescent="0.3"/>
    <row r="8502" customFormat="1" ht="13.5" x14ac:dyDescent="0.3"/>
    <row r="8503" customFormat="1" ht="13.5" x14ac:dyDescent="0.3"/>
    <row r="8504" customFormat="1" ht="13.5" x14ac:dyDescent="0.3"/>
    <row r="8505" customFormat="1" ht="13.5" x14ac:dyDescent="0.3"/>
    <row r="8506" customFormat="1" ht="13.5" x14ac:dyDescent="0.3"/>
    <row r="8507" customFormat="1" ht="13.5" x14ac:dyDescent="0.3"/>
    <row r="8508" customFormat="1" ht="13.5" x14ac:dyDescent="0.3"/>
    <row r="8509" customFormat="1" ht="13.5" x14ac:dyDescent="0.3"/>
    <row r="8510" customFormat="1" ht="13.5" x14ac:dyDescent="0.3"/>
    <row r="8511" customFormat="1" ht="13.5" x14ac:dyDescent="0.3"/>
    <row r="8512" customFormat="1" ht="13.5" x14ac:dyDescent="0.3"/>
    <row r="8513" customFormat="1" ht="13.5" x14ac:dyDescent="0.3"/>
    <row r="8514" customFormat="1" ht="13.5" x14ac:dyDescent="0.3"/>
    <row r="8515" customFormat="1" ht="13.5" x14ac:dyDescent="0.3"/>
    <row r="8516" customFormat="1" ht="13.5" x14ac:dyDescent="0.3"/>
    <row r="8517" customFormat="1" ht="13.5" x14ac:dyDescent="0.3"/>
    <row r="8518" customFormat="1" ht="13.5" x14ac:dyDescent="0.3"/>
    <row r="8519" customFormat="1" ht="13.5" x14ac:dyDescent="0.3"/>
    <row r="8520" customFormat="1" ht="13.5" x14ac:dyDescent="0.3"/>
    <row r="8521" customFormat="1" ht="13.5" x14ac:dyDescent="0.3"/>
    <row r="8522" customFormat="1" ht="13.5" x14ac:dyDescent="0.3"/>
    <row r="8523" customFormat="1" ht="13.5" x14ac:dyDescent="0.3"/>
    <row r="8524" customFormat="1" ht="13.5" x14ac:dyDescent="0.3"/>
    <row r="8525" customFormat="1" ht="13.5" x14ac:dyDescent="0.3"/>
    <row r="8526" customFormat="1" ht="13.5" x14ac:dyDescent="0.3"/>
    <row r="8527" customFormat="1" ht="13.5" x14ac:dyDescent="0.3"/>
    <row r="8528" customFormat="1" ht="13.5" x14ac:dyDescent="0.3"/>
    <row r="8529" customFormat="1" ht="13.5" x14ac:dyDescent="0.3"/>
    <row r="8530" customFormat="1" ht="13.5" x14ac:dyDescent="0.3"/>
    <row r="8531" customFormat="1" ht="13.5" x14ac:dyDescent="0.3"/>
    <row r="8532" customFormat="1" ht="13.5" x14ac:dyDescent="0.3"/>
    <row r="8533" customFormat="1" ht="13.5" x14ac:dyDescent="0.3"/>
    <row r="8534" customFormat="1" ht="13.5" x14ac:dyDescent="0.3"/>
    <row r="8535" customFormat="1" ht="13.5" x14ac:dyDescent="0.3"/>
    <row r="8536" customFormat="1" ht="13.5" x14ac:dyDescent="0.3"/>
    <row r="8537" customFormat="1" ht="13.5" x14ac:dyDescent="0.3"/>
    <row r="8538" customFormat="1" ht="13.5" x14ac:dyDescent="0.3"/>
    <row r="8539" customFormat="1" ht="13.5" x14ac:dyDescent="0.3"/>
    <row r="8540" customFormat="1" ht="13.5" x14ac:dyDescent="0.3"/>
    <row r="8541" customFormat="1" ht="13.5" x14ac:dyDescent="0.3"/>
    <row r="8542" customFormat="1" ht="13.5" x14ac:dyDescent="0.3"/>
    <row r="8543" customFormat="1" ht="13.5" x14ac:dyDescent="0.3"/>
    <row r="8544" customFormat="1" ht="13.5" x14ac:dyDescent="0.3"/>
    <row r="8545" customFormat="1" ht="13.5" x14ac:dyDescent="0.3"/>
    <row r="8546" customFormat="1" ht="13.5" x14ac:dyDescent="0.3"/>
    <row r="8547" customFormat="1" ht="13.5" x14ac:dyDescent="0.3"/>
    <row r="8548" customFormat="1" ht="13.5" x14ac:dyDescent="0.3"/>
    <row r="8549" customFormat="1" ht="13.5" x14ac:dyDescent="0.3"/>
    <row r="8550" customFormat="1" ht="13.5" x14ac:dyDescent="0.3"/>
    <row r="8551" customFormat="1" ht="13.5" x14ac:dyDescent="0.3"/>
    <row r="8552" customFormat="1" ht="13.5" x14ac:dyDescent="0.3"/>
    <row r="8553" customFormat="1" ht="13.5" x14ac:dyDescent="0.3"/>
    <row r="8554" customFormat="1" ht="13.5" x14ac:dyDescent="0.3"/>
    <row r="8555" customFormat="1" ht="13.5" x14ac:dyDescent="0.3"/>
    <row r="8556" customFormat="1" ht="13.5" x14ac:dyDescent="0.3"/>
    <row r="8557" customFormat="1" ht="13.5" x14ac:dyDescent="0.3"/>
    <row r="8558" customFormat="1" ht="13.5" x14ac:dyDescent="0.3"/>
    <row r="8559" customFormat="1" ht="13.5" x14ac:dyDescent="0.3"/>
    <row r="8560" customFormat="1" ht="13.5" x14ac:dyDescent="0.3"/>
    <row r="8561" customFormat="1" ht="13.5" x14ac:dyDescent="0.3"/>
    <row r="8562" customFormat="1" ht="13.5" x14ac:dyDescent="0.3"/>
    <row r="8563" customFormat="1" ht="13.5" x14ac:dyDescent="0.3"/>
    <row r="8564" customFormat="1" ht="13.5" x14ac:dyDescent="0.3"/>
    <row r="8565" customFormat="1" ht="13.5" x14ac:dyDescent="0.3"/>
    <row r="8566" customFormat="1" ht="13.5" x14ac:dyDescent="0.3"/>
    <row r="8567" customFormat="1" ht="13.5" x14ac:dyDescent="0.3"/>
    <row r="8568" customFormat="1" ht="13.5" x14ac:dyDescent="0.3"/>
    <row r="8569" customFormat="1" ht="13.5" x14ac:dyDescent="0.3"/>
    <row r="8570" customFormat="1" ht="13.5" x14ac:dyDescent="0.3"/>
    <row r="8571" customFormat="1" ht="13.5" x14ac:dyDescent="0.3"/>
    <row r="8572" customFormat="1" ht="13.5" x14ac:dyDescent="0.3"/>
    <row r="8573" customFormat="1" ht="13.5" x14ac:dyDescent="0.3"/>
    <row r="8574" customFormat="1" ht="13.5" x14ac:dyDescent="0.3"/>
    <row r="8575" customFormat="1" ht="13.5" x14ac:dyDescent="0.3"/>
    <row r="8576" customFormat="1" ht="13.5" x14ac:dyDescent="0.3"/>
    <row r="8577" customFormat="1" ht="13.5" x14ac:dyDescent="0.3"/>
    <row r="8578" customFormat="1" ht="13.5" x14ac:dyDescent="0.3"/>
    <row r="8579" customFormat="1" ht="13.5" x14ac:dyDescent="0.3"/>
    <row r="8580" customFormat="1" ht="13.5" x14ac:dyDescent="0.3"/>
    <row r="8581" customFormat="1" ht="13.5" x14ac:dyDescent="0.3"/>
    <row r="8582" customFormat="1" ht="13.5" x14ac:dyDescent="0.3"/>
    <row r="8583" customFormat="1" ht="13.5" x14ac:dyDescent="0.3"/>
    <row r="8584" customFormat="1" ht="13.5" x14ac:dyDescent="0.3"/>
    <row r="8585" customFormat="1" ht="13.5" x14ac:dyDescent="0.3"/>
    <row r="8586" customFormat="1" ht="13.5" x14ac:dyDescent="0.3"/>
    <row r="8587" customFormat="1" ht="13.5" x14ac:dyDescent="0.3"/>
    <row r="8588" customFormat="1" ht="13.5" x14ac:dyDescent="0.3"/>
    <row r="8589" customFormat="1" ht="13.5" x14ac:dyDescent="0.3"/>
    <row r="8590" customFormat="1" ht="13.5" x14ac:dyDescent="0.3"/>
    <row r="8591" customFormat="1" ht="13.5" x14ac:dyDescent="0.3"/>
    <row r="8592" customFormat="1" ht="13.5" x14ac:dyDescent="0.3"/>
    <row r="8593" customFormat="1" ht="13.5" x14ac:dyDescent="0.3"/>
    <row r="8594" customFormat="1" ht="13.5" x14ac:dyDescent="0.3"/>
    <row r="8595" customFormat="1" ht="13.5" x14ac:dyDescent="0.3"/>
    <row r="8596" customFormat="1" ht="13.5" x14ac:dyDescent="0.3"/>
    <row r="8597" customFormat="1" ht="13.5" x14ac:dyDescent="0.3"/>
    <row r="8598" customFormat="1" ht="13.5" x14ac:dyDescent="0.3"/>
    <row r="8599" customFormat="1" ht="13.5" x14ac:dyDescent="0.3"/>
    <row r="8600" customFormat="1" ht="13.5" x14ac:dyDescent="0.3"/>
    <row r="8601" customFormat="1" ht="13.5" x14ac:dyDescent="0.3"/>
    <row r="8602" customFormat="1" ht="13.5" x14ac:dyDescent="0.3"/>
    <row r="8603" customFormat="1" ht="13.5" x14ac:dyDescent="0.3"/>
    <row r="8604" customFormat="1" ht="13.5" x14ac:dyDescent="0.3"/>
    <row r="8605" customFormat="1" ht="13.5" x14ac:dyDescent="0.3"/>
    <row r="8606" customFormat="1" ht="13.5" x14ac:dyDescent="0.3"/>
    <row r="8607" customFormat="1" ht="13.5" x14ac:dyDescent="0.3"/>
    <row r="8608" customFormat="1" ht="13.5" x14ac:dyDescent="0.3"/>
    <row r="8609" customFormat="1" ht="13.5" x14ac:dyDescent="0.3"/>
    <row r="8610" customFormat="1" ht="13.5" x14ac:dyDescent="0.3"/>
    <row r="8611" customFormat="1" ht="13.5" x14ac:dyDescent="0.3"/>
    <row r="8612" customFormat="1" ht="13.5" x14ac:dyDescent="0.3"/>
    <row r="8613" customFormat="1" ht="13.5" x14ac:dyDescent="0.3"/>
    <row r="8614" customFormat="1" ht="13.5" x14ac:dyDescent="0.3"/>
    <row r="8615" customFormat="1" ht="13.5" x14ac:dyDescent="0.3"/>
    <row r="8616" customFormat="1" ht="13.5" x14ac:dyDescent="0.3"/>
    <row r="8617" customFormat="1" ht="13.5" x14ac:dyDescent="0.3"/>
    <row r="8618" customFormat="1" ht="13.5" x14ac:dyDescent="0.3"/>
    <row r="8619" customFormat="1" ht="13.5" x14ac:dyDescent="0.3"/>
    <row r="8620" customFormat="1" ht="13.5" x14ac:dyDescent="0.3"/>
    <row r="8621" customFormat="1" ht="13.5" x14ac:dyDescent="0.3"/>
    <row r="8622" customFormat="1" ht="13.5" x14ac:dyDescent="0.3"/>
    <row r="8623" customFormat="1" ht="13.5" x14ac:dyDescent="0.3"/>
    <row r="8624" customFormat="1" ht="13.5" x14ac:dyDescent="0.3"/>
    <row r="8625" customFormat="1" ht="13.5" x14ac:dyDescent="0.3"/>
    <row r="8626" customFormat="1" ht="13.5" x14ac:dyDescent="0.3"/>
    <row r="8627" customFormat="1" ht="13.5" x14ac:dyDescent="0.3"/>
    <row r="8628" customFormat="1" ht="13.5" x14ac:dyDescent="0.3"/>
    <row r="8629" customFormat="1" ht="13.5" x14ac:dyDescent="0.3"/>
    <row r="8630" customFormat="1" ht="13.5" x14ac:dyDescent="0.3"/>
    <row r="8631" customFormat="1" ht="13.5" x14ac:dyDescent="0.3"/>
    <row r="8632" customFormat="1" ht="13.5" x14ac:dyDescent="0.3"/>
    <row r="8633" customFormat="1" ht="13.5" x14ac:dyDescent="0.3"/>
    <row r="8634" customFormat="1" ht="13.5" x14ac:dyDescent="0.3"/>
    <row r="8635" customFormat="1" ht="13.5" x14ac:dyDescent="0.3"/>
    <row r="8636" customFormat="1" ht="13.5" x14ac:dyDescent="0.3"/>
    <row r="8637" customFormat="1" ht="13.5" x14ac:dyDescent="0.3"/>
    <row r="8638" customFormat="1" ht="13.5" x14ac:dyDescent="0.3"/>
    <row r="8639" customFormat="1" ht="13.5" x14ac:dyDescent="0.3"/>
    <row r="8640" customFormat="1" ht="13.5" x14ac:dyDescent="0.3"/>
    <row r="8641" customFormat="1" ht="13.5" x14ac:dyDescent="0.3"/>
    <row r="8642" customFormat="1" ht="13.5" x14ac:dyDescent="0.3"/>
    <row r="8643" customFormat="1" ht="13.5" x14ac:dyDescent="0.3"/>
    <row r="8644" customFormat="1" ht="13.5" x14ac:dyDescent="0.3"/>
    <row r="8645" customFormat="1" ht="13.5" x14ac:dyDescent="0.3"/>
    <row r="8646" customFormat="1" ht="13.5" x14ac:dyDescent="0.3"/>
    <row r="8647" customFormat="1" ht="13.5" x14ac:dyDescent="0.3"/>
    <row r="8648" customFormat="1" ht="13.5" x14ac:dyDescent="0.3"/>
    <row r="8649" customFormat="1" ht="13.5" x14ac:dyDescent="0.3"/>
    <row r="8650" customFormat="1" ht="13.5" x14ac:dyDescent="0.3"/>
    <row r="8651" customFormat="1" ht="13.5" x14ac:dyDescent="0.3"/>
    <row r="8652" customFormat="1" ht="13.5" x14ac:dyDescent="0.3"/>
    <row r="8653" customFormat="1" ht="13.5" x14ac:dyDescent="0.3"/>
    <row r="8654" customFormat="1" ht="13.5" x14ac:dyDescent="0.3"/>
    <row r="8655" customFormat="1" ht="13.5" x14ac:dyDescent="0.3"/>
    <row r="8656" customFormat="1" ht="13.5" x14ac:dyDescent="0.3"/>
    <row r="8657" customFormat="1" ht="13.5" x14ac:dyDescent="0.3"/>
    <row r="8658" customFormat="1" ht="13.5" x14ac:dyDescent="0.3"/>
    <row r="8659" customFormat="1" ht="13.5" x14ac:dyDescent="0.3"/>
    <row r="8660" customFormat="1" ht="13.5" x14ac:dyDescent="0.3"/>
    <row r="8661" customFormat="1" ht="13.5" x14ac:dyDescent="0.3"/>
    <row r="8662" customFormat="1" ht="13.5" x14ac:dyDescent="0.3"/>
    <row r="8663" customFormat="1" ht="13.5" x14ac:dyDescent="0.3"/>
    <row r="8664" customFormat="1" ht="13.5" x14ac:dyDescent="0.3"/>
    <row r="8665" customFormat="1" ht="13.5" x14ac:dyDescent="0.3"/>
    <row r="8666" customFormat="1" ht="13.5" x14ac:dyDescent="0.3"/>
    <row r="8667" customFormat="1" ht="13.5" x14ac:dyDescent="0.3"/>
    <row r="8668" customFormat="1" ht="13.5" x14ac:dyDescent="0.3"/>
    <row r="8669" customFormat="1" ht="13.5" x14ac:dyDescent="0.3"/>
    <row r="8670" customFormat="1" ht="13.5" x14ac:dyDescent="0.3"/>
    <row r="8671" customFormat="1" ht="13.5" x14ac:dyDescent="0.3"/>
    <row r="8672" customFormat="1" ht="13.5" x14ac:dyDescent="0.3"/>
    <row r="8673" customFormat="1" ht="13.5" x14ac:dyDescent="0.3"/>
    <row r="8674" customFormat="1" ht="13.5" x14ac:dyDescent="0.3"/>
    <row r="8675" customFormat="1" ht="13.5" x14ac:dyDescent="0.3"/>
    <row r="8676" customFormat="1" ht="13.5" x14ac:dyDescent="0.3"/>
    <row r="8677" customFormat="1" ht="13.5" x14ac:dyDescent="0.3"/>
    <row r="8678" customFormat="1" ht="13.5" x14ac:dyDescent="0.3"/>
    <row r="8679" customFormat="1" ht="13.5" x14ac:dyDescent="0.3"/>
    <row r="8680" customFormat="1" ht="13.5" x14ac:dyDescent="0.3"/>
    <row r="8681" customFormat="1" ht="13.5" x14ac:dyDescent="0.3"/>
    <row r="8682" customFormat="1" ht="13.5" x14ac:dyDescent="0.3"/>
    <row r="8683" customFormat="1" ht="13.5" x14ac:dyDescent="0.3"/>
    <row r="8684" customFormat="1" ht="13.5" x14ac:dyDescent="0.3"/>
    <row r="8685" customFormat="1" ht="13.5" x14ac:dyDescent="0.3"/>
    <row r="8686" customFormat="1" ht="13.5" x14ac:dyDescent="0.3"/>
    <row r="8687" customFormat="1" ht="13.5" x14ac:dyDescent="0.3"/>
    <row r="8688" customFormat="1" ht="13.5" x14ac:dyDescent="0.3"/>
    <row r="8689" customFormat="1" ht="13.5" x14ac:dyDescent="0.3"/>
    <row r="8690" customFormat="1" ht="13.5" x14ac:dyDescent="0.3"/>
    <row r="8691" customFormat="1" ht="13.5" x14ac:dyDescent="0.3"/>
    <row r="8692" customFormat="1" ht="13.5" x14ac:dyDescent="0.3"/>
    <row r="8693" customFormat="1" ht="13.5" x14ac:dyDescent="0.3"/>
    <row r="8694" customFormat="1" ht="13.5" x14ac:dyDescent="0.3"/>
    <row r="8695" customFormat="1" ht="13.5" x14ac:dyDescent="0.3"/>
    <row r="8696" customFormat="1" ht="13.5" x14ac:dyDescent="0.3"/>
    <row r="8697" customFormat="1" ht="13.5" x14ac:dyDescent="0.3"/>
    <row r="8698" customFormat="1" ht="13.5" x14ac:dyDescent="0.3"/>
    <row r="8699" customFormat="1" ht="13.5" x14ac:dyDescent="0.3"/>
    <row r="8700" customFormat="1" ht="13.5" x14ac:dyDescent="0.3"/>
    <row r="8701" customFormat="1" ht="13.5" x14ac:dyDescent="0.3"/>
    <row r="8702" customFormat="1" ht="13.5" x14ac:dyDescent="0.3"/>
    <row r="8703" customFormat="1" ht="13.5" x14ac:dyDescent="0.3"/>
    <row r="8704" customFormat="1" ht="13.5" x14ac:dyDescent="0.3"/>
    <row r="8705" customFormat="1" ht="13.5" x14ac:dyDescent="0.3"/>
    <row r="8706" customFormat="1" ht="13.5" x14ac:dyDescent="0.3"/>
    <row r="8707" customFormat="1" ht="13.5" x14ac:dyDescent="0.3"/>
    <row r="8708" customFormat="1" ht="13.5" x14ac:dyDescent="0.3"/>
    <row r="8709" customFormat="1" ht="13.5" x14ac:dyDescent="0.3"/>
    <row r="8710" customFormat="1" ht="13.5" x14ac:dyDescent="0.3"/>
    <row r="8711" customFormat="1" ht="13.5" x14ac:dyDescent="0.3"/>
    <row r="8712" customFormat="1" ht="13.5" x14ac:dyDescent="0.3"/>
    <row r="8713" customFormat="1" ht="13.5" x14ac:dyDescent="0.3"/>
    <row r="8714" customFormat="1" ht="13.5" x14ac:dyDescent="0.3"/>
    <row r="8715" customFormat="1" ht="13.5" x14ac:dyDescent="0.3"/>
    <row r="8716" customFormat="1" ht="13.5" x14ac:dyDescent="0.3"/>
    <row r="8717" customFormat="1" ht="13.5" x14ac:dyDescent="0.3"/>
    <row r="8718" customFormat="1" ht="13.5" x14ac:dyDescent="0.3"/>
    <row r="8719" customFormat="1" ht="13.5" x14ac:dyDescent="0.3"/>
    <row r="8720" customFormat="1" ht="13.5" x14ac:dyDescent="0.3"/>
    <row r="8721" customFormat="1" ht="13.5" x14ac:dyDescent="0.3"/>
    <row r="8722" customFormat="1" ht="13.5" x14ac:dyDescent="0.3"/>
    <row r="8723" customFormat="1" ht="13.5" x14ac:dyDescent="0.3"/>
    <row r="8724" customFormat="1" ht="13.5" x14ac:dyDescent="0.3"/>
    <row r="8725" customFormat="1" ht="13.5" x14ac:dyDescent="0.3"/>
    <row r="8726" customFormat="1" ht="13.5" x14ac:dyDescent="0.3"/>
    <row r="8727" customFormat="1" ht="13.5" x14ac:dyDescent="0.3"/>
    <row r="8728" customFormat="1" ht="13.5" x14ac:dyDescent="0.3"/>
    <row r="8729" customFormat="1" ht="13.5" x14ac:dyDescent="0.3"/>
    <row r="8730" customFormat="1" ht="13.5" x14ac:dyDescent="0.3"/>
    <row r="8731" customFormat="1" ht="13.5" x14ac:dyDescent="0.3"/>
    <row r="8732" customFormat="1" ht="13.5" x14ac:dyDescent="0.3"/>
    <row r="8733" customFormat="1" ht="13.5" x14ac:dyDescent="0.3"/>
    <row r="8734" customFormat="1" ht="13.5" x14ac:dyDescent="0.3"/>
    <row r="8735" customFormat="1" ht="13.5" x14ac:dyDescent="0.3"/>
    <row r="8736" customFormat="1" ht="13.5" x14ac:dyDescent="0.3"/>
    <row r="8737" customFormat="1" ht="13.5" x14ac:dyDescent="0.3"/>
    <row r="8738" customFormat="1" ht="13.5" x14ac:dyDescent="0.3"/>
    <row r="8739" customFormat="1" ht="13.5" x14ac:dyDescent="0.3"/>
    <row r="8740" customFormat="1" ht="13.5" x14ac:dyDescent="0.3"/>
    <row r="8741" customFormat="1" ht="13.5" x14ac:dyDescent="0.3"/>
    <row r="8742" customFormat="1" ht="13.5" x14ac:dyDescent="0.3"/>
    <row r="8743" customFormat="1" ht="13.5" x14ac:dyDescent="0.3"/>
    <row r="8744" customFormat="1" ht="13.5" x14ac:dyDescent="0.3"/>
    <row r="8745" customFormat="1" ht="13.5" x14ac:dyDescent="0.3"/>
    <row r="8746" customFormat="1" ht="13.5" x14ac:dyDescent="0.3"/>
    <row r="8747" customFormat="1" ht="13.5" x14ac:dyDescent="0.3"/>
    <row r="8748" customFormat="1" ht="13.5" x14ac:dyDescent="0.3"/>
    <row r="8749" customFormat="1" ht="13.5" x14ac:dyDescent="0.3"/>
    <row r="8750" customFormat="1" ht="13.5" x14ac:dyDescent="0.3"/>
    <row r="8751" customFormat="1" ht="13.5" x14ac:dyDescent="0.3"/>
    <row r="8752" customFormat="1" ht="13.5" x14ac:dyDescent="0.3"/>
    <row r="8753" customFormat="1" ht="13.5" x14ac:dyDescent="0.3"/>
    <row r="8754" customFormat="1" ht="13.5" x14ac:dyDescent="0.3"/>
    <row r="8755" customFormat="1" ht="13.5" x14ac:dyDescent="0.3"/>
    <row r="8756" customFormat="1" ht="13.5" x14ac:dyDescent="0.3"/>
    <row r="8757" customFormat="1" ht="13.5" x14ac:dyDescent="0.3"/>
    <row r="8758" customFormat="1" ht="13.5" x14ac:dyDescent="0.3"/>
    <row r="8759" customFormat="1" ht="13.5" x14ac:dyDescent="0.3"/>
    <row r="8760" customFormat="1" ht="13.5" x14ac:dyDescent="0.3"/>
    <row r="8761" customFormat="1" ht="13.5" x14ac:dyDescent="0.3"/>
    <row r="8762" customFormat="1" ht="13.5" x14ac:dyDescent="0.3"/>
    <row r="8763" customFormat="1" ht="13.5" x14ac:dyDescent="0.3"/>
    <row r="8764" customFormat="1" ht="13.5" x14ac:dyDescent="0.3"/>
    <row r="8765" customFormat="1" ht="13.5" x14ac:dyDescent="0.3"/>
    <row r="8766" customFormat="1" ht="13.5" x14ac:dyDescent="0.3"/>
    <row r="8767" customFormat="1" ht="13.5" x14ac:dyDescent="0.3"/>
    <row r="8768" customFormat="1" ht="13.5" x14ac:dyDescent="0.3"/>
    <row r="8769" customFormat="1" ht="13.5" x14ac:dyDescent="0.3"/>
    <row r="8770" customFormat="1" ht="13.5" x14ac:dyDescent="0.3"/>
    <row r="8771" customFormat="1" ht="13.5" x14ac:dyDescent="0.3"/>
    <row r="8772" customFormat="1" ht="13.5" x14ac:dyDescent="0.3"/>
    <row r="8773" customFormat="1" ht="13.5" x14ac:dyDescent="0.3"/>
    <row r="8774" customFormat="1" ht="13.5" x14ac:dyDescent="0.3"/>
    <row r="8775" customFormat="1" ht="13.5" x14ac:dyDescent="0.3"/>
    <row r="8776" customFormat="1" ht="13.5" x14ac:dyDescent="0.3"/>
    <row r="8777" customFormat="1" ht="13.5" x14ac:dyDescent="0.3"/>
    <row r="8778" customFormat="1" ht="13.5" x14ac:dyDescent="0.3"/>
    <row r="8779" customFormat="1" ht="13.5" x14ac:dyDescent="0.3"/>
    <row r="8780" customFormat="1" ht="13.5" x14ac:dyDescent="0.3"/>
    <row r="8781" customFormat="1" ht="13.5" x14ac:dyDescent="0.3"/>
    <row r="8782" customFormat="1" ht="13.5" x14ac:dyDescent="0.3"/>
    <row r="8783" customFormat="1" ht="13.5" x14ac:dyDescent="0.3"/>
    <row r="8784" customFormat="1" ht="13.5" x14ac:dyDescent="0.3"/>
    <row r="8785" customFormat="1" ht="13.5" x14ac:dyDescent="0.3"/>
    <row r="8786" customFormat="1" ht="13.5" x14ac:dyDescent="0.3"/>
    <row r="8787" customFormat="1" ht="13.5" x14ac:dyDescent="0.3"/>
    <row r="8788" customFormat="1" ht="13.5" x14ac:dyDescent="0.3"/>
    <row r="8789" customFormat="1" ht="13.5" x14ac:dyDescent="0.3"/>
    <row r="8790" customFormat="1" ht="13.5" x14ac:dyDescent="0.3"/>
    <row r="8791" customFormat="1" ht="13.5" x14ac:dyDescent="0.3"/>
    <row r="8792" customFormat="1" ht="13.5" x14ac:dyDescent="0.3"/>
    <row r="8793" customFormat="1" ht="13.5" x14ac:dyDescent="0.3"/>
    <row r="8794" customFormat="1" ht="13.5" x14ac:dyDescent="0.3"/>
    <row r="8795" customFormat="1" ht="13.5" x14ac:dyDescent="0.3"/>
    <row r="8796" customFormat="1" ht="13.5" x14ac:dyDescent="0.3"/>
    <row r="8797" customFormat="1" ht="13.5" x14ac:dyDescent="0.3"/>
    <row r="8798" customFormat="1" ht="13.5" x14ac:dyDescent="0.3"/>
    <row r="8799" customFormat="1" ht="13.5" x14ac:dyDescent="0.3"/>
    <row r="8800" customFormat="1" ht="13.5" x14ac:dyDescent="0.3"/>
    <row r="8801" customFormat="1" ht="13.5" x14ac:dyDescent="0.3"/>
    <row r="8802" customFormat="1" ht="13.5" x14ac:dyDescent="0.3"/>
    <row r="8803" customFormat="1" ht="13.5" x14ac:dyDescent="0.3"/>
    <row r="8804" customFormat="1" ht="13.5" x14ac:dyDescent="0.3"/>
    <row r="8805" customFormat="1" ht="13.5" x14ac:dyDescent="0.3"/>
    <row r="8806" customFormat="1" ht="13.5" x14ac:dyDescent="0.3"/>
    <row r="8807" customFormat="1" ht="13.5" x14ac:dyDescent="0.3"/>
    <row r="8808" customFormat="1" ht="13.5" x14ac:dyDescent="0.3"/>
    <row r="8809" customFormat="1" ht="13.5" x14ac:dyDescent="0.3"/>
    <row r="8810" customFormat="1" ht="13.5" x14ac:dyDescent="0.3"/>
    <row r="8811" customFormat="1" ht="13.5" x14ac:dyDescent="0.3"/>
    <row r="8812" customFormat="1" ht="13.5" x14ac:dyDescent="0.3"/>
    <row r="8813" customFormat="1" ht="13.5" x14ac:dyDescent="0.3"/>
    <row r="8814" customFormat="1" ht="13.5" x14ac:dyDescent="0.3"/>
    <row r="8815" customFormat="1" ht="13.5" x14ac:dyDescent="0.3"/>
    <row r="8816" customFormat="1" ht="13.5" x14ac:dyDescent="0.3"/>
    <row r="8817" customFormat="1" ht="13.5" x14ac:dyDescent="0.3"/>
    <row r="8818" customFormat="1" ht="13.5" x14ac:dyDescent="0.3"/>
    <row r="8819" customFormat="1" ht="13.5" x14ac:dyDescent="0.3"/>
    <row r="8820" customFormat="1" ht="13.5" x14ac:dyDescent="0.3"/>
    <row r="8821" customFormat="1" ht="13.5" x14ac:dyDescent="0.3"/>
    <row r="8822" customFormat="1" ht="13.5" x14ac:dyDescent="0.3"/>
    <row r="8823" customFormat="1" ht="13.5" x14ac:dyDescent="0.3"/>
    <row r="8824" customFormat="1" ht="13.5" x14ac:dyDescent="0.3"/>
    <row r="8825" customFormat="1" ht="13.5" x14ac:dyDescent="0.3"/>
    <row r="8826" customFormat="1" ht="13.5" x14ac:dyDescent="0.3"/>
    <row r="8827" customFormat="1" ht="13.5" x14ac:dyDescent="0.3"/>
    <row r="8828" customFormat="1" ht="13.5" x14ac:dyDescent="0.3"/>
    <row r="8829" customFormat="1" ht="13.5" x14ac:dyDescent="0.3"/>
    <row r="8830" customFormat="1" ht="13.5" x14ac:dyDescent="0.3"/>
    <row r="8831" customFormat="1" ht="13.5" x14ac:dyDescent="0.3"/>
    <row r="8832" customFormat="1" ht="13.5" x14ac:dyDescent="0.3"/>
    <row r="8833" customFormat="1" ht="13.5" x14ac:dyDescent="0.3"/>
    <row r="8834" customFormat="1" ht="13.5" x14ac:dyDescent="0.3"/>
    <row r="8835" customFormat="1" ht="13.5" x14ac:dyDescent="0.3"/>
    <row r="8836" customFormat="1" ht="13.5" x14ac:dyDescent="0.3"/>
    <row r="8837" customFormat="1" ht="13.5" x14ac:dyDescent="0.3"/>
    <row r="8838" customFormat="1" ht="13.5" x14ac:dyDescent="0.3"/>
    <row r="8839" customFormat="1" ht="13.5" x14ac:dyDescent="0.3"/>
    <row r="8840" customFormat="1" ht="13.5" x14ac:dyDescent="0.3"/>
    <row r="8841" customFormat="1" ht="13.5" x14ac:dyDescent="0.3"/>
    <row r="8842" customFormat="1" ht="13.5" x14ac:dyDescent="0.3"/>
    <row r="8843" customFormat="1" ht="13.5" x14ac:dyDescent="0.3"/>
    <row r="8844" customFormat="1" ht="13.5" x14ac:dyDescent="0.3"/>
    <row r="8845" customFormat="1" ht="13.5" x14ac:dyDescent="0.3"/>
    <row r="8846" customFormat="1" ht="13.5" x14ac:dyDescent="0.3"/>
    <row r="8847" customFormat="1" ht="13.5" x14ac:dyDescent="0.3"/>
    <row r="8848" customFormat="1" ht="13.5" x14ac:dyDescent="0.3"/>
    <row r="8849" customFormat="1" ht="13.5" x14ac:dyDescent="0.3"/>
    <row r="8850" customFormat="1" ht="13.5" x14ac:dyDescent="0.3"/>
    <row r="8851" customFormat="1" ht="13.5" x14ac:dyDescent="0.3"/>
    <row r="8852" customFormat="1" ht="13.5" x14ac:dyDescent="0.3"/>
    <row r="8853" customFormat="1" ht="13.5" x14ac:dyDescent="0.3"/>
    <row r="8854" customFormat="1" ht="13.5" x14ac:dyDescent="0.3"/>
    <row r="8855" customFormat="1" ht="13.5" x14ac:dyDescent="0.3"/>
    <row r="8856" customFormat="1" ht="13.5" x14ac:dyDescent="0.3"/>
    <row r="8857" customFormat="1" ht="13.5" x14ac:dyDescent="0.3"/>
    <row r="8858" customFormat="1" ht="13.5" x14ac:dyDescent="0.3"/>
    <row r="8859" customFormat="1" ht="13.5" x14ac:dyDescent="0.3"/>
    <row r="8860" customFormat="1" ht="13.5" x14ac:dyDescent="0.3"/>
    <row r="8861" customFormat="1" ht="13.5" x14ac:dyDescent="0.3"/>
    <row r="8862" customFormat="1" ht="13.5" x14ac:dyDescent="0.3"/>
    <row r="8863" customFormat="1" ht="13.5" x14ac:dyDescent="0.3"/>
    <row r="8864" customFormat="1" ht="13.5" x14ac:dyDescent="0.3"/>
    <row r="8865" customFormat="1" ht="13.5" x14ac:dyDescent="0.3"/>
    <row r="8866" customFormat="1" ht="13.5" x14ac:dyDescent="0.3"/>
    <row r="8867" customFormat="1" ht="13.5" x14ac:dyDescent="0.3"/>
    <row r="8868" customFormat="1" ht="13.5" x14ac:dyDescent="0.3"/>
    <row r="8869" customFormat="1" ht="13.5" x14ac:dyDescent="0.3"/>
    <row r="8870" customFormat="1" ht="13.5" x14ac:dyDescent="0.3"/>
    <row r="8871" customFormat="1" ht="13.5" x14ac:dyDescent="0.3"/>
    <row r="8872" customFormat="1" ht="13.5" x14ac:dyDescent="0.3"/>
    <row r="8873" customFormat="1" ht="13.5" x14ac:dyDescent="0.3"/>
    <row r="8874" customFormat="1" ht="13.5" x14ac:dyDescent="0.3"/>
    <row r="8875" customFormat="1" ht="13.5" x14ac:dyDescent="0.3"/>
    <row r="8876" customFormat="1" ht="13.5" x14ac:dyDescent="0.3"/>
    <row r="8877" customFormat="1" ht="13.5" x14ac:dyDescent="0.3"/>
    <row r="8878" customFormat="1" ht="13.5" x14ac:dyDescent="0.3"/>
    <row r="8879" customFormat="1" ht="13.5" x14ac:dyDescent="0.3"/>
    <row r="8880" customFormat="1" ht="13.5" x14ac:dyDescent="0.3"/>
    <row r="8881" customFormat="1" ht="13.5" x14ac:dyDescent="0.3"/>
    <row r="8882" customFormat="1" ht="13.5" x14ac:dyDescent="0.3"/>
    <row r="8883" customFormat="1" ht="13.5" x14ac:dyDescent="0.3"/>
    <row r="8884" customFormat="1" ht="13.5" x14ac:dyDescent="0.3"/>
    <row r="8885" customFormat="1" ht="13.5" x14ac:dyDescent="0.3"/>
    <row r="8886" customFormat="1" ht="13.5" x14ac:dyDescent="0.3"/>
    <row r="8887" customFormat="1" ht="13.5" x14ac:dyDescent="0.3"/>
    <row r="8888" customFormat="1" ht="13.5" x14ac:dyDescent="0.3"/>
    <row r="8889" customFormat="1" ht="13.5" x14ac:dyDescent="0.3"/>
    <row r="8890" customFormat="1" ht="13.5" x14ac:dyDescent="0.3"/>
    <row r="8891" customFormat="1" ht="13.5" x14ac:dyDescent="0.3"/>
    <row r="8892" customFormat="1" ht="13.5" x14ac:dyDescent="0.3"/>
    <row r="8893" customFormat="1" ht="13.5" x14ac:dyDescent="0.3"/>
    <row r="8894" customFormat="1" ht="13.5" x14ac:dyDescent="0.3"/>
    <row r="8895" customFormat="1" ht="13.5" x14ac:dyDescent="0.3"/>
    <row r="8896" customFormat="1" ht="13.5" x14ac:dyDescent="0.3"/>
    <row r="8897" customFormat="1" ht="13.5" x14ac:dyDescent="0.3"/>
    <row r="8898" customFormat="1" ht="13.5" x14ac:dyDescent="0.3"/>
    <row r="8899" customFormat="1" ht="13.5" x14ac:dyDescent="0.3"/>
    <row r="8900" customFormat="1" ht="13.5" x14ac:dyDescent="0.3"/>
    <row r="8901" customFormat="1" ht="13.5" x14ac:dyDescent="0.3"/>
    <row r="8902" customFormat="1" ht="13.5" x14ac:dyDescent="0.3"/>
    <row r="8903" customFormat="1" ht="13.5" x14ac:dyDescent="0.3"/>
    <row r="8904" customFormat="1" ht="13.5" x14ac:dyDescent="0.3"/>
    <row r="8905" customFormat="1" ht="13.5" x14ac:dyDescent="0.3"/>
    <row r="8906" customFormat="1" ht="13.5" x14ac:dyDescent="0.3"/>
    <row r="8907" customFormat="1" ht="13.5" x14ac:dyDescent="0.3"/>
    <row r="8908" customFormat="1" ht="13.5" x14ac:dyDescent="0.3"/>
    <row r="8909" customFormat="1" ht="13.5" x14ac:dyDescent="0.3"/>
    <row r="8910" customFormat="1" ht="13.5" x14ac:dyDescent="0.3"/>
    <row r="8911" customFormat="1" ht="13.5" x14ac:dyDescent="0.3"/>
    <row r="8912" customFormat="1" ht="13.5" x14ac:dyDescent="0.3"/>
    <row r="8913" customFormat="1" ht="13.5" x14ac:dyDescent="0.3"/>
    <row r="8914" customFormat="1" ht="13.5" x14ac:dyDescent="0.3"/>
    <row r="8915" customFormat="1" ht="13.5" x14ac:dyDescent="0.3"/>
    <row r="8916" customFormat="1" ht="13.5" x14ac:dyDescent="0.3"/>
    <row r="8917" customFormat="1" ht="13.5" x14ac:dyDescent="0.3"/>
    <row r="8918" customFormat="1" ht="13.5" x14ac:dyDescent="0.3"/>
    <row r="8919" customFormat="1" ht="13.5" x14ac:dyDescent="0.3"/>
    <row r="8920" customFormat="1" ht="13.5" x14ac:dyDescent="0.3"/>
    <row r="8921" customFormat="1" ht="13.5" x14ac:dyDescent="0.3"/>
    <row r="8922" customFormat="1" ht="13.5" x14ac:dyDescent="0.3"/>
    <row r="8923" customFormat="1" ht="13.5" x14ac:dyDescent="0.3"/>
    <row r="8924" customFormat="1" ht="13.5" x14ac:dyDescent="0.3"/>
    <row r="8925" customFormat="1" ht="13.5" x14ac:dyDescent="0.3"/>
    <row r="8926" customFormat="1" ht="13.5" x14ac:dyDescent="0.3"/>
    <row r="8927" customFormat="1" ht="13.5" x14ac:dyDescent="0.3"/>
    <row r="8928" customFormat="1" ht="13.5" x14ac:dyDescent="0.3"/>
    <row r="8929" customFormat="1" ht="13.5" x14ac:dyDescent="0.3"/>
    <row r="8930" customFormat="1" ht="13.5" x14ac:dyDescent="0.3"/>
    <row r="8931" customFormat="1" ht="13.5" x14ac:dyDescent="0.3"/>
    <row r="8932" customFormat="1" ht="13.5" x14ac:dyDescent="0.3"/>
    <row r="8933" customFormat="1" ht="13.5" x14ac:dyDescent="0.3"/>
    <row r="8934" customFormat="1" ht="13.5" x14ac:dyDescent="0.3"/>
    <row r="8935" customFormat="1" ht="13.5" x14ac:dyDescent="0.3"/>
    <row r="8936" customFormat="1" ht="13.5" x14ac:dyDescent="0.3"/>
    <row r="8937" customFormat="1" ht="13.5" x14ac:dyDescent="0.3"/>
    <row r="8938" customFormat="1" ht="13.5" x14ac:dyDescent="0.3"/>
    <row r="8939" customFormat="1" ht="13.5" x14ac:dyDescent="0.3"/>
    <row r="8940" customFormat="1" ht="13.5" x14ac:dyDescent="0.3"/>
    <row r="8941" customFormat="1" ht="13.5" x14ac:dyDescent="0.3"/>
    <row r="8942" customFormat="1" ht="13.5" x14ac:dyDescent="0.3"/>
    <row r="8943" customFormat="1" ht="13.5" x14ac:dyDescent="0.3"/>
    <row r="8944" customFormat="1" ht="13.5" x14ac:dyDescent="0.3"/>
    <row r="8945" customFormat="1" ht="13.5" x14ac:dyDescent="0.3"/>
    <row r="8946" customFormat="1" ht="13.5" x14ac:dyDescent="0.3"/>
    <row r="8947" customFormat="1" ht="13.5" x14ac:dyDescent="0.3"/>
    <row r="8948" customFormat="1" ht="13.5" x14ac:dyDescent="0.3"/>
    <row r="8949" customFormat="1" ht="13.5" x14ac:dyDescent="0.3"/>
    <row r="8950" customFormat="1" ht="13.5" x14ac:dyDescent="0.3"/>
    <row r="8951" customFormat="1" ht="13.5" x14ac:dyDescent="0.3"/>
    <row r="8952" customFormat="1" ht="13.5" x14ac:dyDescent="0.3"/>
    <row r="8953" customFormat="1" ht="13.5" x14ac:dyDescent="0.3"/>
    <row r="8954" customFormat="1" ht="13.5" x14ac:dyDescent="0.3"/>
    <row r="8955" customFormat="1" ht="13.5" x14ac:dyDescent="0.3"/>
    <row r="8956" customFormat="1" ht="13.5" x14ac:dyDescent="0.3"/>
    <row r="8957" customFormat="1" ht="13.5" x14ac:dyDescent="0.3"/>
    <row r="8958" customFormat="1" ht="13.5" x14ac:dyDescent="0.3"/>
    <row r="8959" customFormat="1" ht="13.5" x14ac:dyDescent="0.3"/>
    <row r="8960" customFormat="1" ht="13.5" x14ac:dyDescent="0.3"/>
    <row r="8961" customFormat="1" ht="13.5" x14ac:dyDescent="0.3"/>
    <row r="8962" customFormat="1" ht="13.5" x14ac:dyDescent="0.3"/>
    <row r="8963" customFormat="1" ht="13.5" x14ac:dyDescent="0.3"/>
    <row r="8964" customFormat="1" ht="13.5" x14ac:dyDescent="0.3"/>
    <row r="8965" customFormat="1" ht="13.5" x14ac:dyDescent="0.3"/>
    <row r="8966" customFormat="1" ht="13.5" x14ac:dyDescent="0.3"/>
    <row r="8967" customFormat="1" ht="13.5" x14ac:dyDescent="0.3"/>
    <row r="8968" customFormat="1" ht="13.5" x14ac:dyDescent="0.3"/>
    <row r="8969" customFormat="1" ht="13.5" x14ac:dyDescent="0.3"/>
    <row r="8970" customFormat="1" ht="13.5" x14ac:dyDescent="0.3"/>
    <row r="8971" customFormat="1" ht="13.5" x14ac:dyDescent="0.3"/>
    <row r="8972" customFormat="1" ht="13.5" x14ac:dyDescent="0.3"/>
    <row r="8973" customFormat="1" ht="13.5" x14ac:dyDescent="0.3"/>
    <row r="8974" customFormat="1" ht="13.5" x14ac:dyDescent="0.3"/>
    <row r="8975" customFormat="1" ht="13.5" x14ac:dyDescent="0.3"/>
    <row r="8976" customFormat="1" ht="13.5" x14ac:dyDescent="0.3"/>
    <row r="8977" customFormat="1" ht="13.5" x14ac:dyDescent="0.3"/>
    <row r="8978" customFormat="1" ht="13.5" x14ac:dyDescent="0.3"/>
    <row r="8979" customFormat="1" ht="13.5" x14ac:dyDescent="0.3"/>
    <row r="8980" customFormat="1" ht="13.5" x14ac:dyDescent="0.3"/>
    <row r="8981" customFormat="1" ht="13.5" x14ac:dyDescent="0.3"/>
    <row r="8982" customFormat="1" ht="13.5" x14ac:dyDescent="0.3"/>
    <row r="8983" customFormat="1" ht="13.5" x14ac:dyDescent="0.3"/>
    <row r="8984" customFormat="1" ht="13.5" x14ac:dyDescent="0.3"/>
    <row r="8985" customFormat="1" ht="13.5" x14ac:dyDescent="0.3"/>
    <row r="8986" customFormat="1" ht="13.5" x14ac:dyDescent="0.3"/>
    <row r="8987" customFormat="1" ht="13.5" x14ac:dyDescent="0.3"/>
    <row r="8988" customFormat="1" ht="13.5" x14ac:dyDescent="0.3"/>
    <row r="8989" customFormat="1" ht="13.5" x14ac:dyDescent="0.3"/>
    <row r="8990" customFormat="1" ht="13.5" x14ac:dyDescent="0.3"/>
    <row r="8991" customFormat="1" ht="13.5" x14ac:dyDescent="0.3"/>
    <row r="8992" customFormat="1" ht="13.5" x14ac:dyDescent="0.3"/>
    <row r="8993" customFormat="1" ht="13.5" x14ac:dyDescent="0.3"/>
    <row r="8994" customFormat="1" ht="13.5" x14ac:dyDescent="0.3"/>
    <row r="8995" customFormat="1" ht="13.5" x14ac:dyDescent="0.3"/>
    <row r="8996" customFormat="1" ht="13.5" x14ac:dyDescent="0.3"/>
    <row r="8997" customFormat="1" ht="13.5" x14ac:dyDescent="0.3"/>
    <row r="8998" customFormat="1" ht="13.5" x14ac:dyDescent="0.3"/>
    <row r="8999" customFormat="1" ht="13.5" x14ac:dyDescent="0.3"/>
    <row r="9000" customFormat="1" ht="13.5" x14ac:dyDescent="0.3"/>
    <row r="9001" customFormat="1" ht="13.5" x14ac:dyDescent="0.3"/>
    <row r="9002" customFormat="1" ht="13.5" x14ac:dyDescent="0.3"/>
    <row r="9003" customFormat="1" ht="13.5" x14ac:dyDescent="0.3"/>
    <row r="9004" customFormat="1" ht="13.5" x14ac:dyDescent="0.3"/>
    <row r="9005" customFormat="1" ht="13.5" x14ac:dyDescent="0.3"/>
    <row r="9006" customFormat="1" ht="13.5" x14ac:dyDescent="0.3"/>
    <row r="9007" customFormat="1" ht="13.5" x14ac:dyDescent="0.3"/>
    <row r="9008" customFormat="1" ht="13.5" x14ac:dyDescent="0.3"/>
    <row r="9009" customFormat="1" ht="13.5" x14ac:dyDescent="0.3"/>
    <row r="9010" customFormat="1" ht="13.5" x14ac:dyDescent="0.3"/>
    <row r="9011" customFormat="1" ht="13.5" x14ac:dyDescent="0.3"/>
    <row r="9012" customFormat="1" ht="13.5" x14ac:dyDescent="0.3"/>
    <row r="9013" customFormat="1" ht="13.5" x14ac:dyDescent="0.3"/>
    <row r="9014" customFormat="1" ht="13.5" x14ac:dyDescent="0.3"/>
    <row r="9015" customFormat="1" ht="13.5" x14ac:dyDescent="0.3"/>
    <row r="9016" customFormat="1" ht="13.5" x14ac:dyDescent="0.3"/>
    <row r="9017" customFormat="1" ht="13.5" x14ac:dyDescent="0.3"/>
    <row r="9018" customFormat="1" ht="13.5" x14ac:dyDescent="0.3"/>
    <row r="9019" customFormat="1" ht="13.5" x14ac:dyDescent="0.3"/>
    <row r="9020" customFormat="1" ht="13.5" x14ac:dyDescent="0.3"/>
    <row r="9021" customFormat="1" ht="13.5" x14ac:dyDescent="0.3"/>
    <row r="9022" customFormat="1" ht="13.5" x14ac:dyDescent="0.3"/>
    <row r="9023" customFormat="1" ht="13.5" x14ac:dyDescent="0.3"/>
    <row r="9024" customFormat="1" ht="13.5" x14ac:dyDescent="0.3"/>
    <row r="9025" customFormat="1" ht="13.5" x14ac:dyDescent="0.3"/>
    <row r="9026" customFormat="1" ht="13.5" x14ac:dyDescent="0.3"/>
    <row r="9027" customFormat="1" ht="13.5" x14ac:dyDescent="0.3"/>
    <row r="9028" customFormat="1" ht="13.5" x14ac:dyDescent="0.3"/>
    <row r="9029" customFormat="1" ht="13.5" x14ac:dyDescent="0.3"/>
    <row r="9030" customFormat="1" ht="13.5" x14ac:dyDescent="0.3"/>
    <row r="9031" customFormat="1" ht="13.5" x14ac:dyDescent="0.3"/>
    <row r="9032" customFormat="1" ht="13.5" x14ac:dyDescent="0.3"/>
    <row r="9033" customFormat="1" ht="13.5" x14ac:dyDescent="0.3"/>
    <row r="9034" customFormat="1" ht="13.5" x14ac:dyDescent="0.3"/>
    <row r="9035" customFormat="1" ht="13.5" x14ac:dyDescent="0.3"/>
    <row r="9036" customFormat="1" ht="13.5" x14ac:dyDescent="0.3"/>
    <row r="9037" customFormat="1" ht="13.5" x14ac:dyDescent="0.3"/>
    <row r="9038" customFormat="1" ht="13.5" x14ac:dyDescent="0.3"/>
    <row r="9039" customFormat="1" ht="13.5" x14ac:dyDescent="0.3"/>
    <row r="9040" customFormat="1" ht="13.5" x14ac:dyDescent="0.3"/>
    <row r="9041" customFormat="1" ht="13.5" x14ac:dyDescent="0.3"/>
    <row r="9042" customFormat="1" ht="13.5" x14ac:dyDescent="0.3"/>
    <row r="9043" customFormat="1" ht="13.5" x14ac:dyDescent="0.3"/>
    <row r="9044" customFormat="1" ht="13.5" x14ac:dyDescent="0.3"/>
    <row r="9045" customFormat="1" ht="13.5" x14ac:dyDescent="0.3"/>
    <row r="9046" customFormat="1" ht="13.5" x14ac:dyDescent="0.3"/>
    <row r="9047" customFormat="1" ht="13.5" x14ac:dyDescent="0.3"/>
    <row r="9048" customFormat="1" ht="13.5" x14ac:dyDescent="0.3"/>
    <row r="9049" customFormat="1" ht="13.5" x14ac:dyDescent="0.3"/>
    <row r="9050" customFormat="1" ht="13.5" x14ac:dyDescent="0.3"/>
    <row r="9051" customFormat="1" ht="13.5" x14ac:dyDescent="0.3"/>
    <row r="9052" customFormat="1" ht="13.5" x14ac:dyDescent="0.3"/>
    <row r="9053" customFormat="1" ht="13.5" x14ac:dyDescent="0.3"/>
    <row r="9054" customFormat="1" ht="13.5" x14ac:dyDescent="0.3"/>
    <row r="9055" customFormat="1" ht="13.5" x14ac:dyDescent="0.3"/>
    <row r="9056" customFormat="1" ht="13.5" x14ac:dyDescent="0.3"/>
    <row r="9057" customFormat="1" ht="13.5" x14ac:dyDescent="0.3"/>
    <row r="9058" customFormat="1" ht="13.5" x14ac:dyDescent="0.3"/>
    <row r="9059" customFormat="1" ht="13.5" x14ac:dyDescent="0.3"/>
    <row r="9060" customFormat="1" ht="13.5" x14ac:dyDescent="0.3"/>
    <row r="9061" customFormat="1" ht="13.5" x14ac:dyDescent="0.3"/>
    <row r="9062" customFormat="1" ht="13.5" x14ac:dyDescent="0.3"/>
    <row r="9063" customFormat="1" ht="13.5" x14ac:dyDescent="0.3"/>
    <row r="9064" customFormat="1" ht="13.5" x14ac:dyDescent="0.3"/>
    <row r="9065" customFormat="1" ht="13.5" x14ac:dyDescent="0.3"/>
    <row r="9066" customFormat="1" ht="13.5" x14ac:dyDescent="0.3"/>
    <row r="9067" customFormat="1" ht="13.5" x14ac:dyDescent="0.3"/>
    <row r="9068" customFormat="1" ht="13.5" x14ac:dyDescent="0.3"/>
    <row r="9069" customFormat="1" ht="13.5" x14ac:dyDescent="0.3"/>
    <row r="9070" customFormat="1" ht="13.5" x14ac:dyDescent="0.3"/>
    <row r="9071" customFormat="1" ht="13.5" x14ac:dyDescent="0.3"/>
    <row r="9072" customFormat="1" ht="13.5" x14ac:dyDescent="0.3"/>
    <row r="9073" customFormat="1" ht="13.5" x14ac:dyDescent="0.3"/>
    <row r="9074" customFormat="1" ht="13.5" x14ac:dyDescent="0.3"/>
    <row r="9075" customFormat="1" ht="13.5" x14ac:dyDescent="0.3"/>
    <row r="9076" customFormat="1" ht="13.5" x14ac:dyDescent="0.3"/>
    <row r="9077" customFormat="1" ht="13.5" x14ac:dyDescent="0.3"/>
    <row r="9078" customFormat="1" ht="13.5" x14ac:dyDescent="0.3"/>
    <row r="9079" customFormat="1" ht="13.5" x14ac:dyDescent="0.3"/>
    <row r="9080" customFormat="1" ht="13.5" x14ac:dyDescent="0.3"/>
    <row r="9081" customFormat="1" ht="13.5" x14ac:dyDescent="0.3"/>
    <row r="9082" customFormat="1" ht="13.5" x14ac:dyDescent="0.3"/>
    <row r="9083" customFormat="1" ht="13.5" x14ac:dyDescent="0.3"/>
    <row r="9084" customFormat="1" ht="13.5" x14ac:dyDescent="0.3"/>
    <row r="9085" customFormat="1" ht="13.5" x14ac:dyDescent="0.3"/>
    <row r="9086" customFormat="1" ht="13.5" x14ac:dyDescent="0.3"/>
    <row r="9087" customFormat="1" ht="13.5" x14ac:dyDescent="0.3"/>
    <row r="9088" customFormat="1" ht="13.5" x14ac:dyDescent="0.3"/>
    <row r="9089" customFormat="1" ht="13.5" x14ac:dyDescent="0.3"/>
    <row r="9090" customFormat="1" ht="13.5" x14ac:dyDescent="0.3"/>
    <row r="9091" customFormat="1" ht="13.5" x14ac:dyDescent="0.3"/>
    <row r="9092" customFormat="1" ht="13.5" x14ac:dyDescent="0.3"/>
    <row r="9093" customFormat="1" ht="13.5" x14ac:dyDescent="0.3"/>
    <row r="9094" customFormat="1" ht="13.5" x14ac:dyDescent="0.3"/>
    <row r="9095" customFormat="1" ht="13.5" x14ac:dyDescent="0.3"/>
    <row r="9096" customFormat="1" ht="13.5" x14ac:dyDescent="0.3"/>
    <row r="9097" customFormat="1" ht="13.5" x14ac:dyDescent="0.3"/>
    <row r="9098" customFormat="1" ht="13.5" x14ac:dyDescent="0.3"/>
    <row r="9099" customFormat="1" ht="13.5" x14ac:dyDescent="0.3"/>
    <row r="9100" customFormat="1" ht="13.5" x14ac:dyDescent="0.3"/>
    <row r="9101" customFormat="1" ht="13.5" x14ac:dyDescent="0.3"/>
    <row r="9102" customFormat="1" ht="13.5" x14ac:dyDescent="0.3"/>
    <row r="9103" customFormat="1" ht="13.5" x14ac:dyDescent="0.3"/>
    <row r="9104" customFormat="1" ht="13.5" x14ac:dyDescent="0.3"/>
    <row r="9105" customFormat="1" ht="13.5" x14ac:dyDescent="0.3"/>
    <row r="9106" customFormat="1" ht="13.5" x14ac:dyDescent="0.3"/>
    <row r="9107" customFormat="1" ht="13.5" x14ac:dyDescent="0.3"/>
    <row r="9108" customFormat="1" ht="13.5" x14ac:dyDescent="0.3"/>
    <row r="9109" customFormat="1" ht="13.5" x14ac:dyDescent="0.3"/>
    <row r="9110" customFormat="1" ht="13.5" x14ac:dyDescent="0.3"/>
    <row r="9111" customFormat="1" ht="13.5" x14ac:dyDescent="0.3"/>
    <row r="9112" customFormat="1" ht="13.5" x14ac:dyDescent="0.3"/>
    <row r="9113" customFormat="1" ht="13.5" x14ac:dyDescent="0.3"/>
    <row r="9114" customFormat="1" ht="13.5" x14ac:dyDescent="0.3"/>
    <row r="9115" customFormat="1" ht="13.5" x14ac:dyDescent="0.3"/>
    <row r="9116" customFormat="1" ht="13.5" x14ac:dyDescent="0.3"/>
    <row r="9117" customFormat="1" ht="13.5" x14ac:dyDescent="0.3"/>
    <row r="9118" customFormat="1" ht="13.5" x14ac:dyDescent="0.3"/>
    <row r="9119" customFormat="1" ht="13.5" x14ac:dyDescent="0.3"/>
    <row r="9120" customFormat="1" ht="13.5" x14ac:dyDescent="0.3"/>
    <row r="9121" customFormat="1" ht="13.5" x14ac:dyDescent="0.3"/>
    <row r="9122" customFormat="1" ht="13.5" x14ac:dyDescent="0.3"/>
    <row r="9123" customFormat="1" ht="13.5" x14ac:dyDescent="0.3"/>
    <row r="9124" customFormat="1" ht="13.5" x14ac:dyDescent="0.3"/>
    <row r="9125" customFormat="1" ht="13.5" x14ac:dyDescent="0.3"/>
    <row r="9126" customFormat="1" ht="13.5" x14ac:dyDescent="0.3"/>
    <row r="9127" customFormat="1" ht="13.5" x14ac:dyDescent="0.3"/>
    <row r="9128" customFormat="1" ht="13.5" x14ac:dyDescent="0.3"/>
    <row r="9129" customFormat="1" ht="13.5" x14ac:dyDescent="0.3"/>
    <row r="9130" customFormat="1" ht="13.5" x14ac:dyDescent="0.3"/>
    <row r="9131" customFormat="1" ht="13.5" x14ac:dyDescent="0.3"/>
    <row r="9132" customFormat="1" ht="13.5" x14ac:dyDescent="0.3"/>
    <row r="9133" customFormat="1" ht="13.5" x14ac:dyDescent="0.3"/>
    <row r="9134" customFormat="1" ht="13.5" x14ac:dyDescent="0.3"/>
    <row r="9135" customFormat="1" ht="13.5" x14ac:dyDescent="0.3"/>
    <row r="9136" customFormat="1" ht="13.5" x14ac:dyDescent="0.3"/>
    <row r="9137" customFormat="1" ht="13.5" x14ac:dyDescent="0.3"/>
    <row r="9138" customFormat="1" ht="13.5" x14ac:dyDescent="0.3"/>
    <row r="9139" customFormat="1" ht="13.5" x14ac:dyDescent="0.3"/>
    <row r="9140" customFormat="1" ht="13.5" x14ac:dyDescent="0.3"/>
    <row r="9141" customFormat="1" ht="13.5" x14ac:dyDescent="0.3"/>
    <row r="9142" customFormat="1" ht="13.5" x14ac:dyDescent="0.3"/>
    <row r="9143" customFormat="1" ht="13.5" x14ac:dyDescent="0.3"/>
    <row r="9144" customFormat="1" ht="13.5" x14ac:dyDescent="0.3"/>
    <row r="9145" customFormat="1" ht="13.5" x14ac:dyDescent="0.3"/>
    <row r="9146" customFormat="1" ht="13.5" x14ac:dyDescent="0.3"/>
    <row r="9147" customFormat="1" ht="13.5" x14ac:dyDescent="0.3"/>
    <row r="9148" customFormat="1" ht="13.5" x14ac:dyDescent="0.3"/>
    <row r="9149" customFormat="1" ht="13.5" x14ac:dyDescent="0.3"/>
    <row r="9150" customFormat="1" ht="13.5" x14ac:dyDescent="0.3"/>
    <row r="9151" customFormat="1" ht="13.5" x14ac:dyDescent="0.3"/>
    <row r="9152" customFormat="1" ht="13.5" x14ac:dyDescent="0.3"/>
    <row r="9153" customFormat="1" ht="13.5" x14ac:dyDescent="0.3"/>
    <row r="9154" customFormat="1" ht="13.5" x14ac:dyDescent="0.3"/>
    <row r="9155" customFormat="1" ht="13.5" x14ac:dyDescent="0.3"/>
    <row r="9156" customFormat="1" ht="13.5" x14ac:dyDescent="0.3"/>
    <row r="9157" customFormat="1" ht="13.5" x14ac:dyDescent="0.3"/>
    <row r="9158" customFormat="1" ht="13.5" x14ac:dyDescent="0.3"/>
    <row r="9159" customFormat="1" ht="13.5" x14ac:dyDescent="0.3"/>
    <row r="9160" customFormat="1" ht="13.5" x14ac:dyDescent="0.3"/>
    <row r="9161" customFormat="1" ht="13.5" x14ac:dyDescent="0.3"/>
    <row r="9162" customFormat="1" ht="13.5" x14ac:dyDescent="0.3"/>
    <row r="9163" customFormat="1" ht="13.5" x14ac:dyDescent="0.3"/>
    <row r="9164" customFormat="1" ht="13.5" x14ac:dyDescent="0.3"/>
    <row r="9165" customFormat="1" ht="13.5" x14ac:dyDescent="0.3"/>
    <row r="9166" customFormat="1" ht="13.5" x14ac:dyDescent="0.3"/>
    <row r="9167" customFormat="1" ht="13.5" x14ac:dyDescent="0.3"/>
    <row r="9168" customFormat="1" ht="13.5" x14ac:dyDescent="0.3"/>
    <row r="9169" customFormat="1" ht="13.5" x14ac:dyDescent="0.3"/>
    <row r="9170" customFormat="1" ht="13.5" x14ac:dyDescent="0.3"/>
    <row r="9171" customFormat="1" ht="13.5" x14ac:dyDescent="0.3"/>
    <row r="9172" customFormat="1" ht="13.5" x14ac:dyDescent="0.3"/>
    <row r="9173" customFormat="1" ht="13.5" x14ac:dyDescent="0.3"/>
    <row r="9174" customFormat="1" ht="13.5" x14ac:dyDescent="0.3"/>
    <row r="9175" customFormat="1" ht="13.5" x14ac:dyDescent="0.3"/>
    <row r="9176" customFormat="1" ht="13.5" x14ac:dyDescent="0.3"/>
    <row r="9177" customFormat="1" ht="13.5" x14ac:dyDescent="0.3"/>
    <row r="9178" customFormat="1" ht="13.5" x14ac:dyDescent="0.3"/>
    <row r="9179" customFormat="1" ht="13.5" x14ac:dyDescent="0.3"/>
    <row r="9180" customFormat="1" ht="13.5" x14ac:dyDescent="0.3"/>
    <row r="9181" customFormat="1" ht="13.5" x14ac:dyDescent="0.3"/>
    <row r="9182" customFormat="1" ht="13.5" x14ac:dyDescent="0.3"/>
    <row r="9183" customFormat="1" ht="13.5" x14ac:dyDescent="0.3"/>
    <row r="9184" customFormat="1" ht="13.5" x14ac:dyDescent="0.3"/>
    <row r="9185" customFormat="1" ht="13.5" x14ac:dyDescent="0.3"/>
    <row r="9186" customFormat="1" ht="13.5" x14ac:dyDescent="0.3"/>
    <row r="9187" customFormat="1" ht="13.5" x14ac:dyDescent="0.3"/>
    <row r="9188" customFormat="1" ht="13.5" x14ac:dyDescent="0.3"/>
    <row r="9189" customFormat="1" ht="13.5" x14ac:dyDescent="0.3"/>
    <row r="9190" customFormat="1" ht="13.5" x14ac:dyDescent="0.3"/>
    <row r="9191" customFormat="1" ht="13.5" x14ac:dyDescent="0.3"/>
    <row r="9192" customFormat="1" ht="13.5" x14ac:dyDescent="0.3"/>
    <row r="9193" customFormat="1" ht="13.5" x14ac:dyDescent="0.3"/>
    <row r="9194" customFormat="1" ht="13.5" x14ac:dyDescent="0.3"/>
    <row r="9195" customFormat="1" ht="13.5" x14ac:dyDescent="0.3"/>
    <row r="9196" customFormat="1" ht="13.5" x14ac:dyDescent="0.3"/>
    <row r="9197" customFormat="1" ht="13.5" x14ac:dyDescent="0.3"/>
    <row r="9198" customFormat="1" ht="13.5" x14ac:dyDescent="0.3"/>
    <row r="9199" customFormat="1" ht="13.5" x14ac:dyDescent="0.3"/>
    <row r="9200" customFormat="1" ht="13.5" x14ac:dyDescent="0.3"/>
    <row r="9201" customFormat="1" ht="13.5" x14ac:dyDescent="0.3"/>
    <row r="9202" customFormat="1" ht="13.5" x14ac:dyDescent="0.3"/>
    <row r="9203" customFormat="1" ht="13.5" x14ac:dyDescent="0.3"/>
    <row r="9204" customFormat="1" ht="13.5" x14ac:dyDescent="0.3"/>
    <row r="9205" customFormat="1" ht="13.5" x14ac:dyDescent="0.3"/>
    <row r="9206" customFormat="1" ht="13.5" x14ac:dyDescent="0.3"/>
    <row r="9207" customFormat="1" ht="13.5" x14ac:dyDescent="0.3"/>
    <row r="9208" customFormat="1" ht="13.5" x14ac:dyDescent="0.3"/>
    <row r="9209" customFormat="1" ht="13.5" x14ac:dyDescent="0.3"/>
    <row r="9210" customFormat="1" ht="13.5" x14ac:dyDescent="0.3"/>
    <row r="9211" customFormat="1" ht="13.5" x14ac:dyDescent="0.3"/>
    <row r="9212" customFormat="1" ht="13.5" x14ac:dyDescent="0.3"/>
    <row r="9213" customFormat="1" ht="13.5" x14ac:dyDescent="0.3"/>
    <row r="9214" customFormat="1" ht="13.5" x14ac:dyDescent="0.3"/>
    <row r="9215" customFormat="1" ht="13.5" x14ac:dyDescent="0.3"/>
    <row r="9216" customFormat="1" ht="13.5" x14ac:dyDescent="0.3"/>
    <row r="9217" customFormat="1" ht="13.5" x14ac:dyDescent="0.3"/>
    <row r="9218" customFormat="1" ht="13.5" x14ac:dyDescent="0.3"/>
    <row r="9219" customFormat="1" ht="13.5" x14ac:dyDescent="0.3"/>
    <row r="9220" customFormat="1" ht="13.5" x14ac:dyDescent="0.3"/>
    <row r="9221" customFormat="1" ht="13.5" x14ac:dyDescent="0.3"/>
    <row r="9222" customFormat="1" ht="13.5" x14ac:dyDescent="0.3"/>
    <row r="9223" customFormat="1" ht="13.5" x14ac:dyDescent="0.3"/>
    <row r="9224" customFormat="1" ht="13.5" x14ac:dyDescent="0.3"/>
    <row r="9225" customFormat="1" ht="13.5" x14ac:dyDescent="0.3"/>
    <row r="9226" customFormat="1" ht="13.5" x14ac:dyDescent="0.3"/>
    <row r="9227" customFormat="1" ht="13.5" x14ac:dyDescent="0.3"/>
    <row r="9228" customFormat="1" ht="13.5" x14ac:dyDescent="0.3"/>
    <row r="9229" customFormat="1" ht="13.5" x14ac:dyDescent="0.3"/>
    <row r="9230" customFormat="1" ht="13.5" x14ac:dyDescent="0.3"/>
    <row r="9231" customFormat="1" ht="13.5" x14ac:dyDescent="0.3"/>
    <row r="9232" customFormat="1" ht="13.5" x14ac:dyDescent="0.3"/>
    <row r="9233" customFormat="1" ht="13.5" x14ac:dyDescent="0.3"/>
    <row r="9234" customFormat="1" ht="13.5" x14ac:dyDescent="0.3"/>
    <row r="9235" customFormat="1" ht="13.5" x14ac:dyDescent="0.3"/>
    <row r="9236" customFormat="1" ht="13.5" x14ac:dyDescent="0.3"/>
    <row r="9237" customFormat="1" ht="13.5" x14ac:dyDescent="0.3"/>
    <row r="9238" customFormat="1" ht="13.5" x14ac:dyDescent="0.3"/>
    <row r="9239" customFormat="1" ht="13.5" x14ac:dyDescent="0.3"/>
    <row r="9240" customFormat="1" ht="13.5" x14ac:dyDescent="0.3"/>
    <row r="9241" customFormat="1" ht="13.5" x14ac:dyDescent="0.3"/>
    <row r="9242" customFormat="1" ht="13.5" x14ac:dyDescent="0.3"/>
    <row r="9243" customFormat="1" ht="13.5" x14ac:dyDescent="0.3"/>
    <row r="9244" customFormat="1" ht="13.5" x14ac:dyDescent="0.3"/>
    <row r="9245" customFormat="1" ht="13.5" x14ac:dyDescent="0.3"/>
    <row r="9246" customFormat="1" ht="13.5" x14ac:dyDescent="0.3"/>
    <row r="9247" customFormat="1" ht="13.5" x14ac:dyDescent="0.3"/>
    <row r="9248" customFormat="1" ht="13.5" x14ac:dyDescent="0.3"/>
    <row r="9249" customFormat="1" ht="13.5" x14ac:dyDescent="0.3"/>
    <row r="9250" customFormat="1" ht="13.5" x14ac:dyDescent="0.3"/>
    <row r="9251" customFormat="1" ht="13.5" x14ac:dyDescent="0.3"/>
    <row r="9252" customFormat="1" ht="13.5" x14ac:dyDescent="0.3"/>
    <row r="9253" customFormat="1" ht="13.5" x14ac:dyDescent="0.3"/>
    <row r="9254" customFormat="1" ht="13.5" x14ac:dyDescent="0.3"/>
    <row r="9255" customFormat="1" ht="13.5" x14ac:dyDescent="0.3"/>
    <row r="9256" customFormat="1" ht="13.5" x14ac:dyDescent="0.3"/>
    <row r="9257" customFormat="1" ht="13.5" x14ac:dyDescent="0.3"/>
    <row r="9258" customFormat="1" ht="13.5" x14ac:dyDescent="0.3"/>
    <row r="9259" customFormat="1" ht="13.5" x14ac:dyDescent="0.3"/>
    <row r="9260" customFormat="1" ht="13.5" x14ac:dyDescent="0.3"/>
    <row r="9261" customFormat="1" ht="13.5" x14ac:dyDescent="0.3"/>
    <row r="9262" customFormat="1" ht="13.5" x14ac:dyDescent="0.3"/>
    <row r="9263" customFormat="1" ht="13.5" x14ac:dyDescent="0.3"/>
    <row r="9264" customFormat="1" ht="13.5" x14ac:dyDescent="0.3"/>
    <row r="9265" customFormat="1" ht="13.5" x14ac:dyDescent="0.3"/>
    <row r="9266" customFormat="1" ht="13.5" x14ac:dyDescent="0.3"/>
    <row r="9267" customFormat="1" ht="13.5" x14ac:dyDescent="0.3"/>
    <row r="9268" customFormat="1" ht="13.5" x14ac:dyDescent="0.3"/>
    <row r="9269" customFormat="1" ht="13.5" x14ac:dyDescent="0.3"/>
    <row r="9270" customFormat="1" ht="13.5" x14ac:dyDescent="0.3"/>
    <row r="9271" customFormat="1" ht="13.5" x14ac:dyDescent="0.3"/>
    <row r="9272" customFormat="1" ht="13.5" x14ac:dyDescent="0.3"/>
    <row r="9273" customFormat="1" ht="13.5" x14ac:dyDescent="0.3"/>
    <row r="9274" customFormat="1" ht="13.5" x14ac:dyDescent="0.3"/>
    <row r="9275" customFormat="1" ht="13.5" x14ac:dyDescent="0.3"/>
    <row r="9276" customFormat="1" ht="13.5" x14ac:dyDescent="0.3"/>
    <row r="9277" customFormat="1" ht="13.5" x14ac:dyDescent="0.3"/>
    <row r="9278" customFormat="1" ht="13.5" x14ac:dyDescent="0.3"/>
    <row r="9279" customFormat="1" ht="13.5" x14ac:dyDescent="0.3"/>
    <row r="9280" customFormat="1" ht="13.5" x14ac:dyDescent="0.3"/>
    <row r="9281" customFormat="1" ht="13.5" x14ac:dyDescent="0.3"/>
    <row r="9282" customFormat="1" ht="13.5" x14ac:dyDescent="0.3"/>
    <row r="9283" customFormat="1" ht="13.5" x14ac:dyDescent="0.3"/>
    <row r="9284" customFormat="1" ht="13.5" x14ac:dyDescent="0.3"/>
    <row r="9285" customFormat="1" ht="13.5" x14ac:dyDescent="0.3"/>
    <row r="9286" customFormat="1" ht="13.5" x14ac:dyDescent="0.3"/>
    <row r="9287" customFormat="1" ht="13.5" x14ac:dyDescent="0.3"/>
    <row r="9288" customFormat="1" ht="13.5" x14ac:dyDescent="0.3"/>
    <row r="9289" customFormat="1" ht="13.5" x14ac:dyDescent="0.3"/>
    <row r="9290" customFormat="1" ht="13.5" x14ac:dyDescent="0.3"/>
    <row r="9291" customFormat="1" ht="13.5" x14ac:dyDescent="0.3"/>
    <row r="9292" customFormat="1" ht="13.5" x14ac:dyDescent="0.3"/>
    <row r="9293" customFormat="1" ht="13.5" x14ac:dyDescent="0.3"/>
    <row r="9294" customFormat="1" ht="13.5" x14ac:dyDescent="0.3"/>
    <row r="9295" customFormat="1" ht="13.5" x14ac:dyDescent="0.3"/>
    <row r="9296" customFormat="1" ht="13.5" x14ac:dyDescent="0.3"/>
    <row r="9297" customFormat="1" ht="13.5" x14ac:dyDescent="0.3"/>
    <row r="9298" customFormat="1" ht="13.5" x14ac:dyDescent="0.3"/>
    <row r="9299" customFormat="1" ht="13.5" x14ac:dyDescent="0.3"/>
    <row r="9300" customFormat="1" ht="13.5" x14ac:dyDescent="0.3"/>
    <row r="9301" customFormat="1" ht="13.5" x14ac:dyDescent="0.3"/>
    <row r="9302" customFormat="1" ht="13.5" x14ac:dyDescent="0.3"/>
    <row r="9303" customFormat="1" ht="13.5" x14ac:dyDescent="0.3"/>
    <row r="9304" customFormat="1" ht="13.5" x14ac:dyDescent="0.3"/>
    <row r="9305" customFormat="1" ht="13.5" x14ac:dyDescent="0.3"/>
    <row r="9306" customFormat="1" ht="13.5" x14ac:dyDescent="0.3"/>
    <row r="9307" customFormat="1" ht="13.5" x14ac:dyDescent="0.3"/>
    <row r="9308" customFormat="1" ht="13.5" x14ac:dyDescent="0.3"/>
    <row r="9309" customFormat="1" ht="13.5" x14ac:dyDescent="0.3"/>
    <row r="9310" customFormat="1" ht="13.5" x14ac:dyDescent="0.3"/>
    <row r="9311" customFormat="1" ht="13.5" x14ac:dyDescent="0.3"/>
    <row r="9312" customFormat="1" ht="13.5" x14ac:dyDescent="0.3"/>
    <row r="9313" customFormat="1" ht="13.5" x14ac:dyDescent="0.3"/>
    <row r="9314" customFormat="1" ht="13.5" x14ac:dyDescent="0.3"/>
    <row r="9315" customFormat="1" ht="13.5" x14ac:dyDescent="0.3"/>
    <row r="9316" customFormat="1" ht="13.5" x14ac:dyDescent="0.3"/>
    <row r="9317" customFormat="1" ht="13.5" x14ac:dyDescent="0.3"/>
    <row r="9318" customFormat="1" ht="13.5" x14ac:dyDescent="0.3"/>
    <row r="9319" customFormat="1" ht="13.5" x14ac:dyDescent="0.3"/>
    <row r="9320" customFormat="1" ht="13.5" x14ac:dyDescent="0.3"/>
    <row r="9321" customFormat="1" ht="13.5" x14ac:dyDescent="0.3"/>
    <row r="9322" customFormat="1" ht="13.5" x14ac:dyDescent="0.3"/>
    <row r="9323" customFormat="1" ht="13.5" x14ac:dyDescent="0.3"/>
    <row r="9324" customFormat="1" ht="13.5" x14ac:dyDescent="0.3"/>
    <row r="9325" customFormat="1" ht="13.5" x14ac:dyDescent="0.3"/>
    <row r="9326" customFormat="1" ht="13.5" x14ac:dyDescent="0.3"/>
    <row r="9327" customFormat="1" ht="13.5" x14ac:dyDescent="0.3"/>
    <row r="9328" customFormat="1" ht="13.5" x14ac:dyDescent="0.3"/>
    <row r="9329" customFormat="1" ht="13.5" x14ac:dyDescent="0.3"/>
    <row r="9330" customFormat="1" ht="13.5" x14ac:dyDescent="0.3"/>
    <row r="9331" customFormat="1" ht="13.5" x14ac:dyDescent="0.3"/>
    <row r="9332" customFormat="1" ht="13.5" x14ac:dyDescent="0.3"/>
    <row r="9333" customFormat="1" ht="13.5" x14ac:dyDescent="0.3"/>
    <row r="9334" customFormat="1" ht="13.5" x14ac:dyDescent="0.3"/>
    <row r="9335" customFormat="1" ht="13.5" x14ac:dyDescent="0.3"/>
    <row r="9336" customFormat="1" ht="13.5" x14ac:dyDescent="0.3"/>
    <row r="9337" customFormat="1" ht="13.5" x14ac:dyDescent="0.3"/>
    <row r="9338" customFormat="1" ht="13.5" x14ac:dyDescent="0.3"/>
    <row r="9339" customFormat="1" ht="13.5" x14ac:dyDescent="0.3"/>
    <row r="9340" customFormat="1" ht="13.5" x14ac:dyDescent="0.3"/>
    <row r="9341" customFormat="1" ht="13.5" x14ac:dyDescent="0.3"/>
    <row r="9342" customFormat="1" ht="13.5" x14ac:dyDescent="0.3"/>
    <row r="9343" customFormat="1" ht="13.5" x14ac:dyDescent="0.3"/>
    <row r="9344" customFormat="1" ht="13.5" x14ac:dyDescent="0.3"/>
    <row r="9345" customFormat="1" ht="13.5" x14ac:dyDescent="0.3"/>
    <row r="9346" customFormat="1" ht="13.5" x14ac:dyDescent="0.3"/>
    <row r="9347" customFormat="1" ht="13.5" x14ac:dyDescent="0.3"/>
    <row r="9348" customFormat="1" ht="13.5" x14ac:dyDescent="0.3"/>
    <row r="9349" customFormat="1" ht="13.5" x14ac:dyDescent="0.3"/>
    <row r="9350" customFormat="1" ht="13.5" x14ac:dyDescent="0.3"/>
    <row r="9351" customFormat="1" ht="13.5" x14ac:dyDescent="0.3"/>
    <row r="9352" customFormat="1" ht="13.5" x14ac:dyDescent="0.3"/>
    <row r="9353" customFormat="1" ht="13.5" x14ac:dyDescent="0.3"/>
    <row r="9354" customFormat="1" ht="13.5" x14ac:dyDescent="0.3"/>
    <row r="9355" customFormat="1" ht="13.5" x14ac:dyDescent="0.3"/>
    <row r="9356" customFormat="1" ht="13.5" x14ac:dyDescent="0.3"/>
    <row r="9357" customFormat="1" ht="13.5" x14ac:dyDescent="0.3"/>
    <row r="9358" customFormat="1" ht="13.5" x14ac:dyDescent="0.3"/>
    <row r="9359" customFormat="1" ht="13.5" x14ac:dyDescent="0.3"/>
    <row r="9360" customFormat="1" ht="13.5" x14ac:dyDescent="0.3"/>
    <row r="9361" customFormat="1" ht="13.5" x14ac:dyDescent="0.3"/>
    <row r="9362" customFormat="1" ht="13.5" x14ac:dyDescent="0.3"/>
    <row r="9363" customFormat="1" ht="13.5" x14ac:dyDescent="0.3"/>
    <row r="9364" customFormat="1" ht="13.5" x14ac:dyDescent="0.3"/>
    <row r="9365" customFormat="1" ht="13.5" x14ac:dyDescent="0.3"/>
    <row r="9366" customFormat="1" ht="13.5" x14ac:dyDescent="0.3"/>
    <row r="9367" customFormat="1" ht="13.5" x14ac:dyDescent="0.3"/>
    <row r="9368" customFormat="1" ht="13.5" x14ac:dyDescent="0.3"/>
    <row r="9369" customFormat="1" ht="13.5" x14ac:dyDescent="0.3"/>
    <row r="9370" customFormat="1" ht="13.5" x14ac:dyDescent="0.3"/>
    <row r="9371" customFormat="1" ht="13.5" x14ac:dyDescent="0.3"/>
    <row r="9372" customFormat="1" ht="13.5" x14ac:dyDescent="0.3"/>
    <row r="9373" customFormat="1" ht="13.5" x14ac:dyDescent="0.3"/>
    <row r="9374" customFormat="1" ht="13.5" x14ac:dyDescent="0.3"/>
    <row r="9375" customFormat="1" ht="13.5" x14ac:dyDescent="0.3"/>
    <row r="9376" customFormat="1" ht="13.5" x14ac:dyDescent="0.3"/>
    <row r="9377" customFormat="1" ht="13.5" x14ac:dyDescent="0.3"/>
    <row r="9378" customFormat="1" ht="13.5" x14ac:dyDescent="0.3"/>
    <row r="9379" customFormat="1" ht="13.5" x14ac:dyDescent="0.3"/>
    <row r="9380" customFormat="1" ht="13.5" x14ac:dyDescent="0.3"/>
    <row r="9381" customFormat="1" ht="13.5" x14ac:dyDescent="0.3"/>
    <row r="9382" customFormat="1" ht="13.5" x14ac:dyDescent="0.3"/>
    <row r="9383" customFormat="1" ht="13.5" x14ac:dyDescent="0.3"/>
    <row r="9384" customFormat="1" ht="13.5" x14ac:dyDescent="0.3"/>
    <row r="9385" customFormat="1" ht="13.5" x14ac:dyDescent="0.3"/>
    <row r="9386" customFormat="1" ht="13.5" x14ac:dyDescent="0.3"/>
    <row r="9387" customFormat="1" ht="13.5" x14ac:dyDescent="0.3"/>
    <row r="9388" customFormat="1" ht="13.5" x14ac:dyDescent="0.3"/>
    <row r="9389" customFormat="1" ht="13.5" x14ac:dyDescent="0.3"/>
    <row r="9390" customFormat="1" ht="13.5" x14ac:dyDescent="0.3"/>
    <row r="9391" customFormat="1" ht="13.5" x14ac:dyDescent="0.3"/>
    <row r="9392" customFormat="1" ht="13.5" x14ac:dyDescent="0.3"/>
    <row r="9393" customFormat="1" ht="13.5" x14ac:dyDescent="0.3"/>
    <row r="9394" customFormat="1" ht="13.5" x14ac:dyDescent="0.3"/>
    <row r="9395" customFormat="1" ht="13.5" x14ac:dyDescent="0.3"/>
    <row r="9396" customFormat="1" ht="13.5" x14ac:dyDescent="0.3"/>
    <row r="9397" customFormat="1" ht="13.5" x14ac:dyDescent="0.3"/>
    <row r="9398" customFormat="1" ht="13.5" x14ac:dyDescent="0.3"/>
    <row r="9399" customFormat="1" ht="13.5" x14ac:dyDescent="0.3"/>
    <row r="9400" customFormat="1" ht="13.5" x14ac:dyDescent="0.3"/>
    <row r="9401" customFormat="1" ht="13.5" x14ac:dyDescent="0.3"/>
    <row r="9402" customFormat="1" ht="13.5" x14ac:dyDescent="0.3"/>
    <row r="9403" customFormat="1" ht="13.5" x14ac:dyDescent="0.3"/>
    <row r="9404" customFormat="1" ht="13.5" x14ac:dyDescent="0.3"/>
    <row r="9405" customFormat="1" ht="13.5" x14ac:dyDescent="0.3"/>
    <row r="9406" customFormat="1" ht="13.5" x14ac:dyDescent="0.3"/>
    <row r="9407" customFormat="1" ht="13.5" x14ac:dyDescent="0.3"/>
    <row r="9408" customFormat="1" ht="13.5" x14ac:dyDescent="0.3"/>
    <row r="9409" customFormat="1" ht="13.5" x14ac:dyDescent="0.3"/>
    <row r="9410" customFormat="1" ht="13.5" x14ac:dyDescent="0.3"/>
    <row r="9411" customFormat="1" ht="13.5" x14ac:dyDescent="0.3"/>
    <row r="9412" customFormat="1" ht="13.5" x14ac:dyDescent="0.3"/>
    <row r="9413" customFormat="1" ht="13.5" x14ac:dyDescent="0.3"/>
    <row r="9414" customFormat="1" ht="13.5" x14ac:dyDescent="0.3"/>
    <row r="9415" customFormat="1" ht="13.5" x14ac:dyDescent="0.3"/>
    <row r="9416" customFormat="1" ht="13.5" x14ac:dyDescent="0.3"/>
    <row r="9417" customFormat="1" ht="13.5" x14ac:dyDescent="0.3"/>
    <row r="9418" customFormat="1" ht="13.5" x14ac:dyDescent="0.3"/>
    <row r="9419" customFormat="1" ht="13.5" x14ac:dyDescent="0.3"/>
    <row r="9420" customFormat="1" ht="13.5" x14ac:dyDescent="0.3"/>
    <row r="9421" customFormat="1" ht="13.5" x14ac:dyDescent="0.3"/>
    <row r="9422" customFormat="1" ht="13.5" x14ac:dyDescent="0.3"/>
    <row r="9423" customFormat="1" ht="13.5" x14ac:dyDescent="0.3"/>
    <row r="9424" customFormat="1" ht="13.5" x14ac:dyDescent="0.3"/>
    <row r="9425" customFormat="1" ht="13.5" x14ac:dyDescent="0.3"/>
    <row r="9426" customFormat="1" ht="13.5" x14ac:dyDescent="0.3"/>
    <row r="9427" customFormat="1" ht="13.5" x14ac:dyDescent="0.3"/>
    <row r="9428" customFormat="1" ht="13.5" x14ac:dyDescent="0.3"/>
    <row r="9429" customFormat="1" ht="13.5" x14ac:dyDescent="0.3"/>
    <row r="9430" customFormat="1" ht="13.5" x14ac:dyDescent="0.3"/>
    <row r="9431" customFormat="1" ht="13.5" x14ac:dyDescent="0.3"/>
    <row r="9432" customFormat="1" ht="13.5" x14ac:dyDescent="0.3"/>
    <row r="9433" customFormat="1" ht="13.5" x14ac:dyDescent="0.3"/>
    <row r="9434" customFormat="1" ht="13.5" x14ac:dyDescent="0.3"/>
    <row r="9435" customFormat="1" ht="13.5" x14ac:dyDescent="0.3"/>
    <row r="9436" customFormat="1" ht="13.5" x14ac:dyDescent="0.3"/>
    <row r="9437" customFormat="1" ht="13.5" x14ac:dyDescent="0.3"/>
    <row r="9438" customFormat="1" ht="13.5" x14ac:dyDescent="0.3"/>
    <row r="9439" customFormat="1" ht="13.5" x14ac:dyDescent="0.3"/>
    <row r="9440" customFormat="1" ht="13.5" x14ac:dyDescent="0.3"/>
    <row r="9441" customFormat="1" ht="13.5" x14ac:dyDescent="0.3"/>
    <row r="9442" customFormat="1" ht="13.5" x14ac:dyDescent="0.3"/>
    <row r="9443" customFormat="1" ht="13.5" x14ac:dyDescent="0.3"/>
    <row r="9444" customFormat="1" ht="13.5" x14ac:dyDescent="0.3"/>
    <row r="9445" customFormat="1" ht="13.5" x14ac:dyDescent="0.3"/>
    <row r="9446" customFormat="1" ht="13.5" x14ac:dyDescent="0.3"/>
    <row r="9447" customFormat="1" ht="13.5" x14ac:dyDescent="0.3"/>
    <row r="9448" customFormat="1" ht="13.5" x14ac:dyDescent="0.3"/>
    <row r="9449" customFormat="1" ht="13.5" x14ac:dyDescent="0.3"/>
    <row r="9450" customFormat="1" ht="13.5" x14ac:dyDescent="0.3"/>
    <row r="9451" customFormat="1" ht="13.5" x14ac:dyDescent="0.3"/>
    <row r="9452" customFormat="1" ht="13.5" x14ac:dyDescent="0.3"/>
    <row r="9453" customFormat="1" ht="13.5" x14ac:dyDescent="0.3"/>
    <row r="9454" customFormat="1" ht="13.5" x14ac:dyDescent="0.3"/>
    <row r="9455" customFormat="1" ht="13.5" x14ac:dyDescent="0.3"/>
    <row r="9456" customFormat="1" ht="13.5" x14ac:dyDescent="0.3"/>
    <row r="9457" customFormat="1" ht="13.5" x14ac:dyDescent="0.3"/>
    <row r="9458" customFormat="1" ht="13.5" x14ac:dyDescent="0.3"/>
    <row r="9459" customFormat="1" ht="13.5" x14ac:dyDescent="0.3"/>
    <row r="9460" customFormat="1" ht="13.5" x14ac:dyDescent="0.3"/>
    <row r="9461" customFormat="1" ht="13.5" x14ac:dyDescent="0.3"/>
    <row r="9462" customFormat="1" ht="13.5" x14ac:dyDescent="0.3"/>
    <row r="9463" customFormat="1" ht="13.5" x14ac:dyDescent="0.3"/>
    <row r="9464" customFormat="1" ht="13.5" x14ac:dyDescent="0.3"/>
    <row r="9465" customFormat="1" ht="13.5" x14ac:dyDescent="0.3"/>
    <row r="9466" customFormat="1" ht="13.5" x14ac:dyDescent="0.3"/>
    <row r="9467" customFormat="1" ht="13.5" x14ac:dyDescent="0.3"/>
    <row r="9468" customFormat="1" ht="13.5" x14ac:dyDescent="0.3"/>
    <row r="9469" customFormat="1" ht="13.5" x14ac:dyDescent="0.3"/>
    <row r="9470" customFormat="1" ht="13.5" x14ac:dyDescent="0.3"/>
    <row r="9471" customFormat="1" ht="13.5" x14ac:dyDescent="0.3"/>
    <row r="9472" customFormat="1" ht="13.5" x14ac:dyDescent="0.3"/>
    <row r="9473" customFormat="1" ht="13.5" x14ac:dyDescent="0.3"/>
    <row r="9474" customFormat="1" ht="13.5" x14ac:dyDescent="0.3"/>
    <row r="9475" customFormat="1" ht="13.5" x14ac:dyDescent="0.3"/>
    <row r="9476" customFormat="1" ht="13.5" x14ac:dyDescent="0.3"/>
    <row r="9477" customFormat="1" ht="13.5" x14ac:dyDescent="0.3"/>
    <row r="9478" customFormat="1" ht="13.5" x14ac:dyDescent="0.3"/>
    <row r="9479" customFormat="1" ht="13.5" x14ac:dyDescent="0.3"/>
    <row r="9480" customFormat="1" ht="13.5" x14ac:dyDescent="0.3"/>
    <row r="9481" customFormat="1" ht="13.5" x14ac:dyDescent="0.3"/>
    <row r="9482" customFormat="1" ht="13.5" x14ac:dyDescent="0.3"/>
    <row r="9483" customFormat="1" ht="13.5" x14ac:dyDescent="0.3"/>
    <row r="9484" customFormat="1" ht="13.5" x14ac:dyDescent="0.3"/>
    <row r="9485" customFormat="1" ht="13.5" x14ac:dyDescent="0.3"/>
    <row r="9486" customFormat="1" ht="13.5" x14ac:dyDescent="0.3"/>
    <row r="9487" customFormat="1" ht="13.5" x14ac:dyDescent="0.3"/>
    <row r="9488" customFormat="1" ht="13.5" x14ac:dyDescent="0.3"/>
    <row r="9489" customFormat="1" ht="13.5" x14ac:dyDescent="0.3"/>
    <row r="9490" customFormat="1" ht="13.5" x14ac:dyDescent="0.3"/>
    <row r="9491" customFormat="1" ht="13.5" x14ac:dyDescent="0.3"/>
    <row r="9492" customFormat="1" ht="13.5" x14ac:dyDescent="0.3"/>
    <row r="9493" customFormat="1" ht="13.5" x14ac:dyDescent="0.3"/>
    <row r="9494" customFormat="1" ht="13.5" x14ac:dyDescent="0.3"/>
    <row r="9495" customFormat="1" ht="13.5" x14ac:dyDescent="0.3"/>
    <row r="9496" customFormat="1" ht="13.5" x14ac:dyDescent="0.3"/>
    <row r="9497" customFormat="1" ht="13.5" x14ac:dyDescent="0.3"/>
    <row r="9498" customFormat="1" ht="13.5" x14ac:dyDescent="0.3"/>
    <row r="9499" customFormat="1" ht="13.5" x14ac:dyDescent="0.3"/>
    <row r="9500" customFormat="1" ht="13.5" x14ac:dyDescent="0.3"/>
    <row r="9501" customFormat="1" ht="13.5" x14ac:dyDescent="0.3"/>
    <row r="9502" customFormat="1" ht="13.5" x14ac:dyDescent="0.3"/>
    <row r="9503" customFormat="1" ht="13.5" x14ac:dyDescent="0.3"/>
    <row r="9504" customFormat="1" ht="13.5" x14ac:dyDescent="0.3"/>
    <row r="9505" customFormat="1" ht="13.5" x14ac:dyDescent="0.3"/>
    <row r="9506" customFormat="1" ht="13.5" x14ac:dyDescent="0.3"/>
    <row r="9507" customFormat="1" ht="13.5" x14ac:dyDescent="0.3"/>
    <row r="9508" customFormat="1" ht="13.5" x14ac:dyDescent="0.3"/>
    <row r="9509" customFormat="1" ht="13.5" x14ac:dyDescent="0.3"/>
    <row r="9510" customFormat="1" ht="13.5" x14ac:dyDescent="0.3"/>
    <row r="9511" customFormat="1" ht="13.5" x14ac:dyDescent="0.3"/>
    <row r="9512" customFormat="1" ht="13.5" x14ac:dyDescent="0.3"/>
    <row r="9513" customFormat="1" ht="13.5" x14ac:dyDescent="0.3"/>
    <row r="9514" customFormat="1" ht="13.5" x14ac:dyDescent="0.3"/>
    <row r="9515" customFormat="1" ht="13.5" x14ac:dyDescent="0.3"/>
    <row r="9516" customFormat="1" ht="13.5" x14ac:dyDescent="0.3"/>
    <row r="9517" customFormat="1" ht="13.5" x14ac:dyDescent="0.3"/>
    <row r="9518" customFormat="1" ht="13.5" x14ac:dyDescent="0.3"/>
    <row r="9519" customFormat="1" ht="13.5" x14ac:dyDescent="0.3"/>
    <row r="9520" customFormat="1" ht="13.5" x14ac:dyDescent="0.3"/>
    <row r="9521" customFormat="1" ht="13.5" x14ac:dyDescent="0.3"/>
    <row r="9522" customFormat="1" ht="13.5" x14ac:dyDescent="0.3"/>
    <row r="9523" customFormat="1" ht="13.5" x14ac:dyDescent="0.3"/>
    <row r="9524" customFormat="1" ht="13.5" x14ac:dyDescent="0.3"/>
    <row r="9525" customFormat="1" ht="13.5" x14ac:dyDescent="0.3"/>
    <row r="9526" customFormat="1" ht="13.5" x14ac:dyDescent="0.3"/>
    <row r="9527" customFormat="1" ht="13.5" x14ac:dyDescent="0.3"/>
    <row r="9528" customFormat="1" ht="13.5" x14ac:dyDescent="0.3"/>
    <row r="9529" customFormat="1" ht="13.5" x14ac:dyDescent="0.3"/>
    <row r="9530" customFormat="1" ht="13.5" x14ac:dyDescent="0.3"/>
    <row r="9531" customFormat="1" ht="13.5" x14ac:dyDescent="0.3"/>
    <row r="9532" customFormat="1" ht="13.5" x14ac:dyDescent="0.3"/>
    <row r="9533" customFormat="1" ht="13.5" x14ac:dyDescent="0.3"/>
    <row r="9534" customFormat="1" ht="13.5" x14ac:dyDescent="0.3"/>
    <row r="9535" customFormat="1" ht="13.5" x14ac:dyDescent="0.3"/>
    <row r="9536" customFormat="1" ht="13.5" x14ac:dyDescent="0.3"/>
    <row r="9537" customFormat="1" ht="13.5" x14ac:dyDescent="0.3"/>
    <row r="9538" customFormat="1" ht="13.5" x14ac:dyDescent="0.3"/>
    <row r="9539" customFormat="1" ht="13.5" x14ac:dyDescent="0.3"/>
    <row r="9540" customFormat="1" ht="13.5" x14ac:dyDescent="0.3"/>
    <row r="9541" customFormat="1" ht="13.5" x14ac:dyDescent="0.3"/>
    <row r="9542" customFormat="1" ht="13.5" x14ac:dyDescent="0.3"/>
    <row r="9543" customFormat="1" ht="13.5" x14ac:dyDescent="0.3"/>
    <row r="9544" customFormat="1" ht="13.5" x14ac:dyDescent="0.3"/>
    <row r="9545" customFormat="1" ht="13.5" x14ac:dyDescent="0.3"/>
    <row r="9546" customFormat="1" ht="13.5" x14ac:dyDescent="0.3"/>
    <row r="9547" customFormat="1" ht="13.5" x14ac:dyDescent="0.3"/>
    <row r="9548" customFormat="1" ht="13.5" x14ac:dyDescent="0.3"/>
    <row r="9549" customFormat="1" ht="13.5" x14ac:dyDescent="0.3"/>
    <row r="9550" customFormat="1" ht="13.5" x14ac:dyDescent="0.3"/>
    <row r="9551" customFormat="1" ht="13.5" x14ac:dyDescent="0.3"/>
    <row r="9552" customFormat="1" ht="13.5" x14ac:dyDescent="0.3"/>
    <row r="9553" customFormat="1" ht="13.5" x14ac:dyDescent="0.3"/>
    <row r="9554" customFormat="1" ht="13.5" x14ac:dyDescent="0.3"/>
    <row r="9555" customFormat="1" ht="13.5" x14ac:dyDescent="0.3"/>
    <row r="9556" customFormat="1" ht="13.5" x14ac:dyDescent="0.3"/>
    <row r="9557" customFormat="1" ht="13.5" x14ac:dyDescent="0.3"/>
    <row r="9558" customFormat="1" ht="13.5" x14ac:dyDescent="0.3"/>
    <row r="9559" customFormat="1" ht="13.5" x14ac:dyDescent="0.3"/>
    <row r="9560" customFormat="1" ht="13.5" x14ac:dyDescent="0.3"/>
    <row r="9561" customFormat="1" ht="13.5" x14ac:dyDescent="0.3"/>
    <row r="9562" customFormat="1" ht="13.5" x14ac:dyDescent="0.3"/>
    <row r="9563" customFormat="1" ht="13.5" x14ac:dyDescent="0.3"/>
    <row r="9564" customFormat="1" ht="13.5" x14ac:dyDescent="0.3"/>
    <row r="9565" customFormat="1" ht="13.5" x14ac:dyDescent="0.3"/>
    <row r="9566" customFormat="1" ht="13.5" x14ac:dyDescent="0.3"/>
    <row r="9567" customFormat="1" ht="13.5" x14ac:dyDescent="0.3"/>
    <row r="9568" customFormat="1" ht="13.5" x14ac:dyDescent="0.3"/>
    <row r="9569" customFormat="1" ht="13.5" x14ac:dyDescent="0.3"/>
    <row r="9570" customFormat="1" ht="13.5" x14ac:dyDescent="0.3"/>
    <row r="9571" customFormat="1" ht="13.5" x14ac:dyDescent="0.3"/>
    <row r="9572" customFormat="1" ht="13.5" x14ac:dyDescent="0.3"/>
    <row r="9573" customFormat="1" ht="13.5" x14ac:dyDescent="0.3"/>
    <row r="9574" customFormat="1" ht="13.5" x14ac:dyDescent="0.3"/>
    <row r="9575" customFormat="1" ht="13.5" x14ac:dyDescent="0.3"/>
    <row r="9576" customFormat="1" ht="13.5" x14ac:dyDescent="0.3"/>
    <row r="9577" customFormat="1" ht="13.5" x14ac:dyDescent="0.3"/>
    <row r="9578" customFormat="1" ht="13.5" x14ac:dyDescent="0.3"/>
    <row r="9579" customFormat="1" ht="13.5" x14ac:dyDescent="0.3"/>
    <row r="9580" customFormat="1" ht="13.5" x14ac:dyDescent="0.3"/>
    <row r="9581" customFormat="1" ht="13.5" x14ac:dyDescent="0.3"/>
    <row r="9582" customFormat="1" ht="13.5" x14ac:dyDescent="0.3"/>
    <row r="9583" customFormat="1" ht="13.5" x14ac:dyDescent="0.3"/>
    <row r="9584" customFormat="1" ht="13.5" x14ac:dyDescent="0.3"/>
    <row r="9585" customFormat="1" ht="13.5" x14ac:dyDescent="0.3"/>
    <row r="9586" customFormat="1" ht="13.5" x14ac:dyDescent="0.3"/>
    <row r="9587" customFormat="1" ht="13.5" x14ac:dyDescent="0.3"/>
    <row r="9588" customFormat="1" ht="13.5" x14ac:dyDescent="0.3"/>
    <row r="9589" customFormat="1" ht="13.5" x14ac:dyDescent="0.3"/>
    <row r="9590" customFormat="1" ht="13.5" x14ac:dyDescent="0.3"/>
    <row r="9591" customFormat="1" ht="13.5" x14ac:dyDescent="0.3"/>
    <row r="9592" customFormat="1" ht="13.5" x14ac:dyDescent="0.3"/>
    <row r="9593" customFormat="1" ht="13.5" x14ac:dyDescent="0.3"/>
    <row r="9594" customFormat="1" ht="13.5" x14ac:dyDescent="0.3"/>
    <row r="9595" customFormat="1" ht="13.5" x14ac:dyDescent="0.3"/>
    <row r="9596" customFormat="1" ht="13.5" x14ac:dyDescent="0.3"/>
    <row r="9597" customFormat="1" ht="13.5" x14ac:dyDescent="0.3"/>
    <row r="9598" customFormat="1" ht="13.5" x14ac:dyDescent="0.3"/>
    <row r="9599" customFormat="1" ht="13.5" x14ac:dyDescent="0.3"/>
    <row r="9600" customFormat="1" ht="13.5" x14ac:dyDescent="0.3"/>
    <row r="9601" customFormat="1" ht="13.5" x14ac:dyDescent="0.3"/>
    <row r="9602" customFormat="1" ht="13.5" x14ac:dyDescent="0.3"/>
    <row r="9603" customFormat="1" ht="13.5" x14ac:dyDescent="0.3"/>
    <row r="9604" customFormat="1" ht="13.5" x14ac:dyDescent="0.3"/>
    <row r="9605" customFormat="1" ht="13.5" x14ac:dyDescent="0.3"/>
    <row r="9606" customFormat="1" ht="13.5" x14ac:dyDescent="0.3"/>
    <row r="9607" customFormat="1" ht="13.5" x14ac:dyDescent="0.3"/>
    <row r="9608" customFormat="1" ht="13.5" x14ac:dyDescent="0.3"/>
    <row r="9609" customFormat="1" ht="13.5" x14ac:dyDescent="0.3"/>
    <row r="9610" customFormat="1" ht="13.5" x14ac:dyDescent="0.3"/>
    <row r="9611" customFormat="1" ht="13.5" x14ac:dyDescent="0.3"/>
    <row r="9612" customFormat="1" ht="13.5" x14ac:dyDescent="0.3"/>
    <row r="9613" customFormat="1" ht="13.5" x14ac:dyDescent="0.3"/>
    <row r="9614" customFormat="1" ht="13.5" x14ac:dyDescent="0.3"/>
    <row r="9615" customFormat="1" ht="13.5" x14ac:dyDescent="0.3"/>
    <row r="9616" customFormat="1" ht="13.5" x14ac:dyDescent="0.3"/>
    <row r="9617" customFormat="1" ht="13.5" x14ac:dyDescent="0.3"/>
    <row r="9618" customFormat="1" ht="13.5" x14ac:dyDescent="0.3"/>
    <row r="9619" customFormat="1" ht="13.5" x14ac:dyDescent="0.3"/>
    <row r="9620" customFormat="1" ht="13.5" x14ac:dyDescent="0.3"/>
    <row r="9621" customFormat="1" ht="13.5" x14ac:dyDescent="0.3"/>
    <row r="9622" customFormat="1" ht="13.5" x14ac:dyDescent="0.3"/>
    <row r="9623" customFormat="1" ht="13.5" x14ac:dyDescent="0.3"/>
    <row r="9624" customFormat="1" ht="13.5" x14ac:dyDescent="0.3"/>
    <row r="9625" customFormat="1" ht="13.5" x14ac:dyDescent="0.3"/>
    <row r="9626" customFormat="1" ht="13.5" x14ac:dyDescent="0.3"/>
    <row r="9627" customFormat="1" ht="13.5" x14ac:dyDescent="0.3"/>
    <row r="9628" customFormat="1" ht="13.5" x14ac:dyDescent="0.3"/>
    <row r="9629" customFormat="1" ht="13.5" x14ac:dyDescent="0.3"/>
    <row r="9630" customFormat="1" ht="13.5" x14ac:dyDescent="0.3"/>
    <row r="9631" customFormat="1" ht="13.5" x14ac:dyDescent="0.3"/>
    <row r="9632" customFormat="1" ht="13.5" x14ac:dyDescent="0.3"/>
    <row r="9633" customFormat="1" ht="13.5" x14ac:dyDescent="0.3"/>
    <row r="9634" customFormat="1" ht="13.5" x14ac:dyDescent="0.3"/>
    <row r="9635" customFormat="1" ht="13.5" x14ac:dyDescent="0.3"/>
    <row r="9636" customFormat="1" ht="13.5" x14ac:dyDescent="0.3"/>
    <row r="9637" customFormat="1" ht="13.5" x14ac:dyDescent="0.3"/>
    <row r="9638" customFormat="1" ht="13.5" x14ac:dyDescent="0.3"/>
    <row r="9639" customFormat="1" ht="13.5" x14ac:dyDescent="0.3"/>
    <row r="9640" customFormat="1" ht="13.5" x14ac:dyDescent="0.3"/>
    <row r="9641" customFormat="1" ht="13.5" x14ac:dyDescent="0.3"/>
    <row r="9642" customFormat="1" ht="13.5" x14ac:dyDescent="0.3"/>
    <row r="9643" customFormat="1" ht="13.5" x14ac:dyDescent="0.3"/>
    <row r="9644" customFormat="1" ht="13.5" x14ac:dyDescent="0.3"/>
    <row r="9645" customFormat="1" ht="13.5" x14ac:dyDescent="0.3"/>
    <row r="9646" customFormat="1" ht="13.5" x14ac:dyDescent="0.3"/>
    <row r="9647" customFormat="1" ht="13.5" x14ac:dyDescent="0.3"/>
    <row r="9648" customFormat="1" ht="13.5" x14ac:dyDescent="0.3"/>
    <row r="9649" customFormat="1" ht="13.5" x14ac:dyDescent="0.3"/>
    <row r="9650" customFormat="1" ht="13.5" x14ac:dyDescent="0.3"/>
    <row r="9651" customFormat="1" ht="13.5" x14ac:dyDescent="0.3"/>
    <row r="9652" customFormat="1" ht="13.5" x14ac:dyDescent="0.3"/>
    <row r="9653" customFormat="1" ht="13.5" x14ac:dyDescent="0.3"/>
    <row r="9654" customFormat="1" ht="13.5" x14ac:dyDescent="0.3"/>
    <row r="9655" customFormat="1" ht="13.5" x14ac:dyDescent="0.3"/>
    <row r="9656" customFormat="1" ht="13.5" x14ac:dyDescent="0.3"/>
    <row r="9657" customFormat="1" ht="13.5" x14ac:dyDescent="0.3"/>
    <row r="9658" customFormat="1" ht="13.5" x14ac:dyDescent="0.3"/>
    <row r="9659" customFormat="1" ht="13.5" x14ac:dyDescent="0.3"/>
    <row r="9660" customFormat="1" ht="13.5" x14ac:dyDescent="0.3"/>
    <row r="9661" customFormat="1" ht="13.5" x14ac:dyDescent="0.3"/>
    <row r="9662" customFormat="1" ht="13.5" x14ac:dyDescent="0.3"/>
    <row r="9663" customFormat="1" ht="13.5" x14ac:dyDescent="0.3"/>
    <row r="9664" customFormat="1" ht="13.5" x14ac:dyDescent="0.3"/>
    <row r="9665" customFormat="1" ht="13.5" x14ac:dyDescent="0.3"/>
    <row r="9666" customFormat="1" ht="13.5" x14ac:dyDescent="0.3"/>
    <row r="9667" customFormat="1" ht="13.5" x14ac:dyDescent="0.3"/>
    <row r="9668" customFormat="1" ht="13.5" x14ac:dyDescent="0.3"/>
    <row r="9669" customFormat="1" ht="13.5" x14ac:dyDescent="0.3"/>
    <row r="9670" customFormat="1" ht="13.5" x14ac:dyDescent="0.3"/>
    <row r="9671" customFormat="1" ht="13.5" x14ac:dyDescent="0.3"/>
    <row r="9672" customFormat="1" ht="13.5" x14ac:dyDescent="0.3"/>
    <row r="9673" customFormat="1" ht="13.5" x14ac:dyDescent="0.3"/>
    <row r="9674" customFormat="1" ht="13.5" x14ac:dyDescent="0.3"/>
    <row r="9675" customFormat="1" ht="13.5" x14ac:dyDescent="0.3"/>
    <row r="9676" customFormat="1" ht="13.5" x14ac:dyDescent="0.3"/>
    <row r="9677" customFormat="1" ht="13.5" x14ac:dyDescent="0.3"/>
    <row r="9678" customFormat="1" ht="13.5" x14ac:dyDescent="0.3"/>
    <row r="9679" customFormat="1" ht="13.5" x14ac:dyDescent="0.3"/>
    <row r="9680" customFormat="1" ht="13.5" x14ac:dyDescent="0.3"/>
    <row r="9681" customFormat="1" ht="13.5" x14ac:dyDescent="0.3"/>
    <row r="9682" customFormat="1" ht="13.5" x14ac:dyDescent="0.3"/>
    <row r="9683" customFormat="1" ht="13.5" x14ac:dyDescent="0.3"/>
    <row r="9684" customFormat="1" ht="13.5" x14ac:dyDescent="0.3"/>
    <row r="9685" customFormat="1" ht="13.5" x14ac:dyDescent="0.3"/>
    <row r="9686" customFormat="1" ht="13.5" x14ac:dyDescent="0.3"/>
    <row r="9687" customFormat="1" ht="13.5" x14ac:dyDescent="0.3"/>
    <row r="9688" customFormat="1" ht="13.5" x14ac:dyDescent="0.3"/>
    <row r="9689" customFormat="1" ht="13.5" x14ac:dyDescent="0.3"/>
    <row r="9690" customFormat="1" ht="13.5" x14ac:dyDescent="0.3"/>
    <row r="9691" customFormat="1" ht="13.5" x14ac:dyDescent="0.3"/>
    <row r="9692" customFormat="1" ht="13.5" x14ac:dyDescent="0.3"/>
    <row r="9693" customFormat="1" ht="13.5" x14ac:dyDescent="0.3"/>
    <row r="9694" customFormat="1" ht="13.5" x14ac:dyDescent="0.3"/>
    <row r="9695" customFormat="1" ht="13.5" x14ac:dyDescent="0.3"/>
    <row r="9696" customFormat="1" ht="13.5" x14ac:dyDescent="0.3"/>
    <row r="9697" customFormat="1" ht="13.5" x14ac:dyDescent="0.3"/>
    <row r="9698" customFormat="1" ht="13.5" x14ac:dyDescent="0.3"/>
    <row r="9699" customFormat="1" ht="13.5" x14ac:dyDescent="0.3"/>
    <row r="9700" customFormat="1" ht="13.5" x14ac:dyDescent="0.3"/>
    <row r="9701" customFormat="1" ht="13.5" x14ac:dyDescent="0.3"/>
    <row r="9702" customFormat="1" ht="13.5" x14ac:dyDescent="0.3"/>
    <row r="9703" customFormat="1" ht="13.5" x14ac:dyDescent="0.3"/>
    <row r="9704" customFormat="1" ht="13.5" x14ac:dyDescent="0.3"/>
    <row r="9705" customFormat="1" ht="13.5" x14ac:dyDescent="0.3"/>
    <row r="9706" customFormat="1" ht="13.5" x14ac:dyDescent="0.3"/>
    <row r="9707" customFormat="1" ht="13.5" x14ac:dyDescent="0.3"/>
    <row r="9708" customFormat="1" ht="13.5" x14ac:dyDescent="0.3"/>
    <row r="9709" customFormat="1" ht="13.5" x14ac:dyDescent="0.3"/>
    <row r="9710" customFormat="1" ht="13.5" x14ac:dyDescent="0.3"/>
    <row r="9711" customFormat="1" ht="13.5" x14ac:dyDescent="0.3"/>
    <row r="9712" customFormat="1" ht="13.5" x14ac:dyDescent="0.3"/>
    <row r="9713" customFormat="1" ht="13.5" x14ac:dyDescent="0.3"/>
    <row r="9714" customFormat="1" ht="13.5" x14ac:dyDescent="0.3"/>
    <row r="9715" customFormat="1" ht="13.5" x14ac:dyDescent="0.3"/>
    <row r="9716" customFormat="1" ht="13.5" x14ac:dyDescent="0.3"/>
    <row r="9717" customFormat="1" ht="13.5" x14ac:dyDescent="0.3"/>
    <row r="9718" customFormat="1" ht="13.5" x14ac:dyDescent="0.3"/>
    <row r="9719" customFormat="1" ht="13.5" x14ac:dyDescent="0.3"/>
    <row r="9720" customFormat="1" ht="13.5" x14ac:dyDescent="0.3"/>
    <row r="9721" customFormat="1" ht="13.5" x14ac:dyDescent="0.3"/>
    <row r="9722" customFormat="1" ht="13.5" x14ac:dyDescent="0.3"/>
    <row r="9723" customFormat="1" ht="13.5" x14ac:dyDescent="0.3"/>
    <row r="9724" customFormat="1" ht="13.5" x14ac:dyDescent="0.3"/>
    <row r="9725" customFormat="1" ht="13.5" x14ac:dyDescent="0.3"/>
    <row r="9726" customFormat="1" ht="13.5" x14ac:dyDescent="0.3"/>
    <row r="9727" customFormat="1" ht="13.5" x14ac:dyDescent="0.3"/>
    <row r="9728" customFormat="1" ht="13.5" x14ac:dyDescent="0.3"/>
    <row r="9729" customFormat="1" ht="13.5" x14ac:dyDescent="0.3"/>
    <row r="9730" customFormat="1" ht="13.5" x14ac:dyDescent="0.3"/>
    <row r="9731" customFormat="1" ht="13.5" x14ac:dyDescent="0.3"/>
    <row r="9732" customFormat="1" ht="13.5" x14ac:dyDescent="0.3"/>
    <row r="9733" customFormat="1" ht="13.5" x14ac:dyDescent="0.3"/>
    <row r="9734" customFormat="1" ht="13.5" x14ac:dyDescent="0.3"/>
    <row r="9735" customFormat="1" ht="13.5" x14ac:dyDescent="0.3"/>
    <row r="9736" customFormat="1" ht="13.5" x14ac:dyDescent="0.3"/>
    <row r="9737" customFormat="1" ht="13.5" x14ac:dyDescent="0.3"/>
    <row r="9738" customFormat="1" ht="13.5" x14ac:dyDescent="0.3"/>
    <row r="9739" customFormat="1" ht="13.5" x14ac:dyDescent="0.3"/>
    <row r="9740" customFormat="1" ht="13.5" x14ac:dyDescent="0.3"/>
    <row r="9741" customFormat="1" ht="13.5" x14ac:dyDescent="0.3"/>
    <row r="9742" customFormat="1" ht="13.5" x14ac:dyDescent="0.3"/>
    <row r="9743" customFormat="1" ht="13.5" x14ac:dyDescent="0.3"/>
    <row r="9744" customFormat="1" ht="13.5" x14ac:dyDescent="0.3"/>
    <row r="9745" customFormat="1" ht="13.5" x14ac:dyDescent="0.3"/>
    <row r="9746" customFormat="1" ht="13.5" x14ac:dyDescent="0.3"/>
    <row r="9747" customFormat="1" ht="13.5" x14ac:dyDescent="0.3"/>
    <row r="9748" customFormat="1" ht="13.5" x14ac:dyDescent="0.3"/>
    <row r="9749" customFormat="1" ht="13.5" x14ac:dyDescent="0.3"/>
    <row r="9750" customFormat="1" ht="13.5" x14ac:dyDescent="0.3"/>
    <row r="9751" customFormat="1" ht="13.5" x14ac:dyDescent="0.3"/>
    <row r="9752" customFormat="1" ht="13.5" x14ac:dyDescent="0.3"/>
    <row r="9753" customFormat="1" ht="13.5" x14ac:dyDescent="0.3"/>
    <row r="9754" customFormat="1" ht="13.5" x14ac:dyDescent="0.3"/>
    <row r="9755" customFormat="1" ht="13.5" x14ac:dyDescent="0.3"/>
    <row r="9756" customFormat="1" ht="13.5" x14ac:dyDescent="0.3"/>
    <row r="9757" customFormat="1" ht="13.5" x14ac:dyDescent="0.3"/>
    <row r="9758" customFormat="1" ht="13.5" x14ac:dyDescent="0.3"/>
    <row r="9759" customFormat="1" ht="13.5" x14ac:dyDescent="0.3"/>
    <row r="9760" customFormat="1" ht="13.5" x14ac:dyDescent="0.3"/>
    <row r="9761" customFormat="1" ht="13.5" x14ac:dyDescent="0.3"/>
    <row r="9762" customFormat="1" ht="13.5" x14ac:dyDescent="0.3"/>
    <row r="9763" customFormat="1" ht="13.5" x14ac:dyDescent="0.3"/>
    <row r="9764" customFormat="1" ht="13.5" x14ac:dyDescent="0.3"/>
    <row r="9765" customFormat="1" ht="13.5" x14ac:dyDescent="0.3"/>
    <row r="9766" customFormat="1" ht="13.5" x14ac:dyDescent="0.3"/>
    <row r="9767" customFormat="1" ht="13.5" x14ac:dyDescent="0.3"/>
    <row r="9768" customFormat="1" ht="13.5" x14ac:dyDescent="0.3"/>
    <row r="9769" customFormat="1" ht="13.5" x14ac:dyDescent="0.3"/>
    <row r="9770" customFormat="1" ht="13.5" x14ac:dyDescent="0.3"/>
    <row r="9771" customFormat="1" ht="13.5" x14ac:dyDescent="0.3"/>
    <row r="9772" customFormat="1" ht="13.5" x14ac:dyDescent="0.3"/>
    <row r="9773" customFormat="1" ht="13.5" x14ac:dyDescent="0.3"/>
    <row r="9774" customFormat="1" ht="13.5" x14ac:dyDescent="0.3"/>
    <row r="9775" customFormat="1" ht="13.5" x14ac:dyDescent="0.3"/>
    <row r="9776" customFormat="1" ht="13.5" x14ac:dyDescent="0.3"/>
    <row r="9777" customFormat="1" ht="13.5" x14ac:dyDescent="0.3"/>
    <row r="9778" customFormat="1" ht="13.5" x14ac:dyDescent="0.3"/>
    <row r="9779" customFormat="1" ht="13.5" x14ac:dyDescent="0.3"/>
    <row r="9780" customFormat="1" ht="13.5" x14ac:dyDescent="0.3"/>
    <row r="9781" customFormat="1" ht="13.5" x14ac:dyDescent="0.3"/>
    <row r="9782" customFormat="1" ht="13.5" x14ac:dyDescent="0.3"/>
    <row r="9783" customFormat="1" ht="13.5" x14ac:dyDescent="0.3"/>
    <row r="9784" customFormat="1" ht="13.5" x14ac:dyDescent="0.3"/>
    <row r="9785" customFormat="1" ht="13.5" x14ac:dyDescent="0.3"/>
    <row r="9786" customFormat="1" ht="13.5" x14ac:dyDescent="0.3"/>
    <row r="9787" customFormat="1" ht="13.5" x14ac:dyDescent="0.3"/>
    <row r="9788" customFormat="1" ht="13.5" x14ac:dyDescent="0.3"/>
    <row r="9789" customFormat="1" ht="13.5" x14ac:dyDescent="0.3"/>
    <row r="9790" customFormat="1" ht="13.5" x14ac:dyDescent="0.3"/>
    <row r="9791" customFormat="1" ht="13.5" x14ac:dyDescent="0.3"/>
    <row r="9792" customFormat="1" ht="13.5" x14ac:dyDescent="0.3"/>
    <row r="9793" customFormat="1" ht="13.5" x14ac:dyDescent="0.3"/>
    <row r="9794" customFormat="1" ht="13.5" x14ac:dyDescent="0.3"/>
    <row r="9795" customFormat="1" ht="13.5" x14ac:dyDescent="0.3"/>
    <row r="9796" customFormat="1" ht="13.5" x14ac:dyDescent="0.3"/>
    <row r="9797" customFormat="1" ht="13.5" x14ac:dyDescent="0.3"/>
    <row r="9798" customFormat="1" ht="13.5" x14ac:dyDescent="0.3"/>
    <row r="9799" customFormat="1" ht="13.5" x14ac:dyDescent="0.3"/>
    <row r="9800" customFormat="1" ht="13.5" x14ac:dyDescent="0.3"/>
    <row r="9801" customFormat="1" ht="13.5" x14ac:dyDescent="0.3"/>
    <row r="9802" customFormat="1" ht="13.5" x14ac:dyDescent="0.3"/>
    <row r="9803" customFormat="1" ht="13.5" x14ac:dyDescent="0.3"/>
    <row r="9804" customFormat="1" ht="13.5" x14ac:dyDescent="0.3"/>
    <row r="9805" customFormat="1" ht="13.5" x14ac:dyDescent="0.3"/>
    <row r="9806" customFormat="1" ht="13.5" x14ac:dyDescent="0.3"/>
    <row r="9807" customFormat="1" ht="13.5" x14ac:dyDescent="0.3"/>
    <row r="9808" customFormat="1" ht="13.5" x14ac:dyDescent="0.3"/>
    <row r="9809" customFormat="1" ht="13.5" x14ac:dyDescent="0.3"/>
    <row r="9810" customFormat="1" ht="13.5" x14ac:dyDescent="0.3"/>
    <row r="9811" customFormat="1" ht="13.5" x14ac:dyDescent="0.3"/>
    <row r="9812" customFormat="1" ht="13.5" x14ac:dyDescent="0.3"/>
    <row r="9813" customFormat="1" ht="13.5" x14ac:dyDescent="0.3"/>
    <row r="9814" customFormat="1" ht="13.5" x14ac:dyDescent="0.3"/>
    <row r="9815" customFormat="1" ht="13.5" x14ac:dyDescent="0.3"/>
    <row r="9816" customFormat="1" ht="13.5" x14ac:dyDescent="0.3"/>
    <row r="9817" customFormat="1" ht="13.5" x14ac:dyDescent="0.3"/>
    <row r="9818" customFormat="1" ht="13.5" x14ac:dyDescent="0.3"/>
    <row r="9819" customFormat="1" ht="13.5" x14ac:dyDescent="0.3"/>
    <row r="9820" customFormat="1" ht="13.5" x14ac:dyDescent="0.3"/>
    <row r="9821" customFormat="1" ht="13.5" x14ac:dyDescent="0.3"/>
    <row r="9822" customFormat="1" ht="13.5" x14ac:dyDescent="0.3"/>
    <row r="9823" customFormat="1" ht="13.5" x14ac:dyDescent="0.3"/>
    <row r="9824" customFormat="1" ht="13.5" x14ac:dyDescent="0.3"/>
    <row r="9825" customFormat="1" ht="13.5" x14ac:dyDescent="0.3"/>
    <row r="9826" customFormat="1" ht="13.5" x14ac:dyDescent="0.3"/>
    <row r="9827" customFormat="1" ht="13.5" x14ac:dyDescent="0.3"/>
    <row r="9828" customFormat="1" ht="13.5" x14ac:dyDescent="0.3"/>
    <row r="9829" customFormat="1" ht="13.5" x14ac:dyDescent="0.3"/>
    <row r="9830" customFormat="1" ht="13.5" x14ac:dyDescent="0.3"/>
    <row r="9831" customFormat="1" ht="13.5" x14ac:dyDescent="0.3"/>
    <row r="9832" customFormat="1" ht="13.5" x14ac:dyDescent="0.3"/>
    <row r="9833" customFormat="1" ht="13.5" x14ac:dyDescent="0.3"/>
    <row r="9834" customFormat="1" ht="13.5" x14ac:dyDescent="0.3"/>
    <row r="9835" customFormat="1" ht="13.5" x14ac:dyDescent="0.3"/>
    <row r="9836" customFormat="1" ht="13.5" x14ac:dyDescent="0.3"/>
    <row r="9837" customFormat="1" ht="13.5" x14ac:dyDescent="0.3"/>
    <row r="9838" customFormat="1" ht="13.5" x14ac:dyDescent="0.3"/>
    <row r="9839" customFormat="1" ht="13.5" x14ac:dyDescent="0.3"/>
    <row r="9840" customFormat="1" ht="13.5" x14ac:dyDescent="0.3"/>
    <row r="9841" customFormat="1" ht="13.5" x14ac:dyDescent="0.3"/>
    <row r="9842" customFormat="1" ht="13.5" x14ac:dyDescent="0.3"/>
    <row r="9843" customFormat="1" ht="13.5" x14ac:dyDescent="0.3"/>
    <row r="9844" customFormat="1" ht="13.5" x14ac:dyDescent="0.3"/>
    <row r="9845" customFormat="1" ht="13.5" x14ac:dyDescent="0.3"/>
    <row r="9846" customFormat="1" ht="13.5" x14ac:dyDescent="0.3"/>
    <row r="9847" customFormat="1" ht="13.5" x14ac:dyDescent="0.3"/>
    <row r="9848" customFormat="1" ht="13.5" x14ac:dyDescent="0.3"/>
    <row r="9849" customFormat="1" ht="13.5" x14ac:dyDescent="0.3"/>
    <row r="9850" customFormat="1" ht="13.5" x14ac:dyDescent="0.3"/>
    <row r="9851" customFormat="1" ht="13.5" x14ac:dyDescent="0.3"/>
    <row r="9852" customFormat="1" ht="13.5" x14ac:dyDescent="0.3"/>
    <row r="9853" customFormat="1" ht="13.5" x14ac:dyDescent="0.3"/>
    <row r="9854" customFormat="1" ht="13.5" x14ac:dyDescent="0.3"/>
    <row r="9855" customFormat="1" ht="13.5" x14ac:dyDescent="0.3"/>
    <row r="9856" customFormat="1" ht="13.5" x14ac:dyDescent="0.3"/>
    <row r="9857" customFormat="1" ht="13.5" x14ac:dyDescent="0.3"/>
    <row r="9858" customFormat="1" ht="13.5" x14ac:dyDescent="0.3"/>
    <row r="9859" customFormat="1" ht="13.5" x14ac:dyDescent="0.3"/>
    <row r="9860" customFormat="1" ht="13.5" x14ac:dyDescent="0.3"/>
    <row r="9861" customFormat="1" ht="13.5" x14ac:dyDescent="0.3"/>
    <row r="9862" customFormat="1" ht="13.5" x14ac:dyDescent="0.3"/>
    <row r="9863" customFormat="1" ht="13.5" x14ac:dyDescent="0.3"/>
    <row r="9864" customFormat="1" ht="13.5" x14ac:dyDescent="0.3"/>
    <row r="9865" customFormat="1" ht="13.5" x14ac:dyDescent="0.3"/>
    <row r="9866" customFormat="1" ht="13.5" x14ac:dyDescent="0.3"/>
    <row r="9867" customFormat="1" ht="13.5" x14ac:dyDescent="0.3"/>
    <row r="9868" customFormat="1" ht="13.5" x14ac:dyDescent="0.3"/>
    <row r="9869" customFormat="1" ht="13.5" x14ac:dyDescent="0.3"/>
    <row r="9870" customFormat="1" ht="13.5" x14ac:dyDescent="0.3"/>
    <row r="9871" customFormat="1" ht="13.5" x14ac:dyDescent="0.3"/>
    <row r="9872" customFormat="1" ht="13.5" x14ac:dyDescent="0.3"/>
    <row r="9873" customFormat="1" ht="13.5" x14ac:dyDescent="0.3"/>
    <row r="9874" customFormat="1" ht="13.5" x14ac:dyDescent="0.3"/>
    <row r="9875" customFormat="1" ht="13.5" x14ac:dyDescent="0.3"/>
    <row r="9876" customFormat="1" ht="13.5" x14ac:dyDescent="0.3"/>
    <row r="9877" customFormat="1" ht="13.5" x14ac:dyDescent="0.3"/>
    <row r="9878" customFormat="1" ht="13.5" x14ac:dyDescent="0.3"/>
    <row r="9879" customFormat="1" ht="13.5" x14ac:dyDescent="0.3"/>
    <row r="9880" customFormat="1" ht="13.5" x14ac:dyDescent="0.3"/>
    <row r="9881" customFormat="1" ht="13.5" x14ac:dyDescent="0.3"/>
    <row r="9882" customFormat="1" ht="13.5" x14ac:dyDescent="0.3"/>
    <row r="9883" customFormat="1" ht="13.5" x14ac:dyDescent="0.3"/>
    <row r="9884" customFormat="1" ht="13.5" x14ac:dyDescent="0.3"/>
    <row r="9885" customFormat="1" ht="13.5" x14ac:dyDescent="0.3"/>
    <row r="9886" customFormat="1" ht="13.5" x14ac:dyDescent="0.3"/>
    <row r="9887" customFormat="1" ht="13.5" x14ac:dyDescent="0.3"/>
    <row r="9888" customFormat="1" ht="13.5" x14ac:dyDescent="0.3"/>
    <row r="9889" customFormat="1" ht="13.5" x14ac:dyDescent="0.3"/>
    <row r="9890" customFormat="1" ht="13.5" x14ac:dyDescent="0.3"/>
    <row r="9891" customFormat="1" ht="13.5" x14ac:dyDescent="0.3"/>
    <row r="9892" customFormat="1" ht="13.5" x14ac:dyDescent="0.3"/>
    <row r="9893" customFormat="1" ht="13.5" x14ac:dyDescent="0.3"/>
    <row r="9894" customFormat="1" ht="13.5" x14ac:dyDescent="0.3"/>
    <row r="9895" customFormat="1" ht="13.5" x14ac:dyDescent="0.3"/>
    <row r="9896" customFormat="1" ht="13.5" x14ac:dyDescent="0.3"/>
    <row r="9897" customFormat="1" ht="13.5" x14ac:dyDescent="0.3"/>
    <row r="9898" customFormat="1" ht="13.5" x14ac:dyDescent="0.3"/>
    <row r="9899" customFormat="1" ht="13.5" x14ac:dyDescent="0.3"/>
    <row r="9900" customFormat="1" ht="13.5" x14ac:dyDescent="0.3"/>
    <row r="9901" customFormat="1" ht="13.5" x14ac:dyDescent="0.3"/>
    <row r="9902" customFormat="1" ht="13.5" x14ac:dyDescent="0.3"/>
    <row r="9903" customFormat="1" ht="13.5" x14ac:dyDescent="0.3"/>
    <row r="9904" customFormat="1" ht="13.5" x14ac:dyDescent="0.3"/>
    <row r="9905" customFormat="1" ht="13.5" x14ac:dyDescent="0.3"/>
    <row r="9906" customFormat="1" ht="13.5" x14ac:dyDescent="0.3"/>
    <row r="9907" customFormat="1" ht="13.5" x14ac:dyDescent="0.3"/>
    <row r="9908" customFormat="1" ht="13.5" x14ac:dyDescent="0.3"/>
    <row r="9909" customFormat="1" ht="13.5" x14ac:dyDescent="0.3"/>
    <row r="9910" customFormat="1" ht="13.5" x14ac:dyDescent="0.3"/>
    <row r="9911" customFormat="1" ht="13.5" x14ac:dyDescent="0.3"/>
    <row r="9912" customFormat="1" ht="13.5" x14ac:dyDescent="0.3"/>
    <row r="9913" customFormat="1" ht="13.5" x14ac:dyDescent="0.3"/>
    <row r="9914" customFormat="1" ht="13.5" x14ac:dyDescent="0.3"/>
    <row r="9915" customFormat="1" ht="13.5" x14ac:dyDescent="0.3"/>
    <row r="9916" customFormat="1" ht="13.5" x14ac:dyDescent="0.3"/>
    <row r="9917" customFormat="1" ht="13.5" x14ac:dyDescent="0.3"/>
    <row r="9918" customFormat="1" ht="13.5" x14ac:dyDescent="0.3"/>
    <row r="9919" customFormat="1" ht="13.5" x14ac:dyDescent="0.3"/>
    <row r="9920" customFormat="1" ht="13.5" x14ac:dyDescent="0.3"/>
    <row r="9921" customFormat="1" ht="13.5" x14ac:dyDescent="0.3"/>
    <row r="9922" customFormat="1" ht="13.5" x14ac:dyDescent="0.3"/>
    <row r="9923" customFormat="1" ht="13.5" x14ac:dyDescent="0.3"/>
    <row r="9924" customFormat="1" ht="13.5" x14ac:dyDescent="0.3"/>
    <row r="9925" customFormat="1" ht="13.5" x14ac:dyDescent="0.3"/>
    <row r="9926" customFormat="1" ht="13.5" x14ac:dyDescent="0.3"/>
    <row r="9927" customFormat="1" ht="13.5" x14ac:dyDescent="0.3"/>
    <row r="9928" customFormat="1" ht="13.5" x14ac:dyDescent="0.3"/>
    <row r="9929" customFormat="1" ht="13.5" x14ac:dyDescent="0.3"/>
    <row r="9930" customFormat="1" ht="13.5" x14ac:dyDescent="0.3"/>
    <row r="9931" customFormat="1" ht="13.5" x14ac:dyDescent="0.3"/>
    <row r="9932" customFormat="1" ht="13.5" x14ac:dyDescent="0.3"/>
    <row r="9933" customFormat="1" ht="13.5" x14ac:dyDescent="0.3"/>
    <row r="9934" customFormat="1" ht="13.5" x14ac:dyDescent="0.3"/>
    <row r="9935" customFormat="1" ht="13.5" x14ac:dyDescent="0.3"/>
    <row r="9936" customFormat="1" ht="13.5" x14ac:dyDescent="0.3"/>
    <row r="9937" customFormat="1" ht="13.5" x14ac:dyDescent="0.3"/>
    <row r="9938" customFormat="1" ht="13.5" x14ac:dyDescent="0.3"/>
    <row r="9939" customFormat="1" ht="13.5" x14ac:dyDescent="0.3"/>
    <row r="9940" customFormat="1" ht="13.5" x14ac:dyDescent="0.3"/>
    <row r="9941" customFormat="1" ht="13.5" x14ac:dyDescent="0.3"/>
    <row r="9942" customFormat="1" ht="13.5" x14ac:dyDescent="0.3"/>
    <row r="9943" customFormat="1" ht="13.5" x14ac:dyDescent="0.3"/>
    <row r="9944" customFormat="1" ht="13.5" x14ac:dyDescent="0.3"/>
    <row r="9945" customFormat="1" ht="13.5" x14ac:dyDescent="0.3"/>
    <row r="9946" customFormat="1" ht="13.5" x14ac:dyDescent="0.3"/>
    <row r="9947" customFormat="1" ht="13.5" x14ac:dyDescent="0.3"/>
    <row r="9948" customFormat="1" ht="13.5" x14ac:dyDescent="0.3"/>
    <row r="9949" customFormat="1" ht="13.5" x14ac:dyDescent="0.3"/>
    <row r="9950" customFormat="1" ht="13.5" x14ac:dyDescent="0.3"/>
    <row r="9951" customFormat="1" ht="13.5" x14ac:dyDescent="0.3"/>
    <row r="9952" customFormat="1" ht="13.5" x14ac:dyDescent="0.3"/>
    <row r="9953" customFormat="1" ht="13.5" x14ac:dyDescent="0.3"/>
    <row r="9954" customFormat="1" ht="13.5" x14ac:dyDescent="0.3"/>
    <row r="9955" customFormat="1" ht="13.5" x14ac:dyDescent="0.3"/>
    <row r="9956" customFormat="1" ht="13.5" x14ac:dyDescent="0.3"/>
    <row r="9957" customFormat="1" ht="13.5" x14ac:dyDescent="0.3"/>
    <row r="9958" customFormat="1" ht="13.5" x14ac:dyDescent="0.3"/>
    <row r="9959" customFormat="1" ht="13.5" x14ac:dyDescent="0.3"/>
    <row r="9960" customFormat="1" ht="13.5" x14ac:dyDescent="0.3"/>
    <row r="9961" customFormat="1" ht="13.5" x14ac:dyDescent="0.3"/>
    <row r="9962" customFormat="1" ht="13.5" x14ac:dyDescent="0.3"/>
    <row r="9963" customFormat="1" ht="13.5" x14ac:dyDescent="0.3"/>
    <row r="9964" customFormat="1" ht="13.5" x14ac:dyDescent="0.3"/>
    <row r="9965" customFormat="1" ht="13.5" x14ac:dyDescent="0.3"/>
    <row r="9966" customFormat="1" ht="13.5" x14ac:dyDescent="0.3"/>
    <row r="9967" customFormat="1" ht="13.5" x14ac:dyDescent="0.3"/>
    <row r="9968" customFormat="1" ht="13.5" x14ac:dyDescent="0.3"/>
    <row r="9969" customFormat="1" ht="13.5" x14ac:dyDescent="0.3"/>
    <row r="9970" customFormat="1" ht="13.5" x14ac:dyDescent="0.3"/>
    <row r="9971" customFormat="1" ht="13.5" x14ac:dyDescent="0.3"/>
    <row r="9972" customFormat="1" ht="13.5" x14ac:dyDescent="0.3"/>
    <row r="9973" customFormat="1" ht="13.5" x14ac:dyDescent="0.3"/>
    <row r="9974" customFormat="1" ht="13.5" x14ac:dyDescent="0.3"/>
    <row r="9975" customFormat="1" ht="13.5" x14ac:dyDescent="0.3"/>
    <row r="9976" customFormat="1" ht="13.5" x14ac:dyDescent="0.3"/>
    <row r="9977" customFormat="1" ht="13.5" x14ac:dyDescent="0.3"/>
    <row r="9978" customFormat="1" ht="13.5" x14ac:dyDescent="0.3"/>
    <row r="9979" customFormat="1" ht="13.5" x14ac:dyDescent="0.3"/>
    <row r="9980" customFormat="1" ht="13.5" x14ac:dyDescent="0.3"/>
    <row r="9981" customFormat="1" ht="13.5" x14ac:dyDescent="0.3"/>
    <row r="9982" customFormat="1" ht="13.5" x14ac:dyDescent="0.3"/>
    <row r="9983" customFormat="1" ht="13.5" x14ac:dyDescent="0.3"/>
    <row r="9984" customFormat="1" ht="13.5" x14ac:dyDescent="0.3"/>
    <row r="9985" customFormat="1" ht="13.5" x14ac:dyDescent="0.3"/>
    <row r="9986" customFormat="1" ht="13.5" x14ac:dyDescent="0.3"/>
    <row r="9987" customFormat="1" ht="13.5" x14ac:dyDescent="0.3"/>
    <row r="9988" customFormat="1" ht="13.5" x14ac:dyDescent="0.3"/>
    <row r="9989" customFormat="1" ht="13.5" x14ac:dyDescent="0.3"/>
    <row r="9990" customFormat="1" ht="13.5" x14ac:dyDescent="0.3"/>
    <row r="9991" customFormat="1" ht="13.5" x14ac:dyDescent="0.3"/>
    <row r="9992" customFormat="1" ht="13.5" x14ac:dyDescent="0.3"/>
    <row r="9993" customFormat="1" ht="13.5" x14ac:dyDescent="0.3"/>
    <row r="9994" customFormat="1" ht="13.5" x14ac:dyDescent="0.3"/>
    <row r="9995" customFormat="1" ht="13.5" x14ac:dyDescent="0.3"/>
    <row r="9996" customFormat="1" ht="13.5" x14ac:dyDescent="0.3"/>
    <row r="9997" customFormat="1" ht="13.5" x14ac:dyDescent="0.3"/>
    <row r="9998" customFormat="1" ht="13.5" x14ac:dyDescent="0.3"/>
    <row r="9999" customFormat="1" ht="13.5" x14ac:dyDescent="0.3"/>
    <row r="10000" customFormat="1" ht="13.5" x14ac:dyDescent="0.3"/>
    <row r="10001" customFormat="1" ht="13.5" x14ac:dyDescent="0.3"/>
    <row r="10002" customFormat="1" ht="13.5" x14ac:dyDescent="0.3"/>
    <row r="10003" customFormat="1" ht="13.5" x14ac:dyDescent="0.3"/>
    <row r="10004" customFormat="1" ht="13.5" x14ac:dyDescent="0.3"/>
    <row r="10005" customFormat="1" ht="13.5" x14ac:dyDescent="0.3"/>
    <row r="10006" customFormat="1" ht="13.5" x14ac:dyDescent="0.3"/>
    <row r="10007" customFormat="1" ht="13.5" x14ac:dyDescent="0.3"/>
    <row r="10008" customFormat="1" ht="13.5" x14ac:dyDescent="0.3"/>
    <row r="10009" customFormat="1" ht="13.5" x14ac:dyDescent="0.3"/>
    <row r="10010" customFormat="1" ht="13.5" x14ac:dyDescent="0.3"/>
    <row r="10011" customFormat="1" ht="13.5" x14ac:dyDescent="0.3"/>
    <row r="10012" customFormat="1" ht="13.5" x14ac:dyDescent="0.3"/>
    <row r="10013" customFormat="1" ht="13.5" x14ac:dyDescent="0.3"/>
    <row r="10014" customFormat="1" ht="13.5" x14ac:dyDescent="0.3"/>
    <row r="10015" customFormat="1" ht="13.5" x14ac:dyDescent="0.3"/>
    <row r="10016" customFormat="1" ht="13.5" x14ac:dyDescent="0.3"/>
    <row r="10017" customFormat="1" ht="13.5" x14ac:dyDescent="0.3"/>
    <row r="10018" customFormat="1" ht="13.5" x14ac:dyDescent="0.3"/>
    <row r="10019" customFormat="1" ht="13.5" x14ac:dyDescent="0.3"/>
    <row r="10020" customFormat="1" ht="13.5" x14ac:dyDescent="0.3"/>
    <row r="10021" customFormat="1" ht="13.5" x14ac:dyDescent="0.3"/>
    <row r="10022" customFormat="1" ht="13.5" x14ac:dyDescent="0.3"/>
    <row r="10023" customFormat="1" ht="13.5" x14ac:dyDescent="0.3"/>
    <row r="10024" customFormat="1" ht="13.5" x14ac:dyDescent="0.3"/>
    <row r="10025" customFormat="1" ht="13.5" x14ac:dyDescent="0.3"/>
    <row r="10026" customFormat="1" ht="13.5" x14ac:dyDescent="0.3"/>
    <row r="10027" customFormat="1" ht="13.5" x14ac:dyDescent="0.3"/>
    <row r="10028" customFormat="1" ht="13.5" x14ac:dyDescent="0.3"/>
    <row r="10029" customFormat="1" ht="13.5" x14ac:dyDescent="0.3"/>
    <row r="10030" customFormat="1" ht="13.5" x14ac:dyDescent="0.3"/>
    <row r="10031" customFormat="1" ht="13.5" x14ac:dyDescent="0.3"/>
    <row r="10032" customFormat="1" ht="13.5" x14ac:dyDescent="0.3"/>
    <row r="10033" customFormat="1" ht="13.5" x14ac:dyDescent="0.3"/>
    <row r="10034" customFormat="1" ht="13.5" x14ac:dyDescent="0.3"/>
    <row r="10035" customFormat="1" ht="13.5" x14ac:dyDescent="0.3"/>
    <row r="10036" customFormat="1" ht="13.5" x14ac:dyDescent="0.3"/>
    <row r="10037" customFormat="1" ht="13.5" x14ac:dyDescent="0.3"/>
    <row r="10038" customFormat="1" ht="13.5" x14ac:dyDescent="0.3"/>
    <row r="10039" customFormat="1" ht="13.5" x14ac:dyDescent="0.3"/>
    <row r="10040" customFormat="1" ht="13.5" x14ac:dyDescent="0.3"/>
    <row r="10041" customFormat="1" ht="13.5" x14ac:dyDescent="0.3"/>
    <row r="10042" customFormat="1" ht="13.5" x14ac:dyDescent="0.3"/>
    <row r="10043" customFormat="1" ht="13.5" x14ac:dyDescent="0.3"/>
    <row r="10044" customFormat="1" ht="13.5" x14ac:dyDescent="0.3"/>
    <row r="10045" customFormat="1" ht="13.5" x14ac:dyDescent="0.3"/>
    <row r="10046" customFormat="1" ht="13.5" x14ac:dyDescent="0.3"/>
    <row r="10047" customFormat="1" ht="13.5" x14ac:dyDescent="0.3"/>
    <row r="10048" customFormat="1" ht="13.5" x14ac:dyDescent="0.3"/>
    <row r="10049" customFormat="1" ht="13.5" x14ac:dyDescent="0.3"/>
    <row r="10050" customFormat="1" ht="13.5" x14ac:dyDescent="0.3"/>
    <row r="10051" customFormat="1" ht="13.5" x14ac:dyDescent="0.3"/>
    <row r="10052" customFormat="1" ht="13.5" x14ac:dyDescent="0.3"/>
    <row r="10053" customFormat="1" ht="13.5" x14ac:dyDescent="0.3"/>
    <row r="10054" customFormat="1" ht="13.5" x14ac:dyDescent="0.3"/>
    <row r="10055" customFormat="1" ht="13.5" x14ac:dyDescent="0.3"/>
    <row r="10056" customFormat="1" ht="13.5" x14ac:dyDescent="0.3"/>
    <row r="10057" customFormat="1" ht="13.5" x14ac:dyDescent="0.3"/>
    <row r="10058" customFormat="1" ht="13.5" x14ac:dyDescent="0.3"/>
    <row r="10059" customFormat="1" ht="13.5" x14ac:dyDescent="0.3"/>
    <row r="10060" customFormat="1" ht="13.5" x14ac:dyDescent="0.3"/>
    <row r="10061" customFormat="1" ht="13.5" x14ac:dyDescent="0.3"/>
    <row r="10062" customFormat="1" ht="13.5" x14ac:dyDescent="0.3"/>
    <row r="10063" customFormat="1" ht="13.5" x14ac:dyDescent="0.3"/>
    <row r="10064" customFormat="1" ht="13.5" x14ac:dyDescent="0.3"/>
    <row r="10065" customFormat="1" ht="13.5" x14ac:dyDescent="0.3"/>
    <row r="10066" customFormat="1" ht="13.5" x14ac:dyDescent="0.3"/>
    <row r="10067" customFormat="1" ht="13.5" x14ac:dyDescent="0.3"/>
    <row r="10068" customFormat="1" ht="13.5" x14ac:dyDescent="0.3"/>
    <row r="10069" customFormat="1" ht="13.5" x14ac:dyDescent="0.3"/>
    <row r="10070" customFormat="1" ht="13.5" x14ac:dyDescent="0.3"/>
    <row r="10071" customFormat="1" ht="13.5" x14ac:dyDescent="0.3"/>
    <row r="10072" customFormat="1" ht="13.5" x14ac:dyDescent="0.3"/>
    <row r="10073" customFormat="1" ht="13.5" x14ac:dyDescent="0.3"/>
    <row r="10074" customFormat="1" ht="13.5" x14ac:dyDescent="0.3"/>
    <row r="10075" customFormat="1" ht="13.5" x14ac:dyDescent="0.3"/>
    <row r="10076" customFormat="1" ht="13.5" x14ac:dyDescent="0.3"/>
    <row r="10077" customFormat="1" ht="13.5" x14ac:dyDescent="0.3"/>
    <row r="10078" customFormat="1" ht="13.5" x14ac:dyDescent="0.3"/>
    <row r="10079" customFormat="1" ht="13.5" x14ac:dyDescent="0.3"/>
    <row r="10080" customFormat="1" ht="13.5" x14ac:dyDescent="0.3"/>
    <row r="10081" customFormat="1" ht="13.5" x14ac:dyDescent="0.3"/>
    <row r="10082" customFormat="1" ht="13.5" x14ac:dyDescent="0.3"/>
    <row r="10083" customFormat="1" ht="13.5" x14ac:dyDescent="0.3"/>
    <row r="10084" customFormat="1" ht="13.5" x14ac:dyDescent="0.3"/>
    <row r="10085" customFormat="1" ht="13.5" x14ac:dyDescent="0.3"/>
    <row r="10086" customFormat="1" ht="13.5" x14ac:dyDescent="0.3"/>
    <row r="10087" customFormat="1" ht="13.5" x14ac:dyDescent="0.3"/>
    <row r="10088" customFormat="1" ht="13.5" x14ac:dyDescent="0.3"/>
    <row r="10089" customFormat="1" ht="13.5" x14ac:dyDescent="0.3"/>
    <row r="10090" customFormat="1" ht="13.5" x14ac:dyDescent="0.3"/>
    <row r="10091" customFormat="1" ht="13.5" x14ac:dyDescent="0.3"/>
    <row r="10092" customFormat="1" ht="13.5" x14ac:dyDescent="0.3"/>
    <row r="10093" customFormat="1" ht="13.5" x14ac:dyDescent="0.3"/>
    <row r="10094" customFormat="1" ht="13.5" x14ac:dyDescent="0.3"/>
    <row r="10095" customFormat="1" ht="13.5" x14ac:dyDescent="0.3"/>
    <row r="10096" customFormat="1" ht="13.5" x14ac:dyDescent="0.3"/>
    <row r="10097" customFormat="1" ht="13.5" x14ac:dyDescent="0.3"/>
    <row r="10098" customFormat="1" ht="13.5" x14ac:dyDescent="0.3"/>
    <row r="10099" customFormat="1" ht="13.5" x14ac:dyDescent="0.3"/>
    <row r="10100" customFormat="1" ht="13.5" x14ac:dyDescent="0.3"/>
    <row r="10101" customFormat="1" ht="13.5" x14ac:dyDescent="0.3"/>
    <row r="10102" customFormat="1" ht="13.5" x14ac:dyDescent="0.3"/>
    <row r="10103" customFormat="1" ht="13.5" x14ac:dyDescent="0.3"/>
    <row r="10104" customFormat="1" ht="13.5" x14ac:dyDescent="0.3"/>
    <row r="10105" customFormat="1" ht="13.5" x14ac:dyDescent="0.3"/>
    <row r="10106" customFormat="1" ht="13.5" x14ac:dyDescent="0.3"/>
    <row r="10107" customFormat="1" ht="13.5" x14ac:dyDescent="0.3"/>
    <row r="10108" customFormat="1" ht="13.5" x14ac:dyDescent="0.3"/>
    <row r="10109" customFormat="1" ht="13.5" x14ac:dyDescent="0.3"/>
    <row r="10110" customFormat="1" ht="13.5" x14ac:dyDescent="0.3"/>
    <row r="10111" customFormat="1" ht="13.5" x14ac:dyDescent="0.3"/>
    <row r="10112" customFormat="1" ht="13.5" x14ac:dyDescent="0.3"/>
    <row r="10113" customFormat="1" ht="13.5" x14ac:dyDescent="0.3"/>
    <row r="10114" customFormat="1" ht="13.5" x14ac:dyDescent="0.3"/>
    <row r="10115" customFormat="1" ht="13.5" x14ac:dyDescent="0.3"/>
    <row r="10116" customFormat="1" ht="13.5" x14ac:dyDescent="0.3"/>
    <row r="10117" customFormat="1" ht="13.5" x14ac:dyDescent="0.3"/>
    <row r="10118" customFormat="1" ht="13.5" x14ac:dyDescent="0.3"/>
    <row r="10119" customFormat="1" ht="13.5" x14ac:dyDescent="0.3"/>
    <row r="10120" customFormat="1" ht="13.5" x14ac:dyDescent="0.3"/>
    <row r="10121" customFormat="1" ht="13.5" x14ac:dyDescent="0.3"/>
    <row r="10122" customFormat="1" ht="13.5" x14ac:dyDescent="0.3"/>
    <row r="10123" customFormat="1" ht="13.5" x14ac:dyDescent="0.3"/>
    <row r="10124" customFormat="1" ht="13.5" x14ac:dyDescent="0.3"/>
    <row r="10125" customFormat="1" ht="13.5" x14ac:dyDescent="0.3"/>
    <row r="10126" customFormat="1" ht="13.5" x14ac:dyDescent="0.3"/>
    <row r="10127" customFormat="1" ht="13.5" x14ac:dyDescent="0.3"/>
    <row r="10128" customFormat="1" ht="13.5" x14ac:dyDescent="0.3"/>
    <row r="10129" customFormat="1" ht="13.5" x14ac:dyDescent="0.3"/>
    <row r="10130" customFormat="1" ht="13.5" x14ac:dyDescent="0.3"/>
    <row r="10131" customFormat="1" ht="13.5" x14ac:dyDescent="0.3"/>
    <row r="10132" customFormat="1" ht="13.5" x14ac:dyDescent="0.3"/>
    <row r="10133" customFormat="1" ht="13.5" x14ac:dyDescent="0.3"/>
    <row r="10134" customFormat="1" ht="13.5" x14ac:dyDescent="0.3"/>
    <row r="10135" customFormat="1" ht="13.5" x14ac:dyDescent="0.3"/>
    <row r="10136" customFormat="1" ht="13.5" x14ac:dyDescent="0.3"/>
    <row r="10137" customFormat="1" ht="13.5" x14ac:dyDescent="0.3"/>
    <row r="10138" customFormat="1" ht="13.5" x14ac:dyDescent="0.3"/>
    <row r="10139" customFormat="1" ht="13.5" x14ac:dyDescent="0.3"/>
    <row r="10140" customFormat="1" ht="13.5" x14ac:dyDescent="0.3"/>
    <row r="10141" customFormat="1" ht="13.5" x14ac:dyDescent="0.3"/>
    <row r="10142" customFormat="1" ht="13.5" x14ac:dyDescent="0.3"/>
    <row r="10143" customFormat="1" ht="13.5" x14ac:dyDescent="0.3"/>
    <row r="10144" customFormat="1" ht="13.5" x14ac:dyDescent="0.3"/>
    <row r="10145" customFormat="1" ht="13.5" x14ac:dyDescent="0.3"/>
    <row r="10146" customFormat="1" ht="13.5" x14ac:dyDescent="0.3"/>
    <row r="10147" customFormat="1" ht="13.5" x14ac:dyDescent="0.3"/>
    <row r="10148" customFormat="1" ht="13.5" x14ac:dyDescent="0.3"/>
    <row r="10149" customFormat="1" ht="13.5" x14ac:dyDescent="0.3"/>
    <row r="10150" customFormat="1" ht="13.5" x14ac:dyDescent="0.3"/>
    <row r="10151" customFormat="1" ht="13.5" x14ac:dyDescent="0.3"/>
    <row r="10152" customFormat="1" ht="13.5" x14ac:dyDescent="0.3"/>
    <row r="10153" customFormat="1" ht="13.5" x14ac:dyDescent="0.3"/>
    <row r="10154" customFormat="1" ht="13.5" x14ac:dyDescent="0.3"/>
    <row r="10155" customFormat="1" ht="13.5" x14ac:dyDescent="0.3"/>
    <row r="10156" customFormat="1" ht="13.5" x14ac:dyDescent="0.3"/>
    <row r="10157" customFormat="1" ht="13.5" x14ac:dyDescent="0.3"/>
    <row r="10158" customFormat="1" ht="13.5" x14ac:dyDescent="0.3"/>
    <row r="10159" customFormat="1" ht="13.5" x14ac:dyDescent="0.3"/>
    <row r="10160" customFormat="1" ht="13.5" x14ac:dyDescent="0.3"/>
    <row r="10161" customFormat="1" ht="13.5" x14ac:dyDescent="0.3"/>
    <row r="10162" customFormat="1" ht="13.5" x14ac:dyDescent="0.3"/>
    <row r="10163" customFormat="1" ht="13.5" x14ac:dyDescent="0.3"/>
    <row r="10164" customFormat="1" ht="13.5" x14ac:dyDescent="0.3"/>
    <row r="10165" customFormat="1" ht="13.5" x14ac:dyDescent="0.3"/>
    <row r="10166" customFormat="1" ht="13.5" x14ac:dyDescent="0.3"/>
    <row r="10167" customFormat="1" ht="13.5" x14ac:dyDescent="0.3"/>
    <row r="10168" customFormat="1" ht="13.5" x14ac:dyDescent="0.3"/>
    <row r="10169" customFormat="1" ht="13.5" x14ac:dyDescent="0.3"/>
    <row r="10170" customFormat="1" ht="13.5" x14ac:dyDescent="0.3"/>
    <row r="10171" customFormat="1" ht="13.5" x14ac:dyDescent="0.3"/>
    <row r="10172" customFormat="1" ht="13.5" x14ac:dyDescent="0.3"/>
    <row r="10173" customFormat="1" ht="13.5" x14ac:dyDescent="0.3"/>
    <row r="10174" customFormat="1" ht="13.5" x14ac:dyDescent="0.3"/>
    <row r="10175" customFormat="1" ht="13.5" x14ac:dyDescent="0.3"/>
    <row r="10176" customFormat="1" ht="13.5" x14ac:dyDescent="0.3"/>
    <row r="10177" customFormat="1" ht="13.5" x14ac:dyDescent="0.3"/>
    <row r="10178" customFormat="1" ht="13.5" x14ac:dyDescent="0.3"/>
    <row r="10179" customFormat="1" ht="13.5" x14ac:dyDescent="0.3"/>
    <row r="10180" customFormat="1" ht="13.5" x14ac:dyDescent="0.3"/>
    <row r="10181" customFormat="1" ht="13.5" x14ac:dyDescent="0.3"/>
    <row r="10182" customFormat="1" ht="13.5" x14ac:dyDescent="0.3"/>
    <row r="10183" customFormat="1" ht="13.5" x14ac:dyDescent="0.3"/>
    <row r="10184" customFormat="1" ht="13.5" x14ac:dyDescent="0.3"/>
    <row r="10185" customFormat="1" ht="13.5" x14ac:dyDescent="0.3"/>
    <row r="10186" customFormat="1" ht="13.5" x14ac:dyDescent="0.3"/>
    <row r="10187" customFormat="1" ht="13.5" x14ac:dyDescent="0.3"/>
    <row r="10188" customFormat="1" ht="13.5" x14ac:dyDescent="0.3"/>
    <row r="10189" customFormat="1" ht="13.5" x14ac:dyDescent="0.3"/>
    <row r="10190" customFormat="1" ht="13.5" x14ac:dyDescent="0.3"/>
    <row r="10191" customFormat="1" ht="13.5" x14ac:dyDescent="0.3"/>
    <row r="10192" customFormat="1" ht="13.5" x14ac:dyDescent="0.3"/>
    <row r="10193" customFormat="1" ht="13.5" x14ac:dyDescent="0.3"/>
    <row r="10194" customFormat="1" ht="13.5" x14ac:dyDescent="0.3"/>
    <row r="10195" customFormat="1" ht="13.5" x14ac:dyDescent="0.3"/>
    <row r="10196" customFormat="1" ht="13.5" x14ac:dyDescent="0.3"/>
    <row r="10197" customFormat="1" ht="13.5" x14ac:dyDescent="0.3"/>
    <row r="10198" customFormat="1" ht="13.5" x14ac:dyDescent="0.3"/>
    <row r="10199" customFormat="1" ht="13.5" x14ac:dyDescent="0.3"/>
    <row r="10200" customFormat="1" ht="13.5" x14ac:dyDescent="0.3"/>
    <row r="10201" customFormat="1" ht="13.5" x14ac:dyDescent="0.3"/>
    <row r="10202" customFormat="1" ht="13.5" x14ac:dyDescent="0.3"/>
    <row r="10203" customFormat="1" ht="13.5" x14ac:dyDescent="0.3"/>
    <row r="10204" customFormat="1" ht="13.5" x14ac:dyDescent="0.3"/>
    <row r="10205" customFormat="1" ht="13.5" x14ac:dyDescent="0.3"/>
    <row r="10206" customFormat="1" ht="13.5" x14ac:dyDescent="0.3"/>
    <row r="10207" customFormat="1" ht="13.5" x14ac:dyDescent="0.3"/>
    <row r="10208" customFormat="1" ht="13.5" x14ac:dyDescent="0.3"/>
    <row r="10209" customFormat="1" ht="13.5" x14ac:dyDescent="0.3"/>
    <row r="10210" customFormat="1" ht="13.5" x14ac:dyDescent="0.3"/>
    <row r="10211" customFormat="1" ht="13.5" x14ac:dyDescent="0.3"/>
    <row r="10212" customFormat="1" ht="13.5" x14ac:dyDescent="0.3"/>
    <row r="10213" customFormat="1" ht="13.5" x14ac:dyDescent="0.3"/>
    <row r="10214" customFormat="1" ht="13.5" x14ac:dyDescent="0.3"/>
    <row r="10215" customFormat="1" ht="13.5" x14ac:dyDescent="0.3"/>
    <row r="10216" customFormat="1" ht="13.5" x14ac:dyDescent="0.3"/>
    <row r="10217" customFormat="1" ht="13.5" x14ac:dyDescent="0.3"/>
    <row r="10218" customFormat="1" ht="13.5" x14ac:dyDescent="0.3"/>
    <row r="10219" customFormat="1" ht="13.5" x14ac:dyDescent="0.3"/>
    <row r="10220" customFormat="1" ht="13.5" x14ac:dyDescent="0.3"/>
    <row r="10221" customFormat="1" ht="13.5" x14ac:dyDescent="0.3"/>
    <row r="10222" customFormat="1" ht="13.5" x14ac:dyDescent="0.3"/>
    <row r="10223" customFormat="1" ht="13.5" x14ac:dyDescent="0.3"/>
    <row r="10224" customFormat="1" ht="13.5" x14ac:dyDescent="0.3"/>
    <row r="10225" customFormat="1" ht="13.5" x14ac:dyDescent="0.3"/>
    <row r="10226" customFormat="1" ht="13.5" x14ac:dyDescent="0.3"/>
    <row r="10227" customFormat="1" ht="13.5" x14ac:dyDescent="0.3"/>
    <row r="10228" customFormat="1" ht="13.5" x14ac:dyDescent="0.3"/>
    <row r="10229" customFormat="1" ht="13.5" x14ac:dyDescent="0.3"/>
    <row r="10230" customFormat="1" ht="13.5" x14ac:dyDescent="0.3"/>
    <row r="10231" customFormat="1" ht="13.5" x14ac:dyDescent="0.3"/>
    <row r="10232" customFormat="1" ht="13.5" x14ac:dyDescent="0.3"/>
    <row r="10233" customFormat="1" ht="13.5" x14ac:dyDescent="0.3"/>
    <row r="10234" customFormat="1" ht="13.5" x14ac:dyDescent="0.3"/>
    <row r="10235" customFormat="1" ht="13.5" x14ac:dyDescent="0.3"/>
    <row r="10236" customFormat="1" ht="13.5" x14ac:dyDescent="0.3"/>
    <row r="10237" customFormat="1" ht="13.5" x14ac:dyDescent="0.3"/>
    <row r="10238" customFormat="1" ht="13.5" x14ac:dyDescent="0.3"/>
    <row r="10239" customFormat="1" ht="13.5" x14ac:dyDescent="0.3"/>
    <row r="10240" customFormat="1" ht="13.5" x14ac:dyDescent="0.3"/>
    <row r="10241" customFormat="1" ht="13.5" x14ac:dyDescent="0.3"/>
    <row r="10242" customFormat="1" ht="13.5" x14ac:dyDescent="0.3"/>
    <row r="10243" customFormat="1" ht="13.5" x14ac:dyDescent="0.3"/>
    <row r="10244" customFormat="1" ht="13.5" x14ac:dyDescent="0.3"/>
    <row r="10245" customFormat="1" ht="13.5" x14ac:dyDescent="0.3"/>
    <row r="10246" customFormat="1" ht="13.5" x14ac:dyDescent="0.3"/>
    <row r="10247" customFormat="1" ht="13.5" x14ac:dyDescent="0.3"/>
    <row r="10248" customFormat="1" ht="13.5" x14ac:dyDescent="0.3"/>
    <row r="10249" customFormat="1" ht="13.5" x14ac:dyDescent="0.3"/>
    <row r="10250" customFormat="1" ht="13.5" x14ac:dyDescent="0.3"/>
    <row r="10251" customFormat="1" ht="13.5" x14ac:dyDescent="0.3"/>
    <row r="10252" customFormat="1" ht="13.5" x14ac:dyDescent="0.3"/>
    <row r="10253" customFormat="1" ht="13.5" x14ac:dyDescent="0.3"/>
    <row r="10254" customFormat="1" ht="13.5" x14ac:dyDescent="0.3"/>
    <row r="10255" customFormat="1" ht="13.5" x14ac:dyDescent="0.3"/>
    <row r="10256" customFormat="1" ht="13.5" x14ac:dyDescent="0.3"/>
    <row r="10257" customFormat="1" ht="13.5" x14ac:dyDescent="0.3"/>
    <row r="10258" customFormat="1" ht="13.5" x14ac:dyDescent="0.3"/>
    <row r="10259" customFormat="1" ht="13.5" x14ac:dyDescent="0.3"/>
    <row r="10260" customFormat="1" ht="13.5" x14ac:dyDescent="0.3"/>
    <row r="10261" customFormat="1" ht="13.5" x14ac:dyDescent="0.3"/>
    <row r="10262" customFormat="1" ht="13.5" x14ac:dyDescent="0.3"/>
    <row r="10263" customFormat="1" ht="13.5" x14ac:dyDescent="0.3"/>
    <row r="10264" customFormat="1" ht="13.5" x14ac:dyDescent="0.3"/>
    <row r="10265" customFormat="1" ht="13.5" x14ac:dyDescent="0.3"/>
    <row r="10266" customFormat="1" ht="13.5" x14ac:dyDescent="0.3"/>
    <row r="10267" customFormat="1" ht="13.5" x14ac:dyDescent="0.3"/>
    <row r="10268" customFormat="1" ht="13.5" x14ac:dyDescent="0.3"/>
    <row r="10269" customFormat="1" ht="13.5" x14ac:dyDescent="0.3"/>
    <row r="10270" customFormat="1" ht="13.5" x14ac:dyDescent="0.3"/>
    <row r="10271" customFormat="1" ht="13.5" x14ac:dyDescent="0.3"/>
    <row r="10272" customFormat="1" ht="13.5" x14ac:dyDescent="0.3"/>
    <row r="10273" customFormat="1" ht="13.5" x14ac:dyDescent="0.3"/>
    <row r="10274" customFormat="1" ht="13.5" x14ac:dyDescent="0.3"/>
    <row r="10275" customFormat="1" ht="13.5" x14ac:dyDescent="0.3"/>
    <row r="10276" customFormat="1" ht="13.5" x14ac:dyDescent="0.3"/>
    <row r="10277" customFormat="1" ht="13.5" x14ac:dyDescent="0.3"/>
    <row r="10278" customFormat="1" ht="13.5" x14ac:dyDescent="0.3"/>
    <row r="10279" customFormat="1" ht="13.5" x14ac:dyDescent="0.3"/>
    <row r="10280" customFormat="1" ht="13.5" x14ac:dyDescent="0.3"/>
    <row r="10281" customFormat="1" ht="13.5" x14ac:dyDescent="0.3"/>
    <row r="10282" customFormat="1" ht="13.5" x14ac:dyDescent="0.3"/>
    <row r="10283" customFormat="1" ht="13.5" x14ac:dyDescent="0.3"/>
    <row r="10284" customFormat="1" ht="13.5" x14ac:dyDescent="0.3"/>
    <row r="10285" customFormat="1" ht="13.5" x14ac:dyDescent="0.3"/>
    <row r="10286" customFormat="1" ht="13.5" x14ac:dyDescent="0.3"/>
    <row r="10287" customFormat="1" ht="13.5" x14ac:dyDescent="0.3"/>
    <row r="10288" customFormat="1" ht="13.5" x14ac:dyDescent="0.3"/>
    <row r="10289" customFormat="1" ht="13.5" x14ac:dyDescent="0.3"/>
    <row r="10290" customFormat="1" ht="13.5" x14ac:dyDescent="0.3"/>
    <row r="10291" customFormat="1" ht="13.5" x14ac:dyDescent="0.3"/>
    <row r="10292" customFormat="1" ht="13.5" x14ac:dyDescent="0.3"/>
    <row r="10293" customFormat="1" ht="13.5" x14ac:dyDescent="0.3"/>
    <row r="10294" customFormat="1" ht="13.5" x14ac:dyDescent="0.3"/>
    <row r="10295" customFormat="1" ht="13.5" x14ac:dyDescent="0.3"/>
    <row r="10296" customFormat="1" ht="13.5" x14ac:dyDescent="0.3"/>
    <row r="10297" customFormat="1" ht="13.5" x14ac:dyDescent="0.3"/>
    <row r="10298" customFormat="1" ht="13.5" x14ac:dyDescent="0.3"/>
    <row r="10299" customFormat="1" ht="13.5" x14ac:dyDescent="0.3"/>
    <row r="10300" customFormat="1" ht="13.5" x14ac:dyDescent="0.3"/>
    <row r="10301" customFormat="1" ht="13.5" x14ac:dyDescent="0.3"/>
    <row r="10302" customFormat="1" ht="13.5" x14ac:dyDescent="0.3"/>
    <row r="10303" customFormat="1" ht="13.5" x14ac:dyDescent="0.3"/>
    <row r="10304" customFormat="1" ht="13.5" x14ac:dyDescent="0.3"/>
    <row r="10305" customFormat="1" ht="13.5" x14ac:dyDescent="0.3"/>
    <row r="10306" customFormat="1" ht="13.5" x14ac:dyDescent="0.3"/>
    <row r="10307" customFormat="1" ht="13.5" x14ac:dyDescent="0.3"/>
    <row r="10308" customFormat="1" ht="13.5" x14ac:dyDescent="0.3"/>
    <row r="10309" customFormat="1" ht="13.5" x14ac:dyDescent="0.3"/>
    <row r="10310" customFormat="1" ht="13.5" x14ac:dyDescent="0.3"/>
    <row r="10311" customFormat="1" ht="13.5" x14ac:dyDescent="0.3"/>
    <row r="10312" customFormat="1" ht="13.5" x14ac:dyDescent="0.3"/>
    <row r="10313" customFormat="1" ht="13.5" x14ac:dyDescent="0.3"/>
    <row r="10314" customFormat="1" ht="13.5" x14ac:dyDescent="0.3"/>
    <row r="10315" customFormat="1" ht="13.5" x14ac:dyDescent="0.3"/>
    <row r="10316" customFormat="1" ht="13.5" x14ac:dyDescent="0.3"/>
    <row r="10317" customFormat="1" ht="13.5" x14ac:dyDescent="0.3"/>
    <row r="10318" customFormat="1" ht="13.5" x14ac:dyDescent="0.3"/>
    <row r="10319" customFormat="1" ht="13.5" x14ac:dyDescent="0.3"/>
    <row r="10320" customFormat="1" ht="13.5" x14ac:dyDescent="0.3"/>
    <row r="10321" customFormat="1" ht="13.5" x14ac:dyDescent="0.3"/>
    <row r="10322" customFormat="1" ht="13.5" x14ac:dyDescent="0.3"/>
    <row r="10323" customFormat="1" ht="13.5" x14ac:dyDescent="0.3"/>
    <row r="10324" customFormat="1" ht="13.5" x14ac:dyDescent="0.3"/>
    <row r="10325" customFormat="1" ht="13.5" x14ac:dyDescent="0.3"/>
    <row r="10326" customFormat="1" ht="13.5" x14ac:dyDescent="0.3"/>
    <row r="10327" customFormat="1" ht="13.5" x14ac:dyDescent="0.3"/>
    <row r="10328" customFormat="1" ht="13.5" x14ac:dyDescent="0.3"/>
    <row r="10329" customFormat="1" ht="13.5" x14ac:dyDescent="0.3"/>
    <row r="10330" customFormat="1" ht="13.5" x14ac:dyDescent="0.3"/>
    <row r="10331" customFormat="1" ht="13.5" x14ac:dyDescent="0.3"/>
    <row r="10332" customFormat="1" ht="13.5" x14ac:dyDescent="0.3"/>
    <row r="10333" customFormat="1" ht="13.5" x14ac:dyDescent="0.3"/>
    <row r="10334" customFormat="1" ht="13.5" x14ac:dyDescent="0.3"/>
    <row r="10335" customFormat="1" ht="13.5" x14ac:dyDescent="0.3"/>
    <row r="10336" customFormat="1" ht="13.5" x14ac:dyDescent="0.3"/>
    <row r="10337" customFormat="1" ht="13.5" x14ac:dyDescent="0.3"/>
    <row r="10338" customFormat="1" ht="13.5" x14ac:dyDescent="0.3"/>
    <row r="10339" customFormat="1" ht="13.5" x14ac:dyDescent="0.3"/>
    <row r="10340" customFormat="1" ht="13.5" x14ac:dyDescent="0.3"/>
    <row r="10341" customFormat="1" ht="13.5" x14ac:dyDescent="0.3"/>
    <row r="10342" customFormat="1" ht="13.5" x14ac:dyDescent="0.3"/>
    <row r="10343" customFormat="1" ht="13.5" x14ac:dyDescent="0.3"/>
    <row r="10344" customFormat="1" ht="13.5" x14ac:dyDescent="0.3"/>
    <row r="10345" customFormat="1" ht="13.5" x14ac:dyDescent="0.3"/>
    <row r="10346" customFormat="1" ht="13.5" x14ac:dyDescent="0.3"/>
    <row r="10347" customFormat="1" ht="13.5" x14ac:dyDescent="0.3"/>
    <row r="10348" customFormat="1" ht="13.5" x14ac:dyDescent="0.3"/>
    <row r="10349" customFormat="1" ht="13.5" x14ac:dyDescent="0.3"/>
    <row r="10350" customFormat="1" ht="13.5" x14ac:dyDescent="0.3"/>
    <row r="10351" customFormat="1" ht="13.5" x14ac:dyDescent="0.3"/>
    <row r="10352" customFormat="1" ht="13.5" x14ac:dyDescent="0.3"/>
    <row r="10353" customFormat="1" ht="13.5" x14ac:dyDescent="0.3"/>
    <row r="10354" customFormat="1" ht="13.5" x14ac:dyDescent="0.3"/>
    <row r="10355" customFormat="1" ht="13.5" x14ac:dyDescent="0.3"/>
    <row r="10356" customFormat="1" ht="13.5" x14ac:dyDescent="0.3"/>
    <row r="10357" customFormat="1" ht="13.5" x14ac:dyDescent="0.3"/>
    <row r="10358" customFormat="1" ht="13.5" x14ac:dyDescent="0.3"/>
    <row r="10359" customFormat="1" ht="13.5" x14ac:dyDescent="0.3"/>
    <row r="10360" customFormat="1" ht="13.5" x14ac:dyDescent="0.3"/>
    <row r="10361" customFormat="1" ht="13.5" x14ac:dyDescent="0.3"/>
    <row r="10362" customFormat="1" ht="13.5" x14ac:dyDescent="0.3"/>
    <row r="10363" customFormat="1" ht="13.5" x14ac:dyDescent="0.3"/>
    <row r="10364" customFormat="1" ht="13.5" x14ac:dyDescent="0.3"/>
    <row r="10365" customFormat="1" ht="13.5" x14ac:dyDescent="0.3"/>
    <row r="10366" customFormat="1" ht="13.5" x14ac:dyDescent="0.3"/>
    <row r="10367" customFormat="1" ht="13.5" x14ac:dyDescent="0.3"/>
    <row r="10368" customFormat="1" ht="13.5" x14ac:dyDescent="0.3"/>
    <row r="10369" customFormat="1" ht="13.5" x14ac:dyDescent="0.3"/>
    <row r="10370" customFormat="1" ht="13.5" x14ac:dyDescent="0.3"/>
    <row r="10371" customFormat="1" ht="13.5" x14ac:dyDescent="0.3"/>
    <row r="10372" customFormat="1" ht="13.5" x14ac:dyDescent="0.3"/>
    <row r="10373" customFormat="1" ht="13.5" x14ac:dyDescent="0.3"/>
    <row r="10374" customFormat="1" ht="13.5" x14ac:dyDescent="0.3"/>
    <row r="10375" customFormat="1" ht="13.5" x14ac:dyDescent="0.3"/>
    <row r="10376" customFormat="1" ht="13.5" x14ac:dyDescent="0.3"/>
    <row r="10377" customFormat="1" ht="13.5" x14ac:dyDescent="0.3"/>
    <row r="10378" customFormat="1" ht="13.5" x14ac:dyDescent="0.3"/>
    <row r="10379" customFormat="1" ht="13.5" x14ac:dyDescent="0.3"/>
    <row r="10380" customFormat="1" ht="13.5" x14ac:dyDescent="0.3"/>
    <row r="10381" customFormat="1" ht="13.5" x14ac:dyDescent="0.3"/>
    <row r="10382" customFormat="1" ht="13.5" x14ac:dyDescent="0.3"/>
    <row r="10383" customFormat="1" ht="13.5" x14ac:dyDescent="0.3"/>
    <row r="10384" customFormat="1" ht="13.5" x14ac:dyDescent="0.3"/>
    <row r="10385" customFormat="1" ht="13.5" x14ac:dyDescent="0.3"/>
    <row r="10386" customFormat="1" ht="13.5" x14ac:dyDescent="0.3"/>
    <row r="10387" customFormat="1" ht="13.5" x14ac:dyDescent="0.3"/>
    <row r="10388" customFormat="1" ht="13.5" x14ac:dyDescent="0.3"/>
    <row r="10389" customFormat="1" ht="13.5" x14ac:dyDescent="0.3"/>
    <row r="10390" customFormat="1" ht="13.5" x14ac:dyDescent="0.3"/>
    <row r="10391" customFormat="1" ht="13.5" x14ac:dyDescent="0.3"/>
    <row r="10392" customFormat="1" ht="13.5" x14ac:dyDescent="0.3"/>
    <row r="10393" customFormat="1" ht="13.5" x14ac:dyDescent="0.3"/>
    <row r="10394" customFormat="1" ht="13.5" x14ac:dyDescent="0.3"/>
    <row r="10395" customFormat="1" ht="13.5" x14ac:dyDescent="0.3"/>
    <row r="10396" customFormat="1" ht="13.5" x14ac:dyDescent="0.3"/>
    <row r="10397" customFormat="1" ht="13.5" x14ac:dyDescent="0.3"/>
    <row r="10398" customFormat="1" ht="13.5" x14ac:dyDescent="0.3"/>
    <row r="10399" customFormat="1" ht="13.5" x14ac:dyDescent="0.3"/>
    <row r="10400" customFormat="1" ht="13.5" x14ac:dyDescent="0.3"/>
    <row r="10401" customFormat="1" ht="13.5" x14ac:dyDescent="0.3"/>
    <row r="10402" customFormat="1" ht="13.5" x14ac:dyDescent="0.3"/>
    <row r="10403" customFormat="1" ht="13.5" x14ac:dyDescent="0.3"/>
    <row r="10404" customFormat="1" ht="13.5" x14ac:dyDescent="0.3"/>
    <row r="10405" customFormat="1" ht="13.5" x14ac:dyDescent="0.3"/>
    <row r="10406" customFormat="1" ht="13.5" x14ac:dyDescent="0.3"/>
    <row r="10407" customFormat="1" ht="13.5" x14ac:dyDescent="0.3"/>
    <row r="10408" customFormat="1" ht="13.5" x14ac:dyDescent="0.3"/>
    <row r="10409" customFormat="1" ht="13.5" x14ac:dyDescent="0.3"/>
    <row r="10410" customFormat="1" ht="13.5" x14ac:dyDescent="0.3"/>
    <row r="10411" customFormat="1" ht="13.5" x14ac:dyDescent="0.3"/>
    <row r="10412" customFormat="1" ht="13.5" x14ac:dyDescent="0.3"/>
    <row r="10413" customFormat="1" ht="13.5" x14ac:dyDescent="0.3"/>
    <row r="10414" customFormat="1" ht="13.5" x14ac:dyDescent="0.3"/>
    <row r="10415" customFormat="1" ht="13.5" x14ac:dyDescent="0.3"/>
    <row r="10416" customFormat="1" ht="13.5" x14ac:dyDescent="0.3"/>
    <row r="10417" customFormat="1" ht="13.5" x14ac:dyDescent="0.3"/>
    <row r="10418" customFormat="1" ht="13.5" x14ac:dyDescent="0.3"/>
    <row r="10419" customFormat="1" ht="13.5" x14ac:dyDescent="0.3"/>
    <row r="10420" customFormat="1" ht="13.5" x14ac:dyDescent="0.3"/>
    <row r="10421" customFormat="1" ht="13.5" x14ac:dyDescent="0.3"/>
    <row r="10422" customFormat="1" ht="13.5" x14ac:dyDescent="0.3"/>
    <row r="10423" customFormat="1" ht="13.5" x14ac:dyDescent="0.3"/>
    <row r="10424" customFormat="1" ht="13.5" x14ac:dyDescent="0.3"/>
    <row r="10425" customFormat="1" ht="13.5" x14ac:dyDescent="0.3"/>
    <row r="10426" customFormat="1" ht="13.5" x14ac:dyDescent="0.3"/>
    <row r="10427" customFormat="1" ht="13.5" x14ac:dyDescent="0.3"/>
    <row r="10428" customFormat="1" ht="13.5" x14ac:dyDescent="0.3"/>
    <row r="10429" customFormat="1" ht="13.5" x14ac:dyDescent="0.3"/>
    <row r="10430" customFormat="1" ht="13.5" x14ac:dyDescent="0.3"/>
    <row r="10431" customFormat="1" ht="13.5" x14ac:dyDescent="0.3"/>
    <row r="10432" customFormat="1" ht="13.5" x14ac:dyDescent="0.3"/>
    <row r="10433" customFormat="1" ht="13.5" x14ac:dyDescent="0.3"/>
    <row r="10434" customFormat="1" ht="13.5" x14ac:dyDescent="0.3"/>
    <row r="10435" customFormat="1" ht="13.5" x14ac:dyDescent="0.3"/>
    <row r="10436" customFormat="1" ht="13.5" x14ac:dyDescent="0.3"/>
    <row r="10437" customFormat="1" ht="13.5" x14ac:dyDescent="0.3"/>
    <row r="10438" customFormat="1" ht="13.5" x14ac:dyDescent="0.3"/>
    <row r="10439" customFormat="1" ht="13.5" x14ac:dyDescent="0.3"/>
    <row r="10440" customFormat="1" ht="13.5" x14ac:dyDescent="0.3"/>
    <row r="10441" customFormat="1" ht="13.5" x14ac:dyDescent="0.3"/>
    <row r="10442" customFormat="1" ht="13.5" x14ac:dyDescent="0.3"/>
    <row r="10443" customFormat="1" ht="13.5" x14ac:dyDescent="0.3"/>
    <row r="10444" customFormat="1" ht="13.5" x14ac:dyDescent="0.3"/>
    <row r="10445" customFormat="1" ht="13.5" x14ac:dyDescent="0.3"/>
    <row r="10446" customFormat="1" ht="13.5" x14ac:dyDescent="0.3"/>
    <row r="10447" customFormat="1" ht="13.5" x14ac:dyDescent="0.3"/>
    <row r="10448" customFormat="1" ht="13.5" x14ac:dyDescent="0.3"/>
    <row r="10449" customFormat="1" ht="13.5" x14ac:dyDescent="0.3"/>
    <row r="10450" customFormat="1" ht="13.5" x14ac:dyDescent="0.3"/>
    <row r="10451" customFormat="1" ht="13.5" x14ac:dyDescent="0.3"/>
    <row r="10452" customFormat="1" ht="13.5" x14ac:dyDescent="0.3"/>
    <row r="10453" customFormat="1" ht="13.5" x14ac:dyDescent="0.3"/>
    <row r="10454" customFormat="1" ht="13.5" x14ac:dyDescent="0.3"/>
    <row r="10455" customFormat="1" ht="13.5" x14ac:dyDescent="0.3"/>
    <row r="10456" customFormat="1" ht="13.5" x14ac:dyDescent="0.3"/>
    <row r="10457" customFormat="1" ht="13.5" x14ac:dyDescent="0.3"/>
    <row r="10458" customFormat="1" ht="13.5" x14ac:dyDescent="0.3"/>
    <row r="10459" customFormat="1" ht="13.5" x14ac:dyDescent="0.3"/>
    <row r="10460" customFormat="1" ht="13.5" x14ac:dyDescent="0.3"/>
    <row r="10461" customFormat="1" ht="13.5" x14ac:dyDescent="0.3"/>
    <row r="10462" customFormat="1" ht="13.5" x14ac:dyDescent="0.3"/>
    <row r="10463" customFormat="1" ht="13.5" x14ac:dyDescent="0.3"/>
    <row r="10464" customFormat="1" ht="13.5" x14ac:dyDescent="0.3"/>
    <row r="10465" customFormat="1" ht="13.5" x14ac:dyDescent="0.3"/>
    <row r="10466" customFormat="1" ht="13.5" x14ac:dyDescent="0.3"/>
    <row r="10467" customFormat="1" ht="13.5" x14ac:dyDescent="0.3"/>
    <row r="10468" customFormat="1" ht="13.5" x14ac:dyDescent="0.3"/>
    <row r="10469" customFormat="1" ht="13.5" x14ac:dyDescent="0.3"/>
    <row r="10470" customFormat="1" ht="13.5" x14ac:dyDescent="0.3"/>
    <row r="10471" customFormat="1" ht="13.5" x14ac:dyDescent="0.3"/>
    <row r="10472" customFormat="1" ht="13.5" x14ac:dyDescent="0.3"/>
    <row r="10473" customFormat="1" ht="13.5" x14ac:dyDescent="0.3"/>
    <row r="10474" customFormat="1" ht="13.5" x14ac:dyDescent="0.3"/>
    <row r="10475" customFormat="1" ht="13.5" x14ac:dyDescent="0.3"/>
    <row r="10476" customFormat="1" ht="13.5" x14ac:dyDescent="0.3"/>
    <row r="10477" customFormat="1" ht="13.5" x14ac:dyDescent="0.3"/>
    <row r="10478" customFormat="1" ht="13.5" x14ac:dyDescent="0.3"/>
    <row r="10479" customFormat="1" ht="13.5" x14ac:dyDescent="0.3"/>
    <row r="10480" customFormat="1" ht="13.5" x14ac:dyDescent="0.3"/>
    <row r="10481" customFormat="1" ht="13.5" x14ac:dyDescent="0.3"/>
    <row r="10482" customFormat="1" ht="13.5" x14ac:dyDescent="0.3"/>
    <row r="10483" customFormat="1" ht="13.5" x14ac:dyDescent="0.3"/>
    <row r="10484" customFormat="1" ht="13.5" x14ac:dyDescent="0.3"/>
    <row r="10485" customFormat="1" ht="13.5" x14ac:dyDescent="0.3"/>
    <row r="10486" customFormat="1" ht="13.5" x14ac:dyDescent="0.3"/>
    <row r="10487" customFormat="1" ht="13.5" x14ac:dyDescent="0.3"/>
    <row r="10488" customFormat="1" ht="13.5" x14ac:dyDescent="0.3"/>
    <row r="10489" customFormat="1" ht="13.5" x14ac:dyDescent="0.3"/>
    <row r="10490" customFormat="1" ht="13.5" x14ac:dyDescent="0.3"/>
    <row r="10491" customFormat="1" ht="13.5" x14ac:dyDescent="0.3"/>
    <row r="10492" customFormat="1" ht="13.5" x14ac:dyDescent="0.3"/>
    <row r="10493" customFormat="1" ht="13.5" x14ac:dyDescent="0.3"/>
    <row r="10494" customFormat="1" ht="13.5" x14ac:dyDescent="0.3"/>
    <row r="10495" customFormat="1" ht="13.5" x14ac:dyDescent="0.3"/>
    <row r="10496" customFormat="1" ht="13.5" x14ac:dyDescent="0.3"/>
    <row r="10497" customFormat="1" ht="13.5" x14ac:dyDescent="0.3"/>
    <row r="10498" customFormat="1" ht="13.5" x14ac:dyDescent="0.3"/>
    <row r="10499" customFormat="1" ht="13.5" x14ac:dyDescent="0.3"/>
    <row r="10500" customFormat="1" ht="13.5" x14ac:dyDescent="0.3"/>
    <row r="10501" customFormat="1" ht="13.5" x14ac:dyDescent="0.3"/>
    <row r="10502" customFormat="1" ht="13.5" x14ac:dyDescent="0.3"/>
    <row r="10503" customFormat="1" ht="13.5" x14ac:dyDescent="0.3"/>
    <row r="10504" customFormat="1" ht="13.5" x14ac:dyDescent="0.3"/>
    <row r="10505" customFormat="1" ht="13.5" x14ac:dyDescent="0.3"/>
    <row r="10506" customFormat="1" ht="13.5" x14ac:dyDescent="0.3"/>
    <row r="10507" customFormat="1" ht="13.5" x14ac:dyDescent="0.3"/>
    <row r="10508" customFormat="1" ht="13.5" x14ac:dyDescent="0.3"/>
    <row r="10509" customFormat="1" ht="13.5" x14ac:dyDescent="0.3"/>
    <row r="10510" customFormat="1" ht="13.5" x14ac:dyDescent="0.3"/>
    <row r="10511" customFormat="1" ht="13.5" x14ac:dyDescent="0.3"/>
    <row r="10512" customFormat="1" ht="13.5" x14ac:dyDescent="0.3"/>
    <row r="10513" customFormat="1" ht="13.5" x14ac:dyDescent="0.3"/>
    <row r="10514" customFormat="1" ht="13.5" x14ac:dyDescent="0.3"/>
    <row r="10515" customFormat="1" ht="13.5" x14ac:dyDescent="0.3"/>
    <row r="10516" customFormat="1" ht="13.5" x14ac:dyDescent="0.3"/>
    <row r="10517" customFormat="1" ht="13.5" x14ac:dyDescent="0.3"/>
    <row r="10518" customFormat="1" ht="13.5" x14ac:dyDescent="0.3"/>
    <row r="10519" customFormat="1" ht="13.5" x14ac:dyDescent="0.3"/>
    <row r="10520" customFormat="1" ht="13.5" x14ac:dyDescent="0.3"/>
    <row r="10521" customFormat="1" ht="13.5" x14ac:dyDescent="0.3"/>
    <row r="10522" customFormat="1" ht="13.5" x14ac:dyDescent="0.3"/>
    <row r="10523" customFormat="1" ht="13.5" x14ac:dyDescent="0.3"/>
    <row r="10524" customFormat="1" ht="13.5" x14ac:dyDescent="0.3"/>
    <row r="10525" customFormat="1" ht="13.5" x14ac:dyDescent="0.3"/>
    <row r="10526" customFormat="1" ht="13.5" x14ac:dyDescent="0.3"/>
    <row r="10527" customFormat="1" ht="13.5" x14ac:dyDescent="0.3"/>
    <row r="10528" customFormat="1" ht="13.5" x14ac:dyDescent="0.3"/>
    <row r="10529" customFormat="1" ht="13.5" x14ac:dyDescent="0.3"/>
    <row r="10530" customFormat="1" ht="13.5" x14ac:dyDescent="0.3"/>
    <row r="10531" customFormat="1" ht="13.5" x14ac:dyDescent="0.3"/>
    <row r="10532" customFormat="1" ht="13.5" x14ac:dyDescent="0.3"/>
    <row r="10533" customFormat="1" ht="13.5" x14ac:dyDescent="0.3"/>
    <row r="10534" customFormat="1" ht="13.5" x14ac:dyDescent="0.3"/>
    <row r="10535" customFormat="1" ht="13.5" x14ac:dyDescent="0.3"/>
    <row r="10536" customFormat="1" ht="13.5" x14ac:dyDescent="0.3"/>
    <row r="10537" customFormat="1" ht="13.5" x14ac:dyDescent="0.3"/>
    <row r="10538" customFormat="1" ht="13.5" x14ac:dyDescent="0.3"/>
    <row r="10539" customFormat="1" ht="13.5" x14ac:dyDescent="0.3"/>
    <row r="10540" customFormat="1" ht="13.5" x14ac:dyDescent="0.3"/>
    <row r="10541" customFormat="1" ht="13.5" x14ac:dyDescent="0.3"/>
    <row r="10542" customFormat="1" ht="13.5" x14ac:dyDescent="0.3"/>
    <row r="10543" customFormat="1" ht="13.5" x14ac:dyDescent="0.3"/>
    <row r="10544" customFormat="1" ht="13.5" x14ac:dyDescent="0.3"/>
    <row r="10545" customFormat="1" ht="13.5" x14ac:dyDescent="0.3"/>
    <row r="10546" customFormat="1" ht="13.5" x14ac:dyDescent="0.3"/>
    <row r="10547" customFormat="1" ht="13.5" x14ac:dyDescent="0.3"/>
    <row r="10548" customFormat="1" ht="13.5" x14ac:dyDescent="0.3"/>
    <row r="10549" customFormat="1" ht="13.5" x14ac:dyDescent="0.3"/>
    <row r="10550" customFormat="1" ht="13.5" x14ac:dyDescent="0.3"/>
    <row r="10551" customFormat="1" ht="13.5" x14ac:dyDescent="0.3"/>
    <row r="10552" customFormat="1" ht="13.5" x14ac:dyDescent="0.3"/>
    <row r="10553" customFormat="1" ht="13.5" x14ac:dyDescent="0.3"/>
    <row r="10554" customFormat="1" ht="13.5" x14ac:dyDescent="0.3"/>
    <row r="10555" customFormat="1" ht="13.5" x14ac:dyDescent="0.3"/>
    <row r="10556" customFormat="1" ht="13.5" x14ac:dyDescent="0.3"/>
    <row r="10557" customFormat="1" ht="13.5" x14ac:dyDescent="0.3"/>
    <row r="10558" customFormat="1" ht="13.5" x14ac:dyDescent="0.3"/>
    <row r="10559" customFormat="1" ht="13.5" x14ac:dyDescent="0.3"/>
    <row r="10560" customFormat="1" ht="13.5" x14ac:dyDescent="0.3"/>
    <row r="10561" customFormat="1" ht="13.5" x14ac:dyDescent="0.3"/>
    <row r="10562" customFormat="1" ht="13.5" x14ac:dyDescent="0.3"/>
    <row r="10563" customFormat="1" ht="13.5" x14ac:dyDescent="0.3"/>
    <row r="10564" customFormat="1" ht="13.5" x14ac:dyDescent="0.3"/>
    <row r="10565" customFormat="1" ht="13.5" x14ac:dyDescent="0.3"/>
    <row r="10566" customFormat="1" ht="13.5" x14ac:dyDescent="0.3"/>
    <row r="10567" customFormat="1" ht="13.5" x14ac:dyDescent="0.3"/>
    <row r="10568" customFormat="1" ht="13.5" x14ac:dyDescent="0.3"/>
    <row r="10569" customFormat="1" ht="13.5" x14ac:dyDescent="0.3"/>
    <row r="10570" customFormat="1" ht="13.5" x14ac:dyDescent="0.3"/>
    <row r="10571" customFormat="1" ht="13.5" x14ac:dyDescent="0.3"/>
    <row r="10572" customFormat="1" ht="13.5" x14ac:dyDescent="0.3"/>
    <row r="10573" customFormat="1" ht="13.5" x14ac:dyDescent="0.3"/>
    <row r="10574" customFormat="1" ht="13.5" x14ac:dyDescent="0.3"/>
    <row r="10575" customFormat="1" ht="13.5" x14ac:dyDescent="0.3"/>
    <row r="10576" customFormat="1" ht="13.5" x14ac:dyDescent="0.3"/>
    <row r="10577" customFormat="1" ht="13.5" x14ac:dyDescent="0.3"/>
    <row r="10578" customFormat="1" ht="13.5" x14ac:dyDescent="0.3"/>
    <row r="10579" customFormat="1" ht="13.5" x14ac:dyDescent="0.3"/>
    <row r="10580" customFormat="1" ht="13.5" x14ac:dyDescent="0.3"/>
    <row r="10581" customFormat="1" ht="13.5" x14ac:dyDescent="0.3"/>
    <row r="10582" customFormat="1" ht="13.5" x14ac:dyDescent="0.3"/>
    <row r="10583" customFormat="1" ht="13.5" x14ac:dyDescent="0.3"/>
    <row r="10584" customFormat="1" ht="13.5" x14ac:dyDescent="0.3"/>
    <row r="10585" customFormat="1" ht="13.5" x14ac:dyDescent="0.3"/>
    <row r="10586" customFormat="1" ht="13.5" x14ac:dyDescent="0.3"/>
    <row r="10587" customFormat="1" ht="13.5" x14ac:dyDescent="0.3"/>
    <row r="10588" customFormat="1" ht="13.5" x14ac:dyDescent="0.3"/>
    <row r="10589" customFormat="1" ht="13.5" x14ac:dyDescent="0.3"/>
    <row r="10590" customFormat="1" ht="13.5" x14ac:dyDescent="0.3"/>
    <row r="10591" customFormat="1" ht="13.5" x14ac:dyDescent="0.3"/>
    <row r="10592" customFormat="1" ht="13.5" x14ac:dyDescent="0.3"/>
    <row r="10593" customFormat="1" ht="13.5" x14ac:dyDescent="0.3"/>
    <row r="10594" customFormat="1" ht="13.5" x14ac:dyDescent="0.3"/>
    <row r="10595" customFormat="1" ht="13.5" x14ac:dyDescent="0.3"/>
    <row r="10596" customFormat="1" ht="13.5" x14ac:dyDescent="0.3"/>
    <row r="10597" customFormat="1" ht="13.5" x14ac:dyDescent="0.3"/>
    <row r="10598" customFormat="1" ht="13.5" x14ac:dyDescent="0.3"/>
    <row r="10599" customFormat="1" ht="13.5" x14ac:dyDescent="0.3"/>
    <row r="10600" customFormat="1" ht="13.5" x14ac:dyDescent="0.3"/>
    <row r="10601" customFormat="1" ht="13.5" x14ac:dyDescent="0.3"/>
    <row r="10602" customFormat="1" ht="13.5" x14ac:dyDescent="0.3"/>
    <row r="10603" customFormat="1" ht="13.5" x14ac:dyDescent="0.3"/>
    <row r="10604" customFormat="1" ht="13.5" x14ac:dyDescent="0.3"/>
    <row r="10605" customFormat="1" ht="13.5" x14ac:dyDescent="0.3"/>
    <row r="10606" customFormat="1" ht="13.5" x14ac:dyDescent="0.3"/>
    <row r="10607" customFormat="1" ht="13.5" x14ac:dyDescent="0.3"/>
    <row r="10608" customFormat="1" ht="13.5" x14ac:dyDescent="0.3"/>
    <row r="10609" customFormat="1" ht="13.5" x14ac:dyDescent="0.3"/>
    <row r="10610" customFormat="1" ht="13.5" x14ac:dyDescent="0.3"/>
    <row r="10611" customFormat="1" ht="13.5" x14ac:dyDescent="0.3"/>
    <row r="10612" customFormat="1" ht="13.5" x14ac:dyDescent="0.3"/>
    <row r="10613" customFormat="1" ht="13.5" x14ac:dyDescent="0.3"/>
    <row r="10614" customFormat="1" ht="13.5" x14ac:dyDescent="0.3"/>
    <row r="10615" customFormat="1" ht="13.5" x14ac:dyDescent="0.3"/>
    <row r="10616" customFormat="1" ht="13.5" x14ac:dyDescent="0.3"/>
    <row r="10617" customFormat="1" ht="13.5" x14ac:dyDescent="0.3"/>
    <row r="10618" customFormat="1" ht="13.5" x14ac:dyDescent="0.3"/>
    <row r="10619" customFormat="1" ht="13.5" x14ac:dyDescent="0.3"/>
    <row r="10620" customFormat="1" ht="13.5" x14ac:dyDescent="0.3"/>
    <row r="10621" customFormat="1" ht="13.5" x14ac:dyDescent="0.3"/>
    <row r="10622" customFormat="1" ht="13.5" x14ac:dyDescent="0.3"/>
    <row r="10623" customFormat="1" ht="13.5" x14ac:dyDescent="0.3"/>
    <row r="10624" customFormat="1" ht="13.5" x14ac:dyDescent="0.3"/>
    <row r="10625" customFormat="1" ht="13.5" x14ac:dyDescent="0.3"/>
    <row r="10626" customFormat="1" ht="13.5" x14ac:dyDescent="0.3"/>
    <row r="10627" customFormat="1" ht="13.5" x14ac:dyDescent="0.3"/>
    <row r="10628" customFormat="1" ht="13.5" x14ac:dyDescent="0.3"/>
    <row r="10629" customFormat="1" ht="13.5" x14ac:dyDescent="0.3"/>
    <row r="10630" customFormat="1" ht="13.5" x14ac:dyDescent="0.3"/>
    <row r="10631" customFormat="1" ht="13.5" x14ac:dyDescent="0.3"/>
    <row r="10632" customFormat="1" ht="13.5" x14ac:dyDescent="0.3"/>
    <row r="10633" customFormat="1" ht="13.5" x14ac:dyDescent="0.3"/>
    <row r="10634" customFormat="1" ht="13.5" x14ac:dyDescent="0.3"/>
    <row r="10635" customFormat="1" ht="13.5" x14ac:dyDescent="0.3"/>
    <row r="10636" customFormat="1" ht="13.5" x14ac:dyDescent="0.3"/>
    <row r="10637" customFormat="1" ht="13.5" x14ac:dyDescent="0.3"/>
    <row r="10638" customFormat="1" ht="13.5" x14ac:dyDescent="0.3"/>
    <row r="10639" customFormat="1" ht="13.5" x14ac:dyDescent="0.3"/>
    <row r="10640" customFormat="1" ht="13.5" x14ac:dyDescent="0.3"/>
    <row r="10641" customFormat="1" ht="13.5" x14ac:dyDescent="0.3"/>
    <row r="10642" customFormat="1" ht="13.5" x14ac:dyDescent="0.3"/>
    <row r="10643" customFormat="1" ht="13.5" x14ac:dyDescent="0.3"/>
    <row r="10644" customFormat="1" ht="13.5" x14ac:dyDescent="0.3"/>
    <row r="10645" customFormat="1" ht="13.5" x14ac:dyDescent="0.3"/>
    <row r="10646" customFormat="1" ht="13.5" x14ac:dyDescent="0.3"/>
    <row r="10647" customFormat="1" ht="13.5" x14ac:dyDescent="0.3"/>
    <row r="10648" customFormat="1" ht="13.5" x14ac:dyDescent="0.3"/>
    <row r="10649" customFormat="1" ht="13.5" x14ac:dyDescent="0.3"/>
    <row r="10650" customFormat="1" ht="13.5" x14ac:dyDescent="0.3"/>
    <row r="10651" customFormat="1" ht="13.5" x14ac:dyDescent="0.3"/>
    <row r="10652" customFormat="1" ht="13.5" x14ac:dyDescent="0.3"/>
    <row r="10653" customFormat="1" ht="13.5" x14ac:dyDescent="0.3"/>
    <row r="10654" customFormat="1" ht="13.5" x14ac:dyDescent="0.3"/>
    <row r="10655" customFormat="1" ht="13.5" x14ac:dyDescent="0.3"/>
    <row r="10656" customFormat="1" ht="13.5" x14ac:dyDescent="0.3"/>
    <row r="10657" customFormat="1" ht="13.5" x14ac:dyDescent="0.3"/>
    <row r="10658" customFormat="1" ht="13.5" x14ac:dyDescent="0.3"/>
    <row r="10659" customFormat="1" ht="13.5" x14ac:dyDescent="0.3"/>
    <row r="10660" customFormat="1" ht="13.5" x14ac:dyDescent="0.3"/>
    <row r="10661" customFormat="1" ht="13.5" x14ac:dyDescent="0.3"/>
    <row r="10662" customFormat="1" ht="13.5" x14ac:dyDescent="0.3"/>
    <row r="10663" customFormat="1" ht="13.5" x14ac:dyDescent="0.3"/>
    <row r="10664" customFormat="1" ht="13.5" x14ac:dyDescent="0.3"/>
    <row r="10665" customFormat="1" ht="13.5" x14ac:dyDescent="0.3"/>
    <row r="10666" customFormat="1" ht="13.5" x14ac:dyDescent="0.3"/>
    <row r="10667" customFormat="1" ht="13.5" x14ac:dyDescent="0.3"/>
    <row r="10668" customFormat="1" ht="13.5" x14ac:dyDescent="0.3"/>
    <row r="10669" customFormat="1" ht="13.5" x14ac:dyDescent="0.3"/>
    <row r="10670" customFormat="1" ht="13.5" x14ac:dyDescent="0.3"/>
    <row r="10671" customFormat="1" ht="13.5" x14ac:dyDescent="0.3"/>
    <row r="10672" customFormat="1" ht="13.5" x14ac:dyDescent="0.3"/>
    <row r="10673" customFormat="1" ht="13.5" x14ac:dyDescent="0.3"/>
    <row r="10674" customFormat="1" ht="13.5" x14ac:dyDescent="0.3"/>
    <row r="10675" customFormat="1" ht="13.5" x14ac:dyDescent="0.3"/>
    <row r="10676" customFormat="1" ht="13.5" x14ac:dyDescent="0.3"/>
    <row r="10677" customFormat="1" ht="13.5" x14ac:dyDescent="0.3"/>
    <row r="10678" customFormat="1" ht="13.5" x14ac:dyDescent="0.3"/>
    <row r="10679" customFormat="1" ht="13.5" x14ac:dyDescent="0.3"/>
    <row r="10680" customFormat="1" ht="13.5" x14ac:dyDescent="0.3"/>
    <row r="10681" customFormat="1" ht="13.5" x14ac:dyDescent="0.3"/>
    <row r="10682" customFormat="1" ht="13.5" x14ac:dyDescent="0.3"/>
    <row r="10683" customFormat="1" ht="13.5" x14ac:dyDescent="0.3"/>
    <row r="10684" customFormat="1" ht="13.5" x14ac:dyDescent="0.3"/>
    <row r="10685" customFormat="1" ht="13.5" x14ac:dyDescent="0.3"/>
    <row r="10686" customFormat="1" ht="13.5" x14ac:dyDescent="0.3"/>
    <row r="10687" customFormat="1" ht="13.5" x14ac:dyDescent="0.3"/>
    <row r="10688" customFormat="1" ht="13.5" x14ac:dyDescent="0.3"/>
    <row r="10689" customFormat="1" ht="13.5" x14ac:dyDescent="0.3"/>
    <row r="10690" customFormat="1" ht="13.5" x14ac:dyDescent="0.3"/>
    <row r="10691" customFormat="1" ht="13.5" x14ac:dyDescent="0.3"/>
    <row r="10692" customFormat="1" ht="13.5" x14ac:dyDescent="0.3"/>
    <row r="10693" customFormat="1" ht="13.5" x14ac:dyDescent="0.3"/>
    <row r="10694" customFormat="1" ht="13.5" x14ac:dyDescent="0.3"/>
    <row r="10695" customFormat="1" ht="13.5" x14ac:dyDescent="0.3"/>
    <row r="10696" customFormat="1" ht="13.5" x14ac:dyDescent="0.3"/>
    <row r="10697" customFormat="1" ht="13.5" x14ac:dyDescent="0.3"/>
    <row r="10698" customFormat="1" ht="13.5" x14ac:dyDescent="0.3"/>
    <row r="10699" customFormat="1" ht="13.5" x14ac:dyDescent="0.3"/>
    <row r="10700" customFormat="1" ht="13.5" x14ac:dyDescent="0.3"/>
    <row r="10701" customFormat="1" ht="13.5" x14ac:dyDescent="0.3"/>
    <row r="10702" customFormat="1" ht="13.5" x14ac:dyDescent="0.3"/>
    <row r="10703" customFormat="1" ht="13.5" x14ac:dyDescent="0.3"/>
    <row r="10704" customFormat="1" ht="13.5" x14ac:dyDescent="0.3"/>
    <row r="10705" customFormat="1" ht="13.5" x14ac:dyDescent="0.3"/>
    <row r="10706" customFormat="1" ht="13.5" x14ac:dyDescent="0.3"/>
    <row r="10707" customFormat="1" ht="13.5" x14ac:dyDescent="0.3"/>
    <row r="10708" customFormat="1" ht="13.5" x14ac:dyDescent="0.3"/>
    <row r="10709" customFormat="1" ht="13.5" x14ac:dyDescent="0.3"/>
    <row r="10710" customFormat="1" ht="13.5" x14ac:dyDescent="0.3"/>
    <row r="10711" customFormat="1" ht="13.5" x14ac:dyDescent="0.3"/>
    <row r="10712" customFormat="1" ht="13.5" x14ac:dyDescent="0.3"/>
    <row r="10713" customFormat="1" ht="13.5" x14ac:dyDescent="0.3"/>
    <row r="10714" customFormat="1" ht="13.5" x14ac:dyDescent="0.3"/>
    <row r="10715" customFormat="1" ht="13.5" x14ac:dyDescent="0.3"/>
    <row r="10716" customFormat="1" ht="13.5" x14ac:dyDescent="0.3"/>
    <row r="10717" customFormat="1" ht="13.5" x14ac:dyDescent="0.3"/>
    <row r="10718" customFormat="1" ht="13.5" x14ac:dyDescent="0.3"/>
    <row r="10719" customFormat="1" ht="13.5" x14ac:dyDescent="0.3"/>
    <row r="10720" customFormat="1" ht="13.5" x14ac:dyDescent="0.3"/>
    <row r="10721" customFormat="1" ht="13.5" x14ac:dyDescent="0.3"/>
    <row r="10722" customFormat="1" ht="13.5" x14ac:dyDescent="0.3"/>
    <row r="10723" customFormat="1" ht="13.5" x14ac:dyDescent="0.3"/>
    <row r="10724" customFormat="1" ht="13.5" x14ac:dyDescent="0.3"/>
    <row r="10725" customFormat="1" ht="13.5" x14ac:dyDescent="0.3"/>
    <row r="10726" customFormat="1" ht="13.5" x14ac:dyDescent="0.3"/>
    <row r="10727" customFormat="1" ht="13.5" x14ac:dyDescent="0.3"/>
    <row r="10728" customFormat="1" ht="13.5" x14ac:dyDescent="0.3"/>
    <row r="10729" customFormat="1" ht="13.5" x14ac:dyDescent="0.3"/>
    <row r="10730" customFormat="1" ht="13.5" x14ac:dyDescent="0.3"/>
    <row r="10731" customFormat="1" ht="13.5" x14ac:dyDescent="0.3"/>
    <row r="10732" customFormat="1" ht="13.5" x14ac:dyDescent="0.3"/>
    <row r="10733" customFormat="1" ht="13.5" x14ac:dyDescent="0.3"/>
    <row r="10734" customFormat="1" ht="13.5" x14ac:dyDescent="0.3"/>
    <row r="10735" customFormat="1" ht="13.5" x14ac:dyDescent="0.3"/>
    <row r="10736" customFormat="1" ht="13.5" x14ac:dyDescent="0.3"/>
    <row r="10737" customFormat="1" ht="13.5" x14ac:dyDescent="0.3"/>
    <row r="10738" customFormat="1" ht="13.5" x14ac:dyDescent="0.3"/>
    <row r="10739" customFormat="1" ht="13.5" x14ac:dyDescent="0.3"/>
    <row r="10740" customFormat="1" ht="13.5" x14ac:dyDescent="0.3"/>
    <row r="10741" customFormat="1" ht="13.5" x14ac:dyDescent="0.3"/>
    <row r="10742" customFormat="1" ht="13.5" x14ac:dyDescent="0.3"/>
    <row r="10743" customFormat="1" ht="13.5" x14ac:dyDescent="0.3"/>
    <row r="10744" customFormat="1" ht="13.5" x14ac:dyDescent="0.3"/>
    <row r="10745" customFormat="1" ht="13.5" x14ac:dyDescent="0.3"/>
    <row r="10746" customFormat="1" ht="13.5" x14ac:dyDescent="0.3"/>
    <row r="10747" customFormat="1" ht="13.5" x14ac:dyDescent="0.3"/>
    <row r="10748" customFormat="1" ht="13.5" x14ac:dyDescent="0.3"/>
    <row r="10749" customFormat="1" ht="13.5" x14ac:dyDescent="0.3"/>
    <row r="10750" customFormat="1" ht="13.5" x14ac:dyDescent="0.3"/>
    <row r="10751" customFormat="1" ht="13.5" x14ac:dyDescent="0.3"/>
    <row r="10752" customFormat="1" ht="13.5" x14ac:dyDescent="0.3"/>
    <row r="10753" customFormat="1" ht="13.5" x14ac:dyDescent="0.3"/>
    <row r="10754" customFormat="1" ht="13.5" x14ac:dyDescent="0.3"/>
    <row r="10755" customFormat="1" ht="13.5" x14ac:dyDescent="0.3"/>
    <row r="10756" customFormat="1" ht="13.5" x14ac:dyDescent="0.3"/>
    <row r="10757" customFormat="1" ht="13.5" x14ac:dyDescent="0.3"/>
    <row r="10758" customFormat="1" ht="13.5" x14ac:dyDescent="0.3"/>
    <row r="10759" customFormat="1" ht="13.5" x14ac:dyDescent="0.3"/>
    <row r="10760" customFormat="1" ht="13.5" x14ac:dyDescent="0.3"/>
    <row r="10761" customFormat="1" ht="13.5" x14ac:dyDescent="0.3"/>
    <row r="10762" customFormat="1" ht="13.5" x14ac:dyDescent="0.3"/>
    <row r="10763" customFormat="1" ht="13.5" x14ac:dyDescent="0.3"/>
    <row r="10764" customFormat="1" ht="13.5" x14ac:dyDescent="0.3"/>
    <row r="10765" customFormat="1" ht="13.5" x14ac:dyDescent="0.3"/>
    <row r="10766" customFormat="1" ht="13.5" x14ac:dyDescent="0.3"/>
    <row r="10767" customFormat="1" ht="13.5" x14ac:dyDescent="0.3"/>
    <row r="10768" customFormat="1" ht="13.5" x14ac:dyDescent="0.3"/>
    <row r="10769" customFormat="1" ht="13.5" x14ac:dyDescent="0.3"/>
    <row r="10770" customFormat="1" ht="13.5" x14ac:dyDescent="0.3"/>
    <row r="10771" customFormat="1" ht="13.5" x14ac:dyDescent="0.3"/>
    <row r="10772" customFormat="1" ht="13.5" x14ac:dyDescent="0.3"/>
    <row r="10773" customFormat="1" ht="13.5" x14ac:dyDescent="0.3"/>
    <row r="10774" customFormat="1" ht="13.5" x14ac:dyDescent="0.3"/>
    <row r="10775" customFormat="1" ht="13.5" x14ac:dyDescent="0.3"/>
    <row r="10776" customFormat="1" ht="13.5" x14ac:dyDescent="0.3"/>
    <row r="10777" customFormat="1" ht="13.5" x14ac:dyDescent="0.3"/>
    <row r="10778" customFormat="1" ht="13.5" x14ac:dyDescent="0.3"/>
    <row r="10779" customFormat="1" ht="13.5" x14ac:dyDescent="0.3"/>
    <row r="10780" customFormat="1" ht="13.5" x14ac:dyDescent="0.3"/>
    <row r="10781" customFormat="1" ht="13.5" x14ac:dyDescent="0.3"/>
    <row r="10782" customFormat="1" ht="13.5" x14ac:dyDescent="0.3"/>
    <row r="10783" customFormat="1" ht="13.5" x14ac:dyDescent="0.3"/>
    <row r="10784" customFormat="1" ht="13.5" x14ac:dyDescent="0.3"/>
    <row r="10785" customFormat="1" ht="13.5" x14ac:dyDescent="0.3"/>
    <row r="10786" customFormat="1" ht="13.5" x14ac:dyDescent="0.3"/>
    <row r="10787" customFormat="1" ht="13.5" x14ac:dyDescent="0.3"/>
    <row r="10788" customFormat="1" ht="13.5" x14ac:dyDescent="0.3"/>
    <row r="10789" customFormat="1" ht="13.5" x14ac:dyDescent="0.3"/>
    <row r="10790" customFormat="1" ht="13.5" x14ac:dyDescent="0.3"/>
    <row r="10791" customFormat="1" ht="13.5" x14ac:dyDescent="0.3"/>
    <row r="10792" customFormat="1" ht="13.5" x14ac:dyDescent="0.3"/>
    <row r="10793" customFormat="1" ht="13.5" x14ac:dyDescent="0.3"/>
    <row r="10794" customFormat="1" ht="13.5" x14ac:dyDescent="0.3"/>
    <row r="10795" customFormat="1" ht="13.5" x14ac:dyDescent="0.3"/>
    <row r="10796" customFormat="1" ht="13.5" x14ac:dyDescent="0.3"/>
    <row r="10797" customFormat="1" ht="13.5" x14ac:dyDescent="0.3"/>
    <row r="10798" customFormat="1" ht="13.5" x14ac:dyDescent="0.3"/>
    <row r="10799" customFormat="1" ht="13.5" x14ac:dyDescent="0.3"/>
    <row r="10800" customFormat="1" ht="13.5" x14ac:dyDescent="0.3"/>
    <row r="10801" customFormat="1" ht="13.5" x14ac:dyDescent="0.3"/>
    <row r="10802" customFormat="1" ht="13.5" x14ac:dyDescent="0.3"/>
    <row r="10803" customFormat="1" ht="13.5" x14ac:dyDescent="0.3"/>
    <row r="10804" customFormat="1" ht="13.5" x14ac:dyDescent="0.3"/>
    <row r="10805" customFormat="1" ht="13.5" x14ac:dyDescent="0.3"/>
    <row r="10806" customFormat="1" ht="13.5" x14ac:dyDescent="0.3"/>
    <row r="10807" customFormat="1" ht="13.5" x14ac:dyDescent="0.3"/>
    <row r="10808" customFormat="1" ht="13.5" x14ac:dyDescent="0.3"/>
    <row r="10809" customFormat="1" ht="13.5" x14ac:dyDescent="0.3"/>
    <row r="10810" customFormat="1" ht="13.5" x14ac:dyDescent="0.3"/>
    <row r="10811" customFormat="1" ht="13.5" x14ac:dyDescent="0.3"/>
    <row r="10812" customFormat="1" ht="13.5" x14ac:dyDescent="0.3"/>
    <row r="10813" customFormat="1" ht="13.5" x14ac:dyDescent="0.3"/>
    <row r="10814" customFormat="1" ht="13.5" x14ac:dyDescent="0.3"/>
    <row r="10815" customFormat="1" ht="13.5" x14ac:dyDescent="0.3"/>
    <row r="10816" customFormat="1" ht="13.5" x14ac:dyDescent="0.3"/>
    <row r="10817" customFormat="1" ht="13.5" x14ac:dyDescent="0.3"/>
    <row r="10818" customFormat="1" ht="13.5" x14ac:dyDescent="0.3"/>
    <row r="10819" customFormat="1" ht="13.5" x14ac:dyDescent="0.3"/>
    <row r="10820" customFormat="1" ht="13.5" x14ac:dyDescent="0.3"/>
    <row r="10821" customFormat="1" ht="13.5" x14ac:dyDescent="0.3"/>
    <row r="10822" customFormat="1" ht="13.5" x14ac:dyDescent="0.3"/>
    <row r="10823" customFormat="1" ht="13.5" x14ac:dyDescent="0.3"/>
    <row r="10824" customFormat="1" ht="13.5" x14ac:dyDescent="0.3"/>
    <row r="10825" customFormat="1" ht="13.5" x14ac:dyDescent="0.3"/>
    <row r="10826" customFormat="1" ht="13.5" x14ac:dyDescent="0.3"/>
    <row r="10827" customFormat="1" ht="13.5" x14ac:dyDescent="0.3"/>
    <row r="10828" customFormat="1" ht="13.5" x14ac:dyDescent="0.3"/>
    <row r="10829" customFormat="1" ht="13.5" x14ac:dyDescent="0.3"/>
    <row r="10830" customFormat="1" ht="13.5" x14ac:dyDescent="0.3"/>
    <row r="10831" customFormat="1" ht="13.5" x14ac:dyDescent="0.3"/>
    <row r="10832" customFormat="1" ht="13.5" x14ac:dyDescent="0.3"/>
    <row r="10833" customFormat="1" ht="13.5" x14ac:dyDescent="0.3"/>
    <row r="10834" customFormat="1" ht="13.5" x14ac:dyDescent="0.3"/>
    <row r="10835" customFormat="1" ht="13.5" x14ac:dyDescent="0.3"/>
    <row r="10836" customFormat="1" ht="13.5" x14ac:dyDescent="0.3"/>
    <row r="10837" customFormat="1" ht="13.5" x14ac:dyDescent="0.3"/>
    <row r="10838" customFormat="1" ht="13.5" x14ac:dyDescent="0.3"/>
    <row r="10839" customFormat="1" ht="13.5" x14ac:dyDescent="0.3"/>
    <row r="10840" customFormat="1" ht="13.5" x14ac:dyDescent="0.3"/>
    <row r="10841" customFormat="1" ht="13.5" x14ac:dyDescent="0.3"/>
    <row r="10842" customFormat="1" ht="13.5" x14ac:dyDescent="0.3"/>
    <row r="10843" customFormat="1" ht="13.5" x14ac:dyDescent="0.3"/>
    <row r="10844" customFormat="1" ht="13.5" x14ac:dyDescent="0.3"/>
    <row r="10845" customFormat="1" ht="13.5" x14ac:dyDescent="0.3"/>
    <row r="10846" customFormat="1" ht="13.5" x14ac:dyDescent="0.3"/>
    <row r="10847" customFormat="1" ht="13.5" x14ac:dyDescent="0.3"/>
    <row r="10848" customFormat="1" ht="13.5" x14ac:dyDescent="0.3"/>
    <row r="10849" customFormat="1" ht="13.5" x14ac:dyDescent="0.3"/>
    <row r="10850" customFormat="1" ht="13.5" x14ac:dyDescent="0.3"/>
    <row r="10851" customFormat="1" ht="13.5" x14ac:dyDescent="0.3"/>
    <row r="10852" customFormat="1" ht="13.5" x14ac:dyDescent="0.3"/>
    <row r="10853" customFormat="1" ht="13.5" x14ac:dyDescent="0.3"/>
    <row r="10854" customFormat="1" ht="13.5" x14ac:dyDescent="0.3"/>
    <row r="10855" customFormat="1" ht="13.5" x14ac:dyDescent="0.3"/>
    <row r="10856" customFormat="1" ht="13.5" x14ac:dyDescent="0.3"/>
    <row r="10857" customFormat="1" ht="13.5" x14ac:dyDescent="0.3"/>
    <row r="10858" customFormat="1" ht="13.5" x14ac:dyDescent="0.3"/>
    <row r="10859" customFormat="1" ht="13.5" x14ac:dyDescent="0.3"/>
    <row r="10860" customFormat="1" ht="13.5" x14ac:dyDescent="0.3"/>
    <row r="10861" customFormat="1" ht="13.5" x14ac:dyDescent="0.3"/>
    <row r="10862" customFormat="1" ht="13.5" x14ac:dyDescent="0.3"/>
    <row r="10863" customFormat="1" ht="13.5" x14ac:dyDescent="0.3"/>
    <row r="10864" customFormat="1" ht="13.5" x14ac:dyDescent="0.3"/>
    <row r="10865" customFormat="1" ht="13.5" x14ac:dyDescent="0.3"/>
    <row r="10866" customFormat="1" ht="13.5" x14ac:dyDescent="0.3"/>
    <row r="10867" customFormat="1" ht="13.5" x14ac:dyDescent="0.3"/>
    <row r="10868" customFormat="1" ht="13.5" x14ac:dyDescent="0.3"/>
    <row r="10869" customFormat="1" ht="13.5" x14ac:dyDescent="0.3"/>
    <row r="10870" customFormat="1" ht="13.5" x14ac:dyDescent="0.3"/>
    <row r="10871" customFormat="1" ht="13.5" x14ac:dyDescent="0.3"/>
    <row r="10872" customFormat="1" ht="13.5" x14ac:dyDescent="0.3"/>
    <row r="10873" customFormat="1" ht="13.5" x14ac:dyDescent="0.3"/>
    <row r="10874" customFormat="1" ht="13.5" x14ac:dyDescent="0.3"/>
    <row r="10875" customFormat="1" ht="13.5" x14ac:dyDescent="0.3"/>
    <row r="10876" customFormat="1" ht="13.5" x14ac:dyDescent="0.3"/>
    <row r="10877" customFormat="1" ht="13.5" x14ac:dyDescent="0.3"/>
    <row r="10878" customFormat="1" ht="13.5" x14ac:dyDescent="0.3"/>
    <row r="10879" customFormat="1" ht="13.5" x14ac:dyDescent="0.3"/>
    <row r="10880" customFormat="1" ht="13.5" x14ac:dyDescent="0.3"/>
    <row r="10881" customFormat="1" ht="13.5" x14ac:dyDescent="0.3"/>
    <row r="10882" customFormat="1" ht="13.5" x14ac:dyDescent="0.3"/>
    <row r="10883" customFormat="1" ht="13.5" x14ac:dyDescent="0.3"/>
    <row r="10884" customFormat="1" ht="13.5" x14ac:dyDescent="0.3"/>
    <row r="10885" customFormat="1" ht="13.5" x14ac:dyDescent="0.3"/>
    <row r="10886" customFormat="1" ht="13.5" x14ac:dyDescent="0.3"/>
    <row r="10887" customFormat="1" ht="13.5" x14ac:dyDescent="0.3"/>
    <row r="10888" customFormat="1" ht="13.5" x14ac:dyDescent="0.3"/>
    <row r="10889" customFormat="1" ht="13.5" x14ac:dyDescent="0.3"/>
    <row r="10890" customFormat="1" ht="13.5" x14ac:dyDescent="0.3"/>
    <row r="10891" customFormat="1" ht="13.5" x14ac:dyDescent="0.3"/>
    <row r="10892" customFormat="1" ht="13.5" x14ac:dyDescent="0.3"/>
    <row r="10893" customFormat="1" ht="13.5" x14ac:dyDescent="0.3"/>
    <row r="10894" customFormat="1" ht="13.5" x14ac:dyDescent="0.3"/>
    <row r="10895" customFormat="1" ht="13.5" x14ac:dyDescent="0.3"/>
    <row r="10896" customFormat="1" ht="13.5" x14ac:dyDescent="0.3"/>
    <row r="10897" customFormat="1" ht="13.5" x14ac:dyDescent="0.3"/>
    <row r="10898" customFormat="1" ht="13.5" x14ac:dyDescent="0.3"/>
    <row r="10899" customFormat="1" ht="13.5" x14ac:dyDescent="0.3"/>
    <row r="10900" customFormat="1" ht="13.5" x14ac:dyDescent="0.3"/>
    <row r="10901" customFormat="1" ht="13.5" x14ac:dyDescent="0.3"/>
    <row r="10902" customFormat="1" ht="13.5" x14ac:dyDescent="0.3"/>
    <row r="10903" customFormat="1" ht="13.5" x14ac:dyDescent="0.3"/>
    <row r="10904" customFormat="1" ht="13.5" x14ac:dyDescent="0.3"/>
    <row r="10905" customFormat="1" ht="13.5" x14ac:dyDescent="0.3"/>
    <row r="10906" customFormat="1" ht="13.5" x14ac:dyDescent="0.3"/>
    <row r="10907" customFormat="1" ht="13.5" x14ac:dyDescent="0.3"/>
    <row r="10908" customFormat="1" ht="13.5" x14ac:dyDescent="0.3"/>
    <row r="10909" customFormat="1" ht="13.5" x14ac:dyDescent="0.3"/>
    <row r="10910" customFormat="1" ht="13.5" x14ac:dyDescent="0.3"/>
    <row r="10911" customFormat="1" ht="13.5" x14ac:dyDescent="0.3"/>
    <row r="10912" customFormat="1" ht="13.5" x14ac:dyDescent="0.3"/>
    <row r="10913" customFormat="1" ht="13.5" x14ac:dyDescent="0.3"/>
    <row r="10914" customFormat="1" ht="13.5" x14ac:dyDescent="0.3"/>
    <row r="10915" customFormat="1" ht="13.5" x14ac:dyDescent="0.3"/>
    <row r="10916" customFormat="1" ht="13.5" x14ac:dyDescent="0.3"/>
    <row r="10917" customFormat="1" ht="13.5" x14ac:dyDescent="0.3"/>
    <row r="10918" customFormat="1" ht="13.5" x14ac:dyDescent="0.3"/>
    <row r="10919" customFormat="1" ht="13.5" x14ac:dyDescent="0.3"/>
    <row r="10920" customFormat="1" ht="13.5" x14ac:dyDescent="0.3"/>
    <row r="10921" customFormat="1" ht="13.5" x14ac:dyDescent="0.3"/>
    <row r="10922" customFormat="1" ht="13.5" x14ac:dyDescent="0.3"/>
    <row r="10923" customFormat="1" ht="13.5" x14ac:dyDescent="0.3"/>
    <row r="10924" customFormat="1" ht="13.5" x14ac:dyDescent="0.3"/>
    <row r="10925" customFormat="1" ht="13.5" x14ac:dyDescent="0.3"/>
    <row r="10926" customFormat="1" ht="13.5" x14ac:dyDescent="0.3"/>
    <row r="10927" customFormat="1" ht="13.5" x14ac:dyDescent="0.3"/>
    <row r="10928" customFormat="1" ht="13.5" x14ac:dyDescent="0.3"/>
    <row r="10929" customFormat="1" ht="13.5" x14ac:dyDescent="0.3"/>
    <row r="10930" customFormat="1" ht="13.5" x14ac:dyDescent="0.3"/>
    <row r="10931" customFormat="1" ht="13.5" x14ac:dyDescent="0.3"/>
    <row r="10932" customFormat="1" ht="13.5" x14ac:dyDescent="0.3"/>
    <row r="10933" customFormat="1" ht="13.5" x14ac:dyDescent="0.3"/>
    <row r="10934" customFormat="1" ht="13.5" x14ac:dyDescent="0.3"/>
    <row r="10935" customFormat="1" ht="13.5" x14ac:dyDescent="0.3"/>
    <row r="10936" customFormat="1" ht="13.5" x14ac:dyDescent="0.3"/>
    <row r="10937" customFormat="1" ht="13.5" x14ac:dyDescent="0.3"/>
    <row r="10938" customFormat="1" ht="13.5" x14ac:dyDescent="0.3"/>
    <row r="10939" customFormat="1" ht="13.5" x14ac:dyDescent="0.3"/>
    <row r="10940" customFormat="1" ht="13.5" x14ac:dyDescent="0.3"/>
    <row r="10941" customFormat="1" ht="13.5" x14ac:dyDescent="0.3"/>
    <row r="10942" customFormat="1" ht="13.5" x14ac:dyDescent="0.3"/>
    <row r="10943" customFormat="1" ht="13.5" x14ac:dyDescent="0.3"/>
    <row r="10944" customFormat="1" ht="13.5" x14ac:dyDescent="0.3"/>
    <row r="10945" customFormat="1" ht="13.5" x14ac:dyDescent="0.3"/>
    <row r="10946" customFormat="1" ht="13.5" x14ac:dyDescent="0.3"/>
    <row r="10947" customFormat="1" ht="13.5" x14ac:dyDescent="0.3"/>
    <row r="10948" customFormat="1" ht="13.5" x14ac:dyDescent="0.3"/>
    <row r="10949" customFormat="1" ht="13.5" x14ac:dyDescent="0.3"/>
    <row r="10950" customFormat="1" ht="13.5" x14ac:dyDescent="0.3"/>
    <row r="10951" customFormat="1" ht="13.5" x14ac:dyDescent="0.3"/>
    <row r="10952" customFormat="1" ht="13.5" x14ac:dyDescent="0.3"/>
    <row r="10953" customFormat="1" ht="13.5" x14ac:dyDescent="0.3"/>
    <row r="10954" customFormat="1" ht="13.5" x14ac:dyDescent="0.3"/>
    <row r="10955" customFormat="1" ht="13.5" x14ac:dyDescent="0.3"/>
    <row r="10956" customFormat="1" ht="13.5" x14ac:dyDescent="0.3"/>
    <row r="10957" customFormat="1" ht="13.5" x14ac:dyDescent="0.3"/>
    <row r="10958" customFormat="1" ht="13.5" x14ac:dyDescent="0.3"/>
    <row r="10959" customFormat="1" ht="13.5" x14ac:dyDescent="0.3"/>
    <row r="10960" customFormat="1" ht="13.5" x14ac:dyDescent="0.3"/>
    <row r="10961" customFormat="1" ht="13.5" x14ac:dyDescent="0.3"/>
    <row r="10962" customFormat="1" ht="13.5" x14ac:dyDescent="0.3"/>
    <row r="10963" customFormat="1" ht="13.5" x14ac:dyDescent="0.3"/>
    <row r="10964" customFormat="1" ht="13.5" x14ac:dyDescent="0.3"/>
    <row r="10965" customFormat="1" ht="13.5" x14ac:dyDescent="0.3"/>
    <row r="10966" customFormat="1" ht="13.5" x14ac:dyDescent="0.3"/>
    <row r="10967" customFormat="1" ht="13.5" x14ac:dyDescent="0.3"/>
    <row r="10968" customFormat="1" ht="13.5" x14ac:dyDescent="0.3"/>
    <row r="10969" customFormat="1" ht="13.5" x14ac:dyDescent="0.3"/>
    <row r="10970" customFormat="1" ht="13.5" x14ac:dyDescent="0.3"/>
    <row r="10971" customFormat="1" ht="13.5" x14ac:dyDescent="0.3"/>
    <row r="10972" customFormat="1" ht="13.5" x14ac:dyDescent="0.3"/>
    <row r="10973" customFormat="1" ht="13.5" x14ac:dyDescent="0.3"/>
    <row r="10974" customFormat="1" ht="13.5" x14ac:dyDescent="0.3"/>
    <row r="10975" customFormat="1" ht="13.5" x14ac:dyDescent="0.3"/>
    <row r="10976" customFormat="1" ht="13.5" x14ac:dyDescent="0.3"/>
    <row r="10977" customFormat="1" ht="13.5" x14ac:dyDescent="0.3"/>
    <row r="10978" customFormat="1" ht="13.5" x14ac:dyDescent="0.3"/>
    <row r="10979" customFormat="1" ht="13.5" x14ac:dyDescent="0.3"/>
    <row r="10980" customFormat="1" ht="13.5" x14ac:dyDescent="0.3"/>
    <row r="10981" customFormat="1" ht="13.5" x14ac:dyDescent="0.3"/>
    <row r="10982" customFormat="1" ht="13.5" x14ac:dyDescent="0.3"/>
    <row r="10983" customFormat="1" ht="13.5" x14ac:dyDescent="0.3"/>
    <row r="10984" customFormat="1" ht="13.5" x14ac:dyDescent="0.3"/>
    <row r="10985" customFormat="1" ht="13.5" x14ac:dyDescent="0.3"/>
    <row r="10986" customFormat="1" ht="13.5" x14ac:dyDescent="0.3"/>
    <row r="10987" customFormat="1" ht="13.5" x14ac:dyDescent="0.3"/>
    <row r="10988" customFormat="1" ht="13.5" x14ac:dyDescent="0.3"/>
    <row r="10989" customFormat="1" ht="13.5" x14ac:dyDescent="0.3"/>
    <row r="10990" customFormat="1" ht="13.5" x14ac:dyDescent="0.3"/>
    <row r="10991" customFormat="1" ht="13.5" x14ac:dyDescent="0.3"/>
    <row r="10992" customFormat="1" ht="13.5" x14ac:dyDescent="0.3"/>
    <row r="10993" customFormat="1" ht="13.5" x14ac:dyDescent="0.3"/>
    <row r="10994" customFormat="1" ht="13.5" x14ac:dyDescent="0.3"/>
    <row r="10995" customFormat="1" ht="13.5" x14ac:dyDescent="0.3"/>
    <row r="10996" customFormat="1" ht="13.5" x14ac:dyDescent="0.3"/>
    <row r="10997" customFormat="1" ht="13.5" x14ac:dyDescent="0.3"/>
    <row r="10998" customFormat="1" ht="13.5" x14ac:dyDescent="0.3"/>
    <row r="10999" customFormat="1" ht="13.5" x14ac:dyDescent="0.3"/>
    <row r="11000" customFormat="1" ht="13.5" x14ac:dyDescent="0.3"/>
    <row r="11001" customFormat="1" ht="13.5" x14ac:dyDescent="0.3"/>
    <row r="11002" customFormat="1" ht="13.5" x14ac:dyDescent="0.3"/>
    <row r="11003" customFormat="1" ht="13.5" x14ac:dyDescent="0.3"/>
    <row r="11004" customFormat="1" ht="13.5" x14ac:dyDescent="0.3"/>
    <row r="11005" customFormat="1" ht="13.5" x14ac:dyDescent="0.3"/>
    <row r="11006" customFormat="1" ht="13.5" x14ac:dyDescent="0.3"/>
    <row r="11007" customFormat="1" ht="13.5" x14ac:dyDescent="0.3"/>
    <row r="11008" customFormat="1" ht="13.5" x14ac:dyDescent="0.3"/>
    <row r="11009" customFormat="1" ht="13.5" x14ac:dyDescent="0.3"/>
    <row r="11010" customFormat="1" ht="13.5" x14ac:dyDescent="0.3"/>
    <row r="11011" customFormat="1" ht="13.5" x14ac:dyDescent="0.3"/>
    <row r="11012" customFormat="1" ht="13.5" x14ac:dyDescent="0.3"/>
    <row r="11013" customFormat="1" ht="13.5" x14ac:dyDescent="0.3"/>
    <row r="11014" customFormat="1" ht="13.5" x14ac:dyDescent="0.3"/>
    <row r="11015" customFormat="1" ht="13.5" x14ac:dyDescent="0.3"/>
    <row r="11016" customFormat="1" ht="13.5" x14ac:dyDescent="0.3"/>
    <row r="11017" customFormat="1" ht="13.5" x14ac:dyDescent="0.3"/>
    <row r="11018" customFormat="1" ht="13.5" x14ac:dyDescent="0.3"/>
    <row r="11019" customFormat="1" ht="13.5" x14ac:dyDescent="0.3"/>
    <row r="11020" customFormat="1" ht="13.5" x14ac:dyDescent="0.3"/>
    <row r="11021" customFormat="1" ht="13.5" x14ac:dyDescent="0.3"/>
    <row r="11022" customFormat="1" ht="13.5" x14ac:dyDescent="0.3"/>
    <row r="11023" customFormat="1" ht="13.5" x14ac:dyDescent="0.3"/>
    <row r="11024" customFormat="1" ht="13.5" x14ac:dyDescent="0.3"/>
    <row r="11025" customFormat="1" ht="13.5" x14ac:dyDescent="0.3"/>
    <row r="11026" customFormat="1" ht="13.5" x14ac:dyDescent="0.3"/>
    <row r="11027" customFormat="1" ht="13.5" x14ac:dyDescent="0.3"/>
    <row r="11028" customFormat="1" ht="13.5" x14ac:dyDescent="0.3"/>
    <row r="11029" customFormat="1" ht="13.5" x14ac:dyDescent="0.3"/>
    <row r="11030" customFormat="1" ht="13.5" x14ac:dyDescent="0.3"/>
    <row r="11031" customFormat="1" ht="13.5" x14ac:dyDescent="0.3"/>
    <row r="11032" customFormat="1" ht="13.5" x14ac:dyDescent="0.3"/>
    <row r="11033" customFormat="1" ht="13.5" x14ac:dyDescent="0.3"/>
    <row r="11034" customFormat="1" ht="13.5" x14ac:dyDescent="0.3"/>
    <row r="11035" customFormat="1" ht="13.5" x14ac:dyDescent="0.3"/>
    <row r="11036" customFormat="1" ht="13.5" x14ac:dyDescent="0.3"/>
    <row r="11037" customFormat="1" ht="13.5" x14ac:dyDescent="0.3"/>
    <row r="11038" customFormat="1" ht="13.5" x14ac:dyDescent="0.3"/>
    <row r="11039" customFormat="1" ht="13.5" x14ac:dyDescent="0.3"/>
    <row r="11040" customFormat="1" ht="13.5" x14ac:dyDescent="0.3"/>
    <row r="11041" customFormat="1" ht="13.5" x14ac:dyDescent="0.3"/>
    <row r="11042" customFormat="1" ht="13.5" x14ac:dyDescent="0.3"/>
    <row r="11043" customFormat="1" ht="13.5" x14ac:dyDescent="0.3"/>
    <row r="11044" customFormat="1" ht="13.5" x14ac:dyDescent="0.3"/>
    <row r="11045" customFormat="1" ht="13.5" x14ac:dyDescent="0.3"/>
    <row r="11046" customFormat="1" ht="13.5" x14ac:dyDescent="0.3"/>
    <row r="11047" customFormat="1" ht="13.5" x14ac:dyDescent="0.3"/>
    <row r="11048" customFormat="1" ht="13.5" x14ac:dyDescent="0.3"/>
    <row r="11049" customFormat="1" ht="13.5" x14ac:dyDescent="0.3"/>
    <row r="11050" customFormat="1" ht="13.5" x14ac:dyDescent="0.3"/>
    <row r="11051" customFormat="1" ht="13.5" x14ac:dyDescent="0.3"/>
    <row r="11052" customFormat="1" ht="13.5" x14ac:dyDescent="0.3"/>
    <row r="11053" customFormat="1" ht="13.5" x14ac:dyDescent="0.3"/>
    <row r="11054" customFormat="1" ht="13.5" x14ac:dyDescent="0.3"/>
    <row r="11055" customFormat="1" ht="13.5" x14ac:dyDescent="0.3"/>
    <row r="11056" customFormat="1" ht="13.5" x14ac:dyDescent="0.3"/>
    <row r="11057" customFormat="1" ht="13.5" x14ac:dyDescent="0.3"/>
    <row r="11058" customFormat="1" ht="13.5" x14ac:dyDescent="0.3"/>
    <row r="11059" customFormat="1" ht="13.5" x14ac:dyDescent="0.3"/>
    <row r="11060" customFormat="1" ht="13.5" x14ac:dyDescent="0.3"/>
    <row r="11061" customFormat="1" ht="13.5" x14ac:dyDescent="0.3"/>
    <row r="11062" customFormat="1" ht="13.5" x14ac:dyDescent="0.3"/>
    <row r="11063" customFormat="1" ht="13.5" x14ac:dyDescent="0.3"/>
    <row r="11064" customFormat="1" ht="13.5" x14ac:dyDescent="0.3"/>
    <row r="11065" customFormat="1" ht="13.5" x14ac:dyDescent="0.3"/>
    <row r="11066" customFormat="1" ht="13.5" x14ac:dyDescent="0.3"/>
    <row r="11067" customFormat="1" ht="13.5" x14ac:dyDescent="0.3"/>
    <row r="11068" customFormat="1" ht="13.5" x14ac:dyDescent="0.3"/>
    <row r="11069" customFormat="1" ht="13.5" x14ac:dyDescent="0.3"/>
    <row r="11070" customFormat="1" ht="13.5" x14ac:dyDescent="0.3"/>
    <row r="11071" customFormat="1" ht="13.5" x14ac:dyDescent="0.3"/>
    <row r="11072" customFormat="1" ht="13.5" x14ac:dyDescent="0.3"/>
    <row r="11073" customFormat="1" ht="13.5" x14ac:dyDescent="0.3"/>
    <row r="11074" customFormat="1" ht="13.5" x14ac:dyDescent="0.3"/>
    <row r="11075" customFormat="1" ht="13.5" x14ac:dyDescent="0.3"/>
    <row r="11076" customFormat="1" ht="13.5" x14ac:dyDescent="0.3"/>
    <row r="11077" customFormat="1" ht="13.5" x14ac:dyDescent="0.3"/>
    <row r="11078" customFormat="1" ht="13.5" x14ac:dyDescent="0.3"/>
    <row r="11079" customFormat="1" ht="13.5" x14ac:dyDescent="0.3"/>
    <row r="11080" customFormat="1" ht="13.5" x14ac:dyDescent="0.3"/>
    <row r="11081" customFormat="1" ht="13.5" x14ac:dyDescent="0.3"/>
    <row r="11082" customFormat="1" ht="13.5" x14ac:dyDescent="0.3"/>
    <row r="11083" customFormat="1" ht="13.5" x14ac:dyDescent="0.3"/>
    <row r="11084" customFormat="1" ht="13.5" x14ac:dyDescent="0.3"/>
    <row r="11085" customFormat="1" ht="13.5" x14ac:dyDescent="0.3"/>
    <row r="11086" customFormat="1" ht="13.5" x14ac:dyDescent="0.3"/>
    <row r="11087" customFormat="1" ht="13.5" x14ac:dyDescent="0.3"/>
    <row r="11088" customFormat="1" ht="13.5" x14ac:dyDescent="0.3"/>
    <row r="11089" customFormat="1" ht="13.5" x14ac:dyDescent="0.3"/>
    <row r="11090" customFormat="1" ht="13.5" x14ac:dyDescent="0.3"/>
    <row r="11091" customFormat="1" ht="13.5" x14ac:dyDescent="0.3"/>
    <row r="11092" customFormat="1" ht="13.5" x14ac:dyDescent="0.3"/>
    <row r="11093" customFormat="1" ht="13.5" x14ac:dyDescent="0.3"/>
    <row r="11094" customFormat="1" ht="13.5" x14ac:dyDescent="0.3"/>
    <row r="11095" customFormat="1" ht="13.5" x14ac:dyDescent="0.3"/>
    <row r="11096" customFormat="1" ht="13.5" x14ac:dyDescent="0.3"/>
    <row r="11097" customFormat="1" ht="13.5" x14ac:dyDescent="0.3"/>
    <row r="11098" customFormat="1" ht="13.5" x14ac:dyDescent="0.3"/>
    <row r="11099" customFormat="1" ht="13.5" x14ac:dyDescent="0.3"/>
    <row r="11100" customFormat="1" ht="13.5" x14ac:dyDescent="0.3"/>
    <row r="11101" customFormat="1" ht="13.5" x14ac:dyDescent="0.3"/>
    <row r="11102" customFormat="1" ht="13.5" x14ac:dyDescent="0.3"/>
    <row r="11103" customFormat="1" ht="13.5" x14ac:dyDescent="0.3"/>
    <row r="11104" customFormat="1" ht="13.5" x14ac:dyDescent="0.3"/>
    <row r="11105" customFormat="1" ht="13.5" x14ac:dyDescent="0.3"/>
    <row r="11106" customFormat="1" ht="13.5" x14ac:dyDescent="0.3"/>
    <row r="11107" customFormat="1" ht="13.5" x14ac:dyDescent="0.3"/>
    <row r="11108" customFormat="1" ht="13.5" x14ac:dyDescent="0.3"/>
    <row r="11109" customFormat="1" ht="13.5" x14ac:dyDescent="0.3"/>
    <row r="11110" customFormat="1" ht="13.5" x14ac:dyDescent="0.3"/>
    <row r="11111" customFormat="1" ht="13.5" x14ac:dyDescent="0.3"/>
    <row r="11112" customFormat="1" ht="13.5" x14ac:dyDescent="0.3"/>
    <row r="11113" customFormat="1" ht="13.5" x14ac:dyDescent="0.3"/>
    <row r="11114" customFormat="1" ht="13.5" x14ac:dyDescent="0.3"/>
    <row r="11115" customFormat="1" ht="13.5" x14ac:dyDescent="0.3"/>
    <row r="11116" customFormat="1" ht="13.5" x14ac:dyDescent="0.3"/>
    <row r="11117" customFormat="1" ht="13.5" x14ac:dyDescent="0.3"/>
    <row r="11118" customFormat="1" ht="13.5" x14ac:dyDescent="0.3"/>
    <row r="11119" customFormat="1" ht="13.5" x14ac:dyDescent="0.3"/>
    <row r="11120" customFormat="1" ht="13.5" x14ac:dyDescent="0.3"/>
    <row r="11121" customFormat="1" ht="13.5" x14ac:dyDescent="0.3"/>
    <row r="11122" customFormat="1" ht="13.5" x14ac:dyDescent="0.3"/>
    <row r="11123" customFormat="1" ht="13.5" x14ac:dyDescent="0.3"/>
    <row r="11124" customFormat="1" ht="13.5" x14ac:dyDescent="0.3"/>
    <row r="11125" customFormat="1" ht="13.5" x14ac:dyDescent="0.3"/>
    <row r="11126" customFormat="1" ht="13.5" x14ac:dyDescent="0.3"/>
    <row r="11127" customFormat="1" ht="13.5" x14ac:dyDescent="0.3"/>
    <row r="11128" customFormat="1" ht="13.5" x14ac:dyDescent="0.3"/>
    <row r="11129" customFormat="1" ht="13.5" x14ac:dyDescent="0.3"/>
    <row r="11130" customFormat="1" ht="13.5" x14ac:dyDescent="0.3"/>
    <row r="11131" customFormat="1" ht="13.5" x14ac:dyDescent="0.3"/>
    <row r="11132" customFormat="1" ht="13.5" x14ac:dyDescent="0.3"/>
    <row r="11133" customFormat="1" ht="13.5" x14ac:dyDescent="0.3"/>
    <row r="11134" customFormat="1" ht="13.5" x14ac:dyDescent="0.3"/>
    <row r="11135" customFormat="1" ht="13.5" x14ac:dyDescent="0.3"/>
    <row r="11136" customFormat="1" ht="13.5" x14ac:dyDescent="0.3"/>
    <row r="11137" customFormat="1" ht="13.5" x14ac:dyDescent="0.3"/>
    <row r="11138" customFormat="1" ht="13.5" x14ac:dyDescent="0.3"/>
    <row r="11139" customFormat="1" ht="13.5" x14ac:dyDescent="0.3"/>
    <row r="11140" customFormat="1" ht="13.5" x14ac:dyDescent="0.3"/>
    <row r="11141" customFormat="1" ht="13.5" x14ac:dyDescent="0.3"/>
    <row r="11142" customFormat="1" ht="13.5" x14ac:dyDescent="0.3"/>
    <row r="11143" customFormat="1" ht="13.5" x14ac:dyDescent="0.3"/>
    <row r="11144" customFormat="1" ht="13.5" x14ac:dyDescent="0.3"/>
    <row r="11145" customFormat="1" ht="13.5" x14ac:dyDescent="0.3"/>
    <row r="11146" customFormat="1" ht="13.5" x14ac:dyDescent="0.3"/>
    <row r="11147" customFormat="1" ht="13.5" x14ac:dyDescent="0.3"/>
    <row r="11148" customFormat="1" ht="13.5" x14ac:dyDescent="0.3"/>
    <row r="11149" customFormat="1" ht="13.5" x14ac:dyDescent="0.3"/>
    <row r="11150" customFormat="1" ht="13.5" x14ac:dyDescent="0.3"/>
    <row r="11151" customFormat="1" ht="13.5" x14ac:dyDescent="0.3"/>
    <row r="11152" customFormat="1" ht="13.5" x14ac:dyDescent="0.3"/>
    <row r="11153" customFormat="1" ht="13.5" x14ac:dyDescent="0.3"/>
    <row r="11154" customFormat="1" ht="13.5" x14ac:dyDescent="0.3"/>
    <row r="11155" customFormat="1" ht="13.5" x14ac:dyDescent="0.3"/>
    <row r="11156" customFormat="1" ht="13.5" x14ac:dyDescent="0.3"/>
    <row r="11157" customFormat="1" ht="13.5" x14ac:dyDescent="0.3"/>
    <row r="11158" customFormat="1" ht="13.5" x14ac:dyDescent="0.3"/>
    <row r="11159" customFormat="1" ht="13.5" x14ac:dyDescent="0.3"/>
    <row r="11160" customFormat="1" ht="13.5" x14ac:dyDescent="0.3"/>
    <row r="11161" customFormat="1" ht="13.5" x14ac:dyDescent="0.3"/>
    <row r="11162" customFormat="1" ht="13.5" x14ac:dyDescent="0.3"/>
    <row r="11163" customFormat="1" ht="13.5" x14ac:dyDescent="0.3"/>
    <row r="11164" customFormat="1" ht="13.5" x14ac:dyDescent="0.3"/>
    <row r="11165" customFormat="1" ht="13.5" x14ac:dyDescent="0.3"/>
    <row r="11166" customFormat="1" ht="13.5" x14ac:dyDescent="0.3"/>
    <row r="11167" customFormat="1" ht="13.5" x14ac:dyDescent="0.3"/>
    <row r="11168" customFormat="1" ht="13.5" x14ac:dyDescent="0.3"/>
    <row r="11169" customFormat="1" ht="13.5" x14ac:dyDescent="0.3"/>
    <row r="11170" customFormat="1" ht="13.5" x14ac:dyDescent="0.3"/>
    <row r="11171" customFormat="1" ht="13.5" x14ac:dyDescent="0.3"/>
    <row r="11172" customFormat="1" ht="13.5" x14ac:dyDescent="0.3"/>
    <row r="11173" customFormat="1" ht="13.5" x14ac:dyDescent="0.3"/>
    <row r="11174" customFormat="1" ht="13.5" x14ac:dyDescent="0.3"/>
    <row r="11175" customFormat="1" ht="13.5" x14ac:dyDescent="0.3"/>
    <row r="11176" customFormat="1" ht="13.5" x14ac:dyDescent="0.3"/>
    <row r="11177" customFormat="1" ht="13.5" x14ac:dyDescent="0.3"/>
    <row r="11178" customFormat="1" ht="13.5" x14ac:dyDescent="0.3"/>
    <row r="11179" customFormat="1" ht="13.5" x14ac:dyDescent="0.3"/>
    <row r="11180" customFormat="1" ht="13.5" x14ac:dyDescent="0.3"/>
    <row r="11181" customFormat="1" ht="13.5" x14ac:dyDescent="0.3"/>
    <row r="11182" customFormat="1" ht="13.5" x14ac:dyDescent="0.3"/>
    <row r="11183" customFormat="1" ht="13.5" x14ac:dyDescent="0.3"/>
    <row r="11184" customFormat="1" ht="13.5" x14ac:dyDescent="0.3"/>
    <row r="11185" customFormat="1" ht="13.5" x14ac:dyDescent="0.3"/>
    <row r="11186" customFormat="1" ht="13.5" x14ac:dyDescent="0.3"/>
    <row r="11187" customFormat="1" ht="13.5" x14ac:dyDescent="0.3"/>
    <row r="11188" customFormat="1" ht="13.5" x14ac:dyDescent="0.3"/>
    <row r="11189" customFormat="1" ht="13.5" x14ac:dyDescent="0.3"/>
    <row r="11190" customFormat="1" ht="13.5" x14ac:dyDescent="0.3"/>
    <row r="11191" customFormat="1" ht="13.5" x14ac:dyDescent="0.3"/>
    <row r="11192" customFormat="1" ht="13.5" x14ac:dyDescent="0.3"/>
    <row r="11193" customFormat="1" ht="13.5" x14ac:dyDescent="0.3"/>
    <row r="11194" customFormat="1" ht="13.5" x14ac:dyDescent="0.3"/>
    <row r="11195" customFormat="1" ht="13.5" x14ac:dyDescent="0.3"/>
    <row r="11196" customFormat="1" ht="13.5" x14ac:dyDescent="0.3"/>
    <row r="11197" customFormat="1" ht="13.5" x14ac:dyDescent="0.3"/>
    <row r="11198" customFormat="1" ht="13.5" x14ac:dyDescent="0.3"/>
    <row r="11199" customFormat="1" ht="13.5" x14ac:dyDescent="0.3"/>
    <row r="11200" customFormat="1" ht="13.5" x14ac:dyDescent="0.3"/>
    <row r="11201" customFormat="1" ht="13.5" x14ac:dyDescent="0.3"/>
    <row r="11202" customFormat="1" ht="13.5" x14ac:dyDescent="0.3"/>
    <row r="11203" customFormat="1" ht="13.5" x14ac:dyDescent="0.3"/>
    <row r="11204" customFormat="1" ht="13.5" x14ac:dyDescent="0.3"/>
    <row r="11205" customFormat="1" ht="13.5" x14ac:dyDescent="0.3"/>
    <row r="11206" customFormat="1" ht="13.5" x14ac:dyDescent="0.3"/>
    <row r="11207" customFormat="1" ht="13.5" x14ac:dyDescent="0.3"/>
    <row r="11208" customFormat="1" ht="13.5" x14ac:dyDescent="0.3"/>
    <row r="11209" customFormat="1" ht="13.5" x14ac:dyDescent="0.3"/>
    <row r="11210" customFormat="1" ht="13.5" x14ac:dyDescent="0.3"/>
    <row r="11211" customFormat="1" ht="13.5" x14ac:dyDescent="0.3"/>
    <row r="11212" customFormat="1" ht="13.5" x14ac:dyDescent="0.3"/>
    <row r="11213" customFormat="1" ht="13.5" x14ac:dyDescent="0.3"/>
    <row r="11214" customFormat="1" ht="13.5" x14ac:dyDescent="0.3"/>
    <row r="11215" customFormat="1" ht="13.5" x14ac:dyDescent="0.3"/>
    <row r="11216" customFormat="1" ht="13.5" x14ac:dyDescent="0.3"/>
    <row r="11217" customFormat="1" ht="13.5" x14ac:dyDescent="0.3"/>
    <row r="11218" customFormat="1" ht="13.5" x14ac:dyDescent="0.3"/>
    <row r="11219" customFormat="1" ht="13.5" x14ac:dyDescent="0.3"/>
    <row r="11220" customFormat="1" ht="13.5" x14ac:dyDescent="0.3"/>
    <row r="11221" customFormat="1" ht="13.5" x14ac:dyDescent="0.3"/>
    <row r="11222" customFormat="1" ht="13.5" x14ac:dyDescent="0.3"/>
    <row r="11223" customFormat="1" ht="13.5" x14ac:dyDescent="0.3"/>
    <row r="11224" customFormat="1" ht="13.5" x14ac:dyDescent="0.3"/>
    <row r="11225" customFormat="1" ht="13.5" x14ac:dyDescent="0.3"/>
    <row r="11226" customFormat="1" ht="13.5" x14ac:dyDescent="0.3"/>
    <row r="11227" customFormat="1" ht="13.5" x14ac:dyDescent="0.3"/>
    <row r="11228" customFormat="1" ht="13.5" x14ac:dyDescent="0.3"/>
    <row r="11229" customFormat="1" ht="13.5" x14ac:dyDescent="0.3"/>
    <row r="11230" customFormat="1" ht="13.5" x14ac:dyDescent="0.3"/>
    <row r="11231" customFormat="1" ht="13.5" x14ac:dyDescent="0.3"/>
    <row r="11232" customFormat="1" ht="13.5" x14ac:dyDescent="0.3"/>
    <row r="11233" customFormat="1" ht="13.5" x14ac:dyDescent="0.3"/>
    <row r="11234" customFormat="1" ht="13.5" x14ac:dyDescent="0.3"/>
    <row r="11235" customFormat="1" ht="13.5" x14ac:dyDescent="0.3"/>
    <row r="11236" customFormat="1" ht="13.5" x14ac:dyDescent="0.3"/>
    <row r="11237" customFormat="1" ht="13.5" x14ac:dyDescent="0.3"/>
    <row r="11238" customFormat="1" ht="13.5" x14ac:dyDescent="0.3"/>
    <row r="11239" customFormat="1" ht="13.5" x14ac:dyDescent="0.3"/>
    <row r="11240" customFormat="1" ht="13.5" x14ac:dyDescent="0.3"/>
    <row r="11241" customFormat="1" ht="13.5" x14ac:dyDescent="0.3"/>
    <row r="11242" customFormat="1" ht="13.5" x14ac:dyDescent="0.3"/>
    <row r="11243" customFormat="1" ht="13.5" x14ac:dyDescent="0.3"/>
    <row r="11244" customFormat="1" ht="13.5" x14ac:dyDescent="0.3"/>
    <row r="11245" customFormat="1" ht="13.5" x14ac:dyDescent="0.3"/>
    <row r="11246" customFormat="1" ht="13.5" x14ac:dyDescent="0.3"/>
    <row r="11247" customFormat="1" ht="13.5" x14ac:dyDescent="0.3"/>
    <row r="11248" customFormat="1" ht="13.5" x14ac:dyDescent="0.3"/>
    <row r="11249" customFormat="1" ht="13.5" x14ac:dyDescent="0.3"/>
    <row r="11250" customFormat="1" ht="13.5" x14ac:dyDescent="0.3"/>
    <row r="11251" customFormat="1" ht="13.5" x14ac:dyDescent="0.3"/>
    <row r="11252" customFormat="1" ht="13.5" x14ac:dyDescent="0.3"/>
    <row r="11253" customFormat="1" ht="13.5" x14ac:dyDescent="0.3"/>
    <row r="11254" customFormat="1" ht="13.5" x14ac:dyDescent="0.3"/>
    <row r="11255" customFormat="1" ht="13.5" x14ac:dyDescent="0.3"/>
    <row r="11256" customFormat="1" ht="13.5" x14ac:dyDescent="0.3"/>
    <row r="11257" customFormat="1" ht="13.5" x14ac:dyDescent="0.3"/>
    <row r="11258" customFormat="1" ht="13.5" x14ac:dyDescent="0.3"/>
    <row r="11259" customFormat="1" ht="13.5" x14ac:dyDescent="0.3"/>
    <row r="11260" customFormat="1" ht="13.5" x14ac:dyDescent="0.3"/>
    <row r="11261" customFormat="1" ht="13.5" x14ac:dyDescent="0.3"/>
    <row r="11262" customFormat="1" ht="13.5" x14ac:dyDescent="0.3"/>
    <row r="11263" customFormat="1" ht="13.5" x14ac:dyDescent="0.3"/>
    <row r="11264" customFormat="1" ht="13.5" x14ac:dyDescent="0.3"/>
    <row r="11265" customFormat="1" ht="13.5" x14ac:dyDescent="0.3"/>
    <row r="11266" customFormat="1" ht="13.5" x14ac:dyDescent="0.3"/>
    <row r="11267" customFormat="1" ht="13.5" x14ac:dyDescent="0.3"/>
    <row r="11268" customFormat="1" ht="13.5" x14ac:dyDescent="0.3"/>
    <row r="11269" customFormat="1" ht="13.5" x14ac:dyDescent="0.3"/>
    <row r="11270" customFormat="1" ht="13.5" x14ac:dyDescent="0.3"/>
    <row r="11271" customFormat="1" ht="13.5" x14ac:dyDescent="0.3"/>
    <row r="11272" customFormat="1" ht="13.5" x14ac:dyDescent="0.3"/>
    <row r="11273" customFormat="1" ht="13.5" x14ac:dyDescent="0.3"/>
    <row r="11274" customFormat="1" ht="13.5" x14ac:dyDescent="0.3"/>
    <row r="11275" customFormat="1" ht="13.5" x14ac:dyDescent="0.3"/>
    <row r="11276" customFormat="1" ht="13.5" x14ac:dyDescent="0.3"/>
    <row r="11277" customFormat="1" ht="13.5" x14ac:dyDescent="0.3"/>
    <row r="11278" customFormat="1" ht="13.5" x14ac:dyDescent="0.3"/>
    <row r="11279" customFormat="1" ht="13.5" x14ac:dyDescent="0.3"/>
    <row r="11280" customFormat="1" ht="13.5" x14ac:dyDescent="0.3"/>
    <row r="11281" customFormat="1" ht="13.5" x14ac:dyDescent="0.3"/>
    <row r="11282" customFormat="1" ht="13.5" x14ac:dyDescent="0.3"/>
    <row r="11283" customFormat="1" ht="13.5" x14ac:dyDescent="0.3"/>
    <row r="11284" customFormat="1" ht="13.5" x14ac:dyDescent="0.3"/>
    <row r="11285" customFormat="1" ht="13.5" x14ac:dyDescent="0.3"/>
    <row r="11286" customFormat="1" ht="13.5" x14ac:dyDescent="0.3"/>
    <row r="11287" customFormat="1" ht="13.5" x14ac:dyDescent="0.3"/>
    <row r="11288" customFormat="1" ht="13.5" x14ac:dyDescent="0.3"/>
    <row r="11289" customFormat="1" ht="13.5" x14ac:dyDescent="0.3"/>
    <row r="11290" customFormat="1" ht="13.5" x14ac:dyDescent="0.3"/>
    <row r="11291" customFormat="1" ht="13.5" x14ac:dyDescent="0.3"/>
    <row r="11292" customFormat="1" ht="13.5" x14ac:dyDescent="0.3"/>
    <row r="11293" customFormat="1" ht="13.5" x14ac:dyDescent="0.3"/>
    <row r="11294" customFormat="1" ht="13.5" x14ac:dyDescent="0.3"/>
    <row r="11295" customFormat="1" ht="13.5" x14ac:dyDescent="0.3"/>
    <row r="11296" customFormat="1" ht="13.5" x14ac:dyDescent="0.3"/>
    <row r="11297" customFormat="1" ht="13.5" x14ac:dyDescent="0.3"/>
    <row r="11298" customFormat="1" ht="13.5" x14ac:dyDescent="0.3"/>
    <row r="11299" customFormat="1" ht="13.5" x14ac:dyDescent="0.3"/>
    <row r="11300" customFormat="1" ht="13.5" x14ac:dyDescent="0.3"/>
    <row r="11301" customFormat="1" ht="13.5" x14ac:dyDescent="0.3"/>
    <row r="11302" customFormat="1" ht="13.5" x14ac:dyDescent="0.3"/>
    <row r="11303" customFormat="1" ht="13.5" x14ac:dyDescent="0.3"/>
    <row r="11304" customFormat="1" ht="13.5" x14ac:dyDescent="0.3"/>
    <row r="11305" customFormat="1" ht="13.5" x14ac:dyDescent="0.3"/>
    <row r="11306" customFormat="1" ht="13.5" x14ac:dyDescent="0.3"/>
    <row r="11307" customFormat="1" ht="13.5" x14ac:dyDescent="0.3"/>
    <row r="11308" customFormat="1" ht="13.5" x14ac:dyDescent="0.3"/>
    <row r="11309" customFormat="1" ht="13.5" x14ac:dyDescent="0.3"/>
    <row r="11310" customFormat="1" ht="13.5" x14ac:dyDescent="0.3"/>
    <row r="11311" customFormat="1" ht="13.5" x14ac:dyDescent="0.3"/>
    <row r="11312" customFormat="1" ht="13.5" x14ac:dyDescent="0.3"/>
    <row r="11313" customFormat="1" ht="13.5" x14ac:dyDescent="0.3"/>
    <row r="11314" customFormat="1" ht="13.5" x14ac:dyDescent="0.3"/>
    <row r="11315" customFormat="1" ht="13.5" x14ac:dyDescent="0.3"/>
    <row r="11316" customFormat="1" ht="13.5" x14ac:dyDescent="0.3"/>
    <row r="11317" customFormat="1" ht="13.5" x14ac:dyDescent="0.3"/>
    <row r="11318" customFormat="1" ht="13.5" x14ac:dyDescent="0.3"/>
    <row r="11319" customFormat="1" ht="13.5" x14ac:dyDescent="0.3"/>
    <row r="11320" customFormat="1" ht="13.5" x14ac:dyDescent="0.3"/>
    <row r="11321" customFormat="1" ht="13.5" x14ac:dyDescent="0.3"/>
    <row r="11322" customFormat="1" ht="13.5" x14ac:dyDescent="0.3"/>
    <row r="11323" customFormat="1" ht="13.5" x14ac:dyDescent="0.3"/>
    <row r="11324" customFormat="1" ht="13.5" x14ac:dyDescent="0.3"/>
    <row r="11325" customFormat="1" ht="13.5" x14ac:dyDescent="0.3"/>
    <row r="11326" customFormat="1" ht="13.5" x14ac:dyDescent="0.3"/>
    <row r="11327" customFormat="1" ht="13.5" x14ac:dyDescent="0.3"/>
    <row r="11328" customFormat="1" ht="13.5" x14ac:dyDescent="0.3"/>
    <row r="11329" customFormat="1" ht="13.5" x14ac:dyDescent="0.3"/>
    <row r="11330" customFormat="1" ht="13.5" x14ac:dyDescent="0.3"/>
    <row r="11331" customFormat="1" ht="13.5" x14ac:dyDescent="0.3"/>
    <row r="11332" customFormat="1" ht="13.5" x14ac:dyDescent="0.3"/>
    <row r="11333" customFormat="1" ht="13.5" x14ac:dyDescent="0.3"/>
    <row r="11334" customFormat="1" ht="13.5" x14ac:dyDescent="0.3"/>
    <row r="11335" customFormat="1" ht="13.5" x14ac:dyDescent="0.3"/>
    <row r="11336" customFormat="1" ht="13.5" x14ac:dyDescent="0.3"/>
    <row r="11337" customFormat="1" ht="13.5" x14ac:dyDescent="0.3"/>
    <row r="11338" customFormat="1" ht="13.5" x14ac:dyDescent="0.3"/>
    <row r="11339" customFormat="1" ht="13.5" x14ac:dyDescent="0.3"/>
    <row r="11340" customFormat="1" ht="13.5" x14ac:dyDescent="0.3"/>
    <row r="11341" customFormat="1" ht="13.5" x14ac:dyDescent="0.3"/>
    <row r="11342" customFormat="1" ht="13.5" x14ac:dyDescent="0.3"/>
    <row r="11343" customFormat="1" ht="13.5" x14ac:dyDescent="0.3"/>
    <row r="11344" customFormat="1" ht="13.5" x14ac:dyDescent="0.3"/>
    <row r="11345" customFormat="1" ht="13.5" x14ac:dyDescent="0.3"/>
    <row r="11346" customFormat="1" ht="13.5" x14ac:dyDescent="0.3"/>
    <row r="11347" customFormat="1" ht="13.5" x14ac:dyDescent="0.3"/>
    <row r="11348" customFormat="1" ht="13.5" x14ac:dyDescent="0.3"/>
    <row r="11349" customFormat="1" ht="13.5" x14ac:dyDescent="0.3"/>
    <row r="11350" customFormat="1" ht="13.5" x14ac:dyDescent="0.3"/>
    <row r="11351" customFormat="1" ht="13.5" x14ac:dyDescent="0.3"/>
    <row r="11352" customFormat="1" ht="13.5" x14ac:dyDescent="0.3"/>
    <row r="11353" customFormat="1" ht="13.5" x14ac:dyDescent="0.3"/>
    <row r="11354" customFormat="1" ht="13.5" x14ac:dyDescent="0.3"/>
    <row r="11355" customFormat="1" ht="13.5" x14ac:dyDescent="0.3"/>
    <row r="11356" customFormat="1" ht="13.5" x14ac:dyDescent="0.3"/>
    <row r="11357" customFormat="1" ht="13.5" x14ac:dyDescent="0.3"/>
    <row r="11358" customFormat="1" ht="13.5" x14ac:dyDescent="0.3"/>
    <row r="11359" customFormat="1" ht="13.5" x14ac:dyDescent="0.3"/>
    <row r="11360" customFormat="1" ht="13.5" x14ac:dyDescent="0.3"/>
    <row r="11361" customFormat="1" ht="13.5" x14ac:dyDescent="0.3"/>
    <row r="11362" customFormat="1" ht="13.5" x14ac:dyDescent="0.3"/>
    <row r="11363" customFormat="1" ht="13.5" x14ac:dyDescent="0.3"/>
    <row r="11364" customFormat="1" ht="13.5" x14ac:dyDescent="0.3"/>
    <row r="11365" customFormat="1" ht="13.5" x14ac:dyDescent="0.3"/>
    <row r="11366" customFormat="1" ht="13.5" x14ac:dyDescent="0.3"/>
    <row r="11367" customFormat="1" ht="13.5" x14ac:dyDescent="0.3"/>
    <row r="11368" customFormat="1" ht="13.5" x14ac:dyDescent="0.3"/>
    <row r="11369" customFormat="1" ht="13.5" x14ac:dyDescent="0.3"/>
    <row r="11370" customFormat="1" ht="13.5" x14ac:dyDescent="0.3"/>
    <row r="11371" customFormat="1" ht="13.5" x14ac:dyDescent="0.3"/>
    <row r="11372" customFormat="1" ht="13.5" x14ac:dyDescent="0.3"/>
    <row r="11373" customFormat="1" ht="13.5" x14ac:dyDescent="0.3"/>
    <row r="11374" customFormat="1" ht="13.5" x14ac:dyDescent="0.3"/>
    <row r="11375" customFormat="1" ht="13.5" x14ac:dyDescent="0.3"/>
    <row r="11376" customFormat="1" ht="13.5" x14ac:dyDescent="0.3"/>
    <row r="11377" customFormat="1" ht="13.5" x14ac:dyDescent="0.3"/>
    <row r="11378" customFormat="1" ht="13.5" x14ac:dyDescent="0.3"/>
    <row r="11379" customFormat="1" ht="13.5" x14ac:dyDescent="0.3"/>
    <row r="11380" customFormat="1" ht="13.5" x14ac:dyDescent="0.3"/>
    <row r="11381" customFormat="1" ht="13.5" x14ac:dyDescent="0.3"/>
    <row r="11382" customFormat="1" ht="13.5" x14ac:dyDescent="0.3"/>
    <row r="11383" customFormat="1" ht="13.5" x14ac:dyDescent="0.3"/>
    <row r="11384" customFormat="1" ht="13.5" x14ac:dyDescent="0.3"/>
    <row r="11385" customFormat="1" ht="13.5" x14ac:dyDescent="0.3"/>
    <row r="11386" customFormat="1" ht="13.5" x14ac:dyDescent="0.3"/>
    <row r="11387" customFormat="1" ht="13.5" x14ac:dyDescent="0.3"/>
    <row r="11388" customFormat="1" ht="13.5" x14ac:dyDescent="0.3"/>
    <row r="11389" customFormat="1" ht="13.5" x14ac:dyDescent="0.3"/>
    <row r="11390" customFormat="1" ht="13.5" x14ac:dyDescent="0.3"/>
    <row r="11391" customFormat="1" ht="13.5" x14ac:dyDescent="0.3"/>
    <row r="11392" customFormat="1" ht="13.5" x14ac:dyDescent="0.3"/>
    <row r="11393" customFormat="1" ht="13.5" x14ac:dyDescent="0.3"/>
    <row r="11394" customFormat="1" ht="13.5" x14ac:dyDescent="0.3"/>
    <row r="11395" customFormat="1" ht="13.5" x14ac:dyDescent="0.3"/>
    <row r="11396" customFormat="1" ht="13.5" x14ac:dyDescent="0.3"/>
    <row r="11397" customFormat="1" ht="13.5" x14ac:dyDescent="0.3"/>
    <row r="11398" customFormat="1" ht="13.5" x14ac:dyDescent="0.3"/>
    <row r="11399" customFormat="1" ht="13.5" x14ac:dyDescent="0.3"/>
    <row r="11400" customFormat="1" ht="13.5" x14ac:dyDescent="0.3"/>
    <row r="11401" customFormat="1" ht="13.5" x14ac:dyDescent="0.3"/>
    <row r="11402" customFormat="1" ht="13.5" x14ac:dyDescent="0.3"/>
    <row r="11403" customFormat="1" ht="13.5" x14ac:dyDescent="0.3"/>
    <row r="11404" customFormat="1" ht="13.5" x14ac:dyDescent="0.3"/>
    <row r="11405" customFormat="1" ht="13.5" x14ac:dyDescent="0.3"/>
    <row r="11406" customFormat="1" ht="13.5" x14ac:dyDescent="0.3"/>
    <row r="11407" customFormat="1" ht="13.5" x14ac:dyDescent="0.3"/>
    <row r="11408" customFormat="1" ht="13.5" x14ac:dyDescent="0.3"/>
    <row r="11409" customFormat="1" ht="13.5" x14ac:dyDescent="0.3"/>
    <row r="11410" customFormat="1" ht="13.5" x14ac:dyDescent="0.3"/>
    <row r="11411" customFormat="1" ht="13.5" x14ac:dyDescent="0.3"/>
    <row r="11412" customFormat="1" ht="13.5" x14ac:dyDescent="0.3"/>
    <row r="11413" customFormat="1" ht="13.5" x14ac:dyDescent="0.3"/>
    <row r="11414" customFormat="1" ht="13.5" x14ac:dyDescent="0.3"/>
    <row r="11415" customFormat="1" ht="13.5" x14ac:dyDescent="0.3"/>
    <row r="11416" customFormat="1" ht="13.5" x14ac:dyDescent="0.3"/>
    <row r="11417" customFormat="1" ht="13.5" x14ac:dyDescent="0.3"/>
    <row r="11418" customFormat="1" ht="13.5" x14ac:dyDescent="0.3"/>
    <row r="11419" customFormat="1" ht="13.5" x14ac:dyDescent="0.3"/>
    <row r="11420" customFormat="1" ht="13.5" x14ac:dyDescent="0.3"/>
    <row r="11421" customFormat="1" ht="13.5" x14ac:dyDescent="0.3"/>
    <row r="11422" customFormat="1" ht="13.5" x14ac:dyDescent="0.3"/>
    <row r="11423" customFormat="1" ht="13.5" x14ac:dyDescent="0.3"/>
    <row r="11424" customFormat="1" ht="13.5" x14ac:dyDescent="0.3"/>
    <row r="11425" customFormat="1" ht="13.5" x14ac:dyDescent="0.3"/>
    <row r="11426" customFormat="1" ht="13.5" x14ac:dyDescent="0.3"/>
    <row r="11427" customFormat="1" ht="13.5" x14ac:dyDescent="0.3"/>
    <row r="11428" customFormat="1" ht="13.5" x14ac:dyDescent="0.3"/>
    <row r="11429" customFormat="1" ht="13.5" x14ac:dyDescent="0.3"/>
    <row r="11430" customFormat="1" ht="13.5" x14ac:dyDescent="0.3"/>
    <row r="11431" customFormat="1" ht="13.5" x14ac:dyDescent="0.3"/>
    <row r="11432" customFormat="1" ht="13.5" x14ac:dyDescent="0.3"/>
    <row r="11433" customFormat="1" ht="13.5" x14ac:dyDescent="0.3"/>
    <row r="11434" customFormat="1" ht="13.5" x14ac:dyDescent="0.3"/>
    <row r="11435" customFormat="1" ht="13.5" x14ac:dyDescent="0.3"/>
    <row r="11436" customFormat="1" ht="13.5" x14ac:dyDescent="0.3"/>
    <row r="11437" customFormat="1" ht="13.5" x14ac:dyDescent="0.3"/>
    <row r="11438" customFormat="1" ht="13.5" x14ac:dyDescent="0.3"/>
    <row r="11439" customFormat="1" ht="13.5" x14ac:dyDescent="0.3"/>
    <row r="11440" customFormat="1" ht="13.5" x14ac:dyDescent="0.3"/>
    <row r="11441" customFormat="1" ht="13.5" x14ac:dyDescent="0.3"/>
    <row r="11442" customFormat="1" ht="13.5" x14ac:dyDescent="0.3"/>
    <row r="11443" customFormat="1" ht="13.5" x14ac:dyDescent="0.3"/>
    <row r="11444" customFormat="1" ht="13.5" x14ac:dyDescent="0.3"/>
    <row r="11445" customFormat="1" ht="13.5" x14ac:dyDescent="0.3"/>
    <row r="11446" customFormat="1" ht="13.5" x14ac:dyDescent="0.3"/>
    <row r="11447" customFormat="1" ht="13.5" x14ac:dyDescent="0.3"/>
    <row r="11448" customFormat="1" ht="13.5" x14ac:dyDescent="0.3"/>
    <row r="11449" customFormat="1" ht="13.5" x14ac:dyDescent="0.3"/>
    <row r="11450" customFormat="1" ht="13.5" x14ac:dyDescent="0.3"/>
    <row r="11451" customFormat="1" ht="13.5" x14ac:dyDescent="0.3"/>
    <row r="11452" customFormat="1" ht="13.5" x14ac:dyDescent="0.3"/>
    <row r="11453" customFormat="1" ht="13.5" x14ac:dyDescent="0.3"/>
    <row r="11454" customFormat="1" ht="13.5" x14ac:dyDescent="0.3"/>
    <row r="11455" customFormat="1" ht="13.5" x14ac:dyDescent="0.3"/>
    <row r="11456" customFormat="1" ht="13.5" x14ac:dyDescent="0.3"/>
    <row r="11457" customFormat="1" ht="13.5" x14ac:dyDescent="0.3"/>
    <row r="11458" customFormat="1" ht="13.5" x14ac:dyDescent="0.3"/>
    <row r="11459" customFormat="1" ht="13.5" x14ac:dyDescent="0.3"/>
    <row r="11460" customFormat="1" ht="13.5" x14ac:dyDescent="0.3"/>
    <row r="11461" customFormat="1" ht="13.5" x14ac:dyDescent="0.3"/>
    <row r="11462" customFormat="1" ht="13.5" x14ac:dyDescent="0.3"/>
    <row r="11463" customFormat="1" ht="13.5" x14ac:dyDescent="0.3"/>
    <row r="11464" customFormat="1" ht="13.5" x14ac:dyDescent="0.3"/>
    <row r="11465" customFormat="1" ht="13.5" x14ac:dyDescent="0.3"/>
    <row r="11466" customFormat="1" ht="13.5" x14ac:dyDescent="0.3"/>
    <row r="11467" customFormat="1" ht="13.5" x14ac:dyDescent="0.3"/>
    <row r="11468" customFormat="1" ht="13.5" x14ac:dyDescent="0.3"/>
    <row r="11469" customFormat="1" ht="13.5" x14ac:dyDescent="0.3"/>
    <row r="11470" customFormat="1" ht="13.5" x14ac:dyDescent="0.3"/>
    <row r="11471" customFormat="1" ht="13.5" x14ac:dyDescent="0.3"/>
    <row r="11472" customFormat="1" ht="13.5" x14ac:dyDescent="0.3"/>
    <row r="11473" customFormat="1" ht="13.5" x14ac:dyDescent="0.3"/>
    <row r="11474" customFormat="1" ht="13.5" x14ac:dyDescent="0.3"/>
    <row r="11475" customFormat="1" ht="13.5" x14ac:dyDescent="0.3"/>
    <row r="11476" customFormat="1" ht="13.5" x14ac:dyDescent="0.3"/>
    <row r="11477" customFormat="1" ht="13.5" x14ac:dyDescent="0.3"/>
    <row r="11478" customFormat="1" ht="13.5" x14ac:dyDescent="0.3"/>
    <row r="11479" customFormat="1" ht="13.5" x14ac:dyDescent="0.3"/>
    <row r="11480" customFormat="1" ht="13.5" x14ac:dyDescent="0.3"/>
    <row r="11481" customFormat="1" ht="13.5" x14ac:dyDescent="0.3"/>
    <row r="11482" customFormat="1" ht="13.5" x14ac:dyDescent="0.3"/>
    <row r="11483" customFormat="1" ht="13.5" x14ac:dyDescent="0.3"/>
    <row r="11484" customFormat="1" ht="13.5" x14ac:dyDescent="0.3"/>
    <row r="11485" customFormat="1" ht="13.5" x14ac:dyDescent="0.3"/>
    <row r="11486" customFormat="1" ht="13.5" x14ac:dyDescent="0.3"/>
    <row r="11487" customFormat="1" ht="13.5" x14ac:dyDescent="0.3"/>
    <row r="11488" customFormat="1" ht="13.5" x14ac:dyDescent="0.3"/>
    <row r="11489" customFormat="1" ht="13.5" x14ac:dyDescent="0.3"/>
    <row r="11490" customFormat="1" ht="13.5" x14ac:dyDescent="0.3"/>
    <row r="11491" customFormat="1" ht="13.5" x14ac:dyDescent="0.3"/>
    <row r="11492" customFormat="1" ht="13.5" x14ac:dyDescent="0.3"/>
    <row r="11493" customFormat="1" ht="13.5" x14ac:dyDescent="0.3"/>
    <row r="11494" customFormat="1" ht="13.5" x14ac:dyDescent="0.3"/>
    <row r="11495" customFormat="1" ht="13.5" x14ac:dyDescent="0.3"/>
    <row r="11496" customFormat="1" ht="13.5" x14ac:dyDescent="0.3"/>
    <row r="11497" customFormat="1" ht="13.5" x14ac:dyDescent="0.3"/>
    <row r="11498" customFormat="1" ht="13.5" x14ac:dyDescent="0.3"/>
    <row r="11499" customFormat="1" ht="13.5" x14ac:dyDescent="0.3"/>
    <row r="11500" customFormat="1" ht="13.5" x14ac:dyDescent="0.3"/>
    <row r="11501" customFormat="1" ht="13.5" x14ac:dyDescent="0.3"/>
    <row r="11502" customFormat="1" ht="13.5" x14ac:dyDescent="0.3"/>
    <row r="11503" customFormat="1" ht="13.5" x14ac:dyDescent="0.3"/>
    <row r="11504" customFormat="1" ht="13.5" x14ac:dyDescent="0.3"/>
    <row r="11505" customFormat="1" ht="13.5" x14ac:dyDescent="0.3"/>
    <row r="11506" customFormat="1" ht="13.5" x14ac:dyDescent="0.3"/>
    <row r="11507" customFormat="1" ht="13.5" x14ac:dyDescent="0.3"/>
    <row r="11508" customFormat="1" ht="13.5" x14ac:dyDescent="0.3"/>
    <row r="11509" customFormat="1" ht="13.5" x14ac:dyDescent="0.3"/>
    <row r="11510" customFormat="1" ht="13.5" x14ac:dyDescent="0.3"/>
    <row r="11511" customFormat="1" ht="13.5" x14ac:dyDescent="0.3"/>
    <row r="11512" customFormat="1" ht="13.5" x14ac:dyDescent="0.3"/>
    <row r="11513" customFormat="1" ht="13.5" x14ac:dyDescent="0.3"/>
    <row r="11514" customFormat="1" ht="13.5" x14ac:dyDescent="0.3"/>
    <row r="11515" customFormat="1" ht="13.5" x14ac:dyDescent="0.3"/>
    <row r="11516" customFormat="1" ht="13.5" x14ac:dyDescent="0.3"/>
    <row r="11517" customFormat="1" ht="13.5" x14ac:dyDescent="0.3"/>
    <row r="11518" customFormat="1" ht="13.5" x14ac:dyDescent="0.3"/>
    <row r="11519" customFormat="1" ht="13.5" x14ac:dyDescent="0.3"/>
    <row r="11520" customFormat="1" ht="13.5" x14ac:dyDescent="0.3"/>
    <row r="11521" customFormat="1" ht="13.5" x14ac:dyDescent="0.3"/>
    <row r="11522" customFormat="1" ht="13.5" x14ac:dyDescent="0.3"/>
    <row r="11523" customFormat="1" ht="13.5" x14ac:dyDescent="0.3"/>
    <row r="11524" customFormat="1" ht="13.5" x14ac:dyDescent="0.3"/>
    <row r="11525" customFormat="1" ht="13.5" x14ac:dyDescent="0.3"/>
    <row r="11526" customFormat="1" ht="13.5" x14ac:dyDescent="0.3"/>
    <row r="11527" customFormat="1" ht="13.5" x14ac:dyDescent="0.3"/>
    <row r="11528" customFormat="1" ht="13.5" x14ac:dyDescent="0.3"/>
    <row r="11529" customFormat="1" ht="13.5" x14ac:dyDescent="0.3"/>
    <row r="11530" customFormat="1" ht="13.5" x14ac:dyDescent="0.3"/>
    <row r="11531" customFormat="1" ht="13.5" x14ac:dyDescent="0.3"/>
    <row r="11532" customFormat="1" ht="13.5" x14ac:dyDescent="0.3"/>
    <row r="11533" customFormat="1" ht="13.5" x14ac:dyDescent="0.3"/>
    <row r="11534" customFormat="1" ht="13.5" x14ac:dyDescent="0.3"/>
    <row r="11535" customFormat="1" ht="13.5" x14ac:dyDescent="0.3"/>
    <row r="11536" customFormat="1" ht="13.5" x14ac:dyDescent="0.3"/>
    <row r="11537" customFormat="1" ht="13.5" x14ac:dyDescent="0.3"/>
    <row r="11538" customFormat="1" ht="13.5" x14ac:dyDescent="0.3"/>
    <row r="11539" customFormat="1" ht="13.5" x14ac:dyDescent="0.3"/>
    <row r="11540" customFormat="1" ht="13.5" x14ac:dyDescent="0.3"/>
    <row r="11541" customFormat="1" ht="13.5" x14ac:dyDescent="0.3"/>
    <row r="11542" customFormat="1" ht="13.5" x14ac:dyDescent="0.3"/>
    <row r="11543" customFormat="1" ht="13.5" x14ac:dyDescent="0.3"/>
    <row r="11544" customFormat="1" ht="13.5" x14ac:dyDescent="0.3"/>
    <row r="11545" customFormat="1" ht="13.5" x14ac:dyDescent="0.3"/>
    <row r="11546" customFormat="1" ht="13.5" x14ac:dyDescent="0.3"/>
    <row r="11547" customFormat="1" ht="13.5" x14ac:dyDescent="0.3"/>
    <row r="11548" customFormat="1" ht="13.5" x14ac:dyDescent="0.3"/>
    <row r="11549" customFormat="1" ht="13.5" x14ac:dyDescent="0.3"/>
    <row r="11550" customFormat="1" ht="13.5" x14ac:dyDescent="0.3"/>
    <row r="11551" customFormat="1" ht="13.5" x14ac:dyDescent="0.3"/>
    <row r="11552" customFormat="1" ht="13.5" x14ac:dyDescent="0.3"/>
    <row r="11553" customFormat="1" ht="13.5" x14ac:dyDescent="0.3"/>
    <row r="11554" customFormat="1" ht="13.5" x14ac:dyDescent="0.3"/>
    <row r="11555" customFormat="1" ht="13.5" x14ac:dyDescent="0.3"/>
    <row r="11556" customFormat="1" ht="13.5" x14ac:dyDescent="0.3"/>
    <row r="11557" customFormat="1" ht="13.5" x14ac:dyDescent="0.3"/>
    <row r="11558" customFormat="1" ht="13.5" x14ac:dyDescent="0.3"/>
    <row r="11559" customFormat="1" ht="13.5" x14ac:dyDescent="0.3"/>
    <row r="11560" customFormat="1" ht="13.5" x14ac:dyDescent="0.3"/>
    <row r="11561" customFormat="1" ht="13.5" x14ac:dyDescent="0.3"/>
    <row r="11562" customFormat="1" ht="13.5" x14ac:dyDescent="0.3"/>
    <row r="11563" customFormat="1" ht="13.5" x14ac:dyDescent="0.3"/>
    <row r="11564" customFormat="1" ht="13.5" x14ac:dyDescent="0.3"/>
    <row r="11565" customFormat="1" ht="13.5" x14ac:dyDescent="0.3"/>
    <row r="11566" customFormat="1" ht="13.5" x14ac:dyDescent="0.3"/>
    <row r="11567" customFormat="1" ht="13.5" x14ac:dyDescent="0.3"/>
    <row r="11568" customFormat="1" ht="13.5" x14ac:dyDescent="0.3"/>
    <row r="11569" customFormat="1" ht="13.5" x14ac:dyDescent="0.3"/>
    <row r="11570" customFormat="1" ht="13.5" x14ac:dyDescent="0.3"/>
    <row r="11571" customFormat="1" ht="13.5" x14ac:dyDescent="0.3"/>
    <row r="11572" customFormat="1" ht="13.5" x14ac:dyDescent="0.3"/>
    <row r="11573" customFormat="1" ht="13.5" x14ac:dyDescent="0.3"/>
    <row r="11574" customFormat="1" ht="13.5" x14ac:dyDescent="0.3"/>
    <row r="11575" customFormat="1" ht="13.5" x14ac:dyDescent="0.3"/>
    <row r="11576" customFormat="1" ht="13.5" x14ac:dyDescent="0.3"/>
    <row r="11577" customFormat="1" ht="13.5" x14ac:dyDescent="0.3"/>
    <row r="11578" customFormat="1" ht="13.5" x14ac:dyDescent="0.3"/>
    <row r="11579" customFormat="1" ht="13.5" x14ac:dyDescent="0.3"/>
    <row r="11580" customFormat="1" ht="13.5" x14ac:dyDescent="0.3"/>
    <row r="11581" customFormat="1" ht="13.5" x14ac:dyDescent="0.3"/>
    <row r="11582" customFormat="1" ht="13.5" x14ac:dyDescent="0.3"/>
    <row r="11583" customFormat="1" ht="13.5" x14ac:dyDescent="0.3"/>
    <row r="11584" customFormat="1" ht="13.5" x14ac:dyDescent="0.3"/>
    <row r="11585" customFormat="1" ht="13.5" x14ac:dyDescent="0.3"/>
    <row r="11586" customFormat="1" ht="13.5" x14ac:dyDescent="0.3"/>
    <row r="11587" customFormat="1" ht="13.5" x14ac:dyDescent="0.3"/>
    <row r="11588" customFormat="1" ht="13.5" x14ac:dyDescent="0.3"/>
    <row r="11589" customFormat="1" ht="13.5" x14ac:dyDescent="0.3"/>
    <row r="11590" customFormat="1" ht="13.5" x14ac:dyDescent="0.3"/>
    <row r="11591" customFormat="1" ht="13.5" x14ac:dyDescent="0.3"/>
    <row r="11592" customFormat="1" ht="13.5" x14ac:dyDescent="0.3"/>
    <row r="11593" customFormat="1" ht="13.5" x14ac:dyDescent="0.3"/>
    <row r="11594" customFormat="1" ht="13.5" x14ac:dyDescent="0.3"/>
    <row r="11595" customFormat="1" ht="13.5" x14ac:dyDescent="0.3"/>
    <row r="11596" customFormat="1" ht="13.5" x14ac:dyDescent="0.3"/>
    <row r="11597" customFormat="1" ht="13.5" x14ac:dyDescent="0.3"/>
    <row r="11598" customFormat="1" ht="13.5" x14ac:dyDescent="0.3"/>
    <row r="11599" customFormat="1" ht="13.5" x14ac:dyDescent="0.3"/>
    <row r="11600" customFormat="1" ht="13.5" x14ac:dyDescent="0.3"/>
    <row r="11601" customFormat="1" ht="13.5" x14ac:dyDescent="0.3"/>
    <row r="11602" customFormat="1" ht="13.5" x14ac:dyDescent="0.3"/>
    <row r="11603" customFormat="1" ht="13.5" x14ac:dyDescent="0.3"/>
    <row r="11604" customFormat="1" ht="13.5" x14ac:dyDescent="0.3"/>
    <row r="11605" customFormat="1" ht="13.5" x14ac:dyDescent="0.3"/>
    <row r="11606" customFormat="1" ht="13.5" x14ac:dyDescent="0.3"/>
    <row r="11607" customFormat="1" ht="13.5" x14ac:dyDescent="0.3"/>
    <row r="11608" customFormat="1" ht="13.5" x14ac:dyDescent="0.3"/>
    <row r="11609" customFormat="1" ht="13.5" x14ac:dyDescent="0.3"/>
    <row r="11610" customFormat="1" ht="13.5" x14ac:dyDescent="0.3"/>
    <row r="11611" customFormat="1" ht="13.5" x14ac:dyDescent="0.3"/>
    <row r="11612" customFormat="1" ht="13.5" x14ac:dyDescent="0.3"/>
    <row r="11613" customFormat="1" ht="13.5" x14ac:dyDescent="0.3"/>
    <row r="11614" customFormat="1" ht="13.5" x14ac:dyDescent="0.3"/>
    <row r="11615" customFormat="1" ht="13.5" x14ac:dyDescent="0.3"/>
    <row r="11616" customFormat="1" ht="13.5" x14ac:dyDescent="0.3"/>
    <row r="11617" customFormat="1" ht="13.5" x14ac:dyDescent="0.3"/>
    <row r="11618" customFormat="1" ht="13.5" x14ac:dyDescent="0.3"/>
    <row r="11619" customFormat="1" ht="13.5" x14ac:dyDescent="0.3"/>
    <row r="11620" customFormat="1" ht="13.5" x14ac:dyDescent="0.3"/>
    <row r="11621" customFormat="1" ht="13.5" x14ac:dyDescent="0.3"/>
    <row r="11622" customFormat="1" ht="13.5" x14ac:dyDescent="0.3"/>
    <row r="11623" customFormat="1" ht="13.5" x14ac:dyDescent="0.3"/>
    <row r="11624" customFormat="1" ht="13.5" x14ac:dyDescent="0.3"/>
    <row r="11625" customFormat="1" ht="13.5" x14ac:dyDescent="0.3"/>
    <row r="11626" customFormat="1" ht="13.5" x14ac:dyDescent="0.3"/>
    <row r="11627" customFormat="1" ht="13.5" x14ac:dyDescent="0.3"/>
    <row r="11628" customFormat="1" ht="13.5" x14ac:dyDescent="0.3"/>
    <row r="11629" customFormat="1" ht="13.5" x14ac:dyDescent="0.3"/>
    <row r="11630" customFormat="1" ht="13.5" x14ac:dyDescent="0.3"/>
    <row r="11631" customFormat="1" ht="13.5" x14ac:dyDescent="0.3"/>
    <row r="11632" customFormat="1" ht="13.5" x14ac:dyDescent="0.3"/>
    <row r="11633" customFormat="1" ht="13.5" x14ac:dyDescent="0.3"/>
    <row r="11634" customFormat="1" ht="13.5" x14ac:dyDescent="0.3"/>
    <row r="11635" customFormat="1" ht="13.5" x14ac:dyDescent="0.3"/>
    <row r="11636" customFormat="1" ht="13.5" x14ac:dyDescent="0.3"/>
    <row r="11637" customFormat="1" ht="13.5" x14ac:dyDescent="0.3"/>
    <row r="11638" customFormat="1" ht="13.5" x14ac:dyDescent="0.3"/>
    <row r="11639" customFormat="1" ht="13.5" x14ac:dyDescent="0.3"/>
    <row r="11640" customFormat="1" ht="13.5" x14ac:dyDescent="0.3"/>
    <row r="11641" customFormat="1" ht="13.5" x14ac:dyDescent="0.3"/>
    <row r="11642" customFormat="1" ht="13.5" x14ac:dyDescent="0.3"/>
    <row r="11643" customFormat="1" ht="13.5" x14ac:dyDescent="0.3"/>
    <row r="11644" customFormat="1" ht="13.5" x14ac:dyDescent="0.3"/>
    <row r="11645" customFormat="1" ht="13.5" x14ac:dyDescent="0.3"/>
    <row r="11646" customFormat="1" ht="13.5" x14ac:dyDescent="0.3"/>
    <row r="11647" customFormat="1" ht="13.5" x14ac:dyDescent="0.3"/>
    <row r="11648" customFormat="1" ht="13.5" x14ac:dyDescent="0.3"/>
    <row r="11649" customFormat="1" ht="13.5" x14ac:dyDescent="0.3"/>
    <row r="11650" customFormat="1" ht="13.5" x14ac:dyDescent="0.3"/>
    <row r="11651" customFormat="1" ht="13.5" x14ac:dyDescent="0.3"/>
    <row r="11652" customFormat="1" ht="13.5" x14ac:dyDescent="0.3"/>
    <row r="11653" customFormat="1" ht="13.5" x14ac:dyDescent="0.3"/>
    <row r="11654" customFormat="1" ht="13.5" x14ac:dyDescent="0.3"/>
    <row r="11655" customFormat="1" ht="13.5" x14ac:dyDescent="0.3"/>
    <row r="11656" customFormat="1" ht="13.5" x14ac:dyDescent="0.3"/>
    <row r="11657" customFormat="1" ht="13.5" x14ac:dyDescent="0.3"/>
    <row r="11658" customFormat="1" ht="13.5" x14ac:dyDescent="0.3"/>
    <row r="11659" customFormat="1" ht="13.5" x14ac:dyDescent="0.3"/>
    <row r="11660" customFormat="1" ht="13.5" x14ac:dyDescent="0.3"/>
    <row r="11661" customFormat="1" ht="13.5" x14ac:dyDescent="0.3"/>
    <row r="11662" customFormat="1" ht="13.5" x14ac:dyDescent="0.3"/>
    <row r="11663" customFormat="1" ht="13.5" x14ac:dyDescent="0.3"/>
    <row r="11664" customFormat="1" ht="13.5" x14ac:dyDescent="0.3"/>
    <row r="11665" customFormat="1" ht="13.5" x14ac:dyDescent="0.3"/>
    <row r="11666" customFormat="1" ht="13.5" x14ac:dyDescent="0.3"/>
    <row r="11667" customFormat="1" ht="13.5" x14ac:dyDescent="0.3"/>
    <row r="11668" customFormat="1" ht="13.5" x14ac:dyDescent="0.3"/>
    <row r="11669" customFormat="1" ht="13.5" x14ac:dyDescent="0.3"/>
    <row r="11670" customFormat="1" ht="13.5" x14ac:dyDescent="0.3"/>
    <row r="11671" customFormat="1" ht="13.5" x14ac:dyDescent="0.3"/>
    <row r="11672" customFormat="1" ht="13.5" x14ac:dyDescent="0.3"/>
    <row r="11673" customFormat="1" ht="13.5" x14ac:dyDescent="0.3"/>
    <row r="11674" customFormat="1" ht="13.5" x14ac:dyDescent="0.3"/>
    <row r="11675" customFormat="1" ht="13.5" x14ac:dyDescent="0.3"/>
    <row r="11676" customFormat="1" ht="13.5" x14ac:dyDescent="0.3"/>
    <row r="11677" customFormat="1" ht="13.5" x14ac:dyDescent="0.3"/>
    <row r="11678" customFormat="1" ht="13.5" x14ac:dyDescent="0.3"/>
    <row r="11679" customFormat="1" ht="13.5" x14ac:dyDescent="0.3"/>
    <row r="11680" customFormat="1" ht="13.5" x14ac:dyDescent="0.3"/>
    <row r="11681" customFormat="1" ht="13.5" x14ac:dyDescent="0.3"/>
    <row r="11682" customFormat="1" ht="13.5" x14ac:dyDescent="0.3"/>
    <row r="11683" customFormat="1" ht="13.5" x14ac:dyDescent="0.3"/>
    <row r="11684" customFormat="1" ht="13.5" x14ac:dyDescent="0.3"/>
    <row r="11685" customFormat="1" ht="13.5" x14ac:dyDescent="0.3"/>
    <row r="11686" customFormat="1" ht="13.5" x14ac:dyDescent="0.3"/>
    <row r="11687" customFormat="1" ht="13.5" x14ac:dyDescent="0.3"/>
    <row r="11688" customFormat="1" ht="13.5" x14ac:dyDescent="0.3"/>
    <row r="11689" customFormat="1" ht="13.5" x14ac:dyDescent="0.3"/>
    <row r="11690" customFormat="1" ht="13.5" x14ac:dyDescent="0.3"/>
    <row r="11691" customFormat="1" ht="13.5" x14ac:dyDescent="0.3"/>
    <row r="11692" customFormat="1" ht="13.5" x14ac:dyDescent="0.3"/>
    <row r="11693" customFormat="1" ht="13.5" x14ac:dyDescent="0.3"/>
    <row r="11694" customFormat="1" ht="13.5" x14ac:dyDescent="0.3"/>
    <row r="11695" customFormat="1" ht="13.5" x14ac:dyDescent="0.3"/>
    <row r="11696" customFormat="1" ht="13.5" x14ac:dyDescent="0.3"/>
    <row r="11697" customFormat="1" ht="13.5" x14ac:dyDescent="0.3"/>
    <row r="11698" customFormat="1" ht="13.5" x14ac:dyDescent="0.3"/>
    <row r="11699" customFormat="1" ht="13.5" x14ac:dyDescent="0.3"/>
    <row r="11700" customFormat="1" ht="13.5" x14ac:dyDescent="0.3"/>
    <row r="11701" customFormat="1" ht="13.5" x14ac:dyDescent="0.3"/>
    <row r="11702" customFormat="1" ht="13.5" x14ac:dyDescent="0.3"/>
    <row r="11703" customFormat="1" ht="13.5" x14ac:dyDescent="0.3"/>
    <row r="11704" customFormat="1" ht="13.5" x14ac:dyDescent="0.3"/>
    <row r="11705" customFormat="1" ht="13.5" x14ac:dyDescent="0.3"/>
    <row r="11706" customFormat="1" ht="13.5" x14ac:dyDescent="0.3"/>
    <row r="11707" customFormat="1" ht="13.5" x14ac:dyDescent="0.3"/>
    <row r="11708" customFormat="1" ht="13.5" x14ac:dyDescent="0.3"/>
    <row r="11709" customFormat="1" ht="13.5" x14ac:dyDescent="0.3"/>
    <row r="11710" customFormat="1" ht="13.5" x14ac:dyDescent="0.3"/>
    <row r="11711" customFormat="1" ht="13.5" x14ac:dyDescent="0.3"/>
    <row r="11712" customFormat="1" ht="13.5" x14ac:dyDescent="0.3"/>
    <row r="11713" customFormat="1" ht="13.5" x14ac:dyDescent="0.3"/>
    <row r="11714" customFormat="1" ht="13.5" x14ac:dyDescent="0.3"/>
    <row r="11715" customFormat="1" ht="13.5" x14ac:dyDescent="0.3"/>
    <row r="11716" customFormat="1" ht="13.5" x14ac:dyDescent="0.3"/>
    <row r="11717" customFormat="1" ht="13.5" x14ac:dyDescent="0.3"/>
    <row r="11718" customFormat="1" ht="13.5" x14ac:dyDescent="0.3"/>
    <row r="11719" customFormat="1" ht="13.5" x14ac:dyDescent="0.3"/>
    <row r="11720" customFormat="1" ht="13.5" x14ac:dyDescent="0.3"/>
    <row r="11721" customFormat="1" ht="13.5" x14ac:dyDescent="0.3"/>
    <row r="11722" customFormat="1" ht="13.5" x14ac:dyDescent="0.3"/>
    <row r="11723" customFormat="1" ht="13.5" x14ac:dyDescent="0.3"/>
    <row r="11724" customFormat="1" ht="13.5" x14ac:dyDescent="0.3"/>
    <row r="11725" customFormat="1" ht="13.5" x14ac:dyDescent="0.3"/>
    <row r="11726" customFormat="1" ht="13.5" x14ac:dyDescent="0.3"/>
    <row r="11727" customFormat="1" ht="13.5" x14ac:dyDescent="0.3"/>
    <row r="11728" customFormat="1" ht="13.5" x14ac:dyDescent="0.3"/>
    <row r="11729" customFormat="1" ht="13.5" x14ac:dyDescent="0.3"/>
    <row r="11730" customFormat="1" ht="13.5" x14ac:dyDescent="0.3"/>
    <row r="11731" customFormat="1" ht="13.5" x14ac:dyDescent="0.3"/>
    <row r="11732" customFormat="1" ht="13.5" x14ac:dyDescent="0.3"/>
    <row r="11733" customFormat="1" ht="13.5" x14ac:dyDescent="0.3"/>
    <row r="11734" customFormat="1" ht="13.5" x14ac:dyDescent="0.3"/>
    <row r="11735" customFormat="1" ht="13.5" x14ac:dyDescent="0.3"/>
    <row r="11736" customFormat="1" ht="13.5" x14ac:dyDescent="0.3"/>
    <row r="11737" customFormat="1" ht="13.5" x14ac:dyDescent="0.3"/>
    <row r="11738" customFormat="1" ht="13.5" x14ac:dyDescent="0.3"/>
    <row r="11739" customFormat="1" ht="13.5" x14ac:dyDescent="0.3"/>
    <row r="11740" customFormat="1" ht="13.5" x14ac:dyDescent="0.3"/>
    <row r="11741" customFormat="1" ht="13.5" x14ac:dyDescent="0.3"/>
    <row r="11742" customFormat="1" ht="13.5" x14ac:dyDescent="0.3"/>
    <row r="11743" customFormat="1" ht="13.5" x14ac:dyDescent="0.3"/>
    <row r="11744" customFormat="1" ht="13.5" x14ac:dyDescent="0.3"/>
    <row r="11745" customFormat="1" ht="13.5" x14ac:dyDescent="0.3"/>
    <row r="11746" customFormat="1" ht="13.5" x14ac:dyDescent="0.3"/>
    <row r="11747" customFormat="1" ht="13.5" x14ac:dyDescent="0.3"/>
    <row r="11748" customFormat="1" ht="13.5" x14ac:dyDescent="0.3"/>
    <row r="11749" customFormat="1" ht="13.5" x14ac:dyDescent="0.3"/>
    <row r="11750" customFormat="1" ht="13.5" x14ac:dyDescent="0.3"/>
    <row r="11751" customFormat="1" ht="13.5" x14ac:dyDescent="0.3"/>
    <row r="11752" customFormat="1" ht="13.5" x14ac:dyDescent="0.3"/>
    <row r="11753" customFormat="1" ht="13.5" x14ac:dyDescent="0.3"/>
    <row r="11754" customFormat="1" ht="13.5" x14ac:dyDescent="0.3"/>
    <row r="11755" customFormat="1" ht="13.5" x14ac:dyDescent="0.3"/>
    <row r="11756" customFormat="1" ht="13.5" x14ac:dyDescent="0.3"/>
    <row r="11757" customFormat="1" ht="13.5" x14ac:dyDescent="0.3"/>
    <row r="11758" customFormat="1" ht="13.5" x14ac:dyDescent="0.3"/>
    <row r="11759" customFormat="1" ht="13.5" x14ac:dyDescent="0.3"/>
    <row r="11760" customFormat="1" ht="13.5" x14ac:dyDescent="0.3"/>
    <row r="11761" customFormat="1" ht="13.5" x14ac:dyDescent="0.3"/>
    <row r="11762" customFormat="1" ht="13.5" x14ac:dyDescent="0.3"/>
    <row r="11763" customFormat="1" ht="13.5" x14ac:dyDescent="0.3"/>
    <row r="11764" customFormat="1" ht="13.5" x14ac:dyDescent="0.3"/>
    <row r="11765" customFormat="1" ht="13.5" x14ac:dyDescent="0.3"/>
    <row r="11766" customFormat="1" ht="13.5" x14ac:dyDescent="0.3"/>
    <row r="11767" customFormat="1" ht="13.5" x14ac:dyDescent="0.3"/>
    <row r="11768" customFormat="1" ht="13.5" x14ac:dyDescent="0.3"/>
    <row r="11769" customFormat="1" ht="13.5" x14ac:dyDescent="0.3"/>
    <row r="11770" customFormat="1" ht="13.5" x14ac:dyDescent="0.3"/>
    <row r="11771" customFormat="1" ht="13.5" x14ac:dyDescent="0.3"/>
    <row r="11772" customFormat="1" ht="13.5" x14ac:dyDescent="0.3"/>
    <row r="11773" customFormat="1" ht="13.5" x14ac:dyDescent="0.3"/>
    <row r="11774" customFormat="1" ht="13.5" x14ac:dyDescent="0.3"/>
    <row r="11775" customFormat="1" ht="13.5" x14ac:dyDescent="0.3"/>
    <row r="11776" customFormat="1" ht="13.5" x14ac:dyDescent="0.3"/>
    <row r="11777" customFormat="1" ht="13.5" x14ac:dyDescent="0.3"/>
    <row r="11778" customFormat="1" ht="13.5" x14ac:dyDescent="0.3"/>
    <row r="11779" customFormat="1" ht="13.5" x14ac:dyDescent="0.3"/>
    <row r="11780" customFormat="1" ht="13.5" x14ac:dyDescent="0.3"/>
    <row r="11781" customFormat="1" ht="13.5" x14ac:dyDescent="0.3"/>
    <row r="11782" customFormat="1" ht="13.5" x14ac:dyDescent="0.3"/>
    <row r="11783" customFormat="1" ht="13.5" x14ac:dyDescent="0.3"/>
    <row r="11784" customFormat="1" ht="13.5" x14ac:dyDescent="0.3"/>
    <row r="11785" customFormat="1" ht="13.5" x14ac:dyDescent="0.3"/>
    <row r="11786" customFormat="1" ht="13.5" x14ac:dyDescent="0.3"/>
    <row r="11787" customFormat="1" ht="13.5" x14ac:dyDescent="0.3"/>
    <row r="11788" customFormat="1" ht="13.5" x14ac:dyDescent="0.3"/>
    <row r="11789" customFormat="1" ht="13.5" x14ac:dyDescent="0.3"/>
    <row r="11790" customFormat="1" ht="13.5" x14ac:dyDescent="0.3"/>
    <row r="11791" customFormat="1" ht="13.5" x14ac:dyDescent="0.3"/>
    <row r="11792" customFormat="1" ht="13.5" x14ac:dyDescent="0.3"/>
    <row r="11793" customFormat="1" ht="13.5" x14ac:dyDescent="0.3"/>
    <row r="11794" customFormat="1" ht="13.5" x14ac:dyDescent="0.3"/>
    <row r="11795" customFormat="1" ht="13.5" x14ac:dyDescent="0.3"/>
    <row r="11796" customFormat="1" ht="13.5" x14ac:dyDescent="0.3"/>
    <row r="11797" customFormat="1" ht="13.5" x14ac:dyDescent="0.3"/>
    <row r="11798" customFormat="1" ht="13.5" x14ac:dyDescent="0.3"/>
    <row r="11799" customFormat="1" ht="13.5" x14ac:dyDescent="0.3"/>
    <row r="11800" customFormat="1" ht="13.5" x14ac:dyDescent="0.3"/>
    <row r="11801" customFormat="1" ht="13.5" x14ac:dyDescent="0.3"/>
    <row r="11802" customFormat="1" ht="13.5" x14ac:dyDescent="0.3"/>
    <row r="11803" customFormat="1" ht="13.5" x14ac:dyDescent="0.3"/>
    <row r="11804" customFormat="1" ht="13.5" x14ac:dyDescent="0.3"/>
    <row r="11805" customFormat="1" ht="13.5" x14ac:dyDescent="0.3"/>
    <row r="11806" customFormat="1" ht="13.5" x14ac:dyDescent="0.3"/>
    <row r="11807" customFormat="1" ht="13.5" x14ac:dyDescent="0.3"/>
    <row r="11808" customFormat="1" ht="13.5" x14ac:dyDescent="0.3"/>
    <row r="11809" customFormat="1" ht="13.5" x14ac:dyDescent="0.3"/>
    <row r="11810" customFormat="1" ht="13.5" x14ac:dyDescent="0.3"/>
    <row r="11811" customFormat="1" ht="13.5" x14ac:dyDescent="0.3"/>
    <row r="11812" customFormat="1" ht="13.5" x14ac:dyDescent="0.3"/>
    <row r="11813" customFormat="1" ht="13.5" x14ac:dyDescent="0.3"/>
    <row r="11814" customFormat="1" ht="13.5" x14ac:dyDescent="0.3"/>
    <row r="11815" customFormat="1" ht="13.5" x14ac:dyDescent="0.3"/>
    <row r="11816" customFormat="1" ht="13.5" x14ac:dyDescent="0.3"/>
    <row r="11817" customFormat="1" ht="13.5" x14ac:dyDescent="0.3"/>
    <row r="11818" customFormat="1" ht="13.5" x14ac:dyDescent="0.3"/>
    <row r="11819" customFormat="1" ht="13.5" x14ac:dyDescent="0.3"/>
    <row r="11820" customFormat="1" ht="13.5" x14ac:dyDescent="0.3"/>
    <row r="11821" customFormat="1" ht="13.5" x14ac:dyDescent="0.3"/>
    <row r="11822" customFormat="1" ht="13.5" x14ac:dyDescent="0.3"/>
    <row r="11823" customFormat="1" ht="13.5" x14ac:dyDescent="0.3"/>
    <row r="11824" customFormat="1" ht="13.5" x14ac:dyDescent="0.3"/>
    <row r="11825" customFormat="1" ht="13.5" x14ac:dyDescent="0.3"/>
    <row r="11826" customFormat="1" ht="13.5" x14ac:dyDescent="0.3"/>
    <row r="11827" customFormat="1" ht="13.5" x14ac:dyDescent="0.3"/>
    <row r="11828" customFormat="1" ht="13.5" x14ac:dyDescent="0.3"/>
    <row r="11829" customFormat="1" ht="13.5" x14ac:dyDescent="0.3"/>
    <row r="11830" customFormat="1" ht="13.5" x14ac:dyDescent="0.3"/>
    <row r="11831" customFormat="1" ht="13.5" x14ac:dyDescent="0.3"/>
    <row r="11832" customFormat="1" ht="13.5" x14ac:dyDescent="0.3"/>
    <row r="11833" customFormat="1" ht="13.5" x14ac:dyDescent="0.3"/>
    <row r="11834" customFormat="1" ht="13.5" x14ac:dyDescent="0.3"/>
    <row r="11835" customFormat="1" ht="13.5" x14ac:dyDescent="0.3"/>
    <row r="11836" customFormat="1" ht="13.5" x14ac:dyDescent="0.3"/>
    <row r="11837" customFormat="1" ht="13.5" x14ac:dyDescent="0.3"/>
    <row r="11838" customFormat="1" ht="13.5" x14ac:dyDescent="0.3"/>
    <row r="11839" customFormat="1" ht="13.5" x14ac:dyDescent="0.3"/>
    <row r="11840" customFormat="1" ht="13.5" x14ac:dyDescent="0.3"/>
    <row r="11841" customFormat="1" ht="13.5" x14ac:dyDescent="0.3"/>
    <row r="11842" customFormat="1" ht="13.5" x14ac:dyDescent="0.3"/>
    <row r="11843" customFormat="1" ht="13.5" x14ac:dyDescent="0.3"/>
    <row r="11844" customFormat="1" ht="13.5" x14ac:dyDescent="0.3"/>
    <row r="11845" customFormat="1" ht="13.5" x14ac:dyDescent="0.3"/>
    <row r="11846" customFormat="1" ht="13.5" x14ac:dyDescent="0.3"/>
    <row r="11847" customFormat="1" ht="13.5" x14ac:dyDescent="0.3"/>
    <row r="11848" customFormat="1" ht="13.5" x14ac:dyDescent="0.3"/>
    <row r="11849" customFormat="1" ht="13.5" x14ac:dyDescent="0.3"/>
    <row r="11850" customFormat="1" ht="13.5" x14ac:dyDescent="0.3"/>
    <row r="11851" customFormat="1" ht="13.5" x14ac:dyDescent="0.3"/>
    <row r="11852" customFormat="1" ht="13.5" x14ac:dyDescent="0.3"/>
    <row r="11853" customFormat="1" ht="13.5" x14ac:dyDescent="0.3"/>
    <row r="11854" customFormat="1" ht="13.5" x14ac:dyDescent="0.3"/>
    <row r="11855" customFormat="1" ht="13.5" x14ac:dyDescent="0.3"/>
    <row r="11856" customFormat="1" ht="13.5" x14ac:dyDescent="0.3"/>
    <row r="11857" customFormat="1" ht="13.5" x14ac:dyDescent="0.3"/>
    <row r="11858" customFormat="1" ht="13.5" x14ac:dyDescent="0.3"/>
    <row r="11859" customFormat="1" ht="13.5" x14ac:dyDescent="0.3"/>
    <row r="11860" customFormat="1" ht="13.5" x14ac:dyDescent="0.3"/>
    <row r="11861" customFormat="1" ht="13.5" x14ac:dyDescent="0.3"/>
    <row r="11862" customFormat="1" ht="13.5" x14ac:dyDescent="0.3"/>
    <row r="11863" customFormat="1" ht="13.5" x14ac:dyDescent="0.3"/>
    <row r="11864" customFormat="1" ht="13.5" x14ac:dyDescent="0.3"/>
    <row r="11865" customFormat="1" ht="13.5" x14ac:dyDescent="0.3"/>
    <row r="11866" customFormat="1" ht="13.5" x14ac:dyDescent="0.3"/>
    <row r="11867" customFormat="1" ht="13.5" x14ac:dyDescent="0.3"/>
    <row r="11868" customFormat="1" ht="13.5" x14ac:dyDescent="0.3"/>
    <row r="11869" customFormat="1" ht="13.5" x14ac:dyDescent="0.3"/>
    <row r="11870" customFormat="1" ht="13.5" x14ac:dyDescent="0.3"/>
    <row r="11871" customFormat="1" ht="13.5" x14ac:dyDescent="0.3"/>
    <row r="11872" customFormat="1" ht="13.5" x14ac:dyDescent="0.3"/>
    <row r="11873" customFormat="1" ht="13.5" x14ac:dyDescent="0.3"/>
    <row r="11874" customFormat="1" ht="13.5" x14ac:dyDescent="0.3"/>
    <row r="11875" customFormat="1" ht="13.5" x14ac:dyDescent="0.3"/>
    <row r="11876" customFormat="1" ht="13.5" x14ac:dyDescent="0.3"/>
    <row r="11877" customFormat="1" ht="13.5" x14ac:dyDescent="0.3"/>
    <row r="11878" customFormat="1" ht="13.5" x14ac:dyDescent="0.3"/>
    <row r="11879" customFormat="1" ht="13.5" x14ac:dyDescent="0.3"/>
    <row r="11880" customFormat="1" ht="13.5" x14ac:dyDescent="0.3"/>
    <row r="11881" customFormat="1" ht="13.5" x14ac:dyDescent="0.3"/>
    <row r="11882" customFormat="1" ht="13.5" x14ac:dyDescent="0.3"/>
    <row r="11883" customFormat="1" ht="13.5" x14ac:dyDescent="0.3"/>
    <row r="11884" customFormat="1" ht="13.5" x14ac:dyDescent="0.3"/>
    <row r="11885" customFormat="1" ht="13.5" x14ac:dyDescent="0.3"/>
    <row r="11886" customFormat="1" ht="13.5" x14ac:dyDescent="0.3"/>
    <row r="11887" customFormat="1" ht="13.5" x14ac:dyDescent="0.3"/>
    <row r="11888" customFormat="1" ht="13.5" x14ac:dyDescent="0.3"/>
    <row r="11889" customFormat="1" ht="13.5" x14ac:dyDescent="0.3"/>
    <row r="11890" customFormat="1" ht="13.5" x14ac:dyDescent="0.3"/>
    <row r="11891" customFormat="1" ht="13.5" x14ac:dyDescent="0.3"/>
    <row r="11892" customFormat="1" ht="13.5" x14ac:dyDescent="0.3"/>
    <row r="11893" customFormat="1" ht="13.5" x14ac:dyDescent="0.3"/>
    <row r="11894" customFormat="1" ht="13.5" x14ac:dyDescent="0.3"/>
    <row r="11895" customFormat="1" ht="13.5" x14ac:dyDescent="0.3"/>
    <row r="11896" customFormat="1" ht="13.5" x14ac:dyDescent="0.3"/>
    <row r="11897" customFormat="1" ht="13.5" x14ac:dyDescent="0.3"/>
    <row r="11898" customFormat="1" ht="13.5" x14ac:dyDescent="0.3"/>
    <row r="11899" customFormat="1" ht="13.5" x14ac:dyDescent="0.3"/>
    <row r="11900" customFormat="1" ht="13.5" x14ac:dyDescent="0.3"/>
    <row r="11901" customFormat="1" ht="13.5" x14ac:dyDescent="0.3"/>
    <row r="11902" customFormat="1" ht="13.5" x14ac:dyDescent="0.3"/>
    <row r="11903" customFormat="1" ht="13.5" x14ac:dyDescent="0.3"/>
    <row r="11904" customFormat="1" ht="13.5" x14ac:dyDescent="0.3"/>
    <row r="11905" customFormat="1" ht="13.5" x14ac:dyDescent="0.3"/>
    <row r="11906" customFormat="1" ht="13.5" x14ac:dyDescent="0.3"/>
    <row r="11907" customFormat="1" ht="13.5" x14ac:dyDescent="0.3"/>
    <row r="11908" customFormat="1" ht="13.5" x14ac:dyDescent="0.3"/>
    <row r="11909" customFormat="1" ht="13.5" x14ac:dyDescent="0.3"/>
    <row r="11910" customFormat="1" ht="13.5" x14ac:dyDescent="0.3"/>
    <row r="11911" customFormat="1" ht="13.5" x14ac:dyDescent="0.3"/>
    <row r="11912" customFormat="1" ht="13.5" x14ac:dyDescent="0.3"/>
    <row r="11913" customFormat="1" ht="13.5" x14ac:dyDescent="0.3"/>
    <row r="11914" customFormat="1" ht="13.5" x14ac:dyDescent="0.3"/>
    <row r="11915" customFormat="1" ht="13.5" x14ac:dyDescent="0.3"/>
    <row r="11916" customFormat="1" ht="13.5" x14ac:dyDescent="0.3"/>
    <row r="11917" customFormat="1" ht="13.5" x14ac:dyDescent="0.3"/>
    <row r="11918" customFormat="1" ht="13.5" x14ac:dyDescent="0.3"/>
    <row r="11919" customFormat="1" ht="13.5" x14ac:dyDescent="0.3"/>
    <row r="11920" customFormat="1" ht="13.5" x14ac:dyDescent="0.3"/>
    <row r="11921" customFormat="1" ht="13.5" x14ac:dyDescent="0.3"/>
    <row r="11922" customFormat="1" ht="13.5" x14ac:dyDescent="0.3"/>
    <row r="11923" customFormat="1" ht="13.5" x14ac:dyDescent="0.3"/>
    <row r="11924" customFormat="1" ht="13.5" x14ac:dyDescent="0.3"/>
    <row r="11925" customFormat="1" ht="13.5" x14ac:dyDescent="0.3"/>
    <row r="11926" customFormat="1" ht="13.5" x14ac:dyDescent="0.3"/>
    <row r="11927" customFormat="1" ht="13.5" x14ac:dyDescent="0.3"/>
    <row r="11928" customFormat="1" ht="13.5" x14ac:dyDescent="0.3"/>
    <row r="11929" customFormat="1" ht="13.5" x14ac:dyDescent="0.3"/>
    <row r="11930" customFormat="1" ht="13.5" x14ac:dyDescent="0.3"/>
    <row r="11931" customFormat="1" ht="13.5" x14ac:dyDescent="0.3"/>
    <row r="11932" customFormat="1" ht="13.5" x14ac:dyDescent="0.3"/>
    <row r="11933" customFormat="1" ht="13.5" x14ac:dyDescent="0.3"/>
    <row r="11934" customFormat="1" ht="13.5" x14ac:dyDescent="0.3"/>
    <row r="11935" customFormat="1" ht="13.5" x14ac:dyDescent="0.3"/>
    <row r="11936" customFormat="1" ht="13.5" x14ac:dyDescent="0.3"/>
    <row r="11937" customFormat="1" ht="13.5" x14ac:dyDescent="0.3"/>
    <row r="11938" customFormat="1" ht="13.5" x14ac:dyDescent="0.3"/>
    <row r="11939" customFormat="1" ht="13.5" x14ac:dyDescent="0.3"/>
    <row r="11940" customFormat="1" ht="13.5" x14ac:dyDescent="0.3"/>
    <row r="11941" customFormat="1" ht="13.5" x14ac:dyDescent="0.3"/>
    <row r="11942" customFormat="1" ht="13.5" x14ac:dyDescent="0.3"/>
    <row r="11943" customFormat="1" ht="13.5" x14ac:dyDescent="0.3"/>
    <row r="11944" customFormat="1" ht="13.5" x14ac:dyDescent="0.3"/>
    <row r="11945" customFormat="1" ht="13.5" x14ac:dyDescent="0.3"/>
    <row r="11946" customFormat="1" ht="13.5" x14ac:dyDescent="0.3"/>
    <row r="11947" customFormat="1" ht="13.5" x14ac:dyDescent="0.3"/>
    <row r="11948" customFormat="1" ht="13.5" x14ac:dyDescent="0.3"/>
    <row r="11949" customFormat="1" ht="13.5" x14ac:dyDescent="0.3"/>
    <row r="11950" customFormat="1" ht="13.5" x14ac:dyDescent="0.3"/>
    <row r="11951" customFormat="1" ht="13.5" x14ac:dyDescent="0.3"/>
    <row r="11952" customFormat="1" ht="13.5" x14ac:dyDescent="0.3"/>
    <row r="11953" customFormat="1" ht="13.5" x14ac:dyDescent="0.3"/>
    <row r="11954" customFormat="1" ht="13.5" x14ac:dyDescent="0.3"/>
    <row r="11955" customFormat="1" ht="13.5" x14ac:dyDescent="0.3"/>
    <row r="11956" customFormat="1" ht="13.5" x14ac:dyDescent="0.3"/>
    <row r="11957" customFormat="1" ht="13.5" x14ac:dyDescent="0.3"/>
    <row r="11958" customFormat="1" ht="13.5" x14ac:dyDescent="0.3"/>
    <row r="11959" customFormat="1" ht="13.5" x14ac:dyDescent="0.3"/>
    <row r="11960" customFormat="1" ht="13.5" x14ac:dyDescent="0.3"/>
    <row r="11961" customFormat="1" ht="13.5" x14ac:dyDescent="0.3"/>
    <row r="11962" customFormat="1" ht="13.5" x14ac:dyDescent="0.3"/>
    <row r="11963" customFormat="1" ht="13.5" x14ac:dyDescent="0.3"/>
    <row r="11964" customFormat="1" ht="13.5" x14ac:dyDescent="0.3"/>
    <row r="11965" customFormat="1" ht="13.5" x14ac:dyDescent="0.3"/>
    <row r="11966" customFormat="1" ht="13.5" x14ac:dyDescent="0.3"/>
    <row r="11967" customFormat="1" ht="13.5" x14ac:dyDescent="0.3"/>
    <row r="11968" customFormat="1" ht="13.5" x14ac:dyDescent="0.3"/>
    <row r="11969" customFormat="1" ht="13.5" x14ac:dyDescent="0.3"/>
    <row r="11970" customFormat="1" ht="13.5" x14ac:dyDescent="0.3"/>
    <row r="11971" customFormat="1" ht="13.5" x14ac:dyDescent="0.3"/>
    <row r="11972" customFormat="1" ht="13.5" x14ac:dyDescent="0.3"/>
    <row r="11973" customFormat="1" ht="13.5" x14ac:dyDescent="0.3"/>
    <row r="11974" customFormat="1" ht="13.5" x14ac:dyDescent="0.3"/>
    <row r="11975" customFormat="1" ht="13.5" x14ac:dyDescent="0.3"/>
    <row r="11976" customFormat="1" ht="13.5" x14ac:dyDescent="0.3"/>
    <row r="11977" customFormat="1" ht="13.5" x14ac:dyDescent="0.3"/>
    <row r="11978" customFormat="1" ht="13.5" x14ac:dyDescent="0.3"/>
    <row r="11979" customFormat="1" ht="13.5" x14ac:dyDescent="0.3"/>
    <row r="11980" customFormat="1" ht="13.5" x14ac:dyDescent="0.3"/>
    <row r="11981" customFormat="1" ht="13.5" x14ac:dyDescent="0.3"/>
    <row r="11982" customFormat="1" ht="13.5" x14ac:dyDescent="0.3"/>
    <row r="11983" customFormat="1" ht="13.5" x14ac:dyDescent="0.3"/>
    <row r="11984" customFormat="1" ht="13.5" x14ac:dyDescent="0.3"/>
    <row r="11985" customFormat="1" ht="13.5" x14ac:dyDescent="0.3"/>
    <row r="11986" customFormat="1" ht="13.5" x14ac:dyDescent="0.3"/>
    <row r="11987" customFormat="1" ht="13.5" x14ac:dyDescent="0.3"/>
    <row r="11988" customFormat="1" ht="13.5" x14ac:dyDescent="0.3"/>
    <row r="11989" customFormat="1" ht="13.5" x14ac:dyDescent="0.3"/>
    <row r="11990" customFormat="1" ht="13.5" x14ac:dyDescent="0.3"/>
    <row r="11991" customFormat="1" ht="13.5" x14ac:dyDescent="0.3"/>
    <row r="11992" customFormat="1" ht="13.5" x14ac:dyDescent="0.3"/>
    <row r="11993" customFormat="1" ht="13.5" x14ac:dyDescent="0.3"/>
    <row r="11994" customFormat="1" ht="13.5" x14ac:dyDescent="0.3"/>
    <row r="11995" customFormat="1" ht="13.5" x14ac:dyDescent="0.3"/>
    <row r="11996" customFormat="1" ht="13.5" x14ac:dyDescent="0.3"/>
    <row r="11997" customFormat="1" ht="13.5" x14ac:dyDescent="0.3"/>
    <row r="11998" customFormat="1" ht="13.5" x14ac:dyDescent="0.3"/>
    <row r="11999" customFormat="1" ht="13.5" x14ac:dyDescent="0.3"/>
    <row r="12000" customFormat="1" ht="13.5" x14ac:dyDescent="0.3"/>
    <row r="12001" customFormat="1" ht="13.5" x14ac:dyDescent="0.3"/>
    <row r="12002" customFormat="1" ht="13.5" x14ac:dyDescent="0.3"/>
    <row r="12003" customFormat="1" ht="13.5" x14ac:dyDescent="0.3"/>
    <row r="12004" customFormat="1" ht="13.5" x14ac:dyDescent="0.3"/>
    <row r="12005" customFormat="1" ht="13.5" x14ac:dyDescent="0.3"/>
    <row r="12006" customFormat="1" ht="13.5" x14ac:dyDescent="0.3"/>
    <row r="12007" customFormat="1" ht="13.5" x14ac:dyDescent="0.3"/>
    <row r="12008" customFormat="1" ht="13.5" x14ac:dyDescent="0.3"/>
    <row r="12009" customFormat="1" ht="13.5" x14ac:dyDescent="0.3"/>
    <row r="12010" customFormat="1" ht="13.5" x14ac:dyDescent="0.3"/>
    <row r="12011" customFormat="1" ht="13.5" x14ac:dyDescent="0.3"/>
    <row r="12012" customFormat="1" ht="13.5" x14ac:dyDescent="0.3"/>
    <row r="12013" customFormat="1" ht="13.5" x14ac:dyDescent="0.3"/>
    <row r="12014" customFormat="1" ht="13.5" x14ac:dyDescent="0.3"/>
    <row r="12015" customFormat="1" ht="13.5" x14ac:dyDescent="0.3"/>
    <row r="12016" customFormat="1" ht="13.5" x14ac:dyDescent="0.3"/>
    <row r="12017" customFormat="1" ht="13.5" x14ac:dyDescent="0.3"/>
    <row r="12018" customFormat="1" ht="13.5" x14ac:dyDescent="0.3"/>
    <row r="12019" customFormat="1" ht="13.5" x14ac:dyDescent="0.3"/>
    <row r="12020" customFormat="1" ht="13.5" x14ac:dyDescent="0.3"/>
    <row r="12021" customFormat="1" ht="13.5" x14ac:dyDescent="0.3"/>
    <row r="12022" customFormat="1" ht="13.5" x14ac:dyDescent="0.3"/>
    <row r="12023" customFormat="1" ht="13.5" x14ac:dyDescent="0.3"/>
    <row r="12024" customFormat="1" ht="13.5" x14ac:dyDescent="0.3"/>
    <row r="12025" customFormat="1" ht="13.5" x14ac:dyDescent="0.3"/>
    <row r="12026" customFormat="1" ht="13.5" x14ac:dyDescent="0.3"/>
    <row r="12027" customFormat="1" ht="13.5" x14ac:dyDescent="0.3"/>
    <row r="12028" customFormat="1" ht="13.5" x14ac:dyDescent="0.3"/>
    <row r="12029" customFormat="1" ht="13.5" x14ac:dyDescent="0.3"/>
    <row r="12030" customFormat="1" ht="13.5" x14ac:dyDescent="0.3"/>
    <row r="12031" customFormat="1" ht="13.5" x14ac:dyDescent="0.3"/>
    <row r="12032" customFormat="1" ht="13.5" x14ac:dyDescent="0.3"/>
    <row r="12033" customFormat="1" ht="13.5" x14ac:dyDescent="0.3"/>
    <row r="12034" customFormat="1" ht="13.5" x14ac:dyDescent="0.3"/>
    <row r="12035" customFormat="1" ht="13.5" x14ac:dyDescent="0.3"/>
    <row r="12036" customFormat="1" ht="13.5" x14ac:dyDescent="0.3"/>
    <row r="12037" customFormat="1" ht="13.5" x14ac:dyDescent="0.3"/>
    <row r="12038" customFormat="1" ht="13.5" x14ac:dyDescent="0.3"/>
    <row r="12039" customFormat="1" ht="13.5" x14ac:dyDescent="0.3"/>
    <row r="12040" customFormat="1" ht="13.5" x14ac:dyDescent="0.3"/>
    <row r="12041" customFormat="1" ht="13.5" x14ac:dyDescent="0.3"/>
    <row r="12042" customFormat="1" ht="13.5" x14ac:dyDescent="0.3"/>
    <row r="12043" customFormat="1" ht="13.5" x14ac:dyDescent="0.3"/>
    <row r="12044" customFormat="1" ht="13.5" x14ac:dyDescent="0.3"/>
    <row r="12045" customFormat="1" ht="13.5" x14ac:dyDescent="0.3"/>
    <row r="12046" customFormat="1" ht="13.5" x14ac:dyDescent="0.3"/>
    <row r="12047" customFormat="1" ht="13.5" x14ac:dyDescent="0.3"/>
    <row r="12048" customFormat="1" ht="13.5" x14ac:dyDescent="0.3"/>
    <row r="12049" customFormat="1" ht="13.5" x14ac:dyDescent="0.3"/>
    <row r="12050" customFormat="1" ht="13.5" x14ac:dyDescent="0.3"/>
    <row r="12051" customFormat="1" ht="13.5" x14ac:dyDescent="0.3"/>
    <row r="12052" customFormat="1" ht="13.5" x14ac:dyDescent="0.3"/>
    <row r="12053" customFormat="1" ht="13.5" x14ac:dyDescent="0.3"/>
    <row r="12054" customFormat="1" ht="13.5" x14ac:dyDescent="0.3"/>
    <row r="12055" customFormat="1" ht="13.5" x14ac:dyDescent="0.3"/>
    <row r="12056" customFormat="1" ht="13.5" x14ac:dyDescent="0.3"/>
    <row r="12057" customFormat="1" ht="13.5" x14ac:dyDescent="0.3"/>
    <row r="12058" customFormat="1" ht="13.5" x14ac:dyDescent="0.3"/>
    <row r="12059" customFormat="1" ht="13.5" x14ac:dyDescent="0.3"/>
    <row r="12060" customFormat="1" ht="13.5" x14ac:dyDescent="0.3"/>
    <row r="12061" customFormat="1" ht="13.5" x14ac:dyDescent="0.3"/>
    <row r="12062" customFormat="1" ht="13.5" x14ac:dyDescent="0.3"/>
    <row r="12063" customFormat="1" ht="13.5" x14ac:dyDescent="0.3"/>
    <row r="12064" customFormat="1" ht="13.5" x14ac:dyDescent="0.3"/>
    <row r="12065" customFormat="1" ht="13.5" x14ac:dyDescent="0.3"/>
    <row r="12066" customFormat="1" ht="13.5" x14ac:dyDescent="0.3"/>
    <row r="12067" customFormat="1" ht="13.5" x14ac:dyDescent="0.3"/>
    <row r="12068" customFormat="1" ht="13.5" x14ac:dyDescent="0.3"/>
    <row r="12069" customFormat="1" ht="13.5" x14ac:dyDescent="0.3"/>
    <row r="12070" customFormat="1" ht="13.5" x14ac:dyDescent="0.3"/>
    <row r="12071" customFormat="1" ht="13.5" x14ac:dyDescent="0.3"/>
    <row r="12072" customFormat="1" ht="13.5" x14ac:dyDescent="0.3"/>
    <row r="12073" customFormat="1" ht="13.5" x14ac:dyDescent="0.3"/>
    <row r="12074" customFormat="1" ht="13.5" x14ac:dyDescent="0.3"/>
    <row r="12075" customFormat="1" ht="13.5" x14ac:dyDescent="0.3"/>
    <row r="12076" customFormat="1" ht="13.5" x14ac:dyDescent="0.3"/>
    <row r="12077" customFormat="1" ht="13.5" x14ac:dyDescent="0.3"/>
    <row r="12078" customFormat="1" ht="13.5" x14ac:dyDescent="0.3"/>
    <row r="12079" customFormat="1" ht="13.5" x14ac:dyDescent="0.3"/>
    <row r="12080" customFormat="1" ht="13.5" x14ac:dyDescent="0.3"/>
    <row r="12081" customFormat="1" ht="13.5" x14ac:dyDescent="0.3"/>
    <row r="12082" customFormat="1" ht="13.5" x14ac:dyDescent="0.3"/>
    <row r="12083" customFormat="1" ht="13.5" x14ac:dyDescent="0.3"/>
    <row r="12084" customFormat="1" ht="13.5" x14ac:dyDescent="0.3"/>
    <row r="12085" customFormat="1" ht="13.5" x14ac:dyDescent="0.3"/>
    <row r="12086" customFormat="1" ht="13.5" x14ac:dyDescent="0.3"/>
    <row r="12087" customFormat="1" ht="13.5" x14ac:dyDescent="0.3"/>
    <row r="12088" customFormat="1" ht="13.5" x14ac:dyDescent="0.3"/>
    <row r="12089" customFormat="1" ht="13.5" x14ac:dyDescent="0.3"/>
    <row r="12090" customFormat="1" ht="13.5" x14ac:dyDescent="0.3"/>
    <row r="12091" customFormat="1" ht="13.5" x14ac:dyDescent="0.3"/>
    <row r="12092" customFormat="1" ht="13.5" x14ac:dyDescent="0.3"/>
    <row r="12093" customFormat="1" ht="13.5" x14ac:dyDescent="0.3"/>
    <row r="12094" customFormat="1" ht="13.5" x14ac:dyDescent="0.3"/>
    <row r="12095" customFormat="1" ht="13.5" x14ac:dyDescent="0.3"/>
    <row r="12096" customFormat="1" ht="13.5" x14ac:dyDescent="0.3"/>
    <row r="12097" customFormat="1" ht="13.5" x14ac:dyDescent="0.3"/>
    <row r="12098" customFormat="1" ht="13.5" x14ac:dyDescent="0.3"/>
    <row r="12099" customFormat="1" ht="13.5" x14ac:dyDescent="0.3"/>
    <row r="12100" customFormat="1" ht="13.5" x14ac:dyDescent="0.3"/>
    <row r="12101" customFormat="1" ht="13.5" x14ac:dyDescent="0.3"/>
    <row r="12102" customFormat="1" ht="13.5" x14ac:dyDescent="0.3"/>
    <row r="12103" customFormat="1" ht="13.5" x14ac:dyDescent="0.3"/>
    <row r="12104" customFormat="1" ht="13.5" x14ac:dyDescent="0.3"/>
    <row r="12105" customFormat="1" ht="13.5" x14ac:dyDescent="0.3"/>
    <row r="12106" customFormat="1" ht="13.5" x14ac:dyDescent="0.3"/>
    <row r="12107" customFormat="1" ht="13.5" x14ac:dyDescent="0.3"/>
    <row r="12108" customFormat="1" ht="13.5" x14ac:dyDescent="0.3"/>
    <row r="12109" customFormat="1" ht="13.5" x14ac:dyDescent="0.3"/>
    <row r="12110" customFormat="1" ht="13.5" x14ac:dyDescent="0.3"/>
    <row r="12111" customFormat="1" ht="13.5" x14ac:dyDescent="0.3"/>
    <row r="12112" customFormat="1" ht="13.5" x14ac:dyDescent="0.3"/>
    <row r="12113" customFormat="1" ht="13.5" x14ac:dyDescent="0.3"/>
    <row r="12114" customFormat="1" ht="13.5" x14ac:dyDescent="0.3"/>
    <row r="12115" customFormat="1" ht="13.5" x14ac:dyDescent="0.3"/>
    <row r="12116" customFormat="1" ht="13.5" x14ac:dyDescent="0.3"/>
    <row r="12117" customFormat="1" ht="13.5" x14ac:dyDescent="0.3"/>
    <row r="12118" customFormat="1" ht="13.5" x14ac:dyDescent="0.3"/>
    <row r="12119" customFormat="1" ht="13.5" x14ac:dyDescent="0.3"/>
    <row r="12120" customFormat="1" ht="13.5" x14ac:dyDescent="0.3"/>
    <row r="12121" customFormat="1" ht="13.5" x14ac:dyDescent="0.3"/>
    <row r="12122" customFormat="1" ht="13.5" x14ac:dyDescent="0.3"/>
    <row r="12123" customFormat="1" ht="13.5" x14ac:dyDescent="0.3"/>
    <row r="12124" customFormat="1" ht="13.5" x14ac:dyDescent="0.3"/>
    <row r="12125" customFormat="1" ht="13.5" x14ac:dyDescent="0.3"/>
    <row r="12126" customFormat="1" ht="13.5" x14ac:dyDescent="0.3"/>
    <row r="12127" customFormat="1" ht="13.5" x14ac:dyDescent="0.3"/>
    <row r="12128" customFormat="1" ht="13.5" x14ac:dyDescent="0.3"/>
    <row r="12129" customFormat="1" ht="13.5" x14ac:dyDescent="0.3"/>
    <row r="12130" customFormat="1" ht="13.5" x14ac:dyDescent="0.3"/>
    <row r="12131" customFormat="1" ht="13.5" x14ac:dyDescent="0.3"/>
    <row r="12132" customFormat="1" ht="13.5" x14ac:dyDescent="0.3"/>
    <row r="12133" customFormat="1" ht="13.5" x14ac:dyDescent="0.3"/>
    <row r="12134" customFormat="1" ht="13.5" x14ac:dyDescent="0.3"/>
    <row r="12135" customFormat="1" ht="13.5" x14ac:dyDescent="0.3"/>
    <row r="12136" customFormat="1" ht="13.5" x14ac:dyDescent="0.3"/>
    <row r="12137" customFormat="1" ht="13.5" x14ac:dyDescent="0.3"/>
    <row r="12138" customFormat="1" ht="13.5" x14ac:dyDescent="0.3"/>
    <row r="12139" customFormat="1" ht="13.5" x14ac:dyDescent="0.3"/>
    <row r="12140" customFormat="1" ht="13.5" x14ac:dyDescent="0.3"/>
    <row r="12141" customFormat="1" ht="13.5" x14ac:dyDescent="0.3"/>
    <row r="12142" customFormat="1" ht="13.5" x14ac:dyDescent="0.3"/>
    <row r="12143" customFormat="1" ht="13.5" x14ac:dyDescent="0.3"/>
    <row r="12144" customFormat="1" ht="13.5" x14ac:dyDescent="0.3"/>
    <row r="12145" customFormat="1" ht="13.5" x14ac:dyDescent="0.3"/>
    <row r="12146" customFormat="1" ht="13.5" x14ac:dyDescent="0.3"/>
    <row r="12147" customFormat="1" ht="13.5" x14ac:dyDescent="0.3"/>
    <row r="12148" customFormat="1" ht="13.5" x14ac:dyDescent="0.3"/>
    <row r="12149" customFormat="1" ht="13.5" x14ac:dyDescent="0.3"/>
    <row r="12150" customFormat="1" ht="13.5" x14ac:dyDescent="0.3"/>
    <row r="12151" customFormat="1" ht="13.5" x14ac:dyDescent="0.3"/>
    <row r="12152" customFormat="1" ht="13.5" x14ac:dyDescent="0.3"/>
    <row r="12153" customFormat="1" ht="13.5" x14ac:dyDescent="0.3"/>
    <row r="12154" customFormat="1" ht="13.5" x14ac:dyDescent="0.3"/>
    <row r="12155" customFormat="1" ht="13.5" x14ac:dyDescent="0.3"/>
    <row r="12156" customFormat="1" ht="13.5" x14ac:dyDescent="0.3"/>
    <row r="12157" customFormat="1" ht="13.5" x14ac:dyDescent="0.3"/>
    <row r="12158" customFormat="1" ht="13.5" x14ac:dyDescent="0.3"/>
    <row r="12159" customFormat="1" ht="13.5" x14ac:dyDescent="0.3"/>
    <row r="12160" customFormat="1" ht="13.5" x14ac:dyDescent="0.3"/>
    <row r="12161" customFormat="1" ht="13.5" x14ac:dyDescent="0.3"/>
    <row r="12162" customFormat="1" ht="13.5" x14ac:dyDescent="0.3"/>
    <row r="12163" customFormat="1" ht="13.5" x14ac:dyDescent="0.3"/>
    <row r="12164" customFormat="1" ht="13.5" x14ac:dyDescent="0.3"/>
    <row r="12165" customFormat="1" ht="13.5" x14ac:dyDescent="0.3"/>
    <row r="12166" customFormat="1" ht="13.5" x14ac:dyDescent="0.3"/>
    <row r="12167" customFormat="1" ht="13.5" x14ac:dyDescent="0.3"/>
    <row r="12168" customFormat="1" ht="13.5" x14ac:dyDescent="0.3"/>
    <row r="12169" customFormat="1" ht="13.5" x14ac:dyDescent="0.3"/>
    <row r="12170" customFormat="1" ht="13.5" x14ac:dyDescent="0.3"/>
    <row r="12171" customFormat="1" ht="13.5" x14ac:dyDescent="0.3"/>
    <row r="12172" customFormat="1" ht="13.5" x14ac:dyDescent="0.3"/>
    <row r="12173" customFormat="1" ht="13.5" x14ac:dyDescent="0.3"/>
    <row r="12174" customFormat="1" ht="13.5" x14ac:dyDescent="0.3"/>
    <row r="12175" customFormat="1" ht="13.5" x14ac:dyDescent="0.3"/>
    <row r="12176" customFormat="1" ht="13.5" x14ac:dyDescent="0.3"/>
    <row r="12177" customFormat="1" ht="13.5" x14ac:dyDescent="0.3"/>
    <row r="12178" customFormat="1" ht="13.5" x14ac:dyDescent="0.3"/>
    <row r="12179" customFormat="1" ht="13.5" x14ac:dyDescent="0.3"/>
    <row r="12180" customFormat="1" ht="13.5" x14ac:dyDescent="0.3"/>
    <row r="12181" customFormat="1" ht="13.5" x14ac:dyDescent="0.3"/>
    <row r="12182" customFormat="1" ht="13.5" x14ac:dyDescent="0.3"/>
    <row r="12183" customFormat="1" ht="13.5" x14ac:dyDescent="0.3"/>
    <row r="12184" customFormat="1" ht="13.5" x14ac:dyDescent="0.3"/>
    <row r="12185" customFormat="1" ht="13.5" x14ac:dyDescent="0.3"/>
    <row r="12186" customFormat="1" ht="13.5" x14ac:dyDescent="0.3"/>
    <row r="12187" customFormat="1" ht="13.5" x14ac:dyDescent="0.3"/>
    <row r="12188" customFormat="1" ht="13.5" x14ac:dyDescent="0.3"/>
    <row r="12189" customFormat="1" ht="13.5" x14ac:dyDescent="0.3"/>
    <row r="12190" customFormat="1" ht="13.5" x14ac:dyDescent="0.3"/>
    <row r="12191" customFormat="1" ht="13.5" x14ac:dyDescent="0.3"/>
    <row r="12192" customFormat="1" ht="13.5" x14ac:dyDescent="0.3"/>
    <row r="12193" customFormat="1" ht="13.5" x14ac:dyDescent="0.3"/>
    <row r="12194" customFormat="1" ht="13.5" x14ac:dyDescent="0.3"/>
    <row r="12195" customFormat="1" ht="13.5" x14ac:dyDescent="0.3"/>
    <row r="12196" customFormat="1" ht="13.5" x14ac:dyDescent="0.3"/>
    <row r="12197" customFormat="1" ht="13.5" x14ac:dyDescent="0.3"/>
    <row r="12198" customFormat="1" ht="13.5" x14ac:dyDescent="0.3"/>
    <row r="12199" customFormat="1" ht="13.5" x14ac:dyDescent="0.3"/>
    <row r="12200" customFormat="1" ht="13.5" x14ac:dyDescent="0.3"/>
    <row r="12201" customFormat="1" ht="13.5" x14ac:dyDescent="0.3"/>
    <row r="12202" customFormat="1" ht="13.5" x14ac:dyDescent="0.3"/>
    <row r="12203" customFormat="1" ht="13.5" x14ac:dyDescent="0.3"/>
    <row r="12204" customFormat="1" ht="13.5" x14ac:dyDescent="0.3"/>
    <row r="12205" customFormat="1" ht="13.5" x14ac:dyDescent="0.3"/>
    <row r="12206" customFormat="1" ht="13.5" x14ac:dyDescent="0.3"/>
    <row r="12207" customFormat="1" ht="13.5" x14ac:dyDescent="0.3"/>
    <row r="12208" customFormat="1" ht="13.5" x14ac:dyDescent="0.3"/>
    <row r="12209" customFormat="1" ht="13.5" x14ac:dyDescent="0.3"/>
    <row r="12210" customFormat="1" ht="13.5" x14ac:dyDescent="0.3"/>
    <row r="12211" customFormat="1" ht="13.5" x14ac:dyDescent="0.3"/>
    <row r="12212" customFormat="1" ht="13.5" x14ac:dyDescent="0.3"/>
    <row r="12213" customFormat="1" ht="13.5" x14ac:dyDescent="0.3"/>
    <row r="12214" customFormat="1" ht="13.5" x14ac:dyDescent="0.3"/>
    <row r="12215" customFormat="1" ht="13.5" x14ac:dyDescent="0.3"/>
    <row r="12216" customFormat="1" ht="13.5" x14ac:dyDescent="0.3"/>
    <row r="12217" customFormat="1" ht="13.5" x14ac:dyDescent="0.3"/>
    <row r="12218" customFormat="1" ht="13.5" x14ac:dyDescent="0.3"/>
    <row r="12219" customFormat="1" ht="13.5" x14ac:dyDescent="0.3"/>
    <row r="12220" customFormat="1" ht="13.5" x14ac:dyDescent="0.3"/>
    <row r="12221" customFormat="1" ht="13.5" x14ac:dyDescent="0.3"/>
    <row r="12222" customFormat="1" ht="13.5" x14ac:dyDescent="0.3"/>
    <row r="12223" customFormat="1" ht="13.5" x14ac:dyDescent="0.3"/>
    <row r="12224" customFormat="1" ht="13.5" x14ac:dyDescent="0.3"/>
    <row r="12225" customFormat="1" ht="13.5" x14ac:dyDescent="0.3"/>
    <row r="12226" customFormat="1" ht="13.5" x14ac:dyDescent="0.3"/>
    <row r="12227" customFormat="1" ht="13.5" x14ac:dyDescent="0.3"/>
    <row r="12228" customFormat="1" ht="13.5" x14ac:dyDescent="0.3"/>
    <row r="12229" customFormat="1" ht="13.5" x14ac:dyDescent="0.3"/>
    <row r="12230" customFormat="1" ht="13.5" x14ac:dyDescent="0.3"/>
    <row r="12231" customFormat="1" ht="13.5" x14ac:dyDescent="0.3"/>
    <row r="12232" customFormat="1" ht="13.5" x14ac:dyDescent="0.3"/>
    <row r="12233" customFormat="1" ht="13.5" x14ac:dyDescent="0.3"/>
    <row r="12234" customFormat="1" ht="13.5" x14ac:dyDescent="0.3"/>
    <row r="12235" customFormat="1" ht="13.5" x14ac:dyDescent="0.3"/>
    <row r="12236" customFormat="1" ht="13.5" x14ac:dyDescent="0.3"/>
    <row r="12237" customFormat="1" ht="13.5" x14ac:dyDescent="0.3"/>
    <row r="12238" customFormat="1" ht="13.5" x14ac:dyDescent="0.3"/>
    <row r="12239" customFormat="1" ht="13.5" x14ac:dyDescent="0.3"/>
    <row r="12240" customFormat="1" ht="13.5" x14ac:dyDescent="0.3"/>
    <row r="12241" customFormat="1" ht="13.5" x14ac:dyDescent="0.3"/>
    <row r="12242" customFormat="1" ht="13.5" x14ac:dyDescent="0.3"/>
    <row r="12243" customFormat="1" ht="13.5" x14ac:dyDescent="0.3"/>
    <row r="12244" customFormat="1" ht="13.5" x14ac:dyDescent="0.3"/>
    <row r="12245" customFormat="1" ht="13.5" x14ac:dyDescent="0.3"/>
    <row r="12246" customFormat="1" ht="13.5" x14ac:dyDescent="0.3"/>
    <row r="12247" customFormat="1" ht="13.5" x14ac:dyDescent="0.3"/>
    <row r="12248" customFormat="1" ht="13.5" x14ac:dyDescent="0.3"/>
    <row r="12249" customFormat="1" ht="13.5" x14ac:dyDescent="0.3"/>
    <row r="12250" customFormat="1" ht="13.5" x14ac:dyDescent="0.3"/>
    <row r="12251" customFormat="1" ht="13.5" x14ac:dyDescent="0.3"/>
    <row r="12252" customFormat="1" ht="13.5" x14ac:dyDescent="0.3"/>
    <row r="12253" customFormat="1" ht="13.5" x14ac:dyDescent="0.3"/>
    <row r="12254" customFormat="1" ht="13.5" x14ac:dyDescent="0.3"/>
    <row r="12255" customFormat="1" ht="13.5" x14ac:dyDescent="0.3"/>
    <row r="12256" customFormat="1" ht="13.5" x14ac:dyDescent="0.3"/>
    <row r="12257" customFormat="1" ht="13.5" x14ac:dyDescent="0.3"/>
    <row r="12258" customFormat="1" ht="13.5" x14ac:dyDescent="0.3"/>
    <row r="12259" customFormat="1" ht="13.5" x14ac:dyDescent="0.3"/>
    <row r="12260" customFormat="1" ht="13.5" x14ac:dyDescent="0.3"/>
    <row r="12261" customFormat="1" ht="13.5" x14ac:dyDescent="0.3"/>
    <row r="12262" customFormat="1" ht="13.5" x14ac:dyDescent="0.3"/>
    <row r="12263" customFormat="1" ht="13.5" x14ac:dyDescent="0.3"/>
    <row r="12264" customFormat="1" ht="13.5" x14ac:dyDescent="0.3"/>
    <row r="12265" customFormat="1" ht="13.5" x14ac:dyDescent="0.3"/>
    <row r="12266" customFormat="1" ht="13.5" x14ac:dyDescent="0.3"/>
    <row r="12267" customFormat="1" ht="13.5" x14ac:dyDescent="0.3"/>
    <row r="12268" customFormat="1" ht="13.5" x14ac:dyDescent="0.3"/>
    <row r="12269" customFormat="1" ht="13.5" x14ac:dyDescent="0.3"/>
    <row r="12270" customFormat="1" ht="13.5" x14ac:dyDescent="0.3"/>
    <row r="12271" customFormat="1" ht="13.5" x14ac:dyDescent="0.3"/>
    <row r="12272" customFormat="1" ht="13.5" x14ac:dyDescent="0.3"/>
    <row r="12273" customFormat="1" ht="13.5" x14ac:dyDescent="0.3"/>
    <row r="12274" customFormat="1" ht="13.5" x14ac:dyDescent="0.3"/>
    <row r="12275" customFormat="1" ht="13.5" x14ac:dyDescent="0.3"/>
    <row r="12276" customFormat="1" ht="13.5" x14ac:dyDescent="0.3"/>
    <row r="12277" customFormat="1" ht="13.5" x14ac:dyDescent="0.3"/>
    <row r="12278" customFormat="1" ht="13.5" x14ac:dyDescent="0.3"/>
    <row r="12279" customFormat="1" ht="13.5" x14ac:dyDescent="0.3"/>
    <row r="12280" customFormat="1" ht="13.5" x14ac:dyDescent="0.3"/>
    <row r="12281" customFormat="1" ht="13.5" x14ac:dyDescent="0.3"/>
    <row r="12282" customFormat="1" ht="13.5" x14ac:dyDescent="0.3"/>
    <row r="12283" customFormat="1" ht="13.5" x14ac:dyDescent="0.3"/>
    <row r="12284" customFormat="1" ht="13.5" x14ac:dyDescent="0.3"/>
    <row r="12285" customFormat="1" ht="13.5" x14ac:dyDescent="0.3"/>
    <row r="12286" customFormat="1" ht="13.5" x14ac:dyDescent="0.3"/>
    <row r="12287" customFormat="1" ht="13.5" x14ac:dyDescent="0.3"/>
    <row r="12288" customFormat="1" ht="13.5" x14ac:dyDescent="0.3"/>
    <row r="12289" customFormat="1" ht="13.5" x14ac:dyDescent="0.3"/>
    <row r="12290" customFormat="1" ht="13.5" x14ac:dyDescent="0.3"/>
    <row r="12291" customFormat="1" ht="13.5" x14ac:dyDescent="0.3"/>
    <row r="12292" customFormat="1" ht="13.5" x14ac:dyDescent="0.3"/>
    <row r="12293" customFormat="1" ht="13.5" x14ac:dyDescent="0.3"/>
    <row r="12294" customFormat="1" ht="13.5" x14ac:dyDescent="0.3"/>
    <row r="12295" customFormat="1" ht="13.5" x14ac:dyDescent="0.3"/>
    <row r="12296" customFormat="1" ht="13.5" x14ac:dyDescent="0.3"/>
    <row r="12297" customFormat="1" ht="13.5" x14ac:dyDescent="0.3"/>
    <row r="12298" customFormat="1" ht="13.5" x14ac:dyDescent="0.3"/>
    <row r="12299" customFormat="1" ht="13.5" x14ac:dyDescent="0.3"/>
    <row r="12300" customFormat="1" ht="13.5" x14ac:dyDescent="0.3"/>
    <row r="12301" customFormat="1" ht="13.5" x14ac:dyDescent="0.3"/>
    <row r="12302" customFormat="1" ht="13.5" x14ac:dyDescent="0.3"/>
    <row r="12303" customFormat="1" ht="13.5" x14ac:dyDescent="0.3"/>
    <row r="12304" customFormat="1" ht="13.5" x14ac:dyDescent="0.3"/>
    <row r="12305" customFormat="1" ht="13.5" x14ac:dyDescent="0.3"/>
    <row r="12306" customFormat="1" ht="13.5" x14ac:dyDescent="0.3"/>
    <row r="12307" customFormat="1" ht="13.5" x14ac:dyDescent="0.3"/>
    <row r="12308" customFormat="1" ht="13.5" x14ac:dyDescent="0.3"/>
    <row r="12309" customFormat="1" ht="13.5" x14ac:dyDescent="0.3"/>
    <row r="12310" customFormat="1" ht="13.5" x14ac:dyDescent="0.3"/>
    <row r="12311" customFormat="1" ht="13.5" x14ac:dyDescent="0.3"/>
    <row r="12312" customFormat="1" ht="13.5" x14ac:dyDescent="0.3"/>
    <row r="12313" customFormat="1" ht="13.5" x14ac:dyDescent="0.3"/>
    <row r="12314" customFormat="1" ht="13.5" x14ac:dyDescent="0.3"/>
    <row r="12315" customFormat="1" ht="13.5" x14ac:dyDescent="0.3"/>
    <row r="12316" customFormat="1" ht="13.5" x14ac:dyDescent="0.3"/>
    <row r="12317" customFormat="1" ht="13.5" x14ac:dyDescent="0.3"/>
    <row r="12318" customFormat="1" ht="13.5" x14ac:dyDescent="0.3"/>
    <row r="12319" customFormat="1" ht="13.5" x14ac:dyDescent="0.3"/>
    <row r="12320" customFormat="1" ht="13.5" x14ac:dyDescent="0.3"/>
    <row r="12321" customFormat="1" ht="13.5" x14ac:dyDescent="0.3"/>
    <row r="12322" customFormat="1" ht="13.5" x14ac:dyDescent="0.3"/>
    <row r="12323" customFormat="1" ht="13.5" x14ac:dyDescent="0.3"/>
    <row r="12324" customFormat="1" ht="13.5" x14ac:dyDescent="0.3"/>
    <row r="12325" customFormat="1" ht="13.5" x14ac:dyDescent="0.3"/>
    <row r="12326" customFormat="1" ht="13.5" x14ac:dyDescent="0.3"/>
    <row r="12327" customFormat="1" ht="13.5" x14ac:dyDescent="0.3"/>
    <row r="12328" customFormat="1" ht="13.5" x14ac:dyDescent="0.3"/>
    <row r="12329" customFormat="1" ht="13.5" x14ac:dyDescent="0.3"/>
    <row r="12330" customFormat="1" ht="13.5" x14ac:dyDescent="0.3"/>
    <row r="12331" customFormat="1" ht="13.5" x14ac:dyDescent="0.3"/>
    <row r="12332" customFormat="1" ht="13.5" x14ac:dyDescent="0.3"/>
    <row r="12333" customFormat="1" ht="13.5" x14ac:dyDescent="0.3"/>
    <row r="12334" customFormat="1" ht="13.5" x14ac:dyDescent="0.3"/>
    <row r="12335" customFormat="1" ht="13.5" x14ac:dyDescent="0.3"/>
    <row r="12336" customFormat="1" ht="13.5" x14ac:dyDescent="0.3"/>
    <row r="12337" customFormat="1" ht="13.5" x14ac:dyDescent="0.3"/>
    <row r="12338" customFormat="1" ht="13.5" x14ac:dyDescent="0.3"/>
    <row r="12339" customFormat="1" ht="13.5" x14ac:dyDescent="0.3"/>
    <row r="12340" customFormat="1" ht="13.5" x14ac:dyDescent="0.3"/>
    <row r="12341" customFormat="1" ht="13.5" x14ac:dyDescent="0.3"/>
    <row r="12342" customFormat="1" ht="13.5" x14ac:dyDescent="0.3"/>
    <row r="12343" customFormat="1" ht="13.5" x14ac:dyDescent="0.3"/>
    <row r="12344" customFormat="1" ht="13.5" x14ac:dyDescent="0.3"/>
    <row r="12345" customFormat="1" ht="13.5" x14ac:dyDescent="0.3"/>
    <row r="12346" customFormat="1" ht="13.5" x14ac:dyDescent="0.3"/>
    <row r="12347" customFormat="1" ht="13.5" x14ac:dyDescent="0.3"/>
    <row r="12348" customFormat="1" ht="13.5" x14ac:dyDescent="0.3"/>
    <row r="12349" customFormat="1" ht="13.5" x14ac:dyDescent="0.3"/>
    <row r="12350" customFormat="1" ht="13.5" x14ac:dyDescent="0.3"/>
    <row r="12351" customFormat="1" ht="13.5" x14ac:dyDescent="0.3"/>
    <row r="12352" customFormat="1" ht="13.5" x14ac:dyDescent="0.3"/>
    <row r="12353" customFormat="1" ht="13.5" x14ac:dyDescent="0.3"/>
    <row r="12354" customFormat="1" ht="13.5" x14ac:dyDescent="0.3"/>
    <row r="12355" customFormat="1" ht="13.5" x14ac:dyDescent="0.3"/>
    <row r="12356" customFormat="1" ht="13.5" x14ac:dyDescent="0.3"/>
    <row r="12357" customFormat="1" ht="13.5" x14ac:dyDescent="0.3"/>
    <row r="12358" customFormat="1" ht="13.5" x14ac:dyDescent="0.3"/>
    <row r="12359" customFormat="1" ht="13.5" x14ac:dyDescent="0.3"/>
    <row r="12360" customFormat="1" ht="13.5" x14ac:dyDescent="0.3"/>
    <row r="12361" customFormat="1" ht="13.5" x14ac:dyDescent="0.3"/>
    <row r="12362" customFormat="1" ht="13.5" x14ac:dyDescent="0.3"/>
    <row r="12363" customFormat="1" ht="13.5" x14ac:dyDescent="0.3"/>
    <row r="12364" customFormat="1" ht="13.5" x14ac:dyDescent="0.3"/>
    <row r="12365" customFormat="1" ht="13.5" x14ac:dyDescent="0.3"/>
    <row r="12366" customFormat="1" ht="13.5" x14ac:dyDescent="0.3"/>
    <row r="12367" customFormat="1" ht="13.5" x14ac:dyDescent="0.3"/>
    <row r="12368" customFormat="1" ht="13.5" x14ac:dyDescent="0.3"/>
    <row r="12369" customFormat="1" ht="13.5" x14ac:dyDescent="0.3"/>
    <row r="12370" customFormat="1" ht="13.5" x14ac:dyDescent="0.3"/>
    <row r="12371" customFormat="1" ht="13.5" x14ac:dyDescent="0.3"/>
    <row r="12372" customFormat="1" ht="13.5" x14ac:dyDescent="0.3"/>
    <row r="12373" customFormat="1" ht="13.5" x14ac:dyDescent="0.3"/>
    <row r="12374" customFormat="1" ht="13.5" x14ac:dyDescent="0.3"/>
    <row r="12375" customFormat="1" ht="13.5" x14ac:dyDescent="0.3"/>
    <row r="12376" customFormat="1" ht="13.5" x14ac:dyDescent="0.3"/>
    <row r="12377" customFormat="1" ht="13.5" x14ac:dyDescent="0.3"/>
    <row r="12378" customFormat="1" ht="13.5" x14ac:dyDescent="0.3"/>
    <row r="12379" customFormat="1" ht="13.5" x14ac:dyDescent="0.3"/>
    <row r="12380" customFormat="1" ht="13.5" x14ac:dyDescent="0.3"/>
    <row r="12381" customFormat="1" ht="13.5" x14ac:dyDescent="0.3"/>
    <row r="12382" customFormat="1" ht="13.5" x14ac:dyDescent="0.3"/>
    <row r="12383" customFormat="1" ht="13.5" x14ac:dyDescent="0.3"/>
    <row r="12384" customFormat="1" ht="13.5" x14ac:dyDescent="0.3"/>
    <row r="12385" customFormat="1" ht="13.5" x14ac:dyDescent="0.3"/>
    <row r="12386" customFormat="1" ht="13.5" x14ac:dyDescent="0.3"/>
    <row r="12387" customFormat="1" ht="13.5" x14ac:dyDescent="0.3"/>
    <row r="12388" customFormat="1" ht="13.5" x14ac:dyDescent="0.3"/>
    <row r="12389" customFormat="1" ht="13.5" x14ac:dyDescent="0.3"/>
    <row r="12390" customFormat="1" ht="13.5" x14ac:dyDescent="0.3"/>
    <row r="12391" customFormat="1" ht="13.5" x14ac:dyDescent="0.3"/>
    <row r="12392" customFormat="1" ht="13.5" x14ac:dyDescent="0.3"/>
    <row r="12393" customFormat="1" ht="13.5" x14ac:dyDescent="0.3"/>
    <row r="12394" customFormat="1" ht="13.5" x14ac:dyDescent="0.3"/>
    <row r="12395" customFormat="1" ht="13.5" x14ac:dyDescent="0.3"/>
    <row r="12396" customFormat="1" ht="13.5" x14ac:dyDescent="0.3"/>
    <row r="12397" customFormat="1" ht="13.5" x14ac:dyDescent="0.3"/>
    <row r="12398" customFormat="1" ht="13.5" x14ac:dyDescent="0.3"/>
    <row r="12399" customFormat="1" ht="13.5" x14ac:dyDescent="0.3"/>
    <row r="12400" customFormat="1" ht="13.5" x14ac:dyDescent="0.3"/>
    <row r="12401" customFormat="1" ht="13.5" x14ac:dyDescent="0.3"/>
    <row r="12402" customFormat="1" ht="13.5" x14ac:dyDescent="0.3"/>
    <row r="12403" customFormat="1" ht="13.5" x14ac:dyDescent="0.3"/>
    <row r="12404" customFormat="1" ht="13.5" x14ac:dyDescent="0.3"/>
    <row r="12405" customFormat="1" ht="13.5" x14ac:dyDescent="0.3"/>
    <row r="12406" customFormat="1" ht="13.5" x14ac:dyDescent="0.3"/>
    <row r="12407" customFormat="1" ht="13.5" x14ac:dyDescent="0.3"/>
    <row r="12408" customFormat="1" ht="13.5" x14ac:dyDescent="0.3"/>
    <row r="12409" customFormat="1" ht="13.5" x14ac:dyDescent="0.3"/>
    <row r="12410" customFormat="1" ht="13.5" x14ac:dyDescent="0.3"/>
    <row r="12411" customFormat="1" ht="13.5" x14ac:dyDescent="0.3"/>
    <row r="12412" customFormat="1" ht="13.5" x14ac:dyDescent="0.3"/>
    <row r="12413" customFormat="1" ht="13.5" x14ac:dyDescent="0.3"/>
    <row r="12414" customFormat="1" ht="13.5" x14ac:dyDescent="0.3"/>
    <row r="12415" customFormat="1" ht="13.5" x14ac:dyDescent="0.3"/>
    <row r="12416" customFormat="1" ht="13.5" x14ac:dyDescent="0.3"/>
    <row r="12417" customFormat="1" ht="13.5" x14ac:dyDescent="0.3"/>
    <row r="12418" customFormat="1" ht="13.5" x14ac:dyDescent="0.3"/>
    <row r="12419" customFormat="1" ht="13.5" x14ac:dyDescent="0.3"/>
    <row r="12420" customFormat="1" ht="13.5" x14ac:dyDescent="0.3"/>
    <row r="12421" customFormat="1" ht="13.5" x14ac:dyDescent="0.3"/>
    <row r="12422" customFormat="1" ht="13.5" x14ac:dyDescent="0.3"/>
    <row r="12423" customFormat="1" ht="13.5" x14ac:dyDescent="0.3"/>
    <row r="12424" customFormat="1" ht="13.5" x14ac:dyDescent="0.3"/>
    <row r="12425" customFormat="1" ht="13.5" x14ac:dyDescent="0.3"/>
    <row r="12426" customFormat="1" ht="13.5" x14ac:dyDescent="0.3"/>
    <row r="12427" customFormat="1" ht="13.5" x14ac:dyDescent="0.3"/>
    <row r="12428" customFormat="1" ht="13.5" x14ac:dyDescent="0.3"/>
    <row r="12429" customFormat="1" ht="13.5" x14ac:dyDescent="0.3"/>
    <row r="12430" customFormat="1" ht="13.5" x14ac:dyDescent="0.3"/>
    <row r="12431" customFormat="1" ht="13.5" x14ac:dyDescent="0.3"/>
    <row r="12432" customFormat="1" ht="13.5" x14ac:dyDescent="0.3"/>
    <row r="12433" customFormat="1" ht="13.5" x14ac:dyDescent="0.3"/>
    <row r="12434" customFormat="1" ht="13.5" x14ac:dyDescent="0.3"/>
    <row r="12435" customFormat="1" ht="13.5" x14ac:dyDescent="0.3"/>
    <row r="12436" customFormat="1" ht="13.5" x14ac:dyDescent="0.3"/>
    <row r="12437" customFormat="1" ht="13.5" x14ac:dyDescent="0.3"/>
    <row r="12438" customFormat="1" ht="13.5" x14ac:dyDescent="0.3"/>
    <row r="12439" customFormat="1" ht="13.5" x14ac:dyDescent="0.3"/>
    <row r="12440" customFormat="1" ht="13.5" x14ac:dyDescent="0.3"/>
    <row r="12441" customFormat="1" ht="13.5" x14ac:dyDescent="0.3"/>
    <row r="12442" customFormat="1" ht="13.5" x14ac:dyDescent="0.3"/>
    <row r="12443" customFormat="1" ht="13.5" x14ac:dyDescent="0.3"/>
    <row r="12444" customFormat="1" ht="13.5" x14ac:dyDescent="0.3"/>
    <row r="12445" customFormat="1" ht="13.5" x14ac:dyDescent="0.3"/>
    <row r="12446" customFormat="1" ht="13.5" x14ac:dyDescent="0.3"/>
    <row r="12447" customFormat="1" ht="13.5" x14ac:dyDescent="0.3"/>
    <row r="12448" customFormat="1" ht="13.5" x14ac:dyDescent="0.3"/>
    <row r="12449" customFormat="1" ht="13.5" x14ac:dyDescent="0.3"/>
    <row r="12450" customFormat="1" ht="13.5" x14ac:dyDescent="0.3"/>
    <row r="12451" customFormat="1" ht="13.5" x14ac:dyDescent="0.3"/>
    <row r="12452" customFormat="1" ht="13.5" x14ac:dyDescent="0.3"/>
    <row r="12453" customFormat="1" ht="13.5" x14ac:dyDescent="0.3"/>
    <row r="12454" customFormat="1" ht="13.5" x14ac:dyDescent="0.3"/>
    <row r="12455" customFormat="1" ht="13.5" x14ac:dyDescent="0.3"/>
    <row r="12456" customFormat="1" ht="13.5" x14ac:dyDescent="0.3"/>
    <row r="12457" customFormat="1" ht="13.5" x14ac:dyDescent="0.3"/>
    <row r="12458" customFormat="1" ht="13.5" x14ac:dyDescent="0.3"/>
    <row r="12459" customFormat="1" ht="13.5" x14ac:dyDescent="0.3"/>
    <row r="12460" customFormat="1" ht="13.5" x14ac:dyDescent="0.3"/>
    <row r="12461" customFormat="1" ht="13.5" x14ac:dyDescent="0.3"/>
    <row r="12462" customFormat="1" ht="13.5" x14ac:dyDescent="0.3"/>
    <row r="12463" customFormat="1" ht="13.5" x14ac:dyDescent="0.3"/>
    <row r="12464" customFormat="1" ht="13.5" x14ac:dyDescent="0.3"/>
    <row r="12465" customFormat="1" ht="13.5" x14ac:dyDescent="0.3"/>
    <row r="12466" customFormat="1" ht="13.5" x14ac:dyDescent="0.3"/>
    <row r="12467" customFormat="1" ht="13.5" x14ac:dyDescent="0.3"/>
    <row r="12468" customFormat="1" ht="13.5" x14ac:dyDescent="0.3"/>
    <row r="12469" customFormat="1" ht="13.5" x14ac:dyDescent="0.3"/>
    <row r="12470" customFormat="1" ht="13.5" x14ac:dyDescent="0.3"/>
    <row r="12471" customFormat="1" ht="13.5" x14ac:dyDescent="0.3"/>
    <row r="12472" customFormat="1" ht="13.5" x14ac:dyDescent="0.3"/>
    <row r="12473" customFormat="1" ht="13.5" x14ac:dyDescent="0.3"/>
    <row r="12474" customFormat="1" ht="13.5" x14ac:dyDescent="0.3"/>
    <row r="12475" customFormat="1" ht="13.5" x14ac:dyDescent="0.3"/>
    <row r="12476" customFormat="1" ht="13.5" x14ac:dyDescent="0.3"/>
    <row r="12477" customFormat="1" ht="13.5" x14ac:dyDescent="0.3"/>
    <row r="12478" customFormat="1" ht="13.5" x14ac:dyDescent="0.3"/>
    <row r="12479" customFormat="1" ht="13.5" x14ac:dyDescent="0.3"/>
    <row r="12480" customFormat="1" ht="13.5" x14ac:dyDescent="0.3"/>
    <row r="12481" customFormat="1" ht="13.5" x14ac:dyDescent="0.3"/>
    <row r="12482" customFormat="1" ht="13.5" x14ac:dyDescent="0.3"/>
    <row r="12483" customFormat="1" ht="13.5" x14ac:dyDescent="0.3"/>
    <row r="12484" customFormat="1" ht="13.5" x14ac:dyDescent="0.3"/>
    <row r="12485" customFormat="1" ht="13.5" x14ac:dyDescent="0.3"/>
    <row r="12486" customFormat="1" ht="13.5" x14ac:dyDescent="0.3"/>
    <row r="12487" customFormat="1" ht="13.5" x14ac:dyDescent="0.3"/>
    <row r="12488" customFormat="1" ht="13.5" x14ac:dyDescent="0.3"/>
    <row r="12489" customFormat="1" ht="13.5" x14ac:dyDescent="0.3"/>
    <row r="12490" customFormat="1" ht="13.5" x14ac:dyDescent="0.3"/>
    <row r="12491" customFormat="1" ht="13.5" x14ac:dyDescent="0.3"/>
    <row r="12492" customFormat="1" ht="13.5" x14ac:dyDescent="0.3"/>
    <row r="12493" customFormat="1" ht="13.5" x14ac:dyDescent="0.3"/>
    <row r="12494" customFormat="1" ht="13.5" x14ac:dyDescent="0.3"/>
    <row r="12495" customFormat="1" ht="13.5" x14ac:dyDescent="0.3"/>
    <row r="12496" customFormat="1" ht="13.5" x14ac:dyDescent="0.3"/>
    <row r="12497" customFormat="1" ht="13.5" x14ac:dyDescent="0.3"/>
    <row r="12498" customFormat="1" ht="13.5" x14ac:dyDescent="0.3"/>
    <row r="12499" customFormat="1" ht="13.5" x14ac:dyDescent="0.3"/>
    <row r="12500" customFormat="1" ht="13.5" x14ac:dyDescent="0.3"/>
    <row r="12501" customFormat="1" ht="13.5" x14ac:dyDescent="0.3"/>
    <row r="12502" customFormat="1" ht="13.5" x14ac:dyDescent="0.3"/>
    <row r="12503" customFormat="1" ht="13.5" x14ac:dyDescent="0.3"/>
    <row r="12504" customFormat="1" ht="13.5" x14ac:dyDescent="0.3"/>
    <row r="12505" customFormat="1" ht="13.5" x14ac:dyDescent="0.3"/>
    <row r="12506" customFormat="1" ht="13.5" x14ac:dyDescent="0.3"/>
    <row r="12507" customFormat="1" ht="13.5" x14ac:dyDescent="0.3"/>
    <row r="12508" customFormat="1" ht="13.5" x14ac:dyDescent="0.3"/>
    <row r="12509" customFormat="1" ht="13.5" x14ac:dyDescent="0.3"/>
    <row r="12510" customFormat="1" ht="13.5" x14ac:dyDescent="0.3"/>
    <row r="12511" customFormat="1" ht="13.5" x14ac:dyDescent="0.3"/>
    <row r="12512" customFormat="1" ht="13.5" x14ac:dyDescent="0.3"/>
    <row r="12513" customFormat="1" ht="13.5" x14ac:dyDescent="0.3"/>
    <row r="12514" customFormat="1" ht="13.5" x14ac:dyDescent="0.3"/>
    <row r="12515" customFormat="1" ht="13.5" x14ac:dyDescent="0.3"/>
    <row r="12516" customFormat="1" ht="13.5" x14ac:dyDescent="0.3"/>
    <row r="12517" customFormat="1" ht="13.5" x14ac:dyDescent="0.3"/>
    <row r="12518" customFormat="1" ht="13.5" x14ac:dyDescent="0.3"/>
    <row r="12519" customFormat="1" ht="13.5" x14ac:dyDescent="0.3"/>
    <row r="12520" customFormat="1" ht="13.5" x14ac:dyDescent="0.3"/>
    <row r="12521" customFormat="1" ht="13.5" x14ac:dyDescent="0.3"/>
    <row r="12522" customFormat="1" ht="13.5" x14ac:dyDescent="0.3"/>
    <row r="12523" customFormat="1" ht="13.5" x14ac:dyDescent="0.3"/>
    <row r="12524" customFormat="1" ht="13.5" x14ac:dyDescent="0.3"/>
    <row r="12525" customFormat="1" ht="13.5" x14ac:dyDescent="0.3"/>
    <row r="12526" customFormat="1" ht="13.5" x14ac:dyDescent="0.3"/>
    <row r="12527" customFormat="1" ht="13.5" x14ac:dyDescent="0.3"/>
    <row r="12528" customFormat="1" ht="13.5" x14ac:dyDescent="0.3"/>
    <row r="12529" customFormat="1" ht="13.5" x14ac:dyDescent="0.3"/>
    <row r="12530" customFormat="1" ht="13.5" x14ac:dyDescent="0.3"/>
    <row r="12531" customFormat="1" ht="13.5" x14ac:dyDescent="0.3"/>
    <row r="12532" customFormat="1" ht="13.5" x14ac:dyDescent="0.3"/>
    <row r="12533" customFormat="1" ht="13.5" x14ac:dyDescent="0.3"/>
    <row r="12534" customFormat="1" ht="13.5" x14ac:dyDescent="0.3"/>
    <row r="12535" customFormat="1" ht="13.5" x14ac:dyDescent="0.3"/>
    <row r="12536" customFormat="1" ht="13.5" x14ac:dyDescent="0.3"/>
    <row r="12537" customFormat="1" ht="13.5" x14ac:dyDescent="0.3"/>
    <row r="12538" customFormat="1" ht="13.5" x14ac:dyDescent="0.3"/>
    <row r="12539" customFormat="1" ht="13.5" x14ac:dyDescent="0.3"/>
    <row r="12540" customFormat="1" ht="13.5" x14ac:dyDescent="0.3"/>
    <row r="12541" customFormat="1" ht="13.5" x14ac:dyDescent="0.3"/>
    <row r="12542" customFormat="1" ht="13.5" x14ac:dyDescent="0.3"/>
    <row r="12543" customFormat="1" ht="13.5" x14ac:dyDescent="0.3"/>
    <row r="12544" customFormat="1" ht="13.5" x14ac:dyDescent="0.3"/>
    <row r="12545" customFormat="1" ht="13.5" x14ac:dyDescent="0.3"/>
    <row r="12546" customFormat="1" ht="13.5" x14ac:dyDescent="0.3"/>
    <row r="12547" customFormat="1" ht="13.5" x14ac:dyDescent="0.3"/>
    <row r="12548" customFormat="1" ht="13.5" x14ac:dyDescent="0.3"/>
    <row r="12549" customFormat="1" ht="13.5" x14ac:dyDescent="0.3"/>
    <row r="12550" customFormat="1" ht="13.5" x14ac:dyDescent="0.3"/>
    <row r="12551" customFormat="1" ht="13.5" x14ac:dyDescent="0.3"/>
    <row r="12552" customFormat="1" ht="13.5" x14ac:dyDescent="0.3"/>
    <row r="12553" customFormat="1" ht="13.5" x14ac:dyDescent="0.3"/>
    <row r="12554" customFormat="1" ht="13.5" x14ac:dyDescent="0.3"/>
    <row r="12555" customFormat="1" ht="13.5" x14ac:dyDescent="0.3"/>
    <row r="12556" customFormat="1" ht="13.5" x14ac:dyDescent="0.3"/>
    <row r="12557" customFormat="1" ht="13.5" x14ac:dyDescent="0.3"/>
    <row r="12558" customFormat="1" ht="13.5" x14ac:dyDescent="0.3"/>
    <row r="12559" customFormat="1" ht="13.5" x14ac:dyDescent="0.3"/>
    <row r="12560" customFormat="1" ht="13.5" x14ac:dyDescent="0.3"/>
    <row r="12561" customFormat="1" ht="13.5" x14ac:dyDescent="0.3"/>
    <row r="12562" customFormat="1" ht="13.5" x14ac:dyDescent="0.3"/>
    <row r="12563" customFormat="1" ht="13.5" x14ac:dyDescent="0.3"/>
    <row r="12564" customFormat="1" ht="13.5" x14ac:dyDescent="0.3"/>
    <row r="12565" customFormat="1" ht="13.5" x14ac:dyDescent="0.3"/>
    <row r="12566" customFormat="1" ht="13.5" x14ac:dyDescent="0.3"/>
    <row r="12567" customFormat="1" ht="13.5" x14ac:dyDescent="0.3"/>
    <row r="12568" customFormat="1" ht="13.5" x14ac:dyDescent="0.3"/>
    <row r="12569" customFormat="1" ht="13.5" x14ac:dyDescent="0.3"/>
    <row r="12570" customFormat="1" ht="13.5" x14ac:dyDescent="0.3"/>
    <row r="12571" customFormat="1" ht="13.5" x14ac:dyDescent="0.3"/>
    <row r="12572" customFormat="1" ht="13.5" x14ac:dyDescent="0.3"/>
    <row r="12573" customFormat="1" ht="13.5" x14ac:dyDescent="0.3"/>
    <row r="12574" customFormat="1" ht="13.5" x14ac:dyDescent="0.3"/>
    <row r="12575" customFormat="1" ht="13.5" x14ac:dyDescent="0.3"/>
    <row r="12576" customFormat="1" ht="13.5" x14ac:dyDescent="0.3"/>
    <row r="12577" customFormat="1" ht="13.5" x14ac:dyDescent="0.3"/>
    <row r="12578" customFormat="1" ht="13.5" x14ac:dyDescent="0.3"/>
    <row r="12579" customFormat="1" ht="13.5" x14ac:dyDescent="0.3"/>
    <row r="12580" customFormat="1" ht="13.5" x14ac:dyDescent="0.3"/>
    <row r="12581" customFormat="1" ht="13.5" x14ac:dyDescent="0.3"/>
    <row r="12582" customFormat="1" ht="13.5" x14ac:dyDescent="0.3"/>
    <row r="12583" customFormat="1" ht="13.5" x14ac:dyDescent="0.3"/>
    <row r="12584" customFormat="1" ht="13.5" x14ac:dyDescent="0.3"/>
    <row r="12585" customFormat="1" ht="13.5" x14ac:dyDescent="0.3"/>
    <row r="12586" customFormat="1" ht="13.5" x14ac:dyDescent="0.3"/>
    <row r="12587" customFormat="1" ht="13.5" x14ac:dyDescent="0.3"/>
    <row r="12588" customFormat="1" ht="13.5" x14ac:dyDescent="0.3"/>
    <row r="12589" customFormat="1" ht="13.5" x14ac:dyDescent="0.3"/>
    <row r="12590" customFormat="1" ht="13.5" x14ac:dyDescent="0.3"/>
    <row r="12591" customFormat="1" ht="13.5" x14ac:dyDescent="0.3"/>
    <row r="12592" customFormat="1" ht="13.5" x14ac:dyDescent="0.3"/>
    <row r="12593" customFormat="1" ht="13.5" x14ac:dyDescent="0.3"/>
    <row r="12594" customFormat="1" ht="13.5" x14ac:dyDescent="0.3"/>
    <row r="12595" customFormat="1" ht="13.5" x14ac:dyDescent="0.3"/>
    <row r="12596" customFormat="1" ht="13.5" x14ac:dyDescent="0.3"/>
    <row r="12597" customFormat="1" ht="13.5" x14ac:dyDescent="0.3"/>
    <row r="12598" customFormat="1" ht="13.5" x14ac:dyDescent="0.3"/>
    <row r="12599" customFormat="1" ht="13.5" x14ac:dyDescent="0.3"/>
    <row r="12600" customFormat="1" ht="13.5" x14ac:dyDescent="0.3"/>
    <row r="12601" customFormat="1" ht="13.5" x14ac:dyDescent="0.3"/>
    <row r="12602" customFormat="1" ht="13.5" x14ac:dyDescent="0.3"/>
    <row r="12603" customFormat="1" ht="13.5" x14ac:dyDescent="0.3"/>
    <row r="12604" customFormat="1" ht="13.5" x14ac:dyDescent="0.3"/>
    <row r="12605" customFormat="1" ht="13.5" x14ac:dyDescent="0.3"/>
    <row r="12606" customFormat="1" ht="13.5" x14ac:dyDescent="0.3"/>
    <row r="12607" customFormat="1" ht="13.5" x14ac:dyDescent="0.3"/>
    <row r="12608" customFormat="1" ht="13.5" x14ac:dyDescent="0.3"/>
    <row r="12609" customFormat="1" ht="13.5" x14ac:dyDescent="0.3"/>
    <row r="12610" customFormat="1" ht="13.5" x14ac:dyDescent="0.3"/>
    <row r="12611" customFormat="1" ht="13.5" x14ac:dyDescent="0.3"/>
    <row r="12612" customFormat="1" ht="13.5" x14ac:dyDescent="0.3"/>
    <row r="12613" customFormat="1" ht="13.5" x14ac:dyDescent="0.3"/>
    <row r="12614" customFormat="1" ht="13.5" x14ac:dyDescent="0.3"/>
    <row r="12615" customFormat="1" ht="13.5" x14ac:dyDescent="0.3"/>
    <row r="12616" customFormat="1" ht="13.5" x14ac:dyDescent="0.3"/>
    <row r="12617" customFormat="1" ht="13.5" x14ac:dyDescent="0.3"/>
    <row r="12618" customFormat="1" ht="13.5" x14ac:dyDescent="0.3"/>
    <row r="12619" customFormat="1" ht="13.5" x14ac:dyDescent="0.3"/>
    <row r="12620" customFormat="1" ht="13.5" x14ac:dyDescent="0.3"/>
    <row r="12621" customFormat="1" ht="13.5" x14ac:dyDescent="0.3"/>
    <row r="12622" customFormat="1" ht="13.5" x14ac:dyDescent="0.3"/>
    <row r="12623" customFormat="1" ht="13.5" x14ac:dyDescent="0.3"/>
    <row r="12624" customFormat="1" ht="13.5" x14ac:dyDescent="0.3"/>
    <row r="12625" customFormat="1" ht="13.5" x14ac:dyDescent="0.3"/>
    <row r="12626" customFormat="1" ht="13.5" x14ac:dyDescent="0.3"/>
    <row r="12627" customFormat="1" ht="13.5" x14ac:dyDescent="0.3"/>
    <row r="12628" customFormat="1" ht="13.5" x14ac:dyDescent="0.3"/>
    <row r="12629" customFormat="1" ht="13.5" x14ac:dyDescent="0.3"/>
    <row r="12630" customFormat="1" ht="13.5" x14ac:dyDescent="0.3"/>
    <row r="12631" customFormat="1" ht="13.5" x14ac:dyDescent="0.3"/>
    <row r="12632" customFormat="1" ht="13.5" x14ac:dyDescent="0.3"/>
    <row r="12633" customFormat="1" ht="13.5" x14ac:dyDescent="0.3"/>
    <row r="12634" customFormat="1" ht="13.5" x14ac:dyDescent="0.3"/>
    <row r="12635" customFormat="1" ht="13.5" x14ac:dyDescent="0.3"/>
    <row r="12636" customFormat="1" ht="13.5" x14ac:dyDescent="0.3"/>
    <row r="12637" customFormat="1" ht="13.5" x14ac:dyDescent="0.3"/>
    <row r="12638" customFormat="1" ht="13.5" x14ac:dyDescent="0.3"/>
    <row r="12639" customFormat="1" ht="13.5" x14ac:dyDescent="0.3"/>
    <row r="12640" customFormat="1" ht="13.5" x14ac:dyDescent="0.3"/>
    <row r="12641" customFormat="1" ht="13.5" x14ac:dyDescent="0.3"/>
    <row r="12642" customFormat="1" ht="13.5" x14ac:dyDescent="0.3"/>
    <row r="12643" customFormat="1" ht="13.5" x14ac:dyDescent="0.3"/>
    <row r="12644" customFormat="1" ht="13.5" x14ac:dyDescent="0.3"/>
    <row r="12645" customFormat="1" ht="13.5" x14ac:dyDescent="0.3"/>
    <row r="12646" customFormat="1" ht="13.5" x14ac:dyDescent="0.3"/>
    <row r="12647" customFormat="1" ht="13.5" x14ac:dyDescent="0.3"/>
    <row r="12648" customFormat="1" ht="13.5" x14ac:dyDescent="0.3"/>
    <row r="12649" customFormat="1" ht="13.5" x14ac:dyDescent="0.3"/>
    <row r="12650" customFormat="1" ht="13.5" x14ac:dyDescent="0.3"/>
    <row r="12651" customFormat="1" ht="13.5" x14ac:dyDescent="0.3"/>
    <row r="12652" customFormat="1" ht="13.5" x14ac:dyDescent="0.3"/>
    <row r="12653" customFormat="1" ht="13.5" x14ac:dyDescent="0.3"/>
    <row r="12654" customFormat="1" ht="13.5" x14ac:dyDescent="0.3"/>
    <row r="12655" customFormat="1" ht="13.5" x14ac:dyDescent="0.3"/>
    <row r="12656" customFormat="1" ht="13.5" x14ac:dyDescent="0.3"/>
    <row r="12657" customFormat="1" ht="13.5" x14ac:dyDescent="0.3"/>
    <row r="12658" customFormat="1" ht="13.5" x14ac:dyDescent="0.3"/>
    <row r="12659" customFormat="1" ht="13.5" x14ac:dyDescent="0.3"/>
    <row r="12660" customFormat="1" ht="13.5" x14ac:dyDescent="0.3"/>
    <row r="12661" customFormat="1" ht="13.5" x14ac:dyDescent="0.3"/>
    <row r="12662" customFormat="1" ht="13.5" x14ac:dyDescent="0.3"/>
    <row r="12663" customFormat="1" ht="13.5" x14ac:dyDescent="0.3"/>
    <row r="12664" customFormat="1" ht="13.5" x14ac:dyDescent="0.3"/>
    <row r="12665" customFormat="1" ht="13.5" x14ac:dyDescent="0.3"/>
    <row r="12666" customFormat="1" ht="13.5" x14ac:dyDescent="0.3"/>
    <row r="12667" customFormat="1" ht="13.5" x14ac:dyDescent="0.3"/>
    <row r="12668" customFormat="1" ht="13.5" x14ac:dyDescent="0.3"/>
    <row r="12669" customFormat="1" ht="13.5" x14ac:dyDescent="0.3"/>
    <row r="12670" customFormat="1" ht="13.5" x14ac:dyDescent="0.3"/>
    <row r="12671" customFormat="1" ht="13.5" x14ac:dyDescent="0.3"/>
    <row r="12672" customFormat="1" ht="13.5" x14ac:dyDescent="0.3"/>
    <row r="12673" customFormat="1" ht="13.5" x14ac:dyDescent="0.3"/>
    <row r="12674" customFormat="1" ht="13.5" x14ac:dyDescent="0.3"/>
    <row r="12675" customFormat="1" ht="13.5" x14ac:dyDescent="0.3"/>
    <row r="12676" customFormat="1" ht="13.5" x14ac:dyDescent="0.3"/>
    <row r="12677" customFormat="1" ht="13.5" x14ac:dyDescent="0.3"/>
    <row r="12678" customFormat="1" ht="13.5" x14ac:dyDescent="0.3"/>
    <row r="12679" customFormat="1" ht="13.5" x14ac:dyDescent="0.3"/>
    <row r="12680" customFormat="1" ht="13.5" x14ac:dyDescent="0.3"/>
    <row r="12681" customFormat="1" ht="13.5" x14ac:dyDescent="0.3"/>
    <row r="12682" customFormat="1" ht="13.5" x14ac:dyDescent="0.3"/>
    <row r="12683" customFormat="1" ht="13.5" x14ac:dyDescent="0.3"/>
    <row r="12684" customFormat="1" ht="13.5" x14ac:dyDescent="0.3"/>
    <row r="12685" customFormat="1" ht="13.5" x14ac:dyDescent="0.3"/>
    <row r="12686" customFormat="1" ht="13.5" x14ac:dyDescent="0.3"/>
    <row r="12687" customFormat="1" ht="13.5" x14ac:dyDescent="0.3"/>
    <row r="12688" customFormat="1" ht="13.5" x14ac:dyDescent="0.3"/>
    <row r="12689" customFormat="1" ht="13.5" x14ac:dyDescent="0.3"/>
    <row r="12690" customFormat="1" ht="13.5" x14ac:dyDescent="0.3"/>
    <row r="12691" customFormat="1" ht="13.5" x14ac:dyDescent="0.3"/>
    <row r="12692" customFormat="1" ht="13.5" x14ac:dyDescent="0.3"/>
    <row r="12693" customFormat="1" ht="13.5" x14ac:dyDescent="0.3"/>
    <row r="12694" customFormat="1" ht="13.5" x14ac:dyDescent="0.3"/>
    <row r="12695" customFormat="1" ht="13.5" x14ac:dyDescent="0.3"/>
    <row r="12696" customFormat="1" ht="13.5" x14ac:dyDescent="0.3"/>
    <row r="12697" customFormat="1" ht="13.5" x14ac:dyDescent="0.3"/>
    <row r="12698" customFormat="1" ht="13.5" x14ac:dyDescent="0.3"/>
    <row r="12699" customFormat="1" ht="13.5" x14ac:dyDescent="0.3"/>
    <row r="12700" customFormat="1" ht="13.5" x14ac:dyDescent="0.3"/>
    <row r="12701" customFormat="1" ht="13.5" x14ac:dyDescent="0.3"/>
    <row r="12702" customFormat="1" ht="13.5" x14ac:dyDescent="0.3"/>
    <row r="12703" customFormat="1" ht="13.5" x14ac:dyDescent="0.3"/>
    <row r="12704" customFormat="1" ht="13.5" x14ac:dyDescent="0.3"/>
    <row r="12705" customFormat="1" ht="13.5" x14ac:dyDescent="0.3"/>
    <row r="12706" customFormat="1" ht="13.5" x14ac:dyDescent="0.3"/>
    <row r="12707" customFormat="1" ht="13.5" x14ac:dyDescent="0.3"/>
    <row r="12708" customFormat="1" ht="13.5" x14ac:dyDescent="0.3"/>
    <row r="12709" customFormat="1" ht="13.5" x14ac:dyDescent="0.3"/>
    <row r="12710" customFormat="1" ht="13.5" x14ac:dyDescent="0.3"/>
    <row r="12711" customFormat="1" ht="13.5" x14ac:dyDescent="0.3"/>
    <row r="12712" customFormat="1" ht="13.5" x14ac:dyDescent="0.3"/>
    <row r="12713" customFormat="1" ht="13.5" x14ac:dyDescent="0.3"/>
    <row r="12714" customFormat="1" ht="13.5" x14ac:dyDescent="0.3"/>
    <row r="12715" customFormat="1" ht="13.5" x14ac:dyDescent="0.3"/>
    <row r="12716" customFormat="1" ht="13.5" x14ac:dyDescent="0.3"/>
    <row r="12717" customFormat="1" ht="13.5" x14ac:dyDescent="0.3"/>
    <row r="12718" customFormat="1" ht="13.5" x14ac:dyDescent="0.3"/>
    <row r="12719" customFormat="1" ht="13.5" x14ac:dyDescent="0.3"/>
    <row r="12720" customFormat="1" ht="13.5" x14ac:dyDescent="0.3"/>
    <row r="12721" customFormat="1" ht="13.5" x14ac:dyDescent="0.3"/>
    <row r="12722" customFormat="1" ht="13.5" x14ac:dyDescent="0.3"/>
    <row r="12723" customFormat="1" ht="13.5" x14ac:dyDescent="0.3"/>
    <row r="12724" customFormat="1" ht="13.5" x14ac:dyDescent="0.3"/>
    <row r="12725" customFormat="1" ht="13.5" x14ac:dyDescent="0.3"/>
    <row r="12726" customFormat="1" ht="13.5" x14ac:dyDescent="0.3"/>
    <row r="12727" customFormat="1" ht="13.5" x14ac:dyDescent="0.3"/>
    <row r="12728" customFormat="1" ht="13.5" x14ac:dyDescent="0.3"/>
    <row r="12729" customFormat="1" ht="13.5" x14ac:dyDescent="0.3"/>
    <row r="12730" customFormat="1" ht="13.5" x14ac:dyDescent="0.3"/>
    <row r="12731" customFormat="1" ht="13.5" x14ac:dyDescent="0.3"/>
    <row r="12732" customFormat="1" ht="13.5" x14ac:dyDescent="0.3"/>
    <row r="12733" customFormat="1" ht="13.5" x14ac:dyDescent="0.3"/>
    <row r="12734" customFormat="1" ht="13.5" x14ac:dyDescent="0.3"/>
    <row r="12735" customFormat="1" ht="13.5" x14ac:dyDescent="0.3"/>
    <row r="12736" customFormat="1" ht="13.5" x14ac:dyDescent="0.3"/>
    <row r="12737" customFormat="1" ht="13.5" x14ac:dyDescent="0.3"/>
    <row r="12738" customFormat="1" ht="13.5" x14ac:dyDescent="0.3"/>
    <row r="12739" customFormat="1" ht="13.5" x14ac:dyDescent="0.3"/>
    <row r="12740" customFormat="1" ht="13.5" x14ac:dyDescent="0.3"/>
    <row r="12741" customFormat="1" ht="13.5" x14ac:dyDescent="0.3"/>
    <row r="12742" customFormat="1" ht="13.5" x14ac:dyDescent="0.3"/>
    <row r="12743" customFormat="1" ht="13.5" x14ac:dyDescent="0.3"/>
    <row r="12744" customFormat="1" ht="13.5" x14ac:dyDescent="0.3"/>
    <row r="12745" customFormat="1" ht="13.5" x14ac:dyDescent="0.3"/>
    <row r="12746" customFormat="1" ht="13.5" x14ac:dyDescent="0.3"/>
    <row r="12747" customFormat="1" ht="13.5" x14ac:dyDescent="0.3"/>
    <row r="12748" customFormat="1" ht="13.5" x14ac:dyDescent="0.3"/>
    <row r="12749" customFormat="1" ht="13.5" x14ac:dyDescent="0.3"/>
    <row r="12750" customFormat="1" ht="13.5" x14ac:dyDescent="0.3"/>
    <row r="12751" customFormat="1" ht="13.5" x14ac:dyDescent="0.3"/>
    <row r="12752" customFormat="1" ht="13.5" x14ac:dyDescent="0.3"/>
    <row r="12753" customFormat="1" ht="13.5" x14ac:dyDescent="0.3"/>
    <row r="12754" customFormat="1" ht="13.5" x14ac:dyDescent="0.3"/>
    <row r="12755" customFormat="1" ht="13.5" x14ac:dyDescent="0.3"/>
    <row r="12756" customFormat="1" ht="13.5" x14ac:dyDescent="0.3"/>
    <row r="12757" customFormat="1" ht="13.5" x14ac:dyDescent="0.3"/>
    <row r="12758" customFormat="1" ht="13.5" x14ac:dyDescent="0.3"/>
    <row r="12759" customFormat="1" ht="13.5" x14ac:dyDescent="0.3"/>
    <row r="12760" customFormat="1" ht="13.5" x14ac:dyDescent="0.3"/>
    <row r="12761" customFormat="1" ht="13.5" x14ac:dyDescent="0.3"/>
    <row r="12762" customFormat="1" ht="13.5" x14ac:dyDescent="0.3"/>
    <row r="12763" customFormat="1" ht="13.5" x14ac:dyDescent="0.3"/>
    <row r="12764" customFormat="1" ht="13.5" x14ac:dyDescent="0.3"/>
    <row r="12765" customFormat="1" ht="13.5" x14ac:dyDescent="0.3"/>
    <row r="12766" customFormat="1" ht="13.5" x14ac:dyDescent="0.3"/>
    <row r="12767" customFormat="1" ht="13.5" x14ac:dyDescent="0.3"/>
    <row r="12768" customFormat="1" ht="13.5" x14ac:dyDescent="0.3"/>
    <row r="12769" customFormat="1" ht="13.5" x14ac:dyDescent="0.3"/>
    <row r="12770" customFormat="1" ht="13.5" x14ac:dyDescent="0.3"/>
    <row r="12771" customFormat="1" ht="13.5" x14ac:dyDescent="0.3"/>
    <row r="12772" customFormat="1" ht="13.5" x14ac:dyDescent="0.3"/>
    <row r="12773" customFormat="1" ht="13.5" x14ac:dyDescent="0.3"/>
    <row r="12774" customFormat="1" ht="13.5" x14ac:dyDescent="0.3"/>
    <row r="12775" customFormat="1" ht="13.5" x14ac:dyDescent="0.3"/>
    <row r="12776" customFormat="1" ht="13.5" x14ac:dyDescent="0.3"/>
    <row r="12777" customFormat="1" ht="13.5" x14ac:dyDescent="0.3"/>
    <row r="12778" customFormat="1" ht="13.5" x14ac:dyDescent="0.3"/>
    <row r="12779" customFormat="1" ht="13.5" x14ac:dyDescent="0.3"/>
    <row r="12780" customFormat="1" ht="13.5" x14ac:dyDescent="0.3"/>
    <row r="12781" customFormat="1" ht="13.5" x14ac:dyDescent="0.3"/>
    <row r="12782" customFormat="1" ht="13.5" x14ac:dyDescent="0.3"/>
    <row r="12783" customFormat="1" ht="13.5" x14ac:dyDescent="0.3"/>
    <row r="12784" customFormat="1" ht="13.5" x14ac:dyDescent="0.3"/>
    <row r="12785" customFormat="1" ht="13.5" x14ac:dyDescent="0.3"/>
    <row r="12786" customFormat="1" ht="13.5" x14ac:dyDescent="0.3"/>
    <row r="12787" customFormat="1" ht="13.5" x14ac:dyDescent="0.3"/>
    <row r="12788" customFormat="1" ht="13.5" x14ac:dyDescent="0.3"/>
    <row r="12789" customFormat="1" ht="13.5" x14ac:dyDescent="0.3"/>
    <row r="12790" customFormat="1" ht="13.5" x14ac:dyDescent="0.3"/>
    <row r="12791" customFormat="1" ht="13.5" x14ac:dyDescent="0.3"/>
    <row r="12792" customFormat="1" ht="13.5" x14ac:dyDescent="0.3"/>
    <row r="12793" customFormat="1" ht="13.5" x14ac:dyDescent="0.3"/>
    <row r="12794" customFormat="1" ht="13.5" x14ac:dyDescent="0.3"/>
    <row r="12795" customFormat="1" ht="13.5" x14ac:dyDescent="0.3"/>
    <row r="12796" customFormat="1" ht="13.5" x14ac:dyDescent="0.3"/>
    <row r="12797" customFormat="1" ht="13.5" x14ac:dyDescent="0.3"/>
    <row r="12798" customFormat="1" ht="13.5" x14ac:dyDescent="0.3"/>
    <row r="12799" customFormat="1" ht="13.5" x14ac:dyDescent="0.3"/>
    <row r="12800" customFormat="1" ht="13.5" x14ac:dyDescent="0.3"/>
    <row r="12801" customFormat="1" ht="13.5" x14ac:dyDescent="0.3"/>
    <row r="12802" customFormat="1" ht="13.5" x14ac:dyDescent="0.3"/>
    <row r="12803" customFormat="1" ht="13.5" x14ac:dyDescent="0.3"/>
    <row r="12804" customFormat="1" ht="13.5" x14ac:dyDescent="0.3"/>
    <row r="12805" customFormat="1" ht="13.5" x14ac:dyDescent="0.3"/>
    <row r="12806" customFormat="1" ht="13.5" x14ac:dyDescent="0.3"/>
    <row r="12807" customFormat="1" ht="13.5" x14ac:dyDescent="0.3"/>
    <row r="12808" customFormat="1" ht="13.5" x14ac:dyDescent="0.3"/>
    <row r="12809" customFormat="1" ht="13.5" x14ac:dyDescent="0.3"/>
    <row r="12810" customFormat="1" ht="13.5" x14ac:dyDescent="0.3"/>
    <row r="12811" customFormat="1" ht="13.5" x14ac:dyDescent="0.3"/>
    <row r="12812" customFormat="1" ht="13.5" x14ac:dyDescent="0.3"/>
    <row r="12813" customFormat="1" ht="13.5" x14ac:dyDescent="0.3"/>
    <row r="12814" customFormat="1" ht="13.5" x14ac:dyDescent="0.3"/>
    <row r="12815" customFormat="1" ht="13.5" x14ac:dyDescent="0.3"/>
    <row r="12816" customFormat="1" ht="13.5" x14ac:dyDescent="0.3"/>
    <row r="12817" customFormat="1" ht="13.5" x14ac:dyDescent="0.3"/>
    <row r="12818" customFormat="1" ht="13.5" x14ac:dyDescent="0.3"/>
    <row r="12819" customFormat="1" ht="13.5" x14ac:dyDescent="0.3"/>
    <row r="12820" customFormat="1" ht="13.5" x14ac:dyDescent="0.3"/>
    <row r="12821" customFormat="1" ht="13.5" x14ac:dyDescent="0.3"/>
    <row r="12822" customFormat="1" ht="13.5" x14ac:dyDescent="0.3"/>
    <row r="12823" customFormat="1" ht="13.5" x14ac:dyDescent="0.3"/>
    <row r="12824" customFormat="1" ht="13.5" x14ac:dyDescent="0.3"/>
    <row r="12825" customFormat="1" ht="13.5" x14ac:dyDescent="0.3"/>
    <row r="12826" customFormat="1" ht="13.5" x14ac:dyDescent="0.3"/>
    <row r="12827" customFormat="1" ht="13.5" x14ac:dyDescent="0.3"/>
    <row r="12828" customFormat="1" ht="13.5" x14ac:dyDescent="0.3"/>
    <row r="12829" customFormat="1" ht="13.5" x14ac:dyDescent="0.3"/>
    <row r="12830" customFormat="1" ht="13.5" x14ac:dyDescent="0.3"/>
    <row r="12831" customFormat="1" ht="13.5" x14ac:dyDescent="0.3"/>
    <row r="12832" customFormat="1" ht="13.5" x14ac:dyDescent="0.3"/>
    <row r="12833" customFormat="1" ht="13.5" x14ac:dyDescent="0.3"/>
    <row r="12834" customFormat="1" ht="13.5" x14ac:dyDescent="0.3"/>
    <row r="12835" customFormat="1" ht="13.5" x14ac:dyDescent="0.3"/>
    <row r="12836" customFormat="1" ht="13.5" x14ac:dyDescent="0.3"/>
    <row r="12837" customFormat="1" ht="13.5" x14ac:dyDescent="0.3"/>
    <row r="12838" customFormat="1" ht="13.5" x14ac:dyDescent="0.3"/>
    <row r="12839" customFormat="1" ht="13.5" x14ac:dyDescent="0.3"/>
    <row r="12840" customFormat="1" ht="13.5" x14ac:dyDescent="0.3"/>
    <row r="12841" customFormat="1" ht="13.5" x14ac:dyDescent="0.3"/>
    <row r="12842" customFormat="1" ht="13.5" x14ac:dyDescent="0.3"/>
    <row r="12843" customFormat="1" ht="13.5" x14ac:dyDescent="0.3"/>
    <row r="12844" customFormat="1" ht="13.5" x14ac:dyDescent="0.3"/>
    <row r="12845" customFormat="1" ht="13.5" x14ac:dyDescent="0.3"/>
    <row r="12846" customFormat="1" ht="13.5" x14ac:dyDescent="0.3"/>
    <row r="12847" customFormat="1" ht="13.5" x14ac:dyDescent="0.3"/>
    <row r="12848" customFormat="1" ht="13.5" x14ac:dyDescent="0.3"/>
    <row r="12849" customFormat="1" ht="13.5" x14ac:dyDescent="0.3"/>
    <row r="12850" customFormat="1" ht="13.5" x14ac:dyDescent="0.3"/>
    <row r="12851" customFormat="1" ht="13.5" x14ac:dyDescent="0.3"/>
    <row r="12852" customFormat="1" ht="13.5" x14ac:dyDescent="0.3"/>
    <row r="12853" customFormat="1" ht="13.5" x14ac:dyDescent="0.3"/>
    <row r="12854" customFormat="1" ht="13.5" x14ac:dyDescent="0.3"/>
    <row r="12855" customFormat="1" ht="13.5" x14ac:dyDescent="0.3"/>
    <row r="12856" customFormat="1" ht="13.5" x14ac:dyDescent="0.3"/>
    <row r="12857" customFormat="1" ht="13.5" x14ac:dyDescent="0.3"/>
    <row r="12858" customFormat="1" ht="13.5" x14ac:dyDescent="0.3"/>
    <row r="12859" customFormat="1" ht="13.5" x14ac:dyDescent="0.3"/>
    <row r="12860" customFormat="1" ht="13.5" x14ac:dyDescent="0.3"/>
    <row r="12861" customFormat="1" ht="13.5" x14ac:dyDescent="0.3"/>
    <row r="12862" customFormat="1" ht="13.5" x14ac:dyDescent="0.3"/>
    <row r="12863" customFormat="1" ht="13.5" x14ac:dyDescent="0.3"/>
    <row r="12864" customFormat="1" ht="13.5" x14ac:dyDescent="0.3"/>
    <row r="12865" customFormat="1" ht="13.5" x14ac:dyDescent="0.3"/>
    <row r="12866" customFormat="1" ht="13.5" x14ac:dyDescent="0.3"/>
    <row r="12867" customFormat="1" ht="13.5" x14ac:dyDescent="0.3"/>
    <row r="12868" customFormat="1" ht="13.5" x14ac:dyDescent="0.3"/>
    <row r="12869" customFormat="1" ht="13.5" x14ac:dyDescent="0.3"/>
    <row r="12870" customFormat="1" ht="13.5" x14ac:dyDescent="0.3"/>
    <row r="12871" customFormat="1" ht="13.5" x14ac:dyDescent="0.3"/>
    <row r="12872" customFormat="1" ht="13.5" x14ac:dyDescent="0.3"/>
    <row r="12873" customFormat="1" ht="13.5" x14ac:dyDescent="0.3"/>
    <row r="12874" customFormat="1" ht="13.5" x14ac:dyDescent="0.3"/>
    <row r="12875" customFormat="1" ht="13.5" x14ac:dyDescent="0.3"/>
    <row r="12876" customFormat="1" ht="13.5" x14ac:dyDescent="0.3"/>
    <row r="12877" customFormat="1" ht="13.5" x14ac:dyDescent="0.3"/>
    <row r="12878" customFormat="1" ht="13.5" x14ac:dyDescent="0.3"/>
    <row r="12879" customFormat="1" ht="13.5" x14ac:dyDescent="0.3"/>
    <row r="12880" customFormat="1" ht="13.5" x14ac:dyDescent="0.3"/>
    <row r="12881" customFormat="1" ht="13.5" x14ac:dyDescent="0.3"/>
    <row r="12882" customFormat="1" ht="13.5" x14ac:dyDescent="0.3"/>
    <row r="12883" customFormat="1" ht="13.5" x14ac:dyDescent="0.3"/>
    <row r="12884" customFormat="1" ht="13.5" x14ac:dyDescent="0.3"/>
    <row r="12885" customFormat="1" ht="13.5" x14ac:dyDescent="0.3"/>
    <row r="12886" customFormat="1" ht="13.5" x14ac:dyDescent="0.3"/>
    <row r="12887" customFormat="1" ht="13.5" x14ac:dyDescent="0.3"/>
    <row r="12888" customFormat="1" ht="13.5" x14ac:dyDescent="0.3"/>
    <row r="12889" customFormat="1" ht="13.5" x14ac:dyDescent="0.3"/>
    <row r="12890" customFormat="1" ht="13.5" x14ac:dyDescent="0.3"/>
    <row r="12891" customFormat="1" ht="13.5" x14ac:dyDescent="0.3"/>
    <row r="12892" customFormat="1" ht="13.5" x14ac:dyDescent="0.3"/>
    <row r="12893" customFormat="1" ht="13.5" x14ac:dyDescent="0.3"/>
    <row r="12894" customFormat="1" ht="13.5" x14ac:dyDescent="0.3"/>
    <row r="12895" customFormat="1" ht="13.5" x14ac:dyDescent="0.3"/>
    <row r="12896" customFormat="1" ht="13.5" x14ac:dyDescent="0.3"/>
    <row r="12897" customFormat="1" ht="13.5" x14ac:dyDescent="0.3"/>
    <row r="12898" customFormat="1" ht="13.5" x14ac:dyDescent="0.3"/>
    <row r="12899" customFormat="1" ht="13.5" x14ac:dyDescent="0.3"/>
    <row r="12900" customFormat="1" ht="13.5" x14ac:dyDescent="0.3"/>
    <row r="12901" customFormat="1" ht="13.5" x14ac:dyDescent="0.3"/>
    <row r="12902" customFormat="1" ht="13.5" x14ac:dyDescent="0.3"/>
    <row r="12903" customFormat="1" ht="13.5" x14ac:dyDescent="0.3"/>
    <row r="12904" customFormat="1" ht="13.5" x14ac:dyDescent="0.3"/>
    <row r="12905" customFormat="1" ht="13.5" x14ac:dyDescent="0.3"/>
    <row r="12906" customFormat="1" ht="13.5" x14ac:dyDescent="0.3"/>
    <row r="12907" customFormat="1" ht="13.5" x14ac:dyDescent="0.3"/>
    <row r="12908" customFormat="1" ht="13.5" x14ac:dyDescent="0.3"/>
    <row r="12909" customFormat="1" ht="13.5" x14ac:dyDescent="0.3"/>
    <row r="12910" customFormat="1" ht="13.5" x14ac:dyDescent="0.3"/>
    <row r="12911" customFormat="1" ht="13.5" x14ac:dyDescent="0.3"/>
    <row r="12912" customFormat="1" ht="13.5" x14ac:dyDescent="0.3"/>
    <row r="12913" customFormat="1" ht="13.5" x14ac:dyDescent="0.3"/>
    <row r="12914" customFormat="1" ht="13.5" x14ac:dyDescent="0.3"/>
    <row r="12915" customFormat="1" ht="13.5" x14ac:dyDescent="0.3"/>
    <row r="12916" customFormat="1" ht="13.5" x14ac:dyDescent="0.3"/>
    <row r="12917" customFormat="1" ht="13.5" x14ac:dyDescent="0.3"/>
    <row r="12918" customFormat="1" ht="13.5" x14ac:dyDescent="0.3"/>
    <row r="12919" customFormat="1" ht="13.5" x14ac:dyDescent="0.3"/>
    <row r="12920" customFormat="1" ht="13.5" x14ac:dyDescent="0.3"/>
    <row r="12921" customFormat="1" ht="13.5" x14ac:dyDescent="0.3"/>
    <row r="12922" customFormat="1" ht="13.5" x14ac:dyDescent="0.3"/>
    <row r="12923" customFormat="1" ht="13.5" x14ac:dyDescent="0.3"/>
    <row r="12924" customFormat="1" ht="13.5" x14ac:dyDescent="0.3"/>
    <row r="12925" customFormat="1" ht="13.5" x14ac:dyDescent="0.3"/>
    <row r="12926" customFormat="1" ht="13.5" x14ac:dyDescent="0.3"/>
    <row r="12927" customFormat="1" ht="13.5" x14ac:dyDescent="0.3"/>
    <row r="12928" customFormat="1" ht="13.5" x14ac:dyDescent="0.3"/>
    <row r="12929" customFormat="1" ht="13.5" x14ac:dyDescent="0.3"/>
    <row r="12930" customFormat="1" ht="13.5" x14ac:dyDescent="0.3"/>
    <row r="12931" customFormat="1" ht="13.5" x14ac:dyDescent="0.3"/>
    <row r="12932" customFormat="1" ht="13.5" x14ac:dyDescent="0.3"/>
    <row r="12933" customFormat="1" ht="13.5" x14ac:dyDescent="0.3"/>
    <row r="12934" customFormat="1" ht="13.5" x14ac:dyDescent="0.3"/>
    <row r="12935" customFormat="1" ht="13.5" x14ac:dyDescent="0.3"/>
    <row r="12936" customFormat="1" ht="13.5" x14ac:dyDescent="0.3"/>
    <row r="12937" customFormat="1" ht="13.5" x14ac:dyDescent="0.3"/>
    <row r="12938" customFormat="1" ht="13.5" x14ac:dyDescent="0.3"/>
    <row r="12939" customFormat="1" ht="13.5" x14ac:dyDescent="0.3"/>
    <row r="12940" customFormat="1" ht="13.5" x14ac:dyDescent="0.3"/>
    <row r="12941" customFormat="1" ht="13.5" x14ac:dyDescent="0.3"/>
    <row r="12942" customFormat="1" ht="13.5" x14ac:dyDescent="0.3"/>
    <row r="12943" customFormat="1" ht="13.5" x14ac:dyDescent="0.3"/>
    <row r="12944" customFormat="1" ht="13.5" x14ac:dyDescent="0.3"/>
    <row r="12945" customFormat="1" ht="13.5" x14ac:dyDescent="0.3"/>
    <row r="12946" customFormat="1" ht="13.5" x14ac:dyDescent="0.3"/>
    <row r="12947" customFormat="1" ht="13.5" x14ac:dyDescent="0.3"/>
    <row r="12948" customFormat="1" ht="13.5" x14ac:dyDescent="0.3"/>
    <row r="12949" customFormat="1" ht="13.5" x14ac:dyDescent="0.3"/>
    <row r="12950" customFormat="1" ht="13.5" x14ac:dyDescent="0.3"/>
    <row r="12951" customFormat="1" ht="13.5" x14ac:dyDescent="0.3"/>
    <row r="12952" customFormat="1" ht="13.5" x14ac:dyDescent="0.3"/>
    <row r="12953" customFormat="1" ht="13.5" x14ac:dyDescent="0.3"/>
    <row r="12954" customFormat="1" ht="13.5" x14ac:dyDescent="0.3"/>
    <row r="12955" customFormat="1" ht="13.5" x14ac:dyDescent="0.3"/>
    <row r="12956" customFormat="1" ht="13.5" x14ac:dyDescent="0.3"/>
    <row r="12957" customFormat="1" ht="13.5" x14ac:dyDescent="0.3"/>
    <row r="12958" customFormat="1" ht="13.5" x14ac:dyDescent="0.3"/>
    <row r="12959" customFormat="1" ht="13.5" x14ac:dyDescent="0.3"/>
    <row r="12960" customFormat="1" ht="13.5" x14ac:dyDescent="0.3"/>
    <row r="12961" customFormat="1" ht="13.5" x14ac:dyDescent="0.3"/>
    <row r="12962" customFormat="1" ht="13.5" x14ac:dyDescent="0.3"/>
    <row r="12963" customFormat="1" ht="13.5" x14ac:dyDescent="0.3"/>
    <row r="12964" customFormat="1" ht="13.5" x14ac:dyDescent="0.3"/>
    <row r="12965" customFormat="1" ht="13.5" x14ac:dyDescent="0.3"/>
    <row r="12966" customFormat="1" ht="13.5" x14ac:dyDescent="0.3"/>
    <row r="12967" customFormat="1" ht="13.5" x14ac:dyDescent="0.3"/>
    <row r="12968" customFormat="1" ht="13.5" x14ac:dyDescent="0.3"/>
    <row r="12969" customFormat="1" ht="13.5" x14ac:dyDescent="0.3"/>
    <row r="12970" customFormat="1" ht="13.5" x14ac:dyDescent="0.3"/>
    <row r="12971" customFormat="1" ht="13.5" x14ac:dyDescent="0.3"/>
    <row r="12972" customFormat="1" ht="13.5" x14ac:dyDescent="0.3"/>
    <row r="12973" customFormat="1" ht="13.5" x14ac:dyDescent="0.3"/>
    <row r="12974" customFormat="1" ht="13.5" x14ac:dyDescent="0.3"/>
    <row r="12975" customFormat="1" ht="13.5" x14ac:dyDescent="0.3"/>
    <row r="12976" customFormat="1" ht="13.5" x14ac:dyDescent="0.3"/>
    <row r="12977" customFormat="1" ht="13.5" x14ac:dyDescent="0.3"/>
    <row r="12978" customFormat="1" ht="13.5" x14ac:dyDescent="0.3"/>
    <row r="12979" customFormat="1" ht="13.5" x14ac:dyDescent="0.3"/>
    <row r="12980" customFormat="1" ht="13.5" x14ac:dyDescent="0.3"/>
    <row r="12981" customFormat="1" ht="13.5" x14ac:dyDescent="0.3"/>
    <row r="12982" customFormat="1" ht="13.5" x14ac:dyDescent="0.3"/>
    <row r="12983" customFormat="1" ht="13.5" x14ac:dyDescent="0.3"/>
    <row r="12984" customFormat="1" ht="13.5" x14ac:dyDescent="0.3"/>
    <row r="12985" customFormat="1" ht="13.5" x14ac:dyDescent="0.3"/>
    <row r="12986" customFormat="1" ht="13.5" x14ac:dyDescent="0.3"/>
    <row r="12987" customFormat="1" ht="13.5" x14ac:dyDescent="0.3"/>
    <row r="12988" customFormat="1" ht="13.5" x14ac:dyDescent="0.3"/>
    <row r="12989" customFormat="1" ht="13.5" x14ac:dyDescent="0.3"/>
    <row r="12990" customFormat="1" ht="13.5" x14ac:dyDescent="0.3"/>
    <row r="12991" customFormat="1" ht="13.5" x14ac:dyDescent="0.3"/>
    <row r="12992" customFormat="1" ht="13.5" x14ac:dyDescent="0.3"/>
    <row r="12993" customFormat="1" ht="13.5" x14ac:dyDescent="0.3"/>
    <row r="12994" customFormat="1" ht="13.5" x14ac:dyDescent="0.3"/>
    <row r="12995" customFormat="1" ht="13.5" x14ac:dyDescent="0.3"/>
    <row r="12996" customFormat="1" ht="13.5" x14ac:dyDescent="0.3"/>
    <row r="12997" customFormat="1" ht="13.5" x14ac:dyDescent="0.3"/>
    <row r="12998" customFormat="1" ht="13.5" x14ac:dyDescent="0.3"/>
    <row r="12999" customFormat="1" ht="13.5" x14ac:dyDescent="0.3"/>
    <row r="13000" customFormat="1" ht="13.5" x14ac:dyDescent="0.3"/>
    <row r="13001" customFormat="1" ht="13.5" x14ac:dyDescent="0.3"/>
    <row r="13002" customFormat="1" ht="13.5" x14ac:dyDescent="0.3"/>
    <row r="13003" customFormat="1" ht="13.5" x14ac:dyDescent="0.3"/>
    <row r="13004" customFormat="1" ht="13.5" x14ac:dyDescent="0.3"/>
    <row r="13005" customFormat="1" ht="13.5" x14ac:dyDescent="0.3"/>
    <row r="13006" customFormat="1" ht="13.5" x14ac:dyDescent="0.3"/>
    <row r="13007" customFormat="1" ht="13.5" x14ac:dyDescent="0.3"/>
    <row r="13008" customFormat="1" ht="13.5" x14ac:dyDescent="0.3"/>
    <row r="13009" customFormat="1" ht="13.5" x14ac:dyDescent="0.3"/>
    <row r="13010" customFormat="1" ht="13.5" x14ac:dyDescent="0.3"/>
    <row r="13011" customFormat="1" ht="13.5" x14ac:dyDescent="0.3"/>
    <row r="13012" customFormat="1" ht="13.5" x14ac:dyDescent="0.3"/>
    <row r="13013" customFormat="1" ht="13.5" x14ac:dyDescent="0.3"/>
    <row r="13014" customFormat="1" ht="13.5" x14ac:dyDescent="0.3"/>
    <row r="13015" customFormat="1" ht="13.5" x14ac:dyDescent="0.3"/>
    <row r="13016" customFormat="1" ht="13.5" x14ac:dyDescent="0.3"/>
    <row r="13017" customFormat="1" ht="13.5" x14ac:dyDescent="0.3"/>
    <row r="13018" customFormat="1" ht="13.5" x14ac:dyDescent="0.3"/>
    <row r="13019" customFormat="1" ht="13.5" x14ac:dyDescent="0.3"/>
    <row r="13020" customFormat="1" ht="13.5" x14ac:dyDescent="0.3"/>
    <row r="13021" customFormat="1" ht="13.5" x14ac:dyDescent="0.3"/>
    <row r="13022" customFormat="1" ht="13.5" x14ac:dyDescent="0.3"/>
    <row r="13023" customFormat="1" ht="13.5" x14ac:dyDescent="0.3"/>
    <row r="13024" customFormat="1" ht="13.5" x14ac:dyDescent="0.3"/>
    <row r="13025" customFormat="1" ht="13.5" x14ac:dyDescent="0.3"/>
    <row r="13026" customFormat="1" ht="13.5" x14ac:dyDescent="0.3"/>
    <row r="13027" customFormat="1" ht="13.5" x14ac:dyDescent="0.3"/>
    <row r="13028" customFormat="1" ht="13.5" x14ac:dyDescent="0.3"/>
    <row r="13029" customFormat="1" ht="13.5" x14ac:dyDescent="0.3"/>
    <row r="13030" customFormat="1" ht="13.5" x14ac:dyDescent="0.3"/>
    <row r="13031" customFormat="1" ht="13.5" x14ac:dyDescent="0.3"/>
    <row r="13032" customFormat="1" ht="13.5" x14ac:dyDescent="0.3"/>
    <row r="13033" customFormat="1" ht="13.5" x14ac:dyDescent="0.3"/>
    <row r="13034" customFormat="1" ht="13.5" x14ac:dyDescent="0.3"/>
    <row r="13035" customFormat="1" ht="13.5" x14ac:dyDescent="0.3"/>
    <row r="13036" customFormat="1" ht="13.5" x14ac:dyDescent="0.3"/>
    <row r="13037" customFormat="1" ht="13.5" x14ac:dyDescent="0.3"/>
    <row r="13038" customFormat="1" ht="13.5" x14ac:dyDescent="0.3"/>
    <row r="13039" customFormat="1" ht="13.5" x14ac:dyDescent="0.3"/>
    <row r="13040" customFormat="1" ht="13.5" x14ac:dyDescent="0.3"/>
    <row r="13041" customFormat="1" ht="13.5" x14ac:dyDescent="0.3"/>
    <row r="13042" customFormat="1" ht="13.5" x14ac:dyDescent="0.3"/>
    <row r="13043" customFormat="1" ht="13.5" x14ac:dyDescent="0.3"/>
    <row r="13044" customFormat="1" ht="13.5" x14ac:dyDescent="0.3"/>
    <row r="13045" customFormat="1" ht="13.5" x14ac:dyDescent="0.3"/>
    <row r="13046" customFormat="1" ht="13.5" x14ac:dyDescent="0.3"/>
    <row r="13047" customFormat="1" ht="13.5" x14ac:dyDescent="0.3"/>
    <row r="13048" customFormat="1" ht="13.5" x14ac:dyDescent="0.3"/>
    <row r="13049" customFormat="1" ht="13.5" x14ac:dyDescent="0.3"/>
    <row r="13050" customFormat="1" ht="13.5" x14ac:dyDescent="0.3"/>
    <row r="13051" customFormat="1" ht="13.5" x14ac:dyDescent="0.3"/>
    <row r="13052" customFormat="1" ht="13.5" x14ac:dyDescent="0.3"/>
    <row r="13053" customFormat="1" ht="13.5" x14ac:dyDescent="0.3"/>
    <row r="13054" customFormat="1" ht="13.5" x14ac:dyDescent="0.3"/>
    <row r="13055" customFormat="1" ht="13.5" x14ac:dyDescent="0.3"/>
    <row r="13056" customFormat="1" ht="13.5" x14ac:dyDescent="0.3"/>
    <row r="13057" customFormat="1" ht="13.5" x14ac:dyDescent="0.3"/>
    <row r="13058" customFormat="1" ht="13.5" x14ac:dyDescent="0.3"/>
    <row r="13059" customFormat="1" ht="13.5" x14ac:dyDescent="0.3"/>
    <row r="13060" customFormat="1" ht="13.5" x14ac:dyDescent="0.3"/>
    <row r="13061" customFormat="1" ht="13.5" x14ac:dyDescent="0.3"/>
    <row r="13062" customFormat="1" ht="13.5" x14ac:dyDescent="0.3"/>
    <row r="13063" customFormat="1" ht="13.5" x14ac:dyDescent="0.3"/>
    <row r="13064" customFormat="1" ht="13.5" x14ac:dyDescent="0.3"/>
    <row r="13065" customFormat="1" ht="13.5" x14ac:dyDescent="0.3"/>
    <row r="13066" customFormat="1" ht="13.5" x14ac:dyDescent="0.3"/>
    <row r="13067" customFormat="1" ht="13.5" x14ac:dyDescent="0.3"/>
    <row r="13068" customFormat="1" ht="13.5" x14ac:dyDescent="0.3"/>
    <row r="13069" customFormat="1" ht="13.5" x14ac:dyDescent="0.3"/>
    <row r="13070" customFormat="1" ht="13.5" x14ac:dyDescent="0.3"/>
    <row r="13071" customFormat="1" ht="13.5" x14ac:dyDescent="0.3"/>
    <row r="13072" customFormat="1" ht="13.5" x14ac:dyDescent="0.3"/>
    <row r="13073" customFormat="1" ht="13.5" x14ac:dyDescent="0.3"/>
    <row r="13074" customFormat="1" ht="13.5" x14ac:dyDescent="0.3"/>
    <row r="13075" customFormat="1" ht="13.5" x14ac:dyDescent="0.3"/>
    <row r="13076" customFormat="1" ht="13.5" x14ac:dyDescent="0.3"/>
    <row r="13077" customFormat="1" ht="13.5" x14ac:dyDescent="0.3"/>
    <row r="13078" customFormat="1" ht="13.5" x14ac:dyDescent="0.3"/>
    <row r="13079" customFormat="1" ht="13.5" x14ac:dyDescent="0.3"/>
    <row r="13080" customFormat="1" ht="13.5" x14ac:dyDescent="0.3"/>
    <row r="13081" customFormat="1" ht="13.5" x14ac:dyDescent="0.3"/>
    <row r="13082" customFormat="1" ht="13.5" x14ac:dyDescent="0.3"/>
    <row r="13083" customFormat="1" ht="13.5" x14ac:dyDescent="0.3"/>
    <row r="13084" customFormat="1" ht="13.5" x14ac:dyDescent="0.3"/>
    <row r="13085" customFormat="1" ht="13.5" x14ac:dyDescent="0.3"/>
    <row r="13086" customFormat="1" ht="13.5" x14ac:dyDescent="0.3"/>
    <row r="13087" customFormat="1" ht="13.5" x14ac:dyDescent="0.3"/>
    <row r="13088" customFormat="1" ht="13.5" x14ac:dyDescent="0.3"/>
    <row r="13089" customFormat="1" ht="13.5" x14ac:dyDescent="0.3"/>
    <row r="13090" customFormat="1" ht="13.5" x14ac:dyDescent="0.3"/>
    <row r="13091" customFormat="1" ht="13.5" x14ac:dyDescent="0.3"/>
    <row r="13092" customFormat="1" ht="13.5" x14ac:dyDescent="0.3"/>
    <row r="13093" customFormat="1" ht="13.5" x14ac:dyDescent="0.3"/>
    <row r="13094" customFormat="1" ht="13.5" x14ac:dyDescent="0.3"/>
    <row r="13095" customFormat="1" ht="13.5" x14ac:dyDescent="0.3"/>
    <row r="13096" customFormat="1" ht="13.5" x14ac:dyDescent="0.3"/>
    <row r="13097" customFormat="1" ht="13.5" x14ac:dyDescent="0.3"/>
    <row r="13098" customFormat="1" ht="13.5" x14ac:dyDescent="0.3"/>
    <row r="13099" customFormat="1" ht="13.5" x14ac:dyDescent="0.3"/>
    <row r="13100" customFormat="1" ht="13.5" x14ac:dyDescent="0.3"/>
    <row r="13101" customFormat="1" ht="13.5" x14ac:dyDescent="0.3"/>
    <row r="13102" customFormat="1" ht="13.5" x14ac:dyDescent="0.3"/>
    <row r="13103" customFormat="1" ht="13.5" x14ac:dyDescent="0.3"/>
    <row r="13104" customFormat="1" ht="13.5" x14ac:dyDescent="0.3"/>
    <row r="13105" customFormat="1" ht="13.5" x14ac:dyDescent="0.3"/>
    <row r="13106" customFormat="1" ht="13.5" x14ac:dyDescent="0.3"/>
    <row r="13107" customFormat="1" ht="13.5" x14ac:dyDescent="0.3"/>
    <row r="13108" customFormat="1" ht="13.5" x14ac:dyDescent="0.3"/>
    <row r="13109" customFormat="1" ht="13.5" x14ac:dyDescent="0.3"/>
    <row r="13110" customFormat="1" ht="13.5" x14ac:dyDescent="0.3"/>
    <row r="13111" customFormat="1" ht="13.5" x14ac:dyDescent="0.3"/>
    <row r="13112" customFormat="1" ht="13.5" x14ac:dyDescent="0.3"/>
    <row r="13113" customFormat="1" ht="13.5" x14ac:dyDescent="0.3"/>
    <row r="13114" customFormat="1" ht="13.5" x14ac:dyDescent="0.3"/>
    <row r="13115" customFormat="1" ht="13.5" x14ac:dyDescent="0.3"/>
    <row r="13116" customFormat="1" ht="13.5" x14ac:dyDescent="0.3"/>
    <row r="13117" customFormat="1" ht="13.5" x14ac:dyDescent="0.3"/>
    <row r="13118" customFormat="1" ht="13.5" x14ac:dyDescent="0.3"/>
    <row r="13119" customFormat="1" ht="13.5" x14ac:dyDescent="0.3"/>
    <row r="13120" customFormat="1" ht="13.5" x14ac:dyDescent="0.3"/>
    <row r="13121" customFormat="1" ht="13.5" x14ac:dyDescent="0.3"/>
    <row r="13122" customFormat="1" ht="13.5" x14ac:dyDescent="0.3"/>
    <row r="13123" customFormat="1" ht="13.5" x14ac:dyDescent="0.3"/>
    <row r="13124" customFormat="1" ht="13.5" x14ac:dyDescent="0.3"/>
    <row r="13125" customFormat="1" ht="13.5" x14ac:dyDescent="0.3"/>
    <row r="13126" customFormat="1" ht="13.5" x14ac:dyDescent="0.3"/>
    <row r="13127" customFormat="1" ht="13.5" x14ac:dyDescent="0.3"/>
    <row r="13128" customFormat="1" ht="13.5" x14ac:dyDescent="0.3"/>
    <row r="13129" customFormat="1" ht="13.5" x14ac:dyDescent="0.3"/>
    <row r="13130" customFormat="1" ht="13.5" x14ac:dyDescent="0.3"/>
    <row r="13131" customFormat="1" ht="13.5" x14ac:dyDescent="0.3"/>
    <row r="13132" customFormat="1" ht="13.5" x14ac:dyDescent="0.3"/>
    <row r="13133" customFormat="1" ht="13.5" x14ac:dyDescent="0.3"/>
    <row r="13134" customFormat="1" ht="13.5" x14ac:dyDescent="0.3"/>
    <row r="13135" customFormat="1" ht="13.5" x14ac:dyDescent="0.3"/>
    <row r="13136" customFormat="1" ht="13.5" x14ac:dyDescent="0.3"/>
    <row r="13137" customFormat="1" ht="13.5" x14ac:dyDescent="0.3"/>
    <row r="13138" customFormat="1" ht="13.5" x14ac:dyDescent="0.3"/>
    <row r="13139" customFormat="1" ht="13.5" x14ac:dyDescent="0.3"/>
    <row r="13140" customFormat="1" ht="13.5" x14ac:dyDescent="0.3"/>
    <row r="13141" customFormat="1" ht="13.5" x14ac:dyDescent="0.3"/>
    <row r="13142" customFormat="1" ht="13.5" x14ac:dyDescent="0.3"/>
    <row r="13143" customFormat="1" ht="13.5" x14ac:dyDescent="0.3"/>
    <row r="13144" customFormat="1" ht="13.5" x14ac:dyDescent="0.3"/>
    <row r="13145" customFormat="1" ht="13.5" x14ac:dyDescent="0.3"/>
    <row r="13146" customFormat="1" ht="13.5" x14ac:dyDescent="0.3"/>
    <row r="13147" customFormat="1" ht="13.5" x14ac:dyDescent="0.3"/>
    <row r="13148" customFormat="1" ht="13.5" x14ac:dyDescent="0.3"/>
    <row r="13149" customFormat="1" ht="13.5" x14ac:dyDescent="0.3"/>
    <row r="13150" customFormat="1" ht="13.5" x14ac:dyDescent="0.3"/>
    <row r="13151" customFormat="1" ht="13.5" x14ac:dyDescent="0.3"/>
    <row r="13152" customFormat="1" ht="13.5" x14ac:dyDescent="0.3"/>
    <row r="13153" customFormat="1" ht="13.5" x14ac:dyDescent="0.3"/>
    <row r="13154" customFormat="1" ht="13.5" x14ac:dyDescent="0.3"/>
    <row r="13155" customFormat="1" ht="13.5" x14ac:dyDescent="0.3"/>
    <row r="13156" customFormat="1" ht="13.5" x14ac:dyDescent="0.3"/>
    <row r="13157" customFormat="1" ht="13.5" x14ac:dyDescent="0.3"/>
    <row r="13158" customFormat="1" ht="13.5" x14ac:dyDescent="0.3"/>
    <row r="13159" customFormat="1" ht="13.5" x14ac:dyDescent="0.3"/>
    <row r="13160" customFormat="1" ht="13.5" x14ac:dyDescent="0.3"/>
    <row r="13161" customFormat="1" ht="13.5" x14ac:dyDescent="0.3"/>
    <row r="13162" customFormat="1" ht="13.5" x14ac:dyDescent="0.3"/>
    <row r="13163" customFormat="1" ht="13.5" x14ac:dyDescent="0.3"/>
    <row r="13164" customFormat="1" ht="13.5" x14ac:dyDescent="0.3"/>
    <row r="13165" customFormat="1" ht="13.5" x14ac:dyDescent="0.3"/>
    <row r="13166" customFormat="1" ht="13.5" x14ac:dyDescent="0.3"/>
    <row r="13167" customFormat="1" ht="13.5" x14ac:dyDescent="0.3"/>
    <row r="13168" customFormat="1" ht="13.5" x14ac:dyDescent="0.3"/>
    <row r="13169" customFormat="1" ht="13.5" x14ac:dyDescent="0.3"/>
    <row r="13170" customFormat="1" ht="13.5" x14ac:dyDescent="0.3"/>
    <row r="13171" customFormat="1" ht="13.5" x14ac:dyDescent="0.3"/>
    <row r="13172" customFormat="1" ht="13.5" x14ac:dyDescent="0.3"/>
    <row r="13173" customFormat="1" ht="13.5" x14ac:dyDescent="0.3"/>
    <row r="13174" customFormat="1" ht="13.5" x14ac:dyDescent="0.3"/>
    <row r="13175" customFormat="1" ht="13.5" x14ac:dyDescent="0.3"/>
    <row r="13176" customFormat="1" ht="13.5" x14ac:dyDescent="0.3"/>
    <row r="13177" customFormat="1" ht="13.5" x14ac:dyDescent="0.3"/>
    <row r="13178" customFormat="1" ht="13.5" x14ac:dyDescent="0.3"/>
    <row r="13179" customFormat="1" ht="13.5" x14ac:dyDescent="0.3"/>
    <row r="13180" customFormat="1" ht="13.5" x14ac:dyDescent="0.3"/>
    <row r="13181" customFormat="1" ht="13.5" x14ac:dyDescent="0.3"/>
    <row r="13182" customFormat="1" ht="13.5" x14ac:dyDescent="0.3"/>
    <row r="13183" customFormat="1" ht="13.5" x14ac:dyDescent="0.3"/>
    <row r="13184" customFormat="1" ht="13.5" x14ac:dyDescent="0.3"/>
    <row r="13185" customFormat="1" ht="13.5" x14ac:dyDescent="0.3"/>
    <row r="13186" customFormat="1" ht="13.5" x14ac:dyDescent="0.3"/>
    <row r="13187" customFormat="1" ht="13.5" x14ac:dyDescent="0.3"/>
    <row r="13188" customFormat="1" ht="13.5" x14ac:dyDescent="0.3"/>
    <row r="13189" customFormat="1" ht="13.5" x14ac:dyDescent="0.3"/>
    <row r="13190" customFormat="1" ht="13.5" x14ac:dyDescent="0.3"/>
    <row r="13191" customFormat="1" ht="13.5" x14ac:dyDescent="0.3"/>
    <row r="13192" customFormat="1" ht="13.5" x14ac:dyDescent="0.3"/>
    <row r="13193" customFormat="1" ht="13.5" x14ac:dyDescent="0.3"/>
    <row r="13194" customFormat="1" ht="13.5" x14ac:dyDescent="0.3"/>
    <row r="13195" customFormat="1" ht="13.5" x14ac:dyDescent="0.3"/>
    <row r="13196" customFormat="1" ht="13.5" x14ac:dyDescent="0.3"/>
    <row r="13197" customFormat="1" ht="13.5" x14ac:dyDescent="0.3"/>
    <row r="13198" customFormat="1" ht="13.5" x14ac:dyDescent="0.3"/>
    <row r="13199" customFormat="1" ht="13.5" x14ac:dyDescent="0.3"/>
    <row r="13200" customFormat="1" ht="13.5" x14ac:dyDescent="0.3"/>
    <row r="13201" customFormat="1" ht="13.5" x14ac:dyDescent="0.3"/>
    <row r="13202" customFormat="1" ht="13.5" x14ac:dyDescent="0.3"/>
    <row r="13203" customFormat="1" ht="13.5" x14ac:dyDescent="0.3"/>
    <row r="13204" customFormat="1" ht="13.5" x14ac:dyDescent="0.3"/>
    <row r="13205" customFormat="1" ht="13.5" x14ac:dyDescent="0.3"/>
    <row r="13206" customFormat="1" ht="13.5" x14ac:dyDescent="0.3"/>
    <row r="13207" customFormat="1" ht="13.5" x14ac:dyDescent="0.3"/>
    <row r="13208" customFormat="1" ht="13.5" x14ac:dyDescent="0.3"/>
    <row r="13209" customFormat="1" ht="13.5" x14ac:dyDescent="0.3"/>
    <row r="13210" customFormat="1" ht="13.5" x14ac:dyDescent="0.3"/>
    <row r="13211" customFormat="1" ht="13.5" x14ac:dyDescent="0.3"/>
    <row r="13212" customFormat="1" ht="13.5" x14ac:dyDescent="0.3"/>
    <row r="13213" customFormat="1" ht="13.5" x14ac:dyDescent="0.3"/>
    <row r="13214" customFormat="1" ht="13.5" x14ac:dyDescent="0.3"/>
    <row r="13215" customFormat="1" ht="13.5" x14ac:dyDescent="0.3"/>
    <row r="13216" customFormat="1" ht="13.5" x14ac:dyDescent="0.3"/>
    <row r="13217" customFormat="1" ht="13.5" x14ac:dyDescent="0.3"/>
    <row r="13218" customFormat="1" ht="13.5" x14ac:dyDescent="0.3"/>
    <row r="13219" customFormat="1" ht="13.5" x14ac:dyDescent="0.3"/>
    <row r="13220" customFormat="1" ht="13.5" x14ac:dyDescent="0.3"/>
    <row r="13221" customFormat="1" ht="13.5" x14ac:dyDescent="0.3"/>
    <row r="13222" customFormat="1" ht="13.5" x14ac:dyDescent="0.3"/>
    <row r="13223" customFormat="1" ht="13.5" x14ac:dyDescent="0.3"/>
    <row r="13224" customFormat="1" ht="13.5" x14ac:dyDescent="0.3"/>
    <row r="13225" customFormat="1" ht="13.5" x14ac:dyDescent="0.3"/>
    <row r="13226" customFormat="1" ht="13.5" x14ac:dyDescent="0.3"/>
    <row r="13227" customFormat="1" ht="13.5" x14ac:dyDescent="0.3"/>
    <row r="13228" customFormat="1" ht="13.5" x14ac:dyDescent="0.3"/>
    <row r="13229" customFormat="1" ht="13.5" x14ac:dyDescent="0.3"/>
    <row r="13230" customFormat="1" ht="13.5" x14ac:dyDescent="0.3"/>
    <row r="13231" customFormat="1" ht="13.5" x14ac:dyDescent="0.3"/>
    <row r="13232" customFormat="1" ht="13.5" x14ac:dyDescent="0.3"/>
    <row r="13233" customFormat="1" ht="13.5" x14ac:dyDescent="0.3"/>
    <row r="13234" customFormat="1" ht="13.5" x14ac:dyDescent="0.3"/>
    <row r="13235" customFormat="1" ht="13.5" x14ac:dyDescent="0.3"/>
    <row r="13236" customFormat="1" ht="13.5" x14ac:dyDescent="0.3"/>
    <row r="13237" customFormat="1" ht="13.5" x14ac:dyDescent="0.3"/>
    <row r="13238" customFormat="1" ht="13.5" x14ac:dyDescent="0.3"/>
    <row r="13239" customFormat="1" ht="13.5" x14ac:dyDescent="0.3"/>
    <row r="13240" customFormat="1" ht="13.5" x14ac:dyDescent="0.3"/>
    <row r="13241" customFormat="1" ht="13.5" x14ac:dyDescent="0.3"/>
    <row r="13242" customFormat="1" ht="13.5" x14ac:dyDescent="0.3"/>
    <row r="13243" customFormat="1" ht="13.5" x14ac:dyDescent="0.3"/>
    <row r="13244" customFormat="1" ht="13.5" x14ac:dyDescent="0.3"/>
    <row r="13245" customFormat="1" ht="13.5" x14ac:dyDescent="0.3"/>
    <row r="13246" customFormat="1" ht="13.5" x14ac:dyDescent="0.3"/>
    <row r="13247" customFormat="1" ht="13.5" x14ac:dyDescent="0.3"/>
    <row r="13248" customFormat="1" ht="13.5" x14ac:dyDescent="0.3"/>
    <row r="13249" customFormat="1" ht="13.5" x14ac:dyDescent="0.3"/>
    <row r="13250" customFormat="1" ht="13.5" x14ac:dyDescent="0.3"/>
    <row r="13251" customFormat="1" ht="13.5" x14ac:dyDescent="0.3"/>
    <row r="13252" customFormat="1" ht="13.5" x14ac:dyDescent="0.3"/>
    <row r="13253" customFormat="1" ht="13.5" x14ac:dyDescent="0.3"/>
    <row r="13254" customFormat="1" ht="13.5" x14ac:dyDescent="0.3"/>
    <row r="13255" customFormat="1" ht="13.5" x14ac:dyDescent="0.3"/>
    <row r="13256" customFormat="1" ht="13.5" x14ac:dyDescent="0.3"/>
    <row r="13257" customFormat="1" ht="13.5" x14ac:dyDescent="0.3"/>
    <row r="13258" customFormat="1" ht="13.5" x14ac:dyDescent="0.3"/>
    <row r="13259" customFormat="1" ht="13.5" x14ac:dyDescent="0.3"/>
    <row r="13260" customFormat="1" ht="13.5" x14ac:dyDescent="0.3"/>
    <row r="13261" customFormat="1" ht="13.5" x14ac:dyDescent="0.3"/>
    <row r="13262" customFormat="1" ht="13.5" x14ac:dyDescent="0.3"/>
    <row r="13263" customFormat="1" ht="13.5" x14ac:dyDescent="0.3"/>
    <row r="13264" customFormat="1" ht="13.5" x14ac:dyDescent="0.3"/>
    <row r="13265" customFormat="1" ht="13.5" x14ac:dyDescent="0.3"/>
    <row r="13266" customFormat="1" ht="13.5" x14ac:dyDescent="0.3"/>
    <row r="13267" customFormat="1" ht="13.5" x14ac:dyDescent="0.3"/>
    <row r="13268" customFormat="1" ht="13.5" x14ac:dyDescent="0.3"/>
    <row r="13269" customFormat="1" ht="13.5" x14ac:dyDescent="0.3"/>
    <row r="13270" customFormat="1" ht="13.5" x14ac:dyDescent="0.3"/>
    <row r="13271" customFormat="1" ht="13.5" x14ac:dyDescent="0.3"/>
    <row r="13272" customFormat="1" ht="13.5" x14ac:dyDescent="0.3"/>
    <row r="13273" customFormat="1" ht="13.5" x14ac:dyDescent="0.3"/>
    <row r="13274" customFormat="1" ht="13.5" x14ac:dyDescent="0.3"/>
    <row r="13275" customFormat="1" ht="13.5" x14ac:dyDescent="0.3"/>
    <row r="13276" customFormat="1" ht="13.5" x14ac:dyDescent="0.3"/>
    <row r="13277" customFormat="1" ht="13.5" x14ac:dyDescent="0.3"/>
    <row r="13278" customFormat="1" ht="13.5" x14ac:dyDescent="0.3"/>
    <row r="13279" customFormat="1" ht="13.5" x14ac:dyDescent="0.3"/>
    <row r="13280" customFormat="1" ht="13.5" x14ac:dyDescent="0.3"/>
    <row r="13281" customFormat="1" ht="13.5" x14ac:dyDescent="0.3"/>
    <row r="13282" customFormat="1" ht="13.5" x14ac:dyDescent="0.3"/>
    <row r="13283" customFormat="1" ht="13.5" x14ac:dyDescent="0.3"/>
    <row r="13284" customFormat="1" ht="13.5" x14ac:dyDescent="0.3"/>
    <row r="13285" customFormat="1" ht="13.5" x14ac:dyDescent="0.3"/>
    <row r="13286" customFormat="1" ht="13.5" x14ac:dyDescent="0.3"/>
    <row r="13287" customFormat="1" ht="13.5" x14ac:dyDescent="0.3"/>
    <row r="13288" customFormat="1" ht="13.5" x14ac:dyDescent="0.3"/>
    <row r="13289" customFormat="1" ht="13.5" x14ac:dyDescent="0.3"/>
    <row r="13290" customFormat="1" ht="13.5" x14ac:dyDescent="0.3"/>
    <row r="13291" customFormat="1" ht="13.5" x14ac:dyDescent="0.3"/>
    <row r="13292" customFormat="1" ht="13.5" x14ac:dyDescent="0.3"/>
    <row r="13293" customFormat="1" ht="13.5" x14ac:dyDescent="0.3"/>
    <row r="13294" customFormat="1" ht="13.5" x14ac:dyDescent="0.3"/>
    <row r="13295" customFormat="1" ht="13.5" x14ac:dyDescent="0.3"/>
    <row r="13296" customFormat="1" ht="13.5" x14ac:dyDescent="0.3"/>
    <row r="13297" customFormat="1" ht="13.5" x14ac:dyDescent="0.3"/>
    <row r="13298" customFormat="1" ht="13.5" x14ac:dyDescent="0.3"/>
    <row r="13299" customFormat="1" ht="13.5" x14ac:dyDescent="0.3"/>
    <row r="13300" customFormat="1" ht="13.5" x14ac:dyDescent="0.3"/>
    <row r="13301" customFormat="1" ht="13.5" x14ac:dyDescent="0.3"/>
    <row r="13302" customFormat="1" ht="13.5" x14ac:dyDescent="0.3"/>
    <row r="13303" customFormat="1" ht="13.5" x14ac:dyDescent="0.3"/>
    <row r="13304" customFormat="1" ht="13.5" x14ac:dyDescent="0.3"/>
    <row r="13305" customFormat="1" ht="13.5" x14ac:dyDescent="0.3"/>
    <row r="13306" customFormat="1" ht="13.5" x14ac:dyDescent="0.3"/>
    <row r="13307" customFormat="1" ht="13.5" x14ac:dyDescent="0.3"/>
    <row r="13308" customFormat="1" ht="13.5" x14ac:dyDescent="0.3"/>
    <row r="13309" customFormat="1" ht="13.5" x14ac:dyDescent="0.3"/>
    <row r="13310" customFormat="1" ht="13.5" x14ac:dyDescent="0.3"/>
    <row r="13311" customFormat="1" ht="13.5" x14ac:dyDescent="0.3"/>
    <row r="13312" customFormat="1" ht="13.5" x14ac:dyDescent="0.3"/>
    <row r="13313" customFormat="1" ht="13.5" x14ac:dyDescent="0.3"/>
    <row r="13314" customFormat="1" ht="13.5" x14ac:dyDescent="0.3"/>
    <row r="13315" customFormat="1" ht="13.5" x14ac:dyDescent="0.3"/>
    <row r="13316" customFormat="1" ht="13.5" x14ac:dyDescent="0.3"/>
    <row r="13317" customFormat="1" ht="13.5" x14ac:dyDescent="0.3"/>
    <row r="13318" customFormat="1" ht="13.5" x14ac:dyDescent="0.3"/>
    <row r="13319" customFormat="1" ht="13.5" x14ac:dyDescent="0.3"/>
    <row r="13320" customFormat="1" ht="13.5" x14ac:dyDescent="0.3"/>
    <row r="13321" customFormat="1" ht="13.5" x14ac:dyDescent="0.3"/>
    <row r="13322" customFormat="1" ht="13.5" x14ac:dyDescent="0.3"/>
    <row r="13323" customFormat="1" ht="13.5" x14ac:dyDescent="0.3"/>
    <row r="13324" customFormat="1" ht="13.5" x14ac:dyDescent="0.3"/>
    <row r="13325" customFormat="1" ht="13.5" x14ac:dyDescent="0.3"/>
    <row r="13326" customFormat="1" ht="13.5" x14ac:dyDescent="0.3"/>
    <row r="13327" customFormat="1" ht="13.5" x14ac:dyDescent="0.3"/>
    <row r="13328" customFormat="1" ht="13.5" x14ac:dyDescent="0.3"/>
    <row r="13329" customFormat="1" ht="13.5" x14ac:dyDescent="0.3"/>
    <row r="13330" customFormat="1" ht="13.5" x14ac:dyDescent="0.3"/>
    <row r="13331" customFormat="1" ht="13.5" x14ac:dyDescent="0.3"/>
    <row r="13332" customFormat="1" ht="13.5" x14ac:dyDescent="0.3"/>
    <row r="13333" customFormat="1" ht="13.5" x14ac:dyDescent="0.3"/>
    <row r="13334" customFormat="1" ht="13.5" x14ac:dyDescent="0.3"/>
    <row r="13335" customFormat="1" ht="13.5" x14ac:dyDescent="0.3"/>
    <row r="13336" customFormat="1" ht="13.5" x14ac:dyDescent="0.3"/>
    <row r="13337" customFormat="1" ht="13.5" x14ac:dyDescent="0.3"/>
    <row r="13338" customFormat="1" ht="13.5" x14ac:dyDescent="0.3"/>
    <row r="13339" customFormat="1" ht="13.5" x14ac:dyDescent="0.3"/>
    <row r="13340" customFormat="1" ht="13.5" x14ac:dyDescent="0.3"/>
    <row r="13341" customFormat="1" ht="13.5" x14ac:dyDescent="0.3"/>
    <row r="13342" customFormat="1" ht="13.5" x14ac:dyDescent="0.3"/>
    <row r="13343" customFormat="1" ht="13.5" x14ac:dyDescent="0.3"/>
    <row r="13344" customFormat="1" ht="13.5" x14ac:dyDescent="0.3"/>
    <row r="13345" customFormat="1" ht="13.5" x14ac:dyDescent="0.3"/>
    <row r="13346" customFormat="1" ht="13.5" x14ac:dyDescent="0.3"/>
    <row r="13347" customFormat="1" ht="13.5" x14ac:dyDescent="0.3"/>
    <row r="13348" customFormat="1" ht="13.5" x14ac:dyDescent="0.3"/>
    <row r="13349" customFormat="1" ht="13.5" x14ac:dyDescent="0.3"/>
    <row r="13350" customFormat="1" ht="13.5" x14ac:dyDescent="0.3"/>
    <row r="13351" customFormat="1" ht="13.5" x14ac:dyDescent="0.3"/>
    <row r="13352" customFormat="1" ht="13.5" x14ac:dyDescent="0.3"/>
    <row r="13353" customFormat="1" ht="13.5" x14ac:dyDescent="0.3"/>
    <row r="13354" customFormat="1" ht="13.5" x14ac:dyDescent="0.3"/>
    <row r="13355" customFormat="1" ht="13.5" x14ac:dyDescent="0.3"/>
    <row r="13356" customFormat="1" ht="13.5" x14ac:dyDescent="0.3"/>
    <row r="13357" customFormat="1" ht="13.5" x14ac:dyDescent="0.3"/>
    <row r="13358" customFormat="1" ht="13.5" x14ac:dyDescent="0.3"/>
    <row r="13359" customFormat="1" ht="13.5" x14ac:dyDescent="0.3"/>
    <row r="13360" customFormat="1" ht="13.5" x14ac:dyDescent="0.3"/>
    <row r="13361" customFormat="1" ht="13.5" x14ac:dyDescent="0.3"/>
    <row r="13362" customFormat="1" ht="13.5" x14ac:dyDescent="0.3"/>
    <row r="13363" customFormat="1" ht="13.5" x14ac:dyDescent="0.3"/>
    <row r="13364" customFormat="1" ht="13.5" x14ac:dyDescent="0.3"/>
    <row r="13365" customFormat="1" ht="13.5" x14ac:dyDescent="0.3"/>
    <row r="13366" customFormat="1" ht="13.5" x14ac:dyDescent="0.3"/>
    <row r="13367" customFormat="1" ht="13.5" x14ac:dyDescent="0.3"/>
    <row r="13368" customFormat="1" ht="13.5" x14ac:dyDescent="0.3"/>
    <row r="13369" customFormat="1" ht="13.5" x14ac:dyDescent="0.3"/>
    <row r="13370" customFormat="1" ht="13.5" x14ac:dyDescent="0.3"/>
    <row r="13371" customFormat="1" ht="13.5" x14ac:dyDescent="0.3"/>
    <row r="13372" customFormat="1" ht="13.5" x14ac:dyDescent="0.3"/>
    <row r="13373" customFormat="1" ht="13.5" x14ac:dyDescent="0.3"/>
    <row r="13374" customFormat="1" ht="13.5" x14ac:dyDescent="0.3"/>
    <row r="13375" customFormat="1" ht="13.5" x14ac:dyDescent="0.3"/>
    <row r="13376" customFormat="1" ht="13.5" x14ac:dyDescent="0.3"/>
    <row r="13377" customFormat="1" ht="13.5" x14ac:dyDescent="0.3"/>
    <row r="13378" customFormat="1" ht="13.5" x14ac:dyDescent="0.3"/>
    <row r="13379" customFormat="1" ht="13.5" x14ac:dyDescent="0.3"/>
    <row r="13380" customFormat="1" ht="13.5" x14ac:dyDescent="0.3"/>
    <row r="13381" customFormat="1" ht="13.5" x14ac:dyDescent="0.3"/>
    <row r="13382" customFormat="1" ht="13.5" x14ac:dyDescent="0.3"/>
    <row r="13383" customFormat="1" ht="13.5" x14ac:dyDescent="0.3"/>
    <row r="13384" customFormat="1" ht="13.5" x14ac:dyDescent="0.3"/>
    <row r="13385" customFormat="1" ht="13.5" x14ac:dyDescent="0.3"/>
    <row r="13386" customFormat="1" ht="13.5" x14ac:dyDescent="0.3"/>
    <row r="13387" customFormat="1" ht="13.5" x14ac:dyDescent="0.3"/>
    <row r="13388" customFormat="1" ht="13.5" x14ac:dyDescent="0.3"/>
    <row r="13389" customFormat="1" ht="13.5" x14ac:dyDescent="0.3"/>
    <row r="13390" customFormat="1" ht="13.5" x14ac:dyDescent="0.3"/>
    <row r="13391" customFormat="1" ht="13.5" x14ac:dyDescent="0.3"/>
    <row r="13392" customFormat="1" ht="13.5" x14ac:dyDescent="0.3"/>
    <row r="13393" customFormat="1" ht="13.5" x14ac:dyDescent="0.3"/>
    <row r="13394" customFormat="1" ht="13.5" x14ac:dyDescent="0.3"/>
    <row r="13395" customFormat="1" ht="13.5" x14ac:dyDescent="0.3"/>
    <row r="13396" customFormat="1" ht="13.5" x14ac:dyDescent="0.3"/>
    <row r="13397" customFormat="1" ht="13.5" x14ac:dyDescent="0.3"/>
    <row r="13398" customFormat="1" ht="13.5" x14ac:dyDescent="0.3"/>
    <row r="13399" customFormat="1" ht="13.5" x14ac:dyDescent="0.3"/>
    <row r="13400" customFormat="1" ht="13.5" x14ac:dyDescent="0.3"/>
    <row r="13401" customFormat="1" ht="13.5" x14ac:dyDescent="0.3"/>
    <row r="13402" customFormat="1" ht="13.5" x14ac:dyDescent="0.3"/>
    <row r="13403" customFormat="1" ht="13.5" x14ac:dyDescent="0.3"/>
    <row r="13404" customFormat="1" ht="13.5" x14ac:dyDescent="0.3"/>
    <row r="13405" customFormat="1" ht="13.5" x14ac:dyDescent="0.3"/>
    <row r="13406" customFormat="1" ht="13.5" x14ac:dyDescent="0.3"/>
    <row r="13407" customFormat="1" ht="13.5" x14ac:dyDescent="0.3"/>
    <row r="13408" customFormat="1" ht="13.5" x14ac:dyDescent="0.3"/>
    <row r="13409" customFormat="1" ht="13.5" x14ac:dyDescent="0.3"/>
    <row r="13410" customFormat="1" ht="13.5" x14ac:dyDescent="0.3"/>
    <row r="13411" customFormat="1" ht="13.5" x14ac:dyDescent="0.3"/>
    <row r="13412" customFormat="1" ht="13.5" x14ac:dyDescent="0.3"/>
    <row r="13413" customFormat="1" ht="13.5" x14ac:dyDescent="0.3"/>
    <row r="13414" customFormat="1" ht="13.5" x14ac:dyDescent="0.3"/>
    <row r="13415" customFormat="1" ht="13.5" x14ac:dyDescent="0.3"/>
    <row r="13416" customFormat="1" ht="13.5" x14ac:dyDescent="0.3"/>
    <row r="13417" customFormat="1" ht="13.5" x14ac:dyDescent="0.3"/>
    <row r="13418" customFormat="1" ht="13.5" x14ac:dyDescent="0.3"/>
    <row r="13419" customFormat="1" ht="13.5" x14ac:dyDescent="0.3"/>
    <row r="13420" customFormat="1" ht="13.5" x14ac:dyDescent="0.3"/>
    <row r="13421" customFormat="1" ht="13.5" x14ac:dyDescent="0.3"/>
    <row r="13422" customFormat="1" ht="13.5" x14ac:dyDescent="0.3"/>
    <row r="13423" customFormat="1" ht="13.5" x14ac:dyDescent="0.3"/>
    <row r="13424" customFormat="1" ht="13.5" x14ac:dyDescent="0.3"/>
    <row r="13425" customFormat="1" ht="13.5" x14ac:dyDescent="0.3"/>
    <row r="13426" customFormat="1" ht="13.5" x14ac:dyDescent="0.3"/>
    <row r="13427" customFormat="1" ht="13.5" x14ac:dyDescent="0.3"/>
    <row r="13428" customFormat="1" ht="13.5" x14ac:dyDescent="0.3"/>
    <row r="13429" customFormat="1" ht="13.5" x14ac:dyDescent="0.3"/>
    <row r="13430" customFormat="1" ht="13.5" x14ac:dyDescent="0.3"/>
    <row r="13431" customFormat="1" ht="13.5" x14ac:dyDescent="0.3"/>
    <row r="13432" customFormat="1" ht="13.5" x14ac:dyDescent="0.3"/>
    <row r="13433" customFormat="1" ht="13.5" x14ac:dyDescent="0.3"/>
    <row r="13434" customFormat="1" ht="13.5" x14ac:dyDescent="0.3"/>
    <row r="13435" customFormat="1" ht="13.5" x14ac:dyDescent="0.3"/>
    <row r="13436" customFormat="1" ht="13.5" x14ac:dyDescent="0.3"/>
    <row r="13437" customFormat="1" ht="13.5" x14ac:dyDescent="0.3"/>
    <row r="13438" customFormat="1" ht="13.5" x14ac:dyDescent="0.3"/>
    <row r="13439" customFormat="1" ht="13.5" x14ac:dyDescent="0.3"/>
    <row r="13440" customFormat="1" ht="13.5" x14ac:dyDescent="0.3"/>
    <row r="13441" customFormat="1" ht="13.5" x14ac:dyDescent="0.3"/>
    <row r="13442" customFormat="1" ht="13.5" x14ac:dyDescent="0.3"/>
    <row r="13443" customFormat="1" ht="13.5" x14ac:dyDescent="0.3"/>
    <row r="13444" customFormat="1" ht="13.5" x14ac:dyDescent="0.3"/>
    <row r="13445" customFormat="1" ht="13.5" x14ac:dyDescent="0.3"/>
    <row r="13446" customFormat="1" ht="13.5" x14ac:dyDescent="0.3"/>
    <row r="13447" customFormat="1" ht="13.5" x14ac:dyDescent="0.3"/>
    <row r="13448" customFormat="1" ht="13.5" x14ac:dyDescent="0.3"/>
    <row r="13449" customFormat="1" ht="13.5" x14ac:dyDescent="0.3"/>
    <row r="13450" customFormat="1" ht="13.5" x14ac:dyDescent="0.3"/>
    <row r="13451" customFormat="1" ht="13.5" x14ac:dyDescent="0.3"/>
    <row r="13452" customFormat="1" ht="13.5" x14ac:dyDescent="0.3"/>
    <row r="13453" customFormat="1" ht="13.5" x14ac:dyDescent="0.3"/>
    <row r="13454" customFormat="1" ht="13.5" x14ac:dyDescent="0.3"/>
    <row r="13455" customFormat="1" ht="13.5" x14ac:dyDescent="0.3"/>
    <row r="13456" customFormat="1" ht="13.5" x14ac:dyDescent="0.3"/>
    <row r="13457" customFormat="1" ht="13.5" x14ac:dyDescent="0.3"/>
    <row r="13458" customFormat="1" ht="13.5" x14ac:dyDescent="0.3"/>
    <row r="13459" customFormat="1" ht="13.5" x14ac:dyDescent="0.3"/>
    <row r="13460" customFormat="1" ht="13.5" x14ac:dyDescent="0.3"/>
    <row r="13461" customFormat="1" ht="13.5" x14ac:dyDescent="0.3"/>
    <row r="13462" customFormat="1" ht="13.5" x14ac:dyDescent="0.3"/>
    <row r="13463" customFormat="1" ht="13.5" x14ac:dyDescent="0.3"/>
    <row r="13464" customFormat="1" ht="13.5" x14ac:dyDescent="0.3"/>
    <row r="13465" customFormat="1" ht="13.5" x14ac:dyDescent="0.3"/>
    <row r="13466" customFormat="1" ht="13.5" x14ac:dyDescent="0.3"/>
    <row r="13467" customFormat="1" ht="13.5" x14ac:dyDescent="0.3"/>
    <row r="13468" customFormat="1" ht="13.5" x14ac:dyDescent="0.3"/>
    <row r="13469" customFormat="1" ht="13.5" x14ac:dyDescent="0.3"/>
    <row r="13470" customFormat="1" ht="13.5" x14ac:dyDescent="0.3"/>
    <row r="13471" customFormat="1" ht="13.5" x14ac:dyDescent="0.3"/>
    <row r="13472" customFormat="1" ht="13.5" x14ac:dyDescent="0.3"/>
    <row r="13473" customFormat="1" ht="13.5" x14ac:dyDescent="0.3"/>
    <row r="13474" customFormat="1" ht="13.5" x14ac:dyDescent="0.3"/>
    <row r="13475" customFormat="1" ht="13.5" x14ac:dyDescent="0.3"/>
    <row r="13476" customFormat="1" ht="13.5" x14ac:dyDescent="0.3"/>
    <row r="13477" customFormat="1" ht="13.5" x14ac:dyDescent="0.3"/>
    <row r="13478" customFormat="1" ht="13.5" x14ac:dyDescent="0.3"/>
    <row r="13479" customFormat="1" ht="13.5" x14ac:dyDescent="0.3"/>
    <row r="13480" customFormat="1" ht="13.5" x14ac:dyDescent="0.3"/>
    <row r="13481" customFormat="1" ht="13.5" x14ac:dyDescent="0.3"/>
    <row r="13482" customFormat="1" ht="13.5" x14ac:dyDescent="0.3"/>
    <row r="13483" customFormat="1" ht="13.5" x14ac:dyDescent="0.3"/>
    <row r="13484" customFormat="1" ht="13.5" x14ac:dyDescent="0.3"/>
    <row r="13485" customFormat="1" ht="13.5" x14ac:dyDescent="0.3"/>
    <row r="13486" customFormat="1" ht="13.5" x14ac:dyDescent="0.3"/>
    <row r="13487" customFormat="1" ht="13.5" x14ac:dyDescent="0.3"/>
    <row r="13488" customFormat="1" ht="13.5" x14ac:dyDescent="0.3"/>
    <row r="13489" customFormat="1" ht="13.5" x14ac:dyDescent="0.3"/>
    <row r="13490" customFormat="1" ht="13.5" x14ac:dyDescent="0.3"/>
    <row r="13491" customFormat="1" ht="13.5" x14ac:dyDescent="0.3"/>
    <row r="13492" customFormat="1" ht="13.5" x14ac:dyDescent="0.3"/>
    <row r="13493" customFormat="1" ht="13.5" x14ac:dyDescent="0.3"/>
    <row r="13494" customFormat="1" ht="13.5" x14ac:dyDescent="0.3"/>
    <row r="13495" customFormat="1" ht="13.5" x14ac:dyDescent="0.3"/>
    <row r="13496" customFormat="1" ht="13.5" x14ac:dyDescent="0.3"/>
    <row r="13497" customFormat="1" ht="13.5" x14ac:dyDescent="0.3"/>
    <row r="13498" customFormat="1" ht="13.5" x14ac:dyDescent="0.3"/>
    <row r="13499" customFormat="1" ht="13.5" x14ac:dyDescent="0.3"/>
    <row r="13500" customFormat="1" ht="13.5" x14ac:dyDescent="0.3"/>
    <row r="13501" customFormat="1" ht="13.5" x14ac:dyDescent="0.3"/>
    <row r="13502" customFormat="1" ht="13.5" x14ac:dyDescent="0.3"/>
    <row r="13503" customFormat="1" ht="13.5" x14ac:dyDescent="0.3"/>
    <row r="13504" customFormat="1" ht="13.5" x14ac:dyDescent="0.3"/>
    <row r="13505" customFormat="1" ht="13.5" x14ac:dyDescent="0.3"/>
    <row r="13506" customFormat="1" ht="13.5" x14ac:dyDescent="0.3"/>
    <row r="13507" customFormat="1" ht="13.5" x14ac:dyDescent="0.3"/>
    <row r="13508" customFormat="1" ht="13.5" x14ac:dyDescent="0.3"/>
    <row r="13509" customFormat="1" ht="13.5" x14ac:dyDescent="0.3"/>
    <row r="13510" customFormat="1" ht="13.5" x14ac:dyDescent="0.3"/>
    <row r="13511" customFormat="1" ht="13.5" x14ac:dyDescent="0.3"/>
    <row r="13512" customFormat="1" ht="13.5" x14ac:dyDescent="0.3"/>
    <row r="13513" customFormat="1" ht="13.5" x14ac:dyDescent="0.3"/>
    <row r="13514" customFormat="1" ht="13.5" x14ac:dyDescent="0.3"/>
    <row r="13515" customFormat="1" ht="13.5" x14ac:dyDescent="0.3"/>
    <row r="13516" customFormat="1" ht="13.5" x14ac:dyDescent="0.3"/>
    <row r="13517" customFormat="1" ht="13.5" x14ac:dyDescent="0.3"/>
    <row r="13518" customFormat="1" ht="13.5" x14ac:dyDescent="0.3"/>
    <row r="13519" customFormat="1" ht="13.5" x14ac:dyDescent="0.3"/>
    <row r="13520" customFormat="1" ht="13.5" x14ac:dyDescent="0.3"/>
    <row r="13521" customFormat="1" ht="13.5" x14ac:dyDescent="0.3"/>
    <row r="13522" customFormat="1" ht="13.5" x14ac:dyDescent="0.3"/>
    <row r="13523" customFormat="1" ht="13.5" x14ac:dyDescent="0.3"/>
    <row r="13524" customFormat="1" ht="13.5" x14ac:dyDescent="0.3"/>
    <row r="13525" customFormat="1" ht="13.5" x14ac:dyDescent="0.3"/>
    <row r="13526" customFormat="1" ht="13.5" x14ac:dyDescent="0.3"/>
    <row r="13527" customFormat="1" ht="13.5" x14ac:dyDescent="0.3"/>
    <row r="13528" customFormat="1" ht="13.5" x14ac:dyDescent="0.3"/>
    <row r="13529" customFormat="1" ht="13.5" x14ac:dyDescent="0.3"/>
    <row r="13530" customFormat="1" ht="13.5" x14ac:dyDescent="0.3"/>
    <row r="13531" customFormat="1" ht="13.5" x14ac:dyDescent="0.3"/>
    <row r="13532" customFormat="1" ht="13.5" x14ac:dyDescent="0.3"/>
    <row r="13533" customFormat="1" ht="13.5" x14ac:dyDescent="0.3"/>
    <row r="13534" customFormat="1" ht="13.5" x14ac:dyDescent="0.3"/>
    <row r="13535" customFormat="1" ht="13.5" x14ac:dyDescent="0.3"/>
    <row r="13536" customFormat="1" ht="13.5" x14ac:dyDescent="0.3"/>
    <row r="13537" customFormat="1" ht="13.5" x14ac:dyDescent="0.3"/>
    <row r="13538" customFormat="1" ht="13.5" x14ac:dyDescent="0.3"/>
    <row r="13539" customFormat="1" ht="13.5" x14ac:dyDescent="0.3"/>
    <row r="13540" customFormat="1" ht="13.5" x14ac:dyDescent="0.3"/>
    <row r="13541" customFormat="1" ht="13.5" x14ac:dyDescent="0.3"/>
    <row r="13542" customFormat="1" ht="13.5" x14ac:dyDescent="0.3"/>
    <row r="13543" customFormat="1" ht="13.5" x14ac:dyDescent="0.3"/>
    <row r="13544" customFormat="1" ht="13.5" x14ac:dyDescent="0.3"/>
    <row r="13545" customFormat="1" ht="13.5" x14ac:dyDescent="0.3"/>
    <row r="13546" customFormat="1" ht="13.5" x14ac:dyDescent="0.3"/>
    <row r="13547" customFormat="1" ht="13.5" x14ac:dyDescent="0.3"/>
    <row r="13548" customFormat="1" ht="13.5" x14ac:dyDescent="0.3"/>
    <row r="13549" customFormat="1" ht="13.5" x14ac:dyDescent="0.3"/>
    <row r="13550" customFormat="1" ht="13.5" x14ac:dyDescent="0.3"/>
    <row r="13551" customFormat="1" ht="13.5" x14ac:dyDescent="0.3"/>
    <row r="13552" customFormat="1" ht="13.5" x14ac:dyDescent="0.3"/>
    <row r="13553" customFormat="1" ht="13.5" x14ac:dyDescent="0.3"/>
    <row r="13554" customFormat="1" ht="13.5" x14ac:dyDescent="0.3"/>
    <row r="13555" customFormat="1" ht="13.5" x14ac:dyDescent="0.3"/>
    <row r="13556" customFormat="1" ht="13.5" x14ac:dyDescent="0.3"/>
    <row r="13557" customFormat="1" ht="13.5" x14ac:dyDescent="0.3"/>
    <row r="13558" customFormat="1" ht="13.5" x14ac:dyDescent="0.3"/>
    <row r="13559" customFormat="1" ht="13.5" x14ac:dyDescent="0.3"/>
    <row r="13560" customFormat="1" ht="13.5" x14ac:dyDescent="0.3"/>
    <row r="13561" customFormat="1" ht="13.5" x14ac:dyDescent="0.3"/>
    <row r="13562" customFormat="1" ht="13.5" x14ac:dyDescent="0.3"/>
    <row r="13563" customFormat="1" ht="13.5" x14ac:dyDescent="0.3"/>
    <row r="13564" customFormat="1" ht="13.5" x14ac:dyDescent="0.3"/>
    <row r="13565" customFormat="1" ht="13.5" x14ac:dyDescent="0.3"/>
    <row r="13566" customFormat="1" ht="13.5" x14ac:dyDescent="0.3"/>
    <row r="13567" customFormat="1" ht="13.5" x14ac:dyDescent="0.3"/>
    <row r="13568" customFormat="1" ht="13.5" x14ac:dyDescent="0.3"/>
    <row r="13569" customFormat="1" ht="13.5" x14ac:dyDescent="0.3"/>
    <row r="13570" customFormat="1" ht="13.5" x14ac:dyDescent="0.3"/>
    <row r="13571" customFormat="1" ht="13.5" x14ac:dyDescent="0.3"/>
    <row r="13572" customFormat="1" ht="13.5" x14ac:dyDescent="0.3"/>
    <row r="13573" customFormat="1" ht="13.5" x14ac:dyDescent="0.3"/>
    <row r="13574" customFormat="1" ht="13.5" x14ac:dyDescent="0.3"/>
    <row r="13575" customFormat="1" ht="13.5" x14ac:dyDescent="0.3"/>
    <row r="13576" customFormat="1" ht="13.5" x14ac:dyDescent="0.3"/>
    <row r="13577" customFormat="1" ht="13.5" x14ac:dyDescent="0.3"/>
    <row r="13578" customFormat="1" ht="13.5" x14ac:dyDescent="0.3"/>
    <row r="13579" customFormat="1" ht="13.5" x14ac:dyDescent="0.3"/>
    <row r="13580" customFormat="1" ht="13.5" x14ac:dyDescent="0.3"/>
    <row r="13581" customFormat="1" ht="13.5" x14ac:dyDescent="0.3"/>
    <row r="13582" customFormat="1" ht="13.5" x14ac:dyDescent="0.3"/>
    <row r="13583" customFormat="1" ht="13.5" x14ac:dyDescent="0.3"/>
    <row r="13584" customFormat="1" ht="13.5" x14ac:dyDescent="0.3"/>
    <row r="13585" customFormat="1" ht="13.5" x14ac:dyDescent="0.3"/>
    <row r="13586" customFormat="1" ht="13.5" x14ac:dyDescent="0.3"/>
    <row r="13587" customFormat="1" ht="13.5" x14ac:dyDescent="0.3"/>
    <row r="13588" customFormat="1" ht="13.5" x14ac:dyDescent="0.3"/>
    <row r="13589" customFormat="1" ht="13.5" x14ac:dyDescent="0.3"/>
    <row r="13590" customFormat="1" ht="13.5" x14ac:dyDescent="0.3"/>
    <row r="13591" customFormat="1" ht="13.5" x14ac:dyDescent="0.3"/>
    <row r="13592" customFormat="1" ht="13.5" x14ac:dyDescent="0.3"/>
    <row r="13593" customFormat="1" ht="13.5" x14ac:dyDescent="0.3"/>
    <row r="13594" customFormat="1" ht="13.5" x14ac:dyDescent="0.3"/>
    <row r="13595" customFormat="1" ht="13.5" x14ac:dyDescent="0.3"/>
    <row r="13596" customFormat="1" ht="13.5" x14ac:dyDescent="0.3"/>
    <row r="13597" customFormat="1" ht="13.5" x14ac:dyDescent="0.3"/>
    <row r="13598" customFormat="1" ht="13.5" x14ac:dyDescent="0.3"/>
    <row r="13599" customFormat="1" ht="13.5" x14ac:dyDescent="0.3"/>
    <row r="13600" customFormat="1" ht="13.5" x14ac:dyDescent="0.3"/>
    <row r="13601" customFormat="1" ht="13.5" x14ac:dyDescent="0.3"/>
    <row r="13602" customFormat="1" ht="13.5" x14ac:dyDescent="0.3"/>
    <row r="13603" customFormat="1" ht="13.5" x14ac:dyDescent="0.3"/>
    <row r="13604" customFormat="1" ht="13.5" x14ac:dyDescent="0.3"/>
    <row r="13605" customFormat="1" ht="13.5" x14ac:dyDescent="0.3"/>
    <row r="13606" customFormat="1" ht="13.5" x14ac:dyDescent="0.3"/>
    <row r="13607" customFormat="1" ht="13.5" x14ac:dyDescent="0.3"/>
    <row r="13608" customFormat="1" ht="13.5" x14ac:dyDescent="0.3"/>
    <row r="13609" customFormat="1" ht="13.5" x14ac:dyDescent="0.3"/>
    <row r="13610" customFormat="1" ht="13.5" x14ac:dyDescent="0.3"/>
    <row r="13611" customFormat="1" ht="13.5" x14ac:dyDescent="0.3"/>
    <row r="13612" customFormat="1" ht="13.5" x14ac:dyDescent="0.3"/>
    <row r="13613" customFormat="1" ht="13.5" x14ac:dyDescent="0.3"/>
    <row r="13614" customFormat="1" ht="13.5" x14ac:dyDescent="0.3"/>
    <row r="13615" customFormat="1" ht="13.5" x14ac:dyDescent="0.3"/>
    <row r="13616" customFormat="1" ht="13.5" x14ac:dyDescent="0.3"/>
    <row r="13617" customFormat="1" ht="13.5" x14ac:dyDescent="0.3"/>
    <row r="13618" customFormat="1" ht="13.5" x14ac:dyDescent="0.3"/>
    <row r="13619" customFormat="1" ht="13.5" x14ac:dyDescent="0.3"/>
    <row r="13620" customFormat="1" ht="13.5" x14ac:dyDescent="0.3"/>
    <row r="13621" customFormat="1" ht="13.5" x14ac:dyDescent="0.3"/>
    <row r="13622" customFormat="1" ht="13.5" x14ac:dyDescent="0.3"/>
    <row r="13623" customFormat="1" ht="13.5" x14ac:dyDescent="0.3"/>
    <row r="13624" customFormat="1" ht="13.5" x14ac:dyDescent="0.3"/>
    <row r="13625" customFormat="1" ht="13.5" x14ac:dyDescent="0.3"/>
    <row r="13626" customFormat="1" ht="13.5" x14ac:dyDescent="0.3"/>
    <row r="13627" customFormat="1" ht="13.5" x14ac:dyDescent="0.3"/>
    <row r="13628" customFormat="1" ht="13.5" x14ac:dyDescent="0.3"/>
    <row r="13629" customFormat="1" ht="13.5" x14ac:dyDescent="0.3"/>
    <row r="13630" customFormat="1" ht="13.5" x14ac:dyDescent="0.3"/>
    <row r="13631" customFormat="1" ht="13.5" x14ac:dyDescent="0.3"/>
    <row r="13632" customFormat="1" ht="13.5" x14ac:dyDescent="0.3"/>
    <row r="13633" customFormat="1" ht="13.5" x14ac:dyDescent="0.3"/>
    <row r="13634" customFormat="1" ht="13.5" x14ac:dyDescent="0.3"/>
    <row r="13635" customFormat="1" ht="13.5" x14ac:dyDescent="0.3"/>
    <row r="13636" customFormat="1" ht="13.5" x14ac:dyDescent="0.3"/>
    <row r="13637" customFormat="1" ht="13.5" x14ac:dyDescent="0.3"/>
    <row r="13638" customFormat="1" ht="13.5" x14ac:dyDescent="0.3"/>
    <row r="13639" customFormat="1" ht="13.5" x14ac:dyDescent="0.3"/>
    <row r="13640" customFormat="1" ht="13.5" x14ac:dyDescent="0.3"/>
    <row r="13641" customFormat="1" ht="13.5" x14ac:dyDescent="0.3"/>
    <row r="13642" customFormat="1" ht="13.5" x14ac:dyDescent="0.3"/>
    <row r="13643" customFormat="1" ht="13.5" x14ac:dyDescent="0.3"/>
    <row r="13644" customFormat="1" ht="13.5" x14ac:dyDescent="0.3"/>
    <row r="13645" customFormat="1" ht="13.5" x14ac:dyDescent="0.3"/>
    <row r="13646" customFormat="1" ht="13.5" x14ac:dyDescent="0.3"/>
    <row r="13647" customFormat="1" ht="13.5" x14ac:dyDescent="0.3"/>
    <row r="13648" customFormat="1" ht="13.5" x14ac:dyDescent="0.3"/>
    <row r="13649" customFormat="1" ht="13.5" x14ac:dyDescent="0.3"/>
    <row r="13650" customFormat="1" ht="13.5" x14ac:dyDescent="0.3"/>
    <row r="13651" customFormat="1" ht="13.5" x14ac:dyDescent="0.3"/>
    <row r="13652" customFormat="1" ht="13.5" x14ac:dyDescent="0.3"/>
    <row r="13653" customFormat="1" ht="13.5" x14ac:dyDescent="0.3"/>
    <row r="13654" customFormat="1" ht="13.5" x14ac:dyDescent="0.3"/>
    <row r="13655" customFormat="1" ht="13.5" x14ac:dyDescent="0.3"/>
    <row r="13656" customFormat="1" ht="13.5" x14ac:dyDescent="0.3"/>
    <row r="13657" customFormat="1" ht="13.5" x14ac:dyDescent="0.3"/>
    <row r="13658" customFormat="1" ht="13.5" x14ac:dyDescent="0.3"/>
    <row r="13659" customFormat="1" ht="13.5" x14ac:dyDescent="0.3"/>
    <row r="13660" customFormat="1" ht="13.5" x14ac:dyDescent="0.3"/>
    <row r="13661" customFormat="1" ht="13.5" x14ac:dyDescent="0.3"/>
    <row r="13662" customFormat="1" ht="13.5" x14ac:dyDescent="0.3"/>
    <row r="13663" customFormat="1" ht="13.5" x14ac:dyDescent="0.3"/>
    <row r="13664" customFormat="1" ht="13.5" x14ac:dyDescent="0.3"/>
    <row r="13665" customFormat="1" ht="13.5" x14ac:dyDescent="0.3"/>
    <row r="13666" customFormat="1" ht="13.5" x14ac:dyDescent="0.3"/>
    <row r="13667" customFormat="1" ht="13.5" x14ac:dyDescent="0.3"/>
    <row r="13668" customFormat="1" ht="13.5" x14ac:dyDescent="0.3"/>
    <row r="13669" customFormat="1" ht="13.5" x14ac:dyDescent="0.3"/>
  </sheetData>
  <sheetProtection algorithmName="SHA-512" hashValue="waJOLI0g+Ttsnc7/dv9/mBC7/iO0MB5cXGpVHTnxxJdFAHJ4Ec98Q8BfJ6t0GLMIpmxcrg3EQHGeqRBDc3Rp2g==" saltValue="EetD+5qZbF7fWS2oiO7/9w==" spinCount="100000" sheet="1" objects="1" scenarios="1"/>
  <dataValidations count="2">
    <dataValidation type="whole" showInputMessage="1" showErrorMessage="1" errorTitle="Incorrect number" error="Please enter quarterly consumption between 700-4000kWh" sqref="C5" xr:uid="{6AFAAB14-235F-044A-AEDB-0F3C0FD62247}">
      <formula1>700</formula1>
      <formula2>4000</formula2>
    </dataValidation>
    <dataValidation type="decimal" showInputMessage="1" showErrorMessage="1" errorTitle="Incorrect entry" error="Enter 1.5 or 3.0 only" sqref="C4" xr:uid="{CD47F1CE-4410-A945-8D44-68EB643A160A}">
      <formula1>1.5</formula1>
      <formula2>3</formula2>
    </dataValidation>
  </dataValidations>
  <pageMargins left="0.75" right="0.75" top="1" bottom="1" header="0.5" footer="0.5"/>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D371D-9F85-EB47-B293-B808A9B9ABD8}">
  <sheetPr codeName="Sheet45">
    <tabColor rgb="FFFFC000"/>
  </sheetPr>
  <dimension ref="A1:DNV14195"/>
  <sheetViews>
    <sheetView zoomScaleNormal="100" workbookViewId="0">
      <selection activeCell="Y10" sqref="Y10:Y40"/>
    </sheetView>
  </sheetViews>
  <sheetFormatPr defaultColWidth="10.84375" defaultRowHeight="14" x14ac:dyDescent="0.3"/>
  <cols>
    <col min="1" max="1" width="24.69140625" style="372" customWidth="1"/>
    <col min="2" max="2" width="24" style="372" customWidth="1"/>
    <col min="3" max="3" width="12.15234375" style="372" customWidth="1"/>
    <col min="4" max="4" width="14" style="372" customWidth="1"/>
    <col min="5" max="5" width="14.4609375" style="372" bestFit="1" customWidth="1"/>
    <col min="6" max="6" width="13.4609375" style="372" customWidth="1"/>
    <col min="7" max="7" width="13.15234375" style="372" customWidth="1"/>
    <col min="8" max="8" width="13.69140625" style="372" customWidth="1"/>
    <col min="9" max="9" width="13.84375" style="372" customWidth="1"/>
    <col min="10" max="10" width="13.84375" style="372" hidden="1" customWidth="1"/>
    <col min="11" max="11" width="12.15234375" style="372" hidden="1" customWidth="1"/>
    <col min="12" max="17" width="12.15234375" style="372" customWidth="1"/>
    <col min="18" max="23" width="12.15234375" style="372" hidden="1" customWidth="1"/>
    <col min="24" max="27" width="12.15234375" style="372" customWidth="1"/>
    <col min="28" max="3090" width="11.07421875" customWidth="1"/>
    <col min="3091" max="16384" width="10.84375" style="372"/>
  </cols>
  <sheetData>
    <row r="1" spans="1:41" customFormat="1" ht="13.5" x14ac:dyDescent="0.3">
      <c r="A1" s="504" t="s">
        <v>364</v>
      </c>
      <c r="B1" s="504"/>
      <c r="C1" s="504"/>
      <c r="D1" s="504"/>
      <c r="E1" s="504"/>
      <c r="F1" s="504"/>
      <c r="G1" s="504"/>
      <c r="H1" s="504"/>
      <c r="I1" s="504"/>
      <c r="J1" s="504">
        <v>3</v>
      </c>
      <c r="K1" s="504"/>
      <c r="L1" s="504"/>
      <c r="M1" s="504"/>
      <c r="N1" s="504"/>
      <c r="O1" s="504"/>
      <c r="P1" s="504"/>
      <c r="Q1" s="504"/>
      <c r="R1" s="504"/>
      <c r="S1" s="504"/>
      <c r="T1" s="504"/>
      <c r="U1" s="504"/>
      <c r="V1" s="504"/>
      <c r="W1" s="504"/>
      <c r="X1" s="504"/>
      <c r="Y1" s="504"/>
      <c r="Z1" s="504"/>
      <c r="AA1" s="504"/>
      <c r="AB1" s="504"/>
      <c r="AC1" s="504"/>
      <c r="AD1" s="504"/>
      <c r="AE1" s="504"/>
      <c r="AF1" s="504"/>
      <c r="AG1" s="504"/>
      <c r="AH1" s="504"/>
      <c r="AI1" s="504"/>
      <c r="AJ1" s="504"/>
      <c r="AK1" s="504"/>
      <c r="AL1" s="504"/>
      <c r="AM1" s="504"/>
      <c r="AN1" s="504"/>
      <c r="AO1" s="504"/>
    </row>
    <row r="2" spans="1:41" customFormat="1" ht="13.5" x14ac:dyDescent="0.3">
      <c r="A2" s="505" t="s">
        <v>334</v>
      </c>
      <c r="B2" s="504"/>
      <c r="C2" s="504"/>
      <c r="D2" s="504"/>
      <c r="E2" s="504"/>
      <c r="F2" s="504"/>
      <c r="G2" s="504"/>
      <c r="H2" s="504"/>
      <c r="I2" s="504"/>
      <c r="J2" s="504"/>
      <c r="K2" s="504"/>
      <c r="L2" s="504"/>
      <c r="M2" s="504"/>
      <c r="N2" s="504"/>
      <c r="O2" s="504"/>
      <c r="P2" s="504"/>
      <c r="Q2" s="504"/>
      <c r="R2" s="504"/>
      <c r="S2" s="504"/>
      <c r="T2" s="504"/>
      <c r="U2" s="504"/>
      <c r="V2" s="504"/>
      <c r="W2" s="504"/>
      <c r="X2" s="504"/>
      <c r="Y2" s="504"/>
      <c r="Z2" s="504"/>
      <c r="AA2" s="504"/>
      <c r="AB2" s="504"/>
      <c r="AC2" s="504"/>
      <c r="AD2" s="504"/>
      <c r="AE2" s="504"/>
      <c r="AF2" s="504"/>
      <c r="AG2" s="504"/>
      <c r="AH2" s="504"/>
      <c r="AI2" s="504"/>
      <c r="AJ2" s="504"/>
      <c r="AK2" s="504"/>
      <c r="AL2" s="504"/>
      <c r="AM2" s="504"/>
      <c r="AN2" s="504"/>
      <c r="AO2" s="504"/>
    </row>
    <row r="3" spans="1:41" customFormat="1" ht="13.5" x14ac:dyDescent="0.3">
      <c r="A3" s="504"/>
      <c r="B3" s="504"/>
      <c r="C3" s="504"/>
      <c r="D3" s="504"/>
      <c r="E3" s="504"/>
      <c r="F3" s="504"/>
      <c r="G3" s="504"/>
      <c r="H3" s="504"/>
      <c r="I3" s="504"/>
      <c r="J3" s="504"/>
      <c r="K3" s="504"/>
      <c r="L3" s="504"/>
      <c r="M3" s="504"/>
      <c r="N3" s="504"/>
      <c r="O3" s="504"/>
      <c r="P3" s="504"/>
      <c r="Q3" s="504"/>
      <c r="R3" s="504"/>
      <c r="S3" s="504"/>
      <c r="T3" s="504"/>
      <c r="U3" s="504"/>
      <c r="V3" s="504"/>
      <c r="W3" s="504"/>
      <c r="X3" s="504"/>
      <c r="Y3" s="504"/>
      <c r="Z3" s="504"/>
      <c r="AA3" s="504"/>
      <c r="AB3" s="504"/>
      <c r="AC3" s="504"/>
      <c r="AD3" s="504"/>
      <c r="AE3" s="504"/>
      <c r="AF3" s="504"/>
      <c r="AG3" s="504"/>
      <c r="AH3" s="504"/>
      <c r="AI3" s="504"/>
      <c r="AJ3" s="504"/>
      <c r="AK3" s="504"/>
      <c r="AL3" s="504"/>
      <c r="AM3" s="504"/>
      <c r="AN3" s="504"/>
      <c r="AO3" s="504"/>
    </row>
    <row r="4" spans="1:41" x14ac:dyDescent="0.3">
      <c r="A4" s="301" t="s">
        <v>365</v>
      </c>
      <c r="B4" s="302"/>
      <c r="C4" s="303">
        <v>3</v>
      </c>
      <c r="D4" s="304" t="s">
        <v>483</v>
      </c>
      <c r="E4" s="305">
        <f>IF(C4&lt;J1,(605),(1210))</f>
        <v>1210</v>
      </c>
      <c r="F4" s="520"/>
      <c r="G4" s="306" t="s">
        <v>484</v>
      </c>
      <c r="H4" s="361" t="s">
        <v>485</v>
      </c>
      <c r="I4" s="506" t="s">
        <v>397</v>
      </c>
      <c r="J4" s="504"/>
      <c r="K4" s="504"/>
      <c r="L4" s="504"/>
      <c r="M4" s="504"/>
      <c r="N4" s="504"/>
      <c r="O4" s="504"/>
      <c r="P4" s="504"/>
      <c r="Q4" s="504"/>
      <c r="R4" s="504"/>
      <c r="S4" s="504"/>
      <c r="T4" s="504"/>
      <c r="U4" s="504"/>
      <c r="V4" s="504"/>
      <c r="W4" s="504"/>
      <c r="X4" s="504"/>
      <c r="Y4" s="504"/>
      <c r="Z4" s="504"/>
      <c r="AA4" s="504"/>
      <c r="AB4" s="504"/>
      <c r="AC4" s="504"/>
      <c r="AD4" s="504"/>
      <c r="AE4" s="504"/>
      <c r="AF4" s="504"/>
      <c r="AG4" s="504"/>
      <c r="AH4" s="504"/>
      <c r="AI4" s="504"/>
      <c r="AJ4" s="504"/>
      <c r="AK4" s="504"/>
      <c r="AL4" s="504"/>
      <c r="AM4" s="504"/>
      <c r="AN4" s="504"/>
      <c r="AO4" s="504"/>
    </row>
    <row r="5" spans="1:41" x14ac:dyDescent="0.3">
      <c r="A5" s="309" t="s">
        <v>486</v>
      </c>
      <c r="B5" s="310"/>
      <c r="C5" s="311">
        <v>1500</v>
      </c>
      <c r="D5" s="304" t="s">
        <v>487</v>
      </c>
      <c r="E5" s="312">
        <f>C5-(E4-E6)</f>
        <v>893.79</v>
      </c>
      <c r="F5" s="304" t="s">
        <v>488</v>
      </c>
      <c r="G5" s="313">
        <f>E5*70/100</f>
        <v>625.65299999999991</v>
      </c>
      <c r="H5" s="362">
        <f>E5*30/100</f>
        <v>268.13699999999994</v>
      </c>
      <c r="I5" s="507"/>
      <c r="J5" s="504"/>
      <c r="K5" s="504"/>
      <c r="L5" s="504"/>
      <c r="M5" s="504"/>
      <c r="N5" s="504"/>
      <c r="O5" s="504"/>
      <c r="P5" s="504"/>
      <c r="Q5" s="504"/>
      <c r="R5" s="504"/>
      <c r="S5" s="504"/>
      <c r="T5" s="504"/>
      <c r="U5" s="504"/>
      <c r="V5" s="504"/>
      <c r="W5" s="504"/>
      <c r="X5" s="504"/>
      <c r="Y5" s="504"/>
      <c r="Z5" s="504"/>
      <c r="AA5" s="504"/>
      <c r="AB5" s="504"/>
      <c r="AC5" s="504"/>
      <c r="AD5" s="504"/>
      <c r="AE5" s="504"/>
      <c r="AF5" s="504"/>
      <c r="AG5" s="504"/>
      <c r="AH5" s="504"/>
      <c r="AI5" s="504"/>
      <c r="AJ5" s="504"/>
      <c r="AK5" s="504"/>
      <c r="AL5" s="504"/>
      <c r="AM5" s="504"/>
      <c r="AN5" s="504"/>
      <c r="AO5" s="504"/>
    </row>
    <row r="6" spans="1:41" x14ac:dyDescent="0.3">
      <c r="A6" s="504"/>
      <c r="B6" s="504"/>
      <c r="C6" s="504"/>
      <c r="D6" s="304" t="s">
        <v>489</v>
      </c>
      <c r="E6" s="312">
        <f>IF(C4&lt;J1,(E4*18.9/100),(E4*49.9/100))</f>
        <v>603.79</v>
      </c>
      <c r="F6" s="309" t="s">
        <v>396</v>
      </c>
      <c r="G6" s="316">
        <f>E5*20/100</f>
        <v>178.75799999999998</v>
      </c>
      <c r="H6" s="363">
        <f>E5*30/100</f>
        <v>268.13699999999994</v>
      </c>
      <c r="I6" s="508">
        <f>E5*50/100</f>
        <v>446.89499999999998</v>
      </c>
      <c r="J6" s="504"/>
      <c r="K6" s="504"/>
      <c r="L6" s="504"/>
      <c r="M6" s="504"/>
      <c r="N6" s="504"/>
      <c r="O6" s="504"/>
      <c r="P6" s="504"/>
      <c r="Q6" s="504"/>
      <c r="R6" s="504"/>
      <c r="S6" s="504"/>
      <c r="T6" s="504"/>
      <c r="U6" s="504"/>
      <c r="V6" s="504"/>
      <c r="W6" s="504"/>
      <c r="X6" s="504"/>
      <c r="Y6" s="504"/>
      <c r="Z6" s="504"/>
      <c r="AA6" s="504"/>
      <c r="AB6" s="504"/>
      <c r="AC6" s="504"/>
      <c r="AD6" s="504"/>
      <c r="AE6" s="504"/>
      <c r="AF6" s="504"/>
      <c r="AG6" s="504"/>
      <c r="AH6" s="504"/>
      <c r="AI6" s="504"/>
      <c r="AJ6" s="504"/>
      <c r="AK6" s="504"/>
      <c r="AL6" s="504"/>
      <c r="AM6" s="504"/>
      <c r="AN6" s="504"/>
      <c r="AO6" s="504"/>
    </row>
    <row r="7" spans="1:41" customFormat="1" thickBot="1" x14ac:dyDescent="0.35">
      <c r="A7" s="504"/>
      <c r="B7" s="504"/>
      <c r="C7" s="504"/>
      <c r="D7" s="504"/>
      <c r="E7" s="504"/>
      <c r="F7" s="504"/>
      <c r="G7" s="504"/>
      <c r="H7" s="504"/>
      <c r="I7" s="504"/>
      <c r="J7" s="504"/>
      <c r="K7" s="504"/>
      <c r="L7" s="504"/>
      <c r="M7" s="504"/>
      <c r="N7" s="504"/>
      <c r="O7" s="504"/>
      <c r="P7" s="504"/>
      <c r="Q7" s="504"/>
      <c r="R7" s="504"/>
      <c r="S7" s="504"/>
      <c r="T7" s="504"/>
      <c r="U7" s="504"/>
      <c r="V7" s="504"/>
      <c r="W7" s="504"/>
      <c r="X7" s="504"/>
      <c r="Y7" s="504"/>
      <c r="Z7" s="504"/>
      <c r="AA7" s="504"/>
      <c r="AB7" s="504"/>
      <c r="AC7" s="504"/>
      <c r="AD7" s="504"/>
      <c r="AE7" s="504"/>
      <c r="AF7" s="504"/>
      <c r="AG7" s="504"/>
      <c r="AH7" s="504"/>
      <c r="AI7" s="504"/>
      <c r="AJ7" s="504"/>
      <c r="AK7" s="504"/>
      <c r="AL7" s="504"/>
      <c r="AM7" s="504"/>
      <c r="AN7" s="504"/>
      <c r="AO7" s="504"/>
    </row>
    <row r="8" spans="1:41" x14ac:dyDescent="0.3">
      <c r="A8" s="428" t="s">
        <v>514</v>
      </c>
      <c r="B8" s="429"/>
      <c r="C8" s="429"/>
      <c r="D8" s="429"/>
      <c r="E8" s="429"/>
      <c r="F8" s="429"/>
      <c r="G8" s="429"/>
      <c r="H8" s="429"/>
      <c r="I8" s="429"/>
      <c r="J8" s="429"/>
      <c r="K8" s="429"/>
      <c r="L8" s="429"/>
      <c r="M8" s="429"/>
      <c r="N8" s="429"/>
      <c r="O8" s="429"/>
      <c r="P8" s="429"/>
      <c r="Q8" s="429"/>
      <c r="R8" s="429"/>
      <c r="S8" s="429"/>
      <c r="T8" s="429"/>
      <c r="U8" s="429"/>
      <c r="V8" s="429"/>
      <c r="W8" s="429"/>
      <c r="X8" s="429"/>
      <c r="Y8" s="429"/>
      <c r="Z8" s="429"/>
      <c r="AA8" s="430"/>
      <c r="AB8" s="504"/>
      <c r="AC8" s="504"/>
      <c r="AD8" s="504"/>
      <c r="AE8" s="504"/>
      <c r="AF8" s="504"/>
      <c r="AG8" s="504"/>
      <c r="AH8" s="504"/>
      <c r="AI8" s="504"/>
      <c r="AJ8" s="504"/>
      <c r="AK8" s="504"/>
      <c r="AL8" s="504"/>
      <c r="AM8" s="504"/>
      <c r="AN8" s="504"/>
      <c r="AO8" s="504"/>
    </row>
    <row r="9" spans="1:41" ht="70" x14ac:dyDescent="0.3">
      <c r="A9" s="431" t="s">
        <v>408</v>
      </c>
      <c r="B9" s="432" t="s">
        <v>409</v>
      </c>
      <c r="C9" s="433" t="s">
        <v>410</v>
      </c>
      <c r="D9" s="433" t="s">
        <v>411</v>
      </c>
      <c r="E9" s="433" t="s">
        <v>446</v>
      </c>
      <c r="F9" s="433" t="s">
        <v>447</v>
      </c>
      <c r="G9" s="433" t="s">
        <v>448</v>
      </c>
      <c r="H9" s="433" t="s">
        <v>354</v>
      </c>
      <c r="I9" s="433" t="s">
        <v>222</v>
      </c>
      <c r="J9" s="442" t="s">
        <v>406</v>
      </c>
      <c r="K9" s="443" t="s">
        <v>449</v>
      </c>
      <c r="L9" s="435" t="s">
        <v>1010</v>
      </c>
      <c r="M9" s="436" t="s">
        <v>398</v>
      </c>
      <c r="N9" s="436" t="s">
        <v>533</v>
      </c>
      <c r="O9" s="436" t="s">
        <v>399</v>
      </c>
      <c r="P9" s="436" t="s">
        <v>552</v>
      </c>
      <c r="Q9" s="437" t="s">
        <v>490</v>
      </c>
      <c r="R9" s="444" t="s">
        <v>1011</v>
      </c>
      <c r="S9" s="444" t="s">
        <v>1012</v>
      </c>
      <c r="T9" s="445" t="s">
        <v>1013</v>
      </c>
      <c r="U9" s="445" t="s">
        <v>1014</v>
      </c>
      <c r="V9" s="445" t="s">
        <v>104</v>
      </c>
      <c r="W9" s="445" t="s">
        <v>105</v>
      </c>
      <c r="X9" s="437" t="s">
        <v>331</v>
      </c>
      <c r="Y9" s="437" t="s">
        <v>332</v>
      </c>
      <c r="Z9" s="436" t="s">
        <v>400</v>
      </c>
      <c r="AA9" s="438" t="s">
        <v>558</v>
      </c>
      <c r="AB9" s="504"/>
      <c r="AC9" s="504"/>
      <c r="AD9" s="504"/>
      <c r="AE9" s="504"/>
      <c r="AF9" s="504"/>
      <c r="AG9" s="504"/>
      <c r="AH9" s="504"/>
      <c r="AI9" s="504"/>
      <c r="AJ9" s="504"/>
      <c r="AK9" s="504"/>
      <c r="AL9" s="504"/>
      <c r="AM9" s="504"/>
      <c r="AN9" s="504"/>
      <c r="AO9" s="504"/>
    </row>
    <row r="10" spans="1:41" x14ac:dyDescent="0.3">
      <c r="A10" s="319" t="str">
        <f>'AG Jul 2021'!K2</f>
        <v>Energy Locals</v>
      </c>
      <c r="B10" s="383" t="str">
        <f>'AG Jul 2021'!L2</f>
        <v>Online Member</v>
      </c>
      <c r="C10" s="388">
        <f>IF('AG Jul 2021'!BP2=0,91*'AG Jul 2021'!M2/100,(91*'AG Jul 2021'!M2/100)+'AG Jul 2021'!BP2/4)</f>
        <v>67.463636363636368</v>
      </c>
      <c r="D10" s="388">
        <f>IF('AG Jul 2021'!O2="",$E$5*'AG Jul 2021'!N2/100,IF($E$5&gt;='AG Jul 2021'!P2,('AG Jul 2021'!P2*'AG Jul 2021'!N2/100),($E$5*'AG Jul 2021'!N2/100)))</f>
        <v>157.63205454545451</v>
      </c>
      <c r="E10" s="388">
        <f>IF(AND('AG Jul 2021'!P2&gt;0,'AG Jul 2021'!R2&gt;0),IF($E$5&lt;'AG Jul 2021'!P2,0,IF($E$5&lt;=('AG Jul 2021'!R2+'AG Jul 2021'!P2),(($E$5-'AG Jul 2021'!P2)*'AG Jul 2021'!Q2/100),(('AG Jul 2021'!R2)*'AG Jul 2021'!Q2/100))),0)</f>
        <v>0</v>
      </c>
      <c r="F10" s="388">
        <f>IF(AND('AG Jul 2021'!Q2&gt;0,'AG Jul 2021'!S2&gt;0),IF($E$5&lt;('AG Jul 2021'!R2+'AG Jul 2021'!P2),0,IF($E$5&lt;=('AG Jul 2021'!T2+'AG Jul 2021'!R2+'AG Jul 2021'!P2),(($E$5-('AG Jul 2021'!R2+'AG Jul 2021'!P2))*'AG Jul 2021'!S2/100),('AG Jul 2021'!T2*'AG Jul 2021'!S2/100))),0)</f>
        <v>0</v>
      </c>
      <c r="G10" s="388">
        <v>0</v>
      </c>
      <c r="H10" s="388">
        <f>IF('AG Jul 2021'!T2&gt;0,IF(($E$5&lt;'AG Jul 2021'!T2),(0),($E$5-'AG Jul 2021'!T2)*'AG Jul 2021'!U2/100),IF(AND('AG Jul 2021'!R2&gt;0,'AG Jul 2021'!T2=""),IF(($E$5&lt;'AG Jul 2021'!R2),(0),($E$5-'AG Jul 2021'!R2)*'AG Jul 2021'!S2/100),IF(AND('AG Jul 2021'!P2&gt;0,'AG Jul 2021'!R2=""),IF(($E$5&lt;'AG Jul 2021'!P2),(0),($E$5-'AG Jul 2021'!P2)*'AG Jul 2021'!Q2/100),0)))</f>
        <v>0</v>
      </c>
      <c r="I10" s="388">
        <f t="shared" ref="I10:I35" si="0">SUM(C10:H10)</f>
        <v>225.09569090909088</v>
      </c>
      <c r="J10" s="449">
        <f t="shared" ref="J10:J35" si="1">(I10-C10)*4</f>
        <v>630.52821818181803</v>
      </c>
      <c r="K10" s="449">
        <f t="shared" ref="K10:K35" si="2">I10*4</f>
        <v>900.38276363636351</v>
      </c>
      <c r="L10" s="450">
        <f>K10*1.1</f>
        <v>990.42103999999995</v>
      </c>
      <c r="M10" s="459">
        <f>'AG Jul 2021'!AZ2</f>
        <v>0</v>
      </c>
      <c r="N10" s="459">
        <f>'AG Jul 2021'!BA2</f>
        <v>0</v>
      </c>
      <c r="O10" s="459">
        <f>'AG Jul 2021'!BB2</f>
        <v>0</v>
      </c>
      <c r="P10" s="459">
        <f>'AG Jul 2021'!BC2</f>
        <v>0</v>
      </c>
      <c r="Q10" s="460">
        <f>($E$6*'AG Jul 2021'!AT2/100)*4</f>
        <v>241.51599999999999</v>
      </c>
      <c r="R10" s="448" t="str">
        <f>IF(SUM(M10:P10)=0,"No discount",IF(M10&gt;0,"Guaranteed off bill",IF(N10&gt;0,"Guaranteed off usage",IF(O10&gt;0,"Pay-on-time off bill","Pay-on-time off usage"))))</f>
        <v>No discount</v>
      </c>
      <c r="S10" s="448" t="str">
        <f>IF(OR(A10="Origin Energy",A10="Red Energy",A10="Powershop"),"Inclusive","Exclusive")</f>
        <v>Exclusive</v>
      </c>
      <c r="T10" s="449">
        <f t="shared" ref="T10:T35" si="3">IF(AND(R10="Guaranteed off bill",S10="Inclusive"),((K10*1.1)-((K10*1.1)*M10/100))/1.1,IF(AND(R10="Guaranteed off usage",S10="Inclusive"),((K10*1.1)-((J10*1.1)*N10/100))/1.1,IF(AND(R10="Guaranteed off bill",S10="Exclusive"),K10-(K10*M10/100),IF(AND(R10="Guaranteed off usage",S10="Exclusive"),K10-(J10*N10/100),IF(S10="Inclusive",((K10*1.1))/1.1,K10)))))</f>
        <v>900.38276363636351</v>
      </c>
      <c r="U10" s="449">
        <f t="shared" ref="U10:U35" si="4">IF(AND(R10="Pay-on-time off bill",S10="Inclusive"),((T10*1.1)-((T10*1.1)*O10/100))/1.1,IF(AND(R10="Pay-on-time off usage",S10="Inclusive"),((T10*1.1)-((J10*1.1)*P10/100))/1.1,IF(AND(R10="Pay-on-time off bill",S10="Exclusive"),T10-(T10*O10/100),IF(AND(R10="Pay-on-time off usage",S10="Exclusive"),T10-(J10*P10/100),IF(S10="Inclusive",((T10*1.1))/1.1,T10)))))</f>
        <v>900.38276363636351</v>
      </c>
      <c r="V10" s="449">
        <f t="shared" ref="V10:V35" si="5">T10-Q10</f>
        <v>658.86676363636354</v>
      </c>
      <c r="W10" s="449">
        <f t="shared" ref="W10:W35" si="6">U10-Q10</f>
        <v>658.86676363636354</v>
      </c>
      <c r="X10" s="455">
        <f>V10*1.1</f>
        <v>724.75343999999996</v>
      </c>
      <c r="Y10" s="455">
        <f>W10*1.1</f>
        <v>724.75343999999996</v>
      </c>
      <c r="Z10" s="390">
        <f>'AG Jul 2021'!BL2</f>
        <v>0</v>
      </c>
      <c r="AA10" s="367" t="str">
        <f>'AG Jul 2021'!BM2</f>
        <v>n</v>
      </c>
      <c r="AB10" s="504"/>
      <c r="AC10" s="504"/>
      <c r="AD10" s="504"/>
      <c r="AE10" s="504"/>
      <c r="AF10" s="504"/>
      <c r="AG10" s="504"/>
      <c r="AH10" s="504"/>
      <c r="AI10" s="504"/>
      <c r="AJ10" s="504"/>
      <c r="AK10" s="504"/>
      <c r="AL10" s="504"/>
      <c r="AM10" s="504"/>
      <c r="AN10" s="504"/>
      <c r="AO10" s="504"/>
    </row>
    <row r="11" spans="1:41" x14ac:dyDescent="0.3">
      <c r="A11" s="319" t="str">
        <f>'AG Jul 2021'!K3</f>
        <v>AGL</v>
      </c>
      <c r="B11" s="383" t="str">
        <f>'AG Jul 2021'!L3</f>
        <v>Solar Savers</v>
      </c>
      <c r="C11" s="388">
        <f>IF('AG Jul 2021'!BP3=0,91*'AG Jul 2021'!M3/100,(91*'AG Jul 2021'!M3/100)+'AG Jul 2021'!BP3/4)</f>
        <v>82.685909090909078</v>
      </c>
      <c r="D11" s="388">
        <f>IF('AG Jul 2021'!O3="",$E$5*'AG Jul 2021'!N3/100,IF($E$5&gt;='AG Jul 2021'!P3,('AG Jul 2021'!P3*'AG Jul 2021'!N3/100),($E$5*'AG Jul 2021'!N3/100)))</f>
        <v>214.18458545454541</v>
      </c>
      <c r="E11" s="388">
        <f>IF(AND('AG Jul 2021'!P3&gt;0,'AG Jul 2021'!R3&gt;0),IF($E$5&lt;'AG Jul 2021'!P3,0,IF($E$5&lt;=('AG Jul 2021'!R3+'AG Jul 2021'!P3),(($E$5-'AG Jul 2021'!P3)*'AG Jul 2021'!Q3/100),(('AG Jul 2021'!R3)*'AG Jul 2021'!Q3/100))),0)</f>
        <v>0</v>
      </c>
      <c r="F11" s="388">
        <f>IF(AND('AG Jul 2021'!Q3&gt;0,'AG Jul 2021'!S3&gt;0),IF($E$5&lt;('AG Jul 2021'!R3+'AG Jul 2021'!P3),0,IF($E$5&lt;=('AG Jul 2021'!T3+'AG Jul 2021'!R3+'AG Jul 2021'!P3),(($E$5-('AG Jul 2021'!R3+'AG Jul 2021'!P3))*'AG Jul 2021'!S3/100),('AG Jul 2021'!T3*'AG Jul 2021'!S3/100))),0)</f>
        <v>0</v>
      </c>
      <c r="G11" s="388">
        <v>0</v>
      </c>
      <c r="H11" s="388">
        <f>IF('AG Jul 2021'!T3&gt;0,IF(($E$5&lt;'AG Jul 2021'!T3),(0),($E$5-'AG Jul 2021'!T3)*'AG Jul 2021'!U3/100),IF(AND('AG Jul 2021'!R3&gt;0,'AG Jul 2021'!T3=""),IF(($E$5&lt;'AG Jul 2021'!R3),(0),($E$5-'AG Jul 2021'!R3)*'AG Jul 2021'!S3/100),IF(AND('AG Jul 2021'!P3&gt;0,'AG Jul 2021'!R3=""),IF(($E$5&lt;'AG Jul 2021'!P3),(0),($E$5-'AG Jul 2021'!P3)*'AG Jul 2021'!Q3/100),0)))</f>
        <v>0</v>
      </c>
      <c r="I11" s="388">
        <f t="shared" si="0"/>
        <v>296.87049454545451</v>
      </c>
      <c r="J11" s="449">
        <f t="shared" si="1"/>
        <v>856.73834181818165</v>
      </c>
      <c r="K11" s="449">
        <f t="shared" si="2"/>
        <v>1187.481978181818</v>
      </c>
      <c r="L11" s="450">
        <f t="shared" ref="L11:L35" si="7">K11*1.1</f>
        <v>1306.230176</v>
      </c>
      <c r="M11" s="459">
        <f>'AG Jul 2021'!AZ3</f>
        <v>0</v>
      </c>
      <c r="N11" s="459">
        <f>'AG Jul 2021'!BA3</f>
        <v>0</v>
      </c>
      <c r="O11" s="459">
        <f>'AG Jul 2021'!BB3</f>
        <v>0</v>
      </c>
      <c r="P11" s="459">
        <f>'AG Jul 2021'!BC3</f>
        <v>0</v>
      </c>
      <c r="Q11" s="460">
        <f>($E$6*'AG Jul 2021'!AT3/100)*4</f>
        <v>410.5772</v>
      </c>
      <c r="R11" s="448" t="str">
        <f t="shared" ref="R11:R35" si="8">IF(SUM(M11:P11)=0,"No discount",IF(M11&gt;0,"Guaranteed off bill",IF(N11&gt;0,"Guaranteed off usage",IF(O11&gt;0,"Pay-on-time off bill","Pay-on-time off usage"))))</f>
        <v>No discount</v>
      </c>
      <c r="S11" s="448" t="str">
        <f t="shared" ref="S11:S35" si="9">IF(OR(A11="Origin Energy",A11="Red Energy",A11="Powershop"),"Inclusive","Exclusive")</f>
        <v>Exclusive</v>
      </c>
      <c r="T11" s="475">
        <f t="shared" si="3"/>
        <v>1187.481978181818</v>
      </c>
      <c r="U11" s="449">
        <f t="shared" si="4"/>
        <v>1187.481978181818</v>
      </c>
      <c r="V11" s="449">
        <f t="shared" si="5"/>
        <v>776.90477818181807</v>
      </c>
      <c r="W11" s="449">
        <f t="shared" si="6"/>
        <v>776.90477818181807</v>
      </c>
      <c r="X11" s="455">
        <f t="shared" ref="X11:Y27" si="10">V11*1.1</f>
        <v>854.59525599999995</v>
      </c>
      <c r="Y11" s="455">
        <f t="shared" si="10"/>
        <v>854.59525599999995</v>
      </c>
      <c r="Z11" s="390">
        <f>'AG Jul 2021'!BL3</f>
        <v>0</v>
      </c>
      <c r="AA11" s="367" t="str">
        <f>'AG Jul 2021'!BM3</f>
        <v>n</v>
      </c>
      <c r="AB11" s="504"/>
      <c r="AC11" s="504"/>
      <c r="AD11" s="504"/>
      <c r="AE11" s="504"/>
      <c r="AF11" s="504"/>
      <c r="AG11" s="504"/>
      <c r="AH11" s="504"/>
      <c r="AI11" s="504"/>
      <c r="AJ11" s="504"/>
      <c r="AK11" s="504"/>
      <c r="AL11" s="504"/>
      <c r="AM11" s="504"/>
      <c r="AN11" s="504"/>
      <c r="AO11" s="504"/>
    </row>
    <row r="12" spans="1:41" x14ac:dyDescent="0.3">
      <c r="A12" s="319" t="str">
        <f>'AG Jul 2021'!K4</f>
        <v>Alinta Energy</v>
      </c>
      <c r="B12" s="383" t="str">
        <f>'AG Jul 2021'!L4</f>
        <v>Home Deal</v>
      </c>
      <c r="C12" s="388">
        <f>IF('AG Jul 2021'!BP4=0,91*'AG Jul 2021'!M4/100,(91*'AG Jul 2021'!M4/100)+'AG Jul 2021'!BP4/4)</f>
        <v>51.87</v>
      </c>
      <c r="D12" s="388">
        <f>IF('AG Jul 2021'!O4="",$E$5*'AG Jul 2021'!N4/100,IF($E$5&gt;='AG Jul 2021'!P4,('AG Jul 2021'!P4*'AG Jul 2021'!N4/100),($E$5*'AG Jul 2021'!N4/100)))</f>
        <v>169.82009999999994</v>
      </c>
      <c r="E12" s="388">
        <f>IF(AND('AG Jul 2021'!P4&gt;0,'AG Jul 2021'!R4&gt;0),IF($E$5&lt;'AG Jul 2021'!P4,0,IF($E$5&lt;=('AG Jul 2021'!R4+'AG Jul 2021'!P4),(($E$5-'AG Jul 2021'!P4)*'AG Jul 2021'!Q4/100),(('AG Jul 2021'!R4)*'AG Jul 2021'!Q4/100))),0)</f>
        <v>0</v>
      </c>
      <c r="F12" s="388">
        <f>IF(AND('AG Jul 2021'!Q4&gt;0,'AG Jul 2021'!S4&gt;0),IF($E$5&lt;('AG Jul 2021'!R4+'AG Jul 2021'!P4),0,IF($E$5&lt;=('AG Jul 2021'!T4+'AG Jul 2021'!R4+'AG Jul 2021'!P4),(($E$5-('AG Jul 2021'!R4+'AG Jul 2021'!P4))*'AG Jul 2021'!S4/100),('AG Jul 2021'!T4*'AG Jul 2021'!S4/100))),0)</f>
        <v>0</v>
      </c>
      <c r="G12" s="388">
        <v>0</v>
      </c>
      <c r="H12" s="388">
        <f>IF('AG Jul 2021'!T4&gt;0,IF(($E$5&lt;'AG Jul 2021'!T4),(0),($E$5-'AG Jul 2021'!T4)*'AG Jul 2021'!U4/100),IF(AND('AG Jul 2021'!R4&gt;0,'AG Jul 2021'!T4=""),IF(($E$5&lt;'AG Jul 2021'!R4),(0),($E$5-'AG Jul 2021'!R4)*'AG Jul 2021'!S4/100),IF(AND('AG Jul 2021'!P4&gt;0,'AG Jul 2021'!R4=""),IF(($E$5&lt;'AG Jul 2021'!P4),(0),($E$5-'AG Jul 2021'!P4)*'AG Jul 2021'!Q4/100),0)))</f>
        <v>0</v>
      </c>
      <c r="I12" s="388">
        <f t="shared" si="0"/>
        <v>221.69009999999994</v>
      </c>
      <c r="J12" s="449">
        <f t="shared" si="1"/>
        <v>679.28039999999976</v>
      </c>
      <c r="K12" s="449">
        <f t="shared" si="2"/>
        <v>886.76039999999978</v>
      </c>
      <c r="L12" s="450">
        <f t="shared" si="7"/>
        <v>975.43643999999983</v>
      </c>
      <c r="M12" s="459">
        <f>'AG Jul 2021'!AZ4</f>
        <v>0</v>
      </c>
      <c r="N12" s="459">
        <f>'AG Jul 2021'!BA4</f>
        <v>0</v>
      </c>
      <c r="O12" s="459">
        <f>'AG Jul 2021'!BB4</f>
        <v>0</v>
      </c>
      <c r="P12" s="459">
        <f>'AG Jul 2021'!BC4</f>
        <v>0</v>
      </c>
      <c r="Q12" s="460">
        <f>($E$6*'AG Jul 2021'!AT4/100)*4</f>
        <v>181.13699999999997</v>
      </c>
      <c r="R12" s="448" t="str">
        <f t="shared" si="8"/>
        <v>No discount</v>
      </c>
      <c r="S12" s="448" t="str">
        <f t="shared" si="9"/>
        <v>Exclusive</v>
      </c>
      <c r="T12" s="475">
        <f t="shared" si="3"/>
        <v>886.76039999999978</v>
      </c>
      <c r="U12" s="449">
        <f t="shared" si="4"/>
        <v>886.76039999999978</v>
      </c>
      <c r="V12" s="449">
        <f t="shared" si="5"/>
        <v>705.62339999999983</v>
      </c>
      <c r="W12" s="449">
        <f t="shared" si="6"/>
        <v>705.62339999999983</v>
      </c>
      <c r="X12" s="455">
        <f t="shared" si="10"/>
        <v>776.1857399999999</v>
      </c>
      <c r="Y12" s="455">
        <f t="shared" si="10"/>
        <v>776.1857399999999</v>
      </c>
      <c r="Z12" s="390">
        <f>'AG Jul 2021'!BL4</f>
        <v>0</v>
      </c>
      <c r="AA12" s="367" t="str">
        <f>'AG Jul 2021'!BM4</f>
        <v>n</v>
      </c>
      <c r="AB12" s="504"/>
      <c r="AC12" s="504"/>
      <c r="AD12" s="504"/>
      <c r="AE12" s="504"/>
      <c r="AF12" s="504"/>
      <c r="AG12" s="504"/>
      <c r="AH12" s="504"/>
      <c r="AI12" s="504"/>
      <c r="AJ12" s="504"/>
      <c r="AK12" s="504"/>
      <c r="AL12" s="504"/>
      <c r="AM12" s="504"/>
      <c r="AN12" s="504"/>
      <c r="AO12" s="504"/>
    </row>
    <row r="13" spans="1:41" x14ac:dyDescent="0.3">
      <c r="A13" s="319" t="str">
        <f>'AG Jul 2021'!K5</f>
        <v>CovaU</v>
      </c>
      <c r="B13" s="383" t="str">
        <f>'AG Jul 2021'!L5</f>
        <v>Freedom Plus Solar</v>
      </c>
      <c r="C13" s="388">
        <f>IF('AG Jul 2021'!BP5=0,91*'AG Jul 2021'!M5/100,(91*'AG Jul 2021'!M5/100)+'AG Jul 2021'!BP5/4)</f>
        <v>70.069999999999993</v>
      </c>
      <c r="D13" s="388">
        <f>IF('AG Jul 2021'!O5="",$E$5*'AG Jul 2021'!N5/100,IF($E$5&gt;='AG Jul 2021'!P5,('AG Jul 2021'!P5*'AG Jul 2021'!N5/100),($E$5*'AG Jul 2021'!N5/100)))</f>
        <v>238.64193</v>
      </c>
      <c r="E13" s="388">
        <f>IF(AND('AG Jul 2021'!P5&gt;0,'AG Jul 2021'!R5&gt;0),IF($E$5&lt;'AG Jul 2021'!P5,0,IF($E$5&lt;=('AG Jul 2021'!R5+'AG Jul 2021'!P5),(($E$5-'AG Jul 2021'!P5)*'AG Jul 2021'!Q5/100),(('AG Jul 2021'!R5)*'AG Jul 2021'!Q5/100))),0)</f>
        <v>0</v>
      </c>
      <c r="F13" s="388">
        <f>IF(AND('AG Jul 2021'!Q5&gt;0,'AG Jul 2021'!S5&gt;0),IF($E$5&lt;('AG Jul 2021'!R5+'AG Jul 2021'!P5),0,IF($E$5&lt;=('AG Jul 2021'!T5+'AG Jul 2021'!R5+'AG Jul 2021'!P5),(($E$5-('AG Jul 2021'!R5+'AG Jul 2021'!P5))*'AG Jul 2021'!S5/100),('AG Jul 2021'!T5*'AG Jul 2021'!S5/100))),0)</f>
        <v>0</v>
      </c>
      <c r="G13" s="388">
        <v>0</v>
      </c>
      <c r="H13" s="388">
        <f>IF('AG Jul 2021'!T5&gt;0,IF(($E$5&lt;'AG Jul 2021'!T5),(0),($E$5-'AG Jul 2021'!T5)*'AG Jul 2021'!U5/100),IF(AND('AG Jul 2021'!R5&gt;0,'AG Jul 2021'!T5=""),IF(($E$5&lt;'AG Jul 2021'!R5),(0),($E$5-'AG Jul 2021'!R5)*'AG Jul 2021'!S5/100),IF(AND('AG Jul 2021'!P5&gt;0,'AG Jul 2021'!R5=""),IF(($E$5&lt;'AG Jul 2021'!P5),(0),($E$5-'AG Jul 2021'!P5)*'AG Jul 2021'!Q5/100),0)))</f>
        <v>0</v>
      </c>
      <c r="I13" s="388">
        <f t="shared" si="0"/>
        <v>308.71193</v>
      </c>
      <c r="J13" s="449">
        <f t="shared" si="1"/>
        <v>954.56772000000001</v>
      </c>
      <c r="K13" s="449">
        <f t="shared" si="2"/>
        <v>1234.84772</v>
      </c>
      <c r="L13" s="450">
        <f t="shared" si="7"/>
        <v>1358.332492</v>
      </c>
      <c r="M13" s="459">
        <f>'AG Jul 2021'!AZ5</f>
        <v>20</v>
      </c>
      <c r="N13" s="459">
        <f>'AG Jul 2021'!BA5</f>
        <v>0</v>
      </c>
      <c r="O13" s="459">
        <f>'AG Jul 2021'!BB5</f>
        <v>0</v>
      </c>
      <c r="P13" s="459">
        <f>'AG Jul 2021'!BC5</f>
        <v>0</v>
      </c>
      <c r="Q13" s="460">
        <f>($E$6*'AG Jul 2021'!AT5/100)*4</f>
        <v>205.2886</v>
      </c>
      <c r="R13" s="448" t="str">
        <f t="shared" si="8"/>
        <v>Guaranteed off bill</v>
      </c>
      <c r="S13" s="448" t="str">
        <f t="shared" si="9"/>
        <v>Exclusive</v>
      </c>
      <c r="T13" s="475">
        <f t="shared" si="3"/>
        <v>987.87817599999994</v>
      </c>
      <c r="U13" s="449">
        <f t="shared" si="4"/>
        <v>987.87817599999994</v>
      </c>
      <c r="V13" s="449">
        <f t="shared" si="5"/>
        <v>782.58957599999997</v>
      </c>
      <c r="W13" s="449">
        <f t="shared" si="6"/>
        <v>782.58957599999997</v>
      </c>
      <c r="X13" s="455">
        <f t="shared" si="10"/>
        <v>860.8485336</v>
      </c>
      <c r="Y13" s="455">
        <f t="shared" si="10"/>
        <v>860.8485336</v>
      </c>
      <c r="Z13" s="390">
        <f>'AG Jul 2021'!BL5</f>
        <v>0</v>
      </c>
      <c r="AA13" s="367" t="str">
        <f>'AG Jul 2021'!BM5</f>
        <v>n</v>
      </c>
      <c r="AB13" s="504"/>
      <c r="AC13" s="504"/>
      <c r="AD13" s="504"/>
      <c r="AE13" s="504"/>
      <c r="AF13" s="504"/>
      <c r="AG13" s="504"/>
      <c r="AH13" s="504"/>
      <c r="AI13" s="504"/>
      <c r="AJ13" s="504"/>
      <c r="AK13" s="504"/>
      <c r="AL13" s="504"/>
      <c r="AM13" s="504"/>
      <c r="AN13" s="504"/>
      <c r="AO13" s="504"/>
    </row>
    <row r="14" spans="1:41" x14ac:dyDescent="0.3">
      <c r="A14" s="319" t="str">
        <f>'AG Jul 2021'!K6</f>
        <v>Diamond Energy</v>
      </c>
      <c r="B14" s="383" t="str">
        <f>'AG Jul 2021'!L6</f>
        <v>Renewable Saver POT</v>
      </c>
      <c r="C14" s="388">
        <f>IF('AG Jul 2021'!BP6=0,91*'AG Jul 2021'!M6/100,(91*'AG Jul 2021'!M6/100)+'AG Jul 2021'!BP6/4)</f>
        <v>75.893999999999991</v>
      </c>
      <c r="D14" s="388">
        <f>IF('AG Jul 2021'!O6="",$E$5*'AG Jul 2021'!N6/100,IF($E$5&gt;='AG Jul 2021'!P6,('AG Jul 2021'!P6*'AG Jul 2021'!N6/100),($E$5*'AG Jul 2021'!N6/100)))</f>
        <v>77.699999999999989</v>
      </c>
      <c r="E14" s="388">
        <f>IF(AND('AG Jul 2021'!P6&gt;0,'AG Jul 2021'!R6&gt;0),IF($E$5&lt;'AG Jul 2021'!P6,0,IF($E$5&lt;=('AG Jul 2021'!R6+'AG Jul 2021'!P6),(($E$5-'AG Jul 2021'!P6)*'AG Jul 2021'!Q6/100),(('AG Jul 2021'!R6)*'AG Jul 2021'!Q6/100))),0)</f>
        <v>0</v>
      </c>
      <c r="F14" s="388">
        <f>IF(AND('AG Jul 2021'!Q6&gt;0,'AG Jul 2021'!S6&gt;0),IF($E$5&lt;('AG Jul 2021'!R6+'AG Jul 2021'!P6),0,IF($E$5&lt;=('AG Jul 2021'!T6+'AG Jul 2021'!R6+'AG Jul 2021'!P6),(($E$5-('AG Jul 2021'!R6+'AG Jul 2021'!P6))*'AG Jul 2021'!S6/100),('AG Jul 2021'!T6*'AG Jul 2021'!S6/100))),0)</f>
        <v>0</v>
      </c>
      <c r="G14" s="388">
        <v>0</v>
      </c>
      <c r="H14" s="388">
        <f>IF('AG Jul 2021'!T6&gt;0,IF(($E$5&lt;'AG Jul 2021'!T6),(0),($E$5-'AG Jul 2021'!T6)*'AG Jul 2021'!U6/100),IF(AND('AG Jul 2021'!R6&gt;0,'AG Jul 2021'!T6=""),IF(($E$5&lt;'AG Jul 2021'!R6),(0),($E$5-'AG Jul 2021'!R6)*'AG Jul 2021'!S6/100),IF(AND('AG Jul 2021'!P6&gt;0,'AG Jul 2021'!R6=""),IF(($E$5&lt;'AG Jul 2021'!P6),(0),($E$5-'AG Jul 2021'!P6)*'AG Jul 2021'!Q6/100),0)))</f>
        <v>165.66740999999999</v>
      </c>
      <c r="I14" s="388">
        <f t="shared" si="0"/>
        <v>319.26140999999996</v>
      </c>
      <c r="J14" s="449">
        <f t="shared" si="1"/>
        <v>973.4696399999998</v>
      </c>
      <c r="K14" s="449">
        <f t="shared" si="2"/>
        <v>1277.0456399999998</v>
      </c>
      <c r="L14" s="450">
        <f t="shared" si="7"/>
        <v>1404.7502039999999</v>
      </c>
      <c r="M14" s="459">
        <f>'AG Jul 2021'!AZ6</f>
        <v>0</v>
      </c>
      <c r="N14" s="459">
        <f>'AG Jul 2021'!BA6</f>
        <v>0</v>
      </c>
      <c r="O14" s="459">
        <f>'AG Jul 2021'!BB6</f>
        <v>7</v>
      </c>
      <c r="P14" s="459">
        <f>'AG Jul 2021'!BC6</f>
        <v>0</v>
      </c>
      <c r="Q14" s="460">
        <f>($E$6*'AG Jul 2021'!AT6/100)*4</f>
        <v>246.34631999999999</v>
      </c>
      <c r="R14" s="448" t="str">
        <f t="shared" si="8"/>
        <v>Pay-on-time off bill</v>
      </c>
      <c r="S14" s="448" t="str">
        <f t="shared" si="9"/>
        <v>Exclusive</v>
      </c>
      <c r="T14" s="475">
        <f t="shared" si="3"/>
        <v>1277.0456399999998</v>
      </c>
      <c r="U14" s="449">
        <f t="shared" si="4"/>
        <v>1187.6524451999999</v>
      </c>
      <c r="V14" s="449">
        <f t="shared" si="5"/>
        <v>1030.6993199999997</v>
      </c>
      <c r="W14" s="449">
        <f t="shared" si="6"/>
        <v>941.30612519999988</v>
      </c>
      <c r="X14" s="455">
        <f t="shared" si="10"/>
        <v>1133.7692519999998</v>
      </c>
      <c r="Y14" s="455">
        <f t="shared" si="10"/>
        <v>1035.4367377199999</v>
      </c>
      <c r="Z14" s="390">
        <f>'AG Jul 2021'!BL6</f>
        <v>0</v>
      </c>
      <c r="AA14" s="367" t="str">
        <f>'AG Jul 2021'!BM6</f>
        <v>n</v>
      </c>
      <c r="AB14" s="504"/>
      <c r="AC14" s="504"/>
      <c r="AD14" s="504"/>
      <c r="AE14" s="504"/>
      <c r="AF14" s="504"/>
      <c r="AG14" s="504"/>
      <c r="AH14" s="504"/>
      <c r="AI14" s="504"/>
      <c r="AJ14" s="504"/>
      <c r="AK14" s="504"/>
      <c r="AL14" s="504"/>
      <c r="AM14" s="504"/>
      <c r="AN14" s="504"/>
      <c r="AO14" s="504"/>
    </row>
    <row r="15" spans="1:41" x14ac:dyDescent="0.3">
      <c r="A15" s="319" t="str">
        <f>'AG Jul 2021'!K7</f>
        <v>Dodo Power &amp; Gas</v>
      </c>
      <c r="B15" s="383" t="str">
        <f>'AG Jul 2021'!L7</f>
        <v>Market offer</v>
      </c>
      <c r="C15" s="388">
        <f>IF('AG Jul 2021'!BP7=0,91*'AG Jul 2021'!M7/100,(91*'AG Jul 2021'!M7/100)+'AG Jul 2021'!BP7/4)</f>
        <v>80.741818181818175</v>
      </c>
      <c r="D15" s="388">
        <f>IF('AG Jul 2021'!O7="",$E$5*'AG Jul 2021'!N7/100,IF($E$5&gt;='AG Jul 2021'!P7,('AG Jul 2021'!P7*'AG Jul 2021'!N7/100),($E$5*'AG Jul 2021'!N7/100)))</f>
        <v>177.0516736363636</v>
      </c>
      <c r="E15" s="388">
        <f>IF(AND('AG Jul 2021'!P7&gt;0,'AG Jul 2021'!R7&gt;0),IF($E$5&lt;'AG Jul 2021'!P7,0,IF($E$5&lt;=('AG Jul 2021'!R7+'AG Jul 2021'!P7),(($E$5-'AG Jul 2021'!P7)*'AG Jul 2021'!Q7/100),(('AG Jul 2021'!R7)*'AG Jul 2021'!Q7/100))),0)</f>
        <v>0</v>
      </c>
      <c r="F15" s="388">
        <f>IF(AND('AG Jul 2021'!Q7&gt;0,'AG Jul 2021'!S7&gt;0),IF($E$5&lt;('AG Jul 2021'!R7+'AG Jul 2021'!P7),0,IF($E$5&lt;=('AG Jul 2021'!T7+'AG Jul 2021'!R7+'AG Jul 2021'!P7),(($E$5-('AG Jul 2021'!R7+'AG Jul 2021'!P7))*'AG Jul 2021'!S7/100),('AG Jul 2021'!T7*'AG Jul 2021'!S7/100))),0)</f>
        <v>0</v>
      </c>
      <c r="G15" s="388">
        <v>0</v>
      </c>
      <c r="H15" s="388">
        <f>IF('AG Jul 2021'!T7&gt;0,IF(($E$5&lt;'AG Jul 2021'!T7),(0),($E$5-'AG Jul 2021'!T7)*'AG Jul 2021'!U7/100),IF(AND('AG Jul 2021'!R7&gt;0,'AG Jul 2021'!T7=""),IF(($E$5&lt;'AG Jul 2021'!R7),(0),($E$5-'AG Jul 2021'!R7)*'AG Jul 2021'!S7/100),IF(AND('AG Jul 2021'!P7&gt;0,'AG Jul 2021'!R7=""),IF(($E$5&lt;'AG Jul 2021'!P7),(0),($E$5-'AG Jul 2021'!P7)*'AG Jul 2021'!Q7/100),0)))</f>
        <v>0</v>
      </c>
      <c r="I15" s="388">
        <f t="shared" si="0"/>
        <v>257.79349181818179</v>
      </c>
      <c r="J15" s="449">
        <f t="shared" si="1"/>
        <v>708.20669454545441</v>
      </c>
      <c r="K15" s="449">
        <f t="shared" si="2"/>
        <v>1031.1739672727272</v>
      </c>
      <c r="L15" s="450">
        <f t="shared" si="7"/>
        <v>1134.2913639999999</v>
      </c>
      <c r="M15" s="459">
        <f>'AG Jul 2021'!AZ7</f>
        <v>0</v>
      </c>
      <c r="N15" s="459">
        <f>'AG Jul 2021'!BA7</f>
        <v>0</v>
      </c>
      <c r="O15" s="459">
        <f>'AG Jul 2021'!BB7</f>
        <v>0</v>
      </c>
      <c r="P15" s="459">
        <f>'AG Jul 2021'!BC7</f>
        <v>0</v>
      </c>
      <c r="Q15" s="460">
        <f>($E$6*'AG Jul 2021'!AT7/100)*4</f>
        <v>280.15855999999997</v>
      </c>
      <c r="R15" s="448" t="str">
        <f t="shared" si="8"/>
        <v>No discount</v>
      </c>
      <c r="S15" s="448" t="str">
        <f t="shared" si="9"/>
        <v>Exclusive</v>
      </c>
      <c r="T15" s="475">
        <f t="shared" si="3"/>
        <v>1031.1739672727272</v>
      </c>
      <c r="U15" s="449">
        <f t="shared" si="4"/>
        <v>1031.1739672727272</v>
      </c>
      <c r="V15" s="449">
        <f t="shared" si="5"/>
        <v>751.0154072727272</v>
      </c>
      <c r="W15" s="449">
        <f t="shared" si="6"/>
        <v>751.0154072727272</v>
      </c>
      <c r="X15" s="455">
        <f t="shared" si="10"/>
        <v>826.11694799999998</v>
      </c>
      <c r="Y15" s="455">
        <f t="shared" si="10"/>
        <v>826.11694799999998</v>
      </c>
      <c r="Z15" s="390">
        <f>'AG Jul 2021'!BL7</f>
        <v>0</v>
      </c>
      <c r="AA15" s="367" t="str">
        <f>'AG Jul 2021'!BM7</f>
        <v>n</v>
      </c>
      <c r="AB15" s="504"/>
      <c r="AC15" s="504"/>
      <c r="AD15" s="504"/>
      <c r="AE15" s="504"/>
      <c r="AF15" s="504"/>
      <c r="AG15" s="504"/>
      <c r="AH15" s="504"/>
      <c r="AI15" s="504"/>
      <c r="AJ15" s="504"/>
      <c r="AK15" s="504"/>
      <c r="AL15" s="504"/>
      <c r="AM15" s="504"/>
      <c r="AN15" s="504"/>
      <c r="AO15" s="504"/>
    </row>
    <row r="16" spans="1:41" x14ac:dyDescent="0.3">
      <c r="A16" s="319" t="str">
        <f>'AG Jul 2021'!K8</f>
        <v>EnergyAustralia</v>
      </c>
      <c r="B16" s="383" t="str">
        <f>'AG Jul 2021'!L8</f>
        <v>Total Plan Home</v>
      </c>
      <c r="C16" s="388">
        <f>IF('AG Jul 2021'!BP8=0,91*'AG Jul 2021'!M8/100,(91*'AG Jul 2021'!M8/100)+'AG Jul 2021'!BP8/4)</f>
        <v>72.8</v>
      </c>
      <c r="D16" s="388">
        <f>IF('AG Jul 2021'!O8="",$E$5*'AG Jul 2021'!N8/100,IF($E$5&gt;='AG Jul 2021'!P8,('AG Jul 2021'!P8*'AG Jul 2021'!N8/100),($E$5*'AG Jul 2021'!N8/100)))</f>
        <v>223.28499272727268</v>
      </c>
      <c r="E16" s="388">
        <f>IF(AND('AG Jul 2021'!P8&gt;0,'AG Jul 2021'!R8&gt;0),IF($E$5&lt;'AG Jul 2021'!P8,0,IF($E$5&lt;=('AG Jul 2021'!R8+'AG Jul 2021'!P8),(($E$5-'AG Jul 2021'!P8)*'AG Jul 2021'!Q8/100),(('AG Jul 2021'!R8)*'AG Jul 2021'!Q8/100))),0)</f>
        <v>0</v>
      </c>
      <c r="F16" s="388">
        <f>IF(AND('AG Jul 2021'!Q8&gt;0,'AG Jul 2021'!S8&gt;0),IF($E$5&lt;('AG Jul 2021'!R8+'AG Jul 2021'!P8),0,IF($E$5&lt;=('AG Jul 2021'!T8+'AG Jul 2021'!R8+'AG Jul 2021'!P8),(($E$5-('AG Jul 2021'!R8+'AG Jul 2021'!P8))*'AG Jul 2021'!S8/100),('AG Jul 2021'!T8*'AG Jul 2021'!S8/100))),0)</f>
        <v>0</v>
      </c>
      <c r="G16" s="388">
        <v>0</v>
      </c>
      <c r="H16" s="388">
        <f>IF('AG Jul 2021'!T8&gt;0,IF(($E$5&lt;'AG Jul 2021'!T8),(0),($E$5-'AG Jul 2021'!T8)*'AG Jul 2021'!U8/100),IF(AND('AG Jul 2021'!R8&gt;0,'AG Jul 2021'!T8=""),IF(($E$5&lt;'AG Jul 2021'!R8),(0),($E$5-'AG Jul 2021'!R8)*'AG Jul 2021'!S8/100),IF(AND('AG Jul 2021'!P8&gt;0,'AG Jul 2021'!R8=""),IF(($E$5&lt;'AG Jul 2021'!P8),(0),($E$5-'AG Jul 2021'!P8)*'AG Jul 2021'!Q8/100),0)))</f>
        <v>0</v>
      </c>
      <c r="I16" s="388">
        <f t="shared" si="0"/>
        <v>296.08499272727266</v>
      </c>
      <c r="J16" s="449">
        <f t="shared" si="1"/>
        <v>893.13997090909061</v>
      </c>
      <c r="K16" s="449">
        <f t="shared" si="2"/>
        <v>1184.3399709090907</v>
      </c>
      <c r="L16" s="450">
        <f t="shared" si="7"/>
        <v>1302.7739679999997</v>
      </c>
      <c r="M16" s="459">
        <f>'AG Jul 2021'!AZ8</f>
        <v>16</v>
      </c>
      <c r="N16" s="459">
        <f>'AG Jul 2021'!BA8</f>
        <v>0</v>
      </c>
      <c r="O16" s="459">
        <f>'AG Jul 2021'!BB8</f>
        <v>0</v>
      </c>
      <c r="P16" s="459">
        <f>'AG Jul 2021'!BC8</f>
        <v>0</v>
      </c>
      <c r="Q16" s="460">
        <f>($E$6*'AG Jul 2021'!AT8/100)*4</f>
        <v>229.44019999999998</v>
      </c>
      <c r="R16" s="448" t="str">
        <f t="shared" si="8"/>
        <v>Guaranteed off bill</v>
      </c>
      <c r="S16" s="448" t="str">
        <f t="shared" si="9"/>
        <v>Exclusive</v>
      </c>
      <c r="T16" s="475">
        <f t="shared" si="3"/>
        <v>994.8455755636362</v>
      </c>
      <c r="U16" s="449">
        <f t="shared" si="4"/>
        <v>994.8455755636362</v>
      </c>
      <c r="V16" s="449">
        <f t="shared" si="5"/>
        <v>765.4053755636362</v>
      </c>
      <c r="W16" s="449">
        <f t="shared" si="6"/>
        <v>765.4053755636362</v>
      </c>
      <c r="X16" s="455">
        <f t="shared" si="10"/>
        <v>841.94591311999989</v>
      </c>
      <c r="Y16" s="455">
        <f t="shared" si="10"/>
        <v>841.94591311999989</v>
      </c>
      <c r="Z16" s="390">
        <f>'AG Jul 2021'!BL8</f>
        <v>0</v>
      </c>
      <c r="AA16" s="367" t="str">
        <f>'AG Jul 2021'!BM8</f>
        <v>n</v>
      </c>
      <c r="AB16" s="504"/>
      <c r="AC16" s="504"/>
      <c r="AD16" s="504"/>
      <c r="AE16" s="504"/>
      <c r="AF16" s="504"/>
      <c r="AG16" s="504"/>
      <c r="AH16" s="504"/>
      <c r="AI16" s="504"/>
      <c r="AJ16" s="504"/>
      <c r="AK16" s="504"/>
      <c r="AL16" s="504"/>
      <c r="AM16" s="504"/>
      <c r="AN16" s="504"/>
      <c r="AO16" s="504"/>
    </row>
    <row r="17" spans="1:41" x14ac:dyDescent="0.3">
      <c r="A17" s="319" t="str">
        <f>'AG Jul 2021'!K9</f>
        <v>Mojo Power</v>
      </c>
      <c r="B17" s="383" t="str">
        <f>'AG Jul 2021'!L9</f>
        <v>Single Minded</v>
      </c>
      <c r="C17" s="388">
        <f>IF('AG Jul 2021'!BP9=0,91*'AG Jul 2021'!M9/100,(91*'AG Jul 2021'!M9/100)+'AG Jul 2021'!BP9/4)</f>
        <v>81.089272727272714</v>
      </c>
      <c r="D17" s="388">
        <f>IF('AG Jul 2021'!O9="",$E$5*'AG Jul 2021'!N9/100,IF($E$5&gt;='AG Jul 2021'!P9,('AG Jul 2021'!P9*'AG Jul 2021'!N9/100),($E$5*'AG Jul 2021'!N9/100)))</f>
        <v>182.08939909090907</v>
      </c>
      <c r="E17" s="388">
        <f>IF(AND('AG Jul 2021'!P9&gt;0,'AG Jul 2021'!R9&gt;0),IF($E$5&lt;'AG Jul 2021'!P9,0,IF($E$5&lt;=('AG Jul 2021'!R9+'AG Jul 2021'!P9),(($E$5-'AG Jul 2021'!P9)*'AG Jul 2021'!Q9/100),(('AG Jul 2021'!R9)*'AG Jul 2021'!Q9/100))),0)</f>
        <v>0</v>
      </c>
      <c r="F17" s="388">
        <f>IF(AND('AG Jul 2021'!Q9&gt;0,'AG Jul 2021'!S9&gt;0),IF($E$5&lt;('AG Jul 2021'!R9+'AG Jul 2021'!P9),0,IF($E$5&lt;=('AG Jul 2021'!T9+'AG Jul 2021'!R9+'AG Jul 2021'!P9),(($E$5-('AG Jul 2021'!R9+'AG Jul 2021'!P9))*'AG Jul 2021'!S9/100),('AG Jul 2021'!T9*'AG Jul 2021'!S9/100))),0)</f>
        <v>0</v>
      </c>
      <c r="G17" s="388">
        <v>0</v>
      </c>
      <c r="H17" s="388">
        <f>IF('AG Jul 2021'!T9&gt;0,IF(($E$5&lt;'AG Jul 2021'!T9),(0),($E$5-'AG Jul 2021'!T9)*'AG Jul 2021'!U9/100),IF(AND('AG Jul 2021'!R9&gt;0,'AG Jul 2021'!T9=""),IF(($E$5&lt;'AG Jul 2021'!R9),(0),($E$5-'AG Jul 2021'!R9)*'AG Jul 2021'!S9/100),IF(AND('AG Jul 2021'!P9&gt;0,'AG Jul 2021'!R9=""),IF(($E$5&lt;'AG Jul 2021'!P9),(0),($E$5-'AG Jul 2021'!P9)*'AG Jul 2021'!Q9/100),0)))</f>
        <v>0</v>
      </c>
      <c r="I17" s="388">
        <f t="shared" si="0"/>
        <v>263.17867181818178</v>
      </c>
      <c r="J17" s="449">
        <f t="shared" si="1"/>
        <v>728.35759636363628</v>
      </c>
      <c r="K17" s="449">
        <f t="shared" si="2"/>
        <v>1052.7146872727271</v>
      </c>
      <c r="L17" s="450">
        <f t="shared" si="7"/>
        <v>1157.9861559999999</v>
      </c>
      <c r="M17" s="459">
        <f>'AG Jul 2021'!AZ9</f>
        <v>0</v>
      </c>
      <c r="N17" s="459">
        <f>'AG Jul 2021'!BA9</f>
        <v>0</v>
      </c>
      <c r="O17" s="459">
        <f>'AG Jul 2021'!BB9</f>
        <v>0</v>
      </c>
      <c r="P17" s="459">
        <f>'AG Jul 2021'!BC9</f>
        <v>0</v>
      </c>
      <c r="Q17" s="460">
        <f>($E$6*'AG Jul 2021'!AT9/100)*4</f>
        <v>181.13699999999997</v>
      </c>
      <c r="R17" s="448" t="str">
        <f t="shared" si="8"/>
        <v>No discount</v>
      </c>
      <c r="S17" s="448" t="str">
        <f t="shared" si="9"/>
        <v>Exclusive</v>
      </c>
      <c r="T17" s="475">
        <f t="shared" si="3"/>
        <v>1052.7146872727271</v>
      </c>
      <c r="U17" s="449">
        <f t="shared" si="4"/>
        <v>1052.7146872727271</v>
      </c>
      <c r="V17" s="449">
        <f t="shared" si="5"/>
        <v>871.57768727272719</v>
      </c>
      <c r="W17" s="449">
        <f t="shared" si="6"/>
        <v>871.57768727272719</v>
      </c>
      <c r="X17" s="455">
        <f t="shared" si="10"/>
        <v>958.735456</v>
      </c>
      <c r="Y17" s="455">
        <f t="shared" si="10"/>
        <v>958.735456</v>
      </c>
      <c r="Z17" s="390">
        <f>'AG Jul 2021'!BL9</f>
        <v>0</v>
      </c>
      <c r="AA17" s="367" t="str">
        <f>'AG Jul 2021'!BM9</f>
        <v>n</v>
      </c>
      <c r="AB17" s="504"/>
      <c r="AC17" s="504"/>
      <c r="AD17" s="504"/>
      <c r="AE17" s="504"/>
      <c r="AF17" s="504"/>
      <c r="AG17" s="504"/>
      <c r="AH17" s="504"/>
      <c r="AI17" s="504"/>
      <c r="AJ17" s="504"/>
      <c r="AK17" s="504"/>
      <c r="AL17" s="504"/>
      <c r="AM17" s="504"/>
      <c r="AN17" s="504"/>
      <c r="AO17" s="504"/>
    </row>
    <row r="18" spans="1:41" x14ac:dyDescent="0.3">
      <c r="A18" s="319" t="str">
        <f>'AG Jul 2021'!K10</f>
        <v>Momentum Energy</v>
      </c>
      <c r="B18" s="383" t="str">
        <f>'AG Jul 2021'!L10</f>
        <v>Solar Step Up</v>
      </c>
      <c r="C18" s="388">
        <f>IF('AG Jul 2021'!BP10=0,91*'AG Jul 2021'!M10/100,(91*'AG Jul 2021'!M10/100)+'AG Jul 2021'!BP10/4)</f>
        <v>81.701454545454538</v>
      </c>
      <c r="D18" s="388">
        <f>IF('AG Jul 2021'!O10="",$E$5*'AG Jul 2021'!N10/100,IF($E$5&gt;='AG Jul 2021'!P10,('AG Jul 2021'!P10*'AG Jul 2021'!N10/100),($E$5*'AG Jul 2021'!N10/100)))</f>
        <v>215.07837545454541</v>
      </c>
      <c r="E18" s="388">
        <f>IF(AND('AG Jul 2021'!P10&gt;0,'AG Jul 2021'!R10&gt;0),IF($E$5&lt;'AG Jul 2021'!P10,0,IF($E$5&lt;=('AG Jul 2021'!R10+'AG Jul 2021'!P10),(($E$5-'AG Jul 2021'!P10)*'AG Jul 2021'!Q10/100),(('AG Jul 2021'!R10)*'AG Jul 2021'!Q10/100))),0)</f>
        <v>0</v>
      </c>
      <c r="F18" s="388">
        <f>IF(AND('AG Jul 2021'!Q10&gt;0,'AG Jul 2021'!S10&gt;0),IF($E$5&lt;('AG Jul 2021'!R10+'AG Jul 2021'!P10),0,IF($E$5&lt;=('AG Jul 2021'!T10+'AG Jul 2021'!R10+'AG Jul 2021'!P10),(($E$5-('AG Jul 2021'!R10+'AG Jul 2021'!P10))*'AG Jul 2021'!S10/100),('AG Jul 2021'!T10*'AG Jul 2021'!S10/100))),0)</f>
        <v>0</v>
      </c>
      <c r="G18" s="388">
        <v>0</v>
      </c>
      <c r="H18" s="388">
        <f>IF('AG Jul 2021'!T10&gt;0,IF(($E$5&lt;'AG Jul 2021'!T10),(0),($E$5-'AG Jul 2021'!T10)*'AG Jul 2021'!U10/100),IF(AND('AG Jul 2021'!R10&gt;0,'AG Jul 2021'!T10=""),IF(($E$5&lt;'AG Jul 2021'!R10),(0),($E$5-'AG Jul 2021'!R10)*'AG Jul 2021'!S10/100),IF(AND('AG Jul 2021'!P10&gt;0,'AG Jul 2021'!R10=""),IF(($E$5&lt;'AG Jul 2021'!P10),(0),($E$5-'AG Jul 2021'!P10)*'AG Jul 2021'!Q10/100),0)))</f>
        <v>0</v>
      </c>
      <c r="I18" s="388">
        <f t="shared" si="0"/>
        <v>296.77982999999995</v>
      </c>
      <c r="J18" s="449">
        <f t="shared" si="1"/>
        <v>860.31350181818163</v>
      </c>
      <c r="K18" s="449">
        <f t="shared" si="2"/>
        <v>1187.1193199999998</v>
      </c>
      <c r="L18" s="450">
        <f t="shared" si="7"/>
        <v>1305.8312519999999</v>
      </c>
      <c r="M18" s="459">
        <f>'AG Jul 2021'!AZ10</f>
        <v>0</v>
      </c>
      <c r="N18" s="459">
        <f>'AG Jul 2021'!BA10</f>
        <v>0</v>
      </c>
      <c r="O18" s="459">
        <f>'AG Jul 2021'!BB10</f>
        <v>0</v>
      </c>
      <c r="P18" s="459">
        <f>'AG Jul 2021'!BC10</f>
        <v>0</v>
      </c>
      <c r="Q18" s="460">
        <f>($E$6*'AG Jul 2021'!AT10/100)*4</f>
        <v>241.51599999999999</v>
      </c>
      <c r="R18" s="448" t="str">
        <f t="shared" si="8"/>
        <v>No discount</v>
      </c>
      <c r="S18" s="448" t="str">
        <f t="shared" si="9"/>
        <v>Exclusive</v>
      </c>
      <c r="T18" s="475">
        <f t="shared" si="3"/>
        <v>1187.1193199999998</v>
      </c>
      <c r="U18" s="449">
        <f t="shared" si="4"/>
        <v>1187.1193199999998</v>
      </c>
      <c r="V18" s="449">
        <f t="shared" si="5"/>
        <v>945.60331999999983</v>
      </c>
      <c r="W18" s="449">
        <f t="shared" si="6"/>
        <v>945.60331999999983</v>
      </c>
      <c r="X18" s="455">
        <f t="shared" si="10"/>
        <v>1040.163652</v>
      </c>
      <c r="Y18" s="455">
        <f t="shared" si="10"/>
        <v>1040.163652</v>
      </c>
      <c r="Z18" s="390">
        <f>'AG Jul 2021'!BL10</f>
        <v>0</v>
      </c>
      <c r="AA18" s="367" t="str">
        <f>'AG Jul 2021'!BM10</f>
        <v>n</v>
      </c>
      <c r="AB18" s="504"/>
      <c r="AC18" s="504"/>
      <c r="AD18" s="504"/>
      <c r="AE18" s="504"/>
      <c r="AF18" s="504"/>
      <c r="AG18" s="504"/>
      <c r="AH18" s="504"/>
      <c r="AI18" s="504"/>
      <c r="AJ18" s="504"/>
      <c r="AK18" s="504"/>
      <c r="AL18" s="504"/>
      <c r="AM18" s="504"/>
      <c r="AN18" s="504"/>
      <c r="AO18" s="504"/>
    </row>
    <row r="19" spans="1:41" x14ac:dyDescent="0.3">
      <c r="A19" s="319" t="str">
        <f>'AG Jul 2021'!K11</f>
        <v>Origin Energy</v>
      </c>
      <c r="B19" s="383" t="str">
        <f>'AG Jul 2021'!L11</f>
        <v>Solar Boost</v>
      </c>
      <c r="C19" s="388">
        <f>IF('AG Jul 2021'!BP11=0,91*'AG Jul 2021'!M11/100,(91*'AG Jul 2021'!M11/100)+'AG Jul 2021'!BP11/4)</f>
        <v>73.197090909090917</v>
      </c>
      <c r="D19" s="388">
        <f>IF('AG Jul 2021'!O11="",$E$5*'AG Jul 2021'!N11/100,IF($E$5&gt;='AG Jul 2021'!P11,('AG Jul 2021'!P11*'AG Jul 2021'!N11/100),($E$5*'AG Jul 2021'!N11/100)))</f>
        <v>222.8787245454545</v>
      </c>
      <c r="E19" s="388">
        <f>IF(AND('AG Jul 2021'!P11&gt;0,'AG Jul 2021'!R11&gt;0),IF($E$5&lt;'AG Jul 2021'!P11,0,IF($E$5&lt;=('AG Jul 2021'!R11+'AG Jul 2021'!P11),(($E$5-'AG Jul 2021'!P11)*'AG Jul 2021'!Q11/100),(('AG Jul 2021'!R11)*'AG Jul 2021'!Q11/100))),0)</f>
        <v>0</v>
      </c>
      <c r="F19" s="388">
        <f>IF(AND('AG Jul 2021'!Q11&gt;0,'AG Jul 2021'!S11&gt;0),IF($E$5&lt;('AG Jul 2021'!R11+'AG Jul 2021'!P11),0,IF($E$5&lt;=('AG Jul 2021'!T11+'AG Jul 2021'!R11+'AG Jul 2021'!P11),(($E$5-('AG Jul 2021'!R11+'AG Jul 2021'!P11))*'AG Jul 2021'!S11/100),('AG Jul 2021'!T11*'AG Jul 2021'!S11/100))),0)</f>
        <v>0</v>
      </c>
      <c r="G19" s="388">
        <v>0</v>
      </c>
      <c r="H19" s="388">
        <f>IF('AG Jul 2021'!T11&gt;0,IF(($E$5&lt;'AG Jul 2021'!T11),(0),($E$5-'AG Jul 2021'!T11)*'AG Jul 2021'!U11/100),IF(AND('AG Jul 2021'!R11&gt;0,'AG Jul 2021'!T11=""),IF(($E$5&lt;'AG Jul 2021'!R11),(0),($E$5-'AG Jul 2021'!R11)*'AG Jul 2021'!S11/100),IF(AND('AG Jul 2021'!P11&gt;0,'AG Jul 2021'!R11=""),IF(($E$5&lt;'AG Jul 2021'!P11),(0),($E$5-'AG Jul 2021'!P11)*'AG Jul 2021'!Q11/100),0)))</f>
        <v>0</v>
      </c>
      <c r="I19" s="388">
        <f t="shared" si="0"/>
        <v>296.07581545454542</v>
      </c>
      <c r="J19" s="449">
        <f t="shared" si="1"/>
        <v>891.51489818181801</v>
      </c>
      <c r="K19" s="449">
        <f t="shared" si="2"/>
        <v>1184.3032618181817</v>
      </c>
      <c r="L19" s="450">
        <f t="shared" si="7"/>
        <v>1302.7335880000001</v>
      </c>
      <c r="M19" s="459">
        <f>'AG Jul 2021'!AZ11</f>
        <v>0</v>
      </c>
      <c r="N19" s="459">
        <f>'AG Jul 2021'!BA11</f>
        <v>0</v>
      </c>
      <c r="O19" s="459">
        <f>'AG Jul 2021'!BB11</f>
        <v>0</v>
      </c>
      <c r="P19" s="459">
        <f>'AG Jul 2021'!BC11</f>
        <v>0</v>
      </c>
      <c r="Q19" s="460">
        <f>($E$6*'AG Jul 2021'!AT11/100)*4</f>
        <v>338.12239999999997</v>
      </c>
      <c r="R19" s="448" t="str">
        <f t="shared" si="8"/>
        <v>No discount</v>
      </c>
      <c r="S19" s="448" t="str">
        <f t="shared" si="9"/>
        <v>Inclusive</v>
      </c>
      <c r="T19" s="475">
        <f t="shared" si="3"/>
        <v>1184.3032618181817</v>
      </c>
      <c r="U19" s="449">
        <f t="shared" si="4"/>
        <v>1184.3032618181817</v>
      </c>
      <c r="V19" s="449">
        <f t="shared" si="5"/>
        <v>846.18086181818171</v>
      </c>
      <c r="W19" s="449">
        <f t="shared" si="6"/>
        <v>846.18086181818171</v>
      </c>
      <c r="X19" s="455">
        <f t="shared" si="10"/>
        <v>930.798948</v>
      </c>
      <c r="Y19" s="455">
        <f t="shared" si="10"/>
        <v>930.798948</v>
      </c>
      <c r="Z19" s="390">
        <f>'AG Jul 2021'!BL11</f>
        <v>0</v>
      </c>
      <c r="AA19" s="367" t="str">
        <f>'AG Jul 2021'!BM11</f>
        <v>n</v>
      </c>
      <c r="AB19" s="504"/>
      <c r="AC19" s="504"/>
      <c r="AD19" s="504"/>
      <c r="AE19" s="504"/>
      <c r="AF19" s="504"/>
      <c r="AG19" s="504"/>
      <c r="AH19" s="504"/>
      <c r="AI19" s="504"/>
      <c r="AJ19" s="504"/>
      <c r="AK19" s="504"/>
      <c r="AL19" s="504"/>
      <c r="AM19" s="504"/>
      <c r="AN19" s="504"/>
      <c r="AO19" s="504"/>
    </row>
    <row r="20" spans="1:41" x14ac:dyDescent="0.3">
      <c r="A20" s="319" t="str">
        <f>'AG Jul 2021'!K12</f>
        <v>Powerdirect</v>
      </c>
      <c r="B20" s="383" t="str">
        <f>'AG Jul 2021'!L12</f>
        <v>Rate Saver</v>
      </c>
      <c r="C20" s="388">
        <f>IF('AG Jul 2021'!BP12=0,91*'AG Jul 2021'!M12/100,(91*'AG Jul 2021'!M12/100)+'AG Jul 2021'!BP12/4)</f>
        <v>49.603272727272724</v>
      </c>
      <c r="D20" s="388">
        <f>IF('AG Jul 2021'!O12="",$E$5*'AG Jul 2021'!N12/100,IF($E$5&gt;='AG Jul 2021'!P12,('AG Jul 2021'!P12*'AG Jul 2021'!N12/100),($E$5*'AG Jul 2021'!N12/100)))</f>
        <v>184.12073999999996</v>
      </c>
      <c r="E20" s="388">
        <f>IF(AND('AG Jul 2021'!P12&gt;0,'AG Jul 2021'!R12&gt;0),IF($E$5&lt;'AG Jul 2021'!P12,0,IF($E$5&lt;=('AG Jul 2021'!R12+'AG Jul 2021'!P12),(($E$5-'AG Jul 2021'!P12)*'AG Jul 2021'!Q12/100),(('AG Jul 2021'!R12)*'AG Jul 2021'!Q12/100))),0)</f>
        <v>0</v>
      </c>
      <c r="F20" s="388">
        <f>IF(AND('AG Jul 2021'!Q12&gt;0,'AG Jul 2021'!S12&gt;0),IF($E$5&lt;('AG Jul 2021'!R12+'AG Jul 2021'!P12),0,IF($E$5&lt;=('AG Jul 2021'!T12+'AG Jul 2021'!R12+'AG Jul 2021'!P12),(($E$5-('AG Jul 2021'!R12+'AG Jul 2021'!P12))*'AG Jul 2021'!S12/100),('AG Jul 2021'!T12*'AG Jul 2021'!S12/100))),0)</f>
        <v>0</v>
      </c>
      <c r="G20" s="388">
        <v>0</v>
      </c>
      <c r="H20" s="388">
        <f>IF('AG Jul 2021'!T12&gt;0,IF(($E$5&lt;'AG Jul 2021'!T12),(0),($E$5-'AG Jul 2021'!T12)*'AG Jul 2021'!U12/100),IF(AND('AG Jul 2021'!R12&gt;0,'AG Jul 2021'!T12=""),IF(($E$5&lt;'AG Jul 2021'!R12),(0),($E$5-'AG Jul 2021'!R12)*'AG Jul 2021'!S12/100),IF(AND('AG Jul 2021'!P12&gt;0,'AG Jul 2021'!R12=""),IF(($E$5&lt;'AG Jul 2021'!P12),(0),($E$5-'AG Jul 2021'!P12)*'AG Jul 2021'!Q12/100),0)))</f>
        <v>0</v>
      </c>
      <c r="I20" s="388">
        <f t="shared" si="0"/>
        <v>233.72401272727268</v>
      </c>
      <c r="J20" s="449">
        <f t="shared" si="1"/>
        <v>736.48295999999982</v>
      </c>
      <c r="K20" s="449">
        <f t="shared" si="2"/>
        <v>934.89605090909072</v>
      </c>
      <c r="L20" s="450">
        <f t="shared" si="7"/>
        <v>1028.3856559999999</v>
      </c>
      <c r="M20" s="459">
        <f>'AG Jul 2021'!AZ12</f>
        <v>0</v>
      </c>
      <c r="N20" s="459">
        <f>'AG Jul 2021'!BA12</f>
        <v>0</v>
      </c>
      <c r="O20" s="459">
        <f>'AG Jul 2021'!BB12</f>
        <v>0</v>
      </c>
      <c r="P20" s="459">
        <f>'AG Jul 2021'!BC12</f>
        <v>0</v>
      </c>
      <c r="Q20" s="460">
        <f>($E$6*'AG Jul 2021'!AT12/100)*4</f>
        <v>169.06119999999999</v>
      </c>
      <c r="R20" s="448" t="str">
        <f t="shared" si="8"/>
        <v>No discount</v>
      </c>
      <c r="S20" s="448" t="str">
        <f t="shared" si="9"/>
        <v>Exclusive</v>
      </c>
      <c r="T20" s="475">
        <f t="shared" si="3"/>
        <v>934.89605090909072</v>
      </c>
      <c r="U20" s="449">
        <f t="shared" si="4"/>
        <v>934.89605090909072</v>
      </c>
      <c r="V20" s="449">
        <f t="shared" si="5"/>
        <v>765.83485090909073</v>
      </c>
      <c r="W20" s="449">
        <f t="shared" si="6"/>
        <v>765.83485090909073</v>
      </c>
      <c r="X20" s="455">
        <f t="shared" si="10"/>
        <v>842.41833599999984</v>
      </c>
      <c r="Y20" s="455">
        <f t="shared" si="10"/>
        <v>842.41833599999984</v>
      </c>
      <c r="Z20" s="390">
        <f>'AG Jul 2021'!BL12</f>
        <v>0</v>
      </c>
      <c r="AA20" s="367" t="str">
        <f>'AG Jul 2021'!BM12</f>
        <v>n</v>
      </c>
      <c r="AB20" s="504"/>
      <c r="AC20" s="504"/>
      <c r="AD20" s="504"/>
      <c r="AE20" s="504"/>
      <c r="AF20" s="504"/>
      <c r="AG20" s="504"/>
      <c r="AH20" s="504"/>
      <c r="AI20" s="504"/>
      <c r="AJ20" s="504"/>
      <c r="AK20" s="504"/>
      <c r="AL20" s="504"/>
      <c r="AM20" s="504"/>
      <c r="AN20" s="504"/>
      <c r="AO20" s="504"/>
    </row>
    <row r="21" spans="1:41" x14ac:dyDescent="0.3">
      <c r="A21" s="319" t="str">
        <f>'AG Jul 2021'!K13</f>
        <v>Powershop</v>
      </c>
      <c r="B21" s="383" t="str">
        <f>'AG Jul 2021'!L13</f>
        <v>Carbon neutral</v>
      </c>
      <c r="C21" s="388">
        <f>IF('AG Jul 2021'!BP13=0,91*'AG Jul 2021'!M13/100,(91*'AG Jul 2021'!M13/100)+'AG Jul 2021'!BP13/4)</f>
        <v>80.534999999999997</v>
      </c>
      <c r="D21" s="388">
        <f>IF('AG Jul 2021'!O13="",$E$5*'AG Jul 2021'!N13/100,IF($E$5&gt;='AG Jul 2021'!P13,('AG Jul 2021'!P13*'AG Jul 2021'!N13/100),($E$5*'AG Jul 2021'!N13/100)))</f>
        <v>163.56356999999997</v>
      </c>
      <c r="E21" s="388">
        <f>IF(AND('AG Jul 2021'!P13&gt;0,'AG Jul 2021'!R13&gt;0),IF($E$5&lt;'AG Jul 2021'!P13,0,IF($E$5&lt;=('AG Jul 2021'!R13+'AG Jul 2021'!P13),(($E$5-'AG Jul 2021'!P13)*'AG Jul 2021'!Q13/100),(('AG Jul 2021'!R13)*'AG Jul 2021'!Q13/100))),0)</f>
        <v>0</v>
      </c>
      <c r="F21" s="388">
        <f>IF(AND('AG Jul 2021'!Q13&gt;0,'AG Jul 2021'!S13&gt;0),IF($E$5&lt;('AG Jul 2021'!R13+'AG Jul 2021'!P13),0,IF($E$5&lt;=('AG Jul 2021'!T13+'AG Jul 2021'!R13+'AG Jul 2021'!P13),(($E$5-('AG Jul 2021'!R13+'AG Jul 2021'!P13))*'AG Jul 2021'!S13/100),('AG Jul 2021'!T13*'AG Jul 2021'!S13/100))),0)</f>
        <v>0</v>
      </c>
      <c r="G21" s="388">
        <v>0</v>
      </c>
      <c r="H21" s="388">
        <f>IF('AG Jul 2021'!T13&gt;0,IF(($E$5&lt;'AG Jul 2021'!T13),(0),($E$5-'AG Jul 2021'!T13)*'AG Jul 2021'!U13/100),IF(AND('AG Jul 2021'!R13&gt;0,'AG Jul 2021'!T13=""),IF(($E$5&lt;'AG Jul 2021'!R13),(0),($E$5-'AG Jul 2021'!R13)*'AG Jul 2021'!S13/100),IF(AND('AG Jul 2021'!P13&gt;0,'AG Jul 2021'!R13=""),IF(($E$5&lt;'AG Jul 2021'!P13),(0),($E$5-'AG Jul 2021'!P13)*'AG Jul 2021'!Q13/100),0)))</f>
        <v>0</v>
      </c>
      <c r="I21" s="388">
        <f t="shared" si="0"/>
        <v>244.09856999999997</v>
      </c>
      <c r="J21" s="449">
        <f t="shared" si="1"/>
        <v>654.25427999999988</v>
      </c>
      <c r="K21" s="449">
        <f t="shared" si="2"/>
        <v>976.39427999999987</v>
      </c>
      <c r="L21" s="450">
        <f t="shared" si="7"/>
        <v>1074.0337079999999</v>
      </c>
      <c r="M21" s="459">
        <f>'AG Jul 2021'!AZ13</f>
        <v>0</v>
      </c>
      <c r="N21" s="459">
        <f>'AG Jul 2021'!BA13</f>
        <v>0</v>
      </c>
      <c r="O21" s="459">
        <f>'AG Jul 2021'!BB13</f>
        <v>0</v>
      </c>
      <c r="P21" s="459">
        <f>'AG Jul 2021'!BC13</f>
        <v>0</v>
      </c>
      <c r="Q21" s="460">
        <f>($E$6*'AG Jul 2021'!AT13/100)*4</f>
        <v>120.758</v>
      </c>
      <c r="R21" s="448" t="str">
        <f t="shared" si="8"/>
        <v>No discount</v>
      </c>
      <c r="S21" s="448" t="str">
        <f t="shared" si="9"/>
        <v>Inclusive</v>
      </c>
      <c r="T21" s="475">
        <f t="shared" si="3"/>
        <v>976.39427999999987</v>
      </c>
      <c r="U21" s="449">
        <f t="shared" si="4"/>
        <v>976.39427999999987</v>
      </c>
      <c r="V21" s="449">
        <f t="shared" si="5"/>
        <v>855.63627999999983</v>
      </c>
      <c r="W21" s="449">
        <f t="shared" si="6"/>
        <v>855.63627999999983</v>
      </c>
      <c r="X21" s="455">
        <f t="shared" si="10"/>
        <v>941.19990799999994</v>
      </c>
      <c r="Y21" s="455">
        <f t="shared" si="10"/>
        <v>941.19990799999994</v>
      </c>
      <c r="Z21" s="390">
        <f>'AG Jul 2021'!BL13</f>
        <v>0</v>
      </c>
      <c r="AA21" s="367" t="str">
        <f>'AG Jul 2021'!BM13</f>
        <v>n</v>
      </c>
      <c r="AB21" s="504"/>
      <c r="AC21" s="504"/>
      <c r="AD21" s="504"/>
      <c r="AE21" s="504"/>
      <c r="AF21" s="504"/>
      <c r="AG21" s="504"/>
      <c r="AH21" s="504"/>
      <c r="AI21" s="504"/>
      <c r="AJ21" s="504"/>
      <c r="AK21" s="504"/>
      <c r="AL21" s="504"/>
      <c r="AM21" s="504"/>
      <c r="AN21" s="504"/>
      <c r="AO21" s="504"/>
    </row>
    <row r="22" spans="1:41" x14ac:dyDescent="0.3">
      <c r="A22" s="319" t="str">
        <f>'AG Jul 2021'!K14</f>
        <v>Red Energy</v>
      </c>
      <c r="B22" s="383" t="str">
        <f>'AG Jul 2021'!L14</f>
        <v>Solar Saver</v>
      </c>
      <c r="C22" s="388">
        <f>IF('AG Jul 2021'!BP14=0,91*'AG Jul 2021'!M14/100,(91*'AG Jul 2021'!M14/100)+'AG Jul 2021'!BP14/4)</f>
        <v>83.992999999999995</v>
      </c>
      <c r="D22" s="388">
        <f>IF('AG Jul 2021'!O14="",$E$5*'AG Jul 2021'!N14/100,IF($E$5&gt;='AG Jul 2021'!P14,('AG Jul 2021'!P14*'AG Jul 2021'!N14/100),($E$5*'AG Jul 2021'!N14/100)))</f>
        <v>209.95939636363633</v>
      </c>
      <c r="E22" s="388">
        <f>IF(AND('AG Jul 2021'!P14&gt;0,'AG Jul 2021'!R14&gt;0),IF($E$5&lt;'AG Jul 2021'!P14,0,IF($E$5&lt;=('AG Jul 2021'!R14+'AG Jul 2021'!P14),(($E$5-'AG Jul 2021'!P14)*'AG Jul 2021'!Q14/100),(('AG Jul 2021'!R14)*'AG Jul 2021'!Q14/100))),0)</f>
        <v>0</v>
      </c>
      <c r="F22" s="388">
        <f>IF(AND('AG Jul 2021'!Q14&gt;0,'AG Jul 2021'!S14&gt;0),IF($E$5&lt;('AG Jul 2021'!R14+'AG Jul 2021'!P14),0,IF($E$5&lt;=('AG Jul 2021'!T14+'AG Jul 2021'!R14+'AG Jul 2021'!P14),(($E$5-('AG Jul 2021'!R14+'AG Jul 2021'!P14))*'AG Jul 2021'!S14/100),('AG Jul 2021'!T14*'AG Jul 2021'!S14/100))),0)</f>
        <v>0</v>
      </c>
      <c r="G22" s="388">
        <v>0</v>
      </c>
      <c r="H22" s="388">
        <f>IF('AG Jul 2021'!T14&gt;0,IF(($E$5&lt;'AG Jul 2021'!T14),(0),($E$5-'AG Jul 2021'!T14)*'AG Jul 2021'!U14/100),IF(AND('AG Jul 2021'!R14&gt;0,'AG Jul 2021'!T14=""),IF(($E$5&lt;'AG Jul 2021'!R14),(0),($E$5-'AG Jul 2021'!R14)*'AG Jul 2021'!S14/100),IF(AND('AG Jul 2021'!P14&gt;0,'AG Jul 2021'!R14=""),IF(($E$5&lt;'AG Jul 2021'!P14),(0),($E$5-'AG Jul 2021'!P14)*'AG Jul 2021'!Q14/100),0)))</f>
        <v>0</v>
      </c>
      <c r="I22" s="388">
        <f t="shared" si="0"/>
        <v>293.95239636363635</v>
      </c>
      <c r="J22" s="449">
        <f t="shared" si="1"/>
        <v>839.83758545454543</v>
      </c>
      <c r="K22" s="449">
        <f t="shared" si="2"/>
        <v>1175.8095854545454</v>
      </c>
      <c r="L22" s="450">
        <f t="shared" si="7"/>
        <v>1293.3905440000001</v>
      </c>
      <c r="M22" s="459">
        <f>'AG Jul 2021'!AZ14</f>
        <v>0</v>
      </c>
      <c r="N22" s="459">
        <f>'AG Jul 2021'!BA14</f>
        <v>0</v>
      </c>
      <c r="O22" s="459">
        <f>'AG Jul 2021'!BB14</f>
        <v>0</v>
      </c>
      <c r="P22" s="459">
        <f>'AG Jul 2021'!BC14</f>
        <v>0</v>
      </c>
      <c r="Q22" s="460">
        <f>($E$6*'AG Jul 2021'!AT14/100)*4</f>
        <v>434.72879999999998</v>
      </c>
      <c r="R22" s="448" t="str">
        <f t="shared" si="8"/>
        <v>No discount</v>
      </c>
      <c r="S22" s="448" t="str">
        <f t="shared" si="9"/>
        <v>Inclusive</v>
      </c>
      <c r="T22" s="475">
        <f t="shared" si="3"/>
        <v>1175.8095854545454</v>
      </c>
      <c r="U22" s="449">
        <f t="shared" si="4"/>
        <v>1175.8095854545454</v>
      </c>
      <c r="V22" s="449">
        <f t="shared" si="5"/>
        <v>741.08078545454543</v>
      </c>
      <c r="W22" s="449">
        <f t="shared" si="6"/>
        <v>741.08078545454543</v>
      </c>
      <c r="X22" s="455">
        <f t="shared" si="10"/>
        <v>815.18886400000008</v>
      </c>
      <c r="Y22" s="455">
        <f t="shared" si="10"/>
        <v>815.18886400000008</v>
      </c>
      <c r="Z22" s="390">
        <f>'AG Jul 2021'!BL14</f>
        <v>0</v>
      </c>
      <c r="AA22" s="367" t="str">
        <f>'AG Jul 2021'!BM14</f>
        <v>n</v>
      </c>
      <c r="AB22" s="504"/>
      <c r="AC22" s="504"/>
      <c r="AD22" s="504"/>
      <c r="AE22" s="504"/>
      <c r="AF22" s="504"/>
      <c r="AG22" s="504"/>
      <c r="AH22" s="504"/>
      <c r="AI22" s="504"/>
      <c r="AJ22" s="504"/>
      <c r="AK22" s="504"/>
      <c r="AL22" s="504"/>
      <c r="AM22" s="504"/>
      <c r="AN22" s="504"/>
      <c r="AO22" s="504"/>
    </row>
    <row r="23" spans="1:41" x14ac:dyDescent="0.3">
      <c r="A23" s="319" t="str">
        <f>'AG Jul 2021'!K15</f>
        <v>Simply Energy</v>
      </c>
      <c r="B23" s="383" t="str">
        <f>'AG Jul 2021'!L15</f>
        <v>Energy Saver</v>
      </c>
      <c r="C23" s="388">
        <f>IF('AG Jul 2021'!BP15=0,91*'AG Jul 2021'!M15/100,(91*'AG Jul 2021'!M15/100)+'AG Jul 2021'!BP15/4)</f>
        <v>78.259999999999991</v>
      </c>
      <c r="D23" s="388">
        <f>IF('AG Jul 2021'!O15="",$E$5*'AG Jul 2021'!N15/100,IF($E$5&gt;='AG Jul 2021'!P15,('AG Jul 2021'!P15*'AG Jul 2021'!N15/100),($E$5*'AG Jul 2021'!N15/100)))</f>
        <v>218.24726727272721</v>
      </c>
      <c r="E23" s="388">
        <f>IF(AND('AG Jul 2021'!P15&gt;0,'AG Jul 2021'!R15&gt;0),IF($E$5&lt;'AG Jul 2021'!P15,0,IF($E$5&lt;=('AG Jul 2021'!R15+'AG Jul 2021'!P15),(($E$5-'AG Jul 2021'!P15)*'AG Jul 2021'!Q15/100),(('AG Jul 2021'!R15)*'AG Jul 2021'!Q15/100))),0)</f>
        <v>0</v>
      </c>
      <c r="F23" s="388">
        <f>IF(AND('AG Jul 2021'!Q15&gt;0,'AG Jul 2021'!S15&gt;0),IF($E$5&lt;('AG Jul 2021'!R15+'AG Jul 2021'!P15),0,IF($E$5&lt;=('AG Jul 2021'!T15+'AG Jul 2021'!R15+'AG Jul 2021'!P15),(($E$5-('AG Jul 2021'!R15+'AG Jul 2021'!P15))*'AG Jul 2021'!S15/100),('AG Jul 2021'!T15*'AG Jul 2021'!S15/100))),0)</f>
        <v>0</v>
      </c>
      <c r="G23" s="388">
        <v>0</v>
      </c>
      <c r="H23" s="388">
        <f>IF('AG Jul 2021'!T15&gt;0,IF(($E$5&lt;'AG Jul 2021'!T15),(0),($E$5-'AG Jul 2021'!T15)*'AG Jul 2021'!U15/100),IF(AND('AG Jul 2021'!R15&gt;0,'AG Jul 2021'!T15=""),IF(($E$5&lt;'AG Jul 2021'!R15),(0),($E$5-'AG Jul 2021'!R15)*'AG Jul 2021'!S15/100),IF(AND('AG Jul 2021'!P15&gt;0,'AG Jul 2021'!R15=""),IF(($E$5&lt;'AG Jul 2021'!P15),(0),($E$5-'AG Jul 2021'!P15)*'AG Jul 2021'!Q15/100),0)))</f>
        <v>0</v>
      </c>
      <c r="I23" s="388">
        <f t="shared" si="0"/>
        <v>296.50726727272718</v>
      </c>
      <c r="J23" s="449">
        <f t="shared" si="1"/>
        <v>872.98906909090874</v>
      </c>
      <c r="K23" s="449">
        <f t="shared" si="2"/>
        <v>1186.0290690909087</v>
      </c>
      <c r="L23" s="450">
        <f t="shared" si="7"/>
        <v>1304.6319759999997</v>
      </c>
      <c r="M23" s="459">
        <f>'AG Jul 2021'!AZ15</f>
        <v>19</v>
      </c>
      <c r="N23" s="459">
        <f>'AG Jul 2021'!BA15</f>
        <v>0</v>
      </c>
      <c r="O23" s="459">
        <f>'AG Jul 2021'!BB15</f>
        <v>0</v>
      </c>
      <c r="P23" s="459">
        <f>'AG Jul 2021'!BC15</f>
        <v>0</v>
      </c>
      <c r="Q23" s="460">
        <f>($E$6*'AG Jul 2021'!AT15/100)*4</f>
        <v>132.8338</v>
      </c>
      <c r="R23" s="448" t="str">
        <f t="shared" si="8"/>
        <v>Guaranteed off bill</v>
      </c>
      <c r="S23" s="448" t="str">
        <f t="shared" si="9"/>
        <v>Exclusive</v>
      </c>
      <c r="T23" s="475">
        <f t="shared" si="3"/>
        <v>960.68354596363611</v>
      </c>
      <c r="U23" s="449">
        <f t="shared" si="4"/>
        <v>960.68354596363611</v>
      </c>
      <c r="V23" s="449">
        <f t="shared" si="5"/>
        <v>827.84974596363611</v>
      </c>
      <c r="W23" s="449">
        <f t="shared" si="6"/>
        <v>827.84974596363611</v>
      </c>
      <c r="X23" s="455">
        <f t="shared" si="10"/>
        <v>910.63472055999978</v>
      </c>
      <c r="Y23" s="455">
        <f t="shared" si="10"/>
        <v>910.63472055999978</v>
      </c>
      <c r="Z23" s="390">
        <f>'AG Jul 2021'!BL15</f>
        <v>0</v>
      </c>
      <c r="AA23" s="367" t="str">
        <f>'AG Jul 2021'!BM15</f>
        <v>n</v>
      </c>
      <c r="AB23" s="504"/>
      <c r="AC23" s="504"/>
      <c r="AD23" s="504"/>
      <c r="AE23" s="504"/>
      <c r="AF23" s="504"/>
      <c r="AG23" s="504"/>
      <c r="AH23" s="504"/>
      <c r="AI23" s="504"/>
      <c r="AJ23" s="504"/>
      <c r="AK23" s="504"/>
      <c r="AL23" s="504"/>
      <c r="AM23" s="504"/>
      <c r="AN23" s="504"/>
      <c r="AO23" s="504"/>
    </row>
    <row r="24" spans="1:41" x14ac:dyDescent="0.3">
      <c r="A24" s="319" t="str">
        <f>'AG Jul 2021'!K16</f>
        <v>1st Energy</v>
      </c>
      <c r="B24" s="383" t="str">
        <f>'AG Jul 2021'!L16</f>
        <v>Solar Bonus</v>
      </c>
      <c r="C24" s="388">
        <f>IF('AG Jul 2021'!BP16=0,91*'AG Jul 2021'!M16/100,(91*'AG Jul 2021'!M16/100)+'AG Jul 2021'!BP16/4)</f>
        <v>90.09</v>
      </c>
      <c r="D24" s="388">
        <f>IF('AG Jul 2021'!O16="",$E$5*'AG Jul 2021'!N16/100,IF($E$5&gt;='AG Jul 2021'!P16,('AG Jul 2021'!P16*'AG Jul 2021'!N16/100),($E$5*'AG Jul 2021'!N16/100)))</f>
        <v>205.24668545454543</v>
      </c>
      <c r="E24" s="388">
        <f>IF(AND('AG Jul 2021'!P16&gt;0,'AG Jul 2021'!R16&gt;0),IF($E$5&lt;'AG Jul 2021'!P16,0,IF($E$5&lt;=('AG Jul 2021'!R16+'AG Jul 2021'!P16),(($E$5-'AG Jul 2021'!P16)*'AG Jul 2021'!Q16/100),(('AG Jul 2021'!R16)*'AG Jul 2021'!Q16/100))),0)</f>
        <v>0</v>
      </c>
      <c r="F24" s="388">
        <f>IF(AND('AG Jul 2021'!Q16&gt;0,'AG Jul 2021'!S16&gt;0),IF($E$5&lt;('AG Jul 2021'!R16+'AG Jul 2021'!P16),0,IF($E$5&lt;=('AG Jul 2021'!T16+'AG Jul 2021'!R16+'AG Jul 2021'!P16),(($E$5-('AG Jul 2021'!R16+'AG Jul 2021'!P16))*'AG Jul 2021'!S16/100),('AG Jul 2021'!T16*'AG Jul 2021'!S16/100))),0)</f>
        <v>0</v>
      </c>
      <c r="G24" s="388">
        <v>0</v>
      </c>
      <c r="H24" s="388">
        <f>IF('AG Jul 2021'!T16&gt;0,IF(($E$5&lt;'AG Jul 2021'!T16),(0),($E$5-'AG Jul 2021'!T16)*'AG Jul 2021'!U16/100),IF(AND('AG Jul 2021'!R16&gt;0,'AG Jul 2021'!T16=""),IF(($E$5&lt;'AG Jul 2021'!R16),(0),($E$5-'AG Jul 2021'!R16)*'AG Jul 2021'!S16/100),IF(AND('AG Jul 2021'!P16&gt;0,'AG Jul 2021'!R16=""),IF(($E$5&lt;'AG Jul 2021'!P16),(0),($E$5-'AG Jul 2021'!P16)*'AG Jul 2021'!Q16/100),0)))</f>
        <v>0</v>
      </c>
      <c r="I24" s="388">
        <f t="shared" si="0"/>
        <v>295.33668545454543</v>
      </c>
      <c r="J24" s="449">
        <f t="shared" si="1"/>
        <v>820.98674181818171</v>
      </c>
      <c r="K24" s="449">
        <f t="shared" si="2"/>
        <v>1181.3467418181817</v>
      </c>
      <c r="L24" s="450">
        <f t="shared" si="7"/>
        <v>1299.4814160000001</v>
      </c>
      <c r="M24" s="459">
        <f>'AG Jul 2021'!AZ16</f>
        <v>0</v>
      </c>
      <c r="N24" s="459">
        <f>'AG Jul 2021'!BA16</f>
        <v>0</v>
      </c>
      <c r="O24" s="459">
        <f>'AG Jul 2021'!BB16</f>
        <v>0</v>
      </c>
      <c r="P24" s="459">
        <f>'AG Jul 2021'!BC16</f>
        <v>0</v>
      </c>
      <c r="Q24" s="460">
        <f>($E$6*'AG Jul 2021'!AT16/100)*4</f>
        <v>265.66759999999999</v>
      </c>
      <c r="R24" s="448" t="str">
        <f t="shared" si="8"/>
        <v>No discount</v>
      </c>
      <c r="S24" s="448" t="str">
        <f t="shared" si="9"/>
        <v>Exclusive</v>
      </c>
      <c r="T24" s="475">
        <f t="shared" si="3"/>
        <v>1181.3467418181817</v>
      </c>
      <c r="U24" s="449">
        <f t="shared" si="4"/>
        <v>1181.3467418181817</v>
      </c>
      <c r="V24" s="449">
        <f t="shared" si="5"/>
        <v>915.67914181818173</v>
      </c>
      <c r="W24" s="449">
        <f t="shared" si="6"/>
        <v>915.67914181818173</v>
      </c>
      <c r="X24" s="455">
        <f t="shared" si="10"/>
        <v>1007.247056</v>
      </c>
      <c r="Y24" s="455">
        <f t="shared" si="10"/>
        <v>1007.247056</v>
      </c>
      <c r="Z24" s="390">
        <f>'AG Jul 2021'!BL16</f>
        <v>0</v>
      </c>
      <c r="AA24" s="367" t="str">
        <f>'AG Jul 2021'!BM16</f>
        <v>n</v>
      </c>
      <c r="AB24" s="504"/>
      <c r="AC24" s="504"/>
      <c r="AD24" s="504"/>
      <c r="AE24" s="504"/>
      <c r="AF24" s="504"/>
      <c r="AG24" s="504"/>
      <c r="AH24" s="504"/>
      <c r="AI24" s="504"/>
      <c r="AJ24" s="504"/>
      <c r="AK24" s="504"/>
      <c r="AL24" s="504"/>
      <c r="AM24" s="504"/>
      <c r="AN24" s="504"/>
      <c r="AO24" s="504"/>
    </row>
    <row r="25" spans="1:41" x14ac:dyDescent="0.3">
      <c r="A25" s="319" t="str">
        <f>'AG Jul 2021'!K17</f>
        <v>Amber Electric</v>
      </c>
      <c r="B25" s="383" t="str">
        <f>'AG Jul 2021'!L17</f>
        <v>Amber Plan</v>
      </c>
      <c r="C25" s="388">
        <f>IF('AG Jul 2021'!BP17=0,91*'AG Jul 2021'!M17/100,(91*'AG Jul 2021'!M17/100)+'AG Jul 2021'!BP17/4)</f>
        <v>116.66245454545454</v>
      </c>
      <c r="D25" s="388">
        <f>IF('AG Jul 2021'!O17="",$E$5*'AG Jul 2021'!N17/100,IF($E$5&gt;='AG Jul 2021'!P17,('AG Jul 2021'!P17*'AG Jul 2021'!N17/100),($E$5*'AG Jul 2021'!N17/100)))</f>
        <v>183.06444272727273</v>
      </c>
      <c r="E25" s="388">
        <f>IF(AND('AG Jul 2021'!P17&gt;0,'AG Jul 2021'!R17&gt;0),IF($E$5&lt;'AG Jul 2021'!P17,0,IF($E$5&lt;=('AG Jul 2021'!R17+'AG Jul 2021'!P17),(($E$5-'AG Jul 2021'!P17)*'AG Jul 2021'!Q17/100),(('AG Jul 2021'!R17)*'AG Jul 2021'!Q17/100))),0)</f>
        <v>0</v>
      </c>
      <c r="F25" s="388">
        <f>IF(AND('AG Jul 2021'!Q17&gt;0,'AG Jul 2021'!S17&gt;0),IF($E$5&lt;('AG Jul 2021'!R17+'AG Jul 2021'!P17),0,IF($E$5&lt;=('AG Jul 2021'!T17+'AG Jul 2021'!R17+'AG Jul 2021'!P17),(($E$5-('AG Jul 2021'!R17+'AG Jul 2021'!P17))*'AG Jul 2021'!S17/100),('AG Jul 2021'!T17*'AG Jul 2021'!S17/100))),0)</f>
        <v>0</v>
      </c>
      <c r="G25" s="388">
        <v>0</v>
      </c>
      <c r="H25" s="388">
        <f>IF('AG Jul 2021'!T17&gt;0,IF(($E$5&lt;'AG Jul 2021'!T17),(0),($E$5-'AG Jul 2021'!T17)*'AG Jul 2021'!U17/100),IF(AND('AG Jul 2021'!R17&gt;0,'AG Jul 2021'!T17=""),IF(($E$5&lt;'AG Jul 2021'!R17),(0),($E$5-'AG Jul 2021'!R17)*'AG Jul 2021'!S17/100),IF(AND('AG Jul 2021'!P17&gt;0,'AG Jul 2021'!R17=""),IF(($E$5&lt;'AG Jul 2021'!P17),(0),($E$5-'AG Jul 2021'!P17)*'AG Jul 2021'!Q17/100),0)))</f>
        <v>0</v>
      </c>
      <c r="I25" s="388">
        <f t="shared" si="0"/>
        <v>299.72689727272729</v>
      </c>
      <c r="J25" s="449">
        <f t="shared" si="1"/>
        <v>732.25777090909105</v>
      </c>
      <c r="K25" s="449">
        <f t="shared" si="2"/>
        <v>1198.9075890909091</v>
      </c>
      <c r="L25" s="450">
        <f t="shared" si="7"/>
        <v>1318.7983480000003</v>
      </c>
      <c r="M25" s="459">
        <f>'AG Jul 2021'!AZ17</f>
        <v>0</v>
      </c>
      <c r="N25" s="459">
        <f>'AG Jul 2021'!BA17</f>
        <v>0</v>
      </c>
      <c r="O25" s="459">
        <f>'AG Jul 2021'!BB17</f>
        <v>0</v>
      </c>
      <c r="P25" s="459">
        <f>'AG Jul 2021'!BC17</f>
        <v>0</v>
      </c>
      <c r="Q25" s="460">
        <f>($E$6*'AG Jul 2021'!AT17/100)*4</f>
        <v>0</v>
      </c>
      <c r="R25" s="448" t="str">
        <f t="shared" si="8"/>
        <v>No discount</v>
      </c>
      <c r="S25" s="448" t="str">
        <f t="shared" si="9"/>
        <v>Exclusive</v>
      </c>
      <c r="T25" s="475">
        <f t="shared" si="3"/>
        <v>1198.9075890909091</v>
      </c>
      <c r="U25" s="449">
        <f t="shared" si="4"/>
        <v>1198.9075890909091</v>
      </c>
      <c r="V25" s="449">
        <f t="shared" si="5"/>
        <v>1198.9075890909091</v>
      </c>
      <c r="W25" s="449">
        <f t="shared" si="6"/>
        <v>1198.9075890909091</v>
      </c>
      <c r="X25" s="455">
        <f t="shared" si="10"/>
        <v>1318.7983480000003</v>
      </c>
      <c r="Y25" s="455">
        <f t="shared" si="10"/>
        <v>1318.7983480000003</v>
      </c>
      <c r="Z25" s="390">
        <f>'AG Jul 2021'!BL17</f>
        <v>0</v>
      </c>
      <c r="AA25" s="367" t="str">
        <f>'AG Jul 2021'!BM17</f>
        <v>n</v>
      </c>
      <c r="AB25" s="504"/>
      <c r="AC25" s="504"/>
      <c r="AD25" s="504"/>
      <c r="AE25" s="504"/>
      <c r="AF25" s="504"/>
      <c r="AG25" s="504"/>
      <c r="AH25" s="504"/>
      <c r="AI25" s="504"/>
      <c r="AJ25" s="504"/>
      <c r="AK25" s="504"/>
      <c r="AL25" s="504"/>
      <c r="AM25" s="504"/>
      <c r="AN25" s="504"/>
      <c r="AO25" s="504"/>
    </row>
    <row r="26" spans="1:41" x14ac:dyDescent="0.3">
      <c r="A26" s="319" t="str">
        <f>'AG Jul 2021'!K18</f>
        <v>Bright Spark Power</v>
      </c>
      <c r="B26" s="383" t="str">
        <f>'AG Jul 2021'!L18</f>
        <v>12 Month Contract</v>
      </c>
      <c r="C26" s="388">
        <f>IF('AG Jul 2021'!BP18=0,91*'AG Jul 2021'!M18/100,(91*'AG Jul 2021'!M18/100)+'AG Jul 2021'!BP18/4)</f>
        <v>73.627272727272725</v>
      </c>
      <c r="D26" s="388">
        <f>IF('AG Jul 2021'!O18="",$E$5*'AG Jul 2021'!N18/100,IF($E$5&gt;='AG Jul 2021'!P18,('AG Jul 2021'!P18*'AG Jul 2021'!N18/100),($E$5*'AG Jul 2021'!N18/100)))</f>
        <v>178.67674636363634</v>
      </c>
      <c r="E26" s="388">
        <f>IF(AND('AG Jul 2021'!P18&gt;0,'AG Jul 2021'!R18&gt;0),IF($E$5&lt;'AG Jul 2021'!P18,0,IF($E$5&lt;=('AG Jul 2021'!R18+'AG Jul 2021'!P18),(($E$5-'AG Jul 2021'!P18)*'AG Jul 2021'!Q18/100),(('AG Jul 2021'!R18)*'AG Jul 2021'!Q18/100))),0)</f>
        <v>0</v>
      </c>
      <c r="F26" s="388">
        <f>IF(AND('AG Jul 2021'!Q18&gt;0,'AG Jul 2021'!S18&gt;0),IF($E$5&lt;('AG Jul 2021'!R18+'AG Jul 2021'!P18),0,IF($E$5&lt;=('AG Jul 2021'!T18+'AG Jul 2021'!R18+'AG Jul 2021'!P18),(($E$5-('AG Jul 2021'!R18+'AG Jul 2021'!P18))*'AG Jul 2021'!S18/100),('AG Jul 2021'!T18*'AG Jul 2021'!S18/100))),0)</f>
        <v>0</v>
      </c>
      <c r="G26" s="388">
        <v>0</v>
      </c>
      <c r="H26" s="388">
        <f>IF('AG Jul 2021'!T18&gt;0,IF(($E$5&lt;'AG Jul 2021'!T18),(0),($E$5-'AG Jul 2021'!T18)*'AG Jul 2021'!U18/100),IF(AND('AG Jul 2021'!R18&gt;0,'AG Jul 2021'!T18=""),IF(($E$5&lt;'AG Jul 2021'!R18),(0),($E$5-'AG Jul 2021'!R18)*'AG Jul 2021'!S18/100),IF(AND('AG Jul 2021'!P18&gt;0,'AG Jul 2021'!R18=""),IF(($E$5&lt;'AG Jul 2021'!P18),(0),($E$5-'AG Jul 2021'!P18)*'AG Jul 2021'!Q18/100),0)))</f>
        <v>0</v>
      </c>
      <c r="I26" s="388">
        <f t="shared" si="0"/>
        <v>252.30401909090907</v>
      </c>
      <c r="J26" s="449">
        <f t="shared" si="1"/>
        <v>714.70698545454536</v>
      </c>
      <c r="K26" s="449">
        <f t="shared" si="2"/>
        <v>1009.2160763636363</v>
      </c>
      <c r="L26" s="450">
        <f t="shared" si="7"/>
        <v>1110.137684</v>
      </c>
      <c r="M26" s="459">
        <f>'AG Jul 2021'!AZ18</f>
        <v>0</v>
      </c>
      <c r="N26" s="459">
        <f>'AG Jul 2021'!BA18</f>
        <v>0</v>
      </c>
      <c r="O26" s="459">
        <f>'AG Jul 2021'!BB18</f>
        <v>0</v>
      </c>
      <c r="P26" s="459">
        <f>'AG Jul 2021'!BC18</f>
        <v>0</v>
      </c>
      <c r="Q26" s="460">
        <f>($E$6*'AG Jul 2021'!AT18/100)*4</f>
        <v>169.06119999999999</v>
      </c>
      <c r="R26" s="448" t="str">
        <f t="shared" si="8"/>
        <v>No discount</v>
      </c>
      <c r="S26" s="448" t="str">
        <f t="shared" si="9"/>
        <v>Exclusive</v>
      </c>
      <c r="T26" s="475">
        <f t="shared" si="3"/>
        <v>1009.2160763636363</v>
      </c>
      <c r="U26" s="449">
        <f t="shared" si="4"/>
        <v>1009.2160763636363</v>
      </c>
      <c r="V26" s="449">
        <f t="shared" si="5"/>
        <v>840.15487636363628</v>
      </c>
      <c r="W26" s="449">
        <f t="shared" si="6"/>
        <v>840.15487636363628</v>
      </c>
      <c r="X26" s="455">
        <f t="shared" si="10"/>
        <v>924.17036399999995</v>
      </c>
      <c r="Y26" s="455">
        <f t="shared" si="10"/>
        <v>924.17036399999995</v>
      </c>
      <c r="Z26" s="390">
        <f>'AG Jul 2021'!BL18</f>
        <v>12</v>
      </c>
      <c r="AA26" s="367" t="str">
        <f>'AG Jul 2021'!BM18</f>
        <v>n</v>
      </c>
      <c r="AB26" s="504"/>
      <c r="AC26" s="504"/>
      <c r="AD26" s="504"/>
      <c r="AE26" s="504"/>
      <c r="AF26" s="504"/>
      <c r="AG26" s="504"/>
      <c r="AH26" s="504"/>
      <c r="AI26" s="504"/>
      <c r="AJ26" s="504"/>
      <c r="AK26" s="504"/>
      <c r="AL26" s="504"/>
      <c r="AM26" s="504"/>
      <c r="AN26" s="504"/>
      <c r="AO26" s="504"/>
    </row>
    <row r="27" spans="1:41" x14ac:dyDescent="0.3">
      <c r="A27" s="319" t="str">
        <f>'AG Jul 2021'!K19</f>
        <v>Discover Energy</v>
      </c>
      <c r="B27" s="383" t="str">
        <f>'AG Jul 2021'!L19</f>
        <v>Solar Smart</v>
      </c>
      <c r="C27" s="388">
        <f>IF('AG Jul 2021'!BP19=0,91*'AG Jul 2021'!M19/100,(91*'AG Jul 2021'!M19/100)+'AG Jul 2021'!BP19/4)</f>
        <v>63.7</v>
      </c>
      <c r="D27" s="388">
        <f>IF('AG Jul 2021'!O19="",$E$5*'AG Jul 2021'!N19/100,IF($E$5&gt;='AG Jul 2021'!P19,('AG Jul 2021'!P19*'AG Jul 2021'!N19/100),($E$5*'AG Jul 2021'!N19/100)))</f>
        <v>231.65411727272726</v>
      </c>
      <c r="E27" s="388">
        <f>IF(AND('AG Jul 2021'!P19&gt;0,'AG Jul 2021'!R19&gt;0),IF($E$5&lt;'AG Jul 2021'!P19,0,IF($E$5&lt;=('AG Jul 2021'!R19+'AG Jul 2021'!P19),(($E$5-'AG Jul 2021'!P19)*'AG Jul 2021'!Q19/100),(('AG Jul 2021'!R19)*'AG Jul 2021'!Q19/100))),0)</f>
        <v>0</v>
      </c>
      <c r="F27" s="388">
        <f>IF(AND('AG Jul 2021'!Q19&gt;0,'AG Jul 2021'!S19&gt;0),IF($E$5&lt;('AG Jul 2021'!R19+'AG Jul 2021'!P19),0,IF($E$5&lt;=('AG Jul 2021'!T19+'AG Jul 2021'!R19+'AG Jul 2021'!P19),(($E$5-('AG Jul 2021'!R19+'AG Jul 2021'!P19))*'AG Jul 2021'!S19/100),('AG Jul 2021'!T19*'AG Jul 2021'!S19/100))),0)</f>
        <v>0</v>
      </c>
      <c r="G27" s="388">
        <v>0</v>
      </c>
      <c r="H27" s="388">
        <f>IF('AG Jul 2021'!T19&gt;0,IF(($E$5&lt;'AG Jul 2021'!T19),(0),($E$5-'AG Jul 2021'!T19)*'AG Jul 2021'!U19/100),IF(AND('AG Jul 2021'!R19&gt;0,'AG Jul 2021'!T19=""),IF(($E$5&lt;'AG Jul 2021'!R19),(0),($E$5-'AG Jul 2021'!R19)*'AG Jul 2021'!S19/100),IF(AND('AG Jul 2021'!P19&gt;0,'AG Jul 2021'!R19=""),IF(($E$5&lt;'AG Jul 2021'!P19),(0),($E$5-'AG Jul 2021'!P19)*'AG Jul 2021'!Q19/100),0)))</f>
        <v>0</v>
      </c>
      <c r="I27" s="388">
        <f t="shared" si="0"/>
        <v>295.35411727272725</v>
      </c>
      <c r="J27" s="449">
        <f t="shared" si="1"/>
        <v>926.61646909090905</v>
      </c>
      <c r="K27" s="449">
        <f t="shared" si="2"/>
        <v>1181.416469090909</v>
      </c>
      <c r="L27" s="450">
        <f t="shared" si="7"/>
        <v>1299.5581159999999</v>
      </c>
      <c r="M27" s="459">
        <f>'AG Jul 2021'!AZ19</f>
        <v>0</v>
      </c>
      <c r="N27" s="459">
        <f>'AG Jul 2021'!BA19</f>
        <v>23</v>
      </c>
      <c r="O27" s="459">
        <f>'AG Jul 2021'!BB19</f>
        <v>0</v>
      </c>
      <c r="P27" s="459">
        <f>'AG Jul 2021'!BC19</f>
        <v>0</v>
      </c>
      <c r="Q27" s="460">
        <f>($E$6*'AG Jul 2021'!AT19/100)*4</f>
        <v>386.42559999999997</v>
      </c>
      <c r="R27" s="448" t="str">
        <f t="shared" si="8"/>
        <v>Guaranteed off usage</v>
      </c>
      <c r="S27" s="448" t="str">
        <f t="shared" si="9"/>
        <v>Exclusive</v>
      </c>
      <c r="T27" s="475">
        <f t="shared" si="3"/>
        <v>968.2946811999999</v>
      </c>
      <c r="U27" s="449">
        <f t="shared" si="4"/>
        <v>968.2946811999999</v>
      </c>
      <c r="V27" s="449">
        <f t="shared" si="5"/>
        <v>581.86908119999998</v>
      </c>
      <c r="W27" s="449">
        <f t="shared" si="6"/>
        <v>581.86908119999998</v>
      </c>
      <c r="X27" s="455">
        <f t="shared" si="10"/>
        <v>640.05598931999998</v>
      </c>
      <c r="Y27" s="455">
        <f t="shared" si="10"/>
        <v>640.05598931999998</v>
      </c>
      <c r="Z27" s="390">
        <f>'AG Jul 2021'!BL19</f>
        <v>0</v>
      </c>
      <c r="AA27" s="367" t="str">
        <f>'AG Jul 2021'!BM19</f>
        <v>n</v>
      </c>
      <c r="AB27" s="504"/>
      <c r="AC27" s="504"/>
      <c r="AD27" s="504"/>
      <c r="AE27" s="504"/>
      <c r="AF27" s="504"/>
      <c r="AG27" s="504"/>
      <c r="AH27" s="504"/>
      <c r="AI27" s="504"/>
      <c r="AJ27" s="504"/>
      <c r="AK27" s="504"/>
      <c r="AL27" s="504"/>
      <c r="AM27" s="504"/>
      <c r="AN27" s="504"/>
      <c r="AO27" s="504"/>
    </row>
    <row r="28" spans="1:41" x14ac:dyDescent="0.3">
      <c r="A28" s="319" t="str">
        <f>'AG Jul 2021'!K20</f>
        <v>Enova Energy</v>
      </c>
      <c r="B28" s="383" t="str">
        <f>'AG Jul 2021'!L20</f>
        <v>Solar Premium</v>
      </c>
      <c r="C28" s="388">
        <f>IF('AG Jul 2021'!BP20=0,91*'AG Jul 2021'!M20/100,(91*'AG Jul 2021'!M20/100)+'AG Jul 2021'!BP20/4)</f>
        <v>82.809999999999988</v>
      </c>
      <c r="D28" s="388">
        <f>IF('AG Jul 2021'!O20="",$E$5*'AG Jul 2021'!N20/100,IF($E$5&gt;='AG Jul 2021'!P20,('AG Jul 2021'!P20*'AG Jul 2021'!N20/100),($E$5*'AG Jul 2021'!N20/100)))</f>
        <v>213.61580999999998</v>
      </c>
      <c r="E28" s="388">
        <f>IF(AND('AG Jul 2021'!P20&gt;0,'AG Jul 2021'!R20&gt;0),IF($E$5&lt;'AG Jul 2021'!P20,0,IF($E$5&lt;=('AG Jul 2021'!R20+'AG Jul 2021'!P20),(($E$5-'AG Jul 2021'!P20)*'AG Jul 2021'!Q20/100),(('AG Jul 2021'!R20)*'AG Jul 2021'!Q20/100))),0)</f>
        <v>0</v>
      </c>
      <c r="F28" s="388">
        <f>IF(AND('AG Jul 2021'!Q20&gt;0,'AG Jul 2021'!S20&gt;0),IF($E$5&lt;('AG Jul 2021'!R20+'AG Jul 2021'!P20),0,IF($E$5&lt;=('AG Jul 2021'!T20+'AG Jul 2021'!R20+'AG Jul 2021'!P20),(($E$5-('AG Jul 2021'!R20+'AG Jul 2021'!P20))*'AG Jul 2021'!S20/100),('AG Jul 2021'!T20*'AG Jul 2021'!S20/100))),0)</f>
        <v>0</v>
      </c>
      <c r="G28" s="388">
        <v>0</v>
      </c>
      <c r="H28" s="388">
        <f>IF('AG Jul 2021'!T20&gt;0,IF(($E$5&lt;'AG Jul 2021'!T20),(0),($E$5-'AG Jul 2021'!T20)*'AG Jul 2021'!U20/100),IF(AND('AG Jul 2021'!R20&gt;0,'AG Jul 2021'!T20=""),IF(($E$5&lt;'AG Jul 2021'!R20),(0),($E$5-'AG Jul 2021'!R20)*'AG Jul 2021'!S20/100),IF(AND('AG Jul 2021'!P20&gt;0,'AG Jul 2021'!R20=""),IF(($E$5&lt;'AG Jul 2021'!P20),(0),($E$5-'AG Jul 2021'!P20)*'AG Jul 2021'!Q20/100),0)))</f>
        <v>0</v>
      </c>
      <c r="I28" s="388">
        <f t="shared" si="0"/>
        <v>296.42580999999996</v>
      </c>
      <c r="J28" s="449">
        <f t="shared" si="1"/>
        <v>854.46323999999981</v>
      </c>
      <c r="K28" s="449">
        <f t="shared" si="2"/>
        <v>1185.7032399999998</v>
      </c>
      <c r="L28" s="450">
        <f t="shared" si="7"/>
        <v>1304.2735639999999</v>
      </c>
      <c r="M28" s="459">
        <f>'AG Jul 2021'!AZ20</f>
        <v>0</v>
      </c>
      <c r="N28" s="459">
        <f>'AG Jul 2021'!BA20</f>
        <v>0</v>
      </c>
      <c r="O28" s="459">
        <f>'AG Jul 2021'!BB20</f>
        <v>0</v>
      </c>
      <c r="P28" s="459">
        <f>'AG Jul 2021'!BC20</f>
        <v>0</v>
      </c>
      <c r="Q28" s="460">
        <f>($E$6*'AG Jul 2021'!AT20/100)*4</f>
        <v>289.81919999999997</v>
      </c>
      <c r="R28" s="448" t="str">
        <f t="shared" si="8"/>
        <v>No discount</v>
      </c>
      <c r="S28" s="448" t="str">
        <f t="shared" si="9"/>
        <v>Exclusive</v>
      </c>
      <c r="T28" s="475">
        <f t="shared" si="3"/>
        <v>1185.7032399999998</v>
      </c>
      <c r="U28" s="449">
        <f t="shared" si="4"/>
        <v>1185.7032399999998</v>
      </c>
      <c r="V28" s="449">
        <f t="shared" si="5"/>
        <v>895.88403999999991</v>
      </c>
      <c r="W28" s="449">
        <f t="shared" si="6"/>
        <v>895.88403999999991</v>
      </c>
      <c r="X28" s="455">
        <f t="shared" ref="X28:Y35" si="11">V28*1.1</f>
        <v>985.472444</v>
      </c>
      <c r="Y28" s="455">
        <f t="shared" si="11"/>
        <v>985.472444</v>
      </c>
      <c r="Z28" s="390">
        <f>'AG Jul 2021'!BL20</f>
        <v>0</v>
      </c>
      <c r="AA28" s="367" t="str">
        <f>'AG Jul 2021'!BM20</f>
        <v>n</v>
      </c>
      <c r="AB28" s="504"/>
      <c r="AC28" s="504"/>
      <c r="AD28" s="504"/>
      <c r="AE28" s="504"/>
      <c r="AF28" s="504"/>
      <c r="AG28" s="504"/>
      <c r="AH28" s="504"/>
      <c r="AI28" s="504"/>
      <c r="AJ28" s="504"/>
      <c r="AK28" s="504"/>
      <c r="AL28" s="504"/>
      <c r="AM28" s="504"/>
      <c r="AN28" s="504"/>
      <c r="AO28" s="504"/>
    </row>
    <row r="29" spans="1:41" x14ac:dyDescent="0.3">
      <c r="A29" s="319" t="str">
        <f>'AG Jul 2021'!K21</f>
        <v>Future X Power</v>
      </c>
      <c r="B29" s="383" t="str">
        <f>'AG Jul 2021'!L21</f>
        <v>Flexi Saver</v>
      </c>
      <c r="C29" s="388">
        <f>IF('AG Jul 2021'!BP21=0,91*'AG Jul 2021'!M21/100,(91*'AG Jul 2021'!M21/100)+'AG Jul 2021'!BP21/4)</f>
        <v>73.180545454545438</v>
      </c>
      <c r="D29" s="388">
        <f>IF('AG Jul 2021'!O21="",$E$5*'AG Jul 2021'!N21/100,IF($E$5&gt;='AG Jul 2021'!P21,('AG Jul 2021'!P21*'AG Jul 2021'!N21/100),($E$5*'AG Jul 2021'!N21/100)))</f>
        <v>178.27047818181819</v>
      </c>
      <c r="E29" s="388">
        <f>IF(AND('AG Jul 2021'!P21&gt;0,'AG Jul 2021'!R21&gt;0),IF($E$5&lt;'AG Jul 2021'!P21,0,IF($E$5&lt;=('AG Jul 2021'!R21+'AG Jul 2021'!P21),(($E$5-'AG Jul 2021'!P21)*'AG Jul 2021'!Q21/100),(('AG Jul 2021'!R21)*'AG Jul 2021'!Q21/100))),0)</f>
        <v>0</v>
      </c>
      <c r="F29" s="388">
        <f>IF(AND('AG Jul 2021'!Q21&gt;0,'AG Jul 2021'!S21&gt;0),IF($E$5&lt;('AG Jul 2021'!R21+'AG Jul 2021'!P21),0,IF($E$5&lt;=('AG Jul 2021'!T21+'AG Jul 2021'!R21+'AG Jul 2021'!P21),(($E$5-('AG Jul 2021'!R21+'AG Jul 2021'!P21))*'AG Jul 2021'!S21/100),('AG Jul 2021'!T21*'AG Jul 2021'!S21/100))),0)</f>
        <v>0</v>
      </c>
      <c r="G29" s="388">
        <v>0</v>
      </c>
      <c r="H29" s="388">
        <f>IF('AG Jul 2021'!T21&gt;0,IF(($E$5&lt;'AG Jul 2021'!T21),(0),($E$5-'AG Jul 2021'!T21)*'AG Jul 2021'!U21/100),IF(AND('AG Jul 2021'!R21&gt;0,'AG Jul 2021'!T21=""),IF(($E$5&lt;'AG Jul 2021'!R21),(0),($E$5-'AG Jul 2021'!R21)*'AG Jul 2021'!S21/100),IF(AND('AG Jul 2021'!P21&gt;0,'AG Jul 2021'!R21=""),IF(($E$5&lt;'AG Jul 2021'!P21),(0),($E$5-'AG Jul 2021'!P21)*'AG Jul 2021'!Q21/100),0)))</f>
        <v>0</v>
      </c>
      <c r="I29" s="388">
        <f t="shared" si="0"/>
        <v>251.45102363636363</v>
      </c>
      <c r="J29" s="449">
        <f t="shared" si="1"/>
        <v>713.08191272727277</v>
      </c>
      <c r="K29" s="449">
        <f t="shared" si="2"/>
        <v>1005.8040945454545</v>
      </c>
      <c r="L29" s="450">
        <f t="shared" si="7"/>
        <v>1106.3845040000001</v>
      </c>
      <c r="M29" s="459">
        <f>'AG Jul 2021'!AZ21</f>
        <v>0</v>
      </c>
      <c r="N29" s="459">
        <f>'AG Jul 2021'!BA21</f>
        <v>0</v>
      </c>
      <c r="O29" s="459">
        <f>'AG Jul 2021'!BB21</f>
        <v>0</v>
      </c>
      <c r="P29" s="459">
        <f>'AG Jul 2021'!BC21</f>
        <v>0</v>
      </c>
      <c r="Q29" s="460">
        <f>($E$6*'AG Jul 2021'!AT21/100)*4</f>
        <v>96.606399999999994</v>
      </c>
      <c r="R29" s="448" t="str">
        <f t="shared" si="8"/>
        <v>No discount</v>
      </c>
      <c r="S29" s="448" t="str">
        <f t="shared" si="9"/>
        <v>Exclusive</v>
      </c>
      <c r="T29" s="475">
        <f t="shared" si="3"/>
        <v>1005.8040945454545</v>
      </c>
      <c r="U29" s="449">
        <f t="shared" si="4"/>
        <v>1005.8040945454545</v>
      </c>
      <c r="V29" s="449">
        <f t="shared" si="5"/>
        <v>909.19769454545451</v>
      </c>
      <c r="W29" s="449">
        <f t="shared" si="6"/>
        <v>909.19769454545451</v>
      </c>
      <c r="X29" s="455">
        <f t="shared" si="11"/>
        <v>1000.117464</v>
      </c>
      <c r="Y29" s="455">
        <f t="shared" si="11"/>
        <v>1000.117464</v>
      </c>
      <c r="Z29" s="390">
        <f>'AG Jul 2021'!BL21</f>
        <v>0</v>
      </c>
      <c r="AA29" s="367" t="str">
        <f>'AG Jul 2021'!BM21</f>
        <v>n</v>
      </c>
      <c r="AB29" s="504"/>
      <c r="AC29" s="504"/>
      <c r="AD29" s="504"/>
      <c r="AE29" s="504"/>
      <c r="AF29" s="504"/>
      <c r="AG29" s="504"/>
      <c r="AH29" s="504"/>
      <c r="AI29" s="504"/>
      <c r="AJ29" s="504"/>
      <c r="AK29" s="504"/>
      <c r="AL29" s="504"/>
      <c r="AM29" s="504"/>
      <c r="AN29" s="504"/>
      <c r="AO29" s="504"/>
    </row>
    <row r="30" spans="1:41" x14ac:dyDescent="0.3">
      <c r="A30" s="319" t="str">
        <f>'AG Jul 2021'!K22</f>
        <v>GloBird Energy</v>
      </c>
      <c r="B30" s="383" t="str">
        <f>'AG Jul 2021'!L22</f>
        <v>UltraSave</v>
      </c>
      <c r="C30" s="388">
        <f>IF('AG Jul 2021'!BP22=0,91*'AG Jul 2021'!M22/100,(91*'AG Jul 2021'!M22/100)+'AG Jul 2021'!BP22/4)</f>
        <v>79.17</v>
      </c>
      <c r="D30" s="388">
        <f>IF('AG Jul 2021'!O22="",$E$5*'AG Jul 2021'!N22/100,IF($E$5&gt;='AG Jul 2021'!P22,('AG Jul 2021'!P22*'AG Jul 2021'!N22/100),($E$5*'AG Jul 2021'!N22/100)))</f>
        <v>182.33315999999999</v>
      </c>
      <c r="E30" s="388">
        <f>IF(AND('AG Jul 2021'!P22&gt;0,'AG Jul 2021'!R22&gt;0),IF($E$5&lt;'AG Jul 2021'!P22,0,IF($E$5&lt;=('AG Jul 2021'!R22+'AG Jul 2021'!P22),(($E$5-'AG Jul 2021'!P22)*'AG Jul 2021'!Q22/100),(('AG Jul 2021'!R22)*'AG Jul 2021'!Q22/100))),0)</f>
        <v>0</v>
      </c>
      <c r="F30" s="388">
        <f>IF(AND('AG Jul 2021'!Q22&gt;0,'AG Jul 2021'!S22&gt;0),IF($E$5&lt;('AG Jul 2021'!R22+'AG Jul 2021'!P22),0,IF($E$5&lt;=('AG Jul 2021'!T22+'AG Jul 2021'!R22+'AG Jul 2021'!P22),(($E$5-('AG Jul 2021'!R22+'AG Jul 2021'!P22))*'AG Jul 2021'!S22/100),('AG Jul 2021'!T22*'AG Jul 2021'!S22/100))),0)</f>
        <v>0</v>
      </c>
      <c r="G30" s="388">
        <v>0</v>
      </c>
      <c r="H30" s="388">
        <f>IF('AG Jul 2021'!T22&gt;0,IF(($E$5&lt;'AG Jul 2021'!T22),(0),($E$5-'AG Jul 2021'!T22)*'AG Jul 2021'!U22/100),IF(AND('AG Jul 2021'!R22&gt;0,'AG Jul 2021'!T22=""),IF(($E$5&lt;'AG Jul 2021'!R22),(0),($E$5-'AG Jul 2021'!R22)*'AG Jul 2021'!S22/100),IF(AND('AG Jul 2021'!P22&gt;0,'AG Jul 2021'!R22=""),IF(($E$5&lt;'AG Jul 2021'!P22),(0),($E$5-'AG Jul 2021'!P22)*'AG Jul 2021'!Q22/100),0)))</f>
        <v>0</v>
      </c>
      <c r="I30" s="388">
        <f t="shared" si="0"/>
        <v>261.50315999999998</v>
      </c>
      <c r="J30" s="449">
        <f t="shared" si="1"/>
        <v>729.33263999999986</v>
      </c>
      <c r="K30" s="449">
        <f t="shared" si="2"/>
        <v>1046.0126399999999</v>
      </c>
      <c r="L30" s="450">
        <f t="shared" si="7"/>
        <v>1150.613904</v>
      </c>
      <c r="M30" s="459">
        <f>'AG Jul 2021'!AZ22</f>
        <v>0</v>
      </c>
      <c r="N30" s="459">
        <f>'AG Jul 2021'!BA22</f>
        <v>0</v>
      </c>
      <c r="O30" s="459">
        <f>'AG Jul 2021'!BB22</f>
        <v>0</v>
      </c>
      <c r="P30" s="459">
        <f>'AG Jul 2021'!BC22</f>
        <v>0</v>
      </c>
      <c r="Q30" s="460">
        <f>($E$6*'AG Jul 2021'!AT22/100)*4</f>
        <v>72.454799999999992</v>
      </c>
      <c r="R30" s="448" t="str">
        <f t="shared" si="8"/>
        <v>No discount</v>
      </c>
      <c r="S30" s="448" t="str">
        <f t="shared" si="9"/>
        <v>Exclusive</v>
      </c>
      <c r="T30" s="475">
        <f t="shared" si="3"/>
        <v>1046.0126399999999</v>
      </c>
      <c r="U30" s="449">
        <f t="shared" si="4"/>
        <v>1046.0126399999999</v>
      </c>
      <c r="V30" s="449">
        <f t="shared" si="5"/>
        <v>973.55783999999994</v>
      </c>
      <c r="W30" s="449">
        <f t="shared" si="6"/>
        <v>973.55783999999994</v>
      </c>
      <c r="X30" s="455">
        <f t="shared" si="11"/>
        <v>1070.913624</v>
      </c>
      <c r="Y30" s="455">
        <f t="shared" si="11"/>
        <v>1070.913624</v>
      </c>
      <c r="Z30" s="390">
        <f>'AG Jul 2021'!BL22</f>
        <v>0</v>
      </c>
      <c r="AA30" s="367" t="str">
        <f>'AG Jul 2021'!BM22</f>
        <v>n</v>
      </c>
      <c r="AB30" s="504"/>
      <c r="AC30" s="504"/>
      <c r="AD30" s="504"/>
      <c r="AE30" s="504"/>
      <c r="AF30" s="504"/>
      <c r="AG30" s="504"/>
      <c r="AH30" s="504"/>
      <c r="AI30" s="504"/>
      <c r="AJ30" s="504"/>
      <c r="AK30" s="504"/>
      <c r="AL30" s="504"/>
      <c r="AM30" s="504"/>
      <c r="AN30" s="504"/>
      <c r="AO30" s="504"/>
    </row>
    <row r="31" spans="1:41" x14ac:dyDescent="0.3">
      <c r="A31" s="319" t="str">
        <f>'AG Jul 2021'!K23</f>
        <v>Kogan Energy</v>
      </c>
      <c r="B31" s="383" t="str">
        <f>'AG Jul 2021'!L23</f>
        <v>Market offer</v>
      </c>
      <c r="C31" s="388">
        <f>IF('AG Jul 2021'!BP23=0,91*'AG Jul 2021'!M23/100,(91*'AG Jul 2021'!M23/100)+'AG Jul 2021'!BP23/4)</f>
        <v>72.965454545454534</v>
      </c>
      <c r="D31" s="388">
        <f>IF('AG Jul 2021'!O23="",$E$5*'AG Jul 2021'!N23/100,IF($E$5&gt;='AG Jul 2021'!P23,('AG Jul 2021'!P23*'AG Jul 2021'!N23/100),($E$5*'AG Jul 2021'!N23/100)))</f>
        <v>156.90077181818179</v>
      </c>
      <c r="E31" s="388">
        <f>IF(AND('AG Jul 2021'!P23&gt;0,'AG Jul 2021'!R23&gt;0),IF($E$5&lt;'AG Jul 2021'!P23,0,IF($E$5&lt;=('AG Jul 2021'!R23+'AG Jul 2021'!P23),(($E$5-'AG Jul 2021'!P23)*'AG Jul 2021'!Q23/100),(('AG Jul 2021'!R23)*'AG Jul 2021'!Q23/100))),0)</f>
        <v>0</v>
      </c>
      <c r="F31" s="388">
        <f>IF(AND('AG Jul 2021'!Q23&gt;0,'AG Jul 2021'!S23&gt;0),IF($E$5&lt;('AG Jul 2021'!R23+'AG Jul 2021'!P23),0,IF($E$5&lt;=('AG Jul 2021'!T23+'AG Jul 2021'!R23+'AG Jul 2021'!P23),(($E$5-('AG Jul 2021'!R23+'AG Jul 2021'!P23))*'AG Jul 2021'!S23/100),('AG Jul 2021'!T23*'AG Jul 2021'!S23/100))),0)</f>
        <v>0</v>
      </c>
      <c r="G31" s="388">
        <v>0</v>
      </c>
      <c r="H31" s="388">
        <f>IF('AG Jul 2021'!T23&gt;0,IF(($E$5&lt;'AG Jul 2021'!T23),(0),($E$5-'AG Jul 2021'!T23)*'AG Jul 2021'!U23/100),IF(AND('AG Jul 2021'!R23&gt;0,'AG Jul 2021'!T23=""),IF(($E$5&lt;'AG Jul 2021'!R23),(0),($E$5-'AG Jul 2021'!R23)*'AG Jul 2021'!S23/100),IF(AND('AG Jul 2021'!P23&gt;0,'AG Jul 2021'!R23=""),IF(($E$5&lt;'AG Jul 2021'!P23),(0),($E$5-'AG Jul 2021'!P23)*'AG Jul 2021'!Q23/100),0)))</f>
        <v>0</v>
      </c>
      <c r="I31" s="388">
        <f t="shared" si="0"/>
        <v>229.86622636363631</v>
      </c>
      <c r="J31" s="449">
        <f t="shared" si="1"/>
        <v>627.60308727272718</v>
      </c>
      <c r="K31" s="449">
        <f t="shared" si="2"/>
        <v>919.46490545454526</v>
      </c>
      <c r="L31" s="450">
        <f t="shared" si="7"/>
        <v>1011.4113959999999</v>
      </c>
      <c r="M31" s="459">
        <f>'AG Jul 2021'!AZ23</f>
        <v>0</v>
      </c>
      <c r="N31" s="459">
        <f>'AG Jul 2021'!BA23</f>
        <v>0</v>
      </c>
      <c r="O31" s="459">
        <f>'AG Jul 2021'!BB23</f>
        <v>0</v>
      </c>
      <c r="P31" s="459">
        <f>'AG Jul 2021'!BC23</f>
        <v>0</v>
      </c>
      <c r="Q31" s="460">
        <f>($E$6*'AG Jul 2021'!AT23/100)*4</f>
        <v>105.05945999999999</v>
      </c>
      <c r="R31" s="448" t="str">
        <f t="shared" si="8"/>
        <v>No discount</v>
      </c>
      <c r="S31" s="448" t="str">
        <f t="shared" si="9"/>
        <v>Exclusive</v>
      </c>
      <c r="T31" s="475">
        <f t="shared" si="3"/>
        <v>919.46490545454526</v>
      </c>
      <c r="U31" s="449">
        <f t="shared" si="4"/>
        <v>919.46490545454526</v>
      </c>
      <c r="V31" s="449">
        <f t="shared" si="5"/>
        <v>814.40544545454532</v>
      </c>
      <c r="W31" s="449">
        <f t="shared" si="6"/>
        <v>814.40544545454532</v>
      </c>
      <c r="X31" s="455">
        <f t="shared" si="11"/>
        <v>895.84598999999992</v>
      </c>
      <c r="Y31" s="455">
        <f t="shared" si="11"/>
        <v>895.84598999999992</v>
      </c>
      <c r="Z31" s="390">
        <f>'AG Jul 2021'!BL23</f>
        <v>0</v>
      </c>
      <c r="AA31" s="367" t="str">
        <f>'AG Jul 2021'!BM23</f>
        <v>n</v>
      </c>
      <c r="AB31" s="504"/>
      <c r="AC31" s="504"/>
      <c r="AD31" s="504"/>
      <c r="AE31" s="504"/>
      <c r="AF31" s="504"/>
      <c r="AG31" s="504"/>
      <c r="AH31" s="504"/>
      <c r="AI31" s="504"/>
      <c r="AJ31" s="504"/>
      <c r="AK31" s="504"/>
      <c r="AL31" s="504"/>
      <c r="AM31" s="504"/>
      <c r="AN31" s="504"/>
      <c r="AO31" s="504"/>
    </row>
    <row r="32" spans="1:41" x14ac:dyDescent="0.3">
      <c r="A32" s="319" t="str">
        <f>'AG Jul 2021'!K24</f>
        <v>Powerclub</v>
      </c>
      <c r="B32" s="383" t="str">
        <f>'AG Jul 2021'!L24</f>
        <v>Powerbank Home Solar</v>
      </c>
      <c r="C32" s="388">
        <f>IF('AG Jul 2021'!BP24=0,91*'AG Jul 2021'!M24/100,(91*'AG Jul 2021'!M24/100)+'AG Jul 2021'!BP24/4)</f>
        <v>103.36299999999999</v>
      </c>
      <c r="D32" s="388">
        <f>IF('AG Jul 2021'!O24="",$E$5*'AG Jul 2021'!N24/100,IF($E$5&gt;='AG Jul 2021'!P24,('AG Jul 2021'!P24*'AG Jul 2021'!N24/100),($E$5*'AG Jul 2021'!N24/100)))</f>
        <v>166.00117909090906</v>
      </c>
      <c r="E32" s="388">
        <f>IF(AND('AG Jul 2021'!P24&gt;0,'AG Jul 2021'!R24&gt;0),IF($E$5&lt;'AG Jul 2021'!P24,0,IF($E$5&lt;=('AG Jul 2021'!R24+'AG Jul 2021'!P24),(($E$5-'AG Jul 2021'!P24)*'AG Jul 2021'!Q24/100),(('AG Jul 2021'!R24)*'AG Jul 2021'!Q24/100))),0)</f>
        <v>0</v>
      </c>
      <c r="F32" s="388">
        <f>IF(AND('AG Jul 2021'!Q24&gt;0,'AG Jul 2021'!S24&gt;0),IF($E$5&lt;('AG Jul 2021'!R24+'AG Jul 2021'!P24),0,IF($E$5&lt;=('AG Jul 2021'!T24+'AG Jul 2021'!R24+'AG Jul 2021'!P24),(($E$5-('AG Jul 2021'!R24+'AG Jul 2021'!P24))*'AG Jul 2021'!S24/100),('AG Jul 2021'!T24*'AG Jul 2021'!S24/100))),0)</f>
        <v>0</v>
      </c>
      <c r="G32" s="388">
        <v>0</v>
      </c>
      <c r="H32" s="388">
        <f>IF('AG Jul 2021'!T24&gt;0,IF(($E$5&lt;'AG Jul 2021'!T24),(0),($E$5-'AG Jul 2021'!T24)*'AG Jul 2021'!U24/100),IF(AND('AG Jul 2021'!R24&gt;0,'AG Jul 2021'!T24=""),IF(($E$5&lt;'AG Jul 2021'!R24),(0),($E$5-'AG Jul 2021'!R24)*'AG Jul 2021'!S24/100),IF(AND('AG Jul 2021'!P24&gt;0,'AG Jul 2021'!R24=""),IF(($E$5&lt;'AG Jul 2021'!P24),(0),($E$5-'AG Jul 2021'!P24)*'AG Jul 2021'!Q24/100),0)))</f>
        <v>0</v>
      </c>
      <c r="I32" s="388">
        <f t="shared" si="0"/>
        <v>269.36417909090903</v>
      </c>
      <c r="J32" s="449">
        <f t="shared" si="1"/>
        <v>664.00471636363613</v>
      </c>
      <c r="K32" s="449">
        <f t="shared" si="2"/>
        <v>1077.4567163636361</v>
      </c>
      <c r="L32" s="450">
        <f t="shared" si="7"/>
        <v>1185.2023879999999</v>
      </c>
      <c r="M32" s="459">
        <f>'AG Jul 2021'!AZ24</f>
        <v>0</v>
      </c>
      <c r="N32" s="459">
        <f>'AG Jul 2021'!BA24</f>
        <v>0</v>
      </c>
      <c r="O32" s="459">
        <f>'AG Jul 2021'!BB24</f>
        <v>0</v>
      </c>
      <c r="P32" s="459">
        <f>'AG Jul 2021'!BC24</f>
        <v>0</v>
      </c>
      <c r="Q32" s="460">
        <f>($E$6*'AG Jul 2021'!AT24/100)*4</f>
        <v>96.606399999999994</v>
      </c>
      <c r="R32" s="448" t="str">
        <f t="shared" si="8"/>
        <v>No discount</v>
      </c>
      <c r="S32" s="448" t="str">
        <f t="shared" si="9"/>
        <v>Exclusive</v>
      </c>
      <c r="T32" s="475">
        <f t="shared" si="3"/>
        <v>1077.4567163636361</v>
      </c>
      <c r="U32" s="449">
        <f t="shared" si="4"/>
        <v>1077.4567163636361</v>
      </c>
      <c r="V32" s="449">
        <f t="shared" si="5"/>
        <v>980.85031636363613</v>
      </c>
      <c r="W32" s="449">
        <f t="shared" si="6"/>
        <v>980.85031636363613</v>
      </c>
      <c r="X32" s="455">
        <f t="shared" si="11"/>
        <v>1078.9353479999997</v>
      </c>
      <c r="Y32" s="455">
        <f t="shared" si="11"/>
        <v>1078.9353479999997</v>
      </c>
      <c r="Z32" s="390">
        <f>'AG Jul 2021'!BL24</f>
        <v>0</v>
      </c>
      <c r="AA32" s="367" t="str">
        <f>'AG Jul 2021'!BM24</f>
        <v>n</v>
      </c>
      <c r="AB32" s="504"/>
      <c r="AC32" s="504"/>
      <c r="AD32" s="504"/>
      <c r="AE32" s="504"/>
      <c r="AF32" s="504"/>
      <c r="AG32" s="504"/>
      <c r="AH32" s="504"/>
      <c r="AI32" s="504"/>
      <c r="AJ32" s="504"/>
      <c r="AK32" s="504"/>
      <c r="AL32" s="504"/>
      <c r="AM32" s="504"/>
      <c r="AN32" s="504"/>
      <c r="AO32" s="504"/>
    </row>
    <row r="33" spans="1:3090" x14ac:dyDescent="0.3">
      <c r="A33" s="319" t="str">
        <f>'AG Jul 2021'!K25</f>
        <v>ReAmped Energy</v>
      </c>
      <c r="B33" s="383" t="str">
        <f>'AG Jul 2021'!L25</f>
        <v>Solar</v>
      </c>
      <c r="C33" s="388">
        <f>IF('AG Jul 2021'!BP25=0,91*'AG Jul 2021'!M25/100,(91*'AG Jul 2021'!M25/100)+'AG Jul 2021'!BP25/4)</f>
        <v>73.329454545454553</v>
      </c>
      <c r="D33" s="388">
        <f>IF('AG Jul 2021'!O25="",$E$5*'AG Jul 2021'!N25/100,IF($E$5&gt;='AG Jul 2021'!P25,('AG Jul 2021'!P25*'AG Jul 2021'!N25/100),($E$5*'AG Jul 2021'!N25/100)))</f>
        <v>237.17936454545452</v>
      </c>
      <c r="E33" s="388">
        <f>IF(AND('AG Jul 2021'!P25&gt;0,'AG Jul 2021'!R25&gt;0),IF($E$5&lt;'AG Jul 2021'!P25,0,IF($E$5&lt;=('AG Jul 2021'!R25+'AG Jul 2021'!P25),(($E$5-'AG Jul 2021'!P25)*'AG Jul 2021'!Q25/100),(('AG Jul 2021'!R25)*'AG Jul 2021'!Q25/100))),0)</f>
        <v>0</v>
      </c>
      <c r="F33" s="388">
        <f>IF(AND('AG Jul 2021'!Q25&gt;0,'AG Jul 2021'!S25&gt;0),IF($E$5&lt;('AG Jul 2021'!R25+'AG Jul 2021'!P25),0,IF($E$5&lt;=('AG Jul 2021'!T25+'AG Jul 2021'!R25+'AG Jul 2021'!P25),(($E$5-('AG Jul 2021'!R25+'AG Jul 2021'!P25))*'AG Jul 2021'!S25/100),('AG Jul 2021'!T25*'AG Jul 2021'!S25/100))),0)</f>
        <v>0</v>
      </c>
      <c r="G33" s="388">
        <v>0</v>
      </c>
      <c r="H33" s="388">
        <f>IF('AG Jul 2021'!T25&gt;0,IF(($E$5&lt;'AG Jul 2021'!T25),(0),($E$5-'AG Jul 2021'!T25)*'AG Jul 2021'!U25/100),IF(AND('AG Jul 2021'!R25&gt;0,'AG Jul 2021'!T25=""),IF(($E$5&lt;'AG Jul 2021'!R25),(0),($E$5-'AG Jul 2021'!R25)*'AG Jul 2021'!S25/100),IF(AND('AG Jul 2021'!P25&gt;0,'AG Jul 2021'!R25=""),IF(($E$5&lt;'AG Jul 2021'!P25),(0),($E$5-'AG Jul 2021'!P25)*'AG Jul 2021'!Q25/100),0)))</f>
        <v>0</v>
      </c>
      <c r="I33" s="388">
        <f t="shared" si="0"/>
        <v>310.50881909090907</v>
      </c>
      <c r="J33" s="449">
        <f t="shared" si="1"/>
        <v>948.71745818181807</v>
      </c>
      <c r="K33" s="449">
        <f t="shared" si="2"/>
        <v>1242.0352763636363</v>
      </c>
      <c r="L33" s="450">
        <f t="shared" si="7"/>
        <v>1366.2388040000001</v>
      </c>
      <c r="M33" s="459">
        <f>'AG Jul 2021'!AZ25</f>
        <v>0</v>
      </c>
      <c r="N33" s="459">
        <f>'AG Jul 2021'!BA25</f>
        <v>0</v>
      </c>
      <c r="O33" s="459">
        <f>'AG Jul 2021'!BB25</f>
        <v>0</v>
      </c>
      <c r="P33" s="459">
        <f>'AG Jul 2021'!BC25</f>
        <v>0</v>
      </c>
      <c r="Q33" s="460">
        <f>($E$6*'AG Jul 2021'!AT25/100)*4</f>
        <v>507.18360000000001</v>
      </c>
      <c r="R33" s="448" t="str">
        <f t="shared" si="8"/>
        <v>No discount</v>
      </c>
      <c r="S33" s="448" t="str">
        <f t="shared" si="9"/>
        <v>Exclusive</v>
      </c>
      <c r="T33" s="475">
        <f t="shared" si="3"/>
        <v>1242.0352763636363</v>
      </c>
      <c r="U33" s="449">
        <f t="shared" si="4"/>
        <v>1242.0352763636363</v>
      </c>
      <c r="V33" s="449">
        <f t="shared" si="5"/>
        <v>734.85167636363622</v>
      </c>
      <c r="W33" s="449">
        <f t="shared" si="6"/>
        <v>734.85167636363622</v>
      </c>
      <c r="X33" s="455">
        <f t="shared" si="11"/>
        <v>808.33684399999993</v>
      </c>
      <c r="Y33" s="455">
        <f t="shared" si="11"/>
        <v>808.33684399999993</v>
      </c>
      <c r="Z33" s="390">
        <f>'AG Jul 2021'!BL25</f>
        <v>0</v>
      </c>
      <c r="AA33" s="367" t="str">
        <f>'AG Jul 2021'!BM25</f>
        <v>n</v>
      </c>
      <c r="AB33" s="504"/>
      <c r="AC33" s="504"/>
      <c r="AD33" s="504"/>
      <c r="AE33" s="504"/>
      <c r="AF33" s="504"/>
      <c r="AG33" s="504"/>
      <c r="AH33" s="504"/>
      <c r="AI33" s="504"/>
      <c r="AJ33" s="504"/>
      <c r="AK33" s="504"/>
      <c r="AL33" s="504"/>
      <c r="AM33" s="504"/>
      <c r="AN33" s="504"/>
      <c r="AO33" s="504"/>
    </row>
    <row r="34" spans="1:3090" x14ac:dyDescent="0.3">
      <c r="A34" s="319" t="str">
        <f>'AG Jul 2021'!K26</f>
        <v>Sumo Power</v>
      </c>
      <c r="B34" s="383" t="str">
        <f>'AG Jul 2021'!L26</f>
        <v>Assure</v>
      </c>
      <c r="C34" s="388">
        <f>IF('AG Jul 2021'!BP26=0,91*'AG Jul 2021'!M26/100,(91*'AG Jul 2021'!M26/100)+'AG Jul 2021'!BP26/4)</f>
        <v>73.254999999999995</v>
      </c>
      <c r="D34" s="388">
        <f>IF('AG Jul 2021'!O26="",$E$5*'AG Jul 2021'!N26/100,IF($E$5&gt;='AG Jul 2021'!P26,('AG Jul 2021'!P26*'AG Jul 2021'!N26/100),($E$5*'AG Jul 2021'!N26/100)))</f>
        <v>169.82009999999994</v>
      </c>
      <c r="E34" s="388">
        <f>IF(AND('AG Jul 2021'!P26&gt;0,'AG Jul 2021'!R26&gt;0),IF($E$5&lt;'AG Jul 2021'!P26,0,IF($E$5&lt;=('AG Jul 2021'!R26+'AG Jul 2021'!P26),(($E$5-'AG Jul 2021'!P26)*'AG Jul 2021'!Q26/100),(('AG Jul 2021'!R26)*'AG Jul 2021'!Q26/100))),0)</f>
        <v>0</v>
      </c>
      <c r="F34" s="388">
        <f>IF(AND('AG Jul 2021'!Q26&gt;0,'AG Jul 2021'!S26&gt;0),IF($E$5&lt;('AG Jul 2021'!R26+'AG Jul 2021'!P26),0,IF($E$5&lt;=('AG Jul 2021'!T26+'AG Jul 2021'!R26+'AG Jul 2021'!P26),(($E$5-('AG Jul 2021'!R26+'AG Jul 2021'!P26))*'AG Jul 2021'!S26/100),('AG Jul 2021'!T26*'AG Jul 2021'!S26/100))),0)</f>
        <v>0</v>
      </c>
      <c r="G34" s="388">
        <v>0</v>
      </c>
      <c r="H34" s="388">
        <f>IF('AG Jul 2021'!T26&gt;0,IF(($E$5&lt;'AG Jul 2021'!T26),(0),($E$5-'AG Jul 2021'!T26)*'AG Jul 2021'!U26/100),IF(AND('AG Jul 2021'!R26&gt;0,'AG Jul 2021'!T26=""),IF(($E$5&lt;'AG Jul 2021'!R26),(0),($E$5-'AG Jul 2021'!R26)*'AG Jul 2021'!S26/100),IF(AND('AG Jul 2021'!P26&gt;0,'AG Jul 2021'!R26=""),IF(($E$5&lt;'AG Jul 2021'!P26),(0),($E$5-'AG Jul 2021'!P26)*'AG Jul 2021'!Q26/100),0)))</f>
        <v>0</v>
      </c>
      <c r="I34" s="388">
        <f t="shared" si="0"/>
        <v>243.07509999999994</v>
      </c>
      <c r="J34" s="449">
        <f t="shared" si="1"/>
        <v>679.28039999999976</v>
      </c>
      <c r="K34" s="449">
        <f t="shared" si="2"/>
        <v>972.30039999999974</v>
      </c>
      <c r="L34" s="450">
        <f t="shared" si="7"/>
        <v>1069.5304399999998</v>
      </c>
      <c r="M34" s="459">
        <f>'AG Jul 2021'!AZ26</f>
        <v>0</v>
      </c>
      <c r="N34" s="459">
        <f>'AG Jul 2021'!BA26</f>
        <v>0</v>
      </c>
      <c r="O34" s="459">
        <f>'AG Jul 2021'!BB26</f>
        <v>0</v>
      </c>
      <c r="P34" s="459">
        <f>'AG Jul 2021'!BC26</f>
        <v>0</v>
      </c>
      <c r="Q34" s="460">
        <f>($E$6*'AG Jul 2021'!AT26/100)*4</f>
        <v>193.21279999999999</v>
      </c>
      <c r="R34" s="448" t="str">
        <f t="shared" si="8"/>
        <v>No discount</v>
      </c>
      <c r="S34" s="448" t="str">
        <f t="shared" si="9"/>
        <v>Exclusive</v>
      </c>
      <c r="T34" s="475">
        <f t="shared" si="3"/>
        <v>972.30039999999974</v>
      </c>
      <c r="U34" s="449">
        <f t="shared" si="4"/>
        <v>972.30039999999974</v>
      </c>
      <c r="V34" s="449">
        <f t="shared" si="5"/>
        <v>779.08759999999972</v>
      </c>
      <c r="W34" s="449">
        <f t="shared" si="6"/>
        <v>779.08759999999972</v>
      </c>
      <c r="X34" s="455">
        <f t="shared" si="11"/>
        <v>856.99635999999975</v>
      </c>
      <c r="Y34" s="455">
        <f t="shared" si="11"/>
        <v>856.99635999999975</v>
      </c>
      <c r="Z34" s="390">
        <f>'AG Jul 2021'!BL26</f>
        <v>0</v>
      </c>
      <c r="AA34" s="367" t="str">
        <f>'AG Jul 2021'!BM26</f>
        <v>n</v>
      </c>
      <c r="AB34" s="504"/>
      <c r="AC34" s="504"/>
      <c r="AD34" s="504"/>
      <c r="AE34" s="504"/>
      <c r="AF34" s="504"/>
      <c r="AG34" s="504"/>
      <c r="AH34" s="504"/>
      <c r="AI34" s="504"/>
      <c r="AJ34" s="504"/>
      <c r="AK34" s="504"/>
      <c r="AL34" s="504"/>
      <c r="AM34" s="504"/>
      <c r="AN34" s="504"/>
      <c r="AO34" s="504"/>
    </row>
    <row r="35" spans="1:3090" x14ac:dyDescent="0.3">
      <c r="A35" s="319" t="str">
        <f>'AG Jul 2021'!K27</f>
        <v>Tango Energy</v>
      </c>
      <c r="B35" s="383" t="str">
        <f>'AG Jul 2021'!L27</f>
        <v>Home Select</v>
      </c>
      <c r="C35" s="388">
        <f>IF('AG Jul 2021'!BP27=0,91*'AG Jul 2021'!M27/100,(91*'AG Jul 2021'!M27/100)+'AG Jul 2021'!BP27/4)</f>
        <v>77.763636363636365</v>
      </c>
      <c r="D35" s="388">
        <f>IF('AG Jul 2021'!O27="",$E$5*'AG Jul 2021'!N27/100,IF($E$5&gt;='AG Jul 2021'!P27,('AG Jul 2021'!P27*'AG Jul 2021'!N27/100),($E$5*'AG Jul 2021'!N27/100)))</f>
        <v>154.38190909090906</v>
      </c>
      <c r="E35" s="388">
        <f>IF(AND('AG Jul 2021'!P27&gt;0,'AG Jul 2021'!R27&gt;0),IF($E$5&lt;'AG Jul 2021'!P27,0,IF($E$5&lt;=('AG Jul 2021'!R27+'AG Jul 2021'!P27),(($E$5-'AG Jul 2021'!P27)*'AG Jul 2021'!Q27/100),(('AG Jul 2021'!R27)*'AG Jul 2021'!Q27/100))),0)</f>
        <v>0</v>
      </c>
      <c r="F35" s="388">
        <f>IF(AND('AG Jul 2021'!Q27&gt;0,'AG Jul 2021'!S27&gt;0),IF($E$5&lt;('AG Jul 2021'!R27+'AG Jul 2021'!P27),0,IF($E$5&lt;=('AG Jul 2021'!T27+'AG Jul 2021'!R27+'AG Jul 2021'!P27),(($E$5-('AG Jul 2021'!R27+'AG Jul 2021'!P27))*'AG Jul 2021'!S27/100),('AG Jul 2021'!T27*'AG Jul 2021'!S27/100))),0)</f>
        <v>0</v>
      </c>
      <c r="G35" s="131">
        <v>0</v>
      </c>
      <c r="H35" s="388">
        <f>IF('AG Jul 2021'!T27&gt;0,IF(($E$5&lt;'AG Jul 2021'!T27),(0),($E$5-'AG Jul 2021'!T27)*'AG Jul 2021'!U27/100),IF(AND('AG Jul 2021'!R27&gt;0,'AG Jul 2021'!T27=""),IF(($E$5&lt;'AG Jul 2021'!R27),(0),($E$5-'AG Jul 2021'!R27)*'AG Jul 2021'!S27/100),IF(AND('AG Jul 2021'!P27&gt;0,'AG Jul 2021'!R27=""),IF(($E$5&lt;'AG Jul 2021'!P27),(0),($E$5-'AG Jul 2021'!P27)*'AG Jul 2021'!Q27/100),0)))</f>
        <v>0</v>
      </c>
      <c r="I35" s="388">
        <f t="shared" si="0"/>
        <v>232.14554545454541</v>
      </c>
      <c r="J35" s="449">
        <f t="shared" si="1"/>
        <v>617.52763636363625</v>
      </c>
      <c r="K35" s="449">
        <f t="shared" si="2"/>
        <v>928.58218181818165</v>
      </c>
      <c r="L35" s="450">
        <f t="shared" si="7"/>
        <v>1021.4404</v>
      </c>
      <c r="M35" s="459">
        <f>'AG Jul 2021'!AZ27</f>
        <v>0</v>
      </c>
      <c r="N35" s="459">
        <f>'AG Jul 2021'!BA27</f>
        <v>0</v>
      </c>
      <c r="O35" s="459">
        <f>'AG Jul 2021'!BB27</f>
        <v>0</v>
      </c>
      <c r="P35" s="459">
        <f>'AG Jul 2021'!BC27</f>
        <v>0</v>
      </c>
      <c r="Q35" s="460">
        <f>($E$6*'AG Jul 2021'!AT27/100)*4</f>
        <v>132.8338</v>
      </c>
      <c r="R35" s="448" t="str">
        <f t="shared" si="8"/>
        <v>No discount</v>
      </c>
      <c r="S35" s="448" t="str">
        <f t="shared" si="9"/>
        <v>Exclusive</v>
      </c>
      <c r="T35" s="475">
        <f t="shared" si="3"/>
        <v>928.58218181818165</v>
      </c>
      <c r="U35" s="449">
        <f t="shared" si="4"/>
        <v>928.58218181818165</v>
      </c>
      <c r="V35" s="449">
        <f t="shared" si="5"/>
        <v>795.74838181818166</v>
      </c>
      <c r="W35" s="449">
        <f t="shared" si="6"/>
        <v>795.74838181818166</v>
      </c>
      <c r="X35" s="455">
        <f t="shared" si="11"/>
        <v>875.32321999999988</v>
      </c>
      <c r="Y35" s="455">
        <f t="shared" si="11"/>
        <v>875.32321999999988</v>
      </c>
      <c r="Z35" s="390">
        <f>'AG Jul 2021'!BL27</f>
        <v>0</v>
      </c>
      <c r="AA35" s="367" t="str">
        <f>'AG Jul 2021'!BM27</f>
        <v>n</v>
      </c>
      <c r="AB35" s="504"/>
      <c r="AC35" s="504"/>
      <c r="AD35" s="504"/>
      <c r="AE35" s="504"/>
      <c r="AF35" s="504"/>
      <c r="AG35" s="504"/>
      <c r="AH35" s="504"/>
      <c r="AI35" s="504"/>
      <c r="AJ35" s="504"/>
      <c r="AK35" s="504"/>
      <c r="AL35" s="504"/>
      <c r="AM35" s="504"/>
      <c r="AN35" s="504"/>
      <c r="AO35" s="504"/>
    </row>
    <row r="36" spans="1:3090" x14ac:dyDescent="0.3">
      <c r="A36" s="319" t="str">
        <f>'AG Jul 2021'!K28</f>
        <v>Nectr</v>
      </c>
      <c r="B36" s="383" t="str">
        <f>'AG Jul 2021'!L28</f>
        <v>Friends Clean</v>
      </c>
      <c r="C36" s="388">
        <f>IF('AG Jul 2021'!BP28=0,91*'AG Jul 2021'!M28/100,(91*'AG Jul 2021'!M28/100)+'AG Jul 2021'!BP28/4)</f>
        <v>82.718999999999994</v>
      </c>
      <c r="D36" s="388">
        <f>IF('AG Jul 2021'!O28="",$E$5*'AG Jul 2021'!N28/100,IF($E$5&gt;='AG Jul 2021'!P28,('AG Jul 2021'!P28*'AG Jul 2021'!N28/100),($E$5*'AG Jul 2021'!N28/100)))</f>
        <v>167.13873000000001</v>
      </c>
      <c r="E36" s="388">
        <f>IF(AND('AG Jul 2021'!P28&gt;0,'AG Jul 2021'!R28&gt;0),IF($E$5&lt;'AG Jul 2021'!P28,0,IF($E$5&lt;=('AG Jul 2021'!R28+'AG Jul 2021'!P28),(($E$5-'AG Jul 2021'!P28)*'AG Jul 2021'!Q28/100),(('AG Jul 2021'!R28)*'AG Jul 2021'!Q28/100))),0)</f>
        <v>0</v>
      </c>
      <c r="F36" s="388">
        <f>IF(AND('AG Jul 2021'!Q28&gt;0,'AG Jul 2021'!S28&gt;0),IF($E$5&lt;('AG Jul 2021'!R28+'AG Jul 2021'!P28),0,IF($E$5&lt;=('AG Jul 2021'!T28+'AG Jul 2021'!R28+'AG Jul 2021'!P28),(($E$5-('AG Jul 2021'!R28+'AG Jul 2021'!P28))*'AG Jul 2021'!S28/100),('AG Jul 2021'!T28*'AG Jul 2021'!S28/100))),0)</f>
        <v>0</v>
      </c>
      <c r="G36" s="388">
        <v>0</v>
      </c>
      <c r="H36" s="388">
        <f>IF('AG Jul 2021'!T28&gt;0,IF(($E$5&lt;'AG Jul 2021'!T28),(0),($E$5-'AG Jul 2021'!T28)*'AG Jul 2021'!U28/100),IF(AND('AG Jul 2021'!R28&gt;0,'AG Jul 2021'!T28=""),IF(($E$5&lt;'AG Jul 2021'!R28),(0),($E$5-'AG Jul 2021'!R28)*'AG Jul 2021'!S28/100),IF(AND('AG Jul 2021'!P28&gt;0,'AG Jul 2021'!R28=""),IF(($E$5&lt;'AG Jul 2021'!P28),(0),($E$5-'AG Jul 2021'!P28)*'AG Jul 2021'!Q28/100),0)))</f>
        <v>0</v>
      </c>
      <c r="I36" s="388">
        <f t="shared" ref="I36:I40" si="12">SUM(C36:H36)</f>
        <v>249.85773</v>
      </c>
      <c r="J36" s="449">
        <f t="shared" ref="J36:J40" si="13">(I36-C36)*4</f>
        <v>668.55492000000004</v>
      </c>
      <c r="K36" s="449">
        <f t="shared" ref="K36:K40" si="14">I36*4</f>
        <v>999.43092000000001</v>
      </c>
      <c r="L36" s="450">
        <f t="shared" ref="L36:L40" si="15">K36*1.1</f>
        <v>1099.374012</v>
      </c>
      <c r="M36" s="459">
        <f>'AG Jul 2021'!AZ28</f>
        <v>0</v>
      </c>
      <c r="N36" s="459">
        <f>'AG Jul 2021'!BA28</f>
        <v>0</v>
      </c>
      <c r="O36" s="459">
        <f>'AG Jul 2021'!BB28</f>
        <v>0</v>
      </c>
      <c r="P36" s="459">
        <f>'AG Jul 2021'!BC28</f>
        <v>0</v>
      </c>
      <c r="Q36" s="460">
        <f>($E$6*'AG Jul 2021'!AT28/100)*4</f>
        <v>120.758</v>
      </c>
      <c r="R36" s="448" t="str">
        <f t="shared" ref="R36:R40" si="16">IF(SUM(M36:P36)=0,"No discount",IF(M36&gt;0,"Guaranteed off bill",IF(N36&gt;0,"Guaranteed off usage",IF(O36&gt;0,"Pay-on-time off bill","Pay-on-time off usage"))))</f>
        <v>No discount</v>
      </c>
      <c r="S36" s="448" t="str">
        <f t="shared" ref="S36:S40" si="17">IF(OR(A36="Origin Energy",A36="Red Energy",A36="Powershop"),"Inclusive","Exclusive")</f>
        <v>Exclusive</v>
      </c>
      <c r="T36" s="475">
        <f t="shared" ref="T36:T40" si="18">IF(AND(R36="Guaranteed off bill",S36="Inclusive"),((K36*1.1)-((K36*1.1)*M36/100))/1.1,IF(AND(R36="Guaranteed off usage",S36="Inclusive"),((K36*1.1)-((J36*1.1)*N36/100))/1.1,IF(AND(R36="Guaranteed off bill",S36="Exclusive"),K36-(K36*M36/100),IF(AND(R36="Guaranteed off usage",S36="Exclusive"),K36-(J36*N36/100),IF(S36="Inclusive",((K36*1.1))/1.1,K36)))))</f>
        <v>999.43092000000001</v>
      </c>
      <c r="U36" s="449">
        <f t="shared" ref="U36:U40" si="19">IF(AND(R36="Pay-on-time off bill",S36="Inclusive"),((T36*1.1)-((T36*1.1)*O36/100))/1.1,IF(AND(R36="Pay-on-time off usage",S36="Inclusive"),((T36*1.1)-((J36*1.1)*P36/100))/1.1,IF(AND(R36="Pay-on-time off bill",S36="Exclusive"),T36-(T36*O36/100),IF(AND(R36="Pay-on-time off usage",S36="Exclusive"),T36-(J36*P36/100),IF(S36="Inclusive",((T36*1.1))/1.1,T36)))))</f>
        <v>999.43092000000001</v>
      </c>
      <c r="V36" s="449">
        <f t="shared" ref="V36:V40" si="20">T36-Q36</f>
        <v>878.67291999999998</v>
      </c>
      <c r="W36" s="449">
        <f t="shared" ref="W36:W40" si="21">U36-Q36</f>
        <v>878.67291999999998</v>
      </c>
      <c r="X36" s="455">
        <f t="shared" ref="X36:X40" si="22">V36*1.1</f>
        <v>966.540212</v>
      </c>
      <c r="Y36" s="455">
        <f t="shared" ref="Y36:Y40" si="23">W36*1.1</f>
        <v>966.540212</v>
      </c>
      <c r="Z36" s="390">
        <f>'AG Jul 2021'!BL28</f>
        <v>0</v>
      </c>
      <c r="AA36" s="367" t="str">
        <f>'AG Jul 2021'!BM28</f>
        <v>n</v>
      </c>
      <c r="AB36" s="504"/>
      <c r="AC36" s="504"/>
      <c r="AD36" s="504"/>
      <c r="AE36" s="504"/>
      <c r="AF36" s="504"/>
      <c r="AG36" s="504"/>
      <c r="AH36" s="504"/>
      <c r="AI36" s="504"/>
      <c r="AJ36" s="504"/>
      <c r="AK36" s="504"/>
      <c r="AL36" s="504"/>
      <c r="AM36" s="504"/>
      <c r="AN36" s="504"/>
      <c r="AO36" s="504"/>
    </row>
    <row r="37" spans="1:3090" x14ac:dyDescent="0.3">
      <c r="A37" s="319" t="str">
        <f>'AG Jul 2021'!K29</f>
        <v>OVO Energy</v>
      </c>
      <c r="B37" s="383" t="str">
        <f>'AG Jul 2021'!L29</f>
        <v>The One Plan</v>
      </c>
      <c r="C37" s="388">
        <f>IF('AG Jul 2021'!BP29=0,91*'AG Jul 2021'!M29/100,(91*'AG Jul 2021'!M29/100)+'AG Jul 2021'!BP29/4)</f>
        <v>55.965000000000003</v>
      </c>
      <c r="D37" s="388">
        <f>IF('AG Jul 2021'!O29="",$E$5*'AG Jul 2021'!N29/100,IF($E$5&gt;='AG Jul 2021'!P29,('AG Jul 2021'!P29*'AG Jul 2021'!N29/100),($E$5*'AG Jul 2021'!N29/100)))</f>
        <v>173.39525999999998</v>
      </c>
      <c r="E37" s="388">
        <f>IF(AND('AG Jul 2021'!P29&gt;0,'AG Jul 2021'!R29&gt;0),IF($E$5&lt;'AG Jul 2021'!P29,0,IF($E$5&lt;=('AG Jul 2021'!R29+'AG Jul 2021'!P29),(($E$5-'AG Jul 2021'!P29)*'AG Jul 2021'!Q29/100),(('AG Jul 2021'!R29)*'AG Jul 2021'!Q29/100))),0)</f>
        <v>0</v>
      </c>
      <c r="F37" s="388">
        <f>IF(AND('AG Jul 2021'!Q29&gt;0,'AG Jul 2021'!S29&gt;0),IF($E$5&lt;('AG Jul 2021'!R29+'AG Jul 2021'!P29),0,IF($E$5&lt;=('AG Jul 2021'!T29+'AG Jul 2021'!R29+'AG Jul 2021'!P29),(($E$5-('AG Jul 2021'!R29+'AG Jul 2021'!P29))*'AG Jul 2021'!S29/100),('AG Jul 2021'!T29*'AG Jul 2021'!S29/100))),0)</f>
        <v>0</v>
      </c>
      <c r="G37" s="131">
        <v>0</v>
      </c>
      <c r="H37" s="388">
        <f>IF('AG Jul 2021'!T29&gt;0,IF(($E$5&lt;'AG Jul 2021'!T29),(0),($E$5-'AG Jul 2021'!T29)*'AG Jul 2021'!U29/100),IF(AND('AG Jul 2021'!R29&gt;0,'AG Jul 2021'!T29=""),IF(($E$5&lt;'AG Jul 2021'!R29),(0),($E$5-'AG Jul 2021'!R29)*'AG Jul 2021'!S29/100),IF(AND('AG Jul 2021'!P29&gt;0,'AG Jul 2021'!R29=""),IF(($E$5&lt;'AG Jul 2021'!P29),(0),($E$5-'AG Jul 2021'!P29)*'AG Jul 2021'!Q29/100),0)))</f>
        <v>0</v>
      </c>
      <c r="I37" s="388">
        <f t="shared" si="12"/>
        <v>229.36025999999998</v>
      </c>
      <c r="J37" s="449">
        <f t="shared" si="13"/>
        <v>693.58103999999992</v>
      </c>
      <c r="K37" s="449">
        <f t="shared" si="14"/>
        <v>917.44103999999993</v>
      </c>
      <c r="L37" s="450">
        <f t="shared" si="15"/>
        <v>1009.185144</v>
      </c>
      <c r="M37" s="459">
        <f>'AG Jul 2021'!AZ29</f>
        <v>0</v>
      </c>
      <c r="N37" s="459">
        <f>'AG Jul 2021'!BA29</f>
        <v>0</v>
      </c>
      <c r="O37" s="459">
        <f>'AG Jul 2021'!BB29</f>
        <v>0</v>
      </c>
      <c r="P37" s="459">
        <f>'AG Jul 2021'!BC29</f>
        <v>0</v>
      </c>
      <c r="Q37" s="460">
        <f>($E$6*'AG Jul 2021'!AT29/100)*4</f>
        <v>0</v>
      </c>
      <c r="R37" s="448" t="str">
        <f t="shared" si="16"/>
        <v>No discount</v>
      </c>
      <c r="S37" s="448" t="str">
        <f t="shared" si="17"/>
        <v>Exclusive</v>
      </c>
      <c r="T37" s="475">
        <f t="shared" si="18"/>
        <v>917.44103999999993</v>
      </c>
      <c r="U37" s="449">
        <f t="shared" si="19"/>
        <v>917.44103999999993</v>
      </c>
      <c r="V37" s="449">
        <f t="shared" si="20"/>
        <v>917.44103999999993</v>
      </c>
      <c r="W37" s="449">
        <f t="shared" si="21"/>
        <v>917.44103999999993</v>
      </c>
      <c r="X37" s="455">
        <f t="shared" si="22"/>
        <v>1009.185144</v>
      </c>
      <c r="Y37" s="455">
        <f t="shared" si="23"/>
        <v>1009.185144</v>
      </c>
      <c r="Z37" s="390">
        <f>'AG Jul 2021'!BL29</f>
        <v>0</v>
      </c>
      <c r="AA37" s="367" t="str">
        <f>'AG Jul 2021'!BM29</f>
        <v>n</v>
      </c>
      <c r="AB37" s="504"/>
      <c r="AC37" s="504"/>
      <c r="AD37" s="504"/>
      <c r="AE37" s="504"/>
      <c r="AF37" s="504"/>
      <c r="AG37" s="504"/>
      <c r="AH37" s="504"/>
      <c r="AI37" s="504"/>
      <c r="AJ37" s="504"/>
      <c r="AK37" s="504"/>
      <c r="AL37" s="504"/>
      <c r="AM37" s="504"/>
      <c r="AN37" s="504"/>
      <c r="AO37" s="504"/>
    </row>
    <row r="38" spans="1:3090" x14ac:dyDescent="0.3">
      <c r="A38" s="319" t="str">
        <f>'AG Jul 2021'!K30</f>
        <v>Glow Power</v>
      </c>
      <c r="B38" s="383" t="str">
        <f>'AG Jul 2021'!L30</f>
        <v>Everyday Saver</v>
      </c>
      <c r="C38" s="388">
        <f>IF('AG Jul 2021'!BP30=0,91*'AG Jul 2021'!M30/100,(91*'AG Jul 2021'!M30/100)+'AG Jul 2021'!BP30/4)</f>
        <v>73.164000000000001</v>
      </c>
      <c r="D38" s="388">
        <f>IF('AG Jul 2021'!O30="",$E$5*'AG Jul 2021'!N30/100,IF($E$5&gt;='AG Jul 2021'!P30,('AG Jul 2021'!P30*'AG Jul 2021'!N30/100),($E$5*'AG Jul 2021'!N30/100)))</f>
        <v>177.86420999999999</v>
      </c>
      <c r="E38" s="388">
        <f>IF(AND('AG Jul 2021'!P30&gt;0,'AG Jul 2021'!R30&gt;0),IF($E$5&lt;'AG Jul 2021'!P30,0,IF($E$5&lt;=('AG Jul 2021'!R30+'AG Jul 2021'!P30),(($E$5-'AG Jul 2021'!P30)*'AG Jul 2021'!Q30/100),(('AG Jul 2021'!R30)*'AG Jul 2021'!Q30/100))),0)</f>
        <v>0</v>
      </c>
      <c r="F38" s="388">
        <f>IF(AND('AG Jul 2021'!Q30&gt;0,'AG Jul 2021'!S30&gt;0),IF($E$5&lt;('AG Jul 2021'!R30+'AG Jul 2021'!P30),0,IF($E$5&lt;=('AG Jul 2021'!T30+'AG Jul 2021'!R30+'AG Jul 2021'!P30),(($E$5-('AG Jul 2021'!R30+'AG Jul 2021'!P30))*'AG Jul 2021'!S30/100),('AG Jul 2021'!T30*'AG Jul 2021'!S30/100))),0)</f>
        <v>0</v>
      </c>
      <c r="G38" s="388">
        <v>0</v>
      </c>
      <c r="H38" s="388">
        <f>IF('AG Jul 2021'!T30&gt;0,IF(($E$5&lt;'AG Jul 2021'!T30),(0),($E$5-'AG Jul 2021'!T30)*'AG Jul 2021'!U30/100),IF(AND('AG Jul 2021'!R30&gt;0,'AG Jul 2021'!T30=""),IF(($E$5&lt;'AG Jul 2021'!R30),(0),($E$5-'AG Jul 2021'!R30)*'AG Jul 2021'!S30/100),IF(AND('AG Jul 2021'!P30&gt;0,'AG Jul 2021'!R30=""),IF(($E$5&lt;'AG Jul 2021'!P30),(0),($E$5-'AG Jul 2021'!P30)*'AG Jul 2021'!Q30/100),0)))</f>
        <v>0</v>
      </c>
      <c r="I38" s="388">
        <f t="shared" si="12"/>
        <v>251.02821</v>
      </c>
      <c r="J38" s="449">
        <f t="shared" si="13"/>
        <v>711.45684000000006</v>
      </c>
      <c r="K38" s="449">
        <f t="shared" si="14"/>
        <v>1004.11284</v>
      </c>
      <c r="L38" s="450">
        <f t="shared" si="15"/>
        <v>1104.524124</v>
      </c>
      <c r="M38" s="459">
        <f>'AG Jul 2021'!AZ30</f>
        <v>0</v>
      </c>
      <c r="N38" s="459">
        <f>'AG Jul 2021'!BA30</f>
        <v>0</v>
      </c>
      <c r="O38" s="459">
        <f>'AG Jul 2021'!BB30</f>
        <v>0</v>
      </c>
      <c r="P38" s="459">
        <f>'AG Jul 2021'!BC30</f>
        <v>0</v>
      </c>
      <c r="Q38" s="460">
        <f>($E$6*'AG Jul 2021'!AT30/100)*4</f>
        <v>169.06119999999999</v>
      </c>
      <c r="R38" s="448" t="str">
        <f t="shared" si="16"/>
        <v>No discount</v>
      </c>
      <c r="S38" s="448" t="str">
        <f t="shared" si="17"/>
        <v>Exclusive</v>
      </c>
      <c r="T38" s="475">
        <f t="shared" si="18"/>
        <v>1004.11284</v>
      </c>
      <c r="U38" s="449">
        <f t="shared" si="19"/>
        <v>1004.11284</v>
      </c>
      <c r="V38" s="449">
        <f t="shared" si="20"/>
        <v>835.05164000000002</v>
      </c>
      <c r="W38" s="449">
        <f t="shared" si="21"/>
        <v>835.05164000000002</v>
      </c>
      <c r="X38" s="455">
        <f t="shared" si="22"/>
        <v>918.55680400000006</v>
      </c>
      <c r="Y38" s="455">
        <f t="shared" si="23"/>
        <v>918.55680400000006</v>
      </c>
      <c r="Z38" s="390">
        <f>'AG Jul 2021'!BL30</f>
        <v>0</v>
      </c>
      <c r="AA38" s="367" t="str">
        <f>'AG Jul 2021'!BM30</f>
        <v>n</v>
      </c>
      <c r="AB38" s="504"/>
      <c r="AC38" s="504"/>
      <c r="AD38" s="504"/>
      <c r="AE38" s="504"/>
      <c r="AF38" s="504"/>
      <c r="AG38" s="504"/>
      <c r="AH38" s="504"/>
      <c r="AI38" s="504"/>
      <c r="AJ38" s="504"/>
      <c r="AK38" s="504"/>
      <c r="AL38" s="504"/>
      <c r="AM38" s="504"/>
      <c r="AN38" s="504"/>
      <c r="AO38" s="504"/>
    </row>
    <row r="39" spans="1:3090" x14ac:dyDescent="0.3">
      <c r="A39" s="319" t="str">
        <f>'AG Jul 2021'!K31</f>
        <v>Locality Planning Energy</v>
      </c>
      <c r="B39" s="383" t="str">
        <f>'AG Jul 2021'!L31</f>
        <v>Principal Offer (solar)</v>
      </c>
      <c r="C39" s="388">
        <f>IF('AG Jul 2021'!BP31=0,91*'AG Jul 2021'!M31/100,(91*'AG Jul 2021'!M31/100)+'AG Jul 2021'!BP31/4)</f>
        <v>80.642545454545441</v>
      </c>
      <c r="D39" s="388">
        <f>IF('AG Jul 2021'!O31="",$E$5*'AG Jul 2021'!N31/100,IF($E$5&gt;='AG Jul 2021'!P31,('AG Jul 2021'!P31*'AG Jul 2021'!N31/100),($E$5*'AG Jul 2021'!N31/100)))</f>
        <v>164.94488181818178</v>
      </c>
      <c r="E39" s="388">
        <f>IF(AND('AG Jul 2021'!P31&gt;0,'AG Jul 2021'!R31&gt;0),IF($E$5&lt;'AG Jul 2021'!P31,0,IF($E$5&lt;=('AG Jul 2021'!R31+'AG Jul 2021'!P31),(($E$5-'AG Jul 2021'!P31)*'AG Jul 2021'!Q31/100),(('AG Jul 2021'!R31)*'AG Jul 2021'!Q31/100))),0)</f>
        <v>0</v>
      </c>
      <c r="F39" s="388">
        <f>IF(AND('AG Jul 2021'!Q31&gt;0,'AG Jul 2021'!S31&gt;0),IF($E$5&lt;('AG Jul 2021'!R31+'AG Jul 2021'!P31),0,IF($E$5&lt;=('AG Jul 2021'!T31+'AG Jul 2021'!R31+'AG Jul 2021'!P31),(($E$5-('AG Jul 2021'!R31+'AG Jul 2021'!P31))*'AG Jul 2021'!S31/100),('AG Jul 2021'!T31*'AG Jul 2021'!S31/100))),0)</f>
        <v>0</v>
      </c>
      <c r="G39" s="131">
        <v>0</v>
      </c>
      <c r="H39" s="388">
        <f>IF('AG Jul 2021'!T31&gt;0,IF(($E$5&lt;'AG Jul 2021'!T31),(0),($E$5-'AG Jul 2021'!T31)*'AG Jul 2021'!U31/100),IF(AND('AG Jul 2021'!R31&gt;0,'AG Jul 2021'!T31=""),IF(($E$5&lt;'AG Jul 2021'!R31),(0),($E$5-'AG Jul 2021'!R31)*'AG Jul 2021'!S31/100),IF(AND('AG Jul 2021'!P31&gt;0,'AG Jul 2021'!R31=""),IF(($E$5&lt;'AG Jul 2021'!P31),(0),($E$5-'AG Jul 2021'!P31)*'AG Jul 2021'!Q31/100),0)))</f>
        <v>0</v>
      </c>
      <c r="I39" s="388">
        <f t="shared" si="12"/>
        <v>245.58742727272721</v>
      </c>
      <c r="J39" s="449">
        <f t="shared" si="13"/>
        <v>659.77952727272714</v>
      </c>
      <c r="K39" s="449">
        <f t="shared" si="14"/>
        <v>982.34970909090885</v>
      </c>
      <c r="L39" s="450">
        <f t="shared" si="15"/>
        <v>1080.5846799999997</v>
      </c>
      <c r="M39" s="459">
        <f>'AG Jul 2021'!AZ31</f>
        <v>0</v>
      </c>
      <c r="N39" s="459">
        <f>'AG Jul 2021'!BA31</f>
        <v>0</v>
      </c>
      <c r="O39" s="459">
        <f>'AG Jul 2021'!BB31</f>
        <v>0</v>
      </c>
      <c r="P39" s="459">
        <f>'AG Jul 2021'!BC31</f>
        <v>0</v>
      </c>
      <c r="Q39" s="460">
        <f>($E$6*'AG Jul 2021'!AT31/100)*4</f>
        <v>205.2886</v>
      </c>
      <c r="R39" s="448" t="str">
        <f t="shared" si="16"/>
        <v>No discount</v>
      </c>
      <c r="S39" s="448" t="str">
        <f t="shared" si="17"/>
        <v>Exclusive</v>
      </c>
      <c r="T39" s="475">
        <f t="shared" si="18"/>
        <v>982.34970909090885</v>
      </c>
      <c r="U39" s="449">
        <f t="shared" si="19"/>
        <v>982.34970909090885</v>
      </c>
      <c r="V39" s="449">
        <f t="shared" si="20"/>
        <v>777.06110909090887</v>
      </c>
      <c r="W39" s="449">
        <f t="shared" si="21"/>
        <v>777.06110909090887</v>
      </c>
      <c r="X39" s="455">
        <f t="shared" si="22"/>
        <v>854.76721999999984</v>
      </c>
      <c r="Y39" s="455">
        <f t="shared" si="23"/>
        <v>854.76721999999984</v>
      </c>
      <c r="Z39" s="390">
        <f>'AG Jul 2021'!BL31</f>
        <v>0</v>
      </c>
      <c r="AA39" s="367" t="str">
        <f>'AG Jul 2021'!BM31</f>
        <v>n</v>
      </c>
      <c r="AB39" s="504"/>
      <c r="AC39" s="504"/>
      <c r="AD39" s="504"/>
      <c r="AE39" s="504"/>
      <c r="AF39" s="504"/>
      <c r="AG39" s="504"/>
      <c r="AH39" s="504"/>
      <c r="AI39" s="504"/>
      <c r="AJ39" s="504"/>
      <c r="AK39" s="504"/>
      <c r="AL39" s="504"/>
      <c r="AM39" s="504"/>
      <c r="AN39" s="504"/>
      <c r="AO39" s="504"/>
    </row>
    <row r="40" spans="1:3090" ht="14.5" thickBot="1" x14ac:dyDescent="0.35">
      <c r="A40" s="327" t="str">
        <f>'AG Jul 2021'!K32</f>
        <v>Radian Energy</v>
      </c>
      <c r="B40" s="328" t="str">
        <f>'AG Jul 2021'!L32</f>
        <v>Grid to Go</v>
      </c>
      <c r="C40" s="368">
        <f>IF('AG Jul 2021'!BP32=0,91*'AG Jul 2021'!M32/100,(91*'AG Jul 2021'!M32/100)+'AG Jul 2021'!BP32/4)</f>
        <v>72.23745454545454</v>
      </c>
      <c r="D40" s="368">
        <f>IF('AG Jul 2021'!O32="",$E$5*'AG Jul 2021'!N32/100,IF($E$5&gt;='AG Jul 2021'!P32,('AG Jul 2021'!P32*'AG Jul 2021'!N32/100),($E$5*'AG Jul 2021'!N32/100)))</f>
        <v>183.22694999999999</v>
      </c>
      <c r="E40" s="368">
        <f>IF(AND('AG Jul 2021'!P32&gt;0,'AG Jul 2021'!R32&gt;0),IF($E$5&lt;'AG Jul 2021'!P32,0,IF($E$5&lt;=('AG Jul 2021'!R32+'AG Jul 2021'!P32),(($E$5-'AG Jul 2021'!P32)*'AG Jul 2021'!Q32/100),(('AG Jul 2021'!R32)*'AG Jul 2021'!Q32/100))),0)</f>
        <v>0</v>
      </c>
      <c r="F40" s="368">
        <f>IF(AND('AG Jul 2021'!Q32&gt;0,'AG Jul 2021'!S32&gt;0),IF($E$5&lt;('AG Jul 2021'!R32+'AG Jul 2021'!P32),0,IF($E$5&lt;=('AG Jul 2021'!T32+'AG Jul 2021'!R32+'AG Jul 2021'!P32),(($E$5-('AG Jul 2021'!R32+'AG Jul 2021'!P32))*'AG Jul 2021'!S32/100),('AG Jul 2021'!T32*'AG Jul 2021'!S32/100))),0)</f>
        <v>0</v>
      </c>
      <c r="G40" s="368">
        <v>0</v>
      </c>
      <c r="H40" s="368">
        <f>IF('AG Jul 2021'!T32&gt;0,IF(($E$5&lt;'AG Jul 2021'!T32),(0),($E$5-'AG Jul 2021'!T32)*'AG Jul 2021'!U32/100),IF(AND('AG Jul 2021'!R32&gt;0,'AG Jul 2021'!T32=""),IF(($E$5&lt;'AG Jul 2021'!R32),(0),($E$5-'AG Jul 2021'!R32)*'AG Jul 2021'!S32/100),IF(AND('AG Jul 2021'!P32&gt;0,'AG Jul 2021'!R32=""),IF(($E$5&lt;'AG Jul 2021'!P32),(0),($E$5-'AG Jul 2021'!P32)*'AG Jul 2021'!Q32/100),0)))</f>
        <v>0</v>
      </c>
      <c r="I40" s="368">
        <f t="shared" si="12"/>
        <v>255.46440454545453</v>
      </c>
      <c r="J40" s="451">
        <f t="shared" si="13"/>
        <v>732.90779999999995</v>
      </c>
      <c r="K40" s="451">
        <f t="shared" si="14"/>
        <v>1021.8576181818181</v>
      </c>
      <c r="L40" s="452">
        <f t="shared" si="15"/>
        <v>1124.0433800000001</v>
      </c>
      <c r="M40" s="461">
        <f>'AG Jul 2021'!AZ32</f>
        <v>0</v>
      </c>
      <c r="N40" s="461">
        <f>'AG Jul 2021'!BA32</f>
        <v>0</v>
      </c>
      <c r="O40" s="461">
        <f>'AG Jul 2021'!BB32</f>
        <v>0</v>
      </c>
      <c r="P40" s="461">
        <f>'AG Jul 2021'!BC32</f>
        <v>0</v>
      </c>
      <c r="Q40" s="462">
        <f>($E$6*'AG Jul 2021'!AT32/100)*4</f>
        <v>144.90959999999998</v>
      </c>
      <c r="R40" s="453" t="str">
        <f t="shared" si="16"/>
        <v>No discount</v>
      </c>
      <c r="S40" s="453" t="str">
        <f t="shared" si="17"/>
        <v>Exclusive</v>
      </c>
      <c r="T40" s="476">
        <f t="shared" si="18"/>
        <v>1021.8576181818181</v>
      </c>
      <c r="U40" s="451">
        <f t="shared" si="19"/>
        <v>1021.8576181818181</v>
      </c>
      <c r="V40" s="451">
        <f t="shared" si="20"/>
        <v>876.94801818181816</v>
      </c>
      <c r="W40" s="451">
        <f t="shared" si="21"/>
        <v>876.94801818181816</v>
      </c>
      <c r="X40" s="456">
        <f t="shared" si="22"/>
        <v>964.64282000000003</v>
      </c>
      <c r="Y40" s="456">
        <f t="shared" si="23"/>
        <v>964.64282000000003</v>
      </c>
      <c r="Z40" s="370">
        <f>'AG Jul 2021'!BL32</f>
        <v>0</v>
      </c>
      <c r="AA40" s="371" t="str">
        <f>'AG Jul 2021'!BM32</f>
        <v>n</v>
      </c>
      <c r="AB40" s="504"/>
      <c r="AC40" s="504"/>
      <c r="AD40" s="504"/>
      <c r="AE40" s="504"/>
      <c r="AF40" s="504"/>
      <c r="AG40" s="504"/>
      <c r="AH40" s="504"/>
      <c r="AI40" s="504"/>
      <c r="AJ40" s="504"/>
      <c r="AK40" s="504"/>
      <c r="AL40" s="504"/>
      <c r="AM40" s="504"/>
      <c r="AN40" s="504"/>
      <c r="AO40" s="504"/>
    </row>
    <row r="41" spans="1:3090" s="3" customFormat="1" ht="13.5" x14ac:dyDescent="0.3">
      <c r="A41" s="511"/>
      <c r="B41" s="511"/>
      <c r="C41" s="511"/>
      <c r="D41" s="511"/>
      <c r="E41" s="511"/>
      <c r="F41" s="511"/>
      <c r="G41" s="511"/>
      <c r="H41" s="511"/>
      <c r="I41" s="511"/>
      <c r="J41" s="511"/>
      <c r="K41" s="511"/>
      <c r="L41" s="511"/>
      <c r="M41" s="511"/>
      <c r="N41" s="511"/>
      <c r="O41" s="511"/>
      <c r="P41" s="511"/>
      <c r="Q41" s="511"/>
      <c r="R41" s="511"/>
      <c r="S41" s="511"/>
      <c r="T41" s="511"/>
      <c r="U41" s="511"/>
      <c r="V41" s="511"/>
      <c r="W41" s="511"/>
      <c r="X41" s="511"/>
      <c r="Y41" s="511"/>
      <c r="Z41" s="511"/>
      <c r="AA41" s="511"/>
      <c r="AB41" s="504"/>
      <c r="AC41" s="504"/>
      <c r="AD41" s="504"/>
      <c r="AE41" s="504"/>
      <c r="AF41" s="504"/>
      <c r="AG41" s="504"/>
      <c r="AH41" s="504"/>
      <c r="AI41" s="504"/>
      <c r="AJ41" s="504"/>
      <c r="AK41" s="504"/>
      <c r="AL41" s="504"/>
      <c r="AM41" s="504"/>
      <c r="AN41" s="504"/>
      <c r="AO41" s="504"/>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c r="CFW41"/>
      <c r="CFX41"/>
      <c r="CFY41"/>
      <c r="CFZ41"/>
      <c r="CGA41"/>
      <c r="CGB41"/>
      <c r="CGC41"/>
      <c r="CGD41"/>
      <c r="CGE41"/>
      <c r="CGF41"/>
      <c r="CGG41"/>
      <c r="CGH41"/>
      <c r="CGI41"/>
      <c r="CGJ41"/>
      <c r="CGK41"/>
      <c r="CGL41"/>
      <c r="CGM41"/>
      <c r="CGN41"/>
      <c r="CGO41"/>
      <c r="CGP41"/>
      <c r="CGQ41"/>
      <c r="CGR41"/>
      <c r="CGS41"/>
      <c r="CGT41"/>
      <c r="CGU41"/>
      <c r="CGV41"/>
      <c r="CGW41"/>
      <c r="CGX41"/>
      <c r="CGY41"/>
      <c r="CGZ41"/>
      <c r="CHA41"/>
      <c r="CHB41"/>
      <c r="CHC41"/>
      <c r="CHD41"/>
      <c r="CHE41"/>
      <c r="CHF41"/>
      <c r="CHG41"/>
      <c r="CHH41"/>
      <c r="CHI41"/>
      <c r="CHJ41"/>
      <c r="CHK41"/>
      <c r="CHL41"/>
      <c r="CHM41"/>
      <c r="CHN41"/>
      <c r="CHO41"/>
      <c r="CHP41"/>
      <c r="CHQ41"/>
      <c r="CHR41"/>
      <c r="CHS41"/>
      <c r="CHT41"/>
      <c r="CHU41"/>
      <c r="CHV41"/>
      <c r="CHW41"/>
      <c r="CHX41"/>
      <c r="CHY41"/>
      <c r="CHZ41"/>
      <c r="CIA41"/>
      <c r="CIB41"/>
      <c r="CIC41"/>
      <c r="CID41"/>
      <c r="CIE41"/>
      <c r="CIF41"/>
      <c r="CIG41"/>
      <c r="CIH41"/>
      <c r="CII41"/>
      <c r="CIJ41"/>
      <c r="CIK41"/>
      <c r="CIL41"/>
      <c r="CIM41"/>
      <c r="CIN41"/>
      <c r="CIO41"/>
      <c r="CIP41"/>
      <c r="CIQ41"/>
      <c r="CIR41"/>
      <c r="CIS41"/>
      <c r="CIT41"/>
      <c r="CIU41"/>
      <c r="CIV41"/>
      <c r="CIW41"/>
      <c r="CIX41"/>
      <c r="CIY41"/>
      <c r="CIZ41"/>
      <c r="CJA41"/>
      <c r="CJB41"/>
      <c r="CJC41"/>
      <c r="CJD41"/>
      <c r="CJE41"/>
      <c r="CJF41"/>
      <c r="CJG41"/>
      <c r="CJH41"/>
      <c r="CJI41"/>
      <c r="CJJ41"/>
      <c r="CJK41"/>
      <c r="CJL41"/>
      <c r="CJM41"/>
      <c r="CJN41"/>
      <c r="CJO41"/>
      <c r="CJP41"/>
      <c r="CJQ41"/>
      <c r="CJR41"/>
      <c r="CJS41"/>
      <c r="CJT41"/>
      <c r="CJU41"/>
      <c r="CJV41"/>
      <c r="CJW41"/>
      <c r="CJX41"/>
      <c r="CJY41"/>
      <c r="CJZ41"/>
      <c r="CKA41"/>
      <c r="CKB41"/>
      <c r="CKC41"/>
      <c r="CKD41"/>
      <c r="CKE41"/>
      <c r="CKF41"/>
      <c r="CKG41"/>
      <c r="CKH41"/>
      <c r="CKI41"/>
      <c r="CKJ41"/>
      <c r="CKK41"/>
      <c r="CKL41"/>
      <c r="CKM41"/>
      <c r="CKN41"/>
      <c r="CKO41"/>
      <c r="CKP41"/>
      <c r="CKQ41"/>
      <c r="CKR41"/>
      <c r="CKS41"/>
      <c r="CKT41"/>
      <c r="CKU41"/>
      <c r="CKV41"/>
      <c r="CKW41"/>
      <c r="CKX41"/>
      <c r="CKY41"/>
      <c r="CKZ41"/>
      <c r="CLA41"/>
      <c r="CLB41"/>
      <c r="CLC41"/>
      <c r="CLD41"/>
      <c r="CLE41"/>
      <c r="CLF41"/>
      <c r="CLG41"/>
      <c r="CLH41"/>
      <c r="CLI41"/>
      <c r="CLJ41"/>
      <c r="CLK41"/>
      <c r="CLL41"/>
      <c r="CLM41"/>
      <c r="CLN41"/>
      <c r="CLO41"/>
      <c r="CLP41"/>
      <c r="CLQ41"/>
      <c r="CLR41"/>
      <c r="CLS41"/>
      <c r="CLT41"/>
      <c r="CLU41"/>
      <c r="CLV41"/>
      <c r="CLW41"/>
      <c r="CLX41"/>
      <c r="CLY41"/>
      <c r="CLZ41"/>
      <c r="CMA41"/>
      <c r="CMB41"/>
      <c r="CMC41"/>
      <c r="CMD41"/>
      <c r="CME41"/>
      <c r="CMF41"/>
      <c r="CMG41"/>
      <c r="CMH41"/>
      <c r="CMI41"/>
      <c r="CMJ41"/>
      <c r="CMK41"/>
      <c r="CML41"/>
      <c r="CMM41"/>
      <c r="CMN41"/>
      <c r="CMO41"/>
      <c r="CMP41"/>
      <c r="CMQ41"/>
      <c r="CMR41"/>
      <c r="CMS41"/>
      <c r="CMT41"/>
      <c r="CMU41"/>
      <c r="CMV41"/>
      <c r="CMW41"/>
      <c r="CMX41"/>
      <c r="CMY41"/>
      <c r="CMZ41"/>
      <c r="CNA41"/>
      <c r="CNB41"/>
      <c r="CNC41"/>
      <c r="CND41"/>
      <c r="CNE41"/>
      <c r="CNF41"/>
      <c r="CNG41"/>
      <c r="CNH41"/>
      <c r="CNI41"/>
      <c r="CNJ41"/>
      <c r="CNK41"/>
      <c r="CNL41"/>
      <c r="CNM41"/>
      <c r="CNN41"/>
      <c r="CNO41"/>
      <c r="CNP41"/>
      <c r="CNQ41"/>
      <c r="CNR41"/>
      <c r="CNS41"/>
      <c r="CNT41"/>
      <c r="CNU41"/>
      <c r="CNV41"/>
      <c r="CNW41"/>
      <c r="CNX41"/>
      <c r="CNY41"/>
      <c r="CNZ41"/>
      <c r="COA41"/>
      <c r="COB41"/>
      <c r="COC41"/>
      <c r="COD41"/>
      <c r="COE41"/>
      <c r="COF41"/>
      <c r="COG41"/>
      <c r="COH41"/>
      <c r="COI41"/>
      <c r="COJ41"/>
      <c r="COK41"/>
      <c r="COL41"/>
      <c r="COM41"/>
      <c r="CON41"/>
      <c r="COO41"/>
      <c r="COP41"/>
      <c r="COQ41"/>
      <c r="COR41"/>
      <c r="COS41"/>
      <c r="COT41"/>
      <c r="COU41"/>
      <c r="COV41"/>
      <c r="COW41"/>
      <c r="COX41"/>
      <c r="COY41"/>
      <c r="COZ41"/>
      <c r="CPA41"/>
      <c r="CPB41"/>
      <c r="CPC41"/>
      <c r="CPD41"/>
      <c r="CPE41"/>
      <c r="CPF41"/>
      <c r="CPG41"/>
      <c r="CPH41"/>
      <c r="CPI41"/>
      <c r="CPJ41"/>
      <c r="CPK41"/>
      <c r="CPL41"/>
      <c r="CPM41"/>
      <c r="CPN41"/>
      <c r="CPO41"/>
      <c r="CPP41"/>
      <c r="CPQ41"/>
      <c r="CPR41"/>
      <c r="CPS41"/>
      <c r="CPT41"/>
      <c r="CPU41"/>
      <c r="CPV41"/>
      <c r="CPW41"/>
      <c r="CPX41"/>
      <c r="CPY41"/>
      <c r="CPZ41"/>
      <c r="CQA41"/>
      <c r="CQB41"/>
      <c r="CQC41"/>
      <c r="CQD41"/>
      <c r="CQE41"/>
      <c r="CQF41"/>
      <c r="CQG41"/>
      <c r="CQH41"/>
      <c r="CQI41"/>
      <c r="CQJ41"/>
      <c r="CQK41"/>
      <c r="CQL41"/>
      <c r="CQM41"/>
      <c r="CQN41"/>
      <c r="CQO41"/>
      <c r="CQP41"/>
      <c r="CQQ41"/>
      <c r="CQR41"/>
      <c r="CQS41"/>
      <c r="CQT41"/>
      <c r="CQU41"/>
      <c r="CQV41"/>
      <c r="CQW41"/>
      <c r="CQX41"/>
      <c r="CQY41"/>
      <c r="CQZ41"/>
      <c r="CRA41"/>
      <c r="CRB41"/>
      <c r="CRC41"/>
      <c r="CRD41"/>
      <c r="CRE41"/>
      <c r="CRF41"/>
      <c r="CRG41"/>
      <c r="CRH41"/>
      <c r="CRI41"/>
      <c r="CRJ41"/>
      <c r="CRK41"/>
      <c r="CRL41"/>
      <c r="CRM41"/>
      <c r="CRN41"/>
      <c r="CRO41"/>
      <c r="CRP41"/>
      <c r="CRQ41"/>
      <c r="CRR41"/>
      <c r="CRS41"/>
      <c r="CRT41"/>
      <c r="CRU41"/>
      <c r="CRV41"/>
      <c r="CRW41"/>
      <c r="CRX41"/>
      <c r="CRY41"/>
      <c r="CRZ41"/>
      <c r="CSA41"/>
      <c r="CSB41"/>
      <c r="CSC41"/>
      <c r="CSD41"/>
      <c r="CSE41"/>
      <c r="CSF41"/>
      <c r="CSG41"/>
      <c r="CSH41"/>
      <c r="CSI41"/>
      <c r="CSJ41"/>
      <c r="CSK41"/>
      <c r="CSL41"/>
      <c r="CSM41"/>
      <c r="CSN41"/>
      <c r="CSO41"/>
      <c r="CSP41"/>
      <c r="CSQ41"/>
      <c r="CSR41"/>
      <c r="CSS41"/>
      <c r="CST41"/>
      <c r="CSU41"/>
      <c r="CSV41"/>
      <c r="CSW41"/>
      <c r="CSX41"/>
      <c r="CSY41"/>
      <c r="CSZ41"/>
      <c r="CTA41"/>
      <c r="CTB41"/>
      <c r="CTC41"/>
      <c r="CTD41"/>
      <c r="CTE41"/>
      <c r="CTF41"/>
      <c r="CTG41"/>
      <c r="CTH41"/>
      <c r="CTI41"/>
      <c r="CTJ41"/>
      <c r="CTK41"/>
      <c r="CTL41"/>
      <c r="CTM41"/>
      <c r="CTN41"/>
      <c r="CTO41"/>
      <c r="CTP41"/>
      <c r="CTQ41"/>
      <c r="CTR41"/>
      <c r="CTS41"/>
      <c r="CTT41"/>
      <c r="CTU41"/>
      <c r="CTV41"/>
      <c r="CTW41"/>
      <c r="CTX41"/>
      <c r="CTY41"/>
      <c r="CTZ41"/>
      <c r="CUA41"/>
      <c r="CUB41"/>
      <c r="CUC41"/>
      <c r="CUD41"/>
      <c r="CUE41"/>
      <c r="CUF41"/>
      <c r="CUG41"/>
      <c r="CUH41"/>
      <c r="CUI41"/>
      <c r="CUJ41"/>
      <c r="CUK41"/>
      <c r="CUL41"/>
      <c r="CUM41"/>
      <c r="CUN41"/>
      <c r="CUO41"/>
      <c r="CUP41"/>
      <c r="CUQ41"/>
      <c r="CUR41"/>
      <c r="CUS41"/>
      <c r="CUT41"/>
      <c r="CUU41"/>
      <c r="CUV41"/>
      <c r="CUW41"/>
      <c r="CUX41"/>
      <c r="CUY41"/>
      <c r="CUZ41"/>
      <c r="CVA41"/>
      <c r="CVB41"/>
      <c r="CVC41"/>
      <c r="CVD41"/>
      <c r="CVE41"/>
      <c r="CVF41"/>
      <c r="CVG41"/>
      <c r="CVH41"/>
      <c r="CVI41"/>
      <c r="CVJ41"/>
      <c r="CVK41"/>
      <c r="CVL41"/>
      <c r="CVM41"/>
      <c r="CVN41"/>
      <c r="CVO41"/>
      <c r="CVP41"/>
      <c r="CVQ41"/>
      <c r="CVR41"/>
      <c r="CVS41"/>
      <c r="CVT41"/>
      <c r="CVU41"/>
      <c r="CVV41"/>
      <c r="CVW41"/>
      <c r="CVX41"/>
      <c r="CVY41"/>
      <c r="CVZ41"/>
      <c r="CWA41"/>
      <c r="CWB41"/>
      <c r="CWC41"/>
      <c r="CWD41"/>
      <c r="CWE41"/>
      <c r="CWF41"/>
      <c r="CWG41"/>
      <c r="CWH41"/>
      <c r="CWI41"/>
      <c r="CWJ41"/>
      <c r="CWK41"/>
      <c r="CWL41"/>
      <c r="CWM41"/>
      <c r="CWN41"/>
      <c r="CWO41"/>
      <c r="CWP41"/>
      <c r="CWQ41"/>
      <c r="CWR41"/>
      <c r="CWS41"/>
      <c r="CWT41"/>
      <c r="CWU41"/>
      <c r="CWV41"/>
      <c r="CWW41"/>
      <c r="CWX41"/>
      <c r="CWY41"/>
      <c r="CWZ41"/>
      <c r="CXA41"/>
      <c r="CXB41"/>
      <c r="CXC41"/>
      <c r="CXD41"/>
      <c r="CXE41"/>
      <c r="CXF41"/>
      <c r="CXG41"/>
      <c r="CXH41"/>
      <c r="CXI41"/>
      <c r="CXJ41"/>
      <c r="CXK41"/>
      <c r="CXL41"/>
      <c r="CXM41"/>
      <c r="CXN41"/>
      <c r="CXO41"/>
      <c r="CXP41"/>
      <c r="CXQ41"/>
      <c r="CXR41"/>
      <c r="CXS41"/>
      <c r="CXT41"/>
      <c r="CXU41"/>
      <c r="CXV41"/>
      <c r="CXW41"/>
      <c r="CXX41"/>
      <c r="CXY41"/>
      <c r="CXZ41"/>
      <c r="CYA41"/>
      <c r="CYB41"/>
      <c r="CYC41"/>
      <c r="CYD41"/>
      <c r="CYE41"/>
      <c r="CYF41"/>
      <c r="CYG41"/>
      <c r="CYH41"/>
      <c r="CYI41"/>
      <c r="CYJ41"/>
      <c r="CYK41"/>
      <c r="CYL41"/>
      <c r="CYM41"/>
      <c r="CYN41"/>
      <c r="CYO41"/>
      <c r="CYP41"/>
      <c r="CYQ41"/>
      <c r="CYR41"/>
      <c r="CYS41"/>
      <c r="CYT41"/>
      <c r="CYU41"/>
      <c r="CYV41"/>
      <c r="CYW41"/>
      <c r="CYX41"/>
      <c r="CYY41"/>
      <c r="CYZ41"/>
      <c r="CZA41"/>
      <c r="CZB41"/>
      <c r="CZC41"/>
      <c r="CZD41"/>
      <c r="CZE41"/>
      <c r="CZF41"/>
      <c r="CZG41"/>
      <c r="CZH41"/>
      <c r="CZI41"/>
      <c r="CZJ41"/>
      <c r="CZK41"/>
      <c r="CZL41"/>
      <c r="CZM41"/>
      <c r="CZN41"/>
      <c r="CZO41"/>
      <c r="CZP41"/>
      <c r="CZQ41"/>
      <c r="CZR41"/>
      <c r="CZS41"/>
      <c r="CZT41"/>
      <c r="CZU41"/>
      <c r="CZV41"/>
      <c r="CZW41"/>
      <c r="CZX41"/>
      <c r="CZY41"/>
      <c r="CZZ41"/>
      <c r="DAA41"/>
      <c r="DAB41"/>
      <c r="DAC41"/>
      <c r="DAD41"/>
      <c r="DAE41"/>
      <c r="DAF41"/>
      <c r="DAG41"/>
      <c r="DAH41"/>
      <c r="DAI41"/>
      <c r="DAJ41"/>
      <c r="DAK41"/>
      <c r="DAL41"/>
      <c r="DAM41"/>
      <c r="DAN41"/>
      <c r="DAO41"/>
      <c r="DAP41"/>
      <c r="DAQ41"/>
      <c r="DAR41"/>
      <c r="DAS41"/>
      <c r="DAT41"/>
      <c r="DAU41"/>
      <c r="DAV41"/>
      <c r="DAW41"/>
      <c r="DAX41"/>
      <c r="DAY41"/>
      <c r="DAZ41"/>
      <c r="DBA41"/>
      <c r="DBB41"/>
      <c r="DBC41"/>
      <c r="DBD41"/>
      <c r="DBE41"/>
      <c r="DBF41"/>
      <c r="DBG41"/>
      <c r="DBH41"/>
      <c r="DBI41"/>
      <c r="DBJ41"/>
      <c r="DBK41"/>
      <c r="DBL41"/>
      <c r="DBM41"/>
      <c r="DBN41"/>
      <c r="DBO41"/>
      <c r="DBP41"/>
      <c r="DBQ41"/>
      <c r="DBR41"/>
      <c r="DBS41"/>
      <c r="DBT41"/>
      <c r="DBU41"/>
      <c r="DBV41"/>
      <c r="DBW41"/>
      <c r="DBX41"/>
      <c r="DBY41"/>
      <c r="DBZ41"/>
      <c r="DCA41"/>
      <c r="DCB41"/>
      <c r="DCC41"/>
      <c r="DCD41"/>
      <c r="DCE41"/>
      <c r="DCF41"/>
      <c r="DCG41"/>
      <c r="DCH41"/>
      <c r="DCI41"/>
      <c r="DCJ41"/>
      <c r="DCK41"/>
      <c r="DCL41"/>
      <c r="DCM41"/>
      <c r="DCN41"/>
      <c r="DCO41"/>
      <c r="DCP41"/>
      <c r="DCQ41"/>
      <c r="DCR41"/>
      <c r="DCS41"/>
      <c r="DCT41"/>
      <c r="DCU41"/>
      <c r="DCV41"/>
      <c r="DCW41"/>
      <c r="DCX41"/>
      <c r="DCY41"/>
      <c r="DCZ41"/>
      <c r="DDA41"/>
      <c r="DDB41"/>
      <c r="DDC41"/>
      <c r="DDD41"/>
      <c r="DDE41"/>
      <c r="DDF41"/>
      <c r="DDG41"/>
      <c r="DDH41"/>
      <c r="DDI41"/>
      <c r="DDJ41"/>
      <c r="DDK41"/>
      <c r="DDL41"/>
      <c r="DDM41"/>
      <c r="DDN41"/>
      <c r="DDO41"/>
      <c r="DDP41"/>
      <c r="DDQ41"/>
      <c r="DDR41"/>
      <c r="DDS41"/>
      <c r="DDT41"/>
      <c r="DDU41"/>
      <c r="DDV41"/>
      <c r="DDW41"/>
      <c r="DDX41"/>
      <c r="DDY41"/>
      <c r="DDZ41"/>
      <c r="DEA41"/>
      <c r="DEB41"/>
      <c r="DEC41"/>
      <c r="DED41"/>
      <c r="DEE41"/>
      <c r="DEF41"/>
      <c r="DEG41"/>
      <c r="DEH41"/>
      <c r="DEI41"/>
      <c r="DEJ41"/>
      <c r="DEK41"/>
      <c r="DEL41"/>
      <c r="DEM41"/>
      <c r="DEN41"/>
      <c r="DEO41"/>
      <c r="DEP41"/>
      <c r="DEQ41"/>
      <c r="DER41"/>
      <c r="DES41"/>
      <c r="DET41"/>
      <c r="DEU41"/>
      <c r="DEV41"/>
      <c r="DEW41"/>
      <c r="DEX41"/>
      <c r="DEY41"/>
      <c r="DEZ41"/>
      <c r="DFA41"/>
      <c r="DFB41"/>
      <c r="DFC41"/>
      <c r="DFD41"/>
      <c r="DFE41"/>
      <c r="DFF41"/>
      <c r="DFG41"/>
      <c r="DFH41"/>
      <c r="DFI41"/>
      <c r="DFJ41"/>
      <c r="DFK41"/>
      <c r="DFL41"/>
      <c r="DFM41"/>
      <c r="DFN41"/>
      <c r="DFO41"/>
      <c r="DFP41"/>
      <c r="DFQ41"/>
      <c r="DFR41"/>
      <c r="DFS41"/>
      <c r="DFT41"/>
      <c r="DFU41"/>
      <c r="DFV41"/>
      <c r="DFW41"/>
      <c r="DFX41"/>
      <c r="DFY41"/>
      <c r="DFZ41"/>
      <c r="DGA41"/>
      <c r="DGB41"/>
      <c r="DGC41"/>
      <c r="DGD41"/>
      <c r="DGE41"/>
      <c r="DGF41"/>
      <c r="DGG41"/>
      <c r="DGH41"/>
      <c r="DGI41"/>
      <c r="DGJ41"/>
      <c r="DGK41"/>
      <c r="DGL41"/>
      <c r="DGM41"/>
      <c r="DGN41"/>
      <c r="DGO41"/>
      <c r="DGP41"/>
      <c r="DGQ41"/>
      <c r="DGR41"/>
      <c r="DGS41"/>
      <c r="DGT41"/>
      <c r="DGU41"/>
      <c r="DGV41"/>
      <c r="DGW41"/>
      <c r="DGX41"/>
      <c r="DGY41"/>
      <c r="DGZ41"/>
      <c r="DHA41"/>
      <c r="DHB41"/>
      <c r="DHC41"/>
      <c r="DHD41"/>
      <c r="DHE41"/>
      <c r="DHF41"/>
      <c r="DHG41"/>
      <c r="DHH41"/>
      <c r="DHI41"/>
      <c r="DHJ41"/>
      <c r="DHK41"/>
      <c r="DHL41"/>
      <c r="DHM41"/>
      <c r="DHN41"/>
      <c r="DHO41"/>
      <c r="DHP41"/>
      <c r="DHQ41"/>
      <c r="DHR41"/>
      <c r="DHS41"/>
      <c r="DHT41"/>
      <c r="DHU41"/>
      <c r="DHV41"/>
      <c r="DHW41"/>
      <c r="DHX41"/>
      <c r="DHY41"/>
      <c r="DHZ41"/>
      <c r="DIA41"/>
      <c r="DIB41"/>
      <c r="DIC41"/>
      <c r="DID41"/>
      <c r="DIE41"/>
      <c r="DIF41"/>
      <c r="DIG41"/>
      <c r="DIH41"/>
      <c r="DII41"/>
      <c r="DIJ41"/>
      <c r="DIK41"/>
      <c r="DIL41"/>
      <c r="DIM41"/>
      <c r="DIN41"/>
      <c r="DIO41"/>
      <c r="DIP41"/>
      <c r="DIQ41"/>
      <c r="DIR41"/>
      <c r="DIS41"/>
      <c r="DIT41"/>
      <c r="DIU41"/>
      <c r="DIV41"/>
      <c r="DIW41"/>
      <c r="DIX41"/>
      <c r="DIY41"/>
      <c r="DIZ41"/>
      <c r="DJA41"/>
      <c r="DJB41"/>
      <c r="DJC41"/>
      <c r="DJD41"/>
      <c r="DJE41"/>
      <c r="DJF41"/>
      <c r="DJG41"/>
      <c r="DJH41"/>
      <c r="DJI41"/>
      <c r="DJJ41"/>
      <c r="DJK41"/>
      <c r="DJL41"/>
      <c r="DJM41"/>
      <c r="DJN41"/>
      <c r="DJO41"/>
      <c r="DJP41"/>
      <c r="DJQ41"/>
      <c r="DJR41"/>
      <c r="DJS41"/>
      <c r="DJT41"/>
      <c r="DJU41"/>
      <c r="DJV41"/>
      <c r="DJW41"/>
      <c r="DJX41"/>
      <c r="DJY41"/>
      <c r="DJZ41"/>
      <c r="DKA41"/>
      <c r="DKB41"/>
      <c r="DKC41"/>
      <c r="DKD41"/>
      <c r="DKE41"/>
      <c r="DKF41"/>
      <c r="DKG41"/>
      <c r="DKH41"/>
      <c r="DKI41"/>
      <c r="DKJ41"/>
      <c r="DKK41"/>
      <c r="DKL41"/>
      <c r="DKM41"/>
      <c r="DKN41"/>
      <c r="DKO41"/>
      <c r="DKP41"/>
      <c r="DKQ41"/>
      <c r="DKR41"/>
      <c r="DKS41"/>
      <c r="DKT41"/>
      <c r="DKU41"/>
      <c r="DKV41"/>
      <c r="DKW41"/>
      <c r="DKX41"/>
      <c r="DKY41"/>
      <c r="DKZ41"/>
      <c r="DLA41"/>
      <c r="DLB41"/>
      <c r="DLC41"/>
      <c r="DLD41"/>
      <c r="DLE41"/>
      <c r="DLF41"/>
      <c r="DLG41"/>
      <c r="DLH41"/>
      <c r="DLI41"/>
      <c r="DLJ41"/>
      <c r="DLK41"/>
      <c r="DLL41"/>
      <c r="DLM41"/>
      <c r="DLN41"/>
      <c r="DLO41"/>
      <c r="DLP41"/>
      <c r="DLQ41"/>
      <c r="DLR41"/>
      <c r="DLS41"/>
      <c r="DLT41"/>
      <c r="DLU41"/>
      <c r="DLV41"/>
      <c r="DLW41"/>
      <c r="DLX41"/>
      <c r="DLY41"/>
      <c r="DLZ41"/>
      <c r="DMA41"/>
      <c r="DMB41"/>
      <c r="DMC41"/>
      <c r="DMD41"/>
      <c r="DME41"/>
      <c r="DMF41"/>
      <c r="DMG41"/>
      <c r="DMH41"/>
      <c r="DMI41"/>
      <c r="DMJ41"/>
      <c r="DMK41"/>
      <c r="DML41"/>
      <c r="DMM41"/>
      <c r="DMN41"/>
      <c r="DMO41"/>
      <c r="DMP41"/>
      <c r="DMQ41"/>
      <c r="DMR41"/>
      <c r="DMS41"/>
      <c r="DMT41"/>
      <c r="DMU41"/>
      <c r="DMV41"/>
      <c r="DMW41"/>
      <c r="DMX41"/>
      <c r="DMY41"/>
      <c r="DMZ41"/>
      <c r="DNA41"/>
      <c r="DNB41"/>
      <c r="DNC41"/>
      <c r="DND41"/>
      <c r="DNE41"/>
      <c r="DNF41"/>
      <c r="DNG41"/>
      <c r="DNH41"/>
      <c r="DNI41"/>
      <c r="DNJ41"/>
      <c r="DNK41"/>
      <c r="DNL41"/>
      <c r="DNM41"/>
      <c r="DNN41"/>
      <c r="DNO41"/>
      <c r="DNP41"/>
      <c r="DNQ41"/>
      <c r="DNR41"/>
      <c r="DNS41"/>
      <c r="DNT41"/>
      <c r="DNU41"/>
      <c r="DNV41"/>
    </row>
    <row r="42" spans="1:3090" s="3" customFormat="1" thickBot="1" x14ac:dyDescent="0.35">
      <c r="A42" s="511"/>
      <c r="B42" s="511"/>
      <c r="C42" s="511"/>
      <c r="D42" s="511"/>
      <c r="E42" s="511"/>
      <c r="F42" s="511"/>
      <c r="G42" s="511"/>
      <c r="H42" s="511"/>
      <c r="I42" s="511"/>
      <c r="J42" s="511"/>
      <c r="K42" s="511"/>
      <c r="L42" s="511"/>
      <c r="M42" s="511"/>
      <c r="N42" s="511"/>
      <c r="O42" s="511"/>
      <c r="P42" s="511"/>
      <c r="Q42" s="511"/>
      <c r="R42" s="511"/>
      <c r="S42" s="511"/>
      <c r="T42" s="511"/>
      <c r="U42" s="511"/>
      <c r="V42" s="511"/>
      <c r="W42" s="511"/>
      <c r="X42" s="511"/>
      <c r="Y42" s="511"/>
      <c r="Z42" s="511"/>
      <c r="AA42" s="511"/>
      <c r="AB42" s="504"/>
      <c r="AC42" s="504"/>
      <c r="AD42" s="504"/>
      <c r="AE42" s="504"/>
      <c r="AF42" s="504"/>
      <c r="AG42" s="504"/>
      <c r="AH42" s="504"/>
      <c r="AI42" s="504"/>
      <c r="AJ42" s="504"/>
      <c r="AK42" s="504"/>
      <c r="AL42" s="504"/>
      <c r="AM42" s="504"/>
      <c r="AN42" s="504"/>
      <c r="AO42" s="504"/>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row>
    <row r="43" spans="1:3090" x14ac:dyDescent="0.3">
      <c r="A43" s="439" t="s">
        <v>553</v>
      </c>
      <c r="B43" s="429"/>
      <c r="C43" s="429"/>
      <c r="D43" s="429"/>
      <c r="E43" s="429"/>
      <c r="F43" s="429"/>
      <c r="G43" s="429"/>
      <c r="H43" s="429"/>
      <c r="I43" s="429"/>
      <c r="J43" s="429"/>
      <c r="K43" s="429"/>
      <c r="L43" s="429"/>
      <c r="M43" s="429"/>
      <c r="N43" s="429"/>
      <c r="O43" s="429"/>
      <c r="P43" s="429"/>
      <c r="Q43" s="429"/>
      <c r="R43" s="429"/>
      <c r="S43" s="429"/>
      <c r="T43" s="429"/>
      <c r="U43" s="429"/>
      <c r="V43" s="429"/>
      <c r="W43" s="429"/>
      <c r="X43" s="429"/>
      <c r="Y43" s="429"/>
      <c r="Z43" s="429"/>
      <c r="AA43" s="430"/>
      <c r="AB43" s="504"/>
      <c r="AC43" s="504"/>
      <c r="AD43" s="504"/>
      <c r="AE43" s="504"/>
      <c r="AF43" s="504"/>
      <c r="AG43" s="504"/>
      <c r="AH43" s="504"/>
      <c r="AI43" s="504"/>
      <c r="AJ43" s="504"/>
      <c r="AK43" s="504"/>
      <c r="AL43" s="504"/>
      <c r="AM43" s="504"/>
      <c r="AN43" s="504"/>
      <c r="AO43" s="504"/>
    </row>
    <row r="44" spans="1:3090" ht="70" x14ac:dyDescent="0.3">
      <c r="A44" s="431" t="s">
        <v>408</v>
      </c>
      <c r="B44" s="432" t="s">
        <v>409</v>
      </c>
      <c r="C44" s="433" t="s">
        <v>410</v>
      </c>
      <c r="D44" s="433" t="s">
        <v>411</v>
      </c>
      <c r="E44" s="433" t="s">
        <v>446</v>
      </c>
      <c r="F44" s="433" t="s">
        <v>447</v>
      </c>
      <c r="G44" s="433" t="s">
        <v>354</v>
      </c>
      <c r="H44" s="433" t="s">
        <v>554</v>
      </c>
      <c r="I44" s="433" t="s">
        <v>222</v>
      </c>
      <c r="J44" s="442" t="s">
        <v>406</v>
      </c>
      <c r="K44" s="443" t="s">
        <v>449</v>
      </c>
      <c r="L44" s="435" t="s">
        <v>1010</v>
      </c>
      <c r="M44" s="436" t="s">
        <v>398</v>
      </c>
      <c r="N44" s="436" t="s">
        <v>533</v>
      </c>
      <c r="O44" s="436" t="s">
        <v>399</v>
      </c>
      <c r="P44" s="436" t="s">
        <v>552</v>
      </c>
      <c r="Q44" s="437" t="s">
        <v>490</v>
      </c>
      <c r="R44" s="444" t="s">
        <v>1011</v>
      </c>
      <c r="S44" s="444" t="s">
        <v>1012</v>
      </c>
      <c r="T44" s="445" t="s">
        <v>1013</v>
      </c>
      <c r="U44" s="445" t="s">
        <v>1014</v>
      </c>
      <c r="V44" s="445" t="s">
        <v>104</v>
      </c>
      <c r="W44" s="445" t="s">
        <v>105</v>
      </c>
      <c r="X44" s="437" t="s">
        <v>331</v>
      </c>
      <c r="Y44" s="437" t="s">
        <v>332</v>
      </c>
      <c r="Z44" s="436" t="s">
        <v>400</v>
      </c>
      <c r="AA44" s="438" t="s">
        <v>558</v>
      </c>
      <c r="AB44" s="504"/>
      <c r="AC44" s="504"/>
      <c r="AD44" s="504"/>
      <c r="AE44" s="504"/>
      <c r="AF44" s="504"/>
      <c r="AG44" s="504"/>
      <c r="AH44" s="504"/>
      <c r="AI44" s="504"/>
      <c r="AJ44" s="504"/>
      <c r="AK44" s="504"/>
      <c r="AL44" s="504"/>
      <c r="AM44" s="504"/>
      <c r="AN44" s="504"/>
      <c r="AO44" s="504"/>
    </row>
    <row r="45" spans="1:3090" x14ac:dyDescent="0.3">
      <c r="A45" s="319" t="str">
        <f>'AG Jul 2021'!K33</f>
        <v>Energy Locals</v>
      </c>
      <c r="B45" s="383" t="str">
        <f>'AG Jul 2021'!L33</f>
        <v>Online Member</v>
      </c>
      <c r="C45" s="388">
        <f>IF('AG Jul 2021'!BP33=0,91*'AG Jul 2021'!M33/100,(91*'AG Jul 2021'!M33/100)+'AG Jul 2021'!BP33/4)</f>
        <v>70.772727272727266</v>
      </c>
      <c r="D45" s="388">
        <f>IF('AG Jul 2021'!O33="",$G$5*'AG Jul 2021'!N33/100,IF($G$5&gt;='AG Jul 2021'!P33,('AG Jul 2021'!P33*'AG Jul 2021'!N33/100),($G$5*'AG Jul 2021'!N33/100)))</f>
        <v>110.34243818181814</v>
      </c>
      <c r="E45" s="388">
        <f>IF(AND('AG Jul 2021'!P33&gt;0,'AG Jul 2021'!R33&gt;0),IF($G$5&lt;'AG Jul 2021'!P33,0,IF($G$5&lt;=('AG Jul 2021'!R33+'AG Jul 2021'!P33),(($G$5-'AG Jul 2021'!P33)*'AG Jul 2021'!Q33/100),(('AG Jul 2021'!R33)*'AG Jul 2021'!Q33/100))),0)</f>
        <v>0</v>
      </c>
      <c r="F45" s="388">
        <f>IF(AND('AG Jul 2021'!Q33&gt;0,'AG Jul 2021'!S33&gt;0),IF($G$5&lt;('AG Jul 2021'!R33+'AG Jul 2021'!P33),0,IF($G$5&lt;=('AG Jul 2021'!T33+'AG Jul 2021'!R33+'AG Jul 2021'!P33),(($G$5-('AG Jul 2021'!R33+'AG Jul 2021'!P33))*'AG Jul 2021'!S33/100),('AG Jul 2021'!T33*'AG Jul 2021'!S33/100))),0)</f>
        <v>0</v>
      </c>
      <c r="G45" s="388">
        <f>IF('AG Jul 2021'!T33&gt;0,IF(($G$5&lt;'AG Jul 2021'!T33),(0),($G$5-'AG Jul 2021'!T33)*'AG Jul 2021'!U33/100),IF(AND('AG Jul 2021'!R33&gt;0,'AG Jul 2021'!T33=""),IF(($G$5&lt;'AG Jul 2021'!R33),(0),($G$5-'AG Jul 2021'!R33)*'AG Jul 2021'!S33/100),IF(AND('AG Jul 2021'!P33&gt;0,'AG Jul 2021'!R33=""),IF(($G$5&lt;'AG Jul 2021'!P33),(0),($G$5-'AG Jul 2021'!P33)*'AG Jul 2021'!Q33/100),0)))</f>
        <v>0</v>
      </c>
      <c r="H45" s="388">
        <f>$H$5*'AG Jul 2021'!AE33/100</f>
        <v>26.813699999999994</v>
      </c>
      <c r="I45" s="388">
        <f t="shared" ref="I45:I69" si="24">SUM(C45:H45)</f>
        <v>207.92886545454539</v>
      </c>
      <c r="J45" s="449">
        <f t="shared" ref="J45:J69" si="25">(I45-C45)*4</f>
        <v>548.62455272727243</v>
      </c>
      <c r="K45" s="449">
        <f t="shared" ref="K45:K69" si="26">I45*4</f>
        <v>831.71546181818155</v>
      </c>
      <c r="L45" s="450">
        <f>K45*1.1</f>
        <v>914.88700799999981</v>
      </c>
      <c r="M45" s="449">
        <f>'AG Jul 2021'!AZ33</f>
        <v>0</v>
      </c>
      <c r="N45" s="449">
        <f>'AG Jul 2021'!BA33</f>
        <v>0</v>
      </c>
      <c r="O45" s="449">
        <f>'AG Jul 2021'!BB33</f>
        <v>0</v>
      </c>
      <c r="P45" s="449">
        <f>'AG Jul 2021'!BC33</f>
        <v>0</v>
      </c>
      <c r="Q45" s="449">
        <f>($E$6*'AG Jul 2021'!AT33/100)*4</f>
        <v>241.51599999999999</v>
      </c>
      <c r="R45" s="448" t="str">
        <f>IF(SUM(M45:P45)=0,"No discount",IF(M45&gt;0,"Guaranteed off bill",IF(N45&gt;0,"Guaranteed off usage",IF(O45&gt;0,"Pay-on-time off bill","Pay-on-time off usage"))))</f>
        <v>No discount</v>
      </c>
      <c r="S45" s="448" t="str">
        <f>IF(OR(A45="Origin Energy",A45="Red Energy",A45="Powershop"),"Inclusive","Exclusive")</f>
        <v>Exclusive</v>
      </c>
      <c r="T45" s="475">
        <f t="shared" ref="T45:T69" si="27">IF(AND(R45="Guaranteed off bill",S45="Inclusive"),((K45*1.1)-((K45*1.1)*M45/100))/1.1,IF(AND(R45="Guaranteed off usage",S45="Inclusive"),((K45*1.1)-((J45*1.1)*N45/100))/1.1,IF(AND(R45="Guaranteed off bill",S45="Exclusive"),K45-(K45*M45/100),IF(AND(R45="Guaranteed off usage",S45="Exclusive"),K45-(J45*N45/100),IF(S45="Inclusive",((K45*1.1))/1.1,K45)))))</f>
        <v>831.71546181818155</v>
      </c>
      <c r="U45" s="449">
        <f t="shared" ref="U45:U69" si="28">IF(AND(R45="Pay-on-time off bill",S45="Inclusive"),((T45*1.1)-((T45*1.1)*O45/100))/1.1,IF(AND(R45="Pay-on-time off usage",S45="Inclusive"),((T45*1.1)-((J45*1.1)*P45/100))/1.1,IF(AND(R45="Pay-on-time off bill",S45="Exclusive"),T45-(T45*O45/100),IF(AND(R45="Pay-on-time off usage",S45="Exclusive"),T45-(J45*P45/100),IF(S45="Inclusive",((T45*1.1))/1.1,T45)))))</f>
        <v>831.71546181818155</v>
      </c>
      <c r="V45" s="449">
        <f t="shared" ref="V45:V69" si="29">T45-Q45</f>
        <v>590.19946181818159</v>
      </c>
      <c r="W45" s="449">
        <f t="shared" ref="W45:W69" si="30">U45-Q45</f>
        <v>590.19946181818159</v>
      </c>
      <c r="X45" s="385">
        <f>V45*1.1</f>
        <v>649.21940799999982</v>
      </c>
      <c r="Y45" s="385">
        <f>W45*1.1</f>
        <v>649.21940799999982</v>
      </c>
      <c r="Z45" s="387">
        <f>'AG Jul 2021'!BL33</f>
        <v>0</v>
      </c>
      <c r="AA45" s="326" t="str">
        <f>'AG Jul 2021'!BM33</f>
        <v>n</v>
      </c>
      <c r="AB45" s="504"/>
      <c r="AC45" s="504"/>
      <c r="AD45" s="504"/>
      <c r="AE45" s="504"/>
      <c r="AF45" s="504"/>
      <c r="AG45" s="504"/>
      <c r="AH45" s="504"/>
      <c r="AI45" s="504"/>
      <c r="AJ45" s="504"/>
      <c r="AK45" s="504"/>
      <c r="AL45" s="504"/>
      <c r="AM45" s="504"/>
      <c r="AN45" s="504"/>
      <c r="AO45" s="504"/>
    </row>
    <row r="46" spans="1:3090" x14ac:dyDescent="0.3">
      <c r="A46" s="319" t="str">
        <f>'AG Jul 2021'!K34</f>
        <v>AGL</v>
      </c>
      <c r="B46" s="383" t="str">
        <f>'AG Jul 2021'!L34</f>
        <v>Solar Savers</v>
      </c>
      <c r="C46" s="388">
        <f>IF('AG Jul 2021'!BP34=0,91*'AG Jul 2021'!M34/100,(91*'AG Jul 2021'!M34/100)+'AG Jul 2021'!BP34/4)</f>
        <v>82.685909090909078</v>
      </c>
      <c r="D46" s="388">
        <f>IF('AG Jul 2021'!O34="",$G$5*'AG Jul 2021'!N34/100,IF($G$5&gt;='AG Jul 2021'!P34,('AG Jul 2021'!P34*'AG Jul 2021'!N34/100),($G$5*'AG Jul 2021'!N34/100)))</f>
        <v>149.92920981818179</v>
      </c>
      <c r="E46" s="388">
        <f>IF(AND('AG Jul 2021'!P34&gt;0,'AG Jul 2021'!R34&gt;0),IF($G$5&lt;'AG Jul 2021'!P34,0,IF($G$5&lt;=('AG Jul 2021'!R34+'AG Jul 2021'!P34),(($G$5-'AG Jul 2021'!P34)*'AG Jul 2021'!Q34/100),(('AG Jul 2021'!R34)*'AG Jul 2021'!Q34/100))),0)</f>
        <v>0</v>
      </c>
      <c r="F46" s="388">
        <f>IF(AND('AG Jul 2021'!Q34&gt;0,'AG Jul 2021'!S34&gt;0),IF($G$5&lt;('AG Jul 2021'!R34+'AG Jul 2021'!P34),0,IF($G$5&lt;=('AG Jul 2021'!T34+'AG Jul 2021'!R34+'AG Jul 2021'!P34),(($G$5-('AG Jul 2021'!R34+'AG Jul 2021'!P34))*'AG Jul 2021'!S34/100),('AG Jul 2021'!T34*'AG Jul 2021'!S34/100))),0)</f>
        <v>0</v>
      </c>
      <c r="G46" s="388">
        <f>IF('AG Jul 2021'!T34&gt;0,IF(($G$5&lt;'AG Jul 2021'!T34),(0),($G$5-'AG Jul 2021'!T34)*'AG Jul 2021'!U34/100),IF(AND('AG Jul 2021'!R34&gt;0,'AG Jul 2021'!T34=""),IF(($G$5&lt;'AG Jul 2021'!R34),(0),($G$5-'AG Jul 2021'!R34)*'AG Jul 2021'!S34/100),IF(AND('AG Jul 2021'!P34&gt;0,'AG Jul 2021'!R34=""),IF(($G$5&lt;'AG Jul 2021'!P34),(0),($G$5-'AG Jul 2021'!P34)*'AG Jul 2021'!Q34/100),0)))</f>
        <v>0</v>
      </c>
      <c r="H46" s="388">
        <f>$H$5*'AG Jul 2021'!AE34/100</f>
        <v>34.370288181818168</v>
      </c>
      <c r="I46" s="388">
        <f t="shared" si="24"/>
        <v>266.98540709090906</v>
      </c>
      <c r="J46" s="449">
        <f t="shared" si="25"/>
        <v>737.19799199999989</v>
      </c>
      <c r="K46" s="449">
        <f t="shared" si="26"/>
        <v>1067.9416283636363</v>
      </c>
      <c r="L46" s="450">
        <f t="shared" ref="L46:L69" si="31">K46*1.1</f>
        <v>1174.7357912</v>
      </c>
      <c r="M46" s="449">
        <f>'AG Jul 2021'!AZ34</f>
        <v>0</v>
      </c>
      <c r="N46" s="449">
        <f>'AG Jul 2021'!BA34</f>
        <v>0</v>
      </c>
      <c r="O46" s="449">
        <f>'AG Jul 2021'!BB34</f>
        <v>0</v>
      </c>
      <c r="P46" s="449">
        <f>'AG Jul 2021'!BC34</f>
        <v>0</v>
      </c>
      <c r="Q46" s="449">
        <f>($E$6*'AG Jul 2021'!AT34/100)*4</f>
        <v>410.5772</v>
      </c>
      <c r="R46" s="448" t="str">
        <f t="shared" ref="R46:R69" si="32">IF(SUM(M46:P46)=0,"No discount",IF(M46&gt;0,"Guaranteed off bill",IF(N46&gt;0,"Guaranteed off usage",IF(O46&gt;0,"Pay-on-time off bill","Pay-on-time off usage"))))</f>
        <v>No discount</v>
      </c>
      <c r="S46" s="448" t="str">
        <f t="shared" ref="S46:S69" si="33">IF(OR(A46="Origin Energy",A46="Red Energy",A46="Powershop"),"Inclusive","Exclusive")</f>
        <v>Exclusive</v>
      </c>
      <c r="T46" s="475">
        <f t="shared" si="27"/>
        <v>1067.9416283636363</v>
      </c>
      <c r="U46" s="449">
        <f t="shared" si="28"/>
        <v>1067.9416283636363</v>
      </c>
      <c r="V46" s="449">
        <f t="shared" si="29"/>
        <v>657.36442836363631</v>
      </c>
      <c r="W46" s="449">
        <f t="shared" si="30"/>
        <v>657.36442836363631</v>
      </c>
      <c r="X46" s="385">
        <f t="shared" ref="X46:Y59" si="34">V46*1.1</f>
        <v>723.10087120000003</v>
      </c>
      <c r="Y46" s="385">
        <f t="shared" si="34"/>
        <v>723.10087120000003</v>
      </c>
      <c r="Z46" s="387">
        <f>'AG Jul 2021'!BL34</f>
        <v>0</v>
      </c>
      <c r="AA46" s="326" t="str">
        <f>'AG Jul 2021'!BM34</f>
        <v>n</v>
      </c>
      <c r="AB46" s="504"/>
      <c r="AC46" s="504"/>
      <c r="AD46" s="504"/>
      <c r="AE46" s="504"/>
      <c r="AF46" s="504"/>
      <c r="AG46" s="504"/>
      <c r="AH46" s="504"/>
      <c r="AI46" s="504"/>
      <c r="AJ46" s="504"/>
      <c r="AK46" s="504"/>
      <c r="AL46" s="504"/>
      <c r="AM46" s="504"/>
      <c r="AN46" s="504"/>
      <c r="AO46" s="504"/>
    </row>
    <row r="47" spans="1:3090" x14ac:dyDescent="0.3">
      <c r="A47" s="319" t="str">
        <f>'AG Jul 2021'!K35</f>
        <v>Alinta Energy</v>
      </c>
      <c r="B47" s="383" t="str">
        <f>'AG Jul 2021'!L35</f>
        <v>Home Deal</v>
      </c>
      <c r="C47" s="388">
        <f>IF('AG Jul 2021'!BP35=0,91*'AG Jul 2021'!M35/100,(91*'AG Jul 2021'!M35/100)+'AG Jul 2021'!BP35/4)</f>
        <v>55.509999999999991</v>
      </c>
      <c r="D47" s="388">
        <f>IF('AG Jul 2021'!O35="",$G$5*'AG Jul 2021'!N35/100,IF($G$5&gt;='AG Jul 2021'!P35,('AG Jul 2021'!P35*'AG Jul 2021'!N35/100),($G$5*'AG Jul 2021'!N35/100)))</f>
        <v>118.87406999999996</v>
      </c>
      <c r="E47" s="388">
        <f>IF(AND('AG Jul 2021'!P35&gt;0,'AG Jul 2021'!R35&gt;0),IF($G$5&lt;'AG Jul 2021'!P35,0,IF($G$5&lt;=('AG Jul 2021'!R35+'AG Jul 2021'!P35),(($G$5-'AG Jul 2021'!P35)*'AG Jul 2021'!Q35/100),(('AG Jul 2021'!R35)*'AG Jul 2021'!Q35/100))),0)</f>
        <v>0</v>
      </c>
      <c r="F47" s="388">
        <f>IF(AND('AG Jul 2021'!Q35&gt;0,'AG Jul 2021'!S35&gt;0),IF($G$5&lt;('AG Jul 2021'!R35+'AG Jul 2021'!P35),0,IF($G$5&lt;=('AG Jul 2021'!T35+'AG Jul 2021'!R35+'AG Jul 2021'!P35),(($G$5-('AG Jul 2021'!R35+'AG Jul 2021'!P35))*'AG Jul 2021'!S35/100),('AG Jul 2021'!T35*'AG Jul 2021'!S35/100))),0)</f>
        <v>0</v>
      </c>
      <c r="G47" s="388">
        <f>IF('AG Jul 2021'!T35&gt;0,IF(($G$5&lt;'AG Jul 2021'!T35),(0),($G$5-'AG Jul 2021'!T35)*'AG Jul 2021'!U35/100),IF(AND('AG Jul 2021'!R35&gt;0,'AG Jul 2021'!T35=""),IF(($G$5&lt;'AG Jul 2021'!R35),(0),($G$5-'AG Jul 2021'!R35)*'AG Jul 2021'!S35/100),IF(AND('AG Jul 2021'!P35&gt;0,'AG Jul 2021'!R35=""),IF(($G$5&lt;'AG Jul 2021'!P35),(0),($G$5-'AG Jul 2021'!P35)*'AG Jul 2021'!Q35/100),0)))</f>
        <v>0</v>
      </c>
      <c r="H47" s="388">
        <f>$H$5*'AG Jul 2021'!AE35/100</f>
        <v>24.912364909090901</v>
      </c>
      <c r="I47" s="388">
        <f t="shared" si="24"/>
        <v>199.29643490909086</v>
      </c>
      <c r="J47" s="449">
        <f t="shared" si="25"/>
        <v>575.14573963636349</v>
      </c>
      <c r="K47" s="449">
        <f t="shared" si="26"/>
        <v>797.18573963636345</v>
      </c>
      <c r="L47" s="450">
        <f t="shared" si="31"/>
        <v>876.90431359999991</v>
      </c>
      <c r="M47" s="449">
        <f>'AG Jul 2021'!AZ35</f>
        <v>0</v>
      </c>
      <c r="N47" s="449">
        <f>'AG Jul 2021'!BA35</f>
        <v>0</v>
      </c>
      <c r="O47" s="449">
        <f>'AG Jul 2021'!BB35</f>
        <v>0</v>
      </c>
      <c r="P47" s="449">
        <f>'AG Jul 2021'!BC35</f>
        <v>0</v>
      </c>
      <c r="Q47" s="449">
        <f>($E$6*'AG Jul 2021'!AT35/100)*4</f>
        <v>181.13699999999997</v>
      </c>
      <c r="R47" s="448" t="str">
        <f t="shared" si="32"/>
        <v>No discount</v>
      </c>
      <c r="S47" s="448" t="str">
        <f t="shared" si="33"/>
        <v>Exclusive</v>
      </c>
      <c r="T47" s="475">
        <f t="shared" si="27"/>
        <v>797.18573963636345</v>
      </c>
      <c r="U47" s="449">
        <f t="shared" si="28"/>
        <v>797.18573963636345</v>
      </c>
      <c r="V47" s="449">
        <f t="shared" si="29"/>
        <v>616.04873963636351</v>
      </c>
      <c r="W47" s="449">
        <f t="shared" si="30"/>
        <v>616.04873963636351</v>
      </c>
      <c r="X47" s="385">
        <f t="shared" si="34"/>
        <v>677.65361359999986</v>
      </c>
      <c r="Y47" s="385">
        <f t="shared" si="34"/>
        <v>677.65361359999986</v>
      </c>
      <c r="Z47" s="387">
        <f>'AG Jul 2021'!BL35</f>
        <v>0</v>
      </c>
      <c r="AA47" s="326" t="str">
        <f>'AG Jul 2021'!BM35</f>
        <v>n</v>
      </c>
      <c r="AB47" s="504"/>
      <c r="AC47" s="504"/>
      <c r="AD47" s="504"/>
      <c r="AE47" s="504"/>
      <c r="AF47" s="504"/>
      <c r="AG47" s="504"/>
      <c r="AH47" s="504"/>
      <c r="AI47" s="504"/>
      <c r="AJ47" s="504"/>
      <c r="AK47" s="504"/>
      <c r="AL47" s="504"/>
      <c r="AM47" s="504"/>
      <c r="AN47" s="504"/>
      <c r="AO47" s="504"/>
    </row>
    <row r="48" spans="1:3090" x14ac:dyDescent="0.3">
      <c r="A48" s="319" t="str">
        <f>'AG Jul 2021'!K36</f>
        <v>CovaU</v>
      </c>
      <c r="B48" s="383" t="str">
        <f>'AG Jul 2021'!L36</f>
        <v>Freedom Plus Solar</v>
      </c>
      <c r="C48" s="388">
        <f>IF('AG Jul 2021'!BP36=0,91*'AG Jul 2021'!M36/100,(91*'AG Jul 2021'!M36/100)+'AG Jul 2021'!BP36/4)</f>
        <v>80.989999999999995</v>
      </c>
      <c r="D48" s="388">
        <f>IF('AG Jul 2021'!O36="",$G$5*'AG Jul 2021'!N36/100,IF($G$5&gt;='AG Jul 2021'!P36,('AG Jul 2021'!P36*'AG Jul 2021'!N36/100),($G$5*'AG Jul 2021'!N36/100)))</f>
        <v>167.049351</v>
      </c>
      <c r="E48" s="388">
        <f>IF(AND('AG Jul 2021'!P36&gt;0,'AG Jul 2021'!R36&gt;0),IF($G$5&lt;'AG Jul 2021'!P36,0,IF($G$5&lt;=('AG Jul 2021'!R36+'AG Jul 2021'!P36),(($G$5-'AG Jul 2021'!P36)*'AG Jul 2021'!Q36/100),(('AG Jul 2021'!R36)*'AG Jul 2021'!Q36/100))),0)</f>
        <v>0</v>
      </c>
      <c r="F48" s="388">
        <f>IF(AND('AG Jul 2021'!Q36&gt;0,'AG Jul 2021'!S36&gt;0),IF($G$5&lt;('AG Jul 2021'!R36+'AG Jul 2021'!P36),0,IF($G$5&lt;=('AG Jul 2021'!T36+'AG Jul 2021'!R36+'AG Jul 2021'!P36),(($G$5-('AG Jul 2021'!R36+'AG Jul 2021'!P36))*'AG Jul 2021'!S36/100),('AG Jul 2021'!T36*'AG Jul 2021'!S36/100))),0)</f>
        <v>0</v>
      </c>
      <c r="G48" s="388">
        <f>IF('AG Jul 2021'!T36&gt;0,IF(($G$5&lt;'AG Jul 2021'!T36),(0),($G$5-'AG Jul 2021'!T36)*'AG Jul 2021'!U36/100),IF(AND('AG Jul 2021'!R36&gt;0,'AG Jul 2021'!T36=""),IF(($G$5&lt;'AG Jul 2021'!R36),(0),($G$5-'AG Jul 2021'!R36)*'AG Jul 2021'!S36/100),IF(AND('AG Jul 2021'!P36&gt;0,'AG Jul 2021'!R36=""),IF(($G$5&lt;'AG Jul 2021'!P36),(0),($G$5-'AG Jul 2021'!P36)*'AG Jul 2021'!Q36/100),0)))</f>
        <v>0</v>
      </c>
      <c r="H48" s="388">
        <f>$H$5*'AG Jul 2021'!AE36/100</f>
        <v>48.264659999999985</v>
      </c>
      <c r="I48" s="388">
        <f t="shared" si="24"/>
        <v>296.304011</v>
      </c>
      <c r="J48" s="449">
        <f t="shared" si="25"/>
        <v>861.25604399999997</v>
      </c>
      <c r="K48" s="449">
        <f t="shared" si="26"/>
        <v>1185.216044</v>
      </c>
      <c r="L48" s="450">
        <f t="shared" si="31"/>
        <v>1303.7376484000001</v>
      </c>
      <c r="M48" s="449">
        <f>'AG Jul 2021'!AZ36</f>
        <v>20</v>
      </c>
      <c r="N48" s="449">
        <f>'AG Jul 2021'!BA36</f>
        <v>0</v>
      </c>
      <c r="O48" s="449">
        <f>'AG Jul 2021'!BB36</f>
        <v>0</v>
      </c>
      <c r="P48" s="449">
        <f>'AG Jul 2021'!BC36</f>
        <v>0</v>
      </c>
      <c r="Q48" s="449">
        <f>($E$6*'AG Jul 2021'!AT36/100)*4</f>
        <v>205.2886</v>
      </c>
      <c r="R48" s="448" t="str">
        <f t="shared" si="32"/>
        <v>Guaranteed off bill</v>
      </c>
      <c r="S48" s="448" t="str">
        <f t="shared" si="33"/>
        <v>Exclusive</v>
      </c>
      <c r="T48" s="475">
        <f t="shared" si="27"/>
        <v>948.17283520000001</v>
      </c>
      <c r="U48" s="449">
        <f t="shared" si="28"/>
        <v>948.17283520000001</v>
      </c>
      <c r="V48" s="449">
        <f t="shared" si="29"/>
        <v>742.88423520000003</v>
      </c>
      <c r="W48" s="449">
        <f t="shared" si="30"/>
        <v>742.88423520000003</v>
      </c>
      <c r="X48" s="385">
        <f t="shared" si="34"/>
        <v>817.17265872000007</v>
      </c>
      <c r="Y48" s="385">
        <f t="shared" si="34"/>
        <v>817.17265872000007</v>
      </c>
      <c r="Z48" s="387">
        <f>'AG Jul 2021'!BL36</f>
        <v>0</v>
      </c>
      <c r="AA48" s="326" t="str">
        <f>'AG Jul 2021'!BM36</f>
        <v>n</v>
      </c>
      <c r="AB48" s="504"/>
      <c r="AC48" s="504"/>
      <c r="AD48" s="504"/>
      <c r="AE48" s="504"/>
      <c r="AF48" s="504"/>
      <c r="AG48" s="504"/>
      <c r="AH48" s="504"/>
      <c r="AI48" s="504"/>
      <c r="AJ48" s="504"/>
      <c r="AK48" s="504"/>
      <c r="AL48" s="504"/>
      <c r="AM48" s="504"/>
      <c r="AN48" s="504"/>
      <c r="AO48" s="504"/>
    </row>
    <row r="49" spans="1:41" x14ac:dyDescent="0.3">
      <c r="A49" s="319" t="str">
        <f>'AG Jul 2021'!K37</f>
        <v>Diamond Energy</v>
      </c>
      <c r="B49" s="383" t="str">
        <f>'AG Jul 2021'!L37</f>
        <v>Renewable Saver POT</v>
      </c>
      <c r="C49" s="388">
        <f>IF('AG Jul 2021'!BP37=0,91*'AG Jul 2021'!M37/100,(91*'AG Jul 2021'!M37/100)+'AG Jul 2021'!BP37/4)</f>
        <v>84.084000000000003</v>
      </c>
      <c r="D49" s="388">
        <f>IF('AG Jul 2021'!O37="",$G$5*'AG Jul 2021'!N37/100,IF($G$5&gt;='AG Jul 2021'!P37,('AG Jul 2021'!P37*'AG Jul 2021'!N37/100),($G$5*'AG Jul 2021'!N37/100)))</f>
        <v>77.699999999999989</v>
      </c>
      <c r="E49" s="388">
        <f>IF(AND('AG Jul 2021'!P37&gt;0,'AG Jul 2021'!R37&gt;0),IF($G$5&lt;'AG Jul 2021'!P37,0,IF($G$5&lt;=('AG Jul 2021'!R37+'AG Jul 2021'!P37),(($G$5-'AG Jul 2021'!P37)*'AG Jul 2021'!Q37/100),(('AG Jul 2021'!R37)*'AG Jul 2021'!Q37/100))),0)</f>
        <v>0</v>
      </c>
      <c r="F49" s="388">
        <f>IF(AND('AG Jul 2021'!Q37&gt;0,'AG Jul 2021'!S37&gt;0),IF($G$5&lt;('AG Jul 2021'!R37+'AG Jul 2021'!P37),0,IF($G$5&lt;=('AG Jul 2021'!T37+'AG Jul 2021'!R37+'AG Jul 2021'!P37),(($G$5-('AG Jul 2021'!R37+'AG Jul 2021'!P37))*'AG Jul 2021'!S37/100),('AG Jul 2021'!T37*'AG Jul 2021'!S37/100))),0)</f>
        <v>0</v>
      </c>
      <c r="G49" s="388">
        <f>IF('AG Jul 2021'!T37&gt;0,IF(($G$5&lt;'AG Jul 2021'!T37),(0),($G$5-'AG Jul 2021'!T37)*'AG Jul 2021'!U37/100),IF(AND('AG Jul 2021'!R37&gt;0,'AG Jul 2021'!T37=""),IF(($G$5&lt;'AG Jul 2021'!R37),(0),($G$5-'AG Jul 2021'!R37)*'AG Jul 2021'!S37/100),IF(AND('AG Jul 2021'!P37&gt;0,'AG Jul 2021'!R37=""),IF(($G$5&lt;'AG Jul 2021'!P37),(0),($G$5-'AG Jul 2021'!P37)*'AG Jul 2021'!Q37/100),0)))</f>
        <v>90.857186999999982</v>
      </c>
      <c r="H49" s="388">
        <f>$H$5*'AG Jul 2021'!AE37/100</f>
        <v>38.879864999999988</v>
      </c>
      <c r="I49" s="388">
        <f t="shared" si="24"/>
        <v>291.52105199999994</v>
      </c>
      <c r="J49" s="449">
        <f t="shared" si="25"/>
        <v>829.74820799999975</v>
      </c>
      <c r="K49" s="449">
        <f t="shared" si="26"/>
        <v>1166.0842079999998</v>
      </c>
      <c r="L49" s="450">
        <f t="shared" si="31"/>
        <v>1282.6926287999997</v>
      </c>
      <c r="M49" s="449">
        <f>'AG Jul 2021'!AZ37</f>
        <v>0</v>
      </c>
      <c r="N49" s="449">
        <f>'AG Jul 2021'!BA37</f>
        <v>0</v>
      </c>
      <c r="O49" s="449">
        <f>'AG Jul 2021'!BB37</f>
        <v>7</v>
      </c>
      <c r="P49" s="449">
        <f>'AG Jul 2021'!BC37</f>
        <v>0</v>
      </c>
      <c r="Q49" s="449">
        <f>($E$6*'AG Jul 2021'!AT37/100)*4</f>
        <v>246.34631999999999</v>
      </c>
      <c r="R49" s="448" t="str">
        <f t="shared" si="32"/>
        <v>Pay-on-time off bill</v>
      </c>
      <c r="S49" s="448" t="str">
        <f t="shared" si="33"/>
        <v>Exclusive</v>
      </c>
      <c r="T49" s="475">
        <f t="shared" si="27"/>
        <v>1166.0842079999998</v>
      </c>
      <c r="U49" s="449">
        <f t="shared" si="28"/>
        <v>1084.4583134399998</v>
      </c>
      <c r="V49" s="449">
        <f t="shared" si="29"/>
        <v>919.73788799999977</v>
      </c>
      <c r="W49" s="449">
        <f t="shared" si="30"/>
        <v>838.11199343999976</v>
      </c>
      <c r="X49" s="385">
        <f t="shared" si="34"/>
        <v>1011.7116767999999</v>
      </c>
      <c r="Y49" s="385">
        <f t="shared" si="34"/>
        <v>921.92319278399987</v>
      </c>
      <c r="Z49" s="387">
        <f>'AG Jul 2021'!BL37</f>
        <v>0</v>
      </c>
      <c r="AA49" s="326" t="str">
        <f>'AG Jul 2021'!BM37</f>
        <v>n</v>
      </c>
      <c r="AB49" s="504"/>
      <c r="AC49" s="504"/>
      <c r="AD49" s="504"/>
      <c r="AE49" s="504"/>
      <c r="AF49" s="504"/>
      <c r="AG49" s="504"/>
      <c r="AH49" s="504"/>
      <c r="AI49" s="504"/>
      <c r="AJ49" s="504"/>
      <c r="AK49" s="504"/>
      <c r="AL49" s="504"/>
      <c r="AM49" s="504"/>
      <c r="AN49" s="504"/>
      <c r="AO49" s="504"/>
    </row>
    <row r="50" spans="1:41" x14ac:dyDescent="0.3">
      <c r="A50" s="319" t="str">
        <f>'AG Jul 2021'!K38</f>
        <v>Dodo Power &amp; Gas</v>
      </c>
      <c r="B50" s="383" t="str">
        <f>'AG Jul 2021'!L38</f>
        <v>Market offer</v>
      </c>
      <c r="C50" s="388">
        <f>IF('AG Jul 2021'!BP38=0,91*'AG Jul 2021'!M38/100,(91*'AG Jul 2021'!M38/100)+'AG Jul 2021'!BP38/4)</f>
        <v>83.653818181818167</v>
      </c>
      <c r="D50" s="388">
        <f>IF('AG Jul 2021'!O38="",$G$5*'AG Jul 2021'!N38/100,IF($G$5&gt;='AG Jul 2021'!P38,('AG Jul 2021'!P38*'AG Jul 2021'!N38/100),($G$5*'AG Jul 2021'!N38/100)))</f>
        <v>123.93617154545451</v>
      </c>
      <c r="E50" s="388">
        <f>IF(AND('AG Jul 2021'!P38&gt;0,'AG Jul 2021'!R38&gt;0),IF($G$5&lt;'AG Jul 2021'!P38,0,IF($G$5&lt;=('AG Jul 2021'!R38+'AG Jul 2021'!P38),(($G$5-'AG Jul 2021'!P38)*'AG Jul 2021'!Q38/100),(('AG Jul 2021'!R38)*'AG Jul 2021'!Q38/100))),0)</f>
        <v>0</v>
      </c>
      <c r="F50" s="388">
        <f>IF(AND('AG Jul 2021'!Q38&gt;0,'AG Jul 2021'!S38&gt;0),IF($G$5&lt;('AG Jul 2021'!R38+'AG Jul 2021'!P38),0,IF($G$5&lt;=('AG Jul 2021'!T38+'AG Jul 2021'!R38+'AG Jul 2021'!P38),(($G$5-('AG Jul 2021'!R38+'AG Jul 2021'!P38))*'AG Jul 2021'!S38/100),('AG Jul 2021'!T38*'AG Jul 2021'!S38/100))),0)</f>
        <v>0</v>
      </c>
      <c r="G50" s="388">
        <f>IF('AG Jul 2021'!T38&gt;0,IF(($G$5&lt;'AG Jul 2021'!T38),(0),($G$5-'AG Jul 2021'!T38)*'AG Jul 2021'!U38/100),IF(AND('AG Jul 2021'!R38&gt;0,'AG Jul 2021'!T38=""),IF(($G$5&lt;'AG Jul 2021'!R38),(0),($G$5-'AG Jul 2021'!R38)*'AG Jul 2021'!S38/100),IF(AND('AG Jul 2021'!P38&gt;0,'AG Jul 2021'!R38=""),IF(($G$5&lt;'AG Jul 2021'!P38),(0),($G$5-'AG Jul 2021'!P38)*'AG Jul 2021'!Q38/100),0)))</f>
        <v>0</v>
      </c>
      <c r="H50" s="388">
        <f>$H$5*'AG Jul 2021'!AE38/100</f>
        <v>35.442836181818173</v>
      </c>
      <c r="I50" s="388">
        <f t="shared" si="24"/>
        <v>243.03282590909083</v>
      </c>
      <c r="J50" s="449">
        <f t="shared" si="25"/>
        <v>637.51603090909066</v>
      </c>
      <c r="K50" s="449">
        <f t="shared" si="26"/>
        <v>972.13130363636333</v>
      </c>
      <c r="L50" s="450">
        <f t="shared" si="31"/>
        <v>1069.3444339999996</v>
      </c>
      <c r="M50" s="449">
        <f>'AG Jul 2021'!AZ38</f>
        <v>0</v>
      </c>
      <c r="N50" s="449">
        <f>'AG Jul 2021'!BA38</f>
        <v>0</v>
      </c>
      <c r="O50" s="449">
        <f>'AG Jul 2021'!BB38</f>
        <v>0</v>
      </c>
      <c r="P50" s="449">
        <f>'AG Jul 2021'!BC38</f>
        <v>0</v>
      </c>
      <c r="Q50" s="449">
        <f>($E$6*'AG Jul 2021'!AT38/100)*4</f>
        <v>280.15855999999997</v>
      </c>
      <c r="R50" s="448" t="str">
        <f t="shared" si="32"/>
        <v>No discount</v>
      </c>
      <c r="S50" s="448" t="str">
        <f t="shared" si="33"/>
        <v>Exclusive</v>
      </c>
      <c r="T50" s="475">
        <f t="shared" si="27"/>
        <v>972.13130363636333</v>
      </c>
      <c r="U50" s="449">
        <f t="shared" si="28"/>
        <v>972.13130363636333</v>
      </c>
      <c r="V50" s="449">
        <f t="shared" si="29"/>
        <v>691.97274363636336</v>
      </c>
      <c r="W50" s="449">
        <f t="shared" si="30"/>
        <v>691.97274363636336</v>
      </c>
      <c r="X50" s="385">
        <f t="shared" si="34"/>
        <v>761.1700179999998</v>
      </c>
      <c r="Y50" s="385">
        <f t="shared" si="34"/>
        <v>761.1700179999998</v>
      </c>
      <c r="Z50" s="387">
        <f>'AG Jul 2021'!BL38</f>
        <v>0</v>
      </c>
      <c r="AA50" s="326" t="str">
        <f>'AG Jul 2021'!BM38</f>
        <v>n</v>
      </c>
      <c r="AB50" s="504"/>
      <c r="AC50" s="504"/>
      <c r="AD50" s="504"/>
      <c r="AE50" s="504"/>
      <c r="AF50" s="504"/>
      <c r="AG50" s="504"/>
      <c r="AH50" s="504"/>
      <c r="AI50" s="504"/>
      <c r="AJ50" s="504"/>
      <c r="AK50" s="504"/>
      <c r="AL50" s="504"/>
      <c r="AM50" s="504"/>
      <c r="AN50" s="504"/>
      <c r="AO50" s="504"/>
    </row>
    <row r="51" spans="1:41" x14ac:dyDescent="0.3">
      <c r="A51" s="319" t="str">
        <f>'AG Jul 2021'!K39</f>
        <v>EnergyAustralia</v>
      </c>
      <c r="B51" s="383" t="str">
        <f>'AG Jul 2021'!L39</f>
        <v>Total Plan Home</v>
      </c>
      <c r="C51" s="388">
        <f>IF('AG Jul 2021'!BP39=0,91*'AG Jul 2021'!M39/100,(91*'AG Jul 2021'!M39/100)+'AG Jul 2021'!BP39/4)</f>
        <v>77.349999999999994</v>
      </c>
      <c r="D51" s="388">
        <f>IF('AG Jul 2021'!O39="",$G$5*'AG Jul 2021'!N39/100,IF($G$5&gt;='AG Jul 2021'!P39,('AG Jul 2021'!P39*'AG Jul 2021'!N39/100),($G$5*'AG Jul 2021'!N39/100)))</f>
        <v>156.29949490909087</v>
      </c>
      <c r="E51" s="388">
        <f>IF(AND('AG Jul 2021'!P39&gt;0,'AG Jul 2021'!R39&gt;0),IF($G$5&lt;'AG Jul 2021'!P39,0,IF($G$5&lt;=('AG Jul 2021'!R39+'AG Jul 2021'!P39),(($G$5-'AG Jul 2021'!P39)*'AG Jul 2021'!Q39/100),(('AG Jul 2021'!R39)*'AG Jul 2021'!Q39/100))),0)</f>
        <v>0</v>
      </c>
      <c r="F51" s="388">
        <f>IF(AND('AG Jul 2021'!Q39&gt;0,'AG Jul 2021'!S39&gt;0),IF($G$5&lt;('AG Jul 2021'!R39+'AG Jul 2021'!P39),0,IF($G$5&lt;=('AG Jul 2021'!T39+'AG Jul 2021'!R39+'AG Jul 2021'!P39),(($G$5-('AG Jul 2021'!R39+'AG Jul 2021'!P39))*'AG Jul 2021'!S39/100),('AG Jul 2021'!T39*'AG Jul 2021'!S39/100))),0)</f>
        <v>0</v>
      </c>
      <c r="G51" s="388">
        <f>IF('AG Jul 2021'!T39&gt;0,IF(($G$5&lt;'AG Jul 2021'!T39),(0),($G$5-'AG Jul 2021'!T39)*'AG Jul 2021'!U39/100),IF(AND('AG Jul 2021'!R39&gt;0,'AG Jul 2021'!T39=""),IF(($G$5&lt;'AG Jul 2021'!R39),(0),($G$5-'AG Jul 2021'!R39)*'AG Jul 2021'!S39/100),IF(AND('AG Jul 2021'!P39&gt;0,'AG Jul 2021'!R39=""),IF(($G$5&lt;'AG Jul 2021'!P39),(0),($G$5-'AG Jul 2021'!P39)*'AG Jul 2021'!Q39/100),0)))</f>
        <v>0</v>
      </c>
      <c r="H51" s="388">
        <f>$H$5*'AG Jul 2021'!AE39/100</f>
        <v>26.911204363636358</v>
      </c>
      <c r="I51" s="388">
        <f t="shared" si="24"/>
        <v>260.56069927272722</v>
      </c>
      <c r="J51" s="449">
        <f t="shared" si="25"/>
        <v>732.8427970909089</v>
      </c>
      <c r="K51" s="449">
        <f t="shared" si="26"/>
        <v>1042.2427970909089</v>
      </c>
      <c r="L51" s="450">
        <f t="shared" si="31"/>
        <v>1146.4670767999999</v>
      </c>
      <c r="M51" s="449">
        <f>'AG Jul 2021'!AZ39</f>
        <v>16</v>
      </c>
      <c r="N51" s="449">
        <f>'AG Jul 2021'!BA39</f>
        <v>0</v>
      </c>
      <c r="O51" s="449">
        <f>'AG Jul 2021'!BB39</f>
        <v>0</v>
      </c>
      <c r="P51" s="449">
        <f>'AG Jul 2021'!BC39</f>
        <v>0</v>
      </c>
      <c r="Q51" s="449">
        <f>($E$6*'AG Jul 2021'!AT39/100)*4</f>
        <v>229.44019999999998</v>
      </c>
      <c r="R51" s="448" t="str">
        <f t="shared" si="32"/>
        <v>Guaranteed off bill</v>
      </c>
      <c r="S51" s="448" t="str">
        <f t="shared" si="33"/>
        <v>Exclusive</v>
      </c>
      <c r="T51" s="475">
        <f t="shared" si="27"/>
        <v>875.48394955636343</v>
      </c>
      <c r="U51" s="449">
        <f t="shared" si="28"/>
        <v>875.48394955636343</v>
      </c>
      <c r="V51" s="449">
        <f t="shared" si="29"/>
        <v>646.04374955636342</v>
      </c>
      <c r="W51" s="449">
        <f t="shared" si="30"/>
        <v>646.04374955636342</v>
      </c>
      <c r="X51" s="385">
        <f t="shared" si="34"/>
        <v>710.64812451199987</v>
      </c>
      <c r="Y51" s="385">
        <f t="shared" si="34"/>
        <v>710.64812451199987</v>
      </c>
      <c r="Z51" s="387">
        <f>'AG Jul 2021'!BL39</f>
        <v>0</v>
      </c>
      <c r="AA51" s="326" t="str">
        <f>'AG Jul 2021'!BM39</f>
        <v>n</v>
      </c>
      <c r="AB51" s="504"/>
      <c r="AC51" s="504"/>
      <c r="AD51" s="504"/>
      <c r="AE51" s="504"/>
      <c r="AF51" s="504"/>
      <c r="AG51" s="504"/>
      <c r="AH51" s="504"/>
      <c r="AI51" s="504"/>
      <c r="AJ51" s="504"/>
      <c r="AK51" s="504"/>
      <c r="AL51" s="504"/>
      <c r="AM51" s="504"/>
      <c r="AN51" s="504"/>
      <c r="AO51" s="504"/>
    </row>
    <row r="52" spans="1:41" x14ac:dyDescent="0.3">
      <c r="A52" s="319" t="str">
        <f>'AG Jul 2021'!K40</f>
        <v>Mojo Power</v>
      </c>
      <c r="B52" s="383" t="str">
        <f>'AG Jul 2021'!L40</f>
        <v>Single Minded</v>
      </c>
      <c r="C52" s="388">
        <f>IF('AG Jul 2021'!BP40=0,91*'AG Jul 2021'!M40/100,(91*'AG Jul 2021'!M40/100)+'AG Jul 2021'!BP40/4)</f>
        <v>81.254727272727266</v>
      </c>
      <c r="D52" s="388">
        <f>IF('AG Jul 2021'!O40="",$G$5*'AG Jul 2021'!N40/100,IF($G$5&gt;='AG Jul 2021'!P40,('AG Jul 2021'!P40*'AG Jul 2021'!N40/100),($G$5*'AG Jul 2021'!N40/100)))</f>
        <v>127.46257936363634</v>
      </c>
      <c r="E52" s="388">
        <f>IF(AND('AG Jul 2021'!P40&gt;0,'AG Jul 2021'!R40&gt;0),IF($G$5&lt;'AG Jul 2021'!P40,0,IF($G$5&lt;=('AG Jul 2021'!R40+'AG Jul 2021'!P40),(($G$5-'AG Jul 2021'!P40)*'AG Jul 2021'!Q40/100),(('AG Jul 2021'!R40)*'AG Jul 2021'!Q40/100))),0)</f>
        <v>0</v>
      </c>
      <c r="F52" s="388">
        <f>IF(AND('AG Jul 2021'!Q40&gt;0,'AG Jul 2021'!S40&gt;0),IF($G$5&lt;('AG Jul 2021'!R40+'AG Jul 2021'!P40),0,IF($G$5&lt;=('AG Jul 2021'!T40+'AG Jul 2021'!R40+'AG Jul 2021'!P40),(($G$5-('AG Jul 2021'!R40+'AG Jul 2021'!P40))*'AG Jul 2021'!S40/100),('AG Jul 2021'!T40*'AG Jul 2021'!S40/100))),0)</f>
        <v>0</v>
      </c>
      <c r="G52" s="388">
        <f>IF('AG Jul 2021'!T40&gt;0,IF(($G$5&lt;'AG Jul 2021'!T40),(0),($G$5-'AG Jul 2021'!T40)*'AG Jul 2021'!U40/100),IF(AND('AG Jul 2021'!R40&gt;0,'AG Jul 2021'!T40=""),IF(($G$5&lt;'AG Jul 2021'!R40),(0),($G$5-'AG Jul 2021'!R40)*'AG Jul 2021'!S40/100),IF(AND('AG Jul 2021'!P40&gt;0,'AG Jul 2021'!R40=""),IF(($G$5&lt;'AG Jul 2021'!P40),(0),($G$5-'AG Jul 2021'!P40)*'AG Jul 2021'!Q40/100),0)))</f>
        <v>0</v>
      </c>
      <c r="H52" s="388">
        <f>$H$5*'AG Jul 2021'!AE40/100</f>
        <v>32.542081363636356</v>
      </c>
      <c r="I52" s="388">
        <f t="shared" si="24"/>
        <v>241.25938799999997</v>
      </c>
      <c r="J52" s="449">
        <f t="shared" si="25"/>
        <v>640.01864290909089</v>
      </c>
      <c r="K52" s="449">
        <f t="shared" si="26"/>
        <v>965.03755199999989</v>
      </c>
      <c r="L52" s="450">
        <f t="shared" si="31"/>
        <v>1061.5413071999999</v>
      </c>
      <c r="M52" s="449">
        <f>'AG Jul 2021'!AZ40</f>
        <v>0</v>
      </c>
      <c r="N52" s="449">
        <f>'AG Jul 2021'!BA40</f>
        <v>0</v>
      </c>
      <c r="O52" s="449">
        <f>'AG Jul 2021'!BB40</f>
        <v>0</v>
      </c>
      <c r="P52" s="449">
        <f>'AG Jul 2021'!BC40</f>
        <v>0</v>
      </c>
      <c r="Q52" s="449">
        <f>($E$6*'AG Jul 2021'!AT40/100)*4</f>
        <v>181.13699999999997</v>
      </c>
      <c r="R52" s="448" t="str">
        <f t="shared" si="32"/>
        <v>No discount</v>
      </c>
      <c r="S52" s="448" t="str">
        <f t="shared" si="33"/>
        <v>Exclusive</v>
      </c>
      <c r="T52" s="475">
        <f t="shared" si="27"/>
        <v>965.03755199999989</v>
      </c>
      <c r="U52" s="449">
        <f t="shared" si="28"/>
        <v>965.03755199999989</v>
      </c>
      <c r="V52" s="449">
        <f t="shared" si="29"/>
        <v>783.90055199999995</v>
      </c>
      <c r="W52" s="449">
        <f t="shared" si="30"/>
        <v>783.90055199999995</v>
      </c>
      <c r="X52" s="385">
        <f t="shared" si="34"/>
        <v>862.29060720000007</v>
      </c>
      <c r="Y52" s="385">
        <f t="shared" si="34"/>
        <v>862.29060720000007</v>
      </c>
      <c r="Z52" s="387">
        <f>'AG Jul 2021'!BL40</f>
        <v>0</v>
      </c>
      <c r="AA52" s="326" t="str">
        <f>'AG Jul 2021'!BM40</f>
        <v>n</v>
      </c>
      <c r="AB52" s="504"/>
      <c r="AC52" s="504"/>
      <c r="AD52" s="504"/>
      <c r="AE52" s="504"/>
      <c r="AF52" s="504"/>
      <c r="AG52" s="504"/>
      <c r="AH52" s="504"/>
      <c r="AI52" s="504"/>
      <c r="AJ52" s="504"/>
      <c r="AK52" s="504"/>
      <c r="AL52" s="504"/>
      <c r="AM52" s="504"/>
      <c r="AN52" s="504"/>
      <c r="AO52" s="504"/>
    </row>
    <row r="53" spans="1:41" x14ac:dyDescent="0.3">
      <c r="A53" s="319" t="str">
        <f>'AG Jul 2021'!K41</f>
        <v>Momentum Energy</v>
      </c>
      <c r="B53" s="383" t="str">
        <f>'AG Jul 2021'!L41</f>
        <v>Solar Step Up</v>
      </c>
      <c r="C53" s="388">
        <f>IF('AG Jul 2021'!BP41=0,91*'AG Jul 2021'!M41/100,(91*'AG Jul 2021'!M41/100)+'AG Jul 2021'!BP41/4)</f>
        <v>96.186999999999983</v>
      </c>
      <c r="D53" s="388">
        <f>IF('AG Jul 2021'!O41="",$G$5*'AG Jul 2021'!N41/100,IF($G$5&gt;='AG Jul 2021'!P41,('AG Jul 2021'!P41*'AG Jul 2021'!N41/100),($G$5*'AG Jul 2021'!N41/100)))</f>
        <v>144.12770018181814</v>
      </c>
      <c r="E53" s="388">
        <f>IF(AND('AG Jul 2021'!P41&gt;0,'AG Jul 2021'!R41&gt;0),IF($G$5&lt;'AG Jul 2021'!P41,0,IF($G$5&lt;=('AG Jul 2021'!R41+'AG Jul 2021'!P41),(($G$5-'AG Jul 2021'!P41)*'AG Jul 2021'!Q41/100),(('AG Jul 2021'!R41)*'AG Jul 2021'!Q41/100))),0)</f>
        <v>0</v>
      </c>
      <c r="F53" s="388">
        <f>IF(AND('AG Jul 2021'!Q41&gt;0,'AG Jul 2021'!S41&gt;0),IF($G$5&lt;('AG Jul 2021'!R41+'AG Jul 2021'!P41),0,IF($G$5&lt;=('AG Jul 2021'!T41+'AG Jul 2021'!R41+'AG Jul 2021'!P41),(($G$5-('AG Jul 2021'!R41+'AG Jul 2021'!P41))*'AG Jul 2021'!S41/100),('AG Jul 2021'!T41*'AG Jul 2021'!S41/100))),0)</f>
        <v>0</v>
      </c>
      <c r="G53" s="388">
        <f>IF('AG Jul 2021'!T41&gt;0,IF(($G$5&lt;'AG Jul 2021'!T41),(0),($G$5-'AG Jul 2021'!T41)*'AG Jul 2021'!U41/100),IF(AND('AG Jul 2021'!R41&gt;0,'AG Jul 2021'!T41=""),IF(($G$5&lt;'AG Jul 2021'!R41),(0),($G$5-'AG Jul 2021'!R41)*'AG Jul 2021'!S41/100),IF(AND('AG Jul 2021'!P41&gt;0,'AG Jul 2021'!R41=""),IF(($G$5&lt;'AG Jul 2021'!P41),(0),($G$5-'AG Jul 2021'!P41)*'AG Jul 2021'!Q41/100),0)))</f>
        <v>0</v>
      </c>
      <c r="H53" s="388">
        <f>$H$5*'AG Jul 2021'!AE41/100</f>
        <v>32.980850999999987</v>
      </c>
      <c r="I53" s="388">
        <f t="shared" si="24"/>
        <v>273.2955511818181</v>
      </c>
      <c r="J53" s="449">
        <f t="shared" si="25"/>
        <v>708.43420472727246</v>
      </c>
      <c r="K53" s="449">
        <f t="shared" si="26"/>
        <v>1093.1822047272724</v>
      </c>
      <c r="L53" s="450">
        <f t="shared" si="31"/>
        <v>1202.5004251999997</v>
      </c>
      <c r="M53" s="449">
        <f>'AG Jul 2021'!AZ41</f>
        <v>0</v>
      </c>
      <c r="N53" s="449">
        <f>'AG Jul 2021'!BA41</f>
        <v>0</v>
      </c>
      <c r="O53" s="449">
        <f>'AG Jul 2021'!BB41</f>
        <v>0</v>
      </c>
      <c r="P53" s="449">
        <f>'AG Jul 2021'!BC41</f>
        <v>0</v>
      </c>
      <c r="Q53" s="449">
        <f>($E$6*'AG Jul 2021'!AT41/100)*4</f>
        <v>241.51599999999999</v>
      </c>
      <c r="R53" s="448" t="str">
        <f t="shared" si="32"/>
        <v>No discount</v>
      </c>
      <c r="S53" s="448" t="str">
        <f t="shared" si="33"/>
        <v>Exclusive</v>
      </c>
      <c r="T53" s="475">
        <f t="shared" si="27"/>
        <v>1093.1822047272724</v>
      </c>
      <c r="U53" s="449">
        <f t="shared" si="28"/>
        <v>1093.1822047272724</v>
      </c>
      <c r="V53" s="449">
        <f t="shared" si="29"/>
        <v>851.66620472727243</v>
      </c>
      <c r="W53" s="449">
        <f t="shared" si="30"/>
        <v>851.66620472727243</v>
      </c>
      <c r="X53" s="385">
        <f t="shared" si="34"/>
        <v>936.83282519999977</v>
      </c>
      <c r="Y53" s="385">
        <f t="shared" si="34"/>
        <v>936.83282519999977</v>
      </c>
      <c r="Z53" s="387">
        <f>'AG Jul 2021'!BL41</f>
        <v>0</v>
      </c>
      <c r="AA53" s="326" t="str">
        <f>'AG Jul 2021'!BM41</f>
        <v>n</v>
      </c>
      <c r="AB53" s="504"/>
      <c r="AC53" s="504"/>
      <c r="AD53" s="504"/>
      <c r="AE53" s="504"/>
      <c r="AF53" s="504"/>
      <c r="AG53" s="504"/>
      <c r="AH53" s="504"/>
      <c r="AI53" s="504"/>
      <c r="AJ53" s="504"/>
      <c r="AK53" s="504"/>
      <c r="AL53" s="504"/>
      <c r="AM53" s="504"/>
      <c r="AN53" s="504"/>
      <c r="AO53" s="504"/>
    </row>
    <row r="54" spans="1:41" x14ac:dyDescent="0.3">
      <c r="A54" s="319" t="str">
        <f>'AG Jul 2021'!K42</f>
        <v>Origin Energy</v>
      </c>
      <c r="B54" s="383" t="str">
        <f>'AG Jul 2021'!L42</f>
        <v>Solar Boost</v>
      </c>
      <c r="C54" s="388">
        <f>IF('AG Jul 2021'!BP42=0,91*'AG Jul 2021'!M42/100,(91*'AG Jul 2021'!M42/100)+'AG Jul 2021'!BP42/4)</f>
        <v>73.197090909090917</v>
      </c>
      <c r="D54" s="388">
        <f>IF('AG Jul 2021'!O42="",$G$5*'AG Jul 2021'!N42/100,IF($G$5&gt;='AG Jul 2021'!P42,('AG Jul 2021'!P42*'AG Jul 2021'!N42/100),($G$5*'AG Jul 2021'!N42/100)))</f>
        <v>156.01510718181814</v>
      </c>
      <c r="E54" s="388">
        <f>IF(AND('AG Jul 2021'!P42&gt;0,'AG Jul 2021'!R42&gt;0),IF($G$5&lt;'AG Jul 2021'!P42,0,IF($G$5&lt;=('AG Jul 2021'!R42+'AG Jul 2021'!P42),(($G$5-'AG Jul 2021'!P42)*'AG Jul 2021'!Q42/100),(('AG Jul 2021'!R42)*'AG Jul 2021'!Q42/100))),0)</f>
        <v>0</v>
      </c>
      <c r="F54" s="388">
        <f>IF(AND('AG Jul 2021'!Q42&gt;0,'AG Jul 2021'!S42&gt;0),IF($G$5&lt;('AG Jul 2021'!R42+'AG Jul 2021'!P42),0,IF($G$5&lt;=('AG Jul 2021'!T42+'AG Jul 2021'!R42+'AG Jul 2021'!P42),(($G$5-('AG Jul 2021'!R42+'AG Jul 2021'!P42))*'AG Jul 2021'!S42/100),('AG Jul 2021'!T42*'AG Jul 2021'!S42/100))),0)</f>
        <v>0</v>
      </c>
      <c r="G54" s="388">
        <f>IF('AG Jul 2021'!T42&gt;0,IF(($G$5&lt;'AG Jul 2021'!T42),(0),($G$5-'AG Jul 2021'!T42)*'AG Jul 2021'!U42/100),IF(AND('AG Jul 2021'!R42&gt;0,'AG Jul 2021'!T42=""),IF(($G$5&lt;'AG Jul 2021'!R42),(0),($G$5-'AG Jul 2021'!R42)*'AG Jul 2021'!S42/100),IF(AND('AG Jul 2021'!P42&gt;0,'AG Jul 2021'!R42=""),IF(($G$5&lt;'AG Jul 2021'!P42),(0),($G$5-'AG Jul 2021'!P42)*'AG Jul 2021'!Q42/100),0)))</f>
        <v>0</v>
      </c>
      <c r="H54" s="388">
        <f>$H$5*'AG Jul 2021'!AE42/100</f>
        <v>33.175859727272716</v>
      </c>
      <c r="I54" s="388">
        <f t="shared" si="24"/>
        <v>262.38805781818178</v>
      </c>
      <c r="J54" s="449">
        <f t="shared" si="25"/>
        <v>756.76386763636344</v>
      </c>
      <c r="K54" s="449">
        <f t="shared" si="26"/>
        <v>1049.5522312727271</v>
      </c>
      <c r="L54" s="450">
        <f t="shared" si="31"/>
        <v>1154.5074543999999</v>
      </c>
      <c r="M54" s="449">
        <f>'AG Jul 2021'!AZ42</f>
        <v>0</v>
      </c>
      <c r="N54" s="449">
        <f>'AG Jul 2021'!BA42</f>
        <v>0</v>
      </c>
      <c r="O54" s="449">
        <f>'AG Jul 2021'!BB42</f>
        <v>0</v>
      </c>
      <c r="P54" s="449">
        <f>'AG Jul 2021'!BC42</f>
        <v>0</v>
      </c>
      <c r="Q54" s="449">
        <f>($E$6*'AG Jul 2021'!AT42/100)*4</f>
        <v>338.12239999999997</v>
      </c>
      <c r="R54" s="448" t="str">
        <f t="shared" si="32"/>
        <v>No discount</v>
      </c>
      <c r="S54" s="448" t="str">
        <f t="shared" si="33"/>
        <v>Inclusive</v>
      </c>
      <c r="T54" s="475">
        <f t="shared" si="27"/>
        <v>1049.5522312727271</v>
      </c>
      <c r="U54" s="449">
        <f t="shared" si="28"/>
        <v>1049.5522312727271</v>
      </c>
      <c r="V54" s="449">
        <f t="shared" si="29"/>
        <v>711.42983127272714</v>
      </c>
      <c r="W54" s="449">
        <f t="shared" si="30"/>
        <v>711.42983127272714</v>
      </c>
      <c r="X54" s="385">
        <f t="shared" si="34"/>
        <v>782.57281439999997</v>
      </c>
      <c r="Y54" s="385">
        <f t="shared" si="34"/>
        <v>782.57281439999997</v>
      </c>
      <c r="Z54" s="387">
        <f>'AG Jul 2021'!BL42</f>
        <v>0</v>
      </c>
      <c r="AA54" s="326" t="str">
        <f>'AG Jul 2021'!BM42</f>
        <v>n</v>
      </c>
      <c r="AB54" s="504"/>
      <c r="AC54" s="504"/>
      <c r="AD54" s="504"/>
      <c r="AE54" s="504"/>
      <c r="AF54" s="504"/>
      <c r="AG54" s="504"/>
      <c r="AH54" s="504"/>
      <c r="AI54" s="504"/>
      <c r="AJ54" s="504"/>
      <c r="AK54" s="504"/>
      <c r="AL54" s="504"/>
      <c r="AM54" s="504"/>
      <c r="AN54" s="504"/>
      <c r="AO54" s="504"/>
    </row>
    <row r="55" spans="1:41" x14ac:dyDescent="0.3">
      <c r="A55" s="319" t="str">
        <f>'AG Jul 2021'!K43</f>
        <v>Powerdirect</v>
      </c>
      <c r="B55" s="383" t="str">
        <f>'AG Jul 2021'!L43</f>
        <v>Rate Saver</v>
      </c>
      <c r="C55" s="388">
        <f>IF('AG Jul 2021'!BP43=0,91*'AG Jul 2021'!M43/100,(91*'AG Jul 2021'!M43/100)+'AG Jul 2021'!BP43/4)</f>
        <v>49.603272727272724</v>
      </c>
      <c r="D55" s="388">
        <f>IF('AG Jul 2021'!O43="",$G$5*'AG Jul 2021'!N43/100,IF($G$5&gt;='AG Jul 2021'!P43,('AG Jul 2021'!P43*'AG Jul 2021'!N43/100),($G$5*'AG Jul 2021'!N43/100)))</f>
        <v>128.88451799999996</v>
      </c>
      <c r="E55" s="388">
        <f>IF(AND('AG Jul 2021'!P43&gt;0,'AG Jul 2021'!R43&gt;0),IF($G$5&lt;'AG Jul 2021'!P43,0,IF($G$5&lt;=('AG Jul 2021'!R43+'AG Jul 2021'!P43),(($G$5-'AG Jul 2021'!P43)*'AG Jul 2021'!Q43/100),(('AG Jul 2021'!R43)*'AG Jul 2021'!Q43/100))),0)</f>
        <v>0</v>
      </c>
      <c r="F55" s="388">
        <f>IF(AND('AG Jul 2021'!Q43&gt;0,'AG Jul 2021'!S43&gt;0),IF($G$5&lt;('AG Jul 2021'!R43+'AG Jul 2021'!P43),0,IF($G$5&lt;=('AG Jul 2021'!T43+'AG Jul 2021'!R43+'AG Jul 2021'!P43),(($G$5-('AG Jul 2021'!R43+'AG Jul 2021'!P43))*'AG Jul 2021'!S43/100),('AG Jul 2021'!T43*'AG Jul 2021'!S43/100))),0)</f>
        <v>0</v>
      </c>
      <c r="G55" s="388">
        <f>IF('AG Jul 2021'!T43&gt;0,IF(($G$5&lt;'AG Jul 2021'!T43),(0),($G$5-'AG Jul 2021'!T43)*'AG Jul 2021'!U43/100),IF(AND('AG Jul 2021'!R43&gt;0,'AG Jul 2021'!T43=""),IF(($G$5&lt;'AG Jul 2021'!R43),(0),($G$5-'AG Jul 2021'!R43)*'AG Jul 2021'!S43/100),IF(AND('AG Jul 2021'!P43&gt;0,'AG Jul 2021'!R43=""),IF(($G$5&lt;'AG Jul 2021'!P43),(0),($G$5-'AG Jul 2021'!P43)*'AG Jul 2021'!Q43/100),0)))</f>
        <v>0</v>
      </c>
      <c r="H55" s="388">
        <f>$H$5*'AG Jul 2021'!AE43/100</f>
        <v>29.543822181818168</v>
      </c>
      <c r="I55" s="388">
        <f t="shared" si="24"/>
        <v>208.03161290909085</v>
      </c>
      <c r="J55" s="449">
        <f t="shared" si="25"/>
        <v>633.71336072727252</v>
      </c>
      <c r="K55" s="449">
        <f t="shared" si="26"/>
        <v>832.12645163636341</v>
      </c>
      <c r="L55" s="450">
        <f t="shared" si="31"/>
        <v>915.33909679999988</v>
      </c>
      <c r="M55" s="449">
        <f>'AG Jul 2021'!AZ43</f>
        <v>0</v>
      </c>
      <c r="N55" s="449">
        <f>'AG Jul 2021'!BA43</f>
        <v>0</v>
      </c>
      <c r="O55" s="449">
        <f>'AG Jul 2021'!BB43</f>
        <v>0</v>
      </c>
      <c r="P55" s="449">
        <f>'AG Jul 2021'!BC43</f>
        <v>0</v>
      </c>
      <c r="Q55" s="449">
        <f>($E$6*'AG Jul 2021'!AT43/100)*4</f>
        <v>169.06119999999999</v>
      </c>
      <c r="R55" s="448" t="str">
        <f t="shared" si="32"/>
        <v>No discount</v>
      </c>
      <c r="S55" s="448" t="str">
        <f t="shared" si="33"/>
        <v>Exclusive</v>
      </c>
      <c r="T55" s="475">
        <f t="shared" si="27"/>
        <v>832.12645163636341</v>
      </c>
      <c r="U55" s="449">
        <f t="shared" si="28"/>
        <v>832.12645163636341</v>
      </c>
      <c r="V55" s="449">
        <f t="shared" si="29"/>
        <v>663.06525163636343</v>
      </c>
      <c r="W55" s="449">
        <f t="shared" si="30"/>
        <v>663.06525163636343</v>
      </c>
      <c r="X55" s="385">
        <f t="shared" si="34"/>
        <v>729.37177679999979</v>
      </c>
      <c r="Y55" s="385">
        <f t="shared" si="34"/>
        <v>729.37177679999979</v>
      </c>
      <c r="Z55" s="387">
        <f>'AG Jul 2021'!BL43</f>
        <v>0</v>
      </c>
      <c r="AA55" s="326" t="str">
        <f>'AG Jul 2021'!BM43</f>
        <v>n</v>
      </c>
      <c r="AB55" s="504"/>
      <c r="AC55" s="504"/>
      <c r="AD55" s="504"/>
      <c r="AE55" s="504"/>
      <c r="AF55" s="504"/>
      <c r="AG55" s="504"/>
      <c r="AH55" s="504"/>
      <c r="AI55" s="504"/>
      <c r="AJ55" s="504"/>
      <c r="AK55" s="504"/>
      <c r="AL55" s="504"/>
      <c r="AM55" s="504"/>
      <c r="AN55" s="504"/>
      <c r="AO55" s="504"/>
    </row>
    <row r="56" spans="1:41" x14ac:dyDescent="0.3">
      <c r="A56" s="319" t="str">
        <f>'AG Jul 2021'!K44</f>
        <v>Powershop</v>
      </c>
      <c r="B56" s="383" t="str">
        <f>'AG Jul 2021'!L44</f>
        <v>Carbon neutral</v>
      </c>
      <c r="C56" s="388">
        <f>IF('AG Jul 2021'!BP44=0,91*'AG Jul 2021'!M44/100,(91*'AG Jul 2021'!M44/100)+'AG Jul 2021'!BP44/4)</f>
        <v>87.814999999999998</v>
      </c>
      <c r="D56" s="388">
        <f>IF('AG Jul 2021'!O44="",$G$5*'AG Jul 2021'!N44/100,IF($G$5&gt;='AG Jul 2021'!P44,('AG Jul 2021'!P44*'AG Jul 2021'!N44/100),($G$5*'AG Jul 2021'!N44/100)))</f>
        <v>114.49449899999996</v>
      </c>
      <c r="E56" s="388">
        <f>IF(AND('AG Jul 2021'!P44&gt;0,'AG Jul 2021'!R44&gt;0),IF($G$5&lt;'AG Jul 2021'!P44,0,IF($G$5&lt;=('AG Jul 2021'!R44+'AG Jul 2021'!P44),(($G$5-'AG Jul 2021'!P44)*'AG Jul 2021'!Q44/100),(('AG Jul 2021'!R44)*'AG Jul 2021'!Q44/100))),0)</f>
        <v>0</v>
      </c>
      <c r="F56" s="388">
        <f>IF(AND('AG Jul 2021'!Q44&gt;0,'AG Jul 2021'!S44&gt;0),IF($G$5&lt;('AG Jul 2021'!R44+'AG Jul 2021'!P44),0,IF($G$5&lt;=('AG Jul 2021'!T44+'AG Jul 2021'!R44+'AG Jul 2021'!P44),(($G$5-('AG Jul 2021'!R44+'AG Jul 2021'!P44))*'AG Jul 2021'!S44/100),('AG Jul 2021'!T44*'AG Jul 2021'!S44/100))),0)</f>
        <v>0</v>
      </c>
      <c r="G56" s="388">
        <f>IF('AG Jul 2021'!T44&gt;0,IF(($G$5&lt;'AG Jul 2021'!T44),(0),($G$5-'AG Jul 2021'!T44)*'AG Jul 2021'!U44/100),IF(AND('AG Jul 2021'!R44&gt;0,'AG Jul 2021'!T44=""),IF(($G$5&lt;'AG Jul 2021'!R44),(0),($G$5-'AG Jul 2021'!R44)*'AG Jul 2021'!S44/100),IF(AND('AG Jul 2021'!P44&gt;0,'AG Jul 2021'!R44=""),IF(($G$5&lt;'AG Jul 2021'!P44),(0),($G$5-'AG Jul 2021'!P44)*'AG Jul 2021'!Q44/100),0)))</f>
        <v>0</v>
      </c>
      <c r="H56" s="388">
        <f>$H$5*'AG Jul 2021'!AE44/100</f>
        <v>24.132329999999993</v>
      </c>
      <c r="I56" s="388">
        <f t="shared" si="24"/>
        <v>226.44182899999996</v>
      </c>
      <c r="J56" s="449">
        <f t="shared" si="25"/>
        <v>554.50731599999983</v>
      </c>
      <c r="K56" s="449">
        <f t="shared" si="26"/>
        <v>905.76731599999982</v>
      </c>
      <c r="L56" s="450">
        <f t="shared" si="31"/>
        <v>996.34404759999984</v>
      </c>
      <c r="M56" s="449">
        <f>'AG Jul 2021'!AZ44</f>
        <v>0</v>
      </c>
      <c r="N56" s="449">
        <f>'AG Jul 2021'!BA44</f>
        <v>0</v>
      </c>
      <c r="O56" s="449">
        <f>'AG Jul 2021'!BB44</f>
        <v>0</v>
      </c>
      <c r="P56" s="449">
        <f>'AG Jul 2021'!BC44</f>
        <v>0</v>
      </c>
      <c r="Q56" s="449">
        <f>($E$6*'AG Jul 2021'!AT44/100)*4</f>
        <v>120.758</v>
      </c>
      <c r="R56" s="448" t="str">
        <f t="shared" si="32"/>
        <v>No discount</v>
      </c>
      <c r="S56" s="448" t="str">
        <f t="shared" si="33"/>
        <v>Inclusive</v>
      </c>
      <c r="T56" s="475">
        <f t="shared" si="27"/>
        <v>905.76731599999982</v>
      </c>
      <c r="U56" s="449">
        <f t="shared" si="28"/>
        <v>905.76731599999982</v>
      </c>
      <c r="V56" s="449">
        <f t="shared" si="29"/>
        <v>785.00931599999979</v>
      </c>
      <c r="W56" s="449">
        <f t="shared" si="30"/>
        <v>785.00931599999979</v>
      </c>
      <c r="X56" s="385">
        <f t="shared" si="34"/>
        <v>863.51024759999984</v>
      </c>
      <c r="Y56" s="385">
        <f t="shared" si="34"/>
        <v>863.51024759999984</v>
      </c>
      <c r="Z56" s="387">
        <f>'AG Jul 2021'!BL44</f>
        <v>0</v>
      </c>
      <c r="AA56" s="326" t="str">
        <f>'AG Jul 2021'!BM44</f>
        <v>n</v>
      </c>
      <c r="AB56" s="504"/>
      <c r="AC56" s="504"/>
      <c r="AD56" s="504"/>
      <c r="AE56" s="504"/>
      <c r="AF56" s="504"/>
      <c r="AG56" s="504"/>
      <c r="AH56" s="504"/>
      <c r="AI56" s="504"/>
      <c r="AJ56" s="504"/>
      <c r="AK56" s="504"/>
      <c r="AL56" s="504"/>
      <c r="AM56" s="504"/>
      <c r="AN56" s="504"/>
      <c r="AO56" s="504"/>
    </row>
    <row r="57" spans="1:41" x14ac:dyDescent="0.3">
      <c r="A57" s="319" t="str">
        <f>'AG Jul 2021'!K45</f>
        <v>Red Energy</v>
      </c>
      <c r="B57" s="383" t="str">
        <f>'AG Jul 2021'!L45</f>
        <v>Solar Saver</v>
      </c>
      <c r="C57" s="388">
        <f>IF('AG Jul 2021'!BP45=0,91*'AG Jul 2021'!M45/100,(91*'AG Jul 2021'!M45/100)+'AG Jul 2021'!BP45/4)</f>
        <v>83.992999999999995</v>
      </c>
      <c r="D57" s="388">
        <f>IF('AG Jul 2021'!O45="",$G$5*'AG Jul 2021'!N45/100,IF($G$5&gt;='AG Jul 2021'!P45,('AG Jul 2021'!P45*'AG Jul 2021'!N45/100),($G$5*'AG Jul 2021'!N45/100)))</f>
        <v>146.97157745454541</v>
      </c>
      <c r="E57" s="388">
        <f>IF(AND('AG Jul 2021'!P45&gt;0,'AG Jul 2021'!R45&gt;0),IF($G$5&lt;'AG Jul 2021'!P45,0,IF($G$5&lt;=('AG Jul 2021'!R45+'AG Jul 2021'!P45),(($G$5-'AG Jul 2021'!P45)*'AG Jul 2021'!Q45/100),(('AG Jul 2021'!R45)*'AG Jul 2021'!Q45/100))),0)</f>
        <v>0</v>
      </c>
      <c r="F57" s="388">
        <f>IF(AND('AG Jul 2021'!Q45&gt;0,'AG Jul 2021'!S45&gt;0),IF($G$5&lt;('AG Jul 2021'!R45+'AG Jul 2021'!P45),0,IF($G$5&lt;=('AG Jul 2021'!T45+'AG Jul 2021'!R45+'AG Jul 2021'!P45),(($G$5-('AG Jul 2021'!R45+'AG Jul 2021'!P45))*'AG Jul 2021'!S45/100),('AG Jul 2021'!T45*'AG Jul 2021'!S45/100))),0)</f>
        <v>0</v>
      </c>
      <c r="G57" s="388">
        <f>IF('AG Jul 2021'!T45&gt;0,IF(($G$5&lt;'AG Jul 2021'!T45),(0),($G$5-'AG Jul 2021'!T45)*'AG Jul 2021'!U45/100),IF(AND('AG Jul 2021'!R45&gt;0,'AG Jul 2021'!T45=""),IF(($G$5&lt;'AG Jul 2021'!R45),(0),($G$5-'AG Jul 2021'!R45)*'AG Jul 2021'!S45/100),IF(AND('AG Jul 2021'!P45&gt;0,'AG Jul 2021'!R45=""),IF(($G$5&lt;'AG Jul 2021'!P45),(0),($G$5-'AG Jul 2021'!P45)*'AG Jul 2021'!Q45/100),0)))</f>
        <v>0</v>
      </c>
      <c r="H57" s="388">
        <f>$H$5*'AG Jul 2021'!AE45/100</f>
        <v>35.394083999999992</v>
      </c>
      <c r="I57" s="388">
        <f t="shared" si="24"/>
        <v>266.35866145454543</v>
      </c>
      <c r="J57" s="449">
        <f t="shared" si="25"/>
        <v>729.46264581818173</v>
      </c>
      <c r="K57" s="449">
        <f t="shared" si="26"/>
        <v>1065.4346458181817</v>
      </c>
      <c r="L57" s="450">
        <f t="shared" si="31"/>
        <v>1171.9781103999999</v>
      </c>
      <c r="M57" s="449">
        <f>'AG Jul 2021'!AZ45</f>
        <v>0</v>
      </c>
      <c r="N57" s="449">
        <f>'AG Jul 2021'!BA45</f>
        <v>0</v>
      </c>
      <c r="O57" s="449">
        <f>'AG Jul 2021'!BB45</f>
        <v>0</v>
      </c>
      <c r="P57" s="449">
        <f>'AG Jul 2021'!BC45</f>
        <v>0</v>
      </c>
      <c r="Q57" s="449">
        <f>($E$6*'AG Jul 2021'!AT45/100)*4</f>
        <v>434.72879999999998</v>
      </c>
      <c r="R57" s="448" t="str">
        <f t="shared" si="32"/>
        <v>No discount</v>
      </c>
      <c r="S57" s="448" t="str">
        <f t="shared" si="33"/>
        <v>Inclusive</v>
      </c>
      <c r="T57" s="475">
        <f t="shared" si="27"/>
        <v>1065.4346458181817</v>
      </c>
      <c r="U57" s="449">
        <f t="shared" si="28"/>
        <v>1065.4346458181817</v>
      </c>
      <c r="V57" s="449">
        <f t="shared" si="29"/>
        <v>630.70584581818173</v>
      </c>
      <c r="W57" s="449">
        <f t="shared" si="30"/>
        <v>630.70584581818173</v>
      </c>
      <c r="X57" s="385">
        <f t="shared" si="34"/>
        <v>693.77643039999998</v>
      </c>
      <c r="Y57" s="385">
        <f t="shared" si="34"/>
        <v>693.77643039999998</v>
      </c>
      <c r="Z57" s="387">
        <f>'AG Jul 2021'!BL45</f>
        <v>0</v>
      </c>
      <c r="AA57" s="326" t="str">
        <f>'AG Jul 2021'!BM45</f>
        <v>n</v>
      </c>
      <c r="AB57" s="504"/>
      <c r="AC57" s="504"/>
      <c r="AD57" s="504"/>
      <c r="AE57" s="504"/>
      <c r="AF57" s="504"/>
      <c r="AG57" s="504"/>
      <c r="AH57" s="504"/>
      <c r="AI57" s="504"/>
      <c r="AJ57" s="504"/>
      <c r="AK57" s="504"/>
      <c r="AL57" s="504"/>
      <c r="AM57" s="504"/>
      <c r="AN57" s="504"/>
      <c r="AO57" s="504"/>
    </row>
    <row r="58" spans="1:41" x14ac:dyDescent="0.3">
      <c r="A58" s="319" t="str">
        <f>'AG Jul 2021'!K46</f>
        <v>Simply Energy</v>
      </c>
      <c r="B58" s="383" t="str">
        <f>'AG Jul 2021'!L46</f>
        <v>Energy Saver</v>
      </c>
      <c r="C58" s="388">
        <f>IF('AG Jul 2021'!BP46=0,91*'AG Jul 2021'!M46/100,(91*'AG Jul 2021'!M46/100)+'AG Jul 2021'!BP46/4)</f>
        <v>81.899999999999991</v>
      </c>
      <c r="D58" s="388">
        <f>IF('AG Jul 2021'!O46="",$G$5*'AG Jul 2021'!N46/100,IF($G$5&gt;='AG Jul 2021'!P46,('AG Jul 2021'!P46*'AG Jul 2021'!N46/100),($G$5*'AG Jul 2021'!N46/100)))</f>
        <v>152.77308709090906</v>
      </c>
      <c r="E58" s="388">
        <f>IF(AND('AG Jul 2021'!P46&gt;0,'AG Jul 2021'!R46&gt;0),IF($G$5&lt;'AG Jul 2021'!P46,0,IF($G$5&lt;=('AG Jul 2021'!R46+'AG Jul 2021'!P46),(($G$5-'AG Jul 2021'!P46)*'AG Jul 2021'!Q46/100),(('AG Jul 2021'!R46)*'AG Jul 2021'!Q46/100))),0)</f>
        <v>0</v>
      </c>
      <c r="F58" s="388">
        <f>IF(AND('AG Jul 2021'!Q46&gt;0,'AG Jul 2021'!S46&gt;0),IF($G$5&lt;('AG Jul 2021'!R46+'AG Jul 2021'!P46),0,IF($G$5&lt;=('AG Jul 2021'!T46+'AG Jul 2021'!R46+'AG Jul 2021'!P46),(($G$5-('AG Jul 2021'!R46+'AG Jul 2021'!P46))*'AG Jul 2021'!S46/100),('AG Jul 2021'!T46*'AG Jul 2021'!S46/100))),0)</f>
        <v>0</v>
      </c>
      <c r="G58" s="388">
        <f>IF('AG Jul 2021'!T46&gt;0,IF(($G$5&lt;'AG Jul 2021'!T46),(0),($G$5-'AG Jul 2021'!T46)*'AG Jul 2021'!U46/100),IF(AND('AG Jul 2021'!R46&gt;0,'AG Jul 2021'!T46=""),IF(($G$5&lt;'AG Jul 2021'!R46),(0),($G$5-'AG Jul 2021'!R46)*'AG Jul 2021'!S46/100),IF(AND('AG Jul 2021'!P46&gt;0,'AG Jul 2021'!R46=""),IF(($G$5&lt;'AG Jul 2021'!P46),(0),($G$5-'AG Jul 2021'!P46)*'AG Jul 2021'!Q46/100),0)))</f>
        <v>0</v>
      </c>
      <c r="H58" s="388">
        <f>$H$5*'AG Jul 2021'!AE46/100</f>
        <v>30.713874545454537</v>
      </c>
      <c r="I58" s="388">
        <f t="shared" si="24"/>
        <v>265.38696163636359</v>
      </c>
      <c r="J58" s="449">
        <f t="shared" si="25"/>
        <v>733.94784654545447</v>
      </c>
      <c r="K58" s="449">
        <f t="shared" si="26"/>
        <v>1061.5478465454544</v>
      </c>
      <c r="L58" s="450">
        <f t="shared" si="31"/>
        <v>1167.7026311999998</v>
      </c>
      <c r="M58" s="449">
        <f>'AG Jul 2021'!AZ46</f>
        <v>19</v>
      </c>
      <c r="N58" s="449">
        <f>'AG Jul 2021'!BA46</f>
        <v>0</v>
      </c>
      <c r="O58" s="449">
        <f>'AG Jul 2021'!BB46</f>
        <v>0</v>
      </c>
      <c r="P58" s="449">
        <f>'AG Jul 2021'!BC46</f>
        <v>0</v>
      </c>
      <c r="Q58" s="449">
        <f>($E$6*'AG Jul 2021'!AT46/100)*4</f>
        <v>132.8338</v>
      </c>
      <c r="R58" s="448" t="str">
        <f t="shared" si="32"/>
        <v>Guaranteed off bill</v>
      </c>
      <c r="S58" s="448" t="str">
        <f t="shared" si="33"/>
        <v>Exclusive</v>
      </c>
      <c r="T58" s="475">
        <f t="shared" si="27"/>
        <v>859.85375570181805</v>
      </c>
      <c r="U58" s="449">
        <f t="shared" si="28"/>
        <v>859.85375570181805</v>
      </c>
      <c r="V58" s="449">
        <f t="shared" si="29"/>
        <v>727.01995570181805</v>
      </c>
      <c r="W58" s="449">
        <f t="shared" si="30"/>
        <v>727.01995570181805</v>
      </c>
      <c r="X58" s="385">
        <f t="shared" si="34"/>
        <v>799.72195127199996</v>
      </c>
      <c r="Y58" s="385">
        <f t="shared" si="34"/>
        <v>799.72195127199996</v>
      </c>
      <c r="Z58" s="387">
        <f>'AG Jul 2021'!BL46</f>
        <v>0</v>
      </c>
      <c r="AA58" s="326" t="str">
        <f>'AG Jul 2021'!BM46</f>
        <v>n</v>
      </c>
      <c r="AB58" s="504"/>
      <c r="AC58" s="504"/>
      <c r="AD58" s="504"/>
      <c r="AE58" s="504"/>
      <c r="AF58" s="504"/>
      <c r="AG58" s="504"/>
      <c r="AH58" s="504"/>
      <c r="AI58" s="504"/>
      <c r="AJ58" s="504"/>
      <c r="AK58" s="504"/>
      <c r="AL58" s="504"/>
      <c r="AM58" s="504"/>
      <c r="AN58" s="504"/>
      <c r="AO58" s="504"/>
    </row>
    <row r="59" spans="1:41" x14ac:dyDescent="0.3">
      <c r="A59" s="319" t="str">
        <f>'AG Jul 2021'!K47</f>
        <v>1st Energy</v>
      </c>
      <c r="B59" s="383" t="str">
        <f>'AG Jul 2021'!L47</f>
        <v>Solar Bonus</v>
      </c>
      <c r="C59" s="388">
        <f>IF('AG Jul 2021'!BP47=0,91*'AG Jul 2021'!M47/100,(91*'AG Jul 2021'!M47/100)+'AG Jul 2021'!BP47/4)</f>
        <v>94.64</v>
      </c>
      <c r="D59" s="388">
        <f>IF('AG Jul 2021'!O47="",$G$5*'AG Jul 2021'!N47/100,IF($G$5&gt;='AG Jul 2021'!P47,('AG Jul 2021'!P47*'AG Jul 2021'!N47/100),($G$5*'AG Jul 2021'!N47/100)))</f>
        <v>143.67267981818179</v>
      </c>
      <c r="E59" s="388">
        <f>IF(AND('AG Jul 2021'!P47&gt;0,'AG Jul 2021'!R47&gt;0),IF($G$5&lt;'AG Jul 2021'!P47,0,IF($G$5&lt;=('AG Jul 2021'!R47+'AG Jul 2021'!P47),(($G$5-'AG Jul 2021'!P47)*'AG Jul 2021'!Q47/100),(('AG Jul 2021'!R47)*'AG Jul 2021'!Q47/100))),0)</f>
        <v>0</v>
      </c>
      <c r="F59" s="388">
        <f>IF(AND('AG Jul 2021'!Q47&gt;0,'AG Jul 2021'!S47&gt;0),IF($G$5&lt;('AG Jul 2021'!R47+'AG Jul 2021'!P47),0,IF($G$5&lt;=('AG Jul 2021'!T47+'AG Jul 2021'!R47+'AG Jul 2021'!P47),(($G$5-('AG Jul 2021'!R47+'AG Jul 2021'!P47))*'AG Jul 2021'!S47/100),('AG Jul 2021'!T47*'AG Jul 2021'!S47/100))),0)</f>
        <v>0</v>
      </c>
      <c r="G59" s="388">
        <f>IF('AG Jul 2021'!T47&gt;0,IF(($G$5&lt;'AG Jul 2021'!T47),(0),($G$5-'AG Jul 2021'!T47)*'AG Jul 2021'!U47/100),IF(AND('AG Jul 2021'!R47&gt;0,'AG Jul 2021'!T47=""),IF(($G$5&lt;'AG Jul 2021'!R47),(0),($G$5-'AG Jul 2021'!R47)*'AG Jul 2021'!S47/100),IF(AND('AG Jul 2021'!P47&gt;0,'AG Jul 2021'!R47=""),IF(($G$5&lt;'AG Jul 2021'!P47),(0),($G$5-'AG Jul 2021'!P47)*'AG Jul 2021'!Q47/100),0)))</f>
        <v>0</v>
      </c>
      <c r="H59" s="388">
        <f>IF(($G$5&lt;'AG Jul 2021'!Q47),(0),($G$5-'AG Jul 2021'!Q47)*'AG Jul 2021'!R47/100)</f>
        <v>0</v>
      </c>
      <c r="I59" s="388">
        <f t="shared" si="24"/>
        <v>238.31267981818178</v>
      </c>
      <c r="J59" s="449">
        <f t="shared" si="25"/>
        <v>574.69071927272716</v>
      </c>
      <c r="K59" s="449">
        <f t="shared" si="26"/>
        <v>953.25071927272711</v>
      </c>
      <c r="L59" s="450">
        <f t="shared" si="31"/>
        <v>1048.5757911999999</v>
      </c>
      <c r="M59" s="449">
        <f>'AG Jul 2021'!AZ47</f>
        <v>0</v>
      </c>
      <c r="N59" s="449">
        <f>'AG Jul 2021'!BA47</f>
        <v>0</v>
      </c>
      <c r="O59" s="449">
        <f>'AG Jul 2021'!BB47</f>
        <v>0</v>
      </c>
      <c r="P59" s="449">
        <f>'AG Jul 2021'!BC47</f>
        <v>0</v>
      </c>
      <c r="Q59" s="449">
        <f>($E$6*'AG Jul 2021'!AT47/100)*4</f>
        <v>265.66759999999999</v>
      </c>
      <c r="R59" s="448" t="str">
        <f t="shared" si="32"/>
        <v>No discount</v>
      </c>
      <c r="S59" s="448" t="str">
        <f t="shared" si="33"/>
        <v>Exclusive</v>
      </c>
      <c r="T59" s="475">
        <f t="shared" si="27"/>
        <v>953.25071927272711</v>
      </c>
      <c r="U59" s="449">
        <f t="shared" si="28"/>
        <v>953.25071927272711</v>
      </c>
      <c r="V59" s="449">
        <f t="shared" si="29"/>
        <v>687.58311927272712</v>
      </c>
      <c r="W59" s="449">
        <f t="shared" si="30"/>
        <v>687.58311927272712</v>
      </c>
      <c r="X59" s="385">
        <f t="shared" si="34"/>
        <v>756.34143119999987</v>
      </c>
      <c r="Y59" s="385">
        <f t="shared" si="34"/>
        <v>756.34143119999987</v>
      </c>
      <c r="Z59" s="387">
        <f>'AG Jul 2021'!BL47</f>
        <v>0</v>
      </c>
      <c r="AA59" s="326" t="str">
        <f>'AG Jul 2021'!BM47</f>
        <v>n</v>
      </c>
      <c r="AB59" s="504"/>
      <c r="AC59" s="504"/>
      <c r="AD59" s="504"/>
      <c r="AE59" s="504"/>
      <c r="AF59" s="504"/>
      <c r="AG59" s="504"/>
      <c r="AH59" s="504"/>
      <c r="AI59" s="504"/>
      <c r="AJ59" s="504"/>
      <c r="AK59" s="504"/>
      <c r="AL59" s="504"/>
      <c r="AM59" s="504"/>
      <c r="AN59" s="504"/>
      <c r="AO59" s="504"/>
    </row>
    <row r="60" spans="1:41" x14ac:dyDescent="0.3">
      <c r="A60" s="319" t="str">
        <f>'AG Jul 2021'!K48</f>
        <v>Amber Electric</v>
      </c>
      <c r="B60" s="383" t="str">
        <f>'AG Jul 2021'!L48</f>
        <v>Amber Plan</v>
      </c>
      <c r="C60" s="388">
        <f>IF('AG Jul 2021'!BP48=0,91*'AG Jul 2021'!M48/100,(91*'AG Jul 2021'!M48/100)+'AG Jul 2021'!BP48/4)</f>
        <v>116.66245454545454</v>
      </c>
      <c r="D60" s="388">
        <f>IF('AG Jul 2021'!O48="",$G$5*'AG Jul 2021'!N48/100,IF($G$5&gt;='AG Jul 2021'!P48,('AG Jul 2021'!P48*'AG Jul 2021'!N48/100),($G$5*'AG Jul 2021'!N48/100)))</f>
        <v>128.14510990909088</v>
      </c>
      <c r="E60" s="388">
        <f>IF(AND('AG Jul 2021'!P48&gt;0,'AG Jul 2021'!R48&gt;0),IF($G$5&lt;'AG Jul 2021'!P48,0,IF($G$5&lt;=('AG Jul 2021'!R48+'AG Jul 2021'!P48),(($G$5-'AG Jul 2021'!P48)*'AG Jul 2021'!Q48/100),(('AG Jul 2021'!R48)*'AG Jul 2021'!Q48/100))),0)</f>
        <v>0</v>
      </c>
      <c r="F60" s="388">
        <f>IF(AND('AG Jul 2021'!Q48&gt;0,'AG Jul 2021'!S48&gt;0),IF($G$5&lt;('AG Jul 2021'!R48+'AG Jul 2021'!P48),0,IF($G$5&lt;=('AG Jul 2021'!T48+'AG Jul 2021'!R48+'AG Jul 2021'!P48),(($G$5-('AG Jul 2021'!R48+'AG Jul 2021'!P48))*'AG Jul 2021'!S48/100),('AG Jul 2021'!T48*'AG Jul 2021'!S48/100))),0)</f>
        <v>0</v>
      </c>
      <c r="G60" s="388">
        <f>IF('AG Jul 2021'!T48&gt;0,IF(($G$5&lt;'AG Jul 2021'!T48),(0),($G$5-'AG Jul 2021'!T48)*'AG Jul 2021'!U48/100),IF(AND('AG Jul 2021'!R48&gt;0,'AG Jul 2021'!T48=""),IF(($G$5&lt;'AG Jul 2021'!R48),(0),($G$5-'AG Jul 2021'!R48)*'AG Jul 2021'!S48/100),IF(AND('AG Jul 2021'!P48&gt;0,'AG Jul 2021'!R48=""),IF(($G$5&lt;'AG Jul 2021'!P48),(0),($G$5-'AG Jul 2021'!P48)*'AG Jul 2021'!Q48/100),0)))</f>
        <v>0</v>
      </c>
      <c r="H60" s="388">
        <f>$H$5*'AG Jul 2021'!AE48/100</f>
        <v>38.465471454545444</v>
      </c>
      <c r="I60" s="388">
        <f t="shared" si="24"/>
        <v>283.27303590909082</v>
      </c>
      <c r="J60" s="449">
        <f t="shared" si="25"/>
        <v>666.4423254545452</v>
      </c>
      <c r="K60" s="449">
        <f t="shared" si="26"/>
        <v>1133.0921436363633</v>
      </c>
      <c r="L60" s="450">
        <f t="shared" si="31"/>
        <v>1246.4013579999996</v>
      </c>
      <c r="M60" s="449">
        <f>'AG Jul 2021'!AZ48</f>
        <v>0</v>
      </c>
      <c r="N60" s="449">
        <f>'AG Jul 2021'!BA48</f>
        <v>0</v>
      </c>
      <c r="O60" s="449">
        <f>'AG Jul 2021'!BB48</f>
        <v>0</v>
      </c>
      <c r="P60" s="449">
        <f>'AG Jul 2021'!BC48</f>
        <v>0</v>
      </c>
      <c r="Q60" s="449">
        <f>($E$6*'AG Jul 2021'!AT48/100)*4</f>
        <v>0</v>
      </c>
      <c r="R60" s="448" t="str">
        <f t="shared" si="32"/>
        <v>No discount</v>
      </c>
      <c r="S60" s="448" t="str">
        <f t="shared" si="33"/>
        <v>Exclusive</v>
      </c>
      <c r="T60" s="475">
        <f t="shared" si="27"/>
        <v>1133.0921436363633</v>
      </c>
      <c r="U60" s="449">
        <f t="shared" si="28"/>
        <v>1133.0921436363633</v>
      </c>
      <c r="V60" s="449">
        <f t="shared" si="29"/>
        <v>1133.0921436363633</v>
      </c>
      <c r="W60" s="449">
        <f t="shared" si="30"/>
        <v>1133.0921436363633</v>
      </c>
      <c r="X60" s="385">
        <f t="shared" ref="X60:Y69" si="35">V60*1.1</f>
        <v>1246.4013579999996</v>
      </c>
      <c r="Y60" s="385">
        <f t="shared" si="35"/>
        <v>1246.4013579999996</v>
      </c>
      <c r="Z60" s="387">
        <f>'AG Jul 2021'!BL48</f>
        <v>0</v>
      </c>
      <c r="AA60" s="326" t="str">
        <f>'AG Jul 2021'!BM48</f>
        <v>n</v>
      </c>
      <c r="AB60" s="504"/>
      <c r="AC60" s="504"/>
      <c r="AD60" s="504"/>
      <c r="AE60" s="504"/>
      <c r="AF60" s="504"/>
      <c r="AG60" s="504"/>
      <c r="AH60" s="504"/>
      <c r="AI60" s="504"/>
      <c r="AJ60" s="504"/>
      <c r="AK60" s="504"/>
      <c r="AL60" s="504"/>
      <c r="AM60" s="504"/>
      <c r="AN60" s="504"/>
      <c r="AO60" s="504"/>
    </row>
    <row r="61" spans="1:41" x14ac:dyDescent="0.3">
      <c r="A61" s="319" t="str">
        <f>'AG Jul 2021'!K49</f>
        <v>Bright Spark Power</v>
      </c>
      <c r="B61" s="383" t="str">
        <f>'AG Jul 2021'!L49</f>
        <v>12 Month Contract</v>
      </c>
      <c r="C61" s="388">
        <f>IF('AG Jul 2021'!BP49=0,91*'AG Jul 2021'!M49/100,(91*'AG Jul 2021'!M49/100)+'AG Jul 2021'!BP49/4)</f>
        <v>73.627272727272725</v>
      </c>
      <c r="D61" s="388">
        <f>IF('AG Jul 2021'!O49="",$G$5*'AG Jul 2021'!N49/100,IF($G$5&gt;='AG Jul 2021'!P49,('AG Jul 2021'!P49*'AG Jul 2021'!N49/100),($G$5*'AG Jul 2021'!N49/100)))</f>
        <v>125.07372245454542</v>
      </c>
      <c r="E61" s="388">
        <f>IF(AND('AG Jul 2021'!P49&gt;0,'AG Jul 2021'!R49&gt;0),IF($G$5&lt;'AG Jul 2021'!P49,0,IF($G$5&lt;=('AG Jul 2021'!R49+'AG Jul 2021'!P49),(($G$5-'AG Jul 2021'!P49)*'AG Jul 2021'!Q49/100),(('AG Jul 2021'!R49)*'AG Jul 2021'!Q49/100))),0)</f>
        <v>0</v>
      </c>
      <c r="F61" s="388">
        <f>IF(AND('AG Jul 2021'!Q49&gt;0,'AG Jul 2021'!S49&gt;0),IF($G$5&lt;('AG Jul 2021'!R49+'AG Jul 2021'!P49),0,IF($G$5&lt;=('AG Jul 2021'!T49+'AG Jul 2021'!R49+'AG Jul 2021'!P49),(($G$5-('AG Jul 2021'!R49+'AG Jul 2021'!P49))*'AG Jul 2021'!S49/100),('AG Jul 2021'!T49*'AG Jul 2021'!S49/100))),0)</f>
        <v>0</v>
      </c>
      <c r="G61" s="388">
        <f>IF('AG Jul 2021'!T49&gt;0,IF(($G$5&lt;'AG Jul 2021'!T49),(0),($G$5-'AG Jul 2021'!T49)*'AG Jul 2021'!U49/100),IF(AND('AG Jul 2021'!R49&gt;0,'AG Jul 2021'!T49=""),IF(($G$5&lt;'AG Jul 2021'!R49),(0),($G$5-'AG Jul 2021'!R49)*'AG Jul 2021'!S49/100),IF(AND('AG Jul 2021'!P49&gt;0,'AG Jul 2021'!R49=""),IF(($G$5&lt;'AG Jul 2021'!P49),(0),($G$5-'AG Jul 2021'!P49)*'AG Jul 2021'!Q49/100),0)))</f>
        <v>0</v>
      </c>
      <c r="H61" s="388">
        <f>$H$5*'AG Jul 2021'!AE49/100</f>
        <v>34.102151181818172</v>
      </c>
      <c r="I61" s="388">
        <f t="shared" si="24"/>
        <v>232.8031463636363</v>
      </c>
      <c r="J61" s="449">
        <f t="shared" si="25"/>
        <v>636.7034945454543</v>
      </c>
      <c r="K61" s="449">
        <f t="shared" si="26"/>
        <v>931.21258545454521</v>
      </c>
      <c r="L61" s="450">
        <f t="shared" si="31"/>
        <v>1024.3338439999998</v>
      </c>
      <c r="M61" s="449">
        <f>'AG Jul 2021'!AZ49</f>
        <v>0</v>
      </c>
      <c r="N61" s="449">
        <f>'AG Jul 2021'!BA49</f>
        <v>0</v>
      </c>
      <c r="O61" s="449">
        <f>'AG Jul 2021'!BB49</f>
        <v>0</v>
      </c>
      <c r="P61" s="449">
        <f>'AG Jul 2021'!BC49</f>
        <v>0</v>
      </c>
      <c r="Q61" s="449">
        <f>($E$6*'AG Jul 2021'!AT49/100)*4</f>
        <v>169.06119999999999</v>
      </c>
      <c r="R61" s="448" t="str">
        <f t="shared" si="32"/>
        <v>No discount</v>
      </c>
      <c r="S61" s="448" t="str">
        <f t="shared" si="33"/>
        <v>Exclusive</v>
      </c>
      <c r="T61" s="475">
        <f t="shared" si="27"/>
        <v>931.21258545454521</v>
      </c>
      <c r="U61" s="449">
        <f t="shared" si="28"/>
        <v>931.21258545454521</v>
      </c>
      <c r="V61" s="449">
        <f t="shared" si="29"/>
        <v>762.15138545454522</v>
      </c>
      <c r="W61" s="449">
        <f t="shared" si="30"/>
        <v>762.15138545454522</v>
      </c>
      <c r="X61" s="385">
        <f t="shared" si="35"/>
        <v>838.3665239999998</v>
      </c>
      <c r="Y61" s="385">
        <f t="shared" si="35"/>
        <v>838.3665239999998</v>
      </c>
      <c r="Z61" s="387">
        <f>'AG Jul 2021'!BL49</f>
        <v>12</v>
      </c>
      <c r="AA61" s="326" t="str">
        <f>'AG Jul 2021'!BM49</f>
        <v>n</v>
      </c>
      <c r="AB61" s="504"/>
      <c r="AC61" s="504"/>
      <c r="AD61" s="504"/>
      <c r="AE61" s="504"/>
      <c r="AF61" s="504"/>
      <c r="AG61" s="504"/>
      <c r="AH61" s="504"/>
      <c r="AI61" s="504"/>
      <c r="AJ61" s="504"/>
      <c r="AK61" s="504"/>
      <c r="AL61" s="504"/>
      <c r="AM61" s="504"/>
      <c r="AN61" s="504"/>
      <c r="AO61" s="504"/>
    </row>
    <row r="62" spans="1:41" x14ac:dyDescent="0.3">
      <c r="A62" s="319" t="str">
        <f>'AG Jul 2021'!K50</f>
        <v>Discover Energy</v>
      </c>
      <c r="B62" s="383" t="str">
        <f>'AG Jul 2021'!L50</f>
        <v>Solar Smart</v>
      </c>
      <c r="C62" s="388">
        <f>IF('AG Jul 2021'!BP50=0,91*'AG Jul 2021'!M50/100,(91*'AG Jul 2021'!M50/100)+'AG Jul 2021'!BP50/4)</f>
        <v>63.7</v>
      </c>
      <c r="D62" s="388">
        <f>IF('AG Jul 2021'!O50="",$G$5*'AG Jul 2021'!N50/100,IF($G$5&gt;='AG Jul 2021'!P50,('AG Jul 2021'!P50*'AG Jul 2021'!N50/100),($G$5*'AG Jul 2021'!N50/100)))</f>
        <v>162.15788209090906</v>
      </c>
      <c r="E62" s="388">
        <f>IF(AND('AG Jul 2021'!P50&gt;0,'AG Jul 2021'!R50&gt;0),IF($G$5&lt;'AG Jul 2021'!P50,0,IF($G$5&lt;=('AG Jul 2021'!R50+'AG Jul 2021'!P50),(($G$5-'AG Jul 2021'!P50)*'AG Jul 2021'!Q50/100),(('AG Jul 2021'!R50)*'AG Jul 2021'!Q50/100))),0)</f>
        <v>0</v>
      </c>
      <c r="F62" s="388">
        <f>IF(AND('AG Jul 2021'!Q50&gt;0,'AG Jul 2021'!S50&gt;0),IF($G$5&lt;('AG Jul 2021'!R50+'AG Jul 2021'!P50),0,IF($G$5&lt;=('AG Jul 2021'!T50+'AG Jul 2021'!R50+'AG Jul 2021'!P50),(($G$5-('AG Jul 2021'!R50+'AG Jul 2021'!P50))*'AG Jul 2021'!S50/100),('AG Jul 2021'!T50*'AG Jul 2021'!S50/100))),0)</f>
        <v>0</v>
      </c>
      <c r="G62" s="388">
        <f>IF('AG Jul 2021'!T50&gt;0,IF(($G$5&lt;'AG Jul 2021'!T50),(0),($G$5-'AG Jul 2021'!T50)*'AG Jul 2021'!U50/100),IF(AND('AG Jul 2021'!R50&gt;0,'AG Jul 2021'!T50=""),IF(($G$5&lt;'AG Jul 2021'!R50),(0),($G$5-'AG Jul 2021'!R50)*'AG Jul 2021'!S50/100),IF(AND('AG Jul 2021'!P50&gt;0,'AG Jul 2021'!R50=""),IF(($G$5&lt;'AG Jul 2021'!P50),(0),($G$5-'AG Jul 2021'!P50)*'AG Jul 2021'!Q50/100),0)))</f>
        <v>0</v>
      </c>
      <c r="H62" s="388">
        <f>$H$5*'AG Jul 2021'!AE50/100</f>
        <v>32.005807363636357</v>
      </c>
      <c r="I62" s="388">
        <f t="shared" si="24"/>
        <v>257.86368945454541</v>
      </c>
      <c r="J62" s="449">
        <f t="shared" si="25"/>
        <v>776.65475781818168</v>
      </c>
      <c r="K62" s="449">
        <f t="shared" si="26"/>
        <v>1031.4547578181816</v>
      </c>
      <c r="L62" s="450">
        <f t="shared" si="31"/>
        <v>1134.6002335999999</v>
      </c>
      <c r="M62" s="449">
        <f>'AG Jul 2021'!AZ50</f>
        <v>0</v>
      </c>
      <c r="N62" s="449">
        <f>'AG Jul 2021'!BA50</f>
        <v>23</v>
      </c>
      <c r="O62" s="449">
        <f>'AG Jul 2021'!BB50</f>
        <v>0</v>
      </c>
      <c r="P62" s="449">
        <f>'AG Jul 2021'!BC50</f>
        <v>0</v>
      </c>
      <c r="Q62" s="449">
        <f>($E$6*'AG Jul 2021'!AT50/100)*4</f>
        <v>386.42559999999997</v>
      </c>
      <c r="R62" s="448" t="str">
        <f t="shared" si="32"/>
        <v>Guaranteed off usage</v>
      </c>
      <c r="S62" s="448" t="str">
        <f t="shared" si="33"/>
        <v>Exclusive</v>
      </c>
      <c r="T62" s="475">
        <f t="shared" si="27"/>
        <v>852.82416351999984</v>
      </c>
      <c r="U62" s="449">
        <f t="shared" si="28"/>
        <v>852.82416351999984</v>
      </c>
      <c r="V62" s="449">
        <f t="shared" si="29"/>
        <v>466.39856351999987</v>
      </c>
      <c r="W62" s="449">
        <f t="shared" si="30"/>
        <v>466.39856351999987</v>
      </c>
      <c r="X62" s="385">
        <f t="shared" si="35"/>
        <v>513.03841987199985</v>
      </c>
      <c r="Y62" s="385">
        <f t="shared" si="35"/>
        <v>513.03841987199985</v>
      </c>
      <c r="Z62" s="387">
        <f>'AG Jul 2021'!BL50</f>
        <v>0</v>
      </c>
      <c r="AA62" s="326" t="str">
        <f>'AG Jul 2021'!BM50</f>
        <v>n</v>
      </c>
      <c r="AB62" s="504"/>
      <c r="AC62" s="504"/>
      <c r="AD62" s="504"/>
      <c r="AE62" s="504"/>
      <c r="AF62" s="504"/>
      <c r="AG62" s="504"/>
      <c r="AH62" s="504"/>
      <c r="AI62" s="504"/>
      <c r="AJ62" s="504"/>
      <c r="AK62" s="504"/>
      <c r="AL62" s="504"/>
      <c r="AM62" s="504"/>
      <c r="AN62" s="504"/>
      <c r="AO62" s="504"/>
    </row>
    <row r="63" spans="1:41" x14ac:dyDescent="0.3">
      <c r="A63" s="319" t="str">
        <f>'AG Jul 2021'!K51</f>
        <v>Enova Energy</v>
      </c>
      <c r="B63" s="383" t="str">
        <f>'AG Jul 2021'!L51</f>
        <v>Solar Premium</v>
      </c>
      <c r="C63" s="388">
        <f>IF('AG Jul 2021'!BP51=0,91*'AG Jul 2021'!M51/100,(91*'AG Jul 2021'!M51/100)+'AG Jul 2021'!BP51/4)</f>
        <v>86.449999999999989</v>
      </c>
      <c r="D63" s="388">
        <f>IF('AG Jul 2021'!O51="",$G$5*'AG Jul 2021'!N51/100,IF($G$5&gt;='AG Jul 2021'!P51,('AG Jul 2021'!P51*'AG Jul 2021'!N51/100),($G$5*'AG Jul 2021'!N51/100)))</f>
        <v>149.53106699999998</v>
      </c>
      <c r="E63" s="388">
        <f>IF(AND('AG Jul 2021'!P51&gt;0,'AG Jul 2021'!R51&gt;0),IF($G$5&lt;'AG Jul 2021'!P51,0,IF($G$5&lt;=('AG Jul 2021'!R51+'AG Jul 2021'!P51),(($G$5-'AG Jul 2021'!P51)*'AG Jul 2021'!Q51/100),(('AG Jul 2021'!R51)*'AG Jul 2021'!Q51/100))),0)</f>
        <v>0</v>
      </c>
      <c r="F63" s="388">
        <f>IF(AND('AG Jul 2021'!Q51&gt;0,'AG Jul 2021'!S51&gt;0),IF($G$5&lt;('AG Jul 2021'!R51+'AG Jul 2021'!P51),0,IF($G$5&lt;=('AG Jul 2021'!T51+'AG Jul 2021'!R51+'AG Jul 2021'!P51),(($G$5-('AG Jul 2021'!R51+'AG Jul 2021'!P51))*'AG Jul 2021'!S51/100),('AG Jul 2021'!T51*'AG Jul 2021'!S51/100))),0)</f>
        <v>0</v>
      </c>
      <c r="G63" s="388">
        <f>IF('AG Jul 2021'!T51&gt;0,IF(($G$5&lt;'AG Jul 2021'!T51),(0),($G$5-'AG Jul 2021'!T51)*'AG Jul 2021'!U51/100),IF(AND('AG Jul 2021'!R51&gt;0,'AG Jul 2021'!T51=""),IF(($G$5&lt;'AG Jul 2021'!R51),(0),($G$5-'AG Jul 2021'!R51)*'AG Jul 2021'!S51/100),IF(AND('AG Jul 2021'!P51&gt;0,'AG Jul 2021'!R51=""),IF(($G$5&lt;'AG Jul 2021'!P51),(0),($G$5-'AG Jul 2021'!P51)*'AG Jul 2021'!Q51/100),0)))</f>
        <v>0</v>
      </c>
      <c r="H63" s="388">
        <f>$H$5*'AG Jul 2021'!AE51/100</f>
        <v>37.539179999999995</v>
      </c>
      <c r="I63" s="388">
        <f t="shared" si="24"/>
        <v>273.52024699999998</v>
      </c>
      <c r="J63" s="449">
        <f t="shared" si="25"/>
        <v>748.28098799999998</v>
      </c>
      <c r="K63" s="449">
        <f t="shared" si="26"/>
        <v>1094.0809879999999</v>
      </c>
      <c r="L63" s="450">
        <f t="shared" si="31"/>
        <v>1203.4890868</v>
      </c>
      <c r="M63" s="449">
        <f>'AG Jul 2021'!AZ51</f>
        <v>0</v>
      </c>
      <c r="N63" s="449">
        <f>'AG Jul 2021'!BA51</f>
        <v>0</v>
      </c>
      <c r="O63" s="449">
        <f>'AG Jul 2021'!BB51</f>
        <v>0</v>
      </c>
      <c r="P63" s="449">
        <f>'AG Jul 2021'!BC51</f>
        <v>0</v>
      </c>
      <c r="Q63" s="449">
        <f>($E$6*'AG Jul 2021'!AT51/100)*4</f>
        <v>289.81919999999997</v>
      </c>
      <c r="R63" s="448" t="str">
        <f t="shared" si="32"/>
        <v>No discount</v>
      </c>
      <c r="S63" s="448" t="str">
        <f t="shared" si="33"/>
        <v>Exclusive</v>
      </c>
      <c r="T63" s="475">
        <f t="shared" si="27"/>
        <v>1094.0809879999999</v>
      </c>
      <c r="U63" s="449">
        <f t="shared" si="28"/>
        <v>1094.0809879999999</v>
      </c>
      <c r="V63" s="449">
        <f t="shared" si="29"/>
        <v>804.26178800000002</v>
      </c>
      <c r="W63" s="449">
        <f t="shared" si="30"/>
        <v>804.26178800000002</v>
      </c>
      <c r="X63" s="385">
        <f t="shared" si="35"/>
        <v>884.68796680000014</v>
      </c>
      <c r="Y63" s="385">
        <f t="shared" si="35"/>
        <v>884.68796680000014</v>
      </c>
      <c r="Z63" s="387">
        <f>'AG Jul 2021'!BL51</f>
        <v>0</v>
      </c>
      <c r="AA63" s="326" t="str">
        <f>'AG Jul 2021'!BM51</f>
        <v>n</v>
      </c>
      <c r="AB63" s="504"/>
      <c r="AC63" s="504"/>
      <c r="AD63" s="504"/>
      <c r="AE63" s="504"/>
      <c r="AF63" s="504"/>
      <c r="AG63" s="504"/>
      <c r="AH63" s="504"/>
      <c r="AI63" s="504"/>
      <c r="AJ63" s="504"/>
      <c r="AK63" s="504"/>
      <c r="AL63" s="504"/>
      <c r="AM63" s="504"/>
      <c r="AN63" s="504"/>
      <c r="AO63" s="504"/>
    </row>
    <row r="64" spans="1:41" x14ac:dyDescent="0.3">
      <c r="A64" s="319" t="str">
        <f>'AG Jul 2021'!K52</f>
        <v>Future X Power</v>
      </c>
      <c r="B64" s="383" t="str">
        <f>'AG Jul 2021'!L52</f>
        <v>Flexi Saver</v>
      </c>
      <c r="C64" s="388">
        <f>IF('AG Jul 2021'!BP52=0,91*'AG Jul 2021'!M52/100,(91*'AG Jul 2021'!M52/100)+'AG Jul 2021'!BP52/4)</f>
        <v>77.002545454545441</v>
      </c>
      <c r="D64" s="388">
        <f>IF('AG Jul 2021'!O52="",$G$5*'AG Jul 2021'!N52/100,IF($G$5&gt;='AG Jul 2021'!P52,('AG Jul 2021'!P52*'AG Jul 2021'!N52/100),($G$5*'AG Jul 2021'!N52/100)))</f>
        <v>124.7893347272727</v>
      </c>
      <c r="E64" s="388">
        <f>IF(AND('AG Jul 2021'!P52&gt;0,'AG Jul 2021'!R52&gt;0),IF($G$5&lt;'AG Jul 2021'!P52,0,IF($G$5&lt;=('AG Jul 2021'!R52+'AG Jul 2021'!P52),(($G$5-'AG Jul 2021'!P52)*'AG Jul 2021'!Q52/100),(('AG Jul 2021'!R52)*'AG Jul 2021'!Q52/100))),0)</f>
        <v>0</v>
      </c>
      <c r="F64" s="388">
        <f>IF(AND('AG Jul 2021'!Q52&gt;0,'AG Jul 2021'!S52&gt;0),IF($G$5&lt;('AG Jul 2021'!R52+'AG Jul 2021'!P52),0,IF($G$5&lt;=('AG Jul 2021'!T52+'AG Jul 2021'!R52+'AG Jul 2021'!P52),(($G$5-('AG Jul 2021'!R52+'AG Jul 2021'!P52))*'AG Jul 2021'!S52/100),('AG Jul 2021'!T52*'AG Jul 2021'!S52/100))),0)</f>
        <v>0</v>
      </c>
      <c r="G64" s="388">
        <f>IF('AG Jul 2021'!T52&gt;0,IF(($G$5&lt;'AG Jul 2021'!T52),(0),($G$5-'AG Jul 2021'!T52)*'AG Jul 2021'!U52/100),IF(AND('AG Jul 2021'!R52&gt;0,'AG Jul 2021'!T52=""),IF(($G$5&lt;'AG Jul 2021'!R52),(0),($G$5-'AG Jul 2021'!R52)*'AG Jul 2021'!S52/100),IF(AND('AG Jul 2021'!P52&gt;0,'AG Jul 2021'!R52=""),IF(($G$5&lt;'AG Jul 2021'!P52),(0),($G$5-'AG Jul 2021'!P52)*'AG Jul 2021'!Q52/100),0)))</f>
        <v>0</v>
      </c>
      <c r="H64" s="388">
        <f>$H$5*'AG Jul 2021'!AE52/100</f>
        <v>38.343590999999989</v>
      </c>
      <c r="I64" s="388">
        <f t="shared" si="24"/>
        <v>240.13547118181816</v>
      </c>
      <c r="J64" s="449">
        <f t="shared" si="25"/>
        <v>652.53170290909088</v>
      </c>
      <c r="K64" s="449">
        <f t="shared" si="26"/>
        <v>960.54188472727265</v>
      </c>
      <c r="L64" s="450">
        <f t="shared" si="31"/>
        <v>1056.5960732000001</v>
      </c>
      <c r="M64" s="449">
        <f>'AG Jul 2021'!AZ52</f>
        <v>0</v>
      </c>
      <c r="N64" s="449">
        <f>'AG Jul 2021'!BA52</f>
        <v>0</v>
      </c>
      <c r="O64" s="449">
        <f>'AG Jul 2021'!BB52</f>
        <v>0</v>
      </c>
      <c r="P64" s="449">
        <f>'AG Jul 2021'!BC52</f>
        <v>0</v>
      </c>
      <c r="Q64" s="449">
        <f>($E$6*'AG Jul 2021'!AT52/100)*4</f>
        <v>96.606399999999994</v>
      </c>
      <c r="R64" s="448" t="str">
        <f t="shared" si="32"/>
        <v>No discount</v>
      </c>
      <c r="S64" s="448" t="str">
        <f t="shared" si="33"/>
        <v>Exclusive</v>
      </c>
      <c r="T64" s="475">
        <f t="shared" si="27"/>
        <v>960.54188472727265</v>
      </c>
      <c r="U64" s="449">
        <f t="shared" si="28"/>
        <v>960.54188472727265</v>
      </c>
      <c r="V64" s="449">
        <f t="shared" si="29"/>
        <v>863.93548472727264</v>
      </c>
      <c r="W64" s="449">
        <f t="shared" si="30"/>
        <v>863.93548472727264</v>
      </c>
      <c r="X64" s="385">
        <f t="shared" si="35"/>
        <v>950.32903320000003</v>
      </c>
      <c r="Y64" s="385">
        <f t="shared" si="35"/>
        <v>950.32903320000003</v>
      </c>
      <c r="Z64" s="387">
        <f>'AG Jul 2021'!BL52</f>
        <v>0</v>
      </c>
      <c r="AA64" s="326" t="str">
        <f>'AG Jul 2021'!BM52</f>
        <v>n</v>
      </c>
      <c r="AB64" s="504"/>
      <c r="AC64" s="504"/>
      <c r="AD64" s="504"/>
      <c r="AE64" s="504"/>
      <c r="AF64" s="504"/>
      <c r="AG64" s="504"/>
      <c r="AH64" s="504"/>
      <c r="AI64" s="504"/>
      <c r="AJ64" s="504"/>
      <c r="AK64" s="504"/>
      <c r="AL64" s="504"/>
      <c r="AM64" s="504"/>
      <c r="AN64" s="504"/>
      <c r="AO64" s="504"/>
    </row>
    <row r="65" spans="1:3090" x14ac:dyDescent="0.3">
      <c r="A65" s="319" t="str">
        <f>'AG Jul 2021'!K53</f>
        <v>GloBird Energy</v>
      </c>
      <c r="B65" s="383" t="str">
        <f>'AG Jul 2021'!L53</f>
        <v>UltraSave</v>
      </c>
      <c r="C65" s="388">
        <f>IF('AG Jul 2021'!BP53=0,91*'AG Jul 2021'!M53/100,(91*'AG Jul 2021'!M53/100)+'AG Jul 2021'!BP53/4)</f>
        <v>79.17</v>
      </c>
      <c r="D65" s="388">
        <f>IF('AG Jul 2021'!O53="",$G$5*'AG Jul 2021'!N53/100,IF($G$5&gt;='AG Jul 2021'!P53,('AG Jul 2021'!P53*'AG Jul 2021'!N53/100),($G$5*'AG Jul 2021'!N53/100)))</f>
        <v>127.63321199999997</v>
      </c>
      <c r="E65" s="388">
        <f>IF(AND('AG Jul 2021'!P53&gt;0,'AG Jul 2021'!R53&gt;0),IF($G$5&lt;'AG Jul 2021'!P53,0,IF($G$5&lt;=('AG Jul 2021'!R53+'AG Jul 2021'!P53),(($G$5-'AG Jul 2021'!P53)*'AG Jul 2021'!Q53/100),(('AG Jul 2021'!R53)*'AG Jul 2021'!Q53/100))),0)</f>
        <v>0</v>
      </c>
      <c r="F65" s="388">
        <f>IF(AND('AG Jul 2021'!Q53&gt;0,'AG Jul 2021'!S53&gt;0),IF($G$5&lt;('AG Jul 2021'!R53+'AG Jul 2021'!P53),0,IF($G$5&lt;=('AG Jul 2021'!T53+'AG Jul 2021'!R53+'AG Jul 2021'!P53),(($G$5-('AG Jul 2021'!R53+'AG Jul 2021'!P53))*'AG Jul 2021'!S53/100),('AG Jul 2021'!T53*'AG Jul 2021'!S53/100))),0)</f>
        <v>0</v>
      </c>
      <c r="G65" s="388">
        <f>IF('AG Jul 2021'!T53&gt;0,IF(($G$5&lt;'AG Jul 2021'!T53),(0),($G$5-'AG Jul 2021'!T53)*'AG Jul 2021'!U53/100),IF(AND('AG Jul 2021'!R53&gt;0,'AG Jul 2021'!T53=""),IF(($G$5&lt;'AG Jul 2021'!R53),(0),($G$5-'AG Jul 2021'!R53)*'AG Jul 2021'!S53/100),IF(AND('AG Jul 2021'!P53&gt;0,'AG Jul 2021'!R53=""),IF(($G$5&lt;'AG Jul 2021'!P53),(0),($G$5-'AG Jul 2021'!P53)*'AG Jul 2021'!Q53/100),0)))</f>
        <v>0</v>
      </c>
      <c r="H65" s="388">
        <f>$H$5*'AG Jul 2021'!AE53/100</f>
        <v>35.662220999999988</v>
      </c>
      <c r="I65" s="388">
        <f t="shared" si="24"/>
        <v>242.46543299999996</v>
      </c>
      <c r="J65" s="449">
        <f t="shared" si="25"/>
        <v>653.18173199999978</v>
      </c>
      <c r="K65" s="449">
        <f t="shared" si="26"/>
        <v>969.86173199999985</v>
      </c>
      <c r="L65" s="450">
        <f t="shared" si="31"/>
        <v>1066.8479052</v>
      </c>
      <c r="M65" s="449">
        <f>'AG Jul 2021'!AZ53</f>
        <v>0</v>
      </c>
      <c r="N65" s="449">
        <f>'AG Jul 2021'!BA53</f>
        <v>0</v>
      </c>
      <c r="O65" s="449">
        <f>'AG Jul 2021'!BB53</f>
        <v>0</v>
      </c>
      <c r="P65" s="449">
        <f>'AG Jul 2021'!BC53</f>
        <v>0</v>
      </c>
      <c r="Q65" s="449">
        <f>($E$6*'AG Jul 2021'!AT53/100)*4</f>
        <v>72.454799999999992</v>
      </c>
      <c r="R65" s="448" t="str">
        <f t="shared" si="32"/>
        <v>No discount</v>
      </c>
      <c r="S65" s="448" t="str">
        <f t="shared" si="33"/>
        <v>Exclusive</v>
      </c>
      <c r="T65" s="475">
        <f t="shared" si="27"/>
        <v>969.86173199999985</v>
      </c>
      <c r="U65" s="449">
        <f t="shared" si="28"/>
        <v>969.86173199999985</v>
      </c>
      <c r="V65" s="449">
        <f t="shared" si="29"/>
        <v>897.40693199999987</v>
      </c>
      <c r="W65" s="449">
        <f t="shared" si="30"/>
        <v>897.40693199999987</v>
      </c>
      <c r="X65" s="385">
        <f t="shared" si="35"/>
        <v>987.14762519999999</v>
      </c>
      <c r="Y65" s="385">
        <f t="shared" si="35"/>
        <v>987.14762519999999</v>
      </c>
      <c r="Z65" s="387">
        <f>'AG Jul 2021'!BL53</f>
        <v>0</v>
      </c>
      <c r="AA65" s="326" t="str">
        <f>'AG Jul 2021'!BM53</f>
        <v>n</v>
      </c>
      <c r="AB65" s="504"/>
      <c r="AC65" s="504"/>
      <c r="AD65" s="504"/>
      <c r="AE65" s="504"/>
      <c r="AF65" s="504"/>
      <c r="AG65" s="504"/>
      <c r="AH65" s="504"/>
      <c r="AI65" s="504"/>
      <c r="AJ65" s="504"/>
      <c r="AK65" s="504"/>
      <c r="AL65" s="504"/>
      <c r="AM65" s="504"/>
      <c r="AN65" s="504"/>
      <c r="AO65" s="504"/>
    </row>
    <row r="66" spans="1:3090" x14ac:dyDescent="0.3">
      <c r="A66" s="319" t="str">
        <f>'AG Jul 2021'!K54</f>
        <v>Kogan Energy</v>
      </c>
      <c r="B66" s="383" t="str">
        <f>'AG Jul 2021'!L54</f>
        <v>Market offer</v>
      </c>
      <c r="C66" s="388">
        <f>IF('AG Jul 2021'!BP54=0,91*'AG Jul 2021'!M54/100,(91*'AG Jul 2021'!M54/100)+'AG Jul 2021'!BP54/4)</f>
        <v>73.130909090909086</v>
      </c>
      <c r="D66" s="388">
        <f>IF('AG Jul 2021'!O54="",$G$5*'AG Jul 2021'!N54/100,IF($G$5&gt;='AG Jul 2021'!P54,('AG Jul 2021'!P54*'AG Jul 2021'!N54/100),($G$5*'AG Jul 2021'!N54/100)))</f>
        <v>109.83054027272723</v>
      </c>
      <c r="E66" s="388">
        <f>IF(AND('AG Jul 2021'!P54&gt;0,'AG Jul 2021'!R54&gt;0),IF($G$5&lt;'AG Jul 2021'!P54,0,IF($G$5&lt;=('AG Jul 2021'!R54+'AG Jul 2021'!P54),(($G$5-'AG Jul 2021'!P54)*'AG Jul 2021'!Q54/100),(('AG Jul 2021'!R54)*'AG Jul 2021'!Q54/100))),0)</f>
        <v>0</v>
      </c>
      <c r="F66" s="388">
        <f>IF(AND('AG Jul 2021'!Q54&gt;0,'AG Jul 2021'!S54&gt;0),IF($G$5&lt;('AG Jul 2021'!R54+'AG Jul 2021'!P54),0,IF($G$5&lt;=('AG Jul 2021'!T54+'AG Jul 2021'!R54+'AG Jul 2021'!P54),(($G$5-('AG Jul 2021'!R54+'AG Jul 2021'!P54))*'AG Jul 2021'!S54/100),('AG Jul 2021'!T54*'AG Jul 2021'!S54/100))),0)</f>
        <v>0</v>
      </c>
      <c r="G66" s="388">
        <f>IF('AG Jul 2021'!T54&gt;0,IF(($G$5&lt;'AG Jul 2021'!T54),(0),($G$5-'AG Jul 2021'!T54)*'AG Jul 2021'!U54/100),IF(AND('AG Jul 2021'!R54&gt;0,'AG Jul 2021'!T54=""),IF(($G$5&lt;'AG Jul 2021'!R54),(0),($G$5-'AG Jul 2021'!R54)*'AG Jul 2021'!S54/100),IF(AND('AG Jul 2021'!P54&gt;0,'AG Jul 2021'!R54=""),IF(($G$5&lt;'AG Jul 2021'!P54),(0),($G$5-'AG Jul 2021'!P54)*'AG Jul 2021'!Q54/100),0)))</f>
        <v>0</v>
      </c>
      <c r="H66" s="388">
        <f>$H$5*'AG Jul 2021'!AE54/100</f>
        <v>28.593154636363632</v>
      </c>
      <c r="I66" s="388">
        <f t="shared" si="24"/>
        <v>211.55460399999996</v>
      </c>
      <c r="J66" s="449">
        <f t="shared" si="25"/>
        <v>553.69477963636348</v>
      </c>
      <c r="K66" s="449">
        <f t="shared" si="26"/>
        <v>846.21841599999982</v>
      </c>
      <c r="L66" s="450">
        <f t="shared" si="31"/>
        <v>930.84025759999986</v>
      </c>
      <c r="M66" s="449">
        <f>'AG Jul 2021'!AZ54</f>
        <v>0</v>
      </c>
      <c r="N66" s="449">
        <f>'AG Jul 2021'!BA54</f>
        <v>0</v>
      </c>
      <c r="O66" s="449">
        <f>'AG Jul 2021'!BB54</f>
        <v>0</v>
      </c>
      <c r="P66" s="449">
        <f>'AG Jul 2021'!BC54</f>
        <v>0</v>
      </c>
      <c r="Q66" s="449">
        <f>($E$6*'AG Jul 2021'!AT54/100)*4</f>
        <v>105.05945999999999</v>
      </c>
      <c r="R66" s="448" t="str">
        <f t="shared" si="32"/>
        <v>No discount</v>
      </c>
      <c r="S66" s="448" t="str">
        <f t="shared" si="33"/>
        <v>Exclusive</v>
      </c>
      <c r="T66" s="475">
        <f t="shared" si="27"/>
        <v>846.21841599999982</v>
      </c>
      <c r="U66" s="449">
        <f t="shared" si="28"/>
        <v>846.21841599999982</v>
      </c>
      <c r="V66" s="449">
        <f t="shared" si="29"/>
        <v>741.15895599999988</v>
      </c>
      <c r="W66" s="449">
        <f t="shared" si="30"/>
        <v>741.15895599999988</v>
      </c>
      <c r="X66" s="385">
        <f t="shared" si="35"/>
        <v>815.27485159999992</v>
      </c>
      <c r="Y66" s="385">
        <f t="shared" si="35"/>
        <v>815.27485159999992</v>
      </c>
      <c r="Z66" s="387">
        <f>'AG Jul 2021'!BL54</f>
        <v>0</v>
      </c>
      <c r="AA66" s="326" t="str">
        <f>'AG Jul 2021'!BM54</f>
        <v>n</v>
      </c>
      <c r="AB66" s="504"/>
      <c r="AC66" s="504"/>
      <c r="AD66" s="504"/>
      <c r="AE66" s="504"/>
      <c r="AF66" s="504"/>
      <c r="AG66" s="504"/>
      <c r="AH66" s="504"/>
      <c r="AI66" s="504"/>
      <c r="AJ66" s="504"/>
      <c r="AK66" s="504"/>
      <c r="AL66" s="504"/>
      <c r="AM66" s="504"/>
      <c r="AN66" s="504"/>
      <c r="AO66" s="504"/>
    </row>
    <row r="67" spans="1:3090" x14ac:dyDescent="0.3">
      <c r="A67" s="319" t="str">
        <f>'AG Jul 2021'!K55</f>
        <v>ReAmped Energy</v>
      </c>
      <c r="B67" s="383" t="str">
        <f>'AG Jul 2021'!L55</f>
        <v>Solar</v>
      </c>
      <c r="C67" s="388">
        <f>IF('AG Jul 2021'!BP55=0,91*'AG Jul 2021'!M55/100,(91*'AG Jul 2021'!M55/100)+'AG Jul 2021'!BP55/4)</f>
        <v>73.329454545454553</v>
      </c>
      <c r="D67" s="388">
        <f>IF('AG Jul 2021'!O55="",$G$5*'AG Jul 2021'!N55/100,IF($G$5&gt;='AG Jul 2021'!P55,('AG Jul 2021'!P55*'AG Jul 2021'!N55/100),($G$5*'AG Jul 2021'!N55/100)))</f>
        <v>166.02555518181816</v>
      </c>
      <c r="E67" s="388">
        <f>IF(AND('AG Jul 2021'!P55&gt;0,'AG Jul 2021'!R55&gt;0),IF($G$5&lt;'AG Jul 2021'!P55,0,IF($G$5&lt;=('AG Jul 2021'!R55+'AG Jul 2021'!P55),(($G$5-'AG Jul 2021'!P55)*'AG Jul 2021'!Q55/100),(('AG Jul 2021'!R55)*'AG Jul 2021'!Q55/100))),0)</f>
        <v>0</v>
      </c>
      <c r="F67" s="388">
        <f>IF(AND('AG Jul 2021'!Q55&gt;0,'AG Jul 2021'!S55&gt;0),IF($G$5&lt;('AG Jul 2021'!R55+'AG Jul 2021'!P55),0,IF($G$5&lt;=('AG Jul 2021'!T55+'AG Jul 2021'!R55+'AG Jul 2021'!P55),(($G$5-('AG Jul 2021'!R55+'AG Jul 2021'!P55))*'AG Jul 2021'!S55/100),('AG Jul 2021'!T55*'AG Jul 2021'!S55/100))),0)</f>
        <v>0</v>
      </c>
      <c r="G67" s="388">
        <f>IF('AG Jul 2021'!T55&gt;0,IF(($G$5&lt;'AG Jul 2021'!T55),(0),($G$5-'AG Jul 2021'!T55)*'AG Jul 2021'!U55/100),IF(AND('AG Jul 2021'!R55&gt;0,'AG Jul 2021'!T55=""),IF(($G$5&lt;'AG Jul 2021'!R55),(0),($G$5-'AG Jul 2021'!R55)*'AG Jul 2021'!S55/100),IF(AND('AG Jul 2021'!P55&gt;0,'AG Jul 2021'!R55=""),IF(($G$5&lt;'AG Jul 2021'!P55),(0),($G$5-'AG Jul 2021'!P55)*'AG Jul 2021'!Q55/100),0)))</f>
        <v>0</v>
      </c>
      <c r="H67" s="388">
        <f>$H$5*'AG Jul 2021'!AE55/100</f>
        <v>36.46663199999999</v>
      </c>
      <c r="I67" s="388">
        <f t="shared" si="24"/>
        <v>275.82164172727272</v>
      </c>
      <c r="J67" s="449">
        <f t="shared" si="25"/>
        <v>809.96874872727267</v>
      </c>
      <c r="K67" s="449">
        <f t="shared" si="26"/>
        <v>1103.2865669090909</v>
      </c>
      <c r="L67" s="450">
        <f t="shared" si="31"/>
        <v>1213.6152236</v>
      </c>
      <c r="M67" s="449">
        <f>'AG Jul 2021'!AZ55</f>
        <v>0</v>
      </c>
      <c r="N67" s="449">
        <f>'AG Jul 2021'!BA55</f>
        <v>0</v>
      </c>
      <c r="O67" s="449">
        <f>'AG Jul 2021'!BB55</f>
        <v>0</v>
      </c>
      <c r="P67" s="449">
        <f>'AG Jul 2021'!BC55</f>
        <v>0</v>
      </c>
      <c r="Q67" s="449">
        <f>($E$6*'AG Jul 2021'!AT55/100)*4</f>
        <v>507.18360000000001</v>
      </c>
      <c r="R67" s="448" t="str">
        <f t="shared" si="32"/>
        <v>No discount</v>
      </c>
      <c r="S67" s="448" t="str">
        <f t="shared" si="33"/>
        <v>Exclusive</v>
      </c>
      <c r="T67" s="475">
        <f t="shared" si="27"/>
        <v>1103.2865669090909</v>
      </c>
      <c r="U67" s="449">
        <f t="shared" si="28"/>
        <v>1103.2865669090909</v>
      </c>
      <c r="V67" s="449">
        <f t="shared" si="29"/>
        <v>596.10296690909081</v>
      </c>
      <c r="W67" s="449">
        <f t="shared" si="30"/>
        <v>596.10296690909081</v>
      </c>
      <c r="X67" s="385">
        <f t="shared" si="35"/>
        <v>655.71326359999989</v>
      </c>
      <c r="Y67" s="385">
        <f t="shared" si="35"/>
        <v>655.71326359999989</v>
      </c>
      <c r="Z67" s="387">
        <f>'AG Jul 2021'!BL55</f>
        <v>0</v>
      </c>
      <c r="AA67" s="326" t="str">
        <f>'AG Jul 2021'!BM55</f>
        <v>n</v>
      </c>
      <c r="AB67" s="504"/>
      <c r="AC67" s="504"/>
      <c r="AD67" s="504"/>
      <c r="AE67" s="504"/>
      <c r="AF67" s="504"/>
      <c r="AG67" s="504"/>
      <c r="AH67" s="504"/>
      <c r="AI67" s="504"/>
      <c r="AJ67" s="504"/>
      <c r="AK67" s="504"/>
      <c r="AL67" s="504"/>
      <c r="AM67" s="504"/>
      <c r="AN67" s="504"/>
      <c r="AO67" s="504"/>
    </row>
    <row r="68" spans="1:3090" x14ac:dyDescent="0.3">
      <c r="A68" s="319" t="str">
        <f>'AG Jul 2021'!K56</f>
        <v>Sumo Power</v>
      </c>
      <c r="B68" s="383" t="str">
        <f>'AG Jul 2021'!L56</f>
        <v>Assure</v>
      </c>
      <c r="C68" s="388">
        <f>IF('AG Jul 2021'!BP56=0,91*'AG Jul 2021'!M56/100,(91*'AG Jul 2021'!M56/100)+'AG Jul 2021'!BP56/4)</f>
        <v>75.984999999999985</v>
      </c>
      <c r="D68" s="388">
        <f>IF('AG Jul 2021'!O56="",$G$5*'AG Jul 2021'!N56/100,IF($G$5&gt;='AG Jul 2021'!P56,('AG Jul 2021'!P56*'AG Jul 2021'!N56/100),($G$5*'AG Jul 2021'!N56/100)))</f>
        <v>118.87406999999996</v>
      </c>
      <c r="E68" s="388">
        <f>IF(AND('AG Jul 2021'!P56&gt;0,'AG Jul 2021'!R56&gt;0),IF($G$5&lt;'AG Jul 2021'!P56,0,IF($G$5&lt;=('AG Jul 2021'!R56+'AG Jul 2021'!P56),(($G$5-'AG Jul 2021'!P56)*'AG Jul 2021'!Q56/100),(('AG Jul 2021'!R56)*'AG Jul 2021'!Q56/100))),0)</f>
        <v>0</v>
      </c>
      <c r="F68" s="388">
        <f>IF(AND('AG Jul 2021'!Q56&gt;0,'AG Jul 2021'!S56&gt;0),IF($G$5&lt;('AG Jul 2021'!R56+'AG Jul 2021'!P56),0,IF($G$5&lt;=('AG Jul 2021'!T56+'AG Jul 2021'!R56+'AG Jul 2021'!P56),(($G$5-('AG Jul 2021'!R56+'AG Jul 2021'!P56))*'AG Jul 2021'!S56/100),('AG Jul 2021'!T56*'AG Jul 2021'!S56/100))),0)</f>
        <v>0</v>
      </c>
      <c r="G68" s="388">
        <f>IF('AG Jul 2021'!T56&gt;0,IF(($G$5&lt;'AG Jul 2021'!T56),(0),($G$5-'AG Jul 2021'!T56)*'AG Jul 2021'!U56/100),IF(AND('AG Jul 2021'!R56&gt;0,'AG Jul 2021'!T56=""),IF(($G$5&lt;'AG Jul 2021'!R56),(0),($G$5-'AG Jul 2021'!R56)*'AG Jul 2021'!S56/100),IF(AND('AG Jul 2021'!P56&gt;0,'AG Jul 2021'!R56=""),IF(($G$5&lt;'AG Jul 2021'!P56),(0),($G$5-'AG Jul 2021'!P56)*'AG Jul 2021'!Q56/100),0)))</f>
        <v>0</v>
      </c>
      <c r="H68" s="388">
        <f>$H$5*'AG Jul 2021'!AE56/100</f>
        <v>32.176439999999985</v>
      </c>
      <c r="I68" s="388">
        <f t="shared" si="24"/>
        <v>227.03550999999993</v>
      </c>
      <c r="J68" s="449">
        <f t="shared" si="25"/>
        <v>604.20203999999978</v>
      </c>
      <c r="K68" s="449">
        <f t="shared" si="26"/>
        <v>908.14203999999972</v>
      </c>
      <c r="L68" s="450">
        <f t="shared" si="31"/>
        <v>998.95624399999974</v>
      </c>
      <c r="M68" s="449">
        <f>'AG Jul 2021'!AZ56</f>
        <v>0</v>
      </c>
      <c r="N68" s="449">
        <f>'AG Jul 2021'!BA56</f>
        <v>0</v>
      </c>
      <c r="O68" s="449">
        <f>'AG Jul 2021'!BB56</f>
        <v>0</v>
      </c>
      <c r="P68" s="449">
        <f>'AG Jul 2021'!BC56</f>
        <v>0</v>
      </c>
      <c r="Q68" s="449">
        <f>($E$6*'AG Jul 2021'!AT56/100)*4</f>
        <v>193.21279999999999</v>
      </c>
      <c r="R68" s="448" t="str">
        <f t="shared" si="32"/>
        <v>No discount</v>
      </c>
      <c r="S68" s="448" t="str">
        <f t="shared" si="33"/>
        <v>Exclusive</v>
      </c>
      <c r="T68" s="475">
        <f t="shared" si="27"/>
        <v>908.14203999999972</v>
      </c>
      <c r="U68" s="449">
        <f t="shared" si="28"/>
        <v>908.14203999999972</v>
      </c>
      <c r="V68" s="449">
        <f t="shared" si="29"/>
        <v>714.92923999999971</v>
      </c>
      <c r="W68" s="449">
        <f t="shared" si="30"/>
        <v>714.92923999999971</v>
      </c>
      <c r="X68" s="385">
        <f t="shared" si="35"/>
        <v>786.42216399999973</v>
      </c>
      <c r="Y68" s="385">
        <f t="shared" si="35"/>
        <v>786.42216399999973</v>
      </c>
      <c r="Z68" s="387">
        <f>'AG Jul 2021'!BL56</f>
        <v>0</v>
      </c>
      <c r="AA68" s="326" t="str">
        <f>'AG Jul 2021'!BM56</f>
        <v>n</v>
      </c>
      <c r="AB68" s="504"/>
      <c r="AC68" s="504"/>
      <c r="AD68" s="504"/>
      <c r="AE68" s="504"/>
      <c r="AF68" s="504"/>
      <c r="AG68" s="504"/>
      <c r="AH68" s="504"/>
      <c r="AI68" s="504"/>
      <c r="AJ68" s="504"/>
      <c r="AK68" s="504"/>
      <c r="AL68" s="504"/>
      <c r="AM68" s="504"/>
      <c r="AN68" s="504"/>
      <c r="AO68" s="504"/>
    </row>
    <row r="69" spans="1:3090" x14ac:dyDescent="0.3">
      <c r="A69" s="319" t="str">
        <f>'AG Jul 2021'!K57</f>
        <v>Tango Energy</v>
      </c>
      <c r="B69" s="383" t="str">
        <f>'AG Jul 2021'!L57</f>
        <v>Home Select</v>
      </c>
      <c r="C69" s="388">
        <f>IF('AG Jul 2021'!BP57=0,91*'AG Jul 2021'!M57/100,(91*'AG Jul 2021'!M57/100)+'AG Jul 2021'!BP57/4)</f>
        <v>79.418181818181807</v>
      </c>
      <c r="D69" s="388">
        <f>IF('AG Jul 2021'!O57="",$G$5*'AG Jul 2021'!N57/100,IF($G$5&gt;='AG Jul 2021'!P57,('AG Jul 2021'!P57*'AG Jul 2021'!N57/100),($G$5*'AG Jul 2021'!N57/100)))</f>
        <v>108.06733636363633</v>
      </c>
      <c r="E69" s="388">
        <f>IF(AND('AG Jul 2021'!P57&gt;0,'AG Jul 2021'!R57&gt;0),IF($G$5&lt;'AG Jul 2021'!P57,0,IF($G$5&lt;=('AG Jul 2021'!R57+'AG Jul 2021'!P57),(($G$5-'AG Jul 2021'!P57)*'AG Jul 2021'!Q57/100),(('AG Jul 2021'!R57)*'AG Jul 2021'!Q57/100))),0)</f>
        <v>0</v>
      </c>
      <c r="F69" s="388">
        <f>IF(AND('AG Jul 2021'!Q57&gt;0,'AG Jul 2021'!S57&gt;0),IF($G$5&lt;('AG Jul 2021'!R57+'AG Jul 2021'!P57),0,IF($G$5&lt;=('AG Jul 2021'!T57+'AG Jul 2021'!R57+'AG Jul 2021'!P57),(($G$5-('AG Jul 2021'!R57+'AG Jul 2021'!P57))*'AG Jul 2021'!S57/100),('AG Jul 2021'!T57*'AG Jul 2021'!S57/100))),0)</f>
        <v>0</v>
      </c>
      <c r="G69" s="388">
        <f>IF('AG Jul 2021'!T57&gt;0,IF(($G$5&lt;'AG Jul 2021'!T57),(0),($G$5-'AG Jul 2021'!T57)*'AG Jul 2021'!U57/100),IF(AND('AG Jul 2021'!R57&gt;0,'AG Jul 2021'!T57=""),IF(($G$5&lt;'AG Jul 2021'!R57),(0),($G$5-'AG Jul 2021'!R57)*'AG Jul 2021'!S57/100),IF(AND('AG Jul 2021'!P57&gt;0,'AG Jul 2021'!R57=""),IF(($G$5&lt;'AG Jul 2021'!P57),(0),($G$5-'AG Jul 2021'!P57)*'AG Jul 2021'!Q57/100),0)))</f>
        <v>0</v>
      </c>
      <c r="H69" s="388">
        <f>$H$5*'AG Jul 2021'!AE57/100</f>
        <v>29.251309090909082</v>
      </c>
      <c r="I69" s="388">
        <f t="shared" si="24"/>
        <v>216.7368272727272</v>
      </c>
      <c r="J69" s="449">
        <f t="shared" si="25"/>
        <v>549.27458181818156</v>
      </c>
      <c r="K69" s="449">
        <f t="shared" si="26"/>
        <v>866.94730909090879</v>
      </c>
      <c r="L69" s="450">
        <f t="shared" si="31"/>
        <v>953.64203999999972</v>
      </c>
      <c r="M69" s="449">
        <f>'AG Jul 2021'!AZ57</f>
        <v>0</v>
      </c>
      <c r="N69" s="449">
        <f>'AG Jul 2021'!BA57</f>
        <v>0</v>
      </c>
      <c r="O69" s="449">
        <f>'AG Jul 2021'!BB57</f>
        <v>0</v>
      </c>
      <c r="P69" s="449">
        <f>'AG Jul 2021'!BC57</f>
        <v>0</v>
      </c>
      <c r="Q69" s="449">
        <f>($E$6*'AG Jul 2021'!AT57/100)*4</f>
        <v>132.8338</v>
      </c>
      <c r="R69" s="448" t="str">
        <f t="shared" si="32"/>
        <v>No discount</v>
      </c>
      <c r="S69" s="448" t="str">
        <f t="shared" si="33"/>
        <v>Exclusive</v>
      </c>
      <c r="T69" s="475">
        <f t="shared" si="27"/>
        <v>866.94730909090879</v>
      </c>
      <c r="U69" s="449">
        <f t="shared" si="28"/>
        <v>866.94730909090879</v>
      </c>
      <c r="V69" s="449">
        <f t="shared" si="29"/>
        <v>734.11350909090879</v>
      </c>
      <c r="W69" s="449">
        <f t="shared" si="30"/>
        <v>734.11350909090879</v>
      </c>
      <c r="X69" s="385">
        <f t="shared" si="35"/>
        <v>807.52485999999976</v>
      </c>
      <c r="Y69" s="385">
        <f t="shared" si="35"/>
        <v>807.52485999999976</v>
      </c>
      <c r="Z69" s="387">
        <f>'AG Jul 2021'!BL57</f>
        <v>0</v>
      </c>
      <c r="AA69" s="326" t="str">
        <f>'AG Jul 2021'!BM57</f>
        <v>n</v>
      </c>
      <c r="AB69" s="504"/>
      <c r="AC69" s="504"/>
      <c r="AD69" s="504"/>
      <c r="AE69" s="504"/>
      <c r="AF69" s="504"/>
      <c r="AG69" s="504"/>
      <c r="AH69" s="504"/>
      <c r="AI69" s="504"/>
      <c r="AJ69" s="504"/>
      <c r="AK69" s="504"/>
      <c r="AL69" s="504"/>
      <c r="AM69" s="504"/>
      <c r="AN69" s="504"/>
      <c r="AO69" s="504"/>
    </row>
    <row r="70" spans="1:3090" x14ac:dyDescent="0.3">
      <c r="A70" s="319" t="str">
        <f>'AG Jul 2021'!K58</f>
        <v>Nectr</v>
      </c>
      <c r="B70" s="383" t="str">
        <f>'AG Jul 2021'!L58</f>
        <v>Friends Clean</v>
      </c>
      <c r="C70" s="388">
        <f>IF('AG Jul 2021'!BP58=0,91*'AG Jul 2021'!M58/100,(91*'AG Jul 2021'!M58/100)+'AG Jul 2021'!BP58/4)</f>
        <v>82.718999999999994</v>
      </c>
      <c r="D70" s="388">
        <f>IF('AG Jul 2021'!O58="",$G$5*'AG Jul 2021'!N58/100,IF($G$5&gt;='AG Jul 2021'!P58,('AG Jul 2021'!P58*'AG Jul 2021'!N58/100),($G$5*'AG Jul 2021'!N58/100)))</f>
        <v>116.99711099999999</v>
      </c>
      <c r="E70" s="388">
        <f>IF(AND('AG Jul 2021'!P58&gt;0,'AG Jul 2021'!R58&gt;0),IF($G$5&lt;'AG Jul 2021'!P58,0,IF($G$5&lt;=('AG Jul 2021'!R58+'AG Jul 2021'!P58),(($G$5-'AG Jul 2021'!P58)*'AG Jul 2021'!Q58/100),(('AG Jul 2021'!R58)*'AG Jul 2021'!Q58/100))),0)</f>
        <v>0</v>
      </c>
      <c r="F70" s="388">
        <f>IF(AND('AG Jul 2021'!Q58&gt;0,'AG Jul 2021'!S58&gt;0),IF($G$5&lt;('AG Jul 2021'!R58+'AG Jul 2021'!P58),0,IF($G$5&lt;=('AG Jul 2021'!T58+'AG Jul 2021'!R58+'AG Jul 2021'!P58),(($G$5-('AG Jul 2021'!R58+'AG Jul 2021'!P58))*'AG Jul 2021'!S58/100),('AG Jul 2021'!T58*'AG Jul 2021'!S58/100))),0)</f>
        <v>0</v>
      </c>
      <c r="G70" s="388">
        <f>IF('AG Jul 2021'!T58&gt;0,IF(($G$5&lt;'AG Jul 2021'!T58),(0),($G$5-'AG Jul 2021'!T58)*'AG Jul 2021'!U58/100),IF(AND('AG Jul 2021'!R58&gt;0,'AG Jul 2021'!T58=""),IF(($G$5&lt;'AG Jul 2021'!R58),(0),($G$5-'AG Jul 2021'!R58)*'AG Jul 2021'!S58/100),IF(AND('AG Jul 2021'!P58&gt;0,'AG Jul 2021'!R58=""),IF(($G$5&lt;'AG Jul 2021'!P58),(0),($G$5-'AG Jul 2021'!P58)*'AG Jul 2021'!Q58/100),0)))</f>
        <v>0</v>
      </c>
      <c r="H70" s="388">
        <f>$H$5*'AG Jul 2021'!AE58/100</f>
        <v>30.03134399999999</v>
      </c>
      <c r="I70" s="388">
        <f t="shared" ref="I70:I74" si="36">SUM(C70:H70)</f>
        <v>229.74745499999997</v>
      </c>
      <c r="J70" s="449">
        <f t="shared" ref="J70:J74" si="37">(I70-C70)*4</f>
        <v>588.11381999999992</v>
      </c>
      <c r="K70" s="449">
        <f t="shared" ref="K70:K74" si="38">I70*4</f>
        <v>918.9898199999999</v>
      </c>
      <c r="L70" s="450">
        <f t="shared" ref="L70:L74" si="39">K70*1.1</f>
        <v>1010.8888019999999</v>
      </c>
      <c r="M70" s="449">
        <f>'AG Jul 2021'!AZ58</f>
        <v>0</v>
      </c>
      <c r="N70" s="449">
        <f>'AG Jul 2021'!BA58</f>
        <v>0</v>
      </c>
      <c r="O70" s="449">
        <f>'AG Jul 2021'!BB58</f>
        <v>0</v>
      </c>
      <c r="P70" s="449">
        <f>'AG Jul 2021'!BC58</f>
        <v>0</v>
      </c>
      <c r="Q70" s="449">
        <f>($E$6*'AG Jul 2021'!AT58/100)*4</f>
        <v>120.758</v>
      </c>
      <c r="R70" s="448" t="str">
        <f t="shared" ref="R70:R74" si="40">IF(SUM(M70:P70)=0,"No discount",IF(M70&gt;0,"Guaranteed off bill",IF(N70&gt;0,"Guaranteed off usage",IF(O70&gt;0,"Pay-on-time off bill","Pay-on-time off usage"))))</f>
        <v>No discount</v>
      </c>
      <c r="S70" s="448" t="str">
        <f t="shared" ref="S70:S74" si="41">IF(OR(A70="Origin Energy",A70="Red Energy",A70="Powershop"),"Inclusive","Exclusive")</f>
        <v>Exclusive</v>
      </c>
      <c r="T70" s="475">
        <f t="shared" ref="T70:T74" si="42">IF(AND(R70="Guaranteed off bill",S70="Inclusive"),((K70*1.1)-((K70*1.1)*M70/100))/1.1,IF(AND(R70="Guaranteed off usage",S70="Inclusive"),((K70*1.1)-((J70*1.1)*N70/100))/1.1,IF(AND(R70="Guaranteed off bill",S70="Exclusive"),K70-(K70*M70/100),IF(AND(R70="Guaranteed off usage",S70="Exclusive"),K70-(J70*N70/100),IF(S70="Inclusive",((K70*1.1))/1.1,K70)))))</f>
        <v>918.9898199999999</v>
      </c>
      <c r="U70" s="449">
        <f t="shared" ref="U70:U74" si="43">IF(AND(R70="Pay-on-time off bill",S70="Inclusive"),((T70*1.1)-((T70*1.1)*O70/100))/1.1,IF(AND(R70="Pay-on-time off usage",S70="Inclusive"),((T70*1.1)-((J70*1.1)*P70/100))/1.1,IF(AND(R70="Pay-on-time off bill",S70="Exclusive"),T70-(T70*O70/100),IF(AND(R70="Pay-on-time off usage",S70="Exclusive"),T70-(J70*P70/100),IF(S70="Inclusive",((T70*1.1))/1.1,T70)))))</f>
        <v>918.9898199999999</v>
      </c>
      <c r="V70" s="449">
        <f t="shared" ref="V70:V74" si="44">T70-Q70</f>
        <v>798.23181999999986</v>
      </c>
      <c r="W70" s="449">
        <f t="shared" ref="W70:W74" si="45">U70-Q70</f>
        <v>798.23181999999986</v>
      </c>
      <c r="X70" s="385">
        <f t="shared" ref="X70:X74" si="46">V70*1.1</f>
        <v>878.05500199999994</v>
      </c>
      <c r="Y70" s="385">
        <f t="shared" ref="Y70:Y74" si="47">W70*1.1</f>
        <v>878.05500199999994</v>
      </c>
      <c r="Z70" s="387">
        <f>'AG Jul 2021'!BL58</f>
        <v>0</v>
      </c>
      <c r="AA70" s="326" t="str">
        <f>'AG Jul 2021'!BM58</f>
        <v>n</v>
      </c>
      <c r="AB70" s="504"/>
      <c r="AC70" s="504"/>
      <c r="AD70" s="504"/>
      <c r="AE70" s="504"/>
      <c r="AF70" s="504"/>
      <c r="AG70" s="504"/>
      <c r="AH70" s="504"/>
      <c r="AI70" s="504"/>
      <c r="AJ70" s="504"/>
      <c r="AK70" s="504"/>
      <c r="AL70" s="504"/>
      <c r="AM70" s="504"/>
      <c r="AN70" s="504"/>
      <c r="AO70" s="504"/>
    </row>
    <row r="71" spans="1:3090" x14ac:dyDescent="0.3">
      <c r="A71" s="319" t="str">
        <f>'AG Jul 2021'!K59</f>
        <v>OVO Energy</v>
      </c>
      <c r="B71" s="383" t="str">
        <f>'AG Jul 2021'!L59</f>
        <v>The One Plan</v>
      </c>
      <c r="C71" s="388">
        <f>IF('AG Jul 2021'!BP59=0,91*'AG Jul 2021'!M59/100,(91*'AG Jul 2021'!M59/100)+'AG Jul 2021'!BP59/4)</f>
        <v>73.709999999999994</v>
      </c>
      <c r="D71" s="388">
        <f>IF('AG Jul 2021'!O59="",$G$5*'AG Jul 2021'!N59/100,IF($G$5&gt;='AG Jul 2021'!P59,('AG Jul 2021'!P59*'AG Jul 2021'!N59/100),($G$5*'AG Jul 2021'!N59/100)))</f>
        <v>121.37668199999996</v>
      </c>
      <c r="E71" s="388">
        <f>IF(AND('AG Jul 2021'!P59&gt;0,'AG Jul 2021'!R59&gt;0),IF($G$5&lt;'AG Jul 2021'!P59,0,IF($G$5&lt;=('AG Jul 2021'!R59+'AG Jul 2021'!P59),(($G$5-'AG Jul 2021'!P59)*'AG Jul 2021'!Q59/100),(('AG Jul 2021'!R59)*'AG Jul 2021'!Q59/100))),0)</f>
        <v>0</v>
      </c>
      <c r="F71" s="388">
        <f>IF(AND('AG Jul 2021'!Q59&gt;0,'AG Jul 2021'!S59&gt;0),IF($G$5&lt;('AG Jul 2021'!R59+'AG Jul 2021'!P59),0,IF($G$5&lt;=('AG Jul 2021'!T59+'AG Jul 2021'!R59+'AG Jul 2021'!P59),(($G$5-('AG Jul 2021'!R59+'AG Jul 2021'!P59))*'AG Jul 2021'!S59/100),('AG Jul 2021'!T59*'AG Jul 2021'!S59/100))),0)</f>
        <v>0</v>
      </c>
      <c r="G71" s="388">
        <f>IF('AG Jul 2021'!T59&gt;0,IF(($G$5&lt;'AG Jul 2021'!T59),(0),($G$5-'AG Jul 2021'!T59)*'AG Jul 2021'!U59/100),IF(AND('AG Jul 2021'!R59&gt;0,'AG Jul 2021'!T59=""),IF(($G$5&lt;'AG Jul 2021'!R59),(0),($G$5-'AG Jul 2021'!R59)*'AG Jul 2021'!S59/100),IF(AND('AG Jul 2021'!P59&gt;0,'AG Jul 2021'!R59=""),IF(($G$5&lt;'AG Jul 2021'!P59),(0),($G$5-'AG Jul 2021'!P59)*'AG Jul 2021'!Q59/100),0)))</f>
        <v>0</v>
      </c>
      <c r="H71" s="388">
        <f>$H$5*'AG Jul 2021'!AE59/100</f>
        <v>35.394083999999992</v>
      </c>
      <c r="I71" s="388">
        <f t="shared" si="36"/>
        <v>230.48076599999993</v>
      </c>
      <c r="J71" s="449">
        <f t="shared" si="37"/>
        <v>627.08306399999969</v>
      </c>
      <c r="K71" s="449">
        <f t="shared" si="38"/>
        <v>921.92306399999973</v>
      </c>
      <c r="L71" s="450">
        <f t="shared" si="39"/>
        <v>1014.1153703999997</v>
      </c>
      <c r="M71" s="449">
        <f>'AG Jul 2021'!AZ59</f>
        <v>0</v>
      </c>
      <c r="N71" s="449">
        <f>'AG Jul 2021'!BA59</f>
        <v>0</v>
      </c>
      <c r="O71" s="449">
        <f>'AG Jul 2021'!BB59</f>
        <v>0</v>
      </c>
      <c r="P71" s="449">
        <f>'AG Jul 2021'!BC59</f>
        <v>0</v>
      </c>
      <c r="Q71" s="449">
        <f>($E$6*'AG Jul 2021'!AT59/100)*4</f>
        <v>0</v>
      </c>
      <c r="R71" s="448" t="str">
        <f t="shared" si="40"/>
        <v>No discount</v>
      </c>
      <c r="S71" s="448" t="str">
        <f t="shared" si="41"/>
        <v>Exclusive</v>
      </c>
      <c r="T71" s="475">
        <f t="shared" si="42"/>
        <v>921.92306399999973</v>
      </c>
      <c r="U71" s="449">
        <f t="shared" si="43"/>
        <v>921.92306399999973</v>
      </c>
      <c r="V71" s="449">
        <f t="shared" si="44"/>
        <v>921.92306399999973</v>
      </c>
      <c r="W71" s="449">
        <f t="shared" si="45"/>
        <v>921.92306399999973</v>
      </c>
      <c r="X71" s="385">
        <f t="shared" si="46"/>
        <v>1014.1153703999997</v>
      </c>
      <c r="Y71" s="385">
        <f t="shared" si="47"/>
        <v>1014.1153703999997</v>
      </c>
      <c r="Z71" s="387">
        <f>'AG Jul 2021'!BL59</f>
        <v>0</v>
      </c>
      <c r="AA71" s="326" t="str">
        <f>'AG Jul 2021'!BM59</f>
        <v>n</v>
      </c>
      <c r="AB71" s="504"/>
      <c r="AC71" s="504"/>
      <c r="AD71" s="504"/>
      <c r="AE71" s="504"/>
      <c r="AF71" s="504"/>
      <c r="AG71" s="504"/>
      <c r="AH71" s="504"/>
      <c r="AI71" s="504"/>
      <c r="AJ71" s="504"/>
      <c r="AK71" s="504"/>
      <c r="AL71" s="504"/>
      <c r="AM71" s="504"/>
      <c r="AN71" s="504"/>
      <c r="AO71" s="504"/>
    </row>
    <row r="72" spans="1:3090" x14ac:dyDescent="0.3">
      <c r="A72" s="319" t="str">
        <f>'AG Jul 2021'!K60</f>
        <v>Glow Power</v>
      </c>
      <c r="B72" s="383" t="str">
        <f>'AG Jul 2021'!L60</f>
        <v>Everyday Saver</v>
      </c>
      <c r="C72" s="388">
        <f>IF('AG Jul 2021'!BP60=0,91*'AG Jul 2021'!M60/100,(91*'AG Jul 2021'!M60/100)+'AG Jul 2021'!BP60/4)</f>
        <v>76.98599999999999</v>
      </c>
      <c r="D72" s="388">
        <f>IF('AG Jul 2021'!O60="",$G$5*'AG Jul 2021'!N60/100,IF($G$5&gt;='AG Jul 2021'!P60,('AG Jul 2021'!P60*'AG Jul 2021'!N60/100),($G$5*'AG Jul 2021'!N60/100)))</f>
        <v>124.50494699999997</v>
      </c>
      <c r="E72" s="388">
        <f>IF(AND('AG Jul 2021'!P60&gt;0,'AG Jul 2021'!R60&gt;0),IF($G$5&lt;'AG Jul 2021'!P60,0,IF($G$5&lt;=('AG Jul 2021'!R60+'AG Jul 2021'!P60),(($G$5-'AG Jul 2021'!P60)*'AG Jul 2021'!Q60/100),(('AG Jul 2021'!R60)*'AG Jul 2021'!Q60/100))),0)</f>
        <v>0</v>
      </c>
      <c r="F72" s="388">
        <f>IF(AND('AG Jul 2021'!Q60&gt;0,'AG Jul 2021'!S60&gt;0),IF($G$5&lt;('AG Jul 2021'!R60+'AG Jul 2021'!P60),0,IF($G$5&lt;=('AG Jul 2021'!T60+'AG Jul 2021'!R60+'AG Jul 2021'!P60),(($G$5-('AG Jul 2021'!R60+'AG Jul 2021'!P60))*'AG Jul 2021'!S60/100),('AG Jul 2021'!T60*'AG Jul 2021'!S60/100))),0)</f>
        <v>0</v>
      </c>
      <c r="G72" s="388">
        <f>IF('AG Jul 2021'!T60&gt;0,IF(($G$5&lt;'AG Jul 2021'!T60),(0),($G$5-'AG Jul 2021'!T60)*'AG Jul 2021'!U60/100),IF(AND('AG Jul 2021'!R60&gt;0,'AG Jul 2021'!T60=""),IF(($G$5&lt;'AG Jul 2021'!R60),(0),($G$5-'AG Jul 2021'!R60)*'AG Jul 2021'!S60/100),IF(AND('AG Jul 2021'!P60&gt;0,'AG Jul 2021'!R60=""),IF(($G$5&lt;'AG Jul 2021'!P60),(0),($G$5-'AG Jul 2021'!P60)*'AG Jul 2021'!Q60/100),0)))</f>
        <v>0</v>
      </c>
      <c r="H72" s="388">
        <f>$H$5*'AG Jul 2021'!AE60/100</f>
        <v>38.343590999999989</v>
      </c>
      <c r="I72" s="388">
        <f t="shared" si="36"/>
        <v>239.83453799999995</v>
      </c>
      <c r="J72" s="449">
        <f t="shared" si="37"/>
        <v>651.39415199999985</v>
      </c>
      <c r="K72" s="449">
        <f t="shared" si="38"/>
        <v>959.33815199999981</v>
      </c>
      <c r="L72" s="450">
        <f t="shared" si="39"/>
        <v>1055.2719671999998</v>
      </c>
      <c r="M72" s="449">
        <f>'AG Jul 2021'!AZ60</f>
        <v>0</v>
      </c>
      <c r="N72" s="449">
        <f>'AG Jul 2021'!BA60</f>
        <v>0</v>
      </c>
      <c r="O72" s="449">
        <f>'AG Jul 2021'!BB60</f>
        <v>0</v>
      </c>
      <c r="P72" s="449">
        <f>'AG Jul 2021'!BC60</f>
        <v>0</v>
      </c>
      <c r="Q72" s="449">
        <f>($E$6*'AG Jul 2021'!AT60/100)*4</f>
        <v>169.06119999999999</v>
      </c>
      <c r="R72" s="448" t="str">
        <f t="shared" si="40"/>
        <v>No discount</v>
      </c>
      <c r="S72" s="448" t="str">
        <f t="shared" si="41"/>
        <v>Exclusive</v>
      </c>
      <c r="T72" s="475">
        <f t="shared" si="42"/>
        <v>959.33815199999981</v>
      </c>
      <c r="U72" s="449">
        <f t="shared" si="43"/>
        <v>959.33815199999981</v>
      </c>
      <c r="V72" s="449">
        <f t="shared" si="44"/>
        <v>790.27695199999982</v>
      </c>
      <c r="W72" s="449">
        <f t="shared" si="45"/>
        <v>790.27695199999982</v>
      </c>
      <c r="X72" s="385">
        <f t="shared" si="46"/>
        <v>869.30464719999986</v>
      </c>
      <c r="Y72" s="385">
        <f t="shared" si="47"/>
        <v>869.30464719999986</v>
      </c>
      <c r="Z72" s="387">
        <f>'AG Jul 2021'!BL60</f>
        <v>0</v>
      </c>
      <c r="AA72" s="326" t="str">
        <f>'AG Jul 2021'!BM60</f>
        <v>n</v>
      </c>
      <c r="AB72" s="504"/>
      <c r="AC72" s="504"/>
      <c r="AD72" s="504"/>
      <c r="AE72" s="504"/>
      <c r="AF72" s="504"/>
      <c r="AG72" s="504"/>
      <c r="AH72" s="504"/>
      <c r="AI72" s="504"/>
      <c r="AJ72" s="504"/>
      <c r="AK72" s="504"/>
      <c r="AL72" s="504"/>
      <c r="AM72" s="504"/>
      <c r="AN72" s="504"/>
      <c r="AO72" s="504"/>
    </row>
    <row r="73" spans="1:3090" x14ac:dyDescent="0.3">
      <c r="A73" s="319" t="str">
        <f>'AG Jul 2021'!K61</f>
        <v>Locality Planning Energy</v>
      </c>
      <c r="B73" s="383" t="str">
        <f>'AG Jul 2021'!L61</f>
        <v>Principal Offer (solar)</v>
      </c>
      <c r="C73" s="388">
        <f>IF('AG Jul 2021'!BP61=0,91*'AG Jul 2021'!M61/100,(91*'AG Jul 2021'!M61/100)+'AG Jul 2021'!BP61/4)</f>
        <v>84.530727272727276</v>
      </c>
      <c r="D73" s="388">
        <f>IF('AG Jul 2021'!O61="",$G$5*'AG Jul 2021'!N61/100,IF($G$5&gt;='AG Jul 2021'!P61,('AG Jul 2021'!P61*'AG Jul 2021'!N61/100),($G$5*'AG Jul 2021'!N61/100)))</f>
        <v>115.46141727272725</v>
      </c>
      <c r="E73" s="388">
        <f>IF(AND('AG Jul 2021'!P61&gt;0,'AG Jul 2021'!R61&gt;0),IF($G$5&lt;'AG Jul 2021'!P61,0,IF($G$5&lt;=('AG Jul 2021'!R61+'AG Jul 2021'!P61),(($G$5-'AG Jul 2021'!P61)*'AG Jul 2021'!Q61/100),(('AG Jul 2021'!R61)*'AG Jul 2021'!Q61/100))),0)</f>
        <v>0</v>
      </c>
      <c r="F73" s="388">
        <f>IF(AND('AG Jul 2021'!Q61&gt;0,'AG Jul 2021'!S61&gt;0),IF($G$5&lt;('AG Jul 2021'!R61+'AG Jul 2021'!P61),0,IF($G$5&lt;=('AG Jul 2021'!T61+'AG Jul 2021'!R61+'AG Jul 2021'!P61),(($G$5-('AG Jul 2021'!R61+'AG Jul 2021'!P61))*'AG Jul 2021'!S61/100),('AG Jul 2021'!T61*'AG Jul 2021'!S61/100))),0)</f>
        <v>0</v>
      </c>
      <c r="G73" s="388">
        <f>IF('AG Jul 2021'!T61&gt;0,IF(($G$5&lt;'AG Jul 2021'!T61),(0),($G$5-'AG Jul 2021'!T61)*'AG Jul 2021'!U61/100),IF(AND('AG Jul 2021'!R61&gt;0,'AG Jul 2021'!T61=""),IF(($G$5&lt;'AG Jul 2021'!R61),(0),($G$5-'AG Jul 2021'!R61)*'AG Jul 2021'!S61/100),IF(AND('AG Jul 2021'!P61&gt;0,'AG Jul 2021'!R61=""),IF(($G$5&lt;'AG Jul 2021'!P61),(0),($G$5-'AG Jul 2021'!P61)*'AG Jul 2021'!Q61/100),0)))</f>
        <v>0</v>
      </c>
      <c r="H73" s="388">
        <f>$H$5*'AG Jul 2021'!AE61/100</f>
        <v>30.665122363636357</v>
      </c>
      <c r="I73" s="388">
        <f t="shared" si="36"/>
        <v>230.65726690909088</v>
      </c>
      <c r="J73" s="449">
        <f t="shared" si="37"/>
        <v>584.50615854545435</v>
      </c>
      <c r="K73" s="449">
        <f t="shared" si="38"/>
        <v>922.62906763636352</v>
      </c>
      <c r="L73" s="450">
        <f t="shared" si="39"/>
        <v>1014.8919744</v>
      </c>
      <c r="M73" s="449">
        <f>'AG Jul 2021'!AZ61</f>
        <v>0</v>
      </c>
      <c r="N73" s="449">
        <f>'AG Jul 2021'!BA61</f>
        <v>0</v>
      </c>
      <c r="O73" s="449">
        <f>'AG Jul 2021'!BB61</f>
        <v>0</v>
      </c>
      <c r="P73" s="449">
        <f>'AG Jul 2021'!BC61</f>
        <v>0</v>
      </c>
      <c r="Q73" s="449">
        <f>($E$6*'AG Jul 2021'!AT61/100)*4</f>
        <v>205.2886</v>
      </c>
      <c r="R73" s="448" t="str">
        <f t="shared" si="40"/>
        <v>No discount</v>
      </c>
      <c r="S73" s="448" t="str">
        <f t="shared" si="41"/>
        <v>Exclusive</v>
      </c>
      <c r="T73" s="475">
        <f t="shared" si="42"/>
        <v>922.62906763636352</v>
      </c>
      <c r="U73" s="449">
        <f t="shared" si="43"/>
        <v>922.62906763636352</v>
      </c>
      <c r="V73" s="449">
        <f t="shared" si="44"/>
        <v>717.34046763636354</v>
      </c>
      <c r="W73" s="449">
        <f t="shared" si="45"/>
        <v>717.34046763636354</v>
      </c>
      <c r="X73" s="385">
        <f t="shared" si="46"/>
        <v>789.0745144</v>
      </c>
      <c r="Y73" s="385">
        <f t="shared" si="47"/>
        <v>789.0745144</v>
      </c>
      <c r="Z73" s="387">
        <f>'AG Jul 2021'!BL61</f>
        <v>0</v>
      </c>
      <c r="AA73" s="326" t="str">
        <f>'AG Jul 2021'!BM61</f>
        <v>n</v>
      </c>
      <c r="AB73" s="504"/>
      <c r="AC73" s="504"/>
      <c r="AD73" s="504"/>
      <c r="AE73" s="504"/>
      <c r="AF73" s="504"/>
      <c r="AG73" s="504"/>
      <c r="AH73" s="504"/>
      <c r="AI73" s="504"/>
      <c r="AJ73" s="504"/>
      <c r="AK73" s="504"/>
      <c r="AL73" s="504"/>
      <c r="AM73" s="504"/>
      <c r="AN73" s="504"/>
      <c r="AO73" s="504"/>
    </row>
    <row r="74" spans="1:3090" ht="14.5" thickBot="1" x14ac:dyDescent="0.35">
      <c r="A74" s="327" t="str">
        <f>'AG Jul 2021'!K62</f>
        <v>Radian Energy</v>
      </c>
      <c r="B74" s="328" t="str">
        <f>'AG Jul 2021'!L62</f>
        <v>Grid to Go</v>
      </c>
      <c r="C74" s="368">
        <f>IF('AG Jul 2021'!BP62=0,91*'AG Jul 2021'!M62/100,(91*'AG Jul 2021'!M62/100)+'AG Jul 2021'!BP62/4)</f>
        <v>72.23745454545454</v>
      </c>
      <c r="D74" s="368">
        <f>IF('AG Jul 2021'!O62="",$G$5*'AG Jul 2021'!N62/100,IF($G$5&gt;='AG Jul 2021'!P62,('AG Jul 2021'!P62*'AG Jul 2021'!N62/100),($G$5*'AG Jul 2021'!N62/100)))</f>
        <v>128.25886499999999</v>
      </c>
      <c r="E74" s="368">
        <f>IF(AND('AG Jul 2021'!P62&gt;0,'AG Jul 2021'!R62&gt;0),IF($G$5&lt;'AG Jul 2021'!P62,0,IF($G$5&lt;=('AG Jul 2021'!R62+'AG Jul 2021'!P62),(($G$5-'AG Jul 2021'!P62)*'AG Jul 2021'!Q62/100),(('AG Jul 2021'!R62)*'AG Jul 2021'!Q62/100))),0)</f>
        <v>0</v>
      </c>
      <c r="F74" s="368">
        <f>IF(AND('AG Jul 2021'!Q62&gt;0,'AG Jul 2021'!S62&gt;0),IF($G$5&lt;('AG Jul 2021'!R62+'AG Jul 2021'!P62),0,IF($G$5&lt;=('AG Jul 2021'!T62+'AG Jul 2021'!R62+'AG Jul 2021'!P62),(($G$5-('AG Jul 2021'!R62+'AG Jul 2021'!P62))*'AG Jul 2021'!S62/100),('AG Jul 2021'!T62*'AG Jul 2021'!S62/100))),0)</f>
        <v>0</v>
      </c>
      <c r="G74" s="368">
        <f>IF('AG Jul 2021'!T62&gt;0,IF(($G$5&lt;'AG Jul 2021'!T62),(0),($G$5-'AG Jul 2021'!T62)*'AG Jul 2021'!U62/100),IF(AND('AG Jul 2021'!R62&gt;0,'AG Jul 2021'!T62=""),IF(($G$5&lt;'AG Jul 2021'!R62),(0),($G$5-'AG Jul 2021'!R62)*'AG Jul 2021'!S62/100),IF(AND('AG Jul 2021'!P62&gt;0,'AG Jul 2021'!R62=""),IF(($G$5&lt;'AG Jul 2021'!P62),(0),($G$5-'AG Jul 2021'!P62)*'AG Jul 2021'!Q62/100),0)))</f>
        <v>0</v>
      </c>
      <c r="H74" s="368">
        <f>$H$5*'AG Jul 2021'!AE62/100</f>
        <v>31.518285545454535</v>
      </c>
      <c r="I74" s="368">
        <f t="shared" si="36"/>
        <v>232.01460509090907</v>
      </c>
      <c r="J74" s="451">
        <f t="shared" si="37"/>
        <v>639.10860218181813</v>
      </c>
      <c r="K74" s="451">
        <f t="shared" si="38"/>
        <v>928.05842036363629</v>
      </c>
      <c r="L74" s="452">
        <f t="shared" si="39"/>
        <v>1020.8642624</v>
      </c>
      <c r="M74" s="451">
        <f>'AG Jul 2021'!AZ62</f>
        <v>0</v>
      </c>
      <c r="N74" s="451">
        <f>'AG Jul 2021'!BA62</f>
        <v>0</v>
      </c>
      <c r="O74" s="451">
        <f>'AG Jul 2021'!BB62</f>
        <v>0</v>
      </c>
      <c r="P74" s="451">
        <f>'AG Jul 2021'!BC62</f>
        <v>0</v>
      </c>
      <c r="Q74" s="451">
        <f>($E$6*'AG Jul 2021'!AT62/100)*4</f>
        <v>144.90959999999998</v>
      </c>
      <c r="R74" s="453" t="str">
        <f t="shared" si="40"/>
        <v>No discount</v>
      </c>
      <c r="S74" s="453" t="str">
        <f t="shared" si="41"/>
        <v>Exclusive</v>
      </c>
      <c r="T74" s="476">
        <f t="shared" si="42"/>
        <v>928.05842036363629</v>
      </c>
      <c r="U74" s="451">
        <f t="shared" si="43"/>
        <v>928.05842036363629</v>
      </c>
      <c r="V74" s="451">
        <f t="shared" si="44"/>
        <v>783.14882036363633</v>
      </c>
      <c r="W74" s="451">
        <f t="shared" si="45"/>
        <v>783.14882036363633</v>
      </c>
      <c r="X74" s="330">
        <f t="shared" si="46"/>
        <v>861.46370239999999</v>
      </c>
      <c r="Y74" s="330">
        <f t="shared" si="47"/>
        <v>861.46370239999999</v>
      </c>
      <c r="Z74" s="333">
        <f>'AG Jul 2021'!BL62</f>
        <v>0</v>
      </c>
      <c r="AA74" s="334" t="str">
        <f>'AG Jul 2021'!BM62</f>
        <v>n</v>
      </c>
      <c r="AB74" s="504"/>
      <c r="AC74" s="504"/>
      <c r="AD74" s="504"/>
      <c r="AE74" s="504"/>
      <c r="AF74" s="504"/>
      <c r="AG74" s="504"/>
      <c r="AH74" s="504"/>
      <c r="AI74" s="504"/>
      <c r="AJ74" s="504"/>
      <c r="AK74" s="504"/>
      <c r="AL74" s="504"/>
      <c r="AM74" s="504"/>
      <c r="AN74" s="504"/>
      <c r="AO74" s="504"/>
    </row>
    <row r="75" spans="1:3090" x14ac:dyDescent="0.3">
      <c r="A75" s="511"/>
      <c r="B75" s="511"/>
      <c r="C75" s="511"/>
      <c r="D75" s="511"/>
      <c r="E75" s="511"/>
      <c r="F75" s="511"/>
      <c r="G75" s="511"/>
      <c r="H75" s="511"/>
      <c r="I75" s="511"/>
      <c r="J75" s="511"/>
      <c r="K75" s="511"/>
      <c r="L75" s="511"/>
      <c r="M75" s="511"/>
      <c r="N75" s="511"/>
      <c r="O75" s="511"/>
      <c r="P75" s="511"/>
      <c r="Q75" s="511"/>
      <c r="R75" s="511"/>
      <c r="S75" s="511"/>
      <c r="T75" s="511"/>
      <c r="U75" s="511"/>
      <c r="V75" s="511"/>
      <c r="W75" s="511"/>
      <c r="X75" s="511"/>
      <c r="Y75" s="511"/>
      <c r="Z75" s="511"/>
      <c r="AA75" s="511"/>
      <c r="AB75" s="504"/>
      <c r="AC75" s="504"/>
      <c r="AD75" s="504"/>
      <c r="AE75" s="504"/>
      <c r="AF75" s="504"/>
      <c r="AG75" s="504"/>
      <c r="AH75" s="504"/>
      <c r="AI75" s="504"/>
      <c r="AJ75" s="504"/>
      <c r="AK75" s="504"/>
      <c r="AL75" s="504"/>
      <c r="AM75" s="504"/>
      <c r="AN75" s="504"/>
      <c r="AO75" s="504"/>
    </row>
    <row r="76" spans="1:3090" s="3" customFormat="1" thickBot="1" x14ac:dyDescent="0.35">
      <c r="A76" s="511"/>
      <c r="B76" s="511"/>
      <c r="C76" s="511"/>
      <c r="D76" s="511"/>
      <c r="E76" s="511"/>
      <c r="F76" s="511"/>
      <c r="G76" s="511"/>
      <c r="H76" s="511"/>
      <c r="I76" s="511"/>
      <c r="J76" s="511"/>
      <c r="K76" s="511"/>
      <c r="L76" s="511"/>
      <c r="M76" s="511"/>
      <c r="N76" s="511"/>
      <c r="O76" s="511"/>
      <c r="P76" s="511"/>
      <c r="Q76" s="511"/>
      <c r="R76" s="511"/>
      <c r="S76" s="511"/>
      <c r="T76" s="511"/>
      <c r="U76" s="511"/>
      <c r="V76" s="511"/>
      <c r="W76" s="511"/>
      <c r="X76" s="511"/>
      <c r="Y76" s="511"/>
      <c r="Z76" s="511"/>
      <c r="AA76" s="511"/>
      <c r="AB76" s="504"/>
      <c r="AC76" s="504"/>
      <c r="AD76" s="504"/>
      <c r="AE76" s="504"/>
      <c r="AF76" s="504"/>
      <c r="AG76" s="504"/>
      <c r="AH76" s="504"/>
      <c r="AI76" s="504"/>
      <c r="AJ76" s="504"/>
      <c r="AK76" s="504"/>
      <c r="AL76" s="504"/>
      <c r="AM76" s="504"/>
      <c r="AN76" s="504"/>
      <c r="AO76" s="504"/>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c r="AMK76"/>
      <c r="AML76"/>
      <c r="AMM76"/>
      <c r="AMN76"/>
      <c r="AMO76"/>
      <c r="AMP76"/>
      <c r="AMQ76"/>
      <c r="AMR76"/>
      <c r="AMS76"/>
      <c r="AMT76"/>
      <c r="AMU76"/>
      <c r="AMV76"/>
      <c r="AMW76"/>
      <c r="AMX76"/>
      <c r="AMY76"/>
      <c r="AMZ76"/>
      <c r="ANA76"/>
      <c r="ANB76"/>
      <c r="ANC76"/>
      <c r="AND76"/>
      <c r="ANE76"/>
      <c r="ANF76"/>
      <c r="ANG76"/>
      <c r="ANH76"/>
      <c r="ANI76"/>
      <c r="ANJ76"/>
      <c r="ANK76"/>
      <c r="ANL76"/>
      <c r="ANM76"/>
      <c r="ANN76"/>
      <c r="ANO76"/>
      <c r="ANP76"/>
      <c r="ANQ76"/>
      <c r="ANR76"/>
      <c r="ANS76"/>
      <c r="ANT76"/>
      <c r="ANU76"/>
      <c r="ANV76"/>
      <c r="ANW76"/>
      <c r="ANX76"/>
      <c r="ANY76"/>
      <c r="ANZ76"/>
      <c r="AOA76"/>
      <c r="AOB76"/>
      <c r="AOC76"/>
      <c r="AOD76"/>
      <c r="AOE76"/>
      <c r="AOF76"/>
      <c r="AOG76"/>
      <c r="AOH76"/>
      <c r="AOI76"/>
      <c r="AOJ76"/>
      <c r="AOK76"/>
      <c r="AOL76"/>
      <c r="AOM76"/>
      <c r="AON76"/>
      <c r="AOO76"/>
      <c r="AOP76"/>
      <c r="AOQ76"/>
      <c r="AOR76"/>
      <c r="AOS76"/>
      <c r="AOT76"/>
      <c r="AOU76"/>
      <c r="AOV76"/>
      <c r="AOW76"/>
      <c r="AOX76"/>
      <c r="AOY76"/>
      <c r="AOZ76"/>
      <c r="APA76"/>
      <c r="APB76"/>
      <c r="APC76"/>
      <c r="APD76"/>
      <c r="APE76"/>
      <c r="APF76"/>
      <c r="APG76"/>
      <c r="APH76"/>
      <c r="API76"/>
      <c r="APJ76"/>
      <c r="APK76"/>
      <c r="APL76"/>
      <c r="APM76"/>
      <c r="APN76"/>
      <c r="APO76"/>
      <c r="APP76"/>
      <c r="APQ76"/>
      <c r="APR76"/>
      <c r="APS76"/>
      <c r="APT76"/>
      <c r="APU76"/>
      <c r="APV76"/>
      <c r="APW76"/>
      <c r="APX76"/>
      <c r="APY76"/>
      <c r="APZ76"/>
      <c r="AQA76"/>
      <c r="AQB76"/>
      <c r="AQC76"/>
      <c r="AQD76"/>
      <c r="AQE76"/>
      <c r="AQF76"/>
      <c r="AQG76"/>
      <c r="AQH76"/>
      <c r="AQI76"/>
      <c r="AQJ76"/>
      <c r="AQK76"/>
      <c r="AQL76"/>
      <c r="AQM76"/>
      <c r="AQN76"/>
      <c r="AQO76"/>
      <c r="AQP76"/>
      <c r="AQQ76"/>
      <c r="AQR76"/>
      <c r="AQS76"/>
      <c r="AQT76"/>
      <c r="AQU76"/>
      <c r="AQV76"/>
      <c r="AQW76"/>
      <c r="AQX76"/>
      <c r="AQY76"/>
      <c r="AQZ76"/>
      <c r="ARA76"/>
      <c r="ARB76"/>
      <c r="ARC76"/>
      <c r="ARD76"/>
      <c r="ARE76"/>
      <c r="ARF76"/>
      <c r="ARG76"/>
      <c r="ARH76"/>
      <c r="ARI76"/>
      <c r="ARJ76"/>
      <c r="ARK76"/>
      <c r="ARL76"/>
      <c r="ARM76"/>
      <c r="ARN76"/>
      <c r="ARO76"/>
      <c r="ARP76"/>
      <c r="ARQ76"/>
      <c r="ARR76"/>
      <c r="ARS76"/>
      <c r="ART76"/>
      <c r="ARU76"/>
      <c r="ARV76"/>
      <c r="ARW76"/>
      <c r="ARX76"/>
      <c r="ARY76"/>
      <c r="ARZ76"/>
      <c r="ASA76"/>
      <c r="ASB76"/>
      <c r="ASC76"/>
      <c r="ASD76"/>
      <c r="ASE76"/>
      <c r="ASF76"/>
      <c r="ASG76"/>
      <c r="ASH76"/>
      <c r="ASI76"/>
      <c r="ASJ76"/>
      <c r="ASK76"/>
      <c r="ASL76"/>
      <c r="ASM76"/>
      <c r="ASN76"/>
      <c r="ASO76"/>
      <c r="ASP76"/>
      <c r="ASQ76"/>
      <c r="ASR76"/>
      <c r="ASS76"/>
      <c r="AST76"/>
      <c r="ASU76"/>
      <c r="ASV76"/>
      <c r="ASW76"/>
      <c r="ASX76"/>
      <c r="ASY76"/>
      <c r="ASZ76"/>
      <c r="ATA76"/>
      <c r="ATB76"/>
      <c r="ATC76"/>
      <c r="ATD76"/>
      <c r="ATE76"/>
      <c r="ATF76"/>
      <c r="ATG76"/>
      <c r="ATH76"/>
      <c r="ATI76"/>
      <c r="ATJ76"/>
      <c r="ATK76"/>
      <c r="ATL76"/>
      <c r="ATM76"/>
      <c r="ATN76"/>
      <c r="ATO76"/>
      <c r="ATP76"/>
      <c r="ATQ76"/>
      <c r="ATR76"/>
      <c r="ATS76"/>
      <c r="ATT76"/>
      <c r="ATU76"/>
      <c r="ATV76"/>
      <c r="ATW76"/>
      <c r="ATX76"/>
      <c r="ATY76"/>
      <c r="ATZ76"/>
      <c r="AUA76"/>
      <c r="AUB76"/>
      <c r="AUC76"/>
      <c r="AUD76"/>
      <c r="AUE76"/>
      <c r="AUF76"/>
      <c r="AUG76"/>
      <c r="AUH76"/>
      <c r="AUI76"/>
      <c r="AUJ76"/>
      <c r="AUK76"/>
      <c r="AUL76"/>
      <c r="AUM76"/>
      <c r="AUN76"/>
      <c r="AUO76"/>
      <c r="AUP76"/>
      <c r="AUQ76"/>
      <c r="AUR76"/>
      <c r="AUS76"/>
      <c r="AUT76"/>
      <c r="AUU76"/>
      <c r="AUV76"/>
      <c r="AUW76"/>
      <c r="AUX76"/>
      <c r="AUY76"/>
      <c r="AUZ76"/>
      <c r="AVA76"/>
      <c r="AVB76"/>
      <c r="AVC76"/>
      <c r="AVD76"/>
      <c r="AVE76"/>
      <c r="AVF76"/>
      <c r="AVG76"/>
      <c r="AVH76"/>
      <c r="AVI76"/>
      <c r="AVJ76"/>
      <c r="AVK76"/>
      <c r="AVL76"/>
      <c r="AVM76"/>
      <c r="AVN76"/>
      <c r="AVO76"/>
      <c r="AVP76"/>
      <c r="AVQ76"/>
      <c r="AVR76"/>
      <c r="AVS76"/>
      <c r="AVT76"/>
      <c r="AVU76"/>
      <c r="AVV76"/>
      <c r="AVW76"/>
      <c r="AVX76"/>
      <c r="AVY76"/>
      <c r="AVZ76"/>
      <c r="AWA76"/>
      <c r="AWB76"/>
      <c r="AWC76"/>
      <c r="AWD76"/>
      <c r="AWE76"/>
      <c r="AWF76"/>
      <c r="AWG76"/>
      <c r="AWH76"/>
      <c r="AWI76"/>
      <c r="AWJ76"/>
      <c r="AWK76"/>
      <c r="AWL76"/>
      <c r="AWM76"/>
      <c r="AWN76"/>
      <c r="AWO76"/>
      <c r="AWP76"/>
      <c r="AWQ76"/>
      <c r="AWR76"/>
      <c r="AWS76"/>
      <c r="AWT76"/>
      <c r="AWU76"/>
      <c r="AWV76"/>
      <c r="AWW76"/>
      <c r="AWX76"/>
      <c r="AWY76"/>
      <c r="AWZ76"/>
      <c r="AXA76"/>
      <c r="AXB76"/>
      <c r="AXC76"/>
      <c r="AXD76"/>
      <c r="AXE76"/>
      <c r="AXF76"/>
      <c r="AXG76"/>
      <c r="AXH76"/>
      <c r="AXI76"/>
      <c r="AXJ76"/>
      <c r="AXK76"/>
      <c r="AXL76"/>
      <c r="AXM76"/>
      <c r="AXN76"/>
      <c r="AXO76"/>
      <c r="AXP76"/>
      <c r="AXQ76"/>
      <c r="AXR76"/>
      <c r="AXS76"/>
      <c r="AXT76"/>
      <c r="AXU76"/>
      <c r="AXV76"/>
      <c r="AXW76"/>
      <c r="AXX76"/>
      <c r="AXY76"/>
      <c r="AXZ76"/>
      <c r="AYA76"/>
      <c r="AYB76"/>
      <c r="AYC76"/>
      <c r="AYD76"/>
      <c r="AYE76"/>
      <c r="AYF76"/>
      <c r="AYG76"/>
      <c r="AYH76"/>
      <c r="AYI76"/>
      <c r="AYJ76"/>
      <c r="AYK76"/>
      <c r="AYL76"/>
      <c r="AYM76"/>
      <c r="AYN76"/>
      <c r="AYO76"/>
      <c r="AYP76"/>
      <c r="AYQ76"/>
      <c r="AYR76"/>
      <c r="AYS76"/>
      <c r="AYT76"/>
      <c r="AYU76"/>
      <c r="AYV76"/>
      <c r="AYW76"/>
      <c r="AYX76"/>
      <c r="AYY76"/>
      <c r="AYZ76"/>
      <c r="AZA76"/>
      <c r="AZB76"/>
      <c r="AZC76"/>
      <c r="AZD76"/>
      <c r="AZE76"/>
      <c r="AZF76"/>
      <c r="AZG76"/>
      <c r="AZH76"/>
      <c r="AZI76"/>
      <c r="AZJ76"/>
      <c r="AZK76"/>
      <c r="AZL76"/>
      <c r="AZM76"/>
      <c r="AZN76"/>
      <c r="AZO76"/>
      <c r="AZP76"/>
      <c r="AZQ76"/>
      <c r="AZR76"/>
      <c r="AZS76"/>
      <c r="AZT76"/>
      <c r="AZU76"/>
      <c r="AZV76"/>
      <c r="AZW76"/>
      <c r="AZX76"/>
      <c r="AZY76"/>
      <c r="AZZ76"/>
      <c r="BAA76"/>
      <c r="BAB76"/>
      <c r="BAC76"/>
      <c r="BAD76"/>
      <c r="BAE76"/>
      <c r="BAF76"/>
      <c r="BAG76"/>
      <c r="BAH76"/>
      <c r="BAI76"/>
      <c r="BAJ76"/>
      <c r="BAK76"/>
      <c r="BAL76"/>
      <c r="BAM76"/>
      <c r="BAN76"/>
      <c r="BAO76"/>
      <c r="BAP76"/>
      <c r="BAQ76"/>
      <c r="BAR76"/>
      <c r="BAS76"/>
      <c r="BAT76"/>
      <c r="BAU76"/>
      <c r="BAV76"/>
      <c r="BAW76"/>
      <c r="BAX76"/>
      <c r="BAY76"/>
      <c r="BAZ76"/>
      <c r="BBA76"/>
      <c r="BBB76"/>
      <c r="BBC76"/>
      <c r="BBD76"/>
      <c r="BBE76"/>
      <c r="BBF76"/>
      <c r="BBG76"/>
      <c r="BBH76"/>
      <c r="BBI76"/>
      <c r="BBJ76"/>
      <c r="BBK76"/>
      <c r="BBL76"/>
      <c r="BBM76"/>
      <c r="BBN76"/>
      <c r="BBO76"/>
      <c r="BBP76"/>
      <c r="BBQ76"/>
      <c r="BBR76"/>
      <c r="BBS76"/>
      <c r="BBT76"/>
      <c r="BBU76"/>
      <c r="BBV76"/>
      <c r="BBW76"/>
      <c r="BBX76"/>
      <c r="BBY76"/>
      <c r="BBZ76"/>
      <c r="BCA76"/>
      <c r="BCB76"/>
      <c r="BCC76"/>
      <c r="BCD76"/>
      <c r="BCE76"/>
      <c r="BCF76"/>
      <c r="BCG76"/>
      <c r="BCH76"/>
      <c r="BCI76"/>
      <c r="BCJ76"/>
      <c r="BCK76"/>
      <c r="BCL76"/>
      <c r="BCM76"/>
      <c r="BCN76"/>
      <c r="BCO76"/>
      <c r="BCP76"/>
      <c r="BCQ76"/>
      <c r="BCR76"/>
      <c r="BCS76"/>
      <c r="BCT76"/>
      <c r="BCU76"/>
      <c r="BCV76"/>
      <c r="BCW76"/>
      <c r="BCX76"/>
      <c r="BCY76"/>
      <c r="BCZ76"/>
      <c r="BDA76"/>
      <c r="BDB76"/>
      <c r="BDC76"/>
      <c r="BDD76"/>
      <c r="BDE76"/>
      <c r="BDF76"/>
      <c r="BDG76"/>
      <c r="BDH76"/>
      <c r="BDI76"/>
      <c r="BDJ76"/>
      <c r="BDK76"/>
      <c r="BDL76"/>
      <c r="BDM76"/>
      <c r="BDN76"/>
      <c r="BDO76"/>
      <c r="BDP76"/>
      <c r="BDQ76"/>
      <c r="BDR76"/>
      <c r="BDS76"/>
      <c r="BDT76"/>
      <c r="BDU76"/>
      <c r="BDV76"/>
      <c r="BDW76"/>
      <c r="BDX76"/>
      <c r="BDY76"/>
      <c r="BDZ76"/>
      <c r="BEA76"/>
      <c r="BEB76"/>
      <c r="BEC76"/>
      <c r="BED76"/>
      <c r="BEE76"/>
      <c r="BEF76"/>
      <c r="BEG76"/>
      <c r="BEH76"/>
      <c r="BEI76"/>
      <c r="BEJ76"/>
      <c r="BEK76"/>
      <c r="BEL76"/>
      <c r="BEM76"/>
      <c r="BEN76"/>
      <c r="BEO76"/>
      <c r="BEP76"/>
      <c r="BEQ76"/>
      <c r="BER76"/>
      <c r="BES76"/>
      <c r="BET76"/>
      <c r="BEU76"/>
      <c r="BEV76"/>
      <c r="BEW76"/>
      <c r="BEX76"/>
      <c r="BEY76"/>
      <c r="BEZ76"/>
      <c r="BFA76"/>
      <c r="BFB76"/>
      <c r="BFC76"/>
      <c r="BFD76"/>
      <c r="BFE76"/>
      <c r="BFF76"/>
      <c r="BFG76"/>
      <c r="BFH76"/>
      <c r="BFI76"/>
      <c r="BFJ76"/>
      <c r="BFK76"/>
      <c r="BFL76"/>
      <c r="BFM76"/>
      <c r="BFN76"/>
      <c r="BFO76"/>
      <c r="BFP76"/>
      <c r="BFQ76"/>
      <c r="BFR76"/>
      <c r="BFS76"/>
      <c r="BFT76"/>
      <c r="BFU76"/>
      <c r="BFV76"/>
      <c r="BFW76"/>
      <c r="BFX76"/>
      <c r="BFY76"/>
      <c r="BFZ76"/>
      <c r="BGA76"/>
      <c r="BGB76"/>
      <c r="BGC76"/>
      <c r="BGD76"/>
      <c r="BGE76"/>
      <c r="BGF76"/>
      <c r="BGG76"/>
      <c r="BGH76"/>
      <c r="BGI76"/>
      <c r="BGJ76"/>
      <c r="BGK76"/>
      <c r="BGL76"/>
      <c r="BGM76"/>
      <c r="BGN76"/>
      <c r="BGO76"/>
      <c r="BGP76"/>
      <c r="BGQ76"/>
      <c r="BGR76"/>
      <c r="BGS76"/>
      <c r="BGT76"/>
      <c r="BGU76"/>
      <c r="BGV76"/>
      <c r="BGW76"/>
      <c r="BGX76"/>
      <c r="BGY76"/>
      <c r="BGZ76"/>
      <c r="BHA76"/>
      <c r="BHB76"/>
      <c r="BHC76"/>
      <c r="BHD76"/>
      <c r="BHE76"/>
      <c r="BHF76"/>
      <c r="BHG76"/>
      <c r="BHH76"/>
      <c r="BHI76"/>
      <c r="BHJ76"/>
      <c r="BHK76"/>
      <c r="BHL76"/>
      <c r="BHM76"/>
      <c r="BHN76"/>
      <c r="BHO76"/>
      <c r="BHP76"/>
      <c r="BHQ76"/>
      <c r="BHR76"/>
      <c r="BHS76"/>
      <c r="BHT76"/>
      <c r="BHU76"/>
      <c r="BHV76"/>
      <c r="BHW76"/>
      <c r="BHX76"/>
      <c r="BHY76"/>
      <c r="BHZ76"/>
      <c r="BIA76"/>
      <c r="BIB76"/>
      <c r="BIC76"/>
      <c r="BID76"/>
      <c r="BIE76"/>
      <c r="BIF76"/>
      <c r="BIG76"/>
      <c r="BIH76"/>
      <c r="BII76"/>
      <c r="BIJ76"/>
      <c r="BIK76"/>
      <c r="BIL76"/>
      <c r="BIM76"/>
      <c r="BIN76"/>
      <c r="BIO76"/>
      <c r="BIP76"/>
      <c r="BIQ76"/>
      <c r="BIR76"/>
      <c r="BIS76"/>
      <c r="BIT76"/>
      <c r="BIU76"/>
      <c r="BIV76"/>
      <c r="BIW76"/>
      <c r="BIX76"/>
      <c r="BIY76"/>
      <c r="BIZ76"/>
      <c r="BJA76"/>
      <c r="BJB76"/>
      <c r="BJC76"/>
      <c r="BJD76"/>
      <c r="BJE76"/>
      <c r="BJF76"/>
      <c r="BJG76"/>
      <c r="BJH76"/>
      <c r="BJI76"/>
      <c r="BJJ76"/>
      <c r="BJK76"/>
      <c r="BJL76"/>
      <c r="BJM76"/>
      <c r="BJN76"/>
      <c r="BJO76"/>
      <c r="BJP76"/>
      <c r="BJQ76"/>
      <c r="BJR76"/>
      <c r="BJS76"/>
      <c r="BJT76"/>
      <c r="BJU76"/>
      <c r="BJV76"/>
      <c r="BJW76"/>
      <c r="BJX76"/>
      <c r="BJY76"/>
      <c r="BJZ76"/>
      <c r="BKA76"/>
      <c r="BKB76"/>
      <c r="BKC76"/>
      <c r="BKD76"/>
      <c r="BKE76"/>
      <c r="BKF76"/>
      <c r="BKG76"/>
      <c r="BKH76"/>
      <c r="BKI76"/>
      <c r="BKJ76"/>
      <c r="BKK76"/>
      <c r="BKL76"/>
      <c r="BKM76"/>
      <c r="BKN76"/>
      <c r="BKO76"/>
      <c r="BKP76"/>
      <c r="BKQ76"/>
      <c r="BKR76"/>
      <c r="BKS76"/>
      <c r="BKT76"/>
      <c r="BKU76"/>
      <c r="BKV76"/>
      <c r="BKW76"/>
      <c r="BKX76"/>
      <c r="BKY76"/>
      <c r="BKZ76"/>
      <c r="BLA76"/>
      <c r="BLB76"/>
      <c r="BLC76"/>
      <c r="BLD76"/>
      <c r="BLE76"/>
      <c r="BLF76"/>
      <c r="BLG76"/>
      <c r="BLH76"/>
      <c r="BLI76"/>
      <c r="BLJ76"/>
      <c r="BLK76"/>
      <c r="BLL76"/>
      <c r="BLM76"/>
      <c r="BLN76"/>
      <c r="BLO76"/>
      <c r="BLP76"/>
      <c r="BLQ76"/>
      <c r="BLR76"/>
      <c r="BLS76"/>
      <c r="BLT76"/>
      <c r="BLU76"/>
      <c r="BLV76"/>
      <c r="BLW76"/>
      <c r="BLX76"/>
      <c r="BLY76"/>
      <c r="BLZ76"/>
      <c r="BMA76"/>
      <c r="BMB76"/>
      <c r="BMC76"/>
      <c r="BMD76"/>
      <c r="BME76"/>
      <c r="BMF76"/>
      <c r="BMG76"/>
      <c r="BMH76"/>
      <c r="BMI76"/>
      <c r="BMJ76"/>
      <c r="BMK76"/>
      <c r="BML76"/>
      <c r="BMM76"/>
      <c r="BMN76"/>
      <c r="BMO76"/>
      <c r="BMP76"/>
      <c r="BMQ76"/>
      <c r="BMR76"/>
      <c r="BMS76"/>
      <c r="BMT76"/>
      <c r="BMU76"/>
      <c r="BMV76"/>
      <c r="BMW76"/>
      <c r="BMX76"/>
      <c r="BMY76"/>
      <c r="BMZ76"/>
      <c r="BNA76"/>
      <c r="BNB76"/>
      <c r="BNC76"/>
      <c r="BND76"/>
      <c r="BNE76"/>
      <c r="BNF76"/>
      <c r="BNG76"/>
      <c r="BNH76"/>
      <c r="BNI76"/>
      <c r="BNJ76"/>
      <c r="BNK76"/>
      <c r="BNL76"/>
      <c r="BNM76"/>
      <c r="BNN76"/>
      <c r="BNO76"/>
      <c r="BNP76"/>
      <c r="BNQ76"/>
      <c r="BNR76"/>
      <c r="BNS76"/>
      <c r="BNT76"/>
      <c r="BNU76"/>
      <c r="BNV76"/>
      <c r="BNW76"/>
      <c r="BNX76"/>
      <c r="BNY76"/>
      <c r="BNZ76"/>
      <c r="BOA76"/>
      <c r="BOB76"/>
      <c r="BOC76"/>
      <c r="BOD76"/>
      <c r="BOE76"/>
      <c r="BOF76"/>
      <c r="BOG76"/>
      <c r="BOH76"/>
      <c r="BOI76"/>
      <c r="BOJ76"/>
      <c r="BOK76"/>
      <c r="BOL76"/>
      <c r="BOM76"/>
      <c r="BON76"/>
      <c r="BOO76"/>
      <c r="BOP76"/>
      <c r="BOQ76"/>
      <c r="BOR76"/>
      <c r="BOS76"/>
      <c r="BOT76"/>
      <c r="BOU76"/>
      <c r="BOV76"/>
      <c r="BOW76"/>
      <c r="BOX76"/>
      <c r="BOY76"/>
      <c r="BOZ76"/>
      <c r="BPA76"/>
      <c r="BPB76"/>
      <c r="BPC76"/>
      <c r="BPD76"/>
      <c r="BPE76"/>
      <c r="BPF76"/>
      <c r="BPG76"/>
      <c r="BPH76"/>
      <c r="BPI76"/>
      <c r="BPJ76"/>
      <c r="BPK76"/>
      <c r="BPL76"/>
      <c r="BPM76"/>
      <c r="BPN76"/>
      <c r="BPO76"/>
      <c r="BPP76"/>
      <c r="BPQ76"/>
      <c r="BPR76"/>
      <c r="BPS76"/>
      <c r="BPT76"/>
      <c r="BPU76"/>
      <c r="BPV76"/>
      <c r="BPW76"/>
      <c r="BPX76"/>
      <c r="BPY76"/>
      <c r="BPZ76"/>
      <c r="BQA76"/>
      <c r="BQB76"/>
      <c r="BQC76"/>
      <c r="BQD76"/>
      <c r="BQE76"/>
      <c r="BQF76"/>
      <c r="BQG76"/>
      <c r="BQH76"/>
      <c r="BQI76"/>
      <c r="BQJ76"/>
      <c r="BQK76"/>
      <c r="BQL76"/>
      <c r="BQM76"/>
      <c r="BQN76"/>
      <c r="BQO76"/>
      <c r="BQP76"/>
      <c r="BQQ76"/>
      <c r="BQR76"/>
      <c r="BQS76"/>
      <c r="BQT76"/>
      <c r="BQU76"/>
      <c r="BQV76"/>
      <c r="BQW76"/>
      <c r="BQX76"/>
      <c r="BQY76"/>
      <c r="BQZ76"/>
      <c r="BRA76"/>
      <c r="BRB76"/>
      <c r="BRC76"/>
      <c r="BRD76"/>
      <c r="BRE76"/>
      <c r="BRF76"/>
      <c r="BRG76"/>
      <c r="BRH76"/>
      <c r="BRI76"/>
      <c r="BRJ76"/>
      <c r="BRK76"/>
      <c r="BRL76"/>
      <c r="BRM76"/>
      <c r="BRN76"/>
      <c r="BRO76"/>
      <c r="BRP76"/>
      <c r="BRQ76"/>
      <c r="BRR76"/>
      <c r="BRS76"/>
      <c r="BRT76"/>
      <c r="BRU76"/>
      <c r="BRV76"/>
      <c r="BRW76"/>
      <c r="BRX76"/>
      <c r="BRY76"/>
      <c r="BRZ76"/>
      <c r="BSA76"/>
      <c r="BSB76"/>
      <c r="BSC76"/>
      <c r="BSD76"/>
      <c r="BSE76"/>
      <c r="BSF76"/>
      <c r="BSG76"/>
      <c r="BSH76"/>
      <c r="BSI76"/>
      <c r="BSJ76"/>
      <c r="BSK76"/>
      <c r="BSL76"/>
      <c r="BSM76"/>
      <c r="BSN76"/>
      <c r="BSO76"/>
      <c r="BSP76"/>
      <c r="BSQ76"/>
      <c r="BSR76"/>
      <c r="BSS76"/>
      <c r="BST76"/>
      <c r="BSU76"/>
      <c r="BSV76"/>
      <c r="BSW76"/>
      <c r="BSX76"/>
      <c r="BSY76"/>
      <c r="BSZ76"/>
      <c r="BTA76"/>
      <c r="BTB76"/>
      <c r="BTC76"/>
      <c r="BTD76"/>
      <c r="BTE76"/>
      <c r="BTF76"/>
      <c r="BTG76"/>
      <c r="BTH76"/>
      <c r="BTI76"/>
      <c r="BTJ76"/>
      <c r="BTK76"/>
      <c r="BTL76"/>
      <c r="BTM76"/>
      <c r="BTN76"/>
      <c r="BTO76"/>
      <c r="BTP76"/>
      <c r="BTQ76"/>
      <c r="BTR76"/>
      <c r="BTS76"/>
      <c r="BTT76"/>
      <c r="BTU76"/>
      <c r="BTV76"/>
      <c r="BTW76"/>
      <c r="BTX76"/>
      <c r="BTY76"/>
      <c r="BTZ76"/>
      <c r="BUA76"/>
      <c r="BUB76"/>
      <c r="BUC76"/>
      <c r="BUD76"/>
      <c r="BUE76"/>
      <c r="BUF76"/>
      <c r="BUG76"/>
      <c r="BUH76"/>
      <c r="BUI76"/>
      <c r="BUJ76"/>
      <c r="BUK76"/>
      <c r="BUL76"/>
      <c r="BUM76"/>
      <c r="BUN76"/>
      <c r="BUO76"/>
      <c r="BUP76"/>
      <c r="BUQ76"/>
      <c r="BUR76"/>
      <c r="BUS76"/>
      <c r="BUT76"/>
      <c r="BUU76"/>
      <c r="BUV76"/>
      <c r="BUW76"/>
      <c r="BUX76"/>
      <c r="BUY76"/>
      <c r="BUZ76"/>
      <c r="BVA76"/>
      <c r="BVB76"/>
      <c r="BVC76"/>
      <c r="BVD76"/>
      <c r="BVE76"/>
      <c r="BVF76"/>
      <c r="BVG76"/>
      <c r="BVH76"/>
      <c r="BVI76"/>
      <c r="BVJ76"/>
      <c r="BVK76"/>
      <c r="BVL76"/>
      <c r="BVM76"/>
      <c r="BVN76"/>
      <c r="BVO76"/>
      <c r="BVP76"/>
      <c r="BVQ76"/>
      <c r="BVR76"/>
      <c r="BVS76"/>
      <c r="BVT76"/>
      <c r="BVU76"/>
      <c r="BVV76"/>
      <c r="BVW76"/>
      <c r="BVX76"/>
      <c r="BVY76"/>
      <c r="BVZ76"/>
      <c r="BWA76"/>
      <c r="BWB76"/>
      <c r="BWC76"/>
      <c r="BWD76"/>
      <c r="BWE76"/>
      <c r="BWF76"/>
      <c r="BWG76"/>
      <c r="BWH76"/>
      <c r="BWI76"/>
      <c r="BWJ76"/>
      <c r="BWK76"/>
      <c r="BWL76"/>
      <c r="BWM76"/>
      <c r="BWN76"/>
      <c r="BWO76"/>
      <c r="BWP76"/>
      <c r="BWQ76"/>
      <c r="BWR76"/>
      <c r="BWS76"/>
      <c r="BWT76"/>
      <c r="BWU76"/>
      <c r="BWV76"/>
      <c r="BWW76"/>
      <c r="BWX76"/>
      <c r="BWY76"/>
      <c r="BWZ76"/>
      <c r="BXA76"/>
      <c r="BXB76"/>
      <c r="BXC76"/>
      <c r="BXD76"/>
      <c r="BXE76"/>
      <c r="BXF76"/>
      <c r="BXG76"/>
      <c r="BXH76"/>
      <c r="BXI76"/>
      <c r="BXJ76"/>
      <c r="BXK76"/>
      <c r="BXL76"/>
      <c r="BXM76"/>
      <c r="BXN76"/>
      <c r="BXO76"/>
      <c r="BXP76"/>
      <c r="BXQ76"/>
      <c r="BXR76"/>
      <c r="BXS76"/>
      <c r="BXT76"/>
      <c r="BXU76"/>
      <c r="BXV76"/>
      <c r="BXW76"/>
      <c r="BXX76"/>
      <c r="BXY76"/>
      <c r="BXZ76"/>
      <c r="BYA76"/>
      <c r="BYB76"/>
      <c r="BYC76"/>
      <c r="BYD76"/>
      <c r="BYE76"/>
      <c r="BYF76"/>
      <c r="BYG76"/>
      <c r="BYH76"/>
      <c r="BYI76"/>
      <c r="BYJ76"/>
      <c r="BYK76"/>
      <c r="BYL76"/>
      <c r="BYM76"/>
      <c r="BYN76"/>
      <c r="BYO76"/>
      <c r="BYP76"/>
      <c r="BYQ76"/>
      <c r="BYR76"/>
      <c r="BYS76"/>
      <c r="BYT76"/>
      <c r="BYU76"/>
      <c r="BYV76"/>
      <c r="BYW76"/>
      <c r="BYX76"/>
      <c r="BYY76"/>
      <c r="BYZ76"/>
      <c r="BZA76"/>
      <c r="BZB76"/>
      <c r="BZC76"/>
      <c r="BZD76"/>
      <c r="BZE76"/>
      <c r="BZF76"/>
      <c r="BZG76"/>
      <c r="BZH76"/>
      <c r="BZI76"/>
      <c r="BZJ76"/>
      <c r="BZK76"/>
      <c r="BZL76"/>
      <c r="BZM76"/>
      <c r="BZN76"/>
      <c r="BZO76"/>
      <c r="BZP76"/>
      <c r="BZQ76"/>
      <c r="BZR76"/>
      <c r="BZS76"/>
      <c r="BZT76"/>
      <c r="BZU76"/>
      <c r="BZV76"/>
      <c r="BZW76"/>
      <c r="BZX76"/>
      <c r="BZY76"/>
      <c r="BZZ76"/>
      <c r="CAA76"/>
      <c r="CAB76"/>
      <c r="CAC76"/>
      <c r="CAD76"/>
      <c r="CAE76"/>
      <c r="CAF76"/>
      <c r="CAG76"/>
      <c r="CAH76"/>
      <c r="CAI76"/>
      <c r="CAJ76"/>
      <c r="CAK76"/>
      <c r="CAL76"/>
      <c r="CAM76"/>
      <c r="CAN76"/>
      <c r="CAO76"/>
      <c r="CAP76"/>
      <c r="CAQ76"/>
      <c r="CAR76"/>
      <c r="CAS76"/>
      <c r="CAT76"/>
      <c r="CAU76"/>
      <c r="CAV76"/>
      <c r="CAW76"/>
      <c r="CAX76"/>
      <c r="CAY76"/>
      <c r="CAZ76"/>
      <c r="CBA76"/>
      <c r="CBB76"/>
      <c r="CBC76"/>
      <c r="CBD76"/>
      <c r="CBE76"/>
      <c r="CBF76"/>
      <c r="CBG76"/>
      <c r="CBH76"/>
      <c r="CBI76"/>
      <c r="CBJ76"/>
      <c r="CBK76"/>
      <c r="CBL76"/>
      <c r="CBM76"/>
      <c r="CBN76"/>
      <c r="CBO76"/>
      <c r="CBP76"/>
      <c r="CBQ76"/>
      <c r="CBR76"/>
      <c r="CBS76"/>
      <c r="CBT76"/>
      <c r="CBU76"/>
      <c r="CBV76"/>
      <c r="CBW76"/>
      <c r="CBX76"/>
      <c r="CBY76"/>
      <c r="CBZ76"/>
      <c r="CCA76"/>
      <c r="CCB76"/>
      <c r="CCC76"/>
      <c r="CCD76"/>
      <c r="CCE76"/>
      <c r="CCF76"/>
      <c r="CCG76"/>
      <c r="CCH76"/>
      <c r="CCI76"/>
      <c r="CCJ76"/>
      <c r="CCK76"/>
      <c r="CCL76"/>
      <c r="CCM76"/>
      <c r="CCN76"/>
      <c r="CCO76"/>
      <c r="CCP76"/>
      <c r="CCQ76"/>
      <c r="CCR76"/>
      <c r="CCS76"/>
      <c r="CCT76"/>
      <c r="CCU76"/>
      <c r="CCV76"/>
      <c r="CCW76"/>
      <c r="CCX76"/>
      <c r="CCY76"/>
      <c r="CCZ76"/>
      <c r="CDA76"/>
      <c r="CDB76"/>
      <c r="CDC76"/>
      <c r="CDD76"/>
      <c r="CDE76"/>
      <c r="CDF76"/>
      <c r="CDG76"/>
      <c r="CDH76"/>
      <c r="CDI76"/>
      <c r="CDJ76"/>
      <c r="CDK76"/>
      <c r="CDL76"/>
      <c r="CDM76"/>
      <c r="CDN76"/>
      <c r="CDO76"/>
      <c r="CDP76"/>
      <c r="CDQ76"/>
      <c r="CDR76"/>
      <c r="CDS76"/>
      <c r="CDT76"/>
      <c r="CDU76"/>
      <c r="CDV76"/>
      <c r="CDW76"/>
      <c r="CDX76"/>
      <c r="CDY76"/>
      <c r="CDZ76"/>
      <c r="CEA76"/>
      <c r="CEB76"/>
      <c r="CEC76"/>
      <c r="CED76"/>
      <c r="CEE76"/>
      <c r="CEF76"/>
      <c r="CEG76"/>
      <c r="CEH76"/>
      <c r="CEI76"/>
      <c r="CEJ76"/>
      <c r="CEK76"/>
      <c r="CEL76"/>
      <c r="CEM76"/>
      <c r="CEN76"/>
      <c r="CEO76"/>
      <c r="CEP76"/>
      <c r="CEQ76"/>
      <c r="CER76"/>
      <c r="CES76"/>
      <c r="CET76"/>
      <c r="CEU76"/>
      <c r="CEV76"/>
      <c r="CEW76"/>
      <c r="CEX76"/>
      <c r="CEY76"/>
      <c r="CEZ76"/>
      <c r="CFA76"/>
      <c r="CFB76"/>
      <c r="CFC76"/>
      <c r="CFD76"/>
      <c r="CFE76"/>
      <c r="CFF76"/>
      <c r="CFG76"/>
      <c r="CFH76"/>
      <c r="CFI76"/>
      <c r="CFJ76"/>
      <c r="CFK76"/>
      <c r="CFL76"/>
      <c r="CFM76"/>
      <c r="CFN76"/>
      <c r="CFO76"/>
      <c r="CFP76"/>
      <c r="CFQ76"/>
      <c r="CFR76"/>
      <c r="CFS76"/>
      <c r="CFT76"/>
      <c r="CFU76"/>
      <c r="CFV76"/>
      <c r="CFW76"/>
      <c r="CFX76"/>
      <c r="CFY76"/>
      <c r="CFZ76"/>
      <c r="CGA76"/>
      <c r="CGB76"/>
      <c r="CGC76"/>
      <c r="CGD76"/>
      <c r="CGE76"/>
      <c r="CGF76"/>
      <c r="CGG76"/>
      <c r="CGH76"/>
      <c r="CGI76"/>
      <c r="CGJ76"/>
      <c r="CGK76"/>
      <c r="CGL76"/>
      <c r="CGM76"/>
      <c r="CGN76"/>
      <c r="CGO76"/>
      <c r="CGP76"/>
      <c r="CGQ76"/>
      <c r="CGR76"/>
      <c r="CGS76"/>
      <c r="CGT76"/>
      <c r="CGU76"/>
      <c r="CGV76"/>
      <c r="CGW76"/>
      <c r="CGX76"/>
      <c r="CGY76"/>
      <c r="CGZ76"/>
      <c r="CHA76"/>
      <c r="CHB76"/>
      <c r="CHC76"/>
      <c r="CHD76"/>
      <c r="CHE76"/>
      <c r="CHF76"/>
      <c r="CHG76"/>
      <c r="CHH76"/>
      <c r="CHI76"/>
      <c r="CHJ76"/>
      <c r="CHK76"/>
      <c r="CHL76"/>
      <c r="CHM76"/>
      <c r="CHN76"/>
      <c r="CHO76"/>
      <c r="CHP76"/>
      <c r="CHQ76"/>
      <c r="CHR76"/>
      <c r="CHS76"/>
      <c r="CHT76"/>
      <c r="CHU76"/>
      <c r="CHV76"/>
      <c r="CHW76"/>
      <c r="CHX76"/>
      <c r="CHY76"/>
      <c r="CHZ76"/>
      <c r="CIA76"/>
      <c r="CIB76"/>
      <c r="CIC76"/>
      <c r="CID76"/>
      <c r="CIE76"/>
      <c r="CIF76"/>
      <c r="CIG76"/>
      <c r="CIH76"/>
      <c r="CII76"/>
      <c r="CIJ76"/>
      <c r="CIK76"/>
      <c r="CIL76"/>
      <c r="CIM76"/>
      <c r="CIN76"/>
      <c r="CIO76"/>
      <c r="CIP76"/>
      <c r="CIQ76"/>
      <c r="CIR76"/>
      <c r="CIS76"/>
      <c r="CIT76"/>
      <c r="CIU76"/>
      <c r="CIV76"/>
      <c r="CIW76"/>
      <c r="CIX76"/>
      <c r="CIY76"/>
      <c r="CIZ76"/>
      <c r="CJA76"/>
      <c r="CJB76"/>
      <c r="CJC76"/>
      <c r="CJD76"/>
      <c r="CJE76"/>
      <c r="CJF76"/>
      <c r="CJG76"/>
      <c r="CJH76"/>
      <c r="CJI76"/>
      <c r="CJJ76"/>
      <c r="CJK76"/>
      <c r="CJL76"/>
      <c r="CJM76"/>
      <c r="CJN76"/>
      <c r="CJO76"/>
      <c r="CJP76"/>
      <c r="CJQ76"/>
      <c r="CJR76"/>
      <c r="CJS76"/>
      <c r="CJT76"/>
      <c r="CJU76"/>
      <c r="CJV76"/>
      <c r="CJW76"/>
      <c r="CJX76"/>
      <c r="CJY76"/>
      <c r="CJZ76"/>
      <c r="CKA76"/>
      <c r="CKB76"/>
      <c r="CKC76"/>
      <c r="CKD76"/>
      <c r="CKE76"/>
      <c r="CKF76"/>
      <c r="CKG76"/>
      <c r="CKH76"/>
      <c r="CKI76"/>
      <c r="CKJ76"/>
      <c r="CKK76"/>
      <c r="CKL76"/>
      <c r="CKM76"/>
      <c r="CKN76"/>
      <c r="CKO76"/>
      <c r="CKP76"/>
      <c r="CKQ76"/>
      <c r="CKR76"/>
      <c r="CKS76"/>
      <c r="CKT76"/>
      <c r="CKU76"/>
      <c r="CKV76"/>
      <c r="CKW76"/>
      <c r="CKX76"/>
      <c r="CKY76"/>
      <c r="CKZ76"/>
      <c r="CLA76"/>
      <c r="CLB76"/>
      <c r="CLC76"/>
      <c r="CLD76"/>
      <c r="CLE76"/>
      <c r="CLF76"/>
      <c r="CLG76"/>
      <c r="CLH76"/>
      <c r="CLI76"/>
      <c r="CLJ76"/>
      <c r="CLK76"/>
      <c r="CLL76"/>
      <c r="CLM76"/>
      <c r="CLN76"/>
      <c r="CLO76"/>
      <c r="CLP76"/>
      <c r="CLQ76"/>
      <c r="CLR76"/>
      <c r="CLS76"/>
      <c r="CLT76"/>
      <c r="CLU76"/>
      <c r="CLV76"/>
      <c r="CLW76"/>
      <c r="CLX76"/>
      <c r="CLY76"/>
      <c r="CLZ76"/>
      <c r="CMA76"/>
      <c r="CMB76"/>
      <c r="CMC76"/>
      <c r="CMD76"/>
      <c r="CME76"/>
      <c r="CMF76"/>
      <c r="CMG76"/>
      <c r="CMH76"/>
      <c r="CMI76"/>
      <c r="CMJ76"/>
      <c r="CMK76"/>
      <c r="CML76"/>
      <c r="CMM76"/>
      <c r="CMN76"/>
      <c r="CMO76"/>
      <c r="CMP76"/>
      <c r="CMQ76"/>
      <c r="CMR76"/>
      <c r="CMS76"/>
      <c r="CMT76"/>
      <c r="CMU76"/>
      <c r="CMV76"/>
      <c r="CMW76"/>
      <c r="CMX76"/>
      <c r="CMY76"/>
      <c r="CMZ76"/>
      <c r="CNA76"/>
      <c r="CNB76"/>
      <c r="CNC76"/>
      <c r="CND76"/>
      <c r="CNE76"/>
      <c r="CNF76"/>
      <c r="CNG76"/>
      <c r="CNH76"/>
      <c r="CNI76"/>
      <c r="CNJ76"/>
      <c r="CNK76"/>
      <c r="CNL76"/>
      <c r="CNM76"/>
      <c r="CNN76"/>
      <c r="CNO76"/>
      <c r="CNP76"/>
      <c r="CNQ76"/>
      <c r="CNR76"/>
      <c r="CNS76"/>
      <c r="CNT76"/>
      <c r="CNU76"/>
      <c r="CNV76"/>
      <c r="CNW76"/>
      <c r="CNX76"/>
      <c r="CNY76"/>
      <c r="CNZ76"/>
      <c r="COA76"/>
      <c r="COB76"/>
      <c r="COC76"/>
      <c r="COD76"/>
      <c r="COE76"/>
      <c r="COF76"/>
      <c r="COG76"/>
      <c r="COH76"/>
      <c r="COI76"/>
      <c r="COJ76"/>
      <c r="COK76"/>
      <c r="COL76"/>
      <c r="COM76"/>
      <c r="CON76"/>
      <c r="COO76"/>
      <c r="COP76"/>
      <c r="COQ76"/>
      <c r="COR76"/>
      <c r="COS76"/>
      <c r="COT76"/>
      <c r="COU76"/>
      <c r="COV76"/>
      <c r="COW76"/>
      <c r="COX76"/>
      <c r="COY76"/>
      <c r="COZ76"/>
      <c r="CPA76"/>
      <c r="CPB76"/>
      <c r="CPC76"/>
      <c r="CPD76"/>
      <c r="CPE76"/>
      <c r="CPF76"/>
      <c r="CPG76"/>
      <c r="CPH76"/>
      <c r="CPI76"/>
      <c r="CPJ76"/>
      <c r="CPK76"/>
      <c r="CPL76"/>
      <c r="CPM76"/>
      <c r="CPN76"/>
      <c r="CPO76"/>
      <c r="CPP76"/>
      <c r="CPQ76"/>
      <c r="CPR76"/>
      <c r="CPS76"/>
      <c r="CPT76"/>
      <c r="CPU76"/>
      <c r="CPV76"/>
      <c r="CPW76"/>
      <c r="CPX76"/>
      <c r="CPY76"/>
      <c r="CPZ76"/>
      <c r="CQA76"/>
      <c r="CQB76"/>
      <c r="CQC76"/>
      <c r="CQD76"/>
      <c r="CQE76"/>
      <c r="CQF76"/>
      <c r="CQG76"/>
      <c r="CQH76"/>
      <c r="CQI76"/>
      <c r="CQJ76"/>
      <c r="CQK76"/>
      <c r="CQL76"/>
      <c r="CQM76"/>
      <c r="CQN76"/>
      <c r="CQO76"/>
      <c r="CQP76"/>
      <c r="CQQ76"/>
      <c r="CQR76"/>
      <c r="CQS76"/>
      <c r="CQT76"/>
      <c r="CQU76"/>
      <c r="CQV76"/>
      <c r="CQW76"/>
      <c r="CQX76"/>
      <c r="CQY76"/>
      <c r="CQZ76"/>
      <c r="CRA76"/>
      <c r="CRB76"/>
      <c r="CRC76"/>
      <c r="CRD76"/>
      <c r="CRE76"/>
      <c r="CRF76"/>
      <c r="CRG76"/>
      <c r="CRH76"/>
      <c r="CRI76"/>
      <c r="CRJ76"/>
      <c r="CRK76"/>
      <c r="CRL76"/>
      <c r="CRM76"/>
      <c r="CRN76"/>
      <c r="CRO76"/>
      <c r="CRP76"/>
      <c r="CRQ76"/>
      <c r="CRR76"/>
      <c r="CRS76"/>
      <c r="CRT76"/>
      <c r="CRU76"/>
      <c r="CRV76"/>
      <c r="CRW76"/>
      <c r="CRX76"/>
      <c r="CRY76"/>
      <c r="CRZ76"/>
      <c r="CSA76"/>
      <c r="CSB76"/>
      <c r="CSC76"/>
      <c r="CSD76"/>
      <c r="CSE76"/>
      <c r="CSF76"/>
      <c r="CSG76"/>
      <c r="CSH76"/>
      <c r="CSI76"/>
      <c r="CSJ76"/>
      <c r="CSK76"/>
      <c r="CSL76"/>
      <c r="CSM76"/>
      <c r="CSN76"/>
      <c r="CSO76"/>
      <c r="CSP76"/>
      <c r="CSQ76"/>
      <c r="CSR76"/>
      <c r="CSS76"/>
      <c r="CST76"/>
      <c r="CSU76"/>
      <c r="CSV76"/>
      <c r="CSW76"/>
      <c r="CSX76"/>
      <c r="CSY76"/>
      <c r="CSZ76"/>
      <c r="CTA76"/>
      <c r="CTB76"/>
      <c r="CTC76"/>
      <c r="CTD76"/>
      <c r="CTE76"/>
      <c r="CTF76"/>
      <c r="CTG76"/>
      <c r="CTH76"/>
      <c r="CTI76"/>
      <c r="CTJ76"/>
      <c r="CTK76"/>
      <c r="CTL76"/>
      <c r="CTM76"/>
      <c r="CTN76"/>
      <c r="CTO76"/>
      <c r="CTP76"/>
      <c r="CTQ76"/>
      <c r="CTR76"/>
      <c r="CTS76"/>
      <c r="CTT76"/>
      <c r="CTU76"/>
      <c r="CTV76"/>
      <c r="CTW76"/>
      <c r="CTX76"/>
      <c r="CTY76"/>
      <c r="CTZ76"/>
      <c r="CUA76"/>
      <c r="CUB76"/>
      <c r="CUC76"/>
      <c r="CUD76"/>
      <c r="CUE76"/>
      <c r="CUF76"/>
      <c r="CUG76"/>
      <c r="CUH76"/>
      <c r="CUI76"/>
      <c r="CUJ76"/>
      <c r="CUK76"/>
      <c r="CUL76"/>
      <c r="CUM76"/>
      <c r="CUN76"/>
      <c r="CUO76"/>
      <c r="CUP76"/>
      <c r="CUQ76"/>
      <c r="CUR76"/>
      <c r="CUS76"/>
      <c r="CUT76"/>
      <c r="CUU76"/>
      <c r="CUV76"/>
      <c r="CUW76"/>
      <c r="CUX76"/>
      <c r="CUY76"/>
      <c r="CUZ76"/>
      <c r="CVA76"/>
      <c r="CVB76"/>
      <c r="CVC76"/>
      <c r="CVD76"/>
      <c r="CVE76"/>
      <c r="CVF76"/>
      <c r="CVG76"/>
      <c r="CVH76"/>
      <c r="CVI76"/>
      <c r="CVJ76"/>
      <c r="CVK76"/>
      <c r="CVL76"/>
      <c r="CVM76"/>
      <c r="CVN76"/>
      <c r="CVO76"/>
      <c r="CVP76"/>
      <c r="CVQ76"/>
      <c r="CVR76"/>
      <c r="CVS76"/>
      <c r="CVT76"/>
      <c r="CVU76"/>
      <c r="CVV76"/>
      <c r="CVW76"/>
      <c r="CVX76"/>
      <c r="CVY76"/>
      <c r="CVZ76"/>
      <c r="CWA76"/>
      <c r="CWB76"/>
      <c r="CWC76"/>
      <c r="CWD76"/>
      <c r="CWE76"/>
      <c r="CWF76"/>
      <c r="CWG76"/>
      <c r="CWH76"/>
      <c r="CWI76"/>
      <c r="CWJ76"/>
      <c r="CWK76"/>
      <c r="CWL76"/>
      <c r="CWM76"/>
      <c r="CWN76"/>
      <c r="CWO76"/>
      <c r="CWP76"/>
      <c r="CWQ76"/>
      <c r="CWR76"/>
      <c r="CWS76"/>
      <c r="CWT76"/>
      <c r="CWU76"/>
      <c r="CWV76"/>
      <c r="CWW76"/>
      <c r="CWX76"/>
      <c r="CWY76"/>
      <c r="CWZ76"/>
      <c r="CXA76"/>
      <c r="CXB76"/>
      <c r="CXC76"/>
      <c r="CXD76"/>
      <c r="CXE76"/>
      <c r="CXF76"/>
      <c r="CXG76"/>
      <c r="CXH76"/>
      <c r="CXI76"/>
      <c r="CXJ76"/>
      <c r="CXK76"/>
      <c r="CXL76"/>
      <c r="CXM76"/>
      <c r="CXN76"/>
      <c r="CXO76"/>
      <c r="CXP76"/>
      <c r="CXQ76"/>
      <c r="CXR76"/>
      <c r="CXS76"/>
      <c r="CXT76"/>
      <c r="CXU76"/>
      <c r="CXV76"/>
      <c r="CXW76"/>
      <c r="CXX76"/>
      <c r="CXY76"/>
      <c r="CXZ76"/>
      <c r="CYA76"/>
      <c r="CYB76"/>
      <c r="CYC76"/>
      <c r="CYD76"/>
      <c r="CYE76"/>
      <c r="CYF76"/>
      <c r="CYG76"/>
      <c r="CYH76"/>
      <c r="CYI76"/>
      <c r="CYJ76"/>
      <c r="CYK76"/>
      <c r="CYL76"/>
      <c r="CYM76"/>
      <c r="CYN76"/>
      <c r="CYO76"/>
      <c r="CYP76"/>
      <c r="CYQ76"/>
      <c r="CYR76"/>
      <c r="CYS76"/>
      <c r="CYT76"/>
      <c r="CYU76"/>
      <c r="CYV76"/>
      <c r="CYW76"/>
      <c r="CYX76"/>
      <c r="CYY76"/>
      <c r="CYZ76"/>
      <c r="CZA76"/>
      <c r="CZB76"/>
      <c r="CZC76"/>
      <c r="CZD76"/>
      <c r="CZE76"/>
      <c r="CZF76"/>
      <c r="CZG76"/>
      <c r="CZH76"/>
      <c r="CZI76"/>
      <c r="CZJ76"/>
      <c r="CZK76"/>
      <c r="CZL76"/>
      <c r="CZM76"/>
      <c r="CZN76"/>
      <c r="CZO76"/>
      <c r="CZP76"/>
      <c r="CZQ76"/>
      <c r="CZR76"/>
      <c r="CZS76"/>
      <c r="CZT76"/>
      <c r="CZU76"/>
      <c r="CZV76"/>
      <c r="CZW76"/>
      <c r="CZX76"/>
      <c r="CZY76"/>
      <c r="CZZ76"/>
      <c r="DAA76"/>
      <c r="DAB76"/>
      <c r="DAC76"/>
      <c r="DAD76"/>
      <c r="DAE76"/>
      <c r="DAF76"/>
      <c r="DAG76"/>
      <c r="DAH76"/>
      <c r="DAI76"/>
      <c r="DAJ76"/>
      <c r="DAK76"/>
      <c r="DAL76"/>
      <c r="DAM76"/>
      <c r="DAN76"/>
      <c r="DAO76"/>
      <c r="DAP76"/>
      <c r="DAQ76"/>
      <c r="DAR76"/>
      <c r="DAS76"/>
      <c r="DAT76"/>
      <c r="DAU76"/>
      <c r="DAV76"/>
      <c r="DAW76"/>
      <c r="DAX76"/>
      <c r="DAY76"/>
      <c r="DAZ76"/>
      <c r="DBA76"/>
      <c r="DBB76"/>
      <c r="DBC76"/>
      <c r="DBD76"/>
      <c r="DBE76"/>
      <c r="DBF76"/>
      <c r="DBG76"/>
      <c r="DBH76"/>
      <c r="DBI76"/>
      <c r="DBJ76"/>
      <c r="DBK76"/>
      <c r="DBL76"/>
      <c r="DBM76"/>
      <c r="DBN76"/>
      <c r="DBO76"/>
      <c r="DBP76"/>
      <c r="DBQ76"/>
      <c r="DBR76"/>
      <c r="DBS76"/>
      <c r="DBT76"/>
      <c r="DBU76"/>
      <c r="DBV76"/>
      <c r="DBW76"/>
      <c r="DBX76"/>
      <c r="DBY76"/>
      <c r="DBZ76"/>
      <c r="DCA76"/>
      <c r="DCB76"/>
      <c r="DCC76"/>
      <c r="DCD76"/>
      <c r="DCE76"/>
      <c r="DCF76"/>
      <c r="DCG76"/>
      <c r="DCH76"/>
      <c r="DCI76"/>
      <c r="DCJ76"/>
      <c r="DCK76"/>
      <c r="DCL76"/>
      <c r="DCM76"/>
      <c r="DCN76"/>
      <c r="DCO76"/>
      <c r="DCP76"/>
      <c r="DCQ76"/>
      <c r="DCR76"/>
      <c r="DCS76"/>
      <c r="DCT76"/>
      <c r="DCU76"/>
      <c r="DCV76"/>
      <c r="DCW76"/>
      <c r="DCX76"/>
      <c r="DCY76"/>
      <c r="DCZ76"/>
      <c r="DDA76"/>
      <c r="DDB76"/>
      <c r="DDC76"/>
      <c r="DDD76"/>
      <c r="DDE76"/>
      <c r="DDF76"/>
      <c r="DDG76"/>
      <c r="DDH76"/>
      <c r="DDI76"/>
      <c r="DDJ76"/>
      <c r="DDK76"/>
      <c r="DDL76"/>
      <c r="DDM76"/>
      <c r="DDN76"/>
      <c r="DDO76"/>
      <c r="DDP76"/>
      <c r="DDQ76"/>
      <c r="DDR76"/>
      <c r="DDS76"/>
      <c r="DDT76"/>
      <c r="DDU76"/>
      <c r="DDV76"/>
      <c r="DDW76"/>
      <c r="DDX76"/>
      <c r="DDY76"/>
      <c r="DDZ76"/>
      <c r="DEA76"/>
      <c r="DEB76"/>
      <c r="DEC76"/>
      <c r="DED76"/>
      <c r="DEE76"/>
      <c r="DEF76"/>
      <c r="DEG76"/>
      <c r="DEH76"/>
      <c r="DEI76"/>
      <c r="DEJ76"/>
      <c r="DEK76"/>
      <c r="DEL76"/>
      <c r="DEM76"/>
      <c r="DEN76"/>
      <c r="DEO76"/>
      <c r="DEP76"/>
      <c r="DEQ76"/>
      <c r="DER76"/>
      <c r="DES76"/>
      <c r="DET76"/>
      <c r="DEU76"/>
      <c r="DEV76"/>
      <c r="DEW76"/>
      <c r="DEX76"/>
      <c r="DEY76"/>
      <c r="DEZ76"/>
      <c r="DFA76"/>
      <c r="DFB76"/>
      <c r="DFC76"/>
      <c r="DFD76"/>
      <c r="DFE76"/>
      <c r="DFF76"/>
      <c r="DFG76"/>
      <c r="DFH76"/>
      <c r="DFI76"/>
      <c r="DFJ76"/>
      <c r="DFK76"/>
      <c r="DFL76"/>
      <c r="DFM76"/>
      <c r="DFN76"/>
      <c r="DFO76"/>
      <c r="DFP76"/>
      <c r="DFQ76"/>
      <c r="DFR76"/>
      <c r="DFS76"/>
      <c r="DFT76"/>
      <c r="DFU76"/>
      <c r="DFV76"/>
      <c r="DFW76"/>
      <c r="DFX76"/>
      <c r="DFY76"/>
      <c r="DFZ76"/>
      <c r="DGA76"/>
      <c r="DGB76"/>
      <c r="DGC76"/>
      <c r="DGD76"/>
      <c r="DGE76"/>
      <c r="DGF76"/>
      <c r="DGG76"/>
      <c r="DGH76"/>
      <c r="DGI76"/>
      <c r="DGJ76"/>
      <c r="DGK76"/>
      <c r="DGL76"/>
      <c r="DGM76"/>
      <c r="DGN76"/>
      <c r="DGO76"/>
      <c r="DGP76"/>
      <c r="DGQ76"/>
      <c r="DGR76"/>
      <c r="DGS76"/>
      <c r="DGT76"/>
      <c r="DGU76"/>
      <c r="DGV76"/>
      <c r="DGW76"/>
      <c r="DGX76"/>
      <c r="DGY76"/>
      <c r="DGZ76"/>
      <c r="DHA76"/>
      <c r="DHB76"/>
      <c r="DHC76"/>
      <c r="DHD76"/>
      <c r="DHE76"/>
      <c r="DHF76"/>
      <c r="DHG76"/>
      <c r="DHH76"/>
      <c r="DHI76"/>
      <c r="DHJ76"/>
      <c r="DHK76"/>
      <c r="DHL76"/>
      <c r="DHM76"/>
      <c r="DHN76"/>
      <c r="DHO76"/>
      <c r="DHP76"/>
      <c r="DHQ76"/>
      <c r="DHR76"/>
      <c r="DHS76"/>
      <c r="DHT76"/>
      <c r="DHU76"/>
      <c r="DHV76"/>
      <c r="DHW76"/>
      <c r="DHX76"/>
      <c r="DHY76"/>
      <c r="DHZ76"/>
      <c r="DIA76"/>
      <c r="DIB76"/>
      <c r="DIC76"/>
      <c r="DID76"/>
      <c r="DIE76"/>
      <c r="DIF76"/>
      <c r="DIG76"/>
      <c r="DIH76"/>
      <c r="DII76"/>
      <c r="DIJ76"/>
      <c r="DIK76"/>
      <c r="DIL76"/>
      <c r="DIM76"/>
      <c r="DIN76"/>
      <c r="DIO76"/>
      <c r="DIP76"/>
      <c r="DIQ76"/>
      <c r="DIR76"/>
      <c r="DIS76"/>
      <c r="DIT76"/>
      <c r="DIU76"/>
      <c r="DIV76"/>
      <c r="DIW76"/>
      <c r="DIX76"/>
      <c r="DIY76"/>
      <c r="DIZ76"/>
      <c r="DJA76"/>
      <c r="DJB76"/>
      <c r="DJC76"/>
      <c r="DJD76"/>
      <c r="DJE76"/>
      <c r="DJF76"/>
      <c r="DJG76"/>
      <c r="DJH76"/>
      <c r="DJI76"/>
      <c r="DJJ76"/>
      <c r="DJK76"/>
      <c r="DJL76"/>
      <c r="DJM76"/>
      <c r="DJN76"/>
      <c r="DJO76"/>
      <c r="DJP76"/>
      <c r="DJQ76"/>
      <c r="DJR76"/>
      <c r="DJS76"/>
      <c r="DJT76"/>
      <c r="DJU76"/>
      <c r="DJV76"/>
      <c r="DJW76"/>
      <c r="DJX76"/>
      <c r="DJY76"/>
      <c r="DJZ76"/>
      <c r="DKA76"/>
      <c r="DKB76"/>
      <c r="DKC76"/>
      <c r="DKD76"/>
      <c r="DKE76"/>
      <c r="DKF76"/>
      <c r="DKG76"/>
      <c r="DKH76"/>
      <c r="DKI76"/>
      <c r="DKJ76"/>
      <c r="DKK76"/>
      <c r="DKL76"/>
      <c r="DKM76"/>
      <c r="DKN76"/>
      <c r="DKO76"/>
      <c r="DKP76"/>
      <c r="DKQ76"/>
      <c r="DKR76"/>
      <c r="DKS76"/>
      <c r="DKT76"/>
      <c r="DKU76"/>
      <c r="DKV76"/>
      <c r="DKW76"/>
      <c r="DKX76"/>
      <c r="DKY76"/>
      <c r="DKZ76"/>
      <c r="DLA76"/>
      <c r="DLB76"/>
      <c r="DLC76"/>
      <c r="DLD76"/>
      <c r="DLE76"/>
      <c r="DLF76"/>
      <c r="DLG76"/>
      <c r="DLH76"/>
      <c r="DLI76"/>
      <c r="DLJ76"/>
      <c r="DLK76"/>
      <c r="DLL76"/>
      <c r="DLM76"/>
      <c r="DLN76"/>
      <c r="DLO76"/>
      <c r="DLP76"/>
      <c r="DLQ76"/>
      <c r="DLR76"/>
      <c r="DLS76"/>
      <c r="DLT76"/>
      <c r="DLU76"/>
      <c r="DLV76"/>
      <c r="DLW76"/>
      <c r="DLX76"/>
      <c r="DLY76"/>
      <c r="DLZ76"/>
      <c r="DMA76"/>
      <c r="DMB76"/>
      <c r="DMC76"/>
      <c r="DMD76"/>
      <c r="DME76"/>
      <c r="DMF76"/>
      <c r="DMG76"/>
      <c r="DMH76"/>
      <c r="DMI76"/>
      <c r="DMJ76"/>
      <c r="DMK76"/>
      <c r="DML76"/>
      <c r="DMM76"/>
      <c r="DMN76"/>
      <c r="DMO76"/>
      <c r="DMP76"/>
      <c r="DMQ76"/>
      <c r="DMR76"/>
      <c r="DMS76"/>
      <c r="DMT76"/>
      <c r="DMU76"/>
      <c r="DMV76"/>
      <c r="DMW76"/>
      <c r="DMX76"/>
      <c r="DMY76"/>
      <c r="DMZ76"/>
      <c r="DNA76"/>
      <c r="DNB76"/>
      <c r="DNC76"/>
      <c r="DND76"/>
      <c r="DNE76"/>
      <c r="DNF76"/>
      <c r="DNG76"/>
      <c r="DNH76"/>
      <c r="DNI76"/>
      <c r="DNJ76"/>
      <c r="DNK76"/>
      <c r="DNL76"/>
      <c r="DNM76"/>
      <c r="DNN76"/>
      <c r="DNO76"/>
      <c r="DNP76"/>
      <c r="DNQ76"/>
      <c r="DNR76"/>
      <c r="DNS76"/>
      <c r="DNT76"/>
      <c r="DNU76"/>
      <c r="DNV76"/>
    </row>
    <row r="77" spans="1:3090" x14ac:dyDescent="0.3">
      <c r="A77" s="428" t="s">
        <v>534</v>
      </c>
      <c r="B77" s="429"/>
      <c r="C77" s="429"/>
      <c r="D77" s="429"/>
      <c r="E77" s="429"/>
      <c r="F77" s="429"/>
      <c r="G77" s="429"/>
      <c r="H77" s="429"/>
      <c r="I77" s="429"/>
      <c r="J77" s="429"/>
      <c r="K77" s="429"/>
      <c r="L77" s="429"/>
      <c r="M77" s="429"/>
      <c r="N77" s="429"/>
      <c r="O77" s="429"/>
      <c r="P77" s="429"/>
      <c r="Q77" s="429"/>
      <c r="R77" s="429"/>
      <c r="S77" s="429"/>
      <c r="T77" s="429"/>
      <c r="U77" s="429"/>
      <c r="V77" s="429"/>
      <c r="W77" s="429"/>
      <c r="X77" s="429"/>
      <c r="Y77" s="429"/>
      <c r="Z77" s="429"/>
      <c r="AA77" s="430"/>
      <c r="AB77" s="504"/>
      <c r="AC77" s="504"/>
      <c r="AD77" s="504"/>
      <c r="AE77" s="504"/>
      <c r="AF77" s="504"/>
      <c r="AG77" s="504"/>
      <c r="AH77" s="504"/>
      <c r="AI77" s="504"/>
      <c r="AJ77" s="504"/>
      <c r="AK77" s="504"/>
      <c r="AL77" s="504"/>
      <c r="AM77" s="504"/>
      <c r="AN77" s="504"/>
      <c r="AO77" s="504"/>
    </row>
    <row r="78" spans="1:3090" ht="70" x14ac:dyDescent="0.3">
      <c r="A78" s="431" t="s">
        <v>408</v>
      </c>
      <c r="B78" s="432" t="s">
        <v>409</v>
      </c>
      <c r="C78" s="433" t="s">
        <v>410</v>
      </c>
      <c r="D78" s="433" t="s">
        <v>555</v>
      </c>
      <c r="E78" s="433" t="s">
        <v>446</v>
      </c>
      <c r="F78" s="433" t="s">
        <v>354</v>
      </c>
      <c r="G78" s="433" t="s">
        <v>556</v>
      </c>
      <c r="H78" s="434" t="s">
        <v>352</v>
      </c>
      <c r="I78" s="433" t="s">
        <v>222</v>
      </c>
      <c r="J78" s="442" t="s">
        <v>406</v>
      </c>
      <c r="K78" s="443" t="s">
        <v>449</v>
      </c>
      <c r="L78" s="435" t="s">
        <v>1010</v>
      </c>
      <c r="M78" s="436" t="s">
        <v>398</v>
      </c>
      <c r="N78" s="436" t="s">
        <v>533</v>
      </c>
      <c r="O78" s="436" t="s">
        <v>399</v>
      </c>
      <c r="P78" s="436" t="s">
        <v>552</v>
      </c>
      <c r="Q78" s="437" t="s">
        <v>490</v>
      </c>
      <c r="R78" s="444" t="s">
        <v>1011</v>
      </c>
      <c r="S78" s="444" t="s">
        <v>1012</v>
      </c>
      <c r="T78" s="445" t="s">
        <v>1013</v>
      </c>
      <c r="U78" s="445" t="s">
        <v>1014</v>
      </c>
      <c r="V78" s="445" t="s">
        <v>104</v>
      </c>
      <c r="W78" s="445" t="s">
        <v>105</v>
      </c>
      <c r="X78" s="437" t="s">
        <v>331</v>
      </c>
      <c r="Y78" s="437" t="s">
        <v>332</v>
      </c>
      <c r="Z78" s="436" t="s">
        <v>400</v>
      </c>
      <c r="AA78" s="438" t="s">
        <v>558</v>
      </c>
      <c r="AB78" s="504"/>
      <c r="AC78" s="504"/>
      <c r="AD78" s="504"/>
      <c r="AE78" s="504"/>
      <c r="AF78" s="504"/>
      <c r="AG78" s="504"/>
      <c r="AH78" s="504"/>
      <c r="AI78" s="504"/>
      <c r="AJ78" s="504"/>
      <c r="AK78" s="504"/>
      <c r="AL78" s="504"/>
      <c r="AM78" s="504"/>
      <c r="AN78" s="504"/>
      <c r="AO78" s="504"/>
    </row>
    <row r="79" spans="1:3090" x14ac:dyDescent="0.3">
      <c r="A79" s="319" t="str">
        <f>'AG Jul 2021'!K63</f>
        <v>Energy Locals</v>
      </c>
      <c r="B79" s="383" t="str">
        <f>'AG Jul 2021'!L63</f>
        <v>Online Member</v>
      </c>
      <c r="C79" s="384">
        <f>IF('AG Jul 2021'!BP63=0,91*'AG Jul 2021'!M63/100,(91*'AG Jul 2021'!M63/100)+'AG Jul 2021'!BP63/4)</f>
        <v>81.527272727272731</v>
      </c>
      <c r="D79" s="384">
        <f>IF('AG Jul 2021'!O63="",$G$6*'AG Jul 2021'!N63/100,IF($G$6&gt;='AG Jul 2021'!P63,('AG Jul 2021'!P63*'AG Jul 2021'!N63/100),($G$6*'AG Jul 2021'!N63/100)))</f>
        <v>66.627981818181794</v>
      </c>
      <c r="E79" s="384">
        <f>IF(AND('AG Jul 2021'!P63&gt;0,'AG Jul 2021'!R63&gt;0),IF($G$6&lt;'AG Jul 2021'!P63,0,IF($G$6&lt;=('AG Jul 2021'!R63+'AG Jul 2021'!P63),(($G$6-'AG Jul 2021'!P63)*'AG Jul 2021'!Q63/100),(('AG Jul 2021'!R63)*'AG Jul 2021'!Q63/100))),0)</f>
        <v>0</v>
      </c>
      <c r="F79" s="384">
        <f>IF('AG Jul 2021'!T63&gt;0,IF(($G$6&lt;'AG Jul 2021'!T63),(0),($G$6-'AG Jul 2021'!T63)*'AG Jul 2021'!U63/100),IF(AND('AG Jul 2021'!R63&gt;0,'AG Jul 2021'!T63=""),IF(($G$6&lt;'AG Jul 2021'!R63),(0),($G$6-'AG Jul 2021'!R63)*'AG Jul 2021'!S63/100),IF(AND('AG Jul 2021'!P63&gt;0,'AG Jul 2021'!R63=""),IF(($G$6&lt;'AG Jul 2021'!P63),(0),($G$6-'AG Jul 2021'!P63)*'AG Jul 2021'!Q63/100),0)))</f>
        <v>0</v>
      </c>
      <c r="G79" s="384">
        <f>$I$6*'AG Jul 2021'!AH63/100</f>
        <v>77.190954545454531</v>
      </c>
      <c r="H79" s="384">
        <f>$H$6*'AG Jul 2021'!W63/100</f>
        <v>31.68891818181817</v>
      </c>
      <c r="I79" s="384">
        <f t="shared" ref="I79:I100" si="48">SUM(C79:H79)</f>
        <v>257.03512727272721</v>
      </c>
      <c r="J79" s="449">
        <f t="shared" ref="J79:J100" si="49">(I79-C79)*4</f>
        <v>702.03141818181791</v>
      </c>
      <c r="K79" s="449">
        <f t="shared" ref="K79:K100" si="50">I79*4</f>
        <v>1028.1405090909088</v>
      </c>
      <c r="L79" s="450">
        <f>K79*1.1</f>
        <v>1130.9545599999999</v>
      </c>
      <c r="M79" s="449">
        <f>'AG Jul 2021'!AZ63</f>
        <v>0</v>
      </c>
      <c r="N79" s="449">
        <f>'AG Jul 2021'!BA63</f>
        <v>0</v>
      </c>
      <c r="O79" s="449">
        <f>'AG Jul 2021'!BB63</f>
        <v>0</v>
      </c>
      <c r="P79" s="449">
        <f>'AG Jul 2021'!BC63</f>
        <v>0</v>
      </c>
      <c r="Q79" s="449">
        <f>($E$6*'AG Jul 2021'!AT63/100)*4</f>
        <v>241.51599999999999</v>
      </c>
      <c r="R79" s="448" t="str">
        <f>IF(SUM(M79:P79)=0,"No discount",IF(M79&gt;0,"Guaranteed off bill",IF(N79&gt;0,"Guaranteed off usage",IF(O79&gt;0,"Pay-on-time off bill","Pay-on-time off usage"))))</f>
        <v>No discount</v>
      </c>
      <c r="S79" s="448" t="str">
        <f>IF(OR(A79="Origin Energy",A79="Red Energy",A79="Powershop"),"Inclusive","Exclusive")</f>
        <v>Exclusive</v>
      </c>
      <c r="T79" s="475">
        <f t="shared" ref="T79:T100" si="51">IF(AND(R79="Guaranteed off bill",S79="Inclusive"),((K79*1.1)-((K79*1.1)*M79/100))/1.1,IF(AND(R79="Guaranteed off usage",S79="Inclusive"),((K79*1.1)-((J79*1.1)*N79/100))/1.1,IF(AND(R79="Guaranteed off bill",S79="Exclusive"),K79-(K79*M79/100),IF(AND(R79="Guaranteed off usage",S79="Exclusive"),K79-(J79*N79/100),IF(S79="Inclusive",((K79*1.1))/1.1,K79)))))</f>
        <v>1028.1405090909088</v>
      </c>
      <c r="U79" s="449">
        <f t="shared" ref="U79:U100" si="52">IF(AND(R79="Pay-on-time off bill",S79="Inclusive"),((T79*1.1)-((T79*1.1)*O79/100))/1.1,IF(AND(R79="Pay-on-time off usage",S79="Inclusive"),((T79*1.1)-((J79*1.1)*P79/100))/1.1,IF(AND(R79="Pay-on-time off bill",S79="Exclusive"),T79-(T79*O79/100),IF(AND(R79="Pay-on-time off usage",S79="Exclusive"),T79-(J79*P79/100),IF(S79="Inclusive",((T79*1.1))/1.1,T79)))))</f>
        <v>1028.1405090909088</v>
      </c>
      <c r="V79" s="449">
        <f t="shared" ref="V79:V100" si="53">T79-Q79</f>
        <v>786.62450909090887</v>
      </c>
      <c r="W79" s="449">
        <f t="shared" ref="W79:W100" si="54">U79-Q79</f>
        <v>786.62450909090887</v>
      </c>
      <c r="X79" s="385">
        <f>V79*1.1</f>
        <v>865.28695999999979</v>
      </c>
      <c r="Y79" s="385">
        <f>W79*1.1</f>
        <v>865.28695999999979</v>
      </c>
      <c r="Z79" s="387">
        <f>'AG Jul 2021'!BL63</f>
        <v>0</v>
      </c>
      <c r="AA79" s="326" t="str">
        <f>'AG Jul 2021'!BM63</f>
        <v>n</v>
      </c>
      <c r="AB79" s="504"/>
      <c r="AC79" s="504"/>
      <c r="AD79" s="504"/>
      <c r="AE79" s="504"/>
      <c r="AF79" s="504"/>
      <c r="AG79" s="504"/>
      <c r="AH79" s="504"/>
      <c r="AI79" s="504"/>
      <c r="AJ79" s="504"/>
      <c r="AK79" s="504"/>
      <c r="AL79" s="504"/>
      <c r="AM79" s="504"/>
      <c r="AN79" s="504"/>
      <c r="AO79" s="504"/>
    </row>
    <row r="80" spans="1:3090" x14ac:dyDescent="0.3">
      <c r="A80" s="319" t="str">
        <f>'AG Jul 2021'!K64</f>
        <v>AGL</v>
      </c>
      <c r="B80" s="383" t="str">
        <f>'AG Jul 2021'!L64</f>
        <v>Solar Savers</v>
      </c>
      <c r="C80" s="384">
        <f>IF('AG Jul 2021'!BP64=0,91*'AG Jul 2021'!M64/100,(91*'AG Jul 2021'!M64/100)+'AG Jul 2021'!BP64/4)</f>
        <v>87.020818181818157</v>
      </c>
      <c r="D80" s="384">
        <f>IF('AG Jul 2021'!O64="",$G$6*'AG Jul 2021'!N64/100,IF($G$6&gt;='AG Jul 2021'!P64,('AG Jul 2021'!P64*'AG Jul 2021'!N64/100),($G$6*'AG Jul 2021'!N64/100)))</f>
        <v>86.128854545454544</v>
      </c>
      <c r="E80" s="384">
        <f>IF(AND('AG Jul 2021'!P64&gt;0,'AG Jul 2021'!R64&gt;0),IF($G$6&lt;'AG Jul 2021'!P64,0,IF($G$6&lt;=('AG Jul 2021'!R64+'AG Jul 2021'!P64),(($G$6-'AG Jul 2021'!P64)*'AG Jul 2021'!Q64/100),(('AG Jul 2021'!R64)*'AG Jul 2021'!Q64/100))),0)</f>
        <v>0</v>
      </c>
      <c r="F80" s="384">
        <f>IF('AG Jul 2021'!T64&gt;0,IF(($G$6&lt;'AG Jul 2021'!T64),(0),($G$6-'AG Jul 2021'!T64)*'AG Jul 2021'!U64/100),IF(AND('AG Jul 2021'!R64&gt;0,'AG Jul 2021'!T64=""),IF(($G$6&lt;'AG Jul 2021'!R64),(0),($G$6-'AG Jul 2021'!R64)*'AG Jul 2021'!S64/100),IF(AND('AG Jul 2021'!P64&gt;0,'AG Jul 2021'!R64=""),IF(($G$6&lt;'AG Jul 2021'!P64),(0),($G$6-'AG Jul 2021'!P64)*'AG Jul 2021'!Q64/100),0)))</f>
        <v>0</v>
      </c>
      <c r="G80" s="384">
        <f>$I$6*'AG Jul 2021'!AH64/100</f>
        <v>88.485210000000009</v>
      </c>
      <c r="H80" s="384">
        <f>$H$6*'AG Jul 2021'!W64/100</f>
        <v>33.443996727272719</v>
      </c>
      <c r="I80" s="384">
        <f t="shared" si="48"/>
        <v>295.07887945454547</v>
      </c>
      <c r="J80" s="449">
        <f t="shared" si="49"/>
        <v>832.23224509090926</v>
      </c>
      <c r="K80" s="449">
        <f t="shared" si="50"/>
        <v>1180.3155178181819</v>
      </c>
      <c r="L80" s="450">
        <f t="shared" ref="L80:L100" si="55">K80*1.1</f>
        <v>1298.3470696000002</v>
      </c>
      <c r="M80" s="449">
        <f>'AG Jul 2021'!AZ64</f>
        <v>0</v>
      </c>
      <c r="N80" s="449">
        <f>'AG Jul 2021'!BA64</f>
        <v>0</v>
      </c>
      <c r="O80" s="449">
        <f>'AG Jul 2021'!BB64</f>
        <v>0</v>
      </c>
      <c r="P80" s="449">
        <f>'AG Jul 2021'!BC64</f>
        <v>0</v>
      </c>
      <c r="Q80" s="449">
        <f>($E$6*'AG Jul 2021'!AT64/100)*4</f>
        <v>410.5772</v>
      </c>
      <c r="R80" s="448" t="str">
        <f t="shared" ref="R80:R100" si="56">IF(SUM(M80:P80)=0,"No discount",IF(M80&gt;0,"Guaranteed off bill",IF(N80&gt;0,"Guaranteed off usage",IF(O80&gt;0,"Pay-on-time off bill","Pay-on-time off usage"))))</f>
        <v>No discount</v>
      </c>
      <c r="S80" s="448" t="str">
        <f t="shared" ref="S80:S100" si="57">IF(OR(A80="Origin Energy",A80="Red Energy",A80="Powershop"),"Inclusive","Exclusive")</f>
        <v>Exclusive</v>
      </c>
      <c r="T80" s="475">
        <f t="shared" si="51"/>
        <v>1180.3155178181819</v>
      </c>
      <c r="U80" s="449">
        <f t="shared" si="52"/>
        <v>1180.3155178181819</v>
      </c>
      <c r="V80" s="449">
        <f t="shared" si="53"/>
        <v>769.73831781818194</v>
      </c>
      <c r="W80" s="449">
        <f t="shared" si="54"/>
        <v>769.73831781818194</v>
      </c>
      <c r="X80" s="385">
        <f t="shared" ref="X80:Y93" si="58">V80*1.1</f>
        <v>846.7121496000002</v>
      </c>
      <c r="Y80" s="385">
        <f t="shared" si="58"/>
        <v>846.7121496000002</v>
      </c>
      <c r="Z80" s="387">
        <f>'AG Jul 2021'!BL64</f>
        <v>0</v>
      </c>
      <c r="AA80" s="326" t="str">
        <f>'AG Jul 2021'!BM64</f>
        <v>n</v>
      </c>
      <c r="AB80" s="504"/>
      <c r="AC80" s="504"/>
      <c r="AD80" s="504"/>
      <c r="AE80" s="504"/>
      <c r="AF80" s="504"/>
      <c r="AG80" s="504"/>
      <c r="AH80" s="504"/>
      <c r="AI80" s="504"/>
      <c r="AJ80" s="504"/>
      <c r="AK80" s="504"/>
      <c r="AL80" s="504"/>
      <c r="AM80" s="504"/>
      <c r="AN80" s="504"/>
      <c r="AO80" s="504"/>
    </row>
    <row r="81" spans="1:41" x14ac:dyDescent="0.3">
      <c r="A81" s="319" t="str">
        <f>'AG Jul 2021'!K65</f>
        <v>Alinta Energy</v>
      </c>
      <c r="B81" s="383" t="str">
        <f>'AG Jul 2021'!L65</f>
        <v>Home Deal</v>
      </c>
      <c r="C81" s="384">
        <f>IF('AG Jul 2021'!BP65=0,91*'AG Jul 2021'!M65/100,(91*'AG Jul 2021'!M65/100)+'AG Jul 2021'!BP65/4)</f>
        <v>65.52</v>
      </c>
      <c r="D81" s="384">
        <f>IF('AG Jul 2021'!O65="",$G$6*'AG Jul 2021'!N65/100,IF($G$6&gt;='AG Jul 2021'!P65,('AG Jul 2021'!P65*'AG Jul 2021'!N65/100),($G$6*'AG Jul 2021'!N65/100)))</f>
        <v>67.034249999999986</v>
      </c>
      <c r="E81" s="384">
        <f>IF(AND('AG Jul 2021'!P65&gt;0,'AG Jul 2021'!R65&gt;0),IF($G$6&lt;'AG Jul 2021'!P65,0,IF($G$6&lt;=('AG Jul 2021'!R65+'AG Jul 2021'!P65),(($G$6-'AG Jul 2021'!P65)*'AG Jul 2021'!Q65/100),(('AG Jul 2021'!R65)*'AG Jul 2021'!Q65/100))),0)</f>
        <v>0</v>
      </c>
      <c r="F81" s="384">
        <f>IF('AG Jul 2021'!T65&gt;0,IF(($G$6&lt;'AG Jul 2021'!T65),(0),($G$6-'AG Jul 2021'!T65)*'AG Jul 2021'!U65/100),IF(AND('AG Jul 2021'!R65&gt;0,'AG Jul 2021'!T65=""),IF(($G$6&lt;'AG Jul 2021'!R65),(0),($G$6-'AG Jul 2021'!R65)*'AG Jul 2021'!S65/100),IF(AND('AG Jul 2021'!P65&gt;0,'AG Jul 2021'!R65=""),IF(($G$6&lt;'AG Jul 2021'!P65),(0),($G$6-'AG Jul 2021'!P65)*'AG Jul 2021'!Q65/100),0)))</f>
        <v>0</v>
      </c>
      <c r="G81" s="384">
        <f>$I$6*'AG Jul 2021'!AH65/100</f>
        <v>76.29716454545455</v>
      </c>
      <c r="H81" s="384">
        <f>$H$6*'AG Jul 2021'!W65/100</f>
        <v>29.836335272727265</v>
      </c>
      <c r="I81" s="384">
        <f t="shared" si="48"/>
        <v>238.6877498181818</v>
      </c>
      <c r="J81" s="449">
        <f t="shared" si="49"/>
        <v>692.67099927272716</v>
      </c>
      <c r="K81" s="449">
        <f t="shared" si="50"/>
        <v>954.7509992727272</v>
      </c>
      <c r="L81" s="450">
        <f t="shared" si="55"/>
        <v>1050.2260991999999</v>
      </c>
      <c r="M81" s="449">
        <f>'AG Jul 2021'!AZ65</f>
        <v>0</v>
      </c>
      <c r="N81" s="449">
        <f>'AG Jul 2021'!BA65</f>
        <v>0</v>
      </c>
      <c r="O81" s="449">
        <f>'AG Jul 2021'!BB65</f>
        <v>0</v>
      </c>
      <c r="P81" s="449">
        <f>'AG Jul 2021'!BC65</f>
        <v>0</v>
      </c>
      <c r="Q81" s="449">
        <f>($E$6*'AG Jul 2021'!AT65/100)*4</f>
        <v>181.13699999999997</v>
      </c>
      <c r="R81" s="448" t="str">
        <f t="shared" si="56"/>
        <v>No discount</v>
      </c>
      <c r="S81" s="448" t="str">
        <f t="shared" si="57"/>
        <v>Exclusive</v>
      </c>
      <c r="T81" s="475">
        <f t="shared" si="51"/>
        <v>954.7509992727272</v>
      </c>
      <c r="U81" s="449">
        <f t="shared" si="52"/>
        <v>954.7509992727272</v>
      </c>
      <c r="V81" s="449">
        <f t="shared" si="53"/>
        <v>773.61399927272726</v>
      </c>
      <c r="W81" s="449">
        <f t="shared" si="54"/>
        <v>773.61399927272726</v>
      </c>
      <c r="X81" s="385">
        <f t="shared" si="58"/>
        <v>850.97539920000008</v>
      </c>
      <c r="Y81" s="385">
        <f t="shared" si="58"/>
        <v>850.97539920000008</v>
      </c>
      <c r="Z81" s="387">
        <f>'AG Jul 2021'!BL65</f>
        <v>0</v>
      </c>
      <c r="AA81" s="326" t="str">
        <f>'AG Jul 2021'!BM65</f>
        <v>n</v>
      </c>
      <c r="AB81" s="504"/>
      <c r="AC81" s="504"/>
      <c r="AD81" s="504"/>
      <c r="AE81" s="504"/>
      <c r="AF81" s="504"/>
      <c r="AG81" s="504"/>
      <c r="AH81" s="504"/>
      <c r="AI81" s="504"/>
      <c r="AJ81" s="504"/>
      <c r="AK81" s="504"/>
      <c r="AL81" s="504"/>
      <c r="AM81" s="504"/>
      <c r="AN81" s="504"/>
      <c r="AO81" s="504"/>
    </row>
    <row r="82" spans="1:41" x14ac:dyDescent="0.3">
      <c r="A82" s="319" t="str">
        <f>'AG Jul 2021'!K66</f>
        <v>CovaU</v>
      </c>
      <c r="B82" s="383" t="str">
        <f>'AG Jul 2021'!L66</f>
        <v>Freedom Plus Solar</v>
      </c>
      <c r="C82" s="384">
        <f>IF('AG Jul 2021'!BP66=0,91*'AG Jul 2021'!M66/100,(91*'AG Jul 2021'!M66/100)+'AG Jul 2021'!BP66/4)</f>
        <v>80.079999999999984</v>
      </c>
      <c r="D82" s="384">
        <f>IF('AG Jul 2021'!O66="",$G$6*'AG Jul 2021'!N66/100,IF($G$6&gt;='AG Jul 2021'!P66,('AG Jul 2021'!P66*'AG Jul 2021'!N66/100),($G$6*'AG Jul 2021'!N66/100)))</f>
        <v>92.954159999999987</v>
      </c>
      <c r="E82" s="384">
        <f>IF(AND('AG Jul 2021'!P66&gt;0,'AG Jul 2021'!R66&gt;0),IF($G$6&lt;'AG Jul 2021'!P66,0,IF($G$6&lt;=('AG Jul 2021'!R66+'AG Jul 2021'!P66),(($G$6-'AG Jul 2021'!P66)*'AG Jul 2021'!Q66/100),(('AG Jul 2021'!R66)*'AG Jul 2021'!Q66/100))),0)</f>
        <v>0</v>
      </c>
      <c r="F82" s="384">
        <f>IF('AG Jul 2021'!T66&gt;0,IF(($G$6&lt;'AG Jul 2021'!T66),(0),($G$6-'AG Jul 2021'!T66)*'AG Jul 2021'!U66/100),IF(AND('AG Jul 2021'!R66&gt;0,'AG Jul 2021'!T66=""),IF(($G$6&lt;'AG Jul 2021'!R66),(0),($G$6-'AG Jul 2021'!R66)*'AG Jul 2021'!S66/100),IF(AND('AG Jul 2021'!P66&gt;0,'AG Jul 2021'!R66=""),IF(($G$6&lt;'AG Jul 2021'!P66),(0),($G$6-'AG Jul 2021'!P66)*'AG Jul 2021'!Q66/100),0)))</f>
        <v>0</v>
      </c>
      <c r="G82" s="384">
        <f>$I$6*'AG Jul 2021'!AH66/100</f>
        <v>105.020325</v>
      </c>
      <c r="H82" s="384">
        <f>$H$6*'AG Jul 2021'!W66/100</f>
        <v>48.264659999999985</v>
      </c>
      <c r="I82" s="384">
        <f t="shared" si="48"/>
        <v>326.31914499999999</v>
      </c>
      <c r="J82" s="449">
        <f t="shared" si="49"/>
        <v>984.95658000000003</v>
      </c>
      <c r="K82" s="449">
        <f t="shared" si="50"/>
        <v>1305.27658</v>
      </c>
      <c r="L82" s="450">
        <f t="shared" si="55"/>
        <v>1435.8042380000002</v>
      </c>
      <c r="M82" s="449">
        <f>'AG Jul 2021'!AZ66</f>
        <v>20</v>
      </c>
      <c r="N82" s="449">
        <f>'AG Jul 2021'!BA66</f>
        <v>0</v>
      </c>
      <c r="O82" s="449">
        <f>'AG Jul 2021'!BB66</f>
        <v>0</v>
      </c>
      <c r="P82" s="449">
        <f>'AG Jul 2021'!BC66</f>
        <v>0</v>
      </c>
      <c r="Q82" s="449">
        <f>($E$6*'AG Jul 2021'!AT66/100)*4</f>
        <v>205.2886</v>
      </c>
      <c r="R82" s="448" t="str">
        <f t="shared" si="56"/>
        <v>Guaranteed off bill</v>
      </c>
      <c r="S82" s="448" t="str">
        <f t="shared" si="57"/>
        <v>Exclusive</v>
      </c>
      <c r="T82" s="475">
        <f t="shared" si="51"/>
        <v>1044.221264</v>
      </c>
      <c r="U82" s="449">
        <f t="shared" si="52"/>
        <v>1044.221264</v>
      </c>
      <c r="V82" s="449">
        <f t="shared" si="53"/>
        <v>838.93266400000005</v>
      </c>
      <c r="W82" s="449">
        <f t="shared" si="54"/>
        <v>838.93266400000005</v>
      </c>
      <c r="X82" s="385">
        <f t="shared" si="58"/>
        <v>922.82593040000017</v>
      </c>
      <c r="Y82" s="385">
        <f t="shared" si="58"/>
        <v>922.82593040000017</v>
      </c>
      <c r="Z82" s="387">
        <f>'AG Jul 2021'!BL66</f>
        <v>0</v>
      </c>
      <c r="AA82" s="326" t="str">
        <f>'AG Jul 2021'!BM66</f>
        <v>n</v>
      </c>
      <c r="AB82" s="504"/>
      <c r="AC82" s="504"/>
      <c r="AD82" s="504"/>
      <c r="AE82" s="504"/>
      <c r="AF82" s="504"/>
      <c r="AG82" s="504"/>
      <c r="AH82" s="504"/>
      <c r="AI82" s="504"/>
      <c r="AJ82" s="504"/>
      <c r="AK82" s="504"/>
      <c r="AL82" s="504"/>
      <c r="AM82" s="504"/>
      <c r="AN82" s="504"/>
      <c r="AO82" s="504"/>
    </row>
    <row r="83" spans="1:41" x14ac:dyDescent="0.3">
      <c r="A83" s="319" t="str">
        <f>'AG Jul 2021'!K67</f>
        <v>Diamond Energy</v>
      </c>
      <c r="B83" s="383" t="str">
        <f>'AG Jul 2021'!L67</f>
        <v>Renewable Saver POT</v>
      </c>
      <c r="C83" s="384">
        <f>IF('AG Jul 2021'!BP67=0,91*'AG Jul 2021'!M67/100,(91*'AG Jul 2021'!M67/100)+'AG Jul 2021'!BP67/4)</f>
        <v>90.545000000000002</v>
      </c>
      <c r="D83" s="384">
        <f>IF('AG Jul 2021'!O67="",$G$6*'AG Jul 2021'!N67/100,IF($G$6&gt;='AG Jul 2021'!P67,('AG Jul 2021'!P67*'AG Jul 2021'!N67/100),($G$6*'AG Jul 2021'!N67/100)))</f>
        <v>85.625081999999978</v>
      </c>
      <c r="E83" s="384">
        <f>IF(AND('AG Jul 2021'!P67&gt;0,'AG Jul 2021'!R67&gt;0),IF($G$6&lt;'AG Jul 2021'!P67,0,IF($G$6&lt;=('AG Jul 2021'!R67+'AG Jul 2021'!P67),(($G$6-'AG Jul 2021'!P67)*'AG Jul 2021'!Q67/100),(('AG Jul 2021'!R67)*'AG Jul 2021'!Q67/100))),0)</f>
        <v>0</v>
      </c>
      <c r="F83" s="384">
        <f>IF('AG Jul 2021'!T67&gt;0,IF(($G$6&lt;'AG Jul 2021'!T67),(0),($G$6-'AG Jul 2021'!T67)*'AG Jul 2021'!U67/100),IF(AND('AG Jul 2021'!R67&gt;0,'AG Jul 2021'!T67=""),IF(($G$6&lt;'AG Jul 2021'!R67),(0),($G$6-'AG Jul 2021'!R67)*'AG Jul 2021'!S67/100),IF(AND('AG Jul 2021'!P67&gt;0,'AG Jul 2021'!R67=""),IF(($G$6&lt;'AG Jul 2021'!P67),(0),($G$6-'AG Jul 2021'!P67)*'AG Jul 2021'!Q67/100),0)))</f>
        <v>0</v>
      </c>
      <c r="G83" s="384">
        <f>$I$6*'AG Jul 2021'!AH67/100</f>
        <v>98.763794999999988</v>
      </c>
      <c r="H83" s="384">
        <f>$H$6*'AG Jul 2021'!W67/100</f>
        <v>36.881025545454534</v>
      </c>
      <c r="I83" s="384">
        <f t="shared" si="48"/>
        <v>311.81490254545446</v>
      </c>
      <c r="J83" s="449">
        <f t="shared" si="49"/>
        <v>885.07961018181777</v>
      </c>
      <c r="K83" s="449">
        <f t="shared" si="50"/>
        <v>1247.2596101818178</v>
      </c>
      <c r="L83" s="450">
        <f t="shared" si="55"/>
        <v>1371.9855711999996</v>
      </c>
      <c r="M83" s="449">
        <f>'AG Jul 2021'!AZ67</f>
        <v>0</v>
      </c>
      <c r="N83" s="449">
        <f>'AG Jul 2021'!BA67</f>
        <v>0</v>
      </c>
      <c r="O83" s="449">
        <f>'AG Jul 2021'!BB67</f>
        <v>7</v>
      </c>
      <c r="P83" s="449">
        <f>'AG Jul 2021'!BC67</f>
        <v>0</v>
      </c>
      <c r="Q83" s="449">
        <f>($E$6*'AG Jul 2021'!AT67/100)*4</f>
        <v>246.34631999999999</v>
      </c>
      <c r="R83" s="448" t="str">
        <f t="shared" si="56"/>
        <v>Pay-on-time off bill</v>
      </c>
      <c r="S83" s="448" t="str">
        <f t="shared" si="57"/>
        <v>Exclusive</v>
      </c>
      <c r="T83" s="475">
        <f t="shared" si="51"/>
        <v>1247.2596101818178</v>
      </c>
      <c r="U83" s="449">
        <f t="shared" si="52"/>
        <v>1159.9514374690907</v>
      </c>
      <c r="V83" s="449">
        <f t="shared" si="53"/>
        <v>1000.9132901818178</v>
      </c>
      <c r="W83" s="449">
        <f t="shared" si="54"/>
        <v>913.60511746909071</v>
      </c>
      <c r="X83" s="385">
        <f t="shared" si="58"/>
        <v>1101.0046191999998</v>
      </c>
      <c r="Y83" s="385">
        <f t="shared" si="58"/>
        <v>1004.9656292159999</v>
      </c>
      <c r="Z83" s="387">
        <f>'AG Jul 2021'!BL67</f>
        <v>0</v>
      </c>
      <c r="AA83" s="326" t="str">
        <f>'AG Jul 2021'!BM67</f>
        <v>n</v>
      </c>
      <c r="AB83" s="504"/>
      <c r="AC83" s="504"/>
      <c r="AD83" s="504"/>
      <c r="AE83" s="504"/>
      <c r="AF83" s="504"/>
      <c r="AG83" s="504"/>
      <c r="AH83" s="504"/>
      <c r="AI83" s="504"/>
      <c r="AJ83" s="504"/>
      <c r="AK83" s="504"/>
      <c r="AL83" s="504"/>
      <c r="AM83" s="504"/>
      <c r="AN83" s="504"/>
      <c r="AO83" s="504"/>
    </row>
    <row r="84" spans="1:41" x14ac:dyDescent="0.3">
      <c r="A84" s="319" t="str">
        <f>'AG Jul 2021'!K68</f>
        <v>Dodo Power &amp; Gas</v>
      </c>
      <c r="B84" s="383" t="str">
        <f>'AG Jul 2021'!L68</f>
        <v>Market offer</v>
      </c>
      <c r="C84" s="384">
        <f>IF('AG Jul 2021'!BP68=0,91*'AG Jul 2021'!M68/100,(91*'AG Jul 2021'!M68/100)+'AG Jul 2021'!BP68/4)</f>
        <v>99.727727272727265</v>
      </c>
      <c r="D84" s="384">
        <f>IF('AG Jul 2021'!O68="",$G$6*'AG Jul 2021'!N68/100,IF($G$6&gt;='AG Jul 2021'!P68,('AG Jul 2021'!P68*'AG Jul 2021'!N68/100),($G$6*'AG Jul 2021'!N68/100)))</f>
        <v>67.261760181818175</v>
      </c>
      <c r="E84" s="384">
        <f>IF(AND('AG Jul 2021'!P68&gt;0,'AG Jul 2021'!R68&gt;0),IF($G$6&lt;'AG Jul 2021'!P68,0,IF($G$6&lt;=('AG Jul 2021'!R68+'AG Jul 2021'!P68),(($G$6-'AG Jul 2021'!P68)*'AG Jul 2021'!Q68/100),(('AG Jul 2021'!R68)*'AG Jul 2021'!Q68/100))),0)</f>
        <v>0</v>
      </c>
      <c r="F84" s="384">
        <f>IF('AG Jul 2021'!T68&gt;0,IF(($G$6&lt;'AG Jul 2021'!T68),(0),($G$6-'AG Jul 2021'!T68)*'AG Jul 2021'!U68/100),IF(AND('AG Jul 2021'!R68&gt;0,'AG Jul 2021'!T68=""),IF(($G$6&lt;'AG Jul 2021'!R68),(0),($G$6-'AG Jul 2021'!R68)*'AG Jul 2021'!S68/100),IF(AND('AG Jul 2021'!P68&gt;0,'AG Jul 2021'!R68=""),IF(($G$6&lt;'AG Jul 2021'!P68),(0),($G$6-'AG Jul 2021'!P68)*'AG Jul 2021'!Q68/100),0)))</f>
        <v>0</v>
      </c>
      <c r="G84" s="384">
        <f>$I$6*'AG Jul 2021'!AH68/100</f>
        <v>76.337791363636342</v>
      </c>
      <c r="H84" s="384">
        <f>$H$6*'AG Jul 2021'!W68/100</f>
        <v>40.220549999999982</v>
      </c>
      <c r="I84" s="384">
        <f t="shared" si="48"/>
        <v>283.54782881818176</v>
      </c>
      <c r="J84" s="449">
        <f t="shared" si="49"/>
        <v>735.28040618181797</v>
      </c>
      <c r="K84" s="449">
        <f t="shared" si="50"/>
        <v>1134.191315272727</v>
      </c>
      <c r="L84" s="450">
        <f t="shared" si="55"/>
        <v>1247.6104467999999</v>
      </c>
      <c r="M84" s="449">
        <f>'AG Jul 2021'!AZ68</f>
        <v>0</v>
      </c>
      <c r="N84" s="449">
        <f>'AG Jul 2021'!BA68</f>
        <v>0</v>
      </c>
      <c r="O84" s="449">
        <f>'AG Jul 2021'!BB68</f>
        <v>0</v>
      </c>
      <c r="P84" s="449">
        <f>'AG Jul 2021'!BC68</f>
        <v>0</v>
      </c>
      <c r="Q84" s="449">
        <f>($E$6*'AG Jul 2021'!AT68/100)*4</f>
        <v>280.15855999999997</v>
      </c>
      <c r="R84" s="448" t="str">
        <f t="shared" si="56"/>
        <v>No discount</v>
      </c>
      <c r="S84" s="448" t="str">
        <f t="shared" si="57"/>
        <v>Exclusive</v>
      </c>
      <c r="T84" s="475">
        <f t="shared" si="51"/>
        <v>1134.191315272727</v>
      </c>
      <c r="U84" s="449">
        <f t="shared" si="52"/>
        <v>1134.191315272727</v>
      </c>
      <c r="V84" s="449">
        <f t="shared" si="53"/>
        <v>854.03275527272706</v>
      </c>
      <c r="W84" s="449">
        <f t="shared" si="54"/>
        <v>854.03275527272706</v>
      </c>
      <c r="X84" s="385">
        <f t="shared" si="58"/>
        <v>939.4360307999998</v>
      </c>
      <c r="Y84" s="385">
        <f t="shared" si="58"/>
        <v>939.4360307999998</v>
      </c>
      <c r="Z84" s="387">
        <f>'AG Jul 2021'!BL68</f>
        <v>0</v>
      </c>
      <c r="AA84" s="326" t="str">
        <f>'AG Jul 2021'!BM68</f>
        <v>n</v>
      </c>
      <c r="AB84" s="504"/>
      <c r="AC84" s="504"/>
      <c r="AD84" s="504"/>
      <c r="AE84" s="504"/>
      <c r="AF84" s="504"/>
      <c r="AG84" s="504"/>
      <c r="AH84" s="504"/>
      <c r="AI84" s="504"/>
      <c r="AJ84" s="504"/>
      <c r="AK84" s="504"/>
      <c r="AL84" s="504"/>
      <c r="AM84" s="504"/>
      <c r="AN84" s="504"/>
      <c r="AO84" s="504"/>
    </row>
    <row r="85" spans="1:41" x14ac:dyDescent="0.3">
      <c r="A85" s="319" t="str">
        <f>'AG Jul 2021'!K69</f>
        <v>EnergyAustralia</v>
      </c>
      <c r="B85" s="383" t="str">
        <f>'AG Jul 2021'!L69</f>
        <v>Total Plan Home</v>
      </c>
      <c r="C85" s="384">
        <f>IF('AG Jul 2021'!BP69=0,91*'AG Jul 2021'!M69/100,(91*'AG Jul 2021'!M69/100)+'AG Jul 2021'!BP69/4)</f>
        <v>81.808999999999997</v>
      </c>
      <c r="D85" s="384">
        <f>IF('AG Jul 2021'!O69="",$G$6*'AG Jul 2021'!N69/100,IF($G$6&gt;='AG Jul 2021'!P69,('AG Jul 2021'!P69*'AG Jul 2021'!N69/100),($G$6*'AG Jul 2021'!N69/100)))</f>
        <v>85.917595090909074</v>
      </c>
      <c r="E85" s="384">
        <f>IF(AND('AG Jul 2021'!P69&gt;0,'AG Jul 2021'!R69&gt;0),IF($G$6&lt;'AG Jul 2021'!P69,0,IF($G$6&lt;=('AG Jul 2021'!R69+'AG Jul 2021'!P69),(($G$6-'AG Jul 2021'!P69)*'AG Jul 2021'!Q69/100),(('AG Jul 2021'!R69)*'AG Jul 2021'!Q69/100))),0)</f>
        <v>0</v>
      </c>
      <c r="F85" s="384">
        <f>IF('AG Jul 2021'!T69&gt;0,IF(($G$6&lt;'AG Jul 2021'!T69),(0),($G$6-'AG Jul 2021'!T69)*'AG Jul 2021'!U69/100),IF(AND('AG Jul 2021'!R69&gt;0,'AG Jul 2021'!T69=""),IF(($G$6&lt;'AG Jul 2021'!R69),(0),($G$6-'AG Jul 2021'!R69)*'AG Jul 2021'!S69/100),IF(AND('AG Jul 2021'!P69&gt;0,'AG Jul 2021'!R69=""),IF(($G$6&lt;'AG Jul 2021'!P69),(0),($G$6-'AG Jul 2021'!P69)*'AG Jul 2021'!Q69/100),0)))</f>
        <v>0</v>
      </c>
      <c r="G85" s="384">
        <f>$I$6*'AG Jul 2021'!AH69/100</f>
        <v>102.58271590909089</v>
      </c>
      <c r="H85" s="384">
        <f>$H$6*'AG Jul 2021'!W69/100</f>
        <v>43.145680909090899</v>
      </c>
      <c r="I85" s="384">
        <f t="shared" si="48"/>
        <v>313.45499190909089</v>
      </c>
      <c r="J85" s="449">
        <f t="shared" si="49"/>
        <v>926.58396763636358</v>
      </c>
      <c r="K85" s="449">
        <f t="shared" si="50"/>
        <v>1253.8199676363636</v>
      </c>
      <c r="L85" s="450">
        <f t="shared" si="55"/>
        <v>1379.2019644</v>
      </c>
      <c r="M85" s="449">
        <f>'AG Jul 2021'!AZ69</f>
        <v>16</v>
      </c>
      <c r="N85" s="449">
        <f>'AG Jul 2021'!BA69</f>
        <v>0</v>
      </c>
      <c r="O85" s="449">
        <f>'AG Jul 2021'!BB69</f>
        <v>0</v>
      </c>
      <c r="P85" s="449">
        <f>'AG Jul 2021'!BC69</f>
        <v>0</v>
      </c>
      <c r="Q85" s="449">
        <f>($E$6*'AG Jul 2021'!AT69/100)*4</f>
        <v>229.44019999999998</v>
      </c>
      <c r="R85" s="448" t="str">
        <f t="shared" si="56"/>
        <v>Guaranteed off bill</v>
      </c>
      <c r="S85" s="448" t="str">
        <f t="shared" si="57"/>
        <v>Exclusive</v>
      </c>
      <c r="T85" s="475">
        <f t="shared" si="51"/>
        <v>1053.2087728145455</v>
      </c>
      <c r="U85" s="449">
        <f t="shared" si="52"/>
        <v>1053.2087728145455</v>
      </c>
      <c r="V85" s="449">
        <f t="shared" si="53"/>
        <v>823.76857281454545</v>
      </c>
      <c r="W85" s="449">
        <f t="shared" si="54"/>
        <v>823.76857281454545</v>
      </c>
      <c r="X85" s="385">
        <f t="shared" si="58"/>
        <v>906.14543009600004</v>
      </c>
      <c r="Y85" s="385">
        <f t="shared" si="58"/>
        <v>906.14543009600004</v>
      </c>
      <c r="Z85" s="387">
        <f>'AG Jul 2021'!BL69</f>
        <v>0</v>
      </c>
      <c r="AA85" s="326" t="str">
        <f>'AG Jul 2021'!BM69</f>
        <v>n</v>
      </c>
      <c r="AB85" s="504"/>
      <c r="AC85" s="504"/>
      <c r="AD85" s="504"/>
      <c r="AE85" s="504"/>
      <c r="AF85" s="504"/>
      <c r="AG85" s="504"/>
      <c r="AH85" s="504"/>
      <c r="AI85" s="504"/>
      <c r="AJ85" s="504"/>
      <c r="AK85" s="504"/>
      <c r="AL85" s="504"/>
      <c r="AM85" s="504"/>
      <c r="AN85" s="504"/>
      <c r="AO85" s="504"/>
    </row>
    <row r="86" spans="1:41" x14ac:dyDescent="0.3">
      <c r="A86" s="319" t="str">
        <f>'AG Jul 2021'!K70</f>
        <v>Momentum Energy</v>
      </c>
      <c r="B86" s="383" t="str">
        <f>'AG Jul 2021'!L70</f>
        <v>Solar Step Up</v>
      </c>
      <c r="C86" s="384">
        <f>IF('AG Jul 2021'!BP70=0,91*'AG Jul 2021'!M70/100,(91*'AG Jul 2021'!M70/100)+'AG Jul 2021'!BP70/4)</f>
        <v>81.701454545454538</v>
      </c>
      <c r="D86" s="384">
        <f>IF('AG Jul 2021'!O70="",$G$6*'AG Jul 2021'!N70/100,IF($G$6&gt;='AG Jul 2021'!P70,('AG Jul 2021'!P70*'AG Jul 2021'!N70/100),($G$6*'AG Jul 2021'!N70/100)))</f>
        <v>74.330826545454528</v>
      </c>
      <c r="E86" s="384">
        <f>IF(AND('AG Jul 2021'!P70&gt;0,'AG Jul 2021'!R70&gt;0),IF($G$6&lt;'AG Jul 2021'!P70,0,IF($G$6&lt;=('AG Jul 2021'!R70+'AG Jul 2021'!P70),(($G$6-'AG Jul 2021'!P70)*'AG Jul 2021'!Q70/100),(('AG Jul 2021'!R70)*'AG Jul 2021'!Q70/100))),0)</f>
        <v>0</v>
      </c>
      <c r="F86" s="384">
        <f>IF('AG Jul 2021'!T70&gt;0,IF(($G$6&lt;'AG Jul 2021'!T70),(0),($G$6-'AG Jul 2021'!T70)*'AG Jul 2021'!U70/100),IF(AND('AG Jul 2021'!R70&gt;0,'AG Jul 2021'!T70=""),IF(($G$6&lt;'AG Jul 2021'!R70),(0),($G$6-'AG Jul 2021'!R70)*'AG Jul 2021'!S70/100),IF(AND('AG Jul 2021'!P70&gt;0,'AG Jul 2021'!R70=""),IF(($G$6&lt;'AG Jul 2021'!P70),(0),($G$6-'AG Jul 2021'!P70)*'AG Jul 2021'!Q70/100),0)))</f>
        <v>0</v>
      </c>
      <c r="G86" s="384">
        <f>$I$6*'AG Jul 2021'!AH70/100</f>
        <v>101.16077727272724</v>
      </c>
      <c r="H86" s="384">
        <f>$H$6*'AG Jul 2021'!W70/100</f>
        <v>37.197914727272718</v>
      </c>
      <c r="I86" s="384">
        <f t="shared" si="48"/>
        <v>294.39097309090903</v>
      </c>
      <c r="J86" s="449">
        <f t="shared" si="49"/>
        <v>850.75807418181796</v>
      </c>
      <c r="K86" s="449">
        <f t="shared" si="50"/>
        <v>1177.5638923636361</v>
      </c>
      <c r="L86" s="450">
        <f t="shared" si="55"/>
        <v>1295.3202815999998</v>
      </c>
      <c r="M86" s="449">
        <f>'AG Jul 2021'!AZ70</f>
        <v>0</v>
      </c>
      <c r="N86" s="449">
        <f>'AG Jul 2021'!BA70</f>
        <v>0</v>
      </c>
      <c r="O86" s="449">
        <f>'AG Jul 2021'!BB70</f>
        <v>0</v>
      </c>
      <c r="P86" s="449">
        <f>'AG Jul 2021'!BC70</f>
        <v>0</v>
      </c>
      <c r="Q86" s="449">
        <f>($E$6*'AG Jul 2021'!AT70/100)*4</f>
        <v>241.51599999999999</v>
      </c>
      <c r="R86" s="448" t="str">
        <f t="shared" si="56"/>
        <v>No discount</v>
      </c>
      <c r="S86" s="448" t="str">
        <f t="shared" si="57"/>
        <v>Exclusive</v>
      </c>
      <c r="T86" s="475">
        <f t="shared" si="51"/>
        <v>1177.5638923636361</v>
      </c>
      <c r="U86" s="449">
        <f t="shared" si="52"/>
        <v>1177.5638923636361</v>
      </c>
      <c r="V86" s="449">
        <f t="shared" si="53"/>
        <v>936.04789236363615</v>
      </c>
      <c r="W86" s="449">
        <f t="shared" si="54"/>
        <v>936.04789236363615</v>
      </c>
      <c r="X86" s="385">
        <f t="shared" si="58"/>
        <v>1029.6526815999998</v>
      </c>
      <c r="Y86" s="385">
        <f t="shared" si="58"/>
        <v>1029.6526815999998</v>
      </c>
      <c r="Z86" s="387">
        <f>'AG Jul 2021'!BL70</f>
        <v>0</v>
      </c>
      <c r="AA86" s="326" t="str">
        <f>'AG Jul 2021'!BM70</f>
        <v>n</v>
      </c>
      <c r="AB86" s="504"/>
      <c r="AC86" s="504"/>
      <c r="AD86" s="504"/>
      <c r="AE86" s="504"/>
      <c r="AF86" s="504"/>
      <c r="AG86" s="504"/>
      <c r="AH86" s="504"/>
      <c r="AI86" s="504"/>
      <c r="AJ86" s="504"/>
      <c r="AK86" s="504"/>
      <c r="AL86" s="504"/>
      <c r="AM86" s="504"/>
      <c r="AN86" s="504"/>
      <c r="AO86" s="504"/>
    </row>
    <row r="87" spans="1:41" x14ac:dyDescent="0.3">
      <c r="A87" s="319" t="str">
        <f>'AG Jul 2021'!K71</f>
        <v>Origin Energy</v>
      </c>
      <c r="B87" s="383" t="str">
        <f>'AG Jul 2021'!L71</f>
        <v>Solar Boost</v>
      </c>
      <c r="C87" s="384">
        <f>IF('AG Jul 2021'!BP71=0,91*'AG Jul 2021'!M71/100,(91*'AG Jul 2021'!M71/100)+'AG Jul 2021'!BP71/4)</f>
        <v>85.862636363636369</v>
      </c>
      <c r="D87" s="384">
        <f>IF('AG Jul 2021'!O71="",$G$6*'AG Jul 2021'!N71/100,IF($G$6&gt;='AG Jul 2021'!P71,('AG Jul 2021'!P71*'AG Jul 2021'!N71/100),($G$6*'AG Jul 2021'!N71/100)))</f>
        <v>88.680218727272717</v>
      </c>
      <c r="E87" s="384">
        <f>IF(AND('AG Jul 2021'!P71&gt;0,'AG Jul 2021'!R71&gt;0),IF($G$6&lt;'AG Jul 2021'!P71,0,IF($G$6&lt;=('AG Jul 2021'!R71+'AG Jul 2021'!P71),(($G$6-'AG Jul 2021'!P71)*'AG Jul 2021'!Q71/100),(('AG Jul 2021'!R71)*'AG Jul 2021'!Q71/100))),0)</f>
        <v>0</v>
      </c>
      <c r="F87" s="384">
        <f>IF('AG Jul 2021'!T71&gt;0,IF(($G$6&lt;'AG Jul 2021'!T71),(0),($G$6-'AG Jul 2021'!T71)*'AG Jul 2021'!U71/100),IF(AND('AG Jul 2021'!R71&gt;0,'AG Jul 2021'!T71=""),IF(($G$6&lt;'AG Jul 2021'!R71),(0),($G$6-'AG Jul 2021'!R71)*'AG Jul 2021'!S71/100),IF(AND('AG Jul 2021'!P71&gt;0,'AG Jul 2021'!R71=""),IF(($G$6&lt;'AG Jul 2021'!P71),(0),($G$6-'AG Jul 2021'!P71)*'AG Jul 2021'!Q71/100),0)))</f>
        <v>0</v>
      </c>
      <c r="G87" s="384">
        <f>$I$6*'AG Jul 2021'!AH71/100</f>
        <v>102.8264768181818</v>
      </c>
      <c r="H87" s="384">
        <f>$H$6*'AG Jul 2021'!W71/100</f>
        <v>36.491008090909084</v>
      </c>
      <c r="I87" s="384">
        <f t="shared" si="48"/>
        <v>313.86033999999995</v>
      </c>
      <c r="J87" s="449">
        <f t="shared" si="49"/>
        <v>911.99081454545433</v>
      </c>
      <c r="K87" s="449">
        <f t="shared" si="50"/>
        <v>1255.4413599999998</v>
      </c>
      <c r="L87" s="450">
        <f t="shared" si="55"/>
        <v>1380.9854959999998</v>
      </c>
      <c r="M87" s="449">
        <f>'AG Jul 2021'!AZ71</f>
        <v>0</v>
      </c>
      <c r="N87" s="449">
        <f>'AG Jul 2021'!BA71</f>
        <v>0</v>
      </c>
      <c r="O87" s="449">
        <f>'AG Jul 2021'!BB71</f>
        <v>0</v>
      </c>
      <c r="P87" s="449">
        <f>'AG Jul 2021'!BC71</f>
        <v>0</v>
      </c>
      <c r="Q87" s="449">
        <f>($E$6*'AG Jul 2021'!AT71/100)*4</f>
        <v>338.12239999999997</v>
      </c>
      <c r="R87" s="448" t="str">
        <f t="shared" si="56"/>
        <v>No discount</v>
      </c>
      <c r="S87" s="448" t="str">
        <f t="shared" si="57"/>
        <v>Inclusive</v>
      </c>
      <c r="T87" s="475">
        <f t="shared" si="51"/>
        <v>1255.4413599999998</v>
      </c>
      <c r="U87" s="449">
        <f t="shared" si="52"/>
        <v>1255.4413599999998</v>
      </c>
      <c r="V87" s="449">
        <f t="shared" si="53"/>
        <v>917.31895999999983</v>
      </c>
      <c r="W87" s="449">
        <f t="shared" si="54"/>
        <v>917.31895999999983</v>
      </c>
      <c r="X87" s="385">
        <f t="shared" si="58"/>
        <v>1009.050856</v>
      </c>
      <c r="Y87" s="385">
        <f t="shared" si="58"/>
        <v>1009.050856</v>
      </c>
      <c r="Z87" s="387">
        <f>'AG Jul 2021'!BL71</f>
        <v>0</v>
      </c>
      <c r="AA87" s="326" t="str">
        <f>'AG Jul 2021'!BM71</f>
        <v>n</v>
      </c>
      <c r="AB87" s="504"/>
      <c r="AC87" s="504"/>
      <c r="AD87" s="504"/>
      <c r="AE87" s="504"/>
      <c r="AF87" s="504"/>
      <c r="AG87" s="504"/>
      <c r="AH87" s="504"/>
      <c r="AI87" s="504"/>
      <c r="AJ87" s="504"/>
      <c r="AK87" s="504"/>
      <c r="AL87" s="504"/>
      <c r="AM87" s="504"/>
      <c r="AN87" s="504"/>
      <c r="AO87" s="504"/>
    </row>
    <row r="88" spans="1:41" x14ac:dyDescent="0.3">
      <c r="A88" s="319" t="str">
        <f>'AG Jul 2021'!K72</f>
        <v>Powerdirect</v>
      </c>
      <c r="B88" s="383" t="str">
        <f>'AG Jul 2021'!L72</f>
        <v>Rate Saver</v>
      </c>
      <c r="C88" s="384">
        <f>IF('AG Jul 2021'!BP72=0,91*'AG Jul 2021'!M72/100,(91*'AG Jul 2021'!M72/100)+'AG Jul 2021'!BP72/4)</f>
        <v>52.209181818181811</v>
      </c>
      <c r="D88" s="384">
        <f>IF('AG Jul 2021'!O72="",$G$6*'AG Jul 2021'!N72/100,IF($G$6&gt;='AG Jul 2021'!P72,('AG Jul 2021'!P72*'AG Jul 2021'!N72/100),($G$6*'AG Jul 2021'!N72/100)))</f>
        <v>74.054564181818165</v>
      </c>
      <c r="E88" s="384">
        <f>IF(AND('AG Jul 2021'!P72&gt;0,'AG Jul 2021'!R72&gt;0),IF($G$6&lt;'AG Jul 2021'!P72,0,IF($G$6&lt;=('AG Jul 2021'!R72+'AG Jul 2021'!P72),(($G$6-'AG Jul 2021'!P72)*'AG Jul 2021'!Q72/100),(('AG Jul 2021'!R72)*'AG Jul 2021'!Q72/100))),0)</f>
        <v>0</v>
      </c>
      <c r="F88" s="384">
        <f>IF('AG Jul 2021'!T72&gt;0,IF(($G$6&lt;'AG Jul 2021'!T72),(0),($G$6-'AG Jul 2021'!T72)*'AG Jul 2021'!U72/100),IF(AND('AG Jul 2021'!R72&gt;0,'AG Jul 2021'!T72=""),IF(($G$6&lt;'AG Jul 2021'!R72),(0),($G$6-'AG Jul 2021'!R72)*'AG Jul 2021'!S72/100),IF(AND('AG Jul 2021'!P72&gt;0,'AG Jul 2021'!R72=""),IF(($G$6&lt;'AG Jul 2021'!P72),(0),($G$6-'AG Jul 2021'!P72)*'AG Jul 2021'!Q72/100),0)))</f>
        <v>0</v>
      </c>
      <c r="G88" s="384">
        <f>$I$6*'AG Jul 2021'!AH72/100</f>
        <v>76.053403636363612</v>
      </c>
      <c r="H88" s="384">
        <f>$H$6*'AG Jul 2021'!W72/100</f>
        <v>28.739411181818173</v>
      </c>
      <c r="I88" s="384">
        <f t="shared" si="48"/>
        <v>231.05656081818177</v>
      </c>
      <c r="J88" s="449">
        <f t="shared" si="49"/>
        <v>715.38951599999984</v>
      </c>
      <c r="K88" s="449">
        <f t="shared" si="50"/>
        <v>924.22624327272706</v>
      </c>
      <c r="L88" s="450">
        <f t="shared" si="55"/>
        <v>1016.6488675999999</v>
      </c>
      <c r="M88" s="449">
        <f>'AG Jul 2021'!AZ72</f>
        <v>0</v>
      </c>
      <c r="N88" s="449">
        <f>'AG Jul 2021'!BA72</f>
        <v>0</v>
      </c>
      <c r="O88" s="449">
        <f>'AG Jul 2021'!BB72</f>
        <v>0</v>
      </c>
      <c r="P88" s="449">
        <f>'AG Jul 2021'!BC72</f>
        <v>0</v>
      </c>
      <c r="Q88" s="449">
        <f>($E$6*'AG Jul 2021'!AT72/100)*4</f>
        <v>169.06119999999999</v>
      </c>
      <c r="R88" s="448" t="str">
        <f t="shared" si="56"/>
        <v>No discount</v>
      </c>
      <c r="S88" s="448" t="str">
        <f t="shared" si="57"/>
        <v>Exclusive</v>
      </c>
      <c r="T88" s="475">
        <f t="shared" si="51"/>
        <v>924.22624327272706</v>
      </c>
      <c r="U88" s="449">
        <f t="shared" si="52"/>
        <v>924.22624327272706</v>
      </c>
      <c r="V88" s="449">
        <f t="shared" si="53"/>
        <v>755.16504327272708</v>
      </c>
      <c r="W88" s="449">
        <f t="shared" si="54"/>
        <v>755.16504327272708</v>
      </c>
      <c r="X88" s="385">
        <f t="shared" si="58"/>
        <v>830.68154759999982</v>
      </c>
      <c r="Y88" s="385">
        <f t="shared" si="58"/>
        <v>830.68154759999982</v>
      </c>
      <c r="Z88" s="387">
        <f>'AG Jul 2021'!BL72</f>
        <v>0</v>
      </c>
      <c r="AA88" s="326" t="str">
        <f>'AG Jul 2021'!BM72</f>
        <v>n</v>
      </c>
      <c r="AB88" s="504"/>
      <c r="AC88" s="504"/>
      <c r="AD88" s="504"/>
      <c r="AE88" s="504"/>
      <c r="AF88" s="504"/>
      <c r="AG88" s="504"/>
      <c r="AH88" s="504"/>
      <c r="AI88" s="504"/>
      <c r="AJ88" s="504"/>
      <c r="AK88" s="504"/>
      <c r="AL88" s="504"/>
      <c r="AM88" s="504"/>
      <c r="AN88" s="504"/>
      <c r="AO88" s="504"/>
    </row>
    <row r="89" spans="1:41" x14ac:dyDescent="0.3">
      <c r="A89" s="319" t="str">
        <f>'AG Jul 2021'!K73</f>
        <v>Red Energy</v>
      </c>
      <c r="B89" s="383" t="str">
        <f>'AG Jul 2021'!L73</f>
        <v>Solar Saver</v>
      </c>
      <c r="C89" s="384">
        <f>IF('AG Jul 2021'!BP73=0,91*'AG Jul 2021'!M73/100,(91*'AG Jul 2021'!M73/100)+'AG Jul 2021'!BP73/4)</f>
        <v>83.992999999999995</v>
      </c>
      <c r="D89" s="384">
        <f>IF('AG Jul 2021'!O73="",$G$6*'AG Jul 2021'!N73/100,IF($G$6&gt;='AG Jul 2021'!P73,('AG Jul 2021'!P73*'AG Jul 2021'!N73/100),($G$6*'AG Jul 2021'!N73/100)))</f>
        <v>67.034249999999986</v>
      </c>
      <c r="E89" s="384">
        <f>IF(AND('AG Jul 2021'!P73&gt;0,'AG Jul 2021'!R73&gt;0),IF($G$6&lt;'AG Jul 2021'!P73,0,IF($G$6&lt;=('AG Jul 2021'!R73+'AG Jul 2021'!P73),(($G$6-'AG Jul 2021'!P73)*'AG Jul 2021'!Q73/100),(('AG Jul 2021'!R73)*'AG Jul 2021'!Q73/100))),0)</f>
        <v>0</v>
      </c>
      <c r="F89" s="384">
        <f>IF('AG Jul 2021'!T73&gt;0,IF(($G$6&lt;'AG Jul 2021'!T73),(0),($G$6-'AG Jul 2021'!T73)*'AG Jul 2021'!U73/100),IF(AND('AG Jul 2021'!R73&gt;0,'AG Jul 2021'!T73=""),IF(($G$6&lt;'AG Jul 2021'!R73),(0),($G$6-'AG Jul 2021'!R73)*'AG Jul 2021'!S73/100),IF(AND('AG Jul 2021'!P73&gt;0,'AG Jul 2021'!R73=""),IF(($G$6&lt;'AG Jul 2021'!P73),(0),($G$6-'AG Jul 2021'!P73)*'AG Jul 2021'!Q73/100),0)))</f>
        <v>0</v>
      </c>
      <c r="G89" s="384">
        <f>$I$6*'AG Jul 2021'!AH73/100</f>
        <v>115.94893909090906</v>
      </c>
      <c r="H89" s="384">
        <f>$H$6*'AG Jul 2021'!W73/100</f>
        <v>37.271042999999992</v>
      </c>
      <c r="I89" s="384">
        <f t="shared" si="48"/>
        <v>304.24723209090905</v>
      </c>
      <c r="J89" s="449">
        <f t="shared" si="49"/>
        <v>881.01692836363623</v>
      </c>
      <c r="K89" s="449">
        <f t="shared" si="50"/>
        <v>1216.9889283636362</v>
      </c>
      <c r="L89" s="450">
        <f t="shared" si="55"/>
        <v>1338.6878211999999</v>
      </c>
      <c r="M89" s="449">
        <f>'AG Jul 2021'!AZ73</f>
        <v>0</v>
      </c>
      <c r="N89" s="449">
        <f>'AG Jul 2021'!BA73</f>
        <v>0</v>
      </c>
      <c r="O89" s="449">
        <f>'AG Jul 2021'!BB73</f>
        <v>0</v>
      </c>
      <c r="P89" s="449">
        <f>'AG Jul 2021'!BC73</f>
        <v>0</v>
      </c>
      <c r="Q89" s="449">
        <f>($E$6*'AG Jul 2021'!AT73/100)*4</f>
        <v>434.72879999999998</v>
      </c>
      <c r="R89" s="448" t="str">
        <f t="shared" si="56"/>
        <v>No discount</v>
      </c>
      <c r="S89" s="448" t="str">
        <f t="shared" si="57"/>
        <v>Inclusive</v>
      </c>
      <c r="T89" s="475">
        <f t="shared" si="51"/>
        <v>1216.9889283636362</v>
      </c>
      <c r="U89" s="449">
        <f t="shared" si="52"/>
        <v>1216.9889283636362</v>
      </c>
      <c r="V89" s="449">
        <f t="shared" si="53"/>
        <v>782.26012836363623</v>
      </c>
      <c r="W89" s="449">
        <f t="shared" si="54"/>
        <v>782.26012836363623</v>
      </c>
      <c r="X89" s="385">
        <f t="shared" si="58"/>
        <v>860.48614119999991</v>
      </c>
      <c r="Y89" s="385">
        <f t="shared" si="58"/>
        <v>860.48614119999991</v>
      </c>
      <c r="Z89" s="387">
        <f>'AG Jul 2021'!BL73</f>
        <v>0</v>
      </c>
      <c r="AA89" s="326" t="str">
        <f>'AG Jul 2021'!BM73</f>
        <v>n</v>
      </c>
      <c r="AB89" s="504"/>
      <c r="AC89" s="504"/>
      <c r="AD89" s="504"/>
      <c r="AE89" s="504"/>
      <c r="AF89" s="504"/>
      <c r="AG89" s="504"/>
      <c r="AH89" s="504"/>
      <c r="AI89" s="504"/>
      <c r="AJ89" s="504"/>
      <c r="AK89" s="504"/>
      <c r="AL89" s="504"/>
      <c r="AM89" s="504"/>
      <c r="AN89" s="504"/>
      <c r="AO89" s="504"/>
    </row>
    <row r="90" spans="1:41" x14ac:dyDescent="0.3">
      <c r="A90" s="319" t="str">
        <f>'AG Jul 2021'!K74</f>
        <v>Simply Energy</v>
      </c>
      <c r="B90" s="383" t="str">
        <f>'AG Jul 2021'!L74</f>
        <v>Energy Saver</v>
      </c>
      <c r="C90" s="384">
        <f>IF('AG Jul 2021'!BP74=0,91*'AG Jul 2021'!M74/100,(91*'AG Jul 2021'!M74/100)+'AG Jul 2021'!BP74/4)</f>
        <v>80.989999999999995</v>
      </c>
      <c r="D90" s="384">
        <f>IF('AG Jul 2021'!O74="",$G$6*'AG Jul 2021'!N74/100,IF($G$6&gt;='AG Jul 2021'!P74,('AG Jul 2021'!P74*'AG Jul 2021'!N74/100),($G$6*'AG Jul 2021'!N74/100)))</f>
        <v>69.715619999999987</v>
      </c>
      <c r="E90" s="384">
        <f>IF(AND('AG Jul 2021'!P74&gt;0,'AG Jul 2021'!R74&gt;0),IF($G$6&lt;'AG Jul 2021'!P74,0,IF($G$6&lt;=('AG Jul 2021'!R74+'AG Jul 2021'!P74),(($G$6-'AG Jul 2021'!P74)*'AG Jul 2021'!Q74/100),(('AG Jul 2021'!R74)*'AG Jul 2021'!Q74/100))),0)</f>
        <v>0</v>
      </c>
      <c r="F90" s="384">
        <f>IF('AG Jul 2021'!T74&gt;0,IF(($G$6&lt;'AG Jul 2021'!T74),(0),($G$6-'AG Jul 2021'!T74)*'AG Jul 2021'!U74/100),IF(AND('AG Jul 2021'!R74&gt;0,'AG Jul 2021'!T74=""),IF(($G$6&lt;'AG Jul 2021'!R74),(0),($G$6-'AG Jul 2021'!R74)*'AG Jul 2021'!S74/100),IF(AND('AG Jul 2021'!P74&gt;0,'AG Jul 2021'!R74=""),IF(($G$6&lt;'AG Jul 2021'!P74),(0),($G$6-'AG Jul 2021'!P74)*'AG Jul 2021'!Q74/100),0)))</f>
        <v>0</v>
      </c>
      <c r="G90" s="384">
        <f>$I$6*'AG Jul 2021'!AH74/100</f>
        <v>105.18283227272727</v>
      </c>
      <c r="H90" s="384">
        <f>$H$6*'AG Jul 2021'!W74/100</f>
        <v>50.677892999999983</v>
      </c>
      <c r="I90" s="384">
        <f t="shared" si="48"/>
        <v>306.56634527272723</v>
      </c>
      <c r="J90" s="449">
        <f t="shared" si="49"/>
        <v>902.3053810909089</v>
      </c>
      <c r="K90" s="449">
        <f t="shared" si="50"/>
        <v>1226.2653810909089</v>
      </c>
      <c r="L90" s="450">
        <f t="shared" si="55"/>
        <v>1348.8919191999998</v>
      </c>
      <c r="M90" s="449">
        <f>'AG Jul 2021'!AZ74</f>
        <v>19</v>
      </c>
      <c r="N90" s="449">
        <f>'AG Jul 2021'!BA74</f>
        <v>0</v>
      </c>
      <c r="O90" s="449">
        <f>'AG Jul 2021'!BB74</f>
        <v>0</v>
      </c>
      <c r="P90" s="449">
        <f>'AG Jul 2021'!BC74</f>
        <v>0</v>
      </c>
      <c r="Q90" s="449">
        <f>($E$6*'AG Jul 2021'!AT74/100)*4</f>
        <v>132.8338</v>
      </c>
      <c r="R90" s="448" t="str">
        <f t="shared" si="56"/>
        <v>Guaranteed off bill</v>
      </c>
      <c r="S90" s="448" t="str">
        <f t="shared" si="57"/>
        <v>Exclusive</v>
      </c>
      <c r="T90" s="475">
        <f t="shared" si="51"/>
        <v>993.27495868363621</v>
      </c>
      <c r="U90" s="449">
        <f t="shared" si="52"/>
        <v>993.27495868363621</v>
      </c>
      <c r="V90" s="449">
        <f t="shared" si="53"/>
        <v>860.44115868363622</v>
      </c>
      <c r="W90" s="449">
        <f t="shared" si="54"/>
        <v>860.44115868363622</v>
      </c>
      <c r="X90" s="385">
        <f t="shared" si="58"/>
        <v>946.48527455199996</v>
      </c>
      <c r="Y90" s="385">
        <f t="shared" si="58"/>
        <v>946.48527455199996</v>
      </c>
      <c r="Z90" s="387">
        <f>'AG Jul 2021'!BL74</f>
        <v>0</v>
      </c>
      <c r="AA90" s="326" t="str">
        <f>'AG Jul 2021'!BM74</f>
        <v>n</v>
      </c>
      <c r="AB90" s="504"/>
      <c r="AC90" s="504"/>
      <c r="AD90" s="504"/>
      <c r="AE90" s="504"/>
      <c r="AF90" s="504"/>
      <c r="AG90" s="504"/>
      <c r="AH90" s="504"/>
      <c r="AI90" s="504"/>
      <c r="AJ90" s="504"/>
      <c r="AK90" s="504"/>
      <c r="AL90" s="504"/>
      <c r="AM90" s="504"/>
      <c r="AN90" s="504"/>
      <c r="AO90" s="504"/>
    </row>
    <row r="91" spans="1:41" x14ac:dyDescent="0.3">
      <c r="A91" s="319" t="str">
        <f>'AG Jul 2021'!K75</f>
        <v>1st Energy</v>
      </c>
      <c r="B91" s="383" t="str">
        <f>'AG Jul 2021'!L75</f>
        <v>Solar Bonus</v>
      </c>
      <c r="C91" s="384">
        <f>IF('AG Jul 2021'!BP75=0,91*'AG Jul 2021'!M75/100,(91*'AG Jul 2021'!M75/100)+'AG Jul 2021'!BP75/4)</f>
        <v>90.09</v>
      </c>
      <c r="D91" s="384">
        <f>IF('AG Jul 2021'!O75="",$G$6*'AG Jul 2021'!N75/100,IF($G$6&gt;='AG Jul 2021'!P75,('AG Jul 2021'!P75*'AG Jul 2021'!N75/100),($G$6*'AG Jul 2021'!N75/100)))</f>
        <v>68.951835818181806</v>
      </c>
      <c r="E91" s="384">
        <f>IF(AND('AG Jul 2021'!P75&gt;0,'AG Jul 2021'!R75&gt;0),IF($G$6&lt;'AG Jul 2021'!P75,0,IF($G$6&lt;=('AG Jul 2021'!R75+'AG Jul 2021'!P75),(($G$6-'AG Jul 2021'!P75)*'AG Jul 2021'!Q75/100),(('AG Jul 2021'!R75)*'AG Jul 2021'!Q75/100))),0)</f>
        <v>0</v>
      </c>
      <c r="F91" s="384">
        <f>IF('AG Jul 2021'!T75&gt;0,IF(($G$6&lt;'AG Jul 2021'!T75),(0),($G$6-'AG Jul 2021'!T75)*'AG Jul 2021'!U75/100),IF(AND('AG Jul 2021'!R75&gt;0,'AG Jul 2021'!T75=""),IF(($G$6&lt;'AG Jul 2021'!R75),(0),($G$6-'AG Jul 2021'!R75)*'AG Jul 2021'!S75/100),IF(AND('AG Jul 2021'!P75&gt;0,'AG Jul 2021'!R75=""),IF(($G$6&lt;'AG Jul 2021'!P75),(0),($G$6-'AG Jul 2021'!P75)*'AG Jul 2021'!Q75/100),0)))</f>
        <v>0</v>
      </c>
      <c r="G91" s="384">
        <f>$I$6*'AG Jul 2021'!AH75/100</f>
        <v>79.831697727272697</v>
      </c>
      <c r="H91" s="384">
        <f>$H$6*'AG Jul 2021'!W75/100</f>
        <v>38.294838818181809</v>
      </c>
      <c r="I91" s="384">
        <f t="shared" si="48"/>
        <v>277.16837236363631</v>
      </c>
      <c r="J91" s="449">
        <f t="shared" si="49"/>
        <v>748.31348945454522</v>
      </c>
      <c r="K91" s="449">
        <f t="shared" si="50"/>
        <v>1108.6734894545452</v>
      </c>
      <c r="L91" s="450">
        <f t="shared" si="55"/>
        <v>1219.5408383999998</v>
      </c>
      <c r="M91" s="449">
        <f>'AG Jul 2021'!AZ75</f>
        <v>0</v>
      </c>
      <c r="N91" s="449">
        <f>'AG Jul 2021'!BA75</f>
        <v>0</v>
      </c>
      <c r="O91" s="449">
        <f>'AG Jul 2021'!BB75</f>
        <v>0</v>
      </c>
      <c r="P91" s="449">
        <f>'AG Jul 2021'!BC75</f>
        <v>0</v>
      </c>
      <c r="Q91" s="449">
        <f>($E$6*'AG Jul 2021'!AT75/100)*4</f>
        <v>265.66759999999999</v>
      </c>
      <c r="R91" s="448" t="str">
        <f t="shared" si="56"/>
        <v>No discount</v>
      </c>
      <c r="S91" s="448" t="str">
        <f t="shared" si="57"/>
        <v>Exclusive</v>
      </c>
      <c r="T91" s="475">
        <f t="shared" si="51"/>
        <v>1108.6734894545452</v>
      </c>
      <c r="U91" s="449">
        <f t="shared" si="52"/>
        <v>1108.6734894545452</v>
      </c>
      <c r="V91" s="449">
        <f t="shared" si="53"/>
        <v>843.00588945454524</v>
      </c>
      <c r="W91" s="449">
        <f t="shared" si="54"/>
        <v>843.00588945454524</v>
      </c>
      <c r="X91" s="385">
        <f t="shared" si="58"/>
        <v>927.30647839999983</v>
      </c>
      <c r="Y91" s="385">
        <f t="shared" si="58"/>
        <v>927.30647839999983</v>
      </c>
      <c r="Z91" s="387">
        <f>'AG Jul 2021'!BL75</f>
        <v>0</v>
      </c>
      <c r="AA91" s="326" t="str">
        <f>'AG Jul 2021'!BM75</f>
        <v>n</v>
      </c>
      <c r="AB91" s="504"/>
      <c r="AC91" s="504"/>
      <c r="AD91" s="504"/>
      <c r="AE91" s="504"/>
      <c r="AF91" s="504"/>
      <c r="AG91" s="504"/>
      <c r="AH91" s="504"/>
      <c r="AI91" s="504"/>
      <c r="AJ91" s="504"/>
      <c r="AK91" s="504"/>
      <c r="AL91" s="504"/>
      <c r="AM91" s="504"/>
      <c r="AN91" s="504"/>
      <c r="AO91" s="504"/>
    </row>
    <row r="92" spans="1:41" x14ac:dyDescent="0.3">
      <c r="A92" s="319" t="str">
        <f>'AG Jul 2021'!K76</f>
        <v>Discover Energy</v>
      </c>
      <c r="B92" s="383" t="str">
        <f>'AG Jul 2021'!L76</f>
        <v>Solar Smart</v>
      </c>
      <c r="C92" s="384">
        <f>IF('AG Jul 2021'!BP76=0,91*'AG Jul 2021'!M76/100,(91*'AG Jul 2021'!M76/100)+'AG Jul 2021'!BP76/4)</f>
        <v>61.218181818181812</v>
      </c>
      <c r="D92" s="384">
        <f>IF('AG Jul 2021'!O76="",$G$6*'AG Jul 2021'!N76/100,IF($G$6&gt;='AG Jul 2021'!P76,('AG Jul 2021'!P76*'AG Jul 2021'!N76/100),($G$6*'AG Jul 2021'!N76/100)))</f>
        <v>80.619857999999979</v>
      </c>
      <c r="E92" s="384">
        <f>IF(AND('AG Jul 2021'!P76&gt;0,'AG Jul 2021'!R76&gt;0),IF($G$6&lt;'AG Jul 2021'!P76,0,IF($G$6&lt;=('AG Jul 2021'!R76+'AG Jul 2021'!P76),(($G$6-'AG Jul 2021'!P76)*'AG Jul 2021'!Q76/100),(('AG Jul 2021'!R76)*'AG Jul 2021'!Q76/100))),0)</f>
        <v>0</v>
      </c>
      <c r="F92" s="384">
        <f>IF('AG Jul 2021'!T76&gt;0,IF(($G$6&lt;'AG Jul 2021'!T76),(0),($G$6-'AG Jul 2021'!T76)*'AG Jul 2021'!U76/100),IF(AND('AG Jul 2021'!R76&gt;0,'AG Jul 2021'!T76=""),IF(($G$6&lt;'AG Jul 2021'!R76),(0),($G$6-'AG Jul 2021'!R76)*'AG Jul 2021'!S76/100),IF(AND('AG Jul 2021'!P76&gt;0,'AG Jul 2021'!R76=""),IF(($G$6&lt;'AG Jul 2021'!P76),(0),($G$6-'AG Jul 2021'!P76)*'AG Jul 2021'!Q76/100),0)))</f>
        <v>0</v>
      </c>
      <c r="G92" s="384">
        <f>$I$6*'AG Jul 2021'!AH76/100</f>
        <v>83.366230909090902</v>
      </c>
      <c r="H92" s="384">
        <f>$H$6*'AG Jul 2021'!W76/100</f>
        <v>40.829952272727262</v>
      </c>
      <c r="I92" s="384">
        <f t="shared" si="48"/>
        <v>266.03422299999994</v>
      </c>
      <c r="J92" s="449">
        <f t="shared" si="49"/>
        <v>819.26416472727249</v>
      </c>
      <c r="K92" s="449">
        <f t="shared" si="50"/>
        <v>1064.1368919999998</v>
      </c>
      <c r="L92" s="450">
        <f t="shared" si="55"/>
        <v>1170.5505811999999</v>
      </c>
      <c r="M92" s="449">
        <f>'AG Jul 2021'!AZ76</f>
        <v>0</v>
      </c>
      <c r="N92" s="449">
        <f>'AG Jul 2021'!BA76</f>
        <v>27</v>
      </c>
      <c r="O92" s="449">
        <f>'AG Jul 2021'!BB76</f>
        <v>0</v>
      </c>
      <c r="P92" s="449">
        <f>'AG Jul 2021'!BC76</f>
        <v>0</v>
      </c>
      <c r="Q92" s="449">
        <f>($E$6*'AG Jul 2021'!AT76/100)*4</f>
        <v>386.42559999999997</v>
      </c>
      <c r="R92" s="448" t="str">
        <f t="shared" si="56"/>
        <v>Guaranteed off usage</v>
      </c>
      <c r="S92" s="448" t="str">
        <f t="shared" si="57"/>
        <v>Exclusive</v>
      </c>
      <c r="T92" s="475">
        <f t="shared" si="51"/>
        <v>842.93556752363611</v>
      </c>
      <c r="U92" s="449">
        <f t="shared" si="52"/>
        <v>842.93556752363611</v>
      </c>
      <c r="V92" s="449">
        <f t="shared" si="53"/>
        <v>456.50996752363613</v>
      </c>
      <c r="W92" s="449">
        <f t="shared" si="54"/>
        <v>456.50996752363613</v>
      </c>
      <c r="X92" s="385">
        <f t="shared" si="58"/>
        <v>502.16096427599979</v>
      </c>
      <c r="Y92" s="385">
        <f t="shared" si="58"/>
        <v>502.16096427599979</v>
      </c>
      <c r="Z92" s="387">
        <f>'AG Jul 2021'!BL76</f>
        <v>0</v>
      </c>
      <c r="AA92" s="326" t="str">
        <f>'AG Jul 2021'!BM76</f>
        <v>n</v>
      </c>
      <c r="AB92" s="504"/>
      <c r="AC92" s="504"/>
      <c r="AD92" s="504"/>
      <c r="AE92" s="504"/>
      <c r="AF92" s="504"/>
      <c r="AG92" s="504"/>
      <c r="AH92" s="504"/>
      <c r="AI92" s="504"/>
      <c r="AJ92" s="504"/>
      <c r="AK92" s="504"/>
      <c r="AL92" s="504"/>
      <c r="AM92" s="504"/>
      <c r="AN92" s="504"/>
      <c r="AO92" s="504"/>
    </row>
    <row r="93" spans="1:41" x14ac:dyDescent="0.3">
      <c r="A93" s="319" t="str">
        <f>'AG Jul 2021'!K77</f>
        <v>Enova Energy</v>
      </c>
      <c r="B93" s="383" t="str">
        <f>'AG Jul 2021'!L77</f>
        <v>Solar Premium</v>
      </c>
      <c r="C93" s="384">
        <f>IF('AG Jul 2021'!BP77=0,91*'AG Jul 2021'!M77/100,(91*'AG Jul 2021'!M77/100)+'AG Jul 2021'!BP77/4)</f>
        <v>90.09</v>
      </c>
      <c r="D93" s="384">
        <f>IF('AG Jul 2021'!O77="",$G$6*'AG Jul 2021'!N77/100,IF($G$6&gt;='AG Jul 2021'!P77,('AG Jul 2021'!P77*'AG Jul 2021'!N77/100),($G$6*'AG Jul 2021'!N77/100)))</f>
        <v>75.078359999999989</v>
      </c>
      <c r="E93" s="384">
        <f>IF(AND('AG Jul 2021'!P77&gt;0,'AG Jul 2021'!R77&gt;0),IF($G$6&lt;'AG Jul 2021'!P77,0,IF($G$6&lt;=('AG Jul 2021'!R77+'AG Jul 2021'!P77),(($G$6-'AG Jul 2021'!P77)*'AG Jul 2021'!Q77/100),(('AG Jul 2021'!R77)*'AG Jul 2021'!Q77/100))),0)</f>
        <v>0</v>
      </c>
      <c r="F93" s="384">
        <f>IF('AG Jul 2021'!T77&gt;0,IF(($G$6&lt;'AG Jul 2021'!T77),(0),($G$6-'AG Jul 2021'!T77)*'AG Jul 2021'!U77/100),IF(AND('AG Jul 2021'!R77&gt;0,'AG Jul 2021'!T77=""),IF(($G$6&lt;'AG Jul 2021'!R77),(0),($G$6-'AG Jul 2021'!R77)*'AG Jul 2021'!S77/100),IF(AND('AG Jul 2021'!P77&gt;0,'AG Jul 2021'!R77=""),IF(($G$6&lt;'AG Jul 2021'!P77),(0),($G$6-'AG Jul 2021'!P77)*'AG Jul 2021'!Q77/100),0)))</f>
        <v>0</v>
      </c>
      <c r="G93" s="384">
        <f>$I$6*'AG Jul 2021'!AH77/100</f>
        <v>93.847949999999997</v>
      </c>
      <c r="H93" s="384">
        <f>$H$6*'AG Jul 2021'!W77/100</f>
        <v>48.264659999999985</v>
      </c>
      <c r="I93" s="384">
        <f t="shared" si="48"/>
        <v>307.28096999999997</v>
      </c>
      <c r="J93" s="449">
        <f t="shared" si="49"/>
        <v>868.76387999999986</v>
      </c>
      <c r="K93" s="449">
        <f t="shared" si="50"/>
        <v>1229.1238799999999</v>
      </c>
      <c r="L93" s="450">
        <f t="shared" si="55"/>
        <v>1352.0362680000001</v>
      </c>
      <c r="M93" s="449">
        <f>'AG Jul 2021'!AZ77</f>
        <v>0</v>
      </c>
      <c r="N93" s="449">
        <f>'AG Jul 2021'!BA77</f>
        <v>0</v>
      </c>
      <c r="O93" s="449">
        <f>'AG Jul 2021'!BB77</f>
        <v>0</v>
      </c>
      <c r="P93" s="449">
        <f>'AG Jul 2021'!BC77</f>
        <v>0</v>
      </c>
      <c r="Q93" s="449">
        <f>($E$6*'AG Jul 2021'!AT77/100)*4</f>
        <v>289.81919999999997</v>
      </c>
      <c r="R93" s="448" t="str">
        <f t="shared" si="56"/>
        <v>No discount</v>
      </c>
      <c r="S93" s="448" t="str">
        <f t="shared" si="57"/>
        <v>Exclusive</v>
      </c>
      <c r="T93" s="475">
        <f t="shared" si="51"/>
        <v>1229.1238799999999</v>
      </c>
      <c r="U93" s="449">
        <f t="shared" si="52"/>
        <v>1229.1238799999999</v>
      </c>
      <c r="V93" s="449">
        <f t="shared" si="53"/>
        <v>939.30467999999996</v>
      </c>
      <c r="W93" s="449">
        <f t="shared" si="54"/>
        <v>939.30467999999996</v>
      </c>
      <c r="X93" s="385">
        <f t="shared" si="58"/>
        <v>1033.235148</v>
      </c>
      <c r="Y93" s="385">
        <f t="shared" si="58"/>
        <v>1033.235148</v>
      </c>
      <c r="Z93" s="387">
        <f>'AG Jul 2021'!BL77</f>
        <v>0</v>
      </c>
      <c r="AA93" s="326" t="str">
        <f>'AG Jul 2021'!BM77</f>
        <v>n</v>
      </c>
      <c r="AB93" s="504"/>
      <c r="AC93" s="504"/>
      <c r="AD93" s="504"/>
      <c r="AE93" s="504"/>
      <c r="AF93" s="504"/>
      <c r="AG93" s="504"/>
      <c r="AH93" s="504"/>
      <c r="AI93" s="504"/>
      <c r="AJ93" s="504"/>
      <c r="AK93" s="504"/>
      <c r="AL93" s="504"/>
      <c r="AM93" s="504"/>
      <c r="AN93" s="504"/>
      <c r="AO93" s="504"/>
    </row>
    <row r="94" spans="1:41" x14ac:dyDescent="0.3">
      <c r="A94" s="319" t="str">
        <f>'AG Jul 2021'!K78</f>
        <v>GloBird Energy</v>
      </c>
      <c r="B94" s="383" t="str">
        <f>'AG Jul 2021'!L78</f>
        <v>UltraSave</v>
      </c>
      <c r="C94" s="384">
        <f>IF('AG Jul 2021'!BP78=0,91*'AG Jul 2021'!M78/100,(91*'AG Jul 2021'!M78/100)+'AG Jul 2021'!BP78/4)</f>
        <v>86.449999999999989</v>
      </c>
      <c r="D94" s="384">
        <f>IF('AG Jul 2021'!O78="",$G$6*'AG Jul 2021'!N78/100,IF($G$6&gt;='AG Jul 2021'!P78,('AG Jul 2021'!P78*'AG Jul 2021'!N78/100),($G$6*'AG Jul 2021'!N78/100)))</f>
        <v>64.352879999999999</v>
      </c>
      <c r="E94" s="384">
        <f>IF(AND('AG Jul 2021'!P78&gt;0,'AG Jul 2021'!R78&gt;0),IF($G$6&lt;'AG Jul 2021'!P78,0,IF($G$6&lt;=('AG Jul 2021'!R78+'AG Jul 2021'!P78),(($G$6-'AG Jul 2021'!P78)*'AG Jul 2021'!Q78/100),(('AG Jul 2021'!R78)*'AG Jul 2021'!Q78/100))),0)</f>
        <v>0</v>
      </c>
      <c r="F94" s="384">
        <f>IF('AG Jul 2021'!T78&gt;0,IF(($G$6&lt;'AG Jul 2021'!T78),(0),($G$6-'AG Jul 2021'!T78)*'AG Jul 2021'!U78/100),IF(AND('AG Jul 2021'!R78&gt;0,'AG Jul 2021'!T78=""),IF(($G$6&lt;'AG Jul 2021'!R78),(0),($G$6-'AG Jul 2021'!R78)*'AG Jul 2021'!S78/100),IF(AND('AG Jul 2021'!P78&gt;0,'AG Jul 2021'!R78=""),IF(($G$6&lt;'AG Jul 2021'!P78),(0),($G$6-'AG Jul 2021'!P78)*'AG Jul 2021'!Q78/100),0)))</f>
        <v>0</v>
      </c>
      <c r="G94" s="384">
        <f>$I$6*'AG Jul 2021'!AH78/100</f>
        <v>67.928039999999982</v>
      </c>
      <c r="H94" s="384">
        <f>$H$6*'AG Jul 2021'!W78/100</f>
        <v>40.75682399999998</v>
      </c>
      <c r="I94" s="384">
        <f t="shared" si="48"/>
        <v>259.48774399999996</v>
      </c>
      <c r="J94" s="449">
        <f t="shared" si="49"/>
        <v>692.1509759999999</v>
      </c>
      <c r="K94" s="449">
        <f t="shared" si="50"/>
        <v>1037.9509759999999</v>
      </c>
      <c r="L94" s="450">
        <f t="shared" si="55"/>
        <v>1141.7460736</v>
      </c>
      <c r="M94" s="449">
        <f>'AG Jul 2021'!AZ78</f>
        <v>0</v>
      </c>
      <c r="N94" s="449">
        <f>'AG Jul 2021'!BA78</f>
        <v>0</v>
      </c>
      <c r="O94" s="449">
        <f>'AG Jul 2021'!BB78</f>
        <v>0</v>
      </c>
      <c r="P94" s="449">
        <f>'AG Jul 2021'!BC78</f>
        <v>0</v>
      </c>
      <c r="Q94" s="449">
        <f>($E$6*'AG Jul 2021'!AT78/100)*4</f>
        <v>72.454799999999992</v>
      </c>
      <c r="R94" s="448" t="str">
        <f t="shared" si="56"/>
        <v>No discount</v>
      </c>
      <c r="S94" s="448" t="str">
        <f t="shared" si="57"/>
        <v>Exclusive</v>
      </c>
      <c r="T94" s="475">
        <f t="shared" si="51"/>
        <v>1037.9509759999999</v>
      </c>
      <c r="U94" s="449">
        <f t="shared" si="52"/>
        <v>1037.9509759999999</v>
      </c>
      <c r="V94" s="449">
        <f t="shared" si="53"/>
        <v>965.49617599999988</v>
      </c>
      <c r="W94" s="449">
        <f t="shared" si="54"/>
        <v>965.49617599999988</v>
      </c>
      <c r="X94" s="385">
        <f t="shared" ref="X94:Y100" si="59">V94*1.1</f>
        <v>1062.0457936</v>
      </c>
      <c r="Y94" s="385">
        <f t="shared" si="59"/>
        <v>1062.0457936</v>
      </c>
      <c r="Z94" s="387">
        <f>'AG Jul 2021'!BL78</f>
        <v>0</v>
      </c>
      <c r="AA94" s="326" t="str">
        <f>'AG Jul 2021'!BM78</f>
        <v>n</v>
      </c>
      <c r="AB94" s="504"/>
      <c r="AC94" s="504"/>
      <c r="AD94" s="504"/>
      <c r="AE94" s="504"/>
      <c r="AF94" s="504"/>
      <c r="AG94" s="504"/>
      <c r="AH94" s="504"/>
      <c r="AI94" s="504"/>
      <c r="AJ94" s="504"/>
      <c r="AK94" s="504"/>
      <c r="AL94" s="504"/>
      <c r="AM94" s="504"/>
      <c r="AN94" s="504"/>
      <c r="AO94" s="504"/>
    </row>
    <row r="95" spans="1:41" x14ac:dyDescent="0.3">
      <c r="A95" s="319" t="str">
        <f>'AG Jul 2021'!K79</f>
        <v>Kogan Energy</v>
      </c>
      <c r="B95" s="383" t="str">
        <f>'AG Jul 2021'!L79</f>
        <v>Market offer</v>
      </c>
      <c r="C95" s="384">
        <f>IF('AG Jul 2021'!BP79=0,91*'AG Jul 2021'!M79/100,(91*'AG Jul 2021'!M79/100)+'AG Jul 2021'!BP79/4)</f>
        <v>89.643272727272731</v>
      </c>
      <c r="D95" s="384">
        <f>IF('AG Jul 2021'!O79="",$G$6*'AG Jul 2021'!N79/100,IF($G$6&gt;='AG Jul 2021'!P79,('AG Jul 2021'!P79*'AG Jul 2021'!N79/100),($G$6*'AG Jul 2021'!N79/100)))</f>
        <v>61.232740363636346</v>
      </c>
      <c r="E95" s="384">
        <f>IF(AND('AG Jul 2021'!P79&gt;0,'AG Jul 2021'!R79&gt;0),IF($G$6&lt;'AG Jul 2021'!P79,0,IF($G$6&lt;=('AG Jul 2021'!R79+'AG Jul 2021'!P79),(($G$6-'AG Jul 2021'!P79)*'AG Jul 2021'!Q79/100),(('AG Jul 2021'!R79)*'AG Jul 2021'!Q79/100))),0)</f>
        <v>0</v>
      </c>
      <c r="F95" s="384">
        <f>IF('AG Jul 2021'!T79&gt;0,IF(($G$6&lt;'AG Jul 2021'!T79),(0),($G$6-'AG Jul 2021'!T79)*'AG Jul 2021'!U79/100),IF(AND('AG Jul 2021'!R79&gt;0,'AG Jul 2021'!T79=""),IF(($G$6&lt;'AG Jul 2021'!R79),(0),($G$6-'AG Jul 2021'!R79)*'AG Jul 2021'!S79/100),IF(AND('AG Jul 2021'!P79&gt;0,'AG Jul 2021'!R79=""),IF(($G$6&lt;'AG Jul 2021'!P79),(0),($G$6-'AG Jul 2021'!P79)*'AG Jul 2021'!Q79/100),0)))</f>
        <v>0</v>
      </c>
      <c r="G95" s="384">
        <f>$I$6*'AG Jul 2021'!AH79/100</f>
        <v>64.799774999999997</v>
      </c>
      <c r="H95" s="384">
        <f>$H$6*'AG Jul 2021'!W79/100</f>
        <v>33.517124999999986</v>
      </c>
      <c r="I95" s="384">
        <f t="shared" si="48"/>
        <v>249.19291309090906</v>
      </c>
      <c r="J95" s="449">
        <f t="shared" si="49"/>
        <v>638.19856145454537</v>
      </c>
      <c r="K95" s="449">
        <f t="shared" si="50"/>
        <v>996.77165236363624</v>
      </c>
      <c r="L95" s="450">
        <f t="shared" si="55"/>
        <v>1096.4488176</v>
      </c>
      <c r="M95" s="449">
        <f>'AG Jul 2021'!AZ79</f>
        <v>0</v>
      </c>
      <c r="N95" s="449">
        <f>'AG Jul 2021'!BA79</f>
        <v>0</v>
      </c>
      <c r="O95" s="449">
        <f>'AG Jul 2021'!BB79</f>
        <v>0</v>
      </c>
      <c r="P95" s="449">
        <f>'AG Jul 2021'!BC79</f>
        <v>0</v>
      </c>
      <c r="Q95" s="449">
        <f>($E$6*'AG Jul 2021'!AT79/100)*4</f>
        <v>105.05945999999999</v>
      </c>
      <c r="R95" s="448" t="str">
        <f t="shared" si="56"/>
        <v>No discount</v>
      </c>
      <c r="S95" s="448" t="str">
        <f t="shared" si="57"/>
        <v>Exclusive</v>
      </c>
      <c r="T95" s="475">
        <f t="shared" si="51"/>
        <v>996.77165236363624</v>
      </c>
      <c r="U95" s="449">
        <f t="shared" si="52"/>
        <v>996.77165236363624</v>
      </c>
      <c r="V95" s="449">
        <f t="shared" si="53"/>
        <v>891.71219236363629</v>
      </c>
      <c r="W95" s="449">
        <f t="shared" si="54"/>
        <v>891.71219236363629</v>
      </c>
      <c r="X95" s="385">
        <f t="shared" si="59"/>
        <v>980.88341160000004</v>
      </c>
      <c r="Y95" s="385">
        <f t="shared" si="59"/>
        <v>980.88341160000004</v>
      </c>
      <c r="Z95" s="387">
        <f>'AG Jul 2021'!BL79</f>
        <v>0</v>
      </c>
      <c r="AA95" s="326" t="str">
        <f>'AG Jul 2021'!BM79</f>
        <v>n</v>
      </c>
      <c r="AB95" s="504"/>
      <c r="AC95" s="504"/>
      <c r="AD95" s="504"/>
      <c r="AE95" s="504"/>
      <c r="AF95" s="504"/>
      <c r="AG95" s="504"/>
      <c r="AH95" s="504"/>
      <c r="AI95" s="504"/>
      <c r="AJ95" s="504"/>
      <c r="AK95" s="504"/>
      <c r="AL95" s="504"/>
      <c r="AM95" s="504"/>
      <c r="AN95" s="504"/>
      <c r="AO95" s="504"/>
    </row>
    <row r="96" spans="1:41" x14ac:dyDescent="0.3">
      <c r="A96" s="319" t="str">
        <f>'AG Jul 2021'!K80</f>
        <v>ReAmped Energy</v>
      </c>
      <c r="B96" s="383" t="str">
        <f>'AG Jul 2021'!L80</f>
        <v>Solar</v>
      </c>
      <c r="C96" s="384">
        <f>IF('AG Jul 2021'!BP80=0,91*'AG Jul 2021'!M80/100,(91*'AG Jul 2021'!M80/100)+'AG Jul 2021'!BP80/4)</f>
        <v>84.704454545454539</v>
      </c>
      <c r="D96" s="384">
        <f>IF('AG Jul 2021'!O80="",$G$6*'AG Jul 2021'!N80/100,IF($G$6&gt;='AG Jul 2021'!P80,('AG Jul 2021'!P80*'AG Jul 2021'!N80/100),($G$6*'AG Jul 2021'!N80/100)))</f>
        <v>67.668028363636353</v>
      </c>
      <c r="E96" s="384">
        <f>IF(AND('AG Jul 2021'!P80&gt;0,'AG Jul 2021'!R80&gt;0),IF($G$6&lt;'AG Jul 2021'!P80,0,IF($G$6&lt;=('AG Jul 2021'!R80+'AG Jul 2021'!P80),(($G$6-'AG Jul 2021'!P80)*'AG Jul 2021'!Q80/100),(('AG Jul 2021'!R80)*'AG Jul 2021'!Q80/100))),0)</f>
        <v>0</v>
      </c>
      <c r="F96" s="384">
        <f>IF('AG Jul 2021'!T80&gt;0,IF(($G$6&lt;'AG Jul 2021'!T80),(0),($G$6-'AG Jul 2021'!T80)*'AG Jul 2021'!U80/100),IF(AND('AG Jul 2021'!R80&gt;0,'AG Jul 2021'!T80=""),IF(($G$6&lt;'AG Jul 2021'!R80),(0),($G$6-'AG Jul 2021'!R80)*'AG Jul 2021'!S80/100),IF(AND('AG Jul 2021'!P80&gt;0,'AG Jul 2021'!R80=""),IF(($G$6&lt;'AG Jul 2021'!P80),(0),($G$6-'AG Jul 2021'!P80)*'AG Jul 2021'!Q80/100),0)))</f>
        <v>0</v>
      </c>
      <c r="G96" s="384">
        <f>$I$6*'AG Jul 2021'!AH80/100</f>
        <v>110.87058681818181</v>
      </c>
      <c r="H96" s="384">
        <f>$H$6*'AG Jul 2021'!W80/100</f>
        <v>56.308769999999988</v>
      </c>
      <c r="I96" s="384">
        <f t="shared" si="48"/>
        <v>319.55183972727264</v>
      </c>
      <c r="J96" s="449">
        <f t="shared" si="49"/>
        <v>939.38954072727233</v>
      </c>
      <c r="K96" s="449">
        <f t="shared" si="50"/>
        <v>1278.2073589090905</v>
      </c>
      <c r="L96" s="450">
        <f t="shared" si="55"/>
        <v>1406.0280947999997</v>
      </c>
      <c r="M96" s="449">
        <f>'AG Jul 2021'!AZ80</f>
        <v>0</v>
      </c>
      <c r="N96" s="449">
        <f>'AG Jul 2021'!BA80</f>
        <v>0</v>
      </c>
      <c r="O96" s="449">
        <f>'AG Jul 2021'!BB80</f>
        <v>0</v>
      </c>
      <c r="P96" s="449">
        <f>'AG Jul 2021'!BC80</f>
        <v>0</v>
      </c>
      <c r="Q96" s="449">
        <f>($E$6*'AG Jul 2021'!AT80/100)*4</f>
        <v>507.18360000000001</v>
      </c>
      <c r="R96" s="448" t="str">
        <f t="shared" si="56"/>
        <v>No discount</v>
      </c>
      <c r="S96" s="448" t="str">
        <f t="shared" si="57"/>
        <v>Exclusive</v>
      </c>
      <c r="T96" s="475">
        <f t="shared" si="51"/>
        <v>1278.2073589090905</v>
      </c>
      <c r="U96" s="449">
        <f t="shared" si="52"/>
        <v>1278.2073589090905</v>
      </c>
      <c r="V96" s="449">
        <f t="shared" si="53"/>
        <v>771.02375890909047</v>
      </c>
      <c r="W96" s="449">
        <f t="shared" si="54"/>
        <v>771.02375890909047</v>
      </c>
      <c r="X96" s="385">
        <f t="shared" si="59"/>
        <v>848.12613479999959</v>
      </c>
      <c r="Y96" s="385">
        <f t="shared" si="59"/>
        <v>848.12613479999959</v>
      </c>
      <c r="Z96" s="387">
        <f>'AG Jul 2021'!BL80</f>
        <v>0</v>
      </c>
      <c r="AA96" s="326" t="str">
        <f>'AG Jul 2021'!BM80</f>
        <v>n</v>
      </c>
      <c r="AB96" s="504"/>
      <c r="AC96" s="504"/>
      <c r="AD96" s="504"/>
      <c r="AE96" s="504"/>
      <c r="AF96" s="504"/>
      <c r="AG96" s="504"/>
      <c r="AH96" s="504"/>
      <c r="AI96" s="504"/>
      <c r="AJ96" s="504"/>
      <c r="AK96" s="504"/>
      <c r="AL96" s="504"/>
      <c r="AM96" s="504"/>
      <c r="AN96" s="504"/>
      <c r="AO96" s="504"/>
    </row>
    <row r="97" spans="1:41" x14ac:dyDescent="0.3">
      <c r="A97" s="319" t="str">
        <f>'AG Jul 2021'!K81</f>
        <v>Sumo Power</v>
      </c>
      <c r="B97" s="383" t="str">
        <f>'AG Jul 2021'!L81</f>
        <v>Assure</v>
      </c>
      <c r="C97" s="384">
        <f>IF('AG Jul 2021'!BP81=0,91*'AG Jul 2021'!M81/100,(91*'AG Jul 2021'!M81/100)+'AG Jul 2021'!BP81/4)</f>
        <v>85.995000000000005</v>
      </c>
      <c r="D97" s="384">
        <f>IF('AG Jul 2021'!O81="",$G$6*'AG Jul 2021'!N81/100,IF($G$6&gt;='AG Jul 2021'!P81,('AG Jul 2021'!P81*'AG Jul 2021'!N81/100),($G$6*'AG Jul 2021'!N81/100)))</f>
        <v>63.280331999999987</v>
      </c>
      <c r="E97" s="384">
        <f>IF(AND('AG Jul 2021'!P81&gt;0,'AG Jul 2021'!R81&gt;0),IF($G$6&lt;'AG Jul 2021'!P81,0,IF($G$6&lt;=('AG Jul 2021'!R81+'AG Jul 2021'!P81),(($G$6-'AG Jul 2021'!P81)*'AG Jul 2021'!Q81/100),(('AG Jul 2021'!R81)*'AG Jul 2021'!Q81/100))),0)</f>
        <v>0</v>
      </c>
      <c r="F97" s="384">
        <f>IF('AG Jul 2021'!T81&gt;0,IF(($G$6&lt;'AG Jul 2021'!T81),(0),($G$6-'AG Jul 2021'!T81)*'AG Jul 2021'!U81/100),IF(AND('AG Jul 2021'!R81&gt;0,'AG Jul 2021'!T81=""),IF(($G$6&lt;'AG Jul 2021'!R81),(0),($G$6-'AG Jul 2021'!R81)*'AG Jul 2021'!S81/100),IF(AND('AG Jul 2021'!P81&gt;0,'AG Jul 2021'!R81=""),IF(($G$6&lt;'AG Jul 2021'!P81),(0),($G$6-'AG Jul 2021'!P81)*'AG Jul 2021'!Q81/100),0)))</f>
        <v>0</v>
      </c>
      <c r="G97" s="384">
        <f>$I$6*'AG Jul 2021'!AH81/100</f>
        <v>75.972149999999985</v>
      </c>
      <c r="H97" s="384">
        <f>$H$6*'AG Jul 2021'!W81/100</f>
        <v>40.220549999999982</v>
      </c>
      <c r="I97" s="384">
        <f t="shared" si="48"/>
        <v>265.46803199999999</v>
      </c>
      <c r="J97" s="449">
        <f t="shared" si="49"/>
        <v>717.89212799999996</v>
      </c>
      <c r="K97" s="449">
        <f t="shared" si="50"/>
        <v>1061.872128</v>
      </c>
      <c r="L97" s="450">
        <f t="shared" si="55"/>
        <v>1168.0593408</v>
      </c>
      <c r="M97" s="449">
        <f>'AG Jul 2021'!AZ81</f>
        <v>0</v>
      </c>
      <c r="N97" s="449">
        <f>'AG Jul 2021'!BA81</f>
        <v>0</v>
      </c>
      <c r="O97" s="449">
        <f>'AG Jul 2021'!BB81</f>
        <v>0</v>
      </c>
      <c r="P97" s="449">
        <f>'AG Jul 2021'!BC81</f>
        <v>0</v>
      </c>
      <c r="Q97" s="449">
        <f>($E$6*'AG Jul 2021'!AT81/100)*4</f>
        <v>193.21279999999999</v>
      </c>
      <c r="R97" s="448" t="str">
        <f t="shared" si="56"/>
        <v>No discount</v>
      </c>
      <c r="S97" s="448" t="str">
        <f t="shared" si="57"/>
        <v>Exclusive</v>
      </c>
      <c r="T97" s="475">
        <f t="shared" si="51"/>
        <v>1061.872128</v>
      </c>
      <c r="U97" s="449">
        <f t="shared" si="52"/>
        <v>1061.872128</v>
      </c>
      <c r="V97" s="449">
        <f t="shared" si="53"/>
        <v>868.65932799999996</v>
      </c>
      <c r="W97" s="449">
        <f t="shared" si="54"/>
        <v>868.65932799999996</v>
      </c>
      <c r="X97" s="385">
        <f t="shared" si="59"/>
        <v>955.52526080000007</v>
      </c>
      <c r="Y97" s="385">
        <f t="shared" si="59"/>
        <v>955.52526080000007</v>
      </c>
      <c r="Z97" s="387">
        <f>'AG Jul 2021'!BL81</f>
        <v>0</v>
      </c>
      <c r="AA97" s="326" t="str">
        <f>'AG Jul 2021'!BM81</f>
        <v>n</v>
      </c>
      <c r="AB97" s="504"/>
      <c r="AC97" s="504"/>
      <c r="AD97" s="504"/>
      <c r="AE97" s="504"/>
      <c r="AF97" s="504"/>
      <c r="AG97" s="504"/>
      <c r="AH97" s="504"/>
      <c r="AI97" s="504"/>
      <c r="AJ97" s="504"/>
      <c r="AK97" s="504"/>
      <c r="AL97" s="504"/>
      <c r="AM97" s="504"/>
      <c r="AN97" s="504"/>
      <c r="AO97" s="504"/>
    </row>
    <row r="98" spans="1:41" x14ac:dyDescent="0.3">
      <c r="A98" s="319" t="str">
        <f>'AG Jul 2021'!K82</f>
        <v>Tango Energy</v>
      </c>
      <c r="B98" s="383" t="str">
        <f>'AG Jul 2021'!L82</f>
        <v>Home Select</v>
      </c>
      <c r="C98" s="384">
        <f>IF('AG Jul 2021'!BP82=0,91*'AG Jul 2021'!M82/100,(91*'AG Jul 2021'!M82/100)+'AG Jul 2021'!BP82/4)</f>
        <v>74.454545454545453</v>
      </c>
      <c r="D98" s="384">
        <f>IF('AG Jul 2021'!O82="",$G$6*'AG Jul 2021'!N82/100,IF($G$6&gt;='AG Jul 2021'!P82,('AG Jul 2021'!P82*'AG Jul 2021'!N82/100),($G$6*'AG Jul 2021'!N82/100)))</f>
        <v>65.002909090909085</v>
      </c>
      <c r="E98" s="384">
        <f>IF(AND('AG Jul 2021'!P82&gt;0,'AG Jul 2021'!R82&gt;0),IF($G$6&lt;'AG Jul 2021'!P82,0,IF($G$6&lt;=('AG Jul 2021'!R82+'AG Jul 2021'!P82),(($G$6-'AG Jul 2021'!P82)*'AG Jul 2021'!Q82/100),(('AG Jul 2021'!R82)*'AG Jul 2021'!Q82/100))),0)</f>
        <v>0</v>
      </c>
      <c r="F98" s="384">
        <f>IF('AG Jul 2021'!T82&gt;0,IF(($G$6&lt;'AG Jul 2021'!T82),(0),($G$6-'AG Jul 2021'!T82)*'AG Jul 2021'!U82/100),IF(AND('AG Jul 2021'!R82&gt;0,'AG Jul 2021'!T82=""),IF(($G$6&lt;'AG Jul 2021'!R82),(0),($G$6-'AG Jul 2021'!R82)*'AG Jul 2021'!S82/100),IF(AND('AG Jul 2021'!P82&gt;0,'AG Jul 2021'!R82=""),IF(($G$6&lt;'AG Jul 2021'!P82),(0),($G$6-'AG Jul 2021'!P82)*'AG Jul 2021'!Q82/100),0)))</f>
        <v>0</v>
      </c>
      <c r="G98" s="384">
        <f>$I$6*'AG Jul 2021'!AH82/100</f>
        <v>73.12827272727273</v>
      </c>
      <c r="H98" s="384">
        <f>$H$6*'AG Jul 2021'!W82/100</f>
        <v>36.564136363636351</v>
      </c>
      <c r="I98" s="384">
        <f t="shared" si="48"/>
        <v>249.14986363636362</v>
      </c>
      <c r="J98" s="449">
        <f t="shared" si="49"/>
        <v>698.78127272727261</v>
      </c>
      <c r="K98" s="449">
        <f t="shared" si="50"/>
        <v>996.59945454545448</v>
      </c>
      <c r="L98" s="450">
        <f t="shared" si="55"/>
        <v>1096.2593999999999</v>
      </c>
      <c r="M98" s="449">
        <f>'AG Jul 2021'!AZ82</f>
        <v>0</v>
      </c>
      <c r="N98" s="449">
        <f>'AG Jul 2021'!BA82</f>
        <v>0</v>
      </c>
      <c r="O98" s="449">
        <f>'AG Jul 2021'!BB82</f>
        <v>0</v>
      </c>
      <c r="P98" s="449">
        <f>'AG Jul 2021'!BC82</f>
        <v>0</v>
      </c>
      <c r="Q98" s="449">
        <f>($E$6*'AG Jul 2021'!AT82/100)*4</f>
        <v>132.8338</v>
      </c>
      <c r="R98" s="448" t="str">
        <f t="shared" si="56"/>
        <v>No discount</v>
      </c>
      <c r="S98" s="448" t="str">
        <f t="shared" si="57"/>
        <v>Exclusive</v>
      </c>
      <c r="T98" s="475">
        <f t="shared" si="51"/>
        <v>996.59945454545448</v>
      </c>
      <c r="U98" s="449">
        <f t="shared" si="52"/>
        <v>996.59945454545448</v>
      </c>
      <c r="V98" s="449">
        <f t="shared" si="53"/>
        <v>863.76565454545448</v>
      </c>
      <c r="W98" s="449">
        <f t="shared" si="54"/>
        <v>863.76565454545448</v>
      </c>
      <c r="X98" s="385">
        <f t="shared" si="59"/>
        <v>950.14221999999995</v>
      </c>
      <c r="Y98" s="385">
        <f t="shared" si="59"/>
        <v>950.14221999999995</v>
      </c>
      <c r="Z98" s="387">
        <f>'AG Jul 2021'!BL82</f>
        <v>0</v>
      </c>
      <c r="AA98" s="326" t="str">
        <f>'AG Jul 2021'!BM82</f>
        <v>n</v>
      </c>
      <c r="AB98" s="504"/>
      <c r="AC98" s="504"/>
      <c r="AD98" s="504"/>
      <c r="AE98" s="504"/>
      <c r="AF98" s="504"/>
      <c r="AG98" s="504"/>
      <c r="AH98" s="504"/>
      <c r="AI98" s="504"/>
      <c r="AJ98" s="504"/>
      <c r="AK98" s="504"/>
      <c r="AL98" s="504"/>
      <c r="AM98" s="504"/>
      <c r="AN98" s="504"/>
      <c r="AO98" s="504"/>
    </row>
    <row r="99" spans="1:41" x14ac:dyDescent="0.3">
      <c r="A99" s="319" t="str">
        <f>'AG Jul 2021'!K83</f>
        <v>Future X Power</v>
      </c>
      <c r="B99" s="383" t="str">
        <f>'AG Jul 2021'!L83</f>
        <v>Flexi Saver</v>
      </c>
      <c r="C99" s="384">
        <f>IF('AG Jul 2021'!BP83=0,91*'AG Jul 2021'!M83/100,(91*'AG Jul 2021'!M83/100)+'AG Jul 2021'!BP83/4)</f>
        <v>99.661545454545447</v>
      </c>
      <c r="D99" s="384">
        <f>IF('AG Jul 2021'!O83="",$G$6*'AG Jul 2021'!N83/100,IF($G$6&gt;='AG Jul 2021'!P83,('AG Jul 2021'!P83*'AG Jul 2021'!N83/100),($G$6*'AG Jul 2021'!N83/100)))</f>
        <v>59.867679272727266</v>
      </c>
      <c r="E99" s="384">
        <f>IF(AND('AG Jul 2021'!P83&gt;0,'AG Jul 2021'!R83&gt;0),IF($G$6&lt;'AG Jul 2021'!P83,0,IF($G$6&lt;=('AG Jul 2021'!R83+'AG Jul 2021'!P83),(($G$6-'AG Jul 2021'!P83)*'AG Jul 2021'!Q83/100),(('AG Jul 2021'!R83)*'AG Jul 2021'!Q83/100))),0)</f>
        <v>0</v>
      </c>
      <c r="F99" s="384">
        <f>IF('AG Jul 2021'!T83&gt;0,IF(($G$6&lt;'AG Jul 2021'!T83),(0),($G$6-'AG Jul 2021'!T83)*'AG Jul 2021'!U83/100),IF(AND('AG Jul 2021'!R83&gt;0,'AG Jul 2021'!T83=""),IF(($G$6&lt;'AG Jul 2021'!R83),(0),($G$6-'AG Jul 2021'!R83)*'AG Jul 2021'!S83/100),IF(AND('AG Jul 2021'!P83&gt;0,'AG Jul 2021'!R83=""),IF(($G$6&lt;'AG Jul 2021'!P83),(0),($G$6-'AG Jul 2021'!P83)*'AG Jul 2021'!Q83/100),0)))</f>
        <v>0</v>
      </c>
      <c r="G99" s="384">
        <f>$I$6*'AG Jul 2021'!AH83/100</f>
        <v>74.265823636363635</v>
      </c>
      <c r="H99" s="384">
        <f>$H$6*'AG Jul 2021'!W83/100</f>
        <v>28.081256727272716</v>
      </c>
      <c r="I99" s="384">
        <f t="shared" si="48"/>
        <v>261.87630509090906</v>
      </c>
      <c r="J99" s="449">
        <f t="shared" si="49"/>
        <v>648.8590385454545</v>
      </c>
      <c r="K99" s="449">
        <f t="shared" si="50"/>
        <v>1047.5052203636362</v>
      </c>
      <c r="L99" s="450">
        <f t="shared" si="55"/>
        <v>1152.2557423999999</v>
      </c>
      <c r="M99" s="449">
        <f>'AG Jul 2021'!AZ83</f>
        <v>0</v>
      </c>
      <c r="N99" s="449">
        <f>'AG Jul 2021'!BA83</f>
        <v>0</v>
      </c>
      <c r="O99" s="449">
        <f>'AG Jul 2021'!BB83</f>
        <v>0</v>
      </c>
      <c r="P99" s="449">
        <f>'AG Jul 2021'!BC83</f>
        <v>0</v>
      </c>
      <c r="Q99" s="449">
        <f>($E$6*'AG Jul 2021'!AT83/100)*4</f>
        <v>96.606399999999994</v>
      </c>
      <c r="R99" s="448" t="str">
        <f t="shared" si="56"/>
        <v>No discount</v>
      </c>
      <c r="S99" s="448" t="str">
        <f t="shared" si="57"/>
        <v>Exclusive</v>
      </c>
      <c r="T99" s="475">
        <f t="shared" si="51"/>
        <v>1047.5052203636362</v>
      </c>
      <c r="U99" s="449">
        <f t="shared" si="52"/>
        <v>1047.5052203636362</v>
      </c>
      <c r="V99" s="449">
        <f t="shared" si="53"/>
        <v>950.89882036363622</v>
      </c>
      <c r="W99" s="449">
        <f t="shared" si="54"/>
        <v>950.89882036363622</v>
      </c>
      <c r="X99" s="385">
        <f t="shared" si="59"/>
        <v>1045.9887024</v>
      </c>
      <c r="Y99" s="385">
        <f t="shared" si="59"/>
        <v>1045.9887024</v>
      </c>
      <c r="Z99" s="387">
        <f>'AG Jul 2021'!BL83</f>
        <v>0</v>
      </c>
      <c r="AA99" s="326" t="str">
        <f>'AG Jul 2021'!BM83</f>
        <v>n</v>
      </c>
      <c r="AB99" s="504"/>
      <c r="AC99" s="504"/>
      <c r="AD99" s="504"/>
      <c r="AE99" s="504"/>
      <c r="AF99" s="504"/>
      <c r="AG99" s="504"/>
      <c r="AH99" s="504"/>
      <c r="AI99" s="504"/>
      <c r="AJ99" s="504"/>
      <c r="AK99" s="504"/>
      <c r="AL99" s="504"/>
      <c r="AM99" s="504"/>
      <c r="AN99" s="504"/>
      <c r="AO99" s="504"/>
    </row>
    <row r="100" spans="1:41" x14ac:dyDescent="0.3">
      <c r="A100" s="319" t="str">
        <f>'AG Jul 2021'!K84</f>
        <v>Powershop</v>
      </c>
      <c r="B100" s="383" t="str">
        <f>'AG Jul 2021'!L84</f>
        <v>Carbon neutral</v>
      </c>
      <c r="C100" s="384">
        <f>IF('AG Jul 2021'!BP84=0,91*'AG Jul 2021'!M84/100,(91*'AG Jul 2021'!M84/100)+'AG Jul 2021'!BP84/4)</f>
        <v>90.999999999999986</v>
      </c>
      <c r="D100" s="384">
        <f>IF('AG Jul 2021'!O84="",$G$6*'AG Jul 2021'!N84/100,IF($G$6&gt;='AG Jul 2021'!P84,('AG Jul 2021'!P84*'AG Jul 2021'!N84/100),($G$6*'AG Jul 2021'!N84/100)))</f>
        <v>59.347656000000001</v>
      </c>
      <c r="E100" s="384">
        <f>IF(AND('AG Jul 2021'!P84&gt;0,'AG Jul 2021'!R84&gt;0),IF($G$6&lt;'AG Jul 2021'!P84,0,IF($G$6&lt;=('AG Jul 2021'!R84+'AG Jul 2021'!P84),(($G$6-'AG Jul 2021'!P84)*'AG Jul 2021'!Q84/100),(('AG Jul 2021'!R84)*'AG Jul 2021'!Q84/100))),0)</f>
        <v>0</v>
      </c>
      <c r="F100" s="384">
        <f>IF('AG Jul 2021'!T84&gt;0,IF(($G$6&lt;'AG Jul 2021'!T84),(0),($G$6-'AG Jul 2021'!T84)*'AG Jul 2021'!U84/100),IF(AND('AG Jul 2021'!R84&gt;0,'AG Jul 2021'!T84=""),IF(($G$6&lt;'AG Jul 2021'!R84),(0),($G$6-'AG Jul 2021'!R84)*'AG Jul 2021'!S84/100),IF(AND('AG Jul 2021'!P84&gt;0,'AG Jul 2021'!R84=""),IF(($G$6&lt;'AG Jul 2021'!P84),(0),($G$6-'AG Jul 2021'!P84)*'AG Jul 2021'!Q84/100),0)))</f>
        <v>0</v>
      </c>
      <c r="G100" s="384">
        <f>$I$6*'AG Jul 2021'!AH84/100</f>
        <v>71.503199999999993</v>
      </c>
      <c r="H100" s="384">
        <f>$H$6*'AG Jul 2021'!W84/100</f>
        <v>32.176439999999985</v>
      </c>
      <c r="I100" s="384">
        <f t="shared" si="48"/>
        <v>254.02729599999995</v>
      </c>
      <c r="J100" s="449">
        <f t="shared" si="49"/>
        <v>652.10918399999991</v>
      </c>
      <c r="K100" s="449">
        <f t="shared" si="50"/>
        <v>1016.1091839999998</v>
      </c>
      <c r="L100" s="450">
        <f t="shared" si="55"/>
        <v>1117.7201023999999</v>
      </c>
      <c r="M100" s="449">
        <f>'AG Jul 2021'!AZ84</f>
        <v>0</v>
      </c>
      <c r="N100" s="449">
        <f>'AG Jul 2021'!BA84</f>
        <v>0</v>
      </c>
      <c r="O100" s="449">
        <f>'AG Jul 2021'!BB84</f>
        <v>0</v>
      </c>
      <c r="P100" s="449">
        <f>'AG Jul 2021'!BC84</f>
        <v>0</v>
      </c>
      <c r="Q100" s="449">
        <f>($E$6*'AG Jul 2021'!AT84/100)*4</f>
        <v>120.758</v>
      </c>
      <c r="R100" s="448" t="str">
        <f t="shared" si="56"/>
        <v>No discount</v>
      </c>
      <c r="S100" s="448" t="str">
        <f t="shared" si="57"/>
        <v>Inclusive</v>
      </c>
      <c r="T100" s="475">
        <f t="shared" si="51"/>
        <v>1016.1091839999998</v>
      </c>
      <c r="U100" s="449">
        <f t="shared" si="52"/>
        <v>1016.1091839999998</v>
      </c>
      <c r="V100" s="449">
        <f t="shared" si="53"/>
        <v>895.35118399999976</v>
      </c>
      <c r="W100" s="449">
        <f t="shared" si="54"/>
        <v>895.35118399999976</v>
      </c>
      <c r="X100" s="385">
        <f t="shared" si="59"/>
        <v>984.88630239999986</v>
      </c>
      <c r="Y100" s="385">
        <f t="shared" si="59"/>
        <v>984.88630239999986</v>
      </c>
      <c r="Z100" s="387">
        <f>'AG Jul 2021'!BL84</f>
        <v>0</v>
      </c>
      <c r="AA100" s="326" t="str">
        <f>'AG Jul 2021'!BM84</f>
        <v>n</v>
      </c>
      <c r="AB100" s="504"/>
      <c r="AC100" s="504"/>
      <c r="AD100" s="504"/>
      <c r="AE100" s="504"/>
      <c r="AF100" s="504"/>
      <c r="AG100" s="504"/>
      <c r="AH100" s="504"/>
      <c r="AI100" s="504"/>
      <c r="AJ100" s="504"/>
      <c r="AK100" s="504"/>
      <c r="AL100" s="504"/>
      <c r="AM100" s="504"/>
      <c r="AN100" s="504"/>
      <c r="AO100" s="504"/>
    </row>
    <row r="101" spans="1:41" x14ac:dyDescent="0.3">
      <c r="A101" s="319" t="str">
        <f>'AG Jul 2021'!K85</f>
        <v>Nectr</v>
      </c>
      <c r="B101" s="383" t="str">
        <f>'AG Jul 2021'!L85</f>
        <v>Friends Clean</v>
      </c>
      <c r="C101" s="384">
        <f>IF('AG Jul 2021'!BP85=0,91*'AG Jul 2021'!M85/100,(91*'AG Jul 2021'!M85/100)+'AG Jul 2021'!BP85/4)</f>
        <v>94.275999999999982</v>
      </c>
      <c r="D101" s="384">
        <f>IF('AG Jul 2021'!O85="",$G$6*'AG Jul 2021'!N85/100,IF($G$6&gt;='AG Jul 2021'!P85,('AG Jul 2021'!P85*'AG Jul 2021'!N85/100),($G$6*'AG Jul 2021'!N85/100)))</f>
        <v>69.715619999999987</v>
      </c>
      <c r="E101" s="384">
        <f>IF(AND('AG Jul 2021'!P85&gt;0,'AG Jul 2021'!R85&gt;0),IF($G$6&lt;'AG Jul 2021'!P85,0,IF($G$6&lt;=('AG Jul 2021'!R85+'AG Jul 2021'!P85),(($G$6-'AG Jul 2021'!P85)*'AG Jul 2021'!Q85/100),(('AG Jul 2021'!R85)*'AG Jul 2021'!Q85/100))),0)</f>
        <v>0</v>
      </c>
      <c r="F101" s="384">
        <f>IF('AG Jul 2021'!T85&gt;0,IF(($G$6&lt;'AG Jul 2021'!T85),(0),($G$6-'AG Jul 2021'!T85)*'AG Jul 2021'!U85/100),IF(AND('AG Jul 2021'!R85&gt;0,'AG Jul 2021'!T85=""),IF(($G$6&lt;'AG Jul 2021'!R85),(0),($G$6-'AG Jul 2021'!R85)*'AG Jul 2021'!S85/100),IF(AND('AG Jul 2021'!P85&gt;0,'AG Jul 2021'!R85=""),IF(($G$6&lt;'AG Jul 2021'!P85),(0),($G$6-'AG Jul 2021'!P85)*'AG Jul 2021'!Q85/100),0)))</f>
        <v>0</v>
      </c>
      <c r="G101" s="384">
        <f>$I$6*'AG Jul 2021'!AH85/100</f>
        <v>64.799774999999997</v>
      </c>
      <c r="H101" s="384">
        <f>$H$6*'AG Jul 2021'!W85/100</f>
        <v>31.64016599999999</v>
      </c>
      <c r="I101" s="384">
        <f t="shared" ref="I101:I106" si="60">SUM(C101:H101)</f>
        <v>260.43156099999993</v>
      </c>
      <c r="J101" s="449">
        <f t="shared" ref="J101:J106" si="61">(I101-C101)*4</f>
        <v>664.6222439999998</v>
      </c>
      <c r="K101" s="449">
        <f t="shared" ref="K101:K106" si="62">I101*4</f>
        <v>1041.7262439999997</v>
      </c>
      <c r="L101" s="450">
        <f t="shared" ref="L101:L106" si="63">K101*1.1</f>
        <v>1145.8988683999999</v>
      </c>
      <c r="M101" s="449">
        <f>'AG Jul 2021'!AZ85</f>
        <v>0</v>
      </c>
      <c r="N101" s="449">
        <f>'AG Jul 2021'!BA85</f>
        <v>0</v>
      </c>
      <c r="O101" s="449">
        <f>'AG Jul 2021'!BB85</f>
        <v>0</v>
      </c>
      <c r="P101" s="449">
        <f>'AG Jul 2021'!BC85</f>
        <v>0</v>
      </c>
      <c r="Q101" s="449">
        <f>($E$6*'AG Jul 2021'!AT85/100)*4</f>
        <v>120.758</v>
      </c>
      <c r="R101" s="448" t="str">
        <f t="shared" ref="R101:R106" si="64">IF(SUM(M101:P101)=0,"No discount",IF(M101&gt;0,"Guaranteed off bill",IF(N101&gt;0,"Guaranteed off usage",IF(O101&gt;0,"Pay-on-time off bill","Pay-on-time off usage"))))</f>
        <v>No discount</v>
      </c>
      <c r="S101" s="448" t="str">
        <f t="shared" ref="S101:S106" si="65">IF(OR(A101="Origin Energy",A101="Red Energy",A101="Powershop"),"Inclusive","Exclusive")</f>
        <v>Exclusive</v>
      </c>
      <c r="T101" s="475">
        <f t="shared" ref="T101:T106" si="66">IF(AND(R101="Guaranteed off bill",S101="Inclusive"),((K101*1.1)-((K101*1.1)*M101/100))/1.1,IF(AND(R101="Guaranteed off usage",S101="Inclusive"),((K101*1.1)-((J101*1.1)*N101/100))/1.1,IF(AND(R101="Guaranteed off bill",S101="Exclusive"),K101-(K101*M101/100),IF(AND(R101="Guaranteed off usage",S101="Exclusive"),K101-(J101*N101/100),IF(S101="Inclusive",((K101*1.1))/1.1,K101)))))</f>
        <v>1041.7262439999997</v>
      </c>
      <c r="U101" s="449">
        <f t="shared" ref="U101:U106" si="67">IF(AND(R101="Pay-on-time off bill",S101="Inclusive"),((T101*1.1)-((T101*1.1)*O101/100))/1.1,IF(AND(R101="Pay-on-time off usage",S101="Inclusive"),((T101*1.1)-((J101*1.1)*P101/100))/1.1,IF(AND(R101="Pay-on-time off bill",S101="Exclusive"),T101-(T101*O101/100),IF(AND(R101="Pay-on-time off usage",S101="Exclusive"),T101-(J101*P101/100),IF(S101="Inclusive",((T101*1.1))/1.1,T101)))))</f>
        <v>1041.7262439999997</v>
      </c>
      <c r="V101" s="449">
        <f t="shared" ref="V101:V106" si="68">T101-Q101</f>
        <v>920.96824399999969</v>
      </c>
      <c r="W101" s="449">
        <f t="shared" ref="W101:W106" si="69">U101-Q101</f>
        <v>920.96824399999969</v>
      </c>
      <c r="X101" s="385">
        <f t="shared" ref="X101:X106" si="70">V101*1.1</f>
        <v>1013.0650683999997</v>
      </c>
      <c r="Y101" s="385">
        <f t="shared" ref="Y101:Y106" si="71">W101*1.1</f>
        <v>1013.0650683999997</v>
      </c>
      <c r="Z101" s="387">
        <f>'AG Jul 2021'!BL85</f>
        <v>0</v>
      </c>
      <c r="AA101" s="326" t="str">
        <f>'AG Jul 2021'!BM85</f>
        <v>n</v>
      </c>
      <c r="AB101" s="504"/>
      <c r="AC101" s="504"/>
      <c r="AD101" s="504"/>
      <c r="AE101" s="504"/>
      <c r="AF101" s="504"/>
      <c r="AG101" s="504"/>
      <c r="AH101" s="504"/>
      <c r="AI101" s="504"/>
      <c r="AJ101" s="504"/>
      <c r="AK101" s="504"/>
      <c r="AL101" s="504"/>
      <c r="AM101" s="504"/>
      <c r="AN101" s="504"/>
      <c r="AO101" s="504"/>
    </row>
    <row r="102" spans="1:41" x14ac:dyDescent="0.3">
      <c r="A102" s="319" t="str">
        <f>'AG Jul 2021'!K86</f>
        <v>OVO Energy</v>
      </c>
      <c r="B102" s="383" t="str">
        <f>'AG Jul 2021'!L86</f>
        <v>The One Plan</v>
      </c>
      <c r="C102" s="384">
        <f>IF('AG Jul 2021'!BP86=0,91*'AG Jul 2021'!M86/100,(91*'AG Jul 2021'!M86/100)+'AG Jul 2021'!BP86/4)</f>
        <v>86.449999999999989</v>
      </c>
      <c r="D102" s="384">
        <f>IF('AG Jul 2021'!O86="",$G$6*'AG Jul 2021'!N86/100,IF($G$6&gt;='AG Jul 2021'!P86,('AG Jul 2021'!P86*'AG Jul 2021'!N86/100),($G$6*'AG Jul 2021'!N86/100)))</f>
        <v>63.494841600000001</v>
      </c>
      <c r="E102" s="384">
        <f>IF(AND('AG Jul 2021'!P86&gt;0,'AG Jul 2021'!R86&gt;0),IF($G$6&lt;'AG Jul 2021'!P86,0,IF($G$6&lt;=('AG Jul 2021'!R86+'AG Jul 2021'!P86),(($G$6-'AG Jul 2021'!P86)*'AG Jul 2021'!Q86/100),(('AG Jul 2021'!R86)*'AG Jul 2021'!Q86/100))),0)</f>
        <v>0</v>
      </c>
      <c r="F102" s="384">
        <f>IF('AG Jul 2021'!T86&gt;0,IF(($G$6&lt;'AG Jul 2021'!T86),(0),($G$6-'AG Jul 2021'!T86)*'AG Jul 2021'!U86/100),IF(AND('AG Jul 2021'!R86&gt;0,'AG Jul 2021'!T86=""),IF(($G$6&lt;'AG Jul 2021'!R86),(0),($G$6-'AG Jul 2021'!R86)*'AG Jul 2021'!S86/100),IF(AND('AG Jul 2021'!P86&gt;0,'AG Jul 2021'!R86=""),IF(($G$6&lt;'AG Jul 2021'!P86),(0),($G$6-'AG Jul 2021'!P86)*'AG Jul 2021'!Q86/100),0)))</f>
        <v>0</v>
      </c>
      <c r="G102" s="384">
        <f>$I$6*'AG Jul 2021'!AH86/100</f>
        <v>76.240286999999995</v>
      </c>
      <c r="H102" s="384">
        <f>$H$6*'AG Jul 2021'!W86/100</f>
        <v>40.349743281818171</v>
      </c>
      <c r="I102" s="384">
        <f t="shared" si="60"/>
        <v>266.53487188181816</v>
      </c>
      <c r="J102" s="449">
        <f t="shared" si="61"/>
        <v>720.33948752727269</v>
      </c>
      <c r="K102" s="449">
        <f t="shared" si="62"/>
        <v>1066.1394875272726</v>
      </c>
      <c r="L102" s="450">
        <f t="shared" si="63"/>
        <v>1172.75343628</v>
      </c>
      <c r="M102" s="449">
        <f>'AG Jul 2021'!AZ86</f>
        <v>0</v>
      </c>
      <c r="N102" s="449">
        <f>'AG Jul 2021'!BA86</f>
        <v>0</v>
      </c>
      <c r="O102" s="449">
        <f>'AG Jul 2021'!BB86</f>
        <v>0</v>
      </c>
      <c r="P102" s="449">
        <f>'AG Jul 2021'!BC86</f>
        <v>0</v>
      </c>
      <c r="Q102" s="449">
        <f>($E$6*'AG Jul 2021'!AT86/100)*4</f>
        <v>193.21279999999999</v>
      </c>
      <c r="R102" s="448" t="str">
        <f t="shared" si="64"/>
        <v>No discount</v>
      </c>
      <c r="S102" s="448" t="str">
        <f t="shared" si="65"/>
        <v>Exclusive</v>
      </c>
      <c r="T102" s="475">
        <f t="shared" si="66"/>
        <v>1066.1394875272726</v>
      </c>
      <c r="U102" s="449">
        <f t="shared" si="67"/>
        <v>1066.1394875272726</v>
      </c>
      <c r="V102" s="449">
        <f t="shared" si="68"/>
        <v>872.92668752727263</v>
      </c>
      <c r="W102" s="449">
        <f t="shared" si="69"/>
        <v>872.92668752727263</v>
      </c>
      <c r="X102" s="385">
        <f t="shared" si="70"/>
        <v>960.21935627999994</v>
      </c>
      <c r="Y102" s="385">
        <f t="shared" si="71"/>
        <v>960.21935627999994</v>
      </c>
      <c r="Z102" s="387">
        <f>'AG Jul 2021'!BL86</f>
        <v>0</v>
      </c>
      <c r="AA102" s="326" t="str">
        <f>'AG Jul 2021'!BM86</f>
        <v>n</v>
      </c>
      <c r="AB102" s="504"/>
      <c r="AC102" s="504"/>
      <c r="AD102" s="504"/>
      <c r="AE102" s="504"/>
      <c r="AF102" s="504"/>
      <c r="AG102" s="504"/>
      <c r="AH102" s="504"/>
      <c r="AI102" s="504"/>
      <c r="AJ102" s="504"/>
      <c r="AK102" s="504"/>
      <c r="AL102" s="504"/>
      <c r="AM102" s="504"/>
      <c r="AN102" s="504"/>
      <c r="AO102" s="504"/>
    </row>
    <row r="103" spans="1:41" x14ac:dyDescent="0.3">
      <c r="A103" s="319" t="str">
        <f>'AG Jul 2021'!K87</f>
        <v>Glow Power</v>
      </c>
      <c r="B103" s="383" t="str">
        <f>'AG Jul 2021'!L87</f>
        <v>Everyday Saver</v>
      </c>
      <c r="C103" s="384">
        <f>IF('AG Jul 2021'!BP87=0,91*'AG Jul 2021'!M87/100,(91*'AG Jul 2021'!M87/100)+'AG Jul 2021'!BP87/4)</f>
        <v>99.19</v>
      </c>
      <c r="D103" s="384">
        <f>IF('AG Jul 2021'!O87="",$G$6*'AG Jul 2021'!N87/100,IF($G$6&gt;='AG Jul 2021'!P87,('AG Jul 2021'!P87*'AG Jul 2021'!N87/100),($G$6*'AG Jul 2021'!N87/100)))</f>
        <v>59.802676363636344</v>
      </c>
      <c r="E103" s="384">
        <f>IF(AND('AG Jul 2021'!P87&gt;0,'AG Jul 2021'!R87&gt;0),IF($G$6&lt;'AG Jul 2021'!P87,0,IF($G$6&lt;=('AG Jul 2021'!R87+'AG Jul 2021'!P87),(($G$6-'AG Jul 2021'!P87)*'AG Jul 2021'!Q87/100),(('AG Jul 2021'!R87)*'AG Jul 2021'!Q87/100))),0)</f>
        <v>0</v>
      </c>
      <c r="F103" s="384">
        <f>IF('AG Jul 2021'!T87&gt;0,IF(($G$6&lt;'AG Jul 2021'!T87),(0),($G$6-'AG Jul 2021'!T87)*'AG Jul 2021'!U87/100),IF(AND('AG Jul 2021'!R87&gt;0,'AG Jul 2021'!T87=""),IF(($G$6&lt;'AG Jul 2021'!R87),(0),($G$6-'AG Jul 2021'!R87)*'AG Jul 2021'!S87/100),IF(AND('AG Jul 2021'!P87&gt;0,'AG Jul 2021'!R87=""),IF(($G$6&lt;'AG Jul 2021'!P87),(0),($G$6-'AG Jul 2021'!P87)*'AG Jul 2021'!Q87/100),0)))</f>
        <v>0</v>
      </c>
      <c r="G103" s="384">
        <f>$I$6*'AG Jul 2021'!AH87/100</f>
        <v>74.184570000000008</v>
      </c>
      <c r="H103" s="384">
        <f>$H$6*'AG Jul 2021'!W87/100</f>
        <v>27.886247999999991</v>
      </c>
      <c r="I103" s="384">
        <f t="shared" si="60"/>
        <v>261.06349436363632</v>
      </c>
      <c r="J103" s="449">
        <f t="shared" si="61"/>
        <v>647.4939774545453</v>
      </c>
      <c r="K103" s="449">
        <f t="shared" si="62"/>
        <v>1044.2539774545453</v>
      </c>
      <c r="L103" s="450">
        <f t="shared" si="63"/>
        <v>1148.6793751999999</v>
      </c>
      <c r="M103" s="449">
        <f>'AG Jul 2021'!AZ87</f>
        <v>0</v>
      </c>
      <c r="N103" s="449">
        <f>'AG Jul 2021'!BA87</f>
        <v>0</v>
      </c>
      <c r="O103" s="449">
        <f>'AG Jul 2021'!BB87</f>
        <v>0</v>
      </c>
      <c r="P103" s="449">
        <f>'AG Jul 2021'!BC87</f>
        <v>0</v>
      </c>
      <c r="Q103" s="449">
        <f>($E$6*'AG Jul 2021'!AT87/100)*4</f>
        <v>169.06119999999999</v>
      </c>
      <c r="R103" s="448" t="str">
        <f t="shared" si="64"/>
        <v>No discount</v>
      </c>
      <c r="S103" s="448" t="str">
        <f t="shared" si="65"/>
        <v>Exclusive</v>
      </c>
      <c r="T103" s="475">
        <f t="shared" si="66"/>
        <v>1044.2539774545453</v>
      </c>
      <c r="U103" s="449">
        <f t="shared" si="67"/>
        <v>1044.2539774545453</v>
      </c>
      <c r="V103" s="449">
        <f t="shared" si="68"/>
        <v>875.19277745454531</v>
      </c>
      <c r="W103" s="449">
        <f t="shared" si="69"/>
        <v>875.19277745454531</v>
      </c>
      <c r="X103" s="385">
        <f t="shared" si="70"/>
        <v>962.7120551999999</v>
      </c>
      <c r="Y103" s="385">
        <f t="shared" si="71"/>
        <v>962.7120551999999</v>
      </c>
      <c r="Z103" s="387">
        <f>'AG Jul 2021'!BL87</f>
        <v>0</v>
      </c>
      <c r="AA103" s="326" t="str">
        <f>'AG Jul 2021'!BM87</f>
        <v>n</v>
      </c>
      <c r="AB103" s="504"/>
      <c r="AC103" s="504"/>
      <c r="AD103" s="504"/>
      <c r="AE103" s="504"/>
      <c r="AF103" s="504"/>
      <c r="AG103" s="504"/>
      <c r="AH103" s="504"/>
      <c r="AI103" s="504"/>
      <c r="AJ103" s="504"/>
      <c r="AK103" s="504"/>
      <c r="AL103" s="504"/>
      <c r="AM103" s="504"/>
      <c r="AN103" s="504"/>
      <c r="AO103" s="504"/>
    </row>
    <row r="104" spans="1:41" x14ac:dyDescent="0.3">
      <c r="A104" s="319" t="str">
        <f>'AG Jul 2021'!K88</f>
        <v>Locality Planning Energy</v>
      </c>
      <c r="B104" s="383" t="str">
        <f>'AG Jul 2021'!L88</f>
        <v>Principal Offer (solar)</v>
      </c>
      <c r="C104" s="384">
        <f>IF('AG Jul 2021'!BP88=0,91*'AG Jul 2021'!M88/100,(91*'AG Jul 2021'!M88/100)+'AG Jul 2021'!BP88/4)</f>
        <v>91.802454545454552</v>
      </c>
      <c r="D104" s="384">
        <f>IF('AG Jul 2021'!O88="",$G$6*'AG Jul 2021'!N88/100,IF($G$6&gt;='AG Jul 2021'!P88,('AG Jul 2021'!P88*'AG Jul 2021'!N88/100),($G$6*'AG Jul 2021'!N88/100)))</f>
        <v>55.366227818181805</v>
      </c>
      <c r="E104" s="384">
        <f>IF(AND('AG Jul 2021'!P88&gt;0,'AG Jul 2021'!R88&gt;0),IF($G$6&lt;'AG Jul 2021'!P88,0,IF($G$6&lt;=('AG Jul 2021'!R88+'AG Jul 2021'!P88),(($G$6-'AG Jul 2021'!P88)*'AG Jul 2021'!Q88/100),(('AG Jul 2021'!R88)*'AG Jul 2021'!Q88/100))),0)</f>
        <v>0</v>
      </c>
      <c r="F104" s="384">
        <f>IF('AG Jul 2021'!T88&gt;0,IF(($G$6&lt;'AG Jul 2021'!T88),(0),($G$6-'AG Jul 2021'!T88)*'AG Jul 2021'!U88/100),IF(AND('AG Jul 2021'!R88&gt;0,'AG Jul 2021'!T88=""),IF(($G$6&lt;'AG Jul 2021'!R88),(0),($G$6-'AG Jul 2021'!R88)*'AG Jul 2021'!S88/100),IF(AND('AG Jul 2021'!P88&gt;0,'AG Jul 2021'!R88=""),IF(($G$6&lt;'AG Jul 2021'!P88),(0),($G$6-'AG Jul 2021'!P88)*'AG Jul 2021'!Q88/100),0)))</f>
        <v>0</v>
      </c>
      <c r="G104" s="384">
        <f>$I$6*'AG Jul 2021'!AH88/100</f>
        <v>80.969248636363631</v>
      </c>
      <c r="H104" s="384">
        <f>$H$6*'AG Jul 2021'!W88/100</f>
        <v>32.468953090909082</v>
      </c>
      <c r="I104" s="384">
        <f t="shared" si="60"/>
        <v>260.60688409090903</v>
      </c>
      <c r="J104" s="449">
        <f t="shared" si="61"/>
        <v>675.21771818181787</v>
      </c>
      <c r="K104" s="449">
        <f t="shared" si="62"/>
        <v>1042.4275363636361</v>
      </c>
      <c r="L104" s="450">
        <f t="shared" si="63"/>
        <v>1146.6702899999998</v>
      </c>
      <c r="M104" s="449">
        <f>'AG Jul 2021'!AZ88</f>
        <v>0</v>
      </c>
      <c r="N104" s="449">
        <f>'AG Jul 2021'!BA88</f>
        <v>0</v>
      </c>
      <c r="O104" s="449">
        <f>'AG Jul 2021'!BB88</f>
        <v>0</v>
      </c>
      <c r="P104" s="449">
        <f>'AG Jul 2021'!BC88</f>
        <v>0</v>
      </c>
      <c r="Q104" s="449">
        <f>($E$6*'AG Jul 2021'!AT88/100)*4</f>
        <v>205.2886</v>
      </c>
      <c r="R104" s="448" t="str">
        <f t="shared" si="64"/>
        <v>No discount</v>
      </c>
      <c r="S104" s="448" t="str">
        <f t="shared" si="65"/>
        <v>Exclusive</v>
      </c>
      <c r="T104" s="475">
        <f t="shared" si="66"/>
        <v>1042.4275363636361</v>
      </c>
      <c r="U104" s="449">
        <f t="shared" si="67"/>
        <v>1042.4275363636361</v>
      </c>
      <c r="V104" s="449">
        <f t="shared" si="68"/>
        <v>837.13893636363616</v>
      </c>
      <c r="W104" s="449">
        <f t="shared" si="69"/>
        <v>837.13893636363616</v>
      </c>
      <c r="X104" s="385">
        <f t="shared" si="70"/>
        <v>920.85282999999981</v>
      </c>
      <c r="Y104" s="385">
        <f t="shared" si="71"/>
        <v>920.85282999999981</v>
      </c>
      <c r="Z104" s="387">
        <f>'AG Jul 2021'!BL88</f>
        <v>0</v>
      </c>
      <c r="AA104" s="326" t="str">
        <f>'AG Jul 2021'!BM88</f>
        <v>n</v>
      </c>
      <c r="AB104" s="504"/>
      <c r="AC104" s="504"/>
      <c r="AD104" s="504"/>
      <c r="AE104" s="504"/>
      <c r="AF104" s="504"/>
      <c r="AG104" s="504"/>
      <c r="AH104" s="504"/>
      <c r="AI104" s="504"/>
      <c r="AJ104" s="504"/>
      <c r="AK104" s="504"/>
      <c r="AL104" s="504"/>
      <c r="AM104" s="504"/>
      <c r="AN104" s="504"/>
      <c r="AO104" s="504"/>
    </row>
    <row r="105" spans="1:41" x14ac:dyDescent="0.3">
      <c r="A105" s="319" t="str">
        <f>'AG Jul 2021'!K89</f>
        <v>Radian Energy</v>
      </c>
      <c r="B105" s="383" t="str">
        <f>'AG Jul 2021'!L89</f>
        <v>Grid to Go</v>
      </c>
      <c r="C105" s="384">
        <f>IF('AG Jul 2021'!BP89=0,91*'AG Jul 2021'!M89/100,(91*'AG Jul 2021'!M89/100)+'AG Jul 2021'!BP89/4)</f>
        <v>75.761636363636356</v>
      </c>
      <c r="D105" s="384">
        <f>IF('AG Jul 2021'!O89="",$G$6*'AG Jul 2021'!N89/100,IF($G$6&gt;='AG Jul 2021'!P89,('AG Jul 2021'!P89*'AG Jul 2021'!N89/100),($G$6*'AG Jul 2021'!N89/100)))</f>
        <v>60.420203999999984</v>
      </c>
      <c r="E105" s="384">
        <f>IF(AND('AG Jul 2021'!P89&gt;0,'AG Jul 2021'!R89&gt;0),IF($G$6&lt;'AG Jul 2021'!P89,0,IF($G$6&lt;=('AG Jul 2021'!R89+'AG Jul 2021'!P89),(($G$6-'AG Jul 2021'!P89)*'AG Jul 2021'!Q89/100),(('AG Jul 2021'!R89)*'AG Jul 2021'!Q89/100))),0)</f>
        <v>0</v>
      </c>
      <c r="F105" s="384">
        <f>IF('AG Jul 2021'!T89&gt;0,IF(($G$6&lt;'AG Jul 2021'!T89),(0),($G$6-'AG Jul 2021'!T89)*'AG Jul 2021'!U89/100),IF(AND('AG Jul 2021'!R89&gt;0,'AG Jul 2021'!T89=""),IF(($G$6&lt;'AG Jul 2021'!R89),(0),($G$6-'AG Jul 2021'!R89)*'AG Jul 2021'!S89/100),IF(AND('AG Jul 2021'!P89&gt;0,'AG Jul 2021'!R89=""),IF(($G$6&lt;'AG Jul 2021'!P89),(0),($G$6-'AG Jul 2021'!P89)*'AG Jul 2021'!Q89/100),0)))</f>
        <v>0</v>
      </c>
      <c r="G105" s="384">
        <f>$I$6*'AG Jul 2021'!AH89/100</f>
        <v>76.865939999999995</v>
      </c>
      <c r="H105" s="384">
        <f>$H$6*'AG Jul 2021'!W89/100</f>
        <v>36.661640727272712</v>
      </c>
      <c r="I105" s="384">
        <f t="shared" si="60"/>
        <v>249.70942109090907</v>
      </c>
      <c r="J105" s="449">
        <f t="shared" si="61"/>
        <v>695.79113890909093</v>
      </c>
      <c r="K105" s="449">
        <f t="shared" si="62"/>
        <v>998.8376843636363</v>
      </c>
      <c r="L105" s="450">
        <f t="shared" si="63"/>
        <v>1098.7214528</v>
      </c>
      <c r="M105" s="449">
        <f>'AG Jul 2021'!AZ89</f>
        <v>0</v>
      </c>
      <c r="N105" s="449">
        <f>'AG Jul 2021'!BA89</f>
        <v>0</v>
      </c>
      <c r="O105" s="449">
        <f>'AG Jul 2021'!BB89</f>
        <v>0</v>
      </c>
      <c r="P105" s="449">
        <f>'AG Jul 2021'!BC89</f>
        <v>0</v>
      </c>
      <c r="Q105" s="449">
        <f>($E$6*'AG Jul 2021'!AT89/100)*4</f>
        <v>144.90959999999998</v>
      </c>
      <c r="R105" s="448" t="str">
        <f t="shared" si="64"/>
        <v>No discount</v>
      </c>
      <c r="S105" s="448" t="str">
        <f t="shared" si="65"/>
        <v>Exclusive</v>
      </c>
      <c r="T105" s="475">
        <f t="shared" si="66"/>
        <v>998.8376843636363</v>
      </c>
      <c r="U105" s="449">
        <f t="shared" si="67"/>
        <v>998.8376843636363</v>
      </c>
      <c r="V105" s="449">
        <f t="shared" si="68"/>
        <v>853.92808436363634</v>
      </c>
      <c r="W105" s="449">
        <f t="shared" si="69"/>
        <v>853.92808436363634</v>
      </c>
      <c r="X105" s="385">
        <f t="shared" si="70"/>
        <v>939.32089280000002</v>
      </c>
      <c r="Y105" s="385">
        <f t="shared" si="71"/>
        <v>939.32089280000002</v>
      </c>
      <c r="Z105" s="387">
        <f>'AG Jul 2021'!BL89</f>
        <v>0</v>
      </c>
      <c r="AA105" s="326" t="str">
        <f>'AG Jul 2021'!BM89</f>
        <v>n</v>
      </c>
      <c r="AB105" s="504"/>
      <c r="AC105" s="504"/>
      <c r="AD105" s="504"/>
      <c r="AE105" s="504"/>
      <c r="AF105" s="504"/>
      <c r="AG105" s="504"/>
      <c r="AH105" s="504"/>
      <c r="AI105" s="504"/>
      <c r="AJ105" s="504"/>
      <c r="AK105" s="504"/>
      <c r="AL105" s="504"/>
      <c r="AM105" s="504"/>
      <c r="AN105" s="504"/>
      <c r="AO105" s="504"/>
    </row>
    <row r="106" spans="1:41" ht="14.5" thickBot="1" x14ac:dyDescent="0.35">
      <c r="A106" s="327" t="str">
        <f>'AG Jul 2021'!K90</f>
        <v>Mojo Power</v>
      </c>
      <c r="B106" s="328" t="str">
        <f>'AG Jul 2021'!L90</f>
        <v>G'day Sunshine</v>
      </c>
      <c r="C106" s="329">
        <f>IF('AG Jul 2021'!BP90=0,91*'AG Jul 2021'!M90/100,(91*'AG Jul 2021'!M90/100)+'AG Jul 2021'!BP90/4)</f>
        <v>131.8681</v>
      </c>
      <c r="D106" s="329">
        <f>IF('AG Jul 2021'!O90="",$G$6*'AG Jul 2021'!N90/100,IF($G$6&gt;='AG Jul 2021'!P90,('AG Jul 2021'!P90*'AG Jul 2021'!N90/100),($G$6*'AG Jul 2021'!N90/100)))</f>
        <v>30.811378909090905</v>
      </c>
      <c r="E106" s="329">
        <f>IF(AND('AG Jul 2021'!P90&gt;0,'AG Jul 2021'!R90&gt;0),IF($G$6&lt;'AG Jul 2021'!P90,0,IF($G$6&lt;=('AG Jul 2021'!R90+'AG Jul 2021'!P90),(($G$6-'AG Jul 2021'!P90)*'AG Jul 2021'!Q90/100),(('AG Jul 2021'!R90)*'AG Jul 2021'!Q90/100))),0)</f>
        <v>0</v>
      </c>
      <c r="F106" s="329">
        <f>IF('AG Jul 2021'!T90&gt;0,IF(($G$6&lt;'AG Jul 2021'!T90),(0),($G$6-'AG Jul 2021'!T90)*'AG Jul 2021'!U90/100),IF(AND('AG Jul 2021'!R90&gt;0,'AG Jul 2021'!T90=""),IF(($G$6&lt;'AG Jul 2021'!R90),(0),($G$6-'AG Jul 2021'!R90)*'AG Jul 2021'!S90/100),IF(AND('AG Jul 2021'!P90&gt;0,'AG Jul 2021'!R90=""),IF(($G$6&lt;'AG Jul 2021'!P90),(0),($G$6-'AG Jul 2021'!P90)*'AG Jul 2021'!Q90/100),0)))</f>
        <v>0</v>
      </c>
      <c r="G106" s="329">
        <f>$I$6*'AG Jul 2021'!AH90/100</f>
        <v>77.028447272727263</v>
      </c>
      <c r="H106" s="329">
        <f>$H$6*'AG Jul 2021'!W90/100</f>
        <v>46.217068363636344</v>
      </c>
      <c r="I106" s="329">
        <f t="shared" si="60"/>
        <v>285.92499454545452</v>
      </c>
      <c r="J106" s="451">
        <f t="shared" si="61"/>
        <v>616.2275781818181</v>
      </c>
      <c r="K106" s="451">
        <f t="shared" si="62"/>
        <v>1143.6999781818181</v>
      </c>
      <c r="L106" s="452">
        <f t="shared" si="63"/>
        <v>1258.069976</v>
      </c>
      <c r="M106" s="451">
        <f>'AG Jul 2021'!AZ90</f>
        <v>0</v>
      </c>
      <c r="N106" s="451">
        <f>'AG Jul 2021'!BA90</f>
        <v>0</v>
      </c>
      <c r="O106" s="451">
        <f>'AG Jul 2021'!BB90</f>
        <v>0</v>
      </c>
      <c r="P106" s="451">
        <f>'AG Jul 2021'!BC90</f>
        <v>0</v>
      </c>
      <c r="Q106" s="451">
        <f>($E$6*'AG Jul 2021'!AT90/100)*4</f>
        <v>531.33519999999999</v>
      </c>
      <c r="R106" s="453" t="str">
        <f t="shared" si="64"/>
        <v>No discount</v>
      </c>
      <c r="S106" s="453" t="str">
        <f t="shared" si="65"/>
        <v>Exclusive</v>
      </c>
      <c r="T106" s="476">
        <f t="shared" si="66"/>
        <v>1143.6999781818181</v>
      </c>
      <c r="U106" s="451">
        <f t="shared" si="67"/>
        <v>1143.6999781818181</v>
      </c>
      <c r="V106" s="451">
        <f t="shared" si="68"/>
        <v>612.36477818181811</v>
      </c>
      <c r="W106" s="451">
        <f t="shared" si="69"/>
        <v>612.36477818181811</v>
      </c>
      <c r="X106" s="330">
        <f t="shared" si="70"/>
        <v>673.60125599999992</v>
      </c>
      <c r="Y106" s="330">
        <f t="shared" si="71"/>
        <v>673.60125599999992</v>
      </c>
      <c r="Z106" s="333">
        <f>'AG Jul 2021'!BL90</f>
        <v>0</v>
      </c>
      <c r="AA106" s="334" t="str">
        <f>'AG Jul 2021'!BM90</f>
        <v>n</v>
      </c>
      <c r="AB106" s="504"/>
      <c r="AC106" s="504"/>
      <c r="AD106" s="504"/>
      <c r="AE106" s="504"/>
      <c r="AF106" s="504"/>
      <c r="AG106" s="504"/>
      <c r="AH106" s="504"/>
      <c r="AI106" s="504"/>
      <c r="AJ106" s="504"/>
      <c r="AK106" s="504"/>
      <c r="AL106" s="504"/>
      <c r="AM106" s="504"/>
      <c r="AN106" s="504"/>
      <c r="AO106" s="504"/>
    </row>
    <row r="107" spans="1:41" customFormat="1" ht="13.5" x14ac:dyDescent="0.3">
      <c r="A107" s="504"/>
      <c r="B107" s="504"/>
      <c r="C107" s="504"/>
      <c r="D107" s="504"/>
      <c r="E107" s="504"/>
      <c r="F107" s="504"/>
      <c r="G107" s="504"/>
      <c r="H107" s="504"/>
      <c r="I107" s="504"/>
      <c r="J107" s="504"/>
      <c r="K107" s="504"/>
      <c r="L107" s="504"/>
      <c r="M107" s="504"/>
      <c r="N107" s="504"/>
      <c r="O107" s="504"/>
      <c r="P107" s="504"/>
      <c r="Q107" s="504"/>
      <c r="R107" s="504"/>
      <c r="S107" s="504"/>
      <c r="T107" s="504"/>
      <c r="U107" s="504"/>
      <c r="V107" s="504"/>
      <c r="W107" s="504"/>
      <c r="X107" s="504"/>
      <c r="Y107" s="504"/>
      <c r="Z107" s="504"/>
      <c r="AA107" s="504"/>
      <c r="AB107" s="504"/>
      <c r="AC107" s="504"/>
      <c r="AD107" s="504"/>
      <c r="AE107" s="504"/>
      <c r="AF107" s="504"/>
      <c r="AG107" s="504"/>
      <c r="AH107" s="504"/>
      <c r="AI107" s="504"/>
      <c r="AJ107" s="504"/>
      <c r="AK107" s="504"/>
      <c r="AL107" s="504"/>
      <c r="AM107" s="504"/>
      <c r="AN107" s="504"/>
      <c r="AO107" s="504"/>
    </row>
    <row r="108" spans="1:41" customFormat="1" ht="13.5" x14ac:dyDescent="0.3">
      <c r="A108" s="504"/>
      <c r="B108" s="504"/>
      <c r="C108" s="504"/>
      <c r="D108" s="504"/>
      <c r="E108" s="504"/>
      <c r="F108" s="504"/>
      <c r="G108" s="504"/>
      <c r="H108" s="504"/>
      <c r="I108" s="504"/>
      <c r="J108" s="504"/>
      <c r="K108" s="504"/>
      <c r="L108" s="504"/>
      <c r="M108" s="504"/>
      <c r="N108" s="504"/>
      <c r="O108" s="504"/>
      <c r="P108" s="504"/>
      <c r="Q108" s="504"/>
      <c r="R108" s="504"/>
      <c r="S108" s="504"/>
      <c r="T108" s="504"/>
      <c r="U108" s="504"/>
      <c r="V108" s="504"/>
      <c r="W108" s="504"/>
      <c r="X108" s="504"/>
      <c r="Y108" s="504"/>
      <c r="Z108" s="504"/>
      <c r="AA108" s="504"/>
      <c r="AB108" s="504"/>
      <c r="AC108" s="504"/>
      <c r="AD108" s="504"/>
      <c r="AE108" s="504"/>
      <c r="AF108" s="504"/>
      <c r="AG108" s="504"/>
      <c r="AH108" s="504"/>
      <c r="AI108" s="504"/>
      <c r="AJ108" s="504"/>
      <c r="AK108" s="504"/>
      <c r="AL108" s="504"/>
      <c r="AM108" s="504"/>
      <c r="AN108" s="504"/>
      <c r="AO108" s="504"/>
    </row>
    <row r="109" spans="1:41" customFormat="1" ht="13.5" x14ac:dyDescent="0.3">
      <c r="A109" s="504"/>
      <c r="B109" s="504"/>
      <c r="C109" s="504"/>
      <c r="D109" s="504"/>
      <c r="E109" s="504"/>
      <c r="F109" s="504"/>
      <c r="G109" s="504"/>
      <c r="H109" s="504"/>
      <c r="I109" s="504"/>
      <c r="J109" s="504"/>
      <c r="K109" s="504"/>
      <c r="L109" s="504"/>
      <c r="M109" s="504"/>
      <c r="N109" s="504"/>
      <c r="O109" s="504"/>
      <c r="P109" s="504"/>
      <c r="Q109" s="504"/>
      <c r="R109" s="504"/>
      <c r="S109" s="504"/>
      <c r="T109" s="504"/>
      <c r="U109" s="504"/>
      <c r="V109" s="504"/>
      <c r="W109" s="504"/>
      <c r="X109" s="504"/>
      <c r="Y109" s="504"/>
      <c r="Z109" s="504"/>
      <c r="AA109" s="504"/>
      <c r="AB109" s="504"/>
      <c r="AC109" s="504"/>
      <c r="AD109" s="504"/>
      <c r="AE109" s="504"/>
      <c r="AF109" s="504"/>
      <c r="AG109" s="504"/>
      <c r="AH109" s="504"/>
      <c r="AI109" s="504"/>
      <c r="AJ109" s="504"/>
      <c r="AK109" s="504"/>
      <c r="AL109" s="504"/>
      <c r="AM109" s="504"/>
      <c r="AN109" s="504"/>
      <c r="AO109" s="504"/>
    </row>
    <row r="110" spans="1:41" customFormat="1" ht="13.5" x14ac:dyDescent="0.3">
      <c r="A110" s="504"/>
      <c r="B110" s="504"/>
      <c r="C110" s="504"/>
      <c r="D110" s="504"/>
      <c r="E110" s="504"/>
      <c r="F110" s="504"/>
      <c r="G110" s="504"/>
      <c r="H110" s="504"/>
      <c r="I110" s="504"/>
      <c r="J110" s="504"/>
      <c r="K110" s="504"/>
      <c r="L110" s="504"/>
      <c r="M110" s="504"/>
      <c r="N110" s="504"/>
      <c r="O110" s="504"/>
      <c r="P110" s="504"/>
      <c r="Q110" s="504"/>
      <c r="R110" s="504"/>
      <c r="S110" s="504"/>
      <c r="T110" s="504"/>
      <c r="U110" s="504"/>
      <c r="V110" s="504"/>
      <c r="W110" s="504"/>
      <c r="X110" s="504"/>
      <c r="Y110" s="504"/>
      <c r="Z110" s="504"/>
      <c r="AA110" s="504"/>
      <c r="AB110" s="504"/>
      <c r="AC110" s="504"/>
      <c r="AD110" s="504"/>
      <c r="AE110" s="504"/>
      <c r="AF110" s="504"/>
      <c r="AG110" s="504"/>
      <c r="AH110" s="504"/>
      <c r="AI110" s="504"/>
      <c r="AJ110" s="504"/>
      <c r="AK110" s="504"/>
      <c r="AL110" s="504"/>
      <c r="AM110" s="504"/>
      <c r="AN110" s="504"/>
      <c r="AO110" s="504"/>
    </row>
    <row r="111" spans="1:41" customFormat="1" ht="13.5" x14ac:dyDescent="0.3">
      <c r="A111" s="504"/>
      <c r="B111" s="504"/>
      <c r="C111" s="504"/>
      <c r="D111" s="504"/>
      <c r="E111" s="504"/>
      <c r="F111" s="504"/>
      <c r="G111" s="504"/>
      <c r="H111" s="504"/>
      <c r="I111" s="504"/>
      <c r="J111" s="504"/>
      <c r="K111" s="504"/>
      <c r="L111" s="504"/>
      <c r="M111" s="504"/>
      <c r="N111" s="504"/>
      <c r="O111" s="504"/>
      <c r="P111" s="504"/>
      <c r="Q111" s="504"/>
      <c r="R111" s="504"/>
      <c r="S111" s="504"/>
      <c r="T111" s="504"/>
      <c r="U111" s="504"/>
      <c r="V111" s="504"/>
      <c r="W111" s="504"/>
      <c r="X111" s="504"/>
      <c r="Y111" s="504"/>
      <c r="Z111" s="504"/>
      <c r="AA111" s="504"/>
      <c r="AB111" s="504"/>
      <c r="AC111" s="504"/>
      <c r="AD111" s="504"/>
      <c r="AE111" s="504"/>
      <c r="AF111" s="504"/>
      <c r="AG111" s="504"/>
      <c r="AH111" s="504"/>
      <c r="AI111" s="504"/>
      <c r="AJ111" s="504"/>
      <c r="AK111" s="504"/>
      <c r="AL111" s="504"/>
      <c r="AM111" s="504"/>
      <c r="AN111" s="504"/>
      <c r="AO111" s="504"/>
    </row>
    <row r="112" spans="1:41" customFormat="1" ht="13.5" x14ac:dyDescent="0.3">
      <c r="A112" s="504"/>
      <c r="B112" s="504"/>
      <c r="C112" s="504"/>
      <c r="D112" s="504"/>
      <c r="E112" s="504"/>
      <c r="F112" s="504"/>
      <c r="G112" s="504"/>
      <c r="H112" s="504"/>
      <c r="I112" s="504"/>
      <c r="J112" s="504"/>
      <c r="K112" s="504"/>
      <c r="L112" s="504"/>
      <c r="M112" s="504"/>
      <c r="N112" s="504"/>
      <c r="O112" s="504"/>
      <c r="P112" s="504"/>
      <c r="Q112" s="504"/>
      <c r="R112" s="504"/>
      <c r="S112" s="504"/>
      <c r="T112" s="504"/>
      <c r="U112" s="504"/>
      <c r="V112" s="504"/>
      <c r="W112" s="504"/>
      <c r="X112" s="504"/>
      <c r="Y112" s="504"/>
      <c r="Z112" s="504"/>
      <c r="AA112" s="504"/>
      <c r="AB112" s="504"/>
      <c r="AC112" s="504"/>
      <c r="AD112" s="504"/>
      <c r="AE112" s="504"/>
      <c r="AF112" s="504"/>
      <c r="AG112" s="504"/>
      <c r="AH112" s="504"/>
      <c r="AI112" s="504"/>
      <c r="AJ112" s="504"/>
      <c r="AK112" s="504"/>
      <c r="AL112" s="504"/>
      <c r="AM112" s="504"/>
      <c r="AN112" s="504"/>
      <c r="AO112" s="504"/>
    </row>
    <row r="113" spans="1:41" customFormat="1" ht="13.5" x14ac:dyDescent="0.3">
      <c r="A113" s="504"/>
      <c r="B113" s="504"/>
      <c r="C113" s="504"/>
      <c r="D113" s="504"/>
      <c r="E113" s="504"/>
      <c r="F113" s="504"/>
      <c r="G113" s="504"/>
      <c r="H113" s="504"/>
      <c r="I113" s="504"/>
      <c r="J113" s="504"/>
      <c r="K113" s="504"/>
      <c r="L113" s="504"/>
      <c r="M113" s="504"/>
      <c r="N113" s="504"/>
      <c r="O113" s="504"/>
      <c r="P113" s="504"/>
      <c r="Q113" s="504"/>
      <c r="R113" s="504"/>
      <c r="S113" s="504"/>
      <c r="T113" s="504"/>
      <c r="U113" s="504"/>
      <c r="V113" s="504"/>
      <c r="W113" s="504"/>
      <c r="X113" s="504"/>
      <c r="Y113" s="504"/>
      <c r="Z113" s="504"/>
      <c r="AA113" s="504"/>
      <c r="AB113" s="504"/>
      <c r="AC113" s="504"/>
      <c r="AD113" s="504"/>
      <c r="AE113" s="504"/>
      <c r="AF113" s="504"/>
      <c r="AG113" s="504"/>
      <c r="AH113" s="504"/>
      <c r="AI113" s="504"/>
      <c r="AJ113" s="504"/>
      <c r="AK113" s="504"/>
      <c r="AL113" s="504"/>
      <c r="AM113" s="504"/>
      <c r="AN113" s="504"/>
      <c r="AO113" s="504"/>
    </row>
    <row r="114" spans="1:41" customFormat="1" ht="13.5" x14ac:dyDescent="0.3">
      <c r="A114" s="504"/>
      <c r="B114" s="504"/>
      <c r="C114" s="504"/>
      <c r="D114" s="504"/>
      <c r="E114" s="504"/>
      <c r="F114" s="504"/>
      <c r="G114" s="504"/>
      <c r="H114" s="504"/>
      <c r="I114" s="504"/>
      <c r="J114" s="504"/>
      <c r="K114" s="504"/>
      <c r="L114" s="504"/>
      <c r="M114" s="504"/>
      <c r="N114" s="504"/>
      <c r="O114" s="504"/>
      <c r="P114" s="504"/>
      <c r="Q114" s="504"/>
      <c r="R114" s="504"/>
      <c r="S114" s="504"/>
      <c r="T114" s="504"/>
      <c r="U114" s="504"/>
      <c r="V114" s="504"/>
      <c r="W114" s="504"/>
      <c r="X114" s="504"/>
      <c r="Y114" s="504"/>
      <c r="Z114" s="504"/>
      <c r="AA114" s="504"/>
      <c r="AB114" s="504"/>
      <c r="AC114" s="504"/>
      <c r="AD114" s="504"/>
      <c r="AE114" s="504"/>
      <c r="AF114" s="504"/>
      <c r="AG114" s="504"/>
      <c r="AH114" s="504"/>
      <c r="AI114" s="504"/>
      <c r="AJ114" s="504"/>
      <c r="AK114" s="504"/>
      <c r="AL114" s="504"/>
      <c r="AM114" s="504"/>
      <c r="AN114" s="504"/>
      <c r="AO114" s="504"/>
    </row>
    <row r="115" spans="1:41" customFormat="1" ht="13.5" x14ac:dyDescent="0.3">
      <c r="A115" s="504"/>
      <c r="B115" s="504"/>
      <c r="C115" s="504"/>
      <c r="D115" s="504"/>
      <c r="E115" s="504"/>
      <c r="F115" s="504"/>
      <c r="G115" s="504"/>
      <c r="H115" s="504"/>
      <c r="I115" s="504"/>
      <c r="J115" s="504"/>
      <c r="K115" s="504"/>
      <c r="L115" s="504"/>
      <c r="M115" s="504"/>
      <c r="N115" s="504"/>
      <c r="O115" s="504"/>
      <c r="P115" s="504"/>
      <c r="Q115" s="504"/>
      <c r="R115" s="504"/>
      <c r="S115" s="504"/>
      <c r="T115" s="504"/>
      <c r="U115" s="504"/>
      <c r="V115" s="504"/>
      <c r="W115" s="504"/>
      <c r="X115" s="504"/>
      <c r="Y115" s="504"/>
      <c r="Z115" s="504"/>
      <c r="AA115" s="504"/>
      <c r="AB115" s="504"/>
      <c r="AC115" s="504"/>
      <c r="AD115" s="504"/>
      <c r="AE115" s="504"/>
      <c r="AF115" s="504"/>
      <c r="AG115" s="504"/>
      <c r="AH115" s="504"/>
      <c r="AI115" s="504"/>
      <c r="AJ115" s="504"/>
      <c r="AK115" s="504"/>
      <c r="AL115" s="504"/>
      <c r="AM115" s="504"/>
      <c r="AN115" s="504"/>
      <c r="AO115" s="504"/>
    </row>
    <row r="116" spans="1:41" customFormat="1" ht="13.5" x14ac:dyDescent="0.3">
      <c r="A116" s="504"/>
      <c r="B116" s="504"/>
      <c r="C116" s="504"/>
      <c r="D116" s="504"/>
      <c r="E116" s="504"/>
      <c r="F116" s="504"/>
      <c r="G116" s="504"/>
      <c r="H116" s="504"/>
      <c r="I116" s="504"/>
      <c r="J116" s="504"/>
      <c r="K116" s="504"/>
      <c r="L116" s="504"/>
      <c r="M116" s="504"/>
      <c r="N116" s="504"/>
      <c r="O116" s="504"/>
      <c r="P116" s="504"/>
      <c r="Q116" s="504"/>
      <c r="R116" s="504"/>
      <c r="S116" s="504"/>
      <c r="T116" s="504"/>
      <c r="U116" s="504"/>
      <c r="V116" s="504"/>
      <c r="W116" s="504"/>
      <c r="X116" s="504"/>
      <c r="Y116" s="504"/>
      <c r="Z116" s="504"/>
      <c r="AA116" s="504"/>
      <c r="AB116" s="504"/>
      <c r="AC116" s="504"/>
      <c r="AD116" s="504"/>
      <c r="AE116" s="504"/>
      <c r="AF116" s="504"/>
      <c r="AG116" s="504"/>
      <c r="AH116" s="504"/>
      <c r="AI116" s="504"/>
      <c r="AJ116" s="504"/>
      <c r="AK116" s="504"/>
      <c r="AL116" s="504"/>
      <c r="AM116" s="504"/>
      <c r="AN116" s="504"/>
      <c r="AO116" s="504"/>
    </row>
    <row r="117" spans="1:41" customFormat="1" ht="13.5" x14ac:dyDescent="0.3">
      <c r="A117" s="504"/>
      <c r="B117" s="504"/>
      <c r="C117" s="504"/>
      <c r="D117" s="504"/>
      <c r="E117" s="504"/>
      <c r="F117" s="504"/>
      <c r="G117" s="504"/>
      <c r="H117" s="504"/>
      <c r="I117" s="504"/>
      <c r="J117" s="504"/>
      <c r="K117" s="504"/>
      <c r="L117" s="504"/>
      <c r="M117" s="504"/>
      <c r="N117" s="504"/>
      <c r="O117" s="504"/>
      <c r="P117" s="504"/>
      <c r="Q117" s="504"/>
      <c r="R117" s="504"/>
      <c r="S117" s="504"/>
      <c r="T117" s="504"/>
      <c r="U117" s="504"/>
      <c r="V117" s="504"/>
      <c r="W117" s="504"/>
      <c r="X117" s="504"/>
      <c r="Y117" s="504"/>
      <c r="Z117" s="504"/>
      <c r="AA117" s="504"/>
      <c r="AB117" s="504"/>
      <c r="AC117" s="504"/>
      <c r="AD117" s="504"/>
      <c r="AE117" s="504"/>
      <c r="AF117" s="504"/>
      <c r="AG117" s="504"/>
      <c r="AH117" s="504"/>
      <c r="AI117" s="504"/>
      <c r="AJ117" s="504"/>
      <c r="AK117" s="504"/>
      <c r="AL117" s="504"/>
      <c r="AM117" s="504"/>
      <c r="AN117" s="504"/>
      <c r="AO117" s="504"/>
    </row>
    <row r="118" spans="1:41" customFormat="1" ht="13.5" x14ac:dyDescent="0.3">
      <c r="A118" s="504"/>
      <c r="B118" s="504"/>
      <c r="C118" s="504"/>
      <c r="D118" s="504"/>
      <c r="E118" s="504"/>
      <c r="F118" s="504"/>
      <c r="G118" s="504"/>
      <c r="H118" s="504"/>
      <c r="I118" s="504"/>
      <c r="J118" s="504"/>
      <c r="K118" s="504"/>
      <c r="L118" s="504"/>
      <c r="M118" s="504"/>
      <c r="N118" s="504"/>
      <c r="O118" s="504"/>
      <c r="P118" s="504"/>
      <c r="Q118" s="504"/>
      <c r="R118" s="504"/>
      <c r="S118" s="504"/>
      <c r="T118" s="504"/>
      <c r="U118" s="504"/>
      <c r="V118" s="504"/>
      <c r="W118" s="504"/>
      <c r="X118" s="504"/>
      <c r="Y118" s="504"/>
      <c r="Z118" s="504"/>
      <c r="AA118" s="504"/>
      <c r="AB118" s="504"/>
      <c r="AC118" s="504"/>
      <c r="AD118" s="504"/>
      <c r="AE118" s="504"/>
      <c r="AF118" s="504"/>
      <c r="AG118" s="504"/>
      <c r="AH118" s="504"/>
      <c r="AI118" s="504"/>
      <c r="AJ118" s="504"/>
      <c r="AK118" s="504"/>
      <c r="AL118" s="504"/>
      <c r="AM118" s="504"/>
      <c r="AN118" s="504"/>
      <c r="AO118" s="504"/>
    </row>
    <row r="119" spans="1:41" customFormat="1" ht="13.5" x14ac:dyDescent="0.3">
      <c r="A119" s="504"/>
      <c r="B119" s="504"/>
      <c r="C119" s="504"/>
      <c r="D119" s="504"/>
      <c r="E119" s="504"/>
      <c r="F119" s="504"/>
      <c r="G119" s="504"/>
      <c r="H119" s="504"/>
      <c r="I119" s="504"/>
      <c r="J119" s="504"/>
      <c r="K119" s="504"/>
      <c r="L119" s="504"/>
      <c r="M119" s="504"/>
      <c r="N119" s="504"/>
      <c r="O119" s="504"/>
      <c r="P119" s="504"/>
      <c r="Q119" s="504"/>
      <c r="R119" s="504"/>
      <c r="S119" s="504"/>
      <c r="T119" s="504"/>
      <c r="U119" s="504"/>
      <c r="V119" s="504"/>
      <c r="W119" s="504"/>
      <c r="X119" s="504"/>
      <c r="Y119" s="504"/>
      <c r="Z119" s="504"/>
      <c r="AA119" s="504"/>
      <c r="AB119" s="504"/>
      <c r="AC119" s="504"/>
      <c r="AD119" s="504"/>
      <c r="AE119" s="504"/>
      <c r="AF119" s="504"/>
      <c r="AG119" s="504"/>
      <c r="AH119" s="504"/>
      <c r="AI119" s="504"/>
      <c r="AJ119" s="504"/>
      <c r="AK119" s="504"/>
      <c r="AL119" s="504"/>
      <c r="AM119" s="504"/>
      <c r="AN119" s="504"/>
      <c r="AO119" s="504"/>
    </row>
    <row r="120" spans="1:41" customFormat="1" ht="13.5" x14ac:dyDescent="0.3">
      <c r="A120" s="504"/>
      <c r="B120" s="504"/>
      <c r="C120" s="504"/>
      <c r="D120" s="504"/>
      <c r="E120" s="504"/>
      <c r="F120" s="504"/>
      <c r="G120" s="504"/>
      <c r="H120" s="504"/>
      <c r="I120" s="504"/>
      <c r="J120" s="504"/>
      <c r="K120" s="504"/>
      <c r="L120" s="504"/>
      <c r="M120" s="504"/>
      <c r="N120" s="504"/>
      <c r="O120" s="504"/>
      <c r="P120" s="504"/>
      <c r="Q120" s="504"/>
      <c r="R120" s="504"/>
      <c r="S120" s="504"/>
      <c r="T120" s="504"/>
      <c r="U120" s="504"/>
      <c r="V120" s="504"/>
      <c r="W120" s="504"/>
      <c r="X120" s="504"/>
      <c r="Y120" s="504"/>
      <c r="Z120" s="504"/>
      <c r="AA120" s="504"/>
      <c r="AB120" s="504"/>
      <c r="AC120" s="504"/>
      <c r="AD120" s="504"/>
      <c r="AE120" s="504"/>
      <c r="AF120" s="504"/>
      <c r="AG120" s="504"/>
      <c r="AH120" s="504"/>
      <c r="AI120" s="504"/>
      <c r="AJ120" s="504"/>
      <c r="AK120" s="504"/>
      <c r="AL120" s="504"/>
      <c r="AM120" s="504"/>
      <c r="AN120" s="504"/>
      <c r="AO120" s="504"/>
    </row>
    <row r="121" spans="1:41" customFormat="1" ht="13.5" x14ac:dyDescent="0.3">
      <c r="A121" s="504"/>
      <c r="B121" s="504"/>
      <c r="C121" s="504"/>
      <c r="D121" s="504"/>
      <c r="E121" s="504"/>
      <c r="F121" s="504"/>
      <c r="G121" s="504"/>
      <c r="H121" s="504"/>
      <c r="I121" s="504"/>
      <c r="J121" s="504"/>
      <c r="K121" s="504"/>
      <c r="L121" s="504"/>
      <c r="M121" s="504"/>
      <c r="N121" s="504"/>
      <c r="O121" s="504"/>
      <c r="P121" s="504"/>
      <c r="Q121" s="504"/>
      <c r="R121" s="504"/>
      <c r="S121" s="504"/>
      <c r="T121" s="504"/>
      <c r="U121" s="504"/>
      <c r="V121" s="504"/>
      <c r="W121" s="504"/>
      <c r="X121" s="504"/>
      <c r="Y121" s="504"/>
      <c r="Z121" s="504"/>
      <c r="AA121" s="504"/>
      <c r="AB121" s="504"/>
      <c r="AC121" s="504"/>
      <c r="AD121" s="504"/>
      <c r="AE121" s="504"/>
      <c r="AF121" s="504"/>
      <c r="AG121" s="504"/>
      <c r="AH121" s="504"/>
      <c r="AI121" s="504"/>
      <c r="AJ121" s="504"/>
      <c r="AK121" s="504"/>
      <c r="AL121" s="504"/>
      <c r="AM121" s="504"/>
      <c r="AN121" s="504"/>
      <c r="AO121" s="504"/>
    </row>
    <row r="122" spans="1:41" customFormat="1" ht="13.5" x14ac:dyDescent="0.3">
      <c r="A122" s="504"/>
      <c r="B122" s="504"/>
      <c r="C122" s="504"/>
      <c r="D122" s="504"/>
      <c r="E122" s="504"/>
      <c r="F122" s="504"/>
      <c r="G122" s="504"/>
      <c r="H122" s="504"/>
      <c r="I122" s="504"/>
      <c r="J122" s="504"/>
      <c r="K122" s="504"/>
      <c r="L122" s="504"/>
      <c r="M122" s="504"/>
      <c r="N122" s="504"/>
      <c r="O122" s="504"/>
      <c r="P122" s="504"/>
      <c r="Q122" s="504"/>
      <c r="R122" s="504"/>
      <c r="S122" s="504"/>
      <c r="T122" s="504"/>
      <c r="U122" s="504"/>
      <c r="V122" s="504"/>
      <c r="W122" s="504"/>
      <c r="X122" s="504"/>
      <c r="Y122" s="504"/>
      <c r="Z122" s="504"/>
      <c r="AA122" s="504"/>
      <c r="AB122" s="504"/>
      <c r="AC122" s="504"/>
      <c r="AD122" s="504"/>
      <c r="AE122" s="504"/>
      <c r="AF122" s="504"/>
      <c r="AG122" s="504"/>
      <c r="AH122" s="504"/>
      <c r="AI122" s="504"/>
      <c r="AJ122" s="504"/>
      <c r="AK122" s="504"/>
      <c r="AL122" s="504"/>
      <c r="AM122" s="504"/>
      <c r="AN122" s="504"/>
      <c r="AO122" s="504"/>
    </row>
    <row r="123" spans="1:41" customFormat="1" ht="13.5" x14ac:dyDescent="0.3">
      <c r="A123" s="504"/>
      <c r="B123" s="504"/>
      <c r="C123" s="504"/>
      <c r="D123" s="504"/>
      <c r="E123" s="504"/>
      <c r="F123" s="504"/>
      <c r="G123" s="504"/>
      <c r="H123" s="504"/>
      <c r="I123" s="504"/>
      <c r="J123" s="504"/>
      <c r="K123" s="504"/>
      <c r="L123" s="504"/>
      <c r="M123" s="504"/>
      <c r="N123" s="504"/>
      <c r="O123" s="504"/>
      <c r="P123" s="504"/>
      <c r="Q123" s="504"/>
      <c r="R123" s="504"/>
      <c r="S123" s="504"/>
      <c r="T123" s="504"/>
      <c r="U123" s="504"/>
      <c r="V123" s="504"/>
      <c r="W123" s="504"/>
      <c r="X123" s="504"/>
      <c r="Y123" s="504"/>
      <c r="Z123" s="504"/>
      <c r="AA123" s="504"/>
      <c r="AB123" s="504"/>
      <c r="AC123" s="504"/>
      <c r="AD123" s="504"/>
      <c r="AE123" s="504"/>
      <c r="AF123" s="504"/>
      <c r="AG123" s="504"/>
      <c r="AH123" s="504"/>
      <c r="AI123" s="504"/>
      <c r="AJ123" s="504"/>
      <c r="AK123" s="504"/>
      <c r="AL123" s="504"/>
      <c r="AM123" s="504"/>
      <c r="AN123" s="504"/>
      <c r="AO123" s="504"/>
    </row>
    <row r="124" spans="1:41" customFormat="1" ht="13.5" x14ac:dyDescent="0.3">
      <c r="A124" s="504"/>
      <c r="B124" s="504"/>
      <c r="C124" s="504"/>
      <c r="D124" s="504"/>
      <c r="E124" s="504"/>
      <c r="F124" s="504"/>
      <c r="G124" s="504"/>
      <c r="H124" s="504"/>
      <c r="I124" s="504"/>
      <c r="J124" s="504"/>
      <c r="K124" s="504"/>
      <c r="L124" s="504"/>
      <c r="M124" s="504"/>
      <c r="N124" s="504"/>
      <c r="O124" s="504"/>
      <c r="P124" s="504"/>
      <c r="Q124" s="504"/>
      <c r="R124" s="504"/>
      <c r="S124" s="504"/>
      <c r="T124" s="504"/>
      <c r="U124" s="504"/>
      <c r="V124" s="504"/>
      <c r="W124" s="504"/>
      <c r="X124" s="504"/>
      <c r="Y124" s="504"/>
      <c r="Z124" s="504"/>
      <c r="AA124" s="504"/>
      <c r="AB124" s="504"/>
      <c r="AC124" s="504"/>
      <c r="AD124" s="504"/>
      <c r="AE124" s="504"/>
      <c r="AF124" s="504"/>
      <c r="AG124" s="504"/>
      <c r="AH124" s="504"/>
      <c r="AI124" s="504"/>
      <c r="AJ124" s="504"/>
      <c r="AK124" s="504"/>
      <c r="AL124" s="504"/>
      <c r="AM124" s="504"/>
      <c r="AN124" s="504"/>
      <c r="AO124" s="504"/>
    </row>
    <row r="125" spans="1:41" customFormat="1" ht="13.5" x14ac:dyDescent="0.3">
      <c r="A125" s="504"/>
      <c r="B125" s="504"/>
      <c r="C125" s="504"/>
      <c r="D125" s="504"/>
      <c r="E125" s="504"/>
      <c r="F125" s="504"/>
      <c r="G125" s="504"/>
      <c r="H125" s="504"/>
      <c r="I125" s="504"/>
      <c r="J125" s="504"/>
      <c r="K125" s="504"/>
      <c r="L125" s="504"/>
      <c r="M125" s="504"/>
      <c r="N125" s="504"/>
      <c r="O125" s="504"/>
      <c r="P125" s="504"/>
      <c r="Q125" s="504"/>
      <c r="R125" s="504"/>
      <c r="S125" s="504"/>
      <c r="T125" s="504"/>
      <c r="U125" s="504"/>
      <c r="V125" s="504"/>
      <c r="W125" s="504"/>
      <c r="X125" s="504"/>
      <c r="Y125" s="504"/>
      <c r="Z125" s="504"/>
      <c r="AA125" s="504"/>
      <c r="AB125" s="504"/>
      <c r="AC125" s="504"/>
      <c r="AD125" s="504"/>
      <c r="AE125" s="504"/>
      <c r="AF125" s="504"/>
      <c r="AG125" s="504"/>
      <c r="AH125" s="504"/>
      <c r="AI125" s="504"/>
      <c r="AJ125" s="504"/>
      <c r="AK125" s="504"/>
      <c r="AL125" s="504"/>
      <c r="AM125" s="504"/>
      <c r="AN125" s="504"/>
      <c r="AO125" s="504"/>
    </row>
    <row r="126" spans="1:41" customFormat="1" ht="13.5" x14ac:dyDescent="0.3">
      <c r="A126" s="504"/>
      <c r="B126" s="504"/>
      <c r="C126" s="504"/>
      <c r="D126" s="504"/>
      <c r="E126" s="504"/>
      <c r="F126" s="504"/>
      <c r="G126" s="504"/>
      <c r="H126" s="504"/>
      <c r="I126" s="504"/>
      <c r="J126" s="504"/>
      <c r="K126" s="504"/>
      <c r="L126" s="504"/>
      <c r="M126" s="504"/>
      <c r="N126" s="504"/>
      <c r="O126" s="504"/>
      <c r="P126" s="504"/>
      <c r="Q126" s="504"/>
      <c r="R126" s="504"/>
      <c r="S126" s="504"/>
      <c r="T126" s="504"/>
      <c r="U126" s="504"/>
      <c r="V126" s="504"/>
      <c r="W126" s="504"/>
      <c r="X126" s="504"/>
      <c r="Y126" s="504"/>
      <c r="Z126" s="504"/>
      <c r="AA126" s="504"/>
      <c r="AB126" s="504"/>
      <c r="AC126" s="504"/>
      <c r="AD126" s="504"/>
      <c r="AE126" s="504"/>
      <c r="AF126" s="504"/>
      <c r="AG126" s="504"/>
      <c r="AH126" s="504"/>
      <c r="AI126" s="504"/>
      <c r="AJ126" s="504"/>
      <c r="AK126" s="504"/>
      <c r="AL126" s="504"/>
      <c r="AM126" s="504"/>
      <c r="AN126" s="504"/>
      <c r="AO126" s="504"/>
    </row>
    <row r="127" spans="1:41" customFormat="1" ht="13.5" x14ac:dyDescent="0.3">
      <c r="A127" s="504"/>
      <c r="B127" s="504"/>
      <c r="C127" s="504"/>
      <c r="D127" s="504"/>
      <c r="E127" s="504"/>
      <c r="F127" s="504"/>
      <c r="G127" s="504"/>
      <c r="H127" s="504"/>
      <c r="I127" s="504"/>
      <c r="J127" s="504"/>
      <c r="K127" s="504"/>
      <c r="L127" s="504"/>
      <c r="M127" s="504"/>
      <c r="N127" s="504"/>
      <c r="O127" s="504"/>
      <c r="P127" s="504"/>
      <c r="Q127" s="504"/>
      <c r="R127" s="504"/>
      <c r="S127" s="504"/>
      <c r="T127" s="504"/>
      <c r="U127" s="504"/>
      <c r="V127" s="504"/>
      <c r="W127" s="504"/>
      <c r="X127" s="504"/>
      <c r="Y127" s="504"/>
      <c r="Z127" s="504"/>
      <c r="AA127" s="504"/>
      <c r="AB127" s="504"/>
      <c r="AC127" s="504"/>
      <c r="AD127" s="504"/>
      <c r="AE127" s="504"/>
      <c r="AF127" s="504"/>
      <c r="AG127" s="504"/>
      <c r="AH127" s="504"/>
      <c r="AI127" s="504"/>
      <c r="AJ127" s="504"/>
      <c r="AK127" s="504"/>
      <c r="AL127" s="504"/>
      <c r="AM127" s="504"/>
      <c r="AN127" s="504"/>
      <c r="AO127" s="504"/>
    </row>
    <row r="128" spans="1:41" customFormat="1" ht="13.5" x14ac:dyDescent="0.3">
      <c r="A128" s="504"/>
      <c r="B128" s="504"/>
      <c r="C128" s="504"/>
      <c r="D128" s="504"/>
      <c r="E128" s="504"/>
      <c r="F128" s="504"/>
      <c r="G128" s="504"/>
      <c r="H128" s="504"/>
      <c r="I128" s="504"/>
      <c r="J128" s="504"/>
      <c r="K128" s="504"/>
      <c r="L128" s="504"/>
      <c r="M128" s="504"/>
      <c r="N128" s="504"/>
      <c r="O128" s="504"/>
      <c r="P128" s="504"/>
      <c r="Q128" s="504"/>
      <c r="R128" s="504"/>
      <c r="S128" s="504"/>
      <c r="T128" s="504"/>
      <c r="U128" s="504"/>
      <c r="V128" s="504"/>
      <c r="W128" s="504"/>
      <c r="X128" s="504"/>
      <c r="Y128" s="504"/>
      <c r="Z128" s="504"/>
      <c r="AA128" s="504"/>
      <c r="AB128" s="504"/>
      <c r="AC128" s="504"/>
      <c r="AD128" s="504"/>
      <c r="AE128" s="504"/>
      <c r="AF128" s="504"/>
      <c r="AG128" s="504"/>
      <c r="AH128" s="504"/>
      <c r="AI128" s="504"/>
      <c r="AJ128" s="504"/>
      <c r="AK128" s="504"/>
      <c r="AL128" s="504"/>
      <c r="AM128" s="504"/>
      <c r="AN128" s="504"/>
      <c r="AO128" s="504"/>
    </row>
    <row r="129" spans="1:41" customFormat="1" ht="13.5" x14ac:dyDescent="0.3">
      <c r="A129" s="504"/>
      <c r="B129" s="504"/>
      <c r="C129" s="504"/>
      <c r="D129" s="504"/>
      <c r="E129" s="504"/>
      <c r="F129" s="504"/>
      <c r="G129" s="504"/>
      <c r="H129" s="504"/>
      <c r="I129" s="504"/>
      <c r="J129" s="504"/>
      <c r="K129" s="504"/>
      <c r="L129" s="504"/>
      <c r="M129" s="504"/>
      <c r="N129" s="504"/>
      <c r="O129" s="504"/>
      <c r="P129" s="504"/>
      <c r="Q129" s="504"/>
      <c r="R129" s="504"/>
      <c r="S129" s="504"/>
      <c r="T129" s="504"/>
      <c r="U129" s="504"/>
      <c r="V129" s="504"/>
      <c r="W129" s="504"/>
      <c r="X129" s="504"/>
      <c r="Y129" s="504"/>
      <c r="Z129" s="504"/>
      <c r="AA129" s="504"/>
      <c r="AB129" s="504"/>
      <c r="AC129" s="504"/>
      <c r="AD129" s="504"/>
      <c r="AE129" s="504"/>
      <c r="AF129" s="504"/>
      <c r="AG129" s="504"/>
      <c r="AH129" s="504"/>
      <c r="AI129" s="504"/>
      <c r="AJ129" s="504"/>
      <c r="AK129" s="504"/>
      <c r="AL129" s="504"/>
      <c r="AM129" s="504"/>
      <c r="AN129" s="504"/>
      <c r="AO129" s="504"/>
    </row>
    <row r="130" spans="1:41" customFormat="1" ht="13.5" x14ac:dyDescent="0.3">
      <c r="A130" s="504"/>
      <c r="B130" s="504"/>
      <c r="C130" s="504"/>
      <c r="D130" s="504"/>
      <c r="E130" s="504"/>
      <c r="F130" s="504"/>
      <c r="G130" s="504"/>
      <c r="H130" s="504"/>
      <c r="I130" s="504"/>
      <c r="J130" s="504"/>
      <c r="K130" s="504"/>
      <c r="L130" s="504"/>
      <c r="M130" s="504"/>
      <c r="N130" s="504"/>
      <c r="O130" s="504"/>
      <c r="P130" s="504"/>
      <c r="Q130" s="504"/>
      <c r="R130" s="504"/>
      <c r="S130" s="504"/>
      <c r="T130" s="504"/>
      <c r="U130" s="504"/>
      <c r="V130" s="504"/>
      <c r="W130" s="504"/>
      <c r="X130" s="504"/>
      <c r="Y130" s="504"/>
      <c r="Z130" s="504"/>
      <c r="AA130" s="504"/>
      <c r="AB130" s="504"/>
      <c r="AC130" s="504"/>
      <c r="AD130" s="504"/>
      <c r="AE130" s="504"/>
      <c r="AF130" s="504"/>
      <c r="AG130" s="504"/>
      <c r="AH130" s="504"/>
      <c r="AI130" s="504"/>
      <c r="AJ130" s="504"/>
      <c r="AK130" s="504"/>
      <c r="AL130" s="504"/>
      <c r="AM130" s="504"/>
      <c r="AN130" s="504"/>
      <c r="AO130" s="504"/>
    </row>
    <row r="131" spans="1:41" customFormat="1" ht="13.5" x14ac:dyDescent="0.3">
      <c r="A131" s="504"/>
      <c r="B131" s="504"/>
      <c r="C131" s="504"/>
      <c r="D131" s="504"/>
      <c r="E131" s="504"/>
      <c r="F131" s="504"/>
      <c r="G131" s="504"/>
      <c r="H131" s="504"/>
      <c r="I131" s="504"/>
      <c r="J131" s="504"/>
      <c r="K131" s="504"/>
      <c r="L131" s="504"/>
      <c r="M131" s="504"/>
      <c r="N131" s="504"/>
      <c r="O131" s="504"/>
      <c r="P131" s="504"/>
      <c r="Q131" s="504"/>
      <c r="R131" s="504"/>
      <c r="S131" s="504"/>
      <c r="T131" s="504"/>
      <c r="U131" s="504"/>
      <c r="V131" s="504"/>
      <c r="W131" s="504"/>
      <c r="X131" s="504"/>
      <c r="Y131" s="504"/>
      <c r="Z131" s="504"/>
      <c r="AA131" s="504"/>
      <c r="AB131" s="504"/>
      <c r="AC131" s="504"/>
      <c r="AD131" s="504"/>
      <c r="AE131" s="504"/>
      <c r="AF131" s="504"/>
      <c r="AG131" s="504"/>
      <c r="AH131" s="504"/>
      <c r="AI131" s="504"/>
      <c r="AJ131" s="504"/>
      <c r="AK131" s="504"/>
      <c r="AL131" s="504"/>
      <c r="AM131" s="504"/>
      <c r="AN131" s="504"/>
      <c r="AO131" s="504"/>
    </row>
    <row r="132" spans="1:41" customFormat="1" ht="13.5" x14ac:dyDescent="0.3">
      <c r="A132" s="504"/>
      <c r="B132" s="504"/>
      <c r="C132" s="504"/>
      <c r="D132" s="504"/>
      <c r="E132" s="504"/>
      <c r="F132" s="504"/>
      <c r="G132" s="504"/>
      <c r="H132" s="504"/>
      <c r="I132" s="504"/>
      <c r="J132" s="504"/>
      <c r="K132" s="504"/>
      <c r="L132" s="504"/>
      <c r="M132" s="504"/>
      <c r="N132" s="504"/>
      <c r="O132" s="504"/>
      <c r="P132" s="504"/>
      <c r="Q132" s="504"/>
      <c r="R132" s="504"/>
      <c r="S132" s="504"/>
      <c r="T132" s="504"/>
      <c r="U132" s="504"/>
      <c r="V132" s="504"/>
      <c r="W132" s="504"/>
      <c r="X132" s="504"/>
      <c r="Y132" s="504"/>
      <c r="Z132" s="504"/>
      <c r="AA132" s="504"/>
      <c r="AB132" s="504"/>
      <c r="AC132" s="504"/>
      <c r="AD132" s="504"/>
      <c r="AE132" s="504"/>
      <c r="AF132" s="504"/>
      <c r="AG132" s="504"/>
      <c r="AH132" s="504"/>
      <c r="AI132" s="504"/>
      <c r="AJ132" s="504"/>
      <c r="AK132" s="504"/>
      <c r="AL132" s="504"/>
      <c r="AM132" s="504"/>
      <c r="AN132" s="504"/>
      <c r="AO132" s="504"/>
    </row>
    <row r="133" spans="1:41" customFormat="1" ht="13.5" x14ac:dyDescent="0.3">
      <c r="A133" s="504"/>
      <c r="B133" s="504"/>
      <c r="C133" s="504"/>
      <c r="D133" s="504"/>
      <c r="E133" s="504"/>
      <c r="F133" s="504"/>
      <c r="G133" s="504"/>
      <c r="H133" s="504"/>
      <c r="I133" s="504"/>
      <c r="J133" s="504"/>
      <c r="K133" s="504"/>
      <c r="L133" s="504"/>
      <c r="M133" s="504"/>
      <c r="N133" s="504"/>
      <c r="O133" s="504"/>
      <c r="P133" s="504"/>
      <c r="Q133" s="504"/>
      <c r="R133" s="504"/>
      <c r="S133" s="504"/>
      <c r="T133" s="504"/>
      <c r="U133" s="504"/>
      <c r="V133" s="504"/>
      <c r="W133" s="504"/>
      <c r="X133" s="504"/>
      <c r="Y133" s="504"/>
      <c r="Z133" s="504"/>
      <c r="AA133" s="504"/>
      <c r="AB133" s="504"/>
      <c r="AC133" s="504"/>
      <c r="AD133" s="504"/>
      <c r="AE133" s="504"/>
      <c r="AF133" s="504"/>
      <c r="AG133" s="504"/>
      <c r="AH133" s="504"/>
      <c r="AI133" s="504"/>
      <c r="AJ133" s="504"/>
      <c r="AK133" s="504"/>
      <c r="AL133" s="504"/>
      <c r="AM133" s="504"/>
      <c r="AN133" s="504"/>
      <c r="AO133" s="504"/>
    </row>
    <row r="134" spans="1:41" customFormat="1" ht="13.5" x14ac:dyDescent="0.3">
      <c r="A134" s="504"/>
      <c r="B134" s="504"/>
      <c r="C134" s="504"/>
      <c r="D134" s="504"/>
      <c r="E134" s="504"/>
      <c r="F134" s="504"/>
      <c r="G134" s="504"/>
      <c r="H134" s="504"/>
      <c r="I134" s="504"/>
      <c r="J134" s="504"/>
      <c r="K134" s="504"/>
      <c r="L134" s="504"/>
      <c r="M134" s="504"/>
      <c r="N134" s="504"/>
      <c r="O134" s="504"/>
      <c r="P134" s="504"/>
      <c r="Q134" s="504"/>
      <c r="R134" s="504"/>
      <c r="S134" s="504"/>
      <c r="T134" s="504"/>
      <c r="U134" s="504"/>
      <c r="V134" s="504"/>
      <c r="W134" s="504"/>
      <c r="X134" s="504"/>
      <c r="Y134" s="504"/>
      <c r="Z134" s="504"/>
      <c r="AA134" s="504"/>
      <c r="AB134" s="504"/>
      <c r="AC134" s="504"/>
      <c r="AD134" s="504"/>
      <c r="AE134" s="504"/>
      <c r="AF134" s="504"/>
      <c r="AG134" s="504"/>
      <c r="AH134" s="504"/>
      <c r="AI134" s="504"/>
      <c r="AJ134" s="504"/>
      <c r="AK134" s="504"/>
      <c r="AL134" s="504"/>
      <c r="AM134" s="504"/>
      <c r="AN134" s="504"/>
      <c r="AO134" s="504"/>
    </row>
    <row r="135" spans="1:41" customFormat="1" ht="13.5" x14ac:dyDescent="0.3">
      <c r="A135" s="504"/>
      <c r="B135" s="504"/>
      <c r="C135" s="504"/>
      <c r="D135" s="504"/>
      <c r="E135" s="504"/>
      <c r="F135" s="504"/>
      <c r="G135" s="504"/>
      <c r="H135" s="504"/>
      <c r="I135" s="504"/>
      <c r="J135" s="504"/>
      <c r="K135" s="504"/>
      <c r="L135" s="504"/>
      <c r="M135" s="504"/>
      <c r="N135" s="504"/>
      <c r="O135" s="504"/>
      <c r="P135" s="504"/>
      <c r="Q135" s="504"/>
      <c r="R135" s="504"/>
      <c r="S135" s="504"/>
      <c r="T135" s="504"/>
      <c r="U135" s="504"/>
      <c r="V135" s="504"/>
      <c r="W135" s="504"/>
      <c r="X135" s="504"/>
      <c r="Y135" s="504"/>
      <c r="Z135" s="504"/>
      <c r="AA135" s="504"/>
      <c r="AB135" s="504"/>
      <c r="AC135" s="504"/>
      <c r="AD135" s="504"/>
      <c r="AE135" s="504"/>
      <c r="AF135" s="504"/>
      <c r="AG135" s="504"/>
      <c r="AH135" s="504"/>
      <c r="AI135" s="504"/>
      <c r="AJ135" s="504"/>
      <c r="AK135" s="504"/>
      <c r="AL135" s="504"/>
      <c r="AM135" s="504"/>
      <c r="AN135" s="504"/>
      <c r="AO135" s="504"/>
    </row>
    <row r="136" spans="1:41" customFormat="1" ht="13.5" x14ac:dyDescent="0.3">
      <c r="A136" s="504"/>
      <c r="B136" s="504"/>
      <c r="C136" s="504"/>
      <c r="D136" s="504"/>
      <c r="E136" s="504"/>
      <c r="F136" s="504"/>
      <c r="G136" s="504"/>
      <c r="H136" s="504"/>
      <c r="I136" s="504"/>
      <c r="J136" s="504"/>
      <c r="K136" s="504"/>
      <c r="L136" s="504"/>
      <c r="M136" s="504"/>
      <c r="N136" s="504"/>
      <c r="O136" s="504"/>
      <c r="P136" s="504"/>
      <c r="Q136" s="504"/>
      <c r="R136" s="504"/>
      <c r="S136" s="504"/>
      <c r="T136" s="504"/>
      <c r="U136" s="504"/>
      <c r="V136" s="504"/>
      <c r="W136" s="504"/>
      <c r="X136" s="504"/>
      <c r="Y136" s="504"/>
      <c r="Z136" s="504"/>
      <c r="AA136" s="504"/>
      <c r="AB136" s="504"/>
      <c r="AC136" s="504"/>
      <c r="AD136" s="504"/>
      <c r="AE136" s="504"/>
      <c r="AF136" s="504"/>
      <c r="AG136" s="504"/>
      <c r="AH136" s="504"/>
      <c r="AI136" s="504"/>
      <c r="AJ136" s="504"/>
      <c r="AK136" s="504"/>
      <c r="AL136" s="504"/>
      <c r="AM136" s="504"/>
      <c r="AN136" s="504"/>
      <c r="AO136" s="504"/>
    </row>
    <row r="137" spans="1:41" customFormat="1" ht="13.5" x14ac:dyDescent="0.3">
      <c r="A137" s="504"/>
      <c r="B137" s="504"/>
      <c r="C137" s="504"/>
      <c r="D137" s="504"/>
      <c r="E137" s="504"/>
      <c r="F137" s="504"/>
      <c r="G137" s="504"/>
      <c r="H137" s="504"/>
      <c r="I137" s="504"/>
      <c r="J137" s="504"/>
      <c r="K137" s="504"/>
      <c r="L137" s="504"/>
      <c r="M137" s="504"/>
      <c r="N137" s="504"/>
      <c r="O137" s="504"/>
      <c r="P137" s="504"/>
      <c r="Q137" s="504"/>
      <c r="R137" s="504"/>
      <c r="S137" s="504"/>
      <c r="T137" s="504"/>
      <c r="U137" s="504"/>
      <c r="V137" s="504"/>
      <c r="W137" s="504"/>
      <c r="X137" s="504"/>
      <c r="Y137" s="504"/>
      <c r="Z137" s="504"/>
      <c r="AA137" s="504"/>
      <c r="AB137" s="504"/>
      <c r="AC137" s="504"/>
      <c r="AD137" s="504"/>
      <c r="AE137" s="504"/>
      <c r="AF137" s="504"/>
      <c r="AG137" s="504"/>
      <c r="AH137" s="504"/>
      <c r="AI137" s="504"/>
      <c r="AJ137" s="504"/>
      <c r="AK137" s="504"/>
      <c r="AL137" s="504"/>
      <c r="AM137" s="504"/>
      <c r="AN137" s="504"/>
      <c r="AO137" s="504"/>
    </row>
    <row r="138" spans="1:41" customFormat="1" ht="13.5" x14ac:dyDescent="0.3">
      <c r="A138" s="504"/>
      <c r="B138" s="504"/>
      <c r="C138" s="504"/>
      <c r="D138" s="504"/>
      <c r="E138" s="504"/>
      <c r="F138" s="504"/>
      <c r="G138" s="504"/>
      <c r="H138" s="504"/>
      <c r="I138" s="504"/>
      <c r="J138" s="504"/>
      <c r="K138" s="504"/>
      <c r="L138" s="504"/>
      <c r="M138" s="504"/>
      <c r="N138" s="504"/>
      <c r="O138" s="504"/>
      <c r="P138" s="504"/>
      <c r="Q138" s="504"/>
      <c r="R138" s="504"/>
      <c r="S138" s="504"/>
      <c r="T138" s="504"/>
      <c r="U138" s="504"/>
      <c r="V138" s="504"/>
      <c r="W138" s="504"/>
      <c r="X138" s="504"/>
      <c r="Y138" s="504"/>
      <c r="Z138" s="504"/>
      <c r="AA138" s="504"/>
      <c r="AB138" s="504"/>
      <c r="AC138" s="504"/>
      <c r="AD138" s="504"/>
      <c r="AE138" s="504"/>
      <c r="AF138" s="504"/>
      <c r="AG138" s="504"/>
      <c r="AH138" s="504"/>
      <c r="AI138" s="504"/>
      <c r="AJ138" s="504"/>
      <c r="AK138" s="504"/>
      <c r="AL138" s="504"/>
      <c r="AM138" s="504"/>
      <c r="AN138" s="504"/>
      <c r="AO138" s="504"/>
    </row>
    <row r="139" spans="1:41" customFormat="1" ht="13.5" x14ac:dyDescent="0.3">
      <c r="A139" s="504"/>
      <c r="B139" s="504"/>
      <c r="C139" s="504"/>
      <c r="D139" s="504"/>
      <c r="E139" s="504"/>
      <c r="F139" s="504"/>
      <c r="G139" s="504"/>
      <c r="H139" s="504"/>
      <c r="I139" s="504"/>
      <c r="J139" s="504"/>
      <c r="K139" s="504"/>
      <c r="L139" s="504"/>
      <c r="M139" s="504"/>
      <c r="N139" s="504"/>
      <c r="O139" s="504"/>
      <c r="P139" s="504"/>
      <c r="Q139" s="504"/>
      <c r="R139" s="504"/>
      <c r="S139" s="504"/>
      <c r="T139" s="504"/>
      <c r="U139" s="504"/>
      <c r="V139" s="504"/>
      <c r="W139" s="504"/>
      <c r="X139" s="504"/>
      <c r="Y139" s="504"/>
      <c r="Z139" s="504"/>
      <c r="AA139" s="504"/>
      <c r="AB139" s="504"/>
      <c r="AC139" s="504"/>
      <c r="AD139" s="504"/>
      <c r="AE139" s="504"/>
      <c r="AF139" s="504"/>
      <c r="AG139" s="504"/>
      <c r="AH139" s="504"/>
      <c r="AI139" s="504"/>
      <c r="AJ139" s="504"/>
      <c r="AK139" s="504"/>
      <c r="AL139" s="504"/>
      <c r="AM139" s="504"/>
      <c r="AN139" s="504"/>
      <c r="AO139" s="504"/>
    </row>
    <row r="140" spans="1:41" customFormat="1" ht="13.5" x14ac:dyDescent="0.3">
      <c r="A140" s="504"/>
      <c r="B140" s="504"/>
      <c r="C140" s="504"/>
      <c r="D140" s="504"/>
      <c r="E140" s="504"/>
      <c r="F140" s="504"/>
      <c r="G140" s="504"/>
      <c r="H140" s="504"/>
      <c r="I140" s="504"/>
      <c r="J140" s="504"/>
      <c r="K140" s="504"/>
      <c r="L140" s="504"/>
      <c r="M140" s="504"/>
      <c r="N140" s="504"/>
      <c r="O140" s="504"/>
      <c r="P140" s="504"/>
      <c r="Q140" s="504"/>
      <c r="R140" s="504"/>
      <c r="S140" s="504"/>
      <c r="T140" s="504"/>
      <c r="U140" s="504"/>
      <c r="V140" s="504"/>
      <c r="W140" s="504"/>
      <c r="X140" s="504"/>
      <c r="Y140" s="504"/>
      <c r="Z140" s="504"/>
      <c r="AA140" s="504"/>
      <c r="AB140" s="504"/>
      <c r="AC140" s="504"/>
      <c r="AD140" s="504"/>
      <c r="AE140" s="504"/>
      <c r="AF140" s="504"/>
      <c r="AG140" s="504"/>
      <c r="AH140" s="504"/>
      <c r="AI140" s="504"/>
      <c r="AJ140" s="504"/>
      <c r="AK140" s="504"/>
      <c r="AL140" s="504"/>
      <c r="AM140" s="504"/>
      <c r="AN140" s="504"/>
      <c r="AO140" s="504"/>
    </row>
    <row r="141" spans="1:41" customFormat="1" ht="13.5" x14ac:dyDescent="0.3">
      <c r="A141" s="504"/>
      <c r="B141" s="504"/>
      <c r="C141" s="504"/>
      <c r="D141" s="504"/>
      <c r="E141" s="504"/>
      <c r="F141" s="504"/>
      <c r="G141" s="504"/>
      <c r="H141" s="504"/>
      <c r="I141" s="504"/>
      <c r="J141" s="504"/>
      <c r="K141" s="504"/>
      <c r="L141" s="504"/>
      <c r="M141" s="504"/>
      <c r="N141" s="504"/>
      <c r="O141" s="504"/>
      <c r="P141" s="504"/>
      <c r="Q141" s="504"/>
      <c r="R141" s="504"/>
      <c r="S141" s="504"/>
      <c r="T141" s="504"/>
      <c r="U141" s="504"/>
      <c r="V141" s="504"/>
      <c r="W141" s="504"/>
      <c r="X141" s="504"/>
      <c r="Y141" s="504"/>
      <c r="Z141" s="504"/>
      <c r="AA141" s="504"/>
      <c r="AB141" s="504"/>
      <c r="AC141" s="504"/>
      <c r="AD141" s="504"/>
      <c r="AE141" s="504"/>
      <c r="AF141" s="504"/>
      <c r="AG141" s="504"/>
      <c r="AH141" s="504"/>
      <c r="AI141" s="504"/>
      <c r="AJ141" s="504"/>
      <c r="AK141" s="504"/>
      <c r="AL141" s="504"/>
      <c r="AM141" s="504"/>
      <c r="AN141" s="504"/>
      <c r="AO141" s="504"/>
    </row>
    <row r="142" spans="1:41" customFormat="1" ht="13.5" x14ac:dyDescent="0.3">
      <c r="A142" s="504"/>
      <c r="B142" s="504"/>
      <c r="C142" s="504"/>
      <c r="D142" s="504"/>
      <c r="E142" s="504"/>
      <c r="F142" s="504"/>
      <c r="G142" s="504"/>
      <c r="H142" s="504"/>
      <c r="I142" s="504"/>
      <c r="J142" s="504"/>
      <c r="K142" s="504"/>
      <c r="L142" s="504"/>
      <c r="M142" s="504"/>
      <c r="N142" s="504"/>
      <c r="O142" s="504"/>
      <c r="P142" s="504"/>
      <c r="Q142" s="504"/>
      <c r="R142" s="504"/>
      <c r="S142" s="504"/>
      <c r="T142" s="504"/>
      <c r="U142" s="504"/>
      <c r="V142" s="504"/>
      <c r="W142" s="504"/>
      <c r="X142" s="504"/>
      <c r="Y142" s="504"/>
      <c r="Z142" s="504"/>
      <c r="AA142" s="504"/>
      <c r="AB142" s="504"/>
      <c r="AC142" s="504"/>
      <c r="AD142" s="504"/>
      <c r="AE142" s="504"/>
      <c r="AF142" s="504"/>
      <c r="AG142" s="504"/>
      <c r="AH142" s="504"/>
      <c r="AI142" s="504"/>
      <c r="AJ142" s="504"/>
      <c r="AK142" s="504"/>
      <c r="AL142" s="504"/>
      <c r="AM142" s="504"/>
      <c r="AN142" s="504"/>
      <c r="AO142" s="504"/>
    </row>
    <row r="143" spans="1:41" customFormat="1" ht="13.5" x14ac:dyDescent="0.3">
      <c r="A143" s="504"/>
      <c r="B143" s="504"/>
      <c r="C143" s="504"/>
      <c r="D143" s="504"/>
      <c r="E143" s="504"/>
      <c r="F143" s="504"/>
      <c r="G143" s="504"/>
      <c r="H143" s="504"/>
      <c r="I143" s="504"/>
      <c r="J143" s="504"/>
      <c r="K143" s="504"/>
      <c r="L143" s="504"/>
      <c r="M143" s="504"/>
      <c r="N143" s="504"/>
      <c r="O143" s="504"/>
      <c r="P143" s="504"/>
      <c r="Q143" s="504"/>
      <c r="R143" s="504"/>
      <c r="S143" s="504"/>
      <c r="T143" s="504"/>
      <c r="U143" s="504"/>
      <c r="V143" s="504"/>
      <c r="W143" s="504"/>
      <c r="X143" s="504"/>
      <c r="Y143" s="504"/>
      <c r="Z143" s="504"/>
      <c r="AA143" s="504"/>
      <c r="AB143" s="504"/>
      <c r="AC143" s="504"/>
      <c r="AD143" s="504"/>
      <c r="AE143" s="504"/>
      <c r="AF143" s="504"/>
      <c r="AG143" s="504"/>
      <c r="AH143" s="504"/>
      <c r="AI143" s="504"/>
      <c r="AJ143" s="504"/>
      <c r="AK143" s="504"/>
      <c r="AL143" s="504"/>
      <c r="AM143" s="504"/>
      <c r="AN143" s="504"/>
      <c r="AO143" s="504"/>
    </row>
    <row r="144" spans="1:41" customFormat="1" ht="13.5" x14ac:dyDescent="0.3">
      <c r="A144" s="504"/>
      <c r="B144" s="504"/>
      <c r="C144" s="504"/>
      <c r="D144" s="504"/>
      <c r="E144" s="504"/>
      <c r="F144" s="504"/>
      <c r="G144" s="504"/>
      <c r="H144" s="504"/>
      <c r="I144" s="504"/>
      <c r="J144" s="504"/>
      <c r="K144" s="504"/>
      <c r="L144" s="504"/>
      <c r="M144" s="504"/>
      <c r="N144" s="504"/>
      <c r="O144" s="504"/>
      <c r="P144" s="504"/>
      <c r="Q144" s="504"/>
      <c r="R144" s="504"/>
      <c r="S144" s="504"/>
      <c r="T144" s="504"/>
      <c r="U144" s="504"/>
      <c r="V144" s="504"/>
      <c r="W144" s="504"/>
      <c r="X144" s="504"/>
      <c r="Y144" s="504"/>
      <c r="Z144" s="504"/>
      <c r="AA144" s="504"/>
      <c r="AB144" s="504"/>
      <c r="AC144" s="504"/>
      <c r="AD144" s="504"/>
      <c r="AE144" s="504"/>
      <c r="AF144" s="504"/>
      <c r="AG144" s="504"/>
      <c r="AH144" s="504"/>
      <c r="AI144" s="504"/>
      <c r="AJ144" s="504"/>
      <c r="AK144" s="504"/>
      <c r="AL144" s="504"/>
      <c r="AM144" s="504"/>
      <c r="AN144" s="504"/>
      <c r="AO144" s="504"/>
    </row>
    <row r="145" customFormat="1" ht="13.5" x14ac:dyDescent="0.3"/>
    <row r="146" customFormat="1" ht="13.5" x14ac:dyDescent="0.3"/>
    <row r="147" customFormat="1" ht="13.5" x14ac:dyDescent="0.3"/>
    <row r="148" customFormat="1" ht="13.5" x14ac:dyDescent="0.3"/>
    <row r="149" customFormat="1" ht="13.5" x14ac:dyDescent="0.3"/>
    <row r="150" customFormat="1" ht="13.5" x14ac:dyDescent="0.3"/>
    <row r="151" customFormat="1" ht="13.5" x14ac:dyDescent="0.3"/>
    <row r="152" customFormat="1" ht="13.5" x14ac:dyDescent="0.3"/>
    <row r="153" customFormat="1" ht="13.5" x14ac:dyDescent="0.3"/>
    <row r="154" customFormat="1" ht="13.5" x14ac:dyDescent="0.3"/>
    <row r="155" customFormat="1" ht="13.5" x14ac:dyDescent="0.3"/>
    <row r="156" customFormat="1" ht="13.5" x14ac:dyDescent="0.3"/>
    <row r="157" customFormat="1" ht="13.5" x14ac:dyDescent="0.3"/>
    <row r="158" customFormat="1" ht="13.5" x14ac:dyDescent="0.3"/>
    <row r="159" customFormat="1" ht="13.5" x14ac:dyDescent="0.3"/>
    <row r="160" customFormat="1" ht="13.5" x14ac:dyDescent="0.3"/>
    <row r="161" customFormat="1" ht="13.5" x14ac:dyDescent="0.3"/>
    <row r="162" customFormat="1" ht="13.5" x14ac:dyDescent="0.3"/>
    <row r="163" customFormat="1" ht="13.5" x14ac:dyDescent="0.3"/>
    <row r="164" customFormat="1" ht="13.5" x14ac:dyDescent="0.3"/>
    <row r="165" customFormat="1" ht="13.5" x14ac:dyDescent="0.3"/>
    <row r="166" customFormat="1" ht="13.5" x14ac:dyDescent="0.3"/>
    <row r="167" customFormat="1" ht="13.5" x14ac:dyDescent="0.3"/>
    <row r="168" customFormat="1" ht="13.5" x14ac:dyDescent="0.3"/>
    <row r="169" customFormat="1" ht="13.5" x14ac:dyDescent="0.3"/>
    <row r="170" customFormat="1" ht="13.5" x14ac:dyDescent="0.3"/>
    <row r="171" customFormat="1" ht="13.5" x14ac:dyDescent="0.3"/>
    <row r="172" customFormat="1" ht="13.5" x14ac:dyDescent="0.3"/>
    <row r="173" customFormat="1" ht="13.5" x14ac:dyDescent="0.3"/>
    <row r="174" customFormat="1" ht="13.5" x14ac:dyDescent="0.3"/>
    <row r="175" customFormat="1" ht="13.5" x14ac:dyDescent="0.3"/>
    <row r="176" customFormat="1" ht="13.5" x14ac:dyDescent="0.3"/>
    <row r="177" customFormat="1" ht="13.5" x14ac:dyDescent="0.3"/>
    <row r="178" customFormat="1" ht="13.5" x14ac:dyDescent="0.3"/>
    <row r="179" customFormat="1" ht="13.5" x14ac:dyDescent="0.3"/>
    <row r="180" customFormat="1" ht="13.5" x14ac:dyDescent="0.3"/>
    <row r="181" customFormat="1" ht="13.5" x14ac:dyDescent="0.3"/>
    <row r="182" customFormat="1" ht="13.5" x14ac:dyDescent="0.3"/>
    <row r="183" customFormat="1" ht="13.5" x14ac:dyDescent="0.3"/>
    <row r="184" customFormat="1" ht="13.5" x14ac:dyDescent="0.3"/>
    <row r="185" customFormat="1" ht="13.5" x14ac:dyDescent="0.3"/>
    <row r="186" customFormat="1" ht="13.5" x14ac:dyDescent="0.3"/>
    <row r="187" customFormat="1" ht="13.5" x14ac:dyDescent="0.3"/>
    <row r="188" customFormat="1" ht="13.5" x14ac:dyDescent="0.3"/>
    <row r="189" customFormat="1" ht="13.5" x14ac:dyDescent="0.3"/>
    <row r="190" customFormat="1" ht="13.5" x14ac:dyDescent="0.3"/>
    <row r="191" customFormat="1" ht="13.5" x14ac:dyDescent="0.3"/>
    <row r="192" customFormat="1" ht="13.5" x14ac:dyDescent="0.3"/>
    <row r="193" customFormat="1" ht="13.5" x14ac:dyDescent="0.3"/>
    <row r="194" customFormat="1" ht="13.5" x14ac:dyDescent="0.3"/>
    <row r="195" customFormat="1" ht="13.5" x14ac:dyDescent="0.3"/>
    <row r="196" customFormat="1" ht="13.5" x14ac:dyDescent="0.3"/>
    <row r="197" customFormat="1" ht="13.5" x14ac:dyDescent="0.3"/>
    <row r="198" customFormat="1" ht="13.5" x14ac:dyDescent="0.3"/>
    <row r="199" customFormat="1" ht="13.5" x14ac:dyDescent="0.3"/>
    <row r="200" customFormat="1" ht="13.5" x14ac:dyDescent="0.3"/>
    <row r="201" customFormat="1" ht="13.5" x14ac:dyDescent="0.3"/>
    <row r="202" customFormat="1" ht="13.5" x14ac:dyDescent="0.3"/>
    <row r="203" customFormat="1" ht="13.5" x14ac:dyDescent="0.3"/>
    <row r="204" customFormat="1" ht="13.5" x14ac:dyDescent="0.3"/>
    <row r="205" customFormat="1" ht="13.5" x14ac:dyDescent="0.3"/>
    <row r="206" customFormat="1" ht="13.5" x14ac:dyDescent="0.3"/>
    <row r="207" customFormat="1" ht="13.5" x14ac:dyDescent="0.3"/>
    <row r="208" customFormat="1" ht="13.5" x14ac:dyDescent="0.3"/>
    <row r="209" customFormat="1" ht="13.5" x14ac:dyDescent="0.3"/>
    <row r="210" customFormat="1" ht="13.5" x14ac:dyDescent="0.3"/>
    <row r="211" customFormat="1" ht="13.5" x14ac:dyDescent="0.3"/>
    <row r="212" customFormat="1" ht="13.5" x14ac:dyDescent="0.3"/>
    <row r="213" customFormat="1" ht="13.5" x14ac:dyDescent="0.3"/>
    <row r="214" customFormat="1" ht="13.5" x14ac:dyDescent="0.3"/>
    <row r="215" customFormat="1" ht="13.5" x14ac:dyDescent="0.3"/>
    <row r="216" customFormat="1" ht="13.5" x14ac:dyDescent="0.3"/>
    <row r="217" customFormat="1" ht="13.5" x14ac:dyDescent="0.3"/>
    <row r="218" customFormat="1" ht="13.5" x14ac:dyDescent="0.3"/>
    <row r="219" customFormat="1" ht="13.5" x14ac:dyDescent="0.3"/>
    <row r="220" customFormat="1" ht="13.5" x14ac:dyDescent="0.3"/>
    <row r="221" customFormat="1" ht="13.5" x14ac:dyDescent="0.3"/>
    <row r="222" customFormat="1" ht="13.5" x14ac:dyDescent="0.3"/>
    <row r="223" customFormat="1" ht="13.5" x14ac:dyDescent="0.3"/>
    <row r="224" customFormat="1" ht="13.5" x14ac:dyDescent="0.3"/>
    <row r="225" customFormat="1" ht="13.5" x14ac:dyDescent="0.3"/>
    <row r="226" customFormat="1" ht="13.5" x14ac:dyDescent="0.3"/>
    <row r="227" customFormat="1" ht="13.5" x14ac:dyDescent="0.3"/>
    <row r="228" customFormat="1" ht="13.5" x14ac:dyDescent="0.3"/>
    <row r="229" customFormat="1" ht="13.5" x14ac:dyDescent="0.3"/>
    <row r="230" customFormat="1" ht="13.5" x14ac:dyDescent="0.3"/>
    <row r="231" customFormat="1" ht="13.5" x14ac:dyDescent="0.3"/>
    <row r="232" customFormat="1" ht="13.5" x14ac:dyDescent="0.3"/>
    <row r="233" customFormat="1" ht="13.5" x14ac:dyDescent="0.3"/>
    <row r="234" customFormat="1" ht="13.5" x14ac:dyDescent="0.3"/>
    <row r="235" customFormat="1" ht="13.5" x14ac:dyDescent="0.3"/>
    <row r="236" customFormat="1" ht="13.5" x14ac:dyDescent="0.3"/>
    <row r="237" customFormat="1" ht="13.5" x14ac:dyDescent="0.3"/>
    <row r="238" customFormat="1" ht="13.5" x14ac:dyDescent="0.3"/>
    <row r="239" customFormat="1" ht="13.5" x14ac:dyDescent="0.3"/>
    <row r="240" customFormat="1" ht="13.5" x14ac:dyDescent="0.3"/>
    <row r="241" customFormat="1" ht="13.5" x14ac:dyDescent="0.3"/>
    <row r="242" customFormat="1" ht="13.5" x14ac:dyDescent="0.3"/>
    <row r="243" customFormat="1" ht="13.5" x14ac:dyDescent="0.3"/>
    <row r="244" customFormat="1" ht="13.5" x14ac:dyDescent="0.3"/>
    <row r="245" customFormat="1" ht="13.5" x14ac:dyDescent="0.3"/>
    <row r="246" customFormat="1" ht="13.5" x14ac:dyDescent="0.3"/>
    <row r="247" customFormat="1" ht="13.5" x14ac:dyDescent="0.3"/>
    <row r="248" customFormat="1" ht="13.5" x14ac:dyDescent="0.3"/>
    <row r="249" customFormat="1" ht="13.5" x14ac:dyDescent="0.3"/>
    <row r="250" customFormat="1" ht="13.5" x14ac:dyDescent="0.3"/>
    <row r="251" customFormat="1" ht="13.5" x14ac:dyDescent="0.3"/>
    <row r="252" customFormat="1" ht="13.5" x14ac:dyDescent="0.3"/>
    <row r="253" customFormat="1" ht="13.5" x14ac:dyDescent="0.3"/>
    <row r="254" customFormat="1" ht="13.5" x14ac:dyDescent="0.3"/>
    <row r="255" customFormat="1" ht="13.5" x14ac:dyDescent="0.3"/>
    <row r="256" customFormat="1" ht="13.5" x14ac:dyDescent="0.3"/>
    <row r="257" customFormat="1" ht="13.5" x14ac:dyDescent="0.3"/>
    <row r="258" customFormat="1" ht="13.5" x14ac:dyDescent="0.3"/>
    <row r="259" customFormat="1" ht="13.5" x14ac:dyDescent="0.3"/>
    <row r="260" customFormat="1" ht="13.5" x14ac:dyDescent="0.3"/>
    <row r="261" customFormat="1" ht="13.5" x14ac:dyDescent="0.3"/>
    <row r="262" customFormat="1" ht="13.5" x14ac:dyDescent="0.3"/>
    <row r="263" customFormat="1" ht="13.5" x14ac:dyDescent="0.3"/>
    <row r="264" customFormat="1" ht="13.5" x14ac:dyDescent="0.3"/>
    <row r="265" customFormat="1" ht="13.5" x14ac:dyDescent="0.3"/>
    <row r="266" customFormat="1" ht="13.5" x14ac:dyDescent="0.3"/>
    <row r="267" customFormat="1" ht="13.5" x14ac:dyDescent="0.3"/>
    <row r="268" customFormat="1" ht="13.5" x14ac:dyDescent="0.3"/>
    <row r="269" customFormat="1" ht="13.5" x14ac:dyDescent="0.3"/>
    <row r="270" customFormat="1" ht="13.5" x14ac:dyDescent="0.3"/>
    <row r="271" customFormat="1" ht="13.5" x14ac:dyDescent="0.3"/>
    <row r="272" customFormat="1" ht="13.5" x14ac:dyDescent="0.3"/>
    <row r="273" customFormat="1" ht="13.5" x14ac:dyDescent="0.3"/>
    <row r="274" customFormat="1" ht="13.5" x14ac:dyDescent="0.3"/>
    <row r="275" customFormat="1" ht="13.5" x14ac:dyDescent="0.3"/>
    <row r="276" customFormat="1" ht="13.5" x14ac:dyDescent="0.3"/>
    <row r="277" customFormat="1" ht="13.5" x14ac:dyDescent="0.3"/>
    <row r="278" customFormat="1" ht="13.5" x14ac:dyDescent="0.3"/>
    <row r="279" customFormat="1" ht="13.5" x14ac:dyDescent="0.3"/>
    <row r="280" customFormat="1" ht="13.5" x14ac:dyDescent="0.3"/>
    <row r="281" customFormat="1" ht="13.5" x14ac:dyDescent="0.3"/>
    <row r="282" customFormat="1" ht="13.5" x14ac:dyDescent="0.3"/>
    <row r="283" customFormat="1" ht="13.5" x14ac:dyDescent="0.3"/>
    <row r="284" customFormat="1" ht="13.5" x14ac:dyDescent="0.3"/>
    <row r="285" customFormat="1" ht="13.5" x14ac:dyDescent="0.3"/>
    <row r="286" customFormat="1" ht="13.5" x14ac:dyDescent="0.3"/>
    <row r="287" customFormat="1" ht="13.5" x14ac:dyDescent="0.3"/>
    <row r="288" customFormat="1" ht="13.5" x14ac:dyDescent="0.3"/>
    <row r="289" customFormat="1" ht="13.5" x14ac:dyDescent="0.3"/>
    <row r="290" customFormat="1" ht="13.5" x14ac:dyDescent="0.3"/>
    <row r="291" customFormat="1" ht="13.5" x14ac:dyDescent="0.3"/>
    <row r="292" customFormat="1" ht="13.5" x14ac:dyDescent="0.3"/>
    <row r="293" customFormat="1" ht="13.5" x14ac:dyDescent="0.3"/>
    <row r="294" customFormat="1" ht="13.5" x14ac:dyDescent="0.3"/>
    <row r="295" customFormat="1" ht="13.5" x14ac:dyDescent="0.3"/>
    <row r="296" customFormat="1" ht="13.5" x14ac:dyDescent="0.3"/>
    <row r="297" customFormat="1" ht="13.5" x14ac:dyDescent="0.3"/>
    <row r="298" customFormat="1" ht="13.5" x14ac:dyDescent="0.3"/>
    <row r="299" customFormat="1" ht="13.5" x14ac:dyDescent="0.3"/>
    <row r="300" customFormat="1" ht="13.5" x14ac:dyDescent="0.3"/>
    <row r="301" customFormat="1" ht="13.5" x14ac:dyDescent="0.3"/>
    <row r="302" customFormat="1" ht="13.5" x14ac:dyDescent="0.3"/>
    <row r="303" customFormat="1" ht="13.5" x14ac:dyDescent="0.3"/>
    <row r="304" customFormat="1" ht="13.5" x14ac:dyDescent="0.3"/>
    <row r="305" customFormat="1" ht="13.5" x14ac:dyDescent="0.3"/>
    <row r="306" customFormat="1" ht="13.5" x14ac:dyDescent="0.3"/>
    <row r="307" customFormat="1" ht="13.5" x14ac:dyDescent="0.3"/>
    <row r="308" customFormat="1" ht="13.5" x14ac:dyDescent="0.3"/>
    <row r="309" customFormat="1" ht="13.5" x14ac:dyDescent="0.3"/>
    <row r="310" customFormat="1" ht="13.5" x14ac:dyDescent="0.3"/>
    <row r="311" customFormat="1" ht="13.5" x14ac:dyDescent="0.3"/>
    <row r="312" customFormat="1" ht="13.5" x14ac:dyDescent="0.3"/>
    <row r="313" customFormat="1" ht="13.5" x14ac:dyDescent="0.3"/>
    <row r="314" customFormat="1" ht="13.5" x14ac:dyDescent="0.3"/>
    <row r="315" customFormat="1" ht="13.5" x14ac:dyDescent="0.3"/>
    <row r="316" customFormat="1" ht="13.5" x14ac:dyDescent="0.3"/>
    <row r="317" customFormat="1" ht="13.5" x14ac:dyDescent="0.3"/>
    <row r="318" customFormat="1" ht="13.5" x14ac:dyDescent="0.3"/>
    <row r="319" customFormat="1" ht="13.5" x14ac:dyDescent="0.3"/>
    <row r="320" customFormat="1" ht="13.5" x14ac:dyDescent="0.3"/>
    <row r="321" customFormat="1" ht="13.5" x14ac:dyDescent="0.3"/>
    <row r="322" customFormat="1" ht="13.5" x14ac:dyDescent="0.3"/>
    <row r="323" customFormat="1" ht="13.5" x14ac:dyDescent="0.3"/>
    <row r="324" customFormat="1" ht="13.5" x14ac:dyDescent="0.3"/>
    <row r="325" customFormat="1" ht="13.5" x14ac:dyDescent="0.3"/>
    <row r="326" customFormat="1" ht="13.5" x14ac:dyDescent="0.3"/>
    <row r="327" customFormat="1" ht="13.5" x14ac:dyDescent="0.3"/>
    <row r="328" customFormat="1" ht="13.5" x14ac:dyDescent="0.3"/>
    <row r="329" customFormat="1" ht="13.5" x14ac:dyDescent="0.3"/>
    <row r="330" customFormat="1" ht="13.5" x14ac:dyDescent="0.3"/>
    <row r="331" customFormat="1" ht="13.5" x14ac:dyDescent="0.3"/>
    <row r="332" customFormat="1" ht="13.5" x14ac:dyDescent="0.3"/>
    <row r="333" customFormat="1" ht="13.5" x14ac:dyDescent="0.3"/>
    <row r="334" customFormat="1" ht="13.5" x14ac:dyDescent="0.3"/>
    <row r="335" customFormat="1" ht="13.5" x14ac:dyDescent="0.3"/>
    <row r="336" customFormat="1" ht="13.5" x14ac:dyDescent="0.3"/>
    <row r="337" customFormat="1" ht="13.5" x14ac:dyDescent="0.3"/>
    <row r="338" customFormat="1" ht="13.5" x14ac:dyDescent="0.3"/>
    <row r="339" customFormat="1" ht="13.5" x14ac:dyDescent="0.3"/>
    <row r="340" customFormat="1" ht="13.5" x14ac:dyDescent="0.3"/>
    <row r="341" customFormat="1" ht="13.5" x14ac:dyDescent="0.3"/>
    <row r="342" customFormat="1" ht="13.5" x14ac:dyDescent="0.3"/>
    <row r="343" customFormat="1" ht="13.5" x14ac:dyDescent="0.3"/>
    <row r="344" customFormat="1" ht="13.5" x14ac:dyDescent="0.3"/>
    <row r="345" customFormat="1" ht="13.5" x14ac:dyDescent="0.3"/>
    <row r="346" customFormat="1" ht="13.5" x14ac:dyDescent="0.3"/>
    <row r="347" customFormat="1" ht="13.5" x14ac:dyDescent="0.3"/>
    <row r="348" customFormat="1" ht="13.5" x14ac:dyDescent="0.3"/>
    <row r="349" customFormat="1" ht="13.5" x14ac:dyDescent="0.3"/>
    <row r="350" customFormat="1" ht="13.5" x14ac:dyDescent="0.3"/>
    <row r="351" customFormat="1" ht="13.5" x14ac:dyDescent="0.3"/>
    <row r="352" customFormat="1" ht="13.5" x14ac:dyDescent="0.3"/>
    <row r="353" customFormat="1" ht="13.5" x14ac:dyDescent="0.3"/>
    <row r="354" customFormat="1" ht="13.5" x14ac:dyDescent="0.3"/>
    <row r="355" customFormat="1" ht="13.5" x14ac:dyDescent="0.3"/>
    <row r="356" customFormat="1" ht="13.5" x14ac:dyDescent="0.3"/>
    <row r="357" customFormat="1" ht="13.5" x14ac:dyDescent="0.3"/>
    <row r="358" customFormat="1" ht="13.5" x14ac:dyDescent="0.3"/>
    <row r="359" customFormat="1" ht="13.5" x14ac:dyDescent="0.3"/>
    <row r="360" customFormat="1" ht="13.5" x14ac:dyDescent="0.3"/>
    <row r="361" customFormat="1" ht="13.5" x14ac:dyDescent="0.3"/>
    <row r="362" customFormat="1" ht="13.5" x14ac:dyDescent="0.3"/>
    <row r="363" customFormat="1" ht="13.5" x14ac:dyDescent="0.3"/>
    <row r="364" customFormat="1" ht="13.5" x14ac:dyDescent="0.3"/>
    <row r="365" customFormat="1" ht="13.5" x14ac:dyDescent="0.3"/>
    <row r="366" customFormat="1" ht="13.5" x14ac:dyDescent="0.3"/>
    <row r="367" customFormat="1" ht="13.5" x14ac:dyDescent="0.3"/>
    <row r="368" customFormat="1" ht="13.5" x14ac:dyDescent="0.3"/>
    <row r="369" customFormat="1" ht="13.5" x14ac:dyDescent="0.3"/>
    <row r="370" customFormat="1" ht="13.5" x14ac:dyDescent="0.3"/>
    <row r="371" customFormat="1" ht="13.5" x14ac:dyDescent="0.3"/>
    <row r="372" customFormat="1" ht="13.5" x14ac:dyDescent="0.3"/>
    <row r="373" customFormat="1" ht="13.5" x14ac:dyDescent="0.3"/>
    <row r="374" customFormat="1" ht="13.5" x14ac:dyDescent="0.3"/>
    <row r="375" customFormat="1" ht="13.5" x14ac:dyDescent="0.3"/>
    <row r="376" customFormat="1" ht="13.5" x14ac:dyDescent="0.3"/>
    <row r="377" customFormat="1" ht="13.5" x14ac:dyDescent="0.3"/>
    <row r="378" customFormat="1" ht="13.5" x14ac:dyDescent="0.3"/>
    <row r="379" customFormat="1" ht="13.5" x14ac:dyDescent="0.3"/>
    <row r="380" customFormat="1" ht="13.5" x14ac:dyDescent="0.3"/>
    <row r="381" customFormat="1" ht="13.5" x14ac:dyDescent="0.3"/>
    <row r="382" customFormat="1" ht="13.5" x14ac:dyDescent="0.3"/>
    <row r="383" customFormat="1" ht="13.5" x14ac:dyDescent="0.3"/>
    <row r="384" customFormat="1" ht="13.5" x14ac:dyDescent="0.3"/>
    <row r="385" customFormat="1" ht="13.5" x14ac:dyDescent="0.3"/>
    <row r="386" customFormat="1" ht="13.5" x14ac:dyDescent="0.3"/>
    <row r="387" customFormat="1" ht="13.5" x14ac:dyDescent="0.3"/>
    <row r="388" customFormat="1" ht="13.5" x14ac:dyDescent="0.3"/>
    <row r="389" customFormat="1" ht="13.5" x14ac:dyDescent="0.3"/>
    <row r="390" customFormat="1" ht="13.5" x14ac:dyDescent="0.3"/>
    <row r="391" customFormat="1" ht="13.5" x14ac:dyDescent="0.3"/>
    <row r="392" customFormat="1" ht="13.5" x14ac:dyDescent="0.3"/>
    <row r="393" customFormat="1" ht="13.5" x14ac:dyDescent="0.3"/>
    <row r="394" customFormat="1" ht="13.5" x14ac:dyDescent="0.3"/>
    <row r="395" customFormat="1" ht="13.5" x14ac:dyDescent="0.3"/>
    <row r="396" customFormat="1" ht="13.5" x14ac:dyDescent="0.3"/>
    <row r="397" customFormat="1" ht="13.5" x14ac:dyDescent="0.3"/>
    <row r="398" customFormat="1" ht="13.5" x14ac:dyDescent="0.3"/>
    <row r="399" customFormat="1" ht="13.5" x14ac:dyDescent="0.3"/>
    <row r="400" customFormat="1" ht="13.5" x14ac:dyDescent="0.3"/>
    <row r="401" customFormat="1" ht="13.5" x14ac:dyDescent="0.3"/>
    <row r="402" customFormat="1" ht="13.5" x14ac:dyDescent="0.3"/>
    <row r="403" customFormat="1" ht="13.5" x14ac:dyDescent="0.3"/>
    <row r="404" customFormat="1" ht="13.5" x14ac:dyDescent="0.3"/>
    <row r="405" customFormat="1" ht="13.5" x14ac:dyDescent="0.3"/>
    <row r="406" customFormat="1" ht="13.5" x14ac:dyDescent="0.3"/>
    <row r="407" customFormat="1" ht="13.5" x14ac:dyDescent="0.3"/>
    <row r="408" customFormat="1" ht="13.5" x14ac:dyDescent="0.3"/>
    <row r="409" customFormat="1" ht="13.5" x14ac:dyDescent="0.3"/>
    <row r="410" customFormat="1" ht="13.5" x14ac:dyDescent="0.3"/>
    <row r="411" customFormat="1" ht="13.5" x14ac:dyDescent="0.3"/>
    <row r="412" customFormat="1" ht="13.5" x14ac:dyDescent="0.3"/>
    <row r="413" customFormat="1" ht="13.5" x14ac:dyDescent="0.3"/>
    <row r="414" customFormat="1" ht="13.5" x14ac:dyDescent="0.3"/>
    <row r="415" customFormat="1" ht="13.5" x14ac:dyDescent="0.3"/>
    <row r="416" customFormat="1" ht="13.5" x14ac:dyDescent="0.3"/>
    <row r="417" customFormat="1" ht="13.5" x14ac:dyDescent="0.3"/>
    <row r="418" customFormat="1" ht="13.5" x14ac:dyDescent="0.3"/>
    <row r="419" customFormat="1" ht="13.5" x14ac:dyDescent="0.3"/>
    <row r="420" customFormat="1" ht="13.5" x14ac:dyDescent="0.3"/>
    <row r="421" customFormat="1" ht="13.5" x14ac:dyDescent="0.3"/>
    <row r="422" customFormat="1" ht="13.5" x14ac:dyDescent="0.3"/>
    <row r="423" customFormat="1" ht="13.5" x14ac:dyDescent="0.3"/>
    <row r="424" customFormat="1" ht="13.5" x14ac:dyDescent="0.3"/>
    <row r="425" customFormat="1" ht="13.5" x14ac:dyDescent="0.3"/>
    <row r="426" customFormat="1" ht="13.5" x14ac:dyDescent="0.3"/>
    <row r="427" customFormat="1" ht="13.5" x14ac:dyDescent="0.3"/>
    <row r="428" customFormat="1" ht="13.5" x14ac:dyDescent="0.3"/>
    <row r="429" customFormat="1" ht="13.5" x14ac:dyDescent="0.3"/>
    <row r="430" customFormat="1" ht="13.5" x14ac:dyDescent="0.3"/>
    <row r="431" customFormat="1" ht="13.5" x14ac:dyDescent="0.3"/>
    <row r="432" customFormat="1" ht="13.5" x14ac:dyDescent="0.3"/>
    <row r="433" customFormat="1" ht="13.5" x14ac:dyDescent="0.3"/>
    <row r="434" customFormat="1" ht="13.5" x14ac:dyDescent="0.3"/>
    <row r="435" customFormat="1" ht="13.5" x14ac:dyDescent="0.3"/>
    <row r="436" customFormat="1" ht="13.5" x14ac:dyDescent="0.3"/>
    <row r="437" customFormat="1" ht="13.5" x14ac:dyDescent="0.3"/>
    <row r="438" customFormat="1" ht="13.5" x14ac:dyDescent="0.3"/>
    <row r="439" customFormat="1" ht="13.5" x14ac:dyDescent="0.3"/>
    <row r="440" customFormat="1" ht="13.5" x14ac:dyDescent="0.3"/>
    <row r="441" customFormat="1" ht="13.5" x14ac:dyDescent="0.3"/>
    <row r="442" customFormat="1" ht="13.5" x14ac:dyDescent="0.3"/>
    <row r="443" customFormat="1" ht="13.5" x14ac:dyDescent="0.3"/>
    <row r="444" customFormat="1" ht="13.5" x14ac:dyDescent="0.3"/>
    <row r="445" customFormat="1" ht="13.5" x14ac:dyDescent="0.3"/>
    <row r="446" customFormat="1" ht="13.5" x14ac:dyDescent="0.3"/>
    <row r="447" customFormat="1" ht="13.5" x14ac:dyDescent="0.3"/>
    <row r="448" customFormat="1" ht="13.5" x14ac:dyDescent="0.3"/>
    <row r="449" customFormat="1" ht="13.5" x14ac:dyDescent="0.3"/>
    <row r="450" customFormat="1" ht="13.5" x14ac:dyDescent="0.3"/>
    <row r="451" customFormat="1" ht="13.5" x14ac:dyDescent="0.3"/>
    <row r="452" customFormat="1" ht="13.5" x14ac:dyDescent="0.3"/>
    <row r="453" customFormat="1" ht="13.5" x14ac:dyDescent="0.3"/>
    <row r="454" customFormat="1" ht="13.5" x14ac:dyDescent="0.3"/>
    <row r="455" customFormat="1" ht="13.5" x14ac:dyDescent="0.3"/>
    <row r="456" customFormat="1" ht="13.5" x14ac:dyDescent="0.3"/>
    <row r="457" customFormat="1" ht="13.5" x14ac:dyDescent="0.3"/>
    <row r="458" customFormat="1" ht="13.5" x14ac:dyDescent="0.3"/>
    <row r="459" customFormat="1" ht="13.5" x14ac:dyDescent="0.3"/>
    <row r="460" customFormat="1" ht="13.5" x14ac:dyDescent="0.3"/>
    <row r="461" customFormat="1" ht="13.5" x14ac:dyDescent="0.3"/>
    <row r="462" customFormat="1" ht="13.5" x14ac:dyDescent="0.3"/>
    <row r="463" customFormat="1" ht="13.5" x14ac:dyDescent="0.3"/>
    <row r="464" customFormat="1" ht="13.5" x14ac:dyDescent="0.3"/>
    <row r="465" customFormat="1" ht="13.5" x14ac:dyDescent="0.3"/>
    <row r="466" customFormat="1" ht="13.5" x14ac:dyDescent="0.3"/>
    <row r="467" customFormat="1" ht="13.5" x14ac:dyDescent="0.3"/>
    <row r="468" customFormat="1" ht="13.5" x14ac:dyDescent="0.3"/>
    <row r="469" customFormat="1" ht="13.5" x14ac:dyDescent="0.3"/>
    <row r="470" customFormat="1" ht="13.5" x14ac:dyDescent="0.3"/>
    <row r="471" customFormat="1" ht="13.5" x14ac:dyDescent="0.3"/>
    <row r="472" customFormat="1" ht="13.5" x14ac:dyDescent="0.3"/>
    <row r="473" customFormat="1" ht="13.5" x14ac:dyDescent="0.3"/>
    <row r="474" customFormat="1" ht="13.5" x14ac:dyDescent="0.3"/>
    <row r="475" customFormat="1" ht="13.5" x14ac:dyDescent="0.3"/>
    <row r="476" customFormat="1" ht="13.5" x14ac:dyDescent="0.3"/>
    <row r="477" customFormat="1" ht="13.5" x14ac:dyDescent="0.3"/>
    <row r="478" customFormat="1" ht="13.5" x14ac:dyDescent="0.3"/>
    <row r="479" customFormat="1" ht="13.5" x14ac:dyDescent="0.3"/>
    <row r="480" customFormat="1" ht="13.5" x14ac:dyDescent="0.3"/>
    <row r="481" customFormat="1" ht="13.5" x14ac:dyDescent="0.3"/>
    <row r="482" customFormat="1" ht="13.5" x14ac:dyDescent="0.3"/>
    <row r="483" customFormat="1" ht="13.5" x14ac:dyDescent="0.3"/>
    <row r="484" customFormat="1" ht="13.5" x14ac:dyDescent="0.3"/>
    <row r="485" customFormat="1" ht="13.5" x14ac:dyDescent="0.3"/>
    <row r="486" customFormat="1" ht="13.5" x14ac:dyDescent="0.3"/>
    <row r="487" customFormat="1" ht="13.5" x14ac:dyDescent="0.3"/>
    <row r="488" customFormat="1" ht="13.5" x14ac:dyDescent="0.3"/>
    <row r="489" customFormat="1" ht="13.5" x14ac:dyDescent="0.3"/>
    <row r="490" customFormat="1" ht="13.5" x14ac:dyDescent="0.3"/>
    <row r="491" customFormat="1" ht="13.5" x14ac:dyDescent="0.3"/>
    <row r="492" customFormat="1" ht="13.5" x14ac:dyDescent="0.3"/>
    <row r="493" customFormat="1" ht="13.5" x14ac:dyDescent="0.3"/>
    <row r="494" customFormat="1" ht="13.5" x14ac:dyDescent="0.3"/>
    <row r="495" customFormat="1" ht="13.5" x14ac:dyDescent="0.3"/>
    <row r="496" customFormat="1" ht="13.5" x14ac:dyDescent="0.3"/>
    <row r="497" customFormat="1" ht="13.5" x14ac:dyDescent="0.3"/>
    <row r="498" customFormat="1" ht="13.5" x14ac:dyDescent="0.3"/>
    <row r="499" customFormat="1" ht="13.5" x14ac:dyDescent="0.3"/>
    <row r="500" customFormat="1" ht="13.5" x14ac:dyDescent="0.3"/>
    <row r="501" customFormat="1" ht="13.5" x14ac:dyDescent="0.3"/>
    <row r="502" customFormat="1" ht="13.5" x14ac:dyDescent="0.3"/>
    <row r="503" customFormat="1" ht="13.5" x14ac:dyDescent="0.3"/>
    <row r="504" customFormat="1" ht="13.5" x14ac:dyDescent="0.3"/>
    <row r="505" customFormat="1" ht="13.5" x14ac:dyDescent="0.3"/>
    <row r="506" customFormat="1" ht="13.5" x14ac:dyDescent="0.3"/>
    <row r="507" customFormat="1" ht="13.5" x14ac:dyDescent="0.3"/>
    <row r="508" customFormat="1" ht="13.5" x14ac:dyDescent="0.3"/>
    <row r="509" customFormat="1" ht="13.5" x14ac:dyDescent="0.3"/>
    <row r="510" customFormat="1" ht="13.5" x14ac:dyDescent="0.3"/>
    <row r="511" customFormat="1" ht="13.5" x14ac:dyDescent="0.3"/>
    <row r="512" customFormat="1" ht="13.5" x14ac:dyDescent="0.3"/>
    <row r="513" customFormat="1" ht="13.5" x14ac:dyDescent="0.3"/>
    <row r="514" customFormat="1" ht="13.5" x14ac:dyDescent="0.3"/>
    <row r="515" customFormat="1" ht="13.5" x14ac:dyDescent="0.3"/>
    <row r="516" customFormat="1" ht="13.5" x14ac:dyDescent="0.3"/>
    <row r="517" customFormat="1" ht="13.5" x14ac:dyDescent="0.3"/>
    <row r="518" customFormat="1" ht="13.5" x14ac:dyDescent="0.3"/>
    <row r="519" customFormat="1" ht="13.5" x14ac:dyDescent="0.3"/>
    <row r="520" customFormat="1" ht="13.5" x14ac:dyDescent="0.3"/>
    <row r="521" customFormat="1" ht="13.5" x14ac:dyDescent="0.3"/>
    <row r="522" customFormat="1" ht="13.5" x14ac:dyDescent="0.3"/>
    <row r="523" customFormat="1" ht="13.5" x14ac:dyDescent="0.3"/>
    <row r="524" customFormat="1" ht="13.5" x14ac:dyDescent="0.3"/>
    <row r="525" customFormat="1" ht="13.5" x14ac:dyDescent="0.3"/>
    <row r="526" customFormat="1" ht="13.5" x14ac:dyDescent="0.3"/>
    <row r="527" customFormat="1" ht="13.5" x14ac:dyDescent="0.3"/>
    <row r="528" customFormat="1" ht="13.5" x14ac:dyDescent="0.3"/>
    <row r="529" customFormat="1" ht="13.5" x14ac:dyDescent="0.3"/>
    <row r="530" customFormat="1" ht="13.5" x14ac:dyDescent="0.3"/>
    <row r="531" customFormat="1" ht="13.5" x14ac:dyDescent="0.3"/>
    <row r="532" customFormat="1" ht="13.5" x14ac:dyDescent="0.3"/>
    <row r="533" customFormat="1" ht="13.5" x14ac:dyDescent="0.3"/>
    <row r="534" customFormat="1" ht="13.5" x14ac:dyDescent="0.3"/>
    <row r="535" customFormat="1" ht="13.5" x14ac:dyDescent="0.3"/>
    <row r="536" customFormat="1" ht="13.5" x14ac:dyDescent="0.3"/>
    <row r="537" customFormat="1" ht="13.5" x14ac:dyDescent="0.3"/>
    <row r="538" customFormat="1" ht="13.5" x14ac:dyDescent="0.3"/>
    <row r="539" customFormat="1" ht="13.5" x14ac:dyDescent="0.3"/>
    <row r="540" customFormat="1" ht="13.5" x14ac:dyDescent="0.3"/>
    <row r="541" customFormat="1" ht="13.5" x14ac:dyDescent="0.3"/>
    <row r="542" customFormat="1" ht="13.5" x14ac:dyDescent="0.3"/>
    <row r="543" customFormat="1" ht="13.5" x14ac:dyDescent="0.3"/>
    <row r="544" customFormat="1" ht="13.5" x14ac:dyDescent="0.3"/>
    <row r="545" customFormat="1" ht="13.5" x14ac:dyDescent="0.3"/>
    <row r="546" customFormat="1" ht="13.5" x14ac:dyDescent="0.3"/>
    <row r="547" customFormat="1" ht="13.5" x14ac:dyDescent="0.3"/>
    <row r="548" customFormat="1" ht="13.5" x14ac:dyDescent="0.3"/>
    <row r="549" customFormat="1" ht="13.5" x14ac:dyDescent="0.3"/>
    <row r="550" customFormat="1" ht="13.5" x14ac:dyDescent="0.3"/>
    <row r="551" customFormat="1" ht="13.5" x14ac:dyDescent="0.3"/>
    <row r="552" customFormat="1" ht="13.5" x14ac:dyDescent="0.3"/>
    <row r="553" customFormat="1" ht="13.5" x14ac:dyDescent="0.3"/>
    <row r="554" customFormat="1" ht="13.5" x14ac:dyDescent="0.3"/>
    <row r="555" customFormat="1" ht="13.5" x14ac:dyDescent="0.3"/>
    <row r="556" customFormat="1" ht="13.5" x14ac:dyDescent="0.3"/>
    <row r="557" customFormat="1" ht="13.5" x14ac:dyDescent="0.3"/>
    <row r="558" customFormat="1" ht="13.5" x14ac:dyDescent="0.3"/>
    <row r="559" customFormat="1" ht="13.5" x14ac:dyDescent="0.3"/>
    <row r="560" customFormat="1" ht="13.5" x14ac:dyDescent="0.3"/>
    <row r="561" customFormat="1" ht="13.5" x14ac:dyDescent="0.3"/>
    <row r="562" customFormat="1" ht="13.5" x14ac:dyDescent="0.3"/>
    <row r="563" customFormat="1" ht="13.5" x14ac:dyDescent="0.3"/>
    <row r="564" customFormat="1" ht="13.5" x14ac:dyDescent="0.3"/>
    <row r="565" customFormat="1" ht="13.5" x14ac:dyDescent="0.3"/>
    <row r="566" customFormat="1" ht="13.5" x14ac:dyDescent="0.3"/>
    <row r="567" customFormat="1" ht="13.5" x14ac:dyDescent="0.3"/>
    <row r="568" customFormat="1" ht="13.5" x14ac:dyDescent="0.3"/>
    <row r="569" customFormat="1" ht="13.5" x14ac:dyDescent="0.3"/>
    <row r="570" customFormat="1" ht="13.5" x14ac:dyDescent="0.3"/>
    <row r="571" customFormat="1" ht="13.5" x14ac:dyDescent="0.3"/>
    <row r="572" customFormat="1" ht="13.5" x14ac:dyDescent="0.3"/>
    <row r="573" customFormat="1" ht="13.5" x14ac:dyDescent="0.3"/>
    <row r="574" customFormat="1" ht="13.5" x14ac:dyDescent="0.3"/>
    <row r="575" customFormat="1" ht="13.5" x14ac:dyDescent="0.3"/>
    <row r="576" customFormat="1" ht="13.5" x14ac:dyDescent="0.3"/>
    <row r="577" customFormat="1" ht="13.5" x14ac:dyDescent="0.3"/>
    <row r="578" customFormat="1" ht="13.5" x14ac:dyDescent="0.3"/>
    <row r="579" customFormat="1" ht="13.5" x14ac:dyDescent="0.3"/>
    <row r="580" customFormat="1" ht="13.5" x14ac:dyDescent="0.3"/>
    <row r="581" customFormat="1" ht="13.5" x14ac:dyDescent="0.3"/>
    <row r="582" customFormat="1" ht="13.5" x14ac:dyDescent="0.3"/>
    <row r="583" customFormat="1" ht="13.5" x14ac:dyDescent="0.3"/>
    <row r="584" customFormat="1" ht="13.5" x14ac:dyDescent="0.3"/>
    <row r="585" customFormat="1" ht="13.5" x14ac:dyDescent="0.3"/>
    <row r="586" customFormat="1" ht="13.5" x14ac:dyDescent="0.3"/>
    <row r="587" customFormat="1" ht="13.5" x14ac:dyDescent="0.3"/>
    <row r="588" customFormat="1" ht="13.5" x14ac:dyDescent="0.3"/>
    <row r="589" customFormat="1" ht="13.5" x14ac:dyDescent="0.3"/>
    <row r="590" customFormat="1" ht="13.5" x14ac:dyDescent="0.3"/>
    <row r="591" customFormat="1" ht="13.5" x14ac:dyDescent="0.3"/>
    <row r="592" customFormat="1" ht="13.5" x14ac:dyDescent="0.3"/>
    <row r="593" customFormat="1" ht="13.5" x14ac:dyDescent="0.3"/>
    <row r="594" customFormat="1" ht="13.5" x14ac:dyDescent="0.3"/>
    <row r="595" customFormat="1" ht="13.5" x14ac:dyDescent="0.3"/>
    <row r="596" customFormat="1" ht="13.5" x14ac:dyDescent="0.3"/>
    <row r="597" customFormat="1" ht="13.5" x14ac:dyDescent="0.3"/>
    <row r="598" customFormat="1" ht="13.5" x14ac:dyDescent="0.3"/>
    <row r="599" customFormat="1" ht="13.5" x14ac:dyDescent="0.3"/>
    <row r="600" customFormat="1" ht="13.5" x14ac:dyDescent="0.3"/>
    <row r="601" customFormat="1" ht="13.5" x14ac:dyDescent="0.3"/>
    <row r="602" customFormat="1" ht="13.5" x14ac:dyDescent="0.3"/>
    <row r="603" customFormat="1" ht="13.5" x14ac:dyDescent="0.3"/>
    <row r="604" customFormat="1" ht="13.5" x14ac:dyDescent="0.3"/>
    <row r="605" customFormat="1" ht="13.5" x14ac:dyDescent="0.3"/>
    <row r="606" customFormat="1" ht="13.5" x14ac:dyDescent="0.3"/>
    <row r="607" customFormat="1" ht="13.5" x14ac:dyDescent="0.3"/>
    <row r="608" customFormat="1" ht="13.5" x14ac:dyDescent="0.3"/>
    <row r="609" customFormat="1" ht="13.5" x14ac:dyDescent="0.3"/>
    <row r="610" customFormat="1" ht="13.5" x14ac:dyDescent="0.3"/>
    <row r="611" customFormat="1" ht="13.5" x14ac:dyDescent="0.3"/>
    <row r="612" customFormat="1" ht="13.5" x14ac:dyDescent="0.3"/>
    <row r="613" customFormat="1" ht="13.5" x14ac:dyDescent="0.3"/>
    <row r="614" customFormat="1" ht="13.5" x14ac:dyDescent="0.3"/>
    <row r="615" customFormat="1" ht="13.5" x14ac:dyDescent="0.3"/>
    <row r="616" customFormat="1" ht="13.5" x14ac:dyDescent="0.3"/>
    <row r="617" customFormat="1" ht="13.5" x14ac:dyDescent="0.3"/>
    <row r="618" customFormat="1" ht="13.5" x14ac:dyDescent="0.3"/>
    <row r="619" customFormat="1" ht="13.5" x14ac:dyDescent="0.3"/>
    <row r="620" customFormat="1" ht="13.5" x14ac:dyDescent="0.3"/>
    <row r="621" customFormat="1" ht="13.5" x14ac:dyDescent="0.3"/>
    <row r="622" customFormat="1" ht="13.5" x14ac:dyDescent="0.3"/>
    <row r="623" customFormat="1" ht="13.5" x14ac:dyDescent="0.3"/>
    <row r="624" customFormat="1" ht="13.5" x14ac:dyDescent="0.3"/>
    <row r="625" customFormat="1" ht="13.5" x14ac:dyDescent="0.3"/>
    <row r="626" customFormat="1" ht="13.5" x14ac:dyDescent="0.3"/>
    <row r="627" customFormat="1" ht="13.5" x14ac:dyDescent="0.3"/>
    <row r="628" customFormat="1" ht="13.5" x14ac:dyDescent="0.3"/>
    <row r="629" customFormat="1" ht="13.5" x14ac:dyDescent="0.3"/>
    <row r="630" customFormat="1" ht="13.5" x14ac:dyDescent="0.3"/>
    <row r="631" customFormat="1" ht="13.5" x14ac:dyDescent="0.3"/>
    <row r="632" customFormat="1" ht="13.5" x14ac:dyDescent="0.3"/>
    <row r="633" customFormat="1" ht="13.5" x14ac:dyDescent="0.3"/>
    <row r="634" customFormat="1" ht="13.5" x14ac:dyDescent="0.3"/>
    <row r="635" customFormat="1" ht="13.5" x14ac:dyDescent="0.3"/>
    <row r="636" customFormat="1" ht="13.5" x14ac:dyDescent="0.3"/>
    <row r="637" customFormat="1" ht="13.5" x14ac:dyDescent="0.3"/>
    <row r="638" customFormat="1" ht="13.5" x14ac:dyDescent="0.3"/>
    <row r="639" customFormat="1" ht="13.5" x14ac:dyDescent="0.3"/>
    <row r="640" customFormat="1" ht="13.5" x14ac:dyDescent="0.3"/>
    <row r="641" customFormat="1" ht="13.5" x14ac:dyDescent="0.3"/>
    <row r="642" customFormat="1" ht="13.5" x14ac:dyDescent="0.3"/>
    <row r="643" customFormat="1" ht="13.5" x14ac:dyDescent="0.3"/>
    <row r="644" customFormat="1" ht="13.5" x14ac:dyDescent="0.3"/>
    <row r="645" customFormat="1" ht="13.5" x14ac:dyDescent="0.3"/>
    <row r="646" customFormat="1" ht="13.5" x14ac:dyDescent="0.3"/>
    <row r="647" customFormat="1" ht="13.5" x14ac:dyDescent="0.3"/>
    <row r="648" customFormat="1" ht="13.5" x14ac:dyDescent="0.3"/>
    <row r="649" customFormat="1" ht="13.5" x14ac:dyDescent="0.3"/>
    <row r="650" customFormat="1" ht="13.5" x14ac:dyDescent="0.3"/>
    <row r="651" customFormat="1" ht="13.5" x14ac:dyDescent="0.3"/>
    <row r="652" customFormat="1" ht="13.5" x14ac:dyDescent="0.3"/>
    <row r="653" customFormat="1" ht="13.5" x14ac:dyDescent="0.3"/>
    <row r="654" customFormat="1" ht="13.5" x14ac:dyDescent="0.3"/>
    <row r="655" customFormat="1" ht="13.5" x14ac:dyDescent="0.3"/>
    <row r="656" customFormat="1" ht="13.5" x14ac:dyDescent="0.3"/>
    <row r="657" customFormat="1" ht="13.5" x14ac:dyDescent="0.3"/>
    <row r="658" customFormat="1" ht="13.5" x14ac:dyDescent="0.3"/>
    <row r="659" customFormat="1" ht="13.5" x14ac:dyDescent="0.3"/>
    <row r="660" customFormat="1" ht="13.5" x14ac:dyDescent="0.3"/>
    <row r="661" customFormat="1" ht="13.5" x14ac:dyDescent="0.3"/>
    <row r="662" customFormat="1" ht="13.5" x14ac:dyDescent="0.3"/>
    <row r="663" customFormat="1" ht="13.5" x14ac:dyDescent="0.3"/>
    <row r="664" customFormat="1" ht="13.5" x14ac:dyDescent="0.3"/>
    <row r="665" customFormat="1" ht="13.5" x14ac:dyDescent="0.3"/>
    <row r="666" customFormat="1" ht="13.5" x14ac:dyDescent="0.3"/>
    <row r="667" customFormat="1" ht="13.5" x14ac:dyDescent="0.3"/>
    <row r="668" customFormat="1" ht="13.5" x14ac:dyDescent="0.3"/>
    <row r="669" customFormat="1" ht="13.5" x14ac:dyDescent="0.3"/>
    <row r="670" customFormat="1" ht="13.5" x14ac:dyDescent="0.3"/>
    <row r="671" customFormat="1" ht="13.5" x14ac:dyDescent="0.3"/>
    <row r="672" customFormat="1" ht="13.5" x14ac:dyDescent="0.3"/>
    <row r="673" customFormat="1" ht="13.5" x14ac:dyDescent="0.3"/>
    <row r="674" customFormat="1" ht="13.5" x14ac:dyDescent="0.3"/>
    <row r="675" customFormat="1" ht="13.5" x14ac:dyDescent="0.3"/>
    <row r="676" customFormat="1" ht="13.5" x14ac:dyDescent="0.3"/>
    <row r="677" customFormat="1" ht="13.5" x14ac:dyDescent="0.3"/>
    <row r="678" customFormat="1" ht="13.5" x14ac:dyDescent="0.3"/>
    <row r="679" customFormat="1" ht="13.5" x14ac:dyDescent="0.3"/>
    <row r="680" customFormat="1" ht="13.5" x14ac:dyDescent="0.3"/>
    <row r="681" customFormat="1" ht="13.5" x14ac:dyDescent="0.3"/>
    <row r="682" customFormat="1" ht="13.5" x14ac:dyDescent="0.3"/>
    <row r="683" customFormat="1" ht="13.5" x14ac:dyDescent="0.3"/>
    <row r="684" customFormat="1" ht="13.5" x14ac:dyDescent="0.3"/>
    <row r="685" customFormat="1" ht="13.5" x14ac:dyDescent="0.3"/>
    <row r="686" customFormat="1" ht="13.5" x14ac:dyDescent="0.3"/>
    <row r="687" customFormat="1" ht="13.5" x14ac:dyDescent="0.3"/>
    <row r="688" customFormat="1" ht="13.5" x14ac:dyDescent="0.3"/>
    <row r="689" customFormat="1" ht="13.5" x14ac:dyDescent="0.3"/>
    <row r="690" customFormat="1" ht="13.5" x14ac:dyDescent="0.3"/>
    <row r="691" customFormat="1" ht="13.5" x14ac:dyDescent="0.3"/>
    <row r="692" customFormat="1" ht="13.5" x14ac:dyDescent="0.3"/>
    <row r="693" customFormat="1" ht="13.5" x14ac:dyDescent="0.3"/>
    <row r="694" customFormat="1" ht="13.5" x14ac:dyDescent="0.3"/>
    <row r="695" customFormat="1" ht="13.5" x14ac:dyDescent="0.3"/>
    <row r="696" customFormat="1" ht="13.5" x14ac:dyDescent="0.3"/>
    <row r="697" customFormat="1" ht="13.5" x14ac:dyDescent="0.3"/>
    <row r="698" customFormat="1" ht="13.5" x14ac:dyDescent="0.3"/>
    <row r="699" customFormat="1" ht="13.5" x14ac:dyDescent="0.3"/>
    <row r="700" customFormat="1" ht="13.5" x14ac:dyDescent="0.3"/>
    <row r="701" customFormat="1" ht="13.5" x14ac:dyDescent="0.3"/>
    <row r="702" customFormat="1" ht="13.5" x14ac:dyDescent="0.3"/>
    <row r="703" customFormat="1" ht="13.5" x14ac:dyDescent="0.3"/>
    <row r="704" customFormat="1" ht="13.5" x14ac:dyDescent="0.3"/>
    <row r="705" customFormat="1" ht="13.5" x14ac:dyDescent="0.3"/>
    <row r="706" customFormat="1" ht="13.5" x14ac:dyDescent="0.3"/>
    <row r="707" customFormat="1" ht="13.5" x14ac:dyDescent="0.3"/>
    <row r="708" customFormat="1" ht="13.5" x14ac:dyDescent="0.3"/>
    <row r="709" customFormat="1" ht="13.5" x14ac:dyDescent="0.3"/>
    <row r="710" customFormat="1" ht="13.5" x14ac:dyDescent="0.3"/>
    <row r="711" customFormat="1" ht="13.5" x14ac:dyDescent="0.3"/>
    <row r="712" customFormat="1" ht="13.5" x14ac:dyDescent="0.3"/>
    <row r="713" customFormat="1" ht="13.5" x14ac:dyDescent="0.3"/>
    <row r="714" customFormat="1" ht="13.5" x14ac:dyDescent="0.3"/>
    <row r="715" customFormat="1" ht="13.5" x14ac:dyDescent="0.3"/>
    <row r="716" customFormat="1" ht="13.5" x14ac:dyDescent="0.3"/>
    <row r="717" customFormat="1" ht="13.5" x14ac:dyDescent="0.3"/>
    <row r="718" customFormat="1" ht="13.5" x14ac:dyDescent="0.3"/>
    <row r="719" customFormat="1" ht="13.5" x14ac:dyDescent="0.3"/>
    <row r="720" customFormat="1" ht="13.5" x14ac:dyDescent="0.3"/>
    <row r="721" customFormat="1" ht="13.5" x14ac:dyDescent="0.3"/>
    <row r="722" customFormat="1" ht="13.5" x14ac:dyDescent="0.3"/>
    <row r="723" customFormat="1" ht="13.5" x14ac:dyDescent="0.3"/>
    <row r="724" customFormat="1" ht="13.5" x14ac:dyDescent="0.3"/>
    <row r="725" customFormat="1" ht="13.5" x14ac:dyDescent="0.3"/>
    <row r="726" customFormat="1" ht="13.5" x14ac:dyDescent="0.3"/>
    <row r="727" customFormat="1" ht="13.5" x14ac:dyDescent="0.3"/>
    <row r="728" customFormat="1" ht="13.5" x14ac:dyDescent="0.3"/>
    <row r="729" customFormat="1" ht="13.5" x14ac:dyDescent="0.3"/>
    <row r="730" customFormat="1" ht="13.5" x14ac:dyDescent="0.3"/>
    <row r="731" customFormat="1" ht="13.5" x14ac:dyDescent="0.3"/>
    <row r="732" customFormat="1" ht="13.5" x14ac:dyDescent="0.3"/>
    <row r="733" customFormat="1" ht="13.5" x14ac:dyDescent="0.3"/>
    <row r="734" customFormat="1" ht="13.5" x14ac:dyDescent="0.3"/>
    <row r="735" customFormat="1" ht="13.5" x14ac:dyDescent="0.3"/>
    <row r="736" customFormat="1" ht="13.5" x14ac:dyDescent="0.3"/>
    <row r="737" customFormat="1" ht="13.5" x14ac:dyDescent="0.3"/>
    <row r="738" customFormat="1" ht="13.5" x14ac:dyDescent="0.3"/>
    <row r="739" customFormat="1" ht="13.5" x14ac:dyDescent="0.3"/>
    <row r="740" customFormat="1" ht="13.5" x14ac:dyDescent="0.3"/>
    <row r="741" customFormat="1" ht="13.5" x14ac:dyDescent="0.3"/>
    <row r="742" customFormat="1" ht="13.5" x14ac:dyDescent="0.3"/>
    <row r="743" customFormat="1" ht="13.5" x14ac:dyDescent="0.3"/>
    <row r="744" customFormat="1" ht="13.5" x14ac:dyDescent="0.3"/>
    <row r="745" customFormat="1" ht="13.5" x14ac:dyDescent="0.3"/>
    <row r="746" customFormat="1" ht="13.5" x14ac:dyDescent="0.3"/>
    <row r="747" customFormat="1" ht="13.5" x14ac:dyDescent="0.3"/>
    <row r="748" customFormat="1" ht="13.5" x14ac:dyDescent="0.3"/>
    <row r="749" customFormat="1" ht="13.5" x14ac:dyDescent="0.3"/>
    <row r="750" customFormat="1" ht="13.5" x14ac:dyDescent="0.3"/>
    <row r="751" customFormat="1" ht="13.5" x14ac:dyDescent="0.3"/>
    <row r="752" customFormat="1" ht="13.5" x14ac:dyDescent="0.3"/>
    <row r="753" customFormat="1" ht="13.5" x14ac:dyDescent="0.3"/>
    <row r="754" customFormat="1" ht="13.5" x14ac:dyDescent="0.3"/>
    <row r="755" customFormat="1" ht="13.5" x14ac:dyDescent="0.3"/>
    <row r="756" customFormat="1" ht="13.5" x14ac:dyDescent="0.3"/>
    <row r="757" customFormat="1" ht="13.5" x14ac:dyDescent="0.3"/>
    <row r="758" customFormat="1" ht="13.5" x14ac:dyDescent="0.3"/>
    <row r="759" customFormat="1" ht="13.5" x14ac:dyDescent="0.3"/>
    <row r="760" customFormat="1" ht="13.5" x14ac:dyDescent="0.3"/>
    <row r="761" customFormat="1" ht="13.5" x14ac:dyDescent="0.3"/>
    <row r="762" customFormat="1" ht="13.5" x14ac:dyDescent="0.3"/>
    <row r="763" customFormat="1" ht="13.5" x14ac:dyDescent="0.3"/>
    <row r="764" customFormat="1" ht="13.5" x14ac:dyDescent="0.3"/>
    <row r="765" customFormat="1" ht="13.5" x14ac:dyDescent="0.3"/>
    <row r="766" customFormat="1" ht="13.5" x14ac:dyDescent="0.3"/>
    <row r="767" customFormat="1" ht="13.5" x14ac:dyDescent="0.3"/>
    <row r="768" customFormat="1" ht="13.5" x14ac:dyDescent="0.3"/>
    <row r="769" customFormat="1" ht="13.5" x14ac:dyDescent="0.3"/>
    <row r="770" customFormat="1" ht="13.5" x14ac:dyDescent="0.3"/>
    <row r="771" customFormat="1" ht="13.5" x14ac:dyDescent="0.3"/>
    <row r="772" customFormat="1" ht="13.5" x14ac:dyDescent="0.3"/>
    <row r="773" customFormat="1" ht="13.5" x14ac:dyDescent="0.3"/>
    <row r="774" customFormat="1" ht="13.5" x14ac:dyDescent="0.3"/>
    <row r="775" customFormat="1" ht="13.5" x14ac:dyDescent="0.3"/>
    <row r="776" customFormat="1" ht="13.5" x14ac:dyDescent="0.3"/>
    <row r="777" customFormat="1" ht="13.5" x14ac:dyDescent="0.3"/>
    <row r="778" customFormat="1" ht="13.5" x14ac:dyDescent="0.3"/>
    <row r="779" customFormat="1" ht="13.5" x14ac:dyDescent="0.3"/>
    <row r="780" customFormat="1" ht="13.5" x14ac:dyDescent="0.3"/>
    <row r="781" customFormat="1" ht="13.5" x14ac:dyDescent="0.3"/>
    <row r="782" customFormat="1" ht="13.5" x14ac:dyDescent="0.3"/>
    <row r="783" customFormat="1" ht="13.5" x14ac:dyDescent="0.3"/>
    <row r="784" customFormat="1" ht="13.5" x14ac:dyDescent="0.3"/>
    <row r="785" customFormat="1" ht="13.5" x14ac:dyDescent="0.3"/>
    <row r="786" customFormat="1" ht="13.5" x14ac:dyDescent="0.3"/>
    <row r="787" customFormat="1" ht="13.5" x14ac:dyDescent="0.3"/>
    <row r="788" customFormat="1" ht="13.5" x14ac:dyDescent="0.3"/>
    <row r="789" customFormat="1" ht="13.5" x14ac:dyDescent="0.3"/>
    <row r="790" customFormat="1" ht="13.5" x14ac:dyDescent="0.3"/>
    <row r="791" customFormat="1" ht="13.5" x14ac:dyDescent="0.3"/>
    <row r="792" customFormat="1" ht="13.5" x14ac:dyDescent="0.3"/>
    <row r="793" customFormat="1" ht="13.5" x14ac:dyDescent="0.3"/>
    <row r="794" customFormat="1" ht="13.5" x14ac:dyDescent="0.3"/>
    <row r="795" customFormat="1" ht="13.5" x14ac:dyDescent="0.3"/>
    <row r="796" customFormat="1" ht="13.5" x14ac:dyDescent="0.3"/>
    <row r="797" customFormat="1" ht="13.5" x14ac:dyDescent="0.3"/>
    <row r="798" customFormat="1" ht="13.5" x14ac:dyDescent="0.3"/>
    <row r="799" customFormat="1" ht="13.5" x14ac:dyDescent="0.3"/>
    <row r="800" customFormat="1" ht="13.5" x14ac:dyDescent="0.3"/>
    <row r="801" customFormat="1" ht="13.5" x14ac:dyDescent="0.3"/>
    <row r="802" customFormat="1" ht="13.5" x14ac:dyDescent="0.3"/>
    <row r="803" customFormat="1" ht="13.5" x14ac:dyDescent="0.3"/>
    <row r="804" customFormat="1" ht="13.5" x14ac:dyDescent="0.3"/>
    <row r="805" customFormat="1" ht="13.5" x14ac:dyDescent="0.3"/>
    <row r="806" customFormat="1" ht="13.5" x14ac:dyDescent="0.3"/>
    <row r="807" customFormat="1" ht="13.5" x14ac:dyDescent="0.3"/>
    <row r="808" customFormat="1" ht="13.5" x14ac:dyDescent="0.3"/>
    <row r="809" customFormat="1" ht="13.5" x14ac:dyDescent="0.3"/>
    <row r="810" customFormat="1" ht="13.5" x14ac:dyDescent="0.3"/>
    <row r="811" customFormat="1" ht="13.5" x14ac:dyDescent="0.3"/>
    <row r="812" customFormat="1" ht="13.5" x14ac:dyDescent="0.3"/>
    <row r="813" customFormat="1" ht="13.5" x14ac:dyDescent="0.3"/>
    <row r="814" customFormat="1" ht="13.5" x14ac:dyDescent="0.3"/>
    <row r="815" customFormat="1" ht="13.5" x14ac:dyDescent="0.3"/>
    <row r="816" customFormat="1" ht="13.5" x14ac:dyDescent="0.3"/>
    <row r="817" customFormat="1" ht="13.5" x14ac:dyDescent="0.3"/>
    <row r="818" customFormat="1" ht="13.5" x14ac:dyDescent="0.3"/>
    <row r="819" customFormat="1" ht="13.5" x14ac:dyDescent="0.3"/>
    <row r="820" customFormat="1" ht="13.5" x14ac:dyDescent="0.3"/>
    <row r="821" customFormat="1" ht="13.5" x14ac:dyDescent="0.3"/>
    <row r="822" customFormat="1" ht="13.5" x14ac:dyDescent="0.3"/>
    <row r="823" customFormat="1" ht="13.5" x14ac:dyDescent="0.3"/>
    <row r="824" customFormat="1" ht="13.5" x14ac:dyDescent="0.3"/>
    <row r="825" customFormat="1" ht="13.5" x14ac:dyDescent="0.3"/>
    <row r="826" customFormat="1" ht="13.5" x14ac:dyDescent="0.3"/>
    <row r="827" customFormat="1" ht="13.5" x14ac:dyDescent="0.3"/>
    <row r="828" customFormat="1" ht="13.5" x14ac:dyDescent="0.3"/>
    <row r="829" customFormat="1" ht="13.5" x14ac:dyDescent="0.3"/>
    <row r="830" customFormat="1" ht="13.5" x14ac:dyDescent="0.3"/>
    <row r="831" customFormat="1" ht="13.5" x14ac:dyDescent="0.3"/>
    <row r="832" customFormat="1" ht="13.5" x14ac:dyDescent="0.3"/>
    <row r="833" customFormat="1" ht="13.5" x14ac:dyDescent="0.3"/>
    <row r="834" customFormat="1" ht="13.5" x14ac:dyDescent="0.3"/>
    <row r="835" customFormat="1" ht="13.5" x14ac:dyDescent="0.3"/>
    <row r="836" customFormat="1" ht="13.5" x14ac:dyDescent="0.3"/>
    <row r="837" customFormat="1" ht="13.5" x14ac:dyDescent="0.3"/>
    <row r="838" customFormat="1" ht="13.5" x14ac:dyDescent="0.3"/>
    <row r="839" customFormat="1" ht="13.5" x14ac:dyDescent="0.3"/>
    <row r="840" customFormat="1" ht="13.5" x14ac:dyDescent="0.3"/>
    <row r="841" customFormat="1" ht="13.5" x14ac:dyDescent="0.3"/>
    <row r="842" customFormat="1" ht="13.5" x14ac:dyDescent="0.3"/>
    <row r="843" customFormat="1" ht="13.5" x14ac:dyDescent="0.3"/>
    <row r="844" customFormat="1" ht="13.5" x14ac:dyDescent="0.3"/>
    <row r="845" customFormat="1" ht="13.5" x14ac:dyDescent="0.3"/>
    <row r="846" customFormat="1" ht="13.5" x14ac:dyDescent="0.3"/>
    <row r="847" customFormat="1" ht="13.5" x14ac:dyDescent="0.3"/>
    <row r="848" customFormat="1" ht="13.5" x14ac:dyDescent="0.3"/>
    <row r="849" customFormat="1" ht="13.5" x14ac:dyDescent="0.3"/>
    <row r="850" customFormat="1" ht="13.5" x14ac:dyDescent="0.3"/>
    <row r="851" customFormat="1" ht="13.5" x14ac:dyDescent="0.3"/>
    <row r="852" customFormat="1" ht="13.5" x14ac:dyDescent="0.3"/>
    <row r="853" customFormat="1" ht="13.5" x14ac:dyDescent="0.3"/>
    <row r="854" customFormat="1" ht="13.5" x14ac:dyDescent="0.3"/>
    <row r="855" customFormat="1" ht="13.5" x14ac:dyDescent="0.3"/>
    <row r="856" customFormat="1" ht="13.5" x14ac:dyDescent="0.3"/>
    <row r="857" customFormat="1" ht="13.5" x14ac:dyDescent="0.3"/>
    <row r="858" customFormat="1" ht="13.5" x14ac:dyDescent="0.3"/>
    <row r="859" customFormat="1" ht="13.5" x14ac:dyDescent="0.3"/>
    <row r="860" customFormat="1" ht="13.5" x14ac:dyDescent="0.3"/>
    <row r="861" customFormat="1" ht="13.5" x14ac:dyDescent="0.3"/>
    <row r="862" customFormat="1" ht="13.5" x14ac:dyDescent="0.3"/>
    <row r="863" customFormat="1" ht="13.5" x14ac:dyDescent="0.3"/>
    <row r="864" customFormat="1" ht="13.5" x14ac:dyDescent="0.3"/>
    <row r="865" customFormat="1" ht="13.5" x14ac:dyDescent="0.3"/>
    <row r="866" customFormat="1" ht="13.5" x14ac:dyDescent="0.3"/>
    <row r="867" customFormat="1" ht="13.5" x14ac:dyDescent="0.3"/>
    <row r="868" customFormat="1" ht="13.5" x14ac:dyDescent="0.3"/>
    <row r="869" customFormat="1" ht="13.5" x14ac:dyDescent="0.3"/>
    <row r="870" customFormat="1" ht="13.5" x14ac:dyDescent="0.3"/>
    <row r="871" customFormat="1" ht="13.5" x14ac:dyDescent="0.3"/>
    <row r="872" customFormat="1" ht="13.5" x14ac:dyDescent="0.3"/>
    <row r="873" customFormat="1" ht="13.5" x14ac:dyDescent="0.3"/>
    <row r="874" customFormat="1" ht="13.5" x14ac:dyDescent="0.3"/>
    <row r="875" customFormat="1" ht="13.5" x14ac:dyDescent="0.3"/>
    <row r="876" customFormat="1" ht="13.5" x14ac:dyDescent="0.3"/>
    <row r="877" customFormat="1" ht="13.5" x14ac:dyDescent="0.3"/>
    <row r="878" customFormat="1" ht="13.5" x14ac:dyDescent="0.3"/>
    <row r="879" customFormat="1" ht="13.5" x14ac:dyDescent="0.3"/>
    <row r="880" customFormat="1" ht="13.5" x14ac:dyDescent="0.3"/>
    <row r="881" customFormat="1" ht="13.5" x14ac:dyDescent="0.3"/>
    <row r="882" customFormat="1" ht="13.5" x14ac:dyDescent="0.3"/>
    <row r="883" customFormat="1" ht="13.5" x14ac:dyDescent="0.3"/>
    <row r="884" customFormat="1" ht="13.5" x14ac:dyDescent="0.3"/>
    <row r="885" customFormat="1" ht="13.5" x14ac:dyDescent="0.3"/>
    <row r="886" customFormat="1" ht="13.5" x14ac:dyDescent="0.3"/>
    <row r="887" customFormat="1" ht="13.5" x14ac:dyDescent="0.3"/>
    <row r="888" customFormat="1" ht="13.5" x14ac:dyDescent="0.3"/>
    <row r="889" customFormat="1" ht="13.5" x14ac:dyDescent="0.3"/>
    <row r="890" customFormat="1" ht="13.5" x14ac:dyDescent="0.3"/>
    <row r="891" customFormat="1" ht="13.5" x14ac:dyDescent="0.3"/>
    <row r="892" customFormat="1" ht="13.5" x14ac:dyDescent="0.3"/>
    <row r="893" customFormat="1" ht="13.5" x14ac:dyDescent="0.3"/>
    <row r="894" customFormat="1" ht="13.5" x14ac:dyDescent="0.3"/>
    <row r="895" customFormat="1" ht="13.5" x14ac:dyDescent="0.3"/>
    <row r="896" customFormat="1" ht="13.5" x14ac:dyDescent="0.3"/>
    <row r="897" customFormat="1" ht="13.5" x14ac:dyDescent="0.3"/>
    <row r="898" customFormat="1" ht="13.5" x14ac:dyDescent="0.3"/>
    <row r="899" customFormat="1" ht="13.5" x14ac:dyDescent="0.3"/>
    <row r="900" customFormat="1" ht="13.5" x14ac:dyDescent="0.3"/>
    <row r="901" customFormat="1" ht="13.5" x14ac:dyDescent="0.3"/>
    <row r="902" customFormat="1" ht="13.5" x14ac:dyDescent="0.3"/>
    <row r="903" customFormat="1" ht="13.5" x14ac:dyDescent="0.3"/>
    <row r="904" customFormat="1" ht="13.5" x14ac:dyDescent="0.3"/>
    <row r="905" customFormat="1" ht="13.5" x14ac:dyDescent="0.3"/>
    <row r="906" customFormat="1" ht="13.5" x14ac:dyDescent="0.3"/>
    <row r="907" customFormat="1" ht="13.5" x14ac:dyDescent="0.3"/>
    <row r="908" customFormat="1" ht="13.5" x14ac:dyDescent="0.3"/>
    <row r="909" customFormat="1" ht="13.5" x14ac:dyDescent="0.3"/>
    <row r="910" customFormat="1" ht="13.5" x14ac:dyDescent="0.3"/>
    <row r="911" customFormat="1" ht="13.5" x14ac:dyDescent="0.3"/>
    <row r="912" customFormat="1" ht="13.5" x14ac:dyDescent="0.3"/>
    <row r="913" customFormat="1" ht="13.5" x14ac:dyDescent="0.3"/>
    <row r="914" customFormat="1" ht="13.5" x14ac:dyDescent="0.3"/>
    <row r="915" customFormat="1" ht="13.5" x14ac:dyDescent="0.3"/>
    <row r="916" customFormat="1" ht="13.5" x14ac:dyDescent="0.3"/>
    <row r="917" customFormat="1" ht="13.5" x14ac:dyDescent="0.3"/>
    <row r="918" customFormat="1" ht="13.5" x14ac:dyDescent="0.3"/>
    <row r="919" customFormat="1" ht="13.5" x14ac:dyDescent="0.3"/>
    <row r="920" customFormat="1" ht="13.5" x14ac:dyDescent="0.3"/>
    <row r="921" customFormat="1" ht="13.5" x14ac:dyDescent="0.3"/>
    <row r="922" customFormat="1" ht="13.5" x14ac:dyDescent="0.3"/>
    <row r="923" customFormat="1" ht="13.5" x14ac:dyDescent="0.3"/>
    <row r="924" customFormat="1" ht="13.5" x14ac:dyDescent="0.3"/>
    <row r="925" customFormat="1" ht="13.5" x14ac:dyDescent="0.3"/>
    <row r="926" customFormat="1" ht="13.5" x14ac:dyDescent="0.3"/>
    <row r="927" customFormat="1" ht="13.5" x14ac:dyDescent="0.3"/>
    <row r="928" customFormat="1" ht="13.5" x14ac:dyDescent="0.3"/>
    <row r="929" customFormat="1" ht="13.5" x14ac:dyDescent="0.3"/>
    <row r="930" customFormat="1" ht="13.5" x14ac:dyDescent="0.3"/>
    <row r="931" customFormat="1" ht="13.5" x14ac:dyDescent="0.3"/>
    <row r="932" customFormat="1" ht="13.5" x14ac:dyDescent="0.3"/>
    <row r="933" customFormat="1" ht="13.5" x14ac:dyDescent="0.3"/>
    <row r="934" customFormat="1" ht="13.5" x14ac:dyDescent="0.3"/>
    <row r="935" customFormat="1" ht="13.5" x14ac:dyDescent="0.3"/>
    <row r="936" customFormat="1" ht="13.5" x14ac:dyDescent="0.3"/>
    <row r="937" customFormat="1" ht="13.5" x14ac:dyDescent="0.3"/>
    <row r="938" customFormat="1" ht="13.5" x14ac:dyDescent="0.3"/>
    <row r="939" customFormat="1" ht="13.5" x14ac:dyDescent="0.3"/>
    <row r="940" customFormat="1" ht="13.5" x14ac:dyDescent="0.3"/>
    <row r="941" customFormat="1" ht="13.5" x14ac:dyDescent="0.3"/>
    <row r="942" customFormat="1" ht="13.5" x14ac:dyDescent="0.3"/>
    <row r="943" customFormat="1" ht="13.5" x14ac:dyDescent="0.3"/>
    <row r="944" customFormat="1" ht="13.5" x14ac:dyDescent="0.3"/>
    <row r="945" customFormat="1" ht="13.5" x14ac:dyDescent="0.3"/>
    <row r="946" customFormat="1" ht="13.5" x14ac:dyDescent="0.3"/>
    <row r="947" customFormat="1" ht="13.5" x14ac:dyDescent="0.3"/>
    <row r="948" customFormat="1" ht="13.5" x14ac:dyDescent="0.3"/>
    <row r="949" customFormat="1" ht="13.5" x14ac:dyDescent="0.3"/>
    <row r="950" customFormat="1" ht="13.5" x14ac:dyDescent="0.3"/>
    <row r="951" customFormat="1" ht="13.5" x14ac:dyDescent="0.3"/>
    <row r="952" customFormat="1" ht="13.5" x14ac:dyDescent="0.3"/>
    <row r="953" customFormat="1" ht="13.5" x14ac:dyDescent="0.3"/>
    <row r="954" customFormat="1" ht="13.5" x14ac:dyDescent="0.3"/>
    <row r="955" customFormat="1" ht="13.5" x14ac:dyDescent="0.3"/>
    <row r="956" customFormat="1" ht="13.5" x14ac:dyDescent="0.3"/>
    <row r="957" customFormat="1" ht="13.5" x14ac:dyDescent="0.3"/>
    <row r="958" customFormat="1" ht="13.5" x14ac:dyDescent="0.3"/>
    <row r="959" customFormat="1" ht="13.5" x14ac:dyDescent="0.3"/>
    <row r="960" customFormat="1" ht="13.5" x14ac:dyDescent="0.3"/>
    <row r="961" customFormat="1" ht="13.5" x14ac:dyDescent="0.3"/>
    <row r="962" customFormat="1" ht="13.5" x14ac:dyDescent="0.3"/>
    <row r="963" customFormat="1" ht="13.5" x14ac:dyDescent="0.3"/>
    <row r="964" customFormat="1" ht="13.5" x14ac:dyDescent="0.3"/>
    <row r="965" customFormat="1" ht="13.5" x14ac:dyDescent="0.3"/>
    <row r="966" customFormat="1" ht="13.5" x14ac:dyDescent="0.3"/>
    <row r="967" customFormat="1" ht="13.5" x14ac:dyDescent="0.3"/>
    <row r="968" customFormat="1" ht="13.5" x14ac:dyDescent="0.3"/>
    <row r="969" customFormat="1" ht="13.5" x14ac:dyDescent="0.3"/>
    <row r="970" customFormat="1" ht="13.5" x14ac:dyDescent="0.3"/>
    <row r="971" customFormat="1" ht="13.5" x14ac:dyDescent="0.3"/>
    <row r="972" customFormat="1" ht="13.5" x14ac:dyDescent="0.3"/>
    <row r="973" customFormat="1" ht="13.5" x14ac:dyDescent="0.3"/>
    <row r="974" customFormat="1" ht="13.5" x14ac:dyDescent="0.3"/>
    <row r="975" customFormat="1" ht="13.5" x14ac:dyDescent="0.3"/>
    <row r="976" customFormat="1" ht="13.5" x14ac:dyDescent="0.3"/>
    <row r="977" customFormat="1" ht="13.5" x14ac:dyDescent="0.3"/>
    <row r="978" customFormat="1" ht="13.5" x14ac:dyDescent="0.3"/>
    <row r="979" customFormat="1" ht="13.5" x14ac:dyDescent="0.3"/>
    <row r="980" customFormat="1" ht="13.5" x14ac:dyDescent="0.3"/>
    <row r="981" customFormat="1" ht="13.5" x14ac:dyDescent="0.3"/>
    <row r="982" customFormat="1" ht="13.5" x14ac:dyDescent="0.3"/>
    <row r="983" customFormat="1" ht="13.5" x14ac:dyDescent="0.3"/>
    <row r="984" customFormat="1" ht="13.5" x14ac:dyDescent="0.3"/>
    <row r="985" customFormat="1" ht="13.5" x14ac:dyDescent="0.3"/>
    <row r="986" customFormat="1" ht="13.5" x14ac:dyDescent="0.3"/>
    <row r="987" customFormat="1" ht="13.5" x14ac:dyDescent="0.3"/>
    <row r="988" customFormat="1" ht="13.5" x14ac:dyDescent="0.3"/>
    <row r="989" customFormat="1" ht="13.5" x14ac:dyDescent="0.3"/>
    <row r="990" customFormat="1" ht="13.5" x14ac:dyDescent="0.3"/>
    <row r="991" customFormat="1" ht="13.5" x14ac:dyDescent="0.3"/>
    <row r="992" customFormat="1" ht="13.5" x14ac:dyDescent="0.3"/>
    <row r="993" customFormat="1" ht="13.5" x14ac:dyDescent="0.3"/>
    <row r="994" customFormat="1" ht="13.5" x14ac:dyDescent="0.3"/>
    <row r="995" customFormat="1" ht="13.5" x14ac:dyDescent="0.3"/>
    <row r="996" customFormat="1" ht="13.5" x14ac:dyDescent="0.3"/>
    <row r="997" customFormat="1" ht="13.5" x14ac:dyDescent="0.3"/>
    <row r="998" customFormat="1" ht="13.5" x14ac:dyDescent="0.3"/>
    <row r="999" customFormat="1" ht="13.5" x14ac:dyDescent="0.3"/>
    <row r="1000" customFormat="1" ht="13.5" x14ac:dyDescent="0.3"/>
    <row r="1001" customFormat="1" ht="13.5" x14ac:dyDescent="0.3"/>
    <row r="1002" customFormat="1" ht="13.5" x14ac:dyDescent="0.3"/>
    <row r="1003" customFormat="1" ht="13.5" x14ac:dyDescent="0.3"/>
    <row r="1004" customFormat="1" ht="13.5" x14ac:dyDescent="0.3"/>
    <row r="1005" customFormat="1" ht="13.5" x14ac:dyDescent="0.3"/>
    <row r="1006" customFormat="1" ht="13.5" x14ac:dyDescent="0.3"/>
    <row r="1007" customFormat="1" ht="13.5" x14ac:dyDescent="0.3"/>
    <row r="1008" customFormat="1" ht="13.5" x14ac:dyDescent="0.3"/>
    <row r="1009" customFormat="1" ht="13.5" x14ac:dyDescent="0.3"/>
    <row r="1010" customFormat="1" ht="13.5" x14ac:dyDescent="0.3"/>
    <row r="1011" customFormat="1" ht="13.5" x14ac:dyDescent="0.3"/>
    <row r="1012" customFormat="1" ht="13.5" x14ac:dyDescent="0.3"/>
    <row r="1013" customFormat="1" ht="13.5" x14ac:dyDescent="0.3"/>
    <row r="1014" customFormat="1" ht="13.5" x14ac:dyDescent="0.3"/>
    <row r="1015" customFormat="1" ht="13.5" x14ac:dyDescent="0.3"/>
    <row r="1016" customFormat="1" ht="13.5" x14ac:dyDescent="0.3"/>
    <row r="1017" customFormat="1" ht="13.5" x14ac:dyDescent="0.3"/>
    <row r="1018" customFormat="1" ht="13.5" x14ac:dyDescent="0.3"/>
    <row r="1019" customFormat="1" ht="13.5" x14ac:dyDescent="0.3"/>
    <row r="1020" customFormat="1" ht="13.5" x14ac:dyDescent="0.3"/>
    <row r="1021" customFormat="1" ht="13.5" x14ac:dyDescent="0.3"/>
    <row r="1022" customFormat="1" ht="13.5" x14ac:dyDescent="0.3"/>
    <row r="1023" customFormat="1" ht="13.5" x14ac:dyDescent="0.3"/>
    <row r="1024" customFormat="1" ht="13.5" x14ac:dyDescent="0.3"/>
    <row r="1025" customFormat="1" ht="13.5" x14ac:dyDescent="0.3"/>
    <row r="1026" customFormat="1" ht="13.5" x14ac:dyDescent="0.3"/>
    <row r="1027" customFormat="1" ht="13.5" x14ac:dyDescent="0.3"/>
    <row r="1028" customFormat="1" ht="13.5" x14ac:dyDescent="0.3"/>
    <row r="1029" customFormat="1" ht="13.5" x14ac:dyDescent="0.3"/>
    <row r="1030" customFormat="1" ht="13.5" x14ac:dyDescent="0.3"/>
    <row r="1031" customFormat="1" ht="13.5" x14ac:dyDescent="0.3"/>
    <row r="1032" customFormat="1" ht="13.5" x14ac:dyDescent="0.3"/>
    <row r="1033" customFormat="1" ht="13.5" x14ac:dyDescent="0.3"/>
    <row r="1034" customFormat="1" ht="13.5" x14ac:dyDescent="0.3"/>
    <row r="1035" customFormat="1" ht="13.5" x14ac:dyDescent="0.3"/>
    <row r="1036" customFormat="1" ht="13.5" x14ac:dyDescent="0.3"/>
    <row r="1037" customFormat="1" ht="13.5" x14ac:dyDescent="0.3"/>
    <row r="1038" customFormat="1" ht="13.5" x14ac:dyDescent="0.3"/>
    <row r="1039" customFormat="1" ht="13.5" x14ac:dyDescent="0.3"/>
    <row r="1040" customFormat="1" ht="13.5" x14ac:dyDescent="0.3"/>
    <row r="1041" customFormat="1" ht="13.5" x14ac:dyDescent="0.3"/>
    <row r="1042" customFormat="1" ht="13.5" x14ac:dyDescent="0.3"/>
    <row r="1043" customFormat="1" ht="13.5" x14ac:dyDescent="0.3"/>
    <row r="1044" customFormat="1" ht="13.5" x14ac:dyDescent="0.3"/>
    <row r="1045" customFormat="1" ht="13.5" x14ac:dyDescent="0.3"/>
    <row r="1046" customFormat="1" ht="13.5" x14ac:dyDescent="0.3"/>
    <row r="1047" customFormat="1" ht="13.5" x14ac:dyDescent="0.3"/>
    <row r="1048" customFormat="1" ht="13.5" x14ac:dyDescent="0.3"/>
    <row r="1049" customFormat="1" ht="13.5" x14ac:dyDescent="0.3"/>
    <row r="1050" customFormat="1" ht="13.5" x14ac:dyDescent="0.3"/>
    <row r="1051" customFormat="1" ht="13.5" x14ac:dyDescent="0.3"/>
    <row r="1052" customFormat="1" ht="13.5" x14ac:dyDescent="0.3"/>
    <row r="1053" customFormat="1" ht="13.5" x14ac:dyDescent="0.3"/>
    <row r="1054" customFormat="1" ht="13.5" x14ac:dyDescent="0.3"/>
    <row r="1055" customFormat="1" ht="13.5" x14ac:dyDescent="0.3"/>
    <row r="1056" customFormat="1" ht="13.5" x14ac:dyDescent="0.3"/>
    <row r="1057" customFormat="1" ht="13.5" x14ac:dyDescent="0.3"/>
    <row r="1058" customFormat="1" ht="13.5" x14ac:dyDescent="0.3"/>
    <row r="1059" customFormat="1" ht="13.5" x14ac:dyDescent="0.3"/>
    <row r="1060" customFormat="1" ht="13.5" x14ac:dyDescent="0.3"/>
    <row r="1061" customFormat="1" ht="13.5" x14ac:dyDescent="0.3"/>
    <row r="1062" customFormat="1" ht="13.5" x14ac:dyDescent="0.3"/>
    <row r="1063" customFormat="1" ht="13.5" x14ac:dyDescent="0.3"/>
    <row r="1064" customFormat="1" ht="13.5" x14ac:dyDescent="0.3"/>
    <row r="1065" customFormat="1" ht="13.5" x14ac:dyDescent="0.3"/>
    <row r="1066" customFormat="1" ht="13.5" x14ac:dyDescent="0.3"/>
    <row r="1067" customFormat="1" ht="13.5" x14ac:dyDescent="0.3"/>
    <row r="1068" customFormat="1" ht="13.5" x14ac:dyDescent="0.3"/>
    <row r="1069" customFormat="1" ht="13.5" x14ac:dyDescent="0.3"/>
    <row r="1070" customFormat="1" ht="13.5" x14ac:dyDescent="0.3"/>
    <row r="1071" customFormat="1" ht="13.5" x14ac:dyDescent="0.3"/>
    <row r="1072" customFormat="1" ht="13.5" x14ac:dyDescent="0.3"/>
    <row r="1073" customFormat="1" ht="13.5" x14ac:dyDescent="0.3"/>
    <row r="1074" customFormat="1" ht="13.5" x14ac:dyDescent="0.3"/>
    <row r="1075" customFormat="1" ht="13.5" x14ac:dyDescent="0.3"/>
    <row r="1076" customFormat="1" ht="13.5" x14ac:dyDescent="0.3"/>
    <row r="1077" customFormat="1" ht="13.5" x14ac:dyDescent="0.3"/>
    <row r="1078" customFormat="1" ht="13.5" x14ac:dyDescent="0.3"/>
    <row r="1079" customFormat="1" ht="13.5" x14ac:dyDescent="0.3"/>
    <row r="1080" customFormat="1" ht="13.5" x14ac:dyDescent="0.3"/>
    <row r="1081" customFormat="1" ht="13.5" x14ac:dyDescent="0.3"/>
    <row r="1082" customFormat="1" ht="13.5" x14ac:dyDescent="0.3"/>
    <row r="1083" customFormat="1" ht="13.5" x14ac:dyDescent="0.3"/>
    <row r="1084" customFormat="1" ht="13.5" x14ac:dyDescent="0.3"/>
    <row r="1085" customFormat="1" ht="13.5" x14ac:dyDescent="0.3"/>
    <row r="1086" customFormat="1" ht="13.5" x14ac:dyDescent="0.3"/>
    <row r="1087" customFormat="1" ht="13.5" x14ac:dyDescent="0.3"/>
    <row r="1088" customFormat="1" ht="13.5" x14ac:dyDescent="0.3"/>
    <row r="1089" customFormat="1" ht="13.5" x14ac:dyDescent="0.3"/>
    <row r="1090" customFormat="1" ht="13.5" x14ac:dyDescent="0.3"/>
    <row r="1091" customFormat="1" ht="13.5" x14ac:dyDescent="0.3"/>
    <row r="1092" customFormat="1" ht="13.5" x14ac:dyDescent="0.3"/>
    <row r="1093" customFormat="1" ht="13.5" x14ac:dyDescent="0.3"/>
    <row r="1094" customFormat="1" ht="13.5" x14ac:dyDescent="0.3"/>
    <row r="1095" customFormat="1" ht="13.5" x14ac:dyDescent="0.3"/>
    <row r="1096" customFormat="1" ht="13.5" x14ac:dyDescent="0.3"/>
    <row r="1097" customFormat="1" ht="13.5" x14ac:dyDescent="0.3"/>
    <row r="1098" customFormat="1" ht="13.5" x14ac:dyDescent="0.3"/>
    <row r="1099" customFormat="1" ht="13.5" x14ac:dyDescent="0.3"/>
    <row r="1100" customFormat="1" ht="13.5" x14ac:dyDescent="0.3"/>
    <row r="1101" customFormat="1" ht="13.5" x14ac:dyDescent="0.3"/>
    <row r="1102" customFormat="1" ht="13.5" x14ac:dyDescent="0.3"/>
    <row r="1103" customFormat="1" ht="13.5" x14ac:dyDescent="0.3"/>
    <row r="1104" customFormat="1" ht="13.5" x14ac:dyDescent="0.3"/>
    <row r="1105" customFormat="1" ht="13.5" x14ac:dyDescent="0.3"/>
    <row r="1106" customFormat="1" ht="13.5" x14ac:dyDescent="0.3"/>
    <row r="1107" customFormat="1" ht="13.5" x14ac:dyDescent="0.3"/>
    <row r="1108" customFormat="1" ht="13.5" x14ac:dyDescent="0.3"/>
    <row r="1109" customFormat="1" ht="13.5" x14ac:dyDescent="0.3"/>
    <row r="1110" customFormat="1" ht="13.5" x14ac:dyDescent="0.3"/>
    <row r="1111" customFormat="1" ht="13.5" x14ac:dyDescent="0.3"/>
    <row r="1112" customFormat="1" ht="13.5" x14ac:dyDescent="0.3"/>
    <row r="1113" customFormat="1" ht="13.5" x14ac:dyDescent="0.3"/>
    <row r="1114" customFormat="1" ht="13.5" x14ac:dyDescent="0.3"/>
    <row r="1115" customFormat="1" ht="13.5" x14ac:dyDescent="0.3"/>
    <row r="1116" customFormat="1" ht="13.5" x14ac:dyDescent="0.3"/>
    <row r="1117" customFormat="1" ht="13.5" x14ac:dyDescent="0.3"/>
    <row r="1118" customFormat="1" ht="13.5" x14ac:dyDescent="0.3"/>
    <row r="1119" customFormat="1" ht="13.5" x14ac:dyDescent="0.3"/>
    <row r="1120" customFormat="1" ht="13.5" x14ac:dyDescent="0.3"/>
    <row r="1121" customFormat="1" ht="13.5" x14ac:dyDescent="0.3"/>
    <row r="1122" customFormat="1" ht="13.5" x14ac:dyDescent="0.3"/>
    <row r="1123" customFormat="1" ht="13.5" x14ac:dyDescent="0.3"/>
    <row r="1124" customFormat="1" ht="13.5" x14ac:dyDescent="0.3"/>
    <row r="1125" customFormat="1" ht="13.5" x14ac:dyDescent="0.3"/>
    <row r="1126" customFormat="1" ht="13.5" x14ac:dyDescent="0.3"/>
    <row r="1127" customFormat="1" ht="13.5" x14ac:dyDescent="0.3"/>
    <row r="1128" customFormat="1" ht="13.5" x14ac:dyDescent="0.3"/>
    <row r="1129" customFormat="1" ht="13.5" x14ac:dyDescent="0.3"/>
    <row r="1130" customFormat="1" ht="13.5" x14ac:dyDescent="0.3"/>
    <row r="1131" customFormat="1" ht="13.5" x14ac:dyDescent="0.3"/>
    <row r="1132" customFormat="1" ht="13.5" x14ac:dyDescent="0.3"/>
    <row r="1133" customFormat="1" ht="13.5" x14ac:dyDescent="0.3"/>
    <row r="1134" customFormat="1" ht="13.5" x14ac:dyDescent="0.3"/>
    <row r="1135" customFormat="1" ht="13.5" x14ac:dyDescent="0.3"/>
    <row r="1136" customFormat="1" ht="13.5" x14ac:dyDescent="0.3"/>
    <row r="1137" customFormat="1" ht="13.5" x14ac:dyDescent="0.3"/>
    <row r="1138" customFormat="1" ht="13.5" x14ac:dyDescent="0.3"/>
    <row r="1139" customFormat="1" ht="13.5" x14ac:dyDescent="0.3"/>
    <row r="1140" customFormat="1" ht="13.5" x14ac:dyDescent="0.3"/>
    <row r="1141" customFormat="1" ht="13.5" x14ac:dyDescent="0.3"/>
    <row r="1142" customFormat="1" ht="13.5" x14ac:dyDescent="0.3"/>
    <row r="1143" customFormat="1" ht="13.5" x14ac:dyDescent="0.3"/>
    <row r="1144" customFormat="1" ht="13.5" x14ac:dyDescent="0.3"/>
    <row r="1145" customFormat="1" ht="13.5" x14ac:dyDescent="0.3"/>
    <row r="1146" customFormat="1" ht="13.5" x14ac:dyDescent="0.3"/>
    <row r="1147" customFormat="1" ht="13.5" x14ac:dyDescent="0.3"/>
    <row r="1148" customFormat="1" ht="13.5" x14ac:dyDescent="0.3"/>
    <row r="1149" customFormat="1" ht="13.5" x14ac:dyDescent="0.3"/>
    <row r="1150" customFormat="1" ht="13.5" x14ac:dyDescent="0.3"/>
    <row r="1151" customFormat="1" ht="13.5" x14ac:dyDescent="0.3"/>
    <row r="1152" customFormat="1" ht="13.5" x14ac:dyDescent="0.3"/>
    <row r="1153" customFormat="1" ht="13.5" x14ac:dyDescent="0.3"/>
    <row r="1154" customFormat="1" ht="13.5" x14ac:dyDescent="0.3"/>
    <row r="1155" customFormat="1" ht="13.5" x14ac:dyDescent="0.3"/>
    <row r="1156" customFormat="1" ht="13.5" x14ac:dyDescent="0.3"/>
    <row r="1157" customFormat="1" ht="13.5" x14ac:dyDescent="0.3"/>
    <row r="1158" customFormat="1" ht="13.5" x14ac:dyDescent="0.3"/>
    <row r="1159" customFormat="1" ht="13.5" x14ac:dyDescent="0.3"/>
    <row r="1160" customFormat="1" ht="13.5" x14ac:dyDescent="0.3"/>
    <row r="1161" customFormat="1" ht="13.5" x14ac:dyDescent="0.3"/>
    <row r="1162" customFormat="1" ht="13.5" x14ac:dyDescent="0.3"/>
    <row r="1163" customFormat="1" ht="13.5" x14ac:dyDescent="0.3"/>
    <row r="1164" customFormat="1" ht="13.5" x14ac:dyDescent="0.3"/>
    <row r="1165" customFormat="1" ht="13.5" x14ac:dyDescent="0.3"/>
    <row r="1166" customFormat="1" ht="13.5" x14ac:dyDescent="0.3"/>
    <row r="1167" customFormat="1" ht="13.5" x14ac:dyDescent="0.3"/>
    <row r="1168" customFormat="1" ht="13.5" x14ac:dyDescent="0.3"/>
    <row r="1169" customFormat="1" ht="13.5" x14ac:dyDescent="0.3"/>
    <row r="1170" customFormat="1" ht="13.5" x14ac:dyDescent="0.3"/>
    <row r="1171" customFormat="1" ht="13.5" x14ac:dyDescent="0.3"/>
    <row r="1172" customFormat="1" ht="13.5" x14ac:dyDescent="0.3"/>
    <row r="1173" customFormat="1" ht="13.5" x14ac:dyDescent="0.3"/>
    <row r="1174" customFormat="1" ht="13.5" x14ac:dyDescent="0.3"/>
    <row r="1175" customFormat="1" ht="13.5" x14ac:dyDescent="0.3"/>
    <row r="1176" customFormat="1" ht="13.5" x14ac:dyDescent="0.3"/>
    <row r="1177" customFormat="1" ht="13.5" x14ac:dyDescent="0.3"/>
    <row r="1178" customFormat="1" ht="13.5" x14ac:dyDescent="0.3"/>
    <row r="1179" customFormat="1" ht="13.5" x14ac:dyDescent="0.3"/>
    <row r="1180" customFormat="1" ht="13.5" x14ac:dyDescent="0.3"/>
    <row r="1181" customFormat="1" ht="13.5" x14ac:dyDescent="0.3"/>
    <row r="1182" customFormat="1" ht="13.5" x14ac:dyDescent="0.3"/>
    <row r="1183" customFormat="1" ht="13.5" x14ac:dyDescent="0.3"/>
    <row r="1184" customFormat="1" ht="13.5" x14ac:dyDescent="0.3"/>
    <row r="1185" customFormat="1" ht="13.5" x14ac:dyDescent="0.3"/>
    <row r="1186" customFormat="1" ht="13.5" x14ac:dyDescent="0.3"/>
    <row r="1187" customFormat="1" ht="13.5" x14ac:dyDescent="0.3"/>
    <row r="1188" customFormat="1" ht="13.5" x14ac:dyDescent="0.3"/>
    <row r="1189" customFormat="1" ht="13.5" x14ac:dyDescent="0.3"/>
    <row r="1190" customFormat="1" ht="13.5" x14ac:dyDescent="0.3"/>
    <row r="1191" customFormat="1" ht="13.5" x14ac:dyDescent="0.3"/>
    <row r="1192" customFormat="1" ht="13.5" x14ac:dyDescent="0.3"/>
    <row r="1193" customFormat="1" ht="13.5" x14ac:dyDescent="0.3"/>
    <row r="1194" customFormat="1" ht="13.5" x14ac:dyDescent="0.3"/>
    <row r="1195" customFormat="1" ht="13.5" x14ac:dyDescent="0.3"/>
    <row r="1196" customFormat="1" ht="13.5" x14ac:dyDescent="0.3"/>
    <row r="1197" customFormat="1" ht="13.5" x14ac:dyDescent="0.3"/>
    <row r="1198" customFormat="1" ht="13.5" x14ac:dyDescent="0.3"/>
    <row r="1199" customFormat="1" ht="13.5" x14ac:dyDescent="0.3"/>
    <row r="1200" customFormat="1" ht="13.5" x14ac:dyDescent="0.3"/>
    <row r="1201" customFormat="1" ht="13.5" x14ac:dyDescent="0.3"/>
    <row r="1202" customFormat="1" ht="13.5" x14ac:dyDescent="0.3"/>
    <row r="1203" customFormat="1" ht="13.5" x14ac:dyDescent="0.3"/>
    <row r="1204" customFormat="1" ht="13.5" x14ac:dyDescent="0.3"/>
    <row r="1205" customFormat="1" ht="13.5" x14ac:dyDescent="0.3"/>
    <row r="1206" customFormat="1" ht="13.5" x14ac:dyDescent="0.3"/>
    <row r="1207" customFormat="1" ht="13.5" x14ac:dyDescent="0.3"/>
    <row r="1208" customFormat="1" ht="13.5" x14ac:dyDescent="0.3"/>
    <row r="1209" customFormat="1" ht="13.5" x14ac:dyDescent="0.3"/>
    <row r="1210" customFormat="1" ht="13.5" x14ac:dyDescent="0.3"/>
    <row r="1211" customFormat="1" ht="13.5" x14ac:dyDescent="0.3"/>
    <row r="1212" customFormat="1" ht="13.5" x14ac:dyDescent="0.3"/>
    <row r="1213" customFormat="1" ht="13.5" x14ac:dyDescent="0.3"/>
    <row r="1214" customFormat="1" ht="13.5" x14ac:dyDescent="0.3"/>
    <row r="1215" customFormat="1" ht="13.5" x14ac:dyDescent="0.3"/>
    <row r="1216" customFormat="1" ht="13.5" x14ac:dyDescent="0.3"/>
    <row r="1217" customFormat="1" ht="13.5" x14ac:dyDescent="0.3"/>
    <row r="1218" customFormat="1" ht="13.5" x14ac:dyDescent="0.3"/>
    <row r="1219" customFormat="1" ht="13.5" x14ac:dyDescent="0.3"/>
    <row r="1220" customFormat="1" ht="13.5" x14ac:dyDescent="0.3"/>
    <row r="1221" customFormat="1" ht="13.5" x14ac:dyDescent="0.3"/>
    <row r="1222" customFormat="1" ht="13.5" x14ac:dyDescent="0.3"/>
    <row r="1223" customFormat="1" ht="13.5" x14ac:dyDescent="0.3"/>
    <row r="1224" customFormat="1" ht="13.5" x14ac:dyDescent="0.3"/>
    <row r="1225" customFormat="1" ht="13.5" x14ac:dyDescent="0.3"/>
    <row r="1226" customFormat="1" ht="13.5" x14ac:dyDescent="0.3"/>
    <row r="1227" customFormat="1" ht="13.5" x14ac:dyDescent="0.3"/>
    <row r="1228" customFormat="1" ht="13.5" x14ac:dyDescent="0.3"/>
    <row r="1229" customFormat="1" ht="13.5" x14ac:dyDescent="0.3"/>
    <row r="1230" customFormat="1" ht="13.5" x14ac:dyDescent="0.3"/>
    <row r="1231" customFormat="1" ht="13.5" x14ac:dyDescent="0.3"/>
    <row r="1232" customFormat="1" ht="13.5" x14ac:dyDescent="0.3"/>
    <row r="1233" customFormat="1" ht="13.5" x14ac:dyDescent="0.3"/>
    <row r="1234" customFormat="1" ht="13.5" x14ac:dyDescent="0.3"/>
    <row r="1235" customFormat="1" ht="13.5" x14ac:dyDescent="0.3"/>
    <row r="1236" customFormat="1" ht="13.5" x14ac:dyDescent="0.3"/>
    <row r="1237" customFormat="1" ht="13.5" x14ac:dyDescent="0.3"/>
    <row r="1238" customFormat="1" ht="13.5" x14ac:dyDescent="0.3"/>
    <row r="1239" customFormat="1" ht="13.5" x14ac:dyDescent="0.3"/>
    <row r="1240" customFormat="1" ht="13.5" x14ac:dyDescent="0.3"/>
    <row r="1241" customFormat="1" ht="13.5" x14ac:dyDescent="0.3"/>
    <row r="1242" customFormat="1" ht="13.5" x14ac:dyDescent="0.3"/>
    <row r="1243" customFormat="1" ht="13.5" x14ac:dyDescent="0.3"/>
    <row r="1244" customFormat="1" ht="13.5" x14ac:dyDescent="0.3"/>
    <row r="1245" customFormat="1" ht="13.5" x14ac:dyDescent="0.3"/>
    <row r="1246" customFormat="1" ht="13.5" x14ac:dyDescent="0.3"/>
    <row r="1247" customFormat="1" ht="13.5" x14ac:dyDescent="0.3"/>
    <row r="1248" customFormat="1" ht="13.5" x14ac:dyDescent="0.3"/>
    <row r="1249" customFormat="1" ht="13.5" x14ac:dyDescent="0.3"/>
    <row r="1250" customFormat="1" ht="13.5" x14ac:dyDescent="0.3"/>
    <row r="1251" customFormat="1" ht="13.5" x14ac:dyDescent="0.3"/>
    <row r="1252" customFormat="1" ht="13.5" x14ac:dyDescent="0.3"/>
    <row r="1253" customFormat="1" ht="13.5" x14ac:dyDescent="0.3"/>
    <row r="1254" customFormat="1" ht="13.5" x14ac:dyDescent="0.3"/>
    <row r="1255" customFormat="1" ht="13.5" x14ac:dyDescent="0.3"/>
    <row r="1256" customFormat="1" ht="13.5" x14ac:dyDescent="0.3"/>
    <row r="1257" customFormat="1" ht="13.5" x14ac:dyDescent="0.3"/>
    <row r="1258" customFormat="1" ht="13.5" x14ac:dyDescent="0.3"/>
    <row r="1259" customFormat="1" ht="13.5" x14ac:dyDescent="0.3"/>
    <row r="1260" customFormat="1" ht="13.5" x14ac:dyDescent="0.3"/>
    <row r="1261" customFormat="1" ht="13.5" x14ac:dyDescent="0.3"/>
    <row r="1262" customFormat="1" ht="13.5" x14ac:dyDescent="0.3"/>
    <row r="1263" customFormat="1" ht="13.5" x14ac:dyDescent="0.3"/>
    <row r="1264" customFormat="1" ht="13.5" x14ac:dyDescent="0.3"/>
    <row r="1265" customFormat="1" ht="13.5" x14ac:dyDescent="0.3"/>
    <row r="1266" customFormat="1" ht="13.5" x14ac:dyDescent="0.3"/>
    <row r="1267" customFormat="1" ht="13.5" x14ac:dyDescent="0.3"/>
    <row r="1268" customFormat="1" ht="13.5" x14ac:dyDescent="0.3"/>
    <row r="1269" customFormat="1" ht="13.5" x14ac:dyDescent="0.3"/>
    <row r="1270" customFormat="1" ht="13.5" x14ac:dyDescent="0.3"/>
    <row r="1271" customFormat="1" ht="13.5" x14ac:dyDescent="0.3"/>
    <row r="1272" customFormat="1" ht="13.5" x14ac:dyDescent="0.3"/>
    <row r="1273" customFormat="1" ht="13.5" x14ac:dyDescent="0.3"/>
    <row r="1274" customFormat="1" ht="13.5" x14ac:dyDescent="0.3"/>
    <row r="1275" customFormat="1" ht="13.5" x14ac:dyDescent="0.3"/>
    <row r="1276" customFormat="1" ht="13.5" x14ac:dyDescent="0.3"/>
    <row r="1277" customFormat="1" ht="13.5" x14ac:dyDescent="0.3"/>
    <row r="1278" customFormat="1" ht="13.5" x14ac:dyDescent="0.3"/>
    <row r="1279" customFormat="1" ht="13.5" x14ac:dyDescent="0.3"/>
    <row r="1280" customFormat="1" ht="13.5" x14ac:dyDescent="0.3"/>
    <row r="1281" customFormat="1" ht="13.5" x14ac:dyDescent="0.3"/>
    <row r="1282" customFormat="1" ht="13.5" x14ac:dyDescent="0.3"/>
    <row r="1283" customFormat="1" ht="13.5" x14ac:dyDescent="0.3"/>
    <row r="1284" customFormat="1" ht="13.5" x14ac:dyDescent="0.3"/>
    <row r="1285" customFormat="1" ht="13.5" x14ac:dyDescent="0.3"/>
    <row r="1286" customFormat="1" ht="13.5" x14ac:dyDescent="0.3"/>
    <row r="1287" customFormat="1" ht="13.5" x14ac:dyDescent="0.3"/>
    <row r="1288" customFormat="1" ht="13.5" x14ac:dyDescent="0.3"/>
    <row r="1289" customFormat="1" ht="13.5" x14ac:dyDescent="0.3"/>
    <row r="1290" customFormat="1" ht="13.5" x14ac:dyDescent="0.3"/>
    <row r="1291" customFormat="1" ht="13.5" x14ac:dyDescent="0.3"/>
    <row r="1292" customFormat="1" ht="13.5" x14ac:dyDescent="0.3"/>
    <row r="1293" customFormat="1" ht="13.5" x14ac:dyDescent="0.3"/>
    <row r="1294" customFormat="1" ht="13.5" x14ac:dyDescent="0.3"/>
    <row r="1295" customFormat="1" ht="13.5" x14ac:dyDescent="0.3"/>
    <row r="1296" customFormat="1" ht="13.5" x14ac:dyDescent="0.3"/>
    <row r="1297" customFormat="1" ht="13.5" x14ac:dyDescent="0.3"/>
    <row r="1298" customFormat="1" ht="13.5" x14ac:dyDescent="0.3"/>
    <row r="1299" customFormat="1" ht="13.5" x14ac:dyDescent="0.3"/>
    <row r="1300" customFormat="1" ht="13.5" x14ac:dyDescent="0.3"/>
    <row r="1301" customFormat="1" ht="13.5" x14ac:dyDescent="0.3"/>
    <row r="1302" customFormat="1" ht="13.5" x14ac:dyDescent="0.3"/>
    <row r="1303" customFormat="1" ht="13.5" x14ac:dyDescent="0.3"/>
    <row r="1304" customFormat="1" ht="13.5" x14ac:dyDescent="0.3"/>
    <row r="1305" customFormat="1" ht="13.5" x14ac:dyDescent="0.3"/>
    <row r="1306" customFormat="1" ht="13.5" x14ac:dyDescent="0.3"/>
    <row r="1307" customFormat="1" ht="13.5" x14ac:dyDescent="0.3"/>
    <row r="1308" customFormat="1" ht="13.5" x14ac:dyDescent="0.3"/>
    <row r="1309" customFormat="1" ht="13.5" x14ac:dyDescent="0.3"/>
    <row r="1310" customFormat="1" ht="13.5" x14ac:dyDescent="0.3"/>
    <row r="1311" customFormat="1" ht="13.5" x14ac:dyDescent="0.3"/>
    <row r="1312" customFormat="1" ht="13.5" x14ac:dyDescent="0.3"/>
    <row r="1313" customFormat="1" ht="13.5" x14ac:dyDescent="0.3"/>
    <row r="1314" customFormat="1" ht="13.5" x14ac:dyDescent="0.3"/>
    <row r="1315" customFormat="1" ht="13.5" x14ac:dyDescent="0.3"/>
    <row r="1316" customFormat="1" ht="13.5" x14ac:dyDescent="0.3"/>
    <row r="1317" customFormat="1" ht="13.5" x14ac:dyDescent="0.3"/>
    <row r="1318" customFormat="1" ht="13.5" x14ac:dyDescent="0.3"/>
    <row r="1319" customFormat="1" ht="13.5" x14ac:dyDescent="0.3"/>
    <row r="1320" customFormat="1" ht="13.5" x14ac:dyDescent="0.3"/>
    <row r="1321" customFormat="1" ht="13.5" x14ac:dyDescent="0.3"/>
    <row r="1322" customFormat="1" ht="13.5" x14ac:dyDescent="0.3"/>
    <row r="1323" customFormat="1" ht="13.5" x14ac:dyDescent="0.3"/>
    <row r="1324" customFormat="1" ht="13.5" x14ac:dyDescent="0.3"/>
    <row r="1325" customFormat="1" ht="13.5" x14ac:dyDescent="0.3"/>
    <row r="1326" customFormat="1" ht="13.5" x14ac:dyDescent="0.3"/>
    <row r="1327" customFormat="1" ht="13.5" x14ac:dyDescent="0.3"/>
    <row r="1328" customFormat="1" ht="13.5" x14ac:dyDescent="0.3"/>
    <row r="1329" customFormat="1" ht="13.5" x14ac:dyDescent="0.3"/>
    <row r="1330" customFormat="1" ht="13.5" x14ac:dyDescent="0.3"/>
    <row r="1331" customFormat="1" ht="13.5" x14ac:dyDescent="0.3"/>
    <row r="1332" customFormat="1" ht="13.5" x14ac:dyDescent="0.3"/>
    <row r="1333" customFormat="1" ht="13.5" x14ac:dyDescent="0.3"/>
    <row r="1334" customFormat="1" ht="13.5" x14ac:dyDescent="0.3"/>
    <row r="1335" customFormat="1" ht="13.5" x14ac:dyDescent="0.3"/>
    <row r="1336" customFormat="1" ht="13.5" x14ac:dyDescent="0.3"/>
    <row r="1337" customFormat="1" ht="13.5" x14ac:dyDescent="0.3"/>
    <row r="1338" customFormat="1" ht="13.5" x14ac:dyDescent="0.3"/>
    <row r="1339" customFormat="1" ht="13.5" x14ac:dyDescent="0.3"/>
    <row r="1340" customFormat="1" ht="13.5" x14ac:dyDescent="0.3"/>
    <row r="1341" customFormat="1" ht="13.5" x14ac:dyDescent="0.3"/>
    <row r="1342" customFormat="1" ht="13.5" x14ac:dyDescent="0.3"/>
    <row r="1343" customFormat="1" ht="13.5" x14ac:dyDescent="0.3"/>
    <row r="1344" customFormat="1" ht="13.5" x14ac:dyDescent="0.3"/>
    <row r="1345" customFormat="1" ht="13.5" x14ac:dyDescent="0.3"/>
    <row r="1346" customFormat="1" ht="13.5" x14ac:dyDescent="0.3"/>
    <row r="1347" customFormat="1" ht="13.5" x14ac:dyDescent="0.3"/>
    <row r="1348" customFormat="1" ht="13.5" x14ac:dyDescent="0.3"/>
    <row r="1349" customFormat="1" ht="13.5" x14ac:dyDescent="0.3"/>
    <row r="1350" customFormat="1" ht="13.5" x14ac:dyDescent="0.3"/>
    <row r="1351" customFormat="1" ht="13.5" x14ac:dyDescent="0.3"/>
    <row r="1352" customFormat="1" ht="13.5" x14ac:dyDescent="0.3"/>
    <row r="1353" customFormat="1" ht="13.5" x14ac:dyDescent="0.3"/>
    <row r="1354" customFormat="1" ht="13.5" x14ac:dyDescent="0.3"/>
    <row r="1355" customFormat="1" ht="13.5" x14ac:dyDescent="0.3"/>
    <row r="1356" customFormat="1" ht="13.5" x14ac:dyDescent="0.3"/>
    <row r="1357" customFormat="1" ht="13.5" x14ac:dyDescent="0.3"/>
    <row r="1358" customFormat="1" ht="13.5" x14ac:dyDescent="0.3"/>
    <row r="1359" customFormat="1" ht="13.5" x14ac:dyDescent="0.3"/>
    <row r="1360" customFormat="1" ht="13.5" x14ac:dyDescent="0.3"/>
    <row r="1361" customFormat="1" ht="13.5" x14ac:dyDescent="0.3"/>
    <row r="1362" customFormat="1" ht="13.5" x14ac:dyDescent="0.3"/>
    <row r="1363" customFormat="1" ht="13.5" x14ac:dyDescent="0.3"/>
    <row r="1364" customFormat="1" ht="13.5" x14ac:dyDescent="0.3"/>
    <row r="1365" customFormat="1" ht="13.5" x14ac:dyDescent="0.3"/>
    <row r="1366" customFormat="1" ht="13.5" x14ac:dyDescent="0.3"/>
    <row r="1367" customFormat="1" ht="13.5" x14ac:dyDescent="0.3"/>
    <row r="1368" customFormat="1" ht="13.5" x14ac:dyDescent="0.3"/>
    <row r="1369" customFormat="1" ht="13.5" x14ac:dyDescent="0.3"/>
    <row r="1370" customFormat="1" ht="13.5" x14ac:dyDescent="0.3"/>
    <row r="1371" customFormat="1" ht="13.5" x14ac:dyDescent="0.3"/>
    <row r="1372" customFormat="1" ht="13.5" x14ac:dyDescent="0.3"/>
    <row r="1373" customFormat="1" ht="13.5" x14ac:dyDescent="0.3"/>
    <row r="1374" customFormat="1" ht="13.5" x14ac:dyDescent="0.3"/>
    <row r="1375" customFormat="1" ht="13.5" x14ac:dyDescent="0.3"/>
    <row r="1376" customFormat="1" ht="13.5" x14ac:dyDescent="0.3"/>
    <row r="1377" customFormat="1" ht="13.5" x14ac:dyDescent="0.3"/>
    <row r="1378" customFormat="1" ht="13.5" x14ac:dyDescent="0.3"/>
    <row r="1379" customFormat="1" ht="13.5" x14ac:dyDescent="0.3"/>
    <row r="1380" customFormat="1" ht="13.5" x14ac:dyDescent="0.3"/>
    <row r="1381" customFormat="1" ht="13.5" x14ac:dyDescent="0.3"/>
    <row r="1382" customFormat="1" ht="13.5" x14ac:dyDescent="0.3"/>
    <row r="1383" customFormat="1" ht="13.5" x14ac:dyDescent="0.3"/>
    <row r="1384" customFormat="1" ht="13.5" x14ac:dyDescent="0.3"/>
    <row r="1385" customFormat="1" ht="13.5" x14ac:dyDescent="0.3"/>
    <row r="1386" customFormat="1" ht="13.5" x14ac:dyDescent="0.3"/>
    <row r="1387" customFormat="1" ht="13.5" x14ac:dyDescent="0.3"/>
    <row r="1388" customFormat="1" ht="13.5" x14ac:dyDescent="0.3"/>
    <row r="1389" customFormat="1" ht="13.5" x14ac:dyDescent="0.3"/>
    <row r="1390" customFormat="1" ht="13.5" x14ac:dyDescent="0.3"/>
    <row r="1391" customFormat="1" ht="13.5" x14ac:dyDescent="0.3"/>
    <row r="1392" customFormat="1" ht="13.5" x14ac:dyDescent="0.3"/>
    <row r="1393" customFormat="1" ht="13.5" x14ac:dyDescent="0.3"/>
    <row r="1394" customFormat="1" ht="13.5" x14ac:dyDescent="0.3"/>
    <row r="1395" customFormat="1" ht="13.5" x14ac:dyDescent="0.3"/>
    <row r="1396" customFormat="1" ht="13.5" x14ac:dyDescent="0.3"/>
    <row r="1397" customFormat="1" ht="13.5" x14ac:dyDescent="0.3"/>
    <row r="1398" customFormat="1" ht="13.5" x14ac:dyDescent="0.3"/>
    <row r="1399" customFormat="1" ht="13.5" x14ac:dyDescent="0.3"/>
    <row r="1400" customFormat="1" ht="13.5" x14ac:dyDescent="0.3"/>
    <row r="1401" customFormat="1" ht="13.5" x14ac:dyDescent="0.3"/>
    <row r="1402" customFormat="1" ht="13.5" x14ac:dyDescent="0.3"/>
    <row r="1403" customFormat="1" ht="13.5" x14ac:dyDescent="0.3"/>
    <row r="1404" customFormat="1" ht="13.5" x14ac:dyDescent="0.3"/>
    <row r="1405" customFormat="1" ht="13.5" x14ac:dyDescent="0.3"/>
    <row r="1406" customFormat="1" ht="13.5" x14ac:dyDescent="0.3"/>
    <row r="1407" customFormat="1" ht="13.5" x14ac:dyDescent="0.3"/>
    <row r="1408" customFormat="1" ht="13.5" x14ac:dyDescent="0.3"/>
    <row r="1409" customFormat="1" ht="13.5" x14ac:dyDescent="0.3"/>
    <row r="1410" customFormat="1" ht="13.5" x14ac:dyDescent="0.3"/>
    <row r="1411" customFormat="1" ht="13.5" x14ac:dyDescent="0.3"/>
    <row r="1412" customFormat="1" ht="13.5" x14ac:dyDescent="0.3"/>
    <row r="1413" customFormat="1" ht="13.5" x14ac:dyDescent="0.3"/>
    <row r="1414" customFormat="1" ht="13.5" x14ac:dyDescent="0.3"/>
    <row r="1415" customFormat="1" ht="13.5" x14ac:dyDescent="0.3"/>
    <row r="1416" customFormat="1" ht="13.5" x14ac:dyDescent="0.3"/>
    <row r="1417" customFormat="1" ht="13.5" x14ac:dyDescent="0.3"/>
    <row r="1418" customFormat="1" ht="13.5" x14ac:dyDescent="0.3"/>
    <row r="1419" customFormat="1" ht="13.5" x14ac:dyDescent="0.3"/>
    <row r="1420" customFormat="1" ht="13.5" x14ac:dyDescent="0.3"/>
    <row r="1421" customFormat="1" ht="13.5" x14ac:dyDescent="0.3"/>
    <row r="1422" customFormat="1" ht="13.5" x14ac:dyDescent="0.3"/>
    <row r="1423" customFormat="1" ht="13.5" x14ac:dyDescent="0.3"/>
    <row r="1424" customFormat="1" ht="13.5" x14ac:dyDescent="0.3"/>
    <row r="1425" customFormat="1" ht="13.5" x14ac:dyDescent="0.3"/>
    <row r="1426" customFormat="1" ht="13.5" x14ac:dyDescent="0.3"/>
    <row r="1427" customFormat="1" ht="13.5" x14ac:dyDescent="0.3"/>
    <row r="1428" customFormat="1" ht="13.5" x14ac:dyDescent="0.3"/>
    <row r="1429" customFormat="1" ht="13.5" x14ac:dyDescent="0.3"/>
    <row r="1430" customFormat="1" ht="13.5" x14ac:dyDescent="0.3"/>
    <row r="1431" customFormat="1" ht="13.5" x14ac:dyDescent="0.3"/>
    <row r="1432" customFormat="1" ht="13.5" x14ac:dyDescent="0.3"/>
    <row r="1433" customFormat="1" ht="13.5" x14ac:dyDescent="0.3"/>
    <row r="1434" customFormat="1" ht="13.5" x14ac:dyDescent="0.3"/>
    <row r="1435" customFormat="1" ht="13.5" x14ac:dyDescent="0.3"/>
    <row r="1436" customFormat="1" ht="13.5" x14ac:dyDescent="0.3"/>
    <row r="1437" customFormat="1" ht="13.5" x14ac:dyDescent="0.3"/>
    <row r="1438" customFormat="1" ht="13.5" x14ac:dyDescent="0.3"/>
    <row r="1439" customFormat="1" ht="13.5" x14ac:dyDescent="0.3"/>
    <row r="1440" customFormat="1" ht="13.5" x14ac:dyDescent="0.3"/>
    <row r="1441" customFormat="1" ht="13.5" x14ac:dyDescent="0.3"/>
    <row r="1442" customFormat="1" ht="13.5" x14ac:dyDescent="0.3"/>
    <row r="1443" customFormat="1" ht="13.5" x14ac:dyDescent="0.3"/>
    <row r="1444" customFormat="1" ht="13.5" x14ac:dyDescent="0.3"/>
    <row r="1445" customFormat="1" ht="13.5" x14ac:dyDescent="0.3"/>
    <row r="1446" customFormat="1" ht="13.5" x14ac:dyDescent="0.3"/>
    <row r="1447" customFormat="1" ht="13.5" x14ac:dyDescent="0.3"/>
    <row r="1448" customFormat="1" ht="13.5" x14ac:dyDescent="0.3"/>
    <row r="1449" customFormat="1" ht="13.5" x14ac:dyDescent="0.3"/>
    <row r="1450" customFormat="1" ht="13.5" x14ac:dyDescent="0.3"/>
    <row r="1451" customFormat="1" ht="13.5" x14ac:dyDescent="0.3"/>
    <row r="1452" customFormat="1" ht="13.5" x14ac:dyDescent="0.3"/>
    <row r="1453" customFormat="1" ht="13.5" x14ac:dyDescent="0.3"/>
    <row r="1454" customFormat="1" ht="13.5" x14ac:dyDescent="0.3"/>
    <row r="1455" customFormat="1" ht="13.5" x14ac:dyDescent="0.3"/>
    <row r="1456" customFormat="1" ht="13.5" x14ac:dyDescent="0.3"/>
    <row r="1457" customFormat="1" ht="13.5" x14ac:dyDescent="0.3"/>
    <row r="1458" customFormat="1" ht="13.5" x14ac:dyDescent="0.3"/>
    <row r="1459" customFormat="1" ht="13.5" x14ac:dyDescent="0.3"/>
    <row r="1460" customFormat="1" ht="13.5" x14ac:dyDescent="0.3"/>
    <row r="1461" customFormat="1" ht="13.5" x14ac:dyDescent="0.3"/>
    <row r="1462" customFormat="1" ht="13.5" x14ac:dyDescent="0.3"/>
    <row r="1463" customFormat="1" ht="13.5" x14ac:dyDescent="0.3"/>
    <row r="1464" customFormat="1" ht="13.5" x14ac:dyDescent="0.3"/>
    <row r="1465" customFormat="1" ht="13.5" x14ac:dyDescent="0.3"/>
    <row r="1466" customFormat="1" ht="13.5" x14ac:dyDescent="0.3"/>
    <row r="1467" customFormat="1" ht="13.5" x14ac:dyDescent="0.3"/>
    <row r="1468" customFormat="1" ht="13.5" x14ac:dyDescent="0.3"/>
    <row r="1469" customFormat="1" ht="13.5" x14ac:dyDescent="0.3"/>
    <row r="1470" customFormat="1" ht="13.5" x14ac:dyDescent="0.3"/>
    <row r="1471" customFormat="1" ht="13.5" x14ac:dyDescent="0.3"/>
    <row r="1472" customFormat="1" ht="13.5" x14ac:dyDescent="0.3"/>
    <row r="1473" customFormat="1" ht="13.5" x14ac:dyDescent="0.3"/>
    <row r="1474" customFormat="1" ht="13.5" x14ac:dyDescent="0.3"/>
    <row r="1475" customFormat="1" ht="13.5" x14ac:dyDescent="0.3"/>
    <row r="1476" customFormat="1" ht="13.5" x14ac:dyDescent="0.3"/>
    <row r="1477" customFormat="1" ht="13.5" x14ac:dyDescent="0.3"/>
    <row r="1478" customFormat="1" ht="13.5" x14ac:dyDescent="0.3"/>
    <row r="1479" customFormat="1" ht="13.5" x14ac:dyDescent="0.3"/>
    <row r="1480" customFormat="1" ht="13.5" x14ac:dyDescent="0.3"/>
    <row r="1481" customFormat="1" ht="13.5" x14ac:dyDescent="0.3"/>
    <row r="1482" customFormat="1" ht="13.5" x14ac:dyDescent="0.3"/>
    <row r="1483" customFormat="1" ht="13.5" x14ac:dyDescent="0.3"/>
    <row r="1484" customFormat="1" ht="13.5" x14ac:dyDescent="0.3"/>
    <row r="1485" customFormat="1" ht="13.5" x14ac:dyDescent="0.3"/>
    <row r="1486" customFormat="1" ht="13.5" x14ac:dyDescent="0.3"/>
    <row r="1487" customFormat="1" ht="13.5" x14ac:dyDescent="0.3"/>
    <row r="1488" customFormat="1" ht="13.5" x14ac:dyDescent="0.3"/>
    <row r="1489" customFormat="1" ht="13.5" x14ac:dyDescent="0.3"/>
    <row r="1490" customFormat="1" ht="13.5" x14ac:dyDescent="0.3"/>
    <row r="1491" customFormat="1" ht="13.5" x14ac:dyDescent="0.3"/>
    <row r="1492" customFormat="1" ht="13.5" x14ac:dyDescent="0.3"/>
    <row r="1493" customFormat="1" ht="13.5" x14ac:dyDescent="0.3"/>
    <row r="1494" customFormat="1" ht="13.5" x14ac:dyDescent="0.3"/>
    <row r="1495" customFormat="1" ht="13.5" x14ac:dyDescent="0.3"/>
    <row r="1496" customFormat="1" ht="13.5" x14ac:dyDescent="0.3"/>
    <row r="1497" customFormat="1" ht="13.5" x14ac:dyDescent="0.3"/>
    <row r="1498" customFormat="1" ht="13.5" x14ac:dyDescent="0.3"/>
    <row r="1499" customFormat="1" ht="13.5" x14ac:dyDescent="0.3"/>
    <row r="1500" customFormat="1" ht="13.5" x14ac:dyDescent="0.3"/>
    <row r="1501" customFormat="1" ht="13.5" x14ac:dyDescent="0.3"/>
    <row r="1502" customFormat="1" ht="13.5" x14ac:dyDescent="0.3"/>
    <row r="1503" customFormat="1" ht="13.5" x14ac:dyDescent="0.3"/>
    <row r="1504" customFormat="1" ht="13.5" x14ac:dyDescent="0.3"/>
    <row r="1505" customFormat="1" ht="13.5" x14ac:dyDescent="0.3"/>
    <row r="1506" customFormat="1" ht="13.5" x14ac:dyDescent="0.3"/>
    <row r="1507" customFormat="1" ht="13.5" x14ac:dyDescent="0.3"/>
    <row r="1508" customFormat="1" ht="13.5" x14ac:dyDescent="0.3"/>
    <row r="1509" customFormat="1" ht="13.5" x14ac:dyDescent="0.3"/>
    <row r="1510" customFormat="1" ht="13.5" x14ac:dyDescent="0.3"/>
    <row r="1511" customFormat="1" ht="13.5" x14ac:dyDescent="0.3"/>
    <row r="1512" customFormat="1" ht="13.5" x14ac:dyDescent="0.3"/>
    <row r="1513" customFormat="1" ht="13.5" x14ac:dyDescent="0.3"/>
    <row r="1514" customFormat="1" ht="13.5" x14ac:dyDescent="0.3"/>
    <row r="1515" customFormat="1" ht="13.5" x14ac:dyDescent="0.3"/>
    <row r="1516" customFormat="1" ht="13.5" x14ac:dyDescent="0.3"/>
    <row r="1517" customFormat="1" ht="13.5" x14ac:dyDescent="0.3"/>
    <row r="1518" customFormat="1" ht="13.5" x14ac:dyDescent="0.3"/>
    <row r="1519" customFormat="1" ht="13.5" x14ac:dyDescent="0.3"/>
    <row r="1520" customFormat="1" ht="13.5" x14ac:dyDescent="0.3"/>
    <row r="1521" customFormat="1" ht="13.5" x14ac:dyDescent="0.3"/>
    <row r="1522" customFormat="1" ht="13.5" x14ac:dyDescent="0.3"/>
    <row r="1523" customFormat="1" ht="13.5" x14ac:dyDescent="0.3"/>
    <row r="1524" customFormat="1" ht="13.5" x14ac:dyDescent="0.3"/>
    <row r="1525" customFormat="1" ht="13.5" x14ac:dyDescent="0.3"/>
    <row r="1526" customFormat="1" ht="13.5" x14ac:dyDescent="0.3"/>
    <row r="1527" customFormat="1" ht="13.5" x14ac:dyDescent="0.3"/>
    <row r="1528" customFormat="1" ht="13.5" x14ac:dyDescent="0.3"/>
    <row r="1529" customFormat="1" ht="13.5" x14ac:dyDescent="0.3"/>
    <row r="1530" customFormat="1" ht="13.5" x14ac:dyDescent="0.3"/>
    <row r="1531" customFormat="1" ht="13.5" x14ac:dyDescent="0.3"/>
    <row r="1532" customFormat="1" ht="13.5" x14ac:dyDescent="0.3"/>
    <row r="1533" customFormat="1" ht="13.5" x14ac:dyDescent="0.3"/>
    <row r="1534" customFormat="1" ht="13.5" x14ac:dyDescent="0.3"/>
    <row r="1535" customFormat="1" ht="13.5" x14ac:dyDescent="0.3"/>
    <row r="1536" customFormat="1" ht="13.5" x14ac:dyDescent="0.3"/>
    <row r="1537" customFormat="1" ht="13.5" x14ac:dyDescent="0.3"/>
    <row r="1538" customFormat="1" ht="13.5" x14ac:dyDescent="0.3"/>
    <row r="1539" customFormat="1" ht="13.5" x14ac:dyDescent="0.3"/>
    <row r="1540" customFormat="1" ht="13.5" x14ac:dyDescent="0.3"/>
    <row r="1541" customFormat="1" ht="13.5" x14ac:dyDescent="0.3"/>
    <row r="1542" customFormat="1" ht="13.5" x14ac:dyDescent="0.3"/>
    <row r="1543" customFormat="1" ht="13.5" x14ac:dyDescent="0.3"/>
    <row r="1544" customFormat="1" ht="13.5" x14ac:dyDescent="0.3"/>
    <row r="1545" customFormat="1" ht="13.5" x14ac:dyDescent="0.3"/>
    <row r="1546" customFormat="1" ht="13.5" x14ac:dyDescent="0.3"/>
    <row r="1547" customFormat="1" ht="13.5" x14ac:dyDescent="0.3"/>
    <row r="1548" customFormat="1" ht="13.5" x14ac:dyDescent="0.3"/>
    <row r="1549" customFormat="1" ht="13.5" x14ac:dyDescent="0.3"/>
    <row r="1550" customFormat="1" ht="13.5" x14ac:dyDescent="0.3"/>
    <row r="1551" customFormat="1" ht="13.5" x14ac:dyDescent="0.3"/>
    <row r="1552" customFormat="1" ht="13.5" x14ac:dyDescent="0.3"/>
    <row r="1553" customFormat="1" ht="13.5" x14ac:dyDescent="0.3"/>
    <row r="1554" customFormat="1" ht="13.5" x14ac:dyDescent="0.3"/>
    <row r="1555" customFormat="1" ht="13.5" x14ac:dyDescent="0.3"/>
    <row r="1556" customFormat="1" ht="13.5" x14ac:dyDescent="0.3"/>
    <row r="1557" customFormat="1" ht="13.5" x14ac:dyDescent="0.3"/>
    <row r="1558" customFormat="1" ht="13.5" x14ac:dyDescent="0.3"/>
    <row r="1559" customFormat="1" ht="13.5" x14ac:dyDescent="0.3"/>
    <row r="1560" customFormat="1" ht="13.5" x14ac:dyDescent="0.3"/>
    <row r="1561" customFormat="1" ht="13.5" x14ac:dyDescent="0.3"/>
    <row r="1562" customFormat="1" ht="13.5" x14ac:dyDescent="0.3"/>
    <row r="1563" customFormat="1" ht="13.5" x14ac:dyDescent="0.3"/>
    <row r="1564" customFormat="1" ht="13.5" x14ac:dyDescent="0.3"/>
    <row r="1565" customFormat="1" ht="13.5" x14ac:dyDescent="0.3"/>
    <row r="1566" customFormat="1" ht="13.5" x14ac:dyDescent="0.3"/>
    <row r="1567" customFormat="1" ht="13.5" x14ac:dyDescent="0.3"/>
    <row r="1568" customFormat="1" ht="13.5" x14ac:dyDescent="0.3"/>
    <row r="1569" customFormat="1" ht="13.5" x14ac:dyDescent="0.3"/>
    <row r="1570" customFormat="1" ht="13.5" x14ac:dyDescent="0.3"/>
    <row r="1571" customFormat="1" ht="13.5" x14ac:dyDescent="0.3"/>
    <row r="1572" customFormat="1" ht="13.5" x14ac:dyDescent="0.3"/>
    <row r="1573" customFormat="1" ht="13.5" x14ac:dyDescent="0.3"/>
    <row r="1574" customFormat="1" ht="13.5" x14ac:dyDescent="0.3"/>
    <row r="1575" customFormat="1" ht="13.5" x14ac:dyDescent="0.3"/>
    <row r="1576" customFormat="1" ht="13.5" x14ac:dyDescent="0.3"/>
    <row r="1577" customFormat="1" ht="13.5" x14ac:dyDescent="0.3"/>
    <row r="1578" customFormat="1" ht="13.5" x14ac:dyDescent="0.3"/>
    <row r="1579" customFormat="1" ht="13.5" x14ac:dyDescent="0.3"/>
    <row r="1580" customFormat="1" ht="13.5" x14ac:dyDescent="0.3"/>
    <row r="1581" customFormat="1" ht="13.5" x14ac:dyDescent="0.3"/>
    <row r="1582" customFormat="1" ht="13.5" x14ac:dyDescent="0.3"/>
    <row r="1583" customFormat="1" ht="13.5" x14ac:dyDescent="0.3"/>
    <row r="1584" customFormat="1" ht="13.5" x14ac:dyDescent="0.3"/>
    <row r="1585" customFormat="1" ht="13.5" x14ac:dyDescent="0.3"/>
    <row r="1586" customFormat="1" ht="13.5" x14ac:dyDescent="0.3"/>
    <row r="1587" customFormat="1" ht="13.5" x14ac:dyDescent="0.3"/>
    <row r="1588" customFormat="1" ht="13.5" x14ac:dyDescent="0.3"/>
    <row r="1589" customFormat="1" ht="13.5" x14ac:dyDescent="0.3"/>
    <row r="1590" customFormat="1" ht="13.5" x14ac:dyDescent="0.3"/>
    <row r="1591" customFormat="1" ht="13.5" x14ac:dyDescent="0.3"/>
    <row r="1592" customFormat="1" ht="13.5" x14ac:dyDescent="0.3"/>
    <row r="1593" customFormat="1" ht="13.5" x14ac:dyDescent="0.3"/>
    <row r="1594" customFormat="1" ht="13.5" x14ac:dyDescent="0.3"/>
    <row r="1595" customFormat="1" ht="13.5" x14ac:dyDescent="0.3"/>
    <row r="1596" customFormat="1" ht="13.5" x14ac:dyDescent="0.3"/>
    <row r="1597" customFormat="1" ht="13.5" x14ac:dyDescent="0.3"/>
    <row r="1598" customFormat="1" ht="13.5" x14ac:dyDescent="0.3"/>
    <row r="1599" customFormat="1" ht="13.5" x14ac:dyDescent="0.3"/>
    <row r="1600" customFormat="1" ht="13.5" x14ac:dyDescent="0.3"/>
    <row r="1601" customFormat="1" ht="13.5" x14ac:dyDescent="0.3"/>
    <row r="1602" customFormat="1" ht="13.5" x14ac:dyDescent="0.3"/>
    <row r="1603" customFormat="1" ht="13.5" x14ac:dyDescent="0.3"/>
    <row r="1604" customFormat="1" ht="13.5" x14ac:dyDescent="0.3"/>
    <row r="1605" customFormat="1" ht="13.5" x14ac:dyDescent="0.3"/>
    <row r="1606" customFormat="1" ht="13.5" x14ac:dyDescent="0.3"/>
    <row r="1607" customFormat="1" ht="13.5" x14ac:dyDescent="0.3"/>
    <row r="1608" customFormat="1" ht="13.5" x14ac:dyDescent="0.3"/>
    <row r="1609" customFormat="1" ht="13.5" x14ac:dyDescent="0.3"/>
    <row r="1610" customFormat="1" ht="13.5" x14ac:dyDescent="0.3"/>
    <row r="1611" customFormat="1" ht="13.5" x14ac:dyDescent="0.3"/>
    <row r="1612" customFormat="1" ht="13.5" x14ac:dyDescent="0.3"/>
    <row r="1613" customFormat="1" ht="13.5" x14ac:dyDescent="0.3"/>
    <row r="1614" customFormat="1" ht="13.5" x14ac:dyDescent="0.3"/>
    <row r="1615" customFormat="1" ht="13.5" x14ac:dyDescent="0.3"/>
    <row r="1616" customFormat="1" ht="13.5" x14ac:dyDescent="0.3"/>
    <row r="1617" customFormat="1" ht="13.5" x14ac:dyDescent="0.3"/>
    <row r="1618" customFormat="1" ht="13.5" x14ac:dyDescent="0.3"/>
    <row r="1619" customFormat="1" ht="13.5" x14ac:dyDescent="0.3"/>
    <row r="1620" customFormat="1" ht="13.5" x14ac:dyDescent="0.3"/>
    <row r="1621" customFormat="1" ht="13.5" x14ac:dyDescent="0.3"/>
    <row r="1622" customFormat="1" ht="13.5" x14ac:dyDescent="0.3"/>
    <row r="1623" customFormat="1" ht="13.5" x14ac:dyDescent="0.3"/>
    <row r="1624" customFormat="1" ht="13.5" x14ac:dyDescent="0.3"/>
    <row r="1625" customFormat="1" ht="13.5" x14ac:dyDescent="0.3"/>
    <row r="1626" customFormat="1" ht="13.5" x14ac:dyDescent="0.3"/>
    <row r="1627" customFormat="1" ht="13.5" x14ac:dyDescent="0.3"/>
    <row r="1628" customFormat="1" ht="13.5" x14ac:dyDescent="0.3"/>
    <row r="1629" customFormat="1" ht="13.5" x14ac:dyDescent="0.3"/>
    <row r="1630" customFormat="1" ht="13.5" x14ac:dyDescent="0.3"/>
    <row r="1631" customFormat="1" ht="13.5" x14ac:dyDescent="0.3"/>
    <row r="1632" customFormat="1" ht="13.5" x14ac:dyDescent="0.3"/>
    <row r="1633" customFormat="1" ht="13.5" x14ac:dyDescent="0.3"/>
    <row r="1634" customFormat="1" ht="13.5" x14ac:dyDescent="0.3"/>
    <row r="1635" customFormat="1" ht="13.5" x14ac:dyDescent="0.3"/>
    <row r="1636" customFormat="1" ht="13.5" x14ac:dyDescent="0.3"/>
    <row r="1637" customFormat="1" ht="13.5" x14ac:dyDescent="0.3"/>
    <row r="1638" customFormat="1" ht="13.5" x14ac:dyDescent="0.3"/>
    <row r="1639" customFormat="1" ht="13.5" x14ac:dyDescent="0.3"/>
    <row r="1640" customFormat="1" ht="13.5" x14ac:dyDescent="0.3"/>
    <row r="1641" customFormat="1" ht="13.5" x14ac:dyDescent="0.3"/>
    <row r="1642" customFormat="1" ht="13.5" x14ac:dyDescent="0.3"/>
    <row r="1643" customFormat="1" ht="13.5" x14ac:dyDescent="0.3"/>
    <row r="1644" customFormat="1" ht="13.5" x14ac:dyDescent="0.3"/>
    <row r="1645" customFormat="1" ht="13.5" x14ac:dyDescent="0.3"/>
    <row r="1646" customFormat="1" ht="13.5" x14ac:dyDescent="0.3"/>
    <row r="1647" customFormat="1" ht="13.5" x14ac:dyDescent="0.3"/>
    <row r="1648" customFormat="1" ht="13.5" x14ac:dyDescent="0.3"/>
    <row r="1649" customFormat="1" ht="13.5" x14ac:dyDescent="0.3"/>
    <row r="1650" customFormat="1" ht="13.5" x14ac:dyDescent="0.3"/>
    <row r="1651" customFormat="1" ht="13.5" x14ac:dyDescent="0.3"/>
    <row r="1652" customFormat="1" ht="13.5" x14ac:dyDescent="0.3"/>
    <row r="1653" customFormat="1" ht="13.5" x14ac:dyDescent="0.3"/>
    <row r="1654" customFormat="1" ht="13.5" x14ac:dyDescent="0.3"/>
    <row r="1655" customFormat="1" ht="13.5" x14ac:dyDescent="0.3"/>
    <row r="1656" customFormat="1" ht="13.5" x14ac:dyDescent="0.3"/>
    <row r="1657" customFormat="1" ht="13.5" x14ac:dyDescent="0.3"/>
    <row r="1658" customFormat="1" ht="13.5" x14ac:dyDescent="0.3"/>
    <row r="1659" customFormat="1" ht="13.5" x14ac:dyDescent="0.3"/>
    <row r="1660" customFormat="1" ht="13.5" x14ac:dyDescent="0.3"/>
    <row r="1661" customFormat="1" ht="13.5" x14ac:dyDescent="0.3"/>
    <row r="1662" customFormat="1" ht="13.5" x14ac:dyDescent="0.3"/>
    <row r="1663" customFormat="1" ht="13.5" x14ac:dyDescent="0.3"/>
    <row r="1664" customFormat="1" ht="13.5" x14ac:dyDescent="0.3"/>
    <row r="1665" customFormat="1" ht="13.5" x14ac:dyDescent="0.3"/>
    <row r="1666" customFormat="1" ht="13.5" x14ac:dyDescent="0.3"/>
    <row r="1667" customFormat="1" ht="13.5" x14ac:dyDescent="0.3"/>
    <row r="1668" customFormat="1" ht="13.5" x14ac:dyDescent="0.3"/>
    <row r="1669" customFormat="1" ht="13.5" x14ac:dyDescent="0.3"/>
    <row r="1670" customFormat="1" ht="13.5" x14ac:dyDescent="0.3"/>
    <row r="1671" customFormat="1" ht="13.5" x14ac:dyDescent="0.3"/>
    <row r="1672" customFormat="1" ht="13.5" x14ac:dyDescent="0.3"/>
    <row r="1673" customFormat="1" ht="13.5" x14ac:dyDescent="0.3"/>
    <row r="1674" customFormat="1" ht="13.5" x14ac:dyDescent="0.3"/>
    <row r="1675" customFormat="1" ht="13.5" x14ac:dyDescent="0.3"/>
    <row r="1676" customFormat="1" ht="13.5" x14ac:dyDescent="0.3"/>
    <row r="1677" customFormat="1" ht="13.5" x14ac:dyDescent="0.3"/>
    <row r="1678" customFormat="1" ht="13.5" x14ac:dyDescent="0.3"/>
    <row r="1679" customFormat="1" ht="13.5" x14ac:dyDescent="0.3"/>
    <row r="1680" customFormat="1" ht="13.5" x14ac:dyDescent="0.3"/>
    <row r="1681" customFormat="1" ht="13.5" x14ac:dyDescent="0.3"/>
    <row r="1682" customFormat="1" ht="13.5" x14ac:dyDescent="0.3"/>
    <row r="1683" customFormat="1" ht="13.5" x14ac:dyDescent="0.3"/>
    <row r="1684" customFormat="1" ht="13.5" x14ac:dyDescent="0.3"/>
    <row r="1685" customFormat="1" ht="13.5" x14ac:dyDescent="0.3"/>
    <row r="1686" customFormat="1" ht="13.5" x14ac:dyDescent="0.3"/>
    <row r="1687" customFormat="1" ht="13.5" x14ac:dyDescent="0.3"/>
    <row r="1688" customFormat="1" ht="13.5" x14ac:dyDescent="0.3"/>
    <row r="1689" customFormat="1" ht="13.5" x14ac:dyDescent="0.3"/>
    <row r="1690" customFormat="1" ht="13.5" x14ac:dyDescent="0.3"/>
    <row r="1691" customFormat="1" ht="13.5" x14ac:dyDescent="0.3"/>
    <row r="1692" customFormat="1" ht="13.5" x14ac:dyDescent="0.3"/>
    <row r="1693" customFormat="1" ht="13.5" x14ac:dyDescent="0.3"/>
    <row r="1694" customFormat="1" ht="13.5" x14ac:dyDescent="0.3"/>
    <row r="1695" customFormat="1" ht="13.5" x14ac:dyDescent="0.3"/>
    <row r="1696" customFormat="1" ht="13.5" x14ac:dyDescent="0.3"/>
    <row r="1697" customFormat="1" ht="13.5" x14ac:dyDescent="0.3"/>
    <row r="1698" customFormat="1" ht="13.5" x14ac:dyDescent="0.3"/>
    <row r="1699" customFormat="1" ht="13.5" x14ac:dyDescent="0.3"/>
    <row r="1700" customFormat="1" ht="13.5" x14ac:dyDescent="0.3"/>
    <row r="1701" customFormat="1" ht="13.5" x14ac:dyDescent="0.3"/>
    <row r="1702" customFormat="1" ht="13.5" x14ac:dyDescent="0.3"/>
    <row r="1703" customFormat="1" ht="13.5" x14ac:dyDescent="0.3"/>
    <row r="1704" customFormat="1" ht="13.5" x14ac:dyDescent="0.3"/>
    <row r="1705" customFormat="1" ht="13.5" x14ac:dyDescent="0.3"/>
    <row r="1706" customFormat="1" ht="13.5" x14ac:dyDescent="0.3"/>
    <row r="1707" customFormat="1" ht="13.5" x14ac:dyDescent="0.3"/>
    <row r="1708" customFormat="1" ht="13.5" x14ac:dyDescent="0.3"/>
    <row r="1709" customFormat="1" ht="13.5" x14ac:dyDescent="0.3"/>
    <row r="1710" customFormat="1" ht="13.5" x14ac:dyDescent="0.3"/>
    <row r="1711" customFormat="1" ht="13.5" x14ac:dyDescent="0.3"/>
    <row r="1712" customFormat="1" ht="13.5" x14ac:dyDescent="0.3"/>
    <row r="1713" customFormat="1" ht="13.5" x14ac:dyDescent="0.3"/>
    <row r="1714" customFormat="1" ht="13.5" x14ac:dyDescent="0.3"/>
    <row r="1715" customFormat="1" ht="13.5" x14ac:dyDescent="0.3"/>
    <row r="1716" customFormat="1" ht="13.5" x14ac:dyDescent="0.3"/>
    <row r="1717" customFormat="1" ht="13.5" x14ac:dyDescent="0.3"/>
    <row r="1718" customFormat="1" ht="13.5" x14ac:dyDescent="0.3"/>
    <row r="1719" customFormat="1" ht="13.5" x14ac:dyDescent="0.3"/>
    <row r="1720" customFormat="1" ht="13.5" x14ac:dyDescent="0.3"/>
    <row r="1721" customFormat="1" ht="13.5" x14ac:dyDescent="0.3"/>
    <row r="1722" customFormat="1" ht="13.5" x14ac:dyDescent="0.3"/>
    <row r="1723" customFormat="1" ht="13.5" x14ac:dyDescent="0.3"/>
    <row r="1724" customFormat="1" ht="13.5" x14ac:dyDescent="0.3"/>
    <row r="1725" customFormat="1" ht="13.5" x14ac:dyDescent="0.3"/>
    <row r="1726" customFormat="1" ht="13.5" x14ac:dyDescent="0.3"/>
    <row r="1727" customFormat="1" ht="13.5" x14ac:dyDescent="0.3"/>
    <row r="1728" customFormat="1" ht="13.5" x14ac:dyDescent="0.3"/>
    <row r="1729" customFormat="1" ht="13.5" x14ac:dyDescent="0.3"/>
    <row r="1730" customFormat="1" ht="13.5" x14ac:dyDescent="0.3"/>
    <row r="1731" customFormat="1" ht="13.5" x14ac:dyDescent="0.3"/>
    <row r="1732" customFormat="1" ht="13.5" x14ac:dyDescent="0.3"/>
    <row r="1733" customFormat="1" ht="13.5" x14ac:dyDescent="0.3"/>
    <row r="1734" customFormat="1" ht="13.5" x14ac:dyDescent="0.3"/>
    <row r="1735" customFormat="1" ht="13.5" x14ac:dyDescent="0.3"/>
    <row r="1736" customFormat="1" ht="13.5" x14ac:dyDescent="0.3"/>
    <row r="1737" customFormat="1" ht="13.5" x14ac:dyDescent="0.3"/>
    <row r="1738" customFormat="1" ht="13.5" x14ac:dyDescent="0.3"/>
    <row r="1739" customFormat="1" ht="13.5" x14ac:dyDescent="0.3"/>
    <row r="1740" customFormat="1" ht="13.5" x14ac:dyDescent="0.3"/>
    <row r="1741" customFormat="1" ht="13.5" x14ac:dyDescent="0.3"/>
    <row r="1742" customFormat="1" ht="13.5" x14ac:dyDescent="0.3"/>
    <row r="1743" customFormat="1" ht="13.5" x14ac:dyDescent="0.3"/>
    <row r="1744" customFormat="1" ht="13.5" x14ac:dyDescent="0.3"/>
    <row r="1745" customFormat="1" ht="13.5" x14ac:dyDescent="0.3"/>
    <row r="1746" customFormat="1" ht="13.5" x14ac:dyDescent="0.3"/>
    <row r="1747" customFormat="1" ht="13.5" x14ac:dyDescent="0.3"/>
    <row r="1748" customFormat="1" ht="13.5" x14ac:dyDescent="0.3"/>
    <row r="1749" customFormat="1" ht="13.5" x14ac:dyDescent="0.3"/>
    <row r="1750" customFormat="1" ht="13.5" x14ac:dyDescent="0.3"/>
    <row r="1751" customFormat="1" ht="13.5" x14ac:dyDescent="0.3"/>
    <row r="1752" customFormat="1" ht="13.5" x14ac:dyDescent="0.3"/>
    <row r="1753" customFormat="1" ht="13.5" x14ac:dyDescent="0.3"/>
    <row r="1754" customFormat="1" ht="13.5" x14ac:dyDescent="0.3"/>
    <row r="1755" customFormat="1" ht="13.5" x14ac:dyDescent="0.3"/>
    <row r="1756" customFormat="1" ht="13.5" x14ac:dyDescent="0.3"/>
    <row r="1757" customFormat="1" ht="13.5" x14ac:dyDescent="0.3"/>
    <row r="1758" customFormat="1" ht="13.5" x14ac:dyDescent="0.3"/>
    <row r="1759" customFormat="1" ht="13.5" x14ac:dyDescent="0.3"/>
    <row r="1760" customFormat="1" ht="13.5" x14ac:dyDescent="0.3"/>
    <row r="1761" customFormat="1" ht="13.5" x14ac:dyDescent="0.3"/>
    <row r="1762" customFormat="1" ht="13.5" x14ac:dyDescent="0.3"/>
    <row r="1763" customFormat="1" ht="13.5" x14ac:dyDescent="0.3"/>
    <row r="1764" customFormat="1" ht="13.5" x14ac:dyDescent="0.3"/>
    <row r="1765" customFormat="1" ht="13.5" x14ac:dyDescent="0.3"/>
    <row r="1766" customFormat="1" ht="13.5" x14ac:dyDescent="0.3"/>
    <row r="1767" customFormat="1" ht="13.5" x14ac:dyDescent="0.3"/>
    <row r="1768" customFormat="1" ht="13.5" x14ac:dyDescent="0.3"/>
    <row r="1769" customFormat="1" ht="13.5" x14ac:dyDescent="0.3"/>
    <row r="1770" customFormat="1" ht="13.5" x14ac:dyDescent="0.3"/>
    <row r="1771" customFormat="1" ht="13.5" x14ac:dyDescent="0.3"/>
    <row r="1772" customFormat="1" ht="13.5" x14ac:dyDescent="0.3"/>
    <row r="1773" customFormat="1" ht="13.5" x14ac:dyDescent="0.3"/>
    <row r="1774" customFormat="1" ht="13.5" x14ac:dyDescent="0.3"/>
    <row r="1775" customFormat="1" ht="13.5" x14ac:dyDescent="0.3"/>
    <row r="1776" customFormat="1" ht="13.5" x14ac:dyDescent="0.3"/>
    <row r="1777" customFormat="1" ht="13.5" x14ac:dyDescent="0.3"/>
    <row r="1778" customFormat="1" ht="13.5" x14ac:dyDescent="0.3"/>
    <row r="1779" customFormat="1" ht="13.5" x14ac:dyDescent="0.3"/>
    <row r="1780" customFormat="1" ht="13.5" x14ac:dyDescent="0.3"/>
    <row r="1781" customFormat="1" ht="13.5" x14ac:dyDescent="0.3"/>
    <row r="1782" customFormat="1" ht="13.5" x14ac:dyDescent="0.3"/>
    <row r="1783" customFormat="1" ht="13.5" x14ac:dyDescent="0.3"/>
    <row r="1784" customFormat="1" ht="13.5" x14ac:dyDescent="0.3"/>
    <row r="1785" customFormat="1" ht="13.5" x14ac:dyDescent="0.3"/>
    <row r="1786" customFormat="1" ht="13.5" x14ac:dyDescent="0.3"/>
    <row r="1787" customFormat="1" ht="13.5" x14ac:dyDescent="0.3"/>
    <row r="1788" customFormat="1" ht="13.5" x14ac:dyDescent="0.3"/>
    <row r="1789" customFormat="1" ht="13.5" x14ac:dyDescent="0.3"/>
    <row r="1790" customFormat="1" ht="13.5" x14ac:dyDescent="0.3"/>
    <row r="1791" customFormat="1" ht="13.5" x14ac:dyDescent="0.3"/>
    <row r="1792" customFormat="1" ht="13.5" x14ac:dyDescent="0.3"/>
    <row r="1793" customFormat="1" ht="13.5" x14ac:dyDescent="0.3"/>
    <row r="1794" customFormat="1" ht="13.5" x14ac:dyDescent="0.3"/>
    <row r="1795" customFormat="1" ht="13.5" x14ac:dyDescent="0.3"/>
    <row r="1796" customFormat="1" ht="13.5" x14ac:dyDescent="0.3"/>
    <row r="1797" customFormat="1" ht="13.5" x14ac:dyDescent="0.3"/>
    <row r="1798" customFormat="1" ht="13.5" x14ac:dyDescent="0.3"/>
    <row r="1799" customFormat="1" ht="13.5" x14ac:dyDescent="0.3"/>
    <row r="1800" customFormat="1" ht="13.5" x14ac:dyDescent="0.3"/>
    <row r="1801" customFormat="1" ht="13.5" x14ac:dyDescent="0.3"/>
    <row r="1802" customFormat="1" ht="13.5" x14ac:dyDescent="0.3"/>
    <row r="1803" customFormat="1" ht="13.5" x14ac:dyDescent="0.3"/>
    <row r="1804" customFormat="1" ht="13.5" x14ac:dyDescent="0.3"/>
    <row r="1805" customFormat="1" ht="13.5" x14ac:dyDescent="0.3"/>
    <row r="1806" customFormat="1" ht="13.5" x14ac:dyDescent="0.3"/>
    <row r="1807" customFormat="1" ht="13.5" x14ac:dyDescent="0.3"/>
    <row r="1808" customFormat="1" ht="13.5" x14ac:dyDescent="0.3"/>
    <row r="1809" customFormat="1" ht="13.5" x14ac:dyDescent="0.3"/>
    <row r="1810" customFormat="1" ht="13.5" x14ac:dyDescent="0.3"/>
    <row r="1811" customFormat="1" ht="13.5" x14ac:dyDescent="0.3"/>
    <row r="1812" customFormat="1" ht="13.5" x14ac:dyDescent="0.3"/>
    <row r="1813" customFormat="1" ht="13.5" x14ac:dyDescent="0.3"/>
    <row r="1814" customFormat="1" ht="13.5" x14ac:dyDescent="0.3"/>
    <row r="1815" customFormat="1" ht="13.5" x14ac:dyDescent="0.3"/>
    <row r="1816" customFormat="1" ht="13.5" x14ac:dyDescent="0.3"/>
    <row r="1817" customFormat="1" ht="13.5" x14ac:dyDescent="0.3"/>
    <row r="1818" customFormat="1" ht="13.5" x14ac:dyDescent="0.3"/>
    <row r="1819" customFormat="1" ht="13.5" x14ac:dyDescent="0.3"/>
    <row r="1820" customFormat="1" ht="13.5" x14ac:dyDescent="0.3"/>
    <row r="1821" customFormat="1" ht="13.5" x14ac:dyDescent="0.3"/>
    <row r="1822" customFormat="1" ht="13.5" x14ac:dyDescent="0.3"/>
    <row r="1823" customFormat="1" ht="13.5" x14ac:dyDescent="0.3"/>
    <row r="1824" customFormat="1" ht="13.5" x14ac:dyDescent="0.3"/>
    <row r="1825" customFormat="1" ht="13.5" x14ac:dyDescent="0.3"/>
    <row r="1826" customFormat="1" ht="13.5" x14ac:dyDescent="0.3"/>
    <row r="1827" customFormat="1" ht="13.5" x14ac:dyDescent="0.3"/>
    <row r="1828" customFormat="1" ht="13.5" x14ac:dyDescent="0.3"/>
    <row r="1829" customFormat="1" ht="13.5" x14ac:dyDescent="0.3"/>
    <row r="1830" customFormat="1" ht="13.5" x14ac:dyDescent="0.3"/>
    <row r="1831" customFormat="1" ht="13.5" x14ac:dyDescent="0.3"/>
    <row r="1832" customFormat="1" ht="13.5" x14ac:dyDescent="0.3"/>
    <row r="1833" customFormat="1" ht="13.5" x14ac:dyDescent="0.3"/>
    <row r="1834" customFormat="1" ht="13.5" x14ac:dyDescent="0.3"/>
    <row r="1835" customFormat="1" ht="13.5" x14ac:dyDescent="0.3"/>
    <row r="1836" customFormat="1" ht="13.5" x14ac:dyDescent="0.3"/>
    <row r="1837" customFormat="1" ht="13.5" x14ac:dyDescent="0.3"/>
    <row r="1838" customFormat="1" ht="13.5" x14ac:dyDescent="0.3"/>
    <row r="1839" customFormat="1" ht="13.5" x14ac:dyDescent="0.3"/>
    <row r="1840" customFormat="1" ht="13.5" x14ac:dyDescent="0.3"/>
    <row r="1841" customFormat="1" ht="13.5" x14ac:dyDescent="0.3"/>
    <row r="1842" customFormat="1" ht="13.5" x14ac:dyDescent="0.3"/>
    <row r="1843" customFormat="1" ht="13.5" x14ac:dyDescent="0.3"/>
    <row r="1844" customFormat="1" ht="13.5" x14ac:dyDescent="0.3"/>
    <row r="1845" customFormat="1" ht="13.5" x14ac:dyDescent="0.3"/>
    <row r="1846" customFormat="1" ht="13.5" x14ac:dyDescent="0.3"/>
    <row r="1847" customFormat="1" ht="13.5" x14ac:dyDescent="0.3"/>
    <row r="1848" customFormat="1" ht="13.5" x14ac:dyDescent="0.3"/>
    <row r="1849" customFormat="1" ht="13.5" x14ac:dyDescent="0.3"/>
    <row r="1850" customFormat="1" ht="13.5" x14ac:dyDescent="0.3"/>
    <row r="1851" customFormat="1" ht="13.5" x14ac:dyDescent="0.3"/>
    <row r="1852" customFormat="1" ht="13.5" x14ac:dyDescent="0.3"/>
    <row r="1853" customFormat="1" ht="13.5" x14ac:dyDescent="0.3"/>
    <row r="1854" customFormat="1" ht="13.5" x14ac:dyDescent="0.3"/>
    <row r="1855" customFormat="1" ht="13.5" x14ac:dyDescent="0.3"/>
    <row r="1856" customFormat="1" ht="13.5" x14ac:dyDescent="0.3"/>
    <row r="1857" customFormat="1" ht="13.5" x14ac:dyDescent="0.3"/>
    <row r="1858" customFormat="1" ht="13.5" x14ac:dyDescent="0.3"/>
    <row r="1859" customFormat="1" ht="13.5" x14ac:dyDescent="0.3"/>
    <row r="1860" customFormat="1" ht="13.5" x14ac:dyDescent="0.3"/>
    <row r="1861" customFormat="1" ht="13.5" x14ac:dyDescent="0.3"/>
    <row r="1862" customFormat="1" ht="13.5" x14ac:dyDescent="0.3"/>
    <row r="1863" customFormat="1" ht="13.5" x14ac:dyDescent="0.3"/>
    <row r="1864" customFormat="1" ht="13.5" x14ac:dyDescent="0.3"/>
    <row r="1865" customFormat="1" ht="13.5" x14ac:dyDescent="0.3"/>
    <row r="1866" customFormat="1" ht="13.5" x14ac:dyDescent="0.3"/>
    <row r="1867" customFormat="1" ht="13.5" x14ac:dyDescent="0.3"/>
    <row r="1868" customFormat="1" ht="13.5" x14ac:dyDescent="0.3"/>
    <row r="1869" customFormat="1" ht="13.5" x14ac:dyDescent="0.3"/>
    <row r="1870" customFormat="1" ht="13.5" x14ac:dyDescent="0.3"/>
    <row r="1871" customFormat="1" ht="13.5" x14ac:dyDescent="0.3"/>
    <row r="1872" customFormat="1" ht="13.5" x14ac:dyDescent="0.3"/>
    <row r="1873" customFormat="1" ht="13.5" x14ac:dyDescent="0.3"/>
    <row r="1874" customFormat="1" ht="13.5" x14ac:dyDescent="0.3"/>
    <row r="1875" customFormat="1" ht="13.5" x14ac:dyDescent="0.3"/>
    <row r="1876" customFormat="1" ht="13.5" x14ac:dyDescent="0.3"/>
    <row r="1877" customFormat="1" ht="13.5" x14ac:dyDescent="0.3"/>
    <row r="1878" customFormat="1" ht="13.5" x14ac:dyDescent="0.3"/>
    <row r="1879" customFormat="1" ht="13.5" x14ac:dyDescent="0.3"/>
    <row r="1880" customFormat="1" ht="13.5" x14ac:dyDescent="0.3"/>
    <row r="1881" customFormat="1" ht="13.5" x14ac:dyDescent="0.3"/>
    <row r="1882" customFormat="1" ht="13.5" x14ac:dyDescent="0.3"/>
    <row r="1883" customFormat="1" ht="13.5" x14ac:dyDescent="0.3"/>
    <row r="1884" customFormat="1" ht="13.5" x14ac:dyDescent="0.3"/>
    <row r="1885" customFormat="1" ht="13.5" x14ac:dyDescent="0.3"/>
    <row r="1886" customFormat="1" ht="13.5" x14ac:dyDescent="0.3"/>
    <row r="1887" customFormat="1" ht="13.5" x14ac:dyDescent="0.3"/>
    <row r="1888" customFormat="1" ht="13.5" x14ac:dyDescent="0.3"/>
    <row r="1889" customFormat="1" ht="13.5" x14ac:dyDescent="0.3"/>
    <row r="1890" customFormat="1" ht="13.5" x14ac:dyDescent="0.3"/>
    <row r="1891" customFormat="1" ht="13.5" x14ac:dyDescent="0.3"/>
    <row r="1892" customFormat="1" ht="13.5" x14ac:dyDescent="0.3"/>
    <row r="1893" customFormat="1" ht="13.5" x14ac:dyDescent="0.3"/>
    <row r="1894" customFormat="1" ht="13.5" x14ac:dyDescent="0.3"/>
    <row r="1895" customFormat="1" ht="13.5" x14ac:dyDescent="0.3"/>
    <row r="1896" customFormat="1" ht="13.5" x14ac:dyDescent="0.3"/>
    <row r="1897" customFormat="1" ht="13.5" x14ac:dyDescent="0.3"/>
    <row r="1898" customFormat="1" ht="13.5" x14ac:dyDescent="0.3"/>
    <row r="1899" customFormat="1" ht="13.5" x14ac:dyDescent="0.3"/>
    <row r="1900" customFormat="1" ht="13.5" x14ac:dyDescent="0.3"/>
    <row r="1901" customFormat="1" ht="13.5" x14ac:dyDescent="0.3"/>
    <row r="1902" customFormat="1" ht="13.5" x14ac:dyDescent="0.3"/>
    <row r="1903" customFormat="1" ht="13.5" x14ac:dyDescent="0.3"/>
    <row r="1904" customFormat="1" ht="13.5" x14ac:dyDescent="0.3"/>
    <row r="1905" customFormat="1" ht="13.5" x14ac:dyDescent="0.3"/>
    <row r="1906" customFormat="1" ht="13.5" x14ac:dyDescent="0.3"/>
    <row r="1907" customFormat="1" ht="13.5" x14ac:dyDescent="0.3"/>
    <row r="1908" customFormat="1" ht="13.5" x14ac:dyDescent="0.3"/>
    <row r="1909" customFormat="1" ht="13.5" x14ac:dyDescent="0.3"/>
    <row r="1910" customFormat="1" ht="13.5" x14ac:dyDescent="0.3"/>
    <row r="1911" customFormat="1" ht="13.5" x14ac:dyDescent="0.3"/>
    <row r="1912" customFormat="1" ht="13.5" x14ac:dyDescent="0.3"/>
    <row r="1913" customFormat="1" ht="13.5" x14ac:dyDescent="0.3"/>
    <row r="1914" customFormat="1" ht="13.5" x14ac:dyDescent="0.3"/>
    <row r="1915" customFormat="1" ht="13.5" x14ac:dyDescent="0.3"/>
    <row r="1916" customFormat="1" ht="13.5" x14ac:dyDescent="0.3"/>
    <row r="1917" customFormat="1" ht="13.5" x14ac:dyDescent="0.3"/>
    <row r="1918" customFormat="1" ht="13.5" x14ac:dyDescent="0.3"/>
    <row r="1919" customFormat="1" ht="13.5" x14ac:dyDescent="0.3"/>
    <row r="1920" customFormat="1" ht="13.5" x14ac:dyDescent="0.3"/>
    <row r="1921" customFormat="1" ht="13.5" x14ac:dyDescent="0.3"/>
    <row r="1922" customFormat="1" ht="13.5" x14ac:dyDescent="0.3"/>
    <row r="1923" customFormat="1" ht="13.5" x14ac:dyDescent="0.3"/>
    <row r="1924" customFormat="1" ht="13.5" x14ac:dyDescent="0.3"/>
    <row r="1925" customFormat="1" ht="13.5" x14ac:dyDescent="0.3"/>
    <row r="1926" customFormat="1" ht="13.5" x14ac:dyDescent="0.3"/>
    <row r="1927" customFormat="1" ht="13.5" x14ac:dyDescent="0.3"/>
    <row r="1928" customFormat="1" ht="13.5" x14ac:dyDescent="0.3"/>
    <row r="1929" customFormat="1" ht="13.5" x14ac:dyDescent="0.3"/>
    <row r="1930" customFormat="1" ht="13.5" x14ac:dyDescent="0.3"/>
    <row r="1931" customFormat="1" ht="13.5" x14ac:dyDescent="0.3"/>
    <row r="1932" customFormat="1" ht="13.5" x14ac:dyDescent="0.3"/>
    <row r="1933" customFormat="1" ht="13.5" x14ac:dyDescent="0.3"/>
    <row r="1934" customFormat="1" ht="13.5" x14ac:dyDescent="0.3"/>
    <row r="1935" customFormat="1" ht="13.5" x14ac:dyDescent="0.3"/>
    <row r="1936" customFormat="1" ht="13.5" x14ac:dyDescent="0.3"/>
    <row r="1937" customFormat="1" ht="13.5" x14ac:dyDescent="0.3"/>
    <row r="1938" customFormat="1" ht="13.5" x14ac:dyDescent="0.3"/>
    <row r="1939" customFormat="1" ht="13.5" x14ac:dyDescent="0.3"/>
    <row r="1940" customFormat="1" ht="13.5" x14ac:dyDescent="0.3"/>
    <row r="1941" customFormat="1" ht="13.5" x14ac:dyDescent="0.3"/>
    <row r="1942" customFormat="1" ht="13.5" x14ac:dyDescent="0.3"/>
    <row r="1943" customFormat="1" ht="13.5" x14ac:dyDescent="0.3"/>
    <row r="1944" customFormat="1" ht="13.5" x14ac:dyDescent="0.3"/>
    <row r="1945" customFormat="1" ht="13.5" x14ac:dyDescent="0.3"/>
    <row r="1946" customFormat="1" ht="13.5" x14ac:dyDescent="0.3"/>
    <row r="1947" customFormat="1" ht="13.5" x14ac:dyDescent="0.3"/>
    <row r="1948" customFormat="1" ht="13.5" x14ac:dyDescent="0.3"/>
    <row r="1949" customFormat="1" ht="13.5" x14ac:dyDescent="0.3"/>
    <row r="1950" customFormat="1" ht="13.5" x14ac:dyDescent="0.3"/>
    <row r="1951" customFormat="1" ht="13.5" x14ac:dyDescent="0.3"/>
    <row r="1952" customFormat="1" ht="13.5" x14ac:dyDescent="0.3"/>
    <row r="1953" customFormat="1" ht="13.5" x14ac:dyDescent="0.3"/>
    <row r="1954" customFormat="1" ht="13.5" x14ac:dyDescent="0.3"/>
    <row r="1955" customFormat="1" ht="13.5" x14ac:dyDescent="0.3"/>
    <row r="1956" customFormat="1" ht="13.5" x14ac:dyDescent="0.3"/>
    <row r="1957" customFormat="1" ht="13.5" x14ac:dyDescent="0.3"/>
    <row r="1958" customFormat="1" ht="13.5" x14ac:dyDescent="0.3"/>
    <row r="1959" customFormat="1" ht="13.5" x14ac:dyDescent="0.3"/>
    <row r="1960" customFormat="1" ht="13.5" x14ac:dyDescent="0.3"/>
    <row r="1961" customFormat="1" ht="13.5" x14ac:dyDescent="0.3"/>
    <row r="1962" customFormat="1" ht="13.5" x14ac:dyDescent="0.3"/>
    <row r="1963" customFormat="1" ht="13.5" x14ac:dyDescent="0.3"/>
    <row r="1964" customFormat="1" ht="13.5" x14ac:dyDescent="0.3"/>
    <row r="1965" customFormat="1" ht="13.5" x14ac:dyDescent="0.3"/>
    <row r="1966" customFormat="1" ht="13.5" x14ac:dyDescent="0.3"/>
    <row r="1967" customFormat="1" ht="13.5" x14ac:dyDescent="0.3"/>
    <row r="1968" customFormat="1" ht="13.5" x14ac:dyDescent="0.3"/>
    <row r="1969" customFormat="1" ht="13.5" x14ac:dyDescent="0.3"/>
    <row r="1970" customFormat="1" ht="13.5" x14ac:dyDescent="0.3"/>
    <row r="1971" customFormat="1" ht="13.5" x14ac:dyDescent="0.3"/>
    <row r="1972" customFormat="1" ht="13.5" x14ac:dyDescent="0.3"/>
    <row r="1973" customFormat="1" ht="13.5" x14ac:dyDescent="0.3"/>
    <row r="1974" customFormat="1" ht="13.5" x14ac:dyDescent="0.3"/>
    <row r="1975" customFormat="1" ht="13.5" x14ac:dyDescent="0.3"/>
    <row r="1976" customFormat="1" ht="13.5" x14ac:dyDescent="0.3"/>
    <row r="1977" customFormat="1" ht="13.5" x14ac:dyDescent="0.3"/>
    <row r="1978" customFormat="1" ht="13.5" x14ac:dyDescent="0.3"/>
    <row r="1979" customFormat="1" ht="13.5" x14ac:dyDescent="0.3"/>
    <row r="1980" customFormat="1" ht="13.5" x14ac:dyDescent="0.3"/>
    <row r="1981" customFormat="1" ht="13.5" x14ac:dyDescent="0.3"/>
    <row r="1982" customFormat="1" ht="13.5" x14ac:dyDescent="0.3"/>
    <row r="1983" customFormat="1" ht="13.5" x14ac:dyDescent="0.3"/>
    <row r="1984" customFormat="1" ht="13.5" x14ac:dyDescent="0.3"/>
    <row r="1985" customFormat="1" ht="13.5" x14ac:dyDescent="0.3"/>
    <row r="1986" customFormat="1" ht="13.5" x14ac:dyDescent="0.3"/>
    <row r="1987" customFormat="1" ht="13.5" x14ac:dyDescent="0.3"/>
    <row r="1988" customFormat="1" ht="13.5" x14ac:dyDescent="0.3"/>
    <row r="1989" customFormat="1" ht="13.5" x14ac:dyDescent="0.3"/>
    <row r="1990" customFormat="1" ht="13.5" x14ac:dyDescent="0.3"/>
    <row r="1991" customFormat="1" ht="13.5" x14ac:dyDescent="0.3"/>
    <row r="1992" customFormat="1" ht="13.5" x14ac:dyDescent="0.3"/>
    <row r="1993" customFormat="1" ht="13.5" x14ac:dyDescent="0.3"/>
    <row r="1994" customFormat="1" ht="13.5" x14ac:dyDescent="0.3"/>
    <row r="1995" customFormat="1" ht="13.5" x14ac:dyDescent="0.3"/>
    <row r="1996" customFormat="1" ht="13.5" x14ac:dyDescent="0.3"/>
    <row r="1997" customFormat="1" ht="13.5" x14ac:dyDescent="0.3"/>
    <row r="1998" customFormat="1" ht="13.5" x14ac:dyDescent="0.3"/>
    <row r="1999" customFormat="1" ht="13.5" x14ac:dyDescent="0.3"/>
    <row r="2000" customFormat="1" ht="13.5" x14ac:dyDescent="0.3"/>
    <row r="2001" customFormat="1" ht="13.5" x14ac:dyDescent="0.3"/>
    <row r="2002" customFormat="1" ht="13.5" x14ac:dyDescent="0.3"/>
    <row r="2003" customFormat="1" ht="13.5" x14ac:dyDescent="0.3"/>
    <row r="2004" customFormat="1" ht="13.5" x14ac:dyDescent="0.3"/>
    <row r="2005" customFormat="1" ht="13.5" x14ac:dyDescent="0.3"/>
    <row r="2006" customFormat="1" ht="13.5" x14ac:dyDescent="0.3"/>
    <row r="2007" customFormat="1" ht="13.5" x14ac:dyDescent="0.3"/>
    <row r="2008" customFormat="1" ht="13.5" x14ac:dyDescent="0.3"/>
    <row r="2009" customFormat="1" ht="13.5" x14ac:dyDescent="0.3"/>
    <row r="2010" customFormat="1" ht="13.5" x14ac:dyDescent="0.3"/>
    <row r="2011" customFormat="1" ht="13.5" x14ac:dyDescent="0.3"/>
    <row r="2012" customFormat="1" ht="13.5" x14ac:dyDescent="0.3"/>
    <row r="2013" customFormat="1" ht="13.5" x14ac:dyDescent="0.3"/>
    <row r="2014" customFormat="1" ht="13.5" x14ac:dyDescent="0.3"/>
    <row r="2015" customFormat="1" ht="13.5" x14ac:dyDescent="0.3"/>
    <row r="2016" customFormat="1" ht="13.5" x14ac:dyDescent="0.3"/>
    <row r="2017" customFormat="1" ht="13.5" x14ac:dyDescent="0.3"/>
    <row r="2018" customFormat="1" ht="13.5" x14ac:dyDescent="0.3"/>
    <row r="2019" customFormat="1" ht="13.5" x14ac:dyDescent="0.3"/>
    <row r="2020" customFormat="1" ht="13.5" x14ac:dyDescent="0.3"/>
    <row r="2021" customFormat="1" ht="13.5" x14ac:dyDescent="0.3"/>
    <row r="2022" customFormat="1" ht="13.5" x14ac:dyDescent="0.3"/>
    <row r="2023" customFormat="1" ht="13.5" x14ac:dyDescent="0.3"/>
    <row r="2024" customFormat="1" ht="13.5" x14ac:dyDescent="0.3"/>
    <row r="2025" customFormat="1" ht="13.5" x14ac:dyDescent="0.3"/>
    <row r="2026" customFormat="1" ht="13.5" x14ac:dyDescent="0.3"/>
    <row r="2027" customFormat="1" ht="13.5" x14ac:dyDescent="0.3"/>
    <row r="2028" customFormat="1" ht="13.5" x14ac:dyDescent="0.3"/>
    <row r="2029" customFormat="1" ht="13.5" x14ac:dyDescent="0.3"/>
    <row r="2030" customFormat="1" ht="13.5" x14ac:dyDescent="0.3"/>
    <row r="2031" customFormat="1" ht="13.5" x14ac:dyDescent="0.3"/>
    <row r="2032" customFormat="1" ht="13.5" x14ac:dyDescent="0.3"/>
    <row r="2033" customFormat="1" ht="13.5" x14ac:dyDescent="0.3"/>
    <row r="2034" customFormat="1" ht="13.5" x14ac:dyDescent="0.3"/>
    <row r="2035" customFormat="1" ht="13.5" x14ac:dyDescent="0.3"/>
    <row r="2036" customFormat="1" ht="13.5" x14ac:dyDescent="0.3"/>
    <row r="2037" customFormat="1" ht="13.5" x14ac:dyDescent="0.3"/>
    <row r="2038" customFormat="1" ht="13.5" x14ac:dyDescent="0.3"/>
    <row r="2039" customFormat="1" ht="13.5" x14ac:dyDescent="0.3"/>
    <row r="2040" customFormat="1" ht="13.5" x14ac:dyDescent="0.3"/>
    <row r="2041" customFormat="1" ht="13.5" x14ac:dyDescent="0.3"/>
    <row r="2042" customFormat="1" ht="13.5" x14ac:dyDescent="0.3"/>
    <row r="2043" customFormat="1" ht="13.5" x14ac:dyDescent="0.3"/>
    <row r="2044" customFormat="1" ht="13.5" x14ac:dyDescent="0.3"/>
    <row r="2045" customFormat="1" ht="13.5" x14ac:dyDescent="0.3"/>
    <row r="2046" customFormat="1" ht="13.5" x14ac:dyDescent="0.3"/>
    <row r="2047" customFormat="1" ht="13.5" x14ac:dyDescent="0.3"/>
    <row r="2048" customFormat="1" ht="13.5" x14ac:dyDescent="0.3"/>
    <row r="2049" customFormat="1" ht="13.5" x14ac:dyDescent="0.3"/>
    <row r="2050" customFormat="1" ht="13.5" x14ac:dyDescent="0.3"/>
    <row r="2051" customFormat="1" ht="13.5" x14ac:dyDescent="0.3"/>
    <row r="2052" customFormat="1" ht="13.5" x14ac:dyDescent="0.3"/>
    <row r="2053" customFormat="1" ht="13.5" x14ac:dyDescent="0.3"/>
    <row r="2054" customFormat="1" ht="13.5" x14ac:dyDescent="0.3"/>
    <row r="2055" customFormat="1" ht="13.5" x14ac:dyDescent="0.3"/>
    <row r="2056" customFormat="1" ht="13.5" x14ac:dyDescent="0.3"/>
    <row r="2057" customFormat="1" ht="13.5" x14ac:dyDescent="0.3"/>
    <row r="2058" customFormat="1" ht="13.5" x14ac:dyDescent="0.3"/>
    <row r="2059" customFormat="1" ht="13.5" x14ac:dyDescent="0.3"/>
    <row r="2060" customFormat="1" ht="13.5" x14ac:dyDescent="0.3"/>
    <row r="2061" customFormat="1" ht="13.5" x14ac:dyDescent="0.3"/>
    <row r="2062" customFormat="1" ht="13.5" x14ac:dyDescent="0.3"/>
    <row r="2063" customFormat="1" ht="13.5" x14ac:dyDescent="0.3"/>
    <row r="2064" customFormat="1" ht="13.5" x14ac:dyDescent="0.3"/>
    <row r="2065" customFormat="1" ht="13.5" x14ac:dyDescent="0.3"/>
    <row r="2066" customFormat="1" ht="13.5" x14ac:dyDescent="0.3"/>
    <row r="2067" customFormat="1" ht="13.5" x14ac:dyDescent="0.3"/>
    <row r="2068" customFormat="1" ht="13.5" x14ac:dyDescent="0.3"/>
    <row r="2069" customFormat="1" ht="13.5" x14ac:dyDescent="0.3"/>
    <row r="2070" customFormat="1" ht="13.5" x14ac:dyDescent="0.3"/>
    <row r="2071" customFormat="1" ht="13.5" x14ac:dyDescent="0.3"/>
    <row r="2072" customFormat="1" ht="13.5" x14ac:dyDescent="0.3"/>
    <row r="2073" customFormat="1" ht="13.5" x14ac:dyDescent="0.3"/>
    <row r="2074" customFormat="1" ht="13.5" x14ac:dyDescent="0.3"/>
    <row r="2075" customFormat="1" ht="13.5" x14ac:dyDescent="0.3"/>
    <row r="2076" customFormat="1" ht="13.5" x14ac:dyDescent="0.3"/>
    <row r="2077" customFormat="1" ht="13.5" x14ac:dyDescent="0.3"/>
    <row r="2078" customFormat="1" ht="13.5" x14ac:dyDescent="0.3"/>
    <row r="2079" customFormat="1" ht="13.5" x14ac:dyDescent="0.3"/>
    <row r="2080" customFormat="1" ht="13.5" x14ac:dyDescent="0.3"/>
    <row r="2081" customFormat="1" ht="13.5" x14ac:dyDescent="0.3"/>
    <row r="2082" customFormat="1" ht="13.5" x14ac:dyDescent="0.3"/>
    <row r="2083" customFormat="1" ht="13.5" x14ac:dyDescent="0.3"/>
    <row r="2084" customFormat="1" ht="13.5" x14ac:dyDescent="0.3"/>
    <row r="2085" customFormat="1" ht="13.5" x14ac:dyDescent="0.3"/>
    <row r="2086" customFormat="1" ht="13.5" x14ac:dyDescent="0.3"/>
    <row r="2087" customFormat="1" ht="13.5" x14ac:dyDescent="0.3"/>
    <row r="2088" customFormat="1" ht="13.5" x14ac:dyDescent="0.3"/>
    <row r="2089" customFormat="1" ht="13.5" x14ac:dyDescent="0.3"/>
    <row r="2090" customFormat="1" ht="13.5" x14ac:dyDescent="0.3"/>
    <row r="2091" customFormat="1" ht="13.5" x14ac:dyDescent="0.3"/>
    <row r="2092" customFormat="1" ht="13.5" x14ac:dyDescent="0.3"/>
    <row r="2093" customFormat="1" ht="13.5" x14ac:dyDescent="0.3"/>
    <row r="2094" customFormat="1" ht="13.5" x14ac:dyDescent="0.3"/>
    <row r="2095" customFormat="1" ht="13.5" x14ac:dyDescent="0.3"/>
    <row r="2096" customFormat="1" ht="13.5" x14ac:dyDescent="0.3"/>
    <row r="2097" customFormat="1" ht="13.5" x14ac:dyDescent="0.3"/>
    <row r="2098" customFormat="1" ht="13.5" x14ac:dyDescent="0.3"/>
    <row r="2099" customFormat="1" ht="13.5" x14ac:dyDescent="0.3"/>
    <row r="2100" customFormat="1" ht="13.5" x14ac:dyDescent="0.3"/>
    <row r="2101" customFormat="1" ht="13.5" x14ac:dyDescent="0.3"/>
    <row r="2102" customFormat="1" ht="13.5" x14ac:dyDescent="0.3"/>
    <row r="2103" customFormat="1" ht="13.5" x14ac:dyDescent="0.3"/>
    <row r="2104" customFormat="1" ht="13.5" x14ac:dyDescent="0.3"/>
    <row r="2105" customFormat="1" ht="13.5" x14ac:dyDescent="0.3"/>
    <row r="2106" customFormat="1" ht="13.5" x14ac:dyDescent="0.3"/>
    <row r="2107" customFormat="1" ht="13.5" x14ac:dyDescent="0.3"/>
    <row r="2108" customFormat="1" ht="13.5" x14ac:dyDescent="0.3"/>
    <row r="2109" customFormat="1" ht="13.5" x14ac:dyDescent="0.3"/>
    <row r="2110" customFormat="1" ht="13.5" x14ac:dyDescent="0.3"/>
    <row r="2111" customFormat="1" ht="13.5" x14ac:dyDescent="0.3"/>
    <row r="2112" customFormat="1" ht="13.5" x14ac:dyDescent="0.3"/>
    <row r="2113" customFormat="1" ht="13.5" x14ac:dyDescent="0.3"/>
    <row r="2114" customFormat="1" ht="13.5" x14ac:dyDescent="0.3"/>
    <row r="2115" customFormat="1" ht="13.5" x14ac:dyDescent="0.3"/>
    <row r="2116" customFormat="1" ht="13.5" x14ac:dyDescent="0.3"/>
    <row r="2117" customFormat="1" ht="13.5" x14ac:dyDescent="0.3"/>
    <row r="2118" customFormat="1" ht="13.5" x14ac:dyDescent="0.3"/>
    <row r="2119" customFormat="1" ht="13.5" x14ac:dyDescent="0.3"/>
    <row r="2120" customFormat="1" ht="13.5" x14ac:dyDescent="0.3"/>
    <row r="2121" customFormat="1" ht="13.5" x14ac:dyDescent="0.3"/>
    <row r="2122" customFormat="1" ht="13.5" x14ac:dyDescent="0.3"/>
    <row r="2123" customFormat="1" ht="13.5" x14ac:dyDescent="0.3"/>
    <row r="2124" customFormat="1" ht="13.5" x14ac:dyDescent="0.3"/>
    <row r="2125" customFormat="1" ht="13.5" x14ac:dyDescent="0.3"/>
    <row r="2126" customFormat="1" ht="13.5" x14ac:dyDescent="0.3"/>
    <row r="2127" customFormat="1" ht="13.5" x14ac:dyDescent="0.3"/>
    <row r="2128" customFormat="1" ht="13.5" x14ac:dyDescent="0.3"/>
    <row r="2129" customFormat="1" ht="13.5" x14ac:dyDescent="0.3"/>
    <row r="2130" customFormat="1" ht="13.5" x14ac:dyDescent="0.3"/>
    <row r="2131" customFormat="1" ht="13.5" x14ac:dyDescent="0.3"/>
    <row r="2132" customFormat="1" ht="13.5" x14ac:dyDescent="0.3"/>
    <row r="2133" customFormat="1" ht="13.5" x14ac:dyDescent="0.3"/>
    <row r="2134" customFormat="1" ht="13.5" x14ac:dyDescent="0.3"/>
    <row r="2135" customFormat="1" ht="13.5" x14ac:dyDescent="0.3"/>
    <row r="2136" customFormat="1" ht="13.5" x14ac:dyDescent="0.3"/>
    <row r="2137" customFormat="1" ht="13.5" x14ac:dyDescent="0.3"/>
    <row r="2138" customFormat="1" ht="13.5" x14ac:dyDescent="0.3"/>
    <row r="2139" customFormat="1" ht="13.5" x14ac:dyDescent="0.3"/>
    <row r="2140" customFormat="1" ht="13.5" x14ac:dyDescent="0.3"/>
    <row r="2141" customFormat="1" ht="13.5" x14ac:dyDescent="0.3"/>
    <row r="2142" customFormat="1" ht="13.5" x14ac:dyDescent="0.3"/>
    <row r="2143" customFormat="1" ht="13.5" x14ac:dyDescent="0.3"/>
    <row r="2144" customFormat="1" ht="13.5" x14ac:dyDescent="0.3"/>
    <row r="2145" customFormat="1" ht="13.5" x14ac:dyDescent="0.3"/>
    <row r="2146" customFormat="1" ht="13.5" x14ac:dyDescent="0.3"/>
    <row r="2147" customFormat="1" ht="13.5" x14ac:dyDescent="0.3"/>
    <row r="2148" customFormat="1" ht="13.5" x14ac:dyDescent="0.3"/>
    <row r="2149" customFormat="1" ht="13.5" x14ac:dyDescent="0.3"/>
    <row r="2150" customFormat="1" ht="13.5" x14ac:dyDescent="0.3"/>
    <row r="2151" customFormat="1" ht="13.5" x14ac:dyDescent="0.3"/>
    <row r="2152" customFormat="1" ht="13.5" x14ac:dyDescent="0.3"/>
    <row r="2153" customFormat="1" ht="13.5" x14ac:dyDescent="0.3"/>
    <row r="2154" customFormat="1" ht="13.5" x14ac:dyDescent="0.3"/>
    <row r="2155" customFormat="1" ht="13.5" x14ac:dyDescent="0.3"/>
    <row r="2156" customFormat="1" ht="13.5" x14ac:dyDescent="0.3"/>
    <row r="2157" customFormat="1" ht="13.5" x14ac:dyDescent="0.3"/>
    <row r="2158" customFormat="1" ht="13.5" x14ac:dyDescent="0.3"/>
    <row r="2159" customFormat="1" ht="13.5" x14ac:dyDescent="0.3"/>
    <row r="2160" customFormat="1" ht="13.5" x14ac:dyDescent="0.3"/>
    <row r="2161" customFormat="1" ht="13.5" x14ac:dyDescent="0.3"/>
    <row r="2162" customFormat="1" ht="13.5" x14ac:dyDescent="0.3"/>
    <row r="2163" customFormat="1" ht="13.5" x14ac:dyDescent="0.3"/>
    <row r="2164" customFormat="1" ht="13.5" x14ac:dyDescent="0.3"/>
    <row r="2165" customFormat="1" ht="13.5" x14ac:dyDescent="0.3"/>
    <row r="2166" customFormat="1" ht="13.5" x14ac:dyDescent="0.3"/>
    <row r="2167" customFormat="1" ht="13.5" x14ac:dyDescent="0.3"/>
    <row r="2168" customFormat="1" ht="13.5" x14ac:dyDescent="0.3"/>
    <row r="2169" customFormat="1" ht="13.5" x14ac:dyDescent="0.3"/>
    <row r="2170" customFormat="1" ht="13.5" x14ac:dyDescent="0.3"/>
    <row r="2171" customFormat="1" ht="13.5" x14ac:dyDescent="0.3"/>
    <row r="2172" customFormat="1" ht="13.5" x14ac:dyDescent="0.3"/>
    <row r="2173" customFormat="1" ht="13.5" x14ac:dyDescent="0.3"/>
    <row r="2174" customFormat="1" ht="13.5" x14ac:dyDescent="0.3"/>
    <row r="2175" customFormat="1" ht="13.5" x14ac:dyDescent="0.3"/>
    <row r="2176" customFormat="1" ht="13.5" x14ac:dyDescent="0.3"/>
    <row r="2177" customFormat="1" ht="13.5" x14ac:dyDescent="0.3"/>
    <row r="2178" customFormat="1" ht="13.5" x14ac:dyDescent="0.3"/>
    <row r="2179" customFormat="1" ht="13.5" x14ac:dyDescent="0.3"/>
    <row r="2180" customFormat="1" ht="13.5" x14ac:dyDescent="0.3"/>
    <row r="2181" customFormat="1" ht="13.5" x14ac:dyDescent="0.3"/>
    <row r="2182" customFormat="1" ht="13.5" x14ac:dyDescent="0.3"/>
    <row r="2183" customFormat="1" ht="13.5" x14ac:dyDescent="0.3"/>
    <row r="2184" customFormat="1" ht="13.5" x14ac:dyDescent="0.3"/>
    <row r="2185" customFormat="1" ht="13.5" x14ac:dyDescent="0.3"/>
    <row r="2186" customFormat="1" ht="13.5" x14ac:dyDescent="0.3"/>
    <row r="2187" customFormat="1" ht="13.5" x14ac:dyDescent="0.3"/>
    <row r="2188" customFormat="1" ht="13.5" x14ac:dyDescent="0.3"/>
    <row r="2189" customFormat="1" ht="13.5" x14ac:dyDescent="0.3"/>
    <row r="2190" customFormat="1" ht="13.5" x14ac:dyDescent="0.3"/>
    <row r="2191" customFormat="1" ht="13.5" x14ac:dyDescent="0.3"/>
    <row r="2192" customFormat="1" ht="13.5" x14ac:dyDescent="0.3"/>
    <row r="2193" customFormat="1" ht="13.5" x14ac:dyDescent="0.3"/>
    <row r="2194" customFormat="1" ht="13.5" x14ac:dyDescent="0.3"/>
    <row r="2195" customFormat="1" ht="13.5" x14ac:dyDescent="0.3"/>
    <row r="2196" customFormat="1" ht="13.5" x14ac:dyDescent="0.3"/>
    <row r="2197" customFormat="1" ht="13.5" x14ac:dyDescent="0.3"/>
    <row r="2198" customFormat="1" ht="13.5" x14ac:dyDescent="0.3"/>
    <row r="2199" customFormat="1" ht="13.5" x14ac:dyDescent="0.3"/>
    <row r="2200" customFormat="1" ht="13.5" x14ac:dyDescent="0.3"/>
    <row r="2201" customFormat="1" ht="13.5" x14ac:dyDescent="0.3"/>
    <row r="2202" customFormat="1" ht="13.5" x14ac:dyDescent="0.3"/>
    <row r="2203" customFormat="1" ht="13.5" x14ac:dyDescent="0.3"/>
    <row r="2204" customFormat="1" ht="13.5" x14ac:dyDescent="0.3"/>
    <row r="2205" customFormat="1" ht="13.5" x14ac:dyDescent="0.3"/>
    <row r="2206" customFormat="1" ht="13.5" x14ac:dyDescent="0.3"/>
    <row r="2207" customFormat="1" ht="13.5" x14ac:dyDescent="0.3"/>
    <row r="2208" customFormat="1" ht="13.5" x14ac:dyDescent="0.3"/>
    <row r="2209" customFormat="1" ht="13.5" x14ac:dyDescent="0.3"/>
    <row r="2210" customFormat="1" ht="13.5" x14ac:dyDescent="0.3"/>
    <row r="2211" customFormat="1" ht="13.5" x14ac:dyDescent="0.3"/>
    <row r="2212" customFormat="1" ht="13.5" x14ac:dyDescent="0.3"/>
    <row r="2213" customFormat="1" ht="13.5" x14ac:dyDescent="0.3"/>
    <row r="2214" customFormat="1" ht="13.5" x14ac:dyDescent="0.3"/>
    <row r="2215" customFormat="1" ht="13.5" x14ac:dyDescent="0.3"/>
    <row r="2216" customFormat="1" ht="13.5" x14ac:dyDescent="0.3"/>
    <row r="2217" customFormat="1" ht="13.5" x14ac:dyDescent="0.3"/>
    <row r="2218" customFormat="1" ht="13.5" x14ac:dyDescent="0.3"/>
    <row r="2219" customFormat="1" ht="13.5" x14ac:dyDescent="0.3"/>
    <row r="2220" customFormat="1" ht="13.5" x14ac:dyDescent="0.3"/>
    <row r="2221" customFormat="1" ht="13.5" x14ac:dyDescent="0.3"/>
    <row r="2222" customFormat="1" ht="13.5" x14ac:dyDescent="0.3"/>
    <row r="2223" customFormat="1" ht="13.5" x14ac:dyDescent="0.3"/>
    <row r="2224" customFormat="1" ht="13.5" x14ac:dyDescent="0.3"/>
    <row r="2225" customFormat="1" ht="13.5" x14ac:dyDescent="0.3"/>
    <row r="2226" customFormat="1" ht="13.5" x14ac:dyDescent="0.3"/>
    <row r="2227" customFormat="1" ht="13.5" x14ac:dyDescent="0.3"/>
    <row r="2228" customFormat="1" ht="13.5" x14ac:dyDescent="0.3"/>
    <row r="2229" customFormat="1" ht="13.5" x14ac:dyDescent="0.3"/>
    <row r="2230" customFormat="1" ht="13.5" x14ac:dyDescent="0.3"/>
    <row r="2231" customFormat="1" ht="13.5" x14ac:dyDescent="0.3"/>
    <row r="2232" customFormat="1" ht="13.5" x14ac:dyDescent="0.3"/>
    <row r="2233" customFormat="1" ht="13.5" x14ac:dyDescent="0.3"/>
    <row r="2234" customFormat="1" ht="13.5" x14ac:dyDescent="0.3"/>
    <row r="2235" customFormat="1" ht="13.5" x14ac:dyDescent="0.3"/>
    <row r="2236" customFormat="1" ht="13.5" x14ac:dyDescent="0.3"/>
    <row r="2237" customFormat="1" ht="13.5" x14ac:dyDescent="0.3"/>
    <row r="2238" customFormat="1" ht="13.5" x14ac:dyDescent="0.3"/>
    <row r="2239" customFormat="1" ht="13.5" x14ac:dyDescent="0.3"/>
    <row r="2240" customFormat="1" ht="13.5" x14ac:dyDescent="0.3"/>
    <row r="2241" customFormat="1" ht="13.5" x14ac:dyDescent="0.3"/>
    <row r="2242" customFormat="1" ht="13.5" x14ac:dyDescent="0.3"/>
    <row r="2243" customFormat="1" ht="13.5" x14ac:dyDescent="0.3"/>
    <row r="2244" customFormat="1" ht="13.5" x14ac:dyDescent="0.3"/>
    <row r="2245" customFormat="1" ht="13.5" x14ac:dyDescent="0.3"/>
    <row r="2246" customFormat="1" ht="13.5" x14ac:dyDescent="0.3"/>
    <row r="2247" customFormat="1" ht="13.5" x14ac:dyDescent="0.3"/>
    <row r="2248" customFormat="1" ht="13.5" x14ac:dyDescent="0.3"/>
    <row r="2249" customFormat="1" ht="13.5" x14ac:dyDescent="0.3"/>
    <row r="2250" customFormat="1" ht="13.5" x14ac:dyDescent="0.3"/>
    <row r="2251" customFormat="1" ht="13.5" x14ac:dyDescent="0.3"/>
    <row r="2252" customFormat="1" ht="13.5" x14ac:dyDescent="0.3"/>
    <row r="2253" customFormat="1" ht="13.5" x14ac:dyDescent="0.3"/>
    <row r="2254" customFormat="1" ht="13.5" x14ac:dyDescent="0.3"/>
    <row r="2255" customFormat="1" ht="13.5" x14ac:dyDescent="0.3"/>
    <row r="2256" customFormat="1" ht="13.5" x14ac:dyDescent="0.3"/>
    <row r="2257" customFormat="1" ht="13.5" x14ac:dyDescent="0.3"/>
    <row r="2258" customFormat="1" ht="13.5" x14ac:dyDescent="0.3"/>
    <row r="2259" customFormat="1" ht="13.5" x14ac:dyDescent="0.3"/>
    <row r="2260" customFormat="1" ht="13.5" x14ac:dyDescent="0.3"/>
    <row r="2261" customFormat="1" ht="13.5" x14ac:dyDescent="0.3"/>
    <row r="2262" customFormat="1" ht="13.5" x14ac:dyDescent="0.3"/>
    <row r="2263" customFormat="1" ht="13.5" x14ac:dyDescent="0.3"/>
    <row r="2264" customFormat="1" ht="13.5" x14ac:dyDescent="0.3"/>
    <row r="2265" customFormat="1" ht="13.5" x14ac:dyDescent="0.3"/>
    <row r="2266" customFormat="1" ht="13.5" x14ac:dyDescent="0.3"/>
    <row r="2267" customFormat="1" ht="13.5" x14ac:dyDescent="0.3"/>
    <row r="2268" customFormat="1" ht="13.5" x14ac:dyDescent="0.3"/>
    <row r="2269" customFormat="1" ht="13.5" x14ac:dyDescent="0.3"/>
    <row r="2270" customFormat="1" ht="13.5" x14ac:dyDescent="0.3"/>
    <row r="2271" customFormat="1" ht="13.5" x14ac:dyDescent="0.3"/>
    <row r="2272" customFormat="1" ht="13.5" x14ac:dyDescent="0.3"/>
    <row r="2273" customFormat="1" ht="13.5" x14ac:dyDescent="0.3"/>
    <row r="2274" customFormat="1" ht="13.5" x14ac:dyDescent="0.3"/>
    <row r="2275" customFormat="1" ht="13.5" x14ac:dyDescent="0.3"/>
    <row r="2276" customFormat="1" ht="13.5" x14ac:dyDescent="0.3"/>
    <row r="2277" customFormat="1" ht="13.5" x14ac:dyDescent="0.3"/>
    <row r="2278" customFormat="1" ht="13.5" x14ac:dyDescent="0.3"/>
    <row r="2279" customFormat="1" ht="13.5" x14ac:dyDescent="0.3"/>
    <row r="2280" customFormat="1" ht="13.5" x14ac:dyDescent="0.3"/>
    <row r="2281" customFormat="1" ht="13.5" x14ac:dyDescent="0.3"/>
    <row r="2282" customFormat="1" ht="13.5" x14ac:dyDescent="0.3"/>
    <row r="2283" customFormat="1" ht="13.5" x14ac:dyDescent="0.3"/>
    <row r="2284" customFormat="1" ht="13.5" x14ac:dyDescent="0.3"/>
    <row r="2285" customFormat="1" ht="13.5" x14ac:dyDescent="0.3"/>
    <row r="2286" customFormat="1" ht="13.5" x14ac:dyDescent="0.3"/>
    <row r="2287" customFormat="1" ht="13.5" x14ac:dyDescent="0.3"/>
    <row r="2288" customFormat="1" ht="13.5" x14ac:dyDescent="0.3"/>
    <row r="2289" customFormat="1" ht="13.5" x14ac:dyDescent="0.3"/>
    <row r="2290" customFormat="1" ht="13.5" x14ac:dyDescent="0.3"/>
    <row r="2291" customFormat="1" ht="13.5" x14ac:dyDescent="0.3"/>
    <row r="2292" customFormat="1" ht="13.5" x14ac:dyDescent="0.3"/>
    <row r="2293" customFormat="1" ht="13.5" x14ac:dyDescent="0.3"/>
    <row r="2294" customFormat="1" ht="13.5" x14ac:dyDescent="0.3"/>
    <row r="2295" customFormat="1" ht="13.5" x14ac:dyDescent="0.3"/>
    <row r="2296" customFormat="1" ht="13.5" x14ac:dyDescent="0.3"/>
    <row r="2297" customFormat="1" ht="13.5" x14ac:dyDescent="0.3"/>
    <row r="2298" customFormat="1" ht="13.5" x14ac:dyDescent="0.3"/>
    <row r="2299" customFormat="1" ht="13.5" x14ac:dyDescent="0.3"/>
    <row r="2300" customFormat="1" ht="13.5" x14ac:dyDescent="0.3"/>
    <row r="2301" customFormat="1" ht="13.5" x14ac:dyDescent="0.3"/>
    <row r="2302" customFormat="1" ht="13.5" x14ac:dyDescent="0.3"/>
    <row r="2303" customFormat="1" ht="13.5" x14ac:dyDescent="0.3"/>
    <row r="2304" customFormat="1" ht="13.5" x14ac:dyDescent="0.3"/>
    <row r="2305" customFormat="1" ht="13.5" x14ac:dyDescent="0.3"/>
    <row r="2306" customFormat="1" ht="13.5" x14ac:dyDescent="0.3"/>
    <row r="2307" customFormat="1" ht="13.5" x14ac:dyDescent="0.3"/>
    <row r="2308" customFormat="1" ht="13.5" x14ac:dyDescent="0.3"/>
    <row r="2309" customFormat="1" ht="13.5" x14ac:dyDescent="0.3"/>
    <row r="2310" customFormat="1" ht="13.5" x14ac:dyDescent="0.3"/>
    <row r="2311" customFormat="1" ht="13.5" x14ac:dyDescent="0.3"/>
    <row r="2312" customFormat="1" ht="13.5" x14ac:dyDescent="0.3"/>
    <row r="2313" customFormat="1" ht="13.5" x14ac:dyDescent="0.3"/>
    <row r="2314" customFormat="1" ht="13.5" x14ac:dyDescent="0.3"/>
    <row r="2315" customFormat="1" ht="13.5" x14ac:dyDescent="0.3"/>
    <row r="2316" customFormat="1" ht="13.5" x14ac:dyDescent="0.3"/>
    <row r="2317" customFormat="1" ht="13.5" x14ac:dyDescent="0.3"/>
    <row r="2318" customFormat="1" ht="13.5" x14ac:dyDescent="0.3"/>
    <row r="2319" customFormat="1" ht="13.5" x14ac:dyDescent="0.3"/>
    <row r="2320" customFormat="1" ht="13.5" x14ac:dyDescent="0.3"/>
    <row r="2321" customFormat="1" ht="13.5" x14ac:dyDescent="0.3"/>
    <row r="2322" customFormat="1" ht="13.5" x14ac:dyDescent="0.3"/>
    <row r="2323" customFormat="1" ht="13.5" x14ac:dyDescent="0.3"/>
    <row r="2324" customFormat="1" ht="13.5" x14ac:dyDescent="0.3"/>
    <row r="2325" customFormat="1" ht="13.5" x14ac:dyDescent="0.3"/>
    <row r="2326" customFormat="1" ht="13.5" x14ac:dyDescent="0.3"/>
    <row r="2327" customFormat="1" ht="13.5" x14ac:dyDescent="0.3"/>
    <row r="2328" customFormat="1" ht="13.5" x14ac:dyDescent="0.3"/>
    <row r="2329" customFormat="1" ht="13.5" x14ac:dyDescent="0.3"/>
    <row r="2330" customFormat="1" ht="13.5" x14ac:dyDescent="0.3"/>
    <row r="2331" customFormat="1" ht="13.5" x14ac:dyDescent="0.3"/>
    <row r="2332" customFormat="1" ht="13.5" x14ac:dyDescent="0.3"/>
    <row r="2333" customFormat="1" ht="13.5" x14ac:dyDescent="0.3"/>
    <row r="2334" customFormat="1" ht="13.5" x14ac:dyDescent="0.3"/>
    <row r="2335" customFormat="1" ht="13.5" x14ac:dyDescent="0.3"/>
    <row r="2336" customFormat="1" ht="13.5" x14ac:dyDescent="0.3"/>
    <row r="2337" customFormat="1" ht="13.5" x14ac:dyDescent="0.3"/>
    <row r="2338" customFormat="1" ht="13.5" x14ac:dyDescent="0.3"/>
    <row r="2339" customFormat="1" ht="13.5" x14ac:dyDescent="0.3"/>
    <row r="2340" customFormat="1" ht="13.5" x14ac:dyDescent="0.3"/>
    <row r="2341" customFormat="1" ht="13.5" x14ac:dyDescent="0.3"/>
    <row r="2342" customFormat="1" ht="13.5" x14ac:dyDescent="0.3"/>
    <row r="2343" customFormat="1" ht="13.5" x14ac:dyDescent="0.3"/>
    <row r="2344" customFormat="1" ht="13.5" x14ac:dyDescent="0.3"/>
    <row r="2345" customFormat="1" ht="13.5" x14ac:dyDescent="0.3"/>
    <row r="2346" customFormat="1" ht="13.5" x14ac:dyDescent="0.3"/>
    <row r="2347" customFormat="1" ht="13.5" x14ac:dyDescent="0.3"/>
    <row r="2348" customFormat="1" ht="13.5" x14ac:dyDescent="0.3"/>
    <row r="2349" customFormat="1" ht="13.5" x14ac:dyDescent="0.3"/>
    <row r="2350" customFormat="1" ht="13.5" x14ac:dyDescent="0.3"/>
    <row r="2351" customFormat="1" ht="13.5" x14ac:dyDescent="0.3"/>
    <row r="2352" customFormat="1" ht="13.5" x14ac:dyDescent="0.3"/>
    <row r="2353" customFormat="1" ht="13.5" x14ac:dyDescent="0.3"/>
    <row r="2354" customFormat="1" ht="13.5" x14ac:dyDescent="0.3"/>
    <row r="2355" customFormat="1" ht="13.5" x14ac:dyDescent="0.3"/>
    <row r="2356" customFormat="1" ht="13.5" x14ac:dyDescent="0.3"/>
    <row r="2357" customFormat="1" ht="13.5" x14ac:dyDescent="0.3"/>
    <row r="2358" customFormat="1" ht="13.5" x14ac:dyDescent="0.3"/>
    <row r="2359" customFormat="1" ht="13.5" x14ac:dyDescent="0.3"/>
    <row r="2360" customFormat="1" ht="13.5" x14ac:dyDescent="0.3"/>
    <row r="2361" customFormat="1" ht="13.5" x14ac:dyDescent="0.3"/>
    <row r="2362" customFormat="1" ht="13.5" x14ac:dyDescent="0.3"/>
    <row r="2363" customFormat="1" ht="13.5" x14ac:dyDescent="0.3"/>
    <row r="2364" customFormat="1" ht="13.5" x14ac:dyDescent="0.3"/>
    <row r="2365" customFormat="1" ht="13.5" x14ac:dyDescent="0.3"/>
    <row r="2366" customFormat="1" ht="13.5" x14ac:dyDescent="0.3"/>
    <row r="2367" customFormat="1" ht="13.5" x14ac:dyDescent="0.3"/>
    <row r="2368" customFormat="1" ht="13.5" x14ac:dyDescent="0.3"/>
    <row r="2369" customFormat="1" ht="13.5" x14ac:dyDescent="0.3"/>
    <row r="2370" customFormat="1" ht="13.5" x14ac:dyDescent="0.3"/>
    <row r="2371" customFormat="1" ht="13.5" x14ac:dyDescent="0.3"/>
    <row r="2372" customFormat="1" ht="13.5" x14ac:dyDescent="0.3"/>
    <row r="2373" customFormat="1" ht="13.5" x14ac:dyDescent="0.3"/>
    <row r="2374" customFormat="1" ht="13.5" x14ac:dyDescent="0.3"/>
    <row r="2375" customFormat="1" ht="13.5" x14ac:dyDescent="0.3"/>
    <row r="2376" customFormat="1" ht="13.5" x14ac:dyDescent="0.3"/>
    <row r="2377" customFormat="1" ht="13.5" x14ac:dyDescent="0.3"/>
    <row r="2378" customFormat="1" ht="13.5" x14ac:dyDescent="0.3"/>
    <row r="2379" customFormat="1" ht="13.5" x14ac:dyDescent="0.3"/>
    <row r="2380" customFormat="1" ht="13.5" x14ac:dyDescent="0.3"/>
    <row r="2381" customFormat="1" ht="13.5" x14ac:dyDescent="0.3"/>
    <row r="2382" customFormat="1" ht="13.5" x14ac:dyDescent="0.3"/>
    <row r="2383" customFormat="1" ht="13.5" x14ac:dyDescent="0.3"/>
    <row r="2384" customFormat="1" ht="13.5" x14ac:dyDescent="0.3"/>
    <row r="2385" customFormat="1" ht="13.5" x14ac:dyDescent="0.3"/>
    <row r="2386" customFormat="1" ht="13.5" x14ac:dyDescent="0.3"/>
    <row r="2387" customFormat="1" ht="13.5" x14ac:dyDescent="0.3"/>
    <row r="2388" customFormat="1" ht="13.5" x14ac:dyDescent="0.3"/>
    <row r="2389" customFormat="1" ht="13.5" x14ac:dyDescent="0.3"/>
    <row r="2390" customFormat="1" ht="13.5" x14ac:dyDescent="0.3"/>
    <row r="2391" customFormat="1" ht="13.5" x14ac:dyDescent="0.3"/>
    <row r="2392" customFormat="1" ht="13.5" x14ac:dyDescent="0.3"/>
    <row r="2393" customFormat="1" ht="13.5" x14ac:dyDescent="0.3"/>
    <row r="2394" customFormat="1" ht="13.5" x14ac:dyDescent="0.3"/>
    <row r="2395" customFormat="1" ht="13.5" x14ac:dyDescent="0.3"/>
    <row r="2396" customFormat="1" ht="13.5" x14ac:dyDescent="0.3"/>
    <row r="2397" customFormat="1" ht="13.5" x14ac:dyDescent="0.3"/>
    <row r="2398" customFormat="1" ht="13.5" x14ac:dyDescent="0.3"/>
    <row r="2399" customFormat="1" ht="13.5" x14ac:dyDescent="0.3"/>
    <row r="2400" customFormat="1" ht="13.5" x14ac:dyDescent="0.3"/>
    <row r="2401" customFormat="1" ht="13.5" x14ac:dyDescent="0.3"/>
    <row r="2402" customFormat="1" ht="13.5" x14ac:dyDescent="0.3"/>
    <row r="2403" customFormat="1" ht="13.5" x14ac:dyDescent="0.3"/>
    <row r="2404" customFormat="1" ht="13.5" x14ac:dyDescent="0.3"/>
    <row r="2405" customFormat="1" ht="13.5" x14ac:dyDescent="0.3"/>
    <row r="2406" customFormat="1" ht="13.5" x14ac:dyDescent="0.3"/>
    <row r="2407" customFormat="1" ht="13.5" x14ac:dyDescent="0.3"/>
    <row r="2408" customFormat="1" ht="13.5" x14ac:dyDescent="0.3"/>
    <row r="2409" customFormat="1" ht="13.5" x14ac:dyDescent="0.3"/>
    <row r="2410" customFormat="1" ht="13.5" x14ac:dyDescent="0.3"/>
    <row r="2411" customFormat="1" ht="13.5" x14ac:dyDescent="0.3"/>
    <row r="2412" customFormat="1" ht="13.5" x14ac:dyDescent="0.3"/>
    <row r="2413" customFormat="1" ht="13.5" x14ac:dyDescent="0.3"/>
    <row r="2414" customFormat="1" ht="13.5" x14ac:dyDescent="0.3"/>
    <row r="2415" customFormat="1" ht="13.5" x14ac:dyDescent="0.3"/>
    <row r="2416" customFormat="1" ht="13.5" x14ac:dyDescent="0.3"/>
    <row r="2417" customFormat="1" ht="13.5" x14ac:dyDescent="0.3"/>
    <row r="2418" customFormat="1" ht="13.5" x14ac:dyDescent="0.3"/>
    <row r="2419" customFormat="1" ht="13.5" x14ac:dyDescent="0.3"/>
    <row r="2420" customFormat="1" ht="13.5" x14ac:dyDescent="0.3"/>
    <row r="2421" customFormat="1" ht="13.5" x14ac:dyDescent="0.3"/>
    <row r="2422" customFormat="1" ht="13.5" x14ac:dyDescent="0.3"/>
    <row r="2423" customFormat="1" ht="13.5" x14ac:dyDescent="0.3"/>
    <row r="2424" customFormat="1" ht="13.5" x14ac:dyDescent="0.3"/>
    <row r="2425" customFormat="1" ht="13.5" x14ac:dyDescent="0.3"/>
    <row r="2426" customFormat="1" ht="13.5" x14ac:dyDescent="0.3"/>
    <row r="2427" customFormat="1" ht="13.5" x14ac:dyDescent="0.3"/>
    <row r="2428" customFormat="1" ht="13.5" x14ac:dyDescent="0.3"/>
    <row r="2429" customFormat="1" ht="13.5" x14ac:dyDescent="0.3"/>
    <row r="2430" customFormat="1" ht="13.5" x14ac:dyDescent="0.3"/>
    <row r="2431" customFormat="1" ht="13.5" x14ac:dyDescent="0.3"/>
    <row r="2432" customFormat="1" ht="13.5" x14ac:dyDescent="0.3"/>
    <row r="2433" customFormat="1" ht="13.5" x14ac:dyDescent="0.3"/>
    <row r="2434" customFormat="1" ht="13.5" x14ac:dyDescent="0.3"/>
    <row r="2435" customFormat="1" ht="13.5" x14ac:dyDescent="0.3"/>
    <row r="2436" customFormat="1" ht="13.5" x14ac:dyDescent="0.3"/>
    <row r="2437" customFormat="1" ht="13.5" x14ac:dyDescent="0.3"/>
    <row r="2438" customFormat="1" ht="13.5" x14ac:dyDescent="0.3"/>
    <row r="2439" customFormat="1" ht="13.5" x14ac:dyDescent="0.3"/>
    <row r="2440" customFormat="1" ht="13.5" x14ac:dyDescent="0.3"/>
    <row r="2441" customFormat="1" ht="13.5" x14ac:dyDescent="0.3"/>
    <row r="2442" customFormat="1" ht="13.5" x14ac:dyDescent="0.3"/>
    <row r="2443" customFormat="1" ht="13.5" x14ac:dyDescent="0.3"/>
    <row r="2444" customFormat="1" ht="13.5" x14ac:dyDescent="0.3"/>
    <row r="2445" customFormat="1" ht="13.5" x14ac:dyDescent="0.3"/>
    <row r="2446" customFormat="1" ht="13.5" x14ac:dyDescent="0.3"/>
    <row r="2447" customFormat="1" ht="13.5" x14ac:dyDescent="0.3"/>
    <row r="2448" customFormat="1" ht="13.5" x14ac:dyDescent="0.3"/>
    <row r="2449" customFormat="1" ht="13.5" x14ac:dyDescent="0.3"/>
    <row r="2450" customFormat="1" ht="13.5" x14ac:dyDescent="0.3"/>
    <row r="2451" customFormat="1" ht="13.5" x14ac:dyDescent="0.3"/>
    <row r="2452" customFormat="1" ht="13.5" x14ac:dyDescent="0.3"/>
    <row r="2453" customFormat="1" ht="13.5" x14ac:dyDescent="0.3"/>
    <row r="2454" customFormat="1" ht="13.5" x14ac:dyDescent="0.3"/>
    <row r="2455" customFormat="1" ht="13.5" x14ac:dyDescent="0.3"/>
    <row r="2456" customFormat="1" ht="13.5" x14ac:dyDescent="0.3"/>
    <row r="2457" customFormat="1" ht="13.5" x14ac:dyDescent="0.3"/>
    <row r="2458" customFormat="1" ht="13.5" x14ac:dyDescent="0.3"/>
    <row r="2459" customFormat="1" ht="13.5" x14ac:dyDescent="0.3"/>
    <row r="2460" customFormat="1" ht="13.5" x14ac:dyDescent="0.3"/>
    <row r="2461" customFormat="1" ht="13.5" x14ac:dyDescent="0.3"/>
    <row r="2462" customFormat="1" ht="13.5" x14ac:dyDescent="0.3"/>
    <row r="2463" customFormat="1" ht="13.5" x14ac:dyDescent="0.3"/>
    <row r="2464" customFormat="1" ht="13.5" x14ac:dyDescent="0.3"/>
    <row r="2465" customFormat="1" ht="13.5" x14ac:dyDescent="0.3"/>
    <row r="2466" customFormat="1" ht="13.5" x14ac:dyDescent="0.3"/>
    <row r="2467" customFormat="1" ht="13.5" x14ac:dyDescent="0.3"/>
    <row r="2468" customFormat="1" ht="13.5" x14ac:dyDescent="0.3"/>
    <row r="2469" customFormat="1" ht="13.5" x14ac:dyDescent="0.3"/>
    <row r="2470" customFormat="1" ht="13.5" x14ac:dyDescent="0.3"/>
    <row r="2471" customFormat="1" ht="13.5" x14ac:dyDescent="0.3"/>
    <row r="2472" customFormat="1" ht="13.5" x14ac:dyDescent="0.3"/>
    <row r="2473" customFormat="1" ht="13.5" x14ac:dyDescent="0.3"/>
    <row r="2474" customFormat="1" ht="13.5" x14ac:dyDescent="0.3"/>
    <row r="2475" customFormat="1" ht="13.5" x14ac:dyDescent="0.3"/>
    <row r="2476" customFormat="1" ht="13.5" x14ac:dyDescent="0.3"/>
    <row r="2477" customFormat="1" ht="13.5" x14ac:dyDescent="0.3"/>
    <row r="2478" customFormat="1" ht="13.5" x14ac:dyDescent="0.3"/>
    <row r="2479" customFormat="1" ht="13.5" x14ac:dyDescent="0.3"/>
    <row r="2480" customFormat="1" ht="13.5" x14ac:dyDescent="0.3"/>
    <row r="2481" customFormat="1" ht="13.5" x14ac:dyDescent="0.3"/>
    <row r="2482" customFormat="1" ht="13.5" x14ac:dyDescent="0.3"/>
    <row r="2483" customFormat="1" ht="13.5" x14ac:dyDescent="0.3"/>
    <row r="2484" customFormat="1" ht="13.5" x14ac:dyDescent="0.3"/>
    <row r="2485" customFormat="1" ht="13.5" x14ac:dyDescent="0.3"/>
    <row r="2486" customFormat="1" ht="13.5" x14ac:dyDescent="0.3"/>
    <row r="2487" customFormat="1" ht="13.5" x14ac:dyDescent="0.3"/>
    <row r="2488" customFormat="1" ht="13.5" x14ac:dyDescent="0.3"/>
    <row r="2489" customFormat="1" ht="13.5" x14ac:dyDescent="0.3"/>
    <row r="2490" customFormat="1" ht="13.5" x14ac:dyDescent="0.3"/>
    <row r="2491" customFormat="1" ht="13.5" x14ac:dyDescent="0.3"/>
    <row r="2492" customFormat="1" ht="13.5" x14ac:dyDescent="0.3"/>
    <row r="2493" customFormat="1" ht="13.5" x14ac:dyDescent="0.3"/>
    <row r="2494" customFormat="1" ht="13.5" x14ac:dyDescent="0.3"/>
    <row r="2495" customFormat="1" ht="13.5" x14ac:dyDescent="0.3"/>
    <row r="2496" customFormat="1" ht="13.5" x14ac:dyDescent="0.3"/>
    <row r="2497" customFormat="1" ht="13.5" x14ac:dyDescent="0.3"/>
    <row r="2498" customFormat="1" ht="13.5" x14ac:dyDescent="0.3"/>
    <row r="2499" customFormat="1" ht="13.5" x14ac:dyDescent="0.3"/>
    <row r="2500" customFormat="1" ht="13.5" x14ac:dyDescent="0.3"/>
    <row r="2501" customFormat="1" ht="13.5" x14ac:dyDescent="0.3"/>
    <row r="2502" customFormat="1" ht="13.5" x14ac:dyDescent="0.3"/>
    <row r="2503" customFormat="1" ht="13.5" x14ac:dyDescent="0.3"/>
    <row r="2504" customFormat="1" ht="13.5" x14ac:dyDescent="0.3"/>
    <row r="2505" customFormat="1" ht="13.5" x14ac:dyDescent="0.3"/>
    <row r="2506" customFormat="1" ht="13.5" x14ac:dyDescent="0.3"/>
    <row r="2507" customFormat="1" ht="13.5" x14ac:dyDescent="0.3"/>
    <row r="2508" customFormat="1" ht="13.5" x14ac:dyDescent="0.3"/>
    <row r="2509" customFormat="1" ht="13.5" x14ac:dyDescent="0.3"/>
    <row r="2510" customFormat="1" ht="13.5" x14ac:dyDescent="0.3"/>
    <row r="2511" customFormat="1" ht="13.5" x14ac:dyDescent="0.3"/>
    <row r="2512" customFormat="1" ht="13.5" x14ac:dyDescent="0.3"/>
    <row r="2513" customFormat="1" ht="13.5" x14ac:dyDescent="0.3"/>
    <row r="2514" customFormat="1" ht="13.5" x14ac:dyDescent="0.3"/>
    <row r="2515" customFormat="1" ht="13.5" x14ac:dyDescent="0.3"/>
    <row r="2516" customFormat="1" ht="13.5" x14ac:dyDescent="0.3"/>
    <row r="2517" customFormat="1" ht="13.5" x14ac:dyDescent="0.3"/>
    <row r="2518" customFormat="1" ht="13.5" x14ac:dyDescent="0.3"/>
    <row r="2519" customFormat="1" ht="13.5" x14ac:dyDescent="0.3"/>
    <row r="2520" customFormat="1" ht="13.5" x14ac:dyDescent="0.3"/>
    <row r="2521" customFormat="1" ht="13.5" x14ac:dyDescent="0.3"/>
    <row r="2522" customFormat="1" ht="13.5" x14ac:dyDescent="0.3"/>
    <row r="2523" customFormat="1" ht="13.5" x14ac:dyDescent="0.3"/>
    <row r="2524" customFormat="1" ht="13.5" x14ac:dyDescent="0.3"/>
    <row r="2525" customFormat="1" ht="13.5" x14ac:dyDescent="0.3"/>
    <row r="2526" customFormat="1" ht="13.5" x14ac:dyDescent="0.3"/>
    <row r="2527" customFormat="1" ht="13.5" x14ac:dyDescent="0.3"/>
    <row r="2528" customFormat="1" ht="13.5" x14ac:dyDescent="0.3"/>
    <row r="2529" customFormat="1" ht="13.5" x14ac:dyDescent="0.3"/>
    <row r="2530" customFormat="1" ht="13.5" x14ac:dyDescent="0.3"/>
    <row r="2531" customFormat="1" ht="13.5" x14ac:dyDescent="0.3"/>
    <row r="2532" customFormat="1" ht="13.5" x14ac:dyDescent="0.3"/>
    <row r="2533" customFormat="1" ht="13.5" x14ac:dyDescent="0.3"/>
    <row r="2534" customFormat="1" ht="13.5" x14ac:dyDescent="0.3"/>
    <row r="2535" customFormat="1" ht="13.5" x14ac:dyDescent="0.3"/>
    <row r="2536" customFormat="1" ht="13.5" x14ac:dyDescent="0.3"/>
    <row r="2537" customFormat="1" ht="13.5" x14ac:dyDescent="0.3"/>
    <row r="2538" customFormat="1" ht="13.5" x14ac:dyDescent="0.3"/>
    <row r="2539" customFormat="1" ht="13.5" x14ac:dyDescent="0.3"/>
    <row r="2540" customFormat="1" ht="13.5" x14ac:dyDescent="0.3"/>
    <row r="2541" customFormat="1" ht="13.5" x14ac:dyDescent="0.3"/>
    <row r="2542" customFormat="1" ht="13.5" x14ac:dyDescent="0.3"/>
    <row r="2543" customFormat="1" ht="13.5" x14ac:dyDescent="0.3"/>
    <row r="2544" customFormat="1" ht="13.5" x14ac:dyDescent="0.3"/>
    <row r="2545" customFormat="1" ht="13.5" x14ac:dyDescent="0.3"/>
    <row r="2546" customFormat="1" ht="13.5" x14ac:dyDescent="0.3"/>
    <row r="2547" customFormat="1" ht="13.5" x14ac:dyDescent="0.3"/>
    <row r="2548" customFormat="1" ht="13.5" x14ac:dyDescent="0.3"/>
    <row r="2549" customFormat="1" ht="13.5" x14ac:dyDescent="0.3"/>
    <row r="2550" customFormat="1" ht="13.5" x14ac:dyDescent="0.3"/>
    <row r="2551" customFormat="1" ht="13.5" x14ac:dyDescent="0.3"/>
    <row r="2552" customFormat="1" ht="13.5" x14ac:dyDescent="0.3"/>
    <row r="2553" customFormat="1" ht="13.5" x14ac:dyDescent="0.3"/>
    <row r="2554" customFormat="1" ht="13.5" x14ac:dyDescent="0.3"/>
    <row r="2555" customFormat="1" ht="13.5" x14ac:dyDescent="0.3"/>
    <row r="2556" customFormat="1" ht="13.5" x14ac:dyDescent="0.3"/>
    <row r="2557" customFormat="1" ht="13.5" x14ac:dyDescent="0.3"/>
    <row r="2558" customFormat="1" ht="13.5" x14ac:dyDescent="0.3"/>
    <row r="2559" customFormat="1" ht="13.5" x14ac:dyDescent="0.3"/>
    <row r="2560" customFormat="1" ht="13.5" x14ac:dyDescent="0.3"/>
    <row r="2561" customFormat="1" ht="13.5" x14ac:dyDescent="0.3"/>
    <row r="2562" customFormat="1" ht="13.5" x14ac:dyDescent="0.3"/>
    <row r="2563" customFormat="1" ht="13.5" x14ac:dyDescent="0.3"/>
    <row r="2564" customFormat="1" ht="13.5" x14ac:dyDescent="0.3"/>
    <row r="2565" customFormat="1" ht="13.5" x14ac:dyDescent="0.3"/>
    <row r="2566" customFormat="1" ht="13.5" x14ac:dyDescent="0.3"/>
    <row r="2567" customFormat="1" ht="13.5" x14ac:dyDescent="0.3"/>
    <row r="2568" customFormat="1" ht="13.5" x14ac:dyDescent="0.3"/>
    <row r="2569" customFormat="1" ht="13.5" x14ac:dyDescent="0.3"/>
    <row r="2570" customFormat="1" ht="13.5" x14ac:dyDescent="0.3"/>
    <row r="2571" customFormat="1" ht="13.5" x14ac:dyDescent="0.3"/>
    <row r="2572" customFormat="1" ht="13.5" x14ac:dyDescent="0.3"/>
    <row r="2573" customFormat="1" ht="13.5" x14ac:dyDescent="0.3"/>
    <row r="2574" customFormat="1" ht="13.5" x14ac:dyDescent="0.3"/>
    <row r="2575" customFormat="1" ht="13.5" x14ac:dyDescent="0.3"/>
    <row r="2576" customFormat="1" ht="13.5" x14ac:dyDescent="0.3"/>
    <row r="2577" customFormat="1" ht="13.5" x14ac:dyDescent="0.3"/>
    <row r="2578" customFormat="1" ht="13.5" x14ac:dyDescent="0.3"/>
    <row r="2579" customFormat="1" ht="13.5" x14ac:dyDescent="0.3"/>
    <row r="2580" customFormat="1" ht="13.5" x14ac:dyDescent="0.3"/>
    <row r="2581" customFormat="1" ht="13.5" x14ac:dyDescent="0.3"/>
    <row r="2582" customFormat="1" ht="13.5" x14ac:dyDescent="0.3"/>
    <row r="2583" customFormat="1" ht="13.5" x14ac:dyDescent="0.3"/>
    <row r="2584" customFormat="1" ht="13.5" x14ac:dyDescent="0.3"/>
    <row r="2585" customFormat="1" ht="13.5" x14ac:dyDescent="0.3"/>
    <row r="2586" customFormat="1" ht="13.5" x14ac:dyDescent="0.3"/>
    <row r="2587" customFormat="1" ht="13.5" x14ac:dyDescent="0.3"/>
    <row r="2588" customFormat="1" ht="13.5" x14ac:dyDescent="0.3"/>
    <row r="2589" customFormat="1" ht="13.5" x14ac:dyDescent="0.3"/>
    <row r="2590" customFormat="1" ht="13.5" x14ac:dyDescent="0.3"/>
    <row r="2591" customFormat="1" ht="13.5" x14ac:dyDescent="0.3"/>
    <row r="2592" customFormat="1" ht="13.5" x14ac:dyDescent="0.3"/>
    <row r="2593" customFormat="1" ht="13.5" x14ac:dyDescent="0.3"/>
    <row r="2594" customFormat="1" ht="13.5" x14ac:dyDescent="0.3"/>
    <row r="2595" customFormat="1" ht="13.5" x14ac:dyDescent="0.3"/>
    <row r="2596" customFormat="1" ht="13.5" x14ac:dyDescent="0.3"/>
    <row r="2597" customFormat="1" ht="13.5" x14ac:dyDescent="0.3"/>
    <row r="2598" customFormat="1" ht="13.5" x14ac:dyDescent="0.3"/>
    <row r="2599" customFormat="1" ht="13.5" x14ac:dyDescent="0.3"/>
    <row r="2600" customFormat="1" ht="13.5" x14ac:dyDescent="0.3"/>
    <row r="2601" customFormat="1" ht="13.5" x14ac:dyDescent="0.3"/>
    <row r="2602" customFormat="1" ht="13.5" x14ac:dyDescent="0.3"/>
    <row r="2603" customFormat="1" ht="13.5" x14ac:dyDescent="0.3"/>
    <row r="2604" customFormat="1" ht="13.5" x14ac:dyDescent="0.3"/>
    <row r="2605" customFormat="1" ht="13.5" x14ac:dyDescent="0.3"/>
    <row r="2606" customFormat="1" ht="13.5" x14ac:dyDescent="0.3"/>
    <row r="2607" customFormat="1" ht="13.5" x14ac:dyDescent="0.3"/>
    <row r="2608" customFormat="1" ht="13.5" x14ac:dyDescent="0.3"/>
    <row r="2609" customFormat="1" ht="13.5" x14ac:dyDescent="0.3"/>
    <row r="2610" customFormat="1" ht="13.5" x14ac:dyDescent="0.3"/>
    <row r="2611" customFormat="1" ht="13.5" x14ac:dyDescent="0.3"/>
    <row r="2612" customFormat="1" ht="13.5" x14ac:dyDescent="0.3"/>
    <row r="2613" customFormat="1" ht="13.5" x14ac:dyDescent="0.3"/>
    <row r="2614" customFormat="1" ht="13.5" x14ac:dyDescent="0.3"/>
    <row r="2615" customFormat="1" ht="13.5" x14ac:dyDescent="0.3"/>
    <row r="2616" customFormat="1" ht="13.5" x14ac:dyDescent="0.3"/>
    <row r="2617" customFormat="1" ht="13.5" x14ac:dyDescent="0.3"/>
    <row r="2618" customFormat="1" ht="13.5" x14ac:dyDescent="0.3"/>
    <row r="2619" customFormat="1" ht="13.5" x14ac:dyDescent="0.3"/>
    <row r="2620" customFormat="1" ht="13.5" x14ac:dyDescent="0.3"/>
    <row r="2621" customFormat="1" ht="13.5" x14ac:dyDescent="0.3"/>
    <row r="2622" customFormat="1" ht="13.5" x14ac:dyDescent="0.3"/>
    <row r="2623" customFormat="1" ht="13.5" x14ac:dyDescent="0.3"/>
    <row r="2624" customFormat="1" ht="13.5" x14ac:dyDescent="0.3"/>
    <row r="2625" customFormat="1" ht="13.5" x14ac:dyDescent="0.3"/>
    <row r="2626" customFormat="1" ht="13.5" x14ac:dyDescent="0.3"/>
    <row r="2627" customFormat="1" ht="13.5" x14ac:dyDescent="0.3"/>
    <row r="2628" customFormat="1" ht="13.5" x14ac:dyDescent="0.3"/>
    <row r="2629" customFormat="1" ht="13.5" x14ac:dyDescent="0.3"/>
    <row r="2630" customFormat="1" ht="13.5" x14ac:dyDescent="0.3"/>
    <row r="2631" customFormat="1" ht="13.5" x14ac:dyDescent="0.3"/>
    <row r="2632" customFormat="1" ht="13.5" x14ac:dyDescent="0.3"/>
    <row r="2633" customFormat="1" ht="13.5" x14ac:dyDescent="0.3"/>
    <row r="2634" customFormat="1" ht="13.5" x14ac:dyDescent="0.3"/>
    <row r="2635" customFormat="1" ht="13.5" x14ac:dyDescent="0.3"/>
    <row r="2636" customFormat="1" ht="13.5" x14ac:dyDescent="0.3"/>
    <row r="2637" customFormat="1" ht="13.5" x14ac:dyDescent="0.3"/>
    <row r="2638" customFormat="1" ht="13.5" x14ac:dyDescent="0.3"/>
    <row r="2639" customFormat="1" ht="13.5" x14ac:dyDescent="0.3"/>
    <row r="2640" customFormat="1" ht="13.5" x14ac:dyDescent="0.3"/>
    <row r="2641" customFormat="1" ht="13.5" x14ac:dyDescent="0.3"/>
    <row r="2642" customFormat="1" ht="13.5" x14ac:dyDescent="0.3"/>
    <row r="2643" customFormat="1" ht="13.5" x14ac:dyDescent="0.3"/>
    <row r="2644" customFormat="1" ht="13.5" x14ac:dyDescent="0.3"/>
    <row r="2645" customFormat="1" ht="13.5" x14ac:dyDescent="0.3"/>
    <row r="2646" customFormat="1" ht="13.5" x14ac:dyDescent="0.3"/>
    <row r="2647" customFormat="1" ht="13.5" x14ac:dyDescent="0.3"/>
    <row r="2648" customFormat="1" ht="13.5" x14ac:dyDescent="0.3"/>
    <row r="2649" customFormat="1" ht="13.5" x14ac:dyDescent="0.3"/>
    <row r="2650" customFormat="1" ht="13.5" x14ac:dyDescent="0.3"/>
    <row r="2651" customFormat="1" ht="13.5" x14ac:dyDescent="0.3"/>
    <row r="2652" customFormat="1" ht="13.5" x14ac:dyDescent="0.3"/>
    <row r="2653" customFormat="1" ht="13.5" x14ac:dyDescent="0.3"/>
    <row r="2654" customFormat="1" ht="13.5" x14ac:dyDescent="0.3"/>
    <row r="2655" customFormat="1" ht="13.5" x14ac:dyDescent="0.3"/>
    <row r="2656" customFormat="1" ht="13.5" x14ac:dyDescent="0.3"/>
    <row r="2657" customFormat="1" ht="13.5" x14ac:dyDescent="0.3"/>
    <row r="2658" customFormat="1" ht="13.5" x14ac:dyDescent="0.3"/>
    <row r="2659" customFormat="1" ht="13.5" x14ac:dyDescent="0.3"/>
    <row r="2660" customFormat="1" ht="13.5" x14ac:dyDescent="0.3"/>
    <row r="2661" customFormat="1" ht="13.5" x14ac:dyDescent="0.3"/>
    <row r="2662" customFormat="1" ht="13.5" x14ac:dyDescent="0.3"/>
    <row r="2663" customFormat="1" ht="13.5" x14ac:dyDescent="0.3"/>
    <row r="2664" customFormat="1" ht="13.5" x14ac:dyDescent="0.3"/>
    <row r="2665" customFormat="1" ht="13.5" x14ac:dyDescent="0.3"/>
    <row r="2666" customFormat="1" ht="13.5" x14ac:dyDescent="0.3"/>
    <row r="2667" customFormat="1" ht="13.5" x14ac:dyDescent="0.3"/>
    <row r="2668" customFormat="1" ht="13.5" x14ac:dyDescent="0.3"/>
    <row r="2669" customFormat="1" ht="13.5" x14ac:dyDescent="0.3"/>
    <row r="2670" customFormat="1" ht="13.5" x14ac:dyDescent="0.3"/>
    <row r="2671" customFormat="1" ht="13.5" x14ac:dyDescent="0.3"/>
    <row r="2672" customFormat="1" ht="13.5" x14ac:dyDescent="0.3"/>
    <row r="2673" customFormat="1" ht="13.5" x14ac:dyDescent="0.3"/>
    <row r="2674" customFormat="1" ht="13.5" x14ac:dyDescent="0.3"/>
    <row r="2675" customFormat="1" ht="13.5" x14ac:dyDescent="0.3"/>
    <row r="2676" customFormat="1" ht="13.5" x14ac:dyDescent="0.3"/>
    <row r="2677" customFormat="1" ht="13.5" x14ac:dyDescent="0.3"/>
    <row r="2678" customFormat="1" ht="13.5" x14ac:dyDescent="0.3"/>
    <row r="2679" customFormat="1" ht="13.5" x14ac:dyDescent="0.3"/>
    <row r="2680" customFormat="1" ht="13.5" x14ac:dyDescent="0.3"/>
    <row r="2681" customFormat="1" ht="13.5" x14ac:dyDescent="0.3"/>
    <row r="2682" customFormat="1" ht="13.5" x14ac:dyDescent="0.3"/>
    <row r="2683" customFormat="1" ht="13.5" x14ac:dyDescent="0.3"/>
    <row r="2684" customFormat="1" ht="13.5" x14ac:dyDescent="0.3"/>
    <row r="2685" customFormat="1" ht="13.5" x14ac:dyDescent="0.3"/>
    <row r="2686" customFormat="1" ht="13.5" x14ac:dyDescent="0.3"/>
    <row r="2687" customFormat="1" ht="13.5" x14ac:dyDescent="0.3"/>
    <row r="2688" customFormat="1" ht="13.5" x14ac:dyDescent="0.3"/>
    <row r="2689" customFormat="1" ht="13.5" x14ac:dyDescent="0.3"/>
    <row r="2690" customFormat="1" ht="13.5" x14ac:dyDescent="0.3"/>
    <row r="2691" customFormat="1" ht="13.5" x14ac:dyDescent="0.3"/>
    <row r="2692" customFormat="1" ht="13.5" x14ac:dyDescent="0.3"/>
    <row r="2693" customFormat="1" ht="13.5" x14ac:dyDescent="0.3"/>
    <row r="2694" customFormat="1" ht="13.5" x14ac:dyDescent="0.3"/>
    <row r="2695" customFormat="1" ht="13.5" x14ac:dyDescent="0.3"/>
    <row r="2696" customFormat="1" ht="13.5" x14ac:dyDescent="0.3"/>
    <row r="2697" customFormat="1" ht="13.5" x14ac:dyDescent="0.3"/>
    <row r="2698" customFormat="1" ht="13.5" x14ac:dyDescent="0.3"/>
    <row r="2699" customFormat="1" ht="13.5" x14ac:dyDescent="0.3"/>
    <row r="2700" customFormat="1" ht="13.5" x14ac:dyDescent="0.3"/>
    <row r="2701" customFormat="1" ht="13.5" x14ac:dyDescent="0.3"/>
    <row r="2702" customFormat="1" ht="13.5" x14ac:dyDescent="0.3"/>
    <row r="2703" customFormat="1" ht="13.5" x14ac:dyDescent="0.3"/>
    <row r="2704" customFormat="1" ht="13.5" x14ac:dyDescent="0.3"/>
    <row r="2705" customFormat="1" ht="13.5" x14ac:dyDescent="0.3"/>
    <row r="2706" customFormat="1" ht="13.5" x14ac:dyDescent="0.3"/>
    <row r="2707" customFormat="1" ht="13.5" x14ac:dyDescent="0.3"/>
    <row r="2708" customFormat="1" ht="13.5" x14ac:dyDescent="0.3"/>
    <row r="2709" customFormat="1" ht="13.5" x14ac:dyDescent="0.3"/>
    <row r="2710" customFormat="1" ht="13.5" x14ac:dyDescent="0.3"/>
    <row r="2711" customFormat="1" ht="13.5" x14ac:dyDescent="0.3"/>
    <row r="2712" customFormat="1" ht="13.5" x14ac:dyDescent="0.3"/>
    <row r="2713" customFormat="1" ht="13.5" x14ac:dyDescent="0.3"/>
    <row r="2714" customFormat="1" ht="13.5" x14ac:dyDescent="0.3"/>
    <row r="2715" customFormat="1" ht="13.5" x14ac:dyDescent="0.3"/>
    <row r="2716" customFormat="1" ht="13.5" x14ac:dyDescent="0.3"/>
    <row r="2717" customFormat="1" ht="13.5" x14ac:dyDescent="0.3"/>
    <row r="2718" customFormat="1" ht="13.5" x14ac:dyDescent="0.3"/>
    <row r="2719" customFormat="1" ht="13.5" x14ac:dyDescent="0.3"/>
    <row r="2720" customFormat="1" ht="13.5" x14ac:dyDescent="0.3"/>
    <row r="2721" customFormat="1" ht="13.5" x14ac:dyDescent="0.3"/>
    <row r="2722" customFormat="1" ht="13.5" x14ac:dyDescent="0.3"/>
    <row r="2723" customFormat="1" ht="13.5" x14ac:dyDescent="0.3"/>
    <row r="2724" customFormat="1" ht="13.5" x14ac:dyDescent="0.3"/>
    <row r="2725" customFormat="1" ht="13.5" x14ac:dyDescent="0.3"/>
    <row r="2726" customFormat="1" ht="13.5" x14ac:dyDescent="0.3"/>
    <row r="2727" customFormat="1" ht="13.5" x14ac:dyDescent="0.3"/>
    <row r="2728" customFormat="1" ht="13.5" x14ac:dyDescent="0.3"/>
    <row r="2729" customFormat="1" ht="13.5" x14ac:dyDescent="0.3"/>
    <row r="2730" customFormat="1" ht="13.5" x14ac:dyDescent="0.3"/>
    <row r="2731" customFormat="1" ht="13.5" x14ac:dyDescent="0.3"/>
    <row r="2732" customFormat="1" ht="13.5" x14ac:dyDescent="0.3"/>
    <row r="2733" customFormat="1" ht="13.5" x14ac:dyDescent="0.3"/>
    <row r="2734" customFormat="1" ht="13.5" x14ac:dyDescent="0.3"/>
    <row r="2735" customFormat="1" ht="13.5" x14ac:dyDescent="0.3"/>
    <row r="2736" customFormat="1" ht="13.5" x14ac:dyDescent="0.3"/>
    <row r="2737" customFormat="1" ht="13.5" x14ac:dyDescent="0.3"/>
    <row r="2738" customFormat="1" ht="13.5" x14ac:dyDescent="0.3"/>
    <row r="2739" customFormat="1" ht="13.5" x14ac:dyDescent="0.3"/>
    <row r="2740" customFormat="1" ht="13.5" x14ac:dyDescent="0.3"/>
    <row r="2741" customFormat="1" ht="13.5" x14ac:dyDescent="0.3"/>
    <row r="2742" customFormat="1" ht="13.5" x14ac:dyDescent="0.3"/>
    <row r="2743" customFormat="1" ht="13.5" x14ac:dyDescent="0.3"/>
    <row r="2744" customFormat="1" ht="13.5" x14ac:dyDescent="0.3"/>
    <row r="2745" customFormat="1" ht="13.5" x14ac:dyDescent="0.3"/>
    <row r="2746" customFormat="1" ht="13.5" x14ac:dyDescent="0.3"/>
    <row r="2747" customFormat="1" ht="13.5" x14ac:dyDescent="0.3"/>
    <row r="2748" customFormat="1" ht="13.5" x14ac:dyDescent="0.3"/>
    <row r="2749" customFormat="1" ht="13.5" x14ac:dyDescent="0.3"/>
    <row r="2750" customFormat="1" ht="13.5" x14ac:dyDescent="0.3"/>
    <row r="2751" customFormat="1" ht="13.5" x14ac:dyDescent="0.3"/>
    <row r="2752" customFormat="1" ht="13.5" x14ac:dyDescent="0.3"/>
    <row r="2753" customFormat="1" ht="13.5" x14ac:dyDescent="0.3"/>
    <row r="2754" customFormat="1" ht="13.5" x14ac:dyDescent="0.3"/>
    <row r="2755" customFormat="1" ht="13.5" x14ac:dyDescent="0.3"/>
    <row r="2756" customFormat="1" ht="13.5" x14ac:dyDescent="0.3"/>
    <row r="2757" customFormat="1" ht="13.5" x14ac:dyDescent="0.3"/>
    <row r="2758" customFormat="1" ht="13.5" x14ac:dyDescent="0.3"/>
    <row r="2759" customFormat="1" ht="13.5" x14ac:dyDescent="0.3"/>
    <row r="2760" customFormat="1" ht="13.5" x14ac:dyDescent="0.3"/>
    <row r="2761" customFormat="1" ht="13.5" x14ac:dyDescent="0.3"/>
    <row r="2762" customFormat="1" ht="13.5" x14ac:dyDescent="0.3"/>
    <row r="2763" customFormat="1" ht="13.5" x14ac:dyDescent="0.3"/>
    <row r="2764" customFormat="1" ht="13.5" x14ac:dyDescent="0.3"/>
    <row r="2765" customFormat="1" ht="13.5" x14ac:dyDescent="0.3"/>
    <row r="2766" customFormat="1" ht="13.5" x14ac:dyDescent="0.3"/>
    <row r="2767" customFormat="1" ht="13.5" x14ac:dyDescent="0.3"/>
    <row r="2768" customFormat="1" ht="13.5" x14ac:dyDescent="0.3"/>
    <row r="2769" customFormat="1" ht="13.5" x14ac:dyDescent="0.3"/>
    <row r="2770" customFormat="1" ht="13.5" x14ac:dyDescent="0.3"/>
    <row r="2771" customFormat="1" ht="13.5" x14ac:dyDescent="0.3"/>
    <row r="2772" customFormat="1" ht="13.5" x14ac:dyDescent="0.3"/>
    <row r="2773" customFormat="1" ht="13.5" x14ac:dyDescent="0.3"/>
    <row r="2774" customFormat="1" ht="13.5" x14ac:dyDescent="0.3"/>
    <row r="2775" customFormat="1" ht="13.5" x14ac:dyDescent="0.3"/>
    <row r="2776" customFormat="1" ht="13.5" x14ac:dyDescent="0.3"/>
    <row r="2777" customFormat="1" ht="13.5" x14ac:dyDescent="0.3"/>
    <row r="2778" customFormat="1" ht="13.5" x14ac:dyDescent="0.3"/>
    <row r="2779" customFormat="1" ht="13.5" x14ac:dyDescent="0.3"/>
    <row r="2780" customFormat="1" ht="13.5" x14ac:dyDescent="0.3"/>
    <row r="2781" customFormat="1" ht="13.5" x14ac:dyDescent="0.3"/>
    <row r="2782" customFormat="1" ht="13.5" x14ac:dyDescent="0.3"/>
    <row r="2783" customFormat="1" ht="13.5" x14ac:dyDescent="0.3"/>
    <row r="2784" customFormat="1" ht="13.5" x14ac:dyDescent="0.3"/>
    <row r="2785" customFormat="1" ht="13.5" x14ac:dyDescent="0.3"/>
    <row r="2786" customFormat="1" ht="13.5" x14ac:dyDescent="0.3"/>
    <row r="2787" customFormat="1" ht="13.5" x14ac:dyDescent="0.3"/>
    <row r="2788" customFormat="1" ht="13.5" x14ac:dyDescent="0.3"/>
    <row r="2789" customFormat="1" ht="13.5" x14ac:dyDescent="0.3"/>
    <row r="2790" customFormat="1" ht="13.5" x14ac:dyDescent="0.3"/>
    <row r="2791" customFormat="1" ht="13.5" x14ac:dyDescent="0.3"/>
    <row r="2792" customFormat="1" ht="13.5" x14ac:dyDescent="0.3"/>
    <row r="2793" customFormat="1" ht="13.5" x14ac:dyDescent="0.3"/>
    <row r="2794" customFormat="1" ht="13.5" x14ac:dyDescent="0.3"/>
    <row r="2795" customFormat="1" ht="13.5" x14ac:dyDescent="0.3"/>
    <row r="2796" customFormat="1" ht="13.5" x14ac:dyDescent="0.3"/>
    <row r="2797" customFormat="1" ht="13.5" x14ac:dyDescent="0.3"/>
    <row r="2798" customFormat="1" ht="13.5" x14ac:dyDescent="0.3"/>
    <row r="2799" customFormat="1" ht="13.5" x14ac:dyDescent="0.3"/>
    <row r="2800" customFormat="1" ht="13.5" x14ac:dyDescent="0.3"/>
    <row r="2801" customFormat="1" ht="13.5" x14ac:dyDescent="0.3"/>
    <row r="2802" customFormat="1" ht="13.5" x14ac:dyDescent="0.3"/>
    <row r="2803" customFormat="1" ht="13.5" x14ac:dyDescent="0.3"/>
    <row r="2804" customFormat="1" ht="13.5" x14ac:dyDescent="0.3"/>
    <row r="2805" customFormat="1" ht="13.5" x14ac:dyDescent="0.3"/>
    <row r="2806" customFormat="1" ht="13.5" x14ac:dyDescent="0.3"/>
    <row r="2807" customFormat="1" ht="13.5" x14ac:dyDescent="0.3"/>
    <row r="2808" customFormat="1" ht="13.5" x14ac:dyDescent="0.3"/>
    <row r="2809" customFormat="1" ht="13.5" x14ac:dyDescent="0.3"/>
    <row r="2810" customFormat="1" ht="13.5" x14ac:dyDescent="0.3"/>
    <row r="2811" customFormat="1" ht="13.5" x14ac:dyDescent="0.3"/>
    <row r="2812" customFormat="1" ht="13.5" x14ac:dyDescent="0.3"/>
    <row r="2813" customFormat="1" ht="13.5" x14ac:dyDescent="0.3"/>
    <row r="2814" customFormat="1" ht="13.5" x14ac:dyDescent="0.3"/>
    <row r="2815" customFormat="1" ht="13.5" x14ac:dyDescent="0.3"/>
    <row r="2816" customFormat="1" ht="13.5" x14ac:dyDescent="0.3"/>
    <row r="2817" customFormat="1" ht="13.5" x14ac:dyDescent="0.3"/>
    <row r="2818" customFormat="1" ht="13.5" x14ac:dyDescent="0.3"/>
    <row r="2819" customFormat="1" ht="13.5" x14ac:dyDescent="0.3"/>
    <row r="2820" customFormat="1" ht="13.5" x14ac:dyDescent="0.3"/>
    <row r="2821" customFormat="1" ht="13.5" x14ac:dyDescent="0.3"/>
    <row r="2822" customFormat="1" ht="13.5" x14ac:dyDescent="0.3"/>
    <row r="2823" customFormat="1" ht="13.5" x14ac:dyDescent="0.3"/>
    <row r="2824" customFormat="1" ht="13.5" x14ac:dyDescent="0.3"/>
    <row r="2825" customFormat="1" ht="13.5" x14ac:dyDescent="0.3"/>
    <row r="2826" customFormat="1" ht="13.5" x14ac:dyDescent="0.3"/>
    <row r="2827" customFormat="1" ht="13.5" x14ac:dyDescent="0.3"/>
    <row r="2828" customFormat="1" ht="13.5" x14ac:dyDescent="0.3"/>
    <row r="2829" customFormat="1" ht="13.5" x14ac:dyDescent="0.3"/>
    <row r="2830" customFormat="1" ht="13.5" x14ac:dyDescent="0.3"/>
    <row r="2831" customFormat="1" ht="13.5" x14ac:dyDescent="0.3"/>
    <row r="2832" customFormat="1" ht="13.5" x14ac:dyDescent="0.3"/>
    <row r="2833" customFormat="1" ht="13.5" x14ac:dyDescent="0.3"/>
    <row r="2834" customFormat="1" ht="13.5" x14ac:dyDescent="0.3"/>
    <row r="2835" customFormat="1" ht="13.5" x14ac:dyDescent="0.3"/>
    <row r="2836" customFormat="1" ht="13.5" x14ac:dyDescent="0.3"/>
    <row r="2837" customFormat="1" ht="13.5" x14ac:dyDescent="0.3"/>
    <row r="2838" customFormat="1" ht="13.5" x14ac:dyDescent="0.3"/>
    <row r="2839" customFormat="1" ht="13.5" x14ac:dyDescent="0.3"/>
    <row r="2840" customFormat="1" ht="13.5" x14ac:dyDescent="0.3"/>
    <row r="2841" customFormat="1" ht="13.5" x14ac:dyDescent="0.3"/>
    <row r="2842" customFormat="1" ht="13.5" x14ac:dyDescent="0.3"/>
    <row r="2843" customFormat="1" ht="13.5" x14ac:dyDescent="0.3"/>
    <row r="2844" customFormat="1" ht="13.5" x14ac:dyDescent="0.3"/>
    <row r="2845" customFormat="1" ht="13.5" x14ac:dyDescent="0.3"/>
    <row r="2846" customFormat="1" ht="13.5" x14ac:dyDescent="0.3"/>
    <row r="2847" customFormat="1" ht="13.5" x14ac:dyDescent="0.3"/>
    <row r="2848" customFormat="1" ht="13.5" x14ac:dyDescent="0.3"/>
    <row r="2849" customFormat="1" ht="13.5" x14ac:dyDescent="0.3"/>
    <row r="2850" customFormat="1" ht="13.5" x14ac:dyDescent="0.3"/>
    <row r="2851" customFormat="1" ht="13.5" x14ac:dyDescent="0.3"/>
    <row r="2852" customFormat="1" ht="13.5" x14ac:dyDescent="0.3"/>
    <row r="2853" customFormat="1" ht="13.5" x14ac:dyDescent="0.3"/>
    <row r="2854" customFormat="1" ht="13.5" x14ac:dyDescent="0.3"/>
    <row r="2855" customFormat="1" ht="13.5" x14ac:dyDescent="0.3"/>
    <row r="2856" customFormat="1" ht="13.5" x14ac:dyDescent="0.3"/>
    <row r="2857" customFormat="1" ht="13.5" x14ac:dyDescent="0.3"/>
    <row r="2858" customFormat="1" ht="13.5" x14ac:dyDescent="0.3"/>
    <row r="2859" customFormat="1" ht="13.5" x14ac:dyDescent="0.3"/>
    <row r="2860" customFormat="1" ht="13.5" x14ac:dyDescent="0.3"/>
    <row r="2861" customFormat="1" ht="13.5" x14ac:dyDescent="0.3"/>
    <row r="2862" customFormat="1" ht="13.5" x14ac:dyDescent="0.3"/>
    <row r="2863" customFormat="1" ht="13.5" x14ac:dyDescent="0.3"/>
    <row r="2864" customFormat="1" ht="13.5" x14ac:dyDescent="0.3"/>
    <row r="2865" customFormat="1" ht="13.5" x14ac:dyDescent="0.3"/>
    <row r="2866" customFormat="1" ht="13.5" x14ac:dyDescent="0.3"/>
    <row r="2867" customFormat="1" ht="13.5" x14ac:dyDescent="0.3"/>
    <row r="2868" customFormat="1" ht="13.5" x14ac:dyDescent="0.3"/>
    <row r="2869" customFormat="1" ht="13.5" x14ac:dyDescent="0.3"/>
    <row r="2870" customFormat="1" ht="13.5" x14ac:dyDescent="0.3"/>
    <row r="2871" customFormat="1" ht="13.5" x14ac:dyDescent="0.3"/>
    <row r="2872" customFormat="1" ht="13.5" x14ac:dyDescent="0.3"/>
    <row r="2873" customFormat="1" ht="13.5" x14ac:dyDescent="0.3"/>
    <row r="2874" customFormat="1" ht="13.5" x14ac:dyDescent="0.3"/>
    <row r="2875" customFormat="1" ht="13.5" x14ac:dyDescent="0.3"/>
    <row r="2876" customFormat="1" ht="13.5" x14ac:dyDescent="0.3"/>
    <row r="2877" customFormat="1" ht="13.5" x14ac:dyDescent="0.3"/>
    <row r="2878" customFormat="1" ht="13.5" x14ac:dyDescent="0.3"/>
    <row r="2879" customFormat="1" ht="13.5" x14ac:dyDescent="0.3"/>
    <row r="2880" customFormat="1" ht="13.5" x14ac:dyDescent="0.3"/>
    <row r="2881" customFormat="1" ht="13.5" x14ac:dyDescent="0.3"/>
    <row r="2882" customFormat="1" ht="13.5" x14ac:dyDescent="0.3"/>
    <row r="2883" customFormat="1" ht="13.5" x14ac:dyDescent="0.3"/>
    <row r="2884" customFormat="1" ht="13.5" x14ac:dyDescent="0.3"/>
    <row r="2885" customFormat="1" ht="13.5" x14ac:dyDescent="0.3"/>
    <row r="2886" customFormat="1" ht="13.5" x14ac:dyDescent="0.3"/>
    <row r="2887" customFormat="1" ht="13.5" x14ac:dyDescent="0.3"/>
    <row r="2888" customFormat="1" ht="13.5" x14ac:dyDescent="0.3"/>
    <row r="2889" customFormat="1" ht="13.5" x14ac:dyDescent="0.3"/>
    <row r="2890" customFormat="1" ht="13.5" x14ac:dyDescent="0.3"/>
    <row r="2891" customFormat="1" ht="13.5" x14ac:dyDescent="0.3"/>
    <row r="2892" customFormat="1" ht="13.5" x14ac:dyDescent="0.3"/>
    <row r="2893" customFormat="1" ht="13.5" x14ac:dyDescent="0.3"/>
    <row r="2894" customFormat="1" ht="13.5" x14ac:dyDescent="0.3"/>
    <row r="2895" customFormat="1" ht="13.5" x14ac:dyDescent="0.3"/>
    <row r="2896" customFormat="1" ht="13.5" x14ac:dyDescent="0.3"/>
    <row r="2897" customFormat="1" ht="13.5" x14ac:dyDescent="0.3"/>
    <row r="2898" customFormat="1" ht="13.5" x14ac:dyDescent="0.3"/>
    <row r="2899" customFormat="1" ht="13.5" x14ac:dyDescent="0.3"/>
    <row r="2900" customFormat="1" ht="13.5" x14ac:dyDescent="0.3"/>
    <row r="2901" customFormat="1" ht="13.5" x14ac:dyDescent="0.3"/>
    <row r="2902" customFormat="1" ht="13.5" x14ac:dyDescent="0.3"/>
    <row r="2903" customFormat="1" ht="13.5" x14ac:dyDescent="0.3"/>
    <row r="2904" customFormat="1" ht="13.5" x14ac:dyDescent="0.3"/>
    <row r="2905" customFormat="1" ht="13.5" x14ac:dyDescent="0.3"/>
    <row r="2906" customFormat="1" ht="13.5" x14ac:dyDescent="0.3"/>
    <row r="2907" customFormat="1" ht="13.5" x14ac:dyDescent="0.3"/>
    <row r="2908" customFormat="1" ht="13.5" x14ac:dyDescent="0.3"/>
    <row r="2909" customFormat="1" ht="13.5" x14ac:dyDescent="0.3"/>
    <row r="2910" customFormat="1" ht="13.5" x14ac:dyDescent="0.3"/>
    <row r="2911" customFormat="1" ht="13.5" x14ac:dyDescent="0.3"/>
    <row r="2912" customFormat="1" ht="13.5" x14ac:dyDescent="0.3"/>
    <row r="2913" customFormat="1" ht="13.5" x14ac:dyDescent="0.3"/>
    <row r="2914" customFormat="1" ht="13.5" x14ac:dyDescent="0.3"/>
    <row r="2915" customFormat="1" ht="13.5" x14ac:dyDescent="0.3"/>
    <row r="2916" customFormat="1" ht="13.5" x14ac:dyDescent="0.3"/>
    <row r="2917" customFormat="1" ht="13.5" x14ac:dyDescent="0.3"/>
    <row r="2918" customFormat="1" ht="13.5" x14ac:dyDescent="0.3"/>
    <row r="2919" customFormat="1" ht="13.5" x14ac:dyDescent="0.3"/>
    <row r="2920" customFormat="1" ht="13.5" x14ac:dyDescent="0.3"/>
    <row r="2921" customFormat="1" ht="13.5" x14ac:dyDescent="0.3"/>
    <row r="2922" customFormat="1" ht="13.5" x14ac:dyDescent="0.3"/>
    <row r="2923" customFormat="1" ht="13.5" x14ac:dyDescent="0.3"/>
    <row r="2924" customFormat="1" ht="13.5" x14ac:dyDescent="0.3"/>
    <row r="2925" customFormat="1" ht="13.5" x14ac:dyDescent="0.3"/>
    <row r="2926" customFormat="1" ht="13.5" x14ac:dyDescent="0.3"/>
    <row r="2927" customFormat="1" ht="13.5" x14ac:dyDescent="0.3"/>
    <row r="2928" customFormat="1" ht="13.5" x14ac:dyDescent="0.3"/>
    <row r="2929" customFormat="1" ht="13.5" x14ac:dyDescent="0.3"/>
    <row r="2930" customFormat="1" ht="13.5" x14ac:dyDescent="0.3"/>
    <row r="2931" customFormat="1" ht="13.5" x14ac:dyDescent="0.3"/>
    <row r="2932" customFormat="1" ht="13.5" x14ac:dyDescent="0.3"/>
    <row r="2933" customFormat="1" ht="13.5" x14ac:dyDescent="0.3"/>
    <row r="2934" customFormat="1" ht="13.5" x14ac:dyDescent="0.3"/>
    <row r="2935" customFormat="1" ht="13.5" x14ac:dyDescent="0.3"/>
    <row r="2936" customFormat="1" ht="13.5" x14ac:dyDescent="0.3"/>
    <row r="2937" customFormat="1" ht="13.5" x14ac:dyDescent="0.3"/>
    <row r="2938" customFormat="1" ht="13.5" x14ac:dyDescent="0.3"/>
    <row r="2939" customFormat="1" ht="13.5" x14ac:dyDescent="0.3"/>
    <row r="2940" customFormat="1" ht="13.5" x14ac:dyDescent="0.3"/>
    <row r="2941" customFormat="1" ht="13.5" x14ac:dyDescent="0.3"/>
    <row r="2942" customFormat="1" ht="13.5" x14ac:dyDescent="0.3"/>
    <row r="2943" customFormat="1" ht="13.5" x14ac:dyDescent="0.3"/>
    <row r="2944" customFormat="1" ht="13.5" x14ac:dyDescent="0.3"/>
    <row r="2945" customFormat="1" ht="13.5" x14ac:dyDescent="0.3"/>
    <row r="2946" customFormat="1" ht="13.5" x14ac:dyDescent="0.3"/>
    <row r="2947" customFormat="1" ht="13.5" x14ac:dyDescent="0.3"/>
    <row r="2948" customFormat="1" ht="13.5" x14ac:dyDescent="0.3"/>
    <row r="2949" customFormat="1" ht="13.5" x14ac:dyDescent="0.3"/>
    <row r="2950" customFormat="1" ht="13.5" x14ac:dyDescent="0.3"/>
    <row r="2951" customFormat="1" ht="13.5" x14ac:dyDescent="0.3"/>
    <row r="2952" customFormat="1" ht="13.5" x14ac:dyDescent="0.3"/>
    <row r="2953" customFormat="1" ht="13.5" x14ac:dyDescent="0.3"/>
    <row r="2954" customFormat="1" ht="13.5" x14ac:dyDescent="0.3"/>
    <row r="2955" customFormat="1" ht="13.5" x14ac:dyDescent="0.3"/>
    <row r="2956" customFormat="1" ht="13.5" x14ac:dyDescent="0.3"/>
    <row r="2957" customFormat="1" ht="13.5" x14ac:dyDescent="0.3"/>
    <row r="2958" customFormat="1" ht="13.5" x14ac:dyDescent="0.3"/>
    <row r="2959" customFormat="1" ht="13.5" x14ac:dyDescent="0.3"/>
    <row r="2960" customFormat="1" ht="13.5" x14ac:dyDescent="0.3"/>
    <row r="2961" customFormat="1" ht="13.5" x14ac:dyDescent="0.3"/>
    <row r="2962" customFormat="1" ht="13.5" x14ac:dyDescent="0.3"/>
    <row r="2963" customFormat="1" ht="13.5" x14ac:dyDescent="0.3"/>
    <row r="2964" customFormat="1" ht="13.5" x14ac:dyDescent="0.3"/>
    <row r="2965" customFormat="1" ht="13.5" x14ac:dyDescent="0.3"/>
    <row r="2966" customFormat="1" ht="13.5" x14ac:dyDescent="0.3"/>
    <row r="2967" customFormat="1" ht="13.5" x14ac:dyDescent="0.3"/>
    <row r="2968" customFormat="1" ht="13.5" x14ac:dyDescent="0.3"/>
    <row r="2969" customFormat="1" ht="13.5" x14ac:dyDescent="0.3"/>
    <row r="2970" customFormat="1" ht="13.5" x14ac:dyDescent="0.3"/>
    <row r="2971" customFormat="1" ht="13.5" x14ac:dyDescent="0.3"/>
    <row r="2972" customFormat="1" ht="13.5" x14ac:dyDescent="0.3"/>
    <row r="2973" customFormat="1" ht="13.5" x14ac:dyDescent="0.3"/>
    <row r="2974" customFormat="1" ht="13.5" x14ac:dyDescent="0.3"/>
    <row r="2975" customFormat="1" ht="13.5" x14ac:dyDescent="0.3"/>
    <row r="2976" customFormat="1" ht="13.5" x14ac:dyDescent="0.3"/>
    <row r="2977" customFormat="1" ht="13.5" x14ac:dyDescent="0.3"/>
    <row r="2978" customFormat="1" ht="13.5" x14ac:dyDescent="0.3"/>
    <row r="2979" customFormat="1" ht="13.5" x14ac:dyDescent="0.3"/>
    <row r="2980" customFormat="1" ht="13.5" x14ac:dyDescent="0.3"/>
    <row r="2981" customFormat="1" ht="13.5" x14ac:dyDescent="0.3"/>
    <row r="2982" customFormat="1" ht="13.5" x14ac:dyDescent="0.3"/>
    <row r="2983" customFormat="1" ht="13.5" x14ac:dyDescent="0.3"/>
    <row r="2984" customFormat="1" ht="13.5" x14ac:dyDescent="0.3"/>
    <row r="2985" customFormat="1" ht="13.5" x14ac:dyDescent="0.3"/>
    <row r="2986" customFormat="1" ht="13.5" x14ac:dyDescent="0.3"/>
    <row r="2987" customFormat="1" ht="13.5" x14ac:dyDescent="0.3"/>
    <row r="2988" customFormat="1" ht="13.5" x14ac:dyDescent="0.3"/>
    <row r="2989" customFormat="1" ht="13.5" x14ac:dyDescent="0.3"/>
    <row r="2990" customFormat="1" ht="13.5" x14ac:dyDescent="0.3"/>
    <row r="2991" customFormat="1" ht="13.5" x14ac:dyDescent="0.3"/>
    <row r="2992" customFormat="1" ht="13.5" x14ac:dyDescent="0.3"/>
    <row r="2993" customFormat="1" ht="13.5" x14ac:dyDescent="0.3"/>
    <row r="2994" customFormat="1" ht="13.5" x14ac:dyDescent="0.3"/>
    <row r="2995" customFormat="1" ht="13.5" x14ac:dyDescent="0.3"/>
    <row r="2996" customFormat="1" ht="13.5" x14ac:dyDescent="0.3"/>
    <row r="2997" customFormat="1" ht="13.5" x14ac:dyDescent="0.3"/>
    <row r="2998" customFormat="1" ht="13.5" x14ac:dyDescent="0.3"/>
    <row r="2999" customFormat="1" ht="13.5" x14ac:dyDescent="0.3"/>
    <row r="3000" customFormat="1" ht="13.5" x14ac:dyDescent="0.3"/>
    <row r="3001" customFormat="1" ht="13.5" x14ac:dyDescent="0.3"/>
    <row r="3002" customFormat="1" ht="13.5" x14ac:dyDescent="0.3"/>
    <row r="3003" customFormat="1" ht="13.5" x14ac:dyDescent="0.3"/>
    <row r="3004" customFormat="1" ht="13.5" x14ac:dyDescent="0.3"/>
    <row r="3005" customFormat="1" ht="13.5" x14ac:dyDescent="0.3"/>
    <row r="3006" customFormat="1" ht="13.5" x14ac:dyDescent="0.3"/>
    <row r="3007" customFormat="1" ht="13.5" x14ac:dyDescent="0.3"/>
    <row r="3008" customFormat="1" ht="13.5" x14ac:dyDescent="0.3"/>
    <row r="3009" customFormat="1" ht="13.5" x14ac:dyDescent="0.3"/>
    <row r="3010" customFormat="1" ht="13.5" x14ac:dyDescent="0.3"/>
    <row r="3011" customFormat="1" ht="13.5" x14ac:dyDescent="0.3"/>
    <row r="3012" customFormat="1" ht="13.5" x14ac:dyDescent="0.3"/>
    <row r="3013" customFormat="1" ht="13.5" x14ac:dyDescent="0.3"/>
    <row r="3014" customFormat="1" ht="13.5" x14ac:dyDescent="0.3"/>
    <row r="3015" customFormat="1" ht="13.5" x14ac:dyDescent="0.3"/>
    <row r="3016" customFormat="1" ht="13.5" x14ac:dyDescent="0.3"/>
    <row r="3017" customFormat="1" ht="13.5" x14ac:dyDescent="0.3"/>
    <row r="3018" customFormat="1" ht="13.5" x14ac:dyDescent="0.3"/>
    <row r="3019" customFormat="1" ht="13.5" x14ac:dyDescent="0.3"/>
    <row r="3020" customFormat="1" ht="13.5" x14ac:dyDescent="0.3"/>
    <row r="3021" customFormat="1" ht="13.5" x14ac:dyDescent="0.3"/>
    <row r="3022" customFormat="1" ht="13.5" x14ac:dyDescent="0.3"/>
    <row r="3023" customFormat="1" ht="13.5" x14ac:dyDescent="0.3"/>
    <row r="3024" customFormat="1" ht="13.5" x14ac:dyDescent="0.3"/>
    <row r="3025" customFormat="1" ht="13.5" x14ac:dyDescent="0.3"/>
    <row r="3026" customFormat="1" ht="13.5" x14ac:dyDescent="0.3"/>
    <row r="3027" customFormat="1" ht="13.5" x14ac:dyDescent="0.3"/>
    <row r="3028" customFormat="1" ht="13.5" x14ac:dyDescent="0.3"/>
    <row r="3029" customFormat="1" ht="13.5" x14ac:dyDescent="0.3"/>
    <row r="3030" customFormat="1" ht="13.5" x14ac:dyDescent="0.3"/>
    <row r="3031" customFormat="1" ht="13.5" x14ac:dyDescent="0.3"/>
    <row r="3032" customFormat="1" ht="13.5" x14ac:dyDescent="0.3"/>
    <row r="3033" customFormat="1" ht="13.5" x14ac:dyDescent="0.3"/>
    <row r="3034" customFormat="1" ht="13.5" x14ac:dyDescent="0.3"/>
    <row r="3035" customFormat="1" ht="13.5" x14ac:dyDescent="0.3"/>
    <row r="3036" customFormat="1" ht="13.5" x14ac:dyDescent="0.3"/>
    <row r="3037" customFormat="1" ht="13.5" x14ac:dyDescent="0.3"/>
    <row r="3038" customFormat="1" ht="13.5" x14ac:dyDescent="0.3"/>
    <row r="3039" customFormat="1" ht="13.5" x14ac:dyDescent="0.3"/>
    <row r="3040" customFormat="1" ht="13.5" x14ac:dyDescent="0.3"/>
    <row r="3041" customFormat="1" ht="13.5" x14ac:dyDescent="0.3"/>
    <row r="3042" customFormat="1" ht="13.5" x14ac:dyDescent="0.3"/>
    <row r="3043" customFormat="1" ht="13.5" x14ac:dyDescent="0.3"/>
    <row r="3044" customFormat="1" ht="13.5" x14ac:dyDescent="0.3"/>
    <row r="3045" customFormat="1" ht="13.5" x14ac:dyDescent="0.3"/>
    <row r="3046" customFormat="1" ht="13.5" x14ac:dyDescent="0.3"/>
    <row r="3047" customFormat="1" ht="13.5" x14ac:dyDescent="0.3"/>
    <row r="3048" customFormat="1" ht="13.5" x14ac:dyDescent="0.3"/>
    <row r="3049" customFormat="1" ht="13.5" x14ac:dyDescent="0.3"/>
    <row r="3050" customFormat="1" ht="13.5" x14ac:dyDescent="0.3"/>
    <row r="3051" customFormat="1" ht="13.5" x14ac:dyDescent="0.3"/>
    <row r="3052" customFormat="1" ht="13.5" x14ac:dyDescent="0.3"/>
    <row r="3053" customFormat="1" ht="13.5" x14ac:dyDescent="0.3"/>
    <row r="3054" customFormat="1" ht="13.5" x14ac:dyDescent="0.3"/>
    <row r="3055" customFormat="1" ht="13.5" x14ac:dyDescent="0.3"/>
    <row r="3056" customFormat="1" ht="13.5" x14ac:dyDescent="0.3"/>
    <row r="3057" customFormat="1" ht="13.5" x14ac:dyDescent="0.3"/>
    <row r="3058" customFormat="1" ht="13.5" x14ac:dyDescent="0.3"/>
    <row r="3059" customFormat="1" ht="13.5" x14ac:dyDescent="0.3"/>
    <row r="3060" customFormat="1" ht="13.5" x14ac:dyDescent="0.3"/>
    <row r="3061" customFormat="1" ht="13.5" x14ac:dyDescent="0.3"/>
    <row r="3062" customFormat="1" ht="13.5" x14ac:dyDescent="0.3"/>
    <row r="3063" customFormat="1" ht="13.5" x14ac:dyDescent="0.3"/>
    <row r="3064" customFormat="1" ht="13.5" x14ac:dyDescent="0.3"/>
    <row r="3065" customFormat="1" ht="13.5" x14ac:dyDescent="0.3"/>
    <row r="3066" customFormat="1" ht="13.5" x14ac:dyDescent="0.3"/>
    <row r="3067" customFormat="1" ht="13.5" x14ac:dyDescent="0.3"/>
    <row r="3068" customFormat="1" ht="13.5" x14ac:dyDescent="0.3"/>
    <row r="3069" customFormat="1" ht="13.5" x14ac:dyDescent="0.3"/>
    <row r="3070" customFormat="1" ht="13.5" x14ac:dyDescent="0.3"/>
    <row r="3071" customFormat="1" ht="13.5" x14ac:dyDescent="0.3"/>
    <row r="3072" customFormat="1" ht="13.5" x14ac:dyDescent="0.3"/>
    <row r="3073" customFormat="1" ht="13.5" x14ac:dyDescent="0.3"/>
    <row r="3074" customFormat="1" ht="13.5" x14ac:dyDescent="0.3"/>
    <row r="3075" customFormat="1" ht="13.5" x14ac:dyDescent="0.3"/>
    <row r="3076" customFormat="1" ht="13.5" x14ac:dyDescent="0.3"/>
    <row r="3077" customFormat="1" ht="13.5" x14ac:dyDescent="0.3"/>
    <row r="3078" customFormat="1" ht="13.5" x14ac:dyDescent="0.3"/>
    <row r="3079" customFormat="1" ht="13.5" x14ac:dyDescent="0.3"/>
    <row r="3080" customFormat="1" ht="13.5" x14ac:dyDescent="0.3"/>
    <row r="3081" customFormat="1" ht="13.5" x14ac:dyDescent="0.3"/>
    <row r="3082" customFormat="1" ht="13.5" x14ac:dyDescent="0.3"/>
    <row r="3083" customFormat="1" ht="13.5" x14ac:dyDescent="0.3"/>
    <row r="3084" customFormat="1" ht="13.5" x14ac:dyDescent="0.3"/>
    <row r="3085" customFormat="1" ht="13.5" x14ac:dyDescent="0.3"/>
    <row r="3086" customFormat="1" ht="13.5" x14ac:dyDescent="0.3"/>
    <row r="3087" customFormat="1" ht="13.5" x14ac:dyDescent="0.3"/>
    <row r="3088" customFormat="1" ht="13.5" x14ac:dyDescent="0.3"/>
    <row r="3089" customFormat="1" ht="13.5" x14ac:dyDescent="0.3"/>
    <row r="3090" customFormat="1" ht="13.5" x14ac:dyDescent="0.3"/>
    <row r="3091" customFormat="1" ht="13.5" x14ac:dyDescent="0.3"/>
    <row r="3092" customFormat="1" ht="13.5" x14ac:dyDescent="0.3"/>
    <row r="3093" customFormat="1" ht="13.5" x14ac:dyDescent="0.3"/>
    <row r="3094" customFormat="1" ht="13.5" x14ac:dyDescent="0.3"/>
    <row r="3095" customFormat="1" ht="13.5" x14ac:dyDescent="0.3"/>
    <row r="3096" customFormat="1" ht="13.5" x14ac:dyDescent="0.3"/>
    <row r="3097" customFormat="1" ht="13.5" x14ac:dyDescent="0.3"/>
    <row r="3098" customFormat="1" ht="13.5" x14ac:dyDescent="0.3"/>
    <row r="3099" customFormat="1" ht="13.5" x14ac:dyDescent="0.3"/>
    <row r="3100" customFormat="1" ht="13.5" x14ac:dyDescent="0.3"/>
    <row r="3101" customFormat="1" ht="13.5" x14ac:dyDescent="0.3"/>
    <row r="3102" customFormat="1" ht="13.5" x14ac:dyDescent="0.3"/>
    <row r="3103" customFormat="1" ht="13.5" x14ac:dyDescent="0.3"/>
    <row r="3104" customFormat="1" ht="13.5" x14ac:dyDescent="0.3"/>
    <row r="3105" customFormat="1" ht="13.5" x14ac:dyDescent="0.3"/>
    <row r="3106" customFormat="1" ht="13.5" x14ac:dyDescent="0.3"/>
    <row r="3107" customFormat="1" ht="13.5" x14ac:dyDescent="0.3"/>
    <row r="3108" customFormat="1" ht="13.5" x14ac:dyDescent="0.3"/>
    <row r="3109" customFormat="1" ht="13.5" x14ac:dyDescent="0.3"/>
    <row r="3110" customFormat="1" ht="13.5" x14ac:dyDescent="0.3"/>
    <row r="3111" customFormat="1" ht="13.5" x14ac:dyDescent="0.3"/>
    <row r="3112" customFormat="1" ht="13.5" x14ac:dyDescent="0.3"/>
    <row r="3113" customFormat="1" ht="13.5" x14ac:dyDescent="0.3"/>
    <row r="3114" customFormat="1" ht="13.5" x14ac:dyDescent="0.3"/>
    <row r="3115" customFormat="1" ht="13.5" x14ac:dyDescent="0.3"/>
    <row r="3116" customFormat="1" ht="13.5" x14ac:dyDescent="0.3"/>
    <row r="3117" customFormat="1" ht="13.5" x14ac:dyDescent="0.3"/>
    <row r="3118" customFormat="1" ht="13.5" x14ac:dyDescent="0.3"/>
    <row r="3119" customFormat="1" ht="13.5" x14ac:dyDescent="0.3"/>
    <row r="3120" customFormat="1" ht="13.5" x14ac:dyDescent="0.3"/>
    <row r="3121" customFormat="1" ht="13.5" x14ac:dyDescent="0.3"/>
    <row r="3122" customFormat="1" ht="13.5" x14ac:dyDescent="0.3"/>
    <row r="3123" customFormat="1" ht="13.5" x14ac:dyDescent="0.3"/>
    <row r="3124" customFormat="1" ht="13.5" x14ac:dyDescent="0.3"/>
    <row r="3125" customFormat="1" ht="13.5" x14ac:dyDescent="0.3"/>
    <row r="3126" customFormat="1" ht="13.5" x14ac:dyDescent="0.3"/>
    <row r="3127" customFormat="1" ht="13.5" x14ac:dyDescent="0.3"/>
    <row r="3128" customFormat="1" ht="13.5" x14ac:dyDescent="0.3"/>
    <row r="3129" customFormat="1" ht="13.5" x14ac:dyDescent="0.3"/>
    <row r="3130" customFormat="1" ht="13.5" x14ac:dyDescent="0.3"/>
    <row r="3131" customFormat="1" ht="13.5" x14ac:dyDescent="0.3"/>
    <row r="3132" customFormat="1" ht="13.5" x14ac:dyDescent="0.3"/>
    <row r="3133" customFormat="1" ht="13.5" x14ac:dyDescent="0.3"/>
    <row r="3134" customFormat="1" ht="13.5" x14ac:dyDescent="0.3"/>
    <row r="3135" customFormat="1" ht="13.5" x14ac:dyDescent="0.3"/>
    <row r="3136" customFormat="1" ht="13.5" x14ac:dyDescent="0.3"/>
    <row r="3137" customFormat="1" ht="13.5" x14ac:dyDescent="0.3"/>
    <row r="3138" customFormat="1" ht="13.5" x14ac:dyDescent="0.3"/>
    <row r="3139" customFormat="1" ht="13.5" x14ac:dyDescent="0.3"/>
    <row r="3140" customFormat="1" ht="13.5" x14ac:dyDescent="0.3"/>
    <row r="3141" customFormat="1" ht="13.5" x14ac:dyDescent="0.3"/>
    <row r="3142" customFormat="1" ht="13.5" x14ac:dyDescent="0.3"/>
    <row r="3143" customFormat="1" ht="13.5" x14ac:dyDescent="0.3"/>
    <row r="3144" customFormat="1" ht="13.5" x14ac:dyDescent="0.3"/>
    <row r="3145" customFormat="1" ht="13.5" x14ac:dyDescent="0.3"/>
    <row r="3146" customFormat="1" ht="13.5" x14ac:dyDescent="0.3"/>
    <row r="3147" customFormat="1" ht="13.5" x14ac:dyDescent="0.3"/>
    <row r="3148" customFormat="1" ht="13.5" x14ac:dyDescent="0.3"/>
    <row r="3149" customFormat="1" ht="13.5" x14ac:dyDescent="0.3"/>
    <row r="3150" customFormat="1" ht="13.5" x14ac:dyDescent="0.3"/>
    <row r="3151" customFormat="1" ht="13.5" x14ac:dyDescent="0.3"/>
    <row r="3152" customFormat="1" ht="13.5" x14ac:dyDescent="0.3"/>
    <row r="3153" customFormat="1" ht="13.5" x14ac:dyDescent="0.3"/>
    <row r="3154" customFormat="1" ht="13.5" x14ac:dyDescent="0.3"/>
    <row r="3155" customFormat="1" ht="13.5" x14ac:dyDescent="0.3"/>
    <row r="3156" customFormat="1" ht="13.5" x14ac:dyDescent="0.3"/>
    <row r="3157" customFormat="1" ht="13.5" x14ac:dyDescent="0.3"/>
    <row r="3158" customFormat="1" ht="13.5" x14ac:dyDescent="0.3"/>
    <row r="3159" customFormat="1" ht="13.5" x14ac:dyDescent="0.3"/>
    <row r="3160" customFormat="1" ht="13.5" x14ac:dyDescent="0.3"/>
    <row r="3161" customFormat="1" ht="13.5" x14ac:dyDescent="0.3"/>
    <row r="3162" customFormat="1" ht="13.5" x14ac:dyDescent="0.3"/>
    <row r="3163" customFormat="1" ht="13.5" x14ac:dyDescent="0.3"/>
    <row r="3164" customFormat="1" ht="13.5" x14ac:dyDescent="0.3"/>
    <row r="3165" customFormat="1" ht="13.5" x14ac:dyDescent="0.3"/>
    <row r="3166" customFormat="1" ht="13.5" x14ac:dyDescent="0.3"/>
    <row r="3167" customFormat="1" ht="13.5" x14ac:dyDescent="0.3"/>
    <row r="3168" customFormat="1" ht="13.5" x14ac:dyDescent="0.3"/>
    <row r="3169" customFormat="1" ht="13.5" x14ac:dyDescent="0.3"/>
    <row r="3170" customFormat="1" ht="13.5" x14ac:dyDescent="0.3"/>
    <row r="3171" customFormat="1" ht="13.5" x14ac:dyDescent="0.3"/>
    <row r="3172" customFormat="1" ht="13.5" x14ac:dyDescent="0.3"/>
    <row r="3173" customFormat="1" ht="13.5" x14ac:dyDescent="0.3"/>
    <row r="3174" customFormat="1" ht="13.5" x14ac:dyDescent="0.3"/>
    <row r="3175" customFormat="1" ht="13.5" x14ac:dyDescent="0.3"/>
    <row r="3176" customFormat="1" ht="13.5" x14ac:dyDescent="0.3"/>
    <row r="3177" customFormat="1" ht="13.5" x14ac:dyDescent="0.3"/>
    <row r="3178" customFormat="1" ht="13.5" x14ac:dyDescent="0.3"/>
    <row r="3179" customFormat="1" ht="13.5" x14ac:dyDescent="0.3"/>
    <row r="3180" customFormat="1" ht="13.5" x14ac:dyDescent="0.3"/>
    <row r="3181" customFormat="1" ht="13.5" x14ac:dyDescent="0.3"/>
    <row r="3182" customFormat="1" ht="13.5" x14ac:dyDescent="0.3"/>
    <row r="3183" customFormat="1" ht="13.5" x14ac:dyDescent="0.3"/>
    <row r="3184" customFormat="1" ht="13.5" x14ac:dyDescent="0.3"/>
    <row r="3185" customFormat="1" ht="13.5" x14ac:dyDescent="0.3"/>
    <row r="3186" customFormat="1" ht="13.5" x14ac:dyDescent="0.3"/>
    <row r="3187" customFormat="1" ht="13.5" x14ac:dyDescent="0.3"/>
    <row r="3188" customFormat="1" ht="13.5" x14ac:dyDescent="0.3"/>
    <row r="3189" customFormat="1" ht="13.5" x14ac:dyDescent="0.3"/>
    <row r="3190" customFormat="1" ht="13.5" x14ac:dyDescent="0.3"/>
    <row r="3191" customFormat="1" ht="13.5" x14ac:dyDescent="0.3"/>
    <row r="3192" customFormat="1" ht="13.5" x14ac:dyDescent="0.3"/>
    <row r="3193" customFormat="1" ht="13.5" x14ac:dyDescent="0.3"/>
    <row r="3194" customFormat="1" ht="13.5" x14ac:dyDescent="0.3"/>
    <row r="3195" customFormat="1" ht="13.5" x14ac:dyDescent="0.3"/>
    <row r="3196" customFormat="1" ht="13.5" x14ac:dyDescent="0.3"/>
    <row r="3197" customFormat="1" ht="13.5" x14ac:dyDescent="0.3"/>
    <row r="3198" customFormat="1" ht="13.5" x14ac:dyDescent="0.3"/>
    <row r="3199" customFormat="1" ht="13.5" x14ac:dyDescent="0.3"/>
    <row r="3200" customFormat="1" ht="13.5" x14ac:dyDescent="0.3"/>
    <row r="3201" customFormat="1" ht="13.5" x14ac:dyDescent="0.3"/>
    <row r="3202" customFormat="1" ht="13.5" x14ac:dyDescent="0.3"/>
    <row r="3203" customFormat="1" ht="13.5" x14ac:dyDescent="0.3"/>
    <row r="3204" customFormat="1" ht="13.5" x14ac:dyDescent="0.3"/>
    <row r="3205" customFormat="1" ht="13.5" x14ac:dyDescent="0.3"/>
    <row r="3206" customFormat="1" ht="13.5" x14ac:dyDescent="0.3"/>
    <row r="3207" customFormat="1" ht="13.5" x14ac:dyDescent="0.3"/>
    <row r="3208" customFormat="1" ht="13.5" x14ac:dyDescent="0.3"/>
    <row r="3209" customFormat="1" ht="13.5" x14ac:dyDescent="0.3"/>
    <row r="3210" customFormat="1" ht="13.5" x14ac:dyDescent="0.3"/>
    <row r="3211" customFormat="1" ht="13.5" x14ac:dyDescent="0.3"/>
    <row r="3212" customFormat="1" ht="13.5" x14ac:dyDescent="0.3"/>
    <row r="3213" customFormat="1" ht="13.5" x14ac:dyDescent="0.3"/>
    <row r="3214" customFormat="1" ht="13.5" x14ac:dyDescent="0.3"/>
    <row r="3215" customFormat="1" ht="13.5" x14ac:dyDescent="0.3"/>
    <row r="3216" customFormat="1" ht="13.5" x14ac:dyDescent="0.3"/>
    <row r="3217" customFormat="1" ht="13.5" x14ac:dyDescent="0.3"/>
    <row r="3218" customFormat="1" ht="13.5" x14ac:dyDescent="0.3"/>
    <row r="3219" customFormat="1" ht="13.5" x14ac:dyDescent="0.3"/>
    <row r="3220" customFormat="1" ht="13.5" x14ac:dyDescent="0.3"/>
    <row r="3221" customFormat="1" ht="13.5" x14ac:dyDescent="0.3"/>
    <row r="3222" customFormat="1" ht="13.5" x14ac:dyDescent="0.3"/>
    <row r="3223" customFormat="1" ht="13.5" x14ac:dyDescent="0.3"/>
    <row r="3224" customFormat="1" ht="13.5" x14ac:dyDescent="0.3"/>
    <row r="3225" customFormat="1" ht="13.5" x14ac:dyDescent="0.3"/>
    <row r="3226" customFormat="1" ht="13.5" x14ac:dyDescent="0.3"/>
    <row r="3227" customFormat="1" ht="13.5" x14ac:dyDescent="0.3"/>
    <row r="3228" customFormat="1" ht="13.5" x14ac:dyDescent="0.3"/>
    <row r="3229" customFormat="1" ht="13.5" x14ac:dyDescent="0.3"/>
    <row r="3230" customFormat="1" ht="13.5" x14ac:dyDescent="0.3"/>
    <row r="3231" customFormat="1" ht="13.5" x14ac:dyDescent="0.3"/>
    <row r="3232" customFormat="1" ht="13.5" x14ac:dyDescent="0.3"/>
    <row r="3233" customFormat="1" ht="13.5" x14ac:dyDescent="0.3"/>
    <row r="3234" customFormat="1" ht="13.5" x14ac:dyDescent="0.3"/>
    <row r="3235" customFormat="1" ht="13.5" x14ac:dyDescent="0.3"/>
    <row r="3236" customFormat="1" ht="13.5" x14ac:dyDescent="0.3"/>
    <row r="3237" customFormat="1" ht="13.5" x14ac:dyDescent="0.3"/>
    <row r="3238" customFormat="1" ht="13.5" x14ac:dyDescent="0.3"/>
    <row r="3239" customFormat="1" ht="13.5" x14ac:dyDescent="0.3"/>
    <row r="3240" customFormat="1" ht="13.5" x14ac:dyDescent="0.3"/>
    <row r="3241" customFormat="1" ht="13.5" x14ac:dyDescent="0.3"/>
    <row r="3242" customFormat="1" ht="13.5" x14ac:dyDescent="0.3"/>
    <row r="3243" customFormat="1" ht="13.5" x14ac:dyDescent="0.3"/>
    <row r="3244" customFormat="1" ht="13.5" x14ac:dyDescent="0.3"/>
    <row r="3245" customFormat="1" ht="13.5" x14ac:dyDescent="0.3"/>
    <row r="3246" customFormat="1" ht="13.5" x14ac:dyDescent="0.3"/>
    <row r="3247" customFormat="1" ht="13.5" x14ac:dyDescent="0.3"/>
    <row r="3248" customFormat="1" ht="13.5" x14ac:dyDescent="0.3"/>
    <row r="3249" customFormat="1" ht="13.5" x14ac:dyDescent="0.3"/>
    <row r="3250" customFormat="1" ht="13.5" x14ac:dyDescent="0.3"/>
    <row r="3251" customFormat="1" ht="13.5" x14ac:dyDescent="0.3"/>
    <row r="3252" customFormat="1" ht="13.5" x14ac:dyDescent="0.3"/>
    <row r="3253" customFormat="1" ht="13.5" x14ac:dyDescent="0.3"/>
    <row r="3254" customFormat="1" ht="13.5" x14ac:dyDescent="0.3"/>
    <row r="3255" customFormat="1" ht="13.5" x14ac:dyDescent="0.3"/>
    <row r="3256" customFormat="1" ht="13.5" x14ac:dyDescent="0.3"/>
    <row r="3257" customFormat="1" ht="13.5" x14ac:dyDescent="0.3"/>
    <row r="3258" customFormat="1" ht="13.5" x14ac:dyDescent="0.3"/>
    <row r="3259" customFormat="1" ht="13.5" x14ac:dyDescent="0.3"/>
    <row r="3260" customFormat="1" ht="13.5" x14ac:dyDescent="0.3"/>
    <row r="3261" customFormat="1" ht="13.5" x14ac:dyDescent="0.3"/>
    <row r="3262" customFormat="1" ht="13.5" x14ac:dyDescent="0.3"/>
    <row r="3263" customFormat="1" ht="13.5" x14ac:dyDescent="0.3"/>
    <row r="3264" customFormat="1" ht="13.5" x14ac:dyDescent="0.3"/>
    <row r="3265" customFormat="1" ht="13.5" x14ac:dyDescent="0.3"/>
    <row r="3266" customFormat="1" ht="13.5" x14ac:dyDescent="0.3"/>
    <row r="3267" customFormat="1" ht="13.5" x14ac:dyDescent="0.3"/>
    <row r="3268" customFormat="1" ht="13.5" x14ac:dyDescent="0.3"/>
    <row r="3269" customFormat="1" ht="13.5" x14ac:dyDescent="0.3"/>
    <row r="3270" customFormat="1" ht="13.5" x14ac:dyDescent="0.3"/>
    <row r="3271" customFormat="1" ht="13.5" x14ac:dyDescent="0.3"/>
    <row r="3272" customFormat="1" ht="13.5" x14ac:dyDescent="0.3"/>
    <row r="3273" customFormat="1" ht="13.5" x14ac:dyDescent="0.3"/>
    <row r="3274" customFormat="1" ht="13.5" x14ac:dyDescent="0.3"/>
    <row r="3275" customFormat="1" ht="13.5" x14ac:dyDescent="0.3"/>
    <row r="3276" customFormat="1" ht="13.5" x14ac:dyDescent="0.3"/>
    <row r="3277" customFormat="1" ht="13.5" x14ac:dyDescent="0.3"/>
    <row r="3278" customFormat="1" ht="13.5" x14ac:dyDescent="0.3"/>
    <row r="3279" customFormat="1" ht="13.5" x14ac:dyDescent="0.3"/>
    <row r="3280" customFormat="1" ht="13.5" x14ac:dyDescent="0.3"/>
    <row r="3281" customFormat="1" ht="13.5" x14ac:dyDescent="0.3"/>
    <row r="3282" customFormat="1" ht="13.5" x14ac:dyDescent="0.3"/>
    <row r="3283" customFormat="1" ht="13.5" x14ac:dyDescent="0.3"/>
    <row r="3284" customFormat="1" ht="13.5" x14ac:dyDescent="0.3"/>
    <row r="3285" customFormat="1" ht="13.5" x14ac:dyDescent="0.3"/>
    <row r="3286" customFormat="1" ht="13.5" x14ac:dyDescent="0.3"/>
    <row r="3287" customFormat="1" ht="13.5" x14ac:dyDescent="0.3"/>
    <row r="3288" customFormat="1" ht="13.5" x14ac:dyDescent="0.3"/>
    <row r="3289" customFormat="1" ht="13.5" x14ac:dyDescent="0.3"/>
    <row r="3290" customFormat="1" ht="13.5" x14ac:dyDescent="0.3"/>
    <row r="3291" customFormat="1" ht="13.5" x14ac:dyDescent="0.3"/>
    <row r="3292" customFormat="1" ht="13.5" x14ac:dyDescent="0.3"/>
    <row r="3293" customFormat="1" ht="13.5" x14ac:dyDescent="0.3"/>
    <row r="3294" customFormat="1" ht="13.5" x14ac:dyDescent="0.3"/>
    <row r="3295" customFormat="1" ht="13.5" x14ac:dyDescent="0.3"/>
    <row r="3296" customFormat="1" ht="13.5" x14ac:dyDescent="0.3"/>
    <row r="3297" customFormat="1" ht="13.5" x14ac:dyDescent="0.3"/>
    <row r="3298" customFormat="1" ht="13.5" x14ac:dyDescent="0.3"/>
    <row r="3299" customFormat="1" ht="13.5" x14ac:dyDescent="0.3"/>
    <row r="3300" customFormat="1" ht="13.5" x14ac:dyDescent="0.3"/>
    <row r="3301" customFormat="1" ht="13.5" x14ac:dyDescent="0.3"/>
    <row r="3302" customFormat="1" ht="13.5" x14ac:dyDescent="0.3"/>
    <row r="3303" customFormat="1" ht="13.5" x14ac:dyDescent="0.3"/>
    <row r="3304" customFormat="1" ht="13.5" x14ac:dyDescent="0.3"/>
    <row r="3305" customFormat="1" ht="13.5" x14ac:dyDescent="0.3"/>
    <row r="3306" customFormat="1" ht="13.5" x14ac:dyDescent="0.3"/>
    <row r="3307" customFormat="1" ht="13.5" x14ac:dyDescent="0.3"/>
    <row r="3308" customFormat="1" ht="13.5" x14ac:dyDescent="0.3"/>
    <row r="3309" customFormat="1" ht="13.5" x14ac:dyDescent="0.3"/>
    <row r="3310" customFormat="1" ht="13.5" x14ac:dyDescent="0.3"/>
    <row r="3311" customFormat="1" ht="13.5" x14ac:dyDescent="0.3"/>
    <row r="3312" customFormat="1" ht="13.5" x14ac:dyDescent="0.3"/>
    <row r="3313" customFormat="1" ht="13.5" x14ac:dyDescent="0.3"/>
    <row r="3314" customFormat="1" ht="13.5" x14ac:dyDescent="0.3"/>
    <row r="3315" customFormat="1" ht="13.5" x14ac:dyDescent="0.3"/>
    <row r="3316" customFormat="1" ht="13.5" x14ac:dyDescent="0.3"/>
    <row r="3317" customFormat="1" ht="13.5" x14ac:dyDescent="0.3"/>
    <row r="3318" customFormat="1" ht="13.5" x14ac:dyDescent="0.3"/>
    <row r="3319" customFormat="1" ht="13.5" x14ac:dyDescent="0.3"/>
    <row r="3320" customFormat="1" ht="13.5" x14ac:dyDescent="0.3"/>
    <row r="3321" customFormat="1" ht="13.5" x14ac:dyDescent="0.3"/>
    <row r="3322" customFormat="1" ht="13.5" x14ac:dyDescent="0.3"/>
    <row r="3323" customFormat="1" ht="13.5" x14ac:dyDescent="0.3"/>
    <row r="3324" customFormat="1" ht="13.5" x14ac:dyDescent="0.3"/>
    <row r="3325" customFormat="1" ht="13.5" x14ac:dyDescent="0.3"/>
    <row r="3326" customFormat="1" ht="13.5" x14ac:dyDescent="0.3"/>
    <row r="3327" customFormat="1" ht="13.5" x14ac:dyDescent="0.3"/>
    <row r="3328" customFormat="1" ht="13.5" x14ac:dyDescent="0.3"/>
    <row r="3329" customFormat="1" ht="13.5" x14ac:dyDescent="0.3"/>
    <row r="3330" customFormat="1" ht="13.5" x14ac:dyDescent="0.3"/>
    <row r="3331" customFormat="1" ht="13.5" x14ac:dyDescent="0.3"/>
    <row r="3332" customFormat="1" ht="13.5" x14ac:dyDescent="0.3"/>
    <row r="3333" customFormat="1" ht="13.5" x14ac:dyDescent="0.3"/>
    <row r="3334" customFormat="1" ht="13.5" x14ac:dyDescent="0.3"/>
    <row r="3335" customFormat="1" ht="13.5" x14ac:dyDescent="0.3"/>
    <row r="3336" customFormat="1" ht="13.5" x14ac:dyDescent="0.3"/>
    <row r="3337" customFormat="1" ht="13.5" x14ac:dyDescent="0.3"/>
    <row r="3338" customFormat="1" ht="13.5" x14ac:dyDescent="0.3"/>
    <row r="3339" customFormat="1" ht="13.5" x14ac:dyDescent="0.3"/>
    <row r="3340" customFormat="1" ht="13.5" x14ac:dyDescent="0.3"/>
    <row r="3341" customFormat="1" ht="13.5" x14ac:dyDescent="0.3"/>
    <row r="3342" customFormat="1" ht="13.5" x14ac:dyDescent="0.3"/>
    <row r="3343" customFormat="1" ht="13.5" x14ac:dyDescent="0.3"/>
    <row r="3344" customFormat="1" ht="13.5" x14ac:dyDescent="0.3"/>
    <row r="3345" customFormat="1" ht="13.5" x14ac:dyDescent="0.3"/>
    <row r="3346" customFormat="1" ht="13.5" x14ac:dyDescent="0.3"/>
    <row r="3347" customFormat="1" ht="13.5" x14ac:dyDescent="0.3"/>
    <row r="3348" customFormat="1" ht="13.5" x14ac:dyDescent="0.3"/>
    <row r="3349" customFormat="1" ht="13.5" x14ac:dyDescent="0.3"/>
    <row r="3350" customFormat="1" ht="13.5" x14ac:dyDescent="0.3"/>
    <row r="3351" customFormat="1" ht="13.5" x14ac:dyDescent="0.3"/>
    <row r="3352" customFormat="1" ht="13.5" x14ac:dyDescent="0.3"/>
    <row r="3353" customFormat="1" ht="13.5" x14ac:dyDescent="0.3"/>
    <row r="3354" customFormat="1" ht="13.5" x14ac:dyDescent="0.3"/>
    <row r="3355" customFormat="1" ht="13.5" x14ac:dyDescent="0.3"/>
    <row r="3356" customFormat="1" ht="13.5" x14ac:dyDescent="0.3"/>
    <row r="3357" customFormat="1" ht="13.5" x14ac:dyDescent="0.3"/>
    <row r="3358" customFormat="1" ht="13.5" x14ac:dyDescent="0.3"/>
    <row r="3359" customFormat="1" ht="13.5" x14ac:dyDescent="0.3"/>
    <row r="3360" customFormat="1" ht="13.5" x14ac:dyDescent="0.3"/>
    <row r="3361" customFormat="1" ht="13.5" x14ac:dyDescent="0.3"/>
    <row r="3362" customFormat="1" ht="13.5" x14ac:dyDescent="0.3"/>
    <row r="3363" customFormat="1" ht="13.5" x14ac:dyDescent="0.3"/>
    <row r="3364" customFormat="1" ht="13.5" x14ac:dyDescent="0.3"/>
    <row r="3365" customFormat="1" ht="13.5" x14ac:dyDescent="0.3"/>
    <row r="3366" customFormat="1" ht="13.5" x14ac:dyDescent="0.3"/>
    <row r="3367" customFormat="1" ht="13.5" x14ac:dyDescent="0.3"/>
    <row r="3368" customFormat="1" ht="13.5" x14ac:dyDescent="0.3"/>
    <row r="3369" customFormat="1" ht="13.5" x14ac:dyDescent="0.3"/>
    <row r="3370" customFormat="1" ht="13.5" x14ac:dyDescent="0.3"/>
    <row r="3371" customFormat="1" ht="13.5" x14ac:dyDescent="0.3"/>
    <row r="3372" customFormat="1" ht="13.5" x14ac:dyDescent="0.3"/>
    <row r="3373" customFormat="1" ht="13.5" x14ac:dyDescent="0.3"/>
    <row r="3374" customFormat="1" ht="13.5" x14ac:dyDescent="0.3"/>
    <row r="3375" customFormat="1" ht="13.5" x14ac:dyDescent="0.3"/>
    <row r="3376" customFormat="1" ht="13.5" x14ac:dyDescent="0.3"/>
    <row r="3377" customFormat="1" ht="13.5" x14ac:dyDescent="0.3"/>
    <row r="3378" customFormat="1" ht="13.5" x14ac:dyDescent="0.3"/>
    <row r="3379" customFormat="1" ht="13.5" x14ac:dyDescent="0.3"/>
    <row r="3380" customFormat="1" ht="13.5" x14ac:dyDescent="0.3"/>
    <row r="3381" customFormat="1" ht="13.5" x14ac:dyDescent="0.3"/>
    <row r="3382" customFormat="1" ht="13.5" x14ac:dyDescent="0.3"/>
    <row r="3383" customFormat="1" ht="13.5" x14ac:dyDescent="0.3"/>
    <row r="3384" customFormat="1" ht="13.5" x14ac:dyDescent="0.3"/>
    <row r="3385" customFormat="1" ht="13.5" x14ac:dyDescent="0.3"/>
    <row r="3386" customFormat="1" ht="13.5" x14ac:dyDescent="0.3"/>
    <row r="3387" customFormat="1" ht="13.5" x14ac:dyDescent="0.3"/>
    <row r="3388" customFormat="1" ht="13.5" x14ac:dyDescent="0.3"/>
    <row r="3389" customFormat="1" ht="13.5" x14ac:dyDescent="0.3"/>
    <row r="3390" customFormat="1" ht="13.5" x14ac:dyDescent="0.3"/>
    <row r="3391" customFormat="1" ht="13.5" x14ac:dyDescent="0.3"/>
    <row r="3392" customFormat="1" ht="13.5" x14ac:dyDescent="0.3"/>
    <row r="3393" customFormat="1" ht="13.5" x14ac:dyDescent="0.3"/>
    <row r="3394" customFormat="1" ht="13.5" x14ac:dyDescent="0.3"/>
    <row r="3395" customFormat="1" ht="13.5" x14ac:dyDescent="0.3"/>
    <row r="3396" customFormat="1" ht="13.5" x14ac:dyDescent="0.3"/>
    <row r="3397" customFormat="1" ht="13.5" x14ac:dyDescent="0.3"/>
    <row r="3398" customFormat="1" ht="13.5" x14ac:dyDescent="0.3"/>
    <row r="3399" customFormat="1" ht="13.5" x14ac:dyDescent="0.3"/>
    <row r="3400" customFormat="1" ht="13.5" x14ac:dyDescent="0.3"/>
    <row r="3401" customFormat="1" ht="13.5" x14ac:dyDescent="0.3"/>
    <row r="3402" customFormat="1" ht="13.5" x14ac:dyDescent="0.3"/>
    <row r="3403" customFormat="1" ht="13.5" x14ac:dyDescent="0.3"/>
    <row r="3404" customFormat="1" ht="13.5" x14ac:dyDescent="0.3"/>
    <row r="3405" customFormat="1" ht="13.5" x14ac:dyDescent="0.3"/>
    <row r="3406" customFormat="1" ht="13.5" x14ac:dyDescent="0.3"/>
    <row r="3407" customFormat="1" ht="13.5" x14ac:dyDescent="0.3"/>
    <row r="3408" customFormat="1" ht="13.5" x14ac:dyDescent="0.3"/>
    <row r="3409" customFormat="1" ht="13.5" x14ac:dyDescent="0.3"/>
    <row r="3410" customFormat="1" ht="13.5" x14ac:dyDescent="0.3"/>
    <row r="3411" customFormat="1" ht="13.5" x14ac:dyDescent="0.3"/>
    <row r="3412" customFormat="1" ht="13.5" x14ac:dyDescent="0.3"/>
    <row r="3413" customFormat="1" ht="13.5" x14ac:dyDescent="0.3"/>
    <row r="3414" customFormat="1" ht="13.5" x14ac:dyDescent="0.3"/>
    <row r="3415" customFormat="1" ht="13.5" x14ac:dyDescent="0.3"/>
    <row r="3416" customFormat="1" ht="13.5" x14ac:dyDescent="0.3"/>
    <row r="3417" customFormat="1" ht="13.5" x14ac:dyDescent="0.3"/>
    <row r="3418" customFormat="1" ht="13.5" x14ac:dyDescent="0.3"/>
    <row r="3419" customFormat="1" ht="13.5" x14ac:dyDescent="0.3"/>
    <row r="3420" customFormat="1" ht="13.5" x14ac:dyDescent="0.3"/>
    <row r="3421" customFormat="1" ht="13.5" x14ac:dyDescent="0.3"/>
    <row r="3422" customFormat="1" ht="13.5" x14ac:dyDescent="0.3"/>
    <row r="3423" customFormat="1" ht="13.5" x14ac:dyDescent="0.3"/>
    <row r="3424" customFormat="1" ht="13.5" x14ac:dyDescent="0.3"/>
    <row r="3425" customFormat="1" ht="13.5" x14ac:dyDescent="0.3"/>
    <row r="3426" customFormat="1" ht="13.5" x14ac:dyDescent="0.3"/>
    <row r="3427" customFormat="1" ht="13.5" x14ac:dyDescent="0.3"/>
    <row r="3428" customFormat="1" ht="13.5" x14ac:dyDescent="0.3"/>
    <row r="3429" customFormat="1" ht="13.5" x14ac:dyDescent="0.3"/>
    <row r="3430" customFormat="1" ht="13.5" x14ac:dyDescent="0.3"/>
    <row r="3431" customFormat="1" ht="13.5" x14ac:dyDescent="0.3"/>
    <row r="3432" customFormat="1" ht="13.5" x14ac:dyDescent="0.3"/>
    <row r="3433" customFormat="1" ht="13.5" x14ac:dyDescent="0.3"/>
    <row r="3434" customFormat="1" ht="13.5" x14ac:dyDescent="0.3"/>
    <row r="3435" customFormat="1" ht="13.5" x14ac:dyDescent="0.3"/>
    <row r="3436" customFormat="1" ht="13.5" x14ac:dyDescent="0.3"/>
    <row r="3437" customFormat="1" ht="13.5" x14ac:dyDescent="0.3"/>
    <row r="3438" customFormat="1" ht="13.5" x14ac:dyDescent="0.3"/>
    <row r="3439" customFormat="1" ht="13.5" x14ac:dyDescent="0.3"/>
    <row r="3440" customFormat="1" ht="13.5" x14ac:dyDescent="0.3"/>
    <row r="3441" customFormat="1" ht="13.5" x14ac:dyDescent="0.3"/>
    <row r="3442" customFormat="1" ht="13.5" x14ac:dyDescent="0.3"/>
    <row r="3443" customFormat="1" ht="13.5" x14ac:dyDescent="0.3"/>
    <row r="3444" customFormat="1" ht="13.5" x14ac:dyDescent="0.3"/>
    <row r="3445" customFormat="1" ht="13.5" x14ac:dyDescent="0.3"/>
    <row r="3446" customFormat="1" ht="13.5" x14ac:dyDescent="0.3"/>
    <row r="3447" customFormat="1" ht="13.5" x14ac:dyDescent="0.3"/>
    <row r="3448" customFormat="1" ht="13.5" x14ac:dyDescent="0.3"/>
    <row r="3449" customFormat="1" ht="13.5" x14ac:dyDescent="0.3"/>
    <row r="3450" customFormat="1" ht="13.5" x14ac:dyDescent="0.3"/>
    <row r="3451" customFormat="1" ht="13.5" x14ac:dyDescent="0.3"/>
    <row r="3452" customFormat="1" ht="13.5" x14ac:dyDescent="0.3"/>
    <row r="3453" customFormat="1" ht="13.5" x14ac:dyDescent="0.3"/>
    <row r="3454" customFormat="1" ht="13.5" x14ac:dyDescent="0.3"/>
    <row r="3455" customFormat="1" ht="13.5" x14ac:dyDescent="0.3"/>
    <row r="3456" customFormat="1" ht="13.5" x14ac:dyDescent="0.3"/>
    <row r="3457" customFormat="1" ht="13.5" x14ac:dyDescent="0.3"/>
    <row r="3458" customFormat="1" ht="13.5" x14ac:dyDescent="0.3"/>
    <row r="3459" customFormat="1" ht="13.5" x14ac:dyDescent="0.3"/>
    <row r="3460" customFormat="1" ht="13.5" x14ac:dyDescent="0.3"/>
    <row r="3461" customFormat="1" ht="13.5" x14ac:dyDescent="0.3"/>
    <row r="3462" customFormat="1" ht="13.5" x14ac:dyDescent="0.3"/>
    <row r="3463" customFormat="1" ht="13.5" x14ac:dyDescent="0.3"/>
    <row r="3464" customFormat="1" ht="13.5" x14ac:dyDescent="0.3"/>
    <row r="3465" customFormat="1" ht="13.5" x14ac:dyDescent="0.3"/>
    <row r="3466" customFormat="1" ht="13.5" x14ac:dyDescent="0.3"/>
    <row r="3467" customFormat="1" ht="13.5" x14ac:dyDescent="0.3"/>
    <row r="3468" customFormat="1" ht="13.5" x14ac:dyDescent="0.3"/>
    <row r="3469" customFormat="1" ht="13.5" x14ac:dyDescent="0.3"/>
    <row r="3470" customFormat="1" ht="13.5" x14ac:dyDescent="0.3"/>
    <row r="3471" customFormat="1" ht="13.5" x14ac:dyDescent="0.3"/>
    <row r="3472" customFormat="1" ht="13.5" x14ac:dyDescent="0.3"/>
    <row r="3473" customFormat="1" ht="13.5" x14ac:dyDescent="0.3"/>
    <row r="3474" customFormat="1" ht="13.5" x14ac:dyDescent="0.3"/>
    <row r="3475" customFormat="1" ht="13.5" x14ac:dyDescent="0.3"/>
    <row r="3476" customFormat="1" ht="13.5" x14ac:dyDescent="0.3"/>
    <row r="3477" customFormat="1" ht="13.5" x14ac:dyDescent="0.3"/>
    <row r="3478" customFormat="1" ht="13.5" x14ac:dyDescent="0.3"/>
    <row r="3479" customFormat="1" ht="13.5" x14ac:dyDescent="0.3"/>
    <row r="3480" customFormat="1" ht="13.5" x14ac:dyDescent="0.3"/>
    <row r="3481" customFormat="1" ht="13.5" x14ac:dyDescent="0.3"/>
    <row r="3482" customFormat="1" ht="13.5" x14ac:dyDescent="0.3"/>
    <row r="3483" customFormat="1" ht="13.5" x14ac:dyDescent="0.3"/>
    <row r="3484" customFormat="1" ht="13.5" x14ac:dyDescent="0.3"/>
    <row r="3485" customFormat="1" ht="13.5" x14ac:dyDescent="0.3"/>
    <row r="3486" customFormat="1" ht="13.5" x14ac:dyDescent="0.3"/>
    <row r="3487" customFormat="1" ht="13.5" x14ac:dyDescent="0.3"/>
    <row r="3488" customFormat="1" ht="13.5" x14ac:dyDescent="0.3"/>
    <row r="3489" customFormat="1" ht="13.5" x14ac:dyDescent="0.3"/>
    <row r="3490" customFormat="1" ht="13.5" x14ac:dyDescent="0.3"/>
    <row r="3491" customFormat="1" ht="13.5" x14ac:dyDescent="0.3"/>
    <row r="3492" customFormat="1" ht="13.5" x14ac:dyDescent="0.3"/>
    <row r="3493" customFormat="1" ht="13.5" x14ac:dyDescent="0.3"/>
    <row r="3494" customFormat="1" ht="13.5" x14ac:dyDescent="0.3"/>
    <row r="3495" customFormat="1" ht="13.5" x14ac:dyDescent="0.3"/>
    <row r="3496" customFormat="1" ht="13.5" x14ac:dyDescent="0.3"/>
    <row r="3497" customFormat="1" ht="13.5" x14ac:dyDescent="0.3"/>
    <row r="3498" customFormat="1" ht="13.5" x14ac:dyDescent="0.3"/>
    <row r="3499" customFormat="1" ht="13.5" x14ac:dyDescent="0.3"/>
    <row r="3500" customFormat="1" ht="13.5" x14ac:dyDescent="0.3"/>
    <row r="3501" customFormat="1" ht="13.5" x14ac:dyDescent="0.3"/>
    <row r="3502" customFormat="1" ht="13.5" x14ac:dyDescent="0.3"/>
    <row r="3503" customFormat="1" ht="13.5" x14ac:dyDescent="0.3"/>
    <row r="3504" customFormat="1" ht="13.5" x14ac:dyDescent="0.3"/>
    <row r="3505" customFormat="1" ht="13.5" x14ac:dyDescent="0.3"/>
    <row r="3506" customFormat="1" ht="13.5" x14ac:dyDescent="0.3"/>
    <row r="3507" customFormat="1" ht="13.5" x14ac:dyDescent="0.3"/>
    <row r="3508" customFormat="1" ht="13.5" x14ac:dyDescent="0.3"/>
    <row r="3509" customFormat="1" ht="13.5" x14ac:dyDescent="0.3"/>
    <row r="3510" customFormat="1" ht="13.5" x14ac:dyDescent="0.3"/>
    <row r="3511" customFormat="1" ht="13.5" x14ac:dyDescent="0.3"/>
    <row r="3512" customFormat="1" ht="13.5" x14ac:dyDescent="0.3"/>
    <row r="3513" customFormat="1" ht="13.5" x14ac:dyDescent="0.3"/>
    <row r="3514" customFormat="1" ht="13.5" x14ac:dyDescent="0.3"/>
    <row r="3515" customFormat="1" ht="13.5" x14ac:dyDescent="0.3"/>
    <row r="3516" customFormat="1" ht="13.5" x14ac:dyDescent="0.3"/>
    <row r="3517" customFormat="1" ht="13.5" x14ac:dyDescent="0.3"/>
    <row r="3518" customFormat="1" ht="13.5" x14ac:dyDescent="0.3"/>
    <row r="3519" customFormat="1" ht="13.5" x14ac:dyDescent="0.3"/>
    <row r="3520" customFormat="1" ht="13.5" x14ac:dyDescent="0.3"/>
    <row r="3521" customFormat="1" ht="13.5" x14ac:dyDescent="0.3"/>
    <row r="3522" customFormat="1" ht="13.5" x14ac:dyDescent="0.3"/>
    <row r="3523" customFormat="1" ht="13.5" x14ac:dyDescent="0.3"/>
    <row r="3524" customFormat="1" ht="13.5" x14ac:dyDescent="0.3"/>
    <row r="3525" customFormat="1" ht="13.5" x14ac:dyDescent="0.3"/>
    <row r="3526" customFormat="1" ht="13.5" x14ac:dyDescent="0.3"/>
    <row r="3527" customFormat="1" ht="13.5" x14ac:dyDescent="0.3"/>
    <row r="3528" customFormat="1" ht="13.5" x14ac:dyDescent="0.3"/>
    <row r="3529" customFormat="1" ht="13.5" x14ac:dyDescent="0.3"/>
    <row r="3530" customFormat="1" ht="13.5" x14ac:dyDescent="0.3"/>
    <row r="3531" customFormat="1" ht="13.5" x14ac:dyDescent="0.3"/>
    <row r="3532" customFormat="1" ht="13.5" x14ac:dyDescent="0.3"/>
    <row r="3533" customFormat="1" ht="13.5" x14ac:dyDescent="0.3"/>
    <row r="3534" customFormat="1" ht="13.5" x14ac:dyDescent="0.3"/>
    <row r="3535" customFormat="1" ht="13.5" x14ac:dyDescent="0.3"/>
    <row r="3536" customFormat="1" ht="13.5" x14ac:dyDescent="0.3"/>
    <row r="3537" customFormat="1" ht="13.5" x14ac:dyDescent="0.3"/>
    <row r="3538" customFormat="1" ht="13.5" x14ac:dyDescent="0.3"/>
    <row r="3539" customFormat="1" ht="13.5" x14ac:dyDescent="0.3"/>
    <row r="3540" customFormat="1" ht="13.5" x14ac:dyDescent="0.3"/>
    <row r="3541" customFormat="1" ht="13.5" x14ac:dyDescent="0.3"/>
    <row r="3542" customFormat="1" ht="13.5" x14ac:dyDescent="0.3"/>
    <row r="3543" customFormat="1" ht="13.5" x14ac:dyDescent="0.3"/>
    <row r="3544" customFormat="1" ht="13.5" x14ac:dyDescent="0.3"/>
    <row r="3545" customFormat="1" ht="13.5" x14ac:dyDescent="0.3"/>
    <row r="3546" customFormat="1" ht="13.5" x14ac:dyDescent="0.3"/>
    <row r="3547" customFormat="1" ht="13.5" x14ac:dyDescent="0.3"/>
    <row r="3548" customFormat="1" ht="13.5" x14ac:dyDescent="0.3"/>
    <row r="3549" customFormat="1" ht="13.5" x14ac:dyDescent="0.3"/>
    <row r="3550" customFormat="1" ht="13.5" x14ac:dyDescent="0.3"/>
    <row r="3551" customFormat="1" ht="13.5" x14ac:dyDescent="0.3"/>
    <row r="3552" customFormat="1" ht="13.5" x14ac:dyDescent="0.3"/>
    <row r="3553" customFormat="1" ht="13.5" x14ac:dyDescent="0.3"/>
    <row r="3554" customFormat="1" ht="13.5" x14ac:dyDescent="0.3"/>
    <row r="3555" customFormat="1" ht="13.5" x14ac:dyDescent="0.3"/>
    <row r="3556" customFormat="1" ht="13.5" x14ac:dyDescent="0.3"/>
    <row r="3557" customFormat="1" ht="13.5" x14ac:dyDescent="0.3"/>
    <row r="3558" customFormat="1" ht="13.5" x14ac:dyDescent="0.3"/>
    <row r="3559" customFormat="1" ht="13.5" x14ac:dyDescent="0.3"/>
    <row r="3560" customFormat="1" ht="13.5" x14ac:dyDescent="0.3"/>
    <row r="3561" customFormat="1" ht="13.5" x14ac:dyDescent="0.3"/>
    <row r="3562" customFormat="1" ht="13.5" x14ac:dyDescent="0.3"/>
    <row r="3563" customFormat="1" ht="13.5" x14ac:dyDescent="0.3"/>
    <row r="3564" customFormat="1" ht="13.5" x14ac:dyDescent="0.3"/>
    <row r="3565" customFormat="1" ht="13.5" x14ac:dyDescent="0.3"/>
    <row r="3566" customFormat="1" ht="13.5" x14ac:dyDescent="0.3"/>
    <row r="3567" customFormat="1" ht="13.5" x14ac:dyDescent="0.3"/>
    <row r="3568" customFormat="1" ht="13.5" x14ac:dyDescent="0.3"/>
    <row r="3569" customFormat="1" ht="13.5" x14ac:dyDescent="0.3"/>
    <row r="3570" customFormat="1" ht="13.5" x14ac:dyDescent="0.3"/>
    <row r="3571" customFormat="1" ht="13.5" x14ac:dyDescent="0.3"/>
    <row r="3572" customFormat="1" ht="13.5" x14ac:dyDescent="0.3"/>
    <row r="3573" customFormat="1" ht="13.5" x14ac:dyDescent="0.3"/>
    <row r="3574" customFormat="1" ht="13.5" x14ac:dyDescent="0.3"/>
    <row r="3575" customFormat="1" ht="13.5" x14ac:dyDescent="0.3"/>
    <row r="3576" customFormat="1" ht="13.5" x14ac:dyDescent="0.3"/>
    <row r="3577" customFormat="1" ht="13.5" x14ac:dyDescent="0.3"/>
    <row r="3578" customFormat="1" ht="13.5" x14ac:dyDescent="0.3"/>
    <row r="3579" customFormat="1" ht="13.5" x14ac:dyDescent="0.3"/>
    <row r="3580" customFormat="1" ht="13.5" x14ac:dyDescent="0.3"/>
    <row r="3581" customFormat="1" ht="13.5" x14ac:dyDescent="0.3"/>
    <row r="3582" customFormat="1" ht="13.5" x14ac:dyDescent="0.3"/>
    <row r="3583" customFormat="1" ht="13.5" x14ac:dyDescent="0.3"/>
    <row r="3584" customFormat="1" ht="13.5" x14ac:dyDescent="0.3"/>
    <row r="3585" customFormat="1" ht="13.5" x14ac:dyDescent="0.3"/>
    <row r="3586" customFormat="1" ht="13.5" x14ac:dyDescent="0.3"/>
    <row r="3587" customFormat="1" ht="13.5" x14ac:dyDescent="0.3"/>
    <row r="3588" customFormat="1" ht="13.5" x14ac:dyDescent="0.3"/>
    <row r="3589" customFormat="1" ht="13.5" x14ac:dyDescent="0.3"/>
    <row r="3590" customFormat="1" ht="13.5" x14ac:dyDescent="0.3"/>
    <row r="3591" customFormat="1" ht="13.5" x14ac:dyDescent="0.3"/>
    <row r="3592" customFormat="1" ht="13.5" x14ac:dyDescent="0.3"/>
    <row r="3593" customFormat="1" ht="13.5" x14ac:dyDescent="0.3"/>
    <row r="3594" customFormat="1" ht="13.5" x14ac:dyDescent="0.3"/>
    <row r="3595" customFormat="1" ht="13.5" x14ac:dyDescent="0.3"/>
    <row r="3596" customFormat="1" ht="13.5" x14ac:dyDescent="0.3"/>
    <row r="3597" customFormat="1" ht="13.5" x14ac:dyDescent="0.3"/>
    <row r="3598" customFormat="1" ht="13.5" x14ac:dyDescent="0.3"/>
    <row r="3599" customFormat="1" ht="13.5" x14ac:dyDescent="0.3"/>
    <row r="3600" customFormat="1" ht="13.5" x14ac:dyDescent="0.3"/>
    <row r="3601" customFormat="1" ht="13.5" x14ac:dyDescent="0.3"/>
    <row r="3602" customFormat="1" ht="13.5" x14ac:dyDescent="0.3"/>
    <row r="3603" customFormat="1" ht="13.5" x14ac:dyDescent="0.3"/>
    <row r="3604" customFormat="1" ht="13.5" x14ac:dyDescent="0.3"/>
    <row r="3605" customFormat="1" ht="13.5" x14ac:dyDescent="0.3"/>
    <row r="3606" customFormat="1" ht="13.5" x14ac:dyDescent="0.3"/>
    <row r="3607" customFormat="1" ht="13.5" x14ac:dyDescent="0.3"/>
    <row r="3608" customFormat="1" ht="13.5" x14ac:dyDescent="0.3"/>
    <row r="3609" customFormat="1" ht="13.5" x14ac:dyDescent="0.3"/>
    <row r="3610" customFormat="1" ht="13.5" x14ac:dyDescent="0.3"/>
    <row r="3611" customFormat="1" ht="13.5" x14ac:dyDescent="0.3"/>
    <row r="3612" customFormat="1" ht="13.5" x14ac:dyDescent="0.3"/>
    <row r="3613" customFormat="1" ht="13.5" x14ac:dyDescent="0.3"/>
    <row r="3614" customFormat="1" ht="13.5" x14ac:dyDescent="0.3"/>
    <row r="3615" customFormat="1" ht="13.5" x14ac:dyDescent="0.3"/>
    <row r="3616" customFormat="1" ht="13.5" x14ac:dyDescent="0.3"/>
    <row r="3617" customFormat="1" ht="13.5" x14ac:dyDescent="0.3"/>
    <row r="3618" customFormat="1" ht="13.5" x14ac:dyDescent="0.3"/>
    <row r="3619" customFormat="1" ht="13.5" x14ac:dyDescent="0.3"/>
    <row r="3620" customFormat="1" ht="13.5" x14ac:dyDescent="0.3"/>
    <row r="3621" customFormat="1" ht="13.5" x14ac:dyDescent="0.3"/>
    <row r="3622" customFormat="1" ht="13.5" x14ac:dyDescent="0.3"/>
    <row r="3623" customFormat="1" ht="13.5" x14ac:dyDescent="0.3"/>
    <row r="3624" customFormat="1" ht="13.5" x14ac:dyDescent="0.3"/>
    <row r="3625" customFormat="1" ht="13.5" x14ac:dyDescent="0.3"/>
    <row r="3626" customFormat="1" ht="13.5" x14ac:dyDescent="0.3"/>
    <row r="3627" customFormat="1" ht="13.5" x14ac:dyDescent="0.3"/>
    <row r="3628" customFormat="1" ht="13.5" x14ac:dyDescent="0.3"/>
    <row r="3629" customFormat="1" ht="13.5" x14ac:dyDescent="0.3"/>
    <row r="3630" customFormat="1" ht="13.5" x14ac:dyDescent="0.3"/>
    <row r="3631" customFormat="1" ht="13.5" x14ac:dyDescent="0.3"/>
    <row r="3632" customFormat="1" ht="13.5" x14ac:dyDescent="0.3"/>
    <row r="3633" customFormat="1" ht="13.5" x14ac:dyDescent="0.3"/>
    <row r="3634" customFormat="1" ht="13.5" x14ac:dyDescent="0.3"/>
    <row r="3635" customFormat="1" ht="13.5" x14ac:dyDescent="0.3"/>
    <row r="3636" customFormat="1" ht="13.5" x14ac:dyDescent="0.3"/>
    <row r="3637" customFormat="1" ht="13.5" x14ac:dyDescent="0.3"/>
    <row r="3638" customFormat="1" ht="13.5" x14ac:dyDescent="0.3"/>
    <row r="3639" customFormat="1" ht="13.5" x14ac:dyDescent="0.3"/>
    <row r="3640" customFormat="1" ht="13.5" x14ac:dyDescent="0.3"/>
    <row r="3641" customFormat="1" ht="13.5" x14ac:dyDescent="0.3"/>
    <row r="3642" customFormat="1" ht="13.5" x14ac:dyDescent="0.3"/>
    <row r="3643" customFormat="1" ht="13.5" x14ac:dyDescent="0.3"/>
    <row r="3644" customFormat="1" ht="13.5" x14ac:dyDescent="0.3"/>
    <row r="3645" customFormat="1" ht="13.5" x14ac:dyDescent="0.3"/>
    <row r="3646" customFormat="1" ht="13.5" x14ac:dyDescent="0.3"/>
    <row r="3647" customFormat="1" ht="13.5" x14ac:dyDescent="0.3"/>
    <row r="3648" customFormat="1" ht="13.5" x14ac:dyDescent="0.3"/>
    <row r="3649" customFormat="1" ht="13.5" x14ac:dyDescent="0.3"/>
    <row r="3650" customFormat="1" ht="13.5" x14ac:dyDescent="0.3"/>
    <row r="3651" customFormat="1" ht="13.5" x14ac:dyDescent="0.3"/>
    <row r="3652" customFormat="1" ht="13.5" x14ac:dyDescent="0.3"/>
    <row r="3653" customFormat="1" ht="13.5" x14ac:dyDescent="0.3"/>
    <row r="3654" customFormat="1" ht="13.5" x14ac:dyDescent="0.3"/>
    <row r="3655" customFormat="1" ht="13.5" x14ac:dyDescent="0.3"/>
    <row r="3656" customFormat="1" ht="13.5" x14ac:dyDescent="0.3"/>
    <row r="3657" customFormat="1" ht="13.5" x14ac:dyDescent="0.3"/>
    <row r="3658" customFormat="1" ht="13.5" x14ac:dyDescent="0.3"/>
    <row r="3659" customFormat="1" ht="13.5" x14ac:dyDescent="0.3"/>
    <row r="3660" customFormat="1" ht="13.5" x14ac:dyDescent="0.3"/>
    <row r="3661" customFormat="1" ht="13.5" x14ac:dyDescent="0.3"/>
    <row r="3662" customFormat="1" ht="13.5" x14ac:dyDescent="0.3"/>
    <row r="3663" customFormat="1" ht="13.5" x14ac:dyDescent="0.3"/>
    <row r="3664" customFormat="1" ht="13.5" x14ac:dyDescent="0.3"/>
    <row r="3665" customFormat="1" ht="13.5" x14ac:dyDescent="0.3"/>
    <row r="3666" customFormat="1" ht="13.5" x14ac:dyDescent="0.3"/>
    <row r="3667" customFormat="1" ht="13.5" x14ac:dyDescent="0.3"/>
    <row r="3668" customFormat="1" ht="13.5" x14ac:dyDescent="0.3"/>
    <row r="3669" customFormat="1" ht="13.5" x14ac:dyDescent="0.3"/>
    <row r="3670" customFormat="1" ht="13.5" x14ac:dyDescent="0.3"/>
    <row r="3671" customFormat="1" ht="13.5" x14ac:dyDescent="0.3"/>
    <row r="3672" customFormat="1" ht="13.5" x14ac:dyDescent="0.3"/>
    <row r="3673" customFormat="1" ht="13.5" x14ac:dyDescent="0.3"/>
    <row r="3674" customFormat="1" ht="13.5" x14ac:dyDescent="0.3"/>
    <row r="3675" customFormat="1" ht="13.5" x14ac:dyDescent="0.3"/>
    <row r="3676" customFormat="1" ht="13.5" x14ac:dyDescent="0.3"/>
    <row r="3677" customFormat="1" ht="13.5" x14ac:dyDescent="0.3"/>
    <row r="3678" customFormat="1" ht="13.5" x14ac:dyDescent="0.3"/>
    <row r="3679" customFormat="1" ht="13.5" x14ac:dyDescent="0.3"/>
    <row r="3680" customFormat="1" ht="13.5" x14ac:dyDescent="0.3"/>
    <row r="3681" customFormat="1" ht="13.5" x14ac:dyDescent="0.3"/>
    <row r="3682" customFormat="1" ht="13.5" x14ac:dyDescent="0.3"/>
    <row r="3683" customFormat="1" ht="13.5" x14ac:dyDescent="0.3"/>
    <row r="3684" customFormat="1" ht="13.5" x14ac:dyDescent="0.3"/>
    <row r="3685" customFormat="1" ht="13.5" x14ac:dyDescent="0.3"/>
    <row r="3686" customFormat="1" ht="13.5" x14ac:dyDescent="0.3"/>
    <row r="3687" customFormat="1" ht="13.5" x14ac:dyDescent="0.3"/>
    <row r="3688" customFormat="1" ht="13.5" x14ac:dyDescent="0.3"/>
    <row r="3689" customFormat="1" ht="13.5" x14ac:dyDescent="0.3"/>
    <row r="3690" customFormat="1" ht="13.5" x14ac:dyDescent="0.3"/>
    <row r="3691" customFormat="1" ht="13.5" x14ac:dyDescent="0.3"/>
    <row r="3692" customFormat="1" ht="13.5" x14ac:dyDescent="0.3"/>
    <row r="3693" customFormat="1" ht="13.5" x14ac:dyDescent="0.3"/>
    <row r="3694" customFormat="1" ht="13.5" x14ac:dyDescent="0.3"/>
    <row r="3695" customFormat="1" ht="13.5" x14ac:dyDescent="0.3"/>
    <row r="3696" customFormat="1" ht="13.5" x14ac:dyDescent="0.3"/>
    <row r="3697" customFormat="1" ht="13.5" x14ac:dyDescent="0.3"/>
    <row r="3698" customFormat="1" ht="13.5" x14ac:dyDescent="0.3"/>
    <row r="3699" customFormat="1" ht="13.5" x14ac:dyDescent="0.3"/>
    <row r="3700" customFormat="1" ht="13.5" x14ac:dyDescent="0.3"/>
    <row r="3701" customFormat="1" ht="13.5" x14ac:dyDescent="0.3"/>
    <row r="3702" customFormat="1" ht="13.5" x14ac:dyDescent="0.3"/>
    <row r="3703" customFormat="1" ht="13.5" x14ac:dyDescent="0.3"/>
    <row r="3704" customFormat="1" ht="13.5" x14ac:dyDescent="0.3"/>
    <row r="3705" customFormat="1" ht="13.5" x14ac:dyDescent="0.3"/>
    <row r="3706" customFormat="1" ht="13.5" x14ac:dyDescent="0.3"/>
    <row r="3707" customFormat="1" ht="13.5" x14ac:dyDescent="0.3"/>
    <row r="3708" customFormat="1" ht="13.5" x14ac:dyDescent="0.3"/>
    <row r="3709" customFormat="1" ht="13.5" x14ac:dyDescent="0.3"/>
    <row r="3710" customFormat="1" ht="13.5" x14ac:dyDescent="0.3"/>
    <row r="3711" customFormat="1" ht="13.5" x14ac:dyDescent="0.3"/>
    <row r="3712" customFormat="1" ht="13.5" x14ac:dyDescent="0.3"/>
    <row r="3713" customFormat="1" ht="13.5" x14ac:dyDescent="0.3"/>
    <row r="3714" customFormat="1" ht="13.5" x14ac:dyDescent="0.3"/>
    <row r="3715" customFormat="1" ht="13.5" x14ac:dyDescent="0.3"/>
    <row r="3716" customFormat="1" ht="13.5" x14ac:dyDescent="0.3"/>
    <row r="3717" customFormat="1" ht="13.5" x14ac:dyDescent="0.3"/>
    <row r="3718" customFormat="1" ht="13.5" x14ac:dyDescent="0.3"/>
    <row r="3719" customFormat="1" ht="13.5" x14ac:dyDescent="0.3"/>
    <row r="3720" customFormat="1" ht="13.5" x14ac:dyDescent="0.3"/>
    <row r="3721" customFormat="1" ht="13.5" x14ac:dyDescent="0.3"/>
    <row r="3722" customFormat="1" ht="13.5" x14ac:dyDescent="0.3"/>
    <row r="3723" customFormat="1" ht="13.5" x14ac:dyDescent="0.3"/>
    <row r="3724" customFormat="1" ht="13.5" x14ac:dyDescent="0.3"/>
    <row r="3725" customFormat="1" ht="13.5" x14ac:dyDescent="0.3"/>
    <row r="3726" customFormat="1" ht="13.5" x14ac:dyDescent="0.3"/>
    <row r="3727" customFormat="1" ht="13.5" x14ac:dyDescent="0.3"/>
    <row r="3728" customFormat="1" ht="13.5" x14ac:dyDescent="0.3"/>
    <row r="3729" customFormat="1" ht="13.5" x14ac:dyDescent="0.3"/>
    <row r="3730" customFormat="1" ht="13.5" x14ac:dyDescent="0.3"/>
    <row r="3731" customFormat="1" ht="13.5" x14ac:dyDescent="0.3"/>
    <row r="3732" customFormat="1" ht="13.5" x14ac:dyDescent="0.3"/>
    <row r="3733" customFormat="1" ht="13.5" x14ac:dyDescent="0.3"/>
    <row r="3734" customFormat="1" ht="13.5" x14ac:dyDescent="0.3"/>
    <row r="3735" customFormat="1" ht="13.5" x14ac:dyDescent="0.3"/>
    <row r="3736" customFormat="1" ht="13.5" x14ac:dyDescent="0.3"/>
    <row r="3737" customFormat="1" ht="13.5" x14ac:dyDescent="0.3"/>
    <row r="3738" customFormat="1" ht="13.5" x14ac:dyDescent="0.3"/>
    <row r="3739" customFormat="1" ht="13.5" x14ac:dyDescent="0.3"/>
    <row r="3740" customFormat="1" ht="13.5" x14ac:dyDescent="0.3"/>
    <row r="3741" customFormat="1" ht="13.5" x14ac:dyDescent="0.3"/>
    <row r="3742" customFormat="1" ht="13.5" x14ac:dyDescent="0.3"/>
    <row r="3743" customFormat="1" ht="13.5" x14ac:dyDescent="0.3"/>
    <row r="3744" customFormat="1" ht="13.5" x14ac:dyDescent="0.3"/>
    <row r="3745" customFormat="1" ht="13.5" x14ac:dyDescent="0.3"/>
    <row r="3746" customFormat="1" ht="13.5" x14ac:dyDescent="0.3"/>
    <row r="3747" customFormat="1" ht="13.5" x14ac:dyDescent="0.3"/>
    <row r="3748" customFormat="1" ht="13.5" x14ac:dyDescent="0.3"/>
    <row r="3749" customFormat="1" ht="13.5" x14ac:dyDescent="0.3"/>
    <row r="3750" customFormat="1" ht="13.5" x14ac:dyDescent="0.3"/>
    <row r="3751" customFormat="1" ht="13.5" x14ac:dyDescent="0.3"/>
    <row r="3752" customFormat="1" ht="13.5" x14ac:dyDescent="0.3"/>
    <row r="3753" customFormat="1" ht="13.5" x14ac:dyDescent="0.3"/>
    <row r="3754" customFormat="1" ht="13.5" x14ac:dyDescent="0.3"/>
    <row r="3755" customFormat="1" ht="13.5" x14ac:dyDescent="0.3"/>
    <row r="3756" customFormat="1" ht="13.5" x14ac:dyDescent="0.3"/>
    <row r="3757" customFormat="1" ht="13.5" x14ac:dyDescent="0.3"/>
    <row r="3758" customFormat="1" ht="13.5" x14ac:dyDescent="0.3"/>
    <row r="3759" customFormat="1" ht="13.5" x14ac:dyDescent="0.3"/>
    <row r="3760" customFormat="1" ht="13.5" x14ac:dyDescent="0.3"/>
    <row r="3761" customFormat="1" ht="13.5" x14ac:dyDescent="0.3"/>
    <row r="3762" customFormat="1" ht="13.5" x14ac:dyDescent="0.3"/>
    <row r="3763" customFormat="1" ht="13.5" x14ac:dyDescent="0.3"/>
    <row r="3764" customFormat="1" ht="13.5" x14ac:dyDescent="0.3"/>
    <row r="3765" customFormat="1" ht="13.5" x14ac:dyDescent="0.3"/>
    <row r="3766" customFormat="1" ht="13.5" x14ac:dyDescent="0.3"/>
    <row r="3767" customFormat="1" ht="13.5" x14ac:dyDescent="0.3"/>
    <row r="3768" customFormat="1" ht="13.5" x14ac:dyDescent="0.3"/>
    <row r="3769" customFormat="1" ht="13.5" x14ac:dyDescent="0.3"/>
    <row r="3770" customFormat="1" ht="13.5" x14ac:dyDescent="0.3"/>
    <row r="3771" customFormat="1" ht="13.5" x14ac:dyDescent="0.3"/>
    <row r="3772" customFormat="1" ht="13.5" x14ac:dyDescent="0.3"/>
    <row r="3773" customFormat="1" ht="13.5" x14ac:dyDescent="0.3"/>
    <row r="3774" customFormat="1" ht="13.5" x14ac:dyDescent="0.3"/>
    <row r="3775" customFormat="1" ht="13.5" x14ac:dyDescent="0.3"/>
    <row r="3776" customFormat="1" ht="13.5" x14ac:dyDescent="0.3"/>
    <row r="3777" customFormat="1" ht="13.5" x14ac:dyDescent="0.3"/>
    <row r="3778" customFormat="1" ht="13.5" x14ac:dyDescent="0.3"/>
    <row r="3779" customFormat="1" ht="13.5" x14ac:dyDescent="0.3"/>
    <row r="3780" customFormat="1" ht="13.5" x14ac:dyDescent="0.3"/>
    <row r="3781" customFormat="1" ht="13.5" x14ac:dyDescent="0.3"/>
    <row r="3782" customFormat="1" ht="13.5" x14ac:dyDescent="0.3"/>
    <row r="3783" customFormat="1" ht="13.5" x14ac:dyDescent="0.3"/>
    <row r="3784" customFormat="1" ht="13.5" x14ac:dyDescent="0.3"/>
    <row r="3785" customFormat="1" ht="13.5" x14ac:dyDescent="0.3"/>
    <row r="3786" customFormat="1" ht="13.5" x14ac:dyDescent="0.3"/>
    <row r="3787" customFormat="1" ht="13.5" x14ac:dyDescent="0.3"/>
    <row r="3788" customFormat="1" ht="13.5" x14ac:dyDescent="0.3"/>
    <row r="3789" customFormat="1" ht="13.5" x14ac:dyDescent="0.3"/>
    <row r="3790" customFormat="1" ht="13.5" x14ac:dyDescent="0.3"/>
    <row r="3791" customFormat="1" ht="13.5" x14ac:dyDescent="0.3"/>
    <row r="3792" customFormat="1" ht="13.5" x14ac:dyDescent="0.3"/>
    <row r="3793" customFormat="1" ht="13.5" x14ac:dyDescent="0.3"/>
    <row r="3794" customFormat="1" ht="13.5" x14ac:dyDescent="0.3"/>
    <row r="3795" customFormat="1" ht="13.5" x14ac:dyDescent="0.3"/>
    <row r="3796" customFormat="1" ht="13.5" x14ac:dyDescent="0.3"/>
    <row r="3797" customFormat="1" ht="13.5" x14ac:dyDescent="0.3"/>
    <row r="3798" customFormat="1" ht="13.5" x14ac:dyDescent="0.3"/>
    <row r="3799" customFormat="1" ht="13.5" x14ac:dyDescent="0.3"/>
    <row r="3800" customFormat="1" ht="13.5" x14ac:dyDescent="0.3"/>
    <row r="3801" customFormat="1" ht="13.5" x14ac:dyDescent="0.3"/>
    <row r="3802" customFormat="1" ht="13.5" x14ac:dyDescent="0.3"/>
    <row r="3803" customFormat="1" ht="13.5" x14ac:dyDescent="0.3"/>
    <row r="3804" customFormat="1" ht="13.5" x14ac:dyDescent="0.3"/>
    <row r="3805" customFormat="1" ht="13.5" x14ac:dyDescent="0.3"/>
    <row r="3806" customFormat="1" ht="13.5" x14ac:dyDescent="0.3"/>
    <row r="3807" customFormat="1" ht="13.5" x14ac:dyDescent="0.3"/>
    <row r="3808" customFormat="1" ht="13.5" x14ac:dyDescent="0.3"/>
    <row r="3809" customFormat="1" ht="13.5" x14ac:dyDescent="0.3"/>
    <row r="3810" customFormat="1" ht="13.5" x14ac:dyDescent="0.3"/>
    <row r="3811" customFormat="1" ht="13.5" x14ac:dyDescent="0.3"/>
    <row r="3812" customFormat="1" ht="13.5" x14ac:dyDescent="0.3"/>
    <row r="3813" customFormat="1" ht="13.5" x14ac:dyDescent="0.3"/>
    <row r="3814" customFormat="1" ht="13.5" x14ac:dyDescent="0.3"/>
    <row r="3815" customFormat="1" ht="13.5" x14ac:dyDescent="0.3"/>
    <row r="3816" customFormat="1" ht="13.5" x14ac:dyDescent="0.3"/>
    <row r="3817" customFormat="1" ht="13.5" x14ac:dyDescent="0.3"/>
    <row r="3818" customFormat="1" ht="13.5" x14ac:dyDescent="0.3"/>
    <row r="3819" customFormat="1" ht="13.5" x14ac:dyDescent="0.3"/>
    <row r="3820" customFormat="1" ht="13.5" x14ac:dyDescent="0.3"/>
    <row r="3821" customFormat="1" ht="13.5" x14ac:dyDescent="0.3"/>
    <row r="3822" customFormat="1" ht="13.5" x14ac:dyDescent="0.3"/>
    <row r="3823" customFormat="1" ht="13.5" x14ac:dyDescent="0.3"/>
    <row r="3824" customFormat="1" ht="13.5" x14ac:dyDescent="0.3"/>
    <row r="3825" customFormat="1" ht="13.5" x14ac:dyDescent="0.3"/>
    <row r="3826" customFormat="1" ht="13.5" x14ac:dyDescent="0.3"/>
    <row r="3827" customFormat="1" ht="13.5" x14ac:dyDescent="0.3"/>
    <row r="3828" customFormat="1" ht="13.5" x14ac:dyDescent="0.3"/>
    <row r="3829" customFormat="1" ht="13.5" x14ac:dyDescent="0.3"/>
    <row r="3830" customFormat="1" ht="13.5" x14ac:dyDescent="0.3"/>
    <row r="3831" customFormat="1" ht="13.5" x14ac:dyDescent="0.3"/>
    <row r="3832" customFormat="1" ht="13.5" x14ac:dyDescent="0.3"/>
    <row r="3833" customFormat="1" ht="13.5" x14ac:dyDescent="0.3"/>
    <row r="3834" customFormat="1" ht="13.5" x14ac:dyDescent="0.3"/>
    <row r="3835" customFormat="1" ht="13.5" x14ac:dyDescent="0.3"/>
    <row r="3836" customFormat="1" ht="13.5" x14ac:dyDescent="0.3"/>
    <row r="3837" customFormat="1" ht="13.5" x14ac:dyDescent="0.3"/>
    <row r="3838" customFormat="1" ht="13.5" x14ac:dyDescent="0.3"/>
    <row r="3839" customFormat="1" ht="13.5" x14ac:dyDescent="0.3"/>
    <row r="3840" customFormat="1" ht="13.5" x14ac:dyDescent="0.3"/>
    <row r="3841" customFormat="1" ht="13.5" x14ac:dyDescent="0.3"/>
    <row r="3842" customFormat="1" ht="13.5" x14ac:dyDescent="0.3"/>
    <row r="3843" customFormat="1" ht="13.5" x14ac:dyDescent="0.3"/>
    <row r="3844" customFormat="1" ht="13.5" x14ac:dyDescent="0.3"/>
    <row r="3845" customFormat="1" ht="13.5" x14ac:dyDescent="0.3"/>
    <row r="3846" customFormat="1" ht="13.5" x14ac:dyDescent="0.3"/>
    <row r="3847" customFormat="1" ht="13.5" x14ac:dyDescent="0.3"/>
    <row r="3848" customFormat="1" ht="13.5" x14ac:dyDescent="0.3"/>
    <row r="3849" customFormat="1" ht="13.5" x14ac:dyDescent="0.3"/>
    <row r="3850" customFormat="1" ht="13.5" x14ac:dyDescent="0.3"/>
    <row r="3851" customFormat="1" ht="13.5" x14ac:dyDescent="0.3"/>
    <row r="3852" customFormat="1" ht="13.5" x14ac:dyDescent="0.3"/>
    <row r="3853" customFormat="1" ht="13.5" x14ac:dyDescent="0.3"/>
    <row r="3854" customFormat="1" ht="13.5" x14ac:dyDescent="0.3"/>
    <row r="3855" customFormat="1" ht="13.5" x14ac:dyDescent="0.3"/>
    <row r="3856" customFormat="1" ht="13.5" x14ac:dyDescent="0.3"/>
    <row r="3857" customFormat="1" ht="13.5" x14ac:dyDescent="0.3"/>
    <row r="3858" customFormat="1" ht="13.5" x14ac:dyDescent="0.3"/>
    <row r="3859" customFormat="1" ht="13.5" x14ac:dyDescent="0.3"/>
    <row r="3860" customFormat="1" ht="13.5" x14ac:dyDescent="0.3"/>
    <row r="3861" customFormat="1" ht="13.5" x14ac:dyDescent="0.3"/>
    <row r="3862" customFormat="1" ht="13.5" x14ac:dyDescent="0.3"/>
    <row r="3863" customFormat="1" ht="13.5" x14ac:dyDescent="0.3"/>
    <row r="3864" customFormat="1" ht="13.5" x14ac:dyDescent="0.3"/>
    <row r="3865" customFormat="1" ht="13.5" x14ac:dyDescent="0.3"/>
    <row r="3866" customFormat="1" ht="13.5" x14ac:dyDescent="0.3"/>
    <row r="3867" customFormat="1" ht="13.5" x14ac:dyDescent="0.3"/>
    <row r="3868" customFormat="1" ht="13.5" x14ac:dyDescent="0.3"/>
    <row r="3869" customFormat="1" ht="13.5" x14ac:dyDescent="0.3"/>
    <row r="3870" customFormat="1" ht="13.5" x14ac:dyDescent="0.3"/>
    <row r="3871" customFormat="1" ht="13.5" x14ac:dyDescent="0.3"/>
    <row r="3872" customFormat="1" ht="13.5" x14ac:dyDescent="0.3"/>
    <row r="3873" customFormat="1" ht="13.5" x14ac:dyDescent="0.3"/>
    <row r="3874" customFormat="1" ht="13.5" x14ac:dyDescent="0.3"/>
    <row r="3875" customFormat="1" ht="13.5" x14ac:dyDescent="0.3"/>
    <row r="3876" customFormat="1" ht="13.5" x14ac:dyDescent="0.3"/>
    <row r="3877" customFormat="1" ht="13.5" x14ac:dyDescent="0.3"/>
    <row r="3878" customFormat="1" ht="13.5" x14ac:dyDescent="0.3"/>
    <row r="3879" customFormat="1" ht="13.5" x14ac:dyDescent="0.3"/>
    <row r="3880" customFormat="1" ht="13.5" x14ac:dyDescent="0.3"/>
    <row r="3881" customFormat="1" ht="13.5" x14ac:dyDescent="0.3"/>
    <row r="3882" customFormat="1" ht="13.5" x14ac:dyDescent="0.3"/>
    <row r="3883" customFormat="1" ht="13.5" x14ac:dyDescent="0.3"/>
    <row r="3884" customFormat="1" ht="13.5" x14ac:dyDescent="0.3"/>
    <row r="3885" customFormat="1" ht="13.5" x14ac:dyDescent="0.3"/>
    <row r="3886" customFormat="1" ht="13.5" x14ac:dyDescent="0.3"/>
    <row r="3887" customFormat="1" ht="13.5" x14ac:dyDescent="0.3"/>
    <row r="3888" customFormat="1" ht="13.5" x14ac:dyDescent="0.3"/>
    <row r="3889" customFormat="1" ht="13.5" x14ac:dyDescent="0.3"/>
    <row r="3890" customFormat="1" ht="13.5" x14ac:dyDescent="0.3"/>
    <row r="3891" customFormat="1" ht="13.5" x14ac:dyDescent="0.3"/>
    <row r="3892" customFormat="1" ht="13.5" x14ac:dyDescent="0.3"/>
    <row r="3893" customFormat="1" ht="13.5" x14ac:dyDescent="0.3"/>
    <row r="3894" customFormat="1" ht="13.5" x14ac:dyDescent="0.3"/>
    <row r="3895" customFormat="1" ht="13.5" x14ac:dyDescent="0.3"/>
    <row r="3896" customFormat="1" ht="13.5" x14ac:dyDescent="0.3"/>
    <row r="3897" customFormat="1" ht="13.5" x14ac:dyDescent="0.3"/>
    <row r="3898" customFormat="1" ht="13.5" x14ac:dyDescent="0.3"/>
    <row r="3899" customFormat="1" ht="13.5" x14ac:dyDescent="0.3"/>
    <row r="3900" customFormat="1" ht="13.5" x14ac:dyDescent="0.3"/>
    <row r="3901" customFormat="1" ht="13.5" x14ac:dyDescent="0.3"/>
    <row r="3902" customFormat="1" ht="13.5" x14ac:dyDescent="0.3"/>
    <row r="3903" customFormat="1" ht="13.5" x14ac:dyDescent="0.3"/>
    <row r="3904" customFormat="1" ht="13.5" x14ac:dyDescent="0.3"/>
    <row r="3905" customFormat="1" ht="13.5" x14ac:dyDescent="0.3"/>
    <row r="3906" customFormat="1" ht="13.5" x14ac:dyDescent="0.3"/>
    <row r="3907" customFormat="1" ht="13.5" x14ac:dyDescent="0.3"/>
    <row r="3908" customFormat="1" ht="13.5" x14ac:dyDescent="0.3"/>
    <row r="3909" customFormat="1" ht="13.5" x14ac:dyDescent="0.3"/>
    <row r="3910" customFormat="1" ht="13.5" x14ac:dyDescent="0.3"/>
    <row r="3911" customFormat="1" ht="13.5" x14ac:dyDescent="0.3"/>
    <row r="3912" customFormat="1" ht="13.5" x14ac:dyDescent="0.3"/>
    <row r="3913" customFormat="1" ht="13.5" x14ac:dyDescent="0.3"/>
    <row r="3914" customFormat="1" ht="13.5" x14ac:dyDescent="0.3"/>
    <row r="3915" customFormat="1" ht="13.5" x14ac:dyDescent="0.3"/>
    <row r="3916" customFormat="1" ht="13.5" x14ac:dyDescent="0.3"/>
    <row r="3917" customFormat="1" ht="13.5" x14ac:dyDescent="0.3"/>
    <row r="3918" customFormat="1" ht="13.5" x14ac:dyDescent="0.3"/>
    <row r="3919" customFormat="1" ht="13.5" x14ac:dyDescent="0.3"/>
    <row r="3920" customFormat="1" ht="13.5" x14ac:dyDescent="0.3"/>
    <row r="3921" customFormat="1" ht="13.5" x14ac:dyDescent="0.3"/>
    <row r="3922" customFormat="1" ht="13.5" x14ac:dyDescent="0.3"/>
    <row r="3923" customFormat="1" ht="13.5" x14ac:dyDescent="0.3"/>
    <row r="3924" customFormat="1" ht="13.5" x14ac:dyDescent="0.3"/>
    <row r="3925" customFormat="1" ht="13.5" x14ac:dyDescent="0.3"/>
    <row r="3926" customFormat="1" ht="13.5" x14ac:dyDescent="0.3"/>
    <row r="3927" customFormat="1" ht="13.5" x14ac:dyDescent="0.3"/>
    <row r="3928" customFormat="1" ht="13.5" x14ac:dyDescent="0.3"/>
    <row r="3929" customFormat="1" ht="13.5" x14ac:dyDescent="0.3"/>
    <row r="3930" customFormat="1" ht="13.5" x14ac:dyDescent="0.3"/>
    <row r="3931" customFormat="1" ht="13.5" x14ac:dyDescent="0.3"/>
    <row r="3932" customFormat="1" ht="13.5" x14ac:dyDescent="0.3"/>
    <row r="3933" customFormat="1" ht="13.5" x14ac:dyDescent="0.3"/>
    <row r="3934" customFormat="1" ht="13.5" x14ac:dyDescent="0.3"/>
    <row r="3935" customFormat="1" ht="13.5" x14ac:dyDescent="0.3"/>
    <row r="3936" customFormat="1" ht="13.5" x14ac:dyDescent="0.3"/>
    <row r="3937" customFormat="1" ht="13.5" x14ac:dyDescent="0.3"/>
    <row r="3938" customFormat="1" ht="13.5" x14ac:dyDescent="0.3"/>
    <row r="3939" customFormat="1" ht="13.5" x14ac:dyDescent="0.3"/>
    <row r="3940" customFormat="1" ht="13.5" x14ac:dyDescent="0.3"/>
    <row r="3941" customFormat="1" ht="13.5" x14ac:dyDescent="0.3"/>
    <row r="3942" customFormat="1" ht="13.5" x14ac:dyDescent="0.3"/>
    <row r="3943" customFormat="1" ht="13.5" x14ac:dyDescent="0.3"/>
    <row r="3944" customFormat="1" ht="13.5" x14ac:dyDescent="0.3"/>
    <row r="3945" customFormat="1" ht="13.5" x14ac:dyDescent="0.3"/>
    <row r="3946" customFormat="1" ht="13.5" x14ac:dyDescent="0.3"/>
    <row r="3947" customFormat="1" ht="13.5" x14ac:dyDescent="0.3"/>
    <row r="3948" customFormat="1" ht="13.5" x14ac:dyDescent="0.3"/>
    <row r="3949" customFormat="1" ht="13.5" x14ac:dyDescent="0.3"/>
    <row r="3950" customFormat="1" ht="13.5" x14ac:dyDescent="0.3"/>
    <row r="3951" customFormat="1" ht="13.5" x14ac:dyDescent="0.3"/>
    <row r="3952" customFormat="1" ht="13.5" x14ac:dyDescent="0.3"/>
    <row r="3953" customFormat="1" ht="13.5" x14ac:dyDescent="0.3"/>
    <row r="3954" customFormat="1" ht="13.5" x14ac:dyDescent="0.3"/>
    <row r="3955" customFormat="1" ht="13.5" x14ac:dyDescent="0.3"/>
    <row r="3956" customFormat="1" ht="13.5" x14ac:dyDescent="0.3"/>
    <row r="3957" customFormat="1" ht="13.5" x14ac:dyDescent="0.3"/>
    <row r="3958" customFormat="1" ht="13.5" x14ac:dyDescent="0.3"/>
    <row r="3959" customFormat="1" ht="13.5" x14ac:dyDescent="0.3"/>
    <row r="3960" customFormat="1" ht="13.5" x14ac:dyDescent="0.3"/>
    <row r="3961" customFormat="1" ht="13.5" x14ac:dyDescent="0.3"/>
    <row r="3962" customFormat="1" ht="13.5" x14ac:dyDescent="0.3"/>
    <row r="3963" customFormat="1" ht="13.5" x14ac:dyDescent="0.3"/>
    <row r="3964" customFormat="1" ht="13.5" x14ac:dyDescent="0.3"/>
    <row r="3965" customFormat="1" ht="13.5" x14ac:dyDescent="0.3"/>
    <row r="3966" customFormat="1" ht="13.5" x14ac:dyDescent="0.3"/>
    <row r="3967" customFormat="1" ht="13.5" x14ac:dyDescent="0.3"/>
    <row r="3968" customFormat="1" ht="13.5" x14ac:dyDescent="0.3"/>
    <row r="3969" customFormat="1" ht="13.5" x14ac:dyDescent="0.3"/>
    <row r="3970" customFormat="1" ht="13.5" x14ac:dyDescent="0.3"/>
    <row r="3971" customFormat="1" ht="13.5" x14ac:dyDescent="0.3"/>
    <row r="3972" customFormat="1" ht="13.5" x14ac:dyDescent="0.3"/>
    <row r="3973" customFormat="1" ht="13.5" x14ac:dyDescent="0.3"/>
    <row r="3974" customFormat="1" ht="13.5" x14ac:dyDescent="0.3"/>
    <row r="3975" customFormat="1" ht="13.5" x14ac:dyDescent="0.3"/>
    <row r="3976" customFormat="1" ht="13.5" x14ac:dyDescent="0.3"/>
    <row r="3977" customFormat="1" ht="13.5" x14ac:dyDescent="0.3"/>
    <row r="3978" customFormat="1" ht="13.5" x14ac:dyDescent="0.3"/>
    <row r="3979" customFormat="1" ht="13.5" x14ac:dyDescent="0.3"/>
    <row r="3980" customFormat="1" ht="13.5" x14ac:dyDescent="0.3"/>
    <row r="3981" customFormat="1" ht="13.5" x14ac:dyDescent="0.3"/>
    <row r="3982" customFormat="1" ht="13.5" x14ac:dyDescent="0.3"/>
    <row r="3983" customFormat="1" ht="13.5" x14ac:dyDescent="0.3"/>
    <row r="3984" customFormat="1" ht="13.5" x14ac:dyDescent="0.3"/>
    <row r="3985" customFormat="1" ht="13.5" x14ac:dyDescent="0.3"/>
    <row r="3986" customFormat="1" ht="13.5" x14ac:dyDescent="0.3"/>
    <row r="3987" customFormat="1" ht="13.5" x14ac:dyDescent="0.3"/>
    <row r="3988" customFormat="1" ht="13.5" x14ac:dyDescent="0.3"/>
    <row r="3989" customFormat="1" ht="13.5" x14ac:dyDescent="0.3"/>
    <row r="3990" customFormat="1" ht="13.5" x14ac:dyDescent="0.3"/>
    <row r="3991" customFormat="1" ht="13.5" x14ac:dyDescent="0.3"/>
    <row r="3992" customFormat="1" ht="13.5" x14ac:dyDescent="0.3"/>
    <row r="3993" customFormat="1" ht="13.5" x14ac:dyDescent="0.3"/>
    <row r="3994" customFormat="1" ht="13.5" x14ac:dyDescent="0.3"/>
    <row r="3995" customFormat="1" ht="13.5" x14ac:dyDescent="0.3"/>
    <row r="3996" customFormat="1" ht="13.5" x14ac:dyDescent="0.3"/>
    <row r="3997" customFormat="1" ht="13.5" x14ac:dyDescent="0.3"/>
    <row r="3998" customFormat="1" ht="13.5" x14ac:dyDescent="0.3"/>
    <row r="3999" customFormat="1" ht="13.5" x14ac:dyDescent="0.3"/>
    <row r="4000" customFormat="1" ht="13.5" x14ac:dyDescent="0.3"/>
    <row r="4001" customFormat="1" ht="13.5" x14ac:dyDescent="0.3"/>
    <row r="4002" customFormat="1" ht="13.5" x14ac:dyDescent="0.3"/>
    <row r="4003" customFormat="1" ht="13.5" x14ac:dyDescent="0.3"/>
    <row r="4004" customFormat="1" ht="13.5" x14ac:dyDescent="0.3"/>
    <row r="4005" customFormat="1" ht="13.5" x14ac:dyDescent="0.3"/>
    <row r="4006" customFormat="1" ht="13.5" x14ac:dyDescent="0.3"/>
    <row r="4007" customFormat="1" ht="13.5" x14ac:dyDescent="0.3"/>
    <row r="4008" customFormat="1" ht="13.5" x14ac:dyDescent="0.3"/>
    <row r="4009" customFormat="1" ht="13.5" x14ac:dyDescent="0.3"/>
    <row r="4010" customFormat="1" ht="13.5" x14ac:dyDescent="0.3"/>
    <row r="4011" customFormat="1" ht="13.5" x14ac:dyDescent="0.3"/>
    <row r="4012" customFormat="1" ht="13.5" x14ac:dyDescent="0.3"/>
    <row r="4013" customFormat="1" ht="13.5" x14ac:dyDescent="0.3"/>
    <row r="4014" customFormat="1" ht="13.5" x14ac:dyDescent="0.3"/>
    <row r="4015" customFormat="1" ht="13.5" x14ac:dyDescent="0.3"/>
    <row r="4016" customFormat="1" ht="13.5" x14ac:dyDescent="0.3"/>
    <row r="4017" customFormat="1" ht="13.5" x14ac:dyDescent="0.3"/>
    <row r="4018" customFormat="1" ht="13.5" x14ac:dyDescent="0.3"/>
    <row r="4019" customFormat="1" ht="13.5" x14ac:dyDescent="0.3"/>
    <row r="4020" customFormat="1" ht="13.5" x14ac:dyDescent="0.3"/>
    <row r="4021" customFormat="1" ht="13.5" x14ac:dyDescent="0.3"/>
    <row r="4022" customFormat="1" ht="13.5" x14ac:dyDescent="0.3"/>
    <row r="4023" customFormat="1" ht="13.5" x14ac:dyDescent="0.3"/>
    <row r="4024" customFormat="1" ht="13.5" x14ac:dyDescent="0.3"/>
    <row r="4025" customFormat="1" ht="13.5" x14ac:dyDescent="0.3"/>
    <row r="4026" customFormat="1" ht="13.5" x14ac:dyDescent="0.3"/>
    <row r="4027" customFormat="1" ht="13.5" x14ac:dyDescent="0.3"/>
    <row r="4028" customFormat="1" ht="13.5" x14ac:dyDescent="0.3"/>
    <row r="4029" customFormat="1" ht="13.5" x14ac:dyDescent="0.3"/>
    <row r="4030" customFormat="1" ht="13.5" x14ac:dyDescent="0.3"/>
    <row r="4031" customFormat="1" ht="13.5" x14ac:dyDescent="0.3"/>
    <row r="4032" customFormat="1" ht="13.5" x14ac:dyDescent="0.3"/>
    <row r="4033" customFormat="1" ht="13.5" x14ac:dyDescent="0.3"/>
    <row r="4034" customFormat="1" ht="13.5" x14ac:dyDescent="0.3"/>
    <row r="4035" customFormat="1" ht="13.5" x14ac:dyDescent="0.3"/>
    <row r="4036" customFormat="1" ht="13.5" x14ac:dyDescent="0.3"/>
    <row r="4037" customFormat="1" ht="13.5" x14ac:dyDescent="0.3"/>
    <row r="4038" customFormat="1" ht="13.5" x14ac:dyDescent="0.3"/>
    <row r="4039" customFormat="1" ht="13.5" x14ac:dyDescent="0.3"/>
    <row r="4040" customFormat="1" ht="13.5" x14ac:dyDescent="0.3"/>
    <row r="4041" customFormat="1" ht="13.5" x14ac:dyDescent="0.3"/>
    <row r="4042" customFormat="1" ht="13.5" x14ac:dyDescent="0.3"/>
    <row r="4043" customFormat="1" ht="13.5" x14ac:dyDescent="0.3"/>
    <row r="4044" customFormat="1" ht="13.5" x14ac:dyDescent="0.3"/>
    <row r="4045" customFormat="1" ht="13.5" x14ac:dyDescent="0.3"/>
    <row r="4046" customFormat="1" ht="13.5" x14ac:dyDescent="0.3"/>
    <row r="4047" customFormat="1" ht="13.5" x14ac:dyDescent="0.3"/>
    <row r="4048" customFormat="1" ht="13.5" x14ac:dyDescent="0.3"/>
    <row r="4049" customFormat="1" ht="13.5" x14ac:dyDescent="0.3"/>
    <row r="4050" customFormat="1" ht="13.5" x14ac:dyDescent="0.3"/>
    <row r="4051" customFormat="1" ht="13.5" x14ac:dyDescent="0.3"/>
    <row r="4052" customFormat="1" ht="13.5" x14ac:dyDescent="0.3"/>
    <row r="4053" customFormat="1" ht="13.5" x14ac:dyDescent="0.3"/>
    <row r="4054" customFormat="1" ht="13.5" x14ac:dyDescent="0.3"/>
    <row r="4055" customFormat="1" ht="13.5" x14ac:dyDescent="0.3"/>
    <row r="4056" customFormat="1" ht="13.5" x14ac:dyDescent="0.3"/>
    <row r="4057" customFormat="1" ht="13.5" x14ac:dyDescent="0.3"/>
    <row r="4058" customFormat="1" ht="13.5" x14ac:dyDescent="0.3"/>
    <row r="4059" customFormat="1" ht="13.5" x14ac:dyDescent="0.3"/>
    <row r="4060" customFormat="1" ht="13.5" x14ac:dyDescent="0.3"/>
    <row r="4061" customFormat="1" ht="13.5" x14ac:dyDescent="0.3"/>
    <row r="4062" customFormat="1" ht="13.5" x14ac:dyDescent="0.3"/>
    <row r="4063" customFormat="1" ht="13.5" x14ac:dyDescent="0.3"/>
    <row r="4064" customFormat="1" ht="13.5" x14ac:dyDescent="0.3"/>
    <row r="4065" customFormat="1" ht="13.5" x14ac:dyDescent="0.3"/>
    <row r="4066" customFormat="1" ht="13.5" x14ac:dyDescent="0.3"/>
    <row r="4067" customFormat="1" ht="13.5" x14ac:dyDescent="0.3"/>
    <row r="4068" customFormat="1" ht="13.5" x14ac:dyDescent="0.3"/>
    <row r="4069" customFormat="1" ht="13.5" x14ac:dyDescent="0.3"/>
    <row r="4070" customFormat="1" ht="13.5" x14ac:dyDescent="0.3"/>
    <row r="4071" customFormat="1" ht="13.5" x14ac:dyDescent="0.3"/>
    <row r="4072" customFormat="1" ht="13.5" x14ac:dyDescent="0.3"/>
    <row r="4073" customFormat="1" ht="13.5" x14ac:dyDescent="0.3"/>
    <row r="4074" customFormat="1" ht="13.5" x14ac:dyDescent="0.3"/>
    <row r="4075" customFormat="1" ht="13.5" x14ac:dyDescent="0.3"/>
    <row r="4076" customFormat="1" ht="13.5" x14ac:dyDescent="0.3"/>
    <row r="4077" customFormat="1" ht="13.5" x14ac:dyDescent="0.3"/>
    <row r="4078" customFormat="1" ht="13.5" x14ac:dyDescent="0.3"/>
    <row r="4079" customFormat="1" ht="13.5" x14ac:dyDescent="0.3"/>
    <row r="4080" customFormat="1" ht="13.5" x14ac:dyDescent="0.3"/>
    <row r="4081" customFormat="1" ht="13.5" x14ac:dyDescent="0.3"/>
    <row r="4082" customFormat="1" ht="13.5" x14ac:dyDescent="0.3"/>
    <row r="4083" customFormat="1" ht="13.5" x14ac:dyDescent="0.3"/>
    <row r="4084" customFormat="1" ht="13.5" x14ac:dyDescent="0.3"/>
    <row r="4085" customFormat="1" ht="13.5" x14ac:dyDescent="0.3"/>
    <row r="4086" customFormat="1" ht="13.5" x14ac:dyDescent="0.3"/>
    <row r="4087" customFormat="1" ht="13.5" x14ac:dyDescent="0.3"/>
    <row r="4088" customFormat="1" ht="13.5" x14ac:dyDescent="0.3"/>
    <row r="4089" customFormat="1" ht="13.5" x14ac:dyDescent="0.3"/>
    <row r="4090" customFormat="1" ht="13.5" x14ac:dyDescent="0.3"/>
    <row r="4091" customFormat="1" ht="13.5" x14ac:dyDescent="0.3"/>
    <row r="4092" customFormat="1" ht="13.5" x14ac:dyDescent="0.3"/>
    <row r="4093" customFormat="1" ht="13.5" x14ac:dyDescent="0.3"/>
    <row r="4094" customFormat="1" ht="13.5" x14ac:dyDescent="0.3"/>
    <row r="4095" customFormat="1" ht="13.5" x14ac:dyDescent="0.3"/>
    <row r="4096" customFormat="1" ht="13.5" x14ac:dyDescent="0.3"/>
    <row r="4097" customFormat="1" ht="13.5" x14ac:dyDescent="0.3"/>
    <row r="4098" customFormat="1" ht="13.5" x14ac:dyDescent="0.3"/>
    <row r="4099" customFormat="1" ht="13.5" x14ac:dyDescent="0.3"/>
    <row r="4100" customFormat="1" ht="13.5" x14ac:dyDescent="0.3"/>
    <row r="4101" customFormat="1" ht="13.5" x14ac:dyDescent="0.3"/>
    <row r="4102" customFormat="1" ht="13.5" x14ac:dyDescent="0.3"/>
    <row r="4103" customFormat="1" ht="13.5" x14ac:dyDescent="0.3"/>
    <row r="4104" customFormat="1" ht="13.5" x14ac:dyDescent="0.3"/>
    <row r="4105" customFormat="1" ht="13.5" x14ac:dyDescent="0.3"/>
    <row r="4106" customFormat="1" ht="13.5" x14ac:dyDescent="0.3"/>
    <row r="4107" customFormat="1" ht="13.5" x14ac:dyDescent="0.3"/>
    <row r="4108" customFormat="1" ht="13.5" x14ac:dyDescent="0.3"/>
    <row r="4109" customFormat="1" ht="13.5" x14ac:dyDescent="0.3"/>
    <row r="4110" customFormat="1" ht="13.5" x14ac:dyDescent="0.3"/>
    <row r="4111" customFormat="1" ht="13.5" x14ac:dyDescent="0.3"/>
    <row r="4112" customFormat="1" ht="13.5" x14ac:dyDescent="0.3"/>
    <row r="4113" customFormat="1" ht="13.5" x14ac:dyDescent="0.3"/>
    <row r="4114" customFormat="1" ht="13.5" x14ac:dyDescent="0.3"/>
    <row r="4115" customFormat="1" ht="13.5" x14ac:dyDescent="0.3"/>
    <row r="4116" customFormat="1" ht="13.5" x14ac:dyDescent="0.3"/>
    <row r="4117" customFormat="1" ht="13.5" x14ac:dyDescent="0.3"/>
    <row r="4118" customFormat="1" ht="13.5" x14ac:dyDescent="0.3"/>
    <row r="4119" customFormat="1" ht="13.5" x14ac:dyDescent="0.3"/>
    <row r="4120" customFormat="1" ht="13.5" x14ac:dyDescent="0.3"/>
    <row r="4121" customFormat="1" ht="13.5" x14ac:dyDescent="0.3"/>
    <row r="4122" customFormat="1" ht="13.5" x14ac:dyDescent="0.3"/>
    <row r="4123" customFormat="1" ht="13.5" x14ac:dyDescent="0.3"/>
    <row r="4124" customFormat="1" ht="13.5" x14ac:dyDescent="0.3"/>
    <row r="4125" customFormat="1" ht="13.5" x14ac:dyDescent="0.3"/>
    <row r="4126" customFormat="1" ht="13.5" x14ac:dyDescent="0.3"/>
    <row r="4127" customFormat="1" ht="13.5" x14ac:dyDescent="0.3"/>
    <row r="4128" customFormat="1" ht="13.5" x14ac:dyDescent="0.3"/>
    <row r="4129" customFormat="1" ht="13.5" x14ac:dyDescent="0.3"/>
    <row r="4130" customFormat="1" ht="13.5" x14ac:dyDescent="0.3"/>
    <row r="4131" customFormat="1" ht="13.5" x14ac:dyDescent="0.3"/>
    <row r="4132" customFormat="1" ht="13.5" x14ac:dyDescent="0.3"/>
    <row r="4133" customFormat="1" ht="13.5" x14ac:dyDescent="0.3"/>
    <row r="4134" customFormat="1" ht="13.5" x14ac:dyDescent="0.3"/>
    <row r="4135" customFormat="1" ht="13.5" x14ac:dyDescent="0.3"/>
    <row r="4136" customFormat="1" ht="13.5" x14ac:dyDescent="0.3"/>
    <row r="4137" customFormat="1" ht="13.5" x14ac:dyDescent="0.3"/>
    <row r="4138" customFormat="1" ht="13.5" x14ac:dyDescent="0.3"/>
    <row r="4139" customFormat="1" ht="13.5" x14ac:dyDescent="0.3"/>
    <row r="4140" customFormat="1" ht="13.5" x14ac:dyDescent="0.3"/>
    <row r="4141" customFormat="1" ht="13.5" x14ac:dyDescent="0.3"/>
    <row r="4142" customFormat="1" ht="13.5" x14ac:dyDescent="0.3"/>
    <row r="4143" customFormat="1" ht="13.5" x14ac:dyDescent="0.3"/>
    <row r="4144" customFormat="1" ht="13.5" x14ac:dyDescent="0.3"/>
    <row r="4145" customFormat="1" ht="13.5" x14ac:dyDescent="0.3"/>
    <row r="4146" customFormat="1" ht="13.5" x14ac:dyDescent="0.3"/>
    <row r="4147" customFormat="1" ht="13.5" x14ac:dyDescent="0.3"/>
    <row r="4148" customFormat="1" ht="13.5" x14ac:dyDescent="0.3"/>
    <row r="4149" customFormat="1" ht="13.5" x14ac:dyDescent="0.3"/>
    <row r="4150" customFormat="1" ht="13.5" x14ac:dyDescent="0.3"/>
    <row r="4151" customFormat="1" ht="13.5" x14ac:dyDescent="0.3"/>
    <row r="4152" customFormat="1" ht="13.5" x14ac:dyDescent="0.3"/>
    <row r="4153" customFormat="1" ht="13.5" x14ac:dyDescent="0.3"/>
    <row r="4154" customFormat="1" ht="13.5" x14ac:dyDescent="0.3"/>
    <row r="4155" customFormat="1" ht="13.5" x14ac:dyDescent="0.3"/>
    <row r="4156" customFormat="1" ht="13.5" x14ac:dyDescent="0.3"/>
    <row r="4157" customFormat="1" ht="13.5" x14ac:dyDescent="0.3"/>
    <row r="4158" customFormat="1" ht="13.5" x14ac:dyDescent="0.3"/>
    <row r="4159" customFormat="1" ht="13.5" x14ac:dyDescent="0.3"/>
    <row r="4160" customFormat="1" ht="13.5" x14ac:dyDescent="0.3"/>
    <row r="4161" customFormat="1" ht="13.5" x14ac:dyDescent="0.3"/>
    <row r="4162" customFormat="1" ht="13.5" x14ac:dyDescent="0.3"/>
    <row r="4163" customFormat="1" ht="13.5" x14ac:dyDescent="0.3"/>
    <row r="4164" customFormat="1" ht="13.5" x14ac:dyDescent="0.3"/>
    <row r="4165" customFormat="1" ht="13.5" x14ac:dyDescent="0.3"/>
    <row r="4166" customFormat="1" ht="13.5" x14ac:dyDescent="0.3"/>
    <row r="4167" customFormat="1" ht="13.5" x14ac:dyDescent="0.3"/>
    <row r="4168" customFormat="1" ht="13.5" x14ac:dyDescent="0.3"/>
    <row r="4169" customFormat="1" ht="13.5" x14ac:dyDescent="0.3"/>
    <row r="4170" customFormat="1" ht="13.5" x14ac:dyDescent="0.3"/>
    <row r="4171" customFormat="1" ht="13.5" x14ac:dyDescent="0.3"/>
    <row r="4172" customFormat="1" ht="13.5" x14ac:dyDescent="0.3"/>
    <row r="4173" customFormat="1" ht="13.5" x14ac:dyDescent="0.3"/>
    <row r="4174" customFormat="1" ht="13.5" x14ac:dyDescent="0.3"/>
    <row r="4175" customFormat="1" ht="13.5" x14ac:dyDescent="0.3"/>
    <row r="4176" customFormat="1" ht="13.5" x14ac:dyDescent="0.3"/>
    <row r="4177" customFormat="1" ht="13.5" x14ac:dyDescent="0.3"/>
    <row r="4178" customFormat="1" ht="13.5" x14ac:dyDescent="0.3"/>
    <row r="4179" customFormat="1" ht="13.5" x14ac:dyDescent="0.3"/>
    <row r="4180" customFormat="1" ht="13.5" x14ac:dyDescent="0.3"/>
    <row r="4181" customFormat="1" ht="13.5" x14ac:dyDescent="0.3"/>
    <row r="4182" customFormat="1" ht="13.5" x14ac:dyDescent="0.3"/>
    <row r="4183" customFormat="1" ht="13.5" x14ac:dyDescent="0.3"/>
    <row r="4184" customFormat="1" ht="13.5" x14ac:dyDescent="0.3"/>
    <row r="4185" customFormat="1" ht="13.5" x14ac:dyDescent="0.3"/>
    <row r="4186" customFormat="1" ht="13.5" x14ac:dyDescent="0.3"/>
    <row r="4187" customFormat="1" ht="13.5" x14ac:dyDescent="0.3"/>
    <row r="4188" customFormat="1" ht="13.5" x14ac:dyDescent="0.3"/>
    <row r="4189" customFormat="1" ht="13.5" x14ac:dyDescent="0.3"/>
    <row r="4190" customFormat="1" ht="13.5" x14ac:dyDescent="0.3"/>
    <row r="4191" customFormat="1" ht="13.5" x14ac:dyDescent="0.3"/>
    <row r="4192" customFormat="1" ht="13.5" x14ac:dyDescent="0.3"/>
    <row r="4193" customFormat="1" ht="13.5" x14ac:dyDescent="0.3"/>
    <row r="4194" customFormat="1" ht="13.5" x14ac:dyDescent="0.3"/>
    <row r="4195" customFormat="1" ht="13.5" x14ac:dyDescent="0.3"/>
    <row r="4196" customFormat="1" ht="13.5" x14ac:dyDescent="0.3"/>
    <row r="4197" customFormat="1" ht="13.5" x14ac:dyDescent="0.3"/>
    <row r="4198" customFormat="1" ht="13.5" x14ac:dyDescent="0.3"/>
    <row r="4199" customFormat="1" ht="13.5" x14ac:dyDescent="0.3"/>
    <row r="4200" customFormat="1" ht="13.5" x14ac:dyDescent="0.3"/>
    <row r="4201" customFormat="1" ht="13.5" x14ac:dyDescent="0.3"/>
    <row r="4202" customFormat="1" ht="13.5" x14ac:dyDescent="0.3"/>
    <row r="4203" customFormat="1" ht="13.5" x14ac:dyDescent="0.3"/>
    <row r="4204" customFormat="1" ht="13.5" x14ac:dyDescent="0.3"/>
    <row r="4205" customFormat="1" ht="13.5" x14ac:dyDescent="0.3"/>
    <row r="4206" customFormat="1" ht="13.5" x14ac:dyDescent="0.3"/>
    <row r="4207" customFormat="1" ht="13.5" x14ac:dyDescent="0.3"/>
    <row r="4208" customFormat="1" ht="13.5" x14ac:dyDescent="0.3"/>
    <row r="4209" customFormat="1" ht="13.5" x14ac:dyDescent="0.3"/>
    <row r="4210" customFormat="1" ht="13.5" x14ac:dyDescent="0.3"/>
    <row r="4211" customFormat="1" ht="13.5" x14ac:dyDescent="0.3"/>
    <row r="4212" customFormat="1" ht="13.5" x14ac:dyDescent="0.3"/>
    <row r="4213" customFormat="1" ht="13.5" x14ac:dyDescent="0.3"/>
    <row r="4214" customFormat="1" ht="13.5" x14ac:dyDescent="0.3"/>
    <row r="4215" customFormat="1" ht="13.5" x14ac:dyDescent="0.3"/>
    <row r="4216" customFormat="1" ht="13.5" x14ac:dyDescent="0.3"/>
    <row r="4217" customFormat="1" ht="13.5" x14ac:dyDescent="0.3"/>
    <row r="4218" customFormat="1" ht="13.5" x14ac:dyDescent="0.3"/>
    <row r="4219" customFormat="1" ht="13.5" x14ac:dyDescent="0.3"/>
    <row r="4220" customFormat="1" ht="13.5" x14ac:dyDescent="0.3"/>
    <row r="4221" customFormat="1" ht="13.5" x14ac:dyDescent="0.3"/>
    <row r="4222" customFormat="1" ht="13.5" x14ac:dyDescent="0.3"/>
    <row r="4223" customFormat="1" ht="13.5" x14ac:dyDescent="0.3"/>
    <row r="4224" customFormat="1" ht="13.5" x14ac:dyDescent="0.3"/>
    <row r="4225" customFormat="1" ht="13.5" x14ac:dyDescent="0.3"/>
    <row r="4226" customFormat="1" ht="13.5" x14ac:dyDescent="0.3"/>
    <row r="4227" customFormat="1" ht="13.5" x14ac:dyDescent="0.3"/>
    <row r="4228" customFormat="1" ht="13.5" x14ac:dyDescent="0.3"/>
    <row r="4229" customFormat="1" ht="13.5" x14ac:dyDescent="0.3"/>
    <row r="4230" customFormat="1" ht="13.5" x14ac:dyDescent="0.3"/>
    <row r="4231" customFormat="1" ht="13.5" x14ac:dyDescent="0.3"/>
    <row r="4232" customFormat="1" ht="13.5" x14ac:dyDescent="0.3"/>
    <row r="4233" customFormat="1" ht="13.5" x14ac:dyDescent="0.3"/>
    <row r="4234" customFormat="1" ht="13.5" x14ac:dyDescent="0.3"/>
    <row r="4235" customFormat="1" ht="13.5" x14ac:dyDescent="0.3"/>
    <row r="4236" customFormat="1" ht="13.5" x14ac:dyDescent="0.3"/>
    <row r="4237" customFormat="1" ht="13.5" x14ac:dyDescent="0.3"/>
    <row r="4238" customFormat="1" ht="13.5" x14ac:dyDescent="0.3"/>
    <row r="4239" customFormat="1" ht="13.5" x14ac:dyDescent="0.3"/>
    <row r="4240" customFormat="1" ht="13.5" x14ac:dyDescent="0.3"/>
    <row r="4241" customFormat="1" ht="13.5" x14ac:dyDescent="0.3"/>
    <row r="4242" customFormat="1" ht="13.5" x14ac:dyDescent="0.3"/>
    <row r="4243" customFormat="1" ht="13.5" x14ac:dyDescent="0.3"/>
    <row r="4244" customFormat="1" ht="13.5" x14ac:dyDescent="0.3"/>
    <row r="4245" customFormat="1" ht="13.5" x14ac:dyDescent="0.3"/>
    <row r="4246" customFormat="1" ht="13.5" x14ac:dyDescent="0.3"/>
    <row r="4247" customFormat="1" ht="13.5" x14ac:dyDescent="0.3"/>
    <row r="4248" customFormat="1" ht="13.5" x14ac:dyDescent="0.3"/>
    <row r="4249" customFormat="1" ht="13.5" x14ac:dyDescent="0.3"/>
    <row r="4250" customFormat="1" ht="13.5" x14ac:dyDescent="0.3"/>
    <row r="4251" customFormat="1" ht="13.5" x14ac:dyDescent="0.3"/>
    <row r="4252" customFormat="1" ht="13.5" x14ac:dyDescent="0.3"/>
    <row r="4253" customFormat="1" ht="13.5" x14ac:dyDescent="0.3"/>
    <row r="4254" customFormat="1" ht="13.5" x14ac:dyDescent="0.3"/>
    <row r="4255" customFormat="1" ht="13.5" x14ac:dyDescent="0.3"/>
    <row r="4256" customFormat="1" ht="13.5" x14ac:dyDescent="0.3"/>
    <row r="4257" customFormat="1" ht="13.5" x14ac:dyDescent="0.3"/>
    <row r="4258" customFormat="1" ht="13.5" x14ac:dyDescent="0.3"/>
    <row r="4259" customFormat="1" ht="13.5" x14ac:dyDescent="0.3"/>
    <row r="4260" customFormat="1" ht="13.5" x14ac:dyDescent="0.3"/>
    <row r="4261" customFormat="1" ht="13.5" x14ac:dyDescent="0.3"/>
    <row r="4262" customFormat="1" ht="13.5" x14ac:dyDescent="0.3"/>
    <row r="4263" customFormat="1" ht="13.5" x14ac:dyDescent="0.3"/>
    <row r="4264" customFormat="1" ht="13.5" x14ac:dyDescent="0.3"/>
    <row r="4265" customFormat="1" ht="13.5" x14ac:dyDescent="0.3"/>
    <row r="4266" customFormat="1" ht="13.5" x14ac:dyDescent="0.3"/>
    <row r="4267" customFormat="1" ht="13.5" x14ac:dyDescent="0.3"/>
    <row r="4268" customFormat="1" ht="13.5" x14ac:dyDescent="0.3"/>
    <row r="4269" customFormat="1" ht="13.5" x14ac:dyDescent="0.3"/>
    <row r="4270" customFormat="1" ht="13.5" x14ac:dyDescent="0.3"/>
    <row r="4271" customFormat="1" ht="13.5" x14ac:dyDescent="0.3"/>
    <row r="4272" customFormat="1" ht="13.5" x14ac:dyDescent="0.3"/>
    <row r="4273" customFormat="1" ht="13.5" x14ac:dyDescent="0.3"/>
    <row r="4274" customFormat="1" ht="13.5" x14ac:dyDescent="0.3"/>
    <row r="4275" customFormat="1" ht="13.5" x14ac:dyDescent="0.3"/>
    <row r="4276" customFormat="1" ht="13.5" x14ac:dyDescent="0.3"/>
    <row r="4277" customFormat="1" ht="13.5" x14ac:dyDescent="0.3"/>
    <row r="4278" customFormat="1" ht="13.5" x14ac:dyDescent="0.3"/>
    <row r="4279" customFormat="1" ht="13.5" x14ac:dyDescent="0.3"/>
    <row r="4280" customFormat="1" ht="13.5" x14ac:dyDescent="0.3"/>
    <row r="4281" customFormat="1" ht="13.5" x14ac:dyDescent="0.3"/>
    <row r="4282" customFormat="1" ht="13.5" x14ac:dyDescent="0.3"/>
    <row r="4283" customFormat="1" ht="13.5" x14ac:dyDescent="0.3"/>
    <row r="4284" customFormat="1" ht="13.5" x14ac:dyDescent="0.3"/>
    <row r="4285" customFormat="1" ht="13.5" x14ac:dyDescent="0.3"/>
    <row r="4286" customFormat="1" ht="13.5" x14ac:dyDescent="0.3"/>
    <row r="4287" customFormat="1" ht="13.5" x14ac:dyDescent="0.3"/>
    <row r="4288" customFormat="1" ht="13.5" x14ac:dyDescent="0.3"/>
    <row r="4289" customFormat="1" ht="13.5" x14ac:dyDescent="0.3"/>
    <row r="4290" customFormat="1" ht="13.5" x14ac:dyDescent="0.3"/>
    <row r="4291" customFormat="1" ht="13.5" x14ac:dyDescent="0.3"/>
    <row r="4292" customFormat="1" ht="13.5" x14ac:dyDescent="0.3"/>
    <row r="4293" customFormat="1" ht="13.5" x14ac:dyDescent="0.3"/>
    <row r="4294" customFormat="1" ht="13.5" x14ac:dyDescent="0.3"/>
    <row r="4295" customFormat="1" ht="13.5" x14ac:dyDescent="0.3"/>
    <row r="4296" customFormat="1" ht="13.5" x14ac:dyDescent="0.3"/>
    <row r="4297" customFormat="1" ht="13.5" x14ac:dyDescent="0.3"/>
    <row r="4298" customFormat="1" ht="13.5" x14ac:dyDescent="0.3"/>
    <row r="4299" customFormat="1" ht="13.5" x14ac:dyDescent="0.3"/>
    <row r="4300" customFormat="1" ht="13.5" x14ac:dyDescent="0.3"/>
    <row r="4301" customFormat="1" ht="13.5" x14ac:dyDescent="0.3"/>
    <row r="4302" customFormat="1" ht="13.5" x14ac:dyDescent="0.3"/>
    <row r="4303" customFormat="1" ht="13.5" x14ac:dyDescent="0.3"/>
    <row r="4304" customFormat="1" ht="13.5" x14ac:dyDescent="0.3"/>
    <row r="4305" customFormat="1" ht="13.5" x14ac:dyDescent="0.3"/>
    <row r="4306" customFormat="1" ht="13.5" x14ac:dyDescent="0.3"/>
    <row r="4307" customFormat="1" ht="13.5" x14ac:dyDescent="0.3"/>
    <row r="4308" customFormat="1" ht="13.5" x14ac:dyDescent="0.3"/>
    <row r="4309" customFormat="1" ht="13.5" x14ac:dyDescent="0.3"/>
    <row r="4310" customFormat="1" ht="13.5" x14ac:dyDescent="0.3"/>
    <row r="4311" customFormat="1" ht="13.5" x14ac:dyDescent="0.3"/>
    <row r="4312" customFormat="1" ht="13.5" x14ac:dyDescent="0.3"/>
    <row r="4313" customFormat="1" ht="13.5" x14ac:dyDescent="0.3"/>
    <row r="4314" customFormat="1" ht="13.5" x14ac:dyDescent="0.3"/>
    <row r="4315" customFormat="1" ht="13.5" x14ac:dyDescent="0.3"/>
    <row r="4316" customFormat="1" ht="13.5" x14ac:dyDescent="0.3"/>
    <row r="4317" customFormat="1" ht="13.5" x14ac:dyDescent="0.3"/>
    <row r="4318" customFormat="1" ht="13.5" x14ac:dyDescent="0.3"/>
    <row r="4319" customFormat="1" ht="13.5" x14ac:dyDescent="0.3"/>
    <row r="4320" customFormat="1" ht="13.5" x14ac:dyDescent="0.3"/>
    <row r="4321" customFormat="1" ht="13.5" x14ac:dyDescent="0.3"/>
    <row r="4322" customFormat="1" ht="13.5" x14ac:dyDescent="0.3"/>
    <row r="4323" customFormat="1" ht="13.5" x14ac:dyDescent="0.3"/>
    <row r="4324" customFormat="1" ht="13.5" x14ac:dyDescent="0.3"/>
    <row r="4325" customFormat="1" ht="13.5" x14ac:dyDescent="0.3"/>
    <row r="4326" customFormat="1" ht="13.5" x14ac:dyDescent="0.3"/>
    <row r="4327" customFormat="1" ht="13.5" x14ac:dyDescent="0.3"/>
    <row r="4328" customFormat="1" ht="13.5" x14ac:dyDescent="0.3"/>
    <row r="4329" customFormat="1" ht="13.5" x14ac:dyDescent="0.3"/>
    <row r="4330" customFormat="1" ht="13.5" x14ac:dyDescent="0.3"/>
    <row r="4331" customFormat="1" ht="13.5" x14ac:dyDescent="0.3"/>
    <row r="4332" customFormat="1" ht="13.5" x14ac:dyDescent="0.3"/>
    <row r="4333" customFormat="1" ht="13.5" x14ac:dyDescent="0.3"/>
    <row r="4334" customFormat="1" ht="13.5" x14ac:dyDescent="0.3"/>
    <row r="4335" customFormat="1" ht="13.5" x14ac:dyDescent="0.3"/>
    <row r="4336" customFormat="1" ht="13.5" x14ac:dyDescent="0.3"/>
    <row r="4337" customFormat="1" ht="13.5" x14ac:dyDescent="0.3"/>
    <row r="4338" customFormat="1" ht="13.5" x14ac:dyDescent="0.3"/>
    <row r="4339" customFormat="1" ht="13.5" x14ac:dyDescent="0.3"/>
    <row r="4340" customFormat="1" ht="13.5" x14ac:dyDescent="0.3"/>
    <row r="4341" customFormat="1" ht="13.5" x14ac:dyDescent="0.3"/>
    <row r="4342" customFormat="1" ht="13.5" x14ac:dyDescent="0.3"/>
    <row r="4343" customFormat="1" ht="13.5" x14ac:dyDescent="0.3"/>
    <row r="4344" customFormat="1" ht="13.5" x14ac:dyDescent="0.3"/>
    <row r="4345" customFormat="1" ht="13.5" x14ac:dyDescent="0.3"/>
    <row r="4346" customFormat="1" ht="13.5" x14ac:dyDescent="0.3"/>
    <row r="4347" customFormat="1" ht="13.5" x14ac:dyDescent="0.3"/>
    <row r="4348" customFormat="1" ht="13.5" x14ac:dyDescent="0.3"/>
    <row r="4349" customFormat="1" ht="13.5" x14ac:dyDescent="0.3"/>
    <row r="4350" customFormat="1" ht="13.5" x14ac:dyDescent="0.3"/>
    <row r="4351" customFormat="1" ht="13.5" x14ac:dyDescent="0.3"/>
    <row r="4352" customFormat="1" ht="13.5" x14ac:dyDescent="0.3"/>
    <row r="4353" customFormat="1" ht="13.5" x14ac:dyDescent="0.3"/>
    <row r="4354" customFormat="1" ht="13.5" x14ac:dyDescent="0.3"/>
    <row r="4355" customFormat="1" ht="13.5" x14ac:dyDescent="0.3"/>
    <row r="4356" customFormat="1" ht="13.5" x14ac:dyDescent="0.3"/>
    <row r="4357" customFormat="1" ht="13.5" x14ac:dyDescent="0.3"/>
    <row r="4358" customFormat="1" ht="13.5" x14ac:dyDescent="0.3"/>
    <row r="4359" customFormat="1" ht="13.5" x14ac:dyDescent="0.3"/>
    <row r="4360" customFormat="1" ht="13.5" x14ac:dyDescent="0.3"/>
    <row r="4361" customFormat="1" ht="13.5" x14ac:dyDescent="0.3"/>
    <row r="4362" customFormat="1" ht="13.5" x14ac:dyDescent="0.3"/>
    <row r="4363" customFormat="1" ht="13.5" x14ac:dyDescent="0.3"/>
    <row r="4364" customFormat="1" ht="13.5" x14ac:dyDescent="0.3"/>
    <row r="4365" customFormat="1" ht="13.5" x14ac:dyDescent="0.3"/>
    <row r="4366" customFormat="1" ht="13.5" x14ac:dyDescent="0.3"/>
    <row r="4367" customFormat="1" ht="13.5" x14ac:dyDescent="0.3"/>
    <row r="4368" customFormat="1" ht="13.5" x14ac:dyDescent="0.3"/>
    <row r="4369" customFormat="1" ht="13.5" x14ac:dyDescent="0.3"/>
    <row r="4370" customFormat="1" ht="13.5" x14ac:dyDescent="0.3"/>
    <row r="4371" customFormat="1" ht="13.5" x14ac:dyDescent="0.3"/>
    <row r="4372" customFormat="1" ht="13.5" x14ac:dyDescent="0.3"/>
    <row r="4373" customFormat="1" ht="13.5" x14ac:dyDescent="0.3"/>
    <row r="4374" customFormat="1" ht="13.5" x14ac:dyDescent="0.3"/>
    <row r="4375" customFormat="1" ht="13.5" x14ac:dyDescent="0.3"/>
    <row r="4376" customFormat="1" ht="13.5" x14ac:dyDescent="0.3"/>
    <row r="4377" customFormat="1" ht="13.5" x14ac:dyDescent="0.3"/>
    <row r="4378" customFormat="1" ht="13.5" x14ac:dyDescent="0.3"/>
    <row r="4379" customFormat="1" ht="13.5" x14ac:dyDescent="0.3"/>
    <row r="4380" customFormat="1" ht="13.5" x14ac:dyDescent="0.3"/>
    <row r="4381" customFormat="1" ht="13.5" x14ac:dyDescent="0.3"/>
    <row r="4382" customFormat="1" ht="13.5" x14ac:dyDescent="0.3"/>
    <row r="4383" customFormat="1" ht="13.5" x14ac:dyDescent="0.3"/>
    <row r="4384" customFormat="1" ht="13.5" x14ac:dyDescent="0.3"/>
    <row r="4385" customFormat="1" ht="13.5" x14ac:dyDescent="0.3"/>
    <row r="4386" customFormat="1" ht="13.5" x14ac:dyDescent="0.3"/>
    <row r="4387" customFormat="1" ht="13.5" x14ac:dyDescent="0.3"/>
    <row r="4388" customFormat="1" ht="13.5" x14ac:dyDescent="0.3"/>
    <row r="4389" customFormat="1" ht="13.5" x14ac:dyDescent="0.3"/>
    <row r="4390" customFormat="1" ht="13.5" x14ac:dyDescent="0.3"/>
    <row r="4391" customFormat="1" ht="13.5" x14ac:dyDescent="0.3"/>
    <row r="4392" customFormat="1" ht="13.5" x14ac:dyDescent="0.3"/>
    <row r="4393" customFormat="1" ht="13.5" x14ac:dyDescent="0.3"/>
    <row r="4394" customFormat="1" ht="13.5" x14ac:dyDescent="0.3"/>
    <row r="4395" customFormat="1" ht="13.5" x14ac:dyDescent="0.3"/>
    <row r="4396" customFormat="1" ht="13.5" x14ac:dyDescent="0.3"/>
    <row r="4397" customFormat="1" ht="13.5" x14ac:dyDescent="0.3"/>
    <row r="4398" customFormat="1" ht="13.5" x14ac:dyDescent="0.3"/>
    <row r="4399" customFormat="1" ht="13.5" x14ac:dyDescent="0.3"/>
    <row r="4400" customFormat="1" ht="13.5" x14ac:dyDescent="0.3"/>
    <row r="4401" customFormat="1" ht="13.5" x14ac:dyDescent="0.3"/>
    <row r="4402" customFormat="1" ht="13.5" x14ac:dyDescent="0.3"/>
    <row r="4403" customFormat="1" ht="13.5" x14ac:dyDescent="0.3"/>
    <row r="4404" customFormat="1" ht="13.5" x14ac:dyDescent="0.3"/>
    <row r="4405" customFormat="1" ht="13.5" x14ac:dyDescent="0.3"/>
    <row r="4406" customFormat="1" ht="13.5" x14ac:dyDescent="0.3"/>
    <row r="4407" customFormat="1" ht="13.5" x14ac:dyDescent="0.3"/>
    <row r="4408" customFormat="1" ht="13.5" x14ac:dyDescent="0.3"/>
    <row r="4409" customFormat="1" ht="13.5" x14ac:dyDescent="0.3"/>
    <row r="4410" customFormat="1" ht="13.5" x14ac:dyDescent="0.3"/>
    <row r="4411" customFormat="1" ht="13.5" x14ac:dyDescent="0.3"/>
    <row r="4412" customFormat="1" ht="13.5" x14ac:dyDescent="0.3"/>
    <row r="4413" customFormat="1" ht="13.5" x14ac:dyDescent="0.3"/>
    <row r="4414" customFormat="1" ht="13.5" x14ac:dyDescent="0.3"/>
    <row r="4415" customFormat="1" ht="13.5" x14ac:dyDescent="0.3"/>
    <row r="4416" customFormat="1" ht="13.5" x14ac:dyDescent="0.3"/>
    <row r="4417" customFormat="1" ht="13.5" x14ac:dyDescent="0.3"/>
    <row r="4418" customFormat="1" ht="13.5" x14ac:dyDescent="0.3"/>
    <row r="4419" customFormat="1" ht="13.5" x14ac:dyDescent="0.3"/>
    <row r="4420" customFormat="1" ht="13.5" x14ac:dyDescent="0.3"/>
    <row r="4421" customFormat="1" ht="13.5" x14ac:dyDescent="0.3"/>
    <row r="4422" customFormat="1" ht="13.5" x14ac:dyDescent="0.3"/>
    <row r="4423" customFormat="1" ht="13.5" x14ac:dyDescent="0.3"/>
    <row r="4424" customFormat="1" ht="13.5" x14ac:dyDescent="0.3"/>
    <row r="4425" customFormat="1" ht="13.5" x14ac:dyDescent="0.3"/>
    <row r="4426" customFormat="1" ht="13.5" x14ac:dyDescent="0.3"/>
    <row r="4427" customFormat="1" ht="13.5" x14ac:dyDescent="0.3"/>
    <row r="4428" customFormat="1" ht="13.5" x14ac:dyDescent="0.3"/>
    <row r="4429" customFormat="1" ht="13.5" x14ac:dyDescent="0.3"/>
    <row r="4430" customFormat="1" ht="13.5" x14ac:dyDescent="0.3"/>
    <row r="4431" customFormat="1" ht="13.5" x14ac:dyDescent="0.3"/>
    <row r="4432" customFormat="1" ht="13.5" x14ac:dyDescent="0.3"/>
    <row r="4433" customFormat="1" ht="13.5" x14ac:dyDescent="0.3"/>
    <row r="4434" customFormat="1" ht="13.5" x14ac:dyDescent="0.3"/>
    <row r="4435" customFormat="1" ht="13.5" x14ac:dyDescent="0.3"/>
    <row r="4436" customFormat="1" ht="13.5" x14ac:dyDescent="0.3"/>
    <row r="4437" customFormat="1" ht="13.5" x14ac:dyDescent="0.3"/>
    <row r="4438" customFormat="1" ht="13.5" x14ac:dyDescent="0.3"/>
    <row r="4439" customFormat="1" ht="13.5" x14ac:dyDescent="0.3"/>
    <row r="4440" customFormat="1" ht="13.5" x14ac:dyDescent="0.3"/>
    <row r="4441" customFormat="1" ht="13.5" x14ac:dyDescent="0.3"/>
    <row r="4442" customFormat="1" ht="13.5" x14ac:dyDescent="0.3"/>
    <row r="4443" customFormat="1" ht="13.5" x14ac:dyDescent="0.3"/>
    <row r="4444" customFormat="1" ht="13.5" x14ac:dyDescent="0.3"/>
    <row r="4445" customFormat="1" ht="13.5" x14ac:dyDescent="0.3"/>
    <row r="4446" customFormat="1" ht="13.5" x14ac:dyDescent="0.3"/>
    <row r="4447" customFormat="1" ht="13.5" x14ac:dyDescent="0.3"/>
    <row r="4448" customFormat="1" ht="13.5" x14ac:dyDescent="0.3"/>
    <row r="4449" customFormat="1" ht="13.5" x14ac:dyDescent="0.3"/>
    <row r="4450" customFormat="1" ht="13.5" x14ac:dyDescent="0.3"/>
    <row r="4451" customFormat="1" ht="13.5" x14ac:dyDescent="0.3"/>
    <row r="4452" customFormat="1" ht="13.5" x14ac:dyDescent="0.3"/>
    <row r="4453" customFormat="1" ht="13.5" x14ac:dyDescent="0.3"/>
    <row r="4454" customFormat="1" ht="13.5" x14ac:dyDescent="0.3"/>
    <row r="4455" customFormat="1" ht="13.5" x14ac:dyDescent="0.3"/>
    <row r="4456" customFormat="1" ht="13.5" x14ac:dyDescent="0.3"/>
    <row r="4457" customFormat="1" ht="13.5" x14ac:dyDescent="0.3"/>
    <row r="4458" customFormat="1" ht="13.5" x14ac:dyDescent="0.3"/>
    <row r="4459" customFormat="1" ht="13.5" x14ac:dyDescent="0.3"/>
    <row r="4460" customFormat="1" ht="13.5" x14ac:dyDescent="0.3"/>
    <row r="4461" customFormat="1" ht="13.5" x14ac:dyDescent="0.3"/>
    <row r="4462" customFormat="1" ht="13.5" x14ac:dyDescent="0.3"/>
    <row r="4463" customFormat="1" ht="13.5" x14ac:dyDescent="0.3"/>
    <row r="4464" customFormat="1" ht="13.5" x14ac:dyDescent="0.3"/>
    <row r="4465" customFormat="1" ht="13.5" x14ac:dyDescent="0.3"/>
    <row r="4466" customFormat="1" ht="13.5" x14ac:dyDescent="0.3"/>
    <row r="4467" customFormat="1" ht="13.5" x14ac:dyDescent="0.3"/>
    <row r="4468" customFormat="1" ht="13.5" x14ac:dyDescent="0.3"/>
    <row r="4469" customFormat="1" ht="13.5" x14ac:dyDescent="0.3"/>
    <row r="4470" customFormat="1" ht="13.5" x14ac:dyDescent="0.3"/>
    <row r="4471" customFormat="1" ht="13.5" x14ac:dyDescent="0.3"/>
    <row r="4472" customFormat="1" ht="13.5" x14ac:dyDescent="0.3"/>
    <row r="4473" customFormat="1" ht="13.5" x14ac:dyDescent="0.3"/>
    <row r="4474" customFormat="1" ht="13.5" x14ac:dyDescent="0.3"/>
    <row r="4475" customFormat="1" ht="13.5" x14ac:dyDescent="0.3"/>
    <row r="4476" customFormat="1" ht="13.5" x14ac:dyDescent="0.3"/>
    <row r="4477" customFormat="1" ht="13.5" x14ac:dyDescent="0.3"/>
    <row r="4478" customFormat="1" ht="13.5" x14ac:dyDescent="0.3"/>
    <row r="4479" customFormat="1" ht="13.5" x14ac:dyDescent="0.3"/>
    <row r="4480" customFormat="1" ht="13.5" x14ac:dyDescent="0.3"/>
    <row r="4481" customFormat="1" ht="13.5" x14ac:dyDescent="0.3"/>
    <row r="4482" customFormat="1" ht="13.5" x14ac:dyDescent="0.3"/>
    <row r="4483" customFormat="1" ht="13.5" x14ac:dyDescent="0.3"/>
    <row r="4484" customFormat="1" ht="13.5" x14ac:dyDescent="0.3"/>
    <row r="4485" customFormat="1" ht="13.5" x14ac:dyDescent="0.3"/>
    <row r="4486" customFormat="1" ht="13.5" x14ac:dyDescent="0.3"/>
    <row r="4487" customFormat="1" ht="13.5" x14ac:dyDescent="0.3"/>
    <row r="4488" customFormat="1" ht="13.5" x14ac:dyDescent="0.3"/>
    <row r="4489" customFormat="1" ht="13.5" x14ac:dyDescent="0.3"/>
    <row r="4490" customFormat="1" ht="13.5" x14ac:dyDescent="0.3"/>
    <row r="4491" customFormat="1" ht="13.5" x14ac:dyDescent="0.3"/>
    <row r="4492" customFormat="1" ht="13.5" x14ac:dyDescent="0.3"/>
    <row r="4493" customFormat="1" ht="13.5" x14ac:dyDescent="0.3"/>
    <row r="4494" customFormat="1" ht="13.5" x14ac:dyDescent="0.3"/>
    <row r="4495" customFormat="1" ht="13.5" x14ac:dyDescent="0.3"/>
    <row r="4496" customFormat="1" ht="13.5" x14ac:dyDescent="0.3"/>
    <row r="4497" customFormat="1" ht="13.5" x14ac:dyDescent="0.3"/>
    <row r="4498" customFormat="1" ht="13.5" x14ac:dyDescent="0.3"/>
    <row r="4499" customFormat="1" ht="13.5" x14ac:dyDescent="0.3"/>
    <row r="4500" customFormat="1" ht="13.5" x14ac:dyDescent="0.3"/>
    <row r="4501" customFormat="1" ht="13.5" x14ac:dyDescent="0.3"/>
    <row r="4502" customFormat="1" ht="13.5" x14ac:dyDescent="0.3"/>
    <row r="4503" customFormat="1" ht="13.5" x14ac:dyDescent="0.3"/>
    <row r="4504" customFormat="1" ht="13.5" x14ac:dyDescent="0.3"/>
    <row r="4505" customFormat="1" ht="13.5" x14ac:dyDescent="0.3"/>
    <row r="4506" customFormat="1" ht="13.5" x14ac:dyDescent="0.3"/>
    <row r="4507" customFormat="1" ht="13.5" x14ac:dyDescent="0.3"/>
    <row r="4508" customFormat="1" ht="13.5" x14ac:dyDescent="0.3"/>
    <row r="4509" customFormat="1" ht="13.5" x14ac:dyDescent="0.3"/>
    <row r="4510" customFormat="1" ht="13.5" x14ac:dyDescent="0.3"/>
    <row r="4511" customFormat="1" ht="13.5" x14ac:dyDescent="0.3"/>
    <row r="4512" customFormat="1" ht="13.5" x14ac:dyDescent="0.3"/>
    <row r="4513" customFormat="1" ht="13.5" x14ac:dyDescent="0.3"/>
    <row r="4514" customFormat="1" ht="13.5" x14ac:dyDescent="0.3"/>
    <row r="4515" customFormat="1" ht="13.5" x14ac:dyDescent="0.3"/>
    <row r="4516" customFormat="1" ht="13.5" x14ac:dyDescent="0.3"/>
    <row r="4517" customFormat="1" ht="13.5" x14ac:dyDescent="0.3"/>
    <row r="4518" customFormat="1" ht="13.5" x14ac:dyDescent="0.3"/>
    <row r="4519" customFormat="1" ht="13.5" x14ac:dyDescent="0.3"/>
    <row r="4520" customFormat="1" ht="13.5" x14ac:dyDescent="0.3"/>
    <row r="4521" customFormat="1" ht="13.5" x14ac:dyDescent="0.3"/>
    <row r="4522" customFormat="1" ht="13.5" x14ac:dyDescent="0.3"/>
    <row r="4523" customFormat="1" ht="13.5" x14ac:dyDescent="0.3"/>
    <row r="4524" customFormat="1" ht="13.5" x14ac:dyDescent="0.3"/>
    <row r="4525" customFormat="1" ht="13.5" x14ac:dyDescent="0.3"/>
    <row r="4526" customFormat="1" ht="13.5" x14ac:dyDescent="0.3"/>
    <row r="4527" customFormat="1" ht="13.5" x14ac:dyDescent="0.3"/>
    <row r="4528" customFormat="1" ht="13.5" x14ac:dyDescent="0.3"/>
    <row r="4529" customFormat="1" ht="13.5" x14ac:dyDescent="0.3"/>
    <row r="4530" customFormat="1" ht="13.5" x14ac:dyDescent="0.3"/>
    <row r="4531" customFormat="1" ht="13.5" x14ac:dyDescent="0.3"/>
    <row r="4532" customFormat="1" ht="13.5" x14ac:dyDescent="0.3"/>
    <row r="4533" customFormat="1" ht="13.5" x14ac:dyDescent="0.3"/>
    <row r="4534" customFormat="1" ht="13.5" x14ac:dyDescent="0.3"/>
    <row r="4535" customFormat="1" ht="13.5" x14ac:dyDescent="0.3"/>
    <row r="4536" customFormat="1" ht="13.5" x14ac:dyDescent="0.3"/>
    <row r="4537" customFormat="1" ht="13.5" x14ac:dyDescent="0.3"/>
    <row r="4538" customFormat="1" ht="13.5" x14ac:dyDescent="0.3"/>
    <row r="4539" customFormat="1" ht="13.5" x14ac:dyDescent="0.3"/>
    <row r="4540" customFormat="1" ht="13.5" x14ac:dyDescent="0.3"/>
    <row r="4541" customFormat="1" ht="13.5" x14ac:dyDescent="0.3"/>
    <row r="4542" customFormat="1" ht="13.5" x14ac:dyDescent="0.3"/>
    <row r="4543" customFormat="1" ht="13.5" x14ac:dyDescent="0.3"/>
    <row r="4544" customFormat="1" ht="13.5" x14ac:dyDescent="0.3"/>
    <row r="4545" customFormat="1" ht="13.5" x14ac:dyDescent="0.3"/>
    <row r="4546" customFormat="1" ht="13.5" x14ac:dyDescent="0.3"/>
    <row r="4547" customFormat="1" ht="13.5" x14ac:dyDescent="0.3"/>
    <row r="4548" customFormat="1" ht="13.5" x14ac:dyDescent="0.3"/>
    <row r="4549" customFormat="1" ht="13.5" x14ac:dyDescent="0.3"/>
    <row r="4550" customFormat="1" ht="13.5" x14ac:dyDescent="0.3"/>
    <row r="4551" customFormat="1" ht="13.5" x14ac:dyDescent="0.3"/>
    <row r="4552" customFormat="1" ht="13.5" x14ac:dyDescent="0.3"/>
    <row r="4553" customFormat="1" ht="13.5" x14ac:dyDescent="0.3"/>
    <row r="4554" customFormat="1" ht="13.5" x14ac:dyDescent="0.3"/>
    <row r="4555" customFormat="1" ht="13.5" x14ac:dyDescent="0.3"/>
    <row r="4556" customFormat="1" ht="13.5" x14ac:dyDescent="0.3"/>
    <row r="4557" customFormat="1" ht="13.5" x14ac:dyDescent="0.3"/>
    <row r="4558" customFormat="1" ht="13.5" x14ac:dyDescent="0.3"/>
    <row r="4559" customFormat="1" ht="13.5" x14ac:dyDescent="0.3"/>
    <row r="4560" customFormat="1" ht="13.5" x14ac:dyDescent="0.3"/>
    <row r="4561" customFormat="1" ht="13.5" x14ac:dyDescent="0.3"/>
    <row r="4562" customFormat="1" ht="13.5" x14ac:dyDescent="0.3"/>
    <row r="4563" customFormat="1" ht="13.5" x14ac:dyDescent="0.3"/>
    <row r="4564" customFormat="1" ht="13.5" x14ac:dyDescent="0.3"/>
    <row r="4565" customFormat="1" ht="13.5" x14ac:dyDescent="0.3"/>
    <row r="4566" customFormat="1" ht="13.5" x14ac:dyDescent="0.3"/>
    <row r="4567" customFormat="1" ht="13.5" x14ac:dyDescent="0.3"/>
    <row r="4568" customFormat="1" ht="13.5" x14ac:dyDescent="0.3"/>
    <row r="4569" customFormat="1" ht="13.5" x14ac:dyDescent="0.3"/>
    <row r="4570" customFormat="1" ht="13.5" x14ac:dyDescent="0.3"/>
    <row r="4571" customFormat="1" ht="13.5" x14ac:dyDescent="0.3"/>
    <row r="4572" customFormat="1" ht="13.5" x14ac:dyDescent="0.3"/>
    <row r="4573" customFormat="1" ht="13.5" x14ac:dyDescent="0.3"/>
    <row r="4574" customFormat="1" ht="13.5" x14ac:dyDescent="0.3"/>
    <row r="4575" customFormat="1" ht="13.5" x14ac:dyDescent="0.3"/>
    <row r="4576" customFormat="1" ht="13.5" x14ac:dyDescent="0.3"/>
    <row r="4577" customFormat="1" ht="13.5" x14ac:dyDescent="0.3"/>
    <row r="4578" customFormat="1" ht="13.5" x14ac:dyDescent="0.3"/>
    <row r="4579" customFormat="1" ht="13.5" x14ac:dyDescent="0.3"/>
    <row r="4580" customFormat="1" ht="13.5" x14ac:dyDescent="0.3"/>
    <row r="4581" customFormat="1" ht="13.5" x14ac:dyDescent="0.3"/>
    <row r="4582" customFormat="1" ht="13.5" x14ac:dyDescent="0.3"/>
    <row r="4583" customFormat="1" ht="13.5" x14ac:dyDescent="0.3"/>
    <row r="4584" customFormat="1" ht="13.5" x14ac:dyDescent="0.3"/>
    <row r="4585" customFormat="1" ht="13.5" x14ac:dyDescent="0.3"/>
    <row r="4586" customFormat="1" ht="13.5" x14ac:dyDescent="0.3"/>
    <row r="4587" customFormat="1" ht="13.5" x14ac:dyDescent="0.3"/>
    <row r="4588" customFormat="1" ht="13.5" x14ac:dyDescent="0.3"/>
    <row r="4589" customFormat="1" ht="13.5" x14ac:dyDescent="0.3"/>
    <row r="4590" customFormat="1" ht="13.5" x14ac:dyDescent="0.3"/>
    <row r="4591" customFormat="1" ht="13.5" x14ac:dyDescent="0.3"/>
    <row r="4592" customFormat="1" ht="13.5" x14ac:dyDescent="0.3"/>
    <row r="4593" customFormat="1" ht="13.5" x14ac:dyDescent="0.3"/>
    <row r="4594" customFormat="1" ht="13.5" x14ac:dyDescent="0.3"/>
    <row r="4595" customFormat="1" ht="13.5" x14ac:dyDescent="0.3"/>
    <row r="4596" customFormat="1" ht="13.5" x14ac:dyDescent="0.3"/>
    <row r="4597" customFormat="1" ht="13.5" x14ac:dyDescent="0.3"/>
    <row r="4598" customFormat="1" ht="13.5" x14ac:dyDescent="0.3"/>
    <row r="4599" customFormat="1" ht="13.5" x14ac:dyDescent="0.3"/>
    <row r="4600" customFormat="1" ht="13.5" x14ac:dyDescent="0.3"/>
    <row r="4601" customFormat="1" ht="13.5" x14ac:dyDescent="0.3"/>
    <row r="4602" customFormat="1" ht="13.5" x14ac:dyDescent="0.3"/>
    <row r="4603" customFormat="1" ht="13.5" x14ac:dyDescent="0.3"/>
    <row r="4604" customFormat="1" ht="13.5" x14ac:dyDescent="0.3"/>
    <row r="4605" customFormat="1" ht="13.5" x14ac:dyDescent="0.3"/>
    <row r="4606" customFormat="1" ht="13.5" x14ac:dyDescent="0.3"/>
    <row r="4607" customFormat="1" ht="13.5" x14ac:dyDescent="0.3"/>
    <row r="4608" customFormat="1" ht="13.5" x14ac:dyDescent="0.3"/>
    <row r="4609" customFormat="1" ht="13.5" x14ac:dyDescent="0.3"/>
    <row r="4610" customFormat="1" ht="13.5" x14ac:dyDescent="0.3"/>
    <row r="4611" customFormat="1" ht="13.5" x14ac:dyDescent="0.3"/>
    <row r="4612" customFormat="1" ht="13.5" x14ac:dyDescent="0.3"/>
    <row r="4613" customFormat="1" ht="13.5" x14ac:dyDescent="0.3"/>
    <row r="4614" customFormat="1" ht="13.5" x14ac:dyDescent="0.3"/>
    <row r="4615" customFormat="1" ht="13.5" x14ac:dyDescent="0.3"/>
    <row r="4616" customFormat="1" ht="13.5" x14ac:dyDescent="0.3"/>
    <row r="4617" customFormat="1" ht="13.5" x14ac:dyDescent="0.3"/>
    <row r="4618" customFormat="1" ht="13.5" x14ac:dyDescent="0.3"/>
    <row r="4619" customFormat="1" ht="13.5" x14ac:dyDescent="0.3"/>
    <row r="4620" customFormat="1" ht="13.5" x14ac:dyDescent="0.3"/>
    <row r="4621" customFormat="1" ht="13.5" x14ac:dyDescent="0.3"/>
    <row r="4622" customFormat="1" ht="13.5" x14ac:dyDescent="0.3"/>
    <row r="4623" customFormat="1" ht="13.5" x14ac:dyDescent="0.3"/>
    <row r="4624" customFormat="1" ht="13.5" x14ac:dyDescent="0.3"/>
    <row r="4625" customFormat="1" ht="13.5" x14ac:dyDescent="0.3"/>
    <row r="4626" customFormat="1" ht="13.5" x14ac:dyDescent="0.3"/>
    <row r="4627" customFormat="1" ht="13.5" x14ac:dyDescent="0.3"/>
    <row r="4628" customFormat="1" ht="13.5" x14ac:dyDescent="0.3"/>
    <row r="4629" customFormat="1" ht="13.5" x14ac:dyDescent="0.3"/>
    <row r="4630" customFormat="1" ht="13.5" x14ac:dyDescent="0.3"/>
    <row r="4631" customFormat="1" ht="13.5" x14ac:dyDescent="0.3"/>
    <row r="4632" customFormat="1" ht="13.5" x14ac:dyDescent="0.3"/>
    <row r="4633" customFormat="1" ht="13.5" x14ac:dyDescent="0.3"/>
    <row r="4634" customFormat="1" ht="13.5" x14ac:dyDescent="0.3"/>
    <row r="4635" customFormat="1" ht="13.5" x14ac:dyDescent="0.3"/>
    <row r="4636" customFormat="1" ht="13.5" x14ac:dyDescent="0.3"/>
    <row r="4637" customFormat="1" ht="13.5" x14ac:dyDescent="0.3"/>
    <row r="4638" customFormat="1" ht="13.5" x14ac:dyDescent="0.3"/>
    <row r="4639" customFormat="1" ht="13.5" x14ac:dyDescent="0.3"/>
    <row r="4640" customFormat="1" ht="13.5" x14ac:dyDescent="0.3"/>
    <row r="4641" customFormat="1" ht="13.5" x14ac:dyDescent="0.3"/>
    <row r="4642" customFormat="1" ht="13.5" x14ac:dyDescent="0.3"/>
    <row r="4643" customFormat="1" ht="13.5" x14ac:dyDescent="0.3"/>
    <row r="4644" customFormat="1" ht="13.5" x14ac:dyDescent="0.3"/>
    <row r="4645" customFormat="1" ht="13.5" x14ac:dyDescent="0.3"/>
    <row r="4646" customFormat="1" ht="13.5" x14ac:dyDescent="0.3"/>
    <row r="4647" customFormat="1" ht="13.5" x14ac:dyDescent="0.3"/>
    <row r="4648" customFormat="1" ht="13.5" x14ac:dyDescent="0.3"/>
    <row r="4649" customFormat="1" ht="13.5" x14ac:dyDescent="0.3"/>
    <row r="4650" customFormat="1" ht="13.5" x14ac:dyDescent="0.3"/>
    <row r="4651" customFormat="1" ht="13.5" x14ac:dyDescent="0.3"/>
    <row r="4652" customFormat="1" ht="13.5" x14ac:dyDescent="0.3"/>
    <row r="4653" customFormat="1" ht="13.5" x14ac:dyDescent="0.3"/>
    <row r="4654" customFormat="1" ht="13.5" x14ac:dyDescent="0.3"/>
    <row r="4655" customFormat="1" ht="13.5" x14ac:dyDescent="0.3"/>
    <row r="4656" customFormat="1" ht="13.5" x14ac:dyDescent="0.3"/>
    <row r="4657" customFormat="1" ht="13.5" x14ac:dyDescent="0.3"/>
    <row r="4658" customFormat="1" ht="13.5" x14ac:dyDescent="0.3"/>
    <row r="4659" customFormat="1" ht="13.5" x14ac:dyDescent="0.3"/>
    <row r="4660" customFormat="1" ht="13.5" x14ac:dyDescent="0.3"/>
    <row r="4661" customFormat="1" ht="13.5" x14ac:dyDescent="0.3"/>
    <row r="4662" customFormat="1" ht="13.5" x14ac:dyDescent="0.3"/>
    <row r="4663" customFormat="1" ht="13.5" x14ac:dyDescent="0.3"/>
    <row r="4664" customFormat="1" ht="13.5" x14ac:dyDescent="0.3"/>
    <row r="4665" customFormat="1" ht="13.5" x14ac:dyDescent="0.3"/>
    <row r="4666" customFormat="1" ht="13.5" x14ac:dyDescent="0.3"/>
    <row r="4667" customFormat="1" ht="13.5" x14ac:dyDescent="0.3"/>
    <row r="4668" customFormat="1" ht="13.5" x14ac:dyDescent="0.3"/>
    <row r="4669" customFormat="1" ht="13.5" x14ac:dyDescent="0.3"/>
    <row r="4670" customFormat="1" ht="13.5" x14ac:dyDescent="0.3"/>
    <row r="4671" customFormat="1" ht="13.5" x14ac:dyDescent="0.3"/>
    <row r="4672" customFormat="1" ht="13.5" x14ac:dyDescent="0.3"/>
    <row r="4673" customFormat="1" ht="13.5" x14ac:dyDescent="0.3"/>
    <row r="4674" customFormat="1" ht="13.5" x14ac:dyDescent="0.3"/>
    <row r="4675" customFormat="1" ht="13.5" x14ac:dyDescent="0.3"/>
    <row r="4676" customFormat="1" ht="13.5" x14ac:dyDescent="0.3"/>
    <row r="4677" customFormat="1" ht="13.5" x14ac:dyDescent="0.3"/>
    <row r="4678" customFormat="1" ht="13.5" x14ac:dyDescent="0.3"/>
    <row r="4679" customFormat="1" ht="13.5" x14ac:dyDescent="0.3"/>
    <row r="4680" customFormat="1" ht="13.5" x14ac:dyDescent="0.3"/>
    <row r="4681" customFormat="1" ht="13.5" x14ac:dyDescent="0.3"/>
    <row r="4682" customFormat="1" ht="13.5" x14ac:dyDescent="0.3"/>
    <row r="4683" customFormat="1" ht="13.5" x14ac:dyDescent="0.3"/>
    <row r="4684" customFormat="1" ht="13.5" x14ac:dyDescent="0.3"/>
    <row r="4685" customFormat="1" ht="13.5" x14ac:dyDescent="0.3"/>
    <row r="4686" customFormat="1" ht="13.5" x14ac:dyDescent="0.3"/>
    <row r="4687" customFormat="1" ht="13.5" x14ac:dyDescent="0.3"/>
    <row r="4688" customFormat="1" ht="13.5" x14ac:dyDescent="0.3"/>
    <row r="4689" customFormat="1" ht="13.5" x14ac:dyDescent="0.3"/>
    <row r="4690" customFormat="1" ht="13.5" x14ac:dyDescent="0.3"/>
    <row r="4691" customFormat="1" ht="13.5" x14ac:dyDescent="0.3"/>
    <row r="4692" customFormat="1" ht="13.5" x14ac:dyDescent="0.3"/>
    <row r="4693" customFormat="1" ht="13.5" x14ac:dyDescent="0.3"/>
    <row r="4694" customFormat="1" ht="13.5" x14ac:dyDescent="0.3"/>
    <row r="4695" customFormat="1" ht="13.5" x14ac:dyDescent="0.3"/>
    <row r="4696" customFormat="1" ht="13.5" x14ac:dyDescent="0.3"/>
    <row r="4697" customFormat="1" ht="13.5" x14ac:dyDescent="0.3"/>
    <row r="4698" customFormat="1" ht="13.5" x14ac:dyDescent="0.3"/>
    <row r="4699" customFormat="1" ht="13.5" x14ac:dyDescent="0.3"/>
    <row r="4700" customFormat="1" ht="13.5" x14ac:dyDescent="0.3"/>
    <row r="4701" customFormat="1" ht="13.5" x14ac:dyDescent="0.3"/>
    <row r="4702" customFormat="1" ht="13.5" x14ac:dyDescent="0.3"/>
    <row r="4703" customFormat="1" ht="13.5" x14ac:dyDescent="0.3"/>
    <row r="4704" customFormat="1" ht="13.5" x14ac:dyDescent="0.3"/>
    <row r="4705" customFormat="1" ht="13.5" x14ac:dyDescent="0.3"/>
    <row r="4706" customFormat="1" ht="13.5" x14ac:dyDescent="0.3"/>
    <row r="4707" customFormat="1" ht="13.5" x14ac:dyDescent="0.3"/>
    <row r="4708" customFormat="1" ht="13.5" x14ac:dyDescent="0.3"/>
    <row r="4709" customFormat="1" ht="13.5" x14ac:dyDescent="0.3"/>
    <row r="4710" customFormat="1" ht="13.5" x14ac:dyDescent="0.3"/>
    <row r="4711" customFormat="1" ht="13.5" x14ac:dyDescent="0.3"/>
    <row r="4712" customFormat="1" ht="13.5" x14ac:dyDescent="0.3"/>
    <row r="4713" customFormat="1" ht="13.5" x14ac:dyDescent="0.3"/>
    <row r="4714" customFormat="1" ht="13.5" x14ac:dyDescent="0.3"/>
    <row r="4715" customFormat="1" ht="13.5" x14ac:dyDescent="0.3"/>
    <row r="4716" customFormat="1" ht="13.5" x14ac:dyDescent="0.3"/>
    <row r="4717" customFormat="1" ht="13.5" x14ac:dyDescent="0.3"/>
    <row r="4718" customFormat="1" ht="13.5" x14ac:dyDescent="0.3"/>
    <row r="4719" customFormat="1" ht="13.5" x14ac:dyDescent="0.3"/>
    <row r="4720" customFormat="1" ht="13.5" x14ac:dyDescent="0.3"/>
    <row r="4721" customFormat="1" ht="13.5" x14ac:dyDescent="0.3"/>
    <row r="4722" customFormat="1" ht="13.5" x14ac:dyDescent="0.3"/>
    <row r="4723" customFormat="1" ht="13.5" x14ac:dyDescent="0.3"/>
    <row r="4724" customFormat="1" ht="13.5" x14ac:dyDescent="0.3"/>
    <row r="4725" customFormat="1" ht="13.5" x14ac:dyDescent="0.3"/>
    <row r="4726" customFormat="1" ht="13.5" x14ac:dyDescent="0.3"/>
    <row r="4727" customFormat="1" ht="13.5" x14ac:dyDescent="0.3"/>
    <row r="4728" customFormat="1" ht="13.5" x14ac:dyDescent="0.3"/>
    <row r="4729" customFormat="1" ht="13.5" x14ac:dyDescent="0.3"/>
    <row r="4730" customFormat="1" ht="13.5" x14ac:dyDescent="0.3"/>
    <row r="4731" customFormat="1" ht="13.5" x14ac:dyDescent="0.3"/>
    <row r="4732" customFormat="1" ht="13.5" x14ac:dyDescent="0.3"/>
    <row r="4733" customFormat="1" ht="13.5" x14ac:dyDescent="0.3"/>
    <row r="4734" customFormat="1" ht="13.5" x14ac:dyDescent="0.3"/>
    <row r="4735" customFormat="1" ht="13.5" x14ac:dyDescent="0.3"/>
    <row r="4736" customFormat="1" ht="13.5" x14ac:dyDescent="0.3"/>
    <row r="4737" customFormat="1" ht="13.5" x14ac:dyDescent="0.3"/>
    <row r="4738" customFormat="1" ht="13.5" x14ac:dyDescent="0.3"/>
    <row r="4739" customFormat="1" ht="13.5" x14ac:dyDescent="0.3"/>
    <row r="4740" customFormat="1" ht="13.5" x14ac:dyDescent="0.3"/>
    <row r="4741" customFormat="1" ht="13.5" x14ac:dyDescent="0.3"/>
    <row r="4742" customFormat="1" ht="13.5" x14ac:dyDescent="0.3"/>
    <row r="4743" customFormat="1" ht="13.5" x14ac:dyDescent="0.3"/>
    <row r="4744" customFormat="1" ht="13.5" x14ac:dyDescent="0.3"/>
    <row r="4745" customFormat="1" ht="13.5" x14ac:dyDescent="0.3"/>
    <row r="4746" customFormat="1" ht="13.5" x14ac:dyDescent="0.3"/>
    <row r="4747" customFormat="1" ht="13.5" x14ac:dyDescent="0.3"/>
    <row r="4748" customFormat="1" ht="13.5" x14ac:dyDescent="0.3"/>
    <row r="4749" customFormat="1" ht="13.5" x14ac:dyDescent="0.3"/>
    <row r="4750" customFormat="1" ht="13.5" x14ac:dyDescent="0.3"/>
    <row r="4751" customFormat="1" ht="13.5" x14ac:dyDescent="0.3"/>
    <row r="4752" customFormat="1" ht="13.5" x14ac:dyDescent="0.3"/>
    <row r="4753" customFormat="1" ht="13.5" x14ac:dyDescent="0.3"/>
    <row r="4754" customFormat="1" ht="13.5" x14ac:dyDescent="0.3"/>
    <row r="4755" customFormat="1" ht="13.5" x14ac:dyDescent="0.3"/>
    <row r="4756" customFormat="1" ht="13.5" x14ac:dyDescent="0.3"/>
    <row r="4757" customFormat="1" ht="13.5" x14ac:dyDescent="0.3"/>
    <row r="4758" customFormat="1" ht="13.5" x14ac:dyDescent="0.3"/>
    <row r="4759" customFormat="1" ht="13.5" x14ac:dyDescent="0.3"/>
    <row r="4760" customFormat="1" ht="13.5" x14ac:dyDescent="0.3"/>
    <row r="4761" customFormat="1" ht="13.5" x14ac:dyDescent="0.3"/>
    <row r="4762" customFormat="1" ht="13.5" x14ac:dyDescent="0.3"/>
    <row r="4763" customFormat="1" ht="13.5" x14ac:dyDescent="0.3"/>
    <row r="4764" customFormat="1" ht="13.5" x14ac:dyDescent="0.3"/>
    <row r="4765" customFormat="1" ht="13.5" x14ac:dyDescent="0.3"/>
    <row r="4766" customFormat="1" ht="13.5" x14ac:dyDescent="0.3"/>
    <row r="4767" customFormat="1" ht="13.5" x14ac:dyDescent="0.3"/>
    <row r="4768" customFormat="1" ht="13.5" x14ac:dyDescent="0.3"/>
    <row r="4769" customFormat="1" ht="13.5" x14ac:dyDescent="0.3"/>
    <row r="4770" customFormat="1" ht="13.5" x14ac:dyDescent="0.3"/>
    <row r="4771" customFormat="1" ht="13.5" x14ac:dyDescent="0.3"/>
    <row r="4772" customFormat="1" ht="13.5" x14ac:dyDescent="0.3"/>
    <row r="4773" customFormat="1" ht="13.5" x14ac:dyDescent="0.3"/>
    <row r="4774" customFormat="1" ht="13.5" x14ac:dyDescent="0.3"/>
    <row r="4775" customFormat="1" ht="13.5" x14ac:dyDescent="0.3"/>
    <row r="4776" customFormat="1" ht="13.5" x14ac:dyDescent="0.3"/>
    <row r="4777" customFormat="1" ht="13.5" x14ac:dyDescent="0.3"/>
    <row r="4778" customFormat="1" ht="13.5" x14ac:dyDescent="0.3"/>
    <row r="4779" customFormat="1" ht="13.5" x14ac:dyDescent="0.3"/>
    <row r="4780" customFormat="1" ht="13.5" x14ac:dyDescent="0.3"/>
    <row r="4781" customFormat="1" ht="13.5" x14ac:dyDescent="0.3"/>
    <row r="4782" customFormat="1" ht="13.5" x14ac:dyDescent="0.3"/>
    <row r="4783" customFormat="1" ht="13.5" x14ac:dyDescent="0.3"/>
    <row r="4784" customFormat="1" ht="13.5" x14ac:dyDescent="0.3"/>
    <row r="4785" customFormat="1" ht="13.5" x14ac:dyDescent="0.3"/>
    <row r="4786" customFormat="1" ht="13.5" x14ac:dyDescent="0.3"/>
    <row r="4787" customFormat="1" ht="13.5" x14ac:dyDescent="0.3"/>
    <row r="4788" customFormat="1" ht="13.5" x14ac:dyDescent="0.3"/>
    <row r="4789" customFormat="1" ht="13.5" x14ac:dyDescent="0.3"/>
    <row r="4790" customFormat="1" ht="13.5" x14ac:dyDescent="0.3"/>
    <row r="4791" customFormat="1" ht="13.5" x14ac:dyDescent="0.3"/>
    <row r="4792" customFormat="1" ht="13.5" x14ac:dyDescent="0.3"/>
    <row r="4793" customFormat="1" ht="13.5" x14ac:dyDescent="0.3"/>
    <row r="4794" customFormat="1" ht="13.5" x14ac:dyDescent="0.3"/>
    <row r="4795" customFormat="1" ht="13.5" x14ac:dyDescent="0.3"/>
    <row r="4796" customFormat="1" ht="13.5" x14ac:dyDescent="0.3"/>
    <row r="4797" customFormat="1" ht="13.5" x14ac:dyDescent="0.3"/>
    <row r="4798" customFormat="1" ht="13.5" x14ac:dyDescent="0.3"/>
    <row r="4799" customFormat="1" ht="13.5" x14ac:dyDescent="0.3"/>
    <row r="4800" customFormat="1" ht="13.5" x14ac:dyDescent="0.3"/>
    <row r="4801" customFormat="1" ht="13.5" x14ac:dyDescent="0.3"/>
    <row r="4802" customFormat="1" ht="13.5" x14ac:dyDescent="0.3"/>
    <row r="4803" customFormat="1" ht="13.5" x14ac:dyDescent="0.3"/>
    <row r="4804" customFormat="1" ht="13.5" x14ac:dyDescent="0.3"/>
    <row r="4805" customFormat="1" ht="13.5" x14ac:dyDescent="0.3"/>
    <row r="4806" customFormat="1" ht="13.5" x14ac:dyDescent="0.3"/>
    <row r="4807" customFormat="1" ht="13.5" x14ac:dyDescent="0.3"/>
    <row r="4808" customFormat="1" ht="13.5" x14ac:dyDescent="0.3"/>
    <row r="4809" customFormat="1" ht="13.5" x14ac:dyDescent="0.3"/>
    <row r="4810" customFormat="1" ht="13.5" x14ac:dyDescent="0.3"/>
    <row r="4811" customFormat="1" ht="13.5" x14ac:dyDescent="0.3"/>
    <row r="4812" customFormat="1" ht="13.5" x14ac:dyDescent="0.3"/>
    <row r="4813" customFormat="1" ht="13.5" x14ac:dyDescent="0.3"/>
    <row r="4814" customFormat="1" ht="13.5" x14ac:dyDescent="0.3"/>
    <row r="4815" customFormat="1" ht="13.5" x14ac:dyDescent="0.3"/>
    <row r="4816" customFormat="1" ht="13.5" x14ac:dyDescent="0.3"/>
    <row r="4817" customFormat="1" ht="13.5" x14ac:dyDescent="0.3"/>
    <row r="4818" customFormat="1" ht="13.5" x14ac:dyDescent="0.3"/>
    <row r="4819" customFormat="1" ht="13.5" x14ac:dyDescent="0.3"/>
    <row r="4820" customFormat="1" ht="13.5" x14ac:dyDescent="0.3"/>
    <row r="4821" customFormat="1" ht="13.5" x14ac:dyDescent="0.3"/>
    <row r="4822" customFormat="1" ht="13.5" x14ac:dyDescent="0.3"/>
    <row r="4823" customFormat="1" ht="13.5" x14ac:dyDescent="0.3"/>
    <row r="4824" customFormat="1" ht="13.5" x14ac:dyDescent="0.3"/>
    <row r="4825" customFormat="1" ht="13.5" x14ac:dyDescent="0.3"/>
    <row r="4826" customFormat="1" ht="13.5" x14ac:dyDescent="0.3"/>
    <row r="4827" customFormat="1" ht="13.5" x14ac:dyDescent="0.3"/>
    <row r="4828" customFormat="1" ht="13.5" x14ac:dyDescent="0.3"/>
    <row r="4829" customFormat="1" ht="13.5" x14ac:dyDescent="0.3"/>
    <row r="4830" customFormat="1" ht="13.5" x14ac:dyDescent="0.3"/>
    <row r="4831" customFormat="1" ht="13.5" x14ac:dyDescent="0.3"/>
    <row r="4832" customFormat="1" ht="13.5" x14ac:dyDescent="0.3"/>
    <row r="4833" customFormat="1" ht="13.5" x14ac:dyDescent="0.3"/>
    <row r="4834" customFormat="1" ht="13.5" x14ac:dyDescent="0.3"/>
    <row r="4835" customFormat="1" ht="13.5" x14ac:dyDescent="0.3"/>
    <row r="4836" customFormat="1" ht="13.5" x14ac:dyDescent="0.3"/>
    <row r="4837" customFormat="1" ht="13.5" x14ac:dyDescent="0.3"/>
    <row r="4838" customFormat="1" ht="13.5" x14ac:dyDescent="0.3"/>
    <row r="4839" customFormat="1" ht="13.5" x14ac:dyDescent="0.3"/>
    <row r="4840" customFormat="1" ht="13.5" x14ac:dyDescent="0.3"/>
    <row r="4841" customFormat="1" ht="13.5" x14ac:dyDescent="0.3"/>
    <row r="4842" customFormat="1" ht="13.5" x14ac:dyDescent="0.3"/>
    <row r="4843" customFormat="1" ht="13.5" x14ac:dyDescent="0.3"/>
    <row r="4844" customFormat="1" ht="13.5" x14ac:dyDescent="0.3"/>
    <row r="4845" customFormat="1" ht="13.5" x14ac:dyDescent="0.3"/>
    <row r="4846" customFormat="1" ht="13.5" x14ac:dyDescent="0.3"/>
    <row r="4847" customFormat="1" ht="13.5" x14ac:dyDescent="0.3"/>
    <row r="4848" customFormat="1" ht="13.5" x14ac:dyDescent="0.3"/>
    <row r="4849" customFormat="1" ht="13.5" x14ac:dyDescent="0.3"/>
    <row r="4850" customFormat="1" ht="13.5" x14ac:dyDescent="0.3"/>
    <row r="4851" customFormat="1" ht="13.5" x14ac:dyDescent="0.3"/>
    <row r="4852" customFormat="1" ht="13.5" x14ac:dyDescent="0.3"/>
    <row r="4853" customFormat="1" ht="13.5" x14ac:dyDescent="0.3"/>
    <row r="4854" customFormat="1" ht="13.5" x14ac:dyDescent="0.3"/>
    <row r="4855" customFormat="1" ht="13.5" x14ac:dyDescent="0.3"/>
    <row r="4856" customFormat="1" ht="13.5" x14ac:dyDescent="0.3"/>
    <row r="4857" customFormat="1" ht="13.5" x14ac:dyDescent="0.3"/>
    <row r="4858" customFormat="1" ht="13.5" x14ac:dyDescent="0.3"/>
    <row r="4859" customFormat="1" ht="13.5" x14ac:dyDescent="0.3"/>
    <row r="4860" customFormat="1" ht="13.5" x14ac:dyDescent="0.3"/>
    <row r="4861" customFormat="1" ht="13.5" x14ac:dyDescent="0.3"/>
    <row r="4862" customFormat="1" ht="13.5" x14ac:dyDescent="0.3"/>
    <row r="4863" customFormat="1" ht="13.5" x14ac:dyDescent="0.3"/>
    <row r="4864" customFormat="1" ht="13.5" x14ac:dyDescent="0.3"/>
    <row r="4865" customFormat="1" ht="13.5" x14ac:dyDescent="0.3"/>
    <row r="4866" customFormat="1" ht="13.5" x14ac:dyDescent="0.3"/>
    <row r="4867" customFormat="1" ht="13.5" x14ac:dyDescent="0.3"/>
    <row r="4868" customFormat="1" ht="13.5" x14ac:dyDescent="0.3"/>
    <row r="4869" customFormat="1" ht="13.5" x14ac:dyDescent="0.3"/>
    <row r="4870" customFormat="1" ht="13.5" x14ac:dyDescent="0.3"/>
    <row r="4871" customFormat="1" ht="13.5" x14ac:dyDescent="0.3"/>
    <row r="4872" customFormat="1" ht="13.5" x14ac:dyDescent="0.3"/>
    <row r="4873" customFormat="1" ht="13.5" x14ac:dyDescent="0.3"/>
    <row r="4874" customFormat="1" ht="13.5" x14ac:dyDescent="0.3"/>
    <row r="4875" customFormat="1" ht="13.5" x14ac:dyDescent="0.3"/>
    <row r="4876" customFormat="1" ht="13.5" x14ac:dyDescent="0.3"/>
    <row r="4877" customFormat="1" ht="13.5" x14ac:dyDescent="0.3"/>
    <row r="4878" customFormat="1" ht="13.5" x14ac:dyDescent="0.3"/>
    <row r="4879" customFormat="1" ht="13.5" x14ac:dyDescent="0.3"/>
    <row r="4880" customFormat="1" ht="13.5" x14ac:dyDescent="0.3"/>
    <row r="4881" customFormat="1" ht="13.5" x14ac:dyDescent="0.3"/>
    <row r="4882" customFormat="1" ht="13.5" x14ac:dyDescent="0.3"/>
    <row r="4883" customFormat="1" ht="13.5" x14ac:dyDescent="0.3"/>
    <row r="4884" customFormat="1" ht="13.5" x14ac:dyDescent="0.3"/>
    <row r="4885" customFormat="1" ht="13.5" x14ac:dyDescent="0.3"/>
    <row r="4886" customFormat="1" ht="13.5" x14ac:dyDescent="0.3"/>
    <row r="4887" customFormat="1" ht="13.5" x14ac:dyDescent="0.3"/>
    <row r="4888" customFormat="1" ht="13.5" x14ac:dyDescent="0.3"/>
    <row r="4889" customFormat="1" ht="13.5" x14ac:dyDescent="0.3"/>
    <row r="4890" customFormat="1" ht="13.5" x14ac:dyDescent="0.3"/>
    <row r="4891" customFormat="1" ht="13.5" x14ac:dyDescent="0.3"/>
    <row r="4892" customFormat="1" ht="13.5" x14ac:dyDescent="0.3"/>
    <row r="4893" customFormat="1" ht="13.5" x14ac:dyDescent="0.3"/>
    <row r="4894" customFormat="1" ht="13.5" x14ac:dyDescent="0.3"/>
    <row r="4895" customFormat="1" ht="13.5" x14ac:dyDescent="0.3"/>
    <row r="4896" customFormat="1" ht="13.5" x14ac:dyDescent="0.3"/>
    <row r="4897" customFormat="1" ht="13.5" x14ac:dyDescent="0.3"/>
    <row r="4898" customFormat="1" ht="13.5" x14ac:dyDescent="0.3"/>
    <row r="4899" customFormat="1" ht="13.5" x14ac:dyDescent="0.3"/>
    <row r="4900" customFormat="1" ht="13.5" x14ac:dyDescent="0.3"/>
    <row r="4901" customFormat="1" ht="13.5" x14ac:dyDescent="0.3"/>
    <row r="4902" customFormat="1" ht="13.5" x14ac:dyDescent="0.3"/>
    <row r="4903" customFormat="1" ht="13.5" x14ac:dyDescent="0.3"/>
    <row r="4904" customFormat="1" ht="13.5" x14ac:dyDescent="0.3"/>
    <row r="4905" customFormat="1" ht="13.5" x14ac:dyDescent="0.3"/>
    <row r="4906" customFormat="1" ht="13.5" x14ac:dyDescent="0.3"/>
    <row r="4907" customFormat="1" ht="13.5" x14ac:dyDescent="0.3"/>
    <row r="4908" customFormat="1" ht="13.5" x14ac:dyDescent="0.3"/>
    <row r="4909" customFormat="1" ht="13.5" x14ac:dyDescent="0.3"/>
    <row r="4910" customFormat="1" ht="13.5" x14ac:dyDescent="0.3"/>
    <row r="4911" customFormat="1" ht="13.5" x14ac:dyDescent="0.3"/>
    <row r="4912" customFormat="1" ht="13.5" x14ac:dyDescent="0.3"/>
    <row r="4913" customFormat="1" ht="13.5" x14ac:dyDescent="0.3"/>
    <row r="4914" customFormat="1" ht="13.5" x14ac:dyDescent="0.3"/>
    <row r="4915" customFormat="1" ht="13.5" x14ac:dyDescent="0.3"/>
    <row r="4916" customFormat="1" ht="13.5" x14ac:dyDescent="0.3"/>
    <row r="4917" customFormat="1" ht="13.5" x14ac:dyDescent="0.3"/>
    <row r="4918" customFormat="1" ht="13.5" x14ac:dyDescent="0.3"/>
    <row r="4919" customFormat="1" ht="13.5" x14ac:dyDescent="0.3"/>
    <row r="4920" customFormat="1" ht="13.5" x14ac:dyDescent="0.3"/>
    <row r="4921" customFormat="1" ht="13.5" x14ac:dyDescent="0.3"/>
    <row r="4922" customFormat="1" ht="13.5" x14ac:dyDescent="0.3"/>
    <row r="4923" customFormat="1" ht="13.5" x14ac:dyDescent="0.3"/>
    <row r="4924" customFormat="1" ht="13.5" x14ac:dyDescent="0.3"/>
    <row r="4925" customFormat="1" ht="13.5" x14ac:dyDescent="0.3"/>
    <row r="4926" customFormat="1" ht="13.5" x14ac:dyDescent="0.3"/>
    <row r="4927" customFormat="1" ht="13.5" x14ac:dyDescent="0.3"/>
    <row r="4928" customFormat="1" ht="13.5" x14ac:dyDescent="0.3"/>
    <row r="4929" customFormat="1" ht="13.5" x14ac:dyDescent="0.3"/>
    <row r="4930" customFormat="1" ht="13.5" x14ac:dyDescent="0.3"/>
    <row r="4931" customFormat="1" ht="13.5" x14ac:dyDescent="0.3"/>
    <row r="4932" customFormat="1" ht="13.5" x14ac:dyDescent="0.3"/>
    <row r="4933" customFormat="1" ht="13.5" x14ac:dyDescent="0.3"/>
    <row r="4934" customFormat="1" ht="13.5" x14ac:dyDescent="0.3"/>
    <row r="4935" customFormat="1" ht="13.5" x14ac:dyDescent="0.3"/>
    <row r="4936" customFormat="1" ht="13.5" x14ac:dyDescent="0.3"/>
    <row r="4937" customFormat="1" ht="13.5" x14ac:dyDescent="0.3"/>
    <row r="4938" customFormat="1" ht="13.5" x14ac:dyDescent="0.3"/>
    <row r="4939" customFormat="1" ht="13.5" x14ac:dyDescent="0.3"/>
    <row r="4940" customFormat="1" ht="13.5" x14ac:dyDescent="0.3"/>
    <row r="4941" customFormat="1" ht="13.5" x14ac:dyDescent="0.3"/>
    <row r="4942" customFormat="1" ht="13.5" x14ac:dyDescent="0.3"/>
    <row r="4943" customFormat="1" ht="13.5" x14ac:dyDescent="0.3"/>
    <row r="4944" customFormat="1" ht="13.5" x14ac:dyDescent="0.3"/>
    <row r="4945" customFormat="1" ht="13.5" x14ac:dyDescent="0.3"/>
    <row r="4946" customFormat="1" ht="13.5" x14ac:dyDescent="0.3"/>
    <row r="4947" customFormat="1" ht="13.5" x14ac:dyDescent="0.3"/>
    <row r="4948" customFormat="1" ht="13.5" x14ac:dyDescent="0.3"/>
    <row r="4949" customFormat="1" ht="13.5" x14ac:dyDescent="0.3"/>
    <row r="4950" customFormat="1" ht="13.5" x14ac:dyDescent="0.3"/>
    <row r="4951" customFormat="1" ht="13.5" x14ac:dyDescent="0.3"/>
    <row r="4952" customFormat="1" ht="13.5" x14ac:dyDescent="0.3"/>
    <row r="4953" customFormat="1" ht="13.5" x14ac:dyDescent="0.3"/>
    <row r="4954" customFormat="1" ht="13.5" x14ac:dyDescent="0.3"/>
    <row r="4955" customFormat="1" ht="13.5" x14ac:dyDescent="0.3"/>
    <row r="4956" customFormat="1" ht="13.5" x14ac:dyDescent="0.3"/>
    <row r="4957" customFormat="1" ht="13.5" x14ac:dyDescent="0.3"/>
    <row r="4958" customFormat="1" ht="13.5" x14ac:dyDescent="0.3"/>
    <row r="4959" customFormat="1" ht="13.5" x14ac:dyDescent="0.3"/>
    <row r="4960" customFormat="1" ht="13.5" x14ac:dyDescent="0.3"/>
    <row r="4961" customFormat="1" ht="13.5" x14ac:dyDescent="0.3"/>
    <row r="4962" customFormat="1" ht="13.5" x14ac:dyDescent="0.3"/>
    <row r="4963" customFormat="1" ht="13.5" x14ac:dyDescent="0.3"/>
    <row r="4964" customFormat="1" ht="13.5" x14ac:dyDescent="0.3"/>
    <row r="4965" customFormat="1" ht="13.5" x14ac:dyDescent="0.3"/>
    <row r="4966" customFormat="1" ht="13.5" x14ac:dyDescent="0.3"/>
    <row r="4967" customFormat="1" ht="13.5" x14ac:dyDescent="0.3"/>
    <row r="4968" customFormat="1" ht="13.5" x14ac:dyDescent="0.3"/>
    <row r="4969" customFormat="1" ht="13.5" x14ac:dyDescent="0.3"/>
    <row r="4970" customFormat="1" ht="13.5" x14ac:dyDescent="0.3"/>
    <row r="4971" customFormat="1" ht="13.5" x14ac:dyDescent="0.3"/>
    <row r="4972" customFormat="1" ht="13.5" x14ac:dyDescent="0.3"/>
    <row r="4973" customFormat="1" ht="13.5" x14ac:dyDescent="0.3"/>
    <row r="4974" customFormat="1" ht="13.5" x14ac:dyDescent="0.3"/>
    <row r="4975" customFormat="1" ht="13.5" x14ac:dyDescent="0.3"/>
    <row r="4976" customFormat="1" ht="13.5" x14ac:dyDescent="0.3"/>
    <row r="4977" customFormat="1" ht="13.5" x14ac:dyDescent="0.3"/>
    <row r="4978" customFormat="1" ht="13.5" x14ac:dyDescent="0.3"/>
    <row r="4979" customFormat="1" ht="13.5" x14ac:dyDescent="0.3"/>
    <row r="4980" customFormat="1" ht="13.5" x14ac:dyDescent="0.3"/>
    <row r="4981" customFormat="1" ht="13.5" x14ac:dyDescent="0.3"/>
    <row r="4982" customFormat="1" ht="13.5" x14ac:dyDescent="0.3"/>
    <row r="4983" customFormat="1" ht="13.5" x14ac:dyDescent="0.3"/>
    <row r="4984" customFormat="1" ht="13.5" x14ac:dyDescent="0.3"/>
    <row r="4985" customFormat="1" ht="13.5" x14ac:dyDescent="0.3"/>
    <row r="4986" customFormat="1" ht="13.5" x14ac:dyDescent="0.3"/>
    <row r="4987" customFormat="1" ht="13.5" x14ac:dyDescent="0.3"/>
    <row r="4988" customFormat="1" ht="13.5" x14ac:dyDescent="0.3"/>
    <row r="4989" customFormat="1" ht="13.5" x14ac:dyDescent="0.3"/>
    <row r="4990" customFormat="1" ht="13.5" x14ac:dyDescent="0.3"/>
    <row r="4991" customFormat="1" ht="13.5" x14ac:dyDescent="0.3"/>
    <row r="4992" customFormat="1" ht="13.5" x14ac:dyDescent="0.3"/>
    <row r="4993" customFormat="1" ht="13.5" x14ac:dyDescent="0.3"/>
    <row r="4994" customFormat="1" ht="13.5" x14ac:dyDescent="0.3"/>
    <row r="4995" customFormat="1" ht="13.5" x14ac:dyDescent="0.3"/>
    <row r="4996" customFormat="1" ht="13.5" x14ac:dyDescent="0.3"/>
    <row r="4997" customFormat="1" ht="13.5" x14ac:dyDescent="0.3"/>
    <row r="4998" customFormat="1" ht="13.5" x14ac:dyDescent="0.3"/>
    <row r="4999" customFormat="1" ht="13.5" x14ac:dyDescent="0.3"/>
    <row r="5000" customFormat="1" ht="13.5" x14ac:dyDescent="0.3"/>
    <row r="5001" customFormat="1" ht="13.5" x14ac:dyDescent="0.3"/>
    <row r="5002" customFormat="1" ht="13.5" x14ac:dyDescent="0.3"/>
    <row r="5003" customFormat="1" ht="13.5" x14ac:dyDescent="0.3"/>
    <row r="5004" customFormat="1" ht="13.5" x14ac:dyDescent="0.3"/>
    <row r="5005" customFormat="1" ht="13.5" x14ac:dyDescent="0.3"/>
    <row r="5006" customFormat="1" ht="13.5" x14ac:dyDescent="0.3"/>
    <row r="5007" customFormat="1" ht="13.5" x14ac:dyDescent="0.3"/>
    <row r="5008" customFormat="1" ht="13.5" x14ac:dyDescent="0.3"/>
    <row r="5009" customFormat="1" ht="13.5" x14ac:dyDescent="0.3"/>
    <row r="5010" customFormat="1" ht="13.5" x14ac:dyDescent="0.3"/>
    <row r="5011" customFormat="1" ht="13.5" x14ac:dyDescent="0.3"/>
    <row r="5012" customFormat="1" ht="13.5" x14ac:dyDescent="0.3"/>
    <row r="5013" customFormat="1" ht="13.5" x14ac:dyDescent="0.3"/>
    <row r="5014" customFormat="1" ht="13.5" x14ac:dyDescent="0.3"/>
    <row r="5015" customFormat="1" ht="13.5" x14ac:dyDescent="0.3"/>
    <row r="5016" customFormat="1" ht="13.5" x14ac:dyDescent="0.3"/>
    <row r="5017" customFormat="1" ht="13.5" x14ac:dyDescent="0.3"/>
    <row r="5018" customFormat="1" ht="13.5" x14ac:dyDescent="0.3"/>
    <row r="5019" customFormat="1" ht="13.5" x14ac:dyDescent="0.3"/>
    <row r="5020" customFormat="1" ht="13.5" x14ac:dyDescent="0.3"/>
    <row r="5021" customFormat="1" ht="13.5" x14ac:dyDescent="0.3"/>
    <row r="5022" customFormat="1" ht="13.5" x14ac:dyDescent="0.3"/>
    <row r="5023" customFormat="1" ht="13.5" x14ac:dyDescent="0.3"/>
    <row r="5024" customFormat="1" ht="13.5" x14ac:dyDescent="0.3"/>
    <row r="5025" customFormat="1" ht="13.5" x14ac:dyDescent="0.3"/>
    <row r="5026" customFormat="1" ht="13.5" x14ac:dyDescent="0.3"/>
    <row r="5027" customFormat="1" ht="13.5" x14ac:dyDescent="0.3"/>
    <row r="5028" customFormat="1" ht="13.5" x14ac:dyDescent="0.3"/>
    <row r="5029" customFormat="1" ht="13.5" x14ac:dyDescent="0.3"/>
    <row r="5030" customFormat="1" ht="13.5" x14ac:dyDescent="0.3"/>
    <row r="5031" customFormat="1" ht="13.5" x14ac:dyDescent="0.3"/>
    <row r="5032" customFormat="1" ht="13.5" x14ac:dyDescent="0.3"/>
    <row r="5033" customFormat="1" ht="13.5" x14ac:dyDescent="0.3"/>
    <row r="5034" customFormat="1" ht="13.5" x14ac:dyDescent="0.3"/>
    <row r="5035" customFormat="1" ht="13.5" x14ac:dyDescent="0.3"/>
    <row r="5036" customFormat="1" ht="13.5" x14ac:dyDescent="0.3"/>
    <row r="5037" customFormat="1" ht="13.5" x14ac:dyDescent="0.3"/>
    <row r="5038" customFormat="1" ht="13.5" x14ac:dyDescent="0.3"/>
    <row r="5039" customFormat="1" ht="13.5" x14ac:dyDescent="0.3"/>
    <row r="5040" customFormat="1" ht="13.5" x14ac:dyDescent="0.3"/>
    <row r="5041" customFormat="1" ht="13.5" x14ac:dyDescent="0.3"/>
    <row r="5042" customFormat="1" ht="13.5" x14ac:dyDescent="0.3"/>
    <row r="5043" customFormat="1" ht="13.5" x14ac:dyDescent="0.3"/>
    <row r="5044" customFormat="1" ht="13.5" x14ac:dyDescent="0.3"/>
    <row r="5045" customFormat="1" ht="13.5" x14ac:dyDescent="0.3"/>
    <row r="5046" customFormat="1" ht="13.5" x14ac:dyDescent="0.3"/>
    <row r="5047" customFormat="1" ht="13.5" x14ac:dyDescent="0.3"/>
    <row r="5048" customFormat="1" ht="13.5" x14ac:dyDescent="0.3"/>
    <row r="5049" customFormat="1" ht="13.5" x14ac:dyDescent="0.3"/>
    <row r="5050" customFormat="1" ht="13.5" x14ac:dyDescent="0.3"/>
    <row r="5051" customFormat="1" ht="13.5" x14ac:dyDescent="0.3"/>
    <row r="5052" customFormat="1" ht="13.5" x14ac:dyDescent="0.3"/>
    <row r="5053" customFormat="1" ht="13.5" x14ac:dyDescent="0.3"/>
    <row r="5054" customFormat="1" ht="13.5" x14ac:dyDescent="0.3"/>
    <row r="5055" customFormat="1" ht="13.5" x14ac:dyDescent="0.3"/>
    <row r="5056" customFormat="1" ht="13.5" x14ac:dyDescent="0.3"/>
    <row r="5057" customFormat="1" ht="13.5" x14ac:dyDescent="0.3"/>
    <row r="5058" customFormat="1" ht="13.5" x14ac:dyDescent="0.3"/>
    <row r="5059" customFormat="1" ht="13.5" x14ac:dyDescent="0.3"/>
    <row r="5060" customFormat="1" ht="13.5" x14ac:dyDescent="0.3"/>
    <row r="5061" customFormat="1" ht="13.5" x14ac:dyDescent="0.3"/>
    <row r="5062" customFormat="1" ht="13.5" x14ac:dyDescent="0.3"/>
    <row r="5063" customFormat="1" ht="13.5" x14ac:dyDescent="0.3"/>
    <row r="5064" customFormat="1" ht="13.5" x14ac:dyDescent="0.3"/>
    <row r="5065" customFormat="1" ht="13.5" x14ac:dyDescent="0.3"/>
    <row r="5066" customFormat="1" ht="13.5" x14ac:dyDescent="0.3"/>
    <row r="5067" customFormat="1" ht="13.5" x14ac:dyDescent="0.3"/>
    <row r="5068" customFormat="1" ht="13.5" x14ac:dyDescent="0.3"/>
    <row r="5069" customFormat="1" ht="13.5" x14ac:dyDescent="0.3"/>
    <row r="5070" customFormat="1" ht="13.5" x14ac:dyDescent="0.3"/>
    <row r="5071" customFormat="1" ht="13.5" x14ac:dyDescent="0.3"/>
    <row r="5072" customFormat="1" ht="13.5" x14ac:dyDescent="0.3"/>
    <row r="5073" customFormat="1" ht="13.5" x14ac:dyDescent="0.3"/>
    <row r="5074" customFormat="1" ht="13.5" x14ac:dyDescent="0.3"/>
    <row r="5075" customFormat="1" ht="13.5" x14ac:dyDescent="0.3"/>
    <row r="5076" customFormat="1" ht="13.5" x14ac:dyDescent="0.3"/>
    <row r="5077" customFormat="1" ht="13.5" x14ac:dyDescent="0.3"/>
    <row r="5078" customFormat="1" ht="13.5" x14ac:dyDescent="0.3"/>
    <row r="5079" customFormat="1" ht="13.5" x14ac:dyDescent="0.3"/>
    <row r="5080" customFormat="1" ht="13.5" x14ac:dyDescent="0.3"/>
    <row r="5081" customFormat="1" ht="13.5" x14ac:dyDescent="0.3"/>
    <row r="5082" customFormat="1" ht="13.5" x14ac:dyDescent="0.3"/>
    <row r="5083" customFormat="1" ht="13.5" x14ac:dyDescent="0.3"/>
    <row r="5084" customFormat="1" ht="13.5" x14ac:dyDescent="0.3"/>
    <row r="5085" customFormat="1" ht="13.5" x14ac:dyDescent="0.3"/>
    <row r="5086" customFormat="1" ht="13.5" x14ac:dyDescent="0.3"/>
    <row r="5087" customFormat="1" ht="13.5" x14ac:dyDescent="0.3"/>
    <row r="5088" customFormat="1" ht="13.5" x14ac:dyDescent="0.3"/>
    <row r="5089" customFormat="1" ht="13.5" x14ac:dyDescent="0.3"/>
    <row r="5090" customFormat="1" ht="13.5" x14ac:dyDescent="0.3"/>
    <row r="5091" customFormat="1" ht="13.5" x14ac:dyDescent="0.3"/>
    <row r="5092" customFormat="1" ht="13.5" x14ac:dyDescent="0.3"/>
    <row r="5093" customFormat="1" ht="13.5" x14ac:dyDescent="0.3"/>
    <row r="5094" customFormat="1" ht="13.5" x14ac:dyDescent="0.3"/>
    <row r="5095" customFormat="1" ht="13.5" x14ac:dyDescent="0.3"/>
    <row r="5096" customFormat="1" ht="13.5" x14ac:dyDescent="0.3"/>
    <row r="5097" customFormat="1" ht="13.5" x14ac:dyDescent="0.3"/>
    <row r="5098" customFormat="1" ht="13.5" x14ac:dyDescent="0.3"/>
    <row r="5099" customFormat="1" ht="13.5" x14ac:dyDescent="0.3"/>
    <row r="5100" customFormat="1" ht="13.5" x14ac:dyDescent="0.3"/>
    <row r="5101" customFormat="1" ht="13.5" x14ac:dyDescent="0.3"/>
    <row r="5102" customFormat="1" ht="13.5" x14ac:dyDescent="0.3"/>
    <row r="5103" customFormat="1" ht="13.5" x14ac:dyDescent="0.3"/>
    <row r="5104" customFormat="1" ht="13.5" x14ac:dyDescent="0.3"/>
    <row r="5105" customFormat="1" ht="13.5" x14ac:dyDescent="0.3"/>
    <row r="5106" customFormat="1" ht="13.5" x14ac:dyDescent="0.3"/>
    <row r="5107" customFormat="1" ht="13.5" x14ac:dyDescent="0.3"/>
    <row r="5108" customFormat="1" ht="13.5" x14ac:dyDescent="0.3"/>
    <row r="5109" customFormat="1" ht="13.5" x14ac:dyDescent="0.3"/>
    <row r="5110" customFormat="1" ht="13.5" x14ac:dyDescent="0.3"/>
    <row r="5111" customFormat="1" ht="13.5" x14ac:dyDescent="0.3"/>
    <row r="5112" customFormat="1" ht="13.5" x14ac:dyDescent="0.3"/>
    <row r="5113" customFormat="1" ht="13.5" x14ac:dyDescent="0.3"/>
    <row r="5114" customFormat="1" ht="13.5" x14ac:dyDescent="0.3"/>
    <row r="5115" customFormat="1" ht="13.5" x14ac:dyDescent="0.3"/>
    <row r="5116" customFormat="1" ht="13.5" x14ac:dyDescent="0.3"/>
    <row r="5117" customFormat="1" ht="13.5" x14ac:dyDescent="0.3"/>
    <row r="5118" customFormat="1" ht="13.5" x14ac:dyDescent="0.3"/>
    <row r="5119" customFormat="1" ht="13.5" x14ac:dyDescent="0.3"/>
    <row r="5120" customFormat="1" ht="13.5" x14ac:dyDescent="0.3"/>
    <row r="5121" customFormat="1" ht="13.5" x14ac:dyDescent="0.3"/>
    <row r="5122" customFormat="1" ht="13.5" x14ac:dyDescent="0.3"/>
    <row r="5123" customFormat="1" ht="13.5" x14ac:dyDescent="0.3"/>
    <row r="5124" customFormat="1" ht="13.5" x14ac:dyDescent="0.3"/>
    <row r="5125" customFormat="1" ht="13.5" x14ac:dyDescent="0.3"/>
    <row r="5126" customFormat="1" ht="13.5" x14ac:dyDescent="0.3"/>
    <row r="5127" customFormat="1" ht="13.5" x14ac:dyDescent="0.3"/>
    <row r="5128" customFormat="1" ht="13.5" x14ac:dyDescent="0.3"/>
    <row r="5129" customFormat="1" ht="13.5" x14ac:dyDescent="0.3"/>
    <row r="5130" customFormat="1" ht="13.5" x14ac:dyDescent="0.3"/>
    <row r="5131" customFormat="1" ht="13.5" x14ac:dyDescent="0.3"/>
    <row r="5132" customFormat="1" ht="13.5" x14ac:dyDescent="0.3"/>
    <row r="5133" customFormat="1" ht="13.5" x14ac:dyDescent="0.3"/>
    <row r="5134" customFormat="1" ht="13.5" x14ac:dyDescent="0.3"/>
    <row r="5135" customFormat="1" ht="13.5" x14ac:dyDescent="0.3"/>
    <row r="5136" customFormat="1" ht="13.5" x14ac:dyDescent="0.3"/>
    <row r="5137" customFormat="1" ht="13.5" x14ac:dyDescent="0.3"/>
    <row r="5138" customFormat="1" ht="13.5" x14ac:dyDescent="0.3"/>
    <row r="5139" customFormat="1" ht="13.5" x14ac:dyDescent="0.3"/>
    <row r="5140" customFormat="1" ht="13.5" x14ac:dyDescent="0.3"/>
    <row r="5141" customFormat="1" ht="13.5" x14ac:dyDescent="0.3"/>
    <row r="5142" customFormat="1" ht="13.5" x14ac:dyDescent="0.3"/>
    <row r="5143" customFormat="1" ht="13.5" x14ac:dyDescent="0.3"/>
    <row r="5144" customFormat="1" ht="13.5" x14ac:dyDescent="0.3"/>
    <row r="5145" customFormat="1" ht="13.5" x14ac:dyDescent="0.3"/>
    <row r="5146" customFormat="1" ht="13.5" x14ac:dyDescent="0.3"/>
    <row r="5147" customFormat="1" ht="13.5" x14ac:dyDescent="0.3"/>
    <row r="5148" customFormat="1" ht="13.5" x14ac:dyDescent="0.3"/>
    <row r="5149" customFormat="1" ht="13.5" x14ac:dyDescent="0.3"/>
    <row r="5150" customFormat="1" ht="13.5" x14ac:dyDescent="0.3"/>
    <row r="5151" customFormat="1" ht="13.5" x14ac:dyDescent="0.3"/>
    <row r="5152" customFormat="1" ht="13.5" x14ac:dyDescent="0.3"/>
    <row r="5153" customFormat="1" ht="13.5" x14ac:dyDescent="0.3"/>
    <row r="5154" customFormat="1" ht="13.5" x14ac:dyDescent="0.3"/>
    <row r="5155" customFormat="1" ht="13.5" x14ac:dyDescent="0.3"/>
    <row r="5156" customFormat="1" ht="13.5" x14ac:dyDescent="0.3"/>
    <row r="5157" customFormat="1" ht="13.5" x14ac:dyDescent="0.3"/>
    <row r="5158" customFormat="1" ht="13.5" x14ac:dyDescent="0.3"/>
    <row r="5159" customFormat="1" ht="13.5" x14ac:dyDescent="0.3"/>
    <row r="5160" customFormat="1" ht="13.5" x14ac:dyDescent="0.3"/>
    <row r="5161" customFormat="1" ht="13.5" x14ac:dyDescent="0.3"/>
    <row r="5162" customFormat="1" ht="13.5" x14ac:dyDescent="0.3"/>
    <row r="5163" customFormat="1" ht="13.5" x14ac:dyDescent="0.3"/>
    <row r="5164" customFormat="1" ht="13.5" x14ac:dyDescent="0.3"/>
    <row r="5165" customFormat="1" ht="13.5" x14ac:dyDescent="0.3"/>
    <row r="5166" customFormat="1" ht="13.5" x14ac:dyDescent="0.3"/>
    <row r="5167" customFormat="1" ht="13.5" x14ac:dyDescent="0.3"/>
    <row r="5168" customFormat="1" ht="13.5" x14ac:dyDescent="0.3"/>
    <row r="5169" customFormat="1" ht="13.5" x14ac:dyDescent="0.3"/>
    <row r="5170" customFormat="1" ht="13.5" x14ac:dyDescent="0.3"/>
    <row r="5171" customFormat="1" ht="13.5" x14ac:dyDescent="0.3"/>
    <row r="5172" customFormat="1" ht="13.5" x14ac:dyDescent="0.3"/>
    <row r="5173" customFormat="1" ht="13.5" x14ac:dyDescent="0.3"/>
    <row r="5174" customFormat="1" ht="13.5" x14ac:dyDescent="0.3"/>
    <row r="5175" customFormat="1" ht="13.5" x14ac:dyDescent="0.3"/>
    <row r="5176" customFormat="1" ht="13.5" x14ac:dyDescent="0.3"/>
    <row r="5177" customFormat="1" ht="13.5" x14ac:dyDescent="0.3"/>
    <row r="5178" customFormat="1" ht="13.5" x14ac:dyDescent="0.3"/>
    <row r="5179" customFormat="1" ht="13.5" x14ac:dyDescent="0.3"/>
    <row r="5180" customFormat="1" ht="13.5" x14ac:dyDescent="0.3"/>
    <row r="5181" customFormat="1" ht="13.5" x14ac:dyDescent="0.3"/>
    <row r="5182" customFormat="1" ht="13.5" x14ac:dyDescent="0.3"/>
    <row r="5183" customFormat="1" ht="13.5" x14ac:dyDescent="0.3"/>
    <row r="5184" customFormat="1" ht="13.5" x14ac:dyDescent="0.3"/>
    <row r="5185" customFormat="1" ht="13.5" x14ac:dyDescent="0.3"/>
    <row r="5186" customFormat="1" ht="13.5" x14ac:dyDescent="0.3"/>
    <row r="5187" customFormat="1" ht="13.5" x14ac:dyDescent="0.3"/>
    <row r="5188" customFormat="1" ht="13.5" x14ac:dyDescent="0.3"/>
    <row r="5189" customFormat="1" ht="13.5" x14ac:dyDescent="0.3"/>
    <row r="5190" customFormat="1" ht="13.5" x14ac:dyDescent="0.3"/>
    <row r="5191" customFormat="1" ht="13.5" x14ac:dyDescent="0.3"/>
    <row r="5192" customFormat="1" ht="13.5" x14ac:dyDescent="0.3"/>
    <row r="5193" customFormat="1" ht="13.5" x14ac:dyDescent="0.3"/>
    <row r="5194" customFormat="1" ht="13.5" x14ac:dyDescent="0.3"/>
    <row r="5195" customFormat="1" ht="13.5" x14ac:dyDescent="0.3"/>
    <row r="5196" customFormat="1" ht="13.5" x14ac:dyDescent="0.3"/>
    <row r="5197" customFormat="1" ht="13.5" x14ac:dyDescent="0.3"/>
    <row r="5198" customFormat="1" ht="13.5" x14ac:dyDescent="0.3"/>
    <row r="5199" customFormat="1" ht="13.5" x14ac:dyDescent="0.3"/>
    <row r="5200" customFormat="1" ht="13.5" x14ac:dyDescent="0.3"/>
    <row r="5201" customFormat="1" ht="13.5" x14ac:dyDescent="0.3"/>
    <row r="5202" customFormat="1" ht="13.5" x14ac:dyDescent="0.3"/>
    <row r="5203" customFormat="1" ht="13.5" x14ac:dyDescent="0.3"/>
    <row r="5204" customFormat="1" ht="13.5" x14ac:dyDescent="0.3"/>
    <row r="5205" customFormat="1" ht="13.5" x14ac:dyDescent="0.3"/>
    <row r="5206" customFormat="1" ht="13.5" x14ac:dyDescent="0.3"/>
    <row r="5207" customFormat="1" ht="13.5" x14ac:dyDescent="0.3"/>
    <row r="5208" customFormat="1" ht="13.5" x14ac:dyDescent="0.3"/>
    <row r="5209" customFormat="1" ht="13.5" x14ac:dyDescent="0.3"/>
    <row r="5210" customFormat="1" ht="13.5" x14ac:dyDescent="0.3"/>
    <row r="5211" customFormat="1" ht="13.5" x14ac:dyDescent="0.3"/>
    <row r="5212" customFormat="1" ht="13.5" x14ac:dyDescent="0.3"/>
    <row r="5213" customFormat="1" ht="13.5" x14ac:dyDescent="0.3"/>
    <row r="5214" customFormat="1" ht="13.5" x14ac:dyDescent="0.3"/>
    <row r="5215" customFormat="1" ht="13.5" x14ac:dyDescent="0.3"/>
    <row r="5216" customFormat="1" ht="13.5" x14ac:dyDescent="0.3"/>
    <row r="5217" customFormat="1" ht="13.5" x14ac:dyDescent="0.3"/>
    <row r="5218" customFormat="1" ht="13.5" x14ac:dyDescent="0.3"/>
    <row r="5219" customFormat="1" ht="13.5" x14ac:dyDescent="0.3"/>
    <row r="5220" customFormat="1" ht="13.5" x14ac:dyDescent="0.3"/>
    <row r="5221" customFormat="1" ht="13.5" x14ac:dyDescent="0.3"/>
    <row r="5222" customFormat="1" ht="13.5" x14ac:dyDescent="0.3"/>
    <row r="5223" customFormat="1" ht="13.5" x14ac:dyDescent="0.3"/>
    <row r="5224" customFormat="1" ht="13.5" x14ac:dyDescent="0.3"/>
    <row r="5225" customFormat="1" ht="13.5" x14ac:dyDescent="0.3"/>
    <row r="5226" customFormat="1" ht="13.5" x14ac:dyDescent="0.3"/>
    <row r="5227" customFormat="1" ht="13.5" x14ac:dyDescent="0.3"/>
    <row r="5228" customFormat="1" ht="13.5" x14ac:dyDescent="0.3"/>
    <row r="5229" customFormat="1" ht="13.5" x14ac:dyDescent="0.3"/>
    <row r="5230" customFormat="1" ht="13.5" x14ac:dyDescent="0.3"/>
    <row r="5231" customFormat="1" ht="13.5" x14ac:dyDescent="0.3"/>
    <row r="5232" customFormat="1" ht="13.5" x14ac:dyDescent="0.3"/>
    <row r="5233" customFormat="1" ht="13.5" x14ac:dyDescent="0.3"/>
    <row r="5234" customFormat="1" ht="13.5" x14ac:dyDescent="0.3"/>
    <row r="5235" customFormat="1" ht="13.5" x14ac:dyDescent="0.3"/>
    <row r="5236" customFormat="1" ht="13.5" x14ac:dyDescent="0.3"/>
    <row r="5237" customFormat="1" ht="13.5" x14ac:dyDescent="0.3"/>
    <row r="5238" customFormat="1" ht="13.5" x14ac:dyDescent="0.3"/>
    <row r="5239" customFormat="1" ht="13.5" x14ac:dyDescent="0.3"/>
    <row r="5240" customFormat="1" ht="13.5" x14ac:dyDescent="0.3"/>
    <row r="5241" customFormat="1" ht="13.5" x14ac:dyDescent="0.3"/>
    <row r="5242" customFormat="1" ht="13.5" x14ac:dyDescent="0.3"/>
    <row r="5243" customFormat="1" ht="13.5" x14ac:dyDescent="0.3"/>
    <row r="5244" customFormat="1" ht="13.5" x14ac:dyDescent="0.3"/>
    <row r="5245" customFormat="1" ht="13.5" x14ac:dyDescent="0.3"/>
    <row r="5246" customFormat="1" ht="13.5" x14ac:dyDescent="0.3"/>
    <row r="5247" customFormat="1" ht="13.5" x14ac:dyDescent="0.3"/>
    <row r="5248" customFormat="1" ht="13.5" x14ac:dyDescent="0.3"/>
    <row r="5249" customFormat="1" ht="13.5" x14ac:dyDescent="0.3"/>
    <row r="5250" customFormat="1" ht="13.5" x14ac:dyDescent="0.3"/>
    <row r="5251" customFormat="1" ht="13.5" x14ac:dyDescent="0.3"/>
    <row r="5252" customFormat="1" ht="13.5" x14ac:dyDescent="0.3"/>
    <row r="5253" customFormat="1" ht="13.5" x14ac:dyDescent="0.3"/>
    <row r="5254" customFormat="1" ht="13.5" x14ac:dyDescent="0.3"/>
    <row r="5255" customFormat="1" ht="13.5" x14ac:dyDescent="0.3"/>
    <row r="5256" customFormat="1" ht="13.5" x14ac:dyDescent="0.3"/>
    <row r="5257" customFormat="1" ht="13.5" x14ac:dyDescent="0.3"/>
    <row r="5258" customFormat="1" ht="13.5" x14ac:dyDescent="0.3"/>
    <row r="5259" customFormat="1" ht="13.5" x14ac:dyDescent="0.3"/>
    <row r="5260" customFormat="1" ht="13.5" x14ac:dyDescent="0.3"/>
    <row r="5261" customFormat="1" ht="13.5" x14ac:dyDescent="0.3"/>
    <row r="5262" customFormat="1" ht="13.5" x14ac:dyDescent="0.3"/>
    <row r="5263" customFormat="1" ht="13.5" x14ac:dyDescent="0.3"/>
    <row r="5264" customFormat="1" ht="13.5" x14ac:dyDescent="0.3"/>
    <row r="5265" customFormat="1" ht="13.5" x14ac:dyDescent="0.3"/>
    <row r="5266" customFormat="1" ht="13.5" x14ac:dyDescent="0.3"/>
    <row r="5267" customFormat="1" ht="13.5" x14ac:dyDescent="0.3"/>
    <row r="5268" customFormat="1" ht="13.5" x14ac:dyDescent="0.3"/>
    <row r="5269" customFormat="1" ht="13.5" x14ac:dyDescent="0.3"/>
    <row r="5270" customFormat="1" ht="13.5" x14ac:dyDescent="0.3"/>
    <row r="5271" customFormat="1" ht="13.5" x14ac:dyDescent="0.3"/>
    <row r="5272" customFormat="1" ht="13.5" x14ac:dyDescent="0.3"/>
    <row r="5273" customFormat="1" ht="13.5" x14ac:dyDescent="0.3"/>
    <row r="5274" customFormat="1" ht="13.5" x14ac:dyDescent="0.3"/>
    <row r="5275" customFormat="1" ht="13.5" x14ac:dyDescent="0.3"/>
    <row r="5276" customFormat="1" ht="13.5" x14ac:dyDescent="0.3"/>
    <row r="5277" customFormat="1" ht="13.5" x14ac:dyDescent="0.3"/>
    <row r="5278" customFormat="1" ht="13.5" x14ac:dyDescent="0.3"/>
    <row r="5279" customFormat="1" ht="13.5" x14ac:dyDescent="0.3"/>
    <row r="5280" customFormat="1" ht="13.5" x14ac:dyDescent="0.3"/>
    <row r="5281" customFormat="1" ht="13.5" x14ac:dyDescent="0.3"/>
    <row r="5282" customFormat="1" ht="13.5" x14ac:dyDescent="0.3"/>
    <row r="5283" customFormat="1" ht="13.5" x14ac:dyDescent="0.3"/>
    <row r="5284" customFormat="1" ht="13.5" x14ac:dyDescent="0.3"/>
    <row r="5285" customFormat="1" ht="13.5" x14ac:dyDescent="0.3"/>
    <row r="5286" customFormat="1" ht="13.5" x14ac:dyDescent="0.3"/>
    <row r="5287" customFormat="1" ht="13.5" x14ac:dyDescent="0.3"/>
    <row r="5288" customFormat="1" ht="13.5" x14ac:dyDescent="0.3"/>
    <row r="5289" customFormat="1" ht="13.5" x14ac:dyDescent="0.3"/>
    <row r="5290" customFormat="1" ht="13.5" x14ac:dyDescent="0.3"/>
    <row r="5291" customFormat="1" ht="13.5" x14ac:dyDescent="0.3"/>
    <row r="5292" customFormat="1" ht="13.5" x14ac:dyDescent="0.3"/>
    <row r="5293" customFormat="1" ht="13.5" x14ac:dyDescent="0.3"/>
    <row r="5294" customFormat="1" ht="13.5" x14ac:dyDescent="0.3"/>
    <row r="5295" customFormat="1" ht="13.5" x14ac:dyDescent="0.3"/>
    <row r="5296" customFormat="1" ht="13.5" x14ac:dyDescent="0.3"/>
    <row r="5297" customFormat="1" ht="13.5" x14ac:dyDescent="0.3"/>
    <row r="5298" customFormat="1" ht="13.5" x14ac:dyDescent="0.3"/>
    <row r="5299" customFormat="1" ht="13.5" x14ac:dyDescent="0.3"/>
    <row r="5300" customFormat="1" ht="13.5" x14ac:dyDescent="0.3"/>
    <row r="5301" customFormat="1" ht="13.5" x14ac:dyDescent="0.3"/>
    <row r="5302" customFormat="1" ht="13.5" x14ac:dyDescent="0.3"/>
    <row r="5303" customFormat="1" ht="13.5" x14ac:dyDescent="0.3"/>
    <row r="5304" customFormat="1" ht="13.5" x14ac:dyDescent="0.3"/>
    <row r="5305" customFormat="1" ht="13.5" x14ac:dyDescent="0.3"/>
    <row r="5306" customFormat="1" ht="13.5" x14ac:dyDescent="0.3"/>
    <row r="5307" customFormat="1" ht="13.5" x14ac:dyDescent="0.3"/>
    <row r="5308" customFormat="1" ht="13.5" x14ac:dyDescent="0.3"/>
    <row r="5309" customFormat="1" ht="13.5" x14ac:dyDescent="0.3"/>
    <row r="5310" customFormat="1" ht="13.5" x14ac:dyDescent="0.3"/>
    <row r="5311" customFormat="1" ht="13.5" x14ac:dyDescent="0.3"/>
    <row r="5312" customFormat="1" ht="13.5" x14ac:dyDescent="0.3"/>
    <row r="5313" customFormat="1" ht="13.5" x14ac:dyDescent="0.3"/>
    <row r="5314" customFormat="1" ht="13.5" x14ac:dyDescent="0.3"/>
    <row r="5315" customFormat="1" ht="13.5" x14ac:dyDescent="0.3"/>
    <row r="5316" customFormat="1" ht="13.5" x14ac:dyDescent="0.3"/>
    <row r="5317" customFormat="1" ht="13.5" x14ac:dyDescent="0.3"/>
    <row r="5318" customFormat="1" ht="13.5" x14ac:dyDescent="0.3"/>
    <row r="5319" customFormat="1" ht="13.5" x14ac:dyDescent="0.3"/>
    <row r="5320" customFormat="1" ht="13.5" x14ac:dyDescent="0.3"/>
    <row r="5321" customFormat="1" ht="13.5" x14ac:dyDescent="0.3"/>
    <row r="5322" customFormat="1" ht="13.5" x14ac:dyDescent="0.3"/>
    <row r="5323" customFormat="1" ht="13.5" x14ac:dyDescent="0.3"/>
    <row r="5324" customFormat="1" ht="13.5" x14ac:dyDescent="0.3"/>
    <row r="5325" customFormat="1" ht="13.5" x14ac:dyDescent="0.3"/>
    <row r="5326" customFormat="1" ht="13.5" x14ac:dyDescent="0.3"/>
    <row r="5327" customFormat="1" ht="13.5" x14ac:dyDescent="0.3"/>
    <row r="5328" customFormat="1" ht="13.5" x14ac:dyDescent="0.3"/>
    <row r="5329" customFormat="1" ht="13.5" x14ac:dyDescent="0.3"/>
    <row r="5330" customFormat="1" ht="13.5" x14ac:dyDescent="0.3"/>
    <row r="5331" customFormat="1" ht="13.5" x14ac:dyDescent="0.3"/>
    <row r="5332" customFormat="1" ht="13.5" x14ac:dyDescent="0.3"/>
    <row r="5333" customFormat="1" ht="13.5" x14ac:dyDescent="0.3"/>
    <row r="5334" customFormat="1" ht="13.5" x14ac:dyDescent="0.3"/>
    <row r="5335" customFormat="1" ht="13.5" x14ac:dyDescent="0.3"/>
    <row r="5336" customFormat="1" ht="13.5" x14ac:dyDescent="0.3"/>
    <row r="5337" customFormat="1" ht="13.5" x14ac:dyDescent="0.3"/>
    <row r="5338" customFormat="1" ht="13.5" x14ac:dyDescent="0.3"/>
    <row r="5339" customFormat="1" ht="13.5" x14ac:dyDescent="0.3"/>
    <row r="5340" customFormat="1" ht="13.5" x14ac:dyDescent="0.3"/>
    <row r="5341" customFormat="1" ht="13.5" x14ac:dyDescent="0.3"/>
    <row r="5342" customFormat="1" ht="13.5" x14ac:dyDescent="0.3"/>
    <row r="5343" customFormat="1" ht="13.5" x14ac:dyDescent="0.3"/>
    <row r="5344" customFormat="1" ht="13.5" x14ac:dyDescent="0.3"/>
    <row r="5345" customFormat="1" ht="13.5" x14ac:dyDescent="0.3"/>
    <row r="5346" customFormat="1" ht="13.5" x14ac:dyDescent="0.3"/>
    <row r="5347" customFormat="1" ht="13.5" x14ac:dyDescent="0.3"/>
    <row r="5348" customFormat="1" ht="13.5" x14ac:dyDescent="0.3"/>
    <row r="5349" customFormat="1" ht="13.5" x14ac:dyDescent="0.3"/>
    <row r="5350" customFormat="1" ht="13.5" x14ac:dyDescent="0.3"/>
    <row r="5351" customFormat="1" ht="13.5" x14ac:dyDescent="0.3"/>
    <row r="5352" customFormat="1" ht="13.5" x14ac:dyDescent="0.3"/>
    <row r="5353" customFormat="1" ht="13.5" x14ac:dyDescent="0.3"/>
    <row r="5354" customFormat="1" ht="13.5" x14ac:dyDescent="0.3"/>
    <row r="5355" customFormat="1" ht="13.5" x14ac:dyDescent="0.3"/>
    <row r="5356" customFormat="1" ht="13.5" x14ac:dyDescent="0.3"/>
    <row r="5357" customFormat="1" ht="13.5" x14ac:dyDescent="0.3"/>
    <row r="5358" customFormat="1" ht="13.5" x14ac:dyDescent="0.3"/>
    <row r="5359" customFormat="1" ht="13.5" x14ac:dyDescent="0.3"/>
    <row r="5360" customFormat="1" ht="13.5" x14ac:dyDescent="0.3"/>
    <row r="5361" customFormat="1" ht="13.5" x14ac:dyDescent="0.3"/>
    <row r="5362" customFormat="1" ht="13.5" x14ac:dyDescent="0.3"/>
    <row r="5363" customFormat="1" ht="13.5" x14ac:dyDescent="0.3"/>
    <row r="5364" customFormat="1" ht="13.5" x14ac:dyDescent="0.3"/>
    <row r="5365" customFormat="1" ht="13.5" x14ac:dyDescent="0.3"/>
    <row r="5366" customFormat="1" ht="13.5" x14ac:dyDescent="0.3"/>
    <row r="5367" customFormat="1" ht="13.5" x14ac:dyDescent="0.3"/>
    <row r="5368" customFormat="1" ht="13.5" x14ac:dyDescent="0.3"/>
    <row r="5369" customFormat="1" ht="13.5" x14ac:dyDescent="0.3"/>
    <row r="5370" customFormat="1" ht="13.5" x14ac:dyDescent="0.3"/>
    <row r="5371" customFormat="1" ht="13.5" x14ac:dyDescent="0.3"/>
    <row r="5372" customFormat="1" ht="13.5" x14ac:dyDescent="0.3"/>
    <row r="5373" customFormat="1" ht="13.5" x14ac:dyDescent="0.3"/>
    <row r="5374" customFormat="1" ht="13.5" x14ac:dyDescent="0.3"/>
    <row r="5375" customFormat="1" ht="13.5" x14ac:dyDescent="0.3"/>
    <row r="5376" customFormat="1" ht="13.5" x14ac:dyDescent="0.3"/>
    <row r="5377" customFormat="1" ht="13.5" x14ac:dyDescent="0.3"/>
    <row r="5378" customFormat="1" ht="13.5" x14ac:dyDescent="0.3"/>
    <row r="5379" customFormat="1" ht="13.5" x14ac:dyDescent="0.3"/>
    <row r="5380" customFormat="1" ht="13.5" x14ac:dyDescent="0.3"/>
    <row r="5381" customFormat="1" ht="13.5" x14ac:dyDescent="0.3"/>
    <row r="5382" customFormat="1" ht="13.5" x14ac:dyDescent="0.3"/>
    <row r="5383" customFormat="1" ht="13.5" x14ac:dyDescent="0.3"/>
    <row r="5384" customFormat="1" ht="13.5" x14ac:dyDescent="0.3"/>
    <row r="5385" customFormat="1" ht="13.5" x14ac:dyDescent="0.3"/>
    <row r="5386" customFormat="1" ht="13.5" x14ac:dyDescent="0.3"/>
    <row r="5387" customFormat="1" ht="13.5" x14ac:dyDescent="0.3"/>
    <row r="5388" customFormat="1" ht="13.5" x14ac:dyDescent="0.3"/>
    <row r="5389" customFormat="1" ht="13.5" x14ac:dyDescent="0.3"/>
    <row r="5390" customFormat="1" ht="13.5" x14ac:dyDescent="0.3"/>
    <row r="5391" customFormat="1" ht="13.5" x14ac:dyDescent="0.3"/>
    <row r="5392" customFormat="1" ht="13.5" x14ac:dyDescent="0.3"/>
    <row r="5393" customFormat="1" ht="13.5" x14ac:dyDescent="0.3"/>
    <row r="5394" customFormat="1" ht="13.5" x14ac:dyDescent="0.3"/>
    <row r="5395" customFormat="1" ht="13.5" x14ac:dyDescent="0.3"/>
    <row r="5396" customFormat="1" ht="13.5" x14ac:dyDescent="0.3"/>
    <row r="5397" customFormat="1" ht="13.5" x14ac:dyDescent="0.3"/>
    <row r="5398" customFormat="1" ht="13.5" x14ac:dyDescent="0.3"/>
    <row r="5399" customFormat="1" ht="13.5" x14ac:dyDescent="0.3"/>
    <row r="5400" customFormat="1" ht="13.5" x14ac:dyDescent="0.3"/>
    <row r="5401" customFormat="1" ht="13.5" x14ac:dyDescent="0.3"/>
    <row r="5402" customFormat="1" ht="13.5" x14ac:dyDescent="0.3"/>
    <row r="5403" customFormat="1" ht="13.5" x14ac:dyDescent="0.3"/>
    <row r="5404" customFormat="1" ht="13.5" x14ac:dyDescent="0.3"/>
    <row r="5405" customFormat="1" ht="13.5" x14ac:dyDescent="0.3"/>
    <row r="5406" customFormat="1" ht="13.5" x14ac:dyDescent="0.3"/>
    <row r="5407" customFormat="1" ht="13.5" x14ac:dyDescent="0.3"/>
    <row r="5408" customFormat="1" ht="13.5" x14ac:dyDescent="0.3"/>
    <row r="5409" customFormat="1" ht="13.5" x14ac:dyDescent="0.3"/>
    <row r="5410" customFormat="1" ht="13.5" x14ac:dyDescent="0.3"/>
    <row r="5411" customFormat="1" ht="13.5" x14ac:dyDescent="0.3"/>
    <row r="5412" customFormat="1" ht="13.5" x14ac:dyDescent="0.3"/>
    <row r="5413" customFormat="1" ht="13.5" x14ac:dyDescent="0.3"/>
    <row r="5414" customFormat="1" ht="13.5" x14ac:dyDescent="0.3"/>
    <row r="5415" customFormat="1" ht="13.5" x14ac:dyDescent="0.3"/>
    <row r="5416" customFormat="1" ht="13.5" x14ac:dyDescent="0.3"/>
    <row r="5417" customFormat="1" ht="13.5" x14ac:dyDescent="0.3"/>
    <row r="5418" customFormat="1" ht="13.5" x14ac:dyDescent="0.3"/>
    <row r="5419" customFormat="1" ht="13.5" x14ac:dyDescent="0.3"/>
    <row r="5420" customFormat="1" ht="13.5" x14ac:dyDescent="0.3"/>
    <row r="5421" customFormat="1" ht="13.5" x14ac:dyDescent="0.3"/>
    <row r="5422" customFormat="1" ht="13.5" x14ac:dyDescent="0.3"/>
    <row r="5423" customFormat="1" ht="13.5" x14ac:dyDescent="0.3"/>
    <row r="5424" customFormat="1" ht="13.5" x14ac:dyDescent="0.3"/>
    <row r="5425" customFormat="1" ht="13.5" x14ac:dyDescent="0.3"/>
    <row r="5426" customFormat="1" ht="13.5" x14ac:dyDescent="0.3"/>
    <row r="5427" customFormat="1" ht="13.5" x14ac:dyDescent="0.3"/>
    <row r="5428" customFormat="1" ht="13.5" x14ac:dyDescent="0.3"/>
    <row r="5429" customFormat="1" ht="13.5" x14ac:dyDescent="0.3"/>
    <row r="5430" customFormat="1" ht="13.5" x14ac:dyDescent="0.3"/>
    <row r="5431" customFormat="1" ht="13.5" x14ac:dyDescent="0.3"/>
    <row r="5432" customFormat="1" ht="13.5" x14ac:dyDescent="0.3"/>
    <row r="5433" customFormat="1" ht="13.5" x14ac:dyDescent="0.3"/>
    <row r="5434" customFormat="1" ht="13.5" x14ac:dyDescent="0.3"/>
    <row r="5435" customFormat="1" ht="13.5" x14ac:dyDescent="0.3"/>
    <row r="5436" customFormat="1" ht="13.5" x14ac:dyDescent="0.3"/>
    <row r="5437" customFormat="1" ht="13.5" x14ac:dyDescent="0.3"/>
    <row r="5438" customFormat="1" ht="13.5" x14ac:dyDescent="0.3"/>
    <row r="5439" customFormat="1" ht="13.5" x14ac:dyDescent="0.3"/>
    <row r="5440" customFormat="1" ht="13.5" x14ac:dyDescent="0.3"/>
    <row r="5441" customFormat="1" ht="13.5" x14ac:dyDescent="0.3"/>
    <row r="5442" customFormat="1" ht="13.5" x14ac:dyDescent="0.3"/>
    <row r="5443" customFormat="1" ht="13.5" x14ac:dyDescent="0.3"/>
    <row r="5444" customFormat="1" ht="13.5" x14ac:dyDescent="0.3"/>
    <row r="5445" customFormat="1" ht="13.5" x14ac:dyDescent="0.3"/>
    <row r="5446" customFormat="1" ht="13.5" x14ac:dyDescent="0.3"/>
    <row r="5447" customFormat="1" ht="13.5" x14ac:dyDescent="0.3"/>
    <row r="5448" customFormat="1" ht="13.5" x14ac:dyDescent="0.3"/>
    <row r="5449" customFormat="1" ht="13.5" x14ac:dyDescent="0.3"/>
    <row r="5450" customFormat="1" ht="13.5" x14ac:dyDescent="0.3"/>
    <row r="5451" customFormat="1" ht="13.5" x14ac:dyDescent="0.3"/>
    <row r="5452" customFormat="1" ht="13.5" x14ac:dyDescent="0.3"/>
    <row r="5453" customFormat="1" ht="13.5" x14ac:dyDescent="0.3"/>
    <row r="5454" customFormat="1" ht="13.5" x14ac:dyDescent="0.3"/>
    <row r="5455" customFormat="1" ht="13.5" x14ac:dyDescent="0.3"/>
    <row r="5456" customFormat="1" ht="13.5" x14ac:dyDescent="0.3"/>
    <row r="5457" customFormat="1" ht="13.5" x14ac:dyDescent="0.3"/>
    <row r="5458" customFormat="1" ht="13.5" x14ac:dyDescent="0.3"/>
    <row r="5459" customFormat="1" ht="13.5" x14ac:dyDescent="0.3"/>
    <row r="5460" customFormat="1" ht="13.5" x14ac:dyDescent="0.3"/>
    <row r="5461" customFormat="1" ht="13.5" x14ac:dyDescent="0.3"/>
    <row r="5462" customFormat="1" ht="13.5" x14ac:dyDescent="0.3"/>
    <row r="5463" customFormat="1" ht="13.5" x14ac:dyDescent="0.3"/>
    <row r="5464" customFormat="1" ht="13.5" x14ac:dyDescent="0.3"/>
    <row r="5465" customFormat="1" ht="13.5" x14ac:dyDescent="0.3"/>
    <row r="5466" customFormat="1" ht="13.5" x14ac:dyDescent="0.3"/>
    <row r="5467" customFormat="1" ht="13.5" x14ac:dyDescent="0.3"/>
    <row r="5468" customFormat="1" ht="13.5" x14ac:dyDescent="0.3"/>
    <row r="5469" customFormat="1" ht="13.5" x14ac:dyDescent="0.3"/>
    <row r="5470" customFormat="1" ht="13.5" x14ac:dyDescent="0.3"/>
    <row r="5471" customFormat="1" ht="13.5" x14ac:dyDescent="0.3"/>
    <row r="5472" customFormat="1" ht="13.5" x14ac:dyDescent="0.3"/>
    <row r="5473" customFormat="1" ht="13.5" x14ac:dyDescent="0.3"/>
    <row r="5474" customFormat="1" ht="13.5" x14ac:dyDescent="0.3"/>
    <row r="5475" customFormat="1" ht="13.5" x14ac:dyDescent="0.3"/>
    <row r="5476" customFormat="1" ht="13.5" x14ac:dyDescent="0.3"/>
    <row r="5477" customFormat="1" ht="13.5" x14ac:dyDescent="0.3"/>
    <row r="5478" customFormat="1" ht="13.5" x14ac:dyDescent="0.3"/>
    <row r="5479" customFormat="1" ht="13.5" x14ac:dyDescent="0.3"/>
    <row r="5480" customFormat="1" ht="13.5" x14ac:dyDescent="0.3"/>
    <row r="5481" customFormat="1" ht="13.5" x14ac:dyDescent="0.3"/>
    <row r="5482" customFormat="1" ht="13.5" x14ac:dyDescent="0.3"/>
    <row r="5483" customFormat="1" ht="13.5" x14ac:dyDescent="0.3"/>
    <row r="5484" customFormat="1" ht="13.5" x14ac:dyDescent="0.3"/>
    <row r="5485" customFormat="1" ht="13.5" x14ac:dyDescent="0.3"/>
    <row r="5486" customFormat="1" ht="13.5" x14ac:dyDescent="0.3"/>
    <row r="5487" customFormat="1" ht="13.5" x14ac:dyDescent="0.3"/>
    <row r="5488" customFormat="1" ht="13.5" x14ac:dyDescent="0.3"/>
    <row r="5489" customFormat="1" ht="13.5" x14ac:dyDescent="0.3"/>
    <row r="5490" customFormat="1" ht="13.5" x14ac:dyDescent="0.3"/>
    <row r="5491" customFormat="1" ht="13.5" x14ac:dyDescent="0.3"/>
    <row r="5492" customFormat="1" ht="13.5" x14ac:dyDescent="0.3"/>
    <row r="5493" customFormat="1" ht="13.5" x14ac:dyDescent="0.3"/>
    <row r="5494" customFormat="1" ht="13.5" x14ac:dyDescent="0.3"/>
    <row r="5495" customFormat="1" ht="13.5" x14ac:dyDescent="0.3"/>
    <row r="5496" customFormat="1" ht="13.5" x14ac:dyDescent="0.3"/>
    <row r="5497" customFormat="1" ht="13.5" x14ac:dyDescent="0.3"/>
    <row r="5498" customFormat="1" ht="13.5" x14ac:dyDescent="0.3"/>
    <row r="5499" customFormat="1" ht="13.5" x14ac:dyDescent="0.3"/>
    <row r="5500" customFormat="1" ht="13.5" x14ac:dyDescent="0.3"/>
    <row r="5501" customFormat="1" ht="13.5" x14ac:dyDescent="0.3"/>
    <row r="5502" customFormat="1" ht="13.5" x14ac:dyDescent="0.3"/>
    <row r="5503" customFormat="1" ht="13.5" x14ac:dyDescent="0.3"/>
    <row r="5504" customFormat="1" ht="13.5" x14ac:dyDescent="0.3"/>
    <row r="5505" customFormat="1" ht="13.5" x14ac:dyDescent="0.3"/>
    <row r="5506" customFormat="1" ht="13.5" x14ac:dyDescent="0.3"/>
    <row r="5507" customFormat="1" ht="13.5" x14ac:dyDescent="0.3"/>
    <row r="5508" customFormat="1" ht="13.5" x14ac:dyDescent="0.3"/>
    <row r="5509" customFormat="1" ht="13.5" x14ac:dyDescent="0.3"/>
    <row r="5510" customFormat="1" ht="13.5" x14ac:dyDescent="0.3"/>
    <row r="5511" customFormat="1" ht="13.5" x14ac:dyDescent="0.3"/>
    <row r="5512" customFormat="1" ht="13.5" x14ac:dyDescent="0.3"/>
    <row r="5513" customFormat="1" ht="13.5" x14ac:dyDescent="0.3"/>
    <row r="5514" customFormat="1" ht="13.5" x14ac:dyDescent="0.3"/>
    <row r="5515" customFormat="1" ht="13.5" x14ac:dyDescent="0.3"/>
    <row r="5516" customFormat="1" ht="13.5" x14ac:dyDescent="0.3"/>
    <row r="5517" customFormat="1" ht="13.5" x14ac:dyDescent="0.3"/>
    <row r="5518" customFormat="1" ht="13.5" x14ac:dyDescent="0.3"/>
    <row r="5519" customFormat="1" ht="13.5" x14ac:dyDescent="0.3"/>
    <row r="5520" customFormat="1" ht="13.5" x14ac:dyDescent="0.3"/>
    <row r="5521" customFormat="1" ht="13.5" x14ac:dyDescent="0.3"/>
    <row r="5522" customFormat="1" ht="13.5" x14ac:dyDescent="0.3"/>
    <row r="5523" customFormat="1" ht="13.5" x14ac:dyDescent="0.3"/>
    <row r="5524" customFormat="1" ht="13.5" x14ac:dyDescent="0.3"/>
    <row r="5525" customFormat="1" ht="13.5" x14ac:dyDescent="0.3"/>
    <row r="5526" customFormat="1" ht="13.5" x14ac:dyDescent="0.3"/>
    <row r="5527" customFormat="1" ht="13.5" x14ac:dyDescent="0.3"/>
    <row r="5528" customFormat="1" ht="13.5" x14ac:dyDescent="0.3"/>
    <row r="5529" customFormat="1" ht="13.5" x14ac:dyDescent="0.3"/>
    <row r="5530" customFormat="1" ht="13.5" x14ac:dyDescent="0.3"/>
    <row r="5531" customFormat="1" ht="13.5" x14ac:dyDescent="0.3"/>
    <row r="5532" customFormat="1" ht="13.5" x14ac:dyDescent="0.3"/>
    <row r="5533" customFormat="1" ht="13.5" x14ac:dyDescent="0.3"/>
    <row r="5534" customFormat="1" ht="13.5" x14ac:dyDescent="0.3"/>
    <row r="5535" customFormat="1" ht="13.5" x14ac:dyDescent="0.3"/>
    <row r="5536" customFormat="1" ht="13.5" x14ac:dyDescent="0.3"/>
    <row r="5537" customFormat="1" ht="13.5" x14ac:dyDescent="0.3"/>
    <row r="5538" customFormat="1" ht="13.5" x14ac:dyDescent="0.3"/>
    <row r="5539" customFormat="1" ht="13.5" x14ac:dyDescent="0.3"/>
    <row r="5540" customFormat="1" ht="13.5" x14ac:dyDescent="0.3"/>
    <row r="5541" customFormat="1" ht="13.5" x14ac:dyDescent="0.3"/>
    <row r="5542" customFormat="1" ht="13.5" x14ac:dyDescent="0.3"/>
    <row r="5543" customFormat="1" ht="13.5" x14ac:dyDescent="0.3"/>
    <row r="5544" customFormat="1" ht="13.5" x14ac:dyDescent="0.3"/>
    <row r="5545" customFormat="1" ht="13.5" x14ac:dyDescent="0.3"/>
    <row r="5546" customFormat="1" ht="13.5" x14ac:dyDescent="0.3"/>
    <row r="5547" customFormat="1" ht="13.5" x14ac:dyDescent="0.3"/>
    <row r="5548" customFormat="1" ht="13.5" x14ac:dyDescent="0.3"/>
    <row r="5549" customFormat="1" ht="13.5" x14ac:dyDescent="0.3"/>
    <row r="5550" customFormat="1" ht="13.5" x14ac:dyDescent="0.3"/>
    <row r="5551" customFormat="1" ht="13.5" x14ac:dyDescent="0.3"/>
    <row r="5552" customFormat="1" ht="13.5" x14ac:dyDescent="0.3"/>
    <row r="5553" customFormat="1" ht="13.5" x14ac:dyDescent="0.3"/>
    <row r="5554" customFormat="1" ht="13.5" x14ac:dyDescent="0.3"/>
    <row r="5555" customFormat="1" ht="13.5" x14ac:dyDescent="0.3"/>
    <row r="5556" customFormat="1" ht="13.5" x14ac:dyDescent="0.3"/>
    <row r="5557" customFormat="1" ht="13.5" x14ac:dyDescent="0.3"/>
    <row r="5558" customFormat="1" ht="13.5" x14ac:dyDescent="0.3"/>
    <row r="5559" customFormat="1" ht="13.5" x14ac:dyDescent="0.3"/>
    <row r="5560" customFormat="1" ht="13.5" x14ac:dyDescent="0.3"/>
    <row r="5561" customFormat="1" ht="13.5" x14ac:dyDescent="0.3"/>
    <row r="5562" customFormat="1" ht="13.5" x14ac:dyDescent="0.3"/>
    <row r="5563" customFormat="1" ht="13.5" x14ac:dyDescent="0.3"/>
    <row r="5564" customFormat="1" ht="13.5" x14ac:dyDescent="0.3"/>
    <row r="5565" customFormat="1" ht="13.5" x14ac:dyDescent="0.3"/>
    <row r="5566" customFormat="1" ht="13.5" x14ac:dyDescent="0.3"/>
    <row r="5567" customFormat="1" ht="13.5" x14ac:dyDescent="0.3"/>
    <row r="5568" customFormat="1" ht="13.5" x14ac:dyDescent="0.3"/>
    <row r="5569" customFormat="1" ht="13.5" x14ac:dyDescent="0.3"/>
    <row r="5570" customFormat="1" ht="13.5" x14ac:dyDescent="0.3"/>
    <row r="5571" customFormat="1" ht="13.5" x14ac:dyDescent="0.3"/>
    <row r="5572" customFormat="1" ht="13.5" x14ac:dyDescent="0.3"/>
    <row r="5573" customFormat="1" ht="13.5" x14ac:dyDescent="0.3"/>
    <row r="5574" customFormat="1" ht="13.5" x14ac:dyDescent="0.3"/>
    <row r="5575" customFormat="1" ht="13.5" x14ac:dyDescent="0.3"/>
    <row r="5576" customFormat="1" ht="13.5" x14ac:dyDescent="0.3"/>
    <row r="5577" customFormat="1" ht="13.5" x14ac:dyDescent="0.3"/>
    <row r="5578" customFormat="1" ht="13.5" x14ac:dyDescent="0.3"/>
    <row r="5579" customFormat="1" ht="13.5" x14ac:dyDescent="0.3"/>
    <row r="5580" customFormat="1" ht="13.5" x14ac:dyDescent="0.3"/>
    <row r="5581" customFormat="1" ht="13.5" x14ac:dyDescent="0.3"/>
    <row r="5582" customFormat="1" ht="13.5" x14ac:dyDescent="0.3"/>
    <row r="5583" customFormat="1" ht="13.5" x14ac:dyDescent="0.3"/>
    <row r="5584" customFormat="1" ht="13.5" x14ac:dyDescent="0.3"/>
    <row r="5585" customFormat="1" ht="13.5" x14ac:dyDescent="0.3"/>
    <row r="5586" customFormat="1" ht="13.5" x14ac:dyDescent="0.3"/>
    <row r="5587" customFormat="1" ht="13.5" x14ac:dyDescent="0.3"/>
    <row r="5588" customFormat="1" ht="13.5" x14ac:dyDescent="0.3"/>
    <row r="5589" customFormat="1" ht="13.5" x14ac:dyDescent="0.3"/>
    <row r="5590" customFormat="1" ht="13.5" x14ac:dyDescent="0.3"/>
    <row r="5591" customFormat="1" ht="13.5" x14ac:dyDescent="0.3"/>
    <row r="5592" customFormat="1" ht="13.5" x14ac:dyDescent="0.3"/>
    <row r="5593" customFormat="1" ht="13.5" x14ac:dyDescent="0.3"/>
    <row r="5594" customFormat="1" ht="13.5" x14ac:dyDescent="0.3"/>
    <row r="5595" customFormat="1" ht="13.5" x14ac:dyDescent="0.3"/>
    <row r="5596" customFormat="1" ht="13.5" x14ac:dyDescent="0.3"/>
    <row r="5597" customFormat="1" ht="13.5" x14ac:dyDescent="0.3"/>
    <row r="5598" customFormat="1" ht="13.5" x14ac:dyDescent="0.3"/>
    <row r="5599" customFormat="1" ht="13.5" x14ac:dyDescent="0.3"/>
    <row r="5600" customFormat="1" ht="13.5" x14ac:dyDescent="0.3"/>
    <row r="5601" customFormat="1" ht="13.5" x14ac:dyDescent="0.3"/>
    <row r="5602" customFormat="1" ht="13.5" x14ac:dyDescent="0.3"/>
    <row r="5603" customFormat="1" ht="13.5" x14ac:dyDescent="0.3"/>
    <row r="5604" customFormat="1" ht="13.5" x14ac:dyDescent="0.3"/>
    <row r="5605" customFormat="1" ht="13.5" x14ac:dyDescent="0.3"/>
    <row r="5606" customFormat="1" ht="13.5" x14ac:dyDescent="0.3"/>
    <row r="5607" customFormat="1" ht="13.5" x14ac:dyDescent="0.3"/>
    <row r="5608" customFormat="1" ht="13.5" x14ac:dyDescent="0.3"/>
    <row r="5609" customFormat="1" ht="13.5" x14ac:dyDescent="0.3"/>
    <row r="5610" customFormat="1" ht="13.5" x14ac:dyDescent="0.3"/>
    <row r="5611" customFormat="1" ht="13.5" x14ac:dyDescent="0.3"/>
    <row r="5612" customFormat="1" ht="13.5" x14ac:dyDescent="0.3"/>
    <row r="5613" customFormat="1" ht="13.5" x14ac:dyDescent="0.3"/>
    <row r="5614" customFormat="1" ht="13.5" x14ac:dyDescent="0.3"/>
    <row r="5615" customFormat="1" ht="13.5" x14ac:dyDescent="0.3"/>
    <row r="5616" customFormat="1" ht="13.5" x14ac:dyDescent="0.3"/>
    <row r="5617" customFormat="1" ht="13.5" x14ac:dyDescent="0.3"/>
    <row r="5618" customFormat="1" ht="13.5" x14ac:dyDescent="0.3"/>
    <row r="5619" customFormat="1" ht="13.5" x14ac:dyDescent="0.3"/>
    <row r="5620" customFormat="1" ht="13.5" x14ac:dyDescent="0.3"/>
    <row r="5621" customFormat="1" ht="13.5" x14ac:dyDescent="0.3"/>
    <row r="5622" customFormat="1" ht="13.5" x14ac:dyDescent="0.3"/>
    <row r="5623" customFormat="1" ht="13.5" x14ac:dyDescent="0.3"/>
    <row r="5624" customFormat="1" ht="13.5" x14ac:dyDescent="0.3"/>
    <row r="5625" customFormat="1" ht="13.5" x14ac:dyDescent="0.3"/>
    <row r="5626" customFormat="1" ht="13.5" x14ac:dyDescent="0.3"/>
    <row r="5627" customFormat="1" ht="13.5" x14ac:dyDescent="0.3"/>
    <row r="5628" customFormat="1" ht="13.5" x14ac:dyDescent="0.3"/>
    <row r="5629" customFormat="1" ht="13.5" x14ac:dyDescent="0.3"/>
    <row r="5630" customFormat="1" ht="13.5" x14ac:dyDescent="0.3"/>
    <row r="5631" customFormat="1" ht="13.5" x14ac:dyDescent="0.3"/>
    <row r="5632" customFormat="1" ht="13.5" x14ac:dyDescent="0.3"/>
    <row r="5633" customFormat="1" ht="13.5" x14ac:dyDescent="0.3"/>
    <row r="5634" customFormat="1" ht="13.5" x14ac:dyDescent="0.3"/>
    <row r="5635" customFormat="1" ht="13.5" x14ac:dyDescent="0.3"/>
    <row r="5636" customFormat="1" ht="13.5" x14ac:dyDescent="0.3"/>
    <row r="5637" customFormat="1" ht="13.5" x14ac:dyDescent="0.3"/>
    <row r="5638" customFormat="1" ht="13.5" x14ac:dyDescent="0.3"/>
    <row r="5639" customFormat="1" ht="13.5" x14ac:dyDescent="0.3"/>
    <row r="5640" customFormat="1" ht="13.5" x14ac:dyDescent="0.3"/>
    <row r="5641" customFormat="1" ht="13.5" x14ac:dyDescent="0.3"/>
    <row r="5642" customFormat="1" ht="13.5" x14ac:dyDescent="0.3"/>
    <row r="5643" customFormat="1" ht="13.5" x14ac:dyDescent="0.3"/>
    <row r="5644" customFormat="1" ht="13.5" x14ac:dyDescent="0.3"/>
    <row r="5645" customFormat="1" ht="13.5" x14ac:dyDescent="0.3"/>
    <row r="5646" customFormat="1" ht="13.5" x14ac:dyDescent="0.3"/>
    <row r="5647" customFormat="1" ht="13.5" x14ac:dyDescent="0.3"/>
    <row r="5648" customFormat="1" ht="13.5" x14ac:dyDescent="0.3"/>
    <row r="5649" customFormat="1" ht="13.5" x14ac:dyDescent="0.3"/>
    <row r="5650" customFormat="1" ht="13.5" x14ac:dyDescent="0.3"/>
    <row r="5651" customFormat="1" ht="13.5" x14ac:dyDescent="0.3"/>
    <row r="5652" customFormat="1" ht="13.5" x14ac:dyDescent="0.3"/>
    <row r="5653" customFormat="1" ht="13.5" x14ac:dyDescent="0.3"/>
    <row r="5654" customFormat="1" ht="13.5" x14ac:dyDescent="0.3"/>
    <row r="5655" customFormat="1" ht="13.5" x14ac:dyDescent="0.3"/>
    <row r="5656" customFormat="1" ht="13.5" x14ac:dyDescent="0.3"/>
    <row r="5657" customFormat="1" ht="13.5" x14ac:dyDescent="0.3"/>
    <row r="5658" customFormat="1" ht="13.5" x14ac:dyDescent="0.3"/>
    <row r="5659" customFormat="1" ht="13.5" x14ac:dyDescent="0.3"/>
    <row r="5660" customFormat="1" ht="13.5" x14ac:dyDescent="0.3"/>
    <row r="5661" customFormat="1" ht="13.5" x14ac:dyDescent="0.3"/>
    <row r="5662" customFormat="1" ht="13.5" x14ac:dyDescent="0.3"/>
    <row r="5663" customFormat="1" ht="13.5" x14ac:dyDescent="0.3"/>
    <row r="5664" customFormat="1" ht="13.5" x14ac:dyDescent="0.3"/>
    <row r="5665" customFormat="1" ht="13.5" x14ac:dyDescent="0.3"/>
    <row r="5666" customFormat="1" ht="13.5" x14ac:dyDescent="0.3"/>
    <row r="5667" customFormat="1" ht="13.5" x14ac:dyDescent="0.3"/>
    <row r="5668" customFormat="1" ht="13.5" x14ac:dyDescent="0.3"/>
    <row r="5669" customFormat="1" ht="13.5" x14ac:dyDescent="0.3"/>
    <row r="5670" customFormat="1" ht="13.5" x14ac:dyDescent="0.3"/>
    <row r="5671" customFormat="1" ht="13.5" x14ac:dyDescent="0.3"/>
    <row r="5672" customFormat="1" ht="13.5" x14ac:dyDescent="0.3"/>
    <row r="5673" customFormat="1" ht="13.5" x14ac:dyDescent="0.3"/>
    <row r="5674" customFormat="1" ht="13.5" x14ac:dyDescent="0.3"/>
    <row r="5675" customFormat="1" ht="13.5" x14ac:dyDescent="0.3"/>
    <row r="5676" customFormat="1" ht="13.5" x14ac:dyDescent="0.3"/>
    <row r="5677" customFormat="1" ht="13.5" x14ac:dyDescent="0.3"/>
    <row r="5678" customFormat="1" ht="13.5" x14ac:dyDescent="0.3"/>
    <row r="5679" customFormat="1" ht="13.5" x14ac:dyDescent="0.3"/>
    <row r="5680" customFormat="1" ht="13.5" x14ac:dyDescent="0.3"/>
    <row r="5681" customFormat="1" ht="13.5" x14ac:dyDescent="0.3"/>
    <row r="5682" customFormat="1" ht="13.5" x14ac:dyDescent="0.3"/>
    <row r="5683" customFormat="1" ht="13.5" x14ac:dyDescent="0.3"/>
    <row r="5684" customFormat="1" ht="13.5" x14ac:dyDescent="0.3"/>
    <row r="5685" customFormat="1" ht="13.5" x14ac:dyDescent="0.3"/>
    <row r="5686" customFormat="1" ht="13.5" x14ac:dyDescent="0.3"/>
    <row r="5687" customFormat="1" ht="13.5" x14ac:dyDescent="0.3"/>
    <row r="5688" customFormat="1" ht="13.5" x14ac:dyDescent="0.3"/>
    <row r="5689" customFormat="1" ht="13.5" x14ac:dyDescent="0.3"/>
    <row r="5690" customFormat="1" ht="13.5" x14ac:dyDescent="0.3"/>
    <row r="5691" customFormat="1" ht="13.5" x14ac:dyDescent="0.3"/>
    <row r="5692" customFormat="1" ht="13.5" x14ac:dyDescent="0.3"/>
    <row r="5693" customFormat="1" ht="13.5" x14ac:dyDescent="0.3"/>
    <row r="5694" customFormat="1" ht="13.5" x14ac:dyDescent="0.3"/>
    <row r="5695" customFormat="1" ht="13.5" x14ac:dyDescent="0.3"/>
    <row r="5696" customFormat="1" ht="13.5" x14ac:dyDescent="0.3"/>
    <row r="5697" customFormat="1" ht="13.5" x14ac:dyDescent="0.3"/>
    <row r="5698" customFormat="1" ht="13.5" x14ac:dyDescent="0.3"/>
    <row r="5699" customFormat="1" ht="13.5" x14ac:dyDescent="0.3"/>
    <row r="5700" customFormat="1" ht="13.5" x14ac:dyDescent="0.3"/>
    <row r="5701" customFormat="1" ht="13.5" x14ac:dyDescent="0.3"/>
    <row r="5702" customFormat="1" ht="13.5" x14ac:dyDescent="0.3"/>
    <row r="5703" customFormat="1" ht="13.5" x14ac:dyDescent="0.3"/>
    <row r="5704" customFormat="1" ht="13.5" x14ac:dyDescent="0.3"/>
    <row r="5705" customFormat="1" ht="13.5" x14ac:dyDescent="0.3"/>
    <row r="5706" customFormat="1" ht="13.5" x14ac:dyDescent="0.3"/>
    <row r="5707" customFormat="1" ht="13.5" x14ac:dyDescent="0.3"/>
    <row r="5708" customFormat="1" ht="13.5" x14ac:dyDescent="0.3"/>
    <row r="5709" customFormat="1" ht="13.5" x14ac:dyDescent="0.3"/>
    <row r="5710" customFormat="1" ht="13.5" x14ac:dyDescent="0.3"/>
    <row r="5711" customFormat="1" ht="13.5" x14ac:dyDescent="0.3"/>
    <row r="5712" customFormat="1" ht="13.5" x14ac:dyDescent="0.3"/>
    <row r="5713" customFormat="1" ht="13.5" x14ac:dyDescent="0.3"/>
    <row r="5714" customFormat="1" ht="13.5" x14ac:dyDescent="0.3"/>
    <row r="5715" customFormat="1" ht="13.5" x14ac:dyDescent="0.3"/>
    <row r="5716" customFormat="1" ht="13.5" x14ac:dyDescent="0.3"/>
    <row r="5717" customFormat="1" ht="13.5" x14ac:dyDescent="0.3"/>
    <row r="5718" customFormat="1" ht="13.5" x14ac:dyDescent="0.3"/>
    <row r="5719" customFormat="1" ht="13.5" x14ac:dyDescent="0.3"/>
    <row r="5720" customFormat="1" ht="13.5" x14ac:dyDescent="0.3"/>
    <row r="5721" customFormat="1" ht="13.5" x14ac:dyDescent="0.3"/>
    <row r="5722" customFormat="1" ht="13.5" x14ac:dyDescent="0.3"/>
    <row r="5723" customFormat="1" ht="13.5" x14ac:dyDescent="0.3"/>
    <row r="5724" customFormat="1" ht="13.5" x14ac:dyDescent="0.3"/>
    <row r="5725" customFormat="1" ht="13.5" x14ac:dyDescent="0.3"/>
    <row r="5726" customFormat="1" ht="13.5" x14ac:dyDescent="0.3"/>
    <row r="5727" customFormat="1" ht="13.5" x14ac:dyDescent="0.3"/>
    <row r="5728" customFormat="1" ht="13.5" x14ac:dyDescent="0.3"/>
    <row r="5729" customFormat="1" ht="13.5" x14ac:dyDescent="0.3"/>
    <row r="5730" customFormat="1" ht="13.5" x14ac:dyDescent="0.3"/>
    <row r="5731" customFormat="1" ht="13.5" x14ac:dyDescent="0.3"/>
    <row r="5732" customFormat="1" ht="13.5" x14ac:dyDescent="0.3"/>
    <row r="5733" customFormat="1" ht="13.5" x14ac:dyDescent="0.3"/>
    <row r="5734" customFormat="1" ht="13.5" x14ac:dyDescent="0.3"/>
    <row r="5735" customFormat="1" ht="13.5" x14ac:dyDescent="0.3"/>
    <row r="5736" customFormat="1" ht="13.5" x14ac:dyDescent="0.3"/>
    <row r="5737" customFormat="1" ht="13.5" x14ac:dyDescent="0.3"/>
    <row r="5738" customFormat="1" ht="13.5" x14ac:dyDescent="0.3"/>
    <row r="5739" customFormat="1" ht="13.5" x14ac:dyDescent="0.3"/>
    <row r="5740" customFormat="1" ht="13.5" x14ac:dyDescent="0.3"/>
    <row r="5741" customFormat="1" ht="13.5" x14ac:dyDescent="0.3"/>
    <row r="5742" customFormat="1" ht="13.5" x14ac:dyDescent="0.3"/>
    <row r="5743" customFormat="1" ht="13.5" x14ac:dyDescent="0.3"/>
    <row r="5744" customFormat="1" ht="13.5" x14ac:dyDescent="0.3"/>
    <row r="5745" customFormat="1" ht="13.5" x14ac:dyDescent="0.3"/>
    <row r="5746" customFormat="1" ht="13.5" x14ac:dyDescent="0.3"/>
    <row r="5747" customFormat="1" ht="13.5" x14ac:dyDescent="0.3"/>
    <row r="5748" customFormat="1" ht="13.5" x14ac:dyDescent="0.3"/>
    <row r="5749" customFormat="1" ht="13.5" x14ac:dyDescent="0.3"/>
    <row r="5750" customFormat="1" ht="13.5" x14ac:dyDescent="0.3"/>
    <row r="5751" customFormat="1" ht="13.5" x14ac:dyDescent="0.3"/>
    <row r="5752" customFormat="1" ht="13.5" x14ac:dyDescent="0.3"/>
    <row r="5753" customFormat="1" ht="13.5" x14ac:dyDescent="0.3"/>
    <row r="5754" customFormat="1" ht="13.5" x14ac:dyDescent="0.3"/>
    <row r="5755" customFormat="1" ht="13.5" x14ac:dyDescent="0.3"/>
    <row r="5756" customFormat="1" ht="13.5" x14ac:dyDescent="0.3"/>
    <row r="5757" customFormat="1" ht="13.5" x14ac:dyDescent="0.3"/>
    <row r="5758" customFormat="1" ht="13.5" x14ac:dyDescent="0.3"/>
    <row r="5759" customFormat="1" ht="13.5" x14ac:dyDescent="0.3"/>
    <row r="5760" customFormat="1" ht="13.5" x14ac:dyDescent="0.3"/>
    <row r="5761" customFormat="1" ht="13.5" x14ac:dyDescent="0.3"/>
    <row r="5762" customFormat="1" ht="13.5" x14ac:dyDescent="0.3"/>
    <row r="5763" customFormat="1" ht="13.5" x14ac:dyDescent="0.3"/>
    <row r="5764" customFormat="1" ht="13.5" x14ac:dyDescent="0.3"/>
    <row r="5765" customFormat="1" ht="13.5" x14ac:dyDescent="0.3"/>
    <row r="5766" customFormat="1" ht="13.5" x14ac:dyDescent="0.3"/>
    <row r="5767" customFormat="1" ht="13.5" x14ac:dyDescent="0.3"/>
    <row r="5768" customFormat="1" ht="13.5" x14ac:dyDescent="0.3"/>
    <row r="5769" customFormat="1" ht="13.5" x14ac:dyDescent="0.3"/>
    <row r="5770" customFormat="1" ht="13.5" x14ac:dyDescent="0.3"/>
    <row r="5771" customFormat="1" ht="13.5" x14ac:dyDescent="0.3"/>
    <row r="5772" customFormat="1" ht="13.5" x14ac:dyDescent="0.3"/>
    <row r="5773" customFormat="1" ht="13.5" x14ac:dyDescent="0.3"/>
    <row r="5774" customFormat="1" ht="13.5" x14ac:dyDescent="0.3"/>
    <row r="5775" customFormat="1" ht="13.5" x14ac:dyDescent="0.3"/>
    <row r="5776" customFormat="1" ht="13.5" x14ac:dyDescent="0.3"/>
    <row r="5777" customFormat="1" ht="13.5" x14ac:dyDescent="0.3"/>
    <row r="5778" customFormat="1" ht="13.5" x14ac:dyDescent="0.3"/>
    <row r="5779" customFormat="1" ht="13.5" x14ac:dyDescent="0.3"/>
    <row r="5780" customFormat="1" ht="13.5" x14ac:dyDescent="0.3"/>
    <row r="5781" customFormat="1" ht="13.5" x14ac:dyDescent="0.3"/>
    <row r="5782" customFormat="1" ht="13.5" x14ac:dyDescent="0.3"/>
    <row r="5783" customFormat="1" ht="13.5" x14ac:dyDescent="0.3"/>
    <row r="5784" customFormat="1" ht="13.5" x14ac:dyDescent="0.3"/>
    <row r="5785" customFormat="1" ht="13.5" x14ac:dyDescent="0.3"/>
    <row r="5786" customFormat="1" ht="13.5" x14ac:dyDescent="0.3"/>
    <row r="5787" customFormat="1" ht="13.5" x14ac:dyDescent="0.3"/>
    <row r="5788" customFormat="1" ht="13.5" x14ac:dyDescent="0.3"/>
    <row r="5789" customFormat="1" ht="13.5" x14ac:dyDescent="0.3"/>
    <row r="5790" customFormat="1" ht="13.5" x14ac:dyDescent="0.3"/>
    <row r="5791" customFormat="1" ht="13.5" x14ac:dyDescent="0.3"/>
    <row r="5792" customFormat="1" ht="13.5" x14ac:dyDescent="0.3"/>
    <row r="5793" customFormat="1" ht="13.5" x14ac:dyDescent="0.3"/>
    <row r="5794" customFormat="1" ht="13.5" x14ac:dyDescent="0.3"/>
    <row r="5795" customFormat="1" ht="13.5" x14ac:dyDescent="0.3"/>
    <row r="5796" customFormat="1" ht="13.5" x14ac:dyDescent="0.3"/>
    <row r="5797" customFormat="1" ht="13.5" x14ac:dyDescent="0.3"/>
    <row r="5798" customFormat="1" ht="13.5" x14ac:dyDescent="0.3"/>
    <row r="5799" customFormat="1" ht="13.5" x14ac:dyDescent="0.3"/>
    <row r="5800" customFormat="1" ht="13.5" x14ac:dyDescent="0.3"/>
    <row r="5801" customFormat="1" ht="13.5" x14ac:dyDescent="0.3"/>
    <row r="5802" customFormat="1" ht="13.5" x14ac:dyDescent="0.3"/>
    <row r="5803" customFormat="1" ht="13.5" x14ac:dyDescent="0.3"/>
    <row r="5804" customFormat="1" ht="13.5" x14ac:dyDescent="0.3"/>
    <row r="5805" customFormat="1" ht="13.5" x14ac:dyDescent="0.3"/>
    <row r="5806" customFormat="1" ht="13.5" x14ac:dyDescent="0.3"/>
    <row r="5807" customFormat="1" ht="13.5" x14ac:dyDescent="0.3"/>
    <row r="5808" customFormat="1" ht="13.5" x14ac:dyDescent="0.3"/>
    <row r="5809" customFormat="1" ht="13.5" x14ac:dyDescent="0.3"/>
    <row r="5810" customFormat="1" ht="13.5" x14ac:dyDescent="0.3"/>
    <row r="5811" customFormat="1" ht="13.5" x14ac:dyDescent="0.3"/>
    <row r="5812" customFormat="1" ht="13.5" x14ac:dyDescent="0.3"/>
    <row r="5813" customFormat="1" ht="13.5" x14ac:dyDescent="0.3"/>
    <row r="5814" customFormat="1" ht="13.5" x14ac:dyDescent="0.3"/>
    <row r="5815" customFormat="1" ht="13.5" x14ac:dyDescent="0.3"/>
    <row r="5816" customFormat="1" ht="13.5" x14ac:dyDescent="0.3"/>
    <row r="5817" customFormat="1" ht="13.5" x14ac:dyDescent="0.3"/>
    <row r="5818" customFormat="1" ht="13.5" x14ac:dyDescent="0.3"/>
    <row r="5819" customFormat="1" ht="13.5" x14ac:dyDescent="0.3"/>
    <row r="5820" customFormat="1" ht="13.5" x14ac:dyDescent="0.3"/>
    <row r="5821" customFormat="1" ht="13.5" x14ac:dyDescent="0.3"/>
    <row r="5822" customFormat="1" ht="13.5" x14ac:dyDescent="0.3"/>
    <row r="5823" customFormat="1" ht="13.5" x14ac:dyDescent="0.3"/>
    <row r="5824" customFormat="1" ht="13.5" x14ac:dyDescent="0.3"/>
    <row r="5825" customFormat="1" ht="13.5" x14ac:dyDescent="0.3"/>
    <row r="5826" customFormat="1" ht="13.5" x14ac:dyDescent="0.3"/>
    <row r="5827" customFormat="1" ht="13.5" x14ac:dyDescent="0.3"/>
    <row r="5828" customFormat="1" ht="13.5" x14ac:dyDescent="0.3"/>
    <row r="5829" customFormat="1" ht="13.5" x14ac:dyDescent="0.3"/>
    <row r="5830" customFormat="1" ht="13.5" x14ac:dyDescent="0.3"/>
    <row r="5831" customFormat="1" ht="13.5" x14ac:dyDescent="0.3"/>
    <row r="5832" customFormat="1" ht="13.5" x14ac:dyDescent="0.3"/>
    <row r="5833" customFormat="1" ht="13.5" x14ac:dyDescent="0.3"/>
    <row r="5834" customFormat="1" ht="13.5" x14ac:dyDescent="0.3"/>
    <row r="5835" customFormat="1" ht="13.5" x14ac:dyDescent="0.3"/>
    <row r="5836" customFormat="1" ht="13.5" x14ac:dyDescent="0.3"/>
    <row r="5837" customFormat="1" ht="13.5" x14ac:dyDescent="0.3"/>
    <row r="5838" customFormat="1" ht="13.5" x14ac:dyDescent="0.3"/>
    <row r="5839" customFormat="1" ht="13.5" x14ac:dyDescent="0.3"/>
    <row r="5840" customFormat="1" ht="13.5" x14ac:dyDescent="0.3"/>
    <row r="5841" customFormat="1" ht="13.5" x14ac:dyDescent="0.3"/>
    <row r="5842" customFormat="1" ht="13.5" x14ac:dyDescent="0.3"/>
    <row r="5843" customFormat="1" ht="13.5" x14ac:dyDescent="0.3"/>
    <row r="5844" customFormat="1" ht="13.5" x14ac:dyDescent="0.3"/>
    <row r="5845" customFormat="1" ht="13.5" x14ac:dyDescent="0.3"/>
    <row r="5846" customFormat="1" ht="13.5" x14ac:dyDescent="0.3"/>
    <row r="5847" customFormat="1" ht="13.5" x14ac:dyDescent="0.3"/>
    <row r="5848" customFormat="1" ht="13.5" x14ac:dyDescent="0.3"/>
    <row r="5849" customFormat="1" ht="13.5" x14ac:dyDescent="0.3"/>
    <row r="5850" customFormat="1" ht="13.5" x14ac:dyDescent="0.3"/>
    <row r="5851" customFormat="1" ht="13.5" x14ac:dyDescent="0.3"/>
    <row r="5852" customFormat="1" ht="13.5" x14ac:dyDescent="0.3"/>
    <row r="5853" customFormat="1" ht="13.5" x14ac:dyDescent="0.3"/>
    <row r="5854" customFormat="1" ht="13.5" x14ac:dyDescent="0.3"/>
    <row r="5855" customFormat="1" ht="13.5" x14ac:dyDescent="0.3"/>
    <row r="5856" customFormat="1" ht="13.5" x14ac:dyDescent="0.3"/>
    <row r="5857" customFormat="1" ht="13.5" x14ac:dyDescent="0.3"/>
    <row r="5858" customFormat="1" ht="13.5" x14ac:dyDescent="0.3"/>
    <row r="5859" customFormat="1" ht="13.5" x14ac:dyDescent="0.3"/>
    <row r="5860" customFormat="1" ht="13.5" x14ac:dyDescent="0.3"/>
    <row r="5861" customFormat="1" ht="13.5" x14ac:dyDescent="0.3"/>
    <row r="5862" customFormat="1" ht="13.5" x14ac:dyDescent="0.3"/>
    <row r="5863" customFormat="1" ht="13.5" x14ac:dyDescent="0.3"/>
    <row r="5864" customFormat="1" ht="13.5" x14ac:dyDescent="0.3"/>
    <row r="5865" customFormat="1" ht="13.5" x14ac:dyDescent="0.3"/>
    <row r="5866" customFormat="1" ht="13.5" x14ac:dyDescent="0.3"/>
    <row r="5867" customFormat="1" ht="13.5" x14ac:dyDescent="0.3"/>
    <row r="5868" customFormat="1" ht="13.5" x14ac:dyDescent="0.3"/>
    <row r="5869" customFormat="1" ht="13.5" x14ac:dyDescent="0.3"/>
    <row r="5870" customFormat="1" ht="13.5" x14ac:dyDescent="0.3"/>
    <row r="5871" customFormat="1" ht="13.5" x14ac:dyDescent="0.3"/>
    <row r="5872" customFormat="1" ht="13.5" x14ac:dyDescent="0.3"/>
    <row r="5873" customFormat="1" ht="13.5" x14ac:dyDescent="0.3"/>
    <row r="5874" customFormat="1" ht="13.5" x14ac:dyDescent="0.3"/>
    <row r="5875" customFormat="1" ht="13.5" x14ac:dyDescent="0.3"/>
    <row r="5876" customFormat="1" ht="13.5" x14ac:dyDescent="0.3"/>
    <row r="5877" customFormat="1" ht="13.5" x14ac:dyDescent="0.3"/>
    <row r="5878" customFormat="1" ht="13.5" x14ac:dyDescent="0.3"/>
    <row r="5879" customFormat="1" ht="13.5" x14ac:dyDescent="0.3"/>
    <row r="5880" customFormat="1" ht="13.5" x14ac:dyDescent="0.3"/>
    <row r="5881" customFormat="1" ht="13.5" x14ac:dyDescent="0.3"/>
    <row r="5882" customFormat="1" ht="13.5" x14ac:dyDescent="0.3"/>
    <row r="5883" customFormat="1" ht="13.5" x14ac:dyDescent="0.3"/>
    <row r="5884" customFormat="1" ht="13.5" x14ac:dyDescent="0.3"/>
    <row r="5885" customFormat="1" ht="13.5" x14ac:dyDescent="0.3"/>
    <row r="5886" customFormat="1" ht="13.5" x14ac:dyDescent="0.3"/>
    <row r="5887" customFormat="1" ht="13.5" x14ac:dyDescent="0.3"/>
    <row r="5888" customFormat="1" ht="13.5" x14ac:dyDescent="0.3"/>
    <row r="5889" customFormat="1" ht="13.5" x14ac:dyDescent="0.3"/>
    <row r="5890" customFormat="1" ht="13.5" x14ac:dyDescent="0.3"/>
    <row r="5891" customFormat="1" ht="13.5" x14ac:dyDescent="0.3"/>
    <row r="5892" customFormat="1" ht="13.5" x14ac:dyDescent="0.3"/>
    <row r="5893" customFormat="1" ht="13.5" x14ac:dyDescent="0.3"/>
    <row r="5894" customFormat="1" ht="13.5" x14ac:dyDescent="0.3"/>
    <row r="5895" customFormat="1" ht="13.5" x14ac:dyDescent="0.3"/>
    <row r="5896" customFormat="1" ht="13.5" x14ac:dyDescent="0.3"/>
    <row r="5897" customFormat="1" ht="13.5" x14ac:dyDescent="0.3"/>
    <row r="5898" customFormat="1" ht="13.5" x14ac:dyDescent="0.3"/>
    <row r="5899" customFormat="1" ht="13.5" x14ac:dyDescent="0.3"/>
    <row r="5900" customFormat="1" ht="13.5" x14ac:dyDescent="0.3"/>
    <row r="5901" customFormat="1" ht="13.5" x14ac:dyDescent="0.3"/>
    <row r="5902" customFormat="1" ht="13.5" x14ac:dyDescent="0.3"/>
    <row r="5903" customFormat="1" ht="13.5" x14ac:dyDescent="0.3"/>
    <row r="5904" customFormat="1" ht="13.5" x14ac:dyDescent="0.3"/>
    <row r="5905" customFormat="1" ht="13.5" x14ac:dyDescent="0.3"/>
    <row r="5906" customFormat="1" ht="13.5" x14ac:dyDescent="0.3"/>
    <row r="5907" customFormat="1" ht="13.5" x14ac:dyDescent="0.3"/>
    <row r="5908" customFormat="1" ht="13.5" x14ac:dyDescent="0.3"/>
    <row r="5909" customFormat="1" ht="13.5" x14ac:dyDescent="0.3"/>
    <row r="5910" customFormat="1" ht="13.5" x14ac:dyDescent="0.3"/>
    <row r="5911" customFormat="1" ht="13.5" x14ac:dyDescent="0.3"/>
    <row r="5912" customFormat="1" ht="13.5" x14ac:dyDescent="0.3"/>
    <row r="5913" customFormat="1" ht="13.5" x14ac:dyDescent="0.3"/>
    <row r="5914" customFormat="1" ht="13.5" x14ac:dyDescent="0.3"/>
    <row r="5915" customFormat="1" ht="13.5" x14ac:dyDescent="0.3"/>
    <row r="5916" customFormat="1" ht="13.5" x14ac:dyDescent="0.3"/>
    <row r="5917" customFormat="1" ht="13.5" x14ac:dyDescent="0.3"/>
    <row r="5918" customFormat="1" ht="13.5" x14ac:dyDescent="0.3"/>
    <row r="5919" customFormat="1" ht="13.5" x14ac:dyDescent="0.3"/>
    <row r="5920" customFormat="1" ht="13.5" x14ac:dyDescent="0.3"/>
    <row r="5921" customFormat="1" ht="13.5" x14ac:dyDescent="0.3"/>
    <row r="5922" customFormat="1" ht="13.5" x14ac:dyDescent="0.3"/>
    <row r="5923" customFormat="1" ht="13.5" x14ac:dyDescent="0.3"/>
    <row r="5924" customFormat="1" ht="13.5" x14ac:dyDescent="0.3"/>
    <row r="5925" customFormat="1" ht="13.5" x14ac:dyDescent="0.3"/>
    <row r="5926" customFormat="1" ht="13.5" x14ac:dyDescent="0.3"/>
    <row r="5927" customFormat="1" ht="13.5" x14ac:dyDescent="0.3"/>
    <row r="5928" customFormat="1" ht="13.5" x14ac:dyDescent="0.3"/>
    <row r="5929" customFormat="1" ht="13.5" x14ac:dyDescent="0.3"/>
    <row r="5930" customFormat="1" ht="13.5" x14ac:dyDescent="0.3"/>
    <row r="5931" customFormat="1" ht="13.5" x14ac:dyDescent="0.3"/>
    <row r="5932" customFormat="1" ht="13.5" x14ac:dyDescent="0.3"/>
    <row r="5933" customFormat="1" ht="13.5" x14ac:dyDescent="0.3"/>
    <row r="5934" customFormat="1" ht="13.5" x14ac:dyDescent="0.3"/>
    <row r="5935" customFormat="1" ht="13.5" x14ac:dyDescent="0.3"/>
    <row r="5936" customFormat="1" ht="13.5" x14ac:dyDescent="0.3"/>
    <row r="5937" customFormat="1" ht="13.5" x14ac:dyDescent="0.3"/>
    <row r="5938" customFormat="1" ht="13.5" x14ac:dyDescent="0.3"/>
    <row r="5939" customFormat="1" ht="13.5" x14ac:dyDescent="0.3"/>
    <row r="5940" customFormat="1" ht="13.5" x14ac:dyDescent="0.3"/>
    <row r="5941" customFormat="1" ht="13.5" x14ac:dyDescent="0.3"/>
    <row r="5942" customFormat="1" ht="13.5" x14ac:dyDescent="0.3"/>
    <row r="5943" customFormat="1" ht="13.5" x14ac:dyDescent="0.3"/>
    <row r="5944" customFormat="1" ht="13.5" x14ac:dyDescent="0.3"/>
    <row r="5945" customFormat="1" ht="13.5" x14ac:dyDescent="0.3"/>
    <row r="5946" customFormat="1" ht="13.5" x14ac:dyDescent="0.3"/>
    <row r="5947" customFormat="1" ht="13.5" x14ac:dyDescent="0.3"/>
    <row r="5948" customFormat="1" ht="13.5" x14ac:dyDescent="0.3"/>
    <row r="5949" customFormat="1" ht="13.5" x14ac:dyDescent="0.3"/>
    <row r="5950" customFormat="1" ht="13.5" x14ac:dyDescent="0.3"/>
    <row r="5951" customFormat="1" ht="13.5" x14ac:dyDescent="0.3"/>
    <row r="5952" customFormat="1" ht="13.5" x14ac:dyDescent="0.3"/>
    <row r="5953" customFormat="1" ht="13.5" x14ac:dyDescent="0.3"/>
    <row r="5954" customFormat="1" ht="13.5" x14ac:dyDescent="0.3"/>
    <row r="5955" customFormat="1" ht="13.5" x14ac:dyDescent="0.3"/>
    <row r="5956" customFormat="1" ht="13.5" x14ac:dyDescent="0.3"/>
    <row r="5957" customFormat="1" ht="13.5" x14ac:dyDescent="0.3"/>
    <row r="5958" customFormat="1" ht="13.5" x14ac:dyDescent="0.3"/>
    <row r="5959" customFormat="1" ht="13.5" x14ac:dyDescent="0.3"/>
    <row r="5960" customFormat="1" ht="13.5" x14ac:dyDescent="0.3"/>
    <row r="5961" customFormat="1" ht="13.5" x14ac:dyDescent="0.3"/>
    <row r="5962" customFormat="1" ht="13.5" x14ac:dyDescent="0.3"/>
    <row r="5963" customFormat="1" ht="13.5" x14ac:dyDescent="0.3"/>
    <row r="5964" customFormat="1" ht="13.5" x14ac:dyDescent="0.3"/>
    <row r="5965" customFormat="1" ht="13.5" x14ac:dyDescent="0.3"/>
    <row r="5966" customFormat="1" ht="13.5" x14ac:dyDescent="0.3"/>
    <row r="5967" customFormat="1" ht="13.5" x14ac:dyDescent="0.3"/>
    <row r="5968" customFormat="1" ht="13.5" x14ac:dyDescent="0.3"/>
    <row r="5969" customFormat="1" ht="13.5" x14ac:dyDescent="0.3"/>
    <row r="5970" customFormat="1" ht="13.5" x14ac:dyDescent="0.3"/>
    <row r="5971" customFormat="1" ht="13.5" x14ac:dyDescent="0.3"/>
    <row r="5972" customFormat="1" ht="13.5" x14ac:dyDescent="0.3"/>
    <row r="5973" customFormat="1" ht="13.5" x14ac:dyDescent="0.3"/>
    <row r="5974" customFormat="1" ht="13.5" x14ac:dyDescent="0.3"/>
    <row r="5975" customFormat="1" ht="13.5" x14ac:dyDescent="0.3"/>
    <row r="5976" customFormat="1" ht="13.5" x14ac:dyDescent="0.3"/>
    <row r="5977" customFormat="1" ht="13.5" x14ac:dyDescent="0.3"/>
    <row r="5978" customFormat="1" ht="13.5" x14ac:dyDescent="0.3"/>
    <row r="5979" customFormat="1" ht="13.5" x14ac:dyDescent="0.3"/>
    <row r="5980" customFormat="1" ht="13.5" x14ac:dyDescent="0.3"/>
    <row r="5981" customFormat="1" ht="13.5" x14ac:dyDescent="0.3"/>
    <row r="5982" customFormat="1" ht="13.5" x14ac:dyDescent="0.3"/>
    <row r="5983" customFormat="1" ht="13.5" x14ac:dyDescent="0.3"/>
    <row r="5984" customFormat="1" ht="13.5" x14ac:dyDescent="0.3"/>
    <row r="5985" customFormat="1" ht="13.5" x14ac:dyDescent="0.3"/>
    <row r="5986" customFormat="1" ht="13.5" x14ac:dyDescent="0.3"/>
    <row r="5987" customFormat="1" ht="13.5" x14ac:dyDescent="0.3"/>
    <row r="5988" customFormat="1" ht="13.5" x14ac:dyDescent="0.3"/>
    <row r="5989" customFormat="1" ht="13.5" x14ac:dyDescent="0.3"/>
    <row r="5990" customFormat="1" ht="13.5" x14ac:dyDescent="0.3"/>
    <row r="5991" customFormat="1" ht="13.5" x14ac:dyDescent="0.3"/>
    <row r="5992" customFormat="1" ht="13.5" x14ac:dyDescent="0.3"/>
    <row r="5993" customFormat="1" ht="13.5" x14ac:dyDescent="0.3"/>
    <row r="5994" customFormat="1" ht="13.5" x14ac:dyDescent="0.3"/>
    <row r="5995" customFormat="1" ht="13.5" x14ac:dyDescent="0.3"/>
    <row r="5996" customFormat="1" ht="13.5" x14ac:dyDescent="0.3"/>
    <row r="5997" customFormat="1" ht="13.5" x14ac:dyDescent="0.3"/>
    <row r="5998" customFormat="1" ht="13.5" x14ac:dyDescent="0.3"/>
    <row r="5999" customFormat="1" ht="13.5" x14ac:dyDescent="0.3"/>
    <row r="6000" customFormat="1" ht="13.5" x14ac:dyDescent="0.3"/>
    <row r="6001" customFormat="1" ht="13.5" x14ac:dyDescent="0.3"/>
    <row r="6002" customFormat="1" ht="13.5" x14ac:dyDescent="0.3"/>
    <row r="6003" customFormat="1" ht="13.5" x14ac:dyDescent="0.3"/>
    <row r="6004" customFormat="1" ht="13.5" x14ac:dyDescent="0.3"/>
    <row r="6005" customFormat="1" ht="13.5" x14ac:dyDescent="0.3"/>
    <row r="6006" customFormat="1" ht="13.5" x14ac:dyDescent="0.3"/>
    <row r="6007" customFormat="1" ht="13.5" x14ac:dyDescent="0.3"/>
    <row r="6008" customFormat="1" ht="13.5" x14ac:dyDescent="0.3"/>
    <row r="6009" customFormat="1" ht="13.5" x14ac:dyDescent="0.3"/>
    <row r="6010" customFormat="1" ht="13.5" x14ac:dyDescent="0.3"/>
    <row r="6011" customFormat="1" ht="13.5" x14ac:dyDescent="0.3"/>
    <row r="6012" customFormat="1" ht="13.5" x14ac:dyDescent="0.3"/>
    <row r="6013" customFormat="1" ht="13.5" x14ac:dyDescent="0.3"/>
    <row r="6014" customFormat="1" ht="13.5" x14ac:dyDescent="0.3"/>
    <row r="6015" customFormat="1" ht="13.5" x14ac:dyDescent="0.3"/>
    <row r="6016" customFormat="1" ht="13.5" x14ac:dyDescent="0.3"/>
    <row r="6017" customFormat="1" ht="13.5" x14ac:dyDescent="0.3"/>
    <row r="6018" customFormat="1" ht="13.5" x14ac:dyDescent="0.3"/>
    <row r="6019" customFormat="1" ht="13.5" x14ac:dyDescent="0.3"/>
    <row r="6020" customFormat="1" ht="13.5" x14ac:dyDescent="0.3"/>
    <row r="6021" customFormat="1" ht="13.5" x14ac:dyDescent="0.3"/>
    <row r="6022" customFormat="1" ht="13.5" x14ac:dyDescent="0.3"/>
    <row r="6023" customFormat="1" ht="13.5" x14ac:dyDescent="0.3"/>
    <row r="6024" customFormat="1" ht="13.5" x14ac:dyDescent="0.3"/>
    <row r="6025" customFormat="1" ht="13.5" x14ac:dyDescent="0.3"/>
    <row r="6026" customFormat="1" ht="13.5" x14ac:dyDescent="0.3"/>
    <row r="6027" customFormat="1" ht="13.5" x14ac:dyDescent="0.3"/>
    <row r="6028" customFormat="1" ht="13.5" x14ac:dyDescent="0.3"/>
    <row r="6029" customFormat="1" ht="13.5" x14ac:dyDescent="0.3"/>
    <row r="6030" customFormat="1" ht="13.5" x14ac:dyDescent="0.3"/>
    <row r="6031" customFormat="1" ht="13.5" x14ac:dyDescent="0.3"/>
    <row r="6032" customFormat="1" ht="13.5" x14ac:dyDescent="0.3"/>
    <row r="6033" customFormat="1" ht="13.5" x14ac:dyDescent="0.3"/>
    <row r="6034" customFormat="1" ht="13.5" x14ac:dyDescent="0.3"/>
    <row r="6035" customFormat="1" ht="13.5" x14ac:dyDescent="0.3"/>
    <row r="6036" customFormat="1" ht="13.5" x14ac:dyDescent="0.3"/>
    <row r="6037" customFormat="1" ht="13.5" x14ac:dyDescent="0.3"/>
    <row r="6038" customFormat="1" ht="13.5" x14ac:dyDescent="0.3"/>
    <row r="6039" customFormat="1" ht="13.5" x14ac:dyDescent="0.3"/>
    <row r="6040" customFormat="1" ht="13.5" x14ac:dyDescent="0.3"/>
    <row r="6041" customFormat="1" ht="13.5" x14ac:dyDescent="0.3"/>
    <row r="6042" customFormat="1" ht="13.5" x14ac:dyDescent="0.3"/>
    <row r="6043" customFormat="1" ht="13.5" x14ac:dyDescent="0.3"/>
    <row r="6044" customFormat="1" ht="13.5" x14ac:dyDescent="0.3"/>
    <row r="6045" customFormat="1" ht="13.5" x14ac:dyDescent="0.3"/>
    <row r="6046" customFormat="1" ht="13.5" x14ac:dyDescent="0.3"/>
    <row r="6047" customFormat="1" ht="13.5" x14ac:dyDescent="0.3"/>
    <row r="6048" customFormat="1" ht="13.5" x14ac:dyDescent="0.3"/>
    <row r="6049" customFormat="1" ht="13.5" x14ac:dyDescent="0.3"/>
    <row r="6050" customFormat="1" ht="13.5" x14ac:dyDescent="0.3"/>
    <row r="6051" customFormat="1" ht="13.5" x14ac:dyDescent="0.3"/>
    <row r="6052" customFormat="1" ht="13.5" x14ac:dyDescent="0.3"/>
    <row r="6053" customFormat="1" ht="13.5" x14ac:dyDescent="0.3"/>
    <row r="6054" customFormat="1" ht="13.5" x14ac:dyDescent="0.3"/>
    <row r="6055" customFormat="1" ht="13.5" x14ac:dyDescent="0.3"/>
    <row r="6056" customFormat="1" ht="13.5" x14ac:dyDescent="0.3"/>
    <row r="6057" customFormat="1" ht="13.5" x14ac:dyDescent="0.3"/>
    <row r="6058" customFormat="1" ht="13.5" x14ac:dyDescent="0.3"/>
    <row r="6059" customFormat="1" ht="13.5" x14ac:dyDescent="0.3"/>
    <row r="6060" customFormat="1" ht="13.5" x14ac:dyDescent="0.3"/>
    <row r="6061" customFormat="1" ht="13.5" x14ac:dyDescent="0.3"/>
    <row r="6062" customFormat="1" ht="13.5" x14ac:dyDescent="0.3"/>
    <row r="6063" customFormat="1" ht="13.5" x14ac:dyDescent="0.3"/>
    <row r="6064" customFormat="1" ht="13.5" x14ac:dyDescent="0.3"/>
    <row r="6065" customFormat="1" ht="13.5" x14ac:dyDescent="0.3"/>
    <row r="6066" customFormat="1" ht="13.5" x14ac:dyDescent="0.3"/>
    <row r="6067" customFormat="1" ht="13.5" x14ac:dyDescent="0.3"/>
    <row r="6068" customFormat="1" ht="13.5" x14ac:dyDescent="0.3"/>
    <row r="6069" customFormat="1" ht="13.5" x14ac:dyDescent="0.3"/>
    <row r="6070" customFormat="1" ht="13.5" x14ac:dyDescent="0.3"/>
    <row r="6071" customFormat="1" ht="13.5" x14ac:dyDescent="0.3"/>
    <row r="6072" customFormat="1" ht="13.5" x14ac:dyDescent="0.3"/>
    <row r="6073" customFormat="1" ht="13.5" x14ac:dyDescent="0.3"/>
    <row r="6074" customFormat="1" ht="13.5" x14ac:dyDescent="0.3"/>
    <row r="6075" customFormat="1" ht="13.5" x14ac:dyDescent="0.3"/>
    <row r="6076" customFormat="1" ht="13.5" x14ac:dyDescent="0.3"/>
    <row r="6077" customFormat="1" ht="13.5" x14ac:dyDescent="0.3"/>
    <row r="6078" customFormat="1" ht="13.5" x14ac:dyDescent="0.3"/>
    <row r="6079" customFormat="1" ht="13.5" x14ac:dyDescent="0.3"/>
    <row r="6080" customFormat="1" ht="13.5" x14ac:dyDescent="0.3"/>
    <row r="6081" customFormat="1" ht="13.5" x14ac:dyDescent="0.3"/>
    <row r="6082" customFormat="1" ht="13.5" x14ac:dyDescent="0.3"/>
    <row r="6083" customFormat="1" ht="13.5" x14ac:dyDescent="0.3"/>
    <row r="6084" customFormat="1" ht="13.5" x14ac:dyDescent="0.3"/>
    <row r="6085" customFormat="1" ht="13.5" x14ac:dyDescent="0.3"/>
    <row r="6086" customFormat="1" ht="13.5" x14ac:dyDescent="0.3"/>
    <row r="6087" customFormat="1" ht="13.5" x14ac:dyDescent="0.3"/>
    <row r="6088" customFormat="1" ht="13.5" x14ac:dyDescent="0.3"/>
    <row r="6089" customFormat="1" ht="13.5" x14ac:dyDescent="0.3"/>
    <row r="6090" customFormat="1" ht="13.5" x14ac:dyDescent="0.3"/>
    <row r="6091" customFormat="1" ht="13.5" x14ac:dyDescent="0.3"/>
    <row r="6092" customFormat="1" ht="13.5" x14ac:dyDescent="0.3"/>
    <row r="6093" customFormat="1" ht="13.5" x14ac:dyDescent="0.3"/>
    <row r="6094" customFormat="1" ht="13.5" x14ac:dyDescent="0.3"/>
    <row r="6095" customFormat="1" ht="13.5" x14ac:dyDescent="0.3"/>
    <row r="6096" customFormat="1" ht="13.5" x14ac:dyDescent="0.3"/>
    <row r="6097" customFormat="1" ht="13.5" x14ac:dyDescent="0.3"/>
    <row r="6098" customFormat="1" ht="13.5" x14ac:dyDescent="0.3"/>
    <row r="6099" customFormat="1" ht="13.5" x14ac:dyDescent="0.3"/>
    <row r="6100" customFormat="1" ht="13.5" x14ac:dyDescent="0.3"/>
    <row r="6101" customFormat="1" ht="13.5" x14ac:dyDescent="0.3"/>
    <row r="6102" customFormat="1" ht="13.5" x14ac:dyDescent="0.3"/>
    <row r="6103" customFormat="1" ht="13.5" x14ac:dyDescent="0.3"/>
    <row r="6104" customFormat="1" ht="13.5" x14ac:dyDescent="0.3"/>
    <row r="6105" customFormat="1" ht="13.5" x14ac:dyDescent="0.3"/>
    <row r="6106" customFormat="1" ht="13.5" x14ac:dyDescent="0.3"/>
    <row r="6107" customFormat="1" ht="13.5" x14ac:dyDescent="0.3"/>
    <row r="6108" customFormat="1" ht="13.5" x14ac:dyDescent="0.3"/>
    <row r="6109" customFormat="1" ht="13.5" x14ac:dyDescent="0.3"/>
    <row r="6110" customFormat="1" ht="13.5" x14ac:dyDescent="0.3"/>
    <row r="6111" customFormat="1" ht="13.5" x14ac:dyDescent="0.3"/>
    <row r="6112" customFormat="1" ht="13.5" x14ac:dyDescent="0.3"/>
    <row r="6113" customFormat="1" ht="13.5" x14ac:dyDescent="0.3"/>
    <row r="6114" customFormat="1" ht="13.5" x14ac:dyDescent="0.3"/>
    <row r="6115" customFormat="1" ht="13.5" x14ac:dyDescent="0.3"/>
    <row r="6116" customFormat="1" ht="13.5" x14ac:dyDescent="0.3"/>
    <row r="6117" customFormat="1" ht="13.5" x14ac:dyDescent="0.3"/>
    <row r="6118" customFormat="1" ht="13.5" x14ac:dyDescent="0.3"/>
    <row r="6119" customFormat="1" ht="13.5" x14ac:dyDescent="0.3"/>
    <row r="6120" customFormat="1" ht="13.5" x14ac:dyDescent="0.3"/>
    <row r="6121" customFormat="1" ht="13.5" x14ac:dyDescent="0.3"/>
    <row r="6122" customFormat="1" ht="13.5" x14ac:dyDescent="0.3"/>
    <row r="6123" customFormat="1" ht="13.5" x14ac:dyDescent="0.3"/>
    <row r="6124" customFormat="1" ht="13.5" x14ac:dyDescent="0.3"/>
    <row r="6125" customFormat="1" ht="13.5" x14ac:dyDescent="0.3"/>
    <row r="6126" customFormat="1" ht="13.5" x14ac:dyDescent="0.3"/>
    <row r="6127" customFormat="1" ht="13.5" x14ac:dyDescent="0.3"/>
    <row r="6128" customFormat="1" ht="13.5" x14ac:dyDescent="0.3"/>
    <row r="6129" customFormat="1" ht="13.5" x14ac:dyDescent="0.3"/>
    <row r="6130" customFormat="1" ht="13.5" x14ac:dyDescent="0.3"/>
    <row r="6131" customFormat="1" ht="13.5" x14ac:dyDescent="0.3"/>
    <row r="6132" customFormat="1" ht="13.5" x14ac:dyDescent="0.3"/>
    <row r="6133" customFormat="1" ht="13.5" x14ac:dyDescent="0.3"/>
    <row r="6134" customFormat="1" ht="13.5" x14ac:dyDescent="0.3"/>
    <row r="6135" customFormat="1" ht="13.5" x14ac:dyDescent="0.3"/>
    <row r="6136" customFormat="1" ht="13.5" x14ac:dyDescent="0.3"/>
    <row r="6137" customFormat="1" ht="13.5" x14ac:dyDescent="0.3"/>
    <row r="6138" customFormat="1" ht="13.5" x14ac:dyDescent="0.3"/>
    <row r="6139" customFormat="1" ht="13.5" x14ac:dyDescent="0.3"/>
    <row r="6140" customFormat="1" ht="13.5" x14ac:dyDescent="0.3"/>
    <row r="6141" customFormat="1" ht="13.5" x14ac:dyDescent="0.3"/>
    <row r="6142" customFormat="1" ht="13.5" x14ac:dyDescent="0.3"/>
    <row r="6143" customFormat="1" ht="13.5" x14ac:dyDescent="0.3"/>
    <row r="6144" customFormat="1" ht="13.5" x14ac:dyDescent="0.3"/>
    <row r="6145" customFormat="1" ht="13.5" x14ac:dyDescent="0.3"/>
    <row r="6146" customFormat="1" ht="13.5" x14ac:dyDescent="0.3"/>
    <row r="6147" customFormat="1" ht="13.5" x14ac:dyDescent="0.3"/>
    <row r="6148" customFormat="1" ht="13.5" x14ac:dyDescent="0.3"/>
    <row r="6149" customFormat="1" ht="13.5" x14ac:dyDescent="0.3"/>
    <row r="6150" customFormat="1" ht="13.5" x14ac:dyDescent="0.3"/>
    <row r="6151" customFormat="1" ht="13.5" x14ac:dyDescent="0.3"/>
    <row r="6152" customFormat="1" ht="13.5" x14ac:dyDescent="0.3"/>
    <row r="6153" customFormat="1" ht="13.5" x14ac:dyDescent="0.3"/>
    <row r="6154" customFormat="1" ht="13.5" x14ac:dyDescent="0.3"/>
    <row r="6155" customFormat="1" ht="13.5" x14ac:dyDescent="0.3"/>
    <row r="6156" customFormat="1" ht="13.5" x14ac:dyDescent="0.3"/>
    <row r="6157" customFormat="1" ht="13.5" x14ac:dyDescent="0.3"/>
    <row r="6158" customFormat="1" ht="13.5" x14ac:dyDescent="0.3"/>
    <row r="6159" customFormat="1" ht="13.5" x14ac:dyDescent="0.3"/>
    <row r="6160" customFormat="1" ht="13.5" x14ac:dyDescent="0.3"/>
    <row r="6161" customFormat="1" ht="13.5" x14ac:dyDescent="0.3"/>
    <row r="6162" customFormat="1" ht="13.5" x14ac:dyDescent="0.3"/>
    <row r="6163" customFormat="1" ht="13.5" x14ac:dyDescent="0.3"/>
    <row r="6164" customFormat="1" ht="13.5" x14ac:dyDescent="0.3"/>
    <row r="6165" customFormat="1" ht="13.5" x14ac:dyDescent="0.3"/>
    <row r="6166" customFormat="1" ht="13.5" x14ac:dyDescent="0.3"/>
    <row r="6167" customFormat="1" ht="13.5" x14ac:dyDescent="0.3"/>
    <row r="6168" customFormat="1" ht="13.5" x14ac:dyDescent="0.3"/>
    <row r="6169" customFormat="1" ht="13.5" x14ac:dyDescent="0.3"/>
    <row r="6170" customFormat="1" ht="13.5" x14ac:dyDescent="0.3"/>
    <row r="6171" customFormat="1" ht="13.5" x14ac:dyDescent="0.3"/>
    <row r="6172" customFormat="1" ht="13.5" x14ac:dyDescent="0.3"/>
    <row r="6173" customFormat="1" ht="13.5" x14ac:dyDescent="0.3"/>
    <row r="6174" customFormat="1" ht="13.5" x14ac:dyDescent="0.3"/>
    <row r="6175" customFormat="1" ht="13.5" x14ac:dyDescent="0.3"/>
    <row r="6176" customFormat="1" ht="13.5" x14ac:dyDescent="0.3"/>
    <row r="6177" customFormat="1" ht="13.5" x14ac:dyDescent="0.3"/>
    <row r="6178" customFormat="1" ht="13.5" x14ac:dyDescent="0.3"/>
    <row r="6179" customFormat="1" ht="13.5" x14ac:dyDescent="0.3"/>
    <row r="6180" customFormat="1" ht="13.5" x14ac:dyDescent="0.3"/>
    <row r="6181" customFormat="1" ht="13.5" x14ac:dyDescent="0.3"/>
    <row r="6182" customFormat="1" ht="13.5" x14ac:dyDescent="0.3"/>
    <row r="6183" customFormat="1" ht="13.5" x14ac:dyDescent="0.3"/>
    <row r="6184" customFormat="1" ht="13.5" x14ac:dyDescent="0.3"/>
    <row r="6185" customFormat="1" ht="13.5" x14ac:dyDescent="0.3"/>
    <row r="6186" customFormat="1" ht="13.5" x14ac:dyDescent="0.3"/>
    <row r="6187" customFormat="1" ht="13.5" x14ac:dyDescent="0.3"/>
    <row r="6188" customFormat="1" ht="13.5" x14ac:dyDescent="0.3"/>
    <row r="6189" customFormat="1" ht="13.5" x14ac:dyDescent="0.3"/>
    <row r="6190" customFormat="1" ht="13.5" x14ac:dyDescent="0.3"/>
    <row r="6191" customFormat="1" ht="13.5" x14ac:dyDescent="0.3"/>
    <row r="6192" customFormat="1" ht="13.5" x14ac:dyDescent="0.3"/>
    <row r="6193" customFormat="1" ht="13.5" x14ac:dyDescent="0.3"/>
    <row r="6194" customFormat="1" ht="13.5" x14ac:dyDescent="0.3"/>
    <row r="6195" customFormat="1" ht="13.5" x14ac:dyDescent="0.3"/>
    <row r="6196" customFormat="1" ht="13.5" x14ac:dyDescent="0.3"/>
    <row r="6197" customFormat="1" ht="13.5" x14ac:dyDescent="0.3"/>
    <row r="6198" customFormat="1" ht="13.5" x14ac:dyDescent="0.3"/>
    <row r="6199" customFormat="1" ht="13.5" x14ac:dyDescent="0.3"/>
    <row r="6200" customFormat="1" ht="13.5" x14ac:dyDescent="0.3"/>
    <row r="6201" customFormat="1" ht="13.5" x14ac:dyDescent="0.3"/>
    <row r="6202" customFormat="1" ht="13.5" x14ac:dyDescent="0.3"/>
    <row r="6203" customFormat="1" ht="13.5" x14ac:dyDescent="0.3"/>
    <row r="6204" customFormat="1" ht="13.5" x14ac:dyDescent="0.3"/>
    <row r="6205" customFormat="1" ht="13.5" x14ac:dyDescent="0.3"/>
    <row r="6206" customFormat="1" ht="13.5" x14ac:dyDescent="0.3"/>
    <row r="6207" customFormat="1" ht="13.5" x14ac:dyDescent="0.3"/>
    <row r="6208" customFormat="1" ht="13.5" x14ac:dyDescent="0.3"/>
    <row r="6209" customFormat="1" ht="13.5" x14ac:dyDescent="0.3"/>
    <row r="6210" customFormat="1" ht="13.5" x14ac:dyDescent="0.3"/>
    <row r="6211" customFormat="1" ht="13.5" x14ac:dyDescent="0.3"/>
    <row r="6212" customFormat="1" ht="13.5" x14ac:dyDescent="0.3"/>
    <row r="6213" customFormat="1" ht="13.5" x14ac:dyDescent="0.3"/>
    <row r="6214" customFormat="1" ht="13.5" x14ac:dyDescent="0.3"/>
    <row r="6215" customFormat="1" ht="13.5" x14ac:dyDescent="0.3"/>
    <row r="6216" customFormat="1" ht="13.5" x14ac:dyDescent="0.3"/>
    <row r="6217" customFormat="1" ht="13.5" x14ac:dyDescent="0.3"/>
    <row r="6218" customFormat="1" ht="13.5" x14ac:dyDescent="0.3"/>
    <row r="6219" customFormat="1" ht="13.5" x14ac:dyDescent="0.3"/>
    <row r="6220" customFormat="1" ht="13.5" x14ac:dyDescent="0.3"/>
    <row r="6221" customFormat="1" ht="13.5" x14ac:dyDescent="0.3"/>
    <row r="6222" customFormat="1" ht="13.5" x14ac:dyDescent="0.3"/>
    <row r="6223" customFormat="1" ht="13.5" x14ac:dyDescent="0.3"/>
    <row r="6224" customFormat="1" ht="13.5" x14ac:dyDescent="0.3"/>
    <row r="6225" customFormat="1" ht="13.5" x14ac:dyDescent="0.3"/>
    <row r="6226" customFormat="1" ht="13.5" x14ac:dyDescent="0.3"/>
    <row r="6227" customFormat="1" ht="13.5" x14ac:dyDescent="0.3"/>
    <row r="6228" customFormat="1" ht="13.5" x14ac:dyDescent="0.3"/>
    <row r="6229" customFormat="1" ht="13.5" x14ac:dyDescent="0.3"/>
    <row r="6230" customFormat="1" ht="13.5" x14ac:dyDescent="0.3"/>
    <row r="6231" customFormat="1" ht="13.5" x14ac:dyDescent="0.3"/>
    <row r="6232" customFormat="1" ht="13.5" x14ac:dyDescent="0.3"/>
    <row r="6233" customFormat="1" ht="13.5" x14ac:dyDescent="0.3"/>
    <row r="6234" customFormat="1" ht="13.5" x14ac:dyDescent="0.3"/>
    <row r="6235" customFormat="1" ht="13.5" x14ac:dyDescent="0.3"/>
    <row r="6236" customFormat="1" ht="13.5" x14ac:dyDescent="0.3"/>
    <row r="6237" customFormat="1" ht="13.5" x14ac:dyDescent="0.3"/>
    <row r="6238" customFormat="1" ht="13.5" x14ac:dyDescent="0.3"/>
    <row r="6239" customFormat="1" ht="13.5" x14ac:dyDescent="0.3"/>
    <row r="6240" customFormat="1" ht="13.5" x14ac:dyDescent="0.3"/>
    <row r="6241" customFormat="1" ht="13.5" x14ac:dyDescent="0.3"/>
    <row r="6242" customFormat="1" ht="13.5" x14ac:dyDescent="0.3"/>
    <row r="6243" customFormat="1" ht="13.5" x14ac:dyDescent="0.3"/>
    <row r="6244" customFormat="1" ht="13.5" x14ac:dyDescent="0.3"/>
    <row r="6245" customFormat="1" ht="13.5" x14ac:dyDescent="0.3"/>
    <row r="6246" customFormat="1" ht="13.5" x14ac:dyDescent="0.3"/>
    <row r="6247" customFormat="1" ht="13.5" x14ac:dyDescent="0.3"/>
    <row r="6248" customFormat="1" ht="13.5" x14ac:dyDescent="0.3"/>
    <row r="6249" customFormat="1" ht="13.5" x14ac:dyDescent="0.3"/>
    <row r="6250" customFormat="1" ht="13.5" x14ac:dyDescent="0.3"/>
    <row r="6251" customFormat="1" ht="13.5" x14ac:dyDescent="0.3"/>
    <row r="6252" customFormat="1" ht="13.5" x14ac:dyDescent="0.3"/>
    <row r="6253" customFormat="1" ht="13.5" x14ac:dyDescent="0.3"/>
    <row r="6254" customFormat="1" ht="13.5" x14ac:dyDescent="0.3"/>
    <row r="6255" customFormat="1" ht="13.5" x14ac:dyDescent="0.3"/>
    <row r="6256" customFormat="1" ht="13.5" x14ac:dyDescent="0.3"/>
    <row r="6257" customFormat="1" ht="13.5" x14ac:dyDescent="0.3"/>
    <row r="6258" customFormat="1" ht="13.5" x14ac:dyDescent="0.3"/>
    <row r="6259" customFormat="1" ht="13.5" x14ac:dyDescent="0.3"/>
    <row r="6260" customFormat="1" ht="13.5" x14ac:dyDescent="0.3"/>
    <row r="6261" customFormat="1" ht="13.5" x14ac:dyDescent="0.3"/>
    <row r="6262" customFormat="1" ht="13.5" x14ac:dyDescent="0.3"/>
    <row r="6263" customFormat="1" ht="13.5" x14ac:dyDescent="0.3"/>
    <row r="6264" customFormat="1" ht="13.5" x14ac:dyDescent="0.3"/>
    <row r="6265" customFormat="1" ht="13.5" x14ac:dyDescent="0.3"/>
    <row r="6266" customFormat="1" ht="13.5" x14ac:dyDescent="0.3"/>
    <row r="6267" customFormat="1" ht="13.5" x14ac:dyDescent="0.3"/>
    <row r="6268" customFormat="1" ht="13.5" x14ac:dyDescent="0.3"/>
    <row r="6269" customFormat="1" ht="13.5" x14ac:dyDescent="0.3"/>
    <row r="6270" customFormat="1" ht="13.5" x14ac:dyDescent="0.3"/>
    <row r="6271" customFormat="1" ht="13.5" x14ac:dyDescent="0.3"/>
    <row r="6272" customFormat="1" ht="13.5" x14ac:dyDescent="0.3"/>
    <row r="6273" customFormat="1" ht="13.5" x14ac:dyDescent="0.3"/>
    <row r="6274" customFormat="1" ht="13.5" x14ac:dyDescent="0.3"/>
    <row r="6275" customFormat="1" ht="13.5" x14ac:dyDescent="0.3"/>
    <row r="6276" customFormat="1" ht="13.5" x14ac:dyDescent="0.3"/>
    <row r="6277" customFormat="1" ht="13.5" x14ac:dyDescent="0.3"/>
    <row r="6278" customFormat="1" ht="13.5" x14ac:dyDescent="0.3"/>
    <row r="6279" customFormat="1" ht="13.5" x14ac:dyDescent="0.3"/>
    <row r="6280" customFormat="1" ht="13.5" x14ac:dyDescent="0.3"/>
    <row r="6281" customFormat="1" ht="13.5" x14ac:dyDescent="0.3"/>
    <row r="6282" customFormat="1" ht="13.5" x14ac:dyDescent="0.3"/>
    <row r="6283" customFormat="1" ht="13.5" x14ac:dyDescent="0.3"/>
    <row r="6284" customFormat="1" ht="13.5" x14ac:dyDescent="0.3"/>
    <row r="6285" customFormat="1" ht="13.5" x14ac:dyDescent="0.3"/>
    <row r="6286" customFormat="1" ht="13.5" x14ac:dyDescent="0.3"/>
    <row r="6287" customFormat="1" ht="13.5" x14ac:dyDescent="0.3"/>
    <row r="6288" customFormat="1" ht="13.5" x14ac:dyDescent="0.3"/>
    <row r="6289" customFormat="1" ht="13.5" x14ac:dyDescent="0.3"/>
    <row r="6290" customFormat="1" ht="13.5" x14ac:dyDescent="0.3"/>
    <row r="6291" customFormat="1" ht="13.5" x14ac:dyDescent="0.3"/>
    <row r="6292" customFormat="1" ht="13.5" x14ac:dyDescent="0.3"/>
    <row r="6293" customFormat="1" ht="13.5" x14ac:dyDescent="0.3"/>
    <row r="6294" customFormat="1" ht="13.5" x14ac:dyDescent="0.3"/>
    <row r="6295" customFormat="1" ht="13.5" x14ac:dyDescent="0.3"/>
    <row r="6296" customFormat="1" ht="13.5" x14ac:dyDescent="0.3"/>
    <row r="6297" customFormat="1" ht="13.5" x14ac:dyDescent="0.3"/>
    <row r="6298" customFormat="1" ht="13.5" x14ac:dyDescent="0.3"/>
    <row r="6299" customFormat="1" ht="13.5" x14ac:dyDescent="0.3"/>
    <row r="6300" customFormat="1" ht="13.5" x14ac:dyDescent="0.3"/>
    <row r="6301" customFormat="1" ht="13.5" x14ac:dyDescent="0.3"/>
    <row r="6302" customFormat="1" ht="13.5" x14ac:dyDescent="0.3"/>
    <row r="6303" customFormat="1" ht="13.5" x14ac:dyDescent="0.3"/>
    <row r="6304" customFormat="1" ht="13.5" x14ac:dyDescent="0.3"/>
    <row r="6305" customFormat="1" ht="13.5" x14ac:dyDescent="0.3"/>
    <row r="6306" customFormat="1" ht="13.5" x14ac:dyDescent="0.3"/>
    <row r="6307" customFormat="1" ht="13.5" x14ac:dyDescent="0.3"/>
    <row r="6308" customFormat="1" ht="13.5" x14ac:dyDescent="0.3"/>
    <row r="6309" customFormat="1" ht="13.5" x14ac:dyDescent="0.3"/>
    <row r="6310" customFormat="1" ht="13.5" x14ac:dyDescent="0.3"/>
    <row r="6311" customFormat="1" ht="13.5" x14ac:dyDescent="0.3"/>
    <row r="6312" customFormat="1" ht="13.5" x14ac:dyDescent="0.3"/>
    <row r="6313" customFormat="1" ht="13.5" x14ac:dyDescent="0.3"/>
    <row r="6314" customFormat="1" ht="13.5" x14ac:dyDescent="0.3"/>
    <row r="6315" customFormat="1" ht="13.5" x14ac:dyDescent="0.3"/>
    <row r="6316" customFormat="1" ht="13.5" x14ac:dyDescent="0.3"/>
    <row r="6317" customFormat="1" ht="13.5" x14ac:dyDescent="0.3"/>
    <row r="6318" customFormat="1" ht="13.5" x14ac:dyDescent="0.3"/>
    <row r="6319" customFormat="1" ht="13.5" x14ac:dyDescent="0.3"/>
    <row r="6320" customFormat="1" ht="13.5" x14ac:dyDescent="0.3"/>
    <row r="6321" customFormat="1" ht="13.5" x14ac:dyDescent="0.3"/>
    <row r="6322" customFormat="1" ht="13.5" x14ac:dyDescent="0.3"/>
    <row r="6323" customFormat="1" ht="13.5" x14ac:dyDescent="0.3"/>
    <row r="6324" customFormat="1" ht="13.5" x14ac:dyDescent="0.3"/>
    <row r="6325" customFormat="1" ht="13.5" x14ac:dyDescent="0.3"/>
    <row r="6326" customFormat="1" ht="13.5" x14ac:dyDescent="0.3"/>
    <row r="6327" customFormat="1" ht="13.5" x14ac:dyDescent="0.3"/>
    <row r="6328" customFormat="1" ht="13.5" x14ac:dyDescent="0.3"/>
    <row r="6329" customFormat="1" ht="13.5" x14ac:dyDescent="0.3"/>
    <row r="6330" customFormat="1" ht="13.5" x14ac:dyDescent="0.3"/>
    <row r="6331" customFormat="1" ht="13.5" x14ac:dyDescent="0.3"/>
    <row r="6332" customFormat="1" ht="13.5" x14ac:dyDescent="0.3"/>
    <row r="6333" customFormat="1" ht="13.5" x14ac:dyDescent="0.3"/>
    <row r="6334" customFormat="1" ht="13.5" x14ac:dyDescent="0.3"/>
    <row r="6335" customFormat="1" ht="13.5" x14ac:dyDescent="0.3"/>
    <row r="6336" customFormat="1" ht="13.5" x14ac:dyDescent="0.3"/>
    <row r="6337" customFormat="1" ht="13.5" x14ac:dyDescent="0.3"/>
    <row r="6338" customFormat="1" ht="13.5" x14ac:dyDescent="0.3"/>
    <row r="6339" customFormat="1" ht="13.5" x14ac:dyDescent="0.3"/>
    <row r="6340" customFormat="1" ht="13.5" x14ac:dyDescent="0.3"/>
    <row r="6341" customFormat="1" ht="13.5" x14ac:dyDescent="0.3"/>
    <row r="6342" customFormat="1" ht="13.5" x14ac:dyDescent="0.3"/>
    <row r="6343" customFormat="1" ht="13.5" x14ac:dyDescent="0.3"/>
    <row r="6344" customFormat="1" ht="13.5" x14ac:dyDescent="0.3"/>
    <row r="6345" customFormat="1" ht="13.5" x14ac:dyDescent="0.3"/>
    <row r="6346" customFormat="1" ht="13.5" x14ac:dyDescent="0.3"/>
    <row r="6347" customFormat="1" ht="13.5" x14ac:dyDescent="0.3"/>
    <row r="6348" customFormat="1" ht="13.5" x14ac:dyDescent="0.3"/>
    <row r="6349" customFormat="1" ht="13.5" x14ac:dyDescent="0.3"/>
    <row r="6350" customFormat="1" ht="13.5" x14ac:dyDescent="0.3"/>
    <row r="6351" customFormat="1" ht="13.5" x14ac:dyDescent="0.3"/>
    <row r="6352" customFormat="1" ht="13.5" x14ac:dyDescent="0.3"/>
    <row r="6353" customFormat="1" ht="13.5" x14ac:dyDescent="0.3"/>
    <row r="6354" customFormat="1" ht="13.5" x14ac:dyDescent="0.3"/>
    <row r="6355" customFormat="1" ht="13.5" x14ac:dyDescent="0.3"/>
    <row r="6356" customFormat="1" ht="13.5" x14ac:dyDescent="0.3"/>
    <row r="6357" customFormat="1" ht="13.5" x14ac:dyDescent="0.3"/>
    <row r="6358" customFormat="1" ht="13.5" x14ac:dyDescent="0.3"/>
    <row r="6359" customFormat="1" ht="13.5" x14ac:dyDescent="0.3"/>
    <row r="6360" customFormat="1" ht="13.5" x14ac:dyDescent="0.3"/>
    <row r="6361" customFormat="1" ht="13.5" x14ac:dyDescent="0.3"/>
    <row r="6362" customFormat="1" ht="13.5" x14ac:dyDescent="0.3"/>
    <row r="6363" customFormat="1" ht="13.5" x14ac:dyDescent="0.3"/>
    <row r="6364" customFormat="1" ht="13.5" x14ac:dyDescent="0.3"/>
    <row r="6365" customFormat="1" ht="13.5" x14ac:dyDescent="0.3"/>
    <row r="6366" customFormat="1" ht="13.5" x14ac:dyDescent="0.3"/>
    <row r="6367" customFormat="1" ht="13.5" x14ac:dyDescent="0.3"/>
    <row r="6368" customFormat="1" ht="13.5" x14ac:dyDescent="0.3"/>
    <row r="6369" customFormat="1" ht="13.5" x14ac:dyDescent="0.3"/>
    <row r="6370" customFormat="1" ht="13.5" x14ac:dyDescent="0.3"/>
    <row r="6371" customFormat="1" ht="13.5" x14ac:dyDescent="0.3"/>
    <row r="6372" customFormat="1" ht="13.5" x14ac:dyDescent="0.3"/>
    <row r="6373" customFormat="1" ht="13.5" x14ac:dyDescent="0.3"/>
    <row r="6374" customFormat="1" ht="13.5" x14ac:dyDescent="0.3"/>
    <row r="6375" customFormat="1" ht="13.5" x14ac:dyDescent="0.3"/>
    <row r="6376" customFormat="1" ht="13.5" x14ac:dyDescent="0.3"/>
    <row r="6377" customFormat="1" ht="13.5" x14ac:dyDescent="0.3"/>
    <row r="6378" customFormat="1" ht="13.5" x14ac:dyDescent="0.3"/>
    <row r="6379" customFormat="1" ht="13.5" x14ac:dyDescent="0.3"/>
    <row r="6380" customFormat="1" ht="13.5" x14ac:dyDescent="0.3"/>
    <row r="6381" customFormat="1" ht="13.5" x14ac:dyDescent="0.3"/>
    <row r="6382" customFormat="1" ht="13.5" x14ac:dyDescent="0.3"/>
    <row r="6383" customFormat="1" ht="13.5" x14ac:dyDescent="0.3"/>
    <row r="6384" customFormat="1" ht="13.5" x14ac:dyDescent="0.3"/>
    <row r="6385" customFormat="1" ht="13.5" x14ac:dyDescent="0.3"/>
    <row r="6386" customFormat="1" ht="13.5" x14ac:dyDescent="0.3"/>
    <row r="6387" customFormat="1" ht="13.5" x14ac:dyDescent="0.3"/>
    <row r="6388" customFormat="1" ht="13.5" x14ac:dyDescent="0.3"/>
    <row r="6389" customFormat="1" ht="13.5" x14ac:dyDescent="0.3"/>
    <row r="6390" customFormat="1" ht="13.5" x14ac:dyDescent="0.3"/>
    <row r="6391" customFormat="1" ht="13.5" x14ac:dyDescent="0.3"/>
    <row r="6392" customFormat="1" ht="13.5" x14ac:dyDescent="0.3"/>
    <row r="6393" customFormat="1" ht="13.5" x14ac:dyDescent="0.3"/>
    <row r="6394" customFormat="1" ht="13.5" x14ac:dyDescent="0.3"/>
    <row r="6395" customFormat="1" ht="13.5" x14ac:dyDescent="0.3"/>
    <row r="6396" customFormat="1" ht="13.5" x14ac:dyDescent="0.3"/>
    <row r="6397" customFormat="1" ht="13.5" x14ac:dyDescent="0.3"/>
    <row r="6398" customFormat="1" ht="13.5" x14ac:dyDescent="0.3"/>
    <row r="6399" customFormat="1" ht="13.5" x14ac:dyDescent="0.3"/>
    <row r="6400" customFormat="1" ht="13.5" x14ac:dyDescent="0.3"/>
    <row r="6401" customFormat="1" ht="13.5" x14ac:dyDescent="0.3"/>
    <row r="6402" customFormat="1" ht="13.5" x14ac:dyDescent="0.3"/>
    <row r="6403" customFormat="1" ht="13.5" x14ac:dyDescent="0.3"/>
    <row r="6404" customFormat="1" ht="13.5" x14ac:dyDescent="0.3"/>
    <row r="6405" customFormat="1" ht="13.5" x14ac:dyDescent="0.3"/>
    <row r="6406" customFormat="1" ht="13.5" x14ac:dyDescent="0.3"/>
    <row r="6407" customFormat="1" ht="13.5" x14ac:dyDescent="0.3"/>
    <row r="6408" customFormat="1" ht="13.5" x14ac:dyDescent="0.3"/>
    <row r="6409" customFormat="1" ht="13.5" x14ac:dyDescent="0.3"/>
    <row r="6410" customFormat="1" ht="13.5" x14ac:dyDescent="0.3"/>
    <row r="6411" customFormat="1" ht="13.5" x14ac:dyDescent="0.3"/>
    <row r="6412" customFormat="1" ht="13.5" x14ac:dyDescent="0.3"/>
    <row r="6413" customFormat="1" ht="13.5" x14ac:dyDescent="0.3"/>
    <row r="6414" customFormat="1" ht="13.5" x14ac:dyDescent="0.3"/>
    <row r="6415" customFormat="1" ht="13.5" x14ac:dyDescent="0.3"/>
    <row r="6416" customFormat="1" ht="13.5" x14ac:dyDescent="0.3"/>
    <row r="6417" customFormat="1" ht="13.5" x14ac:dyDescent="0.3"/>
    <row r="6418" customFormat="1" ht="13.5" x14ac:dyDescent="0.3"/>
    <row r="6419" customFormat="1" ht="13.5" x14ac:dyDescent="0.3"/>
    <row r="6420" customFormat="1" ht="13.5" x14ac:dyDescent="0.3"/>
    <row r="6421" customFormat="1" ht="13.5" x14ac:dyDescent="0.3"/>
    <row r="6422" customFormat="1" ht="13.5" x14ac:dyDescent="0.3"/>
    <row r="6423" customFormat="1" ht="13.5" x14ac:dyDescent="0.3"/>
    <row r="6424" customFormat="1" ht="13.5" x14ac:dyDescent="0.3"/>
    <row r="6425" customFormat="1" ht="13.5" x14ac:dyDescent="0.3"/>
    <row r="6426" customFormat="1" ht="13.5" x14ac:dyDescent="0.3"/>
    <row r="6427" customFormat="1" ht="13.5" x14ac:dyDescent="0.3"/>
    <row r="6428" customFormat="1" ht="13.5" x14ac:dyDescent="0.3"/>
    <row r="6429" customFormat="1" ht="13.5" x14ac:dyDescent="0.3"/>
    <row r="6430" customFormat="1" ht="13.5" x14ac:dyDescent="0.3"/>
    <row r="6431" customFormat="1" ht="13.5" x14ac:dyDescent="0.3"/>
    <row r="6432" customFormat="1" ht="13.5" x14ac:dyDescent="0.3"/>
    <row r="6433" customFormat="1" ht="13.5" x14ac:dyDescent="0.3"/>
    <row r="6434" customFormat="1" ht="13.5" x14ac:dyDescent="0.3"/>
    <row r="6435" customFormat="1" ht="13.5" x14ac:dyDescent="0.3"/>
    <row r="6436" customFormat="1" ht="13.5" x14ac:dyDescent="0.3"/>
    <row r="6437" customFormat="1" ht="13.5" x14ac:dyDescent="0.3"/>
    <row r="6438" customFormat="1" ht="13.5" x14ac:dyDescent="0.3"/>
    <row r="6439" customFormat="1" ht="13.5" x14ac:dyDescent="0.3"/>
    <row r="6440" customFormat="1" ht="13.5" x14ac:dyDescent="0.3"/>
    <row r="6441" customFormat="1" ht="13.5" x14ac:dyDescent="0.3"/>
    <row r="6442" customFormat="1" ht="13.5" x14ac:dyDescent="0.3"/>
    <row r="6443" customFormat="1" ht="13.5" x14ac:dyDescent="0.3"/>
    <row r="6444" customFormat="1" ht="13.5" x14ac:dyDescent="0.3"/>
    <row r="6445" customFormat="1" ht="13.5" x14ac:dyDescent="0.3"/>
    <row r="6446" customFormat="1" ht="13.5" x14ac:dyDescent="0.3"/>
    <row r="6447" customFormat="1" ht="13.5" x14ac:dyDescent="0.3"/>
    <row r="6448" customFormat="1" ht="13.5" x14ac:dyDescent="0.3"/>
    <row r="6449" customFormat="1" ht="13.5" x14ac:dyDescent="0.3"/>
    <row r="6450" customFormat="1" ht="13.5" x14ac:dyDescent="0.3"/>
    <row r="6451" customFormat="1" ht="13.5" x14ac:dyDescent="0.3"/>
    <row r="6452" customFormat="1" ht="13.5" x14ac:dyDescent="0.3"/>
    <row r="6453" customFormat="1" ht="13.5" x14ac:dyDescent="0.3"/>
    <row r="6454" customFormat="1" ht="13.5" x14ac:dyDescent="0.3"/>
    <row r="6455" customFormat="1" ht="13.5" x14ac:dyDescent="0.3"/>
    <row r="6456" customFormat="1" ht="13.5" x14ac:dyDescent="0.3"/>
    <row r="6457" customFormat="1" ht="13.5" x14ac:dyDescent="0.3"/>
    <row r="6458" customFormat="1" ht="13.5" x14ac:dyDescent="0.3"/>
    <row r="6459" customFormat="1" ht="13.5" x14ac:dyDescent="0.3"/>
    <row r="6460" customFormat="1" ht="13.5" x14ac:dyDescent="0.3"/>
    <row r="6461" customFormat="1" ht="13.5" x14ac:dyDescent="0.3"/>
    <row r="6462" customFormat="1" ht="13.5" x14ac:dyDescent="0.3"/>
    <row r="6463" customFormat="1" ht="13.5" x14ac:dyDescent="0.3"/>
    <row r="6464" customFormat="1" ht="13.5" x14ac:dyDescent="0.3"/>
    <row r="6465" customFormat="1" ht="13.5" x14ac:dyDescent="0.3"/>
    <row r="6466" customFormat="1" ht="13.5" x14ac:dyDescent="0.3"/>
    <row r="6467" customFormat="1" ht="13.5" x14ac:dyDescent="0.3"/>
    <row r="6468" customFormat="1" ht="13.5" x14ac:dyDescent="0.3"/>
    <row r="6469" customFormat="1" ht="13.5" x14ac:dyDescent="0.3"/>
    <row r="6470" customFormat="1" ht="13.5" x14ac:dyDescent="0.3"/>
    <row r="6471" customFormat="1" ht="13.5" x14ac:dyDescent="0.3"/>
    <row r="6472" customFormat="1" ht="13.5" x14ac:dyDescent="0.3"/>
    <row r="6473" customFormat="1" ht="13.5" x14ac:dyDescent="0.3"/>
    <row r="6474" customFormat="1" ht="13.5" x14ac:dyDescent="0.3"/>
    <row r="6475" customFormat="1" ht="13.5" x14ac:dyDescent="0.3"/>
    <row r="6476" customFormat="1" ht="13.5" x14ac:dyDescent="0.3"/>
    <row r="6477" customFormat="1" ht="13.5" x14ac:dyDescent="0.3"/>
    <row r="6478" customFormat="1" ht="13.5" x14ac:dyDescent="0.3"/>
    <row r="6479" customFormat="1" ht="13.5" x14ac:dyDescent="0.3"/>
    <row r="6480" customFormat="1" ht="13.5" x14ac:dyDescent="0.3"/>
    <row r="6481" customFormat="1" ht="13.5" x14ac:dyDescent="0.3"/>
    <row r="6482" customFormat="1" ht="13.5" x14ac:dyDescent="0.3"/>
    <row r="6483" customFormat="1" ht="13.5" x14ac:dyDescent="0.3"/>
    <row r="6484" customFormat="1" ht="13.5" x14ac:dyDescent="0.3"/>
    <row r="6485" customFormat="1" ht="13.5" x14ac:dyDescent="0.3"/>
    <row r="6486" customFormat="1" ht="13.5" x14ac:dyDescent="0.3"/>
    <row r="6487" customFormat="1" ht="13.5" x14ac:dyDescent="0.3"/>
    <row r="6488" customFormat="1" ht="13.5" x14ac:dyDescent="0.3"/>
    <row r="6489" customFormat="1" ht="13.5" x14ac:dyDescent="0.3"/>
    <row r="6490" customFormat="1" ht="13.5" x14ac:dyDescent="0.3"/>
    <row r="6491" customFormat="1" ht="13.5" x14ac:dyDescent="0.3"/>
    <row r="6492" customFormat="1" ht="13.5" x14ac:dyDescent="0.3"/>
    <row r="6493" customFormat="1" ht="13.5" x14ac:dyDescent="0.3"/>
    <row r="6494" customFormat="1" ht="13.5" x14ac:dyDescent="0.3"/>
    <row r="6495" customFormat="1" ht="13.5" x14ac:dyDescent="0.3"/>
    <row r="6496" customFormat="1" ht="13.5" x14ac:dyDescent="0.3"/>
    <row r="6497" customFormat="1" ht="13.5" x14ac:dyDescent="0.3"/>
    <row r="6498" customFormat="1" ht="13.5" x14ac:dyDescent="0.3"/>
    <row r="6499" customFormat="1" ht="13.5" x14ac:dyDescent="0.3"/>
    <row r="6500" customFormat="1" ht="13.5" x14ac:dyDescent="0.3"/>
    <row r="6501" customFormat="1" ht="13.5" x14ac:dyDescent="0.3"/>
    <row r="6502" customFormat="1" ht="13.5" x14ac:dyDescent="0.3"/>
    <row r="6503" customFormat="1" ht="13.5" x14ac:dyDescent="0.3"/>
    <row r="6504" customFormat="1" ht="13.5" x14ac:dyDescent="0.3"/>
    <row r="6505" customFormat="1" ht="13.5" x14ac:dyDescent="0.3"/>
    <row r="6506" customFormat="1" ht="13.5" x14ac:dyDescent="0.3"/>
    <row r="6507" customFormat="1" ht="13.5" x14ac:dyDescent="0.3"/>
    <row r="6508" customFormat="1" ht="13.5" x14ac:dyDescent="0.3"/>
    <row r="6509" customFormat="1" ht="13.5" x14ac:dyDescent="0.3"/>
    <row r="6510" customFormat="1" ht="13.5" x14ac:dyDescent="0.3"/>
    <row r="6511" customFormat="1" ht="13.5" x14ac:dyDescent="0.3"/>
    <row r="6512" customFormat="1" ht="13.5" x14ac:dyDescent="0.3"/>
    <row r="6513" customFormat="1" ht="13.5" x14ac:dyDescent="0.3"/>
    <row r="6514" customFormat="1" ht="13.5" x14ac:dyDescent="0.3"/>
    <row r="6515" customFormat="1" ht="13.5" x14ac:dyDescent="0.3"/>
    <row r="6516" customFormat="1" ht="13.5" x14ac:dyDescent="0.3"/>
    <row r="6517" customFormat="1" ht="13.5" x14ac:dyDescent="0.3"/>
    <row r="6518" customFormat="1" ht="13.5" x14ac:dyDescent="0.3"/>
    <row r="6519" customFormat="1" ht="13.5" x14ac:dyDescent="0.3"/>
    <row r="6520" customFormat="1" ht="13.5" x14ac:dyDescent="0.3"/>
    <row r="6521" customFormat="1" ht="13.5" x14ac:dyDescent="0.3"/>
    <row r="6522" customFormat="1" ht="13.5" x14ac:dyDescent="0.3"/>
    <row r="6523" customFormat="1" ht="13.5" x14ac:dyDescent="0.3"/>
    <row r="6524" customFormat="1" ht="13.5" x14ac:dyDescent="0.3"/>
    <row r="6525" customFormat="1" ht="13.5" x14ac:dyDescent="0.3"/>
    <row r="6526" customFormat="1" ht="13.5" x14ac:dyDescent="0.3"/>
    <row r="6527" customFormat="1" ht="13.5" x14ac:dyDescent="0.3"/>
    <row r="6528" customFormat="1" ht="13.5" x14ac:dyDescent="0.3"/>
    <row r="6529" customFormat="1" ht="13.5" x14ac:dyDescent="0.3"/>
    <row r="6530" customFormat="1" ht="13.5" x14ac:dyDescent="0.3"/>
    <row r="6531" customFormat="1" ht="13.5" x14ac:dyDescent="0.3"/>
    <row r="6532" customFormat="1" ht="13.5" x14ac:dyDescent="0.3"/>
    <row r="6533" customFormat="1" ht="13.5" x14ac:dyDescent="0.3"/>
    <row r="6534" customFormat="1" ht="13.5" x14ac:dyDescent="0.3"/>
    <row r="6535" customFormat="1" ht="13.5" x14ac:dyDescent="0.3"/>
    <row r="6536" customFormat="1" ht="13.5" x14ac:dyDescent="0.3"/>
    <row r="6537" customFormat="1" ht="13.5" x14ac:dyDescent="0.3"/>
    <row r="6538" customFormat="1" ht="13.5" x14ac:dyDescent="0.3"/>
    <row r="6539" customFormat="1" ht="13.5" x14ac:dyDescent="0.3"/>
    <row r="6540" customFormat="1" ht="13.5" x14ac:dyDescent="0.3"/>
    <row r="6541" customFormat="1" ht="13.5" x14ac:dyDescent="0.3"/>
    <row r="6542" customFormat="1" ht="13.5" x14ac:dyDescent="0.3"/>
    <row r="6543" customFormat="1" ht="13.5" x14ac:dyDescent="0.3"/>
    <row r="6544" customFormat="1" ht="13.5" x14ac:dyDescent="0.3"/>
    <row r="6545" customFormat="1" ht="13.5" x14ac:dyDescent="0.3"/>
    <row r="6546" customFormat="1" ht="13.5" x14ac:dyDescent="0.3"/>
    <row r="6547" customFormat="1" ht="13.5" x14ac:dyDescent="0.3"/>
    <row r="6548" customFormat="1" ht="13.5" x14ac:dyDescent="0.3"/>
    <row r="6549" customFormat="1" ht="13.5" x14ac:dyDescent="0.3"/>
    <row r="6550" customFormat="1" ht="13.5" x14ac:dyDescent="0.3"/>
    <row r="6551" customFormat="1" ht="13.5" x14ac:dyDescent="0.3"/>
    <row r="6552" customFormat="1" ht="13.5" x14ac:dyDescent="0.3"/>
    <row r="6553" customFormat="1" ht="13.5" x14ac:dyDescent="0.3"/>
    <row r="6554" customFormat="1" ht="13.5" x14ac:dyDescent="0.3"/>
    <row r="6555" customFormat="1" ht="13.5" x14ac:dyDescent="0.3"/>
    <row r="6556" customFormat="1" ht="13.5" x14ac:dyDescent="0.3"/>
    <row r="6557" customFormat="1" ht="13.5" x14ac:dyDescent="0.3"/>
    <row r="6558" customFormat="1" ht="13.5" x14ac:dyDescent="0.3"/>
    <row r="6559" customFormat="1" ht="13.5" x14ac:dyDescent="0.3"/>
    <row r="6560" customFormat="1" ht="13.5" x14ac:dyDescent="0.3"/>
    <row r="6561" customFormat="1" ht="13.5" x14ac:dyDescent="0.3"/>
    <row r="6562" customFormat="1" ht="13.5" x14ac:dyDescent="0.3"/>
    <row r="6563" customFormat="1" ht="13.5" x14ac:dyDescent="0.3"/>
    <row r="6564" customFormat="1" ht="13.5" x14ac:dyDescent="0.3"/>
    <row r="6565" customFormat="1" ht="13.5" x14ac:dyDescent="0.3"/>
    <row r="6566" customFormat="1" ht="13.5" x14ac:dyDescent="0.3"/>
    <row r="6567" customFormat="1" ht="13.5" x14ac:dyDescent="0.3"/>
    <row r="6568" customFormat="1" ht="13.5" x14ac:dyDescent="0.3"/>
    <row r="6569" customFormat="1" ht="13.5" x14ac:dyDescent="0.3"/>
    <row r="6570" customFormat="1" ht="13.5" x14ac:dyDescent="0.3"/>
    <row r="6571" customFormat="1" ht="13.5" x14ac:dyDescent="0.3"/>
    <row r="6572" customFormat="1" ht="13.5" x14ac:dyDescent="0.3"/>
    <row r="6573" customFormat="1" ht="13.5" x14ac:dyDescent="0.3"/>
    <row r="6574" customFormat="1" ht="13.5" x14ac:dyDescent="0.3"/>
    <row r="6575" customFormat="1" ht="13.5" x14ac:dyDescent="0.3"/>
    <row r="6576" customFormat="1" ht="13.5" x14ac:dyDescent="0.3"/>
    <row r="6577" customFormat="1" ht="13.5" x14ac:dyDescent="0.3"/>
    <row r="6578" customFormat="1" ht="13.5" x14ac:dyDescent="0.3"/>
    <row r="6579" customFormat="1" ht="13.5" x14ac:dyDescent="0.3"/>
    <row r="6580" customFormat="1" ht="13.5" x14ac:dyDescent="0.3"/>
    <row r="6581" customFormat="1" ht="13.5" x14ac:dyDescent="0.3"/>
    <row r="6582" customFormat="1" ht="13.5" x14ac:dyDescent="0.3"/>
    <row r="6583" customFormat="1" ht="13.5" x14ac:dyDescent="0.3"/>
    <row r="6584" customFormat="1" ht="13.5" x14ac:dyDescent="0.3"/>
    <row r="6585" customFormat="1" ht="13.5" x14ac:dyDescent="0.3"/>
    <row r="6586" customFormat="1" ht="13.5" x14ac:dyDescent="0.3"/>
    <row r="6587" customFormat="1" ht="13.5" x14ac:dyDescent="0.3"/>
    <row r="6588" customFormat="1" ht="13.5" x14ac:dyDescent="0.3"/>
    <row r="6589" customFormat="1" ht="13.5" x14ac:dyDescent="0.3"/>
    <row r="6590" customFormat="1" ht="13.5" x14ac:dyDescent="0.3"/>
    <row r="6591" customFormat="1" ht="13.5" x14ac:dyDescent="0.3"/>
    <row r="6592" customFormat="1" ht="13.5" x14ac:dyDescent="0.3"/>
    <row r="6593" customFormat="1" ht="13.5" x14ac:dyDescent="0.3"/>
    <row r="6594" customFormat="1" ht="13.5" x14ac:dyDescent="0.3"/>
    <row r="6595" customFormat="1" ht="13.5" x14ac:dyDescent="0.3"/>
    <row r="6596" customFormat="1" ht="13.5" x14ac:dyDescent="0.3"/>
    <row r="6597" customFormat="1" ht="13.5" x14ac:dyDescent="0.3"/>
    <row r="6598" customFormat="1" ht="13.5" x14ac:dyDescent="0.3"/>
    <row r="6599" customFormat="1" ht="13.5" x14ac:dyDescent="0.3"/>
    <row r="6600" customFormat="1" ht="13.5" x14ac:dyDescent="0.3"/>
    <row r="6601" customFormat="1" ht="13.5" x14ac:dyDescent="0.3"/>
    <row r="6602" customFormat="1" ht="13.5" x14ac:dyDescent="0.3"/>
    <row r="6603" customFormat="1" ht="13.5" x14ac:dyDescent="0.3"/>
    <row r="6604" customFormat="1" ht="13.5" x14ac:dyDescent="0.3"/>
    <row r="6605" customFormat="1" ht="13.5" x14ac:dyDescent="0.3"/>
    <row r="6606" customFormat="1" ht="13.5" x14ac:dyDescent="0.3"/>
    <row r="6607" customFormat="1" ht="13.5" x14ac:dyDescent="0.3"/>
    <row r="6608" customFormat="1" ht="13.5" x14ac:dyDescent="0.3"/>
    <row r="6609" customFormat="1" ht="13.5" x14ac:dyDescent="0.3"/>
    <row r="6610" customFormat="1" ht="13.5" x14ac:dyDescent="0.3"/>
    <row r="6611" customFormat="1" ht="13.5" x14ac:dyDescent="0.3"/>
    <row r="6612" customFormat="1" ht="13.5" x14ac:dyDescent="0.3"/>
    <row r="6613" customFormat="1" ht="13.5" x14ac:dyDescent="0.3"/>
    <row r="6614" customFormat="1" ht="13.5" x14ac:dyDescent="0.3"/>
    <row r="6615" customFormat="1" ht="13.5" x14ac:dyDescent="0.3"/>
    <row r="6616" customFormat="1" ht="13.5" x14ac:dyDescent="0.3"/>
    <row r="6617" customFormat="1" ht="13.5" x14ac:dyDescent="0.3"/>
    <row r="6618" customFormat="1" ht="13.5" x14ac:dyDescent="0.3"/>
    <row r="6619" customFormat="1" ht="13.5" x14ac:dyDescent="0.3"/>
    <row r="6620" customFormat="1" ht="13.5" x14ac:dyDescent="0.3"/>
    <row r="6621" customFormat="1" ht="13.5" x14ac:dyDescent="0.3"/>
    <row r="6622" customFormat="1" ht="13.5" x14ac:dyDescent="0.3"/>
    <row r="6623" customFormat="1" ht="13.5" x14ac:dyDescent="0.3"/>
    <row r="6624" customFormat="1" ht="13.5" x14ac:dyDescent="0.3"/>
    <row r="6625" customFormat="1" ht="13.5" x14ac:dyDescent="0.3"/>
    <row r="6626" customFormat="1" ht="13.5" x14ac:dyDescent="0.3"/>
    <row r="6627" customFormat="1" ht="13.5" x14ac:dyDescent="0.3"/>
    <row r="6628" customFormat="1" ht="13.5" x14ac:dyDescent="0.3"/>
    <row r="6629" customFormat="1" ht="13.5" x14ac:dyDescent="0.3"/>
    <row r="6630" customFormat="1" ht="13.5" x14ac:dyDescent="0.3"/>
    <row r="6631" customFormat="1" ht="13.5" x14ac:dyDescent="0.3"/>
    <row r="6632" customFormat="1" ht="13.5" x14ac:dyDescent="0.3"/>
    <row r="6633" customFormat="1" ht="13.5" x14ac:dyDescent="0.3"/>
    <row r="6634" customFormat="1" ht="13.5" x14ac:dyDescent="0.3"/>
    <row r="6635" customFormat="1" ht="13.5" x14ac:dyDescent="0.3"/>
    <row r="6636" customFormat="1" ht="13.5" x14ac:dyDescent="0.3"/>
    <row r="6637" customFormat="1" ht="13.5" x14ac:dyDescent="0.3"/>
    <row r="6638" customFormat="1" ht="13.5" x14ac:dyDescent="0.3"/>
    <row r="6639" customFormat="1" ht="13.5" x14ac:dyDescent="0.3"/>
    <row r="6640" customFormat="1" ht="13.5" x14ac:dyDescent="0.3"/>
    <row r="6641" customFormat="1" ht="13.5" x14ac:dyDescent="0.3"/>
    <row r="6642" customFormat="1" ht="13.5" x14ac:dyDescent="0.3"/>
    <row r="6643" customFormat="1" ht="13.5" x14ac:dyDescent="0.3"/>
    <row r="6644" customFormat="1" ht="13.5" x14ac:dyDescent="0.3"/>
    <row r="6645" customFormat="1" ht="13.5" x14ac:dyDescent="0.3"/>
    <row r="6646" customFormat="1" ht="13.5" x14ac:dyDescent="0.3"/>
    <row r="6647" customFormat="1" ht="13.5" x14ac:dyDescent="0.3"/>
    <row r="6648" customFormat="1" ht="13.5" x14ac:dyDescent="0.3"/>
    <row r="6649" customFormat="1" ht="13.5" x14ac:dyDescent="0.3"/>
    <row r="6650" customFormat="1" ht="13.5" x14ac:dyDescent="0.3"/>
    <row r="6651" customFormat="1" ht="13.5" x14ac:dyDescent="0.3"/>
    <row r="6652" customFormat="1" ht="13.5" x14ac:dyDescent="0.3"/>
    <row r="6653" customFormat="1" ht="13.5" x14ac:dyDescent="0.3"/>
    <row r="6654" customFormat="1" ht="13.5" x14ac:dyDescent="0.3"/>
    <row r="6655" customFormat="1" ht="13.5" x14ac:dyDescent="0.3"/>
    <row r="6656" customFormat="1" ht="13.5" x14ac:dyDescent="0.3"/>
    <row r="6657" customFormat="1" ht="13.5" x14ac:dyDescent="0.3"/>
    <row r="6658" customFormat="1" ht="13.5" x14ac:dyDescent="0.3"/>
    <row r="6659" customFormat="1" ht="13.5" x14ac:dyDescent="0.3"/>
    <row r="6660" customFormat="1" ht="13.5" x14ac:dyDescent="0.3"/>
    <row r="6661" customFormat="1" ht="13.5" x14ac:dyDescent="0.3"/>
    <row r="6662" customFormat="1" ht="13.5" x14ac:dyDescent="0.3"/>
    <row r="6663" customFormat="1" ht="13.5" x14ac:dyDescent="0.3"/>
    <row r="6664" customFormat="1" ht="13.5" x14ac:dyDescent="0.3"/>
    <row r="6665" customFormat="1" ht="13.5" x14ac:dyDescent="0.3"/>
    <row r="6666" customFormat="1" ht="13.5" x14ac:dyDescent="0.3"/>
    <row r="6667" customFormat="1" ht="13.5" x14ac:dyDescent="0.3"/>
    <row r="6668" customFormat="1" ht="13.5" x14ac:dyDescent="0.3"/>
    <row r="6669" customFormat="1" ht="13.5" x14ac:dyDescent="0.3"/>
    <row r="6670" customFormat="1" ht="13.5" x14ac:dyDescent="0.3"/>
    <row r="6671" customFormat="1" ht="13.5" x14ac:dyDescent="0.3"/>
    <row r="6672" customFormat="1" ht="13.5" x14ac:dyDescent="0.3"/>
    <row r="6673" customFormat="1" ht="13.5" x14ac:dyDescent="0.3"/>
    <row r="6674" customFormat="1" ht="13.5" x14ac:dyDescent="0.3"/>
    <row r="6675" customFormat="1" ht="13.5" x14ac:dyDescent="0.3"/>
    <row r="6676" customFormat="1" ht="13.5" x14ac:dyDescent="0.3"/>
    <row r="6677" customFormat="1" ht="13.5" x14ac:dyDescent="0.3"/>
    <row r="6678" customFormat="1" ht="13.5" x14ac:dyDescent="0.3"/>
    <row r="6679" customFormat="1" ht="13.5" x14ac:dyDescent="0.3"/>
    <row r="6680" customFormat="1" ht="13.5" x14ac:dyDescent="0.3"/>
    <row r="6681" customFormat="1" ht="13.5" x14ac:dyDescent="0.3"/>
    <row r="6682" customFormat="1" ht="13.5" x14ac:dyDescent="0.3"/>
    <row r="6683" customFormat="1" ht="13.5" x14ac:dyDescent="0.3"/>
    <row r="6684" customFormat="1" ht="13.5" x14ac:dyDescent="0.3"/>
    <row r="6685" customFormat="1" ht="13.5" x14ac:dyDescent="0.3"/>
    <row r="6686" customFormat="1" ht="13.5" x14ac:dyDescent="0.3"/>
    <row r="6687" customFormat="1" ht="13.5" x14ac:dyDescent="0.3"/>
    <row r="6688" customFormat="1" ht="13.5" x14ac:dyDescent="0.3"/>
    <row r="6689" customFormat="1" ht="13.5" x14ac:dyDescent="0.3"/>
    <row r="6690" customFormat="1" ht="13.5" x14ac:dyDescent="0.3"/>
    <row r="6691" customFormat="1" ht="13.5" x14ac:dyDescent="0.3"/>
    <row r="6692" customFormat="1" ht="13.5" x14ac:dyDescent="0.3"/>
    <row r="6693" customFormat="1" ht="13.5" x14ac:dyDescent="0.3"/>
    <row r="6694" customFormat="1" ht="13.5" x14ac:dyDescent="0.3"/>
    <row r="6695" customFormat="1" ht="13.5" x14ac:dyDescent="0.3"/>
    <row r="6696" customFormat="1" ht="13.5" x14ac:dyDescent="0.3"/>
    <row r="6697" customFormat="1" ht="13.5" x14ac:dyDescent="0.3"/>
    <row r="6698" customFormat="1" ht="13.5" x14ac:dyDescent="0.3"/>
    <row r="6699" customFormat="1" ht="13.5" x14ac:dyDescent="0.3"/>
    <row r="6700" customFormat="1" ht="13.5" x14ac:dyDescent="0.3"/>
    <row r="6701" customFormat="1" ht="13.5" x14ac:dyDescent="0.3"/>
    <row r="6702" customFormat="1" ht="13.5" x14ac:dyDescent="0.3"/>
    <row r="6703" customFormat="1" ht="13.5" x14ac:dyDescent="0.3"/>
    <row r="6704" customFormat="1" ht="13.5" x14ac:dyDescent="0.3"/>
    <row r="6705" customFormat="1" ht="13.5" x14ac:dyDescent="0.3"/>
    <row r="6706" customFormat="1" ht="13.5" x14ac:dyDescent="0.3"/>
    <row r="6707" customFormat="1" ht="13.5" x14ac:dyDescent="0.3"/>
    <row r="6708" customFormat="1" ht="13.5" x14ac:dyDescent="0.3"/>
    <row r="6709" customFormat="1" ht="13.5" x14ac:dyDescent="0.3"/>
    <row r="6710" customFormat="1" ht="13.5" x14ac:dyDescent="0.3"/>
    <row r="6711" customFormat="1" ht="13.5" x14ac:dyDescent="0.3"/>
    <row r="6712" customFormat="1" ht="13.5" x14ac:dyDescent="0.3"/>
    <row r="6713" customFormat="1" ht="13.5" x14ac:dyDescent="0.3"/>
    <row r="6714" customFormat="1" ht="13.5" x14ac:dyDescent="0.3"/>
    <row r="6715" customFormat="1" ht="13.5" x14ac:dyDescent="0.3"/>
    <row r="6716" customFormat="1" ht="13.5" x14ac:dyDescent="0.3"/>
    <row r="6717" customFormat="1" ht="13.5" x14ac:dyDescent="0.3"/>
    <row r="6718" customFormat="1" ht="13.5" x14ac:dyDescent="0.3"/>
    <row r="6719" customFormat="1" ht="13.5" x14ac:dyDescent="0.3"/>
    <row r="6720" customFormat="1" ht="13.5" x14ac:dyDescent="0.3"/>
    <row r="6721" customFormat="1" ht="13.5" x14ac:dyDescent="0.3"/>
    <row r="6722" customFormat="1" ht="13.5" x14ac:dyDescent="0.3"/>
    <row r="6723" customFormat="1" ht="13.5" x14ac:dyDescent="0.3"/>
    <row r="6724" customFormat="1" ht="13.5" x14ac:dyDescent="0.3"/>
    <row r="6725" customFormat="1" ht="13.5" x14ac:dyDescent="0.3"/>
    <row r="6726" customFormat="1" ht="13.5" x14ac:dyDescent="0.3"/>
    <row r="6727" customFormat="1" ht="13.5" x14ac:dyDescent="0.3"/>
    <row r="6728" customFormat="1" ht="13.5" x14ac:dyDescent="0.3"/>
    <row r="6729" customFormat="1" ht="13.5" x14ac:dyDescent="0.3"/>
    <row r="6730" customFormat="1" ht="13.5" x14ac:dyDescent="0.3"/>
    <row r="6731" customFormat="1" ht="13.5" x14ac:dyDescent="0.3"/>
    <row r="6732" customFormat="1" ht="13.5" x14ac:dyDescent="0.3"/>
    <row r="6733" customFormat="1" ht="13.5" x14ac:dyDescent="0.3"/>
    <row r="6734" customFormat="1" ht="13.5" x14ac:dyDescent="0.3"/>
    <row r="6735" customFormat="1" ht="13.5" x14ac:dyDescent="0.3"/>
    <row r="6736" customFormat="1" ht="13.5" x14ac:dyDescent="0.3"/>
    <row r="6737" customFormat="1" ht="13.5" x14ac:dyDescent="0.3"/>
    <row r="6738" customFormat="1" ht="13.5" x14ac:dyDescent="0.3"/>
    <row r="6739" customFormat="1" ht="13.5" x14ac:dyDescent="0.3"/>
    <row r="6740" customFormat="1" ht="13.5" x14ac:dyDescent="0.3"/>
    <row r="6741" customFormat="1" ht="13.5" x14ac:dyDescent="0.3"/>
    <row r="6742" customFormat="1" ht="13.5" x14ac:dyDescent="0.3"/>
    <row r="6743" customFormat="1" ht="13.5" x14ac:dyDescent="0.3"/>
    <row r="6744" customFormat="1" ht="13.5" x14ac:dyDescent="0.3"/>
    <row r="6745" customFormat="1" ht="13.5" x14ac:dyDescent="0.3"/>
    <row r="6746" customFormat="1" ht="13.5" x14ac:dyDescent="0.3"/>
    <row r="6747" customFormat="1" ht="13.5" x14ac:dyDescent="0.3"/>
    <row r="6748" customFormat="1" ht="13.5" x14ac:dyDescent="0.3"/>
    <row r="6749" customFormat="1" ht="13.5" x14ac:dyDescent="0.3"/>
    <row r="6750" customFormat="1" ht="13.5" x14ac:dyDescent="0.3"/>
    <row r="6751" customFormat="1" ht="13.5" x14ac:dyDescent="0.3"/>
    <row r="6752" customFormat="1" ht="13.5" x14ac:dyDescent="0.3"/>
    <row r="6753" customFormat="1" ht="13.5" x14ac:dyDescent="0.3"/>
    <row r="6754" customFormat="1" ht="13.5" x14ac:dyDescent="0.3"/>
    <row r="6755" customFormat="1" ht="13.5" x14ac:dyDescent="0.3"/>
    <row r="6756" customFormat="1" ht="13.5" x14ac:dyDescent="0.3"/>
    <row r="6757" customFormat="1" ht="13.5" x14ac:dyDescent="0.3"/>
    <row r="6758" customFormat="1" ht="13.5" x14ac:dyDescent="0.3"/>
    <row r="6759" customFormat="1" ht="13.5" x14ac:dyDescent="0.3"/>
    <row r="6760" customFormat="1" ht="13.5" x14ac:dyDescent="0.3"/>
    <row r="6761" customFormat="1" ht="13.5" x14ac:dyDescent="0.3"/>
    <row r="6762" customFormat="1" ht="13.5" x14ac:dyDescent="0.3"/>
    <row r="6763" customFormat="1" ht="13.5" x14ac:dyDescent="0.3"/>
    <row r="6764" customFormat="1" ht="13.5" x14ac:dyDescent="0.3"/>
    <row r="6765" customFormat="1" ht="13.5" x14ac:dyDescent="0.3"/>
    <row r="6766" customFormat="1" ht="13.5" x14ac:dyDescent="0.3"/>
    <row r="6767" customFormat="1" ht="13.5" x14ac:dyDescent="0.3"/>
    <row r="6768" customFormat="1" ht="13.5" x14ac:dyDescent="0.3"/>
    <row r="6769" customFormat="1" ht="13.5" x14ac:dyDescent="0.3"/>
    <row r="6770" customFormat="1" ht="13.5" x14ac:dyDescent="0.3"/>
    <row r="6771" customFormat="1" ht="13.5" x14ac:dyDescent="0.3"/>
    <row r="6772" customFormat="1" ht="13.5" x14ac:dyDescent="0.3"/>
    <row r="6773" customFormat="1" ht="13.5" x14ac:dyDescent="0.3"/>
    <row r="6774" customFormat="1" ht="13.5" x14ac:dyDescent="0.3"/>
    <row r="6775" customFormat="1" ht="13.5" x14ac:dyDescent="0.3"/>
    <row r="6776" customFormat="1" ht="13.5" x14ac:dyDescent="0.3"/>
    <row r="6777" customFormat="1" ht="13.5" x14ac:dyDescent="0.3"/>
    <row r="6778" customFormat="1" ht="13.5" x14ac:dyDescent="0.3"/>
    <row r="6779" customFormat="1" ht="13.5" x14ac:dyDescent="0.3"/>
    <row r="6780" customFormat="1" ht="13.5" x14ac:dyDescent="0.3"/>
    <row r="6781" customFormat="1" ht="13.5" x14ac:dyDescent="0.3"/>
    <row r="6782" customFormat="1" ht="13.5" x14ac:dyDescent="0.3"/>
    <row r="6783" customFormat="1" ht="13.5" x14ac:dyDescent="0.3"/>
    <row r="6784" customFormat="1" ht="13.5" x14ac:dyDescent="0.3"/>
    <row r="6785" customFormat="1" ht="13.5" x14ac:dyDescent="0.3"/>
    <row r="6786" customFormat="1" ht="13.5" x14ac:dyDescent="0.3"/>
    <row r="6787" customFormat="1" ht="13.5" x14ac:dyDescent="0.3"/>
    <row r="6788" customFormat="1" ht="13.5" x14ac:dyDescent="0.3"/>
    <row r="6789" customFormat="1" ht="13.5" x14ac:dyDescent="0.3"/>
    <row r="6790" customFormat="1" ht="13.5" x14ac:dyDescent="0.3"/>
    <row r="6791" customFormat="1" ht="13.5" x14ac:dyDescent="0.3"/>
    <row r="6792" customFormat="1" ht="13.5" x14ac:dyDescent="0.3"/>
    <row r="6793" customFormat="1" ht="13.5" x14ac:dyDescent="0.3"/>
    <row r="6794" customFormat="1" ht="13.5" x14ac:dyDescent="0.3"/>
    <row r="6795" customFormat="1" ht="13.5" x14ac:dyDescent="0.3"/>
    <row r="6796" customFormat="1" ht="13.5" x14ac:dyDescent="0.3"/>
    <row r="6797" customFormat="1" ht="13.5" x14ac:dyDescent="0.3"/>
    <row r="6798" customFormat="1" ht="13.5" x14ac:dyDescent="0.3"/>
    <row r="6799" customFormat="1" ht="13.5" x14ac:dyDescent="0.3"/>
    <row r="6800" customFormat="1" ht="13.5" x14ac:dyDescent="0.3"/>
    <row r="6801" customFormat="1" ht="13.5" x14ac:dyDescent="0.3"/>
    <row r="6802" customFormat="1" ht="13.5" x14ac:dyDescent="0.3"/>
    <row r="6803" customFormat="1" ht="13.5" x14ac:dyDescent="0.3"/>
    <row r="6804" customFormat="1" ht="13.5" x14ac:dyDescent="0.3"/>
    <row r="6805" customFormat="1" ht="13.5" x14ac:dyDescent="0.3"/>
    <row r="6806" customFormat="1" ht="13.5" x14ac:dyDescent="0.3"/>
    <row r="6807" customFormat="1" ht="13.5" x14ac:dyDescent="0.3"/>
    <row r="6808" customFormat="1" ht="13.5" x14ac:dyDescent="0.3"/>
    <row r="6809" customFormat="1" ht="13.5" x14ac:dyDescent="0.3"/>
    <row r="6810" customFormat="1" ht="13.5" x14ac:dyDescent="0.3"/>
    <row r="6811" customFormat="1" ht="13.5" x14ac:dyDescent="0.3"/>
    <row r="6812" customFormat="1" ht="13.5" x14ac:dyDescent="0.3"/>
    <row r="6813" customFormat="1" ht="13.5" x14ac:dyDescent="0.3"/>
    <row r="6814" customFormat="1" ht="13.5" x14ac:dyDescent="0.3"/>
    <row r="6815" customFormat="1" ht="13.5" x14ac:dyDescent="0.3"/>
    <row r="6816" customFormat="1" ht="13.5" x14ac:dyDescent="0.3"/>
    <row r="6817" customFormat="1" ht="13.5" x14ac:dyDescent="0.3"/>
    <row r="6818" customFormat="1" ht="13.5" x14ac:dyDescent="0.3"/>
    <row r="6819" customFormat="1" ht="13.5" x14ac:dyDescent="0.3"/>
    <row r="6820" customFormat="1" ht="13.5" x14ac:dyDescent="0.3"/>
    <row r="6821" customFormat="1" ht="13.5" x14ac:dyDescent="0.3"/>
    <row r="6822" customFormat="1" ht="13.5" x14ac:dyDescent="0.3"/>
    <row r="6823" customFormat="1" ht="13.5" x14ac:dyDescent="0.3"/>
    <row r="6824" customFormat="1" ht="13.5" x14ac:dyDescent="0.3"/>
    <row r="6825" customFormat="1" ht="13.5" x14ac:dyDescent="0.3"/>
    <row r="6826" customFormat="1" ht="13.5" x14ac:dyDescent="0.3"/>
    <row r="6827" customFormat="1" ht="13.5" x14ac:dyDescent="0.3"/>
    <row r="6828" customFormat="1" ht="13.5" x14ac:dyDescent="0.3"/>
    <row r="6829" customFormat="1" ht="13.5" x14ac:dyDescent="0.3"/>
    <row r="6830" customFormat="1" ht="13.5" x14ac:dyDescent="0.3"/>
    <row r="6831" customFormat="1" ht="13.5" x14ac:dyDescent="0.3"/>
    <row r="6832" customFormat="1" ht="13.5" x14ac:dyDescent="0.3"/>
    <row r="6833" customFormat="1" ht="13.5" x14ac:dyDescent="0.3"/>
    <row r="6834" customFormat="1" ht="13.5" x14ac:dyDescent="0.3"/>
    <row r="6835" customFormat="1" ht="13.5" x14ac:dyDescent="0.3"/>
    <row r="6836" customFormat="1" ht="13.5" x14ac:dyDescent="0.3"/>
    <row r="6837" customFormat="1" ht="13.5" x14ac:dyDescent="0.3"/>
    <row r="6838" customFormat="1" ht="13.5" x14ac:dyDescent="0.3"/>
    <row r="6839" customFormat="1" ht="13.5" x14ac:dyDescent="0.3"/>
    <row r="6840" customFormat="1" ht="13.5" x14ac:dyDescent="0.3"/>
    <row r="6841" customFormat="1" ht="13.5" x14ac:dyDescent="0.3"/>
    <row r="6842" customFormat="1" ht="13.5" x14ac:dyDescent="0.3"/>
    <row r="6843" customFormat="1" ht="13.5" x14ac:dyDescent="0.3"/>
    <row r="6844" customFormat="1" ht="13.5" x14ac:dyDescent="0.3"/>
    <row r="6845" customFormat="1" ht="13.5" x14ac:dyDescent="0.3"/>
    <row r="6846" customFormat="1" ht="13.5" x14ac:dyDescent="0.3"/>
    <row r="6847" customFormat="1" ht="13.5" x14ac:dyDescent="0.3"/>
    <row r="6848" customFormat="1" ht="13.5" x14ac:dyDescent="0.3"/>
    <row r="6849" customFormat="1" ht="13.5" x14ac:dyDescent="0.3"/>
    <row r="6850" customFormat="1" ht="13.5" x14ac:dyDescent="0.3"/>
    <row r="6851" customFormat="1" ht="13.5" x14ac:dyDescent="0.3"/>
    <row r="6852" customFormat="1" ht="13.5" x14ac:dyDescent="0.3"/>
    <row r="6853" customFormat="1" ht="13.5" x14ac:dyDescent="0.3"/>
    <row r="6854" customFormat="1" ht="13.5" x14ac:dyDescent="0.3"/>
    <row r="6855" customFormat="1" ht="13.5" x14ac:dyDescent="0.3"/>
    <row r="6856" customFormat="1" ht="13.5" x14ac:dyDescent="0.3"/>
    <row r="6857" customFormat="1" ht="13.5" x14ac:dyDescent="0.3"/>
    <row r="6858" customFormat="1" ht="13.5" x14ac:dyDescent="0.3"/>
    <row r="6859" customFormat="1" ht="13.5" x14ac:dyDescent="0.3"/>
    <row r="6860" customFormat="1" ht="13.5" x14ac:dyDescent="0.3"/>
    <row r="6861" customFormat="1" ht="13.5" x14ac:dyDescent="0.3"/>
    <row r="6862" customFormat="1" ht="13.5" x14ac:dyDescent="0.3"/>
    <row r="6863" customFormat="1" ht="13.5" x14ac:dyDescent="0.3"/>
    <row r="6864" customFormat="1" ht="13.5" x14ac:dyDescent="0.3"/>
    <row r="6865" customFormat="1" ht="13.5" x14ac:dyDescent="0.3"/>
    <row r="6866" customFormat="1" ht="13.5" x14ac:dyDescent="0.3"/>
    <row r="6867" customFormat="1" ht="13.5" x14ac:dyDescent="0.3"/>
    <row r="6868" customFormat="1" ht="13.5" x14ac:dyDescent="0.3"/>
    <row r="6869" customFormat="1" ht="13.5" x14ac:dyDescent="0.3"/>
    <row r="6870" customFormat="1" ht="13.5" x14ac:dyDescent="0.3"/>
    <row r="6871" customFormat="1" ht="13.5" x14ac:dyDescent="0.3"/>
    <row r="6872" customFormat="1" ht="13.5" x14ac:dyDescent="0.3"/>
    <row r="6873" customFormat="1" ht="13.5" x14ac:dyDescent="0.3"/>
    <row r="6874" customFormat="1" ht="13.5" x14ac:dyDescent="0.3"/>
    <row r="6875" customFormat="1" ht="13.5" x14ac:dyDescent="0.3"/>
    <row r="6876" customFormat="1" ht="13.5" x14ac:dyDescent="0.3"/>
    <row r="6877" customFormat="1" ht="13.5" x14ac:dyDescent="0.3"/>
    <row r="6878" customFormat="1" ht="13.5" x14ac:dyDescent="0.3"/>
    <row r="6879" customFormat="1" ht="13.5" x14ac:dyDescent="0.3"/>
    <row r="6880" customFormat="1" ht="13.5" x14ac:dyDescent="0.3"/>
    <row r="6881" customFormat="1" ht="13.5" x14ac:dyDescent="0.3"/>
    <row r="6882" customFormat="1" ht="13.5" x14ac:dyDescent="0.3"/>
    <row r="6883" customFormat="1" ht="13.5" x14ac:dyDescent="0.3"/>
    <row r="6884" customFormat="1" ht="13.5" x14ac:dyDescent="0.3"/>
    <row r="6885" customFormat="1" ht="13.5" x14ac:dyDescent="0.3"/>
    <row r="6886" customFormat="1" ht="13.5" x14ac:dyDescent="0.3"/>
    <row r="6887" customFormat="1" ht="13.5" x14ac:dyDescent="0.3"/>
    <row r="6888" customFormat="1" ht="13.5" x14ac:dyDescent="0.3"/>
    <row r="6889" customFormat="1" ht="13.5" x14ac:dyDescent="0.3"/>
    <row r="6890" customFormat="1" ht="13.5" x14ac:dyDescent="0.3"/>
    <row r="6891" customFormat="1" ht="13.5" x14ac:dyDescent="0.3"/>
    <row r="6892" customFormat="1" ht="13.5" x14ac:dyDescent="0.3"/>
    <row r="6893" customFormat="1" ht="13.5" x14ac:dyDescent="0.3"/>
    <row r="6894" customFormat="1" ht="13.5" x14ac:dyDescent="0.3"/>
    <row r="6895" customFormat="1" ht="13.5" x14ac:dyDescent="0.3"/>
    <row r="6896" customFormat="1" ht="13.5" x14ac:dyDescent="0.3"/>
    <row r="6897" customFormat="1" ht="13.5" x14ac:dyDescent="0.3"/>
    <row r="6898" customFormat="1" ht="13.5" x14ac:dyDescent="0.3"/>
    <row r="6899" customFormat="1" ht="13.5" x14ac:dyDescent="0.3"/>
    <row r="6900" customFormat="1" ht="13.5" x14ac:dyDescent="0.3"/>
    <row r="6901" customFormat="1" ht="13.5" x14ac:dyDescent="0.3"/>
    <row r="6902" customFormat="1" ht="13.5" x14ac:dyDescent="0.3"/>
    <row r="6903" customFormat="1" ht="13.5" x14ac:dyDescent="0.3"/>
    <row r="6904" customFormat="1" ht="13.5" x14ac:dyDescent="0.3"/>
    <row r="6905" customFormat="1" ht="13.5" x14ac:dyDescent="0.3"/>
    <row r="6906" customFormat="1" ht="13.5" x14ac:dyDescent="0.3"/>
    <row r="6907" customFormat="1" ht="13.5" x14ac:dyDescent="0.3"/>
    <row r="6908" customFormat="1" ht="13.5" x14ac:dyDescent="0.3"/>
    <row r="6909" customFormat="1" ht="13.5" x14ac:dyDescent="0.3"/>
    <row r="6910" customFormat="1" ht="13.5" x14ac:dyDescent="0.3"/>
    <row r="6911" customFormat="1" ht="13.5" x14ac:dyDescent="0.3"/>
    <row r="6912" customFormat="1" ht="13.5" x14ac:dyDescent="0.3"/>
    <row r="6913" customFormat="1" ht="13.5" x14ac:dyDescent="0.3"/>
    <row r="6914" customFormat="1" ht="13.5" x14ac:dyDescent="0.3"/>
    <row r="6915" customFormat="1" ht="13.5" x14ac:dyDescent="0.3"/>
    <row r="6916" customFormat="1" ht="13.5" x14ac:dyDescent="0.3"/>
    <row r="6917" customFormat="1" ht="13.5" x14ac:dyDescent="0.3"/>
    <row r="6918" customFormat="1" ht="13.5" x14ac:dyDescent="0.3"/>
    <row r="6919" customFormat="1" ht="13.5" x14ac:dyDescent="0.3"/>
    <row r="6920" customFormat="1" ht="13.5" x14ac:dyDescent="0.3"/>
    <row r="6921" customFormat="1" ht="13.5" x14ac:dyDescent="0.3"/>
    <row r="6922" customFormat="1" ht="13.5" x14ac:dyDescent="0.3"/>
    <row r="6923" customFormat="1" ht="13.5" x14ac:dyDescent="0.3"/>
    <row r="6924" customFormat="1" ht="13.5" x14ac:dyDescent="0.3"/>
    <row r="6925" customFormat="1" ht="13.5" x14ac:dyDescent="0.3"/>
    <row r="6926" customFormat="1" ht="13.5" x14ac:dyDescent="0.3"/>
    <row r="6927" customFormat="1" ht="13.5" x14ac:dyDescent="0.3"/>
    <row r="6928" customFormat="1" ht="13.5" x14ac:dyDescent="0.3"/>
    <row r="6929" customFormat="1" ht="13.5" x14ac:dyDescent="0.3"/>
    <row r="6930" customFormat="1" ht="13.5" x14ac:dyDescent="0.3"/>
    <row r="6931" customFormat="1" ht="13.5" x14ac:dyDescent="0.3"/>
    <row r="6932" customFormat="1" ht="13.5" x14ac:dyDescent="0.3"/>
    <row r="6933" customFormat="1" ht="13.5" x14ac:dyDescent="0.3"/>
    <row r="6934" customFormat="1" ht="13.5" x14ac:dyDescent="0.3"/>
    <row r="6935" customFormat="1" ht="13.5" x14ac:dyDescent="0.3"/>
    <row r="6936" customFormat="1" ht="13.5" x14ac:dyDescent="0.3"/>
    <row r="6937" customFormat="1" ht="13.5" x14ac:dyDescent="0.3"/>
    <row r="6938" customFormat="1" ht="13.5" x14ac:dyDescent="0.3"/>
    <row r="6939" customFormat="1" ht="13.5" x14ac:dyDescent="0.3"/>
    <row r="6940" customFormat="1" ht="13.5" x14ac:dyDescent="0.3"/>
    <row r="6941" customFormat="1" ht="13.5" x14ac:dyDescent="0.3"/>
    <row r="6942" customFormat="1" ht="13.5" x14ac:dyDescent="0.3"/>
    <row r="6943" customFormat="1" ht="13.5" x14ac:dyDescent="0.3"/>
    <row r="6944" customFormat="1" ht="13.5" x14ac:dyDescent="0.3"/>
    <row r="6945" customFormat="1" ht="13.5" x14ac:dyDescent="0.3"/>
    <row r="6946" customFormat="1" ht="13.5" x14ac:dyDescent="0.3"/>
    <row r="6947" customFormat="1" ht="13.5" x14ac:dyDescent="0.3"/>
    <row r="6948" customFormat="1" ht="13.5" x14ac:dyDescent="0.3"/>
    <row r="6949" customFormat="1" ht="13.5" x14ac:dyDescent="0.3"/>
    <row r="6950" customFormat="1" ht="13.5" x14ac:dyDescent="0.3"/>
    <row r="6951" customFormat="1" ht="13.5" x14ac:dyDescent="0.3"/>
    <row r="6952" customFormat="1" ht="13.5" x14ac:dyDescent="0.3"/>
    <row r="6953" customFormat="1" ht="13.5" x14ac:dyDescent="0.3"/>
    <row r="6954" customFormat="1" ht="13.5" x14ac:dyDescent="0.3"/>
    <row r="6955" customFormat="1" ht="13.5" x14ac:dyDescent="0.3"/>
    <row r="6956" customFormat="1" ht="13.5" x14ac:dyDescent="0.3"/>
    <row r="6957" customFormat="1" ht="13.5" x14ac:dyDescent="0.3"/>
    <row r="6958" customFormat="1" ht="13.5" x14ac:dyDescent="0.3"/>
    <row r="6959" customFormat="1" ht="13.5" x14ac:dyDescent="0.3"/>
    <row r="6960" customFormat="1" ht="13.5" x14ac:dyDescent="0.3"/>
    <row r="6961" customFormat="1" ht="13.5" x14ac:dyDescent="0.3"/>
    <row r="6962" customFormat="1" ht="13.5" x14ac:dyDescent="0.3"/>
    <row r="6963" customFormat="1" ht="13.5" x14ac:dyDescent="0.3"/>
    <row r="6964" customFormat="1" ht="13.5" x14ac:dyDescent="0.3"/>
    <row r="6965" customFormat="1" ht="13.5" x14ac:dyDescent="0.3"/>
    <row r="6966" customFormat="1" ht="13.5" x14ac:dyDescent="0.3"/>
    <row r="6967" customFormat="1" ht="13.5" x14ac:dyDescent="0.3"/>
    <row r="6968" customFormat="1" ht="13.5" x14ac:dyDescent="0.3"/>
    <row r="6969" customFormat="1" ht="13.5" x14ac:dyDescent="0.3"/>
    <row r="6970" customFormat="1" ht="13.5" x14ac:dyDescent="0.3"/>
    <row r="6971" customFormat="1" ht="13.5" x14ac:dyDescent="0.3"/>
    <row r="6972" customFormat="1" ht="13.5" x14ac:dyDescent="0.3"/>
    <row r="6973" customFormat="1" ht="13.5" x14ac:dyDescent="0.3"/>
    <row r="6974" customFormat="1" ht="13.5" x14ac:dyDescent="0.3"/>
    <row r="6975" customFormat="1" ht="13.5" x14ac:dyDescent="0.3"/>
    <row r="6976" customFormat="1" ht="13.5" x14ac:dyDescent="0.3"/>
    <row r="6977" customFormat="1" ht="13.5" x14ac:dyDescent="0.3"/>
    <row r="6978" customFormat="1" ht="13.5" x14ac:dyDescent="0.3"/>
    <row r="6979" customFormat="1" ht="13.5" x14ac:dyDescent="0.3"/>
    <row r="6980" customFormat="1" ht="13.5" x14ac:dyDescent="0.3"/>
    <row r="6981" customFormat="1" ht="13.5" x14ac:dyDescent="0.3"/>
    <row r="6982" customFormat="1" ht="13.5" x14ac:dyDescent="0.3"/>
    <row r="6983" customFormat="1" ht="13.5" x14ac:dyDescent="0.3"/>
    <row r="6984" customFormat="1" ht="13.5" x14ac:dyDescent="0.3"/>
    <row r="6985" customFormat="1" ht="13.5" x14ac:dyDescent="0.3"/>
    <row r="6986" customFormat="1" ht="13.5" x14ac:dyDescent="0.3"/>
    <row r="6987" customFormat="1" ht="13.5" x14ac:dyDescent="0.3"/>
    <row r="6988" customFormat="1" ht="13.5" x14ac:dyDescent="0.3"/>
    <row r="6989" customFormat="1" ht="13.5" x14ac:dyDescent="0.3"/>
    <row r="6990" customFormat="1" ht="13.5" x14ac:dyDescent="0.3"/>
    <row r="6991" customFormat="1" ht="13.5" x14ac:dyDescent="0.3"/>
    <row r="6992" customFormat="1" ht="13.5" x14ac:dyDescent="0.3"/>
    <row r="6993" customFormat="1" ht="13.5" x14ac:dyDescent="0.3"/>
    <row r="6994" customFormat="1" ht="13.5" x14ac:dyDescent="0.3"/>
    <row r="6995" customFormat="1" ht="13.5" x14ac:dyDescent="0.3"/>
    <row r="6996" customFormat="1" ht="13.5" x14ac:dyDescent="0.3"/>
    <row r="6997" customFormat="1" ht="13.5" x14ac:dyDescent="0.3"/>
    <row r="6998" customFormat="1" ht="13.5" x14ac:dyDescent="0.3"/>
    <row r="6999" customFormat="1" ht="13.5" x14ac:dyDescent="0.3"/>
    <row r="7000" customFormat="1" ht="13.5" x14ac:dyDescent="0.3"/>
    <row r="7001" customFormat="1" ht="13.5" x14ac:dyDescent="0.3"/>
    <row r="7002" customFormat="1" ht="13.5" x14ac:dyDescent="0.3"/>
    <row r="7003" customFormat="1" ht="13.5" x14ac:dyDescent="0.3"/>
    <row r="7004" customFormat="1" ht="13.5" x14ac:dyDescent="0.3"/>
    <row r="7005" customFormat="1" ht="13.5" x14ac:dyDescent="0.3"/>
    <row r="7006" customFormat="1" ht="13.5" x14ac:dyDescent="0.3"/>
    <row r="7007" customFormat="1" ht="13.5" x14ac:dyDescent="0.3"/>
    <row r="7008" customFormat="1" ht="13.5" x14ac:dyDescent="0.3"/>
    <row r="7009" customFormat="1" ht="13.5" x14ac:dyDescent="0.3"/>
    <row r="7010" customFormat="1" ht="13.5" x14ac:dyDescent="0.3"/>
    <row r="7011" customFormat="1" ht="13.5" x14ac:dyDescent="0.3"/>
    <row r="7012" customFormat="1" ht="13.5" x14ac:dyDescent="0.3"/>
    <row r="7013" customFormat="1" ht="13.5" x14ac:dyDescent="0.3"/>
    <row r="7014" customFormat="1" ht="13.5" x14ac:dyDescent="0.3"/>
    <row r="7015" customFormat="1" ht="13.5" x14ac:dyDescent="0.3"/>
    <row r="7016" customFormat="1" ht="13.5" x14ac:dyDescent="0.3"/>
    <row r="7017" customFormat="1" ht="13.5" x14ac:dyDescent="0.3"/>
    <row r="7018" customFormat="1" ht="13.5" x14ac:dyDescent="0.3"/>
    <row r="7019" customFormat="1" ht="13.5" x14ac:dyDescent="0.3"/>
    <row r="7020" customFormat="1" ht="13.5" x14ac:dyDescent="0.3"/>
    <row r="7021" customFormat="1" ht="13.5" x14ac:dyDescent="0.3"/>
    <row r="7022" customFormat="1" ht="13.5" x14ac:dyDescent="0.3"/>
    <row r="7023" customFormat="1" ht="13.5" x14ac:dyDescent="0.3"/>
    <row r="7024" customFormat="1" ht="13.5" x14ac:dyDescent="0.3"/>
    <row r="7025" customFormat="1" ht="13.5" x14ac:dyDescent="0.3"/>
    <row r="7026" customFormat="1" ht="13.5" x14ac:dyDescent="0.3"/>
    <row r="7027" customFormat="1" ht="13.5" x14ac:dyDescent="0.3"/>
    <row r="7028" customFormat="1" ht="13.5" x14ac:dyDescent="0.3"/>
    <row r="7029" customFormat="1" ht="13.5" x14ac:dyDescent="0.3"/>
    <row r="7030" customFormat="1" ht="13.5" x14ac:dyDescent="0.3"/>
    <row r="7031" customFormat="1" ht="13.5" x14ac:dyDescent="0.3"/>
    <row r="7032" customFormat="1" ht="13.5" x14ac:dyDescent="0.3"/>
    <row r="7033" customFormat="1" ht="13.5" x14ac:dyDescent="0.3"/>
    <row r="7034" customFormat="1" ht="13.5" x14ac:dyDescent="0.3"/>
    <row r="7035" customFormat="1" ht="13.5" x14ac:dyDescent="0.3"/>
    <row r="7036" customFormat="1" ht="13.5" x14ac:dyDescent="0.3"/>
    <row r="7037" customFormat="1" ht="13.5" x14ac:dyDescent="0.3"/>
    <row r="7038" customFormat="1" ht="13.5" x14ac:dyDescent="0.3"/>
    <row r="7039" customFormat="1" ht="13.5" x14ac:dyDescent="0.3"/>
    <row r="7040" customFormat="1" ht="13.5" x14ac:dyDescent="0.3"/>
    <row r="7041" customFormat="1" ht="13.5" x14ac:dyDescent="0.3"/>
    <row r="7042" customFormat="1" ht="13.5" x14ac:dyDescent="0.3"/>
    <row r="7043" customFormat="1" ht="13.5" x14ac:dyDescent="0.3"/>
    <row r="7044" customFormat="1" ht="13.5" x14ac:dyDescent="0.3"/>
    <row r="7045" customFormat="1" ht="13.5" x14ac:dyDescent="0.3"/>
    <row r="7046" customFormat="1" ht="13.5" x14ac:dyDescent="0.3"/>
    <row r="7047" customFormat="1" ht="13.5" x14ac:dyDescent="0.3"/>
    <row r="7048" customFormat="1" ht="13.5" x14ac:dyDescent="0.3"/>
    <row r="7049" customFormat="1" ht="13.5" x14ac:dyDescent="0.3"/>
    <row r="7050" customFormat="1" ht="13.5" x14ac:dyDescent="0.3"/>
    <row r="7051" customFormat="1" ht="13.5" x14ac:dyDescent="0.3"/>
    <row r="7052" customFormat="1" ht="13.5" x14ac:dyDescent="0.3"/>
    <row r="7053" customFormat="1" ht="13.5" x14ac:dyDescent="0.3"/>
    <row r="7054" customFormat="1" ht="13.5" x14ac:dyDescent="0.3"/>
    <row r="7055" customFormat="1" ht="13.5" x14ac:dyDescent="0.3"/>
    <row r="7056" customFormat="1" ht="13.5" x14ac:dyDescent="0.3"/>
    <row r="7057" customFormat="1" ht="13.5" x14ac:dyDescent="0.3"/>
    <row r="7058" customFormat="1" ht="13.5" x14ac:dyDescent="0.3"/>
    <row r="7059" customFormat="1" ht="13.5" x14ac:dyDescent="0.3"/>
    <row r="7060" customFormat="1" ht="13.5" x14ac:dyDescent="0.3"/>
    <row r="7061" customFormat="1" ht="13.5" x14ac:dyDescent="0.3"/>
    <row r="7062" customFormat="1" ht="13.5" x14ac:dyDescent="0.3"/>
    <row r="7063" customFormat="1" ht="13.5" x14ac:dyDescent="0.3"/>
    <row r="7064" customFormat="1" ht="13.5" x14ac:dyDescent="0.3"/>
    <row r="7065" customFormat="1" ht="13.5" x14ac:dyDescent="0.3"/>
    <row r="7066" customFormat="1" ht="13.5" x14ac:dyDescent="0.3"/>
    <row r="7067" customFormat="1" ht="13.5" x14ac:dyDescent="0.3"/>
    <row r="7068" customFormat="1" ht="13.5" x14ac:dyDescent="0.3"/>
    <row r="7069" customFormat="1" ht="13.5" x14ac:dyDescent="0.3"/>
    <row r="7070" customFormat="1" ht="13.5" x14ac:dyDescent="0.3"/>
    <row r="7071" customFormat="1" ht="13.5" x14ac:dyDescent="0.3"/>
    <row r="7072" customFormat="1" ht="13.5" x14ac:dyDescent="0.3"/>
    <row r="7073" customFormat="1" ht="13.5" x14ac:dyDescent="0.3"/>
    <row r="7074" customFormat="1" ht="13.5" x14ac:dyDescent="0.3"/>
    <row r="7075" customFormat="1" ht="13.5" x14ac:dyDescent="0.3"/>
    <row r="7076" customFormat="1" ht="13.5" x14ac:dyDescent="0.3"/>
    <row r="7077" customFormat="1" ht="13.5" x14ac:dyDescent="0.3"/>
    <row r="7078" customFormat="1" ht="13.5" x14ac:dyDescent="0.3"/>
    <row r="7079" customFormat="1" ht="13.5" x14ac:dyDescent="0.3"/>
    <row r="7080" customFormat="1" ht="13.5" x14ac:dyDescent="0.3"/>
    <row r="7081" customFormat="1" ht="13.5" x14ac:dyDescent="0.3"/>
    <row r="7082" customFormat="1" ht="13.5" x14ac:dyDescent="0.3"/>
    <row r="7083" customFormat="1" ht="13.5" x14ac:dyDescent="0.3"/>
    <row r="7084" customFormat="1" ht="13.5" x14ac:dyDescent="0.3"/>
    <row r="7085" customFormat="1" ht="13.5" x14ac:dyDescent="0.3"/>
    <row r="7086" customFormat="1" ht="13.5" x14ac:dyDescent="0.3"/>
    <row r="7087" customFormat="1" ht="13.5" x14ac:dyDescent="0.3"/>
    <row r="7088" customFormat="1" ht="13.5" x14ac:dyDescent="0.3"/>
    <row r="7089" customFormat="1" ht="13.5" x14ac:dyDescent="0.3"/>
    <row r="7090" customFormat="1" ht="13.5" x14ac:dyDescent="0.3"/>
    <row r="7091" customFormat="1" ht="13.5" x14ac:dyDescent="0.3"/>
    <row r="7092" customFormat="1" ht="13.5" x14ac:dyDescent="0.3"/>
    <row r="7093" customFormat="1" ht="13.5" x14ac:dyDescent="0.3"/>
    <row r="7094" customFormat="1" ht="13.5" x14ac:dyDescent="0.3"/>
    <row r="7095" customFormat="1" ht="13.5" x14ac:dyDescent="0.3"/>
    <row r="7096" customFormat="1" ht="13.5" x14ac:dyDescent="0.3"/>
    <row r="7097" customFormat="1" ht="13.5" x14ac:dyDescent="0.3"/>
    <row r="7098" customFormat="1" ht="13.5" x14ac:dyDescent="0.3"/>
    <row r="7099" customFormat="1" ht="13.5" x14ac:dyDescent="0.3"/>
    <row r="7100" customFormat="1" ht="13.5" x14ac:dyDescent="0.3"/>
    <row r="7101" customFormat="1" ht="13.5" x14ac:dyDescent="0.3"/>
    <row r="7102" customFormat="1" ht="13.5" x14ac:dyDescent="0.3"/>
    <row r="7103" customFormat="1" ht="13.5" x14ac:dyDescent="0.3"/>
    <row r="7104" customFormat="1" ht="13.5" x14ac:dyDescent="0.3"/>
    <row r="7105" customFormat="1" ht="13.5" x14ac:dyDescent="0.3"/>
    <row r="7106" customFormat="1" ht="13.5" x14ac:dyDescent="0.3"/>
    <row r="7107" customFormat="1" ht="13.5" x14ac:dyDescent="0.3"/>
    <row r="7108" customFormat="1" ht="13.5" x14ac:dyDescent="0.3"/>
    <row r="7109" customFormat="1" ht="13.5" x14ac:dyDescent="0.3"/>
    <row r="7110" customFormat="1" ht="13.5" x14ac:dyDescent="0.3"/>
    <row r="7111" customFormat="1" ht="13.5" x14ac:dyDescent="0.3"/>
    <row r="7112" customFormat="1" ht="13.5" x14ac:dyDescent="0.3"/>
    <row r="7113" customFormat="1" ht="13.5" x14ac:dyDescent="0.3"/>
    <row r="7114" customFormat="1" ht="13.5" x14ac:dyDescent="0.3"/>
    <row r="7115" customFormat="1" ht="13.5" x14ac:dyDescent="0.3"/>
    <row r="7116" customFormat="1" ht="13.5" x14ac:dyDescent="0.3"/>
    <row r="7117" customFormat="1" ht="13.5" x14ac:dyDescent="0.3"/>
    <row r="7118" customFormat="1" ht="13.5" x14ac:dyDescent="0.3"/>
    <row r="7119" customFormat="1" ht="13.5" x14ac:dyDescent="0.3"/>
    <row r="7120" customFormat="1" ht="13.5" x14ac:dyDescent="0.3"/>
    <row r="7121" customFormat="1" ht="13.5" x14ac:dyDescent="0.3"/>
    <row r="7122" customFormat="1" ht="13.5" x14ac:dyDescent="0.3"/>
    <row r="7123" customFormat="1" ht="13.5" x14ac:dyDescent="0.3"/>
    <row r="7124" customFormat="1" ht="13.5" x14ac:dyDescent="0.3"/>
    <row r="7125" customFormat="1" ht="13.5" x14ac:dyDescent="0.3"/>
    <row r="7126" customFormat="1" ht="13.5" x14ac:dyDescent="0.3"/>
    <row r="7127" customFormat="1" ht="13.5" x14ac:dyDescent="0.3"/>
    <row r="7128" customFormat="1" ht="13.5" x14ac:dyDescent="0.3"/>
    <row r="7129" customFormat="1" ht="13.5" x14ac:dyDescent="0.3"/>
    <row r="7130" customFormat="1" ht="13.5" x14ac:dyDescent="0.3"/>
    <row r="7131" customFormat="1" ht="13.5" x14ac:dyDescent="0.3"/>
    <row r="7132" customFormat="1" ht="13.5" x14ac:dyDescent="0.3"/>
    <row r="7133" customFormat="1" ht="13.5" x14ac:dyDescent="0.3"/>
    <row r="7134" customFormat="1" ht="13.5" x14ac:dyDescent="0.3"/>
    <row r="7135" customFormat="1" ht="13.5" x14ac:dyDescent="0.3"/>
    <row r="7136" customFormat="1" ht="13.5" x14ac:dyDescent="0.3"/>
    <row r="7137" customFormat="1" ht="13.5" x14ac:dyDescent="0.3"/>
    <row r="7138" customFormat="1" ht="13.5" x14ac:dyDescent="0.3"/>
    <row r="7139" customFormat="1" ht="13.5" x14ac:dyDescent="0.3"/>
    <row r="7140" customFormat="1" ht="13.5" x14ac:dyDescent="0.3"/>
    <row r="7141" customFormat="1" ht="13.5" x14ac:dyDescent="0.3"/>
    <row r="7142" customFormat="1" ht="13.5" x14ac:dyDescent="0.3"/>
    <row r="7143" customFormat="1" ht="13.5" x14ac:dyDescent="0.3"/>
    <row r="7144" customFormat="1" ht="13.5" x14ac:dyDescent="0.3"/>
    <row r="7145" customFormat="1" ht="13.5" x14ac:dyDescent="0.3"/>
    <row r="7146" customFormat="1" ht="13.5" x14ac:dyDescent="0.3"/>
    <row r="7147" customFormat="1" ht="13.5" x14ac:dyDescent="0.3"/>
    <row r="7148" customFormat="1" ht="13.5" x14ac:dyDescent="0.3"/>
    <row r="7149" customFormat="1" ht="13.5" x14ac:dyDescent="0.3"/>
    <row r="7150" customFormat="1" ht="13.5" x14ac:dyDescent="0.3"/>
    <row r="7151" customFormat="1" ht="13.5" x14ac:dyDescent="0.3"/>
    <row r="7152" customFormat="1" ht="13.5" x14ac:dyDescent="0.3"/>
    <row r="7153" customFormat="1" ht="13.5" x14ac:dyDescent="0.3"/>
    <row r="7154" customFormat="1" ht="13.5" x14ac:dyDescent="0.3"/>
    <row r="7155" customFormat="1" ht="13.5" x14ac:dyDescent="0.3"/>
    <row r="7156" customFormat="1" ht="13.5" x14ac:dyDescent="0.3"/>
    <row r="7157" customFormat="1" ht="13.5" x14ac:dyDescent="0.3"/>
    <row r="7158" customFormat="1" ht="13.5" x14ac:dyDescent="0.3"/>
    <row r="7159" customFormat="1" ht="13.5" x14ac:dyDescent="0.3"/>
    <row r="7160" customFormat="1" ht="13.5" x14ac:dyDescent="0.3"/>
    <row r="7161" customFormat="1" ht="13.5" x14ac:dyDescent="0.3"/>
    <row r="7162" customFormat="1" ht="13.5" x14ac:dyDescent="0.3"/>
    <row r="7163" customFormat="1" ht="13.5" x14ac:dyDescent="0.3"/>
    <row r="7164" customFormat="1" ht="13.5" x14ac:dyDescent="0.3"/>
    <row r="7165" customFormat="1" ht="13.5" x14ac:dyDescent="0.3"/>
    <row r="7166" customFormat="1" ht="13.5" x14ac:dyDescent="0.3"/>
    <row r="7167" customFormat="1" ht="13.5" x14ac:dyDescent="0.3"/>
    <row r="7168" customFormat="1" ht="13.5" x14ac:dyDescent="0.3"/>
    <row r="7169" customFormat="1" ht="13.5" x14ac:dyDescent="0.3"/>
    <row r="7170" customFormat="1" ht="13.5" x14ac:dyDescent="0.3"/>
    <row r="7171" customFormat="1" ht="13.5" x14ac:dyDescent="0.3"/>
    <row r="7172" customFormat="1" ht="13.5" x14ac:dyDescent="0.3"/>
    <row r="7173" customFormat="1" ht="13.5" x14ac:dyDescent="0.3"/>
    <row r="7174" customFormat="1" ht="13.5" x14ac:dyDescent="0.3"/>
    <row r="7175" customFormat="1" ht="13.5" x14ac:dyDescent="0.3"/>
    <row r="7176" customFormat="1" ht="13.5" x14ac:dyDescent="0.3"/>
    <row r="7177" customFormat="1" ht="13.5" x14ac:dyDescent="0.3"/>
    <row r="7178" customFormat="1" ht="13.5" x14ac:dyDescent="0.3"/>
    <row r="7179" customFormat="1" ht="13.5" x14ac:dyDescent="0.3"/>
    <row r="7180" customFormat="1" ht="13.5" x14ac:dyDescent="0.3"/>
    <row r="7181" customFormat="1" ht="13.5" x14ac:dyDescent="0.3"/>
    <row r="7182" customFormat="1" ht="13.5" x14ac:dyDescent="0.3"/>
    <row r="7183" customFormat="1" ht="13.5" x14ac:dyDescent="0.3"/>
    <row r="7184" customFormat="1" ht="13.5" x14ac:dyDescent="0.3"/>
    <row r="7185" customFormat="1" ht="13.5" x14ac:dyDescent="0.3"/>
    <row r="7186" customFormat="1" ht="13.5" x14ac:dyDescent="0.3"/>
    <row r="7187" customFormat="1" ht="13.5" x14ac:dyDescent="0.3"/>
    <row r="7188" customFormat="1" ht="13.5" x14ac:dyDescent="0.3"/>
    <row r="7189" customFormat="1" ht="13.5" x14ac:dyDescent="0.3"/>
    <row r="7190" customFormat="1" ht="13.5" x14ac:dyDescent="0.3"/>
    <row r="7191" customFormat="1" ht="13.5" x14ac:dyDescent="0.3"/>
    <row r="7192" customFormat="1" ht="13.5" x14ac:dyDescent="0.3"/>
    <row r="7193" customFormat="1" ht="13.5" x14ac:dyDescent="0.3"/>
    <row r="7194" customFormat="1" ht="13.5" x14ac:dyDescent="0.3"/>
    <row r="7195" customFormat="1" ht="13.5" x14ac:dyDescent="0.3"/>
    <row r="7196" customFormat="1" ht="13.5" x14ac:dyDescent="0.3"/>
    <row r="7197" customFormat="1" ht="13.5" x14ac:dyDescent="0.3"/>
    <row r="7198" customFormat="1" ht="13.5" x14ac:dyDescent="0.3"/>
    <row r="7199" customFormat="1" ht="13.5" x14ac:dyDescent="0.3"/>
    <row r="7200" customFormat="1" ht="13.5" x14ac:dyDescent="0.3"/>
    <row r="7201" customFormat="1" ht="13.5" x14ac:dyDescent="0.3"/>
    <row r="7202" customFormat="1" ht="13.5" x14ac:dyDescent="0.3"/>
    <row r="7203" customFormat="1" ht="13.5" x14ac:dyDescent="0.3"/>
    <row r="7204" customFormat="1" ht="13.5" x14ac:dyDescent="0.3"/>
    <row r="7205" customFormat="1" ht="13.5" x14ac:dyDescent="0.3"/>
    <row r="7206" customFormat="1" ht="13.5" x14ac:dyDescent="0.3"/>
    <row r="7207" customFormat="1" ht="13.5" x14ac:dyDescent="0.3"/>
    <row r="7208" customFormat="1" ht="13.5" x14ac:dyDescent="0.3"/>
    <row r="7209" customFormat="1" ht="13.5" x14ac:dyDescent="0.3"/>
    <row r="7210" customFormat="1" ht="13.5" x14ac:dyDescent="0.3"/>
    <row r="7211" customFormat="1" ht="13.5" x14ac:dyDescent="0.3"/>
    <row r="7212" customFormat="1" ht="13.5" x14ac:dyDescent="0.3"/>
    <row r="7213" customFormat="1" ht="13.5" x14ac:dyDescent="0.3"/>
    <row r="7214" customFormat="1" ht="13.5" x14ac:dyDescent="0.3"/>
    <row r="7215" customFormat="1" ht="13.5" x14ac:dyDescent="0.3"/>
    <row r="7216" customFormat="1" ht="13.5" x14ac:dyDescent="0.3"/>
    <row r="7217" customFormat="1" ht="13.5" x14ac:dyDescent="0.3"/>
    <row r="7218" customFormat="1" ht="13.5" x14ac:dyDescent="0.3"/>
    <row r="7219" customFormat="1" ht="13.5" x14ac:dyDescent="0.3"/>
    <row r="7220" customFormat="1" ht="13.5" x14ac:dyDescent="0.3"/>
    <row r="7221" customFormat="1" ht="13.5" x14ac:dyDescent="0.3"/>
    <row r="7222" customFormat="1" ht="13.5" x14ac:dyDescent="0.3"/>
    <row r="7223" customFormat="1" ht="13.5" x14ac:dyDescent="0.3"/>
    <row r="7224" customFormat="1" ht="13.5" x14ac:dyDescent="0.3"/>
    <row r="7225" customFormat="1" ht="13.5" x14ac:dyDescent="0.3"/>
    <row r="7226" customFormat="1" ht="13.5" x14ac:dyDescent="0.3"/>
    <row r="7227" customFormat="1" ht="13.5" x14ac:dyDescent="0.3"/>
    <row r="7228" customFormat="1" ht="13.5" x14ac:dyDescent="0.3"/>
    <row r="7229" customFormat="1" ht="13.5" x14ac:dyDescent="0.3"/>
    <row r="7230" customFormat="1" ht="13.5" x14ac:dyDescent="0.3"/>
    <row r="7231" customFormat="1" ht="13.5" x14ac:dyDescent="0.3"/>
    <row r="7232" customFormat="1" ht="13.5" x14ac:dyDescent="0.3"/>
    <row r="7233" customFormat="1" ht="13.5" x14ac:dyDescent="0.3"/>
    <row r="7234" customFormat="1" ht="13.5" x14ac:dyDescent="0.3"/>
    <row r="7235" customFormat="1" ht="13.5" x14ac:dyDescent="0.3"/>
    <row r="7236" customFormat="1" ht="13.5" x14ac:dyDescent="0.3"/>
    <row r="7237" customFormat="1" ht="13.5" x14ac:dyDescent="0.3"/>
    <row r="7238" customFormat="1" ht="13.5" x14ac:dyDescent="0.3"/>
    <row r="7239" customFormat="1" ht="13.5" x14ac:dyDescent="0.3"/>
    <row r="7240" customFormat="1" ht="13.5" x14ac:dyDescent="0.3"/>
    <row r="7241" customFormat="1" ht="13.5" x14ac:dyDescent="0.3"/>
    <row r="7242" customFormat="1" ht="13.5" x14ac:dyDescent="0.3"/>
    <row r="7243" customFormat="1" ht="13.5" x14ac:dyDescent="0.3"/>
    <row r="7244" customFormat="1" ht="13.5" x14ac:dyDescent="0.3"/>
    <row r="7245" customFormat="1" ht="13.5" x14ac:dyDescent="0.3"/>
    <row r="7246" customFormat="1" ht="13.5" x14ac:dyDescent="0.3"/>
    <row r="7247" customFormat="1" ht="13.5" x14ac:dyDescent="0.3"/>
    <row r="7248" customFormat="1" ht="13.5" x14ac:dyDescent="0.3"/>
    <row r="7249" customFormat="1" ht="13.5" x14ac:dyDescent="0.3"/>
    <row r="7250" customFormat="1" ht="13.5" x14ac:dyDescent="0.3"/>
    <row r="7251" customFormat="1" ht="13.5" x14ac:dyDescent="0.3"/>
    <row r="7252" customFormat="1" ht="13.5" x14ac:dyDescent="0.3"/>
    <row r="7253" customFormat="1" ht="13.5" x14ac:dyDescent="0.3"/>
    <row r="7254" customFormat="1" ht="13.5" x14ac:dyDescent="0.3"/>
    <row r="7255" customFormat="1" ht="13.5" x14ac:dyDescent="0.3"/>
    <row r="7256" customFormat="1" ht="13.5" x14ac:dyDescent="0.3"/>
    <row r="7257" customFormat="1" ht="13.5" x14ac:dyDescent="0.3"/>
    <row r="7258" customFormat="1" ht="13.5" x14ac:dyDescent="0.3"/>
    <row r="7259" customFormat="1" ht="13.5" x14ac:dyDescent="0.3"/>
    <row r="7260" customFormat="1" ht="13.5" x14ac:dyDescent="0.3"/>
    <row r="7261" customFormat="1" ht="13.5" x14ac:dyDescent="0.3"/>
    <row r="7262" customFormat="1" ht="13.5" x14ac:dyDescent="0.3"/>
    <row r="7263" customFormat="1" ht="13.5" x14ac:dyDescent="0.3"/>
    <row r="7264" customFormat="1" ht="13.5" x14ac:dyDescent="0.3"/>
    <row r="7265" customFormat="1" ht="13.5" x14ac:dyDescent="0.3"/>
    <row r="7266" customFormat="1" ht="13.5" x14ac:dyDescent="0.3"/>
    <row r="7267" customFormat="1" ht="13.5" x14ac:dyDescent="0.3"/>
    <row r="7268" customFormat="1" ht="13.5" x14ac:dyDescent="0.3"/>
    <row r="7269" customFormat="1" ht="13.5" x14ac:dyDescent="0.3"/>
    <row r="7270" customFormat="1" ht="13.5" x14ac:dyDescent="0.3"/>
    <row r="7271" customFormat="1" ht="13.5" x14ac:dyDescent="0.3"/>
    <row r="7272" customFormat="1" ht="13.5" x14ac:dyDescent="0.3"/>
    <row r="7273" customFormat="1" ht="13.5" x14ac:dyDescent="0.3"/>
    <row r="7274" customFormat="1" ht="13.5" x14ac:dyDescent="0.3"/>
    <row r="7275" customFormat="1" ht="13.5" x14ac:dyDescent="0.3"/>
    <row r="7276" customFormat="1" ht="13.5" x14ac:dyDescent="0.3"/>
    <row r="7277" customFormat="1" ht="13.5" x14ac:dyDescent="0.3"/>
    <row r="7278" customFormat="1" ht="13.5" x14ac:dyDescent="0.3"/>
    <row r="7279" customFormat="1" ht="13.5" x14ac:dyDescent="0.3"/>
    <row r="7280" customFormat="1" ht="13.5" x14ac:dyDescent="0.3"/>
    <row r="7281" customFormat="1" ht="13.5" x14ac:dyDescent="0.3"/>
    <row r="7282" customFormat="1" ht="13.5" x14ac:dyDescent="0.3"/>
    <row r="7283" customFormat="1" ht="13.5" x14ac:dyDescent="0.3"/>
    <row r="7284" customFormat="1" ht="13.5" x14ac:dyDescent="0.3"/>
    <row r="7285" customFormat="1" ht="13.5" x14ac:dyDescent="0.3"/>
    <row r="7286" customFormat="1" ht="13.5" x14ac:dyDescent="0.3"/>
    <row r="7287" customFormat="1" ht="13.5" x14ac:dyDescent="0.3"/>
    <row r="7288" customFormat="1" ht="13.5" x14ac:dyDescent="0.3"/>
    <row r="7289" customFormat="1" ht="13.5" x14ac:dyDescent="0.3"/>
    <row r="7290" customFormat="1" ht="13.5" x14ac:dyDescent="0.3"/>
    <row r="7291" customFormat="1" ht="13.5" x14ac:dyDescent="0.3"/>
    <row r="7292" customFormat="1" ht="13.5" x14ac:dyDescent="0.3"/>
    <row r="7293" customFormat="1" ht="13.5" x14ac:dyDescent="0.3"/>
    <row r="7294" customFormat="1" ht="13.5" x14ac:dyDescent="0.3"/>
    <row r="7295" customFormat="1" ht="13.5" x14ac:dyDescent="0.3"/>
    <row r="7296" customFormat="1" ht="13.5" x14ac:dyDescent="0.3"/>
    <row r="7297" customFormat="1" ht="13.5" x14ac:dyDescent="0.3"/>
    <row r="7298" customFormat="1" ht="13.5" x14ac:dyDescent="0.3"/>
    <row r="7299" customFormat="1" ht="13.5" x14ac:dyDescent="0.3"/>
    <row r="7300" customFormat="1" ht="13.5" x14ac:dyDescent="0.3"/>
    <row r="7301" customFormat="1" ht="13.5" x14ac:dyDescent="0.3"/>
    <row r="7302" customFormat="1" ht="13.5" x14ac:dyDescent="0.3"/>
    <row r="7303" customFormat="1" ht="13.5" x14ac:dyDescent="0.3"/>
    <row r="7304" customFormat="1" ht="13.5" x14ac:dyDescent="0.3"/>
    <row r="7305" customFormat="1" ht="13.5" x14ac:dyDescent="0.3"/>
    <row r="7306" customFormat="1" ht="13.5" x14ac:dyDescent="0.3"/>
    <row r="7307" customFormat="1" ht="13.5" x14ac:dyDescent="0.3"/>
    <row r="7308" customFormat="1" ht="13.5" x14ac:dyDescent="0.3"/>
    <row r="7309" customFormat="1" ht="13.5" x14ac:dyDescent="0.3"/>
    <row r="7310" customFormat="1" ht="13.5" x14ac:dyDescent="0.3"/>
    <row r="7311" customFormat="1" ht="13.5" x14ac:dyDescent="0.3"/>
    <row r="7312" customFormat="1" ht="13.5" x14ac:dyDescent="0.3"/>
    <row r="7313" customFormat="1" ht="13.5" x14ac:dyDescent="0.3"/>
    <row r="7314" customFormat="1" ht="13.5" x14ac:dyDescent="0.3"/>
    <row r="7315" customFormat="1" ht="13.5" x14ac:dyDescent="0.3"/>
    <row r="7316" customFormat="1" ht="13.5" x14ac:dyDescent="0.3"/>
    <row r="7317" customFormat="1" ht="13.5" x14ac:dyDescent="0.3"/>
    <row r="7318" customFormat="1" ht="13.5" x14ac:dyDescent="0.3"/>
    <row r="7319" customFormat="1" ht="13.5" x14ac:dyDescent="0.3"/>
    <row r="7320" customFormat="1" ht="13.5" x14ac:dyDescent="0.3"/>
    <row r="7321" customFormat="1" ht="13.5" x14ac:dyDescent="0.3"/>
    <row r="7322" customFormat="1" ht="13.5" x14ac:dyDescent="0.3"/>
    <row r="7323" customFormat="1" ht="13.5" x14ac:dyDescent="0.3"/>
    <row r="7324" customFormat="1" ht="13.5" x14ac:dyDescent="0.3"/>
    <row r="7325" customFormat="1" ht="13.5" x14ac:dyDescent="0.3"/>
    <row r="7326" customFormat="1" ht="13.5" x14ac:dyDescent="0.3"/>
    <row r="7327" customFormat="1" ht="13.5" x14ac:dyDescent="0.3"/>
    <row r="7328" customFormat="1" ht="13.5" x14ac:dyDescent="0.3"/>
    <row r="7329" customFormat="1" ht="13.5" x14ac:dyDescent="0.3"/>
    <row r="7330" customFormat="1" ht="13.5" x14ac:dyDescent="0.3"/>
    <row r="7331" customFormat="1" ht="13.5" x14ac:dyDescent="0.3"/>
    <row r="7332" customFormat="1" ht="13.5" x14ac:dyDescent="0.3"/>
    <row r="7333" customFormat="1" ht="13.5" x14ac:dyDescent="0.3"/>
    <row r="7334" customFormat="1" ht="13.5" x14ac:dyDescent="0.3"/>
    <row r="7335" customFormat="1" ht="13.5" x14ac:dyDescent="0.3"/>
    <row r="7336" customFormat="1" ht="13.5" x14ac:dyDescent="0.3"/>
    <row r="7337" customFormat="1" ht="13.5" x14ac:dyDescent="0.3"/>
    <row r="7338" customFormat="1" ht="13.5" x14ac:dyDescent="0.3"/>
    <row r="7339" customFormat="1" ht="13.5" x14ac:dyDescent="0.3"/>
    <row r="7340" customFormat="1" ht="13.5" x14ac:dyDescent="0.3"/>
    <row r="7341" customFormat="1" ht="13.5" x14ac:dyDescent="0.3"/>
    <row r="7342" customFormat="1" ht="13.5" x14ac:dyDescent="0.3"/>
    <row r="7343" customFormat="1" ht="13.5" x14ac:dyDescent="0.3"/>
    <row r="7344" customFormat="1" ht="13.5" x14ac:dyDescent="0.3"/>
    <row r="7345" customFormat="1" ht="13.5" x14ac:dyDescent="0.3"/>
    <row r="7346" customFormat="1" ht="13.5" x14ac:dyDescent="0.3"/>
    <row r="7347" customFormat="1" ht="13.5" x14ac:dyDescent="0.3"/>
    <row r="7348" customFormat="1" ht="13.5" x14ac:dyDescent="0.3"/>
    <row r="7349" customFormat="1" ht="13.5" x14ac:dyDescent="0.3"/>
    <row r="7350" customFormat="1" ht="13.5" x14ac:dyDescent="0.3"/>
    <row r="7351" customFormat="1" ht="13.5" x14ac:dyDescent="0.3"/>
    <row r="7352" customFormat="1" ht="13.5" x14ac:dyDescent="0.3"/>
    <row r="7353" customFormat="1" ht="13.5" x14ac:dyDescent="0.3"/>
    <row r="7354" customFormat="1" ht="13.5" x14ac:dyDescent="0.3"/>
    <row r="7355" customFormat="1" ht="13.5" x14ac:dyDescent="0.3"/>
    <row r="7356" customFormat="1" ht="13.5" x14ac:dyDescent="0.3"/>
    <row r="7357" customFormat="1" ht="13.5" x14ac:dyDescent="0.3"/>
    <row r="7358" customFormat="1" ht="13.5" x14ac:dyDescent="0.3"/>
    <row r="7359" customFormat="1" ht="13.5" x14ac:dyDescent="0.3"/>
    <row r="7360" customFormat="1" ht="13.5" x14ac:dyDescent="0.3"/>
    <row r="7361" customFormat="1" ht="13.5" x14ac:dyDescent="0.3"/>
    <row r="7362" customFormat="1" ht="13.5" x14ac:dyDescent="0.3"/>
    <row r="7363" customFormat="1" ht="13.5" x14ac:dyDescent="0.3"/>
    <row r="7364" customFormat="1" ht="13.5" x14ac:dyDescent="0.3"/>
    <row r="7365" customFormat="1" ht="13.5" x14ac:dyDescent="0.3"/>
    <row r="7366" customFormat="1" ht="13.5" x14ac:dyDescent="0.3"/>
    <row r="7367" customFormat="1" ht="13.5" x14ac:dyDescent="0.3"/>
    <row r="7368" customFormat="1" ht="13.5" x14ac:dyDescent="0.3"/>
    <row r="7369" customFormat="1" ht="13.5" x14ac:dyDescent="0.3"/>
    <row r="7370" customFormat="1" ht="13.5" x14ac:dyDescent="0.3"/>
    <row r="7371" customFormat="1" ht="13.5" x14ac:dyDescent="0.3"/>
    <row r="7372" customFormat="1" ht="13.5" x14ac:dyDescent="0.3"/>
    <row r="7373" customFormat="1" ht="13.5" x14ac:dyDescent="0.3"/>
    <row r="7374" customFormat="1" ht="13.5" x14ac:dyDescent="0.3"/>
    <row r="7375" customFormat="1" ht="13.5" x14ac:dyDescent="0.3"/>
    <row r="7376" customFormat="1" ht="13.5" x14ac:dyDescent="0.3"/>
    <row r="7377" customFormat="1" ht="13.5" x14ac:dyDescent="0.3"/>
    <row r="7378" customFormat="1" ht="13.5" x14ac:dyDescent="0.3"/>
    <row r="7379" customFormat="1" ht="13.5" x14ac:dyDescent="0.3"/>
    <row r="7380" customFormat="1" ht="13.5" x14ac:dyDescent="0.3"/>
    <row r="7381" customFormat="1" ht="13.5" x14ac:dyDescent="0.3"/>
    <row r="7382" customFormat="1" ht="13.5" x14ac:dyDescent="0.3"/>
    <row r="7383" customFormat="1" ht="13.5" x14ac:dyDescent="0.3"/>
    <row r="7384" customFormat="1" ht="13.5" x14ac:dyDescent="0.3"/>
    <row r="7385" customFormat="1" ht="13.5" x14ac:dyDescent="0.3"/>
    <row r="7386" customFormat="1" ht="13.5" x14ac:dyDescent="0.3"/>
    <row r="7387" customFormat="1" ht="13.5" x14ac:dyDescent="0.3"/>
    <row r="7388" customFormat="1" ht="13.5" x14ac:dyDescent="0.3"/>
    <row r="7389" customFormat="1" ht="13.5" x14ac:dyDescent="0.3"/>
    <row r="7390" customFormat="1" ht="13.5" x14ac:dyDescent="0.3"/>
    <row r="7391" customFormat="1" ht="13.5" x14ac:dyDescent="0.3"/>
    <row r="7392" customFormat="1" ht="13.5" x14ac:dyDescent="0.3"/>
    <row r="7393" customFormat="1" ht="13.5" x14ac:dyDescent="0.3"/>
    <row r="7394" customFormat="1" ht="13.5" x14ac:dyDescent="0.3"/>
    <row r="7395" customFormat="1" ht="13.5" x14ac:dyDescent="0.3"/>
    <row r="7396" customFormat="1" ht="13.5" x14ac:dyDescent="0.3"/>
    <row r="7397" customFormat="1" ht="13.5" x14ac:dyDescent="0.3"/>
    <row r="7398" customFormat="1" ht="13.5" x14ac:dyDescent="0.3"/>
    <row r="7399" customFormat="1" ht="13.5" x14ac:dyDescent="0.3"/>
    <row r="7400" customFormat="1" ht="13.5" x14ac:dyDescent="0.3"/>
    <row r="7401" customFormat="1" ht="13.5" x14ac:dyDescent="0.3"/>
    <row r="7402" customFormat="1" ht="13.5" x14ac:dyDescent="0.3"/>
    <row r="7403" customFormat="1" ht="13.5" x14ac:dyDescent="0.3"/>
    <row r="7404" customFormat="1" ht="13.5" x14ac:dyDescent="0.3"/>
    <row r="7405" customFormat="1" ht="13.5" x14ac:dyDescent="0.3"/>
    <row r="7406" customFormat="1" ht="13.5" x14ac:dyDescent="0.3"/>
    <row r="7407" customFormat="1" ht="13.5" x14ac:dyDescent="0.3"/>
    <row r="7408" customFormat="1" ht="13.5" x14ac:dyDescent="0.3"/>
    <row r="7409" customFormat="1" ht="13.5" x14ac:dyDescent="0.3"/>
    <row r="7410" customFormat="1" ht="13.5" x14ac:dyDescent="0.3"/>
    <row r="7411" customFormat="1" ht="13.5" x14ac:dyDescent="0.3"/>
    <row r="7412" customFormat="1" ht="13.5" x14ac:dyDescent="0.3"/>
    <row r="7413" customFormat="1" ht="13.5" x14ac:dyDescent="0.3"/>
    <row r="7414" customFormat="1" ht="13.5" x14ac:dyDescent="0.3"/>
    <row r="7415" customFormat="1" ht="13.5" x14ac:dyDescent="0.3"/>
    <row r="7416" customFormat="1" ht="13.5" x14ac:dyDescent="0.3"/>
    <row r="7417" customFormat="1" ht="13.5" x14ac:dyDescent="0.3"/>
    <row r="7418" customFormat="1" ht="13.5" x14ac:dyDescent="0.3"/>
    <row r="7419" customFormat="1" ht="13.5" x14ac:dyDescent="0.3"/>
    <row r="7420" customFormat="1" ht="13.5" x14ac:dyDescent="0.3"/>
    <row r="7421" customFormat="1" ht="13.5" x14ac:dyDescent="0.3"/>
    <row r="7422" customFormat="1" ht="13.5" x14ac:dyDescent="0.3"/>
    <row r="7423" customFormat="1" ht="13.5" x14ac:dyDescent="0.3"/>
    <row r="7424" customFormat="1" ht="13.5" x14ac:dyDescent="0.3"/>
    <row r="7425" customFormat="1" ht="13.5" x14ac:dyDescent="0.3"/>
    <row r="7426" customFormat="1" ht="13.5" x14ac:dyDescent="0.3"/>
    <row r="7427" customFormat="1" ht="13.5" x14ac:dyDescent="0.3"/>
    <row r="7428" customFormat="1" ht="13.5" x14ac:dyDescent="0.3"/>
    <row r="7429" customFormat="1" ht="13.5" x14ac:dyDescent="0.3"/>
    <row r="7430" customFormat="1" ht="13.5" x14ac:dyDescent="0.3"/>
    <row r="7431" customFormat="1" ht="13.5" x14ac:dyDescent="0.3"/>
    <row r="7432" customFormat="1" ht="13.5" x14ac:dyDescent="0.3"/>
    <row r="7433" customFormat="1" ht="13.5" x14ac:dyDescent="0.3"/>
    <row r="7434" customFormat="1" ht="13.5" x14ac:dyDescent="0.3"/>
    <row r="7435" customFormat="1" ht="13.5" x14ac:dyDescent="0.3"/>
    <row r="7436" customFormat="1" ht="13.5" x14ac:dyDescent="0.3"/>
    <row r="7437" customFormat="1" ht="13.5" x14ac:dyDescent="0.3"/>
    <row r="7438" customFormat="1" ht="13.5" x14ac:dyDescent="0.3"/>
    <row r="7439" customFormat="1" ht="13.5" x14ac:dyDescent="0.3"/>
    <row r="7440" customFormat="1" ht="13.5" x14ac:dyDescent="0.3"/>
    <row r="7441" customFormat="1" ht="13.5" x14ac:dyDescent="0.3"/>
    <row r="7442" customFormat="1" ht="13.5" x14ac:dyDescent="0.3"/>
    <row r="7443" customFormat="1" ht="13.5" x14ac:dyDescent="0.3"/>
    <row r="7444" customFormat="1" ht="13.5" x14ac:dyDescent="0.3"/>
    <row r="7445" customFormat="1" ht="13.5" x14ac:dyDescent="0.3"/>
    <row r="7446" customFormat="1" ht="13.5" x14ac:dyDescent="0.3"/>
    <row r="7447" customFormat="1" ht="13.5" x14ac:dyDescent="0.3"/>
    <row r="7448" customFormat="1" ht="13.5" x14ac:dyDescent="0.3"/>
    <row r="7449" customFormat="1" ht="13.5" x14ac:dyDescent="0.3"/>
    <row r="7450" customFormat="1" ht="13.5" x14ac:dyDescent="0.3"/>
    <row r="7451" customFormat="1" ht="13.5" x14ac:dyDescent="0.3"/>
    <row r="7452" customFormat="1" ht="13.5" x14ac:dyDescent="0.3"/>
    <row r="7453" customFormat="1" ht="13.5" x14ac:dyDescent="0.3"/>
    <row r="7454" customFormat="1" ht="13.5" x14ac:dyDescent="0.3"/>
    <row r="7455" customFormat="1" ht="13.5" x14ac:dyDescent="0.3"/>
    <row r="7456" customFormat="1" ht="13.5" x14ac:dyDescent="0.3"/>
    <row r="7457" customFormat="1" ht="13.5" x14ac:dyDescent="0.3"/>
    <row r="7458" customFormat="1" ht="13.5" x14ac:dyDescent="0.3"/>
    <row r="7459" customFormat="1" ht="13.5" x14ac:dyDescent="0.3"/>
    <row r="7460" customFormat="1" ht="13.5" x14ac:dyDescent="0.3"/>
    <row r="7461" customFormat="1" ht="13.5" x14ac:dyDescent="0.3"/>
    <row r="7462" customFormat="1" ht="13.5" x14ac:dyDescent="0.3"/>
    <row r="7463" customFormat="1" ht="13.5" x14ac:dyDescent="0.3"/>
    <row r="7464" customFormat="1" ht="13.5" x14ac:dyDescent="0.3"/>
    <row r="7465" customFormat="1" ht="13.5" x14ac:dyDescent="0.3"/>
    <row r="7466" customFormat="1" ht="13.5" x14ac:dyDescent="0.3"/>
    <row r="7467" customFormat="1" ht="13.5" x14ac:dyDescent="0.3"/>
    <row r="7468" customFormat="1" ht="13.5" x14ac:dyDescent="0.3"/>
    <row r="7469" customFormat="1" ht="13.5" x14ac:dyDescent="0.3"/>
    <row r="7470" customFormat="1" ht="13.5" x14ac:dyDescent="0.3"/>
    <row r="7471" customFormat="1" ht="13.5" x14ac:dyDescent="0.3"/>
    <row r="7472" customFormat="1" ht="13.5" x14ac:dyDescent="0.3"/>
    <row r="7473" customFormat="1" ht="13.5" x14ac:dyDescent="0.3"/>
    <row r="7474" customFormat="1" ht="13.5" x14ac:dyDescent="0.3"/>
    <row r="7475" customFormat="1" ht="13.5" x14ac:dyDescent="0.3"/>
    <row r="7476" customFormat="1" ht="13.5" x14ac:dyDescent="0.3"/>
    <row r="7477" customFormat="1" ht="13.5" x14ac:dyDescent="0.3"/>
    <row r="7478" customFormat="1" ht="13.5" x14ac:dyDescent="0.3"/>
    <row r="7479" customFormat="1" ht="13.5" x14ac:dyDescent="0.3"/>
    <row r="7480" customFormat="1" ht="13.5" x14ac:dyDescent="0.3"/>
    <row r="7481" customFormat="1" ht="13.5" x14ac:dyDescent="0.3"/>
    <row r="7482" customFormat="1" ht="13.5" x14ac:dyDescent="0.3"/>
    <row r="7483" customFormat="1" ht="13.5" x14ac:dyDescent="0.3"/>
    <row r="7484" customFormat="1" ht="13.5" x14ac:dyDescent="0.3"/>
    <row r="7485" customFormat="1" ht="13.5" x14ac:dyDescent="0.3"/>
    <row r="7486" customFormat="1" ht="13.5" x14ac:dyDescent="0.3"/>
    <row r="7487" customFormat="1" ht="13.5" x14ac:dyDescent="0.3"/>
    <row r="7488" customFormat="1" ht="13.5" x14ac:dyDescent="0.3"/>
    <row r="7489" customFormat="1" ht="13.5" x14ac:dyDescent="0.3"/>
    <row r="7490" customFormat="1" ht="13.5" x14ac:dyDescent="0.3"/>
    <row r="7491" customFormat="1" ht="13.5" x14ac:dyDescent="0.3"/>
    <row r="7492" customFormat="1" ht="13.5" x14ac:dyDescent="0.3"/>
    <row r="7493" customFormat="1" ht="13.5" x14ac:dyDescent="0.3"/>
    <row r="7494" customFormat="1" ht="13.5" x14ac:dyDescent="0.3"/>
    <row r="7495" customFormat="1" ht="13.5" x14ac:dyDescent="0.3"/>
    <row r="7496" customFormat="1" ht="13.5" x14ac:dyDescent="0.3"/>
    <row r="7497" customFormat="1" ht="13.5" x14ac:dyDescent="0.3"/>
    <row r="7498" customFormat="1" ht="13.5" x14ac:dyDescent="0.3"/>
    <row r="7499" customFormat="1" ht="13.5" x14ac:dyDescent="0.3"/>
    <row r="7500" customFormat="1" ht="13.5" x14ac:dyDescent="0.3"/>
    <row r="7501" customFormat="1" ht="13.5" x14ac:dyDescent="0.3"/>
    <row r="7502" customFormat="1" ht="13.5" x14ac:dyDescent="0.3"/>
    <row r="7503" customFormat="1" ht="13.5" x14ac:dyDescent="0.3"/>
    <row r="7504" customFormat="1" ht="13.5" x14ac:dyDescent="0.3"/>
    <row r="7505" customFormat="1" ht="13.5" x14ac:dyDescent="0.3"/>
    <row r="7506" customFormat="1" ht="13.5" x14ac:dyDescent="0.3"/>
    <row r="7507" customFormat="1" ht="13.5" x14ac:dyDescent="0.3"/>
    <row r="7508" customFormat="1" ht="13.5" x14ac:dyDescent="0.3"/>
    <row r="7509" customFormat="1" ht="13.5" x14ac:dyDescent="0.3"/>
    <row r="7510" customFormat="1" ht="13.5" x14ac:dyDescent="0.3"/>
    <row r="7511" customFormat="1" ht="13.5" x14ac:dyDescent="0.3"/>
    <row r="7512" customFormat="1" ht="13.5" x14ac:dyDescent="0.3"/>
    <row r="7513" customFormat="1" ht="13.5" x14ac:dyDescent="0.3"/>
    <row r="7514" customFormat="1" ht="13.5" x14ac:dyDescent="0.3"/>
    <row r="7515" customFormat="1" ht="13.5" x14ac:dyDescent="0.3"/>
    <row r="7516" customFormat="1" ht="13.5" x14ac:dyDescent="0.3"/>
    <row r="7517" customFormat="1" ht="13.5" x14ac:dyDescent="0.3"/>
    <row r="7518" customFormat="1" ht="13.5" x14ac:dyDescent="0.3"/>
    <row r="7519" customFormat="1" ht="13.5" x14ac:dyDescent="0.3"/>
    <row r="7520" customFormat="1" ht="13.5" x14ac:dyDescent="0.3"/>
    <row r="7521" customFormat="1" ht="13.5" x14ac:dyDescent="0.3"/>
    <row r="7522" customFormat="1" ht="13.5" x14ac:dyDescent="0.3"/>
    <row r="7523" customFormat="1" ht="13.5" x14ac:dyDescent="0.3"/>
    <row r="7524" customFormat="1" ht="13.5" x14ac:dyDescent="0.3"/>
    <row r="7525" customFormat="1" ht="13.5" x14ac:dyDescent="0.3"/>
    <row r="7526" customFormat="1" ht="13.5" x14ac:dyDescent="0.3"/>
    <row r="7527" customFormat="1" ht="13.5" x14ac:dyDescent="0.3"/>
    <row r="7528" customFormat="1" ht="13.5" x14ac:dyDescent="0.3"/>
    <row r="7529" customFormat="1" ht="13.5" x14ac:dyDescent="0.3"/>
    <row r="7530" customFormat="1" ht="13.5" x14ac:dyDescent="0.3"/>
    <row r="7531" customFormat="1" ht="13.5" x14ac:dyDescent="0.3"/>
    <row r="7532" customFormat="1" ht="13.5" x14ac:dyDescent="0.3"/>
    <row r="7533" customFormat="1" ht="13.5" x14ac:dyDescent="0.3"/>
    <row r="7534" customFormat="1" ht="13.5" x14ac:dyDescent="0.3"/>
    <row r="7535" customFormat="1" ht="13.5" x14ac:dyDescent="0.3"/>
    <row r="7536" customFormat="1" ht="13.5" x14ac:dyDescent="0.3"/>
    <row r="7537" customFormat="1" ht="13.5" x14ac:dyDescent="0.3"/>
    <row r="7538" customFormat="1" ht="13.5" x14ac:dyDescent="0.3"/>
    <row r="7539" customFormat="1" ht="13.5" x14ac:dyDescent="0.3"/>
    <row r="7540" customFormat="1" ht="13.5" x14ac:dyDescent="0.3"/>
    <row r="7541" customFormat="1" ht="13.5" x14ac:dyDescent="0.3"/>
    <row r="7542" customFormat="1" ht="13.5" x14ac:dyDescent="0.3"/>
    <row r="7543" customFormat="1" ht="13.5" x14ac:dyDescent="0.3"/>
    <row r="7544" customFormat="1" ht="13.5" x14ac:dyDescent="0.3"/>
    <row r="7545" customFormat="1" ht="13.5" x14ac:dyDescent="0.3"/>
    <row r="7546" customFormat="1" ht="13.5" x14ac:dyDescent="0.3"/>
    <row r="7547" customFormat="1" ht="13.5" x14ac:dyDescent="0.3"/>
    <row r="7548" customFormat="1" ht="13.5" x14ac:dyDescent="0.3"/>
    <row r="7549" customFormat="1" ht="13.5" x14ac:dyDescent="0.3"/>
    <row r="7550" customFormat="1" ht="13.5" x14ac:dyDescent="0.3"/>
    <row r="7551" customFormat="1" ht="13.5" x14ac:dyDescent="0.3"/>
    <row r="7552" customFormat="1" ht="13.5" x14ac:dyDescent="0.3"/>
    <row r="7553" customFormat="1" ht="13.5" x14ac:dyDescent="0.3"/>
    <row r="7554" customFormat="1" ht="13.5" x14ac:dyDescent="0.3"/>
    <row r="7555" customFormat="1" ht="13.5" x14ac:dyDescent="0.3"/>
    <row r="7556" customFormat="1" ht="13.5" x14ac:dyDescent="0.3"/>
    <row r="7557" customFormat="1" ht="13.5" x14ac:dyDescent="0.3"/>
    <row r="7558" customFormat="1" ht="13.5" x14ac:dyDescent="0.3"/>
    <row r="7559" customFormat="1" ht="13.5" x14ac:dyDescent="0.3"/>
    <row r="7560" customFormat="1" ht="13.5" x14ac:dyDescent="0.3"/>
    <row r="7561" customFormat="1" ht="13.5" x14ac:dyDescent="0.3"/>
    <row r="7562" customFormat="1" ht="13.5" x14ac:dyDescent="0.3"/>
    <row r="7563" customFormat="1" ht="13.5" x14ac:dyDescent="0.3"/>
    <row r="7564" customFormat="1" ht="13.5" x14ac:dyDescent="0.3"/>
    <row r="7565" customFormat="1" ht="13.5" x14ac:dyDescent="0.3"/>
    <row r="7566" customFormat="1" ht="13.5" x14ac:dyDescent="0.3"/>
    <row r="7567" customFormat="1" ht="13.5" x14ac:dyDescent="0.3"/>
    <row r="7568" customFormat="1" ht="13.5" x14ac:dyDescent="0.3"/>
    <row r="7569" customFormat="1" ht="13.5" x14ac:dyDescent="0.3"/>
    <row r="7570" customFormat="1" ht="13.5" x14ac:dyDescent="0.3"/>
    <row r="7571" customFormat="1" ht="13.5" x14ac:dyDescent="0.3"/>
    <row r="7572" customFormat="1" ht="13.5" x14ac:dyDescent="0.3"/>
    <row r="7573" customFormat="1" ht="13.5" x14ac:dyDescent="0.3"/>
    <row r="7574" customFormat="1" ht="13.5" x14ac:dyDescent="0.3"/>
    <row r="7575" customFormat="1" ht="13.5" x14ac:dyDescent="0.3"/>
    <row r="7576" customFormat="1" ht="13.5" x14ac:dyDescent="0.3"/>
    <row r="7577" customFormat="1" ht="13.5" x14ac:dyDescent="0.3"/>
    <row r="7578" customFormat="1" ht="13.5" x14ac:dyDescent="0.3"/>
    <row r="7579" customFormat="1" ht="13.5" x14ac:dyDescent="0.3"/>
    <row r="7580" customFormat="1" ht="13.5" x14ac:dyDescent="0.3"/>
    <row r="7581" customFormat="1" ht="13.5" x14ac:dyDescent="0.3"/>
    <row r="7582" customFormat="1" ht="13.5" x14ac:dyDescent="0.3"/>
    <row r="7583" customFormat="1" ht="13.5" x14ac:dyDescent="0.3"/>
    <row r="7584" customFormat="1" ht="13.5" x14ac:dyDescent="0.3"/>
    <row r="7585" customFormat="1" ht="13.5" x14ac:dyDescent="0.3"/>
    <row r="7586" customFormat="1" ht="13.5" x14ac:dyDescent="0.3"/>
    <row r="7587" customFormat="1" ht="13.5" x14ac:dyDescent="0.3"/>
    <row r="7588" customFormat="1" ht="13.5" x14ac:dyDescent="0.3"/>
    <row r="7589" customFormat="1" ht="13.5" x14ac:dyDescent="0.3"/>
    <row r="7590" customFormat="1" ht="13.5" x14ac:dyDescent="0.3"/>
    <row r="7591" customFormat="1" ht="13.5" x14ac:dyDescent="0.3"/>
    <row r="7592" customFormat="1" ht="13.5" x14ac:dyDescent="0.3"/>
    <row r="7593" customFormat="1" ht="13.5" x14ac:dyDescent="0.3"/>
    <row r="7594" customFormat="1" ht="13.5" x14ac:dyDescent="0.3"/>
    <row r="7595" customFormat="1" ht="13.5" x14ac:dyDescent="0.3"/>
    <row r="7596" customFormat="1" ht="13.5" x14ac:dyDescent="0.3"/>
    <row r="7597" customFormat="1" ht="13.5" x14ac:dyDescent="0.3"/>
    <row r="7598" customFormat="1" ht="13.5" x14ac:dyDescent="0.3"/>
    <row r="7599" customFormat="1" ht="13.5" x14ac:dyDescent="0.3"/>
    <row r="7600" customFormat="1" ht="13.5" x14ac:dyDescent="0.3"/>
    <row r="7601" customFormat="1" ht="13.5" x14ac:dyDescent="0.3"/>
    <row r="7602" customFormat="1" ht="13.5" x14ac:dyDescent="0.3"/>
    <row r="7603" customFormat="1" ht="13.5" x14ac:dyDescent="0.3"/>
    <row r="7604" customFormat="1" ht="13.5" x14ac:dyDescent="0.3"/>
    <row r="7605" customFormat="1" ht="13.5" x14ac:dyDescent="0.3"/>
    <row r="7606" customFormat="1" ht="13.5" x14ac:dyDescent="0.3"/>
    <row r="7607" customFormat="1" ht="13.5" x14ac:dyDescent="0.3"/>
    <row r="7608" customFormat="1" ht="13.5" x14ac:dyDescent="0.3"/>
    <row r="7609" customFormat="1" ht="13.5" x14ac:dyDescent="0.3"/>
    <row r="7610" customFormat="1" ht="13.5" x14ac:dyDescent="0.3"/>
    <row r="7611" customFormat="1" ht="13.5" x14ac:dyDescent="0.3"/>
    <row r="7612" customFormat="1" ht="13.5" x14ac:dyDescent="0.3"/>
    <row r="7613" customFormat="1" ht="13.5" x14ac:dyDescent="0.3"/>
    <row r="7614" customFormat="1" ht="13.5" x14ac:dyDescent="0.3"/>
    <row r="7615" customFormat="1" ht="13.5" x14ac:dyDescent="0.3"/>
    <row r="7616" customFormat="1" ht="13.5" x14ac:dyDescent="0.3"/>
    <row r="7617" customFormat="1" ht="13.5" x14ac:dyDescent="0.3"/>
    <row r="7618" customFormat="1" ht="13.5" x14ac:dyDescent="0.3"/>
    <row r="7619" customFormat="1" ht="13.5" x14ac:dyDescent="0.3"/>
    <row r="7620" customFormat="1" ht="13.5" x14ac:dyDescent="0.3"/>
    <row r="7621" customFormat="1" ht="13.5" x14ac:dyDescent="0.3"/>
    <row r="7622" customFormat="1" ht="13.5" x14ac:dyDescent="0.3"/>
    <row r="7623" customFormat="1" ht="13.5" x14ac:dyDescent="0.3"/>
    <row r="7624" customFormat="1" ht="13.5" x14ac:dyDescent="0.3"/>
    <row r="7625" customFormat="1" ht="13.5" x14ac:dyDescent="0.3"/>
    <row r="7626" customFormat="1" ht="13.5" x14ac:dyDescent="0.3"/>
    <row r="7627" customFormat="1" ht="13.5" x14ac:dyDescent="0.3"/>
    <row r="7628" customFormat="1" ht="13.5" x14ac:dyDescent="0.3"/>
    <row r="7629" customFormat="1" ht="13.5" x14ac:dyDescent="0.3"/>
    <row r="7630" customFormat="1" ht="13.5" x14ac:dyDescent="0.3"/>
    <row r="7631" customFormat="1" ht="13.5" x14ac:dyDescent="0.3"/>
    <row r="7632" customFormat="1" ht="13.5" x14ac:dyDescent="0.3"/>
    <row r="7633" customFormat="1" ht="13.5" x14ac:dyDescent="0.3"/>
    <row r="7634" customFormat="1" ht="13.5" x14ac:dyDescent="0.3"/>
    <row r="7635" customFormat="1" ht="13.5" x14ac:dyDescent="0.3"/>
    <row r="7636" customFormat="1" ht="13.5" x14ac:dyDescent="0.3"/>
    <row r="7637" customFormat="1" ht="13.5" x14ac:dyDescent="0.3"/>
    <row r="7638" customFormat="1" ht="13.5" x14ac:dyDescent="0.3"/>
    <row r="7639" customFormat="1" ht="13.5" x14ac:dyDescent="0.3"/>
    <row r="7640" customFormat="1" ht="13.5" x14ac:dyDescent="0.3"/>
    <row r="7641" customFormat="1" ht="13.5" x14ac:dyDescent="0.3"/>
    <row r="7642" customFormat="1" ht="13.5" x14ac:dyDescent="0.3"/>
    <row r="7643" customFormat="1" ht="13.5" x14ac:dyDescent="0.3"/>
    <row r="7644" customFormat="1" ht="13.5" x14ac:dyDescent="0.3"/>
    <row r="7645" customFormat="1" ht="13.5" x14ac:dyDescent="0.3"/>
    <row r="7646" customFormat="1" ht="13.5" x14ac:dyDescent="0.3"/>
    <row r="7647" customFormat="1" ht="13.5" x14ac:dyDescent="0.3"/>
    <row r="7648" customFormat="1" ht="13.5" x14ac:dyDescent="0.3"/>
    <row r="7649" customFormat="1" ht="13.5" x14ac:dyDescent="0.3"/>
    <row r="7650" customFormat="1" ht="13.5" x14ac:dyDescent="0.3"/>
    <row r="7651" customFormat="1" ht="13.5" x14ac:dyDescent="0.3"/>
    <row r="7652" customFormat="1" ht="13.5" x14ac:dyDescent="0.3"/>
    <row r="7653" customFormat="1" ht="13.5" x14ac:dyDescent="0.3"/>
    <row r="7654" customFormat="1" ht="13.5" x14ac:dyDescent="0.3"/>
    <row r="7655" customFormat="1" ht="13.5" x14ac:dyDescent="0.3"/>
    <row r="7656" customFormat="1" ht="13.5" x14ac:dyDescent="0.3"/>
    <row r="7657" customFormat="1" ht="13.5" x14ac:dyDescent="0.3"/>
    <row r="7658" customFormat="1" ht="13.5" x14ac:dyDescent="0.3"/>
    <row r="7659" customFormat="1" ht="13.5" x14ac:dyDescent="0.3"/>
    <row r="7660" customFormat="1" ht="13.5" x14ac:dyDescent="0.3"/>
    <row r="7661" customFormat="1" ht="13.5" x14ac:dyDescent="0.3"/>
    <row r="7662" customFormat="1" ht="13.5" x14ac:dyDescent="0.3"/>
    <row r="7663" customFormat="1" ht="13.5" x14ac:dyDescent="0.3"/>
    <row r="7664" customFormat="1" ht="13.5" x14ac:dyDescent="0.3"/>
    <row r="7665" customFormat="1" ht="13.5" x14ac:dyDescent="0.3"/>
    <row r="7666" customFormat="1" ht="13.5" x14ac:dyDescent="0.3"/>
    <row r="7667" customFormat="1" ht="13.5" x14ac:dyDescent="0.3"/>
    <row r="7668" customFormat="1" ht="13.5" x14ac:dyDescent="0.3"/>
    <row r="7669" customFormat="1" ht="13.5" x14ac:dyDescent="0.3"/>
    <row r="7670" customFormat="1" ht="13.5" x14ac:dyDescent="0.3"/>
    <row r="7671" customFormat="1" ht="13.5" x14ac:dyDescent="0.3"/>
    <row r="7672" customFormat="1" ht="13.5" x14ac:dyDescent="0.3"/>
    <row r="7673" customFormat="1" ht="13.5" x14ac:dyDescent="0.3"/>
    <row r="7674" customFormat="1" ht="13.5" x14ac:dyDescent="0.3"/>
    <row r="7675" customFormat="1" ht="13.5" x14ac:dyDescent="0.3"/>
    <row r="7676" customFormat="1" ht="13.5" x14ac:dyDescent="0.3"/>
    <row r="7677" customFormat="1" ht="13.5" x14ac:dyDescent="0.3"/>
    <row r="7678" customFormat="1" ht="13.5" x14ac:dyDescent="0.3"/>
    <row r="7679" customFormat="1" ht="13.5" x14ac:dyDescent="0.3"/>
    <row r="7680" customFormat="1" ht="13.5" x14ac:dyDescent="0.3"/>
    <row r="7681" customFormat="1" ht="13.5" x14ac:dyDescent="0.3"/>
    <row r="7682" customFormat="1" ht="13.5" x14ac:dyDescent="0.3"/>
    <row r="7683" customFormat="1" ht="13.5" x14ac:dyDescent="0.3"/>
    <row r="7684" customFormat="1" ht="13.5" x14ac:dyDescent="0.3"/>
    <row r="7685" customFormat="1" ht="13.5" x14ac:dyDescent="0.3"/>
    <row r="7686" customFormat="1" ht="13.5" x14ac:dyDescent="0.3"/>
    <row r="7687" customFormat="1" ht="13.5" x14ac:dyDescent="0.3"/>
    <row r="7688" customFormat="1" ht="13.5" x14ac:dyDescent="0.3"/>
    <row r="7689" customFormat="1" ht="13.5" x14ac:dyDescent="0.3"/>
    <row r="7690" customFormat="1" ht="13.5" x14ac:dyDescent="0.3"/>
    <row r="7691" customFormat="1" ht="13.5" x14ac:dyDescent="0.3"/>
    <row r="7692" customFormat="1" ht="13.5" x14ac:dyDescent="0.3"/>
    <row r="7693" customFormat="1" ht="13.5" x14ac:dyDescent="0.3"/>
    <row r="7694" customFormat="1" ht="13.5" x14ac:dyDescent="0.3"/>
    <row r="7695" customFormat="1" ht="13.5" x14ac:dyDescent="0.3"/>
    <row r="7696" customFormat="1" ht="13.5" x14ac:dyDescent="0.3"/>
    <row r="7697" customFormat="1" ht="13.5" x14ac:dyDescent="0.3"/>
    <row r="7698" customFormat="1" ht="13.5" x14ac:dyDescent="0.3"/>
    <row r="7699" customFormat="1" ht="13.5" x14ac:dyDescent="0.3"/>
    <row r="7700" customFormat="1" ht="13.5" x14ac:dyDescent="0.3"/>
    <row r="7701" customFormat="1" ht="13.5" x14ac:dyDescent="0.3"/>
    <row r="7702" customFormat="1" ht="13.5" x14ac:dyDescent="0.3"/>
    <row r="7703" customFormat="1" ht="13.5" x14ac:dyDescent="0.3"/>
    <row r="7704" customFormat="1" ht="13.5" x14ac:dyDescent="0.3"/>
    <row r="7705" customFormat="1" ht="13.5" x14ac:dyDescent="0.3"/>
    <row r="7706" customFormat="1" ht="13.5" x14ac:dyDescent="0.3"/>
    <row r="7707" customFormat="1" ht="13.5" x14ac:dyDescent="0.3"/>
    <row r="7708" customFormat="1" ht="13.5" x14ac:dyDescent="0.3"/>
    <row r="7709" customFormat="1" ht="13.5" x14ac:dyDescent="0.3"/>
    <row r="7710" customFormat="1" ht="13.5" x14ac:dyDescent="0.3"/>
    <row r="7711" customFormat="1" ht="13.5" x14ac:dyDescent="0.3"/>
    <row r="7712" customFormat="1" ht="13.5" x14ac:dyDescent="0.3"/>
    <row r="7713" customFormat="1" ht="13.5" x14ac:dyDescent="0.3"/>
    <row r="7714" customFormat="1" ht="13.5" x14ac:dyDescent="0.3"/>
    <row r="7715" customFormat="1" ht="13.5" x14ac:dyDescent="0.3"/>
    <row r="7716" customFormat="1" ht="13.5" x14ac:dyDescent="0.3"/>
    <row r="7717" customFormat="1" ht="13.5" x14ac:dyDescent="0.3"/>
    <row r="7718" customFormat="1" ht="13.5" x14ac:dyDescent="0.3"/>
    <row r="7719" customFormat="1" ht="13.5" x14ac:dyDescent="0.3"/>
    <row r="7720" customFormat="1" ht="13.5" x14ac:dyDescent="0.3"/>
    <row r="7721" customFormat="1" ht="13.5" x14ac:dyDescent="0.3"/>
    <row r="7722" customFormat="1" ht="13.5" x14ac:dyDescent="0.3"/>
    <row r="7723" customFormat="1" ht="13.5" x14ac:dyDescent="0.3"/>
    <row r="7724" customFormat="1" ht="13.5" x14ac:dyDescent="0.3"/>
    <row r="7725" customFormat="1" ht="13.5" x14ac:dyDescent="0.3"/>
    <row r="7726" customFormat="1" ht="13.5" x14ac:dyDescent="0.3"/>
    <row r="7727" customFormat="1" ht="13.5" x14ac:dyDescent="0.3"/>
    <row r="7728" customFormat="1" ht="13.5" x14ac:dyDescent="0.3"/>
    <row r="7729" customFormat="1" ht="13.5" x14ac:dyDescent="0.3"/>
    <row r="7730" customFormat="1" ht="13.5" x14ac:dyDescent="0.3"/>
    <row r="7731" customFormat="1" ht="13.5" x14ac:dyDescent="0.3"/>
    <row r="7732" customFormat="1" ht="13.5" x14ac:dyDescent="0.3"/>
    <row r="7733" customFormat="1" ht="13.5" x14ac:dyDescent="0.3"/>
    <row r="7734" customFormat="1" ht="13.5" x14ac:dyDescent="0.3"/>
    <row r="7735" customFormat="1" ht="13.5" x14ac:dyDescent="0.3"/>
    <row r="7736" customFormat="1" ht="13.5" x14ac:dyDescent="0.3"/>
    <row r="7737" customFormat="1" ht="13.5" x14ac:dyDescent="0.3"/>
    <row r="7738" customFormat="1" ht="13.5" x14ac:dyDescent="0.3"/>
    <row r="7739" customFormat="1" ht="13.5" x14ac:dyDescent="0.3"/>
    <row r="7740" customFormat="1" ht="13.5" x14ac:dyDescent="0.3"/>
    <row r="7741" customFormat="1" ht="13.5" x14ac:dyDescent="0.3"/>
    <row r="7742" customFormat="1" ht="13.5" x14ac:dyDescent="0.3"/>
    <row r="7743" customFormat="1" ht="13.5" x14ac:dyDescent="0.3"/>
    <row r="7744" customFormat="1" ht="13.5" x14ac:dyDescent="0.3"/>
    <row r="7745" customFormat="1" ht="13.5" x14ac:dyDescent="0.3"/>
    <row r="7746" customFormat="1" ht="13.5" x14ac:dyDescent="0.3"/>
    <row r="7747" customFormat="1" ht="13.5" x14ac:dyDescent="0.3"/>
    <row r="7748" customFormat="1" ht="13.5" x14ac:dyDescent="0.3"/>
    <row r="7749" customFormat="1" ht="13.5" x14ac:dyDescent="0.3"/>
    <row r="7750" customFormat="1" ht="13.5" x14ac:dyDescent="0.3"/>
    <row r="7751" customFormat="1" ht="13.5" x14ac:dyDescent="0.3"/>
    <row r="7752" customFormat="1" ht="13.5" x14ac:dyDescent="0.3"/>
    <row r="7753" customFormat="1" ht="13.5" x14ac:dyDescent="0.3"/>
    <row r="7754" customFormat="1" ht="13.5" x14ac:dyDescent="0.3"/>
    <row r="7755" customFormat="1" ht="13.5" x14ac:dyDescent="0.3"/>
    <row r="7756" customFormat="1" ht="13.5" x14ac:dyDescent="0.3"/>
    <row r="7757" customFormat="1" ht="13.5" x14ac:dyDescent="0.3"/>
    <row r="7758" customFormat="1" ht="13.5" x14ac:dyDescent="0.3"/>
    <row r="7759" customFormat="1" ht="13.5" x14ac:dyDescent="0.3"/>
    <row r="7760" customFormat="1" ht="13.5" x14ac:dyDescent="0.3"/>
    <row r="7761" customFormat="1" ht="13.5" x14ac:dyDescent="0.3"/>
    <row r="7762" customFormat="1" ht="13.5" x14ac:dyDescent="0.3"/>
    <row r="7763" customFormat="1" ht="13.5" x14ac:dyDescent="0.3"/>
    <row r="7764" customFormat="1" ht="13.5" x14ac:dyDescent="0.3"/>
    <row r="7765" customFormat="1" ht="13.5" x14ac:dyDescent="0.3"/>
    <row r="7766" customFormat="1" ht="13.5" x14ac:dyDescent="0.3"/>
    <row r="7767" customFormat="1" ht="13.5" x14ac:dyDescent="0.3"/>
    <row r="7768" customFormat="1" ht="13.5" x14ac:dyDescent="0.3"/>
    <row r="7769" customFormat="1" ht="13.5" x14ac:dyDescent="0.3"/>
    <row r="7770" customFormat="1" ht="13.5" x14ac:dyDescent="0.3"/>
    <row r="7771" customFormat="1" ht="13.5" x14ac:dyDescent="0.3"/>
    <row r="7772" customFormat="1" ht="13.5" x14ac:dyDescent="0.3"/>
    <row r="7773" customFormat="1" ht="13.5" x14ac:dyDescent="0.3"/>
    <row r="7774" customFormat="1" ht="13.5" x14ac:dyDescent="0.3"/>
    <row r="7775" customFormat="1" ht="13.5" x14ac:dyDescent="0.3"/>
    <row r="7776" customFormat="1" ht="13.5" x14ac:dyDescent="0.3"/>
    <row r="7777" customFormat="1" ht="13.5" x14ac:dyDescent="0.3"/>
    <row r="7778" customFormat="1" ht="13.5" x14ac:dyDescent="0.3"/>
    <row r="7779" customFormat="1" ht="13.5" x14ac:dyDescent="0.3"/>
    <row r="7780" customFormat="1" ht="13.5" x14ac:dyDescent="0.3"/>
    <row r="7781" customFormat="1" ht="13.5" x14ac:dyDescent="0.3"/>
    <row r="7782" customFormat="1" ht="13.5" x14ac:dyDescent="0.3"/>
    <row r="7783" customFormat="1" ht="13.5" x14ac:dyDescent="0.3"/>
    <row r="7784" customFormat="1" ht="13.5" x14ac:dyDescent="0.3"/>
    <row r="7785" customFormat="1" ht="13.5" x14ac:dyDescent="0.3"/>
    <row r="7786" customFormat="1" ht="13.5" x14ac:dyDescent="0.3"/>
    <row r="7787" customFormat="1" ht="13.5" x14ac:dyDescent="0.3"/>
    <row r="7788" customFormat="1" ht="13.5" x14ac:dyDescent="0.3"/>
    <row r="7789" customFormat="1" ht="13.5" x14ac:dyDescent="0.3"/>
    <row r="7790" customFormat="1" ht="13.5" x14ac:dyDescent="0.3"/>
    <row r="7791" customFormat="1" ht="13.5" x14ac:dyDescent="0.3"/>
    <row r="7792" customFormat="1" ht="13.5" x14ac:dyDescent="0.3"/>
    <row r="7793" customFormat="1" ht="13.5" x14ac:dyDescent="0.3"/>
    <row r="7794" customFormat="1" ht="13.5" x14ac:dyDescent="0.3"/>
    <row r="7795" customFormat="1" ht="13.5" x14ac:dyDescent="0.3"/>
    <row r="7796" customFormat="1" ht="13.5" x14ac:dyDescent="0.3"/>
    <row r="7797" customFormat="1" ht="13.5" x14ac:dyDescent="0.3"/>
    <row r="7798" customFormat="1" ht="13.5" x14ac:dyDescent="0.3"/>
    <row r="7799" customFormat="1" ht="13.5" x14ac:dyDescent="0.3"/>
    <row r="7800" customFormat="1" ht="13.5" x14ac:dyDescent="0.3"/>
    <row r="7801" customFormat="1" ht="13.5" x14ac:dyDescent="0.3"/>
    <row r="7802" customFormat="1" ht="13.5" x14ac:dyDescent="0.3"/>
    <row r="7803" customFormat="1" ht="13.5" x14ac:dyDescent="0.3"/>
    <row r="7804" customFormat="1" ht="13.5" x14ac:dyDescent="0.3"/>
    <row r="7805" customFormat="1" ht="13.5" x14ac:dyDescent="0.3"/>
    <row r="7806" customFormat="1" ht="13.5" x14ac:dyDescent="0.3"/>
    <row r="7807" customFormat="1" ht="13.5" x14ac:dyDescent="0.3"/>
    <row r="7808" customFormat="1" ht="13.5" x14ac:dyDescent="0.3"/>
    <row r="7809" customFormat="1" ht="13.5" x14ac:dyDescent="0.3"/>
    <row r="7810" customFormat="1" ht="13.5" x14ac:dyDescent="0.3"/>
    <row r="7811" customFormat="1" ht="13.5" x14ac:dyDescent="0.3"/>
    <row r="7812" customFormat="1" ht="13.5" x14ac:dyDescent="0.3"/>
    <row r="7813" customFormat="1" ht="13.5" x14ac:dyDescent="0.3"/>
    <row r="7814" customFormat="1" ht="13.5" x14ac:dyDescent="0.3"/>
    <row r="7815" customFormat="1" ht="13.5" x14ac:dyDescent="0.3"/>
    <row r="7816" customFormat="1" ht="13.5" x14ac:dyDescent="0.3"/>
    <row r="7817" customFormat="1" ht="13.5" x14ac:dyDescent="0.3"/>
    <row r="7818" customFormat="1" ht="13.5" x14ac:dyDescent="0.3"/>
    <row r="7819" customFormat="1" ht="13.5" x14ac:dyDescent="0.3"/>
    <row r="7820" customFormat="1" ht="13.5" x14ac:dyDescent="0.3"/>
    <row r="7821" customFormat="1" ht="13.5" x14ac:dyDescent="0.3"/>
    <row r="7822" customFormat="1" ht="13.5" x14ac:dyDescent="0.3"/>
    <row r="7823" customFormat="1" ht="13.5" x14ac:dyDescent="0.3"/>
    <row r="7824" customFormat="1" ht="13.5" x14ac:dyDescent="0.3"/>
    <row r="7825" customFormat="1" ht="13.5" x14ac:dyDescent="0.3"/>
    <row r="7826" customFormat="1" ht="13.5" x14ac:dyDescent="0.3"/>
    <row r="7827" customFormat="1" ht="13.5" x14ac:dyDescent="0.3"/>
    <row r="7828" customFormat="1" ht="13.5" x14ac:dyDescent="0.3"/>
    <row r="7829" customFormat="1" ht="13.5" x14ac:dyDescent="0.3"/>
    <row r="7830" customFormat="1" ht="13.5" x14ac:dyDescent="0.3"/>
    <row r="7831" customFormat="1" ht="13.5" x14ac:dyDescent="0.3"/>
    <row r="7832" customFormat="1" ht="13.5" x14ac:dyDescent="0.3"/>
    <row r="7833" customFormat="1" ht="13.5" x14ac:dyDescent="0.3"/>
    <row r="7834" customFormat="1" ht="13.5" x14ac:dyDescent="0.3"/>
    <row r="7835" customFormat="1" ht="13.5" x14ac:dyDescent="0.3"/>
    <row r="7836" customFormat="1" ht="13.5" x14ac:dyDescent="0.3"/>
    <row r="7837" customFormat="1" ht="13.5" x14ac:dyDescent="0.3"/>
    <row r="7838" customFormat="1" ht="13.5" x14ac:dyDescent="0.3"/>
    <row r="7839" customFormat="1" ht="13.5" x14ac:dyDescent="0.3"/>
    <row r="7840" customFormat="1" ht="13.5" x14ac:dyDescent="0.3"/>
    <row r="7841" customFormat="1" ht="13.5" x14ac:dyDescent="0.3"/>
    <row r="7842" customFormat="1" ht="13.5" x14ac:dyDescent="0.3"/>
    <row r="7843" customFormat="1" ht="13.5" x14ac:dyDescent="0.3"/>
    <row r="7844" customFormat="1" ht="13.5" x14ac:dyDescent="0.3"/>
    <row r="7845" customFormat="1" ht="13.5" x14ac:dyDescent="0.3"/>
    <row r="7846" customFormat="1" ht="13.5" x14ac:dyDescent="0.3"/>
    <row r="7847" customFormat="1" ht="13.5" x14ac:dyDescent="0.3"/>
    <row r="7848" customFormat="1" ht="13.5" x14ac:dyDescent="0.3"/>
    <row r="7849" customFormat="1" ht="13.5" x14ac:dyDescent="0.3"/>
    <row r="7850" customFormat="1" ht="13.5" x14ac:dyDescent="0.3"/>
    <row r="7851" customFormat="1" ht="13.5" x14ac:dyDescent="0.3"/>
    <row r="7852" customFormat="1" ht="13.5" x14ac:dyDescent="0.3"/>
    <row r="7853" customFormat="1" ht="13.5" x14ac:dyDescent="0.3"/>
    <row r="7854" customFormat="1" ht="13.5" x14ac:dyDescent="0.3"/>
    <row r="7855" customFormat="1" ht="13.5" x14ac:dyDescent="0.3"/>
    <row r="7856" customFormat="1" ht="13.5" x14ac:dyDescent="0.3"/>
    <row r="7857" customFormat="1" ht="13.5" x14ac:dyDescent="0.3"/>
    <row r="7858" customFormat="1" ht="13.5" x14ac:dyDescent="0.3"/>
    <row r="7859" customFormat="1" ht="13.5" x14ac:dyDescent="0.3"/>
    <row r="7860" customFormat="1" ht="13.5" x14ac:dyDescent="0.3"/>
    <row r="7861" customFormat="1" ht="13.5" x14ac:dyDescent="0.3"/>
    <row r="7862" customFormat="1" ht="13.5" x14ac:dyDescent="0.3"/>
    <row r="7863" customFormat="1" ht="13.5" x14ac:dyDescent="0.3"/>
    <row r="7864" customFormat="1" ht="13.5" x14ac:dyDescent="0.3"/>
    <row r="7865" customFormat="1" ht="13.5" x14ac:dyDescent="0.3"/>
    <row r="7866" customFormat="1" ht="13.5" x14ac:dyDescent="0.3"/>
    <row r="7867" customFormat="1" ht="13.5" x14ac:dyDescent="0.3"/>
    <row r="7868" customFormat="1" ht="13.5" x14ac:dyDescent="0.3"/>
    <row r="7869" customFormat="1" ht="13.5" x14ac:dyDescent="0.3"/>
    <row r="7870" customFormat="1" ht="13.5" x14ac:dyDescent="0.3"/>
    <row r="7871" customFormat="1" ht="13.5" x14ac:dyDescent="0.3"/>
    <row r="7872" customFormat="1" ht="13.5" x14ac:dyDescent="0.3"/>
    <row r="7873" customFormat="1" ht="13.5" x14ac:dyDescent="0.3"/>
    <row r="7874" customFormat="1" ht="13.5" x14ac:dyDescent="0.3"/>
    <row r="7875" customFormat="1" ht="13.5" x14ac:dyDescent="0.3"/>
    <row r="7876" customFormat="1" ht="13.5" x14ac:dyDescent="0.3"/>
    <row r="7877" customFormat="1" ht="13.5" x14ac:dyDescent="0.3"/>
    <row r="7878" customFormat="1" ht="13.5" x14ac:dyDescent="0.3"/>
    <row r="7879" customFormat="1" ht="13.5" x14ac:dyDescent="0.3"/>
    <row r="7880" customFormat="1" ht="13.5" x14ac:dyDescent="0.3"/>
    <row r="7881" customFormat="1" ht="13.5" x14ac:dyDescent="0.3"/>
    <row r="7882" customFormat="1" ht="13.5" x14ac:dyDescent="0.3"/>
    <row r="7883" customFormat="1" ht="13.5" x14ac:dyDescent="0.3"/>
    <row r="7884" customFormat="1" ht="13.5" x14ac:dyDescent="0.3"/>
    <row r="7885" customFormat="1" ht="13.5" x14ac:dyDescent="0.3"/>
    <row r="7886" customFormat="1" ht="13.5" x14ac:dyDescent="0.3"/>
    <row r="7887" customFormat="1" ht="13.5" x14ac:dyDescent="0.3"/>
    <row r="7888" customFormat="1" ht="13.5" x14ac:dyDescent="0.3"/>
    <row r="7889" customFormat="1" ht="13.5" x14ac:dyDescent="0.3"/>
    <row r="7890" customFormat="1" ht="13.5" x14ac:dyDescent="0.3"/>
    <row r="7891" customFormat="1" ht="13.5" x14ac:dyDescent="0.3"/>
    <row r="7892" customFormat="1" ht="13.5" x14ac:dyDescent="0.3"/>
    <row r="7893" customFormat="1" ht="13.5" x14ac:dyDescent="0.3"/>
    <row r="7894" customFormat="1" ht="13.5" x14ac:dyDescent="0.3"/>
    <row r="7895" customFormat="1" ht="13.5" x14ac:dyDescent="0.3"/>
    <row r="7896" customFormat="1" ht="13.5" x14ac:dyDescent="0.3"/>
    <row r="7897" customFormat="1" ht="13.5" x14ac:dyDescent="0.3"/>
    <row r="7898" customFormat="1" ht="13.5" x14ac:dyDescent="0.3"/>
    <row r="7899" customFormat="1" ht="13.5" x14ac:dyDescent="0.3"/>
    <row r="7900" customFormat="1" ht="13.5" x14ac:dyDescent="0.3"/>
    <row r="7901" customFormat="1" ht="13.5" x14ac:dyDescent="0.3"/>
    <row r="7902" customFormat="1" ht="13.5" x14ac:dyDescent="0.3"/>
    <row r="7903" customFormat="1" ht="13.5" x14ac:dyDescent="0.3"/>
    <row r="7904" customFormat="1" ht="13.5" x14ac:dyDescent="0.3"/>
    <row r="7905" customFormat="1" ht="13.5" x14ac:dyDescent="0.3"/>
    <row r="7906" customFormat="1" ht="13.5" x14ac:dyDescent="0.3"/>
    <row r="7907" customFormat="1" ht="13.5" x14ac:dyDescent="0.3"/>
    <row r="7908" customFormat="1" ht="13.5" x14ac:dyDescent="0.3"/>
    <row r="7909" customFormat="1" ht="13.5" x14ac:dyDescent="0.3"/>
    <row r="7910" customFormat="1" ht="13.5" x14ac:dyDescent="0.3"/>
    <row r="7911" customFormat="1" ht="13.5" x14ac:dyDescent="0.3"/>
    <row r="7912" customFormat="1" ht="13.5" x14ac:dyDescent="0.3"/>
    <row r="7913" customFormat="1" ht="13.5" x14ac:dyDescent="0.3"/>
    <row r="7914" customFormat="1" ht="13.5" x14ac:dyDescent="0.3"/>
    <row r="7915" customFormat="1" ht="13.5" x14ac:dyDescent="0.3"/>
    <row r="7916" customFormat="1" ht="13.5" x14ac:dyDescent="0.3"/>
    <row r="7917" customFormat="1" ht="13.5" x14ac:dyDescent="0.3"/>
    <row r="7918" customFormat="1" ht="13.5" x14ac:dyDescent="0.3"/>
    <row r="7919" customFormat="1" ht="13.5" x14ac:dyDescent="0.3"/>
    <row r="7920" customFormat="1" ht="13.5" x14ac:dyDescent="0.3"/>
    <row r="7921" customFormat="1" ht="13.5" x14ac:dyDescent="0.3"/>
    <row r="7922" customFormat="1" ht="13.5" x14ac:dyDescent="0.3"/>
    <row r="7923" customFormat="1" ht="13.5" x14ac:dyDescent="0.3"/>
    <row r="7924" customFormat="1" ht="13.5" x14ac:dyDescent="0.3"/>
    <row r="7925" customFormat="1" ht="13.5" x14ac:dyDescent="0.3"/>
    <row r="7926" customFormat="1" ht="13.5" x14ac:dyDescent="0.3"/>
    <row r="7927" customFormat="1" ht="13.5" x14ac:dyDescent="0.3"/>
    <row r="7928" customFormat="1" ht="13.5" x14ac:dyDescent="0.3"/>
    <row r="7929" customFormat="1" ht="13.5" x14ac:dyDescent="0.3"/>
    <row r="7930" customFormat="1" ht="13.5" x14ac:dyDescent="0.3"/>
    <row r="7931" customFormat="1" ht="13.5" x14ac:dyDescent="0.3"/>
    <row r="7932" customFormat="1" ht="13.5" x14ac:dyDescent="0.3"/>
    <row r="7933" customFormat="1" ht="13.5" x14ac:dyDescent="0.3"/>
    <row r="7934" customFormat="1" ht="13.5" x14ac:dyDescent="0.3"/>
    <row r="7935" customFormat="1" ht="13.5" x14ac:dyDescent="0.3"/>
    <row r="7936" customFormat="1" ht="13.5" x14ac:dyDescent="0.3"/>
    <row r="7937" customFormat="1" ht="13.5" x14ac:dyDescent="0.3"/>
    <row r="7938" customFormat="1" ht="13.5" x14ac:dyDescent="0.3"/>
    <row r="7939" customFormat="1" ht="13.5" x14ac:dyDescent="0.3"/>
    <row r="7940" customFormat="1" ht="13.5" x14ac:dyDescent="0.3"/>
    <row r="7941" customFormat="1" ht="13.5" x14ac:dyDescent="0.3"/>
    <row r="7942" customFormat="1" ht="13.5" x14ac:dyDescent="0.3"/>
    <row r="7943" customFormat="1" ht="13.5" x14ac:dyDescent="0.3"/>
    <row r="7944" customFormat="1" ht="13.5" x14ac:dyDescent="0.3"/>
    <row r="7945" customFormat="1" ht="13.5" x14ac:dyDescent="0.3"/>
    <row r="7946" customFormat="1" ht="13.5" x14ac:dyDescent="0.3"/>
    <row r="7947" customFormat="1" ht="13.5" x14ac:dyDescent="0.3"/>
    <row r="7948" customFormat="1" ht="13.5" x14ac:dyDescent="0.3"/>
    <row r="7949" customFormat="1" ht="13.5" x14ac:dyDescent="0.3"/>
    <row r="7950" customFormat="1" ht="13.5" x14ac:dyDescent="0.3"/>
    <row r="7951" customFormat="1" ht="13.5" x14ac:dyDescent="0.3"/>
    <row r="7952" customFormat="1" ht="13.5" x14ac:dyDescent="0.3"/>
    <row r="7953" customFormat="1" ht="13.5" x14ac:dyDescent="0.3"/>
    <row r="7954" customFormat="1" ht="13.5" x14ac:dyDescent="0.3"/>
    <row r="7955" customFormat="1" ht="13.5" x14ac:dyDescent="0.3"/>
    <row r="7956" customFormat="1" ht="13.5" x14ac:dyDescent="0.3"/>
    <row r="7957" customFormat="1" ht="13.5" x14ac:dyDescent="0.3"/>
    <row r="7958" customFormat="1" ht="13.5" x14ac:dyDescent="0.3"/>
    <row r="7959" customFormat="1" ht="13.5" x14ac:dyDescent="0.3"/>
    <row r="7960" customFormat="1" ht="13.5" x14ac:dyDescent="0.3"/>
    <row r="7961" customFormat="1" ht="13.5" x14ac:dyDescent="0.3"/>
    <row r="7962" customFormat="1" ht="13.5" x14ac:dyDescent="0.3"/>
    <row r="7963" customFormat="1" ht="13.5" x14ac:dyDescent="0.3"/>
    <row r="7964" customFormat="1" ht="13.5" x14ac:dyDescent="0.3"/>
    <row r="7965" customFormat="1" ht="13.5" x14ac:dyDescent="0.3"/>
    <row r="7966" customFormat="1" ht="13.5" x14ac:dyDescent="0.3"/>
    <row r="7967" customFormat="1" ht="13.5" x14ac:dyDescent="0.3"/>
    <row r="7968" customFormat="1" ht="13.5" x14ac:dyDescent="0.3"/>
    <row r="7969" customFormat="1" ht="13.5" x14ac:dyDescent="0.3"/>
    <row r="7970" customFormat="1" ht="13.5" x14ac:dyDescent="0.3"/>
    <row r="7971" customFormat="1" ht="13.5" x14ac:dyDescent="0.3"/>
    <row r="7972" customFormat="1" ht="13.5" x14ac:dyDescent="0.3"/>
    <row r="7973" customFormat="1" ht="13.5" x14ac:dyDescent="0.3"/>
    <row r="7974" customFormat="1" ht="13.5" x14ac:dyDescent="0.3"/>
    <row r="7975" customFormat="1" ht="13.5" x14ac:dyDescent="0.3"/>
    <row r="7976" customFormat="1" ht="13.5" x14ac:dyDescent="0.3"/>
    <row r="7977" customFormat="1" ht="13.5" x14ac:dyDescent="0.3"/>
    <row r="7978" customFormat="1" ht="13.5" x14ac:dyDescent="0.3"/>
    <row r="7979" customFormat="1" ht="13.5" x14ac:dyDescent="0.3"/>
    <row r="7980" customFormat="1" ht="13.5" x14ac:dyDescent="0.3"/>
    <row r="7981" customFormat="1" ht="13.5" x14ac:dyDescent="0.3"/>
    <row r="7982" customFormat="1" ht="13.5" x14ac:dyDescent="0.3"/>
    <row r="7983" customFormat="1" ht="13.5" x14ac:dyDescent="0.3"/>
    <row r="7984" customFormat="1" ht="13.5" x14ac:dyDescent="0.3"/>
    <row r="7985" customFormat="1" ht="13.5" x14ac:dyDescent="0.3"/>
    <row r="7986" customFormat="1" ht="13.5" x14ac:dyDescent="0.3"/>
    <row r="7987" customFormat="1" ht="13.5" x14ac:dyDescent="0.3"/>
    <row r="7988" customFormat="1" ht="13.5" x14ac:dyDescent="0.3"/>
    <row r="7989" customFormat="1" ht="13.5" x14ac:dyDescent="0.3"/>
    <row r="7990" customFormat="1" ht="13.5" x14ac:dyDescent="0.3"/>
    <row r="7991" customFormat="1" ht="13.5" x14ac:dyDescent="0.3"/>
    <row r="7992" customFormat="1" ht="13.5" x14ac:dyDescent="0.3"/>
    <row r="7993" customFormat="1" ht="13.5" x14ac:dyDescent="0.3"/>
    <row r="7994" customFormat="1" ht="13.5" x14ac:dyDescent="0.3"/>
    <row r="7995" customFormat="1" ht="13.5" x14ac:dyDescent="0.3"/>
    <row r="7996" customFormat="1" ht="13.5" x14ac:dyDescent="0.3"/>
    <row r="7997" customFormat="1" ht="13.5" x14ac:dyDescent="0.3"/>
    <row r="7998" customFormat="1" ht="13.5" x14ac:dyDescent="0.3"/>
    <row r="7999" customFormat="1" ht="13.5" x14ac:dyDescent="0.3"/>
    <row r="8000" customFormat="1" ht="13.5" x14ac:dyDescent="0.3"/>
    <row r="8001" customFormat="1" ht="13.5" x14ac:dyDescent="0.3"/>
    <row r="8002" customFormat="1" ht="13.5" x14ac:dyDescent="0.3"/>
    <row r="8003" customFormat="1" ht="13.5" x14ac:dyDescent="0.3"/>
    <row r="8004" customFormat="1" ht="13.5" x14ac:dyDescent="0.3"/>
    <row r="8005" customFormat="1" ht="13.5" x14ac:dyDescent="0.3"/>
    <row r="8006" customFormat="1" ht="13.5" x14ac:dyDescent="0.3"/>
    <row r="8007" customFormat="1" ht="13.5" x14ac:dyDescent="0.3"/>
    <row r="8008" customFormat="1" ht="13.5" x14ac:dyDescent="0.3"/>
    <row r="8009" customFormat="1" ht="13.5" x14ac:dyDescent="0.3"/>
    <row r="8010" customFormat="1" ht="13.5" x14ac:dyDescent="0.3"/>
    <row r="8011" customFormat="1" ht="13.5" x14ac:dyDescent="0.3"/>
    <row r="8012" customFormat="1" ht="13.5" x14ac:dyDescent="0.3"/>
    <row r="8013" customFormat="1" ht="13.5" x14ac:dyDescent="0.3"/>
    <row r="8014" customFormat="1" ht="13.5" x14ac:dyDescent="0.3"/>
    <row r="8015" customFormat="1" ht="13.5" x14ac:dyDescent="0.3"/>
    <row r="8016" customFormat="1" ht="13.5" x14ac:dyDescent="0.3"/>
    <row r="8017" customFormat="1" ht="13.5" x14ac:dyDescent="0.3"/>
    <row r="8018" customFormat="1" ht="13.5" x14ac:dyDescent="0.3"/>
    <row r="8019" customFormat="1" ht="13.5" x14ac:dyDescent="0.3"/>
    <row r="8020" customFormat="1" ht="13.5" x14ac:dyDescent="0.3"/>
    <row r="8021" customFormat="1" ht="13.5" x14ac:dyDescent="0.3"/>
    <row r="8022" customFormat="1" ht="13.5" x14ac:dyDescent="0.3"/>
    <row r="8023" customFormat="1" ht="13.5" x14ac:dyDescent="0.3"/>
    <row r="8024" customFormat="1" ht="13.5" x14ac:dyDescent="0.3"/>
    <row r="8025" customFormat="1" ht="13.5" x14ac:dyDescent="0.3"/>
    <row r="8026" customFormat="1" ht="13.5" x14ac:dyDescent="0.3"/>
    <row r="8027" customFormat="1" ht="13.5" x14ac:dyDescent="0.3"/>
    <row r="8028" customFormat="1" ht="13.5" x14ac:dyDescent="0.3"/>
    <row r="8029" customFormat="1" ht="13.5" x14ac:dyDescent="0.3"/>
    <row r="8030" customFormat="1" ht="13.5" x14ac:dyDescent="0.3"/>
    <row r="8031" customFormat="1" ht="13.5" x14ac:dyDescent="0.3"/>
    <row r="8032" customFormat="1" ht="13.5" x14ac:dyDescent="0.3"/>
    <row r="8033" customFormat="1" ht="13.5" x14ac:dyDescent="0.3"/>
    <row r="8034" customFormat="1" ht="13.5" x14ac:dyDescent="0.3"/>
    <row r="8035" customFormat="1" ht="13.5" x14ac:dyDescent="0.3"/>
    <row r="8036" customFormat="1" ht="13.5" x14ac:dyDescent="0.3"/>
    <row r="8037" customFormat="1" ht="13.5" x14ac:dyDescent="0.3"/>
    <row r="8038" customFormat="1" ht="13.5" x14ac:dyDescent="0.3"/>
    <row r="8039" customFormat="1" ht="13.5" x14ac:dyDescent="0.3"/>
    <row r="8040" customFormat="1" ht="13.5" x14ac:dyDescent="0.3"/>
    <row r="8041" customFormat="1" ht="13.5" x14ac:dyDescent="0.3"/>
    <row r="8042" customFormat="1" ht="13.5" x14ac:dyDescent="0.3"/>
    <row r="8043" customFormat="1" ht="13.5" x14ac:dyDescent="0.3"/>
    <row r="8044" customFormat="1" ht="13.5" x14ac:dyDescent="0.3"/>
    <row r="8045" customFormat="1" ht="13.5" x14ac:dyDescent="0.3"/>
    <row r="8046" customFormat="1" ht="13.5" x14ac:dyDescent="0.3"/>
    <row r="8047" customFormat="1" ht="13.5" x14ac:dyDescent="0.3"/>
    <row r="8048" customFormat="1" ht="13.5" x14ac:dyDescent="0.3"/>
    <row r="8049" customFormat="1" ht="13.5" x14ac:dyDescent="0.3"/>
    <row r="8050" customFormat="1" ht="13.5" x14ac:dyDescent="0.3"/>
    <row r="8051" customFormat="1" ht="13.5" x14ac:dyDescent="0.3"/>
    <row r="8052" customFormat="1" ht="13.5" x14ac:dyDescent="0.3"/>
    <row r="8053" customFormat="1" ht="13.5" x14ac:dyDescent="0.3"/>
    <row r="8054" customFormat="1" ht="13.5" x14ac:dyDescent="0.3"/>
    <row r="8055" customFormat="1" ht="13.5" x14ac:dyDescent="0.3"/>
    <row r="8056" customFormat="1" ht="13.5" x14ac:dyDescent="0.3"/>
    <row r="8057" customFormat="1" ht="13.5" x14ac:dyDescent="0.3"/>
    <row r="8058" customFormat="1" ht="13.5" x14ac:dyDescent="0.3"/>
    <row r="8059" customFormat="1" ht="13.5" x14ac:dyDescent="0.3"/>
    <row r="8060" customFormat="1" ht="13.5" x14ac:dyDescent="0.3"/>
    <row r="8061" customFormat="1" ht="13.5" x14ac:dyDescent="0.3"/>
    <row r="8062" customFormat="1" ht="13.5" x14ac:dyDescent="0.3"/>
    <row r="8063" customFormat="1" ht="13.5" x14ac:dyDescent="0.3"/>
    <row r="8064" customFormat="1" ht="13.5" x14ac:dyDescent="0.3"/>
    <row r="8065" customFormat="1" ht="13.5" x14ac:dyDescent="0.3"/>
    <row r="8066" customFormat="1" ht="13.5" x14ac:dyDescent="0.3"/>
    <row r="8067" customFormat="1" ht="13.5" x14ac:dyDescent="0.3"/>
    <row r="8068" customFormat="1" ht="13.5" x14ac:dyDescent="0.3"/>
    <row r="8069" customFormat="1" ht="13.5" x14ac:dyDescent="0.3"/>
    <row r="8070" customFormat="1" ht="13.5" x14ac:dyDescent="0.3"/>
    <row r="8071" customFormat="1" ht="13.5" x14ac:dyDescent="0.3"/>
    <row r="8072" customFormat="1" ht="13.5" x14ac:dyDescent="0.3"/>
    <row r="8073" customFormat="1" ht="13.5" x14ac:dyDescent="0.3"/>
    <row r="8074" customFormat="1" ht="13.5" x14ac:dyDescent="0.3"/>
    <row r="8075" customFormat="1" ht="13.5" x14ac:dyDescent="0.3"/>
    <row r="8076" customFormat="1" ht="13.5" x14ac:dyDescent="0.3"/>
    <row r="8077" customFormat="1" ht="13.5" x14ac:dyDescent="0.3"/>
    <row r="8078" customFormat="1" ht="13.5" x14ac:dyDescent="0.3"/>
    <row r="8079" customFormat="1" ht="13.5" x14ac:dyDescent="0.3"/>
    <row r="8080" customFormat="1" ht="13.5" x14ac:dyDescent="0.3"/>
    <row r="8081" customFormat="1" ht="13.5" x14ac:dyDescent="0.3"/>
    <row r="8082" customFormat="1" ht="13.5" x14ac:dyDescent="0.3"/>
    <row r="8083" customFormat="1" ht="13.5" x14ac:dyDescent="0.3"/>
    <row r="8084" customFormat="1" ht="13.5" x14ac:dyDescent="0.3"/>
    <row r="8085" customFormat="1" ht="13.5" x14ac:dyDescent="0.3"/>
    <row r="8086" customFormat="1" ht="13.5" x14ac:dyDescent="0.3"/>
    <row r="8087" customFormat="1" ht="13.5" x14ac:dyDescent="0.3"/>
    <row r="8088" customFormat="1" ht="13.5" x14ac:dyDescent="0.3"/>
    <row r="8089" customFormat="1" ht="13.5" x14ac:dyDescent="0.3"/>
    <row r="8090" customFormat="1" ht="13.5" x14ac:dyDescent="0.3"/>
    <row r="8091" customFormat="1" ht="13.5" x14ac:dyDescent="0.3"/>
    <row r="8092" customFormat="1" ht="13.5" x14ac:dyDescent="0.3"/>
    <row r="8093" customFormat="1" ht="13.5" x14ac:dyDescent="0.3"/>
    <row r="8094" customFormat="1" ht="13.5" x14ac:dyDescent="0.3"/>
    <row r="8095" customFormat="1" ht="13.5" x14ac:dyDescent="0.3"/>
    <row r="8096" customFormat="1" ht="13.5" x14ac:dyDescent="0.3"/>
    <row r="8097" customFormat="1" ht="13.5" x14ac:dyDescent="0.3"/>
    <row r="8098" customFormat="1" ht="13.5" x14ac:dyDescent="0.3"/>
    <row r="8099" customFormat="1" ht="13.5" x14ac:dyDescent="0.3"/>
    <row r="8100" customFormat="1" ht="13.5" x14ac:dyDescent="0.3"/>
    <row r="8101" customFormat="1" ht="13.5" x14ac:dyDescent="0.3"/>
    <row r="8102" customFormat="1" ht="13.5" x14ac:dyDescent="0.3"/>
    <row r="8103" customFormat="1" ht="13.5" x14ac:dyDescent="0.3"/>
    <row r="8104" customFormat="1" ht="13.5" x14ac:dyDescent="0.3"/>
    <row r="8105" customFormat="1" ht="13.5" x14ac:dyDescent="0.3"/>
    <row r="8106" customFormat="1" ht="13.5" x14ac:dyDescent="0.3"/>
    <row r="8107" customFormat="1" ht="13.5" x14ac:dyDescent="0.3"/>
    <row r="8108" customFormat="1" ht="13.5" x14ac:dyDescent="0.3"/>
    <row r="8109" customFormat="1" ht="13.5" x14ac:dyDescent="0.3"/>
    <row r="8110" customFormat="1" ht="13.5" x14ac:dyDescent="0.3"/>
    <row r="8111" customFormat="1" ht="13.5" x14ac:dyDescent="0.3"/>
    <row r="8112" customFormat="1" ht="13.5" x14ac:dyDescent="0.3"/>
    <row r="8113" customFormat="1" ht="13.5" x14ac:dyDescent="0.3"/>
    <row r="8114" customFormat="1" ht="13.5" x14ac:dyDescent="0.3"/>
    <row r="8115" customFormat="1" ht="13.5" x14ac:dyDescent="0.3"/>
    <row r="8116" customFormat="1" ht="13.5" x14ac:dyDescent="0.3"/>
    <row r="8117" customFormat="1" ht="13.5" x14ac:dyDescent="0.3"/>
    <row r="8118" customFormat="1" ht="13.5" x14ac:dyDescent="0.3"/>
    <row r="8119" customFormat="1" ht="13.5" x14ac:dyDescent="0.3"/>
    <row r="8120" customFormat="1" ht="13.5" x14ac:dyDescent="0.3"/>
    <row r="8121" customFormat="1" ht="13.5" x14ac:dyDescent="0.3"/>
    <row r="8122" customFormat="1" ht="13.5" x14ac:dyDescent="0.3"/>
    <row r="8123" customFormat="1" ht="13.5" x14ac:dyDescent="0.3"/>
    <row r="8124" customFormat="1" ht="13.5" x14ac:dyDescent="0.3"/>
    <row r="8125" customFormat="1" ht="13.5" x14ac:dyDescent="0.3"/>
    <row r="8126" customFormat="1" ht="13.5" x14ac:dyDescent="0.3"/>
    <row r="8127" customFormat="1" ht="13.5" x14ac:dyDescent="0.3"/>
    <row r="8128" customFormat="1" ht="13.5" x14ac:dyDescent="0.3"/>
    <row r="8129" customFormat="1" ht="13.5" x14ac:dyDescent="0.3"/>
    <row r="8130" customFormat="1" ht="13.5" x14ac:dyDescent="0.3"/>
    <row r="8131" customFormat="1" ht="13.5" x14ac:dyDescent="0.3"/>
    <row r="8132" customFormat="1" ht="13.5" x14ac:dyDescent="0.3"/>
    <row r="8133" customFormat="1" ht="13.5" x14ac:dyDescent="0.3"/>
    <row r="8134" customFormat="1" ht="13.5" x14ac:dyDescent="0.3"/>
    <row r="8135" customFormat="1" ht="13.5" x14ac:dyDescent="0.3"/>
    <row r="8136" customFormat="1" ht="13.5" x14ac:dyDescent="0.3"/>
    <row r="8137" customFormat="1" ht="13.5" x14ac:dyDescent="0.3"/>
    <row r="8138" customFormat="1" ht="13.5" x14ac:dyDescent="0.3"/>
    <row r="8139" customFormat="1" ht="13.5" x14ac:dyDescent="0.3"/>
    <row r="8140" customFormat="1" ht="13.5" x14ac:dyDescent="0.3"/>
    <row r="8141" customFormat="1" ht="13.5" x14ac:dyDescent="0.3"/>
    <row r="8142" customFormat="1" ht="13.5" x14ac:dyDescent="0.3"/>
    <row r="8143" customFormat="1" ht="13.5" x14ac:dyDescent="0.3"/>
    <row r="8144" customFormat="1" ht="13.5" x14ac:dyDescent="0.3"/>
    <row r="8145" customFormat="1" ht="13.5" x14ac:dyDescent="0.3"/>
    <row r="8146" customFormat="1" ht="13.5" x14ac:dyDescent="0.3"/>
    <row r="8147" customFormat="1" ht="13.5" x14ac:dyDescent="0.3"/>
    <row r="8148" customFormat="1" ht="13.5" x14ac:dyDescent="0.3"/>
    <row r="8149" customFormat="1" ht="13.5" x14ac:dyDescent="0.3"/>
    <row r="8150" customFormat="1" ht="13.5" x14ac:dyDescent="0.3"/>
    <row r="8151" customFormat="1" ht="13.5" x14ac:dyDescent="0.3"/>
    <row r="8152" customFormat="1" ht="13.5" x14ac:dyDescent="0.3"/>
    <row r="8153" customFormat="1" ht="13.5" x14ac:dyDescent="0.3"/>
    <row r="8154" customFormat="1" ht="13.5" x14ac:dyDescent="0.3"/>
    <row r="8155" customFormat="1" ht="13.5" x14ac:dyDescent="0.3"/>
    <row r="8156" customFormat="1" ht="13.5" x14ac:dyDescent="0.3"/>
    <row r="8157" customFormat="1" ht="13.5" x14ac:dyDescent="0.3"/>
    <row r="8158" customFormat="1" ht="13.5" x14ac:dyDescent="0.3"/>
    <row r="8159" customFormat="1" ht="13.5" x14ac:dyDescent="0.3"/>
    <row r="8160" customFormat="1" ht="13.5" x14ac:dyDescent="0.3"/>
    <row r="8161" customFormat="1" ht="13.5" x14ac:dyDescent="0.3"/>
    <row r="8162" customFormat="1" ht="13.5" x14ac:dyDescent="0.3"/>
    <row r="8163" customFormat="1" ht="13.5" x14ac:dyDescent="0.3"/>
    <row r="8164" customFormat="1" ht="13.5" x14ac:dyDescent="0.3"/>
    <row r="8165" customFormat="1" ht="13.5" x14ac:dyDescent="0.3"/>
    <row r="8166" customFormat="1" ht="13.5" x14ac:dyDescent="0.3"/>
    <row r="8167" customFormat="1" ht="13.5" x14ac:dyDescent="0.3"/>
    <row r="8168" customFormat="1" ht="13.5" x14ac:dyDescent="0.3"/>
    <row r="8169" customFormat="1" ht="13.5" x14ac:dyDescent="0.3"/>
    <row r="8170" customFormat="1" ht="13.5" x14ac:dyDescent="0.3"/>
    <row r="8171" customFormat="1" ht="13.5" x14ac:dyDescent="0.3"/>
    <row r="8172" customFormat="1" ht="13.5" x14ac:dyDescent="0.3"/>
    <row r="8173" customFormat="1" ht="13.5" x14ac:dyDescent="0.3"/>
    <row r="8174" customFormat="1" ht="13.5" x14ac:dyDescent="0.3"/>
    <row r="8175" customFormat="1" ht="13.5" x14ac:dyDescent="0.3"/>
    <row r="8176" customFormat="1" ht="13.5" x14ac:dyDescent="0.3"/>
    <row r="8177" customFormat="1" ht="13.5" x14ac:dyDescent="0.3"/>
    <row r="8178" customFormat="1" ht="13.5" x14ac:dyDescent="0.3"/>
    <row r="8179" customFormat="1" ht="13.5" x14ac:dyDescent="0.3"/>
    <row r="8180" customFormat="1" ht="13.5" x14ac:dyDescent="0.3"/>
    <row r="8181" customFormat="1" ht="13.5" x14ac:dyDescent="0.3"/>
    <row r="8182" customFormat="1" ht="13.5" x14ac:dyDescent="0.3"/>
    <row r="8183" customFormat="1" ht="13.5" x14ac:dyDescent="0.3"/>
    <row r="8184" customFormat="1" ht="13.5" x14ac:dyDescent="0.3"/>
    <row r="8185" customFormat="1" ht="13.5" x14ac:dyDescent="0.3"/>
    <row r="8186" customFormat="1" ht="13.5" x14ac:dyDescent="0.3"/>
    <row r="8187" customFormat="1" ht="13.5" x14ac:dyDescent="0.3"/>
    <row r="8188" customFormat="1" ht="13.5" x14ac:dyDescent="0.3"/>
    <row r="8189" customFormat="1" ht="13.5" x14ac:dyDescent="0.3"/>
    <row r="8190" customFormat="1" ht="13.5" x14ac:dyDescent="0.3"/>
    <row r="8191" customFormat="1" ht="13.5" x14ac:dyDescent="0.3"/>
    <row r="8192" customFormat="1" ht="13.5" x14ac:dyDescent="0.3"/>
    <row r="8193" customFormat="1" ht="13.5" x14ac:dyDescent="0.3"/>
    <row r="8194" customFormat="1" ht="13.5" x14ac:dyDescent="0.3"/>
    <row r="8195" customFormat="1" ht="13.5" x14ac:dyDescent="0.3"/>
    <row r="8196" customFormat="1" ht="13.5" x14ac:dyDescent="0.3"/>
    <row r="8197" customFormat="1" ht="13.5" x14ac:dyDescent="0.3"/>
    <row r="8198" customFormat="1" ht="13.5" x14ac:dyDescent="0.3"/>
    <row r="8199" customFormat="1" ht="13.5" x14ac:dyDescent="0.3"/>
    <row r="8200" customFormat="1" ht="13.5" x14ac:dyDescent="0.3"/>
    <row r="8201" customFormat="1" ht="13.5" x14ac:dyDescent="0.3"/>
    <row r="8202" customFormat="1" ht="13.5" x14ac:dyDescent="0.3"/>
    <row r="8203" customFormat="1" ht="13.5" x14ac:dyDescent="0.3"/>
    <row r="8204" customFormat="1" ht="13.5" x14ac:dyDescent="0.3"/>
    <row r="8205" customFormat="1" ht="13.5" x14ac:dyDescent="0.3"/>
    <row r="8206" customFormat="1" ht="13.5" x14ac:dyDescent="0.3"/>
    <row r="8207" customFormat="1" ht="13.5" x14ac:dyDescent="0.3"/>
    <row r="8208" customFormat="1" ht="13.5" x14ac:dyDescent="0.3"/>
    <row r="8209" customFormat="1" ht="13.5" x14ac:dyDescent="0.3"/>
    <row r="8210" customFormat="1" ht="13.5" x14ac:dyDescent="0.3"/>
    <row r="8211" customFormat="1" ht="13.5" x14ac:dyDescent="0.3"/>
    <row r="8212" customFormat="1" ht="13.5" x14ac:dyDescent="0.3"/>
    <row r="8213" customFormat="1" ht="13.5" x14ac:dyDescent="0.3"/>
    <row r="8214" customFormat="1" ht="13.5" x14ac:dyDescent="0.3"/>
    <row r="8215" customFormat="1" ht="13.5" x14ac:dyDescent="0.3"/>
    <row r="8216" customFormat="1" ht="13.5" x14ac:dyDescent="0.3"/>
    <row r="8217" customFormat="1" ht="13.5" x14ac:dyDescent="0.3"/>
    <row r="8218" customFormat="1" ht="13.5" x14ac:dyDescent="0.3"/>
    <row r="8219" customFormat="1" ht="13.5" x14ac:dyDescent="0.3"/>
    <row r="8220" customFormat="1" ht="13.5" x14ac:dyDescent="0.3"/>
    <row r="8221" customFormat="1" ht="13.5" x14ac:dyDescent="0.3"/>
    <row r="8222" customFormat="1" ht="13.5" x14ac:dyDescent="0.3"/>
    <row r="8223" customFormat="1" ht="13.5" x14ac:dyDescent="0.3"/>
    <row r="8224" customFormat="1" ht="13.5" x14ac:dyDescent="0.3"/>
    <row r="8225" customFormat="1" ht="13.5" x14ac:dyDescent="0.3"/>
    <row r="8226" customFormat="1" ht="13.5" x14ac:dyDescent="0.3"/>
    <row r="8227" customFormat="1" ht="13.5" x14ac:dyDescent="0.3"/>
    <row r="8228" customFormat="1" ht="13.5" x14ac:dyDescent="0.3"/>
    <row r="8229" customFormat="1" ht="13.5" x14ac:dyDescent="0.3"/>
    <row r="8230" customFormat="1" ht="13.5" x14ac:dyDescent="0.3"/>
    <row r="8231" customFormat="1" ht="13.5" x14ac:dyDescent="0.3"/>
    <row r="8232" customFormat="1" ht="13.5" x14ac:dyDescent="0.3"/>
    <row r="8233" customFormat="1" ht="13.5" x14ac:dyDescent="0.3"/>
    <row r="8234" customFormat="1" ht="13.5" x14ac:dyDescent="0.3"/>
    <row r="8235" customFormat="1" ht="13.5" x14ac:dyDescent="0.3"/>
    <row r="8236" customFormat="1" ht="13.5" x14ac:dyDescent="0.3"/>
    <row r="8237" customFormat="1" ht="13.5" x14ac:dyDescent="0.3"/>
    <row r="8238" customFormat="1" ht="13.5" x14ac:dyDescent="0.3"/>
    <row r="8239" customFormat="1" ht="13.5" x14ac:dyDescent="0.3"/>
    <row r="8240" customFormat="1" ht="13.5" x14ac:dyDescent="0.3"/>
    <row r="8241" customFormat="1" ht="13.5" x14ac:dyDescent="0.3"/>
    <row r="8242" customFormat="1" ht="13.5" x14ac:dyDescent="0.3"/>
    <row r="8243" customFormat="1" ht="13.5" x14ac:dyDescent="0.3"/>
    <row r="8244" customFormat="1" ht="13.5" x14ac:dyDescent="0.3"/>
    <row r="8245" customFormat="1" ht="13.5" x14ac:dyDescent="0.3"/>
    <row r="8246" customFormat="1" ht="13.5" x14ac:dyDescent="0.3"/>
    <row r="8247" customFormat="1" ht="13.5" x14ac:dyDescent="0.3"/>
    <row r="8248" customFormat="1" ht="13.5" x14ac:dyDescent="0.3"/>
    <row r="8249" customFormat="1" ht="13.5" x14ac:dyDescent="0.3"/>
    <row r="8250" customFormat="1" ht="13.5" x14ac:dyDescent="0.3"/>
    <row r="8251" customFormat="1" ht="13.5" x14ac:dyDescent="0.3"/>
    <row r="8252" customFormat="1" ht="13.5" x14ac:dyDescent="0.3"/>
    <row r="8253" customFormat="1" ht="13.5" x14ac:dyDescent="0.3"/>
    <row r="8254" customFormat="1" ht="13.5" x14ac:dyDescent="0.3"/>
    <row r="8255" customFormat="1" ht="13.5" x14ac:dyDescent="0.3"/>
    <row r="8256" customFormat="1" ht="13.5" x14ac:dyDescent="0.3"/>
    <row r="8257" customFormat="1" ht="13.5" x14ac:dyDescent="0.3"/>
    <row r="8258" customFormat="1" ht="13.5" x14ac:dyDescent="0.3"/>
    <row r="8259" customFormat="1" ht="13.5" x14ac:dyDescent="0.3"/>
    <row r="8260" customFormat="1" ht="13.5" x14ac:dyDescent="0.3"/>
    <row r="8261" customFormat="1" ht="13.5" x14ac:dyDescent="0.3"/>
    <row r="8262" customFormat="1" ht="13.5" x14ac:dyDescent="0.3"/>
    <row r="8263" customFormat="1" ht="13.5" x14ac:dyDescent="0.3"/>
    <row r="8264" customFormat="1" ht="13.5" x14ac:dyDescent="0.3"/>
    <row r="8265" customFormat="1" ht="13.5" x14ac:dyDescent="0.3"/>
    <row r="8266" customFormat="1" ht="13.5" x14ac:dyDescent="0.3"/>
    <row r="8267" customFormat="1" ht="13.5" x14ac:dyDescent="0.3"/>
    <row r="8268" customFormat="1" ht="13.5" x14ac:dyDescent="0.3"/>
    <row r="8269" customFormat="1" ht="13.5" x14ac:dyDescent="0.3"/>
    <row r="8270" customFormat="1" ht="13.5" x14ac:dyDescent="0.3"/>
    <row r="8271" customFormat="1" ht="13.5" x14ac:dyDescent="0.3"/>
    <row r="8272" customFormat="1" ht="13.5" x14ac:dyDescent="0.3"/>
    <row r="8273" customFormat="1" ht="13.5" x14ac:dyDescent="0.3"/>
    <row r="8274" customFormat="1" ht="13.5" x14ac:dyDescent="0.3"/>
    <row r="8275" customFormat="1" ht="13.5" x14ac:dyDescent="0.3"/>
    <row r="8276" customFormat="1" ht="13.5" x14ac:dyDescent="0.3"/>
    <row r="8277" customFormat="1" ht="13.5" x14ac:dyDescent="0.3"/>
    <row r="8278" customFormat="1" ht="13.5" x14ac:dyDescent="0.3"/>
    <row r="8279" customFormat="1" ht="13.5" x14ac:dyDescent="0.3"/>
    <row r="8280" customFormat="1" ht="13.5" x14ac:dyDescent="0.3"/>
    <row r="8281" customFormat="1" ht="13.5" x14ac:dyDescent="0.3"/>
    <row r="8282" customFormat="1" ht="13.5" x14ac:dyDescent="0.3"/>
    <row r="8283" customFormat="1" ht="13.5" x14ac:dyDescent="0.3"/>
    <row r="8284" customFormat="1" ht="13.5" x14ac:dyDescent="0.3"/>
    <row r="8285" customFormat="1" ht="13.5" x14ac:dyDescent="0.3"/>
    <row r="8286" customFormat="1" ht="13.5" x14ac:dyDescent="0.3"/>
    <row r="8287" customFormat="1" ht="13.5" x14ac:dyDescent="0.3"/>
    <row r="8288" customFormat="1" ht="13.5" x14ac:dyDescent="0.3"/>
    <row r="8289" customFormat="1" ht="13.5" x14ac:dyDescent="0.3"/>
    <row r="8290" customFormat="1" ht="13.5" x14ac:dyDescent="0.3"/>
    <row r="8291" customFormat="1" ht="13.5" x14ac:dyDescent="0.3"/>
    <row r="8292" customFormat="1" ht="13.5" x14ac:dyDescent="0.3"/>
    <row r="8293" customFormat="1" ht="13.5" x14ac:dyDescent="0.3"/>
    <row r="8294" customFormat="1" ht="13.5" x14ac:dyDescent="0.3"/>
    <row r="8295" customFormat="1" ht="13.5" x14ac:dyDescent="0.3"/>
    <row r="8296" customFormat="1" ht="13.5" x14ac:dyDescent="0.3"/>
    <row r="8297" customFormat="1" ht="13.5" x14ac:dyDescent="0.3"/>
    <row r="8298" customFormat="1" ht="13.5" x14ac:dyDescent="0.3"/>
    <row r="8299" customFormat="1" ht="13.5" x14ac:dyDescent="0.3"/>
    <row r="8300" customFormat="1" ht="13.5" x14ac:dyDescent="0.3"/>
    <row r="8301" customFormat="1" ht="13.5" x14ac:dyDescent="0.3"/>
    <row r="8302" customFormat="1" ht="13.5" x14ac:dyDescent="0.3"/>
    <row r="8303" customFormat="1" ht="13.5" x14ac:dyDescent="0.3"/>
    <row r="8304" customFormat="1" ht="13.5" x14ac:dyDescent="0.3"/>
    <row r="8305" customFormat="1" ht="13.5" x14ac:dyDescent="0.3"/>
    <row r="8306" customFormat="1" ht="13.5" x14ac:dyDescent="0.3"/>
    <row r="8307" customFormat="1" ht="13.5" x14ac:dyDescent="0.3"/>
    <row r="8308" customFormat="1" ht="13.5" x14ac:dyDescent="0.3"/>
    <row r="8309" customFormat="1" ht="13.5" x14ac:dyDescent="0.3"/>
    <row r="8310" customFormat="1" ht="13.5" x14ac:dyDescent="0.3"/>
    <row r="8311" customFormat="1" ht="13.5" x14ac:dyDescent="0.3"/>
    <row r="8312" customFormat="1" ht="13.5" x14ac:dyDescent="0.3"/>
    <row r="8313" customFormat="1" ht="13.5" x14ac:dyDescent="0.3"/>
    <row r="8314" customFormat="1" ht="13.5" x14ac:dyDescent="0.3"/>
    <row r="8315" customFormat="1" ht="13.5" x14ac:dyDescent="0.3"/>
    <row r="8316" customFormat="1" ht="13.5" x14ac:dyDescent="0.3"/>
    <row r="8317" customFormat="1" ht="13.5" x14ac:dyDescent="0.3"/>
    <row r="8318" customFormat="1" ht="13.5" x14ac:dyDescent="0.3"/>
    <row r="8319" customFormat="1" ht="13.5" x14ac:dyDescent="0.3"/>
    <row r="8320" customFormat="1" ht="13.5" x14ac:dyDescent="0.3"/>
    <row r="8321" customFormat="1" ht="13.5" x14ac:dyDescent="0.3"/>
    <row r="8322" customFormat="1" ht="13.5" x14ac:dyDescent="0.3"/>
    <row r="8323" customFormat="1" ht="13.5" x14ac:dyDescent="0.3"/>
    <row r="8324" customFormat="1" ht="13.5" x14ac:dyDescent="0.3"/>
    <row r="8325" customFormat="1" ht="13.5" x14ac:dyDescent="0.3"/>
    <row r="8326" customFormat="1" ht="13.5" x14ac:dyDescent="0.3"/>
    <row r="8327" customFormat="1" ht="13.5" x14ac:dyDescent="0.3"/>
    <row r="8328" customFormat="1" ht="13.5" x14ac:dyDescent="0.3"/>
    <row r="8329" customFormat="1" ht="13.5" x14ac:dyDescent="0.3"/>
    <row r="8330" customFormat="1" ht="13.5" x14ac:dyDescent="0.3"/>
    <row r="8331" customFormat="1" ht="13.5" x14ac:dyDescent="0.3"/>
    <row r="8332" customFormat="1" ht="13.5" x14ac:dyDescent="0.3"/>
    <row r="8333" customFormat="1" ht="13.5" x14ac:dyDescent="0.3"/>
    <row r="8334" customFormat="1" ht="13.5" x14ac:dyDescent="0.3"/>
    <row r="8335" customFormat="1" ht="13.5" x14ac:dyDescent="0.3"/>
    <row r="8336" customFormat="1" ht="13.5" x14ac:dyDescent="0.3"/>
    <row r="8337" customFormat="1" ht="13.5" x14ac:dyDescent="0.3"/>
    <row r="8338" customFormat="1" ht="13.5" x14ac:dyDescent="0.3"/>
    <row r="8339" customFormat="1" ht="13.5" x14ac:dyDescent="0.3"/>
    <row r="8340" customFormat="1" ht="13.5" x14ac:dyDescent="0.3"/>
    <row r="8341" customFormat="1" ht="13.5" x14ac:dyDescent="0.3"/>
    <row r="8342" customFormat="1" ht="13.5" x14ac:dyDescent="0.3"/>
    <row r="8343" customFormat="1" ht="13.5" x14ac:dyDescent="0.3"/>
    <row r="8344" customFormat="1" ht="13.5" x14ac:dyDescent="0.3"/>
    <row r="8345" customFormat="1" ht="13.5" x14ac:dyDescent="0.3"/>
    <row r="8346" customFormat="1" ht="13.5" x14ac:dyDescent="0.3"/>
    <row r="8347" customFormat="1" ht="13.5" x14ac:dyDescent="0.3"/>
    <row r="8348" customFormat="1" ht="13.5" x14ac:dyDescent="0.3"/>
    <row r="8349" customFormat="1" ht="13.5" x14ac:dyDescent="0.3"/>
    <row r="8350" customFormat="1" ht="13.5" x14ac:dyDescent="0.3"/>
    <row r="8351" customFormat="1" ht="13.5" x14ac:dyDescent="0.3"/>
    <row r="8352" customFormat="1" ht="13.5" x14ac:dyDescent="0.3"/>
    <row r="8353" customFormat="1" ht="13.5" x14ac:dyDescent="0.3"/>
    <row r="8354" customFormat="1" ht="13.5" x14ac:dyDescent="0.3"/>
    <row r="8355" customFormat="1" ht="13.5" x14ac:dyDescent="0.3"/>
    <row r="8356" customFormat="1" ht="13.5" x14ac:dyDescent="0.3"/>
    <row r="8357" customFormat="1" ht="13.5" x14ac:dyDescent="0.3"/>
    <row r="8358" customFormat="1" ht="13.5" x14ac:dyDescent="0.3"/>
    <row r="8359" customFormat="1" ht="13.5" x14ac:dyDescent="0.3"/>
    <row r="8360" customFormat="1" ht="13.5" x14ac:dyDescent="0.3"/>
    <row r="8361" customFormat="1" ht="13.5" x14ac:dyDescent="0.3"/>
    <row r="8362" customFormat="1" ht="13.5" x14ac:dyDescent="0.3"/>
    <row r="8363" customFormat="1" ht="13.5" x14ac:dyDescent="0.3"/>
    <row r="8364" customFormat="1" ht="13.5" x14ac:dyDescent="0.3"/>
    <row r="8365" customFormat="1" ht="13.5" x14ac:dyDescent="0.3"/>
    <row r="8366" customFormat="1" ht="13.5" x14ac:dyDescent="0.3"/>
    <row r="8367" customFormat="1" ht="13.5" x14ac:dyDescent="0.3"/>
    <row r="8368" customFormat="1" ht="13.5" x14ac:dyDescent="0.3"/>
    <row r="8369" customFormat="1" ht="13.5" x14ac:dyDescent="0.3"/>
    <row r="8370" customFormat="1" ht="13.5" x14ac:dyDescent="0.3"/>
    <row r="8371" customFormat="1" ht="13.5" x14ac:dyDescent="0.3"/>
    <row r="8372" customFormat="1" ht="13.5" x14ac:dyDescent="0.3"/>
    <row r="8373" customFormat="1" ht="13.5" x14ac:dyDescent="0.3"/>
    <row r="8374" customFormat="1" ht="13.5" x14ac:dyDescent="0.3"/>
    <row r="8375" customFormat="1" ht="13.5" x14ac:dyDescent="0.3"/>
    <row r="8376" customFormat="1" ht="13.5" x14ac:dyDescent="0.3"/>
    <row r="8377" customFormat="1" ht="13.5" x14ac:dyDescent="0.3"/>
    <row r="8378" customFormat="1" ht="13.5" x14ac:dyDescent="0.3"/>
    <row r="8379" customFormat="1" ht="13.5" x14ac:dyDescent="0.3"/>
    <row r="8380" customFormat="1" ht="13.5" x14ac:dyDescent="0.3"/>
    <row r="8381" customFormat="1" ht="13.5" x14ac:dyDescent="0.3"/>
    <row r="8382" customFormat="1" ht="13.5" x14ac:dyDescent="0.3"/>
    <row r="8383" customFormat="1" ht="13.5" x14ac:dyDescent="0.3"/>
    <row r="8384" customFormat="1" ht="13.5" x14ac:dyDescent="0.3"/>
    <row r="8385" customFormat="1" ht="13.5" x14ac:dyDescent="0.3"/>
    <row r="8386" customFormat="1" ht="13.5" x14ac:dyDescent="0.3"/>
    <row r="8387" customFormat="1" ht="13.5" x14ac:dyDescent="0.3"/>
    <row r="8388" customFormat="1" ht="13.5" x14ac:dyDescent="0.3"/>
    <row r="8389" customFormat="1" ht="13.5" x14ac:dyDescent="0.3"/>
    <row r="8390" customFormat="1" ht="13.5" x14ac:dyDescent="0.3"/>
    <row r="8391" customFormat="1" ht="13.5" x14ac:dyDescent="0.3"/>
    <row r="8392" customFormat="1" ht="13.5" x14ac:dyDescent="0.3"/>
    <row r="8393" customFormat="1" ht="13.5" x14ac:dyDescent="0.3"/>
    <row r="8394" customFormat="1" ht="13.5" x14ac:dyDescent="0.3"/>
    <row r="8395" customFormat="1" ht="13.5" x14ac:dyDescent="0.3"/>
    <row r="8396" customFormat="1" ht="13.5" x14ac:dyDescent="0.3"/>
    <row r="8397" customFormat="1" ht="13.5" x14ac:dyDescent="0.3"/>
    <row r="8398" customFormat="1" ht="13.5" x14ac:dyDescent="0.3"/>
    <row r="8399" customFormat="1" ht="13.5" x14ac:dyDescent="0.3"/>
    <row r="8400" customFormat="1" ht="13.5" x14ac:dyDescent="0.3"/>
    <row r="8401" customFormat="1" ht="13.5" x14ac:dyDescent="0.3"/>
    <row r="8402" customFormat="1" ht="13.5" x14ac:dyDescent="0.3"/>
    <row r="8403" customFormat="1" ht="13.5" x14ac:dyDescent="0.3"/>
    <row r="8404" customFormat="1" ht="13.5" x14ac:dyDescent="0.3"/>
    <row r="8405" customFormat="1" ht="13.5" x14ac:dyDescent="0.3"/>
    <row r="8406" customFormat="1" ht="13.5" x14ac:dyDescent="0.3"/>
    <row r="8407" customFormat="1" ht="13.5" x14ac:dyDescent="0.3"/>
    <row r="8408" customFormat="1" ht="13.5" x14ac:dyDescent="0.3"/>
    <row r="8409" customFormat="1" ht="13.5" x14ac:dyDescent="0.3"/>
    <row r="8410" customFormat="1" ht="13.5" x14ac:dyDescent="0.3"/>
    <row r="8411" customFormat="1" ht="13.5" x14ac:dyDescent="0.3"/>
    <row r="8412" customFormat="1" ht="13.5" x14ac:dyDescent="0.3"/>
    <row r="8413" customFormat="1" ht="13.5" x14ac:dyDescent="0.3"/>
    <row r="8414" customFormat="1" ht="13.5" x14ac:dyDescent="0.3"/>
    <row r="8415" customFormat="1" ht="13.5" x14ac:dyDescent="0.3"/>
    <row r="8416" customFormat="1" ht="13.5" x14ac:dyDescent="0.3"/>
    <row r="8417" customFormat="1" ht="13.5" x14ac:dyDescent="0.3"/>
    <row r="8418" customFormat="1" ht="13.5" x14ac:dyDescent="0.3"/>
    <row r="8419" customFormat="1" ht="13.5" x14ac:dyDescent="0.3"/>
    <row r="8420" customFormat="1" ht="13.5" x14ac:dyDescent="0.3"/>
    <row r="8421" customFormat="1" ht="13.5" x14ac:dyDescent="0.3"/>
    <row r="8422" customFormat="1" ht="13.5" x14ac:dyDescent="0.3"/>
    <row r="8423" customFormat="1" ht="13.5" x14ac:dyDescent="0.3"/>
    <row r="8424" customFormat="1" ht="13.5" x14ac:dyDescent="0.3"/>
    <row r="8425" customFormat="1" ht="13.5" x14ac:dyDescent="0.3"/>
    <row r="8426" customFormat="1" ht="13.5" x14ac:dyDescent="0.3"/>
    <row r="8427" customFormat="1" ht="13.5" x14ac:dyDescent="0.3"/>
    <row r="8428" customFormat="1" ht="13.5" x14ac:dyDescent="0.3"/>
    <row r="8429" customFormat="1" ht="13.5" x14ac:dyDescent="0.3"/>
    <row r="8430" customFormat="1" ht="13.5" x14ac:dyDescent="0.3"/>
    <row r="8431" customFormat="1" ht="13.5" x14ac:dyDescent="0.3"/>
    <row r="8432" customFormat="1" ht="13.5" x14ac:dyDescent="0.3"/>
    <row r="8433" customFormat="1" ht="13.5" x14ac:dyDescent="0.3"/>
    <row r="8434" customFormat="1" ht="13.5" x14ac:dyDescent="0.3"/>
    <row r="8435" customFormat="1" ht="13.5" x14ac:dyDescent="0.3"/>
    <row r="8436" customFormat="1" ht="13.5" x14ac:dyDescent="0.3"/>
    <row r="8437" customFormat="1" ht="13.5" x14ac:dyDescent="0.3"/>
    <row r="8438" customFormat="1" ht="13.5" x14ac:dyDescent="0.3"/>
    <row r="8439" customFormat="1" ht="13.5" x14ac:dyDescent="0.3"/>
    <row r="8440" customFormat="1" ht="13.5" x14ac:dyDescent="0.3"/>
    <row r="8441" customFormat="1" ht="13.5" x14ac:dyDescent="0.3"/>
    <row r="8442" customFormat="1" ht="13.5" x14ac:dyDescent="0.3"/>
    <row r="8443" customFormat="1" ht="13.5" x14ac:dyDescent="0.3"/>
    <row r="8444" customFormat="1" ht="13.5" x14ac:dyDescent="0.3"/>
    <row r="8445" customFormat="1" ht="13.5" x14ac:dyDescent="0.3"/>
    <row r="8446" customFormat="1" ht="13.5" x14ac:dyDescent="0.3"/>
    <row r="8447" customFormat="1" ht="13.5" x14ac:dyDescent="0.3"/>
    <row r="8448" customFormat="1" ht="13.5" x14ac:dyDescent="0.3"/>
    <row r="8449" customFormat="1" ht="13.5" x14ac:dyDescent="0.3"/>
    <row r="8450" customFormat="1" ht="13.5" x14ac:dyDescent="0.3"/>
    <row r="8451" customFormat="1" ht="13.5" x14ac:dyDescent="0.3"/>
    <row r="8452" customFormat="1" ht="13.5" x14ac:dyDescent="0.3"/>
    <row r="8453" customFormat="1" ht="13.5" x14ac:dyDescent="0.3"/>
    <row r="8454" customFormat="1" ht="13.5" x14ac:dyDescent="0.3"/>
    <row r="8455" customFormat="1" ht="13.5" x14ac:dyDescent="0.3"/>
    <row r="8456" customFormat="1" ht="13.5" x14ac:dyDescent="0.3"/>
    <row r="8457" customFormat="1" ht="13.5" x14ac:dyDescent="0.3"/>
    <row r="8458" customFormat="1" ht="13.5" x14ac:dyDescent="0.3"/>
    <row r="8459" customFormat="1" ht="13.5" x14ac:dyDescent="0.3"/>
    <row r="8460" customFormat="1" ht="13.5" x14ac:dyDescent="0.3"/>
    <row r="8461" customFormat="1" ht="13.5" x14ac:dyDescent="0.3"/>
    <row r="8462" customFormat="1" ht="13.5" x14ac:dyDescent="0.3"/>
    <row r="8463" customFormat="1" ht="13.5" x14ac:dyDescent="0.3"/>
    <row r="8464" customFormat="1" ht="13.5" x14ac:dyDescent="0.3"/>
    <row r="8465" customFormat="1" ht="13.5" x14ac:dyDescent="0.3"/>
    <row r="8466" customFormat="1" ht="13.5" x14ac:dyDescent="0.3"/>
    <row r="8467" customFormat="1" ht="13.5" x14ac:dyDescent="0.3"/>
    <row r="8468" customFormat="1" ht="13.5" x14ac:dyDescent="0.3"/>
    <row r="8469" customFormat="1" ht="13.5" x14ac:dyDescent="0.3"/>
    <row r="8470" customFormat="1" ht="13.5" x14ac:dyDescent="0.3"/>
    <row r="8471" customFormat="1" ht="13.5" x14ac:dyDescent="0.3"/>
    <row r="8472" customFormat="1" ht="13.5" x14ac:dyDescent="0.3"/>
    <row r="8473" customFormat="1" ht="13.5" x14ac:dyDescent="0.3"/>
    <row r="8474" customFormat="1" ht="13.5" x14ac:dyDescent="0.3"/>
    <row r="8475" customFormat="1" ht="13.5" x14ac:dyDescent="0.3"/>
    <row r="8476" customFormat="1" ht="13.5" x14ac:dyDescent="0.3"/>
    <row r="8477" customFormat="1" ht="13.5" x14ac:dyDescent="0.3"/>
    <row r="8478" customFormat="1" ht="13.5" x14ac:dyDescent="0.3"/>
    <row r="8479" customFormat="1" ht="13.5" x14ac:dyDescent="0.3"/>
    <row r="8480" customFormat="1" ht="13.5" x14ac:dyDescent="0.3"/>
    <row r="8481" customFormat="1" ht="13.5" x14ac:dyDescent="0.3"/>
    <row r="8482" customFormat="1" ht="13.5" x14ac:dyDescent="0.3"/>
    <row r="8483" customFormat="1" ht="13.5" x14ac:dyDescent="0.3"/>
    <row r="8484" customFormat="1" ht="13.5" x14ac:dyDescent="0.3"/>
    <row r="8485" customFormat="1" ht="13.5" x14ac:dyDescent="0.3"/>
    <row r="8486" customFormat="1" ht="13.5" x14ac:dyDescent="0.3"/>
    <row r="8487" customFormat="1" ht="13.5" x14ac:dyDescent="0.3"/>
    <row r="8488" customFormat="1" ht="13.5" x14ac:dyDescent="0.3"/>
    <row r="8489" customFormat="1" ht="13.5" x14ac:dyDescent="0.3"/>
    <row r="8490" customFormat="1" ht="13.5" x14ac:dyDescent="0.3"/>
    <row r="8491" customFormat="1" ht="13.5" x14ac:dyDescent="0.3"/>
    <row r="8492" customFormat="1" ht="13.5" x14ac:dyDescent="0.3"/>
    <row r="8493" customFormat="1" ht="13.5" x14ac:dyDescent="0.3"/>
    <row r="8494" customFormat="1" ht="13.5" x14ac:dyDescent="0.3"/>
    <row r="8495" customFormat="1" ht="13.5" x14ac:dyDescent="0.3"/>
    <row r="8496" customFormat="1" ht="13.5" x14ac:dyDescent="0.3"/>
    <row r="8497" customFormat="1" ht="13.5" x14ac:dyDescent="0.3"/>
    <row r="8498" customFormat="1" ht="13.5" x14ac:dyDescent="0.3"/>
    <row r="8499" customFormat="1" ht="13.5" x14ac:dyDescent="0.3"/>
    <row r="8500" customFormat="1" ht="13.5" x14ac:dyDescent="0.3"/>
    <row r="8501" customFormat="1" ht="13.5" x14ac:dyDescent="0.3"/>
    <row r="8502" customFormat="1" ht="13.5" x14ac:dyDescent="0.3"/>
    <row r="8503" customFormat="1" ht="13.5" x14ac:dyDescent="0.3"/>
    <row r="8504" customFormat="1" ht="13.5" x14ac:dyDescent="0.3"/>
    <row r="8505" customFormat="1" ht="13.5" x14ac:dyDescent="0.3"/>
    <row r="8506" customFormat="1" ht="13.5" x14ac:dyDescent="0.3"/>
    <row r="8507" customFormat="1" ht="13.5" x14ac:dyDescent="0.3"/>
    <row r="8508" customFormat="1" ht="13.5" x14ac:dyDescent="0.3"/>
    <row r="8509" customFormat="1" ht="13.5" x14ac:dyDescent="0.3"/>
    <row r="8510" customFormat="1" ht="13.5" x14ac:dyDescent="0.3"/>
    <row r="8511" customFormat="1" ht="13.5" x14ac:dyDescent="0.3"/>
    <row r="8512" customFormat="1" ht="13.5" x14ac:dyDescent="0.3"/>
    <row r="8513" customFormat="1" ht="13.5" x14ac:dyDescent="0.3"/>
    <row r="8514" customFormat="1" ht="13.5" x14ac:dyDescent="0.3"/>
    <row r="8515" customFormat="1" ht="13.5" x14ac:dyDescent="0.3"/>
    <row r="8516" customFormat="1" ht="13.5" x14ac:dyDescent="0.3"/>
    <row r="8517" customFormat="1" ht="13.5" x14ac:dyDescent="0.3"/>
    <row r="8518" customFormat="1" ht="13.5" x14ac:dyDescent="0.3"/>
    <row r="8519" customFormat="1" ht="13.5" x14ac:dyDescent="0.3"/>
    <row r="8520" customFormat="1" ht="13.5" x14ac:dyDescent="0.3"/>
    <row r="8521" customFormat="1" ht="13.5" x14ac:dyDescent="0.3"/>
    <row r="8522" customFormat="1" ht="13.5" x14ac:dyDescent="0.3"/>
    <row r="8523" customFormat="1" ht="13.5" x14ac:dyDescent="0.3"/>
    <row r="8524" customFormat="1" ht="13.5" x14ac:dyDescent="0.3"/>
    <row r="8525" customFormat="1" ht="13.5" x14ac:dyDescent="0.3"/>
    <row r="8526" customFormat="1" ht="13.5" x14ac:dyDescent="0.3"/>
    <row r="8527" customFormat="1" ht="13.5" x14ac:dyDescent="0.3"/>
    <row r="8528" customFormat="1" ht="13.5" x14ac:dyDescent="0.3"/>
    <row r="8529" customFormat="1" ht="13.5" x14ac:dyDescent="0.3"/>
    <row r="8530" customFormat="1" ht="13.5" x14ac:dyDescent="0.3"/>
    <row r="8531" customFormat="1" ht="13.5" x14ac:dyDescent="0.3"/>
    <row r="8532" customFormat="1" ht="13.5" x14ac:dyDescent="0.3"/>
    <row r="8533" customFormat="1" ht="13.5" x14ac:dyDescent="0.3"/>
    <row r="8534" customFormat="1" ht="13.5" x14ac:dyDescent="0.3"/>
    <row r="8535" customFormat="1" ht="13.5" x14ac:dyDescent="0.3"/>
    <row r="8536" customFormat="1" ht="13.5" x14ac:dyDescent="0.3"/>
    <row r="8537" customFormat="1" ht="13.5" x14ac:dyDescent="0.3"/>
    <row r="8538" customFormat="1" ht="13.5" x14ac:dyDescent="0.3"/>
    <row r="8539" customFormat="1" ht="13.5" x14ac:dyDescent="0.3"/>
    <row r="8540" customFormat="1" ht="13.5" x14ac:dyDescent="0.3"/>
    <row r="8541" customFormat="1" ht="13.5" x14ac:dyDescent="0.3"/>
    <row r="8542" customFormat="1" ht="13.5" x14ac:dyDescent="0.3"/>
    <row r="8543" customFormat="1" ht="13.5" x14ac:dyDescent="0.3"/>
    <row r="8544" customFormat="1" ht="13.5" x14ac:dyDescent="0.3"/>
    <row r="8545" customFormat="1" ht="13.5" x14ac:dyDescent="0.3"/>
    <row r="8546" customFormat="1" ht="13.5" x14ac:dyDescent="0.3"/>
    <row r="8547" customFormat="1" ht="13.5" x14ac:dyDescent="0.3"/>
    <row r="8548" customFormat="1" ht="13.5" x14ac:dyDescent="0.3"/>
    <row r="8549" customFormat="1" ht="13.5" x14ac:dyDescent="0.3"/>
    <row r="8550" customFormat="1" ht="13.5" x14ac:dyDescent="0.3"/>
    <row r="8551" customFormat="1" ht="13.5" x14ac:dyDescent="0.3"/>
    <row r="8552" customFormat="1" ht="13.5" x14ac:dyDescent="0.3"/>
    <row r="8553" customFormat="1" ht="13.5" x14ac:dyDescent="0.3"/>
    <row r="8554" customFormat="1" ht="13.5" x14ac:dyDescent="0.3"/>
    <row r="8555" customFormat="1" ht="13.5" x14ac:dyDescent="0.3"/>
    <row r="8556" customFormat="1" ht="13.5" x14ac:dyDescent="0.3"/>
    <row r="8557" customFormat="1" ht="13.5" x14ac:dyDescent="0.3"/>
    <row r="8558" customFormat="1" ht="13.5" x14ac:dyDescent="0.3"/>
    <row r="8559" customFormat="1" ht="13.5" x14ac:dyDescent="0.3"/>
    <row r="8560" customFormat="1" ht="13.5" x14ac:dyDescent="0.3"/>
    <row r="8561" customFormat="1" ht="13.5" x14ac:dyDescent="0.3"/>
    <row r="8562" customFormat="1" ht="13.5" x14ac:dyDescent="0.3"/>
    <row r="8563" customFormat="1" ht="13.5" x14ac:dyDescent="0.3"/>
    <row r="8564" customFormat="1" ht="13.5" x14ac:dyDescent="0.3"/>
    <row r="8565" customFormat="1" ht="13.5" x14ac:dyDescent="0.3"/>
    <row r="8566" customFormat="1" ht="13.5" x14ac:dyDescent="0.3"/>
    <row r="8567" customFormat="1" ht="13.5" x14ac:dyDescent="0.3"/>
    <row r="8568" customFormat="1" ht="13.5" x14ac:dyDescent="0.3"/>
    <row r="8569" customFormat="1" ht="13.5" x14ac:dyDescent="0.3"/>
    <row r="8570" customFormat="1" ht="13.5" x14ac:dyDescent="0.3"/>
    <row r="8571" customFormat="1" ht="13.5" x14ac:dyDescent="0.3"/>
    <row r="8572" customFormat="1" ht="13.5" x14ac:dyDescent="0.3"/>
    <row r="8573" customFormat="1" ht="13.5" x14ac:dyDescent="0.3"/>
    <row r="8574" customFormat="1" ht="13.5" x14ac:dyDescent="0.3"/>
    <row r="8575" customFormat="1" ht="13.5" x14ac:dyDescent="0.3"/>
    <row r="8576" customFormat="1" ht="13.5" x14ac:dyDescent="0.3"/>
    <row r="8577" customFormat="1" ht="13.5" x14ac:dyDescent="0.3"/>
    <row r="8578" customFormat="1" ht="13.5" x14ac:dyDescent="0.3"/>
    <row r="8579" customFormat="1" ht="13.5" x14ac:dyDescent="0.3"/>
    <row r="8580" customFormat="1" ht="13.5" x14ac:dyDescent="0.3"/>
    <row r="8581" customFormat="1" ht="13.5" x14ac:dyDescent="0.3"/>
    <row r="8582" customFormat="1" ht="13.5" x14ac:dyDescent="0.3"/>
    <row r="8583" customFormat="1" ht="13.5" x14ac:dyDescent="0.3"/>
    <row r="8584" customFormat="1" ht="13.5" x14ac:dyDescent="0.3"/>
    <row r="8585" customFormat="1" ht="13.5" x14ac:dyDescent="0.3"/>
    <row r="8586" customFormat="1" ht="13.5" x14ac:dyDescent="0.3"/>
    <row r="8587" customFormat="1" ht="13.5" x14ac:dyDescent="0.3"/>
    <row r="8588" customFormat="1" ht="13.5" x14ac:dyDescent="0.3"/>
    <row r="8589" customFormat="1" ht="13.5" x14ac:dyDescent="0.3"/>
    <row r="8590" customFormat="1" ht="13.5" x14ac:dyDescent="0.3"/>
    <row r="8591" customFormat="1" ht="13.5" x14ac:dyDescent="0.3"/>
    <row r="8592" customFormat="1" ht="13.5" x14ac:dyDescent="0.3"/>
    <row r="8593" customFormat="1" ht="13.5" x14ac:dyDescent="0.3"/>
    <row r="8594" customFormat="1" ht="13.5" x14ac:dyDescent="0.3"/>
    <row r="8595" customFormat="1" ht="13.5" x14ac:dyDescent="0.3"/>
    <row r="8596" customFormat="1" ht="13.5" x14ac:dyDescent="0.3"/>
    <row r="8597" customFormat="1" ht="13.5" x14ac:dyDescent="0.3"/>
    <row r="8598" customFormat="1" ht="13.5" x14ac:dyDescent="0.3"/>
    <row r="8599" customFormat="1" ht="13.5" x14ac:dyDescent="0.3"/>
    <row r="8600" customFormat="1" ht="13.5" x14ac:dyDescent="0.3"/>
    <row r="8601" customFormat="1" ht="13.5" x14ac:dyDescent="0.3"/>
    <row r="8602" customFormat="1" ht="13.5" x14ac:dyDescent="0.3"/>
    <row r="8603" customFormat="1" ht="13.5" x14ac:dyDescent="0.3"/>
    <row r="8604" customFormat="1" ht="13.5" x14ac:dyDescent="0.3"/>
    <row r="8605" customFormat="1" ht="13.5" x14ac:dyDescent="0.3"/>
    <row r="8606" customFormat="1" ht="13.5" x14ac:dyDescent="0.3"/>
    <row r="8607" customFormat="1" ht="13.5" x14ac:dyDescent="0.3"/>
    <row r="8608" customFormat="1" ht="13.5" x14ac:dyDescent="0.3"/>
    <row r="8609" customFormat="1" ht="13.5" x14ac:dyDescent="0.3"/>
    <row r="8610" customFormat="1" ht="13.5" x14ac:dyDescent="0.3"/>
    <row r="8611" customFormat="1" ht="13.5" x14ac:dyDescent="0.3"/>
    <row r="8612" customFormat="1" ht="13.5" x14ac:dyDescent="0.3"/>
    <row r="8613" customFormat="1" ht="13.5" x14ac:dyDescent="0.3"/>
    <row r="8614" customFormat="1" ht="13.5" x14ac:dyDescent="0.3"/>
    <row r="8615" customFormat="1" ht="13.5" x14ac:dyDescent="0.3"/>
    <row r="8616" customFormat="1" ht="13.5" x14ac:dyDescent="0.3"/>
    <row r="8617" customFormat="1" ht="13.5" x14ac:dyDescent="0.3"/>
    <row r="8618" customFormat="1" ht="13.5" x14ac:dyDescent="0.3"/>
    <row r="8619" customFormat="1" ht="13.5" x14ac:dyDescent="0.3"/>
    <row r="8620" customFormat="1" ht="13.5" x14ac:dyDescent="0.3"/>
    <row r="8621" customFormat="1" ht="13.5" x14ac:dyDescent="0.3"/>
    <row r="8622" customFormat="1" ht="13.5" x14ac:dyDescent="0.3"/>
    <row r="8623" customFormat="1" ht="13.5" x14ac:dyDescent="0.3"/>
    <row r="8624" customFormat="1" ht="13.5" x14ac:dyDescent="0.3"/>
    <row r="8625" customFormat="1" ht="13.5" x14ac:dyDescent="0.3"/>
    <row r="8626" customFormat="1" ht="13.5" x14ac:dyDescent="0.3"/>
    <row r="8627" customFormat="1" ht="13.5" x14ac:dyDescent="0.3"/>
    <row r="8628" customFormat="1" ht="13.5" x14ac:dyDescent="0.3"/>
    <row r="8629" customFormat="1" ht="13.5" x14ac:dyDescent="0.3"/>
    <row r="8630" customFormat="1" ht="13.5" x14ac:dyDescent="0.3"/>
    <row r="8631" customFormat="1" ht="13.5" x14ac:dyDescent="0.3"/>
    <row r="8632" customFormat="1" ht="13.5" x14ac:dyDescent="0.3"/>
    <row r="8633" customFormat="1" ht="13.5" x14ac:dyDescent="0.3"/>
    <row r="8634" customFormat="1" ht="13.5" x14ac:dyDescent="0.3"/>
    <row r="8635" customFormat="1" ht="13.5" x14ac:dyDescent="0.3"/>
    <row r="8636" customFormat="1" ht="13.5" x14ac:dyDescent="0.3"/>
    <row r="8637" customFormat="1" ht="13.5" x14ac:dyDescent="0.3"/>
    <row r="8638" customFormat="1" ht="13.5" x14ac:dyDescent="0.3"/>
    <row r="8639" customFormat="1" ht="13.5" x14ac:dyDescent="0.3"/>
    <row r="8640" customFormat="1" ht="13.5" x14ac:dyDescent="0.3"/>
    <row r="8641" customFormat="1" ht="13.5" x14ac:dyDescent="0.3"/>
    <row r="8642" customFormat="1" ht="13.5" x14ac:dyDescent="0.3"/>
    <row r="8643" customFormat="1" ht="13.5" x14ac:dyDescent="0.3"/>
    <row r="8644" customFormat="1" ht="13.5" x14ac:dyDescent="0.3"/>
    <row r="8645" customFormat="1" ht="13.5" x14ac:dyDescent="0.3"/>
    <row r="8646" customFormat="1" ht="13.5" x14ac:dyDescent="0.3"/>
    <row r="8647" customFormat="1" ht="13.5" x14ac:dyDescent="0.3"/>
    <row r="8648" customFormat="1" ht="13.5" x14ac:dyDescent="0.3"/>
    <row r="8649" customFormat="1" ht="13.5" x14ac:dyDescent="0.3"/>
    <row r="8650" customFormat="1" ht="13.5" x14ac:dyDescent="0.3"/>
    <row r="8651" customFormat="1" ht="13.5" x14ac:dyDescent="0.3"/>
    <row r="8652" customFormat="1" ht="13.5" x14ac:dyDescent="0.3"/>
    <row r="8653" customFormat="1" ht="13.5" x14ac:dyDescent="0.3"/>
    <row r="8654" customFormat="1" ht="13.5" x14ac:dyDescent="0.3"/>
    <row r="8655" customFormat="1" ht="13.5" x14ac:dyDescent="0.3"/>
    <row r="8656" customFormat="1" ht="13.5" x14ac:dyDescent="0.3"/>
    <row r="8657" customFormat="1" ht="13.5" x14ac:dyDescent="0.3"/>
    <row r="8658" customFormat="1" ht="13.5" x14ac:dyDescent="0.3"/>
    <row r="8659" customFormat="1" ht="13.5" x14ac:dyDescent="0.3"/>
    <row r="8660" customFormat="1" ht="13.5" x14ac:dyDescent="0.3"/>
    <row r="8661" customFormat="1" ht="13.5" x14ac:dyDescent="0.3"/>
    <row r="8662" customFormat="1" ht="13.5" x14ac:dyDescent="0.3"/>
    <row r="8663" customFormat="1" ht="13.5" x14ac:dyDescent="0.3"/>
    <row r="8664" customFormat="1" ht="13.5" x14ac:dyDescent="0.3"/>
    <row r="8665" customFormat="1" ht="13.5" x14ac:dyDescent="0.3"/>
    <row r="8666" customFormat="1" ht="13.5" x14ac:dyDescent="0.3"/>
    <row r="8667" customFormat="1" ht="13.5" x14ac:dyDescent="0.3"/>
    <row r="8668" customFormat="1" ht="13.5" x14ac:dyDescent="0.3"/>
    <row r="8669" customFormat="1" ht="13.5" x14ac:dyDescent="0.3"/>
    <row r="8670" customFormat="1" ht="13.5" x14ac:dyDescent="0.3"/>
    <row r="8671" customFormat="1" ht="13.5" x14ac:dyDescent="0.3"/>
    <row r="8672" customFormat="1" ht="13.5" x14ac:dyDescent="0.3"/>
    <row r="8673" customFormat="1" ht="13.5" x14ac:dyDescent="0.3"/>
    <row r="8674" customFormat="1" ht="13.5" x14ac:dyDescent="0.3"/>
    <row r="8675" customFormat="1" ht="13.5" x14ac:dyDescent="0.3"/>
    <row r="8676" customFormat="1" ht="13.5" x14ac:dyDescent="0.3"/>
    <row r="8677" customFormat="1" ht="13.5" x14ac:dyDescent="0.3"/>
    <row r="8678" customFormat="1" ht="13.5" x14ac:dyDescent="0.3"/>
    <row r="8679" customFormat="1" ht="13.5" x14ac:dyDescent="0.3"/>
    <row r="8680" customFormat="1" ht="13.5" x14ac:dyDescent="0.3"/>
    <row r="8681" customFormat="1" ht="13.5" x14ac:dyDescent="0.3"/>
    <row r="8682" customFormat="1" ht="13.5" x14ac:dyDescent="0.3"/>
    <row r="8683" customFormat="1" ht="13.5" x14ac:dyDescent="0.3"/>
    <row r="8684" customFormat="1" ht="13.5" x14ac:dyDescent="0.3"/>
    <row r="8685" customFormat="1" ht="13.5" x14ac:dyDescent="0.3"/>
    <row r="8686" customFormat="1" ht="13.5" x14ac:dyDescent="0.3"/>
    <row r="8687" customFormat="1" ht="13.5" x14ac:dyDescent="0.3"/>
    <row r="8688" customFormat="1" ht="13.5" x14ac:dyDescent="0.3"/>
    <row r="8689" customFormat="1" ht="13.5" x14ac:dyDescent="0.3"/>
    <row r="8690" customFormat="1" ht="13.5" x14ac:dyDescent="0.3"/>
    <row r="8691" customFormat="1" ht="13.5" x14ac:dyDescent="0.3"/>
    <row r="8692" customFormat="1" ht="13.5" x14ac:dyDescent="0.3"/>
    <row r="8693" customFormat="1" ht="13.5" x14ac:dyDescent="0.3"/>
    <row r="8694" customFormat="1" ht="13.5" x14ac:dyDescent="0.3"/>
    <row r="8695" customFormat="1" ht="13.5" x14ac:dyDescent="0.3"/>
    <row r="8696" customFormat="1" ht="13.5" x14ac:dyDescent="0.3"/>
    <row r="8697" customFormat="1" ht="13.5" x14ac:dyDescent="0.3"/>
    <row r="8698" customFormat="1" ht="13.5" x14ac:dyDescent="0.3"/>
    <row r="8699" customFormat="1" ht="13.5" x14ac:dyDescent="0.3"/>
    <row r="8700" customFormat="1" ht="13.5" x14ac:dyDescent="0.3"/>
    <row r="8701" customFormat="1" ht="13.5" x14ac:dyDescent="0.3"/>
    <row r="8702" customFormat="1" ht="13.5" x14ac:dyDescent="0.3"/>
    <row r="8703" customFormat="1" ht="13.5" x14ac:dyDescent="0.3"/>
    <row r="8704" customFormat="1" ht="13.5" x14ac:dyDescent="0.3"/>
    <row r="8705" customFormat="1" ht="13.5" x14ac:dyDescent="0.3"/>
    <row r="8706" customFormat="1" ht="13.5" x14ac:dyDescent="0.3"/>
    <row r="8707" customFormat="1" ht="13.5" x14ac:dyDescent="0.3"/>
    <row r="8708" customFormat="1" ht="13.5" x14ac:dyDescent="0.3"/>
    <row r="8709" customFormat="1" ht="13.5" x14ac:dyDescent="0.3"/>
    <row r="8710" customFormat="1" ht="13.5" x14ac:dyDescent="0.3"/>
    <row r="8711" customFormat="1" ht="13.5" x14ac:dyDescent="0.3"/>
    <row r="8712" customFormat="1" ht="13.5" x14ac:dyDescent="0.3"/>
    <row r="8713" customFormat="1" ht="13.5" x14ac:dyDescent="0.3"/>
    <row r="8714" customFormat="1" ht="13.5" x14ac:dyDescent="0.3"/>
    <row r="8715" customFormat="1" ht="13.5" x14ac:dyDescent="0.3"/>
    <row r="8716" customFormat="1" ht="13.5" x14ac:dyDescent="0.3"/>
    <row r="8717" customFormat="1" ht="13.5" x14ac:dyDescent="0.3"/>
    <row r="8718" customFormat="1" ht="13.5" x14ac:dyDescent="0.3"/>
    <row r="8719" customFormat="1" ht="13.5" x14ac:dyDescent="0.3"/>
    <row r="8720" customFormat="1" ht="13.5" x14ac:dyDescent="0.3"/>
    <row r="8721" customFormat="1" ht="13.5" x14ac:dyDescent="0.3"/>
    <row r="8722" customFormat="1" ht="13.5" x14ac:dyDescent="0.3"/>
    <row r="8723" customFormat="1" ht="13.5" x14ac:dyDescent="0.3"/>
    <row r="8724" customFormat="1" ht="13.5" x14ac:dyDescent="0.3"/>
    <row r="8725" customFormat="1" ht="13.5" x14ac:dyDescent="0.3"/>
    <row r="8726" customFormat="1" ht="13.5" x14ac:dyDescent="0.3"/>
    <row r="8727" customFormat="1" ht="13.5" x14ac:dyDescent="0.3"/>
    <row r="8728" customFormat="1" ht="13.5" x14ac:dyDescent="0.3"/>
    <row r="8729" customFormat="1" ht="13.5" x14ac:dyDescent="0.3"/>
    <row r="8730" customFormat="1" ht="13.5" x14ac:dyDescent="0.3"/>
    <row r="8731" customFormat="1" ht="13.5" x14ac:dyDescent="0.3"/>
    <row r="8732" customFormat="1" ht="13.5" x14ac:dyDescent="0.3"/>
    <row r="8733" customFormat="1" ht="13.5" x14ac:dyDescent="0.3"/>
    <row r="8734" customFormat="1" ht="13.5" x14ac:dyDescent="0.3"/>
    <row r="8735" customFormat="1" ht="13.5" x14ac:dyDescent="0.3"/>
    <row r="8736" customFormat="1" ht="13.5" x14ac:dyDescent="0.3"/>
    <row r="8737" customFormat="1" ht="13.5" x14ac:dyDescent="0.3"/>
    <row r="8738" customFormat="1" ht="13.5" x14ac:dyDescent="0.3"/>
    <row r="8739" customFormat="1" ht="13.5" x14ac:dyDescent="0.3"/>
    <row r="8740" customFormat="1" ht="13.5" x14ac:dyDescent="0.3"/>
    <row r="8741" customFormat="1" ht="13.5" x14ac:dyDescent="0.3"/>
    <row r="8742" customFormat="1" ht="13.5" x14ac:dyDescent="0.3"/>
    <row r="8743" customFormat="1" ht="13.5" x14ac:dyDescent="0.3"/>
    <row r="8744" customFormat="1" ht="13.5" x14ac:dyDescent="0.3"/>
    <row r="8745" customFormat="1" ht="13.5" x14ac:dyDescent="0.3"/>
    <row r="8746" customFormat="1" ht="13.5" x14ac:dyDescent="0.3"/>
    <row r="8747" customFormat="1" ht="13.5" x14ac:dyDescent="0.3"/>
    <row r="8748" customFormat="1" ht="13.5" x14ac:dyDescent="0.3"/>
    <row r="8749" customFormat="1" ht="13.5" x14ac:dyDescent="0.3"/>
    <row r="8750" customFormat="1" ht="13.5" x14ac:dyDescent="0.3"/>
    <row r="8751" customFormat="1" ht="13.5" x14ac:dyDescent="0.3"/>
    <row r="8752" customFormat="1" ht="13.5" x14ac:dyDescent="0.3"/>
    <row r="8753" customFormat="1" ht="13.5" x14ac:dyDescent="0.3"/>
    <row r="8754" customFormat="1" ht="13.5" x14ac:dyDescent="0.3"/>
    <row r="8755" customFormat="1" ht="13.5" x14ac:dyDescent="0.3"/>
    <row r="8756" customFormat="1" ht="13.5" x14ac:dyDescent="0.3"/>
    <row r="8757" customFormat="1" ht="13.5" x14ac:dyDescent="0.3"/>
    <row r="8758" customFormat="1" ht="13.5" x14ac:dyDescent="0.3"/>
    <row r="8759" customFormat="1" ht="13.5" x14ac:dyDescent="0.3"/>
    <row r="8760" customFormat="1" ht="13.5" x14ac:dyDescent="0.3"/>
    <row r="8761" customFormat="1" ht="13.5" x14ac:dyDescent="0.3"/>
    <row r="8762" customFormat="1" ht="13.5" x14ac:dyDescent="0.3"/>
    <row r="8763" customFormat="1" ht="13.5" x14ac:dyDescent="0.3"/>
    <row r="8764" customFormat="1" ht="13.5" x14ac:dyDescent="0.3"/>
    <row r="8765" customFormat="1" ht="13.5" x14ac:dyDescent="0.3"/>
    <row r="8766" customFormat="1" ht="13.5" x14ac:dyDescent="0.3"/>
    <row r="8767" customFormat="1" ht="13.5" x14ac:dyDescent="0.3"/>
    <row r="8768" customFormat="1" ht="13.5" x14ac:dyDescent="0.3"/>
    <row r="8769" customFormat="1" ht="13.5" x14ac:dyDescent="0.3"/>
    <row r="8770" customFormat="1" ht="13.5" x14ac:dyDescent="0.3"/>
    <row r="8771" customFormat="1" ht="13.5" x14ac:dyDescent="0.3"/>
    <row r="8772" customFormat="1" ht="13.5" x14ac:dyDescent="0.3"/>
    <row r="8773" customFormat="1" ht="13.5" x14ac:dyDescent="0.3"/>
    <row r="8774" customFormat="1" ht="13.5" x14ac:dyDescent="0.3"/>
    <row r="8775" customFormat="1" ht="13.5" x14ac:dyDescent="0.3"/>
    <row r="8776" customFormat="1" ht="13.5" x14ac:dyDescent="0.3"/>
    <row r="8777" customFormat="1" ht="13.5" x14ac:dyDescent="0.3"/>
    <row r="8778" customFormat="1" ht="13.5" x14ac:dyDescent="0.3"/>
    <row r="8779" customFormat="1" ht="13.5" x14ac:dyDescent="0.3"/>
    <row r="8780" customFormat="1" ht="13.5" x14ac:dyDescent="0.3"/>
    <row r="8781" customFormat="1" ht="13.5" x14ac:dyDescent="0.3"/>
    <row r="8782" customFormat="1" ht="13.5" x14ac:dyDescent="0.3"/>
    <row r="8783" customFormat="1" ht="13.5" x14ac:dyDescent="0.3"/>
    <row r="8784" customFormat="1" ht="13.5" x14ac:dyDescent="0.3"/>
    <row r="8785" customFormat="1" ht="13.5" x14ac:dyDescent="0.3"/>
    <row r="8786" customFormat="1" ht="13.5" x14ac:dyDescent="0.3"/>
    <row r="8787" customFormat="1" ht="13.5" x14ac:dyDescent="0.3"/>
    <row r="8788" customFormat="1" ht="13.5" x14ac:dyDescent="0.3"/>
    <row r="8789" customFormat="1" ht="13.5" x14ac:dyDescent="0.3"/>
    <row r="8790" customFormat="1" ht="13.5" x14ac:dyDescent="0.3"/>
    <row r="8791" customFormat="1" ht="13.5" x14ac:dyDescent="0.3"/>
    <row r="8792" customFormat="1" ht="13.5" x14ac:dyDescent="0.3"/>
    <row r="8793" customFormat="1" ht="13.5" x14ac:dyDescent="0.3"/>
    <row r="8794" customFormat="1" ht="13.5" x14ac:dyDescent="0.3"/>
    <row r="8795" customFormat="1" ht="13.5" x14ac:dyDescent="0.3"/>
    <row r="8796" customFormat="1" ht="13.5" x14ac:dyDescent="0.3"/>
    <row r="8797" customFormat="1" ht="13.5" x14ac:dyDescent="0.3"/>
    <row r="8798" customFormat="1" ht="13.5" x14ac:dyDescent="0.3"/>
    <row r="8799" customFormat="1" ht="13.5" x14ac:dyDescent="0.3"/>
    <row r="8800" customFormat="1" ht="13.5" x14ac:dyDescent="0.3"/>
    <row r="8801" customFormat="1" ht="13.5" x14ac:dyDescent="0.3"/>
    <row r="8802" customFormat="1" ht="13.5" x14ac:dyDescent="0.3"/>
    <row r="8803" customFormat="1" ht="13.5" x14ac:dyDescent="0.3"/>
    <row r="8804" customFormat="1" ht="13.5" x14ac:dyDescent="0.3"/>
    <row r="8805" customFormat="1" ht="13.5" x14ac:dyDescent="0.3"/>
    <row r="8806" customFormat="1" ht="13.5" x14ac:dyDescent="0.3"/>
    <row r="8807" customFormat="1" ht="13.5" x14ac:dyDescent="0.3"/>
    <row r="8808" customFormat="1" ht="13.5" x14ac:dyDescent="0.3"/>
    <row r="8809" customFormat="1" ht="13.5" x14ac:dyDescent="0.3"/>
    <row r="8810" customFormat="1" ht="13.5" x14ac:dyDescent="0.3"/>
    <row r="8811" customFormat="1" ht="13.5" x14ac:dyDescent="0.3"/>
    <row r="8812" customFormat="1" ht="13.5" x14ac:dyDescent="0.3"/>
    <row r="8813" customFormat="1" ht="13.5" x14ac:dyDescent="0.3"/>
    <row r="8814" customFormat="1" ht="13.5" x14ac:dyDescent="0.3"/>
    <row r="8815" customFormat="1" ht="13.5" x14ac:dyDescent="0.3"/>
    <row r="8816" customFormat="1" ht="13.5" x14ac:dyDescent="0.3"/>
    <row r="8817" customFormat="1" ht="13.5" x14ac:dyDescent="0.3"/>
    <row r="8818" customFormat="1" ht="13.5" x14ac:dyDescent="0.3"/>
    <row r="8819" customFormat="1" ht="13.5" x14ac:dyDescent="0.3"/>
    <row r="8820" customFormat="1" ht="13.5" x14ac:dyDescent="0.3"/>
    <row r="8821" customFormat="1" ht="13.5" x14ac:dyDescent="0.3"/>
    <row r="8822" customFormat="1" ht="13.5" x14ac:dyDescent="0.3"/>
    <row r="8823" customFormat="1" ht="13.5" x14ac:dyDescent="0.3"/>
    <row r="8824" customFormat="1" ht="13.5" x14ac:dyDescent="0.3"/>
    <row r="8825" customFormat="1" ht="13.5" x14ac:dyDescent="0.3"/>
    <row r="8826" customFormat="1" ht="13.5" x14ac:dyDescent="0.3"/>
    <row r="8827" customFormat="1" ht="13.5" x14ac:dyDescent="0.3"/>
    <row r="8828" customFormat="1" ht="13.5" x14ac:dyDescent="0.3"/>
    <row r="8829" customFormat="1" ht="13.5" x14ac:dyDescent="0.3"/>
    <row r="8830" customFormat="1" ht="13.5" x14ac:dyDescent="0.3"/>
    <row r="8831" customFormat="1" ht="13.5" x14ac:dyDescent="0.3"/>
    <row r="8832" customFormat="1" ht="13.5" x14ac:dyDescent="0.3"/>
    <row r="8833" customFormat="1" ht="13.5" x14ac:dyDescent="0.3"/>
    <row r="8834" customFormat="1" ht="13.5" x14ac:dyDescent="0.3"/>
    <row r="8835" customFormat="1" ht="13.5" x14ac:dyDescent="0.3"/>
    <row r="8836" customFormat="1" ht="13.5" x14ac:dyDescent="0.3"/>
    <row r="8837" customFormat="1" ht="13.5" x14ac:dyDescent="0.3"/>
    <row r="8838" customFormat="1" ht="13.5" x14ac:dyDescent="0.3"/>
    <row r="8839" customFormat="1" ht="13.5" x14ac:dyDescent="0.3"/>
    <row r="8840" customFormat="1" ht="13.5" x14ac:dyDescent="0.3"/>
    <row r="8841" customFormat="1" ht="13.5" x14ac:dyDescent="0.3"/>
    <row r="8842" customFormat="1" ht="13.5" x14ac:dyDescent="0.3"/>
    <row r="8843" customFormat="1" ht="13.5" x14ac:dyDescent="0.3"/>
    <row r="8844" customFormat="1" ht="13.5" x14ac:dyDescent="0.3"/>
    <row r="8845" customFormat="1" ht="13.5" x14ac:dyDescent="0.3"/>
    <row r="8846" customFormat="1" ht="13.5" x14ac:dyDescent="0.3"/>
    <row r="8847" customFormat="1" ht="13.5" x14ac:dyDescent="0.3"/>
    <row r="8848" customFormat="1" ht="13.5" x14ac:dyDescent="0.3"/>
    <row r="8849" customFormat="1" ht="13.5" x14ac:dyDescent="0.3"/>
    <row r="8850" customFormat="1" ht="13.5" x14ac:dyDescent="0.3"/>
    <row r="8851" customFormat="1" ht="13.5" x14ac:dyDescent="0.3"/>
    <row r="8852" customFormat="1" ht="13.5" x14ac:dyDescent="0.3"/>
    <row r="8853" customFormat="1" ht="13.5" x14ac:dyDescent="0.3"/>
    <row r="8854" customFormat="1" ht="13.5" x14ac:dyDescent="0.3"/>
    <row r="8855" customFormat="1" ht="13.5" x14ac:dyDescent="0.3"/>
    <row r="8856" customFormat="1" ht="13.5" x14ac:dyDescent="0.3"/>
    <row r="8857" customFormat="1" ht="13.5" x14ac:dyDescent="0.3"/>
    <row r="8858" customFormat="1" ht="13.5" x14ac:dyDescent="0.3"/>
    <row r="8859" customFormat="1" ht="13.5" x14ac:dyDescent="0.3"/>
    <row r="8860" customFormat="1" ht="13.5" x14ac:dyDescent="0.3"/>
    <row r="8861" customFormat="1" ht="13.5" x14ac:dyDescent="0.3"/>
    <row r="8862" customFormat="1" ht="13.5" x14ac:dyDescent="0.3"/>
    <row r="8863" customFormat="1" ht="13.5" x14ac:dyDescent="0.3"/>
    <row r="8864" customFormat="1" ht="13.5" x14ac:dyDescent="0.3"/>
    <row r="8865" customFormat="1" ht="13.5" x14ac:dyDescent="0.3"/>
    <row r="8866" customFormat="1" ht="13.5" x14ac:dyDescent="0.3"/>
    <row r="8867" customFormat="1" ht="13.5" x14ac:dyDescent="0.3"/>
    <row r="8868" customFormat="1" ht="13.5" x14ac:dyDescent="0.3"/>
    <row r="8869" customFormat="1" ht="13.5" x14ac:dyDescent="0.3"/>
    <row r="8870" customFormat="1" ht="13.5" x14ac:dyDescent="0.3"/>
    <row r="8871" customFormat="1" ht="13.5" x14ac:dyDescent="0.3"/>
    <row r="8872" customFormat="1" ht="13.5" x14ac:dyDescent="0.3"/>
    <row r="8873" customFormat="1" ht="13.5" x14ac:dyDescent="0.3"/>
    <row r="8874" customFormat="1" ht="13.5" x14ac:dyDescent="0.3"/>
    <row r="8875" customFormat="1" ht="13.5" x14ac:dyDescent="0.3"/>
    <row r="8876" customFormat="1" ht="13.5" x14ac:dyDescent="0.3"/>
    <row r="8877" customFormat="1" ht="13.5" x14ac:dyDescent="0.3"/>
    <row r="8878" customFormat="1" ht="13.5" x14ac:dyDescent="0.3"/>
    <row r="8879" customFormat="1" ht="13.5" x14ac:dyDescent="0.3"/>
    <row r="8880" customFormat="1" ht="13.5" x14ac:dyDescent="0.3"/>
    <row r="8881" customFormat="1" ht="13.5" x14ac:dyDescent="0.3"/>
    <row r="8882" customFormat="1" ht="13.5" x14ac:dyDescent="0.3"/>
    <row r="8883" customFormat="1" ht="13.5" x14ac:dyDescent="0.3"/>
    <row r="8884" customFormat="1" ht="13.5" x14ac:dyDescent="0.3"/>
    <row r="8885" customFormat="1" ht="13.5" x14ac:dyDescent="0.3"/>
    <row r="8886" customFormat="1" ht="13.5" x14ac:dyDescent="0.3"/>
    <row r="8887" customFormat="1" ht="13.5" x14ac:dyDescent="0.3"/>
    <row r="8888" customFormat="1" ht="13.5" x14ac:dyDescent="0.3"/>
    <row r="8889" customFormat="1" ht="13.5" x14ac:dyDescent="0.3"/>
    <row r="8890" customFormat="1" ht="13.5" x14ac:dyDescent="0.3"/>
    <row r="8891" customFormat="1" ht="13.5" x14ac:dyDescent="0.3"/>
    <row r="8892" customFormat="1" ht="13.5" x14ac:dyDescent="0.3"/>
    <row r="8893" customFormat="1" ht="13.5" x14ac:dyDescent="0.3"/>
    <row r="8894" customFormat="1" ht="13.5" x14ac:dyDescent="0.3"/>
    <row r="8895" customFormat="1" ht="13.5" x14ac:dyDescent="0.3"/>
    <row r="8896" customFormat="1" ht="13.5" x14ac:dyDescent="0.3"/>
    <row r="8897" customFormat="1" ht="13.5" x14ac:dyDescent="0.3"/>
    <row r="8898" customFormat="1" ht="13.5" x14ac:dyDescent="0.3"/>
    <row r="8899" customFormat="1" ht="13.5" x14ac:dyDescent="0.3"/>
    <row r="8900" customFormat="1" ht="13.5" x14ac:dyDescent="0.3"/>
    <row r="8901" customFormat="1" ht="13.5" x14ac:dyDescent="0.3"/>
    <row r="8902" customFormat="1" ht="13.5" x14ac:dyDescent="0.3"/>
    <row r="8903" customFormat="1" ht="13.5" x14ac:dyDescent="0.3"/>
    <row r="8904" customFormat="1" ht="13.5" x14ac:dyDescent="0.3"/>
    <row r="8905" customFormat="1" ht="13.5" x14ac:dyDescent="0.3"/>
    <row r="8906" customFormat="1" ht="13.5" x14ac:dyDescent="0.3"/>
    <row r="8907" customFormat="1" ht="13.5" x14ac:dyDescent="0.3"/>
    <row r="8908" customFormat="1" ht="13.5" x14ac:dyDescent="0.3"/>
    <row r="8909" customFormat="1" ht="13.5" x14ac:dyDescent="0.3"/>
    <row r="8910" customFormat="1" ht="13.5" x14ac:dyDescent="0.3"/>
    <row r="8911" customFormat="1" ht="13.5" x14ac:dyDescent="0.3"/>
    <row r="8912" customFormat="1" ht="13.5" x14ac:dyDescent="0.3"/>
    <row r="8913" customFormat="1" ht="13.5" x14ac:dyDescent="0.3"/>
    <row r="8914" customFormat="1" ht="13.5" x14ac:dyDescent="0.3"/>
    <row r="8915" customFormat="1" ht="13.5" x14ac:dyDescent="0.3"/>
    <row r="8916" customFormat="1" ht="13.5" x14ac:dyDescent="0.3"/>
    <row r="8917" customFormat="1" ht="13.5" x14ac:dyDescent="0.3"/>
    <row r="8918" customFormat="1" ht="13.5" x14ac:dyDescent="0.3"/>
    <row r="8919" customFormat="1" ht="13.5" x14ac:dyDescent="0.3"/>
    <row r="8920" customFormat="1" ht="13.5" x14ac:dyDescent="0.3"/>
    <row r="8921" customFormat="1" ht="13.5" x14ac:dyDescent="0.3"/>
    <row r="8922" customFormat="1" ht="13.5" x14ac:dyDescent="0.3"/>
    <row r="8923" customFormat="1" ht="13.5" x14ac:dyDescent="0.3"/>
    <row r="8924" customFormat="1" ht="13.5" x14ac:dyDescent="0.3"/>
    <row r="8925" customFormat="1" ht="13.5" x14ac:dyDescent="0.3"/>
    <row r="8926" customFormat="1" ht="13.5" x14ac:dyDescent="0.3"/>
    <row r="8927" customFormat="1" ht="13.5" x14ac:dyDescent="0.3"/>
    <row r="8928" customFormat="1" ht="13.5" x14ac:dyDescent="0.3"/>
    <row r="8929" customFormat="1" ht="13.5" x14ac:dyDescent="0.3"/>
    <row r="8930" customFormat="1" ht="13.5" x14ac:dyDescent="0.3"/>
    <row r="8931" customFormat="1" ht="13.5" x14ac:dyDescent="0.3"/>
    <row r="8932" customFormat="1" ht="13.5" x14ac:dyDescent="0.3"/>
    <row r="8933" customFormat="1" ht="13.5" x14ac:dyDescent="0.3"/>
    <row r="8934" customFormat="1" ht="13.5" x14ac:dyDescent="0.3"/>
    <row r="8935" customFormat="1" ht="13.5" x14ac:dyDescent="0.3"/>
    <row r="8936" customFormat="1" ht="13.5" x14ac:dyDescent="0.3"/>
    <row r="8937" customFormat="1" ht="13.5" x14ac:dyDescent="0.3"/>
    <row r="8938" customFormat="1" ht="13.5" x14ac:dyDescent="0.3"/>
    <row r="8939" customFormat="1" ht="13.5" x14ac:dyDescent="0.3"/>
    <row r="8940" customFormat="1" ht="13.5" x14ac:dyDescent="0.3"/>
    <row r="8941" customFormat="1" ht="13.5" x14ac:dyDescent="0.3"/>
    <row r="8942" customFormat="1" ht="13.5" x14ac:dyDescent="0.3"/>
    <row r="8943" customFormat="1" ht="13.5" x14ac:dyDescent="0.3"/>
    <row r="8944" customFormat="1" ht="13.5" x14ac:dyDescent="0.3"/>
    <row r="8945" customFormat="1" ht="13.5" x14ac:dyDescent="0.3"/>
    <row r="8946" customFormat="1" ht="13.5" x14ac:dyDescent="0.3"/>
    <row r="8947" customFormat="1" ht="13.5" x14ac:dyDescent="0.3"/>
    <row r="8948" customFormat="1" ht="13.5" x14ac:dyDescent="0.3"/>
    <row r="8949" customFormat="1" ht="13.5" x14ac:dyDescent="0.3"/>
    <row r="8950" customFormat="1" ht="13.5" x14ac:dyDescent="0.3"/>
    <row r="8951" customFormat="1" ht="13.5" x14ac:dyDescent="0.3"/>
    <row r="8952" customFormat="1" ht="13.5" x14ac:dyDescent="0.3"/>
    <row r="8953" customFormat="1" ht="13.5" x14ac:dyDescent="0.3"/>
    <row r="8954" customFormat="1" ht="13.5" x14ac:dyDescent="0.3"/>
    <row r="8955" customFormat="1" ht="13.5" x14ac:dyDescent="0.3"/>
    <row r="8956" customFormat="1" ht="13.5" x14ac:dyDescent="0.3"/>
    <row r="8957" customFormat="1" ht="13.5" x14ac:dyDescent="0.3"/>
    <row r="8958" customFormat="1" ht="13.5" x14ac:dyDescent="0.3"/>
    <row r="8959" customFormat="1" ht="13.5" x14ac:dyDescent="0.3"/>
    <row r="8960" customFormat="1" ht="13.5" x14ac:dyDescent="0.3"/>
    <row r="8961" customFormat="1" ht="13.5" x14ac:dyDescent="0.3"/>
    <row r="8962" customFormat="1" ht="13.5" x14ac:dyDescent="0.3"/>
    <row r="8963" customFormat="1" ht="13.5" x14ac:dyDescent="0.3"/>
    <row r="8964" customFormat="1" ht="13.5" x14ac:dyDescent="0.3"/>
    <row r="8965" customFormat="1" ht="13.5" x14ac:dyDescent="0.3"/>
    <row r="8966" customFormat="1" ht="13.5" x14ac:dyDescent="0.3"/>
    <row r="8967" customFormat="1" ht="13.5" x14ac:dyDescent="0.3"/>
    <row r="8968" customFormat="1" ht="13.5" x14ac:dyDescent="0.3"/>
    <row r="8969" customFormat="1" ht="13.5" x14ac:dyDescent="0.3"/>
    <row r="8970" customFormat="1" ht="13.5" x14ac:dyDescent="0.3"/>
    <row r="8971" customFormat="1" ht="13.5" x14ac:dyDescent="0.3"/>
    <row r="8972" customFormat="1" ht="13.5" x14ac:dyDescent="0.3"/>
    <row r="8973" customFormat="1" ht="13.5" x14ac:dyDescent="0.3"/>
    <row r="8974" customFormat="1" ht="13.5" x14ac:dyDescent="0.3"/>
    <row r="8975" customFormat="1" ht="13.5" x14ac:dyDescent="0.3"/>
    <row r="8976" customFormat="1" ht="13.5" x14ac:dyDescent="0.3"/>
    <row r="8977" customFormat="1" ht="13.5" x14ac:dyDescent="0.3"/>
    <row r="8978" customFormat="1" ht="13.5" x14ac:dyDescent="0.3"/>
    <row r="8979" customFormat="1" ht="13.5" x14ac:dyDescent="0.3"/>
    <row r="8980" customFormat="1" ht="13.5" x14ac:dyDescent="0.3"/>
    <row r="8981" customFormat="1" ht="13.5" x14ac:dyDescent="0.3"/>
    <row r="8982" customFormat="1" ht="13.5" x14ac:dyDescent="0.3"/>
    <row r="8983" customFormat="1" ht="13.5" x14ac:dyDescent="0.3"/>
    <row r="8984" customFormat="1" ht="13.5" x14ac:dyDescent="0.3"/>
    <row r="8985" customFormat="1" ht="13.5" x14ac:dyDescent="0.3"/>
    <row r="8986" customFormat="1" ht="13.5" x14ac:dyDescent="0.3"/>
    <row r="8987" customFormat="1" ht="13.5" x14ac:dyDescent="0.3"/>
    <row r="8988" customFormat="1" ht="13.5" x14ac:dyDescent="0.3"/>
    <row r="8989" customFormat="1" ht="13.5" x14ac:dyDescent="0.3"/>
    <row r="8990" customFormat="1" ht="13.5" x14ac:dyDescent="0.3"/>
    <row r="8991" customFormat="1" ht="13.5" x14ac:dyDescent="0.3"/>
    <row r="8992" customFormat="1" ht="13.5" x14ac:dyDescent="0.3"/>
    <row r="8993" customFormat="1" ht="13.5" x14ac:dyDescent="0.3"/>
    <row r="8994" customFormat="1" ht="13.5" x14ac:dyDescent="0.3"/>
    <row r="8995" customFormat="1" ht="13.5" x14ac:dyDescent="0.3"/>
    <row r="8996" customFormat="1" ht="13.5" x14ac:dyDescent="0.3"/>
    <row r="8997" customFormat="1" ht="13.5" x14ac:dyDescent="0.3"/>
    <row r="8998" customFormat="1" ht="13.5" x14ac:dyDescent="0.3"/>
    <row r="8999" customFormat="1" ht="13.5" x14ac:dyDescent="0.3"/>
    <row r="9000" customFormat="1" ht="13.5" x14ac:dyDescent="0.3"/>
    <row r="9001" customFormat="1" ht="13.5" x14ac:dyDescent="0.3"/>
    <row r="9002" customFormat="1" ht="13.5" x14ac:dyDescent="0.3"/>
    <row r="9003" customFormat="1" ht="13.5" x14ac:dyDescent="0.3"/>
    <row r="9004" customFormat="1" ht="13.5" x14ac:dyDescent="0.3"/>
    <row r="9005" customFormat="1" ht="13.5" x14ac:dyDescent="0.3"/>
    <row r="9006" customFormat="1" ht="13.5" x14ac:dyDescent="0.3"/>
    <row r="9007" customFormat="1" ht="13.5" x14ac:dyDescent="0.3"/>
    <row r="9008" customFormat="1" ht="13.5" x14ac:dyDescent="0.3"/>
    <row r="9009" customFormat="1" ht="13.5" x14ac:dyDescent="0.3"/>
    <row r="9010" customFormat="1" ht="13.5" x14ac:dyDescent="0.3"/>
    <row r="9011" customFormat="1" ht="13.5" x14ac:dyDescent="0.3"/>
    <row r="9012" customFormat="1" ht="13.5" x14ac:dyDescent="0.3"/>
    <row r="9013" customFormat="1" ht="13.5" x14ac:dyDescent="0.3"/>
    <row r="9014" customFormat="1" ht="13.5" x14ac:dyDescent="0.3"/>
    <row r="9015" customFormat="1" ht="13.5" x14ac:dyDescent="0.3"/>
    <row r="9016" customFormat="1" ht="13.5" x14ac:dyDescent="0.3"/>
    <row r="9017" customFormat="1" ht="13.5" x14ac:dyDescent="0.3"/>
    <row r="9018" customFormat="1" ht="13.5" x14ac:dyDescent="0.3"/>
    <row r="9019" customFormat="1" ht="13.5" x14ac:dyDescent="0.3"/>
    <row r="9020" customFormat="1" ht="13.5" x14ac:dyDescent="0.3"/>
    <row r="9021" customFormat="1" ht="13.5" x14ac:dyDescent="0.3"/>
    <row r="9022" customFormat="1" ht="13.5" x14ac:dyDescent="0.3"/>
    <row r="9023" customFormat="1" ht="13.5" x14ac:dyDescent="0.3"/>
    <row r="9024" customFormat="1" ht="13.5" x14ac:dyDescent="0.3"/>
    <row r="9025" customFormat="1" ht="13.5" x14ac:dyDescent="0.3"/>
    <row r="9026" customFormat="1" ht="13.5" x14ac:dyDescent="0.3"/>
    <row r="9027" customFormat="1" ht="13.5" x14ac:dyDescent="0.3"/>
    <row r="9028" customFormat="1" ht="13.5" x14ac:dyDescent="0.3"/>
    <row r="9029" customFormat="1" ht="13.5" x14ac:dyDescent="0.3"/>
    <row r="9030" customFormat="1" ht="13.5" x14ac:dyDescent="0.3"/>
    <row r="9031" customFormat="1" ht="13.5" x14ac:dyDescent="0.3"/>
    <row r="9032" customFormat="1" ht="13.5" x14ac:dyDescent="0.3"/>
    <row r="9033" customFormat="1" ht="13.5" x14ac:dyDescent="0.3"/>
    <row r="9034" customFormat="1" ht="13.5" x14ac:dyDescent="0.3"/>
    <row r="9035" customFormat="1" ht="13.5" x14ac:dyDescent="0.3"/>
    <row r="9036" customFormat="1" ht="13.5" x14ac:dyDescent="0.3"/>
    <row r="9037" customFormat="1" ht="13.5" x14ac:dyDescent="0.3"/>
    <row r="9038" customFormat="1" ht="13.5" x14ac:dyDescent="0.3"/>
    <row r="9039" customFormat="1" ht="13.5" x14ac:dyDescent="0.3"/>
    <row r="9040" customFormat="1" ht="13.5" x14ac:dyDescent="0.3"/>
    <row r="9041" customFormat="1" ht="13.5" x14ac:dyDescent="0.3"/>
    <row r="9042" customFormat="1" ht="13.5" x14ac:dyDescent="0.3"/>
    <row r="9043" customFormat="1" ht="13.5" x14ac:dyDescent="0.3"/>
    <row r="9044" customFormat="1" ht="13.5" x14ac:dyDescent="0.3"/>
    <row r="9045" customFormat="1" ht="13.5" x14ac:dyDescent="0.3"/>
    <row r="9046" customFormat="1" ht="13.5" x14ac:dyDescent="0.3"/>
    <row r="9047" customFormat="1" ht="13.5" x14ac:dyDescent="0.3"/>
    <row r="9048" customFormat="1" ht="13.5" x14ac:dyDescent="0.3"/>
    <row r="9049" customFormat="1" ht="13.5" x14ac:dyDescent="0.3"/>
    <row r="9050" customFormat="1" ht="13.5" x14ac:dyDescent="0.3"/>
    <row r="9051" customFormat="1" ht="13.5" x14ac:dyDescent="0.3"/>
    <row r="9052" customFormat="1" ht="13.5" x14ac:dyDescent="0.3"/>
    <row r="9053" customFormat="1" ht="13.5" x14ac:dyDescent="0.3"/>
    <row r="9054" customFormat="1" ht="13.5" x14ac:dyDescent="0.3"/>
    <row r="9055" customFormat="1" ht="13.5" x14ac:dyDescent="0.3"/>
    <row r="9056" customFormat="1" ht="13.5" x14ac:dyDescent="0.3"/>
    <row r="9057" customFormat="1" ht="13.5" x14ac:dyDescent="0.3"/>
    <row r="9058" customFormat="1" ht="13.5" x14ac:dyDescent="0.3"/>
    <row r="9059" customFormat="1" ht="13.5" x14ac:dyDescent="0.3"/>
    <row r="9060" customFormat="1" ht="13.5" x14ac:dyDescent="0.3"/>
    <row r="9061" customFormat="1" ht="13.5" x14ac:dyDescent="0.3"/>
    <row r="9062" customFormat="1" ht="13.5" x14ac:dyDescent="0.3"/>
    <row r="9063" customFormat="1" ht="13.5" x14ac:dyDescent="0.3"/>
    <row r="9064" customFormat="1" ht="13.5" x14ac:dyDescent="0.3"/>
    <row r="9065" customFormat="1" ht="13.5" x14ac:dyDescent="0.3"/>
    <row r="9066" customFormat="1" ht="13.5" x14ac:dyDescent="0.3"/>
    <row r="9067" customFormat="1" ht="13.5" x14ac:dyDescent="0.3"/>
    <row r="9068" customFormat="1" ht="13.5" x14ac:dyDescent="0.3"/>
    <row r="9069" customFormat="1" ht="13.5" x14ac:dyDescent="0.3"/>
    <row r="9070" customFormat="1" ht="13.5" x14ac:dyDescent="0.3"/>
    <row r="9071" customFormat="1" ht="13.5" x14ac:dyDescent="0.3"/>
    <row r="9072" customFormat="1" ht="13.5" x14ac:dyDescent="0.3"/>
    <row r="9073" customFormat="1" ht="13.5" x14ac:dyDescent="0.3"/>
    <row r="9074" customFormat="1" ht="13.5" x14ac:dyDescent="0.3"/>
    <row r="9075" customFormat="1" ht="13.5" x14ac:dyDescent="0.3"/>
    <row r="9076" customFormat="1" ht="13.5" x14ac:dyDescent="0.3"/>
    <row r="9077" customFormat="1" ht="13.5" x14ac:dyDescent="0.3"/>
    <row r="9078" customFormat="1" ht="13.5" x14ac:dyDescent="0.3"/>
    <row r="9079" customFormat="1" ht="13.5" x14ac:dyDescent="0.3"/>
    <row r="9080" customFormat="1" ht="13.5" x14ac:dyDescent="0.3"/>
    <row r="9081" customFormat="1" ht="13.5" x14ac:dyDescent="0.3"/>
    <row r="9082" customFormat="1" ht="13.5" x14ac:dyDescent="0.3"/>
    <row r="9083" customFormat="1" ht="13.5" x14ac:dyDescent="0.3"/>
    <row r="9084" customFormat="1" ht="13.5" x14ac:dyDescent="0.3"/>
    <row r="9085" customFormat="1" ht="13.5" x14ac:dyDescent="0.3"/>
    <row r="9086" customFormat="1" ht="13.5" x14ac:dyDescent="0.3"/>
    <row r="9087" customFormat="1" ht="13.5" x14ac:dyDescent="0.3"/>
    <row r="9088" customFormat="1" ht="13.5" x14ac:dyDescent="0.3"/>
    <row r="9089" customFormat="1" ht="13.5" x14ac:dyDescent="0.3"/>
    <row r="9090" customFormat="1" ht="13.5" x14ac:dyDescent="0.3"/>
    <row r="9091" customFormat="1" ht="13.5" x14ac:dyDescent="0.3"/>
    <row r="9092" customFormat="1" ht="13.5" x14ac:dyDescent="0.3"/>
    <row r="9093" customFormat="1" ht="13.5" x14ac:dyDescent="0.3"/>
    <row r="9094" customFormat="1" ht="13.5" x14ac:dyDescent="0.3"/>
    <row r="9095" customFormat="1" ht="13.5" x14ac:dyDescent="0.3"/>
    <row r="9096" customFormat="1" ht="13.5" x14ac:dyDescent="0.3"/>
    <row r="9097" customFormat="1" ht="13.5" x14ac:dyDescent="0.3"/>
    <row r="9098" customFormat="1" ht="13.5" x14ac:dyDescent="0.3"/>
    <row r="9099" customFormat="1" ht="13.5" x14ac:dyDescent="0.3"/>
    <row r="9100" customFormat="1" ht="13.5" x14ac:dyDescent="0.3"/>
    <row r="9101" customFormat="1" ht="13.5" x14ac:dyDescent="0.3"/>
    <row r="9102" customFormat="1" ht="13.5" x14ac:dyDescent="0.3"/>
    <row r="9103" customFormat="1" ht="13.5" x14ac:dyDescent="0.3"/>
    <row r="9104" customFormat="1" ht="13.5" x14ac:dyDescent="0.3"/>
    <row r="9105" customFormat="1" ht="13.5" x14ac:dyDescent="0.3"/>
    <row r="9106" customFormat="1" ht="13.5" x14ac:dyDescent="0.3"/>
    <row r="9107" customFormat="1" ht="13.5" x14ac:dyDescent="0.3"/>
    <row r="9108" customFormat="1" ht="13.5" x14ac:dyDescent="0.3"/>
    <row r="9109" customFormat="1" ht="13.5" x14ac:dyDescent="0.3"/>
    <row r="9110" customFormat="1" ht="13.5" x14ac:dyDescent="0.3"/>
    <row r="9111" customFormat="1" ht="13.5" x14ac:dyDescent="0.3"/>
    <row r="9112" customFormat="1" ht="13.5" x14ac:dyDescent="0.3"/>
    <row r="9113" customFormat="1" ht="13.5" x14ac:dyDescent="0.3"/>
    <row r="9114" customFormat="1" ht="13.5" x14ac:dyDescent="0.3"/>
    <row r="9115" customFormat="1" ht="13.5" x14ac:dyDescent="0.3"/>
    <row r="9116" customFormat="1" ht="13.5" x14ac:dyDescent="0.3"/>
    <row r="9117" customFormat="1" ht="13.5" x14ac:dyDescent="0.3"/>
    <row r="9118" customFormat="1" ht="13.5" x14ac:dyDescent="0.3"/>
    <row r="9119" customFormat="1" ht="13.5" x14ac:dyDescent="0.3"/>
    <row r="9120" customFormat="1" ht="13.5" x14ac:dyDescent="0.3"/>
    <row r="9121" customFormat="1" ht="13.5" x14ac:dyDescent="0.3"/>
    <row r="9122" customFormat="1" ht="13.5" x14ac:dyDescent="0.3"/>
    <row r="9123" customFormat="1" ht="13.5" x14ac:dyDescent="0.3"/>
    <row r="9124" customFormat="1" ht="13.5" x14ac:dyDescent="0.3"/>
    <row r="9125" customFormat="1" ht="13.5" x14ac:dyDescent="0.3"/>
    <row r="9126" customFormat="1" ht="13.5" x14ac:dyDescent="0.3"/>
    <row r="9127" customFormat="1" ht="13.5" x14ac:dyDescent="0.3"/>
    <row r="9128" customFormat="1" ht="13.5" x14ac:dyDescent="0.3"/>
    <row r="9129" customFormat="1" ht="13.5" x14ac:dyDescent="0.3"/>
    <row r="9130" customFormat="1" ht="13.5" x14ac:dyDescent="0.3"/>
    <row r="9131" customFormat="1" ht="13.5" x14ac:dyDescent="0.3"/>
    <row r="9132" customFormat="1" ht="13.5" x14ac:dyDescent="0.3"/>
    <row r="9133" customFormat="1" ht="13.5" x14ac:dyDescent="0.3"/>
    <row r="9134" customFormat="1" ht="13.5" x14ac:dyDescent="0.3"/>
    <row r="9135" customFormat="1" ht="13.5" x14ac:dyDescent="0.3"/>
    <row r="9136" customFormat="1" ht="13.5" x14ac:dyDescent="0.3"/>
    <row r="9137" customFormat="1" ht="13.5" x14ac:dyDescent="0.3"/>
    <row r="9138" customFormat="1" ht="13.5" x14ac:dyDescent="0.3"/>
    <row r="9139" customFormat="1" ht="13.5" x14ac:dyDescent="0.3"/>
    <row r="9140" customFormat="1" ht="13.5" x14ac:dyDescent="0.3"/>
    <row r="9141" customFormat="1" ht="13.5" x14ac:dyDescent="0.3"/>
    <row r="9142" customFormat="1" ht="13.5" x14ac:dyDescent="0.3"/>
    <row r="9143" customFormat="1" ht="13.5" x14ac:dyDescent="0.3"/>
    <row r="9144" customFormat="1" ht="13.5" x14ac:dyDescent="0.3"/>
    <row r="9145" customFormat="1" ht="13.5" x14ac:dyDescent="0.3"/>
    <row r="9146" customFormat="1" ht="13.5" x14ac:dyDescent="0.3"/>
    <row r="9147" customFormat="1" ht="13.5" x14ac:dyDescent="0.3"/>
    <row r="9148" customFormat="1" ht="13.5" x14ac:dyDescent="0.3"/>
    <row r="9149" customFormat="1" ht="13.5" x14ac:dyDescent="0.3"/>
    <row r="9150" customFormat="1" ht="13.5" x14ac:dyDescent="0.3"/>
    <row r="9151" customFormat="1" ht="13.5" x14ac:dyDescent="0.3"/>
    <row r="9152" customFormat="1" ht="13.5" x14ac:dyDescent="0.3"/>
    <row r="9153" customFormat="1" ht="13.5" x14ac:dyDescent="0.3"/>
    <row r="9154" customFormat="1" ht="13.5" x14ac:dyDescent="0.3"/>
    <row r="9155" customFormat="1" ht="13.5" x14ac:dyDescent="0.3"/>
    <row r="9156" customFormat="1" ht="13.5" x14ac:dyDescent="0.3"/>
    <row r="9157" customFormat="1" ht="13.5" x14ac:dyDescent="0.3"/>
    <row r="9158" customFormat="1" ht="13.5" x14ac:dyDescent="0.3"/>
    <row r="9159" customFormat="1" ht="13.5" x14ac:dyDescent="0.3"/>
    <row r="9160" customFormat="1" ht="13.5" x14ac:dyDescent="0.3"/>
    <row r="9161" customFormat="1" ht="13.5" x14ac:dyDescent="0.3"/>
    <row r="9162" customFormat="1" ht="13.5" x14ac:dyDescent="0.3"/>
    <row r="9163" customFormat="1" ht="13.5" x14ac:dyDescent="0.3"/>
    <row r="9164" customFormat="1" ht="13.5" x14ac:dyDescent="0.3"/>
    <row r="9165" customFormat="1" ht="13.5" x14ac:dyDescent="0.3"/>
    <row r="9166" customFormat="1" ht="13.5" x14ac:dyDescent="0.3"/>
    <row r="9167" customFormat="1" ht="13.5" x14ac:dyDescent="0.3"/>
    <row r="9168" customFormat="1" ht="13.5" x14ac:dyDescent="0.3"/>
    <row r="9169" customFormat="1" ht="13.5" x14ac:dyDescent="0.3"/>
    <row r="9170" customFormat="1" ht="13.5" x14ac:dyDescent="0.3"/>
    <row r="9171" customFormat="1" ht="13.5" x14ac:dyDescent="0.3"/>
    <row r="9172" customFormat="1" ht="13.5" x14ac:dyDescent="0.3"/>
    <row r="9173" customFormat="1" ht="13.5" x14ac:dyDescent="0.3"/>
    <row r="9174" customFormat="1" ht="13.5" x14ac:dyDescent="0.3"/>
    <row r="9175" customFormat="1" ht="13.5" x14ac:dyDescent="0.3"/>
    <row r="9176" customFormat="1" ht="13.5" x14ac:dyDescent="0.3"/>
    <row r="9177" customFormat="1" ht="13.5" x14ac:dyDescent="0.3"/>
    <row r="9178" customFormat="1" ht="13.5" x14ac:dyDescent="0.3"/>
    <row r="9179" customFormat="1" ht="13.5" x14ac:dyDescent="0.3"/>
    <row r="9180" customFormat="1" ht="13.5" x14ac:dyDescent="0.3"/>
    <row r="9181" customFormat="1" ht="13.5" x14ac:dyDescent="0.3"/>
    <row r="9182" customFormat="1" ht="13.5" x14ac:dyDescent="0.3"/>
    <row r="9183" customFormat="1" ht="13.5" x14ac:dyDescent="0.3"/>
    <row r="9184" customFormat="1" ht="13.5" x14ac:dyDescent="0.3"/>
    <row r="9185" customFormat="1" ht="13.5" x14ac:dyDescent="0.3"/>
    <row r="9186" customFormat="1" ht="13.5" x14ac:dyDescent="0.3"/>
    <row r="9187" customFormat="1" ht="13.5" x14ac:dyDescent="0.3"/>
    <row r="9188" customFormat="1" ht="13.5" x14ac:dyDescent="0.3"/>
    <row r="9189" customFormat="1" ht="13.5" x14ac:dyDescent="0.3"/>
    <row r="9190" customFormat="1" ht="13.5" x14ac:dyDescent="0.3"/>
    <row r="9191" customFormat="1" ht="13.5" x14ac:dyDescent="0.3"/>
    <row r="9192" customFormat="1" ht="13.5" x14ac:dyDescent="0.3"/>
    <row r="9193" customFormat="1" ht="13.5" x14ac:dyDescent="0.3"/>
    <row r="9194" customFormat="1" ht="13.5" x14ac:dyDescent="0.3"/>
    <row r="9195" customFormat="1" ht="13.5" x14ac:dyDescent="0.3"/>
    <row r="9196" customFormat="1" ht="13.5" x14ac:dyDescent="0.3"/>
    <row r="9197" customFormat="1" ht="13.5" x14ac:dyDescent="0.3"/>
    <row r="9198" customFormat="1" ht="13.5" x14ac:dyDescent="0.3"/>
    <row r="9199" customFormat="1" ht="13.5" x14ac:dyDescent="0.3"/>
    <row r="9200" customFormat="1" ht="13.5" x14ac:dyDescent="0.3"/>
    <row r="9201" customFormat="1" ht="13.5" x14ac:dyDescent="0.3"/>
    <row r="9202" customFormat="1" ht="13.5" x14ac:dyDescent="0.3"/>
    <row r="9203" customFormat="1" ht="13.5" x14ac:dyDescent="0.3"/>
    <row r="9204" customFormat="1" ht="13.5" x14ac:dyDescent="0.3"/>
    <row r="9205" customFormat="1" ht="13.5" x14ac:dyDescent="0.3"/>
    <row r="9206" customFormat="1" ht="13.5" x14ac:dyDescent="0.3"/>
    <row r="9207" customFormat="1" ht="13.5" x14ac:dyDescent="0.3"/>
    <row r="9208" customFormat="1" ht="13.5" x14ac:dyDescent="0.3"/>
    <row r="9209" customFormat="1" ht="13.5" x14ac:dyDescent="0.3"/>
    <row r="9210" customFormat="1" ht="13.5" x14ac:dyDescent="0.3"/>
    <row r="9211" customFormat="1" ht="13.5" x14ac:dyDescent="0.3"/>
    <row r="9212" customFormat="1" ht="13.5" x14ac:dyDescent="0.3"/>
    <row r="9213" customFormat="1" ht="13.5" x14ac:dyDescent="0.3"/>
    <row r="9214" customFormat="1" ht="13.5" x14ac:dyDescent="0.3"/>
    <row r="9215" customFormat="1" ht="13.5" x14ac:dyDescent="0.3"/>
    <row r="9216" customFormat="1" ht="13.5" x14ac:dyDescent="0.3"/>
    <row r="9217" customFormat="1" ht="13.5" x14ac:dyDescent="0.3"/>
    <row r="9218" customFormat="1" ht="13.5" x14ac:dyDescent="0.3"/>
    <row r="9219" customFormat="1" ht="13.5" x14ac:dyDescent="0.3"/>
    <row r="9220" customFormat="1" ht="13.5" x14ac:dyDescent="0.3"/>
    <row r="9221" customFormat="1" ht="13.5" x14ac:dyDescent="0.3"/>
    <row r="9222" customFormat="1" ht="13.5" x14ac:dyDescent="0.3"/>
    <row r="9223" customFormat="1" ht="13.5" x14ac:dyDescent="0.3"/>
    <row r="9224" customFormat="1" ht="13.5" x14ac:dyDescent="0.3"/>
    <row r="9225" customFormat="1" ht="13.5" x14ac:dyDescent="0.3"/>
    <row r="9226" customFormat="1" ht="13.5" x14ac:dyDescent="0.3"/>
    <row r="9227" customFormat="1" ht="13.5" x14ac:dyDescent="0.3"/>
    <row r="9228" customFormat="1" ht="13.5" x14ac:dyDescent="0.3"/>
    <row r="9229" customFormat="1" ht="13.5" x14ac:dyDescent="0.3"/>
    <row r="9230" customFormat="1" ht="13.5" x14ac:dyDescent="0.3"/>
    <row r="9231" customFormat="1" ht="13.5" x14ac:dyDescent="0.3"/>
    <row r="9232" customFormat="1" ht="13.5" x14ac:dyDescent="0.3"/>
    <row r="9233" customFormat="1" ht="13.5" x14ac:dyDescent="0.3"/>
    <row r="9234" customFormat="1" ht="13.5" x14ac:dyDescent="0.3"/>
    <row r="9235" customFormat="1" ht="13.5" x14ac:dyDescent="0.3"/>
    <row r="9236" customFormat="1" ht="13.5" x14ac:dyDescent="0.3"/>
    <row r="9237" customFormat="1" ht="13.5" x14ac:dyDescent="0.3"/>
    <row r="9238" customFormat="1" ht="13.5" x14ac:dyDescent="0.3"/>
    <row r="9239" customFormat="1" ht="13.5" x14ac:dyDescent="0.3"/>
    <row r="9240" customFormat="1" ht="13.5" x14ac:dyDescent="0.3"/>
    <row r="9241" customFormat="1" ht="13.5" x14ac:dyDescent="0.3"/>
    <row r="9242" customFormat="1" ht="13.5" x14ac:dyDescent="0.3"/>
    <row r="9243" customFormat="1" ht="13.5" x14ac:dyDescent="0.3"/>
    <row r="9244" customFormat="1" ht="13.5" x14ac:dyDescent="0.3"/>
    <row r="9245" customFormat="1" ht="13.5" x14ac:dyDescent="0.3"/>
    <row r="9246" customFormat="1" ht="13.5" x14ac:dyDescent="0.3"/>
    <row r="9247" customFormat="1" ht="13.5" x14ac:dyDescent="0.3"/>
    <row r="9248" customFormat="1" ht="13.5" x14ac:dyDescent="0.3"/>
    <row r="9249" customFormat="1" ht="13.5" x14ac:dyDescent="0.3"/>
    <row r="9250" customFormat="1" ht="13.5" x14ac:dyDescent="0.3"/>
    <row r="9251" customFormat="1" ht="13.5" x14ac:dyDescent="0.3"/>
    <row r="9252" customFormat="1" ht="13.5" x14ac:dyDescent="0.3"/>
    <row r="9253" customFormat="1" ht="13.5" x14ac:dyDescent="0.3"/>
    <row r="9254" customFormat="1" ht="13.5" x14ac:dyDescent="0.3"/>
    <row r="9255" customFormat="1" ht="13.5" x14ac:dyDescent="0.3"/>
    <row r="9256" customFormat="1" ht="13.5" x14ac:dyDescent="0.3"/>
    <row r="9257" customFormat="1" ht="13.5" x14ac:dyDescent="0.3"/>
    <row r="9258" customFormat="1" ht="13.5" x14ac:dyDescent="0.3"/>
    <row r="9259" customFormat="1" ht="13.5" x14ac:dyDescent="0.3"/>
    <row r="9260" customFormat="1" ht="13.5" x14ac:dyDescent="0.3"/>
    <row r="9261" customFormat="1" ht="13.5" x14ac:dyDescent="0.3"/>
    <row r="9262" customFormat="1" ht="13.5" x14ac:dyDescent="0.3"/>
    <row r="9263" customFormat="1" ht="13.5" x14ac:dyDescent="0.3"/>
    <row r="9264" customFormat="1" ht="13.5" x14ac:dyDescent="0.3"/>
    <row r="9265" customFormat="1" ht="13.5" x14ac:dyDescent="0.3"/>
    <row r="9266" customFormat="1" ht="13.5" x14ac:dyDescent="0.3"/>
    <row r="9267" customFormat="1" ht="13.5" x14ac:dyDescent="0.3"/>
    <row r="9268" customFormat="1" ht="13.5" x14ac:dyDescent="0.3"/>
    <row r="9269" customFormat="1" ht="13.5" x14ac:dyDescent="0.3"/>
    <row r="9270" customFormat="1" ht="13.5" x14ac:dyDescent="0.3"/>
    <row r="9271" customFormat="1" ht="13.5" x14ac:dyDescent="0.3"/>
    <row r="9272" customFormat="1" ht="13.5" x14ac:dyDescent="0.3"/>
    <row r="9273" customFormat="1" ht="13.5" x14ac:dyDescent="0.3"/>
    <row r="9274" customFormat="1" ht="13.5" x14ac:dyDescent="0.3"/>
    <row r="9275" customFormat="1" ht="13.5" x14ac:dyDescent="0.3"/>
    <row r="9276" customFormat="1" ht="13.5" x14ac:dyDescent="0.3"/>
    <row r="9277" customFormat="1" ht="13.5" x14ac:dyDescent="0.3"/>
    <row r="9278" customFormat="1" ht="13.5" x14ac:dyDescent="0.3"/>
    <row r="9279" customFormat="1" ht="13.5" x14ac:dyDescent="0.3"/>
    <row r="9280" customFormat="1" ht="13.5" x14ac:dyDescent="0.3"/>
    <row r="9281" customFormat="1" ht="13.5" x14ac:dyDescent="0.3"/>
    <row r="9282" customFormat="1" ht="13.5" x14ac:dyDescent="0.3"/>
    <row r="9283" customFormat="1" ht="13.5" x14ac:dyDescent="0.3"/>
    <row r="9284" customFormat="1" ht="13.5" x14ac:dyDescent="0.3"/>
    <row r="9285" customFormat="1" ht="13.5" x14ac:dyDescent="0.3"/>
    <row r="9286" customFormat="1" ht="13.5" x14ac:dyDescent="0.3"/>
    <row r="9287" customFormat="1" ht="13.5" x14ac:dyDescent="0.3"/>
    <row r="9288" customFormat="1" ht="13.5" x14ac:dyDescent="0.3"/>
    <row r="9289" customFormat="1" ht="13.5" x14ac:dyDescent="0.3"/>
    <row r="9290" customFormat="1" ht="13.5" x14ac:dyDescent="0.3"/>
    <row r="9291" customFormat="1" ht="13.5" x14ac:dyDescent="0.3"/>
    <row r="9292" customFormat="1" ht="13.5" x14ac:dyDescent="0.3"/>
    <row r="9293" customFormat="1" ht="13.5" x14ac:dyDescent="0.3"/>
    <row r="9294" customFormat="1" ht="13.5" x14ac:dyDescent="0.3"/>
    <row r="9295" customFormat="1" ht="13.5" x14ac:dyDescent="0.3"/>
    <row r="9296" customFormat="1" ht="13.5" x14ac:dyDescent="0.3"/>
    <row r="9297" customFormat="1" ht="13.5" x14ac:dyDescent="0.3"/>
    <row r="9298" customFormat="1" ht="13.5" x14ac:dyDescent="0.3"/>
    <row r="9299" customFormat="1" ht="13.5" x14ac:dyDescent="0.3"/>
    <row r="9300" customFormat="1" ht="13.5" x14ac:dyDescent="0.3"/>
    <row r="9301" customFormat="1" ht="13.5" x14ac:dyDescent="0.3"/>
    <row r="9302" customFormat="1" ht="13.5" x14ac:dyDescent="0.3"/>
    <row r="9303" customFormat="1" ht="13.5" x14ac:dyDescent="0.3"/>
    <row r="9304" customFormat="1" ht="13.5" x14ac:dyDescent="0.3"/>
    <row r="9305" customFormat="1" ht="13.5" x14ac:dyDescent="0.3"/>
    <row r="9306" customFormat="1" ht="13.5" x14ac:dyDescent="0.3"/>
    <row r="9307" customFormat="1" ht="13.5" x14ac:dyDescent="0.3"/>
    <row r="9308" customFormat="1" ht="13.5" x14ac:dyDescent="0.3"/>
    <row r="9309" customFormat="1" ht="13.5" x14ac:dyDescent="0.3"/>
    <row r="9310" customFormat="1" ht="13.5" x14ac:dyDescent="0.3"/>
    <row r="9311" customFormat="1" ht="13.5" x14ac:dyDescent="0.3"/>
    <row r="9312" customFormat="1" ht="13.5" x14ac:dyDescent="0.3"/>
    <row r="9313" customFormat="1" ht="13.5" x14ac:dyDescent="0.3"/>
    <row r="9314" customFormat="1" ht="13.5" x14ac:dyDescent="0.3"/>
    <row r="9315" customFormat="1" ht="13.5" x14ac:dyDescent="0.3"/>
    <row r="9316" customFormat="1" ht="13.5" x14ac:dyDescent="0.3"/>
    <row r="9317" customFormat="1" ht="13.5" x14ac:dyDescent="0.3"/>
    <row r="9318" customFormat="1" ht="13.5" x14ac:dyDescent="0.3"/>
    <row r="9319" customFormat="1" ht="13.5" x14ac:dyDescent="0.3"/>
    <row r="9320" customFormat="1" ht="13.5" x14ac:dyDescent="0.3"/>
    <row r="9321" customFormat="1" ht="13.5" x14ac:dyDescent="0.3"/>
    <row r="9322" customFormat="1" ht="13.5" x14ac:dyDescent="0.3"/>
    <row r="9323" customFormat="1" ht="13.5" x14ac:dyDescent="0.3"/>
    <row r="9324" customFormat="1" ht="13.5" x14ac:dyDescent="0.3"/>
    <row r="9325" customFormat="1" ht="13.5" x14ac:dyDescent="0.3"/>
    <row r="9326" customFormat="1" ht="13.5" x14ac:dyDescent="0.3"/>
    <row r="9327" customFormat="1" ht="13.5" x14ac:dyDescent="0.3"/>
    <row r="9328" customFormat="1" ht="13.5" x14ac:dyDescent="0.3"/>
    <row r="9329" customFormat="1" ht="13.5" x14ac:dyDescent="0.3"/>
    <row r="9330" customFormat="1" ht="13.5" x14ac:dyDescent="0.3"/>
    <row r="9331" customFormat="1" ht="13.5" x14ac:dyDescent="0.3"/>
    <row r="9332" customFormat="1" ht="13.5" x14ac:dyDescent="0.3"/>
    <row r="9333" customFormat="1" ht="13.5" x14ac:dyDescent="0.3"/>
    <row r="9334" customFormat="1" ht="13.5" x14ac:dyDescent="0.3"/>
    <row r="9335" customFormat="1" ht="13.5" x14ac:dyDescent="0.3"/>
    <row r="9336" customFormat="1" ht="13.5" x14ac:dyDescent="0.3"/>
    <row r="9337" customFormat="1" ht="13.5" x14ac:dyDescent="0.3"/>
    <row r="9338" customFormat="1" ht="13.5" x14ac:dyDescent="0.3"/>
    <row r="9339" customFormat="1" ht="13.5" x14ac:dyDescent="0.3"/>
    <row r="9340" customFormat="1" ht="13.5" x14ac:dyDescent="0.3"/>
    <row r="9341" customFormat="1" ht="13.5" x14ac:dyDescent="0.3"/>
    <row r="9342" customFormat="1" ht="13.5" x14ac:dyDescent="0.3"/>
    <row r="9343" customFormat="1" ht="13.5" x14ac:dyDescent="0.3"/>
    <row r="9344" customFormat="1" ht="13.5" x14ac:dyDescent="0.3"/>
    <row r="9345" customFormat="1" ht="13.5" x14ac:dyDescent="0.3"/>
    <row r="9346" customFormat="1" ht="13.5" x14ac:dyDescent="0.3"/>
    <row r="9347" customFormat="1" ht="13.5" x14ac:dyDescent="0.3"/>
    <row r="9348" customFormat="1" ht="13.5" x14ac:dyDescent="0.3"/>
    <row r="9349" customFormat="1" ht="13.5" x14ac:dyDescent="0.3"/>
    <row r="9350" customFormat="1" ht="13.5" x14ac:dyDescent="0.3"/>
    <row r="9351" customFormat="1" ht="13.5" x14ac:dyDescent="0.3"/>
    <row r="9352" customFormat="1" ht="13.5" x14ac:dyDescent="0.3"/>
    <row r="9353" customFormat="1" ht="13.5" x14ac:dyDescent="0.3"/>
    <row r="9354" customFormat="1" ht="13.5" x14ac:dyDescent="0.3"/>
    <row r="9355" customFormat="1" ht="13.5" x14ac:dyDescent="0.3"/>
    <row r="9356" customFormat="1" ht="13.5" x14ac:dyDescent="0.3"/>
    <row r="9357" customFormat="1" ht="13.5" x14ac:dyDescent="0.3"/>
    <row r="9358" customFormat="1" ht="13.5" x14ac:dyDescent="0.3"/>
    <row r="9359" customFormat="1" ht="13.5" x14ac:dyDescent="0.3"/>
    <row r="9360" customFormat="1" ht="13.5" x14ac:dyDescent="0.3"/>
    <row r="9361" customFormat="1" ht="13.5" x14ac:dyDescent="0.3"/>
    <row r="9362" customFormat="1" ht="13.5" x14ac:dyDescent="0.3"/>
    <row r="9363" customFormat="1" ht="13.5" x14ac:dyDescent="0.3"/>
    <row r="9364" customFormat="1" ht="13.5" x14ac:dyDescent="0.3"/>
    <row r="9365" customFormat="1" ht="13.5" x14ac:dyDescent="0.3"/>
    <row r="9366" customFormat="1" ht="13.5" x14ac:dyDescent="0.3"/>
    <row r="9367" customFormat="1" ht="13.5" x14ac:dyDescent="0.3"/>
    <row r="9368" customFormat="1" ht="13.5" x14ac:dyDescent="0.3"/>
    <row r="9369" customFormat="1" ht="13.5" x14ac:dyDescent="0.3"/>
    <row r="9370" customFormat="1" ht="13.5" x14ac:dyDescent="0.3"/>
    <row r="9371" customFormat="1" ht="13.5" x14ac:dyDescent="0.3"/>
    <row r="9372" customFormat="1" ht="13.5" x14ac:dyDescent="0.3"/>
    <row r="9373" customFormat="1" ht="13.5" x14ac:dyDescent="0.3"/>
    <row r="9374" customFormat="1" ht="13.5" x14ac:dyDescent="0.3"/>
    <row r="9375" customFormat="1" ht="13.5" x14ac:dyDescent="0.3"/>
    <row r="9376" customFormat="1" ht="13.5" x14ac:dyDescent="0.3"/>
    <row r="9377" customFormat="1" ht="13.5" x14ac:dyDescent="0.3"/>
    <row r="9378" customFormat="1" ht="13.5" x14ac:dyDescent="0.3"/>
    <row r="9379" customFormat="1" ht="13.5" x14ac:dyDescent="0.3"/>
    <row r="9380" customFormat="1" ht="13.5" x14ac:dyDescent="0.3"/>
    <row r="9381" customFormat="1" ht="13.5" x14ac:dyDescent="0.3"/>
    <row r="9382" customFormat="1" ht="13.5" x14ac:dyDescent="0.3"/>
    <row r="9383" customFormat="1" ht="13.5" x14ac:dyDescent="0.3"/>
    <row r="9384" customFormat="1" ht="13.5" x14ac:dyDescent="0.3"/>
    <row r="9385" customFormat="1" ht="13.5" x14ac:dyDescent="0.3"/>
    <row r="9386" customFormat="1" ht="13.5" x14ac:dyDescent="0.3"/>
    <row r="9387" customFormat="1" ht="13.5" x14ac:dyDescent="0.3"/>
    <row r="9388" customFormat="1" ht="13.5" x14ac:dyDescent="0.3"/>
    <row r="9389" customFormat="1" ht="13.5" x14ac:dyDescent="0.3"/>
    <row r="9390" customFormat="1" ht="13.5" x14ac:dyDescent="0.3"/>
    <row r="9391" customFormat="1" ht="13.5" x14ac:dyDescent="0.3"/>
    <row r="9392" customFormat="1" ht="13.5" x14ac:dyDescent="0.3"/>
    <row r="9393" customFormat="1" ht="13.5" x14ac:dyDescent="0.3"/>
    <row r="9394" customFormat="1" ht="13.5" x14ac:dyDescent="0.3"/>
    <row r="9395" customFormat="1" ht="13.5" x14ac:dyDescent="0.3"/>
    <row r="9396" customFormat="1" ht="13.5" x14ac:dyDescent="0.3"/>
    <row r="9397" customFormat="1" ht="13.5" x14ac:dyDescent="0.3"/>
    <row r="9398" customFormat="1" ht="13.5" x14ac:dyDescent="0.3"/>
    <row r="9399" customFormat="1" ht="13.5" x14ac:dyDescent="0.3"/>
    <row r="9400" customFormat="1" ht="13.5" x14ac:dyDescent="0.3"/>
    <row r="9401" customFormat="1" ht="13.5" x14ac:dyDescent="0.3"/>
    <row r="9402" customFormat="1" ht="13.5" x14ac:dyDescent="0.3"/>
    <row r="9403" customFormat="1" ht="13.5" x14ac:dyDescent="0.3"/>
    <row r="9404" customFormat="1" ht="13.5" x14ac:dyDescent="0.3"/>
    <row r="9405" customFormat="1" ht="13.5" x14ac:dyDescent="0.3"/>
    <row r="9406" customFormat="1" ht="13.5" x14ac:dyDescent="0.3"/>
    <row r="9407" customFormat="1" ht="13.5" x14ac:dyDescent="0.3"/>
    <row r="9408" customFormat="1" ht="13.5" x14ac:dyDescent="0.3"/>
    <row r="9409" customFormat="1" ht="13.5" x14ac:dyDescent="0.3"/>
    <row r="9410" customFormat="1" ht="13.5" x14ac:dyDescent="0.3"/>
    <row r="9411" customFormat="1" ht="13.5" x14ac:dyDescent="0.3"/>
    <row r="9412" customFormat="1" ht="13.5" x14ac:dyDescent="0.3"/>
    <row r="9413" customFormat="1" ht="13.5" x14ac:dyDescent="0.3"/>
    <row r="9414" customFormat="1" ht="13.5" x14ac:dyDescent="0.3"/>
    <row r="9415" customFormat="1" ht="13.5" x14ac:dyDescent="0.3"/>
    <row r="9416" customFormat="1" ht="13.5" x14ac:dyDescent="0.3"/>
    <row r="9417" customFormat="1" ht="13.5" x14ac:dyDescent="0.3"/>
    <row r="9418" customFormat="1" ht="13.5" x14ac:dyDescent="0.3"/>
    <row r="9419" customFormat="1" ht="13.5" x14ac:dyDescent="0.3"/>
    <row r="9420" customFormat="1" ht="13.5" x14ac:dyDescent="0.3"/>
    <row r="9421" customFormat="1" ht="13.5" x14ac:dyDescent="0.3"/>
    <row r="9422" customFormat="1" ht="13.5" x14ac:dyDescent="0.3"/>
    <row r="9423" customFormat="1" ht="13.5" x14ac:dyDescent="0.3"/>
    <row r="9424" customFormat="1" ht="13.5" x14ac:dyDescent="0.3"/>
    <row r="9425" customFormat="1" ht="13.5" x14ac:dyDescent="0.3"/>
    <row r="9426" customFormat="1" ht="13.5" x14ac:dyDescent="0.3"/>
    <row r="9427" customFormat="1" ht="13.5" x14ac:dyDescent="0.3"/>
    <row r="9428" customFormat="1" ht="13.5" x14ac:dyDescent="0.3"/>
    <row r="9429" customFormat="1" ht="13.5" x14ac:dyDescent="0.3"/>
    <row r="9430" customFormat="1" ht="13.5" x14ac:dyDescent="0.3"/>
    <row r="9431" customFormat="1" ht="13.5" x14ac:dyDescent="0.3"/>
    <row r="9432" customFormat="1" ht="13.5" x14ac:dyDescent="0.3"/>
    <row r="9433" customFormat="1" ht="13.5" x14ac:dyDescent="0.3"/>
    <row r="9434" customFormat="1" ht="13.5" x14ac:dyDescent="0.3"/>
    <row r="9435" customFormat="1" ht="13.5" x14ac:dyDescent="0.3"/>
    <row r="9436" customFormat="1" ht="13.5" x14ac:dyDescent="0.3"/>
    <row r="9437" customFormat="1" ht="13.5" x14ac:dyDescent="0.3"/>
    <row r="9438" customFormat="1" ht="13.5" x14ac:dyDescent="0.3"/>
    <row r="9439" customFormat="1" ht="13.5" x14ac:dyDescent="0.3"/>
    <row r="9440" customFormat="1" ht="13.5" x14ac:dyDescent="0.3"/>
    <row r="9441" customFormat="1" ht="13.5" x14ac:dyDescent="0.3"/>
    <row r="9442" customFormat="1" ht="13.5" x14ac:dyDescent="0.3"/>
    <row r="9443" customFormat="1" ht="13.5" x14ac:dyDescent="0.3"/>
    <row r="9444" customFormat="1" ht="13.5" x14ac:dyDescent="0.3"/>
    <row r="9445" customFormat="1" ht="13.5" x14ac:dyDescent="0.3"/>
    <row r="9446" customFormat="1" ht="13.5" x14ac:dyDescent="0.3"/>
    <row r="9447" customFormat="1" ht="13.5" x14ac:dyDescent="0.3"/>
    <row r="9448" customFormat="1" ht="13.5" x14ac:dyDescent="0.3"/>
    <row r="9449" customFormat="1" ht="13.5" x14ac:dyDescent="0.3"/>
    <row r="9450" customFormat="1" ht="13.5" x14ac:dyDescent="0.3"/>
    <row r="9451" customFormat="1" ht="13.5" x14ac:dyDescent="0.3"/>
    <row r="9452" customFormat="1" ht="13.5" x14ac:dyDescent="0.3"/>
    <row r="9453" customFormat="1" ht="13.5" x14ac:dyDescent="0.3"/>
    <row r="9454" customFormat="1" ht="13.5" x14ac:dyDescent="0.3"/>
    <row r="9455" customFormat="1" ht="13.5" x14ac:dyDescent="0.3"/>
    <row r="9456" customFormat="1" ht="13.5" x14ac:dyDescent="0.3"/>
    <row r="9457" customFormat="1" ht="13.5" x14ac:dyDescent="0.3"/>
    <row r="9458" customFormat="1" ht="13.5" x14ac:dyDescent="0.3"/>
    <row r="9459" customFormat="1" ht="13.5" x14ac:dyDescent="0.3"/>
    <row r="9460" customFormat="1" ht="13.5" x14ac:dyDescent="0.3"/>
    <row r="9461" customFormat="1" ht="13.5" x14ac:dyDescent="0.3"/>
    <row r="9462" customFormat="1" ht="13.5" x14ac:dyDescent="0.3"/>
    <row r="9463" customFormat="1" ht="13.5" x14ac:dyDescent="0.3"/>
    <row r="9464" customFormat="1" ht="13.5" x14ac:dyDescent="0.3"/>
    <row r="9465" customFormat="1" ht="13.5" x14ac:dyDescent="0.3"/>
    <row r="9466" customFormat="1" ht="13.5" x14ac:dyDescent="0.3"/>
    <row r="9467" customFormat="1" ht="13.5" x14ac:dyDescent="0.3"/>
    <row r="9468" customFormat="1" ht="13.5" x14ac:dyDescent="0.3"/>
    <row r="9469" customFormat="1" ht="13.5" x14ac:dyDescent="0.3"/>
    <row r="9470" customFormat="1" ht="13.5" x14ac:dyDescent="0.3"/>
    <row r="9471" customFormat="1" ht="13.5" x14ac:dyDescent="0.3"/>
    <row r="9472" customFormat="1" ht="13.5" x14ac:dyDescent="0.3"/>
    <row r="9473" customFormat="1" ht="13.5" x14ac:dyDescent="0.3"/>
    <row r="9474" customFormat="1" ht="13.5" x14ac:dyDescent="0.3"/>
    <row r="9475" customFormat="1" ht="13.5" x14ac:dyDescent="0.3"/>
    <row r="9476" customFormat="1" ht="13.5" x14ac:dyDescent="0.3"/>
    <row r="9477" customFormat="1" ht="13.5" x14ac:dyDescent="0.3"/>
    <row r="9478" customFormat="1" ht="13.5" x14ac:dyDescent="0.3"/>
    <row r="9479" customFormat="1" ht="13.5" x14ac:dyDescent="0.3"/>
    <row r="9480" customFormat="1" ht="13.5" x14ac:dyDescent="0.3"/>
    <row r="9481" customFormat="1" ht="13.5" x14ac:dyDescent="0.3"/>
    <row r="9482" customFormat="1" ht="13.5" x14ac:dyDescent="0.3"/>
    <row r="9483" customFormat="1" ht="13.5" x14ac:dyDescent="0.3"/>
    <row r="9484" customFormat="1" ht="13.5" x14ac:dyDescent="0.3"/>
    <row r="9485" customFormat="1" ht="13.5" x14ac:dyDescent="0.3"/>
    <row r="9486" customFormat="1" ht="13.5" x14ac:dyDescent="0.3"/>
    <row r="9487" customFormat="1" ht="13.5" x14ac:dyDescent="0.3"/>
    <row r="9488" customFormat="1" ht="13.5" x14ac:dyDescent="0.3"/>
    <row r="9489" customFormat="1" ht="13.5" x14ac:dyDescent="0.3"/>
    <row r="9490" customFormat="1" ht="13.5" x14ac:dyDescent="0.3"/>
    <row r="9491" customFormat="1" ht="13.5" x14ac:dyDescent="0.3"/>
    <row r="9492" customFormat="1" ht="13.5" x14ac:dyDescent="0.3"/>
    <row r="9493" customFormat="1" ht="13.5" x14ac:dyDescent="0.3"/>
    <row r="9494" customFormat="1" ht="13.5" x14ac:dyDescent="0.3"/>
    <row r="9495" customFormat="1" ht="13.5" x14ac:dyDescent="0.3"/>
    <row r="9496" customFormat="1" ht="13.5" x14ac:dyDescent="0.3"/>
    <row r="9497" customFormat="1" ht="13.5" x14ac:dyDescent="0.3"/>
    <row r="9498" customFormat="1" ht="13.5" x14ac:dyDescent="0.3"/>
    <row r="9499" customFormat="1" ht="13.5" x14ac:dyDescent="0.3"/>
    <row r="9500" customFormat="1" ht="13.5" x14ac:dyDescent="0.3"/>
    <row r="9501" customFormat="1" ht="13.5" x14ac:dyDescent="0.3"/>
    <row r="9502" customFormat="1" ht="13.5" x14ac:dyDescent="0.3"/>
    <row r="9503" customFormat="1" ht="13.5" x14ac:dyDescent="0.3"/>
    <row r="9504" customFormat="1" ht="13.5" x14ac:dyDescent="0.3"/>
    <row r="9505" customFormat="1" ht="13.5" x14ac:dyDescent="0.3"/>
    <row r="9506" customFormat="1" ht="13.5" x14ac:dyDescent="0.3"/>
    <row r="9507" customFormat="1" ht="13.5" x14ac:dyDescent="0.3"/>
    <row r="9508" customFormat="1" ht="13.5" x14ac:dyDescent="0.3"/>
    <row r="9509" customFormat="1" ht="13.5" x14ac:dyDescent="0.3"/>
    <row r="9510" customFormat="1" ht="13.5" x14ac:dyDescent="0.3"/>
    <row r="9511" customFormat="1" ht="13.5" x14ac:dyDescent="0.3"/>
    <row r="9512" customFormat="1" ht="13.5" x14ac:dyDescent="0.3"/>
    <row r="9513" customFormat="1" ht="13.5" x14ac:dyDescent="0.3"/>
    <row r="9514" customFormat="1" ht="13.5" x14ac:dyDescent="0.3"/>
    <row r="9515" customFormat="1" ht="13.5" x14ac:dyDescent="0.3"/>
    <row r="9516" customFormat="1" ht="13.5" x14ac:dyDescent="0.3"/>
    <row r="9517" customFormat="1" ht="13.5" x14ac:dyDescent="0.3"/>
    <row r="9518" customFormat="1" ht="13.5" x14ac:dyDescent="0.3"/>
    <row r="9519" customFormat="1" ht="13.5" x14ac:dyDescent="0.3"/>
    <row r="9520" customFormat="1" ht="13.5" x14ac:dyDescent="0.3"/>
    <row r="9521" customFormat="1" ht="13.5" x14ac:dyDescent="0.3"/>
    <row r="9522" customFormat="1" ht="13.5" x14ac:dyDescent="0.3"/>
    <row r="9523" customFormat="1" ht="13.5" x14ac:dyDescent="0.3"/>
    <row r="9524" customFormat="1" ht="13.5" x14ac:dyDescent="0.3"/>
    <row r="9525" customFormat="1" ht="13.5" x14ac:dyDescent="0.3"/>
    <row r="9526" customFormat="1" ht="13.5" x14ac:dyDescent="0.3"/>
    <row r="9527" customFormat="1" ht="13.5" x14ac:dyDescent="0.3"/>
    <row r="9528" customFormat="1" ht="13.5" x14ac:dyDescent="0.3"/>
    <row r="9529" customFormat="1" ht="13.5" x14ac:dyDescent="0.3"/>
    <row r="9530" customFormat="1" ht="13.5" x14ac:dyDescent="0.3"/>
    <row r="9531" customFormat="1" ht="13.5" x14ac:dyDescent="0.3"/>
    <row r="9532" customFormat="1" ht="13.5" x14ac:dyDescent="0.3"/>
    <row r="9533" customFormat="1" ht="13.5" x14ac:dyDescent="0.3"/>
    <row r="9534" customFormat="1" ht="13.5" x14ac:dyDescent="0.3"/>
    <row r="9535" customFormat="1" ht="13.5" x14ac:dyDescent="0.3"/>
    <row r="9536" customFormat="1" ht="13.5" x14ac:dyDescent="0.3"/>
    <row r="9537" customFormat="1" ht="13.5" x14ac:dyDescent="0.3"/>
    <row r="9538" customFormat="1" ht="13.5" x14ac:dyDescent="0.3"/>
    <row r="9539" customFormat="1" ht="13.5" x14ac:dyDescent="0.3"/>
    <row r="9540" customFormat="1" ht="13.5" x14ac:dyDescent="0.3"/>
    <row r="9541" customFormat="1" ht="13.5" x14ac:dyDescent="0.3"/>
    <row r="9542" customFormat="1" ht="13.5" x14ac:dyDescent="0.3"/>
    <row r="9543" customFormat="1" ht="13.5" x14ac:dyDescent="0.3"/>
    <row r="9544" customFormat="1" ht="13.5" x14ac:dyDescent="0.3"/>
    <row r="9545" customFormat="1" ht="13.5" x14ac:dyDescent="0.3"/>
    <row r="9546" customFormat="1" ht="13.5" x14ac:dyDescent="0.3"/>
    <row r="9547" customFormat="1" ht="13.5" x14ac:dyDescent="0.3"/>
    <row r="9548" customFormat="1" ht="13.5" x14ac:dyDescent="0.3"/>
    <row r="9549" customFormat="1" ht="13.5" x14ac:dyDescent="0.3"/>
    <row r="9550" customFormat="1" ht="13.5" x14ac:dyDescent="0.3"/>
    <row r="9551" customFormat="1" ht="13.5" x14ac:dyDescent="0.3"/>
    <row r="9552" customFormat="1" ht="13.5" x14ac:dyDescent="0.3"/>
    <row r="9553" customFormat="1" ht="13.5" x14ac:dyDescent="0.3"/>
    <row r="9554" customFormat="1" ht="13.5" x14ac:dyDescent="0.3"/>
    <row r="9555" customFormat="1" ht="13.5" x14ac:dyDescent="0.3"/>
    <row r="9556" customFormat="1" ht="13.5" x14ac:dyDescent="0.3"/>
    <row r="9557" customFormat="1" ht="13.5" x14ac:dyDescent="0.3"/>
    <row r="9558" customFormat="1" ht="13.5" x14ac:dyDescent="0.3"/>
    <row r="9559" customFormat="1" ht="13.5" x14ac:dyDescent="0.3"/>
    <row r="9560" customFormat="1" ht="13.5" x14ac:dyDescent="0.3"/>
    <row r="9561" customFormat="1" ht="13.5" x14ac:dyDescent="0.3"/>
    <row r="9562" customFormat="1" ht="13.5" x14ac:dyDescent="0.3"/>
    <row r="9563" customFormat="1" ht="13.5" x14ac:dyDescent="0.3"/>
    <row r="9564" customFormat="1" ht="13.5" x14ac:dyDescent="0.3"/>
    <row r="9565" customFormat="1" ht="13.5" x14ac:dyDescent="0.3"/>
    <row r="9566" customFormat="1" ht="13.5" x14ac:dyDescent="0.3"/>
    <row r="9567" customFormat="1" ht="13.5" x14ac:dyDescent="0.3"/>
    <row r="9568" customFormat="1" ht="13.5" x14ac:dyDescent="0.3"/>
    <row r="9569" customFormat="1" ht="13.5" x14ac:dyDescent="0.3"/>
    <row r="9570" customFormat="1" ht="13.5" x14ac:dyDescent="0.3"/>
    <row r="9571" customFormat="1" ht="13.5" x14ac:dyDescent="0.3"/>
    <row r="9572" customFormat="1" ht="13.5" x14ac:dyDescent="0.3"/>
    <row r="9573" customFormat="1" ht="13.5" x14ac:dyDescent="0.3"/>
    <row r="9574" customFormat="1" ht="13.5" x14ac:dyDescent="0.3"/>
    <row r="9575" customFormat="1" ht="13.5" x14ac:dyDescent="0.3"/>
    <row r="9576" customFormat="1" ht="13.5" x14ac:dyDescent="0.3"/>
    <row r="9577" customFormat="1" ht="13.5" x14ac:dyDescent="0.3"/>
    <row r="9578" customFormat="1" ht="13.5" x14ac:dyDescent="0.3"/>
    <row r="9579" customFormat="1" ht="13.5" x14ac:dyDescent="0.3"/>
    <row r="9580" customFormat="1" ht="13.5" x14ac:dyDescent="0.3"/>
    <row r="9581" customFormat="1" ht="13.5" x14ac:dyDescent="0.3"/>
    <row r="9582" customFormat="1" ht="13.5" x14ac:dyDescent="0.3"/>
    <row r="9583" customFormat="1" ht="13.5" x14ac:dyDescent="0.3"/>
    <row r="9584" customFormat="1" ht="13.5" x14ac:dyDescent="0.3"/>
    <row r="9585" customFormat="1" ht="13.5" x14ac:dyDescent="0.3"/>
    <row r="9586" customFormat="1" ht="13.5" x14ac:dyDescent="0.3"/>
    <row r="9587" customFormat="1" ht="13.5" x14ac:dyDescent="0.3"/>
    <row r="9588" customFormat="1" ht="13.5" x14ac:dyDescent="0.3"/>
    <row r="9589" customFormat="1" ht="13.5" x14ac:dyDescent="0.3"/>
    <row r="9590" customFormat="1" ht="13.5" x14ac:dyDescent="0.3"/>
    <row r="9591" customFormat="1" ht="13.5" x14ac:dyDescent="0.3"/>
    <row r="9592" customFormat="1" ht="13.5" x14ac:dyDescent="0.3"/>
    <row r="9593" customFormat="1" ht="13.5" x14ac:dyDescent="0.3"/>
    <row r="9594" customFormat="1" ht="13.5" x14ac:dyDescent="0.3"/>
    <row r="9595" customFormat="1" ht="13.5" x14ac:dyDescent="0.3"/>
    <row r="9596" customFormat="1" ht="13.5" x14ac:dyDescent="0.3"/>
    <row r="9597" customFormat="1" ht="13.5" x14ac:dyDescent="0.3"/>
    <row r="9598" customFormat="1" ht="13.5" x14ac:dyDescent="0.3"/>
    <row r="9599" customFormat="1" ht="13.5" x14ac:dyDescent="0.3"/>
    <row r="9600" customFormat="1" ht="13.5" x14ac:dyDescent="0.3"/>
    <row r="9601" customFormat="1" ht="13.5" x14ac:dyDescent="0.3"/>
    <row r="9602" customFormat="1" ht="13.5" x14ac:dyDescent="0.3"/>
    <row r="9603" customFormat="1" ht="13.5" x14ac:dyDescent="0.3"/>
    <row r="9604" customFormat="1" ht="13.5" x14ac:dyDescent="0.3"/>
    <row r="9605" customFormat="1" ht="13.5" x14ac:dyDescent="0.3"/>
    <row r="9606" customFormat="1" ht="13.5" x14ac:dyDescent="0.3"/>
    <row r="9607" customFormat="1" ht="13.5" x14ac:dyDescent="0.3"/>
    <row r="9608" customFormat="1" ht="13.5" x14ac:dyDescent="0.3"/>
    <row r="9609" customFormat="1" ht="13.5" x14ac:dyDescent="0.3"/>
    <row r="9610" customFormat="1" ht="13.5" x14ac:dyDescent="0.3"/>
    <row r="9611" customFormat="1" ht="13.5" x14ac:dyDescent="0.3"/>
    <row r="9612" customFormat="1" ht="13.5" x14ac:dyDescent="0.3"/>
    <row r="9613" customFormat="1" ht="13.5" x14ac:dyDescent="0.3"/>
    <row r="9614" customFormat="1" ht="13.5" x14ac:dyDescent="0.3"/>
    <row r="9615" customFormat="1" ht="13.5" x14ac:dyDescent="0.3"/>
    <row r="9616" customFormat="1" ht="13.5" x14ac:dyDescent="0.3"/>
    <row r="9617" customFormat="1" ht="13.5" x14ac:dyDescent="0.3"/>
    <row r="9618" customFormat="1" ht="13.5" x14ac:dyDescent="0.3"/>
    <row r="9619" customFormat="1" ht="13.5" x14ac:dyDescent="0.3"/>
    <row r="9620" customFormat="1" ht="13.5" x14ac:dyDescent="0.3"/>
    <row r="9621" customFormat="1" ht="13.5" x14ac:dyDescent="0.3"/>
    <row r="9622" customFormat="1" ht="13.5" x14ac:dyDescent="0.3"/>
    <row r="9623" customFormat="1" ht="13.5" x14ac:dyDescent="0.3"/>
    <row r="9624" customFormat="1" ht="13.5" x14ac:dyDescent="0.3"/>
    <row r="9625" customFormat="1" ht="13.5" x14ac:dyDescent="0.3"/>
    <row r="9626" customFormat="1" ht="13.5" x14ac:dyDescent="0.3"/>
    <row r="9627" customFormat="1" ht="13.5" x14ac:dyDescent="0.3"/>
    <row r="9628" customFormat="1" ht="13.5" x14ac:dyDescent="0.3"/>
    <row r="9629" customFormat="1" ht="13.5" x14ac:dyDescent="0.3"/>
    <row r="9630" customFormat="1" ht="13.5" x14ac:dyDescent="0.3"/>
    <row r="9631" customFormat="1" ht="13.5" x14ac:dyDescent="0.3"/>
    <row r="9632" customFormat="1" ht="13.5" x14ac:dyDescent="0.3"/>
    <row r="9633" customFormat="1" ht="13.5" x14ac:dyDescent="0.3"/>
    <row r="9634" customFormat="1" ht="13.5" x14ac:dyDescent="0.3"/>
    <row r="9635" customFormat="1" ht="13.5" x14ac:dyDescent="0.3"/>
    <row r="9636" customFormat="1" ht="13.5" x14ac:dyDescent="0.3"/>
    <row r="9637" customFormat="1" ht="13.5" x14ac:dyDescent="0.3"/>
    <row r="9638" customFormat="1" ht="13.5" x14ac:dyDescent="0.3"/>
    <row r="9639" customFormat="1" ht="13.5" x14ac:dyDescent="0.3"/>
    <row r="9640" customFormat="1" ht="13.5" x14ac:dyDescent="0.3"/>
    <row r="9641" customFormat="1" ht="13.5" x14ac:dyDescent="0.3"/>
    <row r="9642" customFormat="1" ht="13.5" x14ac:dyDescent="0.3"/>
    <row r="9643" customFormat="1" ht="13.5" x14ac:dyDescent="0.3"/>
    <row r="9644" customFormat="1" ht="13.5" x14ac:dyDescent="0.3"/>
    <row r="9645" customFormat="1" ht="13.5" x14ac:dyDescent="0.3"/>
    <row r="9646" customFormat="1" ht="13.5" x14ac:dyDescent="0.3"/>
    <row r="9647" customFormat="1" ht="13.5" x14ac:dyDescent="0.3"/>
    <row r="9648" customFormat="1" ht="13.5" x14ac:dyDescent="0.3"/>
    <row r="9649" customFormat="1" ht="13.5" x14ac:dyDescent="0.3"/>
    <row r="9650" customFormat="1" ht="13.5" x14ac:dyDescent="0.3"/>
    <row r="9651" customFormat="1" ht="13.5" x14ac:dyDescent="0.3"/>
    <row r="9652" customFormat="1" ht="13.5" x14ac:dyDescent="0.3"/>
    <row r="9653" customFormat="1" ht="13.5" x14ac:dyDescent="0.3"/>
    <row r="9654" customFormat="1" ht="13.5" x14ac:dyDescent="0.3"/>
    <row r="9655" customFormat="1" ht="13.5" x14ac:dyDescent="0.3"/>
    <row r="9656" customFormat="1" ht="13.5" x14ac:dyDescent="0.3"/>
    <row r="9657" customFormat="1" ht="13.5" x14ac:dyDescent="0.3"/>
    <row r="9658" customFormat="1" ht="13.5" x14ac:dyDescent="0.3"/>
    <row r="9659" customFormat="1" ht="13.5" x14ac:dyDescent="0.3"/>
    <row r="9660" customFormat="1" ht="13.5" x14ac:dyDescent="0.3"/>
    <row r="9661" customFormat="1" ht="13.5" x14ac:dyDescent="0.3"/>
    <row r="9662" customFormat="1" ht="13.5" x14ac:dyDescent="0.3"/>
    <row r="9663" customFormat="1" ht="13.5" x14ac:dyDescent="0.3"/>
    <row r="9664" customFormat="1" ht="13.5" x14ac:dyDescent="0.3"/>
    <row r="9665" customFormat="1" ht="13.5" x14ac:dyDescent="0.3"/>
    <row r="9666" customFormat="1" ht="13.5" x14ac:dyDescent="0.3"/>
    <row r="9667" customFormat="1" ht="13.5" x14ac:dyDescent="0.3"/>
    <row r="9668" customFormat="1" ht="13.5" x14ac:dyDescent="0.3"/>
    <row r="9669" customFormat="1" ht="13.5" x14ac:dyDescent="0.3"/>
    <row r="9670" customFormat="1" ht="13.5" x14ac:dyDescent="0.3"/>
    <row r="9671" customFormat="1" ht="13.5" x14ac:dyDescent="0.3"/>
    <row r="9672" customFormat="1" ht="13.5" x14ac:dyDescent="0.3"/>
    <row r="9673" customFormat="1" ht="13.5" x14ac:dyDescent="0.3"/>
    <row r="9674" customFormat="1" ht="13.5" x14ac:dyDescent="0.3"/>
    <row r="9675" customFormat="1" ht="13.5" x14ac:dyDescent="0.3"/>
    <row r="9676" customFormat="1" ht="13.5" x14ac:dyDescent="0.3"/>
    <row r="9677" customFormat="1" ht="13.5" x14ac:dyDescent="0.3"/>
    <row r="9678" customFormat="1" ht="13.5" x14ac:dyDescent="0.3"/>
    <row r="9679" customFormat="1" ht="13.5" x14ac:dyDescent="0.3"/>
    <row r="9680" customFormat="1" ht="13.5" x14ac:dyDescent="0.3"/>
    <row r="9681" customFormat="1" ht="13.5" x14ac:dyDescent="0.3"/>
    <row r="9682" customFormat="1" ht="13.5" x14ac:dyDescent="0.3"/>
    <row r="9683" customFormat="1" ht="13.5" x14ac:dyDescent="0.3"/>
    <row r="9684" customFormat="1" ht="13.5" x14ac:dyDescent="0.3"/>
    <row r="9685" customFormat="1" ht="13.5" x14ac:dyDescent="0.3"/>
    <row r="9686" customFormat="1" ht="13.5" x14ac:dyDescent="0.3"/>
    <row r="9687" customFormat="1" ht="13.5" x14ac:dyDescent="0.3"/>
    <row r="9688" customFormat="1" ht="13.5" x14ac:dyDescent="0.3"/>
    <row r="9689" customFormat="1" ht="13.5" x14ac:dyDescent="0.3"/>
    <row r="9690" customFormat="1" ht="13.5" x14ac:dyDescent="0.3"/>
    <row r="9691" customFormat="1" ht="13.5" x14ac:dyDescent="0.3"/>
    <row r="9692" customFormat="1" ht="13.5" x14ac:dyDescent="0.3"/>
    <row r="9693" customFormat="1" ht="13.5" x14ac:dyDescent="0.3"/>
    <row r="9694" customFormat="1" ht="13.5" x14ac:dyDescent="0.3"/>
    <row r="9695" customFormat="1" ht="13.5" x14ac:dyDescent="0.3"/>
    <row r="9696" customFormat="1" ht="13.5" x14ac:dyDescent="0.3"/>
    <row r="9697" customFormat="1" ht="13.5" x14ac:dyDescent="0.3"/>
    <row r="9698" customFormat="1" ht="13.5" x14ac:dyDescent="0.3"/>
    <row r="9699" customFormat="1" ht="13.5" x14ac:dyDescent="0.3"/>
    <row r="9700" customFormat="1" ht="13.5" x14ac:dyDescent="0.3"/>
    <row r="9701" customFormat="1" ht="13.5" x14ac:dyDescent="0.3"/>
    <row r="9702" customFormat="1" ht="13.5" x14ac:dyDescent="0.3"/>
    <row r="9703" customFormat="1" ht="13.5" x14ac:dyDescent="0.3"/>
    <row r="9704" customFormat="1" ht="13.5" x14ac:dyDescent="0.3"/>
    <row r="9705" customFormat="1" ht="13.5" x14ac:dyDescent="0.3"/>
    <row r="9706" customFormat="1" ht="13.5" x14ac:dyDescent="0.3"/>
    <row r="9707" customFormat="1" ht="13.5" x14ac:dyDescent="0.3"/>
    <row r="9708" customFormat="1" ht="13.5" x14ac:dyDescent="0.3"/>
    <row r="9709" customFormat="1" ht="13.5" x14ac:dyDescent="0.3"/>
    <row r="9710" customFormat="1" ht="13.5" x14ac:dyDescent="0.3"/>
    <row r="9711" customFormat="1" ht="13.5" x14ac:dyDescent="0.3"/>
    <row r="9712" customFormat="1" ht="13.5" x14ac:dyDescent="0.3"/>
    <row r="9713" customFormat="1" ht="13.5" x14ac:dyDescent="0.3"/>
    <row r="9714" customFormat="1" ht="13.5" x14ac:dyDescent="0.3"/>
    <row r="9715" customFormat="1" ht="13.5" x14ac:dyDescent="0.3"/>
    <row r="9716" customFormat="1" ht="13.5" x14ac:dyDescent="0.3"/>
    <row r="9717" customFormat="1" ht="13.5" x14ac:dyDescent="0.3"/>
    <row r="9718" customFormat="1" ht="13.5" x14ac:dyDescent="0.3"/>
    <row r="9719" customFormat="1" ht="13.5" x14ac:dyDescent="0.3"/>
    <row r="9720" customFormat="1" ht="13.5" x14ac:dyDescent="0.3"/>
    <row r="9721" customFormat="1" ht="13.5" x14ac:dyDescent="0.3"/>
    <row r="9722" customFormat="1" ht="13.5" x14ac:dyDescent="0.3"/>
    <row r="9723" customFormat="1" ht="13.5" x14ac:dyDescent="0.3"/>
    <row r="9724" customFormat="1" ht="13.5" x14ac:dyDescent="0.3"/>
    <row r="9725" customFormat="1" ht="13.5" x14ac:dyDescent="0.3"/>
    <row r="9726" customFormat="1" ht="13.5" x14ac:dyDescent="0.3"/>
    <row r="9727" customFormat="1" ht="13.5" x14ac:dyDescent="0.3"/>
    <row r="9728" customFormat="1" ht="13.5" x14ac:dyDescent="0.3"/>
    <row r="9729" customFormat="1" ht="13.5" x14ac:dyDescent="0.3"/>
    <row r="9730" customFormat="1" ht="13.5" x14ac:dyDescent="0.3"/>
    <row r="9731" customFormat="1" ht="13.5" x14ac:dyDescent="0.3"/>
    <row r="9732" customFormat="1" ht="13.5" x14ac:dyDescent="0.3"/>
    <row r="9733" customFormat="1" ht="13.5" x14ac:dyDescent="0.3"/>
    <row r="9734" customFormat="1" ht="13.5" x14ac:dyDescent="0.3"/>
    <row r="9735" customFormat="1" ht="13.5" x14ac:dyDescent="0.3"/>
    <row r="9736" customFormat="1" ht="13.5" x14ac:dyDescent="0.3"/>
    <row r="9737" customFormat="1" ht="13.5" x14ac:dyDescent="0.3"/>
    <row r="9738" customFormat="1" ht="13.5" x14ac:dyDescent="0.3"/>
    <row r="9739" customFormat="1" ht="13.5" x14ac:dyDescent="0.3"/>
    <row r="9740" customFormat="1" ht="13.5" x14ac:dyDescent="0.3"/>
    <row r="9741" customFormat="1" ht="13.5" x14ac:dyDescent="0.3"/>
    <row r="9742" customFormat="1" ht="13.5" x14ac:dyDescent="0.3"/>
    <row r="9743" customFormat="1" ht="13.5" x14ac:dyDescent="0.3"/>
    <row r="9744" customFormat="1" ht="13.5" x14ac:dyDescent="0.3"/>
    <row r="9745" customFormat="1" ht="13.5" x14ac:dyDescent="0.3"/>
    <row r="9746" customFormat="1" ht="13.5" x14ac:dyDescent="0.3"/>
    <row r="9747" customFormat="1" ht="13.5" x14ac:dyDescent="0.3"/>
    <row r="9748" customFormat="1" ht="13.5" x14ac:dyDescent="0.3"/>
    <row r="9749" customFormat="1" ht="13.5" x14ac:dyDescent="0.3"/>
    <row r="9750" customFormat="1" ht="13.5" x14ac:dyDescent="0.3"/>
    <row r="9751" customFormat="1" ht="13.5" x14ac:dyDescent="0.3"/>
    <row r="9752" customFormat="1" ht="13.5" x14ac:dyDescent="0.3"/>
    <row r="9753" customFormat="1" ht="13.5" x14ac:dyDescent="0.3"/>
    <row r="9754" customFormat="1" ht="13.5" x14ac:dyDescent="0.3"/>
    <row r="9755" customFormat="1" ht="13.5" x14ac:dyDescent="0.3"/>
    <row r="9756" customFormat="1" ht="13.5" x14ac:dyDescent="0.3"/>
    <row r="9757" customFormat="1" ht="13.5" x14ac:dyDescent="0.3"/>
    <row r="9758" customFormat="1" ht="13.5" x14ac:dyDescent="0.3"/>
    <row r="9759" customFormat="1" ht="13.5" x14ac:dyDescent="0.3"/>
    <row r="9760" customFormat="1" ht="13.5" x14ac:dyDescent="0.3"/>
    <row r="9761" customFormat="1" ht="13.5" x14ac:dyDescent="0.3"/>
    <row r="9762" customFormat="1" ht="13.5" x14ac:dyDescent="0.3"/>
    <row r="9763" customFormat="1" ht="13.5" x14ac:dyDescent="0.3"/>
    <row r="9764" customFormat="1" ht="13.5" x14ac:dyDescent="0.3"/>
    <row r="9765" customFormat="1" ht="13.5" x14ac:dyDescent="0.3"/>
    <row r="9766" customFormat="1" ht="13.5" x14ac:dyDescent="0.3"/>
    <row r="9767" customFormat="1" ht="13.5" x14ac:dyDescent="0.3"/>
    <row r="9768" customFormat="1" ht="13.5" x14ac:dyDescent="0.3"/>
    <row r="9769" customFormat="1" ht="13.5" x14ac:dyDescent="0.3"/>
    <row r="9770" customFormat="1" ht="13.5" x14ac:dyDescent="0.3"/>
    <row r="9771" customFormat="1" ht="13.5" x14ac:dyDescent="0.3"/>
    <row r="9772" customFormat="1" ht="13.5" x14ac:dyDescent="0.3"/>
    <row r="9773" customFormat="1" ht="13.5" x14ac:dyDescent="0.3"/>
    <row r="9774" customFormat="1" ht="13.5" x14ac:dyDescent="0.3"/>
    <row r="9775" customFormat="1" ht="13.5" x14ac:dyDescent="0.3"/>
    <row r="9776" customFormat="1" ht="13.5" x14ac:dyDescent="0.3"/>
    <row r="9777" customFormat="1" ht="13.5" x14ac:dyDescent="0.3"/>
    <row r="9778" customFormat="1" ht="13.5" x14ac:dyDescent="0.3"/>
    <row r="9779" customFormat="1" ht="13.5" x14ac:dyDescent="0.3"/>
    <row r="9780" customFormat="1" ht="13.5" x14ac:dyDescent="0.3"/>
    <row r="9781" customFormat="1" ht="13.5" x14ac:dyDescent="0.3"/>
    <row r="9782" customFormat="1" ht="13.5" x14ac:dyDescent="0.3"/>
    <row r="9783" customFormat="1" ht="13.5" x14ac:dyDescent="0.3"/>
    <row r="9784" customFormat="1" ht="13.5" x14ac:dyDescent="0.3"/>
    <row r="9785" customFormat="1" ht="13.5" x14ac:dyDescent="0.3"/>
    <row r="9786" customFormat="1" ht="13.5" x14ac:dyDescent="0.3"/>
    <row r="9787" customFormat="1" ht="13.5" x14ac:dyDescent="0.3"/>
    <row r="9788" customFormat="1" ht="13.5" x14ac:dyDescent="0.3"/>
    <row r="9789" customFormat="1" ht="13.5" x14ac:dyDescent="0.3"/>
    <row r="9790" customFormat="1" ht="13.5" x14ac:dyDescent="0.3"/>
    <row r="9791" customFormat="1" ht="13.5" x14ac:dyDescent="0.3"/>
    <row r="9792" customFormat="1" ht="13.5" x14ac:dyDescent="0.3"/>
    <row r="9793" customFormat="1" ht="13.5" x14ac:dyDescent="0.3"/>
    <row r="9794" customFormat="1" ht="13.5" x14ac:dyDescent="0.3"/>
    <row r="9795" customFormat="1" ht="13.5" x14ac:dyDescent="0.3"/>
    <row r="9796" customFormat="1" ht="13.5" x14ac:dyDescent="0.3"/>
    <row r="9797" customFormat="1" ht="13.5" x14ac:dyDescent="0.3"/>
    <row r="9798" customFormat="1" ht="13.5" x14ac:dyDescent="0.3"/>
    <row r="9799" customFormat="1" ht="13.5" x14ac:dyDescent="0.3"/>
    <row r="9800" customFormat="1" ht="13.5" x14ac:dyDescent="0.3"/>
    <row r="9801" customFormat="1" ht="13.5" x14ac:dyDescent="0.3"/>
    <row r="9802" customFormat="1" ht="13.5" x14ac:dyDescent="0.3"/>
    <row r="9803" customFormat="1" ht="13.5" x14ac:dyDescent="0.3"/>
    <row r="9804" customFormat="1" ht="13.5" x14ac:dyDescent="0.3"/>
    <row r="9805" customFormat="1" ht="13.5" x14ac:dyDescent="0.3"/>
    <row r="9806" customFormat="1" ht="13.5" x14ac:dyDescent="0.3"/>
    <row r="9807" customFormat="1" ht="13.5" x14ac:dyDescent="0.3"/>
    <row r="9808" customFormat="1" ht="13.5" x14ac:dyDescent="0.3"/>
    <row r="9809" customFormat="1" ht="13.5" x14ac:dyDescent="0.3"/>
    <row r="9810" customFormat="1" ht="13.5" x14ac:dyDescent="0.3"/>
    <row r="9811" customFormat="1" ht="13.5" x14ac:dyDescent="0.3"/>
    <row r="9812" customFormat="1" ht="13.5" x14ac:dyDescent="0.3"/>
    <row r="9813" customFormat="1" ht="13.5" x14ac:dyDescent="0.3"/>
    <row r="9814" customFormat="1" ht="13.5" x14ac:dyDescent="0.3"/>
    <row r="9815" customFormat="1" ht="13.5" x14ac:dyDescent="0.3"/>
    <row r="9816" customFormat="1" ht="13.5" x14ac:dyDescent="0.3"/>
    <row r="9817" customFormat="1" ht="13.5" x14ac:dyDescent="0.3"/>
    <row r="9818" customFormat="1" ht="13.5" x14ac:dyDescent="0.3"/>
    <row r="9819" customFormat="1" ht="13.5" x14ac:dyDescent="0.3"/>
    <row r="9820" customFormat="1" ht="13.5" x14ac:dyDescent="0.3"/>
    <row r="9821" customFormat="1" ht="13.5" x14ac:dyDescent="0.3"/>
    <row r="9822" customFormat="1" ht="13.5" x14ac:dyDescent="0.3"/>
    <row r="9823" customFormat="1" ht="13.5" x14ac:dyDescent="0.3"/>
    <row r="9824" customFormat="1" ht="13.5" x14ac:dyDescent="0.3"/>
    <row r="9825" customFormat="1" ht="13.5" x14ac:dyDescent="0.3"/>
    <row r="9826" customFormat="1" ht="13.5" x14ac:dyDescent="0.3"/>
    <row r="9827" customFormat="1" ht="13.5" x14ac:dyDescent="0.3"/>
    <row r="9828" customFormat="1" ht="13.5" x14ac:dyDescent="0.3"/>
    <row r="9829" customFormat="1" ht="13.5" x14ac:dyDescent="0.3"/>
    <row r="9830" customFormat="1" ht="13.5" x14ac:dyDescent="0.3"/>
    <row r="9831" customFormat="1" ht="13.5" x14ac:dyDescent="0.3"/>
    <row r="9832" customFormat="1" ht="13.5" x14ac:dyDescent="0.3"/>
    <row r="9833" customFormat="1" ht="13.5" x14ac:dyDescent="0.3"/>
    <row r="9834" customFormat="1" ht="13.5" x14ac:dyDescent="0.3"/>
    <row r="9835" customFormat="1" ht="13.5" x14ac:dyDescent="0.3"/>
    <row r="9836" customFormat="1" ht="13.5" x14ac:dyDescent="0.3"/>
    <row r="9837" customFormat="1" ht="13.5" x14ac:dyDescent="0.3"/>
    <row r="9838" customFormat="1" ht="13.5" x14ac:dyDescent="0.3"/>
    <row r="9839" customFormat="1" ht="13.5" x14ac:dyDescent="0.3"/>
    <row r="9840" customFormat="1" ht="13.5" x14ac:dyDescent="0.3"/>
    <row r="9841" customFormat="1" ht="13.5" x14ac:dyDescent="0.3"/>
    <row r="9842" customFormat="1" ht="13.5" x14ac:dyDescent="0.3"/>
    <row r="9843" customFormat="1" ht="13.5" x14ac:dyDescent="0.3"/>
    <row r="9844" customFormat="1" ht="13.5" x14ac:dyDescent="0.3"/>
    <row r="9845" customFormat="1" ht="13.5" x14ac:dyDescent="0.3"/>
    <row r="9846" customFormat="1" ht="13.5" x14ac:dyDescent="0.3"/>
    <row r="9847" customFormat="1" ht="13.5" x14ac:dyDescent="0.3"/>
    <row r="9848" customFormat="1" ht="13.5" x14ac:dyDescent="0.3"/>
    <row r="9849" customFormat="1" ht="13.5" x14ac:dyDescent="0.3"/>
    <row r="9850" customFormat="1" ht="13.5" x14ac:dyDescent="0.3"/>
    <row r="9851" customFormat="1" ht="13.5" x14ac:dyDescent="0.3"/>
    <row r="9852" customFormat="1" ht="13.5" x14ac:dyDescent="0.3"/>
    <row r="9853" customFormat="1" ht="13.5" x14ac:dyDescent="0.3"/>
    <row r="9854" customFormat="1" ht="13.5" x14ac:dyDescent="0.3"/>
    <row r="9855" customFormat="1" ht="13.5" x14ac:dyDescent="0.3"/>
    <row r="9856" customFormat="1" ht="13.5" x14ac:dyDescent="0.3"/>
    <row r="9857" customFormat="1" ht="13.5" x14ac:dyDescent="0.3"/>
    <row r="9858" customFormat="1" ht="13.5" x14ac:dyDescent="0.3"/>
    <row r="9859" customFormat="1" ht="13.5" x14ac:dyDescent="0.3"/>
    <row r="9860" customFormat="1" ht="13.5" x14ac:dyDescent="0.3"/>
    <row r="9861" customFormat="1" ht="13.5" x14ac:dyDescent="0.3"/>
    <row r="9862" customFormat="1" ht="13.5" x14ac:dyDescent="0.3"/>
    <row r="9863" customFormat="1" ht="13.5" x14ac:dyDescent="0.3"/>
    <row r="9864" customFormat="1" ht="13.5" x14ac:dyDescent="0.3"/>
    <row r="9865" customFormat="1" ht="13.5" x14ac:dyDescent="0.3"/>
    <row r="9866" customFormat="1" ht="13.5" x14ac:dyDescent="0.3"/>
    <row r="9867" customFormat="1" ht="13.5" x14ac:dyDescent="0.3"/>
    <row r="9868" customFormat="1" ht="13.5" x14ac:dyDescent="0.3"/>
    <row r="9869" customFormat="1" ht="13.5" x14ac:dyDescent="0.3"/>
    <row r="9870" customFormat="1" ht="13.5" x14ac:dyDescent="0.3"/>
    <row r="9871" customFormat="1" ht="13.5" x14ac:dyDescent="0.3"/>
    <row r="9872" customFormat="1" ht="13.5" x14ac:dyDescent="0.3"/>
    <row r="9873" customFormat="1" ht="13.5" x14ac:dyDescent="0.3"/>
    <row r="9874" customFormat="1" ht="13.5" x14ac:dyDescent="0.3"/>
    <row r="9875" customFormat="1" ht="13.5" x14ac:dyDescent="0.3"/>
    <row r="9876" customFormat="1" ht="13.5" x14ac:dyDescent="0.3"/>
    <row r="9877" customFormat="1" ht="13.5" x14ac:dyDescent="0.3"/>
    <row r="9878" customFormat="1" ht="13.5" x14ac:dyDescent="0.3"/>
    <row r="9879" customFormat="1" ht="13.5" x14ac:dyDescent="0.3"/>
    <row r="9880" customFormat="1" ht="13.5" x14ac:dyDescent="0.3"/>
    <row r="9881" customFormat="1" ht="13.5" x14ac:dyDescent="0.3"/>
    <row r="9882" customFormat="1" ht="13.5" x14ac:dyDescent="0.3"/>
    <row r="9883" customFormat="1" ht="13.5" x14ac:dyDescent="0.3"/>
    <row r="9884" customFormat="1" ht="13.5" x14ac:dyDescent="0.3"/>
    <row r="9885" customFormat="1" ht="13.5" x14ac:dyDescent="0.3"/>
    <row r="9886" customFormat="1" ht="13.5" x14ac:dyDescent="0.3"/>
    <row r="9887" customFormat="1" ht="13.5" x14ac:dyDescent="0.3"/>
    <row r="9888" customFormat="1" ht="13.5" x14ac:dyDescent="0.3"/>
    <row r="9889" customFormat="1" ht="13.5" x14ac:dyDescent="0.3"/>
    <row r="9890" customFormat="1" ht="13.5" x14ac:dyDescent="0.3"/>
    <row r="9891" customFormat="1" ht="13.5" x14ac:dyDescent="0.3"/>
    <row r="9892" customFormat="1" ht="13.5" x14ac:dyDescent="0.3"/>
    <row r="9893" customFormat="1" ht="13.5" x14ac:dyDescent="0.3"/>
    <row r="9894" customFormat="1" ht="13.5" x14ac:dyDescent="0.3"/>
    <row r="9895" customFormat="1" ht="13.5" x14ac:dyDescent="0.3"/>
    <row r="9896" customFormat="1" ht="13.5" x14ac:dyDescent="0.3"/>
    <row r="9897" customFormat="1" ht="13.5" x14ac:dyDescent="0.3"/>
    <row r="9898" customFormat="1" ht="13.5" x14ac:dyDescent="0.3"/>
    <row r="9899" customFormat="1" ht="13.5" x14ac:dyDescent="0.3"/>
    <row r="9900" customFormat="1" ht="13.5" x14ac:dyDescent="0.3"/>
    <row r="9901" customFormat="1" ht="13.5" x14ac:dyDescent="0.3"/>
    <row r="9902" customFormat="1" ht="13.5" x14ac:dyDescent="0.3"/>
    <row r="9903" customFormat="1" ht="13.5" x14ac:dyDescent="0.3"/>
    <row r="9904" customFormat="1" ht="13.5" x14ac:dyDescent="0.3"/>
    <row r="9905" customFormat="1" ht="13.5" x14ac:dyDescent="0.3"/>
    <row r="9906" customFormat="1" ht="13.5" x14ac:dyDescent="0.3"/>
    <row r="9907" customFormat="1" ht="13.5" x14ac:dyDescent="0.3"/>
    <row r="9908" customFormat="1" ht="13.5" x14ac:dyDescent="0.3"/>
    <row r="9909" customFormat="1" ht="13.5" x14ac:dyDescent="0.3"/>
    <row r="9910" customFormat="1" ht="13.5" x14ac:dyDescent="0.3"/>
    <row r="9911" customFormat="1" ht="13.5" x14ac:dyDescent="0.3"/>
    <row r="9912" customFormat="1" ht="13.5" x14ac:dyDescent="0.3"/>
    <row r="9913" customFormat="1" ht="13.5" x14ac:dyDescent="0.3"/>
    <row r="9914" customFormat="1" ht="13.5" x14ac:dyDescent="0.3"/>
    <row r="9915" customFormat="1" ht="13.5" x14ac:dyDescent="0.3"/>
    <row r="9916" customFormat="1" ht="13.5" x14ac:dyDescent="0.3"/>
    <row r="9917" customFormat="1" ht="13.5" x14ac:dyDescent="0.3"/>
    <row r="9918" customFormat="1" ht="13.5" x14ac:dyDescent="0.3"/>
    <row r="9919" customFormat="1" ht="13.5" x14ac:dyDescent="0.3"/>
    <row r="9920" customFormat="1" ht="13.5" x14ac:dyDescent="0.3"/>
    <row r="9921" customFormat="1" ht="13.5" x14ac:dyDescent="0.3"/>
    <row r="9922" customFormat="1" ht="13.5" x14ac:dyDescent="0.3"/>
    <row r="9923" customFormat="1" ht="13.5" x14ac:dyDescent="0.3"/>
    <row r="9924" customFormat="1" ht="13.5" x14ac:dyDescent="0.3"/>
    <row r="9925" customFormat="1" ht="13.5" x14ac:dyDescent="0.3"/>
    <row r="9926" customFormat="1" ht="13.5" x14ac:dyDescent="0.3"/>
    <row r="9927" customFormat="1" ht="13.5" x14ac:dyDescent="0.3"/>
    <row r="9928" customFormat="1" ht="13.5" x14ac:dyDescent="0.3"/>
    <row r="9929" customFormat="1" ht="13.5" x14ac:dyDescent="0.3"/>
    <row r="9930" customFormat="1" ht="13.5" x14ac:dyDescent="0.3"/>
    <row r="9931" customFormat="1" ht="13.5" x14ac:dyDescent="0.3"/>
    <row r="9932" customFormat="1" ht="13.5" x14ac:dyDescent="0.3"/>
    <row r="9933" customFormat="1" ht="13.5" x14ac:dyDescent="0.3"/>
    <row r="9934" customFormat="1" ht="13.5" x14ac:dyDescent="0.3"/>
    <row r="9935" customFormat="1" ht="13.5" x14ac:dyDescent="0.3"/>
    <row r="9936" customFormat="1" ht="13.5" x14ac:dyDescent="0.3"/>
    <row r="9937" customFormat="1" ht="13.5" x14ac:dyDescent="0.3"/>
    <row r="9938" customFormat="1" ht="13.5" x14ac:dyDescent="0.3"/>
    <row r="9939" customFormat="1" ht="13.5" x14ac:dyDescent="0.3"/>
    <row r="9940" customFormat="1" ht="13.5" x14ac:dyDescent="0.3"/>
    <row r="9941" customFormat="1" ht="13.5" x14ac:dyDescent="0.3"/>
    <row r="9942" customFormat="1" ht="13.5" x14ac:dyDescent="0.3"/>
    <row r="9943" customFormat="1" ht="13.5" x14ac:dyDescent="0.3"/>
    <row r="9944" customFormat="1" ht="13.5" x14ac:dyDescent="0.3"/>
    <row r="9945" customFormat="1" ht="13.5" x14ac:dyDescent="0.3"/>
    <row r="9946" customFormat="1" ht="13.5" x14ac:dyDescent="0.3"/>
    <row r="9947" customFormat="1" ht="13.5" x14ac:dyDescent="0.3"/>
    <row r="9948" customFormat="1" ht="13.5" x14ac:dyDescent="0.3"/>
    <row r="9949" customFormat="1" ht="13.5" x14ac:dyDescent="0.3"/>
    <row r="9950" customFormat="1" ht="13.5" x14ac:dyDescent="0.3"/>
    <row r="9951" customFormat="1" ht="13.5" x14ac:dyDescent="0.3"/>
    <row r="9952" customFormat="1" ht="13.5" x14ac:dyDescent="0.3"/>
    <row r="9953" customFormat="1" ht="13.5" x14ac:dyDescent="0.3"/>
    <row r="9954" customFormat="1" ht="13.5" x14ac:dyDescent="0.3"/>
    <row r="9955" customFormat="1" ht="13.5" x14ac:dyDescent="0.3"/>
    <row r="9956" customFormat="1" ht="13.5" x14ac:dyDescent="0.3"/>
    <row r="9957" customFormat="1" ht="13.5" x14ac:dyDescent="0.3"/>
    <row r="9958" customFormat="1" ht="13.5" x14ac:dyDescent="0.3"/>
    <row r="9959" customFormat="1" ht="13.5" x14ac:dyDescent="0.3"/>
    <row r="9960" customFormat="1" ht="13.5" x14ac:dyDescent="0.3"/>
    <row r="9961" customFormat="1" ht="13.5" x14ac:dyDescent="0.3"/>
    <row r="9962" customFormat="1" ht="13.5" x14ac:dyDescent="0.3"/>
    <row r="9963" customFormat="1" ht="13.5" x14ac:dyDescent="0.3"/>
    <row r="9964" customFormat="1" ht="13.5" x14ac:dyDescent="0.3"/>
    <row r="9965" customFormat="1" ht="13.5" x14ac:dyDescent="0.3"/>
    <row r="9966" customFormat="1" ht="13.5" x14ac:dyDescent="0.3"/>
    <row r="9967" customFormat="1" ht="13.5" x14ac:dyDescent="0.3"/>
    <row r="9968" customFormat="1" ht="13.5" x14ac:dyDescent="0.3"/>
    <row r="9969" customFormat="1" ht="13.5" x14ac:dyDescent="0.3"/>
    <row r="9970" customFormat="1" ht="13.5" x14ac:dyDescent="0.3"/>
    <row r="9971" customFormat="1" ht="13.5" x14ac:dyDescent="0.3"/>
    <row r="9972" customFormat="1" ht="13.5" x14ac:dyDescent="0.3"/>
    <row r="9973" customFormat="1" ht="13.5" x14ac:dyDescent="0.3"/>
    <row r="9974" customFormat="1" ht="13.5" x14ac:dyDescent="0.3"/>
    <row r="9975" customFormat="1" ht="13.5" x14ac:dyDescent="0.3"/>
    <row r="9976" customFormat="1" ht="13.5" x14ac:dyDescent="0.3"/>
    <row r="9977" customFormat="1" ht="13.5" x14ac:dyDescent="0.3"/>
    <row r="9978" customFormat="1" ht="13.5" x14ac:dyDescent="0.3"/>
    <row r="9979" customFormat="1" ht="13.5" x14ac:dyDescent="0.3"/>
    <row r="9980" customFormat="1" ht="13.5" x14ac:dyDescent="0.3"/>
    <row r="9981" customFormat="1" ht="13.5" x14ac:dyDescent="0.3"/>
    <row r="9982" customFormat="1" ht="13.5" x14ac:dyDescent="0.3"/>
    <row r="9983" customFormat="1" ht="13.5" x14ac:dyDescent="0.3"/>
    <row r="9984" customFormat="1" ht="13.5" x14ac:dyDescent="0.3"/>
    <row r="9985" customFormat="1" ht="13.5" x14ac:dyDescent="0.3"/>
    <row r="9986" customFormat="1" ht="13.5" x14ac:dyDescent="0.3"/>
    <row r="9987" customFormat="1" ht="13.5" x14ac:dyDescent="0.3"/>
    <row r="9988" customFormat="1" ht="13.5" x14ac:dyDescent="0.3"/>
    <row r="9989" customFormat="1" ht="13.5" x14ac:dyDescent="0.3"/>
    <row r="9990" customFormat="1" ht="13.5" x14ac:dyDescent="0.3"/>
    <row r="9991" customFormat="1" ht="13.5" x14ac:dyDescent="0.3"/>
    <row r="9992" customFormat="1" ht="13.5" x14ac:dyDescent="0.3"/>
    <row r="9993" customFormat="1" ht="13.5" x14ac:dyDescent="0.3"/>
    <row r="9994" customFormat="1" ht="13.5" x14ac:dyDescent="0.3"/>
    <row r="9995" customFormat="1" ht="13.5" x14ac:dyDescent="0.3"/>
    <row r="9996" customFormat="1" ht="13.5" x14ac:dyDescent="0.3"/>
    <row r="9997" customFormat="1" ht="13.5" x14ac:dyDescent="0.3"/>
    <row r="9998" customFormat="1" ht="13.5" x14ac:dyDescent="0.3"/>
    <row r="9999" customFormat="1" ht="13.5" x14ac:dyDescent="0.3"/>
    <row r="10000" customFormat="1" ht="13.5" x14ac:dyDescent="0.3"/>
    <row r="10001" customFormat="1" ht="13.5" x14ac:dyDescent="0.3"/>
    <row r="10002" customFormat="1" ht="13.5" x14ac:dyDescent="0.3"/>
    <row r="10003" customFormat="1" ht="13.5" x14ac:dyDescent="0.3"/>
    <row r="10004" customFormat="1" ht="13.5" x14ac:dyDescent="0.3"/>
    <row r="10005" customFormat="1" ht="13.5" x14ac:dyDescent="0.3"/>
    <row r="10006" customFormat="1" ht="13.5" x14ac:dyDescent="0.3"/>
    <row r="10007" customFormat="1" ht="13.5" x14ac:dyDescent="0.3"/>
    <row r="10008" customFormat="1" ht="13.5" x14ac:dyDescent="0.3"/>
    <row r="10009" customFormat="1" ht="13.5" x14ac:dyDescent="0.3"/>
    <row r="10010" customFormat="1" ht="13.5" x14ac:dyDescent="0.3"/>
    <row r="10011" customFormat="1" ht="13.5" x14ac:dyDescent="0.3"/>
    <row r="10012" customFormat="1" ht="13.5" x14ac:dyDescent="0.3"/>
    <row r="10013" customFormat="1" ht="13.5" x14ac:dyDescent="0.3"/>
    <row r="10014" customFormat="1" ht="13.5" x14ac:dyDescent="0.3"/>
    <row r="10015" customFormat="1" ht="13.5" x14ac:dyDescent="0.3"/>
    <row r="10016" customFormat="1" ht="13.5" x14ac:dyDescent="0.3"/>
    <row r="10017" customFormat="1" ht="13.5" x14ac:dyDescent="0.3"/>
    <row r="10018" customFormat="1" ht="13.5" x14ac:dyDescent="0.3"/>
    <row r="10019" customFormat="1" ht="13.5" x14ac:dyDescent="0.3"/>
    <row r="10020" customFormat="1" ht="13.5" x14ac:dyDescent="0.3"/>
    <row r="10021" customFormat="1" ht="13.5" x14ac:dyDescent="0.3"/>
    <row r="10022" customFormat="1" ht="13.5" x14ac:dyDescent="0.3"/>
    <row r="10023" customFormat="1" ht="13.5" x14ac:dyDescent="0.3"/>
    <row r="10024" customFormat="1" ht="13.5" x14ac:dyDescent="0.3"/>
    <row r="10025" customFormat="1" ht="13.5" x14ac:dyDescent="0.3"/>
    <row r="10026" customFormat="1" ht="13.5" x14ac:dyDescent="0.3"/>
    <row r="10027" customFormat="1" ht="13.5" x14ac:dyDescent="0.3"/>
    <row r="10028" customFormat="1" ht="13.5" x14ac:dyDescent="0.3"/>
    <row r="10029" customFormat="1" ht="13.5" x14ac:dyDescent="0.3"/>
    <row r="10030" customFormat="1" ht="13.5" x14ac:dyDescent="0.3"/>
    <row r="10031" customFormat="1" ht="13.5" x14ac:dyDescent="0.3"/>
    <row r="10032" customFormat="1" ht="13.5" x14ac:dyDescent="0.3"/>
    <row r="10033" customFormat="1" ht="13.5" x14ac:dyDescent="0.3"/>
    <row r="10034" customFormat="1" ht="13.5" x14ac:dyDescent="0.3"/>
    <row r="10035" customFormat="1" ht="13.5" x14ac:dyDescent="0.3"/>
    <row r="10036" customFormat="1" ht="13.5" x14ac:dyDescent="0.3"/>
    <row r="10037" customFormat="1" ht="13.5" x14ac:dyDescent="0.3"/>
    <row r="10038" customFormat="1" ht="13.5" x14ac:dyDescent="0.3"/>
    <row r="10039" customFormat="1" ht="13.5" x14ac:dyDescent="0.3"/>
    <row r="10040" customFormat="1" ht="13.5" x14ac:dyDescent="0.3"/>
    <row r="10041" customFormat="1" ht="13.5" x14ac:dyDescent="0.3"/>
    <row r="10042" customFormat="1" ht="13.5" x14ac:dyDescent="0.3"/>
    <row r="10043" customFormat="1" ht="13.5" x14ac:dyDescent="0.3"/>
    <row r="10044" customFormat="1" ht="13.5" x14ac:dyDescent="0.3"/>
    <row r="10045" customFormat="1" ht="13.5" x14ac:dyDescent="0.3"/>
    <row r="10046" customFormat="1" ht="13.5" x14ac:dyDescent="0.3"/>
    <row r="10047" customFormat="1" ht="13.5" x14ac:dyDescent="0.3"/>
    <row r="10048" customFormat="1" ht="13.5" x14ac:dyDescent="0.3"/>
    <row r="10049" customFormat="1" ht="13.5" x14ac:dyDescent="0.3"/>
    <row r="10050" customFormat="1" ht="13.5" x14ac:dyDescent="0.3"/>
    <row r="10051" customFormat="1" ht="13.5" x14ac:dyDescent="0.3"/>
    <row r="10052" customFormat="1" ht="13.5" x14ac:dyDescent="0.3"/>
    <row r="10053" customFormat="1" ht="13.5" x14ac:dyDescent="0.3"/>
    <row r="10054" customFormat="1" ht="13.5" x14ac:dyDescent="0.3"/>
    <row r="10055" customFormat="1" ht="13.5" x14ac:dyDescent="0.3"/>
    <row r="10056" customFormat="1" ht="13.5" x14ac:dyDescent="0.3"/>
    <row r="10057" customFormat="1" ht="13.5" x14ac:dyDescent="0.3"/>
    <row r="10058" customFormat="1" ht="13.5" x14ac:dyDescent="0.3"/>
    <row r="10059" customFormat="1" ht="13.5" x14ac:dyDescent="0.3"/>
    <row r="10060" customFormat="1" ht="13.5" x14ac:dyDescent="0.3"/>
    <row r="10061" customFormat="1" ht="13.5" x14ac:dyDescent="0.3"/>
    <row r="10062" customFormat="1" ht="13.5" x14ac:dyDescent="0.3"/>
    <row r="10063" customFormat="1" ht="13.5" x14ac:dyDescent="0.3"/>
    <row r="10064" customFormat="1" ht="13.5" x14ac:dyDescent="0.3"/>
    <row r="10065" customFormat="1" ht="13.5" x14ac:dyDescent="0.3"/>
    <row r="10066" customFormat="1" ht="13.5" x14ac:dyDescent="0.3"/>
    <row r="10067" customFormat="1" ht="13.5" x14ac:dyDescent="0.3"/>
    <row r="10068" customFormat="1" ht="13.5" x14ac:dyDescent="0.3"/>
    <row r="10069" customFormat="1" ht="13.5" x14ac:dyDescent="0.3"/>
    <row r="10070" customFormat="1" ht="13.5" x14ac:dyDescent="0.3"/>
    <row r="10071" customFormat="1" ht="13.5" x14ac:dyDescent="0.3"/>
    <row r="10072" customFormat="1" ht="13.5" x14ac:dyDescent="0.3"/>
    <row r="10073" customFormat="1" ht="13.5" x14ac:dyDescent="0.3"/>
    <row r="10074" customFormat="1" ht="13.5" x14ac:dyDescent="0.3"/>
    <row r="10075" customFormat="1" ht="13.5" x14ac:dyDescent="0.3"/>
    <row r="10076" customFormat="1" ht="13.5" x14ac:dyDescent="0.3"/>
    <row r="10077" customFormat="1" ht="13.5" x14ac:dyDescent="0.3"/>
    <row r="10078" customFormat="1" ht="13.5" x14ac:dyDescent="0.3"/>
    <row r="10079" customFormat="1" ht="13.5" x14ac:dyDescent="0.3"/>
    <row r="10080" customFormat="1" ht="13.5" x14ac:dyDescent="0.3"/>
    <row r="10081" customFormat="1" ht="13.5" x14ac:dyDescent="0.3"/>
    <row r="10082" customFormat="1" ht="13.5" x14ac:dyDescent="0.3"/>
    <row r="10083" customFormat="1" ht="13.5" x14ac:dyDescent="0.3"/>
    <row r="10084" customFormat="1" ht="13.5" x14ac:dyDescent="0.3"/>
    <row r="10085" customFormat="1" ht="13.5" x14ac:dyDescent="0.3"/>
    <row r="10086" customFormat="1" ht="13.5" x14ac:dyDescent="0.3"/>
    <row r="10087" customFormat="1" ht="13.5" x14ac:dyDescent="0.3"/>
    <row r="10088" customFormat="1" ht="13.5" x14ac:dyDescent="0.3"/>
    <row r="10089" customFormat="1" ht="13.5" x14ac:dyDescent="0.3"/>
    <row r="10090" customFormat="1" ht="13.5" x14ac:dyDescent="0.3"/>
    <row r="10091" customFormat="1" ht="13.5" x14ac:dyDescent="0.3"/>
    <row r="10092" customFormat="1" ht="13.5" x14ac:dyDescent="0.3"/>
    <row r="10093" customFormat="1" ht="13.5" x14ac:dyDescent="0.3"/>
    <row r="10094" customFormat="1" ht="13.5" x14ac:dyDescent="0.3"/>
    <row r="10095" customFormat="1" ht="13.5" x14ac:dyDescent="0.3"/>
    <row r="10096" customFormat="1" ht="13.5" x14ac:dyDescent="0.3"/>
    <row r="10097" customFormat="1" ht="13.5" x14ac:dyDescent="0.3"/>
    <row r="10098" customFormat="1" ht="13.5" x14ac:dyDescent="0.3"/>
    <row r="10099" customFormat="1" ht="13.5" x14ac:dyDescent="0.3"/>
    <row r="10100" customFormat="1" ht="13.5" x14ac:dyDescent="0.3"/>
    <row r="10101" customFormat="1" ht="13.5" x14ac:dyDescent="0.3"/>
    <row r="10102" customFormat="1" ht="13.5" x14ac:dyDescent="0.3"/>
    <row r="10103" customFormat="1" ht="13.5" x14ac:dyDescent="0.3"/>
    <row r="10104" customFormat="1" ht="13.5" x14ac:dyDescent="0.3"/>
    <row r="10105" customFormat="1" ht="13.5" x14ac:dyDescent="0.3"/>
    <row r="10106" customFormat="1" ht="13.5" x14ac:dyDescent="0.3"/>
    <row r="10107" customFormat="1" ht="13.5" x14ac:dyDescent="0.3"/>
    <row r="10108" customFormat="1" ht="13.5" x14ac:dyDescent="0.3"/>
    <row r="10109" customFormat="1" ht="13.5" x14ac:dyDescent="0.3"/>
    <row r="10110" customFormat="1" ht="13.5" x14ac:dyDescent="0.3"/>
    <row r="10111" customFormat="1" ht="13.5" x14ac:dyDescent="0.3"/>
    <row r="10112" customFormat="1" ht="13.5" x14ac:dyDescent="0.3"/>
    <row r="10113" customFormat="1" ht="13.5" x14ac:dyDescent="0.3"/>
    <row r="10114" customFormat="1" ht="13.5" x14ac:dyDescent="0.3"/>
    <row r="10115" customFormat="1" ht="13.5" x14ac:dyDescent="0.3"/>
    <row r="10116" customFormat="1" ht="13.5" x14ac:dyDescent="0.3"/>
    <row r="10117" customFormat="1" ht="13.5" x14ac:dyDescent="0.3"/>
    <row r="10118" customFormat="1" ht="13.5" x14ac:dyDescent="0.3"/>
    <row r="10119" customFormat="1" ht="13.5" x14ac:dyDescent="0.3"/>
    <row r="10120" customFormat="1" ht="13.5" x14ac:dyDescent="0.3"/>
    <row r="10121" customFormat="1" ht="13.5" x14ac:dyDescent="0.3"/>
    <row r="10122" customFormat="1" ht="13.5" x14ac:dyDescent="0.3"/>
    <row r="10123" customFormat="1" ht="13.5" x14ac:dyDescent="0.3"/>
    <row r="10124" customFormat="1" ht="13.5" x14ac:dyDescent="0.3"/>
    <row r="10125" customFormat="1" ht="13.5" x14ac:dyDescent="0.3"/>
    <row r="10126" customFormat="1" ht="13.5" x14ac:dyDescent="0.3"/>
    <row r="10127" customFormat="1" ht="13.5" x14ac:dyDescent="0.3"/>
    <row r="10128" customFormat="1" ht="13.5" x14ac:dyDescent="0.3"/>
    <row r="10129" customFormat="1" ht="13.5" x14ac:dyDescent="0.3"/>
    <row r="10130" customFormat="1" ht="13.5" x14ac:dyDescent="0.3"/>
    <row r="10131" customFormat="1" ht="13.5" x14ac:dyDescent="0.3"/>
    <row r="10132" customFormat="1" ht="13.5" x14ac:dyDescent="0.3"/>
    <row r="10133" customFormat="1" ht="13.5" x14ac:dyDescent="0.3"/>
    <row r="10134" customFormat="1" ht="13.5" x14ac:dyDescent="0.3"/>
    <row r="10135" customFormat="1" ht="13.5" x14ac:dyDescent="0.3"/>
    <row r="10136" customFormat="1" ht="13.5" x14ac:dyDescent="0.3"/>
    <row r="10137" customFormat="1" ht="13.5" x14ac:dyDescent="0.3"/>
    <row r="10138" customFormat="1" ht="13.5" x14ac:dyDescent="0.3"/>
    <row r="10139" customFormat="1" ht="13.5" x14ac:dyDescent="0.3"/>
    <row r="10140" customFormat="1" ht="13.5" x14ac:dyDescent="0.3"/>
    <row r="10141" customFormat="1" ht="13.5" x14ac:dyDescent="0.3"/>
    <row r="10142" customFormat="1" ht="13.5" x14ac:dyDescent="0.3"/>
    <row r="10143" customFormat="1" ht="13.5" x14ac:dyDescent="0.3"/>
    <row r="10144" customFormat="1" ht="13.5" x14ac:dyDescent="0.3"/>
    <row r="10145" customFormat="1" ht="13.5" x14ac:dyDescent="0.3"/>
    <row r="10146" customFormat="1" ht="13.5" x14ac:dyDescent="0.3"/>
    <row r="10147" customFormat="1" ht="13.5" x14ac:dyDescent="0.3"/>
    <row r="10148" customFormat="1" ht="13.5" x14ac:dyDescent="0.3"/>
    <row r="10149" customFormat="1" ht="13.5" x14ac:dyDescent="0.3"/>
    <row r="10150" customFormat="1" ht="13.5" x14ac:dyDescent="0.3"/>
    <row r="10151" customFormat="1" ht="13.5" x14ac:dyDescent="0.3"/>
    <row r="10152" customFormat="1" ht="13.5" x14ac:dyDescent="0.3"/>
    <row r="10153" customFormat="1" ht="13.5" x14ac:dyDescent="0.3"/>
    <row r="10154" customFormat="1" ht="13.5" x14ac:dyDescent="0.3"/>
    <row r="10155" customFormat="1" ht="13.5" x14ac:dyDescent="0.3"/>
    <row r="10156" customFormat="1" ht="13.5" x14ac:dyDescent="0.3"/>
    <row r="10157" customFormat="1" ht="13.5" x14ac:dyDescent="0.3"/>
    <row r="10158" customFormat="1" ht="13.5" x14ac:dyDescent="0.3"/>
    <row r="10159" customFormat="1" ht="13.5" x14ac:dyDescent="0.3"/>
    <row r="10160" customFormat="1" ht="13.5" x14ac:dyDescent="0.3"/>
    <row r="10161" customFormat="1" ht="13.5" x14ac:dyDescent="0.3"/>
    <row r="10162" customFormat="1" ht="13.5" x14ac:dyDescent="0.3"/>
    <row r="10163" customFormat="1" ht="13.5" x14ac:dyDescent="0.3"/>
    <row r="10164" customFormat="1" ht="13.5" x14ac:dyDescent="0.3"/>
    <row r="10165" customFormat="1" ht="13.5" x14ac:dyDescent="0.3"/>
    <row r="10166" customFormat="1" ht="13.5" x14ac:dyDescent="0.3"/>
    <row r="10167" customFormat="1" ht="13.5" x14ac:dyDescent="0.3"/>
    <row r="10168" customFormat="1" ht="13.5" x14ac:dyDescent="0.3"/>
    <row r="10169" customFormat="1" ht="13.5" x14ac:dyDescent="0.3"/>
    <row r="10170" customFormat="1" ht="13.5" x14ac:dyDescent="0.3"/>
    <row r="10171" customFormat="1" ht="13.5" x14ac:dyDescent="0.3"/>
    <row r="10172" customFormat="1" ht="13.5" x14ac:dyDescent="0.3"/>
    <row r="10173" customFormat="1" ht="13.5" x14ac:dyDescent="0.3"/>
    <row r="10174" customFormat="1" ht="13.5" x14ac:dyDescent="0.3"/>
    <row r="10175" customFormat="1" ht="13.5" x14ac:dyDescent="0.3"/>
    <row r="10176" customFormat="1" ht="13.5" x14ac:dyDescent="0.3"/>
    <row r="10177" customFormat="1" ht="13.5" x14ac:dyDescent="0.3"/>
    <row r="10178" customFormat="1" ht="13.5" x14ac:dyDescent="0.3"/>
    <row r="10179" customFormat="1" ht="13.5" x14ac:dyDescent="0.3"/>
    <row r="10180" customFormat="1" ht="13.5" x14ac:dyDescent="0.3"/>
    <row r="10181" customFormat="1" ht="13.5" x14ac:dyDescent="0.3"/>
    <row r="10182" customFormat="1" ht="13.5" x14ac:dyDescent="0.3"/>
    <row r="10183" customFormat="1" ht="13.5" x14ac:dyDescent="0.3"/>
    <row r="10184" customFormat="1" ht="13.5" x14ac:dyDescent="0.3"/>
    <row r="10185" customFormat="1" ht="13.5" x14ac:dyDescent="0.3"/>
    <row r="10186" customFormat="1" ht="13.5" x14ac:dyDescent="0.3"/>
    <row r="10187" customFormat="1" ht="13.5" x14ac:dyDescent="0.3"/>
    <row r="10188" customFormat="1" ht="13.5" x14ac:dyDescent="0.3"/>
    <row r="10189" customFormat="1" ht="13.5" x14ac:dyDescent="0.3"/>
    <row r="10190" customFormat="1" ht="13.5" x14ac:dyDescent="0.3"/>
    <row r="10191" customFormat="1" ht="13.5" x14ac:dyDescent="0.3"/>
    <row r="10192" customFormat="1" ht="13.5" x14ac:dyDescent="0.3"/>
    <row r="10193" customFormat="1" ht="13.5" x14ac:dyDescent="0.3"/>
    <row r="10194" customFormat="1" ht="13.5" x14ac:dyDescent="0.3"/>
    <row r="10195" customFormat="1" ht="13.5" x14ac:dyDescent="0.3"/>
    <row r="10196" customFormat="1" ht="13.5" x14ac:dyDescent="0.3"/>
    <row r="10197" customFormat="1" ht="13.5" x14ac:dyDescent="0.3"/>
    <row r="10198" customFormat="1" ht="13.5" x14ac:dyDescent="0.3"/>
    <row r="10199" customFormat="1" ht="13.5" x14ac:dyDescent="0.3"/>
    <row r="10200" customFormat="1" ht="13.5" x14ac:dyDescent="0.3"/>
    <row r="10201" customFormat="1" ht="13.5" x14ac:dyDescent="0.3"/>
    <row r="10202" customFormat="1" ht="13.5" x14ac:dyDescent="0.3"/>
    <row r="10203" customFormat="1" ht="13.5" x14ac:dyDescent="0.3"/>
    <row r="10204" customFormat="1" ht="13.5" x14ac:dyDescent="0.3"/>
    <row r="10205" customFormat="1" ht="13.5" x14ac:dyDescent="0.3"/>
    <row r="10206" customFormat="1" ht="13.5" x14ac:dyDescent="0.3"/>
    <row r="10207" customFormat="1" ht="13.5" x14ac:dyDescent="0.3"/>
    <row r="10208" customFormat="1" ht="13.5" x14ac:dyDescent="0.3"/>
    <row r="10209" customFormat="1" ht="13.5" x14ac:dyDescent="0.3"/>
    <row r="10210" customFormat="1" ht="13.5" x14ac:dyDescent="0.3"/>
    <row r="10211" customFormat="1" ht="13.5" x14ac:dyDescent="0.3"/>
    <row r="10212" customFormat="1" ht="13.5" x14ac:dyDescent="0.3"/>
    <row r="10213" customFormat="1" ht="13.5" x14ac:dyDescent="0.3"/>
    <row r="10214" customFormat="1" ht="13.5" x14ac:dyDescent="0.3"/>
    <row r="10215" customFormat="1" ht="13.5" x14ac:dyDescent="0.3"/>
    <row r="10216" customFormat="1" ht="13.5" x14ac:dyDescent="0.3"/>
    <row r="10217" customFormat="1" ht="13.5" x14ac:dyDescent="0.3"/>
    <row r="10218" customFormat="1" ht="13.5" x14ac:dyDescent="0.3"/>
    <row r="10219" customFormat="1" ht="13.5" x14ac:dyDescent="0.3"/>
    <row r="10220" customFormat="1" ht="13.5" x14ac:dyDescent="0.3"/>
    <row r="10221" customFormat="1" ht="13.5" x14ac:dyDescent="0.3"/>
    <row r="10222" customFormat="1" ht="13.5" x14ac:dyDescent="0.3"/>
    <row r="10223" customFormat="1" ht="13.5" x14ac:dyDescent="0.3"/>
    <row r="10224" customFormat="1" ht="13.5" x14ac:dyDescent="0.3"/>
    <row r="10225" customFormat="1" ht="13.5" x14ac:dyDescent="0.3"/>
    <row r="10226" customFormat="1" ht="13.5" x14ac:dyDescent="0.3"/>
    <row r="10227" customFormat="1" ht="13.5" x14ac:dyDescent="0.3"/>
    <row r="10228" customFormat="1" ht="13.5" x14ac:dyDescent="0.3"/>
    <row r="10229" customFormat="1" ht="13.5" x14ac:dyDescent="0.3"/>
    <row r="10230" customFormat="1" ht="13.5" x14ac:dyDescent="0.3"/>
    <row r="10231" customFormat="1" ht="13.5" x14ac:dyDescent="0.3"/>
    <row r="10232" customFormat="1" ht="13.5" x14ac:dyDescent="0.3"/>
    <row r="10233" customFormat="1" ht="13.5" x14ac:dyDescent="0.3"/>
    <row r="10234" customFormat="1" ht="13.5" x14ac:dyDescent="0.3"/>
    <row r="10235" customFormat="1" ht="13.5" x14ac:dyDescent="0.3"/>
    <row r="10236" customFormat="1" ht="13.5" x14ac:dyDescent="0.3"/>
    <row r="10237" customFormat="1" ht="13.5" x14ac:dyDescent="0.3"/>
    <row r="10238" customFormat="1" ht="13.5" x14ac:dyDescent="0.3"/>
    <row r="10239" customFormat="1" ht="13.5" x14ac:dyDescent="0.3"/>
    <row r="10240" customFormat="1" ht="13.5" x14ac:dyDescent="0.3"/>
    <row r="10241" customFormat="1" ht="13.5" x14ac:dyDescent="0.3"/>
    <row r="10242" customFormat="1" ht="13.5" x14ac:dyDescent="0.3"/>
    <row r="10243" customFormat="1" ht="13.5" x14ac:dyDescent="0.3"/>
    <row r="10244" customFormat="1" ht="13.5" x14ac:dyDescent="0.3"/>
    <row r="10245" customFormat="1" ht="13.5" x14ac:dyDescent="0.3"/>
    <row r="10246" customFormat="1" ht="13.5" x14ac:dyDescent="0.3"/>
    <row r="10247" customFormat="1" ht="13.5" x14ac:dyDescent="0.3"/>
    <row r="10248" customFormat="1" ht="13.5" x14ac:dyDescent="0.3"/>
    <row r="10249" customFormat="1" ht="13.5" x14ac:dyDescent="0.3"/>
    <row r="10250" customFormat="1" ht="13.5" x14ac:dyDescent="0.3"/>
    <row r="10251" customFormat="1" ht="13.5" x14ac:dyDescent="0.3"/>
    <row r="10252" customFormat="1" ht="13.5" x14ac:dyDescent="0.3"/>
    <row r="10253" customFormat="1" ht="13.5" x14ac:dyDescent="0.3"/>
    <row r="10254" customFormat="1" ht="13.5" x14ac:dyDescent="0.3"/>
    <row r="10255" customFormat="1" ht="13.5" x14ac:dyDescent="0.3"/>
    <row r="10256" customFormat="1" ht="13.5" x14ac:dyDescent="0.3"/>
    <row r="10257" customFormat="1" ht="13.5" x14ac:dyDescent="0.3"/>
    <row r="10258" customFormat="1" ht="13.5" x14ac:dyDescent="0.3"/>
    <row r="10259" customFormat="1" ht="13.5" x14ac:dyDescent="0.3"/>
    <row r="10260" customFormat="1" ht="13.5" x14ac:dyDescent="0.3"/>
    <row r="10261" customFormat="1" ht="13.5" x14ac:dyDescent="0.3"/>
    <row r="10262" customFormat="1" ht="13.5" x14ac:dyDescent="0.3"/>
    <row r="10263" customFormat="1" ht="13.5" x14ac:dyDescent="0.3"/>
    <row r="10264" customFormat="1" ht="13.5" x14ac:dyDescent="0.3"/>
    <row r="10265" customFormat="1" ht="13.5" x14ac:dyDescent="0.3"/>
    <row r="10266" customFormat="1" ht="13.5" x14ac:dyDescent="0.3"/>
    <row r="10267" customFormat="1" ht="13.5" x14ac:dyDescent="0.3"/>
    <row r="10268" customFormat="1" ht="13.5" x14ac:dyDescent="0.3"/>
    <row r="10269" customFormat="1" ht="13.5" x14ac:dyDescent="0.3"/>
    <row r="10270" customFormat="1" ht="13.5" x14ac:dyDescent="0.3"/>
    <row r="10271" customFormat="1" ht="13.5" x14ac:dyDescent="0.3"/>
    <row r="10272" customFormat="1" ht="13.5" x14ac:dyDescent="0.3"/>
    <row r="10273" customFormat="1" ht="13.5" x14ac:dyDescent="0.3"/>
    <row r="10274" customFormat="1" ht="13.5" x14ac:dyDescent="0.3"/>
    <row r="10275" customFormat="1" ht="13.5" x14ac:dyDescent="0.3"/>
    <row r="10276" customFormat="1" ht="13.5" x14ac:dyDescent="0.3"/>
    <row r="10277" customFormat="1" ht="13.5" x14ac:dyDescent="0.3"/>
    <row r="10278" customFormat="1" ht="13.5" x14ac:dyDescent="0.3"/>
    <row r="10279" customFormat="1" ht="13.5" x14ac:dyDescent="0.3"/>
    <row r="10280" customFormat="1" ht="13.5" x14ac:dyDescent="0.3"/>
    <row r="10281" customFormat="1" ht="13.5" x14ac:dyDescent="0.3"/>
    <row r="10282" customFormat="1" ht="13.5" x14ac:dyDescent="0.3"/>
    <row r="10283" customFormat="1" ht="13.5" x14ac:dyDescent="0.3"/>
    <row r="10284" customFormat="1" ht="13.5" x14ac:dyDescent="0.3"/>
    <row r="10285" customFormat="1" ht="13.5" x14ac:dyDescent="0.3"/>
    <row r="10286" customFormat="1" ht="13.5" x14ac:dyDescent="0.3"/>
    <row r="10287" customFormat="1" ht="13.5" x14ac:dyDescent="0.3"/>
    <row r="10288" customFormat="1" ht="13.5" x14ac:dyDescent="0.3"/>
    <row r="10289" customFormat="1" ht="13.5" x14ac:dyDescent="0.3"/>
    <row r="10290" customFormat="1" ht="13.5" x14ac:dyDescent="0.3"/>
    <row r="10291" customFormat="1" ht="13.5" x14ac:dyDescent="0.3"/>
    <row r="10292" customFormat="1" ht="13.5" x14ac:dyDescent="0.3"/>
    <row r="10293" customFormat="1" ht="13.5" x14ac:dyDescent="0.3"/>
    <row r="10294" customFormat="1" ht="13.5" x14ac:dyDescent="0.3"/>
    <row r="10295" customFormat="1" ht="13.5" x14ac:dyDescent="0.3"/>
    <row r="10296" customFormat="1" ht="13.5" x14ac:dyDescent="0.3"/>
    <row r="10297" customFormat="1" ht="13.5" x14ac:dyDescent="0.3"/>
    <row r="10298" customFormat="1" ht="13.5" x14ac:dyDescent="0.3"/>
    <row r="10299" customFormat="1" ht="13.5" x14ac:dyDescent="0.3"/>
    <row r="10300" customFormat="1" ht="13.5" x14ac:dyDescent="0.3"/>
    <row r="10301" customFormat="1" ht="13.5" x14ac:dyDescent="0.3"/>
    <row r="10302" customFormat="1" ht="13.5" x14ac:dyDescent="0.3"/>
    <row r="10303" customFormat="1" ht="13.5" x14ac:dyDescent="0.3"/>
    <row r="10304" customFormat="1" ht="13.5" x14ac:dyDescent="0.3"/>
    <row r="10305" customFormat="1" ht="13.5" x14ac:dyDescent="0.3"/>
    <row r="10306" customFormat="1" ht="13.5" x14ac:dyDescent="0.3"/>
    <row r="10307" customFormat="1" ht="13.5" x14ac:dyDescent="0.3"/>
    <row r="10308" customFormat="1" ht="13.5" x14ac:dyDescent="0.3"/>
    <row r="10309" customFormat="1" ht="13.5" x14ac:dyDescent="0.3"/>
    <row r="10310" customFormat="1" ht="13.5" x14ac:dyDescent="0.3"/>
    <row r="10311" customFormat="1" ht="13.5" x14ac:dyDescent="0.3"/>
    <row r="10312" customFormat="1" ht="13.5" x14ac:dyDescent="0.3"/>
    <row r="10313" customFormat="1" ht="13.5" x14ac:dyDescent="0.3"/>
    <row r="10314" customFormat="1" ht="13.5" x14ac:dyDescent="0.3"/>
    <row r="10315" customFormat="1" ht="13.5" x14ac:dyDescent="0.3"/>
    <row r="10316" customFormat="1" ht="13.5" x14ac:dyDescent="0.3"/>
    <row r="10317" customFormat="1" ht="13.5" x14ac:dyDescent="0.3"/>
    <row r="10318" customFormat="1" ht="13.5" x14ac:dyDescent="0.3"/>
    <row r="10319" customFormat="1" ht="13.5" x14ac:dyDescent="0.3"/>
    <row r="10320" customFormat="1" ht="13.5" x14ac:dyDescent="0.3"/>
    <row r="10321" customFormat="1" ht="13.5" x14ac:dyDescent="0.3"/>
    <row r="10322" customFormat="1" ht="13.5" x14ac:dyDescent="0.3"/>
    <row r="10323" customFormat="1" ht="13.5" x14ac:dyDescent="0.3"/>
    <row r="10324" customFormat="1" ht="13.5" x14ac:dyDescent="0.3"/>
    <row r="10325" customFormat="1" ht="13.5" x14ac:dyDescent="0.3"/>
    <row r="10326" customFormat="1" ht="13.5" x14ac:dyDescent="0.3"/>
    <row r="10327" customFormat="1" ht="13.5" x14ac:dyDescent="0.3"/>
    <row r="10328" customFormat="1" ht="13.5" x14ac:dyDescent="0.3"/>
    <row r="10329" customFormat="1" ht="13.5" x14ac:dyDescent="0.3"/>
    <row r="10330" customFormat="1" ht="13.5" x14ac:dyDescent="0.3"/>
    <row r="10331" customFormat="1" ht="13.5" x14ac:dyDescent="0.3"/>
    <row r="10332" customFormat="1" ht="13.5" x14ac:dyDescent="0.3"/>
    <row r="10333" customFormat="1" ht="13.5" x14ac:dyDescent="0.3"/>
    <row r="10334" customFormat="1" ht="13.5" x14ac:dyDescent="0.3"/>
    <row r="10335" customFormat="1" ht="13.5" x14ac:dyDescent="0.3"/>
    <row r="10336" customFormat="1" ht="13.5" x14ac:dyDescent="0.3"/>
    <row r="10337" customFormat="1" ht="13.5" x14ac:dyDescent="0.3"/>
    <row r="10338" customFormat="1" ht="13.5" x14ac:dyDescent="0.3"/>
    <row r="10339" customFormat="1" ht="13.5" x14ac:dyDescent="0.3"/>
    <row r="10340" customFormat="1" ht="13.5" x14ac:dyDescent="0.3"/>
    <row r="10341" customFormat="1" ht="13.5" x14ac:dyDescent="0.3"/>
    <row r="10342" customFormat="1" ht="13.5" x14ac:dyDescent="0.3"/>
    <row r="10343" customFormat="1" ht="13.5" x14ac:dyDescent="0.3"/>
    <row r="10344" customFormat="1" ht="13.5" x14ac:dyDescent="0.3"/>
    <row r="10345" customFormat="1" ht="13.5" x14ac:dyDescent="0.3"/>
    <row r="10346" customFormat="1" ht="13.5" x14ac:dyDescent="0.3"/>
    <row r="10347" customFormat="1" ht="13.5" x14ac:dyDescent="0.3"/>
    <row r="10348" customFormat="1" ht="13.5" x14ac:dyDescent="0.3"/>
    <row r="10349" customFormat="1" ht="13.5" x14ac:dyDescent="0.3"/>
    <row r="10350" customFormat="1" ht="13.5" x14ac:dyDescent="0.3"/>
    <row r="10351" customFormat="1" ht="13.5" x14ac:dyDescent="0.3"/>
    <row r="10352" customFormat="1" ht="13.5" x14ac:dyDescent="0.3"/>
    <row r="10353" customFormat="1" ht="13.5" x14ac:dyDescent="0.3"/>
    <row r="10354" customFormat="1" ht="13.5" x14ac:dyDescent="0.3"/>
    <row r="10355" customFormat="1" ht="13.5" x14ac:dyDescent="0.3"/>
    <row r="10356" customFormat="1" ht="13.5" x14ac:dyDescent="0.3"/>
    <row r="10357" customFormat="1" ht="13.5" x14ac:dyDescent="0.3"/>
    <row r="10358" customFormat="1" ht="13.5" x14ac:dyDescent="0.3"/>
    <row r="10359" customFormat="1" ht="13.5" x14ac:dyDescent="0.3"/>
    <row r="10360" customFormat="1" ht="13.5" x14ac:dyDescent="0.3"/>
    <row r="10361" customFormat="1" ht="13.5" x14ac:dyDescent="0.3"/>
    <row r="10362" customFormat="1" ht="13.5" x14ac:dyDescent="0.3"/>
    <row r="10363" customFormat="1" ht="13.5" x14ac:dyDescent="0.3"/>
    <row r="10364" customFormat="1" ht="13.5" x14ac:dyDescent="0.3"/>
    <row r="10365" customFormat="1" ht="13.5" x14ac:dyDescent="0.3"/>
    <row r="10366" customFormat="1" ht="13.5" x14ac:dyDescent="0.3"/>
    <row r="10367" customFormat="1" ht="13.5" x14ac:dyDescent="0.3"/>
    <row r="10368" customFormat="1" ht="13.5" x14ac:dyDescent="0.3"/>
    <row r="10369" customFormat="1" ht="13.5" x14ac:dyDescent="0.3"/>
    <row r="10370" customFormat="1" ht="13.5" x14ac:dyDescent="0.3"/>
    <row r="10371" customFormat="1" ht="13.5" x14ac:dyDescent="0.3"/>
    <row r="10372" customFormat="1" ht="13.5" x14ac:dyDescent="0.3"/>
    <row r="10373" customFormat="1" ht="13.5" x14ac:dyDescent="0.3"/>
    <row r="10374" customFormat="1" ht="13.5" x14ac:dyDescent="0.3"/>
    <row r="10375" customFormat="1" ht="13.5" x14ac:dyDescent="0.3"/>
    <row r="10376" customFormat="1" ht="13.5" x14ac:dyDescent="0.3"/>
    <row r="10377" customFormat="1" ht="13.5" x14ac:dyDescent="0.3"/>
    <row r="10378" customFormat="1" ht="13.5" x14ac:dyDescent="0.3"/>
    <row r="10379" customFormat="1" ht="13.5" x14ac:dyDescent="0.3"/>
    <row r="10380" customFormat="1" ht="13.5" x14ac:dyDescent="0.3"/>
    <row r="10381" customFormat="1" ht="13.5" x14ac:dyDescent="0.3"/>
    <row r="10382" customFormat="1" ht="13.5" x14ac:dyDescent="0.3"/>
    <row r="10383" customFormat="1" ht="13.5" x14ac:dyDescent="0.3"/>
    <row r="10384" customFormat="1" ht="13.5" x14ac:dyDescent="0.3"/>
    <row r="10385" customFormat="1" ht="13.5" x14ac:dyDescent="0.3"/>
    <row r="10386" customFormat="1" ht="13.5" x14ac:dyDescent="0.3"/>
    <row r="10387" customFormat="1" ht="13.5" x14ac:dyDescent="0.3"/>
    <row r="10388" customFormat="1" ht="13.5" x14ac:dyDescent="0.3"/>
    <row r="10389" customFormat="1" ht="13.5" x14ac:dyDescent="0.3"/>
    <row r="10390" customFormat="1" ht="13.5" x14ac:dyDescent="0.3"/>
    <row r="10391" customFormat="1" ht="13.5" x14ac:dyDescent="0.3"/>
    <row r="10392" customFormat="1" ht="13.5" x14ac:dyDescent="0.3"/>
    <row r="10393" customFormat="1" ht="13.5" x14ac:dyDescent="0.3"/>
    <row r="10394" customFormat="1" ht="13.5" x14ac:dyDescent="0.3"/>
    <row r="10395" customFormat="1" ht="13.5" x14ac:dyDescent="0.3"/>
    <row r="10396" customFormat="1" ht="13.5" x14ac:dyDescent="0.3"/>
    <row r="10397" customFormat="1" ht="13.5" x14ac:dyDescent="0.3"/>
    <row r="10398" customFormat="1" ht="13.5" x14ac:dyDescent="0.3"/>
    <row r="10399" customFormat="1" ht="13.5" x14ac:dyDescent="0.3"/>
    <row r="10400" customFormat="1" ht="13.5" x14ac:dyDescent="0.3"/>
    <row r="10401" customFormat="1" ht="13.5" x14ac:dyDescent="0.3"/>
    <row r="10402" customFormat="1" ht="13.5" x14ac:dyDescent="0.3"/>
    <row r="10403" customFormat="1" ht="13.5" x14ac:dyDescent="0.3"/>
    <row r="10404" customFormat="1" ht="13.5" x14ac:dyDescent="0.3"/>
    <row r="10405" customFormat="1" ht="13.5" x14ac:dyDescent="0.3"/>
    <row r="10406" customFormat="1" ht="13.5" x14ac:dyDescent="0.3"/>
    <row r="10407" customFormat="1" ht="13.5" x14ac:dyDescent="0.3"/>
    <row r="10408" customFormat="1" ht="13.5" x14ac:dyDescent="0.3"/>
    <row r="10409" customFormat="1" ht="13.5" x14ac:dyDescent="0.3"/>
    <row r="10410" customFormat="1" ht="13.5" x14ac:dyDescent="0.3"/>
    <row r="10411" customFormat="1" ht="13.5" x14ac:dyDescent="0.3"/>
    <row r="10412" customFormat="1" ht="13.5" x14ac:dyDescent="0.3"/>
    <row r="10413" customFormat="1" ht="13.5" x14ac:dyDescent="0.3"/>
    <row r="10414" customFormat="1" ht="13.5" x14ac:dyDescent="0.3"/>
    <row r="10415" customFormat="1" ht="13.5" x14ac:dyDescent="0.3"/>
    <row r="10416" customFormat="1" ht="13.5" x14ac:dyDescent="0.3"/>
    <row r="10417" customFormat="1" ht="13.5" x14ac:dyDescent="0.3"/>
    <row r="10418" customFormat="1" ht="13.5" x14ac:dyDescent="0.3"/>
    <row r="10419" customFormat="1" ht="13.5" x14ac:dyDescent="0.3"/>
    <row r="10420" customFormat="1" ht="13.5" x14ac:dyDescent="0.3"/>
    <row r="10421" customFormat="1" ht="13.5" x14ac:dyDescent="0.3"/>
    <row r="10422" customFormat="1" ht="13.5" x14ac:dyDescent="0.3"/>
    <row r="10423" customFormat="1" ht="13.5" x14ac:dyDescent="0.3"/>
    <row r="10424" customFormat="1" ht="13.5" x14ac:dyDescent="0.3"/>
    <row r="10425" customFormat="1" ht="13.5" x14ac:dyDescent="0.3"/>
    <row r="10426" customFormat="1" ht="13.5" x14ac:dyDescent="0.3"/>
    <row r="10427" customFormat="1" ht="13.5" x14ac:dyDescent="0.3"/>
    <row r="10428" customFormat="1" ht="13.5" x14ac:dyDescent="0.3"/>
    <row r="10429" customFormat="1" ht="13.5" x14ac:dyDescent="0.3"/>
    <row r="10430" customFormat="1" ht="13.5" x14ac:dyDescent="0.3"/>
    <row r="10431" customFormat="1" ht="13.5" x14ac:dyDescent="0.3"/>
    <row r="10432" customFormat="1" ht="13.5" x14ac:dyDescent="0.3"/>
    <row r="10433" customFormat="1" ht="13.5" x14ac:dyDescent="0.3"/>
    <row r="10434" customFormat="1" ht="13.5" x14ac:dyDescent="0.3"/>
    <row r="10435" customFormat="1" ht="13.5" x14ac:dyDescent="0.3"/>
    <row r="10436" customFormat="1" ht="13.5" x14ac:dyDescent="0.3"/>
    <row r="10437" customFormat="1" ht="13.5" x14ac:dyDescent="0.3"/>
    <row r="10438" customFormat="1" ht="13.5" x14ac:dyDescent="0.3"/>
    <row r="10439" customFormat="1" ht="13.5" x14ac:dyDescent="0.3"/>
    <row r="10440" customFormat="1" ht="13.5" x14ac:dyDescent="0.3"/>
    <row r="10441" customFormat="1" ht="13.5" x14ac:dyDescent="0.3"/>
    <row r="10442" customFormat="1" ht="13.5" x14ac:dyDescent="0.3"/>
    <row r="10443" customFormat="1" ht="13.5" x14ac:dyDescent="0.3"/>
    <row r="10444" customFormat="1" ht="13.5" x14ac:dyDescent="0.3"/>
    <row r="10445" customFormat="1" ht="13.5" x14ac:dyDescent="0.3"/>
    <row r="10446" customFormat="1" ht="13.5" x14ac:dyDescent="0.3"/>
    <row r="10447" customFormat="1" ht="13.5" x14ac:dyDescent="0.3"/>
    <row r="10448" customFormat="1" ht="13.5" x14ac:dyDescent="0.3"/>
    <row r="10449" customFormat="1" ht="13.5" x14ac:dyDescent="0.3"/>
    <row r="10450" customFormat="1" ht="13.5" x14ac:dyDescent="0.3"/>
    <row r="10451" customFormat="1" ht="13.5" x14ac:dyDescent="0.3"/>
    <row r="10452" customFormat="1" ht="13.5" x14ac:dyDescent="0.3"/>
    <row r="10453" customFormat="1" ht="13.5" x14ac:dyDescent="0.3"/>
    <row r="10454" customFormat="1" ht="13.5" x14ac:dyDescent="0.3"/>
    <row r="10455" customFormat="1" ht="13.5" x14ac:dyDescent="0.3"/>
    <row r="10456" customFormat="1" ht="13.5" x14ac:dyDescent="0.3"/>
    <row r="10457" customFormat="1" ht="13.5" x14ac:dyDescent="0.3"/>
    <row r="10458" customFormat="1" ht="13.5" x14ac:dyDescent="0.3"/>
    <row r="10459" customFormat="1" ht="13.5" x14ac:dyDescent="0.3"/>
    <row r="10460" customFormat="1" ht="13.5" x14ac:dyDescent="0.3"/>
    <row r="10461" customFormat="1" ht="13.5" x14ac:dyDescent="0.3"/>
    <row r="10462" customFormat="1" ht="13.5" x14ac:dyDescent="0.3"/>
    <row r="10463" customFormat="1" ht="13.5" x14ac:dyDescent="0.3"/>
    <row r="10464" customFormat="1" ht="13.5" x14ac:dyDescent="0.3"/>
    <row r="10465" customFormat="1" ht="13.5" x14ac:dyDescent="0.3"/>
    <row r="10466" customFormat="1" ht="13.5" x14ac:dyDescent="0.3"/>
    <row r="10467" customFormat="1" ht="13.5" x14ac:dyDescent="0.3"/>
    <row r="10468" customFormat="1" ht="13.5" x14ac:dyDescent="0.3"/>
    <row r="10469" customFormat="1" ht="13.5" x14ac:dyDescent="0.3"/>
    <row r="10470" customFormat="1" ht="13.5" x14ac:dyDescent="0.3"/>
    <row r="10471" customFormat="1" ht="13.5" x14ac:dyDescent="0.3"/>
    <row r="10472" customFormat="1" ht="13.5" x14ac:dyDescent="0.3"/>
    <row r="10473" customFormat="1" ht="13.5" x14ac:dyDescent="0.3"/>
    <row r="10474" customFormat="1" ht="13.5" x14ac:dyDescent="0.3"/>
    <row r="10475" customFormat="1" ht="13.5" x14ac:dyDescent="0.3"/>
    <row r="10476" customFormat="1" ht="13.5" x14ac:dyDescent="0.3"/>
    <row r="10477" customFormat="1" ht="13.5" x14ac:dyDescent="0.3"/>
    <row r="10478" customFormat="1" ht="13.5" x14ac:dyDescent="0.3"/>
    <row r="10479" customFormat="1" ht="13.5" x14ac:dyDescent="0.3"/>
    <row r="10480" customFormat="1" ht="13.5" x14ac:dyDescent="0.3"/>
    <row r="10481" customFormat="1" ht="13.5" x14ac:dyDescent="0.3"/>
    <row r="10482" customFormat="1" ht="13.5" x14ac:dyDescent="0.3"/>
    <row r="10483" customFormat="1" ht="13.5" x14ac:dyDescent="0.3"/>
    <row r="10484" customFormat="1" ht="13.5" x14ac:dyDescent="0.3"/>
    <row r="10485" customFormat="1" ht="13.5" x14ac:dyDescent="0.3"/>
    <row r="10486" customFormat="1" ht="13.5" x14ac:dyDescent="0.3"/>
    <row r="10487" customFormat="1" ht="13.5" x14ac:dyDescent="0.3"/>
    <row r="10488" customFormat="1" ht="13.5" x14ac:dyDescent="0.3"/>
    <row r="10489" customFormat="1" ht="13.5" x14ac:dyDescent="0.3"/>
    <row r="10490" customFormat="1" ht="13.5" x14ac:dyDescent="0.3"/>
    <row r="10491" customFormat="1" ht="13.5" x14ac:dyDescent="0.3"/>
    <row r="10492" customFormat="1" ht="13.5" x14ac:dyDescent="0.3"/>
    <row r="10493" customFormat="1" ht="13.5" x14ac:dyDescent="0.3"/>
    <row r="10494" customFormat="1" ht="13.5" x14ac:dyDescent="0.3"/>
    <row r="10495" customFormat="1" ht="13.5" x14ac:dyDescent="0.3"/>
    <row r="10496" customFormat="1" ht="13.5" x14ac:dyDescent="0.3"/>
    <row r="10497" customFormat="1" ht="13.5" x14ac:dyDescent="0.3"/>
    <row r="10498" customFormat="1" ht="13.5" x14ac:dyDescent="0.3"/>
    <row r="10499" customFormat="1" ht="13.5" x14ac:dyDescent="0.3"/>
    <row r="10500" customFormat="1" ht="13.5" x14ac:dyDescent="0.3"/>
    <row r="10501" customFormat="1" ht="13.5" x14ac:dyDescent="0.3"/>
    <row r="10502" customFormat="1" ht="13.5" x14ac:dyDescent="0.3"/>
    <row r="10503" customFormat="1" ht="13.5" x14ac:dyDescent="0.3"/>
    <row r="10504" customFormat="1" ht="13.5" x14ac:dyDescent="0.3"/>
    <row r="10505" customFormat="1" ht="13.5" x14ac:dyDescent="0.3"/>
    <row r="10506" customFormat="1" ht="13.5" x14ac:dyDescent="0.3"/>
    <row r="10507" customFormat="1" ht="13.5" x14ac:dyDescent="0.3"/>
    <row r="10508" customFormat="1" ht="13.5" x14ac:dyDescent="0.3"/>
    <row r="10509" customFormat="1" ht="13.5" x14ac:dyDescent="0.3"/>
    <row r="10510" customFormat="1" ht="13.5" x14ac:dyDescent="0.3"/>
    <row r="10511" customFormat="1" ht="13.5" x14ac:dyDescent="0.3"/>
    <row r="10512" customFormat="1" ht="13.5" x14ac:dyDescent="0.3"/>
    <row r="10513" customFormat="1" ht="13.5" x14ac:dyDescent="0.3"/>
    <row r="10514" customFormat="1" ht="13.5" x14ac:dyDescent="0.3"/>
    <row r="10515" customFormat="1" ht="13.5" x14ac:dyDescent="0.3"/>
    <row r="10516" customFormat="1" ht="13.5" x14ac:dyDescent="0.3"/>
    <row r="10517" customFormat="1" ht="13.5" x14ac:dyDescent="0.3"/>
    <row r="10518" customFormat="1" ht="13.5" x14ac:dyDescent="0.3"/>
    <row r="10519" customFormat="1" ht="13.5" x14ac:dyDescent="0.3"/>
    <row r="10520" customFormat="1" ht="13.5" x14ac:dyDescent="0.3"/>
    <row r="10521" customFormat="1" ht="13.5" x14ac:dyDescent="0.3"/>
    <row r="10522" customFormat="1" ht="13.5" x14ac:dyDescent="0.3"/>
    <row r="10523" customFormat="1" ht="13.5" x14ac:dyDescent="0.3"/>
    <row r="10524" customFormat="1" ht="13.5" x14ac:dyDescent="0.3"/>
    <row r="10525" customFormat="1" ht="13.5" x14ac:dyDescent="0.3"/>
    <row r="10526" customFormat="1" ht="13.5" x14ac:dyDescent="0.3"/>
    <row r="10527" customFormat="1" ht="13.5" x14ac:dyDescent="0.3"/>
    <row r="10528" customFormat="1" ht="13.5" x14ac:dyDescent="0.3"/>
    <row r="10529" customFormat="1" ht="13.5" x14ac:dyDescent="0.3"/>
    <row r="10530" customFormat="1" ht="13.5" x14ac:dyDescent="0.3"/>
    <row r="10531" customFormat="1" ht="13.5" x14ac:dyDescent="0.3"/>
    <row r="10532" customFormat="1" ht="13.5" x14ac:dyDescent="0.3"/>
    <row r="10533" customFormat="1" ht="13.5" x14ac:dyDescent="0.3"/>
    <row r="10534" customFormat="1" ht="13.5" x14ac:dyDescent="0.3"/>
    <row r="10535" customFormat="1" ht="13.5" x14ac:dyDescent="0.3"/>
    <row r="10536" customFormat="1" ht="13.5" x14ac:dyDescent="0.3"/>
    <row r="10537" customFormat="1" ht="13.5" x14ac:dyDescent="0.3"/>
    <row r="10538" customFormat="1" ht="13.5" x14ac:dyDescent="0.3"/>
    <row r="10539" customFormat="1" ht="13.5" x14ac:dyDescent="0.3"/>
    <row r="10540" customFormat="1" ht="13.5" x14ac:dyDescent="0.3"/>
    <row r="10541" customFormat="1" ht="13.5" x14ac:dyDescent="0.3"/>
    <row r="10542" customFormat="1" ht="13.5" x14ac:dyDescent="0.3"/>
    <row r="10543" customFormat="1" ht="13.5" x14ac:dyDescent="0.3"/>
    <row r="10544" customFormat="1" ht="13.5" x14ac:dyDescent="0.3"/>
    <row r="10545" customFormat="1" ht="13.5" x14ac:dyDescent="0.3"/>
    <row r="10546" customFormat="1" ht="13.5" x14ac:dyDescent="0.3"/>
    <row r="10547" customFormat="1" ht="13.5" x14ac:dyDescent="0.3"/>
    <row r="10548" customFormat="1" ht="13.5" x14ac:dyDescent="0.3"/>
    <row r="10549" customFormat="1" ht="13.5" x14ac:dyDescent="0.3"/>
    <row r="10550" customFormat="1" ht="13.5" x14ac:dyDescent="0.3"/>
    <row r="10551" customFormat="1" ht="13.5" x14ac:dyDescent="0.3"/>
    <row r="10552" customFormat="1" ht="13.5" x14ac:dyDescent="0.3"/>
    <row r="10553" customFormat="1" ht="13.5" x14ac:dyDescent="0.3"/>
    <row r="10554" customFormat="1" ht="13.5" x14ac:dyDescent="0.3"/>
    <row r="10555" customFormat="1" ht="13.5" x14ac:dyDescent="0.3"/>
    <row r="10556" customFormat="1" ht="13.5" x14ac:dyDescent="0.3"/>
    <row r="10557" customFormat="1" ht="13.5" x14ac:dyDescent="0.3"/>
    <row r="10558" customFormat="1" ht="13.5" x14ac:dyDescent="0.3"/>
    <row r="10559" customFormat="1" ht="13.5" x14ac:dyDescent="0.3"/>
    <row r="10560" customFormat="1" ht="13.5" x14ac:dyDescent="0.3"/>
    <row r="10561" customFormat="1" ht="13.5" x14ac:dyDescent="0.3"/>
    <row r="10562" customFormat="1" ht="13.5" x14ac:dyDescent="0.3"/>
    <row r="10563" customFormat="1" ht="13.5" x14ac:dyDescent="0.3"/>
    <row r="10564" customFormat="1" ht="13.5" x14ac:dyDescent="0.3"/>
    <row r="10565" customFormat="1" ht="13.5" x14ac:dyDescent="0.3"/>
    <row r="10566" customFormat="1" ht="13.5" x14ac:dyDescent="0.3"/>
    <row r="10567" customFormat="1" ht="13.5" x14ac:dyDescent="0.3"/>
    <row r="10568" customFormat="1" ht="13.5" x14ac:dyDescent="0.3"/>
    <row r="10569" customFormat="1" ht="13.5" x14ac:dyDescent="0.3"/>
    <row r="10570" customFormat="1" ht="13.5" x14ac:dyDescent="0.3"/>
    <row r="10571" customFormat="1" ht="13.5" x14ac:dyDescent="0.3"/>
    <row r="10572" customFormat="1" ht="13.5" x14ac:dyDescent="0.3"/>
    <row r="10573" customFormat="1" ht="13.5" x14ac:dyDescent="0.3"/>
    <row r="10574" customFormat="1" ht="13.5" x14ac:dyDescent="0.3"/>
    <row r="10575" customFormat="1" ht="13.5" x14ac:dyDescent="0.3"/>
    <row r="10576" customFormat="1" ht="13.5" x14ac:dyDescent="0.3"/>
    <row r="10577" customFormat="1" ht="13.5" x14ac:dyDescent="0.3"/>
    <row r="10578" customFormat="1" ht="13.5" x14ac:dyDescent="0.3"/>
    <row r="10579" customFormat="1" ht="13.5" x14ac:dyDescent="0.3"/>
    <row r="10580" customFormat="1" ht="13.5" x14ac:dyDescent="0.3"/>
    <row r="10581" customFormat="1" ht="13.5" x14ac:dyDescent="0.3"/>
    <row r="10582" customFormat="1" ht="13.5" x14ac:dyDescent="0.3"/>
    <row r="10583" customFormat="1" ht="13.5" x14ac:dyDescent="0.3"/>
    <row r="10584" customFormat="1" ht="13.5" x14ac:dyDescent="0.3"/>
    <row r="10585" customFormat="1" ht="13.5" x14ac:dyDescent="0.3"/>
    <row r="10586" customFormat="1" ht="13.5" x14ac:dyDescent="0.3"/>
    <row r="10587" customFormat="1" ht="13.5" x14ac:dyDescent="0.3"/>
    <row r="10588" customFormat="1" ht="13.5" x14ac:dyDescent="0.3"/>
    <row r="10589" customFormat="1" ht="13.5" x14ac:dyDescent="0.3"/>
    <row r="10590" customFormat="1" ht="13.5" x14ac:dyDescent="0.3"/>
    <row r="10591" customFormat="1" ht="13.5" x14ac:dyDescent="0.3"/>
    <row r="10592" customFormat="1" ht="13.5" x14ac:dyDescent="0.3"/>
    <row r="10593" customFormat="1" ht="13.5" x14ac:dyDescent="0.3"/>
    <row r="10594" customFormat="1" ht="13.5" x14ac:dyDescent="0.3"/>
    <row r="10595" customFormat="1" ht="13.5" x14ac:dyDescent="0.3"/>
    <row r="10596" customFormat="1" ht="13.5" x14ac:dyDescent="0.3"/>
    <row r="10597" customFormat="1" ht="13.5" x14ac:dyDescent="0.3"/>
    <row r="10598" customFormat="1" ht="13.5" x14ac:dyDescent="0.3"/>
    <row r="10599" customFormat="1" ht="13.5" x14ac:dyDescent="0.3"/>
    <row r="10600" customFormat="1" ht="13.5" x14ac:dyDescent="0.3"/>
    <row r="10601" customFormat="1" ht="13.5" x14ac:dyDescent="0.3"/>
    <row r="10602" customFormat="1" ht="13.5" x14ac:dyDescent="0.3"/>
    <row r="10603" customFormat="1" ht="13.5" x14ac:dyDescent="0.3"/>
    <row r="10604" customFormat="1" ht="13.5" x14ac:dyDescent="0.3"/>
    <row r="10605" customFormat="1" ht="13.5" x14ac:dyDescent="0.3"/>
    <row r="10606" customFormat="1" ht="13.5" x14ac:dyDescent="0.3"/>
    <row r="10607" customFormat="1" ht="13.5" x14ac:dyDescent="0.3"/>
    <row r="10608" customFormat="1" ht="13.5" x14ac:dyDescent="0.3"/>
    <row r="10609" customFormat="1" ht="13.5" x14ac:dyDescent="0.3"/>
    <row r="10610" customFormat="1" ht="13.5" x14ac:dyDescent="0.3"/>
    <row r="10611" customFormat="1" ht="13.5" x14ac:dyDescent="0.3"/>
    <row r="10612" customFormat="1" ht="13.5" x14ac:dyDescent="0.3"/>
    <row r="10613" customFormat="1" ht="13.5" x14ac:dyDescent="0.3"/>
    <row r="10614" customFormat="1" ht="13.5" x14ac:dyDescent="0.3"/>
    <row r="10615" customFormat="1" ht="13.5" x14ac:dyDescent="0.3"/>
    <row r="10616" customFormat="1" ht="13.5" x14ac:dyDescent="0.3"/>
    <row r="10617" customFormat="1" ht="13.5" x14ac:dyDescent="0.3"/>
    <row r="10618" customFormat="1" ht="13.5" x14ac:dyDescent="0.3"/>
    <row r="10619" customFormat="1" ht="13.5" x14ac:dyDescent="0.3"/>
    <row r="10620" customFormat="1" ht="13.5" x14ac:dyDescent="0.3"/>
    <row r="10621" customFormat="1" ht="13.5" x14ac:dyDescent="0.3"/>
    <row r="10622" customFormat="1" ht="13.5" x14ac:dyDescent="0.3"/>
    <row r="10623" customFormat="1" ht="13.5" x14ac:dyDescent="0.3"/>
    <row r="10624" customFormat="1" ht="13.5" x14ac:dyDescent="0.3"/>
    <row r="10625" customFormat="1" ht="13.5" x14ac:dyDescent="0.3"/>
    <row r="10626" customFormat="1" ht="13.5" x14ac:dyDescent="0.3"/>
    <row r="10627" customFormat="1" ht="13.5" x14ac:dyDescent="0.3"/>
    <row r="10628" customFormat="1" ht="13.5" x14ac:dyDescent="0.3"/>
    <row r="10629" customFormat="1" ht="13.5" x14ac:dyDescent="0.3"/>
    <row r="10630" customFormat="1" ht="13.5" x14ac:dyDescent="0.3"/>
    <row r="10631" customFormat="1" ht="13.5" x14ac:dyDescent="0.3"/>
    <row r="10632" customFormat="1" ht="13.5" x14ac:dyDescent="0.3"/>
    <row r="10633" customFormat="1" ht="13.5" x14ac:dyDescent="0.3"/>
    <row r="10634" customFormat="1" ht="13.5" x14ac:dyDescent="0.3"/>
    <row r="10635" customFormat="1" ht="13.5" x14ac:dyDescent="0.3"/>
    <row r="10636" customFormat="1" ht="13.5" x14ac:dyDescent="0.3"/>
    <row r="10637" customFormat="1" ht="13.5" x14ac:dyDescent="0.3"/>
    <row r="10638" customFormat="1" ht="13.5" x14ac:dyDescent="0.3"/>
    <row r="10639" customFormat="1" ht="13.5" x14ac:dyDescent="0.3"/>
    <row r="10640" customFormat="1" ht="13.5" x14ac:dyDescent="0.3"/>
    <row r="10641" customFormat="1" ht="13.5" x14ac:dyDescent="0.3"/>
    <row r="10642" customFormat="1" ht="13.5" x14ac:dyDescent="0.3"/>
    <row r="10643" customFormat="1" ht="13.5" x14ac:dyDescent="0.3"/>
    <row r="10644" customFormat="1" ht="13.5" x14ac:dyDescent="0.3"/>
    <row r="10645" customFormat="1" ht="13.5" x14ac:dyDescent="0.3"/>
    <row r="10646" customFormat="1" ht="13.5" x14ac:dyDescent="0.3"/>
    <row r="10647" customFormat="1" ht="13.5" x14ac:dyDescent="0.3"/>
    <row r="10648" customFormat="1" ht="13.5" x14ac:dyDescent="0.3"/>
    <row r="10649" customFormat="1" ht="13.5" x14ac:dyDescent="0.3"/>
    <row r="10650" customFormat="1" ht="13.5" x14ac:dyDescent="0.3"/>
    <row r="10651" customFormat="1" ht="13.5" x14ac:dyDescent="0.3"/>
    <row r="10652" customFormat="1" ht="13.5" x14ac:dyDescent="0.3"/>
    <row r="10653" customFormat="1" ht="13.5" x14ac:dyDescent="0.3"/>
    <row r="10654" customFormat="1" ht="13.5" x14ac:dyDescent="0.3"/>
    <row r="10655" customFormat="1" ht="13.5" x14ac:dyDescent="0.3"/>
    <row r="10656" customFormat="1" ht="13.5" x14ac:dyDescent="0.3"/>
    <row r="10657" customFormat="1" ht="13.5" x14ac:dyDescent="0.3"/>
    <row r="10658" customFormat="1" ht="13.5" x14ac:dyDescent="0.3"/>
    <row r="10659" customFormat="1" ht="13.5" x14ac:dyDescent="0.3"/>
    <row r="10660" customFormat="1" ht="13.5" x14ac:dyDescent="0.3"/>
    <row r="10661" customFormat="1" ht="13.5" x14ac:dyDescent="0.3"/>
    <row r="10662" customFormat="1" ht="13.5" x14ac:dyDescent="0.3"/>
    <row r="10663" customFormat="1" ht="13.5" x14ac:dyDescent="0.3"/>
    <row r="10664" customFormat="1" ht="13.5" x14ac:dyDescent="0.3"/>
    <row r="10665" customFormat="1" ht="13.5" x14ac:dyDescent="0.3"/>
    <row r="10666" customFormat="1" ht="13.5" x14ac:dyDescent="0.3"/>
    <row r="10667" customFormat="1" ht="13.5" x14ac:dyDescent="0.3"/>
    <row r="10668" customFormat="1" ht="13.5" x14ac:dyDescent="0.3"/>
    <row r="10669" customFormat="1" ht="13.5" x14ac:dyDescent="0.3"/>
    <row r="10670" customFormat="1" ht="13.5" x14ac:dyDescent="0.3"/>
    <row r="10671" customFormat="1" ht="13.5" x14ac:dyDescent="0.3"/>
    <row r="10672" customFormat="1" ht="13.5" x14ac:dyDescent="0.3"/>
    <row r="10673" customFormat="1" ht="13.5" x14ac:dyDescent="0.3"/>
    <row r="10674" customFormat="1" ht="13.5" x14ac:dyDescent="0.3"/>
    <row r="10675" customFormat="1" ht="13.5" x14ac:dyDescent="0.3"/>
    <row r="10676" customFormat="1" ht="13.5" x14ac:dyDescent="0.3"/>
    <row r="10677" customFormat="1" ht="13.5" x14ac:dyDescent="0.3"/>
    <row r="10678" customFormat="1" ht="13.5" x14ac:dyDescent="0.3"/>
    <row r="10679" customFormat="1" ht="13.5" x14ac:dyDescent="0.3"/>
    <row r="10680" customFormat="1" ht="13.5" x14ac:dyDescent="0.3"/>
    <row r="10681" customFormat="1" ht="13.5" x14ac:dyDescent="0.3"/>
    <row r="10682" customFormat="1" ht="13.5" x14ac:dyDescent="0.3"/>
    <row r="10683" customFormat="1" ht="13.5" x14ac:dyDescent="0.3"/>
    <row r="10684" customFormat="1" ht="13.5" x14ac:dyDescent="0.3"/>
    <row r="10685" customFormat="1" ht="13.5" x14ac:dyDescent="0.3"/>
    <row r="10686" customFormat="1" ht="13.5" x14ac:dyDescent="0.3"/>
    <row r="10687" customFormat="1" ht="13.5" x14ac:dyDescent="0.3"/>
    <row r="10688" customFormat="1" ht="13.5" x14ac:dyDescent="0.3"/>
    <row r="10689" customFormat="1" ht="13.5" x14ac:dyDescent="0.3"/>
    <row r="10690" customFormat="1" ht="13.5" x14ac:dyDescent="0.3"/>
    <row r="10691" customFormat="1" ht="13.5" x14ac:dyDescent="0.3"/>
    <row r="10692" customFormat="1" ht="13.5" x14ac:dyDescent="0.3"/>
    <row r="10693" customFormat="1" ht="13.5" x14ac:dyDescent="0.3"/>
    <row r="10694" customFormat="1" ht="13.5" x14ac:dyDescent="0.3"/>
    <row r="10695" customFormat="1" ht="13.5" x14ac:dyDescent="0.3"/>
    <row r="10696" customFormat="1" ht="13.5" x14ac:dyDescent="0.3"/>
    <row r="10697" customFormat="1" ht="13.5" x14ac:dyDescent="0.3"/>
    <row r="10698" customFormat="1" ht="13.5" x14ac:dyDescent="0.3"/>
    <row r="10699" customFormat="1" ht="13.5" x14ac:dyDescent="0.3"/>
    <row r="10700" customFormat="1" ht="13.5" x14ac:dyDescent="0.3"/>
    <row r="10701" customFormat="1" ht="13.5" x14ac:dyDescent="0.3"/>
    <row r="10702" customFormat="1" ht="13.5" x14ac:dyDescent="0.3"/>
    <row r="10703" customFormat="1" ht="13.5" x14ac:dyDescent="0.3"/>
    <row r="10704" customFormat="1" ht="13.5" x14ac:dyDescent="0.3"/>
    <row r="10705" customFormat="1" ht="13.5" x14ac:dyDescent="0.3"/>
    <row r="10706" customFormat="1" ht="13.5" x14ac:dyDescent="0.3"/>
    <row r="10707" customFormat="1" ht="13.5" x14ac:dyDescent="0.3"/>
    <row r="10708" customFormat="1" ht="13.5" x14ac:dyDescent="0.3"/>
    <row r="10709" customFormat="1" ht="13.5" x14ac:dyDescent="0.3"/>
    <row r="10710" customFormat="1" ht="13.5" x14ac:dyDescent="0.3"/>
    <row r="10711" customFormat="1" ht="13.5" x14ac:dyDescent="0.3"/>
    <row r="10712" customFormat="1" ht="13.5" x14ac:dyDescent="0.3"/>
    <row r="10713" customFormat="1" ht="13.5" x14ac:dyDescent="0.3"/>
    <row r="10714" customFormat="1" ht="13.5" x14ac:dyDescent="0.3"/>
    <row r="10715" customFormat="1" ht="13.5" x14ac:dyDescent="0.3"/>
    <row r="10716" customFormat="1" ht="13.5" x14ac:dyDescent="0.3"/>
    <row r="10717" customFormat="1" ht="13.5" x14ac:dyDescent="0.3"/>
    <row r="10718" customFormat="1" ht="13.5" x14ac:dyDescent="0.3"/>
    <row r="10719" customFormat="1" ht="13.5" x14ac:dyDescent="0.3"/>
    <row r="10720" customFormat="1" ht="13.5" x14ac:dyDescent="0.3"/>
    <row r="10721" customFormat="1" ht="13.5" x14ac:dyDescent="0.3"/>
    <row r="10722" customFormat="1" ht="13.5" x14ac:dyDescent="0.3"/>
    <row r="10723" customFormat="1" ht="13.5" x14ac:dyDescent="0.3"/>
    <row r="10724" customFormat="1" ht="13.5" x14ac:dyDescent="0.3"/>
    <row r="10725" customFormat="1" ht="13.5" x14ac:dyDescent="0.3"/>
    <row r="10726" customFormat="1" ht="13.5" x14ac:dyDescent="0.3"/>
    <row r="10727" customFormat="1" ht="13.5" x14ac:dyDescent="0.3"/>
    <row r="10728" customFormat="1" ht="13.5" x14ac:dyDescent="0.3"/>
    <row r="10729" customFormat="1" ht="13.5" x14ac:dyDescent="0.3"/>
    <row r="10730" customFormat="1" ht="13.5" x14ac:dyDescent="0.3"/>
    <row r="10731" customFormat="1" ht="13.5" x14ac:dyDescent="0.3"/>
    <row r="10732" customFormat="1" ht="13.5" x14ac:dyDescent="0.3"/>
    <row r="10733" customFormat="1" ht="13.5" x14ac:dyDescent="0.3"/>
    <row r="10734" customFormat="1" ht="13.5" x14ac:dyDescent="0.3"/>
    <row r="10735" customFormat="1" ht="13.5" x14ac:dyDescent="0.3"/>
    <row r="10736" customFormat="1" ht="13.5" x14ac:dyDescent="0.3"/>
    <row r="10737" customFormat="1" ht="13.5" x14ac:dyDescent="0.3"/>
    <row r="10738" customFormat="1" ht="13.5" x14ac:dyDescent="0.3"/>
    <row r="10739" customFormat="1" ht="13.5" x14ac:dyDescent="0.3"/>
    <row r="10740" customFormat="1" ht="13.5" x14ac:dyDescent="0.3"/>
    <row r="10741" customFormat="1" ht="13.5" x14ac:dyDescent="0.3"/>
    <row r="10742" customFormat="1" ht="13.5" x14ac:dyDescent="0.3"/>
    <row r="10743" customFormat="1" ht="13.5" x14ac:dyDescent="0.3"/>
    <row r="10744" customFormat="1" ht="13.5" x14ac:dyDescent="0.3"/>
    <row r="10745" customFormat="1" ht="13.5" x14ac:dyDescent="0.3"/>
    <row r="10746" customFormat="1" ht="13.5" x14ac:dyDescent="0.3"/>
    <row r="10747" customFormat="1" ht="13.5" x14ac:dyDescent="0.3"/>
    <row r="10748" customFormat="1" ht="13.5" x14ac:dyDescent="0.3"/>
    <row r="10749" customFormat="1" ht="13.5" x14ac:dyDescent="0.3"/>
    <row r="10750" customFormat="1" ht="13.5" x14ac:dyDescent="0.3"/>
    <row r="10751" customFormat="1" ht="13.5" x14ac:dyDescent="0.3"/>
    <row r="10752" customFormat="1" ht="13.5" x14ac:dyDescent="0.3"/>
    <row r="10753" customFormat="1" ht="13.5" x14ac:dyDescent="0.3"/>
    <row r="10754" customFormat="1" ht="13.5" x14ac:dyDescent="0.3"/>
    <row r="10755" customFormat="1" ht="13.5" x14ac:dyDescent="0.3"/>
    <row r="10756" customFormat="1" ht="13.5" x14ac:dyDescent="0.3"/>
    <row r="10757" customFormat="1" ht="13.5" x14ac:dyDescent="0.3"/>
    <row r="10758" customFormat="1" ht="13.5" x14ac:dyDescent="0.3"/>
    <row r="10759" customFormat="1" ht="13.5" x14ac:dyDescent="0.3"/>
    <row r="10760" customFormat="1" ht="13.5" x14ac:dyDescent="0.3"/>
    <row r="10761" customFormat="1" ht="13.5" x14ac:dyDescent="0.3"/>
    <row r="10762" customFormat="1" ht="13.5" x14ac:dyDescent="0.3"/>
    <row r="10763" customFormat="1" ht="13.5" x14ac:dyDescent="0.3"/>
    <row r="10764" customFormat="1" ht="13.5" x14ac:dyDescent="0.3"/>
    <row r="10765" customFormat="1" ht="13.5" x14ac:dyDescent="0.3"/>
    <row r="10766" customFormat="1" ht="13.5" x14ac:dyDescent="0.3"/>
    <row r="10767" customFormat="1" ht="13.5" x14ac:dyDescent="0.3"/>
    <row r="10768" customFormat="1" ht="13.5" x14ac:dyDescent="0.3"/>
    <row r="10769" customFormat="1" ht="13.5" x14ac:dyDescent="0.3"/>
    <row r="10770" customFormat="1" ht="13.5" x14ac:dyDescent="0.3"/>
    <row r="10771" customFormat="1" ht="13.5" x14ac:dyDescent="0.3"/>
    <row r="10772" customFormat="1" ht="13.5" x14ac:dyDescent="0.3"/>
    <row r="10773" customFormat="1" ht="13.5" x14ac:dyDescent="0.3"/>
    <row r="10774" customFormat="1" ht="13.5" x14ac:dyDescent="0.3"/>
    <row r="10775" customFormat="1" ht="13.5" x14ac:dyDescent="0.3"/>
    <row r="10776" customFormat="1" ht="13.5" x14ac:dyDescent="0.3"/>
    <row r="10777" customFormat="1" ht="13.5" x14ac:dyDescent="0.3"/>
    <row r="10778" customFormat="1" ht="13.5" x14ac:dyDescent="0.3"/>
    <row r="10779" customFormat="1" ht="13.5" x14ac:dyDescent="0.3"/>
    <row r="10780" customFormat="1" ht="13.5" x14ac:dyDescent="0.3"/>
    <row r="10781" customFormat="1" ht="13.5" x14ac:dyDescent="0.3"/>
    <row r="10782" customFormat="1" ht="13.5" x14ac:dyDescent="0.3"/>
    <row r="10783" customFormat="1" ht="13.5" x14ac:dyDescent="0.3"/>
    <row r="10784" customFormat="1" ht="13.5" x14ac:dyDescent="0.3"/>
    <row r="10785" customFormat="1" ht="13.5" x14ac:dyDescent="0.3"/>
    <row r="10786" customFormat="1" ht="13.5" x14ac:dyDescent="0.3"/>
    <row r="10787" customFormat="1" ht="13.5" x14ac:dyDescent="0.3"/>
    <row r="10788" customFormat="1" ht="13.5" x14ac:dyDescent="0.3"/>
    <row r="10789" customFormat="1" ht="13.5" x14ac:dyDescent="0.3"/>
    <row r="10790" customFormat="1" ht="13.5" x14ac:dyDescent="0.3"/>
    <row r="10791" customFormat="1" ht="13.5" x14ac:dyDescent="0.3"/>
    <row r="10792" customFormat="1" ht="13.5" x14ac:dyDescent="0.3"/>
    <row r="10793" customFormat="1" ht="13.5" x14ac:dyDescent="0.3"/>
    <row r="10794" customFormat="1" ht="13.5" x14ac:dyDescent="0.3"/>
    <row r="10795" customFormat="1" ht="13.5" x14ac:dyDescent="0.3"/>
    <row r="10796" customFormat="1" ht="13.5" x14ac:dyDescent="0.3"/>
    <row r="10797" customFormat="1" ht="13.5" x14ac:dyDescent="0.3"/>
    <row r="10798" customFormat="1" ht="13.5" x14ac:dyDescent="0.3"/>
    <row r="10799" customFormat="1" ht="13.5" x14ac:dyDescent="0.3"/>
    <row r="10800" customFormat="1" ht="13.5" x14ac:dyDescent="0.3"/>
    <row r="10801" customFormat="1" ht="13.5" x14ac:dyDescent="0.3"/>
    <row r="10802" customFormat="1" ht="13.5" x14ac:dyDescent="0.3"/>
    <row r="10803" customFormat="1" ht="13.5" x14ac:dyDescent="0.3"/>
    <row r="10804" customFormat="1" ht="13.5" x14ac:dyDescent="0.3"/>
    <row r="10805" customFormat="1" ht="13.5" x14ac:dyDescent="0.3"/>
    <row r="10806" customFormat="1" ht="13.5" x14ac:dyDescent="0.3"/>
    <row r="10807" customFormat="1" ht="13.5" x14ac:dyDescent="0.3"/>
    <row r="10808" customFormat="1" ht="13.5" x14ac:dyDescent="0.3"/>
    <row r="10809" customFormat="1" ht="13.5" x14ac:dyDescent="0.3"/>
    <row r="10810" customFormat="1" ht="13.5" x14ac:dyDescent="0.3"/>
    <row r="10811" customFormat="1" ht="13.5" x14ac:dyDescent="0.3"/>
    <row r="10812" customFormat="1" ht="13.5" x14ac:dyDescent="0.3"/>
    <row r="10813" customFormat="1" ht="13.5" x14ac:dyDescent="0.3"/>
    <row r="10814" customFormat="1" ht="13.5" x14ac:dyDescent="0.3"/>
    <row r="10815" customFormat="1" ht="13.5" x14ac:dyDescent="0.3"/>
    <row r="10816" customFormat="1" ht="13.5" x14ac:dyDescent="0.3"/>
    <row r="10817" customFormat="1" ht="13.5" x14ac:dyDescent="0.3"/>
    <row r="10818" customFormat="1" ht="13.5" x14ac:dyDescent="0.3"/>
    <row r="10819" customFormat="1" ht="13.5" x14ac:dyDescent="0.3"/>
    <row r="10820" customFormat="1" ht="13.5" x14ac:dyDescent="0.3"/>
    <row r="10821" customFormat="1" ht="13.5" x14ac:dyDescent="0.3"/>
    <row r="10822" customFormat="1" ht="13.5" x14ac:dyDescent="0.3"/>
    <row r="10823" customFormat="1" ht="13.5" x14ac:dyDescent="0.3"/>
    <row r="10824" customFormat="1" ht="13.5" x14ac:dyDescent="0.3"/>
    <row r="10825" customFormat="1" ht="13.5" x14ac:dyDescent="0.3"/>
    <row r="10826" customFormat="1" ht="13.5" x14ac:dyDescent="0.3"/>
    <row r="10827" customFormat="1" ht="13.5" x14ac:dyDescent="0.3"/>
    <row r="10828" customFormat="1" ht="13.5" x14ac:dyDescent="0.3"/>
    <row r="10829" customFormat="1" ht="13.5" x14ac:dyDescent="0.3"/>
    <row r="10830" customFormat="1" ht="13.5" x14ac:dyDescent="0.3"/>
    <row r="10831" customFormat="1" ht="13.5" x14ac:dyDescent="0.3"/>
    <row r="10832" customFormat="1" ht="13.5" x14ac:dyDescent="0.3"/>
    <row r="10833" customFormat="1" ht="13.5" x14ac:dyDescent="0.3"/>
    <row r="10834" customFormat="1" ht="13.5" x14ac:dyDescent="0.3"/>
    <row r="10835" customFormat="1" ht="13.5" x14ac:dyDescent="0.3"/>
    <row r="10836" customFormat="1" ht="13.5" x14ac:dyDescent="0.3"/>
    <row r="10837" customFormat="1" ht="13.5" x14ac:dyDescent="0.3"/>
    <row r="10838" customFormat="1" ht="13.5" x14ac:dyDescent="0.3"/>
    <row r="10839" customFormat="1" ht="13.5" x14ac:dyDescent="0.3"/>
    <row r="10840" customFormat="1" ht="13.5" x14ac:dyDescent="0.3"/>
    <row r="10841" customFormat="1" ht="13.5" x14ac:dyDescent="0.3"/>
    <row r="10842" customFormat="1" ht="13.5" x14ac:dyDescent="0.3"/>
    <row r="10843" customFormat="1" ht="13.5" x14ac:dyDescent="0.3"/>
    <row r="10844" customFormat="1" ht="13.5" x14ac:dyDescent="0.3"/>
    <row r="10845" customFormat="1" ht="13.5" x14ac:dyDescent="0.3"/>
    <row r="10846" customFormat="1" ht="13.5" x14ac:dyDescent="0.3"/>
    <row r="10847" customFormat="1" ht="13.5" x14ac:dyDescent="0.3"/>
    <row r="10848" customFormat="1" ht="13.5" x14ac:dyDescent="0.3"/>
    <row r="10849" customFormat="1" ht="13.5" x14ac:dyDescent="0.3"/>
    <row r="10850" customFormat="1" ht="13.5" x14ac:dyDescent="0.3"/>
    <row r="10851" customFormat="1" ht="13.5" x14ac:dyDescent="0.3"/>
    <row r="10852" customFormat="1" ht="13.5" x14ac:dyDescent="0.3"/>
    <row r="10853" customFormat="1" ht="13.5" x14ac:dyDescent="0.3"/>
    <row r="10854" customFormat="1" ht="13.5" x14ac:dyDescent="0.3"/>
    <row r="10855" customFormat="1" ht="13.5" x14ac:dyDescent="0.3"/>
    <row r="10856" customFormat="1" ht="13.5" x14ac:dyDescent="0.3"/>
    <row r="10857" customFormat="1" ht="13.5" x14ac:dyDescent="0.3"/>
    <row r="10858" customFormat="1" ht="13.5" x14ac:dyDescent="0.3"/>
    <row r="10859" customFormat="1" ht="13.5" x14ac:dyDescent="0.3"/>
    <row r="10860" customFormat="1" ht="13.5" x14ac:dyDescent="0.3"/>
    <row r="10861" customFormat="1" ht="13.5" x14ac:dyDescent="0.3"/>
    <row r="10862" customFormat="1" ht="13.5" x14ac:dyDescent="0.3"/>
    <row r="10863" customFormat="1" ht="13.5" x14ac:dyDescent="0.3"/>
    <row r="10864" customFormat="1" ht="13.5" x14ac:dyDescent="0.3"/>
    <row r="10865" customFormat="1" ht="13.5" x14ac:dyDescent="0.3"/>
    <row r="10866" customFormat="1" ht="13.5" x14ac:dyDescent="0.3"/>
    <row r="10867" customFormat="1" ht="13.5" x14ac:dyDescent="0.3"/>
    <row r="10868" customFormat="1" ht="13.5" x14ac:dyDescent="0.3"/>
    <row r="10869" customFormat="1" ht="13.5" x14ac:dyDescent="0.3"/>
    <row r="10870" customFormat="1" ht="13.5" x14ac:dyDescent="0.3"/>
    <row r="10871" customFormat="1" ht="13.5" x14ac:dyDescent="0.3"/>
    <row r="10872" customFormat="1" ht="13.5" x14ac:dyDescent="0.3"/>
    <row r="10873" customFormat="1" ht="13.5" x14ac:dyDescent="0.3"/>
    <row r="10874" customFormat="1" ht="13.5" x14ac:dyDescent="0.3"/>
    <row r="10875" customFormat="1" ht="13.5" x14ac:dyDescent="0.3"/>
    <row r="10876" customFormat="1" ht="13.5" x14ac:dyDescent="0.3"/>
    <row r="10877" customFormat="1" ht="13.5" x14ac:dyDescent="0.3"/>
    <row r="10878" customFormat="1" ht="13.5" x14ac:dyDescent="0.3"/>
    <row r="10879" customFormat="1" ht="13.5" x14ac:dyDescent="0.3"/>
    <row r="10880" customFormat="1" ht="13.5" x14ac:dyDescent="0.3"/>
    <row r="10881" customFormat="1" ht="13.5" x14ac:dyDescent="0.3"/>
    <row r="10882" customFormat="1" ht="13.5" x14ac:dyDescent="0.3"/>
    <row r="10883" customFormat="1" ht="13.5" x14ac:dyDescent="0.3"/>
    <row r="10884" customFormat="1" ht="13.5" x14ac:dyDescent="0.3"/>
    <row r="10885" customFormat="1" ht="13.5" x14ac:dyDescent="0.3"/>
    <row r="10886" customFormat="1" ht="13.5" x14ac:dyDescent="0.3"/>
    <row r="10887" customFormat="1" ht="13.5" x14ac:dyDescent="0.3"/>
    <row r="10888" customFormat="1" ht="13.5" x14ac:dyDescent="0.3"/>
    <row r="10889" customFormat="1" ht="13.5" x14ac:dyDescent="0.3"/>
    <row r="10890" customFormat="1" ht="13.5" x14ac:dyDescent="0.3"/>
    <row r="10891" customFormat="1" ht="13.5" x14ac:dyDescent="0.3"/>
    <row r="10892" customFormat="1" ht="13.5" x14ac:dyDescent="0.3"/>
    <row r="10893" customFormat="1" ht="13.5" x14ac:dyDescent="0.3"/>
    <row r="10894" customFormat="1" ht="13.5" x14ac:dyDescent="0.3"/>
    <row r="10895" customFormat="1" ht="13.5" x14ac:dyDescent="0.3"/>
    <row r="10896" customFormat="1" ht="13.5" x14ac:dyDescent="0.3"/>
    <row r="10897" customFormat="1" ht="13.5" x14ac:dyDescent="0.3"/>
    <row r="10898" customFormat="1" ht="13.5" x14ac:dyDescent="0.3"/>
    <row r="10899" customFormat="1" ht="13.5" x14ac:dyDescent="0.3"/>
    <row r="10900" customFormat="1" ht="13.5" x14ac:dyDescent="0.3"/>
    <row r="10901" customFormat="1" ht="13.5" x14ac:dyDescent="0.3"/>
    <row r="10902" customFormat="1" ht="13.5" x14ac:dyDescent="0.3"/>
    <row r="10903" customFormat="1" ht="13.5" x14ac:dyDescent="0.3"/>
    <row r="10904" customFormat="1" ht="13.5" x14ac:dyDescent="0.3"/>
    <row r="10905" customFormat="1" ht="13.5" x14ac:dyDescent="0.3"/>
    <row r="10906" customFormat="1" ht="13.5" x14ac:dyDescent="0.3"/>
    <row r="10907" customFormat="1" ht="13.5" x14ac:dyDescent="0.3"/>
    <row r="10908" customFormat="1" ht="13.5" x14ac:dyDescent="0.3"/>
    <row r="10909" customFormat="1" ht="13.5" x14ac:dyDescent="0.3"/>
    <row r="10910" customFormat="1" ht="13.5" x14ac:dyDescent="0.3"/>
    <row r="10911" customFormat="1" ht="13.5" x14ac:dyDescent="0.3"/>
    <row r="10912" customFormat="1" ht="13.5" x14ac:dyDescent="0.3"/>
    <row r="10913" customFormat="1" ht="13.5" x14ac:dyDescent="0.3"/>
    <row r="10914" customFormat="1" ht="13.5" x14ac:dyDescent="0.3"/>
    <row r="10915" customFormat="1" ht="13.5" x14ac:dyDescent="0.3"/>
    <row r="10916" customFormat="1" ht="13.5" x14ac:dyDescent="0.3"/>
    <row r="10917" customFormat="1" ht="13.5" x14ac:dyDescent="0.3"/>
    <row r="10918" customFormat="1" ht="13.5" x14ac:dyDescent="0.3"/>
    <row r="10919" customFormat="1" ht="13.5" x14ac:dyDescent="0.3"/>
    <row r="10920" customFormat="1" ht="13.5" x14ac:dyDescent="0.3"/>
    <row r="10921" customFormat="1" ht="13.5" x14ac:dyDescent="0.3"/>
    <row r="10922" customFormat="1" ht="13.5" x14ac:dyDescent="0.3"/>
    <row r="10923" customFormat="1" ht="13.5" x14ac:dyDescent="0.3"/>
    <row r="10924" customFormat="1" ht="13.5" x14ac:dyDescent="0.3"/>
    <row r="10925" customFormat="1" ht="13.5" x14ac:dyDescent="0.3"/>
    <row r="10926" customFormat="1" ht="13.5" x14ac:dyDescent="0.3"/>
    <row r="10927" customFormat="1" ht="13.5" x14ac:dyDescent="0.3"/>
    <row r="10928" customFormat="1" ht="13.5" x14ac:dyDescent="0.3"/>
    <row r="10929" customFormat="1" ht="13.5" x14ac:dyDescent="0.3"/>
    <row r="10930" customFormat="1" ht="13.5" x14ac:dyDescent="0.3"/>
    <row r="10931" customFormat="1" ht="13.5" x14ac:dyDescent="0.3"/>
    <row r="10932" customFormat="1" ht="13.5" x14ac:dyDescent="0.3"/>
    <row r="10933" customFormat="1" ht="13.5" x14ac:dyDescent="0.3"/>
    <row r="10934" customFormat="1" ht="13.5" x14ac:dyDescent="0.3"/>
    <row r="10935" customFormat="1" ht="13.5" x14ac:dyDescent="0.3"/>
    <row r="10936" customFormat="1" ht="13.5" x14ac:dyDescent="0.3"/>
    <row r="10937" customFormat="1" ht="13.5" x14ac:dyDescent="0.3"/>
    <row r="10938" customFormat="1" ht="13.5" x14ac:dyDescent="0.3"/>
    <row r="10939" customFormat="1" ht="13.5" x14ac:dyDescent="0.3"/>
    <row r="10940" customFormat="1" ht="13.5" x14ac:dyDescent="0.3"/>
    <row r="10941" customFormat="1" ht="13.5" x14ac:dyDescent="0.3"/>
    <row r="10942" customFormat="1" ht="13.5" x14ac:dyDescent="0.3"/>
    <row r="10943" customFormat="1" ht="13.5" x14ac:dyDescent="0.3"/>
    <row r="10944" customFormat="1" ht="13.5" x14ac:dyDescent="0.3"/>
    <row r="10945" customFormat="1" ht="13.5" x14ac:dyDescent="0.3"/>
    <row r="10946" customFormat="1" ht="13.5" x14ac:dyDescent="0.3"/>
    <row r="10947" customFormat="1" ht="13.5" x14ac:dyDescent="0.3"/>
    <row r="10948" customFormat="1" ht="13.5" x14ac:dyDescent="0.3"/>
    <row r="10949" customFormat="1" ht="13.5" x14ac:dyDescent="0.3"/>
    <row r="10950" customFormat="1" ht="13.5" x14ac:dyDescent="0.3"/>
    <row r="10951" customFormat="1" ht="13.5" x14ac:dyDescent="0.3"/>
    <row r="10952" customFormat="1" ht="13.5" x14ac:dyDescent="0.3"/>
    <row r="10953" customFormat="1" ht="13.5" x14ac:dyDescent="0.3"/>
    <row r="10954" customFormat="1" ht="13.5" x14ac:dyDescent="0.3"/>
    <row r="10955" customFormat="1" ht="13.5" x14ac:dyDescent="0.3"/>
    <row r="10956" customFormat="1" ht="13.5" x14ac:dyDescent="0.3"/>
    <row r="10957" customFormat="1" ht="13.5" x14ac:dyDescent="0.3"/>
    <row r="10958" customFormat="1" ht="13.5" x14ac:dyDescent="0.3"/>
    <row r="10959" customFormat="1" ht="13.5" x14ac:dyDescent="0.3"/>
    <row r="10960" customFormat="1" ht="13.5" x14ac:dyDescent="0.3"/>
    <row r="10961" customFormat="1" ht="13.5" x14ac:dyDescent="0.3"/>
    <row r="10962" customFormat="1" ht="13.5" x14ac:dyDescent="0.3"/>
    <row r="10963" customFormat="1" ht="13.5" x14ac:dyDescent="0.3"/>
    <row r="10964" customFormat="1" ht="13.5" x14ac:dyDescent="0.3"/>
    <row r="10965" customFormat="1" ht="13.5" x14ac:dyDescent="0.3"/>
    <row r="10966" customFormat="1" ht="13.5" x14ac:dyDescent="0.3"/>
    <row r="10967" customFormat="1" ht="13.5" x14ac:dyDescent="0.3"/>
    <row r="10968" customFormat="1" ht="13.5" x14ac:dyDescent="0.3"/>
    <row r="10969" customFormat="1" ht="13.5" x14ac:dyDescent="0.3"/>
    <row r="10970" customFormat="1" ht="13.5" x14ac:dyDescent="0.3"/>
    <row r="10971" customFormat="1" ht="13.5" x14ac:dyDescent="0.3"/>
    <row r="10972" customFormat="1" ht="13.5" x14ac:dyDescent="0.3"/>
    <row r="10973" customFormat="1" ht="13.5" x14ac:dyDescent="0.3"/>
    <row r="10974" customFormat="1" ht="13.5" x14ac:dyDescent="0.3"/>
    <row r="10975" customFormat="1" ht="13.5" x14ac:dyDescent="0.3"/>
    <row r="10976" customFormat="1" ht="13.5" x14ac:dyDescent="0.3"/>
    <row r="10977" customFormat="1" ht="13.5" x14ac:dyDescent="0.3"/>
    <row r="10978" customFormat="1" ht="13.5" x14ac:dyDescent="0.3"/>
    <row r="10979" customFormat="1" ht="13.5" x14ac:dyDescent="0.3"/>
    <row r="10980" customFormat="1" ht="13.5" x14ac:dyDescent="0.3"/>
    <row r="10981" customFormat="1" ht="13.5" x14ac:dyDescent="0.3"/>
    <row r="10982" customFormat="1" ht="13.5" x14ac:dyDescent="0.3"/>
    <row r="10983" customFormat="1" ht="13.5" x14ac:dyDescent="0.3"/>
    <row r="10984" customFormat="1" ht="13.5" x14ac:dyDescent="0.3"/>
    <row r="10985" customFormat="1" ht="13.5" x14ac:dyDescent="0.3"/>
    <row r="10986" customFormat="1" ht="13.5" x14ac:dyDescent="0.3"/>
    <row r="10987" customFormat="1" ht="13.5" x14ac:dyDescent="0.3"/>
    <row r="10988" customFormat="1" ht="13.5" x14ac:dyDescent="0.3"/>
    <row r="10989" customFormat="1" ht="13.5" x14ac:dyDescent="0.3"/>
    <row r="10990" customFormat="1" ht="13.5" x14ac:dyDescent="0.3"/>
    <row r="10991" customFormat="1" ht="13.5" x14ac:dyDescent="0.3"/>
    <row r="10992" customFormat="1" ht="13.5" x14ac:dyDescent="0.3"/>
    <row r="10993" customFormat="1" ht="13.5" x14ac:dyDescent="0.3"/>
    <row r="10994" customFormat="1" ht="13.5" x14ac:dyDescent="0.3"/>
    <row r="10995" customFormat="1" ht="13.5" x14ac:dyDescent="0.3"/>
    <row r="10996" customFormat="1" ht="13.5" x14ac:dyDescent="0.3"/>
    <row r="10997" customFormat="1" ht="13.5" x14ac:dyDescent="0.3"/>
    <row r="10998" customFormat="1" ht="13.5" x14ac:dyDescent="0.3"/>
    <row r="10999" customFormat="1" ht="13.5" x14ac:dyDescent="0.3"/>
    <row r="11000" customFormat="1" ht="13.5" x14ac:dyDescent="0.3"/>
    <row r="11001" customFormat="1" ht="13.5" x14ac:dyDescent="0.3"/>
    <row r="11002" customFormat="1" ht="13.5" x14ac:dyDescent="0.3"/>
    <row r="11003" customFormat="1" ht="13.5" x14ac:dyDescent="0.3"/>
    <row r="11004" customFormat="1" ht="13.5" x14ac:dyDescent="0.3"/>
    <row r="11005" customFormat="1" ht="13.5" x14ac:dyDescent="0.3"/>
    <row r="11006" customFormat="1" ht="13.5" x14ac:dyDescent="0.3"/>
    <row r="11007" customFormat="1" ht="13.5" x14ac:dyDescent="0.3"/>
    <row r="11008" customFormat="1" ht="13.5" x14ac:dyDescent="0.3"/>
    <row r="11009" customFormat="1" ht="13.5" x14ac:dyDescent="0.3"/>
    <row r="11010" customFormat="1" ht="13.5" x14ac:dyDescent="0.3"/>
    <row r="11011" customFormat="1" ht="13.5" x14ac:dyDescent="0.3"/>
    <row r="11012" customFormat="1" ht="13.5" x14ac:dyDescent="0.3"/>
    <row r="11013" customFormat="1" ht="13.5" x14ac:dyDescent="0.3"/>
    <row r="11014" customFormat="1" ht="13.5" x14ac:dyDescent="0.3"/>
    <row r="11015" customFormat="1" ht="13.5" x14ac:dyDescent="0.3"/>
    <row r="11016" customFormat="1" ht="13.5" x14ac:dyDescent="0.3"/>
    <row r="11017" customFormat="1" ht="13.5" x14ac:dyDescent="0.3"/>
    <row r="11018" customFormat="1" ht="13.5" x14ac:dyDescent="0.3"/>
    <row r="11019" customFormat="1" ht="13.5" x14ac:dyDescent="0.3"/>
    <row r="11020" customFormat="1" ht="13.5" x14ac:dyDescent="0.3"/>
    <row r="11021" customFormat="1" ht="13.5" x14ac:dyDescent="0.3"/>
    <row r="11022" customFormat="1" ht="13.5" x14ac:dyDescent="0.3"/>
    <row r="11023" customFormat="1" ht="13.5" x14ac:dyDescent="0.3"/>
    <row r="11024" customFormat="1" ht="13.5" x14ac:dyDescent="0.3"/>
    <row r="11025" customFormat="1" ht="13.5" x14ac:dyDescent="0.3"/>
    <row r="11026" customFormat="1" ht="13.5" x14ac:dyDescent="0.3"/>
    <row r="11027" customFormat="1" ht="13.5" x14ac:dyDescent="0.3"/>
    <row r="11028" customFormat="1" ht="13.5" x14ac:dyDescent="0.3"/>
    <row r="11029" customFormat="1" ht="13.5" x14ac:dyDescent="0.3"/>
    <row r="11030" customFormat="1" ht="13.5" x14ac:dyDescent="0.3"/>
    <row r="11031" customFormat="1" ht="13.5" x14ac:dyDescent="0.3"/>
    <row r="11032" customFormat="1" ht="13.5" x14ac:dyDescent="0.3"/>
    <row r="11033" customFormat="1" ht="13.5" x14ac:dyDescent="0.3"/>
    <row r="11034" customFormat="1" ht="13.5" x14ac:dyDescent="0.3"/>
    <row r="11035" customFormat="1" ht="13.5" x14ac:dyDescent="0.3"/>
    <row r="11036" customFormat="1" ht="13.5" x14ac:dyDescent="0.3"/>
    <row r="11037" customFormat="1" ht="13.5" x14ac:dyDescent="0.3"/>
    <row r="11038" customFormat="1" ht="13.5" x14ac:dyDescent="0.3"/>
    <row r="11039" customFormat="1" ht="13.5" x14ac:dyDescent="0.3"/>
    <row r="11040" customFormat="1" ht="13.5" x14ac:dyDescent="0.3"/>
    <row r="11041" customFormat="1" ht="13.5" x14ac:dyDescent="0.3"/>
    <row r="11042" customFormat="1" ht="13.5" x14ac:dyDescent="0.3"/>
    <row r="11043" customFormat="1" ht="13.5" x14ac:dyDescent="0.3"/>
    <row r="11044" customFormat="1" ht="13.5" x14ac:dyDescent="0.3"/>
    <row r="11045" customFormat="1" ht="13.5" x14ac:dyDescent="0.3"/>
    <row r="11046" customFormat="1" ht="13.5" x14ac:dyDescent="0.3"/>
    <row r="11047" customFormat="1" ht="13.5" x14ac:dyDescent="0.3"/>
    <row r="11048" customFormat="1" ht="13.5" x14ac:dyDescent="0.3"/>
    <row r="11049" customFormat="1" ht="13.5" x14ac:dyDescent="0.3"/>
    <row r="11050" customFormat="1" ht="13.5" x14ac:dyDescent="0.3"/>
    <row r="11051" customFormat="1" ht="13.5" x14ac:dyDescent="0.3"/>
    <row r="11052" customFormat="1" ht="13.5" x14ac:dyDescent="0.3"/>
    <row r="11053" customFormat="1" ht="13.5" x14ac:dyDescent="0.3"/>
    <row r="11054" customFormat="1" ht="13.5" x14ac:dyDescent="0.3"/>
    <row r="11055" customFormat="1" ht="13.5" x14ac:dyDescent="0.3"/>
    <row r="11056" customFormat="1" ht="13.5" x14ac:dyDescent="0.3"/>
    <row r="11057" customFormat="1" ht="13.5" x14ac:dyDescent="0.3"/>
    <row r="11058" customFormat="1" ht="13.5" x14ac:dyDescent="0.3"/>
    <row r="11059" customFormat="1" ht="13.5" x14ac:dyDescent="0.3"/>
    <row r="11060" customFormat="1" ht="13.5" x14ac:dyDescent="0.3"/>
    <row r="11061" customFormat="1" ht="13.5" x14ac:dyDescent="0.3"/>
    <row r="11062" customFormat="1" ht="13.5" x14ac:dyDescent="0.3"/>
    <row r="11063" customFormat="1" ht="13.5" x14ac:dyDescent="0.3"/>
    <row r="11064" customFormat="1" ht="13.5" x14ac:dyDescent="0.3"/>
    <row r="11065" customFormat="1" ht="13.5" x14ac:dyDescent="0.3"/>
    <row r="11066" customFormat="1" ht="13.5" x14ac:dyDescent="0.3"/>
    <row r="11067" customFormat="1" ht="13.5" x14ac:dyDescent="0.3"/>
    <row r="11068" customFormat="1" ht="13.5" x14ac:dyDescent="0.3"/>
    <row r="11069" customFormat="1" ht="13.5" x14ac:dyDescent="0.3"/>
    <row r="11070" customFormat="1" ht="13.5" x14ac:dyDescent="0.3"/>
    <row r="11071" customFormat="1" ht="13.5" x14ac:dyDescent="0.3"/>
    <row r="11072" customFormat="1" ht="13.5" x14ac:dyDescent="0.3"/>
    <row r="11073" customFormat="1" ht="13.5" x14ac:dyDescent="0.3"/>
    <row r="11074" customFormat="1" ht="13.5" x14ac:dyDescent="0.3"/>
    <row r="11075" customFormat="1" ht="13.5" x14ac:dyDescent="0.3"/>
    <row r="11076" customFormat="1" ht="13.5" x14ac:dyDescent="0.3"/>
    <row r="11077" customFormat="1" ht="13.5" x14ac:dyDescent="0.3"/>
    <row r="11078" customFormat="1" ht="13.5" x14ac:dyDescent="0.3"/>
    <row r="11079" customFormat="1" ht="13.5" x14ac:dyDescent="0.3"/>
    <row r="11080" customFormat="1" ht="13.5" x14ac:dyDescent="0.3"/>
    <row r="11081" customFormat="1" ht="13.5" x14ac:dyDescent="0.3"/>
    <row r="11082" customFormat="1" ht="13.5" x14ac:dyDescent="0.3"/>
    <row r="11083" customFormat="1" ht="13.5" x14ac:dyDescent="0.3"/>
    <row r="11084" customFormat="1" ht="13.5" x14ac:dyDescent="0.3"/>
    <row r="11085" customFormat="1" ht="13.5" x14ac:dyDescent="0.3"/>
    <row r="11086" customFormat="1" ht="13.5" x14ac:dyDescent="0.3"/>
    <row r="11087" customFormat="1" ht="13.5" x14ac:dyDescent="0.3"/>
    <row r="11088" customFormat="1" ht="13.5" x14ac:dyDescent="0.3"/>
    <row r="11089" customFormat="1" ht="13.5" x14ac:dyDescent="0.3"/>
    <row r="11090" customFormat="1" ht="13.5" x14ac:dyDescent="0.3"/>
    <row r="11091" customFormat="1" ht="13.5" x14ac:dyDescent="0.3"/>
    <row r="11092" customFormat="1" ht="13.5" x14ac:dyDescent="0.3"/>
    <row r="11093" customFormat="1" ht="13.5" x14ac:dyDescent="0.3"/>
    <row r="11094" customFormat="1" ht="13.5" x14ac:dyDescent="0.3"/>
    <row r="11095" customFormat="1" ht="13.5" x14ac:dyDescent="0.3"/>
    <row r="11096" customFormat="1" ht="13.5" x14ac:dyDescent="0.3"/>
    <row r="11097" customFormat="1" ht="13.5" x14ac:dyDescent="0.3"/>
    <row r="11098" customFormat="1" ht="13.5" x14ac:dyDescent="0.3"/>
    <row r="11099" customFormat="1" ht="13.5" x14ac:dyDescent="0.3"/>
    <row r="11100" customFormat="1" ht="13.5" x14ac:dyDescent="0.3"/>
    <row r="11101" customFormat="1" ht="13.5" x14ac:dyDescent="0.3"/>
    <row r="11102" customFormat="1" ht="13.5" x14ac:dyDescent="0.3"/>
    <row r="11103" customFormat="1" ht="13.5" x14ac:dyDescent="0.3"/>
    <row r="11104" customFormat="1" ht="13.5" x14ac:dyDescent="0.3"/>
    <row r="11105" customFormat="1" ht="13.5" x14ac:dyDescent="0.3"/>
    <row r="11106" customFormat="1" ht="13.5" x14ac:dyDescent="0.3"/>
    <row r="11107" customFormat="1" ht="13.5" x14ac:dyDescent="0.3"/>
    <row r="11108" customFormat="1" ht="13.5" x14ac:dyDescent="0.3"/>
    <row r="11109" customFormat="1" ht="13.5" x14ac:dyDescent="0.3"/>
    <row r="11110" customFormat="1" ht="13.5" x14ac:dyDescent="0.3"/>
    <row r="11111" customFormat="1" ht="13.5" x14ac:dyDescent="0.3"/>
    <row r="11112" customFormat="1" ht="13.5" x14ac:dyDescent="0.3"/>
    <row r="11113" customFormat="1" ht="13.5" x14ac:dyDescent="0.3"/>
    <row r="11114" customFormat="1" ht="13.5" x14ac:dyDescent="0.3"/>
    <row r="11115" customFormat="1" ht="13.5" x14ac:dyDescent="0.3"/>
    <row r="11116" customFormat="1" ht="13.5" x14ac:dyDescent="0.3"/>
    <row r="11117" customFormat="1" ht="13.5" x14ac:dyDescent="0.3"/>
    <row r="11118" customFormat="1" ht="13.5" x14ac:dyDescent="0.3"/>
    <row r="11119" customFormat="1" ht="13.5" x14ac:dyDescent="0.3"/>
    <row r="11120" customFormat="1" ht="13.5" x14ac:dyDescent="0.3"/>
    <row r="11121" customFormat="1" ht="13.5" x14ac:dyDescent="0.3"/>
    <row r="11122" customFormat="1" ht="13.5" x14ac:dyDescent="0.3"/>
    <row r="11123" customFormat="1" ht="13.5" x14ac:dyDescent="0.3"/>
    <row r="11124" customFormat="1" ht="13.5" x14ac:dyDescent="0.3"/>
    <row r="11125" customFormat="1" ht="13.5" x14ac:dyDescent="0.3"/>
    <row r="11126" customFormat="1" ht="13.5" x14ac:dyDescent="0.3"/>
    <row r="11127" customFormat="1" ht="13.5" x14ac:dyDescent="0.3"/>
    <row r="11128" customFormat="1" ht="13.5" x14ac:dyDescent="0.3"/>
    <row r="11129" customFormat="1" ht="13.5" x14ac:dyDescent="0.3"/>
    <row r="11130" customFormat="1" ht="13.5" x14ac:dyDescent="0.3"/>
    <row r="11131" customFormat="1" ht="13.5" x14ac:dyDescent="0.3"/>
    <row r="11132" customFormat="1" ht="13.5" x14ac:dyDescent="0.3"/>
    <row r="11133" customFormat="1" ht="13.5" x14ac:dyDescent="0.3"/>
    <row r="11134" customFormat="1" ht="13.5" x14ac:dyDescent="0.3"/>
    <row r="11135" customFormat="1" ht="13.5" x14ac:dyDescent="0.3"/>
    <row r="11136" customFormat="1" ht="13.5" x14ac:dyDescent="0.3"/>
    <row r="11137" customFormat="1" ht="13.5" x14ac:dyDescent="0.3"/>
    <row r="11138" customFormat="1" ht="13.5" x14ac:dyDescent="0.3"/>
    <row r="11139" customFormat="1" ht="13.5" x14ac:dyDescent="0.3"/>
    <row r="11140" customFormat="1" ht="13.5" x14ac:dyDescent="0.3"/>
    <row r="11141" customFormat="1" ht="13.5" x14ac:dyDescent="0.3"/>
    <row r="11142" customFormat="1" ht="13.5" x14ac:dyDescent="0.3"/>
    <row r="11143" customFormat="1" ht="13.5" x14ac:dyDescent="0.3"/>
    <row r="11144" customFormat="1" ht="13.5" x14ac:dyDescent="0.3"/>
    <row r="11145" customFormat="1" ht="13.5" x14ac:dyDescent="0.3"/>
    <row r="11146" customFormat="1" ht="13.5" x14ac:dyDescent="0.3"/>
    <row r="11147" customFormat="1" ht="13.5" x14ac:dyDescent="0.3"/>
    <row r="11148" customFormat="1" ht="13.5" x14ac:dyDescent="0.3"/>
    <row r="11149" customFormat="1" ht="13.5" x14ac:dyDescent="0.3"/>
    <row r="11150" customFormat="1" ht="13.5" x14ac:dyDescent="0.3"/>
    <row r="11151" customFormat="1" ht="13.5" x14ac:dyDescent="0.3"/>
    <row r="11152" customFormat="1" ht="13.5" x14ac:dyDescent="0.3"/>
    <row r="11153" customFormat="1" ht="13.5" x14ac:dyDescent="0.3"/>
    <row r="11154" customFormat="1" ht="13.5" x14ac:dyDescent="0.3"/>
    <row r="11155" customFormat="1" ht="13.5" x14ac:dyDescent="0.3"/>
    <row r="11156" customFormat="1" ht="13.5" x14ac:dyDescent="0.3"/>
    <row r="11157" customFormat="1" ht="13.5" x14ac:dyDescent="0.3"/>
    <row r="11158" customFormat="1" ht="13.5" x14ac:dyDescent="0.3"/>
    <row r="11159" customFormat="1" ht="13.5" x14ac:dyDescent="0.3"/>
    <row r="11160" customFormat="1" ht="13.5" x14ac:dyDescent="0.3"/>
    <row r="11161" customFormat="1" ht="13.5" x14ac:dyDescent="0.3"/>
    <row r="11162" customFormat="1" ht="13.5" x14ac:dyDescent="0.3"/>
    <row r="11163" customFormat="1" ht="13.5" x14ac:dyDescent="0.3"/>
    <row r="11164" customFormat="1" ht="13.5" x14ac:dyDescent="0.3"/>
    <row r="11165" customFormat="1" ht="13.5" x14ac:dyDescent="0.3"/>
    <row r="11166" customFormat="1" ht="13.5" x14ac:dyDescent="0.3"/>
    <row r="11167" customFormat="1" ht="13.5" x14ac:dyDescent="0.3"/>
    <row r="11168" customFormat="1" ht="13.5" x14ac:dyDescent="0.3"/>
    <row r="11169" customFormat="1" ht="13.5" x14ac:dyDescent="0.3"/>
    <row r="11170" customFormat="1" ht="13.5" x14ac:dyDescent="0.3"/>
    <row r="11171" customFormat="1" ht="13.5" x14ac:dyDescent="0.3"/>
    <row r="11172" customFormat="1" ht="13.5" x14ac:dyDescent="0.3"/>
    <row r="11173" customFormat="1" ht="13.5" x14ac:dyDescent="0.3"/>
    <row r="11174" customFormat="1" ht="13.5" x14ac:dyDescent="0.3"/>
    <row r="11175" customFormat="1" ht="13.5" x14ac:dyDescent="0.3"/>
    <row r="11176" customFormat="1" ht="13.5" x14ac:dyDescent="0.3"/>
    <row r="11177" customFormat="1" ht="13.5" x14ac:dyDescent="0.3"/>
    <row r="11178" customFormat="1" ht="13.5" x14ac:dyDescent="0.3"/>
    <row r="11179" customFormat="1" ht="13.5" x14ac:dyDescent="0.3"/>
    <row r="11180" customFormat="1" ht="13.5" x14ac:dyDescent="0.3"/>
    <row r="11181" customFormat="1" ht="13.5" x14ac:dyDescent="0.3"/>
    <row r="11182" customFormat="1" ht="13.5" x14ac:dyDescent="0.3"/>
    <row r="11183" customFormat="1" ht="13.5" x14ac:dyDescent="0.3"/>
    <row r="11184" customFormat="1" ht="13.5" x14ac:dyDescent="0.3"/>
    <row r="11185" customFormat="1" ht="13.5" x14ac:dyDescent="0.3"/>
    <row r="11186" customFormat="1" ht="13.5" x14ac:dyDescent="0.3"/>
    <row r="11187" customFormat="1" ht="13.5" x14ac:dyDescent="0.3"/>
    <row r="11188" customFormat="1" ht="13.5" x14ac:dyDescent="0.3"/>
    <row r="11189" customFormat="1" ht="13.5" x14ac:dyDescent="0.3"/>
    <row r="11190" customFormat="1" ht="13.5" x14ac:dyDescent="0.3"/>
    <row r="11191" customFormat="1" ht="13.5" x14ac:dyDescent="0.3"/>
    <row r="11192" customFormat="1" ht="13.5" x14ac:dyDescent="0.3"/>
    <row r="11193" customFormat="1" ht="13.5" x14ac:dyDescent="0.3"/>
    <row r="11194" customFormat="1" ht="13.5" x14ac:dyDescent="0.3"/>
    <row r="11195" customFormat="1" ht="13.5" x14ac:dyDescent="0.3"/>
    <row r="11196" customFormat="1" ht="13.5" x14ac:dyDescent="0.3"/>
    <row r="11197" customFormat="1" ht="13.5" x14ac:dyDescent="0.3"/>
    <row r="11198" customFormat="1" ht="13.5" x14ac:dyDescent="0.3"/>
    <row r="11199" customFormat="1" ht="13.5" x14ac:dyDescent="0.3"/>
    <row r="11200" customFormat="1" ht="13.5" x14ac:dyDescent="0.3"/>
    <row r="11201" customFormat="1" ht="13.5" x14ac:dyDescent="0.3"/>
    <row r="11202" customFormat="1" ht="13.5" x14ac:dyDescent="0.3"/>
    <row r="11203" customFormat="1" ht="13.5" x14ac:dyDescent="0.3"/>
    <row r="11204" customFormat="1" ht="13.5" x14ac:dyDescent="0.3"/>
    <row r="11205" customFormat="1" ht="13.5" x14ac:dyDescent="0.3"/>
    <row r="11206" customFormat="1" ht="13.5" x14ac:dyDescent="0.3"/>
    <row r="11207" customFormat="1" ht="13.5" x14ac:dyDescent="0.3"/>
    <row r="11208" customFormat="1" ht="13.5" x14ac:dyDescent="0.3"/>
    <row r="11209" customFormat="1" ht="13.5" x14ac:dyDescent="0.3"/>
    <row r="11210" customFormat="1" ht="13.5" x14ac:dyDescent="0.3"/>
    <row r="11211" customFormat="1" ht="13.5" x14ac:dyDescent="0.3"/>
    <row r="11212" customFormat="1" ht="13.5" x14ac:dyDescent="0.3"/>
    <row r="11213" customFormat="1" ht="13.5" x14ac:dyDescent="0.3"/>
    <row r="11214" customFormat="1" ht="13.5" x14ac:dyDescent="0.3"/>
    <row r="11215" customFormat="1" ht="13.5" x14ac:dyDescent="0.3"/>
    <row r="11216" customFormat="1" ht="13.5" x14ac:dyDescent="0.3"/>
    <row r="11217" customFormat="1" ht="13.5" x14ac:dyDescent="0.3"/>
    <row r="11218" customFormat="1" ht="13.5" x14ac:dyDescent="0.3"/>
    <row r="11219" customFormat="1" ht="13.5" x14ac:dyDescent="0.3"/>
    <row r="11220" customFormat="1" ht="13.5" x14ac:dyDescent="0.3"/>
    <row r="11221" customFormat="1" ht="13.5" x14ac:dyDescent="0.3"/>
    <row r="11222" customFormat="1" ht="13.5" x14ac:dyDescent="0.3"/>
    <row r="11223" customFormat="1" ht="13.5" x14ac:dyDescent="0.3"/>
    <row r="11224" customFormat="1" ht="13.5" x14ac:dyDescent="0.3"/>
    <row r="11225" customFormat="1" ht="13.5" x14ac:dyDescent="0.3"/>
    <row r="11226" customFormat="1" ht="13.5" x14ac:dyDescent="0.3"/>
    <row r="11227" customFormat="1" ht="13.5" x14ac:dyDescent="0.3"/>
    <row r="11228" customFormat="1" ht="13.5" x14ac:dyDescent="0.3"/>
    <row r="11229" customFormat="1" ht="13.5" x14ac:dyDescent="0.3"/>
    <row r="11230" customFormat="1" ht="13.5" x14ac:dyDescent="0.3"/>
    <row r="11231" customFormat="1" ht="13.5" x14ac:dyDescent="0.3"/>
    <row r="11232" customFormat="1" ht="13.5" x14ac:dyDescent="0.3"/>
    <row r="11233" customFormat="1" ht="13.5" x14ac:dyDescent="0.3"/>
    <row r="11234" customFormat="1" ht="13.5" x14ac:dyDescent="0.3"/>
    <row r="11235" customFormat="1" ht="13.5" x14ac:dyDescent="0.3"/>
    <row r="11236" customFormat="1" ht="13.5" x14ac:dyDescent="0.3"/>
    <row r="11237" customFormat="1" ht="13.5" x14ac:dyDescent="0.3"/>
    <row r="11238" customFormat="1" ht="13.5" x14ac:dyDescent="0.3"/>
    <row r="11239" customFormat="1" ht="13.5" x14ac:dyDescent="0.3"/>
    <row r="11240" customFormat="1" ht="13.5" x14ac:dyDescent="0.3"/>
    <row r="11241" customFormat="1" ht="13.5" x14ac:dyDescent="0.3"/>
    <row r="11242" customFormat="1" ht="13.5" x14ac:dyDescent="0.3"/>
    <row r="11243" customFormat="1" ht="13.5" x14ac:dyDescent="0.3"/>
    <row r="11244" customFormat="1" ht="13.5" x14ac:dyDescent="0.3"/>
    <row r="11245" customFormat="1" ht="13.5" x14ac:dyDescent="0.3"/>
    <row r="11246" customFormat="1" ht="13.5" x14ac:dyDescent="0.3"/>
    <row r="11247" customFormat="1" ht="13.5" x14ac:dyDescent="0.3"/>
    <row r="11248" customFormat="1" ht="13.5" x14ac:dyDescent="0.3"/>
    <row r="11249" customFormat="1" ht="13.5" x14ac:dyDescent="0.3"/>
    <row r="11250" customFormat="1" ht="13.5" x14ac:dyDescent="0.3"/>
    <row r="11251" customFormat="1" ht="13.5" x14ac:dyDescent="0.3"/>
    <row r="11252" customFormat="1" ht="13.5" x14ac:dyDescent="0.3"/>
    <row r="11253" customFormat="1" ht="13.5" x14ac:dyDescent="0.3"/>
    <row r="11254" customFormat="1" ht="13.5" x14ac:dyDescent="0.3"/>
    <row r="11255" customFormat="1" ht="13.5" x14ac:dyDescent="0.3"/>
    <row r="11256" customFormat="1" ht="13.5" x14ac:dyDescent="0.3"/>
    <row r="11257" customFormat="1" ht="13.5" x14ac:dyDescent="0.3"/>
    <row r="11258" customFormat="1" ht="13.5" x14ac:dyDescent="0.3"/>
    <row r="11259" customFormat="1" ht="13.5" x14ac:dyDescent="0.3"/>
    <row r="11260" customFormat="1" ht="13.5" x14ac:dyDescent="0.3"/>
    <row r="11261" customFormat="1" ht="13.5" x14ac:dyDescent="0.3"/>
    <row r="11262" customFormat="1" ht="13.5" x14ac:dyDescent="0.3"/>
    <row r="11263" customFormat="1" ht="13.5" x14ac:dyDescent="0.3"/>
    <row r="11264" customFormat="1" ht="13.5" x14ac:dyDescent="0.3"/>
    <row r="11265" customFormat="1" ht="13.5" x14ac:dyDescent="0.3"/>
    <row r="11266" customFormat="1" ht="13.5" x14ac:dyDescent="0.3"/>
    <row r="11267" customFormat="1" ht="13.5" x14ac:dyDescent="0.3"/>
    <row r="11268" customFormat="1" ht="13.5" x14ac:dyDescent="0.3"/>
    <row r="11269" customFormat="1" ht="13.5" x14ac:dyDescent="0.3"/>
    <row r="11270" customFormat="1" ht="13.5" x14ac:dyDescent="0.3"/>
    <row r="11271" customFormat="1" ht="13.5" x14ac:dyDescent="0.3"/>
    <row r="11272" customFormat="1" ht="13.5" x14ac:dyDescent="0.3"/>
    <row r="11273" customFormat="1" ht="13.5" x14ac:dyDescent="0.3"/>
    <row r="11274" customFormat="1" ht="13.5" x14ac:dyDescent="0.3"/>
    <row r="11275" customFormat="1" ht="13.5" x14ac:dyDescent="0.3"/>
    <row r="11276" customFormat="1" ht="13.5" x14ac:dyDescent="0.3"/>
    <row r="11277" customFormat="1" ht="13.5" x14ac:dyDescent="0.3"/>
    <row r="11278" customFormat="1" ht="13.5" x14ac:dyDescent="0.3"/>
    <row r="11279" customFormat="1" ht="13.5" x14ac:dyDescent="0.3"/>
    <row r="11280" customFormat="1" ht="13.5" x14ac:dyDescent="0.3"/>
    <row r="11281" customFormat="1" ht="13.5" x14ac:dyDescent="0.3"/>
    <row r="11282" customFormat="1" ht="13.5" x14ac:dyDescent="0.3"/>
    <row r="11283" customFormat="1" ht="13.5" x14ac:dyDescent="0.3"/>
    <row r="11284" customFormat="1" ht="13.5" x14ac:dyDescent="0.3"/>
    <row r="11285" customFormat="1" ht="13.5" x14ac:dyDescent="0.3"/>
    <row r="11286" customFormat="1" ht="13.5" x14ac:dyDescent="0.3"/>
    <row r="11287" customFormat="1" ht="13.5" x14ac:dyDescent="0.3"/>
    <row r="11288" customFormat="1" ht="13.5" x14ac:dyDescent="0.3"/>
    <row r="11289" customFormat="1" ht="13.5" x14ac:dyDescent="0.3"/>
    <row r="11290" customFormat="1" ht="13.5" x14ac:dyDescent="0.3"/>
    <row r="11291" customFormat="1" ht="13.5" x14ac:dyDescent="0.3"/>
    <row r="11292" customFormat="1" ht="13.5" x14ac:dyDescent="0.3"/>
    <row r="11293" customFormat="1" ht="13.5" x14ac:dyDescent="0.3"/>
    <row r="11294" customFormat="1" ht="13.5" x14ac:dyDescent="0.3"/>
    <row r="11295" customFormat="1" ht="13.5" x14ac:dyDescent="0.3"/>
    <row r="11296" customFormat="1" ht="13.5" x14ac:dyDescent="0.3"/>
    <row r="11297" customFormat="1" ht="13.5" x14ac:dyDescent="0.3"/>
    <row r="11298" customFormat="1" ht="13.5" x14ac:dyDescent="0.3"/>
    <row r="11299" customFormat="1" ht="13.5" x14ac:dyDescent="0.3"/>
    <row r="11300" customFormat="1" ht="13.5" x14ac:dyDescent="0.3"/>
    <row r="11301" customFormat="1" ht="13.5" x14ac:dyDescent="0.3"/>
    <row r="11302" customFormat="1" ht="13.5" x14ac:dyDescent="0.3"/>
    <row r="11303" customFormat="1" ht="13.5" x14ac:dyDescent="0.3"/>
    <row r="11304" customFormat="1" ht="13.5" x14ac:dyDescent="0.3"/>
    <row r="11305" customFormat="1" ht="13.5" x14ac:dyDescent="0.3"/>
    <row r="11306" customFormat="1" ht="13.5" x14ac:dyDescent="0.3"/>
    <row r="11307" customFormat="1" ht="13.5" x14ac:dyDescent="0.3"/>
    <row r="11308" customFormat="1" ht="13.5" x14ac:dyDescent="0.3"/>
    <row r="11309" customFormat="1" ht="13.5" x14ac:dyDescent="0.3"/>
    <row r="11310" customFormat="1" ht="13.5" x14ac:dyDescent="0.3"/>
    <row r="11311" customFormat="1" ht="13.5" x14ac:dyDescent="0.3"/>
    <row r="11312" customFormat="1" ht="13.5" x14ac:dyDescent="0.3"/>
    <row r="11313" customFormat="1" ht="13.5" x14ac:dyDescent="0.3"/>
    <row r="11314" customFormat="1" ht="13.5" x14ac:dyDescent="0.3"/>
    <row r="11315" customFormat="1" ht="13.5" x14ac:dyDescent="0.3"/>
    <row r="11316" customFormat="1" ht="13.5" x14ac:dyDescent="0.3"/>
    <row r="11317" customFormat="1" ht="13.5" x14ac:dyDescent="0.3"/>
    <row r="11318" customFormat="1" ht="13.5" x14ac:dyDescent="0.3"/>
    <row r="11319" customFormat="1" ht="13.5" x14ac:dyDescent="0.3"/>
    <row r="11320" customFormat="1" ht="13.5" x14ac:dyDescent="0.3"/>
    <row r="11321" customFormat="1" ht="13.5" x14ac:dyDescent="0.3"/>
    <row r="11322" customFormat="1" ht="13.5" x14ac:dyDescent="0.3"/>
    <row r="11323" customFormat="1" ht="13.5" x14ac:dyDescent="0.3"/>
    <row r="11324" customFormat="1" ht="13.5" x14ac:dyDescent="0.3"/>
    <row r="11325" customFormat="1" ht="13.5" x14ac:dyDescent="0.3"/>
    <row r="11326" customFormat="1" ht="13.5" x14ac:dyDescent="0.3"/>
    <row r="11327" customFormat="1" ht="13.5" x14ac:dyDescent="0.3"/>
    <row r="11328" customFormat="1" ht="13.5" x14ac:dyDescent="0.3"/>
    <row r="11329" customFormat="1" ht="13.5" x14ac:dyDescent="0.3"/>
    <row r="11330" customFormat="1" ht="13.5" x14ac:dyDescent="0.3"/>
    <row r="11331" customFormat="1" ht="13.5" x14ac:dyDescent="0.3"/>
    <row r="11332" customFormat="1" ht="13.5" x14ac:dyDescent="0.3"/>
    <row r="11333" customFormat="1" ht="13.5" x14ac:dyDescent="0.3"/>
    <row r="11334" customFormat="1" ht="13.5" x14ac:dyDescent="0.3"/>
    <row r="11335" customFormat="1" ht="13.5" x14ac:dyDescent="0.3"/>
    <row r="11336" customFormat="1" ht="13.5" x14ac:dyDescent="0.3"/>
    <row r="11337" customFormat="1" ht="13.5" x14ac:dyDescent="0.3"/>
    <row r="11338" customFormat="1" ht="13.5" x14ac:dyDescent="0.3"/>
    <row r="11339" customFormat="1" ht="13.5" x14ac:dyDescent="0.3"/>
    <row r="11340" customFormat="1" ht="13.5" x14ac:dyDescent="0.3"/>
    <row r="11341" customFormat="1" ht="13.5" x14ac:dyDescent="0.3"/>
    <row r="11342" customFormat="1" ht="13.5" x14ac:dyDescent="0.3"/>
    <row r="11343" customFormat="1" ht="13.5" x14ac:dyDescent="0.3"/>
    <row r="11344" customFormat="1" ht="13.5" x14ac:dyDescent="0.3"/>
    <row r="11345" customFormat="1" ht="13.5" x14ac:dyDescent="0.3"/>
    <row r="11346" customFormat="1" ht="13.5" x14ac:dyDescent="0.3"/>
    <row r="11347" customFormat="1" ht="13.5" x14ac:dyDescent="0.3"/>
    <row r="11348" customFormat="1" ht="13.5" x14ac:dyDescent="0.3"/>
    <row r="11349" customFormat="1" ht="13.5" x14ac:dyDescent="0.3"/>
    <row r="11350" customFormat="1" ht="13.5" x14ac:dyDescent="0.3"/>
    <row r="11351" customFormat="1" ht="13.5" x14ac:dyDescent="0.3"/>
    <row r="11352" customFormat="1" ht="13.5" x14ac:dyDescent="0.3"/>
    <row r="11353" customFormat="1" ht="13.5" x14ac:dyDescent="0.3"/>
    <row r="11354" customFormat="1" ht="13.5" x14ac:dyDescent="0.3"/>
    <row r="11355" customFormat="1" ht="13.5" x14ac:dyDescent="0.3"/>
    <row r="11356" customFormat="1" ht="13.5" x14ac:dyDescent="0.3"/>
    <row r="11357" customFormat="1" ht="13.5" x14ac:dyDescent="0.3"/>
    <row r="11358" customFormat="1" ht="13.5" x14ac:dyDescent="0.3"/>
    <row r="11359" customFormat="1" ht="13.5" x14ac:dyDescent="0.3"/>
    <row r="11360" customFormat="1" ht="13.5" x14ac:dyDescent="0.3"/>
    <row r="11361" customFormat="1" ht="13.5" x14ac:dyDescent="0.3"/>
    <row r="11362" customFormat="1" ht="13.5" x14ac:dyDescent="0.3"/>
    <row r="11363" customFormat="1" ht="13.5" x14ac:dyDescent="0.3"/>
    <row r="11364" customFormat="1" ht="13.5" x14ac:dyDescent="0.3"/>
    <row r="11365" customFormat="1" ht="13.5" x14ac:dyDescent="0.3"/>
    <row r="11366" customFormat="1" ht="13.5" x14ac:dyDescent="0.3"/>
    <row r="11367" customFormat="1" ht="13.5" x14ac:dyDescent="0.3"/>
    <row r="11368" customFormat="1" ht="13.5" x14ac:dyDescent="0.3"/>
    <row r="11369" customFormat="1" ht="13.5" x14ac:dyDescent="0.3"/>
    <row r="11370" customFormat="1" ht="13.5" x14ac:dyDescent="0.3"/>
    <row r="11371" customFormat="1" ht="13.5" x14ac:dyDescent="0.3"/>
    <row r="11372" customFormat="1" ht="13.5" x14ac:dyDescent="0.3"/>
    <row r="11373" customFormat="1" ht="13.5" x14ac:dyDescent="0.3"/>
    <row r="11374" customFormat="1" ht="13.5" x14ac:dyDescent="0.3"/>
    <row r="11375" customFormat="1" ht="13.5" x14ac:dyDescent="0.3"/>
    <row r="11376" customFormat="1" ht="13.5" x14ac:dyDescent="0.3"/>
    <row r="11377" customFormat="1" ht="13.5" x14ac:dyDescent="0.3"/>
    <row r="11378" customFormat="1" ht="13.5" x14ac:dyDescent="0.3"/>
    <row r="11379" customFormat="1" ht="13.5" x14ac:dyDescent="0.3"/>
    <row r="11380" customFormat="1" ht="13.5" x14ac:dyDescent="0.3"/>
    <row r="11381" customFormat="1" ht="13.5" x14ac:dyDescent="0.3"/>
    <row r="11382" customFormat="1" ht="13.5" x14ac:dyDescent="0.3"/>
    <row r="11383" customFormat="1" ht="13.5" x14ac:dyDescent="0.3"/>
    <row r="11384" customFormat="1" ht="13.5" x14ac:dyDescent="0.3"/>
    <row r="11385" customFormat="1" ht="13.5" x14ac:dyDescent="0.3"/>
    <row r="11386" customFormat="1" ht="13.5" x14ac:dyDescent="0.3"/>
    <row r="11387" customFormat="1" ht="13.5" x14ac:dyDescent="0.3"/>
    <row r="11388" customFormat="1" ht="13.5" x14ac:dyDescent="0.3"/>
    <row r="11389" customFormat="1" ht="13.5" x14ac:dyDescent="0.3"/>
    <row r="11390" customFormat="1" ht="13.5" x14ac:dyDescent="0.3"/>
    <row r="11391" customFormat="1" ht="13.5" x14ac:dyDescent="0.3"/>
    <row r="11392" customFormat="1" ht="13.5" x14ac:dyDescent="0.3"/>
    <row r="11393" customFormat="1" ht="13.5" x14ac:dyDescent="0.3"/>
    <row r="11394" customFormat="1" ht="13.5" x14ac:dyDescent="0.3"/>
    <row r="11395" customFormat="1" ht="13.5" x14ac:dyDescent="0.3"/>
    <row r="11396" customFormat="1" ht="13.5" x14ac:dyDescent="0.3"/>
    <row r="11397" customFormat="1" ht="13.5" x14ac:dyDescent="0.3"/>
    <row r="11398" customFormat="1" ht="13.5" x14ac:dyDescent="0.3"/>
    <row r="11399" customFormat="1" ht="13.5" x14ac:dyDescent="0.3"/>
    <row r="11400" customFormat="1" ht="13.5" x14ac:dyDescent="0.3"/>
    <row r="11401" customFormat="1" ht="13.5" x14ac:dyDescent="0.3"/>
    <row r="11402" customFormat="1" ht="13.5" x14ac:dyDescent="0.3"/>
    <row r="11403" customFormat="1" ht="13.5" x14ac:dyDescent="0.3"/>
    <row r="11404" customFormat="1" ht="13.5" x14ac:dyDescent="0.3"/>
    <row r="11405" customFormat="1" ht="13.5" x14ac:dyDescent="0.3"/>
    <row r="11406" customFormat="1" ht="13.5" x14ac:dyDescent="0.3"/>
    <row r="11407" customFormat="1" ht="13.5" x14ac:dyDescent="0.3"/>
    <row r="11408" customFormat="1" ht="13.5" x14ac:dyDescent="0.3"/>
    <row r="11409" customFormat="1" ht="13.5" x14ac:dyDescent="0.3"/>
    <row r="11410" customFormat="1" ht="13.5" x14ac:dyDescent="0.3"/>
    <row r="11411" customFormat="1" ht="13.5" x14ac:dyDescent="0.3"/>
    <row r="11412" customFormat="1" ht="13.5" x14ac:dyDescent="0.3"/>
    <row r="11413" customFormat="1" ht="13.5" x14ac:dyDescent="0.3"/>
    <row r="11414" customFormat="1" ht="13.5" x14ac:dyDescent="0.3"/>
    <row r="11415" customFormat="1" ht="13.5" x14ac:dyDescent="0.3"/>
    <row r="11416" customFormat="1" ht="13.5" x14ac:dyDescent="0.3"/>
    <row r="11417" customFormat="1" ht="13.5" x14ac:dyDescent="0.3"/>
    <row r="11418" customFormat="1" ht="13.5" x14ac:dyDescent="0.3"/>
    <row r="11419" customFormat="1" ht="13.5" x14ac:dyDescent="0.3"/>
    <row r="11420" customFormat="1" ht="13.5" x14ac:dyDescent="0.3"/>
    <row r="11421" customFormat="1" ht="13.5" x14ac:dyDescent="0.3"/>
    <row r="11422" customFormat="1" ht="13.5" x14ac:dyDescent="0.3"/>
    <row r="11423" customFormat="1" ht="13.5" x14ac:dyDescent="0.3"/>
    <row r="11424" customFormat="1" ht="13.5" x14ac:dyDescent="0.3"/>
    <row r="11425" customFormat="1" ht="13.5" x14ac:dyDescent="0.3"/>
    <row r="11426" customFormat="1" ht="13.5" x14ac:dyDescent="0.3"/>
    <row r="11427" customFormat="1" ht="13.5" x14ac:dyDescent="0.3"/>
    <row r="11428" customFormat="1" ht="13.5" x14ac:dyDescent="0.3"/>
    <row r="11429" customFormat="1" ht="13.5" x14ac:dyDescent="0.3"/>
    <row r="11430" customFormat="1" ht="13.5" x14ac:dyDescent="0.3"/>
    <row r="11431" customFormat="1" ht="13.5" x14ac:dyDescent="0.3"/>
    <row r="11432" customFormat="1" ht="13.5" x14ac:dyDescent="0.3"/>
    <row r="11433" customFormat="1" ht="13.5" x14ac:dyDescent="0.3"/>
    <row r="11434" customFormat="1" ht="13.5" x14ac:dyDescent="0.3"/>
    <row r="11435" customFormat="1" ht="13.5" x14ac:dyDescent="0.3"/>
    <row r="11436" customFormat="1" ht="13.5" x14ac:dyDescent="0.3"/>
    <row r="11437" customFormat="1" ht="13.5" x14ac:dyDescent="0.3"/>
    <row r="11438" customFormat="1" ht="13.5" x14ac:dyDescent="0.3"/>
    <row r="11439" customFormat="1" ht="13.5" x14ac:dyDescent="0.3"/>
    <row r="11440" customFormat="1" ht="13.5" x14ac:dyDescent="0.3"/>
    <row r="11441" customFormat="1" ht="13.5" x14ac:dyDescent="0.3"/>
    <row r="11442" customFormat="1" ht="13.5" x14ac:dyDescent="0.3"/>
    <row r="11443" customFormat="1" ht="13.5" x14ac:dyDescent="0.3"/>
    <row r="11444" customFormat="1" ht="13.5" x14ac:dyDescent="0.3"/>
    <row r="11445" customFormat="1" ht="13.5" x14ac:dyDescent="0.3"/>
    <row r="11446" customFormat="1" ht="13.5" x14ac:dyDescent="0.3"/>
    <row r="11447" customFormat="1" ht="13.5" x14ac:dyDescent="0.3"/>
    <row r="11448" customFormat="1" ht="13.5" x14ac:dyDescent="0.3"/>
    <row r="11449" customFormat="1" ht="13.5" x14ac:dyDescent="0.3"/>
    <row r="11450" customFormat="1" ht="13.5" x14ac:dyDescent="0.3"/>
    <row r="11451" customFormat="1" ht="13.5" x14ac:dyDescent="0.3"/>
    <row r="11452" customFormat="1" ht="13.5" x14ac:dyDescent="0.3"/>
    <row r="11453" customFormat="1" ht="13.5" x14ac:dyDescent="0.3"/>
    <row r="11454" customFormat="1" ht="13.5" x14ac:dyDescent="0.3"/>
    <row r="11455" customFormat="1" ht="13.5" x14ac:dyDescent="0.3"/>
    <row r="11456" customFormat="1" ht="13.5" x14ac:dyDescent="0.3"/>
    <row r="11457" customFormat="1" ht="13.5" x14ac:dyDescent="0.3"/>
    <row r="11458" customFormat="1" ht="13.5" x14ac:dyDescent="0.3"/>
    <row r="11459" customFormat="1" ht="13.5" x14ac:dyDescent="0.3"/>
    <row r="11460" customFormat="1" ht="13.5" x14ac:dyDescent="0.3"/>
    <row r="11461" customFormat="1" ht="13.5" x14ac:dyDescent="0.3"/>
    <row r="11462" customFormat="1" ht="13.5" x14ac:dyDescent="0.3"/>
    <row r="11463" customFormat="1" ht="13.5" x14ac:dyDescent="0.3"/>
    <row r="11464" customFormat="1" ht="13.5" x14ac:dyDescent="0.3"/>
    <row r="11465" customFormat="1" ht="13.5" x14ac:dyDescent="0.3"/>
    <row r="11466" customFormat="1" ht="13.5" x14ac:dyDescent="0.3"/>
    <row r="11467" customFormat="1" ht="13.5" x14ac:dyDescent="0.3"/>
    <row r="11468" customFormat="1" ht="13.5" x14ac:dyDescent="0.3"/>
    <row r="11469" customFormat="1" ht="13.5" x14ac:dyDescent="0.3"/>
    <row r="11470" customFormat="1" ht="13.5" x14ac:dyDescent="0.3"/>
    <row r="11471" customFormat="1" ht="13.5" x14ac:dyDescent="0.3"/>
    <row r="11472" customFormat="1" ht="13.5" x14ac:dyDescent="0.3"/>
    <row r="11473" customFormat="1" ht="13.5" x14ac:dyDescent="0.3"/>
    <row r="11474" customFormat="1" ht="13.5" x14ac:dyDescent="0.3"/>
    <row r="11475" customFormat="1" ht="13.5" x14ac:dyDescent="0.3"/>
    <row r="11476" customFormat="1" ht="13.5" x14ac:dyDescent="0.3"/>
    <row r="11477" customFormat="1" ht="13.5" x14ac:dyDescent="0.3"/>
    <row r="11478" customFormat="1" ht="13.5" x14ac:dyDescent="0.3"/>
    <row r="11479" customFormat="1" ht="13.5" x14ac:dyDescent="0.3"/>
    <row r="11480" customFormat="1" ht="13.5" x14ac:dyDescent="0.3"/>
    <row r="11481" customFormat="1" ht="13.5" x14ac:dyDescent="0.3"/>
    <row r="11482" customFormat="1" ht="13.5" x14ac:dyDescent="0.3"/>
    <row r="11483" customFormat="1" ht="13.5" x14ac:dyDescent="0.3"/>
    <row r="11484" customFormat="1" ht="13.5" x14ac:dyDescent="0.3"/>
    <row r="11485" customFormat="1" ht="13.5" x14ac:dyDescent="0.3"/>
    <row r="11486" customFormat="1" ht="13.5" x14ac:dyDescent="0.3"/>
    <row r="11487" customFormat="1" ht="13.5" x14ac:dyDescent="0.3"/>
    <row r="11488" customFormat="1" ht="13.5" x14ac:dyDescent="0.3"/>
    <row r="11489" customFormat="1" ht="13.5" x14ac:dyDescent="0.3"/>
    <row r="11490" customFormat="1" ht="13.5" x14ac:dyDescent="0.3"/>
    <row r="11491" customFormat="1" ht="13.5" x14ac:dyDescent="0.3"/>
    <row r="11492" customFormat="1" ht="13.5" x14ac:dyDescent="0.3"/>
    <row r="11493" customFormat="1" ht="13.5" x14ac:dyDescent="0.3"/>
    <row r="11494" customFormat="1" ht="13.5" x14ac:dyDescent="0.3"/>
    <row r="11495" customFormat="1" ht="13.5" x14ac:dyDescent="0.3"/>
    <row r="11496" customFormat="1" ht="13.5" x14ac:dyDescent="0.3"/>
    <row r="11497" customFormat="1" ht="13.5" x14ac:dyDescent="0.3"/>
    <row r="11498" customFormat="1" ht="13.5" x14ac:dyDescent="0.3"/>
    <row r="11499" customFormat="1" ht="13.5" x14ac:dyDescent="0.3"/>
    <row r="11500" customFormat="1" ht="13.5" x14ac:dyDescent="0.3"/>
    <row r="11501" customFormat="1" ht="13.5" x14ac:dyDescent="0.3"/>
    <row r="11502" customFormat="1" ht="13.5" x14ac:dyDescent="0.3"/>
    <row r="11503" customFormat="1" ht="13.5" x14ac:dyDescent="0.3"/>
    <row r="11504" customFormat="1" ht="13.5" x14ac:dyDescent="0.3"/>
    <row r="11505" customFormat="1" ht="13.5" x14ac:dyDescent="0.3"/>
    <row r="11506" customFormat="1" ht="13.5" x14ac:dyDescent="0.3"/>
    <row r="11507" customFormat="1" ht="13.5" x14ac:dyDescent="0.3"/>
    <row r="11508" customFormat="1" ht="13.5" x14ac:dyDescent="0.3"/>
    <row r="11509" customFormat="1" ht="13.5" x14ac:dyDescent="0.3"/>
    <row r="11510" customFormat="1" ht="13.5" x14ac:dyDescent="0.3"/>
    <row r="11511" customFormat="1" ht="13.5" x14ac:dyDescent="0.3"/>
    <row r="11512" customFormat="1" ht="13.5" x14ac:dyDescent="0.3"/>
    <row r="11513" customFormat="1" ht="13.5" x14ac:dyDescent="0.3"/>
    <row r="11514" customFormat="1" ht="13.5" x14ac:dyDescent="0.3"/>
    <row r="11515" customFormat="1" ht="13.5" x14ac:dyDescent="0.3"/>
    <row r="11516" customFormat="1" ht="13.5" x14ac:dyDescent="0.3"/>
    <row r="11517" customFormat="1" ht="13.5" x14ac:dyDescent="0.3"/>
    <row r="11518" customFormat="1" ht="13.5" x14ac:dyDescent="0.3"/>
    <row r="11519" customFormat="1" ht="13.5" x14ac:dyDescent="0.3"/>
    <row r="11520" customFormat="1" ht="13.5" x14ac:dyDescent="0.3"/>
    <row r="11521" customFormat="1" ht="13.5" x14ac:dyDescent="0.3"/>
    <row r="11522" customFormat="1" ht="13.5" x14ac:dyDescent="0.3"/>
    <row r="11523" customFormat="1" ht="13.5" x14ac:dyDescent="0.3"/>
    <row r="11524" customFormat="1" ht="13.5" x14ac:dyDescent="0.3"/>
    <row r="11525" customFormat="1" ht="13.5" x14ac:dyDescent="0.3"/>
    <row r="11526" customFormat="1" ht="13.5" x14ac:dyDescent="0.3"/>
    <row r="11527" customFormat="1" ht="13.5" x14ac:dyDescent="0.3"/>
    <row r="11528" customFormat="1" ht="13.5" x14ac:dyDescent="0.3"/>
    <row r="11529" customFormat="1" ht="13.5" x14ac:dyDescent="0.3"/>
    <row r="11530" customFormat="1" ht="13.5" x14ac:dyDescent="0.3"/>
    <row r="11531" customFormat="1" ht="13.5" x14ac:dyDescent="0.3"/>
    <row r="11532" customFormat="1" ht="13.5" x14ac:dyDescent="0.3"/>
    <row r="11533" customFormat="1" ht="13.5" x14ac:dyDescent="0.3"/>
    <row r="11534" customFormat="1" ht="13.5" x14ac:dyDescent="0.3"/>
    <row r="11535" customFormat="1" ht="13.5" x14ac:dyDescent="0.3"/>
    <row r="11536" customFormat="1" ht="13.5" x14ac:dyDescent="0.3"/>
    <row r="11537" customFormat="1" ht="13.5" x14ac:dyDescent="0.3"/>
    <row r="11538" customFormat="1" ht="13.5" x14ac:dyDescent="0.3"/>
    <row r="11539" customFormat="1" ht="13.5" x14ac:dyDescent="0.3"/>
    <row r="11540" customFormat="1" ht="13.5" x14ac:dyDescent="0.3"/>
    <row r="11541" customFormat="1" ht="13.5" x14ac:dyDescent="0.3"/>
    <row r="11542" customFormat="1" ht="13.5" x14ac:dyDescent="0.3"/>
    <row r="11543" customFormat="1" ht="13.5" x14ac:dyDescent="0.3"/>
    <row r="11544" customFormat="1" ht="13.5" x14ac:dyDescent="0.3"/>
    <row r="11545" customFormat="1" ht="13.5" x14ac:dyDescent="0.3"/>
    <row r="11546" customFormat="1" ht="13.5" x14ac:dyDescent="0.3"/>
    <row r="11547" customFormat="1" ht="13.5" x14ac:dyDescent="0.3"/>
    <row r="11548" customFormat="1" ht="13.5" x14ac:dyDescent="0.3"/>
    <row r="11549" customFormat="1" ht="13.5" x14ac:dyDescent="0.3"/>
    <row r="11550" customFormat="1" ht="13.5" x14ac:dyDescent="0.3"/>
    <row r="11551" customFormat="1" ht="13.5" x14ac:dyDescent="0.3"/>
    <row r="11552" customFormat="1" ht="13.5" x14ac:dyDescent="0.3"/>
    <row r="11553" customFormat="1" ht="13.5" x14ac:dyDescent="0.3"/>
    <row r="11554" customFormat="1" ht="13.5" x14ac:dyDescent="0.3"/>
    <row r="11555" customFormat="1" ht="13.5" x14ac:dyDescent="0.3"/>
    <row r="11556" customFormat="1" ht="13.5" x14ac:dyDescent="0.3"/>
    <row r="11557" customFormat="1" ht="13.5" x14ac:dyDescent="0.3"/>
    <row r="11558" customFormat="1" ht="13.5" x14ac:dyDescent="0.3"/>
    <row r="11559" customFormat="1" ht="13.5" x14ac:dyDescent="0.3"/>
    <row r="11560" customFormat="1" ht="13.5" x14ac:dyDescent="0.3"/>
    <row r="11561" customFormat="1" ht="13.5" x14ac:dyDescent="0.3"/>
    <row r="11562" customFormat="1" ht="13.5" x14ac:dyDescent="0.3"/>
    <row r="11563" customFormat="1" ht="13.5" x14ac:dyDescent="0.3"/>
    <row r="11564" customFormat="1" ht="13.5" x14ac:dyDescent="0.3"/>
    <row r="11565" customFormat="1" ht="13.5" x14ac:dyDescent="0.3"/>
    <row r="11566" customFormat="1" ht="13.5" x14ac:dyDescent="0.3"/>
    <row r="11567" customFormat="1" ht="13.5" x14ac:dyDescent="0.3"/>
    <row r="11568" customFormat="1" ht="13.5" x14ac:dyDescent="0.3"/>
    <row r="11569" customFormat="1" ht="13.5" x14ac:dyDescent="0.3"/>
    <row r="11570" customFormat="1" ht="13.5" x14ac:dyDescent="0.3"/>
    <row r="11571" customFormat="1" ht="13.5" x14ac:dyDescent="0.3"/>
    <row r="11572" customFormat="1" ht="13.5" x14ac:dyDescent="0.3"/>
    <row r="11573" customFormat="1" ht="13.5" x14ac:dyDescent="0.3"/>
    <row r="11574" customFormat="1" ht="13.5" x14ac:dyDescent="0.3"/>
    <row r="11575" customFormat="1" ht="13.5" x14ac:dyDescent="0.3"/>
    <row r="11576" customFormat="1" ht="13.5" x14ac:dyDescent="0.3"/>
    <row r="11577" customFormat="1" ht="13.5" x14ac:dyDescent="0.3"/>
    <row r="11578" customFormat="1" ht="13.5" x14ac:dyDescent="0.3"/>
    <row r="11579" customFormat="1" ht="13.5" x14ac:dyDescent="0.3"/>
    <row r="11580" customFormat="1" ht="13.5" x14ac:dyDescent="0.3"/>
    <row r="11581" customFormat="1" ht="13.5" x14ac:dyDescent="0.3"/>
    <row r="11582" customFormat="1" ht="13.5" x14ac:dyDescent="0.3"/>
    <row r="11583" customFormat="1" ht="13.5" x14ac:dyDescent="0.3"/>
    <row r="11584" customFormat="1" ht="13.5" x14ac:dyDescent="0.3"/>
    <row r="11585" customFormat="1" ht="13.5" x14ac:dyDescent="0.3"/>
    <row r="11586" customFormat="1" ht="13.5" x14ac:dyDescent="0.3"/>
    <row r="11587" customFormat="1" ht="13.5" x14ac:dyDescent="0.3"/>
    <row r="11588" customFormat="1" ht="13.5" x14ac:dyDescent="0.3"/>
    <row r="11589" customFormat="1" ht="13.5" x14ac:dyDescent="0.3"/>
    <row r="11590" customFormat="1" ht="13.5" x14ac:dyDescent="0.3"/>
    <row r="11591" customFormat="1" ht="13.5" x14ac:dyDescent="0.3"/>
    <row r="11592" customFormat="1" ht="13.5" x14ac:dyDescent="0.3"/>
    <row r="11593" customFormat="1" ht="13.5" x14ac:dyDescent="0.3"/>
    <row r="11594" customFormat="1" ht="13.5" x14ac:dyDescent="0.3"/>
    <row r="11595" customFormat="1" ht="13.5" x14ac:dyDescent="0.3"/>
    <row r="11596" customFormat="1" ht="13.5" x14ac:dyDescent="0.3"/>
    <row r="11597" customFormat="1" ht="13.5" x14ac:dyDescent="0.3"/>
    <row r="11598" customFormat="1" ht="13.5" x14ac:dyDescent="0.3"/>
    <row r="11599" customFormat="1" ht="13.5" x14ac:dyDescent="0.3"/>
    <row r="11600" customFormat="1" ht="13.5" x14ac:dyDescent="0.3"/>
    <row r="11601" customFormat="1" ht="13.5" x14ac:dyDescent="0.3"/>
    <row r="11602" customFormat="1" ht="13.5" x14ac:dyDescent="0.3"/>
    <row r="11603" customFormat="1" ht="13.5" x14ac:dyDescent="0.3"/>
    <row r="11604" customFormat="1" ht="13.5" x14ac:dyDescent="0.3"/>
    <row r="11605" customFormat="1" ht="13.5" x14ac:dyDescent="0.3"/>
    <row r="11606" customFormat="1" ht="13.5" x14ac:dyDescent="0.3"/>
    <row r="11607" customFormat="1" ht="13.5" x14ac:dyDescent="0.3"/>
    <row r="11608" customFormat="1" ht="13.5" x14ac:dyDescent="0.3"/>
    <row r="11609" customFormat="1" ht="13.5" x14ac:dyDescent="0.3"/>
    <row r="11610" customFormat="1" ht="13.5" x14ac:dyDescent="0.3"/>
    <row r="11611" customFormat="1" ht="13.5" x14ac:dyDescent="0.3"/>
    <row r="11612" customFormat="1" ht="13.5" x14ac:dyDescent="0.3"/>
    <row r="11613" customFormat="1" ht="13.5" x14ac:dyDescent="0.3"/>
    <row r="11614" customFormat="1" ht="13.5" x14ac:dyDescent="0.3"/>
    <row r="11615" customFormat="1" ht="13.5" x14ac:dyDescent="0.3"/>
    <row r="11616" customFormat="1" ht="13.5" x14ac:dyDescent="0.3"/>
    <row r="11617" customFormat="1" ht="13.5" x14ac:dyDescent="0.3"/>
    <row r="11618" customFormat="1" ht="13.5" x14ac:dyDescent="0.3"/>
    <row r="11619" customFormat="1" ht="13.5" x14ac:dyDescent="0.3"/>
    <row r="11620" customFormat="1" ht="13.5" x14ac:dyDescent="0.3"/>
    <row r="11621" customFormat="1" ht="13.5" x14ac:dyDescent="0.3"/>
    <row r="11622" customFormat="1" ht="13.5" x14ac:dyDescent="0.3"/>
    <row r="11623" customFormat="1" ht="13.5" x14ac:dyDescent="0.3"/>
    <row r="11624" customFormat="1" ht="13.5" x14ac:dyDescent="0.3"/>
    <row r="11625" customFormat="1" ht="13.5" x14ac:dyDescent="0.3"/>
    <row r="11626" customFormat="1" ht="13.5" x14ac:dyDescent="0.3"/>
    <row r="11627" customFormat="1" ht="13.5" x14ac:dyDescent="0.3"/>
    <row r="11628" customFormat="1" ht="13.5" x14ac:dyDescent="0.3"/>
    <row r="11629" customFormat="1" ht="13.5" x14ac:dyDescent="0.3"/>
    <row r="11630" customFormat="1" ht="13.5" x14ac:dyDescent="0.3"/>
    <row r="11631" customFormat="1" ht="13.5" x14ac:dyDescent="0.3"/>
    <row r="11632" customFormat="1" ht="13.5" x14ac:dyDescent="0.3"/>
    <row r="11633" customFormat="1" ht="13.5" x14ac:dyDescent="0.3"/>
    <row r="11634" customFormat="1" ht="13.5" x14ac:dyDescent="0.3"/>
    <row r="11635" customFormat="1" ht="13.5" x14ac:dyDescent="0.3"/>
    <row r="11636" customFormat="1" ht="13.5" x14ac:dyDescent="0.3"/>
    <row r="11637" customFormat="1" ht="13.5" x14ac:dyDescent="0.3"/>
    <row r="11638" customFormat="1" ht="13.5" x14ac:dyDescent="0.3"/>
    <row r="11639" customFormat="1" ht="13.5" x14ac:dyDescent="0.3"/>
    <row r="11640" customFormat="1" ht="13.5" x14ac:dyDescent="0.3"/>
    <row r="11641" customFormat="1" ht="13.5" x14ac:dyDescent="0.3"/>
    <row r="11642" customFormat="1" ht="13.5" x14ac:dyDescent="0.3"/>
    <row r="11643" customFormat="1" ht="13.5" x14ac:dyDescent="0.3"/>
    <row r="11644" customFormat="1" ht="13.5" x14ac:dyDescent="0.3"/>
    <row r="11645" customFormat="1" ht="13.5" x14ac:dyDescent="0.3"/>
    <row r="11646" customFormat="1" ht="13.5" x14ac:dyDescent="0.3"/>
    <row r="11647" customFormat="1" ht="13.5" x14ac:dyDescent="0.3"/>
    <row r="11648" customFormat="1" ht="13.5" x14ac:dyDescent="0.3"/>
    <row r="11649" customFormat="1" ht="13.5" x14ac:dyDescent="0.3"/>
    <row r="11650" customFormat="1" ht="13.5" x14ac:dyDescent="0.3"/>
    <row r="11651" customFormat="1" ht="13.5" x14ac:dyDescent="0.3"/>
    <row r="11652" customFormat="1" ht="13.5" x14ac:dyDescent="0.3"/>
    <row r="11653" customFormat="1" ht="13.5" x14ac:dyDescent="0.3"/>
    <row r="11654" customFormat="1" ht="13.5" x14ac:dyDescent="0.3"/>
    <row r="11655" customFormat="1" ht="13.5" x14ac:dyDescent="0.3"/>
    <row r="11656" customFormat="1" ht="13.5" x14ac:dyDescent="0.3"/>
    <row r="11657" customFormat="1" ht="13.5" x14ac:dyDescent="0.3"/>
    <row r="11658" customFormat="1" ht="13.5" x14ac:dyDescent="0.3"/>
    <row r="11659" customFormat="1" ht="13.5" x14ac:dyDescent="0.3"/>
    <row r="11660" customFormat="1" ht="13.5" x14ac:dyDescent="0.3"/>
    <row r="11661" customFormat="1" ht="13.5" x14ac:dyDescent="0.3"/>
    <row r="11662" customFormat="1" ht="13.5" x14ac:dyDescent="0.3"/>
    <row r="11663" customFormat="1" ht="13.5" x14ac:dyDescent="0.3"/>
    <row r="11664" customFormat="1" ht="13.5" x14ac:dyDescent="0.3"/>
    <row r="11665" customFormat="1" ht="13.5" x14ac:dyDescent="0.3"/>
    <row r="11666" customFormat="1" ht="13.5" x14ac:dyDescent="0.3"/>
    <row r="11667" customFormat="1" ht="13.5" x14ac:dyDescent="0.3"/>
    <row r="11668" customFormat="1" ht="13.5" x14ac:dyDescent="0.3"/>
    <row r="11669" customFormat="1" ht="13.5" x14ac:dyDescent="0.3"/>
    <row r="11670" customFormat="1" ht="13.5" x14ac:dyDescent="0.3"/>
    <row r="11671" customFormat="1" ht="13.5" x14ac:dyDescent="0.3"/>
    <row r="11672" customFormat="1" ht="13.5" x14ac:dyDescent="0.3"/>
    <row r="11673" customFormat="1" ht="13.5" x14ac:dyDescent="0.3"/>
    <row r="11674" customFormat="1" ht="13.5" x14ac:dyDescent="0.3"/>
    <row r="11675" customFormat="1" ht="13.5" x14ac:dyDescent="0.3"/>
    <row r="11676" customFormat="1" ht="13.5" x14ac:dyDescent="0.3"/>
    <row r="11677" customFormat="1" ht="13.5" x14ac:dyDescent="0.3"/>
    <row r="11678" customFormat="1" ht="13.5" x14ac:dyDescent="0.3"/>
    <row r="11679" customFormat="1" ht="13.5" x14ac:dyDescent="0.3"/>
    <row r="11680" customFormat="1" ht="13.5" x14ac:dyDescent="0.3"/>
    <row r="11681" customFormat="1" ht="13.5" x14ac:dyDescent="0.3"/>
    <row r="11682" customFormat="1" ht="13.5" x14ac:dyDescent="0.3"/>
    <row r="11683" customFormat="1" ht="13.5" x14ac:dyDescent="0.3"/>
    <row r="11684" customFormat="1" ht="13.5" x14ac:dyDescent="0.3"/>
    <row r="11685" customFormat="1" ht="13.5" x14ac:dyDescent="0.3"/>
    <row r="11686" customFormat="1" ht="13.5" x14ac:dyDescent="0.3"/>
    <row r="11687" customFormat="1" ht="13.5" x14ac:dyDescent="0.3"/>
    <row r="11688" customFormat="1" ht="13.5" x14ac:dyDescent="0.3"/>
    <row r="11689" customFormat="1" ht="13.5" x14ac:dyDescent="0.3"/>
    <row r="11690" customFormat="1" ht="13.5" x14ac:dyDescent="0.3"/>
    <row r="11691" customFormat="1" ht="13.5" x14ac:dyDescent="0.3"/>
    <row r="11692" customFormat="1" ht="13.5" x14ac:dyDescent="0.3"/>
    <row r="11693" customFormat="1" ht="13.5" x14ac:dyDescent="0.3"/>
    <row r="11694" customFormat="1" ht="13.5" x14ac:dyDescent="0.3"/>
    <row r="11695" customFormat="1" ht="13.5" x14ac:dyDescent="0.3"/>
    <row r="11696" customFormat="1" ht="13.5" x14ac:dyDescent="0.3"/>
    <row r="11697" customFormat="1" ht="13.5" x14ac:dyDescent="0.3"/>
    <row r="11698" customFormat="1" ht="13.5" x14ac:dyDescent="0.3"/>
    <row r="11699" customFormat="1" ht="13.5" x14ac:dyDescent="0.3"/>
    <row r="11700" customFormat="1" ht="13.5" x14ac:dyDescent="0.3"/>
    <row r="11701" customFormat="1" ht="13.5" x14ac:dyDescent="0.3"/>
    <row r="11702" customFormat="1" ht="13.5" x14ac:dyDescent="0.3"/>
    <row r="11703" customFormat="1" ht="13.5" x14ac:dyDescent="0.3"/>
    <row r="11704" customFormat="1" ht="13.5" x14ac:dyDescent="0.3"/>
    <row r="11705" customFormat="1" ht="13.5" x14ac:dyDescent="0.3"/>
    <row r="11706" customFormat="1" ht="13.5" x14ac:dyDescent="0.3"/>
    <row r="11707" customFormat="1" ht="13.5" x14ac:dyDescent="0.3"/>
    <row r="11708" customFormat="1" ht="13.5" x14ac:dyDescent="0.3"/>
    <row r="11709" customFormat="1" ht="13.5" x14ac:dyDescent="0.3"/>
    <row r="11710" customFormat="1" ht="13.5" x14ac:dyDescent="0.3"/>
    <row r="11711" customFormat="1" ht="13.5" x14ac:dyDescent="0.3"/>
    <row r="11712" customFormat="1" ht="13.5" x14ac:dyDescent="0.3"/>
    <row r="11713" customFormat="1" ht="13.5" x14ac:dyDescent="0.3"/>
    <row r="11714" customFormat="1" ht="13.5" x14ac:dyDescent="0.3"/>
    <row r="11715" customFormat="1" ht="13.5" x14ac:dyDescent="0.3"/>
    <row r="11716" customFormat="1" ht="13.5" x14ac:dyDescent="0.3"/>
    <row r="11717" customFormat="1" ht="13.5" x14ac:dyDescent="0.3"/>
    <row r="11718" customFormat="1" ht="13.5" x14ac:dyDescent="0.3"/>
    <row r="11719" customFormat="1" ht="13.5" x14ac:dyDescent="0.3"/>
    <row r="11720" customFormat="1" ht="13.5" x14ac:dyDescent="0.3"/>
    <row r="11721" customFormat="1" ht="13.5" x14ac:dyDescent="0.3"/>
    <row r="11722" customFormat="1" ht="13.5" x14ac:dyDescent="0.3"/>
    <row r="11723" customFormat="1" ht="13.5" x14ac:dyDescent="0.3"/>
    <row r="11724" customFormat="1" ht="13.5" x14ac:dyDescent="0.3"/>
    <row r="11725" customFormat="1" ht="13.5" x14ac:dyDescent="0.3"/>
    <row r="11726" customFormat="1" ht="13.5" x14ac:dyDescent="0.3"/>
    <row r="11727" customFormat="1" ht="13.5" x14ac:dyDescent="0.3"/>
    <row r="11728" customFormat="1" ht="13.5" x14ac:dyDescent="0.3"/>
    <row r="11729" customFormat="1" ht="13.5" x14ac:dyDescent="0.3"/>
    <row r="11730" customFormat="1" ht="13.5" x14ac:dyDescent="0.3"/>
    <row r="11731" customFormat="1" ht="13.5" x14ac:dyDescent="0.3"/>
    <row r="11732" customFormat="1" ht="13.5" x14ac:dyDescent="0.3"/>
    <row r="11733" customFormat="1" ht="13.5" x14ac:dyDescent="0.3"/>
    <row r="11734" customFormat="1" ht="13.5" x14ac:dyDescent="0.3"/>
    <row r="11735" customFormat="1" ht="13.5" x14ac:dyDescent="0.3"/>
    <row r="11736" customFormat="1" ht="13.5" x14ac:dyDescent="0.3"/>
    <row r="11737" customFormat="1" ht="13.5" x14ac:dyDescent="0.3"/>
    <row r="11738" customFormat="1" ht="13.5" x14ac:dyDescent="0.3"/>
    <row r="11739" customFormat="1" ht="13.5" x14ac:dyDescent="0.3"/>
    <row r="11740" customFormat="1" ht="13.5" x14ac:dyDescent="0.3"/>
    <row r="11741" customFormat="1" ht="13.5" x14ac:dyDescent="0.3"/>
    <row r="11742" customFormat="1" ht="13.5" x14ac:dyDescent="0.3"/>
    <row r="11743" customFormat="1" ht="13.5" x14ac:dyDescent="0.3"/>
    <row r="11744" customFormat="1" ht="13.5" x14ac:dyDescent="0.3"/>
    <row r="11745" customFormat="1" ht="13.5" x14ac:dyDescent="0.3"/>
    <row r="11746" customFormat="1" ht="13.5" x14ac:dyDescent="0.3"/>
    <row r="11747" customFormat="1" ht="13.5" x14ac:dyDescent="0.3"/>
    <row r="11748" customFormat="1" ht="13.5" x14ac:dyDescent="0.3"/>
    <row r="11749" customFormat="1" ht="13.5" x14ac:dyDescent="0.3"/>
    <row r="11750" customFormat="1" ht="13.5" x14ac:dyDescent="0.3"/>
    <row r="11751" customFormat="1" ht="13.5" x14ac:dyDescent="0.3"/>
    <row r="11752" customFormat="1" ht="13.5" x14ac:dyDescent="0.3"/>
    <row r="11753" customFormat="1" ht="13.5" x14ac:dyDescent="0.3"/>
    <row r="11754" customFormat="1" ht="13.5" x14ac:dyDescent="0.3"/>
    <row r="11755" customFormat="1" ht="13.5" x14ac:dyDescent="0.3"/>
    <row r="11756" customFormat="1" ht="13.5" x14ac:dyDescent="0.3"/>
    <row r="11757" customFormat="1" ht="13.5" x14ac:dyDescent="0.3"/>
    <row r="11758" customFormat="1" ht="13.5" x14ac:dyDescent="0.3"/>
    <row r="11759" customFormat="1" ht="13.5" x14ac:dyDescent="0.3"/>
    <row r="11760" customFormat="1" ht="13.5" x14ac:dyDescent="0.3"/>
    <row r="11761" customFormat="1" ht="13.5" x14ac:dyDescent="0.3"/>
    <row r="11762" customFormat="1" ht="13.5" x14ac:dyDescent="0.3"/>
    <row r="11763" customFormat="1" ht="13.5" x14ac:dyDescent="0.3"/>
    <row r="11764" customFormat="1" ht="13.5" x14ac:dyDescent="0.3"/>
    <row r="11765" customFormat="1" ht="13.5" x14ac:dyDescent="0.3"/>
    <row r="11766" customFormat="1" ht="13.5" x14ac:dyDescent="0.3"/>
    <row r="11767" customFormat="1" ht="13.5" x14ac:dyDescent="0.3"/>
    <row r="11768" customFormat="1" ht="13.5" x14ac:dyDescent="0.3"/>
    <row r="11769" customFormat="1" ht="13.5" x14ac:dyDescent="0.3"/>
    <row r="11770" customFormat="1" ht="13.5" x14ac:dyDescent="0.3"/>
    <row r="11771" customFormat="1" ht="13.5" x14ac:dyDescent="0.3"/>
    <row r="11772" customFormat="1" ht="13.5" x14ac:dyDescent="0.3"/>
    <row r="11773" customFormat="1" ht="13.5" x14ac:dyDescent="0.3"/>
    <row r="11774" customFormat="1" ht="13.5" x14ac:dyDescent="0.3"/>
    <row r="11775" customFormat="1" ht="13.5" x14ac:dyDescent="0.3"/>
    <row r="11776" customFormat="1" ht="13.5" x14ac:dyDescent="0.3"/>
    <row r="11777" customFormat="1" ht="13.5" x14ac:dyDescent="0.3"/>
    <row r="11778" customFormat="1" ht="13.5" x14ac:dyDescent="0.3"/>
    <row r="11779" customFormat="1" ht="13.5" x14ac:dyDescent="0.3"/>
    <row r="11780" customFormat="1" ht="13.5" x14ac:dyDescent="0.3"/>
    <row r="11781" customFormat="1" ht="13.5" x14ac:dyDescent="0.3"/>
    <row r="11782" customFormat="1" ht="13.5" x14ac:dyDescent="0.3"/>
    <row r="11783" customFormat="1" ht="13.5" x14ac:dyDescent="0.3"/>
    <row r="11784" customFormat="1" ht="13.5" x14ac:dyDescent="0.3"/>
    <row r="11785" customFormat="1" ht="13.5" x14ac:dyDescent="0.3"/>
    <row r="11786" customFormat="1" ht="13.5" x14ac:dyDescent="0.3"/>
    <row r="11787" customFormat="1" ht="13.5" x14ac:dyDescent="0.3"/>
    <row r="11788" customFormat="1" ht="13.5" x14ac:dyDescent="0.3"/>
    <row r="11789" customFormat="1" ht="13.5" x14ac:dyDescent="0.3"/>
    <row r="11790" customFormat="1" ht="13.5" x14ac:dyDescent="0.3"/>
    <row r="11791" customFormat="1" ht="13.5" x14ac:dyDescent="0.3"/>
    <row r="11792" customFormat="1" ht="13.5" x14ac:dyDescent="0.3"/>
    <row r="11793" customFormat="1" ht="13.5" x14ac:dyDescent="0.3"/>
    <row r="11794" customFormat="1" ht="13.5" x14ac:dyDescent="0.3"/>
    <row r="11795" customFormat="1" ht="13.5" x14ac:dyDescent="0.3"/>
    <row r="11796" customFormat="1" ht="13.5" x14ac:dyDescent="0.3"/>
    <row r="11797" customFormat="1" ht="13.5" x14ac:dyDescent="0.3"/>
    <row r="11798" customFormat="1" ht="13.5" x14ac:dyDescent="0.3"/>
    <row r="11799" customFormat="1" ht="13.5" x14ac:dyDescent="0.3"/>
    <row r="11800" customFormat="1" ht="13.5" x14ac:dyDescent="0.3"/>
    <row r="11801" customFormat="1" ht="13.5" x14ac:dyDescent="0.3"/>
    <row r="11802" customFormat="1" ht="13.5" x14ac:dyDescent="0.3"/>
    <row r="11803" customFormat="1" ht="13.5" x14ac:dyDescent="0.3"/>
    <row r="11804" customFormat="1" ht="13.5" x14ac:dyDescent="0.3"/>
    <row r="11805" customFormat="1" ht="13.5" x14ac:dyDescent="0.3"/>
    <row r="11806" customFormat="1" ht="13.5" x14ac:dyDescent="0.3"/>
    <row r="11807" customFormat="1" ht="13.5" x14ac:dyDescent="0.3"/>
    <row r="11808" customFormat="1" ht="13.5" x14ac:dyDescent="0.3"/>
    <row r="11809" customFormat="1" ht="13.5" x14ac:dyDescent="0.3"/>
    <row r="11810" customFormat="1" ht="13.5" x14ac:dyDescent="0.3"/>
    <row r="11811" customFormat="1" ht="13.5" x14ac:dyDescent="0.3"/>
    <row r="11812" customFormat="1" ht="13.5" x14ac:dyDescent="0.3"/>
    <row r="11813" customFormat="1" ht="13.5" x14ac:dyDescent="0.3"/>
    <row r="11814" customFormat="1" ht="13.5" x14ac:dyDescent="0.3"/>
    <row r="11815" customFormat="1" ht="13.5" x14ac:dyDescent="0.3"/>
    <row r="11816" customFormat="1" ht="13.5" x14ac:dyDescent="0.3"/>
    <row r="11817" customFormat="1" ht="13.5" x14ac:dyDescent="0.3"/>
    <row r="11818" customFormat="1" ht="13.5" x14ac:dyDescent="0.3"/>
    <row r="11819" customFormat="1" ht="13.5" x14ac:dyDescent="0.3"/>
    <row r="11820" customFormat="1" ht="13.5" x14ac:dyDescent="0.3"/>
    <row r="11821" customFormat="1" ht="13.5" x14ac:dyDescent="0.3"/>
    <row r="11822" customFormat="1" ht="13.5" x14ac:dyDescent="0.3"/>
    <row r="11823" customFormat="1" ht="13.5" x14ac:dyDescent="0.3"/>
    <row r="11824" customFormat="1" ht="13.5" x14ac:dyDescent="0.3"/>
    <row r="11825" customFormat="1" ht="13.5" x14ac:dyDescent="0.3"/>
    <row r="11826" customFormat="1" ht="13.5" x14ac:dyDescent="0.3"/>
    <row r="11827" customFormat="1" ht="13.5" x14ac:dyDescent="0.3"/>
    <row r="11828" customFormat="1" ht="13.5" x14ac:dyDescent="0.3"/>
    <row r="11829" customFormat="1" ht="13.5" x14ac:dyDescent="0.3"/>
    <row r="11830" customFormat="1" ht="13.5" x14ac:dyDescent="0.3"/>
    <row r="11831" customFormat="1" ht="13.5" x14ac:dyDescent="0.3"/>
    <row r="11832" customFormat="1" ht="13.5" x14ac:dyDescent="0.3"/>
    <row r="11833" customFormat="1" ht="13.5" x14ac:dyDescent="0.3"/>
    <row r="11834" customFormat="1" ht="13.5" x14ac:dyDescent="0.3"/>
    <row r="11835" customFormat="1" ht="13.5" x14ac:dyDescent="0.3"/>
    <row r="11836" customFormat="1" ht="13.5" x14ac:dyDescent="0.3"/>
    <row r="11837" customFormat="1" ht="13.5" x14ac:dyDescent="0.3"/>
    <row r="11838" customFormat="1" ht="13.5" x14ac:dyDescent="0.3"/>
    <row r="11839" customFormat="1" ht="13.5" x14ac:dyDescent="0.3"/>
    <row r="11840" customFormat="1" ht="13.5" x14ac:dyDescent="0.3"/>
    <row r="11841" customFormat="1" ht="13.5" x14ac:dyDescent="0.3"/>
    <row r="11842" customFormat="1" ht="13.5" x14ac:dyDescent="0.3"/>
    <row r="11843" customFormat="1" ht="13.5" x14ac:dyDescent="0.3"/>
    <row r="11844" customFormat="1" ht="13.5" x14ac:dyDescent="0.3"/>
    <row r="11845" customFormat="1" ht="13.5" x14ac:dyDescent="0.3"/>
    <row r="11846" customFormat="1" ht="13.5" x14ac:dyDescent="0.3"/>
    <row r="11847" customFormat="1" ht="13.5" x14ac:dyDescent="0.3"/>
    <row r="11848" customFormat="1" ht="13.5" x14ac:dyDescent="0.3"/>
    <row r="11849" customFormat="1" ht="13.5" x14ac:dyDescent="0.3"/>
    <row r="11850" customFormat="1" ht="13.5" x14ac:dyDescent="0.3"/>
    <row r="11851" customFormat="1" ht="13.5" x14ac:dyDescent="0.3"/>
    <row r="11852" customFormat="1" ht="13.5" x14ac:dyDescent="0.3"/>
    <row r="11853" customFormat="1" ht="13.5" x14ac:dyDescent="0.3"/>
    <row r="11854" customFormat="1" ht="13.5" x14ac:dyDescent="0.3"/>
    <row r="11855" customFormat="1" ht="13.5" x14ac:dyDescent="0.3"/>
    <row r="11856" customFormat="1" ht="13.5" x14ac:dyDescent="0.3"/>
    <row r="11857" customFormat="1" ht="13.5" x14ac:dyDescent="0.3"/>
    <row r="11858" customFormat="1" ht="13.5" x14ac:dyDescent="0.3"/>
    <row r="11859" customFormat="1" ht="13.5" x14ac:dyDescent="0.3"/>
    <row r="11860" customFormat="1" ht="13.5" x14ac:dyDescent="0.3"/>
    <row r="11861" customFormat="1" ht="13.5" x14ac:dyDescent="0.3"/>
    <row r="11862" customFormat="1" ht="13.5" x14ac:dyDescent="0.3"/>
    <row r="11863" customFormat="1" ht="13.5" x14ac:dyDescent="0.3"/>
    <row r="11864" customFormat="1" ht="13.5" x14ac:dyDescent="0.3"/>
    <row r="11865" customFormat="1" ht="13.5" x14ac:dyDescent="0.3"/>
    <row r="11866" customFormat="1" ht="13.5" x14ac:dyDescent="0.3"/>
    <row r="11867" customFormat="1" ht="13.5" x14ac:dyDescent="0.3"/>
    <row r="11868" customFormat="1" ht="13.5" x14ac:dyDescent="0.3"/>
    <row r="11869" customFormat="1" ht="13.5" x14ac:dyDescent="0.3"/>
    <row r="11870" customFormat="1" ht="13.5" x14ac:dyDescent="0.3"/>
    <row r="11871" customFormat="1" ht="13.5" x14ac:dyDescent="0.3"/>
    <row r="11872" customFormat="1" ht="13.5" x14ac:dyDescent="0.3"/>
    <row r="11873" customFormat="1" ht="13.5" x14ac:dyDescent="0.3"/>
    <row r="11874" customFormat="1" ht="13.5" x14ac:dyDescent="0.3"/>
    <row r="11875" customFormat="1" ht="13.5" x14ac:dyDescent="0.3"/>
    <row r="11876" customFormat="1" ht="13.5" x14ac:dyDescent="0.3"/>
    <row r="11877" customFormat="1" ht="13.5" x14ac:dyDescent="0.3"/>
    <row r="11878" customFormat="1" ht="13.5" x14ac:dyDescent="0.3"/>
    <row r="11879" customFormat="1" ht="13.5" x14ac:dyDescent="0.3"/>
    <row r="11880" customFormat="1" ht="13.5" x14ac:dyDescent="0.3"/>
    <row r="11881" customFormat="1" ht="13.5" x14ac:dyDescent="0.3"/>
    <row r="11882" customFormat="1" ht="13.5" x14ac:dyDescent="0.3"/>
    <row r="11883" customFormat="1" ht="13.5" x14ac:dyDescent="0.3"/>
    <row r="11884" customFormat="1" ht="13.5" x14ac:dyDescent="0.3"/>
    <row r="11885" customFormat="1" ht="13.5" x14ac:dyDescent="0.3"/>
    <row r="11886" customFormat="1" ht="13.5" x14ac:dyDescent="0.3"/>
    <row r="11887" customFormat="1" ht="13.5" x14ac:dyDescent="0.3"/>
    <row r="11888" customFormat="1" ht="13.5" x14ac:dyDescent="0.3"/>
    <row r="11889" customFormat="1" ht="13.5" x14ac:dyDescent="0.3"/>
    <row r="11890" customFormat="1" ht="13.5" x14ac:dyDescent="0.3"/>
    <row r="11891" customFormat="1" ht="13.5" x14ac:dyDescent="0.3"/>
    <row r="11892" customFormat="1" ht="13.5" x14ac:dyDescent="0.3"/>
    <row r="11893" customFormat="1" ht="13.5" x14ac:dyDescent="0.3"/>
    <row r="11894" customFormat="1" ht="13.5" x14ac:dyDescent="0.3"/>
    <row r="11895" customFormat="1" ht="13.5" x14ac:dyDescent="0.3"/>
    <row r="11896" customFormat="1" ht="13.5" x14ac:dyDescent="0.3"/>
    <row r="11897" customFormat="1" ht="13.5" x14ac:dyDescent="0.3"/>
    <row r="11898" customFormat="1" ht="13.5" x14ac:dyDescent="0.3"/>
    <row r="11899" customFormat="1" ht="13.5" x14ac:dyDescent="0.3"/>
    <row r="11900" customFormat="1" ht="13.5" x14ac:dyDescent="0.3"/>
    <row r="11901" customFormat="1" ht="13.5" x14ac:dyDescent="0.3"/>
    <row r="11902" customFormat="1" ht="13.5" x14ac:dyDescent="0.3"/>
    <row r="11903" customFormat="1" ht="13.5" x14ac:dyDescent="0.3"/>
    <row r="11904" customFormat="1" ht="13.5" x14ac:dyDescent="0.3"/>
    <row r="11905" customFormat="1" ht="13.5" x14ac:dyDescent="0.3"/>
    <row r="11906" customFormat="1" ht="13.5" x14ac:dyDescent="0.3"/>
    <row r="11907" customFormat="1" ht="13.5" x14ac:dyDescent="0.3"/>
    <row r="11908" customFormat="1" ht="13.5" x14ac:dyDescent="0.3"/>
    <row r="11909" customFormat="1" ht="13.5" x14ac:dyDescent="0.3"/>
    <row r="11910" customFormat="1" ht="13.5" x14ac:dyDescent="0.3"/>
    <row r="11911" customFormat="1" ht="13.5" x14ac:dyDescent="0.3"/>
    <row r="11912" customFormat="1" ht="13.5" x14ac:dyDescent="0.3"/>
    <row r="11913" customFormat="1" ht="13.5" x14ac:dyDescent="0.3"/>
    <row r="11914" customFormat="1" ht="13.5" x14ac:dyDescent="0.3"/>
    <row r="11915" customFormat="1" ht="13.5" x14ac:dyDescent="0.3"/>
    <row r="11916" customFormat="1" ht="13.5" x14ac:dyDescent="0.3"/>
    <row r="11917" customFormat="1" ht="13.5" x14ac:dyDescent="0.3"/>
    <row r="11918" customFormat="1" ht="13.5" x14ac:dyDescent="0.3"/>
    <row r="11919" customFormat="1" ht="13.5" x14ac:dyDescent="0.3"/>
    <row r="11920" customFormat="1" ht="13.5" x14ac:dyDescent="0.3"/>
    <row r="11921" customFormat="1" ht="13.5" x14ac:dyDescent="0.3"/>
    <row r="11922" customFormat="1" ht="13.5" x14ac:dyDescent="0.3"/>
    <row r="11923" customFormat="1" ht="13.5" x14ac:dyDescent="0.3"/>
    <row r="11924" customFormat="1" ht="13.5" x14ac:dyDescent="0.3"/>
    <row r="11925" customFormat="1" ht="13.5" x14ac:dyDescent="0.3"/>
    <row r="11926" customFormat="1" ht="13.5" x14ac:dyDescent="0.3"/>
    <row r="11927" customFormat="1" ht="13.5" x14ac:dyDescent="0.3"/>
    <row r="11928" customFormat="1" ht="13.5" x14ac:dyDescent="0.3"/>
    <row r="11929" customFormat="1" ht="13.5" x14ac:dyDescent="0.3"/>
    <row r="11930" customFormat="1" ht="13.5" x14ac:dyDescent="0.3"/>
    <row r="11931" customFormat="1" ht="13.5" x14ac:dyDescent="0.3"/>
    <row r="11932" customFormat="1" ht="13.5" x14ac:dyDescent="0.3"/>
    <row r="11933" customFormat="1" ht="13.5" x14ac:dyDescent="0.3"/>
    <row r="11934" customFormat="1" ht="13.5" x14ac:dyDescent="0.3"/>
    <row r="11935" customFormat="1" ht="13.5" x14ac:dyDescent="0.3"/>
    <row r="11936" customFormat="1" ht="13.5" x14ac:dyDescent="0.3"/>
    <row r="11937" customFormat="1" ht="13.5" x14ac:dyDescent="0.3"/>
    <row r="11938" customFormat="1" ht="13.5" x14ac:dyDescent="0.3"/>
    <row r="11939" customFormat="1" ht="13.5" x14ac:dyDescent="0.3"/>
    <row r="11940" customFormat="1" ht="13.5" x14ac:dyDescent="0.3"/>
    <row r="11941" customFormat="1" ht="13.5" x14ac:dyDescent="0.3"/>
    <row r="11942" customFormat="1" ht="13.5" x14ac:dyDescent="0.3"/>
    <row r="11943" customFormat="1" ht="13.5" x14ac:dyDescent="0.3"/>
    <row r="11944" customFormat="1" ht="13.5" x14ac:dyDescent="0.3"/>
    <row r="11945" customFormat="1" ht="13.5" x14ac:dyDescent="0.3"/>
    <row r="11946" customFormat="1" ht="13.5" x14ac:dyDescent="0.3"/>
    <row r="11947" customFormat="1" ht="13.5" x14ac:dyDescent="0.3"/>
    <row r="11948" customFormat="1" ht="13.5" x14ac:dyDescent="0.3"/>
    <row r="11949" customFormat="1" ht="13.5" x14ac:dyDescent="0.3"/>
    <row r="11950" customFormat="1" ht="13.5" x14ac:dyDescent="0.3"/>
    <row r="11951" customFormat="1" ht="13.5" x14ac:dyDescent="0.3"/>
    <row r="11952" customFormat="1" ht="13.5" x14ac:dyDescent="0.3"/>
    <row r="11953" customFormat="1" ht="13.5" x14ac:dyDescent="0.3"/>
    <row r="11954" customFormat="1" ht="13.5" x14ac:dyDescent="0.3"/>
    <row r="11955" customFormat="1" ht="13.5" x14ac:dyDescent="0.3"/>
    <row r="11956" customFormat="1" ht="13.5" x14ac:dyDescent="0.3"/>
    <row r="11957" customFormat="1" ht="13.5" x14ac:dyDescent="0.3"/>
    <row r="11958" customFormat="1" ht="13.5" x14ac:dyDescent="0.3"/>
    <row r="11959" customFormat="1" ht="13.5" x14ac:dyDescent="0.3"/>
    <row r="11960" customFormat="1" ht="13.5" x14ac:dyDescent="0.3"/>
    <row r="11961" customFormat="1" ht="13.5" x14ac:dyDescent="0.3"/>
    <row r="11962" customFormat="1" ht="13.5" x14ac:dyDescent="0.3"/>
    <row r="11963" customFormat="1" ht="13.5" x14ac:dyDescent="0.3"/>
    <row r="11964" customFormat="1" ht="13.5" x14ac:dyDescent="0.3"/>
    <row r="11965" customFormat="1" ht="13.5" x14ac:dyDescent="0.3"/>
    <row r="11966" customFormat="1" ht="13.5" x14ac:dyDescent="0.3"/>
    <row r="11967" customFormat="1" ht="13.5" x14ac:dyDescent="0.3"/>
    <row r="11968" customFormat="1" ht="13.5" x14ac:dyDescent="0.3"/>
    <row r="11969" customFormat="1" ht="13.5" x14ac:dyDescent="0.3"/>
    <row r="11970" customFormat="1" ht="13.5" x14ac:dyDescent="0.3"/>
    <row r="11971" customFormat="1" ht="13.5" x14ac:dyDescent="0.3"/>
    <row r="11972" customFormat="1" ht="13.5" x14ac:dyDescent="0.3"/>
    <row r="11973" customFormat="1" ht="13.5" x14ac:dyDescent="0.3"/>
    <row r="11974" customFormat="1" ht="13.5" x14ac:dyDescent="0.3"/>
    <row r="11975" customFormat="1" ht="13.5" x14ac:dyDescent="0.3"/>
    <row r="11976" customFormat="1" ht="13.5" x14ac:dyDescent="0.3"/>
    <row r="11977" customFormat="1" ht="13.5" x14ac:dyDescent="0.3"/>
    <row r="11978" customFormat="1" ht="13.5" x14ac:dyDescent="0.3"/>
    <row r="11979" customFormat="1" ht="13.5" x14ac:dyDescent="0.3"/>
    <row r="11980" customFormat="1" ht="13.5" x14ac:dyDescent="0.3"/>
    <row r="11981" customFormat="1" ht="13.5" x14ac:dyDescent="0.3"/>
    <row r="11982" customFormat="1" ht="13.5" x14ac:dyDescent="0.3"/>
    <row r="11983" customFormat="1" ht="13.5" x14ac:dyDescent="0.3"/>
    <row r="11984" customFormat="1" ht="13.5" x14ac:dyDescent="0.3"/>
    <row r="11985" customFormat="1" ht="13.5" x14ac:dyDescent="0.3"/>
    <row r="11986" customFormat="1" ht="13.5" x14ac:dyDescent="0.3"/>
    <row r="11987" customFormat="1" ht="13.5" x14ac:dyDescent="0.3"/>
    <row r="11988" customFormat="1" ht="13.5" x14ac:dyDescent="0.3"/>
    <row r="11989" customFormat="1" ht="13.5" x14ac:dyDescent="0.3"/>
    <row r="11990" customFormat="1" ht="13.5" x14ac:dyDescent="0.3"/>
    <row r="11991" customFormat="1" ht="13.5" x14ac:dyDescent="0.3"/>
    <row r="11992" customFormat="1" ht="13.5" x14ac:dyDescent="0.3"/>
    <row r="11993" customFormat="1" ht="13.5" x14ac:dyDescent="0.3"/>
    <row r="11994" customFormat="1" ht="13.5" x14ac:dyDescent="0.3"/>
    <row r="11995" customFormat="1" ht="13.5" x14ac:dyDescent="0.3"/>
    <row r="11996" customFormat="1" ht="13.5" x14ac:dyDescent="0.3"/>
    <row r="11997" customFormat="1" ht="13.5" x14ac:dyDescent="0.3"/>
    <row r="11998" customFormat="1" ht="13.5" x14ac:dyDescent="0.3"/>
    <row r="11999" customFormat="1" ht="13.5" x14ac:dyDescent="0.3"/>
    <row r="12000" customFormat="1" ht="13.5" x14ac:dyDescent="0.3"/>
    <row r="12001" customFormat="1" ht="13.5" x14ac:dyDescent="0.3"/>
    <row r="12002" customFormat="1" ht="13.5" x14ac:dyDescent="0.3"/>
    <row r="12003" customFormat="1" ht="13.5" x14ac:dyDescent="0.3"/>
    <row r="12004" customFormat="1" ht="13.5" x14ac:dyDescent="0.3"/>
    <row r="12005" customFormat="1" ht="13.5" x14ac:dyDescent="0.3"/>
    <row r="12006" customFormat="1" ht="13.5" x14ac:dyDescent="0.3"/>
    <row r="12007" customFormat="1" ht="13.5" x14ac:dyDescent="0.3"/>
    <row r="12008" customFormat="1" ht="13.5" x14ac:dyDescent="0.3"/>
    <row r="12009" customFormat="1" ht="13.5" x14ac:dyDescent="0.3"/>
    <row r="12010" customFormat="1" ht="13.5" x14ac:dyDescent="0.3"/>
    <row r="12011" customFormat="1" ht="13.5" x14ac:dyDescent="0.3"/>
    <row r="12012" customFormat="1" ht="13.5" x14ac:dyDescent="0.3"/>
    <row r="12013" customFormat="1" ht="13.5" x14ac:dyDescent="0.3"/>
    <row r="12014" customFormat="1" ht="13.5" x14ac:dyDescent="0.3"/>
    <row r="12015" customFormat="1" ht="13.5" x14ac:dyDescent="0.3"/>
    <row r="12016" customFormat="1" ht="13.5" x14ac:dyDescent="0.3"/>
    <row r="12017" customFormat="1" ht="13.5" x14ac:dyDescent="0.3"/>
    <row r="12018" customFormat="1" ht="13.5" x14ac:dyDescent="0.3"/>
    <row r="12019" customFormat="1" ht="13.5" x14ac:dyDescent="0.3"/>
    <row r="12020" customFormat="1" ht="13.5" x14ac:dyDescent="0.3"/>
    <row r="12021" customFormat="1" ht="13.5" x14ac:dyDescent="0.3"/>
    <row r="12022" customFormat="1" ht="13.5" x14ac:dyDescent="0.3"/>
    <row r="12023" customFormat="1" ht="13.5" x14ac:dyDescent="0.3"/>
    <row r="12024" customFormat="1" ht="13.5" x14ac:dyDescent="0.3"/>
    <row r="12025" customFormat="1" ht="13.5" x14ac:dyDescent="0.3"/>
    <row r="12026" customFormat="1" ht="13.5" x14ac:dyDescent="0.3"/>
    <row r="12027" customFormat="1" ht="13.5" x14ac:dyDescent="0.3"/>
    <row r="12028" customFormat="1" ht="13.5" x14ac:dyDescent="0.3"/>
    <row r="12029" customFormat="1" ht="13.5" x14ac:dyDescent="0.3"/>
    <row r="12030" customFormat="1" ht="13.5" x14ac:dyDescent="0.3"/>
    <row r="12031" customFormat="1" ht="13.5" x14ac:dyDescent="0.3"/>
    <row r="12032" customFormat="1" ht="13.5" x14ac:dyDescent="0.3"/>
    <row r="12033" customFormat="1" ht="13.5" x14ac:dyDescent="0.3"/>
    <row r="12034" customFormat="1" ht="13.5" x14ac:dyDescent="0.3"/>
    <row r="12035" customFormat="1" ht="13.5" x14ac:dyDescent="0.3"/>
    <row r="12036" customFormat="1" ht="13.5" x14ac:dyDescent="0.3"/>
    <row r="12037" customFormat="1" ht="13.5" x14ac:dyDescent="0.3"/>
    <row r="12038" customFormat="1" ht="13.5" x14ac:dyDescent="0.3"/>
    <row r="12039" customFormat="1" ht="13.5" x14ac:dyDescent="0.3"/>
    <row r="12040" customFormat="1" ht="13.5" x14ac:dyDescent="0.3"/>
    <row r="12041" customFormat="1" ht="13.5" x14ac:dyDescent="0.3"/>
    <row r="12042" customFormat="1" ht="13.5" x14ac:dyDescent="0.3"/>
    <row r="12043" customFormat="1" ht="13.5" x14ac:dyDescent="0.3"/>
    <row r="12044" customFormat="1" ht="13.5" x14ac:dyDescent="0.3"/>
    <row r="12045" customFormat="1" ht="13.5" x14ac:dyDescent="0.3"/>
    <row r="12046" customFormat="1" ht="13.5" x14ac:dyDescent="0.3"/>
    <row r="12047" customFormat="1" ht="13.5" x14ac:dyDescent="0.3"/>
    <row r="12048" customFormat="1" ht="13.5" x14ac:dyDescent="0.3"/>
    <row r="12049" customFormat="1" ht="13.5" x14ac:dyDescent="0.3"/>
    <row r="12050" customFormat="1" ht="13.5" x14ac:dyDescent="0.3"/>
    <row r="12051" customFormat="1" ht="13.5" x14ac:dyDescent="0.3"/>
    <row r="12052" customFormat="1" ht="13.5" x14ac:dyDescent="0.3"/>
    <row r="12053" customFormat="1" ht="13.5" x14ac:dyDescent="0.3"/>
    <row r="12054" customFormat="1" ht="13.5" x14ac:dyDescent="0.3"/>
    <row r="12055" customFormat="1" ht="13.5" x14ac:dyDescent="0.3"/>
    <row r="12056" customFormat="1" ht="13.5" x14ac:dyDescent="0.3"/>
    <row r="12057" customFormat="1" ht="13.5" x14ac:dyDescent="0.3"/>
    <row r="12058" customFormat="1" ht="13.5" x14ac:dyDescent="0.3"/>
    <row r="12059" customFormat="1" ht="13.5" x14ac:dyDescent="0.3"/>
    <row r="12060" customFormat="1" ht="13.5" x14ac:dyDescent="0.3"/>
    <row r="12061" customFormat="1" ht="13.5" x14ac:dyDescent="0.3"/>
    <row r="12062" customFormat="1" ht="13.5" x14ac:dyDescent="0.3"/>
    <row r="12063" customFormat="1" ht="13.5" x14ac:dyDescent="0.3"/>
    <row r="12064" customFormat="1" ht="13.5" x14ac:dyDescent="0.3"/>
    <row r="12065" customFormat="1" ht="13.5" x14ac:dyDescent="0.3"/>
    <row r="12066" customFormat="1" ht="13.5" x14ac:dyDescent="0.3"/>
    <row r="12067" customFormat="1" ht="13.5" x14ac:dyDescent="0.3"/>
    <row r="12068" customFormat="1" ht="13.5" x14ac:dyDescent="0.3"/>
    <row r="12069" customFormat="1" ht="13.5" x14ac:dyDescent="0.3"/>
    <row r="12070" customFormat="1" ht="13.5" x14ac:dyDescent="0.3"/>
    <row r="12071" customFormat="1" ht="13.5" x14ac:dyDescent="0.3"/>
    <row r="12072" customFormat="1" ht="13.5" x14ac:dyDescent="0.3"/>
    <row r="12073" customFormat="1" ht="13.5" x14ac:dyDescent="0.3"/>
    <row r="12074" customFormat="1" ht="13.5" x14ac:dyDescent="0.3"/>
    <row r="12075" customFormat="1" ht="13.5" x14ac:dyDescent="0.3"/>
    <row r="12076" customFormat="1" ht="13.5" x14ac:dyDescent="0.3"/>
    <row r="12077" customFormat="1" ht="13.5" x14ac:dyDescent="0.3"/>
    <row r="12078" customFormat="1" ht="13.5" x14ac:dyDescent="0.3"/>
    <row r="12079" customFormat="1" ht="13.5" x14ac:dyDescent="0.3"/>
    <row r="12080" customFormat="1" ht="13.5" x14ac:dyDescent="0.3"/>
    <row r="12081" customFormat="1" ht="13.5" x14ac:dyDescent="0.3"/>
    <row r="12082" customFormat="1" ht="13.5" x14ac:dyDescent="0.3"/>
    <row r="12083" customFormat="1" ht="13.5" x14ac:dyDescent="0.3"/>
    <row r="12084" customFormat="1" ht="13.5" x14ac:dyDescent="0.3"/>
    <row r="12085" customFormat="1" ht="13.5" x14ac:dyDescent="0.3"/>
    <row r="12086" customFormat="1" ht="13.5" x14ac:dyDescent="0.3"/>
    <row r="12087" customFormat="1" ht="13.5" x14ac:dyDescent="0.3"/>
    <row r="12088" customFormat="1" ht="13.5" x14ac:dyDescent="0.3"/>
    <row r="12089" customFormat="1" ht="13.5" x14ac:dyDescent="0.3"/>
    <row r="12090" customFormat="1" ht="13.5" x14ac:dyDescent="0.3"/>
    <row r="12091" customFormat="1" ht="13.5" x14ac:dyDescent="0.3"/>
    <row r="12092" customFormat="1" ht="13.5" x14ac:dyDescent="0.3"/>
    <row r="12093" customFormat="1" ht="13.5" x14ac:dyDescent="0.3"/>
    <row r="12094" customFormat="1" ht="13.5" x14ac:dyDescent="0.3"/>
    <row r="12095" customFormat="1" ht="13.5" x14ac:dyDescent="0.3"/>
    <row r="12096" customFormat="1" ht="13.5" x14ac:dyDescent="0.3"/>
    <row r="12097" customFormat="1" ht="13.5" x14ac:dyDescent="0.3"/>
    <row r="12098" customFormat="1" ht="13.5" x14ac:dyDescent="0.3"/>
    <row r="12099" customFormat="1" ht="13.5" x14ac:dyDescent="0.3"/>
    <row r="12100" customFormat="1" ht="13.5" x14ac:dyDescent="0.3"/>
    <row r="12101" customFormat="1" ht="13.5" x14ac:dyDescent="0.3"/>
    <row r="12102" customFormat="1" ht="13.5" x14ac:dyDescent="0.3"/>
    <row r="12103" customFormat="1" ht="13.5" x14ac:dyDescent="0.3"/>
    <row r="12104" customFormat="1" ht="13.5" x14ac:dyDescent="0.3"/>
    <row r="12105" customFormat="1" ht="13.5" x14ac:dyDescent="0.3"/>
    <row r="12106" customFormat="1" ht="13.5" x14ac:dyDescent="0.3"/>
    <row r="12107" customFormat="1" ht="13.5" x14ac:dyDescent="0.3"/>
    <row r="12108" customFormat="1" ht="13.5" x14ac:dyDescent="0.3"/>
    <row r="12109" customFormat="1" ht="13.5" x14ac:dyDescent="0.3"/>
    <row r="12110" customFormat="1" ht="13.5" x14ac:dyDescent="0.3"/>
    <row r="12111" customFormat="1" ht="13.5" x14ac:dyDescent="0.3"/>
    <row r="12112" customFormat="1" ht="13.5" x14ac:dyDescent="0.3"/>
    <row r="12113" customFormat="1" ht="13.5" x14ac:dyDescent="0.3"/>
    <row r="12114" customFormat="1" ht="13.5" x14ac:dyDescent="0.3"/>
    <row r="12115" customFormat="1" ht="13.5" x14ac:dyDescent="0.3"/>
    <row r="12116" customFormat="1" ht="13.5" x14ac:dyDescent="0.3"/>
    <row r="12117" customFormat="1" ht="13.5" x14ac:dyDescent="0.3"/>
    <row r="12118" customFormat="1" ht="13.5" x14ac:dyDescent="0.3"/>
    <row r="12119" customFormat="1" ht="13.5" x14ac:dyDescent="0.3"/>
    <row r="12120" customFormat="1" ht="13.5" x14ac:dyDescent="0.3"/>
    <row r="12121" customFormat="1" ht="13.5" x14ac:dyDescent="0.3"/>
    <row r="12122" customFormat="1" ht="13.5" x14ac:dyDescent="0.3"/>
    <row r="12123" customFormat="1" ht="13.5" x14ac:dyDescent="0.3"/>
    <row r="12124" customFormat="1" ht="13.5" x14ac:dyDescent="0.3"/>
    <row r="12125" customFormat="1" ht="13.5" x14ac:dyDescent="0.3"/>
    <row r="12126" customFormat="1" ht="13.5" x14ac:dyDescent="0.3"/>
    <row r="12127" customFormat="1" ht="13.5" x14ac:dyDescent="0.3"/>
    <row r="12128" customFormat="1" ht="13.5" x14ac:dyDescent="0.3"/>
    <row r="12129" customFormat="1" ht="13.5" x14ac:dyDescent="0.3"/>
    <row r="12130" customFormat="1" ht="13.5" x14ac:dyDescent="0.3"/>
    <row r="12131" customFormat="1" ht="13.5" x14ac:dyDescent="0.3"/>
    <row r="12132" customFormat="1" ht="13.5" x14ac:dyDescent="0.3"/>
    <row r="12133" customFormat="1" ht="13.5" x14ac:dyDescent="0.3"/>
    <row r="12134" customFormat="1" ht="13.5" x14ac:dyDescent="0.3"/>
    <row r="12135" customFormat="1" ht="13.5" x14ac:dyDescent="0.3"/>
    <row r="12136" customFormat="1" ht="13.5" x14ac:dyDescent="0.3"/>
    <row r="12137" customFormat="1" ht="13.5" x14ac:dyDescent="0.3"/>
    <row r="12138" customFormat="1" ht="13.5" x14ac:dyDescent="0.3"/>
    <row r="12139" customFormat="1" ht="13.5" x14ac:dyDescent="0.3"/>
    <row r="12140" customFormat="1" ht="13.5" x14ac:dyDescent="0.3"/>
    <row r="12141" customFormat="1" ht="13.5" x14ac:dyDescent="0.3"/>
    <row r="12142" customFormat="1" ht="13.5" x14ac:dyDescent="0.3"/>
    <row r="12143" customFormat="1" ht="13.5" x14ac:dyDescent="0.3"/>
    <row r="12144" customFormat="1" ht="13.5" x14ac:dyDescent="0.3"/>
    <row r="12145" customFormat="1" ht="13.5" x14ac:dyDescent="0.3"/>
    <row r="12146" customFormat="1" ht="13.5" x14ac:dyDescent="0.3"/>
    <row r="12147" customFormat="1" ht="13.5" x14ac:dyDescent="0.3"/>
    <row r="12148" customFormat="1" ht="13.5" x14ac:dyDescent="0.3"/>
    <row r="12149" customFormat="1" ht="13.5" x14ac:dyDescent="0.3"/>
    <row r="12150" customFormat="1" ht="13.5" x14ac:dyDescent="0.3"/>
    <row r="12151" customFormat="1" ht="13.5" x14ac:dyDescent="0.3"/>
    <row r="12152" customFormat="1" ht="13.5" x14ac:dyDescent="0.3"/>
    <row r="12153" customFormat="1" ht="13.5" x14ac:dyDescent="0.3"/>
    <row r="12154" customFormat="1" ht="13.5" x14ac:dyDescent="0.3"/>
    <row r="12155" customFormat="1" ht="13.5" x14ac:dyDescent="0.3"/>
    <row r="12156" customFormat="1" ht="13.5" x14ac:dyDescent="0.3"/>
    <row r="12157" customFormat="1" ht="13.5" x14ac:dyDescent="0.3"/>
    <row r="12158" customFormat="1" ht="13.5" x14ac:dyDescent="0.3"/>
    <row r="12159" customFormat="1" ht="13.5" x14ac:dyDescent="0.3"/>
    <row r="12160" customFormat="1" ht="13.5" x14ac:dyDescent="0.3"/>
    <row r="12161" customFormat="1" ht="13.5" x14ac:dyDescent="0.3"/>
    <row r="12162" customFormat="1" ht="13.5" x14ac:dyDescent="0.3"/>
    <row r="12163" customFormat="1" ht="13.5" x14ac:dyDescent="0.3"/>
    <row r="12164" customFormat="1" ht="13.5" x14ac:dyDescent="0.3"/>
    <row r="12165" customFormat="1" ht="13.5" x14ac:dyDescent="0.3"/>
    <row r="12166" customFormat="1" ht="13.5" x14ac:dyDescent="0.3"/>
    <row r="12167" customFormat="1" ht="13.5" x14ac:dyDescent="0.3"/>
    <row r="12168" customFormat="1" ht="13.5" x14ac:dyDescent="0.3"/>
    <row r="12169" customFormat="1" ht="13.5" x14ac:dyDescent="0.3"/>
    <row r="12170" customFormat="1" ht="13.5" x14ac:dyDescent="0.3"/>
    <row r="12171" customFormat="1" ht="13.5" x14ac:dyDescent="0.3"/>
    <row r="12172" customFormat="1" ht="13.5" x14ac:dyDescent="0.3"/>
    <row r="12173" customFormat="1" ht="13.5" x14ac:dyDescent="0.3"/>
    <row r="12174" customFormat="1" ht="13.5" x14ac:dyDescent="0.3"/>
    <row r="12175" customFormat="1" ht="13.5" x14ac:dyDescent="0.3"/>
    <row r="12176" customFormat="1" ht="13.5" x14ac:dyDescent="0.3"/>
    <row r="12177" customFormat="1" ht="13.5" x14ac:dyDescent="0.3"/>
    <row r="12178" customFormat="1" ht="13.5" x14ac:dyDescent="0.3"/>
    <row r="12179" customFormat="1" ht="13.5" x14ac:dyDescent="0.3"/>
    <row r="12180" customFormat="1" ht="13.5" x14ac:dyDescent="0.3"/>
    <row r="12181" customFormat="1" ht="13.5" x14ac:dyDescent="0.3"/>
    <row r="12182" customFormat="1" ht="13.5" x14ac:dyDescent="0.3"/>
    <row r="12183" customFormat="1" ht="13.5" x14ac:dyDescent="0.3"/>
    <row r="12184" customFormat="1" ht="13.5" x14ac:dyDescent="0.3"/>
    <row r="12185" customFormat="1" ht="13.5" x14ac:dyDescent="0.3"/>
    <row r="12186" customFormat="1" ht="13.5" x14ac:dyDescent="0.3"/>
    <row r="12187" customFormat="1" ht="13.5" x14ac:dyDescent="0.3"/>
    <row r="12188" customFormat="1" ht="13.5" x14ac:dyDescent="0.3"/>
    <row r="12189" customFormat="1" ht="13.5" x14ac:dyDescent="0.3"/>
    <row r="12190" customFormat="1" ht="13.5" x14ac:dyDescent="0.3"/>
    <row r="12191" customFormat="1" ht="13.5" x14ac:dyDescent="0.3"/>
    <row r="12192" customFormat="1" ht="13.5" x14ac:dyDescent="0.3"/>
    <row r="12193" customFormat="1" ht="13.5" x14ac:dyDescent="0.3"/>
    <row r="12194" customFormat="1" ht="13.5" x14ac:dyDescent="0.3"/>
    <row r="12195" customFormat="1" ht="13.5" x14ac:dyDescent="0.3"/>
    <row r="12196" customFormat="1" ht="13.5" x14ac:dyDescent="0.3"/>
    <row r="12197" customFormat="1" ht="13.5" x14ac:dyDescent="0.3"/>
    <row r="12198" customFormat="1" ht="13.5" x14ac:dyDescent="0.3"/>
    <row r="12199" customFormat="1" ht="13.5" x14ac:dyDescent="0.3"/>
    <row r="12200" customFormat="1" ht="13.5" x14ac:dyDescent="0.3"/>
    <row r="12201" customFormat="1" ht="13.5" x14ac:dyDescent="0.3"/>
    <row r="12202" customFormat="1" ht="13.5" x14ac:dyDescent="0.3"/>
    <row r="12203" customFormat="1" ht="13.5" x14ac:dyDescent="0.3"/>
    <row r="12204" customFormat="1" ht="13.5" x14ac:dyDescent="0.3"/>
    <row r="12205" customFormat="1" ht="13.5" x14ac:dyDescent="0.3"/>
    <row r="12206" customFormat="1" ht="13.5" x14ac:dyDescent="0.3"/>
    <row r="12207" customFormat="1" ht="13.5" x14ac:dyDescent="0.3"/>
    <row r="12208" customFormat="1" ht="13.5" x14ac:dyDescent="0.3"/>
    <row r="12209" customFormat="1" ht="13.5" x14ac:dyDescent="0.3"/>
    <row r="12210" customFormat="1" ht="13.5" x14ac:dyDescent="0.3"/>
    <row r="12211" customFormat="1" ht="13.5" x14ac:dyDescent="0.3"/>
    <row r="12212" customFormat="1" ht="13.5" x14ac:dyDescent="0.3"/>
    <row r="12213" customFormat="1" ht="13.5" x14ac:dyDescent="0.3"/>
    <row r="12214" customFormat="1" ht="13.5" x14ac:dyDescent="0.3"/>
    <row r="12215" customFormat="1" ht="13.5" x14ac:dyDescent="0.3"/>
    <row r="12216" customFormat="1" ht="13.5" x14ac:dyDescent="0.3"/>
    <row r="12217" customFormat="1" ht="13.5" x14ac:dyDescent="0.3"/>
    <row r="12218" customFormat="1" ht="13.5" x14ac:dyDescent="0.3"/>
    <row r="12219" customFormat="1" ht="13.5" x14ac:dyDescent="0.3"/>
    <row r="12220" customFormat="1" ht="13.5" x14ac:dyDescent="0.3"/>
    <row r="12221" customFormat="1" ht="13.5" x14ac:dyDescent="0.3"/>
    <row r="12222" customFormat="1" ht="13.5" x14ac:dyDescent="0.3"/>
    <row r="12223" customFormat="1" ht="13.5" x14ac:dyDescent="0.3"/>
    <row r="12224" customFormat="1" ht="13.5" x14ac:dyDescent="0.3"/>
    <row r="12225" customFormat="1" ht="13.5" x14ac:dyDescent="0.3"/>
    <row r="12226" customFormat="1" ht="13.5" x14ac:dyDescent="0.3"/>
    <row r="12227" customFormat="1" ht="13.5" x14ac:dyDescent="0.3"/>
    <row r="12228" customFormat="1" ht="13.5" x14ac:dyDescent="0.3"/>
    <row r="12229" customFormat="1" ht="13.5" x14ac:dyDescent="0.3"/>
    <row r="12230" customFormat="1" ht="13.5" x14ac:dyDescent="0.3"/>
    <row r="12231" customFormat="1" ht="13.5" x14ac:dyDescent="0.3"/>
    <row r="12232" customFormat="1" ht="13.5" x14ac:dyDescent="0.3"/>
    <row r="12233" customFormat="1" ht="13.5" x14ac:dyDescent="0.3"/>
    <row r="12234" customFormat="1" ht="13.5" x14ac:dyDescent="0.3"/>
    <row r="12235" customFormat="1" ht="13.5" x14ac:dyDescent="0.3"/>
    <row r="12236" customFormat="1" ht="13.5" x14ac:dyDescent="0.3"/>
    <row r="12237" customFormat="1" ht="13.5" x14ac:dyDescent="0.3"/>
    <row r="12238" customFormat="1" ht="13.5" x14ac:dyDescent="0.3"/>
    <row r="12239" customFormat="1" ht="13.5" x14ac:dyDescent="0.3"/>
    <row r="12240" customFormat="1" ht="13.5" x14ac:dyDescent="0.3"/>
    <row r="12241" customFormat="1" ht="13.5" x14ac:dyDescent="0.3"/>
    <row r="12242" customFormat="1" ht="13.5" x14ac:dyDescent="0.3"/>
    <row r="12243" customFormat="1" ht="13.5" x14ac:dyDescent="0.3"/>
    <row r="12244" customFormat="1" ht="13.5" x14ac:dyDescent="0.3"/>
    <row r="12245" customFormat="1" ht="13.5" x14ac:dyDescent="0.3"/>
    <row r="12246" customFormat="1" ht="13.5" x14ac:dyDescent="0.3"/>
    <row r="12247" customFormat="1" ht="13.5" x14ac:dyDescent="0.3"/>
    <row r="12248" customFormat="1" ht="13.5" x14ac:dyDescent="0.3"/>
    <row r="12249" customFormat="1" ht="13.5" x14ac:dyDescent="0.3"/>
    <row r="12250" customFormat="1" ht="13.5" x14ac:dyDescent="0.3"/>
    <row r="12251" customFormat="1" ht="13.5" x14ac:dyDescent="0.3"/>
    <row r="12252" customFormat="1" ht="13.5" x14ac:dyDescent="0.3"/>
    <row r="12253" customFormat="1" ht="13.5" x14ac:dyDescent="0.3"/>
    <row r="12254" customFormat="1" ht="13.5" x14ac:dyDescent="0.3"/>
    <row r="12255" customFormat="1" ht="13.5" x14ac:dyDescent="0.3"/>
    <row r="12256" customFormat="1" ht="13.5" x14ac:dyDescent="0.3"/>
    <row r="12257" customFormat="1" ht="13.5" x14ac:dyDescent="0.3"/>
    <row r="12258" customFormat="1" ht="13.5" x14ac:dyDescent="0.3"/>
    <row r="12259" customFormat="1" ht="13.5" x14ac:dyDescent="0.3"/>
    <row r="12260" customFormat="1" ht="13.5" x14ac:dyDescent="0.3"/>
    <row r="12261" customFormat="1" ht="13.5" x14ac:dyDescent="0.3"/>
    <row r="12262" customFormat="1" ht="13.5" x14ac:dyDescent="0.3"/>
    <row r="12263" customFormat="1" ht="13.5" x14ac:dyDescent="0.3"/>
    <row r="12264" customFormat="1" ht="13.5" x14ac:dyDescent="0.3"/>
    <row r="12265" customFormat="1" ht="13.5" x14ac:dyDescent="0.3"/>
    <row r="12266" customFormat="1" ht="13.5" x14ac:dyDescent="0.3"/>
    <row r="12267" customFormat="1" ht="13.5" x14ac:dyDescent="0.3"/>
    <row r="12268" customFormat="1" ht="13.5" x14ac:dyDescent="0.3"/>
    <row r="12269" customFormat="1" ht="13.5" x14ac:dyDescent="0.3"/>
    <row r="12270" customFormat="1" ht="13.5" x14ac:dyDescent="0.3"/>
    <row r="12271" customFormat="1" ht="13.5" x14ac:dyDescent="0.3"/>
    <row r="12272" customFormat="1" ht="13.5" x14ac:dyDescent="0.3"/>
    <row r="12273" customFormat="1" ht="13.5" x14ac:dyDescent="0.3"/>
    <row r="12274" customFormat="1" ht="13.5" x14ac:dyDescent="0.3"/>
    <row r="12275" customFormat="1" ht="13.5" x14ac:dyDescent="0.3"/>
    <row r="12276" customFormat="1" ht="13.5" x14ac:dyDescent="0.3"/>
    <row r="12277" customFormat="1" ht="13.5" x14ac:dyDescent="0.3"/>
    <row r="12278" customFormat="1" ht="13.5" x14ac:dyDescent="0.3"/>
    <row r="12279" customFormat="1" ht="13.5" x14ac:dyDescent="0.3"/>
    <row r="12280" customFormat="1" ht="13.5" x14ac:dyDescent="0.3"/>
    <row r="12281" customFormat="1" ht="13.5" x14ac:dyDescent="0.3"/>
    <row r="12282" customFormat="1" ht="13.5" x14ac:dyDescent="0.3"/>
    <row r="12283" customFormat="1" ht="13.5" x14ac:dyDescent="0.3"/>
    <row r="12284" customFormat="1" ht="13.5" x14ac:dyDescent="0.3"/>
    <row r="12285" customFormat="1" ht="13.5" x14ac:dyDescent="0.3"/>
    <row r="12286" customFormat="1" ht="13.5" x14ac:dyDescent="0.3"/>
    <row r="12287" customFormat="1" ht="13.5" x14ac:dyDescent="0.3"/>
    <row r="12288" customFormat="1" ht="13.5" x14ac:dyDescent="0.3"/>
    <row r="12289" customFormat="1" ht="13.5" x14ac:dyDescent="0.3"/>
    <row r="12290" customFormat="1" ht="13.5" x14ac:dyDescent="0.3"/>
    <row r="12291" customFormat="1" ht="13.5" x14ac:dyDescent="0.3"/>
    <row r="12292" customFormat="1" ht="13.5" x14ac:dyDescent="0.3"/>
    <row r="12293" customFormat="1" ht="13.5" x14ac:dyDescent="0.3"/>
    <row r="12294" customFormat="1" ht="13.5" x14ac:dyDescent="0.3"/>
    <row r="12295" customFormat="1" ht="13.5" x14ac:dyDescent="0.3"/>
    <row r="12296" customFormat="1" ht="13.5" x14ac:dyDescent="0.3"/>
    <row r="12297" customFormat="1" ht="13.5" x14ac:dyDescent="0.3"/>
    <row r="12298" customFormat="1" ht="13.5" x14ac:dyDescent="0.3"/>
    <row r="12299" customFormat="1" ht="13.5" x14ac:dyDescent="0.3"/>
    <row r="12300" customFormat="1" ht="13.5" x14ac:dyDescent="0.3"/>
    <row r="12301" customFormat="1" ht="13.5" x14ac:dyDescent="0.3"/>
    <row r="12302" customFormat="1" ht="13.5" x14ac:dyDescent="0.3"/>
    <row r="12303" customFormat="1" ht="13.5" x14ac:dyDescent="0.3"/>
    <row r="12304" customFormat="1" ht="13.5" x14ac:dyDescent="0.3"/>
    <row r="12305" customFormat="1" ht="13.5" x14ac:dyDescent="0.3"/>
    <row r="12306" customFormat="1" ht="13.5" x14ac:dyDescent="0.3"/>
    <row r="12307" customFormat="1" ht="13.5" x14ac:dyDescent="0.3"/>
    <row r="12308" customFormat="1" ht="13.5" x14ac:dyDescent="0.3"/>
    <row r="12309" customFormat="1" ht="13.5" x14ac:dyDescent="0.3"/>
    <row r="12310" customFormat="1" ht="13.5" x14ac:dyDescent="0.3"/>
    <row r="12311" customFormat="1" ht="13.5" x14ac:dyDescent="0.3"/>
    <row r="12312" customFormat="1" ht="13.5" x14ac:dyDescent="0.3"/>
    <row r="12313" customFormat="1" ht="13.5" x14ac:dyDescent="0.3"/>
    <row r="12314" customFormat="1" ht="13.5" x14ac:dyDescent="0.3"/>
    <row r="12315" customFormat="1" ht="13.5" x14ac:dyDescent="0.3"/>
    <row r="12316" customFormat="1" ht="13.5" x14ac:dyDescent="0.3"/>
    <row r="12317" customFormat="1" ht="13.5" x14ac:dyDescent="0.3"/>
    <row r="12318" customFormat="1" ht="13.5" x14ac:dyDescent="0.3"/>
    <row r="12319" customFormat="1" ht="13.5" x14ac:dyDescent="0.3"/>
    <row r="12320" customFormat="1" ht="13.5" x14ac:dyDescent="0.3"/>
    <row r="12321" customFormat="1" ht="13.5" x14ac:dyDescent="0.3"/>
    <row r="12322" customFormat="1" ht="13.5" x14ac:dyDescent="0.3"/>
    <row r="12323" customFormat="1" ht="13.5" x14ac:dyDescent="0.3"/>
    <row r="12324" customFormat="1" ht="13.5" x14ac:dyDescent="0.3"/>
    <row r="12325" customFormat="1" ht="13.5" x14ac:dyDescent="0.3"/>
    <row r="12326" customFormat="1" ht="13.5" x14ac:dyDescent="0.3"/>
    <row r="12327" customFormat="1" ht="13.5" x14ac:dyDescent="0.3"/>
    <row r="12328" customFormat="1" ht="13.5" x14ac:dyDescent="0.3"/>
    <row r="12329" customFormat="1" ht="13.5" x14ac:dyDescent="0.3"/>
    <row r="12330" customFormat="1" ht="13.5" x14ac:dyDescent="0.3"/>
    <row r="12331" customFormat="1" ht="13.5" x14ac:dyDescent="0.3"/>
    <row r="12332" customFormat="1" ht="13.5" x14ac:dyDescent="0.3"/>
    <row r="12333" customFormat="1" ht="13.5" x14ac:dyDescent="0.3"/>
    <row r="12334" customFormat="1" ht="13.5" x14ac:dyDescent="0.3"/>
    <row r="12335" customFormat="1" ht="13.5" x14ac:dyDescent="0.3"/>
    <row r="12336" customFormat="1" ht="13.5" x14ac:dyDescent="0.3"/>
    <row r="12337" customFormat="1" ht="13.5" x14ac:dyDescent="0.3"/>
    <row r="12338" customFormat="1" ht="13.5" x14ac:dyDescent="0.3"/>
    <row r="12339" customFormat="1" ht="13.5" x14ac:dyDescent="0.3"/>
    <row r="12340" customFormat="1" ht="13.5" x14ac:dyDescent="0.3"/>
    <row r="12341" customFormat="1" ht="13.5" x14ac:dyDescent="0.3"/>
    <row r="12342" customFormat="1" ht="13.5" x14ac:dyDescent="0.3"/>
    <row r="12343" customFormat="1" ht="13.5" x14ac:dyDescent="0.3"/>
    <row r="12344" customFormat="1" ht="13.5" x14ac:dyDescent="0.3"/>
    <row r="12345" customFormat="1" ht="13.5" x14ac:dyDescent="0.3"/>
    <row r="12346" customFormat="1" ht="13.5" x14ac:dyDescent="0.3"/>
    <row r="12347" customFormat="1" ht="13.5" x14ac:dyDescent="0.3"/>
    <row r="12348" customFormat="1" ht="13.5" x14ac:dyDescent="0.3"/>
    <row r="12349" customFormat="1" ht="13.5" x14ac:dyDescent="0.3"/>
    <row r="12350" customFormat="1" ht="13.5" x14ac:dyDescent="0.3"/>
    <row r="12351" customFormat="1" ht="13.5" x14ac:dyDescent="0.3"/>
    <row r="12352" customFormat="1" ht="13.5" x14ac:dyDescent="0.3"/>
    <row r="12353" customFormat="1" ht="13.5" x14ac:dyDescent="0.3"/>
    <row r="12354" customFormat="1" ht="13.5" x14ac:dyDescent="0.3"/>
    <row r="12355" customFormat="1" ht="13.5" x14ac:dyDescent="0.3"/>
    <row r="12356" customFormat="1" ht="13.5" x14ac:dyDescent="0.3"/>
    <row r="12357" customFormat="1" ht="13.5" x14ac:dyDescent="0.3"/>
    <row r="12358" customFormat="1" ht="13.5" x14ac:dyDescent="0.3"/>
    <row r="12359" customFormat="1" ht="13.5" x14ac:dyDescent="0.3"/>
    <row r="12360" customFormat="1" ht="13.5" x14ac:dyDescent="0.3"/>
    <row r="12361" customFormat="1" ht="13.5" x14ac:dyDescent="0.3"/>
    <row r="12362" customFormat="1" ht="13.5" x14ac:dyDescent="0.3"/>
    <row r="12363" customFormat="1" ht="13.5" x14ac:dyDescent="0.3"/>
    <row r="12364" customFormat="1" ht="13.5" x14ac:dyDescent="0.3"/>
    <row r="12365" customFormat="1" ht="13.5" x14ac:dyDescent="0.3"/>
    <row r="12366" customFormat="1" ht="13.5" x14ac:dyDescent="0.3"/>
    <row r="12367" customFormat="1" ht="13.5" x14ac:dyDescent="0.3"/>
    <row r="12368" customFormat="1" ht="13.5" x14ac:dyDescent="0.3"/>
    <row r="12369" customFormat="1" ht="13.5" x14ac:dyDescent="0.3"/>
    <row r="12370" customFormat="1" ht="13.5" x14ac:dyDescent="0.3"/>
    <row r="12371" customFormat="1" ht="13.5" x14ac:dyDescent="0.3"/>
    <row r="12372" customFormat="1" ht="13.5" x14ac:dyDescent="0.3"/>
    <row r="12373" customFormat="1" ht="13.5" x14ac:dyDescent="0.3"/>
    <row r="12374" customFormat="1" ht="13.5" x14ac:dyDescent="0.3"/>
    <row r="12375" customFormat="1" ht="13.5" x14ac:dyDescent="0.3"/>
    <row r="12376" customFormat="1" ht="13.5" x14ac:dyDescent="0.3"/>
    <row r="12377" customFormat="1" ht="13.5" x14ac:dyDescent="0.3"/>
    <row r="12378" customFormat="1" ht="13.5" x14ac:dyDescent="0.3"/>
    <row r="12379" customFormat="1" ht="13.5" x14ac:dyDescent="0.3"/>
    <row r="12380" customFormat="1" ht="13.5" x14ac:dyDescent="0.3"/>
    <row r="12381" customFormat="1" ht="13.5" x14ac:dyDescent="0.3"/>
    <row r="12382" customFormat="1" ht="13.5" x14ac:dyDescent="0.3"/>
    <row r="12383" customFormat="1" ht="13.5" x14ac:dyDescent="0.3"/>
    <row r="12384" customFormat="1" ht="13.5" x14ac:dyDescent="0.3"/>
    <row r="12385" customFormat="1" ht="13.5" x14ac:dyDescent="0.3"/>
    <row r="12386" customFormat="1" ht="13.5" x14ac:dyDescent="0.3"/>
    <row r="12387" customFormat="1" ht="13.5" x14ac:dyDescent="0.3"/>
    <row r="12388" customFormat="1" ht="13.5" x14ac:dyDescent="0.3"/>
    <row r="12389" customFormat="1" ht="13.5" x14ac:dyDescent="0.3"/>
    <row r="12390" customFormat="1" ht="13.5" x14ac:dyDescent="0.3"/>
    <row r="12391" customFormat="1" ht="13.5" x14ac:dyDescent="0.3"/>
    <row r="12392" customFormat="1" ht="13.5" x14ac:dyDescent="0.3"/>
    <row r="12393" customFormat="1" ht="13.5" x14ac:dyDescent="0.3"/>
    <row r="12394" customFormat="1" ht="13.5" x14ac:dyDescent="0.3"/>
    <row r="12395" customFormat="1" ht="13.5" x14ac:dyDescent="0.3"/>
    <row r="12396" customFormat="1" ht="13.5" x14ac:dyDescent="0.3"/>
    <row r="12397" customFormat="1" ht="13.5" x14ac:dyDescent="0.3"/>
    <row r="12398" customFormat="1" ht="13.5" x14ac:dyDescent="0.3"/>
    <row r="12399" customFormat="1" ht="13.5" x14ac:dyDescent="0.3"/>
    <row r="12400" customFormat="1" ht="13.5" x14ac:dyDescent="0.3"/>
    <row r="12401" customFormat="1" ht="13.5" x14ac:dyDescent="0.3"/>
    <row r="12402" customFormat="1" ht="13.5" x14ac:dyDescent="0.3"/>
    <row r="12403" customFormat="1" ht="13.5" x14ac:dyDescent="0.3"/>
    <row r="12404" customFormat="1" ht="13.5" x14ac:dyDescent="0.3"/>
    <row r="12405" customFormat="1" ht="13.5" x14ac:dyDescent="0.3"/>
    <row r="12406" customFormat="1" ht="13.5" x14ac:dyDescent="0.3"/>
    <row r="12407" customFormat="1" ht="13.5" x14ac:dyDescent="0.3"/>
    <row r="12408" customFormat="1" ht="13.5" x14ac:dyDescent="0.3"/>
    <row r="12409" customFormat="1" ht="13.5" x14ac:dyDescent="0.3"/>
    <row r="12410" customFormat="1" ht="13.5" x14ac:dyDescent="0.3"/>
    <row r="12411" customFormat="1" ht="13.5" x14ac:dyDescent="0.3"/>
    <row r="12412" customFormat="1" ht="13.5" x14ac:dyDescent="0.3"/>
    <row r="12413" customFormat="1" ht="13.5" x14ac:dyDescent="0.3"/>
    <row r="12414" customFormat="1" ht="13.5" x14ac:dyDescent="0.3"/>
    <row r="12415" customFormat="1" ht="13.5" x14ac:dyDescent="0.3"/>
    <row r="12416" customFormat="1" ht="13.5" x14ac:dyDescent="0.3"/>
    <row r="12417" customFormat="1" ht="13.5" x14ac:dyDescent="0.3"/>
    <row r="12418" customFormat="1" ht="13.5" x14ac:dyDescent="0.3"/>
    <row r="12419" customFormat="1" ht="13.5" x14ac:dyDescent="0.3"/>
    <row r="12420" customFormat="1" ht="13.5" x14ac:dyDescent="0.3"/>
    <row r="12421" customFormat="1" ht="13.5" x14ac:dyDescent="0.3"/>
    <row r="12422" customFormat="1" ht="13.5" x14ac:dyDescent="0.3"/>
    <row r="12423" customFormat="1" ht="13.5" x14ac:dyDescent="0.3"/>
    <row r="12424" customFormat="1" ht="13.5" x14ac:dyDescent="0.3"/>
    <row r="12425" customFormat="1" ht="13.5" x14ac:dyDescent="0.3"/>
    <row r="12426" customFormat="1" ht="13.5" x14ac:dyDescent="0.3"/>
    <row r="12427" customFormat="1" ht="13.5" x14ac:dyDescent="0.3"/>
    <row r="12428" customFormat="1" ht="13.5" x14ac:dyDescent="0.3"/>
    <row r="12429" customFormat="1" ht="13.5" x14ac:dyDescent="0.3"/>
    <row r="12430" customFormat="1" ht="13.5" x14ac:dyDescent="0.3"/>
    <row r="12431" customFormat="1" ht="13.5" x14ac:dyDescent="0.3"/>
    <row r="12432" customFormat="1" ht="13.5" x14ac:dyDescent="0.3"/>
    <row r="12433" customFormat="1" ht="13.5" x14ac:dyDescent="0.3"/>
    <row r="12434" customFormat="1" ht="13.5" x14ac:dyDescent="0.3"/>
    <row r="12435" customFormat="1" ht="13.5" x14ac:dyDescent="0.3"/>
    <row r="12436" customFormat="1" ht="13.5" x14ac:dyDescent="0.3"/>
    <row r="12437" customFormat="1" ht="13.5" x14ac:dyDescent="0.3"/>
    <row r="12438" customFormat="1" ht="13.5" x14ac:dyDescent="0.3"/>
    <row r="12439" customFormat="1" ht="13.5" x14ac:dyDescent="0.3"/>
    <row r="12440" customFormat="1" ht="13.5" x14ac:dyDescent="0.3"/>
    <row r="12441" customFormat="1" ht="13.5" x14ac:dyDescent="0.3"/>
    <row r="12442" customFormat="1" ht="13.5" x14ac:dyDescent="0.3"/>
    <row r="12443" customFormat="1" ht="13.5" x14ac:dyDescent="0.3"/>
    <row r="12444" customFormat="1" ht="13.5" x14ac:dyDescent="0.3"/>
    <row r="12445" customFormat="1" ht="13.5" x14ac:dyDescent="0.3"/>
    <row r="12446" customFormat="1" ht="13.5" x14ac:dyDescent="0.3"/>
    <row r="12447" customFormat="1" ht="13.5" x14ac:dyDescent="0.3"/>
    <row r="12448" customFormat="1" ht="13.5" x14ac:dyDescent="0.3"/>
    <row r="12449" customFormat="1" ht="13.5" x14ac:dyDescent="0.3"/>
    <row r="12450" customFormat="1" ht="13.5" x14ac:dyDescent="0.3"/>
    <row r="12451" customFormat="1" ht="13.5" x14ac:dyDescent="0.3"/>
    <row r="12452" customFormat="1" ht="13.5" x14ac:dyDescent="0.3"/>
    <row r="12453" customFormat="1" ht="13.5" x14ac:dyDescent="0.3"/>
    <row r="12454" customFormat="1" ht="13.5" x14ac:dyDescent="0.3"/>
    <row r="12455" customFormat="1" ht="13.5" x14ac:dyDescent="0.3"/>
    <row r="12456" customFormat="1" ht="13.5" x14ac:dyDescent="0.3"/>
    <row r="12457" customFormat="1" ht="13.5" x14ac:dyDescent="0.3"/>
    <row r="12458" customFormat="1" ht="13.5" x14ac:dyDescent="0.3"/>
    <row r="12459" customFormat="1" ht="13.5" x14ac:dyDescent="0.3"/>
    <row r="12460" customFormat="1" ht="13.5" x14ac:dyDescent="0.3"/>
    <row r="12461" customFormat="1" ht="13.5" x14ac:dyDescent="0.3"/>
    <row r="12462" customFormat="1" ht="13.5" x14ac:dyDescent="0.3"/>
    <row r="12463" customFormat="1" ht="13.5" x14ac:dyDescent="0.3"/>
    <row r="12464" customFormat="1" ht="13.5" x14ac:dyDescent="0.3"/>
    <row r="12465" customFormat="1" ht="13.5" x14ac:dyDescent="0.3"/>
    <row r="12466" customFormat="1" ht="13.5" x14ac:dyDescent="0.3"/>
    <row r="12467" customFormat="1" ht="13.5" x14ac:dyDescent="0.3"/>
    <row r="12468" customFormat="1" ht="13.5" x14ac:dyDescent="0.3"/>
    <row r="12469" customFormat="1" ht="13.5" x14ac:dyDescent="0.3"/>
    <row r="12470" customFormat="1" ht="13.5" x14ac:dyDescent="0.3"/>
    <row r="12471" customFormat="1" ht="13.5" x14ac:dyDescent="0.3"/>
    <row r="12472" customFormat="1" ht="13.5" x14ac:dyDescent="0.3"/>
    <row r="12473" customFormat="1" ht="13.5" x14ac:dyDescent="0.3"/>
    <row r="12474" customFormat="1" ht="13.5" x14ac:dyDescent="0.3"/>
    <row r="12475" customFormat="1" ht="13.5" x14ac:dyDescent="0.3"/>
    <row r="12476" customFormat="1" ht="13.5" x14ac:dyDescent="0.3"/>
    <row r="12477" customFormat="1" ht="13.5" x14ac:dyDescent="0.3"/>
    <row r="12478" customFormat="1" ht="13.5" x14ac:dyDescent="0.3"/>
    <row r="12479" customFormat="1" ht="13.5" x14ac:dyDescent="0.3"/>
    <row r="12480" customFormat="1" ht="13.5" x14ac:dyDescent="0.3"/>
    <row r="12481" customFormat="1" ht="13.5" x14ac:dyDescent="0.3"/>
    <row r="12482" customFormat="1" ht="13.5" x14ac:dyDescent="0.3"/>
    <row r="12483" customFormat="1" ht="13.5" x14ac:dyDescent="0.3"/>
    <row r="12484" customFormat="1" ht="13.5" x14ac:dyDescent="0.3"/>
    <row r="12485" customFormat="1" ht="13.5" x14ac:dyDescent="0.3"/>
    <row r="12486" customFormat="1" ht="13.5" x14ac:dyDescent="0.3"/>
    <row r="12487" customFormat="1" ht="13.5" x14ac:dyDescent="0.3"/>
    <row r="12488" customFormat="1" ht="13.5" x14ac:dyDescent="0.3"/>
    <row r="12489" customFormat="1" ht="13.5" x14ac:dyDescent="0.3"/>
    <row r="12490" customFormat="1" ht="13.5" x14ac:dyDescent="0.3"/>
    <row r="12491" customFormat="1" ht="13.5" x14ac:dyDescent="0.3"/>
    <row r="12492" customFormat="1" ht="13.5" x14ac:dyDescent="0.3"/>
    <row r="12493" customFormat="1" ht="13.5" x14ac:dyDescent="0.3"/>
    <row r="12494" customFormat="1" ht="13.5" x14ac:dyDescent="0.3"/>
    <row r="12495" customFormat="1" ht="13.5" x14ac:dyDescent="0.3"/>
    <row r="12496" customFormat="1" ht="13.5" x14ac:dyDescent="0.3"/>
    <row r="12497" customFormat="1" ht="13.5" x14ac:dyDescent="0.3"/>
    <row r="12498" customFormat="1" ht="13.5" x14ac:dyDescent="0.3"/>
    <row r="12499" customFormat="1" ht="13.5" x14ac:dyDescent="0.3"/>
    <row r="12500" customFormat="1" ht="13.5" x14ac:dyDescent="0.3"/>
    <row r="12501" customFormat="1" ht="13.5" x14ac:dyDescent="0.3"/>
    <row r="12502" customFormat="1" ht="13.5" x14ac:dyDescent="0.3"/>
    <row r="12503" customFormat="1" ht="13.5" x14ac:dyDescent="0.3"/>
    <row r="12504" customFormat="1" ht="13.5" x14ac:dyDescent="0.3"/>
    <row r="12505" customFormat="1" ht="13.5" x14ac:dyDescent="0.3"/>
    <row r="12506" customFormat="1" ht="13.5" x14ac:dyDescent="0.3"/>
    <row r="12507" customFormat="1" ht="13.5" x14ac:dyDescent="0.3"/>
    <row r="12508" customFormat="1" ht="13.5" x14ac:dyDescent="0.3"/>
    <row r="12509" customFormat="1" ht="13.5" x14ac:dyDescent="0.3"/>
    <row r="12510" customFormat="1" ht="13.5" x14ac:dyDescent="0.3"/>
    <row r="12511" customFormat="1" ht="13.5" x14ac:dyDescent="0.3"/>
    <row r="12512" customFormat="1" ht="13.5" x14ac:dyDescent="0.3"/>
    <row r="12513" customFormat="1" ht="13.5" x14ac:dyDescent="0.3"/>
    <row r="12514" customFormat="1" ht="13.5" x14ac:dyDescent="0.3"/>
    <row r="12515" customFormat="1" ht="13.5" x14ac:dyDescent="0.3"/>
    <row r="12516" customFormat="1" ht="13.5" x14ac:dyDescent="0.3"/>
    <row r="12517" customFormat="1" ht="13.5" x14ac:dyDescent="0.3"/>
    <row r="12518" customFormat="1" ht="13.5" x14ac:dyDescent="0.3"/>
    <row r="12519" customFormat="1" ht="13.5" x14ac:dyDescent="0.3"/>
    <row r="12520" customFormat="1" ht="13.5" x14ac:dyDescent="0.3"/>
    <row r="12521" customFormat="1" ht="13.5" x14ac:dyDescent="0.3"/>
    <row r="12522" customFormat="1" ht="13.5" x14ac:dyDescent="0.3"/>
    <row r="12523" customFormat="1" ht="13.5" x14ac:dyDescent="0.3"/>
    <row r="12524" customFormat="1" ht="13.5" x14ac:dyDescent="0.3"/>
    <row r="12525" customFormat="1" ht="13.5" x14ac:dyDescent="0.3"/>
    <row r="12526" customFormat="1" ht="13.5" x14ac:dyDescent="0.3"/>
    <row r="12527" customFormat="1" ht="13.5" x14ac:dyDescent="0.3"/>
    <row r="12528" customFormat="1" ht="13.5" x14ac:dyDescent="0.3"/>
    <row r="12529" customFormat="1" ht="13.5" x14ac:dyDescent="0.3"/>
    <row r="12530" customFormat="1" ht="13.5" x14ac:dyDescent="0.3"/>
    <row r="12531" customFormat="1" ht="13.5" x14ac:dyDescent="0.3"/>
    <row r="12532" customFormat="1" ht="13.5" x14ac:dyDescent="0.3"/>
    <row r="12533" customFormat="1" ht="13.5" x14ac:dyDescent="0.3"/>
    <row r="12534" customFormat="1" ht="13.5" x14ac:dyDescent="0.3"/>
    <row r="12535" customFormat="1" ht="13.5" x14ac:dyDescent="0.3"/>
    <row r="12536" customFormat="1" ht="13.5" x14ac:dyDescent="0.3"/>
    <row r="12537" customFormat="1" ht="13.5" x14ac:dyDescent="0.3"/>
    <row r="12538" customFormat="1" ht="13.5" x14ac:dyDescent="0.3"/>
    <row r="12539" customFormat="1" ht="13.5" x14ac:dyDescent="0.3"/>
    <row r="12540" customFormat="1" ht="13.5" x14ac:dyDescent="0.3"/>
    <row r="12541" customFormat="1" ht="13.5" x14ac:dyDescent="0.3"/>
    <row r="12542" customFormat="1" ht="13.5" x14ac:dyDescent="0.3"/>
    <row r="12543" customFormat="1" ht="13.5" x14ac:dyDescent="0.3"/>
    <row r="12544" customFormat="1" ht="13.5" x14ac:dyDescent="0.3"/>
    <row r="12545" customFormat="1" ht="13.5" x14ac:dyDescent="0.3"/>
    <row r="12546" customFormat="1" ht="13.5" x14ac:dyDescent="0.3"/>
    <row r="12547" customFormat="1" ht="13.5" x14ac:dyDescent="0.3"/>
    <row r="12548" customFormat="1" ht="13.5" x14ac:dyDescent="0.3"/>
    <row r="12549" customFormat="1" ht="13.5" x14ac:dyDescent="0.3"/>
    <row r="12550" customFormat="1" ht="13.5" x14ac:dyDescent="0.3"/>
    <row r="12551" customFormat="1" ht="13.5" x14ac:dyDescent="0.3"/>
    <row r="12552" customFormat="1" ht="13.5" x14ac:dyDescent="0.3"/>
    <row r="12553" customFormat="1" ht="13.5" x14ac:dyDescent="0.3"/>
    <row r="12554" customFormat="1" ht="13.5" x14ac:dyDescent="0.3"/>
    <row r="12555" customFormat="1" ht="13.5" x14ac:dyDescent="0.3"/>
    <row r="12556" customFormat="1" ht="13.5" x14ac:dyDescent="0.3"/>
    <row r="12557" customFormat="1" ht="13.5" x14ac:dyDescent="0.3"/>
    <row r="12558" customFormat="1" ht="13.5" x14ac:dyDescent="0.3"/>
    <row r="12559" customFormat="1" ht="13.5" x14ac:dyDescent="0.3"/>
    <row r="12560" customFormat="1" ht="13.5" x14ac:dyDescent="0.3"/>
    <row r="12561" customFormat="1" ht="13.5" x14ac:dyDescent="0.3"/>
    <row r="12562" customFormat="1" ht="13.5" x14ac:dyDescent="0.3"/>
    <row r="12563" customFormat="1" ht="13.5" x14ac:dyDescent="0.3"/>
    <row r="12564" customFormat="1" ht="13.5" x14ac:dyDescent="0.3"/>
    <row r="12565" customFormat="1" ht="13.5" x14ac:dyDescent="0.3"/>
    <row r="12566" customFormat="1" ht="13.5" x14ac:dyDescent="0.3"/>
    <row r="12567" customFormat="1" ht="13.5" x14ac:dyDescent="0.3"/>
    <row r="12568" customFormat="1" ht="13.5" x14ac:dyDescent="0.3"/>
    <row r="12569" customFormat="1" ht="13.5" x14ac:dyDescent="0.3"/>
    <row r="12570" customFormat="1" ht="13.5" x14ac:dyDescent="0.3"/>
    <row r="12571" customFormat="1" ht="13.5" x14ac:dyDescent="0.3"/>
    <row r="12572" customFormat="1" ht="13.5" x14ac:dyDescent="0.3"/>
    <row r="12573" customFormat="1" ht="13.5" x14ac:dyDescent="0.3"/>
    <row r="12574" customFormat="1" ht="13.5" x14ac:dyDescent="0.3"/>
    <row r="12575" customFormat="1" ht="13.5" x14ac:dyDescent="0.3"/>
    <row r="12576" customFormat="1" ht="13.5" x14ac:dyDescent="0.3"/>
    <row r="12577" customFormat="1" ht="13.5" x14ac:dyDescent="0.3"/>
    <row r="12578" customFormat="1" ht="13.5" x14ac:dyDescent="0.3"/>
    <row r="12579" customFormat="1" ht="13.5" x14ac:dyDescent="0.3"/>
    <row r="12580" customFormat="1" ht="13.5" x14ac:dyDescent="0.3"/>
    <row r="12581" customFormat="1" ht="13.5" x14ac:dyDescent="0.3"/>
    <row r="12582" customFormat="1" ht="13.5" x14ac:dyDescent="0.3"/>
    <row r="12583" customFormat="1" ht="13.5" x14ac:dyDescent="0.3"/>
    <row r="12584" customFormat="1" ht="13.5" x14ac:dyDescent="0.3"/>
    <row r="12585" customFormat="1" ht="13.5" x14ac:dyDescent="0.3"/>
    <row r="12586" customFormat="1" ht="13.5" x14ac:dyDescent="0.3"/>
    <row r="12587" customFormat="1" ht="13.5" x14ac:dyDescent="0.3"/>
    <row r="12588" customFormat="1" ht="13.5" x14ac:dyDescent="0.3"/>
    <row r="12589" customFormat="1" ht="13.5" x14ac:dyDescent="0.3"/>
    <row r="12590" customFormat="1" ht="13.5" x14ac:dyDescent="0.3"/>
    <row r="12591" customFormat="1" ht="13.5" x14ac:dyDescent="0.3"/>
    <row r="12592" customFormat="1" ht="13.5" x14ac:dyDescent="0.3"/>
    <row r="12593" customFormat="1" ht="13.5" x14ac:dyDescent="0.3"/>
    <row r="12594" customFormat="1" ht="13.5" x14ac:dyDescent="0.3"/>
    <row r="12595" customFormat="1" ht="13.5" x14ac:dyDescent="0.3"/>
    <row r="12596" customFormat="1" ht="13.5" x14ac:dyDescent="0.3"/>
    <row r="12597" customFormat="1" ht="13.5" x14ac:dyDescent="0.3"/>
    <row r="12598" customFormat="1" ht="13.5" x14ac:dyDescent="0.3"/>
    <row r="12599" customFormat="1" ht="13.5" x14ac:dyDescent="0.3"/>
    <row r="12600" customFormat="1" ht="13.5" x14ac:dyDescent="0.3"/>
    <row r="12601" customFormat="1" ht="13.5" x14ac:dyDescent="0.3"/>
    <row r="12602" customFormat="1" ht="13.5" x14ac:dyDescent="0.3"/>
    <row r="12603" customFormat="1" ht="13.5" x14ac:dyDescent="0.3"/>
    <row r="12604" customFormat="1" ht="13.5" x14ac:dyDescent="0.3"/>
    <row r="12605" customFormat="1" ht="13.5" x14ac:dyDescent="0.3"/>
    <row r="12606" customFormat="1" ht="13.5" x14ac:dyDescent="0.3"/>
    <row r="12607" customFormat="1" ht="13.5" x14ac:dyDescent="0.3"/>
    <row r="12608" customFormat="1" ht="13.5" x14ac:dyDescent="0.3"/>
    <row r="12609" customFormat="1" ht="13.5" x14ac:dyDescent="0.3"/>
    <row r="12610" customFormat="1" ht="13.5" x14ac:dyDescent="0.3"/>
    <row r="12611" customFormat="1" ht="13.5" x14ac:dyDescent="0.3"/>
    <row r="12612" customFormat="1" ht="13.5" x14ac:dyDescent="0.3"/>
    <row r="12613" customFormat="1" ht="13.5" x14ac:dyDescent="0.3"/>
    <row r="12614" customFormat="1" ht="13.5" x14ac:dyDescent="0.3"/>
    <row r="12615" customFormat="1" ht="13.5" x14ac:dyDescent="0.3"/>
    <row r="12616" customFormat="1" ht="13.5" x14ac:dyDescent="0.3"/>
    <row r="12617" customFormat="1" ht="13.5" x14ac:dyDescent="0.3"/>
    <row r="12618" customFormat="1" ht="13.5" x14ac:dyDescent="0.3"/>
    <row r="12619" customFormat="1" ht="13.5" x14ac:dyDescent="0.3"/>
    <row r="12620" customFormat="1" ht="13.5" x14ac:dyDescent="0.3"/>
    <row r="12621" customFormat="1" ht="13.5" x14ac:dyDescent="0.3"/>
    <row r="12622" customFormat="1" ht="13.5" x14ac:dyDescent="0.3"/>
    <row r="12623" customFormat="1" ht="13.5" x14ac:dyDescent="0.3"/>
    <row r="12624" customFormat="1" ht="13.5" x14ac:dyDescent="0.3"/>
    <row r="12625" customFormat="1" ht="13.5" x14ac:dyDescent="0.3"/>
    <row r="12626" customFormat="1" ht="13.5" x14ac:dyDescent="0.3"/>
    <row r="12627" customFormat="1" ht="13.5" x14ac:dyDescent="0.3"/>
    <row r="12628" customFormat="1" ht="13.5" x14ac:dyDescent="0.3"/>
    <row r="12629" customFormat="1" ht="13.5" x14ac:dyDescent="0.3"/>
    <row r="12630" customFormat="1" ht="13.5" x14ac:dyDescent="0.3"/>
    <row r="12631" customFormat="1" ht="13.5" x14ac:dyDescent="0.3"/>
    <row r="12632" customFormat="1" ht="13.5" x14ac:dyDescent="0.3"/>
    <row r="12633" customFormat="1" ht="13.5" x14ac:dyDescent="0.3"/>
    <row r="12634" customFormat="1" ht="13.5" x14ac:dyDescent="0.3"/>
    <row r="12635" customFormat="1" ht="13.5" x14ac:dyDescent="0.3"/>
    <row r="12636" customFormat="1" ht="13.5" x14ac:dyDescent="0.3"/>
    <row r="12637" customFormat="1" ht="13.5" x14ac:dyDescent="0.3"/>
    <row r="12638" customFormat="1" ht="13.5" x14ac:dyDescent="0.3"/>
    <row r="12639" customFormat="1" ht="13.5" x14ac:dyDescent="0.3"/>
    <row r="12640" customFormat="1" ht="13.5" x14ac:dyDescent="0.3"/>
    <row r="12641" customFormat="1" ht="13.5" x14ac:dyDescent="0.3"/>
    <row r="12642" customFormat="1" ht="13.5" x14ac:dyDescent="0.3"/>
    <row r="12643" customFormat="1" ht="13.5" x14ac:dyDescent="0.3"/>
    <row r="12644" customFormat="1" ht="13.5" x14ac:dyDescent="0.3"/>
    <row r="12645" customFormat="1" ht="13.5" x14ac:dyDescent="0.3"/>
    <row r="12646" customFormat="1" ht="13.5" x14ac:dyDescent="0.3"/>
    <row r="12647" customFormat="1" ht="13.5" x14ac:dyDescent="0.3"/>
    <row r="12648" customFormat="1" ht="13.5" x14ac:dyDescent="0.3"/>
    <row r="12649" customFormat="1" ht="13.5" x14ac:dyDescent="0.3"/>
    <row r="12650" customFormat="1" ht="13.5" x14ac:dyDescent="0.3"/>
    <row r="12651" customFormat="1" ht="13.5" x14ac:dyDescent="0.3"/>
    <row r="12652" customFormat="1" ht="13.5" x14ac:dyDescent="0.3"/>
    <row r="12653" customFormat="1" ht="13.5" x14ac:dyDescent="0.3"/>
    <row r="12654" customFormat="1" ht="13.5" x14ac:dyDescent="0.3"/>
    <row r="12655" customFormat="1" ht="13.5" x14ac:dyDescent="0.3"/>
    <row r="12656" customFormat="1" ht="13.5" x14ac:dyDescent="0.3"/>
    <row r="12657" customFormat="1" ht="13.5" x14ac:dyDescent="0.3"/>
    <row r="12658" customFormat="1" ht="13.5" x14ac:dyDescent="0.3"/>
    <row r="12659" customFormat="1" ht="13.5" x14ac:dyDescent="0.3"/>
    <row r="12660" customFormat="1" ht="13.5" x14ac:dyDescent="0.3"/>
    <row r="12661" customFormat="1" ht="13.5" x14ac:dyDescent="0.3"/>
    <row r="12662" customFormat="1" ht="13.5" x14ac:dyDescent="0.3"/>
    <row r="12663" customFormat="1" ht="13.5" x14ac:dyDescent="0.3"/>
    <row r="12664" customFormat="1" ht="13.5" x14ac:dyDescent="0.3"/>
    <row r="12665" customFormat="1" ht="13.5" x14ac:dyDescent="0.3"/>
    <row r="12666" customFormat="1" ht="13.5" x14ac:dyDescent="0.3"/>
    <row r="12667" customFormat="1" ht="13.5" x14ac:dyDescent="0.3"/>
    <row r="12668" customFormat="1" ht="13.5" x14ac:dyDescent="0.3"/>
    <row r="12669" customFormat="1" ht="13.5" x14ac:dyDescent="0.3"/>
    <row r="12670" customFormat="1" ht="13.5" x14ac:dyDescent="0.3"/>
    <row r="12671" customFormat="1" ht="13.5" x14ac:dyDescent="0.3"/>
    <row r="12672" customFormat="1" ht="13.5" x14ac:dyDescent="0.3"/>
    <row r="12673" customFormat="1" ht="13.5" x14ac:dyDescent="0.3"/>
    <row r="12674" customFormat="1" ht="13.5" x14ac:dyDescent="0.3"/>
    <row r="12675" customFormat="1" ht="13.5" x14ac:dyDescent="0.3"/>
    <row r="12676" customFormat="1" ht="13.5" x14ac:dyDescent="0.3"/>
    <row r="12677" customFormat="1" ht="13.5" x14ac:dyDescent="0.3"/>
    <row r="12678" customFormat="1" ht="13.5" x14ac:dyDescent="0.3"/>
    <row r="12679" customFormat="1" ht="13.5" x14ac:dyDescent="0.3"/>
    <row r="12680" customFormat="1" ht="13.5" x14ac:dyDescent="0.3"/>
    <row r="12681" customFormat="1" ht="13.5" x14ac:dyDescent="0.3"/>
    <row r="12682" customFormat="1" ht="13.5" x14ac:dyDescent="0.3"/>
    <row r="12683" customFormat="1" ht="13.5" x14ac:dyDescent="0.3"/>
    <row r="12684" customFormat="1" ht="13.5" x14ac:dyDescent="0.3"/>
    <row r="12685" customFormat="1" ht="13.5" x14ac:dyDescent="0.3"/>
    <row r="12686" customFormat="1" ht="13.5" x14ac:dyDescent="0.3"/>
    <row r="12687" customFormat="1" ht="13.5" x14ac:dyDescent="0.3"/>
    <row r="12688" customFormat="1" ht="13.5" x14ac:dyDescent="0.3"/>
    <row r="12689" customFormat="1" ht="13.5" x14ac:dyDescent="0.3"/>
    <row r="12690" customFormat="1" ht="13.5" x14ac:dyDescent="0.3"/>
    <row r="12691" customFormat="1" ht="13.5" x14ac:dyDescent="0.3"/>
    <row r="12692" customFormat="1" ht="13.5" x14ac:dyDescent="0.3"/>
    <row r="12693" customFormat="1" ht="13.5" x14ac:dyDescent="0.3"/>
    <row r="12694" customFormat="1" ht="13.5" x14ac:dyDescent="0.3"/>
    <row r="12695" customFormat="1" ht="13.5" x14ac:dyDescent="0.3"/>
    <row r="12696" customFormat="1" ht="13.5" x14ac:dyDescent="0.3"/>
    <row r="12697" customFormat="1" ht="13.5" x14ac:dyDescent="0.3"/>
    <row r="12698" customFormat="1" ht="13.5" x14ac:dyDescent="0.3"/>
    <row r="12699" customFormat="1" ht="13.5" x14ac:dyDescent="0.3"/>
    <row r="12700" customFormat="1" ht="13.5" x14ac:dyDescent="0.3"/>
    <row r="12701" customFormat="1" ht="13.5" x14ac:dyDescent="0.3"/>
    <row r="12702" customFormat="1" ht="13.5" x14ac:dyDescent="0.3"/>
    <row r="12703" customFormat="1" ht="13.5" x14ac:dyDescent="0.3"/>
    <row r="12704" customFormat="1" ht="13.5" x14ac:dyDescent="0.3"/>
    <row r="12705" customFormat="1" ht="13.5" x14ac:dyDescent="0.3"/>
    <row r="12706" customFormat="1" ht="13.5" x14ac:dyDescent="0.3"/>
    <row r="12707" customFormat="1" ht="13.5" x14ac:dyDescent="0.3"/>
    <row r="12708" customFormat="1" ht="13.5" x14ac:dyDescent="0.3"/>
    <row r="12709" customFormat="1" ht="13.5" x14ac:dyDescent="0.3"/>
    <row r="12710" customFormat="1" ht="13.5" x14ac:dyDescent="0.3"/>
    <row r="12711" customFormat="1" ht="13.5" x14ac:dyDescent="0.3"/>
    <row r="12712" customFormat="1" ht="13.5" x14ac:dyDescent="0.3"/>
    <row r="12713" customFormat="1" ht="13.5" x14ac:dyDescent="0.3"/>
    <row r="12714" customFormat="1" ht="13.5" x14ac:dyDescent="0.3"/>
    <row r="12715" customFormat="1" ht="13.5" x14ac:dyDescent="0.3"/>
    <row r="12716" customFormat="1" ht="13.5" x14ac:dyDescent="0.3"/>
    <row r="12717" customFormat="1" ht="13.5" x14ac:dyDescent="0.3"/>
    <row r="12718" customFormat="1" ht="13.5" x14ac:dyDescent="0.3"/>
    <row r="12719" customFormat="1" ht="13.5" x14ac:dyDescent="0.3"/>
    <row r="12720" customFormat="1" ht="13.5" x14ac:dyDescent="0.3"/>
    <row r="12721" customFormat="1" ht="13.5" x14ac:dyDescent="0.3"/>
    <row r="12722" customFormat="1" ht="13.5" x14ac:dyDescent="0.3"/>
    <row r="12723" customFormat="1" ht="13.5" x14ac:dyDescent="0.3"/>
    <row r="12724" customFormat="1" ht="13.5" x14ac:dyDescent="0.3"/>
    <row r="12725" customFormat="1" ht="13.5" x14ac:dyDescent="0.3"/>
    <row r="12726" customFormat="1" ht="13.5" x14ac:dyDescent="0.3"/>
    <row r="12727" customFormat="1" ht="13.5" x14ac:dyDescent="0.3"/>
    <row r="12728" customFormat="1" ht="13.5" x14ac:dyDescent="0.3"/>
    <row r="12729" customFormat="1" ht="13.5" x14ac:dyDescent="0.3"/>
    <row r="12730" customFormat="1" ht="13.5" x14ac:dyDescent="0.3"/>
    <row r="12731" customFormat="1" ht="13.5" x14ac:dyDescent="0.3"/>
    <row r="12732" customFormat="1" ht="13.5" x14ac:dyDescent="0.3"/>
    <row r="12733" customFormat="1" ht="13.5" x14ac:dyDescent="0.3"/>
    <row r="12734" customFormat="1" ht="13.5" x14ac:dyDescent="0.3"/>
    <row r="12735" customFormat="1" ht="13.5" x14ac:dyDescent="0.3"/>
    <row r="12736" customFormat="1" ht="13.5" x14ac:dyDescent="0.3"/>
    <row r="12737" customFormat="1" ht="13.5" x14ac:dyDescent="0.3"/>
    <row r="12738" customFormat="1" ht="13.5" x14ac:dyDescent="0.3"/>
    <row r="12739" customFormat="1" ht="13.5" x14ac:dyDescent="0.3"/>
    <row r="12740" customFormat="1" ht="13.5" x14ac:dyDescent="0.3"/>
    <row r="12741" customFormat="1" ht="13.5" x14ac:dyDescent="0.3"/>
    <row r="12742" customFormat="1" ht="13.5" x14ac:dyDescent="0.3"/>
    <row r="12743" customFormat="1" ht="13.5" x14ac:dyDescent="0.3"/>
    <row r="12744" customFormat="1" ht="13.5" x14ac:dyDescent="0.3"/>
    <row r="12745" customFormat="1" ht="13.5" x14ac:dyDescent="0.3"/>
    <row r="12746" customFormat="1" ht="13.5" x14ac:dyDescent="0.3"/>
    <row r="12747" customFormat="1" ht="13.5" x14ac:dyDescent="0.3"/>
    <row r="12748" customFormat="1" ht="13.5" x14ac:dyDescent="0.3"/>
    <row r="12749" customFormat="1" ht="13.5" x14ac:dyDescent="0.3"/>
    <row r="12750" customFormat="1" ht="13.5" x14ac:dyDescent="0.3"/>
    <row r="12751" customFormat="1" ht="13.5" x14ac:dyDescent="0.3"/>
    <row r="12752" customFormat="1" ht="13.5" x14ac:dyDescent="0.3"/>
    <row r="12753" customFormat="1" ht="13.5" x14ac:dyDescent="0.3"/>
    <row r="12754" customFormat="1" ht="13.5" x14ac:dyDescent="0.3"/>
    <row r="12755" customFormat="1" ht="13.5" x14ac:dyDescent="0.3"/>
    <row r="12756" customFormat="1" ht="13.5" x14ac:dyDescent="0.3"/>
    <row r="12757" customFormat="1" ht="13.5" x14ac:dyDescent="0.3"/>
    <row r="12758" customFormat="1" ht="13.5" x14ac:dyDescent="0.3"/>
    <row r="12759" customFormat="1" ht="13.5" x14ac:dyDescent="0.3"/>
    <row r="12760" customFormat="1" ht="13.5" x14ac:dyDescent="0.3"/>
    <row r="12761" customFormat="1" ht="13.5" x14ac:dyDescent="0.3"/>
    <row r="12762" customFormat="1" ht="13.5" x14ac:dyDescent="0.3"/>
    <row r="12763" customFormat="1" ht="13.5" x14ac:dyDescent="0.3"/>
    <row r="12764" customFormat="1" ht="13.5" x14ac:dyDescent="0.3"/>
    <row r="12765" customFormat="1" ht="13.5" x14ac:dyDescent="0.3"/>
    <row r="12766" customFormat="1" ht="13.5" x14ac:dyDescent="0.3"/>
    <row r="12767" customFormat="1" ht="13.5" x14ac:dyDescent="0.3"/>
    <row r="12768" customFormat="1" ht="13.5" x14ac:dyDescent="0.3"/>
    <row r="12769" customFormat="1" ht="13.5" x14ac:dyDescent="0.3"/>
    <row r="12770" customFormat="1" ht="13.5" x14ac:dyDescent="0.3"/>
    <row r="12771" customFormat="1" ht="13.5" x14ac:dyDescent="0.3"/>
    <row r="12772" customFormat="1" ht="13.5" x14ac:dyDescent="0.3"/>
    <row r="12773" customFormat="1" ht="13.5" x14ac:dyDescent="0.3"/>
    <row r="12774" customFormat="1" ht="13.5" x14ac:dyDescent="0.3"/>
    <row r="12775" customFormat="1" ht="13.5" x14ac:dyDescent="0.3"/>
    <row r="12776" customFormat="1" ht="13.5" x14ac:dyDescent="0.3"/>
    <row r="12777" customFormat="1" ht="13.5" x14ac:dyDescent="0.3"/>
    <row r="12778" customFormat="1" ht="13.5" x14ac:dyDescent="0.3"/>
    <row r="12779" customFormat="1" ht="13.5" x14ac:dyDescent="0.3"/>
    <row r="12780" customFormat="1" ht="13.5" x14ac:dyDescent="0.3"/>
    <row r="12781" customFormat="1" ht="13.5" x14ac:dyDescent="0.3"/>
    <row r="12782" customFormat="1" ht="13.5" x14ac:dyDescent="0.3"/>
    <row r="12783" customFormat="1" ht="13.5" x14ac:dyDescent="0.3"/>
    <row r="12784" customFormat="1" ht="13.5" x14ac:dyDescent="0.3"/>
    <row r="12785" customFormat="1" ht="13.5" x14ac:dyDescent="0.3"/>
    <row r="12786" customFormat="1" ht="13.5" x14ac:dyDescent="0.3"/>
    <row r="12787" customFormat="1" ht="13.5" x14ac:dyDescent="0.3"/>
    <row r="12788" customFormat="1" ht="13.5" x14ac:dyDescent="0.3"/>
    <row r="12789" customFormat="1" ht="13.5" x14ac:dyDescent="0.3"/>
    <row r="12790" customFormat="1" ht="13.5" x14ac:dyDescent="0.3"/>
    <row r="12791" customFormat="1" ht="13.5" x14ac:dyDescent="0.3"/>
    <row r="12792" customFormat="1" ht="13.5" x14ac:dyDescent="0.3"/>
    <row r="12793" customFormat="1" ht="13.5" x14ac:dyDescent="0.3"/>
    <row r="12794" customFormat="1" ht="13.5" x14ac:dyDescent="0.3"/>
    <row r="12795" customFormat="1" ht="13.5" x14ac:dyDescent="0.3"/>
    <row r="12796" customFormat="1" ht="13.5" x14ac:dyDescent="0.3"/>
    <row r="12797" customFormat="1" ht="13.5" x14ac:dyDescent="0.3"/>
    <row r="12798" customFormat="1" ht="13.5" x14ac:dyDescent="0.3"/>
    <row r="12799" customFormat="1" ht="13.5" x14ac:dyDescent="0.3"/>
    <row r="12800" customFormat="1" ht="13.5" x14ac:dyDescent="0.3"/>
    <row r="12801" customFormat="1" ht="13.5" x14ac:dyDescent="0.3"/>
    <row r="12802" customFormat="1" ht="13.5" x14ac:dyDescent="0.3"/>
    <row r="12803" customFormat="1" ht="13.5" x14ac:dyDescent="0.3"/>
    <row r="12804" customFormat="1" ht="13.5" x14ac:dyDescent="0.3"/>
    <row r="12805" customFormat="1" ht="13.5" x14ac:dyDescent="0.3"/>
    <row r="12806" customFormat="1" ht="13.5" x14ac:dyDescent="0.3"/>
    <row r="12807" customFormat="1" ht="13.5" x14ac:dyDescent="0.3"/>
    <row r="12808" customFormat="1" ht="13.5" x14ac:dyDescent="0.3"/>
    <row r="12809" customFormat="1" ht="13.5" x14ac:dyDescent="0.3"/>
    <row r="12810" customFormat="1" ht="13.5" x14ac:dyDescent="0.3"/>
    <row r="12811" customFormat="1" ht="13.5" x14ac:dyDescent="0.3"/>
    <row r="12812" customFormat="1" ht="13.5" x14ac:dyDescent="0.3"/>
    <row r="12813" customFormat="1" ht="13.5" x14ac:dyDescent="0.3"/>
    <row r="12814" customFormat="1" ht="13.5" x14ac:dyDescent="0.3"/>
    <row r="12815" customFormat="1" ht="13.5" x14ac:dyDescent="0.3"/>
    <row r="12816" customFormat="1" ht="13.5" x14ac:dyDescent="0.3"/>
    <row r="12817" customFormat="1" ht="13.5" x14ac:dyDescent="0.3"/>
    <row r="12818" customFormat="1" ht="13.5" x14ac:dyDescent="0.3"/>
    <row r="12819" customFormat="1" ht="13.5" x14ac:dyDescent="0.3"/>
    <row r="12820" customFormat="1" ht="13.5" x14ac:dyDescent="0.3"/>
    <row r="12821" customFormat="1" ht="13.5" x14ac:dyDescent="0.3"/>
    <row r="12822" customFormat="1" ht="13.5" x14ac:dyDescent="0.3"/>
    <row r="12823" customFormat="1" ht="13.5" x14ac:dyDescent="0.3"/>
    <row r="12824" customFormat="1" ht="13.5" x14ac:dyDescent="0.3"/>
    <row r="12825" customFormat="1" ht="13.5" x14ac:dyDescent="0.3"/>
    <row r="12826" customFormat="1" ht="13.5" x14ac:dyDescent="0.3"/>
    <row r="12827" customFormat="1" ht="13.5" x14ac:dyDescent="0.3"/>
    <row r="12828" customFormat="1" ht="13.5" x14ac:dyDescent="0.3"/>
    <row r="12829" customFormat="1" ht="13.5" x14ac:dyDescent="0.3"/>
    <row r="12830" customFormat="1" ht="13.5" x14ac:dyDescent="0.3"/>
    <row r="12831" customFormat="1" ht="13.5" x14ac:dyDescent="0.3"/>
    <row r="12832" customFormat="1" ht="13.5" x14ac:dyDescent="0.3"/>
    <row r="12833" customFormat="1" ht="13.5" x14ac:dyDescent="0.3"/>
    <row r="12834" customFormat="1" ht="13.5" x14ac:dyDescent="0.3"/>
    <row r="12835" customFormat="1" ht="13.5" x14ac:dyDescent="0.3"/>
    <row r="12836" customFormat="1" ht="13.5" x14ac:dyDescent="0.3"/>
    <row r="12837" customFormat="1" ht="13.5" x14ac:dyDescent="0.3"/>
    <row r="12838" customFormat="1" ht="13.5" x14ac:dyDescent="0.3"/>
    <row r="12839" customFormat="1" ht="13.5" x14ac:dyDescent="0.3"/>
    <row r="12840" customFormat="1" ht="13.5" x14ac:dyDescent="0.3"/>
    <row r="12841" customFormat="1" ht="13.5" x14ac:dyDescent="0.3"/>
    <row r="12842" customFormat="1" ht="13.5" x14ac:dyDescent="0.3"/>
    <row r="12843" customFormat="1" ht="13.5" x14ac:dyDescent="0.3"/>
    <row r="12844" customFormat="1" ht="13.5" x14ac:dyDescent="0.3"/>
    <row r="12845" customFormat="1" ht="13.5" x14ac:dyDescent="0.3"/>
    <row r="12846" customFormat="1" ht="13.5" x14ac:dyDescent="0.3"/>
    <row r="12847" customFormat="1" ht="13.5" x14ac:dyDescent="0.3"/>
    <row r="12848" customFormat="1" ht="13.5" x14ac:dyDescent="0.3"/>
    <row r="12849" customFormat="1" ht="13.5" x14ac:dyDescent="0.3"/>
    <row r="12850" customFormat="1" ht="13.5" x14ac:dyDescent="0.3"/>
    <row r="12851" customFormat="1" ht="13.5" x14ac:dyDescent="0.3"/>
    <row r="12852" customFormat="1" ht="13.5" x14ac:dyDescent="0.3"/>
    <row r="12853" customFormat="1" ht="13.5" x14ac:dyDescent="0.3"/>
    <row r="12854" customFormat="1" ht="13.5" x14ac:dyDescent="0.3"/>
    <row r="12855" customFormat="1" ht="13.5" x14ac:dyDescent="0.3"/>
    <row r="12856" customFormat="1" ht="13.5" x14ac:dyDescent="0.3"/>
    <row r="12857" customFormat="1" ht="13.5" x14ac:dyDescent="0.3"/>
    <row r="12858" customFormat="1" ht="13.5" x14ac:dyDescent="0.3"/>
    <row r="12859" customFormat="1" ht="13.5" x14ac:dyDescent="0.3"/>
    <row r="12860" customFormat="1" ht="13.5" x14ac:dyDescent="0.3"/>
    <row r="12861" customFormat="1" ht="13.5" x14ac:dyDescent="0.3"/>
    <row r="12862" customFormat="1" ht="13.5" x14ac:dyDescent="0.3"/>
    <row r="12863" customFormat="1" ht="13.5" x14ac:dyDescent="0.3"/>
    <row r="12864" customFormat="1" ht="13.5" x14ac:dyDescent="0.3"/>
    <row r="12865" customFormat="1" ht="13.5" x14ac:dyDescent="0.3"/>
    <row r="12866" customFormat="1" ht="13.5" x14ac:dyDescent="0.3"/>
    <row r="12867" customFormat="1" ht="13.5" x14ac:dyDescent="0.3"/>
    <row r="12868" customFormat="1" ht="13.5" x14ac:dyDescent="0.3"/>
    <row r="12869" customFormat="1" ht="13.5" x14ac:dyDescent="0.3"/>
    <row r="12870" customFormat="1" ht="13.5" x14ac:dyDescent="0.3"/>
    <row r="12871" customFormat="1" ht="13.5" x14ac:dyDescent="0.3"/>
    <row r="12872" customFormat="1" ht="13.5" x14ac:dyDescent="0.3"/>
    <row r="12873" customFormat="1" ht="13.5" x14ac:dyDescent="0.3"/>
    <row r="12874" customFormat="1" ht="13.5" x14ac:dyDescent="0.3"/>
    <row r="12875" customFormat="1" ht="13.5" x14ac:dyDescent="0.3"/>
    <row r="12876" customFormat="1" ht="13.5" x14ac:dyDescent="0.3"/>
    <row r="12877" customFormat="1" ht="13.5" x14ac:dyDescent="0.3"/>
    <row r="12878" customFormat="1" ht="13.5" x14ac:dyDescent="0.3"/>
    <row r="12879" customFormat="1" ht="13.5" x14ac:dyDescent="0.3"/>
    <row r="12880" customFormat="1" ht="13.5" x14ac:dyDescent="0.3"/>
    <row r="12881" customFormat="1" ht="13.5" x14ac:dyDescent="0.3"/>
    <row r="12882" customFormat="1" ht="13.5" x14ac:dyDescent="0.3"/>
    <row r="12883" customFormat="1" ht="13.5" x14ac:dyDescent="0.3"/>
    <row r="12884" customFormat="1" ht="13.5" x14ac:dyDescent="0.3"/>
    <row r="12885" customFormat="1" ht="13.5" x14ac:dyDescent="0.3"/>
    <row r="12886" customFormat="1" ht="13.5" x14ac:dyDescent="0.3"/>
    <row r="12887" customFormat="1" ht="13.5" x14ac:dyDescent="0.3"/>
    <row r="12888" customFormat="1" ht="13.5" x14ac:dyDescent="0.3"/>
    <row r="12889" customFormat="1" ht="13.5" x14ac:dyDescent="0.3"/>
    <row r="12890" customFormat="1" ht="13.5" x14ac:dyDescent="0.3"/>
    <row r="12891" customFormat="1" ht="13.5" x14ac:dyDescent="0.3"/>
    <row r="12892" customFormat="1" ht="13.5" x14ac:dyDescent="0.3"/>
    <row r="12893" customFormat="1" ht="13.5" x14ac:dyDescent="0.3"/>
    <row r="12894" customFormat="1" ht="13.5" x14ac:dyDescent="0.3"/>
    <row r="12895" customFormat="1" ht="13.5" x14ac:dyDescent="0.3"/>
    <row r="12896" customFormat="1" ht="13.5" x14ac:dyDescent="0.3"/>
    <row r="12897" customFormat="1" ht="13.5" x14ac:dyDescent="0.3"/>
    <row r="12898" customFormat="1" ht="13.5" x14ac:dyDescent="0.3"/>
    <row r="12899" customFormat="1" ht="13.5" x14ac:dyDescent="0.3"/>
    <row r="12900" customFormat="1" ht="13.5" x14ac:dyDescent="0.3"/>
    <row r="12901" customFormat="1" ht="13.5" x14ac:dyDescent="0.3"/>
    <row r="12902" customFormat="1" ht="13.5" x14ac:dyDescent="0.3"/>
    <row r="12903" customFormat="1" ht="13.5" x14ac:dyDescent="0.3"/>
    <row r="12904" customFormat="1" ht="13.5" x14ac:dyDescent="0.3"/>
    <row r="12905" customFormat="1" ht="13.5" x14ac:dyDescent="0.3"/>
    <row r="12906" customFormat="1" ht="13.5" x14ac:dyDescent="0.3"/>
    <row r="12907" customFormat="1" ht="13.5" x14ac:dyDescent="0.3"/>
    <row r="12908" customFormat="1" ht="13.5" x14ac:dyDescent="0.3"/>
    <row r="12909" customFormat="1" ht="13.5" x14ac:dyDescent="0.3"/>
    <row r="12910" customFormat="1" ht="13.5" x14ac:dyDescent="0.3"/>
    <row r="12911" customFormat="1" ht="13.5" x14ac:dyDescent="0.3"/>
    <row r="12912" customFormat="1" ht="13.5" x14ac:dyDescent="0.3"/>
    <row r="12913" customFormat="1" ht="13.5" x14ac:dyDescent="0.3"/>
    <row r="12914" customFormat="1" ht="13.5" x14ac:dyDescent="0.3"/>
    <row r="12915" customFormat="1" ht="13.5" x14ac:dyDescent="0.3"/>
    <row r="12916" customFormat="1" ht="13.5" x14ac:dyDescent="0.3"/>
    <row r="12917" customFormat="1" ht="13.5" x14ac:dyDescent="0.3"/>
    <row r="12918" customFormat="1" ht="13.5" x14ac:dyDescent="0.3"/>
    <row r="12919" customFormat="1" ht="13.5" x14ac:dyDescent="0.3"/>
    <row r="12920" customFormat="1" ht="13.5" x14ac:dyDescent="0.3"/>
    <row r="12921" customFormat="1" ht="13.5" x14ac:dyDescent="0.3"/>
    <row r="12922" customFormat="1" ht="13.5" x14ac:dyDescent="0.3"/>
    <row r="12923" customFormat="1" ht="13.5" x14ac:dyDescent="0.3"/>
    <row r="12924" customFormat="1" ht="13.5" x14ac:dyDescent="0.3"/>
    <row r="12925" customFormat="1" ht="13.5" x14ac:dyDescent="0.3"/>
    <row r="12926" customFormat="1" ht="13.5" x14ac:dyDescent="0.3"/>
    <row r="12927" customFormat="1" ht="13.5" x14ac:dyDescent="0.3"/>
    <row r="12928" customFormat="1" ht="13.5" x14ac:dyDescent="0.3"/>
    <row r="12929" customFormat="1" ht="13.5" x14ac:dyDescent="0.3"/>
    <row r="12930" customFormat="1" ht="13.5" x14ac:dyDescent="0.3"/>
    <row r="12931" customFormat="1" ht="13.5" x14ac:dyDescent="0.3"/>
    <row r="12932" customFormat="1" ht="13.5" x14ac:dyDescent="0.3"/>
    <row r="12933" customFormat="1" ht="13.5" x14ac:dyDescent="0.3"/>
    <row r="12934" customFormat="1" ht="13.5" x14ac:dyDescent="0.3"/>
    <row r="12935" customFormat="1" ht="13.5" x14ac:dyDescent="0.3"/>
    <row r="12936" customFormat="1" ht="13.5" x14ac:dyDescent="0.3"/>
    <row r="12937" customFormat="1" ht="13.5" x14ac:dyDescent="0.3"/>
    <row r="12938" customFormat="1" ht="13.5" x14ac:dyDescent="0.3"/>
    <row r="12939" customFormat="1" ht="13.5" x14ac:dyDescent="0.3"/>
    <row r="12940" customFormat="1" ht="13.5" x14ac:dyDescent="0.3"/>
    <row r="12941" customFormat="1" ht="13.5" x14ac:dyDescent="0.3"/>
    <row r="12942" customFormat="1" ht="13.5" x14ac:dyDescent="0.3"/>
    <row r="12943" customFormat="1" ht="13.5" x14ac:dyDescent="0.3"/>
    <row r="12944" customFormat="1" ht="13.5" x14ac:dyDescent="0.3"/>
    <row r="12945" customFormat="1" ht="13.5" x14ac:dyDescent="0.3"/>
    <row r="12946" customFormat="1" ht="13.5" x14ac:dyDescent="0.3"/>
    <row r="12947" customFormat="1" ht="13.5" x14ac:dyDescent="0.3"/>
    <row r="12948" customFormat="1" ht="13.5" x14ac:dyDescent="0.3"/>
    <row r="12949" customFormat="1" ht="13.5" x14ac:dyDescent="0.3"/>
    <row r="12950" customFormat="1" ht="13.5" x14ac:dyDescent="0.3"/>
    <row r="12951" customFormat="1" ht="13.5" x14ac:dyDescent="0.3"/>
    <row r="12952" customFormat="1" ht="13.5" x14ac:dyDescent="0.3"/>
    <row r="12953" customFormat="1" ht="13.5" x14ac:dyDescent="0.3"/>
    <row r="12954" customFormat="1" ht="13.5" x14ac:dyDescent="0.3"/>
    <row r="12955" customFormat="1" ht="13.5" x14ac:dyDescent="0.3"/>
    <row r="12956" customFormat="1" ht="13.5" x14ac:dyDescent="0.3"/>
    <row r="12957" customFormat="1" ht="13.5" x14ac:dyDescent="0.3"/>
    <row r="12958" customFormat="1" ht="13.5" x14ac:dyDescent="0.3"/>
    <row r="12959" customFormat="1" ht="13.5" x14ac:dyDescent="0.3"/>
    <row r="12960" customFormat="1" ht="13.5" x14ac:dyDescent="0.3"/>
    <row r="12961" customFormat="1" ht="13.5" x14ac:dyDescent="0.3"/>
    <row r="12962" customFormat="1" ht="13.5" x14ac:dyDescent="0.3"/>
    <row r="12963" customFormat="1" ht="13.5" x14ac:dyDescent="0.3"/>
    <row r="12964" customFormat="1" ht="13.5" x14ac:dyDescent="0.3"/>
    <row r="12965" customFormat="1" ht="13.5" x14ac:dyDescent="0.3"/>
    <row r="12966" customFormat="1" ht="13.5" x14ac:dyDescent="0.3"/>
    <row r="12967" customFormat="1" ht="13.5" x14ac:dyDescent="0.3"/>
    <row r="12968" customFormat="1" ht="13.5" x14ac:dyDescent="0.3"/>
    <row r="12969" customFormat="1" ht="13.5" x14ac:dyDescent="0.3"/>
    <row r="12970" customFormat="1" ht="13.5" x14ac:dyDescent="0.3"/>
    <row r="12971" customFormat="1" ht="13.5" x14ac:dyDescent="0.3"/>
    <row r="12972" customFormat="1" ht="13.5" x14ac:dyDescent="0.3"/>
    <row r="12973" customFormat="1" ht="13.5" x14ac:dyDescent="0.3"/>
    <row r="12974" customFormat="1" ht="13.5" x14ac:dyDescent="0.3"/>
    <row r="12975" customFormat="1" ht="13.5" x14ac:dyDescent="0.3"/>
    <row r="12976" customFormat="1" ht="13.5" x14ac:dyDescent="0.3"/>
    <row r="12977" customFormat="1" ht="13.5" x14ac:dyDescent="0.3"/>
    <row r="12978" customFormat="1" ht="13.5" x14ac:dyDescent="0.3"/>
    <row r="12979" customFormat="1" ht="13.5" x14ac:dyDescent="0.3"/>
    <row r="12980" customFormat="1" ht="13.5" x14ac:dyDescent="0.3"/>
    <row r="12981" customFormat="1" ht="13.5" x14ac:dyDescent="0.3"/>
    <row r="12982" customFormat="1" ht="13.5" x14ac:dyDescent="0.3"/>
    <row r="12983" customFormat="1" ht="13.5" x14ac:dyDescent="0.3"/>
    <row r="12984" customFormat="1" ht="13.5" x14ac:dyDescent="0.3"/>
    <row r="12985" customFormat="1" ht="13.5" x14ac:dyDescent="0.3"/>
    <row r="12986" customFormat="1" ht="13.5" x14ac:dyDescent="0.3"/>
    <row r="12987" customFormat="1" ht="13.5" x14ac:dyDescent="0.3"/>
    <row r="12988" customFormat="1" ht="13.5" x14ac:dyDescent="0.3"/>
    <row r="12989" customFormat="1" ht="13.5" x14ac:dyDescent="0.3"/>
    <row r="12990" customFormat="1" ht="13.5" x14ac:dyDescent="0.3"/>
    <row r="12991" customFormat="1" ht="13.5" x14ac:dyDescent="0.3"/>
    <row r="12992" customFormat="1" ht="13.5" x14ac:dyDescent="0.3"/>
    <row r="12993" customFormat="1" ht="13.5" x14ac:dyDescent="0.3"/>
    <row r="12994" customFormat="1" ht="13.5" x14ac:dyDescent="0.3"/>
    <row r="12995" customFormat="1" ht="13.5" x14ac:dyDescent="0.3"/>
    <row r="12996" customFormat="1" ht="13.5" x14ac:dyDescent="0.3"/>
    <row r="12997" customFormat="1" ht="13.5" x14ac:dyDescent="0.3"/>
    <row r="12998" customFormat="1" ht="13.5" x14ac:dyDescent="0.3"/>
    <row r="12999" customFormat="1" ht="13.5" x14ac:dyDescent="0.3"/>
    <row r="13000" customFormat="1" ht="13.5" x14ac:dyDescent="0.3"/>
    <row r="13001" customFormat="1" ht="13.5" x14ac:dyDescent="0.3"/>
    <row r="13002" customFormat="1" ht="13.5" x14ac:dyDescent="0.3"/>
    <row r="13003" customFormat="1" ht="13.5" x14ac:dyDescent="0.3"/>
    <row r="13004" customFormat="1" ht="13.5" x14ac:dyDescent="0.3"/>
    <row r="13005" customFormat="1" ht="13.5" x14ac:dyDescent="0.3"/>
    <row r="13006" customFormat="1" ht="13.5" x14ac:dyDescent="0.3"/>
    <row r="13007" customFormat="1" ht="13.5" x14ac:dyDescent="0.3"/>
    <row r="13008" customFormat="1" ht="13.5" x14ac:dyDescent="0.3"/>
    <row r="13009" customFormat="1" ht="13.5" x14ac:dyDescent="0.3"/>
    <row r="13010" customFormat="1" ht="13.5" x14ac:dyDescent="0.3"/>
    <row r="13011" customFormat="1" ht="13.5" x14ac:dyDescent="0.3"/>
    <row r="13012" customFormat="1" ht="13.5" x14ac:dyDescent="0.3"/>
    <row r="13013" customFormat="1" ht="13.5" x14ac:dyDescent="0.3"/>
    <row r="13014" customFormat="1" ht="13.5" x14ac:dyDescent="0.3"/>
    <row r="13015" customFormat="1" ht="13.5" x14ac:dyDescent="0.3"/>
    <row r="13016" customFormat="1" ht="13.5" x14ac:dyDescent="0.3"/>
    <row r="13017" customFormat="1" ht="13.5" x14ac:dyDescent="0.3"/>
    <row r="13018" customFormat="1" ht="13.5" x14ac:dyDescent="0.3"/>
    <row r="13019" customFormat="1" ht="13.5" x14ac:dyDescent="0.3"/>
    <row r="13020" customFormat="1" ht="13.5" x14ac:dyDescent="0.3"/>
    <row r="13021" customFormat="1" ht="13.5" x14ac:dyDescent="0.3"/>
    <row r="13022" customFormat="1" ht="13.5" x14ac:dyDescent="0.3"/>
    <row r="13023" customFormat="1" ht="13.5" x14ac:dyDescent="0.3"/>
    <row r="13024" customFormat="1" ht="13.5" x14ac:dyDescent="0.3"/>
    <row r="13025" customFormat="1" ht="13.5" x14ac:dyDescent="0.3"/>
    <row r="13026" customFormat="1" ht="13.5" x14ac:dyDescent="0.3"/>
    <row r="13027" customFormat="1" ht="13.5" x14ac:dyDescent="0.3"/>
    <row r="13028" customFormat="1" ht="13.5" x14ac:dyDescent="0.3"/>
    <row r="13029" customFormat="1" ht="13.5" x14ac:dyDescent="0.3"/>
    <row r="13030" customFormat="1" ht="13.5" x14ac:dyDescent="0.3"/>
    <row r="13031" customFormat="1" ht="13.5" x14ac:dyDescent="0.3"/>
    <row r="13032" customFormat="1" ht="13.5" x14ac:dyDescent="0.3"/>
    <row r="13033" customFormat="1" ht="13.5" x14ac:dyDescent="0.3"/>
    <row r="13034" customFormat="1" ht="13.5" x14ac:dyDescent="0.3"/>
    <row r="13035" customFormat="1" ht="13.5" x14ac:dyDescent="0.3"/>
    <row r="13036" customFormat="1" ht="13.5" x14ac:dyDescent="0.3"/>
    <row r="13037" customFormat="1" ht="13.5" x14ac:dyDescent="0.3"/>
    <row r="13038" customFormat="1" ht="13.5" x14ac:dyDescent="0.3"/>
    <row r="13039" customFormat="1" ht="13.5" x14ac:dyDescent="0.3"/>
    <row r="13040" customFormat="1" ht="13.5" x14ac:dyDescent="0.3"/>
    <row r="13041" customFormat="1" ht="13.5" x14ac:dyDescent="0.3"/>
    <row r="13042" customFormat="1" ht="13.5" x14ac:dyDescent="0.3"/>
    <row r="13043" customFormat="1" ht="13.5" x14ac:dyDescent="0.3"/>
    <row r="13044" customFormat="1" ht="13.5" x14ac:dyDescent="0.3"/>
    <row r="13045" customFormat="1" ht="13.5" x14ac:dyDescent="0.3"/>
    <row r="13046" customFormat="1" ht="13.5" x14ac:dyDescent="0.3"/>
    <row r="13047" customFormat="1" ht="13.5" x14ac:dyDescent="0.3"/>
    <row r="13048" customFormat="1" ht="13.5" x14ac:dyDescent="0.3"/>
    <row r="13049" customFormat="1" ht="13.5" x14ac:dyDescent="0.3"/>
    <row r="13050" customFormat="1" ht="13.5" x14ac:dyDescent="0.3"/>
    <row r="13051" customFormat="1" ht="13.5" x14ac:dyDescent="0.3"/>
    <row r="13052" customFormat="1" ht="13.5" x14ac:dyDescent="0.3"/>
    <row r="13053" customFormat="1" ht="13.5" x14ac:dyDescent="0.3"/>
    <row r="13054" customFormat="1" ht="13.5" x14ac:dyDescent="0.3"/>
    <row r="13055" customFormat="1" ht="13.5" x14ac:dyDescent="0.3"/>
    <row r="13056" customFormat="1" ht="13.5" x14ac:dyDescent="0.3"/>
    <row r="13057" customFormat="1" ht="13.5" x14ac:dyDescent="0.3"/>
    <row r="13058" customFormat="1" ht="13.5" x14ac:dyDescent="0.3"/>
    <row r="13059" customFormat="1" ht="13.5" x14ac:dyDescent="0.3"/>
    <row r="13060" customFormat="1" ht="13.5" x14ac:dyDescent="0.3"/>
    <row r="13061" customFormat="1" ht="13.5" x14ac:dyDescent="0.3"/>
    <row r="13062" customFormat="1" ht="13.5" x14ac:dyDescent="0.3"/>
    <row r="13063" customFormat="1" ht="13.5" x14ac:dyDescent="0.3"/>
    <row r="13064" customFormat="1" ht="13.5" x14ac:dyDescent="0.3"/>
    <row r="13065" customFormat="1" ht="13.5" x14ac:dyDescent="0.3"/>
    <row r="13066" customFormat="1" ht="13.5" x14ac:dyDescent="0.3"/>
    <row r="13067" customFormat="1" ht="13.5" x14ac:dyDescent="0.3"/>
    <row r="13068" customFormat="1" ht="13.5" x14ac:dyDescent="0.3"/>
    <row r="13069" customFormat="1" ht="13.5" x14ac:dyDescent="0.3"/>
    <row r="13070" customFormat="1" ht="13.5" x14ac:dyDescent="0.3"/>
    <row r="13071" customFormat="1" ht="13.5" x14ac:dyDescent="0.3"/>
    <row r="13072" customFormat="1" ht="13.5" x14ac:dyDescent="0.3"/>
    <row r="13073" customFormat="1" ht="13.5" x14ac:dyDescent="0.3"/>
    <row r="13074" customFormat="1" ht="13.5" x14ac:dyDescent="0.3"/>
    <row r="13075" customFormat="1" ht="13.5" x14ac:dyDescent="0.3"/>
    <row r="13076" customFormat="1" ht="13.5" x14ac:dyDescent="0.3"/>
    <row r="13077" customFormat="1" ht="13.5" x14ac:dyDescent="0.3"/>
    <row r="13078" customFormat="1" ht="13.5" x14ac:dyDescent="0.3"/>
    <row r="13079" customFormat="1" ht="13.5" x14ac:dyDescent="0.3"/>
    <row r="13080" customFormat="1" ht="13.5" x14ac:dyDescent="0.3"/>
    <row r="13081" customFormat="1" ht="13.5" x14ac:dyDescent="0.3"/>
    <row r="13082" customFormat="1" ht="13.5" x14ac:dyDescent="0.3"/>
    <row r="13083" customFormat="1" ht="13.5" x14ac:dyDescent="0.3"/>
    <row r="13084" customFormat="1" ht="13.5" x14ac:dyDescent="0.3"/>
    <row r="13085" customFormat="1" ht="13.5" x14ac:dyDescent="0.3"/>
    <row r="13086" customFormat="1" ht="13.5" x14ac:dyDescent="0.3"/>
    <row r="13087" customFormat="1" ht="13.5" x14ac:dyDescent="0.3"/>
    <row r="13088" customFormat="1" ht="13.5" x14ac:dyDescent="0.3"/>
    <row r="13089" customFormat="1" ht="13.5" x14ac:dyDescent="0.3"/>
    <row r="13090" customFormat="1" ht="13.5" x14ac:dyDescent="0.3"/>
    <row r="13091" customFormat="1" ht="13.5" x14ac:dyDescent="0.3"/>
    <row r="13092" customFormat="1" ht="13.5" x14ac:dyDescent="0.3"/>
    <row r="13093" customFormat="1" ht="13.5" x14ac:dyDescent="0.3"/>
    <row r="13094" customFormat="1" ht="13.5" x14ac:dyDescent="0.3"/>
    <row r="13095" customFormat="1" ht="13.5" x14ac:dyDescent="0.3"/>
    <row r="13096" customFormat="1" ht="13.5" x14ac:dyDescent="0.3"/>
    <row r="13097" customFormat="1" ht="13.5" x14ac:dyDescent="0.3"/>
    <row r="13098" customFormat="1" ht="13.5" x14ac:dyDescent="0.3"/>
    <row r="13099" customFormat="1" ht="13.5" x14ac:dyDescent="0.3"/>
    <row r="13100" customFormat="1" ht="13.5" x14ac:dyDescent="0.3"/>
    <row r="13101" customFormat="1" ht="13.5" x14ac:dyDescent="0.3"/>
    <row r="13102" customFormat="1" ht="13.5" x14ac:dyDescent="0.3"/>
    <row r="13103" customFormat="1" ht="13.5" x14ac:dyDescent="0.3"/>
    <row r="13104" customFormat="1" ht="13.5" x14ac:dyDescent="0.3"/>
    <row r="13105" customFormat="1" ht="13.5" x14ac:dyDescent="0.3"/>
    <row r="13106" customFormat="1" ht="13.5" x14ac:dyDescent="0.3"/>
    <row r="13107" customFormat="1" ht="13.5" x14ac:dyDescent="0.3"/>
    <row r="13108" customFormat="1" ht="13.5" x14ac:dyDescent="0.3"/>
    <row r="13109" customFormat="1" ht="13.5" x14ac:dyDescent="0.3"/>
    <row r="13110" customFormat="1" ht="13.5" x14ac:dyDescent="0.3"/>
    <row r="13111" customFormat="1" ht="13.5" x14ac:dyDescent="0.3"/>
    <row r="13112" customFormat="1" ht="13.5" x14ac:dyDescent="0.3"/>
    <row r="13113" customFormat="1" ht="13.5" x14ac:dyDescent="0.3"/>
    <row r="13114" customFormat="1" ht="13.5" x14ac:dyDescent="0.3"/>
    <row r="13115" customFormat="1" ht="13.5" x14ac:dyDescent="0.3"/>
    <row r="13116" customFormat="1" ht="13.5" x14ac:dyDescent="0.3"/>
    <row r="13117" customFormat="1" ht="13.5" x14ac:dyDescent="0.3"/>
    <row r="13118" customFormat="1" ht="13.5" x14ac:dyDescent="0.3"/>
    <row r="13119" customFormat="1" ht="13.5" x14ac:dyDescent="0.3"/>
    <row r="13120" customFormat="1" ht="13.5" x14ac:dyDescent="0.3"/>
    <row r="13121" customFormat="1" ht="13.5" x14ac:dyDescent="0.3"/>
    <row r="13122" customFormat="1" ht="13.5" x14ac:dyDescent="0.3"/>
    <row r="13123" customFormat="1" ht="13.5" x14ac:dyDescent="0.3"/>
    <row r="13124" customFormat="1" ht="13.5" x14ac:dyDescent="0.3"/>
    <row r="13125" customFormat="1" ht="13.5" x14ac:dyDescent="0.3"/>
    <row r="13126" customFormat="1" ht="13.5" x14ac:dyDescent="0.3"/>
    <row r="13127" customFormat="1" ht="13.5" x14ac:dyDescent="0.3"/>
    <row r="13128" customFormat="1" ht="13.5" x14ac:dyDescent="0.3"/>
    <row r="13129" customFormat="1" ht="13.5" x14ac:dyDescent="0.3"/>
    <row r="13130" customFormat="1" ht="13.5" x14ac:dyDescent="0.3"/>
    <row r="13131" customFormat="1" ht="13.5" x14ac:dyDescent="0.3"/>
    <row r="13132" customFormat="1" ht="13.5" x14ac:dyDescent="0.3"/>
    <row r="13133" customFormat="1" ht="13.5" x14ac:dyDescent="0.3"/>
    <row r="13134" customFormat="1" ht="13.5" x14ac:dyDescent="0.3"/>
    <row r="13135" customFormat="1" ht="13.5" x14ac:dyDescent="0.3"/>
    <row r="13136" customFormat="1" ht="13.5" x14ac:dyDescent="0.3"/>
    <row r="13137" customFormat="1" ht="13.5" x14ac:dyDescent="0.3"/>
    <row r="13138" customFormat="1" ht="13.5" x14ac:dyDescent="0.3"/>
    <row r="13139" customFormat="1" ht="13.5" x14ac:dyDescent="0.3"/>
    <row r="13140" customFormat="1" ht="13.5" x14ac:dyDescent="0.3"/>
    <row r="13141" customFormat="1" ht="13.5" x14ac:dyDescent="0.3"/>
    <row r="13142" customFormat="1" ht="13.5" x14ac:dyDescent="0.3"/>
    <row r="13143" customFormat="1" ht="13.5" x14ac:dyDescent="0.3"/>
    <row r="13144" customFormat="1" ht="13.5" x14ac:dyDescent="0.3"/>
    <row r="13145" customFormat="1" ht="13.5" x14ac:dyDescent="0.3"/>
    <row r="13146" customFormat="1" ht="13.5" x14ac:dyDescent="0.3"/>
    <row r="13147" customFormat="1" ht="13.5" x14ac:dyDescent="0.3"/>
    <row r="13148" customFormat="1" ht="13.5" x14ac:dyDescent="0.3"/>
    <row r="13149" customFormat="1" ht="13.5" x14ac:dyDescent="0.3"/>
    <row r="13150" customFormat="1" ht="13.5" x14ac:dyDescent="0.3"/>
    <row r="13151" customFormat="1" ht="13.5" x14ac:dyDescent="0.3"/>
    <row r="13152" customFormat="1" ht="13.5" x14ac:dyDescent="0.3"/>
    <row r="13153" customFormat="1" ht="13.5" x14ac:dyDescent="0.3"/>
    <row r="13154" customFormat="1" ht="13.5" x14ac:dyDescent="0.3"/>
    <row r="13155" customFormat="1" ht="13.5" x14ac:dyDescent="0.3"/>
    <row r="13156" customFormat="1" ht="13.5" x14ac:dyDescent="0.3"/>
    <row r="13157" customFormat="1" ht="13.5" x14ac:dyDescent="0.3"/>
    <row r="13158" customFormat="1" ht="13.5" x14ac:dyDescent="0.3"/>
    <row r="13159" customFormat="1" ht="13.5" x14ac:dyDescent="0.3"/>
    <row r="13160" customFormat="1" ht="13.5" x14ac:dyDescent="0.3"/>
    <row r="13161" customFormat="1" ht="13.5" x14ac:dyDescent="0.3"/>
    <row r="13162" customFormat="1" ht="13.5" x14ac:dyDescent="0.3"/>
    <row r="13163" customFormat="1" ht="13.5" x14ac:dyDescent="0.3"/>
    <row r="13164" customFormat="1" ht="13.5" x14ac:dyDescent="0.3"/>
    <row r="13165" customFormat="1" ht="13.5" x14ac:dyDescent="0.3"/>
    <row r="13166" customFormat="1" ht="13.5" x14ac:dyDescent="0.3"/>
    <row r="13167" customFormat="1" ht="13.5" x14ac:dyDescent="0.3"/>
    <row r="13168" customFormat="1" ht="13.5" x14ac:dyDescent="0.3"/>
    <row r="13169" customFormat="1" ht="13.5" x14ac:dyDescent="0.3"/>
    <row r="13170" customFormat="1" ht="13.5" x14ac:dyDescent="0.3"/>
    <row r="13171" customFormat="1" ht="13.5" x14ac:dyDescent="0.3"/>
    <row r="13172" customFormat="1" ht="13.5" x14ac:dyDescent="0.3"/>
    <row r="13173" customFormat="1" ht="13.5" x14ac:dyDescent="0.3"/>
    <row r="13174" customFormat="1" ht="13.5" x14ac:dyDescent="0.3"/>
    <row r="13175" customFormat="1" ht="13.5" x14ac:dyDescent="0.3"/>
    <row r="13176" customFormat="1" ht="13.5" x14ac:dyDescent="0.3"/>
    <row r="13177" customFormat="1" ht="13.5" x14ac:dyDescent="0.3"/>
    <row r="13178" customFormat="1" ht="13.5" x14ac:dyDescent="0.3"/>
    <row r="13179" customFormat="1" ht="13.5" x14ac:dyDescent="0.3"/>
    <row r="13180" customFormat="1" ht="13.5" x14ac:dyDescent="0.3"/>
    <row r="13181" customFormat="1" ht="13.5" x14ac:dyDescent="0.3"/>
    <row r="13182" customFormat="1" ht="13.5" x14ac:dyDescent="0.3"/>
    <row r="13183" customFormat="1" ht="13.5" x14ac:dyDescent="0.3"/>
    <row r="13184" customFormat="1" ht="13.5" x14ac:dyDescent="0.3"/>
    <row r="13185" customFormat="1" ht="13.5" x14ac:dyDescent="0.3"/>
    <row r="13186" customFormat="1" ht="13.5" x14ac:dyDescent="0.3"/>
    <row r="13187" customFormat="1" ht="13.5" x14ac:dyDescent="0.3"/>
    <row r="13188" customFormat="1" ht="13.5" x14ac:dyDescent="0.3"/>
    <row r="13189" customFormat="1" ht="13.5" x14ac:dyDescent="0.3"/>
    <row r="13190" customFormat="1" ht="13.5" x14ac:dyDescent="0.3"/>
    <row r="13191" customFormat="1" ht="13.5" x14ac:dyDescent="0.3"/>
    <row r="13192" customFormat="1" ht="13.5" x14ac:dyDescent="0.3"/>
    <row r="13193" customFormat="1" ht="13.5" x14ac:dyDescent="0.3"/>
    <row r="13194" customFormat="1" ht="13.5" x14ac:dyDescent="0.3"/>
    <row r="13195" customFormat="1" ht="13.5" x14ac:dyDescent="0.3"/>
    <row r="13196" customFormat="1" ht="13.5" x14ac:dyDescent="0.3"/>
    <row r="13197" customFormat="1" ht="13.5" x14ac:dyDescent="0.3"/>
    <row r="13198" customFormat="1" ht="13.5" x14ac:dyDescent="0.3"/>
    <row r="13199" customFormat="1" ht="13.5" x14ac:dyDescent="0.3"/>
    <row r="13200" customFormat="1" ht="13.5" x14ac:dyDescent="0.3"/>
    <row r="13201" customFormat="1" ht="13.5" x14ac:dyDescent="0.3"/>
    <row r="13202" customFormat="1" ht="13.5" x14ac:dyDescent="0.3"/>
    <row r="13203" customFormat="1" ht="13.5" x14ac:dyDescent="0.3"/>
    <row r="13204" customFormat="1" ht="13.5" x14ac:dyDescent="0.3"/>
    <row r="13205" customFormat="1" ht="13.5" x14ac:dyDescent="0.3"/>
    <row r="13206" customFormat="1" ht="13.5" x14ac:dyDescent="0.3"/>
    <row r="13207" customFormat="1" ht="13.5" x14ac:dyDescent="0.3"/>
    <row r="13208" customFormat="1" ht="13.5" x14ac:dyDescent="0.3"/>
    <row r="13209" customFormat="1" ht="13.5" x14ac:dyDescent="0.3"/>
    <row r="13210" customFormat="1" ht="13.5" x14ac:dyDescent="0.3"/>
    <row r="13211" customFormat="1" ht="13.5" x14ac:dyDescent="0.3"/>
    <row r="13212" customFormat="1" ht="13.5" x14ac:dyDescent="0.3"/>
    <row r="13213" customFormat="1" ht="13.5" x14ac:dyDescent="0.3"/>
    <row r="13214" customFormat="1" ht="13.5" x14ac:dyDescent="0.3"/>
    <row r="13215" customFormat="1" ht="13.5" x14ac:dyDescent="0.3"/>
    <row r="13216" customFormat="1" ht="13.5" x14ac:dyDescent="0.3"/>
    <row r="13217" customFormat="1" ht="13.5" x14ac:dyDescent="0.3"/>
    <row r="13218" customFormat="1" ht="13.5" x14ac:dyDescent="0.3"/>
    <row r="13219" customFormat="1" ht="13.5" x14ac:dyDescent="0.3"/>
    <row r="13220" customFormat="1" ht="13.5" x14ac:dyDescent="0.3"/>
    <row r="13221" customFormat="1" ht="13.5" x14ac:dyDescent="0.3"/>
    <row r="13222" customFormat="1" ht="13.5" x14ac:dyDescent="0.3"/>
    <row r="13223" customFormat="1" ht="13.5" x14ac:dyDescent="0.3"/>
    <row r="13224" customFormat="1" ht="13.5" x14ac:dyDescent="0.3"/>
    <row r="13225" customFormat="1" ht="13.5" x14ac:dyDescent="0.3"/>
    <row r="13226" customFormat="1" ht="13.5" x14ac:dyDescent="0.3"/>
    <row r="13227" customFormat="1" ht="13.5" x14ac:dyDescent="0.3"/>
    <row r="13228" customFormat="1" ht="13.5" x14ac:dyDescent="0.3"/>
    <row r="13229" customFormat="1" ht="13.5" x14ac:dyDescent="0.3"/>
    <row r="13230" customFormat="1" ht="13.5" x14ac:dyDescent="0.3"/>
    <row r="13231" customFormat="1" ht="13.5" x14ac:dyDescent="0.3"/>
    <row r="13232" customFormat="1" ht="13.5" x14ac:dyDescent="0.3"/>
    <row r="13233" customFormat="1" ht="13.5" x14ac:dyDescent="0.3"/>
    <row r="13234" customFormat="1" ht="13.5" x14ac:dyDescent="0.3"/>
    <row r="13235" customFormat="1" ht="13.5" x14ac:dyDescent="0.3"/>
    <row r="13236" customFormat="1" ht="13.5" x14ac:dyDescent="0.3"/>
    <row r="13237" customFormat="1" ht="13.5" x14ac:dyDescent="0.3"/>
    <row r="13238" customFormat="1" ht="13.5" x14ac:dyDescent="0.3"/>
    <row r="13239" customFormat="1" ht="13.5" x14ac:dyDescent="0.3"/>
    <row r="13240" customFormat="1" ht="13.5" x14ac:dyDescent="0.3"/>
    <row r="13241" customFormat="1" ht="13.5" x14ac:dyDescent="0.3"/>
    <row r="13242" customFormat="1" ht="13.5" x14ac:dyDescent="0.3"/>
    <row r="13243" customFormat="1" ht="13.5" x14ac:dyDescent="0.3"/>
    <row r="13244" customFormat="1" ht="13.5" x14ac:dyDescent="0.3"/>
    <row r="13245" customFormat="1" ht="13.5" x14ac:dyDescent="0.3"/>
    <row r="13246" customFormat="1" ht="13.5" x14ac:dyDescent="0.3"/>
    <row r="13247" customFormat="1" ht="13.5" x14ac:dyDescent="0.3"/>
    <row r="13248" customFormat="1" ht="13.5" x14ac:dyDescent="0.3"/>
    <row r="13249" customFormat="1" ht="13.5" x14ac:dyDescent="0.3"/>
    <row r="13250" customFormat="1" ht="13.5" x14ac:dyDescent="0.3"/>
    <row r="13251" customFormat="1" ht="13.5" x14ac:dyDescent="0.3"/>
    <row r="13252" customFormat="1" ht="13.5" x14ac:dyDescent="0.3"/>
    <row r="13253" customFormat="1" ht="13.5" x14ac:dyDescent="0.3"/>
    <row r="13254" customFormat="1" ht="13.5" x14ac:dyDescent="0.3"/>
    <row r="13255" customFormat="1" ht="13.5" x14ac:dyDescent="0.3"/>
    <row r="13256" customFormat="1" ht="13.5" x14ac:dyDescent="0.3"/>
    <row r="13257" customFormat="1" ht="13.5" x14ac:dyDescent="0.3"/>
    <row r="13258" customFormat="1" ht="13.5" x14ac:dyDescent="0.3"/>
    <row r="13259" customFormat="1" ht="13.5" x14ac:dyDescent="0.3"/>
    <row r="13260" customFormat="1" ht="13.5" x14ac:dyDescent="0.3"/>
    <row r="13261" customFormat="1" ht="13.5" x14ac:dyDescent="0.3"/>
    <row r="13262" customFormat="1" ht="13.5" x14ac:dyDescent="0.3"/>
    <row r="13263" customFormat="1" ht="13.5" x14ac:dyDescent="0.3"/>
    <row r="13264" customFormat="1" ht="13.5" x14ac:dyDescent="0.3"/>
    <row r="13265" customFormat="1" ht="13.5" x14ac:dyDescent="0.3"/>
    <row r="13266" customFormat="1" ht="13.5" x14ac:dyDescent="0.3"/>
    <row r="13267" customFormat="1" ht="13.5" x14ac:dyDescent="0.3"/>
    <row r="13268" customFormat="1" ht="13.5" x14ac:dyDescent="0.3"/>
    <row r="13269" customFormat="1" ht="13.5" x14ac:dyDescent="0.3"/>
    <row r="13270" customFormat="1" ht="13.5" x14ac:dyDescent="0.3"/>
    <row r="13271" customFormat="1" ht="13.5" x14ac:dyDescent="0.3"/>
    <row r="13272" customFormat="1" ht="13.5" x14ac:dyDescent="0.3"/>
    <row r="13273" customFormat="1" ht="13.5" x14ac:dyDescent="0.3"/>
    <row r="13274" customFormat="1" ht="13.5" x14ac:dyDescent="0.3"/>
    <row r="13275" customFormat="1" ht="13.5" x14ac:dyDescent="0.3"/>
    <row r="13276" customFormat="1" ht="13.5" x14ac:dyDescent="0.3"/>
    <row r="13277" customFormat="1" ht="13.5" x14ac:dyDescent="0.3"/>
    <row r="13278" customFormat="1" ht="13.5" x14ac:dyDescent="0.3"/>
    <row r="13279" customFormat="1" ht="13.5" x14ac:dyDescent="0.3"/>
    <row r="13280" customFormat="1" ht="13.5" x14ac:dyDescent="0.3"/>
    <row r="13281" customFormat="1" ht="13.5" x14ac:dyDescent="0.3"/>
    <row r="13282" customFormat="1" ht="13.5" x14ac:dyDescent="0.3"/>
    <row r="13283" customFormat="1" ht="13.5" x14ac:dyDescent="0.3"/>
    <row r="13284" customFormat="1" ht="13.5" x14ac:dyDescent="0.3"/>
    <row r="13285" customFormat="1" ht="13.5" x14ac:dyDescent="0.3"/>
    <row r="13286" customFormat="1" ht="13.5" x14ac:dyDescent="0.3"/>
    <row r="13287" customFormat="1" ht="13.5" x14ac:dyDescent="0.3"/>
    <row r="13288" customFormat="1" ht="13.5" x14ac:dyDescent="0.3"/>
    <row r="13289" customFormat="1" ht="13.5" x14ac:dyDescent="0.3"/>
    <row r="13290" customFormat="1" ht="13.5" x14ac:dyDescent="0.3"/>
    <row r="13291" customFormat="1" ht="13.5" x14ac:dyDescent="0.3"/>
    <row r="13292" customFormat="1" ht="13.5" x14ac:dyDescent="0.3"/>
    <row r="13293" customFormat="1" ht="13.5" x14ac:dyDescent="0.3"/>
    <row r="13294" customFormat="1" ht="13.5" x14ac:dyDescent="0.3"/>
    <row r="13295" customFormat="1" ht="13.5" x14ac:dyDescent="0.3"/>
    <row r="13296" customFormat="1" ht="13.5" x14ac:dyDescent="0.3"/>
    <row r="13297" customFormat="1" ht="13.5" x14ac:dyDescent="0.3"/>
    <row r="13298" customFormat="1" ht="13.5" x14ac:dyDescent="0.3"/>
    <row r="13299" customFormat="1" ht="13.5" x14ac:dyDescent="0.3"/>
    <row r="13300" customFormat="1" ht="13.5" x14ac:dyDescent="0.3"/>
    <row r="13301" customFormat="1" ht="13.5" x14ac:dyDescent="0.3"/>
    <row r="13302" customFormat="1" ht="13.5" x14ac:dyDescent="0.3"/>
    <row r="13303" customFormat="1" ht="13.5" x14ac:dyDescent="0.3"/>
    <row r="13304" customFormat="1" ht="13.5" x14ac:dyDescent="0.3"/>
    <row r="13305" customFormat="1" ht="13.5" x14ac:dyDescent="0.3"/>
    <row r="13306" customFormat="1" ht="13.5" x14ac:dyDescent="0.3"/>
    <row r="13307" customFormat="1" ht="13.5" x14ac:dyDescent="0.3"/>
    <row r="13308" customFormat="1" ht="13.5" x14ac:dyDescent="0.3"/>
    <row r="13309" customFormat="1" ht="13.5" x14ac:dyDescent="0.3"/>
    <row r="13310" customFormat="1" ht="13.5" x14ac:dyDescent="0.3"/>
    <row r="13311" customFormat="1" ht="13.5" x14ac:dyDescent="0.3"/>
    <row r="13312" customFormat="1" ht="13.5" x14ac:dyDescent="0.3"/>
    <row r="13313" customFormat="1" ht="13.5" x14ac:dyDescent="0.3"/>
    <row r="13314" customFormat="1" ht="13.5" x14ac:dyDescent="0.3"/>
    <row r="13315" customFormat="1" ht="13.5" x14ac:dyDescent="0.3"/>
    <row r="13316" customFormat="1" ht="13.5" x14ac:dyDescent="0.3"/>
    <row r="13317" customFormat="1" ht="13.5" x14ac:dyDescent="0.3"/>
    <row r="13318" customFormat="1" ht="13.5" x14ac:dyDescent="0.3"/>
    <row r="13319" customFormat="1" ht="13.5" x14ac:dyDescent="0.3"/>
    <row r="13320" customFormat="1" ht="13.5" x14ac:dyDescent="0.3"/>
    <row r="13321" customFormat="1" ht="13.5" x14ac:dyDescent="0.3"/>
    <row r="13322" customFormat="1" ht="13.5" x14ac:dyDescent="0.3"/>
    <row r="13323" customFormat="1" ht="13.5" x14ac:dyDescent="0.3"/>
    <row r="13324" customFormat="1" ht="13.5" x14ac:dyDescent="0.3"/>
    <row r="13325" customFormat="1" ht="13.5" x14ac:dyDescent="0.3"/>
    <row r="13326" customFormat="1" ht="13.5" x14ac:dyDescent="0.3"/>
    <row r="13327" customFormat="1" ht="13.5" x14ac:dyDescent="0.3"/>
    <row r="13328" customFormat="1" ht="13.5" x14ac:dyDescent="0.3"/>
    <row r="13329" customFormat="1" ht="13.5" x14ac:dyDescent="0.3"/>
    <row r="13330" customFormat="1" ht="13.5" x14ac:dyDescent="0.3"/>
    <row r="13331" customFormat="1" ht="13.5" x14ac:dyDescent="0.3"/>
    <row r="13332" customFormat="1" ht="13.5" x14ac:dyDescent="0.3"/>
    <row r="13333" customFormat="1" ht="13.5" x14ac:dyDescent="0.3"/>
    <row r="13334" customFormat="1" ht="13.5" x14ac:dyDescent="0.3"/>
    <row r="13335" customFormat="1" ht="13.5" x14ac:dyDescent="0.3"/>
    <row r="13336" customFormat="1" ht="13.5" x14ac:dyDescent="0.3"/>
    <row r="13337" customFormat="1" ht="13.5" x14ac:dyDescent="0.3"/>
    <row r="13338" customFormat="1" ht="13.5" x14ac:dyDescent="0.3"/>
    <row r="13339" customFormat="1" ht="13.5" x14ac:dyDescent="0.3"/>
    <row r="13340" customFormat="1" ht="13.5" x14ac:dyDescent="0.3"/>
    <row r="13341" customFormat="1" ht="13.5" x14ac:dyDescent="0.3"/>
    <row r="13342" customFormat="1" ht="13.5" x14ac:dyDescent="0.3"/>
    <row r="13343" customFormat="1" ht="13.5" x14ac:dyDescent="0.3"/>
    <row r="13344" customFormat="1" ht="13.5" x14ac:dyDescent="0.3"/>
    <row r="13345" customFormat="1" ht="13.5" x14ac:dyDescent="0.3"/>
    <row r="13346" customFormat="1" ht="13.5" x14ac:dyDescent="0.3"/>
    <row r="13347" customFormat="1" ht="13.5" x14ac:dyDescent="0.3"/>
    <row r="13348" customFormat="1" ht="13.5" x14ac:dyDescent="0.3"/>
    <row r="13349" customFormat="1" ht="13.5" x14ac:dyDescent="0.3"/>
    <row r="13350" customFormat="1" ht="13.5" x14ac:dyDescent="0.3"/>
    <row r="13351" customFormat="1" ht="13.5" x14ac:dyDescent="0.3"/>
    <row r="13352" customFormat="1" ht="13.5" x14ac:dyDescent="0.3"/>
    <row r="13353" customFormat="1" ht="13.5" x14ac:dyDescent="0.3"/>
    <row r="13354" customFormat="1" ht="13.5" x14ac:dyDescent="0.3"/>
    <row r="13355" customFormat="1" ht="13.5" x14ac:dyDescent="0.3"/>
    <row r="13356" customFormat="1" ht="13.5" x14ac:dyDescent="0.3"/>
    <row r="13357" customFormat="1" ht="13.5" x14ac:dyDescent="0.3"/>
    <row r="13358" customFormat="1" ht="13.5" x14ac:dyDescent="0.3"/>
    <row r="13359" customFormat="1" ht="13.5" x14ac:dyDescent="0.3"/>
    <row r="13360" customFormat="1" ht="13.5" x14ac:dyDescent="0.3"/>
    <row r="13361" customFormat="1" ht="13.5" x14ac:dyDescent="0.3"/>
    <row r="13362" customFormat="1" ht="13.5" x14ac:dyDescent="0.3"/>
    <row r="13363" customFormat="1" ht="13.5" x14ac:dyDescent="0.3"/>
    <row r="13364" customFormat="1" ht="13.5" x14ac:dyDescent="0.3"/>
    <row r="13365" customFormat="1" ht="13.5" x14ac:dyDescent="0.3"/>
    <row r="13366" customFormat="1" ht="13.5" x14ac:dyDescent="0.3"/>
    <row r="13367" customFormat="1" ht="13.5" x14ac:dyDescent="0.3"/>
    <row r="13368" customFormat="1" ht="13.5" x14ac:dyDescent="0.3"/>
    <row r="13369" customFormat="1" ht="13.5" x14ac:dyDescent="0.3"/>
    <row r="13370" customFormat="1" ht="13.5" x14ac:dyDescent="0.3"/>
    <row r="13371" customFormat="1" ht="13.5" x14ac:dyDescent="0.3"/>
    <row r="13372" customFormat="1" ht="13.5" x14ac:dyDescent="0.3"/>
    <row r="13373" customFormat="1" ht="13.5" x14ac:dyDescent="0.3"/>
    <row r="13374" customFormat="1" ht="13.5" x14ac:dyDescent="0.3"/>
    <row r="13375" customFormat="1" ht="13.5" x14ac:dyDescent="0.3"/>
    <row r="13376" customFormat="1" ht="13.5" x14ac:dyDescent="0.3"/>
    <row r="13377" customFormat="1" ht="13.5" x14ac:dyDescent="0.3"/>
    <row r="13378" customFormat="1" ht="13.5" x14ac:dyDescent="0.3"/>
    <row r="13379" customFormat="1" ht="13.5" x14ac:dyDescent="0.3"/>
    <row r="13380" customFormat="1" ht="13.5" x14ac:dyDescent="0.3"/>
    <row r="13381" customFormat="1" ht="13.5" x14ac:dyDescent="0.3"/>
    <row r="13382" customFormat="1" ht="13.5" x14ac:dyDescent="0.3"/>
    <row r="13383" customFormat="1" ht="13.5" x14ac:dyDescent="0.3"/>
    <row r="13384" customFormat="1" ht="13.5" x14ac:dyDescent="0.3"/>
    <row r="13385" customFormat="1" ht="13.5" x14ac:dyDescent="0.3"/>
    <row r="13386" customFormat="1" ht="13.5" x14ac:dyDescent="0.3"/>
    <row r="13387" customFormat="1" ht="13.5" x14ac:dyDescent="0.3"/>
    <row r="13388" customFormat="1" ht="13.5" x14ac:dyDescent="0.3"/>
    <row r="13389" customFormat="1" ht="13.5" x14ac:dyDescent="0.3"/>
    <row r="13390" customFormat="1" ht="13.5" x14ac:dyDescent="0.3"/>
    <row r="13391" customFormat="1" ht="13.5" x14ac:dyDescent="0.3"/>
    <row r="13392" customFormat="1" ht="13.5" x14ac:dyDescent="0.3"/>
    <row r="13393" customFormat="1" ht="13.5" x14ac:dyDescent="0.3"/>
    <row r="13394" customFormat="1" ht="13.5" x14ac:dyDescent="0.3"/>
    <row r="13395" customFormat="1" ht="13.5" x14ac:dyDescent="0.3"/>
    <row r="13396" customFormat="1" ht="13.5" x14ac:dyDescent="0.3"/>
    <row r="13397" customFormat="1" ht="13.5" x14ac:dyDescent="0.3"/>
    <row r="13398" customFormat="1" ht="13.5" x14ac:dyDescent="0.3"/>
    <row r="13399" customFormat="1" ht="13.5" x14ac:dyDescent="0.3"/>
    <row r="13400" customFormat="1" ht="13.5" x14ac:dyDescent="0.3"/>
    <row r="13401" customFormat="1" ht="13.5" x14ac:dyDescent="0.3"/>
    <row r="13402" customFormat="1" ht="13.5" x14ac:dyDescent="0.3"/>
    <row r="13403" customFormat="1" ht="13.5" x14ac:dyDescent="0.3"/>
    <row r="13404" customFormat="1" ht="13.5" x14ac:dyDescent="0.3"/>
    <row r="13405" customFormat="1" ht="13.5" x14ac:dyDescent="0.3"/>
    <row r="13406" customFormat="1" ht="13.5" x14ac:dyDescent="0.3"/>
    <row r="13407" customFormat="1" ht="13.5" x14ac:dyDescent="0.3"/>
    <row r="13408" customFormat="1" ht="13.5" x14ac:dyDescent="0.3"/>
    <row r="13409" customFormat="1" ht="13.5" x14ac:dyDescent="0.3"/>
    <row r="13410" customFormat="1" ht="13.5" x14ac:dyDescent="0.3"/>
    <row r="13411" customFormat="1" ht="13.5" x14ac:dyDescent="0.3"/>
    <row r="13412" customFormat="1" ht="13.5" x14ac:dyDescent="0.3"/>
    <row r="13413" customFormat="1" ht="13.5" x14ac:dyDescent="0.3"/>
    <row r="13414" customFormat="1" ht="13.5" x14ac:dyDescent="0.3"/>
    <row r="13415" customFormat="1" ht="13.5" x14ac:dyDescent="0.3"/>
    <row r="13416" customFormat="1" ht="13.5" x14ac:dyDescent="0.3"/>
    <row r="13417" customFormat="1" ht="13.5" x14ac:dyDescent="0.3"/>
    <row r="13418" customFormat="1" ht="13.5" x14ac:dyDescent="0.3"/>
    <row r="13419" customFormat="1" ht="13.5" x14ac:dyDescent="0.3"/>
    <row r="13420" customFormat="1" ht="13.5" x14ac:dyDescent="0.3"/>
    <row r="13421" customFormat="1" ht="13.5" x14ac:dyDescent="0.3"/>
    <row r="13422" customFormat="1" ht="13.5" x14ac:dyDescent="0.3"/>
    <row r="13423" customFormat="1" ht="13.5" x14ac:dyDescent="0.3"/>
    <row r="13424" customFormat="1" ht="13.5" x14ac:dyDescent="0.3"/>
    <row r="13425" customFormat="1" ht="13.5" x14ac:dyDescent="0.3"/>
    <row r="13426" customFormat="1" ht="13.5" x14ac:dyDescent="0.3"/>
    <row r="13427" customFormat="1" ht="13.5" x14ac:dyDescent="0.3"/>
    <row r="13428" customFormat="1" ht="13.5" x14ac:dyDescent="0.3"/>
    <row r="13429" customFormat="1" ht="13.5" x14ac:dyDescent="0.3"/>
    <row r="13430" customFormat="1" ht="13.5" x14ac:dyDescent="0.3"/>
    <row r="13431" customFormat="1" ht="13.5" x14ac:dyDescent="0.3"/>
    <row r="13432" customFormat="1" ht="13.5" x14ac:dyDescent="0.3"/>
    <row r="13433" customFormat="1" ht="13.5" x14ac:dyDescent="0.3"/>
    <row r="13434" customFormat="1" ht="13.5" x14ac:dyDescent="0.3"/>
    <row r="13435" customFormat="1" ht="13.5" x14ac:dyDescent="0.3"/>
    <row r="13436" customFormat="1" ht="13.5" x14ac:dyDescent="0.3"/>
    <row r="13437" customFormat="1" ht="13.5" x14ac:dyDescent="0.3"/>
    <row r="13438" customFormat="1" ht="13.5" x14ac:dyDescent="0.3"/>
    <row r="13439" customFormat="1" ht="13.5" x14ac:dyDescent="0.3"/>
    <row r="13440" customFormat="1" ht="13.5" x14ac:dyDescent="0.3"/>
    <row r="13441" customFormat="1" ht="13.5" x14ac:dyDescent="0.3"/>
    <row r="13442" customFormat="1" ht="13.5" x14ac:dyDescent="0.3"/>
    <row r="13443" customFormat="1" ht="13.5" x14ac:dyDescent="0.3"/>
    <row r="13444" customFormat="1" ht="13.5" x14ac:dyDescent="0.3"/>
    <row r="13445" customFormat="1" ht="13.5" x14ac:dyDescent="0.3"/>
    <row r="13446" customFormat="1" ht="13.5" x14ac:dyDescent="0.3"/>
    <row r="13447" customFormat="1" ht="13.5" x14ac:dyDescent="0.3"/>
    <row r="13448" customFormat="1" ht="13.5" x14ac:dyDescent="0.3"/>
    <row r="13449" customFormat="1" ht="13.5" x14ac:dyDescent="0.3"/>
    <row r="13450" customFormat="1" ht="13.5" x14ac:dyDescent="0.3"/>
    <row r="13451" customFormat="1" ht="13.5" x14ac:dyDescent="0.3"/>
    <row r="13452" customFormat="1" ht="13.5" x14ac:dyDescent="0.3"/>
    <row r="13453" customFormat="1" ht="13.5" x14ac:dyDescent="0.3"/>
    <row r="13454" customFormat="1" ht="13.5" x14ac:dyDescent="0.3"/>
    <row r="13455" customFormat="1" ht="13.5" x14ac:dyDescent="0.3"/>
    <row r="13456" customFormat="1" ht="13.5" x14ac:dyDescent="0.3"/>
    <row r="13457" customFormat="1" ht="13.5" x14ac:dyDescent="0.3"/>
    <row r="13458" customFormat="1" ht="13.5" x14ac:dyDescent="0.3"/>
    <row r="13459" customFormat="1" ht="13.5" x14ac:dyDescent="0.3"/>
    <row r="13460" customFormat="1" ht="13.5" x14ac:dyDescent="0.3"/>
    <row r="13461" customFormat="1" ht="13.5" x14ac:dyDescent="0.3"/>
    <row r="13462" customFormat="1" ht="13.5" x14ac:dyDescent="0.3"/>
    <row r="13463" customFormat="1" ht="13.5" x14ac:dyDescent="0.3"/>
    <row r="13464" customFormat="1" ht="13.5" x14ac:dyDescent="0.3"/>
    <row r="13465" customFormat="1" ht="13.5" x14ac:dyDescent="0.3"/>
    <row r="13466" customFormat="1" ht="13.5" x14ac:dyDescent="0.3"/>
    <row r="13467" customFormat="1" ht="13.5" x14ac:dyDescent="0.3"/>
    <row r="13468" customFormat="1" ht="13.5" x14ac:dyDescent="0.3"/>
    <row r="13469" customFormat="1" ht="13.5" x14ac:dyDescent="0.3"/>
    <row r="13470" customFormat="1" ht="13.5" x14ac:dyDescent="0.3"/>
    <row r="13471" customFormat="1" ht="13.5" x14ac:dyDescent="0.3"/>
    <row r="13472" customFormat="1" ht="13.5" x14ac:dyDescent="0.3"/>
    <row r="13473" customFormat="1" ht="13.5" x14ac:dyDescent="0.3"/>
    <row r="13474" customFormat="1" ht="13.5" x14ac:dyDescent="0.3"/>
    <row r="13475" customFormat="1" ht="13.5" x14ac:dyDescent="0.3"/>
    <row r="13476" customFormat="1" ht="13.5" x14ac:dyDescent="0.3"/>
    <row r="13477" customFormat="1" ht="13.5" x14ac:dyDescent="0.3"/>
    <row r="13478" customFormat="1" ht="13.5" x14ac:dyDescent="0.3"/>
    <row r="13479" customFormat="1" ht="13.5" x14ac:dyDescent="0.3"/>
    <row r="13480" customFormat="1" ht="13.5" x14ac:dyDescent="0.3"/>
    <row r="13481" customFormat="1" ht="13.5" x14ac:dyDescent="0.3"/>
    <row r="13482" customFormat="1" ht="13.5" x14ac:dyDescent="0.3"/>
    <row r="13483" customFormat="1" ht="13.5" x14ac:dyDescent="0.3"/>
    <row r="13484" customFormat="1" ht="13.5" x14ac:dyDescent="0.3"/>
    <row r="13485" customFormat="1" ht="13.5" x14ac:dyDescent="0.3"/>
    <row r="13486" customFormat="1" ht="13.5" x14ac:dyDescent="0.3"/>
    <row r="13487" customFormat="1" ht="13.5" x14ac:dyDescent="0.3"/>
    <row r="13488" customFormat="1" ht="13.5" x14ac:dyDescent="0.3"/>
    <row r="13489" customFormat="1" ht="13.5" x14ac:dyDescent="0.3"/>
    <row r="13490" customFormat="1" ht="13.5" x14ac:dyDescent="0.3"/>
    <row r="13491" customFormat="1" ht="13.5" x14ac:dyDescent="0.3"/>
    <row r="13492" customFormat="1" ht="13.5" x14ac:dyDescent="0.3"/>
    <row r="13493" customFormat="1" ht="13.5" x14ac:dyDescent="0.3"/>
    <row r="13494" customFormat="1" ht="13.5" x14ac:dyDescent="0.3"/>
    <row r="13495" customFormat="1" ht="13.5" x14ac:dyDescent="0.3"/>
    <row r="13496" customFormat="1" ht="13.5" x14ac:dyDescent="0.3"/>
    <row r="13497" customFormat="1" ht="13.5" x14ac:dyDescent="0.3"/>
    <row r="13498" customFormat="1" ht="13.5" x14ac:dyDescent="0.3"/>
    <row r="13499" customFormat="1" ht="13.5" x14ac:dyDescent="0.3"/>
    <row r="13500" customFormat="1" ht="13.5" x14ac:dyDescent="0.3"/>
    <row r="13501" customFormat="1" ht="13.5" x14ac:dyDescent="0.3"/>
    <row r="13502" customFormat="1" ht="13.5" x14ac:dyDescent="0.3"/>
    <row r="13503" customFormat="1" ht="13.5" x14ac:dyDescent="0.3"/>
    <row r="13504" customFormat="1" ht="13.5" x14ac:dyDescent="0.3"/>
    <row r="13505" customFormat="1" ht="13.5" x14ac:dyDescent="0.3"/>
    <row r="13506" customFormat="1" ht="13.5" x14ac:dyDescent="0.3"/>
    <row r="13507" customFormat="1" ht="13.5" x14ac:dyDescent="0.3"/>
    <row r="13508" customFormat="1" ht="13.5" x14ac:dyDescent="0.3"/>
    <row r="13509" customFormat="1" ht="13.5" x14ac:dyDescent="0.3"/>
    <row r="13510" customFormat="1" ht="13.5" x14ac:dyDescent="0.3"/>
    <row r="13511" customFormat="1" ht="13.5" x14ac:dyDescent="0.3"/>
    <row r="13512" customFormat="1" ht="13.5" x14ac:dyDescent="0.3"/>
    <row r="13513" customFormat="1" ht="13.5" x14ac:dyDescent="0.3"/>
    <row r="13514" customFormat="1" ht="13.5" x14ac:dyDescent="0.3"/>
    <row r="13515" customFormat="1" ht="13.5" x14ac:dyDescent="0.3"/>
    <row r="13516" customFormat="1" ht="13.5" x14ac:dyDescent="0.3"/>
    <row r="13517" customFormat="1" ht="13.5" x14ac:dyDescent="0.3"/>
    <row r="13518" customFormat="1" ht="13.5" x14ac:dyDescent="0.3"/>
    <row r="13519" customFormat="1" ht="13.5" x14ac:dyDescent="0.3"/>
    <row r="13520" customFormat="1" ht="13.5" x14ac:dyDescent="0.3"/>
    <row r="13521" customFormat="1" ht="13.5" x14ac:dyDescent="0.3"/>
    <row r="13522" customFormat="1" ht="13.5" x14ac:dyDescent="0.3"/>
    <row r="13523" customFormat="1" ht="13.5" x14ac:dyDescent="0.3"/>
    <row r="13524" customFormat="1" ht="13.5" x14ac:dyDescent="0.3"/>
    <row r="13525" customFormat="1" ht="13.5" x14ac:dyDescent="0.3"/>
    <row r="13526" customFormat="1" ht="13.5" x14ac:dyDescent="0.3"/>
    <row r="13527" customFormat="1" ht="13.5" x14ac:dyDescent="0.3"/>
    <row r="13528" customFormat="1" ht="13.5" x14ac:dyDescent="0.3"/>
    <row r="13529" customFormat="1" ht="13.5" x14ac:dyDescent="0.3"/>
    <row r="13530" customFormat="1" ht="13.5" x14ac:dyDescent="0.3"/>
    <row r="13531" customFormat="1" ht="13.5" x14ac:dyDescent="0.3"/>
    <row r="13532" customFormat="1" ht="13.5" x14ac:dyDescent="0.3"/>
    <row r="13533" customFormat="1" ht="13.5" x14ac:dyDescent="0.3"/>
    <row r="13534" customFormat="1" ht="13.5" x14ac:dyDescent="0.3"/>
    <row r="13535" customFormat="1" ht="13.5" x14ac:dyDescent="0.3"/>
    <row r="13536" customFormat="1" ht="13.5" x14ac:dyDescent="0.3"/>
    <row r="13537" customFormat="1" ht="13.5" x14ac:dyDescent="0.3"/>
    <row r="13538" customFormat="1" ht="13.5" x14ac:dyDescent="0.3"/>
    <row r="13539" customFormat="1" ht="13.5" x14ac:dyDescent="0.3"/>
    <row r="13540" customFormat="1" ht="13.5" x14ac:dyDescent="0.3"/>
    <row r="13541" customFormat="1" ht="13.5" x14ac:dyDescent="0.3"/>
    <row r="13542" customFormat="1" ht="13.5" x14ac:dyDescent="0.3"/>
    <row r="13543" customFormat="1" ht="13.5" x14ac:dyDescent="0.3"/>
    <row r="13544" customFormat="1" ht="13.5" x14ac:dyDescent="0.3"/>
    <row r="13545" customFormat="1" ht="13.5" x14ac:dyDescent="0.3"/>
    <row r="13546" customFormat="1" ht="13.5" x14ac:dyDescent="0.3"/>
    <row r="13547" customFormat="1" ht="13.5" x14ac:dyDescent="0.3"/>
    <row r="13548" customFormat="1" ht="13.5" x14ac:dyDescent="0.3"/>
    <row r="13549" customFormat="1" ht="13.5" x14ac:dyDescent="0.3"/>
    <row r="13550" customFormat="1" ht="13.5" x14ac:dyDescent="0.3"/>
    <row r="13551" customFormat="1" ht="13.5" x14ac:dyDescent="0.3"/>
    <row r="13552" customFormat="1" ht="13.5" x14ac:dyDescent="0.3"/>
    <row r="13553" customFormat="1" ht="13.5" x14ac:dyDescent="0.3"/>
    <row r="13554" customFormat="1" ht="13.5" x14ac:dyDescent="0.3"/>
    <row r="13555" customFormat="1" ht="13.5" x14ac:dyDescent="0.3"/>
    <row r="13556" customFormat="1" ht="13.5" x14ac:dyDescent="0.3"/>
    <row r="13557" customFormat="1" ht="13.5" x14ac:dyDescent="0.3"/>
    <row r="13558" customFormat="1" ht="13.5" x14ac:dyDescent="0.3"/>
    <row r="13559" customFormat="1" ht="13.5" x14ac:dyDescent="0.3"/>
    <row r="13560" customFormat="1" ht="13.5" x14ac:dyDescent="0.3"/>
    <row r="13561" customFormat="1" ht="13.5" x14ac:dyDescent="0.3"/>
    <row r="13562" customFormat="1" ht="13.5" x14ac:dyDescent="0.3"/>
    <row r="13563" customFormat="1" ht="13.5" x14ac:dyDescent="0.3"/>
    <row r="13564" customFormat="1" ht="13.5" x14ac:dyDescent="0.3"/>
    <row r="13565" customFormat="1" ht="13.5" x14ac:dyDescent="0.3"/>
    <row r="13566" customFormat="1" ht="13.5" x14ac:dyDescent="0.3"/>
    <row r="13567" customFormat="1" ht="13.5" x14ac:dyDescent="0.3"/>
    <row r="13568" customFormat="1" ht="13.5" x14ac:dyDescent="0.3"/>
    <row r="13569" customFormat="1" ht="13.5" x14ac:dyDescent="0.3"/>
    <row r="13570" customFormat="1" ht="13.5" x14ac:dyDescent="0.3"/>
    <row r="13571" customFormat="1" ht="13.5" x14ac:dyDescent="0.3"/>
    <row r="13572" customFormat="1" ht="13.5" x14ac:dyDescent="0.3"/>
    <row r="13573" customFormat="1" ht="13.5" x14ac:dyDescent="0.3"/>
    <row r="13574" customFormat="1" ht="13.5" x14ac:dyDescent="0.3"/>
    <row r="13575" customFormat="1" ht="13.5" x14ac:dyDescent="0.3"/>
    <row r="13576" customFormat="1" ht="13.5" x14ac:dyDescent="0.3"/>
    <row r="13577" customFormat="1" ht="13.5" x14ac:dyDescent="0.3"/>
    <row r="13578" customFormat="1" ht="13.5" x14ac:dyDescent="0.3"/>
    <row r="13579" customFormat="1" ht="13.5" x14ac:dyDescent="0.3"/>
    <row r="13580" customFormat="1" ht="13.5" x14ac:dyDescent="0.3"/>
    <row r="13581" customFormat="1" ht="13.5" x14ac:dyDescent="0.3"/>
    <row r="13582" customFormat="1" ht="13.5" x14ac:dyDescent="0.3"/>
    <row r="13583" customFormat="1" ht="13.5" x14ac:dyDescent="0.3"/>
    <row r="13584" customFormat="1" ht="13.5" x14ac:dyDescent="0.3"/>
    <row r="13585" customFormat="1" ht="13.5" x14ac:dyDescent="0.3"/>
    <row r="13586" customFormat="1" ht="13.5" x14ac:dyDescent="0.3"/>
    <row r="13587" customFormat="1" ht="13.5" x14ac:dyDescent="0.3"/>
    <row r="13588" customFormat="1" ht="13.5" x14ac:dyDescent="0.3"/>
    <row r="13589" customFormat="1" ht="13.5" x14ac:dyDescent="0.3"/>
    <row r="13590" customFormat="1" ht="13.5" x14ac:dyDescent="0.3"/>
    <row r="13591" customFormat="1" ht="13.5" x14ac:dyDescent="0.3"/>
    <row r="13592" customFormat="1" ht="13.5" x14ac:dyDescent="0.3"/>
    <row r="13593" customFormat="1" ht="13.5" x14ac:dyDescent="0.3"/>
    <row r="13594" customFormat="1" ht="13.5" x14ac:dyDescent="0.3"/>
    <row r="13595" customFormat="1" ht="13.5" x14ac:dyDescent="0.3"/>
    <row r="13596" customFormat="1" ht="13.5" x14ac:dyDescent="0.3"/>
    <row r="13597" customFormat="1" ht="13.5" x14ac:dyDescent="0.3"/>
    <row r="13598" customFormat="1" ht="13.5" x14ac:dyDescent="0.3"/>
    <row r="13599" customFormat="1" ht="13.5" x14ac:dyDescent="0.3"/>
    <row r="13600" customFormat="1" ht="13.5" x14ac:dyDescent="0.3"/>
    <row r="13601" customFormat="1" ht="13.5" x14ac:dyDescent="0.3"/>
    <row r="13602" customFormat="1" ht="13.5" x14ac:dyDescent="0.3"/>
    <row r="13603" customFormat="1" ht="13.5" x14ac:dyDescent="0.3"/>
    <row r="13604" customFormat="1" ht="13.5" x14ac:dyDescent="0.3"/>
    <row r="13605" customFormat="1" ht="13.5" x14ac:dyDescent="0.3"/>
    <row r="13606" customFormat="1" ht="13.5" x14ac:dyDescent="0.3"/>
    <row r="13607" customFormat="1" ht="13.5" x14ac:dyDescent="0.3"/>
    <row r="13608" customFormat="1" ht="13.5" x14ac:dyDescent="0.3"/>
    <row r="13609" customFormat="1" ht="13.5" x14ac:dyDescent="0.3"/>
    <row r="13610" customFormat="1" ht="13.5" x14ac:dyDescent="0.3"/>
    <row r="13611" customFormat="1" ht="13.5" x14ac:dyDescent="0.3"/>
    <row r="13612" customFormat="1" ht="13.5" x14ac:dyDescent="0.3"/>
    <row r="13613" customFormat="1" ht="13.5" x14ac:dyDescent="0.3"/>
    <row r="13614" customFormat="1" ht="13.5" x14ac:dyDescent="0.3"/>
    <row r="13615" customFormat="1" ht="13.5" x14ac:dyDescent="0.3"/>
    <row r="13616" customFormat="1" ht="13.5" x14ac:dyDescent="0.3"/>
    <row r="13617" customFormat="1" ht="13.5" x14ac:dyDescent="0.3"/>
    <row r="13618" customFormat="1" ht="13.5" x14ac:dyDescent="0.3"/>
    <row r="13619" customFormat="1" ht="13.5" x14ac:dyDescent="0.3"/>
    <row r="13620" customFormat="1" ht="13.5" x14ac:dyDescent="0.3"/>
    <row r="13621" customFormat="1" ht="13.5" x14ac:dyDescent="0.3"/>
    <row r="13622" customFormat="1" ht="13.5" x14ac:dyDescent="0.3"/>
    <row r="13623" customFormat="1" ht="13.5" x14ac:dyDescent="0.3"/>
    <row r="13624" customFormat="1" ht="13.5" x14ac:dyDescent="0.3"/>
    <row r="13625" customFormat="1" ht="13.5" x14ac:dyDescent="0.3"/>
    <row r="13626" customFormat="1" ht="13.5" x14ac:dyDescent="0.3"/>
    <row r="13627" customFormat="1" ht="13.5" x14ac:dyDescent="0.3"/>
    <row r="13628" customFormat="1" ht="13.5" x14ac:dyDescent="0.3"/>
    <row r="13629" customFormat="1" ht="13.5" x14ac:dyDescent="0.3"/>
    <row r="13630" customFormat="1" ht="13.5" x14ac:dyDescent="0.3"/>
    <row r="13631" customFormat="1" ht="13.5" x14ac:dyDescent="0.3"/>
    <row r="13632" customFormat="1" ht="13.5" x14ac:dyDescent="0.3"/>
    <row r="13633" customFormat="1" ht="13.5" x14ac:dyDescent="0.3"/>
    <row r="13634" customFormat="1" ht="13.5" x14ac:dyDescent="0.3"/>
    <row r="13635" customFormat="1" ht="13.5" x14ac:dyDescent="0.3"/>
    <row r="13636" customFormat="1" ht="13.5" x14ac:dyDescent="0.3"/>
    <row r="13637" customFormat="1" ht="13.5" x14ac:dyDescent="0.3"/>
    <row r="13638" customFormat="1" ht="13.5" x14ac:dyDescent="0.3"/>
    <row r="13639" customFormat="1" ht="13.5" x14ac:dyDescent="0.3"/>
    <row r="13640" customFormat="1" ht="13.5" x14ac:dyDescent="0.3"/>
    <row r="13641" customFormat="1" ht="13.5" x14ac:dyDescent="0.3"/>
    <row r="13642" customFormat="1" ht="13.5" x14ac:dyDescent="0.3"/>
    <row r="13643" customFormat="1" ht="13.5" x14ac:dyDescent="0.3"/>
    <row r="13644" customFormat="1" ht="13.5" x14ac:dyDescent="0.3"/>
    <row r="13645" customFormat="1" ht="13.5" x14ac:dyDescent="0.3"/>
    <row r="13646" customFormat="1" ht="13.5" x14ac:dyDescent="0.3"/>
    <row r="13647" customFormat="1" ht="13.5" x14ac:dyDescent="0.3"/>
    <row r="13648" customFormat="1" ht="13.5" x14ac:dyDescent="0.3"/>
    <row r="13649" customFormat="1" ht="13.5" x14ac:dyDescent="0.3"/>
    <row r="13650" customFormat="1" ht="13.5" x14ac:dyDescent="0.3"/>
    <row r="13651" customFormat="1" ht="13.5" x14ac:dyDescent="0.3"/>
    <row r="13652" customFormat="1" ht="13.5" x14ac:dyDescent="0.3"/>
    <row r="13653" customFormat="1" ht="13.5" x14ac:dyDescent="0.3"/>
    <row r="13654" customFormat="1" ht="13.5" x14ac:dyDescent="0.3"/>
    <row r="13655" customFormat="1" ht="13.5" x14ac:dyDescent="0.3"/>
    <row r="13656" customFormat="1" ht="13.5" x14ac:dyDescent="0.3"/>
    <row r="13657" customFormat="1" ht="13.5" x14ac:dyDescent="0.3"/>
    <row r="13658" customFormat="1" ht="13.5" x14ac:dyDescent="0.3"/>
    <row r="13659" customFormat="1" ht="13.5" x14ac:dyDescent="0.3"/>
    <row r="13660" customFormat="1" ht="13.5" x14ac:dyDescent="0.3"/>
    <row r="13661" customFormat="1" ht="13.5" x14ac:dyDescent="0.3"/>
    <row r="13662" customFormat="1" ht="13.5" x14ac:dyDescent="0.3"/>
    <row r="13663" customFormat="1" ht="13.5" x14ac:dyDescent="0.3"/>
    <row r="13664" customFormat="1" ht="13.5" x14ac:dyDescent="0.3"/>
    <row r="13665" customFormat="1" ht="13.5" x14ac:dyDescent="0.3"/>
    <row r="13666" customFormat="1" ht="13.5" x14ac:dyDescent="0.3"/>
    <row r="13667" customFormat="1" ht="13.5" x14ac:dyDescent="0.3"/>
    <row r="13668" customFormat="1" ht="13.5" x14ac:dyDescent="0.3"/>
    <row r="13669" customFormat="1" ht="13.5" x14ac:dyDescent="0.3"/>
    <row r="13670" customFormat="1" ht="13.5" x14ac:dyDescent="0.3"/>
    <row r="13671" customFormat="1" ht="13.5" x14ac:dyDescent="0.3"/>
    <row r="13672" customFormat="1" ht="13.5" x14ac:dyDescent="0.3"/>
    <row r="13673" customFormat="1" ht="13.5" x14ac:dyDescent="0.3"/>
    <row r="13674" customFormat="1" ht="13.5" x14ac:dyDescent="0.3"/>
    <row r="13675" customFormat="1" ht="13.5" x14ac:dyDescent="0.3"/>
    <row r="13676" customFormat="1" ht="13.5" x14ac:dyDescent="0.3"/>
    <row r="13677" customFormat="1" ht="13.5" x14ac:dyDescent="0.3"/>
    <row r="13678" customFormat="1" ht="13.5" x14ac:dyDescent="0.3"/>
    <row r="13679" customFormat="1" ht="13.5" x14ac:dyDescent="0.3"/>
    <row r="13680" customFormat="1" ht="13.5" x14ac:dyDescent="0.3"/>
    <row r="13681" customFormat="1" ht="13.5" x14ac:dyDescent="0.3"/>
    <row r="13682" customFormat="1" ht="13.5" x14ac:dyDescent="0.3"/>
    <row r="13683" customFormat="1" ht="13.5" x14ac:dyDescent="0.3"/>
    <row r="13684" customFormat="1" ht="13.5" x14ac:dyDescent="0.3"/>
    <row r="13685" customFormat="1" ht="13.5" x14ac:dyDescent="0.3"/>
    <row r="13686" customFormat="1" ht="13.5" x14ac:dyDescent="0.3"/>
    <row r="13687" customFormat="1" ht="13.5" x14ac:dyDescent="0.3"/>
    <row r="13688" customFormat="1" ht="13.5" x14ac:dyDescent="0.3"/>
    <row r="13689" customFormat="1" ht="13.5" x14ac:dyDescent="0.3"/>
    <row r="13690" customFormat="1" ht="13.5" x14ac:dyDescent="0.3"/>
    <row r="13691" customFormat="1" ht="13.5" x14ac:dyDescent="0.3"/>
    <row r="13692" customFormat="1" ht="13.5" x14ac:dyDescent="0.3"/>
    <row r="13693" customFormat="1" ht="13.5" x14ac:dyDescent="0.3"/>
    <row r="13694" customFormat="1" ht="13.5" x14ac:dyDescent="0.3"/>
    <row r="13695" customFormat="1" ht="13.5" x14ac:dyDescent="0.3"/>
    <row r="13696" customFormat="1" ht="13.5" x14ac:dyDescent="0.3"/>
    <row r="13697" customFormat="1" ht="13.5" x14ac:dyDescent="0.3"/>
    <row r="13698" customFormat="1" ht="13.5" x14ac:dyDescent="0.3"/>
    <row r="13699" customFormat="1" ht="13.5" x14ac:dyDescent="0.3"/>
    <row r="13700" customFormat="1" ht="13.5" x14ac:dyDescent="0.3"/>
    <row r="13701" customFormat="1" ht="13.5" x14ac:dyDescent="0.3"/>
    <row r="13702" customFormat="1" ht="13.5" x14ac:dyDescent="0.3"/>
    <row r="13703" customFormat="1" ht="13.5" x14ac:dyDescent="0.3"/>
    <row r="13704" customFormat="1" ht="13.5" x14ac:dyDescent="0.3"/>
    <row r="13705" customFormat="1" ht="13.5" x14ac:dyDescent="0.3"/>
    <row r="13706" customFormat="1" ht="13.5" x14ac:dyDescent="0.3"/>
    <row r="13707" customFormat="1" ht="13.5" x14ac:dyDescent="0.3"/>
    <row r="13708" customFormat="1" ht="13.5" x14ac:dyDescent="0.3"/>
    <row r="13709" customFormat="1" ht="13.5" x14ac:dyDescent="0.3"/>
    <row r="13710" customFormat="1" ht="13.5" x14ac:dyDescent="0.3"/>
    <row r="13711" customFormat="1" ht="13.5" x14ac:dyDescent="0.3"/>
    <row r="13712" customFormat="1" ht="13.5" x14ac:dyDescent="0.3"/>
    <row r="13713" customFormat="1" ht="13.5" x14ac:dyDescent="0.3"/>
    <row r="13714" customFormat="1" ht="13.5" x14ac:dyDescent="0.3"/>
    <row r="13715" customFormat="1" ht="13.5" x14ac:dyDescent="0.3"/>
    <row r="13716" customFormat="1" ht="13.5" x14ac:dyDescent="0.3"/>
    <row r="13717" customFormat="1" ht="13.5" x14ac:dyDescent="0.3"/>
    <row r="13718" customFormat="1" ht="13.5" x14ac:dyDescent="0.3"/>
    <row r="13719" customFormat="1" ht="13.5" x14ac:dyDescent="0.3"/>
    <row r="13720" customFormat="1" ht="13.5" x14ac:dyDescent="0.3"/>
    <row r="13721" customFormat="1" ht="13.5" x14ac:dyDescent="0.3"/>
    <row r="13722" customFormat="1" ht="13.5" x14ac:dyDescent="0.3"/>
    <row r="13723" customFormat="1" ht="13.5" x14ac:dyDescent="0.3"/>
    <row r="13724" customFormat="1" ht="13.5" x14ac:dyDescent="0.3"/>
    <row r="13725" customFormat="1" ht="13.5" x14ac:dyDescent="0.3"/>
    <row r="13726" customFormat="1" ht="13.5" x14ac:dyDescent="0.3"/>
    <row r="13727" customFormat="1" ht="13.5" x14ac:dyDescent="0.3"/>
    <row r="13728" customFormat="1" ht="13.5" x14ac:dyDescent="0.3"/>
    <row r="13729" customFormat="1" ht="13.5" x14ac:dyDescent="0.3"/>
    <row r="13730" customFormat="1" ht="13.5" x14ac:dyDescent="0.3"/>
    <row r="13731" customFormat="1" ht="13.5" x14ac:dyDescent="0.3"/>
    <row r="13732" customFormat="1" ht="13.5" x14ac:dyDescent="0.3"/>
    <row r="13733" customFormat="1" ht="13.5" x14ac:dyDescent="0.3"/>
    <row r="13734" customFormat="1" ht="13.5" x14ac:dyDescent="0.3"/>
    <row r="13735" customFormat="1" ht="13.5" x14ac:dyDescent="0.3"/>
    <row r="13736" customFormat="1" ht="13.5" x14ac:dyDescent="0.3"/>
    <row r="13737" customFormat="1" ht="13.5" x14ac:dyDescent="0.3"/>
    <row r="13738" customFormat="1" ht="13.5" x14ac:dyDescent="0.3"/>
    <row r="13739" customFormat="1" ht="13.5" x14ac:dyDescent="0.3"/>
    <row r="13740" customFormat="1" ht="13.5" x14ac:dyDescent="0.3"/>
    <row r="13741" customFormat="1" ht="13.5" x14ac:dyDescent="0.3"/>
    <row r="13742" customFormat="1" ht="13.5" x14ac:dyDescent="0.3"/>
    <row r="13743" customFormat="1" ht="13.5" x14ac:dyDescent="0.3"/>
    <row r="13744" customFormat="1" ht="13.5" x14ac:dyDescent="0.3"/>
    <row r="13745" customFormat="1" ht="13.5" x14ac:dyDescent="0.3"/>
    <row r="13746" customFormat="1" ht="13.5" x14ac:dyDescent="0.3"/>
    <row r="13747" customFormat="1" ht="13.5" x14ac:dyDescent="0.3"/>
    <row r="13748" customFormat="1" ht="13.5" x14ac:dyDescent="0.3"/>
    <row r="13749" customFormat="1" ht="13.5" x14ac:dyDescent="0.3"/>
    <row r="13750" customFormat="1" ht="13.5" x14ac:dyDescent="0.3"/>
    <row r="13751" customFormat="1" ht="13.5" x14ac:dyDescent="0.3"/>
    <row r="13752" customFormat="1" ht="13.5" x14ac:dyDescent="0.3"/>
    <row r="13753" customFormat="1" ht="13.5" x14ac:dyDescent="0.3"/>
    <row r="13754" customFormat="1" ht="13.5" x14ac:dyDescent="0.3"/>
    <row r="13755" customFormat="1" ht="13.5" x14ac:dyDescent="0.3"/>
    <row r="13756" customFormat="1" ht="13.5" x14ac:dyDescent="0.3"/>
    <row r="13757" customFormat="1" ht="13.5" x14ac:dyDescent="0.3"/>
    <row r="13758" customFormat="1" ht="13.5" x14ac:dyDescent="0.3"/>
    <row r="13759" customFormat="1" ht="13.5" x14ac:dyDescent="0.3"/>
    <row r="13760" customFormat="1" ht="13.5" x14ac:dyDescent="0.3"/>
    <row r="13761" customFormat="1" ht="13.5" x14ac:dyDescent="0.3"/>
    <row r="13762" customFormat="1" ht="13.5" x14ac:dyDescent="0.3"/>
    <row r="13763" customFormat="1" ht="13.5" x14ac:dyDescent="0.3"/>
    <row r="13764" customFormat="1" ht="13.5" x14ac:dyDescent="0.3"/>
    <row r="13765" customFormat="1" ht="13.5" x14ac:dyDescent="0.3"/>
    <row r="13766" customFormat="1" ht="13.5" x14ac:dyDescent="0.3"/>
    <row r="13767" customFormat="1" ht="13.5" x14ac:dyDescent="0.3"/>
    <row r="13768" customFormat="1" ht="13.5" x14ac:dyDescent="0.3"/>
    <row r="13769" customFormat="1" ht="13.5" x14ac:dyDescent="0.3"/>
    <row r="13770" customFormat="1" ht="13.5" x14ac:dyDescent="0.3"/>
    <row r="13771" customFormat="1" ht="13.5" x14ac:dyDescent="0.3"/>
    <row r="13772" customFormat="1" ht="13.5" x14ac:dyDescent="0.3"/>
    <row r="13773" customFormat="1" ht="13.5" x14ac:dyDescent="0.3"/>
    <row r="13774" customFormat="1" ht="13.5" x14ac:dyDescent="0.3"/>
    <row r="13775" customFormat="1" ht="13.5" x14ac:dyDescent="0.3"/>
    <row r="13776" customFormat="1" ht="13.5" x14ac:dyDescent="0.3"/>
    <row r="13777" customFormat="1" ht="13.5" x14ac:dyDescent="0.3"/>
    <row r="13778" customFormat="1" ht="13.5" x14ac:dyDescent="0.3"/>
    <row r="13779" customFormat="1" ht="13.5" x14ac:dyDescent="0.3"/>
    <row r="13780" customFormat="1" ht="13.5" x14ac:dyDescent="0.3"/>
    <row r="13781" customFormat="1" ht="13.5" x14ac:dyDescent="0.3"/>
    <row r="13782" customFormat="1" ht="13.5" x14ac:dyDescent="0.3"/>
    <row r="13783" customFormat="1" ht="13.5" x14ac:dyDescent="0.3"/>
    <row r="13784" customFormat="1" ht="13.5" x14ac:dyDescent="0.3"/>
    <row r="13785" customFormat="1" ht="13.5" x14ac:dyDescent="0.3"/>
    <row r="13786" customFormat="1" ht="13.5" x14ac:dyDescent="0.3"/>
    <row r="13787" customFormat="1" ht="13.5" x14ac:dyDescent="0.3"/>
    <row r="13788" customFormat="1" ht="13.5" x14ac:dyDescent="0.3"/>
    <row r="13789" customFormat="1" ht="13.5" x14ac:dyDescent="0.3"/>
    <row r="13790" customFormat="1" ht="13.5" x14ac:dyDescent="0.3"/>
    <row r="13791" customFormat="1" ht="13.5" x14ac:dyDescent="0.3"/>
    <row r="13792" customFormat="1" ht="13.5" x14ac:dyDescent="0.3"/>
    <row r="13793" customFormat="1" ht="13.5" x14ac:dyDescent="0.3"/>
    <row r="13794" customFormat="1" ht="13.5" x14ac:dyDescent="0.3"/>
    <row r="13795" customFormat="1" ht="13.5" x14ac:dyDescent="0.3"/>
    <row r="13796" customFormat="1" ht="13.5" x14ac:dyDescent="0.3"/>
    <row r="13797" customFormat="1" ht="13.5" x14ac:dyDescent="0.3"/>
    <row r="13798" customFormat="1" ht="13.5" x14ac:dyDescent="0.3"/>
    <row r="13799" customFormat="1" ht="13.5" x14ac:dyDescent="0.3"/>
    <row r="13800" customFormat="1" ht="13.5" x14ac:dyDescent="0.3"/>
    <row r="13801" customFormat="1" ht="13.5" x14ac:dyDescent="0.3"/>
    <row r="13802" customFormat="1" ht="13.5" x14ac:dyDescent="0.3"/>
    <row r="13803" customFormat="1" ht="13.5" x14ac:dyDescent="0.3"/>
    <row r="13804" customFormat="1" ht="13.5" x14ac:dyDescent="0.3"/>
    <row r="13805" customFormat="1" ht="13.5" x14ac:dyDescent="0.3"/>
    <row r="13806" customFormat="1" ht="13.5" x14ac:dyDescent="0.3"/>
    <row r="13807" customFormat="1" ht="13.5" x14ac:dyDescent="0.3"/>
    <row r="13808" customFormat="1" ht="13.5" x14ac:dyDescent="0.3"/>
    <row r="13809" customFormat="1" ht="13.5" x14ac:dyDescent="0.3"/>
    <row r="13810" customFormat="1" ht="13.5" x14ac:dyDescent="0.3"/>
    <row r="13811" customFormat="1" ht="13.5" x14ac:dyDescent="0.3"/>
    <row r="13812" customFormat="1" ht="13.5" x14ac:dyDescent="0.3"/>
    <row r="13813" customFormat="1" ht="13.5" x14ac:dyDescent="0.3"/>
    <row r="13814" customFormat="1" ht="13.5" x14ac:dyDescent="0.3"/>
    <row r="13815" customFormat="1" ht="13.5" x14ac:dyDescent="0.3"/>
    <row r="13816" customFormat="1" ht="13.5" x14ac:dyDescent="0.3"/>
    <row r="13817" customFormat="1" ht="13.5" x14ac:dyDescent="0.3"/>
    <row r="13818" customFormat="1" ht="13.5" x14ac:dyDescent="0.3"/>
    <row r="13819" customFormat="1" ht="13.5" x14ac:dyDescent="0.3"/>
    <row r="13820" customFormat="1" ht="13.5" x14ac:dyDescent="0.3"/>
    <row r="13821" customFormat="1" ht="13.5" x14ac:dyDescent="0.3"/>
    <row r="13822" customFormat="1" ht="13.5" x14ac:dyDescent="0.3"/>
    <row r="13823" customFormat="1" ht="13.5" x14ac:dyDescent="0.3"/>
    <row r="13824" customFormat="1" ht="13.5" x14ac:dyDescent="0.3"/>
    <row r="13825" customFormat="1" ht="13.5" x14ac:dyDescent="0.3"/>
    <row r="13826" customFormat="1" ht="13.5" x14ac:dyDescent="0.3"/>
    <row r="13827" customFormat="1" ht="13.5" x14ac:dyDescent="0.3"/>
    <row r="13828" customFormat="1" ht="13.5" x14ac:dyDescent="0.3"/>
    <row r="13829" customFormat="1" ht="13.5" x14ac:dyDescent="0.3"/>
    <row r="13830" customFormat="1" ht="13.5" x14ac:dyDescent="0.3"/>
    <row r="13831" customFormat="1" ht="13.5" x14ac:dyDescent="0.3"/>
    <row r="13832" customFormat="1" ht="13.5" x14ac:dyDescent="0.3"/>
    <row r="13833" customFormat="1" ht="13.5" x14ac:dyDescent="0.3"/>
    <row r="13834" customFormat="1" ht="13.5" x14ac:dyDescent="0.3"/>
    <row r="13835" customFormat="1" ht="13.5" x14ac:dyDescent="0.3"/>
    <row r="13836" customFormat="1" ht="13.5" x14ac:dyDescent="0.3"/>
    <row r="13837" customFormat="1" ht="13.5" x14ac:dyDescent="0.3"/>
    <row r="13838" customFormat="1" ht="13.5" x14ac:dyDescent="0.3"/>
    <row r="13839" customFormat="1" ht="13.5" x14ac:dyDescent="0.3"/>
    <row r="13840" customFormat="1" ht="13.5" x14ac:dyDescent="0.3"/>
    <row r="13841" customFormat="1" ht="13.5" x14ac:dyDescent="0.3"/>
    <row r="13842" customFormat="1" ht="13.5" x14ac:dyDescent="0.3"/>
    <row r="13843" customFormat="1" ht="13.5" x14ac:dyDescent="0.3"/>
    <row r="13844" customFormat="1" ht="13.5" x14ac:dyDescent="0.3"/>
    <row r="13845" customFormat="1" ht="13.5" x14ac:dyDescent="0.3"/>
    <row r="13846" customFormat="1" ht="13.5" x14ac:dyDescent="0.3"/>
    <row r="13847" customFormat="1" ht="13.5" x14ac:dyDescent="0.3"/>
    <row r="13848" customFormat="1" ht="13.5" x14ac:dyDescent="0.3"/>
    <row r="13849" customFormat="1" ht="13.5" x14ac:dyDescent="0.3"/>
    <row r="13850" customFormat="1" ht="13.5" x14ac:dyDescent="0.3"/>
    <row r="13851" customFormat="1" ht="13.5" x14ac:dyDescent="0.3"/>
    <row r="13852" customFormat="1" ht="13.5" x14ac:dyDescent="0.3"/>
    <row r="13853" customFormat="1" ht="13.5" x14ac:dyDescent="0.3"/>
    <row r="13854" customFormat="1" ht="13.5" x14ac:dyDescent="0.3"/>
    <row r="13855" customFormat="1" ht="13.5" x14ac:dyDescent="0.3"/>
    <row r="13856" customFormat="1" ht="13.5" x14ac:dyDescent="0.3"/>
    <row r="13857" customFormat="1" ht="13.5" x14ac:dyDescent="0.3"/>
    <row r="13858" customFormat="1" ht="13.5" x14ac:dyDescent="0.3"/>
    <row r="13859" customFormat="1" ht="13.5" x14ac:dyDescent="0.3"/>
    <row r="13860" customFormat="1" ht="13.5" x14ac:dyDescent="0.3"/>
    <row r="13861" customFormat="1" ht="13.5" x14ac:dyDescent="0.3"/>
    <row r="13862" customFormat="1" ht="13.5" x14ac:dyDescent="0.3"/>
    <row r="13863" customFormat="1" ht="13.5" x14ac:dyDescent="0.3"/>
    <row r="13864" customFormat="1" ht="13.5" x14ac:dyDescent="0.3"/>
    <row r="13865" customFormat="1" ht="13.5" x14ac:dyDescent="0.3"/>
    <row r="13866" customFormat="1" ht="13.5" x14ac:dyDescent="0.3"/>
    <row r="13867" customFormat="1" ht="13.5" x14ac:dyDescent="0.3"/>
    <row r="13868" customFormat="1" ht="13.5" x14ac:dyDescent="0.3"/>
    <row r="13869" customFormat="1" ht="13.5" x14ac:dyDescent="0.3"/>
    <row r="13870" customFormat="1" ht="13.5" x14ac:dyDescent="0.3"/>
    <row r="13871" customFormat="1" ht="13.5" x14ac:dyDescent="0.3"/>
    <row r="13872" customFormat="1" ht="13.5" x14ac:dyDescent="0.3"/>
    <row r="13873" customFormat="1" ht="13.5" x14ac:dyDescent="0.3"/>
    <row r="13874" customFormat="1" ht="13.5" x14ac:dyDescent="0.3"/>
    <row r="13875" customFormat="1" ht="13.5" x14ac:dyDescent="0.3"/>
    <row r="13876" customFormat="1" ht="13.5" x14ac:dyDescent="0.3"/>
    <row r="13877" customFormat="1" ht="13.5" x14ac:dyDescent="0.3"/>
    <row r="13878" customFormat="1" ht="13.5" x14ac:dyDescent="0.3"/>
    <row r="13879" customFormat="1" ht="13.5" x14ac:dyDescent="0.3"/>
    <row r="13880" customFormat="1" ht="13.5" x14ac:dyDescent="0.3"/>
    <row r="13881" customFormat="1" ht="13.5" x14ac:dyDescent="0.3"/>
    <row r="13882" customFormat="1" ht="13.5" x14ac:dyDescent="0.3"/>
    <row r="13883" customFormat="1" ht="13.5" x14ac:dyDescent="0.3"/>
    <row r="13884" customFormat="1" ht="13.5" x14ac:dyDescent="0.3"/>
    <row r="13885" customFormat="1" ht="13.5" x14ac:dyDescent="0.3"/>
    <row r="13886" customFormat="1" ht="13.5" x14ac:dyDescent="0.3"/>
    <row r="13887" customFormat="1" ht="13.5" x14ac:dyDescent="0.3"/>
    <row r="13888" customFormat="1" ht="13.5" x14ac:dyDescent="0.3"/>
    <row r="13889" customFormat="1" ht="13.5" x14ac:dyDescent="0.3"/>
    <row r="13890" customFormat="1" ht="13.5" x14ac:dyDescent="0.3"/>
    <row r="13891" customFormat="1" ht="13.5" x14ac:dyDescent="0.3"/>
    <row r="13892" customFormat="1" ht="13.5" x14ac:dyDescent="0.3"/>
    <row r="13893" customFormat="1" ht="13.5" x14ac:dyDescent="0.3"/>
    <row r="13894" customFormat="1" ht="13.5" x14ac:dyDescent="0.3"/>
    <row r="13895" customFormat="1" ht="13.5" x14ac:dyDescent="0.3"/>
    <row r="13896" customFormat="1" ht="13.5" x14ac:dyDescent="0.3"/>
    <row r="13897" customFormat="1" ht="13.5" x14ac:dyDescent="0.3"/>
    <row r="13898" customFormat="1" ht="13.5" x14ac:dyDescent="0.3"/>
    <row r="13899" customFormat="1" ht="13.5" x14ac:dyDescent="0.3"/>
    <row r="13900" customFormat="1" ht="13.5" x14ac:dyDescent="0.3"/>
    <row r="13901" customFormat="1" ht="13.5" x14ac:dyDescent="0.3"/>
    <row r="13902" customFormat="1" ht="13.5" x14ac:dyDescent="0.3"/>
    <row r="13903" customFormat="1" ht="13.5" x14ac:dyDescent="0.3"/>
    <row r="13904" customFormat="1" ht="13.5" x14ac:dyDescent="0.3"/>
    <row r="13905" customFormat="1" ht="13.5" x14ac:dyDescent="0.3"/>
    <row r="13906" customFormat="1" ht="13.5" x14ac:dyDescent="0.3"/>
    <row r="13907" customFormat="1" ht="13.5" x14ac:dyDescent="0.3"/>
    <row r="13908" customFormat="1" ht="13.5" x14ac:dyDescent="0.3"/>
    <row r="13909" customFormat="1" ht="13.5" x14ac:dyDescent="0.3"/>
    <row r="13910" customFormat="1" ht="13.5" x14ac:dyDescent="0.3"/>
    <row r="13911" customFormat="1" ht="13.5" x14ac:dyDescent="0.3"/>
    <row r="13912" customFormat="1" ht="13.5" x14ac:dyDescent="0.3"/>
    <row r="13913" customFormat="1" ht="13.5" x14ac:dyDescent="0.3"/>
    <row r="13914" customFormat="1" ht="13.5" x14ac:dyDescent="0.3"/>
    <row r="13915" customFormat="1" ht="13.5" x14ac:dyDescent="0.3"/>
    <row r="13916" customFormat="1" ht="13.5" x14ac:dyDescent="0.3"/>
    <row r="13917" customFormat="1" ht="13.5" x14ac:dyDescent="0.3"/>
    <row r="13918" customFormat="1" ht="13.5" x14ac:dyDescent="0.3"/>
    <row r="13919" customFormat="1" ht="13.5" x14ac:dyDescent="0.3"/>
    <row r="13920" customFormat="1" ht="13.5" x14ac:dyDescent="0.3"/>
    <row r="13921" customFormat="1" ht="13.5" x14ac:dyDescent="0.3"/>
    <row r="13922" customFormat="1" ht="13.5" x14ac:dyDescent="0.3"/>
    <row r="13923" customFormat="1" ht="13.5" x14ac:dyDescent="0.3"/>
    <row r="13924" customFormat="1" ht="13.5" x14ac:dyDescent="0.3"/>
    <row r="13925" customFormat="1" ht="13.5" x14ac:dyDescent="0.3"/>
    <row r="13926" customFormat="1" ht="13.5" x14ac:dyDescent="0.3"/>
    <row r="13927" customFormat="1" ht="13.5" x14ac:dyDescent="0.3"/>
    <row r="13928" customFormat="1" ht="13.5" x14ac:dyDescent="0.3"/>
    <row r="13929" customFormat="1" ht="13.5" x14ac:dyDescent="0.3"/>
    <row r="13930" customFormat="1" ht="13.5" x14ac:dyDescent="0.3"/>
    <row r="13931" customFormat="1" ht="13.5" x14ac:dyDescent="0.3"/>
    <row r="13932" customFormat="1" ht="13.5" x14ac:dyDescent="0.3"/>
    <row r="13933" customFormat="1" ht="13.5" x14ac:dyDescent="0.3"/>
    <row r="13934" customFormat="1" ht="13.5" x14ac:dyDescent="0.3"/>
    <row r="13935" customFormat="1" ht="13.5" x14ac:dyDescent="0.3"/>
    <row r="13936" customFormat="1" ht="13.5" x14ac:dyDescent="0.3"/>
    <row r="13937" customFormat="1" ht="13.5" x14ac:dyDescent="0.3"/>
    <row r="13938" customFormat="1" ht="13.5" x14ac:dyDescent="0.3"/>
    <row r="13939" customFormat="1" ht="13.5" x14ac:dyDescent="0.3"/>
    <row r="13940" customFormat="1" ht="13.5" x14ac:dyDescent="0.3"/>
    <row r="13941" customFormat="1" ht="13.5" x14ac:dyDescent="0.3"/>
    <row r="13942" customFormat="1" ht="13.5" x14ac:dyDescent="0.3"/>
    <row r="13943" customFormat="1" ht="13.5" x14ac:dyDescent="0.3"/>
    <row r="13944" customFormat="1" ht="13.5" x14ac:dyDescent="0.3"/>
    <row r="13945" customFormat="1" ht="13.5" x14ac:dyDescent="0.3"/>
    <row r="13946" customFormat="1" ht="13.5" x14ac:dyDescent="0.3"/>
    <row r="13947" customFormat="1" ht="13.5" x14ac:dyDescent="0.3"/>
    <row r="13948" customFormat="1" ht="13.5" x14ac:dyDescent="0.3"/>
    <row r="13949" customFormat="1" ht="13.5" x14ac:dyDescent="0.3"/>
    <row r="13950" customFormat="1" ht="13.5" x14ac:dyDescent="0.3"/>
    <row r="13951" customFormat="1" ht="13.5" x14ac:dyDescent="0.3"/>
    <row r="13952" customFormat="1" ht="13.5" x14ac:dyDescent="0.3"/>
    <row r="13953" customFormat="1" ht="13.5" x14ac:dyDescent="0.3"/>
    <row r="13954" customFormat="1" ht="13.5" x14ac:dyDescent="0.3"/>
    <row r="13955" customFormat="1" ht="13.5" x14ac:dyDescent="0.3"/>
    <row r="13956" customFormat="1" ht="13.5" x14ac:dyDescent="0.3"/>
    <row r="13957" customFormat="1" ht="13.5" x14ac:dyDescent="0.3"/>
    <row r="13958" customFormat="1" ht="13.5" x14ac:dyDescent="0.3"/>
    <row r="13959" customFormat="1" ht="13.5" x14ac:dyDescent="0.3"/>
    <row r="13960" customFormat="1" ht="13.5" x14ac:dyDescent="0.3"/>
    <row r="13961" customFormat="1" ht="13.5" x14ac:dyDescent="0.3"/>
    <row r="13962" customFormat="1" ht="13.5" x14ac:dyDescent="0.3"/>
    <row r="13963" customFormat="1" ht="13.5" x14ac:dyDescent="0.3"/>
    <row r="13964" customFormat="1" ht="13.5" x14ac:dyDescent="0.3"/>
    <row r="13965" customFormat="1" ht="13.5" x14ac:dyDescent="0.3"/>
    <row r="13966" customFormat="1" ht="13.5" x14ac:dyDescent="0.3"/>
    <row r="13967" customFormat="1" ht="13.5" x14ac:dyDescent="0.3"/>
    <row r="13968" customFormat="1" ht="13.5" x14ac:dyDescent="0.3"/>
    <row r="13969" customFormat="1" ht="13.5" x14ac:dyDescent="0.3"/>
    <row r="13970" customFormat="1" ht="13.5" x14ac:dyDescent="0.3"/>
    <row r="13971" customFormat="1" ht="13.5" x14ac:dyDescent="0.3"/>
    <row r="13972" customFormat="1" ht="13.5" x14ac:dyDescent="0.3"/>
    <row r="13973" customFormat="1" ht="13.5" x14ac:dyDescent="0.3"/>
    <row r="13974" customFormat="1" ht="13.5" x14ac:dyDescent="0.3"/>
    <row r="13975" customFormat="1" ht="13.5" x14ac:dyDescent="0.3"/>
    <row r="13976" customFormat="1" ht="13.5" x14ac:dyDescent="0.3"/>
    <row r="13977" customFormat="1" ht="13.5" x14ac:dyDescent="0.3"/>
    <row r="13978" customFormat="1" ht="13.5" x14ac:dyDescent="0.3"/>
    <row r="13979" customFormat="1" ht="13.5" x14ac:dyDescent="0.3"/>
    <row r="13980" customFormat="1" ht="13.5" x14ac:dyDescent="0.3"/>
    <row r="13981" customFormat="1" ht="13.5" x14ac:dyDescent="0.3"/>
    <row r="13982" customFormat="1" ht="13.5" x14ac:dyDescent="0.3"/>
    <row r="13983" customFormat="1" ht="13.5" x14ac:dyDescent="0.3"/>
    <row r="13984" customFormat="1" ht="13.5" x14ac:dyDescent="0.3"/>
    <row r="13985" customFormat="1" ht="13.5" x14ac:dyDescent="0.3"/>
    <row r="13986" customFormat="1" ht="13.5" x14ac:dyDescent="0.3"/>
    <row r="13987" customFormat="1" ht="13.5" x14ac:dyDescent="0.3"/>
    <row r="13988" customFormat="1" ht="13.5" x14ac:dyDescent="0.3"/>
    <row r="13989" customFormat="1" ht="13.5" x14ac:dyDescent="0.3"/>
    <row r="13990" customFormat="1" ht="13.5" x14ac:dyDescent="0.3"/>
    <row r="13991" customFormat="1" ht="13.5" x14ac:dyDescent="0.3"/>
    <row r="13992" customFormat="1" ht="13.5" x14ac:dyDescent="0.3"/>
    <row r="13993" customFormat="1" ht="13.5" x14ac:dyDescent="0.3"/>
    <row r="13994" customFormat="1" ht="13.5" x14ac:dyDescent="0.3"/>
    <row r="13995" customFormat="1" ht="13.5" x14ac:dyDescent="0.3"/>
    <row r="13996" customFormat="1" ht="13.5" x14ac:dyDescent="0.3"/>
    <row r="13997" customFormat="1" ht="13.5" x14ac:dyDescent="0.3"/>
    <row r="13998" customFormat="1" ht="13.5" x14ac:dyDescent="0.3"/>
    <row r="13999" customFormat="1" ht="13.5" x14ac:dyDescent="0.3"/>
    <row r="14000" customFormat="1" ht="13.5" x14ac:dyDescent="0.3"/>
    <row r="14001" customFormat="1" ht="13.5" x14ac:dyDescent="0.3"/>
    <row r="14002" customFormat="1" ht="13.5" x14ac:dyDescent="0.3"/>
    <row r="14003" customFormat="1" ht="13.5" x14ac:dyDescent="0.3"/>
    <row r="14004" customFormat="1" ht="13.5" x14ac:dyDescent="0.3"/>
    <row r="14005" customFormat="1" ht="13.5" x14ac:dyDescent="0.3"/>
    <row r="14006" customFormat="1" ht="13.5" x14ac:dyDescent="0.3"/>
    <row r="14007" customFormat="1" ht="13.5" x14ac:dyDescent="0.3"/>
    <row r="14008" customFormat="1" ht="13.5" x14ac:dyDescent="0.3"/>
    <row r="14009" customFormat="1" ht="13.5" x14ac:dyDescent="0.3"/>
    <row r="14010" customFormat="1" ht="13.5" x14ac:dyDescent="0.3"/>
    <row r="14011" customFormat="1" ht="13.5" x14ac:dyDescent="0.3"/>
    <row r="14012" customFormat="1" ht="13.5" x14ac:dyDescent="0.3"/>
    <row r="14013" customFormat="1" ht="13.5" x14ac:dyDescent="0.3"/>
    <row r="14014" customFormat="1" ht="13.5" x14ac:dyDescent="0.3"/>
    <row r="14015" customFormat="1" ht="13.5" x14ac:dyDescent="0.3"/>
    <row r="14016" customFormat="1" ht="13.5" x14ac:dyDescent="0.3"/>
    <row r="14017" customFormat="1" ht="13.5" x14ac:dyDescent="0.3"/>
    <row r="14018" customFormat="1" ht="13.5" x14ac:dyDescent="0.3"/>
    <row r="14019" customFormat="1" ht="13.5" x14ac:dyDescent="0.3"/>
    <row r="14020" customFormat="1" ht="13.5" x14ac:dyDescent="0.3"/>
    <row r="14021" customFormat="1" ht="13.5" x14ac:dyDescent="0.3"/>
    <row r="14022" customFormat="1" ht="13.5" x14ac:dyDescent="0.3"/>
    <row r="14023" customFormat="1" ht="13.5" x14ac:dyDescent="0.3"/>
    <row r="14024" customFormat="1" ht="13.5" x14ac:dyDescent="0.3"/>
    <row r="14025" customFormat="1" ht="13.5" x14ac:dyDescent="0.3"/>
    <row r="14026" customFormat="1" ht="13.5" x14ac:dyDescent="0.3"/>
    <row r="14027" customFormat="1" ht="13.5" x14ac:dyDescent="0.3"/>
    <row r="14028" customFormat="1" ht="13.5" x14ac:dyDescent="0.3"/>
    <row r="14029" customFormat="1" ht="13.5" x14ac:dyDescent="0.3"/>
    <row r="14030" customFormat="1" ht="13.5" x14ac:dyDescent="0.3"/>
    <row r="14031" customFormat="1" ht="13.5" x14ac:dyDescent="0.3"/>
    <row r="14032" customFormat="1" ht="13.5" x14ac:dyDescent="0.3"/>
    <row r="14033" customFormat="1" ht="13.5" x14ac:dyDescent="0.3"/>
    <row r="14034" customFormat="1" ht="13.5" x14ac:dyDescent="0.3"/>
    <row r="14035" customFormat="1" ht="13.5" x14ac:dyDescent="0.3"/>
    <row r="14036" customFormat="1" ht="13.5" x14ac:dyDescent="0.3"/>
    <row r="14037" customFormat="1" ht="13.5" x14ac:dyDescent="0.3"/>
    <row r="14038" customFormat="1" ht="13.5" x14ac:dyDescent="0.3"/>
    <row r="14039" customFormat="1" ht="13.5" x14ac:dyDescent="0.3"/>
    <row r="14040" customFormat="1" ht="13.5" x14ac:dyDescent="0.3"/>
    <row r="14041" customFormat="1" ht="13.5" x14ac:dyDescent="0.3"/>
    <row r="14042" customFormat="1" ht="13.5" x14ac:dyDescent="0.3"/>
    <row r="14043" customFormat="1" ht="13.5" x14ac:dyDescent="0.3"/>
    <row r="14044" customFormat="1" ht="13.5" x14ac:dyDescent="0.3"/>
    <row r="14045" customFormat="1" ht="13.5" x14ac:dyDescent="0.3"/>
    <row r="14046" customFormat="1" ht="13.5" x14ac:dyDescent="0.3"/>
    <row r="14047" customFormat="1" ht="13.5" x14ac:dyDescent="0.3"/>
    <row r="14048" customFormat="1" ht="13.5" x14ac:dyDescent="0.3"/>
    <row r="14049" customFormat="1" ht="13.5" x14ac:dyDescent="0.3"/>
    <row r="14050" customFormat="1" ht="13.5" x14ac:dyDescent="0.3"/>
    <row r="14051" customFormat="1" ht="13.5" x14ac:dyDescent="0.3"/>
    <row r="14052" customFormat="1" ht="13.5" x14ac:dyDescent="0.3"/>
    <row r="14053" customFormat="1" ht="13.5" x14ac:dyDescent="0.3"/>
    <row r="14054" customFormat="1" ht="13.5" x14ac:dyDescent="0.3"/>
    <row r="14055" customFormat="1" ht="13.5" x14ac:dyDescent="0.3"/>
    <row r="14056" customFormat="1" ht="13.5" x14ac:dyDescent="0.3"/>
    <row r="14057" customFormat="1" ht="13.5" x14ac:dyDescent="0.3"/>
    <row r="14058" customFormat="1" ht="13.5" x14ac:dyDescent="0.3"/>
    <row r="14059" customFormat="1" ht="13.5" x14ac:dyDescent="0.3"/>
    <row r="14060" customFormat="1" ht="13.5" x14ac:dyDescent="0.3"/>
    <row r="14061" customFormat="1" ht="13.5" x14ac:dyDescent="0.3"/>
    <row r="14062" customFormat="1" ht="13.5" x14ac:dyDescent="0.3"/>
    <row r="14063" customFormat="1" ht="13.5" x14ac:dyDescent="0.3"/>
    <row r="14064" customFormat="1" ht="13.5" x14ac:dyDescent="0.3"/>
    <row r="14065" customFormat="1" ht="13.5" x14ac:dyDescent="0.3"/>
    <row r="14066" customFormat="1" ht="13.5" x14ac:dyDescent="0.3"/>
    <row r="14067" customFormat="1" ht="13.5" x14ac:dyDescent="0.3"/>
    <row r="14068" customFormat="1" ht="13.5" x14ac:dyDescent="0.3"/>
    <row r="14069" customFormat="1" ht="13.5" x14ac:dyDescent="0.3"/>
    <row r="14070" customFormat="1" ht="13.5" x14ac:dyDescent="0.3"/>
    <row r="14071" customFormat="1" ht="13.5" x14ac:dyDescent="0.3"/>
    <row r="14072" customFormat="1" ht="13.5" x14ac:dyDescent="0.3"/>
    <row r="14073" customFormat="1" ht="13.5" x14ac:dyDescent="0.3"/>
    <row r="14074" customFormat="1" ht="13.5" x14ac:dyDescent="0.3"/>
    <row r="14075" customFormat="1" ht="13.5" x14ac:dyDescent="0.3"/>
    <row r="14076" customFormat="1" ht="13.5" x14ac:dyDescent="0.3"/>
    <row r="14077" customFormat="1" ht="13.5" x14ac:dyDescent="0.3"/>
    <row r="14078" customFormat="1" ht="13.5" x14ac:dyDescent="0.3"/>
    <row r="14079" customFormat="1" ht="13.5" x14ac:dyDescent="0.3"/>
    <row r="14080" customFormat="1" ht="13.5" x14ac:dyDescent="0.3"/>
    <row r="14081" customFormat="1" ht="13.5" x14ac:dyDescent="0.3"/>
    <row r="14082" customFormat="1" ht="13.5" x14ac:dyDescent="0.3"/>
    <row r="14083" customFormat="1" ht="13.5" x14ac:dyDescent="0.3"/>
    <row r="14084" customFormat="1" ht="13.5" x14ac:dyDescent="0.3"/>
    <row r="14085" customFormat="1" ht="13.5" x14ac:dyDescent="0.3"/>
    <row r="14086" customFormat="1" ht="13.5" x14ac:dyDescent="0.3"/>
    <row r="14087" customFormat="1" ht="13.5" x14ac:dyDescent="0.3"/>
    <row r="14088" customFormat="1" ht="13.5" x14ac:dyDescent="0.3"/>
    <row r="14089" customFormat="1" ht="13.5" x14ac:dyDescent="0.3"/>
    <row r="14090" customFormat="1" ht="13.5" x14ac:dyDescent="0.3"/>
    <row r="14091" customFormat="1" ht="13.5" x14ac:dyDescent="0.3"/>
    <row r="14092" customFormat="1" ht="13.5" x14ac:dyDescent="0.3"/>
    <row r="14093" customFormat="1" ht="13.5" x14ac:dyDescent="0.3"/>
    <row r="14094" customFormat="1" ht="13.5" x14ac:dyDescent="0.3"/>
    <row r="14095" customFormat="1" ht="13.5" x14ac:dyDescent="0.3"/>
    <row r="14096" customFormat="1" ht="13.5" x14ac:dyDescent="0.3"/>
    <row r="14097" customFormat="1" ht="13.5" x14ac:dyDescent="0.3"/>
    <row r="14098" customFormat="1" ht="13.5" x14ac:dyDescent="0.3"/>
    <row r="14099" customFormat="1" ht="13.5" x14ac:dyDescent="0.3"/>
    <row r="14100" customFormat="1" ht="13.5" x14ac:dyDescent="0.3"/>
    <row r="14101" customFormat="1" ht="13.5" x14ac:dyDescent="0.3"/>
    <row r="14102" customFormat="1" ht="13.5" x14ac:dyDescent="0.3"/>
    <row r="14103" customFormat="1" ht="13.5" x14ac:dyDescent="0.3"/>
    <row r="14104" customFormat="1" ht="13.5" x14ac:dyDescent="0.3"/>
    <row r="14105" customFormat="1" ht="13.5" x14ac:dyDescent="0.3"/>
    <row r="14106" customFormat="1" ht="13.5" x14ac:dyDescent="0.3"/>
    <row r="14107" customFormat="1" ht="13.5" x14ac:dyDescent="0.3"/>
    <row r="14108" customFormat="1" ht="13.5" x14ac:dyDescent="0.3"/>
    <row r="14109" customFormat="1" ht="13.5" x14ac:dyDescent="0.3"/>
    <row r="14110" customFormat="1" ht="13.5" x14ac:dyDescent="0.3"/>
    <row r="14111" customFormat="1" ht="13.5" x14ac:dyDescent="0.3"/>
    <row r="14112" customFormat="1" ht="13.5" x14ac:dyDescent="0.3"/>
    <row r="14113" customFormat="1" ht="13.5" x14ac:dyDescent="0.3"/>
    <row r="14114" customFormat="1" ht="13.5" x14ac:dyDescent="0.3"/>
    <row r="14115" customFormat="1" ht="13.5" x14ac:dyDescent="0.3"/>
    <row r="14116" customFormat="1" ht="13.5" x14ac:dyDescent="0.3"/>
    <row r="14117" customFormat="1" ht="13.5" x14ac:dyDescent="0.3"/>
    <row r="14118" customFormat="1" ht="13.5" x14ac:dyDescent="0.3"/>
    <row r="14119" customFormat="1" ht="13.5" x14ac:dyDescent="0.3"/>
    <row r="14120" customFormat="1" ht="13.5" x14ac:dyDescent="0.3"/>
    <row r="14121" customFormat="1" ht="13.5" x14ac:dyDescent="0.3"/>
    <row r="14122" customFormat="1" ht="13.5" x14ac:dyDescent="0.3"/>
    <row r="14123" customFormat="1" ht="13.5" x14ac:dyDescent="0.3"/>
    <row r="14124" customFormat="1" ht="13.5" x14ac:dyDescent="0.3"/>
    <row r="14125" customFormat="1" ht="13.5" x14ac:dyDescent="0.3"/>
    <row r="14126" customFormat="1" ht="13.5" x14ac:dyDescent="0.3"/>
    <row r="14127" customFormat="1" ht="13.5" x14ac:dyDescent="0.3"/>
    <row r="14128" customFormat="1" ht="13.5" x14ac:dyDescent="0.3"/>
    <row r="14129" customFormat="1" ht="13.5" x14ac:dyDescent="0.3"/>
    <row r="14130" customFormat="1" ht="13.5" x14ac:dyDescent="0.3"/>
    <row r="14131" customFormat="1" ht="13.5" x14ac:dyDescent="0.3"/>
    <row r="14132" customFormat="1" ht="13.5" x14ac:dyDescent="0.3"/>
    <row r="14133" customFormat="1" ht="13.5" x14ac:dyDescent="0.3"/>
    <row r="14134" customFormat="1" ht="13.5" x14ac:dyDescent="0.3"/>
    <row r="14135" customFormat="1" ht="13.5" x14ac:dyDescent="0.3"/>
    <row r="14136" customFormat="1" ht="13.5" x14ac:dyDescent="0.3"/>
    <row r="14137" customFormat="1" ht="13.5" x14ac:dyDescent="0.3"/>
    <row r="14138" customFormat="1" ht="13.5" x14ac:dyDescent="0.3"/>
    <row r="14139" customFormat="1" ht="13.5" x14ac:dyDescent="0.3"/>
    <row r="14140" customFormat="1" ht="13.5" x14ac:dyDescent="0.3"/>
    <row r="14141" customFormat="1" ht="13.5" x14ac:dyDescent="0.3"/>
    <row r="14142" customFormat="1" ht="13.5" x14ac:dyDescent="0.3"/>
    <row r="14143" customFormat="1" ht="13.5" x14ac:dyDescent="0.3"/>
    <row r="14144" customFormat="1" ht="13.5" x14ac:dyDescent="0.3"/>
    <row r="14145" customFormat="1" ht="13.5" x14ac:dyDescent="0.3"/>
    <row r="14146" customFormat="1" ht="13.5" x14ac:dyDescent="0.3"/>
    <row r="14147" customFormat="1" ht="13.5" x14ac:dyDescent="0.3"/>
    <row r="14148" customFormat="1" ht="13.5" x14ac:dyDescent="0.3"/>
    <row r="14149" customFormat="1" ht="13.5" x14ac:dyDescent="0.3"/>
    <row r="14150" customFormat="1" ht="13.5" x14ac:dyDescent="0.3"/>
    <row r="14151" customFormat="1" ht="13.5" x14ac:dyDescent="0.3"/>
    <row r="14152" customFormat="1" ht="13.5" x14ac:dyDescent="0.3"/>
    <row r="14153" customFormat="1" ht="13.5" x14ac:dyDescent="0.3"/>
    <row r="14154" customFormat="1" ht="13.5" x14ac:dyDescent="0.3"/>
    <row r="14155" customFormat="1" ht="13.5" x14ac:dyDescent="0.3"/>
    <row r="14156" customFormat="1" ht="13.5" x14ac:dyDescent="0.3"/>
    <row r="14157" customFormat="1" ht="13.5" x14ac:dyDescent="0.3"/>
    <row r="14158" customFormat="1" ht="13.5" x14ac:dyDescent="0.3"/>
    <row r="14159" customFormat="1" ht="13.5" x14ac:dyDescent="0.3"/>
    <row r="14160" customFormat="1" ht="13.5" x14ac:dyDescent="0.3"/>
    <row r="14161" customFormat="1" ht="13.5" x14ac:dyDescent="0.3"/>
    <row r="14162" customFormat="1" ht="13.5" x14ac:dyDescent="0.3"/>
    <row r="14163" customFormat="1" ht="13.5" x14ac:dyDescent="0.3"/>
    <row r="14164" customFormat="1" ht="13.5" x14ac:dyDescent="0.3"/>
    <row r="14165" customFormat="1" ht="13.5" x14ac:dyDescent="0.3"/>
    <row r="14166" customFormat="1" ht="13.5" x14ac:dyDescent="0.3"/>
    <row r="14167" customFormat="1" ht="13.5" x14ac:dyDescent="0.3"/>
    <row r="14168" customFormat="1" ht="13.5" x14ac:dyDescent="0.3"/>
    <row r="14169" customFormat="1" ht="13.5" x14ac:dyDescent="0.3"/>
    <row r="14170" customFormat="1" ht="13.5" x14ac:dyDescent="0.3"/>
    <row r="14171" customFormat="1" ht="13.5" x14ac:dyDescent="0.3"/>
    <row r="14172" customFormat="1" ht="13.5" x14ac:dyDescent="0.3"/>
    <row r="14173" customFormat="1" ht="13.5" x14ac:dyDescent="0.3"/>
    <row r="14174" customFormat="1" ht="13.5" x14ac:dyDescent="0.3"/>
    <row r="14175" customFormat="1" ht="13.5" x14ac:dyDescent="0.3"/>
    <row r="14176" customFormat="1" ht="13.5" x14ac:dyDescent="0.3"/>
    <row r="14177" customFormat="1" ht="13.5" x14ac:dyDescent="0.3"/>
    <row r="14178" customFormat="1" ht="13.5" x14ac:dyDescent="0.3"/>
    <row r="14179" customFormat="1" ht="13.5" x14ac:dyDescent="0.3"/>
    <row r="14180" customFormat="1" ht="13.5" x14ac:dyDescent="0.3"/>
    <row r="14181" customFormat="1" ht="13.5" x14ac:dyDescent="0.3"/>
    <row r="14182" customFormat="1" ht="13.5" x14ac:dyDescent="0.3"/>
    <row r="14183" customFormat="1" ht="13.5" x14ac:dyDescent="0.3"/>
    <row r="14184" customFormat="1" ht="13.5" x14ac:dyDescent="0.3"/>
    <row r="14185" customFormat="1" ht="13.5" x14ac:dyDescent="0.3"/>
    <row r="14186" customFormat="1" ht="13.5" x14ac:dyDescent="0.3"/>
    <row r="14187" customFormat="1" ht="13.5" x14ac:dyDescent="0.3"/>
    <row r="14188" customFormat="1" ht="13.5" x14ac:dyDescent="0.3"/>
    <row r="14189" customFormat="1" ht="13.5" x14ac:dyDescent="0.3"/>
    <row r="14190" customFormat="1" ht="13.5" x14ac:dyDescent="0.3"/>
    <row r="14191" customFormat="1" ht="13.5" x14ac:dyDescent="0.3"/>
    <row r="14192" customFormat="1" ht="13.5" x14ac:dyDescent="0.3"/>
    <row r="14193" customFormat="1" ht="13.5" x14ac:dyDescent="0.3"/>
    <row r="14194" customFormat="1" ht="13.5" x14ac:dyDescent="0.3"/>
    <row r="14195" customFormat="1" ht="13.5" x14ac:dyDescent="0.3"/>
  </sheetData>
  <sheetProtection algorithmName="SHA-512" hashValue="xPB/ITy6GFKj4yJ20uZEx66JD+IXm5OgopQ5dE1AbucUbEYDpWbCMnlQJ38Vo0MJSlP/WavhccnfvtXXYLa3dA==" saltValue="5X2xx2xnzL//1frCooY/vQ==" spinCount="100000" sheet="1" objects="1" scenarios="1"/>
  <dataValidations count="2">
    <dataValidation type="whole" showInputMessage="1" showErrorMessage="1" errorTitle="Incorrect number" error="Please enter quarterly consumption between 700-4000kWh" sqref="C5" xr:uid="{569F6A1D-06BE-B44E-8FD7-1F67CAEDCA8F}">
      <formula1>700</formula1>
      <formula2>4000</formula2>
    </dataValidation>
    <dataValidation type="decimal" showInputMessage="1" showErrorMessage="1" errorTitle="Incorrect entry" error="Enter 1.5 or 3.0 only" sqref="C4" xr:uid="{7D54B5E6-D140-ED46-BCEF-B897F10F125A}">
      <formula1>1.5</formula1>
      <formula2>3</formula2>
    </dataValidation>
  </dataValidations>
  <pageMargins left="0.75" right="0.75" top="1" bottom="1" header="0.5" footer="0.5"/>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FAD95-1F79-6045-8A1E-B39254A83821}">
  <sheetPr codeName="Sheet46">
    <tabColor rgb="FFFFC000"/>
  </sheetPr>
  <dimension ref="A1:DNV14195"/>
  <sheetViews>
    <sheetView zoomScaleNormal="100" workbookViewId="0">
      <selection activeCell="R1" sqref="R1:W1048576"/>
    </sheetView>
  </sheetViews>
  <sheetFormatPr defaultColWidth="10.84375" defaultRowHeight="14" x14ac:dyDescent="0.3"/>
  <cols>
    <col min="1" max="1" width="24.69140625" style="372" customWidth="1"/>
    <col min="2" max="2" width="24" style="372" customWidth="1"/>
    <col min="3" max="3" width="12.15234375" style="372" customWidth="1"/>
    <col min="4" max="4" width="14" style="372" customWidth="1"/>
    <col min="5" max="5" width="14.4609375" style="372" bestFit="1" customWidth="1"/>
    <col min="6" max="6" width="13.4609375" style="372" customWidth="1"/>
    <col min="7" max="7" width="13.15234375" style="372" customWidth="1"/>
    <col min="8" max="8" width="13.69140625" style="372" customWidth="1"/>
    <col min="9" max="9" width="13.84375" style="372" customWidth="1"/>
    <col min="10" max="10" width="13.84375" style="372" hidden="1" customWidth="1"/>
    <col min="11" max="11" width="12.15234375" style="372" hidden="1" customWidth="1"/>
    <col min="12" max="17" width="12.15234375" style="372" customWidth="1"/>
    <col min="18" max="23" width="12.15234375" style="372" hidden="1" customWidth="1"/>
    <col min="24" max="27" width="12.15234375" style="372" customWidth="1"/>
    <col min="28" max="3090" width="11.07421875" customWidth="1"/>
    <col min="3091" max="16384" width="10.84375" style="372"/>
  </cols>
  <sheetData>
    <row r="1" spans="1:41" customFormat="1" x14ac:dyDescent="0.3">
      <c r="A1" s="512" t="s">
        <v>364</v>
      </c>
      <c r="B1" s="504"/>
      <c r="C1" s="504"/>
      <c r="D1" s="504"/>
      <c r="E1" s="504"/>
      <c r="F1" s="504"/>
      <c r="G1" s="504"/>
      <c r="H1" s="504"/>
      <c r="I1" s="504"/>
      <c r="J1" s="504">
        <v>3</v>
      </c>
      <c r="K1" s="504"/>
      <c r="L1" s="504"/>
      <c r="M1" s="504"/>
      <c r="N1" s="504"/>
      <c r="O1" s="504"/>
      <c r="P1" s="504"/>
      <c r="Q1" s="504"/>
      <c r="R1" s="504"/>
      <c r="S1" s="504"/>
      <c r="T1" s="504"/>
      <c r="U1" s="504"/>
      <c r="V1" s="504"/>
      <c r="W1" s="504"/>
      <c r="X1" s="504"/>
      <c r="Y1" s="504"/>
      <c r="Z1" s="504"/>
      <c r="AA1" s="504"/>
      <c r="AB1" s="504"/>
      <c r="AC1" s="504"/>
      <c r="AD1" s="504"/>
      <c r="AE1" s="504"/>
      <c r="AF1" s="504"/>
      <c r="AG1" s="504"/>
      <c r="AH1" s="504"/>
      <c r="AI1" s="504"/>
      <c r="AJ1" s="504"/>
      <c r="AK1" s="504"/>
      <c r="AL1" s="504"/>
      <c r="AM1" s="504"/>
      <c r="AN1" s="504"/>
      <c r="AO1" s="504"/>
    </row>
    <row r="2" spans="1:41" customFormat="1" x14ac:dyDescent="0.3">
      <c r="A2" s="513" t="s">
        <v>330</v>
      </c>
      <c r="B2" s="504"/>
      <c r="C2" s="504"/>
      <c r="D2" s="504"/>
      <c r="E2" s="504"/>
      <c r="F2" s="504"/>
      <c r="G2" s="504"/>
      <c r="H2" s="504"/>
      <c r="I2" s="504"/>
      <c r="J2" s="504"/>
      <c r="K2" s="504"/>
      <c r="L2" s="504"/>
      <c r="M2" s="504"/>
      <c r="N2" s="504"/>
      <c r="O2" s="504"/>
      <c r="P2" s="504"/>
      <c r="Q2" s="504"/>
      <c r="R2" s="504"/>
      <c r="S2" s="504"/>
      <c r="T2" s="504"/>
      <c r="U2" s="504"/>
      <c r="V2" s="504"/>
      <c r="W2" s="504"/>
      <c r="X2" s="504"/>
      <c r="Y2" s="504"/>
      <c r="Z2" s="504"/>
      <c r="AA2" s="504"/>
      <c r="AB2" s="504"/>
      <c r="AC2" s="504"/>
      <c r="AD2" s="504"/>
      <c r="AE2" s="504"/>
      <c r="AF2" s="504"/>
      <c r="AG2" s="504"/>
      <c r="AH2" s="504"/>
      <c r="AI2" s="504"/>
      <c r="AJ2" s="504"/>
      <c r="AK2" s="504"/>
      <c r="AL2" s="504"/>
      <c r="AM2" s="504"/>
      <c r="AN2" s="504"/>
      <c r="AO2" s="504"/>
    </row>
    <row r="3" spans="1:41" customFormat="1" ht="13.5" x14ac:dyDescent="0.3">
      <c r="A3" s="504"/>
      <c r="B3" s="504"/>
      <c r="C3" s="504"/>
      <c r="D3" s="504"/>
      <c r="E3" s="504"/>
      <c r="F3" s="504"/>
      <c r="G3" s="504"/>
      <c r="H3" s="504"/>
      <c r="I3" s="504"/>
      <c r="J3" s="504"/>
      <c r="K3" s="504"/>
      <c r="L3" s="504"/>
      <c r="M3" s="504"/>
      <c r="N3" s="504"/>
      <c r="O3" s="504"/>
      <c r="P3" s="504"/>
      <c r="Q3" s="504"/>
      <c r="R3" s="504"/>
      <c r="S3" s="504"/>
      <c r="T3" s="504"/>
      <c r="U3" s="504"/>
      <c r="V3" s="504"/>
      <c r="W3" s="504"/>
      <c r="X3" s="504"/>
      <c r="Y3" s="504"/>
      <c r="Z3" s="504"/>
      <c r="AA3" s="504"/>
      <c r="AB3" s="504"/>
      <c r="AC3" s="504"/>
      <c r="AD3" s="504"/>
      <c r="AE3" s="504"/>
      <c r="AF3" s="504"/>
      <c r="AG3" s="504"/>
      <c r="AH3" s="504"/>
      <c r="AI3" s="504"/>
      <c r="AJ3" s="504"/>
      <c r="AK3" s="504"/>
      <c r="AL3" s="504"/>
      <c r="AM3" s="504"/>
      <c r="AN3" s="504"/>
      <c r="AO3" s="504"/>
    </row>
    <row r="4" spans="1:41" x14ac:dyDescent="0.3">
      <c r="A4" s="301" t="s">
        <v>365</v>
      </c>
      <c r="B4" s="302"/>
      <c r="C4" s="303">
        <v>3</v>
      </c>
      <c r="D4" s="304" t="s">
        <v>483</v>
      </c>
      <c r="E4" s="305">
        <f>IF(C4&lt;J1,(675),(1350))</f>
        <v>1350</v>
      </c>
      <c r="F4" s="520"/>
      <c r="G4" s="306" t="s">
        <v>484</v>
      </c>
      <c r="H4" s="361" t="s">
        <v>485</v>
      </c>
      <c r="I4" s="308" t="s">
        <v>397</v>
      </c>
      <c r="J4" s="504"/>
      <c r="K4" s="504"/>
      <c r="L4" s="504"/>
      <c r="M4" s="504"/>
      <c r="N4" s="504"/>
      <c r="O4" s="504"/>
      <c r="P4" s="504"/>
      <c r="Q4" s="504"/>
      <c r="R4" s="504"/>
      <c r="S4" s="504"/>
      <c r="T4" s="504"/>
      <c r="U4" s="504"/>
      <c r="V4" s="504"/>
      <c r="W4" s="504"/>
      <c r="X4" s="504"/>
      <c r="Y4" s="504"/>
      <c r="Z4" s="504"/>
      <c r="AA4" s="504"/>
      <c r="AB4" s="504"/>
      <c r="AC4" s="504"/>
      <c r="AD4" s="504"/>
      <c r="AE4" s="504"/>
      <c r="AF4" s="504"/>
      <c r="AG4" s="504"/>
      <c r="AH4" s="504"/>
      <c r="AI4" s="504"/>
      <c r="AJ4" s="504"/>
      <c r="AK4" s="504"/>
      <c r="AL4" s="504"/>
      <c r="AM4" s="504"/>
      <c r="AN4" s="504"/>
      <c r="AO4" s="504"/>
    </row>
    <row r="5" spans="1:41" x14ac:dyDescent="0.3">
      <c r="A5" s="309" t="s">
        <v>486</v>
      </c>
      <c r="B5" s="310"/>
      <c r="C5" s="311">
        <v>1800</v>
      </c>
      <c r="D5" s="304" t="s">
        <v>487</v>
      </c>
      <c r="E5" s="312">
        <f>C5-(E4-E6)</f>
        <v>1193.8499999999999</v>
      </c>
      <c r="F5" s="304" t="s">
        <v>488</v>
      </c>
      <c r="G5" s="313">
        <f>E5*70/100</f>
        <v>835.69500000000005</v>
      </c>
      <c r="H5" s="362">
        <f>E5*30/100</f>
        <v>358.15499999999997</v>
      </c>
      <c r="I5" s="315"/>
      <c r="J5" s="504"/>
      <c r="K5" s="504"/>
      <c r="L5" s="504"/>
      <c r="M5" s="504"/>
      <c r="N5" s="504"/>
      <c r="O5" s="504"/>
      <c r="P5" s="504"/>
      <c r="Q5" s="504"/>
      <c r="R5" s="504"/>
      <c r="S5" s="504"/>
      <c r="T5" s="504"/>
      <c r="U5" s="504"/>
      <c r="V5" s="504"/>
      <c r="W5" s="504"/>
      <c r="X5" s="504"/>
      <c r="Y5" s="504"/>
      <c r="Z5" s="504"/>
      <c r="AA5" s="504"/>
      <c r="AB5" s="504"/>
      <c r="AC5" s="504"/>
      <c r="AD5" s="504"/>
      <c r="AE5" s="504"/>
      <c r="AF5" s="504"/>
      <c r="AG5" s="504"/>
      <c r="AH5" s="504"/>
      <c r="AI5" s="504"/>
      <c r="AJ5" s="504"/>
      <c r="AK5" s="504"/>
      <c r="AL5" s="504"/>
      <c r="AM5" s="504"/>
      <c r="AN5" s="504"/>
      <c r="AO5" s="504"/>
    </row>
    <row r="6" spans="1:41" x14ac:dyDescent="0.3">
      <c r="A6" s="504"/>
      <c r="B6" s="504"/>
      <c r="C6" s="504"/>
      <c r="D6" s="304" t="s">
        <v>489</v>
      </c>
      <c r="E6" s="312">
        <f>IF(C4&lt;J1,(E4*27.3/100),(E4*55.1/100))</f>
        <v>743.85</v>
      </c>
      <c r="F6" s="309" t="s">
        <v>396</v>
      </c>
      <c r="G6" s="316">
        <f>E5*20/100</f>
        <v>238.77</v>
      </c>
      <c r="H6" s="363">
        <f>E5*30/100</f>
        <v>358.15499999999997</v>
      </c>
      <c r="I6" s="318">
        <f>E5*50/100</f>
        <v>596.92499999999995</v>
      </c>
      <c r="J6" s="504"/>
      <c r="K6" s="504"/>
      <c r="L6" s="504"/>
      <c r="M6" s="504"/>
      <c r="N6" s="504"/>
      <c r="O6" s="504"/>
      <c r="P6" s="504"/>
      <c r="Q6" s="504"/>
      <c r="R6" s="504"/>
      <c r="S6" s="504"/>
      <c r="T6" s="504"/>
      <c r="U6" s="504"/>
      <c r="V6" s="504"/>
      <c r="W6" s="504"/>
      <c r="X6" s="504"/>
      <c r="Y6" s="504"/>
      <c r="Z6" s="504"/>
      <c r="AA6" s="504"/>
      <c r="AB6" s="504"/>
      <c r="AC6" s="504"/>
      <c r="AD6" s="504"/>
      <c r="AE6" s="504"/>
      <c r="AF6" s="504"/>
      <c r="AG6" s="504"/>
      <c r="AH6" s="504"/>
      <c r="AI6" s="504"/>
      <c r="AJ6" s="504"/>
      <c r="AK6" s="504"/>
      <c r="AL6" s="504"/>
      <c r="AM6" s="504"/>
      <c r="AN6" s="504"/>
      <c r="AO6" s="504"/>
    </row>
    <row r="7" spans="1:41" customFormat="1" thickBot="1" x14ac:dyDescent="0.35">
      <c r="A7" s="504"/>
      <c r="B7" s="504"/>
      <c r="C7" s="504"/>
      <c r="D7" s="504"/>
      <c r="E7" s="504"/>
      <c r="F7" s="504"/>
      <c r="G7" s="504"/>
      <c r="H7" s="504"/>
      <c r="I7" s="504"/>
      <c r="J7" s="504"/>
      <c r="K7" s="504"/>
      <c r="L7" s="504"/>
      <c r="M7" s="504"/>
      <c r="N7" s="504"/>
      <c r="O7" s="504"/>
      <c r="P7" s="504"/>
      <c r="Q7" s="504"/>
      <c r="R7" s="504"/>
      <c r="S7" s="504"/>
      <c r="T7" s="504"/>
      <c r="U7" s="504"/>
      <c r="V7" s="504"/>
      <c r="W7" s="504"/>
      <c r="X7" s="504"/>
      <c r="Y7" s="504"/>
      <c r="Z7" s="504"/>
      <c r="AA7" s="504"/>
      <c r="AB7" s="504"/>
      <c r="AC7" s="504"/>
      <c r="AD7" s="504"/>
      <c r="AE7" s="504"/>
      <c r="AF7" s="504"/>
      <c r="AG7" s="504"/>
      <c r="AH7" s="504"/>
      <c r="AI7" s="504"/>
      <c r="AJ7" s="504"/>
      <c r="AK7" s="504"/>
      <c r="AL7" s="504"/>
      <c r="AM7" s="504"/>
      <c r="AN7" s="504"/>
      <c r="AO7" s="504"/>
    </row>
    <row r="8" spans="1:41" x14ac:dyDescent="0.3">
      <c r="A8" s="428" t="s">
        <v>514</v>
      </c>
      <c r="B8" s="429"/>
      <c r="C8" s="429"/>
      <c r="D8" s="429"/>
      <c r="E8" s="429"/>
      <c r="F8" s="429"/>
      <c r="G8" s="429"/>
      <c r="H8" s="429"/>
      <c r="I8" s="429"/>
      <c r="J8" s="429"/>
      <c r="K8" s="429"/>
      <c r="L8" s="429"/>
      <c r="M8" s="429"/>
      <c r="N8" s="429"/>
      <c r="O8" s="429"/>
      <c r="P8" s="429"/>
      <c r="Q8" s="429"/>
      <c r="R8" s="429"/>
      <c r="S8" s="429"/>
      <c r="T8" s="429"/>
      <c r="U8" s="429"/>
      <c r="V8" s="429"/>
      <c r="W8" s="429"/>
      <c r="X8" s="429"/>
      <c r="Y8" s="429"/>
      <c r="Z8" s="429"/>
      <c r="AA8" s="430"/>
      <c r="AB8" s="504"/>
      <c r="AC8" s="504"/>
      <c r="AD8" s="504"/>
      <c r="AE8" s="504"/>
      <c r="AF8" s="504"/>
      <c r="AG8" s="504"/>
      <c r="AH8" s="504"/>
      <c r="AI8" s="504"/>
      <c r="AJ8" s="504"/>
      <c r="AK8" s="504"/>
      <c r="AL8" s="504"/>
      <c r="AM8" s="504"/>
      <c r="AN8" s="504"/>
      <c r="AO8" s="504"/>
    </row>
    <row r="9" spans="1:41" ht="70" x14ac:dyDescent="0.3">
      <c r="A9" s="431" t="s">
        <v>408</v>
      </c>
      <c r="B9" s="432" t="s">
        <v>409</v>
      </c>
      <c r="C9" s="433" t="s">
        <v>410</v>
      </c>
      <c r="D9" s="433" t="s">
        <v>411</v>
      </c>
      <c r="E9" s="433" t="s">
        <v>446</v>
      </c>
      <c r="F9" s="433" t="s">
        <v>447</v>
      </c>
      <c r="G9" s="433" t="s">
        <v>448</v>
      </c>
      <c r="H9" s="433" t="s">
        <v>354</v>
      </c>
      <c r="I9" s="433" t="s">
        <v>222</v>
      </c>
      <c r="J9" s="442" t="s">
        <v>406</v>
      </c>
      <c r="K9" s="443" t="s">
        <v>449</v>
      </c>
      <c r="L9" s="435" t="s">
        <v>1010</v>
      </c>
      <c r="M9" s="436" t="s">
        <v>398</v>
      </c>
      <c r="N9" s="436" t="s">
        <v>533</v>
      </c>
      <c r="O9" s="436" t="s">
        <v>399</v>
      </c>
      <c r="P9" s="436" t="s">
        <v>552</v>
      </c>
      <c r="Q9" s="437" t="s">
        <v>490</v>
      </c>
      <c r="R9" s="444" t="s">
        <v>1011</v>
      </c>
      <c r="S9" s="444" t="s">
        <v>1012</v>
      </c>
      <c r="T9" s="445" t="s">
        <v>1013</v>
      </c>
      <c r="U9" s="445" t="s">
        <v>1014</v>
      </c>
      <c r="V9" s="445" t="s">
        <v>104</v>
      </c>
      <c r="W9" s="445" t="s">
        <v>105</v>
      </c>
      <c r="X9" s="437" t="s">
        <v>331</v>
      </c>
      <c r="Y9" s="437" t="s">
        <v>332</v>
      </c>
      <c r="Z9" s="436" t="s">
        <v>400</v>
      </c>
      <c r="AA9" s="438" t="s">
        <v>558</v>
      </c>
      <c r="AB9" s="504"/>
      <c r="AC9" s="504"/>
      <c r="AD9" s="504"/>
      <c r="AE9" s="504"/>
      <c r="AF9" s="504"/>
      <c r="AG9" s="504"/>
      <c r="AH9" s="504"/>
      <c r="AI9" s="504"/>
      <c r="AJ9" s="504"/>
      <c r="AK9" s="504"/>
      <c r="AL9" s="504"/>
      <c r="AM9" s="504"/>
      <c r="AN9" s="504"/>
      <c r="AO9" s="504"/>
    </row>
    <row r="10" spans="1:41" x14ac:dyDescent="0.3">
      <c r="A10" s="319" t="str">
        <f>'AG Jul 2021'!K2</f>
        <v>Energy Locals</v>
      </c>
      <c r="B10" s="383" t="str">
        <f>'AG Jul 2021'!L2</f>
        <v>Online Member</v>
      </c>
      <c r="C10" s="388">
        <f>IF('AG Jul 2021'!BP2=0,91*'AG Jul 2021'!M2/100,(91*'AG Jul 2021'!M2/100)+'AG Jul 2021'!BP2/4)</f>
        <v>67.463636363636368</v>
      </c>
      <c r="D10" s="388">
        <f>IF('AG Jul 2021'!O2="",$E$5*'AG Jul 2021'!N2/100,IF($E$5&gt;='AG Jul 2021'!P2,('AG Jul 2021'!P2*'AG Jul 2021'!N2/100),($E$5*'AG Jul 2021'!N2/100)))</f>
        <v>210.55172727272722</v>
      </c>
      <c r="E10" s="388">
        <f>IF(AND('AG Jul 2021'!P2&gt;0,'AG Jul 2021'!R2&gt;0),IF($E$5&lt;'AG Jul 2021'!P2,0,IF($E$5&lt;=('AG Jul 2021'!R2+'AG Jul 2021'!P2),(($E$5-'AG Jul 2021'!P2)*'AG Jul 2021'!Q2/100),(('AG Jul 2021'!R2)*'AG Jul 2021'!Q2/100))),0)</f>
        <v>0</v>
      </c>
      <c r="F10" s="388">
        <f>IF(AND('AG Jul 2021'!Q2&gt;0,'AG Jul 2021'!S2&gt;0),IF($E$5&lt;('AG Jul 2021'!R2+'AG Jul 2021'!P2),0,IF($E$5&lt;=('AG Jul 2021'!T2+'AG Jul 2021'!R2+'AG Jul 2021'!P2),(($E$5-('AG Jul 2021'!R2+'AG Jul 2021'!P2))*'AG Jul 2021'!S2/100),('AG Jul 2021'!T2*'AG Jul 2021'!S2/100))),0)</f>
        <v>0</v>
      </c>
      <c r="G10" s="388">
        <v>0</v>
      </c>
      <c r="H10" s="388">
        <f>IF('AG Jul 2021'!T2&gt;0,IF(($E$5&lt;'AG Jul 2021'!T2),(0),($E$5-'AG Jul 2021'!T2)*'AG Jul 2021'!U2/100),IF(AND('AG Jul 2021'!R2&gt;0,'AG Jul 2021'!T2=""),IF(($E$5&lt;'AG Jul 2021'!R2),(0),($E$5-'AG Jul 2021'!R2)*'AG Jul 2021'!S2/100),IF(AND('AG Jul 2021'!P2&gt;0,'AG Jul 2021'!R2=""),IF(($E$5&lt;'AG Jul 2021'!P2),(0),($E$5-'AG Jul 2021'!P2)*'AG Jul 2021'!Q2/100),0)))</f>
        <v>0</v>
      </c>
      <c r="I10" s="388">
        <f t="shared" ref="I10:I40" si="0">SUM(C10:H10)</f>
        <v>278.01536363636359</v>
      </c>
      <c r="J10" s="449">
        <f t="shared" ref="J10:J40" si="1">(I10-C10)*4</f>
        <v>842.20690909090888</v>
      </c>
      <c r="K10" s="449">
        <f t="shared" ref="K10:K40" si="2">I10*4</f>
        <v>1112.0614545454544</v>
      </c>
      <c r="L10" s="450">
        <f>K10*1.1</f>
        <v>1223.2675999999999</v>
      </c>
      <c r="M10" s="459">
        <f>'AG Jul 2021'!AZ2</f>
        <v>0</v>
      </c>
      <c r="N10" s="459">
        <f>'AG Jul 2021'!BA2</f>
        <v>0</v>
      </c>
      <c r="O10" s="459">
        <f>'AG Jul 2021'!BB2</f>
        <v>0</v>
      </c>
      <c r="P10" s="459">
        <f>'AG Jul 2021'!BC2</f>
        <v>0</v>
      </c>
      <c r="Q10" s="460">
        <f>($E$6*'AG Jul 2021'!AT2/100)*4</f>
        <v>297.54000000000002</v>
      </c>
      <c r="R10" s="448" t="str">
        <f>IF(SUM(M10:P10)=0,"No discount",IF(M10&gt;0,"Guaranteed off bill",IF(N10&gt;0,"Guaranteed off usage",IF(O10&gt;0,"Pay-on-time off bill","Pay-on-time off usage"))))</f>
        <v>No discount</v>
      </c>
      <c r="S10" s="448" t="str">
        <f>IF(OR(A10="Origin Energy",A10="Red Energy",A10="Powershop"),"Inclusive","Exclusive")</f>
        <v>Exclusive</v>
      </c>
      <c r="T10" s="449">
        <f t="shared" ref="T10:T40" si="3">IF(AND(R10="Guaranteed off bill",S10="Inclusive"),((K10*1.1)-((K10*1.1)*M10/100))/1.1,IF(AND(R10="Guaranteed off usage",S10="Inclusive"),((K10*1.1)-((J10*1.1)*N10/100))/1.1,IF(AND(R10="Guaranteed off bill",S10="Exclusive"),K10-(K10*M10/100),IF(AND(R10="Guaranteed off usage",S10="Exclusive"),K10-(J10*N10/100),IF(S10="Inclusive",((K10*1.1))/1.1,K10)))))</f>
        <v>1112.0614545454544</v>
      </c>
      <c r="U10" s="449">
        <f t="shared" ref="U10:U40" si="4">IF(AND(R10="Pay-on-time off bill",S10="Inclusive"),((T10*1.1)-((T10*1.1)*O10/100))/1.1,IF(AND(R10="Pay-on-time off usage",S10="Inclusive"),((T10*1.1)-((J10*1.1)*P10/100))/1.1,IF(AND(R10="Pay-on-time off bill",S10="Exclusive"),T10-(T10*O10/100),IF(AND(R10="Pay-on-time off usage",S10="Exclusive"),T10-(J10*P10/100),IF(S10="Inclusive",((T10*1.1))/1.1,T10)))))</f>
        <v>1112.0614545454544</v>
      </c>
      <c r="V10" s="449">
        <f t="shared" ref="V10:V40" si="5">T10-Q10</f>
        <v>814.52145454545439</v>
      </c>
      <c r="W10" s="449">
        <f t="shared" ref="W10:W40" si="6">U10-Q10</f>
        <v>814.52145454545439</v>
      </c>
      <c r="X10" s="455">
        <f>V10*1.1</f>
        <v>895.97359999999992</v>
      </c>
      <c r="Y10" s="455">
        <f>W10*1.1</f>
        <v>895.97359999999992</v>
      </c>
      <c r="Z10" s="390">
        <f>'AG Jul 2021'!BL2</f>
        <v>0</v>
      </c>
      <c r="AA10" s="367" t="str">
        <f>'AG Jul 2021'!BM2</f>
        <v>n</v>
      </c>
      <c r="AB10" s="504"/>
      <c r="AC10" s="504"/>
      <c r="AD10" s="504"/>
      <c r="AE10" s="504"/>
      <c r="AF10" s="504"/>
      <c r="AG10" s="504"/>
      <c r="AH10" s="504"/>
      <c r="AI10" s="504"/>
      <c r="AJ10" s="504"/>
      <c r="AK10" s="504"/>
      <c r="AL10" s="504"/>
      <c r="AM10" s="504"/>
      <c r="AN10" s="504"/>
      <c r="AO10" s="504"/>
    </row>
    <row r="11" spans="1:41" x14ac:dyDescent="0.3">
      <c r="A11" s="319" t="str">
        <f>'AG Jul 2021'!K3</f>
        <v>AGL</v>
      </c>
      <c r="B11" s="383" t="str">
        <f>'AG Jul 2021'!L3</f>
        <v>Solar Savers</v>
      </c>
      <c r="C11" s="388">
        <f>IF('AG Jul 2021'!BP3=0,91*'AG Jul 2021'!M3/100,(91*'AG Jul 2021'!M3/100)+'AG Jul 2021'!BP3/4)</f>
        <v>82.685909090909078</v>
      </c>
      <c r="D11" s="388">
        <f>IF('AG Jul 2021'!O3="",$E$5*'AG Jul 2021'!N3/100,IF($E$5&gt;='AG Jul 2021'!P3,('AG Jul 2021'!P3*'AG Jul 2021'!N3/100),($E$5*'AG Jul 2021'!N3/100)))</f>
        <v>286.08987272727268</v>
      </c>
      <c r="E11" s="388">
        <f>IF(AND('AG Jul 2021'!P3&gt;0,'AG Jul 2021'!R3&gt;0),IF($E$5&lt;'AG Jul 2021'!P3,0,IF($E$5&lt;=('AG Jul 2021'!R3+'AG Jul 2021'!P3),(($E$5-'AG Jul 2021'!P3)*'AG Jul 2021'!Q3/100),(('AG Jul 2021'!R3)*'AG Jul 2021'!Q3/100))),0)</f>
        <v>0</v>
      </c>
      <c r="F11" s="388">
        <f>IF(AND('AG Jul 2021'!Q3&gt;0,'AG Jul 2021'!S3&gt;0),IF($E$5&lt;('AG Jul 2021'!R3+'AG Jul 2021'!P3),0,IF($E$5&lt;=('AG Jul 2021'!T3+'AG Jul 2021'!R3+'AG Jul 2021'!P3),(($E$5-('AG Jul 2021'!R3+'AG Jul 2021'!P3))*'AG Jul 2021'!S3/100),('AG Jul 2021'!T3*'AG Jul 2021'!S3/100))),0)</f>
        <v>0</v>
      </c>
      <c r="G11" s="388">
        <v>0</v>
      </c>
      <c r="H11" s="388">
        <f>IF('AG Jul 2021'!T3&gt;0,IF(($E$5&lt;'AG Jul 2021'!T3),(0),($E$5-'AG Jul 2021'!T3)*'AG Jul 2021'!U3/100),IF(AND('AG Jul 2021'!R3&gt;0,'AG Jul 2021'!T3=""),IF(($E$5&lt;'AG Jul 2021'!R3),(0),($E$5-'AG Jul 2021'!R3)*'AG Jul 2021'!S3/100),IF(AND('AG Jul 2021'!P3&gt;0,'AG Jul 2021'!R3=""),IF(($E$5&lt;'AG Jul 2021'!P3),(0),($E$5-'AG Jul 2021'!P3)*'AG Jul 2021'!Q3/100),0)))</f>
        <v>0</v>
      </c>
      <c r="I11" s="388">
        <f t="shared" si="0"/>
        <v>368.77578181818177</v>
      </c>
      <c r="J11" s="449">
        <f t="shared" si="1"/>
        <v>1144.3594909090907</v>
      </c>
      <c r="K11" s="449">
        <f t="shared" si="2"/>
        <v>1475.1031272727271</v>
      </c>
      <c r="L11" s="450">
        <f t="shared" ref="L11:L40" si="7">K11*1.1</f>
        <v>1622.6134399999999</v>
      </c>
      <c r="M11" s="459">
        <f>'AG Jul 2021'!AZ3</f>
        <v>0</v>
      </c>
      <c r="N11" s="459">
        <f>'AG Jul 2021'!BA3</f>
        <v>0</v>
      </c>
      <c r="O11" s="459">
        <f>'AG Jul 2021'!BB3</f>
        <v>0</v>
      </c>
      <c r="P11" s="459">
        <f>'AG Jul 2021'!BC3</f>
        <v>0</v>
      </c>
      <c r="Q11" s="460">
        <f>($E$6*'AG Jul 2021'!AT3/100)*4</f>
        <v>505.81800000000004</v>
      </c>
      <c r="R11" s="448" t="str">
        <f t="shared" ref="R11:R40" si="8">IF(SUM(M11:P11)=0,"No discount",IF(M11&gt;0,"Guaranteed off bill",IF(N11&gt;0,"Guaranteed off usage",IF(O11&gt;0,"Pay-on-time off bill","Pay-on-time off usage"))))</f>
        <v>No discount</v>
      </c>
      <c r="S11" s="448" t="str">
        <f t="shared" ref="S11:S40" si="9">IF(OR(A11="Origin Energy",A11="Red Energy",A11="Powershop"),"Inclusive","Exclusive")</f>
        <v>Exclusive</v>
      </c>
      <c r="T11" s="475">
        <f t="shared" si="3"/>
        <v>1475.1031272727271</v>
      </c>
      <c r="U11" s="449">
        <f t="shared" si="4"/>
        <v>1475.1031272727271</v>
      </c>
      <c r="V11" s="449">
        <f t="shared" si="5"/>
        <v>969.2851272727271</v>
      </c>
      <c r="W11" s="449">
        <f t="shared" si="6"/>
        <v>969.2851272727271</v>
      </c>
      <c r="X11" s="455">
        <f t="shared" ref="X11:Y27" si="10">V11*1.1</f>
        <v>1066.2136399999999</v>
      </c>
      <c r="Y11" s="455">
        <f t="shared" si="10"/>
        <v>1066.2136399999999</v>
      </c>
      <c r="Z11" s="390">
        <f>'AG Jul 2021'!BL3</f>
        <v>0</v>
      </c>
      <c r="AA11" s="367" t="str">
        <f>'AG Jul 2021'!BM3</f>
        <v>n</v>
      </c>
      <c r="AB11" s="504"/>
      <c r="AC11" s="504"/>
      <c r="AD11" s="504"/>
      <c r="AE11" s="504"/>
      <c r="AF11" s="504"/>
      <c r="AG11" s="504"/>
      <c r="AH11" s="504"/>
      <c r="AI11" s="504"/>
      <c r="AJ11" s="504"/>
      <c r="AK11" s="504"/>
      <c r="AL11" s="504"/>
      <c r="AM11" s="504"/>
      <c r="AN11" s="504"/>
      <c r="AO11" s="504"/>
    </row>
    <row r="12" spans="1:41" x14ac:dyDescent="0.3">
      <c r="A12" s="319" t="str">
        <f>'AG Jul 2021'!K4</f>
        <v>Alinta Energy</v>
      </c>
      <c r="B12" s="383" t="str">
        <f>'AG Jul 2021'!L4</f>
        <v>Home Deal</v>
      </c>
      <c r="C12" s="388">
        <f>IF('AG Jul 2021'!BP4=0,91*'AG Jul 2021'!M4/100,(91*'AG Jul 2021'!M4/100)+'AG Jul 2021'!BP4/4)</f>
        <v>51.87</v>
      </c>
      <c r="D12" s="388">
        <f>IF('AG Jul 2021'!O4="",$E$5*'AG Jul 2021'!N4/100,IF($E$5&gt;='AG Jul 2021'!P4,('AG Jul 2021'!P4*'AG Jul 2021'!N4/100),($E$5*'AG Jul 2021'!N4/100)))</f>
        <v>226.83149999999995</v>
      </c>
      <c r="E12" s="388">
        <f>IF(AND('AG Jul 2021'!P4&gt;0,'AG Jul 2021'!R4&gt;0),IF($E$5&lt;'AG Jul 2021'!P4,0,IF($E$5&lt;=('AG Jul 2021'!R4+'AG Jul 2021'!P4),(($E$5-'AG Jul 2021'!P4)*'AG Jul 2021'!Q4/100),(('AG Jul 2021'!R4)*'AG Jul 2021'!Q4/100))),0)</f>
        <v>0</v>
      </c>
      <c r="F12" s="388">
        <f>IF(AND('AG Jul 2021'!Q4&gt;0,'AG Jul 2021'!S4&gt;0),IF($E$5&lt;('AG Jul 2021'!R4+'AG Jul 2021'!P4),0,IF($E$5&lt;=('AG Jul 2021'!T4+'AG Jul 2021'!R4+'AG Jul 2021'!P4),(($E$5-('AG Jul 2021'!R4+'AG Jul 2021'!P4))*'AG Jul 2021'!S4/100),('AG Jul 2021'!T4*'AG Jul 2021'!S4/100))),0)</f>
        <v>0</v>
      </c>
      <c r="G12" s="388">
        <v>0</v>
      </c>
      <c r="H12" s="388">
        <f>IF('AG Jul 2021'!T4&gt;0,IF(($E$5&lt;'AG Jul 2021'!T4),(0),($E$5-'AG Jul 2021'!T4)*'AG Jul 2021'!U4/100),IF(AND('AG Jul 2021'!R4&gt;0,'AG Jul 2021'!T4=""),IF(($E$5&lt;'AG Jul 2021'!R4),(0),($E$5-'AG Jul 2021'!R4)*'AG Jul 2021'!S4/100),IF(AND('AG Jul 2021'!P4&gt;0,'AG Jul 2021'!R4=""),IF(($E$5&lt;'AG Jul 2021'!P4),(0),($E$5-'AG Jul 2021'!P4)*'AG Jul 2021'!Q4/100),0)))</f>
        <v>0</v>
      </c>
      <c r="I12" s="388">
        <f t="shared" si="0"/>
        <v>278.70149999999995</v>
      </c>
      <c r="J12" s="449">
        <f t="shared" si="1"/>
        <v>907.32599999999979</v>
      </c>
      <c r="K12" s="449">
        <f t="shared" si="2"/>
        <v>1114.8059999999998</v>
      </c>
      <c r="L12" s="450">
        <f t="shared" si="7"/>
        <v>1226.2865999999999</v>
      </c>
      <c r="M12" s="459">
        <f>'AG Jul 2021'!AZ4</f>
        <v>0</v>
      </c>
      <c r="N12" s="459">
        <f>'AG Jul 2021'!BA4</f>
        <v>0</v>
      </c>
      <c r="O12" s="459">
        <f>'AG Jul 2021'!BB4</f>
        <v>0</v>
      </c>
      <c r="P12" s="459">
        <f>'AG Jul 2021'!BC4</f>
        <v>0</v>
      </c>
      <c r="Q12" s="460">
        <f>($E$6*'AG Jul 2021'!AT4/100)*4</f>
        <v>223.155</v>
      </c>
      <c r="R12" s="448" t="str">
        <f t="shared" si="8"/>
        <v>No discount</v>
      </c>
      <c r="S12" s="448" t="str">
        <f t="shared" si="9"/>
        <v>Exclusive</v>
      </c>
      <c r="T12" s="475">
        <f t="shared" si="3"/>
        <v>1114.8059999999998</v>
      </c>
      <c r="U12" s="449">
        <f t="shared" si="4"/>
        <v>1114.8059999999998</v>
      </c>
      <c r="V12" s="449">
        <f t="shared" si="5"/>
        <v>891.65099999999984</v>
      </c>
      <c r="W12" s="449">
        <f t="shared" si="6"/>
        <v>891.65099999999984</v>
      </c>
      <c r="X12" s="455">
        <f t="shared" si="10"/>
        <v>980.81609999999989</v>
      </c>
      <c r="Y12" s="455">
        <f t="shared" si="10"/>
        <v>980.81609999999989</v>
      </c>
      <c r="Z12" s="390">
        <f>'AG Jul 2021'!BL4</f>
        <v>0</v>
      </c>
      <c r="AA12" s="367" t="str">
        <f>'AG Jul 2021'!BM4</f>
        <v>n</v>
      </c>
      <c r="AB12" s="504"/>
      <c r="AC12" s="504"/>
      <c r="AD12" s="504"/>
      <c r="AE12" s="504"/>
      <c r="AF12" s="504"/>
      <c r="AG12" s="504"/>
      <c r="AH12" s="504"/>
      <c r="AI12" s="504"/>
      <c r="AJ12" s="504"/>
      <c r="AK12" s="504"/>
      <c r="AL12" s="504"/>
      <c r="AM12" s="504"/>
      <c r="AN12" s="504"/>
      <c r="AO12" s="504"/>
    </row>
    <row r="13" spans="1:41" x14ac:dyDescent="0.3">
      <c r="A13" s="319" t="str">
        <f>'AG Jul 2021'!K5</f>
        <v>CovaU</v>
      </c>
      <c r="B13" s="383" t="str">
        <f>'AG Jul 2021'!L5</f>
        <v>Freedom Plus Solar</v>
      </c>
      <c r="C13" s="388">
        <f>IF('AG Jul 2021'!BP5=0,91*'AG Jul 2021'!M5/100,(91*'AG Jul 2021'!M5/100)+'AG Jul 2021'!BP5/4)</f>
        <v>70.069999999999993</v>
      </c>
      <c r="D13" s="388">
        <f>IF('AG Jul 2021'!O5="",$E$5*'AG Jul 2021'!N5/100,IF($E$5&gt;='AG Jul 2021'!P5,('AG Jul 2021'!P5*'AG Jul 2021'!N5/100),($E$5*'AG Jul 2021'!N5/100)))</f>
        <v>318.75794999999999</v>
      </c>
      <c r="E13" s="388">
        <f>IF(AND('AG Jul 2021'!P5&gt;0,'AG Jul 2021'!R5&gt;0),IF($E$5&lt;'AG Jul 2021'!P5,0,IF($E$5&lt;=('AG Jul 2021'!R5+'AG Jul 2021'!P5),(($E$5-'AG Jul 2021'!P5)*'AG Jul 2021'!Q5/100),(('AG Jul 2021'!R5)*'AG Jul 2021'!Q5/100))),0)</f>
        <v>0</v>
      </c>
      <c r="F13" s="388">
        <f>IF(AND('AG Jul 2021'!Q5&gt;0,'AG Jul 2021'!S5&gt;0),IF($E$5&lt;('AG Jul 2021'!R5+'AG Jul 2021'!P5),0,IF($E$5&lt;=('AG Jul 2021'!T5+'AG Jul 2021'!R5+'AG Jul 2021'!P5),(($E$5-('AG Jul 2021'!R5+'AG Jul 2021'!P5))*'AG Jul 2021'!S5/100),('AG Jul 2021'!T5*'AG Jul 2021'!S5/100))),0)</f>
        <v>0</v>
      </c>
      <c r="G13" s="388">
        <v>0</v>
      </c>
      <c r="H13" s="388">
        <f>IF('AG Jul 2021'!T5&gt;0,IF(($E$5&lt;'AG Jul 2021'!T5),(0),($E$5-'AG Jul 2021'!T5)*'AG Jul 2021'!U5/100),IF(AND('AG Jul 2021'!R5&gt;0,'AG Jul 2021'!T5=""),IF(($E$5&lt;'AG Jul 2021'!R5),(0),($E$5-'AG Jul 2021'!R5)*'AG Jul 2021'!S5/100),IF(AND('AG Jul 2021'!P5&gt;0,'AG Jul 2021'!R5=""),IF(($E$5&lt;'AG Jul 2021'!P5),(0),($E$5-'AG Jul 2021'!P5)*'AG Jul 2021'!Q5/100),0)))</f>
        <v>0</v>
      </c>
      <c r="I13" s="388">
        <f t="shared" si="0"/>
        <v>388.82794999999999</v>
      </c>
      <c r="J13" s="449">
        <f t="shared" si="1"/>
        <v>1275.0318</v>
      </c>
      <c r="K13" s="449">
        <f t="shared" si="2"/>
        <v>1555.3117999999999</v>
      </c>
      <c r="L13" s="450">
        <f t="shared" si="7"/>
        <v>1710.8429800000001</v>
      </c>
      <c r="M13" s="459">
        <f>'AG Jul 2021'!AZ5</f>
        <v>20</v>
      </c>
      <c r="N13" s="459">
        <f>'AG Jul 2021'!BA5</f>
        <v>0</v>
      </c>
      <c r="O13" s="459">
        <f>'AG Jul 2021'!BB5</f>
        <v>0</v>
      </c>
      <c r="P13" s="459">
        <f>'AG Jul 2021'!BC5</f>
        <v>0</v>
      </c>
      <c r="Q13" s="460">
        <f>($E$6*'AG Jul 2021'!AT5/100)*4</f>
        <v>252.90900000000002</v>
      </c>
      <c r="R13" s="448" t="str">
        <f t="shared" si="8"/>
        <v>Guaranteed off bill</v>
      </c>
      <c r="S13" s="448" t="str">
        <f t="shared" si="9"/>
        <v>Exclusive</v>
      </c>
      <c r="T13" s="475">
        <f t="shared" si="3"/>
        <v>1244.24944</v>
      </c>
      <c r="U13" s="449">
        <f t="shared" si="4"/>
        <v>1244.24944</v>
      </c>
      <c r="V13" s="449">
        <f t="shared" si="5"/>
        <v>991.34044000000006</v>
      </c>
      <c r="W13" s="449">
        <f t="shared" si="6"/>
        <v>991.34044000000006</v>
      </c>
      <c r="X13" s="455">
        <f t="shared" si="10"/>
        <v>1090.4744840000001</v>
      </c>
      <c r="Y13" s="455">
        <f t="shared" si="10"/>
        <v>1090.4744840000001</v>
      </c>
      <c r="Z13" s="390">
        <f>'AG Jul 2021'!BL5</f>
        <v>0</v>
      </c>
      <c r="AA13" s="367" t="str">
        <f>'AG Jul 2021'!BM5</f>
        <v>n</v>
      </c>
      <c r="AB13" s="504"/>
      <c r="AC13" s="504"/>
      <c r="AD13" s="504"/>
      <c r="AE13" s="504"/>
      <c r="AF13" s="504"/>
      <c r="AG13" s="504"/>
      <c r="AH13" s="504"/>
      <c r="AI13" s="504"/>
      <c r="AJ13" s="504"/>
      <c r="AK13" s="504"/>
      <c r="AL13" s="504"/>
      <c r="AM13" s="504"/>
      <c r="AN13" s="504"/>
      <c r="AO13" s="504"/>
    </row>
    <row r="14" spans="1:41" x14ac:dyDescent="0.3">
      <c r="A14" s="319" t="str">
        <f>'AG Jul 2021'!K6</f>
        <v>Diamond Energy</v>
      </c>
      <c r="B14" s="383" t="str">
        <f>'AG Jul 2021'!L6</f>
        <v>Renewable Saver POT</v>
      </c>
      <c r="C14" s="388">
        <f>IF('AG Jul 2021'!BP6=0,91*'AG Jul 2021'!M6/100,(91*'AG Jul 2021'!M6/100)+'AG Jul 2021'!BP6/4)</f>
        <v>75.893999999999991</v>
      </c>
      <c r="D14" s="388">
        <f>IF('AG Jul 2021'!O6="",$E$5*'AG Jul 2021'!N6/100,IF($E$5&gt;='AG Jul 2021'!P6,('AG Jul 2021'!P6*'AG Jul 2021'!N6/100),($E$5*'AG Jul 2021'!N6/100)))</f>
        <v>77.699999999999989</v>
      </c>
      <c r="E14" s="388">
        <f>IF(AND('AG Jul 2021'!P6&gt;0,'AG Jul 2021'!R6&gt;0),IF($E$5&lt;'AG Jul 2021'!P6,0,IF($E$5&lt;=('AG Jul 2021'!R6+'AG Jul 2021'!P6),(($E$5-'AG Jul 2021'!P6)*'AG Jul 2021'!Q6/100),(('AG Jul 2021'!R6)*'AG Jul 2021'!Q6/100))),0)</f>
        <v>0</v>
      </c>
      <c r="F14" s="388">
        <f>IF(AND('AG Jul 2021'!Q6&gt;0,'AG Jul 2021'!S6&gt;0),IF($E$5&lt;('AG Jul 2021'!R6+'AG Jul 2021'!P6),0,IF($E$5&lt;=('AG Jul 2021'!T6+'AG Jul 2021'!R6+'AG Jul 2021'!P6),(($E$5-('AG Jul 2021'!R6+'AG Jul 2021'!P6))*'AG Jul 2021'!S6/100),('AG Jul 2021'!T6*'AG Jul 2021'!S6/100))),0)</f>
        <v>0</v>
      </c>
      <c r="G14" s="388">
        <v>0</v>
      </c>
      <c r="H14" s="388">
        <f>IF('AG Jul 2021'!T6&gt;0,IF(($E$5&lt;'AG Jul 2021'!T6),(0),($E$5-'AG Jul 2021'!T6)*'AG Jul 2021'!U6/100),IF(AND('AG Jul 2021'!R6&gt;0,'AG Jul 2021'!T6=""),IF(($E$5&lt;'AG Jul 2021'!R6),(0),($E$5-'AG Jul 2021'!R6)*'AG Jul 2021'!S6/100),IF(AND('AG Jul 2021'!P6&gt;0,'AG Jul 2021'!R6=""),IF(($E$5&lt;'AG Jul 2021'!P6),(0),($E$5-'AG Jul 2021'!P6)*'AG Jul 2021'!Q6/100),0)))</f>
        <v>249.38414999999998</v>
      </c>
      <c r="I14" s="388">
        <f t="shared" si="0"/>
        <v>402.97814999999997</v>
      </c>
      <c r="J14" s="449">
        <f t="shared" si="1"/>
        <v>1308.3365999999999</v>
      </c>
      <c r="K14" s="449">
        <f t="shared" si="2"/>
        <v>1611.9125999999999</v>
      </c>
      <c r="L14" s="450">
        <f t="shared" si="7"/>
        <v>1773.1038599999999</v>
      </c>
      <c r="M14" s="459">
        <f>'AG Jul 2021'!AZ6</f>
        <v>0</v>
      </c>
      <c r="N14" s="459">
        <f>'AG Jul 2021'!BA6</f>
        <v>0</v>
      </c>
      <c r="O14" s="459">
        <f>'AG Jul 2021'!BB6</f>
        <v>7</v>
      </c>
      <c r="P14" s="459">
        <f>'AG Jul 2021'!BC6</f>
        <v>0</v>
      </c>
      <c r="Q14" s="460">
        <f>($E$6*'AG Jul 2021'!AT6/100)*4</f>
        <v>303.49079999999998</v>
      </c>
      <c r="R14" s="448" t="str">
        <f t="shared" si="8"/>
        <v>Pay-on-time off bill</v>
      </c>
      <c r="S14" s="448" t="str">
        <f t="shared" si="9"/>
        <v>Exclusive</v>
      </c>
      <c r="T14" s="475">
        <f t="shared" si="3"/>
        <v>1611.9125999999999</v>
      </c>
      <c r="U14" s="449">
        <f t="shared" si="4"/>
        <v>1499.078718</v>
      </c>
      <c r="V14" s="449">
        <f t="shared" si="5"/>
        <v>1308.4217999999998</v>
      </c>
      <c r="W14" s="449">
        <f t="shared" si="6"/>
        <v>1195.5879179999999</v>
      </c>
      <c r="X14" s="455">
        <f t="shared" si="10"/>
        <v>1439.2639799999999</v>
      </c>
      <c r="Y14" s="455">
        <f t="shared" si="10"/>
        <v>1315.1467098000001</v>
      </c>
      <c r="Z14" s="390">
        <f>'AG Jul 2021'!BL6</f>
        <v>0</v>
      </c>
      <c r="AA14" s="367" t="str">
        <f>'AG Jul 2021'!BM6</f>
        <v>n</v>
      </c>
      <c r="AB14" s="504"/>
      <c r="AC14" s="504"/>
      <c r="AD14" s="504"/>
      <c r="AE14" s="504"/>
      <c r="AF14" s="504"/>
      <c r="AG14" s="504"/>
      <c r="AH14" s="504"/>
      <c r="AI14" s="504"/>
      <c r="AJ14" s="504"/>
      <c r="AK14" s="504"/>
      <c r="AL14" s="504"/>
      <c r="AM14" s="504"/>
      <c r="AN14" s="504"/>
      <c r="AO14" s="504"/>
    </row>
    <row r="15" spans="1:41" x14ac:dyDescent="0.3">
      <c r="A15" s="319" t="str">
        <f>'AG Jul 2021'!K7</f>
        <v>Dodo Power &amp; Gas</v>
      </c>
      <c r="B15" s="383" t="str">
        <f>'AG Jul 2021'!L7</f>
        <v>Market offer</v>
      </c>
      <c r="C15" s="388">
        <f>IF('AG Jul 2021'!BP7=0,91*'AG Jul 2021'!M7/100,(91*'AG Jul 2021'!M7/100)+'AG Jul 2021'!BP7/4)</f>
        <v>80.741818181818175</v>
      </c>
      <c r="D15" s="388">
        <f>IF('AG Jul 2021'!O7="",$E$5*'AG Jul 2021'!N7/100,IF($E$5&gt;='AG Jul 2021'!P7,('AG Jul 2021'!P7*'AG Jul 2021'!N7/100),($E$5*'AG Jul 2021'!N7/100)))</f>
        <v>236.49083181818176</v>
      </c>
      <c r="E15" s="388">
        <f>IF(AND('AG Jul 2021'!P7&gt;0,'AG Jul 2021'!R7&gt;0),IF($E$5&lt;'AG Jul 2021'!P7,0,IF($E$5&lt;=('AG Jul 2021'!R7+'AG Jul 2021'!P7),(($E$5-'AG Jul 2021'!P7)*'AG Jul 2021'!Q7/100),(('AG Jul 2021'!R7)*'AG Jul 2021'!Q7/100))),0)</f>
        <v>0</v>
      </c>
      <c r="F15" s="388">
        <f>IF(AND('AG Jul 2021'!Q7&gt;0,'AG Jul 2021'!S7&gt;0),IF($E$5&lt;('AG Jul 2021'!R7+'AG Jul 2021'!P7),0,IF($E$5&lt;=('AG Jul 2021'!T7+'AG Jul 2021'!R7+'AG Jul 2021'!P7),(($E$5-('AG Jul 2021'!R7+'AG Jul 2021'!P7))*'AG Jul 2021'!S7/100),('AG Jul 2021'!T7*'AG Jul 2021'!S7/100))),0)</f>
        <v>0</v>
      </c>
      <c r="G15" s="388">
        <v>0</v>
      </c>
      <c r="H15" s="388">
        <f>IF('AG Jul 2021'!T7&gt;0,IF(($E$5&lt;'AG Jul 2021'!T7),(0),($E$5-'AG Jul 2021'!T7)*'AG Jul 2021'!U7/100),IF(AND('AG Jul 2021'!R7&gt;0,'AG Jul 2021'!T7=""),IF(($E$5&lt;'AG Jul 2021'!R7),(0),($E$5-'AG Jul 2021'!R7)*'AG Jul 2021'!S7/100),IF(AND('AG Jul 2021'!P7&gt;0,'AG Jul 2021'!R7=""),IF(($E$5&lt;'AG Jul 2021'!P7),(0),($E$5-'AG Jul 2021'!P7)*'AG Jul 2021'!Q7/100),0)))</f>
        <v>0</v>
      </c>
      <c r="I15" s="388">
        <f t="shared" si="0"/>
        <v>317.23264999999992</v>
      </c>
      <c r="J15" s="449">
        <f t="shared" si="1"/>
        <v>945.96332727272693</v>
      </c>
      <c r="K15" s="449">
        <f t="shared" si="2"/>
        <v>1268.9305999999997</v>
      </c>
      <c r="L15" s="450">
        <f t="shared" si="7"/>
        <v>1395.8236599999998</v>
      </c>
      <c r="M15" s="459">
        <f>'AG Jul 2021'!AZ7</f>
        <v>0</v>
      </c>
      <c r="N15" s="459">
        <f>'AG Jul 2021'!BA7</f>
        <v>0</v>
      </c>
      <c r="O15" s="459">
        <f>'AG Jul 2021'!BB7</f>
        <v>0</v>
      </c>
      <c r="P15" s="459">
        <f>'AG Jul 2021'!BC7</f>
        <v>0</v>
      </c>
      <c r="Q15" s="460">
        <f>($E$6*'AG Jul 2021'!AT7/100)*4</f>
        <v>345.14639999999997</v>
      </c>
      <c r="R15" s="448" t="str">
        <f t="shared" si="8"/>
        <v>No discount</v>
      </c>
      <c r="S15" s="448" t="str">
        <f t="shared" si="9"/>
        <v>Exclusive</v>
      </c>
      <c r="T15" s="475">
        <f t="shared" si="3"/>
        <v>1268.9305999999997</v>
      </c>
      <c r="U15" s="449">
        <f t="shared" si="4"/>
        <v>1268.9305999999997</v>
      </c>
      <c r="V15" s="449">
        <f t="shared" si="5"/>
        <v>923.78419999999971</v>
      </c>
      <c r="W15" s="449">
        <f t="shared" si="6"/>
        <v>923.78419999999971</v>
      </c>
      <c r="X15" s="455">
        <f t="shared" si="10"/>
        <v>1016.1626199999997</v>
      </c>
      <c r="Y15" s="455">
        <f t="shared" si="10"/>
        <v>1016.1626199999997</v>
      </c>
      <c r="Z15" s="390">
        <f>'AG Jul 2021'!BL7</f>
        <v>0</v>
      </c>
      <c r="AA15" s="367" t="str">
        <f>'AG Jul 2021'!BM7</f>
        <v>n</v>
      </c>
      <c r="AB15" s="504"/>
      <c r="AC15" s="504"/>
      <c r="AD15" s="504"/>
      <c r="AE15" s="504"/>
      <c r="AF15" s="504"/>
      <c r="AG15" s="504"/>
      <c r="AH15" s="504"/>
      <c r="AI15" s="504"/>
      <c r="AJ15" s="504"/>
      <c r="AK15" s="504"/>
      <c r="AL15" s="504"/>
      <c r="AM15" s="504"/>
      <c r="AN15" s="504"/>
      <c r="AO15" s="504"/>
    </row>
    <row r="16" spans="1:41" x14ac:dyDescent="0.3">
      <c r="A16" s="319" t="str">
        <f>'AG Jul 2021'!K8</f>
        <v>EnergyAustralia</v>
      </c>
      <c r="B16" s="383" t="str">
        <f>'AG Jul 2021'!L8</f>
        <v>Total Plan Home</v>
      </c>
      <c r="C16" s="388">
        <f>IF('AG Jul 2021'!BP8=0,91*'AG Jul 2021'!M8/100,(91*'AG Jul 2021'!M8/100)+'AG Jul 2021'!BP8/4)</f>
        <v>72.8</v>
      </c>
      <c r="D16" s="388">
        <f>IF('AG Jul 2021'!O8="",$E$5*'AG Jul 2021'!N8/100,IF($E$5&gt;='AG Jul 2021'!P8,('AG Jul 2021'!P8*'AG Jul 2021'!N8/100),($E$5*'AG Jul 2021'!N8/100)))</f>
        <v>298.24543636363632</v>
      </c>
      <c r="E16" s="388">
        <f>IF(AND('AG Jul 2021'!P8&gt;0,'AG Jul 2021'!R8&gt;0),IF($E$5&lt;'AG Jul 2021'!P8,0,IF($E$5&lt;=('AG Jul 2021'!R8+'AG Jul 2021'!P8),(($E$5-'AG Jul 2021'!P8)*'AG Jul 2021'!Q8/100),(('AG Jul 2021'!R8)*'AG Jul 2021'!Q8/100))),0)</f>
        <v>0</v>
      </c>
      <c r="F16" s="388">
        <f>IF(AND('AG Jul 2021'!Q8&gt;0,'AG Jul 2021'!S8&gt;0),IF($E$5&lt;('AG Jul 2021'!R8+'AG Jul 2021'!P8),0,IF($E$5&lt;=('AG Jul 2021'!T8+'AG Jul 2021'!R8+'AG Jul 2021'!P8),(($E$5-('AG Jul 2021'!R8+'AG Jul 2021'!P8))*'AG Jul 2021'!S8/100),('AG Jul 2021'!T8*'AG Jul 2021'!S8/100))),0)</f>
        <v>0</v>
      </c>
      <c r="G16" s="388">
        <v>0</v>
      </c>
      <c r="H16" s="388">
        <f>IF('AG Jul 2021'!T8&gt;0,IF(($E$5&lt;'AG Jul 2021'!T8),(0),($E$5-'AG Jul 2021'!T8)*'AG Jul 2021'!U8/100),IF(AND('AG Jul 2021'!R8&gt;0,'AG Jul 2021'!T8=""),IF(($E$5&lt;'AG Jul 2021'!R8),(0),($E$5-'AG Jul 2021'!R8)*'AG Jul 2021'!S8/100),IF(AND('AG Jul 2021'!P8&gt;0,'AG Jul 2021'!R8=""),IF(($E$5&lt;'AG Jul 2021'!P8),(0),($E$5-'AG Jul 2021'!P8)*'AG Jul 2021'!Q8/100),0)))</f>
        <v>0</v>
      </c>
      <c r="I16" s="388">
        <f t="shared" si="0"/>
        <v>371.04543636363633</v>
      </c>
      <c r="J16" s="449">
        <f t="shared" si="1"/>
        <v>1192.9817454545453</v>
      </c>
      <c r="K16" s="449">
        <f t="shared" si="2"/>
        <v>1484.1817454545453</v>
      </c>
      <c r="L16" s="450">
        <f t="shared" si="7"/>
        <v>1632.5999199999999</v>
      </c>
      <c r="M16" s="459">
        <f>'AG Jul 2021'!AZ8</f>
        <v>16</v>
      </c>
      <c r="N16" s="459">
        <f>'AG Jul 2021'!BA8</f>
        <v>0</v>
      </c>
      <c r="O16" s="459">
        <f>'AG Jul 2021'!BB8</f>
        <v>0</v>
      </c>
      <c r="P16" s="459">
        <f>'AG Jul 2021'!BC8</f>
        <v>0</v>
      </c>
      <c r="Q16" s="460">
        <f>($E$6*'AG Jul 2021'!AT8/100)*4</f>
        <v>282.66300000000001</v>
      </c>
      <c r="R16" s="448" t="str">
        <f t="shared" si="8"/>
        <v>Guaranteed off bill</v>
      </c>
      <c r="S16" s="448" t="str">
        <f t="shared" si="9"/>
        <v>Exclusive</v>
      </c>
      <c r="T16" s="475">
        <f t="shared" si="3"/>
        <v>1246.7126661818181</v>
      </c>
      <c r="U16" s="449">
        <f t="shared" si="4"/>
        <v>1246.7126661818181</v>
      </c>
      <c r="V16" s="449">
        <f t="shared" si="5"/>
        <v>964.04966618181811</v>
      </c>
      <c r="W16" s="449">
        <f t="shared" si="6"/>
        <v>964.04966618181811</v>
      </c>
      <c r="X16" s="455">
        <f t="shared" si="10"/>
        <v>1060.4546327999999</v>
      </c>
      <c r="Y16" s="455">
        <f t="shared" si="10"/>
        <v>1060.4546327999999</v>
      </c>
      <c r="Z16" s="390">
        <f>'AG Jul 2021'!BL8</f>
        <v>0</v>
      </c>
      <c r="AA16" s="367" t="str">
        <f>'AG Jul 2021'!BM8</f>
        <v>n</v>
      </c>
      <c r="AB16" s="504"/>
      <c r="AC16" s="504"/>
      <c r="AD16" s="504"/>
      <c r="AE16" s="504"/>
      <c r="AF16" s="504"/>
      <c r="AG16" s="504"/>
      <c r="AH16" s="504"/>
      <c r="AI16" s="504"/>
      <c r="AJ16" s="504"/>
      <c r="AK16" s="504"/>
      <c r="AL16" s="504"/>
      <c r="AM16" s="504"/>
      <c r="AN16" s="504"/>
      <c r="AO16" s="504"/>
    </row>
    <row r="17" spans="1:41" x14ac:dyDescent="0.3">
      <c r="A17" s="319" t="str">
        <f>'AG Jul 2021'!K9</f>
        <v>Mojo Power</v>
      </c>
      <c r="B17" s="383" t="str">
        <f>'AG Jul 2021'!L9</f>
        <v>Single Minded</v>
      </c>
      <c r="C17" s="388">
        <f>IF('AG Jul 2021'!BP9=0,91*'AG Jul 2021'!M9/100,(91*'AG Jul 2021'!M9/100)+'AG Jul 2021'!BP9/4)</f>
        <v>81.089272727272714</v>
      </c>
      <c r="D17" s="388">
        <f>IF('AG Jul 2021'!O9="",$E$5*'AG Jul 2021'!N9/100,IF($E$5&gt;='AG Jul 2021'!P9,('AG Jul 2021'!P9*'AG Jul 2021'!N9/100),($E$5*'AG Jul 2021'!N9/100)))</f>
        <v>243.21980454545451</v>
      </c>
      <c r="E17" s="388">
        <f>IF(AND('AG Jul 2021'!P9&gt;0,'AG Jul 2021'!R9&gt;0),IF($E$5&lt;'AG Jul 2021'!P9,0,IF($E$5&lt;=('AG Jul 2021'!R9+'AG Jul 2021'!P9),(($E$5-'AG Jul 2021'!P9)*'AG Jul 2021'!Q9/100),(('AG Jul 2021'!R9)*'AG Jul 2021'!Q9/100))),0)</f>
        <v>0</v>
      </c>
      <c r="F17" s="388">
        <f>IF(AND('AG Jul 2021'!Q9&gt;0,'AG Jul 2021'!S9&gt;0),IF($E$5&lt;('AG Jul 2021'!R9+'AG Jul 2021'!P9),0,IF($E$5&lt;=('AG Jul 2021'!T9+'AG Jul 2021'!R9+'AG Jul 2021'!P9),(($E$5-('AG Jul 2021'!R9+'AG Jul 2021'!P9))*'AG Jul 2021'!S9/100),('AG Jul 2021'!T9*'AG Jul 2021'!S9/100))),0)</f>
        <v>0</v>
      </c>
      <c r="G17" s="388">
        <v>0</v>
      </c>
      <c r="H17" s="388">
        <f>IF('AG Jul 2021'!T9&gt;0,IF(($E$5&lt;'AG Jul 2021'!T9),(0),($E$5-'AG Jul 2021'!T9)*'AG Jul 2021'!U9/100),IF(AND('AG Jul 2021'!R9&gt;0,'AG Jul 2021'!T9=""),IF(($E$5&lt;'AG Jul 2021'!R9),(0),($E$5-'AG Jul 2021'!R9)*'AG Jul 2021'!S9/100),IF(AND('AG Jul 2021'!P9&gt;0,'AG Jul 2021'!R9=""),IF(($E$5&lt;'AG Jul 2021'!P9),(0),($E$5-'AG Jul 2021'!P9)*'AG Jul 2021'!Q9/100),0)))</f>
        <v>0</v>
      </c>
      <c r="I17" s="388">
        <f t="shared" si="0"/>
        <v>324.30907727272722</v>
      </c>
      <c r="J17" s="449">
        <f t="shared" si="1"/>
        <v>972.87921818181803</v>
      </c>
      <c r="K17" s="449">
        <f t="shared" si="2"/>
        <v>1297.2363090909089</v>
      </c>
      <c r="L17" s="450">
        <f t="shared" si="7"/>
        <v>1426.95994</v>
      </c>
      <c r="M17" s="459">
        <f>'AG Jul 2021'!AZ9</f>
        <v>0</v>
      </c>
      <c r="N17" s="459">
        <f>'AG Jul 2021'!BA9</f>
        <v>0</v>
      </c>
      <c r="O17" s="459">
        <f>'AG Jul 2021'!BB9</f>
        <v>0</v>
      </c>
      <c r="P17" s="459">
        <f>'AG Jul 2021'!BC9</f>
        <v>0</v>
      </c>
      <c r="Q17" s="460">
        <f>($E$6*'AG Jul 2021'!AT9/100)*4</f>
        <v>223.155</v>
      </c>
      <c r="R17" s="448" t="str">
        <f t="shared" si="8"/>
        <v>No discount</v>
      </c>
      <c r="S17" s="448" t="str">
        <f t="shared" si="9"/>
        <v>Exclusive</v>
      </c>
      <c r="T17" s="475">
        <f t="shared" si="3"/>
        <v>1297.2363090909089</v>
      </c>
      <c r="U17" s="449">
        <f t="shared" si="4"/>
        <v>1297.2363090909089</v>
      </c>
      <c r="V17" s="449">
        <f t="shared" si="5"/>
        <v>1074.0813090909089</v>
      </c>
      <c r="W17" s="449">
        <f t="shared" si="6"/>
        <v>1074.0813090909089</v>
      </c>
      <c r="X17" s="455">
        <f t="shared" si="10"/>
        <v>1181.4894399999998</v>
      </c>
      <c r="Y17" s="455">
        <f t="shared" si="10"/>
        <v>1181.4894399999998</v>
      </c>
      <c r="Z17" s="390">
        <f>'AG Jul 2021'!BL9</f>
        <v>0</v>
      </c>
      <c r="AA17" s="367" t="str">
        <f>'AG Jul 2021'!BM9</f>
        <v>n</v>
      </c>
      <c r="AB17" s="504"/>
      <c r="AC17" s="504"/>
      <c r="AD17" s="504"/>
      <c r="AE17" s="504"/>
      <c r="AF17" s="504"/>
      <c r="AG17" s="504"/>
      <c r="AH17" s="504"/>
      <c r="AI17" s="504"/>
      <c r="AJ17" s="504"/>
      <c r="AK17" s="504"/>
      <c r="AL17" s="504"/>
      <c r="AM17" s="504"/>
      <c r="AN17" s="504"/>
      <c r="AO17" s="504"/>
    </row>
    <row r="18" spans="1:41" x14ac:dyDescent="0.3">
      <c r="A18" s="319" t="str">
        <f>'AG Jul 2021'!K10</f>
        <v>Momentum Energy</v>
      </c>
      <c r="B18" s="383" t="str">
        <f>'AG Jul 2021'!L10</f>
        <v>Solar Step Up</v>
      </c>
      <c r="C18" s="388">
        <f>IF('AG Jul 2021'!BP10=0,91*'AG Jul 2021'!M10/100,(91*'AG Jul 2021'!M10/100)+'AG Jul 2021'!BP10/4)</f>
        <v>81.701454545454538</v>
      </c>
      <c r="D18" s="388">
        <f>IF('AG Jul 2021'!O10="",$E$5*'AG Jul 2021'!N10/100,IF($E$5&gt;='AG Jul 2021'!P10,('AG Jul 2021'!P10*'AG Jul 2021'!N10/100),($E$5*'AG Jul 2021'!N10/100)))</f>
        <v>287.28372272727268</v>
      </c>
      <c r="E18" s="388">
        <f>IF(AND('AG Jul 2021'!P10&gt;0,'AG Jul 2021'!R10&gt;0),IF($E$5&lt;'AG Jul 2021'!P10,0,IF($E$5&lt;=('AG Jul 2021'!R10+'AG Jul 2021'!P10),(($E$5-'AG Jul 2021'!P10)*'AG Jul 2021'!Q10/100),(('AG Jul 2021'!R10)*'AG Jul 2021'!Q10/100))),0)</f>
        <v>0</v>
      </c>
      <c r="F18" s="388">
        <f>IF(AND('AG Jul 2021'!Q10&gt;0,'AG Jul 2021'!S10&gt;0),IF($E$5&lt;('AG Jul 2021'!R10+'AG Jul 2021'!P10),0,IF($E$5&lt;=('AG Jul 2021'!T10+'AG Jul 2021'!R10+'AG Jul 2021'!P10),(($E$5-('AG Jul 2021'!R10+'AG Jul 2021'!P10))*'AG Jul 2021'!S10/100),('AG Jul 2021'!T10*'AG Jul 2021'!S10/100))),0)</f>
        <v>0</v>
      </c>
      <c r="G18" s="388">
        <v>0</v>
      </c>
      <c r="H18" s="388">
        <f>IF('AG Jul 2021'!T10&gt;0,IF(($E$5&lt;'AG Jul 2021'!T10),(0),($E$5-'AG Jul 2021'!T10)*'AG Jul 2021'!U10/100),IF(AND('AG Jul 2021'!R10&gt;0,'AG Jul 2021'!T10=""),IF(($E$5&lt;'AG Jul 2021'!R10),(0),($E$5-'AG Jul 2021'!R10)*'AG Jul 2021'!S10/100),IF(AND('AG Jul 2021'!P10&gt;0,'AG Jul 2021'!R10=""),IF(($E$5&lt;'AG Jul 2021'!P10),(0),($E$5-'AG Jul 2021'!P10)*'AG Jul 2021'!Q10/100),0)))</f>
        <v>0</v>
      </c>
      <c r="I18" s="388">
        <f t="shared" si="0"/>
        <v>368.98517727272724</v>
      </c>
      <c r="J18" s="449">
        <f t="shared" si="1"/>
        <v>1149.1348909090907</v>
      </c>
      <c r="K18" s="449">
        <f t="shared" si="2"/>
        <v>1475.940709090909</v>
      </c>
      <c r="L18" s="450">
        <f t="shared" si="7"/>
        <v>1623.53478</v>
      </c>
      <c r="M18" s="459">
        <f>'AG Jul 2021'!AZ10</f>
        <v>0</v>
      </c>
      <c r="N18" s="459">
        <f>'AG Jul 2021'!BA10</f>
        <v>0</v>
      </c>
      <c r="O18" s="459">
        <f>'AG Jul 2021'!BB10</f>
        <v>0</v>
      </c>
      <c r="P18" s="459">
        <f>'AG Jul 2021'!BC10</f>
        <v>0</v>
      </c>
      <c r="Q18" s="460">
        <f>($E$6*'AG Jul 2021'!AT10/100)*4</f>
        <v>297.54000000000002</v>
      </c>
      <c r="R18" s="448" t="str">
        <f t="shared" si="8"/>
        <v>No discount</v>
      </c>
      <c r="S18" s="448" t="str">
        <f t="shared" si="9"/>
        <v>Exclusive</v>
      </c>
      <c r="T18" s="475">
        <f t="shared" si="3"/>
        <v>1475.940709090909</v>
      </c>
      <c r="U18" s="449">
        <f t="shared" si="4"/>
        <v>1475.940709090909</v>
      </c>
      <c r="V18" s="449">
        <f t="shared" si="5"/>
        <v>1178.400709090909</v>
      </c>
      <c r="W18" s="449">
        <f t="shared" si="6"/>
        <v>1178.400709090909</v>
      </c>
      <c r="X18" s="455">
        <f t="shared" si="10"/>
        <v>1296.2407800000001</v>
      </c>
      <c r="Y18" s="455">
        <f t="shared" si="10"/>
        <v>1296.2407800000001</v>
      </c>
      <c r="Z18" s="390">
        <f>'AG Jul 2021'!BL10</f>
        <v>0</v>
      </c>
      <c r="AA18" s="367" t="str">
        <f>'AG Jul 2021'!BM10</f>
        <v>n</v>
      </c>
      <c r="AB18" s="504"/>
      <c r="AC18" s="504"/>
      <c r="AD18" s="504"/>
      <c r="AE18" s="504"/>
      <c r="AF18" s="504"/>
      <c r="AG18" s="504"/>
      <c r="AH18" s="504"/>
      <c r="AI18" s="504"/>
      <c r="AJ18" s="504"/>
      <c r="AK18" s="504"/>
      <c r="AL18" s="504"/>
      <c r="AM18" s="504"/>
      <c r="AN18" s="504"/>
      <c r="AO18" s="504"/>
    </row>
    <row r="19" spans="1:41" x14ac:dyDescent="0.3">
      <c r="A19" s="319" t="str">
        <f>'AG Jul 2021'!K11</f>
        <v>Origin Energy</v>
      </c>
      <c r="B19" s="383" t="str">
        <f>'AG Jul 2021'!L11</f>
        <v>Solar Boost</v>
      </c>
      <c r="C19" s="388">
        <f>IF('AG Jul 2021'!BP11=0,91*'AG Jul 2021'!M11/100,(91*'AG Jul 2021'!M11/100)+'AG Jul 2021'!BP11/4)</f>
        <v>73.197090909090917</v>
      </c>
      <c r="D19" s="388">
        <f>IF('AG Jul 2021'!O11="",$E$5*'AG Jul 2021'!N11/100,IF($E$5&gt;='AG Jul 2021'!P11,('AG Jul 2021'!P11*'AG Jul 2021'!N11/100),($E$5*'AG Jul 2021'!N11/100)))</f>
        <v>297.70277727272719</v>
      </c>
      <c r="E19" s="388">
        <f>IF(AND('AG Jul 2021'!P11&gt;0,'AG Jul 2021'!R11&gt;0),IF($E$5&lt;'AG Jul 2021'!P11,0,IF($E$5&lt;=('AG Jul 2021'!R11+'AG Jul 2021'!P11),(($E$5-'AG Jul 2021'!P11)*'AG Jul 2021'!Q11/100),(('AG Jul 2021'!R11)*'AG Jul 2021'!Q11/100))),0)</f>
        <v>0</v>
      </c>
      <c r="F19" s="388">
        <f>IF(AND('AG Jul 2021'!Q11&gt;0,'AG Jul 2021'!S11&gt;0),IF($E$5&lt;('AG Jul 2021'!R11+'AG Jul 2021'!P11),0,IF($E$5&lt;=('AG Jul 2021'!T11+'AG Jul 2021'!R11+'AG Jul 2021'!P11),(($E$5-('AG Jul 2021'!R11+'AG Jul 2021'!P11))*'AG Jul 2021'!S11/100),('AG Jul 2021'!T11*'AG Jul 2021'!S11/100))),0)</f>
        <v>0</v>
      </c>
      <c r="G19" s="388">
        <v>0</v>
      </c>
      <c r="H19" s="388">
        <f>IF('AG Jul 2021'!T11&gt;0,IF(($E$5&lt;'AG Jul 2021'!T11),(0),($E$5-'AG Jul 2021'!T11)*'AG Jul 2021'!U11/100),IF(AND('AG Jul 2021'!R11&gt;0,'AG Jul 2021'!T11=""),IF(($E$5&lt;'AG Jul 2021'!R11),(0),($E$5-'AG Jul 2021'!R11)*'AG Jul 2021'!S11/100),IF(AND('AG Jul 2021'!P11&gt;0,'AG Jul 2021'!R11=""),IF(($E$5&lt;'AG Jul 2021'!P11),(0),($E$5-'AG Jul 2021'!P11)*'AG Jul 2021'!Q11/100),0)))</f>
        <v>0</v>
      </c>
      <c r="I19" s="388">
        <f t="shared" si="0"/>
        <v>370.89986818181808</v>
      </c>
      <c r="J19" s="449">
        <f t="shared" si="1"/>
        <v>1190.8111090909088</v>
      </c>
      <c r="K19" s="449">
        <f t="shared" si="2"/>
        <v>1483.5994727272723</v>
      </c>
      <c r="L19" s="450">
        <f t="shared" si="7"/>
        <v>1631.9594199999997</v>
      </c>
      <c r="M19" s="459">
        <f>'AG Jul 2021'!AZ11</f>
        <v>0</v>
      </c>
      <c r="N19" s="459">
        <f>'AG Jul 2021'!BA11</f>
        <v>0</v>
      </c>
      <c r="O19" s="459">
        <f>'AG Jul 2021'!BB11</f>
        <v>0</v>
      </c>
      <c r="P19" s="459">
        <f>'AG Jul 2021'!BC11</f>
        <v>0</v>
      </c>
      <c r="Q19" s="460">
        <f>($E$6*'AG Jul 2021'!AT11/100)*4</f>
        <v>416.55599999999998</v>
      </c>
      <c r="R19" s="448" t="str">
        <f t="shared" si="8"/>
        <v>No discount</v>
      </c>
      <c r="S19" s="448" t="str">
        <f t="shared" si="9"/>
        <v>Inclusive</v>
      </c>
      <c r="T19" s="475">
        <f t="shared" si="3"/>
        <v>1483.5994727272723</v>
      </c>
      <c r="U19" s="449">
        <f t="shared" si="4"/>
        <v>1483.5994727272723</v>
      </c>
      <c r="V19" s="449">
        <f t="shared" si="5"/>
        <v>1067.0434727272723</v>
      </c>
      <c r="W19" s="449">
        <f t="shared" si="6"/>
        <v>1067.0434727272723</v>
      </c>
      <c r="X19" s="455">
        <f t="shared" si="10"/>
        <v>1173.7478199999996</v>
      </c>
      <c r="Y19" s="455">
        <f t="shared" si="10"/>
        <v>1173.7478199999996</v>
      </c>
      <c r="Z19" s="390">
        <f>'AG Jul 2021'!BL11</f>
        <v>0</v>
      </c>
      <c r="AA19" s="367" t="str">
        <f>'AG Jul 2021'!BM11</f>
        <v>n</v>
      </c>
      <c r="AB19" s="504"/>
      <c r="AC19" s="504"/>
      <c r="AD19" s="504"/>
      <c r="AE19" s="504"/>
      <c r="AF19" s="504"/>
      <c r="AG19" s="504"/>
      <c r="AH19" s="504"/>
      <c r="AI19" s="504"/>
      <c r="AJ19" s="504"/>
      <c r="AK19" s="504"/>
      <c r="AL19" s="504"/>
      <c r="AM19" s="504"/>
      <c r="AN19" s="504"/>
      <c r="AO19" s="504"/>
    </row>
    <row r="20" spans="1:41" x14ac:dyDescent="0.3">
      <c r="A20" s="319" t="str">
        <f>'AG Jul 2021'!K12</f>
        <v>Powerdirect</v>
      </c>
      <c r="B20" s="383" t="str">
        <f>'AG Jul 2021'!L12</f>
        <v>Rate Saver</v>
      </c>
      <c r="C20" s="388">
        <f>IF('AG Jul 2021'!BP12=0,91*'AG Jul 2021'!M12/100,(91*'AG Jul 2021'!M12/100)+'AG Jul 2021'!BP12/4)</f>
        <v>49.603272727272724</v>
      </c>
      <c r="D20" s="388">
        <f>IF('AG Jul 2021'!O12="",$E$5*'AG Jul 2021'!N12/100,IF($E$5&gt;='AG Jul 2021'!P12,('AG Jul 2021'!P12*'AG Jul 2021'!N12/100),($E$5*'AG Jul 2021'!N12/100)))</f>
        <v>200.84999999999997</v>
      </c>
      <c r="E20" s="388">
        <f>IF(AND('AG Jul 2021'!P12&gt;0,'AG Jul 2021'!R12&gt;0),IF($E$5&lt;'AG Jul 2021'!P12,0,IF($E$5&lt;=('AG Jul 2021'!R12+'AG Jul 2021'!P12),(($E$5-'AG Jul 2021'!P12)*'AG Jul 2021'!Q12/100),(('AG Jul 2021'!R12)*'AG Jul 2021'!Q12/100))),0)</f>
        <v>0</v>
      </c>
      <c r="F20" s="388">
        <f>IF(AND('AG Jul 2021'!Q12&gt;0,'AG Jul 2021'!S12&gt;0),IF($E$5&lt;('AG Jul 2021'!R12+'AG Jul 2021'!P12),0,IF($E$5&lt;=('AG Jul 2021'!T12+'AG Jul 2021'!R12+'AG Jul 2021'!P12),(($E$5-('AG Jul 2021'!R12+'AG Jul 2021'!P12))*'AG Jul 2021'!S12/100),('AG Jul 2021'!T12*'AG Jul 2021'!S12/100))),0)</f>
        <v>0</v>
      </c>
      <c r="G20" s="388">
        <v>0</v>
      </c>
      <c r="H20" s="388">
        <f>IF('AG Jul 2021'!T12&gt;0,IF(($E$5&lt;'AG Jul 2021'!T12),(0),($E$5-'AG Jul 2021'!T12)*'AG Jul 2021'!U12/100),IF(AND('AG Jul 2021'!R12&gt;0,'AG Jul 2021'!T12=""),IF(($E$5&lt;'AG Jul 2021'!R12),(0),($E$5-'AG Jul 2021'!R12)*'AG Jul 2021'!S12/100),IF(AND('AG Jul 2021'!P12&gt;0,'AG Jul 2021'!R12=""),IF(($E$5&lt;'AG Jul 2021'!P12),(0),($E$5-'AG Jul 2021'!P12)*'AG Jul 2021'!Q12/100),0)))</f>
        <v>46.038081818181801</v>
      </c>
      <c r="I20" s="388">
        <f t="shared" si="0"/>
        <v>296.4913545454545</v>
      </c>
      <c r="J20" s="449">
        <f t="shared" si="1"/>
        <v>987.5523272727271</v>
      </c>
      <c r="K20" s="449">
        <f t="shared" si="2"/>
        <v>1185.965418181818</v>
      </c>
      <c r="L20" s="450">
        <f t="shared" si="7"/>
        <v>1304.56196</v>
      </c>
      <c r="M20" s="459">
        <f>'AG Jul 2021'!AZ12</f>
        <v>0</v>
      </c>
      <c r="N20" s="459">
        <f>'AG Jul 2021'!BA12</f>
        <v>0</v>
      </c>
      <c r="O20" s="459">
        <f>'AG Jul 2021'!BB12</f>
        <v>0</v>
      </c>
      <c r="P20" s="459">
        <f>'AG Jul 2021'!BC12</f>
        <v>0</v>
      </c>
      <c r="Q20" s="460">
        <f>($E$6*'AG Jul 2021'!AT12/100)*4</f>
        <v>208.27799999999999</v>
      </c>
      <c r="R20" s="448" t="str">
        <f t="shared" si="8"/>
        <v>No discount</v>
      </c>
      <c r="S20" s="448" t="str">
        <f t="shared" si="9"/>
        <v>Exclusive</v>
      </c>
      <c r="T20" s="475">
        <f t="shared" si="3"/>
        <v>1185.965418181818</v>
      </c>
      <c r="U20" s="449">
        <f t="shared" si="4"/>
        <v>1185.965418181818</v>
      </c>
      <c r="V20" s="449">
        <f t="shared" si="5"/>
        <v>977.68741818181797</v>
      </c>
      <c r="W20" s="449">
        <f t="shared" si="6"/>
        <v>977.68741818181797</v>
      </c>
      <c r="X20" s="455">
        <f t="shared" si="10"/>
        <v>1075.45616</v>
      </c>
      <c r="Y20" s="455">
        <f t="shared" si="10"/>
        <v>1075.45616</v>
      </c>
      <c r="Z20" s="390">
        <f>'AG Jul 2021'!BL12</f>
        <v>0</v>
      </c>
      <c r="AA20" s="367" t="str">
        <f>'AG Jul 2021'!BM12</f>
        <v>n</v>
      </c>
      <c r="AB20" s="504"/>
      <c r="AC20" s="504"/>
      <c r="AD20" s="504"/>
      <c r="AE20" s="504"/>
      <c r="AF20" s="504"/>
      <c r="AG20" s="504"/>
      <c r="AH20" s="504"/>
      <c r="AI20" s="504"/>
      <c r="AJ20" s="504"/>
      <c r="AK20" s="504"/>
      <c r="AL20" s="504"/>
      <c r="AM20" s="504"/>
      <c r="AN20" s="504"/>
      <c r="AO20" s="504"/>
    </row>
    <row r="21" spans="1:41" x14ac:dyDescent="0.3">
      <c r="A21" s="319" t="str">
        <f>'AG Jul 2021'!K13</f>
        <v>Powershop</v>
      </c>
      <c r="B21" s="383" t="str">
        <f>'AG Jul 2021'!L13</f>
        <v>Carbon neutral</v>
      </c>
      <c r="C21" s="388">
        <f>IF('AG Jul 2021'!BP13=0,91*'AG Jul 2021'!M13/100,(91*'AG Jul 2021'!M13/100)+'AG Jul 2021'!BP13/4)</f>
        <v>80.534999999999997</v>
      </c>
      <c r="D21" s="388">
        <f>IF('AG Jul 2021'!O13="",$E$5*'AG Jul 2021'!N13/100,IF($E$5&gt;='AG Jul 2021'!P13,('AG Jul 2021'!P13*'AG Jul 2021'!N13/100),($E$5*'AG Jul 2021'!N13/100)))</f>
        <v>218.47454999999994</v>
      </c>
      <c r="E21" s="388">
        <f>IF(AND('AG Jul 2021'!P13&gt;0,'AG Jul 2021'!R13&gt;0),IF($E$5&lt;'AG Jul 2021'!P13,0,IF($E$5&lt;=('AG Jul 2021'!R13+'AG Jul 2021'!P13),(($E$5-'AG Jul 2021'!P13)*'AG Jul 2021'!Q13/100),(('AG Jul 2021'!R13)*'AG Jul 2021'!Q13/100))),0)</f>
        <v>0</v>
      </c>
      <c r="F21" s="388">
        <f>IF(AND('AG Jul 2021'!Q13&gt;0,'AG Jul 2021'!S13&gt;0),IF($E$5&lt;('AG Jul 2021'!R13+'AG Jul 2021'!P13),0,IF($E$5&lt;=('AG Jul 2021'!T13+'AG Jul 2021'!R13+'AG Jul 2021'!P13),(($E$5-('AG Jul 2021'!R13+'AG Jul 2021'!P13))*'AG Jul 2021'!S13/100),('AG Jul 2021'!T13*'AG Jul 2021'!S13/100))),0)</f>
        <v>0</v>
      </c>
      <c r="G21" s="388">
        <v>0</v>
      </c>
      <c r="H21" s="388">
        <f>IF('AG Jul 2021'!T13&gt;0,IF(($E$5&lt;'AG Jul 2021'!T13),(0),($E$5-'AG Jul 2021'!T13)*'AG Jul 2021'!U13/100),IF(AND('AG Jul 2021'!R13&gt;0,'AG Jul 2021'!T13=""),IF(($E$5&lt;'AG Jul 2021'!R13),(0),($E$5-'AG Jul 2021'!R13)*'AG Jul 2021'!S13/100),IF(AND('AG Jul 2021'!P13&gt;0,'AG Jul 2021'!R13=""),IF(($E$5&lt;'AG Jul 2021'!P13),(0),($E$5-'AG Jul 2021'!P13)*'AG Jul 2021'!Q13/100),0)))</f>
        <v>0</v>
      </c>
      <c r="I21" s="388">
        <f t="shared" si="0"/>
        <v>299.00954999999993</v>
      </c>
      <c r="J21" s="449">
        <f t="shared" si="1"/>
        <v>873.89819999999975</v>
      </c>
      <c r="K21" s="449">
        <f t="shared" si="2"/>
        <v>1196.0381999999997</v>
      </c>
      <c r="L21" s="450">
        <f t="shared" si="7"/>
        <v>1315.6420199999998</v>
      </c>
      <c r="M21" s="459">
        <f>'AG Jul 2021'!AZ13</f>
        <v>0</v>
      </c>
      <c r="N21" s="459">
        <f>'AG Jul 2021'!BA13</f>
        <v>0</v>
      </c>
      <c r="O21" s="459">
        <f>'AG Jul 2021'!BB13</f>
        <v>0</v>
      </c>
      <c r="P21" s="459">
        <f>'AG Jul 2021'!BC13</f>
        <v>0</v>
      </c>
      <c r="Q21" s="460">
        <f>($E$6*'AG Jul 2021'!AT13/100)*4</f>
        <v>148.77000000000001</v>
      </c>
      <c r="R21" s="448" t="str">
        <f t="shared" si="8"/>
        <v>No discount</v>
      </c>
      <c r="S21" s="448" t="str">
        <f t="shared" si="9"/>
        <v>Inclusive</v>
      </c>
      <c r="T21" s="475">
        <f t="shared" si="3"/>
        <v>1196.0381999999997</v>
      </c>
      <c r="U21" s="449">
        <f t="shared" si="4"/>
        <v>1196.0381999999997</v>
      </c>
      <c r="V21" s="449">
        <f t="shared" si="5"/>
        <v>1047.2681999999998</v>
      </c>
      <c r="W21" s="449">
        <f t="shared" si="6"/>
        <v>1047.2681999999998</v>
      </c>
      <c r="X21" s="455">
        <f t="shared" si="10"/>
        <v>1151.9950199999998</v>
      </c>
      <c r="Y21" s="455">
        <f t="shared" si="10"/>
        <v>1151.9950199999998</v>
      </c>
      <c r="Z21" s="390">
        <f>'AG Jul 2021'!BL13</f>
        <v>0</v>
      </c>
      <c r="AA21" s="367" t="str">
        <f>'AG Jul 2021'!BM13</f>
        <v>n</v>
      </c>
      <c r="AB21" s="504"/>
      <c r="AC21" s="504"/>
      <c r="AD21" s="504"/>
      <c r="AE21" s="504"/>
      <c r="AF21" s="504"/>
      <c r="AG21" s="504"/>
      <c r="AH21" s="504"/>
      <c r="AI21" s="504"/>
      <c r="AJ21" s="504"/>
      <c r="AK21" s="504"/>
      <c r="AL21" s="504"/>
      <c r="AM21" s="504"/>
      <c r="AN21" s="504"/>
      <c r="AO21" s="504"/>
    </row>
    <row r="22" spans="1:41" x14ac:dyDescent="0.3">
      <c r="A22" s="319" t="str">
        <f>'AG Jul 2021'!K14</f>
        <v>Red Energy</v>
      </c>
      <c r="B22" s="383" t="str">
        <f>'AG Jul 2021'!L14</f>
        <v>Solar Saver</v>
      </c>
      <c r="C22" s="388">
        <f>IF('AG Jul 2021'!BP14=0,91*'AG Jul 2021'!M14/100,(91*'AG Jul 2021'!M14/100)+'AG Jul 2021'!BP14/4)</f>
        <v>83.992999999999995</v>
      </c>
      <c r="D22" s="388">
        <f>IF('AG Jul 2021'!O14="",$E$5*'AG Jul 2021'!N14/100,IF($E$5&gt;='AG Jul 2021'!P14,('AG Jul 2021'!P14*'AG Jul 2021'!N14/100),($E$5*'AG Jul 2021'!N14/100)))</f>
        <v>280.44621818181815</v>
      </c>
      <c r="E22" s="388">
        <f>IF(AND('AG Jul 2021'!P14&gt;0,'AG Jul 2021'!R14&gt;0),IF($E$5&lt;'AG Jul 2021'!P14,0,IF($E$5&lt;=('AG Jul 2021'!R14+'AG Jul 2021'!P14),(($E$5-'AG Jul 2021'!P14)*'AG Jul 2021'!Q14/100),(('AG Jul 2021'!R14)*'AG Jul 2021'!Q14/100))),0)</f>
        <v>0</v>
      </c>
      <c r="F22" s="388">
        <f>IF(AND('AG Jul 2021'!Q14&gt;0,'AG Jul 2021'!S14&gt;0),IF($E$5&lt;('AG Jul 2021'!R14+'AG Jul 2021'!P14),0,IF($E$5&lt;=('AG Jul 2021'!T14+'AG Jul 2021'!R14+'AG Jul 2021'!P14),(($E$5-('AG Jul 2021'!R14+'AG Jul 2021'!P14))*'AG Jul 2021'!S14/100),('AG Jul 2021'!T14*'AG Jul 2021'!S14/100))),0)</f>
        <v>0</v>
      </c>
      <c r="G22" s="388">
        <v>0</v>
      </c>
      <c r="H22" s="388">
        <f>IF('AG Jul 2021'!T14&gt;0,IF(($E$5&lt;'AG Jul 2021'!T14),(0),($E$5-'AG Jul 2021'!T14)*'AG Jul 2021'!U14/100),IF(AND('AG Jul 2021'!R14&gt;0,'AG Jul 2021'!T14=""),IF(($E$5&lt;'AG Jul 2021'!R14),(0),($E$5-'AG Jul 2021'!R14)*'AG Jul 2021'!S14/100),IF(AND('AG Jul 2021'!P14&gt;0,'AG Jul 2021'!R14=""),IF(($E$5&lt;'AG Jul 2021'!P14),(0),($E$5-'AG Jul 2021'!P14)*'AG Jul 2021'!Q14/100),0)))</f>
        <v>0</v>
      </c>
      <c r="I22" s="388">
        <f t="shared" si="0"/>
        <v>364.43921818181815</v>
      </c>
      <c r="J22" s="449">
        <f t="shared" si="1"/>
        <v>1121.7848727272726</v>
      </c>
      <c r="K22" s="449">
        <f t="shared" si="2"/>
        <v>1457.7568727272726</v>
      </c>
      <c r="L22" s="450">
        <f t="shared" si="7"/>
        <v>1603.5325599999999</v>
      </c>
      <c r="M22" s="459">
        <f>'AG Jul 2021'!AZ14</f>
        <v>0</v>
      </c>
      <c r="N22" s="459">
        <f>'AG Jul 2021'!BA14</f>
        <v>0</v>
      </c>
      <c r="O22" s="459">
        <f>'AG Jul 2021'!BB14</f>
        <v>0</v>
      </c>
      <c r="P22" s="459">
        <f>'AG Jul 2021'!BC14</f>
        <v>0</v>
      </c>
      <c r="Q22" s="460">
        <f>($E$6*'AG Jul 2021'!AT14/100)*4</f>
        <v>535.572</v>
      </c>
      <c r="R22" s="448" t="str">
        <f t="shared" si="8"/>
        <v>No discount</v>
      </c>
      <c r="S22" s="448" t="str">
        <f t="shared" si="9"/>
        <v>Inclusive</v>
      </c>
      <c r="T22" s="475">
        <f t="shared" si="3"/>
        <v>1457.7568727272726</v>
      </c>
      <c r="U22" s="449">
        <f t="shared" si="4"/>
        <v>1457.7568727272726</v>
      </c>
      <c r="V22" s="449">
        <f t="shared" si="5"/>
        <v>922.18487272727259</v>
      </c>
      <c r="W22" s="449">
        <f t="shared" si="6"/>
        <v>922.18487272727259</v>
      </c>
      <c r="X22" s="455">
        <f t="shared" si="10"/>
        <v>1014.4033599999999</v>
      </c>
      <c r="Y22" s="455">
        <f t="shared" si="10"/>
        <v>1014.4033599999999</v>
      </c>
      <c r="Z22" s="390">
        <f>'AG Jul 2021'!BL14</f>
        <v>0</v>
      </c>
      <c r="AA22" s="367" t="str">
        <f>'AG Jul 2021'!BM14</f>
        <v>n</v>
      </c>
      <c r="AB22" s="504"/>
      <c r="AC22" s="504"/>
      <c r="AD22" s="504"/>
      <c r="AE22" s="504"/>
      <c r="AF22" s="504"/>
      <c r="AG22" s="504"/>
      <c r="AH22" s="504"/>
      <c r="AI22" s="504"/>
      <c r="AJ22" s="504"/>
      <c r="AK22" s="504"/>
      <c r="AL22" s="504"/>
      <c r="AM22" s="504"/>
      <c r="AN22" s="504"/>
      <c r="AO22" s="504"/>
    </row>
    <row r="23" spans="1:41" x14ac:dyDescent="0.3">
      <c r="A23" s="319" t="str">
        <f>'AG Jul 2021'!K15</f>
        <v>Simply Energy</v>
      </c>
      <c r="B23" s="383" t="str">
        <f>'AG Jul 2021'!L15</f>
        <v>Energy Saver</v>
      </c>
      <c r="C23" s="388">
        <f>IF('AG Jul 2021'!BP15=0,91*'AG Jul 2021'!M15/100,(91*'AG Jul 2021'!M15/100)+'AG Jul 2021'!BP15/4)</f>
        <v>78.259999999999991</v>
      </c>
      <c r="D23" s="388">
        <f>IF('AG Jul 2021'!O15="",$E$5*'AG Jul 2021'!N15/100,IF($E$5&gt;='AG Jul 2021'!P15,('AG Jul 2021'!P15*'AG Jul 2021'!N15/100),($E$5*'AG Jul 2021'!N15/100)))</f>
        <v>244.18181818181816</v>
      </c>
      <c r="E23" s="388">
        <f>IF(AND('AG Jul 2021'!P15&gt;0,'AG Jul 2021'!R15&gt;0),IF($E$5&lt;'AG Jul 2021'!P15,0,IF($E$5&lt;=('AG Jul 2021'!R15+'AG Jul 2021'!P15),(($E$5-'AG Jul 2021'!P15)*'AG Jul 2021'!Q15/100),(('AG Jul 2021'!R15)*'AG Jul 2021'!Q15/100))),0)</f>
        <v>0</v>
      </c>
      <c r="F23" s="388">
        <f>IF(AND('AG Jul 2021'!Q15&gt;0,'AG Jul 2021'!S15&gt;0),IF($E$5&lt;('AG Jul 2021'!R15+'AG Jul 2021'!P15),0,IF($E$5&lt;=('AG Jul 2021'!T15+'AG Jul 2021'!R15+'AG Jul 2021'!P15),(($E$5-('AG Jul 2021'!R15+'AG Jul 2021'!P15))*'AG Jul 2021'!S15/100),('AG Jul 2021'!T15*'AG Jul 2021'!S15/100))),0)</f>
        <v>0</v>
      </c>
      <c r="G23" s="388">
        <v>0</v>
      </c>
      <c r="H23" s="388">
        <f>IF('AG Jul 2021'!T15&gt;0,IF(($E$5&lt;'AG Jul 2021'!T15),(0),($E$5-'AG Jul 2021'!T15)*'AG Jul 2021'!U15/100),IF(AND('AG Jul 2021'!R15&gt;0,'AG Jul 2021'!T15=""),IF(($E$5&lt;'AG Jul 2021'!R15),(0),($E$5-'AG Jul 2021'!R15)*'AG Jul 2021'!S15/100),IF(AND('AG Jul 2021'!P15&gt;0,'AG Jul 2021'!R15=""),IF(($E$5&lt;'AG Jul 2021'!P15),(0),($E$5-'AG Jul 2021'!P15)*'AG Jul 2021'!Q15/100),0)))</f>
        <v>49.431749999999973</v>
      </c>
      <c r="I23" s="388">
        <f t="shared" si="0"/>
        <v>371.87356818181809</v>
      </c>
      <c r="J23" s="449">
        <f t="shared" si="1"/>
        <v>1174.4542727272724</v>
      </c>
      <c r="K23" s="449">
        <f t="shared" si="2"/>
        <v>1487.4942727272723</v>
      </c>
      <c r="L23" s="450">
        <f t="shared" si="7"/>
        <v>1636.2436999999998</v>
      </c>
      <c r="M23" s="459">
        <f>'AG Jul 2021'!AZ15</f>
        <v>19</v>
      </c>
      <c r="N23" s="459">
        <f>'AG Jul 2021'!BA15</f>
        <v>0</v>
      </c>
      <c r="O23" s="459">
        <f>'AG Jul 2021'!BB15</f>
        <v>0</v>
      </c>
      <c r="P23" s="459">
        <f>'AG Jul 2021'!BC15</f>
        <v>0</v>
      </c>
      <c r="Q23" s="460">
        <f>($E$6*'AG Jul 2021'!AT15/100)*4</f>
        <v>163.64700000000002</v>
      </c>
      <c r="R23" s="448" t="str">
        <f t="shared" si="8"/>
        <v>Guaranteed off bill</v>
      </c>
      <c r="S23" s="448" t="str">
        <f t="shared" si="9"/>
        <v>Exclusive</v>
      </c>
      <c r="T23" s="475">
        <f t="shared" si="3"/>
        <v>1204.8703609090906</v>
      </c>
      <c r="U23" s="449">
        <f t="shared" si="4"/>
        <v>1204.8703609090906</v>
      </c>
      <c r="V23" s="449">
        <f t="shared" si="5"/>
        <v>1041.2233609090906</v>
      </c>
      <c r="W23" s="449">
        <f t="shared" si="6"/>
        <v>1041.2233609090906</v>
      </c>
      <c r="X23" s="455">
        <f t="shared" si="10"/>
        <v>1145.3456969999997</v>
      </c>
      <c r="Y23" s="455">
        <f t="shared" si="10"/>
        <v>1145.3456969999997</v>
      </c>
      <c r="Z23" s="390">
        <f>'AG Jul 2021'!BL15</f>
        <v>0</v>
      </c>
      <c r="AA23" s="367" t="str">
        <f>'AG Jul 2021'!BM15</f>
        <v>n</v>
      </c>
      <c r="AB23" s="504"/>
      <c r="AC23" s="504"/>
      <c r="AD23" s="504"/>
      <c r="AE23" s="504"/>
      <c r="AF23" s="504"/>
      <c r="AG23" s="504"/>
      <c r="AH23" s="504"/>
      <c r="AI23" s="504"/>
      <c r="AJ23" s="504"/>
      <c r="AK23" s="504"/>
      <c r="AL23" s="504"/>
      <c r="AM23" s="504"/>
      <c r="AN23" s="504"/>
      <c r="AO23" s="504"/>
    </row>
    <row r="24" spans="1:41" x14ac:dyDescent="0.3">
      <c r="A24" s="319" t="str">
        <f>'AG Jul 2021'!K16</f>
        <v>1st Energy</v>
      </c>
      <c r="B24" s="383" t="str">
        <f>'AG Jul 2021'!L16</f>
        <v>Solar Bonus</v>
      </c>
      <c r="C24" s="388">
        <f>IF('AG Jul 2021'!BP16=0,91*'AG Jul 2021'!M16/100,(91*'AG Jul 2021'!M16/100)+'AG Jul 2021'!BP16/4)</f>
        <v>90.09</v>
      </c>
      <c r="D24" s="388">
        <f>IF('AG Jul 2021'!O16="",$E$5*'AG Jul 2021'!N16/100,IF($E$5&gt;='AG Jul 2021'!P16,('AG Jul 2021'!P16*'AG Jul 2021'!N16/100),($E$5*'AG Jul 2021'!N16/100)))</f>
        <v>274.1513727272727</v>
      </c>
      <c r="E24" s="388">
        <f>IF(AND('AG Jul 2021'!P16&gt;0,'AG Jul 2021'!R16&gt;0),IF($E$5&lt;'AG Jul 2021'!P16,0,IF($E$5&lt;=('AG Jul 2021'!R16+'AG Jul 2021'!P16),(($E$5-'AG Jul 2021'!P16)*'AG Jul 2021'!Q16/100),(('AG Jul 2021'!R16)*'AG Jul 2021'!Q16/100))),0)</f>
        <v>0</v>
      </c>
      <c r="F24" s="388">
        <f>IF(AND('AG Jul 2021'!Q16&gt;0,'AG Jul 2021'!S16&gt;0),IF($E$5&lt;('AG Jul 2021'!R16+'AG Jul 2021'!P16),0,IF($E$5&lt;=('AG Jul 2021'!T16+'AG Jul 2021'!R16+'AG Jul 2021'!P16),(($E$5-('AG Jul 2021'!R16+'AG Jul 2021'!P16))*'AG Jul 2021'!S16/100),('AG Jul 2021'!T16*'AG Jul 2021'!S16/100))),0)</f>
        <v>0</v>
      </c>
      <c r="G24" s="388">
        <v>0</v>
      </c>
      <c r="H24" s="388">
        <f>IF('AG Jul 2021'!T16&gt;0,IF(($E$5&lt;'AG Jul 2021'!T16),(0),($E$5-'AG Jul 2021'!T16)*'AG Jul 2021'!U16/100),IF(AND('AG Jul 2021'!R16&gt;0,'AG Jul 2021'!T16=""),IF(($E$5&lt;'AG Jul 2021'!R16),(0),($E$5-'AG Jul 2021'!R16)*'AG Jul 2021'!S16/100),IF(AND('AG Jul 2021'!P16&gt;0,'AG Jul 2021'!R16=""),IF(($E$5&lt;'AG Jul 2021'!P16),(0),($E$5-'AG Jul 2021'!P16)*'AG Jul 2021'!Q16/100),0)))</f>
        <v>0</v>
      </c>
      <c r="I24" s="388">
        <f t="shared" si="0"/>
        <v>364.24137272727273</v>
      </c>
      <c r="J24" s="449">
        <f t="shared" si="1"/>
        <v>1096.6054909090908</v>
      </c>
      <c r="K24" s="449">
        <f t="shared" si="2"/>
        <v>1456.9654909090909</v>
      </c>
      <c r="L24" s="450">
        <f t="shared" si="7"/>
        <v>1602.6620400000002</v>
      </c>
      <c r="M24" s="459">
        <f>'AG Jul 2021'!AZ16</f>
        <v>0</v>
      </c>
      <c r="N24" s="459">
        <f>'AG Jul 2021'!BA16</f>
        <v>0</v>
      </c>
      <c r="O24" s="459">
        <f>'AG Jul 2021'!BB16</f>
        <v>0</v>
      </c>
      <c r="P24" s="459">
        <f>'AG Jul 2021'!BC16</f>
        <v>0</v>
      </c>
      <c r="Q24" s="460">
        <f>($E$6*'AG Jul 2021'!AT16/100)*4</f>
        <v>327.29400000000004</v>
      </c>
      <c r="R24" s="448" t="str">
        <f t="shared" si="8"/>
        <v>No discount</v>
      </c>
      <c r="S24" s="448" t="str">
        <f t="shared" si="9"/>
        <v>Exclusive</v>
      </c>
      <c r="T24" s="475">
        <f t="shared" si="3"/>
        <v>1456.9654909090909</v>
      </c>
      <c r="U24" s="449">
        <f t="shared" si="4"/>
        <v>1456.9654909090909</v>
      </c>
      <c r="V24" s="449">
        <f t="shared" si="5"/>
        <v>1129.6714909090908</v>
      </c>
      <c r="W24" s="449">
        <f t="shared" si="6"/>
        <v>1129.6714909090908</v>
      </c>
      <c r="X24" s="455">
        <f t="shared" si="10"/>
        <v>1242.6386400000001</v>
      </c>
      <c r="Y24" s="455">
        <f t="shared" si="10"/>
        <v>1242.6386400000001</v>
      </c>
      <c r="Z24" s="390">
        <f>'AG Jul 2021'!BL16</f>
        <v>0</v>
      </c>
      <c r="AA24" s="367" t="str">
        <f>'AG Jul 2021'!BM16</f>
        <v>n</v>
      </c>
      <c r="AB24" s="504"/>
      <c r="AC24" s="504"/>
      <c r="AD24" s="504"/>
      <c r="AE24" s="504"/>
      <c r="AF24" s="504"/>
      <c r="AG24" s="504"/>
      <c r="AH24" s="504"/>
      <c r="AI24" s="504"/>
      <c r="AJ24" s="504"/>
      <c r="AK24" s="504"/>
      <c r="AL24" s="504"/>
      <c r="AM24" s="504"/>
      <c r="AN24" s="504"/>
      <c r="AO24" s="504"/>
    </row>
    <row r="25" spans="1:41" x14ac:dyDescent="0.3">
      <c r="A25" s="319" t="str">
        <f>'AG Jul 2021'!K17</f>
        <v>Amber Electric</v>
      </c>
      <c r="B25" s="383" t="str">
        <f>'AG Jul 2021'!L17</f>
        <v>Amber Plan</v>
      </c>
      <c r="C25" s="388">
        <f>IF('AG Jul 2021'!BP17=0,91*'AG Jul 2021'!M17/100,(91*'AG Jul 2021'!M17/100)+'AG Jul 2021'!BP17/4)</f>
        <v>116.66245454545454</v>
      </c>
      <c r="D25" s="388">
        <f>IF('AG Jul 2021'!O17="",$E$5*'AG Jul 2021'!N17/100,IF($E$5&gt;='AG Jul 2021'!P17,('AG Jul 2021'!P17*'AG Jul 2021'!N17/100),($E$5*'AG Jul 2021'!N17/100)))</f>
        <v>244.52218636363631</v>
      </c>
      <c r="E25" s="388">
        <f>IF(AND('AG Jul 2021'!P17&gt;0,'AG Jul 2021'!R17&gt;0),IF($E$5&lt;'AG Jul 2021'!P17,0,IF($E$5&lt;=('AG Jul 2021'!R17+'AG Jul 2021'!P17),(($E$5-'AG Jul 2021'!P17)*'AG Jul 2021'!Q17/100),(('AG Jul 2021'!R17)*'AG Jul 2021'!Q17/100))),0)</f>
        <v>0</v>
      </c>
      <c r="F25" s="388">
        <f>IF(AND('AG Jul 2021'!Q17&gt;0,'AG Jul 2021'!S17&gt;0),IF($E$5&lt;('AG Jul 2021'!R17+'AG Jul 2021'!P17),0,IF($E$5&lt;=('AG Jul 2021'!T17+'AG Jul 2021'!R17+'AG Jul 2021'!P17),(($E$5-('AG Jul 2021'!R17+'AG Jul 2021'!P17))*'AG Jul 2021'!S17/100),('AG Jul 2021'!T17*'AG Jul 2021'!S17/100))),0)</f>
        <v>0</v>
      </c>
      <c r="G25" s="388">
        <v>0</v>
      </c>
      <c r="H25" s="388">
        <f>IF('AG Jul 2021'!T17&gt;0,IF(($E$5&lt;'AG Jul 2021'!T17),(0),($E$5-'AG Jul 2021'!T17)*'AG Jul 2021'!U17/100),IF(AND('AG Jul 2021'!R17&gt;0,'AG Jul 2021'!T17=""),IF(($E$5&lt;'AG Jul 2021'!R17),(0),($E$5-'AG Jul 2021'!R17)*'AG Jul 2021'!S17/100),IF(AND('AG Jul 2021'!P17&gt;0,'AG Jul 2021'!R17=""),IF(($E$5&lt;'AG Jul 2021'!P17),(0),($E$5-'AG Jul 2021'!P17)*'AG Jul 2021'!Q17/100),0)))</f>
        <v>0</v>
      </c>
      <c r="I25" s="388">
        <f t="shared" si="0"/>
        <v>361.18464090909083</v>
      </c>
      <c r="J25" s="449">
        <f t="shared" si="1"/>
        <v>978.08874545454523</v>
      </c>
      <c r="K25" s="449">
        <f t="shared" si="2"/>
        <v>1444.7385636363633</v>
      </c>
      <c r="L25" s="450">
        <f t="shared" si="7"/>
        <v>1589.2124199999998</v>
      </c>
      <c r="M25" s="459">
        <f>'AG Jul 2021'!AZ17</f>
        <v>0</v>
      </c>
      <c r="N25" s="459">
        <f>'AG Jul 2021'!BA17</f>
        <v>0</v>
      </c>
      <c r="O25" s="459">
        <f>'AG Jul 2021'!BB17</f>
        <v>0</v>
      </c>
      <c r="P25" s="459">
        <f>'AG Jul 2021'!BC17</f>
        <v>0</v>
      </c>
      <c r="Q25" s="460">
        <f>($E$6*'AG Jul 2021'!AT17/100)*4</f>
        <v>0</v>
      </c>
      <c r="R25" s="448" t="str">
        <f t="shared" si="8"/>
        <v>No discount</v>
      </c>
      <c r="S25" s="448" t="str">
        <f t="shared" si="9"/>
        <v>Exclusive</v>
      </c>
      <c r="T25" s="475">
        <f t="shared" si="3"/>
        <v>1444.7385636363633</v>
      </c>
      <c r="U25" s="449">
        <f t="shared" si="4"/>
        <v>1444.7385636363633</v>
      </c>
      <c r="V25" s="449">
        <f t="shared" si="5"/>
        <v>1444.7385636363633</v>
      </c>
      <c r="W25" s="449">
        <f t="shared" si="6"/>
        <v>1444.7385636363633</v>
      </c>
      <c r="X25" s="455">
        <f t="shared" si="10"/>
        <v>1589.2124199999998</v>
      </c>
      <c r="Y25" s="455">
        <f t="shared" si="10"/>
        <v>1589.2124199999998</v>
      </c>
      <c r="Z25" s="390">
        <f>'AG Jul 2021'!BL17</f>
        <v>0</v>
      </c>
      <c r="AA25" s="367" t="str">
        <f>'AG Jul 2021'!BM17</f>
        <v>n</v>
      </c>
      <c r="AB25" s="504"/>
      <c r="AC25" s="504"/>
      <c r="AD25" s="504"/>
      <c r="AE25" s="504"/>
      <c r="AF25" s="504"/>
      <c r="AG25" s="504"/>
      <c r="AH25" s="504"/>
      <c r="AI25" s="504"/>
      <c r="AJ25" s="504"/>
      <c r="AK25" s="504"/>
      <c r="AL25" s="504"/>
      <c r="AM25" s="504"/>
      <c r="AN25" s="504"/>
      <c r="AO25" s="504"/>
    </row>
    <row r="26" spans="1:41" x14ac:dyDescent="0.3">
      <c r="A26" s="319" t="str">
        <f>'AG Jul 2021'!K18</f>
        <v>Bright Spark Power</v>
      </c>
      <c r="B26" s="383" t="str">
        <f>'AG Jul 2021'!L18</f>
        <v>12 Month Contract</v>
      </c>
      <c r="C26" s="388">
        <f>IF('AG Jul 2021'!BP18=0,91*'AG Jul 2021'!M18/100,(91*'AG Jul 2021'!M18/100)+'AG Jul 2021'!BP18/4)</f>
        <v>73.627272727272725</v>
      </c>
      <c r="D26" s="388">
        <f>IF('AG Jul 2021'!O18="",$E$5*'AG Jul 2021'!N18/100,IF($E$5&gt;='AG Jul 2021'!P18,('AG Jul 2021'!P18*'AG Jul 2021'!N18/100),($E$5*'AG Jul 2021'!N18/100)))</f>
        <v>238.66146818181812</v>
      </c>
      <c r="E26" s="388">
        <f>IF(AND('AG Jul 2021'!P18&gt;0,'AG Jul 2021'!R18&gt;0),IF($E$5&lt;'AG Jul 2021'!P18,0,IF($E$5&lt;=('AG Jul 2021'!R18+'AG Jul 2021'!P18),(($E$5-'AG Jul 2021'!P18)*'AG Jul 2021'!Q18/100),(('AG Jul 2021'!R18)*'AG Jul 2021'!Q18/100))),0)</f>
        <v>0</v>
      </c>
      <c r="F26" s="388">
        <f>IF(AND('AG Jul 2021'!Q18&gt;0,'AG Jul 2021'!S18&gt;0),IF($E$5&lt;('AG Jul 2021'!R18+'AG Jul 2021'!P18),0,IF($E$5&lt;=('AG Jul 2021'!T18+'AG Jul 2021'!R18+'AG Jul 2021'!P18),(($E$5-('AG Jul 2021'!R18+'AG Jul 2021'!P18))*'AG Jul 2021'!S18/100),('AG Jul 2021'!T18*'AG Jul 2021'!S18/100))),0)</f>
        <v>0</v>
      </c>
      <c r="G26" s="388">
        <v>0</v>
      </c>
      <c r="H26" s="388">
        <f>IF('AG Jul 2021'!T18&gt;0,IF(($E$5&lt;'AG Jul 2021'!T18),(0),($E$5-'AG Jul 2021'!T18)*'AG Jul 2021'!U18/100),IF(AND('AG Jul 2021'!R18&gt;0,'AG Jul 2021'!T18=""),IF(($E$5&lt;'AG Jul 2021'!R18),(0),($E$5-'AG Jul 2021'!R18)*'AG Jul 2021'!S18/100),IF(AND('AG Jul 2021'!P18&gt;0,'AG Jul 2021'!R18=""),IF(($E$5&lt;'AG Jul 2021'!P18),(0),($E$5-'AG Jul 2021'!P18)*'AG Jul 2021'!Q18/100),0)))</f>
        <v>0</v>
      </c>
      <c r="I26" s="388">
        <f t="shared" si="0"/>
        <v>312.28874090909085</v>
      </c>
      <c r="J26" s="449">
        <f t="shared" si="1"/>
        <v>954.64587272727249</v>
      </c>
      <c r="K26" s="449">
        <f t="shared" si="2"/>
        <v>1249.1549636363634</v>
      </c>
      <c r="L26" s="450">
        <f t="shared" si="7"/>
        <v>1374.0704599999999</v>
      </c>
      <c r="M26" s="459">
        <f>'AG Jul 2021'!AZ18</f>
        <v>0</v>
      </c>
      <c r="N26" s="459">
        <f>'AG Jul 2021'!BA18</f>
        <v>0</v>
      </c>
      <c r="O26" s="459">
        <f>'AG Jul 2021'!BB18</f>
        <v>0</v>
      </c>
      <c r="P26" s="459">
        <f>'AG Jul 2021'!BC18</f>
        <v>0</v>
      </c>
      <c r="Q26" s="460">
        <f>($E$6*'AG Jul 2021'!AT18/100)*4</f>
        <v>208.27799999999999</v>
      </c>
      <c r="R26" s="448" t="str">
        <f t="shared" si="8"/>
        <v>No discount</v>
      </c>
      <c r="S26" s="448" t="str">
        <f t="shared" si="9"/>
        <v>Exclusive</v>
      </c>
      <c r="T26" s="475">
        <f t="shared" si="3"/>
        <v>1249.1549636363634</v>
      </c>
      <c r="U26" s="449">
        <f t="shared" si="4"/>
        <v>1249.1549636363634</v>
      </c>
      <c r="V26" s="449">
        <f t="shared" si="5"/>
        <v>1040.8769636363634</v>
      </c>
      <c r="W26" s="449">
        <f t="shared" si="6"/>
        <v>1040.8769636363634</v>
      </c>
      <c r="X26" s="455">
        <f t="shared" si="10"/>
        <v>1144.9646599999999</v>
      </c>
      <c r="Y26" s="455">
        <f t="shared" si="10"/>
        <v>1144.9646599999999</v>
      </c>
      <c r="Z26" s="390">
        <f>'AG Jul 2021'!BL18</f>
        <v>12</v>
      </c>
      <c r="AA26" s="367" t="str">
        <f>'AG Jul 2021'!BM18</f>
        <v>n</v>
      </c>
      <c r="AB26" s="504"/>
      <c r="AC26" s="504"/>
      <c r="AD26" s="504"/>
      <c r="AE26" s="504"/>
      <c r="AF26" s="504"/>
      <c r="AG26" s="504"/>
      <c r="AH26" s="504"/>
      <c r="AI26" s="504"/>
      <c r="AJ26" s="504"/>
      <c r="AK26" s="504"/>
      <c r="AL26" s="504"/>
      <c r="AM26" s="504"/>
      <c r="AN26" s="504"/>
      <c r="AO26" s="504"/>
    </row>
    <row r="27" spans="1:41" x14ac:dyDescent="0.3">
      <c r="A27" s="319" t="str">
        <f>'AG Jul 2021'!K19</f>
        <v>Discover Energy</v>
      </c>
      <c r="B27" s="383" t="str">
        <f>'AG Jul 2021'!L19</f>
        <v>Solar Smart</v>
      </c>
      <c r="C27" s="388">
        <f>IF('AG Jul 2021'!BP19=0,91*'AG Jul 2021'!M19/100,(91*'AG Jul 2021'!M19/100)+'AG Jul 2021'!BP19/4)</f>
        <v>63.7</v>
      </c>
      <c r="D27" s="388">
        <f>IF('AG Jul 2021'!O19="",$E$5*'AG Jul 2021'!N19/100,IF($E$5&gt;='AG Jul 2021'!P19,('AG Jul 2021'!P19*'AG Jul 2021'!N19/100),($E$5*'AG Jul 2021'!N19/100)))</f>
        <v>309.42421363636362</v>
      </c>
      <c r="E27" s="388">
        <f>IF(AND('AG Jul 2021'!P19&gt;0,'AG Jul 2021'!R19&gt;0),IF($E$5&lt;'AG Jul 2021'!P19,0,IF($E$5&lt;=('AG Jul 2021'!R19+'AG Jul 2021'!P19),(($E$5-'AG Jul 2021'!P19)*'AG Jul 2021'!Q19/100),(('AG Jul 2021'!R19)*'AG Jul 2021'!Q19/100))),0)</f>
        <v>0</v>
      </c>
      <c r="F27" s="388">
        <f>IF(AND('AG Jul 2021'!Q19&gt;0,'AG Jul 2021'!S19&gt;0),IF($E$5&lt;('AG Jul 2021'!R19+'AG Jul 2021'!P19),0,IF($E$5&lt;=('AG Jul 2021'!T19+'AG Jul 2021'!R19+'AG Jul 2021'!P19),(($E$5-('AG Jul 2021'!R19+'AG Jul 2021'!P19))*'AG Jul 2021'!S19/100),('AG Jul 2021'!T19*'AG Jul 2021'!S19/100))),0)</f>
        <v>0</v>
      </c>
      <c r="G27" s="388">
        <v>0</v>
      </c>
      <c r="H27" s="388">
        <f>IF('AG Jul 2021'!T19&gt;0,IF(($E$5&lt;'AG Jul 2021'!T19),(0),($E$5-'AG Jul 2021'!T19)*'AG Jul 2021'!U19/100),IF(AND('AG Jul 2021'!R19&gt;0,'AG Jul 2021'!T19=""),IF(($E$5&lt;'AG Jul 2021'!R19),(0),($E$5-'AG Jul 2021'!R19)*'AG Jul 2021'!S19/100),IF(AND('AG Jul 2021'!P19&gt;0,'AG Jul 2021'!R19=""),IF(($E$5&lt;'AG Jul 2021'!P19),(0),($E$5-'AG Jul 2021'!P19)*'AG Jul 2021'!Q19/100),0)))</f>
        <v>0</v>
      </c>
      <c r="I27" s="388">
        <f t="shared" si="0"/>
        <v>373.12421363636361</v>
      </c>
      <c r="J27" s="449">
        <f t="shared" si="1"/>
        <v>1237.6968545454545</v>
      </c>
      <c r="K27" s="449">
        <f t="shared" si="2"/>
        <v>1492.4968545454544</v>
      </c>
      <c r="L27" s="450">
        <f t="shared" si="7"/>
        <v>1641.7465400000001</v>
      </c>
      <c r="M27" s="459">
        <f>'AG Jul 2021'!AZ19</f>
        <v>0</v>
      </c>
      <c r="N27" s="459">
        <f>'AG Jul 2021'!BA19</f>
        <v>23</v>
      </c>
      <c r="O27" s="459">
        <f>'AG Jul 2021'!BB19</f>
        <v>0</v>
      </c>
      <c r="P27" s="459">
        <f>'AG Jul 2021'!BC19</f>
        <v>0</v>
      </c>
      <c r="Q27" s="460">
        <f>($E$6*'AG Jul 2021'!AT19/100)*4</f>
        <v>476.06400000000002</v>
      </c>
      <c r="R27" s="448" t="str">
        <f t="shared" si="8"/>
        <v>Guaranteed off usage</v>
      </c>
      <c r="S27" s="448" t="str">
        <f t="shared" si="9"/>
        <v>Exclusive</v>
      </c>
      <c r="T27" s="475">
        <f t="shared" si="3"/>
        <v>1207.8265779999999</v>
      </c>
      <c r="U27" s="449">
        <f t="shared" si="4"/>
        <v>1207.8265779999999</v>
      </c>
      <c r="V27" s="449">
        <f t="shared" si="5"/>
        <v>731.76257799999985</v>
      </c>
      <c r="W27" s="449">
        <f t="shared" si="6"/>
        <v>731.76257799999985</v>
      </c>
      <c r="X27" s="455">
        <f t="shared" si="10"/>
        <v>804.93883579999988</v>
      </c>
      <c r="Y27" s="455">
        <f t="shared" si="10"/>
        <v>804.93883579999988</v>
      </c>
      <c r="Z27" s="390">
        <f>'AG Jul 2021'!BL19</f>
        <v>0</v>
      </c>
      <c r="AA27" s="367" t="str">
        <f>'AG Jul 2021'!BM19</f>
        <v>n</v>
      </c>
      <c r="AB27" s="504"/>
      <c r="AC27" s="504"/>
      <c r="AD27" s="504"/>
      <c r="AE27" s="504"/>
      <c r="AF27" s="504"/>
      <c r="AG27" s="504"/>
      <c r="AH27" s="504"/>
      <c r="AI27" s="504"/>
      <c r="AJ27" s="504"/>
      <c r="AK27" s="504"/>
      <c r="AL27" s="504"/>
      <c r="AM27" s="504"/>
      <c r="AN27" s="504"/>
      <c r="AO27" s="504"/>
    </row>
    <row r="28" spans="1:41" x14ac:dyDescent="0.3">
      <c r="A28" s="319" t="str">
        <f>'AG Jul 2021'!K20</f>
        <v>Enova Energy</v>
      </c>
      <c r="B28" s="383" t="str">
        <f>'AG Jul 2021'!L20</f>
        <v>Solar Premium</v>
      </c>
      <c r="C28" s="388">
        <f>IF('AG Jul 2021'!BP20=0,91*'AG Jul 2021'!M20/100,(91*'AG Jul 2021'!M20/100)+'AG Jul 2021'!BP20/4)</f>
        <v>82.809999999999988</v>
      </c>
      <c r="D28" s="388">
        <f>IF('AG Jul 2021'!O20="",$E$5*'AG Jul 2021'!N20/100,IF($E$5&gt;='AG Jul 2021'!P20,('AG Jul 2021'!P20*'AG Jul 2021'!N20/100),($E$5*'AG Jul 2021'!N20/100)))</f>
        <v>285.33014999999995</v>
      </c>
      <c r="E28" s="388">
        <f>IF(AND('AG Jul 2021'!P20&gt;0,'AG Jul 2021'!R20&gt;0),IF($E$5&lt;'AG Jul 2021'!P20,0,IF($E$5&lt;=('AG Jul 2021'!R20+'AG Jul 2021'!P20),(($E$5-'AG Jul 2021'!P20)*'AG Jul 2021'!Q20/100),(('AG Jul 2021'!R20)*'AG Jul 2021'!Q20/100))),0)</f>
        <v>0</v>
      </c>
      <c r="F28" s="388">
        <f>IF(AND('AG Jul 2021'!Q20&gt;0,'AG Jul 2021'!S20&gt;0),IF($E$5&lt;('AG Jul 2021'!R20+'AG Jul 2021'!P20),0,IF($E$5&lt;=('AG Jul 2021'!T20+'AG Jul 2021'!R20+'AG Jul 2021'!P20),(($E$5-('AG Jul 2021'!R20+'AG Jul 2021'!P20))*'AG Jul 2021'!S20/100),('AG Jul 2021'!T20*'AG Jul 2021'!S20/100))),0)</f>
        <v>0</v>
      </c>
      <c r="G28" s="388">
        <v>0</v>
      </c>
      <c r="H28" s="388">
        <f>IF('AG Jul 2021'!T20&gt;0,IF(($E$5&lt;'AG Jul 2021'!T20),(0),($E$5-'AG Jul 2021'!T20)*'AG Jul 2021'!U20/100),IF(AND('AG Jul 2021'!R20&gt;0,'AG Jul 2021'!T20=""),IF(($E$5&lt;'AG Jul 2021'!R20),(0),($E$5-'AG Jul 2021'!R20)*'AG Jul 2021'!S20/100),IF(AND('AG Jul 2021'!P20&gt;0,'AG Jul 2021'!R20=""),IF(($E$5&lt;'AG Jul 2021'!P20),(0),($E$5-'AG Jul 2021'!P20)*'AG Jul 2021'!Q20/100),0)))</f>
        <v>0</v>
      </c>
      <c r="I28" s="388">
        <f t="shared" si="0"/>
        <v>368.14014999999995</v>
      </c>
      <c r="J28" s="449">
        <f t="shared" si="1"/>
        <v>1141.3205999999998</v>
      </c>
      <c r="K28" s="449">
        <f t="shared" si="2"/>
        <v>1472.5605999999998</v>
      </c>
      <c r="L28" s="450">
        <f t="shared" si="7"/>
        <v>1619.81666</v>
      </c>
      <c r="M28" s="459">
        <f>'AG Jul 2021'!AZ20</f>
        <v>0</v>
      </c>
      <c r="N28" s="459">
        <f>'AG Jul 2021'!BA20</f>
        <v>0</v>
      </c>
      <c r="O28" s="459">
        <f>'AG Jul 2021'!BB20</f>
        <v>0</v>
      </c>
      <c r="P28" s="459">
        <f>'AG Jul 2021'!BC20</f>
        <v>0</v>
      </c>
      <c r="Q28" s="460">
        <f>($E$6*'AG Jul 2021'!AT20/100)*4</f>
        <v>357.048</v>
      </c>
      <c r="R28" s="448" t="str">
        <f t="shared" si="8"/>
        <v>No discount</v>
      </c>
      <c r="S28" s="448" t="str">
        <f t="shared" si="9"/>
        <v>Exclusive</v>
      </c>
      <c r="T28" s="475">
        <f t="shared" si="3"/>
        <v>1472.5605999999998</v>
      </c>
      <c r="U28" s="449">
        <f t="shared" si="4"/>
        <v>1472.5605999999998</v>
      </c>
      <c r="V28" s="449">
        <f t="shared" si="5"/>
        <v>1115.5125999999998</v>
      </c>
      <c r="W28" s="449">
        <f t="shared" si="6"/>
        <v>1115.5125999999998</v>
      </c>
      <c r="X28" s="455">
        <f t="shared" ref="X28:Y40" si="11">V28*1.1</f>
        <v>1227.06386</v>
      </c>
      <c r="Y28" s="455">
        <f t="shared" si="11"/>
        <v>1227.06386</v>
      </c>
      <c r="Z28" s="390">
        <f>'AG Jul 2021'!BL20</f>
        <v>0</v>
      </c>
      <c r="AA28" s="367" t="str">
        <f>'AG Jul 2021'!BM20</f>
        <v>n</v>
      </c>
      <c r="AB28" s="504"/>
      <c r="AC28" s="504"/>
      <c r="AD28" s="504"/>
      <c r="AE28" s="504"/>
      <c r="AF28" s="504"/>
      <c r="AG28" s="504"/>
      <c r="AH28" s="504"/>
      <c r="AI28" s="504"/>
      <c r="AJ28" s="504"/>
      <c r="AK28" s="504"/>
      <c r="AL28" s="504"/>
      <c r="AM28" s="504"/>
      <c r="AN28" s="504"/>
      <c r="AO28" s="504"/>
    </row>
    <row r="29" spans="1:41" x14ac:dyDescent="0.3">
      <c r="A29" s="319" t="str">
        <f>'AG Jul 2021'!K21</f>
        <v>Future X Power</v>
      </c>
      <c r="B29" s="383" t="str">
        <f>'AG Jul 2021'!L21</f>
        <v>Flexi Saver</v>
      </c>
      <c r="C29" s="388">
        <f>IF('AG Jul 2021'!BP21=0,91*'AG Jul 2021'!M21/100,(91*'AG Jul 2021'!M21/100)+'AG Jul 2021'!BP21/4)</f>
        <v>73.180545454545438</v>
      </c>
      <c r="D29" s="388">
        <f>IF('AG Jul 2021'!O21="",$E$5*'AG Jul 2021'!N21/100,IF($E$5&gt;='AG Jul 2021'!P21,('AG Jul 2021'!P21*'AG Jul 2021'!N21/100),($E$5*'AG Jul 2021'!N21/100)))</f>
        <v>238.11880909090905</v>
      </c>
      <c r="E29" s="388">
        <f>IF(AND('AG Jul 2021'!P21&gt;0,'AG Jul 2021'!R21&gt;0),IF($E$5&lt;'AG Jul 2021'!P21,0,IF($E$5&lt;=('AG Jul 2021'!R21+'AG Jul 2021'!P21),(($E$5-'AG Jul 2021'!P21)*'AG Jul 2021'!Q21/100),(('AG Jul 2021'!R21)*'AG Jul 2021'!Q21/100))),0)</f>
        <v>0</v>
      </c>
      <c r="F29" s="388">
        <f>IF(AND('AG Jul 2021'!Q21&gt;0,'AG Jul 2021'!S21&gt;0),IF($E$5&lt;('AG Jul 2021'!R21+'AG Jul 2021'!P21),0,IF($E$5&lt;=('AG Jul 2021'!T21+'AG Jul 2021'!R21+'AG Jul 2021'!P21),(($E$5-('AG Jul 2021'!R21+'AG Jul 2021'!P21))*'AG Jul 2021'!S21/100),('AG Jul 2021'!T21*'AG Jul 2021'!S21/100))),0)</f>
        <v>0</v>
      </c>
      <c r="G29" s="388">
        <v>0</v>
      </c>
      <c r="H29" s="388">
        <f>IF('AG Jul 2021'!T21&gt;0,IF(($E$5&lt;'AG Jul 2021'!T21),(0),($E$5-'AG Jul 2021'!T21)*'AG Jul 2021'!U21/100),IF(AND('AG Jul 2021'!R21&gt;0,'AG Jul 2021'!T21=""),IF(($E$5&lt;'AG Jul 2021'!R21),(0),($E$5-'AG Jul 2021'!R21)*'AG Jul 2021'!S21/100),IF(AND('AG Jul 2021'!P21&gt;0,'AG Jul 2021'!R21=""),IF(($E$5&lt;'AG Jul 2021'!P21),(0),($E$5-'AG Jul 2021'!P21)*'AG Jul 2021'!Q21/100),0)))</f>
        <v>0</v>
      </c>
      <c r="I29" s="388">
        <f t="shared" si="0"/>
        <v>311.29935454545449</v>
      </c>
      <c r="J29" s="449">
        <f t="shared" si="1"/>
        <v>952.47523636363621</v>
      </c>
      <c r="K29" s="449">
        <f t="shared" si="2"/>
        <v>1245.197418181818</v>
      </c>
      <c r="L29" s="450">
        <f t="shared" si="7"/>
        <v>1369.7171599999999</v>
      </c>
      <c r="M29" s="459">
        <f>'AG Jul 2021'!AZ21</f>
        <v>0</v>
      </c>
      <c r="N29" s="459">
        <f>'AG Jul 2021'!BA21</f>
        <v>0</v>
      </c>
      <c r="O29" s="459">
        <f>'AG Jul 2021'!BB21</f>
        <v>0</v>
      </c>
      <c r="P29" s="459">
        <f>'AG Jul 2021'!BC21</f>
        <v>0</v>
      </c>
      <c r="Q29" s="460">
        <f>($E$6*'AG Jul 2021'!AT21/100)*4</f>
        <v>119.01600000000001</v>
      </c>
      <c r="R29" s="448" t="str">
        <f t="shared" si="8"/>
        <v>No discount</v>
      </c>
      <c r="S29" s="448" t="str">
        <f t="shared" si="9"/>
        <v>Exclusive</v>
      </c>
      <c r="T29" s="475">
        <f t="shared" si="3"/>
        <v>1245.197418181818</v>
      </c>
      <c r="U29" s="449">
        <f t="shared" si="4"/>
        <v>1245.197418181818</v>
      </c>
      <c r="V29" s="449">
        <f t="shared" si="5"/>
        <v>1126.1814181818179</v>
      </c>
      <c r="W29" s="449">
        <f t="shared" si="6"/>
        <v>1126.1814181818179</v>
      </c>
      <c r="X29" s="455">
        <f t="shared" si="11"/>
        <v>1238.7995599999997</v>
      </c>
      <c r="Y29" s="455">
        <f t="shared" si="11"/>
        <v>1238.7995599999997</v>
      </c>
      <c r="Z29" s="390">
        <f>'AG Jul 2021'!BL21</f>
        <v>0</v>
      </c>
      <c r="AA29" s="367" t="str">
        <f>'AG Jul 2021'!BM21</f>
        <v>n</v>
      </c>
      <c r="AB29" s="504"/>
      <c r="AC29" s="504"/>
      <c r="AD29" s="504"/>
      <c r="AE29" s="504"/>
      <c r="AF29" s="504"/>
      <c r="AG29" s="504"/>
      <c r="AH29" s="504"/>
      <c r="AI29" s="504"/>
      <c r="AJ29" s="504"/>
      <c r="AK29" s="504"/>
      <c r="AL29" s="504"/>
      <c r="AM29" s="504"/>
      <c r="AN29" s="504"/>
      <c r="AO29" s="504"/>
    </row>
    <row r="30" spans="1:41" x14ac:dyDescent="0.3">
      <c r="A30" s="319" t="str">
        <f>'AG Jul 2021'!K22</f>
        <v>GloBird Energy</v>
      </c>
      <c r="B30" s="383" t="str">
        <f>'AG Jul 2021'!L22</f>
        <v>UltraSave</v>
      </c>
      <c r="C30" s="388">
        <f>IF('AG Jul 2021'!BP22=0,91*'AG Jul 2021'!M22/100,(91*'AG Jul 2021'!M22/100)+'AG Jul 2021'!BP22/4)</f>
        <v>79.17</v>
      </c>
      <c r="D30" s="388">
        <f>IF('AG Jul 2021'!O22="",$E$5*'AG Jul 2021'!N22/100,IF($E$5&gt;='AG Jul 2021'!P22,('AG Jul 2021'!P22*'AG Jul 2021'!N22/100),($E$5*'AG Jul 2021'!N22/100)))</f>
        <v>243.54539999999997</v>
      </c>
      <c r="E30" s="388">
        <f>IF(AND('AG Jul 2021'!P22&gt;0,'AG Jul 2021'!R22&gt;0),IF($E$5&lt;'AG Jul 2021'!P22,0,IF($E$5&lt;=('AG Jul 2021'!R22+'AG Jul 2021'!P22),(($E$5-'AG Jul 2021'!P22)*'AG Jul 2021'!Q22/100),(('AG Jul 2021'!R22)*'AG Jul 2021'!Q22/100))),0)</f>
        <v>0</v>
      </c>
      <c r="F30" s="388">
        <f>IF(AND('AG Jul 2021'!Q22&gt;0,'AG Jul 2021'!S22&gt;0),IF($E$5&lt;('AG Jul 2021'!R22+'AG Jul 2021'!P22),0,IF($E$5&lt;=('AG Jul 2021'!T22+'AG Jul 2021'!R22+'AG Jul 2021'!P22),(($E$5-('AG Jul 2021'!R22+'AG Jul 2021'!P22))*'AG Jul 2021'!S22/100),('AG Jul 2021'!T22*'AG Jul 2021'!S22/100))),0)</f>
        <v>0</v>
      </c>
      <c r="G30" s="388">
        <v>0</v>
      </c>
      <c r="H30" s="388">
        <f>IF('AG Jul 2021'!T22&gt;0,IF(($E$5&lt;'AG Jul 2021'!T22),(0),($E$5-'AG Jul 2021'!T22)*'AG Jul 2021'!U22/100),IF(AND('AG Jul 2021'!R22&gt;0,'AG Jul 2021'!T22=""),IF(($E$5&lt;'AG Jul 2021'!R22),(0),($E$5-'AG Jul 2021'!R22)*'AG Jul 2021'!S22/100),IF(AND('AG Jul 2021'!P22&gt;0,'AG Jul 2021'!R22=""),IF(($E$5&lt;'AG Jul 2021'!P22),(0),($E$5-'AG Jul 2021'!P22)*'AG Jul 2021'!Q22/100),0)))</f>
        <v>0</v>
      </c>
      <c r="I30" s="388">
        <f t="shared" si="0"/>
        <v>322.71539999999999</v>
      </c>
      <c r="J30" s="449">
        <f t="shared" si="1"/>
        <v>974.18159999999989</v>
      </c>
      <c r="K30" s="449">
        <f t="shared" si="2"/>
        <v>1290.8616</v>
      </c>
      <c r="L30" s="450">
        <f t="shared" si="7"/>
        <v>1419.94776</v>
      </c>
      <c r="M30" s="459">
        <f>'AG Jul 2021'!AZ22</f>
        <v>0</v>
      </c>
      <c r="N30" s="459">
        <f>'AG Jul 2021'!BA22</f>
        <v>0</v>
      </c>
      <c r="O30" s="459">
        <f>'AG Jul 2021'!BB22</f>
        <v>0</v>
      </c>
      <c r="P30" s="459">
        <f>'AG Jul 2021'!BC22</f>
        <v>0</v>
      </c>
      <c r="Q30" s="460">
        <f>($E$6*'AG Jul 2021'!AT22/100)*4</f>
        <v>89.262</v>
      </c>
      <c r="R30" s="448" t="str">
        <f t="shared" si="8"/>
        <v>No discount</v>
      </c>
      <c r="S30" s="448" t="str">
        <f t="shared" si="9"/>
        <v>Exclusive</v>
      </c>
      <c r="T30" s="475">
        <f t="shared" si="3"/>
        <v>1290.8616</v>
      </c>
      <c r="U30" s="449">
        <f t="shared" si="4"/>
        <v>1290.8616</v>
      </c>
      <c r="V30" s="449">
        <f t="shared" si="5"/>
        <v>1201.5996</v>
      </c>
      <c r="W30" s="449">
        <f t="shared" si="6"/>
        <v>1201.5996</v>
      </c>
      <c r="X30" s="455">
        <f t="shared" si="11"/>
        <v>1321.7595600000002</v>
      </c>
      <c r="Y30" s="455">
        <f t="shared" si="11"/>
        <v>1321.7595600000002</v>
      </c>
      <c r="Z30" s="390">
        <f>'AG Jul 2021'!BL22</f>
        <v>0</v>
      </c>
      <c r="AA30" s="367" t="str">
        <f>'AG Jul 2021'!BM22</f>
        <v>n</v>
      </c>
      <c r="AB30" s="504"/>
      <c r="AC30" s="504"/>
      <c r="AD30" s="504"/>
      <c r="AE30" s="504"/>
      <c r="AF30" s="504"/>
      <c r="AG30" s="504"/>
      <c r="AH30" s="504"/>
      <c r="AI30" s="504"/>
      <c r="AJ30" s="504"/>
      <c r="AK30" s="504"/>
      <c r="AL30" s="504"/>
      <c r="AM30" s="504"/>
      <c r="AN30" s="504"/>
      <c r="AO30" s="504"/>
    </row>
    <row r="31" spans="1:41" x14ac:dyDescent="0.3">
      <c r="A31" s="319" t="str">
        <f>'AG Jul 2021'!K23</f>
        <v>Kogan Energy</v>
      </c>
      <c r="B31" s="383" t="str">
        <f>'AG Jul 2021'!L23</f>
        <v>Market offer</v>
      </c>
      <c r="C31" s="388">
        <f>IF('AG Jul 2021'!BP23=0,91*'AG Jul 2021'!M23/100,(91*'AG Jul 2021'!M23/100)+'AG Jul 2021'!BP23/4)</f>
        <v>72.965454545454534</v>
      </c>
      <c r="D31" s="388">
        <f>IF('AG Jul 2021'!O23="",$E$5*'AG Jul 2021'!N23/100,IF($E$5&gt;='AG Jul 2021'!P23,('AG Jul 2021'!P23*'AG Jul 2021'!N23/100),($E$5*'AG Jul 2021'!N23/100)))</f>
        <v>209.57494090909083</v>
      </c>
      <c r="E31" s="388">
        <f>IF(AND('AG Jul 2021'!P23&gt;0,'AG Jul 2021'!R23&gt;0),IF($E$5&lt;'AG Jul 2021'!P23,0,IF($E$5&lt;=('AG Jul 2021'!R23+'AG Jul 2021'!P23),(($E$5-'AG Jul 2021'!P23)*'AG Jul 2021'!Q23/100),(('AG Jul 2021'!R23)*'AG Jul 2021'!Q23/100))),0)</f>
        <v>0</v>
      </c>
      <c r="F31" s="388">
        <f>IF(AND('AG Jul 2021'!Q23&gt;0,'AG Jul 2021'!S23&gt;0),IF($E$5&lt;('AG Jul 2021'!R23+'AG Jul 2021'!P23),0,IF($E$5&lt;=('AG Jul 2021'!T23+'AG Jul 2021'!R23+'AG Jul 2021'!P23),(($E$5-('AG Jul 2021'!R23+'AG Jul 2021'!P23))*'AG Jul 2021'!S23/100),('AG Jul 2021'!T23*'AG Jul 2021'!S23/100))),0)</f>
        <v>0</v>
      </c>
      <c r="G31" s="388">
        <v>0</v>
      </c>
      <c r="H31" s="388">
        <f>IF('AG Jul 2021'!T23&gt;0,IF(($E$5&lt;'AG Jul 2021'!T23),(0),($E$5-'AG Jul 2021'!T23)*'AG Jul 2021'!U23/100),IF(AND('AG Jul 2021'!R23&gt;0,'AG Jul 2021'!T23=""),IF(($E$5&lt;'AG Jul 2021'!R23),(0),($E$5-'AG Jul 2021'!R23)*'AG Jul 2021'!S23/100),IF(AND('AG Jul 2021'!P23&gt;0,'AG Jul 2021'!R23=""),IF(($E$5&lt;'AG Jul 2021'!P23),(0),($E$5-'AG Jul 2021'!P23)*'AG Jul 2021'!Q23/100),0)))</f>
        <v>0</v>
      </c>
      <c r="I31" s="388">
        <f t="shared" si="0"/>
        <v>282.54039545454538</v>
      </c>
      <c r="J31" s="449">
        <f t="shared" si="1"/>
        <v>838.29976363636342</v>
      </c>
      <c r="K31" s="449">
        <f t="shared" si="2"/>
        <v>1130.1615818181815</v>
      </c>
      <c r="L31" s="450">
        <f t="shared" si="7"/>
        <v>1243.1777399999999</v>
      </c>
      <c r="M31" s="459">
        <f>'AG Jul 2021'!AZ23</f>
        <v>0</v>
      </c>
      <c r="N31" s="459">
        <f>'AG Jul 2021'!BA23</f>
        <v>0</v>
      </c>
      <c r="O31" s="459">
        <f>'AG Jul 2021'!BB23</f>
        <v>0</v>
      </c>
      <c r="P31" s="459">
        <f>'AG Jul 2021'!BC23</f>
        <v>0</v>
      </c>
      <c r="Q31" s="460">
        <f>($E$6*'AG Jul 2021'!AT23/100)*4</f>
        <v>129.4299</v>
      </c>
      <c r="R31" s="448" t="str">
        <f t="shared" si="8"/>
        <v>No discount</v>
      </c>
      <c r="S31" s="448" t="str">
        <f t="shared" si="9"/>
        <v>Exclusive</v>
      </c>
      <c r="T31" s="475">
        <f t="shared" si="3"/>
        <v>1130.1615818181815</v>
      </c>
      <c r="U31" s="449">
        <f t="shared" si="4"/>
        <v>1130.1615818181815</v>
      </c>
      <c r="V31" s="449">
        <f t="shared" si="5"/>
        <v>1000.7316818181815</v>
      </c>
      <c r="W31" s="449">
        <f t="shared" si="6"/>
        <v>1000.7316818181815</v>
      </c>
      <c r="X31" s="455">
        <f t="shared" si="11"/>
        <v>1100.8048499999998</v>
      </c>
      <c r="Y31" s="455">
        <f t="shared" si="11"/>
        <v>1100.8048499999998</v>
      </c>
      <c r="Z31" s="390">
        <f>'AG Jul 2021'!BL23</f>
        <v>0</v>
      </c>
      <c r="AA31" s="367" t="str">
        <f>'AG Jul 2021'!BM23</f>
        <v>n</v>
      </c>
      <c r="AB31" s="504"/>
      <c r="AC31" s="504"/>
      <c r="AD31" s="504"/>
      <c r="AE31" s="504"/>
      <c r="AF31" s="504"/>
      <c r="AG31" s="504"/>
      <c r="AH31" s="504"/>
      <c r="AI31" s="504"/>
      <c r="AJ31" s="504"/>
      <c r="AK31" s="504"/>
      <c r="AL31" s="504"/>
      <c r="AM31" s="504"/>
      <c r="AN31" s="504"/>
      <c r="AO31" s="504"/>
    </row>
    <row r="32" spans="1:41" x14ac:dyDescent="0.3">
      <c r="A32" s="319" t="str">
        <f>'AG Jul 2021'!K24</f>
        <v>Powerclub</v>
      </c>
      <c r="B32" s="383" t="str">
        <f>'AG Jul 2021'!L24</f>
        <v>Powerbank Home Solar</v>
      </c>
      <c r="C32" s="388">
        <f>IF('AG Jul 2021'!BP24=0,91*'AG Jul 2021'!M24/100,(91*'AG Jul 2021'!M24/100)+'AG Jul 2021'!BP24/4)</f>
        <v>103.36299999999999</v>
      </c>
      <c r="D32" s="388">
        <f>IF('AG Jul 2021'!O24="",$E$5*'AG Jul 2021'!N24/100,IF($E$5&gt;='AG Jul 2021'!P24,('AG Jul 2021'!P24*'AG Jul 2021'!N24/100),($E$5*'AG Jul 2021'!N24/100)))</f>
        <v>221.73050454545449</v>
      </c>
      <c r="E32" s="388">
        <f>IF(AND('AG Jul 2021'!P24&gt;0,'AG Jul 2021'!R24&gt;0),IF($E$5&lt;'AG Jul 2021'!P24,0,IF($E$5&lt;=('AG Jul 2021'!R24+'AG Jul 2021'!P24),(($E$5-'AG Jul 2021'!P24)*'AG Jul 2021'!Q24/100),(('AG Jul 2021'!R24)*'AG Jul 2021'!Q24/100))),0)</f>
        <v>0</v>
      </c>
      <c r="F32" s="388">
        <f>IF(AND('AG Jul 2021'!Q24&gt;0,'AG Jul 2021'!S24&gt;0),IF($E$5&lt;('AG Jul 2021'!R24+'AG Jul 2021'!P24),0,IF($E$5&lt;=('AG Jul 2021'!T24+'AG Jul 2021'!R24+'AG Jul 2021'!P24),(($E$5-('AG Jul 2021'!R24+'AG Jul 2021'!P24))*'AG Jul 2021'!S24/100),('AG Jul 2021'!T24*'AG Jul 2021'!S24/100))),0)</f>
        <v>0</v>
      </c>
      <c r="G32" s="388">
        <v>0</v>
      </c>
      <c r="H32" s="388">
        <f>IF('AG Jul 2021'!T24&gt;0,IF(($E$5&lt;'AG Jul 2021'!T24),(0),($E$5-'AG Jul 2021'!T24)*'AG Jul 2021'!U24/100),IF(AND('AG Jul 2021'!R24&gt;0,'AG Jul 2021'!T24=""),IF(($E$5&lt;'AG Jul 2021'!R24),(0),($E$5-'AG Jul 2021'!R24)*'AG Jul 2021'!S24/100),IF(AND('AG Jul 2021'!P24&gt;0,'AG Jul 2021'!R24=""),IF(($E$5&lt;'AG Jul 2021'!P24),(0),($E$5-'AG Jul 2021'!P24)*'AG Jul 2021'!Q24/100),0)))</f>
        <v>0</v>
      </c>
      <c r="I32" s="388">
        <f t="shared" si="0"/>
        <v>325.09350454545449</v>
      </c>
      <c r="J32" s="449">
        <f t="shared" si="1"/>
        <v>886.92201818181798</v>
      </c>
      <c r="K32" s="449">
        <f t="shared" si="2"/>
        <v>1300.374018181818</v>
      </c>
      <c r="L32" s="450">
        <f t="shared" si="7"/>
        <v>1430.4114199999999</v>
      </c>
      <c r="M32" s="459">
        <f>'AG Jul 2021'!AZ24</f>
        <v>0</v>
      </c>
      <c r="N32" s="459">
        <f>'AG Jul 2021'!BA24</f>
        <v>0</v>
      </c>
      <c r="O32" s="459">
        <f>'AG Jul 2021'!BB24</f>
        <v>0</v>
      </c>
      <c r="P32" s="459">
        <f>'AG Jul 2021'!BC24</f>
        <v>0</v>
      </c>
      <c r="Q32" s="460">
        <f>($E$6*'AG Jul 2021'!AT24/100)*4</f>
        <v>119.01600000000001</v>
      </c>
      <c r="R32" s="448" t="str">
        <f t="shared" si="8"/>
        <v>No discount</v>
      </c>
      <c r="S32" s="448" t="str">
        <f t="shared" si="9"/>
        <v>Exclusive</v>
      </c>
      <c r="T32" s="475">
        <f t="shared" si="3"/>
        <v>1300.374018181818</v>
      </c>
      <c r="U32" s="449">
        <f t="shared" si="4"/>
        <v>1300.374018181818</v>
      </c>
      <c r="V32" s="449">
        <f t="shared" si="5"/>
        <v>1181.3580181818179</v>
      </c>
      <c r="W32" s="449">
        <f t="shared" si="6"/>
        <v>1181.3580181818179</v>
      </c>
      <c r="X32" s="455">
        <f t="shared" si="11"/>
        <v>1299.4938199999997</v>
      </c>
      <c r="Y32" s="455">
        <f t="shared" si="11"/>
        <v>1299.4938199999997</v>
      </c>
      <c r="Z32" s="390">
        <f>'AG Jul 2021'!BL24</f>
        <v>0</v>
      </c>
      <c r="AA32" s="367" t="str">
        <f>'AG Jul 2021'!BM24</f>
        <v>n</v>
      </c>
      <c r="AB32" s="504"/>
      <c r="AC32" s="504"/>
      <c r="AD32" s="504"/>
      <c r="AE32" s="504"/>
      <c r="AF32" s="504"/>
      <c r="AG32" s="504"/>
      <c r="AH32" s="504"/>
      <c r="AI32" s="504"/>
      <c r="AJ32" s="504"/>
      <c r="AK32" s="504"/>
      <c r="AL32" s="504"/>
      <c r="AM32" s="504"/>
      <c r="AN32" s="504"/>
      <c r="AO32" s="504"/>
    </row>
    <row r="33" spans="1:3090" x14ac:dyDescent="0.3">
      <c r="A33" s="319" t="str">
        <f>'AG Jul 2021'!K25</f>
        <v>ReAmped Energy</v>
      </c>
      <c r="B33" s="383" t="str">
        <f>'AG Jul 2021'!L25</f>
        <v>Solar</v>
      </c>
      <c r="C33" s="388">
        <f>IF('AG Jul 2021'!BP25=0,91*'AG Jul 2021'!M25/100,(91*'AG Jul 2021'!M25/100)+'AG Jul 2021'!BP25/4)</f>
        <v>73.329454545454553</v>
      </c>
      <c r="D33" s="388">
        <f>IF('AG Jul 2021'!O25="",$E$5*'AG Jul 2021'!N25/100,IF($E$5&gt;='AG Jul 2021'!P25,('AG Jul 2021'!P25*'AG Jul 2021'!N25/100),($E$5*'AG Jul 2021'!N25/100)))</f>
        <v>316.80437727272727</v>
      </c>
      <c r="E33" s="388">
        <f>IF(AND('AG Jul 2021'!P25&gt;0,'AG Jul 2021'!R25&gt;0),IF($E$5&lt;'AG Jul 2021'!P25,0,IF($E$5&lt;=('AG Jul 2021'!R25+'AG Jul 2021'!P25),(($E$5-'AG Jul 2021'!P25)*'AG Jul 2021'!Q25/100),(('AG Jul 2021'!R25)*'AG Jul 2021'!Q25/100))),0)</f>
        <v>0</v>
      </c>
      <c r="F33" s="388">
        <f>IF(AND('AG Jul 2021'!Q25&gt;0,'AG Jul 2021'!S25&gt;0),IF($E$5&lt;('AG Jul 2021'!R25+'AG Jul 2021'!P25),0,IF($E$5&lt;=('AG Jul 2021'!T25+'AG Jul 2021'!R25+'AG Jul 2021'!P25),(($E$5-('AG Jul 2021'!R25+'AG Jul 2021'!P25))*'AG Jul 2021'!S25/100),('AG Jul 2021'!T25*'AG Jul 2021'!S25/100))),0)</f>
        <v>0</v>
      </c>
      <c r="G33" s="388">
        <v>0</v>
      </c>
      <c r="H33" s="388">
        <f>IF('AG Jul 2021'!T25&gt;0,IF(($E$5&lt;'AG Jul 2021'!T25),(0),($E$5-'AG Jul 2021'!T25)*'AG Jul 2021'!U25/100),IF(AND('AG Jul 2021'!R25&gt;0,'AG Jul 2021'!T25=""),IF(($E$5&lt;'AG Jul 2021'!R25),(0),($E$5-'AG Jul 2021'!R25)*'AG Jul 2021'!S25/100),IF(AND('AG Jul 2021'!P25&gt;0,'AG Jul 2021'!R25=""),IF(($E$5&lt;'AG Jul 2021'!P25),(0),($E$5-'AG Jul 2021'!P25)*'AG Jul 2021'!Q25/100),0)))</f>
        <v>0</v>
      </c>
      <c r="I33" s="388">
        <f t="shared" si="0"/>
        <v>390.13383181818182</v>
      </c>
      <c r="J33" s="449">
        <f t="shared" si="1"/>
        <v>1267.2175090909091</v>
      </c>
      <c r="K33" s="449">
        <f t="shared" si="2"/>
        <v>1560.5353272727273</v>
      </c>
      <c r="L33" s="450">
        <f t="shared" si="7"/>
        <v>1716.5888600000001</v>
      </c>
      <c r="M33" s="459">
        <f>'AG Jul 2021'!AZ25</f>
        <v>0</v>
      </c>
      <c r="N33" s="459">
        <f>'AG Jul 2021'!BA25</f>
        <v>0</v>
      </c>
      <c r="O33" s="459">
        <f>'AG Jul 2021'!BB25</f>
        <v>0</v>
      </c>
      <c r="P33" s="459">
        <f>'AG Jul 2021'!BC25</f>
        <v>0</v>
      </c>
      <c r="Q33" s="460">
        <f>($E$6*'AG Jul 2021'!AT25/100)*4</f>
        <v>624.83400000000006</v>
      </c>
      <c r="R33" s="448" t="str">
        <f t="shared" si="8"/>
        <v>No discount</v>
      </c>
      <c r="S33" s="448" t="str">
        <f t="shared" si="9"/>
        <v>Exclusive</v>
      </c>
      <c r="T33" s="475">
        <f t="shared" si="3"/>
        <v>1560.5353272727273</v>
      </c>
      <c r="U33" s="449">
        <f t="shared" si="4"/>
        <v>1560.5353272727273</v>
      </c>
      <c r="V33" s="449">
        <f t="shared" si="5"/>
        <v>935.70132727272721</v>
      </c>
      <c r="W33" s="449">
        <f t="shared" si="6"/>
        <v>935.70132727272721</v>
      </c>
      <c r="X33" s="455">
        <f t="shared" si="11"/>
        <v>1029.2714599999999</v>
      </c>
      <c r="Y33" s="455">
        <f t="shared" si="11"/>
        <v>1029.2714599999999</v>
      </c>
      <c r="Z33" s="390">
        <f>'AG Jul 2021'!BL25</f>
        <v>0</v>
      </c>
      <c r="AA33" s="367" t="str">
        <f>'AG Jul 2021'!BM25</f>
        <v>n</v>
      </c>
      <c r="AB33" s="504"/>
      <c r="AC33" s="504"/>
      <c r="AD33" s="504"/>
      <c r="AE33" s="504"/>
      <c r="AF33" s="504"/>
      <c r="AG33" s="504"/>
      <c r="AH33" s="504"/>
      <c r="AI33" s="504"/>
      <c r="AJ33" s="504"/>
      <c r="AK33" s="504"/>
      <c r="AL33" s="504"/>
      <c r="AM33" s="504"/>
      <c r="AN33" s="504"/>
      <c r="AO33" s="504"/>
    </row>
    <row r="34" spans="1:3090" x14ac:dyDescent="0.3">
      <c r="A34" s="319" t="str">
        <f>'AG Jul 2021'!K26</f>
        <v>Sumo Power</v>
      </c>
      <c r="B34" s="383" t="str">
        <f>'AG Jul 2021'!L26</f>
        <v>Assure</v>
      </c>
      <c r="C34" s="388">
        <f>IF('AG Jul 2021'!BP26=0,91*'AG Jul 2021'!M26/100,(91*'AG Jul 2021'!M26/100)+'AG Jul 2021'!BP26/4)</f>
        <v>73.254999999999995</v>
      </c>
      <c r="D34" s="388">
        <f>IF('AG Jul 2021'!O26="",$E$5*'AG Jul 2021'!N26/100,IF($E$5&gt;='AG Jul 2021'!P26,('AG Jul 2021'!P26*'AG Jul 2021'!N26/100),($E$5*'AG Jul 2021'!N26/100)))</f>
        <v>226.83149999999995</v>
      </c>
      <c r="E34" s="388">
        <f>IF(AND('AG Jul 2021'!P26&gt;0,'AG Jul 2021'!R26&gt;0),IF($E$5&lt;'AG Jul 2021'!P26,0,IF($E$5&lt;=('AG Jul 2021'!R26+'AG Jul 2021'!P26),(($E$5-'AG Jul 2021'!P26)*'AG Jul 2021'!Q26/100),(('AG Jul 2021'!R26)*'AG Jul 2021'!Q26/100))),0)</f>
        <v>0</v>
      </c>
      <c r="F34" s="388">
        <f>IF(AND('AG Jul 2021'!Q26&gt;0,'AG Jul 2021'!S26&gt;0),IF($E$5&lt;('AG Jul 2021'!R26+'AG Jul 2021'!P26),0,IF($E$5&lt;=('AG Jul 2021'!T26+'AG Jul 2021'!R26+'AG Jul 2021'!P26),(($E$5-('AG Jul 2021'!R26+'AG Jul 2021'!P26))*'AG Jul 2021'!S26/100),('AG Jul 2021'!T26*'AG Jul 2021'!S26/100))),0)</f>
        <v>0</v>
      </c>
      <c r="G34" s="388">
        <v>0</v>
      </c>
      <c r="H34" s="388">
        <f>IF('AG Jul 2021'!T26&gt;0,IF(($E$5&lt;'AG Jul 2021'!T26),(0),($E$5-'AG Jul 2021'!T26)*'AG Jul 2021'!U26/100),IF(AND('AG Jul 2021'!R26&gt;0,'AG Jul 2021'!T26=""),IF(($E$5&lt;'AG Jul 2021'!R26),(0),($E$5-'AG Jul 2021'!R26)*'AG Jul 2021'!S26/100),IF(AND('AG Jul 2021'!P26&gt;0,'AG Jul 2021'!R26=""),IF(($E$5&lt;'AG Jul 2021'!P26),(0),($E$5-'AG Jul 2021'!P26)*'AG Jul 2021'!Q26/100),0)))</f>
        <v>0</v>
      </c>
      <c r="I34" s="388">
        <f t="shared" si="0"/>
        <v>300.08649999999994</v>
      </c>
      <c r="J34" s="449">
        <f t="shared" si="1"/>
        <v>907.32599999999979</v>
      </c>
      <c r="K34" s="449">
        <f t="shared" si="2"/>
        <v>1200.3459999999998</v>
      </c>
      <c r="L34" s="450">
        <f t="shared" si="7"/>
        <v>1320.3806</v>
      </c>
      <c r="M34" s="459">
        <f>'AG Jul 2021'!AZ26</f>
        <v>0</v>
      </c>
      <c r="N34" s="459">
        <f>'AG Jul 2021'!BA26</f>
        <v>0</v>
      </c>
      <c r="O34" s="459">
        <f>'AG Jul 2021'!BB26</f>
        <v>0</v>
      </c>
      <c r="P34" s="459">
        <f>'AG Jul 2021'!BC26</f>
        <v>0</v>
      </c>
      <c r="Q34" s="460">
        <f>($E$6*'AG Jul 2021'!AT26/100)*4</f>
        <v>238.03200000000001</v>
      </c>
      <c r="R34" s="448" t="str">
        <f t="shared" si="8"/>
        <v>No discount</v>
      </c>
      <c r="S34" s="448" t="str">
        <f t="shared" si="9"/>
        <v>Exclusive</v>
      </c>
      <c r="T34" s="475">
        <f t="shared" si="3"/>
        <v>1200.3459999999998</v>
      </c>
      <c r="U34" s="449">
        <f t="shared" si="4"/>
        <v>1200.3459999999998</v>
      </c>
      <c r="V34" s="449">
        <f t="shared" si="5"/>
        <v>962.31399999999974</v>
      </c>
      <c r="W34" s="449">
        <f t="shared" si="6"/>
        <v>962.31399999999974</v>
      </c>
      <c r="X34" s="455">
        <f t="shared" si="11"/>
        <v>1058.5453999999997</v>
      </c>
      <c r="Y34" s="455">
        <f t="shared" si="11"/>
        <v>1058.5453999999997</v>
      </c>
      <c r="Z34" s="390">
        <f>'AG Jul 2021'!BL26</f>
        <v>0</v>
      </c>
      <c r="AA34" s="367" t="str">
        <f>'AG Jul 2021'!BM26</f>
        <v>n</v>
      </c>
      <c r="AB34" s="504"/>
      <c r="AC34" s="504"/>
      <c r="AD34" s="504"/>
      <c r="AE34" s="504"/>
      <c r="AF34" s="504"/>
      <c r="AG34" s="504"/>
      <c r="AH34" s="504"/>
      <c r="AI34" s="504"/>
      <c r="AJ34" s="504"/>
      <c r="AK34" s="504"/>
      <c r="AL34" s="504"/>
      <c r="AM34" s="504"/>
      <c r="AN34" s="504"/>
      <c r="AO34" s="504"/>
    </row>
    <row r="35" spans="1:3090" x14ac:dyDescent="0.3">
      <c r="A35" s="319" t="str">
        <f>'AG Jul 2021'!K27</f>
        <v>Tango Energy</v>
      </c>
      <c r="B35" s="383" t="str">
        <f>'AG Jul 2021'!L27</f>
        <v>Home Select</v>
      </c>
      <c r="C35" s="388">
        <f>IF('AG Jul 2021'!BP27=0,91*'AG Jul 2021'!M27/100,(91*'AG Jul 2021'!M27/100)+'AG Jul 2021'!BP27/4)</f>
        <v>77.763636363636365</v>
      </c>
      <c r="D35" s="388">
        <f>IF('AG Jul 2021'!O27="",$E$5*'AG Jul 2021'!N27/100,IF($E$5&gt;='AG Jul 2021'!P27,('AG Jul 2021'!P27*'AG Jul 2021'!N27/100),($E$5*'AG Jul 2021'!N27/100)))</f>
        <v>206.2104545454545</v>
      </c>
      <c r="E35" s="388">
        <f>IF(AND('AG Jul 2021'!P27&gt;0,'AG Jul 2021'!R27&gt;0),IF($E$5&lt;'AG Jul 2021'!P27,0,IF($E$5&lt;=('AG Jul 2021'!R27+'AG Jul 2021'!P27),(($E$5-'AG Jul 2021'!P27)*'AG Jul 2021'!Q27/100),(('AG Jul 2021'!R27)*'AG Jul 2021'!Q27/100))),0)</f>
        <v>0</v>
      </c>
      <c r="F35" s="388">
        <f>IF(AND('AG Jul 2021'!Q27&gt;0,'AG Jul 2021'!S27&gt;0),IF($E$5&lt;('AG Jul 2021'!R27+'AG Jul 2021'!P27),0,IF($E$5&lt;=('AG Jul 2021'!T27+'AG Jul 2021'!R27+'AG Jul 2021'!P27),(($E$5-('AG Jul 2021'!R27+'AG Jul 2021'!P27))*'AG Jul 2021'!S27/100),('AG Jul 2021'!T27*'AG Jul 2021'!S27/100))),0)</f>
        <v>0</v>
      </c>
      <c r="G35" s="131">
        <v>0</v>
      </c>
      <c r="H35" s="388">
        <f>IF('AG Jul 2021'!T27&gt;0,IF(($E$5&lt;'AG Jul 2021'!T27),(0),($E$5-'AG Jul 2021'!T27)*'AG Jul 2021'!U27/100),IF(AND('AG Jul 2021'!R27&gt;0,'AG Jul 2021'!T27=""),IF(($E$5&lt;'AG Jul 2021'!R27),(0),($E$5-'AG Jul 2021'!R27)*'AG Jul 2021'!S27/100),IF(AND('AG Jul 2021'!P27&gt;0,'AG Jul 2021'!R27=""),IF(($E$5&lt;'AG Jul 2021'!P27),(0),($E$5-'AG Jul 2021'!P27)*'AG Jul 2021'!Q27/100),0)))</f>
        <v>0</v>
      </c>
      <c r="I35" s="388">
        <f t="shared" si="0"/>
        <v>283.97409090909088</v>
      </c>
      <c r="J35" s="449">
        <f t="shared" si="1"/>
        <v>824.8418181818181</v>
      </c>
      <c r="K35" s="449">
        <f t="shared" si="2"/>
        <v>1135.8963636363635</v>
      </c>
      <c r="L35" s="450">
        <f t="shared" si="7"/>
        <v>1249.4859999999999</v>
      </c>
      <c r="M35" s="459">
        <f>'AG Jul 2021'!AZ27</f>
        <v>0</v>
      </c>
      <c r="N35" s="459">
        <f>'AG Jul 2021'!BA27</f>
        <v>0</v>
      </c>
      <c r="O35" s="459">
        <f>'AG Jul 2021'!BB27</f>
        <v>0</v>
      </c>
      <c r="P35" s="459">
        <f>'AG Jul 2021'!BC27</f>
        <v>0</v>
      </c>
      <c r="Q35" s="460">
        <f>($E$6*'AG Jul 2021'!AT27/100)*4</f>
        <v>163.64700000000002</v>
      </c>
      <c r="R35" s="448" t="str">
        <f t="shared" si="8"/>
        <v>No discount</v>
      </c>
      <c r="S35" s="448" t="str">
        <f t="shared" si="9"/>
        <v>Exclusive</v>
      </c>
      <c r="T35" s="475">
        <f t="shared" si="3"/>
        <v>1135.8963636363635</v>
      </c>
      <c r="U35" s="449">
        <f t="shared" si="4"/>
        <v>1135.8963636363635</v>
      </c>
      <c r="V35" s="449">
        <f t="shared" si="5"/>
        <v>972.24936363636346</v>
      </c>
      <c r="W35" s="449">
        <f t="shared" si="6"/>
        <v>972.24936363636346</v>
      </c>
      <c r="X35" s="455">
        <f t="shared" si="11"/>
        <v>1069.4742999999999</v>
      </c>
      <c r="Y35" s="455">
        <f t="shared" si="11"/>
        <v>1069.4742999999999</v>
      </c>
      <c r="Z35" s="390">
        <f>'AG Jul 2021'!BL27</f>
        <v>0</v>
      </c>
      <c r="AA35" s="367" t="str">
        <f>'AG Jul 2021'!BM27</f>
        <v>n</v>
      </c>
      <c r="AB35" s="504"/>
      <c r="AC35" s="504"/>
      <c r="AD35" s="504"/>
      <c r="AE35" s="504"/>
      <c r="AF35" s="504"/>
      <c r="AG35" s="504"/>
      <c r="AH35" s="504"/>
      <c r="AI35" s="504"/>
      <c r="AJ35" s="504"/>
      <c r="AK35" s="504"/>
      <c r="AL35" s="504"/>
      <c r="AM35" s="504"/>
      <c r="AN35" s="504"/>
      <c r="AO35" s="504"/>
    </row>
    <row r="36" spans="1:3090" x14ac:dyDescent="0.3">
      <c r="A36" s="319" t="str">
        <f>'AG Jul 2021'!K28</f>
        <v>Nectr</v>
      </c>
      <c r="B36" s="383" t="str">
        <f>'AG Jul 2021'!L28</f>
        <v>Friends Clean</v>
      </c>
      <c r="C36" s="388">
        <f>IF('AG Jul 2021'!BP28=0,91*'AG Jul 2021'!M28/100,(91*'AG Jul 2021'!M28/100)+'AG Jul 2021'!BP28/4)</f>
        <v>82.718999999999994</v>
      </c>
      <c r="D36" s="388">
        <f>IF('AG Jul 2021'!O28="",$E$5*'AG Jul 2021'!N28/100,IF($E$5&gt;='AG Jul 2021'!P28,('AG Jul 2021'!P28*'AG Jul 2021'!N28/100),($E$5*'AG Jul 2021'!N28/100)))</f>
        <v>223.24994999999998</v>
      </c>
      <c r="E36" s="388">
        <f>IF(AND('AG Jul 2021'!P28&gt;0,'AG Jul 2021'!R28&gt;0),IF($E$5&lt;'AG Jul 2021'!P28,0,IF($E$5&lt;=('AG Jul 2021'!R28+'AG Jul 2021'!P28),(($E$5-'AG Jul 2021'!P28)*'AG Jul 2021'!Q28/100),(('AG Jul 2021'!R28)*'AG Jul 2021'!Q28/100))),0)</f>
        <v>0</v>
      </c>
      <c r="F36" s="388">
        <f>IF(AND('AG Jul 2021'!Q28&gt;0,'AG Jul 2021'!S28&gt;0),IF($E$5&lt;('AG Jul 2021'!R28+'AG Jul 2021'!P28),0,IF($E$5&lt;=('AG Jul 2021'!T28+'AG Jul 2021'!R28+'AG Jul 2021'!P28),(($E$5-('AG Jul 2021'!R28+'AG Jul 2021'!P28))*'AG Jul 2021'!S28/100),('AG Jul 2021'!T28*'AG Jul 2021'!S28/100))),0)</f>
        <v>0</v>
      </c>
      <c r="G36" s="388">
        <v>0</v>
      </c>
      <c r="H36" s="388">
        <f>IF('AG Jul 2021'!T28&gt;0,IF(($E$5&lt;'AG Jul 2021'!T28),(0),($E$5-'AG Jul 2021'!T28)*'AG Jul 2021'!U28/100),IF(AND('AG Jul 2021'!R28&gt;0,'AG Jul 2021'!T28=""),IF(($E$5&lt;'AG Jul 2021'!R28),(0),($E$5-'AG Jul 2021'!R28)*'AG Jul 2021'!S28/100),IF(AND('AG Jul 2021'!P28&gt;0,'AG Jul 2021'!R28=""),IF(($E$5&lt;'AG Jul 2021'!P28),(0),($E$5-'AG Jul 2021'!P28)*'AG Jul 2021'!Q28/100),0)))</f>
        <v>0</v>
      </c>
      <c r="I36" s="388">
        <f t="shared" si="0"/>
        <v>305.96894999999995</v>
      </c>
      <c r="J36" s="449">
        <f t="shared" si="1"/>
        <v>892.99979999999982</v>
      </c>
      <c r="K36" s="449">
        <f t="shared" si="2"/>
        <v>1223.8757999999998</v>
      </c>
      <c r="L36" s="450">
        <f t="shared" si="7"/>
        <v>1346.2633799999999</v>
      </c>
      <c r="M36" s="459">
        <f>'AG Jul 2021'!AZ28</f>
        <v>0</v>
      </c>
      <c r="N36" s="459">
        <f>'AG Jul 2021'!BA28</f>
        <v>0</v>
      </c>
      <c r="O36" s="459">
        <f>'AG Jul 2021'!BB28</f>
        <v>0</v>
      </c>
      <c r="P36" s="459">
        <f>'AG Jul 2021'!BC28</f>
        <v>0</v>
      </c>
      <c r="Q36" s="460">
        <f>($E$6*'AG Jul 2021'!AT28/100)*4</f>
        <v>148.77000000000001</v>
      </c>
      <c r="R36" s="448" t="str">
        <f t="shared" si="8"/>
        <v>No discount</v>
      </c>
      <c r="S36" s="448" t="str">
        <f t="shared" si="9"/>
        <v>Exclusive</v>
      </c>
      <c r="T36" s="475">
        <f t="shared" si="3"/>
        <v>1223.8757999999998</v>
      </c>
      <c r="U36" s="449">
        <f t="shared" si="4"/>
        <v>1223.8757999999998</v>
      </c>
      <c r="V36" s="449">
        <f t="shared" si="5"/>
        <v>1075.1057999999998</v>
      </c>
      <c r="W36" s="449">
        <f t="shared" si="6"/>
        <v>1075.1057999999998</v>
      </c>
      <c r="X36" s="455">
        <f t="shared" si="11"/>
        <v>1182.6163799999999</v>
      </c>
      <c r="Y36" s="455">
        <f t="shared" si="11"/>
        <v>1182.6163799999999</v>
      </c>
      <c r="Z36" s="390">
        <f>'AG Jul 2021'!BL28</f>
        <v>0</v>
      </c>
      <c r="AA36" s="367" t="str">
        <f>'AG Jul 2021'!BM28</f>
        <v>n</v>
      </c>
      <c r="AB36" s="504"/>
      <c r="AC36" s="504"/>
      <c r="AD36" s="504"/>
      <c r="AE36" s="504"/>
      <c r="AF36" s="504"/>
      <c r="AG36" s="504"/>
      <c r="AH36" s="504"/>
      <c r="AI36" s="504"/>
      <c r="AJ36" s="504"/>
      <c r="AK36" s="504"/>
      <c r="AL36" s="504"/>
      <c r="AM36" s="504"/>
      <c r="AN36" s="504"/>
      <c r="AO36" s="504"/>
    </row>
    <row r="37" spans="1:3090" x14ac:dyDescent="0.3">
      <c r="A37" s="319" t="str">
        <f>'AG Jul 2021'!K29</f>
        <v>OVO Energy</v>
      </c>
      <c r="B37" s="383" t="str">
        <f>'AG Jul 2021'!L29</f>
        <v>The One Plan</v>
      </c>
      <c r="C37" s="388">
        <f>IF('AG Jul 2021'!BP29=0,91*'AG Jul 2021'!M29/100,(91*'AG Jul 2021'!M29/100)+'AG Jul 2021'!BP29/4)</f>
        <v>55.965000000000003</v>
      </c>
      <c r="D37" s="388">
        <f>IF('AG Jul 2021'!O29="",$E$5*'AG Jul 2021'!N29/100,IF($E$5&gt;='AG Jul 2021'!P29,('AG Jul 2021'!P29*'AG Jul 2021'!N29/100),($E$5*'AG Jul 2021'!N29/100)))</f>
        <v>231.60689999999994</v>
      </c>
      <c r="E37" s="388">
        <f>IF(AND('AG Jul 2021'!P29&gt;0,'AG Jul 2021'!R29&gt;0),IF($E$5&lt;'AG Jul 2021'!P29,0,IF($E$5&lt;=('AG Jul 2021'!R29+'AG Jul 2021'!P29),(($E$5-'AG Jul 2021'!P29)*'AG Jul 2021'!Q29/100),(('AG Jul 2021'!R29)*'AG Jul 2021'!Q29/100))),0)</f>
        <v>0</v>
      </c>
      <c r="F37" s="388">
        <f>IF(AND('AG Jul 2021'!Q29&gt;0,'AG Jul 2021'!S29&gt;0),IF($E$5&lt;('AG Jul 2021'!R29+'AG Jul 2021'!P29),0,IF($E$5&lt;=('AG Jul 2021'!T29+'AG Jul 2021'!R29+'AG Jul 2021'!P29),(($E$5-('AG Jul 2021'!R29+'AG Jul 2021'!P29))*'AG Jul 2021'!S29/100),('AG Jul 2021'!T29*'AG Jul 2021'!S29/100))),0)</f>
        <v>0</v>
      </c>
      <c r="G37" s="131">
        <v>0</v>
      </c>
      <c r="H37" s="388">
        <f>IF('AG Jul 2021'!T29&gt;0,IF(($E$5&lt;'AG Jul 2021'!T29),(0),($E$5-'AG Jul 2021'!T29)*'AG Jul 2021'!U29/100),IF(AND('AG Jul 2021'!R29&gt;0,'AG Jul 2021'!T29=""),IF(($E$5&lt;'AG Jul 2021'!R29),(0),($E$5-'AG Jul 2021'!R29)*'AG Jul 2021'!S29/100),IF(AND('AG Jul 2021'!P29&gt;0,'AG Jul 2021'!R29=""),IF(($E$5&lt;'AG Jul 2021'!P29),(0),($E$5-'AG Jul 2021'!P29)*'AG Jul 2021'!Q29/100),0)))</f>
        <v>0</v>
      </c>
      <c r="I37" s="388">
        <f t="shared" si="0"/>
        <v>287.57189999999991</v>
      </c>
      <c r="J37" s="449">
        <f t="shared" si="1"/>
        <v>926.42759999999964</v>
      </c>
      <c r="K37" s="449">
        <f t="shared" si="2"/>
        <v>1150.2875999999997</v>
      </c>
      <c r="L37" s="450">
        <f t="shared" si="7"/>
        <v>1265.3163599999998</v>
      </c>
      <c r="M37" s="459">
        <f>'AG Jul 2021'!AZ29</f>
        <v>0</v>
      </c>
      <c r="N37" s="459">
        <f>'AG Jul 2021'!BA29</f>
        <v>0</v>
      </c>
      <c r="O37" s="459">
        <f>'AG Jul 2021'!BB29</f>
        <v>0</v>
      </c>
      <c r="P37" s="459">
        <f>'AG Jul 2021'!BC29</f>
        <v>0</v>
      </c>
      <c r="Q37" s="460">
        <f>($E$6*'AG Jul 2021'!AT29/100)*4</f>
        <v>0</v>
      </c>
      <c r="R37" s="448" t="str">
        <f t="shared" si="8"/>
        <v>No discount</v>
      </c>
      <c r="S37" s="448" t="str">
        <f t="shared" si="9"/>
        <v>Exclusive</v>
      </c>
      <c r="T37" s="475">
        <f t="shared" si="3"/>
        <v>1150.2875999999997</v>
      </c>
      <c r="U37" s="449">
        <f t="shared" si="4"/>
        <v>1150.2875999999997</v>
      </c>
      <c r="V37" s="449">
        <f t="shared" si="5"/>
        <v>1150.2875999999997</v>
      </c>
      <c r="W37" s="449">
        <f t="shared" si="6"/>
        <v>1150.2875999999997</v>
      </c>
      <c r="X37" s="455">
        <f t="shared" si="11"/>
        <v>1265.3163599999998</v>
      </c>
      <c r="Y37" s="455">
        <f t="shared" si="11"/>
        <v>1265.3163599999998</v>
      </c>
      <c r="Z37" s="390">
        <f>'AG Jul 2021'!BL29</f>
        <v>0</v>
      </c>
      <c r="AA37" s="367" t="str">
        <f>'AG Jul 2021'!BM29</f>
        <v>n</v>
      </c>
      <c r="AB37" s="504"/>
      <c r="AC37" s="504"/>
      <c r="AD37" s="504"/>
      <c r="AE37" s="504"/>
      <c r="AF37" s="504"/>
      <c r="AG37" s="504"/>
      <c r="AH37" s="504"/>
      <c r="AI37" s="504"/>
      <c r="AJ37" s="504"/>
      <c r="AK37" s="504"/>
      <c r="AL37" s="504"/>
      <c r="AM37" s="504"/>
      <c r="AN37" s="504"/>
      <c r="AO37" s="504"/>
    </row>
    <row r="38" spans="1:3090" x14ac:dyDescent="0.3">
      <c r="A38" s="319" t="str">
        <f>'AG Jul 2021'!K30</f>
        <v>Glow Power</v>
      </c>
      <c r="B38" s="383" t="str">
        <f>'AG Jul 2021'!L30</f>
        <v>Everyday Saver</v>
      </c>
      <c r="C38" s="388">
        <f>IF('AG Jul 2021'!BP30=0,91*'AG Jul 2021'!M30/100,(91*'AG Jul 2021'!M30/100)+'AG Jul 2021'!BP30/4)</f>
        <v>73.164000000000001</v>
      </c>
      <c r="D38" s="388">
        <f>IF('AG Jul 2021'!O30="",$E$5*'AG Jul 2021'!N30/100,IF($E$5&gt;='AG Jul 2021'!P30,('AG Jul 2021'!P30*'AG Jul 2021'!N30/100),($E$5*'AG Jul 2021'!N30/100)))</f>
        <v>237.57614999999998</v>
      </c>
      <c r="E38" s="388">
        <f>IF(AND('AG Jul 2021'!P30&gt;0,'AG Jul 2021'!R30&gt;0),IF($E$5&lt;'AG Jul 2021'!P30,0,IF($E$5&lt;=('AG Jul 2021'!R30+'AG Jul 2021'!P30),(($E$5-'AG Jul 2021'!P30)*'AG Jul 2021'!Q30/100),(('AG Jul 2021'!R30)*'AG Jul 2021'!Q30/100))),0)</f>
        <v>0</v>
      </c>
      <c r="F38" s="388">
        <f>IF(AND('AG Jul 2021'!Q30&gt;0,'AG Jul 2021'!S30&gt;0),IF($E$5&lt;('AG Jul 2021'!R30+'AG Jul 2021'!P30),0,IF($E$5&lt;=('AG Jul 2021'!T30+'AG Jul 2021'!R30+'AG Jul 2021'!P30),(($E$5-('AG Jul 2021'!R30+'AG Jul 2021'!P30))*'AG Jul 2021'!S30/100),('AG Jul 2021'!T30*'AG Jul 2021'!S30/100))),0)</f>
        <v>0</v>
      </c>
      <c r="G38" s="388">
        <v>0</v>
      </c>
      <c r="H38" s="388">
        <f>IF('AG Jul 2021'!T30&gt;0,IF(($E$5&lt;'AG Jul 2021'!T30),(0),($E$5-'AG Jul 2021'!T30)*'AG Jul 2021'!U30/100),IF(AND('AG Jul 2021'!R30&gt;0,'AG Jul 2021'!T30=""),IF(($E$5&lt;'AG Jul 2021'!R30),(0),($E$5-'AG Jul 2021'!R30)*'AG Jul 2021'!S30/100),IF(AND('AG Jul 2021'!P30&gt;0,'AG Jul 2021'!R30=""),IF(($E$5&lt;'AG Jul 2021'!P30),(0),($E$5-'AG Jul 2021'!P30)*'AG Jul 2021'!Q30/100),0)))</f>
        <v>0</v>
      </c>
      <c r="I38" s="388">
        <f t="shared" si="0"/>
        <v>310.74014999999997</v>
      </c>
      <c r="J38" s="449">
        <f t="shared" si="1"/>
        <v>950.30459999999994</v>
      </c>
      <c r="K38" s="449">
        <f t="shared" si="2"/>
        <v>1242.9605999999999</v>
      </c>
      <c r="L38" s="450">
        <f t="shared" si="7"/>
        <v>1367.25666</v>
      </c>
      <c r="M38" s="459">
        <f>'AG Jul 2021'!AZ30</f>
        <v>0</v>
      </c>
      <c r="N38" s="459">
        <f>'AG Jul 2021'!BA30</f>
        <v>0</v>
      </c>
      <c r="O38" s="459">
        <f>'AG Jul 2021'!BB30</f>
        <v>0</v>
      </c>
      <c r="P38" s="459">
        <f>'AG Jul 2021'!BC30</f>
        <v>0</v>
      </c>
      <c r="Q38" s="460">
        <f>($E$6*'AG Jul 2021'!AT30/100)*4</f>
        <v>208.27799999999999</v>
      </c>
      <c r="R38" s="448" t="str">
        <f t="shared" si="8"/>
        <v>No discount</v>
      </c>
      <c r="S38" s="448" t="str">
        <f t="shared" si="9"/>
        <v>Exclusive</v>
      </c>
      <c r="T38" s="475">
        <f t="shared" si="3"/>
        <v>1242.9605999999999</v>
      </c>
      <c r="U38" s="449">
        <f t="shared" si="4"/>
        <v>1242.9605999999999</v>
      </c>
      <c r="V38" s="449">
        <f t="shared" si="5"/>
        <v>1034.6825999999999</v>
      </c>
      <c r="W38" s="449">
        <f t="shared" si="6"/>
        <v>1034.6825999999999</v>
      </c>
      <c r="X38" s="455">
        <f t="shared" si="11"/>
        <v>1138.15086</v>
      </c>
      <c r="Y38" s="455">
        <f t="shared" si="11"/>
        <v>1138.15086</v>
      </c>
      <c r="Z38" s="390">
        <f>'AG Jul 2021'!BL30</f>
        <v>0</v>
      </c>
      <c r="AA38" s="367" t="str">
        <f>'AG Jul 2021'!BM30</f>
        <v>n</v>
      </c>
      <c r="AB38" s="504"/>
      <c r="AC38" s="504"/>
      <c r="AD38" s="504"/>
      <c r="AE38" s="504"/>
      <c r="AF38" s="504"/>
      <c r="AG38" s="504"/>
      <c r="AH38" s="504"/>
      <c r="AI38" s="504"/>
      <c r="AJ38" s="504"/>
      <c r="AK38" s="504"/>
      <c r="AL38" s="504"/>
      <c r="AM38" s="504"/>
      <c r="AN38" s="504"/>
      <c r="AO38" s="504"/>
    </row>
    <row r="39" spans="1:3090" x14ac:dyDescent="0.3">
      <c r="A39" s="319" t="str">
        <f>'AG Jul 2021'!K31</f>
        <v>Locality Planning Energy</v>
      </c>
      <c r="B39" s="383" t="str">
        <f>'AG Jul 2021'!L31</f>
        <v>Principal Offer (solar)</v>
      </c>
      <c r="C39" s="388">
        <f>IF('AG Jul 2021'!BP31=0,91*'AG Jul 2021'!M31/100,(91*'AG Jul 2021'!M31/100)+'AG Jul 2021'!BP31/4)</f>
        <v>80.642545454545441</v>
      </c>
      <c r="D39" s="388">
        <f>IF('AG Jul 2021'!O31="",$E$5*'AG Jul 2021'!N31/100,IF($E$5&gt;='AG Jul 2021'!P31,('AG Jul 2021'!P31*'AG Jul 2021'!N31/100),($E$5*'AG Jul 2021'!N31/100)))</f>
        <v>220.31959090909086</v>
      </c>
      <c r="E39" s="388">
        <f>IF(AND('AG Jul 2021'!P31&gt;0,'AG Jul 2021'!R31&gt;0),IF($E$5&lt;'AG Jul 2021'!P31,0,IF($E$5&lt;=('AG Jul 2021'!R31+'AG Jul 2021'!P31),(($E$5-'AG Jul 2021'!P31)*'AG Jul 2021'!Q31/100),(('AG Jul 2021'!R31)*'AG Jul 2021'!Q31/100))),0)</f>
        <v>0</v>
      </c>
      <c r="F39" s="388">
        <f>IF(AND('AG Jul 2021'!Q31&gt;0,'AG Jul 2021'!S31&gt;0),IF($E$5&lt;('AG Jul 2021'!R31+'AG Jul 2021'!P31),0,IF($E$5&lt;=('AG Jul 2021'!T31+'AG Jul 2021'!R31+'AG Jul 2021'!P31),(($E$5-('AG Jul 2021'!R31+'AG Jul 2021'!P31))*'AG Jul 2021'!S31/100),('AG Jul 2021'!T31*'AG Jul 2021'!S31/100))),0)</f>
        <v>0</v>
      </c>
      <c r="G39" s="131">
        <v>0</v>
      </c>
      <c r="H39" s="388">
        <f>IF('AG Jul 2021'!T31&gt;0,IF(($E$5&lt;'AG Jul 2021'!T31),(0),($E$5-'AG Jul 2021'!T31)*'AG Jul 2021'!U31/100),IF(AND('AG Jul 2021'!R31&gt;0,'AG Jul 2021'!T31=""),IF(($E$5&lt;'AG Jul 2021'!R31),(0),($E$5-'AG Jul 2021'!R31)*'AG Jul 2021'!S31/100),IF(AND('AG Jul 2021'!P31&gt;0,'AG Jul 2021'!R31=""),IF(($E$5&lt;'AG Jul 2021'!P31),(0),($E$5-'AG Jul 2021'!P31)*'AG Jul 2021'!Q31/100),0)))</f>
        <v>0</v>
      </c>
      <c r="I39" s="388">
        <f t="shared" si="0"/>
        <v>300.96213636363632</v>
      </c>
      <c r="J39" s="449">
        <f t="shared" si="1"/>
        <v>881.27836363636357</v>
      </c>
      <c r="K39" s="449">
        <f t="shared" si="2"/>
        <v>1203.8485454545453</v>
      </c>
      <c r="L39" s="450">
        <f t="shared" si="7"/>
        <v>1324.2333999999998</v>
      </c>
      <c r="M39" s="459">
        <f>'AG Jul 2021'!AZ31</f>
        <v>0</v>
      </c>
      <c r="N39" s="459">
        <f>'AG Jul 2021'!BA31</f>
        <v>0</v>
      </c>
      <c r="O39" s="459">
        <f>'AG Jul 2021'!BB31</f>
        <v>0</v>
      </c>
      <c r="P39" s="459">
        <f>'AG Jul 2021'!BC31</f>
        <v>0</v>
      </c>
      <c r="Q39" s="460">
        <f>($E$6*'AG Jul 2021'!AT31/100)*4</f>
        <v>252.90900000000002</v>
      </c>
      <c r="R39" s="448" t="str">
        <f t="shared" si="8"/>
        <v>No discount</v>
      </c>
      <c r="S39" s="448" t="str">
        <f t="shared" si="9"/>
        <v>Exclusive</v>
      </c>
      <c r="T39" s="475">
        <f t="shared" si="3"/>
        <v>1203.8485454545453</v>
      </c>
      <c r="U39" s="449">
        <f t="shared" si="4"/>
        <v>1203.8485454545453</v>
      </c>
      <c r="V39" s="449">
        <f t="shared" si="5"/>
        <v>950.93954545454528</v>
      </c>
      <c r="W39" s="449">
        <f t="shared" si="6"/>
        <v>950.93954545454528</v>
      </c>
      <c r="X39" s="455">
        <f t="shared" si="11"/>
        <v>1046.0335</v>
      </c>
      <c r="Y39" s="455">
        <f t="shared" si="11"/>
        <v>1046.0335</v>
      </c>
      <c r="Z39" s="390">
        <f>'AG Jul 2021'!BL31</f>
        <v>0</v>
      </c>
      <c r="AA39" s="367" t="str">
        <f>'AG Jul 2021'!BM31</f>
        <v>n</v>
      </c>
      <c r="AB39" s="504"/>
      <c r="AC39" s="504"/>
      <c r="AD39" s="504"/>
      <c r="AE39" s="504"/>
      <c r="AF39" s="504"/>
      <c r="AG39" s="504"/>
      <c r="AH39" s="504"/>
      <c r="AI39" s="504"/>
      <c r="AJ39" s="504"/>
      <c r="AK39" s="504"/>
      <c r="AL39" s="504"/>
      <c r="AM39" s="504"/>
      <c r="AN39" s="504"/>
      <c r="AO39" s="504"/>
    </row>
    <row r="40" spans="1:3090" ht="14.5" thickBot="1" x14ac:dyDescent="0.35">
      <c r="A40" s="327" t="str">
        <f>'AG Jul 2021'!K32</f>
        <v>Radian Energy</v>
      </c>
      <c r="B40" s="328" t="str">
        <f>'AG Jul 2021'!L32</f>
        <v>Grid to Go</v>
      </c>
      <c r="C40" s="368">
        <f>IF('AG Jul 2021'!BP32=0,91*'AG Jul 2021'!M32/100,(91*'AG Jul 2021'!M32/100)+'AG Jul 2021'!BP32/4)</f>
        <v>72.23745454545454</v>
      </c>
      <c r="D40" s="368">
        <f>IF('AG Jul 2021'!O32="",$E$5*'AG Jul 2021'!N32/100,IF($E$5&gt;='AG Jul 2021'!P32,('AG Jul 2021'!P32*'AG Jul 2021'!N32/100),($E$5*'AG Jul 2021'!N32/100)))</f>
        <v>244.73925</v>
      </c>
      <c r="E40" s="368">
        <f>IF(AND('AG Jul 2021'!P32&gt;0,'AG Jul 2021'!R32&gt;0),IF($E$5&lt;'AG Jul 2021'!P32,0,IF($E$5&lt;=('AG Jul 2021'!R32+'AG Jul 2021'!P32),(($E$5-'AG Jul 2021'!P32)*'AG Jul 2021'!Q32/100),(('AG Jul 2021'!R32)*'AG Jul 2021'!Q32/100))),0)</f>
        <v>0</v>
      </c>
      <c r="F40" s="368">
        <f>IF(AND('AG Jul 2021'!Q32&gt;0,'AG Jul 2021'!S32&gt;0),IF($E$5&lt;('AG Jul 2021'!R32+'AG Jul 2021'!P32),0,IF($E$5&lt;=('AG Jul 2021'!T32+'AG Jul 2021'!R32+'AG Jul 2021'!P32),(($E$5-('AG Jul 2021'!R32+'AG Jul 2021'!P32))*'AG Jul 2021'!S32/100),('AG Jul 2021'!T32*'AG Jul 2021'!S32/100))),0)</f>
        <v>0</v>
      </c>
      <c r="G40" s="368">
        <v>0</v>
      </c>
      <c r="H40" s="368">
        <f>IF('AG Jul 2021'!T32&gt;0,IF(($E$5&lt;'AG Jul 2021'!T32),(0),($E$5-'AG Jul 2021'!T32)*'AG Jul 2021'!U32/100),IF(AND('AG Jul 2021'!R32&gt;0,'AG Jul 2021'!T32=""),IF(($E$5&lt;'AG Jul 2021'!R32),(0),($E$5-'AG Jul 2021'!R32)*'AG Jul 2021'!S32/100),IF(AND('AG Jul 2021'!P32&gt;0,'AG Jul 2021'!R32=""),IF(($E$5&lt;'AG Jul 2021'!P32),(0),($E$5-'AG Jul 2021'!P32)*'AG Jul 2021'!Q32/100),0)))</f>
        <v>0</v>
      </c>
      <c r="I40" s="368">
        <f t="shared" si="0"/>
        <v>316.97670454545454</v>
      </c>
      <c r="J40" s="451">
        <f t="shared" si="1"/>
        <v>978.95699999999999</v>
      </c>
      <c r="K40" s="451">
        <f t="shared" si="2"/>
        <v>1267.9068181818182</v>
      </c>
      <c r="L40" s="452">
        <f t="shared" si="7"/>
        <v>1394.6975</v>
      </c>
      <c r="M40" s="461">
        <f>'AG Jul 2021'!AZ32</f>
        <v>0</v>
      </c>
      <c r="N40" s="461">
        <f>'AG Jul 2021'!BA32</f>
        <v>0</v>
      </c>
      <c r="O40" s="461">
        <f>'AG Jul 2021'!BB32</f>
        <v>0</v>
      </c>
      <c r="P40" s="461">
        <f>'AG Jul 2021'!BC32</f>
        <v>0</v>
      </c>
      <c r="Q40" s="462">
        <f>($E$6*'AG Jul 2021'!AT32/100)*4</f>
        <v>178.524</v>
      </c>
      <c r="R40" s="453" t="str">
        <f t="shared" si="8"/>
        <v>No discount</v>
      </c>
      <c r="S40" s="453" t="str">
        <f t="shared" si="9"/>
        <v>Exclusive</v>
      </c>
      <c r="T40" s="476">
        <f t="shared" si="3"/>
        <v>1267.9068181818182</v>
      </c>
      <c r="U40" s="451">
        <f t="shared" si="4"/>
        <v>1267.9068181818182</v>
      </c>
      <c r="V40" s="451">
        <f t="shared" si="5"/>
        <v>1089.382818181818</v>
      </c>
      <c r="W40" s="451">
        <f t="shared" si="6"/>
        <v>1089.382818181818</v>
      </c>
      <c r="X40" s="456">
        <f t="shared" si="11"/>
        <v>1198.3210999999999</v>
      </c>
      <c r="Y40" s="456">
        <f t="shared" si="11"/>
        <v>1198.3210999999999</v>
      </c>
      <c r="Z40" s="370">
        <f>'AG Jul 2021'!BL32</f>
        <v>0</v>
      </c>
      <c r="AA40" s="371" t="str">
        <f>'AG Jul 2021'!BM32</f>
        <v>n</v>
      </c>
      <c r="AB40" s="504"/>
      <c r="AC40" s="504"/>
      <c r="AD40" s="504"/>
      <c r="AE40" s="504"/>
      <c r="AF40" s="504"/>
      <c r="AG40" s="504"/>
      <c r="AH40" s="504"/>
      <c r="AI40" s="504"/>
      <c r="AJ40" s="504"/>
      <c r="AK40" s="504"/>
      <c r="AL40" s="504"/>
      <c r="AM40" s="504"/>
      <c r="AN40" s="504"/>
      <c r="AO40" s="504"/>
    </row>
    <row r="41" spans="1:3090" s="3" customFormat="1" ht="13.5" x14ac:dyDescent="0.3">
      <c r="A41" s="511"/>
      <c r="B41" s="511"/>
      <c r="C41" s="511"/>
      <c r="D41" s="511"/>
      <c r="E41" s="511"/>
      <c r="F41" s="511"/>
      <c r="G41" s="511"/>
      <c r="H41" s="511"/>
      <c r="I41" s="511"/>
      <c r="J41" s="511"/>
      <c r="K41" s="511"/>
      <c r="L41" s="511"/>
      <c r="M41" s="511"/>
      <c r="N41" s="511"/>
      <c r="O41" s="511"/>
      <c r="P41" s="511"/>
      <c r="Q41" s="511"/>
      <c r="R41" s="511"/>
      <c r="S41" s="511"/>
      <c r="T41" s="511"/>
      <c r="U41" s="511"/>
      <c r="V41" s="511"/>
      <c r="W41" s="511"/>
      <c r="X41" s="511"/>
      <c r="Y41" s="511"/>
      <c r="Z41" s="511"/>
      <c r="AA41" s="511"/>
      <c r="AB41" s="504"/>
      <c r="AC41" s="504"/>
      <c r="AD41" s="504"/>
      <c r="AE41" s="504"/>
      <c r="AF41" s="504"/>
      <c r="AG41" s="504"/>
      <c r="AH41" s="504"/>
      <c r="AI41" s="504"/>
      <c r="AJ41" s="504"/>
      <c r="AK41" s="504"/>
      <c r="AL41" s="504"/>
      <c r="AM41" s="504"/>
      <c r="AN41" s="504"/>
      <c r="AO41" s="504"/>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c r="CFW41"/>
      <c r="CFX41"/>
      <c r="CFY41"/>
      <c r="CFZ41"/>
      <c r="CGA41"/>
      <c r="CGB41"/>
      <c r="CGC41"/>
      <c r="CGD41"/>
      <c r="CGE41"/>
      <c r="CGF41"/>
      <c r="CGG41"/>
      <c r="CGH41"/>
      <c r="CGI41"/>
      <c r="CGJ41"/>
      <c r="CGK41"/>
      <c r="CGL41"/>
      <c r="CGM41"/>
      <c r="CGN41"/>
      <c r="CGO41"/>
      <c r="CGP41"/>
      <c r="CGQ41"/>
      <c r="CGR41"/>
      <c r="CGS41"/>
      <c r="CGT41"/>
      <c r="CGU41"/>
      <c r="CGV41"/>
      <c r="CGW41"/>
      <c r="CGX41"/>
      <c r="CGY41"/>
      <c r="CGZ41"/>
      <c r="CHA41"/>
      <c r="CHB41"/>
      <c r="CHC41"/>
      <c r="CHD41"/>
      <c r="CHE41"/>
      <c r="CHF41"/>
      <c r="CHG41"/>
      <c r="CHH41"/>
      <c r="CHI41"/>
      <c r="CHJ41"/>
      <c r="CHK41"/>
      <c r="CHL41"/>
      <c r="CHM41"/>
      <c r="CHN41"/>
      <c r="CHO41"/>
      <c r="CHP41"/>
      <c r="CHQ41"/>
      <c r="CHR41"/>
      <c r="CHS41"/>
      <c r="CHT41"/>
      <c r="CHU41"/>
      <c r="CHV41"/>
      <c r="CHW41"/>
      <c r="CHX41"/>
      <c r="CHY41"/>
      <c r="CHZ41"/>
      <c r="CIA41"/>
      <c r="CIB41"/>
      <c r="CIC41"/>
      <c r="CID41"/>
      <c r="CIE41"/>
      <c r="CIF41"/>
      <c r="CIG41"/>
      <c r="CIH41"/>
      <c r="CII41"/>
      <c r="CIJ41"/>
      <c r="CIK41"/>
      <c r="CIL41"/>
      <c r="CIM41"/>
      <c r="CIN41"/>
      <c r="CIO41"/>
      <c r="CIP41"/>
      <c r="CIQ41"/>
      <c r="CIR41"/>
      <c r="CIS41"/>
      <c r="CIT41"/>
      <c r="CIU41"/>
      <c r="CIV41"/>
      <c r="CIW41"/>
      <c r="CIX41"/>
      <c r="CIY41"/>
      <c r="CIZ41"/>
      <c r="CJA41"/>
      <c r="CJB41"/>
      <c r="CJC41"/>
      <c r="CJD41"/>
      <c r="CJE41"/>
      <c r="CJF41"/>
      <c r="CJG41"/>
      <c r="CJH41"/>
      <c r="CJI41"/>
      <c r="CJJ41"/>
      <c r="CJK41"/>
      <c r="CJL41"/>
      <c r="CJM41"/>
      <c r="CJN41"/>
      <c r="CJO41"/>
      <c r="CJP41"/>
      <c r="CJQ41"/>
      <c r="CJR41"/>
      <c r="CJS41"/>
      <c r="CJT41"/>
      <c r="CJU41"/>
      <c r="CJV41"/>
      <c r="CJW41"/>
      <c r="CJX41"/>
      <c r="CJY41"/>
      <c r="CJZ41"/>
      <c r="CKA41"/>
      <c r="CKB41"/>
      <c r="CKC41"/>
      <c r="CKD41"/>
      <c r="CKE41"/>
      <c r="CKF41"/>
      <c r="CKG41"/>
      <c r="CKH41"/>
      <c r="CKI41"/>
      <c r="CKJ41"/>
      <c r="CKK41"/>
      <c r="CKL41"/>
      <c r="CKM41"/>
      <c r="CKN41"/>
      <c r="CKO41"/>
      <c r="CKP41"/>
      <c r="CKQ41"/>
      <c r="CKR41"/>
      <c r="CKS41"/>
      <c r="CKT41"/>
      <c r="CKU41"/>
      <c r="CKV41"/>
      <c r="CKW41"/>
      <c r="CKX41"/>
      <c r="CKY41"/>
      <c r="CKZ41"/>
      <c r="CLA41"/>
      <c r="CLB41"/>
      <c r="CLC41"/>
      <c r="CLD41"/>
      <c r="CLE41"/>
      <c r="CLF41"/>
      <c r="CLG41"/>
      <c r="CLH41"/>
      <c r="CLI41"/>
      <c r="CLJ41"/>
      <c r="CLK41"/>
      <c r="CLL41"/>
      <c r="CLM41"/>
      <c r="CLN41"/>
      <c r="CLO41"/>
      <c r="CLP41"/>
      <c r="CLQ41"/>
      <c r="CLR41"/>
      <c r="CLS41"/>
      <c r="CLT41"/>
      <c r="CLU41"/>
      <c r="CLV41"/>
      <c r="CLW41"/>
      <c r="CLX41"/>
      <c r="CLY41"/>
      <c r="CLZ41"/>
      <c r="CMA41"/>
      <c r="CMB41"/>
      <c r="CMC41"/>
      <c r="CMD41"/>
      <c r="CME41"/>
      <c r="CMF41"/>
      <c r="CMG41"/>
      <c r="CMH41"/>
      <c r="CMI41"/>
      <c r="CMJ41"/>
      <c r="CMK41"/>
      <c r="CML41"/>
      <c r="CMM41"/>
      <c r="CMN41"/>
      <c r="CMO41"/>
      <c r="CMP41"/>
      <c r="CMQ41"/>
      <c r="CMR41"/>
      <c r="CMS41"/>
      <c r="CMT41"/>
      <c r="CMU41"/>
      <c r="CMV41"/>
      <c r="CMW41"/>
      <c r="CMX41"/>
      <c r="CMY41"/>
      <c r="CMZ41"/>
      <c r="CNA41"/>
      <c r="CNB41"/>
      <c r="CNC41"/>
      <c r="CND41"/>
      <c r="CNE41"/>
      <c r="CNF41"/>
      <c r="CNG41"/>
      <c r="CNH41"/>
      <c r="CNI41"/>
      <c r="CNJ41"/>
      <c r="CNK41"/>
      <c r="CNL41"/>
      <c r="CNM41"/>
      <c r="CNN41"/>
      <c r="CNO41"/>
      <c r="CNP41"/>
      <c r="CNQ41"/>
      <c r="CNR41"/>
      <c r="CNS41"/>
      <c r="CNT41"/>
      <c r="CNU41"/>
      <c r="CNV41"/>
      <c r="CNW41"/>
      <c r="CNX41"/>
      <c r="CNY41"/>
      <c r="CNZ41"/>
      <c r="COA41"/>
      <c r="COB41"/>
      <c r="COC41"/>
      <c r="COD41"/>
      <c r="COE41"/>
      <c r="COF41"/>
      <c r="COG41"/>
      <c r="COH41"/>
      <c r="COI41"/>
      <c r="COJ41"/>
      <c r="COK41"/>
      <c r="COL41"/>
      <c r="COM41"/>
      <c r="CON41"/>
      <c r="COO41"/>
      <c r="COP41"/>
      <c r="COQ41"/>
      <c r="COR41"/>
      <c r="COS41"/>
      <c r="COT41"/>
      <c r="COU41"/>
      <c r="COV41"/>
      <c r="COW41"/>
      <c r="COX41"/>
      <c r="COY41"/>
      <c r="COZ41"/>
      <c r="CPA41"/>
      <c r="CPB41"/>
      <c r="CPC41"/>
      <c r="CPD41"/>
      <c r="CPE41"/>
      <c r="CPF41"/>
      <c r="CPG41"/>
      <c r="CPH41"/>
      <c r="CPI41"/>
      <c r="CPJ41"/>
      <c r="CPK41"/>
      <c r="CPL41"/>
      <c r="CPM41"/>
      <c r="CPN41"/>
      <c r="CPO41"/>
      <c r="CPP41"/>
      <c r="CPQ41"/>
      <c r="CPR41"/>
      <c r="CPS41"/>
      <c r="CPT41"/>
      <c r="CPU41"/>
      <c r="CPV41"/>
      <c r="CPW41"/>
      <c r="CPX41"/>
      <c r="CPY41"/>
      <c r="CPZ41"/>
      <c r="CQA41"/>
      <c r="CQB41"/>
      <c r="CQC41"/>
      <c r="CQD41"/>
      <c r="CQE41"/>
      <c r="CQF41"/>
      <c r="CQG41"/>
      <c r="CQH41"/>
      <c r="CQI41"/>
      <c r="CQJ41"/>
      <c r="CQK41"/>
      <c r="CQL41"/>
      <c r="CQM41"/>
      <c r="CQN41"/>
      <c r="CQO41"/>
      <c r="CQP41"/>
      <c r="CQQ41"/>
      <c r="CQR41"/>
      <c r="CQS41"/>
      <c r="CQT41"/>
      <c r="CQU41"/>
      <c r="CQV41"/>
      <c r="CQW41"/>
      <c r="CQX41"/>
      <c r="CQY41"/>
      <c r="CQZ41"/>
      <c r="CRA41"/>
      <c r="CRB41"/>
      <c r="CRC41"/>
      <c r="CRD41"/>
      <c r="CRE41"/>
      <c r="CRF41"/>
      <c r="CRG41"/>
      <c r="CRH41"/>
      <c r="CRI41"/>
      <c r="CRJ41"/>
      <c r="CRK41"/>
      <c r="CRL41"/>
      <c r="CRM41"/>
      <c r="CRN41"/>
      <c r="CRO41"/>
      <c r="CRP41"/>
      <c r="CRQ41"/>
      <c r="CRR41"/>
      <c r="CRS41"/>
      <c r="CRT41"/>
      <c r="CRU41"/>
      <c r="CRV41"/>
      <c r="CRW41"/>
      <c r="CRX41"/>
      <c r="CRY41"/>
      <c r="CRZ41"/>
      <c r="CSA41"/>
      <c r="CSB41"/>
      <c r="CSC41"/>
      <c r="CSD41"/>
      <c r="CSE41"/>
      <c r="CSF41"/>
      <c r="CSG41"/>
      <c r="CSH41"/>
      <c r="CSI41"/>
      <c r="CSJ41"/>
      <c r="CSK41"/>
      <c r="CSL41"/>
      <c r="CSM41"/>
      <c r="CSN41"/>
      <c r="CSO41"/>
      <c r="CSP41"/>
      <c r="CSQ41"/>
      <c r="CSR41"/>
      <c r="CSS41"/>
      <c r="CST41"/>
      <c r="CSU41"/>
      <c r="CSV41"/>
      <c r="CSW41"/>
      <c r="CSX41"/>
      <c r="CSY41"/>
      <c r="CSZ41"/>
      <c r="CTA41"/>
      <c r="CTB41"/>
      <c r="CTC41"/>
      <c r="CTD41"/>
      <c r="CTE41"/>
      <c r="CTF41"/>
      <c r="CTG41"/>
      <c r="CTH41"/>
      <c r="CTI41"/>
      <c r="CTJ41"/>
      <c r="CTK41"/>
      <c r="CTL41"/>
      <c r="CTM41"/>
      <c r="CTN41"/>
      <c r="CTO41"/>
      <c r="CTP41"/>
      <c r="CTQ41"/>
      <c r="CTR41"/>
      <c r="CTS41"/>
      <c r="CTT41"/>
      <c r="CTU41"/>
      <c r="CTV41"/>
      <c r="CTW41"/>
      <c r="CTX41"/>
      <c r="CTY41"/>
      <c r="CTZ41"/>
      <c r="CUA41"/>
      <c r="CUB41"/>
      <c r="CUC41"/>
      <c r="CUD41"/>
      <c r="CUE41"/>
      <c r="CUF41"/>
      <c r="CUG41"/>
      <c r="CUH41"/>
      <c r="CUI41"/>
      <c r="CUJ41"/>
      <c r="CUK41"/>
      <c r="CUL41"/>
      <c r="CUM41"/>
      <c r="CUN41"/>
      <c r="CUO41"/>
      <c r="CUP41"/>
      <c r="CUQ41"/>
      <c r="CUR41"/>
      <c r="CUS41"/>
      <c r="CUT41"/>
      <c r="CUU41"/>
      <c r="CUV41"/>
      <c r="CUW41"/>
      <c r="CUX41"/>
      <c r="CUY41"/>
      <c r="CUZ41"/>
      <c r="CVA41"/>
      <c r="CVB41"/>
      <c r="CVC41"/>
      <c r="CVD41"/>
      <c r="CVE41"/>
      <c r="CVF41"/>
      <c r="CVG41"/>
      <c r="CVH41"/>
      <c r="CVI41"/>
      <c r="CVJ41"/>
      <c r="CVK41"/>
      <c r="CVL41"/>
      <c r="CVM41"/>
      <c r="CVN41"/>
      <c r="CVO41"/>
      <c r="CVP41"/>
      <c r="CVQ41"/>
      <c r="CVR41"/>
      <c r="CVS41"/>
      <c r="CVT41"/>
      <c r="CVU41"/>
      <c r="CVV41"/>
      <c r="CVW41"/>
      <c r="CVX41"/>
      <c r="CVY41"/>
      <c r="CVZ41"/>
      <c r="CWA41"/>
      <c r="CWB41"/>
      <c r="CWC41"/>
      <c r="CWD41"/>
      <c r="CWE41"/>
      <c r="CWF41"/>
      <c r="CWG41"/>
      <c r="CWH41"/>
      <c r="CWI41"/>
      <c r="CWJ41"/>
      <c r="CWK41"/>
      <c r="CWL41"/>
      <c r="CWM41"/>
      <c r="CWN41"/>
      <c r="CWO41"/>
      <c r="CWP41"/>
      <c r="CWQ41"/>
      <c r="CWR41"/>
      <c r="CWS41"/>
      <c r="CWT41"/>
      <c r="CWU41"/>
      <c r="CWV41"/>
      <c r="CWW41"/>
      <c r="CWX41"/>
      <c r="CWY41"/>
      <c r="CWZ41"/>
      <c r="CXA41"/>
      <c r="CXB41"/>
      <c r="CXC41"/>
      <c r="CXD41"/>
      <c r="CXE41"/>
      <c r="CXF41"/>
      <c r="CXG41"/>
      <c r="CXH41"/>
      <c r="CXI41"/>
      <c r="CXJ41"/>
      <c r="CXK41"/>
      <c r="CXL41"/>
      <c r="CXM41"/>
      <c r="CXN41"/>
      <c r="CXO41"/>
      <c r="CXP41"/>
      <c r="CXQ41"/>
      <c r="CXR41"/>
      <c r="CXS41"/>
      <c r="CXT41"/>
      <c r="CXU41"/>
      <c r="CXV41"/>
      <c r="CXW41"/>
      <c r="CXX41"/>
      <c r="CXY41"/>
      <c r="CXZ41"/>
      <c r="CYA41"/>
      <c r="CYB41"/>
      <c r="CYC41"/>
      <c r="CYD41"/>
      <c r="CYE41"/>
      <c r="CYF41"/>
      <c r="CYG41"/>
      <c r="CYH41"/>
      <c r="CYI41"/>
      <c r="CYJ41"/>
      <c r="CYK41"/>
      <c r="CYL41"/>
      <c r="CYM41"/>
      <c r="CYN41"/>
      <c r="CYO41"/>
      <c r="CYP41"/>
      <c r="CYQ41"/>
      <c r="CYR41"/>
      <c r="CYS41"/>
      <c r="CYT41"/>
      <c r="CYU41"/>
      <c r="CYV41"/>
      <c r="CYW41"/>
      <c r="CYX41"/>
      <c r="CYY41"/>
      <c r="CYZ41"/>
      <c r="CZA41"/>
      <c r="CZB41"/>
      <c r="CZC41"/>
      <c r="CZD41"/>
      <c r="CZE41"/>
      <c r="CZF41"/>
      <c r="CZG41"/>
      <c r="CZH41"/>
      <c r="CZI41"/>
      <c r="CZJ41"/>
      <c r="CZK41"/>
      <c r="CZL41"/>
      <c r="CZM41"/>
      <c r="CZN41"/>
      <c r="CZO41"/>
      <c r="CZP41"/>
      <c r="CZQ41"/>
      <c r="CZR41"/>
      <c r="CZS41"/>
      <c r="CZT41"/>
      <c r="CZU41"/>
      <c r="CZV41"/>
      <c r="CZW41"/>
      <c r="CZX41"/>
      <c r="CZY41"/>
      <c r="CZZ41"/>
      <c r="DAA41"/>
      <c r="DAB41"/>
      <c r="DAC41"/>
      <c r="DAD41"/>
      <c r="DAE41"/>
      <c r="DAF41"/>
      <c r="DAG41"/>
      <c r="DAH41"/>
      <c r="DAI41"/>
      <c r="DAJ41"/>
      <c r="DAK41"/>
      <c r="DAL41"/>
      <c r="DAM41"/>
      <c r="DAN41"/>
      <c r="DAO41"/>
      <c r="DAP41"/>
      <c r="DAQ41"/>
      <c r="DAR41"/>
      <c r="DAS41"/>
      <c r="DAT41"/>
      <c r="DAU41"/>
      <c r="DAV41"/>
      <c r="DAW41"/>
      <c r="DAX41"/>
      <c r="DAY41"/>
      <c r="DAZ41"/>
      <c r="DBA41"/>
      <c r="DBB41"/>
      <c r="DBC41"/>
      <c r="DBD41"/>
      <c r="DBE41"/>
      <c r="DBF41"/>
      <c r="DBG41"/>
      <c r="DBH41"/>
      <c r="DBI41"/>
      <c r="DBJ41"/>
      <c r="DBK41"/>
      <c r="DBL41"/>
      <c r="DBM41"/>
      <c r="DBN41"/>
      <c r="DBO41"/>
      <c r="DBP41"/>
      <c r="DBQ41"/>
      <c r="DBR41"/>
      <c r="DBS41"/>
      <c r="DBT41"/>
      <c r="DBU41"/>
      <c r="DBV41"/>
      <c r="DBW41"/>
      <c r="DBX41"/>
      <c r="DBY41"/>
      <c r="DBZ41"/>
      <c r="DCA41"/>
      <c r="DCB41"/>
      <c r="DCC41"/>
      <c r="DCD41"/>
      <c r="DCE41"/>
      <c r="DCF41"/>
      <c r="DCG41"/>
      <c r="DCH41"/>
      <c r="DCI41"/>
      <c r="DCJ41"/>
      <c r="DCK41"/>
      <c r="DCL41"/>
      <c r="DCM41"/>
      <c r="DCN41"/>
      <c r="DCO41"/>
      <c r="DCP41"/>
      <c r="DCQ41"/>
      <c r="DCR41"/>
      <c r="DCS41"/>
      <c r="DCT41"/>
      <c r="DCU41"/>
      <c r="DCV41"/>
      <c r="DCW41"/>
      <c r="DCX41"/>
      <c r="DCY41"/>
      <c r="DCZ41"/>
      <c r="DDA41"/>
      <c r="DDB41"/>
      <c r="DDC41"/>
      <c r="DDD41"/>
      <c r="DDE41"/>
      <c r="DDF41"/>
      <c r="DDG41"/>
      <c r="DDH41"/>
      <c r="DDI41"/>
      <c r="DDJ41"/>
      <c r="DDK41"/>
      <c r="DDL41"/>
      <c r="DDM41"/>
      <c r="DDN41"/>
      <c r="DDO41"/>
      <c r="DDP41"/>
      <c r="DDQ41"/>
      <c r="DDR41"/>
      <c r="DDS41"/>
      <c r="DDT41"/>
      <c r="DDU41"/>
      <c r="DDV41"/>
      <c r="DDW41"/>
      <c r="DDX41"/>
      <c r="DDY41"/>
      <c r="DDZ41"/>
      <c r="DEA41"/>
      <c r="DEB41"/>
      <c r="DEC41"/>
      <c r="DED41"/>
      <c r="DEE41"/>
      <c r="DEF41"/>
      <c r="DEG41"/>
      <c r="DEH41"/>
      <c r="DEI41"/>
      <c r="DEJ41"/>
      <c r="DEK41"/>
      <c r="DEL41"/>
      <c r="DEM41"/>
      <c r="DEN41"/>
      <c r="DEO41"/>
      <c r="DEP41"/>
      <c r="DEQ41"/>
      <c r="DER41"/>
      <c r="DES41"/>
      <c r="DET41"/>
      <c r="DEU41"/>
      <c r="DEV41"/>
      <c r="DEW41"/>
      <c r="DEX41"/>
      <c r="DEY41"/>
      <c r="DEZ41"/>
      <c r="DFA41"/>
      <c r="DFB41"/>
      <c r="DFC41"/>
      <c r="DFD41"/>
      <c r="DFE41"/>
      <c r="DFF41"/>
      <c r="DFG41"/>
      <c r="DFH41"/>
      <c r="DFI41"/>
      <c r="DFJ41"/>
      <c r="DFK41"/>
      <c r="DFL41"/>
      <c r="DFM41"/>
      <c r="DFN41"/>
      <c r="DFO41"/>
      <c r="DFP41"/>
      <c r="DFQ41"/>
      <c r="DFR41"/>
      <c r="DFS41"/>
      <c r="DFT41"/>
      <c r="DFU41"/>
      <c r="DFV41"/>
      <c r="DFW41"/>
      <c r="DFX41"/>
      <c r="DFY41"/>
      <c r="DFZ41"/>
      <c r="DGA41"/>
      <c r="DGB41"/>
      <c r="DGC41"/>
      <c r="DGD41"/>
      <c r="DGE41"/>
      <c r="DGF41"/>
      <c r="DGG41"/>
      <c r="DGH41"/>
      <c r="DGI41"/>
      <c r="DGJ41"/>
      <c r="DGK41"/>
      <c r="DGL41"/>
      <c r="DGM41"/>
      <c r="DGN41"/>
      <c r="DGO41"/>
      <c r="DGP41"/>
      <c r="DGQ41"/>
      <c r="DGR41"/>
      <c r="DGS41"/>
      <c r="DGT41"/>
      <c r="DGU41"/>
      <c r="DGV41"/>
      <c r="DGW41"/>
      <c r="DGX41"/>
      <c r="DGY41"/>
      <c r="DGZ41"/>
      <c r="DHA41"/>
      <c r="DHB41"/>
      <c r="DHC41"/>
      <c r="DHD41"/>
      <c r="DHE41"/>
      <c r="DHF41"/>
      <c r="DHG41"/>
      <c r="DHH41"/>
      <c r="DHI41"/>
      <c r="DHJ41"/>
      <c r="DHK41"/>
      <c r="DHL41"/>
      <c r="DHM41"/>
      <c r="DHN41"/>
      <c r="DHO41"/>
      <c r="DHP41"/>
      <c r="DHQ41"/>
      <c r="DHR41"/>
      <c r="DHS41"/>
      <c r="DHT41"/>
      <c r="DHU41"/>
      <c r="DHV41"/>
      <c r="DHW41"/>
      <c r="DHX41"/>
      <c r="DHY41"/>
      <c r="DHZ41"/>
      <c r="DIA41"/>
      <c r="DIB41"/>
      <c r="DIC41"/>
      <c r="DID41"/>
      <c r="DIE41"/>
      <c r="DIF41"/>
      <c r="DIG41"/>
      <c r="DIH41"/>
      <c r="DII41"/>
      <c r="DIJ41"/>
      <c r="DIK41"/>
      <c r="DIL41"/>
      <c r="DIM41"/>
      <c r="DIN41"/>
      <c r="DIO41"/>
      <c r="DIP41"/>
      <c r="DIQ41"/>
      <c r="DIR41"/>
      <c r="DIS41"/>
      <c r="DIT41"/>
      <c r="DIU41"/>
      <c r="DIV41"/>
      <c r="DIW41"/>
      <c r="DIX41"/>
      <c r="DIY41"/>
      <c r="DIZ41"/>
      <c r="DJA41"/>
      <c r="DJB41"/>
      <c r="DJC41"/>
      <c r="DJD41"/>
      <c r="DJE41"/>
      <c r="DJF41"/>
      <c r="DJG41"/>
      <c r="DJH41"/>
      <c r="DJI41"/>
      <c r="DJJ41"/>
      <c r="DJK41"/>
      <c r="DJL41"/>
      <c r="DJM41"/>
      <c r="DJN41"/>
      <c r="DJO41"/>
      <c r="DJP41"/>
      <c r="DJQ41"/>
      <c r="DJR41"/>
      <c r="DJS41"/>
      <c r="DJT41"/>
      <c r="DJU41"/>
      <c r="DJV41"/>
      <c r="DJW41"/>
      <c r="DJX41"/>
      <c r="DJY41"/>
      <c r="DJZ41"/>
      <c r="DKA41"/>
      <c r="DKB41"/>
      <c r="DKC41"/>
      <c r="DKD41"/>
      <c r="DKE41"/>
      <c r="DKF41"/>
      <c r="DKG41"/>
      <c r="DKH41"/>
      <c r="DKI41"/>
      <c r="DKJ41"/>
      <c r="DKK41"/>
      <c r="DKL41"/>
      <c r="DKM41"/>
      <c r="DKN41"/>
      <c r="DKO41"/>
      <c r="DKP41"/>
      <c r="DKQ41"/>
      <c r="DKR41"/>
      <c r="DKS41"/>
      <c r="DKT41"/>
      <c r="DKU41"/>
      <c r="DKV41"/>
      <c r="DKW41"/>
      <c r="DKX41"/>
      <c r="DKY41"/>
      <c r="DKZ41"/>
      <c r="DLA41"/>
      <c r="DLB41"/>
      <c r="DLC41"/>
      <c r="DLD41"/>
      <c r="DLE41"/>
      <c r="DLF41"/>
      <c r="DLG41"/>
      <c r="DLH41"/>
      <c r="DLI41"/>
      <c r="DLJ41"/>
      <c r="DLK41"/>
      <c r="DLL41"/>
      <c r="DLM41"/>
      <c r="DLN41"/>
      <c r="DLO41"/>
      <c r="DLP41"/>
      <c r="DLQ41"/>
      <c r="DLR41"/>
      <c r="DLS41"/>
      <c r="DLT41"/>
      <c r="DLU41"/>
      <c r="DLV41"/>
      <c r="DLW41"/>
      <c r="DLX41"/>
      <c r="DLY41"/>
      <c r="DLZ41"/>
      <c r="DMA41"/>
      <c r="DMB41"/>
      <c r="DMC41"/>
      <c r="DMD41"/>
      <c r="DME41"/>
      <c r="DMF41"/>
      <c r="DMG41"/>
      <c r="DMH41"/>
      <c r="DMI41"/>
      <c r="DMJ41"/>
      <c r="DMK41"/>
      <c r="DML41"/>
      <c r="DMM41"/>
      <c r="DMN41"/>
      <c r="DMO41"/>
      <c r="DMP41"/>
      <c r="DMQ41"/>
      <c r="DMR41"/>
      <c r="DMS41"/>
      <c r="DMT41"/>
      <c r="DMU41"/>
      <c r="DMV41"/>
      <c r="DMW41"/>
      <c r="DMX41"/>
      <c r="DMY41"/>
      <c r="DMZ41"/>
      <c r="DNA41"/>
      <c r="DNB41"/>
      <c r="DNC41"/>
      <c r="DND41"/>
      <c r="DNE41"/>
      <c r="DNF41"/>
      <c r="DNG41"/>
      <c r="DNH41"/>
      <c r="DNI41"/>
      <c r="DNJ41"/>
      <c r="DNK41"/>
      <c r="DNL41"/>
      <c r="DNM41"/>
      <c r="DNN41"/>
      <c r="DNO41"/>
      <c r="DNP41"/>
      <c r="DNQ41"/>
      <c r="DNR41"/>
      <c r="DNS41"/>
      <c r="DNT41"/>
      <c r="DNU41"/>
      <c r="DNV41"/>
    </row>
    <row r="42" spans="1:3090" s="3" customFormat="1" thickBot="1" x14ac:dyDescent="0.35">
      <c r="A42" s="511"/>
      <c r="B42" s="511"/>
      <c r="C42" s="511"/>
      <c r="D42" s="511"/>
      <c r="E42" s="511"/>
      <c r="F42" s="511"/>
      <c r="G42" s="511"/>
      <c r="H42" s="511"/>
      <c r="I42" s="511"/>
      <c r="J42" s="511"/>
      <c r="K42" s="511"/>
      <c r="L42" s="511"/>
      <c r="M42" s="511"/>
      <c r="N42" s="511"/>
      <c r="O42" s="511"/>
      <c r="P42" s="511"/>
      <c r="Q42" s="511"/>
      <c r="R42" s="511"/>
      <c r="S42" s="511"/>
      <c r="T42" s="511"/>
      <c r="U42" s="511"/>
      <c r="V42" s="511"/>
      <c r="W42" s="511"/>
      <c r="X42" s="511"/>
      <c r="Y42" s="511"/>
      <c r="Z42" s="511"/>
      <c r="AA42" s="511"/>
      <c r="AB42" s="504"/>
      <c r="AC42" s="504"/>
      <c r="AD42" s="504"/>
      <c r="AE42" s="504"/>
      <c r="AF42" s="504"/>
      <c r="AG42" s="504"/>
      <c r="AH42" s="504"/>
      <c r="AI42" s="504"/>
      <c r="AJ42" s="504"/>
      <c r="AK42" s="504"/>
      <c r="AL42" s="504"/>
      <c r="AM42" s="504"/>
      <c r="AN42" s="504"/>
      <c r="AO42" s="504"/>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row>
    <row r="43" spans="1:3090" x14ac:dyDescent="0.3">
      <c r="A43" s="439" t="s">
        <v>553</v>
      </c>
      <c r="B43" s="429"/>
      <c r="C43" s="429"/>
      <c r="D43" s="429"/>
      <c r="E43" s="429"/>
      <c r="F43" s="429"/>
      <c r="G43" s="429"/>
      <c r="H43" s="429"/>
      <c r="I43" s="429"/>
      <c r="J43" s="429"/>
      <c r="K43" s="429"/>
      <c r="L43" s="429"/>
      <c r="M43" s="429"/>
      <c r="N43" s="429"/>
      <c r="O43" s="429"/>
      <c r="P43" s="429"/>
      <c r="Q43" s="429"/>
      <c r="R43" s="429"/>
      <c r="S43" s="429"/>
      <c r="T43" s="429"/>
      <c r="U43" s="429"/>
      <c r="V43" s="429"/>
      <c r="W43" s="429"/>
      <c r="X43" s="429"/>
      <c r="Y43" s="429"/>
      <c r="Z43" s="429"/>
      <c r="AA43" s="430"/>
      <c r="AB43" s="504"/>
      <c r="AC43" s="504"/>
      <c r="AD43" s="504"/>
      <c r="AE43" s="504"/>
      <c r="AF43" s="504"/>
      <c r="AG43" s="504"/>
      <c r="AH43" s="504"/>
      <c r="AI43" s="504"/>
      <c r="AJ43" s="504"/>
      <c r="AK43" s="504"/>
      <c r="AL43" s="504"/>
      <c r="AM43" s="504"/>
      <c r="AN43" s="504"/>
      <c r="AO43" s="504"/>
    </row>
    <row r="44" spans="1:3090" ht="70" x14ac:dyDescent="0.3">
      <c r="A44" s="431" t="s">
        <v>408</v>
      </c>
      <c r="B44" s="432" t="s">
        <v>409</v>
      </c>
      <c r="C44" s="433" t="s">
        <v>410</v>
      </c>
      <c r="D44" s="433" t="s">
        <v>411</v>
      </c>
      <c r="E44" s="433" t="s">
        <v>446</v>
      </c>
      <c r="F44" s="433" t="s">
        <v>447</v>
      </c>
      <c r="G44" s="433" t="s">
        <v>354</v>
      </c>
      <c r="H44" s="433" t="s">
        <v>554</v>
      </c>
      <c r="I44" s="433" t="s">
        <v>222</v>
      </c>
      <c r="J44" s="442" t="s">
        <v>406</v>
      </c>
      <c r="K44" s="443" t="s">
        <v>449</v>
      </c>
      <c r="L44" s="435" t="s">
        <v>1010</v>
      </c>
      <c r="M44" s="436" t="s">
        <v>398</v>
      </c>
      <c r="N44" s="436" t="s">
        <v>533</v>
      </c>
      <c r="O44" s="436" t="s">
        <v>399</v>
      </c>
      <c r="P44" s="436" t="s">
        <v>552</v>
      </c>
      <c r="Q44" s="437" t="s">
        <v>490</v>
      </c>
      <c r="R44" s="444" t="s">
        <v>1011</v>
      </c>
      <c r="S44" s="444" t="s">
        <v>1012</v>
      </c>
      <c r="T44" s="445" t="s">
        <v>1013</v>
      </c>
      <c r="U44" s="445" t="s">
        <v>1014</v>
      </c>
      <c r="V44" s="445" t="s">
        <v>104</v>
      </c>
      <c r="W44" s="445" t="s">
        <v>105</v>
      </c>
      <c r="X44" s="437" t="s">
        <v>331</v>
      </c>
      <c r="Y44" s="437" t="s">
        <v>332</v>
      </c>
      <c r="Z44" s="436" t="s">
        <v>400</v>
      </c>
      <c r="AA44" s="438" t="s">
        <v>558</v>
      </c>
      <c r="AB44" s="504"/>
      <c r="AC44" s="504"/>
      <c r="AD44" s="504"/>
      <c r="AE44" s="504"/>
      <c r="AF44" s="504"/>
      <c r="AG44" s="504"/>
      <c r="AH44" s="504"/>
      <c r="AI44" s="504"/>
      <c r="AJ44" s="504"/>
      <c r="AK44" s="504"/>
      <c r="AL44" s="504"/>
      <c r="AM44" s="504"/>
      <c r="AN44" s="504"/>
      <c r="AO44" s="504"/>
    </row>
    <row r="45" spans="1:3090" x14ac:dyDescent="0.3">
      <c r="A45" s="319" t="str">
        <f>'AG Jul 2021'!K33</f>
        <v>Energy Locals</v>
      </c>
      <c r="B45" s="383" t="str">
        <f>'AG Jul 2021'!L33</f>
        <v>Online Member</v>
      </c>
      <c r="C45" s="388">
        <f>IF('AG Jul 2021'!BP33=0,91*'AG Jul 2021'!M33/100,(91*'AG Jul 2021'!M33/100)+'AG Jul 2021'!BP33/4)</f>
        <v>70.772727272727266</v>
      </c>
      <c r="D45" s="388">
        <f>IF('AG Jul 2021'!O33="",$G$5*'AG Jul 2021'!N33/100,IF($G$5&gt;='AG Jul 2021'!P33,('AG Jul 2021'!P33*'AG Jul 2021'!N33/100),($G$5*'AG Jul 2021'!N33/100)))</f>
        <v>147.38620909090906</v>
      </c>
      <c r="E45" s="388">
        <f>IF(AND('AG Jul 2021'!P33&gt;0,'AG Jul 2021'!R33&gt;0),IF($G$5&lt;'AG Jul 2021'!P33,0,IF($G$5&lt;=('AG Jul 2021'!R33+'AG Jul 2021'!P33),(($G$5-'AG Jul 2021'!P33)*'AG Jul 2021'!Q33/100),(('AG Jul 2021'!R33)*'AG Jul 2021'!Q33/100))),0)</f>
        <v>0</v>
      </c>
      <c r="F45" s="388">
        <f>IF(AND('AG Jul 2021'!Q33&gt;0,'AG Jul 2021'!S33&gt;0),IF($G$5&lt;('AG Jul 2021'!R33+'AG Jul 2021'!P33),0,IF($G$5&lt;=('AG Jul 2021'!T33+'AG Jul 2021'!R33+'AG Jul 2021'!P33),(($G$5-('AG Jul 2021'!R33+'AG Jul 2021'!P33))*'AG Jul 2021'!S33/100),('AG Jul 2021'!T33*'AG Jul 2021'!S33/100))),0)</f>
        <v>0</v>
      </c>
      <c r="G45" s="388">
        <f>IF('AG Jul 2021'!T33&gt;0,IF(($G$5&lt;'AG Jul 2021'!T33),(0),($G$5-'AG Jul 2021'!T33)*'AG Jul 2021'!U33/100),IF(AND('AG Jul 2021'!R33&gt;0,'AG Jul 2021'!T33=""),IF(($G$5&lt;'AG Jul 2021'!R33),(0),($G$5-'AG Jul 2021'!R33)*'AG Jul 2021'!S33/100),IF(AND('AG Jul 2021'!P33&gt;0,'AG Jul 2021'!R33=""),IF(($G$5&lt;'AG Jul 2021'!P33),(0),($G$5-'AG Jul 2021'!P33)*'AG Jul 2021'!Q33/100),0)))</f>
        <v>0</v>
      </c>
      <c r="H45" s="388">
        <f>$H$5*'AG Jul 2021'!AE33/100</f>
        <v>35.8155</v>
      </c>
      <c r="I45" s="388">
        <f t="shared" ref="I45:I74" si="12">SUM(C45:H45)</f>
        <v>253.9744363636363</v>
      </c>
      <c r="J45" s="449">
        <f t="shared" ref="J45:J74" si="13">(I45-C45)*4</f>
        <v>732.80683636363619</v>
      </c>
      <c r="K45" s="449">
        <f t="shared" ref="K45:K74" si="14">I45*4</f>
        <v>1015.8977454545452</v>
      </c>
      <c r="L45" s="450">
        <f>K45*1.1</f>
        <v>1117.4875199999999</v>
      </c>
      <c r="M45" s="449">
        <f>'AG Jul 2021'!AZ33</f>
        <v>0</v>
      </c>
      <c r="N45" s="449">
        <f>'AG Jul 2021'!BA33</f>
        <v>0</v>
      </c>
      <c r="O45" s="449">
        <f>'AG Jul 2021'!BB33</f>
        <v>0</v>
      </c>
      <c r="P45" s="449">
        <f>'AG Jul 2021'!BC33</f>
        <v>0</v>
      </c>
      <c r="Q45" s="449">
        <f>($E$6*'AG Jul 2021'!AT33/100)*4</f>
        <v>297.54000000000002</v>
      </c>
      <c r="R45" s="448" t="str">
        <f>IF(SUM(M45:P45)=0,"No discount",IF(M45&gt;0,"Guaranteed off bill",IF(N45&gt;0,"Guaranteed off usage",IF(O45&gt;0,"Pay-on-time off bill","Pay-on-time off usage"))))</f>
        <v>No discount</v>
      </c>
      <c r="S45" s="448" t="str">
        <f>IF(OR(A45="Origin Energy",A45="Red Energy",A45="Powershop"),"Inclusive","Exclusive")</f>
        <v>Exclusive</v>
      </c>
      <c r="T45" s="475">
        <f t="shared" ref="T45:T74" si="15">IF(AND(R45="Guaranteed off bill",S45="Inclusive"),((K45*1.1)-((K45*1.1)*M45/100))/1.1,IF(AND(R45="Guaranteed off usage",S45="Inclusive"),((K45*1.1)-((J45*1.1)*N45/100))/1.1,IF(AND(R45="Guaranteed off bill",S45="Exclusive"),K45-(K45*M45/100),IF(AND(R45="Guaranteed off usage",S45="Exclusive"),K45-(J45*N45/100),IF(S45="Inclusive",((K45*1.1))/1.1,K45)))))</f>
        <v>1015.8977454545452</v>
      </c>
      <c r="U45" s="449">
        <f t="shared" ref="U45:U74" si="16">IF(AND(R45="Pay-on-time off bill",S45="Inclusive"),((T45*1.1)-((T45*1.1)*O45/100))/1.1,IF(AND(R45="Pay-on-time off usage",S45="Inclusive"),((T45*1.1)-((J45*1.1)*P45/100))/1.1,IF(AND(R45="Pay-on-time off bill",S45="Exclusive"),T45-(T45*O45/100),IF(AND(R45="Pay-on-time off usage",S45="Exclusive"),T45-(J45*P45/100),IF(S45="Inclusive",((T45*1.1))/1.1,T45)))))</f>
        <v>1015.8977454545452</v>
      </c>
      <c r="V45" s="449">
        <f t="shared" ref="V45:V74" si="17">T45-Q45</f>
        <v>718.35774545454524</v>
      </c>
      <c r="W45" s="449">
        <f t="shared" ref="W45:W74" si="18">U45-Q45</f>
        <v>718.35774545454524</v>
      </c>
      <c r="X45" s="385">
        <f>V45*1.1</f>
        <v>790.19351999999981</v>
      </c>
      <c r="Y45" s="385">
        <f>W45*1.1</f>
        <v>790.19351999999981</v>
      </c>
      <c r="Z45" s="387">
        <f>'AG Jul 2021'!BL33</f>
        <v>0</v>
      </c>
      <c r="AA45" s="326" t="str">
        <f>'AG Jul 2021'!BM33</f>
        <v>n</v>
      </c>
      <c r="AB45" s="504"/>
      <c r="AC45" s="504"/>
      <c r="AD45" s="504"/>
      <c r="AE45" s="504"/>
      <c r="AF45" s="504"/>
      <c r="AG45" s="504"/>
      <c r="AH45" s="504"/>
      <c r="AI45" s="504"/>
      <c r="AJ45" s="504"/>
      <c r="AK45" s="504"/>
      <c r="AL45" s="504"/>
      <c r="AM45" s="504"/>
      <c r="AN45" s="504"/>
      <c r="AO45" s="504"/>
    </row>
    <row r="46" spans="1:3090" x14ac:dyDescent="0.3">
      <c r="A46" s="319" t="str">
        <f>'AG Jul 2021'!K34</f>
        <v>AGL</v>
      </c>
      <c r="B46" s="383" t="str">
        <f>'AG Jul 2021'!L34</f>
        <v>Solar Savers</v>
      </c>
      <c r="C46" s="388">
        <f>IF('AG Jul 2021'!BP34=0,91*'AG Jul 2021'!M34/100,(91*'AG Jul 2021'!M34/100)+'AG Jul 2021'!BP34/4)</f>
        <v>82.685909090909078</v>
      </c>
      <c r="D46" s="388">
        <f>IF('AG Jul 2021'!O34="",$G$5*'AG Jul 2021'!N34/100,IF($G$5&gt;='AG Jul 2021'!P34,('AG Jul 2021'!P34*'AG Jul 2021'!N34/100),($G$5*'AG Jul 2021'!N34/100)))</f>
        <v>200.26291090909089</v>
      </c>
      <c r="E46" s="388">
        <f>IF(AND('AG Jul 2021'!P34&gt;0,'AG Jul 2021'!R34&gt;0),IF($G$5&lt;'AG Jul 2021'!P34,0,IF($G$5&lt;=('AG Jul 2021'!R34+'AG Jul 2021'!P34),(($G$5-'AG Jul 2021'!P34)*'AG Jul 2021'!Q34/100),(('AG Jul 2021'!R34)*'AG Jul 2021'!Q34/100))),0)</f>
        <v>0</v>
      </c>
      <c r="F46" s="388">
        <f>IF(AND('AG Jul 2021'!Q34&gt;0,'AG Jul 2021'!S34&gt;0),IF($G$5&lt;('AG Jul 2021'!R34+'AG Jul 2021'!P34),0,IF($G$5&lt;=('AG Jul 2021'!T34+'AG Jul 2021'!R34+'AG Jul 2021'!P34),(($G$5-('AG Jul 2021'!R34+'AG Jul 2021'!P34))*'AG Jul 2021'!S34/100),('AG Jul 2021'!T34*'AG Jul 2021'!S34/100))),0)</f>
        <v>0</v>
      </c>
      <c r="G46" s="388">
        <f>IF('AG Jul 2021'!T34&gt;0,IF(($G$5&lt;'AG Jul 2021'!T34),(0),($G$5-'AG Jul 2021'!T34)*'AG Jul 2021'!U34/100),IF(AND('AG Jul 2021'!R34&gt;0,'AG Jul 2021'!T34=""),IF(($G$5&lt;'AG Jul 2021'!R34),(0),($G$5-'AG Jul 2021'!R34)*'AG Jul 2021'!S34/100),IF(AND('AG Jul 2021'!P34&gt;0,'AG Jul 2021'!R34=""),IF(($G$5&lt;'AG Jul 2021'!P34),(0),($G$5-'AG Jul 2021'!P34)*'AG Jul 2021'!Q34/100),0)))</f>
        <v>0</v>
      </c>
      <c r="H46" s="388">
        <f>$H$5*'AG Jul 2021'!AE34/100</f>
        <v>45.908959090909086</v>
      </c>
      <c r="I46" s="388">
        <f t="shared" si="12"/>
        <v>328.85777909090905</v>
      </c>
      <c r="J46" s="449">
        <f t="shared" si="13"/>
        <v>984.68747999999982</v>
      </c>
      <c r="K46" s="449">
        <f t="shared" si="14"/>
        <v>1315.4311163636362</v>
      </c>
      <c r="L46" s="450">
        <f t="shared" ref="L46:L74" si="19">K46*1.1</f>
        <v>1446.974228</v>
      </c>
      <c r="M46" s="449">
        <f>'AG Jul 2021'!AZ34</f>
        <v>0</v>
      </c>
      <c r="N46" s="449">
        <f>'AG Jul 2021'!BA34</f>
        <v>0</v>
      </c>
      <c r="O46" s="449">
        <f>'AG Jul 2021'!BB34</f>
        <v>0</v>
      </c>
      <c r="P46" s="449">
        <f>'AG Jul 2021'!BC34</f>
        <v>0</v>
      </c>
      <c r="Q46" s="449">
        <f>($E$6*'AG Jul 2021'!AT34/100)*4</f>
        <v>505.81800000000004</v>
      </c>
      <c r="R46" s="448" t="str">
        <f t="shared" ref="R46:R74" si="20">IF(SUM(M46:P46)=0,"No discount",IF(M46&gt;0,"Guaranteed off bill",IF(N46&gt;0,"Guaranteed off usage",IF(O46&gt;0,"Pay-on-time off bill","Pay-on-time off usage"))))</f>
        <v>No discount</v>
      </c>
      <c r="S46" s="448" t="str">
        <f t="shared" ref="S46:S74" si="21">IF(OR(A46="Origin Energy",A46="Red Energy",A46="Powershop"),"Inclusive","Exclusive")</f>
        <v>Exclusive</v>
      </c>
      <c r="T46" s="475">
        <f t="shared" si="15"/>
        <v>1315.4311163636362</v>
      </c>
      <c r="U46" s="449">
        <f t="shared" si="16"/>
        <v>1315.4311163636362</v>
      </c>
      <c r="V46" s="449">
        <f t="shared" si="17"/>
        <v>809.61311636363621</v>
      </c>
      <c r="W46" s="449">
        <f t="shared" si="18"/>
        <v>809.61311636363621</v>
      </c>
      <c r="X46" s="385">
        <f t="shared" ref="X46:Y61" si="22">V46*1.1</f>
        <v>890.5744279999999</v>
      </c>
      <c r="Y46" s="385">
        <f t="shared" si="22"/>
        <v>890.5744279999999</v>
      </c>
      <c r="Z46" s="387">
        <f>'AG Jul 2021'!BL34</f>
        <v>0</v>
      </c>
      <c r="AA46" s="326" t="str">
        <f>'AG Jul 2021'!BM34</f>
        <v>n</v>
      </c>
      <c r="AB46" s="504"/>
      <c r="AC46" s="504"/>
      <c r="AD46" s="504"/>
      <c r="AE46" s="504"/>
      <c r="AF46" s="504"/>
      <c r="AG46" s="504"/>
      <c r="AH46" s="504"/>
      <c r="AI46" s="504"/>
      <c r="AJ46" s="504"/>
      <c r="AK46" s="504"/>
      <c r="AL46" s="504"/>
      <c r="AM46" s="504"/>
      <c r="AN46" s="504"/>
      <c r="AO46" s="504"/>
    </row>
    <row r="47" spans="1:3090" x14ac:dyDescent="0.3">
      <c r="A47" s="319" t="str">
        <f>'AG Jul 2021'!K35</f>
        <v>Alinta Energy</v>
      </c>
      <c r="B47" s="383" t="str">
        <f>'AG Jul 2021'!L35</f>
        <v>Home Deal</v>
      </c>
      <c r="C47" s="388">
        <f>IF('AG Jul 2021'!BP35=0,91*'AG Jul 2021'!M35/100,(91*'AG Jul 2021'!M35/100)+'AG Jul 2021'!BP35/4)</f>
        <v>55.509999999999991</v>
      </c>
      <c r="D47" s="388">
        <f>IF('AG Jul 2021'!O35="",$G$5*'AG Jul 2021'!N35/100,IF($G$5&gt;='AG Jul 2021'!P35,('AG Jul 2021'!P35*'AG Jul 2021'!N35/100),($G$5*'AG Jul 2021'!N35/100)))</f>
        <v>158.78204999999997</v>
      </c>
      <c r="E47" s="388">
        <f>IF(AND('AG Jul 2021'!P35&gt;0,'AG Jul 2021'!R35&gt;0),IF($G$5&lt;'AG Jul 2021'!P35,0,IF($G$5&lt;=('AG Jul 2021'!R35+'AG Jul 2021'!P35),(($G$5-'AG Jul 2021'!P35)*'AG Jul 2021'!Q35/100),(('AG Jul 2021'!R35)*'AG Jul 2021'!Q35/100))),0)</f>
        <v>0</v>
      </c>
      <c r="F47" s="388">
        <f>IF(AND('AG Jul 2021'!Q35&gt;0,'AG Jul 2021'!S35&gt;0),IF($G$5&lt;('AG Jul 2021'!R35+'AG Jul 2021'!P35),0,IF($G$5&lt;=('AG Jul 2021'!T35+'AG Jul 2021'!R35+'AG Jul 2021'!P35),(($G$5-('AG Jul 2021'!R35+'AG Jul 2021'!P35))*'AG Jul 2021'!S35/100),('AG Jul 2021'!T35*'AG Jul 2021'!S35/100))),0)</f>
        <v>0</v>
      </c>
      <c r="G47" s="388">
        <f>IF('AG Jul 2021'!T35&gt;0,IF(($G$5&lt;'AG Jul 2021'!T35),(0),($G$5-'AG Jul 2021'!T35)*'AG Jul 2021'!U35/100),IF(AND('AG Jul 2021'!R35&gt;0,'AG Jul 2021'!T35=""),IF(($G$5&lt;'AG Jul 2021'!R35),(0),($G$5-'AG Jul 2021'!R35)*'AG Jul 2021'!S35/100),IF(AND('AG Jul 2021'!P35&gt;0,'AG Jul 2021'!R35=""),IF(($G$5&lt;'AG Jul 2021'!P35),(0),($G$5-'AG Jul 2021'!P35)*'AG Jul 2021'!Q35/100),0)))</f>
        <v>0</v>
      </c>
      <c r="H47" s="388">
        <f>$H$5*'AG Jul 2021'!AE35/100</f>
        <v>33.27585545454545</v>
      </c>
      <c r="I47" s="388">
        <f t="shared" si="12"/>
        <v>247.56790545454541</v>
      </c>
      <c r="J47" s="449">
        <f t="shared" si="13"/>
        <v>768.23162181818168</v>
      </c>
      <c r="K47" s="449">
        <f t="shared" si="14"/>
        <v>990.27162181818164</v>
      </c>
      <c r="L47" s="450">
        <f t="shared" si="19"/>
        <v>1089.2987839999998</v>
      </c>
      <c r="M47" s="449">
        <f>'AG Jul 2021'!AZ35</f>
        <v>0</v>
      </c>
      <c r="N47" s="449">
        <f>'AG Jul 2021'!BA35</f>
        <v>0</v>
      </c>
      <c r="O47" s="449">
        <f>'AG Jul 2021'!BB35</f>
        <v>0</v>
      </c>
      <c r="P47" s="449">
        <f>'AG Jul 2021'!BC35</f>
        <v>0</v>
      </c>
      <c r="Q47" s="449">
        <f>($E$6*'AG Jul 2021'!AT35/100)*4</f>
        <v>223.155</v>
      </c>
      <c r="R47" s="448" t="str">
        <f t="shared" si="20"/>
        <v>No discount</v>
      </c>
      <c r="S47" s="448" t="str">
        <f t="shared" si="21"/>
        <v>Exclusive</v>
      </c>
      <c r="T47" s="475">
        <f t="shared" si="15"/>
        <v>990.27162181818164</v>
      </c>
      <c r="U47" s="449">
        <f t="shared" si="16"/>
        <v>990.27162181818164</v>
      </c>
      <c r="V47" s="449">
        <f t="shared" si="17"/>
        <v>767.11662181818167</v>
      </c>
      <c r="W47" s="449">
        <f t="shared" si="18"/>
        <v>767.11662181818167</v>
      </c>
      <c r="X47" s="385">
        <f t="shared" si="22"/>
        <v>843.82828399999994</v>
      </c>
      <c r="Y47" s="385">
        <f t="shared" si="22"/>
        <v>843.82828399999994</v>
      </c>
      <c r="Z47" s="387">
        <f>'AG Jul 2021'!BL35</f>
        <v>0</v>
      </c>
      <c r="AA47" s="326" t="str">
        <f>'AG Jul 2021'!BM35</f>
        <v>n</v>
      </c>
      <c r="AB47" s="504"/>
      <c r="AC47" s="504"/>
      <c r="AD47" s="504"/>
      <c r="AE47" s="504"/>
      <c r="AF47" s="504"/>
      <c r="AG47" s="504"/>
      <c r="AH47" s="504"/>
      <c r="AI47" s="504"/>
      <c r="AJ47" s="504"/>
      <c r="AK47" s="504"/>
      <c r="AL47" s="504"/>
      <c r="AM47" s="504"/>
      <c r="AN47" s="504"/>
      <c r="AO47" s="504"/>
    </row>
    <row r="48" spans="1:3090" x14ac:dyDescent="0.3">
      <c r="A48" s="319" t="str">
        <f>'AG Jul 2021'!K36</f>
        <v>CovaU</v>
      </c>
      <c r="B48" s="383" t="str">
        <f>'AG Jul 2021'!L36</f>
        <v>Freedom Plus Solar</v>
      </c>
      <c r="C48" s="388">
        <f>IF('AG Jul 2021'!BP36=0,91*'AG Jul 2021'!M36/100,(91*'AG Jul 2021'!M36/100)+'AG Jul 2021'!BP36/4)</f>
        <v>80.989999999999995</v>
      </c>
      <c r="D48" s="388">
        <f>IF('AG Jul 2021'!O36="",$G$5*'AG Jul 2021'!N36/100,IF($G$5&gt;='AG Jul 2021'!P36,('AG Jul 2021'!P36*'AG Jul 2021'!N36/100),($G$5*'AG Jul 2021'!N36/100)))</f>
        <v>223.13056500000002</v>
      </c>
      <c r="E48" s="388">
        <f>IF(AND('AG Jul 2021'!P36&gt;0,'AG Jul 2021'!R36&gt;0),IF($G$5&lt;'AG Jul 2021'!P36,0,IF($G$5&lt;=('AG Jul 2021'!R36+'AG Jul 2021'!P36),(($G$5-'AG Jul 2021'!P36)*'AG Jul 2021'!Q36/100),(('AG Jul 2021'!R36)*'AG Jul 2021'!Q36/100))),0)</f>
        <v>0</v>
      </c>
      <c r="F48" s="388">
        <f>IF(AND('AG Jul 2021'!Q36&gt;0,'AG Jul 2021'!S36&gt;0),IF($G$5&lt;('AG Jul 2021'!R36+'AG Jul 2021'!P36),0,IF($G$5&lt;=('AG Jul 2021'!T36+'AG Jul 2021'!R36+'AG Jul 2021'!P36),(($G$5-('AG Jul 2021'!R36+'AG Jul 2021'!P36))*'AG Jul 2021'!S36/100),('AG Jul 2021'!T36*'AG Jul 2021'!S36/100))),0)</f>
        <v>0</v>
      </c>
      <c r="G48" s="388">
        <f>IF('AG Jul 2021'!T36&gt;0,IF(($G$5&lt;'AG Jul 2021'!T36),(0),($G$5-'AG Jul 2021'!T36)*'AG Jul 2021'!U36/100),IF(AND('AG Jul 2021'!R36&gt;0,'AG Jul 2021'!T36=""),IF(($G$5&lt;'AG Jul 2021'!R36),(0),($G$5-'AG Jul 2021'!R36)*'AG Jul 2021'!S36/100),IF(AND('AG Jul 2021'!P36&gt;0,'AG Jul 2021'!R36=""),IF(($G$5&lt;'AG Jul 2021'!P36),(0),($G$5-'AG Jul 2021'!P36)*'AG Jul 2021'!Q36/100),0)))</f>
        <v>0</v>
      </c>
      <c r="H48" s="388">
        <f>$H$5*'AG Jul 2021'!AE36/100</f>
        <v>64.467899999999986</v>
      </c>
      <c r="I48" s="388">
        <f t="shared" si="12"/>
        <v>368.58846499999999</v>
      </c>
      <c r="J48" s="449">
        <f t="shared" si="13"/>
        <v>1150.3938599999999</v>
      </c>
      <c r="K48" s="449">
        <f t="shared" si="14"/>
        <v>1474.3538599999999</v>
      </c>
      <c r="L48" s="450">
        <f t="shared" si="19"/>
        <v>1621.789246</v>
      </c>
      <c r="M48" s="449">
        <f>'AG Jul 2021'!AZ36</f>
        <v>20</v>
      </c>
      <c r="N48" s="449">
        <f>'AG Jul 2021'!BA36</f>
        <v>0</v>
      </c>
      <c r="O48" s="449">
        <f>'AG Jul 2021'!BB36</f>
        <v>0</v>
      </c>
      <c r="P48" s="449">
        <f>'AG Jul 2021'!BC36</f>
        <v>0</v>
      </c>
      <c r="Q48" s="449">
        <f>($E$6*'AG Jul 2021'!AT36/100)*4</f>
        <v>252.90900000000002</v>
      </c>
      <c r="R48" s="448" t="str">
        <f t="shared" si="20"/>
        <v>Guaranteed off bill</v>
      </c>
      <c r="S48" s="448" t="str">
        <f t="shared" si="21"/>
        <v>Exclusive</v>
      </c>
      <c r="T48" s="475">
        <f t="shared" si="15"/>
        <v>1179.483088</v>
      </c>
      <c r="U48" s="449">
        <f t="shared" si="16"/>
        <v>1179.483088</v>
      </c>
      <c r="V48" s="449">
        <f t="shared" si="17"/>
        <v>926.57408799999996</v>
      </c>
      <c r="W48" s="449">
        <f t="shared" si="18"/>
        <v>926.57408799999996</v>
      </c>
      <c r="X48" s="385">
        <f t="shared" si="22"/>
        <v>1019.2314968000001</v>
      </c>
      <c r="Y48" s="385">
        <f t="shared" si="22"/>
        <v>1019.2314968000001</v>
      </c>
      <c r="Z48" s="387">
        <f>'AG Jul 2021'!BL36</f>
        <v>0</v>
      </c>
      <c r="AA48" s="326" t="str">
        <f>'AG Jul 2021'!BM36</f>
        <v>n</v>
      </c>
      <c r="AB48" s="504"/>
      <c r="AC48" s="504"/>
      <c r="AD48" s="504"/>
      <c r="AE48" s="504"/>
      <c r="AF48" s="504"/>
      <c r="AG48" s="504"/>
      <c r="AH48" s="504"/>
      <c r="AI48" s="504"/>
      <c r="AJ48" s="504"/>
      <c r="AK48" s="504"/>
      <c r="AL48" s="504"/>
      <c r="AM48" s="504"/>
      <c r="AN48" s="504"/>
      <c r="AO48" s="504"/>
    </row>
    <row r="49" spans="1:41" x14ac:dyDescent="0.3">
      <c r="A49" s="319" t="str">
        <f>'AG Jul 2021'!K37</f>
        <v>Diamond Energy</v>
      </c>
      <c r="B49" s="383" t="str">
        <f>'AG Jul 2021'!L37</f>
        <v>Renewable Saver POT</v>
      </c>
      <c r="C49" s="388">
        <f>IF('AG Jul 2021'!BP37=0,91*'AG Jul 2021'!M37/100,(91*'AG Jul 2021'!M37/100)+'AG Jul 2021'!BP37/4)</f>
        <v>84.084000000000003</v>
      </c>
      <c r="D49" s="388">
        <f>IF('AG Jul 2021'!O37="",$G$5*'AG Jul 2021'!N37/100,IF($G$5&gt;='AG Jul 2021'!P37,('AG Jul 2021'!P37*'AG Jul 2021'!N37/100),($G$5*'AG Jul 2021'!N37/100)))</f>
        <v>77.699999999999989</v>
      </c>
      <c r="E49" s="388">
        <f>IF(AND('AG Jul 2021'!P37&gt;0,'AG Jul 2021'!R37&gt;0),IF($G$5&lt;'AG Jul 2021'!P37,0,IF($G$5&lt;=('AG Jul 2021'!R37+'AG Jul 2021'!P37),(($G$5-'AG Jul 2021'!P37)*'AG Jul 2021'!Q37/100),(('AG Jul 2021'!R37)*'AG Jul 2021'!Q37/100))),0)</f>
        <v>0</v>
      </c>
      <c r="F49" s="388">
        <f>IF(AND('AG Jul 2021'!Q37&gt;0,'AG Jul 2021'!S37&gt;0),IF($G$5&lt;('AG Jul 2021'!R37+'AG Jul 2021'!P37),0,IF($G$5&lt;=('AG Jul 2021'!T37+'AG Jul 2021'!R37+'AG Jul 2021'!P37),(($G$5-('AG Jul 2021'!R37+'AG Jul 2021'!P37))*'AG Jul 2021'!S37/100),('AG Jul 2021'!T37*'AG Jul 2021'!S37/100))),0)</f>
        <v>0</v>
      </c>
      <c r="G49" s="388">
        <f>IF('AG Jul 2021'!T37&gt;0,IF(($G$5&lt;'AG Jul 2021'!T37),(0),($G$5-'AG Jul 2021'!T37)*'AG Jul 2021'!U37/100),IF(AND('AG Jul 2021'!R37&gt;0,'AG Jul 2021'!T37=""),IF(($G$5&lt;'AG Jul 2021'!R37),(0),($G$5-'AG Jul 2021'!R37)*'AG Jul 2021'!S37/100),IF(AND('AG Jul 2021'!P37&gt;0,'AG Jul 2021'!R37=""),IF(($G$5&lt;'AG Jul 2021'!P37),(0),($G$5-'AG Jul 2021'!P37)*'AG Jul 2021'!Q37/100),0)))</f>
        <v>149.45890500000002</v>
      </c>
      <c r="H49" s="388">
        <f>$H$5*'AG Jul 2021'!AE37/100</f>
        <v>51.932474999999982</v>
      </c>
      <c r="I49" s="388">
        <f t="shared" si="12"/>
        <v>363.17538000000002</v>
      </c>
      <c r="J49" s="449">
        <f t="shared" si="13"/>
        <v>1116.3655200000001</v>
      </c>
      <c r="K49" s="449">
        <f t="shared" si="14"/>
        <v>1452.7015200000001</v>
      </c>
      <c r="L49" s="450">
        <f t="shared" si="19"/>
        <v>1597.9716720000001</v>
      </c>
      <c r="M49" s="449">
        <f>'AG Jul 2021'!AZ37</f>
        <v>0</v>
      </c>
      <c r="N49" s="449">
        <f>'AG Jul 2021'!BA37</f>
        <v>0</v>
      </c>
      <c r="O49" s="449">
        <f>'AG Jul 2021'!BB37</f>
        <v>7</v>
      </c>
      <c r="P49" s="449">
        <f>'AG Jul 2021'!BC37</f>
        <v>0</v>
      </c>
      <c r="Q49" s="449">
        <f>($E$6*'AG Jul 2021'!AT37/100)*4</f>
        <v>303.49079999999998</v>
      </c>
      <c r="R49" s="448" t="str">
        <f t="shared" si="20"/>
        <v>Pay-on-time off bill</v>
      </c>
      <c r="S49" s="448" t="str">
        <f t="shared" si="21"/>
        <v>Exclusive</v>
      </c>
      <c r="T49" s="475">
        <f t="shared" si="15"/>
        <v>1452.7015200000001</v>
      </c>
      <c r="U49" s="449">
        <f t="shared" si="16"/>
        <v>1351.0124136000002</v>
      </c>
      <c r="V49" s="449">
        <f t="shared" si="17"/>
        <v>1149.21072</v>
      </c>
      <c r="W49" s="449">
        <f t="shared" si="18"/>
        <v>1047.5216136000001</v>
      </c>
      <c r="X49" s="385">
        <f t="shared" si="22"/>
        <v>1264.1317920000001</v>
      </c>
      <c r="Y49" s="385">
        <f t="shared" si="22"/>
        <v>1152.2737749600003</v>
      </c>
      <c r="Z49" s="387">
        <f>'AG Jul 2021'!BL37</f>
        <v>0</v>
      </c>
      <c r="AA49" s="326" t="str">
        <f>'AG Jul 2021'!BM37</f>
        <v>n</v>
      </c>
      <c r="AB49" s="504"/>
      <c r="AC49" s="504"/>
      <c r="AD49" s="504"/>
      <c r="AE49" s="504"/>
      <c r="AF49" s="504"/>
      <c r="AG49" s="504"/>
      <c r="AH49" s="504"/>
      <c r="AI49" s="504"/>
      <c r="AJ49" s="504"/>
      <c r="AK49" s="504"/>
      <c r="AL49" s="504"/>
      <c r="AM49" s="504"/>
      <c r="AN49" s="504"/>
      <c r="AO49" s="504"/>
    </row>
    <row r="50" spans="1:41" x14ac:dyDescent="0.3">
      <c r="A50" s="319" t="str">
        <f>'AG Jul 2021'!K38</f>
        <v>Dodo Power &amp; Gas</v>
      </c>
      <c r="B50" s="383" t="str">
        <f>'AG Jul 2021'!L38</f>
        <v>Market offer</v>
      </c>
      <c r="C50" s="388">
        <f>IF('AG Jul 2021'!BP38=0,91*'AG Jul 2021'!M38/100,(91*'AG Jul 2021'!M38/100)+'AG Jul 2021'!BP38/4)</f>
        <v>83.653818181818167</v>
      </c>
      <c r="D50" s="388">
        <f>IF('AG Jul 2021'!O38="",$G$5*'AG Jul 2021'!N38/100,IF($G$5&gt;='AG Jul 2021'!P38,('AG Jul 2021'!P38*'AG Jul 2021'!N38/100),($G$5*'AG Jul 2021'!N38/100)))</f>
        <v>165.54358227272726</v>
      </c>
      <c r="E50" s="388">
        <f>IF(AND('AG Jul 2021'!P38&gt;0,'AG Jul 2021'!R38&gt;0),IF($G$5&lt;'AG Jul 2021'!P38,0,IF($G$5&lt;=('AG Jul 2021'!R38+'AG Jul 2021'!P38),(($G$5-'AG Jul 2021'!P38)*'AG Jul 2021'!Q38/100),(('AG Jul 2021'!R38)*'AG Jul 2021'!Q38/100))),0)</f>
        <v>0</v>
      </c>
      <c r="F50" s="388">
        <f>IF(AND('AG Jul 2021'!Q38&gt;0,'AG Jul 2021'!S38&gt;0),IF($G$5&lt;('AG Jul 2021'!R38+'AG Jul 2021'!P38),0,IF($G$5&lt;=('AG Jul 2021'!T38+'AG Jul 2021'!R38+'AG Jul 2021'!P38),(($G$5-('AG Jul 2021'!R38+'AG Jul 2021'!P38))*'AG Jul 2021'!S38/100),('AG Jul 2021'!T38*'AG Jul 2021'!S38/100))),0)</f>
        <v>0</v>
      </c>
      <c r="G50" s="388">
        <f>IF('AG Jul 2021'!T38&gt;0,IF(($G$5&lt;'AG Jul 2021'!T38),(0),($G$5-'AG Jul 2021'!T38)*'AG Jul 2021'!U38/100),IF(AND('AG Jul 2021'!R38&gt;0,'AG Jul 2021'!T38=""),IF(($G$5&lt;'AG Jul 2021'!R38),(0),($G$5-'AG Jul 2021'!R38)*'AG Jul 2021'!S38/100),IF(AND('AG Jul 2021'!P38&gt;0,'AG Jul 2021'!R38=""),IF(($G$5&lt;'AG Jul 2021'!P38),(0),($G$5-'AG Jul 2021'!P38)*'AG Jul 2021'!Q38/100),0)))</f>
        <v>0</v>
      </c>
      <c r="H50" s="388">
        <f>$H$5*'AG Jul 2021'!AE38/100</f>
        <v>47.341579090909079</v>
      </c>
      <c r="I50" s="388">
        <f t="shared" si="12"/>
        <v>296.53897954545448</v>
      </c>
      <c r="J50" s="449">
        <f t="shared" si="13"/>
        <v>851.54064545454526</v>
      </c>
      <c r="K50" s="449">
        <f t="shared" si="14"/>
        <v>1186.1559181818179</v>
      </c>
      <c r="L50" s="450">
        <f t="shared" si="19"/>
        <v>1304.7715099999998</v>
      </c>
      <c r="M50" s="449">
        <f>'AG Jul 2021'!AZ38</f>
        <v>0</v>
      </c>
      <c r="N50" s="449">
        <f>'AG Jul 2021'!BA38</f>
        <v>0</v>
      </c>
      <c r="O50" s="449">
        <f>'AG Jul 2021'!BB38</f>
        <v>0</v>
      </c>
      <c r="P50" s="449">
        <f>'AG Jul 2021'!BC38</f>
        <v>0</v>
      </c>
      <c r="Q50" s="449">
        <f>($E$6*'AG Jul 2021'!AT38/100)*4</f>
        <v>345.14639999999997</v>
      </c>
      <c r="R50" s="448" t="str">
        <f t="shared" si="20"/>
        <v>No discount</v>
      </c>
      <c r="S50" s="448" t="str">
        <f t="shared" si="21"/>
        <v>Exclusive</v>
      </c>
      <c r="T50" s="475">
        <f t="shared" si="15"/>
        <v>1186.1559181818179</v>
      </c>
      <c r="U50" s="449">
        <f t="shared" si="16"/>
        <v>1186.1559181818179</v>
      </c>
      <c r="V50" s="449">
        <f t="shared" si="17"/>
        <v>841.00951818181795</v>
      </c>
      <c r="W50" s="449">
        <f t="shared" si="18"/>
        <v>841.00951818181795</v>
      </c>
      <c r="X50" s="385">
        <f t="shared" si="22"/>
        <v>925.11046999999985</v>
      </c>
      <c r="Y50" s="385">
        <f t="shared" si="22"/>
        <v>925.11046999999985</v>
      </c>
      <c r="Z50" s="387">
        <f>'AG Jul 2021'!BL38</f>
        <v>0</v>
      </c>
      <c r="AA50" s="326" t="str">
        <f>'AG Jul 2021'!BM38</f>
        <v>n</v>
      </c>
      <c r="AB50" s="504"/>
      <c r="AC50" s="504"/>
      <c r="AD50" s="504"/>
      <c r="AE50" s="504"/>
      <c r="AF50" s="504"/>
      <c r="AG50" s="504"/>
      <c r="AH50" s="504"/>
      <c r="AI50" s="504"/>
      <c r="AJ50" s="504"/>
      <c r="AK50" s="504"/>
      <c r="AL50" s="504"/>
      <c r="AM50" s="504"/>
      <c r="AN50" s="504"/>
      <c r="AO50" s="504"/>
    </row>
    <row r="51" spans="1:41" x14ac:dyDescent="0.3">
      <c r="A51" s="319" t="str">
        <f>'AG Jul 2021'!K39</f>
        <v>EnergyAustralia</v>
      </c>
      <c r="B51" s="383" t="str">
        <f>'AG Jul 2021'!L39</f>
        <v>Total Plan Home</v>
      </c>
      <c r="C51" s="388">
        <f>IF('AG Jul 2021'!BP39=0,91*'AG Jul 2021'!M39/100,(91*'AG Jul 2021'!M39/100)+'AG Jul 2021'!BP39/4)</f>
        <v>77.349999999999994</v>
      </c>
      <c r="D51" s="388">
        <f>IF('AG Jul 2021'!O39="",$G$5*'AG Jul 2021'!N39/100,IF($G$5&gt;='AG Jul 2021'!P39,('AG Jul 2021'!P39*'AG Jul 2021'!N39/100),($G$5*'AG Jul 2021'!N39/100)))</f>
        <v>208.77180545454547</v>
      </c>
      <c r="E51" s="388">
        <f>IF(AND('AG Jul 2021'!P39&gt;0,'AG Jul 2021'!R39&gt;0),IF($G$5&lt;'AG Jul 2021'!P39,0,IF($G$5&lt;=('AG Jul 2021'!R39+'AG Jul 2021'!P39),(($G$5-'AG Jul 2021'!P39)*'AG Jul 2021'!Q39/100),(('AG Jul 2021'!R39)*'AG Jul 2021'!Q39/100))),0)</f>
        <v>0</v>
      </c>
      <c r="F51" s="388">
        <f>IF(AND('AG Jul 2021'!Q39&gt;0,'AG Jul 2021'!S39&gt;0),IF($G$5&lt;('AG Jul 2021'!R39+'AG Jul 2021'!P39),0,IF($G$5&lt;=('AG Jul 2021'!T39+'AG Jul 2021'!R39+'AG Jul 2021'!P39),(($G$5-('AG Jul 2021'!R39+'AG Jul 2021'!P39))*'AG Jul 2021'!S39/100),('AG Jul 2021'!T39*'AG Jul 2021'!S39/100))),0)</f>
        <v>0</v>
      </c>
      <c r="G51" s="388">
        <f>IF('AG Jul 2021'!T39&gt;0,IF(($G$5&lt;'AG Jul 2021'!T39),(0),($G$5-'AG Jul 2021'!T39)*'AG Jul 2021'!U39/100),IF(AND('AG Jul 2021'!R39&gt;0,'AG Jul 2021'!T39=""),IF(($G$5&lt;'AG Jul 2021'!R39),(0),($G$5-'AG Jul 2021'!R39)*'AG Jul 2021'!S39/100),IF(AND('AG Jul 2021'!P39&gt;0,'AG Jul 2021'!R39=""),IF(($G$5&lt;'AG Jul 2021'!P39),(0),($G$5-'AG Jul 2021'!P39)*'AG Jul 2021'!Q39/100),0)))</f>
        <v>0</v>
      </c>
      <c r="H51" s="388">
        <f>$H$5*'AG Jul 2021'!AE39/100</f>
        <v>35.945738181818172</v>
      </c>
      <c r="I51" s="388">
        <f t="shared" si="12"/>
        <v>322.06754363636361</v>
      </c>
      <c r="J51" s="449">
        <f t="shared" si="13"/>
        <v>978.87017454545446</v>
      </c>
      <c r="K51" s="449">
        <f t="shared" si="14"/>
        <v>1288.2701745454544</v>
      </c>
      <c r="L51" s="450">
        <f t="shared" si="19"/>
        <v>1417.0971919999999</v>
      </c>
      <c r="M51" s="449">
        <f>'AG Jul 2021'!AZ39</f>
        <v>16</v>
      </c>
      <c r="N51" s="449">
        <f>'AG Jul 2021'!BA39</f>
        <v>0</v>
      </c>
      <c r="O51" s="449">
        <f>'AG Jul 2021'!BB39</f>
        <v>0</v>
      </c>
      <c r="P51" s="449">
        <f>'AG Jul 2021'!BC39</f>
        <v>0</v>
      </c>
      <c r="Q51" s="449">
        <f>($E$6*'AG Jul 2021'!AT39/100)*4</f>
        <v>282.66300000000001</v>
      </c>
      <c r="R51" s="448" t="str">
        <f t="shared" si="20"/>
        <v>Guaranteed off bill</v>
      </c>
      <c r="S51" s="448" t="str">
        <f t="shared" si="21"/>
        <v>Exclusive</v>
      </c>
      <c r="T51" s="475">
        <f t="shared" si="15"/>
        <v>1082.1469466181818</v>
      </c>
      <c r="U51" s="449">
        <f t="shared" si="16"/>
        <v>1082.1469466181818</v>
      </c>
      <c r="V51" s="449">
        <f t="shared" si="17"/>
        <v>799.48394661818179</v>
      </c>
      <c r="W51" s="449">
        <f t="shared" si="18"/>
        <v>799.48394661818179</v>
      </c>
      <c r="X51" s="385">
        <f t="shared" si="22"/>
        <v>879.43234128000006</v>
      </c>
      <c r="Y51" s="385">
        <f t="shared" si="22"/>
        <v>879.43234128000006</v>
      </c>
      <c r="Z51" s="387">
        <f>'AG Jul 2021'!BL39</f>
        <v>0</v>
      </c>
      <c r="AA51" s="326" t="str">
        <f>'AG Jul 2021'!BM39</f>
        <v>n</v>
      </c>
      <c r="AB51" s="504"/>
      <c r="AC51" s="504"/>
      <c r="AD51" s="504"/>
      <c r="AE51" s="504"/>
      <c r="AF51" s="504"/>
      <c r="AG51" s="504"/>
      <c r="AH51" s="504"/>
      <c r="AI51" s="504"/>
      <c r="AJ51" s="504"/>
      <c r="AK51" s="504"/>
      <c r="AL51" s="504"/>
      <c r="AM51" s="504"/>
      <c r="AN51" s="504"/>
      <c r="AO51" s="504"/>
    </row>
    <row r="52" spans="1:41" x14ac:dyDescent="0.3">
      <c r="A52" s="319" t="str">
        <f>'AG Jul 2021'!K40</f>
        <v>Mojo Power</v>
      </c>
      <c r="B52" s="383" t="str">
        <f>'AG Jul 2021'!L40</f>
        <v>Single Minded</v>
      </c>
      <c r="C52" s="388">
        <f>IF('AG Jul 2021'!BP40=0,91*'AG Jul 2021'!M40/100,(91*'AG Jul 2021'!M40/100)+'AG Jul 2021'!BP40/4)</f>
        <v>81.254727272727266</v>
      </c>
      <c r="D52" s="388">
        <f>IF('AG Jul 2021'!O40="",$G$5*'AG Jul 2021'!N40/100,IF($G$5&gt;='AG Jul 2021'!P40,('AG Jul 2021'!P40*'AG Jul 2021'!N40/100),($G$5*'AG Jul 2021'!N40/100)))</f>
        <v>170.25386318181819</v>
      </c>
      <c r="E52" s="388">
        <f>IF(AND('AG Jul 2021'!P40&gt;0,'AG Jul 2021'!R40&gt;0),IF($G$5&lt;'AG Jul 2021'!P40,0,IF($G$5&lt;=('AG Jul 2021'!R40+'AG Jul 2021'!P40),(($G$5-'AG Jul 2021'!P40)*'AG Jul 2021'!Q40/100),(('AG Jul 2021'!R40)*'AG Jul 2021'!Q40/100))),0)</f>
        <v>0</v>
      </c>
      <c r="F52" s="388">
        <f>IF(AND('AG Jul 2021'!Q40&gt;0,'AG Jul 2021'!S40&gt;0),IF($G$5&lt;('AG Jul 2021'!R40+'AG Jul 2021'!P40),0,IF($G$5&lt;=('AG Jul 2021'!T40+'AG Jul 2021'!R40+'AG Jul 2021'!P40),(($G$5-('AG Jul 2021'!R40+'AG Jul 2021'!P40))*'AG Jul 2021'!S40/100),('AG Jul 2021'!T40*'AG Jul 2021'!S40/100))),0)</f>
        <v>0</v>
      </c>
      <c r="G52" s="388">
        <f>IF('AG Jul 2021'!T40&gt;0,IF(($G$5&lt;'AG Jul 2021'!T40),(0),($G$5-'AG Jul 2021'!T40)*'AG Jul 2021'!U40/100),IF(AND('AG Jul 2021'!R40&gt;0,'AG Jul 2021'!T40=""),IF(($G$5&lt;'AG Jul 2021'!R40),(0),($G$5-'AG Jul 2021'!R40)*'AG Jul 2021'!S40/100),IF(AND('AG Jul 2021'!P40&gt;0,'AG Jul 2021'!R40=""),IF(($G$5&lt;'AG Jul 2021'!P40),(0),($G$5-'AG Jul 2021'!P40)*'AG Jul 2021'!Q40/100),0)))</f>
        <v>0</v>
      </c>
      <c r="H52" s="388">
        <f>$H$5*'AG Jul 2021'!AE40/100</f>
        <v>43.466993181818168</v>
      </c>
      <c r="I52" s="388">
        <f t="shared" si="12"/>
        <v>294.97558363636364</v>
      </c>
      <c r="J52" s="449">
        <f t="shared" si="13"/>
        <v>854.88342545454543</v>
      </c>
      <c r="K52" s="449">
        <f t="shared" si="14"/>
        <v>1179.9023345454546</v>
      </c>
      <c r="L52" s="450">
        <f t="shared" si="19"/>
        <v>1297.8925680000002</v>
      </c>
      <c r="M52" s="449">
        <f>'AG Jul 2021'!AZ40</f>
        <v>0</v>
      </c>
      <c r="N52" s="449">
        <f>'AG Jul 2021'!BA40</f>
        <v>0</v>
      </c>
      <c r="O52" s="449">
        <f>'AG Jul 2021'!BB40</f>
        <v>0</v>
      </c>
      <c r="P52" s="449">
        <f>'AG Jul 2021'!BC40</f>
        <v>0</v>
      </c>
      <c r="Q52" s="449">
        <f>($E$6*'AG Jul 2021'!AT40/100)*4</f>
        <v>223.155</v>
      </c>
      <c r="R52" s="448" t="str">
        <f t="shared" si="20"/>
        <v>No discount</v>
      </c>
      <c r="S52" s="448" t="str">
        <f t="shared" si="21"/>
        <v>Exclusive</v>
      </c>
      <c r="T52" s="475">
        <f t="shared" si="15"/>
        <v>1179.9023345454546</v>
      </c>
      <c r="U52" s="449">
        <f t="shared" si="16"/>
        <v>1179.9023345454546</v>
      </c>
      <c r="V52" s="449">
        <f t="shared" si="17"/>
        <v>956.74733454545458</v>
      </c>
      <c r="W52" s="449">
        <f t="shared" si="18"/>
        <v>956.74733454545458</v>
      </c>
      <c r="X52" s="385">
        <f t="shared" si="22"/>
        <v>1052.4220680000001</v>
      </c>
      <c r="Y52" s="385">
        <f t="shared" si="22"/>
        <v>1052.4220680000001</v>
      </c>
      <c r="Z52" s="387">
        <f>'AG Jul 2021'!BL40</f>
        <v>0</v>
      </c>
      <c r="AA52" s="326" t="str">
        <f>'AG Jul 2021'!BM40</f>
        <v>n</v>
      </c>
      <c r="AB52" s="504"/>
      <c r="AC52" s="504"/>
      <c r="AD52" s="504"/>
      <c r="AE52" s="504"/>
      <c r="AF52" s="504"/>
      <c r="AG52" s="504"/>
      <c r="AH52" s="504"/>
      <c r="AI52" s="504"/>
      <c r="AJ52" s="504"/>
      <c r="AK52" s="504"/>
      <c r="AL52" s="504"/>
      <c r="AM52" s="504"/>
      <c r="AN52" s="504"/>
      <c r="AO52" s="504"/>
    </row>
    <row r="53" spans="1:41" x14ac:dyDescent="0.3">
      <c r="A53" s="319" t="str">
        <f>'AG Jul 2021'!K41</f>
        <v>Momentum Energy</v>
      </c>
      <c r="B53" s="383" t="str">
        <f>'AG Jul 2021'!L41</f>
        <v>Solar Step Up</v>
      </c>
      <c r="C53" s="388">
        <f>IF('AG Jul 2021'!BP41=0,91*'AG Jul 2021'!M41/100,(91*'AG Jul 2021'!M41/100)+'AG Jul 2021'!BP41/4)</f>
        <v>96.186999999999983</v>
      </c>
      <c r="D53" s="388">
        <f>IF('AG Jul 2021'!O41="",$G$5*'AG Jul 2021'!N41/100,IF($G$5&gt;='AG Jul 2021'!P41,('AG Jul 2021'!P41*'AG Jul 2021'!N41/100),($G$5*'AG Jul 2021'!N41/100)))</f>
        <v>192.51373909090907</v>
      </c>
      <c r="E53" s="388">
        <f>IF(AND('AG Jul 2021'!P41&gt;0,'AG Jul 2021'!R41&gt;0),IF($G$5&lt;'AG Jul 2021'!P41,0,IF($G$5&lt;=('AG Jul 2021'!R41+'AG Jul 2021'!P41),(($G$5-'AG Jul 2021'!P41)*'AG Jul 2021'!Q41/100),(('AG Jul 2021'!R41)*'AG Jul 2021'!Q41/100))),0)</f>
        <v>0</v>
      </c>
      <c r="F53" s="388">
        <f>IF(AND('AG Jul 2021'!Q41&gt;0,'AG Jul 2021'!S41&gt;0),IF($G$5&lt;('AG Jul 2021'!R41+'AG Jul 2021'!P41),0,IF($G$5&lt;=('AG Jul 2021'!T41+'AG Jul 2021'!R41+'AG Jul 2021'!P41),(($G$5-('AG Jul 2021'!R41+'AG Jul 2021'!P41))*'AG Jul 2021'!S41/100),('AG Jul 2021'!T41*'AG Jul 2021'!S41/100))),0)</f>
        <v>0</v>
      </c>
      <c r="G53" s="388">
        <f>IF('AG Jul 2021'!T41&gt;0,IF(($G$5&lt;'AG Jul 2021'!T41),(0),($G$5-'AG Jul 2021'!T41)*'AG Jul 2021'!U41/100),IF(AND('AG Jul 2021'!R41&gt;0,'AG Jul 2021'!T41=""),IF(($G$5&lt;'AG Jul 2021'!R41),(0),($G$5-'AG Jul 2021'!R41)*'AG Jul 2021'!S41/100),IF(AND('AG Jul 2021'!P41&gt;0,'AG Jul 2021'!R41=""),IF(($G$5&lt;'AG Jul 2021'!P41),(0),($G$5-'AG Jul 2021'!P41)*'AG Jul 2021'!Q41/100),0)))</f>
        <v>0</v>
      </c>
      <c r="H53" s="388">
        <f>$H$5*'AG Jul 2021'!AE41/100</f>
        <v>44.053064999999997</v>
      </c>
      <c r="I53" s="388">
        <f t="shared" si="12"/>
        <v>332.75380409090906</v>
      </c>
      <c r="J53" s="449">
        <f t="shared" si="13"/>
        <v>946.26721636363629</v>
      </c>
      <c r="K53" s="449">
        <f t="shared" si="14"/>
        <v>1331.0152163636362</v>
      </c>
      <c r="L53" s="450">
        <f t="shared" si="19"/>
        <v>1464.1167379999999</v>
      </c>
      <c r="M53" s="449">
        <f>'AG Jul 2021'!AZ41</f>
        <v>0</v>
      </c>
      <c r="N53" s="449">
        <f>'AG Jul 2021'!BA41</f>
        <v>0</v>
      </c>
      <c r="O53" s="449">
        <f>'AG Jul 2021'!BB41</f>
        <v>0</v>
      </c>
      <c r="P53" s="449">
        <f>'AG Jul 2021'!BC41</f>
        <v>0</v>
      </c>
      <c r="Q53" s="449">
        <f>($E$6*'AG Jul 2021'!AT41/100)*4</f>
        <v>297.54000000000002</v>
      </c>
      <c r="R53" s="448" t="str">
        <f t="shared" si="20"/>
        <v>No discount</v>
      </c>
      <c r="S53" s="448" t="str">
        <f t="shared" si="21"/>
        <v>Exclusive</v>
      </c>
      <c r="T53" s="475">
        <f t="shared" si="15"/>
        <v>1331.0152163636362</v>
      </c>
      <c r="U53" s="449">
        <f t="shared" si="16"/>
        <v>1331.0152163636362</v>
      </c>
      <c r="V53" s="449">
        <f t="shared" si="17"/>
        <v>1033.4752163636363</v>
      </c>
      <c r="W53" s="449">
        <f t="shared" si="18"/>
        <v>1033.4752163636363</v>
      </c>
      <c r="X53" s="385">
        <f t="shared" si="22"/>
        <v>1136.8227380000001</v>
      </c>
      <c r="Y53" s="385">
        <f t="shared" si="22"/>
        <v>1136.8227380000001</v>
      </c>
      <c r="Z53" s="387">
        <f>'AG Jul 2021'!BL41</f>
        <v>0</v>
      </c>
      <c r="AA53" s="326" t="str">
        <f>'AG Jul 2021'!BM41</f>
        <v>n</v>
      </c>
      <c r="AB53" s="504"/>
      <c r="AC53" s="504"/>
      <c r="AD53" s="504"/>
      <c r="AE53" s="504"/>
      <c r="AF53" s="504"/>
      <c r="AG53" s="504"/>
      <c r="AH53" s="504"/>
      <c r="AI53" s="504"/>
      <c r="AJ53" s="504"/>
      <c r="AK53" s="504"/>
      <c r="AL53" s="504"/>
      <c r="AM53" s="504"/>
      <c r="AN53" s="504"/>
      <c r="AO53" s="504"/>
    </row>
    <row r="54" spans="1:41" x14ac:dyDescent="0.3">
      <c r="A54" s="319" t="str">
        <f>'AG Jul 2021'!K42</f>
        <v>Origin Energy</v>
      </c>
      <c r="B54" s="383" t="str">
        <f>'AG Jul 2021'!L42</f>
        <v>Solar Boost</v>
      </c>
      <c r="C54" s="388">
        <f>IF('AG Jul 2021'!BP42=0,91*'AG Jul 2021'!M42/100,(91*'AG Jul 2021'!M42/100)+'AG Jul 2021'!BP42/4)</f>
        <v>73.197090909090917</v>
      </c>
      <c r="D54" s="388">
        <f>IF('AG Jul 2021'!O42="",$G$5*'AG Jul 2021'!N42/100,IF($G$5&gt;='AG Jul 2021'!P42,('AG Jul 2021'!P42*'AG Jul 2021'!N42/100),($G$5*'AG Jul 2021'!N42/100)))</f>
        <v>208.39194409090908</v>
      </c>
      <c r="E54" s="388">
        <f>IF(AND('AG Jul 2021'!P42&gt;0,'AG Jul 2021'!R42&gt;0),IF($G$5&lt;'AG Jul 2021'!P42,0,IF($G$5&lt;=('AG Jul 2021'!R42+'AG Jul 2021'!P42),(($G$5-'AG Jul 2021'!P42)*'AG Jul 2021'!Q42/100),(('AG Jul 2021'!R42)*'AG Jul 2021'!Q42/100))),0)</f>
        <v>0</v>
      </c>
      <c r="F54" s="388">
        <f>IF(AND('AG Jul 2021'!Q42&gt;0,'AG Jul 2021'!S42&gt;0),IF($G$5&lt;('AG Jul 2021'!R42+'AG Jul 2021'!P42),0,IF($G$5&lt;=('AG Jul 2021'!T42+'AG Jul 2021'!R42+'AG Jul 2021'!P42),(($G$5-('AG Jul 2021'!R42+'AG Jul 2021'!P42))*'AG Jul 2021'!S42/100),('AG Jul 2021'!T42*'AG Jul 2021'!S42/100))),0)</f>
        <v>0</v>
      </c>
      <c r="G54" s="388">
        <f>IF('AG Jul 2021'!T42&gt;0,IF(($G$5&lt;'AG Jul 2021'!T42),(0),($G$5-'AG Jul 2021'!T42)*'AG Jul 2021'!U42/100),IF(AND('AG Jul 2021'!R42&gt;0,'AG Jul 2021'!T42=""),IF(($G$5&lt;'AG Jul 2021'!R42),(0),($G$5-'AG Jul 2021'!R42)*'AG Jul 2021'!S42/100),IF(AND('AG Jul 2021'!P42&gt;0,'AG Jul 2021'!R42=""),IF(($G$5&lt;'AG Jul 2021'!P42),(0),($G$5-'AG Jul 2021'!P42)*'AG Jul 2021'!Q42/100),0)))</f>
        <v>0</v>
      </c>
      <c r="H54" s="388">
        <f>$H$5*'AG Jul 2021'!AE42/100</f>
        <v>44.313541363636361</v>
      </c>
      <c r="I54" s="388">
        <f t="shared" si="12"/>
        <v>325.90257636363634</v>
      </c>
      <c r="J54" s="449">
        <f t="shared" si="13"/>
        <v>1010.8219418181817</v>
      </c>
      <c r="K54" s="449">
        <f t="shared" si="14"/>
        <v>1303.6103054545454</v>
      </c>
      <c r="L54" s="450">
        <f t="shared" si="19"/>
        <v>1433.9713360000001</v>
      </c>
      <c r="M54" s="449">
        <f>'AG Jul 2021'!AZ42</f>
        <v>0</v>
      </c>
      <c r="N54" s="449">
        <f>'AG Jul 2021'!BA42</f>
        <v>0</v>
      </c>
      <c r="O54" s="449">
        <f>'AG Jul 2021'!BB42</f>
        <v>0</v>
      </c>
      <c r="P54" s="449">
        <f>'AG Jul 2021'!BC42</f>
        <v>0</v>
      </c>
      <c r="Q54" s="449">
        <f>($E$6*'AG Jul 2021'!AT42/100)*4</f>
        <v>416.55599999999998</v>
      </c>
      <c r="R54" s="448" t="str">
        <f t="shared" si="20"/>
        <v>No discount</v>
      </c>
      <c r="S54" s="448" t="str">
        <f t="shared" si="21"/>
        <v>Inclusive</v>
      </c>
      <c r="T54" s="475">
        <f t="shared" si="15"/>
        <v>1303.6103054545454</v>
      </c>
      <c r="U54" s="449">
        <f t="shared" si="16"/>
        <v>1303.6103054545454</v>
      </c>
      <c r="V54" s="449">
        <f t="shared" si="17"/>
        <v>887.05430545454533</v>
      </c>
      <c r="W54" s="449">
        <f t="shared" si="18"/>
        <v>887.05430545454533</v>
      </c>
      <c r="X54" s="385">
        <f t="shared" si="22"/>
        <v>975.75973599999998</v>
      </c>
      <c r="Y54" s="385">
        <f t="shared" si="22"/>
        <v>975.75973599999998</v>
      </c>
      <c r="Z54" s="387">
        <f>'AG Jul 2021'!BL42</f>
        <v>0</v>
      </c>
      <c r="AA54" s="326" t="str">
        <f>'AG Jul 2021'!BM42</f>
        <v>n</v>
      </c>
      <c r="AB54" s="504"/>
      <c r="AC54" s="504"/>
      <c r="AD54" s="504"/>
      <c r="AE54" s="504"/>
      <c r="AF54" s="504"/>
      <c r="AG54" s="504"/>
      <c r="AH54" s="504"/>
      <c r="AI54" s="504"/>
      <c r="AJ54" s="504"/>
      <c r="AK54" s="504"/>
      <c r="AL54" s="504"/>
      <c r="AM54" s="504"/>
      <c r="AN54" s="504"/>
      <c r="AO54" s="504"/>
    </row>
    <row r="55" spans="1:41" x14ac:dyDescent="0.3">
      <c r="A55" s="319" t="str">
        <f>'AG Jul 2021'!K43</f>
        <v>Powerdirect</v>
      </c>
      <c r="B55" s="383" t="str">
        <f>'AG Jul 2021'!L43</f>
        <v>Rate Saver</v>
      </c>
      <c r="C55" s="388">
        <f>IF('AG Jul 2021'!BP43=0,91*'AG Jul 2021'!M43/100,(91*'AG Jul 2021'!M43/100)+'AG Jul 2021'!BP43/4)</f>
        <v>49.603272727272724</v>
      </c>
      <c r="D55" s="388">
        <f>IF('AG Jul 2021'!O43="",$G$5*'AG Jul 2021'!N43/100,IF($G$5&gt;='AG Jul 2021'!P43,('AG Jul 2021'!P43*'AG Jul 2021'!N43/100),($G$5*'AG Jul 2021'!N43/100)))</f>
        <v>172.15316999999999</v>
      </c>
      <c r="E55" s="388">
        <f>IF(AND('AG Jul 2021'!P43&gt;0,'AG Jul 2021'!R43&gt;0),IF($G$5&lt;'AG Jul 2021'!P43,0,IF($G$5&lt;=('AG Jul 2021'!R43+'AG Jul 2021'!P43),(($G$5-'AG Jul 2021'!P43)*'AG Jul 2021'!Q43/100),(('AG Jul 2021'!R43)*'AG Jul 2021'!Q43/100))),0)</f>
        <v>0</v>
      </c>
      <c r="F55" s="388">
        <f>IF(AND('AG Jul 2021'!Q43&gt;0,'AG Jul 2021'!S43&gt;0),IF($G$5&lt;('AG Jul 2021'!R43+'AG Jul 2021'!P43),0,IF($G$5&lt;=('AG Jul 2021'!T43+'AG Jul 2021'!R43+'AG Jul 2021'!P43),(($G$5-('AG Jul 2021'!R43+'AG Jul 2021'!P43))*'AG Jul 2021'!S43/100),('AG Jul 2021'!T43*'AG Jul 2021'!S43/100))),0)</f>
        <v>0</v>
      </c>
      <c r="G55" s="388">
        <f>IF('AG Jul 2021'!T43&gt;0,IF(($G$5&lt;'AG Jul 2021'!T43),(0),($G$5-'AG Jul 2021'!T43)*'AG Jul 2021'!U43/100),IF(AND('AG Jul 2021'!R43&gt;0,'AG Jul 2021'!T43=""),IF(($G$5&lt;'AG Jul 2021'!R43),(0),($G$5-'AG Jul 2021'!R43)*'AG Jul 2021'!S43/100),IF(AND('AG Jul 2021'!P43&gt;0,'AG Jul 2021'!R43=""),IF(($G$5&lt;'AG Jul 2021'!P43),(0),($G$5-'AG Jul 2021'!P43)*'AG Jul 2021'!Q43/100),0)))</f>
        <v>0</v>
      </c>
      <c r="H55" s="388">
        <f>$H$5*'AG Jul 2021'!AE43/100</f>
        <v>39.462169090909079</v>
      </c>
      <c r="I55" s="388">
        <f t="shared" si="12"/>
        <v>261.21861181818178</v>
      </c>
      <c r="J55" s="449">
        <f t="shared" si="13"/>
        <v>846.46135636363624</v>
      </c>
      <c r="K55" s="449">
        <f t="shared" si="14"/>
        <v>1044.8744472727271</v>
      </c>
      <c r="L55" s="450">
        <f t="shared" si="19"/>
        <v>1149.3618919999999</v>
      </c>
      <c r="M55" s="449">
        <f>'AG Jul 2021'!AZ43</f>
        <v>0</v>
      </c>
      <c r="N55" s="449">
        <f>'AG Jul 2021'!BA43</f>
        <v>0</v>
      </c>
      <c r="O55" s="449">
        <f>'AG Jul 2021'!BB43</f>
        <v>0</v>
      </c>
      <c r="P55" s="449">
        <f>'AG Jul 2021'!BC43</f>
        <v>0</v>
      </c>
      <c r="Q55" s="449">
        <f>($E$6*'AG Jul 2021'!AT43/100)*4</f>
        <v>208.27799999999999</v>
      </c>
      <c r="R55" s="448" t="str">
        <f t="shared" si="20"/>
        <v>No discount</v>
      </c>
      <c r="S55" s="448" t="str">
        <f t="shared" si="21"/>
        <v>Exclusive</v>
      </c>
      <c r="T55" s="475">
        <f t="shared" si="15"/>
        <v>1044.8744472727271</v>
      </c>
      <c r="U55" s="449">
        <f t="shared" si="16"/>
        <v>1044.8744472727271</v>
      </c>
      <c r="V55" s="449">
        <f t="shared" si="17"/>
        <v>836.59644727272712</v>
      </c>
      <c r="W55" s="449">
        <f t="shared" si="18"/>
        <v>836.59644727272712</v>
      </c>
      <c r="X55" s="385">
        <f t="shared" si="22"/>
        <v>920.25609199999985</v>
      </c>
      <c r="Y55" s="385">
        <f t="shared" si="22"/>
        <v>920.25609199999985</v>
      </c>
      <c r="Z55" s="387">
        <f>'AG Jul 2021'!BL43</f>
        <v>0</v>
      </c>
      <c r="AA55" s="326" t="str">
        <f>'AG Jul 2021'!BM43</f>
        <v>n</v>
      </c>
      <c r="AB55" s="504"/>
      <c r="AC55" s="504"/>
      <c r="AD55" s="504"/>
      <c r="AE55" s="504"/>
      <c r="AF55" s="504"/>
      <c r="AG55" s="504"/>
      <c r="AH55" s="504"/>
      <c r="AI55" s="504"/>
      <c r="AJ55" s="504"/>
      <c r="AK55" s="504"/>
      <c r="AL55" s="504"/>
      <c r="AM55" s="504"/>
      <c r="AN55" s="504"/>
      <c r="AO55" s="504"/>
    </row>
    <row r="56" spans="1:41" x14ac:dyDescent="0.3">
      <c r="A56" s="319" t="str">
        <f>'AG Jul 2021'!K44</f>
        <v>Powershop</v>
      </c>
      <c r="B56" s="383" t="str">
        <f>'AG Jul 2021'!L44</f>
        <v>Carbon neutral</v>
      </c>
      <c r="C56" s="388">
        <f>IF('AG Jul 2021'!BP44=0,91*'AG Jul 2021'!M44/100,(91*'AG Jul 2021'!M44/100)+'AG Jul 2021'!BP44/4)</f>
        <v>87.814999999999998</v>
      </c>
      <c r="D56" s="388">
        <f>IF('AG Jul 2021'!O44="",$G$5*'AG Jul 2021'!N44/100,IF($G$5&gt;='AG Jul 2021'!P44,('AG Jul 2021'!P44*'AG Jul 2021'!N44/100),($G$5*'AG Jul 2021'!N44/100)))</f>
        <v>152.932185</v>
      </c>
      <c r="E56" s="388">
        <f>IF(AND('AG Jul 2021'!P44&gt;0,'AG Jul 2021'!R44&gt;0),IF($G$5&lt;'AG Jul 2021'!P44,0,IF($G$5&lt;=('AG Jul 2021'!R44+'AG Jul 2021'!P44),(($G$5-'AG Jul 2021'!P44)*'AG Jul 2021'!Q44/100),(('AG Jul 2021'!R44)*'AG Jul 2021'!Q44/100))),0)</f>
        <v>0</v>
      </c>
      <c r="F56" s="388">
        <f>IF(AND('AG Jul 2021'!Q44&gt;0,'AG Jul 2021'!S44&gt;0),IF($G$5&lt;('AG Jul 2021'!R44+'AG Jul 2021'!P44),0,IF($G$5&lt;=('AG Jul 2021'!T44+'AG Jul 2021'!R44+'AG Jul 2021'!P44),(($G$5-('AG Jul 2021'!R44+'AG Jul 2021'!P44))*'AG Jul 2021'!S44/100),('AG Jul 2021'!T44*'AG Jul 2021'!S44/100))),0)</f>
        <v>0</v>
      </c>
      <c r="G56" s="388">
        <f>IF('AG Jul 2021'!T44&gt;0,IF(($G$5&lt;'AG Jul 2021'!T44),(0),($G$5-'AG Jul 2021'!T44)*'AG Jul 2021'!U44/100),IF(AND('AG Jul 2021'!R44&gt;0,'AG Jul 2021'!T44=""),IF(($G$5&lt;'AG Jul 2021'!R44),(0),($G$5-'AG Jul 2021'!R44)*'AG Jul 2021'!S44/100),IF(AND('AG Jul 2021'!P44&gt;0,'AG Jul 2021'!R44=""),IF(($G$5&lt;'AG Jul 2021'!P44),(0),($G$5-'AG Jul 2021'!P44)*'AG Jul 2021'!Q44/100),0)))</f>
        <v>0</v>
      </c>
      <c r="H56" s="388">
        <f>$H$5*'AG Jul 2021'!AE44/100</f>
        <v>32.233949999999993</v>
      </c>
      <c r="I56" s="388">
        <f t="shared" si="12"/>
        <v>272.98113499999999</v>
      </c>
      <c r="J56" s="449">
        <f t="shared" si="13"/>
        <v>740.66453999999999</v>
      </c>
      <c r="K56" s="449">
        <f t="shared" si="14"/>
        <v>1091.92454</v>
      </c>
      <c r="L56" s="450">
        <f t="shared" si="19"/>
        <v>1201.116994</v>
      </c>
      <c r="M56" s="449">
        <f>'AG Jul 2021'!AZ44</f>
        <v>0</v>
      </c>
      <c r="N56" s="449">
        <f>'AG Jul 2021'!BA44</f>
        <v>0</v>
      </c>
      <c r="O56" s="449">
        <f>'AG Jul 2021'!BB44</f>
        <v>0</v>
      </c>
      <c r="P56" s="449">
        <f>'AG Jul 2021'!BC44</f>
        <v>0</v>
      </c>
      <c r="Q56" s="449">
        <f>($E$6*'AG Jul 2021'!AT44/100)*4</f>
        <v>148.77000000000001</v>
      </c>
      <c r="R56" s="448" t="str">
        <f t="shared" si="20"/>
        <v>No discount</v>
      </c>
      <c r="S56" s="448" t="str">
        <f t="shared" si="21"/>
        <v>Inclusive</v>
      </c>
      <c r="T56" s="475">
        <f t="shared" si="15"/>
        <v>1091.92454</v>
      </c>
      <c r="U56" s="449">
        <f t="shared" si="16"/>
        <v>1091.92454</v>
      </c>
      <c r="V56" s="449">
        <f t="shared" si="17"/>
        <v>943.15454</v>
      </c>
      <c r="W56" s="449">
        <f t="shared" si="18"/>
        <v>943.15454</v>
      </c>
      <c r="X56" s="385">
        <f t="shared" si="22"/>
        <v>1037.469994</v>
      </c>
      <c r="Y56" s="385">
        <f t="shared" si="22"/>
        <v>1037.469994</v>
      </c>
      <c r="Z56" s="387">
        <f>'AG Jul 2021'!BL44</f>
        <v>0</v>
      </c>
      <c r="AA56" s="326" t="str">
        <f>'AG Jul 2021'!BM44</f>
        <v>n</v>
      </c>
      <c r="AB56" s="504"/>
      <c r="AC56" s="504"/>
      <c r="AD56" s="504"/>
      <c r="AE56" s="504"/>
      <c r="AF56" s="504"/>
      <c r="AG56" s="504"/>
      <c r="AH56" s="504"/>
      <c r="AI56" s="504"/>
      <c r="AJ56" s="504"/>
      <c r="AK56" s="504"/>
      <c r="AL56" s="504"/>
      <c r="AM56" s="504"/>
      <c r="AN56" s="504"/>
      <c r="AO56" s="504"/>
    </row>
    <row r="57" spans="1:41" x14ac:dyDescent="0.3">
      <c r="A57" s="319" t="str">
        <f>'AG Jul 2021'!K45</f>
        <v>Red Energy</v>
      </c>
      <c r="B57" s="383" t="str">
        <f>'AG Jul 2021'!L45</f>
        <v>Solar Saver</v>
      </c>
      <c r="C57" s="388">
        <f>IF('AG Jul 2021'!BP45=0,91*'AG Jul 2021'!M45/100,(91*'AG Jul 2021'!M45/100)+'AG Jul 2021'!BP45/4)</f>
        <v>83.992999999999995</v>
      </c>
      <c r="D57" s="388">
        <f>IF('AG Jul 2021'!O45="",$G$5*'AG Jul 2021'!N45/100,IF($G$5&gt;='AG Jul 2021'!P45,('AG Jul 2021'!P45*'AG Jul 2021'!N45/100),($G$5*'AG Jul 2021'!N45/100)))</f>
        <v>196.31235272727272</v>
      </c>
      <c r="E57" s="388">
        <f>IF(AND('AG Jul 2021'!P45&gt;0,'AG Jul 2021'!R45&gt;0),IF($G$5&lt;'AG Jul 2021'!P45,0,IF($G$5&lt;=('AG Jul 2021'!R45+'AG Jul 2021'!P45),(($G$5-'AG Jul 2021'!P45)*'AG Jul 2021'!Q45/100),(('AG Jul 2021'!R45)*'AG Jul 2021'!Q45/100))),0)</f>
        <v>0</v>
      </c>
      <c r="F57" s="388">
        <f>IF(AND('AG Jul 2021'!Q45&gt;0,'AG Jul 2021'!S45&gt;0),IF($G$5&lt;('AG Jul 2021'!R45+'AG Jul 2021'!P45),0,IF($G$5&lt;=('AG Jul 2021'!T45+'AG Jul 2021'!R45+'AG Jul 2021'!P45),(($G$5-('AG Jul 2021'!R45+'AG Jul 2021'!P45))*'AG Jul 2021'!S45/100),('AG Jul 2021'!T45*'AG Jul 2021'!S45/100))),0)</f>
        <v>0</v>
      </c>
      <c r="G57" s="388">
        <f>IF('AG Jul 2021'!T45&gt;0,IF(($G$5&lt;'AG Jul 2021'!T45),(0),($G$5-'AG Jul 2021'!T45)*'AG Jul 2021'!U45/100),IF(AND('AG Jul 2021'!R45&gt;0,'AG Jul 2021'!T45=""),IF(($G$5&lt;'AG Jul 2021'!R45),(0),($G$5-'AG Jul 2021'!R45)*'AG Jul 2021'!S45/100),IF(AND('AG Jul 2021'!P45&gt;0,'AG Jul 2021'!R45=""),IF(($G$5&lt;'AG Jul 2021'!P45),(0),($G$5-'AG Jul 2021'!P45)*'AG Jul 2021'!Q45/100),0)))</f>
        <v>0</v>
      </c>
      <c r="H57" s="388">
        <f>$H$5*'AG Jul 2021'!AE45/100</f>
        <v>47.27646</v>
      </c>
      <c r="I57" s="388">
        <f t="shared" si="12"/>
        <v>327.58181272727273</v>
      </c>
      <c r="J57" s="449">
        <f t="shared" si="13"/>
        <v>974.35525090909096</v>
      </c>
      <c r="K57" s="449">
        <f t="shared" si="14"/>
        <v>1310.3272509090909</v>
      </c>
      <c r="L57" s="450">
        <f t="shared" si="19"/>
        <v>1441.3599760000002</v>
      </c>
      <c r="M57" s="449">
        <f>'AG Jul 2021'!AZ45</f>
        <v>0</v>
      </c>
      <c r="N57" s="449">
        <f>'AG Jul 2021'!BA45</f>
        <v>0</v>
      </c>
      <c r="O57" s="449">
        <f>'AG Jul 2021'!BB45</f>
        <v>0</v>
      </c>
      <c r="P57" s="449">
        <f>'AG Jul 2021'!BC45</f>
        <v>0</v>
      </c>
      <c r="Q57" s="449">
        <f>($E$6*'AG Jul 2021'!AT45/100)*4</f>
        <v>535.572</v>
      </c>
      <c r="R57" s="448" t="str">
        <f t="shared" si="20"/>
        <v>No discount</v>
      </c>
      <c r="S57" s="448" t="str">
        <f t="shared" si="21"/>
        <v>Inclusive</v>
      </c>
      <c r="T57" s="475">
        <f t="shared" si="15"/>
        <v>1310.3272509090909</v>
      </c>
      <c r="U57" s="449">
        <f t="shared" si="16"/>
        <v>1310.3272509090909</v>
      </c>
      <c r="V57" s="449">
        <f t="shared" si="17"/>
        <v>774.75525090909093</v>
      </c>
      <c r="W57" s="449">
        <f t="shared" si="18"/>
        <v>774.75525090909093</v>
      </c>
      <c r="X57" s="385">
        <f t="shared" si="22"/>
        <v>852.23077600000011</v>
      </c>
      <c r="Y57" s="385">
        <f t="shared" si="22"/>
        <v>852.23077600000011</v>
      </c>
      <c r="Z57" s="387">
        <f>'AG Jul 2021'!BL45</f>
        <v>0</v>
      </c>
      <c r="AA57" s="326" t="str">
        <f>'AG Jul 2021'!BM45</f>
        <v>n</v>
      </c>
      <c r="AB57" s="504"/>
      <c r="AC57" s="504"/>
      <c r="AD57" s="504"/>
      <c r="AE57" s="504"/>
      <c r="AF57" s="504"/>
      <c r="AG57" s="504"/>
      <c r="AH57" s="504"/>
      <c r="AI57" s="504"/>
      <c r="AJ57" s="504"/>
      <c r="AK57" s="504"/>
      <c r="AL57" s="504"/>
      <c r="AM57" s="504"/>
      <c r="AN57" s="504"/>
      <c r="AO57" s="504"/>
    </row>
    <row r="58" spans="1:41" x14ac:dyDescent="0.3">
      <c r="A58" s="319" t="str">
        <f>'AG Jul 2021'!K46</f>
        <v>Simply Energy</v>
      </c>
      <c r="B58" s="383" t="str">
        <f>'AG Jul 2021'!L46</f>
        <v>Energy Saver</v>
      </c>
      <c r="C58" s="388">
        <f>IF('AG Jul 2021'!BP46=0,91*'AG Jul 2021'!M46/100,(91*'AG Jul 2021'!M46/100)+'AG Jul 2021'!BP46/4)</f>
        <v>81.899999999999991</v>
      </c>
      <c r="D58" s="388">
        <f>IF('AG Jul 2021'!O46="",$G$5*'AG Jul 2021'!N46/100,IF($G$5&gt;='AG Jul 2021'!P46,('AG Jul 2021'!P46*'AG Jul 2021'!N46/100),($G$5*'AG Jul 2021'!N46/100)))</f>
        <v>204.06152454545452</v>
      </c>
      <c r="E58" s="388">
        <f>IF(AND('AG Jul 2021'!P46&gt;0,'AG Jul 2021'!R46&gt;0),IF($G$5&lt;'AG Jul 2021'!P46,0,IF($G$5&lt;=('AG Jul 2021'!R46+'AG Jul 2021'!P46),(($G$5-'AG Jul 2021'!P46)*'AG Jul 2021'!Q46/100),(('AG Jul 2021'!R46)*'AG Jul 2021'!Q46/100))),0)</f>
        <v>0</v>
      </c>
      <c r="F58" s="388">
        <f>IF(AND('AG Jul 2021'!Q46&gt;0,'AG Jul 2021'!S46&gt;0),IF($G$5&lt;('AG Jul 2021'!R46+'AG Jul 2021'!P46),0,IF($G$5&lt;=('AG Jul 2021'!T46+'AG Jul 2021'!R46+'AG Jul 2021'!P46),(($G$5-('AG Jul 2021'!R46+'AG Jul 2021'!P46))*'AG Jul 2021'!S46/100),('AG Jul 2021'!T46*'AG Jul 2021'!S46/100))),0)</f>
        <v>0</v>
      </c>
      <c r="G58" s="388">
        <f>IF('AG Jul 2021'!T46&gt;0,IF(($G$5&lt;'AG Jul 2021'!T46),(0),($G$5-'AG Jul 2021'!T46)*'AG Jul 2021'!U46/100),IF(AND('AG Jul 2021'!R46&gt;0,'AG Jul 2021'!T46=""),IF(($G$5&lt;'AG Jul 2021'!R46),(0),($G$5-'AG Jul 2021'!R46)*'AG Jul 2021'!S46/100),IF(AND('AG Jul 2021'!P46&gt;0,'AG Jul 2021'!R46=""),IF(($G$5&lt;'AG Jul 2021'!P46),(0),($G$5-'AG Jul 2021'!P46)*'AG Jul 2021'!Q46/100),0)))</f>
        <v>0</v>
      </c>
      <c r="H58" s="388">
        <f>$H$5*'AG Jul 2021'!AE46/100</f>
        <v>41.025027272727264</v>
      </c>
      <c r="I58" s="388">
        <f t="shared" si="12"/>
        <v>326.98655181818174</v>
      </c>
      <c r="J58" s="449">
        <f t="shared" si="13"/>
        <v>980.34620727272704</v>
      </c>
      <c r="K58" s="449">
        <f t="shared" si="14"/>
        <v>1307.946207272727</v>
      </c>
      <c r="L58" s="450">
        <f t="shared" si="19"/>
        <v>1438.7408279999997</v>
      </c>
      <c r="M58" s="449">
        <f>'AG Jul 2021'!AZ46</f>
        <v>19</v>
      </c>
      <c r="N58" s="449">
        <f>'AG Jul 2021'!BA46</f>
        <v>0</v>
      </c>
      <c r="O58" s="449">
        <f>'AG Jul 2021'!BB46</f>
        <v>0</v>
      </c>
      <c r="P58" s="449">
        <f>'AG Jul 2021'!BC46</f>
        <v>0</v>
      </c>
      <c r="Q58" s="449">
        <f>($E$6*'AG Jul 2021'!AT46/100)*4</f>
        <v>163.64700000000002</v>
      </c>
      <c r="R58" s="448" t="str">
        <f t="shared" si="20"/>
        <v>Guaranteed off bill</v>
      </c>
      <c r="S58" s="448" t="str">
        <f t="shared" si="21"/>
        <v>Exclusive</v>
      </c>
      <c r="T58" s="475">
        <f t="shared" si="15"/>
        <v>1059.4364278909088</v>
      </c>
      <c r="U58" s="449">
        <f t="shared" si="16"/>
        <v>1059.4364278909088</v>
      </c>
      <c r="V58" s="449">
        <f t="shared" si="17"/>
        <v>895.78942789090877</v>
      </c>
      <c r="W58" s="449">
        <f t="shared" si="18"/>
        <v>895.78942789090877</v>
      </c>
      <c r="X58" s="385">
        <f t="shared" si="22"/>
        <v>985.36837067999977</v>
      </c>
      <c r="Y58" s="385">
        <f t="shared" si="22"/>
        <v>985.36837067999977</v>
      </c>
      <c r="Z58" s="387">
        <f>'AG Jul 2021'!BL46</f>
        <v>0</v>
      </c>
      <c r="AA58" s="326" t="str">
        <f>'AG Jul 2021'!BM46</f>
        <v>n</v>
      </c>
      <c r="AB58" s="504"/>
      <c r="AC58" s="504"/>
      <c r="AD58" s="504"/>
      <c r="AE58" s="504"/>
      <c r="AF58" s="504"/>
      <c r="AG58" s="504"/>
      <c r="AH58" s="504"/>
      <c r="AI58" s="504"/>
      <c r="AJ58" s="504"/>
      <c r="AK58" s="504"/>
      <c r="AL58" s="504"/>
      <c r="AM58" s="504"/>
      <c r="AN58" s="504"/>
      <c r="AO58" s="504"/>
    </row>
    <row r="59" spans="1:41" x14ac:dyDescent="0.3">
      <c r="A59" s="319" t="str">
        <f>'AG Jul 2021'!K47</f>
        <v>1st Energy</v>
      </c>
      <c r="B59" s="383" t="str">
        <f>'AG Jul 2021'!L47</f>
        <v>Solar Bonus</v>
      </c>
      <c r="C59" s="388">
        <f>IF('AG Jul 2021'!BP47=0,91*'AG Jul 2021'!M47/100,(91*'AG Jul 2021'!M47/100)+'AG Jul 2021'!BP47/4)</f>
        <v>94.64</v>
      </c>
      <c r="D59" s="388">
        <f>IF('AG Jul 2021'!O47="",$G$5*'AG Jul 2021'!N47/100,IF($G$5&gt;='AG Jul 2021'!P47,('AG Jul 2021'!P47*'AG Jul 2021'!N47/100),($G$5*'AG Jul 2021'!N47/100)))</f>
        <v>191.90596090909094</v>
      </c>
      <c r="E59" s="388">
        <f>IF(AND('AG Jul 2021'!P47&gt;0,'AG Jul 2021'!R47&gt;0),IF($G$5&lt;'AG Jul 2021'!P47,0,IF($G$5&lt;=('AG Jul 2021'!R47+'AG Jul 2021'!P47),(($G$5-'AG Jul 2021'!P47)*'AG Jul 2021'!Q47/100),(('AG Jul 2021'!R47)*'AG Jul 2021'!Q47/100))),0)</f>
        <v>0</v>
      </c>
      <c r="F59" s="388">
        <f>IF(AND('AG Jul 2021'!Q47&gt;0,'AG Jul 2021'!S47&gt;0),IF($G$5&lt;('AG Jul 2021'!R47+'AG Jul 2021'!P47),0,IF($G$5&lt;=('AG Jul 2021'!T47+'AG Jul 2021'!R47+'AG Jul 2021'!P47),(($G$5-('AG Jul 2021'!R47+'AG Jul 2021'!P47))*'AG Jul 2021'!S47/100),('AG Jul 2021'!T47*'AG Jul 2021'!S47/100))),0)</f>
        <v>0</v>
      </c>
      <c r="G59" s="388">
        <f>IF('AG Jul 2021'!T47&gt;0,IF(($G$5&lt;'AG Jul 2021'!T47),(0),($G$5-'AG Jul 2021'!T47)*'AG Jul 2021'!U47/100),IF(AND('AG Jul 2021'!R47&gt;0,'AG Jul 2021'!T47=""),IF(($G$5&lt;'AG Jul 2021'!R47),(0),($G$5-'AG Jul 2021'!R47)*'AG Jul 2021'!S47/100),IF(AND('AG Jul 2021'!P47&gt;0,'AG Jul 2021'!R47=""),IF(($G$5&lt;'AG Jul 2021'!P47),(0),($G$5-'AG Jul 2021'!P47)*'AG Jul 2021'!Q47/100),0)))</f>
        <v>0</v>
      </c>
      <c r="H59" s="388">
        <f>IF(($G$5&lt;'AG Jul 2021'!Q47),(0),($G$5-'AG Jul 2021'!Q47)*'AG Jul 2021'!R47/100)</f>
        <v>0</v>
      </c>
      <c r="I59" s="388">
        <f t="shared" si="12"/>
        <v>286.54596090909092</v>
      </c>
      <c r="J59" s="449">
        <f t="shared" si="13"/>
        <v>767.62384363636374</v>
      </c>
      <c r="K59" s="449">
        <f t="shared" si="14"/>
        <v>1146.1838436363637</v>
      </c>
      <c r="L59" s="450">
        <f t="shared" si="19"/>
        <v>1260.8022280000002</v>
      </c>
      <c r="M59" s="449">
        <f>'AG Jul 2021'!AZ47</f>
        <v>0</v>
      </c>
      <c r="N59" s="449">
        <f>'AG Jul 2021'!BA47</f>
        <v>0</v>
      </c>
      <c r="O59" s="449">
        <f>'AG Jul 2021'!BB47</f>
        <v>0</v>
      </c>
      <c r="P59" s="449">
        <f>'AG Jul 2021'!BC47</f>
        <v>0</v>
      </c>
      <c r="Q59" s="449">
        <f>($E$6*'AG Jul 2021'!AT47/100)*4</f>
        <v>327.29400000000004</v>
      </c>
      <c r="R59" s="448" t="str">
        <f t="shared" si="20"/>
        <v>No discount</v>
      </c>
      <c r="S59" s="448" t="str">
        <f t="shared" si="21"/>
        <v>Exclusive</v>
      </c>
      <c r="T59" s="475">
        <f t="shared" si="15"/>
        <v>1146.1838436363637</v>
      </c>
      <c r="U59" s="449">
        <f t="shared" si="16"/>
        <v>1146.1838436363637</v>
      </c>
      <c r="V59" s="449">
        <f t="shared" si="17"/>
        <v>818.88984363636359</v>
      </c>
      <c r="W59" s="449">
        <f t="shared" si="18"/>
        <v>818.88984363636359</v>
      </c>
      <c r="X59" s="385">
        <f t="shared" si="22"/>
        <v>900.77882799999998</v>
      </c>
      <c r="Y59" s="385">
        <f t="shared" si="22"/>
        <v>900.77882799999998</v>
      </c>
      <c r="Z59" s="387">
        <f>'AG Jul 2021'!BL47</f>
        <v>0</v>
      </c>
      <c r="AA59" s="326" t="str">
        <f>'AG Jul 2021'!BM47</f>
        <v>n</v>
      </c>
      <c r="AB59" s="504"/>
      <c r="AC59" s="504"/>
      <c r="AD59" s="504"/>
      <c r="AE59" s="504"/>
      <c r="AF59" s="504"/>
      <c r="AG59" s="504"/>
      <c r="AH59" s="504"/>
      <c r="AI59" s="504"/>
      <c r="AJ59" s="504"/>
      <c r="AK59" s="504"/>
      <c r="AL59" s="504"/>
      <c r="AM59" s="504"/>
      <c r="AN59" s="504"/>
      <c r="AO59" s="504"/>
    </row>
    <row r="60" spans="1:41" x14ac:dyDescent="0.3">
      <c r="A60" s="319" t="str">
        <f>'AG Jul 2021'!K48</f>
        <v>Amber Electric</v>
      </c>
      <c r="B60" s="383" t="str">
        <f>'AG Jul 2021'!L48</f>
        <v>Amber Plan</v>
      </c>
      <c r="C60" s="388">
        <f>IF('AG Jul 2021'!BP48=0,91*'AG Jul 2021'!M48/100,(91*'AG Jul 2021'!M48/100)+'AG Jul 2021'!BP48/4)</f>
        <v>116.66245454545454</v>
      </c>
      <c r="D60" s="388">
        <f>IF('AG Jul 2021'!O48="",$G$5*'AG Jul 2021'!N48/100,IF($G$5&gt;='AG Jul 2021'!P48,('AG Jul 2021'!P48*'AG Jul 2021'!N48/100),($G$5*'AG Jul 2021'!N48/100)))</f>
        <v>171.16553045454543</v>
      </c>
      <c r="E60" s="388">
        <f>IF(AND('AG Jul 2021'!P48&gt;0,'AG Jul 2021'!R48&gt;0),IF($G$5&lt;'AG Jul 2021'!P48,0,IF($G$5&lt;=('AG Jul 2021'!R48+'AG Jul 2021'!P48),(($G$5-'AG Jul 2021'!P48)*'AG Jul 2021'!Q48/100),(('AG Jul 2021'!R48)*'AG Jul 2021'!Q48/100))),0)</f>
        <v>0</v>
      </c>
      <c r="F60" s="388">
        <f>IF(AND('AG Jul 2021'!Q48&gt;0,'AG Jul 2021'!S48&gt;0),IF($G$5&lt;('AG Jul 2021'!R48+'AG Jul 2021'!P48),0,IF($G$5&lt;=('AG Jul 2021'!T48+'AG Jul 2021'!R48+'AG Jul 2021'!P48),(($G$5-('AG Jul 2021'!R48+'AG Jul 2021'!P48))*'AG Jul 2021'!S48/100),('AG Jul 2021'!T48*'AG Jul 2021'!S48/100))),0)</f>
        <v>0</v>
      </c>
      <c r="G60" s="388">
        <f>IF('AG Jul 2021'!T48&gt;0,IF(($G$5&lt;'AG Jul 2021'!T48),(0),($G$5-'AG Jul 2021'!T48)*'AG Jul 2021'!U48/100),IF(AND('AG Jul 2021'!R48&gt;0,'AG Jul 2021'!T48=""),IF(($G$5&lt;'AG Jul 2021'!R48),(0),($G$5-'AG Jul 2021'!R48)*'AG Jul 2021'!S48/100),IF(AND('AG Jul 2021'!P48&gt;0,'AG Jul 2021'!R48=""),IF(($G$5&lt;'AG Jul 2021'!P48),(0),($G$5-'AG Jul 2021'!P48)*'AG Jul 2021'!Q48/100),0)))</f>
        <v>0</v>
      </c>
      <c r="H60" s="388">
        <f>$H$5*'AG Jul 2021'!AE48/100</f>
        <v>51.378962727272722</v>
      </c>
      <c r="I60" s="388">
        <f t="shared" si="12"/>
        <v>339.20694772727268</v>
      </c>
      <c r="J60" s="449">
        <f t="shared" si="13"/>
        <v>890.17797272727262</v>
      </c>
      <c r="K60" s="449">
        <f t="shared" si="14"/>
        <v>1356.8277909090907</v>
      </c>
      <c r="L60" s="450">
        <f t="shared" si="19"/>
        <v>1492.5105699999999</v>
      </c>
      <c r="M60" s="449">
        <f>'AG Jul 2021'!AZ48</f>
        <v>0</v>
      </c>
      <c r="N60" s="449">
        <f>'AG Jul 2021'!BA48</f>
        <v>0</v>
      </c>
      <c r="O60" s="449">
        <f>'AG Jul 2021'!BB48</f>
        <v>0</v>
      </c>
      <c r="P60" s="449">
        <f>'AG Jul 2021'!BC48</f>
        <v>0</v>
      </c>
      <c r="Q60" s="449">
        <f>($E$6*'AG Jul 2021'!AT48/100)*4</f>
        <v>0</v>
      </c>
      <c r="R60" s="448" t="str">
        <f t="shared" si="20"/>
        <v>No discount</v>
      </c>
      <c r="S60" s="448" t="str">
        <f t="shared" si="21"/>
        <v>Exclusive</v>
      </c>
      <c r="T60" s="475">
        <f t="shared" si="15"/>
        <v>1356.8277909090907</v>
      </c>
      <c r="U60" s="449">
        <f t="shared" si="16"/>
        <v>1356.8277909090907</v>
      </c>
      <c r="V60" s="449">
        <f t="shared" si="17"/>
        <v>1356.8277909090907</v>
      </c>
      <c r="W60" s="449">
        <f t="shared" si="18"/>
        <v>1356.8277909090907</v>
      </c>
      <c r="X60" s="385">
        <f t="shared" si="22"/>
        <v>1492.5105699999999</v>
      </c>
      <c r="Y60" s="385">
        <f t="shared" si="22"/>
        <v>1492.5105699999999</v>
      </c>
      <c r="Z60" s="387">
        <f>'AG Jul 2021'!BL48</f>
        <v>0</v>
      </c>
      <c r="AA60" s="326" t="str">
        <f>'AG Jul 2021'!BM48</f>
        <v>n</v>
      </c>
      <c r="AB60" s="504"/>
      <c r="AC60" s="504"/>
      <c r="AD60" s="504"/>
      <c r="AE60" s="504"/>
      <c r="AF60" s="504"/>
      <c r="AG60" s="504"/>
      <c r="AH60" s="504"/>
      <c r="AI60" s="504"/>
      <c r="AJ60" s="504"/>
      <c r="AK60" s="504"/>
      <c r="AL60" s="504"/>
      <c r="AM60" s="504"/>
      <c r="AN60" s="504"/>
      <c r="AO60" s="504"/>
    </row>
    <row r="61" spans="1:41" x14ac:dyDescent="0.3">
      <c r="A61" s="319" t="str">
        <f>'AG Jul 2021'!K49</f>
        <v>Bright Spark Power</v>
      </c>
      <c r="B61" s="383" t="str">
        <f>'AG Jul 2021'!L49</f>
        <v>12 Month Contract</v>
      </c>
      <c r="C61" s="388">
        <f>IF('AG Jul 2021'!BP49=0,91*'AG Jul 2021'!M49/100,(91*'AG Jul 2021'!M49/100)+'AG Jul 2021'!BP49/4)</f>
        <v>73.627272727272725</v>
      </c>
      <c r="D61" s="388">
        <f>IF('AG Jul 2021'!O49="",$G$5*'AG Jul 2021'!N49/100,IF($G$5&gt;='AG Jul 2021'!P49,('AG Jul 2021'!P49*'AG Jul 2021'!N49/100),($G$5*'AG Jul 2021'!N49/100)))</f>
        <v>167.0630277272727</v>
      </c>
      <c r="E61" s="388">
        <f>IF(AND('AG Jul 2021'!P49&gt;0,'AG Jul 2021'!R49&gt;0),IF($G$5&lt;'AG Jul 2021'!P49,0,IF($G$5&lt;=('AG Jul 2021'!R49+'AG Jul 2021'!P49),(($G$5-'AG Jul 2021'!P49)*'AG Jul 2021'!Q49/100),(('AG Jul 2021'!R49)*'AG Jul 2021'!Q49/100))),0)</f>
        <v>0</v>
      </c>
      <c r="F61" s="388">
        <f>IF(AND('AG Jul 2021'!Q49&gt;0,'AG Jul 2021'!S49&gt;0),IF($G$5&lt;('AG Jul 2021'!R49+'AG Jul 2021'!P49),0,IF($G$5&lt;=('AG Jul 2021'!T49+'AG Jul 2021'!R49+'AG Jul 2021'!P49),(($G$5-('AG Jul 2021'!R49+'AG Jul 2021'!P49))*'AG Jul 2021'!S49/100),('AG Jul 2021'!T49*'AG Jul 2021'!S49/100))),0)</f>
        <v>0</v>
      </c>
      <c r="G61" s="388">
        <f>IF('AG Jul 2021'!T49&gt;0,IF(($G$5&lt;'AG Jul 2021'!T49),(0),($G$5-'AG Jul 2021'!T49)*'AG Jul 2021'!U49/100),IF(AND('AG Jul 2021'!R49&gt;0,'AG Jul 2021'!T49=""),IF(($G$5&lt;'AG Jul 2021'!R49),(0),($G$5-'AG Jul 2021'!R49)*'AG Jul 2021'!S49/100),IF(AND('AG Jul 2021'!P49&gt;0,'AG Jul 2021'!R49=""),IF(($G$5&lt;'AG Jul 2021'!P49),(0),($G$5-'AG Jul 2021'!P49)*'AG Jul 2021'!Q49/100),0)))</f>
        <v>0</v>
      </c>
      <c r="H61" s="388">
        <f>$H$5*'AG Jul 2021'!AE49/100</f>
        <v>45.550804090909089</v>
      </c>
      <c r="I61" s="388">
        <f t="shared" si="12"/>
        <v>286.2411045454545</v>
      </c>
      <c r="J61" s="449">
        <f t="shared" si="13"/>
        <v>850.45532727272712</v>
      </c>
      <c r="K61" s="449">
        <f t="shared" si="14"/>
        <v>1144.964418181818</v>
      </c>
      <c r="L61" s="450">
        <f t="shared" si="19"/>
        <v>1259.4608599999999</v>
      </c>
      <c r="M61" s="449">
        <f>'AG Jul 2021'!AZ49</f>
        <v>0</v>
      </c>
      <c r="N61" s="449">
        <f>'AG Jul 2021'!BA49</f>
        <v>0</v>
      </c>
      <c r="O61" s="449">
        <f>'AG Jul 2021'!BB49</f>
        <v>0</v>
      </c>
      <c r="P61" s="449">
        <f>'AG Jul 2021'!BC49</f>
        <v>0</v>
      </c>
      <c r="Q61" s="449">
        <f>($E$6*'AG Jul 2021'!AT49/100)*4</f>
        <v>208.27799999999999</v>
      </c>
      <c r="R61" s="448" t="str">
        <f t="shared" si="20"/>
        <v>No discount</v>
      </c>
      <c r="S61" s="448" t="str">
        <f t="shared" si="21"/>
        <v>Exclusive</v>
      </c>
      <c r="T61" s="475">
        <f t="shared" si="15"/>
        <v>1144.964418181818</v>
      </c>
      <c r="U61" s="449">
        <f t="shared" si="16"/>
        <v>1144.964418181818</v>
      </c>
      <c r="V61" s="449">
        <f t="shared" si="17"/>
        <v>936.686418181818</v>
      </c>
      <c r="W61" s="449">
        <f t="shared" si="18"/>
        <v>936.686418181818</v>
      </c>
      <c r="X61" s="385">
        <f t="shared" si="22"/>
        <v>1030.3550599999999</v>
      </c>
      <c r="Y61" s="385">
        <f t="shared" si="22"/>
        <v>1030.3550599999999</v>
      </c>
      <c r="Z61" s="387">
        <f>'AG Jul 2021'!BL49</f>
        <v>12</v>
      </c>
      <c r="AA61" s="326" t="str">
        <f>'AG Jul 2021'!BM49</f>
        <v>n</v>
      </c>
      <c r="AB61" s="504"/>
      <c r="AC61" s="504"/>
      <c r="AD61" s="504"/>
      <c r="AE61" s="504"/>
      <c r="AF61" s="504"/>
      <c r="AG61" s="504"/>
      <c r="AH61" s="504"/>
      <c r="AI61" s="504"/>
      <c r="AJ61" s="504"/>
      <c r="AK61" s="504"/>
      <c r="AL61" s="504"/>
      <c r="AM61" s="504"/>
      <c r="AN61" s="504"/>
      <c r="AO61" s="504"/>
    </row>
    <row r="62" spans="1:41" x14ac:dyDescent="0.3">
      <c r="A62" s="319" t="str">
        <f>'AG Jul 2021'!K50</f>
        <v>Discover Energy</v>
      </c>
      <c r="B62" s="383" t="str">
        <f>'AG Jul 2021'!L50</f>
        <v>Solar Smart</v>
      </c>
      <c r="C62" s="388">
        <f>IF('AG Jul 2021'!BP50=0,91*'AG Jul 2021'!M50/100,(91*'AG Jul 2021'!M50/100)+'AG Jul 2021'!BP50/4)</f>
        <v>63.7</v>
      </c>
      <c r="D62" s="388">
        <f>IF('AG Jul 2021'!O50="",$G$5*'AG Jul 2021'!N50/100,IF($G$5&gt;='AG Jul 2021'!P50,('AG Jul 2021'!P50*'AG Jul 2021'!N50/100),($G$5*'AG Jul 2021'!N50/100)))</f>
        <v>216.59694954545455</v>
      </c>
      <c r="E62" s="388">
        <f>IF(AND('AG Jul 2021'!P50&gt;0,'AG Jul 2021'!R50&gt;0),IF($G$5&lt;'AG Jul 2021'!P50,0,IF($G$5&lt;=('AG Jul 2021'!R50+'AG Jul 2021'!P50),(($G$5-'AG Jul 2021'!P50)*'AG Jul 2021'!Q50/100),(('AG Jul 2021'!R50)*'AG Jul 2021'!Q50/100))),0)</f>
        <v>0</v>
      </c>
      <c r="F62" s="388">
        <f>IF(AND('AG Jul 2021'!Q50&gt;0,'AG Jul 2021'!S50&gt;0),IF($G$5&lt;('AG Jul 2021'!R50+'AG Jul 2021'!P50),0,IF($G$5&lt;=('AG Jul 2021'!T50+'AG Jul 2021'!R50+'AG Jul 2021'!P50),(($G$5-('AG Jul 2021'!R50+'AG Jul 2021'!P50))*'AG Jul 2021'!S50/100),('AG Jul 2021'!T50*'AG Jul 2021'!S50/100))),0)</f>
        <v>0</v>
      </c>
      <c r="G62" s="388">
        <f>IF('AG Jul 2021'!T50&gt;0,IF(($G$5&lt;'AG Jul 2021'!T50),(0),($G$5-'AG Jul 2021'!T50)*'AG Jul 2021'!U50/100),IF(AND('AG Jul 2021'!R50&gt;0,'AG Jul 2021'!T50=""),IF(($G$5&lt;'AG Jul 2021'!R50),(0),($G$5-'AG Jul 2021'!R50)*'AG Jul 2021'!S50/100),IF(AND('AG Jul 2021'!P50&gt;0,'AG Jul 2021'!R50=""),IF(($G$5&lt;'AG Jul 2021'!P50),(0),($G$5-'AG Jul 2021'!P50)*'AG Jul 2021'!Q50/100),0)))</f>
        <v>0</v>
      </c>
      <c r="H62" s="388">
        <f>$H$5*'AG Jul 2021'!AE50/100</f>
        <v>42.750683181818175</v>
      </c>
      <c r="I62" s="388">
        <f t="shared" si="12"/>
        <v>323.04763272727268</v>
      </c>
      <c r="J62" s="449">
        <f t="shared" si="13"/>
        <v>1037.3905309090908</v>
      </c>
      <c r="K62" s="449">
        <f t="shared" si="14"/>
        <v>1292.1905309090907</v>
      </c>
      <c r="L62" s="450">
        <f t="shared" si="19"/>
        <v>1421.409584</v>
      </c>
      <c r="M62" s="449">
        <f>'AG Jul 2021'!AZ50</f>
        <v>0</v>
      </c>
      <c r="N62" s="449">
        <f>'AG Jul 2021'!BA50</f>
        <v>23</v>
      </c>
      <c r="O62" s="449">
        <f>'AG Jul 2021'!BB50</f>
        <v>0</v>
      </c>
      <c r="P62" s="449">
        <f>'AG Jul 2021'!BC50</f>
        <v>0</v>
      </c>
      <c r="Q62" s="449">
        <f>($E$6*'AG Jul 2021'!AT50/100)*4</f>
        <v>476.06400000000002</v>
      </c>
      <c r="R62" s="448" t="str">
        <f t="shared" si="20"/>
        <v>Guaranteed off usage</v>
      </c>
      <c r="S62" s="448" t="str">
        <f t="shared" si="21"/>
        <v>Exclusive</v>
      </c>
      <c r="T62" s="475">
        <f t="shared" si="15"/>
        <v>1053.5907087999999</v>
      </c>
      <c r="U62" s="449">
        <f t="shared" si="16"/>
        <v>1053.5907087999999</v>
      </c>
      <c r="V62" s="449">
        <f t="shared" si="17"/>
        <v>577.52670879999982</v>
      </c>
      <c r="W62" s="449">
        <f t="shared" si="18"/>
        <v>577.52670879999982</v>
      </c>
      <c r="X62" s="385">
        <f t="shared" ref="X62:Y74" si="23">V62*1.1</f>
        <v>635.27937967999981</v>
      </c>
      <c r="Y62" s="385">
        <f t="shared" si="23"/>
        <v>635.27937967999981</v>
      </c>
      <c r="Z62" s="387">
        <f>'AG Jul 2021'!BL50</f>
        <v>0</v>
      </c>
      <c r="AA62" s="326" t="str">
        <f>'AG Jul 2021'!BM50</f>
        <v>n</v>
      </c>
      <c r="AB62" s="504"/>
      <c r="AC62" s="504"/>
      <c r="AD62" s="504"/>
      <c r="AE62" s="504"/>
      <c r="AF62" s="504"/>
      <c r="AG62" s="504"/>
      <c r="AH62" s="504"/>
      <c r="AI62" s="504"/>
      <c r="AJ62" s="504"/>
      <c r="AK62" s="504"/>
      <c r="AL62" s="504"/>
      <c r="AM62" s="504"/>
      <c r="AN62" s="504"/>
      <c r="AO62" s="504"/>
    </row>
    <row r="63" spans="1:41" x14ac:dyDescent="0.3">
      <c r="A63" s="319" t="str">
        <f>'AG Jul 2021'!K51</f>
        <v>Enova Energy</v>
      </c>
      <c r="B63" s="383" t="str">
        <f>'AG Jul 2021'!L51</f>
        <v>Solar Premium</v>
      </c>
      <c r="C63" s="388">
        <f>IF('AG Jul 2021'!BP51=0,91*'AG Jul 2021'!M51/100,(91*'AG Jul 2021'!M51/100)+'AG Jul 2021'!BP51/4)</f>
        <v>86.449999999999989</v>
      </c>
      <c r="D63" s="388">
        <f>IF('AG Jul 2021'!O51="",$G$5*'AG Jul 2021'!N51/100,IF($G$5&gt;='AG Jul 2021'!P51,('AG Jul 2021'!P51*'AG Jul 2021'!N51/100),($G$5*'AG Jul 2021'!N51/100)))</f>
        <v>199.73110499999999</v>
      </c>
      <c r="E63" s="388">
        <f>IF(AND('AG Jul 2021'!P51&gt;0,'AG Jul 2021'!R51&gt;0),IF($G$5&lt;'AG Jul 2021'!P51,0,IF($G$5&lt;=('AG Jul 2021'!R51+'AG Jul 2021'!P51),(($G$5-'AG Jul 2021'!P51)*'AG Jul 2021'!Q51/100),(('AG Jul 2021'!R51)*'AG Jul 2021'!Q51/100))),0)</f>
        <v>0</v>
      </c>
      <c r="F63" s="388">
        <f>IF(AND('AG Jul 2021'!Q51&gt;0,'AG Jul 2021'!S51&gt;0),IF($G$5&lt;('AG Jul 2021'!R51+'AG Jul 2021'!P51),0,IF($G$5&lt;=('AG Jul 2021'!T51+'AG Jul 2021'!R51+'AG Jul 2021'!P51),(($G$5-('AG Jul 2021'!R51+'AG Jul 2021'!P51))*'AG Jul 2021'!S51/100),('AG Jul 2021'!T51*'AG Jul 2021'!S51/100))),0)</f>
        <v>0</v>
      </c>
      <c r="G63" s="388">
        <f>IF('AG Jul 2021'!T51&gt;0,IF(($G$5&lt;'AG Jul 2021'!T51),(0),($G$5-'AG Jul 2021'!T51)*'AG Jul 2021'!U51/100),IF(AND('AG Jul 2021'!R51&gt;0,'AG Jul 2021'!T51=""),IF(($G$5&lt;'AG Jul 2021'!R51),(0),($G$5-'AG Jul 2021'!R51)*'AG Jul 2021'!S51/100),IF(AND('AG Jul 2021'!P51&gt;0,'AG Jul 2021'!R51=""),IF(($G$5&lt;'AG Jul 2021'!P51),(0),($G$5-'AG Jul 2021'!P51)*'AG Jul 2021'!Q51/100),0)))</f>
        <v>0</v>
      </c>
      <c r="H63" s="388">
        <f>$H$5*'AG Jul 2021'!AE51/100</f>
        <v>50.1417</v>
      </c>
      <c r="I63" s="388">
        <f t="shared" si="12"/>
        <v>336.32280500000002</v>
      </c>
      <c r="J63" s="449">
        <f t="shared" si="13"/>
        <v>999.49122000000011</v>
      </c>
      <c r="K63" s="449">
        <f t="shared" si="14"/>
        <v>1345.2912200000001</v>
      </c>
      <c r="L63" s="450">
        <f t="shared" si="19"/>
        <v>1479.8203420000002</v>
      </c>
      <c r="M63" s="449">
        <f>'AG Jul 2021'!AZ51</f>
        <v>0</v>
      </c>
      <c r="N63" s="449">
        <f>'AG Jul 2021'!BA51</f>
        <v>0</v>
      </c>
      <c r="O63" s="449">
        <f>'AG Jul 2021'!BB51</f>
        <v>0</v>
      </c>
      <c r="P63" s="449">
        <f>'AG Jul 2021'!BC51</f>
        <v>0</v>
      </c>
      <c r="Q63" s="449">
        <f>($E$6*'AG Jul 2021'!AT51/100)*4</f>
        <v>357.048</v>
      </c>
      <c r="R63" s="448" t="str">
        <f t="shared" si="20"/>
        <v>No discount</v>
      </c>
      <c r="S63" s="448" t="str">
        <f t="shared" si="21"/>
        <v>Exclusive</v>
      </c>
      <c r="T63" s="475">
        <f t="shared" si="15"/>
        <v>1345.2912200000001</v>
      </c>
      <c r="U63" s="449">
        <f t="shared" si="16"/>
        <v>1345.2912200000001</v>
      </c>
      <c r="V63" s="449">
        <f t="shared" si="17"/>
        <v>988.24322000000006</v>
      </c>
      <c r="W63" s="449">
        <f t="shared" si="18"/>
        <v>988.24322000000006</v>
      </c>
      <c r="X63" s="385">
        <f t="shared" si="23"/>
        <v>1087.0675420000002</v>
      </c>
      <c r="Y63" s="385">
        <f t="shared" si="23"/>
        <v>1087.0675420000002</v>
      </c>
      <c r="Z63" s="387">
        <f>'AG Jul 2021'!BL51</f>
        <v>0</v>
      </c>
      <c r="AA63" s="326" t="str">
        <f>'AG Jul 2021'!BM51</f>
        <v>n</v>
      </c>
      <c r="AB63" s="504"/>
      <c r="AC63" s="504"/>
      <c r="AD63" s="504"/>
      <c r="AE63" s="504"/>
      <c r="AF63" s="504"/>
      <c r="AG63" s="504"/>
      <c r="AH63" s="504"/>
      <c r="AI63" s="504"/>
      <c r="AJ63" s="504"/>
      <c r="AK63" s="504"/>
      <c r="AL63" s="504"/>
      <c r="AM63" s="504"/>
      <c r="AN63" s="504"/>
      <c r="AO63" s="504"/>
    </row>
    <row r="64" spans="1:41" x14ac:dyDescent="0.3">
      <c r="A64" s="319" t="str">
        <f>'AG Jul 2021'!K52</f>
        <v>Future X Power</v>
      </c>
      <c r="B64" s="383" t="str">
        <f>'AG Jul 2021'!L52</f>
        <v>Flexi Saver</v>
      </c>
      <c r="C64" s="388">
        <f>IF('AG Jul 2021'!BP52=0,91*'AG Jul 2021'!M52/100,(91*'AG Jul 2021'!M52/100)+'AG Jul 2021'!BP52/4)</f>
        <v>77.002545454545441</v>
      </c>
      <c r="D64" s="388">
        <f>IF('AG Jul 2021'!O52="",$G$5*'AG Jul 2021'!N52/100,IF($G$5&gt;='AG Jul 2021'!P52,('AG Jul 2021'!P52*'AG Jul 2021'!N52/100),($G$5*'AG Jul 2021'!N52/100)))</f>
        <v>166.68316636363636</v>
      </c>
      <c r="E64" s="388">
        <f>IF(AND('AG Jul 2021'!P52&gt;0,'AG Jul 2021'!R52&gt;0),IF($G$5&lt;'AG Jul 2021'!P52,0,IF($G$5&lt;=('AG Jul 2021'!R52+'AG Jul 2021'!P52),(($G$5-'AG Jul 2021'!P52)*'AG Jul 2021'!Q52/100),(('AG Jul 2021'!R52)*'AG Jul 2021'!Q52/100))),0)</f>
        <v>0</v>
      </c>
      <c r="F64" s="388">
        <f>IF(AND('AG Jul 2021'!Q52&gt;0,'AG Jul 2021'!S52&gt;0),IF($G$5&lt;('AG Jul 2021'!R52+'AG Jul 2021'!P52),0,IF($G$5&lt;=('AG Jul 2021'!T52+'AG Jul 2021'!R52+'AG Jul 2021'!P52),(($G$5-('AG Jul 2021'!R52+'AG Jul 2021'!P52))*'AG Jul 2021'!S52/100),('AG Jul 2021'!T52*'AG Jul 2021'!S52/100))),0)</f>
        <v>0</v>
      </c>
      <c r="G64" s="388">
        <f>IF('AG Jul 2021'!T52&gt;0,IF(($G$5&lt;'AG Jul 2021'!T52),(0),($G$5-'AG Jul 2021'!T52)*'AG Jul 2021'!U52/100),IF(AND('AG Jul 2021'!R52&gt;0,'AG Jul 2021'!T52=""),IF(($G$5&lt;'AG Jul 2021'!R52),(0),($G$5-'AG Jul 2021'!R52)*'AG Jul 2021'!S52/100),IF(AND('AG Jul 2021'!P52&gt;0,'AG Jul 2021'!R52=""),IF(($G$5&lt;'AG Jul 2021'!P52),(0),($G$5-'AG Jul 2021'!P52)*'AG Jul 2021'!Q52/100),0)))</f>
        <v>0</v>
      </c>
      <c r="H64" s="388">
        <f>$H$5*'AG Jul 2021'!AE52/100</f>
        <v>51.21616499999999</v>
      </c>
      <c r="I64" s="388">
        <f t="shared" si="12"/>
        <v>294.90187681818179</v>
      </c>
      <c r="J64" s="449">
        <f t="shared" si="13"/>
        <v>871.5973254545454</v>
      </c>
      <c r="K64" s="449">
        <f t="shared" si="14"/>
        <v>1179.6075072727272</v>
      </c>
      <c r="L64" s="450">
        <f t="shared" si="19"/>
        <v>1297.568258</v>
      </c>
      <c r="M64" s="449">
        <f>'AG Jul 2021'!AZ52</f>
        <v>0</v>
      </c>
      <c r="N64" s="449">
        <f>'AG Jul 2021'!BA52</f>
        <v>0</v>
      </c>
      <c r="O64" s="449">
        <f>'AG Jul 2021'!BB52</f>
        <v>0</v>
      </c>
      <c r="P64" s="449">
        <f>'AG Jul 2021'!BC52</f>
        <v>0</v>
      </c>
      <c r="Q64" s="449">
        <f>($E$6*'AG Jul 2021'!AT52/100)*4</f>
        <v>119.01600000000001</v>
      </c>
      <c r="R64" s="448" t="str">
        <f t="shared" si="20"/>
        <v>No discount</v>
      </c>
      <c r="S64" s="448" t="str">
        <f t="shared" si="21"/>
        <v>Exclusive</v>
      </c>
      <c r="T64" s="475">
        <f t="shared" si="15"/>
        <v>1179.6075072727272</v>
      </c>
      <c r="U64" s="449">
        <f t="shared" si="16"/>
        <v>1179.6075072727272</v>
      </c>
      <c r="V64" s="449">
        <f t="shared" si="17"/>
        <v>1060.5915072727271</v>
      </c>
      <c r="W64" s="449">
        <f t="shared" si="18"/>
        <v>1060.5915072727271</v>
      </c>
      <c r="X64" s="385">
        <f t="shared" si="23"/>
        <v>1166.6506579999998</v>
      </c>
      <c r="Y64" s="385">
        <f t="shared" si="23"/>
        <v>1166.6506579999998</v>
      </c>
      <c r="Z64" s="387">
        <f>'AG Jul 2021'!BL52</f>
        <v>0</v>
      </c>
      <c r="AA64" s="326" t="str">
        <f>'AG Jul 2021'!BM52</f>
        <v>n</v>
      </c>
      <c r="AB64" s="504"/>
      <c r="AC64" s="504"/>
      <c r="AD64" s="504"/>
      <c r="AE64" s="504"/>
      <c r="AF64" s="504"/>
      <c r="AG64" s="504"/>
      <c r="AH64" s="504"/>
      <c r="AI64" s="504"/>
      <c r="AJ64" s="504"/>
      <c r="AK64" s="504"/>
      <c r="AL64" s="504"/>
      <c r="AM64" s="504"/>
      <c r="AN64" s="504"/>
      <c r="AO64" s="504"/>
    </row>
    <row r="65" spans="1:3090" x14ac:dyDescent="0.3">
      <c r="A65" s="319" t="str">
        <f>'AG Jul 2021'!K53</f>
        <v>GloBird Energy</v>
      </c>
      <c r="B65" s="383" t="str">
        <f>'AG Jul 2021'!L53</f>
        <v>UltraSave</v>
      </c>
      <c r="C65" s="388">
        <f>IF('AG Jul 2021'!BP53=0,91*'AG Jul 2021'!M53/100,(91*'AG Jul 2021'!M53/100)+'AG Jul 2021'!BP53/4)</f>
        <v>79.17</v>
      </c>
      <c r="D65" s="388">
        <f>IF('AG Jul 2021'!O53="",$G$5*'AG Jul 2021'!N53/100,IF($G$5&gt;='AG Jul 2021'!P53,('AG Jul 2021'!P53*'AG Jul 2021'!N53/100),($G$5*'AG Jul 2021'!N53/100)))</f>
        <v>170.48177999999999</v>
      </c>
      <c r="E65" s="388">
        <f>IF(AND('AG Jul 2021'!P53&gt;0,'AG Jul 2021'!R53&gt;0),IF($G$5&lt;'AG Jul 2021'!P53,0,IF($G$5&lt;=('AG Jul 2021'!R53+'AG Jul 2021'!P53),(($G$5-'AG Jul 2021'!P53)*'AG Jul 2021'!Q53/100),(('AG Jul 2021'!R53)*'AG Jul 2021'!Q53/100))),0)</f>
        <v>0</v>
      </c>
      <c r="F65" s="388">
        <f>IF(AND('AG Jul 2021'!Q53&gt;0,'AG Jul 2021'!S53&gt;0),IF($G$5&lt;('AG Jul 2021'!R53+'AG Jul 2021'!P53),0,IF($G$5&lt;=('AG Jul 2021'!T53+'AG Jul 2021'!R53+'AG Jul 2021'!P53),(($G$5-('AG Jul 2021'!R53+'AG Jul 2021'!P53))*'AG Jul 2021'!S53/100),('AG Jul 2021'!T53*'AG Jul 2021'!S53/100))),0)</f>
        <v>0</v>
      </c>
      <c r="G65" s="388">
        <f>IF('AG Jul 2021'!T53&gt;0,IF(($G$5&lt;'AG Jul 2021'!T53),(0),($G$5-'AG Jul 2021'!T53)*'AG Jul 2021'!U53/100),IF(AND('AG Jul 2021'!R53&gt;0,'AG Jul 2021'!T53=""),IF(($G$5&lt;'AG Jul 2021'!R53),(0),($G$5-'AG Jul 2021'!R53)*'AG Jul 2021'!S53/100),IF(AND('AG Jul 2021'!P53&gt;0,'AG Jul 2021'!R53=""),IF(($G$5&lt;'AG Jul 2021'!P53),(0),($G$5-'AG Jul 2021'!P53)*'AG Jul 2021'!Q53/100),0)))</f>
        <v>0</v>
      </c>
      <c r="H65" s="388">
        <f>$H$5*'AG Jul 2021'!AE53/100</f>
        <v>47.634614999999997</v>
      </c>
      <c r="I65" s="388">
        <f t="shared" si="12"/>
        <v>297.28639499999997</v>
      </c>
      <c r="J65" s="449">
        <f t="shared" si="13"/>
        <v>872.46557999999982</v>
      </c>
      <c r="K65" s="449">
        <f t="shared" si="14"/>
        <v>1189.1455799999999</v>
      </c>
      <c r="L65" s="450">
        <f t="shared" si="19"/>
        <v>1308.0601380000001</v>
      </c>
      <c r="M65" s="449">
        <f>'AG Jul 2021'!AZ53</f>
        <v>0</v>
      </c>
      <c r="N65" s="449">
        <f>'AG Jul 2021'!BA53</f>
        <v>0</v>
      </c>
      <c r="O65" s="449">
        <f>'AG Jul 2021'!BB53</f>
        <v>0</v>
      </c>
      <c r="P65" s="449">
        <f>'AG Jul 2021'!BC53</f>
        <v>0</v>
      </c>
      <c r="Q65" s="449">
        <f>($E$6*'AG Jul 2021'!AT53/100)*4</f>
        <v>89.262</v>
      </c>
      <c r="R65" s="448" t="str">
        <f t="shared" si="20"/>
        <v>No discount</v>
      </c>
      <c r="S65" s="448" t="str">
        <f t="shared" si="21"/>
        <v>Exclusive</v>
      </c>
      <c r="T65" s="475">
        <f t="shared" si="15"/>
        <v>1189.1455799999999</v>
      </c>
      <c r="U65" s="449">
        <f t="shared" si="16"/>
        <v>1189.1455799999999</v>
      </c>
      <c r="V65" s="449">
        <f t="shared" si="17"/>
        <v>1099.8835799999999</v>
      </c>
      <c r="W65" s="449">
        <f t="shared" si="18"/>
        <v>1099.8835799999999</v>
      </c>
      <c r="X65" s="385">
        <f t="shared" si="23"/>
        <v>1209.871938</v>
      </c>
      <c r="Y65" s="385">
        <f t="shared" si="23"/>
        <v>1209.871938</v>
      </c>
      <c r="Z65" s="387">
        <f>'AG Jul 2021'!BL53</f>
        <v>0</v>
      </c>
      <c r="AA65" s="326" t="str">
        <f>'AG Jul 2021'!BM53</f>
        <v>n</v>
      </c>
      <c r="AB65" s="504"/>
      <c r="AC65" s="504"/>
      <c r="AD65" s="504"/>
      <c r="AE65" s="504"/>
      <c r="AF65" s="504"/>
      <c r="AG65" s="504"/>
      <c r="AH65" s="504"/>
      <c r="AI65" s="504"/>
      <c r="AJ65" s="504"/>
      <c r="AK65" s="504"/>
      <c r="AL65" s="504"/>
      <c r="AM65" s="504"/>
      <c r="AN65" s="504"/>
      <c r="AO65" s="504"/>
    </row>
    <row r="66" spans="1:3090" x14ac:dyDescent="0.3">
      <c r="A66" s="319" t="str">
        <f>'AG Jul 2021'!K54</f>
        <v>Kogan Energy</v>
      </c>
      <c r="B66" s="383" t="str">
        <f>'AG Jul 2021'!L54</f>
        <v>Market offer</v>
      </c>
      <c r="C66" s="388">
        <f>IF('AG Jul 2021'!BP54=0,91*'AG Jul 2021'!M54/100,(91*'AG Jul 2021'!M54/100)+'AG Jul 2021'!BP54/4)</f>
        <v>73.130909090909086</v>
      </c>
      <c r="D66" s="388">
        <f>IF('AG Jul 2021'!O54="",$G$5*'AG Jul 2021'!N54/100,IF($G$5&gt;='AG Jul 2021'!P54,('AG Jul 2021'!P54*'AG Jul 2021'!N54/100),($G$5*'AG Jul 2021'!N54/100)))</f>
        <v>146.70245863636362</v>
      </c>
      <c r="E66" s="388">
        <f>IF(AND('AG Jul 2021'!P54&gt;0,'AG Jul 2021'!R54&gt;0),IF($G$5&lt;'AG Jul 2021'!P54,0,IF($G$5&lt;=('AG Jul 2021'!R54+'AG Jul 2021'!P54),(($G$5-'AG Jul 2021'!P54)*'AG Jul 2021'!Q54/100),(('AG Jul 2021'!R54)*'AG Jul 2021'!Q54/100))),0)</f>
        <v>0</v>
      </c>
      <c r="F66" s="388">
        <f>IF(AND('AG Jul 2021'!Q54&gt;0,'AG Jul 2021'!S54&gt;0),IF($G$5&lt;('AG Jul 2021'!R54+'AG Jul 2021'!P54),0,IF($G$5&lt;=('AG Jul 2021'!T54+'AG Jul 2021'!R54+'AG Jul 2021'!P54),(($G$5-('AG Jul 2021'!R54+'AG Jul 2021'!P54))*'AG Jul 2021'!S54/100),('AG Jul 2021'!T54*'AG Jul 2021'!S54/100))),0)</f>
        <v>0</v>
      </c>
      <c r="G66" s="388">
        <f>IF('AG Jul 2021'!T54&gt;0,IF(($G$5&lt;'AG Jul 2021'!T54),(0),($G$5-'AG Jul 2021'!T54)*'AG Jul 2021'!U54/100),IF(AND('AG Jul 2021'!R54&gt;0,'AG Jul 2021'!T54=""),IF(($G$5&lt;'AG Jul 2021'!R54),(0),($G$5-'AG Jul 2021'!R54)*'AG Jul 2021'!S54/100),IF(AND('AG Jul 2021'!P54&gt;0,'AG Jul 2021'!R54=""),IF(($G$5&lt;'AG Jul 2021'!P54),(0),($G$5-'AG Jul 2021'!P54)*'AG Jul 2021'!Q54/100),0)))</f>
        <v>0</v>
      </c>
      <c r="H66" s="388">
        <f>$H$5*'AG Jul 2021'!AE54/100</f>
        <v>38.192346818181818</v>
      </c>
      <c r="I66" s="388">
        <f t="shared" si="12"/>
        <v>258.02571454545455</v>
      </c>
      <c r="J66" s="449">
        <f t="shared" si="13"/>
        <v>739.57922181818185</v>
      </c>
      <c r="K66" s="449">
        <f t="shared" si="14"/>
        <v>1032.1028581818182</v>
      </c>
      <c r="L66" s="450">
        <f t="shared" si="19"/>
        <v>1135.3131440000002</v>
      </c>
      <c r="M66" s="449">
        <f>'AG Jul 2021'!AZ54</f>
        <v>0</v>
      </c>
      <c r="N66" s="449">
        <f>'AG Jul 2021'!BA54</f>
        <v>0</v>
      </c>
      <c r="O66" s="449">
        <f>'AG Jul 2021'!BB54</f>
        <v>0</v>
      </c>
      <c r="P66" s="449">
        <f>'AG Jul 2021'!BC54</f>
        <v>0</v>
      </c>
      <c r="Q66" s="449">
        <f>($E$6*'AG Jul 2021'!AT54/100)*4</f>
        <v>129.4299</v>
      </c>
      <c r="R66" s="448" t="str">
        <f t="shared" si="20"/>
        <v>No discount</v>
      </c>
      <c r="S66" s="448" t="str">
        <f t="shared" si="21"/>
        <v>Exclusive</v>
      </c>
      <c r="T66" s="475">
        <f t="shared" si="15"/>
        <v>1032.1028581818182</v>
      </c>
      <c r="U66" s="449">
        <f t="shared" si="16"/>
        <v>1032.1028581818182</v>
      </c>
      <c r="V66" s="449">
        <f t="shared" si="17"/>
        <v>902.67295818181822</v>
      </c>
      <c r="W66" s="449">
        <f t="shared" si="18"/>
        <v>902.67295818181822</v>
      </c>
      <c r="X66" s="385">
        <f t="shared" si="23"/>
        <v>992.9402540000001</v>
      </c>
      <c r="Y66" s="385">
        <f t="shared" si="23"/>
        <v>992.9402540000001</v>
      </c>
      <c r="Z66" s="387">
        <f>'AG Jul 2021'!BL54</f>
        <v>0</v>
      </c>
      <c r="AA66" s="326" t="str">
        <f>'AG Jul 2021'!BM54</f>
        <v>n</v>
      </c>
      <c r="AB66" s="504"/>
      <c r="AC66" s="504"/>
      <c r="AD66" s="504"/>
      <c r="AE66" s="504"/>
      <c r="AF66" s="504"/>
      <c r="AG66" s="504"/>
      <c r="AH66" s="504"/>
      <c r="AI66" s="504"/>
      <c r="AJ66" s="504"/>
      <c r="AK66" s="504"/>
      <c r="AL66" s="504"/>
      <c r="AM66" s="504"/>
      <c r="AN66" s="504"/>
      <c r="AO66" s="504"/>
    </row>
    <row r="67" spans="1:3090" x14ac:dyDescent="0.3">
      <c r="A67" s="319" t="str">
        <f>'AG Jul 2021'!K55</f>
        <v>ReAmped Energy</v>
      </c>
      <c r="B67" s="383" t="str">
        <f>'AG Jul 2021'!L55</f>
        <v>Solar</v>
      </c>
      <c r="C67" s="388">
        <f>IF('AG Jul 2021'!BP55=0,91*'AG Jul 2021'!M55/100,(91*'AG Jul 2021'!M55/100)+'AG Jul 2021'!BP55/4)</f>
        <v>73.329454545454553</v>
      </c>
      <c r="D67" s="388">
        <f>IF('AG Jul 2021'!O55="",$G$5*'AG Jul 2021'!N55/100,IF($G$5&gt;='AG Jul 2021'!P55,('AG Jul 2021'!P55*'AG Jul 2021'!N55/100),($G$5*'AG Jul 2021'!N55/100)))</f>
        <v>221.7630640909091</v>
      </c>
      <c r="E67" s="388">
        <f>IF(AND('AG Jul 2021'!P55&gt;0,'AG Jul 2021'!R55&gt;0),IF($G$5&lt;'AG Jul 2021'!P55,0,IF($G$5&lt;=('AG Jul 2021'!R55+'AG Jul 2021'!P55),(($G$5-'AG Jul 2021'!P55)*'AG Jul 2021'!Q55/100),(('AG Jul 2021'!R55)*'AG Jul 2021'!Q55/100))),0)</f>
        <v>0</v>
      </c>
      <c r="F67" s="388">
        <f>IF(AND('AG Jul 2021'!Q55&gt;0,'AG Jul 2021'!S55&gt;0),IF($G$5&lt;('AG Jul 2021'!R55+'AG Jul 2021'!P55),0,IF($G$5&lt;=('AG Jul 2021'!T55+'AG Jul 2021'!R55+'AG Jul 2021'!P55),(($G$5-('AG Jul 2021'!R55+'AG Jul 2021'!P55))*'AG Jul 2021'!S55/100),('AG Jul 2021'!T55*'AG Jul 2021'!S55/100))),0)</f>
        <v>0</v>
      </c>
      <c r="G67" s="388">
        <f>IF('AG Jul 2021'!T55&gt;0,IF(($G$5&lt;'AG Jul 2021'!T55),(0),($G$5-'AG Jul 2021'!T55)*'AG Jul 2021'!U55/100),IF(AND('AG Jul 2021'!R55&gt;0,'AG Jul 2021'!T55=""),IF(($G$5&lt;'AG Jul 2021'!R55),(0),($G$5-'AG Jul 2021'!R55)*'AG Jul 2021'!S55/100),IF(AND('AG Jul 2021'!P55&gt;0,'AG Jul 2021'!R55=""),IF(($G$5&lt;'AG Jul 2021'!P55),(0),($G$5-'AG Jul 2021'!P55)*'AG Jul 2021'!Q55/100),0)))</f>
        <v>0</v>
      </c>
      <c r="H67" s="388">
        <f>$H$5*'AG Jul 2021'!AE55/100</f>
        <v>48.709079999999993</v>
      </c>
      <c r="I67" s="388">
        <f t="shared" si="12"/>
        <v>343.80159863636362</v>
      </c>
      <c r="J67" s="449">
        <f t="shared" si="13"/>
        <v>1081.8885763636363</v>
      </c>
      <c r="K67" s="449">
        <f t="shared" si="14"/>
        <v>1375.2063945454545</v>
      </c>
      <c r="L67" s="450">
        <f t="shared" si="19"/>
        <v>1512.727034</v>
      </c>
      <c r="M67" s="449">
        <f>'AG Jul 2021'!AZ55</f>
        <v>0</v>
      </c>
      <c r="N67" s="449">
        <f>'AG Jul 2021'!BA55</f>
        <v>0</v>
      </c>
      <c r="O67" s="449">
        <f>'AG Jul 2021'!BB55</f>
        <v>0</v>
      </c>
      <c r="P67" s="449">
        <f>'AG Jul 2021'!BC55</f>
        <v>0</v>
      </c>
      <c r="Q67" s="449">
        <f>($E$6*'AG Jul 2021'!AT55/100)*4</f>
        <v>624.83400000000006</v>
      </c>
      <c r="R67" s="448" t="str">
        <f t="shared" si="20"/>
        <v>No discount</v>
      </c>
      <c r="S67" s="448" t="str">
        <f t="shared" si="21"/>
        <v>Exclusive</v>
      </c>
      <c r="T67" s="475">
        <f t="shared" si="15"/>
        <v>1375.2063945454545</v>
      </c>
      <c r="U67" s="449">
        <f t="shared" si="16"/>
        <v>1375.2063945454545</v>
      </c>
      <c r="V67" s="449">
        <f t="shared" si="17"/>
        <v>750.37239454545443</v>
      </c>
      <c r="W67" s="449">
        <f t="shared" si="18"/>
        <v>750.37239454545443</v>
      </c>
      <c r="X67" s="385">
        <f t="shared" si="23"/>
        <v>825.40963399999998</v>
      </c>
      <c r="Y67" s="385">
        <f t="shared" si="23"/>
        <v>825.40963399999998</v>
      </c>
      <c r="Z67" s="387">
        <f>'AG Jul 2021'!BL55</f>
        <v>0</v>
      </c>
      <c r="AA67" s="326" t="str">
        <f>'AG Jul 2021'!BM55</f>
        <v>n</v>
      </c>
      <c r="AB67" s="504"/>
      <c r="AC67" s="504"/>
      <c r="AD67" s="504"/>
      <c r="AE67" s="504"/>
      <c r="AF67" s="504"/>
      <c r="AG67" s="504"/>
      <c r="AH67" s="504"/>
      <c r="AI67" s="504"/>
      <c r="AJ67" s="504"/>
      <c r="AK67" s="504"/>
      <c r="AL67" s="504"/>
      <c r="AM67" s="504"/>
      <c r="AN67" s="504"/>
      <c r="AO67" s="504"/>
    </row>
    <row r="68" spans="1:3090" x14ac:dyDescent="0.3">
      <c r="A68" s="319" t="str">
        <f>'AG Jul 2021'!K56</f>
        <v>Sumo Power</v>
      </c>
      <c r="B68" s="383" t="str">
        <f>'AG Jul 2021'!L56</f>
        <v>Assure</v>
      </c>
      <c r="C68" s="388">
        <f>IF('AG Jul 2021'!BP56=0,91*'AG Jul 2021'!M56/100,(91*'AG Jul 2021'!M56/100)+'AG Jul 2021'!BP56/4)</f>
        <v>75.984999999999985</v>
      </c>
      <c r="D68" s="388">
        <f>IF('AG Jul 2021'!O56="",$G$5*'AG Jul 2021'!N56/100,IF($G$5&gt;='AG Jul 2021'!P56,('AG Jul 2021'!P56*'AG Jul 2021'!N56/100),($G$5*'AG Jul 2021'!N56/100)))</f>
        <v>158.78204999999997</v>
      </c>
      <c r="E68" s="388">
        <f>IF(AND('AG Jul 2021'!P56&gt;0,'AG Jul 2021'!R56&gt;0),IF($G$5&lt;'AG Jul 2021'!P56,0,IF($G$5&lt;=('AG Jul 2021'!R56+'AG Jul 2021'!P56),(($G$5-'AG Jul 2021'!P56)*'AG Jul 2021'!Q56/100),(('AG Jul 2021'!R56)*'AG Jul 2021'!Q56/100))),0)</f>
        <v>0</v>
      </c>
      <c r="F68" s="388">
        <f>IF(AND('AG Jul 2021'!Q56&gt;0,'AG Jul 2021'!S56&gt;0),IF($G$5&lt;('AG Jul 2021'!R56+'AG Jul 2021'!P56),0,IF($G$5&lt;=('AG Jul 2021'!T56+'AG Jul 2021'!R56+'AG Jul 2021'!P56),(($G$5-('AG Jul 2021'!R56+'AG Jul 2021'!P56))*'AG Jul 2021'!S56/100),('AG Jul 2021'!T56*'AG Jul 2021'!S56/100))),0)</f>
        <v>0</v>
      </c>
      <c r="G68" s="388">
        <f>IF('AG Jul 2021'!T56&gt;0,IF(($G$5&lt;'AG Jul 2021'!T56),(0),($G$5-'AG Jul 2021'!T56)*'AG Jul 2021'!U56/100),IF(AND('AG Jul 2021'!R56&gt;0,'AG Jul 2021'!T56=""),IF(($G$5&lt;'AG Jul 2021'!R56),(0),($G$5-'AG Jul 2021'!R56)*'AG Jul 2021'!S56/100),IF(AND('AG Jul 2021'!P56&gt;0,'AG Jul 2021'!R56=""),IF(($G$5&lt;'AG Jul 2021'!P56),(0),($G$5-'AG Jul 2021'!P56)*'AG Jul 2021'!Q56/100),0)))</f>
        <v>0</v>
      </c>
      <c r="H68" s="388">
        <f>$H$5*'AG Jul 2021'!AE56/100</f>
        <v>42.978599999999986</v>
      </c>
      <c r="I68" s="388">
        <f t="shared" si="12"/>
        <v>277.74564999999996</v>
      </c>
      <c r="J68" s="449">
        <f t="shared" si="13"/>
        <v>807.04259999999988</v>
      </c>
      <c r="K68" s="449">
        <f t="shared" si="14"/>
        <v>1110.9825999999998</v>
      </c>
      <c r="L68" s="450">
        <f t="shared" si="19"/>
        <v>1222.0808599999998</v>
      </c>
      <c r="M68" s="449">
        <f>'AG Jul 2021'!AZ56</f>
        <v>0</v>
      </c>
      <c r="N68" s="449">
        <f>'AG Jul 2021'!BA56</f>
        <v>0</v>
      </c>
      <c r="O68" s="449">
        <f>'AG Jul 2021'!BB56</f>
        <v>0</v>
      </c>
      <c r="P68" s="449">
        <f>'AG Jul 2021'!BC56</f>
        <v>0</v>
      </c>
      <c r="Q68" s="449">
        <f>($E$6*'AG Jul 2021'!AT56/100)*4</f>
        <v>238.03200000000001</v>
      </c>
      <c r="R68" s="448" t="str">
        <f t="shared" si="20"/>
        <v>No discount</v>
      </c>
      <c r="S68" s="448" t="str">
        <f t="shared" si="21"/>
        <v>Exclusive</v>
      </c>
      <c r="T68" s="475">
        <f t="shared" si="15"/>
        <v>1110.9825999999998</v>
      </c>
      <c r="U68" s="449">
        <f t="shared" si="16"/>
        <v>1110.9825999999998</v>
      </c>
      <c r="V68" s="449">
        <f t="shared" si="17"/>
        <v>872.95059999999978</v>
      </c>
      <c r="W68" s="449">
        <f t="shared" si="18"/>
        <v>872.95059999999978</v>
      </c>
      <c r="X68" s="385">
        <f t="shared" si="23"/>
        <v>960.24565999999982</v>
      </c>
      <c r="Y68" s="385">
        <f t="shared" si="23"/>
        <v>960.24565999999982</v>
      </c>
      <c r="Z68" s="387">
        <f>'AG Jul 2021'!BL56</f>
        <v>0</v>
      </c>
      <c r="AA68" s="326" t="str">
        <f>'AG Jul 2021'!BM56</f>
        <v>n</v>
      </c>
      <c r="AB68" s="504"/>
      <c r="AC68" s="504"/>
      <c r="AD68" s="504"/>
      <c r="AE68" s="504"/>
      <c r="AF68" s="504"/>
      <c r="AG68" s="504"/>
      <c r="AH68" s="504"/>
      <c r="AI68" s="504"/>
      <c r="AJ68" s="504"/>
      <c r="AK68" s="504"/>
      <c r="AL68" s="504"/>
      <c r="AM68" s="504"/>
      <c r="AN68" s="504"/>
      <c r="AO68" s="504"/>
    </row>
    <row r="69" spans="1:3090" x14ac:dyDescent="0.3">
      <c r="A69" s="319" t="str">
        <f>'AG Jul 2021'!K57</f>
        <v>Tango Energy</v>
      </c>
      <c r="B69" s="383" t="str">
        <f>'AG Jul 2021'!L57</f>
        <v>Home Select</v>
      </c>
      <c r="C69" s="388">
        <f>IF('AG Jul 2021'!BP57=0,91*'AG Jul 2021'!M57/100,(91*'AG Jul 2021'!M57/100)+'AG Jul 2021'!BP57/4)</f>
        <v>79.418181818181807</v>
      </c>
      <c r="D69" s="388">
        <f>IF('AG Jul 2021'!O57="",$G$5*'AG Jul 2021'!N57/100,IF($G$5&gt;='AG Jul 2021'!P57,('AG Jul 2021'!P57*'AG Jul 2021'!N57/100),($G$5*'AG Jul 2021'!N57/100)))</f>
        <v>144.34731818181817</v>
      </c>
      <c r="E69" s="388">
        <f>IF(AND('AG Jul 2021'!P57&gt;0,'AG Jul 2021'!R57&gt;0),IF($G$5&lt;'AG Jul 2021'!P57,0,IF($G$5&lt;=('AG Jul 2021'!R57+'AG Jul 2021'!P57),(($G$5-'AG Jul 2021'!P57)*'AG Jul 2021'!Q57/100),(('AG Jul 2021'!R57)*'AG Jul 2021'!Q57/100))),0)</f>
        <v>0</v>
      </c>
      <c r="F69" s="388">
        <f>IF(AND('AG Jul 2021'!Q57&gt;0,'AG Jul 2021'!S57&gt;0),IF($G$5&lt;('AG Jul 2021'!R57+'AG Jul 2021'!P57),0,IF($G$5&lt;=('AG Jul 2021'!T57+'AG Jul 2021'!R57+'AG Jul 2021'!P57),(($G$5-('AG Jul 2021'!R57+'AG Jul 2021'!P57))*'AG Jul 2021'!S57/100),('AG Jul 2021'!T57*'AG Jul 2021'!S57/100))),0)</f>
        <v>0</v>
      </c>
      <c r="G69" s="388">
        <f>IF('AG Jul 2021'!T57&gt;0,IF(($G$5&lt;'AG Jul 2021'!T57),(0),($G$5-'AG Jul 2021'!T57)*'AG Jul 2021'!U57/100),IF(AND('AG Jul 2021'!R57&gt;0,'AG Jul 2021'!T57=""),IF(($G$5&lt;'AG Jul 2021'!R57),(0),($G$5-'AG Jul 2021'!R57)*'AG Jul 2021'!S57/100),IF(AND('AG Jul 2021'!P57&gt;0,'AG Jul 2021'!R57=""),IF(($G$5&lt;'AG Jul 2021'!P57),(0),($G$5-'AG Jul 2021'!P57)*'AG Jul 2021'!Q57/100),0)))</f>
        <v>0</v>
      </c>
      <c r="H69" s="388">
        <f>$H$5*'AG Jul 2021'!AE57/100</f>
        <v>39.071454545454543</v>
      </c>
      <c r="I69" s="388">
        <f t="shared" si="12"/>
        <v>262.83695454545455</v>
      </c>
      <c r="J69" s="449">
        <f t="shared" si="13"/>
        <v>733.67509090909095</v>
      </c>
      <c r="K69" s="449">
        <f t="shared" si="14"/>
        <v>1051.3478181818182</v>
      </c>
      <c r="L69" s="450">
        <f t="shared" si="19"/>
        <v>1156.4826</v>
      </c>
      <c r="M69" s="449">
        <f>'AG Jul 2021'!AZ57</f>
        <v>0</v>
      </c>
      <c r="N69" s="449">
        <f>'AG Jul 2021'!BA57</f>
        <v>0</v>
      </c>
      <c r="O69" s="449">
        <f>'AG Jul 2021'!BB57</f>
        <v>0</v>
      </c>
      <c r="P69" s="449">
        <f>'AG Jul 2021'!BC57</f>
        <v>0</v>
      </c>
      <c r="Q69" s="449">
        <f>($E$6*'AG Jul 2021'!AT57/100)*4</f>
        <v>163.64700000000002</v>
      </c>
      <c r="R69" s="448" t="str">
        <f t="shared" si="20"/>
        <v>No discount</v>
      </c>
      <c r="S69" s="448" t="str">
        <f t="shared" si="21"/>
        <v>Exclusive</v>
      </c>
      <c r="T69" s="475">
        <f t="shared" si="15"/>
        <v>1051.3478181818182</v>
      </c>
      <c r="U69" s="449">
        <f t="shared" si="16"/>
        <v>1051.3478181818182</v>
      </c>
      <c r="V69" s="449">
        <f t="shared" si="17"/>
        <v>887.70081818181814</v>
      </c>
      <c r="W69" s="449">
        <f t="shared" si="18"/>
        <v>887.70081818181814</v>
      </c>
      <c r="X69" s="385">
        <f t="shared" si="23"/>
        <v>976.47090000000003</v>
      </c>
      <c r="Y69" s="385">
        <f t="shared" si="23"/>
        <v>976.47090000000003</v>
      </c>
      <c r="Z69" s="387">
        <f>'AG Jul 2021'!BL57</f>
        <v>0</v>
      </c>
      <c r="AA69" s="326" t="str">
        <f>'AG Jul 2021'!BM57</f>
        <v>n</v>
      </c>
      <c r="AB69" s="504"/>
      <c r="AC69" s="504"/>
      <c r="AD69" s="504"/>
      <c r="AE69" s="504"/>
      <c r="AF69" s="504"/>
      <c r="AG69" s="504"/>
      <c r="AH69" s="504"/>
      <c r="AI69" s="504"/>
      <c r="AJ69" s="504"/>
      <c r="AK69" s="504"/>
      <c r="AL69" s="504"/>
      <c r="AM69" s="504"/>
      <c r="AN69" s="504"/>
      <c r="AO69" s="504"/>
    </row>
    <row r="70" spans="1:3090" x14ac:dyDescent="0.3">
      <c r="A70" s="319" t="str">
        <f>'AG Jul 2021'!K58</f>
        <v>Nectr</v>
      </c>
      <c r="B70" s="383" t="str">
        <f>'AG Jul 2021'!L58</f>
        <v>Friends Clean</v>
      </c>
      <c r="C70" s="388">
        <f>IF('AG Jul 2021'!BP58=0,91*'AG Jul 2021'!M58/100,(91*'AG Jul 2021'!M58/100)+'AG Jul 2021'!BP58/4)</f>
        <v>82.718999999999994</v>
      </c>
      <c r="D70" s="388">
        <f>IF('AG Jul 2021'!O58="",$G$5*'AG Jul 2021'!N58/100,IF($G$5&gt;='AG Jul 2021'!P58,('AG Jul 2021'!P58*'AG Jul 2021'!N58/100),($G$5*'AG Jul 2021'!N58/100)))</f>
        <v>156.27496500000001</v>
      </c>
      <c r="E70" s="388">
        <f>IF(AND('AG Jul 2021'!P58&gt;0,'AG Jul 2021'!R58&gt;0),IF($G$5&lt;'AG Jul 2021'!P58,0,IF($G$5&lt;=('AG Jul 2021'!R58+'AG Jul 2021'!P58),(($G$5-'AG Jul 2021'!P58)*'AG Jul 2021'!Q58/100),(('AG Jul 2021'!R58)*'AG Jul 2021'!Q58/100))),0)</f>
        <v>0</v>
      </c>
      <c r="F70" s="388">
        <f>IF(AND('AG Jul 2021'!Q58&gt;0,'AG Jul 2021'!S58&gt;0),IF($G$5&lt;('AG Jul 2021'!R58+'AG Jul 2021'!P58),0,IF($G$5&lt;=('AG Jul 2021'!T58+'AG Jul 2021'!R58+'AG Jul 2021'!P58),(($G$5-('AG Jul 2021'!R58+'AG Jul 2021'!P58))*'AG Jul 2021'!S58/100),('AG Jul 2021'!T58*'AG Jul 2021'!S58/100))),0)</f>
        <v>0</v>
      </c>
      <c r="G70" s="388">
        <f>IF('AG Jul 2021'!T58&gt;0,IF(($G$5&lt;'AG Jul 2021'!T58),(0),($G$5-'AG Jul 2021'!T58)*'AG Jul 2021'!U58/100),IF(AND('AG Jul 2021'!R58&gt;0,'AG Jul 2021'!T58=""),IF(($G$5&lt;'AG Jul 2021'!R58),(0),($G$5-'AG Jul 2021'!R58)*'AG Jul 2021'!S58/100),IF(AND('AG Jul 2021'!P58&gt;0,'AG Jul 2021'!R58=""),IF(($G$5&lt;'AG Jul 2021'!P58),(0),($G$5-'AG Jul 2021'!P58)*'AG Jul 2021'!Q58/100),0)))</f>
        <v>0</v>
      </c>
      <c r="H70" s="388">
        <f>$H$5*'AG Jul 2021'!AE58/100</f>
        <v>40.113359999999993</v>
      </c>
      <c r="I70" s="388">
        <f t="shared" si="12"/>
        <v>279.107325</v>
      </c>
      <c r="J70" s="449">
        <f t="shared" si="13"/>
        <v>785.55330000000004</v>
      </c>
      <c r="K70" s="449">
        <f t="shared" si="14"/>
        <v>1116.4293</v>
      </c>
      <c r="L70" s="450">
        <f t="shared" si="19"/>
        <v>1228.0722300000002</v>
      </c>
      <c r="M70" s="449">
        <f>'AG Jul 2021'!AZ58</f>
        <v>0</v>
      </c>
      <c r="N70" s="449">
        <f>'AG Jul 2021'!BA58</f>
        <v>0</v>
      </c>
      <c r="O70" s="449">
        <f>'AG Jul 2021'!BB58</f>
        <v>0</v>
      </c>
      <c r="P70" s="449">
        <f>'AG Jul 2021'!BC58</f>
        <v>0</v>
      </c>
      <c r="Q70" s="449">
        <f>($E$6*'AG Jul 2021'!AT58/100)*4</f>
        <v>148.77000000000001</v>
      </c>
      <c r="R70" s="448" t="str">
        <f t="shared" si="20"/>
        <v>No discount</v>
      </c>
      <c r="S70" s="448" t="str">
        <f t="shared" si="21"/>
        <v>Exclusive</v>
      </c>
      <c r="T70" s="475">
        <f t="shared" si="15"/>
        <v>1116.4293</v>
      </c>
      <c r="U70" s="449">
        <f t="shared" si="16"/>
        <v>1116.4293</v>
      </c>
      <c r="V70" s="449">
        <f t="shared" si="17"/>
        <v>967.65930000000003</v>
      </c>
      <c r="W70" s="449">
        <f t="shared" si="18"/>
        <v>967.65930000000003</v>
      </c>
      <c r="X70" s="385">
        <f t="shared" si="23"/>
        <v>1064.4252300000001</v>
      </c>
      <c r="Y70" s="385">
        <f t="shared" si="23"/>
        <v>1064.4252300000001</v>
      </c>
      <c r="Z70" s="387">
        <f>'AG Jul 2021'!BL58</f>
        <v>0</v>
      </c>
      <c r="AA70" s="326" t="str">
        <f>'AG Jul 2021'!BM58</f>
        <v>n</v>
      </c>
      <c r="AB70" s="504"/>
      <c r="AC70" s="504"/>
      <c r="AD70" s="504"/>
      <c r="AE70" s="504"/>
      <c r="AF70" s="504"/>
      <c r="AG70" s="504"/>
      <c r="AH70" s="504"/>
      <c r="AI70" s="504"/>
      <c r="AJ70" s="504"/>
      <c r="AK70" s="504"/>
      <c r="AL70" s="504"/>
      <c r="AM70" s="504"/>
      <c r="AN70" s="504"/>
      <c r="AO70" s="504"/>
    </row>
    <row r="71" spans="1:3090" x14ac:dyDescent="0.3">
      <c r="A71" s="319" t="str">
        <f>'AG Jul 2021'!K59</f>
        <v>OVO Energy</v>
      </c>
      <c r="B71" s="383" t="str">
        <f>'AG Jul 2021'!L59</f>
        <v>The One Plan</v>
      </c>
      <c r="C71" s="388">
        <f>IF('AG Jul 2021'!BP59=0,91*'AG Jul 2021'!M59/100,(91*'AG Jul 2021'!M59/100)+'AG Jul 2021'!BP59/4)</f>
        <v>73.709999999999994</v>
      </c>
      <c r="D71" s="388">
        <f>IF('AG Jul 2021'!O59="",$G$5*'AG Jul 2021'!N59/100,IF($G$5&gt;='AG Jul 2021'!P59,('AG Jul 2021'!P59*'AG Jul 2021'!N59/100),($G$5*'AG Jul 2021'!N59/100)))</f>
        <v>162.12483</v>
      </c>
      <c r="E71" s="388">
        <f>IF(AND('AG Jul 2021'!P59&gt;0,'AG Jul 2021'!R59&gt;0),IF($G$5&lt;'AG Jul 2021'!P59,0,IF($G$5&lt;=('AG Jul 2021'!R59+'AG Jul 2021'!P59),(($G$5-'AG Jul 2021'!P59)*'AG Jul 2021'!Q59/100),(('AG Jul 2021'!R59)*'AG Jul 2021'!Q59/100))),0)</f>
        <v>0</v>
      </c>
      <c r="F71" s="388">
        <f>IF(AND('AG Jul 2021'!Q59&gt;0,'AG Jul 2021'!S59&gt;0),IF($G$5&lt;('AG Jul 2021'!R59+'AG Jul 2021'!P59),0,IF($G$5&lt;=('AG Jul 2021'!T59+'AG Jul 2021'!R59+'AG Jul 2021'!P59),(($G$5-('AG Jul 2021'!R59+'AG Jul 2021'!P59))*'AG Jul 2021'!S59/100),('AG Jul 2021'!T59*'AG Jul 2021'!S59/100))),0)</f>
        <v>0</v>
      </c>
      <c r="G71" s="388">
        <f>IF('AG Jul 2021'!T59&gt;0,IF(($G$5&lt;'AG Jul 2021'!T59),(0),($G$5-'AG Jul 2021'!T59)*'AG Jul 2021'!U59/100),IF(AND('AG Jul 2021'!R59&gt;0,'AG Jul 2021'!T59=""),IF(($G$5&lt;'AG Jul 2021'!R59),(0),($G$5-'AG Jul 2021'!R59)*'AG Jul 2021'!S59/100),IF(AND('AG Jul 2021'!P59&gt;0,'AG Jul 2021'!R59=""),IF(($G$5&lt;'AG Jul 2021'!P59),(0),($G$5-'AG Jul 2021'!P59)*'AG Jul 2021'!Q59/100),0)))</f>
        <v>0</v>
      </c>
      <c r="H71" s="388">
        <f>$H$5*'AG Jul 2021'!AE59/100</f>
        <v>47.27646</v>
      </c>
      <c r="I71" s="388">
        <f t="shared" si="12"/>
        <v>283.11129</v>
      </c>
      <c r="J71" s="449">
        <f t="shared" si="13"/>
        <v>837.60516000000007</v>
      </c>
      <c r="K71" s="449">
        <f t="shared" si="14"/>
        <v>1132.44516</v>
      </c>
      <c r="L71" s="450">
        <f t="shared" si="19"/>
        <v>1245.6896760000002</v>
      </c>
      <c r="M71" s="449">
        <f>'AG Jul 2021'!AZ59</f>
        <v>0</v>
      </c>
      <c r="N71" s="449">
        <f>'AG Jul 2021'!BA59</f>
        <v>0</v>
      </c>
      <c r="O71" s="449">
        <f>'AG Jul 2021'!BB59</f>
        <v>0</v>
      </c>
      <c r="P71" s="449">
        <f>'AG Jul 2021'!BC59</f>
        <v>0</v>
      </c>
      <c r="Q71" s="449">
        <f>($E$6*'AG Jul 2021'!AT59/100)*4</f>
        <v>0</v>
      </c>
      <c r="R71" s="448" t="str">
        <f t="shared" si="20"/>
        <v>No discount</v>
      </c>
      <c r="S71" s="448" t="str">
        <f t="shared" si="21"/>
        <v>Exclusive</v>
      </c>
      <c r="T71" s="475">
        <f t="shared" si="15"/>
        <v>1132.44516</v>
      </c>
      <c r="U71" s="449">
        <f t="shared" si="16"/>
        <v>1132.44516</v>
      </c>
      <c r="V71" s="449">
        <f t="shared" si="17"/>
        <v>1132.44516</v>
      </c>
      <c r="W71" s="449">
        <f t="shared" si="18"/>
        <v>1132.44516</v>
      </c>
      <c r="X71" s="385">
        <f t="shared" si="23"/>
        <v>1245.6896760000002</v>
      </c>
      <c r="Y71" s="385">
        <f t="shared" si="23"/>
        <v>1245.6896760000002</v>
      </c>
      <c r="Z71" s="387">
        <f>'AG Jul 2021'!BL59</f>
        <v>0</v>
      </c>
      <c r="AA71" s="326" t="str">
        <f>'AG Jul 2021'!BM59</f>
        <v>n</v>
      </c>
      <c r="AB71" s="504"/>
      <c r="AC71" s="504"/>
      <c r="AD71" s="504"/>
      <c r="AE71" s="504"/>
      <c r="AF71" s="504"/>
      <c r="AG71" s="504"/>
      <c r="AH71" s="504"/>
      <c r="AI71" s="504"/>
      <c r="AJ71" s="504"/>
      <c r="AK71" s="504"/>
      <c r="AL71" s="504"/>
      <c r="AM71" s="504"/>
      <c r="AN71" s="504"/>
      <c r="AO71" s="504"/>
    </row>
    <row r="72" spans="1:3090" x14ac:dyDescent="0.3">
      <c r="A72" s="319" t="str">
        <f>'AG Jul 2021'!K60</f>
        <v>Glow Power</v>
      </c>
      <c r="B72" s="383" t="str">
        <f>'AG Jul 2021'!L60</f>
        <v>Everyday Saver</v>
      </c>
      <c r="C72" s="388">
        <f>IF('AG Jul 2021'!BP60=0,91*'AG Jul 2021'!M60/100,(91*'AG Jul 2021'!M60/100)+'AG Jul 2021'!BP60/4)</f>
        <v>76.98599999999999</v>
      </c>
      <c r="D72" s="388">
        <f>IF('AG Jul 2021'!O60="",$G$5*'AG Jul 2021'!N60/100,IF($G$5&gt;='AG Jul 2021'!P60,('AG Jul 2021'!P60*'AG Jul 2021'!N60/100),($G$5*'AG Jul 2021'!N60/100)))</f>
        <v>166.30330499999999</v>
      </c>
      <c r="E72" s="388">
        <f>IF(AND('AG Jul 2021'!P60&gt;0,'AG Jul 2021'!R60&gt;0),IF($G$5&lt;'AG Jul 2021'!P60,0,IF($G$5&lt;=('AG Jul 2021'!R60+'AG Jul 2021'!P60),(($G$5-'AG Jul 2021'!P60)*'AG Jul 2021'!Q60/100),(('AG Jul 2021'!R60)*'AG Jul 2021'!Q60/100))),0)</f>
        <v>0</v>
      </c>
      <c r="F72" s="388">
        <f>IF(AND('AG Jul 2021'!Q60&gt;0,'AG Jul 2021'!S60&gt;0),IF($G$5&lt;('AG Jul 2021'!R60+'AG Jul 2021'!P60),0,IF($G$5&lt;=('AG Jul 2021'!T60+'AG Jul 2021'!R60+'AG Jul 2021'!P60),(($G$5-('AG Jul 2021'!R60+'AG Jul 2021'!P60))*'AG Jul 2021'!S60/100),('AG Jul 2021'!T60*'AG Jul 2021'!S60/100))),0)</f>
        <v>0</v>
      </c>
      <c r="G72" s="388">
        <f>IF('AG Jul 2021'!T60&gt;0,IF(($G$5&lt;'AG Jul 2021'!T60),(0),($G$5-'AG Jul 2021'!T60)*'AG Jul 2021'!U60/100),IF(AND('AG Jul 2021'!R60&gt;0,'AG Jul 2021'!T60=""),IF(($G$5&lt;'AG Jul 2021'!R60),(0),($G$5-'AG Jul 2021'!R60)*'AG Jul 2021'!S60/100),IF(AND('AG Jul 2021'!P60&gt;0,'AG Jul 2021'!R60=""),IF(($G$5&lt;'AG Jul 2021'!P60),(0),($G$5-'AG Jul 2021'!P60)*'AG Jul 2021'!Q60/100),0)))</f>
        <v>0</v>
      </c>
      <c r="H72" s="388">
        <f>$H$5*'AG Jul 2021'!AE60/100</f>
        <v>51.21616499999999</v>
      </c>
      <c r="I72" s="388">
        <f t="shared" si="12"/>
        <v>294.50546999999995</v>
      </c>
      <c r="J72" s="449">
        <f t="shared" si="13"/>
        <v>870.07787999999982</v>
      </c>
      <c r="K72" s="449">
        <f t="shared" si="14"/>
        <v>1178.0218799999998</v>
      </c>
      <c r="L72" s="450">
        <f t="shared" si="19"/>
        <v>1295.8240679999999</v>
      </c>
      <c r="M72" s="449">
        <f>'AG Jul 2021'!AZ60</f>
        <v>0</v>
      </c>
      <c r="N72" s="449">
        <f>'AG Jul 2021'!BA60</f>
        <v>0</v>
      </c>
      <c r="O72" s="449">
        <f>'AG Jul 2021'!BB60</f>
        <v>0</v>
      </c>
      <c r="P72" s="449">
        <f>'AG Jul 2021'!BC60</f>
        <v>0</v>
      </c>
      <c r="Q72" s="449">
        <f>($E$6*'AG Jul 2021'!AT60/100)*4</f>
        <v>208.27799999999999</v>
      </c>
      <c r="R72" s="448" t="str">
        <f t="shared" si="20"/>
        <v>No discount</v>
      </c>
      <c r="S72" s="448" t="str">
        <f t="shared" si="21"/>
        <v>Exclusive</v>
      </c>
      <c r="T72" s="475">
        <f t="shared" si="15"/>
        <v>1178.0218799999998</v>
      </c>
      <c r="U72" s="449">
        <f t="shared" si="16"/>
        <v>1178.0218799999998</v>
      </c>
      <c r="V72" s="449">
        <f t="shared" si="17"/>
        <v>969.74387999999976</v>
      </c>
      <c r="W72" s="449">
        <f t="shared" si="18"/>
        <v>969.74387999999976</v>
      </c>
      <c r="X72" s="385">
        <f t="shared" si="23"/>
        <v>1066.7182679999999</v>
      </c>
      <c r="Y72" s="385">
        <f t="shared" si="23"/>
        <v>1066.7182679999999</v>
      </c>
      <c r="Z72" s="387">
        <f>'AG Jul 2021'!BL60</f>
        <v>0</v>
      </c>
      <c r="AA72" s="326" t="str">
        <f>'AG Jul 2021'!BM60</f>
        <v>n</v>
      </c>
      <c r="AB72" s="504"/>
      <c r="AC72" s="504"/>
      <c r="AD72" s="504"/>
      <c r="AE72" s="504"/>
      <c r="AF72" s="504"/>
      <c r="AG72" s="504"/>
      <c r="AH72" s="504"/>
      <c r="AI72" s="504"/>
      <c r="AJ72" s="504"/>
      <c r="AK72" s="504"/>
      <c r="AL72" s="504"/>
      <c r="AM72" s="504"/>
      <c r="AN72" s="504"/>
      <c r="AO72" s="504"/>
    </row>
    <row r="73" spans="1:3090" x14ac:dyDescent="0.3">
      <c r="A73" s="319" t="str">
        <f>'AG Jul 2021'!K61</f>
        <v>Locality Planning Energy</v>
      </c>
      <c r="B73" s="383" t="str">
        <f>'AG Jul 2021'!L61</f>
        <v>Principal Offer (solar)</v>
      </c>
      <c r="C73" s="388">
        <f>IF('AG Jul 2021'!BP61=0,91*'AG Jul 2021'!M61/100,(91*'AG Jul 2021'!M61/100)+'AG Jul 2021'!BP61/4)</f>
        <v>84.530727272727276</v>
      </c>
      <c r="D73" s="388">
        <f>IF('AG Jul 2021'!O61="",$G$5*'AG Jul 2021'!N61/100,IF($G$5&gt;='AG Jul 2021'!P61,('AG Jul 2021'!P61*'AG Jul 2021'!N61/100),($G$5*'AG Jul 2021'!N61/100)))</f>
        <v>154.22371363636364</v>
      </c>
      <c r="E73" s="388">
        <f>IF(AND('AG Jul 2021'!P61&gt;0,'AG Jul 2021'!R61&gt;0),IF($G$5&lt;'AG Jul 2021'!P61,0,IF($G$5&lt;=('AG Jul 2021'!R61+'AG Jul 2021'!P61),(($G$5-'AG Jul 2021'!P61)*'AG Jul 2021'!Q61/100),(('AG Jul 2021'!R61)*'AG Jul 2021'!Q61/100))),0)</f>
        <v>0</v>
      </c>
      <c r="F73" s="388">
        <f>IF(AND('AG Jul 2021'!Q61&gt;0,'AG Jul 2021'!S61&gt;0),IF($G$5&lt;('AG Jul 2021'!R61+'AG Jul 2021'!P61),0,IF($G$5&lt;=('AG Jul 2021'!T61+'AG Jul 2021'!R61+'AG Jul 2021'!P61),(($G$5-('AG Jul 2021'!R61+'AG Jul 2021'!P61))*'AG Jul 2021'!S61/100),('AG Jul 2021'!T61*'AG Jul 2021'!S61/100))),0)</f>
        <v>0</v>
      </c>
      <c r="G73" s="388">
        <f>IF('AG Jul 2021'!T61&gt;0,IF(($G$5&lt;'AG Jul 2021'!T61),(0),($G$5-'AG Jul 2021'!T61)*'AG Jul 2021'!U61/100),IF(AND('AG Jul 2021'!R61&gt;0,'AG Jul 2021'!T61=""),IF(($G$5&lt;'AG Jul 2021'!R61),(0),($G$5-'AG Jul 2021'!R61)*'AG Jul 2021'!S61/100),IF(AND('AG Jul 2021'!P61&gt;0,'AG Jul 2021'!R61=""),IF(($G$5&lt;'AG Jul 2021'!P61),(0),($G$5-'AG Jul 2021'!P61)*'AG Jul 2021'!Q61/100),0)))</f>
        <v>0</v>
      </c>
      <c r="H73" s="388">
        <f>$H$5*'AG Jul 2021'!AE61/100</f>
        <v>40.959908181818179</v>
      </c>
      <c r="I73" s="388">
        <f t="shared" si="12"/>
        <v>279.71434909090908</v>
      </c>
      <c r="J73" s="449">
        <f t="shared" si="13"/>
        <v>780.73448727272716</v>
      </c>
      <c r="K73" s="449">
        <f t="shared" si="14"/>
        <v>1118.8573963636363</v>
      </c>
      <c r="L73" s="450">
        <f t="shared" si="19"/>
        <v>1230.743136</v>
      </c>
      <c r="M73" s="449">
        <f>'AG Jul 2021'!AZ61</f>
        <v>0</v>
      </c>
      <c r="N73" s="449">
        <f>'AG Jul 2021'!BA61</f>
        <v>0</v>
      </c>
      <c r="O73" s="449">
        <f>'AG Jul 2021'!BB61</f>
        <v>0</v>
      </c>
      <c r="P73" s="449">
        <f>'AG Jul 2021'!BC61</f>
        <v>0</v>
      </c>
      <c r="Q73" s="449">
        <f>($E$6*'AG Jul 2021'!AT61/100)*4</f>
        <v>252.90900000000002</v>
      </c>
      <c r="R73" s="448" t="str">
        <f t="shared" si="20"/>
        <v>No discount</v>
      </c>
      <c r="S73" s="448" t="str">
        <f t="shared" si="21"/>
        <v>Exclusive</v>
      </c>
      <c r="T73" s="475">
        <f t="shared" si="15"/>
        <v>1118.8573963636363</v>
      </c>
      <c r="U73" s="449">
        <f t="shared" si="16"/>
        <v>1118.8573963636363</v>
      </c>
      <c r="V73" s="449">
        <f t="shared" si="17"/>
        <v>865.94839636363633</v>
      </c>
      <c r="W73" s="449">
        <f t="shared" si="18"/>
        <v>865.94839636363633</v>
      </c>
      <c r="X73" s="385">
        <f t="shared" si="23"/>
        <v>952.54323600000009</v>
      </c>
      <c r="Y73" s="385">
        <f t="shared" si="23"/>
        <v>952.54323600000009</v>
      </c>
      <c r="Z73" s="387">
        <f>'AG Jul 2021'!BL61</f>
        <v>0</v>
      </c>
      <c r="AA73" s="326" t="str">
        <f>'AG Jul 2021'!BM61</f>
        <v>n</v>
      </c>
      <c r="AB73" s="504"/>
      <c r="AC73" s="504"/>
      <c r="AD73" s="504"/>
      <c r="AE73" s="504"/>
      <c r="AF73" s="504"/>
      <c r="AG73" s="504"/>
      <c r="AH73" s="504"/>
      <c r="AI73" s="504"/>
      <c r="AJ73" s="504"/>
      <c r="AK73" s="504"/>
      <c r="AL73" s="504"/>
      <c r="AM73" s="504"/>
      <c r="AN73" s="504"/>
      <c r="AO73" s="504"/>
    </row>
    <row r="74" spans="1:3090" ht="14.5" thickBot="1" x14ac:dyDescent="0.35">
      <c r="A74" s="327" t="str">
        <f>'AG Jul 2021'!K62</f>
        <v>Radian Energy</v>
      </c>
      <c r="B74" s="328" t="str">
        <f>'AG Jul 2021'!L62</f>
        <v>Grid to Go</v>
      </c>
      <c r="C74" s="368">
        <f>IF('AG Jul 2021'!BP62=0,91*'AG Jul 2021'!M62/100,(91*'AG Jul 2021'!M62/100)+'AG Jul 2021'!BP62/4)</f>
        <v>72.23745454545454</v>
      </c>
      <c r="D74" s="368">
        <f>IF('AG Jul 2021'!O62="",$G$5*'AG Jul 2021'!N62/100,IF($G$5&gt;='AG Jul 2021'!P62,('AG Jul 2021'!P62*'AG Jul 2021'!N62/100),($G$5*'AG Jul 2021'!N62/100)))</f>
        <v>171.317475</v>
      </c>
      <c r="E74" s="368">
        <f>IF(AND('AG Jul 2021'!P62&gt;0,'AG Jul 2021'!R62&gt;0),IF($G$5&lt;'AG Jul 2021'!P62,0,IF($G$5&lt;=('AG Jul 2021'!R62+'AG Jul 2021'!P62),(($G$5-'AG Jul 2021'!P62)*'AG Jul 2021'!Q62/100),(('AG Jul 2021'!R62)*'AG Jul 2021'!Q62/100))),0)</f>
        <v>0</v>
      </c>
      <c r="F74" s="368">
        <f>IF(AND('AG Jul 2021'!Q62&gt;0,'AG Jul 2021'!S62&gt;0),IF($G$5&lt;('AG Jul 2021'!R62+'AG Jul 2021'!P62),0,IF($G$5&lt;=('AG Jul 2021'!T62+'AG Jul 2021'!R62+'AG Jul 2021'!P62),(($G$5-('AG Jul 2021'!R62+'AG Jul 2021'!P62))*'AG Jul 2021'!S62/100),('AG Jul 2021'!T62*'AG Jul 2021'!S62/100))),0)</f>
        <v>0</v>
      </c>
      <c r="G74" s="368">
        <f>IF('AG Jul 2021'!T62&gt;0,IF(($G$5&lt;'AG Jul 2021'!T62),(0),($G$5-'AG Jul 2021'!T62)*'AG Jul 2021'!U62/100),IF(AND('AG Jul 2021'!R62&gt;0,'AG Jul 2021'!T62=""),IF(($G$5&lt;'AG Jul 2021'!R62),(0),($G$5-'AG Jul 2021'!R62)*'AG Jul 2021'!S62/100),IF(AND('AG Jul 2021'!P62&gt;0,'AG Jul 2021'!R62=""),IF(($G$5&lt;'AG Jul 2021'!P62),(0),($G$5-'AG Jul 2021'!P62)*'AG Jul 2021'!Q62/100),0)))</f>
        <v>0</v>
      </c>
      <c r="H74" s="368">
        <f>$H$5*'AG Jul 2021'!AE62/100</f>
        <v>42.099492272727268</v>
      </c>
      <c r="I74" s="368">
        <f t="shared" si="12"/>
        <v>285.65442181818179</v>
      </c>
      <c r="J74" s="451">
        <f t="shared" si="13"/>
        <v>853.66786909090899</v>
      </c>
      <c r="K74" s="451">
        <f t="shared" si="14"/>
        <v>1142.6176872727272</v>
      </c>
      <c r="L74" s="452">
        <f t="shared" si="19"/>
        <v>1256.8794559999999</v>
      </c>
      <c r="M74" s="451">
        <f>'AG Jul 2021'!AZ62</f>
        <v>0</v>
      </c>
      <c r="N74" s="451">
        <f>'AG Jul 2021'!BA62</f>
        <v>0</v>
      </c>
      <c r="O74" s="451">
        <f>'AG Jul 2021'!BB62</f>
        <v>0</v>
      </c>
      <c r="P74" s="451">
        <f>'AG Jul 2021'!BC62</f>
        <v>0</v>
      </c>
      <c r="Q74" s="451">
        <f>($E$6*'AG Jul 2021'!AT62/100)*4</f>
        <v>178.524</v>
      </c>
      <c r="R74" s="453" t="str">
        <f t="shared" si="20"/>
        <v>No discount</v>
      </c>
      <c r="S74" s="453" t="str">
        <f t="shared" si="21"/>
        <v>Exclusive</v>
      </c>
      <c r="T74" s="476">
        <f t="shared" si="15"/>
        <v>1142.6176872727272</v>
      </c>
      <c r="U74" s="451">
        <f t="shared" si="16"/>
        <v>1142.6176872727272</v>
      </c>
      <c r="V74" s="451">
        <f t="shared" si="17"/>
        <v>964.09368727272715</v>
      </c>
      <c r="W74" s="451">
        <f t="shared" si="18"/>
        <v>964.09368727272715</v>
      </c>
      <c r="X74" s="330">
        <f t="shared" si="23"/>
        <v>1060.503056</v>
      </c>
      <c r="Y74" s="330">
        <f t="shared" si="23"/>
        <v>1060.503056</v>
      </c>
      <c r="Z74" s="333">
        <f>'AG Jul 2021'!BL62</f>
        <v>0</v>
      </c>
      <c r="AA74" s="334" t="str">
        <f>'AG Jul 2021'!BM62</f>
        <v>n</v>
      </c>
      <c r="AB74" s="504"/>
      <c r="AC74" s="504"/>
      <c r="AD74" s="504"/>
      <c r="AE74" s="504"/>
      <c r="AF74" s="504"/>
      <c r="AG74" s="504"/>
      <c r="AH74" s="504"/>
      <c r="AI74" s="504"/>
      <c r="AJ74" s="504"/>
      <c r="AK74" s="504"/>
      <c r="AL74" s="504"/>
      <c r="AM74" s="504"/>
      <c r="AN74" s="504"/>
      <c r="AO74" s="504"/>
    </row>
    <row r="75" spans="1:3090" x14ac:dyDescent="0.3">
      <c r="A75" s="511"/>
      <c r="B75" s="511"/>
      <c r="C75" s="511"/>
      <c r="D75" s="511"/>
      <c r="E75" s="511"/>
      <c r="F75" s="511"/>
      <c r="G75" s="511"/>
      <c r="H75" s="511"/>
      <c r="I75" s="511"/>
      <c r="J75" s="511"/>
      <c r="K75" s="511"/>
      <c r="L75" s="511"/>
      <c r="M75" s="511"/>
      <c r="N75" s="511"/>
      <c r="O75" s="511"/>
      <c r="P75" s="511"/>
      <c r="Q75" s="511"/>
      <c r="R75" s="511"/>
      <c r="S75" s="511"/>
      <c r="T75" s="511"/>
      <c r="U75" s="511"/>
      <c r="V75" s="511"/>
      <c r="W75" s="511"/>
      <c r="X75" s="511"/>
      <c r="Y75" s="511"/>
      <c r="Z75" s="511"/>
      <c r="AA75" s="511"/>
      <c r="AB75" s="504"/>
      <c r="AC75" s="504"/>
      <c r="AD75" s="504"/>
      <c r="AE75" s="504"/>
      <c r="AF75" s="504"/>
      <c r="AG75" s="504"/>
      <c r="AH75" s="504"/>
      <c r="AI75" s="504"/>
      <c r="AJ75" s="504"/>
      <c r="AK75" s="504"/>
      <c r="AL75" s="504"/>
      <c r="AM75" s="504"/>
      <c r="AN75" s="504"/>
      <c r="AO75" s="504"/>
    </row>
    <row r="76" spans="1:3090" s="3" customFormat="1" thickBot="1" x14ac:dyDescent="0.35">
      <c r="A76" s="511"/>
      <c r="B76" s="511"/>
      <c r="C76" s="511"/>
      <c r="D76" s="511"/>
      <c r="E76" s="511"/>
      <c r="F76" s="511"/>
      <c r="G76" s="511"/>
      <c r="H76" s="511"/>
      <c r="I76" s="511"/>
      <c r="J76" s="511"/>
      <c r="K76" s="511"/>
      <c r="L76" s="511"/>
      <c r="M76" s="511"/>
      <c r="N76" s="511"/>
      <c r="O76" s="511"/>
      <c r="P76" s="511"/>
      <c r="Q76" s="511"/>
      <c r="R76" s="511"/>
      <c r="S76" s="511"/>
      <c r="T76" s="511"/>
      <c r="U76" s="511"/>
      <c r="V76" s="511"/>
      <c r="W76" s="511"/>
      <c r="X76" s="511"/>
      <c r="Y76" s="511"/>
      <c r="Z76" s="511"/>
      <c r="AA76" s="511"/>
      <c r="AB76" s="504"/>
      <c r="AC76" s="504"/>
      <c r="AD76" s="504"/>
      <c r="AE76" s="504"/>
      <c r="AF76" s="504"/>
      <c r="AG76" s="504"/>
      <c r="AH76" s="504"/>
      <c r="AI76" s="504"/>
      <c r="AJ76" s="504"/>
      <c r="AK76" s="504"/>
      <c r="AL76" s="504"/>
      <c r="AM76" s="504"/>
      <c r="AN76" s="504"/>
      <c r="AO76" s="504"/>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c r="AMK76"/>
      <c r="AML76"/>
      <c r="AMM76"/>
      <c r="AMN76"/>
      <c r="AMO76"/>
      <c r="AMP76"/>
      <c r="AMQ76"/>
      <c r="AMR76"/>
      <c r="AMS76"/>
      <c r="AMT76"/>
      <c r="AMU76"/>
      <c r="AMV76"/>
      <c r="AMW76"/>
      <c r="AMX76"/>
      <c r="AMY76"/>
      <c r="AMZ76"/>
      <c r="ANA76"/>
      <c r="ANB76"/>
      <c r="ANC76"/>
      <c r="AND76"/>
      <c r="ANE76"/>
      <c r="ANF76"/>
      <c r="ANG76"/>
      <c r="ANH76"/>
      <c r="ANI76"/>
      <c r="ANJ76"/>
      <c r="ANK76"/>
      <c r="ANL76"/>
      <c r="ANM76"/>
      <c r="ANN76"/>
      <c r="ANO76"/>
      <c r="ANP76"/>
      <c r="ANQ76"/>
      <c r="ANR76"/>
      <c r="ANS76"/>
      <c r="ANT76"/>
      <c r="ANU76"/>
      <c r="ANV76"/>
      <c r="ANW76"/>
      <c r="ANX76"/>
      <c r="ANY76"/>
      <c r="ANZ76"/>
      <c r="AOA76"/>
      <c r="AOB76"/>
      <c r="AOC76"/>
      <c r="AOD76"/>
      <c r="AOE76"/>
      <c r="AOF76"/>
      <c r="AOG76"/>
      <c r="AOH76"/>
      <c r="AOI76"/>
      <c r="AOJ76"/>
      <c r="AOK76"/>
      <c r="AOL76"/>
      <c r="AOM76"/>
      <c r="AON76"/>
      <c r="AOO76"/>
      <c r="AOP76"/>
      <c r="AOQ76"/>
      <c r="AOR76"/>
      <c r="AOS76"/>
      <c r="AOT76"/>
      <c r="AOU76"/>
      <c r="AOV76"/>
      <c r="AOW76"/>
      <c r="AOX76"/>
      <c r="AOY76"/>
      <c r="AOZ76"/>
      <c r="APA76"/>
      <c r="APB76"/>
      <c r="APC76"/>
      <c r="APD76"/>
      <c r="APE76"/>
      <c r="APF76"/>
      <c r="APG76"/>
      <c r="APH76"/>
      <c r="API76"/>
      <c r="APJ76"/>
      <c r="APK76"/>
      <c r="APL76"/>
      <c r="APM76"/>
      <c r="APN76"/>
      <c r="APO76"/>
      <c r="APP76"/>
      <c r="APQ76"/>
      <c r="APR76"/>
      <c r="APS76"/>
      <c r="APT76"/>
      <c r="APU76"/>
      <c r="APV76"/>
      <c r="APW76"/>
      <c r="APX76"/>
      <c r="APY76"/>
      <c r="APZ76"/>
      <c r="AQA76"/>
      <c r="AQB76"/>
      <c r="AQC76"/>
      <c r="AQD76"/>
      <c r="AQE76"/>
      <c r="AQF76"/>
      <c r="AQG76"/>
      <c r="AQH76"/>
      <c r="AQI76"/>
      <c r="AQJ76"/>
      <c r="AQK76"/>
      <c r="AQL76"/>
      <c r="AQM76"/>
      <c r="AQN76"/>
      <c r="AQO76"/>
      <c r="AQP76"/>
      <c r="AQQ76"/>
      <c r="AQR76"/>
      <c r="AQS76"/>
      <c r="AQT76"/>
      <c r="AQU76"/>
      <c r="AQV76"/>
      <c r="AQW76"/>
      <c r="AQX76"/>
      <c r="AQY76"/>
      <c r="AQZ76"/>
      <c r="ARA76"/>
      <c r="ARB76"/>
      <c r="ARC76"/>
      <c r="ARD76"/>
      <c r="ARE76"/>
      <c r="ARF76"/>
      <c r="ARG76"/>
      <c r="ARH76"/>
      <c r="ARI76"/>
      <c r="ARJ76"/>
      <c r="ARK76"/>
      <c r="ARL76"/>
      <c r="ARM76"/>
      <c r="ARN76"/>
      <c r="ARO76"/>
      <c r="ARP76"/>
      <c r="ARQ76"/>
      <c r="ARR76"/>
      <c r="ARS76"/>
      <c r="ART76"/>
      <c r="ARU76"/>
      <c r="ARV76"/>
      <c r="ARW76"/>
      <c r="ARX76"/>
      <c r="ARY76"/>
      <c r="ARZ76"/>
      <c r="ASA76"/>
      <c r="ASB76"/>
      <c r="ASC76"/>
      <c r="ASD76"/>
      <c r="ASE76"/>
      <c r="ASF76"/>
      <c r="ASG76"/>
      <c r="ASH76"/>
      <c r="ASI76"/>
      <c r="ASJ76"/>
      <c r="ASK76"/>
      <c r="ASL76"/>
      <c r="ASM76"/>
      <c r="ASN76"/>
      <c r="ASO76"/>
      <c r="ASP76"/>
      <c r="ASQ76"/>
      <c r="ASR76"/>
      <c r="ASS76"/>
      <c r="AST76"/>
      <c r="ASU76"/>
      <c r="ASV76"/>
      <c r="ASW76"/>
      <c r="ASX76"/>
      <c r="ASY76"/>
      <c r="ASZ76"/>
      <c r="ATA76"/>
      <c r="ATB76"/>
      <c r="ATC76"/>
      <c r="ATD76"/>
      <c r="ATE76"/>
      <c r="ATF76"/>
      <c r="ATG76"/>
      <c r="ATH76"/>
      <c r="ATI76"/>
      <c r="ATJ76"/>
      <c r="ATK76"/>
      <c r="ATL76"/>
      <c r="ATM76"/>
      <c r="ATN76"/>
      <c r="ATO76"/>
      <c r="ATP76"/>
      <c r="ATQ76"/>
      <c r="ATR76"/>
      <c r="ATS76"/>
      <c r="ATT76"/>
      <c r="ATU76"/>
      <c r="ATV76"/>
      <c r="ATW76"/>
      <c r="ATX76"/>
      <c r="ATY76"/>
      <c r="ATZ76"/>
      <c r="AUA76"/>
      <c r="AUB76"/>
      <c r="AUC76"/>
      <c r="AUD76"/>
      <c r="AUE76"/>
      <c r="AUF76"/>
      <c r="AUG76"/>
      <c r="AUH76"/>
      <c r="AUI76"/>
      <c r="AUJ76"/>
      <c r="AUK76"/>
      <c r="AUL76"/>
      <c r="AUM76"/>
      <c r="AUN76"/>
      <c r="AUO76"/>
      <c r="AUP76"/>
      <c r="AUQ76"/>
      <c r="AUR76"/>
      <c r="AUS76"/>
      <c r="AUT76"/>
      <c r="AUU76"/>
      <c r="AUV76"/>
      <c r="AUW76"/>
      <c r="AUX76"/>
      <c r="AUY76"/>
      <c r="AUZ76"/>
      <c r="AVA76"/>
      <c r="AVB76"/>
      <c r="AVC76"/>
      <c r="AVD76"/>
      <c r="AVE76"/>
      <c r="AVF76"/>
      <c r="AVG76"/>
      <c r="AVH76"/>
      <c r="AVI76"/>
      <c r="AVJ76"/>
      <c r="AVK76"/>
      <c r="AVL76"/>
      <c r="AVM76"/>
      <c r="AVN76"/>
      <c r="AVO76"/>
      <c r="AVP76"/>
      <c r="AVQ76"/>
      <c r="AVR76"/>
      <c r="AVS76"/>
      <c r="AVT76"/>
      <c r="AVU76"/>
      <c r="AVV76"/>
      <c r="AVW76"/>
      <c r="AVX76"/>
      <c r="AVY76"/>
      <c r="AVZ76"/>
      <c r="AWA76"/>
      <c r="AWB76"/>
      <c r="AWC76"/>
      <c r="AWD76"/>
      <c r="AWE76"/>
      <c r="AWF76"/>
      <c r="AWG76"/>
      <c r="AWH76"/>
      <c r="AWI76"/>
      <c r="AWJ76"/>
      <c r="AWK76"/>
      <c r="AWL76"/>
      <c r="AWM76"/>
      <c r="AWN76"/>
      <c r="AWO76"/>
      <c r="AWP76"/>
      <c r="AWQ76"/>
      <c r="AWR76"/>
      <c r="AWS76"/>
      <c r="AWT76"/>
      <c r="AWU76"/>
      <c r="AWV76"/>
      <c r="AWW76"/>
      <c r="AWX76"/>
      <c r="AWY76"/>
      <c r="AWZ76"/>
      <c r="AXA76"/>
      <c r="AXB76"/>
      <c r="AXC76"/>
      <c r="AXD76"/>
      <c r="AXE76"/>
      <c r="AXF76"/>
      <c r="AXG76"/>
      <c r="AXH76"/>
      <c r="AXI76"/>
      <c r="AXJ76"/>
      <c r="AXK76"/>
      <c r="AXL76"/>
      <c r="AXM76"/>
      <c r="AXN76"/>
      <c r="AXO76"/>
      <c r="AXP76"/>
      <c r="AXQ76"/>
      <c r="AXR76"/>
      <c r="AXS76"/>
      <c r="AXT76"/>
      <c r="AXU76"/>
      <c r="AXV76"/>
      <c r="AXW76"/>
      <c r="AXX76"/>
      <c r="AXY76"/>
      <c r="AXZ76"/>
      <c r="AYA76"/>
      <c r="AYB76"/>
      <c r="AYC76"/>
      <c r="AYD76"/>
      <c r="AYE76"/>
      <c r="AYF76"/>
      <c r="AYG76"/>
      <c r="AYH76"/>
      <c r="AYI76"/>
      <c r="AYJ76"/>
      <c r="AYK76"/>
      <c r="AYL76"/>
      <c r="AYM76"/>
      <c r="AYN76"/>
      <c r="AYO76"/>
      <c r="AYP76"/>
      <c r="AYQ76"/>
      <c r="AYR76"/>
      <c r="AYS76"/>
      <c r="AYT76"/>
      <c r="AYU76"/>
      <c r="AYV76"/>
      <c r="AYW76"/>
      <c r="AYX76"/>
      <c r="AYY76"/>
      <c r="AYZ76"/>
      <c r="AZA76"/>
      <c r="AZB76"/>
      <c r="AZC76"/>
      <c r="AZD76"/>
      <c r="AZE76"/>
      <c r="AZF76"/>
      <c r="AZG76"/>
      <c r="AZH76"/>
      <c r="AZI76"/>
      <c r="AZJ76"/>
      <c r="AZK76"/>
      <c r="AZL76"/>
      <c r="AZM76"/>
      <c r="AZN76"/>
      <c r="AZO76"/>
      <c r="AZP76"/>
      <c r="AZQ76"/>
      <c r="AZR76"/>
      <c r="AZS76"/>
      <c r="AZT76"/>
      <c r="AZU76"/>
      <c r="AZV76"/>
      <c r="AZW76"/>
      <c r="AZX76"/>
      <c r="AZY76"/>
      <c r="AZZ76"/>
      <c r="BAA76"/>
      <c r="BAB76"/>
      <c r="BAC76"/>
      <c r="BAD76"/>
      <c r="BAE76"/>
      <c r="BAF76"/>
      <c r="BAG76"/>
      <c r="BAH76"/>
      <c r="BAI76"/>
      <c r="BAJ76"/>
      <c r="BAK76"/>
      <c r="BAL76"/>
      <c r="BAM76"/>
      <c r="BAN76"/>
      <c r="BAO76"/>
      <c r="BAP76"/>
      <c r="BAQ76"/>
      <c r="BAR76"/>
      <c r="BAS76"/>
      <c r="BAT76"/>
      <c r="BAU76"/>
      <c r="BAV76"/>
      <c r="BAW76"/>
      <c r="BAX76"/>
      <c r="BAY76"/>
      <c r="BAZ76"/>
      <c r="BBA76"/>
      <c r="BBB76"/>
      <c r="BBC76"/>
      <c r="BBD76"/>
      <c r="BBE76"/>
      <c r="BBF76"/>
      <c r="BBG76"/>
      <c r="BBH76"/>
      <c r="BBI76"/>
      <c r="BBJ76"/>
      <c r="BBK76"/>
      <c r="BBL76"/>
      <c r="BBM76"/>
      <c r="BBN76"/>
      <c r="BBO76"/>
      <c r="BBP76"/>
      <c r="BBQ76"/>
      <c r="BBR76"/>
      <c r="BBS76"/>
      <c r="BBT76"/>
      <c r="BBU76"/>
      <c r="BBV76"/>
      <c r="BBW76"/>
      <c r="BBX76"/>
      <c r="BBY76"/>
      <c r="BBZ76"/>
      <c r="BCA76"/>
      <c r="BCB76"/>
      <c r="BCC76"/>
      <c r="BCD76"/>
      <c r="BCE76"/>
      <c r="BCF76"/>
      <c r="BCG76"/>
      <c r="BCH76"/>
      <c r="BCI76"/>
      <c r="BCJ76"/>
      <c r="BCK76"/>
      <c r="BCL76"/>
      <c r="BCM76"/>
      <c r="BCN76"/>
      <c r="BCO76"/>
      <c r="BCP76"/>
      <c r="BCQ76"/>
      <c r="BCR76"/>
      <c r="BCS76"/>
      <c r="BCT76"/>
      <c r="BCU76"/>
      <c r="BCV76"/>
      <c r="BCW76"/>
      <c r="BCX76"/>
      <c r="BCY76"/>
      <c r="BCZ76"/>
      <c r="BDA76"/>
      <c r="BDB76"/>
      <c r="BDC76"/>
      <c r="BDD76"/>
      <c r="BDE76"/>
      <c r="BDF76"/>
      <c r="BDG76"/>
      <c r="BDH76"/>
      <c r="BDI76"/>
      <c r="BDJ76"/>
      <c r="BDK76"/>
      <c r="BDL76"/>
      <c r="BDM76"/>
      <c r="BDN76"/>
      <c r="BDO76"/>
      <c r="BDP76"/>
      <c r="BDQ76"/>
      <c r="BDR76"/>
      <c r="BDS76"/>
      <c r="BDT76"/>
      <c r="BDU76"/>
      <c r="BDV76"/>
      <c r="BDW76"/>
      <c r="BDX76"/>
      <c r="BDY76"/>
      <c r="BDZ76"/>
      <c r="BEA76"/>
      <c r="BEB76"/>
      <c r="BEC76"/>
      <c r="BED76"/>
      <c r="BEE76"/>
      <c r="BEF76"/>
      <c r="BEG76"/>
      <c r="BEH76"/>
      <c r="BEI76"/>
      <c r="BEJ76"/>
      <c r="BEK76"/>
      <c r="BEL76"/>
      <c r="BEM76"/>
      <c r="BEN76"/>
      <c r="BEO76"/>
      <c r="BEP76"/>
      <c r="BEQ76"/>
      <c r="BER76"/>
      <c r="BES76"/>
      <c r="BET76"/>
      <c r="BEU76"/>
      <c r="BEV76"/>
      <c r="BEW76"/>
      <c r="BEX76"/>
      <c r="BEY76"/>
      <c r="BEZ76"/>
      <c r="BFA76"/>
      <c r="BFB76"/>
      <c r="BFC76"/>
      <c r="BFD76"/>
      <c r="BFE76"/>
      <c r="BFF76"/>
      <c r="BFG76"/>
      <c r="BFH76"/>
      <c r="BFI76"/>
      <c r="BFJ76"/>
      <c r="BFK76"/>
      <c r="BFL76"/>
      <c r="BFM76"/>
      <c r="BFN76"/>
      <c r="BFO76"/>
      <c r="BFP76"/>
      <c r="BFQ76"/>
      <c r="BFR76"/>
      <c r="BFS76"/>
      <c r="BFT76"/>
      <c r="BFU76"/>
      <c r="BFV76"/>
      <c r="BFW76"/>
      <c r="BFX76"/>
      <c r="BFY76"/>
      <c r="BFZ76"/>
      <c r="BGA76"/>
      <c r="BGB76"/>
      <c r="BGC76"/>
      <c r="BGD76"/>
      <c r="BGE76"/>
      <c r="BGF76"/>
      <c r="BGG76"/>
      <c r="BGH76"/>
      <c r="BGI76"/>
      <c r="BGJ76"/>
      <c r="BGK76"/>
      <c r="BGL76"/>
      <c r="BGM76"/>
      <c r="BGN76"/>
      <c r="BGO76"/>
      <c r="BGP76"/>
      <c r="BGQ76"/>
      <c r="BGR76"/>
      <c r="BGS76"/>
      <c r="BGT76"/>
      <c r="BGU76"/>
      <c r="BGV76"/>
      <c r="BGW76"/>
      <c r="BGX76"/>
      <c r="BGY76"/>
      <c r="BGZ76"/>
      <c r="BHA76"/>
      <c r="BHB76"/>
      <c r="BHC76"/>
      <c r="BHD76"/>
      <c r="BHE76"/>
      <c r="BHF76"/>
      <c r="BHG76"/>
      <c r="BHH76"/>
      <c r="BHI76"/>
      <c r="BHJ76"/>
      <c r="BHK76"/>
      <c r="BHL76"/>
      <c r="BHM76"/>
      <c r="BHN76"/>
      <c r="BHO76"/>
      <c r="BHP76"/>
      <c r="BHQ76"/>
      <c r="BHR76"/>
      <c r="BHS76"/>
      <c r="BHT76"/>
      <c r="BHU76"/>
      <c r="BHV76"/>
      <c r="BHW76"/>
      <c r="BHX76"/>
      <c r="BHY76"/>
      <c r="BHZ76"/>
      <c r="BIA76"/>
      <c r="BIB76"/>
      <c r="BIC76"/>
      <c r="BID76"/>
      <c r="BIE76"/>
      <c r="BIF76"/>
      <c r="BIG76"/>
      <c r="BIH76"/>
      <c r="BII76"/>
      <c r="BIJ76"/>
      <c r="BIK76"/>
      <c r="BIL76"/>
      <c r="BIM76"/>
      <c r="BIN76"/>
      <c r="BIO76"/>
      <c r="BIP76"/>
      <c r="BIQ76"/>
      <c r="BIR76"/>
      <c r="BIS76"/>
      <c r="BIT76"/>
      <c r="BIU76"/>
      <c r="BIV76"/>
      <c r="BIW76"/>
      <c r="BIX76"/>
      <c r="BIY76"/>
      <c r="BIZ76"/>
      <c r="BJA76"/>
      <c r="BJB76"/>
      <c r="BJC76"/>
      <c r="BJD76"/>
      <c r="BJE76"/>
      <c r="BJF76"/>
      <c r="BJG76"/>
      <c r="BJH76"/>
      <c r="BJI76"/>
      <c r="BJJ76"/>
      <c r="BJK76"/>
      <c r="BJL76"/>
      <c r="BJM76"/>
      <c r="BJN76"/>
      <c r="BJO76"/>
      <c r="BJP76"/>
      <c r="BJQ76"/>
      <c r="BJR76"/>
      <c r="BJS76"/>
      <c r="BJT76"/>
      <c r="BJU76"/>
      <c r="BJV76"/>
      <c r="BJW76"/>
      <c r="BJX76"/>
      <c r="BJY76"/>
      <c r="BJZ76"/>
      <c r="BKA76"/>
      <c r="BKB76"/>
      <c r="BKC76"/>
      <c r="BKD76"/>
      <c r="BKE76"/>
      <c r="BKF76"/>
      <c r="BKG76"/>
      <c r="BKH76"/>
      <c r="BKI76"/>
      <c r="BKJ76"/>
      <c r="BKK76"/>
      <c r="BKL76"/>
      <c r="BKM76"/>
      <c r="BKN76"/>
      <c r="BKO76"/>
      <c r="BKP76"/>
      <c r="BKQ76"/>
      <c r="BKR76"/>
      <c r="BKS76"/>
      <c r="BKT76"/>
      <c r="BKU76"/>
      <c r="BKV76"/>
      <c r="BKW76"/>
      <c r="BKX76"/>
      <c r="BKY76"/>
      <c r="BKZ76"/>
      <c r="BLA76"/>
      <c r="BLB76"/>
      <c r="BLC76"/>
      <c r="BLD76"/>
      <c r="BLE76"/>
      <c r="BLF76"/>
      <c r="BLG76"/>
      <c r="BLH76"/>
      <c r="BLI76"/>
      <c r="BLJ76"/>
      <c r="BLK76"/>
      <c r="BLL76"/>
      <c r="BLM76"/>
      <c r="BLN76"/>
      <c r="BLO76"/>
      <c r="BLP76"/>
      <c r="BLQ76"/>
      <c r="BLR76"/>
      <c r="BLS76"/>
      <c r="BLT76"/>
      <c r="BLU76"/>
      <c r="BLV76"/>
      <c r="BLW76"/>
      <c r="BLX76"/>
      <c r="BLY76"/>
      <c r="BLZ76"/>
      <c r="BMA76"/>
      <c r="BMB76"/>
      <c r="BMC76"/>
      <c r="BMD76"/>
      <c r="BME76"/>
      <c r="BMF76"/>
      <c r="BMG76"/>
      <c r="BMH76"/>
      <c r="BMI76"/>
      <c r="BMJ76"/>
      <c r="BMK76"/>
      <c r="BML76"/>
      <c r="BMM76"/>
      <c r="BMN76"/>
      <c r="BMO76"/>
      <c r="BMP76"/>
      <c r="BMQ76"/>
      <c r="BMR76"/>
      <c r="BMS76"/>
      <c r="BMT76"/>
      <c r="BMU76"/>
      <c r="BMV76"/>
      <c r="BMW76"/>
      <c r="BMX76"/>
      <c r="BMY76"/>
      <c r="BMZ76"/>
      <c r="BNA76"/>
      <c r="BNB76"/>
      <c r="BNC76"/>
      <c r="BND76"/>
      <c r="BNE76"/>
      <c r="BNF76"/>
      <c r="BNG76"/>
      <c r="BNH76"/>
      <c r="BNI76"/>
      <c r="BNJ76"/>
      <c r="BNK76"/>
      <c r="BNL76"/>
      <c r="BNM76"/>
      <c r="BNN76"/>
      <c r="BNO76"/>
      <c r="BNP76"/>
      <c r="BNQ76"/>
      <c r="BNR76"/>
      <c r="BNS76"/>
      <c r="BNT76"/>
      <c r="BNU76"/>
      <c r="BNV76"/>
      <c r="BNW76"/>
      <c r="BNX76"/>
      <c r="BNY76"/>
      <c r="BNZ76"/>
      <c r="BOA76"/>
      <c r="BOB76"/>
      <c r="BOC76"/>
      <c r="BOD76"/>
      <c r="BOE76"/>
      <c r="BOF76"/>
      <c r="BOG76"/>
      <c r="BOH76"/>
      <c r="BOI76"/>
      <c r="BOJ76"/>
      <c r="BOK76"/>
      <c r="BOL76"/>
      <c r="BOM76"/>
      <c r="BON76"/>
      <c r="BOO76"/>
      <c r="BOP76"/>
      <c r="BOQ76"/>
      <c r="BOR76"/>
      <c r="BOS76"/>
      <c r="BOT76"/>
      <c r="BOU76"/>
      <c r="BOV76"/>
      <c r="BOW76"/>
      <c r="BOX76"/>
      <c r="BOY76"/>
      <c r="BOZ76"/>
      <c r="BPA76"/>
      <c r="BPB76"/>
      <c r="BPC76"/>
      <c r="BPD76"/>
      <c r="BPE76"/>
      <c r="BPF76"/>
      <c r="BPG76"/>
      <c r="BPH76"/>
      <c r="BPI76"/>
      <c r="BPJ76"/>
      <c r="BPK76"/>
      <c r="BPL76"/>
      <c r="BPM76"/>
      <c r="BPN76"/>
      <c r="BPO76"/>
      <c r="BPP76"/>
      <c r="BPQ76"/>
      <c r="BPR76"/>
      <c r="BPS76"/>
      <c r="BPT76"/>
      <c r="BPU76"/>
      <c r="BPV76"/>
      <c r="BPW76"/>
      <c r="BPX76"/>
      <c r="BPY76"/>
      <c r="BPZ76"/>
      <c r="BQA76"/>
      <c r="BQB76"/>
      <c r="BQC76"/>
      <c r="BQD76"/>
      <c r="BQE76"/>
      <c r="BQF76"/>
      <c r="BQG76"/>
      <c r="BQH76"/>
      <c r="BQI76"/>
      <c r="BQJ76"/>
      <c r="BQK76"/>
      <c r="BQL76"/>
      <c r="BQM76"/>
      <c r="BQN76"/>
      <c r="BQO76"/>
      <c r="BQP76"/>
      <c r="BQQ76"/>
      <c r="BQR76"/>
      <c r="BQS76"/>
      <c r="BQT76"/>
      <c r="BQU76"/>
      <c r="BQV76"/>
      <c r="BQW76"/>
      <c r="BQX76"/>
      <c r="BQY76"/>
      <c r="BQZ76"/>
      <c r="BRA76"/>
      <c r="BRB76"/>
      <c r="BRC76"/>
      <c r="BRD76"/>
      <c r="BRE76"/>
      <c r="BRF76"/>
      <c r="BRG76"/>
      <c r="BRH76"/>
      <c r="BRI76"/>
      <c r="BRJ76"/>
      <c r="BRK76"/>
      <c r="BRL76"/>
      <c r="BRM76"/>
      <c r="BRN76"/>
      <c r="BRO76"/>
      <c r="BRP76"/>
      <c r="BRQ76"/>
      <c r="BRR76"/>
      <c r="BRS76"/>
      <c r="BRT76"/>
      <c r="BRU76"/>
      <c r="BRV76"/>
      <c r="BRW76"/>
      <c r="BRX76"/>
      <c r="BRY76"/>
      <c r="BRZ76"/>
      <c r="BSA76"/>
      <c r="BSB76"/>
      <c r="BSC76"/>
      <c r="BSD76"/>
      <c r="BSE76"/>
      <c r="BSF76"/>
      <c r="BSG76"/>
      <c r="BSH76"/>
      <c r="BSI76"/>
      <c r="BSJ76"/>
      <c r="BSK76"/>
      <c r="BSL76"/>
      <c r="BSM76"/>
      <c r="BSN76"/>
      <c r="BSO76"/>
      <c r="BSP76"/>
      <c r="BSQ76"/>
      <c r="BSR76"/>
      <c r="BSS76"/>
      <c r="BST76"/>
      <c r="BSU76"/>
      <c r="BSV76"/>
      <c r="BSW76"/>
      <c r="BSX76"/>
      <c r="BSY76"/>
      <c r="BSZ76"/>
      <c r="BTA76"/>
      <c r="BTB76"/>
      <c r="BTC76"/>
      <c r="BTD76"/>
      <c r="BTE76"/>
      <c r="BTF76"/>
      <c r="BTG76"/>
      <c r="BTH76"/>
      <c r="BTI76"/>
      <c r="BTJ76"/>
      <c r="BTK76"/>
      <c r="BTL76"/>
      <c r="BTM76"/>
      <c r="BTN76"/>
      <c r="BTO76"/>
      <c r="BTP76"/>
      <c r="BTQ76"/>
      <c r="BTR76"/>
      <c r="BTS76"/>
      <c r="BTT76"/>
      <c r="BTU76"/>
      <c r="BTV76"/>
      <c r="BTW76"/>
      <c r="BTX76"/>
      <c r="BTY76"/>
      <c r="BTZ76"/>
      <c r="BUA76"/>
      <c r="BUB76"/>
      <c r="BUC76"/>
      <c r="BUD76"/>
      <c r="BUE76"/>
      <c r="BUF76"/>
      <c r="BUG76"/>
      <c r="BUH76"/>
      <c r="BUI76"/>
      <c r="BUJ76"/>
      <c r="BUK76"/>
      <c r="BUL76"/>
      <c r="BUM76"/>
      <c r="BUN76"/>
      <c r="BUO76"/>
      <c r="BUP76"/>
      <c r="BUQ76"/>
      <c r="BUR76"/>
      <c r="BUS76"/>
      <c r="BUT76"/>
      <c r="BUU76"/>
      <c r="BUV76"/>
      <c r="BUW76"/>
      <c r="BUX76"/>
      <c r="BUY76"/>
      <c r="BUZ76"/>
      <c r="BVA76"/>
      <c r="BVB76"/>
      <c r="BVC76"/>
      <c r="BVD76"/>
      <c r="BVE76"/>
      <c r="BVF76"/>
      <c r="BVG76"/>
      <c r="BVH76"/>
      <c r="BVI76"/>
      <c r="BVJ76"/>
      <c r="BVK76"/>
      <c r="BVL76"/>
      <c r="BVM76"/>
      <c r="BVN76"/>
      <c r="BVO76"/>
      <c r="BVP76"/>
      <c r="BVQ76"/>
      <c r="BVR76"/>
      <c r="BVS76"/>
      <c r="BVT76"/>
      <c r="BVU76"/>
      <c r="BVV76"/>
      <c r="BVW76"/>
      <c r="BVX76"/>
      <c r="BVY76"/>
      <c r="BVZ76"/>
      <c r="BWA76"/>
      <c r="BWB76"/>
      <c r="BWC76"/>
      <c r="BWD76"/>
      <c r="BWE76"/>
      <c r="BWF76"/>
      <c r="BWG76"/>
      <c r="BWH76"/>
      <c r="BWI76"/>
      <c r="BWJ76"/>
      <c r="BWK76"/>
      <c r="BWL76"/>
      <c r="BWM76"/>
      <c r="BWN76"/>
      <c r="BWO76"/>
      <c r="BWP76"/>
      <c r="BWQ76"/>
      <c r="BWR76"/>
      <c r="BWS76"/>
      <c r="BWT76"/>
      <c r="BWU76"/>
      <c r="BWV76"/>
      <c r="BWW76"/>
      <c r="BWX76"/>
      <c r="BWY76"/>
      <c r="BWZ76"/>
      <c r="BXA76"/>
      <c r="BXB76"/>
      <c r="BXC76"/>
      <c r="BXD76"/>
      <c r="BXE76"/>
      <c r="BXF76"/>
      <c r="BXG76"/>
      <c r="BXH76"/>
      <c r="BXI76"/>
      <c r="BXJ76"/>
      <c r="BXK76"/>
      <c r="BXL76"/>
      <c r="BXM76"/>
      <c r="BXN76"/>
      <c r="BXO76"/>
      <c r="BXP76"/>
      <c r="BXQ76"/>
      <c r="BXR76"/>
      <c r="BXS76"/>
      <c r="BXT76"/>
      <c r="BXU76"/>
      <c r="BXV76"/>
      <c r="BXW76"/>
      <c r="BXX76"/>
      <c r="BXY76"/>
      <c r="BXZ76"/>
      <c r="BYA76"/>
      <c r="BYB76"/>
      <c r="BYC76"/>
      <c r="BYD76"/>
      <c r="BYE76"/>
      <c r="BYF76"/>
      <c r="BYG76"/>
      <c r="BYH76"/>
      <c r="BYI76"/>
      <c r="BYJ76"/>
      <c r="BYK76"/>
      <c r="BYL76"/>
      <c r="BYM76"/>
      <c r="BYN76"/>
      <c r="BYO76"/>
      <c r="BYP76"/>
      <c r="BYQ76"/>
      <c r="BYR76"/>
      <c r="BYS76"/>
      <c r="BYT76"/>
      <c r="BYU76"/>
      <c r="BYV76"/>
      <c r="BYW76"/>
      <c r="BYX76"/>
      <c r="BYY76"/>
      <c r="BYZ76"/>
      <c r="BZA76"/>
      <c r="BZB76"/>
      <c r="BZC76"/>
      <c r="BZD76"/>
      <c r="BZE76"/>
      <c r="BZF76"/>
      <c r="BZG76"/>
      <c r="BZH76"/>
      <c r="BZI76"/>
      <c r="BZJ76"/>
      <c r="BZK76"/>
      <c r="BZL76"/>
      <c r="BZM76"/>
      <c r="BZN76"/>
      <c r="BZO76"/>
      <c r="BZP76"/>
      <c r="BZQ76"/>
      <c r="BZR76"/>
      <c r="BZS76"/>
      <c r="BZT76"/>
      <c r="BZU76"/>
      <c r="BZV76"/>
      <c r="BZW76"/>
      <c r="BZX76"/>
      <c r="BZY76"/>
      <c r="BZZ76"/>
      <c r="CAA76"/>
      <c r="CAB76"/>
      <c r="CAC76"/>
      <c r="CAD76"/>
      <c r="CAE76"/>
      <c r="CAF76"/>
      <c r="CAG76"/>
      <c r="CAH76"/>
      <c r="CAI76"/>
      <c r="CAJ76"/>
      <c r="CAK76"/>
      <c r="CAL76"/>
      <c r="CAM76"/>
      <c r="CAN76"/>
      <c r="CAO76"/>
      <c r="CAP76"/>
      <c r="CAQ76"/>
      <c r="CAR76"/>
      <c r="CAS76"/>
      <c r="CAT76"/>
      <c r="CAU76"/>
      <c r="CAV76"/>
      <c r="CAW76"/>
      <c r="CAX76"/>
      <c r="CAY76"/>
      <c r="CAZ76"/>
      <c r="CBA76"/>
      <c r="CBB76"/>
      <c r="CBC76"/>
      <c r="CBD76"/>
      <c r="CBE76"/>
      <c r="CBF76"/>
      <c r="CBG76"/>
      <c r="CBH76"/>
      <c r="CBI76"/>
      <c r="CBJ76"/>
      <c r="CBK76"/>
      <c r="CBL76"/>
      <c r="CBM76"/>
      <c r="CBN76"/>
      <c r="CBO76"/>
      <c r="CBP76"/>
      <c r="CBQ76"/>
      <c r="CBR76"/>
      <c r="CBS76"/>
      <c r="CBT76"/>
      <c r="CBU76"/>
      <c r="CBV76"/>
      <c r="CBW76"/>
      <c r="CBX76"/>
      <c r="CBY76"/>
      <c r="CBZ76"/>
      <c r="CCA76"/>
      <c r="CCB76"/>
      <c r="CCC76"/>
      <c r="CCD76"/>
      <c r="CCE76"/>
      <c r="CCF76"/>
      <c r="CCG76"/>
      <c r="CCH76"/>
      <c r="CCI76"/>
      <c r="CCJ76"/>
      <c r="CCK76"/>
      <c r="CCL76"/>
      <c r="CCM76"/>
      <c r="CCN76"/>
      <c r="CCO76"/>
      <c r="CCP76"/>
      <c r="CCQ76"/>
      <c r="CCR76"/>
      <c r="CCS76"/>
      <c r="CCT76"/>
      <c r="CCU76"/>
      <c r="CCV76"/>
      <c r="CCW76"/>
      <c r="CCX76"/>
      <c r="CCY76"/>
      <c r="CCZ76"/>
      <c r="CDA76"/>
      <c r="CDB76"/>
      <c r="CDC76"/>
      <c r="CDD76"/>
      <c r="CDE76"/>
      <c r="CDF76"/>
      <c r="CDG76"/>
      <c r="CDH76"/>
      <c r="CDI76"/>
      <c r="CDJ76"/>
      <c r="CDK76"/>
      <c r="CDL76"/>
      <c r="CDM76"/>
      <c r="CDN76"/>
      <c r="CDO76"/>
      <c r="CDP76"/>
      <c r="CDQ76"/>
      <c r="CDR76"/>
      <c r="CDS76"/>
      <c r="CDT76"/>
      <c r="CDU76"/>
      <c r="CDV76"/>
      <c r="CDW76"/>
      <c r="CDX76"/>
      <c r="CDY76"/>
      <c r="CDZ76"/>
      <c r="CEA76"/>
      <c r="CEB76"/>
      <c r="CEC76"/>
      <c r="CED76"/>
      <c r="CEE76"/>
      <c r="CEF76"/>
      <c r="CEG76"/>
      <c r="CEH76"/>
      <c r="CEI76"/>
      <c r="CEJ76"/>
      <c r="CEK76"/>
      <c r="CEL76"/>
      <c r="CEM76"/>
      <c r="CEN76"/>
      <c r="CEO76"/>
      <c r="CEP76"/>
      <c r="CEQ76"/>
      <c r="CER76"/>
      <c r="CES76"/>
      <c r="CET76"/>
      <c r="CEU76"/>
      <c r="CEV76"/>
      <c r="CEW76"/>
      <c r="CEX76"/>
      <c r="CEY76"/>
      <c r="CEZ76"/>
      <c r="CFA76"/>
      <c r="CFB76"/>
      <c r="CFC76"/>
      <c r="CFD76"/>
      <c r="CFE76"/>
      <c r="CFF76"/>
      <c r="CFG76"/>
      <c r="CFH76"/>
      <c r="CFI76"/>
      <c r="CFJ76"/>
      <c r="CFK76"/>
      <c r="CFL76"/>
      <c r="CFM76"/>
      <c r="CFN76"/>
      <c r="CFO76"/>
      <c r="CFP76"/>
      <c r="CFQ76"/>
      <c r="CFR76"/>
      <c r="CFS76"/>
      <c r="CFT76"/>
      <c r="CFU76"/>
      <c r="CFV76"/>
      <c r="CFW76"/>
      <c r="CFX76"/>
      <c r="CFY76"/>
      <c r="CFZ76"/>
      <c r="CGA76"/>
      <c r="CGB76"/>
      <c r="CGC76"/>
      <c r="CGD76"/>
      <c r="CGE76"/>
      <c r="CGF76"/>
      <c r="CGG76"/>
      <c r="CGH76"/>
      <c r="CGI76"/>
      <c r="CGJ76"/>
      <c r="CGK76"/>
      <c r="CGL76"/>
      <c r="CGM76"/>
      <c r="CGN76"/>
      <c r="CGO76"/>
      <c r="CGP76"/>
      <c r="CGQ76"/>
      <c r="CGR76"/>
      <c r="CGS76"/>
      <c r="CGT76"/>
      <c r="CGU76"/>
      <c r="CGV76"/>
      <c r="CGW76"/>
      <c r="CGX76"/>
      <c r="CGY76"/>
      <c r="CGZ76"/>
      <c r="CHA76"/>
      <c r="CHB76"/>
      <c r="CHC76"/>
      <c r="CHD76"/>
      <c r="CHE76"/>
      <c r="CHF76"/>
      <c r="CHG76"/>
      <c r="CHH76"/>
      <c r="CHI76"/>
      <c r="CHJ76"/>
      <c r="CHK76"/>
      <c r="CHL76"/>
      <c r="CHM76"/>
      <c r="CHN76"/>
      <c r="CHO76"/>
      <c r="CHP76"/>
      <c r="CHQ76"/>
      <c r="CHR76"/>
      <c r="CHS76"/>
      <c r="CHT76"/>
      <c r="CHU76"/>
      <c r="CHV76"/>
      <c r="CHW76"/>
      <c r="CHX76"/>
      <c r="CHY76"/>
      <c r="CHZ76"/>
      <c r="CIA76"/>
      <c r="CIB76"/>
      <c r="CIC76"/>
      <c r="CID76"/>
      <c r="CIE76"/>
      <c r="CIF76"/>
      <c r="CIG76"/>
      <c r="CIH76"/>
      <c r="CII76"/>
      <c r="CIJ76"/>
      <c r="CIK76"/>
      <c r="CIL76"/>
      <c r="CIM76"/>
      <c r="CIN76"/>
      <c r="CIO76"/>
      <c r="CIP76"/>
      <c r="CIQ76"/>
      <c r="CIR76"/>
      <c r="CIS76"/>
      <c r="CIT76"/>
      <c r="CIU76"/>
      <c r="CIV76"/>
      <c r="CIW76"/>
      <c r="CIX76"/>
      <c r="CIY76"/>
      <c r="CIZ76"/>
      <c r="CJA76"/>
      <c r="CJB76"/>
      <c r="CJC76"/>
      <c r="CJD76"/>
      <c r="CJE76"/>
      <c r="CJF76"/>
      <c r="CJG76"/>
      <c r="CJH76"/>
      <c r="CJI76"/>
      <c r="CJJ76"/>
      <c r="CJK76"/>
      <c r="CJL76"/>
      <c r="CJM76"/>
      <c r="CJN76"/>
      <c r="CJO76"/>
      <c r="CJP76"/>
      <c r="CJQ76"/>
      <c r="CJR76"/>
      <c r="CJS76"/>
      <c r="CJT76"/>
      <c r="CJU76"/>
      <c r="CJV76"/>
      <c r="CJW76"/>
      <c r="CJX76"/>
      <c r="CJY76"/>
      <c r="CJZ76"/>
      <c r="CKA76"/>
      <c r="CKB76"/>
      <c r="CKC76"/>
      <c r="CKD76"/>
      <c r="CKE76"/>
      <c r="CKF76"/>
      <c r="CKG76"/>
      <c r="CKH76"/>
      <c r="CKI76"/>
      <c r="CKJ76"/>
      <c r="CKK76"/>
      <c r="CKL76"/>
      <c r="CKM76"/>
      <c r="CKN76"/>
      <c r="CKO76"/>
      <c r="CKP76"/>
      <c r="CKQ76"/>
      <c r="CKR76"/>
      <c r="CKS76"/>
      <c r="CKT76"/>
      <c r="CKU76"/>
      <c r="CKV76"/>
      <c r="CKW76"/>
      <c r="CKX76"/>
      <c r="CKY76"/>
      <c r="CKZ76"/>
      <c r="CLA76"/>
      <c r="CLB76"/>
      <c r="CLC76"/>
      <c r="CLD76"/>
      <c r="CLE76"/>
      <c r="CLF76"/>
      <c r="CLG76"/>
      <c r="CLH76"/>
      <c r="CLI76"/>
      <c r="CLJ76"/>
      <c r="CLK76"/>
      <c r="CLL76"/>
      <c r="CLM76"/>
      <c r="CLN76"/>
      <c r="CLO76"/>
      <c r="CLP76"/>
      <c r="CLQ76"/>
      <c r="CLR76"/>
      <c r="CLS76"/>
      <c r="CLT76"/>
      <c r="CLU76"/>
      <c r="CLV76"/>
      <c r="CLW76"/>
      <c r="CLX76"/>
      <c r="CLY76"/>
      <c r="CLZ76"/>
      <c r="CMA76"/>
      <c r="CMB76"/>
      <c r="CMC76"/>
      <c r="CMD76"/>
      <c r="CME76"/>
      <c r="CMF76"/>
      <c r="CMG76"/>
      <c r="CMH76"/>
      <c r="CMI76"/>
      <c r="CMJ76"/>
      <c r="CMK76"/>
      <c r="CML76"/>
      <c r="CMM76"/>
      <c r="CMN76"/>
      <c r="CMO76"/>
      <c r="CMP76"/>
      <c r="CMQ76"/>
      <c r="CMR76"/>
      <c r="CMS76"/>
      <c r="CMT76"/>
      <c r="CMU76"/>
      <c r="CMV76"/>
      <c r="CMW76"/>
      <c r="CMX76"/>
      <c r="CMY76"/>
      <c r="CMZ76"/>
      <c r="CNA76"/>
      <c r="CNB76"/>
      <c r="CNC76"/>
      <c r="CND76"/>
      <c r="CNE76"/>
      <c r="CNF76"/>
      <c r="CNG76"/>
      <c r="CNH76"/>
      <c r="CNI76"/>
      <c r="CNJ76"/>
      <c r="CNK76"/>
      <c r="CNL76"/>
      <c r="CNM76"/>
      <c r="CNN76"/>
      <c r="CNO76"/>
      <c r="CNP76"/>
      <c r="CNQ76"/>
      <c r="CNR76"/>
      <c r="CNS76"/>
      <c r="CNT76"/>
      <c r="CNU76"/>
      <c r="CNV76"/>
      <c r="CNW76"/>
      <c r="CNX76"/>
      <c r="CNY76"/>
      <c r="CNZ76"/>
      <c r="COA76"/>
      <c r="COB76"/>
      <c r="COC76"/>
      <c r="COD76"/>
      <c r="COE76"/>
      <c r="COF76"/>
      <c r="COG76"/>
      <c r="COH76"/>
      <c r="COI76"/>
      <c r="COJ76"/>
      <c r="COK76"/>
      <c r="COL76"/>
      <c r="COM76"/>
      <c r="CON76"/>
      <c r="COO76"/>
      <c r="COP76"/>
      <c r="COQ76"/>
      <c r="COR76"/>
      <c r="COS76"/>
      <c r="COT76"/>
      <c r="COU76"/>
      <c r="COV76"/>
      <c r="COW76"/>
      <c r="COX76"/>
      <c r="COY76"/>
      <c r="COZ76"/>
      <c r="CPA76"/>
      <c r="CPB76"/>
      <c r="CPC76"/>
      <c r="CPD76"/>
      <c r="CPE76"/>
      <c r="CPF76"/>
      <c r="CPG76"/>
      <c r="CPH76"/>
      <c r="CPI76"/>
      <c r="CPJ76"/>
      <c r="CPK76"/>
      <c r="CPL76"/>
      <c r="CPM76"/>
      <c r="CPN76"/>
      <c r="CPO76"/>
      <c r="CPP76"/>
      <c r="CPQ76"/>
      <c r="CPR76"/>
      <c r="CPS76"/>
      <c r="CPT76"/>
      <c r="CPU76"/>
      <c r="CPV76"/>
      <c r="CPW76"/>
      <c r="CPX76"/>
      <c r="CPY76"/>
      <c r="CPZ76"/>
      <c r="CQA76"/>
      <c r="CQB76"/>
      <c r="CQC76"/>
      <c r="CQD76"/>
      <c r="CQE76"/>
      <c r="CQF76"/>
      <c r="CQG76"/>
      <c r="CQH76"/>
      <c r="CQI76"/>
      <c r="CQJ76"/>
      <c r="CQK76"/>
      <c r="CQL76"/>
      <c r="CQM76"/>
      <c r="CQN76"/>
      <c r="CQO76"/>
      <c r="CQP76"/>
      <c r="CQQ76"/>
      <c r="CQR76"/>
      <c r="CQS76"/>
      <c r="CQT76"/>
      <c r="CQU76"/>
      <c r="CQV76"/>
      <c r="CQW76"/>
      <c r="CQX76"/>
      <c r="CQY76"/>
      <c r="CQZ76"/>
      <c r="CRA76"/>
      <c r="CRB76"/>
      <c r="CRC76"/>
      <c r="CRD76"/>
      <c r="CRE76"/>
      <c r="CRF76"/>
      <c r="CRG76"/>
      <c r="CRH76"/>
      <c r="CRI76"/>
      <c r="CRJ76"/>
      <c r="CRK76"/>
      <c r="CRL76"/>
      <c r="CRM76"/>
      <c r="CRN76"/>
      <c r="CRO76"/>
      <c r="CRP76"/>
      <c r="CRQ76"/>
      <c r="CRR76"/>
      <c r="CRS76"/>
      <c r="CRT76"/>
      <c r="CRU76"/>
      <c r="CRV76"/>
      <c r="CRW76"/>
      <c r="CRX76"/>
      <c r="CRY76"/>
      <c r="CRZ76"/>
      <c r="CSA76"/>
      <c r="CSB76"/>
      <c r="CSC76"/>
      <c r="CSD76"/>
      <c r="CSE76"/>
      <c r="CSF76"/>
      <c r="CSG76"/>
      <c r="CSH76"/>
      <c r="CSI76"/>
      <c r="CSJ76"/>
      <c r="CSK76"/>
      <c r="CSL76"/>
      <c r="CSM76"/>
      <c r="CSN76"/>
      <c r="CSO76"/>
      <c r="CSP76"/>
      <c r="CSQ76"/>
      <c r="CSR76"/>
      <c r="CSS76"/>
      <c r="CST76"/>
      <c r="CSU76"/>
      <c r="CSV76"/>
      <c r="CSW76"/>
      <c r="CSX76"/>
      <c r="CSY76"/>
      <c r="CSZ76"/>
      <c r="CTA76"/>
      <c r="CTB76"/>
      <c r="CTC76"/>
      <c r="CTD76"/>
      <c r="CTE76"/>
      <c r="CTF76"/>
      <c r="CTG76"/>
      <c r="CTH76"/>
      <c r="CTI76"/>
      <c r="CTJ76"/>
      <c r="CTK76"/>
      <c r="CTL76"/>
      <c r="CTM76"/>
      <c r="CTN76"/>
      <c r="CTO76"/>
      <c r="CTP76"/>
      <c r="CTQ76"/>
      <c r="CTR76"/>
      <c r="CTS76"/>
      <c r="CTT76"/>
      <c r="CTU76"/>
      <c r="CTV76"/>
      <c r="CTW76"/>
      <c r="CTX76"/>
      <c r="CTY76"/>
      <c r="CTZ76"/>
      <c r="CUA76"/>
      <c r="CUB76"/>
      <c r="CUC76"/>
      <c r="CUD76"/>
      <c r="CUE76"/>
      <c r="CUF76"/>
      <c r="CUG76"/>
      <c r="CUH76"/>
      <c r="CUI76"/>
      <c r="CUJ76"/>
      <c r="CUK76"/>
      <c r="CUL76"/>
      <c r="CUM76"/>
      <c r="CUN76"/>
      <c r="CUO76"/>
      <c r="CUP76"/>
      <c r="CUQ76"/>
      <c r="CUR76"/>
      <c r="CUS76"/>
      <c r="CUT76"/>
      <c r="CUU76"/>
      <c r="CUV76"/>
      <c r="CUW76"/>
      <c r="CUX76"/>
      <c r="CUY76"/>
      <c r="CUZ76"/>
      <c r="CVA76"/>
      <c r="CVB76"/>
      <c r="CVC76"/>
      <c r="CVD76"/>
      <c r="CVE76"/>
      <c r="CVF76"/>
      <c r="CVG76"/>
      <c r="CVH76"/>
      <c r="CVI76"/>
      <c r="CVJ76"/>
      <c r="CVK76"/>
      <c r="CVL76"/>
      <c r="CVM76"/>
      <c r="CVN76"/>
      <c r="CVO76"/>
      <c r="CVP76"/>
      <c r="CVQ76"/>
      <c r="CVR76"/>
      <c r="CVS76"/>
      <c r="CVT76"/>
      <c r="CVU76"/>
      <c r="CVV76"/>
      <c r="CVW76"/>
      <c r="CVX76"/>
      <c r="CVY76"/>
      <c r="CVZ76"/>
      <c r="CWA76"/>
      <c r="CWB76"/>
      <c r="CWC76"/>
      <c r="CWD76"/>
      <c r="CWE76"/>
      <c r="CWF76"/>
      <c r="CWG76"/>
      <c r="CWH76"/>
      <c r="CWI76"/>
      <c r="CWJ76"/>
      <c r="CWK76"/>
      <c r="CWL76"/>
      <c r="CWM76"/>
      <c r="CWN76"/>
      <c r="CWO76"/>
      <c r="CWP76"/>
      <c r="CWQ76"/>
      <c r="CWR76"/>
      <c r="CWS76"/>
      <c r="CWT76"/>
      <c r="CWU76"/>
      <c r="CWV76"/>
      <c r="CWW76"/>
      <c r="CWX76"/>
      <c r="CWY76"/>
      <c r="CWZ76"/>
      <c r="CXA76"/>
      <c r="CXB76"/>
      <c r="CXC76"/>
      <c r="CXD76"/>
      <c r="CXE76"/>
      <c r="CXF76"/>
      <c r="CXG76"/>
      <c r="CXH76"/>
      <c r="CXI76"/>
      <c r="CXJ76"/>
      <c r="CXK76"/>
      <c r="CXL76"/>
      <c r="CXM76"/>
      <c r="CXN76"/>
      <c r="CXO76"/>
      <c r="CXP76"/>
      <c r="CXQ76"/>
      <c r="CXR76"/>
      <c r="CXS76"/>
      <c r="CXT76"/>
      <c r="CXU76"/>
      <c r="CXV76"/>
      <c r="CXW76"/>
      <c r="CXX76"/>
      <c r="CXY76"/>
      <c r="CXZ76"/>
      <c r="CYA76"/>
      <c r="CYB76"/>
      <c r="CYC76"/>
      <c r="CYD76"/>
      <c r="CYE76"/>
      <c r="CYF76"/>
      <c r="CYG76"/>
      <c r="CYH76"/>
      <c r="CYI76"/>
      <c r="CYJ76"/>
      <c r="CYK76"/>
      <c r="CYL76"/>
      <c r="CYM76"/>
      <c r="CYN76"/>
      <c r="CYO76"/>
      <c r="CYP76"/>
      <c r="CYQ76"/>
      <c r="CYR76"/>
      <c r="CYS76"/>
      <c r="CYT76"/>
      <c r="CYU76"/>
      <c r="CYV76"/>
      <c r="CYW76"/>
      <c r="CYX76"/>
      <c r="CYY76"/>
      <c r="CYZ76"/>
      <c r="CZA76"/>
      <c r="CZB76"/>
      <c r="CZC76"/>
      <c r="CZD76"/>
      <c r="CZE76"/>
      <c r="CZF76"/>
      <c r="CZG76"/>
      <c r="CZH76"/>
      <c r="CZI76"/>
      <c r="CZJ76"/>
      <c r="CZK76"/>
      <c r="CZL76"/>
      <c r="CZM76"/>
      <c r="CZN76"/>
      <c r="CZO76"/>
      <c r="CZP76"/>
      <c r="CZQ76"/>
      <c r="CZR76"/>
      <c r="CZS76"/>
      <c r="CZT76"/>
      <c r="CZU76"/>
      <c r="CZV76"/>
      <c r="CZW76"/>
      <c r="CZX76"/>
      <c r="CZY76"/>
      <c r="CZZ76"/>
      <c r="DAA76"/>
      <c r="DAB76"/>
      <c r="DAC76"/>
      <c r="DAD76"/>
      <c r="DAE76"/>
      <c r="DAF76"/>
      <c r="DAG76"/>
      <c r="DAH76"/>
      <c r="DAI76"/>
      <c r="DAJ76"/>
      <c r="DAK76"/>
      <c r="DAL76"/>
      <c r="DAM76"/>
      <c r="DAN76"/>
      <c r="DAO76"/>
      <c r="DAP76"/>
      <c r="DAQ76"/>
      <c r="DAR76"/>
      <c r="DAS76"/>
      <c r="DAT76"/>
      <c r="DAU76"/>
      <c r="DAV76"/>
      <c r="DAW76"/>
      <c r="DAX76"/>
      <c r="DAY76"/>
      <c r="DAZ76"/>
      <c r="DBA76"/>
      <c r="DBB76"/>
      <c r="DBC76"/>
      <c r="DBD76"/>
      <c r="DBE76"/>
      <c r="DBF76"/>
      <c r="DBG76"/>
      <c r="DBH76"/>
      <c r="DBI76"/>
      <c r="DBJ76"/>
      <c r="DBK76"/>
      <c r="DBL76"/>
      <c r="DBM76"/>
      <c r="DBN76"/>
      <c r="DBO76"/>
      <c r="DBP76"/>
      <c r="DBQ76"/>
      <c r="DBR76"/>
      <c r="DBS76"/>
      <c r="DBT76"/>
      <c r="DBU76"/>
      <c r="DBV76"/>
      <c r="DBW76"/>
      <c r="DBX76"/>
      <c r="DBY76"/>
      <c r="DBZ76"/>
      <c r="DCA76"/>
      <c r="DCB76"/>
      <c r="DCC76"/>
      <c r="DCD76"/>
      <c r="DCE76"/>
      <c r="DCF76"/>
      <c r="DCG76"/>
      <c r="DCH76"/>
      <c r="DCI76"/>
      <c r="DCJ76"/>
      <c r="DCK76"/>
      <c r="DCL76"/>
      <c r="DCM76"/>
      <c r="DCN76"/>
      <c r="DCO76"/>
      <c r="DCP76"/>
      <c r="DCQ76"/>
      <c r="DCR76"/>
      <c r="DCS76"/>
      <c r="DCT76"/>
      <c r="DCU76"/>
      <c r="DCV76"/>
      <c r="DCW76"/>
      <c r="DCX76"/>
      <c r="DCY76"/>
      <c r="DCZ76"/>
      <c r="DDA76"/>
      <c r="DDB76"/>
      <c r="DDC76"/>
      <c r="DDD76"/>
      <c r="DDE76"/>
      <c r="DDF76"/>
      <c r="DDG76"/>
      <c r="DDH76"/>
      <c r="DDI76"/>
      <c r="DDJ76"/>
      <c r="DDK76"/>
      <c r="DDL76"/>
      <c r="DDM76"/>
      <c r="DDN76"/>
      <c r="DDO76"/>
      <c r="DDP76"/>
      <c r="DDQ76"/>
      <c r="DDR76"/>
      <c r="DDS76"/>
      <c r="DDT76"/>
      <c r="DDU76"/>
      <c r="DDV76"/>
      <c r="DDW76"/>
      <c r="DDX76"/>
      <c r="DDY76"/>
      <c r="DDZ76"/>
      <c r="DEA76"/>
      <c r="DEB76"/>
      <c r="DEC76"/>
      <c r="DED76"/>
      <c r="DEE76"/>
      <c r="DEF76"/>
      <c r="DEG76"/>
      <c r="DEH76"/>
      <c r="DEI76"/>
      <c r="DEJ76"/>
      <c r="DEK76"/>
      <c r="DEL76"/>
      <c r="DEM76"/>
      <c r="DEN76"/>
      <c r="DEO76"/>
      <c r="DEP76"/>
      <c r="DEQ76"/>
      <c r="DER76"/>
      <c r="DES76"/>
      <c r="DET76"/>
      <c r="DEU76"/>
      <c r="DEV76"/>
      <c r="DEW76"/>
      <c r="DEX76"/>
      <c r="DEY76"/>
      <c r="DEZ76"/>
      <c r="DFA76"/>
      <c r="DFB76"/>
      <c r="DFC76"/>
      <c r="DFD76"/>
      <c r="DFE76"/>
      <c r="DFF76"/>
      <c r="DFG76"/>
      <c r="DFH76"/>
      <c r="DFI76"/>
      <c r="DFJ76"/>
      <c r="DFK76"/>
      <c r="DFL76"/>
      <c r="DFM76"/>
      <c r="DFN76"/>
      <c r="DFO76"/>
      <c r="DFP76"/>
      <c r="DFQ76"/>
      <c r="DFR76"/>
      <c r="DFS76"/>
      <c r="DFT76"/>
      <c r="DFU76"/>
      <c r="DFV76"/>
      <c r="DFW76"/>
      <c r="DFX76"/>
      <c r="DFY76"/>
      <c r="DFZ76"/>
      <c r="DGA76"/>
      <c r="DGB76"/>
      <c r="DGC76"/>
      <c r="DGD76"/>
      <c r="DGE76"/>
      <c r="DGF76"/>
      <c r="DGG76"/>
      <c r="DGH76"/>
      <c r="DGI76"/>
      <c r="DGJ76"/>
      <c r="DGK76"/>
      <c r="DGL76"/>
      <c r="DGM76"/>
      <c r="DGN76"/>
      <c r="DGO76"/>
      <c r="DGP76"/>
      <c r="DGQ76"/>
      <c r="DGR76"/>
      <c r="DGS76"/>
      <c r="DGT76"/>
      <c r="DGU76"/>
      <c r="DGV76"/>
      <c r="DGW76"/>
      <c r="DGX76"/>
      <c r="DGY76"/>
      <c r="DGZ76"/>
      <c r="DHA76"/>
      <c r="DHB76"/>
      <c r="DHC76"/>
      <c r="DHD76"/>
      <c r="DHE76"/>
      <c r="DHF76"/>
      <c r="DHG76"/>
      <c r="DHH76"/>
      <c r="DHI76"/>
      <c r="DHJ76"/>
      <c r="DHK76"/>
      <c r="DHL76"/>
      <c r="DHM76"/>
      <c r="DHN76"/>
      <c r="DHO76"/>
      <c r="DHP76"/>
      <c r="DHQ76"/>
      <c r="DHR76"/>
      <c r="DHS76"/>
      <c r="DHT76"/>
      <c r="DHU76"/>
      <c r="DHV76"/>
      <c r="DHW76"/>
      <c r="DHX76"/>
      <c r="DHY76"/>
      <c r="DHZ76"/>
      <c r="DIA76"/>
      <c r="DIB76"/>
      <c r="DIC76"/>
      <c r="DID76"/>
      <c r="DIE76"/>
      <c r="DIF76"/>
      <c r="DIG76"/>
      <c r="DIH76"/>
      <c r="DII76"/>
      <c r="DIJ76"/>
      <c r="DIK76"/>
      <c r="DIL76"/>
      <c r="DIM76"/>
      <c r="DIN76"/>
      <c r="DIO76"/>
      <c r="DIP76"/>
      <c r="DIQ76"/>
      <c r="DIR76"/>
      <c r="DIS76"/>
      <c r="DIT76"/>
      <c r="DIU76"/>
      <c r="DIV76"/>
      <c r="DIW76"/>
      <c r="DIX76"/>
      <c r="DIY76"/>
      <c r="DIZ76"/>
      <c r="DJA76"/>
      <c r="DJB76"/>
      <c r="DJC76"/>
      <c r="DJD76"/>
      <c r="DJE76"/>
      <c r="DJF76"/>
      <c r="DJG76"/>
      <c r="DJH76"/>
      <c r="DJI76"/>
      <c r="DJJ76"/>
      <c r="DJK76"/>
      <c r="DJL76"/>
      <c r="DJM76"/>
      <c r="DJN76"/>
      <c r="DJO76"/>
      <c r="DJP76"/>
      <c r="DJQ76"/>
      <c r="DJR76"/>
      <c r="DJS76"/>
      <c r="DJT76"/>
      <c r="DJU76"/>
      <c r="DJV76"/>
      <c r="DJW76"/>
      <c r="DJX76"/>
      <c r="DJY76"/>
      <c r="DJZ76"/>
      <c r="DKA76"/>
      <c r="DKB76"/>
      <c r="DKC76"/>
      <c r="DKD76"/>
      <c r="DKE76"/>
      <c r="DKF76"/>
      <c r="DKG76"/>
      <c r="DKH76"/>
      <c r="DKI76"/>
      <c r="DKJ76"/>
      <c r="DKK76"/>
      <c r="DKL76"/>
      <c r="DKM76"/>
      <c r="DKN76"/>
      <c r="DKO76"/>
      <c r="DKP76"/>
      <c r="DKQ76"/>
      <c r="DKR76"/>
      <c r="DKS76"/>
      <c r="DKT76"/>
      <c r="DKU76"/>
      <c r="DKV76"/>
      <c r="DKW76"/>
      <c r="DKX76"/>
      <c r="DKY76"/>
      <c r="DKZ76"/>
      <c r="DLA76"/>
      <c r="DLB76"/>
      <c r="DLC76"/>
      <c r="DLD76"/>
      <c r="DLE76"/>
      <c r="DLF76"/>
      <c r="DLG76"/>
      <c r="DLH76"/>
      <c r="DLI76"/>
      <c r="DLJ76"/>
      <c r="DLK76"/>
      <c r="DLL76"/>
      <c r="DLM76"/>
      <c r="DLN76"/>
      <c r="DLO76"/>
      <c r="DLP76"/>
      <c r="DLQ76"/>
      <c r="DLR76"/>
      <c r="DLS76"/>
      <c r="DLT76"/>
      <c r="DLU76"/>
      <c r="DLV76"/>
      <c r="DLW76"/>
      <c r="DLX76"/>
      <c r="DLY76"/>
      <c r="DLZ76"/>
      <c r="DMA76"/>
      <c r="DMB76"/>
      <c r="DMC76"/>
      <c r="DMD76"/>
      <c r="DME76"/>
      <c r="DMF76"/>
      <c r="DMG76"/>
      <c r="DMH76"/>
      <c r="DMI76"/>
      <c r="DMJ76"/>
      <c r="DMK76"/>
      <c r="DML76"/>
      <c r="DMM76"/>
      <c r="DMN76"/>
      <c r="DMO76"/>
      <c r="DMP76"/>
      <c r="DMQ76"/>
      <c r="DMR76"/>
      <c r="DMS76"/>
      <c r="DMT76"/>
      <c r="DMU76"/>
      <c r="DMV76"/>
      <c r="DMW76"/>
      <c r="DMX76"/>
      <c r="DMY76"/>
      <c r="DMZ76"/>
      <c r="DNA76"/>
      <c r="DNB76"/>
      <c r="DNC76"/>
      <c r="DND76"/>
      <c r="DNE76"/>
      <c r="DNF76"/>
      <c r="DNG76"/>
      <c r="DNH76"/>
      <c r="DNI76"/>
      <c r="DNJ76"/>
      <c r="DNK76"/>
      <c r="DNL76"/>
      <c r="DNM76"/>
      <c r="DNN76"/>
      <c r="DNO76"/>
      <c r="DNP76"/>
      <c r="DNQ76"/>
      <c r="DNR76"/>
      <c r="DNS76"/>
      <c r="DNT76"/>
      <c r="DNU76"/>
      <c r="DNV76"/>
    </row>
    <row r="77" spans="1:3090" x14ac:dyDescent="0.3">
      <c r="A77" s="428" t="s">
        <v>534</v>
      </c>
      <c r="B77" s="429"/>
      <c r="C77" s="429"/>
      <c r="D77" s="429"/>
      <c r="E77" s="429"/>
      <c r="F77" s="429"/>
      <c r="G77" s="429"/>
      <c r="H77" s="429"/>
      <c r="I77" s="429"/>
      <c r="J77" s="429"/>
      <c r="K77" s="429"/>
      <c r="L77" s="429"/>
      <c r="M77" s="429"/>
      <c r="N77" s="429"/>
      <c r="O77" s="429"/>
      <c r="P77" s="429"/>
      <c r="Q77" s="429"/>
      <c r="R77" s="429"/>
      <c r="S77" s="429"/>
      <c r="T77" s="429"/>
      <c r="U77" s="429"/>
      <c r="V77" s="429"/>
      <c r="W77" s="429"/>
      <c r="X77" s="429"/>
      <c r="Y77" s="429"/>
      <c r="Z77" s="429"/>
      <c r="AA77" s="430"/>
      <c r="AB77" s="504"/>
      <c r="AC77" s="504"/>
      <c r="AD77" s="504"/>
      <c r="AE77" s="504"/>
      <c r="AF77" s="504"/>
      <c r="AG77" s="504"/>
      <c r="AH77" s="504"/>
      <c r="AI77" s="504"/>
      <c r="AJ77" s="504"/>
      <c r="AK77" s="504"/>
      <c r="AL77" s="504"/>
      <c r="AM77" s="504"/>
      <c r="AN77" s="504"/>
      <c r="AO77" s="504"/>
    </row>
    <row r="78" spans="1:3090" ht="70" x14ac:dyDescent="0.3">
      <c r="A78" s="431" t="s">
        <v>408</v>
      </c>
      <c r="B78" s="432" t="s">
        <v>409</v>
      </c>
      <c r="C78" s="433" t="s">
        <v>410</v>
      </c>
      <c r="D78" s="433" t="s">
        <v>555</v>
      </c>
      <c r="E78" s="433" t="s">
        <v>446</v>
      </c>
      <c r="F78" s="433" t="s">
        <v>354</v>
      </c>
      <c r="G78" s="433" t="s">
        <v>556</v>
      </c>
      <c r="H78" s="434" t="s">
        <v>352</v>
      </c>
      <c r="I78" s="433" t="s">
        <v>222</v>
      </c>
      <c r="J78" s="442" t="s">
        <v>406</v>
      </c>
      <c r="K78" s="443" t="s">
        <v>449</v>
      </c>
      <c r="L78" s="435" t="s">
        <v>1010</v>
      </c>
      <c r="M78" s="436" t="s">
        <v>398</v>
      </c>
      <c r="N78" s="436" t="s">
        <v>533</v>
      </c>
      <c r="O78" s="436" t="s">
        <v>399</v>
      </c>
      <c r="P78" s="436" t="s">
        <v>552</v>
      </c>
      <c r="Q78" s="437" t="s">
        <v>490</v>
      </c>
      <c r="R78" s="444" t="s">
        <v>1011</v>
      </c>
      <c r="S78" s="444" t="s">
        <v>1012</v>
      </c>
      <c r="T78" s="445" t="s">
        <v>1013</v>
      </c>
      <c r="U78" s="445" t="s">
        <v>1014</v>
      </c>
      <c r="V78" s="445" t="s">
        <v>104</v>
      </c>
      <c r="W78" s="445" t="s">
        <v>105</v>
      </c>
      <c r="X78" s="437" t="s">
        <v>331</v>
      </c>
      <c r="Y78" s="437" t="s">
        <v>332</v>
      </c>
      <c r="Z78" s="436" t="s">
        <v>400</v>
      </c>
      <c r="AA78" s="438" t="s">
        <v>558</v>
      </c>
      <c r="AB78" s="504"/>
      <c r="AC78" s="504"/>
      <c r="AD78" s="504"/>
      <c r="AE78" s="504"/>
      <c r="AF78" s="504"/>
      <c r="AG78" s="504"/>
      <c r="AH78" s="504"/>
      <c r="AI78" s="504"/>
      <c r="AJ78" s="504"/>
      <c r="AK78" s="504"/>
      <c r="AL78" s="504"/>
      <c r="AM78" s="504"/>
      <c r="AN78" s="504"/>
      <c r="AO78" s="504"/>
    </row>
    <row r="79" spans="1:3090" x14ac:dyDescent="0.3">
      <c r="A79" s="319" t="str">
        <f>'AG Jul 2021'!K63</f>
        <v>Energy Locals</v>
      </c>
      <c r="B79" s="383" t="str">
        <f>'AG Jul 2021'!L63</f>
        <v>Online Member</v>
      </c>
      <c r="C79" s="384">
        <f>IF('AG Jul 2021'!BP63=0,91*'AG Jul 2021'!M63/100,(91*'AG Jul 2021'!M63/100)+'AG Jul 2021'!BP63/4)</f>
        <v>81.527272727272731</v>
      </c>
      <c r="D79" s="384">
        <f>IF('AG Jul 2021'!O63="",$G$6*'AG Jul 2021'!N63/100,IF($G$6&gt;='AG Jul 2021'!P63,('AG Jul 2021'!P63*'AG Jul 2021'!N63/100),($G$6*'AG Jul 2021'!N63/100)))</f>
        <v>88.996090909090896</v>
      </c>
      <c r="E79" s="384">
        <f>IF(AND('AG Jul 2021'!P63&gt;0,'AG Jul 2021'!R63&gt;0),IF($G$6&lt;'AG Jul 2021'!P63,0,IF($G$6&lt;=('AG Jul 2021'!R63+'AG Jul 2021'!P63),(($G$6-'AG Jul 2021'!P63)*'AG Jul 2021'!Q63/100),(('AG Jul 2021'!R63)*'AG Jul 2021'!Q63/100))),0)</f>
        <v>0</v>
      </c>
      <c r="F79" s="384">
        <f>IF('AG Jul 2021'!T63&gt;0,IF(($G$6&lt;'AG Jul 2021'!T63),(0),($G$6-'AG Jul 2021'!T63)*'AG Jul 2021'!U63/100),IF(AND('AG Jul 2021'!R63&gt;0,'AG Jul 2021'!T63=""),IF(($G$6&lt;'AG Jul 2021'!R63),(0),($G$6-'AG Jul 2021'!R63)*'AG Jul 2021'!S63/100),IF(AND('AG Jul 2021'!P63&gt;0,'AG Jul 2021'!R63=""),IF(($G$6&lt;'AG Jul 2021'!P63),(0),($G$6-'AG Jul 2021'!P63)*'AG Jul 2021'!Q63/100),0)))</f>
        <v>0</v>
      </c>
      <c r="G79" s="384">
        <f>$I$6*'AG Jul 2021'!AH63/100</f>
        <v>103.10522727272725</v>
      </c>
      <c r="H79" s="384">
        <f>$H$6*'AG Jul 2021'!W63/100</f>
        <v>42.327409090909086</v>
      </c>
      <c r="I79" s="384">
        <f t="shared" ref="I79:I106" si="24">SUM(C79:H79)</f>
        <v>315.95599999999996</v>
      </c>
      <c r="J79" s="449">
        <f t="shared" ref="J79:J106" si="25">(I79-C79)*4</f>
        <v>937.71490909090892</v>
      </c>
      <c r="K79" s="449">
        <f t="shared" ref="K79:K106" si="26">I79*4</f>
        <v>1263.8239999999998</v>
      </c>
      <c r="L79" s="450">
        <f>K79*1.1</f>
        <v>1390.2064</v>
      </c>
      <c r="M79" s="449">
        <f>'AG Jul 2021'!AZ63</f>
        <v>0</v>
      </c>
      <c r="N79" s="449">
        <f>'AG Jul 2021'!BA63</f>
        <v>0</v>
      </c>
      <c r="O79" s="449">
        <f>'AG Jul 2021'!BB63</f>
        <v>0</v>
      </c>
      <c r="P79" s="449">
        <f>'AG Jul 2021'!BC63</f>
        <v>0</v>
      </c>
      <c r="Q79" s="449">
        <f>($E$6*'AG Jul 2021'!AT63/100)*4</f>
        <v>297.54000000000002</v>
      </c>
      <c r="R79" s="448" t="str">
        <f>IF(SUM(M79:P79)=0,"No discount",IF(M79&gt;0,"Guaranteed off bill",IF(N79&gt;0,"Guaranteed off usage",IF(O79&gt;0,"Pay-on-time off bill","Pay-on-time off usage"))))</f>
        <v>No discount</v>
      </c>
      <c r="S79" s="448" t="str">
        <f>IF(OR(A79="Origin Energy",A79="Red Energy",A79="Powershop"),"Inclusive","Exclusive")</f>
        <v>Exclusive</v>
      </c>
      <c r="T79" s="475">
        <f t="shared" ref="T79:T106" si="27">IF(AND(R79="Guaranteed off bill",S79="Inclusive"),((K79*1.1)-((K79*1.1)*M79/100))/1.1,IF(AND(R79="Guaranteed off usage",S79="Inclusive"),((K79*1.1)-((J79*1.1)*N79/100))/1.1,IF(AND(R79="Guaranteed off bill",S79="Exclusive"),K79-(K79*M79/100),IF(AND(R79="Guaranteed off usage",S79="Exclusive"),K79-(J79*N79/100),IF(S79="Inclusive",((K79*1.1))/1.1,K79)))))</f>
        <v>1263.8239999999998</v>
      </c>
      <c r="U79" s="449">
        <f t="shared" ref="U79:U106" si="28">IF(AND(R79="Pay-on-time off bill",S79="Inclusive"),((T79*1.1)-((T79*1.1)*O79/100))/1.1,IF(AND(R79="Pay-on-time off usage",S79="Inclusive"),((T79*1.1)-((J79*1.1)*P79/100))/1.1,IF(AND(R79="Pay-on-time off bill",S79="Exclusive"),T79-(T79*O79/100),IF(AND(R79="Pay-on-time off usage",S79="Exclusive"),T79-(J79*P79/100),IF(S79="Inclusive",((T79*1.1))/1.1,T79)))))</f>
        <v>1263.8239999999998</v>
      </c>
      <c r="V79" s="449">
        <f t="shared" ref="V79:V106" si="29">T79-Q79</f>
        <v>966.28399999999988</v>
      </c>
      <c r="W79" s="449">
        <f t="shared" ref="W79:W106" si="30">U79-Q79</f>
        <v>966.28399999999988</v>
      </c>
      <c r="X79" s="385">
        <f>V79*1.1</f>
        <v>1062.9123999999999</v>
      </c>
      <c r="Y79" s="385">
        <f>W79*1.1</f>
        <v>1062.9123999999999</v>
      </c>
      <c r="Z79" s="387">
        <f>'AG Jul 2021'!BL63</f>
        <v>0</v>
      </c>
      <c r="AA79" s="326" t="str">
        <f>'AG Jul 2021'!BM63</f>
        <v>n</v>
      </c>
      <c r="AB79" s="504"/>
      <c r="AC79" s="504"/>
      <c r="AD79" s="504"/>
      <c r="AE79" s="504"/>
      <c r="AF79" s="504"/>
      <c r="AG79" s="504"/>
      <c r="AH79" s="504"/>
      <c r="AI79" s="504"/>
      <c r="AJ79" s="504"/>
      <c r="AK79" s="504"/>
      <c r="AL79" s="504"/>
      <c r="AM79" s="504"/>
      <c r="AN79" s="504"/>
      <c r="AO79" s="504"/>
    </row>
    <row r="80" spans="1:3090" x14ac:dyDescent="0.3">
      <c r="A80" s="319" t="str">
        <f>'AG Jul 2021'!K64</f>
        <v>AGL</v>
      </c>
      <c r="B80" s="383" t="str">
        <f>'AG Jul 2021'!L64</f>
        <v>Solar Savers</v>
      </c>
      <c r="C80" s="384">
        <f>IF('AG Jul 2021'!BP64=0,91*'AG Jul 2021'!M64/100,(91*'AG Jul 2021'!M64/100)+'AG Jul 2021'!BP64/4)</f>
        <v>87.020818181818157</v>
      </c>
      <c r="D80" s="384">
        <f>IF('AG Jul 2021'!O64="",$G$6*'AG Jul 2021'!N64/100,IF($G$6&gt;='AG Jul 2021'!P64,('AG Jul 2021'!P64*'AG Jul 2021'!N64/100),($G$6*'AG Jul 2021'!N64/100)))</f>
        <v>115.04372727272727</v>
      </c>
      <c r="E80" s="384">
        <f>IF(AND('AG Jul 2021'!P64&gt;0,'AG Jul 2021'!R64&gt;0),IF($G$6&lt;'AG Jul 2021'!P64,0,IF($G$6&lt;=('AG Jul 2021'!R64+'AG Jul 2021'!P64),(($G$6-'AG Jul 2021'!P64)*'AG Jul 2021'!Q64/100),(('AG Jul 2021'!R64)*'AG Jul 2021'!Q64/100))),0)</f>
        <v>0</v>
      </c>
      <c r="F80" s="384">
        <f>IF('AG Jul 2021'!T64&gt;0,IF(($G$6&lt;'AG Jul 2021'!T64),(0),($G$6-'AG Jul 2021'!T64)*'AG Jul 2021'!U64/100),IF(AND('AG Jul 2021'!R64&gt;0,'AG Jul 2021'!T64=""),IF(($G$6&lt;'AG Jul 2021'!R64),(0),($G$6-'AG Jul 2021'!R64)*'AG Jul 2021'!S64/100),IF(AND('AG Jul 2021'!P64&gt;0,'AG Jul 2021'!R64=""),IF(($G$6&lt;'AG Jul 2021'!P64),(0),($G$6-'AG Jul 2021'!P64)*'AG Jul 2021'!Q64/100),0)))</f>
        <v>0</v>
      </c>
      <c r="G80" s="384">
        <f>$I$6*'AG Jul 2021'!AH64/100</f>
        <v>118.19114999999999</v>
      </c>
      <c r="H80" s="384">
        <f>$H$6*'AG Jul 2021'!W64/100</f>
        <v>44.671696363636357</v>
      </c>
      <c r="I80" s="384">
        <f t="shared" si="24"/>
        <v>364.92739181818172</v>
      </c>
      <c r="J80" s="449">
        <f t="shared" si="25"/>
        <v>1111.6262945454541</v>
      </c>
      <c r="K80" s="449">
        <f t="shared" si="26"/>
        <v>1459.7095672727269</v>
      </c>
      <c r="L80" s="450">
        <f t="shared" ref="L80:L106" si="31">K80*1.1</f>
        <v>1605.6805239999997</v>
      </c>
      <c r="M80" s="449">
        <f>'AG Jul 2021'!AZ64</f>
        <v>0</v>
      </c>
      <c r="N80" s="449">
        <f>'AG Jul 2021'!BA64</f>
        <v>0</v>
      </c>
      <c r="O80" s="449">
        <f>'AG Jul 2021'!BB64</f>
        <v>0</v>
      </c>
      <c r="P80" s="449">
        <f>'AG Jul 2021'!BC64</f>
        <v>0</v>
      </c>
      <c r="Q80" s="449">
        <f>($E$6*'AG Jul 2021'!AT64/100)*4</f>
        <v>505.81800000000004</v>
      </c>
      <c r="R80" s="448" t="str">
        <f t="shared" ref="R80:R106" si="32">IF(SUM(M80:P80)=0,"No discount",IF(M80&gt;0,"Guaranteed off bill",IF(N80&gt;0,"Guaranteed off usage",IF(O80&gt;0,"Pay-on-time off bill","Pay-on-time off usage"))))</f>
        <v>No discount</v>
      </c>
      <c r="S80" s="448" t="str">
        <f t="shared" ref="S80:S106" si="33">IF(OR(A80="Origin Energy",A80="Red Energy",A80="Powershop"),"Inclusive","Exclusive")</f>
        <v>Exclusive</v>
      </c>
      <c r="T80" s="475">
        <f t="shared" si="27"/>
        <v>1459.7095672727269</v>
      </c>
      <c r="U80" s="449">
        <f t="shared" si="28"/>
        <v>1459.7095672727269</v>
      </c>
      <c r="V80" s="449">
        <f t="shared" si="29"/>
        <v>953.89156727272689</v>
      </c>
      <c r="W80" s="449">
        <f t="shared" si="30"/>
        <v>953.89156727272689</v>
      </c>
      <c r="X80" s="385">
        <f t="shared" ref="X80:Y95" si="34">V80*1.1</f>
        <v>1049.2807239999997</v>
      </c>
      <c r="Y80" s="385">
        <f t="shared" si="34"/>
        <v>1049.2807239999997</v>
      </c>
      <c r="Z80" s="387">
        <f>'AG Jul 2021'!BL64</f>
        <v>0</v>
      </c>
      <c r="AA80" s="326" t="str">
        <f>'AG Jul 2021'!BM64</f>
        <v>n</v>
      </c>
      <c r="AB80" s="504"/>
      <c r="AC80" s="504"/>
      <c r="AD80" s="504"/>
      <c r="AE80" s="504"/>
      <c r="AF80" s="504"/>
      <c r="AG80" s="504"/>
      <c r="AH80" s="504"/>
      <c r="AI80" s="504"/>
      <c r="AJ80" s="504"/>
      <c r="AK80" s="504"/>
      <c r="AL80" s="504"/>
      <c r="AM80" s="504"/>
      <c r="AN80" s="504"/>
      <c r="AO80" s="504"/>
    </row>
    <row r="81" spans="1:41" x14ac:dyDescent="0.3">
      <c r="A81" s="319" t="str">
        <f>'AG Jul 2021'!K65</f>
        <v>Alinta Energy</v>
      </c>
      <c r="B81" s="383" t="str">
        <f>'AG Jul 2021'!L65</f>
        <v>Home Deal</v>
      </c>
      <c r="C81" s="384">
        <f>IF('AG Jul 2021'!BP65=0,91*'AG Jul 2021'!M65/100,(91*'AG Jul 2021'!M65/100)+'AG Jul 2021'!BP65/4)</f>
        <v>65.52</v>
      </c>
      <c r="D81" s="384">
        <f>IF('AG Jul 2021'!O65="",$G$6*'AG Jul 2021'!N65/100,IF($G$6&gt;='AG Jul 2021'!P65,('AG Jul 2021'!P65*'AG Jul 2021'!N65/100),($G$6*'AG Jul 2021'!N65/100)))</f>
        <v>89.538749999999993</v>
      </c>
      <c r="E81" s="384">
        <f>IF(AND('AG Jul 2021'!P65&gt;0,'AG Jul 2021'!R65&gt;0),IF($G$6&lt;'AG Jul 2021'!P65,0,IF($G$6&lt;=('AG Jul 2021'!R65+'AG Jul 2021'!P65),(($G$6-'AG Jul 2021'!P65)*'AG Jul 2021'!Q65/100),(('AG Jul 2021'!R65)*'AG Jul 2021'!Q65/100))),0)</f>
        <v>0</v>
      </c>
      <c r="F81" s="384">
        <f>IF('AG Jul 2021'!T65&gt;0,IF(($G$6&lt;'AG Jul 2021'!T65),(0),($G$6-'AG Jul 2021'!T65)*'AG Jul 2021'!U65/100),IF(AND('AG Jul 2021'!R65&gt;0,'AG Jul 2021'!T65=""),IF(($G$6&lt;'AG Jul 2021'!R65),(0),($G$6-'AG Jul 2021'!R65)*'AG Jul 2021'!S65/100),IF(AND('AG Jul 2021'!P65&gt;0,'AG Jul 2021'!R65=""),IF(($G$6&lt;'AG Jul 2021'!P65),(0),($G$6-'AG Jul 2021'!P65)*'AG Jul 2021'!Q65/100),0)))</f>
        <v>0</v>
      </c>
      <c r="G81" s="384">
        <f>$I$6*'AG Jul 2021'!AH65/100</f>
        <v>101.91137727272728</v>
      </c>
      <c r="H81" s="384">
        <f>$H$6*'AG Jul 2021'!W65/100</f>
        <v>39.852883636363629</v>
      </c>
      <c r="I81" s="384">
        <f t="shared" si="24"/>
        <v>296.8230109090909</v>
      </c>
      <c r="J81" s="449">
        <f t="shared" si="25"/>
        <v>925.21204363636366</v>
      </c>
      <c r="K81" s="449">
        <f t="shared" si="26"/>
        <v>1187.2920436363636</v>
      </c>
      <c r="L81" s="450">
        <f t="shared" si="31"/>
        <v>1306.021248</v>
      </c>
      <c r="M81" s="449">
        <f>'AG Jul 2021'!AZ65</f>
        <v>0</v>
      </c>
      <c r="N81" s="449">
        <f>'AG Jul 2021'!BA65</f>
        <v>0</v>
      </c>
      <c r="O81" s="449">
        <f>'AG Jul 2021'!BB65</f>
        <v>0</v>
      </c>
      <c r="P81" s="449">
        <f>'AG Jul 2021'!BC65</f>
        <v>0</v>
      </c>
      <c r="Q81" s="449">
        <f>($E$6*'AG Jul 2021'!AT65/100)*4</f>
        <v>223.155</v>
      </c>
      <c r="R81" s="448" t="str">
        <f t="shared" si="32"/>
        <v>No discount</v>
      </c>
      <c r="S81" s="448" t="str">
        <f t="shared" si="33"/>
        <v>Exclusive</v>
      </c>
      <c r="T81" s="475">
        <f t="shared" si="27"/>
        <v>1187.2920436363636</v>
      </c>
      <c r="U81" s="449">
        <f t="shared" si="28"/>
        <v>1187.2920436363636</v>
      </c>
      <c r="V81" s="449">
        <f t="shared" si="29"/>
        <v>964.13704363636361</v>
      </c>
      <c r="W81" s="449">
        <f t="shared" si="30"/>
        <v>964.13704363636361</v>
      </c>
      <c r="X81" s="385">
        <f t="shared" si="34"/>
        <v>1060.5507480000001</v>
      </c>
      <c r="Y81" s="385">
        <f t="shared" si="34"/>
        <v>1060.5507480000001</v>
      </c>
      <c r="Z81" s="387">
        <f>'AG Jul 2021'!BL65</f>
        <v>0</v>
      </c>
      <c r="AA81" s="326" t="str">
        <f>'AG Jul 2021'!BM65</f>
        <v>n</v>
      </c>
      <c r="AB81" s="504"/>
      <c r="AC81" s="504"/>
      <c r="AD81" s="504"/>
      <c r="AE81" s="504"/>
      <c r="AF81" s="504"/>
      <c r="AG81" s="504"/>
      <c r="AH81" s="504"/>
      <c r="AI81" s="504"/>
      <c r="AJ81" s="504"/>
      <c r="AK81" s="504"/>
      <c r="AL81" s="504"/>
      <c r="AM81" s="504"/>
      <c r="AN81" s="504"/>
      <c r="AO81" s="504"/>
    </row>
    <row r="82" spans="1:41" x14ac:dyDescent="0.3">
      <c r="A82" s="319" t="str">
        <f>'AG Jul 2021'!K66</f>
        <v>CovaU</v>
      </c>
      <c r="B82" s="383" t="str">
        <f>'AG Jul 2021'!L66</f>
        <v>Freedom Plus Solar</v>
      </c>
      <c r="C82" s="384">
        <f>IF('AG Jul 2021'!BP66=0,91*'AG Jul 2021'!M66/100,(91*'AG Jul 2021'!M66/100)+'AG Jul 2021'!BP66/4)</f>
        <v>80.079999999999984</v>
      </c>
      <c r="D82" s="384">
        <f>IF('AG Jul 2021'!O66="",$G$6*'AG Jul 2021'!N66/100,IF($G$6&gt;='AG Jul 2021'!P66,('AG Jul 2021'!P66*'AG Jul 2021'!N66/100),($G$6*'AG Jul 2021'!N66/100)))</f>
        <v>124.16040000000001</v>
      </c>
      <c r="E82" s="384">
        <f>IF(AND('AG Jul 2021'!P66&gt;0,'AG Jul 2021'!R66&gt;0),IF($G$6&lt;'AG Jul 2021'!P66,0,IF($G$6&lt;=('AG Jul 2021'!R66+'AG Jul 2021'!P66),(($G$6-'AG Jul 2021'!P66)*'AG Jul 2021'!Q66/100),(('AG Jul 2021'!R66)*'AG Jul 2021'!Q66/100))),0)</f>
        <v>0</v>
      </c>
      <c r="F82" s="384">
        <f>IF('AG Jul 2021'!T66&gt;0,IF(($G$6&lt;'AG Jul 2021'!T66),(0),($G$6-'AG Jul 2021'!T66)*'AG Jul 2021'!U66/100),IF(AND('AG Jul 2021'!R66&gt;0,'AG Jul 2021'!T66=""),IF(($G$6&lt;'AG Jul 2021'!R66),(0),($G$6-'AG Jul 2021'!R66)*'AG Jul 2021'!S66/100),IF(AND('AG Jul 2021'!P66&gt;0,'AG Jul 2021'!R66=""),IF(($G$6&lt;'AG Jul 2021'!P66),(0),($G$6-'AG Jul 2021'!P66)*'AG Jul 2021'!Q66/100),0)))</f>
        <v>0</v>
      </c>
      <c r="G82" s="384">
        <f>$I$6*'AG Jul 2021'!AH66/100</f>
        <v>140.27737500000001</v>
      </c>
      <c r="H82" s="384">
        <f>$H$6*'AG Jul 2021'!W66/100</f>
        <v>64.467899999999986</v>
      </c>
      <c r="I82" s="384">
        <f t="shared" si="24"/>
        <v>408.98567500000001</v>
      </c>
      <c r="J82" s="449">
        <f t="shared" si="25"/>
        <v>1315.6227000000001</v>
      </c>
      <c r="K82" s="449">
        <f t="shared" si="26"/>
        <v>1635.9427000000001</v>
      </c>
      <c r="L82" s="450">
        <f t="shared" si="31"/>
        <v>1799.5369700000001</v>
      </c>
      <c r="M82" s="449">
        <f>'AG Jul 2021'!AZ66</f>
        <v>20</v>
      </c>
      <c r="N82" s="449">
        <f>'AG Jul 2021'!BA66</f>
        <v>0</v>
      </c>
      <c r="O82" s="449">
        <f>'AG Jul 2021'!BB66</f>
        <v>0</v>
      </c>
      <c r="P82" s="449">
        <f>'AG Jul 2021'!BC66</f>
        <v>0</v>
      </c>
      <c r="Q82" s="449">
        <f>($E$6*'AG Jul 2021'!AT66/100)*4</f>
        <v>252.90900000000002</v>
      </c>
      <c r="R82" s="448" t="str">
        <f t="shared" si="32"/>
        <v>Guaranteed off bill</v>
      </c>
      <c r="S82" s="448" t="str">
        <f t="shared" si="33"/>
        <v>Exclusive</v>
      </c>
      <c r="T82" s="475">
        <f t="shared" si="27"/>
        <v>1308.75416</v>
      </c>
      <c r="U82" s="449">
        <f t="shared" si="28"/>
        <v>1308.75416</v>
      </c>
      <c r="V82" s="449">
        <f t="shared" si="29"/>
        <v>1055.8451599999999</v>
      </c>
      <c r="W82" s="449">
        <f t="shared" si="30"/>
        <v>1055.8451599999999</v>
      </c>
      <c r="X82" s="385">
        <f t="shared" si="34"/>
        <v>1161.429676</v>
      </c>
      <c r="Y82" s="385">
        <f t="shared" si="34"/>
        <v>1161.429676</v>
      </c>
      <c r="Z82" s="387">
        <f>'AG Jul 2021'!BL66</f>
        <v>0</v>
      </c>
      <c r="AA82" s="326" t="str">
        <f>'AG Jul 2021'!BM66</f>
        <v>n</v>
      </c>
      <c r="AB82" s="504"/>
      <c r="AC82" s="504"/>
      <c r="AD82" s="504"/>
      <c r="AE82" s="504"/>
      <c r="AF82" s="504"/>
      <c r="AG82" s="504"/>
      <c r="AH82" s="504"/>
      <c r="AI82" s="504"/>
      <c r="AJ82" s="504"/>
      <c r="AK82" s="504"/>
      <c r="AL82" s="504"/>
      <c r="AM82" s="504"/>
      <c r="AN82" s="504"/>
      <c r="AO82" s="504"/>
    </row>
    <row r="83" spans="1:41" x14ac:dyDescent="0.3">
      <c r="A83" s="319" t="str">
        <f>'AG Jul 2021'!K67</f>
        <v>Diamond Energy</v>
      </c>
      <c r="B83" s="383" t="str">
        <f>'AG Jul 2021'!L67</f>
        <v>Renewable Saver POT</v>
      </c>
      <c r="C83" s="384">
        <f>IF('AG Jul 2021'!BP67=0,91*'AG Jul 2021'!M67/100,(91*'AG Jul 2021'!M67/100)+'AG Jul 2021'!BP67/4)</f>
        <v>90.545000000000002</v>
      </c>
      <c r="D83" s="384">
        <f>IF('AG Jul 2021'!O67="",$G$6*'AG Jul 2021'!N67/100,IF($G$6&gt;='AG Jul 2021'!P67,('AG Jul 2021'!P67*'AG Jul 2021'!N67/100),($G$6*'AG Jul 2021'!N67/100)))</f>
        <v>114.37082999999998</v>
      </c>
      <c r="E83" s="384">
        <f>IF(AND('AG Jul 2021'!P67&gt;0,'AG Jul 2021'!R67&gt;0),IF($G$6&lt;'AG Jul 2021'!P67,0,IF($G$6&lt;=('AG Jul 2021'!R67+'AG Jul 2021'!P67),(($G$6-'AG Jul 2021'!P67)*'AG Jul 2021'!Q67/100),(('AG Jul 2021'!R67)*'AG Jul 2021'!Q67/100))),0)</f>
        <v>0</v>
      </c>
      <c r="F83" s="384">
        <f>IF('AG Jul 2021'!T67&gt;0,IF(($G$6&lt;'AG Jul 2021'!T67),(0),($G$6-'AG Jul 2021'!T67)*'AG Jul 2021'!U67/100),IF(AND('AG Jul 2021'!R67&gt;0,'AG Jul 2021'!T67=""),IF(($G$6&lt;'AG Jul 2021'!R67),(0),($G$6-'AG Jul 2021'!R67)*'AG Jul 2021'!S67/100),IF(AND('AG Jul 2021'!P67&gt;0,'AG Jul 2021'!R67=""),IF(($G$6&lt;'AG Jul 2021'!P67),(0),($G$6-'AG Jul 2021'!P67)*'AG Jul 2021'!Q67/100),0)))</f>
        <v>0</v>
      </c>
      <c r="G83" s="384">
        <f>$I$6*'AG Jul 2021'!AH67/100</f>
        <v>131.92042499999997</v>
      </c>
      <c r="H83" s="384">
        <f>$H$6*'AG Jul 2021'!W67/100</f>
        <v>49.262592272727268</v>
      </c>
      <c r="I83" s="384">
        <f t="shared" si="24"/>
        <v>386.0988472727272</v>
      </c>
      <c r="J83" s="449">
        <f t="shared" si="25"/>
        <v>1182.2153890909087</v>
      </c>
      <c r="K83" s="449">
        <f t="shared" si="26"/>
        <v>1544.3953890909088</v>
      </c>
      <c r="L83" s="450">
        <f t="shared" si="31"/>
        <v>1698.8349279999998</v>
      </c>
      <c r="M83" s="449">
        <f>'AG Jul 2021'!AZ67</f>
        <v>0</v>
      </c>
      <c r="N83" s="449">
        <f>'AG Jul 2021'!BA67</f>
        <v>0</v>
      </c>
      <c r="O83" s="449">
        <f>'AG Jul 2021'!BB67</f>
        <v>7</v>
      </c>
      <c r="P83" s="449">
        <f>'AG Jul 2021'!BC67</f>
        <v>0</v>
      </c>
      <c r="Q83" s="449">
        <f>($E$6*'AG Jul 2021'!AT67/100)*4</f>
        <v>303.49079999999998</v>
      </c>
      <c r="R83" s="448" t="str">
        <f t="shared" si="32"/>
        <v>Pay-on-time off bill</v>
      </c>
      <c r="S83" s="448" t="str">
        <f t="shared" si="33"/>
        <v>Exclusive</v>
      </c>
      <c r="T83" s="475">
        <f t="shared" si="27"/>
        <v>1544.3953890909088</v>
      </c>
      <c r="U83" s="449">
        <f t="shared" si="28"/>
        <v>1436.2877118545453</v>
      </c>
      <c r="V83" s="449">
        <f t="shared" si="29"/>
        <v>1240.9045890909088</v>
      </c>
      <c r="W83" s="449">
        <f t="shared" si="30"/>
        <v>1132.7969118545452</v>
      </c>
      <c r="X83" s="385">
        <f t="shared" si="34"/>
        <v>1364.9950479999998</v>
      </c>
      <c r="Y83" s="385">
        <f t="shared" si="34"/>
        <v>1246.0766030399998</v>
      </c>
      <c r="Z83" s="387">
        <f>'AG Jul 2021'!BL67</f>
        <v>0</v>
      </c>
      <c r="AA83" s="326" t="str">
        <f>'AG Jul 2021'!BM67</f>
        <v>n</v>
      </c>
      <c r="AB83" s="504"/>
      <c r="AC83" s="504"/>
      <c r="AD83" s="504"/>
      <c r="AE83" s="504"/>
      <c r="AF83" s="504"/>
      <c r="AG83" s="504"/>
      <c r="AH83" s="504"/>
      <c r="AI83" s="504"/>
      <c r="AJ83" s="504"/>
      <c r="AK83" s="504"/>
      <c r="AL83" s="504"/>
      <c r="AM83" s="504"/>
      <c r="AN83" s="504"/>
      <c r="AO83" s="504"/>
    </row>
    <row r="84" spans="1:41" x14ac:dyDescent="0.3">
      <c r="A84" s="319" t="str">
        <f>'AG Jul 2021'!K68</f>
        <v>Dodo Power &amp; Gas</v>
      </c>
      <c r="B84" s="383" t="str">
        <f>'AG Jul 2021'!L68</f>
        <v>Market offer</v>
      </c>
      <c r="C84" s="384">
        <f>IF('AG Jul 2021'!BP68=0,91*'AG Jul 2021'!M68/100,(91*'AG Jul 2021'!M68/100)+'AG Jul 2021'!BP68/4)</f>
        <v>99.727727272727265</v>
      </c>
      <c r="D84" s="384">
        <f>IF('AG Jul 2021'!O68="",$G$6*'AG Jul 2021'!N68/100,IF($G$6&gt;='AG Jul 2021'!P68,('AG Jul 2021'!P68*'AG Jul 2021'!N68/100),($G$6*'AG Jul 2021'!N68/100)))</f>
        <v>89.842639090909088</v>
      </c>
      <c r="E84" s="384">
        <f>IF(AND('AG Jul 2021'!P68&gt;0,'AG Jul 2021'!R68&gt;0),IF($G$6&lt;'AG Jul 2021'!P68,0,IF($G$6&lt;=('AG Jul 2021'!R68+'AG Jul 2021'!P68),(($G$6-'AG Jul 2021'!P68)*'AG Jul 2021'!Q68/100),(('AG Jul 2021'!R68)*'AG Jul 2021'!Q68/100))),0)</f>
        <v>0</v>
      </c>
      <c r="F84" s="384">
        <f>IF('AG Jul 2021'!T68&gt;0,IF(($G$6&lt;'AG Jul 2021'!T68),(0),($G$6-'AG Jul 2021'!T68)*'AG Jul 2021'!U68/100),IF(AND('AG Jul 2021'!R68&gt;0,'AG Jul 2021'!T68=""),IF(($G$6&lt;'AG Jul 2021'!R68),(0),($G$6-'AG Jul 2021'!R68)*'AG Jul 2021'!S68/100),IF(AND('AG Jul 2021'!P68&gt;0,'AG Jul 2021'!R68=""),IF(($G$6&lt;'AG Jul 2021'!P68),(0),($G$6-'AG Jul 2021'!P68)*'AG Jul 2021'!Q68/100),0)))</f>
        <v>0</v>
      </c>
      <c r="G84" s="384">
        <f>$I$6*'AG Jul 2021'!AH68/100</f>
        <v>101.96564318181817</v>
      </c>
      <c r="H84" s="384">
        <f>$H$6*'AG Jul 2021'!W68/100</f>
        <v>53.723249999999986</v>
      </c>
      <c r="I84" s="384">
        <f t="shared" si="24"/>
        <v>345.25925954545454</v>
      </c>
      <c r="J84" s="449">
        <f t="shared" si="25"/>
        <v>982.1261290909091</v>
      </c>
      <c r="K84" s="449">
        <f t="shared" si="26"/>
        <v>1381.0370381818182</v>
      </c>
      <c r="L84" s="450">
        <f t="shared" si="31"/>
        <v>1519.140742</v>
      </c>
      <c r="M84" s="449">
        <f>'AG Jul 2021'!AZ68</f>
        <v>0</v>
      </c>
      <c r="N84" s="449">
        <f>'AG Jul 2021'!BA68</f>
        <v>0</v>
      </c>
      <c r="O84" s="449">
        <f>'AG Jul 2021'!BB68</f>
        <v>0</v>
      </c>
      <c r="P84" s="449">
        <f>'AG Jul 2021'!BC68</f>
        <v>0</v>
      </c>
      <c r="Q84" s="449">
        <f>($E$6*'AG Jul 2021'!AT68/100)*4</f>
        <v>345.14639999999997</v>
      </c>
      <c r="R84" s="448" t="str">
        <f t="shared" si="32"/>
        <v>No discount</v>
      </c>
      <c r="S84" s="448" t="str">
        <f t="shared" si="33"/>
        <v>Exclusive</v>
      </c>
      <c r="T84" s="475">
        <f t="shared" si="27"/>
        <v>1381.0370381818182</v>
      </c>
      <c r="U84" s="449">
        <f t="shared" si="28"/>
        <v>1381.0370381818182</v>
      </c>
      <c r="V84" s="449">
        <f t="shared" si="29"/>
        <v>1035.8906381818183</v>
      </c>
      <c r="W84" s="449">
        <f t="shared" si="30"/>
        <v>1035.8906381818183</v>
      </c>
      <c r="X84" s="385">
        <f t="shared" si="34"/>
        <v>1139.4797020000003</v>
      </c>
      <c r="Y84" s="385">
        <f t="shared" si="34"/>
        <v>1139.4797020000003</v>
      </c>
      <c r="Z84" s="387">
        <f>'AG Jul 2021'!BL68</f>
        <v>0</v>
      </c>
      <c r="AA84" s="326" t="str">
        <f>'AG Jul 2021'!BM68</f>
        <v>n</v>
      </c>
      <c r="AB84" s="504"/>
      <c r="AC84" s="504"/>
      <c r="AD84" s="504"/>
      <c r="AE84" s="504"/>
      <c r="AF84" s="504"/>
      <c r="AG84" s="504"/>
      <c r="AH84" s="504"/>
      <c r="AI84" s="504"/>
      <c r="AJ84" s="504"/>
      <c r="AK84" s="504"/>
      <c r="AL84" s="504"/>
      <c r="AM84" s="504"/>
      <c r="AN84" s="504"/>
      <c r="AO84" s="504"/>
    </row>
    <row r="85" spans="1:41" x14ac:dyDescent="0.3">
      <c r="A85" s="319" t="str">
        <f>'AG Jul 2021'!K69</f>
        <v>EnergyAustralia</v>
      </c>
      <c r="B85" s="383" t="str">
        <f>'AG Jul 2021'!L69</f>
        <v>Total Plan Home</v>
      </c>
      <c r="C85" s="384">
        <f>IF('AG Jul 2021'!BP69=0,91*'AG Jul 2021'!M69/100,(91*'AG Jul 2021'!M69/100)+'AG Jul 2021'!BP69/4)</f>
        <v>81.808999999999997</v>
      </c>
      <c r="D85" s="384">
        <f>IF('AG Jul 2021'!O69="",$G$6*'AG Jul 2021'!N69/100,IF($G$6&gt;='AG Jul 2021'!P69,('AG Jul 2021'!P69*'AG Jul 2021'!N69/100),($G$6*'AG Jul 2021'!N69/100)))</f>
        <v>114.76154454545453</v>
      </c>
      <c r="E85" s="384">
        <f>IF(AND('AG Jul 2021'!P69&gt;0,'AG Jul 2021'!R69&gt;0),IF($G$6&lt;'AG Jul 2021'!P69,0,IF($G$6&lt;=('AG Jul 2021'!R69+'AG Jul 2021'!P69),(($G$6-'AG Jul 2021'!P69)*'AG Jul 2021'!Q69/100),(('AG Jul 2021'!R69)*'AG Jul 2021'!Q69/100))),0)</f>
        <v>0</v>
      </c>
      <c r="F85" s="384">
        <f>IF('AG Jul 2021'!T69&gt;0,IF(($G$6&lt;'AG Jul 2021'!T69),(0),($G$6-'AG Jul 2021'!T69)*'AG Jul 2021'!U69/100),IF(AND('AG Jul 2021'!R69&gt;0,'AG Jul 2021'!T69=""),IF(($G$6&lt;'AG Jul 2021'!R69),(0),($G$6-'AG Jul 2021'!R69)*'AG Jul 2021'!S69/100),IF(AND('AG Jul 2021'!P69&gt;0,'AG Jul 2021'!R69=""),IF(($G$6&lt;'AG Jul 2021'!P69),(0),($G$6-'AG Jul 2021'!P69)*'AG Jul 2021'!Q69/100),0)))</f>
        <v>0</v>
      </c>
      <c r="G85" s="384">
        <f>$I$6*'AG Jul 2021'!AH69/100</f>
        <v>137.02142045454545</v>
      </c>
      <c r="H85" s="384">
        <f>$H$6*'AG Jul 2021'!W69/100</f>
        <v>57.63039545454545</v>
      </c>
      <c r="I85" s="384">
        <f t="shared" si="24"/>
        <v>391.22236045454542</v>
      </c>
      <c r="J85" s="449">
        <f t="shared" si="25"/>
        <v>1237.6534418181818</v>
      </c>
      <c r="K85" s="449">
        <f t="shared" si="26"/>
        <v>1564.8894418181817</v>
      </c>
      <c r="L85" s="450">
        <f t="shared" si="31"/>
        <v>1721.3783860000001</v>
      </c>
      <c r="M85" s="449">
        <f>'AG Jul 2021'!AZ69</f>
        <v>16</v>
      </c>
      <c r="N85" s="449">
        <f>'AG Jul 2021'!BA69</f>
        <v>0</v>
      </c>
      <c r="O85" s="449">
        <f>'AG Jul 2021'!BB69</f>
        <v>0</v>
      </c>
      <c r="P85" s="449">
        <f>'AG Jul 2021'!BC69</f>
        <v>0</v>
      </c>
      <c r="Q85" s="449">
        <f>($E$6*'AG Jul 2021'!AT69/100)*4</f>
        <v>282.66300000000001</v>
      </c>
      <c r="R85" s="448" t="str">
        <f t="shared" si="32"/>
        <v>Guaranteed off bill</v>
      </c>
      <c r="S85" s="448" t="str">
        <f t="shared" si="33"/>
        <v>Exclusive</v>
      </c>
      <c r="T85" s="475">
        <f t="shared" si="27"/>
        <v>1314.5071311272727</v>
      </c>
      <c r="U85" s="449">
        <f t="shared" si="28"/>
        <v>1314.5071311272727</v>
      </c>
      <c r="V85" s="449">
        <f t="shared" si="29"/>
        <v>1031.8441311272727</v>
      </c>
      <c r="W85" s="449">
        <f t="shared" si="30"/>
        <v>1031.8441311272727</v>
      </c>
      <c r="X85" s="385">
        <f t="shared" si="34"/>
        <v>1135.02854424</v>
      </c>
      <c r="Y85" s="385">
        <f t="shared" si="34"/>
        <v>1135.02854424</v>
      </c>
      <c r="Z85" s="387">
        <f>'AG Jul 2021'!BL69</f>
        <v>0</v>
      </c>
      <c r="AA85" s="326" t="str">
        <f>'AG Jul 2021'!BM69</f>
        <v>n</v>
      </c>
      <c r="AB85" s="504"/>
      <c r="AC85" s="504"/>
      <c r="AD85" s="504"/>
      <c r="AE85" s="504"/>
      <c r="AF85" s="504"/>
      <c r="AG85" s="504"/>
      <c r="AH85" s="504"/>
      <c r="AI85" s="504"/>
      <c r="AJ85" s="504"/>
      <c r="AK85" s="504"/>
      <c r="AL85" s="504"/>
      <c r="AM85" s="504"/>
      <c r="AN85" s="504"/>
      <c r="AO85" s="504"/>
    </row>
    <row r="86" spans="1:41" x14ac:dyDescent="0.3">
      <c r="A86" s="319" t="str">
        <f>'AG Jul 2021'!K70</f>
        <v>Momentum Energy</v>
      </c>
      <c r="B86" s="383" t="str">
        <f>'AG Jul 2021'!L70</f>
        <v>Solar Step Up</v>
      </c>
      <c r="C86" s="384">
        <f>IF('AG Jul 2021'!BP70=0,91*'AG Jul 2021'!M70/100,(91*'AG Jul 2021'!M70/100)+'AG Jul 2021'!BP70/4)</f>
        <v>81.701454545454538</v>
      </c>
      <c r="D86" s="384">
        <f>IF('AG Jul 2021'!O70="",$G$6*'AG Jul 2021'!N70/100,IF($G$6&gt;='AG Jul 2021'!P70,('AG Jul 2021'!P70*'AG Jul 2021'!N70/100),($G$6*'AG Jul 2021'!N70/100)))</f>
        <v>99.284907272727267</v>
      </c>
      <c r="E86" s="384">
        <f>IF(AND('AG Jul 2021'!P70&gt;0,'AG Jul 2021'!R70&gt;0),IF($G$6&lt;'AG Jul 2021'!P70,0,IF($G$6&lt;=('AG Jul 2021'!R70+'AG Jul 2021'!P70),(($G$6-'AG Jul 2021'!P70)*'AG Jul 2021'!Q70/100),(('AG Jul 2021'!R70)*'AG Jul 2021'!Q70/100))),0)</f>
        <v>0</v>
      </c>
      <c r="F86" s="384">
        <f>IF('AG Jul 2021'!T70&gt;0,IF(($G$6&lt;'AG Jul 2021'!T70),(0),($G$6-'AG Jul 2021'!T70)*'AG Jul 2021'!U70/100),IF(AND('AG Jul 2021'!R70&gt;0,'AG Jul 2021'!T70=""),IF(($G$6&lt;'AG Jul 2021'!R70),(0),($G$6-'AG Jul 2021'!R70)*'AG Jul 2021'!S70/100),IF(AND('AG Jul 2021'!P70&gt;0,'AG Jul 2021'!R70=""),IF(($G$6&lt;'AG Jul 2021'!P70),(0),($G$6-'AG Jul 2021'!P70)*'AG Jul 2021'!Q70/100),0)))</f>
        <v>0</v>
      </c>
      <c r="G86" s="384">
        <f>$I$6*'AG Jul 2021'!AH70/100</f>
        <v>135.12211363636362</v>
      </c>
      <c r="H86" s="384">
        <f>$H$6*'AG Jul 2021'!W70/100</f>
        <v>49.68586636363635</v>
      </c>
      <c r="I86" s="384">
        <f t="shared" si="24"/>
        <v>365.79434181818181</v>
      </c>
      <c r="J86" s="449">
        <f t="shared" si="25"/>
        <v>1136.371549090909</v>
      </c>
      <c r="K86" s="449">
        <f t="shared" si="26"/>
        <v>1463.1773672727272</v>
      </c>
      <c r="L86" s="450">
        <f t="shared" si="31"/>
        <v>1609.4951040000001</v>
      </c>
      <c r="M86" s="449">
        <f>'AG Jul 2021'!AZ70</f>
        <v>0</v>
      </c>
      <c r="N86" s="449">
        <f>'AG Jul 2021'!BA70</f>
        <v>0</v>
      </c>
      <c r="O86" s="449">
        <f>'AG Jul 2021'!BB70</f>
        <v>0</v>
      </c>
      <c r="P86" s="449">
        <f>'AG Jul 2021'!BC70</f>
        <v>0</v>
      </c>
      <c r="Q86" s="449">
        <f>($E$6*'AG Jul 2021'!AT70/100)*4</f>
        <v>297.54000000000002</v>
      </c>
      <c r="R86" s="448" t="str">
        <f t="shared" si="32"/>
        <v>No discount</v>
      </c>
      <c r="S86" s="448" t="str">
        <f t="shared" si="33"/>
        <v>Exclusive</v>
      </c>
      <c r="T86" s="475">
        <f t="shared" si="27"/>
        <v>1463.1773672727272</v>
      </c>
      <c r="U86" s="449">
        <f t="shared" si="28"/>
        <v>1463.1773672727272</v>
      </c>
      <c r="V86" s="449">
        <f t="shared" si="29"/>
        <v>1165.6373672727273</v>
      </c>
      <c r="W86" s="449">
        <f t="shared" si="30"/>
        <v>1165.6373672727273</v>
      </c>
      <c r="X86" s="385">
        <f t="shared" si="34"/>
        <v>1282.201104</v>
      </c>
      <c r="Y86" s="385">
        <f t="shared" si="34"/>
        <v>1282.201104</v>
      </c>
      <c r="Z86" s="387">
        <f>'AG Jul 2021'!BL70</f>
        <v>0</v>
      </c>
      <c r="AA86" s="326" t="str">
        <f>'AG Jul 2021'!BM70</f>
        <v>n</v>
      </c>
      <c r="AB86" s="504"/>
      <c r="AC86" s="504"/>
      <c r="AD86" s="504"/>
      <c r="AE86" s="504"/>
      <c r="AF86" s="504"/>
      <c r="AG86" s="504"/>
      <c r="AH86" s="504"/>
      <c r="AI86" s="504"/>
      <c r="AJ86" s="504"/>
      <c r="AK86" s="504"/>
      <c r="AL86" s="504"/>
      <c r="AM86" s="504"/>
      <c r="AN86" s="504"/>
      <c r="AO86" s="504"/>
    </row>
    <row r="87" spans="1:41" x14ac:dyDescent="0.3">
      <c r="A87" s="319" t="str">
        <f>'AG Jul 2021'!K71</f>
        <v>Origin Energy</v>
      </c>
      <c r="B87" s="383" t="str">
        <f>'AG Jul 2021'!L71</f>
        <v>Solar Boost</v>
      </c>
      <c r="C87" s="384">
        <f>IF('AG Jul 2021'!BP71=0,91*'AG Jul 2021'!M71/100,(91*'AG Jul 2021'!M71/100)+'AG Jul 2021'!BP71/4)</f>
        <v>85.862636363636369</v>
      </c>
      <c r="D87" s="384">
        <f>IF('AG Jul 2021'!O71="",$G$6*'AG Jul 2021'!N71/100,IF($G$6&gt;='AG Jul 2021'!P71,('AG Jul 2021'!P71*'AG Jul 2021'!N71/100),($G$6*'AG Jul 2021'!N71/100)))</f>
        <v>118.45162636363635</v>
      </c>
      <c r="E87" s="384">
        <f>IF(AND('AG Jul 2021'!P71&gt;0,'AG Jul 2021'!R71&gt;0),IF($G$6&lt;'AG Jul 2021'!P71,0,IF($G$6&lt;=('AG Jul 2021'!R71+'AG Jul 2021'!P71),(($G$6-'AG Jul 2021'!P71)*'AG Jul 2021'!Q71/100),(('AG Jul 2021'!R71)*'AG Jul 2021'!Q71/100))),0)</f>
        <v>0</v>
      </c>
      <c r="F87" s="384">
        <f>IF('AG Jul 2021'!T71&gt;0,IF(($G$6&lt;'AG Jul 2021'!T71),(0),($G$6-'AG Jul 2021'!T71)*'AG Jul 2021'!U71/100),IF(AND('AG Jul 2021'!R71&gt;0,'AG Jul 2021'!T71=""),IF(($G$6&lt;'AG Jul 2021'!R71),(0),($G$6-'AG Jul 2021'!R71)*'AG Jul 2021'!S71/100),IF(AND('AG Jul 2021'!P71&gt;0,'AG Jul 2021'!R71=""),IF(($G$6&lt;'AG Jul 2021'!P71),(0),($G$6-'AG Jul 2021'!P71)*'AG Jul 2021'!Q71/100),0)))</f>
        <v>0</v>
      </c>
      <c r="G87" s="384">
        <f>$I$6*'AG Jul 2021'!AH71/100</f>
        <v>137.34701590909089</v>
      </c>
      <c r="H87" s="384">
        <f>$H$6*'AG Jul 2021'!W71/100</f>
        <v>48.741639545454547</v>
      </c>
      <c r="I87" s="384">
        <f t="shared" si="24"/>
        <v>390.40291818181811</v>
      </c>
      <c r="J87" s="449">
        <f t="shared" si="25"/>
        <v>1218.1611272727268</v>
      </c>
      <c r="K87" s="449">
        <f t="shared" si="26"/>
        <v>1561.6116727272724</v>
      </c>
      <c r="L87" s="450">
        <f t="shared" si="31"/>
        <v>1717.7728399999999</v>
      </c>
      <c r="M87" s="449">
        <f>'AG Jul 2021'!AZ71</f>
        <v>0</v>
      </c>
      <c r="N87" s="449">
        <f>'AG Jul 2021'!BA71</f>
        <v>0</v>
      </c>
      <c r="O87" s="449">
        <f>'AG Jul 2021'!BB71</f>
        <v>0</v>
      </c>
      <c r="P87" s="449">
        <f>'AG Jul 2021'!BC71</f>
        <v>0</v>
      </c>
      <c r="Q87" s="449">
        <f>($E$6*'AG Jul 2021'!AT71/100)*4</f>
        <v>416.55599999999998</v>
      </c>
      <c r="R87" s="448" t="str">
        <f t="shared" si="32"/>
        <v>No discount</v>
      </c>
      <c r="S87" s="448" t="str">
        <f t="shared" si="33"/>
        <v>Inclusive</v>
      </c>
      <c r="T87" s="475">
        <f t="shared" si="27"/>
        <v>1561.6116727272724</v>
      </c>
      <c r="U87" s="449">
        <f t="shared" si="28"/>
        <v>1561.6116727272724</v>
      </c>
      <c r="V87" s="449">
        <f t="shared" si="29"/>
        <v>1145.0556727272724</v>
      </c>
      <c r="W87" s="449">
        <f t="shared" si="30"/>
        <v>1145.0556727272724</v>
      </c>
      <c r="X87" s="385">
        <f t="shared" si="34"/>
        <v>1259.5612399999998</v>
      </c>
      <c r="Y87" s="385">
        <f t="shared" si="34"/>
        <v>1259.5612399999998</v>
      </c>
      <c r="Z87" s="387">
        <f>'AG Jul 2021'!BL71</f>
        <v>0</v>
      </c>
      <c r="AA87" s="326" t="str">
        <f>'AG Jul 2021'!BM71</f>
        <v>n</v>
      </c>
      <c r="AB87" s="504"/>
      <c r="AC87" s="504"/>
      <c r="AD87" s="504"/>
      <c r="AE87" s="504"/>
      <c r="AF87" s="504"/>
      <c r="AG87" s="504"/>
      <c r="AH87" s="504"/>
      <c r="AI87" s="504"/>
      <c r="AJ87" s="504"/>
      <c r="AK87" s="504"/>
      <c r="AL87" s="504"/>
      <c r="AM87" s="504"/>
      <c r="AN87" s="504"/>
      <c r="AO87" s="504"/>
    </row>
    <row r="88" spans="1:41" x14ac:dyDescent="0.3">
      <c r="A88" s="319" t="str">
        <f>'AG Jul 2021'!K72</f>
        <v>Powerdirect</v>
      </c>
      <c r="B88" s="383" t="str">
        <f>'AG Jul 2021'!L72</f>
        <v>Rate Saver</v>
      </c>
      <c r="C88" s="384">
        <f>IF('AG Jul 2021'!BP72=0,91*'AG Jul 2021'!M72/100,(91*'AG Jul 2021'!M72/100)+'AG Jul 2021'!BP72/4)</f>
        <v>52.209181818181811</v>
      </c>
      <c r="D88" s="384">
        <f>IF('AG Jul 2021'!O72="",$G$6*'AG Jul 2021'!N72/100,IF($G$6&gt;='AG Jul 2021'!P72,('AG Jul 2021'!P72*'AG Jul 2021'!N72/100),($G$6*'AG Jul 2021'!N72/100)))</f>
        <v>98.915899090909079</v>
      </c>
      <c r="E88" s="384">
        <f>IF(AND('AG Jul 2021'!P72&gt;0,'AG Jul 2021'!R72&gt;0),IF($G$6&lt;'AG Jul 2021'!P72,0,IF($G$6&lt;=('AG Jul 2021'!R72+'AG Jul 2021'!P72),(($G$6-'AG Jul 2021'!P72)*'AG Jul 2021'!Q72/100),(('AG Jul 2021'!R72)*'AG Jul 2021'!Q72/100))),0)</f>
        <v>0</v>
      </c>
      <c r="F88" s="384">
        <f>IF('AG Jul 2021'!T72&gt;0,IF(($G$6&lt;'AG Jul 2021'!T72),(0),($G$6-'AG Jul 2021'!T72)*'AG Jul 2021'!U72/100),IF(AND('AG Jul 2021'!R72&gt;0,'AG Jul 2021'!T72=""),IF(($G$6&lt;'AG Jul 2021'!R72),(0),($G$6-'AG Jul 2021'!R72)*'AG Jul 2021'!S72/100),IF(AND('AG Jul 2021'!P72&gt;0,'AG Jul 2021'!R72=""),IF(($G$6&lt;'AG Jul 2021'!P72),(0),($G$6-'AG Jul 2021'!P72)*'AG Jul 2021'!Q72/100),0)))</f>
        <v>0</v>
      </c>
      <c r="G88" s="384">
        <f>$I$6*'AG Jul 2021'!AH72/100</f>
        <v>101.5857818181818</v>
      </c>
      <c r="H88" s="384">
        <f>$H$6*'AG Jul 2021'!W72/100</f>
        <v>38.387704090909082</v>
      </c>
      <c r="I88" s="384">
        <f t="shared" si="24"/>
        <v>291.09856681818178</v>
      </c>
      <c r="J88" s="449">
        <f t="shared" si="25"/>
        <v>955.5575399999999</v>
      </c>
      <c r="K88" s="449">
        <f t="shared" si="26"/>
        <v>1164.3942672727271</v>
      </c>
      <c r="L88" s="450">
        <f t="shared" si="31"/>
        <v>1280.8336939999999</v>
      </c>
      <c r="M88" s="449">
        <f>'AG Jul 2021'!AZ72</f>
        <v>0</v>
      </c>
      <c r="N88" s="449">
        <f>'AG Jul 2021'!BA72</f>
        <v>0</v>
      </c>
      <c r="O88" s="449">
        <f>'AG Jul 2021'!BB72</f>
        <v>0</v>
      </c>
      <c r="P88" s="449">
        <f>'AG Jul 2021'!BC72</f>
        <v>0</v>
      </c>
      <c r="Q88" s="449">
        <f>($E$6*'AG Jul 2021'!AT72/100)*4</f>
        <v>208.27799999999999</v>
      </c>
      <c r="R88" s="448" t="str">
        <f t="shared" si="32"/>
        <v>No discount</v>
      </c>
      <c r="S88" s="448" t="str">
        <f t="shared" si="33"/>
        <v>Exclusive</v>
      </c>
      <c r="T88" s="475">
        <f t="shared" si="27"/>
        <v>1164.3942672727271</v>
      </c>
      <c r="U88" s="449">
        <f t="shared" si="28"/>
        <v>1164.3942672727271</v>
      </c>
      <c r="V88" s="449">
        <f t="shared" si="29"/>
        <v>956.1162672727271</v>
      </c>
      <c r="W88" s="449">
        <f t="shared" si="30"/>
        <v>956.1162672727271</v>
      </c>
      <c r="X88" s="385">
        <f t="shared" si="34"/>
        <v>1051.7278939999999</v>
      </c>
      <c r="Y88" s="385">
        <f t="shared" si="34"/>
        <v>1051.7278939999999</v>
      </c>
      <c r="Z88" s="387">
        <f>'AG Jul 2021'!BL72</f>
        <v>0</v>
      </c>
      <c r="AA88" s="326" t="str">
        <f>'AG Jul 2021'!BM72</f>
        <v>n</v>
      </c>
      <c r="AB88" s="504"/>
      <c r="AC88" s="504"/>
      <c r="AD88" s="504"/>
      <c r="AE88" s="504"/>
      <c r="AF88" s="504"/>
      <c r="AG88" s="504"/>
      <c r="AH88" s="504"/>
      <c r="AI88" s="504"/>
      <c r="AJ88" s="504"/>
      <c r="AK88" s="504"/>
      <c r="AL88" s="504"/>
      <c r="AM88" s="504"/>
      <c r="AN88" s="504"/>
      <c r="AO88" s="504"/>
    </row>
    <row r="89" spans="1:41" x14ac:dyDescent="0.3">
      <c r="A89" s="319" t="str">
        <f>'AG Jul 2021'!K73</f>
        <v>Red Energy</v>
      </c>
      <c r="B89" s="383" t="str">
        <f>'AG Jul 2021'!L73</f>
        <v>Solar Saver</v>
      </c>
      <c r="C89" s="384">
        <f>IF('AG Jul 2021'!BP73=0,91*'AG Jul 2021'!M73/100,(91*'AG Jul 2021'!M73/100)+'AG Jul 2021'!BP73/4)</f>
        <v>83.992999999999995</v>
      </c>
      <c r="D89" s="384">
        <f>IF('AG Jul 2021'!O73="",$G$6*'AG Jul 2021'!N73/100,IF($G$6&gt;='AG Jul 2021'!P73,('AG Jul 2021'!P73*'AG Jul 2021'!N73/100),($G$6*'AG Jul 2021'!N73/100)))</f>
        <v>89.538749999999993</v>
      </c>
      <c r="E89" s="384">
        <f>IF(AND('AG Jul 2021'!P73&gt;0,'AG Jul 2021'!R73&gt;0),IF($G$6&lt;'AG Jul 2021'!P73,0,IF($G$6&lt;=('AG Jul 2021'!R73+'AG Jul 2021'!P73),(($G$6-'AG Jul 2021'!P73)*'AG Jul 2021'!Q73/100),(('AG Jul 2021'!R73)*'AG Jul 2021'!Q73/100))),0)</f>
        <v>0</v>
      </c>
      <c r="F89" s="384">
        <f>IF('AG Jul 2021'!T73&gt;0,IF(($G$6&lt;'AG Jul 2021'!T73),(0),($G$6-'AG Jul 2021'!T73)*'AG Jul 2021'!U73/100),IF(AND('AG Jul 2021'!R73&gt;0,'AG Jul 2021'!T73=""),IF(($G$6&lt;'AG Jul 2021'!R73),(0),($G$6-'AG Jul 2021'!R73)*'AG Jul 2021'!S73/100),IF(AND('AG Jul 2021'!P73&gt;0,'AG Jul 2021'!R73=""),IF(($G$6&lt;'AG Jul 2021'!P73),(0),($G$6-'AG Jul 2021'!P73)*'AG Jul 2021'!Q73/100),0)))</f>
        <v>0</v>
      </c>
      <c r="G89" s="384">
        <f>$I$6*'AG Jul 2021'!AH73/100</f>
        <v>154.87490454545451</v>
      </c>
      <c r="H89" s="384">
        <f>$H$6*'AG Jul 2021'!W73/100</f>
        <v>49.783544999999997</v>
      </c>
      <c r="I89" s="384">
        <f t="shared" si="24"/>
        <v>378.1901995454545</v>
      </c>
      <c r="J89" s="449">
        <f t="shared" si="25"/>
        <v>1176.788798181818</v>
      </c>
      <c r="K89" s="449">
        <f t="shared" si="26"/>
        <v>1512.760798181818</v>
      </c>
      <c r="L89" s="450">
        <f t="shared" si="31"/>
        <v>1664.0368779999999</v>
      </c>
      <c r="M89" s="449">
        <f>'AG Jul 2021'!AZ73</f>
        <v>0</v>
      </c>
      <c r="N89" s="449">
        <f>'AG Jul 2021'!BA73</f>
        <v>0</v>
      </c>
      <c r="O89" s="449">
        <f>'AG Jul 2021'!BB73</f>
        <v>0</v>
      </c>
      <c r="P89" s="449">
        <f>'AG Jul 2021'!BC73</f>
        <v>0</v>
      </c>
      <c r="Q89" s="449">
        <f>($E$6*'AG Jul 2021'!AT73/100)*4</f>
        <v>535.572</v>
      </c>
      <c r="R89" s="448" t="str">
        <f t="shared" si="32"/>
        <v>No discount</v>
      </c>
      <c r="S89" s="448" t="str">
        <f t="shared" si="33"/>
        <v>Inclusive</v>
      </c>
      <c r="T89" s="475">
        <f t="shared" si="27"/>
        <v>1512.760798181818</v>
      </c>
      <c r="U89" s="449">
        <f t="shared" si="28"/>
        <v>1512.760798181818</v>
      </c>
      <c r="V89" s="449">
        <f t="shared" si="29"/>
        <v>977.18879818181802</v>
      </c>
      <c r="W89" s="449">
        <f t="shared" si="30"/>
        <v>977.18879818181802</v>
      </c>
      <c r="X89" s="385">
        <f t="shared" si="34"/>
        <v>1074.9076779999998</v>
      </c>
      <c r="Y89" s="385">
        <f t="shared" si="34"/>
        <v>1074.9076779999998</v>
      </c>
      <c r="Z89" s="387">
        <f>'AG Jul 2021'!BL73</f>
        <v>0</v>
      </c>
      <c r="AA89" s="326" t="str">
        <f>'AG Jul 2021'!BM73</f>
        <v>n</v>
      </c>
      <c r="AB89" s="504"/>
      <c r="AC89" s="504"/>
      <c r="AD89" s="504"/>
      <c r="AE89" s="504"/>
      <c r="AF89" s="504"/>
      <c r="AG89" s="504"/>
      <c r="AH89" s="504"/>
      <c r="AI89" s="504"/>
      <c r="AJ89" s="504"/>
      <c r="AK89" s="504"/>
      <c r="AL89" s="504"/>
      <c r="AM89" s="504"/>
      <c r="AN89" s="504"/>
      <c r="AO89" s="504"/>
    </row>
    <row r="90" spans="1:41" x14ac:dyDescent="0.3">
      <c r="A90" s="319" t="str">
        <f>'AG Jul 2021'!K74</f>
        <v>Simply Energy</v>
      </c>
      <c r="B90" s="383" t="str">
        <f>'AG Jul 2021'!L74</f>
        <v>Energy Saver</v>
      </c>
      <c r="C90" s="384">
        <f>IF('AG Jul 2021'!BP74=0,91*'AG Jul 2021'!M74/100,(91*'AG Jul 2021'!M74/100)+'AG Jul 2021'!BP74/4)</f>
        <v>80.989999999999995</v>
      </c>
      <c r="D90" s="384">
        <f>IF('AG Jul 2021'!O74="",$G$6*'AG Jul 2021'!N74/100,IF($G$6&gt;='AG Jul 2021'!P74,('AG Jul 2021'!P74*'AG Jul 2021'!N74/100),($G$6*'AG Jul 2021'!N74/100)))</f>
        <v>93.120299999999986</v>
      </c>
      <c r="E90" s="384">
        <f>IF(AND('AG Jul 2021'!P74&gt;0,'AG Jul 2021'!R74&gt;0),IF($G$6&lt;'AG Jul 2021'!P74,0,IF($G$6&lt;=('AG Jul 2021'!R74+'AG Jul 2021'!P74),(($G$6-'AG Jul 2021'!P74)*'AG Jul 2021'!Q74/100),(('AG Jul 2021'!R74)*'AG Jul 2021'!Q74/100))),0)</f>
        <v>0</v>
      </c>
      <c r="F90" s="384">
        <f>IF('AG Jul 2021'!T74&gt;0,IF(($G$6&lt;'AG Jul 2021'!T74),(0),($G$6-'AG Jul 2021'!T74)*'AG Jul 2021'!U74/100),IF(AND('AG Jul 2021'!R74&gt;0,'AG Jul 2021'!T74=""),IF(($G$6&lt;'AG Jul 2021'!R74),(0),($G$6-'AG Jul 2021'!R74)*'AG Jul 2021'!S74/100),IF(AND('AG Jul 2021'!P74&gt;0,'AG Jul 2021'!R74=""),IF(($G$6&lt;'AG Jul 2021'!P74),(0),($G$6-'AG Jul 2021'!P74)*'AG Jul 2021'!Q74/100),0)))</f>
        <v>0</v>
      </c>
      <c r="G90" s="384">
        <f>$I$6*'AG Jul 2021'!AH74/100</f>
        <v>140.49443863636361</v>
      </c>
      <c r="H90" s="384">
        <f>$H$6*'AG Jul 2021'!W74/100</f>
        <v>67.691294999999997</v>
      </c>
      <c r="I90" s="384">
        <f t="shared" si="24"/>
        <v>382.29603363636363</v>
      </c>
      <c r="J90" s="449">
        <f t="shared" si="25"/>
        <v>1205.2241345454545</v>
      </c>
      <c r="K90" s="449">
        <f t="shared" si="26"/>
        <v>1529.1841345454545</v>
      </c>
      <c r="L90" s="450">
        <f t="shared" si="31"/>
        <v>1682.1025480000001</v>
      </c>
      <c r="M90" s="449">
        <f>'AG Jul 2021'!AZ74</f>
        <v>19</v>
      </c>
      <c r="N90" s="449">
        <f>'AG Jul 2021'!BA74</f>
        <v>0</v>
      </c>
      <c r="O90" s="449">
        <f>'AG Jul 2021'!BB74</f>
        <v>0</v>
      </c>
      <c r="P90" s="449">
        <f>'AG Jul 2021'!BC74</f>
        <v>0</v>
      </c>
      <c r="Q90" s="449">
        <f>($E$6*'AG Jul 2021'!AT74/100)*4</f>
        <v>163.64700000000002</v>
      </c>
      <c r="R90" s="448" t="str">
        <f t="shared" si="32"/>
        <v>Guaranteed off bill</v>
      </c>
      <c r="S90" s="448" t="str">
        <f t="shared" si="33"/>
        <v>Exclusive</v>
      </c>
      <c r="T90" s="475">
        <f t="shared" si="27"/>
        <v>1238.6391489818182</v>
      </c>
      <c r="U90" s="449">
        <f t="shared" si="28"/>
        <v>1238.6391489818182</v>
      </c>
      <c r="V90" s="449">
        <f t="shared" si="29"/>
        <v>1074.9921489818182</v>
      </c>
      <c r="W90" s="449">
        <f t="shared" si="30"/>
        <v>1074.9921489818182</v>
      </c>
      <c r="X90" s="385">
        <f t="shared" si="34"/>
        <v>1182.4913638800001</v>
      </c>
      <c r="Y90" s="385">
        <f t="shared" si="34"/>
        <v>1182.4913638800001</v>
      </c>
      <c r="Z90" s="387">
        <f>'AG Jul 2021'!BL74</f>
        <v>0</v>
      </c>
      <c r="AA90" s="326" t="str">
        <f>'AG Jul 2021'!BM74</f>
        <v>n</v>
      </c>
      <c r="AB90" s="504"/>
      <c r="AC90" s="504"/>
      <c r="AD90" s="504"/>
      <c r="AE90" s="504"/>
      <c r="AF90" s="504"/>
      <c r="AG90" s="504"/>
      <c r="AH90" s="504"/>
      <c r="AI90" s="504"/>
      <c r="AJ90" s="504"/>
      <c r="AK90" s="504"/>
      <c r="AL90" s="504"/>
      <c r="AM90" s="504"/>
      <c r="AN90" s="504"/>
      <c r="AO90" s="504"/>
    </row>
    <row r="91" spans="1:41" x14ac:dyDescent="0.3">
      <c r="A91" s="319" t="str">
        <f>'AG Jul 2021'!K75</f>
        <v>1st Energy</v>
      </c>
      <c r="B91" s="383" t="str">
        <f>'AG Jul 2021'!L75</f>
        <v>Solar Bonus</v>
      </c>
      <c r="C91" s="384">
        <f>IF('AG Jul 2021'!BP75=0,91*'AG Jul 2021'!M75/100,(91*'AG Jul 2021'!M75/100)+'AG Jul 2021'!BP75/4)</f>
        <v>90.09</v>
      </c>
      <c r="D91" s="384">
        <f>IF('AG Jul 2021'!O75="",$G$6*'AG Jul 2021'!N75/100,IF($G$6&gt;='AG Jul 2021'!P75,('AG Jul 2021'!P75*'AG Jul 2021'!N75/100),($G$6*'AG Jul 2021'!N75/100)))</f>
        <v>92.100100909090912</v>
      </c>
      <c r="E91" s="384">
        <f>IF(AND('AG Jul 2021'!P75&gt;0,'AG Jul 2021'!R75&gt;0),IF($G$6&lt;'AG Jul 2021'!P75,0,IF($G$6&lt;=('AG Jul 2021'!R75+'AG Jul 2021'!P75),(($G$6-'AG Jul 2021'!P75)*'AG Jul 2021'!Q75/100),(('AG Jul 2021'!R75)*'AG Jul 2021'!Q75/100))),0)</f>
        <v>0</v>
      </c>
      <c r="F91" s="384">
        <f>IF('AG Jul 2021'!T75&gt;0,IF(($G$6&lt;'AG Jul 2021'!T75),(0),($G$6-'AG Jul 2021'!T75)*'AG Jul 2021'!U75/100),IF(AND('AG Jul 2021'!R75&gt;0,'AG Jul 2021'!T75=""),IF(($G$6&lt;'AG Jul 2021'!R75),(0),($G$6-'AG Jul 2021'!R75)*'AG Jul 2021'!S75/100),IF(AND('AG Jul 2021'!P75&gt;0,'AG Jul 2021'!R75=""),IF(($G$6&lt;'AG Jul 2021'!P75),(0),($G$6-'AG Jul 2021'!P75)*'AG Jul 2021'!Q75/100),0)))</f>
        <v>0</v>
      </c>
      <c r="G91" s="384">
        <f>$I$6*'AG Jul 2021'!AH75/100</f>
        <v>106.63251136363633</v>
      </c>
      <c r="H91" s="384">
        <f>$H$6*'AG Jul 2021'!W75/100</f>
        <v>51.151045909090897</v>
      </c>
      <c r="I91" s="384">
        <f t="shared" si="24"/>
        <v>339.97365818181817</v>
      </c>
      <c r="J91" s="449">
        <f t="shared" si="25"/>
        <v>999.53463272727265</v>
      </c>
      <c r="K91" s="449">
        <f t="shared" si="26"/>
        <v>1359.8946327272727</v>
      </c>
      <c r="L91" s="450">
        <f t="shared" si="31"/>
        <v>1495.884096</v>
      </c>
      <c r="M91" s="449">
        <f>'AG Jul 2021'!AZ75</f>
        <v>0</v>
      </c>
      <c r="N91" s="449">
        <f>'AG Jul 2021'!BA75</f>
        <v>0</v>
      </c>
      <c r="O91" s="449">
        <f>'AG Jul 2021'!BB75</f>
        <v>0</v>
      </c>
      <c r="P91" s="449">
        <f>'AG Jul 2021'!BC75</f>
        <v>0</v>
      </c>
      <c r="Q91" s="449">
        <f>($E$6*'AG Jul 2021'!AT75/100)*4</f>
        <v>327.29400000000004</v>
      </c>
      <c r="R91" s="448" t="str">
        <f t="shared" si="32"/>
        <v>No discount</v>
      </c>
      <c r="S91" s="448" t="str">
        <f t="shared" si="33"/>
        <v>Exclusive</v>
      </c>
      <c r="T91" s="475">
        <f t="shared" si="27"/>
        <v>1359.8946327272727</v>
      </c>
      <c r="U91" s="449">
        <f t="shared" si="28"/>
        <v>1359.8946327272727</v>
      </c>
      <c r="V91" s="449">
        <f t="shared" si="29"/>
        <v>1032.6006327272726</v>
      </c>
      <c r="W91" s="449">
        <f t="shared" si="30"/>
        <v>1032.6006327272726</v>
      </c>
      <c r="X91" s="385">
        <f t="shared" si="34"/>
        <v>1135.860696</v>
      </c>
      <c r="Y91" s="385">
        <f t="shared" si="34"/>
        <v>1135.860696</v>
      </c>
      <c r="Z91" s="387">
        <f>'AG Jul 2021'!BL75</f>
        <v>0</v>
      </c>
      <c r="AA91" s="326" t="str">
        <f>'AG Jul 2021'!BM75</f>
        <v>n</v>
      </c>
      <c r="AB91" s="504"/>
      <c r="AC91" s="504"/>
      <c r="AD91" s="504"/>
      <c r="AE91" s="504"/>
      <c r="AF91" s="504"/>
      <c r="AG91" s="504"/>
      <c r="AH91" s="504"/>
      <c r="AI91" s="504"/>
      <c r="AJ91" s="504"/>
      <c r="AK91" s="504"/>
      <c r="AL91" s="504"/>
      <c r="AM91" s="504"/>
      <c r="AN91" s="504"/>
      <c r="AO91" s="504"/>
    </row>
    <row r="92" spans="1:41" x14ac:dyDescent="0.3">
      <c r="A92" s="319" t="str">
        <f>'AG Jul 2021'!K76</f>
        <v>Discover Energy</v>
      </c>
      <c r="B92" s="383" t="str">
        <f>'AG Jul 2021'!L76</f>
        <v>Solar Smart</v>
      </c>
      <c r="C92" s="384">
        <f>IF('AG Jul 2021'!BP76=0,91*'AG Jul 2021'!M76/100,(91*'AG Jul 2021'!M76/100)+'AG Jul 2021'!BP76/4)</f>
        <v>61.218181818181812</v>
      </c>
      <c r="D92" s="384">
        <f>IF('AG Jul 2021'!O76="",$G$6*'AG Jul 2021'!N76/100,IF($G$6&gt;='AG Jul 2021'!P76,('AG Jul 2021'!P76*'AG Jul 2021'!N76/100),($G$6*'AG Jul 2021'!N76/100)))</f>
        <v>107.68526999999999</v>
      </c>
      <c r="E92" s="384">
        <f>IF(AND('AG Jul 2021'!P76&gt;0,'AG Jul 2021'!R76&gt;0),IF($G$6&lt;'AG Jul 2021'!P76,0,IF($G$6&lt;=('AG Jul 2021'!R76+'AG Jul 2021'!P76),(($G$6-'AG Jul 2021'!P76)*'AG Jul 2021'!Q76/100),(('AG Jul 2021'!R76)*'AG Jul 2021'!Q76/100))),0)</f>
        <v>0</v>
      </c>
      <c r="F92" s="384">
        <f>IF('AG Jul 2021'!T76&gt;0,IF(($G$6&lt;'AG Jul 2021'!T76),(0),($G$6-'AG Jul 2021'!T76)*'AG Jul 2021'!U76/100),IF(AND('AG Jul 2021'!R76&gt;0,'AG Jul 2021'!T76=""),IF(($G$6&lt;'AG Jul 2021'!R76),(0),($G$6-'AG Jul 2021'!R76)*'AG Jul 2021'!S76/100),IF(AND('AG Jul 2021'!P76&gt;0,'AG Jul 2021'!R76=""),IF(($G$6&lt;'AG Jul 2021'!P76),(0),($G$6-'AG Jul 2021'!P76)*'AG Jul 2021'!Q76/100),0)))</f>
        <v>0</v>
      </c>
      <c r="G92" s="384">
        <f>$I$6*'AG Jul 2021'!AH76/100</f>
        <v>111.35364545454544</v>
      </c>
      <c r="H92" s="384">
        <f>$H$6*'AG Jul 2021'!W76/100</f>
        <v>54.537238636363625</v>
      </c>
      <c r="I92" s="384">
        <f t="shared" si="24"/>
        <v>334.79433590909088</v>
      </c>
      <c r="J92" s="449">
        <f t="shared" si="25"/>
        <v>1094.3046163636363</v>
      </c>
      <c r="K92" s="449">
        <f t="shared" si="26"/>
        <v>1339.1773436363635</v>
      </c>
      <c r="L92" s="450">
        <f t="shared" si="31"/>
        <v>1473.0950780000001</v>
      </c>
      <c r="M92" s="449">
        <f>'AG Jul 2021'!AZ76</f>
        <v>0</v>
      </c>
      <c r="N92" s="449">
        <f>'AG Jul 2021'!BA76</f>
        <v>27</v>
      </c>
      <c r="O92" s="449">
        <f>'AG Jul 2021'!BB76</f>
        <v>0</v>
      </c>
      <c r="P92" s="449">
        <f>'AG Jul 2021'!BC76</f>
        <v>0</v>
      </c>
      <c r="Q92" s="449">
        <f>($E$6*'AG Jul 2021'!AT76/100)*4</f>
        <v>476.06400000000002</v>
      </c>
      <c r="R92" s="448" t="str">
        <f t="shared" si="32"/>
        <v>Guaranteed off usage</v>
      </c>
      <c r="S92" s="448" t="str">
        <f t="shared" si="33"/>
        <v>Exclusive</v>
      </c>
      <c r="T92" s="475">
        <f t="shared" si="27"/>
        <v>1043.7150972181817</v>
      </c>
      <c r="U92" s="449">
        <f t="shared" si="28"/>
        <v>1043.7150972181817</v>
      </c>
      <c r="V92" s="449">
        <f t="shared" si="29"/>
        <v>567.65109721818158</v>
      </c>
      <c r="W92" s="449">
        <f t="shared" si="30"/>
        <v>567.65109721818158</v>
      </c>
      <c r="X92" s="385">
        <f t="shared" si="34"/>
        <v>624.41620693999982</v>
      </c>
      <c r="Y92" s="385">
        <f t="shared" si="34"/>
        <v>624.41620693999982</v>
      </c>
      <c r="Z92" s="387">
        <f>'AG Jul 2021'!BL76</f>
        <v>0</v>
      </c>
      <c r="AA92" s="326" t="str">
        <f>'AG Jul 2021'!BM76</f>
        <v>n</v>
      </c>
      <c r="AB92" s="504"/>
      <c r="AC92" s="504"/>
      <c r="AD92" s="504"/>
      <c r="AE92" s="504"/>
      <c r="AF92" s="504"/>
      <c r="AG92" s="504"/>
      <c r="AH92" s="504"/>
      <c r="AI92" s="504"/>
      <c r="AJ92" s="504"/>
      <c r="AK92" s="504"/>
      <c r="AL92" s="504"/>
      <c r="AM92" s="504"/>
      <c r="AN92" s="504"/>
      <c r="AO92" s="504"/>
    </row>
    <row r="93" spans="1:41" x14ac:dyDescent="0.3">
      <c r="A93" s="319" t="str">
        <f>'AG Jul 2021'!K77</f>
        <v>Enova Energy</v>
      </c>
      <c r="B93" s="383" t="str">
        <f>'AG Jul 2021'!L77</f>
        <v>Solar Premium</v>
      </c>
      <c r="C93" s="384">
        <f>IF('AG Jul 2021'!BP77=0,91*'AG Jul 2021'!M77/100,(91*'AG Jul 2021'!M77/100)+'AG Jul 2021'!BP77/4)</f>
        <v>90.09</v>
      </c>
      <c r="D93" s="384">
        <f>IF('AG Jul 2021'!O77="",$G$6*'AG Jul 2021'!N77/100,IF($G$6&gt;='AG Jul 2021'!P77,('AG Jul 2021'!P77*'AG Jul 2021'!N77/100),($G$6*'AG Jul 2021'!N77/100)))</f>
        <v>100.2834</v>
      </c>
      <c r="E93" s="384">
        <f>IF(AND('AG Jul 2021'!P77&gt;0,'AG Jul 2021'!R77&gt;0),IF($G$6&lt;'AG Jul 2021'!P77,0,IF($G$6&lt;=('AG Jul 2021'!R77+'AG Jul 2021'!P77),(($G$6-'AG Jul 2021'!P77)*'AG Jul 2021'!Q77/100),(('AG Jul 2021'!R77)*'AG Jul 2021'!Q77/100))),0)</f>
        <v>0</v>
      </c>
      <c r="F93" s="384">
        <f>IF('AG Jul 2021'!T77&gt;0,IF(($G$6&lt;'AG Jul 2021'!T77),(0),($G$6-'AG Jul 2021'!T77)*'AG Jul 2021'!U77/100),IF(AND('AG Jul 2021'!R77&gt;0,'AG Jul 2021'!T77=""),IF(($G$6&lt;'AG Jul 2021'!R77),(0),($G$6-'AG Jul 2021'!R77)*'AG Jul 2021'!S77/100),IF(AND('AG Jul 2021'!P77&gt;0,'AG Jul 2021'!R77=""),IF(($G$6&lt;'AG Jul 2021'!P77),(0),($G$6-'AG Jul 2021'!P77)*'AG Jul 2021'!Q77/100),0)))</f>
        <v>0</v>
      </c>
      <c r="G93" s="384">
        <f>$I$6*'AG Jul 2021'!AH77/100</f>
        <v>125.35424999999999</v>
      </c>
      <c r="H93" s="384">
        <f>$H$6*'AG Jul 2021'!W77/100</f>
        <v>64.467899999999986</v>
      </c>
      <c r="I93" s="384">
        <f t="shared" si="24"/>
        <v>380.19554999999997</v>
      </c>
      <c r="J93" s="449">
        <f t="shared" si="25"/>
        <v>1160.4222</v>
      </c>
      <c r="K93" s="449">
        <f t="shared" si="26"/>
        <v>1520.7821999999999</v>
      </c>
      <c r="L93" s="450">
        <f t="shared" si="31"/>
        <v>1672.86042</v>
      </c>
      <c r="M93" s="449">
        <f>'AG Jul 2021'!AZ77</f>
        <v>0</v>
      </c>
      <c r="N93" s="449">
        <f>'AG Jul 2021'!BA77</f>
        <v>0</v>
      </c>
      <c r="O93" s="449">
        <f>'AG Jul 2021'!BB77</f>
        <v>0</v>
      </c>
      <c r="P93" s="449">
        <f>'AG Jul 2021'!BC77</f>
        <v>0</v>
      </c>
      <c r="Q93" s="449">
        <f>($E$6*'AG Jul 2021'!AT77/100)*4</f>
        <v>357.048</v>
      </c>
      <c r="R93" s="448" t="str">
        <f t="shared" si="32"/>
        <v>No discount</v>
      </c>
      <c r="S93" s="448" t="str">
        <f t="shared" si="33"/>
        <v>Exclusive</v>
      </c>
      <c r="T93" s="475">
        <f t="shared" si="27"/>
        <v>1520.7821999999999</v>
      </c>
      <c r="U93" s="449">
        <f t="shared" si="28"/>
        <v>1520.7821999999999</v>
      </c>
      <c r="V93" s="449">
        <f t="shared" si="29"/>
        <v>1163.7341999999999</v>
      </c>
      <c r="W93" s="449">
        <f t="shared" si="30"/>
        <v>1163.7341999999999</v>
      </c>
      <c r="X93" s="385">
        <f t="shared" si="34"/>
        <v>1280.10762</v>
      </c>
      <c r="Y93" s="385">
        <f t="shared" si="34"/>
        <v>1280.10762</v>
      </c>
      <c r="Z93" s="387">
        <f>'AG Jul 2021'!BL77</f>
        <v>0</v>
      </c>
      <c r="AA93" s="326" t="str">
        <f>'AG Jul 2021'!BM77</f>
        <v>n</v>
      </c>
      <c r="AB93" s="504"/>
      <c r="AC93" s="504"/>
      <c r="AD93" s="504"/>
      <c r="AE93" s="504"/>
      <c r="AF93" s="504"/>
      <c r="AG93" s="504"/>
      <c r="AH93" s="504"/>
      <c r="AI93" s="504"/>
      <c r="AJ93" s="504"/>
      <c r="AK93" s="504"/>
      <c r="AL93" s="504"/>
      <c r="AM93" s="504"/>
      <c r="AN93" s="504"/>
      <c r="AO93" s="504"/>
    </row>
    <row r="94" spans="1:41" x14ac:dyDescent="0.3">
      <c r="A94" s="319" t="str">
        <f>'AG Jul 2021'!K78</f>
        <v>GloBird Energy</v>
      </c>
      <c r="B94" s="383" t="str">
        <f>'AG Jul 2021'!L78</f>
        <v>UltraSave</v>
      </c>
      <c r="C94" s="384">
        <f>IF('AG Jul 2021'!BP78=0,91*'AG Jul 2021'!M78/100,(91*'AG Jul 2021'!M78/100)+'AG Jul 2021'!BP78/4)</f>
        <v>86.449999999999989</v>
      </c>
      <c r="D94" s="384">
        <f>IF('AG Jul 2021'!O78="",$G$6*'AG Jul 2021'!N78/100,IF($G$6&gt;='AG Jul 2021'!P78,('AG Jul 2021'!P78*'AG Jul 2021'!N78/100),($G$6*'AG Jul 2021'!N78/100)))</f>
        <v>85.957200000000014</v>
      </c>
      <c r="E94" s="384">
        <f>IF(AND('AG Jul 2021'!P78&gt;0,'AG Jul 2021'!R78&gt;0),IF($G$6&lt;'AG Jul 2021'!P78,0,IF($G$6&lt;=('AG Jul 2021'!R78+'AG Jul 2021'!P78),(($G$6-'AG Jul 2021'!P78)*'AG Jul 2021'!Q78/100),(('AG Jul 2021'!R78)*'AG Jul 2021'!Q78/100))),0)</f>
        <v>0</v>
      </c>
      <c r="F94" s="384">
        <f>IF('AG Jul 2021'!T78&gt;0,IF(($G$6&lt;'AG Jul 2021'!T78),(0),($G$6-'AG Jul 2021'!T78)*'AG Jul 2021'!U78/100),IF(AND('AG Jul 2021'!R78&gt;0,'AG Jul 2021'!T78=""),IF(($G$6&lt;'AG Jul 2021'!R78),(0),($G$6-'AG Jul 2021'!R78)*'AG Jul 2021'!S78/100),IF(AND('AG Jul 2021'!P78&gt;0,'AG Jul 2021'!R78=""),IF(($G$6&lt;'AG Jul 2021'!P78),(0),($G$6-'AG Jul 2021'!P78)*'AG Jul 2021'!Q78/100),0)))</f>
        <v>0</v>
      </c>
      <c r="G94" s="384">
        <f>$I$6*'AG Jul 2021'!AH78/100</f>
        <v>90.732599999999991</v>
      </c>
      <c r="H94" s="384">
        <f>$H$6*'AG Jul 2021'!W78/100</f>
        <v>54.439559999999986</v>
      </c>
      <c r="I94" s="384">
        <f t="shared" si="24"/>
        <v>317.57935999999995</v>
      </c>
      <c r="J94" s="449">
        <f t="shared" si="25"/>
        <v>924.51743999999985</v>
      </c>
      <c r="K94" s="449">
        <f t="shared" si="26"/>
        <v>1270.3174399999998</v>
      </c>
      <c r="L94" s="450">
        <f t="shared" si="31"/>
        <v>1397.3491839999999</v>
      </c>
      <c r="M94" s="449">
        <f>'AG Jul 2021'!AZ78</f>
        <v>0</v>
      </c>
      <c r="N94" s="449">
        <f>'AG Jul 2021'!BA78</f>
        <v>0</v>
      </c>
      <c r="O94" s="449">
        <f>'AG Jul 2021'!BB78</f>
        <v>0</v>
      </c>
      <c r="P94" s="449">
        <f>'AG Jul 2021'!BC78</f>
        <v>0</v>
      </c>
      <c r="Q94" s="449">
        <f>($E$6*'AG Jul 2021'!AT78/100)*4</f>
        <v>89.262</v>
      </c>
      <c r="R94" s="448" t="str">
        <f t="shared" si="32"/>
        <v>No discount</v>
      </c>
      <c r="S94" s="448" t="str">
        <f t="shared" si="33"/>
        <v>Exclusive</v>
      </c>
      <c r="T94" s="475">
        <f t="shared" si="27"/>
        <v>1270.3174399999998</v>
      </c>
      <c r="U94" s="449">
        <f t="shared" si="28"/>
        <v>1270.3174399999998</v>
      </c>
      <c r="V94" s="449">
        <f t="shared" si="29"/>
        <v>1181.0554399999999</v>
      </c>
      <c r="W94" s="449">
        <f t="shared" si="30"/>
        <v>1181.0554399999999</v>
      </c>
      <c r="X94" s="385">
        <f t="shared" si="34"/>
        <v>1299.1609839999999</v>
      </c>
      <c r="Y94" s="385">
        <f t="shared" si="34"/>
        <v>1299.1609839999999</v>
      </c>
      <c r="Z94" s="387">
        <f>'AG Jul 2021'!BL78</f>
        <v>0</v>
      </c>
      <c r="AA94" s="326" t="str">
        <f>'AG Jul 2021'!BM78</f>
        <v>n</v>
      </c>
      <c r="AB94" s="504"/>
      <c r="AC94" s="504"/>
      <c r="AD94" s="504"/>
      <c r="AE94" s="504"/>
      <c r="AF94" s="504"/>
      <c r="AG94" s="504"/>
      <c r="AH94" s="504"/>
      <c r="AI94" s="504"/>
      <c r="AJ94" s="504"/>
      <c r="AK94" s="504"/>
      <c r="AL94" s="504"/>
      <c r="AM94" s="504"/>
      <c r="AN94" s="504"/>
      <c r="AO94" s="504"/>
    </row>
    <row r="95" spans="1:41" x14ac:dyDescent="0.3">
      <c r="A95" s="319" t="str">
        <f>'AG Jul 2021'!K79</f>
        <v>Kogan Energy</v>
      </c>
      <c r="B95" s="383" t="str">
        <f>'AG Jul 2021'!L79</f>
        <v>Market offer</v>
      </c>
      <c r="C95" s="384">
        <f>IF('AG Jul 2021'!BP79=0,91*'AG Jul 2021'!M79/100,(91*'AG Jul 2021'!M79/100)+'AG Jul 2021'!BP79/4)</f>
        <v>89.643272727272731</v>
      </c>
      <c r="D95" s="384">
        <f>IF('AG Jul 2021'!O79="",$G$6*'AG Jul 2021'!N79/100,IF($G$6&gt;='AG Jul 2021'!P79,('AG Jul 2021'!P79*'AG Jul 2021'!N79/100),($G$6*'AG Jul 2021'!N79/100)))</f>
        <v>81.789578181818172</v>
      </c>
      <c r="E95" s="384">
        <f>IF(AND('AG Jul 2021'!P79&gt;0,'AG Jul 2021'!R79&gt;0),IF($G$6&lt;'AG Jul 2021'!P79,0,IF($G$6&lt;=('AG Jul 2021'!R79+'AG Jul 2021'!P79),(($G$6-'AG Jul 2021'!P79)*'AG Jul 2021'!Q79/100),(('AG Jul 2021'!R79)*'AG Jul 2021'!Q79/100))),0)</f>
        <v>0</v>
      </c>
      <c r="F95" s="384">
        <f>IF('AG Jul 2021'!T79&gt;0,IF(($G$6&lt;'AG Jul 2021'!T79),(0),($G$6-'AG Jul 2021'!T79)*'AG Jul 2021'!U79/100),IF(AND('AG Jul 2021'!R79&gt;0,'AG Jul 2021'!T79=""),IF(($G$6&lt;'AG Jul 2021'!R79),(0),($G$6-'AG Jul 2021'!R79)*'AG Jul 2021'!S79/100),IF(AND('AG Jul 2021'!P79&gt;0,'AG Jul 2021'!R79=""),IF(($G$6&lt;'AG Jul 2021'!P79),(0),($G$6-'AG Jul 2021'!P79)*'AG Jul 2021'!Q79/100),0)))</f>
        <v>0</v>
      </c>
      <c r="G95" s="384">
        <f>$I$6*'AG Jul 2021'!AH79/100</f>
        <v>86.554124999999985</v>
      </c>
      <c r="H95" s="384">
        <f>$H$6*'AG Jul 2021'!W79/100</f>
        <v>44.769374999999989</v>
      </c>
      <c r="I95" s="384">
        <f t="shared" si="24"/>
        <v>302.75635090909088</v>
      </c>
      <c r="J95" s="449">
        <f t="shared" si="25"/>
        <v>852.45231272727256</v>
      </c>
      <c r="K95" s="449">
        <f t="shared" si="26"/>
        <v>1211.0254036363635</v>
      </c>
      <c r="L95" s="450">
        <f t="shared" si="31"/>
        <v>1332.1279440000001</v>
      </c>
      <c r="M95" s="449">
        <f>'AG Jul 2021'!AZ79</f>
        <v>0</v>
      </c>
      <c r="N95" s="449">
        <f>'AG Jul 2021'!BA79</f>
        <v>0</v>
      </c>
      <c r="O95" s="449">
        <f>'AG Jul 2021'!BB79</f>
        <v>0</v>
      </c>
      <c r="P95" s="449">
        <f>'AG Jul 2021'!BC79</f>
        <v>0</v>
      </c>
      <c r="Q95" s="449">
        <f>($E$6*'AG Jul 2021'!AT79/100)*4</f>
        <v>129.4299</v>
      </c>
      <c r="R95" s="448" t="str">
        <f t="shared" si="32"/>
        <v>No discount</v>
      </c>
      <c r="S95" s="448" t="str">
        <f t="shared" si="33"/>
        <v>Exclusive</v>
      </c>
      <c r="T95" s="475">
        <f t="shared" si="27"/>
        <v>1211.0254036363635</v>
      </c>
      <c r="U95" s="449">
        <f t="shared" si="28"/>
        <v>1211.0254036363635</v>
      </c>
      <c r="V95" s="449">
        <f t="shared" si="29"/>
        <v>1081.5955036363634</v>
      </c>
      <c r="W95" s="449">
        <f t="shared" si="30"/>
        <v>1081.5955036363634</v>
      </c>
      <c r="X95" s="385">
        <f t="shared" si="34"/>
        <v>1189.755054</v>
      </c>
      <c r="Y95" s="385">
        <f t="shared" si="34"/>
        <v>1189.755054</v>
      </c>
      <c r="Z95" s="387">
        <f>'AG Jul 2021'!BL79</f>
        <v>0</v>
      </c>
      <c r="AA95" s="326" t="str">
        <f>'AG Jul 2021'!BM79</f>
        <v>n</v>
      </c>
      <c r="AB95" s="504"/>
      <c r="AC95" s="504"/>
      <c r="AD95" s="504"/>
      <c r="AE95" s="504"/>
      <c r="AF95" s="504"/>
      <c r="AG95" s="504"/>
      <c r="AH95" s="504"/>
      <c r="AI95" s="504"/>
      <c r="AJ95" s="504"/>
      <c r="AK95" s="504"/>
      <c r="AL95" s="504"/>
      <c r="AM95" s="504"/>
      <c r="AN95" s="504"/>
      <c r="AO95" s="504"/>
    </row>
    <row r="96" spans="1:41" x14ac:dyDescent="0.3">
      <c r="A96" s="319" t="str">
        <f>'AG Jul 2021'!K80</f>
        <v>ReAmped Energy</v>
      </c>
      <c r="B96" s="383" t="str">
        <f>'AG Jul 2021'!L80</f>
        <v>Solar</v>
      </c>
      <c r="C96" s="384">
        <f>IF('AG Jul 2021'!BP80=0,91*'AG Jul 2021'!M80/100,(91*'AG Jul 2021'!M80/100)+'AG Jul 2021'!BP80/4)</f>
        <v>84.704454545454539</v>
      </c>
      <c r="D96" s="384">
        <f>IF('AG Jul 2021'!O80="",$G$6*'AG Jul 2021'!N80/100,IF($G$6&gt;='AG Jul 2021'!P80,('AG Jul 2021'!P80*'AG Jul 2021'!N80/100),($G$6*'AG Jul 2021'!N80/100)))</f>
        <v>90.385298181818186</v>
      </c>
      <c r="E96" s="384">
        <f>IF(AND('AG Jul 2021'!P80&gt;0,'AG Jul 2021'!R80&gt;0),IF($G$6&lt;'AG Jul 2021'!P80,0,IF($G$6&lt;=('AG Jul 2021'!R80+'AG Jul 2021'!P80),(($G$6-'AG Jul 2021'!P80)*'AG Jul 2021'!Q80/100),(('AG Jul 2021'!R80)*'AG Jul 2021'!Q80/100))),0)</f>
        <v>0</v>
      </c>
      <c r="F96" s="384">
        <f>IF('AG Jul 2021'!T80&gt;0,IF(($G$6&lt;'AG Jul 2021'!T80),(0),($G$6-'AG Jul 2021'!T80)*'AG Jul 2021'!U80/100),IF(AND('AG Jul 2021'!R80&gt;0,'AG Jul 2021'!T80=""),IF(($G$6&lt;'AG Jul 2021'!R80),(0),($G$6-'AG Jul 2021'!R80)*'AG Jul 2021'!S80/100),IF(AND('AG Jul 2021'!P80&gt;0,'AG Jul 2021'!R80=""),IF(($G$6&lt;'AG Jul 2021'!P80),(0),($G$6-'AG Jul 2021'!P80)*'AG Jul 2021'!Q80/100),0)))</f>
        <v>0</v>
      </c>
      <c r="G96" s="384">
        <f>$I$6*'AG Jul 2021'!AH80/100</f>
        <v>148.09166590909089</v>
      </c>
      <c r="H96" s="384">
        <f>$H$6*'AG Jul 2021'!W80/100</f>
        <v>75.212549999999993</v>
      </c>
      <c r="I96" s="384">
        <f t="shared" si="24"/>
        <v>398.39396863636364</v>
      </c>
      <c r="J96" s="449">
        <f t="shared" si="25"/>
        <v>1254.7580563636363</v>
      </c>
      <c r="K96" s="449">
        <f t="shared" si="26"/>
        <v>1593.5758745454546</v>
      </c>
      <c r="L96" s="450">
        <f t="shared" si="31"/>
        <v>1752.9334620000002</v>
      </c>
      <c r="M96" s="449">
        <f>'AG Jul 2021'!AZ80</f>
        <v>0</v>
      </c>
      <c r="N96" s="449">
        <f>'AG Jul 2021'!BA80</f>
        <v>0</v>
      </c>
      <c r="O96" s="449">
        <f>'AG Jul 2021'!BB80</f>
        <v>0</v>
      </c>
      <c r="P96" s="449">
        <f>'AG Jul 2021'!BC80</f>
        <v>0</v>
      </c>
      <c r="Q96" s="449">
        <f>($E$6*'AG Jul 2021'!AT80/100)*4</f>
        <v>624.83400000000006</v>
      </c>
      <c r="R96" s="448" t="str">
        <f t="shared" si="32"/>
        <v>No discount</v>
      </c>
      <c r="S96" s="448" t="str">
        <f t="shared" si="33"/>
        <v>Exclusive</v>
      </c>
      <c r="T96" s="475">
        <f t="shared" si="27"/>
        <v>1593.5758745454546</v>
      </c>
      <c r="U96" s="449">
        <f t="shared" si="28"/>
        <v>1593.5758745454546</v>
      </c>
      <c r="V96" s="449">
        <f t="shared" si="29"/>
        <v>968.74187454545449</v>
      </c>
      <c r="W96" s="449">
        <f t="shared" si="30"/>
        <v>968.74187454545449</v>
      </c>
      <c r="X96" s="385">
        <f t="shared" ref="X96:Y106" si="35">V96*1.1</f>
        <v>1065.6160620000001</v>
      </c>
      <c r="Y96" s="385">
        <f t="shared" si="35"/>
        <v>1065.6160620000001</v>
      </c>
      <c r="Z96" s="387">
        <f>'AG Jul 2021'!BL80</f>
        <v>0</v>
      </c>
      <c r="AA96" s="326" t="str">
        <f>'AG Jul 2021'!BM80</f>
        <v>n</v>
      </c>
      <c r="AB96" s="504"/>
      <c r="AC96" s="504"/>
      <c r="AD96" s="504"/>
      <c r="AE96" s="504"/>
      <c r="AF96" s="504"/>
      <c r="AG96" s="504"/>
      <c r="AH96" s="504"/>
      <c r="AI96" s="504"/>
      <c r="AJ96" s="504"/>
      <c r="AK96" s="504"/>
      <c r="AL96" s="504"/>
      <c r="AM96" s="504"/>
      <c r="AN96" s="504"/>
      <c r="AO96" s="504"/>
    </row>
    <row r="97" spans="1:41" x14ac:dyDescent="0.3">
      <c r="A97" s="319" t="str">
        <f>'AG Jul 2021'!K81</f>
        <v>Sumo Power</v>
      </c>
      <c r="B97" s="383" t="str">
        <f>'AG Jul 2021'!L81</f>
        <v>Assure</v>
      </c>
      <c r="C97" s="384">
        <f>IF('AG Jul 2021'!BP81=0,91*'AG Jul 2021'!M81/100,(91*'AG Jul 2021'!M81/100)+'AG Jul 2021'!BP81/4)</f>
        <v>85.995000000000005</v>
      </c>
      <c r="D97" s="384">
        <f>IF('AG Jul 2021'!O81="",$G$6*'AG Jul 2021'!N81/100,IF($G$6&gt;='AG Jul 2021'!P81,('AG Jul 2021'!P81*'AG Jul 2021'!N81/100),($G$6*'AG Jul 2021'!N81/100)))</f>
        <v>84.52458</v>
      </c>
      <c r="E97" s="384">
        <f>IF(AND('AG Jul 2021'!P81&gt;0,'AG Jul 2021'!R81&gt;0),IF($G$6&lt;'AG Jul 2021'!P81,0,IF($G$6&lt;=('AG Jul 2021'!R81+'AG Jul 2021'!P81),(($G$6-'AG Jul 2021'!P81)*'AG Jul 2021'!Q81/100),(('AG Jul 2021'!R81)*'AG Jul 2021'!Q81/100))),0)</f>
        <v>0</v>
      </c>
      <c r="F97" s="384">
        <f>IF('AG Jul 2021'!T81&gt;0,IF(($G$6&lt;'AG Jul 2021'!T81),(0),($G$6-'AG Jul 2021'!T81)*'AG Jul 2021'!U81/100),IF(AND('AG Jul 2021'!R81&gt;0,'AG Jul 2021'!T81=""),IF(($G$6&lt;'AG Jul 2021'!R81),(0),($G$6-'AG Jul 2021'!R81)*'AG Jul 2021'!S81/100),IF(AND('AG Jul 2021'!P81&gt;0,'AG Jul 2021'!R81=""),IF(($G$6&lt;'AG Jul 2021'!P81),(0),($G$6-'AG Jul 2021'!P81)*'AG Jul 2021'!Q81/100),0)))</f>
        <v>0</v>
      </c>
      <c r="G97" s="384">
        <f>$I$6*'AG Jul 2021'!AH81/100</f>
        <v>101.47724999999997</v>
      </c>
      <c r="H97" s="384">
        <f>$H$6*'AG Jul 2021'!W81/100</f>
        <v>53.723249999999986</v>
      </c>
      <c r="I97" s="384">
        <f t="shared" si="24"/>
        <v>325.72008</v>
      </c>
      <c r="J97" s="449">
        <f t="shared" si="25"/>
        <v>958.90031999999997</v>
      </c>
      <c r="K97" s="449">
        <f t="shared" si="26"/>
        <v>1302.88032</v>
      </c>
      <c r="L97" s="450">
        <f t="shared" si="31"/>
        <v>1433.1683520000001</v>
      </c>
      <c r="M97" s="449">
        <f>'AG Jul 2021'!AZ81</f>
        <v>0</v>
      </c>
      <c r="N97" s="449">
        <f>'AG Jul 2021'!BA81</f>
        <v>0</v>
      </c>
      <c r="O97" s="449">
        <f>'AG Jul 2021'!BB81</f>
        <v>0</v>
      </c>
      <c r="P97" s="449">
        <f>'AG Jul 2021'!BC81</f>
        <v>0</v>
      </c>
      <c r="Q97" s="449">
        <f>($E$6*'AG Jul 2021'!AT81/100)*4</f>
        <v>238.03200000000001</v>
      </c>
      <c r="R97" s="448" t="str">
        <f t="shared" si="32"/>
        <v>No discount</v>
      </c>
      <c r="S97" s="448" t="str">
        <f t="shared" si="33"/>
        <v>Exclusive</v>
      </c>
      <c r="T97" s="475">
        <f t="shared" si="27"/>
        <v>1302.88032</v>
      </c>
      <c r="U97" s="449">
        <f t="shared" si="28"/>
        <v>1302.88032</v>
      </c>
      <c r="V97" s="449">
        <f t="shared" si="29"/>
        <v>1064.8483200000001</v>
      </c>
      <c r="W97" s="449">
        <f t="shared" si="30"/>
        <v>1064.8483200000001</v>
      </c>
      <c r="X97" s="385">
        <f t="shared" si="35"/>
        <v>1171.3331520000002</v>
      </c>
      <c r="Y97" s="385">
        <f t="shared" si="35"/>
        <v>1171.3331520000002</v>
      </c>
      <c r="Z97" s="387">
        <f>'AG Jul 2021'!BL81</f>
        <v>0</v>
      </c>
      <c r="AA97" s="326" t="str">
        <f>'AG Jul 2021'!BM81</f>
        <v>n</v>
      </c>
      <c r="AB97" s="504"/>
      <c r="AC97" s="504"/>
      <c r="AD97" s="504"/>
      <c r="AE97" s="504"/>
      <c r="AF97" s="504"/>
      <c r="AG97" s="504"/>
      <c r="AH97" s="504"/>
      <c r="AI97" s="504"/>
      <c r="AJ97" s="504"/>
      <c r="AK97" s="504"/>
      <c r="AL97" s="504"/>
      <c r="AM97" s="504"/>
      <c r="AN97" s="504"/>
      <c r="AO97" s="504"/>
    </row>
    <row r="98" spans="1:41" x14ac:dyDescent="0.3">
      <c r="A98" s="319" t="str">
        <f>'AG Jul 2021'!K82</f>
        <v>Tango Energy</v>
      </c>
      <c r="B98" s="383" t="str">
        <f>'AG Jul 2021'!L82</f>
        <v>Home Select</v>
      </c>
      <c r="C98" s="384">
        <f>IF('AG Jul 2021'!BP82=0,91*'AG Jul 2021'!M82/100,(91*'AG Jul 2021'!M82/100)+'AG Jul 2021'!BP82/4)</f>
        <v>74.454545454545453</v>
      </c>
      <c r="D98" s="384">
        <f>IF('AG Jul 2021'!O82="",$G$6*'AG Jul 2021'!N82/100,IF($G$6&gt;='AG Jul 2021'!P82,('AG Jul 2021'!P82*'AG Jul 2021'!N82/100),($G$6*'AG Jul 2021'!N82/100)))</f>
        <v>86.825454545454534</v>
      </c>
      <c r="E98" s="384">
        <f>IF(AND('AG Jul 2021'!P82&gt;0,'AG Jul 2021'!R82&gt;0),IF($G$6&lt;'AG Jul 2021'!P82,0,IF($G$6&lt;=('AG Jul 2021'!R82+'AG Jul 2021'!P82),(($G$6-'AG Jul 2021'!P82)*'AG Jul 2021'!Q82/100),(('AG Jul 2021'!R82)*'AG Jul 2021'!Q82/100))),0)</f>
        <v>0</v>
      </c>
      <c r="F98" s="384">
        <f>IF('AG Jul 2021'!T82&gt;0,IF(($G$6&lt;'AG Jul 2021'!T82),(0),($G$6-'AG Jul 2021'!T82)*'AG Jul 2021'!U82/100),IF(AND('AG Jul 2021'!R82&gt;0,'AG Jul 2021'!T82=""),IF(($G$6&lt;'AG Jul 2021'!R82),(0),($G$6-'AG Jul 2021'!R82)*'AG Jul 2021'!S82/100),IF(AND('AG Jul 2021'!P82&gt;0,'AG Jul 2021'!R82=""),IF(($G$6&lt;'AG Jul 2021'!P82),(0),($G$6-'AG Jul 2021'!P82)*'AG Jul 2021'!Q82/100),0)))</f>
        <v>0</v>
      </c>
      <c r="G98" s="384">
        <f>$I$6*'AG Jul 2021'!AH82/100</f>
        <v>97.678636363636357</v>
      </c>
      <c r="H98" s="384">
        <f>$H$6*'AG Jul 2021'!W82/100</f>
        <v>48.839318181818172</v>
      </c>
      <c r="I98" s="384">
        <f t="shared" si="24"/>
        <v>307.7979545454545</v>
      </c>
      <c r="J98" s="449">
        <f t="shared" si="25"/>
        <v>933.37363636363625</v>
      </c>
      <c r="K98" s="449">
        <f t="shared" si="26"/>
        <v>1231.191818181818</v>
      </c>
      <c r="L98" s="450">
        <f t="shared" si="31"/>
        <v>1354.3109999999999</v>
      </c>
      <c r="M98" s="449">
        <f>'AG Jul 2021'!AZ82</f>
        <v>0</v>
      </c>
      <c r="N98" s="449">
        <f>'AG Jul 2021'!BA82</f>
        <v>0</v>
      </c>
      <c r="O98" s="449">
        <f>'AG Jul 2021'!BB82</f>
        <v>0</v>
      </c>
      <c r="P98" s="449">
        <f>'AG Jul 2021'!BC82</f>
        <v>0</v>
      </c>
      <c r="Q98" s="449">
        <f>($E$6*'AG Jul 2021'!AT82/100)*4</f>
        <v>163.64700000000002</v>
      </c>
      <c r="R98" s="448" t="str">
        <f t="shared" si="32"/>
        <v>No discount</v>
      </c>
      <c r="S98" s="448" t="str">
        <f t="shared" si="33"/>
        <v>Exclusive</v>
      </c>
      <c r="T98" s="475">
        <f t="shared" si="27"/>
        <v>1231.191818181818</v>
      </c>
      <c r="U98" s="449">
        <f t="shared" si="28"/>
        <v>1231.191818181818</v>
      </c>
      <c r="V98" s="449">
        <f t="shared" si="29"/>
        <v>1067.5448181818181</v>
      </c>
      <c r="W98" s="449">
        <f t="shared" si="30"/>
        <v>1067.5448181818181</v>
      </c>
      <c r="X98" s="385">
        <f t="shared" si="35"/>
        <v>1174.2992999999999</v>
      </c>
      <c r="Y98" s="385">
        <f t="shared" si="35"/>
        <v>1174.2992999999999</v>
      </c>
      <c r="Z98" s="387">
        <f>'AG Jul 2021'!BL82</f>
        <v>0</v>
      </c>
      <c r="AA98" s="326" t="str">
        <f>'AG Jul 2021'!BM82</f>
        <v>n</v>
      </c>
      <c r="AB98" s="504"/>
      <c r="AC98" s="504"/>
      <c r="AD98" s="504"/>
      <c r="AE98" s="504"/>
      <c r="AF98" s="504"/>
      <c r="AG98" s="504"/>
      <c r="AH98" s="504"/>
      <c r="AI98" s="504"/>
      <c r="AJ98" s="504"/>
      <c r="AK98" s="504"/>
      <c r="AL98" s="504"/>
      <c r="AM98" s="504"/>
      <c r="AN98" s="504"/>
      <c r="AO98" s="504"/>
    </row>
    <row r="99" spans="1:41" x14ac:dyDescent="0.3">
      <c r="A99" s="319" t="str">
        <f>'AG Jul 2021'!K83</f>
        <v>Future X Power</v>
      </c>
      <c r="B99" s="383" t="str">
        <f>'AG Jul 2021'!L83</f>
        <v>Flexi Saver</v>
      </c>
      <c r="C99" s="384">
        <f>IF('AG Jul 2021'!BP83=0,91*'AG Jul 2021'!M83/100,(91*'AG Jul 2021'!M83/100)+'AG Jul 2021'!BP83/4)</f>
        <v>99.661545454545447</v>
      </c>
      <c r="D99" s="384">
        <f>IF('AG Jul 2021'!O83="",$G$6*'AG Jul 2021'!N83/100,IF($G$6&gt;='AG Jul 2021'!P83,('AG Jul 2021'!P83*'AG Jul 2021'!N83/100),($G$6*'AG Jul 2021'!N83/100)))</f>
        <v>79.966243636363643</v>
      </c>
      <c r="E99" s="384">
        <f>IF(AND('AG Jul 2021'!P83&gt;0,'AG Jul 2021'!R83&gt;0),IF($G$6&lt;'AG Jul 2021'!P83,0,IF($G$6&lt;=('AG Jul 2021'!R83+'AG Jul 2021'!P83),(($G$6-'AG Jul 2021'!P83)*'AG Jul 2021'!Q83/100),(('AG Jul 2021'!R83)*'AG Jul 2021'!Q83/100))),0)</f>
        <v>0</v>
      </c>
      <c r="F99" s="384">
        <f>IF('AG Jul 2021'!T83&gt;0,IF(($G$6&lt;'AG Jul 2021'!T83),(0),($G$6-'AG Jul 2021'!T83)*'AG Jul 2021'!U83/100),IF(AND('AG Jul 2021'!R83&gt;0,'AG Jul 2021'!T83=""),IF(($G$6&lt;'AG Jul 2021'!R83),(0),($G$6-'AG Jul 2021'!R83)*'AG Jul 2021'!S83/100),IF(AND('AG Jul 2021'!P83&gt;0,'AG Jul 2021'!R83=""),IF(($G$6&lt;'AG Jul 2021'!P83),(0),($G$6-'AG Jul 2021'!P83)*'AG Jul 2021'!Q83/100),0)))</f>
        <v>0</v>
      </c>
      <c r="G99" s="384">
        <f>$I$6*'AG Jul 2021'!AH83/100</f>
        <v>99.198081818181805</v>
      </c>
      <c r="H99" s="384">
        <f>$H$6*'AG Jul 2021'!W83/100</f>
        <v>37.50859636363635</v>
      </c>
      <c r="I99" s="384">
        <f t="shared" si="24"/>
        <v>316.33446727272724</v>
      </c>
      <c r="J99" s="449">
        <f t="shared" si="25"/>
        <v>866.69168727272722</v>
      </c>
      <c r="K99" s="449">
        <f t="shared" si="26"/>
        <v>1265.337869090909</v>
      </c>
      <c r="L99" s="450">
        <f t="shared" si="31"/>
        <v>1391.871656</v>
      </c>
      <c r="M99" s="449">
        <f>'AG Jul 2021'!AZ83</f>
        <v>0</v>
      </c>
      <c r="N99" s="449">
        <f>'AG Jul 2021'!BA83</f>
        <v>0</v>
      </c>
      <c r="O99" s="449">
        <f>'AG Jul 2021'!BB83</f>
        <v>0</v>
      </c>
      <c r="P99" s="449">
        <f>'AG Jul 2021'!BC83</f>
        <v>0</v>
      </c>
      <c r="Q99" s="449">
        <f>($E$6*'AG Jul 2021'!AT83/100)*4</f>
        <v>119.01600000000001</v>
      </c>
      <c r="R99" s="448" t="str">
        <f t="shared" si="32"/>
        <v>No discount</v>
      </c>
      <c r="S99" s="448" t="str">
        <f t="shared" si="33"/>
        <v>Exclusive</v>
      </c>
      <c r="T99" s="475">
        <f t="shared" si="27"/>
        <v>1265.337869090909</v>
      </c>
      <c r="U99" s="449">
        <f t="shared" si="28"/>
        <v>1265.337869090909</v>
      </c>
      <c r="V99" s="449">
        <f t="shared" si="29"/>
        <v>1146.3218690909089</v>
      </c>
      <c r="W99" s="449">
        <f t="shared" si="30"/>
        <v>1146.3218690909089</v>
      </c>
      <c r="X99" s="385">
        <f t="shared" si="35"/>
        <v>1260.9540559999998</v>
      </c>
      <c r="Y99" s="385">
        <f t="shared" si="35"/>
        <v>1260.9540559999998</v>
      </c>
      <c r="Z99" s="387">
        <f>'AG Jul 2021'!BL83</f>
        <v>0</v>
      </c>
      <c r="AA99" s="326" t="str">
        <f>'AG Jul 2021'!BM83</f>
        <v>n</v>
      </c>
      <c r="AB99" s="504"/>
      <c r="AC99" s="504"/>
      <c r="AD99" s="504"/>
      <c r="AE99" s="504"/>
      <c r="AF99" s="504"/>
      <c r="AG99" s="504"/>
      <c r="AH99" s="504"/>
      <c r="AI99" s="504"/>
      <c r="AJ99" s="504"/>
      <c r="AK99" s="504"/>
      <c r="AL99" s="504"/>
      <c r="AM99" s="504"/>
      <c r="AN99" s="504"/>
      <c r="AO99" s="504"/>
    </row>
    <row r="100" spans="1:41" x14ac:dyDescent="0.3">
      <c r="A100" s="319" t="str">
        <f>'AG Jul 2021'!K84</f>
        <v>Powershop</v>
      </c>
      <c r="B100" s="383" t="str">
        <f>'AG Jul 2021'!L84</f>
        <v>Carbon neutral</v>
      </c>
      <c r="C100" s="384">
        <f>IF('AG Jul 2021'!BP84=0,91*'AG Jul 2021'!M84/100,(91*'AG Jul 2021'!M84/100)+'AG Jul 2021'!BP84/4)</f>
        <v>90.999999999999986</v>
      </c>
      <c r="D100" s="384">
        <f>IF('AG Jul 2021'!O84="",$G$6*'AG Jul 2021'!N84/100,IF($G$6&gt;='AG Jul 2021'!P84,('AG Jul 2021'!P84*'AG Jul 2021'!N84/100),($G$6*'AG Jul 2021'!N84/100)))</f>
        <v>79.271640000000005</v>
      </c>
      <c r="E100" s="384">
        <f>IF(AND('AG Jul 2021'!P84&gt;0,'AG Jul 2021'!R84&gt;0),IF($G$6&lt;'AG Jul 2021'!P84,0,IF($G$6&lt;=('AG Jul 2021'!R84+'AG Jul 2021'!P84),(($G$6-'AG Jul 2021'!P84)*'AG Jul 2021'!Q84/100),(('AG Jul 2021'!R84)*'AG Jul 2021'!Q84/100))),0)</f>
        <v>0</v>
      </c>
      <c r="F100" s="384">
        <f>IF('AG Jul 2021'!T84&gt;0,IF(($G$6&lt;'AG Jul 2021'!T84),(0),($G$6-'AG Jul 2021'!T84)*'AG Jul 2021'!U84/100),IF(AND('AG Jul 2021'!R84&gt;0,'AG Jul 2021'!T84=""),IF(($G$6&lt;'AG Jul 2021'!R84),(0),($G$6-'AG Jul 2021'!R84)*'AG Jul 2021'!S84/100),IF(AND('AG Jul 2021'!P84&gt;0,'AG Jul 2021'!R84=""),IF(($G$6&lt;'AG Jul 2021'!P84),(0),($G$6-'AG Jul 2021'!P84)*'AG Jul 2021'!Q84/100),0)))</f>
        <v>0</v>
      </c>
      <c r="G100" s="384">
        <f>$I$6*'AG Jul 2021'!AH84/100</f>
        <v>95.507999999999996</v>
      </c>
      <c r="H100" s="384">
        <f>$H$6*'AG Jul 2021'!W84/100</f>
        <v>42.978599999999986</v>
      </c>
      <c r="I100" s="384">
        <f t="shared" si="24"/>
        <v>308.75823999999994</v>
      </c>
      <c r="J100" s="449">
        <f t="shared" si="25"/>
        <v>871.03295999999978</v>
      </c>
      <c r="K100" s="449">
        <f t="shared" si="26"/>
        <v>1235.0329599999998</v>
      </c>
      <c r="L100" s="450">
        <f t="shared" si="31"/>
        <v>1358.5362559999999</v>
      </c>
      <c r="M100" s="449">
        <f>'AG Jul 2021'!AZ84</f>
        <v>0</v>
      </c>
      <c r="N100" s="449">
        <f>'AG Jul 2021'!BA84</f>
        <v>0</v>
      </c>
      <c r="O100" s="449">
        <f>'AG Jul 2021'!BB84</f>
        <v>0</v>
      </c>
      <c r="P100" s="449">
        <f>'AG Jul 2021'!BC84</f>
        <v>0</v>
      </c>
      <c r="Q100" s="449">
        <f>($E$6*'AG Jul 2021'!AT84/100)*4</f>
        <v>148.77000000000001</v>
      </c>
      <c r="R100" s="448" t="str">
        <f t="shared" si="32"/>
        <v>No discount</v>
      </c>
      <c r="S100" s="448" t="str">
        <f t="shared" si="33"/>
        <v>Inclusive</v>
      </c>
      <c r="T100" s="475">
        <f t="shared" si="27"/>
        <v>1235.0329599999998</v>
      </c>
      <c r="U100" s="449">
        <f t="shared" si="28"/>
        <v>1235.0329599999998</v>
      </c>
      <c r="V100" s="449">
        <f t="shared" si="29"/>
        <v>1086.2629599999998</v>
      </c>
      <c r="W100" s="449">
        <f t="shared" si="30"/>
        <v>1086.2629599999998</v>
      </c>
      <c r="X100" s="385">
        <f t="shared" si="35"/>
        <v>1194.8892559999999</v>
      </c>
      <c r="Y100" s="385">
        <f t="shared" si="35"/>
        <v>1194.8892559999999</v>
      </c>
      <c r="Z100" s="387">
        <f>'AG Jul 2021'!BL84</f>
        <v>0</v>
      </c>
      <c r="AA100" s="326" t="str">
        <f>'AG Jul 2021'!BM84</f>
        <v>n</v>
      </c>
      <c r="AB100" s="504"/>
      <c r="AC100" s="504"/>
      <c r="AD100" s="504"/>
      <c r="AE100" s="504"/>
      <c r="AF100" s="504"/>
      <c r="AG100" s="504"/>
      <c r="AH100" s="504"/>
      <c r="AI100" s="504"/>
      <c r="AJ100" s="504"/>
      <c r="AK100" s="504"/>
      <c r="AL100" s="504"/>
      <c r="AM100" s="504"/>
      <c r="AN100" s="504"/>
      <c r="AO100" s="504"/>
    </row>
    <row r="101" spans="1:41" x14ac:dyDescent="0.3">
      <c r="A101" s="319" t="str">
        <f>'AG Jul 2021'!K85</f>
        <v>Nectr</v>
      </c>
      <c r="B101" s="383" t="str">
        <f>'AG Jul 2021'!L85</f>
        <v>Friends Clean</v>
      </c>
      <c r="C101" s="384">
        <f>IF('AG Jul 2021'!BP85=0,91*'AG Jul 2021'!M85/100,(91*'AG Jul 2021'!M85/100)+'AG Jul 2021'!BP85/4)</f>
        <v>94.275999999999982</v>
      </c>
      <c r="D101" s="384">
        <f>IF('AG Jul 2021'!O85="",$G$6*'AG Jul 2021'!N85/100,IF($G$6&gt;='AG Jul 2021'!P85,('AG Jul 2021'!P85*'AG Jul 2021'!N85/100),($G$6*'AG Jul 2021'!N85/100)))</f>
        <v>93.120299999999986</v>
      </c>
      <c r="E101" s="384">
        <f>IF(AND('AG Jul 2021'!P85&gt;0,'AG Jul 2021'!R85&gt;0),IF($G$6&lt;'AG Jul 2021'!P85,0,IF($G$6&lt;=('AG Jul 2021'!R85+'AG Jul 2021'!P85),(($G$6-'AG Jul 2021'!P85)*'AG Jul 2021'!Q85/100),(('AG Jul 2021'!R85)*'AG Jul 2021'!Q85/100))),0)</f>
        <v>0</v>
      </c>
      <c r="F101" s="384">
        <f>IF('AG Jul 2021'!T85&gt;0,IF(($G$6&lt;'AG Jul 2021'!T85),(0),($G$6-'AG Jul 2021'!T85)*'AG Jul 2021'!U85/100),IF(AND('AG Jul 2021'!R85&gt;0,'AG Jul 2021'!T85=""),IF(($G$6&lt;'AG Jul 2021'!R85),(0),($G$6-'AG Jul 2021'!R85)*'AG Jul 2021'!S85/100),IF(AND('AG Jul 2021'!P85&gt;0,'AG Jul 2021'!R85=""),IF(($G$6&lt;'AG Jul 2021'!P85),(0),($G$6-'AG Jul 2021'!P85)*'AG Jul 2021'!Q85/100),0)))</f>
        <v>0</v>
      </c>
      <c r="G101" s="384">
        <f>$I$6*'AG Jul 2021'!AH85/100</f>
        <v>86.554124999999985</v>
      </c>
      <c r="H101" s="384">
        <f>$H$6*'AG Jul 2021'!W85/100</f>
        <v>42.262289999999993</v>
      </c>
      <c r="I101" s="384">
        <f t="shared" si="24"/>
        <v>316.21271499999995</v>
      </c>
      <c r="J101" s="449">
        <f t="shared" si="25"/>
        <v>887.74685999999986</v>
      </c>
      <c r="K101" s="449">
        <f t="shared" si="26"/>
        <v>1264.8508599999998</v>
      </c>
      <c r="L101" s="450">
        <f t="shared" si="31"/>
        <v>1391.3359459999999</v>
      </c>
      <c r="M101" s="449">
        <f>'AG Jul 2021'!AZ85</f>
        <v>0</v>
      </c>
      <c r="N101" s="449">
        <f>'AG Jul 2021'!BA85</f>
        <v>0</v>
      </c>
      <c r="O101" s="449">
        <f>'AG Jul 2021'!BB85</f>
        <v>0</v>
      </c>
      <c r="P101" s="449">
        <f>'AG Jul 2021'!BC85</f>
        <v>0</v>
      </c>
      <c r="Q101" s="449">
        <f>($E$6*'AG Jul 2021'!AT85/100)*4</f>
        <v>148.77000000000001</v>
      </c>
      <c r="R101" s="448" t="str">
        <f t="shared" si="32"/>
        <v>No discount</v>
      </c>
      <c r="S101" s="448" t="str">
        <f t="shared" si="33"/>
        <v>Exclusive</v>
      </c>
      <c r="T101" s="475">
        <f t="shared" si="27"/>
        <v>1264.8508599999998</v>
      </c>
      <c r="U101" s="449">
        <f t="shared" si="28"/>
        <v>1264.8508599999998</v>
      </c>
      <c r="V101" s="449">
        <f t="shared" si="29"/>
        <v>1116.0808599999998</v>
      </c>
      <c r="W101" s="449">
        <f t="shared" si="30"/>
        <v>1116.0808599999998</v>
      </c>
      <c r="X101" s="385">
        <f t="shared" si="35"/>
        <v>1227.688946</v>
      </c>
      <c r="Y101" s="385">
        <f t="shared" si="35"/>
        <v>1227.688946</v>
      </c>
      <c r="Z101" s="387">
        <f>'AG Jul 2021'!BL85</f>
        <v>0</v>
      </c>
      <c r="AA101" s="326" t="str">
        <f>'AG Jul 2021'!BM85</f>
        <v>n</v>
      </c>
      <c r="AB101" s="504"/>
      <c r="AC101" s="504"/>
      <c r="AD101" s="504"/>
      <c r="AE101" s="504"/>
      <c r="AF101" s="504"/>
      <c r="AG101" s="504"/>
      <c r="AH101" s="504"/>
      <c r="AI101" s="504"/>
      <c r="AJ101" s="504"/>
      <c r="AK101" s="504"/>
      <c r="AL101" s="504"/>
      <c r="AM101" s="504"/>
      <c r="AN101" s="504"/>
      <c r="AO101" s="504"/>
    </row>
    <row r="102" spans="1:41" x14ac:dyDescent="0.3">
      <c r="A102" s="319" t="str">
        <f>'AG Jul 2021'!K86</f>
        <v>OVO Energy</v>
      </c>
      <c r="B102" s="383" t="str">
        <f>'AG Jul 2021'!L86</f>
        <v>The One Plan</v>
      </c>
      <c r="C102" s="384">
        <f>IF('AG Jul 2021'!BP86=0,91*'AG Jul 2021'!M86/100,(91*'AG Jul 2021'!M86/100)+'AG Jul 2021'!BP86/4)</f>
        <v>86.449999999999989</v>
      </c>
      <c r="D102" s="384">
        <f>IF('AG Jul 2021'!O86="",$G$6*'AG Jul 2021'!N86/100,IF($G$6&gt;='AG Jul 2021'!P86,('AG Jul 2021'!P86*'AG Jul 2021'!N86/100),($G$6*'AG Jul 2021'!N86/100)))</f>
        <v>84.811104000000014</v>
      </c>
      <c r="E102" s="384">
        <f>IF(AND('AG Jul 2021'!P86&gt;0,'AG Jul 2021'!R86&gt;0),IF($G$6&lt;'AG Jul 2021'!P86,0,IF($G$6&lt;=('AG Jul 2021'!R86+'AG Jul 2021'!P86),(($G$6-'AG Jul 2021'!P86)*'AG Jul 2021'!Q86/100),(('AG Jul 2021'!R86)*'AG Jul 2021'!Q86/100))),0)</f>
        <v>0</v>
      </c>
      <c r="F102" s="384">
        <f>IF('AG Jul 2021'!T86&gt;0,IF(($G$6&lt;'AG Jul 2021'!T86),(0),($G$6-'AG Jul 2021'!T86)*'AG Jul 2021'!U86/100),IF(AND('AG Jul 2021'!R86&gt;0,'AG Jul 2021'!T86=""),IF(($G$6&lt;'AG Jul 2021'!R86),(0),($G$6-'AG Jul 2021'!R86)*'AG Jul 2021'!S86/100),IF(AND('AG Jul 2021'!P86&gt;0,'AG Jul 2021'!R86=""),IF(($G$6&lt;'AG Jul 2021'!P86),(0),($G$6-'AG Jul 2021'!P86)*'AG Jul 2021'!Q86/100),0)))</f>
        <v>0</v>
      </c>
      <c r="G102" s="384">
        <f>$I$6*'AG Jul 2021'!AH86/100</f>
        <v>101.83540499999999</v>
      </c>
      <c r="H102" s="384">
        <f>$H$6*'AG Jul 2021'!W86/100</f>
        <v>53.895815590909081</v>
      </c>
      <c r="I102" s="384">
        <f t="shared" si="24"/>
        <v>326.99232459090905</v>
      </c>
      <c r="J102" s="449">
        <f t="shared" si="25"/>
        <v>962.16929836363624</v>
      </c>
      <c r="K102" s="449">
        <f t="shared" si="26"/>
        <v>1307.9692983636362</v>
      </c>
      <c r="L102" s="450">
        <f t="shared" si="31"/>
        <v>1438.7662281999999</v>
      </c>
      <c r="M102" s="449">
        <f>'AG Jul 2021'!AZ86</f>
        <v>0</v>
      </c>
      <c r="N102" s="449">
        <f>'AG Jul 2021'!BA86</f>
        <v>0</v>
      </c>
      <c r="O102" s="449">
        <f>'AG Jul 2021'!BB86</f>
        <v>0</v>
      </c>
      <c r="P102" s="449">
        <f>'AG Jul 2021'!BC86</f>
        <v>0</v>
      </c>
      <c r="Q102" s="449">
        <f>($E$6*'AG Jul 2021'!AT86/100)*4</f>
        <v>238.03200000000001</v>
      </c>
      <c r="R102" s="448" t="str">
        <f t="shared" si="32"/>
        <v>No discount</v>
      </c>
      <c r="S102" s="448" t="str">
        <f t="shared" si="33"/>
        <v>Exclusive</v>
      </c>
      <c r="T102" s="475">
        <f t="shared" si="27"/>
        <v>1307.9692983636362</v>
      </c>
      <c r="U102" s="449">
        <f t="shared" si="28"/>
        <v>1307.9692983636362</v>
      </c>
      <c r="V102" s="449">
        <f t="shared" si="29"/>
        <v>1069.9372983636363</v>
      </c>
      <c r="W102" s="449">
        <f t="shared" si="30"/>
        <v>1069.9372983636363</v>
      </c>
      <c r="X102" s="385">
        <f t="shared" si="35"/>
        <v>1176.9310281999999</v>
      </c>
      <c r="Y102" s="385">
        <f t="shared" si="35"/>
        <v>1176.9310281999999</v>
      </c>
      <c r="Z102" s="387">
        <f>'AG Jul 2021'!BL86</f>
        <v>0</v>
      </c>
      <c r="AA102" s="326" t="str">
        <f>'AG Jul 2021'!BM86</f>
        <v>n</v>
      </c>
      <c r="AB102" s="504"/>
      <c r="AC102" s="504"/>
      <c r="AD102" s="504"/>
      <c r="AE102" s="504"/>
      <c r="AF102" s="504"/>
      <c r="AG102" s="504"/>
      <c r="AH102" s="504"/>
      <c r="AI102" s="504"/>
      <c r="AJ102" s="504"/>
      <c r="AK102" s="504"/>
      <c r="AL102" s="504"/>
      <c r="AM102" s="504"/>
      <c r="AN102" s="504"/>
      <c r="AO102" s="504"/>
    </row>
    <row r="103" spans="1:41" x14ac:dyDescent="0.3">
      <c r="A103" s="319" t="str">
        <f>'AG Jul 2021'!K87</f>
        <v>Glow Power</v>
      </c>
      <c r="B103" s="383" t="str">
        <f>'AG Jul 2021'!L87</f>
        <v>Everyday Saver</v>
      </c>
      <c r="C103" s="384">
        <f>IF('AG Jul 2021'!BP87=0,91*'AG Jul 2021'!M87/100,(91*'AG Jul 2021'!M87/100)+'AG Jul 2021'!BP87/4)</f>
        <v>99.19</v>
      </c>
      <c r="D103" s="384">
        <f>IF('AG Jul 2021'!O87="",$G$6*'AG Jul 2021'!N87/100,IF($G$6&gt;='AG Jul 2021'!P87,('AG Jul 2021'!P87*'AG Jul 2021'!N87/100),($G$6*'AG Jul 2021'!N87/100)))</f>
        <v>79.879418181818167</v>
      </c>
      <c r="E103" s="384">
        <f>IF(AND('AG Jul 2021'!P87&gt;0,'AG Jul 2021'!R87&gt;0),IF($G$6&lt;'AG Jul 2021'!P87,0,IF($G$6&lt;=('AG Jul 2021'!R87+'AG Jul 2021'!P87),(($G$6-'AG Jul 2021'!P87)*'AG Jul 2021'!Q87/100),(('AG Jul 2021'!R87)*'AG Jul 2021'!Q87/100))),0)</f>
        <v>0</v>
      </c>
      <c r="F103" s="384">
        <f>IF('AG Jul 2021'!T87&gt;0,IF(($G$6&lt;'AG Jul 2021'!T87),(0),($G$6-'AG Jul 2021'!T87)*'AG Jul 2021'!U87/100),IF(AND('AG Jul 2021'!R87&gt;0,'AG Jul 2021'!T87=""),IF(($G$6&lt;'AG Jul 2021'!R87),(0),($G$6-'AG Jul 2021'!R87)*'AG Jul 2021'!S87/100),IF(AND('AG Jul 2021'!P87&gt;0,'AG Jul 2021'!R87=""),IF(($G$6&lt;'AG Jul 2021'!P87),(0),($G$6-'AG Jul 2021'!P87)*'AG Jul 2021'!Q87/100),0)))</f>
        <v>0</v>
      </c>
      <c r="G103" s="384">
        <f>$I$6*'AG Jul 2021'!AH87/100</f>
        <v>99.089550000000003</v>
      </c>
      <c r="H103" s="384">
        <f>$H$6*'AG Jul 2021'!W87/100</f>
        <v>37.248119999999993</v>
      </c>
      <c r="I103" s="384">
        <f t="shared" si="24"/>
        <v>315.40708818181815</v>
      </c>
      <c r="J103" s="449">
        <f t="shared" si="25"/>
        <v>864.86835272727262</v>
      </c>
      <c r="K103" s="449">
        <f t="shared" si="26"/>
        <v>1261.6283527272726</v>
      </c>
      <c r="L103" s="450">
        <f t="shared" si="31"/>
        <v>1387.7911879999999</v>
      </c>
      <c r="M103" s="449">
        <f>'AG Jul 2021'!AZ87</f>
        <v>0</v>
      </c>
      <c r="N103" s="449">
        <f>'AG Jul 2021'!BA87</f>
        <v>0</v>
      </c>
      <c r="O103" s="449">
        <f>'AG Jul 2021'!BB87</f>
        <v>0</v>
      </c>
      <c r="P103" s="449">
        <f>'AG Jul 2021'!BC87</f>
        <v>0</v>
      </c>
      <c r="Q103" s="449">
        <f>($E$6*'AG Jul 2021'!AT87/100)*4</f>
        <v>208.27799999999999</v>
      </c>
      <c r="R103" s="448" t="str">
        <f t="shared" si="32"/>
        <v>No discount</v>
      </c>
      <c r="S103" s="448" t="str">
        <f t="shared" si="33"/>
        <v>Exclusive</v>
      </c>
      <c r="T103" s="475">
        <f t="shared" si="27"/>
        <v>1261.6283527272726</v>
      </c>
      <c r="U103" s="449">
        <f t="shared" si="28"/>
        <v>1261.6283527272726</v>
      </c>
      <c r="V103" s="449">
        <f t="shared" si="29"/>
        <v>1053.3503527272726</v>
      </c>
      <c r="W103" s="449">
        <f t="shared" si="30"/>
        <v>1053.3503527272726</v>
      </c>
      <c r="X103" s="385">
        <f t="shared" si="35"/>
        <v>1158.6853879999999</v>
      </c>
      <c r="Y103" s="385">
        <f t="shared" si="35"/>
        <v>1158.6853879999999</v>
      </c>
      <c r="Z103" s="387">
        <f>'AG Jul 2021'!BL87</f>
        <v>0</v>
      </c>
      <c r="AA103" s="326" t="str">
        <f>'AG Jul 2021'!BM87</f>
        <v>n</v>
      </c>
      <c r="AB103" s="504"/>
      <c r="AC103" s="504"/>
      <c r="AD103" s="504"/>
      <c r="AE103" s="504"/>
      <c r="AF103" s="504"/>
      <c r="AG103" s="504"/>
      <c r="AH103" s="504"/>
      <c r="AI103" s="504"/>
      <c r="AJ103" s="504"/>
      <c r="AK103" s="504"/>
      <c r="AL103" s="504"/>
      <c r="AM103" s="504"/>
      <c r="AN103" s="504"/>
      <c r="AO103" s="504"/>
    </row>
    <row r="104" spans="1:41" x14ac:dyDescent="0.3">
      <c r="A104" s="319" t="str">
        <f>'AG Jul 2021'!K88</f>
        <v>Locality Planning Energy</v>
      </c>
      <c r="B104" s="383" t="str">
        <f>'AG Jul 2021'!L88</f>
        <v>Principal Offer (solar)</v>
      </c>
      <c r="C104" s="384">
        <f>IF('AG Jul 2021'!BP88=0,91*'AG Jul 2021'!M88/100,(91*'AG Jul 2021'!M88/100)+'AG Jul 2021'!BP88/4)</f>
        <v>91.802454545454552</v>
      </c>
      <c r="D104" s="384">
        <f>IF('AG Jul 2021'!O88="",$G$6*'AG Jul 2021'!N88/100,IF($G$6&gt;='AG Jul 2021'!P88,('AG Jul 2021'!P88*'AG Jul 2021'!N88/100),($G$6*'AG Jul 2021'!N88/100)))</f>
        <v>73.953580909090903</v>
      </c>
      <c r="E104" s="384">
        <f>IF(AND('AG Jul 2021'!P88&gt;0,'AG Jul 2021'!R88&gt;0),IF($G$6&lt;'AG Jul 2021'!P88,0,IF($G$6&lt;=('AG Jul 2021'!R88+'AG Jul 2021'!P88),(($G$6-'AG Jul 2021'!P88)*'AG Jul 2021'!Q88/100),(('AG Jul 2021'!R88)*'AG Jul 2021'!Q88/100))),0)</f>
        <v>0</v>
      </c>
      <c r="F104" s="384">
        <f>IF('AG Jul 2021'!T88&gt;0,IF(($G$6&lt;'AG Jul 2021'!T88),(0),($G$6-'AG Jul 2021'!T88)*'AG Jul 2021'!U88/100),IF(AND('AG Jul 2021'!R88&gt;0,'AG Jul 2021'!T88=""),IF(($G$6&lt;'AG Jul 2021'!R88),(0),($G$6-'AG Jul 2021'!R88)*'AG Jul 2021'!S88/100),IF(AND('AG Jul 2021'!P88&gt;0,'AG Jul 2021'!R88=""),IF(($G$6&lt;'AG Jul 2021'!P88),(0),($G$6-'AG Jul 2021'!P88)*'AG Jul 2021'!Q88/100),0)))</f>
        <v>0</v>
      </c>
      <c r="G104" s="384">
        <f>$I$6*'AG Jul 2021'!AH88/100</f>
        <v>108.1519568181818</v>
      </c>
      <c r="H104" s="384">
        <f>$H$6*'AG Jul 2021'!W88/100</f>
        <v>43.369314545454536</v>
      </c>
      <c r="I104" s="384">
        <f t="shared" si="24"/>
        <v>317.27730681818178</v>
      </c>
      <c r="J104" s="449">
        <f t="shared" si="25"/>
        <v>901.89940909090888</v>
      </c>
      <c r="K104" s="449">
        <f t="shared" si="26"/>
        <v>1269.1092272727271</v>
      </c>
      <c r="L104" s="450">
        <f t="shared" si="31"/>
        <v>1396.0201500000001</v>
      </c>
      <c r="M104" s="449">
        <f>'AG Jul 2021'!AZ88</f>
        <v>0</v>
      </c>
      <c r="N104" s="449">
        <f>'AG Jul 2021'!BA88</f>
        <v>0</v>
      </c>
      <c r="O104" s="449">
        <f>'AG Jul 2021'!BB88</f>
        <v>0</v>
      </c>
      <c r="P104" s="449">
        <f>'AG Jul 2021'!BC88</f>
        <v>0</v>
      </c>
      <c r="Q104" s="449">
        <f>($E$6*'AG Jul 2021'!AT88/100)*4</f>
        <v>252.90900000000002</v>
      </c>
      <c r="R104" s="448" t="str">
        <f t="shared" si="32"/>
        <v>No discount</v>
      </c>
      <c r="S104" s="448" t="str">
        <f t="shared" si="33"/>
        <v>Exclusive</v>
      </c>
      <c r="T104" s="475">
        <f t="shared" si="27"/>
        <v>1269.1092272727271</v>
      </c>
      <c r="U104" s="449">
        <f t="shared" si="28"/>
        <v>1269.1092272727271</v>
      </c>
      <c r="V104" s="449">
        <f t="shared" si="29"/>
        <v>1016.2002272727271</v>
      </c>
      <c r="W104" s="449">
        <f t="shared" si="30"/>
        <v>1016.2002272727271</v>
      </c>
      <c r="X104" s="385">
        <f t="shared" si="35"/>
        <v>1117.82025</v>
      </c>
      <c r="Y104" s="385">
        <f t="shared" si="35"/>
        <v>1117.82025</v>
      </c>
      <c r="Z104" s="387">
        <f>'AG Jul 2021'!BL88</f>
        <v>0</v>
      </c>
      <c r="AA104" s="326" t="str">
        <f>'AG Jul 2021'!BM88</f>
        <v>n</v>
      </c>
      <c r="AB104" s="504"/>
      <c r="AC104" s="504"/>
      <c r="AD104" s="504"/>
      <c r="AE104" s="504"/>
      <c r="AF104" s="504"/>
      <c r="AG104" s="504"/>
      <c r="AH104" s="504"/>
      <c r="AI104" s="504"/>
      <c r="AJ104" s="504"/>
      <c r="AK104" s="504"/>
      <c r="AL104" s="504"/>
      <c r="AM104" s="504"/>
      <c r="AN104" s="504"/>
      <c r="AO104" s="504"/>
    </row>
    <row r="105" spans="1:41" x14ac:dyDescent="0.3">
      <c r="A105" s="319" t="str">
        <f>'AG Jul 2021'!K89</f>
        <v>Radian Energy</v>
      </c>
      <c r="B105" s="383" t="str">
        <f>'AG Jul 2021'!L89</f>
        <v>Grid to Go</v>
      </c>
      <c r="C105" s="384">
        <f>IF('AG Jul 2021'!BP89=0,91*'AG Jul 2021'!M89/100,(91*'AG Jul 2021'!M89/100)+'AG Jul 2021'!BP89/4)</f>
        <v>75.761636363636356</v>
      </c>
      <c r="D105" s="384">
        <f>IF('AG Jul 2021'!O89="",$G$6*'AG Jul 2021'!N89/100,IF($G$6&gt;='AG Jul 2021'!P89,('AG Jul 2021'!P89*'AG Jul 2021'!N89/100),($G$6*'AG Jul 2021'!N89/100)))</f>
        <v>80.704259999999991</v>
      </c>
      <c r="E105" s="384">
        <f>IF(AND('AG Jul 2021'!P89&gt;0,'AG Jul 2021'!R89&gt;0),IF($G$6&lt;'AG Jul 2021'!P89,0,IF($G$6&lt;=('AG Jul 2021'!R89+'AG Jul 2021'!P89),(($G$6-'AG Jul 2021'!P89)*'AG Jul 2021'!Q89/100),(('AG Jul 2021'!R89)*'AG Jul 2021'!Q89/100))),0)</f>
        <v>0</v>
      </c>
      <c r="F105" s="384">
        <f>IF('AG Jul 2021'!T89&gt;0,IF(($G$6&lt;'AG Jul 2021'!T89),(0),($G$6-'AG Jul 2021'!T89)*'AG Jul 2021'!U89/100),IF(AND('AG Jul 2021'!R89&gt;0,'AG Jul 2021'!T89=""),IF(($G$6&lt;'AG Jul 2021'!R89),(0),($G$6-'AG Jul 2021'!R89)*'AG Jul 2021'!S89/100),IF(AND('AG Jul 2021'!P89&gt;0,'AG Jul 2021'!R89=""),IF(($G$6&lt;'AG Jul 2021'!P89),(0),($G$6-'AG Jul 2021'!P89)*'AG Jul 2021'!Q89/100),0)))</f>
        <v>0</v>
      </c>
      <c r="G105" s="384">
        <f>$I$6*'AG Jul 2021'!AH89/100</f>
        <v>102.67109999999998</v>
      </c>
      <c r="H105" s="384">
        <f>$H$6*'AG Jul 2021'!W89/100</f>
        <v>48.96955636363635</v>
      </c>
      <c r="I105" s="384">
        <f t="shared" si="24"/>
        <v>308.10655272727269</v>
      </c>
      <c r="J105" s="449">
        <f t="shared" si="25"/>
        <v>929.37966545454537</v>
      </c>
      <c r="K105" s="449">
        <f t="shared" si="26"/>
        <v>1232.4262109090907</v>
      </c>
      <c r="L105" s="450">
        <f t="shared" si="31"/>
        <v>1355.6688319999998</v>
      </c>
      <c r="M105" s="449">
        <f>'AG Jul 2021'!AZ89</f>
        <v>0</v>
      </c>
      <c r="N105" s="449">
        <f>'AG Jul 2021'!BA89</f>
        <v>0</v>
      </c>
      <c r="O105" s="449">
        <f>'AG Jul 2021'!BB89</f>
        <v>0</v>
      </c>
      <c r="P105" s="449">
        <f>'AG Jul 2021'!BC89</f>
        <v>0</v>
      </c>
      <c r="Q105" s="449">
        <f>($E$6*'AG Jul 2021'!AT89/100)*4</f>
        <v>178.524</v>
      </c>
      <c r="R105" s="448" t="str">
        <f t="shared" si="32"/>
        <v>No discount</v>
      </c>
      <c r="S105" s="448" t="str">
        <f t="shared" si="33"/>
        <v>Exclusive</v>
      </c>
      <c r="T105" s="475">
        <f t="shared" si="27"/>
        <v>1232.4262109090907</v>
      </c>
      <c r="U105" s="449">
        <f t="shared" si="28"/>
        <v>1232.4262109090907</v>
      </c>
      <c r="V105" s="449">
        <f t="shared" si="29"/>
        <v>1053.9022109090906</v>
      </c>
      <c r="W105" s="449">
        <f t="shared" si="30"/>
        <v>1053.9022109090906</v>
      </c>
      <c r="X105" s="385">
        <f t="shared" si="35"/>
        <v>1159.2924319999997</v>
      </c>
      <c r="Y105" s="385">
        <f t="shared" si="35"/>
        <v>1159.2924319999997</v>
      </c>
      <c r="Z105" s="387">
        <f>'AG Jul 2021'!BL89</f>
        <v>0</v>
      </c>
      <c r="AA105" s="326" t="str">
        <f>'AG Jul 2021'!BM89</f>
        <v>n</v>
      </c>
      <c r="AB105" s="504"/>
      <c r="AC105" s="504"/>
      <c r="AD105" s="504"/>
      <c r="AE105" s="504"/>
      <c r="AF105" s="504"/>
      <c r="AG105" s="504"/>
      <c r="AH105" s="504"/>
      <c r="AI105" s="504"/>
      <c r="AJ105" s="504"/>
      <c r="AK105" s="504"/>
      <c r="AL105" s="504"/>
      <c r="AM105" s="504"/>
      <c r="AN105" s="504"/>
      <c r="AO105" s="504"/>
    </row>
    <row r="106" spans="1:41" ht="14.5" thickBot="1" x14ac:dyDescent="0.35">
      <c r="A106" s="327" t="str">
        <f>'AG Jul 2021'!K90</f>
        <v>Mojo Power</v>
      </c>
      <c r="B106" s="328" t="str">
        <f>'AG Jul 2021'!L90</f>
        <v>G'day Sunshine</v>
      </c>
      <c r="C106" s="329">
        <f>IF('AG Jul 2021'!BP90=0,91*'AG Jul 2021'!M90/100,(91*'AG Jul 2021'!M90/100)+'AG Jul 2021'!BP90/4)</f>
        <v>131.8681</v>
      </c>
      <c r="D106" s="329">
        <f>IF('AG Jul 2021'!O90="",$G$6*'AG Jul 2021'!N90/100,IF($G$6&gt;='AG Jul 2021'!P90,('AG Jul 2021'!P90*'AG Jul 2021'!N90/100),($G$6*'AG Jul 2021'!N90/100)))</f>
        <v>41.15526545454545</v>
      </c>
      <c r="E106" s="329">
        <f>IF(AND('AG Jul 2021'!P90&gt;0,'AG Jul 2021'!R90&gt;0),IF($G$6&lt;'AG Jul 2021'!P90,0,IF($G$6&lt;=('AG Jul 2021'!R90+'AG Jul 2021'!P90),(($G$6-'AG Jul 2021'!P90)*'AG Jul 2021'!Q90/100),(('AG Jul 2021'!R90)*'AG Jul 2021'!Q90/100))),0)</f>
        <v>0</v>
      </c>
      <c r="F106" s="329">
        <f>IF('AG Jul 2021'!T90&gt;0,IF(($G$6&lt;'AG Jul 2021'!T90),(0),($G$6-'AG Jul 2021'!T90)*'AG Jul 2021'!U90/100),IF(AND('AG Jul 2021'!R90&gt;0,'AG Jul 2021'!T90=""),IF(($G$6&lt;'AG Jul 2021'!R90),(0),($G$6-'AG Jul 2021'!R90)*'AG Jul 2021'!S90/100),IF(AND('AG Jul 2021'!P90&gt;0,'AG Jul 2021'!R90=""),IF(($G$6&lt;'AG Jul 2021'!P90),(0),($G$6-'AG Jul 2021'!P90)*'AG Jul 2021'!Q90/100),0)))</f>
        <v>0</v>
      </c>
      <c r="G106" s="329">
        <f>$I$6*'AG Jul 2021'!AH90/100</f>
        <v>102.88816363636363</v>
      </c>
      <c r="H106" s="329">
        <f>$H$6*'AG Jul 2021'!W90/100</f>
        <v>61.732898181818172</v>
      </c>
      <c r="I106" s="329">
        <f t="shared" si="24"/>
        <v>337.64442727272728</v>
      </c>
      <c r="J106" s="451">
        <f t="shared" si="25"/>
        <v>823.10530909090915</v>
      </c>
      <c r="K106" s="451">
        <f t="shared" si="26"/>
        <v>1350.5777090909091</v>
      </c>
      <c r="L106" s="452">
        <f t="shared" si="31"/>
        <v>1485.6354800000001</v>
      </c>
      <c r="M106" s="451">
        <f>'AG Jul 2021'!AZ90</f>
        <v>0</v>
      </c>
      <c r="N106" s="451">
        <f>'AG Jul 2021'!BA90</f>
        <v>0</v>
      </c>
      <c r="O106" s="451">
        <f>'AG Jul 2021'!BB90</f>
        <v>0</v>
      </c>
      <c r="P106" s="451">
        <f>'AG Jul 2021'!BC90</f>
        <v>0</v>
      </c>
      <c r="Q106" s="451">
        <f>($E$6*'AG Jul 2021'!AT90/100)*4</f>
        <v>654.58800000000008</v>
      </c>
      <c r="R106" s="453" t="str">
        <f t="shared" si="32"/>
        <v>No discount</v>
      </c>
      <c r="S106" s="453" t="str">
        <f t="shared" si="33"/>
        <v>Exclusive</v>
      </c>
      <c r="T106" s="476">
        <f t="shared" si="27"/>
        <v>1350.5777090909091</v>
      </c>
      <c r="U106" s="451">
        <f t="shared" si="28"/>
        <v>1350.5777090909091</v>
      </c>
      <c r="V106" s="451">
        <f t="shared" si="29"/>
        <v>695.98970909090906</v>
      </c>
      <c r="W106" s="451">
        <f t="shared" si="30"/>
        <v>695.98970909090906</v>
      </c>
      <c r="X106" s="330">
        <f t="shared" si="35"/>
        <v>765.58868000000007</v>
      </c>
      <c r="Y106" s="330">
        <f t="shared" si="35"/>
        <v>765.58868000000007</v>
      </c>
      <c r="Z106" s="333">
        <f>'AG Jul 2021'!BL90</f>
        <v>0</v>
      </c>
      <c r="AA106" s="334" t="str">
        <f>'AG Jul 2021'!BM90</f>
        <v>n</v>
      </c>
      <c r="AB106" s="504"/>
      <c r="AC106" s="504"/>
      <c r="AD106" s="504"/>
      <c r="AE106" s="504"/>
      <c r="AF106" s="504"/>
      <c r="AG106" s="504"/>
      <c r="AH106" s="504"/>
      <c r="AI106" s="504"/>
      <c r="AJ106" s="504"/>
      <c r="AK106" s="504"/>
      <c r="AL106" s="504"/>
      <c r="AM106" s="504"/>
      <c r="AN106" s="504"/>
      <c r="AO106" s="504"/>
    </row>
    <row r="107" spans="1:41" customFormat="1" ht="13.5" x14ac:dyDescent="0.3">
      <c r="A107" s="504"/>
      <c r="B107" s="504"/>
      <c r="C107" s="504"/>
      <c r="D107" s="504"/>
      <c r="E107" s="504"/>
      <c r="F107" s="504"/>
      <c r="G107" s="504"/>
      <c r="H107" s="504"/>
      <c r="I107" s="504"/>
      <c r="J107" s="504"/>
      <c r="K107" s="504"/>
      <c r="L107" s="504"/>
      <c r="M107" s="504"/>
      <c r="N107" s="504"/>
      <c r="O107" s="504"/>
      <c r="P107" s="504"/>
      <c r="Q107" s="504"/>
      <c r="R107" s="504"/>
      <c r="S107" s="504"/>
      <c r="T107" s="504"/>
      <c r="U107" s="504"/>
      <c r="V107" s="504"/>
      <c r="W107" s="504"/>
      <c r="X107" s="504"/>
      <c r="Y107" s="504"/>
      <c r="Z107" s="504"/>
      <c r="AA107" s="504"/>
      <c r="AB107" s="504"/>
      <c r="AC107" s="504"/>
      <c r="AD107" s="504"/>
      <c r="AE107" s="504"/>
      <c r="AF107" s="504"/>
      <c r="AG107" s="504"/>
      <c r="AH107" s="504"/>
      <c r="AI107" s="504"/>
      <c r="AJ107" s="504"/>
      <c r="AK107" s="504"/>
      <c r="AL107" s="504"/>
      <c r="AM107" s="504"/>
      <c r="AN107" s="504"/>
      <c r="AO107" s="504"/>
    </row>
    <row r="108" spans="1:41" customFormat="1" ht="13.5" x14ac:dyDescent="0.3">
      <c r="A108" s="504"/>
      <c r="B108" s="504"/>
      <c r="C108" s="504"/>
      <c r="D108" s="504"/>
      <c r="E108" s="504"/>
      <c r="F108" s="504"/>
      <c r="G108" s="504"/>
      <c r="H108" s="504"/>
      <c r="I108" s="504"/>
      <c r="J108" s="504"/>
      <c r="K108" s="504"/>
      <c r="L108" s="504"/>
      <c r="M108" s="504"/>
      <c r="N108" s="504"/>
      <c r="O108" s="504"/>
      <c r="P108" s="504"/>
      <c r="Q108" s="504"/>
      <c r="R108" s="504"/>
      <c r="S108" s="504"/>
      <c r="T108" s="504"/>
      <c r="U108" s="504"/>
      <c r="V108" s="504"/>
      <c r="W108" s="504"/>
      <c r="X108" s="504"/>
      <c r="Y108" s="504"/>
      <c r="Z108" s="504"/>
      <c r="AA108" s="504"/>
      <c r="AB108" s="504"/>
      <c r="AC108" s="504"/>
      <c r="AD108" s="504"/>
      <c r="AE108" s="504"/>
      <c r="AF108" s="504"/>
      <c r="AG108" s="504"/>
      <c r="AH108" s="504"/>
      <c r="AI108" s="504"/>
      <c r="AJ108" s="504"/>
      <c r="AK108" s="504"/>
      <c r="AL108" s="504"/>
      <c r="AM108" s="504"/>
      <c r="AN108" s="504"/>
      <c r="AO108" s="504"/>
    </row>
    <row r="109" spans="1:41" customFormat="1" ht="13.5" x14ac:dyDescent="0.3">
      <c r="A109" s="504"/>
      <c r="B109" s="504"/>
      <c r="C109" s="504"/>
      <c r="D109" s="504"/>
      <c r="E109" s="504"/>
      <c r="F109" s="504"/>
      <c r="G109" s="504"/>
      <c r="H109" s="504"/>
      <c r="I109" s="504"/>
      <c r="J109" s="504"/>
      <c r="K109" s="504"/>
      <c r="L109" s="504"/>
      <c r="M109" s="504"/>
      <c r="N109" s="504"/>
      <c r="O109" s="504"/>
      <c r="P109" s="504"/>
      <c r="Q109" s="504"/>
      <c r="R109" s="504"/>
      <c r="S109" s="504"/>
      <c r="T109" s="504"/>
      <c r="U109" s="504"/>
      <c r="V109" s="504"/>
      <c r="W109" s="504"/>
      <c r="X109" s="504"/>
      <c r="Y109" s="504"/>
      <c r="Z109" s="504"/>
      <c r="AA109" s="504"/>
      <c r="AB109" s="504"/>
      <c r="AC109" s="504"/>
      <c r="AD109" s="504"/>
      <c r="AE109" s="504"/>
      <c r="AF109" s="504"/>
      <c r="AG109" s="504"/>
      <c r="AH109" s="504"/>
      <c r="AI109" s="504"/>
      <c r="AJ109" s="504"/>
      <c r="AK109" s="504"/>
      <c r="AL109" s="504"/>
      <c r="AM109" s="504"/>
      <c r="AN109" s="504"/>
      <c r="AO109" s="504"/>
    </row>
    <row r="110" spans="1:41" customFormat="1" ht="13.5" x14ac:dyDescent="0.3">
      <c r="A110" s="504"/>
      <c r="B110" s="504"/>
      <c r="C110" s="504"/>
      <c r="D110" s="504"/>
      <c r="E110" s="504"/>
      <c r="F110" s="504"/>
      <c r="G110" s="504"/>
      <c r="H110" s="504"/>
      <c r="I110" s="504"/>
      <c r="J110" s="504"/>
      <c r="K110" s="504"/>
      <c r="L110" s="504"/>
      <c r="M110" s="504"/>
      <c r="N110" s="504"/>
      <c r="O110" s="504"/>
      <c r="P110" s="504"/>
      <c r="Q110" s="504"/>
      <c r="R110" s="504"/>
      <c r="S110" s="504"/>
      <c r="T110" s="504"/>
      <c r="U110" s="504"/>
      <c r="V110" s="504"/>
      <c r="W110" s="504"/>
      <c r="X110" s="504"/>
      <c r="Y110" s="504"/>
      <c r="Z110" s="504"/>
      <c r="AA110" s="504"/>
      <c r="AB110" s="504"/>
      <c r="AC110" s="504"/>
      <c r="AD110" s="504"/>
      <c r="AE110" s="504"/>
      <c r="AF110" s="504"/>
      <c r="AG110" s="504"/>
      <c r="AH110" s="504"/>
      <c r="AI110" s="504"/>
      <c r="AJ110" s="504"/>
      <c r="AK110" s="504"/>
      <c r="AL110" s="504"/>
      <c r="AM110" s="504"/>
      <c r="AN110" s="504"/>
      <c r="AO110" s="504"/>
    </row>
    <row r="111" spans="1:41" customFormat="1" ht="13.5" x14ac:dyDescent="0.3">
      <c r="A111" s="504"/>
      <c r="B111" s="504"/>
      <c r="C111" s="504"/>
      <c r="D111" s="504"/>
      <c r="E111" s="504"/>
      <c r="F111" s="504"/>
      <c r="G111" s="504"/>
      <c r="H111" s="504"/>
      <c r="I111" s="504"/>
      <c r="J111" s="504"/>
      <c r="K111" s="504"/>
      <c r="L111" s="504"/>
      <c r="M111" s="504"/>
      <c r="N111" s="504"/>
      <c r="O111" s="504"/>
      <c r="P111" s="504"/>
      <c r="Q111" s="504"/>
      <c r="R111" s="504"/>
      <c r="S111" s="504"/>
      <c r="T111" s="504"/>
      <c r="U111" s="504"/>
      <c r="V111" s="504"/>
      <c r="W111" s="504"/>
      <c r="X111" s="504"/>
      <c r="Y111" s="504"/>
      <c r="Z111" s="504"/>
      <c r="AA111" s="504"/>
      <c r="AB111" s="504"/>
      <c r="AC111" s="504"/>
      <c r="AD111" s="504"/>
      <c r="AE111" s="504"/>
      <c r="AF111" s="504"/>
      <c r="AG111" s="504"/>
      <c r="AH111" s="504"/>
      <c r="AI111" s="504"/>
      <c r="AJ111" s="504"/>
      <c r="AK111" s="504"/>
      <c r="AL111" s="504"/>
      <c r="AM111" s="504"/>
      <c r="AN111" s="504"/>
      <c r="AO111" s="504"/>
    </row>
    <row r="112" spans="1:41" customFormat="1" ht="13.5" x14ac:dyDescent="0.3">
      <c r="A112" s="504"/>
      <c r="B112" s="504"/>
      <c r="C112" s="504"/>
      <c r="D112" s="504"/>
      <c r="E112" s="504"/>
      <c r="F112" s="504"/>
      <c r="G112" s="504"/>
      <c r="H112" s="504"/>
      <c r="I112" s="504"/>
      <c r="J112" s="504"/>
      <c r="K112" s="504"/>
      <c r="L112" s="504"/>
      <c r="M112" s="504"/>
      <c r="N112" s="504"/>
      <c r="O112" s="504"/>
      <c r="P112" s="504"/>
      <c r="Q112" s="504"/>
      <c r="R112" s="504"/>
      <c r="S112" s="504"/>
      <c r="T112" s="504"/>
      <c r="U112" s="504"/>
      <c r="V112" s="504"/>
      <c r="W112" s="504"/>
      <c r="X112" s="504"/>
      <c r="Y112" s="504"/>
      <c r="Z112" s="504"/>
      <c r="AA112" s="504"/>
      <c r="AB112" s="504"/>
      <c r="AC112" s="504"/>
      <c r="AD112" s="504"/>
      <c r="AE112" s="504"/>
      <c r="AF112" s="504"/>
      <c r="AG112" s="504"/>
      <c r="AH112" s="504"/>
      <c r="AI112" s="504"/>
      <c r="AJ112" s="504"/>
      <c r="AK112" s="504"/>
      <c r="AL112" s="504"/>
      <c r="AM112" s="504"/>
      <c r="AN112" s="504"/>
      <c r="AO112" s="504"/>
    </row>
    <row r="113" spans="1:41" customFormat="1" ht="13.5" x14ac:dyDescent="0.3">
      <c r="A113" s="504"/>
      <c r="B113" s="504"/>
      <c r="C113" s="504"/>
      <c r="D113" s="504"/>
      <c r="E113" s="504"/>
      <c r="F113" s="504"/>
      <c r="G113" s="504"/>
      <c r="H113" s="504"/>
      <c r="I113" s="504"/>
      <c r="J113" s="504"/>
      <c r="K113" s="504"/>
      <c r="L113" s="504"/>
      <c r="M113" s="504"/>
      <c r="N113" s="504"/>
      <c r="O113" s="504"/>
      <c r="P113" s="504"/>
      <c r="Q113" s="504"/>
      <c r="R113" s="504"/>
      <c r="S113" s="504"/>
      <c r="T113" s="504"/>
      <c r="U113" s="504"/>
      <c r="V113" s="504"/>
      <c r="W113" s="504"/>
      <c r="X113" s="504"/>
      <c r="Y113" s="504"/>
      <c r="Z113" s="504"/>
      <c r="AA113" s="504"/>
      <c r="AB113" s="504"/>
      <c r="AC113" s="504"/>
      <c r="AD113" s="504"/>
      <c r="AE113" s="504"/>
      <c r="AF113" s="504"/>
      <c r="AG113" s="504"/>
      <c r="AH113" s="504"/>
      <c r="AI113" s="504"/>
      <c r="AJ113" s="504"/>
      <c r="AK113" s="504"/>
      <c r="AL113" s="504"/>
      <c r="AM113" s="504"/>
      <c r="AN113" s="504"/>
      <c r="AO113" s="504"/>
    </row>
    <row r="114" spans="1:41" customFormat="1" ht="13.5" x14ac:dyDescent="0.3">
      <c r="A114" s="504"/>
      <c r="B114" s="504"/>
      <c r="C114" s="504"/>
      <c r="D114" s="504"/>
      <c r="E114" s="504"/>
      <c r="F114" s="504"/>
      <c r="G114" s="504"/>
      <c r="H114" s="504"/>
      <c r="I114" s="504"/>
      <c r="J114" s="504"/>
      <c r="K114" s="504"/>
      <c r="L114" s="504"/>
      <c r="M114" s="504"/>
      <c r="N114" s="504"/>
      <c r="O114" s="504"/>
      <c r="P114" s="504"/>
      <c r="Q114" s="504"/>
      <c r="R114" s="504"/>
      <c r="S114" s="504"/>
      <c r="T114" s="504"/>
      <c r="U114" s="504"/>
      <c r="V114" s="504"/>
      <c r="W114" s="504"/>
      <c r="X114" s="504"/>
      <c r="Y114" s="504"/>
      <c r="Z114" s="504"/>
      <c r="AA114" s="504"/>
      <c r="AB114" s="504"/>
      <c r="AC114" s="504"/>
      <c r="AD114" s="504"/>
      <c r="AE114" s="504"/>
      <c r="AF114" s="504"/>
      <c r="AG114" s="504"/>
      <c r="AH114" s="504"/>
      <c r="AI114" s="504"/>
      <c r="AJ114" s="504"/>
      <c r="AK114" s="504"/>
      <c r="AL114" s="504"/>
      <c r="AM114" s="504"/>
      <c r="AN114" s="504"/>
      <c r="AO114" s="504"/>
    </row>
    <row r="115" spans="1:41" customFormat="1" ht="13.5" x14ac:dyDescent="0.3">
      <c r="A115" s="504"/>
      <c r="B115" s="504"/>
      <c r="C115" s="504"/>
      <c r="D115" s="504"/>
      <c r="E115" s="504"/>
      <c r="F115" s="504"/>
      <c r="G115" s="504"/>
      <c r="H115" s="504"/>
      <c r="I115" s="504"/>
      <c r="J115" s="504"/>
      <c r="K115" s="504"/>
      <c r="L115" s="504"/>
      <c r="M115" s="504"/>
      <c r="N115" s="504"/>
      <c r="O115" s="504"/>
      <c r="P115" s="504"/>
      <c r="Q115" s="504"/>
      <c r="R115" s="504"/>
      <c r="S115" s="504"/>
      <c r="T115" s="504"/>
      <c r="U115" s="504"/>
      <c r="V115" s="504"/>
      <c r="W115" s="504"/>
      <c r="X115" s="504"/>
      <c r="Y115" s="504"/>
      <c r="Z115" s="504"/>
      <c r="AA115" s="504"/>
      <c r="AB115" s="504"/>
      <c r="AC115" s="504"/>
      <c r="AD115" s="504"/>
      <c r="AE115" s="504"/>
      <c r="AF115" s="504"/>
      <c r="AG115" s="504"/>
      <c r="AH115" s="504"/>
      <c r="AI115" s="504"/>
      <c r="AJ115" s="504"/>
      <c r="AK115" s="504"/>
      <c r="AL115" s="504"/>
      <c r="AM115" s="504"/>
      <c r="AN115" s="504"/>
      <c r="AO115" s="504"/>
    </row>
    <row r="116" spans="1:41" customFormat="1" ht="13.5" x14ac:dyDescent="0.3">
      <c r="A116" s="504"/>
      <c r="B116" s="504"/>
      <c r="C116" s="504"/>
      <c r="D116" s="504"/>
      <c r="E116" s="504"/>
      <c r="F116" s="504"/>
      <c r="G116" s="504"/>
      <c r="H116" s="504"/>
      <c r="I116" s="504"/>
      <c r="J116" s="504"/>
      <c r="K116" s="504"/>
      <c r="L116" s="504"/>
      <c r="M116" s="504"/>
      <c r="N116" s="504"/>
      <c r="O116" s="504"/>
      <c r="P116" s="504"/>
      <c r="Q116" s="504"/>
      <c r="R116" s="504"/>
      <c r="S116" s="504"/>
      <c r="T116" s="504"/>
      <c r="U116" s="504"/>
      <c r="V116" s="504"/>
      <c r="W116" s="504"/>
      <c r="X116" s="504"/>
      <c r="Y116" s="504"/>
      <c r="Z116" s="504"/>
      <c r="AA116" s="504"/>
      <c r="AB116" s="504"/>
      <c r="AC116" s="504"/>
      <c r="AD116" s="504"/>
      <c r="AE116" s="504"/>
      <c r="AF116" s="504"/>
      <c r="AG116" s="504"/>
      <c r="AH116" s="504"/>
      <c r="AI116" s="504"/>
      <c r="AJ116" s="504"/>
      <c r="AK116" s="504"/>
      <c r="AL116" s="504"/>
      <c r="AM116" s="504"/>
      <c r="AN116" s="504"/>
      <c r="AO116" s="504"/>
    </row>
    <row r="117" spans="1:41" customFormat="1" ht="13.5" x14ac:dyDescent="0.3">
      <c r="A117" s="504"/>
      <c r="B117" s="504"/>
      <c r="C117" s="504"/>
      <c r="D117" s="504"/>
      <c r="E117" s="504"/>
      <c r="F117" s="504"/>
      <c r="G117" s="504"/>
      <c r="H117" s="504"/>
      <c r="I117" s="504"/>
      <c r="J117" s="504"/>
      <c r="K117" s="504"/>
      <c r="L117" s="504"/>
      <c r="M117" s="504"/>
      <c r="N117" s="504"/>
      <c r="O117" s="504"/>
      <c r="P117" s="504"/>
      <c r="Q117" s="504"/>
      <c r="R117" s="504"/>
      <c r="S117" s="504"/>
      <c r="T117" s="504"/>
      <c r="U117" s="504"/>
      <c r="V117" s="504"/>
      <c r="W117" s="504"/>
      <c r="X117" s="504"/>
      <c r="Y117" s="504"/>
      <c r="Z117" s="504"/>
      <c r="AA117" s="504"/>
      <c r="AB117" s="504"/>
      <c r="AC117" s="504"/>
      <c r="AD117" s="504"/>
      <c r="AE117" s="504"/>
      <c r="AF117" s="504"/>
      <c r="AG117" s="504"/>
      <c r="AH117" s="504"/>
      <c r="AI117" s="504"/>
      <c r="AJ117" s="504"/>
      <c r="AK117" s="504"/>
      <c r="AL117" s="504"/>
      <c r="AM117" s="504"/>
      <c r="AN117" s="504"/>
      <c r="AO117" s="504"/>
    </row>
    <row r="118" spans="1:41" customFormat="1" ht="13.5" x14ac:dyDescent="0.3">
      <c r="A118" s="504"/>
      <c r="B118" s="504"/>
      <c r="C118" s="504"/>
      <c r="D118" s="504"/>
      <c r="E118" s="504"/>
      <c r="F118" s="504"/>
      <c r="G118" s="504"/>
      <c r="H118" s="504"/>
      <c r="I118" s="504"/>
      <c r="J118" s="504"/>
      <c r="K118" s="504"/>
      <c r="L118" s="504"/>
      <c r="M118" s="504"/>
      <c r="N118" s="504"/>
      <c r="O118" s="504"/>
      <c r="P118" s="504"/>
      <c r="Q118" s="504"/>
      <c r="R118" s="504"/>
      <c r="S118" s="504"/>
      <c r="T118" s="504"/>
      <c r="U118" s="504"/>
      <c r="V118" s="504"/>
      <c r="W118" s="504"/>
      <c r="X118" s="504"/>
      <c r="Y118" s="504"/>
      <c r="Z118" s="504"/>
      <c r="AA118" s="504"/>
      <c r="AB118" s="504"/>
      <c r="AC118" s="504"/>
      <c r="AD118" s="504"/>
      <c r="AE118" s="504"/>
      <c r="AF118" s="504"/>
      <c r="AG118" s="504"/>
      <c r="AH118" s="504"/>
      <c r="AI118" s="504"/>
      <c r="AJ118" s="504"/>
      <c r="AK118" s="504"/>
      <c r="AL118" s="504"/>
      <c r="AM118" s="504"/>
      <c r="AN118" s="504"/>
      <c r="AO118" s="504"/>
    </row>
    <row r="119" spans="1:41" customFormat="1" ht="13.5" x14ac:dyDescent="0.3">
      <c r="A119" s="504"/>
      <c r="B119" s="504"/>
      <c r="C119" s="504"/>
      <c r="D119" s="504"/>
      <c r="E119" s="504"/>
      <c r="F119" s="504"/>
      <c r="G119" s="504"/>
      <c r="H119" s="504"/>
      <c r="I119" s="504"/>
      <c r="J119" s="504"/>
      <c r="K119" s="504"/>
      <c r="L119" s="504"/>
      <c r="M119" s="504"/>
      <c r="N119" s="504"/>
      <c r="O119" s="504"/>
      <c r="P119" s="504"/>
      <c r="Q119" s="504"/>
      <c r="R119" s="504"/>
      <c r="S119" s="504"/>
      <c r="T119" s="504"/>
      <c r="U119" s="504"/>
      <c r="V119" s="504"/>
      <c r="W119" s="504"/>
      <c r="X119" s="504"/>
      <c r="Y119" s="504"/>
      <c r="Z119" s="504"/>
      <c r="AA119" s="504"/>
      <c r="AB119" s="504"/>
      <c r="AC119" s="504"/>
      <c r="AD119" s="504"/>
      <c r="AE119" s="504"/>
      <c r="AF119" s="504"/>
      <c r="AG119" s="504"/>
      <c r="AH119" s="504"/>
      <c r="AI119" s="504"/>
      <c r="AJ119" s="504"/>
      <c r="AK119" s="504"/>
      <c r="AL119" s="504"/>
      <c r="AM119" s="504"/>
      <c r="AN119" s="504"/>
      <c r="AO119" s="504"/>
    </row>
    <row r="120" spans="1:41" customFormat="1" ht="13.5" x14ac:dyDescent="0.3">
      <c r="A120" s="504"/>
      <c r="B120" s="504"/>
      <c r="C120" s="504"/>
      <c r="D120" s="504"/>
      <c r="E120" s="504"/>
      <c r="F120" s="504"/>
      <c r="G120" s="504"/>
      <c r="H120" s="504"/>
      <c r="I120" s="504"/>
      <c r="J120" s="504"/>
      <c r="K120" s="504"/>
      <c r="L120" s="504"/>
      <c r="M120" s="504"/>
      <c r="N120" s="504"/>
      <c r="O120" s="504"/>
      <c r="P120" s="504"/>
      <c r="Q120" s="504"/>
      <c r="R120" s="504"/>
      <c r="S120" s="504"/>
      <c r="T120" s="504"/>
      <c r="U120" s="504"/>
      <c r="V120" s="504"/>
      <c r="W120" s="504"/>
      <c r="X120" s="504"/>
      <c r="Y120" s="504"/>
      <c r="Z120" s="504"/>
      <c r="AA120" s="504"/>
      <c r="AB120" s="504"/>
      <c r="AC120" s="504"/>
      <c r="AD120" s="504"/>
      <c r="AE120" s="504"/>
      <c r="AF120" s="504"/>
      <c r="AG120" s="504"/>
      <c r="AH120" s="504"/>
      <c r="AI120" s="504"/>
      <c r="AJ120" s="504"/>
      <c r="AK120" s="504"/>
      <c r="AL120" s="504"/>
      <c r="AM120" s="504"/>
      <c r="AN120" s="504"/>
      <c r="AO120" s="504"/>
    </row>
    <row r="121" spans="1:41" customFormat="1" ht="13.5" x14ac:dyDescent="0.3">
      <c r="A121" s="504"/>
      <c r="B121" s="504"/>
      <c r="C121" s="504"/>
      <c r="D121" s="504"/>
      <c r="E121" s="504"/>
      <c r="F121" s="504"/>
      <c r="G121" s="504"/>
      <c r="H121" s="504"/>
      <c r="I121" s="504"/>
      <c r="J121" s="504"/>
      <c r="K121" s="504"/>
      <c r="L121" s="504"/>
      <c r="M121" s="504"/>
      <c r="N121" s="504"/>
      <c r="O121" s="504"/>
      <c r="P121" s="504"/>
      <c r="Q121" s="504"/>
      <c r="R121" s="504"/>
      <c r="S121" s="504"/>
      <c r="T121" s="504"/>
      <c r="U121" s="504"/>
      <c r="V121" s="504"/>
      <c r="W121" s="504"/>
      <c r="X121" s="504"/>
      <c r="Y121" s="504"/>
      <c r="Z121" s="504"/>
      <c r="AA121" s="504"/>
      <c r="AB121" s="504"/>
      <c r="AC121" s="504"/>
      <c r="AD121" s="504"/>
      <c r="AE121" s="504"/>
      <c r="AF121" s="504"/>
      <c r="AG121" s="504"/>
      <c r="AH121" s="504"/>
      <c r="AI121" s="504"/>
      <c r="AJ121" s="504"/>
      <c r="AK121" s="504"/>
      <c r="AL121" s="504"/>
      <c r="AM121" s="504"/>
      <c r="AN121" s="504"/>
      <c r="AO121" s="504"/>
    </row>
    <row r="122" spans="1:41" customFormat="1" ht="13.5" x14ac:dyDescent="0.3">
      <c r="A122" s="504"/>
      <c r="B122" s="504"/>
      <c r="C122" s="504"/>
      <c r="D122" s="504"/>
      <c r="E122" s="504"/>
      <c r="F122" s="504"/>
      <c r="G122" s="504"/>
      <c r="H122" s="504"/>
      <c r="I122" s="504"/>
      <c r="J122" s="504"/>
      <c r="K122" s="504"/>
      <c r="L122" s="504"/>
      <c r="M122" s="504"/>
      <c r="N122" s="504"/>
      <c r="O122" s="504"/>
      <c r="P122" s="504"/>
      <c r="Q122" s="504"/>
      <c r="R122" s="504"/>
      <c r="S122" s="504"/>
      <c r="T122" s="504"/>
      <c r="U122" s="504"/>
      <c r="V122" s="504"/>
      <c r="W122" s="504"/>
      <c r="X122" s="504"/>
      <c r="Y122" s="504"/>
      <c r="Z122" s="504"/>
      <c r="AA122" s="504"/>
      <c r="AB122" s="504"/>
      <c r="AC122" s="504"/>
      <c r="AD122" s="504"/>
      <c r="AE122" s="504"/>
      <c r="AF122" s="504"/>
      <c r="AG122" s="504"/>
      <c r="AH122" s="504"/>
      <c r="AI122" s="504"/>
      <c r="AJ122" s="504"/>
      <c r="AK122" s="504"/>
      <c r="AL122" s="504"/>
      <c r="AM122" s="504"/>
      <c r="AN122" s="504"/>
      <c r="AO122" s="504"/>
    </row>
    <row r="123" spans="1:41" customFormat="1" ht="13.5" x14ac:dyDescent="0.3">
      <c r="A123" s="504"/>
      <c r="B123" s="504"/>
      <c r="C123" s="504"/>
      <c r="D123" s="504"/>
      <c r="E123" s="504"/>
      <c r="F123" s="504"/>
      <c r="G123" s="504"/>
      <c r="H123" s="504"/>
      <c r="I123" s="504"/>
      <c r="J123" s="504"/>
      <c r="K123" s="504"/>
      <c r="L123" s="504"/>
      <c r="M123" s="504"/>
      <c r="N123" s="504"/>
      <c r="O123" s="504"/>
      <c r="P123" s="504"/>
      <c r="Q123" s="504"/>
      <c r="R123" s="504"/>
      <c r="S123" s="504"/>
      <c r="T123" s="504"/>
      <c r="U123" s="504"/>
      <c r="V123" s="504"/>
      <c r="W123" s="504"/>
      <c r="X123" s="504"/>
      <c r="Y123" s="504"/>
      <c r="Z123" s="504"/>
      <c r="AA123" s="504"/>
      <c r="AB123" s="504"/>
      <c r="AC123" s="504"/>
      <c r="AD123" s="504"/>
      <c r="AE123" s="504"/>
      <c r="AF123" s="504"/>
      <c r="AG123" s="504"/>
      <c r="AH123" s="504"/>
      <c r="AI123" s="504"/>
      <c r="AJ123" s="504"/>
      <c r="AK123" s="504"/>
      <c r="AL123" s="504"/>
      <c r="AM123" s="504"/>
      <c r="AN123" s="504"/>
      <c r="AO123" s="504"/>
    </row>
    <row r="124" spans="1:41" customFormat="1" ht="13.5" x14ac:dyDescent="0.3">
      <c r="A124" s="504"/>
      <c r="B124" s="504"/>
      <c r="C124" s="504"/>
      <c r="D124" s="504"/>
      <c r="E124" s="504"/>
      <c r="F124" s="504"/>
      <c r="G124" s="504"/>
      <c r="H124" s="504"/>
      <c r="I124" s="504"/>
      <c r="J124" s="504"/>
      <c r="K124" s="504"/>
      <c r="L124" s="504"/>
      <c r="M124" s="504"/>
      <c r="N124" s="504"/>
      <c r="O124" s="504"/>
      <c r="P124" s="504"/>
      <c r="Q124" s="504"/>
      <c r="R124" s="504"/>
      <c r="S124" s="504"/>
      <c r="T124" s="504"/>
      <c r="U124" s="504"/>
      <c r="V124" s="504"/>
      <c r="W124" s="504"/>
      <c r="X124" s="504"/>
      <c r="Y124" s="504"/>
      <c r="Z124" s="504"/>
      <c r="AA124" s="504"/>
      <c r="AB124" s="504"/>
      <c r="AC124" s="504"/>
      <c r="AD124" s="504"/>
      <c r="AE124" s="504"/>
      <c r="AF124" s="504"/>
      <c r="AG124" s="504"/>
      <c r="AH124" s="504"/>
      <c r="AI124" s="504"/>
      <c r="AJ124" s="504"/>
      <c r="AK124" s="504"/>
      <c r="AL124" s="504"/>
      <c r="AM124" s="504"/>
      <c r="AN124" s="504"/>
      <c r="AO124" s="504"/>
    </row>
    <row r="125" spans="1:41" customFormat="1" ht="13.5" x14ac:dyDescent="0.3">
      <c r="A125" s="504"/>
      <c r="B125" s="504"/>
      <c r="C125" s="504"/>
      <c r="D125" s="504"/>
      <c r="E125" s="504"/>
      <c r="F125" s="504"/>
      <c r="G125" s="504"/>
      <c r="H125" s="504"/>
      <c r="I125" s="504"/>
      <c r="J125" s="504"/>
      <c r="K125" s="504"/>
      <c r="L125" s="504"/>
      <c r="M125" s="504"/>
      <c r="N125" s="504"/>
      <c r="O125" s="504"/>
      <c r="P125" s="504"/>
      <c r="Q125" s="504"/>
      <c r="R125" s="504"/>
      <c r="S125" s="504"/>
      <c r="T125" s="504"/>
      <c r="U125" s="504"/>
      <c r="V125" s="504"/>
      <c r="W125" s="504"/>
      <c r="X125" s="504"/>
      <c r="Y125" s="504"/>
      <c r="Z125" s="504"/>
      <c r="AA125" s="504"/>
      <c r="AB125" s="504"/>
      <c r="AC125" s="504"/>
      <c r="AD125" s="504"/>
      <c r="AE125" s="504"/>
      <c r="AF125" s="504"/>
      <c r="AG125" s="504"/>
      <c r="AH125" s="504"/>
      <c r="AI125" s="504"/>
      <c r="AJ125" s="504"/>
      <c r="AK125" s="504"/>
      <c r="AL125" s="504"/>
      <c r="AM125" s="504"/>
      <c r="AN125" s="504"/>
      <c r="AO125" s="504"/>
    </row>
    <row r="126" spans="1:41" customFormat="1" ht="13.5" x14ac:dyDescent="0.3">
      <c r="A126" s="504"/>
      <c r="B126" s="504"/>
      <c r="C126" s="504"/>
      <c r="D126" s="504"/>
      <c r="E126" s="504"/>
      <c r="F126" s="504"/>
      <c r="G126" s="504"/>
      <c r="H126" s="504"/>
      <c r="I126" s="504"/>
      <c r="J126" s="504"/>
      <c r="K126" s="504"/>
      <c r="L126" s="504"/>
      <c r="M126" s="504"/>
      <c r="N126" s="504"/>
      <c r="O126" s="504"/>
      <c r="P126" s="504"/>
      <c r="Q126" s="504"/>
      <c r="R126" s="504"/>
      <c r="S126" s="504"/>
      <c r="T126" s="504"/>
      <c r="U126" s="504"/>
      <c r="V126" s="504"/>
      <c r="W126" s="504"/>
      <c r="X126" s="504"/>
      <c r="Y126" s="504"/>
      <c r="Z126" s="504"/>
      <c r="AA126" s="504"/>
      <c r="AB126" s="504"/>
      <c r="AC126" s="504"/>
      <c r="AD126" s="504"/>
      <c r="AE126" s="504"/>
      <c r="AF126" s="504"/>
      <c r="AG126" s="504"/>
      <c r="AH126" s="504"/>
      <c r="AI126" s="504"/>
      <c r="AJ126" s="504"/>
      <c r="AK126" s="504"/>
      <c r="AL126" s="504"/>
      <c r="AM126" s="504"/>
      <c r="AN126" s="504"/>
      <c r="AO126" s="504"/>
    </row>
    <row r="127" spans="1:41" customFormat="1" ht="13.5" x14ac:dyDescent="0.3">
      <c r="A127" s="504"/>
      <c r="B127" s="504"/>
      <c r="C127" s="504"/>
      <c r="D127" s="504"/>
      <c r="E127" s="504"/>
      <c r="F127" s="504"/>
      <c r="G127" s="504"/>
      <c r="H127" s="504"/>
      <c r="I127" s="504"/>
      <c r="J127" s="504"/>
      <c r="K127" s="504"/>
      <c r="L127" s="504"/>
      <c r="M127" s="504"/>
      <c r="N127" s="504"/>
      <c r="O127" s="504"/>
      <c r="P127" s="504"/>
      <c r="Q127" s="504"/>
      <c r="R127" s="504"/>
      <c r="S127" s="504"/>
      <c r="T127" s="504"/>
      <c r="U127" s="504"/>
      <c r="V127" s="504"/>
      <c r="W127" s="504"/>
      <c r="X127" s="504"/>
      <c r="Y127" s="504"/>
      <c r="Z127" s="504"/>
      <c r="AA127" s="504"/>
      <c r="AB127" s="504"/>
      <c r="AC127" s="504"/>
      <c r="AD127" s="504"/>
      <c r="AE127" s="504"/>
      <c r="AF127" s="504"/>
      <c r="AG127" s="504"/>
      <c r="AH127" s="504"/>
      <c r="AI127" s="504"/>
      <c r="AJ127" s="504"/>
      <c r="AK127" s="504"/>
      <c r="AL127" s="504"/>
      <c r="AM127" s="504"/>
      <c r="AN127" s="504"/>
      <c r="AO127" s="504"/>
    </row>
    <row r="128" spans="1:41" customFormat="1" ht="13.5" x14ac:dyDescent="0.3">
      <c r="A128" s="504"/>
      <c r="B128" s="504"/>
      <c r="C128" s="504"/>
      <c r="D128" s="504"/>
      <c r="E128" s="504"/>
      <c r="F128" s="504"/>
      <c r="G128" s="504"/>
      <c r="H128" s="504"/>
      <c r="I128" s="504"/>
      <c r="J128" s="504"/>
      <c r="K128" s="504"/>
      <c r="L128" s="504"/>
      <c r="M128" s="504"/>
      <c r="N128" s="504"/>
      <c r="O128" s="504"/>
      <c r="P128" s="504"/>
      <c r="Q128" s="504"/>
      <c r="R128" s="504"/>
      <c r="S128" s="504"/>
      <c r="T128" s="504"/>
      <c r="U128" s="504"/>
      <c r="V128" s="504"/>
      <c r="W128" s="504"/>
      <c r="X128" s="504"/>
      <c r="Y128" s="504"/>
      <c r="Z128" s="504"/>
      <c r="AA128" s="504"/>
      <c r="AB128" s="504"/>
      <c r="AC128" s="504"/>
      <c r="AD128" s="504"/>
      <c r="AE128" s="504"/>
      <c r="AF128" s="504"/>
      <c r="AG128" s="504"/>
      <c r="AH128" s="504"/>
      <c r="AI128" s="504"/>
      <c r="AJ128" s="504"/>
      <c r="AK128" s="504"/>
      <c r="AL128" s="504"/>
      <c r="AM128" s="504"/>
      <c r="AN128" s="504"/>
      <c r="AO128" s="504"/>
    </row>
    <row r="129" spans="1:41" customFormat="1" ht="13.5" x14ac:dyDescent="0.3">
      <c r="A129" s="504"/>
      <c r="B129" s="504"/>
      <c r="C129" s="504"/>
      <c r="D129" s="504"/>
      <c r="E129" s="504"/>
      <c r="F129" s="504"/>
      <c r="G129" s="504"/>
      <c r="H129" s="504"/>
      <c r="I129" s="504"/>
      <c r="J129" s="504"/>
      <c r="K129" s="504"/>
      <c r="L129" s="504"/>
      <c r="M129" s="504"/>
      <c r="N129" s="504"/>
      <c r="O129" s="504"/>
      <c r="P129" s="504"/>
      <c r="Q129" s="504"/>
      <c r="R129" s="504"/>
      <c r="S129" s="504"/>
      <c r="T129" s="504"/>
      <c r="U129" s="504"/>
      <c r="V129" s="504"/>
      <c r="W129" s="504"/>
      <c r="X129" s="504"/>
      <c r="Y129" s="504"/>
      <c r="Z129" s="504"/>
      <c r="AA129" s="504"/>
      <c r="AB129" s="504"/>
      <c r="AC129" s="504"/>
      <c r="AD129" s="504"/>
      <c r="AE129" s="504"/>
      <c r="AF129" s="504"/>
      <c r="AG129" s="504"/>
      <c r="AH129" s="504"/>
      <c r="AI129" s="504"/>
      <c r="AJ129" s="504"/>
      <c r="AK129" s="504"/>
      <c r="AL129" s="504"/>
      <c r="AM129" s="504"/>
      <c r="AN129" s="504"/>
      <c r="AO129" s="504"/>
    </row>
    <row r="130" spans="1:41" customFormat="1" ht="13.5" x14ac:dyDescent="0.3">
      <c r="A130" s="504"/>
      <c r="B130" s="504"/>
      <c r="C130" s="504"/>
      <c r="D130" s="504"/>
      <c r="E130" s="504"/>
      <c r="F130" s="504"/>
      <c r="G130" s="504"/>
      <c r="H130" s="504"/>
      <c r="I130" s="504"/>
      <c r="J130" s="504"/>
      <c r="K130" s="504"/>
      <c r="L130" s="504"/>
      <c r="M130" s="504"/>
      <c r="N130" s="504"/>
      <c r="O130" s="504"/>
      <c r="P130" s="504"/>
      <c r="Q130" s="504"/>
      <c r="R130" s="504"/>
      <c r="S130" s="504"/>
      <c r="T130" s="504"/>
      <c r="U130" s="504"/>
      <c r="V130" s="504"/>
      <c r="W130" s="504"/>
      <c r="X130" s="504"/>
      <c r="Y130" s="504"/>
      <c r="Z130" s="504"/>
      <c r="AA130" s="504"/>
      <c r="AB130" s="504"/>
      <c r="AC130" s="504"/>
      <c r="AD130" s="504"/>
      <c r="AE130" s="504"/>
      <c r="AF130" s="504"/>
      <c r="AG130" s="504"/>
      <c r="AH130" s="504"/>
      <c r="AI130" s="504"/>
      <c r="AJ130" s="504"/>
      <c r="AK130" s="504"/>
      <c r="AL130" s="504"/>
      <c r="AM130" s="504"/>
      <c r="AN130" s="504"/>
      <c r="AO130" s="504"/>
    </row>
    <row r="131" spans="1:41" customFormat="1" ht="13.5" x14ac:dyDescent="0.3">
      <c r="A131" s="504"/>
      <c r="B131" s="504"/>
      <c r="C131" s="504"/>
      <c r="D131" s="504"/>
      <c r="E131" s="504"/>
      <c r="F131" s="504"/>
      <c r="G131" s="504"/>
      <c r="H131" s="504"/>
      <c r="I131" s="504"/>
      <c r="J131" s="504"/>
      <c r="K131" s="504"/>
      <c r="L131" s="504"/>
      <c r="M131" s="504"/>
      <c r="N131" s="504"/>
      <c r="O131" s="504"/>
      <c r="P131" s="504"/>
      <c r="Q131" s="504"/>
      <c r="R131" s="504"/>
      <c r="S131" s="504"/>
      <c r="T131" s="504"/>
      <c r="U131" s="504"/>
      <c r="V131" s="504"/>
      <c r="W131" s="504"/>
      <c r="X131" s="504"/>
      <c r="Y131" s="504"/>
      <c r="Z131" s="504"/>
      <c r="AA131" s="504"/>
      <c r="AB131" s="504"/>
      <c r="AC131" s="504"/>
      <c r="AD131" s="504"/>
      <c r="AE131" s="504"/>
      <c r="AF131" s="504"/>
      <c r="AG131" s="504"/>
      <c r="AH131" s="504"/>
      <c r="AI131" s="504"/>
      <c r="AJ131" s="504"/>
      <c r="AK131" s="504"/>
      <c r="AL131" s="504"/>
      <c r="AM131" s="504"/>
      <c r="AN131" s="504"/>
      <c r="AO131" s="504"/>
    </row>
    <row r="132" spans="1:41" customFormat="1" ht="13.5" x14ac:dyDescent="0.3">
      <c r="A132" s="504"/>
      <c r="B132" s="504"/>
      <c r="C132" s="504"/>
      <c r="D132" s="504"/>
      <c r="E132" s="504"/>
      <c r="F132" s="504"/>
      <c r="G132" s="504"/>
      <c r="H132" s="504"/>
      <c r="I132" s="504"/>
      <c r="J132" s="504"/>
      <c r="K132" s="504"/>
      <c r="L132" s="504"/>
      <c r="M132" s="504"/>
      <c r="N132" s="504"/>
      <c r="O132" s="504"/>
      <c r="P132" s="504"/>
      <c r="Q132" s="504"/>
      <c r="R132" s="504"/>
      <c r="S132" s="504"/>
      <c r="T132" s="504"/>
      <c r="U132" s="504"/>
      <c r="V132" s="504"/>
      <c r="W132" s="504"/>
      <c r="X132" s="504"/>
      <c r="Y132" s="504"/>
      <c r="Z132" s="504"/>
      <c r="AA132" s="504"/>
      <c r="AB132" s="504"/>
      <c r="AC132" s="504"/>
      <c r="AD132" s="504"/>
      <c r="AE132" s="504"/>
      <c r="AF132" s="504"/>
      <c r="AG132" s="504"/>
      <c r="AH132" s="504"/>
      <c r="AI132" s="504"/>
      <c r="AJ132" s="504"/>
      <c r="AK132" s="504"/>
      <c r="AL132" s="504"/>
      <c r="AM132" s="504"/>
      <c r="AN132" s="504"/>
      <c r="AO132" s="504"/>
    </row>
    <row r="133" spans="1:41" customFormat="1" ht="13.5" x14ac:dyDescent="0.3">
      <c r="A133" s="504"/>
      <c r="B133" s="504"/>
      <c r="C133" s="504"/>
      <c r="D133" s="504"/>
      <c r="E133" s="504"/>
      <c r="F133" s="504"/>
      <c r="G133" s="504"/>
      <c r="H133" s="504"/>
      <c r="I133" s="504"/>
      <c r="J133" s="504"/>
      <c r="K133" s="504"/>
      <c r="L133" s="504"/>
      <c r="M133" s="504"/>
      <c r="N133" s="504"/>
      <c r="O133" s="504"/>
      <c r="P133" s="504"/>
      <c r="Q133" s="504"/>
      <c r="R133" s="504"/>
      <c r="S133" s="504"/>
      <c r="T133" s="504"/>
      <c r="U133" s="504"/>
      <c r="V133" s="504"/>
      <c r="W133" s="504"/>
      <c r="X133" s="504"/>
      <c r="Y133" s="504"/>
      <c r="Z133" s="504"/>
      <c r="AA133" s="504"/>
      <c r="AB133" s="504"/>
      <c r="AC133" s="504"/>
      <c r="AD133" s="504"/>
      <c r="AE133" s="504"/>
      <c r="AF133" s="504"/>
      <c r="AG133" s="504"/>
      <c r="AH133" s="504"/>
      <c r="AI133" s="504"/>
      <c r="AJ133" s="504"/>
      <c r="AK133" s="504"/>
      <c r="AL133" s="504"/>
      <c r="AM133" s="504"/>
      <c r="AN133" s="504"/>
      <c r="AO133" s="504"/>
    </row>
    <row r="134" spans="1:41" customFormat="1" ht="13.5" x14ac:dyDescent="0.3">
      <c r="A134" s="504"/>
      <c r="B134" s="504"/>
      <c r="C134" s="504"/>
      <c r="D134" s="504"/>
      <c r="E134" s="504"/>
      <c r="F134" s="504"/>
      <c r="G134" s="504"/>
      <c r="H134" s="504"/>
      <c r="I134" s="504"/>
      <c r="J134" s="504"/>
      <c r="K134" s="504"/>
      <c r="L134" s="504"/>
      <c r="M134" s="504"/>
      <c r="N134" s="504"/>
      <c r="O134" s="504"/>
      <c r="P134" s="504"/>
      <c r="Q134" s="504"/>
      <c r="R134" s="504"/>
      <c r="S134" s="504"/>
      <c r="T134" s="504"/>
      <c r="U134" s="504"/>
      <c r="V134" s="504"/>
      <c r="W134" s="504"/>
      <c r="X134" s="504"/>
      <c r="Y134" s="504"/>
      <c r="Z134" s="504"/>
      <c r="AA134" s="504"/>
      <c r="AB134" s="504"/>
      <c r="AC134" s="504"/>
      <c r="AD134" s="504"/>
      <c r="AE134" s="504"/>
      <c r="AF134" s="504"/>
      <c r="AG134" s="504"/>
      <c r="AH134" s="504"/>
      <c r="AI134" s="504"/>
      <c r="AJ134" s="504"/>
      <c r="AK134" s="504"/>
      <c r="AL134" s="504"/>
      <c r="AM134" s="504"/>
      <c r="AN134" s="504"/>
      <c r="AO134" s="504"/>
    </row>
    <row r="135" spans="1:41" customFormat="1" ht="13.5" x14ac:dyDescent="0.3">
      <c r="A135" s="504"/>
      <c r="B135" s="504"/>
      <c r="C135" s="504"/>
      <c r="D135" s="504"/>
      <c r="E135" s="504"/>
      <c r="F135" s="504"/>
      <c r="G135" s="504"/>
      <c r="H135" s="504"/>
      <c r="I135" s="504"/>
      <c r="J135" s="504"/>
      <c r="K135" s="504"/>
      <c r="L135" s="504"/>
      <c r="M135" s="504"/>
      <c r="N135" s="504"/>
      <c r="O135" s="504"/>
      <c r="P135" s="504"/>
      <c r="Q135" s="504"/>
      <c r="R135" s="504"/>
      <c r="S135" s="504"/>
      <c r="T135" s="504"/>
      <c r="U135" s="504"/>
      <c r="V135" s="504"/>
      <c r="W135" s="504"/>
      <c r="X135" s="504"/>
      <c r="Y135" s="504"/>
      <c r="Z135" s="504"/>
      <c r="AA135" s="504"/>
      <c r="AB135" s="504"/>
      <c r="AC135" s="504"/>
      <c r="AD135" s="504"/>
      <c r="AE135" s="504"/>
      <c r="AF135" s="504"/>
      <c r="AG135" s="504"/>
      <c r="AH135" s="504"/>
      <c r="AI135" s="504"/>
      <c r="AJ135" s="504"/>
      <c r="AK135" s="504"/>
      <c r="AL135" s="504"/>
      <c r="AM135" s="504"/>
      <c r="AN135" s="504"/>
      <c r="AO135" s="504"/>
    </row>
    <row r="136" spans="1:41" customFormat="1" ht="13.5" x14ac:dyDescent="0.3">
      <c r="A136" s="504"/>
      <c r="B136" s="504"/>
      <c r="C136" s="504"/>
      <c r="D136" s="504"/>
      <c r="E136" s="504"/>
      <c r="F136" s="504"/>
      <c r="G136" s="504"/>
      <c r="H136" s="504"/>
      <c r="I136" s="504"/>
      <c r="J136" s="504"/>
      <c r="K136" s="504"/>
      <c r="L136" s="504"/>
      <c r="M136" s="504"/>
      <c r="N136" s="504"/>
      <c r="O136" s="504"/>
      <c r="P136" s="504"/>
      <c r="Q136" s="504"/>
      <c r="R136" s="504"/>
      <c r="S136" s="504"/>
      <c r="T136" s="504"/>
      <c r="U136" s="504"/>
      <c r="V136" s="504"/>
      <c r="W136" s="504"/>
      <c r="X136" s="504"/>
      <c r="Y136" s="504"/>
      <c r="Z136" s="504"/>
      <c r="AA136" s="504"/>
      <c r="AB136" s="504"/>
      <c r="AC136" s="504"/>
      <c r="AD136" s="504"/>
      <c r="AE136" s="504"/>
      <c r="AF136" s="504"/>
      <c r="AG136" s="504"/>
      <c r="AH136" s="504"/>
      <c r="AI136" s="504"/>
      <c r="AJ136" s="504"/>
      <c r="AK136" s="504"/>
      <c r="AL136" s="504"/>
      <c r="AM136" s="504"/>
      <c r="AN136" s="504"/>
      <c r="AO136" s="504"/>
    </row>
    <row r="137" spans="1:41" customFormat="1" ht="13.5" x14ac:dyDescent="0.3">
      <c r="A137" s="504"/>
      <c r="B137" s="504"/>
      <c r="C137" s="504"/>
      <c r="D137" s="504"/>
      <c r="E137" s="504"/>
      <c r="F137" s="504"/>
      <c r="G137" s="504"/>
      <c r="H137" s="504"/>
      <c r="I137" s="504"/>
      <c r="J137" s="504"/>
      <c r="K137" s="504"/>
      <c r="L137" s="504"/>
      <c r="M137" s="504"/>
      <c r="N137" s="504"/>
      <c r="O137" s="504"/>
      <c r="P137" s="504"/>
      <c r="Q137" s="504"/>
      <c r="R137" s="504"/>
      <c r="S137" s="504"/>
      <c r="T137" s="504"/>
      <c r="U137" s="504"/>
      <c r="V137" s="504"/>
      <c r="W137" s="504"/>
      <c r="X137" s="504"/>
      <c r="Y137" s="504"/>
      <c r="Z137" s="504"/>
      <c r="AA137" s="504"/>
      <c r="AB137" s="504"/>
      <c r="AC137" s="504"/>
      <c r="AD137" s="504"/>
      <c r="AE137" s="504"/>
      <c r="AF137" s="504"/>
      <c r="AG137" s="504"/>
      <c r="AH137" s="504"/>
      <c r="AI137" s="504"/>
      <c r="AJ137" s="504"/>
      <c r="AK137" s="504"/>
      <c r="AL137" s="504"/>
      <c r="AM137" s="504"/>
      <c r="AN137" s="504"/>
      <c r="AO137" s="504"/>
    </row>
    <row r="138" spans="1:41" customFormat="1" ht="13.5" x14ac:dyDescent="0.3">
      <c r="A138" s="504"/>
      <c r="B138" s="504"/>
      <c r="C138" s="504"/>
      <c r="D138" s="504"/>
      <c r="E138" s="504"/>
      <c r="F138" s="504"/>
      <c r="G138" s="504"/>
      <c r="H138" s="504"/>
      <c r="I138" s="504"/>
      <c r="J138" s="504"/>
      <c r="K138" s="504"/>
      <c r="L138" s="504"/>
      <c r="M138" s="504"/>
      <c r="N138" s="504"/>
      <c r="O138" s="504"/>
      <c r="P138" s="504"/>
      <c r="Q138" s="504"/>
      <c r="R138" s="504"/>
      <c r="S138" s="504"/>
      <c r="T138" s="504"/>
      <c r="U138" s="504"/>
      <c r="V138" s="504"/>
      <c r="W138" s="504"/>
      <c r="X138" s="504"/>
      <c r="Y138" s="504"/>
      <c r="Z138" s="504"/>
      <c r="AA138" s="504"/>
      <c r="AB138" s="504"/>
      <c r="AC138" s="504"/>
      <c r="AD138" s="504"/>
      <c r="AE138" s="504"/>
      <c r="AF138" s="504"/>
      <c r="AG138" s="504"/>
      <c r="AH138" s="504"/>
      <c r="AI138" s="504"/>
      <c r="AJ138" s="504"/>
      <c r="AK138" s="504"/>
      <c r="AL138" s="504"/>
      <c r="AM138" s="504"/>
      <c r="AN138" s="504"/>
      <c r="AO138" s="504"/>
    </row>
    <row r="139" spans="1:41" customFormat="1" ht="13.5" x14ac:dyDescent="0.3">
      <c r="A139" s="504"/>
      <c r="B139" s="504"/>
      <c r="C139" s="504"/>
      <c r="D139" s="504"/>
      <c r="E139" s="504"/>
      <c r="F139" s="504"/>
      <c r="G139" s="504"/>
      <c r="H139" s="504"/>
      <c r="I139" s="504"/>
      <c r="J139" s="504"/>
      <c r="K139" s="504"/>
      <c r="L139" s="504"/>
      <c r="M139" s="504"/>
      <c r="N139" s="504"/>
      <c r="O139" s="504"/>
      <c r="P139" s="504"/>
      <c r="Q139" s="504"/>
      <c r="R139" s="504"/>
      <c r="S139" s="504"/>
      <c r="T139" s="504"/>
      <c r="U139" s="504"/>
      <c r="V139" s="504"/>
      <c r="W139" s="504"/>
      <c r="X139" s="504"/>
      <c r="Y139" s="504"/>
      <c r="Z139" s="504"/>
      <c r="AA139" s="504"/>
      <c r="AB139" s="504"/>
      <c r="AC139" s="504"/>
      <c r="AD139" s="504"/>
      <c r="AE139" s="504"/>
      <c r="AF139" s="504"/>
      <c r="AG139" s="504"/>
      <c r="AH139" s="504"/>
      <c r="AI139" s="504"/>
      <c r="AJ139" s="504"/>
      <c r="AK139" s="504"/>
      <c r="AL139" s="504"/>
      <c r="AM139" s="504"/>
      <c r="AN139" s="504"/>
      <c r="AO139" s="504"/>
    </row>
    <row r="140" spans="1:41" customFormat="1" ht="13.5" x14ac:dyDescent="0.3">
      <c r="A140" s="504"/>
      <c r="B140" s="504"/>
      <c r="C140" s="504"/>
      <c r="D140" s="504"/>
      <c r="E140" s="504"/>
      <c r="F140" s="504"/>
      <c r="G140" s="504"/>
      <c r="H140" s="504"/>
      <c r="I140" s="504"/>
      <c r="J140" s="504"/>
      <c r="K140" s="504"/>
      <c r="L140" s="504"/>
      <c r="M140" s="504"/>
      <c r="N140" s="504"/>
      <c r="O140" s="504"/>
      <c r="P140" s="504"/>
      <c r="Q140" s="504"/>
      <c r="R140" s="504"/>
      <c r="S140" s="504"/>
      <c r="T140" s="504"/>
      <c r="U140" s="504"/>
      <c r="V140" s="504"/>
      <c r="W140" s="504"/>
      <c r="X140" s="504"/>
      <c r="Y140" s="504"/>
      <c r="Z140" s="504"/>
      <c r="AA140" s="504"/>
      <c r="AB140" s="504"/>
      <c r="AC140" s="504"/>
      <c r="AD140" s="504"/>
      <c r="AE140" s="504"/>
      <c r="AF140" s="504"/>
      <c r="AG140" s="504"/>
      <c r="AH140" s="504"/>
      <c r="AI140" s="504"/>
      <c r="AJ140" s="504"/>
      <c r="AK140" s="504"/>
      <c r="AL140" s="504"/>
      <c r="AM140" s="504"/>
      <c r="AN140" s="504"/>
      <c r="AO140" s="504"/>
    </row>
    <row r="141" spans="1:41" customFormat="1" ht="13.5" x14ac:dyDescent="0.3">
      <c r="A141" s="504"/>
      <c r="B141" s="504"/>
      <c r="C141" s="504"/>
      <c r="D141" s="504"/>
      <c r="E141" s="504"/>
      <c r="F141" s="504"/>
      <c r="G141" s="504"/>
      <c r="H141" s="504"/>
      <c r="I141" s="504"/>
      <c r="J141" s="504"/>
      <c r="K141" s="504"/>
      <c r="L141" s="504"/>
      <c r="M141" s="504"/>
      <c r="N141" s="504"/>
      <c r="O141" s="504"/>
      <c r="P141" s="504"/>
      <c r="Q141" s="504"/>
      <c r="R141" s="504"/>
      <c r="S141" s="504"/>
      <c r="T141" s="504"/>
      <c r="U141" s="504"/>
      <c r="V141" s="504"/>
      <c r="W141" s="504"/>
      <c r="X141" s="504"/>
      <c r="Y141" s="504"/>
      <c r="Z141" s="504"/>
      <c r="AA141" s="504"/>
      <c r="AB141" s="504"/>
      <c r="AC141" s="504"/>
      <c r="AD141" s="504"/>
      <c r="AE141" s="504"/>
      <c r="AF141" s="504"/>
      <c r="AG141" s="504"/>
      <c r="AH141" s="504"/>
      <c r="AI141" s="504"/>
      <c r="AJ141" s="504"/>
      <c r="AK141" s="504"/>
      <c r="AL141" s="504"/>
      <c r="AM141" s="504"/>
      <c r="AN141" s="504"/>
      <c r="AO141" s="504"/>
    </row>
    <row r="142" spans="1:41" customFormat="1" ht="13.5" x14ac:dyDescent="0.3">
      <c r="A142" s="504"/>
      <c r="B142" s="504"/>
      <c r="C142" s="504"/>
      <c r="D142" s="504"/>
      <c r="E142" s="504"/>
      <c r="F142" s="504"/>
      <c r="G142" s="504"/>
      <c r="H142" s="504"/>
      <c r="I142" s="504"/>
      <c r="J142" s="504"/>
      <c r="K142" s="504"/>
      <c r="L142" s="504"/>
      <c r="M142" s="504"/>
      <c r="N142" s="504"/>
      <c r="O142" s="504"/>
      <c r="P142" s="504"/>
      <c r="Q142" s="504"/>
      <c r="R142" s="504"/>
      <c r="S142" s="504"/>
      <c r="T142" s="504"/>
      <c r="U142" s="504"/>
      <c r="V142" s="504"/>
      <c r="W142" s="504"/>
      <c r="X142" s="504"/>
      <c r="Y142" s="504"/>
      <c r="Z142" s="504"/>
      <c r="AA142" s="504"/>
      <c r="AB142" s="504"/>
      <c r="AC142" s="504"/>
      <c r="AD142" s="504"/>
      <c r="AE142" s="504"/>
      <c r="AF142" s="504"/>
      <c r="AG142" s="504"/>
      <c r="AH142" s="504"/>
      <c r="AI142" s="504"/>
      <c r="AJ142" s="504"/>
      <c r="AK142" s="504"/>
      <c r="AL142" s="504"/>
      <c r="AM142" s="504"/>
      <c r="AN142" s="504"/>
      <c r="AO142" s="504"/>
    </row>
    <row r="143" spans="1:41" customFormat="1" ht="13.5" x14ac:dyDescent="0.3">
      <c r="A143" s="504"/>
      <c r="B143" s="504"/>
      <c r="C143" s="504"/>
      <c r="D143" s="504"/>
      <c r="E143" s="504"/>
      <c r="F143" s="504"/>
      <c r="G143" s="504"/>
      <c r="H143" s="504"/>
      <c r="I143" s="504"/>
      <c r="J143" s="504"/>
      <c r="K143" s="504"/>
      <c r="L143" s="504"/>
      <c r="M143" s="504"/>
      <c r="N143" s="504"/>
      <c r="O143" s="504"/>
      <c r="P143" s="504"/>
      <c r="Q143" s="504"/>
      <c r="R143" s="504"/>
      <c r="S143" s="504"/>
      <c r="T143" s="504"/>
      <c r="U143" s="504"/>
      <c r="V143" s="504"/>
      <c r="W143" s="504"/>
      <c r="X143" s="504"/>
      <c r="Y143" s="504"/>
      <c r="Z143" s="504"/>
      <c r="AA143" s="504"/>
      <c r="AB143" s="504"/>
      <c r="AC143" s="504"/>
      <c r="AD143" s="504"/>
      <c r="AE143" s="504"/>
      <c r="AF143" s="504"/>
      <c r="AG143" s="504"/>
      <c r="AH143" s="504"/>
      <c r="AI143" s="504"/>
      <c r="AJ143" s="504"/>
      <c r="AK143" s="504"/>
      <c r="AL143" s="504"/>
      <c r="AM143" s="504"/>
      <c r="AN143" s="504"/>
      <c r="AO143" s="504"/>
    </row>
    <row r="144" spans="1:41" customFormat="1" ht="13.5" x14ac:dyDescent="0.3">
      <c r="A144" s="504"/>
      <c r="B144" s="504"/>
      <c r="C144" s="504"/>
      <c r="D144" s="504"/>
      <c r="E144" s="504"/>
      <c r="F144" s="504"/>
      <c r="G144" s="504"/>
      <c r="H144" s="504"/>
      <c r="I144" s="504"/>
      <c r="J144" s="504"/>
      <c r="K144" s="504"/>
      <c r="L144" s="504"/>
      <c r="M144" s="504"/>
      <c r="N144" s="504"/>
      <c r="O144" s="504"/>
      <c r="P144" s="504"/>
      <c r="Q144" s="504"/>
      <c r="R144" s="504"/>
      <c r="S144" s="504"/>
      <c r="T144" s="504"/>
      <c r="U144" s="504"/>
      <c r="V144" s="504"/>
      <c r="W144" s="504"/>
      <c r="X144" s="504"/>
      <c r="Y144" s="504"/>
      <c r="Z144" s="504"/>
      <c r="AA144" s="504"/>
      <c r="AB144" s="504"/>
      <c r="AC144" s="504"/>
      <c r="AD144" s="504"/>
      <c r="AE144" s="504"/>
      <c r="AF144" s="504"/>
      <c r="AG144" s="504"/>
      <c r="AH144" s="504"/>
      <c r="AI144" s="504"/>
      <c r="AJ144" s="504"/>
      <c r="AK144" s="504"/>
      <c r="AL144" s="504"/>
      <c r="AM144" s="504"/>
      <c r="AN144" s="504"/>
      <c r="AO144" s="504"/>
    </row>
    <row r="145" customFormat="1" ht="13.5" x14ac:dyDescent="0.3"/>
    <row r="146" customFormat="1" ht="13.5" x14ac:dyDescent="0.3"/>
    <row r="147" customFormat="1" ht="13.5" x14ac:dyDescent="0.3"/>
    <row r="148" customFormat="1" ht="13.5" x14ac:dyDescent="0.3"/>
    <row r="149" customFormat="1" ht="13.5" x14ac:dyDescent="0.3"/>
    <row r="150" customFormat="1" ht="13.5" x14ac:dyDescent="0.3"/>
    <row r="151" customFormat="1" ht="13.5" x14ac:dyDescent="0.3"/>
    <row r="152" customFormat="1" ht="13.5" x14ac:dyDescent="0.3"/>
    <row r="153" customFormat="1" ht="13.5" x14ac:dyDescent="0.3"/>
    <row r="154" customFormat="1" ht="13.5" x14ac:dyDescent="0.3"/>
    <row r="155" customFormat="1" ht="13.5" x14ac:dyDescent="0.3"/>
    <row r="156" customFormat="1" ht="13.5" x14ac:dyDescent="0.3"/>
    <row r="157" customFormat="1" ht="13.5" x14ac:dyDescent="0.3"/>
    <row r="158" customFormat="1" ht="13.5" x14ac:dyDescent="0.3"/>
    <row r="159" customFormat="1" ht="13.5" x14ac:dyDescent="0.3"/>
    <row r="160" customFormat="1" ht="13.5" x14ac:dyDescent="0.3"/>
    <row r="161" customFormat="1" ht="13.5" x14ac:dyDescent="0.3"/>
    <row r="162" customFormat="1" ht="13.5" x14ac:dyDescent="0.3"/>
    <row r="163" customFormat="1" ht="13.5" x14ac:dyDescent="0.3"/>
    <row r="164" customFormat="1" ht="13.5" x14ac:dyDescent="0.3"/>
    <row r="165" customFormat="1" ht="13.5" x14ac:dyDescent="0.3"/>
    <row r="166" customFormat="1" ht="13.5" x14ac:dyDescent="0.3"/>
    <row r="167" customFormat="1" ht="13.5" x14ac:dyDescent="0.3"/>
    <row r="168" customFormat="1" ht="13.5" x14ac:dyDescent="0.3"/>
    <row r="169" customFormat="1" ht="13.5" x14ac:dyDescent="0.3"/>
    <row r="170" customFormat="1" ht="13.5" x14ac:dyDescent="0.3"/>
    <row r="171" customFormat="1" ht="13.5" x14ac:dyDescent="0.3"/>
    <row r="172" customFormat="1" ht="13.5" x14ac:dyDescent="0.3"/>
    <row r="173" customFormat="1" ht="13.5" x14ac:dyDescent="0.3"/>
    <row r="174" customFormat="1" ht="13.5" x14ac:dyDescent="0.3"/>
    <row r="175" customFormat="1" ht="13.5" x14ac:dyDescent="0.3"/>
    <row r="176" customFormat="1" ht="13.5" x14ac:dyDescent="0.3"/>
    <row r="177" customFormat="1" ht="13.5" x14ac:dyDescent="0.3"/>
    <row r="178" customFormat="1" ht="13.5" x14ac:dyDescent="0.3"/>
    <row r="179" customFormat="1" ht="13.5" x14ac:dyDescent="0.3"/>
    <row r="180" customFormat="1" ht="13.5" x14ac:dyDescent="0.3"/>
    <row r="181" customFormat="1" ht="13.5" x14ac:dyDescent="0.3"/>
    <row r="182" customFormat="1" ht="13.5" x14ac:dyDescent="0.3"/>
    <row r="183" customFormat="1" ht="13.5" x14ac:dyDescent="0.3"/>
    <row r="184" customFormat="1" ht="13.5" x14ac:dyDescent="0.3"/>
    <row r="185" customFormat="1" ht="13.5" x14ac:dyDescent="0.3"/>
    <row r="186" customFormat="1" ht="13.5" x14ac:dyDescent="0.3"/>
    <row r="187" customFormat="1" ht="13.5" x14ac:dyDescent="0.3"/>
    <row r="188" customFormat="1" ht="13.5" x14ac:dyDescent="0.3"/>
    <row r="189" customFormat="1" ht="13.5" x14ac:dyDescent="0.3"/>
    <row r="190" customFormat="1" ht="13.5" x14ac:dyDescent="0.3"/>
    <row r="191" customFormat="1" ht="13.5" x14ac:dyDescent="0.3"/>
    <row r="192" customFormat="1" ht="13.5" x14ac:dyDescent="0.3"/>
    <row r="193" customFormat="1" ht="13.5" x14ac:dyDescent="0.3"/>
    <row r="194" customFormat="1" ht="13.5" x14ac:dyDescent="0.3"/>
    <row r="195" customFormat="1" ht="13.5" x14ac:dyDescent="0.3"/>
    <row r="196" customFormat="1" ht="13.5" x14ac:dyDescent="0.3"/>
    <row r="197" customFormat="1" ht="13.5" x14ac:dyDescent="0.3"/>
    <row r="198" customFormat="1" ht="13.5" x14ac:dyDescent="0.3"/>
    <row r="199" customFormat="1" ht="13.5" x14ac:dyDescent="0.3"/>
    <row r="200" customFormat="1" ht="13.5" x14ac:dyDescent="0.3"/>
    <row r="201" customFormat="1" ht="13.5" x14ac:dyDescent="0.3"/>
    <row r="202" customFormat="1" ht="13.5" x14ac:dyDescent="0.3"/>
    <row r="203" customFormat="1" ht="13.5" x14ac:dyDescent="0.3"/>
    <row r="204" customFormat="1" ht="13.5" x14ac:dyDescent="0.3"/>
    <row r="205" customFormat="1" ht="13.5" x14ac:dyDescent="0.3"/>
    <row r="206" customFormat="1" ht="13.5" x14ac:dyDescent="0.3"/>
    <row r="207" customFormat="1" ht="13.5" x14ac:dyDescent="0.3"/>
    <row r="208" customFormat="1" ht="13.5" x14ac:dyDescent="0.3"/>
    <row r="209" customFormat="1" ht="13.5" x14ac:dyDescent="0.3"/>
    <row r="210" customFormat="1" ht="13.5" x14ac:dyDescent="0.3"/>
    <row r="211" customFormat="1" ht="13.5" x14ac:dyDescent="0.3"/>
    <row r="212" customFormat="1" ht="13.5" x14ac:dyDescent="0.3"/>
    <row r="213" customFormat="1" ht="13.5" x14ac:dyDescent="0.3"/>
    <row r="214" customFormat="1" ht="13.5" x14ac:dyDescent="0.3"/>
    <row r="215" customFormat="1" ht="13.5" x14ac:dyDescent="0.3"/>
    <row r="216" customFormat="1" ht="13.5" x14ac:dyDescent="0.3"/>
    <row r="217" customFormat="1" ht="13.5" x14ac:dyDescent="0.3"/>
    <row r="218" customFormat="1" ht="13.5" x14ac:dyDescent="0.3"/>
    <row r="219" customFormat="1" ht="13.5" x14ac:dyDescent="0.3"/>
    <row r="220" customFormat="1" ht="13.5" x14ac:dyDescent="0.3"/>
    <row r="221" customFormat="1" ht="13.5" x14ac:dyDescent="0.3"/>
    <row r="222" customFormat="1" ht="13.5" x14ac:dyDescent="0.3"/>
    <row r="223" customFormat="1" ht="13.5" x14ac:dyDescent="0.3"/>
    <row r="224" customFormat="1" ht="13.5" x14ac:dyDescent="0.3"/>
    <row r="225" customFormat="1" ht="13.5" x14ac:dyDescent="0.3"/>
    <row r="226" customFormat="1" ht="13.5" x14ac:dyDescent="0.3"/>
    <row r="227" customFormat="1" ht="13.5" x14ac:dyDescent="0.3"/>
    <row r="228" customFormat="1" ht="13.5" x14ac:dyDescent="0.3"/>
    <row r="229" customFormat="1" ht="13.5" x14ac:dyDescent="0.3"/>
    <row r="230" customFormat="1" ht="13.5" x14ac:dyDescent="0.3"/>
    <row r="231" customFormat="1" ht="13.5" x14ac:dyDescent="0.3"/>
    <row r="232" customFormat="1" ht="13.5" x14ac:dyDescent="0.3"/>
    <row r="233" customFormat="1" ht="13.5" x14ac:dyDescent="0.3"/>
    <row r="234" customFormat="1" ht="13.5" x14ac:dyDescent="0.3"/>
    <row r="235" customFormat="1" ht="13.5" x14ac:dyDescent="0.3"/>
    <row r="236" customFormat="1" ht="13.5" x14ac:dyDescent="0.3"/>
    <row r="237" customFormat="1" ht="13.5" x14ac:dyDescent="0.3"/>
    <row r="238" customFormat="1" ht="13.5" x14ac:dyDescent="0.3"/>
    <row r="239" customFormat="1" ht="13.5" x14ac:dyDescent="0.3"/>
    <row r="240" customFormat="1" ht="13.5" x14ac:dyDescent="0.3"/>
    <row r="241" customFormat="1" ht="13.5" x14ac:dyDescent="0.3"/>
    <row r="242" customFormat="1" ht="13.5" x14ac:dyDescent="0.3"/>
    <row r="243" customFormat="1" ht="13.5" x14ac:dyDescent="0.3"/>
    <row r="244" customFormat="1" ht="13.5" x14ac:dyDescent="0.3"/>
    <row r="245" customFormat="1" ht="13.5" x14ac:dyDescent="0.3"/>
    <row r="246" customFormat="1" ht="13.5" x14ac:dyDescent="0.3"/>
    <row r="247" customFormat="1" ht="13.5" x14ac:dyDescent="0.3"/>
    <row r="248" customFormat="1" ht="13.5" x14ac:dyDescent="0.3"/>
    <row r="249" customFormat="1" ht="13.5" x14ac:dyDescent="0.3"/>
    <row r="250" customFormat="1" ht="13.5" x14ac:dyDescent="0.3"/>
    <row r="251" customFormat="1" ht="13.5" x14ac:dyDescent="0.3"/>
    <row r="252" customFormat="1" ht="13.5" x14ac:dyDescent="0.3"/>
    <row r="253" customFormat="1" ht="13.5" x14ac:dyDescent="0.3"/>
    <row r="254" customFormat="1" ht="13.5" x14ac:dyDescent="0.3"/>
    <row r="255" customFormat="1" ht="13.5" x14ac:dyDescent="0.3"/>
    <row r="256" customFormat="1" ht="13.5" x14ac:dyDescent="0.3"/>
    <row r="257" customFormat="1" ht="13.5" x14ac:dyDescent="0.3"/>
    <row r="258" customFormat="1" ht="13.5" x14ac:dyDescent="0.3"/>
    <row r="259" customFormat="1" ht="13.5" x14ac:dyDescent="0.3"/>
    <row r="260" customFormat="1" ht="13.5" x14ac:dyDescent="0.3"/>
    <row r="261" customFormat="1" ht="13.5" x14ac:dyDescent="0.3"/>
    <row r="262" customFormat="1" ht="13.5" x14ac:dyDescent="0.3"/>
    <row r="263" customFormat="1" ht="13.5" x14ac:dyDescent="0.3"/>
    <row r="264" customFormat="1" ht="13.5" x14ac:dyDescent="0.3"/>
    <row r="265" customFormat="1" ht="13.5" x14ac:dyDescent="0.3"/>
    <row r="266" customFormat="1" ht="13.5" x14ac:dyDescent="0.3"/>
    <row r="267" customFormat="1" ht="13.5" x14ac:dyDescent="0.3"/>
    <row r="268" customFormat="1" ht="13.5" x14ac:dyDescent="0.3"/>
    <row r="269" customFormat="1" ht="13.5" x14ac:dyDescent="0.3"/>
    <row r="270" customFormat="1" ht="13.5" x14ac:dyDescent="0.3"/>
    <row r="271" customFormat="1" ht="13.5" x14ac:dyDescent="0.3"/>
    <row r="272" customFormat="1" ht="13.5" x14ac:dyDescent="0.3"/>
    <row r="273" customFormat="1" ht="13.5" x14ac:dyDescent="0.3"/>
    <row r="274" customFormat="1" ht="13.5" x14ac:dyDescent="0.3"/>
    <row r="275" customFormat="1" ht="13.5" x14ac:dyDescent="0.3"/>
    <row r="276" customFormat="1" ht="13.5" x14ac:dyDescent="0.3"/>
    <row r="277" customFormat="1" ht="13.5" x14ac:dyDescent="0.3"/>
    <row r="278" customFormat="1" ht="13.5" x14ac:dyDescent="0.3"/>
    <row r="279" customFormat="1" ht="13.5" x14ac:dyDescent="0.3"/>
    <row r="280" customFormat="1" ht="13.5" x14ac:dyDescent="0.3"/>
    <row r="281" customFormat="1" ht="13.5" x14ac:dyDescent="0.3"/>
    <row r="282" customFormat="1" ht="13.5" x14ac:dyDescent="0.3"/>
    <row r="283" customFormat="1" ht="13.5" x14ac:dyDescent="0.3"/>
    <row r="284" customFormat="1" ht="13.5" x14ac:dyDescent="0.3"/>
    <row r="285" customFormat="1" ht="13.5" x14ac:dyDescent="0.3"/>
    <row r="286" customFormat="1" ht="13.5" x14ac:dyDescent="0.3"/>
    <row r="287" customFormat="1" ht="13.5" x14ac:dyDescent="0.3"/>
    <row r="288" customFormat="1" ht="13.5" x14ac:dyDescent="0.3"/>
    <row r="289" customFormat="1" ht="13.5" x14ac:dyDescent="0.3"/>
    <row r="290" customFormat="1" ht="13.5" x14ac:dyDescent="0.3"/>
    <row r="291" customFormat="1" ht="13.5" x14ac:dyDescent="0.3"/>
    <row r="292" customFormat="1" ht="13.5" x14ac:dyDescent="0.3"/>
    <row r="293" customFormat="1" ht="13.5" x14ac:dyDescent="0.3"/>
    <row r="294" customFormat="1" ht="13.5" x14ac:dyDescent="0.3"/>
    <row r="295" customFormat="1" ht="13.5" x14ac:dyDescent="0.3"/>
    <row r="296" customFormat="1" ht="13.5" x14ac:dyDescent="0.3"/>
    <row r="297" customFormat="1" ht="13.5" x14ac:dyDescent="0.3"/>
    <row r="298" customFormat="1" ht="13.5" x14ac:dyDescent="0.3"/>
    <row r="299" customFormat="1" ht="13.5" x14ac:dyDescent="0.3"/>
    <row r="300" customFormat="1" ht="13.5" x14ac:dyDescent="0.3"/>
    <row r="301" customFormat="1" ht="13.5" x14ac:dyDescent="0.3"/>
    <row r="302" customFormat="1" ht="13.5" x14ac:dyDescent="0.3"/>
    <row r="303" customFormat="1" ht="13.5" x14ac:dyDescent="0.3"/>
    <row r="304" customFormat="1" ht="13.5" x14ac:dyDescent="0.3"/>
    <row r="305" customFormat="1" ht="13.5" x14ac:dyDescent="0.3"/>
    <row r="306" customFormat="1" ht="13.5" x14ac:dyDescent="0.3"/>
    <row r="307" customFormat="1" ht="13.5" x14ac:dyDescent="0.3"/>
    <row r="308" customFormat="1" ht="13.5" x14ac:dyDescent="0.3"/>
    <row r="309" customFormat="1" ht="13.5" x14ac:dyDescent="0.3"/>
    <row r="310" customFormat="1" ht="13.5" x14ac:dyDescent="0.3"/>
    <row r="311" customFormat="1" ht="13.5" x14ac:dyDescent="0.3"/>
    <row r="312" customFormat="1" ht="13.5" x14ac:dyDescent="0.3"/>
    <row r="313" customFormat="1" ht="13.5" x14ac:dyDescent="0.3"/>
    <row r="314" customFormat="1" ht="13.5" x14ac:dyDescent="0.3"/>
    <row r="315" customFormat="1" ht="13.5" x14ac:dyDescent="0.3"/>
    <row r="316" customFormat="1" ht="13.5" x14ac:dyDescent="0.3"/>
    <row r="317" customFormat="1" ht="13.5" x14ac:dyDescent="0.3"/>
    <row r="318" customFormat="1" ht="13.5" x14ac:dyDescent="0.3"/>
    <row r="319" customFormat="1" ht="13.5" x14ac:dyDescent="0.3"/>
    <row r="320" customFormat="1" ht="13.5" x14ac:dyDescent="0.3"/>
    <row r="321" customFormat="1" ht="13.5" x14ac:dyDescent="0.3"/>
    <row r="322" customFormat="1" ht="13.5" x14ac:dyDescent="0.3"/>
    <row r="323" customFormat="1" ht="13.5" x14ac:dyDescent="0.3"/>
    <row r="324" customFormat="1" ht="13.5" x14ac:dyDescent="0.3"/>
    <row r="325" customFormat="1" ht="13.5" x14ac:dyDescent="0.3"/>
    <row r="326" customFormat="1" ht="13.5" x14ac:dyDescent="0.3"/>
    <row r="327" customFormat="1" ht="13.5" x14ac:dyDescent="0.3"/>
    <row r="328" customFormat="1" ht="13.5" x14ac:dyDescent="0.3"/>
    <row r="329" customFormat="1" ht="13.5" x14ac:dyDescent="0.3"/>
    <row r="330" customFormat="1" ht="13.5" x14ac:dyDescent="0.3"/>
    <row r="331" customFormat="1" ht="13.5" x14ac:dyDescent="0.3"/>
    <row r="332" customFormat="1" ht="13.5" x14ac:dyDescent="0.3"/>
    <row r="333" customFormat="1" ht="13.5" x14ac:dyDescent="0.3"/>
    <row r="334" customFormat="1" ht="13.5" x14ac:dyDescent="0.3"/>
    <row r="335" customFormat="1" ht="13.5" x14ac:dyDescent="0.3"/>
    <row r="336" customFormat="1" ht="13.5" x14ac:dyDescent="0.3"/>
    <row r="337" customFormat="1" ht="13.5" x14ac:dyDescent="0.3"/>
    <row r="338" customFormat="1" ht="13.5" x14ac:dyDescent="0.3"/>
    <row r="339" customFormat="1" ht="13.5" x14ac:dyDescent="0.3"/>
    <row r="340" customFormat="1" ht="13.5" x14ac:dyDescent="0.3"/>
    <row r="341" customFormat="1" ht="13.5" x14ac:dyDescent="0.3"/>
    <row r="342" customFormat="1" ht="13.5" x14ac:dyDescent="0.3"/>
    <row r="343" customFormat="1" ht="13.5" x14ac:dyDescent="0.3"/>
    <row r="344" customFormat="1" ht="13.5" x14ac:dyDescent="0.3"/>
    <row r="345" customFormat="1" ht="13.5" x14ac:dyDescent="0.3"/>
    <row r="346" customFormat="1" ht="13.5" x14ac:dyDescent="0.3"/>
    <row r="347" customFormat="1" ht="13.5" x14ac:dyDescent="0.3"/>
    <row r="348" customFormat="1" ht="13.5" x14ac:dyDescent="0.3"/>
    <row r="349" customFormat="1" ht="13.5" x14ac:dyDescent="0.3"/>
    <row r="350" customFormat="1" ht="13.5" x14ac:dyDescent="0.3"/>
    <row r="351" customFormat="1" ht="13.5" x14ac:dyDescent="0.3"/>
    <row r="352" customFormat="1" ht="13.5" x14ac:dyDescent="0.3"/>
    <row r="353" customFormat="1" ht="13.5" x14ac:dyDescent="0.3"/>
    <row r="354" customFormat="1" ht="13.5" x14ac:dyDescent="0.3"/>
    <row r="355" customFormat="1" ht="13.5" x14ac:dyDescent="0.3"/>
    <row r="356" customFormat="1" ht="13.5" x14ac:dyDescent="0.3"/>
    <row r="357" customFormat="1" ht="13.5" x14ac:dyDescent="0.3"/>
    <row r="358" customFormat="1" ht="13.5" x14ac:dyDescent="0.3"/>
    <row r="359" customFormat="1" ht="13.5" x14ac:dyDescent="0.3"/>
    <row r="360" customFormat="1" ht="13.5" x14ac:dyDescent="0.3"/>
    <row r="361" customFormat="1" ht="13.5" x14ac:dyDescent="0.3"/>
    <row r="362" customFormat="1" ht="13.5" x14ac:dyDescent="0.3"/>
    <row r="363" customFormat="1" ht="13.5" x14ac:dyDescent="0.3"/>
    <row r="364" customFormat="1" ht="13.5" x14ac:dyDescent="0.3"/>
    <row r="365" customFormat="1" ht="13.5" x14ac:dyDescent="0.3"/>
    <row r="366" customFormat="1" ht="13.5" x14ac:dyDescent="0.3"/>
    <row r="367" customFormat="1" ht="13.5" x14ac:dyDescent="0.3"/>
    <row r="368" customFormat="1" ht="13.5" x14ac:dyDescent="0.3"/>
    <row r="369" customFormat="1" ht="13.5" x14ac:dyDescent="0.3"/>
    <row r="370" customFormat="1" ht="13.5" x14ac:dyDescent="0.3"/>
    <row r="371" customFormat="1" ht="13.5" x14ac:dyDescent="0.3"/>
    <row r="372" customFormat="1" ht="13.5" x14ac:dyDescent="0.3"/>
    <row r="373" customFormat="1" ht="13.5" x14ac:dyDescent="0.3"/>
    <row r="374" customFormat="1" ht="13.5" x14ac:dyDescent="0.3"/>
    <row r="375" customFormat="1" ht="13.5" x14ac:dyDescent="0.3"/>
    <row r="376" customFormat="1" ht="13.5" x14ac:dyDescent="0.3"/>
    <row r="377" customFormat="1" ht="13.5" x14ac:dyDescent="0.3"/>
    <row r="378" customFormat="1" ht="13.5" x14ac:dyDescent="0.3"/>
    <row r="379" customFormat="1" ht="13.5" x14ac:dyDescent="0.3"/>
    <row r="380" customFormat="1" ht="13.5" x14ac:dyDescent="0.3"/>
    <row r="381" customFormat="1" ht="13.5" x14ac:dyDescent="0.3"/>
    <row r="382" customFormat="1" ht="13.5" x14ac:dyDescent="0.3"/>
    <row r="383" customFormat="1" ht="13.5" x14ac:dyDescent="0.3"/>
    <row r="384" customFormat="1" ht="13.5" x14ac:dyDescent="0.3"/>
    <row r="385" customFormat="1" ht="13.5" x14ac:dyDescent="0.3"/>
    <row r="386" customFormat="1" ht="13.5" x14ac:dyDescent="0.3"/>
    <row r="387" customFormat="1" ht="13.5" x14ac:dyDescent="0.3"/>
    <row r="388" customFormat="1" ht="13.5" x14ac:dyDescent="0.3"/>
    <row r="389" customFormat="1" ht="13.5" x14ac:dyDescent="0.3"/>
    <row r="390" customFormat="1" ht="13.5" x14ac:dyDescent="0.3"/>
    <row r="391" customFormat="1" ht="13.5" x14ac:dyDescent="0.3"/>
    <row r="392" customFormat="1" ht="13.5" x14ac:dyDescent="0.3"/>
    <row r="393" customFormat="1" ht="13.5" x14ac:dyDescent="0.3"/>
    <row r="394" customFormat="1" ht="13.5" x14ac:dyDescent="0.3"/>
    <row r="395" customFormat="1" ht="13.5" x14ac:dyDescent="0.3"/>
    <row r="396" customFormat="1" ht="13.5" x14ac:dyDescent="0.3"/>
    <row r="397" customFormat="1" ht="13.5" x14ac:dyDescent="0.3"/>
    <row r="398" customFormat="1" ht="13.5" x14ac:dyDescent="0.3"/>
    <row r="399" customFormat="1" ht="13.5" x14ac:dyDescent="0.3"/>
    <row r="400" customFormat="1" ht="13.5" x14ac:dyDescent="0.3"/>
    <row r="401" customFormat="1" ht="13.5" x14ac:dyDescent="0.3"/>
    <row r="402" customFormat="1" ht="13.5" x14ac:dyDescent="0.3"/>
    <row r="403" customFormat="1" ht="13.5" x14ac:dyDescent="0.3"/>
    <row r="404" customFormat="1" ht="13.5" x14ac:dyDescent="0.3"/>
    <row r="405" customFormat="1" ht="13.5" x14ac:dyDescent="0.3"/>
    <row r="406" customFormat="1" ht="13.5" x14ac:dyDescent="0.3"/>
    <row r="407" customFormat="1" ht="13.5" x14ac:dyDescent="0.3"/>
    <row r="408" customFormat="1" ht="13.5" x14ac:dyDescent="0.3"/>
    <row r="409" customFormat="1" ht="13.5" x14ac:dyDescent="0.3"/>
    <row r="410" customFormat="1" ht="13.5" x14ac:dyDescent="0.3"/>
    <row r="411" customFormat="1" ht="13.5" x14ac:dyDescent="0.3"/>
    <row r="412" customFormat="1" ht="13.5" x14ac:dyDescent="0.3"/>
    <row r="413" customFormat="1" ht="13.5" x14ac:dyDescent="0.3"/>
    <row r="414" customFormat="1" ht="13.5" x14ac:dyDescent="0.3"/>
    <row r="415" customFormat="1" ht="13.5" x14ac:dyDescent="0.3"/>
    <row r="416" customFormat="1" ht="13.5" x14ac:dyDescent="0.3"/>
    <row r="417" customFormat="1" ht="13.5" x14ac:dyDescent="0.3"/>
    <row r="418" customFormat="1" ht="13.5" x14ac:dyDescent="0.3"/>
    <row r="419" customFormat="1" ht="13.5" x14ac:dyDescent="0.3"/>
    <row r="420" customFormat="1" ht="13.5" x14ac:dyDescent="0.3"/>
    <row r="421" customFormat="1" ht="13.5" x14ac:dyDescent="0.3"/>
    <row r="422" customFormat="1" ht="13.5" x14ac:dyDescent="0.3"/>
    <row r="423" customFormat="1" ht="13.5" x14ac:dyDescent="0.3"/>
    <row r="424" customFormat="1" ht="13.5" x14ac:dyDescent="0.3"/>
    <row r="425" customFormat="1" ht="13.5" x14ac:dyDescent="0.3"/>
    <row r="426" customFormat="1" ht="13.5" x14ac:dyDescent="0.3"/>
    <row r="427" customFormat="1" ht="13.5" x14ac:dyDescent="0.3"/>
    <row r="428" customFormat="1" ht="13.5" x14ac:dyDescent="0.3"/>
    <row r="429" customFormat="1" ht="13.5" x14ac:dyDescent="0.3"/>
    <row r="430" customFormat="1" ht="13.5" x14ac:dyDescent="0.3"/>
    <row r="431" customFormat="1" ht="13.5" x14ac:dyDescent="0.3"/>
    <row r="432" customFormat="1" ht="13.5" x14ac:dyDescent="0.3"/>
    <row r="433" customFormat="1" ht="13.5" x14ac:dyDescent="0.3"/>
    <row r="434" customFormat="1" ht="13.5" x14ac:dyDescent="0.3"/>
    <row r="435" customFormat="1" ht="13.5" x14ac:dyDescent="0.3"/>
    <row r="436" customFormat="1" ht="13.5" x14ac:dyDescent="0.3"/>
    <row r="437" customFormat="1" ht="13.5" x14ac:dyDescent="0.3"/>
    <row r="438" customFormat="1" ht="13.5" x14ac:dyDescent="0.3"/>
    <row r="439" customFormat="1" ht="13.5" x14ac:dyDescent="0.3"/>
    <row r="440" customFormat="1" ht="13.5" x14ac:dyDescent="0.3"/>
    <row r="441" customFormat="1" ht="13.5" x14ac:dyDescent="0.3"/>
    <row r="442" customFormat="1" ht="13.5" x14ac:dyDescent="0.3"/>
    <row r="443" customFormat="1" ht="13.5" x14ac:dyDescent="0.3"/>
    <row r="444" customFormat="1" ht="13.5" x14ac:dyDescent="0.3"/>
    <row r="445" customFormat="1" ht="13.5" x14ac:dyDescent="0.3"/>
    <row r="446" customFormat="1" ht="13.5" x14ac:dyDescent="0.3"/>
    <row r="447" customFormat="1" ht="13.5" x14ac:dyDescent="0.3"/>
    <row r="448" customFormat="1" ht="13.5" x14ac:dyDescent="0.3"/>
    <row r="449" customFormat="1" ht="13.5" x14ac:dyDescent="0.3"/>
    <row r="450" customFormat="1" ht="13.5" x14ac:dyDescent="0.3"/>
    <row r="451" customFormat="1" ht="13.5" x14ac:dyDescent="0.3"/>
    <row r="452" customFormat="1" ht="13.5" x14ac:dyDescent="0.3"/>
    <row r="453" customFormat="1" ht="13.5" x14ac:dyDescent="0.3"/>
    <row r="454" customFormat="1" ht="13.5" x14ac:dyDescent="0.3"/>
    <row r="455" customFormat="1" ht="13.5" x14ac:dyDescent="0.3"/>
    <row r="456" customFormat="1" ht="13.5" x14ac:dyDescent="0.3"/>
    <row r="457" customFormat="1" ht="13.5" x14ac:dyDescent="0.3"/>
    <row r="458" customFormat="1" ht="13.5" x14ac:dyDescent="0.3"/>
    <row r="459" customFormat="1" ht="13.5" x14ac:dyDescent="0.3"/>
    <row r="460" customFormat="1" ht="13.5" x14ac:dyDescent="0.3"/>
    <row r="461" customFormat="1" ht="13.5" x14ac:dyDescent="0.3"/>
    <row r="462" customFormat="1" ht="13.5" x14ac:dyDescent="0.3"/>
    <row r="463" customFormat="1" ht="13.5" x14ac:dyDescent="0.3"/>
    <row r="464" customFormat="1" ht="13.5" x14ac:dyDescent="0.3"/>
    <row r="465" customFormat="1" ht="13.5" x14ac:dyDescent="0.3"/>
    <row r="466" customFormat="1" ht="13.5" x14ac:dyDescent="0.3"/>
    <row r="467" customFormat="1" ht="13.5" x14ac:dyDescent="0.3"/>
    <row r="468" customFormat="1" ht="13.5" x14ac:dyDescent="0.3"/>
    <row r="469" customFormat="1" ht="13.5" x14ac:dyDescent="0.3"/>
    <row r="470" customFormat="1" ht="13.5" x14ac:dyDescent="0.3"/>
    <row r="471" customFormat="1" ht="13.5" x14ac:dyDescent="0.3"/>
    <row r="472" customFormat="1" ht="13.5" x14ac:dyDescent="0.3"/>
    <row r="473" customFormat="1" ht="13.5" x14ac:dyDescent="0.3"/>
    <row r="474" customFormat="1" ht="13.5" x14ac:dyDescent="0.3"/>
    <row r="475" customFormat="1" ht="13.5" x14ac:dyDescent="0.3"/>
    <row r="476" customFormat="1" ht="13.5" x14ac:dyDescent="0.3"/>
    <row r="477" customFormat="1" ht="13.5" x14ac:dyDescent="0.3"/>
    <row r="478" customFormat="1" ht="13.5" x14ac:dyDescent="0.3"/>
    <row r="479" customFormat="1" ht="13.5" x14ac:dyDescent="0.3"/>
    <row r="480" customFormat="1" ht="13.5" x14ac:dyDescent="0.3"/>
    <row r="481" customFormat="1" ht="13.5" x14ac:dyDescent="0.3"/>
    <row r="482" customFormat="1" ht="13.5" x14ac:dyDescent="0.3"/>
    <row r="483" customFormat="1" ht="13.5" x14ac:dyDescent="0.3"/>
    <row r="484" customFormat="1" ht="13.5" x14ac:dyDescent="0.3"/>
    <row r="485" customFormat="1" ht="13.5" x14ac:dyDescent="0.3"/>
    <row r="486" customFormat="1" ht="13.5" x14ac:dyDescent="0.3"/>
    <row r="487" customFormat="1" ht="13.5" x14ac:dyDescent="0.3"/>
    <row r="488" customFormat="1" ht="13.5" x14ac:dyDescent="0.3"/>
    <row r="489" customFormat="1" ht="13.5" x14ac:dyDescent="0.3"/>
    <row r="490" customFormat="1" ht="13.5" x14ac:dyDescent="0.3"/>
    <row r="491" customFormat="1" ht="13.5" x14ac:dyDescent="0.3"/>
    <row r="492" customFormat="1" ht="13.5" x14ac:dyDescent="0.3"/>
    <row r="493" customFormat="1" ht="13.5" x14ac:dyDescent="0.3"/>
    <row r="494" customFormat="1" ht="13.5" x14ac:dyDescent="0.3"/>
    <row r="495" customFormat="1" ht="13.5" x14ac:dyDescent="0.3"/>
    <row r="496" customFormat="1" ht="13.5" x14ac:dyDescent="0.3"/>
    <row r="497" customFormat="1" ht="13.5" x14ac:dyDescent="0.3"/>
    <row r="498" customFormat="1" ht="13.5" x14ac:dyDescent="0.3"/>
    <row r="499" customFormat="1" ht="13.5" x14ac:dyDescent="0.3"/>
    <row r="500" customFormat="1" ht="13.5" x14ac:dyDescent="0.3"/>
    <row r="501" customFormat="1" ht="13.5" x14ac:dyDescent="0.3"/>
    <row r="502" customFormat="1" ht="13.5" x14ac:dyDescent="0.3"/>
    <row r="503" customFormat="1" ht="13.5" x14ac:dyDescent="0.3"/>
    <row r="504" customFormat="1" ht="13.5" x14ac:dyDescent="0.3"/>
    <row r="505" customFormat="1" ht="13.5" x14ac:dyDescent="0.3"/>
    <row r="506" customFormat="1" ht="13.5" x14ac:dyDescent="0.3"/>
    <row r="507" customFormat="1" ht="13.5" x14ac:dyDescent="0.3"/>
    <row r="508" customFormat="1" ht="13.5" x14ac:dyDescent="0.3"/>
    <row r="509" customFormat="1" ht="13.5" x14ac:dyDescent="0.3"/>
    <row r="510" customFormat="1" ht="13.5" x14ac:dyDescent="0.3"/>
    <row r="511" customFormat="1" ht="13.5" x14ac:dyDescent="0.3"/>
    <row r="512" customFormat="1" ht="13.5" x14ac:dyDescent="0.3"/>
    <row r="513" customFormat="1" ht="13.5" x14ac:dyDescent="0.3"/>
    <row r="514" customFormat="1" ht="13.5" x14ac:dyDescent="0.3"/>
    <row r="515" customFormat="1" ht="13.5" x14ac:dyDescent="0.3"/>
    <row r="516" customFormat="1" ht="13.5" x14ac:dyDescent="0.3"/>
    <row r="517" customFormat="1" ht="13.5" x14ac:dyDescent="0.3"/>
    <row r="518" customFormat="1" ht="13.5" x14ac:dyDescent="0.3"/>
    <row r="519" customFormat="1" ht="13.5" x14ac:dyDescent="0.3"/>
    <row r="520" customFormat="1" ht="13.5" x14ac:dyDescent="0.3"/>
    <row r="521" customFormat="1" ht="13.5" x14ac:dyDescent="0.3"/>
    <row r="522" customFormat="1" ht="13.5" x14ac:dyDescent="0.3"/>
    <row r="523" customFormat="1" ht="13.5" x14ac:dyDescent="0.3"/>
    <row r="524" customFormat="1" ht="13.5" x14ac:dyDescent="0.3"/>
    <row r="525" customFormat="1" ht="13.5" x14ac:dyDescent="0.3"/>
    <row r="526" customFormat="1" ht="13.5" x14ac:dyDescent="0.3"/>
    <row r="527" customFormat="1" ht="13.5" x14ac:dyDescent="0.3"/>
    <row r="528" customFormat="1" ht="13.5" x14ac:dyDescent="0.3"/>
    <row r="529" customFormat="1" ht="13.5" x14ac:dyDescent="0.3"/>
    <row r="530" customFormat="1" ht="13.5" x14ac:dyDescent="0.3"/>
    <row r="531" customFormat="1" ht="13.5" x14ac:dyDescent="0.3"/>
    <row r="532" customFormat="1" ht="13.5" x14ac:dyDescent="0.3"/>
    <row r="533" customFormat="1" ht="13.5" x14ac:dyDescent="0.3"/>
    <row r="534" customFormat="1" ht="13.5" x14ac:dyDescent="0.3"/>
    <row r="535" customFormat="1" ht="13.5" x14ac:dyDescent="0.3"/>
    <row r="536" customFormat="1" ht="13.5" x14ac:dyDescent="0.3"/>
    <row r="537" customFormat="1" ht="13.5" x14ac:dyDescent="0.3"/>
    <row r="538" customFormat="1" ht="13.5" x14ac:dyDescent="0.3"/>
    <row r="539" customFormat="1" ht="13.5" x14ac:dyDescent="0.3"/>
    <row r="540" customFormat="1" ht="13.5" x14ac:dyDescent="0.3"/>
    <row r="541" customFormat="1" ht="13.5" x14ac:dyDescent="0.3"/>
    <row r="542" customFormat="1" ht="13.5" x14ac:dyDescent="0.3"/>
    <row r="543" customFormat="1" ht="13.5" x14ac:dyDescent="0.3"/>
    <row r="544" customFormat="1" ht="13.5" x14ac:dyDescent="0.3"/>
    <row r="545" customFormat="1" ht="13.5" x14ac:dyDescent="0.3"/>
    <row r="546" customFormat="1" ht="13.5" x14ac:dyDescent="0.3"/>
    <row r="547" customFormat="1" ht="13.5" x14ac:dyDescent="0.3"/>
    <row r="548" customFormat="1" ht="13.5" x14ac:dyDescent="0.3"/>
    <row r="549" customFormat="1" ht="13.5" x14ac:dyDescent="0.3"/>
    <row r="550" customFormat="1" ht="13.5" x14ac:dyDescent="0.3"/>
    <row r="551" customFormat="1" ht="13.5" x14ac:dyDescent="0.3"/>
    <row r="552" customFormat="1" ht="13.5" x14ac:dyDescent="0.3"/>
    <row r="553" customFormat="1" ht="13.5" x14ac:dyDescent="0.3"/>
    <row r="554" customFormat="1" ht="13.5" x14ac:dyDescent="0.3"/>
    <row r="555" customFormat="1" ht="13.5" x14ac:dyDescent="0.3"/>
    <row r="556" customFormat="1" ht="13.5" x14ac:dyDescent="0.3"/>
    <row r="557" customFormat="1" ht="13.5" x14ac:dyDescent="0.3"/>
    <row r="558" customFormat="1" ht="13.5" x14ac:dyDescent="0.3"/>
    <row r="559" customFormat="1" ht="13.5" x14ac:dyDescent="0.3"/>
    <row r="560" customFormat="1" ht="13.5" x14ac:dyDescent="0.3"/>
    <row r="561" customFormat="1" ht="13.5" x14ac:dyDescent="0.3"/>
    <row r="562" customFormat="1" ht="13.5" x14ac:dyDescent="0.3"/>
    <row r="563" customFormat="1" ht="13.5" x14ac:dyDescent="0.3"/>
    <row r="564" customFormat="1" ht="13.5" x14ac:dyDescent="0.3"/>
    <row r="565" customFormat="1" ht="13.5" x14ac:dyDescent="0.3"/>
    <row r="566" customFormat="1" ht="13.5" x14ac:dyDescent="0.3"/>
    <row r="567" customFormat="1" ht="13.5" x14ac:dyDescent="0.3"/>
    <row r="568" customFormat="1" ht="13.5" x14ac:dyDescent="0.3"/>
    <row r="569" customFormat="1" ht="13.5" x14ac:dyDescent="0.3"/>
    <row r="570" customFormat="1" ht="13.5" x14ac:dyDescent="0.3"/>
    <row r="571" customFormat="1" ht="13.5" x14ac:dyDescent="0.3"/>
    <row r="572" customFormat="1" ht="13.5" x14ac:dyDescent="0.3"/>
    <row r="573" customFormat="1" ht="13.5" x14ac:dyDescent="0.3"/>
    <row r="574" customFormat="1" ht="13.5" x14ac:dyDescent="0.3"/>
    <row r="575" customFormat="1" ht="13.5" x14ac:dyDescent="0.3"/>
    <row r="576" customFormat="1" ht="13.5" x14ac:dyDescent="0.3"/>
    <row r="577" customFormat="1" ht="13.5" x14ac:dyDescent="0.3"/>
    <row r="578" customFormat="1" ht="13.5" x14ac:dyDescent="0.3"/>
    <row r="579" customFormat="1" ht="13.5" x14ac:dyDescent="0.3"/>
    <row r="580" customFormat="1" ht="13.5" x14ac:dyDescent="0.3"/>
    <row r="581" customFormat="1" ht="13.5" x14ac:dyDescent="0.3"/>
    <row r="582" customFormat="1" ht="13.5" x14ac:dyDescent="0.3"/>
    <row r="583" customFormat="1" ht="13.5" x14ac:dyDescent="0.3"/>
    <row r="584" customFormat="1" ht="13.5" x14ac:dyDescent="0.3"/>
    <row r="585" customFormat="1" ht="13.5" x14ac:dyDescent="0.3"/>
    <row r="586" customFormat="1" ht="13.5" x14ac:dyDescent="0.3"/>
    <row r="587" customFormat="1" ht="13.5" x14ac:dyDescent="0.3"/>
    <row r="588" customFormat="1" ht="13.5" x14ac:dyDescent="0.3"/>
    <row r="589" customFormat="1" ht="13.5" x14ac:dyDescent="0.3"/>
    <row r="590" customFormat="1" ht="13.5" x14ac:dyDescent="0.3"/>
    <row r="591" customFormat="1" ht="13.5" x14ac:dyDescent="0.3"/>
    <row r="592" customFormat="1" ht="13.5" x14ac:dyDescent="0.3"/>
    <row r="593" customFormat="1" ht="13.5" x14ac:dyDescent="0.3"/>
    <row r="594" customFormat="1" ht="13.5" x14ac:dyDescent="0.3"/>
    <row r="595" customFormat="1" ht="13.5" x14ac:dyDescent="0.3"/>
    <row r="596" customFormat="1" ht="13.5" x14ac:dyDescent="0.3"/>
    <row r="597" customFormat="1" ht="13.5" x14ac:dyDescent="0.3"/>
    <row r="598" customFormat="1" ht="13.5" x14ac:dyDescent="0.3"/>
    <row r="599" customFormat="1" ht="13.5" x14ac:dyDescent="0.3"/>
    <row r="600" customFormat="1" ht="13.5" x14ac:dyDescent="0.3"/>
    <row r="601" customFormat="1" ht="13.5" x14ac:dyDescent="0.3"/>
    <row r="602" customFormat="1" ht="13.5" x14ac:dyDescent="0.3"/>
    <row r="603" customFormat="1" ht="13.5" x14ac:dyDescent="0.3"/>
    <row r="604" customFormat="1" ht="13.5" x14ac:dyDescent="0.3"/>
    <row r="605" customFormat="1" ht="13.5" x14ac:dyDescent="0.3"/>
    <row r="606" customFormat="1" ht="13.5" x14ac:dyDescent="0.3"/>
    <row r="607" customFormat="1" ht="13.5" x14ac:dyDescent="0.3"/>
    <row r="608" customFormat="1" ht="13.5" x14ac:dyDescent="0.3"/>
    <row r="609" customFormat="1" ht="13.5" x14ac:dyDescent="0.3"/>
    <row r="610" customFormat="1" ht="13.5" x14ac:dyDescent="0.3"/>
    <row r="611" customFormat="1" ht="13.5" x14ac:dyDescent="0.3"/>
    <row r="612" customFormat="1" ht="13.5" x14ac:dyDescent="0.3"/>
    <row r="613" customFormat="1" ht="13.5" x14ac:dyDescent="0.3"/>
    <row r="614" customFormat="1" ht="13.5" x14ac:dyDescent="0.3"/>
    <row r="615" customFormat="1" ht="13.5" x14ac:dyDescent="0.3"/>
    <row r="616" customFormat="1" ht="13.5" x14ac:dyDescent="0.3"/>
    <row r="617" customFormat="1" ht="13.5" x14ac:dyDescent="0.3"/>
    <row r="618" customFormat="1" ht="13.5" x14ac:dyDescent="0.3"/>
    <row r="619" customFormat="1" ht="13.5" x14ac:dyDescent="0.3"/>
    <row r="620" customFormat="1" ht="13.5" x14ac:dyDescent="0.3"/>
    <row r="621" customFormat="1" ht="13.5" x14ac:dyDescent="0.3"/>
    <row r="622" customFormat="1" ht="13.5" x14ac:dyDescent="0.3"/>
    <row r="623" customFormat="1" ht="13.5" x14ac:dyDescent="0.3"/>
    <row r="624" customFormat="1" ht="13.5" x14ac:dyDescent="0.3"/>
    <row r="625" customFormat="1" ht="13.5" x14ac:dyDescent="0.3"/>
    <row r="626" customFormat="1" ht="13.5" x14ac:dyDescent="0.3"/>
    <row r="627" customFormat="1" ht="13.5" x14ac:dyDescent="0.3"/>
    <row r="628" customFormat="1" ht="13.5" x14ac:dyDescent="0.3"/>
    <row r="629" customFormat="1" ht="13.5" x14ac:dyDescent="0.3"/>
    <row r="630" customFormat="1" ht="13.5" x14ac:dyDescent="0.3"/>
    <row r="631" customFormat="1" ht="13.5" x14ac:dyDescent="0.3"/>
    <row r="632" customFormat="1" ht="13.5" x14ac:dyDescent="0.3"/>
    <row r="633" customFormat="1" ht="13.5" x14ac:dyDescent="0.3"/>
    <row r="634" customFormat="1" ht="13.5" x14ac:dyDescent="0.3"/>
    <row r="635" customFormat="1" ht="13.5" x14ac:dyDescent="0.3"/>
    <row r="636" customFormat="1" ht="13.5" x14ac:dyDescent="0.3"/>
    <row r="637" customFormat="1" ht="13.5" x14ac:dyDescent="0.3"/>
    <row r="638" customFormat="1" ht="13.5" x14ac:dyDescent="0.3"/>
    <row r="639" customFormat="1" ht="13.5" x14ac:dyDescent="0.3"/>
    <row r="640" customFormat="1" ht="13.5" x14ac:dyDescent="0.3"/>
    <row r="641" customFormat="1" ht="13.5" x14ac:dyDescent="0.3"/>
    <row r="642" customFormat="1" ht="13.5" x14ac:dyDescent="0.3"/>
    <row r="643" customFormat="1" ht="13.5" x14ac:dyDescent="0.3"/>
    <row r="644" customFormat="1" ht="13.5" x14ac:dyDescent="0.3"/>
    <row r="645" customFormat="1" ht="13.5" x14ac:dyDescent="0.3"/>
    <row r="646" customFormat="1" ht="13.5" x14ac:dyDescent="0.3"/>
    <row r="647" customFormat="1" ht="13.5" x14ac:dyDescent="0.3"/>
    <row r="648" customFormat="1" ht="13.5" x14ac:dyDescent="0.3"/>
    <row r="649" customFormat="1" ht="13.5" x14ac:dyDescent="0.3"/>
    <row r="650" customFormat="1" ht="13.5" x14ac:dyDescent="0.3"/>
    <row r="651" customFormat="1" ht="13.5" x14ac:dyDescent="0.3"/>
    <row r="652" customFormat="1" ht="13.5" x14ac:dyDescent="0.3"/>
    <row r="653" customFormat="1" ht="13.5" x14ac:dyDescent="0.3"/>
    <row r="654" customFormat="1" ht="13.5" x14ac:dyDescent="0.3"/>
    <row r="655" customFormat="1" ht="13.5" x14ac:dyDescent="0.3"/>
    <row r="656" customFormat="1" ht="13.5" x14ac:dyDescent="0.3"/>
    <row r="657" customFormat="1" ht="13.5" x14ac:dyDescent="0.3"/>
    <row r="658" customFormat="1" ht="13.5" x14ac:dyDescent="0.3"/>
    <row r="659" customFormat="1" ht="13.5" x14ac:dyDescent="0.3"/>
    <row r="660" customFormat="1" ht="13.5" x14ac:dyDescent="0.3"/>
    <row r="661" customFormat="1" ht="13.5" x14ac:dyDescent="0.3"/>
    <row r="662" customFormat="1" ht="13.5" x14ac:dyDescent="0.3"/>
    <row r="663" customFormat="1" ht="13.5" x14ac:dyDescent="0.3"/>
    <row r="664" customFormat="1" ht="13.5" x14ac:dyDescent="0.3"/>
    <row r="665" customFormat="1" ht="13.5" x14ac:dyDescent="0.3"/>
    <row r="666" customFormat="1" ht="13.5" x14ac:dyDescent="0.3"/>
    <row r="667" customFormat="1" ht="13.5" x14ac:dyDescent="0.3"/>
    <row r="668" customFormat="1" ht="13.5" x14ac:dyDescent="0.3"/>
    <row r="669" customFormat="1" ht="13.5" x14ac:dyDescent="0.3"/>
    <row r="670" customFormat="1" ht="13.5" x14ac:dyDescent="0.3"/>
    <row r="671" customFormat="1" ht="13.5" x14ac:dyDescent="0.3"/>
    <row r="672" customFormat="1" ht="13.5" x14ac:dyDescent="0.3"/>
    <row r="673" customFormat="1" ht="13.5" x14ac:dyDescent="0.3"/>
    <row r="674" customFormat="1" ht="13.5" x14ac:dyDescent="0.3"/>
    <row r="675" customFormat="1" ht="13.5" x14ac:dyDescent="0.3"/>
    <row r="676" customFormat="1" ht="13.5" x14ac:dyDescent="0.3"/>
    <row r="677" customFormat="1" ht="13.5" x14ac:dyDescent="0.3"/>
    <row r="678" customFormat="1" ht="13.5" x14ac:dyDescent="0.3"/>
    <row r="679" customFormat="1" ht="13.5" x14ac:dyDescent="0.3"/>
    <row r="680" customFormat="1" ht="13.5" x14ac:dyDescent="0.3"/>
    <row r="681" customFormat="1" ht="13.5" x14ac:dyDescent="0.3"/>
    <row r="682" customFormat="1" ht="13.5" x14ac:dyDescent="0.3"/>
    <row r="683" customFormat="1" ht="13.5" x14ac:dyDescent="0.3"/>
    <row r="684" customFormat="1" ht="13.5" x14ac:dyDescent="0.3"/>
    <row r="685" customFormat="1" ht="13.5" x14ac:dyDescent="0.3"/>
    <row r="686" customFormat="1" ht="13.5" x14ac:dyDescent="0.3"/>
    <row r="687" customFormat="1" ht="13.5" x14ac:dyDescent="0.3"/>
    <row r="688" customFormat="1" ht="13.5" x14ac:dyDescent="0.3"/>
    <row r="689" customFormat="1" ht="13.5" x14ac:dyDescent="0.3"/>
    <row r="690" customFormat="1" ht="13.5" x14ac:dyDescent="0.3"/>
    <row r="691" customFormat="1" ht="13.5" x14ac:dyDescent="0.3"/>
    <row r="692" customFormat="1" ht="13.5" x14ac:dyDescent="0.3"/>
    <row r="693" customFormat="1" ht="13.5" x14ac:dyDescent="0.3"/>
    <row r="694" customFormat="1" ht="13.5" x14ac:dyDescent="0.3"/>
    <row r="695" customFormat="1" ht="13.5" x14ac:dyDescent="0.3"/>
    <row r="696" customFormat="1" ht="13.5" x14ac:dyDescent="0.3"/>
    <row r="697" customFormat="1" ht="13.5" x14ac:dyDescent="0.3"/>
    <row r="698" customFormat="1" ht="13.5" x14ac:dyDescent="0.3"/>
    <row r="699" customFormat="1" ht="13.5" x14ac:dyDescent="0.3"/>
    <row r="700" customFormat="1" ht="13.5" x14ac:dyDescent="0.3"/>
    <row r="701" customFormat="1" ht="13.5" x14ac:dyDescent="0.3"/>
    <row r="702" customFormat="1" ht="13.5" x14ac:dyDescent="0.3"/>
    <row r="703" customFormat="1" ht="13.5" x14ac:dyDescent="0.3"/>
    <row r="704" customFormat="1" ht="13.5" x14ac:dyDescent="0.3"/>
    <row r="705" customFormat="1" ht="13.5" x14ac:dyDescent="0.3"/>
    <row r="706" customFormat="1" ht="13.5" x14ac:dyDescent="0.3"/>
    <row r="707" customFormat="1" ht="13.5" x14ac:dyDescent="0.3"/>
    <row r="708" customFormat="1" ht="13.5" x14ac:dyDescent="0.3"/>
    <row r="709" customFormat="1" ht="13.5" x14ac:dyDescent="0.3"/>
    <row r="710" customFormat="1" ht="13.5" x14ac:dyDescent="0.3"/>
    <row r="711" customFormat="1" ht="13.5" x14ac:dyDescent="0.3"/>
    <row r="712" customFormat="1" ht="13.5" x14ac:dyDescent="0.3"/>
    <row r="713" customFormat="1" ht="13.5" x14ac:dyDescent="0.3"/>
    <row r="714" customFormat="1" ht="13.5" x14ac:dyDescent="0.3"/>
    <row r="715" customFormat="1" ht="13.5" x14ac:dyDescent="0.3"/>
    <row r="716" customFormat="1" ht="13.5" x14ac:dyDescent="0.3"/>
    <row r="717" customFormat="1" ht="13.5" x14ac:dyDescent="0.3"/>
    <row r="718" customFormat="1" ht="13.5" x14ac:dyDescent="0.3"/>
    <row r="719" customFormat="1" ht="13.5" x14ac:dyDescent="0.3"/>
    <row r="720" customFormat="1" ht="13.5" x14ac:dyDescent="0.3"/>
    <row r="721" customFormat="1" ht="13.5" x14ac:dyDescent="0.3"/>
    <row r="722" customFormat="1" ht="13.5" x14ac:dyDescent="0.3"/>
    <row r="723" customFormat="1" ht="13.5" x14ac:dyDescent="0.3"/>
    <row r="724" customFormat="1" ht="13.5" x14ac:dyDescent="0.3"/>
    <row r="725" customFormat="1" ht="13.5" x14ac:dyDescent="0.3"/>
    <row r="726" customFormat="1" ht="13.5" x14ac:dyDescent="0.3"/>
    <row r="727" customFormat="1" ht="13.5" x14ac:dyDescent="0.3"/>
    <row r="728" customFormat="1" ht="13.5" x14ac:dyDescent="0.3"/>
    <row r="729" customFormat="1" ht="13.5" x14ac:dyDescent="0.3"/>
    <row r="730" customFormat="1" ht="13.5" x14ac:dyDescent="0.3"/>
    <row r="731" customFormat="1" ht="13.5" x14ac:dyDescent="0.3"/>
    <row r="732" customFormat="1" ht="13.5" x14ac:dyDescent="0.3"/>
    <row r="733" customFormat="1" ht="13.5" x14ac:dyDescent="0.3"/>
    <row r="734" customFormat="1" ht="13.5" x14ac:dyDescent="0.3"/>
    <row r="735" customFormat="1" ht="13.5" x14ac:dyDescent="0.3"/>
    <row r="736" customFormat="1" ht="13.5" x14ac:dyDescent="0.3"/>
    <row r="737" customFormat="1" ht="13.5" x14ac:dyDescent="0.3"/>
    <row r="738" customFormat="1" ht="13.5" x14ac:dyDescent="0.3"/>
    <row r="739" customFormat="1" ht="13.5" x14ac:dyDescent="0.3"/>
    <row r="740" customFormat="1" ht="13.5" x14ac:dyDescent="0.3"/>
    <row r="741" customFormat="1" ht="13.5" x14ac:dyDescent="0.3"/>
    <row r="742" customFormat="1" ht="13.5" x14ac:dyDescent="0.3"/>
    <row r="743" customFormat="1" ht="13.5" x14ac:dyDescent="0.3"/>
    <row r="744" customFormat="1" ht="13.5" x14ac:dyDescent="0.3"/>
    <row r="745" customFormat="1" ht="13.5" x14ac:dyDescent="0.3"/>
    <row r="746" customFormat="1" ht="13.5" x14ac:dyDescent="0.3"/>
    <row r="747" customFormat="1" ht="13.5" x14ac:dyDescent="0.3"/>
    <row r="748" customFormat="1" ht="13.5" x14ac:dyDescent="0.3"/>
    <row r="749" customFormat="1" ht="13.5" x14ac:dyDescent="0.3"/>
    <row r="750" customFormat="1" ht="13.5" x14ac:dyDescent="0.3"/>
    <row r="751" customFormat="1" ht="13.5" x14ac:dyDescent="0.3"/>
    <row r="752" customFormat="1" ht="13.5" x14ac:dyDescent="0.3"/>
    <row r="753" customFormat="1" ht="13.5" x14ac:dyDescent="0.3"/>
    <row r="754" customFormat="1" ht="13.5" x14ac:dyDescent="0.3"/>
    <row r="755" customFormat="1" ht="13.5" x14ac:dyDescent="0.3"/>
    <row r="756" customFormat="1" ht="13.5" x14ac:dyDescent="0.3"/>
    <row r="757" customFormat="1" ht="13.5" x14ac:dyDescent="0.3"/>
    <row r="758" customFormat="1" ht="13.5" x14ac:dyDescent="0.3"/>
    <row r="759" customFormat="1" ht="13.5" x14ac:dyDescent="0.3"/>
    <row r="760" customFormat="1" ht="13.5" x14ac:dyDescent="0.3"/>
    <row r="761" customFormat="1" ht="13.5" x14ac:dyDescent="0.3"/>
    <row r="762" customFormat="1" ht="13.5" x14ac:dyDescent="0.3"/>
    <row r="763" customFormat="1" ht="13.5" x14ac:dyDescent="0.3"/>
    <row r="764" customFormat="1" ht="13.5" x14ac:dyDescent="0.3"/>
    <row r="765" customFormat="1" ht="13.5" x14ac:dyDescent="0.3"/>
    <row r="766" customFormat="1" ht="13.5" x14ac:dyDescent="0.3"/>
    <row r="767" customFormat="1" ht="13.5" x14ac:dyDescent="0.3"/>
    <row r="768" customFormat="1" ht="13.5" x14ac:dyDescent="0.3"/>
    <row r="769" customFormat="1" ht="13.5" x14ac:dyDescent="0.3"/>
    <row r="770" customFormat="1" ht="13.5" x14ac:dyDescent="0.3"/>
    <row r="771" customFormat="1" ht="13.5" x14ac:dyDescent="0.3"/>
    <row r="772" customFormat="1" ht="13.5" x14ac:dyDescent="0.3"/>
    <row r="773" customFormat="1" ht="13.5" x14ac:dyDescent="0.3"/>
    <row r="774" customFormat="1" ht="13.5" x14ac:dyDescent="0.3"/>
    <row r="775" customFormat="1" ht="13.5" x14ac:dyDescent="0.3"/>
    <row r="776" customFormat="1" ht="13.5" x14ac:dyDescent="0.3"/>
    <row r="777" customFormat="1" ht="13.5" x14ac:dyDescent="0.3"/>
    <row r="778" customFormat="1" ht="13.5" x14ac:dyDescent="0.3"/>
    <row r="779" customFormat="1" ht="13.5" x14ac:dyDescent="0.3"/>
    <row r="780" customFormat="1" ht="13.5" x14ac:dyDescent="0.3"/>
    <row r="781" customFormat="1" ht="13.5" x14ac:dyDescent="0.3"/>
    <row r="782" customFormat="1" ht="13.5" x14ac:dyDescent="0.3"/>
    <row r="783" customFormat="1" ht="13.5" x14ac:dyDescent="0.3"/>
    <row r="784" customFormat="1" ht="13.5" x14ac:dyDescent="0.3"/>
    <row r="785" customFormat="1" ht="13.5" x14ac:dyDescent="0.3"/>
    <row r="786" customFormat="1" ht="13.5" x14ac:dyDescent="0.3"/>
    <row r="787" customFormat="1" ht="13.5" x14ac:dyDescent="0.3"/>
    <row r="788" customFormat="1" ht="13.5" x14ac:dyDescent="0.3"/>
    <row r="789" customFormat="1" ht="13.5" x14ac:dyDescent="0.3"/>
    <row r="790" customFormat="1" ht="13.5" x14ac:dyDescent="0.3"/>
    <row r="791" customFormat="1" ht="13.5" x14ac:dyDescent="0.3"/>
    <row r="792" customFormat="1" ht="13.5" x14ac:dyDescent="0.3"/>
    <row r="793" customFormat="1" ht="13.5" x14ac:dyDescent="0.3"/>
    <row r="794" customFormat="1" ht="13.5" x14ac:dyDescent="0.3"/>
    <row r="795" customFormat="1" ht="13.5" x14ac:dyDescent="0.3"/>
    <row r="796" customFormat="1" ht="13.5" x14ac:dyDescent="0.3"/>
    <row r="797" customFormat="1" ht="13.5" x14ac:dyDescent="0.3"/>
    <row r="798" customFormat="1" ht="13.5" x14ac:dyDescent="0.3"/>
    <row r="799" customFormat="1" ht="13.5" x14ac:dyDescent="0.3"/>
    <row r="800" customFormat="1" ht="13.5" x14ac:dyDescent="0.3"/>
    <row r="801" customFormat="1" ht="13.5" x14ac:dyDescent="0.3"/>
    <row r="802" customFormat="1" ht="13.5" x14ac:dyDescent="0.3"/>
    <row r="803" customFormat="1" ht="13.5" x14ac:dyDescent="0.3"/>
    <row r="804" customFormat="1" ht="13.5" x14ac:dyDescent="0.3"/>
    <row r="805" customFormat="1" ht="13.5" x14ac:dyDescent="0.3"/>
    <row r="806" customFormat="1" ht="13.5" x14ac:dyDescent="0.3"/>
    <row r="807" customFormat="1" ht="13.5" x14ac:dyDescent="0.3"/>
    <row r="808" customFormat="1" ht="13.5" x14ac:dyDescent="0.3"/>
    <row r="809" customFormat="1" ht="13.5" x14ac:dyDescent="0.3"/>
    <row r="810" customFormat="1" ht="13.5" x14ac:dyDescent="0.3"/>
    <row r="811" customFormat="1" ht="13.5" x14ac:dyDescent="0.3"/>
    <row r="812" customFormat="1" ht="13.5" x14ac:dyDescent="0.3"/>
    <row r="813" customFormat="1" ht="13.5" x14ac:dyDescent="0.3"/>
    <row r="814" customFormat="1" ht="13.5" x14ac:dyDescent="0.3"/>
    <row r="815" customFormat="1" ht="13.5" x14ac:dyDescent="0.3"/>
    <row r="816" customFormat="1" ht="13.5" x14ac:dyDescent="0.3"/>
    <row r="817" customFormat="1" ht="13.5" x14ac:dyDescent="0.3"/>
    <row r="818" customFormat="1" ht="13.5" x14ac:dyDescent="0.3"/>
    <row r="819" customFormat="1" ht="13.5" x14ac:dyDescent="0.3"/>
    <row r="820" customFormat="1" ht="13.5" x14ac:dyDescent="0.3"/>
    <row r="821" customFormat="1" ht="13.5" x14ac:dyDescent="0.3"/>
    <row r="822" customFormat="1" ht="13.5" x14ac:dyDescent="0.3"/>
    <row r="823" customFormat="1" ht="13.5" x14ac:dyDescent="0.3"/>
    <row r="824" customFormat="1" ht="13.5" x14ac:dyDescent="0.3"/>
    <row r="825" customFormat="1" ht="13.5" x14ac:dyDescent="0.3"/>
    <row r="826" customFormat="1" ht="13.5" x14ac:dyDescent="0.3"/>
    <row r="827" customFormat="1" ht="13.5" x14ac:dyDescent="0.3"/>
    <row r="828" customFormat="1" ht="13.5" x14ac:dyDescent="0.3"/>
    <row r="829" customFormat="1" ht="13.5" x14ac:dyDescent="0.3"/>
    <row r="830" customFormat="1" ht="13.5" x14ac:dyDescent="0.3"/>
    <row r="831" customFormat="1" ht="13.5" x14ac:dyDescent="0.3"/>
    <row r="832" customFormat="1" ht="13.5" x14ac:dyDescent="0.3"/>
    <row r="833" customFormat="1" ht="13.5" x14ac:dyDescent="0.3"/>
    <row r="834" customFormat="1" ht="13.5" x14ac:dyDescent="0.3"/>
    <row r="835" customFormat="1" ht="13.5" x14ac:dyDescent="0.3"/>
    <row r="836" customFormat="1" ht="13.5" x14ac:dyDescent="0.3"/>
    <row r="837" customFormat="1" ht="13.5" x14ac:dyDescent="0.3"/>
    <row r="838" customFormat="1" ht="13.5" x14ac:dyDescent="0.3"/>
    <row r="839" customFormat="1" ht="13.5" x14ac:dyDescent="0.3"/>
    <row r="840" customFormat="1" ht="13.5" x14ac:dyDescent="0.3"/>
    <row r="841" customFormat="1" ht="13.5" x14ac:dyDescent="0.3"/>
    <row r="842" customFormat="1" ht="13.5" x14ac:dyDescent="0.3"/>
    <row r="843" customFormat="1" ht="13.5" x14ac:dyDescent="0.3"/>
    <row r="844" customFormat="1" ht="13.5" x14ac:dyDescent="0.3"/>
    <row r="845" customFormat="1" ht="13.5" x14ac:dyDescent="0.3"/>
    <row r="846" customFormat="1" ht="13.5" x14ac:dyDescent="0.3"/>
    <row r="847" customFormat="1" ht="13.5" x14ac:dyDescent="0.3"/>
    <row r="848" customFormat="1" ht="13.5" x14ac:dyDescent="0.3"/>
    <row r="849" customFormat="1" ht="13.5" x14ac:dyDescent="0.3"/>
    <row r="850" customFormat="1" ht="13.5" x14ac:dyDescent="0.3"/>
    <row r="851" customFormat="1" ht="13.5" x14ac:dyDescent="0.3"/>
    <row r="852" customFormat="1" ht="13.5" x14ac:dyDescent="0.3"/>
    <row r="853" customFormat="1" ht="13.5" x14ac:dyDescent="0.3"/>
    <row r="854" customFormat="1" ht="13.5" x14ac:dyDescent="0.3"/>
    <row r="855" customFormat="1" ht="13.5" x14ac:dyDescent="0.3"/>
    <row r="856" customFormat="1" ht="13.5" x14ac:dyDescent="0.3"/>
    <row r="857" customFormat="1" ht="13.5" x14ac:dyDescent="0.3"/>
    <row r="858" customFormat="1" ht="13.5" x14ac:dyDescent="0.3"/>
    <row r="859" customFormat="1" ht="13.5" x14ac:dyDescent="0.3"/>
    <row r="860" customFormat="1" ht="13.5" x14ac:dyDescent="0.3"/>
    <row r="861" customFormat="1" ht="13.5" x14ac:dyDescent="0.3"/>
    <row r="862" customFormat="1" ht="13.5" x14ac:dyDescent="0.3"/>
    <row r="863" customFormat="1" ht="13.5" x14ac:dyDescent="0.3"/>
    <row r="864" customFormat="1" ht="13.5" x14ac:dyDescent="0.3"/>
    <row r="865" customFormat="1" ht="13.5" x14ac:dyDescent="0.3"/>
    <row r="866" customFormat="1" ht="13.5" x14ac:dyDescent="0.3"/>
    <row r="867" customFormat="1" ht="13.5" x14ac:dyDescent="0.3"/>
    <row r="868" customFormat="1" ht="13.5" x14ac:dyDescent="0.3"/>
    <row r="869" customFormat="1" ht="13.5" x14ac:dyDescent="0.3"/>
    <row r="870" customFormat="1" ht="13.5" x14ac:dyDescent="0.3"/>
    <row r="871" customFormat="1" ht="13.5" x14ac:dyDescent="0.3"/>
    <row r="872" customFormat="1" ht="13.5" x14ac:dyDescent="0.3"/>
    <row r="873" customFormat="1" ht="13.5" x14ac:dyDescent="0.3"/>
    <row r="874" customFormat="1" ht="13.5" x14ac:dyDescent="0.3"/>
    <row r="875" customFormat="1" ht="13.5" x14ac:dyDescent="0.3"/>
    <row r="876" customFormat="1" ht="13.5" x14ac:dyDescent="0.3"/>
    <row r="877" customFormat="1" ht="13.5" x14ac:dyDescent="0.3"/>
    <row r="878" customFormat="1" ht="13.5" x14ac:dyDescent="0.3"/>
    <row r="879" customFormat="1" ht="13.5" x14ac:dyDescent="0.3"/>
    <row r="880" customFormat="1" ht="13.5" x14ac:dyDescent="0.3"/>
    <row r="881" customFormat="1" ht="13.5" x14ac:dyDescent="0.3"/>
    <row r="882" customFormat="1" ht="13.5" x14ac:dyDescent="0.3"/>
    <row r="883" customFormat="1" ht="13.5" x14ac:dyDescent="0.3"/>
    <row r="884" customFormat="1" ht="13.5" x14ac:dyDescent="0.3"/>
    <row r="885" customFormat="1" ht="13.5" x14ac:dyDescent="0.3"/>
    <row r="886" customFormat="1" ht="13.5" x14ac:dyDescent="0.3"/>
    <row r="887" customFormat="1" ht="13.5" x14ac:dyDescent="0.3"/>
    <row r="888" customFormat="1" ht="13.5" x14ac:dyDescent="0.3"/>
    <row r="889" customFormat="1" ht="13.5" x14ac:dyDescent="0.3"/>
    <row r="890" customFormat="1" ht="13.5" x14ac:dyDescent="0.3"/>
    <row r="891" customFormat="1" ht="13.5" x14ac:dyDescent="0.3"/>
    <row r="892" customFormat="1" ht="13.5" x14ac:dyDescent="0.3"/>
    <row r="893" customFormat="1" ht="13.5" x14ac:dyDescent="0.3"/>
    <row r="894" customFormat="1" ht="13.5" x14ac:dyDescent="0.3"/>
    <row r="895" customFormat="1" ht="13.5" x14ac:dyDescent="0.3"/>
    <row r="896" customFormat="1" ht="13.5" x14ac:dyDescent="0.3"/>
    <row r="897" customFormat="1" ht="13.5" x14ac:dyDescent="0.3"/>
    <row r="898" customFormat="1" ht="13.5" x14ac:dyDescent="0.3"/>
    <row r="899" customFormat="1" ht="13.5" x14ac:dyDescent="0.3"/>
    <row r="900" customFormat="1" ht="13.5" x14ac:dyDescent="0.3"/>
    <row r="901" customFormat="1" ht="13.5" x14ac:dyDescent="0.3"/>
    <row r="902" customFormat="1" ht="13.5" x14ac:dyDescent="0.3"/>
    <row r="903" customFormat="1" ht="13.5" x14ac:dyDescent="0.3"/>
    <row r="904" customFormat="1" ht="13.5" x14ac:dyDescent="0.3"/>
    <row r="905" customFormat="1" ht="13.5" x14ac:dyDescent="0.3"/>
    <row r="906" customFormat="1" ht="13.5" x14ac:dyDescent="0.3"/>
    <row r="907" customFormat="1" ht="13.5" x14ac:dyDescent="0.3"/>
    <row r="908" customFormat="1" ht="13.5" x14ac:dyDescent="0.3"/>
    <row r="909" customFormat="1" ht="13.5" x14ac:dyDescent="0.3"/>
    <row r="910" customFormat="1" ht="13.5" x14ac:dyDescent="0.3"/>
    <row r="911" customFormat="1" ht="13.5" x14ac:dyDescent="0.3"/>
    <row r="912" customFormat="1" ht="13.5" x14ac:dyDescent="0.3"/>
    <row r="913" customFormat="1" ht="13.5" x14ac:dyDescent="0.3"/>
    <row r="914" customFormat="1" ht="13.5" x14ac:dyDescent="0.3"/>
    <row r="915" customFormat="1" ht="13.5" x14ac:dyDescent="0.3"/>
    <row r="916" customFormat="1" ht="13.5" x14ac:dyDescent="0.3"/>
    <row r="917" customFormat="1" ht="13.5" x14ac:dyDescent="0.3"/>
    <row r="918" customFormat="1" ht="13.5" x14ac:dyDescent="0.3"/>
    <row r="919" customFormat="1" ht="13.5" x14ac:dyDescent="0.3"/>
    <row r="920" customFormat="1" ht="13.5" x14ac:dyDescent="0.3"/>
    <row r="921" customFormat="1" ht="13.5" x14ac:dyDescent="0.3"/>
    <row r="922" customFormat="1" ht="13.5" x14ac:dyDescent="0.3"/>
    <row r="923" customFormat="1" ht="13.5" x14ac:dyDescent="0.3"/>
    <row r="924" customFormat="1" ht="13.5" x14ac:dyDescent="0.3"/>
    <row r="925" customFormat="1" ht="13.5" x14ac:dyDescent="0.3"/>
    <row r="926" customFormat="1" ht="13.5" x14ac:dyDescent="0.3"/>
    <row r="927" customFormat="1" ht="13.5" x14ac:dyDescent="0.3"/>
    <row r="928" customFormat="1" ht="13.5" x14ac:dyDescent="0.3"/>
    <row r="929" customFormat="1" ht="13.5" x14ac:dyDescent="0.3"/>
    <row r="930" customFormat="1" ht="13.5" x14ac:dyDescent="0.3"/>
    <row r="931" customFormat="1" ht="13.5" x14ac:dyDescent="0.3"/>
    <row r="932" customFormat="1" ht="13.5" x14ac:dyDescent="0.3"/>
    <row r="933" customFormat="1" ht="13.5" x14ac:dyDescent="0.3"/>
    <row r="934" customFormat="1" ht="13.5" x14ac:dyDescent="0.3"/>
    <row r="935" customFormat="1" ht="13.5" x14ac:dyDescent="0.3"/>
    <row r="936" customFormat="1" ht="13.5" x14ac:dyDescent="0.3"/>
    <row r="937" customFormat="1" ht="13.5" x14ac:dyDescent="0.3"/>
    <row r="938" customFormat="1" ht="13.5" x14ac:dyDescent="0.3"/>
    <row r="939" customFormat="1" ht="13.5" x14ac:dyDescent="0.3"/>
    <row r="940" customFormat="1" ht="13.5" x14ac:dyDescent="0.3"/>
    <row r="941" customFormat="1" ht="13.5" x14ac:dyDescent="0.3"/>
    <row r="942" customFormat="1" ht="13.5" x14ac:dyDescent="0.3"/>
    <row r="943" customFormat="1" ht="13.5" x14ac:dyDescent="0.3"/>
    <row r="944" customFormat="1" ht="13.5" x14ac:dyDescent="0.3"/>
    <row r="945" customFormat="1" ht="13.5" x14ac:dyDescent="0.3"/>
    <row r="946" customFormat="1" ht="13.5" x14ac:dyDescent="0.3"/>
    <row r="947" customFormat="1" ht="13.5" x14ac:dyDescent="0.3"/>
    <row r="948" customFormat="1" ht="13.5" x14ac:dyDescent="0.3"/>
    <row r="949" customFormat="1" ht="13.5" x14ac:dyDescent="0.3"/>
    <row r="950" customFormat="1" ht="13.5" x14ac:dyDescent="0.3"/>
    <row r="951" customFormat="1" ht="13.5" x14ac:dyDescent="0.3"/>
    <row r="952" customFormat="1" ht="13.5" x14ac:dyDescent="0.3"/>
    <row r="953" customFormat="1" ht="13.5" x14ac:dyDescent="0.3"/>
    <row r="954" customFormat="1" ht="13.5" x14ac:dyDescent="0.3"/>
    <row r="955" customFormat="1" ht="13.5" x14ac:dyDescent="0.3"/>
    <row r="956" customFormat="1" ht="13.5" x14ac:dyDescent="0.3"/>
    <row r="957" customFormat="1" ht="13.5" x14ac:dyDescent="0.3"/>
    <row r="958" customFormat="1" ht="13.5" x14ac:dyDescent="0.3"/>
    <row r="959" customFormat="1" ht="13.5" x14ac:dyDescent="0.3"/>
    <row r="960" customFormat="1" ht="13.5" x14ac:dyDescent="0.3"/>
    <row r="961" customFormat="1" ht="13.5" x14ac:dyDescent="0.3"/>
    <row r="962" customFormat="1" ht="13.5" x14ac:dyDescent="0.3"/>
    <row r="963" customFormat="1" ht="13.5" x14ac:dyDescent="0.3"/>
    <row r="964" customFormat="1" ht="13.5" x14ac:dyDescent="0.3"/>
    <row r="965" customFormat="1" ht="13.5" x14ac:dyDescent="0.3"/>
    <row r="966" customFormat="1" ht="13.5" x14ac:dyDescent="0.3"/>
    <row r="967" customFormat="1" ht="13.5" x14ac:dyDescent="0.3"/>
    <row r="968" customFormat="1" ht="13.5" x14ac:dyDescent="0.3"/>
    <row r="969" customFormat="1" ht="13.5" x14ac:dyDescent="0.3"/>
    <row r="970" customFormat="1" ht="13.5" x14ac:dyDescent="0.3"/>
    <row r="971" customFormat="1" ht="13.5" x14ac:dyDescent="0.3"/>
    <row r="972" customFormat="1" ht="13.5" x14ac:dyDescent="0.3"/>
    <row r="973" customFormat="1" ht="13.5" x14ac:dyDescent="0.3"/>
    <row r="974" customFormat="1" ht="13.5" x14ac:dyDescent="0.3"/>
    <row r="975" customFormat="1" ht="13.5" x14ac:dyDescent="0.3"/>
    <row r="976" customFormat="1" ht="13.5" x14ac:dyDescent="0.3"/>
    <row r="977" customFormat="1" ht="13.5" x14ac:dyDescent="0.3"/>
    <row r="978" customFormat="1" ht="13.5" x14ac:dyDescent="0.3"/>
    <row r="979" customFormat="1" ht="13.5" x14ac:dyDescent="0.3"/>
    <row r="980" customFormat="1" ht="13.5" x14ac:dyDescent="0.3"/>
    <row r="981" customFormat="1" ht="13.5" x14ac:dyDescent="0.3"/>
    <row r="982" customFormat="1" ht="13.5" x14ac:dyDescent="0.3"/>
    <row r="983" customFormat="1" ht="13.5" x14ac:dyDescent="0.3"/>
    <row r="984" customFormat="1" ht="13.5" x14ac:dyDescent="0.3"/>
    <row r="985" customFormat="1" ht="13.5" x14ac:dyDescent="0.3"/>
    <row r="986" customFormat="1" ht="13.5" x14ac:dyDescent="0.3"/>
    <row r="987" customFormat="1" ht="13.5" x14ac:dyDescent="0.3"/>
    <row r="988" customFormat="1" ht="13.5" x14ac:dyDescent="0.3"/>
    <row r="989" customFormat="1" ht="13.5" x14ac:dyDescent="0.3"/>
    <row r="990" customFormat="1" ht="13.5" x14ac:dyDescent="0.3"/>
    <row r="991" customFormat="1" ht="13.5" x14ac:dyDescent="0.3"/>
    <row r="992" customFormat="1" ht="13.5" x14ac:dyDescent="0.3"/>
    <row r="993" customFormat="1" ht="13.5" x14ac:dyDescent="0.3"/>
    <row r="994" customFormat="1" ht="13.5" x14ac:dyDescent="0.3"/>
    <row r="995" customFormat="1" ht="13.5" x14ac:dyDescent="0.3"/>
    <row r="996" customFormat="1" ht="13.5" x14ac:dyDescent="0.3"/>
    <row r="997" customFormat="1" ht="13.5" x14ac:dyDescent="0.3"/>
    <row r="998" customFormat="1" ht="13.5" x14ac:dyDescent="0.3"/>
    <row r="999" customFormat="1" ht="13.5" x14ac:dyDescent="0.3"/>
    <row r="1000" customFormat="1" ht="13.5" x14ac:dyDescent="0.3"/>
    <row r="1001" customFormat="1" ht="13.5" x14ac:dyDescent="0.3"/>
    <row r="1002" customFormat="1" ht="13.5" x14ac:dyDescent="0.3"/>
    <row r="1003" customFormat="1" ht="13.5" x14ac:dyDescent="0.3"/>
    <row r="1004" customFormat="1" ht="13.5" x14ac:dyDescent="0.3"/>
    <row r="1005" customFormat="1" ht="13.5" x14ac:dyDescent="0.3"/>
    <row r="1006" customFormat="1" ht="13.5" x14ac:dyDescent="0.3"/>
    <row r="1007" customFormat="1" ht="13.5" x14ac:dyDescent="0.3"/>
    <row r="1008" customFormat="1" ht="13.5" x14ac:dyDescent="0.3"/>
    <row r="1009" customFormat="1" ht="13.5" x14ac:dyDescent="0.3"/>
    <row r="1010" customFormat="1" ht="13.5" x14ac:dyDescent="0.3"/>
    <row r="1011" customFormat="1" ht="13.5" x14ac:dyDescent="0.3"/>
    <row r="1012" customFormat="1" ht="13.5" x14ac:dyDescent="0.3"/>
    <row r="1013" customFormat="1" ht="13.5" x14ac:dyDescent="0.3"/>
    <row r="1014" customFormat="1" ht="13.5" x14ac:dyDescent="0.3"/>
    <row r="1015" customFormat="1" ht="13.5" x14ac:dyDescent="0.3"/>
    <row r="1016" customFormat="1" ht="13.5" x14ac:dyDescent="0.3"/>
    <row r="1017" customFormat="1" ht="13.5" x14ac:dyDescent="0.3"/>
    <row r="1018" customFormat="1" ht="13.5" x14ac:dyDescent="0.3"/>
    <row r="1019" customFormat="1" ht="13.5" x14ac:dyDescent="0.3"/>
    <row r="1020" customFormat="1" ht="13.5" x14ac:dyDescent="0.3"/>
    <row r="1021" customFormat="1" ht="13.5" x14ac:dyDescent="0.3"/>
    <row r="1022" customFormat="1" ht="13.5" x14ac:dyDescent="0.3"/>
    <row r="1023" customFormat="1" ht="13.5" x14ac:dyDescent="0.3"/>
    <row r="1024" customFormat="1" ht="13.5" x14ac:dyDescent="0.3"/>
    <row r="1025" customFormat="1" ht="13.5" x14ac:dyDescent="0.3"/>
    <row r="1026" customFormat="1" ht="13.5" x14ac:dyDescent="0.3"/>
    <row r="1027" customFormat="1" ht="13.5" x14ac:dyDescent="0.3"/>
    <row r="1028" customFormat="1" ht="13.5" x14ac:dyDescent="0.3"/>
    <row r="1029" customFormat="1" ht="13.5" x14ac:dyDescent="0.3"/>
    <row r="1030" customFormat="1" ht="13.5" x14ac:dyDescent="0.3"/>
    <row r="1031" customFormat="1" ht="13.5" x14ac:dyDescent="0.3"/>
    <row r="1032" customFormat="1" ht="13.5" x14ac:dyDescent="0.3"/>
    <row r="1033" customFormat="1" ht="13.5" x14ac:dyDescent="0.3"/>
    <row r="1034" customFormat="1" ht="13.5" x14ac:dyDescent="0.3"/>
    <row r="1035" customFormat="1" ht="13.5" x14ac:dyDescent="0.3"/>
    <row r="1036" customFormat="1" ht="13.5" x14ac:dyDescent="0.3"/>
    <row r="1037" customFormat="1" ht="13.5" x14ac:dyDescent="0.3"/>
    <row r="1038" customFormat="1" ht="13.5" x14ac:dyDescent="0.3"/>
    <row r="1039" customFormat="1" ht="13.5" x14ac:dyDescent="0.3"/>
    <row r="1040" customFormat="1" ht="13.5" x14ac:dyDescent="0.3"/>
    <row r="1041" customFormat="1" ht="13.5" x14ac:dyDescent="0.3"/>
    <row r="1042" customFormat="1" ht="13.5" x14ac:dyDescent="0.3"/>
    <row r="1043" customFormat="1" ht="13.5" x14ac:dyDescent="0.3"/>
    <row r="1044" customFormat="1" ht="13.5" x14ac:dyDescent="0.3"/>
    <row r="1045" customFormat="1" ht="13.5" x14ac:dyDescent="0.3"/>
    <row r="1046" customFormat="1" ht="13.5" x14ac:dyDescent="0.3"/>
    <row r="1047" customFormat="1" ht="13.5" x14ac:dyDescent="0.3"/>
    <row r="1048" customFormat="1" ht="13.5" x14ac:dyDescent="0.3"/>
    <row r="1049" customFormat="1" ht="13.5" x14ac:dyDescent="0.3"/>
    <row r="1050" customFormat="1" ht="13.5" x14ac:dyDescent="0.3"/>
    <row r="1051" customFormat="1" ht="13.5" x14ac:dyDescent="0.3"/>
    <row r="1052" customFormat="1" ht="13.5" x14ac:dyDescent="0.3"/>
    <row r="1053" customFormat="1" ht="13.5" x14ac:dyDescent="0.3"/>
    <row r="1054" customFormat="1" ht="13.5" x14ac:dyDescent="0.3"/>
    <row r="1055" customFormat="1" ht="13.5" x14ac:dyDescent="0.3"/>
    <row r="1056" customFormat="1" ht="13.5" x14ac:dyDescent="0.3"/>
    <row r="1057" customFormat="1" ht="13.5" x14ac:dyDescent="0.3"/>
    <row r="1058" customFormat="1" ht="13.5" x14ac:dyDescent="0.3"/>
    <row r="1059" customFormat="1" ht="13.5" x14ac:dyDescent="0.3"/>
    <row r="1060" customFormat="1" ht="13.5" x14ac:dyDescent="0.3"/>
    <row r="1061" customFormat="1" ht="13.5" x14ac:dyDescent="0.3"/>
    <row r="1062" customFormat="1" ht="13.5" x14ac:dyDescent="0.3"/>
    <row r="1063" customFormat="1" ht="13.5" x14ac:dyDescent="0.3"/>
    <row r="1064" customFormat="1" ht="13.5" x14ac:dyDescent="0.3"/>
    <row r="1065" customFormat="1" ht="13.5" x14ac:dyDescent="0.3"/>
    <row r="1066" customFormat="1" ht="13.5" x14ac:dyDescent="0.3"/>
    <row r="1067" customFormat="1" ht="13.5" x14ac:dyDescent="0.3"/>
    <row r="1068" customFormat="1" ht="13.5" x14ac:dyDescent="0.3"/>
    <row r="1069" customFormat="1" ht="13.5" x14ac:dyDescent="0.3"/>
    <row r="1070" customFormat="1" ht="13.5" x14ac:dyDescent="0.3"/>
    <row r="1071" customFormat="1" ht="13.5" x14ac:dyDescent="0.3"/>
    <row r="1072" customFormat="1" ht="13.5" x14ac:dyDescent="0.3"/>
    <row r="1073" customFormat="1" ht="13.5" x14ac:dyDescent="0.3"/>
    <row r="1074" customFormat="1" ht="13.5" x14ac:dyDescent="0.3"/>
    <row r="1075" customFormat="1" ht="13.5" x14ac:dyDescent="0.3"/>
    <row r="1076" customFormat="1" ht="13.5" x14ac:dyDescent="0.3"/>
    <row r="1077" customFormat="1" ht="13.5" x14ac:dyDescent="0.3"/>
    <row r="1078" customFormat="1" ht="13.5" x14ac:dyDescent="0.3"/>
    <row r="1079" customFormat="1" ht="13.5" x14ac:dyDescent="0.3"/>
    <row r="1080" customFormat="1" ht="13.5" x14ac:dyDescent="0.3"/>
    <row r="1081" customFormat="1" ht="13.5" x14ac:dyDescent="0.3"/>
    <row r="1082" customFormat="1" ht="13.5" x14ac:dyDescent="0.3"/>
    <row r="1083" customFormat="1" ht="13.5" x14ac:dyDescent="0.3"/>
    <row r="1084" customFormat="1" ht="13.5" x14ac:dyDescent="0.3"/>
    <row r="1085" customFormat="1" ht="13.5" x14ac:dyDescent="0.3"/>
    <row r="1086" customFormat="1" ht="13.5" x14ac:dyDescent="0.3"/>
    <row r="1087" customFormat="1" ht="13.5" x14ac:dyDescent="0.3"/>
    <row r="1088" customFormat="1" ht="13.5" x14ac:dyDescent="0.3"/>
    <row r="1089" customFormat="1" ht="13.5" x14ac:dyDescent="0.3"/>
    <row r="1090" customFormat="1" ht="13.5" x14ac:dyDescent="0.3"/>
    <row r="1091" customFormat="1" ht="13.5" x14ac:dyDescent="0.3"/>
    <row r="1092" customFormat="1" ht="13.5" x14ac:dyDescent="0.3"/>
    <row r="1093" customFormat="1" ht="13.5" x14ac:dyDescent="0.3"/>
    <row r="1094" customFormat="1" ht="13.5" x14ac:dyDescent="0.3"/>
    <row r="1095" customFormat="1" ht="13.5" x14ac:dyDescent="0.3"/>
    <row r="1096" customFormat="1" ht="13.5" x14ac:dyDescent="0.3"/>
    <row r="1097" customFormat="1" ht="13.5" x14ac:dyDescent="0.3"/>
    <row r="1098" customFormat="1" ht="13.5" x14ac:dyDescent="0.3"/>
    <row r="1099" customFormat="1" ht="13.5" x14ac:dyDescent="0.3"/>
    <row r="1100" customFormat="1" ht="13.5" x14ac:dyDescent="0.3"/>
    <row r="1101" customFormat="1" ht="13.5" x14ac:dyDescent="0.3"/>
    <row r="1102" customFormat="1" ht="13.5" x14ac:dyDescent="0.3"/>
    <row r="1103" customFormat="1" ht="13.5" x14ac:dyDescent="0.3"/>
    <row r="1104" customFormat="1" ht="13.5" x14ac:dyDescent="0.3"/>
    <row r="1105" customFormat="1" ht="13.5" x14ac:dyDescent="0.3"/>
    <row r="1106" customFormat="1" ht="13.5" x14ac:dyDescent="0.3"/>
    <row r="1107" customFormat="1" ht="13.5" x14ac:dyDescent="0.3"/>
    <row r="1108" customFormat="1" ht="13.5" x14ac:dyDescent="0.3"/>
    <row r="1109" customFormat="1" ht="13.5" x14ac:dyDescent="0.3"/>
    <row r="1110" customFormat="1" ht="13.5" x14ac:dyDescent="0.3"/>
    <row r="1111" customFormat="1" ht="13.5" x14ac:dyDescent="0.3"/>
    <row r="1112" customFormat="1" ht="13.5" x14ac:dyDescent="0.3"/>
    <row r="1113" customFormat="1" ht="13.5" x14ac:dyDescent="0.3"/>
    <row r="1114" customFormat="1" ht="13.5" x14ac:dyDescent="0.3"/>
    <row r="1115" customFormat="1" ht="13.5" x14ac:dyDescent="0.3"/>
    <row r="1116" customFormat="1" ht="13.5" x14ac:dyDescent="0.3"/>
    <row r="1117" customFormat="1" ht="13.5" x14ac:dyDescent="0.3"/>
    <row r="1118" customFormat="1" ht="13.5" x14ac:dyDescent="0.3"/>
    <row r="1119" customFormat="1" ht="13.5" x14ac:dyDescent="0.3"/>
    <row r="1120" customFormat="1" ht="13.5" x14ac:dyDescent="0.3"/>
    <row r="1121" customFormat="1" ht="13.5" x14ac:dyDescent="0.3"/>
    <row r="1122" customFormat="1" ht="13.5" x14ac:dyDescent="0.3"/>
    <row r="1123" customFormat="1" ht="13.5" x14ac:dyDescent="0.3"/>
    <row r="1124" customFormat="1" ht="13.5" x14ac:dyDescent="0.3"/>
    <row r="1125" customFormat="1" ht="13.5" x14ac:dyDescent="0.3"/>
    <row r="1126" customFormat="1" ht="13.5" x14ac:dyDescent="0.3"/>
    <row r="1127" customFormat="1" ht="13.5" x14ac:dyDescent="0.3"/>
    <row r="1128" customFormat="1" ht="13.5" x14ac:dyDescent="0.3"/>
    <row r="1129" customFormat="1" ht="13.5" x14ac:dyDescent="0.3"/>
    <row r="1130" customFormat="1" ht="13.5" x14ac:dyDescent="0.3"/>
    <row r="1131" customFormat="1" ht="13.5" x14ac:dyDescent="0.3"/>
    <row r="1132" customFormat="1" ht="13.5" x14ac:dyDescent="0.3"/>
    <row r="1133" customFormat="1" ht="13.5" x14ac:dyDescent="0.3"/>
    <row r="1134" customFormat="1" ht="13.5" x14ac:dyDescent="0.3"/>
    <row r="1135" customFormat="1" ht="13.5" x14ac:dyDescent="0.3"/>
    <row r="1136" customFormat="1" ht="13.5" x14ac:dyDescent="0.3"/>
    <row r="1137" customFormat="1" ht="13.5" x14ac:dyDescent="0.3"/>
    <row r="1138" customFormat="1" ht="13.5" x14ac:dyDescent="0.3"/>
    <row r="1139" customFormat="1" ht="13.5" x14ac:dyDescent="0.3"/>
    <row r="1140" customFormat="1" ht="13.5" x14ac:dyDescent="0.3"/>
    <row r="1141" customFormat="1" ht="13.5" x14ac:dyDescent="0.3"/>
    <row r="1142" customFormat="1" ht="13.5" x14ac:dyDescent="0.3"/>
    <row r="1143" customFormat="1" ht="13.5" x14ac:dyDescent="0.3"/>
    <row r="1144" customFormat="1" ht="13.5" x14ac:dyDescent="0.3"/>
    <row r="1145" customFormat="1" ht="13.5" x14ac:dyDescent="0.3"/>
    <row r="1146" customFormat="1" ht="13.5" x14ac:dyDescent="0.3"/>
    <row r="1147" customFormat="1" ht="13.5" x14ac:dyDescent="0.3"/>
    <row r="1148" customFormat="1" ht="13.5" x14ac:dyDescent="0.3"/>
    <row r="1149" customFormat="1" ht="13.5" x14ac:dyDescent="0.3"/>
    <row r="1150" customFormat="1" ht="13.5" x14ac:dyDescent="0.3"/>
    <row r="1151" customFormat="1" ht="13.5" x14ac:dyDescent="0.3"/>
    <row r="1152" customFormat="1" ht="13.5" x14ac:dyDescent="0.3"/>
    <row r="1153" customFormat="1" ht="13.5" x14ac:dyDescent="0.3"/>
    <row r="1154" customFormat="1" ht="13.5" x14ac:dyDescent="0.3"/>
    <row r="1155" customFormat="1" ht="13.5" x14ac:dyDescent="0.3"/>
    <row r="1156" customFormat="1" ht="13.5" x14ac:dyDescent="0.3"/>
    <row r="1157" customFormat="1" ht="13.5" x14ac:dyDescent="0.3"/>
    <row r="1158" customFormat="1" ht="13.5" x14ac:dyDescent="0.3"/>
    <row r="1159" customFormat="1" ht="13.5" x14ac:dyDescent="0.3"/>
    <row r="1160" customFormat="1" ht="13.5" x14ac:dyDescent="0.3"/>
    <row r="1161" customFormat="1" ht="13.5" x14ac:dyDescent="0.3"/>
    <row r="1162" customFormat="1" ht="13.5" x14ac:dyDescent="0.3"/>
    <row r="1163" customFormat="1" ht="13.5" x14ac:dyDescent="0.3"/>
    <row r="1164" customFormat="1" ht="13.5" x14ac:dyDescent="0.3"/>
    <row r="1165" customFormat="1" ht="13.5" x14ac:dyDescent="0.3"/>
    <row r="1166" customFormat="1" ht="13.5" x14ac:dyDescent="0.3"/>
    <row r="1167" customFormat="1" ht="13.5" x14ac:dyDescent="0.3"/>
    <row r="1168" customFormat="1" ht="13.5" x14ac:dyDescent="0.3"/>
    <row r="1169" customFormat="1" ht="13.5" x14ac:dyDescent="0.3"/>
    <row r="1170" customFormat="1" ht="13.5" x14ac:dyDescent="0.3"/>
    <row r="1171" customFormat="1" ht="13.5" x14ac:dyDescent="0.3"/>
    <row r="1172" customFormat="1" ht="13.5" x14ac:dyDescent="0.3"/>
    <row r="1173" customFormat="1" ht="13.5" x14ac:dyDescent="0.3"/>
    <row r="1174" customFormat="1" ht="13.5" x14ac:dyDescent="0.3"/>
    <row r="1175" customFormat="1" ht="13.5" x14ac:dyDescent="0.3"/>
    <row r="1176" customFormat="1" ht="13.5" x14ac:dyDescent="0.3"/>
    <row r="1177" customFormat="1" ht="13.5" x14ac:dyDescent="0.3"/>
    <row r="1178" customFormat="1" ht="13.5" x14ac:dyDescent="0.3"/>
    <row r="1179" customFormat="1" ht="13.5" x14ac:dyDescent="0.3"/>
    <row r="1180" customFormat="1" ht="13.5" x14ac:dyDescent="0.3"/>
    <row r="1181" customFormat="1" ht="13.5" x14ac:dyDescent="0.3"/>
    <row r="1182" customFormat="1" ht="13.5" x14ac:dyDescent="0.3"/>
    <row r="1183" customFormat="1" ht="13.5" x14ac:dyDescent="0.3"/>
    <row r="1184" customFormat="1" ht="13.5" x14ac:dyDescent="0.3"/>
    <row r="1185" customFormat="1" ht="13.5" x14ac:dyDescent="0.3"/>
    <row r="1186" customFormat="1" ht="13.5" x14ac:dyDescent="0.3"/>
    <row r="1187" customFormat="1" ht="13.5" x14ac:dyDescent="0.3"/>
    <row r="1188" customFormat="1" ht="13.5" x14ac:dyDescent="0.3"/>
    <row r="1189" customFormat="1" ht="13.5" x14ac:dyDescent="0.3"/>
    <row r="1190" customFormat="1" ht="13.5" x14ac:dyDescent="0.3"/>
    <row r="1191" customFormat="1" ht="13.5" x14ac:dyDescent="0.3"/>
    <row r="1192" customFormat="1" ht="13.5" x14ac:dyDescent="0.3"/>
    <row r="1193" customFormat="1" ht="13.5" x14ac:dyDescent="0.3"/>
    <row r="1194" customFormat="1" ht="13.5" x14ac:dyDescent="0.3"/>
    <row r="1195" customFormat="1" ht="13.5" x14ac:dyDescent="0.3"/>
    <row r="1196" customFormat="1" ht="13.5" x14ac:dyDescent="0.3"/>
    <row r="1197" customFormat="1" ht="13.5" x14ac:dyDescent="0.3"/>
    <row r="1198" customFormat="1" ht="13.5" x14ac:dyDescent="0.3"/>
    <row r="1199" customFormat="1" ht="13.5" x14ac:dyDescent="0.3"/>
    <row r="1200" customFormat="1" ht="13.5" x14ac:dyDescent="0.3"/>
    <row r="1201" customFormat="1" ht="13.5" x14ac:dyDescent="0.3"/>
    <row r="1202" customFormat="1" ht="13.5" x14ac:dyDescent="0.3"/>
    <row r="1203" customFormat="1" ht="13.5" x14ac:dyDescent="0.3"/>
    <row r="1204" customFormat="1" ht="13.5" x14ac:dyDescent="0.3"/>
    <row r="1205" customFormat="1" ht="13.5" x14ac:dyDescent="0.3"/>
    <row r="1206" customFormat="1" ht="13.5" x14ac:dyDescent="0.3"/>
    <row r="1207" customFormat="1" ht="13.5" x14ac:dyDescent="0.3"/>
    <row r="1208" customFormat="1" ht="13.5" x14ac:dyDescent="0.3"/>
    <row r="1209" customFormat="1" ht="13.5" x14ac:dyDescent="0.3"/>
    <row r="1210" customFormat="1" ht="13.5" x14ac:dyDescent="0.3"/>
    <row r="1211" customFormat="1" ht="13.5" x14ac:dyDescent="0.3"/>
    <row r="1212" customFormat="1" ht="13.5" x14ac:dyDescent="0.3"/>
    <row r="1213" customFormat="1" ht="13.5" x14ac:dyDescent="0.3"/>
    <row r="1214" customFormat="1" ht="13.5" x14ac:dyDescent="0.3"/>
    <row r="1215" customFormat="1" ht="13.5" x14ac:dyDescent="0.3"/>
    <row r="1216" customFormat="1" ht="13.5" x14ac:dyDescent="0.3"/>
    <row r="1217" customFormat="1" ht="13.5" x14ac:dyDescent="0.3"/>
    <row r="1218" customFormat="1" ht="13.5" x14ac:dyDescent="0.3"/>
    <row r="1219" customFormat="1" ht="13.5" x14ac:dyDescent="0.3"/>
    <row r="1220" customFormat="1" ht="13.5" x14ac:dyDescent="0.3"/>
    <row r="1221" customFormat="1" ht="13.5" x14ac:dyDescent="0.3"/>
    <row r="1222" customFormat="1" ht="13.5" x14ac:dyDescent="0.3"/>
    <row r="1223" customFormat="1" ht="13.5" x14ac:dyDescent="0.3"/>
    <row r="1224" customFormat="1" ht="13.5" x14ac:dyDescent="0.3"/>
    <row r="1225" customFormat="1" ht="13.5" x14ac:dyDescent="0.3"/>
    <row r="1226" customFormat="1" ht="13.5" x14ac:dyDescent="0.3"/>
    <row r="1227" customFormat="1" ht="13.5" x14ac:dyDescent="0.3"/>
    <row r="1228" customFormat="1" ht="13.5" x14ac:dyDescent="0.3"/>
    <row r="1229" customFormat="1" ht="13.5" x14ac:dyDescent="0.3"/>
    <row r="1230" customFormat="1" ht="13.5" x14ac:dyDescent="0.3"/>
    <row r="1231" customFormat="1" ht="13.5" x14ac:dyDescent="0.3"/>
    <row r="1232" customFormat="1" ht="13.5" x14ac:dyDescent="0.3"/>
    <row r="1233" customFormat="1" ht="13.5" x14ac:dyDescent="0.3"/>
    <row r="1234" customFormat="1" ht="13.5" x14ac:dyDescent="0.3"/>
    <row r="1235" customFormat="1" ht="13.5" x14ac:dyDescent="0.3"/>
    <row r="1236" customFormat="1" ht="13.5" x14ac:dyDescent="0.3"/>
    <row r="1237" customFormat="1" ht="13.5" x14ac:dyDescent="0.3"/>
    <row r="1238" customFormat="1" ht="13.5" x14ac:dyDescent="0.3"/>
    <row r="1239" customFormat="1" ht="13.5" x14ac:dyDescent="0.3"/>
    <row r="1240" customFormat="1" ht="13.5" x14ac:dyDescent="0.3"/>
    <row r="1241" customFormat="1" ht="13.5" x14ac:dyDescent="0.3"/>
    <row r="1242" customFormat="1" ht="13.5" x14ac:dyDescent="0.3"/>
    <row r="1243" customFormat="1" ht="13.5" x14ac:dyDescent="0.3"/>
    <row r="1244" customFormat="1" ht="13.5" x14ac:dyDescent="0.3"/>
    <row r="1245" customFormat="1" ht="13.5" x14ac:dyDescent="0.3"/>
    <row r="1246" customFormat="1" ht="13.5" x14ac:dyDescent="0.3"/>
    <row r="1247" customFormat="1" ht="13.5" x14ac:dyDescent="0.3"/>
    <row r="1248" customFormat="1" ht="13.5" x14ac:dyDescent="0.3"/>
    <row r="1249" customFormat="1" ht="13.5" x14ac:dyDescent="0.3"/>
    <row r="1250" customFormat="1" ht="13.5" x14ac:dyDescent="0.3"/>
    <row r="1251" customFormat="1" ht="13.5" x14ac:dyDescent="0.3"/>
    <row r="1252" customFormat="1" ht="13.5" x14ac:dyDescent="0.3"/>
    <row r="1253" customFormat="1" ht="13.5" x14ac:dyDescent="0.3"/>
    <row r="1254" customFormat="1" ht="13.5" x14ac:dyDescent="0.3"/>
    <row r="1255" customFormat="1" ht="13.5" x14ac:dyDescent="0.3"/>
    <row r="1256" customFormat="1" ht="13.5" x14ac:dyDescent="0.3"/>
    <row r="1257" customFormat="1" ht="13.5" x14ac:dyDescent="0.3"/>
    <row r="1258" customFormat="1" ht="13.5" x14ac:dyDescent="0.3"/>
    <row r="1259" customFormat="1" ht="13.5" x14ac:dyDescent="0.3"/>
    <row r="1260" customFormat="1" ht="13.5" x14ac:dyDescent="0.3"/>
    <row r="1261" customFormat="1" ht="13.5" x14ac:dyDescent="0.3"/>
    <row r="1262" customFormat="1" ht="13.5" x14ac:dyDescent="0.3"/>
    <row r="1263" customFormat="1" ht="13.5" x14ac:dyDescent="0.3"/>
    <row r="1264" customFormat="1" ht="13.5" x14ac:dyDescent="0.3"/>
    <row r="1265" customFormat="1" ht="13.5" x14ac:dyDescent="0.3"/>
    <row r="1266" customFormat="1" ht="13.5" x14ac:dyDescent="0.3"/>
    <row r="1267" customFormat="1" ht="13.5" x14ac:dyDescent="0.3"/>
    <row r="1268" customFormat="1" ht="13.5" x14ac:dyDescent="0.3"/>
    <row r="1269" customFormat="1" ht="13.5" x14ac:dyDescent="0.3"/>
    <row r="1270" customFormat="1" ht="13.5" x14ac:dyDescent="0.3"/>
    <row r="1271" customFormat="1" ht="13.5" x14ac:dyDescent="0.3"/>
    <row r="1272" customFormat="1" ht="13.5" x14ac:dyDescent="0.3"/>
    <row r="1273" customFormat="1" ht="13.5" x14ac:dyDescent="0.3"/>
    <row r="1274" customFormat="1" ht="13.5" x14ac:dyDescent="0.3"/>
    <row r="1275" customFormat="1" ht="13.5" x14ac:dyDescent="0.3"/>
    <row r="1276" customFormat="1" ht="13.5" x14ac:dyDescent="0.3"/>
    <row r="1277" customFormat="1" ht="13.5" x14ac:dyDescent="0.3"/>
    <row r="1278" customFormat="1" ht="13.5" x14ac:dyDescent="0.3"/>
    <row r="1279" customFormat="1" ht="13.5" x14ac:dyDescent="0.3"/>
    <row r="1280" customFormat="1" ht="13.5" x14ac:dyDescent="0.3"/>
    <row r="1281" customFormat="1" ht="13.5" x14ac:dyDescent="0.3"/>
    <row r="1282" customFormat="1" ht="13.5" x14ac:dyDescent="0.3"/>
    <row r="1283" customFormat="1" ht="13.5" x14ac:dyDescent="0.3"/>
    <row r="1284" customFormat="1" ht="13.5" x14ac:dyDescent="0.3"/>
    <row r="1285" customFormat="1" ht="13.5" x14ac:dyDescent="0.3"/>
    <row r="1286" customFormat="1" ht="13.5" x14ac:dyDescent="0.3"/>
    <row r="1287" customFormat="1" ht="13.5" x14ac:dyDescent="0.3"/>
    <row r="1288" customFormat="1" ht="13.5" x14ac:dyDescent="0.3"/>
    <row r="1289" customFormat="1" ht="13.5" x14ac:dyDescent="0.3"/>
    <row r="1290" customFormat="1" ht="13.5" x14ac:dyDescent="0.3"/>
    <row r="1291" customFormat="1" ht="13.5" x14ac:dyDescent="0.3"/>
    <row r="1292" customFormat="1" ht="13.5" x14ac:dyDescent="0.3"/>
    <row r="1293" customFormat="1" ht="13.5" x14ac:dyDescent="0.3"/>
    <row r="1294" customFormat="1" ht="13.5" x14ac:dyDescent="0.3"/>
    <row r="1295" customFormat="1" ht="13.5" x14ac:dyDescent="0.3"/>
    <row r="1296" customFormat="1" ht="13.5" x14ac:dyDescent="0.3"/>
    <row r="1297" customFormat="1" ht="13.5" x14ac:dyDescent="0.3"/>
    <row r="1298" customFormat="1" ht="13.5" x14ac:dyDescent="0.3"/>
    <row r="1299" customFormat="1" ht="13.5" x14ac:dyDescent="0.3"/>
    <row r="1300" customFormat="1" ht="13.5" x14ac:dyDescent="0.3"/>
    <row r="1301" customFormat="1" ht="13.5" x14ac:dyDescent="0.3"/>
    <row r="1302" customFormat="1" ht="13.5" x14ac:dyDescent="0.3"/>
    <row r="1303" customFormat="1" ht="13.5" x14ac:dyDescent="0.3"/>
    <row r="1304" customFormat="1" ht="13.5" x14ac:dyDescent="0.3"/>
    <row r="1305" customFormat="1" ht="13.5" x14ac:dyDescent="0.3"/>
    <row r="1306" customFormat="1" ht="13.5" x14ac:dyDescent="0.3"/>
    <row r="1307" customFormat="1" ht="13.5" x14ac:dyDescent="0.3"/>
    <row r="1308" customFormat="1" ht="13.5" x14ac:dyDescent="0.3"/>
    <row r="1309" customFormat="1" ht="13.5" x14ac:dyDescent="0.3"/>
    <row r="1310" customFormat="1" ht="13.5" x14ac:dyDescent="0.3"/>
    <row r="1311" customFormat="1" ht="13.5" x14ac:dyDescent="0.3"/>
    <row r="1312" customFormat="1" ht="13.5" x14ac:dyDescent="0.3"/>
    <row r="1313" customFormat="1" ht="13.5" x14ac:dyDescent="0.3"/>
    <row r="1314" customFormat="1" ht="13.5" x14ac:dyDescent="0.3"/>
    <row r="1315" customFormat="1" ht="13.5" x14ac:dyDescent="0.3"/>
    <row r="1316" customFormat="1" ht="13.5" x14ac:dyDescent="0.3"/>
    <row r="1317" customFormat="1" ht="13.5" x14ac:dyDescent="0.3"/>
    <row r="1318" customFormat="1" ht="13.5" x14ac:dyDescent="0.3"/>
    <row r="1319" customFormat="1" ht="13.5" x14ac:dyDescent="0.3"/>
    <row r="1320" customFormat="1" ht="13.5" x14ac:dyDescent="0.3"/>
    <row r="1321" customFormat="1" ht="13.5" x14ac:dyDescent="0.3"/>
    <row r="1322" customFormat="1" ht="13.5" x14ac:dyDescent="0.3"/>
    <row r="1323" customFormat="1" ht="13.5" x14ac:dyDescent="0.3"/>
    <row r="1324" customFormat="1" ht="13.5" x14ac:dyDescent="0.3"/>
    <row r="1325" customFormat="1" ht="13.5" x14ac:dyDescent="0.3"/>
    <row r="1326" customFormat="1" ht="13.5" x14ac:dyDescent="0.3"/>
    <row r="1327" customFormat="1" ht="13.5" x14ac:dyDescent="0.3"/>
    <row r="1328" customFormat="1" ht="13.5" x14ac:dyDescent="0.3"/>
    <row r="1329" customFormat="1" ht="13.5" x14ac:dyDescent="0.3"/>
    <row r="1330" customFormat="1" ht="13.5" x14ac:dyDescent="0.3"/>
    <row r="1331" customFormat="1" ht="13.5" x14ac:dyDescent="0.3"/>
    <row r="1332" customFormat="1" ht="13.5" x14ac:dyDescent="0.3"/>
    <row r="1333" customFormat="1" ht="13.5" x14ac:dyDescent="0.3"/>
    <row r="1334" customFormat="1" ht="13.5" x14ac:dyDescent="0.3"/>
    <row r="1335" customFormat="1" ht="13.5" x14ac:dyDescent="0.3"/>
    <row r="1336" customFormat="1" ht="13.5" x14ac:dyDescent="0.3"/>
    <row r="1337" customFormat="1" ht="13.5" x14ac:dyDescent="0.3"/>
    <row r="1338" customFormat="1" ht="13.5" x14ac:dyDescent="0.3"/>
    <row r="1339" customFormat="1" ht="13.5" x14ac:dyDescent="0.3"/>
    <row r="1340" customFormat="1" ht="13.5" x14ac:dyDescent="0.3"/>
    <row r="1341" customFormat="1" ht="13.5" x14ac:dyDescent="0.3"/>
    <row r="1342" customFormat="1" ht="13.5" x14ac:dyDescent="0.3"/>
    <row r="1343" customFormat="1" ht="13.5" x14ac:dyDescent="0.3"/>
    <row r="1344" customFormat="1" ht="13.5" x14ac:dyDescent="0.3"/>
    <row r="1345" customFormat="1" ht="13.5" x14ac:dyDescent="0.3"/>
    <row r="1346" customFormat="1" ht="13.5" x14ac:dyDescent="0.3"/>
    <row r="1347" customFormat="1" ht="13.5" x14ac:dyDescent="0.3"/>
    <row r="1348" customFormat="1" ht="13.5" x14ac:dyDescent="0.3"/>
    <row r="1349" customFormat="1" ht="13.5" x14ac:dyDescent="0.3"/>
    <row r="1350" customFormat="1" ht="13.5" x14ac:dyDescent="0.3"/>
    <row r="1351" customFormat="1" ht="13.5" x14ac:dyDescent="0.3"/>
    <row r="1352" customFormat="1" ht="13.5" x14ac:dyDescent="0.3"/>
    <row r="1353" customFormat="1" ht="13.5" x14ac:dyDescent="0.3"/>
    <row r="1354" customFormat="1" ht="13.5" x14ac:dyDescent="0.3"/>
    <row r="1355" customFormat="1" ht="13.5" x14ac:dyDescent="0.3"/>
    <row r="1356" customFormat="1" ht="13.5" x14ac:dyDescent="0.3"/>
    <row r="1357" customFormat="1" ht="13.5" x14ac:dyDescent="0.3"/>
    <row r="1358" customFormat="1" ht="13.5" x14ac:dyDescent="0.3"/>
    <row r="1359" customFormat="1" ht="13.5" x14ac:dyDescent="0.3"/>
    <row r="1360" customFormat="1" ht="13.5" x14ac:dyDescent="0.3"/>
    <row r="1361" customFormat="1" ht="13.5" x14ac:dyDescent="0.3"/>
    <row r="1362" customFormat="1" ht="13.5" x14ac:dyDescent="0.3"/>
    <row r="1363" customFormat="1" ht="13.5" x14ac:dyDescent="0.3"/>
    <row r="1364" customFormat="1" ht="13.5" x14ac:dyDescent="0.3"/>
    <row r="1365" customFormat="1" ht="13.5" x14ac:dyDescent="0.3"/>
    <row r="1366" customFormat="1" ht="13.5" x14ac:dyDescent="0.3"/>
    <row r="1367" customFormat="1" ht="13.5" x14ac:dyDescent="0.3"/>
    <row r="1368" customFormat="1" ht="13.5" x14ac:dyDescent="0.3"/>
    <row r="1369" customFormat="1" ht="13.5" x14ac:dyDescent="0.3"/>
    <row r="1370" customFormat="1" ht="13.5" x14ac:dyDescent="0.3"/>
    <row r="1371" customFormat="1" ht="13.5" x14ac:dyDescent="0.3"/>
    <row r="1372" customFormat="1" ht="13.5" x14ac:dyDescent="0.3"/>
    <row r="1373" customFormat="1" ht="13.5" x14ac:dyDescent="0.3"/>
    <row r="1374" customFormat="1" ht="13.5" x14ac:dyDescent="0.3"/>
    <row r="1375" customFormat="1" ht="13.5" x14ac:dyDescent="0.3"/>
    <row r="1376" customFormat="1" ht="13.5" x14ac:dyDescent="0.3"/>
    <row r="1377" customFormat="1" ht="13.5" x14ac:dyDescent="0.3"/>
    <row r="1378" customFormat="1" ht="13.5" x14ac:dyDescent="0.3"/>
    <row r="1379" customFormat="1" ht="13.5" x14ac:dyDescent="0.3"/>
    <row r="1380" customFormat="1" ht="13.5" x14ac:dyDescent="0.3"/>
    <row r="1381" customFormat="1" ht="13.5" x14ac:dyDescent="0.3"/>
    <row r="1382" customFormat="1" ht="13.5" x14ac:dyDescent="0.3"/>
    <row r="1383" customFormat="1" ht="13.5" x14ac:dyDescent="0.3"/>
    <row r="1384" customFormat="1" ht="13.5" x14ac:dyDescent="0.3"/>
    <row r="1385" customFormat="1" ht="13.5" x14ac:dyDescent="0.3"/>
    <row r="1386" customFormat="1" ht="13.5" x14ac:dyDescent="0.3"/>
    <row r="1387" customFormat="1" ht="13.5" x14ac:dyDescent="0.3"/>
    <row r="1388" customFormat="1" ht="13.5" x14ac:dyDescent="0.3"/>
    <row r="1389" customFormat="1" ht="13.5" x14ac:dyDescent="0.3"/>
    <row r="1390" customFormat="1" ht="13.5" x14ac:dyDescent="0.3"/>
    <row r="1391" customFormat="1" ht="13.5" x14ac:dyDescent="0.3"/>
    <row r="1392" customFormat="1" ht="13.5" x14ac:dyDescent="0.3"/>
    <row r="1393" customFormat="1" ht="13.5" x14ac:dyDescent="0.3"/>
    <row r="1394" customFormat="1" ht="13.5" x14ac:dyDescent="0.3"/>
    <row r="1395" customFormat="1" ht="13.5" x14ac:dyDescent="0.3"/>
    <row r="1396" customFormat="1" ht="13.5" x14ac:dyDescent="0.3"/>
    <row r="1397" customFormat="1" ht="13.5" x14ac:dyDescent="0.3"/>
    <row r="1398" customFormat="1" ht="13.5" x14ac:dyDescent="0.3"/>
    <row r="1399" customFormat="1" ht="13.5" x14ac:dyDescent="0.3"/>
    <row r="1400" customFormat="1" ht="13.5" x14ac:dyDescent="0.3"/>
    <row r="1401" customFormat="1" ht="13.5" x14ac:dyDescent="0.3"/>
    <row r="1402" customFormat="1" ht="13.5" x14ac:dyDescent="0.3"/>
    <row r="1403" customFormat="1" ht="13.5" x14ac:dyDescent="0.3"/>
    <row r="1404" customFormat="1" ht="13.5" x14ac:dyDescent="0.3"/>
    <row r="1405" customFormat="1" ht="13.5" x14ac:dyDescent="0.3"/>
    <row r="1406" customFormat="1" ht="13.5" x14ac:dyDescent="0.3"/>
    <row r="1407" customFormat="1" ht="13.5" x14ac:dyDescent="0.3"/>
    <row r="1408" customFormat="1" ht="13.5" x14ac:dyDescent="0.3"/>
    <row r="1409" customFormat="1" ht="13.5" x14ac:dyDescent="0.3"/>
    <row r="1410" customFormat="1" ht="13.5" x14ac:dyDescent="0.3"/>
    <row r="1411" customFormat="1" ht="13.5" x14ac:dyDescent="0.3"/>
    <row r="1412" customFormat="1" ht="13.5" x14ac:dyDescent="0.3"/>
    <row r="1413" customFormat="1" ht="13.5" x14ac:dyDescent="0.3"/>
    <row r="1414" customFormat="1" ht="13.5" x14ac:dyDescent="0.3"/>
    <row r="1415" customFormat="1" ht="13.5" x14ac:dyDescent="0.3"/>
    <row r="1416" customFormat="1" ht="13.5" x14ac:dyDescent="0.3"/>
    <row r="1417" customFormat="1" ht="13.5" x14ac:dyDescent="0.3"/>
    <row r="1418" customFormat="1" ht="13.5" x14ac:dyDescent="0.3"/>
    <row r="1419" customFormat="1" ht="13.5" x14ac:dyDescent="0.3"/>
    <row r="1420" customFormat="1" ht="13.5" x14ac:dyDescent="0.3"/>
    <row r="1421" customFormat="1" ht="13.5" x14ac:dyDescent="0.3"/>
    <row r="1422" customFormat="1" ht="13.5" x14ac:dyDescent="0.3"/>
    <row r="1423" customFormat="1" ht="13.5" x14ac:dyDescent="0.3"/>
    <row r="1424" customFormat="1" ht="13.5" x14ac:dyDescent="0.3"/>
    <row r="1425" customFormat="1" ht="13.5" x14ac:dyDescent="0.3"/>
    <row r="1426" customFormat="1" ht="13.5" x14ac:dyDescent="0.3"/>
    <row r="1427" customFormat="1" ht="13.5" x14ac:dyDescent="0.3"/>
    <row r="1428" customFormat="1" ht="13.5" x14ac:dyDescent="0.3"/>
    <row r="1429" customFormat="1" ht="13.5" x14ac:dyDescent="0.3"/>
    <row r="1430" customFormat="1" ht="13.5" x14ac:dyDescent="0.3"/>
    <row r="1431" customFormat="1" ht="13.5" x14ac:dyDescent="0.3"/>
    <row r="1432" customFormat="1" ht="13.5" x14ac:dyDescent="0.3"/>
    <row r="1433" customFormat="1" ht="13.5" x14ac:dyDescent="0.3"/>
    <row r="1434" customFormat="1" ht="13.5" x14ac:dyDescent="0.3"/>
    <row r="1435" customFormat="1" ht="13.5" x14ac:dyDescent="0.3"/>
    <row r="1436" customFormat="1" ht="13.5" x14ac:dyDescent="0.3"/>
    <row r="1437" customFormat="1" ht="13.5" x14ac:dyDescent="0.3"/>
    <row r="1438" customFormat="1" ht="13.5" x14ac:dyDescent="0.3"/>
    <row r="1439" customFormat="1" ht="13.5" x14ac:dyDescent="0.3"/>
    <row r="1440" customFormat="1" ht="13.5" x14ac:dyDescent="0.3"/>
    <row r="1441" customFormat="1" ht="13.5" x14ac:dyDescent="0.3"/>
    <row r="1442" customFormat="1" ht="13.5" x14ac:dyDescent="0.3"/>
    <row r="1443" customFormat="1" ht="13.5" x14ac:dyDescent="0.3"/>
    <row r="1444" customFormat="1" ht="13.5" x14ac:dyDescent="0.3"/>
    <row r="1445" customFormat="1" ht="13.5" x14ac:dyDescent="0.3"/>
    <row r="1446" customFormat="1" ht="13.5" x14ac:dyDescent="0.3"/>
    <row r="1447" customFormat="1" ht="13.5" x14ac:dyDescent="0.3"/>
    <row r="1448" customFormat="1" ht="13.5" x14ac:dyDescent="0.3"/>
    <row r="1449" customFormat="1" ht="13.5" x14ac:dyDescent="0.3"/>
    <row r="1450" customFormat="1" ht="13.5" x14ac:dyDescent="0.3"/>
    <row r="1451" customFormat="1" ht="13.5" x14ac:dyDescent="0.3"/>
    <row r="1452" customFormat="1" ht="13.5" x14ac:dyDescent="0.3"/>
    <row r="1453" customFormat="1" ht="13.5" x14ac:dyDescent="0.3"/>
    <row r="1454" customFormat="1" ht="13.5" x14ac:dyDescent="0.3"/>
    <row r="1455" customFormat="1" ht="13.5" x14ac:dyDescent="0.3"/>
    <row r="1456" customFormat="1" ht="13.5" x14ac:dyDescent="0.3"/>
    <row r="1457" customFormat="1" ht="13.5" x14ac:dyDescent="0.3"/>
    <row r="1458" customFormat="1" ht="13.5" x14ac:dyDescent="0.3"/>
    <row r="1459" customFormat="1" ht="13.5" x14ac:dyDescent="0.3"/>
    <row r="1460" customFormat="1" ht="13.5" x14ac:dyDescent="0.3"/>
    <row r="1461" customFormat="1" ht="13.5" x14ac:dyDescent="0.3"/>
    <row r="1462" customFormat="1" ht="13.5" x14ac:dyDescent="0.3"/>
    <row r="1463" customFormat="1" ht="13.5" x14ac:dyDescent="0.3"/>
    <row r="1464" customFormat="1" ht="13.5" x14ac:dyDescent="0.3"/>
    <row r="1465" customFormat="1" ht="13.5" x14ac:dyDescent="0.3"/>
    <row r="1466" customFormat="1" ht="13.5" x14ac:dyDescent="0.3"/>
    <row r="1467" customFormat="1" ht="13.5" x14ac:dyDescent="0.3"/>
    <row r="1468" customFormat="1" ht="13.5" x14ac:dyDescent="0.3"/>
    <row r="1469" customFormat="1" ht="13.5" x14ac:dyDescent="0.3"/>
    <row r="1470" customFormat="1" ht="13.5" x14ac:dyDescent="0.3"/>
    <row r="1471" customFormat="1" ht="13.5" x14ac:dyDescent="0.3"/>
    <row r="1472" customFormat="1" ht="13.5" x14ac:dyDescent="0.3"/>
    <row r="1473" customFormat="1" ht="13.5" x14ac:dyDescent="0.3"/>
    <row r="1474" customFormat="1" ht="13.5" x14ac:dyDescent="0.3"/>
    <row r="1475" customFormat="1" ht="13.5" x14ac:dyDescent="0.3"/>
    <row r="1476" customFormat="1" ht="13.5" x14ac:dyDescent="0.3"/>
    <row r="1477" customFormat="1" ht="13.5" x14ac:dyDescent="0.3"/>
    <row r="1478" customFormat="1" ht="13.5" x14ac:dyDescent="0.3"/>
    <row r="1479" customFormat="1" ht="13.5" x14ac:dyDescent="0.3"/>
    <row r="1480" customFormat="1" ht="13.5" x14ac:dyDescent="0.3"/>
    <row r="1481" customFormat="1" ht="13.5" x14ac:dyDescent="0.3"/>
    <row r="1482" customFormat="1" ht="13.5" x14ac:dyDescent="0.3"/>
    <row r="1483" customFormat="1" ht="13.5" x14ac:dyDescent="0.3"/>
    <row r="1484" customFormat="1" ht="13.5" x14ac:dyDescent="0.3"/>
    <row r="1485" customFormat="1" ht="13.5" x14ac:dyDescent="0.3"/>
    <row r="1486" customFormat="1" ht="13.5" x14ac:dyDescent="0.3"/>
    <row r="1487" customFormat="1" ht="13.5" x14ac:dyDescent="0.3"/>
    <row r="1488" customFormat="1" ht="13.5" x14ac:dyDescent="0.3"/>
    <row r="1489" customFormat="1" ht="13.5" x14ac:dyDescent="0.3"/>
    <row r="1490" customFormat="1" ht="13.5" x14ac:dyDescent="0.3"/>
    <row r="1491" customFormat="1" ht="13.5" x14ac:dyDescent="0.3"/>
    <row r="1492" customFormat="1" ht="13.5" x14ac:dyDescent="0.3"/>
    <row r="1493" customFormat="1" ht="13.5" x14ac:dyDescent="0.3"/>
    <row r="1494" customFormat="1" ht="13.5" x14ac:dyDescent="0.3"/>
    <row r="1495" customFormat="1" ht="13.5" x14ac:dyDescent="0.3"/>
    <row r="1496" customFormat="1" ht="13.5" x14ac:dyDescent="0.3"/>
    <row r="1497" customFormat="1" ht="13.5" x14ac:dyDescent="0.3"/>
    <row r="1498" customFormat="1" ht="13.5" x14ac:dyDescent="0.3"/>
    <row r="1499" customFormat="1" ht="13.5" x14ac:dyDescent="0.3"/>
    <row r="1500" customFormat="1" ht="13.5" x14ac:dyDescent="0.3"/>
    <row r="1501" customFormat="1" ht="13.5" x14ac:dyDescent="0.3"/>
    <row r="1502" customFormat="1" ht="13.5" x14ac:dyDescent="0.3"/>
    <row r="1503" customFormat="1" ht="13.5" x14ac:dyDescent="0.3"/>
    <row r="1504" customFormat="1" ht="13.5" x14ac:dyDescent="0.3"/>
    <row r="1505" customFormat="1" ht="13.5" x14ac:dyDescent="0.3"/>
    <row r="1506" customFormat="1" ht="13.5" x14ac:dyDescent="0.3"/>
    <row r="1507" customFormat="1" ht="13.5" x14ac:dyDescent="0.3"/>
    <row r="1508" customFormat="1" ht="13.5" x14ac:dyDescent="0.3"/>
    <row r="1509" customFormat="1" ht="13.5" x14ac:dyDescent="0.3"/>
    <row r="1510" customFormat="1" ht="13.5" x14ac:dyDescent="0.3"/>
    <row r="1511" customFormat="1" ht="13.5" x14ac:dyDescent="0.3"/>
    <row r="1512" customFormat="1" ht="13.5" x14ac:dyDescent="0.3"/>
    <row r="1513" customFormat="1" ht="13.5" x14ac:dyDescent="0.3"/>
    <row r="1514" customFormat="1" ht="13.5" x14ac:dyDescent="0.3"/>
    <row r="1515" customFormat="1" ht="13.5" x14ac:dyDescent="0.3"/>
    <row r="1516" customFormat="1" ht="13.5" x14ac:dyDescent="0.3"/>
    <row r="1517" customFormat="1" ht="13.5" x14ac:dyDescent="0.3"/>
    <row r="1518" customFormat="1" ht="13.5" x14ac:dyDescent="0.3"/>
    <row r="1519" customFormat="1" ht="13.5" x14ac:dyDescent="0.3"/>
    <row r="1520" customFormat="1" ht="13.5" x14ac:dyDescent="0.3"/>
    <row r="1521" customFormat="1" ht="13.5" x14ac:dyDescent="0.3"/>
    <row r="1522" customFormat="1" ht="13.5" x14ac:dyDescent="0.3"/>
    <row r="1523" customFormat="1" ht="13.5" x14ac:dyDescent="0.3"/>
    <row r="1524" customFormat="1" ht="13.5" x14ac:dyDescent="0.3"/>
    <row r="1525" customFormat="1" ht="13.5" x14ac:dyDescent="0.3"/>
    <row r="1526" customFormat="1" ht="13.5" x14ac:dyDescent="0.3"/>
    <row r="1527" customFormat="1" ht="13.5" x14ac:dyDescent="0.3"/>
    <row r="1528" customFormat="1" ht="13.5" x14ac:dyDescent="0.3"/>
    <row r="1529" customFormat="1" ht="13.5" x14ac:dyDescent="0.3"/>
    <row r="1530" customFormat="1" ht="13.5" x14ac:dyDescent="0.3"/>
    <row r="1531" customFormat="1" ht="13.5" x14ac:dyDescent="0.3"/>
    <row r="1532" customFormat="1" ht="13.5" x14ac:dyDescent="0.3"/>
    <row r="1533" customFormat="1" ht="13.5" x14ac:dyDescent="0.3"/>
    <row r="1534" customFormat="1" ht="13.5" x14ac:dyDescent="0.3"/>
    <row r="1535" customFormat="1" ht="13.5" x14ac:dyDescent="0.3"/>
    <row r="1536" customFormat="1" ht="13.5" x14ac:dyDescent="0.3"/>
    <row r="1537" customFormat="1" ht="13.5" x14ac:dyDescent="0.3"/>
    <row r="1538" customFormat="1" ht="13.5" x14ac:dyDescent="0.3"/>
    <row r="1539" customFormat="1" ht="13.5" x14ac:dyDescent="0.3"/>
    <row r="1540" customFormat="1" ht="13.5" x14ac:dyDescent="0.3"/>
    <row r="1541" customFormat="1" ht="13.5" x14ac:dyDescent="0.3"/>
    <row r="1542" customFormat="1" ht="13.5" x14ac:dyDescent="0.3"/>
    <row r="1543" customFormat="1" ht="13.5" x14ac:dyDescent="0.3"/>
    <row r="1544" customFormat="1" ht="13.5" x14ac:dyDescent="0.3"/>
    <row r="1545" customFormat="1" ht="13.5" x14ac:dyDescent="0.3"/>
    <row r="1546" customFormat="1" ht="13.5" x14ac:dyDescent="0.3"/>
    <row r="1547" customFormat="1" ht="13.5" x14ac:dyDescent="0.3"/>
    <row r="1548" customFormat="1" ht="13.5" x14ac:dyDescent="0.3"/>
    <row r="1549" customFormat="1" ht="13.5" x14ac:dyDescent="0.3"/>
    <row r="1550" customFormat="1" ht="13.5" x14ac:dyDescent="0.3"/>
    <row r="1551" customFormat="1" ht="13.5" x14ac:dyDescent="0.3"/>
    <row r="1552" customFormat="1" ht="13.5" x14ac:dyDescent="0.3"/>
    <row r="1553" customFormat="1" ht="13.5" x14ac:dyDescent="0.3"/>
    <row r="1554" customFormat="1" ht="13.5" x14ac:dyDescent="0.3"/>
    <row r="1555" customFormat="1" ht="13.5" x14ac:dyDescent="0.3"/>
    <row r="1556" customFormat="1" ht="13.5" x14ac:dyDescent="0.3"/>
    <row r="1557" customFormat="1" ht="13.5" x14ac:dyDescent="0.3"/>
    <row r="1558" customFormat="1" ht="13.5" x14ac:dyDescent="0.3"/>
    <row r="1559" customFormat="1" ht="13.5" x14ac:dyDescent="0.3"/>
    <row r="1560" customFormat="1" ht="13.5" x14ac:dyDescent="0.3"/>
    <row r="1561" customFormat="1" ht="13.5" x14ac:dyDescent="0.3"/>
    <row r="1562" customFormat="1" ht="13.5" x14ac:dyDescent="0.3"/>
    <row r="1563" customFormat="1" ht="13.5" x14ac:dyDescent="0.3"/>
    <row r="1564" customFormat="1" ht="13.5" x14ac:dyDescent="0.3"/>
    <row r="1565" customFormat="1" ht="13.5" x14ac:dyDescent="0.3"/>
    <row r="1566" customFormat="1" ht="13.5" x14ac:dyDescent="0.3"/>
    <row r="1567" customFormat="1" ht="13.5" x14ac:dyDescent="0.3"/>
    <row r="1568" customFormat="1" ht="13.5" x14ac:dyDescent="0.3"/>
    <row r="1569" customFormat="1" ht="13.5" x14ac:dyDescent="0.3"/>
    <row r="1570" customFormat="1" ht="13.5" x14ac:dyDescent="0.3"/>
    <row r="1571" customFormat="1" ht="13.5" x14ac:dyDescent="0.3"/>
    <row r="1572" customFormat="1" ht="13.5" x14ac:dyDescent="0.3"/>
    <row r="1573" customFormat="1" ht="13.5" x14ac:dyDescent="0.3"/>
    <row r="1574" customFormat="1" ht="13.5" x14ac:dyDescent="0.3"/>
    <row r="1575" customFormat="1" ht="13.5" x14ac:dyDescent="0.3"/>
    <row r="1576" customFormat="1" ht="13.5" x14ac:dyDescent="0.3"/>
    <row r="1577" customFormat="1" ht="13.5" x14ac:dyDescent="0.3"/>
    <row r="1578" customFormat="1" ht="13.5" x14ac:dyDescent="0.3"/>
    <row r="1579" customFormat="1" ht="13.5" x14ac:dyDescent="0.3"/>
    <row r="1580" customFormat="1" ht="13.5" x14ac:dyDescent="0.3"/>
    <row r="1581" customFormat="1" ht="13.5" x14ac:dyDescent="0.3"/>
    <row r="1582" customFormat="1" ht="13.5" x14ac:dyDescent="0.3"/>
    <row r="1583" customFormat="1" ht="13.5" x14ac:dyDescent="0.3"/>
    <row r="1584" customFormat="1" ht="13.5" x14ac:dyDescent="0.3"/>
    <row r="1585" customFormat="1" ht="13.5" x14ac:dyDescent="0.3"/>
    <row r="1586" customFormat="1" ht="13.5" x14ac:dyDescent="0.3"/>
    <row r="1587" customFormat="1" ht="13.5" x14ac:dyDescent="0.3"/>
    <row r="1588" customFormat="1" ht="13.5" x14ac:dyDescent="0.3"/>
    <row r="1589" customFormat="1" ht="13.5" x14ac:dyDescent="0.3"/>
    <row r="1590" customFormat="1" ht="13.5" x14ac:dyDescent="0.3"/>
    <row r="1591" customFormat="1" ht="13.5" x14ac:dyDescent="0.3"/>
    <row r="1592" customFormat="1" ht="13.5" x14ac:dyDescent="0.3"/>
    <row r="1593" customFormat="1" ht="13.5" x14ac:dyDescent="0.3"/>
    <row r="1594" customFormat="1" ht="13.5" x14ac:dyDescent="0.3"/>
    <row r="1595" customFormat="1" ht="13.5" x14ac:dyDescent="0.3"/>
    <row r="1596" customFormat="1" ht="13.5" x14ac:dyDescent="0.3"/>
    <row r="1597" customFormat="1" ht="13.5" x14ac:dyDescent="0.3"/>
    <row r="1598" customFormat="1" ht="13.5" x14ac:dyDescent="0.3"/>
    <row r="1599" customFormat="1" ht="13.5" x14ac:dyDescent="0.3"/>
    <row r="1600" customFormat="1" ht="13.5" x14ac:dyDescent="0.3"/>
    <row r="1601" customFormat="1" ht="13.5" x14ac:dyDescent="0.3"/>
    <row r="1602" customFormat="1" ht="13.5" x14ac:dyDescent="0.3"/>
    <row r="1603" customFormat="1" ht="13.5" x14ac:dyDescent="0.3"/>
    <row r="1604" customFormat="1" ht="13.5" x14ac:dyDescent="0.3"/>
    <row r="1605" customFormat="1" ht="13.5" x14ac:dyDescent="0.3"/>
    <row r="1606" customFormat="1" ht="13.5" x14ac:dyDescent="0.3"/>
    <row r="1607" customFormat="1" ht="13.5" x14ac:dyDescent="0.3"/>
    <row r="1608" customFormat="1" ht="13.5" x14ac:dyDescent="0.3"/>
    <row r="1609" customFormat="1" ht="13.5" x14ac:dyDescent="0.3"/>
    <row r="1610" customFormat="1" ht="13.5" x14ac:dyDescent="0.3"/>
    <row r="1611" customFormat="1" ht="13.5" x14ac:dyDescent="0.3"/>
    <row r="1612" customFormat="1" ht="13.5" x14ac:dyDescent="0.3"/>
    <row r="1613" customFormat="1" ht="13.5" x14ac:dyDescent="0.3"/>
    <row r="1614" customFormat="1" ht="13.5" x14ac:dyDescent="0.3"/>
    <row r="1615" customFormat="1" ht="13.5" x14ac:dyDescent="0.3"/>
    <row r="1616" customFormat="1" ht="13.5" x14ac:dyDescent="0.3"/>
    <row r="1617" customFormat="1" ht="13.5" x14ac:dyDescent="0.3"/>
    <row r="1618" customFormat="1" ht="13.5" x14ac:dyDescent="0.3"/>
    <row r="1619" customFormat="1" ht="13.5" x14ac:dyDescent="0.3"/>
    <row r="1620" customFormat="1" ht="13.5" x14ac:dyDescent="0.3"/>
    <row r="1621" customFormat="1" ht="13.5" x14ac:dyDescent="0.3"/>
    <row r="1622" customFormat="1" ht="13.5" x14ac:dyDescent="0.3"/>
    <row r="1623" customFormat="1" ht="13.5" x14ac:dyDescent="0.3"/>
    <row r="1624" customFormat="1" ht="13.5" x14ac:dyDescent="0.3"/>
    <row r="1625" customFormat="1" ht="13.5" x14ac:dyDescent="0.3"/>
    <row r="1626" customFormat="1" ht="13.5" x14ac:dyDescent="0.3"/>
    <row r="1627" customFormat="1" ht="13.5" x14ac:dyDescent="0.3"/>
    <row r="1628" customFormat="1" ht="13.5" x14ac:dyDescent="0.3"/>
    <row r="1629" customFormat="1" ht="13.5" x14ac:dyDescent="0.3"/>
    <row r="1630" customFormat="1" ht="13.5" x14ac:dyDescent="0.3"/>
    <row r="1631" customFormat="1" ht="13.5" x14ac:dyDescent="0.3"/>
    <row r="1632" customFormat="1" ht="13.5" x14ac:dyDescent="0.3"/>
    <row r="1633" customFormat="1" ht="13.5" x14ac:dyDescent="0.3"/>
    <row r="1634" customFormat="1" ht="13.5" x14ac:dyDescent="0.3"/>
    <row r="1635" customFormat="1" ht="13.5" x14ac:dyDescent="0.3"/>
    <row r="1636" customFormat="1" ht="13.5" x14ac:dyDescent="0.3"/>
    <row r="1637" customFormat="1" ht="13.5" x14ac:dyDescent="0.3"/>
    <row r="1638" customFormat="1" ht="13.5" x14ac:dyDescent="0.3"/>
    <row r="1639" customFormat="1" ht="13.5" x14ac:dyDescent="0.3"/>
    <row r="1640" customFormat="1" ht="13.5" x14ac:dyDescent="0.3"/>
    <row r="1641" customFormat="1" ht="13.5" x14ac:dyDescent="0.3"/>
    <row r="1642" customFormat="1" ht="13.5" x14ac:dyDescent="0.3"/>
    <row r="1643" customFormat="1" ht="13.5" x14ac:dyDescent="0.3"/>
    <row r="1644" customFormat="1" ht="13.5" x14ac:dyDescent="0.3"/>
    <row r="1645" customFormat="1" ht="13.5" x14ac:dyDescent="0.3"/>
    <row r="1646" customFormat="1" ht="13.5" x14ac:dyDescent="0.3"/>
    <row r="1647" customFormat="1" ht="13.5" x14ac:dyDescent="0.3"/>
    <row r="1648" customFormat="1" ht="13.5" x14ac:dyDescent="0.3"/>
    <row r="1649" customFormat="1" ht="13.5" x14ac:dyDescent="0.3"/>
    <row r="1650" customFormat="1" ht="13.5" x14ac:dyDescent="0.3"/>
    <row r="1651" customFormat="1" ht="13.5" x14ac:dyDescent="0.3"/>
    <row r="1652" customFormat="1" ht="13.5" x14ac:dyDescent="0.3"/>
    <row r="1653" customFormat="1" ht="13.5" x14ac:dyDescent="0.3"/>
    <row r="1654" customFormat="1" ht="13.5" x14ac:dyDescent="0.3"/>
    <row r="1655" customFormat="1" ht="13.5" x14ac:dyDescent="0.3"/>
    <row r="1656" customFormat="1" ht="13.5" x14ac:dyDescent="0.3"/>
    <row r="1657" customFormat="1" ht="13.5" x14ac:dyDescent="0.3"/>
    <row r="1658" customFormat="1" ht="13.5" x14ac:dyDescent="0.3"/>
    <row r="1659" customFormat="1" ht="13.5" x14ac:dyDescent="0.3"/>
    <row r="1660" customFormat="1" ht="13.5" x14ac:dyDescent="0.3"/>
    <row r="1661" customFormat="1" ht="13.5" x14ac:dyDescent="0.3"/>
    <row r="1662" customFormat="1" ht="13.5" x14ac:dyDescent="0.3"/>
    <row r="1663" customFormat="1" ht="13.5" x14ac:dyDescent="0.3"/>
    <row r="1664" customFormat="1" ht="13.5" x14ac:dyDescent="0.3"/>
    <row r="1665" customFormat="1" ht="13.5" x14ac:dyDescent="0.3"/>
    <row r="1666" customFormat="1" ht="13.5" x14ac:dyDescent="0.3"/>
    <row r="1667" customFormat="1" ht="13.5" x14ac:dyDescent="0.3"/>
    <row r="1668" customFormat="1" ht="13.5" x14ac:dyDescent="0.3"/>
    <row r="1669" customFormat="1" ht="13.5" x14ac:dyDescent="0.3"/>
    <row r="1670" customFormat="1" ht="13.5" x14ac:dyDescent="0.3"/>
    <row r="1671" customFormat="1" ht="13.5" x14ac:dyDescent="0.3"/>
    <row r="1672" customFormat="1" ht="13.5" x14ac:dyDescent="0.3"/>
    <row r="1673" customFormat="1" ht="13.5" x14ac:dyDescent="0.3"/>
    <row r="1674" customFormat="1" ht="13.5" x14ac:dyDescent="0.3"/>
    <row r="1675" customFormat="1" ht="13.5" x14ac:dyDescent="0.3"/>
    <row r="1676" customFormat="1" ht="13.5" x14ac:dyDescent="0.3"/>
    <row r="1677" customFormat="1" ht="13.5" x14ac:dyDescent="0.3"/>
    <row r="1678" customFormat="1" ht="13.5" x14ac:dyDescent="0.3"/>
    <row r="1679" customFormat="1" ht="13.5" x14ac:dyDescent="0.3"/>
    <row r="1680" customFormat="1" ht="13.5" x14ac:dyDescent="0.3"/>
    <row r="1681" customFormat="1" ht="13.5" x14ac:dyDescent="0.3"/>
    <row r="1682" customFormat="1" ht="13.5" x14ac:dyDescent="0.3"/>
    <row r="1683" customFormat="1" ht="13.5" x14ac:dyDescent="0.3"/>
    <row r="1684" customFormat="1" ht="13.5" x14ac:dyDescent="0.3"/>
    <row r="1685" customFormat="1" ht="13.5" x14ac:dyDescent="0.3"/>
    <row r="1686" customFormat="1" ht="13.5" x14ac:dyDescent="0.3"/>
    <row r="1687" customFormat="1" ht="13.5" x14ac:dyDescent="0.3"/>
    <row r="1688" customFormat="1" ht="13.5" x14ac:dyDescent="0.3"/>
    <row r="1689" customFormat="1" ht="13.5" x14ac:dyDescent="0.3"/>
    <row r="1690" customFormat="1" ht="13.5" x14ac:dyDescent="0.3"/>
    <row r="1691" customFormat="1" ht="13.5" x14ac:dyDescent="0.3"/>
    <row r="1692" customFormat="1" ht="13.5" x14ac:dyDescent="0.3"/>
    <row r="1693" customFormat="1" ht="13.5" x14ac:dyDescent="0.3"/>
    <row r="1694" customFormat="1" ht="13.5" x14ac:dyDescent="0.3"/>
    <row r="1695" customFormat="1" ht="13.5" x14ac:dyDescent="0.3"/>
    <row r="1696" customFormat="1" ht="13.5" x14ac:dyDescent="0.3"/>
    <row r="1697" customFormat="1" ht="13.5" x14ac:dyDescent="0.3"/>
    <row r="1698" customFormat="1" ht="13.5" x14ac:dyDescent="0.3"/>
    <row r="1699" customFormat="1" ht="13.5" x14ac:dyDescent="0.3"/>
    <row r="1700" customFormat="1" ht="13.5" x14ac:dyDescent="0.3"/>
    <row r="1701" customFormat="1" ht="13.5" x14ac:dyDescent="0.3"/>
    <row r="1702" customFormat="1" ht="13.5" x14ac:dyDescent="0.3"/>
    <row r="1703" customFormat="1" ht="13.5" x14ac:dyDescent="0.3"/>
    <row r="1704" customFormat="1" ht="13.5" x14ac:dyDescent="0.3"/>
    <row r="1705" customFormat="1" ht="13.5" x14ac:dyDescent="0.3"/>
    <row r="1706" customFormat="1" ht="13.5" x14ac:dyDescent="0.3"/>
    <row r="1707" customFormat="1" ht="13.5" x14ac:dyDescent="0.3"/>
    <row r="1708" customFormat="1" ht="13.5" x14ac:dyDescent="0.3"/>
    <row r="1709" customFormat="1" ht="13.5" x14ac:dyDescent="0.3"/>
    <row r="1710" customFormat="1" ht="13.5" x14ac:dyDescent="0.3"/>
    <row r="1711" customFormat="1" ht="13.5" x14ac:dyDescent="0.3"/>
    <row r="1712" customFormat="1" ht="13.5" x14ac:dyDescent="0.3"/>
    <row r="1713" customFormat="1" ht="13.5" x14ac:dyDescent="0.3"/>
    <row r="1714" customFormat="1" ht="13.5" x14ac:dyDescent="0.3"/>
    <row r="1715" customFormat="1" ht="13.5" x14ac:dyDescent="0.3"/>
    <row r="1716" customFormat="1" ht="13.5" x14ac:dyDescent="0.3"/>
    <row r="1717" customFormat="1" ht="13.5" x14ac:dyDescent="0.3"/>
    <row r="1718" customFormat="1" ht="13.5" x14ac:dyDescent="0.3"/>
    <row r="1719" customFormat="1" ht="13.5" x14ac:dyDescent="0.3"/>
    <row r="1720" customFormat="1" ht="13.5" x14ac:dyDescent="0.3"/>
    <row r="1721" customFormat="1" ht="13.5" x14ac:dyDescent="0.3"/>
    <row r="1722" customFormat="1" ht="13.5" x14ac:dyDescent="0.3"/>
    <row r="1723" customFormat="1" ht="13.5" x14ac:dyDescent="0.3"/>
    <row r="1724" customFormat="1" ht="13.5" x14ac:dyDescent="0.3"/>
    <row r="1725" customFormat="1" ht="13.5" x14ac:dyDescent="0.3"/>
    <row r="1726" customFormat="1" ht="13.5" x14ac:dyDescent="0.3"/>
    <row r="1727" customFormat="1" ht="13.5" x14ac:dyDescent="0.3"/>
    <row r="1728" customFormat="1" ht="13.5" x14ac:dyDescent="0.3"/>
    <row r="1729" customFormat="1" ht="13.5" x14ac:dyDescent="0.3"/>
    <row r="1730" customFormat="1" ht="13.5" x14ac:dyDescent="0.3"/>
    <row r="1731" customFormat="1" ht="13.5" x14ac:dyDescent="0.3"/>
    <row r="1732" customFormat="1" ht="13.5" x14ac:dyDescent="0.3"/>
    <row r="1733" customFormat="1" ht="13.5" x14ac:dyDescent="0.3"/>
    <row r="1734" customFormat="1" ht="13.5" x14ac:dyDescent="0.3"/>
    <row r="1735" customFormat="1" ht="13.5" x14ac:dyDescent="0.3"/>
    <row r="1736" customFormat="1" ht="13.5" x14ac:dyDescent="0.3"/>
    <row r="1737" customFormat="1" ht="13.5" x14ac:dyDescent="0.3"/>
    <row r="1738" customFormat="1" ht="13.5" x14ac:dyDescent="0.3"/>
    <row r="1739" customFormat="1" ht="13.5" x14ac:dyDescent="0.3"/>
    <row r="1740" customFormat="1" ht="13.5" x14ac:dyDescent="0.3"/>
    <row r="1741" customFormat="1" ht="13.5" x14ac:dyDescent="0.3"/>
    <row r="1742" customFormat="1" ht="13.5" x14ac:dyDescent="0.3"/>
    <row r="1743" customFormat="1" ht="13.5" x14ac:dyDescent="0.3"/>
    <row r="1744" customFormat="1" ht="13.5" x14ac:dyDescent="0.3"/>
    <row r="1745" customFormat="1" ht="13.5" x14ac:dyDescent="0.3"/>
    <row r="1746" customFormat="1" ht="13.5" x14ac:dyDescent="0.3"/>
    <row r="1747" customFormat="1" ht="13.5" x14ac:dyDescent="0.3"/>
    <row r="1748" customFormat="1" ht="13.5" x14ac:dyDescent="0.3"/>
    <row r="1749" customFormat="1" ht="13.5" x14ac:dyDescent="0.3"/>
    <row r="1750" customFormat="1" ht="13.5" x14ac:dyDescent="0.3"/>
    <row r="1751" customFormat="1" ht="13.5" x14ac:dyDescent="0.3"/>
    <row r="1752" customFormat="1" ht="13.5" x14ac:dyDescent="0.3"/>
    <row r="1753" customFormat="1" ht="13.5" x14ac:dyDescent="0.3"/>
    <row r="1754" customFormat="1" ht="13.5" x14ac:dyDescent="0.3"/>
    <row r="1755" customFormat="1" ht="13.5" x14ac:dyDescent="0.3"/>
    <row r="1756" customFormat="1" ht="13.5" x14ac:dyDescent="0.3"/>
    <row r="1757" customFormat="1" ht="13.5" x14ac:dyDescent="0.3"/>
    <row r="1758" customFormat="1" ht="13.5" x14ac:dyDescent="0.3"/>
    <row r="1759" customFormat="1" ht="13.5" x14ac:dyDescent="0.3"/>
    <row r="1760" customFormat="1" ht="13.5" x14ac:dyDescent="0.3"/>
    <row r="1761" customFormat="1" ht="13.5" x14ac:dyDescent="0.3"/>
    <row r="1762" customFormat="1" ht="13.5" x14ac:dyDescent="0.3"/>
    <row r="1763" customFormat="1" ht="13.5" x14ac:dyDescent="0.3"/>
    <row r="1764" customFormat="1" ht="13.5" x14ac:dyDescent="0.3"/>
    <row r="1765" customFormat="1" ht="13.5" x14ac:dyDescent="0.3"/>
    <row r="1766" customFormat="1" ht="13.5" x14ac:dyDescent="0.3"/>
    <row r="1767" customFormat="1" ht="13.5" x14ac:dyDescent="0.3"/>
    <row r="1768" customFormat="1" ht="13.5" x14ac:dyDescent="0.3"/>
    <row r="1769" customFormat="1" ht="13.5" x14ac:dyDescent="0.3"/>
    <row r="1770" customFormat="1" ht="13.5" x14ac:dyDescent="0.3"/>
    <row r="1771" customFormat="1" ht="13.5" x14ac:dyDescent="0.3"/>
    <row r="1772" customFormat="1" ht="13.5" x14ac:dyDescent="0.3"/>
    <row r="1773" customFormat="1" ht="13.5" x14ac:dyDescent="0.3"/>
    <row r="1774" customFormat="1" ht="13.5" x14ac:dyDescent="0.3"/>
    <row r="1775" customFormat="1" ht="13.5" x14ac:dyDescent="0.3"/>
    <row r="1776" customFormat="1" ht="13.5" x14ac:dyDescent="0.3"/>
    <row r="1777" customFormat="1" ht="13.5" x14ac:dyDescent="0.3"/>
    <row r="1778" customFormat="1" ht="13.5" x14ac:dyDescent="0.3"/>
    <row r="1779" customFormat="1" ht="13.5" x14ac:dyDescent="0.3"/>
    <row r="1780" customFormat="1" ht="13.5" x14ac:dyDescent="0.3"/>
    <row r="1781" customFormat="1" ht="13.5" x14ac:dyDescent="0.3"/>
    <row r="1782" customFormat="1" ht="13.5" x14ac:dyDescent="0.3"/>
    <row r="1783" customFormat="1" ht="13.5" x14ac:dyDescent="0.3"/>
    <row r="1784" customFormat="1" ht="13.5" x14ac:dyDescent="0.3"/>
    <row r="1785" customFormat="1" ht="13.5" x14ac:dyDescent="0.3"/>
    <row r="1786" customFormat="1" ht="13.5" x14ac:dyDescent="0.3"/>
    <row r="1787" customFormat="1" ht="13.5" x14ac:dyDescent="0.3"/>
    <row r="1788" customFormat="1" ht="13.5" x14ac:dyDescent="0.3"/>
    <row r="1789" customFormat="1" ht="13.5" x14ac:dyDescent="0.3"/>
    <row r="1790" customFormat="1" ht="13.5" x14ac:dyDescent="0.3"/>
    <row r="1791" customFormat="1" ht="13.5" x14ac:dyDescent="0.3"/>
    <row r="1792" customFormat="1" ht="13.5" x14ac:dyDescent="0.3"/>
    <row r="1793" customFormat="1" ht="13.5" x14ac:dyDescent="0.3"/>
    <row r="1794" customFormat="1" ht="13.5" x14ac:dyDescent="0.3"/>
    <row r="1795" customFormat="1" ht="13.5" x14ac:dyDescent="0.3"/>
    <row r="1796" customFormat="1" ht="13.5" x14ac:dyDescent="0.3"/>
    <row r="1797" customFormat="1" ht="13.5" x14ac:dyDescent="0.3"/>
    <row r="1798" customFormat="1" ht="13.5" x14ac:dyDescent="0.3"/>
    <row r="1799" customFormat="1" ht="13.5" x14ac:dyDescent="0.3"/>
    <row r="1800" customFormat="1" ht="13.5" x14ac:dyDescent="0.3"/>
    <row r="1801" customFormat="1" ht="13.5" x14ac:dyDescent="0.3"/>
    <row r="1802" customFormat="1" ht="13.5" x14ac:dyDescent="0.3"/>
    <row r="1803" customFormat="1" ht="13.5" x14ac:dyDescent="0.3"/>
    <row r="1804" customFormat="1" ht="13.5" x14ac:dyDescent="0.3"/>
    <row r="1805" customFormat="1" ht="13.5" x14ac:dyDescent="0.3"/>
    <row r="1806" customFormat="1" ht="13.5" x14ac:dyDescent="0.3"/>
    <row r="1807" customFormat="1" ht="13.5" x14ac:dyDescent="0.3"/>
    <row r="1808" customFormat="1" ht="13.5" x14ac:dyDescent="0.3"/>
    <row r="1809" customFormat="1" ht="13.5" x14ac:dyDescent="0.3"/>
    <row r="1810" customFormat="1" ht="13.5" x14ac:dyDescent="0.3"/>
    <row r="1811" customFormat="1" ht="13.5" x14ac:dyDescent="0.3"/>
    <row r="1812" customFormat="1" ht="13.5" x14ac:dyDescent="0.3"/>
    <row r="1813" customFormat="1" ht="13.5" x14ac:dyDescent="0.3"/>
    <row r="1814" customFormat="1" ht="13.5" x14ac:dyDescent="0.3"/>
    <row r="1815" customFormat="1" ht="13.5" x14ac:dyDescent="0.3"/>
    <row r="1816" customFormat="1" ht="13.5" x14ac:dyDescent="0.3"/>
    <row r="1817" customFormat="1" ht="13.5" x14ac:dyDescent="0.3"/>
    <row r="1818" customFormat="1" ht="13.5" x14ac:dyDescent="0.3"/>
    <row r="1819" customFormat="1" ht="13.5" x14ac:dyDescent="0.3"/>
    <row r="1820" customFormat="1" ht="13.5" x14ac:dyDescent="0.3"/>
    <row r="1821" customFormat="1" ht="13.5" x14ac:dyDescent="0.3"/>
    <row r="1822" customFormat="1" ht="13.5" x14ac:dyDescent="0.3"/>
    <row r="1823" customFormat="1" ht="13.5" x14ac:dyDescent="0.3"/>
    <row r="1824" customFormat="1" ht="13.5" x14ac:dyDescent="0.3"/>
    <row r="1825" customFormat="1" ht="13.5" x14ac:dyDescent="0.3"/>
    <row r="1826" customFormat="1" ht="13.5" x14ac:dyDescent="0.3"/>
    <row r="1827" customFormat="1" ht="13.5" x14ac:dyDescent="0.3"/>
    <row r="1828" customFormat="1" ht="13.5" x14ac:dyDescent="0.3"/>
    <row r="1829" customFormat="1" ht="13.5" x14ac:dyDescent="0.3"/>
    <row r="1830" customFormat="1" ht="13.5" x14ac:dyDescent="0.3"/>
    <row r="1831" customFormat="1" ht="13.5" x14ac:dyDescent="0.3"/>
    <row r="1832" customFormat="1" ht="13.5" x14ac:dyDescent="0.3"/>
    <row r="1833" customFormat="1" ht="13.5" x14ac:dyDescent="0.3"/>
    <row r="1834" customFormat="1" ht="13.5" x14ac:dyDescent="0.3"/>
    <row r="1835" customFormat="1" ht="13.5" x14ac:dyDescent="0.3"/>
    <row r="1836" customFormat="1" ht="13.5" x14ac:dyDescent="0.3"/>
    <row r="1837" customFormat="1" ht="13.5" x14ac:dyDescent="0.3"/>
    <row r="1838" customFormat="1" ht="13.5" x14ac:dyDescent="0.3"/>
    <row r="1839" customFormat="1" ht="13.5" x14ac:dyDescent="0.3"/>
    <row r="1840" customFormat="1" ht="13.5" x14ac:dyDescent="0.3"/>
    <row r="1841" customFormat="1" ht="13.5" x14ac:dyDescent="0.3"/>
    <row r="1842" customFormat="1" ht="13.5" x14ac:dyDescent="0.3"/>
    <row r="1843" customFormat="1" ht="13.5" x14ac:dyDescent="0.3"/>
    <row r="1844" customFormat="1" ht="13.5" x14ac:dyDescent="0.3"/>
    <row r="1845" customFormat="1" ht="13.5" x14ac:dyDescent="0.3"/>
    <row r="1846" customFormat="1" ht="13.5" x14ac:dyDescent="0.3"/>
    <row r="1847" customFormat="1" ht="13.5" x14ac:dyDescent="0.3"/>
    <row r="1848" customFormat="1" ht="13.5" x14ac:dyDescent="0.3"/>
    <row r="1849" customFormat="1" ht="13.5" x14ac:dyDescent="0.3"/>
    <row r="1850" customFormat="1" ht="13.5" x14ac:dyDescent="0.3"/>
    <row r="1851" customFormat="1" ht="13.5" x14ac:dyDescent="0.3"/>
    <row r="1852" customFormat="1" ht="13.5" x14ac:dyDescent="0.3"/>
    <row r="1853" customFormat="1" ht="13.5" x14ac:dyDescent="0.3"/>
    <row r="1854" customFormat="1" ht="13.5" x14ac:dyDescent="0.3"/>
    <row r="1855" customFormat="1" ht="13.5" x14ac:dyDescent="0.3"/>
    <row r="1856" customFormat="1" ht="13.5" x14ac:dyDescent="0.3"/>
    <row r="1857" customFormat="1" ht="13.5" x14ac:dyDescent="0.3"/>
    <row r="1858" customFormat="1" ht="13.5" x14ac:dyDescent="0.3"/>
    <row r="1859" customFormat="1" ht="13.5" x14ac:dyDescent="0.3"/>
    <row r="1860" customFormat="1" ht="13.5" x14ac:dyDescent="0.3"/>
    <row r="1861" customFormat="1" ht="13.5" x14ac:dyDescent="0.3"/>
    <row r="1862" customFormat="1" ht="13.5" x14ac:dyDescent="0.3"/>
    <row r="1863" customFormat="1" ht="13.5" x14ac:dyDescent="0.3"/>
    <row r="1864" customFormat="1" ht="13.5" x14ac:dyDescent="0.3"/>
    <row r="1865" customFormat="1" ht="13.5" x14ac:dyDescent="0.3"/>
    <row r="1866" customFormat="1" ht="13.5" x14ac:dyDescent="0.3"/>
    <row r="1867" customFormat="1" ht="13.5" x14ac:dyDescent="0.3"/>
    <row r="1868" customFormat="1" ht="13.5" x14ac:dyDescent="0.3"/>
    <row r="1869" customFormat="1" ht="13.5" x14ac:dyDescent="0.3"/>
    <row r="1870" customFormat="1" ht="13.5" x14ac:dyDescent="0.3"/>
    <row r="1871" customFormat="1" ht="13.5" x14ac:dyDescent="0.3"/>
    <row r="1872" customFormat="1" ht="13.5" x14ac:dyDescent="0.3"/>
    <row r="1873" customFormat="1" ht="13.5" x14ac:dyDescent="0.3"/>
    <row r="1874" customFormat="1" ht="13.5" x14ac:dyDescent="0.3"/>
    <row r="1875" customFormat="1" ht="13.5" x14ac:dyDescent="0.3"/>
    <row r="1876" customFormat="1" ht="13.5" x14ac:dyDescent="0.3"/>
    <row r="1877" customFormat="1" ht="13.5" x14ac:dyDescent="0.3"/>
    <row r="1878" customFormat="1" ht="13.5" x14ac:dyDescent="0.3"/>
    <row r="1879" customFormat="1" ht="13.5" x14ac:dyDescent="0.3"/>
    <row r="1880" customFormat="1" ht="13.5" x14ac:dyDescent="0.3"/>
    <row r="1881" customFormat="1" ht="13.5" x14ac:dyDescent="0.3"/>
    <row r="1882" customFormat="1" ht="13.5" x14ac:dyDescent="0.3"/>
    <row r="1883" customFormat="1" ht="13.5" x14ac:dyDescent="0.3"/>
    <row r="1884" customFormat="1" ht="13.5" x14ac:dyDescent="0.3"/>
    <row r="1885" customFormat="1" ht="13.5" x14ac:dyDescent="0.3"/>
    <row r="1886" customFormat="1" ht="13.5" x14ac:dyDescent="0.3"/>
    <row r="1887" customFormat="1" ht="13.5" x14ac:dyDescent="0.3"/>
    <row r="1888" customFormat="1" ht="13.5" x14ac:dyDescent="0.3"/>
    <row r="1889" customFormat="1" ht="13.5" x14ac:dyDescent="0.3"/>
    <row r="1890" customFormat="1" ht="13.5" x14ac:dyDescent="0.3"/>
    <row r="1891" customFormat="1" ht="13.5" x14ac:dyDescent="0.3"/>
    <row r="1892" customFormat="1" ht="13.5" x14ac:dyDescent="0.3"/>
    <row r="1893" customFormat="1" ht="13.5" x14ac:dyDescent="0.3"/>
    <row r="1894" customFormat="1" ht="13.5" x14ac:dyDescent="0.3"/>
    <row r="1895" customFormat="1" ht="13.5" x14ac:dyDescent="0.3"/>
    <row r="1896" customFormat="1" ht="13.5" x14ac:dyDescent="0.3"/>
    <row r="1897" customFormat="1" ht="13.5" x14ac:dyDescent="0.3"/>
    <row r="1898" customFormat="1" ht="13.5" x14ac:dyDescent="0.3"/>
    <row r="1899" customFormat="1" ht="13.5" x14ac:dyDescent="0.3"/>
    <row r="1900" customFormat="1" ht="13.5" x14ac:dyDescent="0.3"/>
    <row r="1901" customFormat="1" ht="13.5" x14ac:dyDescent="0.3"/>
    <row r="1902" customFormat="1" ht="13.5" x14ac:dyDescent="0.3"/>
    <row r="1903" customFormat="1" ht="13.5" x14ac:dyDescent="0.3"/>
    <row r="1904" customFormat="1" ht="13.5" x14ac:dyDescent="0.3"/>
    <row r="1905" customFormat="1" ht="13.5" x14ac:dyDescent="0.3"/>
    <row r="1906" customFormat="1" ht="13.5" x14ac:dyDescent="0.3"/>
    <row r="1907" customFormat="1" ht="13.5" x14ac:dyDescent="0.3"/>
    <row r="1908" customFormat="1" ht="13.5" x14ac:dyDescent="0.3"/>
    <row r="1909" customFormat="1" ht="13.5" x14ac:dyDescent="0.3"/>
    <row r="1910" customFormat="1" ht="13.5" x14ac:dyDescent="0.3"/>
    <row r="1911" customFormat="1" ht="13.5" x14ac:dyDescent="0.3"/>
    <row r="1912" customFormat="1" ht="13.5" x14ac:dyDescent="0.3"/>
    <row r="1913" customFormat="1" ht="13.5" x14ac:dyDescent="0.3"/>
    <row r="1914" customFormat="1" ht="13.5" x14ac:dyDescent="0.3"/>
    <row r="1915" customFormat="1" ht="13.5" x14ac:dyDescent="0.3"/>
    <row r="1916" customFormat="1" ht="13.5" x14ac:dyDescent="0.3"/>
    <row r="1917" customFormat="1" ht="13.5" x14ac:dyDescent="0.3"/>
    <row r="1918" customFormat="1" ht="13.5" x14ac:dyDescent="0.3"/>
    <row r="1919" customFormat="1" ht="13.5" x14ac:dyDescent="0.3"/>
    <row r="1920" customFormat="1" ht="13.5" x14ac:dyDescent="0.3"/>
    <row r="1921" customFormat="1" ht="13.5" x14ac:dyDescent="0.3"/>
    <row r="1922" customFormat="1" ht="13.5" x14ac:dyDescent="0.3"/>
    <row r="1923" customFormat="1" ht="13.5" x14ac:dyDescent="0.3"/>
    <row r="1924" customFormat="1" ht="13.5" x14ac:dyDescent="0.3"/>
    <row r="1925" customFormat="1" ht="13.5" x14ac:dyDescent="0.3"/>
    <row r="1926" customFormat="1" ht="13.5" x14ac:dyDescent="0.3"/>
    <row r="1927" customFormat="1" ht="13.5" x14ac:dyDescent="0.3"/>
    <row r="1928" customFormat="1" ht="13.5" x14ac:dyDescent="0.3"/>
    <row r="1929" customFormat="1" ht="13.5" x14ac:dyDescent="0.3"/>
    <row r="1930" customFormat="1" ht="13.5" x14ac:dyDescent="0.3"/>
    <row r="1931" customFormat="1" ht="13.5" x14ac:dyDescent="0.3"/>
    <row r="1932" customFormat="1" ht="13.5" x14ac:dyDescent="0.3"/>
    <row r="1933" customFormat="1" ht="13.5" x14ac:dyDescent="0.3"/>
    <row r="1934" customFormat="1" ht="13.5" x14ac:dyDescent="0.3"/>
    <row r="1935" customFormat="1" ht="13.5" x14ac:dyDescent="0.3"/>
    <row r="1936" customFormat="1" ht="13.5" x14ac:dyDescent="0.3"/>
    <row r="1937" customFormat="1" ht="13.5" x14ac:dyDescent="0.3"/>
    <row r="1938" customFormat="1" ht="13.5" x14ac:dyDescent="0.3"/>
    <row r="1939" customFormat="1" ht="13.5" x14ac:dyDescent="0.3"/>
    <row r="1940" customFormat="1" ht="13.5" x14ac:dyDescent="0.3"/>
    <row r="1941" customFormat="1" ht="13.5" x14ac:dyDescent="0.3"/>
    <row r="1942" customFormat="1" ht="13.5" x14ac:dyDescent="0.3"/>
    <row r="1943" customFormat="1" ht="13.5" x14ac:dyDescent="0.3"/>
    <row r="1944" customFormat="1" ht="13.5" x14ac:dyDescent="0.3"/>
    <row r="1945" customFormat="1" ht="13.5" x14ac:dyDescent="0.3"/>
    <row r="1946" customFormat="1" ht="13.5" x14ac:dyDescent="0.3"/>
    <row r="1947" customFormat="1" ht="13.5" x14ac:dyDescent="0.3"/>
    <row r="1948" customFormat="1" ht="13.5" x14ac:dyDescent="0.3"/>
    <row r="1949" customFormat="1" ht="13.5" x14ac:dyDescent="0.3"/>
    <row r="1950" customFormat="1" ht="13.5" x14ac:dyDescent="0.3"/>
    <row r="1951" customFormat="1" ht="13.5" x14ac:dyDescent="0.3"/>
    <row r="1952" customFormat="1" ht="13.5" x14ac:dyDescent="0.3"/>
    <row r="1953" customFormat="1" ht="13.5" x14ac:dyDescent="0.3"/>
    <row r="1954" customFormat="1" ht="13.5" x14ac:dyDescent="0.3"/>
    <row r="1955" customFormat="1" ht="13.5" x14ac:dyDescent="0.3"/>
    <row r="1956" customFormat="1" ht="13.5" x14ac:dyDescent="0.3"/>
    <row r="1957" customFormat="1" ht="13.5" x14ac:dyDescent="0.3"/>
    <row r="1958" customFormat="1" ht="13.5" x14ac:dyDescent="0.3"/>
    <row r="1959" customFormat="1" ht="13.5" x14ac:dyDescent="0.3"/>
    <row r="1960" customFormat="1" ht="13.5" x14ac:dyDescent="0.3"/>
    <row r="1961" customFormat="1" ht="13.5" x14ac:dyDescent="0.3"/>
    <row r="1962" customFormat="1" ht="13.5" x14ac:dyDescent="0.3"/>
    <row r="1963" customFormat="1" ht="13.5" x14ac:dyDescent="0.3"/>
    <row r="1964" customFormat="1" ht="13.5" x14ac:dyDescent="0.3"/>
    <row r="1965" customFormat="1" ht="13.5" x14ac:dyDescent="0.3"/>
    <row r="1966" customFormat="1" ht="13.5" x14ac:dyDescent="0.3"/>
    <row r="1967" customFormat="1" ht="13.5" x14ac:dyDescent="0.3"/>
    <row r="1968" customFormat="1" ht="13.5" x14ac:dyDescent="0.3"/>
    <row r="1969" customFormat="1" ht="13.5" x14ac:dyDescent="0.3"/>
    <row r="1970" customFormat="1" ht="13.5" x14ac:dyDescent="0.3"/>
    <row r="1971" customFormat="1" ht="13.5" x14ac:dyDescent="0.3"/>
    <row r="1972" customFormat="1" ht="13.5" x14ac:dyDescent="0.3"/>
    <row r="1973" customFormat="1" ht="13.5" x14ac:dyDescent="0.3"/>
    <row r="1974" customFormat="1" ht="13.5" x14ac:dyDescent="0.3"/>
    <row r="1975" customFormat="1" ht="13.5" x14ac:dyDescent="0.3"/>
    <row r="1976" customFormat="1" ht="13.5" x14ac:dyDescent="0.3"/>
    <row r="1977" customFormat="1" ht="13.5" x14ac:dyDescent="0.3"/>
    <row r="1978" customFormat="1" ht="13.5" x14ac:dyDescent="0.3"/>
    <row r="1979" customFormat="1" ht="13.5" x14ac:dyDescent="0.3"/>
    <row r="1980" customFormat="1" ht="13.5" x14ac:dyDescent="0.3"/>
    <row r="1981" customFormat="1" ht="13.5" x14ac:dyDescent="0.3"/>
    <row r="1982" customFormat="1" ht="13.5" x14ac:dyDescent="0.3"/>
    <row r="1983" customFormat="1" ht="13.5" x14ac:dyDescent="0.3"/>
    <row r="1984" customFormat="1" ht="13.5" x14ac:dyDescent="0.3"/>
    <row r="1985" customFormat="1" ht="13.5" x14ac:dyDescent="0.3"/>
    <row r="1986" customFormat="1" ht="13.5" x14ac:dyDescent="0.3"/>
    <row r="1987" customFormat="1" ht="13.5" x14ac:dyDescent="0.3"/>
    <row r="1988" customFormat="1" ht="13.5" x14ac:dyDescent="0.3"/>
    <row r="1989" customFormat="1" ht="13.5" x14ac:dyDescent="0.3"/>
    <row r="1990" customFormat="1" ht="13.5" x14ac:dyDescent="0.3"/>
    <row r="1991" customFormat="1" ht="13.5" x14ac:dyDescent="0.3"/>
    <row r="1992" customFormat="1" ht="13.5" x14ac:dyDescent="0.3"/>
    <row r="1993" customFormat="1" ht="13.5" x14ac:dyDescent="0.3"/>
    <row r="1994" customFormat="1" ht="13.5" x14ac:dyDescent="0.3"/>
    <row r="1995" customFormat="1" ht="13.5" x14ac:dyDescent="0.3"/>
    <row r="1996" customFormat="1" ht="13.5" x14ac:dyDescent="0.3"/>
    <row r="1997" customFormat="1" ht="13.5" x14ac:dyDescent="0.3"/>
    <row r="1998" customFormat="1" ht="13.5" x14ac:dyDescent="0.3"/>
    <row r="1999" customFormat="1" ht="13.5" x14ac:dyDescent="0.3"/>
    <row r="2000" customFormat="1" ht="13.5" x14ac:dyDescent="0.3"/>
    <row r="2001" customFormat="1" ht="13.5" x14ac:dyDescent="0.3"/>
    <row r="2002" customFormat="1" ht="13.5" x14ac:dyDescent="0.3"/>
    <row r="2003" customFormat="1" ht="13.5" x14ac:dyDescent="0.3"/>
    <row r="2004" customFormat="1" ht="13.5" x14ac:dyDescent="0.3"/>
    <row r="2005" customFormat="1" ht="13.5" x14ac:dyDescent="0.3"/>
    <row r="2006" customFormat="1" ht="13.5" x14ac:dyDescent="0.3"/>
    <row r="2007" customFormat="1" ht="13.5" x14ac:dyDescent="0.3"/>
    <row r="2008" customFormat="1" ht="13.5" x14ac:dyDescent="0.3"/>
    <row r="2009" customFormat="1" ht="13.5" x14ac:dyDescent="0.3"/>
    <row r="2010" customFormat="1" ht="13.5" x14ac:dyDescent="0.3"/>
    <row r="2011" customFormat="1" ht="13.5" x14ac:dyDescent="0.3"/>
    <row r="2012" customFormat="1" ht="13.5" x14ac:dyDescent="0.3"/>
    <row r="2013" customFormat="1" ht="13.5" x14ac:dyDescent="0.3"/>
    <row r="2014" customFormat="1" ht="13.5" x14ac:dyDescent="0.3"/>
    <row r="2015" customFormat="1" ht="13.5" x14ac:dyDescent="0.3"/>
    <row r="2016" customFormat="1" ht="13.5" x14ac:dyDescent="0.3"/>
    <row r="2017" customFormat="1" ht="13.5" x14ac:dyDescent="0.3"/>
    <row r="2018" customFormat="1" ht="13.5" x14ac:dyDescent="0.3"/>
    <row r="2019" customFormat="1" ht="13.5" x14ac:dyDescent="0.3"/>
    <row r="2020" customFormat="1" ht="13.5" x14ac:dyDescent="0.3"/>
    <row r="2021" customFormat="1" ht="13.5" x14ac:dyDescent="0.3"/>
    <row r="2022" customFormat="1" ht="13.5" x14ac:dyDescent="0.3"/>
    <row r="2023" customFormat="1" ht="13.5" x14ac:dyDescent="0.3"/>
    <row r="2024" customFormat="1" ht="13.5" x14ac:dyDescent="0.3"/>
    <row r="2025" customFormat="1" ht="13.5" x14ac:dyDescent="0.3"/>
    <row r="2026" customFormat="1" ht="13.5" x14ac:dyDescent="0.3"/>
    <row r="2027" customFormat="1" ht="13.5" x14ac:dyDescent="0.3"/>
    <row r="2028" customFormat="1" ht="13.5" x14ac:dyDescent="0.3"/>
    <row r="2029" customFormat="1" ht="13.5" x14ac:dyDescent="0.3"/>
    <row r="2030" customFormat="1" ht="13.5" x14ac:dyDescent="0.3"/>
    <row r="2031" customFormat="1" ht="13.5" x14ac:dyDescent="0.3"/>
    <row r="2032" customFormat="1" ht="13.5" x14ac:dyDescent="0.3"/>
    <row r="2033" customFormat="1" ht="13.5" x14ac:dyDescent="0.3"/>
    <row r="2034" customFormat="1" ht="13.5" x14ac:dyDescent="0.3"/>
    <row r="2035" customFormat="1" ht="13.5" x14ac:dyDescent="0.3"/>
    <row r="2036" customFormat="1" ht="13.5" x14ac:dyDescent="0.3"/>
    <row r="2037" customFormat="1" ht="13.5" x14ac:dyDescent="0.3"/>
    <row r="2038" customFormat="1" ht="13.5" x14ac:dyDescent="0.3"/>
    <row r="2039" customFormat="1" ht="13.5" x14ac:dyDescent="0.3"/>
    <row r="2040" customFormat="1" ht="13.5" x14ac:dyDescent="0.3"/>
    <row r="2041" customFormat="1" ht="13.5" x14ac:dyDescent="0.3"/>
    <row r="2042" customFormat="1" ht="13.5" x14ac:dyDescent="0.3"/>
    <row r="2043" customFormat="1" ht="13.5" x14ac:dyDescent="0.3"/>
    <row r="2044" customFormat="1" ht="13.5" x14ac:dyDescent="0.3"/>
    <row r="2045" customFormat="1" ht="13.5" x14ac:dyDescent="0.3"/>
    <row r="2046" customFormat="1" ht="13.5" x14ac:dyDescent="0.3"/>
    <row r="2047" customFormat="1" ht="13.5" x14ac:dyDescent="0.3"/>
    <row r="2048" customFormat="1" ht="13.5" x14ac:dyDescent="0.3"/>
    <row r="2049" customFormat="1" ht="13.5" x14ac:dyDescent="0.3"/>
    <row r="2050" customFormat="1" ht="13.5" x14ac:dyDescent="0.3"/>
    <row r="2051" customFormat="1" ht="13.5" x14ac:dyDescent="0.3"/>
    <row r="2052" customFormat="1" ht="13.5" x14ac:dyDescent="0.3"/>
    <row r="2053" customFormat="1" ht="13.5" x14ac:dyDescent="0.3"/>
    <row r="2054" customFormat="1" ht="13.5" x14ac:dyDescent="0.3"/>
    <row r="2055" customFormat="1" ht="13.5" x14ac:dyDescent="0.3"/>
    <row r="2056" customFormat="1" ht="13.5" x14ac:dyDescent="0.3"/>
    <row r="2057" customFormat="1" ht="13.5" x14ac:dyDescent="0.3"/>
    <row r="2058" customFormat="1" ht="13.5" x14ac:dyDescent="0.3"/>
    <row r="2059" customFormat="1" ht="13.5" x14ac:dyDescent="0.3"/>
    <row r="2060" customFormat="1" ht="13.5" x14ac:dyDescent="0.3"/>
    <row r="2061" customFormat="1" ht="13.5" x14ac:dyDescent="0.3"/>
    <row r="2062" customFormat="1" ht="13.5" x14ac:dyDescent="0.3"/>
    <row r="2063" customFormat="1" ht="13.5" x14ac:dyDescent="0.3"/>
    <row r="2064" customFormat="1" ht="13.5" x14ac:dyDescent="0.3"/>
    <row r="2065" customFormat="1" ht="13.5" x14ac:dyDescent="0.3"/>
    <row r="2066" customFormat="1" ht="13.5" x14ac:dyDescent="0.3"/>
    <row r="2067" customFormat="1" ht="13.5" x14ac:dyDescent="0.3"/>
    <row r="2068" customFormat="1" ht="13.5" x14ac:dyDescent="0.3"/>
    <row r="2069" customFormat="1" ht="13.5" x14ac:dyDescent="0.3"/>
    <row r="2070" customFormat="1" ht="13.5" x14ac:dyDescent="0.3"/>
    <row r="2071" customFormat="1" ht="13.5" x14ac:dyDescent="0.3"/>
    <row r="2072" customFormat="1" ht="13.5" x14ac:dyDescent="0.3"/>
    <row r="2073" customFormat="1" ht="13.5" x14ac:dyDescent="0.3"/>
    <row r="2074" customFormat="1" ht="13.5" x14ac:dyDescent="0.3"/>
    <row r="2075" customFormat="1" ht="13.5" x14ac:dyDescent="0.3"/>
    <row r="2076" customFormat="1" ht="13.5" x14ac:dyDescent="0.3"/>
    <row r="2077" customFormat="1" ht="13.5" x14ac:dyDescent="0.3"/>
    <row r="2078" customFormat="1" ht="13.5" x14ac:dyDescent="0.3"/>
    <row r="2079" customFormat="1" ht="13.5" x14ac:dyDescent="0.3"/>
    <row r="2080" customFormat="1" ht="13.5" x14ac:dyDescent="0.3"/>
    <row r="2081" customFormat="1" ht="13.5" x14ac:dyDescent="0.3"/>
    <row r="2082" customFormat="1" ht="13.5" x14ac:dyDescent="0.3"/>
    <row r="2083" customFormat="1" ht="13.5" x14ac:dyDescent="0.3"/>
    <row r="2084" customFormat="1" ht="13.5" x14ac:dyDescent="0.3"/>
    <row r="2085" customFormat="1" ht="13.5" x14ac:dyDescent="0.3"/>
    <row r="2086" customFormat="1" ht="13.5" x14ac:dyDescent="0.3"/>
    <row r="2087" customFormat="1" ht="13.5" x14ac:dyDescent="0.3"/>
    <row r="2088" customFormat="1" ht="13.5" x14ac:dyDescent="0.3"/>
    <row r="2089" customFormat="1" ht="13.5" x14ac:dyDescent="0.3"/>
    <row r="2090" customFormat="1" ht="13.5" x14ac:dyDescent="0.3"/>
    <row r="2091" customFormat="1" ht="13.5" x14ac:dyDescent="0.3"/>
    <row r="2092" customFormat="1" ht="13.5" x14ac:dyDescent="0.3"/>
    <row r="2093" customFormat="1" ht="13.5" x14ac:dyDescent="0.3"/>
    <row r="2094" customFormat="1" ht="13.5" x14ac:dyDescent="0.3"/>
    <row r="2095" customFormat="1" ht="13.5" x14ac:dyDescent="0.3"/>
    <row r="2096" customFormat="1" ht="13.5" x14ac:dyDescent="0.3"/>
    <row r="2097" customFormat="1" ht="13.5" x14ac:dyDescent="0.3"/>
    <row r="2098" customFormat="1" ht="13.5" x14ac:dyDescent="0.3"/>
    <row r="2099" customFormat="1" ht="13.5" x14ac:dyDescent="0.3"/>
    <row r="2100" customFormat="1" ht="13.5" x14ac:dyDescent="0.3"/>
    <row r="2101" customFormat="1" ht="13.5" x14ac:dyDescent="0.3"/>
    <row r="2102" customFormat="1" ht="13.5" x14ac:dyDescent="0.3"/>
    <row r="2103" customFormat="1" ht="13.5" x14ac:dyDescent="0.3"/>
    <row r="2104" customFormat="1" ht="13.5" x14ac:dyDescent="0.3"/>
    <row r="2105" customFormat="1" ht="13.5" x14ac:dyDescent="0.3"/>
    <row r="2106" customFormat="1" ht="13.5" x14ac:dyDescent="0.3"/>
    <row r="2107" customFormat="1" ht="13.5" x14ac:dyDescent="0.3"/>
    <row r="2108" customFormat="1" ht="13.5" x14ac:dyDescent="0.3"/>
    <row r="2109" customFormat="1" ht="13.5" x14ac:dyDescent="0.3"/>
    <row r="2110" customFormat="1" ht="13.5" x14ac:dyDescent="0.3"/>
    <row r="2111" customFormat="1" ht="13.5" x14ac:dyDescent="0.3"/>
    <row r="2112" customFormat="1" ht="13.5" x14ac:dyDescent="0.3"/>
    <row r="2113" customFormat="1" ht="13.5" x14ac:dyDescent="0.3"/>
    <row r="2114" customFormat="1" ht="13.5" x14ac:dyDescent="0.3"/>
    <row r="2115" customFormat="1" ht="13.5" x14ac:dyDescent="0.3"/>
    <row r="2116" customFormat="1" ht="13.5" x14ac:dyDescent="0.3"/>
    <row r="2117" customFormat="1" ht="13.5" x14ac:dyDescent="0.3"/>
    <row r="2118" customFormat="1" ht="13.5" x14ac:dyDescent="0.3"/>
    <row r="2119" customFormat="1" ht="13.5" x14ac:dyDescent="0.3"/>
    <row r="2120" customFormat="1" ht="13.5" x14ac:dyDescent="0.3"/>
    <row r="2121" customFormat="1" ht="13.5" x14ac:dyDescent="0.3"/>
    <row r="2122" customFormat="1" ht="13.5" x14ac:dyDescent="0.3"/>
    <row r="2123" customFormat="1" ht="13.5" x14ac:dyDescent="0.3"/>
    <row r="2124" customFormat="1" ht="13.5" x14ac:dyDescent="0.3"/>
    <row r="2125" customFormat="1" ht="13.5" x14ac:dyDescent="0.3"/>
    <row r="2126" customFormat="1" ht="13.5" x14ac:dyDescent="0.3"/>
    <row r="2127" customFormat="1" ht="13.5" x14ac:dyDescent="0.3"/>
    <row r="2128" customFormat="1" ht="13.5" x14ac:dyDescent="0.3"/>
    <row r="2129" customFormat="1" ht="13.5" x14ac:dyDescent="0.3"/>
    <row r="2130" customFormat="1" ht="13.5" x14ac:dyDescent="0.3"/>
    <row r="2131" customFormat="1" ht="13.5" x14ac:dyDescent="0.3"/>
    <row r="2132" customFormat="1" ht="13.5" x14ac:dyDescent="0.3"/>
    <row r="2133" customFormat="1" ht="13.5" x14ac:dyDescent="0.3"/>
    <row r="2134" customFormat="1" ht="13.5" x14ac:dyDescent="0.3"/>
    <row r="2135" customFormat="1" ht="13.5" x14ac:dyDescent="0.3"/>
    <row r="2136" customFormat="1" ht="13.5" x14ac:dyDescent="0.3"/>
    <row r="2137" customFormat="1" ht="13.5" x14ac:dyDescent="0.3"/>
    <row r="2138" customFormat="1" ht="13.5" x14ac:dyDescent="0.3"/>
    <row r="2139" customFormat="1" ht="13.5" x14ac:dyDescent="0.3"/>
    <row r="2140" customFormat="1" ht="13.5" x14ac:dyDescent="0.3"/>
    <row r="2141" customFormat="1" ht="13.5" x14ac:dyDescent="0.3"/>
    <row r="2142" customFormat="1" ht="13.5" x14ac:dyDescent="0.3"/>
    <row r="2143" customFormat="1" ht="13.5" x14ac:dyDescent="0.3"/>
    <row r="2144" customFormat="1" ht="13.5" x14ac:dyDescent="0.3"/>
    <row r="2145" customFormat="1" ht="13.5" x14ac:dyDescent="0.3"/>
    <row r="2146" customFormat="1" ht="13.5" x14ac:dyDescent="0.3"/>
    <row r="2147" customFormat="1" ht="13.5" x14ac:dyDescent="0.3"/>
    <row r="2148" customFormat="1" ht="13.5" x14ac:dyDescent="0.3"/>
    <row r="2149" customFormat="1" ht="13.5" x14ac:dyDescent="0.3"/>
    <row r="2150" customFormat="1" ht="13.5" x14ac:dyDescent="0.3"/>
    <row r="2151" customFormat="1" ht="13.5" x14ac:dyDescent="0.3"/>
    <row r="2152" customFormat="1" ht="13.5" x14ac:dyDescent="0.3"/>
    <row r="2153" customFormat="1" ht="13.5" x14ac:dyDescent="0.3"/>
    <row r="2154" customFormat="1" ht="13.5" x14ac:dyDescent="0.3"/>
    <row r="2155" customFormat="1" ht="13.5" x14ac:dyDescent="0.3"/>
    <row r="2156" customFormat="1" ht="13.5" x14ac:dyDescent="0.3"/>
    <row r="2157" customFormat="1" ht="13.5" x14ac:dyDescent="0.3"/>
    <row r="2158" customFormat="1" ht="13.5" x14ac:dyDescent="0.3"/>
    <row r="2159" customFormat="1" ht="13.5" x14ac:dyDescent="0.3"/>
    <row r="2160" customFormat="1" ht="13.5" x14ac:dyDescent="0.3"/>
    <row r="2161" customFormat="1" ht="13.5" x14ac:dyDescent="0.3"/>
    <row r="2162" customFormat="1" ht="13.5" x14ac:dyDescent="0.3"/>
    <row r="2163" customFormat="1" ht="13.5" x14ac:dyDescent="0.3"/>
    <row r="2164" customFormat="1" ht="13.5" x14ac:dyDescent="0.3"/>
    <row r="2165" customFormat="1" ht="13.5" x14ac:dyDescent="0.3"/>
    <row r="2166" customFormat="1" ht="13.5" x14ac:dyDescent="0.3"/>
    <row r="2167" customFormat="1" ht="13.5" x14ac:dyDescent="0.3"/>
    <row r="2168" customFormat="1" ht="13.5" x14ac:dyDescent="0.3"/>
    <row r="2169" customFormat="1" ht="13.5" x14ac:dyDescent="0.3"/>
    <row r="2170" customFormat="1" ht="13.5" x14ac:dyDescent="0.3"/>
    <row r="2171" customFormat="1" ht="13.5" x14ac:dyDescent="0.3"/>
    <row r="2172" customFormat="1" ht="13.5" x14ac:dyDescent="0.3"/>
    <row r="2173" customFormat="1" ht="13.5" x14ac:dyDescent="0.3"/>
    <row r="2174" customFormat="1" ht="13.5" x14ac:dyDescent="0.3"/>
    <row r="2175" customFormat="1" ht="13.5" x14ac:dyDescent="0.3"/>
    <row r="2176" customFormat="1" ht="13.5" x14ac:dyDescent="0.3"/>
    <row r="2177" customFormat="1" ht="13.5" x14ac:dyDescent="0.3"/>
    <row r="2178" customFormat="1" ht="13.5" x14ac:dyDescent="0.3"/>
    <row r="2179" customFormat="1" ht="13.5" x14ac:dyDescent="0.3"/>
    <row r="2180" customFormat="1" ht="13.5" x14ac:dyDescent="0.3"/>
    <row r="2181" customFormat="1" ht="13.5" x14ac:dyDescent="0.3"/>
    <row r="2182" customFormat="1" ht="13.5" x14ac:dyDescent="0.3"/>
    <row r="2183" customFormat="1" ht="13.5" x14ac:dyDescent="0.3"/>
    <row r="2184" customFormat="1" ht="13.5" x14ac:dyDescent="0.3"/>
    <row r="2185" customFormat="1" ht="13.5" x14ac:dyDescent="0.3"/>
    <row r="2186" customFormat="1" ht="13.5" x14ac:dyDescent="0.3"/>
    <row r="2187" customFormat="1" ht="13.5" x14ac:dyDescent="0.3"/>
    <row r="2188" customFormat="1" ht="13.5" x14ac:dyDescent="0.3"/>
    <row r="2189" customFormat="1" ht="13.5" x14ac:dyDescent="0.3"/>
    <row r="2190" customFormat="1" ht="13.5" x14ac:dyDescent="0.3"/>
    <row r="2191" customFormat="1" ht="13.5" x14ac:dyDescent="0.3"/>
    <row r="2192" customFormat="1" ht="13.5" x14ac:dyDescent="0.3"/>
    <row r="2193" customFormat="1" ht="13.5" x14ac:dyDescent="0.3"/>
    <row r="2194" customFormat="1" ht="13.5" x14ac:dyDescent="0.3"/>
    <row r="2195" customFormat="1" ht="13.5" x14ac:dyDescent="0.3"/>
    <row r="2196" customFormat="1" ht="13.5" x14ac:dyDescent="0.3"/>
    <row r="2197" customFormat="1" ht="13.5" x14ac:dyDescent="0.3"/>
    <row r="2198" customFormat="1" ht="13.5" x14ac:dyDescent="0.3"/>
    <row r="2199" customFormat="1" ht="13.5" x14ac:dyDescent="0.3"/>
    <row r="2200" customFormat="1" ht="13.5" x14ac:dyDescent="0.3"/>
    <row r="2201" customFormat="1" ht="13.5" x14ac:dyDescent="0.3"/>
    <row r="2202" customFormat="1" ht="13.5" x14ac:dyDescent="0.3"/>
    <row r="2203" customFormat="1" ht="13.5" x14ac:dyDescent="0.3"/>
    <row r="2204" customFormat="1" ht="13.5" x14ac:dyDescent="0.3"/>
    <row r="2205" customFormat="1" ht="13.5" x14ac:dyDescent="0.3"/>
    <row r="2206" customFormat="1" ht="13.5" x14ac:dyDescent="0.3"/>
    <row r="2207" customFormat="1" ht="13.5" x14ac:dyDescent="0.3"/>
    <row r="2208" customFormat="1" ht="13.5" x14ac:dyDescent="0.3"/>
    <row r="2209" customFormat="1" ht="13.5" x14ac:dyDescent="0.3"/>
    <row r="2210" customFormat="1" ht="13.5" x14ac:dyDescent="0.3"/>
    <row r="2211" customFormat="1" ht="13.5" x14ac:dyDescent="0.3"/>
    <row r="2212" customFormat="1" ht="13.5" x14ac:dyDescent="0.3"/>
    <row r="2213" customFormat="1" ht="13.5" x14ac:dyDescent="0.3"/>
    <row r="2214" customFormat="1" ht="13.5" x14ac:dyDescent="0.3"/>
    <row r="2215" customFormat="1" ht="13.5" x14ac:dyDescent="0.3"/>
    <row r="2216" customFormat="1" ht="13.5" x14ac:dyDescent="0.3"/>
    <row r="2217" customFormat="1" ht="13.5" x14ac:dyDescent="0.3"/>
    <row r="2218" customFormat="1" ht="13.5" x14ac:dyDescent="0.3"/>
    <row r="2219" customFormat="1" ht="13.5" x14ac:dyDescent="0.3"/>
    <row r="2220" customFormat="1" ht="13.5" x14ac:dyDescent="0.3"/>
    <row r="2221" customFormat="1" ht="13.5" x14ac:dyDescent="0.3"/>
    <row r="2222" customFormat="1" ht="13.5" x14ac:dyDescent="0.3"/>
    <row r="2223" customFormat="1" ht="13.5" x14ac:dyDescent="0.3"/>
    <row r="2224" customFormat="1" ht="13.5" x14ac:dyDescent="0.3"/>
    <row r="2225" customFormat="1" ht="13.5" x14ac:dyDescent="0.3"/>
    <row r="2226" customFormat="1" ht="13.5" x14ac:dyDescent="0.3"/>
    <row r="2227" customFormat="1" ht="13.5" x14ac:dyDescent="0.3"/>
    <row r="2228" customFormat="1" ht="13.5" x14ac:dyDescent="0.3"/>
    <row r="2229" customFormat="1" ht="13.5" x14ac:dyDescent="0.3"/>
    <row r="2230" customFormat="1" ht="13.5" x14ac:dyDescent="0.3"/>
    <row r="2231" customFormat="1" ht="13.5" x14ac:dyDescent="0.3"/>
    <row r="2232" customFormat="1" ht="13.5" x14ac:dyDescent="0.3"/>
    <row r="2233" customFormat="1" ht="13.5" x14ac:dyDescent="0.3"/>
    <row r="2234" customFormat="1" ht="13.5" x14ac:dyDescent="0.3"/>
    <row r="2235" customFormat="1" ht="13.5" x14ac:dyDescent="0.3"/>
    <row r="2236" customFormat="1" ht="13.5" x14ac:dyDescent="0.3"/>
    <row r="2237" customFormat="1" ht="13.5" x14ac:dyDescent="0.3"/>
    <row r="2238" customFormat="1" ht="13.5" x14ac:dyDescent="0.3"/>
    <row r="2239" customFormat="1" ht="13.5" x14ac:dyDescent="0.3"/>
    <row r="2240" customFormat="1" ht="13.5" x14ac:dyDescent="0.3"/>
    <row r="2241" customFormat="1" ht="13.5" x14ac:dyDescent="0.3"/>
    <row r="2242" customFormat="1" ht="13.5" x14ac:dyDescent="0.3"/>
    <row r="2243" customFormat="1" ht="13.5" x14ac:dyDescent="0.3"/>
    <row r="2244" customFormat="1" ht="13.5" x14ac:dyDescent="0.3"/>
    <row r="2245" customFormat="1" ht="13.5" x14ac:dyDescent="0.3"/>
    <row r="2246" customFormat="1" ht="13.5" x14ac:dyDescent="0.3"/>
    <row r="2247" customFormat="1" ht="13.5" x14ac:dyDescent="0.3"/>
    <row r="2248" customFormat="1" ht="13.5" x14ac:dyDescent="0.3"/>
    <row r="2249" customFormat="1" ht="13.5" x14ac:dyDescent="0.3"/>
    <row r="2250" customFormat="1" ht="13.5" x14ac:dyDescent="0.3"/>
    <row r="2251" customFormat="1" ht="13.5" x14ac:dyDescent="0.3"/>
    <row r="2252" customFormat="1" ht="13.5" x14ac:dyDescent="0.3"/>
    <row r="2253" customFormat="1" ht="13.5" x14ac:dyDescent="0.3"/>
    <row r="2254" customFormat="1" ht="13.5" x14ac:dyDescent="0.3"/>
    <row r="2255" customFormat="1" ht="13.5" x14ac:dyDescent="0.3"/>
    <row r="2256" customFormat="1" ht="13.5" x14ac:dyDescent="0.3"/>
    <row r="2257" customFormat="1" ht="13.5" x14ac:dyDescent="0.3"/>
    <row r="2258" customFormat="1" ht="13.5" x14ac:dyDescent="0.3"/>
    <row r="2259" customFormat="1" ht="13.5" x14ac:dyDescent="0.3"/>
    <row r="2260" customFormat="1" ht="13.5" x14ac:dyDescent="0.3"/>
    <row r="2261" customFormat="1" ht="13.5" x14ac:dyDescent="0.3"/>
    <row r="2262" customFormat="1" ht="13.5" x14ac:dyDescent="0.3"/>
    <row r="2263" customFormat="1" ht="13.5" x14ac:dyDescent="0.3"/>
    <row r="2264" customFormat="1" ht="13.5" x14ac:dyDescent="0.3"/>
    <row r="2265" customFormat="1" ht="13.5" x14ac:dyDescent="0.3"/>
    <row r="2266" customFormat="1" ht="13.5" x14ac:dyDescent="0.3"/>
    <row r="2267" customFormat="1" ht="13.5" x14ac:dyDescent="0.3"/>
    <row r="2268" customFormat="1" ht="13.5" x14ac:dyDescent="0.3"/>
    <row r="2269" customFormat="1" ht="13.5" x14ac:dyDescent="0.3"/>
    <row r="2270" customFormat="1" ht="13.5" x14ac:dyDescent="0.3"/>
    <row r="2271" customFormat="1" ht="13.5" x14ac:dyDescent="0.3"/>
    <row r="2272" customFormat="1" ht="13.5" x14ac:dyDescent="0.3"/>
    <row r="2273" customFormat="1" ht="13.5" x14ac:dyDescent="0.3"/>
    <row r="2274" customFormat="1" ht="13.5" x14ac:dyDescent="0.3"/>
    <row r="2275" customFormat="1" ht="13.5" x14ac:dyDescent="0.3"/>
    <row r="2276" customFormat="1" ht="13.5" x14ac:dyDescent="0.3"/>
    <row r="2277" customFormat="1" ht="13.5" x14ac:dyDescent="0.3"/>
    <row r="2278" customFormat="1" ht="13.5" x14ac:dyDescent="0.3"/>
    <row r="2279" customFormat="1" ht="13.5" x14ac:dyDescent="0.3"/>
    <row r="2280" customFormat="1" ht="13.5" x14ac:dyDescent="0.3"/>
    <row r="2281" customFormat="1" ht="13.5" x14ac:dyDescent="0.3"/>
    <row r="2282" customFormat="1" ht="13.5" x14ac:dyDescent="0.3"/>
    <row r="2283" customFormat="1" ht="13.5" x14ac:dyDescent="0.3"/>
    <row r="2284" customFormat="1" ht="13.5" x14ac:dyDescent="0.3"/>
    <row r="2285" customFormat="1" ht="13.5" x14ac:dyDescent="0.3"/>
    <row r="2286" customFormat="1" ht="13.5" x14ac:dyDescent="0.3"/>
    <row r="2287" customFormat="1" ht="13.5" x14ac:dyDescent="0.3"/>
    <row r="2288" customFormat="1" ht="13.5" x14ac:dyDescent="0.3"/>
    <row r="2289" customFormat="1" ht="13.5" x14ac:dyDescent="0.3"/>
    <row r="2290" customFormat="1" ht="13.5" x14ac:dyDescent="0.3"/>
    <row r="2291" customFormat="1" ht="13.5" x14ac:dyDescent="0.3"/>
    <row r="2292" customFormat="1" ht="13.5" x14ac:dyDescent="0.3"/>
    <row r="2293" customFormat="1" ht="13.5" x14ac:dyDescent="0.3"/>
    <row r="2294" customFormat="1" ht="13.5" x14ac:dyDescent="0.3"/>
    <row r="2295" customFormat="1" ht="13.5" x14ac:dyDescent="0.3"/>
    <row r="2296" customFormat="1" ht="13.5" x14ac:dyDescent="0.3"/>
    <row r="2297" customFormat="1" ht="13.5" x14ac:dyDescent="0.3"/>
    <row r="2298" customFormat="1" ht="13.5" x14ac:dyDescent="0.3"/>
    <row r="2299" customFormat="1" ht="13.5" x14ac:dyDescent="0.3"/>
    <row r="2300" customFormat="1" ht="13.5" x14ac:dyDescent="0.3"/>
    <row r="2301" customFormat="1" ht="13.5" x14ac:dyDescent="0.3"/>
    <row r="2302" customFormat="1" ht="13.5" x14ac:dyDescent="0.3"/>
    <row r="2303" customFormat="1" ht="13.5" x14ac:dyDescent="0.3"/>
    <row r="2304" customFormat="1" ht="13.5" x14ac:dyDescent="0.3"/>
    <row r="2305" customFormat="1" ht="13.5" x14ac:dyDescent="0.3"/>
    <row r="2306" customFormat="1" ht="13.5" x14ac:dyDescent="0.3"/>
    <row r="2307" customFormat="1" ht="13.5" x14ac:dyDescent="0.3"/>
    <row r="2308" customFormat="1" ht="13.5" x14ac:dyDescent="0.3"/>
    <row r="2309" customFormat="1" ht="13.5" x14ac:dyDescent="0.3"/>
    <row r="2310" customFormat="1" ht="13.5" x14ac:dyDescent="0.3"/>
    <row r="2311" customFormat="1" ht="13.5" x14ac:dyDescent="0.3"/>
    <row r="2312" customFormat="1" ht="13.5" x14ac:dyDescent="0.3"/>
    <row r="2313" customFormat="1" ht="13.5" x14ac:dyDescent="0.3"/>
    <row r="2314" customFormat="1" ht="13.5" x14ac:dyDescent="0.3"/>
    <row r="2315" customFormat="1" ht="13.5" x14ac:dyDescent="0.3"/>
    <row r="2316" customFormat="1" ht="13.5" x14ac:dyDescent="0.3"/>
    <row r="2317" customFormat="1" ht="13.5" x14ac:dyDescent="0.3"/>
    <row r="2318" customFormat="1" ht="13.5" x14ac:dyDescent="0.3"/>
    <row r="2319" customFormat="1" ht="13.5" x14ac:dyDescent="0.3"/>
    <row r="2320" customFormat="1" ht="13.5" x14ac:dyDescent="0.3"/>
    <row r="2321" customFormat="1" ht="13.5" x14ac:dyDescent="0.3"/>
    <row r="2322" customFormat="1" ht="13.5" x14ac:dyDescent="0.3"/>
    <row r="2323" customFormat="1" ht="13.5" x14ac:dyDescent="0.3"/>
    <row r="2324" customFormat="1" ht="13.5" x14ac:dyDescent="0.3"/>
    <row r="2325" customFormat="1" ht="13.5" x14ac:dyDescent="0.3"/>
    <row r="2326" customFormat="1" ht="13.5" x14ac:dyDescent="0.3"/>
    <row r="2327" customFormat="1" ht="13.5" x14ac:dyDescent="0.3"/>
    <row r="2328" customFormat="1" ht="13.5" x14ac:dyDescent="0.3"/>
    <row r="2329" customFormat="1" ht="13.5" x14ac:dyDescent="0.3"/>
    <row r="2330" customFormat="1" ht="13.5" x14ac:dyDescent="0.3"/>
    <row r="2331" customFormat="1" ht="13.5" x14ac:dyDescent="0.3"/>
    <row r="2332" customFormat="1" ht="13.5" x14ac:dyDescent="0.3"/>
    <row r="2333" customFormat="1" ht="13.5" x14ac:dyDescent="0.3"/>
    <row r="2334" customFormat="1" ht="13.5" x14ac:dyDescent="0.3"/>
    <row r="2335" customFormat="1" ht="13.5" x14ac:dyDescent="0.3"/>
    <row r="2336" customFormat="1" ht="13.5" x14ac:dyDescent="0.3"/>
    <row r="2337" customFormat="1" ht="13.5" x14ac:dyDescent="0.3"/>
    <row r="2338" customFormat="1" ht="13.5" x14ac:dyDescent="0.3"/>
    <row r="2339" customFormat="1" ht="13.5" x14ac:dyDescent="0.3"/>
    <row r="2340" customFormat="1" ht="13.5" x14ac:dyDescent="0.3"/>
    <row r="2341" customFormat="1" ht="13.5" x14ac:dyDescent="0.3"/>
    <row r="2342" customFormat="1" ht="13.5" x14ac:dyDescent="0.3"/>
    <row r="2343" customFormat="1" ht="13.5" x14ac:dyDescent="0.3"/>
    <row r="2344" customFormat="1" ht="13.5" x14ac:dyDescent="0.3"/>
    <row r="2345" customFormat="1" ht="13.5" x14ac:dyDescent="0.3"/>
    <row r="2346" customFormat="1" ht="13.5" x14ac:dyDescent="0.3"/>
    <row r="2347" customFormat="1" ht="13.5" x14ac:dyDescent="0.3"/>
    <row r="2348" customFormat="1" ht="13.5" x14ac:dyDescent="0.3"/>
    <row r="2349" customFormat="1" ht="13.5" x14ac:dyDescent="0.3"/>
    <row r="2350" customFormat="1" ht="13.5" x14ac:dyDescent="0.3"/>
    <row r="2351" customFormat="1" ht="13.5" x14ac:dyDescent="0.3"/>
    <row r="2352" customFormat="1" ht="13.5" x14ac:dyDescent="0.3"/>
    <row r="2353" customFormat="1" ht="13.5" x14ac:dyDescent="0.3"/>
    <row r="2354" customFormat="1" ht="13.5" x14ac:dyDescent="0.3"/>
    <row r="2355" customFormat="1" ht="13.5" x14ac:dyDescent="0.3"/>
    <row r="2356" customFormat="1" ht="13.5" x14ac:dyDescent="0.3"/>
    <row r="2357" customFormat="1" ht="13.5" x14ac:dyDescent="0.3"/>
    <row r="2358" customFormat="1" ht="13.5" x14ac:dyDescent="0.3"/>
    <row r="2359" customFormat="1" ht="13.5" x14ac:dyDescent="0.3"/>
    <row r="2360" customFormat="1" ht="13.5" x14ac:dyDescent="0.3"/>
    <row r="2361" customFormat="1" ht="13.5" x14ac:dyDescent="0.3"/>
    <row r="2362" customFormat="1" ht="13.5" x14ac:dyDescent="0.3"/>
    <row r="2363" customFormat="1" ht="13.5" x14ac:dyDescent="0.3"/>
    <row r="2364" customFormat="1" ht="13.5" x14ac:dyDescent="0.3"/>
    <row r="2365" customFormat="1" ht="13.5" x14ac:dyDescent="0.3"/>
    <row r="2366" customFormat="1" ht="13.5" x14ac:dyDescent="0.3"/>
    <row r="2367" customFormat="1" ht="13.5" x14ac:dyDescent="0.3"/>
    <row r="2368" customFormat="1" ht="13.5" x14ac:dyDescent="0.3"/>
    <row r="2369" customFormat="1" ht="13.5" x14ac:dyDescent="0.3"/>
    <row r="2370" customFormat="1" ht="13.5" x14ac:dyDescent="0.3"/>
    <row r="2371" customFormat="1" ht="13.5" x14ac:dyDescent="0.3"/>
    <row r="2372" customFormat="1" ht="13.5" x14ac:dyDescent="0.3"/>
    <row r="2373" customFormat="1" ht="13.5" x14ac:dyDescent="0.3"/>
    <row r="2374" customFormat="1" ht="13.5" x14ac:dyDescent="0.3"/>
    <row r="2375" customFormat="1" ht="13.5" x14ac:dyDescent="0.3"/>
    <row r="2376" customFormat="1" ht="13.5" x14ac:dyDescent="0.3"/>
    <row r="2377" customFormat="1" ht="13.5" x14ac:dyDescent="0.3"/>
    <row r="2378" customFormat="1" ht="13.5" x14ac:dyDescent="0.3"/>
    <row r="2379" customFormat="1" ht="13.5" x14ac:dyDescent="0.3"/>
    <row r="2380" customFormat="1" ht="13.5" x14ac:dyDescent="0.3"/>
    <row r="2381" customFormat="1" ht="13.5" x14ac:dyDescent="0.3"/>
    <row r="2382" customFormat="1" ht="13.5" x14ac:dyDescent="0.3"/>
    <row r="2383" customFormat="1" ht="13.5" x14ac:dyDescent="0.3"/>
    <row r="2384" customFormat="1" ht="13.5" x14ac:dyDescent="0.3"/>
    <row r="2385" customFormat="1" ht="13.5" x14ac:dyDescent="0.3"/>
    <row r="2386" customFormat="1" ht="13.5" x14ac:dyDescent="0.3"/>
    <row r="2387" customFormat="1" ht="13.5" x14ac:dyDescent="0.3"/>
    <row r="2388" customFormat="1" ht="13.5" x14ac:dyDescent="0.3"/>
    <row r="2389" customFormat="1" ht="13.5" x14ac:dyDescent="0.3"/>
    <row r="2390" customFormat="1" ht="13.5" x14ac:dyDescent="0.3"/>
    <row r="2391" customFormat="1" ht="13.5" x14ac:dyDescent="0.3"/>
    <row r="2392" customFormat="1" ht="13.5" x14ac:dyDescent="0.3"/>
    <row r="2393" customFormat="1" ht="13.5" x14ac:dyDescent="0.3"/>
    <row r="2394" customFormat="1" ht="13.5" x14ac:dyDescent="0.3"/>
    <row r="2395" customFormat="1" ht="13.5" x14ac:dyDescent="0.3"/>
    <row r="2396" customFormat="1" ht="13.5" x14ac:dyDescent="0.3"/>
    <row r="2397" customFormat="1" ht="13.5" x14ac:dyDescent="0.3"/>
    <row r="2398" customFormat="1" ht="13.5" x14ac:dyDescent="0.3"/>
    <row r="2399" customFormat="1" ht="13.5" x14ac:dyDescent="0.3"/>
    <row r="2400" customFormat="1" ht="13.5" x14ac:dyDescent="0.3"/>
    <row r="2401" customFormat="1" ht="13.5" x14ac:dyDescent="0.3"/>
    <row r="2402" customFormat="1" ht="13.5" x14ac:dyDescent="0.3"/>
    <row r="2403" customFormat="1" ht="13.5" x14ac:dyDescent="0.3"/>
    <row r="2404" customFormat="1" ht="13.5" x14ac:dyDescent="0.3"/>
    <row r="2405" customFormat="1" ht="13.5" x14ac:dyDescent="0.3"/>
    <row r="2406" customFormat="1" ht="13.5" x14ac:dyDescent="0.3"/>
    <row r="2407" customFormat="1" ht="13.5" x14ac:dyDescent="0.3"/>
    <row r="2408" customFormat="1" ht="13.5" x14ac:dyDescent="0.3"/>
    <row r="2409" customFormat="1" ht="13.5" x14ac:dyDescent="0.3"/>
    <row r="2410" customFormat="1" ht="13.5" x14ac:dyDescent="0.3"/>
    <row r="2411" customFormat="1" ht="13.5" x14ac:dyDescent="0.3"/>
    <row r="2412" customFormat="1" ht="13.5" x14ac:dyDescent="0.3"/>
    <row r="2413" customFormat="1" ht="13.5" x14ac:dyDescent="0.3"/>
    <row r="2414" customFormat="1" ht="13.5" x14ac:dyDescent="0.3"/>
    <row r="2415" customFormat="1" ht="13.5" x14ac:dyDescent="0.3"/>
    <row r="2416" customFormat="1" ht="13.5" x14ac:dyDescent="0.3"/>
    <row r="2417" customFormat="1" ht="13.5" x14ac:dyDescent="0.3"/>
    <row r="2418" customFormat="1" ht="13.5" x14ac:dyDescent="0.3"/>
    <row r="2419" customFormat="1" ht="13.5" x14ac:dyDescent="0.3"/>
    <row r="2420" customFormat="1" ht="13.5" x14ac:dyDescent="0.3"/>
    <row r="2421" customFormat="1" ht="13.5" x14ac:dyDescent="0.3"/>
    <row r="2422" customFormat="1" ht="13.5" x14ac:dyDescent="0.3"/>
    <row r="2423" customFormat="1" ht="13.5" x14ac:dyDescent="0.3"/>
    <row r="2424" customFormat="1" ht="13.5" x14ac:dyDescent="0.3"/>
    <row r="2425" customFormat="1" ht="13.5" x14ac:dyDescent="0.3"/>
    <row r="2426" customFormat="1" ht="13.5" x14ac:dyDescent="0.3"/>
    <row r="2427" customFormat="1" ht="13.5" x14ac:dyDescent="0.3"/>
    <row r="2428" customFormat="1" ht="13.5" x14ac:dyDescent="0.3"/>
    <row r="2429" customFormat="1" ht="13.5" x14ac:dyDescent="0.3"/>
    <row r="2430" customFormat="1" ht="13.5" x14ac:dyDescent="0.3"/>
    <row r="2431" customFormat="1" ht="13.5" x14ac:dyDescent="0.3"/>
    <row r="2432" customFormat="1" ht="13.5" x14ac:dyDescent="0.3"/>
    <row r="2433" customFormat="1" ht="13.5" x14ac:dyDescent="0.3"/>
    <row r="2434" customFormat="1" ht="13.5" x14ac:dyDescent="0.3"/>
    <row r="2435" customFormat="1" ht="13.5" x14ac:dyDescent="0.3"/>
    <row r="2436" customFormat="1" ht="13.5" x14ac:dyDescent="0.3"/>
    <row r="2437" customFormat="1" ht="13.5" x14ac:dyDescent="0.3"/>
    <row r="2438" customFormat="1" ht="13.5" x14ac:dyDescent="0.3"/>
    <row r="2439" customFormat="1" ht="13.5" x14ac:dyDescent="0.3"/>
    <row r="2440" customFormat="1" ht="13.5" x14ac:dyDescent="0.3"/>
    <row r="2441" customFormat="1" ht="13.5" x14ac:dyDescent="0.3"/>
    <row r="2442" customFormat="1" ht="13.5" x14ac:dyDescent="0.3"/>
    <row r="2443" customFormat="1" ht="13.5" x14ac:dyDescent="0.3"/>
    <row r="2444" customFormat="1" ht="13.5" x14ac:dyDescent="0.3"/>
    <row r="2445" customFormat="1" ht="13.5" x14ac:dyDescent="0.3"/>
    <row r="2446" customFormat="1" ht="13.5" x14ac:dyDescent="0.3"/>
    <row r="2447" customFormat="1" ht="13.5" x14ac:dyDescent="0.3"/>
    <row r="2448" customFormat="1" ht="13.5" x14ac:dyDescent="0.3"/>
    <row r="2449" customFormat="1" ht="13.5" x14ac:dyDescent="0.3"/>
    <row r="2450" customFormat="1" ht="13.5" x14ac:dyDescent="0.3"/>
    <row r="2451" customFormat="1" ht="13.5" x14ac:dyDescent="0.3"/>
    <row r="2452" customFormat="1" ht="13.5" x14ac:dyDescent="0.3"/>
    <row r="2453" customFormat="1" ht="13.5" x14ac:dyDescent="0.3"/>
    <row r="2454" customFormat="1" ht="13.5" x14ac:dyDescent="0.3"/>
    <row r="2455" customFormat="1" ht="13.5" x14ac:dyDescent="0.3"/>
    <row r="2456" customFormat="1" ht="13.5" x14ac:dyDescent="0.3"/>
    <row r="2457" customFormat="1" ht="13.5" x14ac:dyDescent="0.3"/>
    <row r="2458" customFormat="1" ht="13.5" x14ac:dyDescent="0.3"/>
    <row r="2459" customFormat="1" ht="13.5" x14ac:dyDescent="0.3"/>
    <row r="2460" customFormat="1" ht="13.5" x14ac:dyDescent="0.3"/>
    <row r="2461" customFormat="1" ht="13.5" x14ac:dyDescent="0.3"/>
    <row r="2462" customFormat="1" ht="13.5" x14ac:dyDescent="0.3"/>
    <row r="2463" customFormat="1" ht="13.5" x14ac:dyDescent="0.3"/>
    <row r="2464" customFormat="1" ht="13.5" x14ac:dyDescent="0.3"/>
    <row r="2465" customFormat="1" ht="13.5" x14ac:dyDescent="0.3"/>
    <row r="2466" customFormat="1" ht="13.5" x14ac:dyDescent="0.3"/>
    <row r="2467" customFormat="1" ht="13.5" x14ac:dyDescent="0.3"/>
    <row r="2468" customFormat="1" ht="13.5" x14ac:dyDescent="0.3"/>
    <row r="2469" customFormat="1" ht="13.5" x14ac:dyDescent="0.3"/>
    <row r="2470" customFormat="1" ht="13.5" x14ac:dyDescent="0.3"/>
    <row r="2471" customFormat="1" ht="13.5" x14ac:dyDescent="0.3"/>
    <row r="2472" customFormat="1" ht="13.5" x14ac:dyDescent="0.3"/>
    <row r="2473" customFormat="1" ht="13.5" x14ac:dyDescent="0.3"/>
    <row r="2474" customFormat="1" ht="13.5" x14ac:dyDescent="0.3"/>
    <row r="2475" customFormat="1" ht="13.5" x14ac:dyDescent="0.3"/>
    <row r="2476" customFormat="1" ht="13.5" x14ac:dyDescent="0.3"/>
    <row r="2477" customFormat="1" ht="13.5" x14ac:dyDescent="0.3"/>
    <row r="2478" customFormat="1" ht="13.5" x14ac:dyDescent="0.3"/>
    <row r="2479" customFormat="1" ht="13.5" x14ac:dyDescent="0.3"/>
    <row r="2480" customFormat="1" ht="13.5" x14ac:dyDescent="0.3"/>
    <row r="2481" customFormat="1" ht="13.5" x14ac:dyDescent="0.3"/>
    <row r="2482" customFormat="1" ht="13.5" x14ac:dyDescent="0.3"/>
    <row r="2483" customFormat="1" ht="13.5" x14ac:dyDescent="0.3"/>
    <row r="2484" customFormat="1" ht="13.5" x14ac:dyDescent="0.3"/>
    <row r="2485" customFormat="1" ht="13.5" x14ac:dyDescent="0.3"/>
    <row r="2486" customFormat="1" ht="13.5" x14ac:dyDescent="0.3"/>
    <row r="2487" customFormat="1" ht="13.5" x14ac:dyDescent="0.3"/>
    <row r="2488" customFormat="1" ht="13.5" x14ac:dyDescent="0.3"/>
    <row r="2489" customFormat="1" ht="13.5" x14ac:dyDescent="0.3"/>
    <row r="2490" customFormat="1" ht="13.5" x14ac:dyDescent="0.3"/>
    <row r="2491" customFormat="1" ht="13.5" x14ac:dyDescent="0.3"/>
    <row r="2492" customFormat="1" ht="13.5" x14ac:dyDescent="0.3"/>
    <row r="2493" customFormat="1" ht="13.5" x14ac:dyDescent="0.3"/>
    <row r="2494" customFormat="1" ht="13.5" x14ac:dyDescent="0.3"/>
    <row r="2495" customFormat="1" ht="13.5" x14ac:dyDescent="0.3"/>
    <row r="2496" customFormat="1" ht="13.5" x14ac:dyDescent="0.3"/>
    <row r="2497" customFormat="1" ht="13.5" x14ac:dyDescent="0.3"/>
    <row r="2498" customFormat="1" ht="13.5" x14ac:dyDescent="0.3"/>
    <row r="2499" customFormat="1" ht="13.5" x14ac:dyDescent="0.3"/>
    <row r="2500" customFormat="1" ht="13.5" x14ac:dyDescent="0.3"/>
    <row r="2501" customFormat="1" ht="13.5" x14ac:dyDescent="0.3"/>
    <row r="2502" customFormat="1" ht="13.5" x14ac:dyDescent="0.3"/>
    <row r="2503" customFormat="1" ht="13.5" x14ac:dyDescent="0.3"/>
    <row r="2504" customFormat="1" ht="13.5" x14ac:dyDescent="0.3"/>
    <row r="2505" customFormat="1" ht="13.5" x14ac:dyDescent="0.3"/>
    <row r="2506" customFormat="1" ht="13.5" x14ac:dyDescent="0.3"/>
    <row r="2507" customFormat="1" ht="13.5" x14ac:dyDescent="0.3"/>
    <row r="2508" customFormat="1" ht="13.5" x14ac:dyDescent="0.3"/>
    <row r="2509" customFormat="1" ht="13.5" x14ac:dyDescent="0.3"/>
    <row r="2510" customFormat="1" ht="13.5" x14ac:dyDescent="0.3"/>
    <row r="2511" customFormat="1" ht="13.5" x14ac:dyDescent="0.3"/>
    <row r="2512" customFormat="1" ht="13.5" x14ac:dyDescent="0.3"/>
    <row r="2513" customFormat="1" ht="13.5" x14ac:dyDescent="0.3"/>
    <row r="2514" customFormat="1" ht="13.5" x14ac:dyDescent="0.3"/>
    <row r="2515" customFormat="1" ht="13.5" x14ac:dyDescent="0.3"/>
    <row r="2516" customFormat="1" ht="13.5" x14ac:dyDescent="0.3"/>
    <row r="2517" customFormat="1" ht="13.5" x14ac:dyDescent="0.3"/>
    <row r="2518" customFormat="1" ht="13.5" x14ac:dyDescent="0.3"/>
    <row r="2519" customFormat="1" ht="13.5" x14ac:dyDescent="0.3"/>
    <row r="2520" customFormat="1" ht="13.5" x14ac:dyDescent="0.3"/>
    <row r="2521" customFormat="1" ht="13.5" x14ac:dyDescent="0.3"/>
    <row r="2522" customFormat="1" ht="13.5" x14ac:dyDescent="0.3"/>
    <row r="2523" customFormat="1" ht="13.5" x14ac:dyDescent="0.3"/>
    <row r="2524" customFormat="1" ht="13.5" x14ac:dyDescent="0.3"/>
    <row r="2525" customFormat="1" ht="13.5" x14ac:dyDescent="0.3"/>
    <row r="2526" customFormat="1" ht="13.5" x14ac:dyDescent="0.3"/>
    <row r="2527" customFormat="1" ht="13.5" x14ac:dyDescent="0.3"/>
    <row r="2528" customFormat="1" ht="13.5" x14ac:dyDescent="0.3"/>
    <row r="2529" customFormat="1" ht="13.5" x14ac:dyDescent="0.3"/>
    <row r="2530" customFormat="1" ht="13.5" x14ac:dyDescent="0.3"/>
    <row r="2531" customFormat="1" ht="13.5" x14ac:dyDescent="0.3"/>
    <row r="2532" customFormat="1" ht="13.5" x14ac:dyDescent="0.3"/>
    <row r="2533" customFormat="1" ht="13.5" x14ac:dyDescent="0.3"/>
    <row r="2534" customFormat="1" ht="13.5" x14ac:dyDescent="0.3"/>
    <row r="2535" customFormat="1" ht="13.5" x14ac:dyDescent="0.3"/>
    <row r="2536" customFormat="1" ht="13.5" x14ac:dyDescent="0.3"/>
    <row r="2537" customFormat="1" ht="13.5" x14ac:dyDescent="0.3"/>
    <row r="2538" customFormat="1" ht="13.5" x14ac:dyDescent="0.3"/>
    <row r="2539" customFormat="1" ht="13.5" x14ac:dyDescent="0.3"/>
    <row r="2540" customFormat="1" ht="13.5" x14ac:dyDescent="0.3"/>
    <row r="2541" customFormat="1" ht="13.5" x14ac:dyDescent="0.3"/>
    <row r="2542" customFormat="1" ht="13.5" x14ac:dyDescent="0.3"/>
    <row r="2543" customFormat="1" ht="13.5" x14ac:dyDescent="0.3"/>
    <row r="2544" customFormat="1" ht="13.5" x14ac:dyDescent="0.3"/>
    <row r="2545" customFormat="1" ht="13.5" x14ac:dyDescent="0.3"/>
    <row r="2546" customFormat="1" ht="13.5" x14ac:dyDescent="0.3"/>
    <row r="2547" customFormat="1" ht="13.5" x14ac:dyDescent="0.3"/>
    <row r="2548" customFormat="1" ht="13.5" x14ac:dyDescent="0.3"/>
    <row r="2549" customFormat="1" ht="13.5" x14ac:dyDescent="0.3"/>
    <row r="2550" customFormat="1" ht="13.5" x14ac:dyDescent="0.3"/>
    <row r="2551" customFormat="1" ht="13.5" x14ac:dyDescent="0.3"/>
    <row r="2552" customFormat="1" ht="13.5" x14ac:dyDescent="0.3"/>
    <row r="2553" customFormat="1" ht="13.5" x14ac:dyDescent="0.3"/>
    <row r="2554" customFormat="1" ht="13.5" x14ac:dyDescent="0.3"/>
    <row r="2555" customFormat="1" ht="13.5" x14ac:dyDescent="0.3"/>
    <row r="2556" customFormat="1" ht="13.5" x14ac:dyDescent="0.3"/>
    <row r="2557" customFormat="1" ht="13.5" x14ac:dyDescent="0.3"/>
    <row r="2558" customFormat="1" ht="13.5" x14ac:dyDescent="0.3"/>
    <row r="2559" customFormat="1" ht="13.5" x14ac:dyDescent="0.3"/>
    <row r="2560" customFormat="1" ht="13.5" x14ac:dyDescent="0.3"/>
    <row r="2561" customFormat="1" ht="13.5" x14ac:dyDescent="0.3"/>
    <row r="2562" customFormat="1" ht="13.5" x14ac:dyDescent="0.3"/>
    <row r="2563" customFormat="1" ht="13.5" x14ac:dyDescent="0.3"/>
    <row r="2564" customFormat="1" ht="13.5" x14ac:dyDescent="0.3"/>
    <row r="2565" customFormat="1" ht="13.5" x14ac:dyDescent="0.3"/>
    <row r="2566" customFormat="1" ht="13.5" x14ac:dyDescent="0.3"/>
    <row r="2567" customFormat="1" ht="13.5" x14ac:dyDescent="0.3"/>
    <row r="2568" customFormat="1" ht="13.5" x14ac:dyDescent="0.3"/>
    <row r="2569" customFormat="1" ht="13.5" x14ac:dyDescent="0.3"/>
    <row r="2570" customFormat="1" ht="13.5" x14ac:dyDescent="0.3"/>
    <row r="2571" customFormat="1" ht="13.5" x14ac:dyDescent="0.3"/>
    <row r="2572" customFormat="1" ht="13.5" x14ac:dyDescent="0.3"/>
    <row r="2573" customFormat="1" ht="13.5" x14ac:dyDescent="0.3"/>
    <row r="2574" customFormat="1" ht="13.5" x14ac:dyDescent="0.3"/>
    <row r="2575" customFormat="1" ht="13.5" x14ac:dyDescent="0.3"/>
    <row r="2576" customFormat="1" ht="13.5" x14ac:dyDescent="0.3"/>
    <row r="2577" customFormat="1" ht="13.5" x14ac:dyDescent="0.3"/>
    <row r="2578" customFormat="1" ht="13.5" x14ac:dyDescent="0.3"/>
    <row r="2579" customFormat="1" ht="13.5" x14ac:dyDescent="0.3"/>
    <row r="2580" customFormat="1" ht="13.5" x14ac:dyDescent="0.3"/>
    <row r="2581" customFormat="1" ht="13.5" x14ac:dyDescent="0.3"/>
    <row r="2582" customFormat="1" ht="13.5" x14ac:dyDescent="0.3"/>
    <row r="2583" customFormat="1" ht="13.5" x14ac:dyDescent="0.3"/>
    <row r="2584" customFormat="1" ht="13.5" x14ac:dyDescent="0.3"/>
    <row r="2585" customFormat="1" ht="13.5" x14ac:dyDescent="0.3"/>
    <row r="2586" customFormat="1" ht="13.5" x14ac:dyDescent="0.3"/>
    <row r="2587" customFormat="1" ht="13.5" x14ac:dyDescent="0.3"/>
    <row r="2588" customFormat="1" ht="13.5" x14ac:dyDescent="0.3"/>
    <row r="2589" customFormat="1" ht="13.5" x14ac:dyDescent="0.3"/>
    <row r="2590" customFormat="1" ht="13.5" x14ac:dyDescent="0.3"/>
    <row r="2591" customFormat="1" ht="13.5" x14ac:dyDescent="0.3"/>
    <row r="2592" customFormat="1" ht="13.5" x14ac:dyDescent="0.3"/>
    <row r="2593" customFormat="1" ht="13.5" x14ac:dyDescent="0.3"/>
    <row r="2594" customFormat="1" ht="13.5" x14ac:dyDescent="0.3"/>
    <row r="2595" customFormat="1" ht="13.5" x14ac:dyDescent="0.3"/>
    <row r="2596" customFormat="1" ht="13.5" x14ac:dyDescent="0.3"/>
    <row r="2597" customFormat="1" ht="13.5" x14ac:dyDescent="0.3"/>
    <row r="2598" customFormat="1" ht="13.5" x14ac:dyDescent="0.3"/>
    <row r="2599" customFormat="1" ht="13.5" x14ac:dyDescent="0.3"/>
    <row r="2600" customFormat="1" ht="13.5" x14ac:dyDescent="0.3"/>
    <row r="2601" customFormat="1" ht="13.5" x14ac:dyDescent="0.3"/>
    <row r="2602" customFormat="1" ht="13.5" x14ac:dyDescent="0.3"/>
    <row r="2603" customFormat="1" ht="13.5" x14ac:dyDescent="0.3"/>
    <row r="2604" customFormat="1" ht="13.5" x14ac:dyDescent="0.3"/>
    <row r="2605" customFormat="1" ht="13.5" x14ac:dyDescent="0.3"/>
    <row r="2606" customFormat="1" ht="13.5" x14ac:dyDescent="0.3"/>
    <row r="2607" customFormat="1" ht="13.5" x14ac:dyDescent="0.3"/>
    <row r="2608" customFormat="1" ht="13.5" x14ac:dyDescent="0.3"/>
    <row r="2609" customFormat="1" ht="13.5" x14ac:dyDescent="0.3"/>
    <row r="2610" customFormat="1" ht="13.5" x14ac:dyDescent="0.3"/>
    <row r="2611" customFormat="1" ht="13.5" x14ac:dyDescent="0.3"/>
    <row r="2612" customFormat="1" ht="13.5" x14ac:dyDescent="0.3"/>
    <row r="2613" customFormat="1" ht="13.5" x14ac:dyDescent="0.3"/>
    <row r="2614" customFormat="1" ht="13.5" x14ac:dyDescent="0.3"/>
    <row r="2615" customFormat="1" ht="13.5" x14ac:dyDescent="0.3"/>
    <row r="2616" customFormat="1" ht="13.5" x14ac:dyDescent="0.3"/>
    <row r="2617" customFormat="1" ht="13.5" x14ac:dyDescent="0.3"/>
    <row r="2618" customFormat="1" ht="13.5" x14ac:dyDescent="0.3"/>
    <row r="2619" customFormat="1" ht="13.5" x14ac:dyDescent="0.3"/>
    <row r="2620" customFormat="1" ht="13.5" x14ac:dyDescent="0.3"/>
    <row r="2621" customFormat="1" ht="13.5" x14ac:dyDescent="0.3"/>
    <row r="2622" customFormat="1" ht="13.5" x14ac:dyDescent="0.3"/>
    <row r="2623" customFormat="1" ht="13.5" x14ac:dyDescent="0.3"/>
    <row r="2624" customFormat="1" ht="13.5" x14ac:dyDescent="0.3"/>
    <row r="2625" customFormat="1" ht="13.5" x14ac:dyDescent="0.3"/>
    <row r="2626" customFormat="1" ht="13.5" x14ac:dyDescent="0.3"/>
    <row r="2627" customFormat="1" ht="13.5" x14ac:dyDescent="0.3"/>
    <row r="2628" customFormat="1" ht="13.5" x14ac:dyDescent="0.3"/>
    <row r="2629" customFormat="1" ht="13.5" x14ac:dyDescent="0.3"/>
    <row r="2630" customFormat="1" ht="13.5" x14ac:dyDescent="0.3"/>
    <row r="2631" customFormat="1" ht="13.5" x14ac:dyDescent="0.3"/>
    <row r="2632" customFormat="1" ht="13.5" x14ac:dyDescent="0.3"/>
    <row r="2633" customFormat="1" ht="13.5" x14ac:dyDescent="0.3"/>
    <row r="2634" customFormat="1" ht="13.5" x14ac:dyDescent="0.3"/>
    <row r="2635" customFormat="1" ht="13.5" x14ac:dyDescent="0.3"/>
    <row r="2636" customFormat="1" ht="13.5" x14ac:dyDescent="0.3"/>
    <row r="2637" customFormat="1" ht="13.5" x14ac:dyDescent="0.3"/>
    <row r="2638" customFormat="1" ht="13.5" x14ac:dyDescent="0.3"/>
    <row r="2639" customFormat="1" ht="13.5" x14ac:dyDescent="0.3"/>
    <row r="2640" customFormat="1" ht="13.5" x14ac:dyDescent="0.3"/>
    <row r="2641" customFormat="1" ht="13.5" x14ac:dyDescent="0.3"/>
    <row r="2642" customFormat="1" ht="13.5" x14ac:dyDescent="0.3"/>
    <row r="2643" customFormat="1" ht="13.5" x14ac:dyDescent="0.3"/>
    <row r="2644" customFormat="1" ht="13.5" x14ac:dyDescent="0.3"/>
    <row r="2645" customFormat="1" ht="13.5" x14ac:dyDescent="0.3"/>
    <row r="2646" customFormat="1" ht="13.5" x14ac:dyDescent="0.3"/>
    <row r="2647" customFormat="1" ht="13.5" x14ac:dyDescent="0.3"/>
    <row r="2648" customFormat="1" ht="13.5" x14ac:dyDescent="0.3"/>
    <row r="2649" customFormat="1" ht="13.5" x14ac:dyDescent="0.3"/>
    <row r="2650" customFormat="1" ht="13.5" x14ac:dyDescent="0.3"/>
    <row r="2651" customFormat="1" ht="13.5" x14ac:dyDescent="0.3"/>
    <row r="2652" customFormat="1" ht="13.5" x14ac:dyDescent="0.3"/>
    <row r="2653" customFormat="1" ht="13.5" x14ac:dyDescent="0.3"/>
    <row r="2654" customFormat="1" ht="13.5" x14ac:dyDescent="0.3"/>
    <row r="2655" customFormat="1" ht="13.5" x14ac:dyDescent="0.3"/>
    <row r="2656" customFormat="1" ht="13.5" x14ac:dyDescent="0.3"/>
    <row r="2657" customFormat="1" ht="13.5" x14ac:dyDescent="0.3"/>
    <row r="2658" customFormat="1" ht="13.5" x14ac:dyDescent="0.3"/>
    <row r="2659" customFormat="1" ht="13.5" x14ac:dyDescent="0.3"/>
    <row r="2660" customFormat="1" ht="13.5" x14ac:dyDescent="0.3"/>
    <row r="2661" customFormat="1" ht="13.5" x14ac:dyDescent="0.3"/>
    <row r="2662" customFormat="1" ht="13.5" x14ac:dyDescent="0.3"/>
    <row r="2663" customFormat="1" ht="13.5" x14ac:dyDescent="0.3"/>
    <row r="2664" customFormat="1" ht="13.5" x14ac:dyDescent="0.3"/>
    <row r="2665" customFormat="1" ht="13.5" x14ac:dyDescent="0.3"/>
    <row r="2666" customFormat="1" ht="13.5" x14ac:dyDescent="0.3"/>
    <row r="2667" customFormat="1" ht="13.5" x14ac:dyDescent="0.3"/>
    <row r="2668" customFormat="1" ht="13.5" x14ac:dyDescent="0.3"/>
    <row r="2669" customFormat="1" ht="13.5" x14ac:dyDescent="0.3"/>
    <row r="2670" customFormat="1" ht="13.5" x14ac:dyDescent="0.3"/>
    <row r="2671" customFormat="1" ht="13.5" x14ac:dyDescent="0.3"/>
    <row r="2672" customFormat="1" ht="13.5" x14ac:dyDescent="0.3"/>
    <row r="2673" customFormat="1" ht="13.5" x14ac:dyDescent="0.3"/>
    <row r="2674" customFormat="1" ht="13.5" x14ac:dyDescent="0.3"/>
    <row r="2675" customFormat="1" ht="13.5" x14ac:dyDescent="0.3"/>
    <row r="2676" customFormat="1" ht="13.5" x14ac:dyDescent="0.3"/>
    <row r="2677" customFormat="1" ht="13.5" x14ac:dyDescent="0.3"/>
    <row r="2678" customFormat="1" ht="13.5" x14ac:dyDescent="0.3"/>
    <row r="2679" customFormat="1" ht="13.5" x14ac:dyDescent="0.3"/>
    <row r="2680" customFormat="1" ht="13.5" x14ac:dyDescent="0.3"/>
    <row r="2681" customFormat="1" ht="13.5" x14ac:dyDescent="0.3"/>
    <row r="2682" customFormat="1" ht="13.5" x14ac:dyDescent="0.3"/>
    <row r="2683" customFormat="1" ht="13.5" x14ac:dyDescent="0.3"/>
    <row r="2684" customFormat="1" ht="13.5" x14ac:dyDescent="0.3"/>
    <row r="2685" customFormat="1" ht="13.5" x14ac:dyDescent="0.3"/>
    <row r="2686" customFormat="1" ht="13.5" x14ac:dyDescent="0.3"/>
    <row r="2687" customFormat="1" ht="13.5" x14ac:dyDescent="0.3"/>
    <row r="2688" customFormat="1" ht="13.5" x14ac:dyDescent="0.3"/>
    <row r="2689" customFormat="1" ht="13.5" x14ac:dyDescent="0.3"/>
    <row r="2690" customFormat="1" ht="13.5" x14ac:dyDescent="0.3"/>
    <row r="2691" customFormat="1" ht="13.5" x14ac:dyDescent="0.3"/>
    <row r="2692" customFormat="1" ht="13.5" x14ac:dyDescent="0.3"/>
    <row r="2693" customFormat="1" ht="13.5" x14ac:dyDescent="0.3"/>
    <row r="2694" customFormat="1" ht="13.5" x14ac:dyDescent="0.3"/>
    <row r="2695" customFormat="1" ht="13.5" x14ac:dyDescent="0.3"/>
    <row r="2696" customFormat="1" ht="13.5" x14ac:dyDescent="0.3"/>
    <row r="2697" customFormat="1" ht="13.5" x14ac:dyDescent="0.3"/>
    <row r="2698" customFormat="1" ht="13.5" x14ac:dyDescent="0.3"/>
    <row r="2699" customFormat="1" ht="13.5" x14ac:dyDescent="0.3"/>
    <row r="2700" customFormat="1" ht="13.5" x14ac:dyDescent="0.3"/>
    <row r="2701" customFormat="1" ht="13.5" x14ac:dyDescent="0.3"/>
    <row r="2702" customFormat="1" ht="13.5" x14ac:dyDescent="0.3"/>
    <row r="2703" customFormat="1" ht="13.5" x14ac:dyDescent="0.3"/>
    <row r="2704" customFormat="1" ht="13.5" x14ac:dyDescent="0.3"/>
    <row r="2705" customFormat="1" ht="13.5" x14ac:dyDescent="0.3"/>
    <row r="2706" customFormat="1" ht="13.5" x14ac:dyDescent="0.3"/>
    <row r="2707" customFormat="1" ht="13.5" x14ac:dyDescent="0.3"/>
    <row r="2708" customFormat="1" ht="13.5" x14ac:dyDescent="0.3"/>
    <row r="2709" customFormat="1" ht="13.5" x14ac:dyDescent="0.3"/>
    <row r="2710" customFormat="1" ht="13.5" x14ac:dyDescent="0.3"/>
    <row r="2711" customFormat="1" ht="13.5" x14ac:dyDescent="0.3"/>
    <row r="2712" customFormat="1" ht="13.5" x14ac:dyDescent="0.3"/>
    <row r="2713" customFormat="1" ht="13.5" x14ac:dyDescent="0.3"/>
    <row r="2714" customFormat="1" ht="13.5" x14ac:dyDescent="0.3"/>
    <row r="2715" customFormat="1" ht="13.5" x14ac:dyDescent="0.3"/>
    <row r="2716" customFormat="1" ht="13.5" x14ac:dyDescent="0.3"/>
    <row r="2717" customFormat="1" ht="13.5" x14ac:dyDescent="0.3"/>
    <row r="2718" customFormat="1" ht="13.5" x14ac:dyDescent="0.3"/>
    <row r="2719" customFormat="1" ht="13.5" x14ac:dyDescent="0.3"/>
    <row r="2720" customFormat="1" ht="13.5" x14ac:dyDescent="0.3"/>
    <row r="2721" customFormat="1" ht="13.5" x14ac:dyDescent="0.3"/>
    <row r="2722" customFormat="1" ht="13.5" x14ac:dyDescent="0.3"/>
    <row r="2723" customFormat="1" ht="13.5" x14ac:dyDescent="0.3"/>
    <row r="2724" customFormat="1" ht="13.5" x14ac:dyDescent="0.3"/>
    <row r="2725" customFormat="1" ht="13.5" x14ac:dyDescent="0.3"/>
    <row r="2726" customFormat="1" ht="13.5" x14ac:dyDescent="0.3"/>
    <row r="2727" customFormat="1" ht="13.5" x14ac:dyDescent="0.3"/>
    <row r="2728" customFormat="1" ht="13.5" x14ac:dyDescent="0.3"/>
    <row r="2729" customFormat="1" ht="13.5" x14ac:dyDescent="0.3"/>
    <row r="2730" customFormat="1" ht="13.5" x14ac:dyDescent="0.3"/>
    <row r="2731" customFormat="1" ht="13.5" x14ac:dyDescent="0.3"/>
    <row r="2732" customFormat="1" ht="13.5" x14ac:dyDescent="0.3"/>
    <row r="2733" customFormat="1" ht="13.5" x14ac:dyDescent="0.3"/>
    <row r="2734" customFormat="1" ht="13.5" x14ac:dyDescent="0.3"/>
    <row r="2735" customFormat="1" ht="13.5" x14ac:dyDescent="0.3"/>
    <row r="2736" customFormat="1" ht="13.5" x14ac:dyDescent="0.3"/>
    <row r="2737" customFormat="1" ht="13.5" x14ac:dyDescent="0.3"/>
    <row r="2738" customFormat="1" ht="13.5" x14ac:dyDescent="0.3"/>
    <row r="2739" customFormat="1" ht="13.5" x14ac:dyDescent="0.3"/>
    <row r="2740" customFormat="1" ht="13.5" x14ac:dyDescent="0.3"/>
    <row r="2741" customFormat="1" ht="13.5" x14ac:dyDescent="0.3"/>
    <row r="2742" customFormat="1" ht="13.5" x14ac:dyDescent="0.3"/>
    <row r="2743" customFormat="1" ht="13.5" x14ac:dyDescent="0.3"/>
    <row r="2744" customFormat="1" ht="13.5" x14ac:dyDescent="0.3"/>
    <row r="2745" customFormat="1" ht="13.5" x14ac:dyDescent="0.3"/>
    <row r="2746" customFormat="1" ht="13.5" x14ac:dyDescent="0.3"/>
    <row r="2747" customFormat="1" ht="13.5" x14ac:dyDescent="0.3"/>
    <row r="2748" customFormat="1" ht="13.5" x14ac:dyDescent="0.3"/>
    <row r="2749" customFormat="1" ht="13.5" x14ac:dyDescent="0.3"/>
    <row r="2750" customFormat="1" ht="13.5" x14ac:dyDescent="0.3"/>
    <row r="2751" customFormat="1" ht="13.5" x14ac:dyDescent="0.3"/>
    <row r="2752" customFormat="1" ht="13.5" x14ac:dyDescent="0.3"/>
    <row r="2753" customFormat="1" ht="13.5" x14ac:dyDescent="0.3"/>
    <row r="2754" customFormat="1" ht="13.5" x14ac:dyDescent="0.3"/>
    <row r="2755" customFormat="1" ht="13.5" x14ac:dyDescent="0.3"/>
    <row r="2756" customFormat="1" ht="13.5" x14ac:dyDescent="0.3"/>
    <row r="2757" customFormat="1" ht="13.5" x14ac:dyDescent="0.3"/>
    <row r="2758" customFormat="1" ht="13.5" x14ac:dyDescent="0.3"/>
    <row r="2759" customFormat="1" ht="13.5" x14ac:dyDescent="0.3"/>
    <row r="2760" customFormat="1" ht="13.5" x14ac:dyDescent="0.3"/>
    <row r="2761" customFormat="1" ht="13.5" x14ac:dyDescent="0.3"/>
    <row r="2762" customFormat="1" ht="13.5" x14ac:dyDescent="0.3"/>
    <row r="2763" customFormat="1" ht="13.5" x14ac:dyDescent="0.3"/>
    <row r="2764" customFormat="1" ht="13.5" x14ac:dyDescent="0.3"/>
    <row r="2765" customFormat="1" ht="13.5" x14ac:dyDescent="0.3"/>
    <row r="2766" customFormat="1" ht="13.5" x14ac:dyDescent="0.3"/>
    <row r="2767" customFormat="1" ht="13.5" x14ac:dyDescent="0.3"/>
    <row r="2768" customFormat="1" ht="13.5" x14ac:dyDescent="0.3"/>
    <row r="2769" customFormat="1" ht="13.5" x14ac:dyDescent="0.3"/>
    <row r="2770" customFormat="1" ht="13.5" x14ac:dyDescent="0.3"/>
    <row r="2771" customFormat="1" ht="13.5" x14ac:dyDescent="0.3"/>
    <row r="2772" customFormat="1" ht="13.5" x14ac:dyDescent="0.3"/>
    <row r="2773" customFormat="1" ht="13.5" x14ac:dyDescent="0.3"/>
    <row r="2774" customFormat="1" ht="13.5" x14ac:dyDescent="0.3"/>
    <row r="2775" customFormat="1" ht="13.5" x14ac:dyDescent="0.3"/>
    <row r="2776" customFormat="1" ht="13.5" x14ac:dyDescent="0.3"/>
    <row r="2777" customFormat="1" ht="13.5" x14ac:dyDescent="0.3"/>
    <row r="2778" customFormat="1" ht="13.5" x14ac:dyDescent="0.3"/>
    <row r="2779" customFormat="1" ht="13.5" x14ac:dyDescent="0.3"/>
    <row r="2780" customFormat="1" ht="13.5" x14ac:dyDescent="0.3"/>
    <row r="2781" customFormat="1" ht="13.5" x14ac:dyDescent="0.3"/>
    <row r="2782" customFormat="1" ht="13.5" x14ac:dyDescent="0.3"/>
    <row r="2783" customFormat="1" ht="13.5" x14ac:dyDescent="0.3"/>
    <row r="2784" customFormat="1" ht="13.5" x14ac:dyDescent="0.3"/>
    <row r="2785" customFormat="1" ht="13.5" x14ac:dyDescent="0.3"/>
    <row r="2786" customFormat="1" ht="13.5" x14ac:dyDescent="0.3"/>
    <row r="2787" customFormat="1" ht="13.5" x14ac:dyDescent="0.3"/>
    <row r="2788" customFormat="1" ht="13.5" x14ac:dyDescent="0.3"/>
    <row r="2789" customFormat="1" ht="13.5" x14ac:dyDescent="0.3"/>
    <row r="2790" customFormat="1" ht="13.5" x14ac:dyDescent="0.3"/>
    <row r="2791" customFormat="1" ht="13.5" x14ac:dyDescent="0.3"/>
    <row r="2792" customFormat="1" ht="13.5" x14ac:dyDescent="0.3"/>
    <row r="2793" customFormat="1" ht="13.5" x14ac:dyDescent="0.3"/>
    <row r="2794" customFormat="1" ht="13.5" x14ac:dyDescent="0.3"/>
    <row r="2795" customFormat="1" ht="13.5" x14ac:dyDescent="0.3"/>
    <row r="2796" customFormat="1" ht="13.5" x14ac:dyDescent="0.3"/>
    <row r="2797" customFormat="1" ht="13.5" x14ac:dyDescent="0.3"/>
    <row r="2798" customFormat="1" ht="13.5" x14ac:dyDescent="0.3"/>
    <row r="2799" customFormat="1" ht="13.5" x14ac:dyDescent="0.3"/>
    <row r="2800" customFormat="1" ht="13.5" x14ac:dyDescent="0.3"/>
    <row r="2801" customFormat="1" ht="13.5" x14ac:dyDescent="0.3"/>
    <row r="2802" customFormat="1" ht="13.5" x14ac:dyDescent="0.3"/>
    <row r="2803" customFormat="1" ht="13.5" x14ac:dyDescent="0.3"/>
    <row r="2804" customFormat="1" ht="13.5" x14ac:dyDescent="0.3"/>
    <row r="2805" customFormat="1" ht="13.5" x14ac:dyDescent="0.3"/>
    <row r="2806" customFormat="1" ht="13.5" x14ac:dyDescent="0.3"/>
    <row r="2807" customFormat="1" ht="13.5" x14ac:dyDescent="0.3"/>
    <row r="2808" customFormat="1" ht="13.5" x14ac:dyDescent="0.3"/>
    <row r="2809" customFormat="1" ht="13.5" x14ac:dyDescent="0.3"/>
    <row r="2810" customFormat="1" ht="13.5" x14ac:dyDescent="0.3"/>
    <row r="2811" customFormat="1" ht="13.5" x14ac:dyDescent="0.3"/>
    <row r="2812" customFormat="1" ht="13.5" x14ac:dyDescent="0.3"/>
    <row r="2813" customFormat="1" ht="13.5" x14ac:dyDescent="0.3"/>
    <row r="2814" customFormat="1" ht="13.5" x14ac:dyDescent="0.3"/>
    <row r="2815" customFormat="1" ht="13.5" x14ac:dyDescent="0.3"/>
    <row r="2816" customFormat="1" ht="13.5" x14ac:dyDescent="0.3"/>
    <row r="2817" customFormat="1" ht="13.5" x14ac:dyDescent="0.3"/>
    <row r="2818" customFormat="1" ht="13.5" x14ac:dyDescent="0.3"/>
    <row r="2819" customFormat="1" ht="13.5" x14ac:dyDescent="0.3"/>
    <row r="2820" customFormat="1" ht="13.5" x14ac:dyDescent="0.3"/>
    <row r="2821" customFormat="1" ht="13.5" x14ac:dyDescent="0.3"/>
    <row r="2822" customFormat="1" ht="13.5" x14ac:dyDescent="0.3"/>
    <row r="2823" customFormat="1" ht="13.5" x14ac:dyDescent="0.3"/>
    <row r="2824" customFormat="1" ht="13.5" x14ac:dyDescent="0.3"/>
    <row r="2825" customFormat="1" ht="13.5" x14ac:dyDescent="0.3"/>
    <row r="2826" customFormat="1" ht="13.5" x14ac:dyDescent="0.3"/>
    <row r="2827" customFormat="1" ht="13.5" x14ac:dyDescent="0.3"/>
    <row r="2828" customFormat="1" ht="13.5" x14ac:dyDescent="0.3"/>
    <row r="2829" customFormat="1" ht="13.5" x14ac:dyDescent="0.3"/>
    <row r="2830" customFormat="1" ht="13.5" x14ac:dyDescent="0.3"/>
    <row r="2831" customFormat="1" ht="13.5" x14ac:dyDescent="0.3"/>
    <row r="2832" customFormat="1" ht="13.5" x14ac:dyDescent="0.3"/>
    <row r="2833" customFormat="1" ht="13.5" x14ac:dyDescent="0.3"/>
    <row r="2834" customFormat="1" ht="13.5" x14ac:dyDescent="0.3"/>
    <row r="2835" customFormat="1" ht="13.5" x14ac:dyDescent="0.3"/>
    <row r="2836" customFormat="1" ht="13.5" x14ac:dyDescent="0.3"/>
    <row r="2837" customFormat="1" ht="13.5" x14ac:dyDescent="0.3"/>
    <row r="2838" customFormat="1" ht="13.5" x14ac:dyDescent="0.3"/>
    <row r="2839" customFormat="1" ht="13.5" x14ac:dyDescent="0.3"/>
    <row r="2840" customFormat="1" ht="13.5" x14ac:dyDescent="0.3"/>
    <row r="2841" customFormat="1" ht="13.5" x14ac:dyDescent="0.3"/>
    <row r="2842" customFormat="1" ht="13.5" x14ac:dyDescent="0.3"/>
    <row r="2843" customFormat="1" ht="13.5" x14ac:dyDescent="0.3"/>
    <row r="2844" customFormat="1" ht="13.5" x14ac:dyDescent="0.3"/>
    <row r="2845" customFormat="1" ht="13.5" x14ac:dyDescent="0.3"/>
    <row r="2846" customFormat="1" ht="13.5" x14ac:dyDescent="0.3"/>
    <row r="2847" customFormat="1" ht="13.5" x14ac:dyDescent="0.3"/>
    <row r="2848" customFormat="1" ht="13.5" x14ac:dyDescent="0.3"/>
    <row r="2849" customFormat="1" ht="13.5" x14ac:dyDescent="0.3"/>
    <row r="2850" customFormat="1" ht="13.5" x14ac:dyDescent="0.3"/>
    <row r="2851" customFormat="1" ht="13.5" x14ac:dyDescent="0.3"/>
    <row r="2852" customFormat="1" ht="13.5" x14ac:dyDescent="0.3"/>
    <row r="2853" customFormat="1" ht="13.5" x14ac:dyDescent="0.3"/>
    <row r="2854" customFormat="1" ht="13.5" x14ac:dyDescent="0.3"/>
    <row r="2855" customFormat="1" ht="13.5" x14ac:dyDescent="0.3"/>
    <row r="2856" customFormat="1" ht="13.5" x14ac:dyDescent="0.3"/>
    <row r="2857" customFormat="1" ht="13.5" x14ac:dyDescent="0.3"/>
    <row r="2858" customFormat="1" ht="13.5" x14ac:dyDescent="0.3"/>
    <row r="2859" customFormat="1" ht="13.5" x14ac:dyDescent="0.3"/>
    <row r="2860" customFormat="1" ht="13.5" x14ac:dyDescent="0.3"/>
    <row r="2861" customFormat="1" ht="13.5" x14ac:dyDescent="0.3"/>
    <row r="2862" customFormat="1" ht="13.5" x14ac:dyDescent="0.3"/>
    <row r="2863" customFormat="1" ht="13.5" x14ac:dyDescent="0.3"/>
    <row r="2864" customFormat="1" ht="13.5" x14ac:dyDescent="0.3"/>
    <row r="2865" customFormat="1" ht="13.5" x14ac:dyDescent="0.3"/>
    <row r="2866" customFormat="1" ht="13.5" x14ac:dyDescent="0.3"/>
    <row r="2867" customFormat="1" ht="13.5" x14ac:dyDescent="0.3"/>
    <row r="2868" customFormat="1" ht="13.5" x14ac:dyDescent="0.3"/>
    <row r="2869" customFormat="1" ht="13.5" x14ac:dyDescent="0.3"/>
    <row r="2870" customFormat="1" ht="13.5" x14ac:dyDescent="0.3"/>
    <row r="2871" customFormat="1" ht="13.5" x14ac:dyDescent="0.3"/>
    <row r="2872" customFormat="1" ht="13.5" x14ac:dyDescent="0.3"/>
    <row r="2873" customFormat="1" ht="13.5" x14ac:dyDescent="0.3"/>
    <row r="2874" customFormat="1" ht="13.5" x14ac:dyDescent="0.3"/>
    <row r="2875" customFormat="1" ht="13.5" x14ac:dyDescent="0.3"/>
    <row r="2876" customFormat="1" ht="13.5" x14ac:dyDescent="0.3"/>
    <row r="2877" customFormat="1" ht="13.5" x14ac:dyDescent="0.3"/>
    <row r="2878" customFormat="1" ht="13.5" x14ac:dyDescent="0.3"/>
    <row r="2879" customFormat="1" ht="13.5" x14ac:dyDescent="0.3"/>
    <row r="2880" customFormat="1" ht="13.5" x14ac:dyDescent="0.3"/>
    <row r="2881" customFormat="1" ht="13.5" x14ac:dyDescent="0.3"/>
    <row r="2882" customFormat="1" ht="13.5" x14ac:dyDescent="0.3"/>
    <row r="2883" customFormat="1" ht="13.5" x14ac:dyDescent="0.3"/>
    <row r="2884" customFormat="1" ht="13.5" x14ac:dyDescent="0.3"/>
    <row r="2885" customFormat="1" ht="13.5" x14ac:dyDescent="0.3"/>
    <row r="2886" customFormat="1" ht="13.5" x14ac:dyDescent="0.3"/>
    <row r="2887" customFormat="1" ht="13.5" x14ac:dyDescent="0.3"/>
    <row r="2888" customFormat="1" ht="13.5" x14ac:dyDescent="0.3"/>
    <row r="2889" customFormat="1" ht="13.5" x14ac:dyDescent="0.3"/>
    <row r="2890" customFormat="1" ht="13.5" x14ac:dyDescent="0.3"/>
    <row r="2891" customFormat="1" ht="13.5" x14ac:dyDescent="0.3"/>
    <row r="2892" customFormat="1" ht="13.5" x14ac:dyDescent="0.3"/>
    <row r="2893" customFormat="1" ht="13.5" x14ac:dyDescent="0.3"/>
    <row r="2894" customFormat="1" ht="13.5" x14ac:dyDescent="0.3"/>
    <row r="2895" customFormat="1" ht="13.5" x14ac:dyDescent="0.3"/>
    <row r="2896" customFormat="1" ht="13.5" x14ac:dyDescent="0.3"/>
    <row r="2897" customFormat="1" ht="13.5" x14ac:dyDescent="0.3"/>
    <row r="2898" customFormat="1" ht="13.5" x14ac:dyDescent="0.3"/>
    <row r="2899" customFormat="1" ht="13.5" x14ac:dyDescent="0.3"/>
    <row r="2900" customFormat="1" ht="13.5" x14ac:dyDescent="0.3"/>
    <row r="2901" customFormat="1" ht="13.5" x14ac:dyDescent="0.3"/>
    <row r="2902" customFormat="1" ht="13.5" x14ac:dyDescent="0.3"/>
    <row r="2903" customFormat="1" ht="13.5" x14ac:dyDescent="0.3"/>
    <row r="2904" customFormat="1" ht="13.5" x14ac:dyDescent="0.3"/>
    <row r="2905" customFormat="1" ht="13.5" x14ac:dyDescent="0.3"/>
    <row r="2906" customFormat="1" ht="13.5" x14ac:dyDescent="0.3"/>
    <row r="2907" customFormat="1" ht="13.5" x14ac:dyDescent="0.3"/>
    <row r="2908" customFormat="1" ht="13.5" x14ac:dyDescent="0.3"/>
    <row r="2909" customFormat="1" ht="13.5" x14ac:dyDescent="0.3"/>
    <row r="2910" customFormat="1" ht="13.5" x14ac:dyDescent="0.3"/>
    <row r="2911" customFormat="1" ht="13.5" x14ac:dyDescent="0.3"/>
    <row r="2912" customFormat="1" ht="13.5" x14ac:dyDescent="0.3"/>
    <row r="2913" customFormat="1" ht="13.5" x14ac:dyDescent="0.3"/>
    <row r="2914" customFormat="1" ht="13.5" x14ac:dyDescent="0.3"/>
    <row r="2915" customFormat="1" ht="13.5" x14ac:dyDescent="0.3"/>
    <row r="2916" customFormat="1" ht="13.5" x14ac:dyDescent="0.3"/>
    <row r="2917" customFormat="1" ht="13.5" x14ac:dyDescent="0.3"/>
    <row r="2918" customFormat="1" ht="13.5" x14ac:dyDescent="0.3"/>
    <row r="2919" customFormat="1" ht="13.5" x14ac:dyDescent="0.3"/>
    <row r="2920" customFormat="1" ht="13.5" x14ac:dyDescent="0.3"/>
    <row r="2921" customFormat="1" ht="13.5" x14ac:dyDescent="0.3"/>
    <row r="2922" customFormat="1" ht="13.5" x14ac:dyDescent="0.3"/>
    <row r="2923" customFormat="1" ht="13.5" x14ac:dyDescent="0.3"/>
    <row r="2924" customFormat="1" ht="13.5" x14ac:dyDescent="0.3"/>
    <row r="2925" customFormat="1" ht="13.5" x14ac:dyDescent="0.3"/>
    <row r="2926" customFormat="1" ht="13.5" x14ac:dyDescent="0.3"/>
    <row r="2927" customFormat="1" ht="13.5" x14ac:dyDescent="0.3"/>
    <row r="2928" customFormat="1" ht="13.5" x14ac:dyDescent="0.3"/>
    <row r="2929" customFormat="1" ht="13.5" x14ac:dyDescent="0.3"/>
    <row r="2930" customFormat="1" ht="13.5" x14ac:dyDescent="0.3"/>
    <row r="2931" customFormat="1" ht="13.5" x14ac:dyDescent="0.3"/>
    <row r="2932" customFormat="1" ht="13.5" x14ac:dyDescent="0.3"/>
    <row r="2933" customFormat="1" ht="13.5" x14ac:dyDescent="0.3"/>
    <row r="2934" customFormat="1" ht="13.5" x14ac:dyDescent="0.3"/>
    <row r="2935" customFormat="1" ht="13.5" x14ac:dyDescent="0.3"/>
    <row r="2936" customFormat="1" ht="13.5" x14ac:dyDescent="0.3"/>
    <row r="2937" customFormat="1" ht="13.5" x14ac:dyDescent="0.3"/>
    <row r="2938" customFormat="1" ht="13.5" x14ac:dyDescent="0.3"/>
    <row r="2939" customFormat="1" ht="13.5" x14ac:dyDescent="0.3"/>
    <row r="2940" customFormat="1" ht="13.5" x14ac:dyDescent="0.3"/>
    <row r="2941" customFormat="1" ht="13.5" x14ac:dyDescent="0.3"/>
    <row r="2942" customFormat="1" ht="13.5" x14ac:dyDescent="0.3"/>
    <row r="2943" customFormat="1" ht="13.5" x14ac:dyDescent="0.3"/>
    <row r="2944" customFormat="1" ht="13.5" x14ac:dyDescent="0.3"/>
    <row r="2945" customFormat="1" ht="13.5" x14ac:dyDescent="0.3"/>
    <row r="2946" customFormat="1" ht="13.5" x14ac:dyDescent="0.3"/>
    <row r="2947" customFormat="1" ht="13.5" x14ac:dyDescent="0.3"/>
    <row r="2948" customFormat="1" ht="13.5" x14ac:dyDescent="0.3"/>
    <row r="2949" customFormat="1" ht="13.5" x14ac:dyDescent="0.3"/>
    <row r="2950" customFormat="1" ht="13.5" x14ac:dyDescent="0.3"/>
    <row r="2951" customFormat="1" ht="13.5" x14ac:dyDescent="0.3"/>
    <row r="2952" customFormat="1" ht="13.5" x14ac:dyDescent="0.3"/>
    <row r="2953" customFormat="1" ht="13.5" x14ac:dyDescent="0.3"/>
    <row r="2954" customFormat="1" ht="13.5" x14ac:dyDescent="0.3"/>
    <row r="2955" customFormat="1" ht="13.5" x14ac:dyDescent="0.3"/>
    <row r="2956" customFormat="1" ht="13.5" x14ac:dyDescent="0.3"/>
    <row r="2957" customFormat="1" ht="13.5" x14ac:dyDescent="0.3"/>
    <row r="2958" customFormat="1" ht="13.5" x14ac:dyDescent="0.3"/>
    <row r="2959" customFormat="1" ht="13.5" x14ac:dyDescent="0.3"/>
    <row r="2960" customFormat="1" ht="13.5" x14ac:dyDescent="0.3"/>
    <row r="2961" customFormat="1" ht="13.5" x14ac:dyDescent="0.3"/>
    <row r="2962" customFormat="1" ht="13.5" x14ac:dyDescent="0.3"/>
    <row r="2963" customFormat="1" ht="13.5" x14ac:dyDescent="0.3"/>
    <row r="2964" customFormat="1" ht="13.5" x14ac:dyDescent="0.3"/>
    <row r="2965" customFormat="1" ht="13.5" x14ac:dyDescent="0.3"/>
    <row r="2966" customFormat="1" ht="13.5" x14ac:dyDescent="0.3"/>
    <row r="2967" customFormat="1" ht="13.5" x14ac:dyDescent="0.3"/>
    <row r="2968" customFormat="1" ht="13.5" x14ac:dyDescent="0.3"/>
    <row r="2969" customFormat="1" ht="13.5" x14ac:dyDescent="0.3"/>
    <row r="2970" customFormat="1" ht="13.5" x14ac:dyDescent="0.3"/>
    <row r="2971" customFormat="1" ht="13.5" x14ac:dyDescent="0.3"/>
    <row r="2972" customFormat="1" ht="13.5" x14ac:dyDescent="0.3"/>
    <row r="2973" customFormat="1" ht="13.5" x14ac:dyDescent="0.3"/>
    <row r="2974" customFormat="1" ht="13.5" x14ac:dyDescent="0.3"/>
    <row r="2975" customFormat="1" ht="13.5" x14ac:dyDescent="0.3"/>
    <row r="2976" customFormat="1" ht="13.5" x14ac:dyDescent="0.3"/>
    <row r="2977" customFormat="1" ht="13.5" x14ac:dyDescent="0.3"/>
    <row r="2978" customFormat="1" ht="13.5" x14ac:dyDescent="0.3"/>
    <row r="2979" customFormat="1" ht="13.5" x14ac:dyDescent="0.3"/>
    <row r="2980" customFormat="1" ht="13.5" x14ac:dyDescent="0.3"/>
    <row r="2981" customFormat="1" ht="13.5" x14ac:dyDescent="0.3"/>
    <row r="2982" customFormat="1" ht="13.5" x14ac:dyDescent="0.3"/>
    <row r="2983" customFormat="1" ht="13.5" x14ac:dyDescent="0.3"/>
    <row r="2984" customFormat="1" ht="13.5" x14ac:dyDescent="0.3"/>
    <row r="2985" customFormat="1" ht="13.5" x14ac:dyDescent="0.3"/>
    <row r="2986" customFormat="1" ht="13.5" x14ac:dyDescent="0.3"/>
    <row r="2987" customFormat="1" ht="13.5" x14ac:dyDescent="0.3"/>
    <row r="2988" customFormat="1" ht="13.5" x14ac:dyDescent="0.3"/>
    <row r="2989" customFormat="1" ht="13.5" x14ac:dyDescent="0.3"/>
    <row r="2990" customFormat="1" ht="13.5" x14ac:dyDescent="0.3"/>
    <row r="2991" customFormat="1" ht="13.5" x14ac:dyDescent="0.3"/>
    <row r="2992" customFormat="1" ht="13.5" x14ac:dyDescent="0.3"/>
    <row r="2993" customFormat="1" ht="13.5" x14ac:dyDescent="0.3"/>
    <row r="2994" customFormat="1" ht="13.5" x14ac:dyDescent="0.3"/>
    <row r="2995" customFormat="1" ht="13.5" x14ac:dyDescent="0.3"/>
    <row r="2996" customFormat="1" ht="13.5" x14ac:dyDescent="0.3"/>
    <row r="2997" customFormat="1" ht="13.5" x14ac:dyDescent="0.3"/>
    <row r="2998" customFormat="1" ht="13.5" x14ac:dyDescent="0.3"/>
    <row r="2999" customFormat="1" ht="13.5" x14ac:dyDescent="0.3"/>
    <row r="3000" customFormat="1" ht="13.5" x14ac:dyDescent="0.3"/>
    <row r="3001" customFormat="1" ht="13.5" x14ac:dyDescent="0.3"/>
    <row r="3002" customFormat="1" ht="13.5" x14ac:dyDescent="0.3"/>
    <row r="3003" customFormat="1" ht="13.5" x14ac:dyDescent="0.3"/>
    <row r="3004" customFormat="1" ht="13.5" x14ac:dyDescent="0.3"/>
    <row r="3005" customFormat="1" ht="13.5" x14ac:dyDescent="0.3"/>
    <row r="3006" customFormat="1" ht="13.5" x14ac:dyDescent="0.3"/>
    <row r="3007" customFormat="1" ht="13.5" x14ac:dyDescent="0.3"/>
    <row r="3008" customFormat="1" ht="13.5" x14ac:dyDescent="0.3"/>
    <row r="3009" customFormat="1" ht="13.5" x14ac:dyDescent="0.3"/>
    <row r="3010" customFormat="1" ht="13.5" x14ac:dyDescent="0.3"/>
    <row r="3011" customFormat="1" ht="13.5" x14ac:dyDescent="0.3"/>
    <row r="3012" customFormat="1" ht="13.5" x14ac:dyDescent="0.3"/>
    <row r="3013" customFormat="1" ht="13.5" x14ac:dyDescent="0.3"/>
    <row r="3014" customFormat="1" ht="13.5" x14ac:dyDescent="0.3"/>
    <row r="3015" customFormat="1" ht="13.5" x14ac:dyDescent="0.3"/>
    <row r="3016" customFormat="1" ht="13.5" x14ac:dyDescent="0.3"/>
    <row r="3017" customFormat="1" ht="13.5" x14ac:dyDescent="0.3"/>
    <row r="3018" customFormat="1" ht="13.5" x14ac:dyDescent="0.3"/>
    <row r="3019" customFormat="1" ht="13.5" x14ac:dyDescent="0.3"/>
    <row r="3020" customFormat="1" ht="13.5" x14ac:dyDescent="0.3"/>
    <row r="3021" customFormat="1" ht="13.5" x14ac:dyDescent="0.3"/>
    <row r="3022" customFormat="1" ht="13.5" x14ac:dyDescent="0.3"/>
    <row r="3023" customFormat="1" ht="13.5" x14ac:dyDescent="0.3"/>
    <row r="3024" customFormat="1" ht="13.5" x14ac:dyDescent="0.3"/>
    <row r="3025" customFormat="1" ht="13.5" x14ac:dyDescent="0.3"/>
    <row r="3026" customFormat="1" ht="13.5" x14ac:dyDescent="0.3"/>
    <row r="3027" customFormat="1" ht="13.5" x14ac:dyDescent="0.3"/>
    <row r="3028" customFormat="1" ht="13.5" x14ac:dyDescent="0.3"/>
    <row r="3029" customFormat="1" ht="13.5" x14ac:dyDescent="0.3"/>
    <row r="3030" customFormat="1" ht="13.5" x14ac:dyDescent="0.3"/>
    <row r="3031" customFormat="1" ht="13.5" x14ac:dyDescent="0.3"/>
    <row r="3032" customFormat="1" ht="13.5" x14ac:dyDescent="0.3"/>
    <row r="3033" customFormat="1" ht="13.5" x14ac:dyDescent="0.3"/>
    <row r="3034" customFormat="1" ht="13.5" x14ac:dyDescent="0.3"/>
    <row r="3035" customFormat="1" ht="13.5" x14ac:dyDescent="0.3"/>
    <row r="3036" customFormat="1" ht="13.5" x14ac:dyDescent="0.3"/>
    <row r="3037" customFormat="1" ht="13.5" x14ac:dyDescent="0.3"/>
    <row r="3038" customFormat="1" ht="13.5" x14ac:dyDescent="0.3"/>
    <row r="3039" customFormat="1" ht="13.5" x14ac:dyDescent="0.3"/>
    <row r="3040" customFormat="1" ht="13.5" x14ac:dyDescent="0.3"/>
    <row r="3041" customFormat="1" ht="13.5" x14ac:dyDescent="0.3"/>
    <row r="3042" customFormat="1" ht="13.5" x14ac:dyDescent="0.3"/>
    <row r="3043" customFormat="1" ht="13.5" x14ac:dyDescent="0.3"/>
    <row r="3044" customFormat="1" ht="13.5" x14ac:dyDescent="0.3"/>
    <row r="3045" customFormat="1" ht="13.5" x14ac:dyDescent="0.3"/>
    <row r="3046" customFormat="1" ht="13.5" x14ac:dyDescent="0.3"/>
    <row r="3047" customFormat="1" ht="13.5" x14ac:dyDescent="0.3"/>
    <row r="3048" customFormat="1" ht="13.5" x14ac:dyDescent="0.3"/>
    <row r="3049" customFormat="1" ht="13.5" x14ac:dyDescent="0.3"/>
    <row r="3050" customFormat="1" ht="13.5" x14ac:dyDescent="0.3"/>
    <row r="3051" customFormat="1" ht="13.5" x14ac:dyDescent="0.3"/>
    <row r="3052" customFormat="1" ht="13.5" x14ac:dyDescent="0.3"/>
    <row r="3053" customFormat="1" ht="13.5" x14ac:dyDescent="0.3"/>
    <row r="3054" customFormat="1" ht="13.5" x14ac:dyDescent="0.3"/>
    <row r="3055" customFormat="1" ht="13.5" x14ac:dyDescent="0.3"/>
    <row r="3056" customFormat="1" ht="13.5" x14ac:dyDescent="0.3"/>
    <row r="3057" customFormat="1" ht="13.5" x14ac:dyDescent="0.3"/>
    <row r="3058" customFormat="1" ht="13.5" x14ac:dyDescent="0.3"/>
    <row r="3059" customFormat="1" ht="13.5" x14ac:dyDescent="0.3"/>
    <row r="3060" customFormat="1" ht="13.5" x14ac:dyDescent="0.3"/>
    <row r="3061" customFormat="1" ht="13.5" x14ac:dyDescent="0.3"/>
    <row r="3062" customFormat="1" ht="13.5" x14ac:dyDescent="0.3"/>
    <row r="3063" customFormat="1" ht="13.5" x14ac:dyDescent="0.3"/>
    <row r="3064" customFormat="1" ht="13.5" x14ac:dyDescent="0.3"/>
    <row r="3065" customFormat="1" ht="13.5" x14ac:dyDescent="0.3"/>
    <row r="3066" customFormat="1" ht="13.5" x14ac:dyDescent="0.3"/>
    <row r="3067" customFormat="1" ht="13.5" x14ac:dyDescent="0.3"/>
    <row r="3068" customFormat="1" ht="13.5" x14ac:dyDescent="0.3"/>
    <row r="3069" customFormat="1" ht="13.5" x14ac:dyDescent="0.3"/>
    <row r="3070" customFormat="1" ht="13.5" x14ac:dyDescent="0.3"/>
    <row r="3071" customFormat="1" ht="13.5" x14ac:dyDescent="0.3"/>
    <row r="3072" customFormat="1" ht="13.5" x14ac:dyDescent="0.3"/>
    <row r="3073" customFormat="1" ht="13.5" x14ac:dyDescent="0.3"/>
    <row r="3074" customFormat="1" ht="13.5" x14ac:dyDescent="0.3"/>
    <row r="3075" customFormat="1" ht="13.5" x14ac:dyDescent="0.3"/>
    <row r="3076" customFormat="1" ht="13.5" x14ac:dyDescent="0.3"/>
    <row r="3077" customFormat="1" ht="13.5" x14ac:dyDescent="0.3"/>
    <row r="3078" customFormat="1" ht="13.5" x14ac:dyDescent="0.3"/>
    <row r="3079" customFormat="1" ht="13.5" x14ac:dyDescent="0.3"/>
    <row r="3080" customFormat="1" ht="13.5" x14ac:dyDescent="0.3"/>
    <row r="3081" customFormat="1" ht="13.5" x14ac:dyDescent="0.3"/>
    <row r="3082" customFormat="1" ht="13.5" x14ac:dyDescent="0.3"/>
    <row r="3083" customFormat="1" ht="13.5" x14ac:dyDescent="0.3"/>
    <row r="3084" customFormat="1" ht="13.5" x14ac:dyDescent="0.3"/>
    <row r="3085" customFormat="1" ht="13.5" x14ac:dyDescent="0.3"/>
    <row r="3086" customFormat="1" ht="13.5" x14ac:dyDescent="0.3"/>
    <row r="3087" customFormat="1" ht="13.5" x14ac:dyDescent="0.3"/>
    <row r="3088" customFormat="1" ht="13.5" x14ac:dyDescent="0.3"/>
    <row r="3089" customFormat="1" ht="13.5" x14ac:dyDescent="0.3"/>
    <row r="3090" customFormat="1" ht="13.5" x14ac:dyDescent="0.3"/>
    <row r="3091" customFormat="1" ht="13.5" x14ac:dyDescent="0.3"/>
    <row r="3092" customFormat="1" ht="13.5" x14ac:dyDescent="0.3"/>
    <row r="3093" customFormat="1" ht="13.5" x14ac:dyDescent="0.3"/>
    <row r="3094" customFormat="1" ht="13.5" x14ac:dyDescent="0.3"/>
    <row r="3095" customFormat="1" ht="13.5" x14ac:dyDescent="0.3"/>
    <row r="3096" customFormat="1" ht="13.5" x14ac:dyDescent="0.3"/>
    <row r="3097" customFormat="1" ht="13.5" x14ac:dyDescent="0.3"/>
    <row r="3098" customFormat="1" ht="13.5" x14ac:dyDescent="0.3"/>
    <row r="3099" customFormat="1" ht="13.5" x14ac:dyDescent="0.3"/>
    <row r="3100" customFormat="1" ht="13.5" x14ac:dyDescent="0.3"/>
    <row r="3101" customFormat="1" ht="13.5" x14ac:dyDescent="0.3"/>
    <row r="3102" customFormat="1" ht="13.5" x14ac:dyDescent="0.3"/>
    <row r="3103" customFormat="1" ht="13.5" x14ac:dyDescent="0.3"/>
    <row r="3104" customFormat="1" ht="13.5" x14ac:dyDescent="0.3"/>
    <row r="3105" customFormat="1" ht="13.5" x14ac:dyDescent="0.3"/>
    <row r="3106" customFormat="1" ht="13.5" x14ac:dyDescent="0.3"/>
    <row r="3107" customFormat="1" ht="13.5" x14ac:dyDescent="0.3"/>
    <row r="3108" customFormat="1" ht="13.5" x14ac:dyDescent="0.3"/>
    <row r="3109" customFormat="1" ht="13.5" x14ac:dyDescent="0.3"/>
    <row r="3110" customFormat="1" ht="13.5" x14ac:dyDescent="0.3"/>
    <row r="3111" customFormat="1" ht="13.5" x14ac:dyDescent="0.3"/>
    <row r="3112" customFormat="1" ht="13.5" x14ac:dyDescent="0.3"/>
    <row r="3113" customFormat="1" ht="13.5" x14ac:dyDescent="0.3"/>
    <row r="3114" customFormat="1" ht="13.5" x14ac:dyDescent="0.3"/>
    <row r="3115" customFormat="1" ht="13.5" x14ac:dyDescent="0.3"/>
    <row r="3116" customFormat="1" ht="13.5" x14ac:dyDescent="0.3"/>
    <row r="3117" customFormat="1" ht="13.5" x14ac:dyDescent="0.3"/>
    <row r="3118" customFormat="1" ht="13.5" x14ac:dyDescent="0.3"/>
    <row r="3119" customFormat="1" ht="13.5" x14ac:dyDescent="0.3"/>
    <row r="3120" customFormat="1" ht="13.5" x14ac:dyDescent="0.3"/>
    <row r="3121" customFormat="1" ht="13.5" x14ac:dyDescent="0.3"/>
    <row r="3122" customFormat="1" ht="13.5" x14ac:dyDescent="0.3"/>
    <row r="3123" customFormat="1" ht="13.5" x14ac:dyDescent="0.3"/>
    <row r="3124" customFormat="1" ht="13.5" x14ac:dyDescent="0.3"/>
    <row r="3125" customFormat="1" ht="13.5" x14ac:dyDescent="0.3"/>
    <row r="3126" customFormat="1" ht="13.5" x14ac:dyDescent="0.3"/>
    <row r="3127" customFormat="1" ht="13.5" x14ac:dyDescent="0.3"/>
    <row r="3128" customFormat="1" ht="13.5" x14ac:dyDescent="0.3"/>
    <row r="3129" customFormat="1" ht="13.5" x14ac:dyDescent="0.3"/>
    <row r="3130" customFormat="1" ht="13.5" x14ac:dyDescent="0.3"/>
    <row r="3131" customFormat="1" ht="13.5" x14ac:dyDescent="0.3"/>
    <row r="3132" customFormat="1" ht="13.5" x14ac:dyDescent="0.3"/>
    <row r="3133" customFormat="1" ht="13.5" x14ac:dyDescent="0.3"/>
    <row r="3134" customFormat="1" ht="13.5" x14ac:dyDescent="0.3"/>
    <row r="3135" customFormat="1" ht="13.5" x14ac:dyDescent="0.3"/>
    <row r="3136" customFormat="1" ht="13.5" x14ac:dyDescent="0.3"/>
    <row r="3137" customFormat="1" ht="13.5" x14ac:dyDescent="0.3"/>
    <row r="3138" customFormat="1" ht="13.5" x14ac:dyDescent="0.3"/>
    <row r="3139" customFormat="1" ht="13.5" x14ac:dyDescent="0.3"/>
    <row r="3140" customFormat="1" ht="13.5" x14ac:dyDescent="0.3"/>
    <row r="3141" customFormat="1" ht="13.5" x14ac:dyDescent="0.3"/>
    <row r="3142" customFormat="1" ht="13.5" x14ac:dyDescent="0.3"/>
    <row r="3143" customFormat="1" ht="13.5" x14ac:dyDescent="0.3"/>
    <row r="3144" customFormat="1" ht="13.5" x14ac:dyDescent="0.3"/>
    <row r="3145" customFormat="1" ht="13.5" x14ac:dyDescent="0.3"/>
    <row r="3146" customFormat="1" ht="13.5" x14ac:dyDescent="0.3"/>
    <row r="3147" customFormat="1" ht="13.5" x14ac:dyDescent="0.3"/>
    <row r="3148" customFormat="1" ht="13.5" x14ac:dyDescent="0.3"/>
    <row r="3149" customFormat="1" ht="13.5" x14ac:dyDescent="0.3"/>
    <row r="3150" customFormat="1" ht="13.5" x14ac:dyDescent="0.3"/>
    <row r="3151" customFormat="1" ht="13.5" x14ac:dyDescent="0.3"/>
    <row r="3152" customFormat="1" ht="13.5" x14ac:dyDescent="0.3"/>
    <row r="3153" customFormat="1" ht="13.5" x14ac:dyDescent="0.3"/>
    <row r="3154" customFormat="1" ht="13.5" x14ac:dyDescent="0.3"/>
    <row r="3155" customFormat="1" ht="13.5" x14ac:dyDescent="0.3"/>
    <row r="3156" customFormat="1" ht="13.5" x14ac:dyDescent="0.3"/>
    <row r="3157" customFormat="1" ht="13.5" x14ac:dyDescent="0.3"/>
    <row r="3158" customFormat="1" ht="13.5" x14ac:dyDescent="0.3"/>
    <row r="3159" customFormat="1" ht="13.5" x14ac:dyDescent="0.3"/>
    <row r="3160" customFormat="1" ht="13.5" x14ac:dyDescent="0.3"/>
    <row r="3161" customFormat="1" ht="13.5" x14ac:dyDescent="0.3"/>
    <row r="3162" customFormat="1" ht="13.5" x14ac:dyDescent="0.3"/>
    <row r="3163" customFormat="1" ht="13.5" x14ac:dyDescent="0.3"/>
    <row r="3164" customFormat="1" ht="13.5" x14ac:dyDescent="0.3"/>
    <row r="3165" customFormat="1" ht="13.5" x14ac:dyDescent="0.3"/>
    <row r="3166" customFormat="1" ht="13.5" x14ac:dyDescent="0.3"/>
    <row r="3167" customFormat="1" ht="13.5" x14ac:dyDescent="0.3"/>
    <row r="3168" customFormat="1" ht="13.5" x14ac:dyDescent="0.3"/>
    <row r="3169" customFormat="1" ht="13.5" x14ac:dyDescent="0.3"/>
    <row r="3170" customFormat="1" ht="13.5" x14ac:dyDescent="0.3"/>
    <row r="3171" customFormat="1" ht="13.5" x14ac:dyDescent="0.3"/>
    <row r="3172" customFormat="1" ht="13.5" x14ac:dyDescent="0.3"/>
    <row r="3173" customFormat="1" ht="13.5" x14ac:dyDescent="0.3"/>
    <row r="3174" customFormat="1" ht="13.5" x14ac:dyDescent="0.3"/>
    <row r="3175" customFormat="1" ht="13.5" x14ac:dyDescent="0.3"/>
    <row r="3176" customFormat="1" ht="13.5" x14ac:dyDescent="0.3"/>
    <row r="3177" customFormat="1" ht="13.5" x14ac:dyDescent="0.3"/>
    <row r="3178" customFormat="1" ht="13.5" x14ac:dyDescent="0.3"/>
    <row r="3179" customFormat="1" ht="13.5" x14ac:dyDescent="0.3"/>
    <row r="3180" customFormat="1" ht="13.5" x14ac:dyDescent="0.3"/>
    <row r="3181" customFormat="1" ht="13.5" x14ac:dyDescent="0.3"/>
    <row r="3182" customFormat="1" ht="13.5" x14ac:dyDescent="0.3"/>
    <row r="3183" customFormat="1" ht="13.5" x14ac:dyDescent="0.3"/>
    <row r="3184" customFormat="1" ht="13.5" x14ac:dyDescent="0.3"/>
    <row r="3185" customFormat="1" ht="13.5" x14ac:dyDescent="0.3"/>
    <row r="3186" customFormat="1" ht="13.5" x14ac:dyDescent="0.3"/>
    <row r="3187" customFormat="1" ht="13.5" x14ac:dyDescent="0.3"/>
    <row r="3188" customFormat="1" ht="13.5" x14ac:dyDescent="0.3"/>
    <row r="3189" customFormat="1" ht="13.5" x14ac:dyDescent="0.3"/>
    <row r="3190" customFormat="1" ht="13.5" x14ac:dyDescent="0.3"/>
    <row r="3191" customFormat="1" ht="13.5" x14ac:dyDescent="0.3"/>
    <row r="3192" customFormat="1" ht="13.5" x14ac:dyDescent="0.3"/>
    <row r="3193" customFormat="1" ht="13.5" x14ac:dyDescent="0.3"/>
    <row r="3194" customFormat="1" ht="13.5" x14ac:dyDescent="0.3"/>
    <row r="3195" customFormat="1" ht="13.5" x14ac:dyDescent="0.3"/>
    <row r="3196" customFormat="1" ht="13.5" x14ac:dyDescent="0.3"/>
    <row r="3197" customFormat="1" ht="13.5" x14ac:dyDescent="0.3"/>
    <row r="3198" customFormat="1" ht="13.5" x14ac:dyDescent="0.3"/>
    <row r="3199" customFormat="1" ht="13.5" x14ac:dyDescent="0.3"/>
    <row r="3200" customFormat="1" ht="13.5" x14ac:dyDescent="0.3"/>
    <row r="3201" customFormat="1" ht="13.5" x14ac:dyDescent="0.3"/>
    <row r="3202" customFormat="1" ht="13.5" x14ac:dyDescent="0.3"/>
    <row r="3203" customFormat="1" ht="13.5" x14ac:dyDescent="0.3"/>
    <row r="3204" customFormat="1" ht="13.5" x14ac:dyDescent="0.3"/>
    <row r="3205" customFormat="1" ht="13.5" x14ac:dyDescent="0.3"/>
    <row r="3206" customFormat="1" ht="13.5" x14ac:dyDescent="0.3"/>
    <row r="3207" customFormat="1" ht="13.5" x14ac:dyDescent="0.3"/>
    <row r="3208" customFormat="1" ht="13.5" x14ac:dyDescent="0.3"/>
    <row r="3209" customFormat="1" ht="13.5" x14ac:dyDescent="0.3"/>
    <row r="3210" customFormat="1" ht="13.5" x14ac:dyDescent="0.3"/>
    <row r="3211" customFormat="1" ht="13.5" x14ac:dyDescent="0.3"/>
    <row r="3212" customFormat="1" ht="13.5" x14ac:dyDescent="0.3"/>
    <row r="3213" customFormat="1" ht="13.5" x14ac:dyDescent="0.3"/>
    <row r="3214" customFormat="1" ht="13.5" x14ac:dyDescent="0.3"/>
    <row r="3215" customFormat="1" ht="13.5" x14ac:dyDescent="0.3"/>
    <row r="3216" customFormat="1" ht="13.5" x14ac:dyDescent="0.3"/>
    <row r="3217" customFormat="1" ht="13.5" x14ac:dyDescent="0.3"/>
    <row r="3218" customFormat="1" ht="13.5" x14ac:dyDescent="0.3"/>
    <row r="3219" customFormat="1" ht="13.5" x14ac:dyDescent="0.3"/>
    <row r="3220" customFormat="1" ht="13.5" x14ac:dyDescent="0.3"/>
    <row r="3221" customFormat="1" ht="13.5" x14ac:dyDescent="0.3"/>
    <row r="3222" customFormat="1" ht="13.5" x14ac:dyDescent="0.3"/>
    <row r="3223" customFormat="1" ht="13.5" x14ac:dyDescent="0.3"/>
    <row r="3224" customFormat="1" ht="13.5" x14ac:dyDescent="0.3"/>
    <row r="3225" customFormat="1" ht="13.5" x14ac:dyDescent="0.3"/>
    <row r="3226" customFormat="1" ht="13.5" x14ac:dyDescent="0.3"/>
    <row r="3227" customFormat="1" ht="13.5" x14ac:dyDescent="0.3"/>
    <row r="3228" customFormat="1" ht="13.5" x14ac:dyDescent="0.3"/>
    <row r="3229" customFormat="1" ht="13.5" x14ac:dyDescent="0.3"/>
    <row r="3230" customFormat="1" ht="13.5" x14ac:dyDescent="0.3"/>
    <row r="3231" customFormat="1" ht="13.5" x14ac:dyDescent="0.3"/>
    <row r="3232" customFormat="1" ht="13.5" x14ac:dyDescent="0.3"/>
    <row r="3233" customFormat="1" ht="13.5" x14ac:dyDescent="0.3"/>
    <row r="3234" customFormat="1" ht="13.5" x14ac:dyDescent="0.3"/>
    <row r="3235" customFormat="1" ht="13.5" x14ac:dyDescent="0.3"/>
    <row r="3236" customFormat="1" ht="13.5" x14ac:dyDescent="0.3"/>
    <row r="3237" customFormat="1" ht="13.5" x14ac:dyDescent="0.3"/>
    <row r="3238" customFormat="1" ht="13.5" x14ac:dyDescent="0.3"/>
    <row r="3239" customFormat="1" ht="13.5" x14ac:dyDescent="0.3"/>
    <row r="3240" customFormat="1" ht="13.5" x14ac:dyDescent="0.3"/>
    <row r="3241" customFormat="1" ht="13.5" x14ac:dyDescent="0.3"/>
    <row r="3242" customFormat="1" ht="13.5" x14ac:dyDescent="0.3"/>
    <row r="3243" customFormat="1" ht="13.5" x14ac:dyDescent="0.3"/>
    <row r="3244" customFormat="1" ht="13.5" x14ac:dyDescent="0.3"/>
    <row r="3245" customFormat="1" ht="13.5" x14ac:dyDescent="0.3"/>
    <row r="3246" customFormat="1" ht="13.5" x14ac:dyDescent="0.3"/>
    <row r="3247" customFormat="1" ht="13.5" x14ac:dyDescent="0.3"/>
    <row r="3248" customFormat="1" ht="13.5" x14ac:dyDescent="0.3"/>
    <row r="3249" customFormat="1" ht="13.5" x14ac:dyDescent="0.3"/>
    <row r="3250" customFormat="1" ht="13.5" x14ac:dyDescent="0.3"/>
    <row r="3251" customFormat="1" ht="13.5" x14ac:dyDescent="0.3"/>
    <row r="3252" customFormat="1" ht="13.5" x14ac:dyDescent="0.3"/>
    <row r="3253" customFormat="1" ht="13.5" x14ac:dyDescent="0.3"/>
    <row r="3254" customFormat="1" ht="13.5" x14ac:dyDescent="0.3"/>
    <row r="3255" customFormat="1" ht="13.5" x14ac:dyDescent="0.3"/>
    <row r="3256" customFormat="1" ht="13.5" x14ac:dyDescent="0.3"/>
    <row r="3257" customFormat="1" ht="13.5" x14ac:dyDescent="0.3"/>
    <row r="3258" customFormat="1" ht="13.5" x14ac:dyDescent="0.3"/>
    <row r="3259" customFormat="1" ht="13.5" x14ac:dyDescent="0.3"/>
    <row r="3260" customFormat="1" ht="13.5" x14ac:dyDescent="0.3"/>
    <row r="3261" customFormat="1" ht="13.5" x14ac:dyDescent="0.3"/>
    <row r="3262" customFormat="1" ht="13.5" x14ac:dyDescent="0.3"/>
    <row r="3263" customFormat="1" ht="13.5" x14ac:dyDescent="0.3"/>
    <row r="3264" customFormat="1" ht="13.5" x14ac:dyDescent="0.3"/>
    <row r="3265" customFormat="1" ht="13.5" x14ac:dyDescent="0.3"/>
    <row r="3266" customFormat="1" ht="13.5" x14ac:dyDescent="0.3"/>
    <row r="3267" customFormat="1" ht="13.5" x14ac:dyDescent="0.3"/>
    <row r="3268" customFormat="1" ht="13.5" x14ac:dyDescent="0.3"/>
    <row r="3269" customFormat="1" ht="13.5" x14ac:dyDescent="0.3"/>
    <row r="3270" customFormat="1" ht="13.5" x14ac:dyDescent="0.3"/>
    <row r="3271" customFormat="1" ht="13.5" x14ac:dyDescent="0.3"/>
    <row r="3272" customFormat="1" ht="13.5" x14ac:dyDescent="0.3"/>
    <row r="3273" customFormat="1" ht="13.5" x14ac:dyDescent="0.3"/>
    <row r="3274" customFormat="1" ht="13.5" x14ac:dyDescent="0.3"/>
    <row r="3275" customFormat="1" ht="13.5" x14ac:dyDescent="0.3"/>
    <row r="3276" customFormat="1" ht="13.5" x14ac:dyDescent="0.3"/>
    <row r="3277" customFormat="1" ht="13.5" x14ac:dyDescent="0.3"/>
    <row r="3278" customFormat="1" ht="13.5" x14ac:dyDescent="0.3"/>
    <row r="3279" customFormat="1" ht="13.5" x14ac:dyDescent="0.3"/>
    <row r="3280" customFormat="1" ht="13.5" x14ac:dyDescent="0.3"/>
    <row r="3281" customFormat="1" ht="13.5" x14ac:dyDescent="0.3"/>
    <row r="3282" customFormat="1" ht="13.5" x14ac:dyDescent="0.3"/>
    <row r="3283" customFormat="1" ht="13.5" x14ac:dyDescent="0.3"/>
    <row r="3284" customFormat="1" ht="13.5" x14ac:dyDescent="0.3"/>
    <row r="3285" customFormat="1" ht="13.5" x14ac:dyDescent="0.3"/>
    <row r="3286" customFormat="1" ht="13.5" x14ac:dyDescent="0.3"/>
    <row r="3287" customFormat="1" ht="13.5" x14ac:dyDescent="0.3"/>
    <row r="3288" customFormat="1" ht="13.5" x14ac:dyDescent="0.3"/>
    <row r="3289" customFormat="1" ht="13.5" x14ac:dyDescent="0.3"/>
    <row r="3290" customFormat="1" ht="13.5" x14ac:dyDescent="0.3"/>
    <row r="3291" customFormat="1" ht="13.5" x14ac:dyDescent="0.3"/>
    <row r="3292" customFormat="1" ht="13.5" x14ac:dyDescent="0.3"/>
    <row r="3293" customFormat="1" ht="13.5" x14ac:dyDescent="0.3"/>
    <row r="3294" customFormat="1" ht="13.5" x14ac:dyDescent="0.3"/>
    <row r="3295" customFormat="1" ht="13.5" x14ac:dyDescent="0.3"/>
    <row r="3296" customFormat="1" ht="13.5" x14ac:dyDescent="0.3"/>
    <row r="3297" customFormat="1" ht="13.5" x14ac:dyDescent="0.3"/>
    <row r="3298" customFormat="1" ht="13.5" x14ac:dyDescent="0.3"/>
    <row r="3299" customFormat="1" ht="13.5" x14ac:dyDescent="0.3"/>
    <row r="3300" customFormat="1" ht="13.5" x14ac:dyDescent="0.3"/>
    <row r="3301" customFormat="1" ht="13.5" x14ac:dyDescent="0.3"/>
    <row r="3302" customFormat="1" ht="13.5" x14ac:dyDescent="0.3"/>
    <row r="3303" customFormat="1" ht="13.5" x14ac:dyDescent="0.3"/>
    <row r="3304" customFormat="1" ht="13.5" x14ac:dyDescent="0.3"/>
    <row r="3305" customFormat="1" ht="13.5" x14ac:dyDescent="0.3"/>
    <row r="3306" customFormat="1" ht="13.5" x14ac:dyDescent="0.3"/>
    <row r="3307" customFormat="1" ht="13.5" x14ac:dyDescent="0.3"/>
    <row r="3308" customFormat="1" ht="13.5" x14ac:dyDescent="0.3"/>
    <row r="3309" customFormat="1" ht="13.5" x14ac:dyDescent="0.3"/>
    <row r="3310" customFormat="1" ht="13.5" x14ac:dyDescent="0.3"/>
    <row r="3311" customFormat="1" ht="13.5" x14ac:dyDescent="0.3"/>
    <row r="3312" customFormat="1" ht="13.5" x14ac:dyDescent="0.3"/>
    <row r="3313" customFormat="1" ht="13.5" x14ac:dyDescent="0.3"/>
    <row r="3314" customFormat="1" ht="13.5" x14ac:dyDescent="0.3"/>
    <row r="3315" customFormat="1" ht="13.5" x14ac:dyDescent="0.3"/>
    <row r="3316" customFormat="1" ht="13.5" x14ac:dyDescent="0.3"/>
    <row r="3317" customFormat="1" ht="13.5" x14ac:dyDescent="0.3"/>
    <row r="3318" customFormat="1" ht="13.5" x14ac:dyDescent="0.3"/>
    <row r="3319" customFormat="1" ht="13.5" x14ac:dyDescent="0.3"/>
    <row r="3320" customFormat="1" ht="13.5" x14ac:dyDescent="0.3"/>
    <row r="3321" customFormat="1" ht="13.5" x14ac:dyDescent="0.3"/>
    <row r="3322" customFormat="1" ht="13.5" x14ac:dyDescent="0.3"/>
    <row r="3323" customFormat="1" ht="13.5" x14ac:dyDescent="0.3"/>
    <row r="3324" customFormat="1" ht="13.5" x14ac:dyDescent="0.3"/>
    <row r="3325" customFormat="1" ht="13.5" x14ac:dyDescent="0.3"/>
    <row r="3326" customFormat="1" ht="13.5" x14ac:dyDescent="0.3"/>
    <row r="3327" customFormat="1" ht="13.5" x14ac:dyDescent="0.3"/>
    <row r="3328" customFormat="1" ht="13.5" x14ac:dyDescent="0.3"/>
    <row r="3329" customFormat="1" ht="13.5" x14ac:dyDescent="0.3"/>
    <row r="3330" customFormat="1" ht="13.5" x14ac:dyDescent="0.3"/>
    <row r="3331" customFormat="1" ht="13.5" x14ac:dyDescent="0.3"/>
    <row r="3332" customFormat="1" ht="13.5" x14ac:dyDescent="0.3"/>
    <row r="3333" customFormat="1" ht="13.5" x14ac:dyDescent="0.3"/>
    <row r="3334" customFormat="1" ht="13.5" x14ac:dyDescent="0.3"/>
    <row r="3335" customFormat="1" ht="13.5" x14ac:dyDescent="0.3"/>
    <row r="3336" customFormat="1" ht="13.5" x14ac:dyDescent="0.3"/>
    <row r="3337" customFormat="1" ht="13.5" x14ac:dyDescent="0.3"/>
    <row r="3338" customFormat="1" ht="13.5" x14ac:dyDescent="0.3"/>
    <row r="3339" customFormat="1" ht="13.5" x14ac:dyDescent="0.3"/>
    <row r="3340" customFormat="1" ht="13.5" x14ac:dyDescent="0.3"/>
    <row r="3341" customFormat="1" ht="13.5" x14ac:dyDescent="0.3"/>
    <row r="3342" customFormat="1" ht="13.5" x14ac:dyDescent="0.3"/>
    <row r="3343" customFormat="1" ht="13.5" x14ac:dyDescent="0.3"/>
    <row r="3344" customFormat="1" ht="13.5" x14ac:dyDescent="0.3"/>
    <row r="3345" customFormat="1" ht="13.5" x14ac:dyDescent="0.3"/>
    <row r="3346" customFormat="1" ht="13.5" x14ac:dyDescent="0.3"/>
    <row r="3347" customFormat="1" ht="13.5" x14ac:dyDescent="0.3"/>
    <row r="3348" customFormat="1" ht="13.5" x14ac:dyDescent="0.3"/>
    <row r="3349" customFormat="1" ht="13.5" x14ac:dyDescent="0.3"/>
    <row r="3350" customFormat="1" ht="13.5" x14ac:dyDescent="0.3"/>
    <row r="3351" customFormat="1" ht="13.5" x14ac:dyDescent="0.3"/>
    <row r="3352" customFormat="1" ht="13.5" x14ac:dyDescent="0.3"/>
    <row r="3353" customFormat="1" ht="13.5" x14ac:dyDescent="0.3"/>
    <row r="3354" customFormat="1" ht="13.5" x14ac:dyDescent="0.3"/>
    <row r="3355" customFormat="1" ht="13.5" x14ac:dyDescent="0.3"/>
    <row r="3356" customFormat="1" ht="13.5" x14ac:dyDescent="0.3"/>
    <row r="3357" customFormat="1" ht="13.5" x14ac:dyDescent="0.3"/>
    <row r="3358" customFormat="1" ht="13.5" x14ac:dyDescent="0.3"/>
    <row r="3359" customFormat="1" ht="13.5" x14ac:dyDescent="0.3"/>
    <row r="3360" customFormat="1" ht="13.5" x14ac:dyDescent="0.3"/>
    <row r="3361" customFormat="1" ht="13.5" x14ac:dyDescent="0.3"/>
    <row r="3362" customFormat="1" ht="13.5" x14ac:dyDescent="0.3"/>
    <row r="3363" customFormat="1" ht="13.5" x14ac:dyDescent="0.3"/>
    <row r="3364" customFormat="1" ht="13.5" x14ac:dyDescent="0.3"/>
    <row r="3365" customFormat="1" ht="13.5" x14ac:dyDescent="0.3"/>
    <row r="3366" customFormat="1" ht="13.5" x14ac:dyDescent="0.3"/>
    <row r="3367" customFormat="1" ht="13.5" x14ac:dyDescent="0.3"/>
    <row r="3368" customFormat="1" ht="13.5" x14ac:dyDescent="0.3"/>
    <row r="3369" customFormat="1" ht="13.5" x14ac:dyDescent="0.3"/>
    <row r="3370" customFormat="1" ht="13.5" x14ac:dyDescent="0.3"/>
    <row r="3371" customFormat="1" ht="13.5" x14ac:dyDescent="0.3"/>
    <row r="3372" customFormat="1" ht="13.5" x14ac:dyDescent="0.3"/>
    <row r="3373" customFormat="1" ht="13.5" x14ac:dyDescent="0.3"/>
    <row r="3374" customFormat="1" ht="13.5" x14ac:dyDescent="0.3"/>
    <row r="3375" customFormat="1" ht="13.5" x14ac:dyDescent="0.3"/>
    <row r="3376" customFormat="1" ht="13.5" x14ac:dyDescent="0.3"/>
    <row r="3377" customFormat="1" ht="13.5" x14ac:dyDescent="0.3"/>
    <row r="3378" customFormat="1" ht="13.5" x14ac:dyDescent="0.3"/>
    <row r="3379" customFormat="1" ht="13.5" x14ac:dyDescent="0.3"/>
    <row r="3380" customFormat="1" ht="13.5" x14ac:dyDescent="0.3"/>
    <row r="3381" customFormat="1" ht="13.5" x14ac:dyDescent="0.3"/>
    <row r="3382" customFormat="1" ht="13.5" x14ac:dyDescent="0.3"/>
    <row r="3383" customFormat="1" ht="13.5" x14ac:dyDescent="0.3"/>
    <row r="3384" customFormat="1" ht="13.5" x14ac:dyDescent="0.3"/>
    <row r="3385" customFormat="1" ht="13.5" x14ac:dyDescent="0.3"/>
    <row r="3386" customFormat="1" ht="13.5" x14ac:dyDescent="0.3"/>
    <row r="3387" customFormat="1" ht="13.5" x14ac:dyDescent="0.3"/>
    <row r="3388" customFormat="1" ht="13.5" x14ac:dyDescent="0.3"/>
    <row r="3389" customFormat="1" ht="13.5" x14ac:dyDescent="0.3"/>
    <row r="3390" customFormat="1" ht="13.5" x14ac:dyDescent="0.3"/>
    <row r="3391" customFormat="1" ht="13.5" x14ac:dyDescent="0.3"/>
    <row r="3392" customFormat="1" ht="13.5" x14ac:dyDescent="0.3"/>
    <row r="3393" customFormat="1" ht="13.5" x14ac:dyDescent="0.3"/>
    <row r="3394" customFormat="1" ht="13.5" x14ac:dyDescent="0.3"/>
    <row r="3395" customFormat="1" ht="13.5" x14ac:dyDescent="0.3"/>
    <row r="3396" customFormat="1" ht="13.5" x14ac:dyDescent="0.3"/>
    <row r="3397" customFormat="1" ht="13.5" x14ac:dyDescent="0.3"/>
    <row r="3398" customFormat="1" ht="13.5" x14ac:dyDescent="0.3"/>
    <row r="3399" customFormat="1" ht="13.5" x14ac:dyDescent="0.3"/>
    <row r="3400" customFormat="1" ht="13.5" x14ac:dyDescent="0.3"/>
    <row r="3401" customFormat="1" ht="13.5" x14ac:dyDescent="0.3"/>
    <row r="3402" customFormat="1" ht="13.5" x14ac:dyDescent="0.3"/>
    <row r="3403" customFormat="1" ht="13.5" x14ac:dyDescent="0.3"/>
    <row r="3404" customFormat="1" ht="13.5" x14ac:dyDescent="0.3"/>
    <row r="3405" customFormat="1" ht="13.5" x14ac:dyDescent="0.3"/>
    <row r="3406" customFormat="1" ht="13.5" x14ac:dyDescent="0.3"/>
    <row r="3407" customFormat="1" ht="13.5" x14ac:dyDescent="0.3"/>
    <row r="3408" customFormat="1" ht="13.5" x14ac:dyDescent="0.3"/>
    <row r="3409" customFormat="1" ht="13.5" x14ac:dyDescent="0.3"/>
    <row r="3410" customFormat="1" ht="13.5" x14ac:dyDescent="0.3"/>
    <row r="3411" customFormat="1" ht="13.5" x14ac:dyDescent="0.3"/>
    <row r="3412" customFormat="1" ht="13.5" x14ac:dyDescent="0.3"/>
    <row r="3413" customFormat="1" ht="13.5" x14ac:dyDescent="0.3"/>
    <row r="3414" customFormat="1" ht="13.5" x14ac:dyDescent="0.3"/>
    <row r="3415" customFormat="1" ht="13.5" x14ac:dyDescent="0.3"/>
    <row r="3416" customFormat="1" ht="13.5" x14ac:dyDescent="0.3"/>
    <row r="3417" customFormat="1" ht="13.5" x14ac:dyDescent="0.3"/>
    <row r="3418" customFormat="1" ht="13.5" x14ac:dyDescent="0.3"/>
    <row r="3419" customFormat="1" ht="13.5" x14ac:dyDescent="0.3"/>
    <row r="3420" customFormat="1" ht="13.5" x14ac:dyDescent="0.3"/>
    <row r="3421" customFormat="1" ht="13.5" x14ac:dyDescent="0.3"/>
    <row r="3422" customFormat="1" ht="13.5" x14ac:dyDescent="0.3"/>
    <row r="3423" customFormat="1" ht="13.5" x14ac:dyDescent="0.3"/>
    <row r="3424" customFormat="1" ht="13.5" x14ac:dyDescent="0.3"/>
    <row r="3425" customFormat="1" ht="13.5" x14ac:dyDescent="0.3"/>
    <row r="3426" customFormat="1" ht="13.5" x14ac:dyDescent="0.3"/>
    <row r="3427" customFormat="1" ht="13.5" x14ac:dyDescent="0.3"/>
    <row r="3428" customFormat="1" ht="13.5" x14ac:dyDescent="0.3"/>
    <row r="3429" customFormat="1" ht="13.5" x14ac:dyDescent="0.3"/>
    <row r="3430" customFormat="1" ht="13.5" x14ac:dyDescent="0.3"/>
    <row r="3431" customFormat="1" ht="13.5" x14ac:dyDescent="0.3"/>
    <row r="3432" customFormat="1" ht="13.5" x14ac:dyDescent="0.3"/>
    <row r="3433" customFormat="1" ht="13.5" x14ac:dyDescent="0.3"/>
    <row r="3434" customFormat="1" ht="13.5" x14ac:dyDescent="0.3"/>
    <row r="3435" customFormat="1" ht="13.5" x14ac:dyDescent="0.3"/>
    <row r="3436" customFormat="1" ht="13.5" x14ac:dyDescent="0.3"/>
    <row r="3437" customFormat="1" ht="13.5" x14ac:dyDescent="0.3"/>
    <row r="3438" customFormat="1" ht="13.5" x14ac:dyDescent="0.3"/>
    <row r="3439" customFormat="1" ht="13.5" x14ac:dyDescent="0.3"/>
    <row r="3440" customFormat="1" ht="13.5" x14ac:dyDescent="0.3"/>
    <row r="3441" customFormat="1" ht="13.5" x14ac:dyDescent="0.3"/>
    <row r="3442" customFormat="1" ht="13.5" x14ac:dyDescent="0.3"/>
    <row r="3443" customFormat="1" ht="13.5" x14ac:dyDescent="0.3"/>
    <row r="3444" customFormat="1" ht="13.5" x14ac:dyDescent="0.3"/>
    <row r="3445" customFormat="1" ht="13.5" x14ac:dyDescent="0.3"/>
    <row r="3446" customFormat="1" ht="13.5" x14ac:dyDescent="0.3"/>
    <row r="3447" customFormat="1" ht="13.5" x14ac:dyDescent="0.3"/>
    <row r="3448" customFormat="1" ht="13.5" x14ac:dyDescent="0.3"/>
    <row r="3449" customFormat="1" ht="13.5" x14ac:dyDescent="0.3"/>
    <row r="3450" customFormat="1" ht="13.5" x14ac:dyDescent="0.3"/>
    <row r="3451" customFormat="1" ht="13.5" x14ac:dyDescent="0.3"/>
    <row r="3452" customFormat="1" ht="13.5" x14ac:dyDescent="0.3"/>
    <row r="3453" customFormat="1" ht="13.5" x14ac:dyDescent="0.3"/>
    <row r="3454" customFormat="1" ht="13.5" x14ac:dyDescent="0.3"/>
    <row r="3455" customFormat="1" ht="13.5" x14ac:dyDescent="0.3"/>
    <row r="3456" customFormat="1" ht="13.5" x14ac:dyDescent="0.3"/>
    <row r="3457" customFormat="1" ht="13.5" x14ac:dyDescent="0.3"/>
    <row r="3458" customFormat="1" ht="13.5" x14ac:dyDescent="0.3"/>
    <row r="3459" customFormat="1" ht="13.5" x14ac:dyDescent="0.3"/>
    <row r="3460" customFormat="1" ht="13.5" x14ac:dyDescent="0.3"/>
    <row r="3461" customFormat="1" ht="13.5" x14ac:dyDescent="0.3"/>
    <row r="3462" customFormat="1" ht="13.5" x14ac:dyDescent="0.3"/>
    <row r="3463" customFormat="1" ht="13.5" x14ac:dyDescent="0.3"/>
    <row r="3464" customFormat="1" ht="13.5" x14ac:dyDescent="0.3"/>
    <row r="3465" customFormat="1" ht="13.5" x14ac:dyDescent="0.3"/>
    <row r="3466" customFormat="1" ht="13.5" x14ac:dyDescent="0.3"/>
    <row r="3467" customFormat="1" ht="13.5" x14ac:dyDescent="0.3"/>
    <row r="3468" customFormat="1" ht="13.5" x14ac:dyDescent="0.3"/>
    <row r="3469" customFormat="1" ht="13.5" x14ac:dyDescent="0.3"/>
    <row r="3470" customFormat="1" ht="13.5" x14ac:dyDescent="0.3"/>
    <row r="3471" customFormat="1" ht="13.5" x14ac:dyDescent="0.3"/>
    <row r="3472" customFormat="1" ht="13.5" x14ac:dyDescent="0.3"/>
    <row r="3473" customFormat="1" ht="13.5" x14ac:dyDescent="0.3"/>
    <row r="3474" customFormat="1" ht="13.5" x14ac:dyDescent="0.3"/>
    <row r="3475" customFormat="1" ht="13.5" x14ac:dyDescent="0.3"/>
    <row r="3476" customFormat="1" ht="13.5" x14ac:dyDescent="0.3"/>
    <row r="3477" customFormat="1" ht="13.5" x14ac:dyDescent="0.3"/>
    <row r="3478" customFormat="1" ht="13.5" x14ac:dyDescent="0.3"/>
    <row r="3479" customFormat="1" ht="13.5" x14ac:dyDescent="0.3"/>
    <row r="3480" customFormat="1" ht="13.5" x14ac:dyDescent="0.3"/>
    <row r="3481" customFormat="1" ht="13.5" x14ac:dyDescent="0.3"/>
    <row r="3482" customFormat="1" ht="13.5" x14ac:dyDescent="0.3"/>
    <row r="3483" customFormat="1" ht="13.5" x14ac:dyDescent="0.3"/>
    <row r="3484" customFormat="1" ht="13.5" x14ac:dyDescent="0.3"/>
    <row r="3485" customFormat="1" ht="13.5" x14ac:dyDescent="0.3"/>
    <row r="3486" customFormat="1" ht="13.5" x14ac:dyDescent="0.3"/>
    <row r="3487" customFormat="1" ht="13.5" x14ac:dyDescent="0.3"/>
    <row r="3488" customFormat="1" ht="13.5" x14ac:dyDescent="0.3"/>
    <row r="3489" customFormat="1" ht="13.5" x14ac:dyDescent="0.3"/>
    <row r="3490" customFormat="1" ht="13.5" x14ac:dyDescent="0.3"/>
    <row r="3491" customFormat="1" ht="13.5" x14ac:dyDescent="0.3"/>
    <row r="3492" customFormat="1" ht="13.5" x14ac:dyDescent="0.3"/>
    <row r="3493" customFormat="1" ht="13.5" x14ac:dyDescent="0.3"/>
    <row r="3494" customFormat="1" ht="13.5" x14ac:dyDescent="0.3"/>
    <row r="3495" customFormat="1" ht="13.5" x14ac:dyDescent="0.3"/>
    <row r="3496" customFormat="1" ht="13.5" x14ac:dyDescent="0.3"/>
    <row r="3497" customFormat="1" ht="13.5" x14ac:dyDescent="0.3"/>
    <row r="3498" customFormat="1" ht="13.5" x14ac:dyDescent="0.3"/>
    <row r="3499" customFormat="1" ht="13.5" x14ac:dyDescent="0.3"/>
    <row r="3500" customFormat="1" ht="13.5" x14ac:dyDescent="0.3"/>
    <row r="3501" customFormat="1" ht="13.5" x14ac:dyDescent="0.3"/>
    <row r="3502" customFormat="1" ht="13.5" x14ac:dyDescent="0.3"/>
    <row r="3503" customFormat="1" ht="13.5" x14ac:dyDescent="0.3"/>
    <row r="3504" customFormat="1" ht="13.5" x14ac:dyDescent="0.3"/>
    <row r="3505" customFormat="1" ht="13.5" x14ac:dyDescent="0.3"/>
    <row r="3506" customFormat="1" ht="13.5" x14ac:dyDescent="0.3"/>
    <row r="3507" customFormat="1" ht="13.5" x14ac:dyDescent="0.3"/>
    <row r="3508" customFormat="1" ht="13.5" x14ac:dyDescent="0.3"/>
    <row r="3509" customFormat="1" ht="13.5" x14ac:dyDescent="0.3"/>
    <row r="3510" customFormat="1" ht="13.5" x14ac:dyDescent="0.3"/>
    <row r="3511" customFormat="1" ht="13.5" x14ac:dyDescent="0.3"/>
    <row r="3512" customFormat="1" ht="13.5" x14ac:dyDescent="0.3"/>
    <row r="3513" customFormat="1" ht="13.5" x14ac:dyDescent="0.3"/>
    <row r="3514" customFormat="1" ht="13.5" x14ac:dyDescent="0.3"/>
    <row r="3515" customFormat="1" ht="13.5" x14ac:dyDescent="0.3"/>
    <row r="3516" customFormat="1" ht="13.5" x14ac:dyDescent="0.3"/>
    <row r="3517" customFormat="1" ht="13.5" x14ac:dyDescent="0.3"/>
    <row r="3518" customFormat="1" ht="13.5" x14ac:dyDescent="0.3"/>
    <row r="3519" customFormat="1" ht="13.5" x14ac:dyDescent="0.3"/>
    <row r="3520" customFormat="1" ht="13.5" x14ac:dyDescent="0.3"/>
    <row r="3521" customFormat="1" ht="13.5" x14ac:dyDescent="0.3"/>
    <row r="3522" customFormat="1" ht="13.5" x14ac:dyDescent="0.3"/>
    <row r="3523" customFormat="1" ht="13.5" x14ac:dyDescent="0.3"/>
    <row r="3524" customFormat="1" ht="13.5" x14ac:dyDescent="0.3"/>
    <row r="3525" customFormat="1" ht="13.5" x14ac:dyDescent="0.3"/>
    <row r="3526" customFormat="1" ht="13.5" x14ac:dyDescent="0.3"/>
    <row r="3527" customFormat="1" ht="13.5" x14ac:dyDescent="0.3"/>
    <row r="3528" customFormat="1" ht="13.5" x14ac:dyDescent="0.3"/>
    <row r="3529" customFormat="1" ht="13.5" x14ac:dyDescent="0.3"/>
    <row r="3530" customFormat="1" ht="13.5" x14ac:dyDescent="0.3"/>
    <row r="3531" customFormat="1" ht="13.5" x14ac:dyDescent="0.3"/>
    <row r="3532" customFormat="1" ht="13.5" x14ac:dyDescent="0.3"/>
    <row r="3533" customFormat="1" ht="13.5" x14ac:dyDescent="0.3"/>
    <row r="3534" customFormat="1" ht="13.5" x14ac:dyDescent="0.3"/>
    <row r="3535" customFormat="1" ht="13.5" x14ac:dyDescent="0.3"/>
    <row r="3536" customFormat="1" ht="13.5" x14ac:dyDescent="0.3"/>
    <row r="3537" customFormat="1" ht="13.5" x14ac:dyDescent="0.3"/>
    <row r="3538" customFormat="1" ht="13.5" x14ac:dyDescent="0.3"/>
    <row r="3539" customFormat="1" ht="13.5" x14ac:dyDescent="0.3"/>
    <row r="3540" customFormat="1" ht="13.5" x14ac:dyDescent="0.3"/>
    <row r="3541" customFormat="1" ht="13.5" x14ac:dyDescent="0.3"/>
    <row r="3542" customFormat="1" ht="13.5" x14ac:dyDescent="0.3"/>
    <row r="3543" customFormat="1" ht="13.5" x14ac:dyDescent="0.3"/>
    <row r="3544" customFormat="1" ht="13.5" x14ac:dyDescent="0.3"/>
    <row r="3545" customFormat="1" ht="13.5" x14ac:dyDescent="0.3"/>
    <row r="3546" customFormat="1" ht="13.5" x14ac:dyDescent="0.3"/>
    <row r="3547" customFormat="1" ht="13.5" x14ac:dyDescent="0.3"/>
    <row r="3548" customFormat="1" ht="13.5" x14ac:dyDescent="0.3"/>
    <row r="3549" customFormat="1" ht="13.5" x14ac:dyDescent="0.3"/>
    <row r="3550" customFormat="1" ht="13.5" x14ac:dyDescent="0.3"/>
    <row r="3551" customFormat="1" ht="13.5" x14ac:dyDescent="0.3"/>
    <row r="3552" customFormat="1" ht="13.5" x14ac:dyDescent="0.3"/>
    <row r="3553" customFormat="1" ht="13.5" x14ac:dyDescent="0.3"/>
    <row r="3554" customFormat="1" ht="13.5" x14ac:dyDescent="0.3"/>
    <row r="3555" customFormat="1" ht="13.5" x14ac:dyDescent="0.3"/>
    <row r="3556" customFormat="1" ht="13.5" x14ac:dyDescent="0.3"/>
    <row r="3557" customFormat="1" ht="13.5" x14ac:dyDescent="0.3"/>
    <row r="3558" customFormat="1" ht="13.5" x14ac:dyDescent="0.3"/>
    <row r="3559" customFormat="1" ht="13.5" x14ac:dyDescent="0.3"/>
    <row r="3560" customFormat="1" ht="13.5" x14ac:dyDescent="0.3"/>
    <row r="3561" customFormat="1" ht="13.5" x14ac:dyDescent="0.3"/>
    <row r="3562" customFormat="1" ht="13.5" x14ac:dyDescent="0.3"/>
    <row r="3563" customFormat="1" ht="13.5" x14ac:dyDescent="0.3"/>
    <row r="3564" customFormat="1" ht="13.5" x14ac:dyDescent="0.3"/>
    <row r="3565" customFormat="1" ht="13.5" x14ac:dyDescent="0.3"/>
    <row r="3566" customFormat="1" ht="13.5" x14ac:dyDescent="0.3"/>
    <row r="3567" customFormat="1" ht="13.5" x14ac:dyDescent="0.3"/>
    <row r="3568" customFormat="1" ht="13.5" x14ac:dyDescent="0.3"/>
    <row r="3569" customFormat="1" ht="13.5" x14ac:dyDescent="0.3"/>
    <row r="3570" customFormat="1" ht="13.5" x14ac:dyDescent="0.3"/>
    <row r="3571" customFormat="1" ht="13.5" x14ac:dyDescent="0.3"/>
    <row r="3572" customFormat="1" ht="13.5" x14ac:dyDescent="0.3"/>
    <row r="3573" customFormat="1" ht="13.5" x14ac:dyDescent="0.3"/>
    <row r="3574" customFormat="1" ht="13.5" x14ac:dyDescent="0.3"/>
    <row r="3575" customFormat="1" ht="13.5" x14ac:dyDescent="0.3"/>
    <row r="3576" customFormat="1" ht="13.5" x14ac:dyDescent="0.3"/>
    <row r="3577" customFormat="1" ht="13.5" x14ac:dyDescent="0.3"/>
    <row r="3578" customFormat="1" ht="13.5" x14ac:dyDescent="0.3"/>
    <row r="3579" customFormat="1" ht="13.5" x14ac:dyDescent="0.3"/>
    <row r="3580" customFormat="1" ht="13.5" x14ac:dyDescent="0.3"/>
    <row r="3581" customFormat="1" ht="13.5" x14ac:dyDescent="0.3"/>
    <row r="3582" customFormat="1" ht="13.5" x14ac:dyDescent="0.3"/>
    <row r="3583" customFormat="1" ht="13.5" x14ac:dyDescent="0.3"/>
    <row r="3584" customFormat="1" ht="13.5" x14ac:dyDescent="0.3"/>
    <row r="3585" customFormat="1" ht="13.5" x14ac:dyDescent="0.3"/>
    <row r="3586" customFormat="1" ht="13.5" x14ac:dyDescent="0.3"/>
    <row r="3587" customFormat="1" ht="13.5" x14ac:dyDescent="0.3"/>
    <row r="3588" customFormat="1" ht="13.5" x14ac:dyDescent="0.3"/>
    <row r="3589" customFormat="1" ht="13.5" x14ac:dyDescent="0.3"/>
    <row r="3590" customFormat="1" ht="13.5" x14ac:dyDescent="0.3"/>
    <row r="3591" customFormat="1" ht="13.5" x14ac:dyDescent="0.3"/>
    <row r="3592" customFormat="1" ht="13.5" x14ac:dyDescent="0.3"/>
    <row r="3593" customFormat="1" ht="13.5" x14ac:dyDescent="0.3"/>
    <row r="3594" customFormat="1" ht="13.5" x14ac:dyDescent="0.3"/>
    <row r="3595" customFormat="1" ht="13.5" x14ac:dyDescent="0.3"/>
    <row r="3596" customFormat="1" ht="13.5" x14ac:dyDescent="0.3"/>
    <row r="3597" customFormat="1" ht="13.5" x14ac:dyDescent="0.3"/>
    <row r="3598" customFormat="1" ht="13.5" x14ac:dyDescent="0.3"/>
    <row r="3599" customFormat="1" ht="13.5" x14ac:dyDescent="0.3"/>
    <row r="3600" customFormat="1" ht="13.5" x14ac:dyDescent="0.3"/>
    <row r="3601" customFormat="1" ht="13.5" x14ac:dyDescent="0.3"/>
    <row r="3602" customFormat="1" ht="13.5" x14ac:dyDescent="0.3"/>
    <row r="3603" customFormat="1" ht="13.5" x14ac:dyDescent="0.3"/>
    <row r="3604" customFormat="1" ht="13.5" x14ac:dyDescent="0.3"/>
    <row r="3605" customFormat="1" ht="13.5" x14ac:dyDescent="0.3"/>
    <row r="3606" customFormat="1" ht="13.5" x14ac:dyDescent="0.3"/>
    <row r="3607" customFormat="1" ht="13.5" x14ac:dyDescent="0.3"/>
    <row r="3608" customFormat="1" ht="13.5" x14ac:dyDescent="0.3"/>
    <row r="3609" customFormat="1" ht="13.5" x14ac:dyDescent="0.3"/>
    <row r="3610" customFormat="1" ht="13.5" x14ac:dyDescent="0.3"/>
    <row r="3611" customFormat="1" ht="13.5" x14ac:dyDescent="0.3"/>
    <row r="3612" customFormat="1" ht="13.5" x14ac:dyDescent="0.3"/>
    <row r="3613" customFormat="1" ht="13.5" x14ac:dyDescent="0.3"/>
    <row r="3614" customFormat="1" ht="13.5" x14ac:dyDescent="0.3"/>
    <row r="3615" customFormat="1" ht="13.5" x14ac:dyDescent="0.3"/>
    <row r="3616" customFormat="1" ht="13.5" x14ac:dyDescent="0.3"/>
    <row r="3617" customFormat="1" ht="13.5" x14ac:dyDescent="0.3"/>
    <row r="3618" customFormat="1" ht="13.5" x14ac:dyDescent="0.3"/>
    <row r="3619" customFormat="1" ht="13.5" x14ac:dyDescent="0.3"/>
    <row r="3620" customFormat="1" ht="13.5" x14ac:dyDescent="0.3"/>
    <row r="3621" customFormat="1" ht="13.5" x14ac:dyDescent="0.3"/>
    <row r="3622" customFormat="1" ht="13.5" x14ac:dyDescent="0.3"/>
    <row r="3623" customFormat="1" ht="13.5" x14ac:dyDescent="0.3"/>
    <row r="3624" customFormat="1" ht="13.5" x14ac:dyDescent="0.3"/>
    <row r="3625" customFormat="1" ht="13.5" x14ac:dyDescent="0.3"/>
    <row r="3626" customFormat="1" ht="13.5" x14ac:dyDescent="0.3"/>
    <row r="3627" customFormat="1" ht="13.5" x14ac:dyDescent="0.3"/>
    <row r="3628" customFormat="1" ht="13.5" x14ac:dyDescent="0.3"/>
    <row r="3629" customFormat="1" ht="13.5" x14ac:dyDescent="0.3"/>
    <row r="3630" customFormat="1" ht="13.5" x14ac:dyDescent="0.3"/>
    <row r="3631" customFormat="1" ht="13.5" x14ac:dyDescent="0.3"/>
    <row r="3632" customFormat="1" ht="13.5" x14ac:dyDescent="0.3"/>
    <row r="3633" customFormat="1" ht="13.5" x14ac:dyDescent="0.3"/>
    <row r="3634" customFormat="1" ht="13.5" x14ac:dyDescent="0.3"/>
    <row r="3635" customFormat="1" ht="13.5" x14ac:dyDescent="0.3"/>
    <row r="3636" customFormat="1" ht="13.5" x14ac:dyDescent="0.3"/>
    <row r="3637" customFormat="1" ht="13.5" x14ac:dyDescent="0.3"/>
    <row r="3638" customFormat="1" ht="13.5" x14ac:dyDescent="0.3"/>
    <row r="3639" customFormat="1" ht="13.5" x14ac:dyDescent="0.3"/>
    <row r="3640" customFormat="1" ht="13.5" x14ac:dyDescent="0.3"/>
    <row r="3641" customFormat="1" ht="13.5" x14ac:dyDescent="0.3"/>
    <row r="3642" customFormat="1" ht="13.5" x14ac:dyDescent="0.3"/>
    <row r="3643" customFormat="1" ht="13.5" x14ac:dyDescent="0.3"/>
    <row r="3644" customFormat="1" ht="13.5" x14ac:dyDescent="0.3"/>
    <row r="3645" customFormat="1" ht="13.5" x14ac:dyDescent="0.3"/>
    <row r="3646" customFormat="1" ht="13.5" x14ac:dyDescent="0.3"/>
    <row r="3647" customFormat="1" ht="13.5" x14ac:dyDescent="0.3"/>
    <row r="3648" customFormat="1" ht="13.5" x14ac:dyDescent="0.3"/>
    <row r="3649" customFormat="1" ht="13.5" x14ac:dyDescent="0.3"/>
    <row r="3650" customFormat="1" ht="13.5" x14ac:dyDescent="0.3"/>
    <row r="3651" customFormat="1" ht="13.5" x14ac:dyDescent="0.3"/>
    <row r="3652" customFormat="1" ht="13.5" x14ac:dyDescent="0.3"/>
    <row r="3653" customFormat="1" ht="13.5" x14ac:dyDescent="0.3"/>
    <row r="3654" customFormat="1" ht="13.5" x14ac:dyDescent="0.3"/>
    <row r="3655" customFormat="1" ht="13.5" x14ac:dyDescent="0.3"/>
    <row r="3656" customFormat="1" ht="13.5" x14ac:dyDescent="0.3"/>
    <row r="3657" customFormat="1" ht="13.5" x14ac:dyDescent="0.3"/>
    <row r="3658" customFormat="1" ht="13.5" x14ac:dyDescent="0.3"/>
    <row r="3659" customFormat="1" ht="13.5" x14ac:dyDescent="0.3"/>
    <row r="3660" customFormat="1" ht="13.5" x14ac:dyDescent="0.3"/>
    <row r="3661" customFormat="1" ht="13.5" x14ac:dyDescent="0.3"/>
    <row r="3662" customFormat="1" ht="13.5" x14ac:dyDescent="0.3"/>
    <row r="3663" customFormat="1" ht="13.5" x14ac:dyDescent="0.3"/>
    <row r="3664" customFormat="1" ht="13.5" x14ac:dyDescent="0.3"/>
    <row r="3665" customFormat="1" ht="13.5" x14ac:dyDescent="0.3"/>
    <row r="3666" customFormat="1" ht="13.5" x14ac:dyDescent="0.3"/>
    <row r="3667" customFormat="1" ht="13.5" x14ac:dyDescent="0.3"/>
    <row r="3668" customFormat="1" ht="13.5" x14ac:dyDescent="0.3"/>
    <row r="3669" customFormat="1" ht="13.5" x14ac:dyDescent="0.3"/>
    <row r="3670" customFormat="1" ht="13.5" x14ac:dyDescent="0.3"/>
    <row r="3671" customFormat="1" ht="13.5" x14ac:dyDescent="0.3"/>
    <row r="3672" customFormat="1" ht="13.5" x14ac:dyDescent="0.3"/>
    <row r="3673" customFormat="1" ht="13.5" x14ac:dyDescent="0.3"/>
    <row r="3674" customFormat="1" ht="13.5" x14ac:dyDescent="0.3"/>
    <row r="3675" customFormat="1" ht="13.5" x14ac:dyDescent="0.3"/>
    <row r="3676" customFormat="1" ht="13.5" x14ac:dyDescent="0.3"/>
    <row r="3677" customFormat="1" ht="13.5" x14ac:dyDescent="0.3"/>
    <row r="3678" customFormat="1" ht="13.5" x14ac:dyDescent="0.3"/>
    <row r="3679" customFormat="1" ht="13.5" x14ac:dyDescent="0.3"/>
    <row r="3680" customFormat="1" ht="13.5" x14ac:dyDescent="0.3"/>
    <row r="3681" customFormat="1" ht="13.5" x14ac:dyDescent="0.3"/>
    <row r="3682" customFormat="1" ht="13.5" x14ac:dyDescent="0.3"/>
    <row r="3683" customFormat="1" ht="13.5" x14ac:dyDescent="0.3"/>
    <row r="3684" customFormat="1" ht="13.5" x14ac:dyDescent="0.3"/>
    <row r="3685" customFormat="1" ht="13.5" x14ac:dyDescent="0.3"/>
    <row r="3686" customFormat="1" ht="13.5" x14ac:dyDescent="0.3"/>
    <row r="3687" customFormat="1" ht="13.5" x14ac:dyDescent="0.3"/>
    <row r="3688" customFormat="1" ht="13.5" x14ac:dyDescent="0.3"/>
    <row r="3689" customFormat="1" ht="13.5" x14ac:dyDescent="0.3"/>
    <row r="3690" customFormat="1" ht="13.5" x14ac:dyDescent="0.3"/>
    <row r="3691" customFormat="1" ht="13.5" x14ac:dyDescent="0.3"/>
    <row r="3692" customFormat="1" ht="13.5" x14ac:dyDescent="0.3"/>
    <row r="3693" customFormat="1" ht="13.5" x14ac:dyDescent="0.3"/>
    <row r="3694" customFormat="1" ht="13.5" x14ac:dyDescent="0.3"/>
    <row r="3695" customFormat="1" ht="13.5" x14ac:dyDescent="0.3"/>
    <row r="3696" customFormat="1" ht="13.5" x14ac:dyDescent="0.3"/>
    <row r="3697" customFormat="1" ht="13.5" x14ac:dyDescent="0.3"/>
    <row r="3698" customFormat="1" ht="13.5" x14ac:dyDescent="0.3"/>
    <row r="3699" customFormat="1" ht="13.5" x14ac:dyDescent="0.3"/>
    <row r="3700" customFormat="1" ht="13.5" x14ac:dyDescent="0.3"/>
    <row r="3701" customFormat="1" ht="13.5" x14ac:dyDescent="0.3"/>
    <row r="3702" customFormat="1" ht="13.5" x14ac:dyDescent="0.3"/>
    <row r="3703" customFormat="1" ht="13.5" x14ac:dyDescent="0.3"/>
    <row r="3704" customFormat="1" ht="13.5" x14ac:dyDescent="0.3"/>
    <row r="3705" customFormat="1" ht="13.5" x14ac:dyDescent="0.3"/>
    <row r="3706" customFormat="1" ht="13.5" x14ac:dyDescent="0.3"/>
    <row r="3707" customFormat="1" ht="13.5" x14ac:dyDescent="0.3"/>
    <row r="3708" customFormat="1" ht="13.5" x14ac:dyDescent="0.3"/>
    <row r="3709" customFormat="1" ht="13.5" x14ac:dyDescent="0.3"/>
    <row r="3710" customFormat="1" ht="13.5" x14ac:dyDescent="0.3"/>
    <row r="3711" customFormat="1" ht="13.5" x14ac:dyDescent="0.3"/>
    <row r="3712" customFormat="1" ht="13.5" x14ac:dyDescent="0.3"/>
    <row r="3713" customFormat="1" ht="13.5" x14ac:dyDescent="0.3"/>
    <row r="3714" customFormat="1" ht="13.5" x14ac:dyDescent="0.3"/>
    <row r="3715" customFormat="1" ht="13.5" x14ac:dyDescent="0.3"/>
    <row r="3716" customFormat="1" ht="13.5" x14ac:dyDescent="0.3"/>
    <row r="3717" customFormat="1" ht="13.5" x14ac:dyDescent="0.3"/>
    <row r="3718" customFormat="1" ht="13.5" x14ac:dyDescent="0.3"/>
    <row r="3719" customFormat="1" ht="13.5" x14ac:dyDescent="0.3"/>
    <row r="3720" customFormat="1" ht="13.5" x14ac:dyDescent="0.3"/>
    <row r="3721" customFormat="1" ht="13.5" x14ac:dyDescent="0.3"/>
    <row r="3722" customFormat="1" ht="13.5" x14ac:dyDescent="0.3"/>
    <row r="3723" customFormat="1" ht="13.5" x14ac:dyDescent="0.3"/>
    <row r="3724" customFormat="1" ht="13.5" x14ac:dyDescent="0.3"/>
    <row r="3725" customFormat="1" ht="13.5" x14ac:dyDescent="0.3"/>
    <row r="3726" customFormat="1" ht="13.5" x14ac:dyDescent="0.3"/>
    <row r="3727" customFormat="1" ht="13.5" x14ac:dyDescent="0.3"/>
    <row r="3728" customFormat="1" ht="13.5" x14ac:dyDescent="0.3"/>
    <row r="3729" customFormat="1" ht="13.5" x14ac:dyDescent="0.3"/>
    <row r="3730" customFormat="1" ht="13.5" x14ac:dyDescent="0.3"/>
    <row r="3731" customFormat="1" ht="13.5" x14ac:dyDescent="0.3"/>
    <row r="3732" customFormat="1" ht="13.5" x14ac:dyDescent="0.3"/>
    <row r="3733" customFormat="1" ht="13.5" x14ac:dyDescent="0.3"/>
    <row r="3734" customFormat="1" ht="13.5" x14ac:dyDescent="0.3"/>
    <row r="3735" customFormat="1" ht="13.5" x14ac:dyDescent="0.3"/>
    <row r="3736" customFormat="1" ht="13.5" x14ac:dyDescent="0.3"/>
    <row r="3737" customFormat="1" ht="13.5" x14ac:dyDescent="0.3"/>
    <row r="3738" customFormat="1" ht="13.5" x14ac:dyDescent="0.3"/>
    <row r="3739" customFormat="1" ht="13.5" x14ac:dyDescent="0.3"/>
    <row r="3740" customFormat="1" ht="13.5" x14ac:dyDescent="0.3"/>
    <row r="3741" customFormat="1" ht="13.5" x14ac:dyDescent="0.3"/>
    <row r="3742" customFormat="1" ht="13.5" x14ac:dyDescent="0.3"/>
    <row r="3743" customFormat="1" ht="13.5" x14ac:dyDescent="0.3"/>
    <row r="3744" customFormat="1" ht="13.5" x14ac:dyDescent="0.3"/>
    <row r="3745" customFormat="1" ht="13.5" x14ac:dyDescent="0.3"/>
    <row r="3746" customFormat="1" ht="13.5" x14ac:dyDescent="0.3"/>
    <row r="3747" customFormat="1" ht="13.5" x14ac:dyDescent="0.3"/>
    <row r="3748" customFormat="1" ht="13.5" x14ac:dyDescent="0.3"/>
    <row r="3749" customFormat="1" ht="13.5" x14ac:dyDescent="0.3"/>
    <row r="3750" customFormat="1" ht="13.5" x14ac:dyDescent="0.3"/>
    <row r="3751" customFormat="1" ht="13.5" x14ac:dyDescent="0.3"/>
    <row r="3752" customFormat="1" ht="13.5" x14ac:dyDescent="0.3"/>
    <row r="3753" customFormat="1" ht="13.5" x14ac:dyDescent="0.3"/>
    <row r="3754" customFormat="1" ht="13.5" x14ac:dyDescent="0.3"/>
    <row r="3755" customFormat="1" ht="13.5" x14ac:dyDescent="0.3"/>
    <row r="3756" customFormat="1" ht="13.5" x14ac:dyDescent="0.3"/>
    <row r="3757" customFormat="1" ht="13.5" x14ac:dyDescent="0.3"/>
    <row r="3758" customFormat="1" ht="13.5" x14ac:dyDescent="0.3"/>
    <row r="3759" customFormat="1" ht="13.5" x14ac:dyDescent="0.3"/>
    <row r="3760" customFormat="1" ht="13.5" x14ac:dyDescent="0.3"/>
    <row r="3761" customFormat="1" ht="13.5" x14ac:dyDescent="0.3"/>
    <row r="3762" customFormat="1" ht="13.5" x14ac:dyDescent="0.3"/>
    <row r="3763" customFormat="1" ht="13.5" x14ac:dyDescent="0.3"/>
    <row r="3764" customFormat="1" ht="13.5" x14ac:dyDescent="0.3"/>
    <row r="3765" customFormat="1" ht="13.5" x14ac:dyDescent="0.3"/>
    <row r="3766" customFormat="1" ht="13.5" x14ac:dyDescent="0.3"/>
    <row r="3767" customFormat="1" ht="13.5" x14ac:dyDescent="0.3"/>
    <row r="3768" customFormat="1" ht="13.5" x14ac:dyDescent="0.3"/>
    <row r="3769" customFormat="1" ht="13.5" x14ac:dyDescent="0.3"/>
    <row r="3770" customFormat="1" ht="13.5" x14ac:dyDescent="0.3"/>
    <row r="3771" customFormat="1" ht="13.5" x14ac:dyDescent="0.3"/>
    <row r="3772" customFormat="1" ht="13.5" x14ac:dyDescent="0.3"/>
    <row r="3773" customFormat="1" ht="13.5" x14ac:dyDescent="0.3"/>
    <row r="3774" customFormat="1" ht="13.5" x14ac:dyDescent="0.3"/>
    <row r="3775" customFormat="1" ht="13.5" x14ac:dyDescent="0.3"/>
    <row r="3776" customFormat="1" ht="13.5" x14ac:dyDescent="0.3"/>
    <row r="3777" customFormat="1" ht="13.5" x14ac:dyDescent="0.3"/>
    <row r="3778" customFormat="1" ht="13.5" x14ac:dyDescent="0.3"/>
    <row r="3779" customFormat="1" ht="13.5" x14ac:dyDescent="0.3"/>
    <row r="3780" customFormat="1" ht="13.5" x14ac:dyDescent="0.3"/>
    <row r="3781" customFormat="1" ht="13.5" x14ac:dyDescent="0.3"/>
    <row r="3782" customFormat="1" ht="13.5" x14ac:dyDescent="0.3"/>
    <row r="3783" customFormat="1" ht="13.5" x14ac:dyDescent="0.3"/>
    <row r="3784" customFormat="1" ht="13.5" x14ac:dyDescent="0.3"/>
    <row r="3785" customFormat="1" ht="13.5" x14ac:dyDescent="0.3"/>
    <row r="3786" customFormat="1" ht="13.5" x14ac:dyDescent="0.3"/>
    <row r="3787" customFormat="1" ht="13.5" x14ac:dyDescent="0.3"/>
    <row r="3788" customFormat="1" ht="13.5" x14ac:dyDescent="0.3"/>
    <row r="3789" customFormat="1" ht="13.5" x14ac:dyDescent="0.3"/>
    <row r="3790" customFormat="1" ht="13.5" x14ac:dyDescent="0.3"/>
    <row r="3791" customFormat="1" ht="13.5" x14ac:dyDescent="0.3"/>
    <row r="3792" customFormat="1" ht="13.5" x14ac:dyDescent="0.3"/>
    <row r="3793" customFormat="1" ht="13.5" x14ac:dyDescent="0.3"/>
    <row r="3794" customFormat="1" ht="13.5" x14ac:dyDescent="0.3"/>
    <row r="3795" customFormat="1" ht="13.5" x14ac:dyDescent="0.3"/>
    <row r="3796" customFormat="1" ht="13.5" x14ac:dyDescent="0.3"/>
    <row r="3797" customFormat="1" ht="13.5" x14ac:dyDescent="0.3"/>
    <row r="3798" customFormat="1" ht="13.5" x14ac:dyDescent="0.3"/>
    <row r="3799" customFormat="1" ht="13.5" x14ac:dyDescent="0.3"/>
    <row r="3800" customFormat="1" ht="13.5" x14ac:dyDescent="0.3"/>
    <row r="3801" customFormat="1" ht="13.5" x14ac:dyDescent="0.3"/>
    <row r="3802" customFormat="1" ht="13.5" x14ac:dyDescent="0.3"/>
    <row r="3803" customFormat="1" ht="13.5" x14ac:dyDescent="0.3"/>
    <row r="3804" customFormat="1" ht="13.5" x14ac:dyDescent="0.3"/>
    <row r="3805" customFormat="1" ht="13.5" x14ac:dyDescent="0.3"/>
    <row r="3806" customFormat="1" ht="13.5" x14ac:dyDescent="0.3"/>
    <row r="3807" customFormat="1" ht="13.5" x14ac:dyDescent="0.3"/>
    <row r="3808" customFormat="1" ht="13.5" x14ac:dyDescent="0.3"/>
    <row r="3809" customFormat="1" ht="13.5" x14ac:dyDescent="0.3"/>
    <row r="3810" customFormat="1" ht="13.5" x14ac:dyDescent="0.3"/>
    <row r="3811" customFormat="1" ht="13.5" x14ac:dyDescent="0.3"/>
    <row r="3812" customFormat="1" ht="13.5" x14ac:dyDescent="0.3"/>
    <row r="3813" customFormat="1" ht="13.5" x14ac:dyDescent="0.3"/>
    <row r="3814" customFormat="1" ht="13.5" x14ac:dyDescent="0.3"/>
    <row r="3815" customFormat="1" ht="13.5" x14ac:dyDescent="0.3"/>
    <row r="3816" customFormat="1" ht="13.5" x14ac:dyDescent="0.3"/>
    <row r="3817" customFormat="1" ht="13.5" x14ac:dyDescent="0.3"/>
    <row r="3818" customFormat="1" ht="13.5" x14ac:dyDescent="0.3"/>
    <row r="3819" customFormat="1" ht="13.5" x14ac:dyDescent="0.3"/>
    <row r="3820" customFormat="1" ht="13.5" x14ac:dyDescent="0.3"/>
    <row r="3821" customFormat="1" ht="13.5" x14ac:dyDescent="0.3"/>
    <row r="3822" customFormat="1" ht="13.5" x14ac:dyDescent="0.3"/>
    <row r="3823" customFormat="1" ht="13.5" x14ac:dyDescent="0.3"/>
    <row r="3824" customFormat="1" ht="13.5" x14ac:dyDescent="0.3"/>
    <row r="3825" customFormat="1" ht="13.5" x14ac:dyDescent="0.3"/>
    <row r="3826" customFormat="1" ht="13.5" x14ac:dyDescent="0.3"/>
    <row r="3827" customFormat="1" ht="13.5" x14ac:dyDescent="0.3"/>
    <row r="3828" customFormat="1" ht="13.5" x14ac:dyDescent="0.3"/>
    <row r="3829" customFormat="1" ht="13.5" x14ac:dyDescent="0.3"/>
    <row r="3830" customFormat="1" ht="13.5" x14ac:dyDescent="0.3"/>
    <row r="3831" customFormat="1" ht="13.5" x14ac:dyDescent="0.3"/>
    <row r="3832" customFormat="1" ht="13.5" x14ac:dyDescent="0.3"/>
    <row r="3833" customFormat="1" ht="13.5" x14ac:dyDescent="0.3"/>
    <row r="3834" customFormat="1" ht="13.5" x14ac:dyDescent="0.3"/>
    <row r="3835" customFormat="1" ht="13.5" x14ac:dyDescent="0.3"/>
    <row r="3836" customFormat="1" ht="13.5" x14ac:dyDescent="0.3"/>
    <row r="3837" customFormat="1" ht="13.5" x14ac:dyDescent="0.3"/>
    <row r="3838" customFormat="1" ht="13.5" x14ac:dyDescent="0.3"/>
    <row r="3839" customFormat="1" ht="13.5" x14ac:dyDescent="0.3"/>
    <row r="3840" customFormat="1" ht="13.5" x14ac:dyDescent="0.3"/>
    <row r="3841" customFormat="1" ht="13.5" x14ac:dyDescent="0.3"/>
    <row r="3842" customFormat="1" ht="13.5" x14ac:dyDescent="0.3"/>
    <row r="3843" customFormat="1" ht="13.5" x14ac:dyDescent="0.3"/>
    <row r="3844" customFormat="1" ht="13.5" x14ac:dyDescent="0.3"/>
    <row r="3845" customFormat="1" ht="13.5" x14ac:dyDescent="0.3"/>
    <row r="3846" customFormat="1" ht="13.5" x14ac:dyDescent="0.3"/>
    <row r="3847" customFormat="1" ht="13.5" x14ac:dyDescent="0.3"/>
    <row r="3848" customFormat="1" ht="13.5" x14ac:dyDescent="0.3"/>
    <row r="3849" customFormat="1" ht="13.5" x14ac:dyDescent="0.3"/>
    <row r="3850" customFormat="1" ht="13.5" x14ac:dyDescent="0.3"/>
    <row r="3851" customFormat="1" ht="13.5" x14ac:dyDescent="0.3"/>
    <row r="3852" customFormat="1" ht="13.5" x14ac:dyDescent="0.3"/>
    <row r="3853" customFormat="1" ht="13.5" x14ac:dyDescent="0.3"/>
    <row r="3854" customFormat="1" ht="13.5" x14ac:dyDescent="0.3"/>
    <row r="3855" customFormat="1" ht="13.5" x14ac:dyDescent="0.3"/>
    <row r="3856" customFormat="1" ht="13.5" x14ac:dyDescent="0.3"/>
    <row r="3857" customFormat="1" ht="13.5" x14ac:dyDescent="0.3"/>
    <row r="3858" customFormat="1" ht="13.5" x14ac:dyDescent="0.3"/>
    <row r="3859" customFormat="1" ht="13.5" x14ac:dyDescent="0.3"/>
    <row r="3860" customFormat="1" ht="13.5" x14ac:dyDescent="0.3"/>
    <row r="3861" customFormat="1" ht="13.5" x14ac:dyDescent="0.3"/>
    <row r="3862" customFormat="1" ht="13.5" x14ac:dyDescent="0.3"/>
    <row r="3863" customFormat="1" ht="13.5" x14ac:dyDescent="0.3"/>
    <row r="3864" customFormat="1" ht="13.5" x14ac:dyDescent="0.3"/>
    <row r="3865" customFormat="1" ht="13.5" x14ac:dyDescent="0.3"/>
    <row r="3866" customFormat="1" ht="13.5" x14ac:dyDescent="0.3"/>
    <row r="3867" customFormat="1" ht="13.5" x14ac:dyDescent="0.3"/>
    <row r="3868" customFormat="1" ht="13.5" x14ac:dyDescent="0.3"/>
    <row r="3869" customFormat="1" ht="13.5" x14ac:dyDescent="0.3"/>
    <row r="3870" customFormat="1" ht="13.5" x14ac:dyDescent="0.3"/>
    <row r="3871" customFormat="1" ht="13.5" x14ac:dyDescent="0.3"/>
    <row r="3872" customFormat="1" ht="13.5" x14ac:dyDescent="0.3"/>
    <row r="3873" customFormat="1" ht="13.5" x14ac:dyDescent="0.3"/>
    <row r="3874" customFormat="1" ht="13.5" x14ac:dyDescent="0.3"/>
    <row r="3875" customFormat="1" ht="13.5" x14ac:dyDescent="0.3"/>
    <row r="3876" customFormat="1" ht="13.5" x14ac:dyDescent="0.3"/>
    <row r="3877" customFormat="1" ht="13.5" x14ac:dyDescent="0.3"/>
    <row r="3878" customFormat="1" ht="13.5" x14ac:dyDescent="0.3"/>
    <row r="3879" customFormat="1" ht="13.5" x14ac:dyDescent="0.3"/>
    <row r="3880" customFormat="1" ht="13.5" x14ac:dyDescent="0.3"/>
    <row r="3881" customFormat="1" ht="13.5" x14ac:dyDescent="0.3"/>
    <row r="3882" customFormat="1" ht="13.5" x14ac:dyDescent="0.3"/>
    <row r="3883" customFormat="1" ht="13.5" x14ac:dyDescent="0.3"/>
    <row r="3884" customFormat="1" ht="13.5" x14ac:dyDescent="0.3"/>
    <row r="3885" customFormat="1" ht="13.5" x14ac:dyDescent="0.3"/>
    <row r="3886" customFormat="1" ht="13.5" x14ac:dyDescent="0.3"/>
    <row r="3887" customFormat="1" ht="13.5" x14ac:dyDescent="0.3"/>
    <row r="3888" customFormat="1" ht="13.5" x14ac:dyDescent="0.3"/>
    <row r="3889" customFormat="1" ht="13.5" x14ac:dyDescent="0.3"/>
    <row r="3890" customFormat="1" ht="13.5" x14ac:dyDescent="0.3"/>
    <row r="3891" customFormat="1" ht="13.5" x14ac:dyDescent="0.3"/>
    <row r="3892" customFormat="1" ht="13.5" x14ac:dyDescent="0.3"/>
    <row r="3893" customFormat="1" ht="13.5" x14ac:dyDescent="0.3"/>
    <row r="3894" customFormat="1" ht="13.5" x14ac:dyDescent="0.3"/>
    <row r="3895" customFormat="1" ht="13.5" x14ac:dyDescent="0.3"/>
    <row r="3896" customFormat="1" ht="13.5" x14ac:dyDescent="0.3"/>
    <row r="3897" customFormat="1" ht="13.5" x14ac:dyDescent="0.3"/>
    <row r="3898" customFormat="1" ht="13.5" x14ac:dyDescent="0.3"/>
    <row r="3899" customFormat="1" ht="13.5" x14ac:dyDescent="0.3"/>
    <row r="3900" customFormat="1" ht="13.5" x14ac:dyDescent="0.3"/>
    <row r="3901" customFormat="1" ht="13.5" x14ac:dyDescent="0.3"/>
    <row r="3902" customFormat="1" ht="13.5" x14ac:dyDescent="0.3"/>
    <row r="3903" customFormat="1" ht="13.5" x14ac:dyDescent="0.3"/>
    <row r="3904" customFormat="1" ht="13.5" x14ac:dyDescent="0.3"/>
    <row r="3905" customFormat="1" ht="13.5" x14ac:dyDescent="0.3"/>
    <row r="3906" customFormat="1" ht="13.5" x14ac:dyDescent="0.3"/>
    <row r="3907" customFormat="1" ht="13.5" x14ac:dyDescent="0.3"/>
    <row r="3908" customFormat="1" ht="13.5" x14ac:dyDescent="0.3"/>
    <row r="3909" customFormat="1" ht="13.5" x14ac:dyDescent="0.3"/>
    <row r="3910" customFormat="1" ht="13.5" x14ac:dyDescent="0.3"/>
    <row r="3911" customFormat="1" ht="13.5" x14ac:dyDescent="0.3"/>
    <row r="3912" customFormat="1" ht="13.5" x14ac:dyDescent="0.3"/>
    <row r="3913" customFormat="1" ht="13.5" x14ac:dyDescent="0.3"/>
    <row r="3914" customFormat="1" ht="13.5" x14ac:dyDescent="0.3"/>
    <row r="3915" customFormat="1" ht="13.5" x14ac:dyDescent="0.3"/>
    <row r="3916" customFormat="1" ht="13.5" x14ac:dyDescent="0.3"/>
    <row r="3917" customFormat="1" ht="13.5" x14ac:dyDescent="0.3"/>
    <row r="3918" customFormat="1" ht="13.5" x14ac:dyDescent="0.3"/>
    <row r="3919" customFormat="1" ht="13.5" x14ac:dyDescent="0.3"/>
    <row r="3920" customFormat="1" ht="13.5" x14ac:dyDescent="0.3"/>
    <row r="3921" customFormat="1" ht="13.5" x14ac:dyDescent="0.3"/>
    <row r="3922" customFormat="1" ht="13.5" x14ac:dyDescent="0.3"/>
    <row r="3923" customFormat="1" ht="13.5" x14ac:dyDescent="0.3"/>
    <row r="3924" customFormat="1" ht="13.5" x14ac:dyDescent="0.3"/>
    <row r="3925" customFormat="1" ht="13.5" x14ac:dyDescent="0.3"/>
    <row r="3926" customFormat="1" ht="13.5" x14ac:dyDescent="0.3"/>
    <row r="3927" customFormat="1" ht="13.5" x14ac:dyDescent="0.3"/>
    <row r="3928" customFormat="1" ht="13.5" x14ac:dyDescent="0.3"/>
    <row r="3929" customFormat="1" ht="13.5" x14ac:dyDescent="0.3"/>
    <row r="3930" customFormat="1" ht="13.5" x14ac:dyDescent="0.3"/>
    <row r="3931" customFormat="1" ht="13.5" x14ac:dyDescent="0.3"/>
    <row r="3932" customFormat="1" ht="13.5" x14ac:dyDescent="0.3"/>
    <row r="3933" customFormat="1" ht="13.5" x14ac:dyDescent="0.3"/>
    <row r="3934" customFormat="1" ht="13.5" x14ac:dyDescent="0.3"/>
    <row r="3935" customFormat="1" ht="13.5" x14ac:dyDescent="0.3"/>
    <row r="3936" customFormat="1" ht="13.5" x14ac:dyDescent="0.3"/>
    <row r="3937" customFormat="1" ht="13.5" x14ac:dyDescent="0.3"/>
    <row r="3938" customFormat="1" ht="13.5" x14ac:dyDescent="0.3"/>
    <row r="3939" customFormat="1" ht="13.5" x14ac:dyDescent="0.3"/>
    <row r="3940" customFormat="1" ht="13.5" x14ac:dyDescent="0.3"/>
    <row r="3941" customFormat="1" ht="13.5" x14ac:dyDescent="0.3"/>
    <row r="3942" customFormat="1" ht="13.5" x14ac:dyDescent="0.3"/>
    <row r="3943" customFormat="1" ht="13.5" x14ac:dyDescent="0.3"/>
    <row r="3944" customFormat="1" ht="13.5" x14ac:dyDescent="0.3"/>
    <row r="3945" customFormat="1" ht="13.5" x14ac:dyDescent="0.3"/>
    <row r="3946" customFormat="1" ht="13.5" x14ac:dyDescent="0.3"/>
    <row r="3947" customFormat="1" ht="13.5" x14ac:dyDescent="0.3"/>
    <row r="3948" customFormat="1" ht="13.5" x14ac:dyDescent="0.3"/>
    <row r="3949" customFormat="1" ht="13.5" x14ac:dyDescent="0.3"/>
    <row r="3950" customFormat="1" ht="13.5" x14ac:dyDescent="0.3"/>
    <row r="3951" customFormat="1" ht="13.5" x14ac:dyDescent="0.3"/>
    <row r="3952" customFormat="1" ht="13.5" x14ac:dyDescent="0.3"/>
    <row r="3953" customFormat="1" ht="13.5" x14ac:dyDescent="0.3"/>
    <row r="3954" customFormat="1" ht="13.5" x14ac:dyDescent="0.3"/>
    <row r="3955" customFormat="1" ht="13.5" x14ac:dyDescent="0.3"/>
    <row r="3956" customFormat="1" ht="13.5" x14ac:dyDescent="0.3"/>
    <row r="3957" customFormat="1" ht="13.5" x14ac:dyDescent="0.3"/>
    <row r="3958" customFormat="1" ht="13.5" x14ac:dyDescent="0.3"/>
    <row r="3959" customFormat="1" ht="13.5" x14ac:dyDescent="0.3"/>
    <row r="3960" customFormat="1" ht="13.5" x14ac:dyDescent="0.3"/>
    <row r="3961" customFormat="1" ht="13.5" x14ac:dyDescent="0.3"/>
    <row r="3962" customFormat="1" ht="13.5" x14ac:dyDescent="0.3"/>
    <row r="3963" customFormat="1" ht="13.5" x14ac:dyDescent="0.3"/>
    <row r="3964" customFormat="1" ht="13.5" x14ac:dyDescent="0.3"/>
    <row r="3965" customFormat="1" ht="13.5" x14ac:dyDescent="0.3"/>
    <row r="3966" customFormat="1" ht="13.5" x14ac:dyDescent="0.3"/>
    <row r="3967" customFormat="1" ht="13.5" x14ac:dyDescent="0.3"/>
    <row r="3968" customFormat="1" ht="13.5" x14ac:dyDescent="0.3"/>
    <row r="3969" customFormat="1" ht="13.5" x14ac:dyDescent="0.3"/>
    <row r="3970" customFormat="1" ht="13.5" x14ac:dyDescent="0.3"/>
    <row r="3971" customFormat="1" ht="13.5" x14ac:dyDescent="0.3"/>
    <row r="3972" customFormat="1" ht="13.5" x14ac:dyDescent="0.3"/>
    <row r="3973" customFormat="1" ht="13.5" x14ac:dyDescent="0.3"/>
    <row r="3974" customFormat="1" ht="13.5" x14ac:dyDescent="0.3"/>
    <row r="3975" customFormat="1" ht="13.5" x14ac:dyDescent="0.3"/>
    <row r="3976" customFormat="1" ht="13.5" x14ac:dyDescent="0.3"/>
    <row r="3977" customFormat="1" ht="13.5" x14ac:dyDescent="0.3"/>
    <row r="3978" customFormat="1" ht="13.5" x14ac:dyDescent="0.3"/>
    <row r="3979" customFormat="1" ht="13.5" x14ac:dyDescent="0.3"/>
    <row r="3980" customFormat="1" ht="13.5" x14ac:dyDescent="0.3"/>
    <row r="3981" customFormat="1" ht="13.5" x14ac:dyDescent="0.3"/>
    <row r="3982" customFormat="1" ht="13.5" x14ac:dyDescent="0.3"/>
    <row r="3983" customFormat="1" ht="13.5" x14ac:dyDescent="0.3"/>
    <row r="3984" customFormat="1" ht="13.5" x14ac:dyDescent="0.3"/>
    <row r="3985" customFormat="1" ht="13.5" x14ac:dyDescent="0.3"/>
    <row r="3986" customFormat="1" ht="13.5" x14ac:dyDescent="0.3"/>
    <row r="3987" customFormat="1" ht="13.5" x14ac:dyDescent="0.3"/>
    <row r="3988" customFormat="1" ht="13.5" x14ac:dyDescent="0.3"/>
    <row r="3989" customFormat="1" ht="13.5" x14ac:dyDescent="0.3"/>
    <row r="3990" customFormat="1" ht="13.5" x14ac:dyDescent="0.3"/>
    <row r="3991" customFormat="1" ht="13.5" x14ac:dyDescent="0.3"/>
    <row r="3992" customFormat="1" ht="13.5" x14ac:dyDescent="0.3"/>
    <row r="3993" customFormat="1" ht="13.5" x14ac:dyDescent="0.3"/>
    <row r="3994" customFormat="1" ht="13.5" x14ac:dyDescent="0.3"/>
    <row r="3995" customFormat="1" ht="13.5" x14ac:dyDescent="0.3"/>
    <row r="3996" customFormat="1" ht="13.5" x14ac:dyDescent="0.3"/>
    <row r="3997" customFormat="1" ht="13.5" x14ac:dyDescent="0.3"/>
    <row r="3998" customFormat="1" ht="13.5" x14ac:dyDescent="0.3"/>
    <row r="3999" customFormat="1" ht="13.5" x14ac:dyDescent="0.3"/>
    <row r="4000" customFormat="1" ht="13.5" x14ac:dyDescent="0.3"/>
    <row r="4001" customFormat="1" ht="13.5" x14ac:dyDescent="0.3"/>
    <row r="4002" customFormat="1" ht="13.5" x14ac:dyDescent="0.3"/>
    <row r="4003" customFormat="1" ht="13.5" x14ac:dyDescent="0.3"/>
    <row r="4004" customFormat="1" ht="13.5" x14ac:dyDescent="0.3"/>
    <row r="4005" customFormat="1" ht="13.5" x14ac:dyDescent="0.3"/>
    <row r="4006" customFormat="1" ht="13.5" x14ac:dyDescent="0.3"/>
    <row r="4007" customFormat="1" ht="13.5" x14ac:dyDescent="0.3"/>
    <row r="4008" customFormat="1" ht="13.5" x14ac:dyDescent="0.3"/>
    <row r="4009" customFormat="1" ht="13.5" x14ac:dyDescent="0.3"/>
    <row r="4010" customFormat="1" ht="13.5" x14ac:dyDescent="0.3"/>
    <row r="4011" customFormat="1" ht="13.5" x14ac:dyDescent="0.3"/>
    <row r="4012" customFormat="1" ht="13.5" x14ac:dyDescent="0.3"/>
    <row r="4013" customFormat="1" ht="13.5" x14ac:dyDescent="0.3"/>
    <row r="4014" customFormat="1" ht="13.5" x14ac:dyDescent="0.3"/>
    <row r="4015" customFormat="1" ht="13.5" x14ac:dyDescent="0.3"/>
    <row r="4016" customFormat="1" ht="13.5" x14ac:dyDescent="0.3"/>
    <row r="4017" customFormat="1" ht="13.5" x14ac:dyDescent="0.3"/>
    <row r="4018" customFormat="1" ht="13.5" x14ac:dyDescent="0.3"/>
    <row r="4019" customFormat="1" ht="13.5" x14ac:dyDescent="0.3"/>
    <row r="4020" customFormat="1" ht="13.5" x14ac:dyDescent="0.3"/>
    <row r="4021" customFormat="1" ht="13.5" x14ac:dyDescent="0.3"/>
    <row r="4022" customFormat="1" ht="13.5" x14ac:dyDescent="0.3"/>
    <row r="4023" customFormat="1" ht="13.5" x14ac:dyDescent="0.3"/>
    <row r="4024" customFormat="1" ht="13.5" x14ac:dyDescent="0.3"/>
    <row r="4025" customFormat="1" ht="13.5" x14ac:dyDescent="0.3"/>
    <row r="4026" customFormat="1" ht="13.5" x14ac:dyDescent="0.3"/>
    <row r="4027" customFormat="1" ht="13.5" x14ac:dyDescent="0.3"/>
    <row r="4028" customFormat="1" ht="13.5" x14ac:dyDescent="0.3"/>
    <row r="4029" customFormat="1" ht="13.5" x14ac:dyDescent="0.3"/>
    <row r="4030" customFormat="1" ht="13.5" x14ac:dyDescent="0.3"/>
    <row r="4031" customFormat="1" ht="13.5" x14ac:dyDescent="0.3"/>
    <row r="4032" customFormat="1" ht="13.5" x14ac:dyDescent="0.3"/>
    <row r="4033" customFormat="1" ht="13.5" x14ac:dyDescent="0.3"/>
    <row r="4034" customFormat="1" ht="13.5" x14ac:dyDescent="0.3"/>
    <row r="4035" customFormat="1" ht="13.5" x14ac:dyDescent="0.3"/>
    <row r="4036" customFormat="1" ht="13.5" x14ac:dyDescent="0.3"/>
    <row r="4037" customFormat="1" ht="13.5" x14ac:dyDescent="0.3"/>
    <row r="4038" customFormat="1" ht="13.5" x14ac:dyDescent="0.3"/>
    <row r="4039" customFormat="1" ht="13.5" x14ac:dyDescent="0.3"/>
    <row r="4040" customFormat="1" ht="13.5" x14ac:dyDescent="0.3"/>
    <row r="4041" customFormat="1" ht="13.5" x14ac:dyDescent="0.3"/>
    <row r="4042" customFormat="1" ht="13.5" x14ac:dyDescent="0.3"/>
    <row r="4043" customFormat="1" ht="13.5" x14ac:dyDescent="0.3"/>
    <row r="4044" customFormat="1" ht="13.5" x14ac:dyDescent="0.3"/>
    <row r="4045" customFormat="1" ht="13.5" x14ac:dyDescent="0.3"/>
    <row r="4046" customFormat="1" ht="13.5" x14ac:dyDescent="0.3"/>
    <row r="4047" customFormat="1" ht="13.5" x14ac:dyDescent="0.3"/>
    <row r="4048" customFormat="1" ht="13.5" x14ac:dyDescent="0.3"/>
    <row r="4049" customFormat="1" ht="13.5" x14ac:dyDescent="0.3"/>
    <row r="4050" customFormat="1" ht="13.5" x14ac:dyDescent="0.3"/>
    <row r="4051" customFormat="1" ht="13.5" x14ac:dyDescent="0.3"/>
    <row r="4052" customFormat="1" ht="13.5" x14ac:dyDescent="0.3"/>
    <row r="4053" customFormat="1" ht="13.5" x14ac:dyDescent="0.3"/>
    <row r="4054" customFormat="1" ht="13.5" x14ac:dyDescent="0.3"/>
    <row r="4055" customFormat="1" ht="13.5" x14ac:dyDescent="0.3"/>
    <row r="4056" customFormat="1" ht="13.5" x14ac:dyDescent="0.3"/>
    <row r="4057" customFormat="1" ht="13.5" x14ac:dyDescent="0.3"/>
    <row r="4058" customFormat="1" ht="13.5" x14ac:dyDescent="0.3"/>
    <row r="4059" customFormat="1" ht="13.5" x14ac:dyDescent="0.3"/>
    <row r="4060" customFormat="1" ht="13.5" x14ac:dyDescent="0.3"/>
    <row r="4061" customFormat="1" ht="13.5" x14ac:dyDescent="0.3"/>
    <row r="4062" customFormat="1" ht="13.5" x14ac:dyDescent="0.3"/>
    <row r="4063" customFormat="1" ht="13.5" x14ac:dyDescent="0.3"/>
    <row r="4064" customFormat="1" ht="13.5" x14ac:dyDescent="0.3"/>
    <row r="4065" customFormat="1" ht="13.5" x14ac:dyDescent="0.3"/>
    <row r="4066" customFormat="1" ht="13.5" x14ac:dyDescent="0.3"/>
    <row r="4067" customFormat="1" ht="13.5" x14ac:dyDescent="0.3"/>
    <row r="4068" customFormat="1" ht="13.5" x14ac:dyDescent="0.3"/>
    <row r="4069" customFormat="1" ht="13.5" x14ac:dyDescent="0.3"/>
    <row r="4070" customFormat="1" ht="13.5" x14ac:dyDescent="0.3"/>
    <row r="4071" customFormat="1" ht="13.5" x14ac:dyDescent="0.3"/>
    <row r="4072" customFormat="1" ht="13.5" x14ac:dyDescent="0.3"/>
    <row r="4073" customFormat="1" ht="13.5" x14ac:dyDescent="0.3"/>
    <row r="4074" customFormat="1" ht="13.5" x14ac:dyDescent="0.3"/>
    <row r="4075" customFormat="1" ht="13.5" x14ac:dyDescent="0.3"/>
    <row r="4076" customFormat="1" ht="13.5" x14ac:dyDescent="0.3"/>
    <row r="4077" customFormat="1" ht="13.5" x14ac:dyDescent="0.3"/>
    <row r="4078" customFormat="1" ht="13.5" x14ac:dyDescent="0.3"/>
    <row r="4079" customFormat="1" ht="13.5" x14ac:dyDescent="0.3"/>
    <row r="4080" customFormat="1" ht="13.5" x14ac:dyDescent="0.3"/>
    <row r="4081" customFormat="1" ht="13.5" x14ac:dyDescent="0.3"/>
    <row r="4082" customFormat="1" ht="13.5" x14ac:dyDescent="0.3"/>
    <row r="4083" customFormat="1" ht="13.5" x14ac:dyDescent="0.3"/>
    <row r="4084" customFormat="1" ht="13.5" x14ac:dyDescent="0.3"/>
    <row r="4085" customFormat="1" ht="13.5" x14ac:dyDescent="0.3"/>
    <row r="4086" customFormat="1" ht="13.5" x14ac:dyDescent="0.3"/>
    <row r="4087" customFormat="1" ht="13.5" x14ac:dyDescent="0.3"/>
    <row r="4088" customFormat="1" ht="13.5" x14ac:dyDescent="0.3"/>
    <row r="4089" customFormat="1" ht="13.5" x14ac:dyDescent="0.3"/>
    <row r="4090" customFormat="1" ht="13.5" x14ac:dyDescent="0.3"/>
    <row r="4091" customFormat="1" ht="13.5" x14ac:dyDescent="0.3"/>
    <row r="4092" customFormat="1" ht="13.5" x14ac:dyDescent="0.3"/>
    <row r="4093" customFormat="1" ht="13.5" x14ac:dyDescent="0.3"/>
    <row r="4094" customFormat="1" ht="13.5" x14ac:dyDescent="0.3"/>
    <row r="4095" customFormat="1" ht="13.5" x14ac:dyDescent="0.3"/>
    <row r="4096" customFormat="1" ht="13.5" x14ac:dyDescent="0.3"/>
    <row r="4097" customFormat="1" ht="13.5" x14ac:dyDescent="0.3"/>
    <row r="4098" customFormat="1" ht="13.5" x14ac:dyDescent="0.3"/>
    <row r="4099" customFormat="1" ht="13.5" x14ac:dyDescent="0.3"/>
    <row r="4100" customFormat="1" ht="13.5" x14ac:dyDescent="0.3"/>
    <row r="4101" customFormat="1" ht="13.5" x14ac:dyDescent="0.3"/>
    <row r="4102" customFormat="1" ht="13.5" x14ac:dyDescent="0.3"/>
    <row r="4103" customFormat="1" ht="13.5" x14ac:dyDescent="0.3"/>
    <row r="4104" customFormat="1" ht="13.5" x14ac:dyDescent="0.3"/>
    <row r="4105" customFormat="1" ht="13.5" x14ac:dyDescent="0.3"/>
    <row r="4106" customFormat="1" ht="13.5" x14ac:dyDescent="0.3"/>
    <row r="4107" customFormat="1" ht="13.5" x14ac:dyDescent="0.3"/>
    <row r="4108" customFormat="1" ht="13.5" x14ac:dyDescent="0.3"/>
    <row r="4109" customFormat="1" ht="13.5" x14ac:dyDescent="0.3"/>
    <row r="4110" customFormat="1" ht="13.5" x14ac:dyDescent="0.3"/>
    <row r="4111" customFormat="1" ht="13.5" x14ac:dyDescent="0.3"/>
    <row r="4112" customFormat="1" ht="13.5" x14ac:dyDescent="0.3"/>
    <row r="4113" customFormat="1" ht="13.5" x14ac:dyDescent="0.3"/>
    <row r="4114" customFormat="1" ht="13.5" x14ac:dyDescent="0.3"/>
    <row r="4115" customFormat="1" ht="13.5" x14ac:dyDescent="0.3"/>
    <row r="4116" customFormat="1" ht="13.5" x14ac:dyDescent="0.3"/>
    <row r="4117" customFormat="1" ht="13.5" x14ac:dyDescent="0.3"/>
    <row r="4118" customFormat="1" ht="13.5" x14ac:dyDescent="0.3"/>
    <row r="4119" customFormat="1" ht="13.5" x14ac:dyDescent="0.3"/>
    <row r="4120" customFormat="1" ht="13.5" x14ac:dyDescent="0.3"/>
    <row r="4121" customFormat="1" ht="13.5" x14ac:dyDescent="0.3"/>
    <row r="4122" customFormat="1" ht="13.5" x14ac:dyDescent="0.3"/>
    <row r="4123" customFormat="1" ht="13.5" x14ac:dyDescent="0.3"/>
    <row r="4124" customFormat="1" ht="13.5" x14ac:dyDescent="0.3"/>
    <row r="4125" customFormat="1" ht="13.5" x14ac:dyDescent="0.3"/>
    <row r="4126" customFormat="1" ht="13.5" x14ac:dyDescent="0.3"/>
    <row r="4127" customFormat="1" ht="13.5" x14ac:dyDescent="0.3"/>
    <row r="4128" customFormat="1" ht="13.5" x14ac:dyDescent="0.3"/>
    <row r="4129" customFormat="1" ht="13.5" x14ac:dyDescent="0.3"/>
    <row r="4130" customFormat="1" ht="13.5" x14ac:dyDescent="0.3"/>
    <row r="4131" customFormat="1" ht="13.5" x14ac:dyDescent="0.3"/>
    <row r="4132" customFormat="1" ht="13.5" x14ac:dyDescent="0.3"/>
    <row r="4133" customFormat="1" ht="13.5" x14ac:dyDescent="0.3"/>
    <row r="4134" customFormat="1" ht="13.5" x14ac:dyDescent="0.3"/>
    <row r="4135" customFormat="1" ht="13.5" x14ac:dyDescent="0.3"/>
    <row r="4136" customFormat="1" ht="13.5" x14ac:dyDescent="0.3"/>
    <row r="4137" customFormat="1" ht="13.5" x14ac:dyDescent="0.3"/>
    <row r="4138" customFormat="1" ht="13.5" x14ac:dyDescent="0.3"/>
    <row r="4139" customFormat="1" ht="13.5" x14ac:dyDescent="0.3"/>
    <row r="4140" customFormat="1" ht="13.5" x14ac:dyDescent="0.3"/>
    <row r="4141" customFormat="1" ht="13.5" x14ac:dyDescent="0.3"/>
    <row r="4142" customFormat="1" ht="13.5" x14ac:dyDescent="0.3"/>
    <row r="4143" customFormat="1" ht="13.5" x14ac:dyDescent="0.3"/>
    <row r="4144" customFormat="1" ht="13.5" x14ac:dyDescent="0.3"/>
    <row r="4145" customFormat="1" ht="13.5" x14ac:dyDescent="0.3"/>
    <row r="4146" customFormat="1" ht="13.5" x14ac:dyDescent="0.3"/>
    <row r="4147" customFormat="1" ht="13.5" x14ac:dyDescent="0.3"/>
    <row r="4148" customFormat="1" ht="13.5" x14ac:dyDescent="0.3"/>
    <row r="4149" customFormat="1" ht="13.5" x14ac:dyDescent="0.3"/>
    <row r="4150" customFormat="1" ht="13.5" x14ac:dyDescent="0.3"/>
    <row r="4151" customFormat="1" ht="13.5" x14ac:dyDescent="0.3"/>
    <row r="4152" customFormat="1" ht="13.5" x14ac:dyDescent="0.3"/>
    <row r="4153" customFormat="1" ht="13.5" x14ac:dyDescent="0.3"/>
    <row r="4154" customFormat="1" ht="13.5" x14ac:dyDescent="0.3"/>
    <row r="4155" customFormat="1" ht="13.5" x14ac:dyDescent="0.3"/>
    <row r="4156" customFormat="1" ht="13.5" x14ac:dyDescent="0.3"/>
    <row r="4157" customFormat="1" ht="13.5" x14ac:dyDescent="0.3"/>
    <row r="4158" customFormat="1" ht="13.5" x14ac:dyDescent="0.3"/>
    <row r="4159" customFormat="1" ht="13.5" x14ac:dyDescent="0.3"/>
    <row r="4160" customFormat="1" ht="13.5" x14ac:dyDescent="0.3"/>
    <row r="4161" customFormat="1" ht="13.5" x14ac:dyDescent="0.3"/>
    <row r="4162" customFormat="1" ht="13.5" x14ac:dyDescent="0.3"/>
    <row r="4163" customFormat="1" ht="13.5" x14ac:dyDescent="0.3"/>
    <row r="4164" customFormat="1" ht="13.5" x14ac:dyDescent="0.3"/>
    <row r="4165" customFormat="1" ht="13.5" x14ac:dyDescent="0.3"/>
    <row r="4166" customFormat="1" ht="13.5" x14ac:dyDescent="0.3"/>
    <row r="4167" customFormat="1" ht="13.5" x14ac:dyDescent="0.3"/>
    <row r="4168" customFormat="1" ht="13.5" x14ac:dyDescent="0.3"/>
    <row r="4169" customFormat="1" ht="13.5" x14ac:dyDescent="0.3"/>
    <row r="4170" customFormat="1" ht="13.5" x14ac:dyDescent="0.3"/>
    <row r="4171" customFormat="1" ht="13.5" x14ac:dyDescent="0.3"/>
    <row r="4172" customFormat="1" ht="13.5" x14ac:dyDescent="0.3"/>
    <row r="4173" customFormat="1" ht="13.5" x14ac:dyDescent="0.3"/>
    <row r="4174" customFormat="1" ht="13.5" x14ac:dyDescent="0.3"/>
    <row r="4175" customFormat="1" ht="13.5" x14ac:dyDescent="0.3"/>
    <row r="4176" customFormat="1" ht="13.5" x14ac:dyDescent="0.3"/>
    <row r="4177" customFormat="1" ht="13.5" x14ac:dyDescent="0.3"/>
    <row r="4178" customFormat="1" ht="13.5" x14ac:dyDescent="0.3"/>
    <row r="4179" customFormat="1" ht="13.5" x14ac:dyDescent="0.3"/>
    <row r="4180" customFormat="1" ht="13.5" x14ac:dyDescent="0.3"/>
    <row r="4181" customFormat="1" ht="13.5" x14ac:dyDescent="0.3"/>
    <row r="4182" customFormat="1" ht="13.5" x14ac:dyDescent="0.3"/>
    <row r="4183" customFormat="1" ht="13.5" x14ac:dyDescent="0.3"/>
    <row r="4184" customFormat="1" ht="13.5" x14ac:dyDescent="0.3"/>
    <row r="4185" customFormat="1" ht="13.5" x14ac:dyDescent="0.3"/>
    <row r="4186" customFormat="1" ht="13.5" x14ac:dyDescent="0.3"/>
    <row r="4187" customFormat="1" ht="13.5" x14ac:dyDescent="0.3"/>
    <row r="4188" customFormat="1" ht="13.5" x14ac:dyDescent="0.3"/>
    <row r="4189" customFormat="1" ht="13.5" x14ac:dyDescent="0.3"/>
    <row r="4190" customFormat="1" ht="13.5" x14ac:dyDescent="0.3"/>
    <row r="4191" customFormat="1" ht="13.5" x14ac:dyDescent="0.3"/>
    <row r="4192" customFormat="1" ht="13.5" x14ac:dyDescent="0.3"/>
    <row r="4193" customFormat="1" ht="13.5" x14ac:dyDescent="0.3"/>
    <row r="4194" customFormat="1" ht="13.5" x14ac:dyDescent="0.3"/>
    <row r="4195" customFormat="1" ht="13.5" x14ac:dyDescent="0.3"/>
    <row r="4196" customFormat="1" ht="13.5" x14ac:dyDescent="0.3"/>
    <row r="4197" customFormat="1" ht="13.5" x14ac:dyDescent="0.3"/>
    <row r="4198" customFormat="1" ht="13.5" x14ac:dyDescent="0.3"/>
    <row r="4199" customFormat="1" ht="13.5" x14ac:dyDescent="0.3"/>
    <row r="4200" customFormat="1" ht="13.5" x14ac:dyDescent="0.3"/>
    <row r="4201" customFormat="1" ht="13.5" x14ac:dyDescent="0.3"/>
    <row r="4202" customFormat="1" ht="13.5" x14ac:dyDescent="0.3"/>
    <row r="4203" customFormat="1" ht="13.5" x14ac:dyDescent="0.3"/>
    <row r="4204" customFormat="1" ht="13.5" x14ac:dyDescent="0.3"/>
    <row r="4205" customFormat="1" ht="13.5" x14ac:dyDescent="0.3"/>
    <row r="4206" customFormat="1" ht="13.5" x14ac:dyDescent="0.3"/>
    <row r="4207" customFormat="1" ht="13.5" x14ac:dyDescent="0.3"/>
    <row r="4208" customFormat="1" ht="13.5" x14ac:dyDescent="0.3"/>
    <row r="4209" customFormat="1" ht="13.5" x14ac:dyDescent="0.3"/>
    <row r="4210" customFormat="1" ht="13.5" x14ac:dyDescent="0.3"/>
    <row r="4211" customFormat="1" ht="13.5" x14ac:dyDescent="0.3"/>
    <row r="4212" customFormat="1" ht="13.5" x14ac:dyDescent="0.3"/>
    <row r="4213" customFormat="1" ht="13.5" x14ac:dyDescent="0.3"/>
    <row r="4214" customFormat="1" ht="13.5" x14ac:dyDescent="0.3"/>
    <row r="4215" customFormat="1" ht="13.5" x14ac:dyDescent="0.3"/>
    <row r="4216" customFormat="1" ht="13.5" x14ac:dyDescent="0.3"/>
    <row r="4217" customFormat="1" ht="13.5" x14ac:dyDescent="0.3"/>
    <row r="4218" customFormat="1" ht="13.5" x14ac:dyDescent="0.3"/>
    <row r="4219" customFormat="1" ht="13.5" x14ac:dyDescent="0.3"/>
    <row r="4220" customFormat="1" ht="13.5" x14ac:dyDescent="0.3"/>
    <row r="4221" customFormat="1" ht="13.5" x14ac:dyDescent="0.3"/>
    <row r="4222" customFormat="1" ht="13.5" x14ac:dyDescent="0.3"/>
    <row r="4223" customFormat="1" ht="13.5" x14ac:dyDescent="0.3"/>
    <row r="4224" customFormat="1" ht="13.5" x14ac:dyDescent="0.3"/>
    <row r="4225" customFormat="1" ht="13.5" x14ac:dyDescent="0.3"/>
    <row r="4226" customFormat="1" ht="13.5" x14ac:dyDescent="0.3"/>
    <row r="4227" customFormat="1" ht="13.5" x14ac:dyDescent="0.3"/>
    <row r="4228" customFormat="1" ht="13.5" x14ac:dyDescent="0.3"/>
    <row r="4229" customFormat="1" ht="13.5" x14ac:dyDescent="0.3"/>
    <row r="4230" customFormat="1" ht="13.5" x14ac:dyDescent="0.3"/>
    <row r="4231" customFormat="1" ht="13.5" x14ac:dyDescent="0.3"/>
    <row r="4232" customFormat="1" ht="13.5" x14ac:dyDescent="0.3"/>
    <row r="4233" customFormat="1" ht="13.5" x14ac:dyDescent="0.3"/>
    <row r="4234" customFormat="1" ht="13.5" x14ac:dyDescent="0.3"/>
    <row r="4235" customFormat="1" ht="13.5" x14ac:dyDescent="0.3"/>
    <row r="4236" customFormat="1" ht="13.5" x14ac:dyDescent="0.3"/>
    <row r="4237" customFormat="1" ht="13.5" x14ac:dyDescent="0.3"/>
    <row r="4238" customFormat="1" ht="13.5" x14ac:dyDescent="0.3"/>
    <row r="4239" customFormat="1" ht="13.5" x14ac:dyDescent="0.3"/>
    <row r="4240" customFormat="1" ht="13.5" x14ac:dyDescent="0.3"/>
    <row r="4241" customFormat="1" ht="13.5" x14ac:dyDescent="0.3"/>
    <row r="4242" customFormat="1" ht="13.5" x14ac:dyDescent="0.3"/>
    <row r="4243" customFormat="1" ht="13.5" x14ac:dyDescent="0.3"/>
    <row r="4244" customFormat="1" ht="13.5" x14ac:dyDescent="0.3"/>
    <row r="4245" customFormat="1" ht="13.5" x14ac:dyDescent="0.3"/>
    <row r="4246" customFormat="1" ht="13.5" x14ac:dyDescent="0.3"/>
    <row r="4247" customFormat="1" ht="13.5" x14ac:dyDescent="0.3"/>
    <row r="4248" customFormat="1" ht="13.5" x14ac:dyDescent="0.3"/>
    <row r="4249" customFormat="1" ht="13.5" x14ac:dyDescent="0.3"/>
    <row r="4250" customFormat="1" ht="13.5" x14ac:dyDescent="0.3"/>
    <row r="4251" customFormat="1" ht="13.5" x14ac:dyDescent="0.3"/>
    <row r="4252" customFormat="1" ht="13.5" x14ac:dyDescent="0.3"/>
    <row r="4253" customFormat="1" ht="13.5" x14ac:dyDescent="0.3"/>
    <row r="4254" customFormat="1" ht="13.5" x14ac:dyDescent="0.3"/>
    <row r="4255" customFormat="1" ht="13.5" x14ac:dyDescent="0.3"/>
    <row r="4256" customFormat="1" ht="13.5" x14ac:dyDescent="0.3"/>
    <row r="4257" customFormat="1" ht="13.5" x14ac:dyDescent="0.3"/>
    <row r="4258" customFormat="1" ht="13.5" x14ac:dyDescent="0.3"/>
    <row r="4259" customFormat="1" ht="13.5" x14ac:dyDescent="0.3"/>
    <row r="4260" customFormat="1" ht="13.5" x14ac:dyDescent="0.3"/>
    <row r="4261" customFormat="1" ht="13.5" x14ac:dyDescent="0.3"/>
    <row r="4262" customFormat="1" ht="13.5" x14ac:dyDescent="0.3"/>
    <row r="4263" customFormat="1" ht="13.5" x14ac:dyDescent="0.3"/>
    <row r="4264" customFormat="1" ht="13.5" x14ac:dyDescent="0.3"/>
    <row r="4265" customFormat="1" ht="13.5" x14ac:dyDescent="0.3"/>
    <row r="4266" customFormat="1" ht="13.5" x14ac:dyDescent="0.3"/>
    <row r="4267" customFormat="1" ht="13.5" x14ac:dyDescent="0.3"/>
    <row r="4268" customFormat="1" ht="13.5" x14ac:dyDescent="0.3"/>
    <row r="4269" customFormat="1" ht="13.5" x14ac:dyDescent="0.3"/>
    <row r="4270" customFormat="1" ht="13.5" x14ac:dyDescent="0.3"/>
    <row r="4271" customFormat="1" ht="13.5" x14ac:dyDescent="0.3"/>
    <row r="4272" customFormat="1" ht="13.5" x14ac:dyDescent="0.3"/>
    <row r="4273" customFormat="1" ht="13.5" x14ac:dyDescent="0.3"/>
    <row r="4274" customFormat="1" ht="13.5" x14ac:dyDescent="0.3"/>
    <row r="4275" customFormat="1" ht="13.5" x14ac:dyDescent="0.3"/>
    <row r="4276" customFormat="1" ht="13.5" x14ac:dyDescent="0.3"/>
    <row r="4277" customFormat="1" ht="13.5" x14ac:dyDescent="0.3"/>
    <row r="4278" customFormat="1" ht="13.5" x14ac:dyDescent="0.3"/>
    <row r="4279" customFormat="1" ht="13.5" x14ac:dyDescent="0.3"/>
    <row r="4280" customFormat="1" ht="13.5" x14ac:dyDescent="0.3"/>
    <row r="4281" customFormat="1" ht="13.5" x14ac:dyDescent="0.3"/>
    <row r="4282" customFormat="1" ht="13.5" x14ac:dyDescent="0.3"/>
    <row r="4283" customFormat="1" ht="13.5" x14ac:dyDescent="0.3"/>
    <row r="4284" customFormat="1" ht="13.5" x14ac:dyDescent="0.3"/>
    <row r="4285" customFormat="1" ht="13.5" x14ac:dyDescent="0.3"/>
    <row r="4286" customFormat="1" ht="13.5" x14ac:dyDescent="0.3"/>
    <row r="4287" customFormat="1" ht="13.5" x14ac:dyDescent="0.3"/>
    <row r="4288" customFormat="1" ht="13.5" x14ac:dyDescent="0.3"/>
    <row r="4289" customFormat="1" ht="13.5" x14ac:dyDescent="0.3"/>
    <row r="4290" customFormat="1" ht="13.5" x14ac:dyDescent="0.3"/>
    <row r="4291" customFormat="1" ht="13.5" x14ac:dyDescent="0.3"/>
    <row r="4292" customFormat="1" ht="13.5" x14ac:dyDescent="0.3"/>
    <row r="4293" customFormat="1" ht="13.5" x14ac:dyDescent="0.3"/>
    <row r="4294" customFormat="1" ht="13.5" x14ac:dyDescent="0.3"/>
    <row r="4295" customFormat="1" ht="13.5" x14ac:dyDescent="0.3"/>
    <row r="4296" customFormat="1" ht="13.5" x14ac:dyDescent="0.3"/>
    <row r="4297" customFormat="1" ht="13.5" x14ac:dyDescent="0.3"/>
    <row r="4298" customFormat="1" ht="13.5" x14ac:dyDescent="0.3"/>
    <row r="4299" customFormat="1" ht="13.5" x14ac:dyDescent="0.3"/>
    <row r="4300" customFormat="1" ht="13.5" x14ac:dyDescent="0.3"/>
    <row r="4301" customFormat="1" ht="13.5" x14ac:dyDescent="0.3"/>
    <row r="4302" customFormat="1" ht="13.5" x14ac:dyDescent="0.3"/>
    <row r="4303" customFormat="1" ht="13.5" x14ac:dyDescent="0.3"/>
    <row r="4304" customFormat="1" ht="13.5" x14ac:dyDescent="0.3"/>
    <row r="4305" customFormat="1" ht="13.5" x14ac:dyDescent="0.3"/>
    <row r="4306" customFormat="1" ht="13.5" x14ac:dyDescent="0.3"/>
    <row r="4307" customFormat="1" ht="13.5" x14ac:dyDescent="0.3"/>
    <row r="4308" customFormat="1" ht="13.5" x14ac:dyDescent="0.3"/>
    <row r="4309" customFormat="1" ht="13.5" x14ac:dyDescent="0.3"/>
    <row r="4310" customFormat="1" ht="13.5" x14ac:dyDescent="0.3"/>
    <row r="4311" customFormat="1" ht="13.5" x14ac:dyDescent="0.3"/>
    <row r="4312" customFormat="1" ht="13.5" x14ac:dyDescent="0.3"/>
    <row r="4313" customFormat="1" ht="13.5" x14ac:dyDescent="0.3"/>
    <row r="4314" customFormat="1" ht="13.5" x14ac:dyDescent="0.3"/>
    <row r="4315" customFormat="1" ht="13.5" x14ac:dyDescent="0.3"/>
    <row r="4316" customFormat="1" ht="13.5" x14ac:dyDescent="0.3"/>
    <row r="4317" customFormat="1" ht="13.5" x14ac:dyDescent="0.3"/>
    <row r="4318" customFormat="1" ht="13.5" x14ac:dyDescent="0.3"/>
    <row r="4319" customFormat="1" ht="13.5" x14ac:dyDescent="0.3"/>
    <row r="4320" customFormat="1" ht="13.5" x14ac:dyDescent="0.3"/>
    <row r="4321" customFormat="1" ht="13.5" x14ac:dyDescent="0.3"/>
    <row r="4322" customFormat="1" ht="13.5" x14ac:dyDescent="0.3"/>
    <row r="4323" customFormat="1" ht="13.5" x14ac:dyDescent="0.3"/>
    <row r="4324" customFormat="1" ht="13.5" x14ac:dyDescent="0.3"/>
    <row r="4325" customFormat="1" ht="13.5" x14ac:dyDescent="0.3"/>
    <row r="4326" customFormat="1" ht="13.5" x14ac:dyDescent="0.3"/>
    <row r="4327" customFormat="1" ht="13.5" x14ac:dyDescent="0.3"/>
    <row r="4328" customFormat="1" ht="13.5" x14ac:dyDescent="0.3"/>
    <row r="4329" customFormat="1" ht="13.5" x14ac:dyDescent="0.3"/>
    <row r="4330" customFormat="1" ht="13.5" x14ac:dyDescent="0.3"/>
    <row r="4331" customFormat="1" ht="13.5" x14ac:dyDescent="0.3"/>
    <row r="4332" customFormat="1" ht="13.5" x14ac:dyDescent="0.3"/>
    <row r="4333" customFormat="1" ht="13.5" x14ac:dyDescent="0.3"/>
    <row r="4334" customFormat="1" ht="13.5" x14ac:dyDescent="0.3"/>
    <row r="4335" customFormat="1" ht="13.5" x14ac:dyDescent="0.3"/>
    <row r="4336" customFormat="1" ht="13.5" x14ac:dyDescent="0.3"/>
    <row r="4337" customFormat="1" ht="13.5" x14ac:dyDescent="0.3"/>
    <row r="4338" customFormat="1" ht="13.5" x14ac:dyDescent="0.3"/>
    <row r="4339" customFormat="1" ht="13.5" x14ac:dyDescent="0.3"/>
    <row r="4340" customFormat="1" ht="13.5" x14ac:dyDescent="0.3"/>
    <row r="4341" customFormat="1" ht="13.5" x14ac:dyDescent="0.3"/>
    <row r="4342" customFormat="1" ht="13.5" x14ac:dyDescent="0.3"/>
    <row r="4343" customFormat="1" ht="13.5" x14ac:dyDescent="0.3"/>
    <row r="4344" customFormat="1" ht="13.5" x14ac:dyDescent="0.3"/>
    <row r="4345" customFormat="1" ht="13.5" x14ac:dyDescent="0.3"/>
    <row r="4346" customFormat="1" ht="13.5" x14ac:dyDescent="0.3"/>
    <row r="4347" customFormat="1" ht="13.5" x14ac:dyDescent="0.3"/>
    <row r="4348" customFormat="1" ht="13.5" x14ac:dyDescent="0.3"/>
    <row r="4349" customFormat="1" ht="13.5" x14ac:dyDescent="0.3"/>
    <row r="4350" customFormat="1" ht="13.5" x14ac:dyDescent="0.3"/>
    <row r="4351" customFormat="1" ht="13.5" x14ac:dyDescent="0.3"/>
    <row r="4352" customFormat="1" ht="13.5" x14ac:dyDescent="0.3"/>
    <row r="4353" customFormat="1" ht="13.5" x14ac:dyDescent="0.3"/>
    <row r="4354" customFormat="1" ht="13.5" x14ac:dyDescent="0.3"/>
    <row r="4355" customFormat="1" ht="13.5" x14ac:dyDescent="0.3"/>
    <row r="4356" customFormat="1" ht="13.5" x14ac:dyDescent="0.3"/>
    <row r="4357" customFormat="1" ht="13.5" x14ac:dyDescent="0.3"/>
    <row r="4358" customFormat="1" ht="13.5" x14ac:dyDescent="0.3"/>
    <row r="4359" customFormat="1" ht="13.5" x14ac:dyDescent="0.3"/>
    <row r="4360" customFormat="1" ht="13.5" x14ac:dyDescent="0.3"/>
    <row r="4361" customFormat="1" ht="13.5" x14ac:dyDescent="0.3"/>
    <row r="4362" customFormat="1" ht="13.5" x14ac:dyDescent="0.3"/>
    <row r="4363" customFormat="1" ht="13.5" x14ac:dyDescent="0.3"/>
    <row r="4364" customFormat="1" ht="13.5" x14ac:dyDescent="0.3"/>
    <row r="4365" customFormat="1" ht="13.5" x14ac:dyDescent="0.3"/>
    <row r="4366" customFormat="1" ht="13.5" x14ac:dyDescent="0.3"/>
    <row r="4367" customFormat="1" ht="13.5" x14ac:dyDescent="0.3"/>
    <row r="4368" customFormat="1" ht="13.5" x14ac:dyDescent="0.3"/>
    <row r="4369" customFormat="1" ht="13.5" x14ac:dyDescent="0.3"/>
    <row r="4370" customFormat="1" ht="13.5" x14ac:dyDescent="0.3"/>
    <row r="4371" customFormat="1" ht="13.5" x14ac:dyDescent="0.3"/>
    <row r="4372" customFormat="1" ht="13.5" x14ac:dyDescent="0.3"/>
    <row r="4373" customFormat="1" ht="13.5" x14ac:dyDescent="0.3"/>
    <row r="4374" customFormat="1" ht="13.5" x14ac:dyDescent="0.3"/>
    <row r="4375" customFormat="1" ht="13.5" x14ac:dyDescent="0.3"/>
    <row r="4376" customFormat="1" ht="13.5" x14ac:dyDescent="0.3"/>
    <row r="4377" customFormat="1" ht="13.5" x14ac:dyDescent="0.3"/>
    <row r="4378" customFormat="1" ht="13.5" x14ac:dyDescent="0.3"/>
    <row r="4379" customFormat="1" ht="13.5" x14ac:dyDescent="0.3"/>
    <row r="4380" customFormat="1" ht="13.5" x14ac:dyDescent="0.3"/>
    <row r="4381" customFormat="1" ht="13.5" x14ac:dyDescent="0.3"/>
    <row r="4382" customFormat="1" ht="13.5" x14ac:dyDescent="0.3"/>
    <row r="4383" customFormat="1" ht="13.5" x14ac:dyDescent="0.3"/>
    <row r="4384" customFormat="1" ht="13.5" x14ac:dyDescent="0.3"/>
    <row r="4385" customFormat="1" ht="13.5" x14ac:dyDescent="0.3"/>
    <row r="4386" customFormat="1" ht="13.5" x14ac:dyDescent="0.3"/>
    <row r="4387" customFormat="1" ht="13.5" x14ac:dyDescent="0.3"/>
    <row r="4388" customFormat="1" ht="13.5" x14ac:dyDescent="0.3"/>
    <row r="4389" customFormat="1" ht="13.5" x14ac:dyDescent="0.3"/>
    <row r="4390" customFormat="1" ht="13.5" x14ac:dyDescent="0.3"/>
    <row r="4391" customFormat="1" ht="13.5" x14ac:dyDescent="0.3"/>
    <row r="4392" customFormat="1" ht="13.5" x14ac:dyDescent="0.3"/>
    <row r="4393" customFormat="1" ht="13.5" x14ac:dyDescent="0.3"/>
    <row r="4394" customFormat="1" ht="13.5" x14ac:dyDescent="0.3"/>
    <row r="4395" customFormat="1" ht="13.5" x14ac:dyDescent="0.3"/>
    <row r="4396" customFormat="1" ht="13.5" x14ac:dyDescent="0.3"/>
    <row r="4397" customFormat="1" ht="13.5" x14ac:dyDescent="0.3"/>
    <row r="4398" customFormat="1" ht="13.5" x14ac:dyDescent="0.3"/>
    <row r="4399" customFormat="1" ht="13.5" x14ac:dyDescent="0.3"/>
    <row r="4400" customFormat="1" ht="13.5" x14ac:dyDescent="0.3"/>
    <row r="4401" customFormat="1" ht="13.5" x14ac:dyDescent="0.3"/>
    <row r="4402" customFormat="1" ht="13.5" x14ac:dyDescent="0.3"/>
    <row r="4403" customFormat="1" ht="13.5" x14ac:dyDescent="0.3"/>
    <row r="4404" customFormat="1" ht="13.5" x14ac:dyDescent="0.3"/>
    <row r="4405" customFormat="1" ht="13.5" x14ac:dyDescent="0.3"/>
    <row r="4406" customFormat="1" ht="13.5" x14ac:dyDescent="0.3"/>
    <row r="4407" customFormat="1" ht="13.5" x14ac:dyDescent="0.3"/>
    <row r="4408" customFormat="1" ht="13.5" x14ac:dyDescent="0.3"/>
    <row r="4409" customFormat="1" ht="13.5" x14ac:dyDescent="0.3"/>
    <row r="4410" customFormat="1" ht="13.5" x14ac:dyDescent="0.3"/>
    <row r="4411" customFormat="1" ht="13.5" x14ac:dyDescent="0.3"/>
    <row r="4412" customFormat="1" ht="13.5" x14ac:dyDescent="0.3"/>
    <row r="4413" customFormat="1" ht="13.5" x14ac:dyDescent="0.3"/>
    <row r="4414" customFormat="1" ht="13.5" x14ac:dyDescent="0.3"/>
    <row r="4415" customFormat="1" ht="13.5" x14ac:dyDescent="0.3"/>
    <row r="4416" customFormat="1" ht="13.5" x14ac:dyDescent="0.3"/>
    <row r="4417" customFormat="1" ht="13.5" x14ac:dyDescent="0.3"/>
    <row r="4418" customFormat="1" ht="13.5" x14ac:dyDescent="0.3"/>
    <row r="4419" customFormat="1" ht="13.5" x14ac:dyDescent="0.3"/>
    <row r="4420" customFormat="1" ht="13.5" x14ac:dyDescent="0.3"/>
    <row r="4421" customFormat="1" ht="13.5" x14ac:dyDescent="0.3"/>
    <row r="4422" customFormat="1" ht="13.5" x14ac:dyDescent="0.3"/>
    <row r="4423" customFormat="1" ht="13.5" x14ac:dyDescent="0.3"/>
    <row r="4424" customFormat="1" ht="13.5" x14ac:dyDescent="0.3"/>
    <row r="4425" customFormat="1" ht="13.5" x14ac:dyDescent="0.3"/>
    <row r="4426" customFormat="1" ht="13.5" x14ac:dyDescent="0.3"/>
    <row r="4427" customFormat="1" ht="13.5" x14ac:dyDescent="0.3"/>
    <row r="4428" customFormat="1" ht="13.5" x14ac:dyDescent="0.3"/>
    <row r="4429" customFormat="1" ht="13.5" x14ac:dyDescent="0.3"/>
    <row r="4430" customFormat="1" ht="13.5" x14ac:dyDescent="0.3"/>
    <row r="4431" customFormat="1" ht="13.5" x14ac:dyDescent="0.3"/>
    <row r="4432" customFormat="1" ht="13.5" x14ac:dyDescent="0.3"/>
    <row r="4433" customFormat="1" ht="13.5" x14ac:dyDescent="0.3"/>
    <row r="4434" customFormat="1" ht="13.5" x14ac:dyDescent="0.3"/>
    <row r="4435" customFormat="1" ht="13.5" x14ac:dyDescent="0.3"/>
    <row r="4436" customFormat="1" ht="13.5" x14ac:dyDescent="0.3"/>
    <row r="4437" customFormat="1" ht="13.5" x14ac:dyDescent="0.3"/>
    <row r="4438" customFormat="1" ht="13.5" x14ac:dyDescent="0.3"/>
    <row r="4439" customFormat="1" ht="13.5" x14ac:dyDescent="0.3"/>
    <row r="4440" customFormat="1" ht="13.5" x14ac:dyDescent="0.3"/>
    <row r="4441" customFormat="1" ht="13.5" x14ac:dyDescent="0.3"/>
    <row r="4442" customFormat="1" ht="13.5" x14ac:dyDescent="0.3"/>
    <row r="4443" customFormat="1" ht="13.5" x14ac:dyDescent="0.3"/>
    <row r="4444" customFormat="1" ht="13.5" x14ac:dyDescent="0.3"/>
    <row r="4445" customFormat="1" ht="13.5" x14ac:dyDescent="0.3"/>
    <row r="4446" customFormat="1" ht="13.5" x14ac:dyDescent="0.3"/>
    <row r="4447" customFormat="1" ht="13.5" x14ac:dyDescent="0.3"/>
    <row r="4448" customFormat="1" ht="13.5" x14ac:dyDescent="0.3"/>
    <row r="4449" customFormat="1" ht="13.5" x14ac:dyDescent="0.3"/>
    <row r="4450" customFormat="1" ht="13.5" x14ac:dyDescent="0.3"/>
    <row r="4451" customFormat="1" ht="13.5" x14ac:dyDescent="0.3"/>
    <row r="4452" customFormat="1" ht="13.5" x14ac:dyDescent="0.3"/>
    <row r="4453" customFormat="1" ht="13.5" x14ac:dyDescent="0.3"/>
    <row r="4454" customFormat="1" ht="13.5" x14ac:dyDescent="0.3"/>
    <row r="4455" customFormat="1" ht="13.5" x14ac:dyDescent="0.3"/>
    <row r="4456" customFormat="1" ht="13.5" x14ac:dyDescent="0.3"/>
    <row r="4457" customFormat="1" ht="13.5" x14ac:dyDescent="0.3"/>
    <row r="4458" customFormat="1" ht="13.5" x14ac:dyDescent="0.3"/>
    <row r="4459" customFormat="1" ht="13.5" x14ac:dyDescent="0.3"/>
    <row r="4460" customFormat="1" ht="13.5" x14ac:dyDescent="0.3"/>
    <row r="4461" customFormat="1" ht="13.5" x14ac:dyDescent="0.3"/>
    <row r="4462" customFormat="1" ht="13.5" x14ac:dyDescent="0.3"/>
    <row r="4463" customFormat="1" ht="13.5" x14ac:dyDescent="0.3"/>
    <row r="4464" customFormat="1" ht="13.5" x14ac:dyDescent="0.3"/>
    <row r="4465" customFormat="1" ht="13.5" x14ac:dyDescent="0.3"/>
    <row r="4466" customFormat="1" ht="13.5" x14ac:dyDescent="0.3"/>
    <row r="4467" customFormat="1" ht="13.5" x14ac:dyDescent="0.3"/>
    <row r="4468" customFormat="1" ht="13.5" x14ac:dyDescent="0.3"/>
    <row r="4469" customFormat="1" ht="13.5" x14ac:dyDescent="0.3"/>
    <row r="4470" customFormat="1" ht="13.5" x14ac:dyDescent="0.3"/>
    <row r="4471" customFormat="1" ht="13.5" x14ac:dyDescent="0.3"/>
    <row r="4472" customFormat="1" ht="13.5" x14ac:dyDescent="0.3"/>
    <row r="4473" customFormat="1" ht="13.5" x14ac:dyDescent="0.3"/>
    <row r="4474" customFormat="1" ht="13.5" x14ac:dyDescent="0.3"/>
    <row r="4475" customFormat="1" ht="13.5" x14ac:dyDescent="0.3"/>
    <row r="4476" customFormat="1" ht="13.5" x14ac:dyDescent="0.3"/>
    <row r="4477" customFormat="1" ht="13.5" x14ac:dyDescent="0.3"/>
    <row r="4478" customFormat="1" ht="13.5" x14ac:dyDescent="0.3"/>
    <row r="4479" customFormat="1" ht="13.5" x14ac:dyDescent="0.3"/>
    <row r="4480" customFormat="1" ht="13.5" x14ac:dyDescent="0.3"/>
    <row r="4481" customFormat="1" ht="13.5" x14ac:dyDescent="0.3"/>
    <row r="4482" customFormat="1" ht="13.5" x14ac:dyDescent="0.3"/>
    <row r="4483" customFormat="1" ht="13.5" x14ac:dyDescent="0.3"/>
    <row r="4484" customFormat="1" ht="13.5" x14ac:dyDescent="0.3"/>
    <row r="4485" customFormat="1" ht="13.5" x14ac:dyDescent="0.3"/>
    <row r="4486" customFormat="1" ht="13.5" x14ac:dyDescent="0.3"/>
    <row r="4487" customFormat="1" ht="13.5" x14ac:dyDescent="0.3"/>
    <row r="4488" customFormat="1" ht="13.5" x14ac:dyDescent="0.3"/>
    <row r="4489" customFormat="1" ht="13.5" x14ac:dyDescent="0.3"/>
    <row r="4490" customFormat="1" ht="13.5" x14ac:dyDescent="0.3"/>
    <row r="4491" customFormat="1" ht="13.5" x14ac:dyDescent="0.3"/>
    <row r="4492" customFormat="1" ht="13.5" x14ac:dyDescent="0.3"/>
    <row r="4493" customFormat="1" ht="13.5" x14ac:dyDescent="0.3"/>
    <row r="4494" customFormat="1" ht="13.5" x14ac:dyDescent="0.3"/>
    <row r="4495" customFormat="1" ht="13.5" x14ac:dyDescent="0.3"/>
    <row r="4496" customFormat="1" ht="13.5" x14ac:dyDescent="0.3"/>
    <row r="4497" customFormat="1" ht="13.5" x14ac:dyDescent="0.3"/>
    <row r="4498" customFormat="1" ht="13.5" x14ac:dyDescent="0.3"/>
    <row r="4499" customFormat="1" ht="13.5" x14ac:dyDescent="0.3"/>
    <row r="4500" customFormat="1" ht="13.5" x14ac:dyDescent="0.3"/>
    <row r="4501" customFormat="1" ht="13.5" x14ac:dyDescent="0.3"/>
    <row r="4502" customFormat="1" ht="13.5" x14ac:dyDescent="0.3"/>
    <row r="4503" customFormat="1" ht="13.5" x14ac:dyDescent="0.3"/>
    <row r="4504" customFormat="1" ht="13.5" x14ac:dyDescent="0.3"/>
    <row r="4505" customFormat="1" ht="13.5" x14ac:dyDescent="0.3"/>
    <row r="4506" customFormat="1" ht="13.5" x14ac:dyDescent="0.3"/>
    <row r="4507" customFormat="1" ht="13.5" x14ac:dyDescent="0.3"/>
    <row r="4508" customFormat="1" ht="13.5" x14ac:dyDescent="0.3"/>
    <row r="4509" customFormat="1" ht="13.5" x14ac:dyDescent="0.3"/>
    <row r="4510" customFormat="1" ht="13.5" x14ac:dyDescent="0.3"/>
    <row r="4511" customFormat="1" ht="13.5" x14ac:dyDescent="0.3"/>
    <row r="4512" customFormat="1" ht="13.5" x14ac:dyDescent="0.3"/>
    <row r="4513" customFormat="1" ht="13.5" x14ac:dyDescent="0.3"/>
    <row r="4514" customFormat="1" ht="13.5" x14ac:dyDescent="0.3"/>
    <row r="4515" customFormat="1" ht="13.5" x14ac:dyDescent="0.3"/>
    <row r="4516" customFormat="1" ht="13.5" x14ac:dyDescent="0.3"/>
    <row r="4517" customFormat="1" ht="13.5" x14ac:dyDescent="0.3"/>
    <row r="4518" customFormat="1" ht="13.5" x14ac:dyDescent="0.3"/>
    <row r="4519" customFormat="1" ht="13.5" x14ac:dyDescent="0.3"/>
    <row r="4520" customFormat="1" ht="13.5" x14ac:dyDescent="0.3"/>
    <row r="4521" customFormat="1" ht="13.5" x14ac:dyDescent="0.3"/>
    <row r="4522" customFormat="1" ht="13.5" x14ac:dyDescent="0.3"/>
    <row r="4523" customFormat="1" ht="13.5" x14ac:dyDescent="0.3"/>
    <row r="4524" customFormat="1" ht="13.5" x14ac:dyDescent="0.3"/>
    <row r="4525" customFormat="1" ht="13.5" x14ac:dyDescent="0.3"/>
    <row r="4526" customFormat="1" ht="13.5" x14ac:dyDescent="0.3"/>
    <row r="4527" customFormat="1" ht="13.5" x14ac:dyDescent="0.3"/>
    <row r="4528" customFormat="1" ht="13.5" x14ac:dyDescent="0.3"/>
    <row r="4529" customFormat="1" ht="13.5" x14ac:dyDescent="0.3"/>
    <row r="4530" customFormat="1" ht="13.5" x14ac:dyDescent="0.3"/>
    <row r="4531" customFormat="1" ht="13.5" x14ac:dyDescent="0.3"/>
    <row r="4532" customFormat="1" ht="13.5" x14ac:dyDescent="0.3"/>
    <row r="4533" customFormat="1" ht="13.5" x14ac:dyDescent="0.3"/>
    <row r="4534" customFormat="1" ht="13.5" x14ac:dyDescent="0.3"/>
    <row r="4535" customFormat="1" ht="13.5" x14ac:dyDescent="0.3"/>
    <row r="4536" customFormat="1" ht="13.5" x14ac:dyDescent="0.3"/>
    <row r="4537" customFormat="1" ht="13.5" x14ac:dyDescent="0.3"/>
    <row r="4538" customFormat="1" ht="13.5" x14ac:dyDescent="0.3"/>
    <row r="4539" customFormat="1" ht="13.5" x14ac:dyDescent="0.3"/>
    <row r="4540" customFormat="1" ht="13.5" x14ac:dyDescent="0.3"/>
    <row r="4541" customFormat="1" ht="13.5" x14ac:dyDescent="0.3"/>
    <row r="4542" customFormat="1" ht="13.5" x14ac:dyDescent="0.3"/>
    <row r="4543" customFormat="1" ht="13.5" x14ac:dyDescent="0.3"/>
    <row r="4544" customFormat="1" ht="13.5" x14ac:dyDescent="0.3"/>
    <row r="4545" customFormat="1" ht="13.5" x14ac:dyDescent="0.3"/>
    <row r="4546" customFormat="1" ht="13.5" x14ac:dyDescent="0.3"/>
    <row r="4547" customFormat="1" ht="13.5" x14ac:dyDescent="0.3"/>
    <row r="4548" customFormat="1" ht="13.5" x14ac:dyDescent="0.3"/>
    <row r="4549" customFormat="1" ht="13.5" x14ac:dyDescent="0.3"/>
    <row r="4550" customFormat="1" ht="13.5" x14ac:dyDescent="0.3"/>
    <row r="4551" customFormat="1" ht="13.5" x14ac:dyDescent="0.3"/>
    <row r="4552" customFormat="1" ht="13.5" x14ac:dyDescent="0.3"/>
    <row r="4553" customFormat="1" ht="13.5" x14ac:dyDescent="0.3"/>
    <row r="4554" customFormat="1" ht="13.5" x14ac:dyDescent="0.3"/>
    <row r="4555" customFormat="1" ht="13.5" x14ac:dyDescent="0.3"/>
    <row r="4556" customFormat="1" ht="13.5" x14ac:dyDescent="0.3"/>
    <row r="4557" customFormat="1" ht="13.5" x14ac:dyDescent="0.3"/>
    <row r="4558" customFormat="1" ht="13.5" x14ac:dyDescent="0.3"/>
    <row r="4559" customFormat="1" ht="13.5" x14ac:dyDescent="0.3"/>
    <row r="4560" customFormat="1" ht="13.5" x14ac:dyDescent="0.3"/>
    <row r="4561" customFormat="1" ht="13.5" x14ac:dyDescent="0.3"/>
    <row r="4562" customFormat="1" ht="13.5" x14ac:dyDescent="0.3"/>
    <row r="4563" customFormat="1" ht="13.5" x14ac:dyDescent="0.3"/>
    <row r="4564" customFormat="1" ht="13.5" x14ac:dyDescent="0.3"/>
    <row r="4565" customFormat="1" ht="13.5" x14ac:dyDescent="0.3"/>
    <row r="4566" customFormat="1" ht="13.5" x14ac:dyDescent="0.3"/>
    <row r="4567" customFormat="1" ht="13.5" x14ac:dyDescent="0.3"/>
    <row r="4568" customFormat="1" ht="13.5" x14ac:dyDescent="0.3"/>
    <row r="4569" customFormat="1" ht="13.5" x14ac:dyDescent="0.3"/>
    <row r="4570" customFormat="1" ht="13.5" x14ac:dyDescent="0.3"/>
    <row r="4571" customFormat="1" ht="13.5" x14ac:dyDescent="0.3"/>
    <row r="4572" customFormat="1" ht="13.5" x14ac:dyDescent="0.3"/>
    <row r="4573" customFormat="1" ht="13.5" x14ac:dyDescent="0.3"/>
    <row r="4574" customFormat="1" ht="13.5" x14ac:dyDescent="0.3"/>
    <row r="4575" customFormat="1" ht="13.5" x14ac:dyDescent="0.3"/>
    <row r="4576" customFormat="1" ht="13.5" x14ac:dyDescent="0.3"/>
    <row r="4577" customFormat="1" ht="13.5" x14ac:dyDescent="0.3"/>
    <row r="4578" customFormat="1" ht="13.5" x14ac:dyDescent="0.3"/>
    <row r="4579" customFormat="1" ht="13.5" x14ac:dyDescent="0.3"/>
    <row r="4580" customFormat="1" ht="13.5" x14ac:dyDescent="0.3"/>
    <row r="4581" customFormat="1" ht="13.5" x14ac:dyDescent="0.3"/>
    <row r="4582" customFormat="1" ht="13.5" x14ac:dyDescent="0.3"/>
    <row r="4583" customFormat="1" ht="13.5" x14ac:dyDescent="0.3"/>
    <row r="4584" customFormat="1" ht="13.5" x14ac:dyDescent="0.3"/>
    <row r="4585" customFormat="1" ht="13.5" x14ac:dyDescent="0.3"/>
    <row r="4586" customFormat="1" ht="13.5" x14ac:dyDescent="0.3"/>
    <row r="4587" customFormat="1" ht="13.5" x14ac:dyDescent="0.3"/>
    <row r="4588" customFormat="1" ht="13.5" x14ac:dyDescent="0.3"/>
    <row r="4589" customFormat="1" ht="13.5" x14ac:dyDescent="0.3"/>
    <row r="4590" customFormat="1" ht="13.5" x14ac:dyDescent="0.3"/>
    <row r="4591" customFormat="1" ht="13.5" x14ac:dyDescent="0.3"/>
    <row r="4592" customFormat="1" ht="13.5" x14ac:dyDescent="0.3"/>
    <row r="4593" customFormat="1" ht="13.5" x14ac:dyDescent="0.3"/>
    <row r="4594" customFormat="1" ht="13.5" x14ac:dyDescent="0.3"/>
    <row r="4595" customFormat="1" ht="13.5" x14ac:dyDescent="0.3"/>
    <row r="4596" customFormat="1" ht="13.5" x14ac:dyDescent="0.3"/>
    <row r="4597" customFormat="1" ht="13.5" x14ac:dyDescent="0.3"/>
    <row r="4598" customFormat="1" ht="13.5" x14ac:dyDescent="0.3"/>
    <row r="4599" customFormat="1" ht="13.5" x14ac:dyDescent="0.3"/>
    <row r="4600" customFormat="1" ht="13.5" x14ac:dyDescent="0.3"/>
    <row r="4601" customFormat="1" ht="13.5" x14ac:dyDescent="0.3"/>
    <row r="4602" customFormat="1" ht="13.5" x14ac:dyDescent="0.3"/>
    <row r="4603" customFormat="1" ht="13.5" x14ac:dyDescent="0.3"/>
    <row r="4604" customFormat="1" ht="13.5" x14ac:dyDescent="0.3"/>
    <row r="4605" customFormat="1" ht="13.5" x14ac:dyDescent="0.3"/>
    <row r="4606" customFormat="1" ht="13.5" x14ac:dyDescent="0.3"/>
    <row r="4607" customFormat="1" ht="13.5" x14ac:dyDescent="0.3"/>
    <row r="4608" customFormat="1" ht="13.5" x14ac:dyDescent="0.3"/>
    <row r="4609" customFormat="1" ht="13.5" x14ac:dyDescent="0.3"/>
    <row r="4610" customFormat="1" ht="13.5" x14ac:dyDescent="0.3"/>
    <row r="4611" customFormat="1" ht="13.5" x14ac:dyDescent="0.3"/>
    <row r="4612" customFormat="1" ht="13.5" x14ac:dyDescent="0.3"/>
    <row r="4613" customFormat="1" ht="13.5" x14ac:dyDescent="0.3"/>
    <row r="4614" customFormat="1" ht="13.5" x14ac:dyDescent="0.3"/>
    <row r="4615" customFormat="1" ht="13.5" x14ac:dyDescent="0.3"/>
    <row r="4616" customFormat="1" ht="13.5" x14ac:dyDescent="0.3"/>
    <row r="4617" customFormat="1" ht="13.5" x14ac:dyDescent="0.3"/>
    <row r="4618" customFormat="1" ht="13.5" x14ac:dyDescent="0.3"/>
    <row r="4619" customFormat="1" ht="13.5" x14ac:dyDescent="0.3"/>
    <row r="4620" customFormat="1" ht="13.5" x14ac:dyDescent="0.3"/>
    <row r="4621" customFormat="1" ht="13.5" x14ac:dyDescent="0.3"/>
    <row r="4622" customFormat="1" ht="13.5" x14ac:dyDescent="0.3"/>
    <row r="4623" customFormat="1" ht="13.5" x14ac:dyDescent="0.3"/>
    <row r="4624" customFormat="1" ht="13.5" x14ac:dyDescent="0.3"/>
    <row r="4625" customFormat="1" ht="13.5" x14ac:dyDescent="0.3"/>
    <row r="4626" customFormat="1" ht="13.5" x14ac:dyDescent="0.3"/>
    <row r="4627" customFormat="1" ht="13.5" x14ac:dyDescent="0.3"/>
    <row r="4628" customFormat="1" ht="13.5" x14ac:dyDescent="0.3"/>
    <row r="4629" customFormat="1" ht="13.5" x14ac:dyDescent="0.3"/>
    <row r="4630" customFormat="1" ht="13.5" x14ac:dyDescent="0.3"/>
    <row r="4631" customFormat="1" ht="13.5" x14ac:dyDescent="0.3"/>
    <row r="4632" customFormat="1" ht="13.5" x14ac:dyDescent="0.3"/>
    <row r="4633" customFormat="1" ht="13.5" x14ac:dyDescent="0.3"/>
    <row r="4634" customFormat="1" ht="13.5" x14ac:dyDescent="0.3"/>
    <row r="4635" customFormat="1" ht="13.5" x14ac:dyDescent="0.3"/>
    <row r="4636" customFormat="1" ht="13.5" x14ac:dyDescent="0.3"/>
    <row r="4637" customFormat="1" ht="13.5" x14ac:dyDescent="0.3"/>
    <row r="4638" customFormat="1" ht="13.5" x14ac:dyDescent="0.3"/>
    <row r="4639" customFormat="1" ht="13.5" x14ac:dyDescent="0.3"/>
    <row r="4640" customFormat="1" ht="13.5" x14ac:dyDescent="0.3"/>
    <row r="4641" customFormat="1" ht="13.5" x14ac:dyDescent="0.3"/>
    <row r="4642" customFormat="1" ht="13.5" x14ac:dyDescent="0.3"/>
    <row r="4643" customFormat="1" ht="13.5" x14ac:dyDescent="0.3"/>
    <row r="4644" customFormat="1" ht="13.5" x14ac:dyDescent="0.3"/>
    <row r="4645" customFormat="1" ht="13.5" x14ac:dyDescent="0.3"/>
    <row r="4646" customFormat="1" ht="13.5" x14ac:dyDescent="0.3"/>
    <row r="4647" customFormat="1" ht="13.5" x14ac:dyDescent="0.3"/>
    <row r="4648" customFormat="1" ht="13.5" x14ac:dyDescent="0.3"/>
    <row r="4649" customFormat="1" ht="13.5" x14ac:dyDescent="0.3"/>
    <row r="4650" customFormat="1" ht="13.5" x14ac:dyDescent="0.3"/>
    <row r="4651" customFormat="1" ht="13.5" x14ac:dyDescent="0.3"/>
    <row r="4652" customFormat="1" ht="13.5" x14ac:dyDescent="0.3"/>
    <row r="4653" customFormat="1" ht="13.5" x14ac:dyDescent="0.3"/>
    <row r="4654" customFormat="1" ht="13.5" x14ac:dyDescent="0.3"/>
    <row r="4655" customFormat="1" ht="13.5" x14ac:dyDescent="0.3"/>
    <row r="4656" customFormat="1" ht="13.5" x14ac:dyDescent="0.3"/>
    <row r="4657" customFormat="1" ht="13.5" x14ac:dyDescent="0.3"/>
    <row r="4658" customFormat="1" ht="13.5" x14ac:dyDescent="0.3"/>
    <row r="4659" customFormat="1" ht="13.5" x14ac:dyDescent="0.3"/>
    <row r="4660" customFormat="1" ht="13.5" x14ac:dyDescent="0.3"/>
    <row r="4661" customFormat="1" ht="13.5" x14ac:dyDescent="0.3"/>
    <row r="4662" customFormat="1" ht="13.5" x14ac:dyDescent="0.3"/>
    <row r="4663" customFormat="1" ht="13.5" x14ac:dyDescent="0.3"/>
    <row r="4664" customFormat="1" ht="13.5" x14ac:dyDescent="0.3"/>
    <row r="4665" customFormat="1" ht="13.5" x14ac:dyDescent="0.3"/>
    <row r="4666" customFormat="1" ht="13.5" x14ac:dyDescent="0.3"/>
    <row r="4667" customFormat="1" ht="13.5" x14ac:dyDescent="0.3"/>
    <row r="4668" customFormat="1" ht="13.5" x14ac:dyDescent="0.3"/>
    <row r="4669" customFormat="1" ht="13.5" x14ac:dyDescent="0.3"/>
    <row r="4670" customFormat="1" ht="13.5" x14ac:dyDescent="0.3"/>
    <row r="4671" customFormat="1" ht="13.5" x14ac:dyDescent="0.3"/>
    <row r="4672" customFormat="1" ht="13.5" x14ac:dyDescent="0.3"/>
    <row r="4673" customFormat="1" ht="13.5" x14ac:dyDescent="0.3"/>
    <row r="4674" customFormat="1" ht="13.5" x14ac:dyDescent="0.3"/>
    <row r="4675" customFormat="1" ht="13.5" x14ac:dyDescent="0.3"/>
    <row r="4676" customFormat="1" ht="13.5" x14ac:dyDescent="0.3"/>
    <row r="4677" customFormat="1" ht="13.5" x14ac:dyDescent="0.3"/>
    <row r="4678" customFormat="1" ht="13.5" x14ac:dyDescent="0.3"/>
    <row r="4679" customFormat="1" ht="13.5" x14ac:dyDescent="0.3"/>
    <row r="4680" customFormat="1" ht="13.5" x14ac:dyDescent="0.3"/>
    <row r="4681" customFormat="1" ht="13.5" x14ac:dyDescent="0.3"/>
    <row r="4682" customFormat="1" ht="13.5" x14ac:dyDescent="0.3"/>
    <row r="4683" customFormat="1" ht="13.5" x14ac:dyDescent="0.3"/>
    <row r="4684" customFormat="1" ht="13.5" x14ac:dyDescent="0.3"/>
    <row r="4685" customFormat="1" ht="13.5" x14ac:dyDescent="0.3"/>
    <row r="4686" customFormat="1" ht="13.5" x14ac:dyDescent="0.3"/>
    <row r="4687" customFormat="1" ht="13.5" x14ac:dyDescent="0.3"/>
    <row r="4688" customFormat="1" ht="13.5" x14ac:dyDescent="0.3"/>
    <row r="4689" customFormat="1" ht="13.5" x14ac:dyDescent="0.3"/>
    <row r="4690" customFormat="1" ht="13.5" x14ac:dyDescent="0.3"/>
    <row r="4691" customFormat="1" ht="13.5" x14ac:dyDescent="0.3"/>
    <row r="4692" customFormat="1" ht="13.5" x14ac:dyDescent="0.3"/>
    <row r="4693" customFormat="1" ht="13.5" x14ac:dyDescent="0.3"/>
    <row r="4694" customFormat="1" ht="13.5" x14ac:dyDescent="0.3"/>
    <row r="4695" customFormat="1" ht="13.5" x14ac:dyDescent="0.3"/>
    <row r="4696" customFormat="1" ht="13.5" x14ac:dyDescent="0.3"/>
    <row r="4697" customFormat="1" ht="13.5" x14ac:dyDescent="0.3"/>
    <row r="4698" customFormat="1" ht="13.5" x14ac:dyDescent="0.3"/>
    <row r="4699" customFormat="1" ht="13.5" x14ac:dyDescent="0.3"/>
    <row r="4700" customFormat="1" ht="13.5" x14ac:dyDescent="0.3"/>
    <row r="4701" customFormat="1" ht="13.5" x14ac:dyDescent="0.3"/>
    <row r="4702" customFormat="1" ht="13.5" x14ac:dyDescent="0.3"/>
    <row r="4703" customFormat="1" ht="13.5" x14ac:dyDescent="0.3"/>
    <row r="4704" customFormat="1" ht="13.5" x14ac:dyDescent="0.3"/>
    <row r="4705" customFormat="1" ht="13.5" x14ac:dyDescent="0.3"/>
    <row r="4706" customFormat="1" ht="13.5" x14ac:dyDescent="0.3"/>
    <row r="4707" customFormat="1" ht="13.5" x14ac:dyDescent="0.3"/>
    <row r="4708" customFormat="1" ht="13.5" x14ac:dyDescent="0.3"/>
    <row r="4709" customFormat="1" ht="13.5" x14ac:dyDescent="0.3"/>
    <row r="4710" customFormat="1" ht="13.5" x14ac:dyDescent="0.3"/>
    <row r="4711" customFormat="1" ht="13.5" x14ac:dyDescent="0.3"/>
    <row r="4712" customFormat="1" ht="13.5" x14ac:dyDescent="0.3"/>
    <row r="4713" customFormat="1" ht="13.5" x14ac:dyDescent="0.3"/>
    <row r="4714" customFormat="1" ht="13.5" x14ac:dyDescent="0.3"/>
    <row r="4715" customFormat="1" ht="13.5" x14ac:dyDescent="0.3"/>
    <row r="4716" customFormat="1" ht="13.5" x14ac:dyDescent="0.3"/>
    <row r="4717" customFormat="1" ht="13.5" x14ac:dyDescent="0.3"/>
    <row r="4718" customFormat="1" ht="13.5" x14ac:dyDescent="0.3"/>
    <row r="4719" customFormat="1" ht="13.5" x14ac:dyDescent="0.3"/>
    <row r="4720" customFormat="1" ht="13.5" x14ac:dyDescent="0.3"/>
    <row r="4721" customFormat="1" ht="13.5" x14ac:dyDescent="0.3"/>
    <row r="4722" customFormat="1" ht="13.5" x14ac:dyDescent="0.3"/>
    <row r="4723" customFormat="1" ht="13.5" x14ac:dyDescent="0.3"/>
    <row r="4724" customFormat="1" ht="13.5" x14ac:dyDescent="0.3"/>
    <row r="4725" customFormat="1" ht="13.5" x14ac:dyDescent="0.3"/>
    <row r="4726" customFormat="1" ht="13.5" x14ac:dyDescent="0.3"/>
    <row r="4727" customFormat="1" ht="13.5" x14ac:dyDescent="0.3"/>
    <row r="4728" customFormat="1" ht="13.5" x14ac:dyDescent="0.3"/>
    <row r="4729" customFormat="1" ht="13.5" x14ac:dyDescent="0.3"/>
    <row r="4730" customFormat="1" ht="13.5" x14ac:dyDescent="0.3"/>
    <row r="4731" customFormat="1" ht="13.5" x14ac:dyDescent="0.3"/>
    <row r="4732" customFormat="1" ht="13.5" x14ac:dyDescent="0.3"/>
    <row r="4733" customFormat="1" ht="13.5" x14ac:dyDescent="0.3"/>
    <row r="4734" customFormat="1" ht="13.5" x14ac:dyDescent="0.3"/>
    <row r="4735" customFormat="1" ht="13.5" x14ac:dyDescent="0.3"/>
    <row r="4736" customFormat="1" ht="13.5" x14ac:dyDescent="0.3"/>
    <row r="4737" customFormat="1" ht="13.5" x14ac:dyDescent="0.3"/>
    <row r="4738" customFormat="1" ht="13.5" x14ac:dyDescent="0.3"/>
    <row r="4739" customFormat="1" ht="13.5" x14ac:dyDescent="0.3"/>
    <row r="4740" customFormat="1" ht="13.5" x14ac:dyDescent="0.3"/>
    <row r="4741" customFormat="1" ht="13.5" x14ac:dyDescent="0.3"/>
    <row r="4742" customFormat="1" ht="13.5" x14ac:dyDescent="0.3"/>
    <row r="4743" customFormat="1" ht="13.5" x14ac:dyDescent="0.3"/>
    <row r="4744" customFormat="1" ht="13.5" x14ac:dyDescent="0.3"/>
    <row r="4745" customFormat="1" ht="13.5" x14ac:dyDescent="0.3"/>
    <row r="4746" customFormat="1" ht="13.5" x14ac:dyDescent="0.3"/>
    <row r="4747" customFormat="1" ht="13.5" x14ac:dyDescent="0.3"/>
    <row r="4748" customFormat="1" ht="13.5" x14ac:dyDescent="0.3"/>
    <row r="4749" customFormat="1" ht="13.5" x14ac:dyDescent="0.3"/>
    <row r="4750" customFormat="1" ht="13.5" x14ac:dyDescent="0.3"/>
    <row r="4751" customFormat="1" ht="13.5" x14ac:dyDescent="0.3"/>
    <row r="4752" customFormat="1" ht="13.5" x14ac:dyDescent="0.3"/>
    <row r="4753" customFormat="1" ht="13.5" x14ac:dyDescent="0.3"/>
    <row r="4754" customFormat="1" ht="13.5" x14ac:dyDescent="0.3"/>
    <row r="4755" customFormat="1" ht="13.5" x14ac:dyDescent="0.3"/>
    <row r="4756" customFormat="1" ht="13.5" x14ac:dyDescent="0.3"/>
    <row r="4757" customFormat="1" ht="13.5" x14ac:dyDescent="0.3"/>
    <row r="4758" customFormat="1" ht="13.5" x14ac:dyDescent="0.3"/>
    <row r="4759" customFormat="1" ht="13.5" x14ac:dyDescent="0.3"/>
    <row r="4760" customFormat="1" ht="13.5" x14ac:dyDescent="0.3"/>
    <row r="4761" customFormat="1" ht="13.5" x14ac:dyDescent="0.3"/>
    <row r="4762" customFormat="1" ht="13.5" x14ac:dyDescent="0.3"/>
    <row r="4763" customFormat="1" ht="13.5" x14ac:dyDescent="0.3"/>
    <row r="4764" customFormat="1" ht="13.5" x14ac:dyDescent="0.3"/>
    <row r="4765" customFormat="1" ht="13.5" x14ac:dyDescent="0.3"/>
    <row r="4766" customFormat="1" ht="13.5" x14ac:dyDescent="0.3"/>
    <row r="4767" customFormat="1" ht="13.5" x14ac:dyDescent="0.3"/>
    <row r="4768" customFormat="1" ht="13.5" x14ac:dyDescent="0.3"/>
    <row r="4769" customFormat="1" ht="13.5" x14ac:dyDescent="0.3"/>
    <row r="4770" customFormat="1" ht="13.5" x14ac:dyDescent="0.3"/>
    <row r="4771" customFormat="1" ht="13.5" x14ac:dyDescent="0.3"/>
    <row r="4772" customFormat="1" ht="13.5" x14ac:dyDescent="0.3"/>
    <row r="4773" customFormat="1" ht="13.5" x14ac:dyDescent="0.3"/>
    <row r="4774" customFormat="1" ht="13.5" x14ac:dyDescent="0.3"/>
    <row r="4775" customFormat="1" ht="13.5" x14ac:dyDescent="0.3"/>
    <row r="4776" customFormat="1" ht="13.5" x14ac:dyDescent="0.3"/>
    <row r="4777" customFormat="1" ht="13.5" x14ac:dyDescent="0.3"/>
    <row r="4778" customFormat="1" ht="13.5" x14ac:dyDescent="0.3"/>
    <row r="4779" customFormat="1" ht="13.5" x14ac:dyDescent="0.3"/>
    <row r="4780" customFormat="1" ht="13.5" x14ac:dyDescent="0.3"/>
    <row r="4781" customFormat="1" ht="13.5" x14ac:dyDescent="0.3"/>
    <row r="4782" customFormat="1" ht="13.5" x14ac:dyDescent="0.3"/>
    <row r="4783" customFormat="1" ht="13.5" x14ac:dyDescent="0.3"/>
    <row r="4784" customFormat="1" ht="13.5" x14ac:dyDescent="0.3"/>
    <row r="4785" customFormat="1" ht="13.5" x14ac:dyDescent="0.3"/>
    <row r="4786" customFormat="1" ht="13.5" x14ac:dyDescent="0.3"/>
    <row r="4787" customFormat="1" ht="13.5" x14ac:dyDescent="0.3"/>
    <row r="4788" customFormat="1" ht="13.5" x14ac:dyDescent="0.3"/>
    <row r="4789" customFormat="1" ht="13.5" x14ac:dyDescent="0.3"/>
    <row r="4790" customFormat="1" ht="13.5" x14ac:dyDescent="0.3"/>
    <row r="4791" customFormat="1" ht="13.5" x14ac:dyDescent="0.3"/>
    <row r="4792" customFormat="1" ht="13.5" x14ac:dyDescent="0.3"/>
    <row r="4793" customFormat="1" ht="13.5" x14ac:dyDescent="0.3"/>
    <row r="4794" customFormat="1" ht="13.5" x14ac:dyDescent="0.3"/>
    <row r="4795" customFormat="1" ht="13.5" x14ac:dyDescent="0.3"/>
    <row r="4796" customFormat="1" ht="13.5" x14ac:dyDescent="0.3"/>
    <row r="4797" customFormat="1" ht="13.5" x14ac:dyDescent="0.3"/>
    <row r="4798" customFormat="1" ht="13.5" x14ac:dyDescent="0.3"/>
    <row r="4799" customFormat="1" ht="13.5" x14ac:dyDescent="0.3"/>
    <row r="4800" customFormat="1" ht="13.5" x14ac:dyDescent="0.3"/>
    <row r="4801" customFormat="1" ht="13.5" x14ac:dyDescent="0.3"/>
    <row r="4802" customFormat="1" ht="13.5" x14ac:dyDescent="0.3"/>
    <row r="4803" customFormat="1" ht="13.5" x14ac:dyDescent="0.3"/>
    <row r="4804" customFormat="1" ht="13.5" x14ac:dyDescent="0.3"/>
    <row r="4805" customFormat="1" ht="13.5" x14ac:dyDescent="0.3"/>
    <row r="4806" customFormat="1" ht="13.5" x14ac:dyDescent="0.3"/>
    <row r="4807" customFormat="1" ht="13.5" x14ac:dyDescent="0.3"/>
    <row r="4808" customFormat="1" ht="13.5" x14ac:dyDescent="0.3"/>
    <row r="4809" customFormat="1" ht="13.5" x14ac:dyDescent="0.3"/>
    <row r="4810" customFormat="1" ht="13.5" x14ac:dyDescent="0.3"/>
    <row r="4811" customFormat="1" ht="13.5" x14ac:dyDescent="0.3"/>
    <row r="4812" customFormat="1" ht="13.5" x14ac:dyDescent="0.3"/>
    <row r="4813" customFormat="1" ht="13.5" x14ac:dyDescent="0.3"/>
    <row r="4814" customFormat="1" ht="13.5" x14ac:dyDescent="0.3"/>
    <row r="4815" customFormat="1" ht="13.5" x14ac:dyDescent="0.3"/>
    <row r="4816" customFormat="1" ht="13.5" x14ac:dyDescent="0.3"/>
    <row r="4817" customFormat="1" ht="13.5" x14ac:dyDescent="0.3"/>
    <row r="4818" customFormat="1" ht="13.5" x14ac:dyDescent="0.3"/>
    <row r="4819" customFormat="1" ht="13.5" x14ac:dyDescent="0.3"/>
    <row r="4820" customFormat="1" ht="13.5" x14ac:dyDescent="0.3"/>
    <row r="4821" customFormat="1" ht="13.5" x14ac:dyDescent="0.3"/>
    <row r="4822" customFormat="1" ht="13.5" x14ac:dyDescent="0.3"/>
    <row r="4823" customFormat="1" ht="13.5" x14ac:dyDescent="0.3"/>
    <row r="4824" customFormat="1" ht="13.5" x14ac:dyDescent="0.3"/>
    <row r="4825" customFormat="1" ht="13.5" x14ac:dyDescent="0.3"/>
    <row r="4826" customFormat="1" ht="13.5" x14ac:dyDescent="0.3"/>
    <row r="4827" customFormat="1" ht="13.5" x14ac:dyDescent="0.3"/>
    <row r="4828" customFormat="1" ht="13.5" x14ac:dyDescent="0.3"/>
    <row r="4829" customFormat="1" ht="13.5" x14ac:dyDescent="0.3"/>
    <row r="4830" customFormat="1" ht="13.5" x14ac:dyDescent="0.3"/>
    <row r="4831" customFormat="1" ht="13.5" x14ac:dyDescent="0.3"/>
    <row r="4832" customFormat="1" ht="13.5" x14ac:dyDescent="0.3"/>
    <row r="4833" customFormat="1" ht="13.5" x14ac:dyDescent="0.3"/>
    <row r="4834" customFormat="1" ht="13.5" x14ac:dyDescent="0.3"/>
    <row r="4835" customFormat="1" ht="13.5" x14ac:dyDescent="0.3"/>
    <row r="4836" customFormat="1" ht="13.5" x14ac:dyDescent="0.3"/>
    <row r="4837" customFormat="1" ht="13.5" x14ac:dyDescent="0.3"/>
    <row r="4838" customFormat="1" ht="13.5" x14ac:dyDescent="0.3"/>
    <row r="4839" customFormat="1" ht="13.5" x14ac:dyDescent="0.3"/>
    <row r="4840" customFormat="1" ht="13.5" x14ac:dyDescent="0.3"/>
    <row r="4841" customFormat="1" ht="13.5" x14ac:dyDescent="0.3"/>
    <row r="4842" customFormat="1" ht="13.5" x14ac:dyDescent="0.3"/>
    <row r="4843" customFormat="1" ht="13.5" x14ac:dyDescent="0.3"/>
    <row r="4844" customFormat="1" ht="13.5" x14ac:dyDescent="0.3"/>
    <row r="4845" customFormat="1" ht="13.5" x14ac:dyDescent="0.3"/>
    <row r="4846" customFormat="1" ht="13.5" x14ac:dyDescent="0.3"/>
    <row r="4847" customFormat="1" ht="13.5" x14ac:dyDescent="0.3"/>
    <row r="4848" customFormat="1" ht="13.5" x14ac:dyDescent="0.3"/>
    <row r="4849" customFormat="1" ht="13.5" x14ac:dyDescent="0.3"/>
    <row r="4850" customFormat="1" ht="13.5" x14ac:dyDescent="0.3"/>
    <row r="4851" customFormat="1" ht="13.5" x14ac:dyDescent="0.3"/>
    <row r="4852" customFormat="1" ht="13.5" x14ac:dyDescent="0.3"/>
    <row r="4853" customFormat="1" ht="13.5" x14ac:dyDescent="0.3"/>
    <row r="4854" customFormat="1" ht="13.5" x14ac:dyDescent="0.3"/>
    <row r="4855" customFormat="1" ht="13.5" x14ac:dyDescent="0.3"/>
    <row r="4856" customFormat="1" ht="13.5" x14ac:dyDescent="0.3"/>
    <row r="4857" customFormat="1" ht="13.5" x14ac:dyDescent="0.3"/>
    <row r="4858" customFormat="1" ht="13.5" x14ac:dyDescent="0.3"/>
    <row r="4859" customFormat="1" ht="13.5" x14ac:dyDescent="0.3"/>
    <row r="4860" customFormat="1" ht="13.5" x14ac:dyDescent="0.3"/>
    <row r="4861" customFormat="1" ht="13.5" x14ac:dyDescent="0.3"/>
    <row r="4862" customFormat="1" ht="13.5" x14ac:dyDescent="0.3"/>
    <row r="4863" customFormat="1" ht="13.5" x14ac:dyDescent="0.3"/>
    <row r="4864" customFormat="1" ht="13.5" x14ac:dyDescent="0.3"/>
    <row r="4865" customFormat="1" ht="13.5" x14ac:dyDescent="0.3"/>
    <row r="4866" customFormat="1" ht="13.5" x14ac:dyDescent="0.3"/>
    <row r="4867" customFormat="1" ht="13.5" x14ac:dyDescent="0.3"/>
    <row r="4868" customFormat="1" ht="13.5" x14ac:dyDescent="0.3"/>
    <row r="4869" customFormat="1" ht="13.5" x14ac:dyDescent="0.3"/>
    <row r="4870" customFormat="1" ht="13.5" x14ac:dyDescent="0.3"/>
    <row r="4871" customFormat="1" ht="13.5" x14ac:dyDescent="0.3"/>
    <row r="4872" customFormat="1" ht="13.5" x14ac:dyDescent="0.3"/>
    <row r="4873" customFormat="1" ht="13.5" x14ac:dyDescent="0.3"/>
    <row r="4874" customFormat="1" ht="13.5" x14ac:dyDescent="0.3"/>
    <row r="4875" customFormat="1" ht="13.5" x14ac:dyDescent="0.3"/>
    <row r="4876" customFormat="1" ht="13.5" x14ac:dyDescent="0.3"/>
    <row r="4877" customFormat="1" ht="13.5" x14ac:dyDescent="0.3"/>
    <row r="4878" customFormat="1" ht="13.5" x14ac:dyDescent="0.3"/>
    <row r="4879" customFormat="1" ht="13.5" x14ac:dyDescent="0.3"/>
    <row r="4880" customFormat="1" ht="13.5" x14ac:dyDescent="0.3"/>
    <row r="4881" customFormat="1" ht="13.5" x14ac:dyDescent="0.3"/>
    <row r="4882" customFormat="1" ht="13.5" x14ac:dyDescent="0.3"/>
    <row r="4883" customFormat="1" ht="13.5" x14ac:dyDescent="0.3"/>
    <row r="4884" customFormat="1" ht="13.5" x14ac:dyDescent="0.3"/>
    <row r="4885" customFormat="1" ht="13.5" x14ac:dyDescent="0.3"/>
    <row r="4886" customFormat="1" ht="13.5" x14ac:dyDescent="0.3"/>
    <row r="4887" customFormat="1" ht="13.5" x14ac:dyDescent="0.3"/>
    <row r="4888" customFormat="1" ht="13.5" x14ac:dyDescent="0.3"/>
    <row r="4889" customFormat="1" ht="13.5" x14ac:dyDescent="0.3"/>
    <row r="4890" customFormat="1" ht="13.5" x14ac:dyDescent="0.3"/>
    <row r="4891" customFormat="1" ht="13.5" x14ac:dyDescent="0.3"/>
    <row r="4892" customFormat="1" ht="13.5" x14ac:dyDescent="0.3"/>
    <row r="4893" customFormat="1" ht="13.5" x14ac:dyDescent="0.3"/>
    <row r="4894" customFormat="1" ht="13.5" x14ac:dyDescent="0.3"/>
    <row r="4895" customFormat="1" ht="13.5" x14ac:dyDescent="0.3"/>
    <row r="4896" customFormat="1" ht="13.5" x14ac:dyDescent="0.3"/>
    <row r="4897" customFormat="1" ht="13.5" x14ac:dyDescent="0.3"/>
    <row r="4898" customFormat="1" ht="13.5" x14ac:dyDescent="0.3"/>
    <row r="4899" customFormat="1" ht="13.5" x14ac:dyDescent="0.3"/>
    <row r="4900" customFormat="1" ht="13.5" x14ac:dyDescent="0.3"/>
    <row r="4901" customFormat="1" ht="13.5" x14ac:dyDescent="0.3"/>
    <row r="4902" customFormat="1" ht="13.5" x14ac:dyDescent="0.3"/>
    <row r="4903" customFormat="1" ht="13.5" x14ac:dyDescent="0.3"/>
    <row r="4904" customFormat="1" ht="13.5" x14ac:dyDescent="0.3"/>
    <row r="4905" customFormat="1" ht="13.5" x14ac:dyDescent="0.3"/>
    <row r="4906" customFormat="1" ht="13.5" x14ac:dyDescent="0.3"/>
    <row r="4907" customFormat="1" ht="13.5" x14ac:dyDescent="0.3"/>
    <row r="4908" customFormat="1" ht="13.5" x14ac:dyDescent="0.3"/>
    <row r="4909" customFormat="1" ht="13.5" x14ac:dyDescent="0.3"/>
    <row r="4910" customFormat="1" ht="13.5" x14ac:dyDescent="0.3"/>
    <row r="4911" customFormat="1" ht="13.5" x14ac:dyDescent="0.3"/>
    <row r="4912" customFormat="1" ht="13.5" x14ac:dyDescent="0.3"/>
    <row r="4913" customFormat="1" ht="13.5" x14ac:dyDescent="0.3"/>
    <row r="4914" customFormat="1" ht="13.5" x14ac:dyDescent="0.3"/>
    <row r="4915" customFormat="1" ht="13.5" x14ac:dyDescent="0.3"/>
    <row r="4916" customFormat="1" ht="13.5" x14ac:dyDescent="0.3"/>
    <row r="4917" customFormat="1" ht="13.5" x14ac:dyDescent="0.3"/>
    <row r="4918" customFormat="1" ht="13.5" x14ac:dyDescent="0.3"/>
    <row r="4919" customFormat="1" ht="13.5" x14ac:dyDescent="0.3"/>
    <row r="4920" customFormat="1" ht="13.5" x14ac:dyDescent="0.3"/>
    <row r="4921" customFormat="1" ht="13.5" x14ac:dyDescent="0.3"/>
    <row r="4922" customFormat="1" ht="13.5" x14ac:dyDescent="0.3"/>
    <row r="4923" customFormat="1" ht="13.5" x14ac:dyDescent="0.3"/>
    <row r="4924" customFormat="1" ht="13.5" x14ac:dyDescent="0.3"/>
    <row r="4925" customFormat="1" ht="13.5" x14ac:dyDescent="0.3"/>
    <row r="4926" customFormat="1" ht="13.5" x14ac:dyDescent="0.3"/>
    <row r="4927" customFormat="1" ht="13.5" x14ac:dyDescent="0.3"/>
    <row r="4928" customFormat="1" ht="13.5" x14ac:dyDescent="0.3"/>
    <row r="4929" customFormat="1" ht="13.5" x14ac:dyDescent="0.3"/>
    <row r="4930" customFormat="1" ht="13.5" x14ac:dyDescent="0.3"/>
    <row r="4931" customFormat="1" ht="13.5" x14ac:dyDescent="0.3"/>
    <row r="4932" customFormat="1" ht="13.5" x14ac:dyDescent="0.3"/>
    <row r="4933" customFormat="1" ht="13.5" x14ac:dyDescent="0.3"/>
    <row r="4934" customFormat="1" ht="13.5" x14ac:dyDescent="0.3"/>
    <row r="4935" customFormat="1" ht="13.5" x14ac:dyDescent="0.3"/>
    <row r="4936" customFormat="1" ht="13.5" x14ac:dyDescent="0.3"/>
    <row r="4937" customFormat="1" ht="13.5" x14ac:dyDescent="0.3"/>
    <row r="4938" customFormat="1" ht="13.5" x14ac:dyDescent="0.3"/>
    <row r="4939" customFormat="1" ht="13.5" x14ac:dyDescent="0.3"/>
    <row r="4940" customFormat="1" ht="13.5" x14ac:dyDescent="0.3"/>
    <row r="4941" customFormat="1" ht="13.5" x14ac:dyDescent="0.3"/>
    <row r="4942" customFormat="1" ht="13.5" x14ac:dyDescent="0.3"/>
    <row r="4943" customFormat="1" ht="13.5" x14ac:dyDescent="0.3"/>
    <row r="4944" customFormat="1" ht="13.5" x14ac:dyDescent="0.3"/>
    <row r="4945" customFormat="1" ht="13.5" x14ac:dyDescent="0.3"/>
    <row r="4946" customFormat="1" ht="13.5" x14ac:dyDescent="0.3"/>
    <row r="4947" customFormat="1" ht="13.5" x14ac:dyDescent="0.3"/>
    <row r="4948" customFormat="1" ht="13.5" x14ac:dyDescent="0.3"/>
    <row r="4949" customFormat="1" ht="13.5" x14ac:dyDescent="0.3"/>
    <row r="4950" customFormat="1" ht="13.5" x14ac:dyDescent="0.3"/>
    <row r="4951" customFormat="1" ht="13.5" x14ac:dyDescent="0.3"/>
    <row r="4952" customFormat="1" ht="13.5" x14ac:dyDescent="0.3"/>
    <row r="4953" customFormat="1" ht="13.5" x14ac:dyDescent="0.3"/>
    <row r="4954" customFormat="1" ht="13.5" x14ac:dyDescent="0.3"/>
    <row r="4955" customFormat="1" ht="13.5" x14ac:dyDescent="0.3"/>
    <row r="4956" customFormat="1" ht="13.5" x14ac:dyDescent="0.3"/>
    <row r="4957" customFormat="1" ht="13.5" x14ac:dyDescent="0.3"/>
    <row r="4958" customFormat="1" ht="13.5" x14ac:dyDescent="0.3"/>
    <row r="4959" customFormat="1" ht="13.5" x14ac:dyDescent="0.3"/>
    <row r="4960" customFormat="1" ht="13.5" x14ac:dyDescent="0.3"/>
    <row r="4961" customFormat="1" ht="13.5" x14ac:dyDescent="0.3"/>
    <row r="4962" customFormat="1" ht="13.5" x14ac:dyDescent="0.3"/>
    <row r="4963" customFormat="1" ht="13.5" x14ac:dyDescent="0.3"/>
    <row r="4964" customFormat="1" ht="13.5" x14ac:dyDescent="0.3"/>
    <row r="4965" customFormat="1" ht="13.5" x14ac:dyDescent="0.3"/>
    <row r="4966" customFormat="1" ht="13.5" x14ac:dyDescent="0.3"/>
    <row r="4967" customFormat="1" ht="13.5" x14ac:dyDescent="0.3"/>
    <row r="4968" customFormat="1" ht="13.5" x14ac:dyDescent="0.3"/>
    <row r="4969" customFormat="1" ht="13.5" x14ac:dyDescent="0.3"/>
    <row r="4970" customFormat="1" ht="13.5" x14ac:dyDescent="0.3"/>
    <row r="4971" customFormat="1" ht="13.5" x14ac:dyDescent="0.3"/>
    <row r="4972" customFormat="1" ht="13.5" x14ac:dyDescent="0.3"/>
    <row r="4973" customFormat="1" ht="13.5" x14ac:dyDescent="0.3"/>
    <row r="4974" customFormat="1" ht="13.5" x14ac:dyDescent="0.3"/>
    <row r="4975" customFormat="1" ht="13.5" x14ac:dyDescent="0.3"/>
    <row r="4976" customFormat="1" ht="13.5" x14ac:dyDescent="0.3"/>
    <row r="4977" customFormat="1" ht="13.5" x14ac:dyDescent="0.3"/>
    <row r="4978" customFormat="1" ht="13.5" x14ac:dyDescent="0.3"/>
    <row r="4979" customFormat="1" ht="13.5" x14ac:dyDescent="0.3"/>
    <row r="4980" customFormat="1" ht="13.5" x14ac:dyDescent="0.3"/>
    <row r="4981" customFormat="1" ht="13.5" x14ac:dyDescent="0.3"/>
    <row r="4982" customFormat="1" ht="13.5" x14ac:dyDescent="0.3"/>
    <row r="4983" customFormat="1" ht="13.5" x14ac:dyDescent="0.3"/>
    <row r="4984" customFormat="1" ht="13.5" x14ac:dyDescent="0.3"/>
    <row r="4985" customFormat="1" ht="13.5" x14ac:dyDescent="0.3"/>
    <row r="4986" customFormat="1" ht="13.5" x14ac:dyDescent="0.3"/>
    <row r="4987" customFormat="1" ht="13.5" x14ac:dyDescent="0.3"/>
    <row r="4988" customFormat="1" ht="13.5" x14ac:dyDescent="0.3"/>
    <row r="4989" customFormat="1" ht="13.5" x14ac:dyDescent="0.3"/>
    <row r="4990" customFormat="1" ht="13.5" x14ac:dyDescent="0.3"/>
    <row r="4991" customFormat="1" ht="13.5" x14ac:dyDescent="0.3"/>
    <row r="4992" customFormat="1" ht="13.5" x14ac:dyDescent="0.3"/>
    <row r="4993" customFormat="1" ht="13.5" x14ac:dyDescent="0.3"/>
    <row r="4994" customFormat="1" ht="13.5" x14ac:dyDescent="0.3"/>
    <row r="4995" customFormat="1" ht="13.5" x14ac:dyDescent="0.3"/>
    <row r="4996" customFormat="1" ht="13.5" x14ac:dyDescent="0.3"/>
    <row r="4997" customFormat="1" ht="13.5" x14ac:dyDescent="0.3"/>
    <row r="4998" customFormat="1" ht="13.5" x14ac:dyDescent="0.3"/>
    <row r="4999" customFormat="1" ht="13.5" x14ac:dyDescent="0.3"/>
    <row r="5000" customFormat="1" ht="13.5" x14ac:dyDescent="0.3"/>
    <row r="5001" customFormat="1" ht="13.5" x14ac:dyDescent="0.3"/>
    <row r="5002" customFormat="1" ht="13.5" x14ac:dyDescent="0.3"/>
    <row r="5003" customFormat="1" ht="13.5" x14ac:dyDescent="0.3"/>
    <row r="5004" customFormat="1" ht="13.5" x14ac:dyDescent="0.3"/>
    <row r="5005" customFormat="1" ht="13.5" x14ac:dyDescent="0.3"/>
    <row r="5006" customFormat="1" ht="13.5" x14ac:dyDescent="0.3"/>
    <row r="5007" customFormat="1" ht="13.5" x14ac:dyDescent="0.3"/>
    <row r="5008" customFormat="1" ht="13.5" x14ac:dyDescent="0.3"/>
    <row r="5009" customFormat="1" ht="13.5" x14ac:dyDescent="0.3"/>
    <row r="5010" customFormat="1" ht="13.5" x14ac:dyDescent="0.3"/>
    <row r="5011" customFormat="1" ht="13.5" x14ac:dyDescent="0.3"/>
    <row r="5012" customFormat="1" ht="13.5" x14ac:dyDescent="0.3"/>
    <row r="5013" customFormat="1" ht="13.5" x14ac:dyDescent="0.3"/>
    <row r="5014" customFormat="1" ht="13.5" x14ac:dyDescent="0.3"/>
    <row r="5015" customFormat="1" ht="13.5" x14ac:dyDescent="0.3"/>
    <row r="5016" customFormat="1" ht="13.5" x14ac:dyDescent="0.3"/>
    <row r="5017" customFormat="1" ht="13.5" x14ac:dyDescent="0.3"/>
    <row r="5018" customFormat="1" ht="13.5" x14ac:dyDescent="0.3"/>
    <row r="5019" customFormat="1" ht="13.5" x14ac:dyDescent="0.3"/>
    <row r="5020" customFormat="1" ht="13.5" x14ac:dyDescent="0.3"/>
    <row r="5021" customFormat="1" ht="13.5" x14ac:dyDescent="0.3"/>
    <row r="5022" customFormat="1" ht="13.5" x14ac:dyDescent="0.3"/>
    <row r="5023" customFormat="1" ht="13.5" x14ac:dyDescent="0.3"/>
    <row r="5024" customFormat="1" ht="13.5" x14ac:dyDescent="0.3"/>
    <row r="5025" customFormat="1" ht="13.5" x14ac:dyDescent="0.3"/>
    <row r="5026" customFormat="1" ht="13.5" x14ac:dyDescent="0.3"/>
    <row r="5027" customFormat="1" ht="13.5" x14ac:dyDescent="0.3"/>
    <row r="5028" customFormat="1" ht="13.5" x14ac:dyDescent="0.3"/>
    <row r="5029" customFormat="1" ht="13.5" x14ac:dyDescent="0.3"/>
    <row r="5030" customFormat="1" ht="13.5" x14ac:dyDescent="0.3"/>
    <row r="5031" customFormat="1" ht="13.5" x14ac:dyDescent="0.3"/>
    <row r="5032" customFormat="1" ht="13.5" x14ac:dyDescent="0.3"/>
    <row r="5033" customFormat="1" ht="13.5" x14ac:dyDescent="0.3"/>
    <row r="5034" customFormat="1" ht="13.5" x14ac:dyDescent="0.3"/>
    <row r="5035" customFormat="1" ht="13.5" x14ac:dyDescent="0.3"/>
    <row r="5036" customFormat="1" ht="13.5" x14ac:dyDescent="0.3"/>
    <row r="5037" customFormat="1" ht="13.5" x14ac:dyDescent="0.3"/>
    <row r="5038" customFormat="1" ht="13.5" x14ac:dyDescent="0.3"/>
    <row r="5039" customFormat="1" ht="13.5" x14ac:dyDescent="0.3"/>
    <row r="5040" customFormat="1" ht="13.5" x14ac:dyDescent="0.3"/>
    <row r="5041" customFormat="1" ht="13.5" x14ac:dyDescent="0.3"/>
    <row r="5042" customFormat="1" ht="13.5" x14ac:dyDescent="0.3"/>
    <row r="5043" customFormat="1" ht="13.5" x14ac:dyDescent="0.3"/>
    <row r="5044" customFormat="1" ht="13.5" x14ac:dyDescent="0.3"/>
    <row r="5045" customFormat="1" ht="13.5" x14ac:dyDescent="0.3"/>
    <row r="5046" customFormat="1" ht="13.5" x14ac:dyDescent="0.3"/>
    <row r="5047" customFormat="1" ht="13.5" x14ac:dyDescent="0.3"/>
    <row r="5048" customFormat="1" ht="13.5" x14ac:dyDescent="0.3"/>
    <row r="5049" customFormat="1" ht="13.5" x14ac:dyDescent="0.3"/>
    <row r="5050" customFormat="1" ht="13.5" x14ac:dyDescent="0.3"/>
    <row r="5051" customFormat="1" ht="13.5" x14ac:dyDescent="0.3"/>
    <row r="5052" customFormat="1" ht="13.5" x14ac:dyDescent="0.3"/>
    <row r="5053" customFormat="1" ht="13.5" x14ac:dyDescent="0.3"/>
    <row r="5054" customFormat="1" ht="13.5" x14ac:dyDescent="0.3"/>
    <row r="5055" customFormat="1" ht="13.5" x14ac:dyDescent="0.3"/>
    <row r="5056" customFormat="1" ht="13.5" x14ac:dyDescent="0.3"/>
    <row r="5057" customFormat="1" ht="13.5" x14ac:dyDescent="0.3"/>
    <row r="5058" customFormat="1" ht="13.5" x14ac:dyDescent="0.3"/>
    <row r="5059" customFormat="1" ht="13.5" x14ac:dyDescent="0.3"/>
    <row r="5060" customFormat="1" ht="13.5" x14ac:dyDescent="0.3"/>
    <row r="5061" customFormat="1" ht="13.5" x14ac:dyDescent="0.3"/>
    <row r="5062" customFormat="1" ht="13.5" x14ac:dyDescent="0.3"/>
    <row r="5063" customFormat="1" ht="13.5" x14ac:dyDescent="0.3"/>
    <row r="5064" customFormat="1" ht="13.5" x14ac:dyDescent="0.3"/>
    <row r="5065" customFormat="1" ht="13.5" x14ac:dyDescent="0.3"/>
    <row r="5066" customFormat="1" ht="13.5" x14ac:dyDescent="0.3"/>
    <row r="5067" customFormat="1" ht="13.5" x14ac:dyDescent="0.3"/>
    <row r="5068" customFormat="1" ht="13.5" x14ac:dyDescent="0.3"/>
    <row r="5069" customFormat="1" ht="13.5" x14ac:dyDescent="0.3"/>
    <row r="5070" customFormat="1" ht="13.5" x14ac:dyDescent="0.3"/>
    <row r="5071" customFormat="1" ht="13.5" x14ac:dyDescent="0.3"/>
    <row r="5072" customFormat="1" ht="13.5" x14ac:dyDescent="0.3"/>
    <row r="5073" customFormat="1" ht="13.5" x14ac:dyDescent="0.3"/>
    <row r="5074" customFormat="1" ht="13.5" x14ac:dyDescent="0.3"/>
    <row r="5075" customFormat="1" ht="13.5" x14ac:dyDescent="0.3"/>
    <row r="5076" customFormat="1" ht="13.5" x14ac:dyDescent="0.3"/>
    <row r="5077" customFormat="1" ht="13.5" x14ac:dyDescent="0.3"/>
    <row r="5078" customFormat="1" ht="13.5" x14ac:dyDescent="0.3"/>
    <row r="5079" customFormat="1" ht="13.5" x14ac:dyDescent="0.3"/>
    <row r="5080" customFormat="1" ht="13.5" x14ac:dyDescent="0.3"/>
    <row r="5081" customFormat="1" ht="13.5" x14ac:dyDescent="0.3"/>
    <row r="5082" customFormat="1" ht="13.5" x14ac:dyDescent="0.3"/>
    <row r="5083" customFormat="1" ht="13.5" x14ac:dyDescent="0.3"/>
    <row r="5084" customFormat="1" ht="13.5" x14ac:dyDescent="0.3"/>
    <row r="5085" customFormat="1" ht="13.5" x14ac:dyDescent="0.3"/>
    <row r="5086" customFormat="1" ht="13.5" x14ac:dyDescent="0.3"/>
    <row r="5087" customFormat="1" ht="13.5" x14ac:dyDescent="0.3"/>
    <row r="5088" customFormat="1" ht="13.5" x14ac:dyDescent="0.3"/>
    <row r="5089" customFormat="1" ht="13.5" x14ac:dyDescent="0.3"/>
    <row r="5090" customFormat="1" ht="13.5" x14ac:dyDescent="0.3"/>
    <row r="5091" customFormat="1" ht="13.5" x14ac:dyDescent="0.3"/>
    <row r="5092" customFormat="1" ht="13.5" x14ac:dyDescent="0.3"/>
    <row r="5093" customFormat="1" ht="13.5" x14ac:dyDescent="0.3"/>
    <row r="5094" customFormat="1" ht="13.5" x14ac:dyDescent="0.3"/>
    <row r="5095" customFormat="1" ht="13.5" x14ac:dyDescent="0.3"/>
    <row r="5096" customFormat="1" ht="13.5" x14ac:dyDescent="0.3"/>
    <row r="5097" customFormat="1" ht="13.5" x14ac:dyDescent="0.3"/>
    <row r="5098" customFormat="1" ht="13.5" x14ac:dyDescent="0.3"/>
    <row r="5099" customFormat="1" ht="13.5" x14ac:dyDescent="0.3"/>
    <row r="5100" customFormat="1" ht="13.5" x14ac:dyDescent="0.3"/>
    <row r="5101" customFormat="1" ht="13.5" x14ac:dyDescent="0.3"/>
    <row r="5102" customFormat="1" ht="13.5" x14ac:dyDescent="0.3"/>
    <row r="5103" customFormat="1" ht="13.5" x14ac:dyDescent="0.3"/>
    <row r="5104" customFormat="1" ht="13.5" x14ac:dyDescent="0.3"/>
    <row r="5105" customFormat="1" ht="13.5" x14ac:dyDescent="0.3"/>
    <row r="5106" customFormat="1" ht="13.5" x14ac:dyDescent="0.3"/>
    <row r="5107" customFormat="1" ht="13.5" x14ac:dyDescent="0.3"/>
    <row r="5108" customFormat="1" ht="13.5" x14ac:dyDescent="0.3"/>
    <row r="5109" customFormat="1" ht="13.5" x14ac:dyDescent="0.3"/>
    <row r="5110" customFormat="1" ht="13.5" x14ac:dyDescent="0.3"/>
    <row r="5111" customFormat="1" ht="13.5" x14ac:dyDescent="0.3"/>
    <row r="5112" customFormat="1" ht="13.5" x14ac:dyDescent="0.3"/>
    <row r="5113" customFormat="1" ht="13.5" x14ac:dyDescent="0.3"/>
    <row r="5114" customFormat="1" ht="13.5" x14ac:dyDescent="0.3"/>
    <row r="5115" customFormat="1" ht="13.5" x14ac:dyDescent="0.3"/>
    <row r="5116" customFormat="1" ht="13.5" x14ac:dyDescent="0.3"/>
    <row r="5117" customFormat="1" ht="13.5" x14ac:dyDescent="0.3"/>
    <row r="5118" customFormat="1" ht="13.5" x14ac:dyDescent="0.3"/>
    <row r="5119" customFormat="1" ht="13.5" x14ac:dyDescent="0.3"/>
    <row r="5120" customFormat="1" ht="13.5" x14ac:dyDescent="0.3"/>
    <row r="5121" customFormat="1" ht="13.5" x14ac:dyDescent="0.3"/>
    <row r="5122" customFormat="1" ht="13.5" x14ac:dyDescent="0.3"/>
    <row r="5123" customFormat="1" ht="13.5" x14ac:dyDescent="0.3"/>
    <row r="5124" customFormat="1" ht="13.5" x14ac:dyDescent="0.3"/>
    <row r="5125" customFormat="1" ht="13.5" x14ac:dyDescent="0.3"/>
    <row r="5126" customFormat="1" ht="13.5" x14ac:dyDescent="0.3"/>
    <row r="5127" customFormat="1" ht="13.5" x14ac:dyDescent="0.3"/>
    <row r="5128" customFormat="1" ht="13.5" x14ac:dyDescent="0.3"/>
    <row r="5129" customFormat="1" ht="13.5" x14ac:dyDescent="0.3"/>
    <row r="5130" customFormat="1" ht="13.5" x14ac:dyDescent="0.3"/>
    <row r="5131" customFormat="1" ht="13.5" x14ac:dyDescent="0.3"/>
    <row r="5132" customFormat="1" ht="13.5" x14ac:dyDescent="0.3"/>
    <row r="5133" customFormat="1" ht="13.5" x14ac:dyDescent="0.3"/>
    <row r="5134" customFormat="1" ht="13.5" x14ac:dyDescent="0.3"/>
    <row r="5135" customFormat="1" ht="13.5" x14ac:dyDescent="0.3"/>
    <row r="5136" customFormat="1" ht="13.5" x14ac:dyDescent="0.3"/>
    <row r="5137" customFormat="1" ht="13.5" x14ac:dyDescent="0.3"/>
    <row r="5138" customFormat="1" ht="13.5" x14ac:dyDescent="0.3"/>
    <row r="5139" customFormat="1" ht="13.5" x14ac:dyDescent="0.3"/>
    <row r="5140" customFormat="1" ht="13.5" x14ac:dyDescent="0.3"/>
    <row r="5141" customFormat="1" ht="13.5" x14ac:dyDescent="0.3"/>
    <row r="5142" customFormat="1" ht="13.5" x14ac:dyDescent="0.3"/>
    <row r="5143" customFormat="1" ht="13.5" x14ac:dyDescent="0.3"/>
    <row r="5144" customFormat="1" ht="13.5" x14ac:dyDescent="0.3"/>
    <row r="5145" customFormat="1" ht="13.5" x14ac:dyDescent="0.3"/>
    <row r="5146" customFormat="1" ht="13.5" x14ac:dyDescent="0.3"/>
    <row r="5147" customFormat="1" ht="13.5" x14ac:dyDescent="0.3"/>
    <row r="5148" customFormat="1" ht="13.5" x14ac:dyDescent="0.3"/>
    <row r="5149" customFormat="1" ht="13.5" x14ac:dyDescent="0.3"/>
    <row r="5150" customFormat="1" ht="13.5" x14ac:dyDescent="0.3"/>
    <row r="5151" customFormat="1" ht="13.5" x14ac:dyDescent="0.3"/>
    <row r="5152" customFormat="1" ht="13.5" x14ac:dyDescent="0.3"/>
    <row r="5153" customFormat="1" ht="13.5" x14ac:dyDescent="0.3"/>
    <row r="5154" customFormat="1" ht="13.5" x14ac:dyDescent="0.3"/>
    <row r="5155" customFormat="1" ht="13.5" x14ac:dyDescent="0.3"/>
    <row r="5156" customFormat="1" ht="13.5" x14ac:dyDescent="0.3"/>
    <row r="5157" customFormat="1" ht="13.5" x14ac:dyDescent="0.3"/>
    <row r="5158" customFormat="1" ht="13.5" x14ac:dyDescent="0.3"/>
    <row r="5159" customFormat="1" ht="13.5" x14ac:dyDescent="0.3"/>
    <row r="5160" customFormat="1" ht="13.5" x14ac:dyDescent="0.3"/>
    <row r="5161" customFormat="1" ht="13.5" x14ac:dyDescent="0.3"/>
    <row r="5162" customFormat="1" ht="13.5" x14ac:dyDescent="0.3"/>
    <row r="5163" customFormat="1" ht="13.5" x14ac:dyDescent="0.3"/>
    <row r="5164" customFormat="1" ht="13.5" x14ac:dyDescent="0.3"/>
    <row r="5165" customFormat="1" ht="13.5" x14ac:dyDescent="0.3"/>
    <row r="5166" customFormat="1" ht="13.5" x14ac:dyDescent="0.3"/>
    <row r="5167" customFormat="1" ht="13.5" x14ac:dyDescent="0.3"/>
    <row r="5168" customFormat="1" ht="13.5" x14ac:dyDescent="0.3"/>
    <row r="5169" customFormat="1" ht="13.5" x14ac:dyDescent="0.3"/>
    <row r="5170" customFormat="1" ht="13.5" x14ac:dyDescent="0.3"/>
    <row r="5171" customFormat="1" ht="13.5" x14ac:dyDescent="0.3"/>
    <row r="5172" customFormat="1" ht="13.5" x14ac:dyDescent="0.3"/>
    <row r="5173" customFormat="1" ht="13.5" x14ac:dyDescent="0.3"/>
    <row r="5174" customFormat="1" ht="13.5" x14ac:dyDescent="0.3"/>
    <row r="5175" customFormat="1" ht="13.5" x14ac:dyDescent="0.3"/>
    <row r="5176" customFormat="1" ht="13.5" x14ac:dyDescent="0.3"/>
    <row r="5177" customFormat="1" ht="13.5" x14ac:dyDescent="0.3"/>
    <row r="5178" customFormat="1" ht="13.5" x14ac:dyDescent="0.3"/>
    <row r="5179" customFormat="1" ht="13.5" x14ac:dyDescent="0.3"/>
    <row r="5180" customFormat="1" ht="13.5" x14ac:dyDescent="0.3"/>
    <row r="5181" customFormat="1" ht="13.5" x14ac:dyDescent="0.3"/>
    <row r="5182" customFormat="1" ht="13.5" x14ac:dyDescent="0.3"/>
    <row r="5183" customFormat="1" ht="13.5" x14ac:dyDescent="0.3"/>
    <row r="5184" customFormat="1" ht="13.5" x14ac:dyDescent="0.3"/>
    <row r="5185" customFormat="1" ht="13.5" x14ac:dyDescent="0.3"/>
    <row r="5186" customFormat="1" ht="13.5" x14ac:dyDescent="0.3"/>
    <row r="5187" customFormat="1" ht="13.5" x14ac:dyDescent="0.3"/>
    <row r="5188" customFormat="1" ht="13.5" x14ac:dyDescent="0.3"/>
    <row r="5189" customFormat="1" ht="13.5" x14ac:dyDescent="0.3"/>
    <row r="5190" customFormat="1" ht="13.5" x14ac:dyDescent="0.3"/>
    <row r="5191" customFormat="1" ht="13.5" x14ac:dyDescent="0.3"/>
    <row r="5192" customFormat="1" ht="13.5" x14ac:dyDescent="0.3"/>
    <row r="5193" customFormat="1" ht="13.5" x14ac:dyDescent="0.3"/>
    <row r="5194" customFormat="1" ht="13.5" x14ac:dyDescent="0.3"/>
    <row r="5195" customFormat="1" ht="13.5" x14ac:dyDescent="0.3"/>
    <row r="5196" customFormat="1" ht="13.5" x14ac:dyDescent="0.3"/>
    <row r="5197" customFormat="1" ht="13.5" x14ac:dyDescent="0.3"/>
    <row r="5198" customFormat="1" ht="13.5" x14ac:dyDescent="0.3"/>
    <row r="5199" customFormat="1" ht="13.5" x14ac:dyDescent="0.3"/>
    <row r="5200" customFormat="1" ht="13.5" x14ac:dyDescent="0.3"/>
    <row r="5201" customFormat="1" ht="13.5" x14ac:dyDescent="0.3"/>
    <row r="5202" customFormat="1" ht="13.5" x14ac:dyDescent="0.3"/>
    <row r="5203" customFormat="1" ht="13.5" x14ac:dyDescent="0.3"/>
    <row r="5204" customFormat="1" ht="13.5" x14ac:dyDescent="0.3"/>
    <row r="5205" customFormat="1" ht="13.5" x14ac:dyDescent="0.3"/>
    <row r="5206" customFormat="1" ht="13.5" x14ac:dyDescent="0.3"/>
    <row r="5207" customFormat="1" ht="13.5" x14ac:dyDescent="0.3"/>
    <row r="5208" customFormat="1" ht="13.5" x14ac:dyDescent="0.3"/>
    <row r="5209" customFormat="1" ht="13.5" x14ac:dyDescent="0.3"/>
    <row r="5210" customFormat="1" ht="13.5" x14ac:dyDescent="0.3"/>
    <row r="5211" customFormat="1" ht="13.5" x14ac:dyDescent="0.3"/>
    <row r="5212" customFormat="1" ht="13.5" x14ac:dyDescent="0.3"/>
    <row r="5213" customFormat="1" ht="13.5" x14ac:dyDescent="0.3"/>
    <row r="5214" customFormat="1" ht="13.5" x14ac:dyDescent="0.3"/>
    <row r="5215" customFormat="1" ht="13.5" x14ac:dyDescent="0.3"/>
    <row r="5216" customFormat="1" ht="13.5" x14ac:dyDescent="0.3"/>
    <row r="5217" customFormat="1" ht="13.5" x14ac:dyDescent="0.3"/>
    <row r="5218" customFormat="1" ht="13.5" x14ac:dyDescent="0.3"/>
    <row r="5219" customFormat="1" ht="13.5" x14ac:dyDescent="0.3"/>
    <row r="5220" customFormat="1" ht="13.5" x14ac:dyDescent="0.3"/>
    <row r="5221" customFormat="1" ht="13.5" x14ac:dyDescent="0.3"/>
    <row r="5222" customFormat="1" ht="13.5" x14ac:dyDescent="0.3"/>
    <row r="5223" customFormat="1" ht="13.5" x14ac:dyDescent="0.3"/>
    <row r="5224" customFormat="1" ht="13.5" x14ac:dyDescent="0.3"/>
    <row r="5225" customFormat="1" ht="13.5" x14ac:dyDescent="0.3"/>
    <row r="5226" customFormat="1" ht="13.5" x14ac:dyDescent="0.3"/>
    <row r="5227" customFormat="1" ht="13.5" x14ac:dyDescent="0.3"/>
    <row r="5228" customFormat="1" ht="13.5" x14ac:dyDescent="0.3"/>
    <row r="5229" customFormat="1" ht="13.5" x14ac:dyDescent="0.3"/>
    <row r="5230" customFormat="1" ht="13.5" x14ac:dyDescent="0.3"/>
    <row r="5231" customFormat="1" ht="13.5" x14ac:dyDescent="0.3"/>
    <row r="5232" customFormat="1" ht="13.5" x14ac:dyDescent="0.3"/>
    <row r="5233" customFormat="1" ht="13.5" x14ac:dyDescent="0.3"/>
    <row r="5234" customFormat="1" ht="13.5" x14ac:dyDescent="0.3"/>
    <row r="5235" customFormat="1" ht="13.5" x14ac:dyDescent="0.3"/>
    <row r="5236" customFormat="1" ht="13.5" x14ac:dyDescent="0.3"/>
    <row r="5237" customFormat="1" ht="13.5" x14ac:dyDescent="0.3"/>
    <row r="5238" customFormat="1" ht="13.5" x14ac:dyDescent="0.3"/>
    <row r="5239" customFormat="1" ht="13.5" x14ac:dyDescent="0.3"/>
    <row r="5240" customFormat="1" ht="13.5" x14ac:dyDescent="0.3"/>
    <row r="5241" customFormat="1" ht="13.5" x14ac:dyDescent="0.3"/>
    <row r="5242" customFormat="1" ht="13.5" x14ac:dyDescent="0.3"/>
    <row r="5243" customFormat="1" ht="13.5" x14ac:dyDescent="0.3"/>
    <row r="5244" customFormat="1" ht="13.5" x14ac:dyDescent="0.3"/>
    <row r="5245" customFormat="1" ht="13.5" x14ac:dyDescent="0.3"/>
    <row r="5246" customFormat="1" ht="13.5" x14ac:dyDescent="0.3"/>
    <row r="5247" customFormat="1" ht="13.5" x14ac:dyDescent="0.3"/>
    <row r="5248" customFormat="1" ht="13.5" x14ac:dyDescent="0.3"/>
    <row r="5249" customFormat="1" ht="13.5" x14ac:dyDescent="0.3"/>
    <row r="5250" customFormat="1" ht="13.5" x14ac:dyDescent="0.3"/>
    <row r="5251" customFormat="1" ht="13.5" x14ac:dyDescent="0.3"/>
    <row r="5252" customFormat="1" ht="13.5" x14ac:dyDescent="0.3"/>
    <row r="5253" customFormat="1" ht="13.5" x14ac:dyDescent="0.3"/>
    <row r="5254" customFormat="1" ht="13.5" x14ac:dyDescent="0.3"/>
    <row r="5255" customFormat="1" ht="13.5" x14ac:dyDescent="0.3"/>
    <row r="5256" customFormat="1" ht="13.5" x14ac:dyDescent="0.3"/>
    <row r="5257" customFormat="1" ht="13.5" x14ac:dyDescent="0.3"/>
    <row r="5258" customFormat="1" ht="13.5" x14ac:dyDescent="0.3"/>
    <row r="5259" customFormat="1" ht="13.5" x14ac:dyDescent="0.3"/>
    <row r="5260" customFormat="1" ht="13.5" x14ac:dyDescent="0.3"/>
    <row r="5261" customFormat="1" ht="13.5" x14ac:dyDescent="0.3"/>
    <row r="5262" customFormat="1" ht="13.5" x14ac:dyDescent="0.3"/>
    <row r="5263" customFormat="1" ht="13.5" x14ac:dyDescent="0.3"/>
    <row r="5264" customFormat="1" ht="13.5" x14ac:dyDescent="0.3"/>
    <row r="5265" customFormat="1" ht="13.5" x14ac:dyDescent="0.3"/>
    <row r="5266" customFormat="1" ht="13.5" x14ac:dyDescent="0.3"/>
    <row r="5267" customFormat="1" ht="13.5" x14ac:dyDescent="0.3"/>
    <row r="5268" customFormat="1" ht="13.5" x14ac:dyDescent="0.3"/>
    <row r="5269" customFormat="1" ht="13.5" x14ac:dyDescent="0.3"/>
    <row r="5270" customFormat="1" ht="13.5" x14ac:dyDescent="0.3"/>
    <row r="5271" customFormat="1" ht="13.5" x14ac:dyDescent="0.3"/>
    <row r="5272" customFormat="1" ht="13.5" x14ac:dyDescent="0.3"/>
    <row r="5273" customFormat="1" ht="13.5" x14ac:dyDescent="0.3"/>
    <row r="5274" customFormat="1" ht="13.5" x14ac:dyDescent="0.3"/>
    <row r="5275" customFormat="1" ht="13.5" x14ac:dyDescent="0.3"/>
    <row r="5276" customFormat="1" ht="13.5" x14ac:dyDescent="0.3"/>
    <row r="5277" customFormat="1" ht="13.5" x14ac:dyDescent="0.3"/>
    <row r="5278" customFormat="1" ht="13.5" x14ac:dyDescent="0.3"/>
    <row r="5279" customFormat="1" ht="13.5" x14ac:dyDescent="0.3"/>
    <row r="5280" customFormat="1" ht="13.5" x14ac:dyDescent="0.3"/>
    <row r="5281" customFormat="1" ht="13.5" x14ac:dyDescent="0.3"/>
    <row r="5282" customFormat="1" ht="13.5" x14ac:dyDescent="0.3"/>
    <row r="5283" customFormat="1" ht="13.5" x14ac:dyDescent="0.3"/>
    <row r="5284" customFormat="1" ht="13.5" x14ac:dyDescent="0.3"/>
    <row r="5285" customFormat="1" ht="13.5" x14ac:dyDescent="0.3"/>
    <row r="5286" customFormat="1" ht="13.5" x14ac:dyDescent="0.3"/>
    <row r="5287" customFormat="1" ht="13.5" x14ac:dyDescent="0.3"/>
    <row r="5288" customFormat="1" ht="13.5" x14ac:dyDescent="0.3"/>
    <row r="5289" customFormat="1" ht="13.5" x14ac:dyDescent="0.3"/>
    <row r="5290" customFormat="1" ht="13.5" x14ac:dyDescent="0.3"/>
    <row r="5291" customFormat="1" ht="13.5" x14ac:dyDescent="0.3"/>
    <row r="5292" customFormat="1" ht="13.5" x14ac:dyDescent="0.3"/>
    <row r="5293" customFormat="1" ht="13.5" x14ac:dyDescent="0.3"/>
    <row r="5294" customFormat="1" ht="13.5" x14ac:dyDescent="0.3"/>
    <row r="5295" customFormat="1" ht="13.5" x14ac:dyDescent="0.3"/>
    <row r="5296" customFormat="1" ht="13.5" x14ac:dyDescent="0.3"/>
    <row r="5297" customFormat="1" ht="13.5" x14ac:dyDescent="0.3"/>
    <row r="5298" customFormat="1" ht="13.5" x14ac:dyDescent="0.3"/>
    <row r="5299" customFormat="1" ht="13.5" x14ac:dyDescent="0.3"/>
    <row r="5300" customFormat="1" ht="13.5" x14ac:dyDescent="0.3"/>
    <row r="5301" customFormat="1" ht="13.5" x14ac:dyDescent="0.3"/>
    <row r="5302" customFormat="1" ht="13.5" x14ac:dyDescent="0.3"/>
    <row r="5303" customFormat="1" ht="13.5" x14ac:dyDescent="0.3"/>
    <row r="5304" customFormat="1" ht="13.5" x14ac:dyDescent="0.3"/>
    <row r="5305" customFormat="1" ht="13.5" x14ac:dyDescent="0.3"/>
    <row r="5306" customFormat="1" ht="13.5" x14ac:dyDescent="0.3"/>
    <row r="5307" customFormat="1" ht="13.5" x14ac:dyDescent="0.3"/>
    <row r="5308" customFormat="1" ht="13.5" x14ac:dyDescent="0.3"/>
    <row r="5309" customFormat="1" ht="13.5" x14ac:dyDescent="0.3"/>
    <row r="5310" customFormat="1" ht="13.5" x14ac:dyDescent="0.3"/>
    <row r="5311" customFormat="1" ht="13.5" x14ac:dyDescent="0.3"/>
    <row r="5312" customFormat="1" ht="13.5" x14ac:dyDescent="0.3"/>
    <row r="5313" customFormat="1" ht="13.5" x14ac:dyDescent="0.3"/>
    <row r="5314" customFormat="1" ht="13.5" x14ac:dyDescent="0.3"/>
    <row r="5315" customFormat="1" ht="13.5" x14ac:dyDescent="0.3"/>
    <row r="5316" customFormat="1" ht="13.5" x14ac:dyDescent="0.3"/>
    <row r="5317" customFormat="1" ht="13.5" x14ac:dyDescent="0.3"/>
    <row r="5318" customFormat="1" ht="13.5" x14ac:dyDescent="0.3"/>
    <row r="5319" customFormat="1" ht="13.5" x14ac:dyDescent="0.3"/>
    <row r="5320" customFormat="1" ht="13.5" x14ac:dyDescent="0.3"/>
    <row r="5321" customFormat="1" ht="13.5" x14ac:dyDescent="0.3"/>
    <row r="5322" customFormat="1" ht="13.5" x14ac:dyDescent="0.3"/>
    <row r="5323" customFormat="1" ht="13.5" x14ac:dyDescent="0.3"/>
    <row r="5324" customFormat="1" ht="13.5" x14ac:dyDescent="0.3"/>
    <row r="5325" customFormat="1" ht="13.5" x14ac:dyDescent="0.3"/>
    <row r="5326" customFormat="1" ht="13.5" x14ac:dyDescent="0.3"/>
    <row r="5327" customFormat="1" ht="13.5" x14ac:dyDescent="0.3"/>
    <row r="5328" customFormat="1" ht="13.5" x14ac:dyDescent="0.3"/>
    <row r="5329" customFormat="1" ht="13.5" x14ac:dyDescent="0.3"/>
    <row r="5330" customFormat="1" ht="13.5" x14ac:dyDescent="0.3"/>
    <row r="5331" customFormat="1" ht="13.5" x14ac:dyDescent="0.3"/>
    <row r="5332" customFormat="1" ht="13.5" x14ac:dyDescent="0.3"/>
    <row r="5333" customFormat="1" ht="13.5" x14ac:dyDescent="0.3"/>
    <row r="5334" customFormat="1" ht="13.5" x14ac:dyDescent="0.3"/>
    <row r="5335" customFormat="1" ht="13.5" x14ac:dyDescent="0.3"/>
    <row r="5336" customFormat="1" ht="13.5" x14ac:dyDescent="0.3"/>
    <row r="5337" customFormat="1" ht="13.5" x14ac:dyDescent="0.3"/>
    <row r="5338" customFormat="1" ht="13.5" x14ac:dyDescent="0.3"/>
    <row r="5339" customFormat="1" ht="13.5" x14ac:dyDescent="0.3"/>
    <row r="5340" customFormat="1" ht="13.5" x14ac:dyDescent="0.3"/>
    <row r="5341" customFormat="1" ht="13.5" x14ac:dyDescent="0.3"/>
    <row r="5342" customFormat="1" ht="13.5" x14ac:dyDescent="0.3"/>
    <row r="5343" customFormat="1" ht="13.5" x14ac:dyDescent="0.3"/>
    <row r="5344" customFormat="1" ht="13.5" x14ac:dyDescent="0.3"/>
    <row r="5345" customFormat="1" ht="13.5" x14ac:dyDescent="0.3"/>
    <row r="5346" customFormat="1" ht="13.5" x14ac:dyDescent="0.3"/>
    <row r="5347" customFormat="1" ht="13.5" x14ac:dyDescent="0.3"/>
    <row r="5348" customFormat="1" ht="13.5" x14ac:dyDescent="0.3"/>
    <row r="5349" customFormat="1" ht="13.5" x14ac:dyDescent="0.3"/>
    <row r="5350" customFormat="1" ht="13.5" x14ac:dyDescent="0.3"/>
    <row r="5351" customFormat="1" ht="13.5" x14ac:dyDescent="0.3"/>
    <row r="5352" customFormat="1" ht="13.5" x14ac:dyDescent="0.3"/>
    <row r="5353" customFormat="1" ht="13.5" x14ac:dyDescent="0.3"/>
    <row r="5354" customFormat="1" ht="13.5" x14ac:dyDescent="0.3"/>
    <row r="5355" customFormat="1" ht="13.5" x14ac:dyDescent="0.3"/>
    <row r="5356" customFormat="1" ht="13.5" x14ac:dyDescent="0.3"/>
    <row r="5357" customFormat="1" ht="13.5" x14ac:dyDescent="0.3"/>
    <row r="5358" customFormat="1" ht="13.5" x14ac:dyDescent="0.3"/>
    <row r="5359" customFormat="1" ht="13.5" x14ac:dyDescent="0.3"/>
    <row r="5360" customFormat="1" ht="13.5" x14ac:dyDescent="0.3"/>
    <row r="5361" customFormat="1" ht="13.5" x14ac:dyDescent="0.3"/>
    <row r="5362" customFormat="1" ht="13.5" x14ac:dyDescent="0.3"/>
    <row r="5363" customFormat="1" ht="13.5" x14ac:dyDescent="0.3"/>
    <row r="5364" customFormat="1" ht="13.5" x14ac:dyDescent="0.3"/>
    <row r="5365" customFormat="1" ht="13.5" x14ac:dyDescent="0.3"/>
    <row r="5366" customFormat="1" ht="13.5" x14ac:dyDescent="0.3"/>
    <row r="5367" customFormat="1" ht="13.5" x14ac:dyDescent="0.3"/>
    <row r="5368" customFormat="1" ht="13.5" x14ac:dyDescent="0.3"/>
    <row r="5369" customFormat="1" ht="13.5" x14ac:dyDescent="0.3"/>
    <row r="5370" customFormat="1" ht="13.5" x14ac:dyDescent="0.3"/>
    <row r="5371" customFormat="1" ht="13.5" x14ac:dyDescent="0.3"/>
    <row r="5372" customFormat="1" ht="13.5" x14ac:dyDescent="0.3"/>
    <row r="5373" customFormat="1" ht="13.5" x14ac:dyDescent="0.3"/>
    <row r="5374" customFormat="1" ht="13.5" x14ac:dyDescent="0.3"/>
    <row r="5375" customFormat="1" ht="13.5" x14ac:dyDescent="0.3"/>
    <row r="5376" customFormat="1" ht="13.5" x14ac:dyDescent="0.3"/>
    <row r="5377" customFormat="1" ht="13.5" x14ac:dyDescent="0.3"/>
    <row r="5378" customFormat="1" ht="13.5" x14ac:dyDescent="0.3"/>
    <row r="5379" customFormat="1" ht="13.5" x14ac:dyDescent="0.3"/>
    <row r="5380" customFormat="1" ht="13.5" x14ac:dyDescent="0.3"/>
    <row r="5381" customFormat="1" ht="13.5" x14ac:dyDescent="0.3"/>
    <row r="5382" customFormat="1" ht="13.5" x14ac:dyDescent="0.3"/>
    <row r="5383" customFormat="1" ht="13.5" x14ac:dyDescent="0.3"/>
    <row r="5384" customFormat="1" ht="13.5" x14ac:dyDescent="0.3"/>
    <row r="5385" customFormat="1" ht="13.5" x14ac:dyDescent="0.3"/>
    <row r="5386" customFormat="1" ht="13.5" x14ac:dyDescent="0.3"/>
    <row r="5387" customFormat="1" ht="13.5" x14ac:dyDescent="0.3"/>
    <row r="5388" customFormat="1" ht="13.5" x14ac:dyDescent="0.3"/>
    <row r="5389" customFormat="1" ht="13.5" x14ac:dyDescent="0.3"/>
    <row r="5390" customFormat="1" ht="13.5" x14ac:dyDescent="0.3"/>
    <row r="5391" customFormat="1" ht="13.5" x14ac:dyDescent="0.3"/>
    <row r="5392" customFormat="1" ht="13.5" x14ac:dyDescent="0.3"/>
    <row r="5393" customFormat="1" ht="13.5" x14ac:dyDescent="0.3"/>
    <row r="5394" customFormat="1" ht="13.5" x14ac:dyDescent="0.3"/>
    <row r="5395" customFormat="1" ht="13.5" x14ac:dyDescent="0.3"/>
    <row r="5396" customFormat="1" ht="13.5" x14ac:dyDescent="0.3"/>
    <row r="5397" customFormat="1" ht="13.5" x14ac:dyDescent="0.3"/>
    <row r="5398" customFormat="1" ht="13.5" x14ac:dyDescent="0.3"/>
    <row r="5399" customFormat="1" ht="13.5" x14ac:dyDescent="0.3"/>
    <row r="5400" customFormat="1" ht="13.5" x14ac:dyDescent="0.3"/>
    <row r="5401" customFormat="1" ht="13.5" x14ac:dyDescent="0.3"/>
    <row r="5402" customFormat="1" ht="13.5" x14ac:dyDescent="0.3"/>
    <row r="5403" customFormat="1" ht="13.5" x14ac:dyDescent="0.3"/>
    <row r="5404" customFormat="1" ht="13.5" x14ac:dyDescent="0.3"/>
    <row r="5405" customFormat="1" ht="13.5" x14ac:dyDescent="0.3"/>
    <row r="5406" customFormat="1" ht="13.5" x14ac:dyDescent="0.3"/>
    <row r="5407" customFormat="1" ht="13.5" x14ac:dyDescent="0.3"/>
    <row r="5408" customFormat="1" ht="13.5" x14ac:dyDescent="0.3"/>
    <row r="5409" customFormat="1" ht="13.5" x14ac:dyDescent="0.3"/>
    <row r="5410" customFormat="1" ht="13.5" x14ac:dyDescent="0.3"/>
    <row r="5411" customFormat="1" ht="13.5" x14ac:dyDescent="0.3"/>
    <row r="5412" customFormat="1" ht="13.5" x14ac:dyDescent="0.3"/>
    <row r="5413" customFormat="1" ht="13.5" x14ac:dyDescent="0.3"/>
    <row r="5414" customFormat="1" ht="13.5" x14ac:dyDescent="0.3"/>
    <row r="5415" customFormat="1" ht="13.5" x14ac:dyDescent="0.3"/>
    <row r="5416" customFormat="1" ht="13.5" x14ac:dyDescent="0.3"/>
    <row r="5417" customFormat="1" ht="13.5" x14ac:dyDescent="0.3"/>
    <row r="5418" customFormat="1" ht="13.5" x14ac:dyDescent="0.3"/>
    <row r="5419" customFormat="1" ht="13.5" x14ac:dyDescent="0.3"/>
    <row r="5420" customFormat="1" ht="13.5" x14ac:dyDescent="0.3"/>
    <row r="5421" customFormat="1" ht="13.5" x14ac:dyDescent="0.3"/>
    <row r="5422" customFormat="1" ht="13.5" x14ac:dyDescent="0.3"/>
    <row r="5423" customFormat="1" ht="13.5" x14ac:dyDescent="0.3"/>
    <row r="5424" customFormat="1" ht="13.5" x14ac:dyDescent="0.3"/>
    <row r="5425" customFormat="1" ht="13.5" x14ac:dyDescent="0.3"/>
    <row r="5426" customFormat="1" ht="13.5" x14ac:dyDescent="0.3"/>
    <row r="5427" customFormat="1" ht="13.5" x14ac:dyDescent="0.3"/>
    <row r="5428" customFormat="1" ht="13.5" x14ac:dyDescent="0.3"/>
    <row r="5429" customFormat="1" ht="13.5" x14ac:dyDescent="0.3"/>
    <row r="5430" customFormat="1" ht="13.5" x14ac:dyDescent="0.3"/>
    <row r="5431" customFormat="1" ht="13.5" x14ac:dyDescent="0.3"/>
    <row r="5432" customFormat="1" ht="13.5" x14ac:dyDescent="0.3"/>
    <row r="5433" customFormat="1" ht="13.5" x14ac:dyDescent="0.3"/>
    <row r="5434" customFormat="1" ht="13.5" x14ac:dyDescent="0.3"/>
    <row r="5435" customFormat="1" ht="13.5" x14ac:dyDescent="0.3"/>
    <row r="5436" customFormat="1" ht="13.5" x14ac:dyDescent="0.3"/>
    <row r="5437" customFormat="1" ht="13.5" x14ac:dyDescent="0.3"/>
    <row r="5438" customFormat="1" ht="13.5" x14ac:dyDescent="0.3"/>
    <row r="5439" customFormat="1" ht="13.5" x14ac:dyDescent="0.3"/>
    <row r="5440" customFormat="1" ht="13.5" x14ac:dyDescent="0.3"/>
    <row r="5441" customFormat="1" ht="13.5" x14ac:dyDescent="0.3"/>
    <row r="5442" customFormat="1" ht="13.5" x14ac:dyDescent="0.3"/>
    <row r="5443" customFormat="1" ht="13.5" x14ac:dyDescent="0.3"/>
    <row r="5444" customFormat="1" ht="13.5" x14ac:dyDescent="0.3"/>
    <row r="5445" customFormat="1" ht="13.5" x14ac:dyDescent="0.3"/>
    <row r="5446" customFormat="1" ht="13.5" x14ac:dyDescent="0.3"/>
    <row r="5447" customFormat="1" ht="13.5" x14ac:dyDescent="0.3"/>
    <row r="5448" customFormat="1" ht="13.5" x14ac:dyDescent="0.3"/>
    <row r="5449" customFormat="1" ht="13.5" x14ac:dyDescent="0.3"/>
    <row r="5450" customFormat="1" ht="13.5" x14ac:dyDescent="0.3"/>
    <row r="5451" customFormat="1" ht="13.5" x14ac:dyDescent="0.3"/>
    <row r="5452" customFormat="1" ht="13.5" x14ac:dyDescent="0.3"/>
    <row r="5453" customFormat="1" ht="13.5" x14ac:dyDescent="0.3"/>
    <row r="5454" customFormat="1" ht="13.5" x14ac:dyDescent="0.3"/>
    <row r="5455" customFormat="1" ht="13.5" x14ac:dyDescent="0.3"/>
    <row r="5456" customFormat="1" ht="13.5" x14ac:dyDescent="0.3"/>
    <row r="5457" customFormat="1" ht="13.5" x14ac:dyDescent="0.3"/>
    <row r="5458" customFormat="1" ht="13.5" x14ac:dyDescent="0.3"/>
    <row r="5459" customFormat="1" ht="13.5" x14ac:dyDescent="0.3"/>
    <row r="5460" customFormat="1" ht="13.5" x14ac:dyDescent="0.3"/>
    <row r="5461" customFormat="1" ht="13.5" x14ac:dyDescent="0.3"/>
    <row r="5462" customFormat="1" ht="13.5" x14ac:dyDescent="0.3"/>
    <row r="5463" customFormat="1" ht="13.5" x14ac:dyDescent="0.3"/>
    <row r="5464" customFormat="1" ht="13.5" x14ac:dyDescent="0.3"/>
    <row r="5465" customFormat="1" ht="13.5" x14ac:dyDescent="0.3"/>
    <row r="5466" customFormat="1" ht="13.5" x14ac:dyDescent="0.3"/>
    <row r="5467" customFormat="1" ht="13.5" x14ac:dyDescent="0.3"/>
    <row r="5468" customFormat="1" ht="13.5" x14ac:dyDescent="0.3"/>
    <row r="5469" customFormat="1" ht="13.5" x14ac:dyDescent="0.3"/>
    <row r="5470" customFormat="1" ht="13.5" x14ac:dyDescent="0.3"/>
    <row r="5471" customFormat="1" ht="13.5" x14ac:dyDescent="0.3"/>
    <row r="5472" customFormat="1" ht="13.5" x14ac:dyDescent="0.3"/>
    <row r="5473" customFormat="1" ht="13.5" x14ac:dyDescent="0.3"/>
    <row r="5474" customFormat="1" ht="13.5" x14ac:dyDescent="0.3"/>
    <row r="5475" customFormat="1" ht="13.5" x14ac:dyDescent="0.3"/>
    <row r="5476" customFormat="1" ht="13.5" x14ac:dyDescent="0.3"/>
    <row r="5477" customFormat="1" ht="13.5" x14ac:dyDescent="0.3"/>
    <row r="5478" customFormat="1" ht="13.5" x14ac:dyDescent="0.3"/>
    <row r="5479" customFormat="1" ht="13.5" x14ac:dyDescent="0.3"/>
    <row r="5480" customFormat="1" ht="13.5" x14ac:dyDescent="0.3"/>
    <row r="5481" customFormat="1" ht="13.5" x14ac:dyDescent="0.3"/>
    <row r="5482" customFormat="1" ht="13.5" x14ac:dyDescent="0.3"/>
    <row r="5483" customFormat="1" ht="13.5" x14ac:dyDescent="0.3"/>
    <row r="5484" customFormat="1" ht="13.5" x14ac:dyDescent="0.3"/>
    <row r="5485" customFormat="1" ht="13.5" x14ac:dyDescent="0.3"/>
    <row r="5486" customFormat="1" ht="13.5" x14ac:dyDescent="0.3"/>
    <row r="5487" customFormat="1" ht="13.5" x14ac:dyDescent="0.3"/>
    <row r="5488" customFormat="1" ht="13.5" x14ac:dyDescent="0.3"/>
    <row r="5489" customFormat="1" ht="13.5" x14ac:dyDescent="0.3"/>
    <row r="5490" customFormat="1" ht="13.5" x14ac:dyDescent="0.3"/>
    <row r="5491" customFormat="1" ht="13.5" x14ac:dyDescent="0.3"/>
    <row r="5492" customFormat="1" ht="13.5" x14ac:dyDescent="0.3"/>
    <row r="5493" customFormat="1" ht="13.5" x14ac:dyDescent="0.3"/>
    <row r="5494" customFormat="1" ht="13.5" x14ac:dyDescent="0.3"/>
    <row r="5495" customFormat="1" ht="13.5" x14ac:dyDescent="0.3"/>
    <row r="5496" customFormat="1" ht="13.5" x14ac:dyDescent="0.3"/>
    <row r="5497" customFormat="1" ht="13.5" x14ac:dyDescent="0.3"/>
    <row r="5498" customFormat="1" ht="13.5" x14ac:dyDescent="0.3"/>
    <row r="5499" customFormat="1" ht="13.5" x14ac:dyDescent="0.3"/>
    <row r="5500" customFormat="1" ht="13.5" x14ac:dyDescent="0.3"/>
    <row r="5501" customFormat="1" ht="13.5" x14ac:dyDescent="0.3"/>
    <row r="5502" customFormat="1" ht="13.5" x14ac:dyDescent="0.3"/>
    <row r="5503" customFormat="1" ht="13.5" x14ac:dyDescent="0.3"/>
    <row r="5504" customFormat="1" ht="13.5" x14ac:dyDescent="0.3"/>
    <row r="5505" customFormat="1" ht="13.5" x14ac:dyDescent="0.3"/>
    <row r="5506" customFormat="1" ht="13.5" x14ac:dyDescent="0.3"/>
    <row r="5507" customFormat="1" ht="13.5" x14ac:dyDescent="0.3"/>
    <row r="5508" customFormat="1" ht="13.5" x14ac:dyDescent="0.3"/>
    <row r="5509" customFormat="1" ht="13.5" x14ac:dyDescent="0.3"/>
    <row r="5510" customFormat="1" ht="13.5" x14ac:dyDescent="0.3"/>
    <row r="5511" customFormat="1" ht="13.5" x14ac:dyDescent="0.3"/>
    <row r="5512" customFormat="1" ht="13.5" x14ac:dyDescent="0.3"/>
    <row r="5513" customFormat="1" ht="13.5" x14ac:dyDescent="0.3"/>
    <row r="5514" customFormat="1" ht="13.5" x14ac:dyDescent="0.3"/>
    <row r="5515" customFormat="1" ht="13.5" x14ac:dyDescent="0.3"/>
    <row r="5516" customFormat="1" ht="13.5" x14ac:dyDescent="0.3"/>
    <row r="5517" customFormat="1" ht="13.5" x14ac:dyDescent="0.3"/>
    <row r="5518" customFormat="1" ht="13.5" x14ac:dyDescent="0.3"/>
    <row r="5519" customFormat="1" ht="13.5" x14ac:dyDescent="0.3"/>
    <row r="5520" customFormat="1" ht="13.5" x14ac:dyDescent="0.3"/>
    <row r="5521" customFormat="1" ht="13.5" x14ac:dyDescent="0.3"/>
    <row r="5522" customFormat="1" ht="13.5" x14ac:dyDescent="0.3"/>
    <row r="5523" customFormat="1" ht="13.5" x14ac:dyDescent="0.3"/>
    <row r="5524" customFormat="1" ht="13.5" x14ac:dyDescent="0.3"/>
    <row r="5525" customFormat="1" ht="13.5" x14ac:dyDescent="0.3"/>
    <row r="5526" customFormat="1" ht="13.5" x14ac:dyDescent="0.3"/>
    <row r="5527" customFormat="1" ht="13.5" x14ac:dyDescent="0.3"/>
    <row r="5528" customFormat="1" ht="13.5" x14ac:dyDescent="0.3"/>
    <row r="5529" customFormat="1" ht="13.5" x14ac:dyDescent="0.3"/>
    <row r="5530" customFormat="1" ht="13.5" x14ac:dyDescent="0.3"/>
    <row r="5531" customFormat="1" ht="13.5" x14ac:dyDescent="0.3"/>
    <row r="5532" customFormat="1" ht="13.5" x14ac:dyDescent="0.3"/>
    <row r="5533" customFormat="1" ht="13.5" x14ac:dyDescent="0.3"/>
    <row r="5534" customFormat="1" ht="13.5" x14ac:dyDescent="0.3"/>
    <row r="5535" customFormat="1" ht="13.5" x14ac:dyDescent="0.3"/>
    <row r="5536" customFormat="1" ht="13.5" x14ac:dyDescent="0.3"/>
    <row r="5537" customFormat="1" ht="13.5" x14ac:dyDescent="0.3"/>
    <row r="5538" customFormat="1" ht="13.5" x14ac:dyDescent="0.3"/>
    <row r="5539" customFormat="1" ht="13.5" x14ac:dyDescent="0.3"/>
    <row r="5540" customFormat="1" ht="13.5" x14ac:dyDescent="0.3"/>
    <row r="5541" customFormat="1" ht="13.5" x14ac:dyDescent="0.3"/>
    <row r="5542" customFormat="1" ht="13.5" x14ac:dyDescent="0.3"/>
    <row r="5543" customFormat="1" ht="13.5" x14ac:dyDescent="0.3"/>
    <row r="5544" customFormat="1" ht="13.5" x14ac:dyDescent="0.3"/>
    <row r="5545" customFormat="1" ht="13.5" x14ac:dyDescent="0.3"/>
    <row r="5546" customFormat="1" ht="13.5" x14ac:dyDescent="0.3"/>
    <row r="5547" customFormat="1" ht="13.5" x14ac:dyDescent="0.3"/>
    <row r="5548" customFormat="1" ht="13.5" x14ac:dyDescent="0.3"/>
    <row r="5549" customFormat="1" ht="13.5" x14ac:dyDescent="0.3"/>
    <row r="5550" customFormat="1" ht="13.5" x14ac:dyDescent="0.3"/>
    <row r="5551" customFormat="1" ht="13.5" x14ac:dyDescent="0.3"/>
    <row r="5552" customFormat="1" ht="13.5" x14ac:dyDescent="0.3"/>
    <row r="5553" customFormat="1" ht="13.5" x14ac:dyDescent="0.3"/>
    <row r="5554" customFormat="1" ht="13.5" x14ac:dyDescent="0.3"/>
    <row r="5555" customFormat="1" ht="13.5" x14ac:dyDescent="0.3"/>
    <row r="5556" customFormat="1" ht="13.5" x14ac:dyDescent="0.3"/>
    <row r="5557" customFormat="1" ht="13.5" x14ac:dyDescent="0.3"/>
    <row r="5558" customFormat="1" ht="13.5" x14ac:dyDescent="0.3"/>
    <row r="5559" customFormat="1" ht="13.5" x14ac:dyDescent="0.3"/>
    <row r="5560" customFormat="1" ht="13.5" x14ac:dyDescent="0.3"/>
    <row r="5561" customFormat="1" ht="13.5" x14ac:dyDescent="0.3"/>
    <row r="5562" customFormat="1" ht="13.5" x14ac:dyDescent="0.3"/>
    <row r="5563" customFormat="1" ht="13.5" x14ac:dyDescent="0.3"/>
    <row r="5564" customFormat="1" ht="13.5" x14ac:dyDescent="0.3"/>
    <row r="5565" customFormat="1" ht="13.5" x14ac:dyDescent="0.3"/>
    <row r="5566" customFormat="1" ht="13.5" x14ac:dyDescent="0.3"/>
    <row r="5567" customFormat="1" ht="13.5" x14ac:dyDescent="0.3"/>
    <row r="5568" customFormat="1" ht="13.5" x14ac:dyDescent="0.3"/>
    <row r="5569" customFormat="1" ht="13.5" x14ac:dyDescent="0.3"/>
    <row r="5570" customFormat="1" ht="13.5" x14ac:dyDescent="0.3"/>
    <row r="5571" customFormat="1" ht="13.5" x14ac:dyDescent="0.3"/>
    <row r="5572" customFormat="1" ht="13.5" x14ac:dyDescent="0.3"/>
    <row r="5573" customFormat="1" ht="13.5" x14ac:dyDescent="0.3"/>
    <row r="5574" customFormat="1" ht="13.5" x14ac:dyDescent="0.3"/>
    <row r="5575" customFormat="1" ht="13.5" x14ac:dyDescent="0.3"/>
    <row r="5576" customFormat="1" ht="13.5" x14ac:dyDescent="0.3"/>
    <row r="5577" customFormat="1" ht="13.5" x14ac:dyDescent="0.3"/>
    <row r="5578" customFormat="1" ht="13.5" x14ac:dyDescent="0.3"/>
    <row r="5579" customFormat="1" ht="13.5" x14ac:dyDescent="0.3"/>
    <row r="5580" customFormat="1" ht="13.5" x14ac:dyDescent="0.3"/>
    <row r="5581" customFormat="1" ht="13.5" x14ac:dyDescent="0.3"/>
    <row r="5582" customFormat="1" ht="13.5" x14ac:dyDescent="0.3"/>
    <row r="5583" customFormat="1" ht="13.5" x14ac:dyDescent="0.3"/>
    <row r="5584" customFormat="1" ht="13.5" x14ac:dyDescent="0.3"/>
    <row r="5585" customFormat="1" ht="13.5" x14ac:dyDescent="0.3"/>
    <row r="5586" customFormat="1" ht="13.5" x14ac:dyDescent="0.3"/>
    <row r="5587" customFormat="1" ht="13.5" x14ac:dyDescent="0.3"/>
    <row r="5588" customFormat="1" ht="13.5" x14ac:dyDescent="0.3"/>
    <row r="5589" customFormat="1" ht="13.5" x14ac:dyDescent="0.3"/>
    <row r="5590" customFormat="1" ht="13.5" x14ac:dyDescent="0.3"/>
    <row r="5591" customFormat="1" ht="13.5" x14ac:dyDescent="0.3"/>
    <row r="5592" customFormat="1" ht="13.5" x14ac:dyDescent="0.3"/>
    <row r="5593" customFormat="1" ht="13.5" x14ac:dyDescent="0.3"/>
    <row r="5594" customFormat="1" ht="13.5" x14ac:dyDescent="0.3"/>
    <row r="5595" customFormat="1" ht="13.5" x14ac:dyDescent="0.3"/>
    <row r="5596" customFormat="1" ht="13.5" x14ac:dyDescent="0.3"/>
    <row r="5597" customFormat="1" ht="13.5" x14ac:dyDescent="0.3"/>
    <row r="5598" customFormat="1" ht="13.5" x14ac:dyDescent="0.3"/>
    <row r="5599" customFormat="1" ht="13.5" x14ac:dyDescent="0.3"/>
    <row r="5600" customFormat="1" ht="13.5" x14ac:dyDescent="0.3"/>
    <row r="5601" customFormat="1" ht="13.5" x14ac:dyDescent="0.3"/>
    <row r="5602" customFormat="1" ht="13.5" x14ac:dyDescent="0.3"/>
    <row r="5603" customFormat="1" ht="13.5" x14ac:dyDescent="0.3"/>
    <row r="5604" customFormat="1" ht="13.5" x14ac:dyDescent="0.3"/>
    <row r="5605" customFormat="1" ht="13.5" x14ac:dyDescent="0.3"/>
    <row r="5606" customFormat="1" ht="13.5" x14ac:dyDescent="0.3"/>
    <row r="5607" customFormat="1" ht="13.5" x14ac:dyDescent="0.3"/>
    <row r="5608" customFormat="1" ht="13.5" x14ac:dyDescent="0.3"/>
    <row r="5609" customFormat="1" ht="13.5" x14ac:dyDescent="0.3"/>
    <row r="5610" customFormat="1" ht="13.5" x14ac:dyDescent="0.3"/>
    <row r="5611" customFormat="1" ht="13.5" x14ac:dyDescent="0.3"/>
    <row r="5612" customFormat="1" ht="13.5" x14ac:dyDescent="0.3"/>
    <row r="5613" customFormat="1" ht="13.5" x14ac:dyDescent="0.3"/>
    <row r="5614" customFormat="1" ht="13.5" x14ac:dyDescent="0.3"/>
    <row r="5615" customFormat="1" ht="13.5" x14ac:dyDescent="0.3"/>
    <row r="5616" customFormat="1" ht="13.5" x14ac:dyDescent="0.3"/>
    <row r="5617" customFormat="1" ht="13.5" x14ac:dyDescent="0.3"/>
    <row r="5618" customFormat="1" ht="13.5" x14ac:dyDescent="0.3"/>
    <row r="5619" customFormat="1" ht="13.5" x14ac:dyDescent="0.3"/>
    <row r="5620" customFormat="1" ht="13.5" x14ac:dyDescent="0.3"/>
    <row r="5621" customFormat="1" ht="13.5" x14ac:dyDescent="0.3"/>
    <row r="5622" customFormat="1" ht="13.5" x14ac:dyDescent="0.3"/>
    <row r="5623" customFormat="1" ht="13.5" x14ac:dyDescent="0.3"/>
    <row r="5624" customFormat="1" ht="13.5" x14ac:dyDescent="0.3"/>
    <row r="5625" customFormat="1" ht="13.5" x14ac:dyDescent="0.3"/>
    <row r="5626" customFormat="1" ht="13.5" x14ac:dyDescent="0.3"/>
    <row r="5627" customFormat="1" ht="13.5" x14ac:dyDescent="0.3"/>
    <row r="5628" customFormat="1" ht="13.5" x14ac:dyDescent="0.3"/>
    <row r="5629" customFormat="1" ht="13.5" x14ac:dyDescent="0.3"/>
    <row r="5630" customFormat="1" ht="13.5" x14ac:dyDescent="0.3"/>
    <row r="5631" customFormat="1" ht="13.5" x14ac:dyDescent="0.3"/>
    <row r="5632" customFormat="1" ht="13.5" x14ac:dyDescent="0.3"/>
    <row r="5633" customFormat="1" ht="13.5" x14ac:dyDescent="0.3"/>
    <row r="5634" customFormat="1" ht="13.5" x14ac:dyDescent="0.3"/>
    <row r="5635" customFormat="1" ht="13.5" x14ac:dyDescent="0.3"/>
    <row r="5636" customFormat="1" ht="13.5" x14ac:dyDescent="0.3"/>
    <row r="5637" customFormat="1" ht="13.5" x14ac:dyDescent="0.3"/>
    <row r="5638" customFormat="1" ht="13.5" x14ac:dyDescent="0.3"/>
    <row r="5639" customFormat="1" ht="13.5" x14ac:dyDescent="0.3"/>
    <row r="5640" customFormat="1" ht="13.5" x14ac:dyDescent="0.3"/>
    <row r="5641" customFormat="1" ht="13.5" x14ac:dyDescent="0.3"/>
    <row r="5642" customFormat="1" ht="13.5" x14ac:dyDescent="0.3"/>
    <row r="5643" customFormat="1" ht="13.5" x14ac:dyDescent="0.3"/>
    <row r="5644" customFormat="1" ht="13.5" x14ac:dyDescent="0.3"/>
    <row r="5645" customFormat="1" ht="13.5" x14ac:dyDescent="0.3"/>
    <row r="5646" customFormat="1" ht="13.5" x14ac:dyDescent="0.3"/>
    <row r="5647" customFormat="1" ht="13.5" x14ac:dyDescent="0.3"/>
    <row r="5648" customFormat="1" ht="13.5" x14ac:dyDescent="0.3"/>
    <row r="5649" customFormat="1" ht="13.5" x14ac:dyDescent="0.3"/>
    <row r="5650" customFormat="1" ht="13.5" x14ac:dyDescent="0.3"/>
    <row r="5651" customFormat="1" ht="13.5" x14ac:dyDescent="0.3"/>
    <row r="5652" customFormat="1" ht="13.5" x14ac:dyDescent="0.3"/>
    <row r="5653" customFormat="1" ht="13.5" x14ac:dyDescent="0.3"/>
    <row r="5654" customFormat="1" ht="13.5" x14ac:dyDescent="0.3"/>
    <row r="5655" customFormat="1" ht="13.5" x14ac:dyDescent="0.3"/>
    <row r="5656" customFormat="1" ht="13.5" x14ac:dyDescent="0.3"/>
    <row r="5657" customFormat="1" ht="13.5" x14ac:dyDescent="0.3"/>
    <row r="5658" customFormat="1" ht="13.5" x14ac:dyDescent="0.3"/>
    <row r="5659" customFormat="1" ht="13.5" x14ac:dyDescent="0.3"/>
    <row r="5660" customFormat="1" ht="13.5" x14ac:dyDescent="0.3"/>
    <row r="5661" customFormat="1" ht="13.5" x14ac:dyDescent="0.3"/>
    <row r="5662" customFormat="1" ht="13.5" x14ac:dyDescent="0.3"/>
    <row r="5663" customFormat="1" ht="13.5" x14ac:dyDescent="0.3"/>
    <row r="5664" customFormat="1" ht="13.5" x14ac:dyDescent="0.3"/>
    <row r="5665" customFormat="1" ht="13.5" x14ac:dyDescent="0.3"/>
    <row r="5666" customFormat="1" ht="13.5" x14ac:dyDescent="0.3"/>
    <row r="5667" customFormat="1" ht="13.5" x14ac:dyDescent="0.3"/>
    <row r="5668" customFormat="1" ht="13.5" x14ac:dyDescent="0.3"/>
    <row r="5669" customFormat="1" ht="13.5" x14ac:dyDescent="0.3"/>
    <row r="5670" customFormat="1" ht="13.5" x14ac:dyDescent="0.3"/>
    <row r="5671" customFormat="1" ht="13.5" x14ac:dyDescent="0.3"/>
    <row r="5672" customFormat="1" ht="13.5" x14ac:dyDescent="0.3"/>
    <row r="5673" customFormat="1" ht="13.5" x14ac:dyDescent="0.3"/>
    <row r="5674" customFormat="1" ht="13.5" x14ac:dyDescent="0.3"/>
    <row r="5675" customFormat="1" ht="13.5" x14ac:dyDescent="0.3"/>
    <row r="5676" customFormat="1" ht="13.5" x14ac:dyDescent="0.3"/>
    <row r="5677" customFormat="1" ht="13.5" x14ac:dyDescent="0.3"/>
    <row r="5678" customFormat="1" ht="13.5" x14ac:dyDescent="0.3"/>
    <row r="5679" customFormat="1" ht="13.5" x14ac:dyDescent="0.3"/>
    <row r="5680" customFormat="1" ht="13.5" x14ac:dyDescent="0.3"/>
    <row r="5681" customFormat="1" ht="13.5" x14ac:dyDescent="0.3"/>
    <row r="5682" customFormat="1" ht="13.5" x14ac:dyDescent="0.3"/>
    <row r="5683" customFormat="1" ht="13.5" x14ac:dyDescent="0.3"/>
    <row r="5684" customFormat="1" ht="13.5" x14ac:dyDescent="0.3"/>
    <row r="5685" customFormat="1" ht="13.5" x14ac:dyDescent="0.3"/>
    <row r="5686" customFormat="1" ht="13.5" x14ac:dyDescent="0.3"/>
    <row r="5687" customFormat="1" ht="13.5" x14ac:dyDescent="0.3"/>
    <row r="5688" customFormat="1" ht="13.5" x14ac:dyDescent="0.3"/>
    <row r="5689" customFormat="1" ht="13.5" x14ac:dyDescent="0.3"/>
    <row r="5690" customFormat="1" ht="13.5" x14ac:dyDescent="0.3"/>
    <row r="5691" customFormat="1" ht="13.5" x14ac:dyDescent="0.3"/>
    <row r="5692" customFormat="1" ht="13.5" x14ac:dyDescent="0.3"/>
    <row r="5693" customFormat="1" ht="13.5" x14ac:dyDescent="0.3"/>
    <row r="5694" customFormat="1" ht="13.5" x14ac:dyDescent="0.3"/>
    <row r="5695" customFormat="1" ht="13.5" x14ac:dyDescent="0.3"/>
    <row r="5696" customFormat="1" ht="13.5" x14ac:dyDescent="0.3"/>
    <row r="5697" customFormat="1" ht="13.5" x14ac:dyDescent="0.3"/>
    <row r="5698" customFormat="1" ht="13.5" x14ac:dyDescent="0.3"/>
    <row r="5699" customFormat="1" ht="13.5" x14ac:dyDescent="0.3"/>
    <row r="5700" customFormat="1" ht="13.5" x14ac:dyDescent="0.3"/>
    <row r="5701" customFormat="1" ht="13.5" x14ac:dyDescent="0.3"/>
    <row r="5702" customFormat="1" ht="13.5" x14ac:dyDescent="0.3"/>
    <row r="5703" customFormat="1" ht="13.5" x14ac:dyDescent="0.3"/>
    <row r="5704" customFormat="1" ht="13.5" x14ac:dyDescent="0.3"/>
    <row r="5705" customFormat="1" ht="13.5" x14ac:dyDescent="0.3"/>
    <row r="5706" customFormat="1" ht="13.5" x14ac:dyDescent="0.3"/>
    <row r="5707" customFormat="1" ht="13.5" x14ac:dyDescent="0.3"/>
    <row r="5708" customFormat="1" ht="13.5" x14ac:dyDescent="0.3"/>
    <row r="5709" customFormat="1" ht="13.5" x14ac:dyDescent="0.3"/>
    <row r="5710" customFormat="1" ht="13.5" x14ac:dyDescent="0.3"/>
    <row r="5711" customFormat="1" ht="13.5" x14ac:dyDescent="0.3"/>
    <row r="5712" customFormat="1" ht="13.5" x14ac:dyDescent="0.3"/>
    <row r="5713" customFormat="1" ht="13.5" x14ac:dyDescent="0.3"/>
    <row r="5714" customFormat="1" ht="13.5" x14ac:dyDescent="0.3"/>
    <row r="5715" customFormat="1" ht="13.5" x14ac:dyDescent="0.3"/>
    <row r="5716" customFormat="1" ht="13.5" x14ac:dyDescent="0.3"/>
    <row r="5717" customFormat="1" ht="13.5" x14ac:dyDescent="0.3"/>
    <row r="5718" customFormat="1" ht="13.5" x14ac:dyDescent="0.3"/>
    <row r="5719" customFormat="1" ht="13.5" x14ac:dyDescent="0.3"/>
    <row r="5720" customFormat="1" ht="13.5" x14ac:dyDescent="0.3"/>
    <row r="5721" customFormat="1" ht="13.5" x14ac:dyDescent="0.3"/>
    <row r="5722" customFormat="1" ht="13.5" x14ac:dyDescent="0.3"/>
    <row r="5723" customFormat="1" ht="13.5" x14ac:dyDescent="0.3"/>
    <row r="5724" customFormat="1" ht="13.5" x14ac:dyDescent="0.3"/>
    <row r="5725" customFormat="1" ht="13.5" x14ac:dyDescent="0.3"/>
    <row r="5726" customFormat="1" ht="13.5" x14ac:dyDescent="0.3"/>
    <row r="5727" customFormat="1" ht="13.5" x14ac:dyDescent="0.3"/>
    <row r="5728" customFormat="1" ht="13.5" x14ac:dyDescent="0.3"/>
    <row r="5729" customFormat="1" ht="13.5" x14ac:dyDescent="0.3"/>
    <row r="5730" customFormat="1" ht="13.5" x14ac:dyDescent="0.3"/>
    <row r="5731" customFormat="1" ht="13.5" x14ac:dyDescent="0.3"/>
    <row r="5732" customFormat="1" ht="13.5" x14ac:dyDescent="0.3"/>
    <row r="5733" customFormat="1" ht="13.5" x14ac:dyDescent="0.3"/>
    <row r="5734" customFormat="1" ht="13.5" x14ac:dyDescent="0.3"/>
    <row r="5735" customFormat="1" ht="13.5" x14ac:dyDescent="0.3"/>
    <row r="5736" customFormat="1" ht="13.5" x14ac:dyDescent="0.3"/>
    <row r="5737" customFormat="1" ht="13.5" x14ac:dyDescent="0.3"/>
    <row r="5738" customFormat="1" ht="13.5" x14ac:dyDescent="0.3"/>
    <row r="5739" customFormat="1" ht="13.5" x14ac:dyDescent="0.3"/>
    <row r="5740" customFormat="1" ht="13.5" x14ac:dyDescent="0.3"/>
    <row r="5741" customFormat="1" ht="13.5" x14ac:dyDescent="0.3"/>
    <row r="5742" customFormat="1" ht="13.5" x14ac:dyDescent="0.3"/>
    <row r="5743" customFormat="1" ht="13.5" x14ac:dyDescent="0.3"/>
    <row r="5744" customFormat="1" ht="13.5" x14ac:dyDescent="0.3"/>
    <row r="5745" customFormat="1" ht="13.5" x14ac:dyDescent="0.3"/>
    <row r="5746" customFormat="1" ht="13.5" x14ac:dyDescent="0.3"/>
    <row r="5747" customFormat="1" ht="13.5" x14ac:dyDescent="0.3"/>
    <row r="5748" customFormat="1" ht="13.5" x14ac:dyDescent="0.3"/>
    <row r="5749" customFormat="1" ht="13.5" x14ac:dyDescent="0.3"/>
    <row r="5750" customFormat="1" ht="13.5" x14ac:dyDescent="0.3"/>
    <row r="5751" customFormat="1" ht="13.5" x14ac:dyDescent="0.3"/>
    <row r="5752" customFormat="1" ht="13.5" x14ac:dyDescent="0.3"/>
    <row r="5753" customFormat="1" ht="13.5" x14ac:dyDescent="0.3"/>
    <row r="5754" customFormat="1" ht="13.5" x14ac:dyDescent="0.3"/>
    <row r="5755" customFormat="1" ht="13.5" x14ac:dyDescent="0.3"/>
    <row r="5756" customFormat="1" ht="13.5" x14ac:dyDescent="0.3"/>
    <row r="5757" customFormat="1" ht="13.5" x14ac:dyDescent="0.3"/>
    <row r="5758" customFormat="1" ht="13.5" x14ac:dyDescent="0.3"/>
    <row r="5759" customFormat="1" ht="13.5" x14ac:dyDescent="0.3"/>
    <row r="5760" customFormat="1" ht="13.5" x14ac:dyDescent="0.3"/>
    <row r="5761" customFormat="1" ht="13.5" x14ac:dyDescent="0.3"/>
    <row r="5762" customFormat="1" ht="13.5" x14ac:dyDescent="0.3"/>
    <row r="5763" customFormat="1" ht="13.5" x14ac:dyDescent="0.3"/>
    <row r="5764" customFormat="1" ht="13.5" x14ac:dyDescent="0.3"/>
    <row r="5765" customFormat="1" ht="13.5" x14ac:dyDescent="0.3"/>
    <row r="5766" customFormat="1" ht="13.5" x14ac:dyDescent="0.3"/>
    <row r="5767" customFormat="1" ht="13.5" x14ac:dyDescent="0.3"/>
    <row r="5768" customFormat="1" ht="13.5" x14ac:dyDescent="0.3"/>
    <row r="5769" customFormat="1" ht="13.5" x14ac:dyDescent="0.3"/>
    <row r="5770" customFormat="1" ht="13.5" x14ac:dyDescent="0.3"/>
    <row r="5771" customFormat="1" ht="13.5" x14ac:dyDescent="0.3"/>
    <row r="5772" customFormat="1" ht="13.5" x14ac:dyDescent="0.3"/>
    <row r="5773" customFormat="1" ht="13.5" x14ac:dyDescent="0.3"/>
    <row r="5774" customFormat="1" ht="13.5" x14ac:dyDescent="0.3"/>
    <row r="5775" customFormat="1" ht="13.5" x14ac:dyDescent="0.3"/>
    <row r="5776" customFormat="1" ht="13.5" x14ac:dyDescent="0.3"/>
    <row r="5777" customFormat="1" ht="13.5" x14ac:dyDescent="0.3"/>
    <row r="5778" customFormat="1" ht="13.5" x14ac:dyDescent="0.3"/>
    <row r="5779" customFormat="1" ht="13.5" x14ac:dyDescent="0.3"/>
    <row r="5780" customFormat="1" ht="13.5" x14ac:dyDescent="0.3"/>
    <row r="5781" customFormat="1" ht="13.5" x14ac:dyDescent="0.3"/>
    <row r="5782" customFormat="1" ht="13.5" x14ac:dyDescent="0.3"/>
    <row r="5783" customFormat="1" ht="13.5" x14ac:dyDescent="0.3"/>
    <row r="5784" customFormat="1" ht="13.5" x14ac:dyDescent="0.3"/>
    <row r="5785" customFormat="1" ht="13.5" x14ac:dyDescent="0.3"/>
    <row r="5786" customFormat="1" ht="13.5" x14ac:dyDescent="0.3"/>
    <row r="5787" customFormat="1" ht="13.5" x14ac:dyDescent="0.3"/>
    <row r="5788" customFormat="1" ht="13.5" x14ac:dyDescent="0.3"/>
    <row r="5789" customFormat="1" ht="13.5" x14ac:dyDescent="0.3"/>
    <row r="5790" customFormat="1" ht="13.5" x14ac:dyDescent="0.3"/>
    <row r="5791" customFormat="1" ht="13.5" x14ac:dyDescent="0.3"/>
    <row r="5792" customFormat="1" ht="13.5" x14ac:dyDescent="0.3"/>
    <row r="5793" customFormat="1" ht="13.5" x14ac:dyDescent="0.3"/>
    <row r="5794" customFormat="1" ht="13.5" x14ac:dyDescent="0.3"/>
    <row r="5795" customFormat="1" ht="13.5" x14ac:dyDescent="0.3"/>
    <row r="5796" customFormat="1" ht="13.5" x14ac:dyDescent="0.3"/>
    <row r="5797" customFormat="1" ht="13.5" x14ac:dyDescent="0.3"/>
    <row r="5798" customFormat="1" ht="13.5" x14ac:dyDescent="0.3"/>
    <row r="5799" customFormat="1" ht="13.5" x14ac:dyDescent="0.3"/>
    <row r="5800" customFormat="1" ht="13.5" x14ac:dyDescent="0.3"/>
    <row r="5801" customFormat="1" ht="13.5" x14ac:dyDescent="0.3"/>
    <row r="5802" customFormat="1" ht="13.5" x14ac:dyDescent="0.3"/>
    <row r="5803" customFormat="1" ht="13.5" x14ac:dyDescent="0.3"/>
    <row r="5804" customFormat="1" ht="13.5" x14ac:dyDescent="0.3"/>
    <row r="5805" customFormat="1" ht="13.5" x14ac:dyDescent="0.3"/>
    <row r="5806" customFormat="1" ht="13.5" x14ac:dyDescent="0.3"/>
    <row r="5807" customFormat="1" ht="13.5" x14ac:dyDescent="0.3"/>
    <row r="5808" customFormat="1" ht="13.5" x14ac:dyDescent="0.3"/>
    <row r="5809" customFormat="1" ht="13.5" x14ac:dyDescent="0.3"/>
    <row r="5810" customFormat="1" ht="13.5" x14ac:dyDescent="0.3"/>
    <row r="5811" customFormat="1" ht="13.5" x14ac:dyDescent="0.3"/>
    <row r="5812" customFormat="1" ht="13.5" x14ac:dyDescent="0.3"/>
    <row r="5813" customFormat="1" ht="13.5" x14ac:dyDescent="0.3"/>
    <row r="5814" customFormat="1" ht="13.5" x14ac:dyDescent="0.3"/>
    <row r="5815" customFormat="1" ht="13.5" x14ac:dyDescent="0.3"/>
    <row r="5816" customFormat="1" ht="13.5" x14ac:dyDescent="0.3"/>
    <row r="5817" customFormat="1" ht="13.5" x14ac:dyDescent="0.3"/>
    <row r="5818" customFormat="1" ht="13.5" x14ac:dyDescent="0.3"/>
    <row r="5819" customFormat="1" ht="13.5" x14ac:dyDescent="0.3"/>
    <row r="5820" customFormat="1" ht="13.5" x14ac:dyDescent="0.3"/>
    <row r="5821" customFormat="1" ht="13.5" x14ac:dyDescent="0.3"/>
    <row r="5822" customFormat="1" ht="13.5" x14ac:dyDescent="0.3"/>
    <row r="5823" customFormat="1" ht="13.5" x14ac:dyDescent="0.3"/>
    <row r="5824" customFormat="1" ht="13.5" x14ac:dyDescent="0.3"/>
    <row r="5825" customFormat="1" ht="13.5" x14ac:dyDescent="0.3"/>
    <row r="5826" customFormat="1" ht="13.5" x14ac:dyDescent="0.3"/>
    <row r="5827" customFormat="1" ht="13.5" x14ac:dyDescent="0.3"/>
    <row r="5828" customFormat="1" ht="13.5" x14ac:dyDescent="0.3"/>
    <row r="5829" customFormat="1" ht="13.5" x14ac:dyDescent="0.3"/>
    <row r="5830" customFormat="1" ht="13.5" x14ac:dyDescent="0.3"/>
    <row r="5831" customFormat="1" ht="13.5" x14ac:dyDescent="0.3"/>
    <row r="5832" customFormat="1" ht="13.5" x14ac:dyDescent="0.3"/>
    <row r="5833" customFormat="1" ht="13.5" x14ac:dyDescent="0.3"/>
    <row r="5834" customFormat="1" ht="13.5" x14ac:dyDescent="0.3"/>
    <row r="5835" customFormat="1" ht="13.5" x14ac:dyDescent="0.3"/>
    <row r="5836" customFormat="1" ht="13.5" x14ac:dyDescent="0.3"/>
    <row r="5837" customFormat="1" ht="13.5" x14ac:dyDescent="0.3"/>
    <row r="5838" customFormat="1" ht="13.5" x14ac:dyDescent="0.3"/>
    <row r="5839" customFormat="1" ht="13.5" x14ac:dyDescent="0.3"/>
    <row r="5840" customFormat="1" ht="13.5" x14ac:dyDescent="0.3"/>
    <row r="5841" customFormat="1" ht="13.5" x14ac:dyDescent="0.3"/>
    <row r="5842" customFormat="1" ht="13.5" x14ac:dyDescent="0.3"/>
    <row r="5843" customFormat="1" ht="13.5" x14ac:dyDescent="0.3"/>
    <row r="5844" customFormat="1" ht="13.5" x14ac:dyDescent="0.3"/>
    <row r="5845" customFormat="1" ht="13.5" x14ac:dyDescent="0.3"/>
    <row r="5846" customFormat="1" ht="13.5" x14ac:dyDescent="0.3"/>
    <row r="5847" customFormat="1" ht="13.5" x14ac:dyDescent="0.3"/>
    <row r="5848" customFormat="1" ht="13.5" x14ac:dyDescent="0.3"/>
    <row r="5849" customFormat="1" ht="13.5" x14ac:dyDescent="0.3"/>
    <row r="5850" customFormat="1" ht="13.5" x14ac:dyDescent="0.3"/>
    <row r="5851" customFormat="1" ht="13.5" x14ac:dyDescent="0.3"/>
    <row r="5852" customFormat="1" ht="13.5" x14ac:dyDescent="0.3"/>
    <row r="5853" customFormat="1" ht="13.5" x14ac:dyDescent="0.3"/>
    <row r="5854" customFormat="1" ht="13.5" x14ac:dyDescent="0.3"/>
    <row r="5855" customFormat="1" ht="13.5" x14ac:dyDescent="0.3"/>
    <row r="5856" customFormat="1" ht="13.5" x14ac:dyDescent="0.3"/>
    <row r="5857" customFormat="1" ht="13.5" x14ac:dyDescent="0.3"/>
    <row r="5858" customFormat="1" ht="13.5" x14ac:dyDescent="0.3"/>
    <row r="5859" customFormat="1" ht="13.5" x14ac:dyDescent="0.3"/>
    <row r="5860" customFormat="1" ht="13.5" x14ac:dyDescent="0.3"/>
    <row r="5861" customFormat="1" ht="13.5" x14ac:dyDescent="0.3"/>
    <row r="5862" customFormat="1" ht="13.5" x14ac:dyDescent="0.3"/>
    <row r="5863" customFormat="1" ht="13.5" x14ac:dyDescent="0.3"/>
    <row r="5864" customFormat="1" ht="13.5" x14ac:dyDescent="0.3"/>
    <row r="5865" customFormat="1" ht="13.5" x14ac:dyDescent="0.3"/>
    <row r="5866" customFormat="1" ht="13.5" x14ac:dyDescent="0.3"/>
    <row r="5867" customFormat="1" ht="13.5" x14ac:dyDescent="0.3"/>
    <row r="5868" customFormat="1" ht="13.5" x14ac:dyDescent="0.3"/>
    <row r="5869" customFormat="1" ht="13.5" x14ac:dyDescent="0.3"/>
    <row r="5870" customFormat="1" ht="13.5" x14ac:dyDescent="0.3"/>
    <row r="5871" customFormat="1" ht="13.5" x14ac:dyDescent="0.3"/>
    <row r="5872" customFormat="1" ht="13.5" x14ac:dyDescent="0.3"/>
    <row r="5873" customFormat="1" ht="13.5" x14ac:dyDescent="0.3"/>
    <row r="5874" customFormat="1" ht="13.5" x14ac:dyDescent="0.3"/>
    <row r="5875" customFormat="1" ht="13.5" x14ac:dyDescent="0.3"/>
    <row r="5876" customFormat="1" ht="13.5" x14ac:dyDescent="0.3"/>
    <row r="5877" customFormat="1" ht="13.5" x14ac:dyDescent="0.3"/>
    <row r="5878" customFormat="1" ht="13.5" x14ac:dyDescent="0.3"/>
    <row r="5879" customFormat="1" ht="13.5" x14ac:dyDescent="0.3"/>
    <row r="5880" customFormat="1" ht="13.5" x14ac:dyDescent="0.3"/>
    <row r="5881" customFormat="1" ht="13.5" x14ac:dyDescent="0.3"/>
    <row r="5882" customFormat="1" ht="13.5" x14ac:dyDescent="0.3"/>
    <row r="5883" customFormat="1" ht="13.5" x14ac:dyDescent="0.3"/>
    <row r="5884" customFormat="1" ht="13.5" x14ac:dyDescent="0.3"/>
    <row r="5885" customFormat="1" ht="13.5" x14ac:dyDescent="0.3"/>
    <row r="5886" customFormat="1" ht="13.5" x14ac:dyDescent="0.3"/>
    <row r="5887" customFormat="1" ht="13.5" x14ac:dyDescent="0.3"/>
    <row r="5888" customFormat="1" ht="13.5" x14ac:dyDescent="0.3"/>
    <row r="5889" customFormat="1" ht="13.5" x14ac:dyDescent="0.3"/>
    <row r="5890" customFormat="1" ht="13.5" x14ac:dyDescent="0.3"/>
    <row r="5891" customFormat="1" ht="13.5" x14ac:dyDescent="0.3"/>
    <row r="5892" customFormat="1" ht="13.5" x14ac:dyDescent="0.3"/>
    <row r="5893" customFormat="1" ht="13.5" x14ac:dyDescent="0.3"/>
    <row r="5894" customFormat="1" ht="13.5" x14ac:dyDescent="0.3"/>
    <row r="5895" customFormat="1" ht="13.5" x14ac:dyDescent="0.3"/>
    <row r="5896" customFormat="1" ht="13.5" x14ac:dyDescent="0.3"/>
    <row r="5897" customFormat="1" ht="13.5" x14ac:dyDescent="0.3"/>
    <row r="5898" customFormat="1" ht="13.5" x14ac:dyDescent="0.3"/>
    <row r="5899" customFormat="1" ht="13.5" x14ac:dyDescent="0.3"/>
    <row r="5900" customFormat="1" ht="13.5" x14ac:dyDescent="0.3"/>
    <row r="5901" customFormat="1" ht="13.5" x14ac:dyDescent="0.3"/>
    <row r="5902" customFormat="1" ht="13.5" x14ac:dyDescent="0.3"/>
    <row r="5903" customFormat="1" ht="13.5" x14ac:dyDescent="0.3"/>
    <row r="5904" customFormat="1" ht="13.5" x14ac:dyDescent="0.3"/>
    <row r="5905" customFormat="1" ht="13.5" x14ac:dyDescent="0.3"/>
    <row r="5906" customFormat="1" ht="13.5" x14ac:dyDescent="0.3"/>
    <row r="5907" customFormat="1" ht="13.5" x14ac:dyDescent="0.3"/>
    <row r="5908" customFormat="1" ht="13.5" x14ac:dyDescent="0.3"/>
    <row r="5909" customFormat="1" ht="13.5" x14ac:dyDescent="0.3"/>
    <row r="5910" customFormat="1" ht="13.5" x14ac:dyDescent="0.3"/>
    <row r="5911" customFormat="1" ht="13.5" x14ac:dyDescent="0.3"/>
    <row r="5912" customFormat="1" ht="13.5" x14ac:dyDescent="0.3"/>
    <row r="5913" customFormat="1" ht="13.5" x14ac:dyDescent="0.3"/>
    <row r="5914" customFormat="1" ht="13.5" x14ac:dyDescent="0.3"/>
    <row r="5915" customFormat="1" ht="13.5" x14ac:dyDescent="0.3"/>
    <row r="5916" customFormat="1" ht="13.5" x14ac:dyDescent="0.3"/>
    <row r="5917" customFormat="1" ht="13.5" x14ac:dyDescent="0.3"/>
    <row r="5918" customFormat="1" ht="13.5" x14ac:dyDescent="0.3"/>
    <row r="5919" customFormat="1" ht="13.5" x14ac:dyDescent="0.3"/>
    <row r="5920" customFormat="1" ht="13.5" x14ac:dyDescent="0.3"/>
    <row r="5921" customFormat="1" ht="13.5" x14ac:dyDescent="0.3"/>
    <row r="5922" customFormat="1" ht="13.5" x14ac:dyDescent="0.3"/>
    <row r="5923" customFormat="1" ht="13.5" x14ac:dyDescent="0.3"/>
    <row r="5924" customFormat="1" ht="13.5" x14ac:dyDescent="0.3"/>
    <row r="5925" customFormat="1" ht="13.5" x14ac:dyDescent="0.3"/>
    <row r="5926" customFormat="1" ht="13.5" x14ac:dyDescent="0.3"/>
    <row r="5927" customFormat="1" ht="13.5" x14ac:dyDescent="0.3"/>
    <row r="5928" customFormat="1" ht="13.5" x14ac:dyDescent="0.3"/>
    <row r="5929" customFormat="1" ht="13.5" x14ac:dyDescent="0.3"/>
    <row r="5930" customFormat="1" ht="13.5" x14ac:dyDescent="0.3"/>
    <row r="5931" customFormat="1" ht="13.5" x14ac:dyDescent="0.3"/>
    <row r="5932" customFormat="1" ht="13.5" x14ac:dyDescent="0.3"/>
    <row r="5933" customFormat="1" ht="13.5" x14ac:dyDescent="0.3"/>
    <row r="5934" customFormat="1" ht="13.5" x14ac:dyDescent="0.3"/>
    <row r="5935" customFormat="1" ht="13.5" x14ac:dyDescent="0.3"/>
    <row r="5936" customFormat="1" ht="13.5" x14ac:dyDescent="0.3"/>
    <row r="5937" customFormat="1" ht="13.5" x14ac:dyDescent="0.3"/>
    <row r="5938" customFormat="1" ht="13.5" x14ac:dyDescent="0.3"/>
    <row r="5939" customFormat="1" ht="13.5" x14ac:dyDescent="0.3"/>
    <row r="5940" customFormat="1" ht="13.5" x14ac:dyDescent="0.3"/>
    <row r="5941" customFormat="1" ht="13.5" x14ac:dyDescent="0.3"/>
    <row r="5942" customFormat="1" ht="13.5" x14ac:dyDescent="0.3"/>
    <row r="5943" customFormat="1" ht="13.5" x14ac:dyDescent="0.3"/>
    <row r="5944" customFormat="1" ht="13.5" x14ac:dyDescent="0.3"/>
    <row r="5945" customFormat="1" ht="13.5" x14ac:dyDescent="0.3"/>
    <row r="5946" customFormat="1" ht="13.5" x14ac:dyDescent="0.3"/>
    <row r="5947" customFormat="1" ht="13.5" x14ac:dyDescent="0.3"/>
    <row r="5948" customFormat="1" ht="13.5" x14ac:dyDescent="0.3"/>
    <row r="5949" customFormat="1" ht="13.5" x14ac:dyDescent="0.3"/>
    <row r="5950" customFormat="1" ht="13.5" x14ac:dyDescent="0.3"/>
    <row r="5951" customFormat="1" ht="13.5" x14ac:dyDescent="0.3"/>
    <row r="5952" customFormat="1" ht="13.5" x14ac:dyDescent="0.3"/>
    <row r="5953" customFormat="1" ht="13.5" x14ac:dyDescent="0.3"/>
    <row r="5954" customFormat="1" ht="13.5" x14ac:dyDescent="0.3"/>
    <row r="5955" customFormat="1" ht="13.5" x14ac:dyDescent="0.3"/>
    <row r="5956" customFormat="1" ht="13.5" x14ac:dyDescent="0.3"/>
    <row r="5957" customFormat="1" ht="13.5" x14ac:dyDescent="0.3"/>
    <row r="5958" customFormat="1" ht="13.5" x14ac:dyDescent="0.3"/>
    <row r="5959" customFormat="1" ht="13.5" x14ac:dyDescent="0.3"/>
    <row r="5960" customFormat="1" ht="13.5" x14ac:dyDescent="0.3"/>
    <row r="5961" customFormat="1" ht="13.5" x14ac:dyDescent="0.3"/>
    <row r="5962" customFormat="1" ht="13.5" x14ac:dyDescent="0.3"/>
    <row r="5963" customFormat="1" ht="13.5" x14ac:dyDescent="0.3"/>
    <row r="5964" customFormat="1" ht="13.5" x14ac:dyDescent="0.3"/>
    <row r="5965" customFormat="1" ht="13.5" x14ac:dyDescent="0.3"/>
    <row r="5966" customFormat="1" ht="13.5" x14ac:dyDescent="0.3"/>
    <row r="5967" customFormat="1" ht="13.5" x14ac:dyDescent="0.3"/>
    <row r="5968" customFormat="1" ht="13.5" x14ac:dyDescent="0.3"/>
    <row r="5969" customFormat="1" ht="13.5" x14ac:dyDescent="0.3"/>
    <row r="5970" customFormat="1" ht="13.5" x14ac:dyDescent="0.3"/>
    <row r="5971" customFormat="1" ht="13.5" x14ac:dyDescent="0.3"/>
    <row r="5972" customFormat="1" ht="13.5" x14ac:dyDescent="0.3"/>
    <row r="5973" customFormat="1" ht="13.5" x14ac:dyDescent="0.3"/>
    <row r="5974" customFormat="1" ht="13.5" x14ac:dyDescent="0.3"/>
    <row r="5975" customFormat="1" ht="13.5" x14ac:dyDescent="0.3"/>
    <row r="5976" customFormat="1" ht="13.5" x14ac:dyDescent="0.3"/>
    <row r="5977" customFormat="1" ht="13.5" x14ac:dyDescent="0.3"/>
    <row r="5978" customFormat="1" ht="13.5" x14ac:dyDescent="0.3"/>
    <row r="5979" customFormat="1" ht="13.5" x14ac:dyDescent="0.3"/>
    <row r="5980" customFormat="1" ht="13.5" x14ac:dyDescent="0.3"/>
    <row r="5981" customFormat="1" ht="13.5" x14ac:dyDescent="0.3"/>
    <row r="5982" customFormat="1" ht="13.5" x14ac:dyDescent="0.3"/>
    <row r="5983" customFormat="1" ht="13.5" x14ac:dyDescent="0.3"/>
    <row r="5984" customFormat="1" ht="13.5" x14ac:dyDescent="0.3"/>
    <row r="5985" customFormat="1" ht="13.5" x14ac:dyDescent="0.3"/>
    <row r="5986" customFormat="1" ht="13.5" x14ac:dyDescent="0.3"/>
    <row r="5987" customFormat="1" ht="13.5" x14ac:dyDescent="0.3"/>
    <row r="5988" customFormat="1" ht="13.5" x14ac:dyDescent="0.3"/>
    <row r="5989" customFormat="1" ht="13.5" x14ac:dyDescent="0.3"/>
    <row r="5990" customFormat="1" ht="13.5" x14ac:dyDescent="0.3"/>
    <row r="5991" customFormat="1" ht="13.5" x14ac:dyDescent="0.3"/>
    <row r="5992" customFormat="1" ht="13.5" x14ac:dyDescent="0.3"/>
    <row r="5993" customFormat="1" ht="13.5" x14ac:dyDescent="0.3"/>
    <row r="5994" customFormat="1" ht="13.5" x14ac:dyDescent="0.3"/>
    <row r="5995" customFormat="1" ht="13.5" x14ac:dyDescent="0.3"/>
    <row r="5996" customFormat="1" ht="13.5" x14ac:dyDescent="0.3"/>
    <row r="5997" customFormat="1" ht="13.5" x14ac:dyDescent="0.3"/>
    <row r="5998" customFormat="1" ht="13.5" x14ac:dyDescent="0.3"/>
    <row r="5999" customFormat="1" ht="13.5" x14ac:dyDescent="0.3"/>
    <row r="6000" customFormat="1" ht="13.5" x14ac:dyDescent="0.3"/>
    <row r="6001" customFormat="1" ht="13.5" x14ac:dyDescent="0.3"/>
    <row r="6002" customFormat="1" ht="13.5" x14ac:dyDescent="0.3"/>
    <row r="6003" customFormat="1" ht="13.5" x14ac:dyDescent="0.3"/>
    <row r="6004" customFormat="1" ht="13.5" x14ac:dyDescent="0.3"/>
    <row r="6005" customFormat="1" ht="13.5" x14ac:dyDescent="0.3"/>
    <row r="6006" customFormat="1" ht="13.5" x14ac:dyDescent="0.3"/>
    <row r="6007" customFormat="1" ht="13.5" x14ac:dyDescent="0.3"/>
    <row r="6008" customFormat="1" ht="13.5" x14ac:dyDescent="0.3"/>
    <row r="6009" customFormat="1" ht="13.5" x14ac:dyDescent="0.3"/>
    <row r="6010" customFormat="1" ht="13.5" x14ac:dyDescent="0.3"/>
    <row r="6011" customFormat="1" ht="13.5" x14ac:dyDescent="0.3"/>
    <row r="6012" customFormat="1" ht="13.5" x14ac:dyDescent="0.3"/>
    <row r="6013" customFormat="1" ht="13.5" x14ac:dyDescent="0.3"/>
    <row r="6014" customFormat="1" ht="13.5" x14ac:dyDescent="0.3"/>
    <row r="6015" customFormat="1" ht="13.5" x14ac:dyDescent="0.3"/>
    <row r="6016" customFormat="1" ht="13.5" x14ac:dyDescent="0.3"/>
    <row r="6017" customFormat="1" ht="13.5" x14ac:dyDescent="0.3"/>
    <row r="6018" customFormat="1" ht="13.5" x14ac:dyDescent="0.3"/>
    <row r="6019" customFormat="1" ht="13.5" x14ac:dyDescent="0.3"/>
    <row r="6020" customFormat="1" ht="13.5" x14ac:dyDescent="0.3"/>
    <row r="6021" customFormat="1" ht="13.5" x14ac:dyDescent="0.3"/>
    <row r="6022" customFormat="1" ht="13.5" x14ac:dyDescent="0.3"/>
    <row r="6023" customFormat="1" ht="13.5" x14ac:dyDescent="0.3"/>
    <row r="6024" customFormat="1" ht="13.5" x14ac:dyDescent="0.3"/>
    <row r="6025" customFormat="1" ht="13.5" x14ac:dyDescent="0.3"/>
    <row r="6026" customFormat="1" ht="13.5" x14ac:dyDescent="0.3"/>
    <row r="6027" customFormat="1" ht="13.5" x14ac:dyDescent="0.3"/>
    <row r="6028" customFormat="1" ht="13.5" x14ac:dyDescent="0.3"/>
    <row r="6029" customFormat="1" ht="13.5" x14ac:dyDescent="0.3"/>
    <row r="6030" customFormat="1" ht="13.5" x14ac:dyDescent="0.3"/>
    <row r="6031" customFormat="1" ht="13.5" x14ac:dyDescent="0.3"/>
    <row r="6032" customFormat="1" ht="13.5" x14ac:dyDescent="0.3"/>
    <row r="6033" customFormat="1" ht="13.5" x14ac:dyDescent="0.3"/>
    <row r="6034" customFormat="1" ht="13.5" x14ac:dyDescent="0.3"/>
    <row r="6035" customFormat="1" ht="13.5" x14ac:dyDescent="0.3"/>
    <row r="6036" customFormat="1" ht="13.5" x14ac:dyDescent="0.3"/>
    <row r="6037" customFormat="1" ht="13.5" x14ac:dyDescent="0.3"/>
    <row r="6038" customFormat="1" ht="13.5" x14ac:dyDescent="0.3"/>
    <row r="6039" customFormat="1" ht="13.5" x14ac:dyDescent="0.3"/>
    <row r="6040" customFormat="1" ht="13.5" x14ac:dyDescent="0.3"/>
    <row r="6041" customFormat="1" ht="13.5" x14ac:dyDescent="0.3"/>
    <row r="6042" customFormat="1" ht="13.5" x14ac:dyDescent="0.3"/>
    <row r="6043" customFormat="1" ht="13.5" x14ac:dyDescent="0.3"/>
    <row r="6044" customFormat="1" ht="13.5" x14ac:dyDescent="0.3"/>
    <row r="6045" customFormat="1" ht="13.5" x14ac:dyDescent="0.3"/>
    <row r="6046" customFormat="1" ht="13.5" x14ac:dyDescent="0.3"/>
    <row r="6047" customFormat="1" ht="13.5" x14ac:dyDescent="0.3"/>
    <row r="6048" customFormat="1" ht="13.5" x14ac:dyDescent="0.3"/>
    <row r="6049" customFormat="1" ht="13.5" x14ac:dyDescent="0.3"/>
    <row r="6050" customFormat="1" ht="13.5" x14ac:dyDescent="0.3"/>
    <row r="6051" customFormat="1" ht="13.5" x14ac:dyDescent="0.3"/>
    <row r="6052" customFormat="1" ht="13.5" x14ac:dyDescent="0.3"/>
    <row r="6053" customFormat="1" ht="13.5" x14ac:dyDescent="0.3"/>
    <row r="6054" customFormat="1" ht="13.5" x14ac:dyDescent="0.3"/>
    <row r="6055" customFormat="1" ht="13.5" x14ac:dyDescent="0.3"/>
    <row r="6056" customFormat="1" ht="13.5" x14ac:dyDescent="0.3"/>
    <row r="6057" customFormat="1" ht="13.5" x14ac:dyDescent="0.3"/>
    <row r="6058" customFormat="1" ht="13.5" x14ac:dyDescent="0.3"/>
    <row r="6059" customFormat="1" ht="13.5" x14ac:dyDescent="0.3"/>
    <row r="6060" customFormat="1" ht="13.5" x14ac:dyDescent="0.3"/>
    <row r="6061" customFormat="1" ht="13.5" x14ac:dyDescent="0.3"/>
    <row r="6062" customFormat="1" ht="13.5" x14ac:dyDescent="0.3"/>
    <row r="6063" customFormat="1" ht="13.5" x14ac:dyDescent="0.3"/>
    <row r="6064" customFormat="1" ht="13.5" x14ac:dyDescent="0.3"/>
    <row r="6065" customFormat="1" ht="13.5" x14ac:dyDescent="0.3"/>
    <row r="6066" customFormat="1" ht="13.5" x14ac:dyDescent="0.3"/>
    <row r="6067" customFormat="1" ht="13.5" x14ac:dyDescent="0.3"/>
    <row r="6068" customFormat="1" ht="13.5" x14ac:dyDescent="0.3"/>
    <row r="6069" customFormat="1" ht="13.5" x14ac:dyDescent="0.3"/>
    <row r="6070" customFormat="1" ht="13.5" x14ac:dyDescent="0.3"/>
    <row r="6071" customFormat="1" ht="13.5" x14ac:dyDescent="0.3"/>
    <row r="6072" customFormat="1" ht="13.5" x14ac:dyDescent="0.3"/>
    <row r="6073" customFormat="1" ht="13.5" x14ac:dyDescent="0.3"/>
    <row r="6074" customFormat="1" ht="13.5" x14ac:dyDescent="0.3"/>
    <row r="6075" customFormat="1" ht="13.5" x14ac:dyDescent="0.3"/>
    <row r="6076" customFormat="1" ht="13.5" x14ac:dyDescent="0.3"/>
    <row r="6077" customFormat="1" ht="13.5" x14ac:dyDescent="0.3"/>
    <row r="6078" customFormat="1" ht="13.5" x14ac:dyDescent="0.3"/>
    <row r="6079" customFormat="1" ht="13.5" x14ac:dyDescent="0.3"/>
    <row r="6080" customFormat="1" ht="13.5" x14ac:dyDescent="0.3"/>
    <row r="6081" customFormat="1" ht="13.5" x14ac:dyDescent="0.3"/>
    <row r="6082" customFormat="1" ht="13.5" x14ac:dyDescent="0.3"/>
    <row r="6083" customFormat="1" ht="13.5" x14ac:dyDescent="0.3"/>
    <row r="6084" customFormat="1" ht="13.5" x14ac:dyDescent="0.3"/>
    <row r="6085" customFormat="1" ht="13.5" x14ac:dyDescent="0.3"/>
    <row r="6086" customFormat="1" ht="13.5" x14ac:dyDescent="0.3"/>
    <row r="6087" customFormat="1" ht="13.5" x14ac:dyDescent="0.3"/>
    <row r="6088" customFormat="1" ht="13.5" x14ac:dyDescent="0.3"/>
    <row r="6089" customFormat="1" ht="13.5" x14ac:dyDescent="0.3"/>
    <row r="6090" customFormat="1" ht="13.5" x14ac:dyDescent="0.3"/>
    <row r="6091" customFormat="1" ht="13.5" x14ac:dyDescent="0.3"/>
    <row r="6092" customFormat="1" ht="13.5" x14ac:dyDescent="0.3"/>
    <row r="6093" customFormat="1" ht="13.5" x14ac:dyDescent="0.3"/>
    <row r="6094" customFormat="1" ht="13.5" x14ac:dyDescent="0.3"/>
    <row r="6095" customFormat="1" ht="13.5" x14ac:dyDescent="0.3"/>
    <row r="6096" customFormat="1" ht="13.5" x14ac:dyDescent="0.3"/>
    <row r="6097" customFormat="1" ht="13.5" x14ac:dyDescent="0.3"/>
    <row r="6098" customFormat="1" ht="13.5" x14ac:dyDescent="0.3"/>
    <row r="6099" customFormat="1" ht="13.5" x14ac:dyDescent="0.3"/>
    <row r="6100" customFormat="1" ht="13.5" x14ac:dyDescent="0.3"/>
    <row r="6101" customFormat="1" ht="13.5" x14ac:dyDescent="0.3"/>
    <row r="6102" customFormat="1" ht="13.5" x14ac:dyDescent="0.3"/>
    <row r="6103" customFormat="1" ht="13.5" x14ac:dyDescent="0.3"/>
    <row r="6104" customFormat="1" ht="13.5" x14ac:dyDescent="0.3"/>
    <row r="6105" customFormat="1" ht="13.5" x14ac:dyDescent="0.3"/>
    <row r="6106" customFormat="1" ht="13.5" x14ac:dyDescent="0.3"/>
    <row r="6107" customFormat="1" ht="13.5" x14ac:dyDescent="0.3"/>
    <row r="6108" customFormat="1" ht="13.5" x14ac:dyDescent="0.3"/>
    <row r="6109" customFormat="1" ht="13.5" x14ac:dyDescent="0.3"/>
    <row r="6110" customFormat="1" ht="13.5" x14ac:dyDescent="0.3"/>
    <row r="6111" customFormat="1" ht="13.5" x14ac:dyDescent="0.3"/>
    <row r="6112" customFormat="1" ht="13.5" x14ac:dyDescent="0.3"/>
    <row r="6113" customFormat="1" ht="13.5" x14ac:dyDescent="0.3"/>
    <row r="6114" customFormat="1" ht="13.5" x14ac:dyDescent="0.3"/>
    <row r="6115" customFormat="1" ht="13.5" x14ac:dyDescent="0.3"/>
    <row r="6116" customFormat="1" ht="13.5" x14ac:dyDescent="0.3"/>
    <row r="6117" customFormat="1" ht="13.5" x14ac:dyDescent="0.3"/>
    <row r="6118" customFormat="1" ht="13.5" x14ac:dyDescent="0.3"/>
    <row r="6119" customFormat="1" ht="13.5" x14ac:dyDescent="0.3"/>
    <row r="6120" customFormat="1" ht="13.5" x14ac:dyDescent="0.3"/>
    <row r="6121" customFormat="1" ht="13.5" x14ac:dyDescent="0.3"/>
    <row r="6122" customFormat="1" ht="13.5" x14ac:dyDescent="0.3"/>
    <row r="6123" customFormat="1" ht="13.5" x14ac:dyDescent="0.3"/>
    <row r="6124" customFormat="1" ht="13.5" x14ac:dyDescent="0.3"/>
    <row r="6125" customFormat="1" ht="13.5" x14ac:dyDescent="0.3"/>
    <row r="6126" customFormat="1" ht="13.5" x14ac:dyDescent="0.3"/>
    <row r="6127" customFormat="1" ht="13.5" x14ac:dyDescent="0.3"/>
    <row r="6128" customFormat="1" ht="13.5" x14ac:dyDescent="0.3"/>
    <row r="6129" customFormat="1" ht="13.5" x14ac:dyDescent="0.3"/>
    <row r="6130" customFormat="1" ht="13.5" x14ac:dyDescent="0.3"/>
    <row r="6131" customFormat="1" ht="13.5" x14ac:dyDescent="0.3"/>
    <row r="6132" customFormat="1" ht="13.5" x14ac:dyDescent="0.3"/>
    <row r="6133" customFormat="1" ht="13.5" x14ac:dyDescent="0.3"/>
    <row r="6134" customFormat="1" ht="13.5" x14ac:dyDescent="0.3"/>
    <row r="6135" customFormat="1" ht="13.5" x14ac:dyDescent="0.3"/>
    <row r="6136" customFormat="1" ht="13.5" x14ac:dyDescent="0.3"/>
    <row r="6137" customFormat="1" ht="13.5" x14ac:dyDescent="0.3"/>
    <row r="6138" customFormat="1" ht="13.5" x14ac:dyDescent="0.3"/>
    <row r="6139" customFormat="1" ht="13.5" x14ac:dyDescent="0.3"/>
    <row r="6140" customFormat="1" ht="13.5" x14ac:dyDescent="0.3"/>
    <row r="6141" customFormat="1" ht="13.5" x14ac:dyDescent="0.3"/>
    <row r="6142" customFormat="1" ht="13.5" x14ac:dyDescent="0.3"/>
    <row r="6143" customFormat="1" ht="13.5" x14ac:dyDescent="0.3"/>
    <row r="6144" customFormat="1" ht="13.5" x14ac:dyDescent="0.3"/>
    <row r="6145" customFormat="1" ht="13.5" x14ac:dyDescent="0.3"/>
    <row r="6146" customFormat="1" ht="13.5" x14ac:dyDescent="0.3"/>
    <row r="6147" customFormat="1" ht="13.5" x14ac:dyDescent="0.3"/>
    <row r="6148" customFormat="1" ht="13.5" x14ac:dyDescent="0.3"/>
    <row r="6149" customFormat="1" ht="13.5" x14ac:dyDescent="0.3"/>
    <row r="6150" customFormat="1" ht="13.5" x14ac:dyDescent="0.3"/>
    <row r="6151" customFormat="1" ht="13.5" x14ac:dyDescent="0.3"/>
    <row r="6152" customFormat="1" ht="13.5" x14ac:dyDescent="0.3"/>
    <row r="6153" customFormat="1" ht="13.5" x14ac:dyDescent="0.3"/>
    <row r="6154" customFormat="1" ht="13.5" x14ac:dyDescent="0.3"/>
    <row r="6155" customFormat="1" ht="13.5" x14ac:dyDescent="0.3"/>
    <row r="6156" customFormat="1" ht="13.5" x14ac:dyDescent="0.3"/>
    <row r="6157" customFormat="1" ht="13.5" x14ac:dyDescent="0.3"/>
    <row r="6158" customFormat="1" ht="13.5" x14ac:dyDescent="0.3"/>
    <row r="6159" customFormat="1" ht="13.5" x14ac:dyDescent="0.3"/>
    <row r="6160" customFormat="1" ht="13.5" x14ac:dyDescent="0.3"/>
    <row r="6161" customFormat="1" ht="13.5" x14ac:dyDescent="0.3"/>
    <row r="6162" customFormat="1" ht="13.5" x14ac:dyDescent="0.3"/>
    <row r="6163" customFormat="1" ht="13.5" x14ac:dyDescent="0.3"/>
    <row r="6164" customFormat="1" ht="13.5" x14ac:dyDescent="0.3"/>
    <row r="6165" customFormat="1" ht="13.5" x14ac:dyDescent="0.3"/>
    <row r="6166" customFormat="1" ht="13.5" x14ac:dyDescent="0.3"/>
    <row r="6167" customFormat="1" ht="13.5" x14ac:dyDescent="0.3"/>
    <row r="6168" customFormat="1" ht="13.5" x14ac:dyDescent="0.3"/>
    <row r="6169" customFormat="1" ht="13.5" x14ac:dyDescent="0.3"/>
    <row r="6170" customFormat="1" ht="13.5" x14ac:dyDescent="0.3"/>
    <row r="6171" customFormat="1" ht="13.5" x14ac:dyDescent="0.3"/>
    <row r="6172" customFormat="1" ht="13.5" x14ac:dyDescent="0.3"/>
    <row r="6173" customFormat="1" ht="13.5" x14ac:dyDescent="0.3"/>
    <row r="6174" customFormat="1" ht="13.5" x14ac:dyDescent="0.3"/>
    <row r="6175" customFormat="1" ht="13.5" x14ac:dyDescent="0.3"/>
    <row r="6176" customFormat="1" ht="13.5" x14ac:dyDescent="0.3"/>
    <row r="6177" customFormat="1" ht="13.5" x14ac:dyDescent="0.3"/>
    <row r="6178" customFormat="1" ht="13.5" x14ac:dyDescent="0.3"/>
    <row r="6179" customFormat="1" ht="13.5" x14ac:dyDescent="0.3"/>
    <row r="6180" customFormat="1" ht="13.5" x14ac:dyDescent="0.3"/>
    <row r="6181" customFormat="1" ht="13.5" x14ac:dyDescent="0.3"/>
    <row r="6182" customFormat="1" ht="13.5" x14ac:dyDescent="0.3"/>
    <row r="6183" customFormat="1" ht="13.5" x14ac:dyDescent="0.3"/>
    <row r="6184" customFormat="1" ht="13.5" x14ac:dyDescent="0.3"/>
    <row r="6185" customFormat="1" ht="13.5" x14ac:dyDescent="0.3"/>
    <row r="6186" customFormat="1" ht="13.5" x14ac:dyDescent="0.3"/>
    <row r="6187" customFormat="1" ht="13.5" x14ac:dyDescent="0.3"/>
    <row r="6188" customFormat="1" ht="13.5" x14ac:dyDescent="0.3"/>
    <row r="6189" customFormat="1" ht="13.5" x14ac:dyDescent="0.3"/>
    <row r="6190" customFormat="1" ht="13.5" x14ac:dyDescent="0.3"/>
    <row r="6191" customFormat="1" ht="13.5" x14ac:dyDescent="0.3"/>
    <row r="6192" customFormat="1" ht="13.5" x14ac:dyDescent="0.3"/>
    <row r="6193" customFormat="1" ht="13.5" x14ac:dyDescent="0.3"/>
    <row r="6194" customFormat="1" ht="13.5" x14ac:dyDescent="0.3"/>
    <row r="6195" customFormat="1" ht="13.5" x14ac:dyDescent="0.3"/>
    <row r="6196" customFormat="1" ht="13.5" x14ac:dyDescent="0.3"/>
    <row r="6197" customFormat="1" ht="13.5" x14ac:dyDescent="0.3"/>
    <row r="6198" customFormat="1" ht="13.5" x14ac:dyDescent="0.3"/>
    <row r="6199" customFormat="1" ht="13.5" x14ac:dyDescent="0.3"/>
    <row r="6200" customFormat="1" ht="13.5" x14ac:dyDescent="0.3"/>
    <row r="6201" customFormat="1" ht="13.5" x14ac:dyDescent="0.3"/>
    <row r="6202" customFormat="1" ht="13.5" x14ac:dyDescent="0.3"/>
    <row r="6203" customFormat="1" ht="13.5" x14ac:dyDescent="0.3"/>
    <row r="6204" customFormat="1" ht="13.5" x14ac:dyDescent="0.3"/>
    <row r="6205" customFormat="1" ht="13.5" x14ac:dyDescent="0.3"/>
    <row r="6206" customFormat="1" ht="13.5" x14ac:dyDescent="0.3"/>
    <row r="6207" customFormat="1" ht="13.5" x14ac:dyDescent="0.3"/>
    <row r="6208" customFormat="1" ht="13.5" x14ac:dyDescent="0.3"/>
    <row r="6209" customFormat="1" ht="13.5" x14ac:dyDescent="0.3"/>
    <row r="6210" customFormat="1" ht="13.5" x14ac:dyDescent="0.3"/>
    <row r="6211" customFormat="1" ht="13.5" x14ac:dyDescent="0.3"/>
    <row r="6212" customFormat="1" ht="13.5" x14ac:dyDescent="0.3"/>
    <row r="6213" customFormat="1" ht="13.5" x14ac:dyDescent="0.3"/>
    <row r="6214" customFormat="1" ht="13.5" x14ac:dyDescent="0.3"/>
    <row r="6215" customFormat="1" ht="13.5" x14ac:dyDescent="0.3"/>
    <row r="6216" customFormat="1" ht="13.5" x14ac:dyDescent="0.3"/>
    <row r="6217" customFormat="1" ht="13.5" x14ac:dyDescent="0.3"/>
    <row r="6218" customFormat="1" ht="13.5" x14ac:dyDescent="0.3"/>
    <row r="6219" customFormat="1" ht="13.5" x14ac:dyDescent="0.3"/>
    <row r="6220" customFormat="1" ht="13.5" x14ac:dyDescent="0.3"/>
    <row r="6221" customFormat="1" ht="13.5" x14ac:dyDescent="0.3"/>
    <row r="6222" customFormat="1" ht="13.5" x14ac:dyDescent="0.3"/>
    <row r="6223" customFormat="1" ht="13.5" x14ac:dyDescent="0.3"/>
    <row r="6224" customFormat="1" ht="13.5" x14ac:dyDescent="0.3"/>
    <row r="6225" customFormat="1" ht="13.5" x14ac:dyDescent="0.3"/>
    <row r="6226" customFormat="1" ht="13.5" x14ac:dyDescent="0.3"/>
    <row r="6227" customFormat="1" ht="13.5" x14ac:dyDescent="0.3"/>
    <row r="6228" customFormat="1" ht="13.5" x14ac:dyDescent="0.3"/>
    <row r="6229" customFormat="1" ht="13.5" x14ac:dyDescent="0.3"/>
    <row r="6230" customFormat="1" ht="13.5" x14ac:dyDescent="0.3"/>
    <row r="6231" customFormat="1" ht="13.5" x14ac:dyDescent="0.3"/>
    <row r="6232" customFormat="1" ht="13.5" x14ac:dyDescent="0.3"/>
    <row r="6233" customFormat="1" ht="13.5" x14ac:dyDescent="0.3"/>
    <row r="6234" customFormat="1" ht="13.5" x14ac:dyDescent="0.3"/>
    <row r="6235" customFormat="1" ht="13.5" x14ac:dyDescent="0.3"/>
    <row r="6236" customFormat="1" ht="13.5" x14ac:dyDescent="0.3"/>
    <row r="6237" customFormat="1" ht="13.5" x14ac:dyDescent="0.3"/>
    <row r="6238" customFormat="1" ht="13.5" x14ac:dyDescent="0.3"/>
    <row r="6239" customFormat="1" ht="13.5" x14ac:dyDescent="0.3"/>
    <row r="6240" customFormat="1" ht="13.5" x14ac:dyDescent="0.3"/>
    <row r="6241" customFormat="1" ht="13.5" x14ac:dyDescent="0.3"/>
    <row r="6242" customFormat="1" ht="13.5" x14ac:dyDescent="0.3"/>
    <row r="6243" customFormat="1" ht="13.5" x14ac:dyDescent="0.3"/>
    <row r="6244" customFormat="1" ht="13.5" x14ac:dyDescent="0.3"/>
    <row r="6245" customFormat="1" ht="13.5" x14ac:dyDescent="0.3"/>
    <row r="6246" customFormat="1" ht="13.5" x14ac:dyDescent="0.3"/>
    <row r="6247" customFormat="1" ht="13.5" x14ac:dyDescent="0.3"/>
    <row r="6248" customFormat="1" ht="13.5" x14ac:dyDescent="0.3"/>
    <row r="6249" customFormat="1" ht="13.5" x14ac:dyDescent="0.3"/>
    <row r="6250" customFormat="1" ht="13.5" x14ac:dyDescent="0.3"/>
    <row r="6251" customFormat="1" ht="13.5" x14ac:dyDescent="0.3"/>
    <row r="6252" customFormat="1" ht="13.5" x14ac:dyDescent="0.3"/>
    <row r="6253" customFormat="1" ht="13.5" x14ac:dyDescent="0.3"/>
    <row r="6254" customFormat="1" ht="13.5" x14ac:dyDescent="0.3"/>
    <row r="6255" customFormat="1" ht="13.5" x14ac:dyDescent="0.3"/>
    <row r="6256" customFormat="1" ht="13.5" x14ac:dyDescent="0.3"/>
    <row r="6257" customFormat="1" ht="13.5" x14ac:dyDescent="0.3"/>
    <row r="6258" customFormat="1" ht="13.5" x14ac:dyDescent="0.3"/>
    <row r="6259" customFormat="1" ht="13.5" x14ac:dyDescent="0.3"/>
    <row r="6260" customFormat="1" ht="13.5" x14ac:dyDescent="0.3"/>
    <row r="6261" customFormat="1" ht="13.5" x14ac:dyDescent="0.3"/>
    <row r="6262" customFormat="1" ht="13.5" x14ac:dyDescent="0.3"/>
    <row r="6263" customFormat="1" ht="13.5" x14ac:dyDescent="0.3"/>
    <row r="6264" customFormat="1" ht="13.5" x14ac:dyDescent="0.3"/>
    <row r="6265" customFormat="1" ht="13.5" x14ac:dyDescent="0.3"/>
    <row r="6266" customFormat="1" ht="13.5" x14ac:dyDescent="0.3"/>
    <row r="6267" customFormat="1" ht="13.5" x14ac:dyDescent="0.3"/>
    <row r="6268" customFormat="1" ht="13.5" x14ac:dyDescent="0.3"/>
    <row r="6269" customFormat="1" ht="13.5" x14ac:dyDescent="0.3"/>
    <row r="6270" customFormat="1" ht="13.5" x14ac:dyDescent="0.3"/>
    <row r="6271" customFormat="1" ht="13.5" x14ac:dyDescent="0.3"/>
    <row r="6272" customFormat="1" ht="13.5" x14ac:dyDescent="0.3"/>
    <row r="6273" customFormat="1" ht="13.5" x14ac:dyDescent="0.3"/>
    <row r="6274" customFormat="1" ht="13.5" x14ac:dyDescent="0.3"/>
    <row r="6275" customFormat="1" ht="13.5" x14ac:dyDescent="0.3"/>
    <row r="6276" customFormat="1" ht="13.5" x14ac:dyDescent="0.3"/>
    <row r="6277" customFormat="1" ht="13.5" x14ac:dyDescent="0.3"/>
    <row r="6278" customFormat="1" ht="13.5" x14ac:dyDescent="0.3"/>
    <row r="6279" customFormat="1" ht="13.5" x14ac:dyDescent="0.3"/>
    <row r="6280" customFormat="1" ht="13.5" x14ac:dyDescent="0.3"/>
    <row r="6281" customFormat="1" ht="13.5" x14ac:dyDescent="0.3"/>
    <row r="6282" customFormat="1" ht="13.5" x14ac:dyDescent="0.3"/>
    <row r="6283" customFormat="1" ht="13.5" x14ac:dyDescent="0.3"/>
    <row r="6284" customFormat="1" ht="13.5" x14ac:dyDescent="0.3"/>
    <row r="6285" customFormat="1" ht="13.5" x14ac:dyDescent="0.3"/>
    <row r="6286" customFormat="1" ht="13.5" x14ac:dyDescent="0.3"/>
    <row r="6287" customFormat="1" ht="13.5" x14ac:dyDescent="0.3"/>
    <row r="6288" customFormat="1" ht="13.5" x14ac:dyDescent="0.3"/>
    <row r="6289" customFormat="1" ht="13.5" x14ac:dyDescent="0.3"/>
    <row r="6290" customFormat="1" ht="13.5" x14ac:dyDescent="0.3"/>
    <row r="6291" customFormat="1" ht="13.5" x14ac:dyDescent="0.3"/>
    <row r="6292" customFormat="1" ht="13.5" x14ac:dyDescent="0.3"/>
    <row r="6293" customFormat="1" ht="13.5" x14ac:dyDescent="0.3"/>
    <row r="6294" customFormat="1" ht="13.5" x14ac:dyDescent="0.3"/>
    <row r="6295" customFormat="1" ht="13.5" x14ac:dyDescent="0.3"/>
    <row r="6296" customFormat="1" ht="13.5" x14ac:dyDescent="0.3"/>
    <row r="6297" customFormat="1" ht="13.5" x14ac:dyDescent="0.3"/>
    <row r="6298" customFormat="1" ht="13.5" x14ac:dyDescent="0.3"/>
    <row r="6299" customFormat="1" ht="13.5" x14ac:dyDescent="0.3"/>
    <row r="6300" customFormat="1" ht="13.5" x14ac:dyDescent="0.3"/>
    <row r="6301" customFormat="1" ht="13.5" x14ac:dyDescent="0.3"/>
    <row r="6302" customFormat="1" ht="13.5" x14ac:dyDescent="0.3"/>
    <row r="6303" customFormat="1" ht="13.5" x14ac:dyDescent="0.3"/>
    <row r="6304" customFormat="1" ht="13.5" x14ac:dyDescent="0.3"/>
    <row r="6305" customFormat="1" ht="13.5" x14ac:dyDescent="0.3"/>
    <row r="6306" customFormat="1" ht="13.5" x14ac:dyDescent="0.3"/>
    <row r="6307" customFormat="1" ht="13.5" x14ac:dyDescent="0.3"/>
    <row r="6308" customFormat="1" ht="13.5" x14ac:dyDescent="0.3"/>
    <row r="6309" customFormat="1" ht="13.5" x14ac:dyDescent="0.3"/>
    <row r="6310" customFormat="1" ht="13.5" x14ac:dyDescent="0.3"/>
    <row r="6311" customFormat="1" ht="13.5" x14ac:dyDescent="0.3"/>
    <row r="6312" customFormat="1" ht="13.5" x14ac:dyDescent="0.3"/>
    <row r="6313" customFormat="1" ht="13.5" x14ac:dyDescent="0.3"/>
    <row r="6314" customFormat="1" ht="13.5" x14ac:dyDescent="0.3"/>
    <row r="6315" customFormat="1" ht="13.5" x14ac:dyDescent="0.3"/>
    <row r="6316" customFormat="1" ht="13.5" x14ac:dyDescent="0.3"/>
    <row r="6317" customFormat="1" ht="13.5" x14ac:dyDescent="0.3"/>
    <row r="6318" customFormat="1" ht="13.5" x14ac:dyDescent="0.3"/>
    <row r="6319" customFormat="1" ht="13.5" x14ac:dyDescent="0.3"/>
    <row r="6320" customFormat="1" ht="13.5" x14ac:dyDescent="0.3"/>
    <row r="6321" customFormat="1" ht="13.5" x14ac:dyDescent="0.3"/>
    <row r="6322" customFormat="1" ht="13.5" x14ac:dyDescent="0.3"/>
    <row r="6323" customFormat="1" ht="13.5" x14ac:dyDescent="0.3"/>
    <row r="6324" customFormat="1" ht="13.5" x14ac:dyDescent="0.3"/>
    <row r="6325" customFormat="1" ht="13.5" x14ac:dyDescent="0.3"/>
    <row r="6326" customFormat="1" ht="13.5" x14ac:dyDescent="0.3"/>
    <row r="6327" customFormat="1" ht="13.5" x14ac:dyDescent="0.3"/>
    <row r="6328" customFormat="1" ht="13.5" x14ac:dyDescent="0.3"/>
    <row r="6329" customFormat="1" ht="13.5" x14ac:dyDescent="0.3"/>
    <row r="6330" customFormat="1" ht="13.5" x14ac:dyDescent="0.3"/>
    <row r="6331" customFormat="1" ht="13.5" x14ac:dyDescent="0.3"/>
    <row r="6332" customFormat="1" ht="13.5" x14ac:dyDescent="0.3"/>
    <row r="6333" customFormat="1" ht="13.5" x14ac:dyDescent="0.3"/>
    <row r="6334" customFormat="1" ht="13.5" x14ac:dyDescent="0.3"/>
    <row r="6335" customFormat="1" ht="13.5" x14ac:dyDescent="0.3"/>
    <row r="6336" customFormat="1" ht="13.5" x14ac:dyDescent="0.3"/>
    <row r="6337" customFormat="1" ht="13.5" x14ac:dyDescent="0.3"/>
    <row r="6338" customFormat="1" ht="13.5" x14ac:dyDescent="0.3"/>
    <row r="6339" customFormat="1" ht="13.5" x14ac:dyDescent="0.3"/>
    <row r="6340" customFormat="1" ht="13.5" x14ac:dyDescent="0.3"/>
    <row r="6341" customFormat="1" ht="13.5" x14ac:dyDescent="0.3"/>
    <row r="6342" customFormat="1" ht="13.5" x14ac:dyDescent="0.3"/>
    <row r="6343" customFormat="1" ht="13.5" x14ac:dyDescent="0.3"/>
    <row r="6344" customFormat="1" ht="13.5" x14ac:dyDescent="0.3"/>
    <row r="6345" customFormat="1" ht="13.5" x14ac:dyDescent="0.3"/>
    <row r="6346" customFormat="1" ht="13.5" x14ac:dyDescent="0.3"/>
    <row r="6347" customFormat="1" ht="13.5" x14ac:dyDescent="0.3"/>
    <row r="6348" customFormat="1" ht="13.5" x14ac:dyDescent="0.3"/>
    <row r="6349" customFormat="1" ht="13.5" x14ac:dyDescent="0.3"/>
    <row r="6350" customFormat="1" ht="13.5" x14ac:dyDescent="0.3"/>
    <row r="6351" customFormat="1" ht="13.5" x14ac:dyDescent="0.3"/>
    <row r="6352" customFormat="1" ht="13.5" x14ac:dyDescent="0.3"/>
    <row r="6353" customFormat="1" ht="13.5" x14ac:dyDescent="0.3"/>
    <row r="6354" customFormat="1" ht="13.5" x14ac:dyDescent="0.3"/>
    <row r="6355" customFormat="1" ht="13.5" x14ac:dyDescent="0.3"/>
    <row r="6356" customFormat="1" ht="13.5" x14ac:dyDescent="0.3"/>
    <row r="6357" customFormat="1" ht="13.5" x14ac:dyDescent="0.3"/>
    <row r="6358" customFormat="1" ht="13.5" x14ac:dyDescent="0.3"/>
    <row r="6359" customFormat="1" ht="13.5" x14ac:dyDescent="0.3"/>
    <row r="6360" customFormat="1" ht="13.5" x14ac:dyDescent="0.3"/>
    <row r="6361" customFormat="1" ht="13.5" x14ac:dyDescent="0.3"/>
    <row r="6362" customFormat="1" ht="13.5" x14ac:dyDescent="0.3"/>
    <row r="6363" customFormat="1" ht="13.5" x14ac:dyDescent="0.3"/>
    <row r="6364" customFormat="1" ht="13.5" x14ac:dyDescent="0.3"/>
    <row r="6365" customFormat="1" ht="13.5" x14ac:dyDescent="0.3"/>
    <row r="6366" customFormat="1" ht="13.5" x14ac:dyDescent="0.3"/>
    <row r="6367" customFormat="1" ht="13.5" x14ac:dyDescent="0.3"/>
    <row r="6368" customFormat="1" ht="13.5" x14ac:dyDescent="0.3"/>
    <row r="6369" customFormat="1" ht="13.5" x14ac:dyDescent="0.3"/>
    <row r="6370" customFormat="1" ht="13.5" x14ac:dyDescent="0.3"/>
    <row r="6371" customFormat="1" ht="13.5" x14ac:dyDescent="0.3"/>
    <row r="6372" customFormat="1" ht="13.5" x14ac:dyDescent="0.3"/>
    <row r="6373" customFormat="1" ht="13.5" x14ac:dyDescent="0.3"/>
    <row r="6374" customFormat="1" ht="13.5" x14ac:dyDescent="0.3"/>
    <row r="6375" customFormat="1" ht="13.5" x14ac:dyDescent="0.3"/>
    <row r="6376" customFormat="1" ht="13.5" x14ac:dyDescent="0.3"/>
    <row r="6377" customFormat="1" ht="13.5" x14ac:dyDescent="0.3"/>
    <row r="6378" customFormat="1" ht="13.5" x14ac:dyDescent="0.3"/>
    <row r="6379" customFormat="1" ht="13.5" x14ac:dyDescent="0.3"/>
    <row r="6380" customFormat="1" ht="13.5" x14ac:dyDescent="0.3"/>
    <row r="6381" customFormat="1" ht="13.5" x14ac:dyDescent="0.3"/>
    <row r="6382" customFormat="1" ht="13.5" x14ac:dyDescent="0.3"/>
    <row r="6383" customFormat="1" ht="13.5" x14ac:dyDescent="0.3"/>
    <row r="6384" customFormat="1" ht="13.5" x14ac:dyDescent="0.3"/>
    <row r="6385" customFormat="1" ht="13.5" x14ac:dyDescent="0.3"/>
    <row r="6386" customFormat="1" ht="13.5" x14ac:dyDescent="0.3"/>
    <row r="6387" customFormat="1" ht="13.5" x14ac:dyDescent="0.3"/>
    <row r="6388" customFormat="1" ht="13.5" x14ac:dyDescent="0.3"/>
    <row r="6389" customFormat="1" ht="13.5" x14ac:dyDescent="0.3"/>
    <row r="6390" customFormat="1" ht="13.5" x14ac:dyDescent="0.3"/>
    <row r="6391" customFormat="1" ht="13.5" x14ac:dyDescent="0.3"/>
    <row r="6392" customFormat="1" ht="13.5" x14ac:dyDescent="0.3"/>
    <row r="6393" customFormat="1" ht="13.5" x14ac:dyDescent="0.3"/>
    <row r="6394" customFormat="1" ht="13.5" x14ac:dyDescent="0.3"/>
    <row r="6395" customFormat="1" ht="13.5" x14ac:dyDescent="0.3"/>
    <row r="6396" customFormat="1" ht="13.5" x14ac:dyDescent="0.3"/>
    <row r="6397" customFormat="1" ht="13.5" x14ac:dyDescent="0.3"/>
    <row r="6398" customFormat="1" ht="13.5" x14ac:dyDescent="0.3"/>
    <row r="6399" customFormat="1" ht="13.5" x14ac:dyDescent="0.3"/>
    <row r="6400" customFormat="1" ht="13.5" x14ac:dyDescent="0.3"/>
    <row r="6401" customFormat="1" ht="13.5" x14ac:dyDescent="0.3"/>
    <row r="6402" customFormat="1" ht="13.5" x14ac:dyDescent="0.3"/>
    <row r="6403" customFormat="1" ht="13.5" x14ac:dyDescent="0.3"/>
    <row r="6404" customFormat="1" ht="13.5" x14ac:dyDescent="0.3"/>
    <row r="6405" customFormat="1" ht="13.5" x14ac:dyDescent="0.3"/>
    <row r="6406" customFormat="1" ht="13.5" x14ac:dyDescent="0.3"/>
    <row r="6407" customFormat="1" ht="13.5" x14ac:dyDescent="0.3"/>
    <row r="6408" customFormat="1" ht="13.5" x14ac:dyDescent="0.3"/>
    <row r="6409" customFormat="1" ht="13.5" x14ac:dyDescent="0.3"/>
    <row r="6410" customFormat="1" ht="13.5" x14ac:dyDescent="0.3"/>
    <row r="6411" customFormat="1" ht="13.5" x14ac:dyDescent="0.3"/>
    <row r="6412" customFormat="1" ht="13.5" x14ac:dyDescent="0.3"/>
    <row r="6413" customFormat="1" ht="13.5" x14ac:dyDescent="0.3"/>
    <row r="6414" customFormat="1" ht="13.5" x14ac:dyDescent="0.3"/>
    <row r="6415" customFormat="1" ht="13.5" x14ac:dyDescent="0.3"/>
    <row r="6416" customFormat="1" ht="13.5" x14ac:dyDescent="0.3"/>
    <row r="6417" customFormat="1" ht="13.5" x14ac:dyDescent="0.3"/>
    <row r="6418" customFormat="1" ht="13.5" x14ac:dyDescent="0.3"/>
    <row r="6419" customFormat="1" ht="13.5" x14ac:dyDescent="0.3"/>
    <row r="6420" customFormat="1" ht="13.5" x14ac:dyDescent="0.3"/>
    <row r="6421" customFormat="1" ht="13.5" x14ac:dyDescent="0.3"/>
    <row r="6422" customFormat="1" ht="13.5" x14ac:dyDescent="0.3"/>
    <row r="6423" customFormat="1" ht="13.5" x14ac:dyDescent="0.3"/>
    <row r="6424" customFormat="1" ht="13.5" x14ac:dyDescent="0.3"/>
    <row r="6425" customFormat="1" ht="13.5" x14ac:dyDescent="0.3"/>
    <row r="6426" customFormat="1" ht="13.5" x14ac:dyDescent="0.3"/>
    <row r="6427" customFormat="1" ht="13.5" x14ac:dyDescent="0.3"/>
    <row r="6428" customFormat="1" ht="13.5" x14ac:dyDescent="0.3"/>
    <row r="6429" customFormat="1" ht="13.5" x14ac:dyDescent="0.3"/>
    <row r="6430" customFormat="1" ht="13.5" x14ac:dyDescent="0.3"/>
    <row r="6431" customFormat="1" ht="13.5" x14ac:dyDescent="0.3"/>
    <row r="6432" customFormat="1" ht="13.5" x14ac:dyDescent="0.3"/>
    <row r="6433" customFormat="1" ht="13.5" x14ac:dyDescent="0.3"/>
    <row r="6434" customFormat="1" ht="13.5" x14ac:dyDescent="0.3"/>
    <row r="6435" customFormat="1" ht="13.5" x14ac:dyDescent="0.3"/>
    <row r="6436" customFormat="1" ht="13.5" x14ac:dyDescent="0.3"/>
    <row r="6437" customFormat="1" ht="13.5" x14ac:dyDescent="0.3"/>
    <row r="6438" customFormat="1" ht="13.5" x14ac:dyDescent="0.3"/>
    <row r="6439" customFormat="1" ht="13.5" x14ac:dyDescent="0.3"/>
    <row r="6440" customFormat="1" ht="13.5" x14ac:dyDescent="0.3"/>
    <row r="6441" customFormat="1" ht="13.5" x14ac:dyDescent="0.3"/>
    <row r="6442" customFormat="1" ht="13.5" x14ac:dyDescent="0.3"/>
    <row r="6443" customFormat="1" ht="13.5" x14ac:dyDescent="0.3"/>
    <row r="6444" customFormat="1" ht="13.5" x14ac:dyDescent="0.3"/>
    <row r="6445" customFormat="1" ht="13.5" x14ac:dyDescent="0.3"/>
    <row r="6446" customFormat="1" ht="13.5" x14ac:dyDescent="0.3"/>
    <row r="6447" customFormat="1" ht="13.5" x14ac:dyDescent="0.3"/>
    <row r="6448" customFormat="1" ht="13.5" x14ac:dyDescent="0.3"/>
    <row r="6449" customFormat="1" ht="13.5" x14ac:dyDescent="0.3"/>
    <row r="6450" customFormat="1" ht="13.5" x14ac:dyDescent="0.3"/>
    <row r="6451" customFormat="1" ht="13.5" x14ac:dyDescent="0.3"/>
    <row r="6452" customFormat="1" ht="13.5" x14ac:dyDescent="0.3"/>
    <row r="6453" customFormat="1" ht="13.5" x14ac:dyDescent="0.3"/>
    <row r="6454" customFormat="1" ht="13.5" x14ac:dyDescent="0.3"/>
    <row r="6455" customFormat="1" ht="13.5" x14ac:dyDescent="0.3"/>
    <row r="6456" customFormat="1" ht="13.5" x14ac:dyDescent="0.3"/>
    <row r="6457" customFormat="1" ht="13.5" x14ac:dyDescent="0.3"/>
    <row r="6458" customFormat="1" ht="13.5" x14ac:dyDescent="0.3"/>
    <row r="6459" customFormat="1" ht="13.5" x14ac:dyDescent="0.3"/>
    <row r="6460" customFormat="1" ht="13.5" x14ac:dyDescent="0.3"/>
    <row r="6461" customFormat="1" ht="13.5" x14ac:dyDescent="0.3"/>
    <row r="6462" customFormat="1" ht="13.5" x14ac:dyDescent="0.3"/>
    <row r="6463" customFormat="1" ht="13.5" x14ac:dyDescent="0.3"/>
    <row r="6464" customFormat="1" ht="13.5" x14ac:dyDescent="0.3"/>
    <row r="6465" customFormat="1" ht="13.5" x14ac:dyDescent="0.3"/>
    <row r="6466" customFormat="1" ht="13.5" x14ac:dyDescent="0.3"/>
    <row r="6467" customFormat="1" ht="13.5" x14ac:dyDescent="0.3"/>
    <row r="6468" customFormat="1" ht="13.5" x14ac:dyDescent="0.3"/>
    <row r="6469" customFormat="1" ht="13.5" x14ac:dyDescent="0.3"/>
    <row r="6470" customFormat="1" ht="13.5" x14ac:dyDescent="0.3"/>
    <row r="6471" customFormat="1" ht="13.5" x14ac:dyDescent="0.3"/>
    <row r="6472" customFormat="1" ht="13.5" x14ac:dyDescent="0.3"/>
    <row r="6473" customFormat="1" ht="13.5" x14ac:dyDescent="0.3"/>
    <row r="6474" customFormat="1" ht="13.5" x14ac:dyDescent="0.3"/>
    <row r="6475" customFormat="1" ht="13.5" x14ac:dyDescent="0.3"/>
    <row r="6476" customFormat="1" ht="13.5" x14ac:dyDescent="0.3"/>
    <row r="6477" customFormat="1" ht="13.5" x14ac:dyDescent="0.3"/>
    <row r="6478" customFormat="1" ht="13.5" x14ac:dyDescent="0.3"/>
    <row r="6479" customFormat="1" ht="13.5" x14ac:dyDescent="0.3"/>
    <row r="6480" customFormat="1" ht="13.5" x14ac:dyDescent="0.3"/>
    <row r="6481" customFormat="1" ht="13.5" x14ac:dyDescent="0.3"/>
    <row r="6482" customFormat="1" ht="13.5" x14ac:dyDescent="0.3"/>
    <row r="6483" customFormat="1" ht="13.5" x14ac:dyDescent="0.3"/>
    <row r="6484" customFormat="1" ht="13.5" x14ac:dyDescent="0.3"/>
    <row r="6485" customFormat="1" ht="13.5" x14ac:dyDescent="0.3"/>
    <row r="6486" customFormat="1" ht="13.5" x14ac:dyDescent="0.3"/>
    <row r="6487" customFormat="1" ht="13.5" x14ac:dyDescent="0.3"/>
    <row r="6488" customFormat="1" ht="13.5" x14ac:dyDescent="0.3"/>
    <row r="6489" customFormat="1" ht="13.5" x14ac:dyDescent="0.3"/>
    <row r="6490" customFormat="1" ht="13.5" x14ac:dyDescent="0.3"/>
    <row r="6491" customFormat="1" ht="13.5" x14ac:dyDescent="0.3"/>
    <row r="6492" customFormat="1" ht="13.5" x14ac:dyDescent="0.3"/>
    <row r="6493" customFormat="1" ht="13.5" x14ac:dyDescent="0.3"/>
    <row r="6494" customFormat="1" ht="13.5" x14ac:dyDescent="0.3"/>
    <row r="6495" customFormat="1" ht="13.5" x14ac:dyDescent="0.3"/>
    <row r="6496" customFormat="1" ht="13.5" x14ac:dyDescent="0.3"/>
    <row r="6497" customFormat="1" ht="13.5" x14ac:dyDescent="0.3"/>
    <row r="6498" customFormat="1" ht="13.5" x14ac:dyDescent="0.3"/>
    <row r="6499" customFormat="1" ht="13.5" x14ac:dyDescent="0.3"/>
    <row r="6500" customFormat="1" ht="13.5" x14ac:dyDescent="0.3"/>
    <row r="6501" customFormat="1" ht="13.5" x14ac:dyDescent="0.3"/>
    <row r="6502" customFormat="1" ht="13.5" x14ac:dyDescent="0.3"/>
    <row r="6503" customFormat="1" ht="13.5" x14ac:dyDescent="0.3"/>
    <row r="6504" customFormat="1" ht="13.5" x14ac:dyDescent="0.3"/>
    <row r="6505" customFormat="1" ht="13.5" x14ac:dyDescent="0.3"/>
    <row r="6506" customFormat="1" ht="13.5" x14ac:dyDescent="0.3"/>
    <row r="6507" customFormat="1" ht="13.5" x14ac:dyDescent="0.3"/>
    <row r="6508" customFormat="1" ht="13.5" x14ac:dyDescent="0.3"/>
    <row r="6509" customFormat="1" ht="13.5" x14ac:dyDescent="0.3"/>
    <row r="6510" customFormat="1" ht="13.5" x14ac:dyDescent="0.3"/>
    <row r="6511" customFormat="1" ht="13.5" x14ac:dyDescent="0.3"/>
    <row r="6512" customFormat="1" ht="13.5" x14ac:dyDescent="0.3"/>
    <row r="6513" customFormat="1" ht="13.5" x14ac:dyDescent="0.3"/>
    <row r="6514" customFormat="1" ht="13.5" x14ac:dyDescent="0.3"/>
    <row r="6515" customFormat="1" ht="13.5" x14ac:dyDescent="0.3"/>
    <row r="6516" customFormat="1" ht="13.5" x14ac:dyDescent="0.3"/>
    <row r="6517" customFormat="1" ht="13.5" x14ac:dyDescent="0.3"/>
    <row r="6518" customFormat="1" ht="13.5" x14ac:dyDescent="0.3"/>
    <row r="6519" customFormat="1" ht="13.5" x14ac:dyDescent="0.3"/>
    <row r="6520" customFormat="1" ht="13.5" x14ac:dyDescent="0.3"/>
    <row r="6521" customFormat="1" ht="13.5" x14ac:dyDescent="0.3"/>
    <row r="6522" customFormat="1" ht="13.5" x14ac:dyDescent="0.3"/>
    <row r="6523" customFormat="1" ht="13.5" x14ac:dyDescent="0.3"/>
    <row r="6524" customFormat="1" ht="13.5" x14ac:dyDescent="0.3"/>
    <row r="6525" customFormat="1" ht="13.5" x14ac:dyDescent="0.3"/>
    <row r="6526" customFormat="1" ht="13.5" x14ac:dyDescent="0.3"/>
    <row r="6527" customFormat="1" ht="13.5" x14ac:dyDescent="0.3"/>
    <row r="6528" customFormat="1" ht="13.5" x14ac:dyDescent="0.3"/>
    <row r="6529" customFormat="1" ht="13.5" x14ac:dyDescent="0.3"/>
    <row r="6530" customFormat="1" ht="13.5" x14ac:dyDescent="0.3"/>
    <row r="6531" customFormat="1" ht="13.5" x14ac:dyDescent="0.3"/>
    <row r="6532" customFormat="1" ht="13.5" x14ac:dyDescent="0.3"/>
    <row r="6533" customFormat="1" ht="13.5" x14ac:dyDescent="0.3"/>
    <row r="6534" customFormat="1" ht="13.5" x14ac:dyDescent="0.3"/>
    <row r="6535" customFormat="1" ht="13.5" x14ac:dyDescent="0.3"/>
    <row r="6536" customFormat="1" ht="13.5" x14ac:dyDescent="0.3"/>
    <row r="6537" customFormat="1" ht="13.5" x14ac:dyDescent="0.3"/>
    <row r="6538" customFormat="1" ht="13.5" x14ac:dyDescent="0.3"/>
    <row r="6539" customFormat="1" ht="13.5" x14ac:dyDescent="0.3"/>
    <row r="6540" customFormat="1" ht="13.5" x14ac:dyDescent="0.3"/>
    <row r="6541" customFormat="1" ht="13.5" x14ac:dyDescent="0.3"/>
    <row r="6542" customFormat="1" ht="13.5" x14ac:dyDescent="0.3"/>
    <row r="6543" customFormat="1" ht="13.5" x14ac:dyDescent="0.3"/>
    <row r="6544" customFormat="1" ht="13.5" x14ac:dyDescent="0.3"/>
    <row r="6545" customFormat="1" ht="13.5" x14ac:dyDescent="0.3"/>
    <row r="6546" customFormat="1" ht="13.5" x14ac:dyDescent="0.3"/>
    <row r="6547" customFormat="1" ht="13.5" x14ac:dyDescent="0.3"/>
    <row r="6548" customFormat="1" ht="13.5" x14ac:dyDescent="0.3"/>
    <row r="6549" customFormat="1" ht="13.5" x14ac:dyDescent="0.3"/>
    <row r="6550" customFormat="1" ht="13.5" x14ac:dyDescent="0.3"/>
    <row r="6551" customFormat="1" ht="13.5" x14ac:dyDescent="0.3"/>
    <row r="6552" customFormat="1" ht="13.5" x14ac:dyDescent="0.3"/>
    <row r="6553" customFormat="1" ht="13.5" x14ac:dyDescent="0.3"/>
    <row r="6554" customFormat="1" ht="13.5" x14ac:dyDescent="0.3"/>
    <row r="6555" customFormat="1" ht="13.5" x14ac:dyDescent="0.3"/>
    <row r="6556" customFormat="1" ht="13.5" x14ac:dyDescent="0.3"/>
    <row r="6557" customFormat="1" ht="13.5" x14ac:dyDescent="0.3"/>
    <row r="6558" customFormat="1" ht="13.5" x14ac:dyDescent="0.3"/>
    <row r="6559" customFormat="1" ht="13.5" x14ac:dyDescent="0.3"/>
    <row r="6560" customFormat="1" ht="13.5" x14ac:dyDescent="0.3"/>
    <row r="6561" customFormat="1" ht="13.5" x14ac:dyDescent="0.3"/>
    <row r="6562" customFormat="1" ht="13.5" x14ac:dyDescent="0.3"/>
    <row r="6563" customFormat="1" ht="13.5" x14ac:dyDescent="0.3"/>
    <row r="6564" customFormat="1" ht="13.5" x14ac:dyDescent="0.3"/>
    <row r="6565" customFormat="1" ht="13.5" x14ac:dyDescent="0.3"/>
    <row r="6566" customFormat="1" ht="13.5" x14ac:dyDescent="0.3"/>
    <row r="6567" customFormat="1" ht="13.5" x14ac:dyDescent="0.3"/>
    <row r="6568" customFormat="1" ht="13.5" x14ac:dyDescent="0.3"/>
    <row r="6569" customFormat="1" ht="13.5" x14ac:dyDescent="0.3"/>
    <row r="6570" customFormat="1" ht="13.5" x14ac:dyDescent="0.3"/>
    <row r="6571" customFormat="1" ht="13.5" x14ac:dyDescent="0.3"/>
    <row r="6572" customFormat="1" ht="13.5" x14ac:dyDescent="0.3"/>
    <row r="6573" customFormat="1" ht="13.5" x14ac:dyDescent="0.3"/>
    <row r="6574" customFormat="1" ht="13.5" x14ac:dyDescent="0.3"/>
    <row r="6575" customFormat="1" ht="13.5" x14ac:dyDescent="0.3"/>
    <row r="6576" customFormat="1" ht="13.5" x14ac:dyDescent="0.3"/>
    <row r="6577" customFormat="1" ht="13.5" x14ac:dyDescent="0.3"/>
    <row r="6578" customFormat="1" ht="13.5" x14ac:dyDescent="0.3"/>
    <row r="6579" customFormat="1" ht="13.5" x14ac:dyDescent="0.3"/>
    <row r="6580" customFormat="1" ht="13.5" x14ac:dyDescent="0.3"/>
    <row r="6581" customFormat="1" ht="13.5" x14ac:dyDescent="0.3"/>
    <row r="6582" customFormat="1" ht="13.5" x14ac:dyDescent="0.3"/>
    <row r="6583" customFormat="1" ht="13.5" x14ac:dyDescent="0.3"/>
    <row r="6584" customFormat="1" ht="13.5" x14ac:dyDescent="0.3"/>
    <row r="6585" customFormat="1" ht="13.5" x14ac:dyDescent="0.3"/>
    <row r="6586" customFormat="1" ht="13.5" x14ac:dyDescent="0.3"/>
    <row r="6587" customFormat="1" ht="13.5" x14ac:dyDescent="0.3"/>
    <row r="6588" customFormat="1" ht="13.5" x14ac:dyDescent="0.3"/>
    <row r="6589" customFormat="1" ht="13.5" x14ac:dyDescent="0.3"/>
    <row r="6590" customFormat="1" ht="13.5" x14ac:dyDescent="0.3"/>
    <row r="6591" customFormat="1" ht="13.5" x14ac:dyDescent="0.3"/>
    <row r="6592" customFormat="1" ht="13.5" x14ac:dyDescent="0.3"/>
    <row r="6593" customFormat="1" ht="13.5" x14ac:dyDescent="0.3"/>
    <row r="6594" customFormat="1" ht="13.5" x14ac:dyDescent="0.3"/>
    <row r="6595" customFormat="1" ht="13.5" x14ac:dyDescent="0.3"/>
    <row r="6596" customFormat="1" ht="13.5" x14ac:dyDescent="0.3"/>
    <row r="6597" customFormat="1" ht="13.5" x14ac:dyDescent="0.3"/>
    <row r="6598" customFormat="1" ht="13.5" x14ac:dyDescent="0.3"/>
    <row r="6599" customFormat="1" ht="13.5" x14ac:dyDescent="0.3"/>
    <row r="6600" customFormat="1" ht="13.5" x14ac:dyDescent="0.3"/>
    <row r="6601" customFormat="1" ht="13.5" x14ac:dyDescent="0.3"/>
    <row r="6602" customFormat="1" ht="13.5" x14ac:dyDescent="0.3"/>
    <row r="6603" customFormat="1" ht="13.5" x14ac:dyDescent="0.3"/>
    <row r="6604" customFormat="1" ht="13.5" x14ac:dyDescent="0.3"/>
    <row r="6605" customFormat="1" ht="13.5" x14ac:dyDescent="0.3"/>
    <row r="6606" customFormat="1" ht="13.5" x14ac:dyDescent="0.3"/>
    <row r="6607" customFormat="1" ht="13.5" x14ac:dyDescent="0.3"/>
    <row r="6608" customFormat="1" ht="13.5" x14ac:dyDescent="0.3"/>
    <row r="6609" customFormat="1" ht="13.5" x14ac:dyDescent="0.3"/>
    <row r="6610" customFormat="1" ht="13.5" x14ac:dyDescent="0.3"/>
    <row r="6611" customFormat="1" ht="13.5" x14ac:dyDescent="0.3"/>
    <row r="6612" customFormat="1" ht="13.5" x14ac:dyDescent="0.3"/>
    <row r="6613" customFormat="1" ht="13.5" x14ac:dyDescent="0.3"/>
    <row r="6614" customFormat="1" ht="13.5" x14ac:dyDescent="0.3"/>
    <row r="6615" customFormat="1" ht="13.5" x14ac:dyDescent="0.3"/>
    <row r="6616" customFormat="1" ht="13.5" x14ac:dyDescent="0.3"/>
    <row r="6617" customFormat="1" ht="13.5" x14ac:dyDescent="0.3"/>
    <row r="6618" customFormat="1" ht="13.5" x14ac:dyDescent="0.3"/>
    <row r="6619" customFormat="1" ht="13.5" x14ac:dyDescent="0.3"/>
    <row r="6620" customFormat="1" ht="13.5" x14ac:dyDescent="0.3"/>
    <row r="6621" customFormat="1" ht="13.5" x14ac:dyDescent="0.3"/>
    <row r="6622" customFormat="1" ht="13.5" x14ac:dyDescent="0.3"/>
    <row r="6623" customFormat="1" ht="13.5" x14ac:dyDescent="0.3"/>
    <row r="6624" customFormat="1" ht="13.5" x14ac:dyDescent="0.3"/>
    <row r="6625" customFormat="1" ht="13.5" x14ac:dyDescent="0.3"/>
    <row r="6626" customFormat="1" ht="13.5" x14ac:dyDescent="0.3"/>
    <row r="6627" customFormat="1" ht="13.5" x14ac:dyDescent="0.3"/>
    <row r="6628" customFormat="1" ht="13.5" x14ac:dyDescent="0.3"/>
    <row r="6629" customFormat="1" ht="13.5" x14ac:dyDescent="0.3"/>
    <row r="6630" customFormat="1" ht="13.5" x14ac:dyDescent="0.3"/>
    <row r="6631" customFormat="1" ht="13.5" x14ac:dyDescent="0.3"/>
    <row r="6632" customFormat="1" ht="13.5" x14ac:dyDescent="0.3"/>
    <row r="6633" customFormat="1" ht="13.5" x14ac:dyDescent="0.3"/>
    <row r="6634" customFormat="1" ht="13.5" x14ac:dyDescent="0.3"/>
    <row r="6635" customFormat="1" ht="13.5" x14ac:dyDescent="0.3"/>
    <row r="6636" customFormat="1" ht="13.5" x14ac:dyDescent="0.3"/>
    <row r="6637" customFormat="1" ht="13.5" x14ac:dyDescent="0.3"/>
    <row r="6638" customFormat="1" ht="13.5" x14ac:dyDescent="0.3"/>
    <row r="6639" customFormat="1" ht="13.5" x14ac:dyDescent="0.3"/>
    <row r="6640" customFormat="1" ht="13.5" x14ac:dyDescent="0.3"/>
    <row r="6641" customFormat="1" ht="13.5" x14ac:dyDescent="0.3"/>
    <row r="6642" customFormat="1" ht="13.5" x14ac:dyDescent="0.3"/>
    <row r="6643" customFormat="1" ht="13.5" x14ac:dyDescent="0.3"/>
    <row r="6644" customFormat="1" ht="13.5" x14ac:dyDescent="0.3"/>
    <row r="6645" customFormat="1" ht="13.5" x14ac:dyDescent="0.3"/>
    <row r="6646" customFormat="1" ht="13.5" x14ac:dyDescent="0.3"/>
    <row r="6647" customFormat="1" ht="13.5" x14ac:dyDescent="0.3"/>
    <row r="6648" customFormat="1" ht="13.5" x14ac:dyDescent="0.3"/>
    <row r="6649" customFormat="1" ht="13.5" x14ac:dyDescent="0.3"/>
    <row r="6650" customFormat="1" ht="13.5" x14ac:dyDescent="0.3"/>
    <row r="6651" customFormat="1" ht="13.5" x14ac:dyDescent="0.3"/>
    <row r="6652" customFormat="1" ht="13.5" x14ac:dyDescent="0.3"/>
    <row r="6653" customFormat="1" ht="13.5" x14ac:dyDescent="0.3"/>
    <row r="6654" customFormat="1" ht="13.5" x14ac:dyDescent="0.3"/>
    <row r="6655" customFormat="1" ht="13.5" x14ac:dyDescent="0.3"/>
    <row r="6656" customFormat="1" ht="13.5" x14ac:dyDescent="0.3"/>
    <row r="6657" customFormat="1" ht="13.5" x14ac:dyDescent="0.3"/>
    <row r="6658" customFormat="1" ht="13.5" x14ac:dyDescent="0.3"/>
    <row r="6659" customFormat="1" ht="13.5" x14ac:dyDescent="0.3"/>
    <row r="6660" customFormat="1" ht="13.5" x14ac:dyDescent="0.3"/>
    <row r="6661" customFormat="1" ht="13.5" x14ac:dyDescent="0.3"/>
    <row r="6662" customFormat="1" ht="13.5" x14ac:dyDescent="0.3"/>
    <row r="6663" customFormat="1" ht="13.5" x14ac:dyDescent="0.3"/>
    <row r="6664" customFormat="1" ht="13.5" x14ac:dyDescent="0.3"/>
    <row r="6665" customFormat="1" ht="13.5" x14ac:dyDescent="0.3"/>
    <row r="6666" customFormat="1" ht="13.5" x14ac:dyDescent="0.3"/>
    <row r="6667" customFormat="1" ht="13.5" x14ac:dyDescent="0.3"/>
    <row r="6668" customFormat="1" ht="13.5" x14ac:dyDescent="0.3"/>
    <row r="6669" customFormat="1" ht="13.5" x14ac:dyDescent="0.3"/>
    <row r="6670" customFormat="1" ht="13.5" x14ac:dyDescent="0.3"/>
    <row r="6671" customFormat="1" ht="13.5" x14ac:dyDescent="0.3"/>
    <row r="6672" customFormat="1" ht="13.5" x14ac:dyDescent="0.3"/>
    <row r="6673" customFormat="1" ht="13.5" x14ac:dyDescent="0.3"/>
    <row r="6674" customFormat="1" ht="13.5" x14ac:dyDescent="0.3"/>
    <row r="6675" customFormat="1" ht="13.5" x14ac:dyDescent="0.3"/>
    <row r="6676" customFormat="1" ht="13.5" x14ac:dyDescent="0.3"/>
    <row r="6677" customFormat="1" ht="13.5" x14ac:dyDescent="0.3"/>
    <row r="6678" customFormat="1" ht="13.5" x14ac:dyDescent="0.3"/>
    <row r="6679" customFormat="1" ht="13.5" x14ac:dyDescent="0.3"/>
    <row r="6680" customFormat="1" ht="13.5" x14ac:dyDescent="0.3"/>
    <row r="6681" customFormat="1" ht="13.5" x14ac:dyDescent="0.3"/>
    <row r="6682" customFormat="1" ht="13.5" x14ac:dyDescent="0.3"/>
    <row r="6683" customFormat="1" ht="13.5" x14ac:dyDescent="0.3"/>
    <row r="6684" customFormat="1" ht="13.5" x14ac:dyDescent="0.3"/>
    <row r="6685" customFormat="1" ht="13.5" x14ac:dyDescent="0.3"/>
    <row r="6686" customFormat="1" ht="13.5" x14ac:dyDescent="0.3"/>
    <row r="6687" customFormat="1" ht="13.5" x14ac:dyDescent="0.3"/>
    <row r="6688" customFormat="1" ht="13.5" x14ac:dyDescent="0.3"/>
    <row r="6689" customFormat="1" ht="13.5" x14ac:dyDescent="0.3"/>
    <row r="6690" customFormat="1" ht="13.5" x14ac:dyDescent="0.3"/>
    <row r="6691" customFormat="1" ht="13.5" x14ac:dyDescent="0.3"/>
    <row r="6692" customFormat="1" ht="13.5" x14ac:dyDescent="0.3"/>
    <row r="6693" customFormat="1" ht="13.5" x14ac:dyDescent="0.3"/>
    <row r="6694" customFormat="1" ht="13.5" x14ac:dyDescent="0.3"/>
    <row r="6695" customFormat="1" ht="13.5" x14ac:dyDescent="0.3"/>
    <row r="6696" customFormat="1" ht="13.5" x14ac:dyDescent="0.3"/>
    <row r="6697" customFormat="1" ht="13.5" x14ac:dyDescent="0.3"/>
    <row r="6698" customFormat="1" ht="13.5" x14ac:dyDescent="0.3"/>
    <row r="6699" customFormat="1" ht="13.5" x14ac:dyDescent="0.3"/>
    <row r="6700" customFormat="1" ht="13.5" x14ac:dyDescent="0.3"/>
    <row r="6701" customFormat="1" ht="13.5" x14ac:dyDescent="0.3"/>
    <row r="6702" customFormat="1" ht="13.5" x14ac:dyDescent="0.3"/>
    <row r="6703" customFormat="1" ht="13.5" x14ac:dyDescent="0.3"/>
    <row r="6704" customFormat="1" ht="13.5" x14ac:dyDescent="0.3"/>
    <row r="6705" customFormat="1" ht="13.5" x14ac:dyDescent="0.3"/>
    <row r="6706" customFormat="1" ht="13.5" x14ac:dyDescent="0.3"/>
    <row r="6707" customFormat="1" ht="13.5" x14ac:dyDescent="0.3"/>
    <row r="6708" customFormat="1" ht="13.5" x14ac:dyDescent="0.3"/>
    <row r="6709" customFormat="1" ht="13.5" x14ac:dyDescent="0.3"/>
    <row r="6710" customFormat="1" ht="13.5" x14ac:dyDescent="0.3"/>
    <row r="6711" customFormat="1" ht="13.5" x14ac:dyDescent="0.3"/>
    <row r="6712" customFormat="1" ht="13.5" x14ac:dyDescent="0.3"/>
    <row r="6713" customFormat="1" ht="13.5" x14ac:dyDescent="0.3"/>
    <row r="6714" customFormat="1" ht="13.5" x14ac:dyDescent="0.3"/>
    <row r="6715" customFormat="1" ht="13.5" x14ac:dyDescent="0.3"/>
    <row r="6716" customFormat="1" ht="13.5" x14ac:dyDescent="0.3"/>
    <row r="6717" customFormat="1" ht="13.5" x14ac:dyDescent="0.3"/>
    <row r="6718" customFormat="1" ht="13.5" x14ac:dyDescent="0.3"/>
    <row r="6719" customFormat="1" ht="13.5" x14ac:dyDescent="0.3"/>
    <row r="6720" customFormat="1" ht="13.5" x14ac:dyDescent="0.3"/>
    <row r="6721" customFormat="1" ht="13.5" x14ac:dyDescent="0.3"/>
    <row r="6722" customFormat="1" ht="13.5" x14ac:dyDescent="0.3"/>
    <row r="6723" customFormat="1" ht="13.5" x14ac:dyDescent="0.3"/>
    <row r="6724" customFormat="1" ht="13.5" x14ac:dyDescent="0.3"/>
    <row r="6725" customFormat="1" ht="13.5" x14ac:dyDescent="0.3"/>
    <row r="6726" customFormat="1" ht="13.5" x14ac:dyDescent="0.3"/>
    <row r="6727" customFormat="1" ht="13.5" x14ac:dyDescent="0.3"/>
    <row r="6728" customFormat="1" ht="13.5" x14ac:dyDescent="0.3"/>
    <row r="6729" customFormat="1" ht="13.5" x14ac:dyDescent="0.3"/>
    <row r="6730" customFormat="1" ht="13.5" x14ac:dyDescent="0.3"/>
    <row r="6731" customFormat="1" ht="13.5" x14ac:dyDescent="0.3"/>
    <row r="6732" customFormat="1" ht="13.5" x14ac:dyDescent="0.3"/>
    <row r="6733" customFormat="1" ht="13.5" x14ac:dyDescent="0.3"/>
    <row r="6734" customFormat="1" ht="13.5" x14ac:dyDescent="0.3"/>
    <row r="6735" customFormat="1" ht="13.5" x14ac:dyDescent="0.3"/>
    <row r="6736" customFormat="1" ht="13.5" x14ac:dyDescent="0.3"/>
    <row r="6737" customFormat="1" ht="13.5" x14ac:dyDescent="0.3"/>
    <row r="6738" customFormat="1" ht="13.5" x14ac:dyDescent="0.3"/>
    <row r="6739" customFormat="1" ht="13.5" x14ac:dyDescent="0.3"/>
    <row r="6740" customFormat="1" ht="13.5" x14ac:dyDescent="0.3"/>
    <row r="6741" customFormat="1" ht="13.5" x14ac:dyDescent="0.3"/>
    <row r="6742" customFormat="1" ht="13.5" x14ac:dyDescent="0.3"/>
    <row r="6743" customFormat="1" ht="13.5" x14ac:dyDescent="0.3"/>
    <row r="6744" customFormat="1" ht="13.5" x14ac:dyDescent="0.3"/>
    <row r="6745" customFormat="1" ht="13.5" x14ac:dyDescent="0.3"/>
    <row r="6746" customFormat="1" ht="13.5" x14ac:dyDescent="0.3"/>
    <row r="6747" customFormat="1" ht="13.5" x14ac:dyDescent="0.3"/>
    <row r="6748" customFormat="1" ht="13.5" x14ac:dyDescent="0.3"/>
    <row r="6749" customFormat="1" ht="13.5" x14ac:dyDescent="0.3"/>
    <row r="6750" customFormat="1" ht="13.5" x14ac:dyDescent="0.3"/>
    <row r="6751" customFormat="1" ht="13.5" x14ac:dyDescent="0.3"/>
    <row r="6752" customFormat="1" ht="13.5" x14ac:dyDescent="0.3"/>
    <row r="6753" customFormat="1" ht="13.5" x14ac:dyDescent="0.3"/>
    <row r="6754" customFormat="1" ht="13.5" x14ac:dyDescent="0.3"/>
    <row r="6755" customFormat="1" ht="13.5" x14ac:dyDescent="0.3"/>
    <row r="6756" customFormat="1" ht="13.5" x14ac:dyDescent="0.3"/>
    <row r="6757" customFormat="1" ht="13.5" x14ac:dyDescent="0.3"/>
    <row r="6758" customFormat="1" ht="13.5" x14ac:dyDescent="0.3"/>
    <row r="6759" customFormat="1" ht="13.5" x14ac:dyDescent="0.3"/>
    <row r="6760" customFormat="1" ht="13.5" x14ac:dyDescent="0.3"/>
    <row r="6761" customFormat="1" ht="13.5" x14ac:dyDescent="0.3"/>
    <row r="6762" customFormat="1" ht="13.5" x14ac:dyDescent="0.3"/>
    <row r="6763" customFormat="1" ht="13.5" x14ac:dyDescent="0.3"/>
    <row r="6764" customFormat="1" ht="13.5" x14ac:dyDescent="0.3"/>
    <row r="6765" customFormat="1" ht="13.5" x14ac:dyDescent="0.3"/>
    <row r="6766" customFormat="1" ht="13.5" x14ac:dyDescent="0.3"/>
    <row r="6767" customFormat="1" ht="13.5" x14ac:dyDescent="0.3"/>
    <row r="6768" customFormat="1" ht="13.5" x14ac:dyDescent="0.3"/>
    <row r="6769" customFormat="1" ht="13.5" x14ac:dyDescent="0.3"/>
    <row r="6770" customFormat="1" ht="13.5" x14ac:dyDescent="0.3"/>
    <row r="6771" customFormat="1" ht="13.5" x14ac:dyDescent="0.3"/>
    <row r="6772" customFormat="1" ht="13.5" x14ac:dyDescent="0.3"/>
    <row r="6773" customFormat="1" ht="13.5" x14ac:dyDescent="0.3"/>
    <row r="6774" customFormat="1" ht="13.5" x14ac:dyDescent="0.3"/>
    <row r="6775" customFormat="1" ht="13.5" x14ac:dyDescent="0.3"/>
    <row r="6776" customFormat="1" ht="13.5" x14ac:dyDescent="0.3"/>
    <row r="6777" customFormat="1" ht="13.5" x14ac:dyDescent="0.3"/>
    <row r="6778" customFormat="1" ht="13.5" x14ac:dyDescent="0.3"/>
    <row r="6779" customFormat="1" ht="13.5" x14ac:dyDescent="0.3"/>
    <row r="6780" customFormat="1" ht="13.5" x14ac:dyDescent="0.3"/>
    <row r="6781" customFormat="1" ht="13.5" x14ac:dyDescent="0.3"/>
    <row r="6782" customFormat="1" ht="13.5" x14ac:dyDescent="0.3"/>
    <row r="6783" customFormat="1" ht="13.5" x14ac:dyDescent="0.3"/>
    <row r="6784" customFormat="1" ht="13.5" x14ac:dyDescent="0.3"/>
    <row r="6785" customFormat="1" ht="13.5" x14ac:dyDescent="0.3"/>
    <row r="6786" customFormat="1" ht="13.5" x14ac:dyDescent="0.3"/>
    <row r="6787" customFormat="1" ht="13.5" x14ac:dyDescent="0.3"/>
    <row r="6788" customFormat="1" ht="13.5" x14ac:dyDescent="0.3"/>
    <row r="6789" customFormat="1" ht="13.5" x14ac:dyDescent="0.3"/>
    <row r="6790" customFormat="1" ht="13.5" x14ac:dyDescent="0.3"/>
    <row r="6791" customFormat="1" ht="13.5" x14ac:dyDescent="0.3"/>
    <row r="6792" customFormat="1" ht="13.5" x14ac:dyDescent="0.3"/>
    <row r="6793" customFormat="1" ht="13.5" x14ac:dyDescent="0.3"/>
    <row r="6794" customFormat="1" ht="13.5" x14ac:dyDescent="0.3"/>
    <row r="6795" customFormat="1" ht="13.5" x14ac:dyDescent="0.3"/>
    <row r="6796" customFormat="1" ht="13.5" x14ac:dyDescent="0.3"/>
    <row r="6797" customFormat="1" ht="13.5" x14ac:dyDescent="0.3"/>
    <row r="6798" customFormat="1" ht="13.5" x14ac:dyDescent="0.3"/>
    <row r="6799" customFormat="1" ht="13.5" x14ac:dyDescent="0.3"/>
    <row r="6800" customFormat="1" ht="13.5" x14ac:dyDescent="0.3"/>
    <row r="6801" customFormat="1" ht="13.5" x14ac:dyDescent="0.3"/>
    <row r="6802" customFormat="1" ht="13.5" x14ac:dyDescent="0.3"/>
    <row r="6803" customFormat="1" ht="13.5" x14ac:dyDescent="0.3"/>
    <row r="6804" customFormat="1" ht="13.5" x14ac:dyDescent="0.3"/>
    <row r="6805" customFormat="1" ht="13.5" x14ac:dyDescent="0.3"/>
    <row r="6806" customFormat="1" ht="13.5" x14ac:dyDescent="0.3"/>
    <row r="6807" customFormat="1" ht="13.5" x14ac:dyDescent="0.3"/>
    <row r="6808" customFormat="1" ht="13.5" x14ac:dyDescent="0.3"/>
    <row r="6809" customFormat="1" ht="13.5" x14ac:dyDescent="0.3"/>
    <row r="6810" customFormat="1" ht="13.5" x14ac:dyDescent="0.3"/>
    <row r="6811" customFormat="1" ht="13.5" x14ac:dyDescent="0.3"/>
    <row r="6812" customFormat="1" ht="13.5" x14ac:dyDescent="0.3"/>
    <row r="6813" customFormat="1" ht="13.5" x14ac:dyDescent="0.3"/>
    <row r="6814" customFormat="1" ht="13.5" x14ac:dyDescent="0.3"/>
    <row r="6815" customFormat="1" ht="13.5" x14ac:dyDescent="0.3"/>
    <row r="6816" customFormat="1" ht="13.5" x14ac:dyDescent="0.3"/>
    <row r="6817" customFormat="1" ht="13.5" x14ac:dyDescent="0.3"/>
    <row r="6818" customFormat="1" ht="13.5" x14ac:dyDescent="0.3"/>
    <row r="6819" customFormat="1" ht="13.5" x14ac:dyDescent="0.3"/>
    <row r="6820" customFormat="1" ht="13.5" x14ac:dyDescent="0.3"/>
    <row r="6821" customFormat="1" ht="13.5" x14ac:dyDescent="0.3"/>
    <row r="6822" customFormat="1" ht="13.5" x14ac:dyDescent="0.3"/>
    <row r="6823" customFormat="1" ht="13.5" x14ac:dyDescent="0.3"/>
    <row r="6824" customFormat="1" ht="13.5" x14ac:dyDescent="0.3"/>
    <row r="6825" customFormat="1" ht="13.5" x14ac:dyDescent="0.3"/>
    <row r="6826" customFormat="1" ht="13.5" x14ac:dyDescent="0.3"/>
    <row r="6827" customFormat="1" ht="13.5" x14ac:dyDescent="0.3"/>
    <row r="6828" customFormat="1" ht="13.5" x14ac:dyDescent="0.3"/>
    <row r="6829" customFormat="1" ht="13.5" x14ac:dyDescent="0.3"/>
    <row r="6830" customFormat="1" ht="13.5" x14ac:dyDescent="0.3"/>
    <row r="6831" customFormat="1" ht="13.5" x14ac:dyDescent="0.3"/>
    <row r="6832" customFormat="1" ht="13.5" x14ac:dyDescent="0.3"/>
    <row r="6833" customFormat="1" ht="13.5" x14ac:dyDescent="0.3"/>
    <row r="6834" customFormat="1" ht="13.5" x14ac:dyDescent="0.3"/>
    <row r="6835" customFormat="1" ht="13.5" x14ac:dyDescent="0.3"/>
    <row r="6836" customFormat="1" ht="13.5" x14ac:dyDescent="0.3"/>
    <row r="6837" customFormat="1" ht="13.5" x14ac:dyDescent="0.3"/>
    <row r="6838" customFormat="1" ht="13.5" x14ac:dyDescent="0.3"/>
    <row r="6839" customFormat="1" ht="13.5" x14ac:dyDescent="0.3"/>
    <row r="6840" customFormat="1" ht="13.5" x14ac:dyDescent="0.3"/>
    <row r="6841" customFormat="1" ht="13.5" x14ac:dyDescent="0.3"/>
    <row r="6842" customFormat="1" ht="13.5" x14ac:dyDescent="0.3"/>
    <row r="6843" customFormat="1" ht="13.5" x14ac:dyDescent="0.3"/>
    <row r="6844" customFormat="1" ht="13.5" x14ac:dyDescent="0.3"/>
    <row r="6845" customFormat="1" ht="13.5" x14ac:dyDescent="0.3"/>
    <row r="6846" customFormat="1" ht="13.5" x14ac:dyDescent="0.3"/>
    <row r="6847" customFormat="1" ht="13.5" x14ac:dyDescent="0.3"/>
    <row r="6848" customFormat="1" ht="13.5" x14ac:dyDescent="0.3"/>
    <row r="6849" customFormat="1" ht="13.5" x14ac:dyDescent="0.3"/>
    <row r="6850" customFormat="1" ht="13.5" x14ac:dyDescent="0.3"/>
    <row r="6851" customFormat="1" ht="13.5" x14ac:dyDescent="0.3"/>
    <row r="6852" customFormat="1" ht="13.5" x14ac:dyDescent="0.3"/>
    <row r="6853" customFormat="1" ht="13.5" x14ac:dyDescent="0.3"/>
    <row r="6854" customFormat="1" ht="13.5" x14ac:dyDescent="0.3"/>
    <row r="6855" customFormat="1" ht="13.5" x14ac:dyDescent="0.3"/>
    <row r="6856" customFormat="1" ht="13.5" x14ac:dyDescent="0.3"/>
    <row r="6857" customFormat="1" ht="13.5" x14ac:dyDescent="0.3"/>
    <row r="6858" customFormat="1" ht="13.5" x14ac:dyDescent="0.3"/>
    <row r="6859" customFormat="1" ht="13.5" x14ac:dyDescent="0.3"/>
    <row r="6860" customFormat="1" ht="13.5" x14ac:dyDescent="0.3"/>
    <row r="6861" customFormat="1" ht="13.5" x14ac:dyDescent="0.3"/>
    <row r="6862" customFormat="1" ht="13.5" x14ac:dyDescent="0.3"/>
    <row r="6863" customFormat="1" ht="13.5" x14ac:dyDescent="0.3"/>
    <row r="6864" customFormat="1" ht="13.5" x14ac:dyDescent="0.3"/>
    <row r="6865" customFormat="1" ht="13.5" x14ac:dyDescent="0.3"/>
    <row r="6866" customFormat="1" ht="13.5" x14ac:dyDescent="0.3"/>
    <row r="6867" customFormat="1" ht="13.5" x14ac:dyDescent="0.3"/>
    <row r="6868" customFormat="1" ht="13.5" x14ac:dyDescent="0.3"/>
    <row r="6869" customFormat="1" ht="13.5" x14ac:dyDescent="0.3"/>
    <row r="6870" customFormat="1" ht="13.5" x14ac:dyDescent="0.3"/>
    <row r="6871" customFormat="1" ht="13.5" x14ac:dyDescent="0.3"/>
    <row r="6872" customFormat="1" ht="13.5" x14ac:dyDescent="0.3"/>
    <row r="6873" customFormat="1" ht="13.5" x14ac:dyDescent="0.3"/>
    <row r="6874" customFormat="1" ht="13.5" x14ac:dyDescent="0.3"/>
    <row r="6875" customFormat="1" ht="13.5" x14ac:dyDescent="0.3"/>
    <row r="6876" customFormat="1" ht="13.5" x14ac:dyDescent="0.3"/>
    <row r="6877" customFormat="1" ht="13.5" x14ac:dyDescent="0.3"/>
    <row r="6878" customFormat="1" ht="13.5" x14ac:dyDescent="0.3"/>
    <row r="6879" customFormat="1" ht="13.5" x14ac:dyDescent="0.3"/>
    <row r="6880" customFormat="1" ht="13.5" x14ac:dyDescent="0.3"/>
    <row r="6881" customFormat="1" ht="13.5" x14ac:dyDescent="0.3"/>
    <row r="6882" customFormat="1" ht="13.5" x14ac:dyDescent="0.3"/>
    <row r="6883" customFormat="1" ht="13.5" x14ac:dyDescent="0.3"/>
    <row r="6884" customFormat="1" ht="13.5" x14ac:dyDescent="0.3"/>
    <row r="6885" customFormat="1" ht="13.5" x14ac:dyDescent="0.3"/>
    <row r="6886" customFormat="1" ht="13.5" x14ac:dyDescent="0.3"/>
    <row r="6887" customFormat="1" ht="13.5" x14ac:dyDescent="0.3"/>
    <row r="6888" customFormat="1" ht="13.5" x14ac:dyDescent="0.3"/>
    <row r="6889" customFormat="1" ht="13.5" x14ac:dyDescent="0.3"/>
    <row r="6890" customFormat="1" ht="13.5" x14ac:dyDescent="0.3"/>
    <row r="6891" customFormat="1" ht="13.5" x14ac:dyDescent="0.3"/>
    <row r="6892" customFormat="1" ht="13.5" x14ac:dyDescent="0.3"/>
    <row r="6893" customFormat="1" ht="13.5" x14ac:dyDescent="0.3"/>
    <row r="6894" customFormat="1" ht="13.5" x14ac:dyDescent="0.3"/>
    <row r="6895" customFormat="1" ht="13.5" x14ac:dyDescent="0.3"/>
    <row r="6896" customFormat="1" ht="13.5" x14ac:dyDescent="0.3"/>
    <row r="6897" customFormat="1" ht="13.5" x14ac:dyDescent="0.3"/>
    <row r="6898" customFormat="1" ht="13.5" x14ac:dyDescent="0.3"/>
    <row r="6899" customFormat="1" ht="13.5" x14ac:dyDescent="0.3"/>
    <row r="6900" customFormat="1" ht="13.5" x14ac:dyDescent="0.3"/>
    <row r="6901" customFormat="1" ht="13.5" x14ac:dyDescent="0.3"/>
    <row r="6902" customFormat="1" ht="13.5" x14ac:dyDescent="0.3"/>
    <row r="6903" customFormat="1" ht="13.5" x14ac:dyDescent="0.3"/>
    <row r="6904" customFormat="1" ht="13.5" x14ac:dyDescent="0.3"/>
    <row r="6905" customFormat="1" ht="13.5" x14ac:dyDescent="0.3"/>
    <row r="6906" customFormat="1" ht="13.5" x14ac:dyDescent="0.3"/>
    <row r="6907" customFormat="1" ht="13.5" x14ac:dyDescent="0.3"/>
    <row r="6908" customFormat="1" ht="13.5" x14ac:dyDescent="0.3"/>
    <row r="6909" customFormat="1" ht="13.5" x14ac:dyDescent="0.3"/>
    <row r="6910" customFormat="1" ht="13.5" x14ac:dyDescent="0.3"/>
    <row r="6911" customFormat="1" ht="13.5" x14ac:dyDescent="0.3"/>
    <row r="6912" customFormat="1" ht="13.5" x14ac:dyDescent="0.3"/>
    <row r="6913" customFormat="1" ht="13.5" x14ac:dyDescent="0.3"/>
    <row r="6914" customFormat="1" ht="13.5" x14ac:dyDescent="0.3"/>
    <row r="6915" customFormat="1" ht="13.5" x14ac:dyDescent="0.3"/>
    <row r="6916" customFormat="1" ht="13.5" x14ac:dyDescent="0.3"/>
    <row r="6917" customFormat="1" ht="13.5" x14ac:dyDescent="0.3"/>
    <row r="6918" customFormat="1" ht="13.5" x14ac:dyDescent="0.3"/>
    <row r="6919" customFormat="1" ht="13.5" x14ac:dyDescent="0.3"/>
    <row r="6920" customFormat="1" ht="13.5" x14ac:dyDescent="0.3"/>
    <row r="6921" customFormat="1" ht="13.5" x14ac:dyDescent="0.3"/>
    <row r="6922" customFormat="1" ht="13.5" x14ac:dyDescent="0.3"/>
    <row r="6923" customFormat="1" ht="13.5" x14ac:dyDescent="0.3"/>
    <row r="6924" customFormat="1" ht="13.5" x14ac:dyDescent="0.3"/>
    <row r="6925" customFormat="1" ht="13.5" x14ac:dyDescent="0.3"/>
    <row r="6926" customFormat="1" ht="13.5" x14ac:dyDescent="0.3"/>
    <row r="6927" customFormat="1" ht="13.5" x14ac:dyDescent="0.3"/>
    <row r="6928" customFormat="1" ht="13.5" x14ac:dyDescent="0.3"/>
    <row r="6929" customFormat="1" ht="13.5" x14ac:dyDescent="0.3"/>
    <row r="6930" customFormat="1" ht="13.5" x14ac:dyDescent="0.3"/>
    <row r="6931" customFormat="1" ht="13.5" x14ac:dyDescent="0.3"/>
    <row r="6932" customFormat="1" ht="13.5" x14ac:dyDescent="0.3"/>
    <row r="6933" customFormat="1" ht="13.5" x14ac:dyDescent="0.3"/>
    <row r="6934" customFormat="1" ht="13.5" x14ac:dyDescent="0.3"/>
    <row r="6935" customFormat="1" ht="13.5" x14ac:dyDescent="0.3"/>
    <row r="6936" customFormat="1" ht="13.5" x14ac:dyDescent="0.3"/>
    <row r="6937" customFormat="1" ht="13.5" x14ac:dyDescent="0.3"/>
    <row r="6938" customFormat="1" ht="13.5" x14ac:dyDescent="0.3"/>
    <row r="6939" customFormat="1" ht="13.5" x14ac:dyDescent="0.3"/>
    <row r="6940" customFormat="1" ht="13.5" x14ac:dyDescent="0.3"/>
    <row r="6941" customFormat="1" ht="13.5" x14ac:dyDescent="0.3"/>
    <row r="6942" customFormat="1" ht="13.5" x14ac:dyDescent="0.3"/>
    <row r="6943" customFormat="1" ht="13.5" x14ac:dyDescent="0.3"/>
    <row r="6944" customFormat="1" ht="13.5" x14ac:dyDescent="0.3"/>
    <row r="6945" customFormat="1" ht="13.5" x14ac:dyDescent="0.3"/>
    <row r="6946" customFormat="1" ht="13.5" x14ac:dyDescent="0.3"/>
    <row r="6947" customFormat="1" ht="13.5" x14ac:dyDescent="0.3"/>
    <row r="6948" customFormat="1" ht="13.5" x14ac:dyDescent="0.3"/>
    <row r="6949" customFormat="1" ht="13.5" x14ac:dyDescent="0.3"/>
    <row r="6950" customFormat="1" ht="13.5" x14ac:dyDescent="0.3"/>
    <row r="6951" customFormat="1" ht="13.5" x14ac:dyDescent="0.3"/>
    <row r="6952" customFormat="1" ht="13.5" x14ac:dyDescent="0.3"/>
    <row r="6953" customFormat="1" ht="13.5" x14ac:dyDescent="0.3"/>
    <row r="6954" customFormat="1" ht="13.5" x14ac:dyDescent="0.3"/>
    <row r="6955" customFormat="1" ht="13.5" x14ac:dyDescent="0.3"/>
    <row r="6956" customFormat="1" ht="13.5" x14ac:dyDescent="0.3"/>
    <row r="6957" customFormat="1" ht="13.5" x14ac:dyDescent="0.3"/>
    <row r="6958" customFormat="1" ht="13.5" x14ac:dyDescent="0.3"/>
    <row r="6959" customFormat="1" ht="13.5" x14ac:dyDescent="0.3"/>
    <row r="6960" customFormat="1" ht="13.5" x14ac:dyDescent="0.3"/>
    <row r="6961" customFormat="1" ht="13.5" x14ac:dyDescent="0.3"/>
    <row r="6962" customFormat="1" ht="13.5" x14ac:dyDescent="0.3"/>
    <row r="6963" customFormat="1" ht="13.5" x14ac:dyDescent="0.3"/>
    <row r="6964" customFormat="1" ht="13.5" x14ac:dyDescent="0.3"/>
    <row r="6965" customFormat="1" ht="13.5" x14ac:dyDescent="0.3"/>
    <row r="6966" customFormat="1" ht="13.5" x14ac:dyDescent="0.3"/>
    <row r="6967" customFormat="1" ht="13.5" x14ac:dyDescent="0.3"/>
    <row r="6968" customFormat="1" ht="13.5" x14ac:dyDescent="0.3"/>
    <row r="6969" customFormat="1" ht="13.5" x14ac:dyDescent="0.3"/>
    <row r="6970" customFormat="1" ht="13.5" x14ac:dyDescent="0.3"/>
    <row r="6971" customFormat="1" ht="13.5" x14ac:dyDescent="0.3"/>
    <row r="6972" customFormat="1" ht="13.5" x14ac:dyDescent="0.3"/>
    <row r="6973" customFormat="1" ht="13.5" x14ac:dyDescent="0.3"/>
    <row r="6974" customFormat="1" ht="13.5" x14ac:dyDescent="0.3"/>
    <row r="6975" customFormat="1" ht="13.5" x14ac:dyDescent="0.3"/>
    <row r="6976" customFormat="1" ht="13.5" x14ac:dyDescent="0.3"/>
    <row r="6977" customFormat="1" ht="13.5" x14ac:dyDescent="0.3"/>
    <row r="6978" customFormat="1" ht="13.5" x14ac:dyDescent="0.3"/>
    <row r="6979" customFormat="1" ht="13.5" x14ac:dyDescent="0.3"/>
    <row r="6980" customFormat="1" ht="13.5" x14ac:dyDescent="0.3"/>
    <row r="6981" customFormat="1" ht="13.5" x14ac:dyDescent="0.3"/>
    <row r="6982" customFormat="1" ht="13.5" x14ac:dyDescent="0.3"/>
    <row r="6983" customFormat="1" ht="13.5" x14ac:dyDescent="0.3"/>
    <row r="6984" customFormat="1" ht="13.5" x14ac:dyDescent="0.3"/>
    <row r="6985" customFormat="1" ht="13.5" x14ac:dyDescent="0.3"/>
    <row r="6986" customFormat="1" ht="13.5" x14ac:dyDescent="0.3"/>
    <row r="6987" customFormat="1" ht="13.5" x14ac:dyDescent="0.3"/>
    <row r="6988" customFormat="1" ht="13.5" x14ac:dyDescent="0.3"/>
    <row r="6989" customFormat="1" ht="13.5" x14ac:dyDescent="0.3"/>
    <row r="6990" customFormat="1" ht="13.5" x14ac:dyDescent="0.3"/>
    <row r="6991" customFormat="1" ht="13.5" x14ac:dyDescent="0.3"/>
    <row r="6992" customFormat="1" ht="13.5" x14ac:dyDescent="0.3"/>
    <row r="6993" customFormat="1" ht="13.5" x14ac:dyDescent="0.3"/>
    <row r="6994" customFormat="1" ht="13.5" x14ac:dyDescent="0.3"/>
    <row r="6995" customFormat="1" ht="13.5" x14ac:dyDescent="0.3"/>
    <row r="6996" customFormat="1" ht="13.5" x14ac:dyDescent="0.3"/>
    <row r="6997" customFormat="1" ht="13.5" x14ac:dyDescent="0.3"/>
    <row r="6998" customFormat="1" ht="13.5" x14ac:dyDescent="0.3"/>
    <row r="6999" customFormat="1" ht="13.5" x14ac:dyDescent="0.3"/>
    <row r="7000" customFormat="1" ht="13.5" x14ac:dyDescent="0.3"/>
    <row r="7001" customFormat="1" ht="13.5" x14ac:dyDescent="0.3"/>
    <row r="7002" customFormat="1" ht="13.5" x14ac:dyDescent="0.3"/>
    <row r="7003" customFormat="1" ht="13.5" x14ac:dyDescent="0.3"/>
    <row r="7004" customFormat="1" ht="13.5" x14ac:dyDescent="0.3"/>
    <row r="7005" customFormat="1" ht="13.5" x14ac:dyDescent="0.3"/>
    <row r="7006" customFormat="1" ht="13.5" x14ac:dyDescent="0.3"/>
    <row r="7007" customFormat="1" ht="13.5" x14ac:dyDescent="0.3"/>
    <row r="7008" customFormat="1" ht="13.5" x14ac:dyDescent="0.3"/>
    <row r="7009" customFormat="1" ht="13.5" x14ac:dyDescent="0.3"/>
    <row r="7010" customFormat="1" ht="13.5" x14ac:dyDescent="0.3"/>
    <row r="7011" customFormat="1" ht="13.5" x14ac:dyDescent="0.3"/>
    <row r="7012" customFormat="1" ht="13.5" x14ac:dyDescent="0.3"/>
    <row r="7013" customFormat="1" ht="13.5" x14ac:dyDescent="0.3"/>
    <row r="7014" customFormat="1" ht="13.5" x14ac:dyDescent="0.3"/>
    <row r="7015" customFormat="1" ht="13.5" x14ac:dyDescent="0.3"/>
    <row r="7016" customFormat="1" ht="13.5" x14ac:dyDescent="0.3"/>
    <row r="7017" customFormat="1" ht="13.5" x14ac:dyDescent="0.3"/>
    <row r="7018" customFormat="1" ht="13.5" x14ac:dyDescent="0.3"/>
    <row r="7019" customFormat="1" ht="13.5" x14ac:dyDescent="0.3"/>
    <row r="7020" customFormat="1" ht="13.5" x14ac:dyDescent="0.3"/>
    <row r="7021" customFormat="1" ht="13.5" x14ac:dyDescent="0.3"/>
    <row r="7022" customFormat="1" ht="13.5" x14ac:dyDescent="0.3"/>
    <row r="7023" customFormat="1" ht="13.5" x14ac:dyDescent="0.3"/>
    <row r="7024" customFormat="1" ht="13.5" x14ac:dyDescent="0.3"/>
    <row r="7025" customFormat="1" ht="13.5" x14ac:dyDescent="0.3"/>
    <row r="7026" customFormat="1" ht="13.5" x14ac:dyDescent="0.3"/>
    <row r="7027" customFormat="1" ht="13.5" x14ac:dyDescent="0.3"/>
    <row r="7028" customFormat="1" ht="13.5" x14ac:dyDescent="0.3"/>
    <row r="7029" customFormat="1" ht="13.5" x14ac:dyDescent="0.3"/>
    <row r="7030" customFormat="1" ht="13.5" x14ac:dyDescent="0.3"/>
    <row r="7031" customFormat="1" ht="13.5" x14ac:dyDescent="0.3"/>
    <row r="7032" customFormat="1" ht="13.5" x14ac:dyDescent="0.3"/>
    <row r="7033" customFormat="1" ht="13.5" x14ac:dyDescent="0.3"/>
    <row r="7034" customFormat="1" ht="13.5" x14ac:dyDescent="0.3"/>
    <row r="7035" customFormat="1" ht="13.5" x14ac:dyDescent="0.3"/>
    <row r="7036" customFormat="1" ht="13.5" x14ac:dyDescent="0.3"/>
    <row r="7037" customFormat="1" ht="13.5" x14ac:dyDescent="0.3"/>
    <row r="7038" customFormat="1" ht="13.5" x14ac:dyDescent="0.3"/>
    <row r="7039" customFormat="1" ht="13.5" x14ac:dyDescent="0.3"/>
    <row r="7040" customFormat="1" ht="13.5" x14ac:dyDescent="0.3"/>
    <row r="7041" customFormat="1" ht="13.5" x14ac:dyDescent="0.3"/>
    <row r="7042" customFormat="1" ht="13.5" x14ac:dyDescent="0.3"/>
    <row r="7043" customFormat="1" ht="13.5" x14ac:dyDescent="0.3"/>
    <row r="7044" customFormat="1" ht="13.5" x14ac:dyDescent="0.3"/>
    <row r="7045" customFormat="1" ht="13.5" x14ac:dyDescent="0.3"/>
    <row r="7046" customFormat="1" ht="13.5" x14ac:dyDescent="0.3"/>
    <row r="7047" customFormat="1" ht="13.5" x14ac:dyDescent="0.3"/>
    <row r="7048" customFormat="1" ht="13.5" x14ac:dyDescent="0.3"/>
    <row r="7049" customFormat="1" ht="13.5" x14ac:dyDescent="0.3"/>
    <row r="7050" customFormat="1" ht="13.5" x14ac:dyDescent="0.3"/>
    <row r="7051" customFormat="1" ht="13.5" x14ac:dyDescent="0.3"/>
    <row r="7052" customFormat="1" ht="13.5" x14ac:dyDescent="0.3"/>
    <row r="7053" customFormat="1" ht="13.5" x14ac:dyDescent="0.3"/>
    <row r="7054" customFormat="1" ht="13.5" x14ac:dyDescent="0.3"/>
    <row r="7055" customFormat="1" ht="13.5" x14ac:dyDescent="0.3"/>
    <row r="7056" customFormat="1" ht="13.5" x14ac:dyDescent="0.3"/>
    <row r="7057" customFormat="1" ht="13.5" x14ac:dyDescent="0.3"/>
    <row r="7058" customFormat="1" ht="13.5" x14ac:dyDescent="0.3"/>
    <row r="7059" customFormat="1" ht="13.5" x14ac:dyDescent="0.3"/>
    <row r="7060" customFormat="1" ht="13.5" x14ac:dyDescent="0.3"/>
    <row r="7061" customFormat="1" ht="13.5" x14ac:dyDescent="0.3"/>
    <row r="7062" customFormat="1" ht="13.5" x14ac:dyDescent="0.3"/>
    <row r="7063" customFormat="1" ht="13.5" x14ac:dyDescent="0.3"/>
    <row r="7064" customFormat="1" ht="13.5" x14ac:dyDescent="0.3"/>
    <row r="7065" customFormat="1" ht="13.5" x14ac:dyDescent="0.3"/>
    <row r="7066" customFormat="1" ht="13.5" x14ac:dyDescent="0.3"/>
    <row r="7067" customFormat="1" ht="13.5" x14ac:dyDescent="0.3"/>
    <row r="7068" customFormat="1" ht="13.5" x14ac:dyDescent="0.3"/>
    <row r="7069" customFormat="1" ht="13.5" x14ac:dyDescent="0.3"/>
    <row r="7070" customFormat="1" ht="13.5" x14ac:dyDescent="0.3"/>
    <row r="7071" customFormat="1" ht="13.5" x14ac:dyDescent="0.3"/>
    <row r="7072" customFormat="1" ht="13.5" x14ac:dyDescent="0.3"/>
    <row r="7073" customFormat="1" ht="13.5" x14ac:dyDescent="0.3"/>
    <row r="7074" customFormat="1" ht="13.5" x14ac:dyDescent="0.3"/>
    <row r="7075" customFormat="1" ht="13.5" x14ac:dyDescent="0.3"/>
    <row r="7076" customFormat="1" ht="13.5" x14ac:dyDescent="0.3"/>
    <row r="7077" customFormat="1" ht="13.5" x14ac:dyDescent="0.3"/>
    <row r="7078" customFormat="1" ht="13.5" x14ac:dyDescent="0.3"/>
    <row r="7079" customFormat="1" ht="13.5" x14ac:dyDescent="0.3"/>
    <row r="7080" customFormat="1" ht="13.5" x14ac:dyDescent="0.3"/>
    <row r="7081" customFormat="1" ht="13.5" x14ac:dyDescent="0.3"/>
    <row r="7082" customFormat="1" ht="13.5" x14ac:dyDescent="0.3"/>
    <row r="7083" customFormat="1" ht="13.5" x14ac:dyDescent="0.3"/>
    <row r="7084" customFormat="1" ht="13.5" x14ac:dyDescent="0.3"/>
    <row r="7085" customFormat="1" ht="13.5" x14ac:dyDescent="0.3"/>
    <row r="7086" customFormat="1" ht="13.5" x14ac:dyDescent="0.3"/>
    <row r="7087" customFormat="1" ht="13.5" x14ac:dyDescent="0.3"/>
    <row r="7088" customFormat="1" ht="13.5" x14ac:dyDescent="0.3"/>
    <row r="7089" customFormat="1" ht="13.5" x14ac:dyDescent="0.3"/>
    <row r="7090" customFormat="1" ht="13.5" x14ac:dyDescent="0.3"/>
    <row r="7091" customFormat="1" ht="13.5" x14ac:dyDescent="0.3"/>
    <row r="7092" customFormat="1" ht="13.5" x14ac:dyDescent="0.3"/>
    <row r="7093" customFormat="1" ht="13.5" x14ac:dyDescent="0.3"/>
    <row r="7094" customFormat="1" ht="13.5" x14ac:dyDescent="0.3"/>
    <row r="7095" customFormat="1" ht="13.5" x14ac:dyDescent="0.3"/>
    <row r="7096" customFormat="1" ht="13.5" x14ac:dyDescent="0.3"/>
    <row r="7097" customFormat="1" ht="13.5" x14ac:dyDescent="0.3"/>
    <row r="7098" customFormat="1" ht="13.5" x14ac:dyDescent="0.3"/>
    <row r="7099" customFormat="1" ht="13.5" x14ac:dyDescent="0.3"/>
    <row r="7100" customFormat="1" ht="13.5" x14ac:dyDescent="0.3"/>
    <row r="7101" customFormat="1" ht="13.5" x14ac:dyDescent="0.3"/>
    <row r="7102" customFormat="1" ht="13.5" x14ac:dyDescent="0.3"/>
    <row r="7103" customFormat="1" ht="13.5" x14ac:dyDescent="0.3"/>
    <row r="7104" customFormat="1" ht="13.5" x14ac:dyDescent="0.3"/>
    <row r="7105" customFormat="1" ht="13.5" x14ac:dyDescent="0.3"/>
    <row r="7106" customFormat="1" ht="13.5" x14ac:dyDescent="0.3"/>
    <row r="7107" customFormat="1" ht="13.5" x14ac:dyDescent="0.3"/>
    <row r="7108" customFormat="1" ht="13.5" x14ac:dyDescent="0.3"/>
    <row r="7109" customFormat="1" ht="13.5" x14ac:dyDescent="0.3"/>
    <row r="7110" customFormat="1" ht="13.5" x14ac:dyDescent="0.3"/>
    <row r="7111" customFormat="1" ht="13.5" x14ac:dyDescent="0.3"/>
    <row r="7112" customFormat="1" ht="13.5" x14ac:dyDescent="0.3"/>
    <row r="7113" customFormat="1" ht="13.5" x14ac:dyDescent="0.3"/>
    <row r="7114" customFormat="1" ht="13.5" x14ac:dyDescent="0.3"/>
    <row r="7115" customFormat="1" ht="13.5" x14ac:dyDescent="0.3"/>
    <row r="7116" customFormat="1" ht="13.5" x14ac:dyDescent="0.3"/>
    <row r="7117" customFormat="1" ht="13.5" x14ac:dyDescent="0.3"/>
    <row r="7118" customFormat="1" ht="13.5" x14ac:dyDescent="0.3"/>
    <row r="7119" customFormat="1" ht="13.5" x14ac:dyDescent="0.3"/>
    <row r="7120" customFormat="1" ht="13.5" x14ac:dyDescent="0.3"/>
    <row r="7121" customFormat="1" ht="13.5" x14ac:dyDescent="0.3"/>
    <row r="7122" customFormat="1" ht="13.5" x14ac:dyDescent="0.3"/>
    <row r="7123" customFormat="1" ht="13.5" x14ac:dyDescent="0.3"/>
    <row r="7124" customFormat="1" ht="13.5" x14ac:dyDescent="0.3"/>
    <row r="7125" customFormat="1" ht="13.5" x14ac:dyDescent="0.3"/>
    <row r="7126" customFormat="1" ht="13.5" x14ac:dyDescent="0.3"/>
    <row r="7127" customFormat="1" ht="13.5" x14ac:dyDescent="0.3"/>
    <row r="7128" customFormat="1" ht="13.5" x14ac:dyDescent="0.3"/>
    <row r="7129" customFormat="1" ht="13.5" x14ac:dyDescent="0.3"/>
    <row r="7130" customFormat="1" ht="13.5" x14ac:dyDescent="0.3"/>
    <row r="7131" customFormat="1" ht="13.5" x14ac:dyDescent="0.3"/>
    <row r="7132" customFormat="1" ht="13.5" x14ac:dyDescent="0.3"/>
    <row r="7133" customFormat="1" ht="13.5" x14ac:dyDescent="0.3"/>
    <row r="7134" customFormat="1" ht="13.5" x14ac:dyDescent="0.3"/>
    <row r="7135" customFormat="1" ht="13.5" x14ac:dyDescent="0.3"/>
    <row r="7136" customFormat="1" ht="13.5" x14ac:dyDescent="0.3"/>
    <row r="7137" customFormat="1" ht="13.5" x14ac:dyDescent="0.3"/>
    <row r="7138" customFormat="1" ht="13.5" x14ac:dyDescent="0.3"/>
    <row r="7139" customFormat="1" ht="13.5" x14ac:dyDescent="0.3"/>
    <row r="7140" customFormat="1" ht="13.5" x14ac:dyDescent="0.3"/>
    <row r="7141" customFormat="1" ht="13.5" x14ac:dyDescent="0.3"/>
    <row r="7142" customFormat="1" ht="13.5" x14ac:dyDescent="0.3"/>
    <row r="7143" customFormat="1" ht="13.5" x14ac:dyDescent="0.3"/>
    <row r="7144" customFormat="1" ht="13.5" x14ac:dyDescent="0.3"/>
    <row r="7145" customFormat="1" ht="13.5" x14ac:dyDescent="0.3"/>
    <row r="7146" customFormat="1" ht="13.5" x14ac:dyDescent="0.3"/>
    <row r="7147" customFormat="1" ht="13.5" x14ac:dyDescent="0.3"/>
    <row r="7148" customFormat="1" ht="13.5" x14ac:dyDescent="0.3"/>
    <row r="7149" customFormat="1" ht="13.5" x14ac:dyDescent="0.3"/>
    <row r="7150" customFormat="1" ht="13.5" x14ac:dyDescent="0.3"/>
    <row r="7151" customFormat="1" ht="13.5" x14ac:dyDescent="0.3"/>
    <row r="7152" customFormat="1" ht="13.5" x14ac:dyDescent="0.3"/>
    <row r="7153" customFormat="1" ht="13.5" x14ac:dyDescent="0.3"/>
    <row r="7154" customFormat="1" ht="13.5" x14ac:dyDescent="0.3"/>
    <row r="7155" customFormat="1" ht="13.5" x14ac:dyDescent="0.3"/>
    <row r="7156" customFormat="1" ht="13.5" x14ac:dyDescent="0.3"/>
    <row r="7157" customFormat="1" ht="13.5" x14ac:dyDescent="0.3"/>
    <row r="7158" customFormat="1" ht="13.5" x14ac:dyDescent="0.3"/>
    <row r="7159" customFormat="1" ht="13.5" x14ac:dyDescent="0.3"/>
    <row r="7160" customFormat="1" ht="13.5" x14ac:dyDescent="0.3"/>
    <row r="7161" customFormat="1" ht="13.5" x14ac:dyDescent="0.3"/>
    <row r="7162" customFormat="1" ht="13.5" x14ac:dyDescent="0.3"/>
    <row r="7163" customFormat="1" ht="13.5" x14ac:dyDescent="0.3"/>
    <row r="7164" customFormat="1" ht="13.5" x14ac:dyDescent="0.3"/>
    <row r="7165" customFormat="1" ht="13.5" x14ac:dyDescent="0.3"/>
    <row r="7166" customFormat="1" ht="13.5" x14ac:dyDescent="0.3"/>
    <row r="7167" customFormat="1" ht="13.5" x14ac:dyDescent="0.3"/>
    <row r="7168" customFormat="1" ht="13.5" x14ac:dyDescent="0.3"/>
    <row r="7169" customFormat="1" ht="13.5" x14ac:dyDescent="0.3"/>
    <row r="7170" customFormat="1" ht="13.5" x14ac:dyDescent="0.3"/>
    <row r="7171" customFormat="1" ht="13.5" x14ac:dyDescent="0.3"/>
    <row r="7172" customFormat="1" ht="13.5" x14ac:dyDescent="0.3"/>
    <row r="7173" customFormat="1" ht="13.5" x14ac:dyDescent="0.3"/>
    <row r="7174" customFormat="1" ht="13.5" x14ac:dyDescent="0.3"/>
    <row r="7175" customFormat="1" ht="13.5" x14ac:dyDescent="0.3"/>
    <row r="7176" customFormat="1" ht="13.5" x14ac:dyDescent="0.3"/>
    <row r="7177" customFormat="1" ht="13.5" x14ac:dyDescent="0.3"/>
    <row r="7178" customFormat="1" ht="13.5" x14ac:dyDescent="0.3"/>
    <row r="7179" customFormat="1" ht="13.5" x14ac:dyDescent="0.3"/>
    <row r="7180" customFormat="1" ht="13.5" x14ac:dyDescent="0.3"/>
    <row r="7181" customFormat="1" ht="13.5" x14ac:dyDescent="0.3"/>
    <row r="7182" customFormat="1" ht="13.5" x14ac:dyDescent="0.3"/>
    <row r="7183" customFormat="1" ht="13.5" x14ac:dyDescent="0.3"/>
    <row r="7184" customFormat="1" ht="13.5" x14ac:dyDescent="0.3"/>
    <row r="7185" customFormat="1" ht="13.5" x14ac:dyDescent="0.3"/>
    <row r="7186" customFormat="1" ht="13.5" x14ac:dyDescent="0.3"/>
    <row r="7187" customFormat="1" ht="13.5" x14ac:dyDescent="0.3"/>
    <row r="7188" customFormat="1" ht="13.5" x14ac:dyDescent="0.3"/>
    <row r="7189" customFormat="1" ht="13.5" x14ac:dyDescent="0.3"/>
    <row r="7190" customFormat="1" ht="13.5" x14ac:dyDescent="0.3"/>
    <row r="7191" customFormat="1" ht="13.5" x14ac:dyDescent="0.3"/>
    <row r="7192" customFormat="1" ht="13.5" x14ac:dyDescent="0.3"/>
    <row r="7193" customFormat="1" ht="13.5" x14ac:dyDescent="0.3"/>
    <row r="7194" customFormat="1" ht="13.5" x14ac:dyDescent="0.3"/>
    <row r="7195" customFormat="1" ht="13.5" x14ac:dyDescent="0.3"/>
    <row r="7196" customFormat="1" ht="13.5" x14ac:dyDescent="0.3"/>
    <row r="7197" customFormat="1" ht="13.5" x14ac:dyDescent="0.3"/>
    <row r="7198" customFormat="1" ht="13.5" x14ac:dyDescent="0.3"/>
    <row r="7199" customFormat="1" ht="13.5" x14ac:dyDescent="0.3"/>
    <row r="7200" customFormat="1" ht="13.5" x14ac:dyDescent="0.3"/>
    <row r="7201" customFormat="1" ht="13.5" x14ac:dyDescent="0.3"/>
    <row r="7202" customFormat="1" ht="13.5" x14ac:dyDescent="0.3"/>
    <row r="7203" customFormat="1" ht="13.5" x14ac:dyDescent="0.3"/>
    <row r="7204" customFormat="1" ht="13.5" x14ac:dyDescent="0.3"/>
    <row r="7205" customFormat="1" ht="13.5" x14ac:dyDescent="0.3"/>
    <row r="7206" customFormat="1" ht="13.5" x14ac:dyDescent="0.3"/>
    <row r="7207" customFormat="1" ht="13.5" x14ac:dyDescent="0.3"/>
    <row r="7208" customFormat="1" ht="13.5" x14ac:dyDescent="0.3"/>
    <row r="7209" customFormat="1" ht="13.5" x14ac:dyDescent="0.3"/>
    <row r="7210" customFormat="1" ht="13.5" x14ac:dyDescent="0.3"/>
    <row r="7211" customFormat="1" ht="13.5" x14ac:dyDescent="0.3"/>
    <row r="7212" customFormat="1" ht="13.5" x14ac:dyDescent="0.3"/>
    <row r="7213" customFormat="1" ht="13.5" x14ac:dyDescent="0.3"/>
    <row r="7214" customFormat="1" ht="13.5" x14ac:dyDescent="0.3"/>
    <row r="7215" customFormat="1" ht="13.5" x14ac:dyDescent="0.3"/>
    <row r="7216" customFormat="1" ht="13.5" x14ac:dyDescent="0.3"/>
    <row r="7217" customFormat="1" ht="13.5" x14ac:dyDescent="0.3"/>
    <row r="7218" customFormat="1" ht="13.5" x14ac:dyDescent="0.3"/>
    <row r="7219" customFormat="1" ht="13.5" x14ac:dyDescent="0.3"/>
    <row r="7220" customFormat="1" ht="13.5" x14ac:dyDescent="0.3"/>
    <row r="7221" customFormat="1" ht="13.5" x14ac:dyDescent="0.3"/>
    <row r="7222" customFormat="1" ht="13.5" x14ac:dyDescent="0.3"/>
    <row r="7223" customFormat="1" ht="13.5" x14ac:dyDescent="0.3"/>
    <row r="7224" customFormat="1" ht="13.5" x14ac:dyDescent="0.3"/>
    <row r="7225" customFormat="1" ht="13.5" x14ac:dyDescent="0.3"/>
    <row r="7226" customFormat="1" ht="13.5" x14ac:dyDescent="0.3"/>
    <row r="7227" customFormat="1" ht="13.5" x14ac:dyDescent="0.3"/>
    <row r="7228" customFormat="1" ht="13.5" x14ac:dyDescent="0.3"/>
    <row r="7229" customFormat="1" ht="13.5" x14ac:dyDescent="0.3"/>
    <row r="7230" customFormat="1" ht="13.5" x14ac:dyDescent="0.3"/>
    <row r="7231" customFormat="1" ht="13.5" x14ac:dyDescent="0.3"/>
    <row r="7232" customFormat="1" ht="13.5" x14ac:dyDescent="0.3"/>
    <row r="7233" customFormat="1" ht="13.5" x14ac:dyDescent="0.3"/>
    <row r="7234" customFormat="1" ht="13.5" x14ac:dyDescent="0.3"/>
    <row r="7235" customFormat="1" ht="13.5" x14ac:dyDescent="0.3"/>
    <row r="7236" customFormat="1" ht="13.5" x14ac:dyDescent="0.3"/>
    <row r="7237" customFormat="1" ht="13.5" x14ac:dyDescent="0.3"/>
    <row r="7238" customFormat="1" ht="13.5" x14ac:dyDescent="0.3"/>
    <row r="7239" customFormat="1" ht="13.5" x14ac:dyDescent="0.3"/>
    <row r="7240" customFormat="1" ht="13.5" x14ac:dyDescent="0.3"/>
    <row r="7241" customFormat="1" ht="13.5" x14ac:dyDescent="0.3"/>
    <row r="7242" customFormat="1" ht="13.5" x14ac:dyDescent="0.3"/>
    <row r="7243" customFormat="1" ht="13.5" x14ac:dyDescent="0.3"/>
    <row r="7244" customFormat="1" ht="13.5" x14ac:dyDescent="0.3"/>
    <row r="7245" customFormat="1" ht="13.5" x14ac:dyDescent="0.3"/>
    <row r="7246" customFormat="1" ht="13.5" x14ac:dyDescent="0.3"/>
    <row r="7247" customFormat="1" ht="13.5" x14ac:dyDescent="0.3"/>
    <row r="7248" customFormat="1" ht="13.5" x14ac:dyDescent="0.3"/>
    <row r="7249" customFormat="1" ht="13.5" x14ac:dyDescent="0.3"/>
    <row r="7250" customFormat="1" ht="13.5" x14ac:dyDescent="0.3"/>
    <row r="7251" customFormat="1" ht="13.5" x14ac:dyDescent="0.3"/>
    <row r="7252" customFormat="1" ht="13.5" x14ac:dyDescent="0.3"/>
    <row r="7253" customFormat="1" ht="13.5" x14ac:dyDescent="0.3"/>
    <row r="7254" customFormat="1" ht="13.5" x14ac:dyDescent="0.3"/>
    <row r="7255" customFormat="1" ht="13.5" x14ac:dyDescent="0.3"/>
    <row r="7256" customFormat="1" ht="13.5" x14ac:dyDescent="0.3"/>
    <row r="7257" customFormat="1" ht="13.5" x14ac:dyDescent="0.3"/>
    <row r="7258" customFormat="1" ht="13.5" x14ac:dyDescent="0.3"/>
    <row r="7259" customFormat="1" ht="13.5" x14ac:dyDescent="0.3"/>
    <row r="7260" customFormat="1" ht="13.5" x14ac:dyDescent="0.3"/>
    <row r="7261" customFormat="1" ht="13.5" x14ac:dyDescent="0.3"/>
    <row r="7262" customFormat="1" ht="13.5" x14ac:dyDescent="0.3"/>
    <row r="7263" customFormat="1" ht="13.5" x14ac:dyDescent="0.3"/>
    <row r="7264" customFormat="1" ht="13.5" x14ac:dyDescent="0.3"/>
    <row r="7265" customFormat="1" ht="13.5" x14ac:dyDescent="0.3"/>
    <row r="7266" customFormat="1" ht="13.5" x14ac:dyDescent="0.3"/>
    <row r="7267" customFormat="1" ht="13.5" x14ac:dyDescent="0.3"/>
    <row r="7268" customFormat="1" ht="13.5" x14ac:dyDescent="0.3"/>
    <row r="7269" customFormat="1" ht="13.5" x14ac:dyDescent="0.3"/>
    <row r="7270" customFormat="1" ht="13.5" x14ac:dyDescent="0.3"/>
    <row r="7271" customFormat="1" ht="13.5" x14ac:dyDescent="0.3"/>
    <row r="7272" customFormat="1" ht="13.5" x14ac:dyDescent="0.3"/>
    <row r="7273" customFormat="1" ht="13.5" x14ac:dyDescent="0.3"/>
    <row r="7274" customFormat="1" ht="13.5" x14ac:dyDescent="0.3"/>
    <row r="7275" customFormat="1" ht="13.5" x14ac:dyDescent="0.3"/>
    <row r="7276" customFormat="1" ht="13.5" x14ac:dyDescent="0.3"/>
    <row r="7277" customFormat="1" ht="13.5" x14ac:dyDescent="0.3"/>
    <row r="7278" customFormat="1" ht="13.5" x14ac:dyDescent="0.3"/>
    <row r="7279" customFormat="1" ht="13.5" x14ac:dyDescent="0.3"/>
    <row r="7280" customFormat="1" ht="13.5" x14ac:dyDescent="0.3"/>
    <row r="7281" customFormat="1" ht="13.5" x14ac:dyDescent="0.3"/>
    <row r="7282" customFormat="1" ht="13.5" x14ac:dyDescent="0.3"/>
    <row r="7283" customFormat="1" ht="13.5" x14ac:dyDescent="0.3"/>
    <row r="7284" customFormat="1" ht="13.5" x14ac:dyDescent="0.3"/>
    <row r="7285" customFormat="1" ht="13.5" x14ac:dyDescent="0.3"/>
    <row r="7286" customFormat="1" ht="13.5" x14ac:dyDescent="0.3"/>
    <row r="7287" customFormat="1" ht="13.5" x14ac:dyDescent="0.3"/>
    <row r="7288" customFormat="1" ht="13.5" x14ac:dyDescent="0.3"/>
    <row r="7289" customFormat="1" ht="13.5" x14ac:dyDescent="0.3"/>
    <row r="7290" customFormat="1" ht="13.5" x14ac:dyDescent="0.3"/>
    <row r="7291" customFormat="1" ht="13.5" x14ac:dyDescent="0.3"/>
    <row r="7292" customFormat="1" ht="13.5" x14ac:dyDescent="0.3"/>
    <row r="7293" customFormat="1" ht="13.5" x14ac:dyDescent="0.3"/>
    <row r="7294" customFormat="1" ht="13.5" x14ac:dyDescent="0.3"/>
    <row r="7295" customFormat="1" ht="13.5" x14ac:dyDescent="0.3"/>
    <row r="7296" customFormat="1" ht="13.5" x14ac:dyDescent="0.3"/>
    <row r="7297" customFormat="1" ht="13.5" x14ac:dyDescent="0.3"/>
    <row r="7298" customFormat="1" ht="13.5" x14ac:dyDescent="0.3"/>
    <row r="7299" customFormat="1" ht="13.5" x14ac:dyDescent="0.3"/>
    <row r="7300" customFormat="1" ht="13.5" x14ac:dyDescent="0.3"/>
    <row r="7301" customFormat="1" ht="13.5" x14ac:dyDescent="0.3"/>
    <row r="7302" customFormat="1" ht="13.5" x14ac:dyDescent="0.3"/>
    <row r="7303" customFormat="1" ht="13.5" x14ac:dyDescent="0.3"/>
    <row r="7304" customFormat="1" ht="13.5" x14ac:dyDescent="0.3"/>
    <row r="7305" customFormat="1" ht="13.5" x14ac:dyDescent="0.3"/>
    <row r="7306" customFormat="1" ht="13.5" x14ac:dyDescent="0.3"/>
    <row r="7307" customFormat="1" ht="13.5" x14ac:dyDescent="0.3"/>
    <row r="7308" customFormat="1" ht="13.5" x14ac:dyDescent="0.3"/>
    <row r="7309" customFormat="1" ht="13.5" x14ac:dyDescent="0.3"/>
    <row r="7310" customFormat="1" ht="13.5" x14ac:dyDescent="0.3"/>
    <row r="7311" customFormat="1" ht="13.5" x14ac:dyDescent="0.3"/>
    <row r="7312" customFormat="1" ht="13.5" x14ac:dyDescent="0.3"/>
    <row r="7313" customFormat="1" ht="13.5" x14ac:dyDescent="0.3"/>
    <row r="7314" customFormat="1" ht="13.5" x14ac:dyDescent="0.3"/>
    <row r="7315" customFormat="1" ht="13.5" x14ac:dyDescent="0.3"/>
    <row r="7316" customFormat="1" ht="13.5" x14ac:dyDescent="0.3"/>
    <row r="7317" customFormat="1" ht="13.5" x14ac:dyDescent="0.3"/>
    <row r="7318" customFormat="1" ht="13.5" x14ac:dyDescent="0.3"/>
    <row r="7319" customFormat="1" ht="13.5" x14ac:dyDescent="0.3"/>
    <row r="7320" customFormat="1" ht="13.5" x14ac:dyDescent="0.3"/>
    <row r="7321" customFormat="1" ht="13.5" x14ac:dyDescent="0.3"/>
    <row r="7322" customFormat="1" ht="13.5" x14ac:dyDescent="0.3"/>
    <row r="7323" customFormat="1" ht="13.5" x14ac:dyDescent="0.3"/>
    <row r="7324" customFormat="1" ht="13.5" x14ac:dyDescent="0.3"/>
    <row r="7325" customFormat="1" ht="13.5" x14ac:dyDescent="0.3"/>
    <row r="7326" customFormat="1" ht="13.5" x14ac:dyDescent="0.3"/>
    <row r="7327" customFormat="1" ht="13.5" x14ac:dyDescent="0.3"/>
    <row r="7328" customFormat="1" ht="13.5" x14ac:dyDescent="0.3"/>
    <row r="7329" customFormat="1" ht="13.5" x14ac:dyDescent="0.3"/>
    <row r="7330" customFormat="1" ht="13.5" x14ac:dyDescent="0.3"/>
    <row r="7331" customFormat="1" ht="13.5" x14ac:dyDescent="0.3"/>
    <row r="7332" customFormat="1" ht="13.5" x14ac:dyDescent="0.3"/>
    <row r="7333" customFormat="1" ht="13.5" x14ac:dyDescent="0.3"/>
    <row r="7334" customFormat="1" ht="13.5" x14ac:dyDescent="0.3"/>
    <row r="7335" customFormat="1" ht="13.5" x14ac:dyDescent="0.3"/>
    <row r="7336" customFormat="1" ht="13.5" x14ac:dyDescent="0.3"/>
    <row r="7337" customFormat="1" ht="13.5" x14ac:dyDescent="0.3"/>
    <row r="7338" customFormat="1" ht="13.5" x14ac:dyDescent="0.3"/>
    <row r="7339" customFormat="1" ht="13.5" x14ac:dyDescent="0.3"/>
    <row r="7340" customFormat="1" ht="13.5" x14ac:dyDescent="0.3"/>
    <row r="7341" customFormat="1" ht="13.5" x14ac:dyDescent="0.3"/>
    <row r="7342" customFormat="1" ht="13.5" x14ac:dyDescent="0.3"/>
    <row r="7343" customFormat="1" ht="13.5" x14ac:dyDescent="0.3"/>
    <row r="7344" customFormat="1" ht="13.5" x14ac:dyDescent="0.3"/>
    <row r="7345" customFormat="1" ht="13.5" x14ac:dyDescent="0.3"/>
    <row r="7346" customFormat="1" ht="13.5" x14ac:dyDescent="0.3"/>
    <row r="7347" customFormat="1" ht="13.5" x14ac:dyDescent="0.3"/>
    <row r="7348" customFormat="1" ht="13.5" x14ac:dyDescent="0.3"/>
    <row r="7349" customFormat="1" ht="13.5" x14ac:dyDescent="0.3"/>
    <row r="7350" customFormat="1" ht="13.5" x14ac:dyDescent="0.3"/>
    <row r="7351" customFormat="1" ht="13.5" x14ac:dyDescent="0.3"/>
    <row r="7352" customFormat="1" ht="13.5" x14ac:dyDescent="0.3"/>
    <row r="7353" customFormat="1" ht="13.5" x14ac:dyDescent="0.3"/>
    <row r="7354" customFormat="1" ht="13.5" x14ac:dyDescent="0.3"/>
    <row r="7355" customFormat="1" ht="13.5" x14ac:dyDescent="0.3"/>
    <row r="7356" customFormat="1" ht="13.5" x14ac:dyDescent="0.3"/>
    <row r="7357" customFormat="1" ht="13.5" x14ac:dyDescent="0.3"/>
    <row r="7358" customFormat="1" ht="13.5" x14ac:dyDescent="0.3"/>
    <row r="7359" customFormat="1" ht="13.5" x14ac:dyDescent="0.3"/>
    <row r="7360" customFormat="1" ht="13.5" x14ac:dyDescent="0.3"/>
    <row r="7361" customFormat="1" ht="13.5" x14ac:dyDescent="0.3"/>
    <row r="7362" customFormat="1" ht="13.5" x14ac:dyDescent="0.3"/>
    <row r="7363" customFormat="1" ht="13.5" x14ac:dyDescent="0.3"/>
    <row r="7364" customFormat="1" ht="13.5" x14ac:dyDescent="0.3"/>
    <row r="7365" customFormat="1" ht="13.5" x14ac:dyDescent="0.3"/>
    <row r="7366" customFormat="1" ht="13.5" x14ac:dyDescent="0.3"/>
    <row r="7367" customFormat="1" ht="13.5" x14ac:dyDescent="0.3"/>
    <row r="7368" customFormat="1" ht="13.5" x14ac:dyDescent="0.3"/>
    <row r="7369" customFormat="1" ht="13.5" x14ac:dyDescent="0.3"/>
    <row r="7370" customFormat="1" ht="13.5" x14ac:dyDescent="0.3"/>
    <row r="7371" customFormat="1" ht="13.5" x14ac:dyDescent="0.3"/>
    <row r="7372" customFormat="1" ht="13.5" x14ac:dyDescent="0.3"/>
    <row r="7373" customFormat="1" ht="13.5" x14ac:dyDescent="0.3"/>
    <row r="7374" customFormat="1" ht="13.5" x14ac:dyDescent="0.3"/>
    <row r="7375" customFormat="1" ht="13.5" x14ac:dyDescent="0.3"/>
    <row r="7376" customFormat="1" ht="13.5" x14ac:dyDescent="0.3"/>
    <row r="7377" customFormat="1" ht="13.5" x14ac:dyDescent="0.3"/>
    <row r="7378" customFormat="1" ht="13.5" x14ac:dyDescent="0.3"/>
    <row r="7379" customFormat="1" ht="13.5" x14ac:dyDescent="0.3"/>
    <row r="7380" customFormat="1" ht="13.5" x14ac:dyDescent="0.3"/>
    <row r="7381" customFormat="1" ht="13.5" x14ac:dyDescent="0.3"/>
    <row r="7382" customFormat="1" ht="13.5" x14ac:dyDescent="0.3"/>
    <row r="7383" customFormat="1" ht="13.5" x14ac:dyDescent="0.3"/>
    <row r="7384" customFormat="1" ht="13.5" x14ac:dyDescent="0.3"/>
    <row r="7385" customFormat="1" ht="13.5" x14ac:dyDescent="0.3"/>
    <row r="7386" customFormat="1" ht="13.5" x14ac:dyDescent="0.3"/>
    <row r="7387" customFormat="1" ht="13.5" x14ac:dyDescent="0.3"/>
    <row r="7388" customFormat="1" ht="13.5" x14ac:dyDescent="0.3"/>
    <row r="7389" customFormat="1" ht="13.5" x14ac:dyDescent="0.3"/>
    <row r="7390" customFormat="1" ht="13.5" x14ac:dyDescent="0.3"/>
    <row r="7391" customFormat="1" ht="13.5" x14ac:dyDescent="0.3"/>
    <row r="7392" customFormat="1" ht="13.5" x14ac:dyDescent="0.3"/>
    <row r="7393" customFormat="1" ht="13.5" x14ac:dyDescent="0.3"/>
    <row r="7394" customFormat="1" ht="13.5" x14ac:dyDescent="0.3"/>
    <row r="7395" customFormat="1" ht="13.5" x14ac:dyDescent="0.3"/>
    <row r="7396" customFormat="1" ht="13.5" x14ac:dyDescent="0.3"/>
    <row r="7397" customFormat="1" ht="13.5" x14ac:dyDescent="0.3"/>
    <row r="7398" customFormat="1" ht="13.5" x14ac:dyDescent="0.3"/>
    <row r="7399" customFormat="1" ht="13.5" x14ac:dyDescent="0.3"/>
    <row r="7400" customFormat="1" ht="13.5" x14ac:dyDescent="0.3"/>
    <row r="7401" customFormat="1" ht="13.5" x14ac:dyDescent="0.3"/>
    <row r="7402" customFormat="1" ht="13.5" x14ac:dyDescent="0.3"/>
    <row r="7403" customFormat="1" ht="13.5" x14ac:dyDescent="0.3"/>
    <row r="7404" customFormat="1" ht="13.5" x14ac:dyDescent="0.3"/>
    <row r="7405" customFormat="1" ht="13.5" x14ac:dyDescent="0.3"/>
    <row r="7406" customFormat="1" ht="13.5" x14ac:dyDescent="0.3"/>
    <row r="7407" customFormat="1" ht="13.5" x14ac:dyDescent="0.3"/>
    <row r="7408" customFormat="1" ht="13.5" x14ac:dyDescent="0.3"/>
    <row r="7409" customFormat="1" ht="13.5" x14ac:dyDescent="0.3"/>
    <row r="7410" customFormat="1" ht="13.5" x14ac:dyDescent="0.3"/>
    <row r="7411" customFormat="1" ht="13.5" x14ac:dyDescent="0.3"/>
    <row r="7412" customFormat="1" ht="13.5" x14ac:dyDescent="0.3"/>
    <row r="7413" customFormat="1" ht="13.5" x14ac:dyDescent="0.3"/>
    <row r="7414" customFormat="1" ht="13.5" x14ac:dyDescent="0.3"/>
    <row r="7415" customFormat="1" ht="13.5" x14ac:dyDescent="0.3"/>
    <row r="7416" customFormat="1" ht="13.5" x14ac:dyDescent="0.3"/>
    <row r="7417" customFormat="1" ht="13.5" x14ac:dyDescent="0.3"/>
    <row r="7418" customFormat="1" ht="13.5" x14ac:dyDescent="0.3"/>
    <row r="7419" customFormat="1" ht="13.5" x14ac:dyDescent="0.3"/>
    <row r="7420" customFormat="1" ht="13.5" x14ac:dyDescent="0.3"/>
    <row r="7421" customFormat="1" ht="13.5" x14ac:dyDescent="0.3"/>
    <row r="7422" customFormat="1" ht="13.5" x14ac:dyDescent="0.3"/>
    <row r="7423" customFormat="1" ht="13.5" x14ac:dyDescent="0.3"/>
    <row r="7424" customFormat="1" ht="13.5" x14ac:dyDescent="0.3"/>
    <row r="7425" customFormat="1" ht="13.5" x14ac:dyDescent="0.3"/>
    <row r="7426" customFormat="1" ht="13.5" x14ac:dyDescent="0.3"/>
    <row r="7427" customFormat="1" ht="13.5" x14ac:dyDescent="0.3"/>
    <row r="7428" customFormat="1" ht="13.5" x14ac:dyDescent="0.3"/>
    <row r="7429" customFormat="1" ht="13.5" x14ac:dyDescent="0.3"/>
    <row r="7430" customFormat="1" ht="13.5" x14ac:dyDescent="0.3"/>
    <row r="7431" customFormat="1" ht="13.5" x14ac:dyDescent="0.3"/>
    <row r="7432" customFormat="1" ht="13.5" x14ac:dyDescent="0.3"/>
    <row r="7433" customFormat="1" ht="13.5" x14ac:dyDescent="0.3"/>
    <row r="7434" customFormat="1" ht="13.5" x14ac:dyDescent="0.3"/>
    <row r="7435" customFormat="1" ht="13.5" x14ac:dyDescent="0.3"/>
    <row r="7436" customFormat="1" ht="13.5" x14ac:dyDescent="0.3"/>
    <row r="7437" customFormat="1" ht="13.5" x14ac:dyDescent="0.3"/>
    <row r="7438" customFormat="1" ht="13.5" x14ac:dyDescent="0.3"/>
    <row r="7439" customFormat="1" ht="13.5" x14ac:dyDescent="0.3"/>
    <row r="7440" customFormat="1" ht="13.5" x14ac:dyDescent="0.3"/>
    <row r="7441" customFormat="1" ht="13.5" x14ac:dyDescent="0.3"/>
    <row r="7442" customFormat="1" ht="13.5" x14ac:dyDescent="0.3"/>
    <row r="7443" customFormat="1" ht="13.5" x14ac:dyDescent="0.3"/>
    <row r="7444" customFormat="1" ht="13.5" x14ac:dyDescent="0.3"/>
    <row r="7445" customFormat="1" ht="13.5" x14ac:dyDescent="0.3"/>
    <row r="7446" customFormat="1" ht="13.5" x14ac:dyDescent="0.3"/>
    <row r="7447" customFormat="1" ht="13.5" x14ac:dyDescent="0.3"/>
    <row r="7448" customFormat="1" ht="13.5" x14ac:dyDescent="0.3"/>
    <row r="7449" customFormat="1" ht="13.5" x14ac:dyDescent="0.3"/>
    <row r="7450" customFormat="1" ht="13.5" x14ac:dyDescent="0.3"/>
    <row r="7451" customFormat="1" ht="13.5" x14ac:dyDescent="0.3"/>
    <row r="7452" customFormat="1" ht="13.5" x14ac:dyDescent="0.3"/>
    <row r="7453" customFormat="1" ht="13.5" x14ac:dyDescent="0.3"/>
    <row r="7454" customFormat="1" ht="13.5" x14ac:dyDescent="0.3"/>
    <row r="7455" customFormat="1" ht="13.5" x14ac:dyDescent="0.3"/>
    <row r="7456" customFormat="1" ht="13.5" x14ac:dyDescent="0.3"/>
    <row r="7457" customFormat="1" ht="13.5" x14ac:dyDescent="0.3"/>
    <row r="7458" customFormat="1" ht="13.5" x14ac:dyDescent="0.3"/>
    <row r="7459" customFormat="1" ht="13.5" x14ac:dyDescent="0.3"/>
    <row r="7460" customFormat="1" ht="13.5" x14ac:dyDescent="0.3"/>
    <row r="7461" customFormat="1" ht="13.5" x14ac:dyDescent="0.3"/>
    <row r="7462" customFormat="1" ht="13.5" x14ac:dyDescent="0.3"/>
    <row r="7463" customFormat="1" ht="13.5" x14ac:dyDescent="0.3"/>
    <row r="7464" customFormat="1" ht="13.5" x14ac:dyDescent="0.3"/>
    <row r="7465" customFormat="1" ht="13.5" x14ac:dyDescent="0.3"/>
    <row r="7466" customFormat="1" ht="13.5" x14ac:dyDescent="0.3"/>
    <row r="7467" customFormat="1" ht="13.5" x14ac:dyDescent="0.3"/>
    <row r="7468" customFormat="1" ht="13.5" x14ac:dyDescent="0.3"/>
    <row r="7469" customFormat="1" ht="13.5" x14ac:dyDescent="0.3"/>
    <row r="7470" customFormat="1" ht="13.5" x14ac:dyDescent="0.3"/>
    <row r="7471" customFormat="1" ht="13.5" x14ac:dyDescent="0.3"/>
    <row r="7472" customFormat="1" ht="13.5" x14ac:dyDescent="0.3"/>
    <row r="7473" customFormat="1" ht="13.5" x14ac:dyDescent="0.3"/>
    <row r="7474" customFormat="1" ht="13.5" x14ac:dyDescent="0.3"/>
    <row r="7475" customFormat="1" ht="13.5" x14ac:dyDescent="0.3"/>
    <row r="7476" customFormat="1" ht="13.5" x14ac:dyDescent="0.3"/>
    <row r="7477" customFormat="1" ht="13.5" x14ac:dyDescent="0.3"/>
    <row r="7478" customFormat="1" ht="13.5" x14ac:dyDescent="0.3"/>
    <row r="7479" customFormat="1" ht="13.5" x14ac:dyDescent="0.3"/>
    <row r="7480" customFormat="1" ht="13.5" x14ac:dyDescent="0.3"/>
    <row r="7481" customFormat="1" ht="13.5" x14ac:dyDescent="0.3"/>
    <row r="7482" customFormat="1" ht="13.5" x14ac:dyDescent="0.3"/>
    <row r="7483" customFormat="1" ht="13.5" x14ac:dyDescent="0.3"/>
    <row r="7484" customFormat="1" ht="13.5" x14ac:dyDescent="0.3"/>
    <row r="7485" customFormat="1" ht="13.5" x14ac:dyDescent="0.3"/>
    <row r="7486" customFormat="1" ht="13.5" x14ac:dyDescent="0.3"/>
    <row r="7487" customFormat="1" ht="13.5" x14ac:dyDescent="0.3"/>
    <row r="7488" customFormat="1" ht="13.5" x14ac:dyDescent="0.3"/>
    <row r="7489" customFormat="1" ht="13.5" x14ac:dyDescent="0.3"/>
    <row r="7490" customFormat="1" ht="13.5" x14ac:dyDescent="0.3"/>
    <row r="7491" customFormat="1" ht="13.5" x14ac:dyDescent="0.3"/>
    <row r="7492" customFormat="1" ht="13.5" x14ac:dyDescent="0.3"/>
    <row r="7493" customFormat="1" ht="13.5" x14ac:dyDescent="0.3"/>
    <row r="7494" customFormat="1" ht="13.5" x14ac:dyDescent="0.3"/>
    <row r="7495" customFormat="1" ht="13.5" x14ac:dyDescent="0.3"/>
    <row r="7496" customFormat="1" ht="13.5" x14ac:dyDescent="0.3"/>
    <row r="7497" customFormat="1" ht="13.5" x14ac:dyDescent="0.3"/>
    <row r="7498" customFormat="1" ht="13.5" x14ac:dyDescent="0.3"/>
    <row r="7499" customFormat="1" ht="13.5" x14ac:dyDescent="0.3"/>
    <row r="7500" customFormat="1" ht="13.5" x14ac:dyDescent="0.3"/>
    <row r="7501" customFormat="1" ht="13.5" x14ac:dyDescent="0.3"/>
    <row r="7502" customFormat="1" ht="13.5" x14ac:dyDescent="0.3"/>
    <row r="7503" customFormat="1" ht="13.5" x14ac:dyDescent="0.3"/>
    <row r="7504" customFormat="1" ht="13.5" x14ac:dyDescent="0.3"/>
    <row r="7505" customFormat="1" ht="13.5" x14ac:dyDescent="0.3"/>
    <row r="7506" customFormat="1" ht="13.5" x14ac:dyDescent="0.3"/>
    <row r="7507" customFormat="1" ht="13.5" x14ac:dyDescent="0.3"/>
    <row r="7508" customFormat="1" ht="13.5" x14ac:dyDescent="0.3"/>
    <row r="7509" customFormat="1" ht="13.5" x14ac:dyDescent="0.3"/>
    <row r="7510" customFormat="1" ht="13.5" x14ac:dyDescent="0.3"/>
    <row r="7511" customFormat="1" ht="13.5" x14ac:dyDescent="0.3"/>
    <row r="7512" customFormat="1" ht="13.5" x14ac:dyDescent="0.3"/>
    <row r="7513" customFormat="1" ht="13.5" x14ac:dyDescent="0.3"/>
    <row r="7514" customFormat="1" ht="13.5" x14ac:dyDescent="0.3"/>
    <row r="7515" customFormat="1" ht="13.5" x14ac:dyDescent="0.3"/>
    <row r="7516" customFormat="1" ht="13.5" x14ac:dyDescent="0.3"/>
    <row r="7517" customFormat="1" ht="13.5" x14ac:dyDescent="0.3"/>
    <row r="7518" customFormat="1" ht="13.5" x14ac:dyDescent="0.3"/>
    <row r="7519" customFormat="1" ht="13.5" x14ac:dyDescent="0.3"/>
    <row r="7520" customFormat="1" ht="13.5" x14ac:dyDescent="0.3"/>
    <row r="7521" customFormat="1" ht="13.5" x14ac:dyDescent="0.3"/>
    <row r="7522" customFormat="1" ht="13.5" x14ac:dyDescent="0.3"/>
    <row r="7523" customFormat="1" ht="13.5" x14ac:dyDescent="0.3"/>
    <row r="7524" customFormat="1" ht="13.5" x14ac:dyDescent="0.3"/>
    <row r="7525" customFormat="1" ht="13.5" x14ac:dyDescent="0.3"/>
    <row r="7526" customFormat="1" ht="13.5" x14ac:dyDescent="0.3"/>
    <row r="7527" customFormat="1" ht="13.5" x14ac:dyDescent="0.3"/>
    <row r="7528" customFormat="1" ht="13.5" x14ac:dyDescent="0.3"/>
    <row r="7529" customFormat="1" ht="13.5" x14ac:dyDescent="0.3"/>
    <row r="7530" customFormat="1" ht="13.5" x14ac:dyDescent="0.3"/>
    <row r="7531" customFormat="1" ht="13.5" x14ac:dyDescent="0.3"/>
    <row r="7532" customFormat="1" ht="13.5" x14ac:dyDescent="0.3"/>
    <row r="7533" customFormat="1" ht="13.5" x14ac:dyDescent="0.3"/>
    <row r="7534" customFormat="1" ht="13.5" x14ac:dyDescent="0.3"/>
    <row r="7535" customFormat="1" ht="13.5" x14ac:dyDescent="0.3"/>
    <row r="7536" customFormat="1" ht="13.5" x14ac:dyDescent="0.3"/>
    <row r="7537" customFormat="1" ht="13.5" x14ac:dyDescent="0.3"/>
    <row r="7538" customFormat="1" ht="13.5" x14ac:dyDescent="0.3"/>
    <row r="7539" customFormat="1" ht="13.5" x14ac:dyDescent="0.3"/>
    <row r="7540" customFormat="1" ht="13.5" x14ac:dyDescent="0.3"/>
    <row r="7541" customFormat="1" ht="13.5" x14ac:dyDescent="0.3"/>
    <row r="7542" customFormat="1" ht="13.5" x14ac:dyDescent="0.3"/>
    <row r="7543" customFormat="1" ht="13.5" x14ac:dyDescent="0.3"/>
    <row r="7544" customFormat="1" ht="13.5" x14ac:dyDescent="0.3"/>
    <row r="7545" customFormat="1" ht="13.5" x14ac:dyDescent="0.3"/>
    <row r="7546" customFormat="1" ht="13.5" x14ac:dyDescent="0.3"/>
    <row r="7547" customFormat="1" ht="13.5" x14ac:dyDescent="0.3"/>
    <row r="7548" customFormat="1" ht="13.5" x14ac:dyDescent="0.3"/>
    <row r="7549" customFormat="1" ht="13.5" x14ac:dyDescent="0.3"/>
    <row r="7550" customFormat="1" ht="13.5" x14ac:dyDescent="0.3"/>
    <row r="7551" customFormat="1" ht="13.5" x14ac:dyDescent="0.3"/>
    <row r="7552" customFormat="1" ht="13.5" x14ac:dyDescent="0.3"/>
    <row r="7553" customFormat="1" ht="13.5" x14ac:dyDescent="0.3"/>
    <row r="7554" customFormat="1" ht="13.5" x14ac:dyDescent="0.3"/>
    <row r="7555" customFormat="1" ht="13.5" x14ac:dyDescent="0.3"/>
    <row r="7556" customFormat="1" ht="13.5" x14ac:dyDescent="0.3"/>
    <row r="7557" customFormat="1" ht="13.5" x14ac:dyDescent="0.3"/>
    <row r="7558" customFormat="1" ht="13.5" x14ac:dyDescent="0.3"/>
    <row r="7559" customFormat="1" ht="13.5" x14ac:dyDescent="0.3"/>
    <row r="7560" customFormat="1" ht="13.5" x14ac:dyDescent="0.3"/>
    <row r="7561" customFormat="1" ht="13.5" x14ac:dyDescent="0.3"/>
    <row r="7562" customFormat="1" ht="13.5" x14ac:dyDescent="0.3"/>
    <row r="7563" customFormat="1" ht="13.5" x14ac:dyDescent="0.3"/>
    <row r="7564" customFormat="1" ht="13.5" x14ac:dyDescent="0.3"/>
    <row r="7565" customFormat="1" ht="13.5" x14ac:dyDescent="0.3"/>
    <row r="7566" customFormat="1" ht="13.5" x14ac:dyDescent="0.3"/>
    <row r="7567" customFormat="1" ht="13.5" x14ac:dyDescent="0.3"/>
    <row r="7568" customFormat="1" ht="13.5" x14ac:dyDescent="0.3"/>
    <row r="7569" customFormat="1" ht="13.5" x14ac:dyDescent="0.3"/>
    <row r="7570" customFormat="1" ht="13.5" x14ac:dyDescent="0.3"/>
    <row r="7571" customFormat="1" ht="13.5" x14ac:dyDescent="0.3"/>
    <row r="7572" customFormat="1" ht="13.5" x14ac:dyDescent="0.3"/>
    <row r="7573" customFormat="1" ht="13.5" x14ac:dyDescent="0.3"/>
    <row r="7574" customFormat="1" ht="13.5" x14ac:dyDescent="0.3"/>
    <row r="7575" customFormat="1" ht="13.5" x14ac:dyDescent="0.3"/>
    <row r="7576" customFormat="1" ht="13.5" x14ac:dyDescent="0.3"/>
    <row r="7577" customFormat="1" ht="13.5" x14ac:dyDescent="0.3"/>
    <row r="7578" customFormat="1" ht="13.5" x14ac:dyDescent="0.3"/>
    <row r="7579" customFormat="1" ht="13.5" x14ac:dyDescent="0.3"/>
    <row r="7580" customFormat="1" ht="13.5" x14ac:dyDescent="0.3"/>
    <row r="7581" customFormat="1" ht="13.5" x14ac:dyDescent="0.3"/>
    <row r="7582" customFormat="1" ht="13.5" x14ac:dyDescent="0.3"/>
    <row r="7583" customFormat="1" ht="13.5" x14ac:dyDescent="0.3"/>
    <row r="7584" customFormat="1" ht="13.5" x14ac:dyDescent="0.3"/>
    <row r="7585" customFormat="1" ht="13.5" x14ac:dyDescent="0.3"/>
    <row r="7586" customFormat="1" ht="13.5" x14ac:dyDescent="0.3"/>
    <row r="7587" customFormat="1" ht="13.5" x14ac:dyDescent="0.3"/>
    <row r="7588" customFormat="1" ht="13.5" x14ac:dyDescent="0.3"/>
    <row r="7589" customFormat="1" ht="13.5" x14ac:dyDescent="0.3"/>
    <row r="7590" customFormat="1" ht="13.5" x14ac:dyDescent="0.3"/>
    <row r="7591" customFormat="1" ht="13.5" x14ac:dyDescent="0.3"/>
    <row r="7592" customFormat="1" ht="13.5" x14ac:dyDescent="0.3"/>
    <row r="7593" customFormat="1" ht="13.5" x14ac:dyDescent="0.3"/>
    <row r="7594" customFormat="1" ht="13.5" x14ac:dyDescent="0.3"/>
    <row r="7595" customFormat="1" ht="13.5" x14ac:dyDescent="0.3"/>
    <row r="7596" customFormat="1" ht="13.5" x14ac:dyDescent="0.3"/>
    <row r="7597" customFormat="1" ht="13.5" x14ac:dyDescent="0.3"/>
    <row r="7598" customFormat="1" ht="13.5" x14ac:dyDescent="0.3"/>
    <row r="7599" customFormat="1" ht="13.5" x14ac:dyDescent="0.3"/>
    <row r="7600" customFormat="1" ht="13.5" x14ac:dyDescent="0.3"/>
    <row r="7601" customFormat="1" ht="13.5" x14ac:dyDescent="0.3"/>
    <row r="7602" customFormat="1" ht="13.5" x14ac:dyDescent="0.3"/>
    <row r="7603" customFormat="1" ht="13.5" x14ac:dyDescent="0.3"/>
    <row r="7604" customFormat="1" ht="13.5" x14ac:dyDescent="0.3"/>
    <row r="7605" customFormat="1" ht="13.5" x14ac:dyDescent="0.3"/>
    <row r="7606" customFormat="1" ht="13.5" x14ac:dyDescent="0.3"/>
    <row r="7607" customFormat="1" ht="13.5" x14ac:dyDescent="0.3"/>
    <row r="7608" customFormat="1" ht="13.5" x14ac:dyDescent="0.3"/>
    <row r="7609" customFormat="1" ht="13.5" x14ac:dyDescent="0.3"/>
    <row r="7610" customFormat="1" ht="13.5" x14ac:dyDescent="0.3"/>
    <row r="7611" customFormat="1" ht="13.5" x14ac:dyDescent="0.3"/>
    <row r="7612" customFormat="1" ht="13.5" x14ac:dyDescent="0.3"/>
    <row r="7613" customFormat="1" ht="13.5" x14ac:dyDescent="0.3"/>
    <row r="7614" customFormat="1" ht="13.5" x14ac:dyDescent="0.3"/>
    <row r="7615" customFormat="1" ht="13.5" x14ac:dyDescent="0.3"/>
    <row r="7616" customFormat="1" ht="13.5" x14ac:dyDescent="0.3"/>
    <row r="7617" customFormat="1" ht="13.5" x14ac:dyDescent="0.3"/>
    <row r="7618" customFormat="1" ht="13.5" x14ac:dyDescent="0.3"/>
    <row r="7619" customFormat="1" ht="13.5" x14ac:dyDescent="0.3"/>
    <row r="7620" customFormat="1" ht="13.5" x14ac:dyDescent="0.3"/>
    <row r="7621" customFormat="1" ht="13.5" x14ac:dyDescent="0.3"/>
    <row r="7622" customFormat="1" ht="13.5" x14ac:dyDescent="0.3"/>
    <row r="7623" customFormat="1" ht="13.5" x14ac:dyDescent="0.3"/>
    <row r="7624" customFormat="1" ht="13.5" x14ac:dyDescent="0.3"/>
    <row r="7625" customFormat="1" ht="13.5" x14ac:dyDescent="0.3"/>
    <row r="7626" customFormat="1" ht="13.5" x14ac:dyDescent="0.3"/>
    <row r="7627" customFormat="1" ht="13.5" x14ac:dyDescent="0.3"/>
    <row r="7628" customFormat="1" ht="13.5" x14ac:dyDescent="0.3"/>
    <row r="7629" customFormat="1" ht="13.5" x14ac:dyDescent="0.3"/>
    <row r="7630" customFormat="1" ht="13.5" x14ac:dyDescent="0.3"/>
    <row r="7631" customFormat="1" ht="13.5" x14ac:dyDescent="0.3"/>
    <row r="7632" customFormat="1" ht="13.5" x14ac:dyDescent="0.3"/>
    <row r="7633" customFormat="1" ht="13.5" x14ac:dyDescent="0.3"/>
    <row r="7634" customFormat="1" ht="13.5" x14ac:dyDescent="0.3"/>
    <row r="7635" customFormat="1" ht="13.5" x14ac:dyDescent="0.3"/>
    <row r="7636" customFormat="1" ht="13.5" x14ac:dyDescent="0.3"/>
    <row r="7637" customFormat="1" ht="13.5" x14ac:dyDescent="0.3"/>
    <row r="7638" customFormat="1" ht="13.5" x14ac:dyDescent="0.3"/>
    <row r="7639" customFormat="1" ht="13.5" x14ac:dyDescent="0.3"/>
    <row r="7640" customFormat="1" ht="13.5" x14ac:dyDescent="0.3"/>
    <row r="7641" customFormat="1" ht="13.5" x14ac:dyDescent="0.3"/>
    <row r="7642" customFormat="1" ht="13.5" x14ac:dyDescent="0.3"/>
    <row r="7643" customFormat="1" ht="13.5" x14ac:dyDescent="0.3"/>
    <row r="7644" customFormat="1" ht="13.5" x14ac:dyDescent="0.3"/>
    <row r="7645" customFormat="1" ht="13.5" x14ac:dyDescent="0.3"/>
    <row r="7646" customFormat="1" ht="13.5" x14ac:dyDescent="0.3"/>
    <row r="7647" customFormat="1" ht="13.5" x14ac:dyDescent="0.3"/>
    <row r="7648" customFormat="1" ht="13.5" x14ac:dyDescent="0.3"/>
    <row r="7649" customFormat="1" ht="13.5" x14ac:dyDescent="0.3"/>
    <row r="7650" customFormat="1" ht="13.5" x14ac:dyDescent="0.3"/>
    <row r="7651" customFormat="1" ht="13.5" x14ac:dyDescent="0.3"/>
    <row r="7652" customFormat="1" ht="13.5" x14ac:dyDescent="0.3"/>
    <row r="7653" customFormat="1" ht="13.5" x14ac:dyDescent="0.3"/>
    <row r="7654" customFormat="1" ht="13.5" x14ac:dyDescent="0.3"/>
    <row r="7655" customFormat="1" ht="13.5" x14ac:dyDescent="0.3"/>
    <row r="7656" customFormat="1" ht="13.5" x14ac:dyDescent="0.3"/>
    <row r="7657" customFormat="1" ht="13.5" x14ac:dyDescent="0.3"/>
    <row r="7658" customFormat="1" ht="13.5" x14ac:dyDescent="0.3"/>
    <row r="7659" customFormat="1" ht="13.5" x14ac:dyDescent="0.3"/>
    <row r="7660" customFormat="1" ht="13.5" x14ac:dyDescent="0.3"/>
    <row r="7661" customFormat="1" ht="13.5" x14ac:dyDescent="0.3"/>
    <row r="7662" customFormat="1" ht="13.5" x14ac:dyDescent="0.3"/>
    <row r="7663" customFormat="1" ht="13.5" x14ac:dyDescent="0.3"/>
    <row r="7664" customFormat="1" ht="13.5" x14ac:dyDescent="0.3"/>
    <row r="7665" customFormat="1" ht="13.5" x14ac:dyDescent="0.3"/>
    <row r="7666" customFormat="1" ht="13.5" x14ac:dyDescent="0.3"/>
    <row r="7667" customFormat="1" ht="13.5" x14ac:dyDescent="0.3"/>
    <row r="7668" customFormat="1" ht="13.5" x14ac:dyDescent="0.3"/>
    <row r="7669" customFormat="1" ht="13.5" x14ac:dyDescent="0.3"/>
    <row r="7670" customFormat="1" ht="13.5" x14ac:dyDescent="0.3"/>
    <row r="7671" customFormat="1" ht="13.5" x14ac:dyDescent="0.3"/>
    <row r="7672" customFormat="1" ht="13.5" x14ac:dyDescent="0.3"/>
    <row r="7673" customFormat="1" ht="13.5" x14ac:dyDescent="0.3"/>
    <row r="7674" customFormat="1" ht="13.5" x14ac:dyDescent="0.3"/>
    <row r="7675" customFormat="1" ht="13.5" x14ac:dyDescent="0.3"/>
    <row r="7676" customFormat="1" ht="13.5" x14ac:dyDescent="0.3"/>
    <row r="7677" customFormat="1" ht="13.5" x14ac:dyDescent="0.3"/>
    <row r="7678" customFormat="1" ht="13.5" x14ac:dyDescent="0.3"/>
    <row r="7679" customFormat="1" ht="13.5" x14ac:dyDescent="0.3"/>
    <row r="7680" customFormat="1" ht="13.5" x14ac:dyDescent="0.3"/>
    <row r="7681" customFormat="1" ht="13.5" x14ac:dyDescent="0.3"/>
    <row r="7682" customFormat="1" ht="13.5" x14ac:dyDescent="0.3"/>
    <row r="7683" customFormat="1" ht="13.5" x14ac:dyDescent="0.3"/>
    <row r="7684" customFormat="1" ht="13.5" x14ac:dyDescent="0.3"/>
    <row r="7685" customFormat="1" ht="13.5" x14ac:dyDescent="0.3"/>
    <row r="7686" customFormat="1" ht="13.5" x14ac:dyDescent="0.3"/>
    <row r="7687" customFormat="1" ht="13.5" x14ac:dyDescent="0.3"/>
    <row r="7688" customFormat="1" ht="13.5" x14ac:dyDescent="0.3"/>
    <row r="7689" customFormat="1" ht="13.5" x14ac:dyDescent="0.3"/>
    <row r="7690" customFormat="1" ht="13.5" x14ac:dyDescent="0.3"/>
    <row r="7691" customFormat="1" ht="13.5" x14ac:dyDescent="0.3"/>
    <row r="7692" customFormat="1" ht="13.5" x14ac:dyDescent="0.3"/>
    <row r="7693" customFormat="1" ht="13.5" x14ac:dyDescent="0.3"/>
    <row r="7694" customFormat="1" ht="13.5" x14ac:dyDescent="0.3"/>
    <row r="7695" customFormat="1" ht="13.5" x14ac:dyDescent="0.3"/>
    <row r="7696" customFormat="1" ht="13.5" x14ac:dyDescent="0.3"/>
    <row r="7697" customFormat="1" ht="13.5" x14ac:dyDescent="0.3"/>
    <row r="7698" customFormat="1" ht="13.5" x14ac:dyDescent="0.3"/>
    <row r="7699" customFormat="1" ht="13.5" x14ac:dyDescent="0.3"/>
    <row r="7700" customFormat="1" ht="13.5" x14ac:dyDescent="0.3"/>
    <row r="7701" customFormat="1" ht="13.5" x14ac:dyDescent="0.3"/>
    <row r="7702" customFormat="1" ht="13.5" x14ac:dyDescent="0.3"/>
    <row r="7703" customFormat="1" ht="13.5" x14ac:dyDescent="0.3"/>
    <row r="7704" customFormat="1" ht="13.5" x14ac:dyDescent="0.3"/>
    <row r="7705" customFormat="1" ht="13.5" x14ac:dyDescent="0.3"/>
    <row r="7706" customFormat="1" ht="13.5" x14ac:dyDescent="0.3"/>
    <row r="7707" customFormat="1" ht="13.5" x14ac:dyDescent="0.3"/>
    <row r="7708" customFormat="1" ht="13.5" x14ac:dyDescent="0.3"/>
    <row r="7709" customFormat="1" ht="13.5" x14ac:dyDescent="0.3"/>
    <row r="7710" customFormat="1" ht="13.5" x14ac:dyDescent="0.3"/>
    <row r="7711" customFormat="1" ht="13.5" x14ac:dyDescent="0.3"/>
    <row r="7712" customFormat="1" ht="13.5" x14ac:dyDescent="0.3"/>
    <row r="7713" customFormat="1" ht="13.5" x14ac:dyDescent="0.3"/>
    <row r="7714" customFormat="1" ht="13.5" x14ac:dyDescent="0.3"/>
    <row r="7715" customFormat="1" ht="13.5" x14ac:dyDescent="0.3"/>
    <row r="7716" customFormat="1" ht="13.5" x14ac:dyDescent="0.3"/>
    <row r="7717" customFormat="1" ht="13.5" x14ac:dyDescent="0.3"/>
    <row r="7718" customFormat="1" ht="13.5" x14ac:dyDescent="0.3"/>
    <row r="7719" customFormat="1" ht="13.5" x14ac:dyDescent="0.3"/>
    <row r="7720" customFormat="1" ht="13.5" x14ac:dyDescent="0.3"/>
    <row r="7721" customFormat="1" ht="13.5" x14ac:dyDescent="0.3"/>
    <row r="7722" customFormat="1" ht="13.5" x14ac:dyDescent="0.3"/>
    <row r="7723" customFormat="1" ht="13.5" x14ac:dyDescent="0.3"/>
    <row r="7724" customFormat="1" ht="13.5" x14ac:dyDescent="0.3"/>
    <row r="7725" customFormat="1" ht="13.5" x14ac:dyDescent="0.3"/>
    <row r="7726" customFormat="1" ht="13.5" x14ac:dyDescent="0.3"/>
    <row r="7727" customFormat="1" ht="13.5" x14ac:dyDescent="0.3"/>
    <row r="7728" customFormat="1" ht="13.5" x14ac:dyDescent="0.3"/>
    <row r="7729" customFormat="1" ht="13.5" x14ac:dyDescent="0.3"/>
    <row r="7730" customFormat="1" ht="13.5" x14ac:dyDescent="0.3"/>
    <row r="7731" customFormat="1" ht="13.5" x14ac:dyDescent="0.3"/>
    <row r="7732" customFormat="1" ht="13.5" x14ac:dyDescent="0.3"/>
    <row r="7733" customFormat="1" ht="13.5" x14ac:dyDescent="0.3"/>
    <row r="7734" customFormat="1" ht="13.5" x14ac:dyDescent="0.3"/>
    <row r="7735" customFormat="1" ht="13.5" x14ac:dyDescent="0.3"/>
    <row r="7736" customFormat="1" ht="13.5" x14ac:dyDescent="0.3"/>
    <row r="7737" customFormat="1" ht="13.5" x14ac:dyDescent="0.3"/>
    <row r="7738" customFormat="1" ht="13.5" x14ac:dyDescent="0.3"/>
    <row r="7739" customFormat="1" ht="13.5" x14ac:dyDescent="0.3"/>
    <row r="7740" customFormat="1" ht="13.5" x14ac:dyDescent="0.3"/>
    <row r="7741" customFormat="1" ht="13.5" x14ac:dyDescent="0.3"/>
    <row r="7742" customFormat="1" ht="13.5" x14ac:dyDescent="0.3"/>
    <row r="7743" customFormat="1" ht="13.5" x14ac:dyDescent="0.3"/>
    <row r="7744" customFormat="1" ht="13.5" x14ac:dyDescent="0.3"/>
    <row r="7745" customFormat="1" ht="13.5" x14ac:dyDescent="0.3"/>
    <row r="7746" customFormat="1" ht="13.5" x14ac:dyDescent="0.3"/>
    <row r="7747" customFormat="1" ht="13.5" x14ac:dyDescent="0.3"/>
    <row r="7748" customFormat="1" ht="13.5" x14ac:dyDescent="0.3"/>
    <row r="7749" customFormat="1" ht="13.5" x14ac:dyDescent="0.3"/>
    <row r="7750" customFormat="1" ht="13.5" x14ac:dyDescent="0.3"/>
    <row r="7751" customFormat="1" ht="13.5" x14ac:dyDescent="0.3"/>
    <row r="7752" customFormat="1" ht="13.5" x14ac:dyDescent="0.3"/>
    <row r="7753" customFormat="1" ht="13.5" x14ac:dyDescent="0.3"/>
    <row r="7754" customFormat="1" ht="13.5" x14ac:dyDescent="0.3"/>
    <row r="7755" customFormat="1" ht="13.5" x14ac:dyDescent="0.3"/>
    <row r="7756" customFormat="1" ht="13.5" x14ac:dyDescent="0.3"/>
    <row r="7757" customFormat="1" ht="13.5" x14ac:dyDescent="0.3"/>
    <row r="7758" customFormat="1" ht="13.5" x14ac:dyDescent="0.3"/>
    <row r="7759" customFormat="1" ht="13.5" x14ac:dyDescent="0.3"/>
    <row r="7760" customFormat="1" ht="13.5" x14ac:dyDescent="0.3"/>
    <row r="7761" customFormat="1" ht="13.5" x14ac:dyDescent="0.3"/>
    <row r="7762" customFormat="1" ht="13.5" x14ac:dyDescent="0.3"/>
    <row r="7763" customFormat="1" ht="13.5" x14ac:dyDescent="0.3"/>
    <row r="7764" customFormat="1" ht="13.5" x14ac:dyDescent="0.3"/>
    <row r="7765" customFormat="1" ht="13.5" x14ac:dyDescent="0.3"/>
    <row r="7766" customFormat="1" ht="13.5" x14ac:dyDescent="0.3"/>
    <row r="7767" customFormat="1" ht="13.5" x14ac:dyDescent="0.3"/>
    <row r="7768" customFormat="1" ht="13.5" x14ac:dyDescent="0.3"/>
    <row r="7769" customFormat="1" ht="13.5" x14ac:dyDescent="0.3"/>
    <row r="7770" customFormat="1" ht="13.5" x14ac:dyDescent="0.3"/>
    <row r="7771" customFormat="1" ht="13.5" x14ac:dyDescent="0.3"/>
    <row r="7772" customFormat="1" ht="13.5" x14ac:dyDescent="0.3"/>
    <row r="7773" customFormat="1" ht="13.5" x14ac:dyDescent="0.3"/>
    <row r="7774" customFormat="1" ht="13.5" x14ac:dyDescent="0.3"/>
    <row r="7775" customFormat="1" ht="13.5" x14ac:dyDescent="0.3"/>
    <row r="7776" customFormat="1" ht="13.5" x14ac:dyDescent="0.3"/>
    <row r="7777" customFormat="1" ht="13.5" x14ac:dyDescent="0.3"/>
    <row r="7778" customFormat="1" ht="13.5" x14ac:dyDescent="0.3"/>
    <row r="7779" customFormat="1" ht="13.5" x14ac:dyDescent="0.3"/>
    <row r="7780" customFormat="1" ht="13.5" x14ac:dyDescent="0.3"/>
    <row r="7781" customFormat="1" ht="13.5" x14ac:dyDescent="0.3"/>
    <row r="7782" customFormat="1" ht="13.5" x14ac:dyDescent="0.3"/>
    <row r="7783" customFormat="1" ht="13.5" x14ac:dyDescent="0.3"/>
    <row r="7784" customFormat="1" ht="13.5" x14ac:dyDescent="0.3"/>
    <row r="7785" customFormat="1" ht="13.5" x14ac:dyDescent="0.3"/>
    <row r="7786" customFormat="1" ht="13.5" x14ac:dyDescent="0.3"/>
    <row r="7787" customFormat="1" ht="13.5" x14ac:dyDescent="0.3"/>
    <row r="7788" customFormat="1" ht="13.5" x14ac:dyDescent="0.3"/>
    <row r="7789" customFormat="1" ht="13.5" x14ac:dyDescent="0.3"/>
    <row r="7790" customFormat="1" ht="13.5" x14ac:dyDescent="0.3"/>
    <row r="7791" customFormat="1" ht="13.5" x14ac:dyDescent="0.3"/>
    <row r="7792" customFormat="1" ht="13.5" x14ac:dyDescent="0.3"/>
    <row r="7793" customFormat="1" ht="13.5" x14ac:dyDescent="0.3"/>
    <row r="7794" customFormat="1" ht="13.5" x14ac:dyDescent="0.3"/>
    <row r="7795" customFormat="1" ht="13.5" x14ac:dyDescent="0.3"/>
    <row r="7796" customFormat="1" ht="13.5" x14ac:dyDescent="0.3"/>
    <row r="7797" customFormat="1" ht="13.5" x14ac:dyDescent="0.3"/>
    <row r="7798" customFormat="1" ht="13.5" x14ac:dyDescent="0.3"/>
    <row r="7799" customFormat="1" ht="13.5" x14ac:dyDescent="0.3"/>
    <row r="7800" customFormat="1" ht="13.5" x14ac:dyDescent="0.3"/>
    <row r="7801" customFormat="1" ht="13.5" x14ac:dyDescent="0.3"/>
    <row r="7802" customFormat="1" ht="13.5" x14ac:dyDescent="0.3"/>
    <row r="7803" customFormat="1" ht="13.5" x14ac:dyDescent="0.3"/>
    <row r="7804" customFormat="1" ht="13.5" x14ac:dyDescent="0.3"/>
    <row r="7805" customFormat="1" ht="13.5" x14ac:dyDescent="0.3"/>
    <row r="7806" customFormat="1" ht="13.5" x14ac:dyDescent="0.3"/>
    <row r="7807" customFormat="1" ht="13.5" x14ac:dyDescent="0.3"/>
    <row r="7808" customFormat="1" ht="13.5" x14ac:dyDescent="0.3"/>
    <row r="7809" customFormat="1" ht="13.5" x14ac:dyDescent="0.3"/>
    <row r="7810" customFormat="1" ht="13.5" x14ac:dyDescent="0.3"/>
    <row r="7811" customFormat="1" ht="13.5" x14ac:dyDescent="0.3"/>
    <row r="7812" customFormat="1" ht="13.5" x14ac:dyDescent="0.3"/>
    <row r="7813" customFormat="1" ht="13.5" x14ac:dyDescent="0.3"/>
    <row r="7814" customFormat="1" ht="13.5" x14ac:dyDescent="0.3"/>
    <row r="7815" customFormat="1" ht="13.5" x14ac:dyDescent="0.3"/>
    <row r="7816" customFormat="1" ht="13.5" x14ac:dyDescent="0.3"/>
    <row r="7817" customFormat="1" ht="13.5" x14ac:dyDescent="0.3"/>
    <row r="7818" customFormat="1" ht="13.5" x14ac:dyDescent="0.3"/>
    <row r="7819" customFormat="1" ht="13.5" x14ac:dyDescent="0.3"/>
    <row r="7820" customFormat="1" ht="13.5" x14ac:dyDescent="0.3"/>
    <row r="7821" customFormat="1" ht="13.5" x14ac:dyDescent="0.3"/>
    <row r="7822" customFormat="1" ht="13.5" x14ac:dyDescent="0.3"/>
    <row r="7823" customFormat="1" ht="13.5" x14ac:dyDescent="0.3"/>
    <row r="7824" customFormat="1" ht="13.5" x14ac:dyDescent="0.3"/>
    <row r="7825" customFormat="1" ht="13.5" x14ac:dyDescent="0.3"/>
    <row r="7826" customFormat="1" ht="13.5" x14ac:dyDescent="0.3"/>
    <row r="7827" customFormat="1" ht="13.5" x14ac:dyDescent="0.3"/>
    <row r="7828" customFormat="1" ht="13.5" x14ac:dyDescent="0.3"/>
    <row r="7829" customFormat="1" ht="13.5" x14ac:dyDescent="0.3"/>
    <row r="7830" customFormat="1" ht="13.5" x14ac:dyDescent="0.3"/>
    <row r="7831" customFormat="1" ht="13.5" x14ac:dyDescent="0.3"/>
    <row r="7832" customFormat="1" ht="13.5" x14ac:dyDescent="0.3"/>
    <row r="7833" customFormat="1" ht="13.5" x14ac:dyDescent="0.3"/>
    <row r="7834" customFormat="1" ht="13.5" x14ac:dyDescent="0.3"/>
    <row r="7835" customFormat="1" ht="13.5" x14ac:dyDescent="0.3"/>
    <row r="7836" customFormat="1" ht="13.5" x14ac:dyDescent="0.3"/>
    <row r="7837" customFormat="1" ht="13.5" x14ac:dyDescent="0.3"/>
    <row r="7838" customFormat="1" ht="13.5" x14ac:dyDescent="0.3"/>
    <row r="7839" customFormat="1" ht="13.5" x14ac:dyDescent="0.3"/>
    <row r="7840" customFormat="1" ht="13.5" x14ac:dyDescent="0.3"/>
    <row r="7841" customFormat="1" ht="13.5" x14ac:dyDescent="0.3"/>
    <row r="7842" customFormat="1" ht="13.5" x14ac:dyDescent="0.3"/>
    <row r="7843" customFormat="1" ht="13.5" x14ac:dyDescent="0.3"/>
    <row r="7844" customFormat="1" ht="13.5" x14ac:dyDescent="0.3"/>
    <row r="7845" customFormat="1" ht="13.5" x14ac:dyDescent="0.3"/>
    <row r="7846" customFormat="1" ht="13.5" x14ac:dyDescent="0.3"/>
    <row r="7847" customFormat="1" ht="13.5" x14ac:dyDescent="0.3"/>
    <row r="7848" customFormat="1" ht="13.5" x14ac:dyDescent="0.3"/>
    <row r="7849" customFormat="1" ht="13.5" x14ac:dyDescent="0.3"/>
    <row r="7850" customFormat="1" ht="13.5" x14ac:dyDescent="0.3"/>
    <row r="7851" customFormat="1" ht="13.5" x14ac:dyDescent="0.3"/>
    <row r="7852" customFormat="1" ht="13.5" x14ac:dyDescent="0.3"/>
    <row r="7853" customFormat="1" ht="13.5" x14ac:dyDescent="0.3"/>
    <row r="7854" customFormat="1" ht="13.5" x14ac:dyDescent="0.3"/>
    <row r="7855" customFormat="1" ht="13.5" x14ac:dyDescent="0.3"/>
    <row r="7856" customFormat="1" ht="13.5" x14ac:dyDescent="0.3"/>
    <row r="7857" customFormat="1" ht="13.5" x14ac:dyDescent="0.3"/>
    <row r="7858" customFormat="1" ht="13.5" x14ac:dyDescent="0.3"/>
    <row r="7859" customFormat="1" ht="13.5" x14ac:dyDescent="0.3"/>
    <row r="7860" customFormat="1" ht="13.5" x14ac:dyDescent="0.3"/>
    <row r="7861" customFormat="1" ht="13.5" x14ac:dyDescent="0.3"/>
    <row r="7862" customFormat="1" ht="13.5" x14ac:dyDescent="0.3"/>
    <row r="7863" customFormat="1" ht="13.5" x14ac:dyDescent="0.3"/>
    <row r="7864" customFormat="1" ht="13.5" x14ac:dyDescent="0.3"/>
    <row r="7865" customFormat="1" ht="13.5" x14ac:dyDescent="0.3"/>
    <row r="7866" customFormat="1" ht="13.5" x14ac:dyDescent="0.3"/>
    <row r="7867" customFormat="1" ht="13.5" x14ac:dyDescent="0.3"/>
    <row r="7868" customFormat="1" ht="13.5" x14ac:dyDescent="0.3"/>
    <row r="7869" customFormat="1" ht="13.5" x14ac:dyDescent="0.3"/>
    <row r="7870" customFormat="1" ht="13.5" x14ac:dyDescent="0.3"/>
    <row r="7871" customFormat="1" ht="13.5" x14ac:dyDescent="0.3"/>
    <row r="7872" customFormat="1" ht="13.5" x14ac:dyDescent="0.3"/>
    <row r="7873" customFormat="1" ht="13.5" x14ac:dyDescent="0.3"/>
    <row r="7874" customFormat="1" ht="13.5" x14ac:dyDescent="0.3"/>
    <row r="7875" customFormat="1" ht="13.5" x14ac:dyDescent="0.3"/>
    <row r="7876" customFormat="1" ht="13.5" x14ac:dyDescent="0.3"/>
    <row r="7877" customFormat="1" ht="13.5" x14ac:dyDescent="0.3"/>
    <row r="7878" customFormat="1" ht="13.5" x14ac:dyDescent="0.3"/>
    <row r="7879" customFormat="1" ht="13.5" x14ac:dyDescent="0.3"/>
    <row r="7880" customFormat="1" ht="13.5" x14ac:dyDescent="0.3"/>
    <row r="7881" customFormat="1" ht="13.5" x14ac:dyDescent="0.3"/>
    <row r="7882" customFormat="1" ht="13.5" x14ac:dyDescent="0.3"/>
    <row r="7883" customFormat="1" ht="13.5" x14ac:dyDescent="0.3"/>
    <row r="7884" customFormat="1" ht="13.5" x14ac:dyDescent="0.3"/>
    <row r="7885" customFormat="1" ht="13.5" x14ac:dyDescent="0.3"/>
    <row r="7886" customFormat="1" ht="13.5" x14ac:dyDescent="0.3"/>
    <row r="7887" customFormat="1" ht="13.5" x14ac:dyDescent="0.3"/>
    <row r="7888" customFormat="1" ht="13.5" x14ac:dyDescent="0.3"/>
    <row r="7889" customFormat="1" ht="13.5" x14ac:dyDescent="0.3"/>
    <row r="7890" customFormat="1" ht="13.5" x14ac:dyDescent="0.3"/>
    <row r="7891" customFormat="1" ht="13.5" x14ac:dyDescent="0.3"/>
    <row r="7892" customFormat="1" ht="13.5" x14ac:dyDescent="0.3"/>
    <row r="7893" customFormat="1" ht="13.5" x14ac:dyDescent="0.3"/>
    <row r="7894" customFormat="1" ht="13.5" x14ac:dyDescent="0.3"/>
    <row r="7895" customFormat="1" ht="13.5" x14ac:dyDescent="0.3"/>
    <row r="7896" customFormat="1" ht="13.5" x14ac:dyDescent="0.3"/>
    <row r="7897" customFormat="1" ht="13.5" x14ac:dyDescent="0.3"/>
    <row r="7898" customFormat="1" ht="13.5" x14ac:dyDescent="0.3"/>
    <row r="7899" customFormat="1" ht="13.5" x14ac:dyDescent="0.3"/>
    <row r="7900" customFormat="1" ht="13.5" x14ac:dyDescent="0.3"/>
    <row r="7901" customFormat="1" ht="13.5" x14ac:dyDescent="0.3"/>
    <row r="7902" customFormat="1" ht="13.5" x14ac:dyDescent="0.3"/>
    <row r="7903" customFormat="1" ht="13.5" x14ac:dyDescent="0.3"/>
    <row r="7904" customFormat="1" ht="13.5" x14ac:dyDescent="0.3"/>
    <row r="7905" customFormat="1" ht="13.5" x14ac:dyDescent="0.3"/>
    <row r="7906" customFormat="1" ht="13.5" x14ac:dyDescent="0.3"/>
    <row r="7907" customFormat="1" ht="13.5" x14ac:dyDescent="0.3"/>
    <row r="7908" customFormat="1" ht="13.5" x14ac:dyDescent="0.3"/>
    <row r="7909" customFormat="1" ht="13.5" x14ac:dyDescent="0.3"/>
    <row r="7910" customFormat="1" ht="13.5" x14ac:dyDescent="0.3"/>
    <row r="7911" customFormat="1" ht="13.5" x14ac:dyDescent="0.3"/>
    <row r="7912" customFormat="1" ht="13.5" x14ac:dyDescent="0.3"/>
    <row r="7913" customFormat="1" ht="13.5" x14ac:dyDescent="0.3"/>
    <row r="7914" customFormat="1" ht="13.5" x14ac:dyDescent="0.3"/>
    <row r="7915" customFormat="1" ht="13.5" x14ac:dyDescent="0.3"/>
    <row r="7916" customFormat="1" ht="13.5" x14ac:dyDescent="0.3"/>
    <row r="7917" customFormat="1" ht="13.5" x14ac:dyDescent="0.3"/>
    <row r="7918" customFormat="1" ht="13.5" x14ac:dyDescent="0.3"/>
    <row r="7919" customFormat="1" ht="13.5" x14ac:dyDescent="0.3"/>
    <row r="7920" customFormat="1" ht="13.5" x14ac:dyDescent="0.3"/>
    <row r="7921" customFormat="1" ht="13.5" x14ac:dyDescent="0.3"/>
    <row r="7922" customFormat="1" ht="13.5" x14ac:dyDescent="0.3"/>
    <row r="7923" customFormat="1" ht="13.5" x14ac:dyDescent="0.3"/>
    <row r="7924" customFormat="1" ht="13.5" x14ac:dyDescent="0.3"/>
    <row r="7925" customFormat="1" ht="13.5" x14ac:dyDescent="0.3"/>
    <row r="7926" customFormat="1" ht="13.5" x14ac:dyDescent="0.3"/>
    <row r="7927" customFormat="1" ht="13.5" x14ac:dyDescent="0.3"/>
    <row r="7928" customFormat="1" ht="13.5" x14ac:dyDescent="0.3"/>
    <row r="7929" customFormat="1" ht="13.5" x14ac:dyDescent="0.3"/>
    <row r="7930" customFormat="1" ht="13.5" x14ac:dyDescent="0.3"/>
    <row r="7931" customFormat="1" ht="13.5" x14ac:dyDescent="0.3"/>
    <row r="7932" customFormat="1" ht="13.5" x14ac:dyDescent="0.3"/>
    <row r="7933" customFormat="1" ht="13.5" x14ac:dyDescent="0.3"/>
    <row r="7934" customFormat="1" ht="13.5" x14ac:dyDescent="0.3"/>
    <row r="7935" customFormat="1" ht="13.5" x14ac:dyDescent="0.3"/>
    <row r="7936" customFormat="1" ht="13.5" x14ac:dyDescent="0.3"/>
    <row r="7937" customFormat="1" ht="13.5" x14ac:dyDescent="0.3"/>
    <row r="7938" customFormat="1" ht="13.5" x14ac:dyDescent="0.3"/>
    <row r="7939" customFormat="1" ht="13.5" x14ac:dyDescent="0.3"/>
    <row r="7940" customFormat="1" ht="13.5" x14ac:dyDescent="0.3"/>
    <row r="7941" customFormat="1" ht="13.5" x14ac:dyDescent="0.3"/>
    <row r="7942" customFormat="1" ht="13.5" x14ac:dyDescent="0.3"/>
    <row r="7943" customFormat="1" ht="13.5" x14ac:dyDescent="0.3"/>
    <row r="7944" customFormat="1" ht="13.5" x14ac:dyDescent="0.3"/>
    <row r="7945" customFormat="1" ht="13.5" x14ac:dyDescent="0.3"/>
    <row r="7946" customFormat="1" ht="13.5" x14ac:dyDescent="0.3"/>
    <row r="7947" customFormat="1" ht="13.5" x14ac:dyDescent="0.3"/>
    <row r="7948" customFormat="1" ht="13.5" x14ac:dyDescent="0.3"/>
    <row r="7949" customFormat="1" ht="13.5" x14ac:dyDescent="0.3"/>
    <row r="7950" customFormat="1" ht="13.5" x14ac:dyDescent="0.3"/>
    <row r="7951" customFormat="1" ht="13.5" x14ac:dyDescent="0.3"/>
    <row r="7952" customFormat="1" ht="13.5" x14ac:dyDescent="0.3"/>
    <row r="7953" customFormat="1" ht="13.5" x14ac:dyDescent="0.3"/>
    <row r="7954" customFormat="1" ht="13.5" x14ac:dyDescent="0.3"/>
    <row r="7955" customFormat="1" ht="13.5" x14ac:dyDescent="0.3"/>
    <row r="7956" customFormat="1" ht="13.5" x14ac:dyDescent="0.3"/>
    <row r="7957" customFormat="1" ht="13.5" x14ac:dyDescent="0.3"/>
    <row r="7958" customFormat="1" ht="13.5" x14ac:dyDescent="0.3"/>
    <row r="7959" customFormat="1" ht="13.5" x14ac:dyDescent="0.3"/>
    <row r="7960" customFormat="1" ht="13.5" x14ac:dyDescent="0.3"/>
    <row r="7961" customFormat="1" ht="13.5" x14ac:dyDescent="0.3"/>
    <row r="7962" customFormat="1" ht="13.5" x14ac:dyDescent="0.3"/>
    <row r="7963" customFormat="1" ht="13.5" x14ac:dyDescent="0.3"/>
    <row r="7964" customFormat="1" ht="13.5" x14ac:dyDescent="0.3"/>
    <row r="7965" customFormat="1" ht="13.5" x14ac:dyDescent="0.3"/>
    <row r="7966" customFormat="1" ht="13.5" x14ac:dyDescent="0.3"/>
    <row r="7967" customFormat="1" ht="13.5" x14ac:dyDescent="0.3"/>
    <row r="7968" customFormat="1" ht="13.5" x14ac:dyDescent="0.3"/>
    <row r="7969" customFormat="1" ht="13.5" x14ac:dyDescent="0.3"/>
    <row r="7970" customFormat="1" ht="13.5" x14ac:dyDescent="0.3"/>
    <row r="7971" customFormat="1" ht="13.5" x14ac:dyDescent="0.3"/>
    <row r="7972" customFormat="1" ht="13.5" x14ac:dyDescent="0.3"/>
    <row r="7973" customFormat="1" ht="13.5" x14ac:dyDescent="0.3"/>
    <row r="7974" customFormat="1" ht="13.5" x14ac:dyDescent="0.3"/>
    <row r="7975" customFormat="1" ht="13.5" x14ac:dyDescent="0.3"/>
    <row r="7976" customFormat="1" ht="13.5" x14ac:dyDescent="0.3"/>
    <row r="7977" customFormat="1" ht="13.5" x14ac:dyDescent="0.3"/>
    <row r="7978" customFormat="1" ht="13.5" x14ac:dyDescent="0.3"/>
    <row r="7979" customFormat="1" ht="13.5" x14ac:dyDescent="0.3"/>
    <row r="7980" customFormat="1" ht="13.5" x14ac:dyDescent="0.3"/>
    <row r="7981" customFormat="1" ht="13.5" x14ac:dyDescent="0.3"/>
    <row r="7982" customFormat="1" ht="13.5" x14ac:dyDescent="0.3"/>
    <row r="7983" customFormat="1" ht="13.5" x14ac:dyDescent="0.3"/>
    <row r="7984" customFormat="1" ht="13.5" x14ac:dyDescent="0.3"/>
    <row r="7985" customFormat="1" ht="13.5" x14ac:dyDescent="0.3"/>
    <row r="7986" customFormat="1" ht="13.5" x14ac:dyDescent="0.3"/>
    <row r="7987" customFormat="1" ht="13.5" x14ac:dyDescent="0.3"/>
    <row r="7988" customFormat="1" ht="13.5" x14ac:dyDescent="0.3"/>
    <row r="7989" customFormat="1" ht="13.5" x14ac:dyDescent="0.3"/>
    <row r="7990" customFormat="1" ht="13.5" x14ac:dyDescent="0.3"/>
    <row r="7991" customFormat="1" ht="13.5" x14ac:dyDescent="0.3"/>
    <row r="7992" customFormat="1" ht="13.5" x14ac:dyDescent="0.3"/>
    <row r="7993" customFormat="1" ht="13.5" x14ac:dyDescent="0.3"/>
    <row r="7994" customFormat="1" ht="13.5" x14ac:dyDescent="0.3"/>
    <row r="7995" customFormat="1" ht="13.5" x14ac:dyDescent="0.3"/>
    <row r="7996" customFormat="1" ht="13.5" x14ac:dyDescent="0.3"/>
    <row r="7997" customFormat="1" ht="13.5" x14ac:dyDescent="0.3"/>
    <row r="7998" customFormat="1" ht="13.5" x14ac:dyDescent="0.3"/>
    <row r="7999" customFormat="1" ht="13.5" x14ac:dyDescent="0.3"/>
    <row r="8000" customFormat="1" ht="13.5" x14ac:dyDescent="0.3"/>
    <row r="8001" customFormat="1" ht="13.5" x14ac:dyDescent="0.3"/>
    <row r="8002" customFormat="1" ht="13.5" x14ac:dyDescent="0.3"/>
    <row r="8003" customFormat="1" ht="13.5" x14ac:dyDescent="0.3"/>
    <row r="8004" customFormat="1" ht="13.5" x14ac:dyDescent="0.3"/>
    <row r="8005" customFormat="1" ht="13.5" x14ac:dyDescent="0.3"/>
    <row r="8006" customFormat="1" ht="13.5" x14ac:dyDescent="0.3"/>
    <row r="8007" customFormat="1" ht="13.5" x14ac:dyDescent="0.3"/>
    <row r="8008" customFormat="1" ht="13.5" x14ac:dyDescent="0.3"/>
    <row r="8009" customFormat="1" ht="13.5" x14ac:dyDescent="0.3"/>
    <row r="8010" customFormat="1" ht="13.5" x14ac:dyDescent="0.3"/>
    <row r="8011" customFormat="1" ht="13.5" x14ac:dyDescent="0.3"/>
    <row r="8012" customFormat="1" ht="13.5" x14ac:dyDescent="0.3"/>
    <row r="8013" customFormat="1" ht="13.5" x14ac:dyDescent="0.3"/>
    <row r="8014" customFormat="1" ht="13.5" x14ac:dyDescent="0.3"/>
    <row r="8015" customFormat="1" ht="13.5" x14ac:dyDescent="0.3"/>
    <row r="8016" customFormat="1" ht="13.5" x14ac:dyDescent="0.3"/>
    <row r="8017" customFormat="1" ht="13.5" x14ac:dyDescent="0.3"/>
    <row r="8018" customFormat="1" ht="13.5" x14ac:dyDescent="0.3"/>
    <row r="8019" customFormat="1" ht="13.5" x14ac:dyDescent="0.3"/>
    <row r="8020" customFormat="1" ht="13.5" x14ac:dyDescent="0.3"/>
    <row r="8021" customFormat="1" ht="13.5" x14ac:dyDescent="0.3"/>
    <row r="8022" customFormat="1" ht="13.5" x14ac:dyDescent="0.3"/>
    <row r="8023" customFormat="1" ht="13.5" x14ac:dyDescent="0.3"/>
    <row r="8024" customFormat="1" ht="13.5" x14ac:dyDescent="0.3"/>
    <row r="8025" customFormat="1" ht="13.5" x14ac:dyDescent="0.3"/>
    <row r="8026" customFormat="1" ht="13.5" x14ac:dyDescent="0.3"/>
    <row r="8027" customFormat="1" ht="13.5" x14ac:dyDescent="0.3"/>
    <row r="8028" customFormat="1" ht="13.5" x14ac:dyDescent="0.3"/>
    <row r="8029" customFormat="1" ht="13.5" x14ac:dyDescent="0.3"/>
    <row r="8030" customFormat="1" ht="13.5" x14ac:dyDescent="0.3"/>
    <row r="8031" customFormat="1" ht="13.5" x14ac:dyDescent="0.3"/>
    <row r="8032" customFormat="1" ht="13.5" x14ac:dyDescent="0.3"/>
    <row r="8033" customFormat="1" ht="13.5" x14ac:dyDescent="0.3"/>
    <row r="8034" customFormat="1" ht="13.5" x14ac:dyDescent="0.3"/>
    <row r="8035" customFormat="1" ht="13.5" x14ac:dyDescent="0.3"/>
    <row r="8036" customFormat="1" ht="13.5" x14ac:dyDescent="0.3"/>
    <row r="8037" customFormat="1" ht="13.5" x14ac:dyDescent="0.3"/>
    <row r="8038" customFormat="1" ht="13.5" x14ac:dyDescent="0.3"/>
    <row r="8039" customFormat="1" ht="13.5" x14ac:dyDescent="0.3"/>
    <row r="8040" customFormat="1" ht="13.5" x14ac:dyDescent="0.3"/>
    <row r="8041" customFormat="1" ht="13.5" x14ac:dyDescent="0.3"/>
    <row r="8042" customFormat="1" ht="13.5" x14ac:dyDescent="0.3"/>
    <row r="8043" customFormat="1" ht="13.5" x14ac:dyDescent="0.3"/>
    <row r="8044" customFormat="1" ht="13.5" x14ac:dyDescent="0.3"/>
    <row r="8045" customFormat="1" ht="13.5" x14ac:dyDescent="0.3"/>
    <row r="8046" customFormat="1" ht="13.5" x14ac:dyDescent="0.3"/>
    <row r="8047" customFormat="1" ht="13.5" x14ac:dyDescent="0.3"/>
    <row r="8048" customFormat="1" ht="13.5" x14ac:dyDescent="0.3"/>
    <row r="8049" customFormat="1" ht="13.5" x14ac:dyDescent="0.3"/>
    <row r="8050" customFormat="1" ht="13.5" x14ac:dyDescent="0.3"/>
    <row r="8051" customFormat="1" ht="13.5" x14ac:dyDescent="0.3"/>
    <row r="8052" customFormat="1" ht="13.5" x14ac:dyDescent="0.3"/>
    <row r="8053" customFormat="1" ht="13.5" x14ac:dyDescent="0.3"/>
    <row r="8054" customFormat="1" ht="13.5" x14ac:dyDescent="0.3"/>
    <row r="8055" customFormat="1" ht="13.5" x14ac:dyDescent="0.3"/>
    <row r="8056" customFormat="1" ht="13.5" x14ac:dyDescent="0.3"/>
    <row r="8057" customFormat="1" ht="13.5" x14ac:dyDescent="0.3"/>
    <row r="8058" customFormat="1" ht="13.5" x14ac:dyDescent="0.3"/>
    <row r="8059" customFormat="1" ht="13.5" x14ac:dyDescent="0.3"/>
    <row r="8060" customFormat="1" ht="13.5" x14ac:dyDescent="0.3"/>
    <row r="8061" customFormat="1" ht="13.5" x14ac:dyDescent="0.3"/>
    <row r="8062" customFormat="1" ht="13.5" x14ac:dyDescent="0.3"/>
    <row r="8063" customFormat="1" ht="13.5" x14ac:dyDescent="0.3"/>
    <row r="8064" customFormat="1" ht="13.5" x14ac:dyDescent="0.3"/>
    <row r="8065" customFormat="1" ht="13.5" x14ac:dyDescent="0.3"/>
    <row r="8066" customFormat="1" ht="13.5" x14ac:dyDescent="0.3"/>
    <row r="8067" customFormat="1" ht="13.5" x14ac:dyDescent="0.3"/>
    <row r="8068" customFormat="1" ht="13.5" x14ac:dyDescent="0.3"/>
    <row r="8069" customFormat="1" ht="13.5" x14ac:dyDescent="0.3"/>
    <row r="8070" customFormat="1" ht="13.5" x14ac:dyDescent="0.3"/>
    <row r="8071" customFormat="1" ht="13.5" x14ac:dyDescent="0.3"/>
    <row r="8072" customFormat="1" ht="13.5" x14ac:dyDescent="0.3"/>
    <row r="8073" customFormat="1" ht="13.5" x14ac:dyDescent="0.3"/>
    <row r="8074" customFormat="1" ht="13.5" x14ac:dyDescent="0.3"/>
    <row r="8075" customFormat="1" ht="13.5" x14ac:dyDescent="0.3"/>
    <row r="8076" customFormat="1" ht="13.5" x14ac:dyDescent="0.3"/>
    <row r="8077" customFormat="1" ht="13.5" x14ac:dyDescent="0.3"/>
    <row r="8078" customFormat="1" ht="13.5" x14ac:dyDescent="0.3"/>
    <row r="8079" customFormat="1" ht="13.5" x14ac:dyDescent="0.3"/>
    <row r="8080" customFormat="1" ht="13.5" x14ac:dyDescent="0.3"/>
    <row r="8081" customFormat="1" ht="13.5" x14ac:dyDescent="0.3"/>
    <row r="8082" customFormat="1" ht="13.5" x14ac:dyDescent="0.3"/>
    <row r="8083" customFormat="1" ht="13.5" x14ac:dyDescent="0.3"/>
    <row r="8084" customFormat="1" ht="13.5" x14ac:dyDescent="0.3"/>
    <row r="8085" customFormat="1" ht="13.5" x14ac:dyDescent="0.3"/>
    <row r="8086" customFormat="1" ht="13.5" x14ac:dyDescent="0.3"/>
    <row r="8087" customFormat="1" ht="13.5" x14ac:dyDescent="0.3"/>
    <row r="8088" customFormat="1" ht="13.5" x14ac:dyDescent="0.3"/>
    <row r="8089" customFormat="1" ht="13.5" x14ac:dyDescent="0.3"/>
    <row r="8090" customFormat="1" ht="13.5" x14ac:dyDescent="0.3"/>
    <row r="8091" customFormat="1" ht="13.5" x14ac:dyDescent="0.3"/>
    <row r="8092" customFormat="1" ht="13.5" x14ac:dyDescent="0.3"/>
    <row r="8093" customFormat="1" ht="13.5" x14ac:dyDescent="0.3"/>
    <row r="8094" customFormat="1" ht="13.5" x14ac:dyDescent="0.3"/>
    <row r="8095" customFormat="1" ht="13.5" x14ac:dyDescent="0.3"/>
    <row r="8096" customFormat="1" ht="13.5" x14ac:dyDescent="0.3"/>
    <row r="8097" customFormat="1" ht="13.5" x14ac:dyDescent="0.3"/>
    <row r="8098" customFormat="1" ht="13.5" x14ac:dyDescent="0.3"/>
    <row r="8099" customFormat="1" ht="13.5" x14ac:dyDescent="0.3"/>
    <row r="8100" customFormat="1" ht="13.5" x14ac:dyDescent="0.3"/>
    <row r="8101" customFormat="1" ht="13.5" x14ac:dyDescent="0.3"/>
    <row r="8102" customFormat="1" ht="13.5" x14ac:dyDescent="0.3"/>
    <row r="8103" customFormat="1" ht="13.5" x14ac:dyDescent="0.3"/>
    <row r="8104" customFormat="1" ht="13.5" x14ac:dyDescent="0.3"/>
    <row r="8105" customFormat="1" ht="13.5" x14ac:dyDescent="0.3"/>
    <row r="8106" customFormat="1" ht="13.5" x14ac:dyDescent="0.3"/>
    <row r="8107" customFormat="1" ht="13.5" x14ac:dyDescent="0.3"/>
    <row r="8108" customFormat="1" ht="13.5" x14ac:dyDescent="0.3"/>
    <row r="8109" customFormat="1" ht="13.5" x14ac:dyDescent="0.3"/>
    <row r="8110" customFormat="1" ht="13.5" x14ac:dyDescent="0.3"/>
    <row r="8111" customFormat="1" ht="13.5" x14ac:dyDescent="0.3"/>
    <row r="8112" customFormat="1" ht="13.5" x14ac:dyDescent="0.3"/>
    <row r="8113" customFormat="1" ht="13.5" x14ac:dyDescent="0.3"/>
    <row r="8114" customFormat="1" ht="13.5" x14ac:dyDescent="0.3"/>
    <row r="8115" customFormat="1" ht="13.5" x14ac:dyDescent="0.3"/>
    <row r="8116" customFormat="1" ht="13.5" x14ac:dyDescent="0.3"/>
    <row r="8117" customFormat="1" ht="13.5" x14ac:dyDescent="0.3"/>
    <row r="8118" customFormat="1" ht="13.5" x14ac:dyDescent="0.3"/>
    <row r="8119" customFormat="1" ht="13.5" x14ac:dyDescent="0.3"/>
    <row r="8120" customFormat="1" ht="13.5" x14ac:dyDescent="0.3"/>
    <row r="8121" customFormat="1" ht="13.5" x14ac:dyDescent="0.3"/>
    <row r="8122" customFormat="1" ht="13.5" x14ac:dyDescent="0.3"/>
    <row r="8123" customFormat="1" ht="13.5" x14ac:dyDescent="0.3"/>
    <row r="8124" customFormat="1" ht="13.5" x14ac:dyDescent="0.3"/>
    <row r="8125" customFormat="1" ht="13.5" x14ac:dyDescent="0.3"/>
    <row r="8126" customFormat="1" ht="13.5" x14ac:dyDescent="0.3"/>
    <row r="8127" customFormat="1" ht="13.5" x14ac:dyDescent="0.3"/>
    <row r="8128" customFormat="1" ht="13.5" x14ac:dyDescent="0.3"/>
    <row r="8129" customFormat="1" ht="13.5" x14ac:dyDescent="0.3"/>
    <row r="8130" customFormat="1" ht="13.5" x14ac:dyDescent="0.3"/>
    <row r="8131" customFormat="1" ht="13.5" x14ac:dyDescent="0.3"/>
    <row r="8132" customFormat="1" ht="13.5" x14ac:dyDescent="0.3"/>
    <row r="8133" customFormat="1" ht="13.5" x14ac:dyDescent="0.3"/>
    <row r="8134" customFormat="1" ht="13.5" x14ac:dyDescent="0.3"/>
    <row r="8135" customFormat="1" ht="13.5" x14ac:dyDescent="0.3"/>
    <row r="8136" customFormat="1" ht="13.5" x14ac:dyDescent="0.3"/>
    <row r="8137" customFormat="1" ht="13.5" x14ac:dyDescent="0.3"/>
    <row r="8138" customFormat="1" ht="13.5" x14ac:dyDescent="0.3"/>
    <row r="8139" customFormat="1" ht="13.5" x14ac:dyDescent="0.3"/>
    <row r="8140" customFormat="1" ht="13.5" x14ac:dyDescent="0.3"/>
    <row r="8141" customFormat="1" ht="13.5" x14ac:dyDescent="0.3"/>
    <row r="8142" customFormat="1" ht="13.5" x14ac:dyDescent="0.3"/>
    <row r="8143" customFormat="1" ht="13.5" x14ac:dyDescent="0.3"/>
    <row r="8144" customFormat="1" ht="13.5" x14ac:dyDescent="0.3"/>
    <row r="8145" customFormat="1" ht="13.5" x14ac:dyDescent="0.3"/>
    <row r="8146" customFormat="1" ht="13.5" x14ac:dyDescent="0.3"/>
    <row r="8147" customFormat="1" ht="13.5" x14ac:dyDescent="0.3"/>
    <row r="8148" customFormat="1" ht="13.5" x14ac:dyDescent="0.3"/>
    <row r="8149" customFormat="1" ht="13.5" x14ac:dyDescent="0.3"/>
    <row r="8150" customFormat="1" ht="13.5" x14ac:dyDescent="0.3"/>
    <row r="8151" customFormat="1" ht="13.5" x14ac:dyDescent="0.3"/>
    <row r="8152" customFormat="1" ht="13.5" x14ac:dyDescent="0.3"/>
    <row r="8153" customFormat="1" ht="13.5" x14ac:dyDescent="0.3"/>
    <row r="8154" customFormat="1" ht="13.5" x14ac:dyDescent="0.3"/>
    <row r="8155" customFormat="1" ht="13.5" x14ac:dyDescent="0.3"/>
    <row r="8156" customFormat="1" ht="13.5" x14ac:dyDescent="0.3"/>
    <row r="8157" customFormat="1" ht="13.5" x14ac:dyDescent="0.3"/>
    <row r="8158" customFormat="1" ht="13.5" x14ac:dyDescent="0.3"/>
    <row r="8159" customFormat="1" ht="13.5" x14ac:dyDescent="0.3"/>
    <row r="8160" customFormat="1" ht="13.5" x14ac:dyDescent="0.3"/>
    <row r="8161" customFormat="1" ht="13.5" x14ac:dyDescent="0.3"/>
    <row r="8162" customFormat="1" ht="13.5" x14ac:dyDescent="0.3"/>
    <row r="8163" customFormat="1" ht="13.5" x14ac:dyDescent="0.3"/>
    <row r="8164" customFormat="1" ht="13.5" x14ac:dyDescent="0.3"/>
    <row r="8165" customFormat="1" ht="13.5" x14ac:dyDescent="0.3"/>
    <row r="8166" customFormat="1" ht="13.5" x14ac:dyDescent="0.3"/>
    <row r="8167" customFormat="1" ht="13.5" x14ac:dyDescent="0.3"/>
    <row r="8168" customFormat="1" ht="13.5" x14ac:dyDescent="0.3"/>
    <row r="8169" customFormat="1" ht="13.5" x14ac:dyDescent="0.3"/>
    <row r="8170" customFormat="1" ht="13.5" x14ac:dyDescent="0.3"/>
    <row r="8171" customFormat="1" ht="13.5" x14ac:dyDescent="0.3"/>
    <row r="8172" customFormat="1" ht="13.5" x14ac:dyDescent="0.3"/>
    <row r="8173" customFormat="1" ht="13.5" x14ac:dyDescent="0.3"/>
    <row r="8174" customFormat="1" ht="13.5" x14ac:dyDescent="0.3"/>
    <row r="8175" customFormat="1" ht="13.5" x14ac:dyDescent="0.3"/>
    <row r="8176" customFormat="1" ht="13.5" x14ac:dyDescent="0.3"/>
    <row r="8177" customFormat="1" ht="13.5" x14ac:dyDescent="0.3"/>
    <row r="8178" customFormat="1" ht="13.5" x14ac:dyDescent="0.3"/>
    <row r="8179" customFormat="1" ht="13.5" x14ac:dyDescent="0.3"/>
    <row r="8180" customFormat="1" ht="13.5" x14ac:dyDescent="0.3"/>
    <row r="8181" customFormat="1" ht="13.5" x14ac:dyDescent="0.3"/>
    <row r="8182" customFormat="1" ht="13.5" x14ac:dyDescent="0.3"/>
    <row r="8183" customFormat="1" ht="13.5" x14ac:dyDescent="0.3"/>
    <row r="8184" customFormat="1" ht="13.5" x14ac:dyDescent="0.3"/>
    <row r="8185" customFormat="1" ht="13.5" x14ac:dyDescent="0.3"/>
    <row r="8186" customFormat="1" ht="13.5" x14ac:dyDescent="0.3"/>
    <row r="8187" customFormat="1" ht="13.5" x14ac:dyDescent="0.3"/>
    <row r="8188" customFormat="1" ht="13.5" x14ac:dyDescent="0.3"/>
    <row r="8189" customFormat="1" ht="13.5" x14ac:dyDescent="0.3"/>
    <row r="8190" customFormat="1" ht="13.5" x14ac:dyDescent="0.3"/>
    <row r="8191" customFormat="1" ht="13.5" x14ac:dyDescent="0.3"/>
    <row r="8192" customFormat="1" ht="13.5" x14ac:dyDescent="0.3"/>
    <row r="8193" customFormat="1" ht="13.5" x14ac:dyDescent="0.3"/>
    <row r="8194" customFormat="1" ht="13.5" x14ac:dyDescent="0.3"/>
    <row r="8195" customFormat="1" ht="13.5" x14ac:dyDescent="0.3"/>
    <row r="8196" customFormat="1" ht="13.5" x14ac:dyDescent="0.3"/>
    <row r="8197" customFormat="1" ht="13.5" x14ac:dyDescent="0.3"/>
    <row r="8198" customFormat="1" ht="13.5" x14ac:dyDescent="0.3"/>
    <row r="8199" customFormat="1" ht="13.5" x14ac:dyDescent="0.3"/>
    <row r="8200" customFormat="1" ht="13.5" x14ac:dyDescent="0.3"/>
    <row r="8201" customFormat="1" ht="13.5" x14ac:dyDescent="0.3"/>
    <row r="8202" customFormat="1" ht="13.5" x14ac:dyDescent="0.3"/>
    <row r="8203" customFormat="1" ht="13.5" x14ac:dyDescent="0.3"/>
    <row r="8204" customFormat="1" ht="13.5" x14ac:dyDescent="0.3"/>
    <row r="8205" customFormat="1" ht="13.5" x14ac:dyDescent="0.3"/>
    <row r="8206" customFormat="1" ht="13.5" x14ac:dyDescent="0.3"/>
    <row r="8207" customFormat="1" ht="13.5" x14ac:dyDescent="0.3"/>
    <row r="8208" customFormat="1" ht="13.5" x14ac:dyDescent="0.3"/>
    <row r="8209" customFormat="1" ht="13.5" x14ac:dyDescent="0.3"/>
    <row r="8210" customFormat="1" ht="13.5" x14ac:dyDescent="0.3"/>
    <row r="8211" customFormat="1" ht="13.5" x14ac:dyDescent="0.3"/>
    <row r="8212" customFormat="1" ht="13.5" x14ac:dyDescent="0.3"/>
    <row r="8213" customFormat="1" ht="13.5" x14ac:dyDescent="0.3"/>
    <row r="8214" customFormat="1" ht="13.5" x14ac:dyDescent="0.3"/>
    <row r="8215" customFormat="1" ht="13.5" x14ac:dyDescent="0.3"/>
    <row r="8216" customFormat="1" ht="13.5" x14ac:dyDescent="0.3"/>
    <row r="8217" customFormat="1" ht="13.5" x14ac:dyDescent="0.3"/>
    <row r="8218" customFormat="1" ht="13.5" x14ac:dyDescent="0.3"/>
    <row r="8219" customFormat="1" ht="13.5" x14ac:dyDescent="0.3"/>
    <row r="8220" customFormat="1" ht="13.5" x14ac:dyDescent="0.3"/>
    <row r="8221" customFormat="1" ht="13.5" x14ac:dyDescent="0.3"/>
    <row r="8222" customFormat="1" ht="13.5" x14ac:dyDescent="0.3"/>
    <row r="8223" customFormat="1" ht="13.5" x14ac:dyDescent="0.3"/>
    <row r="8224" customFormat="1" ht="13.5" x14ac:dyDescent="0.3"/>
    <row r="8225" customFormat="1" ht="13.5" x14ac:dyDescent="0.3"/>
    <row r="8226" customFormat="1" ht="13.5" x14ac:dyDescent="0.3"/>
    <row r="8227" customFormat="1" ht="13.5" x14ac:dyDescent="0.3"/>
    <row r="8228" customFormat="1" ht="13.5" x14ac:dyDescent="0.3"/>
    <row r="8229" customFormat="1" ht="13.5" x14ac:dyDescent="0.3"/>
    <row r="8230" customFormat="1" ht="13.5" x14ac:dyDescent="0.3"/>
    <row r="8231" customFormat="1" ht="13.5" x14ac:dyDescent="0.3"/>
    <row r="8232" customFormat="1" ht="13.5" x14ac:dyDescent="0.3"/>
    <row r="8233" customFormat="1" ht="13.5" x14ac:dyDescent="0.3"/>
    <row r="8234" customFormat="1" ht="13.5" x14ac:dyDescent="0.3"/>
    <row r="8235" customFormat="1" ht="13.5" x14ac:dyDescent="0.3"/>
    <row r="8236" customFormat="1" ht="13.5" x14ac:dyDescent="0.3"/>
    <row r="8237" customFormat="1" ht="13.5" x14ac:dyDescent="0.3"/>
    <row r="8238" customFormat="1" ht="13.5" x14ac:dyDescent="0.3"/>
    <row r="8239" customFormat="1" ht="13.5" x14ac:dyDescent="0.3"/>
    <row r="8240" customFormat="1" ht="13.5" x14ac:dyDescent="0.3"/>
    <row r="8241" customFormat="1" ht="13.5" x14ac:dyDescent="0.3"/>
    <row r="8242" customFormat="1" ht="13.5" x14ac:dyDescent="0.3"/>
    <row r="8243" customFormat="1" ht="13.5" x14ac:dyDescent="0.3"/>
    <row r="8244" customFormat="1" ht="13.5" x14ac:dyDescent="0.3"/>
    <row r="8245" customFormat="1" ht="13.5" x14ac:dyDescent="0.3"/>
    <row r="8246" customFormat="1" ht="13.5" x14ac:dyDescent="0.3"/>
    <row r="8247" customFormat="1" ht="13.5" x14ac:dyDescent="0.3"/>
    <row r="8248" customFormat="1" ht="13.5" x14ac:dyDescent="0.3"/>
    <row r="8249" customFormat="1" ht="13.5" x14ac:dyDescent="0.3"/>
    <row r="8250" customFormat="1" ht="13.5" x14ac:dyDescent="0.3"/>
    <row r="8251" customFormat="1" ht="13.5" x14ac:dyDescent="0.3"/>
    <row r="8252" customFormat="1" ht="13.5" x14ac:dyDescent="0.3"/>
    <row r="8253" customFormat="1" ht="13.5" x14ac:dyDescent="0.3"/>
    <row r="8254" customFormat="1" ht="13.5" x14ac:dyDescent="0.3"/>
    <row r="8255" customFormat="1" ht="13.5" x14ac:dyDescent="0.3"/>
    <row r="8256" customFormat="1" ht="13.5" x14ac:dyDescent="0.3"/>
    <row r="8257" customFormat="1" ht="13.5" x14ac:dyDescent="0.3"/>
    <row r="8258" customFormat="1" ht="13.5" x14ac:dyDescent="0.3"/>
    <row r="8259" customFormat="1" ht="13.5" x14ac:dyDescent="0.3"/>
    <row r="8260" customFormat="1" ht="13.5" x14ac:dyDescent="0.3"/>
    <row r="8261" customFormat="1" ht="13.5" x14ac:dyDescent="0.3"/>
    <row r="8262" customFormat="1" ht="13.5" x14ac:dyDescent="0.3"/>
    <row r="8263" customFormat="1" ht="13.5" x14ac:dyDescent="0.3"/>
    <row r="8264" customFormat="1" ht="13.5" x14ac:dyDescent="0.3"/>
    <row r="8265" customFormat="1" ht="13.5" x14ac:dyDescent="0.3"/>
    <row r="8266" customFormat="1" ht="13.5" x14ac:dyDescent="0.3"/>
    <row r="8267" customFormat="1" ht="13.5" x14ac:dyDescent="0.3"/>
    <row r="8268" customFormat="1" ht="13.5" x14ac:dyDescent="0.3"/>
    <row r="8269" customFormat="1" ht="13.5" x14ac:dyDescent="0.3"/>
    <row r="8270" customFormat="1" ht="13.5" x14ac:dyDescent="0.3"/>
    <row r="8271" customFormat="1" ht="13.5" x14ac:dyDescent="0.3"/>
    <row r="8272" customFormat="1" ht="13.5" x14ac:dyDescent="0.3"/>
    <row r="8273" customFormat="1" ht="13.5" x14ac:dyDescent="0.3"/>
    <row r="8274" customFormat="1" ht="13.5" x14ac:dyDescent="0.3"/>
    <row r="8275" customFormat="1" ht="13.5" x14ac:dyDescent="0.3"/>
    <row r="8276" customFormat="1" ht="13.5" x14ac:dyDescent="0.3"/>
    <row r="8277" customFormat="1" ht="13.5" x14ac:dyDescent="0.3"/>
    <row r="8278" customFormat="1" ht="13.5" x14ac:dyDescent="0.3"/>
    <row r="8279" customFormat="1" ht="13.5" x14ac:dyDescent="0.3"/>
    <row r="8280" customFormat="1" ht="13.5" x14ac:dyDescent="0.3"/>
    <row r="8281" customFormat="1" ht="13.5" x14ac:dyDescent="0.3"/>
    <row r="8282" customFormat="1" ht="13.5" x14ac:dyDescent="0.3"/>
    <row r="8283" customFormat="1" ht="13.5" x14ac:dyDescent="0.3"/>
    <row r="8284" customFormat="1" ht="13.5" x14ac:dyDescent="0.3"/>
    <row r="8285" customFormat="1" ht="13.5" x14ac:dyDescent="0.3"/>
    <row r="8286" customFormat="1" ht="13.5" x14ac:dyDescent="0.3"/>
    <row r="8287" customFormat="1" ht="13.5" x14ac:dyDescent="0.3"/>
    <row r="8288" customFormat="1" ht="13.5" x14ac:dyDescent="0.3"/>
    <row r="8289" customFormat="1" ht="13.5" x14ac:dyDescent="0.3"/>
    <row r="8290" customFormat="1" ht="13.5" x14ac:dyDescent="0.3"/>
    <row r="8291" customFormat="1" ht="13.5" x14ac:dyDescent="0.3"/>
    <row r="8292" customFormat="1" ht="13.5" x14ac:dyDescent="0.3"/>
    <row r="8293" customFormat="1" ht="13.5" x14ac:dyDescent="0.3"/>
    <row r="8294" customFormat="1" ht="13.5" x14ac:dyDescent="0.3"/>
    <row r="8295" customFormat="1" ht="13.5" x14ac:dyDescent="0.3"/>
    <row r="8296" customFormat="1" ht="13.5" x14ac:dyDescent="0.3"/>
    <row r="8297" customFormat="1" ht="13.5" x14ac:dyDescent="0.3"/>
    <row r="8298" customFormat="1" ht="13.5" x14ac:dyDescent="0.3"/>
    <row r="8299" customFormat="1" ht="13.5" x14ac:dyDescent="0.3"/>
    <row r="8300" customFormat="1" ht="13.5" x14ac:dyDescent="0.3"/>
    <row r="8301" customFormat="1" ht="13.5" x14ac:dyDescent="0.3"/>
    <row r="8302" customFormat="1" ht="13.5" x14ac:dyDescent="0.3"/>
    <row r="8303" customFormat="1" ht="13.5" x14ac:dyDescent="0.3"/>
    <row r="8304" customFormat="1" ht="13.5" x14ac:dyDescent="0.3"/>
    <row r="8305" customFormat="1" ht="13.5" x14ac:dyDescent="0.3"/>
    <row r="8306" customFormat="1" ht="13.5" x14ac:dyDescent="0.3"/>
    <row r="8307" customFormat="1" ht="13.5" x14ac:dyDescent="0.3"/>
    <row r="8308" customFormat="1" ht="13.5" x14ac:dyDescent="0.3"/>
    <row r="8309" customFormat="1" ht="13.5" x14ac:dyDescent="0.3"/>
    <row r="8310" customFormat="1" ht="13.5" x14ac:dyDescent="0.3"/>
    <row r="8311" customFormat="1" ht="13.5" x14ac:dyDescent="0.3"/>
    <row r="8312" customFormat="1" ht="13.5" x14ac:dyDescent="0.3"/>
    <row r="8313" customFormat="1" ht="13.5" x14ac:dyDescent="0.3"/>
    <row r="8314" customFormat="1" ht="13.5" x14ac:dyDescent="0.3"/>
    <row r="8315" customFormat="1" ht="13.5" x14ac:dyDescent="0.3"/>
    <row r="8316" customFormat="1" ht="13.5" x14ac:dyDescent="0.3"/>
    <row r="8317" customFormat="1" ht="13.5" x14ac:dyDescent="0.3"/>
    <row r="8318" customFormat="1" ht="13.5" x14ac:dyDescent="0.3"/>
    <row r="8319" customFormat="1" ht="13.5" x14ac:dyDescent="0.3"/>
    <row r="8320" customFormat="1" ht="13.5" x14ac:dyDescent="0.3"/>
    <row r="8321" customFormat="1" ht="13.5" x14ac:dyDescent="0.3"/>
    <row r="8322" customFormat="1" ht="13.5" x14ac:dyDescent="0.3"/>
    <row r="8323" customFormat="1" ht="13.5" x14ac:dyDescent="0.3"/>
    <row r="8324" customFormat="1" ht="13.5" x14ac:dyDescent="0.3"/>
    <row r="8325" customFormat="1" ht="13.5" x14ac:dyDescent="0.3"/>
    <row r="8326" customFormat="1" ht="13.5" x14ac:dyDescent="0.3"/>
    <row r="8327" customFormat="1" ht="13.5" x14ac:dyDescent="0.3"/>
    <row r="8328" customFormat="1" ht="13.5" x14ac:dyDescent="0.3"/>
    <row r="8329" customFormat="1" ht="13.5" x14ac:dyDescent="0.3"/>
    <row r="8330" customFormat="1" ht="13.5" x14ac:dyDescent="0.3"/>
    <row r="8331" customFormat="1" ht="13.5" x14ac:dyDescent="0.3"/>
    <row r="8332" customFormat="1" ht="13.5" x14ac:dyDescent="0.3"/>
    <row r="8333" customFormat="1" ht="13.5" x14ac:dyDescent="0.3"/>
    <row r="8334" customFormat="1" ht="13.5" x14ac:dyDescent="0.3"/>
    <row r="8335" customFormat="1" ht="13.5" x14ac:dyDescent="0.3"/>
    <row r="8336" customFormat="1" ht="13.5" x14ac:dyDescent="0.3"/>
    <row r="8337" customFormat="1" ht="13.5" x14ac:dyDescent="0.3"/>
    <row r="8338" customFormat="1" ht="13.5" x14ac:dyDescent="0.3"/>
    <row r="8339" customFormat="1" ht="13.5" x14ac:dyDescent="0.3"/>
    <row r="8340" customFormat="1" ht="13.5" x14ac:dyDescent="0.3"/>
    <row r="8341" customFormat="1" ht="13.5" x14ac:dyDescent="0.3"/>
    <row r="8342" customFormat="1" ht="13.5" x14ac:dyDescent="0.3"/>
    <row r="8343" customFormat="1" ht="13.5" x14ac:dyDescent="0.3"/>
    <row r="8344" customFormat="1" ht="13.5" x14ac:dyDescent="0.3"/>
    <row r="8345" customFormat="1" ht="13.5" x14ac:dyDescent="0.3"/>
    <row r="8346" customFormat="1" ht="13.5" x14ac:dyDescent="0.3"/>
    <row r="8347" customFormat="1" ht="13.5" x14ac:dyDescent="0.3"/>
    <row r="8348" customFormat="1" ht="13.5" x14ac:dyDescent="0.3"/>
    <row r="8349" customFormat="1" ht="13.5" x14ac:dyDescent="0.3"/>
    <row r="8350" customFormat="1" ht="13.5" x14ac:dyDescent="0.3"/>
    <row r="8351" customFormat="1" ht="13.5" x14ac:dyDescent="0.3"/>
    <row r="8352" customFormat="1" ht="13.5" x14ac:dyDescent="0.3"/>
    <row r="8353" customFormat="1" ht="13.5" x14ac:dyDescent="0.3"/>
    <row r="8354" customFormat="1" ht="13.5" x14ac:dyDescent="0.3"/>
    <row r="8355" customFormat="1" ht="13.5" x14ac:dyDescent="0.3"/>
    <row r="8356" customFormat="1" ht="13.5" x14ac:dyDescent="0.3"/>
    <row r="8357" customFormat="1" ht="13.5" x14ac:dyDescent="0.3"/>
    <row r="8358" customFormat="1" ht="13.5" x14ac:dyDescent="0.3"/>
    <row r="8359" customFormat="1" ht="13.5" x14ac:dyDescent="0.3"/>
    <row r="8360" customFormat="1" ht="13.5" x14ac:dyDescent="0.3"/>
    <row r="8361" customFormat="1" ht="13.5" x14ac:dyDescent="0.3"/>
    <row r="8362" customFormat="1" ht="13.5" x14ac:dyDescent="0.3"/>
    <row r="8363" customFormat="1" ht="13.5" x14ac:dyDescent="0.3"/>
    <row r="8364" customFormat="1" ht="13.5" x14ac:dyDescent="0.3"/>
    <row r="8365" customFormat="1" ht="13.5" x14ac:dyDescent="0.3"/>
    <row r="8366" customFormat="1" ht="13.5" x14ac:dyDescent="0.3"/>
    <row r="8367" customFormat="1" ht="13.5" x14ac:dyDescent="0.3"/>
    <row r="8368" customFormat="1" ht="13.5" x14ac:dyDescent="0.3"/>
    <row r="8369" customFormat="1" ht="13.5" x14ac:dyDescent="0.3"/>
    <row r="8370" customFormat="1" ht="13.5" x14ac:dyDescent="0.3"/>
    <row r="8371" customFormat="1" ht="13.5" x14ac:dyDescent="0.3"/>
    <row r="8372" customFormat="1" ht="13.5" x14ac:dyDescent="0.3"/>
    <row r="8373" customFormat="1" ht="13.5" x14ac:dyDescent="0.3"/>
    <row r="8374" customFormat="1" ht="13.5" x14ac:dyDescent="0.3"/>
    <row r="8375" customFormat="1" ht="13.5" x14ac:dyDescent="0.3"/>
    <row r="8376" customFormat="1" ht="13.5" x14ac:dyDescent="0.3"/>
    <row r="8377" customFormat="1" ht="13.5" x14ac:dyDescent="0.3"/>
    <row r="8378" customFormat="1" ht="13.5" x14ac:dyDescent="0.3"/>
    <row r="8379" customFormat="1" ht="13.5" x14ac:dyDescent="0.3"/>
    <row r="8380" customFormat="1" ht="13.5" x14ac:dyDescent="0.3"/>
    <row r="8381" customFormat="1" ht="13.5" x14ac:dyDescent="0.3"/>
    <row r="8382" customFormat="1" ht="13.5" x14ac:dyDescent="0.3"/>
    <row r="8383" customFormat="1" ht="13.5" x14ac:dyDescent="0.3"/>
    <row r="8384" customFormat="1" ht="13.5" x14ac:dyDescent="0.3"/>
    <row r="8385" customFormat="1" ht="13.5" x14ac:dyDescent="0.3"/>
    <row r="8386" customFormat="1" ht="13.5" x14ac:dyDescent="0.3"/>
    <row r="8387" customFormat="1" ht="13.5" x14ac:dyDescent="0.3"/>
    <row r="8388" customFormat="1" ht="13.5" x14ac:dyDescent="0.3"/>
    <row r="8389" customFormat="1" ht="13.5" x14ac:dyDescent="0.3"/>
    <row r="8390" customFormat="1" ht="13.5" x14ac:dyDescent="0.3"/>
    <row r="8391" customFormat="1" ht="13.5" x14ac:dyDescent="0.3"/>
    <row r="8392" customFormat="1" ht="13.5" x14ac:dyDescent="0.3"/>
    <row r="8393" customFormat="1" ht="13.5" x14ac:dyDescent="0.3"/>
    <row r="8394" customFormat="1" ht="13.5" x14ac:dyDescent="0.3"/>
    <row r="8395" customFormat="1" ht="13.5" x14ac:dyDescent="0.3"/>
    <row r="8396" customFormat="1" ht="13.5" x14ac:dyDescent="0.3"/>
    <row r="8397" customFormat="1" ht="13.5" x14ac:dyDescent="0.3"/>
    <row r="8398" customFormat="1" ht="13.5" x14ac:dyDescent="0.3"/>
    <row r="8399" customFormat="1" ht="13.5" x14ac:dyDescent="0.3"/>
    <row r="8400" customFormat="1" ht="13.5" x14ac:dyDescent="0.3"/>
    <row r="8401" customFormat="1" ht="13.5" x14ac:dyDescent="0.3"/>
    <row r="8402" customFormat="1" ht="13.5" x14ac:dyDescent="0.3"/>
    <row r="8403" customFormat="1" ht="13.5" x14ac:dyDescent="0.3"/>
    <row r="8404" customFormat="1" ht="13.5" x14ac:dyDescent="0.3"/>
    <row r="8405" customFormat="1" ht="13.5" x14ac:dyDescent="0.3"/>
    <row r="8406" customFormat="1" ht="13.5" x14ac:dyDescent="0.3"/>
    <row r="8407" customFormat="1" ht="13.5" x14ac:dyDescent="0.3"/>
    <row r="8408" customFormat="1" ht="13.5" x14ac:dyDescent="0.3"/>
    <row r="8409" customFormat="1" ht="13.5" x14ac:dyDescent="0.3"/>
    <row r="8410" customFormat="1" ht="13.5" x14ac:dyDescent="0.3"/>
    <row r="8411" customFormat="1" ht="13.5" x14ac:dyDescent="0.3"/>
    <row r="8412" customFormat="1" ht="13.5" x14ac:dyDescent="0.3"/>
    <row r="8413" customFormat="1" ht="13.5" x14ac:dyDescent="0.3"/>
    <row r="8414" customFormat="1" ht="13.5" x14ac:dyDescent="0.3"/>
    <row r="8415" customFormat="1" ht="13.5" x14ac:dyDescent="0.3"/>
    <row r="8416" customFormat="1" ht="13.5" x14ac:dyDescent="0.3"/>
    <row r="8417" customFormat="1" ht="13.5" x14ac:dyDescent="0.3"/>
    <row r="8418" customFormat="1" ht="13.5" x14ac:dyDescent="0.3"/>
    <row r="8419" customFormat="1" ht="13.5" x14ac:dyDescent="0.3"/>
    <row r="8420" customFormat="1" ht="13.5" x14ac:dyDescent="0.3"/>
    <row r="8421" customFormat="1" ht="13.5" x14ac:dyDescent="0.3"/>
    <row r="8422" customFormat="1" ht="13.5" x14ac:dyDescent="0.3"/>
    <row r="8423" customFormat="1" ht="13.5" x14ac:dyDescent="0.3"/>
    <row r="8424" customFormat="1" ht="13.5" x14ac:dyDescent="0.3"/>
    <row r="8425" customFormat="1" ht="13.5" x14ac:dyDescent="0.3"/>
    <row r="8426" customFormat="1" ht="13.5" x14ac:dyDescent="0.3"/>
    <row r="8427" customFormat="1" ht="13.5" x14ac:dyDescent="0.3"/>
    <row r="8428" customFormat="1" ht="13.5" x14ac:dyDescent="0.3"/>
    <row r="8429" customFormat="1" ht="13.5" x14ac:dyDescent="0.3"/>
    <row r="8430" customFormat="1" ht="13.5" x14ac:dyDescent="0.3"/>
    <row r="8431" customFormat="1" ht="13.5" x14ac:dyDescent="0.3"/>
    <row r="8432" customFormat="1" ht="13.5" x14ac:dyDescent="0.3"/>
    <row r="8433" customFormat="1" ht="13.5" x14ac:dyDescent="0.3"/>
    <row r="8434" customFormat="1" ht="13.5" x14ac:dyDescent="0.3"/>
    <row r="8435" customFormat="1" ht="13.5" x14ac:dyDescent="0.3"/>
    <row r="8436" customFormat="1" ht="13.5" x14ac:dyDescent="0.3"/>
    <row r="8437" customFormat="1" ht="13.5" x14ac:dyDescent="0.3"/>
    <row r="8438" customFormat="1" ht="13.5" x14ac:dyDescent="0.3"/>
    <row r="8439" customFormat="1" ht="13.5" x14ac:dyDescent="0.3"/>
    <row r="8440" customFormat="1" ht="13.5" x14ac:dyDescent="0.3"/>
    <row r="8441" customFormat="1" ht="13.5" x14ac:dyDescent="0.3"/>
    <row r="8442" customFormat="1" ht="13.5" x14ac:dyDescent="0.3"/>
    <row r="8443" customFormat="1" ht="13.5" x14ac:dyDescent="0.3"/>
    <row r="8444" customFormat="1" ht="13.5" x14ac:dyDescent="0.3"/>
    <row r="8445" customFormat="1" ht="13.5" x14ac:dyDescent="0.3"/>
    <row r="8446" customFormat="1" ht="13.5" x14ac:dyDescent="0.3"/>
    <row r="8447" customFormat="1" ht="13.5" x14ac:dyDescent="0.3"/>
    <row r="8448" customFormat="1" ht="13.5" x14ac:dyDescent="0.3"/>
    <row r="8449" customFormat="1" ht="13.5" x14ac:dyDescent="0.3"/>
    <row r="8450" customFormat="1" ht="13.5" x14ac:dyDescent="0.3"/>
    <row r="8451" customFormat="1" ht="13.5" x14ac:dyDescent="0.3"/>
    <row r="8452" customFormat="1" ht="13.5" x14ac:dyDescent="0.3"/>
    <row r="8453" customFormat="1" ht="13.5" x14ac:dyDescent="0.3"/>
    <row r="8454" customFormat="1" ht="13.5" x14ac:dyDescent="0.3"/>
    <row r="8455" customFormat="1" ht="13.5" x14ac:dyDescent="0.3"/>
    <row r="8456" customFormat="1" ht="13.5" x14ac:dyDescent="0.3"/>
    <row r="8457" customFormat="1" ht="13.5" x14ac:dyDescent="0.3"/>
    <row r="8458" customFormat="1" ht="13.5" x14ac:dyDescent="0.3"/>
    <row r="8459" customFormat="1" ht="13.5" x14ac:dyDescent="0.3"/>
    <row r="8460" customFormat="1" ht="13.5" x14ac:dyDescent="0.3"/>
    <row r="8461" customFormat="1" ht="13.5" x14ac:dyDescent="0.3"/>
    <row r="8462" customFormat="1" ht="13.5" x14ac:dyDescent="0.3"/>
    <row r="8463" customFormat="1" ht="13.5" x14ac:dyDescent="0.3"/>
    <row r="8464" customFormat="1" ht="13.5" x14ac:dyDescent="0.3"/>
    <row r="8465" customFormat="1" ht="13.5" x14ac:dyDescent="0.3"/>
    <row r="8466" customFormat="1" ht="13.5" x14ac:dyDescent="0.3"/>
    <row r="8467" customFormat="1" ht="13.5" x14ac:dyDescent="0.3"/>
    <row r="8468" customFormat="1" ht="13.5" x14ac:dyDescent="0.3"/>
    <row r="8469" customFormat="1" ht="13.5" x14ac:dyDescent="0.3"/>
    <row r="8470" customFormat="1" ht="13.5" x14ac:dyDescent="0.3"/>
    <row r="8471" customFormat="1" ht="13.5" x14ac:dyDescent="0.3"/>
    <row r="8472" customFormat="1" ht="13.5" x14ac:dyDescent="0.3"/>
    <row r="8473" customFormat="1" ht="13.5" x14ac:dyDescent="0.3"/>
    <row r="8474" customFormat="1" ht="13.5" x14ac:dyDescent="0.3"/>
    <row r="8475" customFormat="1" ht="13.5" x14ac:dyDescent="0.3"/>
    <row r="8476" customFormat="1" ht="13.5" x14ac:dyDescent="0.3"/>
    <row r="8477" customFormat="1" ht="13.5" x14ac:dyDescent="0.3"/>
    <row r="8478" customFormat="1" ht="13.5" x14ac:dyDescent="0.3"/>
    <row r="8479" customFormat="1" ht="13.5" x14ac:dyDescent="0.3"/>
    <row r="8480" customFormat="1" ht="13.5" x14ac:dyDescent="0.3"/>
    <row r="8481" customFormat="1" ht="13.5" x14ac:dyDescent="0.3"/>
    <row r="8482" customFormat="1" ht="13.5" x14ac:dyDescent="0.3"/>
    <row r="8483" customFormat="1" ht="13.5" x14ac:dyDescent="0.3"/>
    <row r="8484" customFormat="1" ht="13.5" x14ac:dyDescent="0.3"/>
    <row r="8485" customFormat="1" ht="13.5" x14ac:dyDescent="0.3"/>
    <row r="8486" customFormat="1" ht="13.5" x14ac:dyDescent="0.3"/>
    <row r="8487" customFormat="1" ht="13.5" x14ac:dyDescent="0.3"/>
    <row r="8488" customFormat="1" ht="13.5" x14ac:dyDescent="0.3"/>
    <row r="8489" customFormat="1" ht="13.5" x14ac:dyDescent="0.3"/>
    <row r="8490" customFormat="1" ht="13.5" x14ac:dyDescent="0.3"/>
    <row r="8491" customFormat="1" ht="13.5" x14ac:dyDescent="0.3"/>
    <row r="8492" customFormat="1" ht="13.5" x14ac:dyDescent="0.3"/>
    <row r="8493" customFormat="1" ht="13.5" x14ac:dyDescent="0.3"/>
    <row r="8494" customFormat="1" ht="13.5" x14ac:dyDescent="0.3"/>
    <row r="8495" customFormat="1" ht="13.5" x14ac:dyDescent="0.3"/>
    <row r="8496" customFormat="1" ht="13.5" x14ac:dyDescent="0.3"/>
    <row r="8497" customFormat="1" ht="13.5" x14ac:dyDescent="0.3"/>
    <row r="8498" customFormat="1" ht="13.5" x14ac:dyDescent="0.3"/>
    <row r="8499" customFormat="1" ht="13.5" x14ac:dyDescent="0.3"/>
    <row r="8500" customFormat="1" ht="13.5" x14ac:dyDescent="0.3"/>
    <row r="8501" customFormat="1" ht="13.5" x14ac:dyDescent="0.3"/>
    <row r="8502" customFormat="1" ht="13.5" x14ac:dyDescent="0.3"/>
    <row r="8503" customFormat="1" ht="13.5" x14ac:dyDescent="0.3"/>
    <row r="8504" customFormat="1" ht="13.5" x14ac:dyDescent="0.3"/>
    <row r="8505" customFormat="1" ht="13.5" x14ac:dyDescent="0.3"/>
    <row r="8506" customFormat="1" ht="13.5" x14ac:dyDescent="0.3"/>
    <row r="8507" customFormat="1" ht="13.5" x14ac:dyDescent="0.3"/>
    <row r="8508" customFormat="1" ht="13.5" x14ac:dyDescent="0.3"/>
    <row r="8509" customFormat="1" ht="13.5" x14ac:dyDescent="0.3"/>
    <row r="8510" customFormat="1" ht="13.5" x14ac:dyDescent="0.3"/>
    <row r="8511" customFormat="1" ht="13.5" x14ac:dyDescent="0.3"/>
    <row r="8512" customFormat="1" ht="13.5" x14ac:dyDescent="0.3"/>
    <row r="8513" customFormat="1" ht="13.5" x14ac:dyDescent="0.3"/>
    <row r="8514" customFormat="1" ht="13.5" x14ac:dyDescent="0.3"/>
    <row r="8515" customFormat="1" ht="13.5" x14ac:dyDescent="0.3"/>
    <row r="8516" customFormat="1" ht="13.5" x14ac:dyDescent="0.3"/>
    <row r="8517" customFormat="1" ht="13.5" x14ac:dyDescent="0.3"/>
    <row r="8518" customFormat="1" ht="13.5" x14ac:dyDescent="0.3"/>
    <row r="8519" customFormat="1" ht="13.5" x14ac:dyDescent="0.3"/>
    <row r="8520" customFormat="1" ht="13.5" x14ac:dyDescent="0.3"/>
    <row r="8521" customFormat="1" ht="13.5" x14ac:dyDescent="0.3"/>
    <row r="8522" customFormat="1" ht="13.5" x14ac:dyDescent="0.3"/>
    <row r="8523" customFormat="1" ht="13.5" x14ac:dyDescent="0.3"/>
    <row r="8524" customFormat="1" ht="13.5" x14ac:dyDescent="0.3"/>
    <row r="8525" customFormat="1" ht="13.5" x14ac:dyDescent="0.3"/>
    <row r="8526" customFormat="1" ht="13.5" x14ac:dyDescent="0.3"/>
    <row r="8527" customFormat="1" ht="13.5" x14ac:dyDescent="0.3"/>
    <row r="8528" customFormat="1" ht="13.5" x14ac:dyDescent="0.3"/>
    <row r="8529" customFormat="1" ht="13.5" x14ac:dyDescent="0.3"/>
    <row r="8530" customFormat="1" ht="13.5" x14ac:dyDescent="0.3"/>
    <row r="8531" customFormat="1" ht="13.5" x14ac:dyDescent="0.3"/>
    <row r="8532" customFormat="1" ht="13.5" x14ac:dyDescent="0.3"/>
    <row r="8533" customFormat="1" ht="13.5" x14ac:dyDescent="0.3"/>
    <row r="8534" customFormat="1" ht="13.5" x14ac:dyDescent="0.3"/>
    <row r="8535" customFormat="1" ht="13.5" x14ac:dyDescent="0.3"/>
    <row r="8536" customFormat="1" ht="13.5" x14ac:dyDescent="0.3"/>
    <row r="8537" customFormat="1" ht="13.5" x14ac:dyDescent="0.3"/>
    <row r="8538" customFormat="1" ht="13.5" x14ac:dyDescent="0.3"/>
    <row r="8539" customFormat="1" ht="13.5" x14ac:dyDescent="0.3"/>
    <row r="8540" customFormat="1" ht="13.5" x14ac:dyDescent="0.3"/>
    <row r="8541" customFormat="1" ht="13.5" x14ac:dyDescent="0.3"/>
    <row r="8542" customFormat="1" ht="13.5" x14ac:dyDescent="0.3"/>
    <row r="8543" customFormat="1" ht="13.5" x14ac:dyDescent="0.3"/>
    <row r="8544" customFormat="1" ht="13.5" x14ac:dyDescent="0.3"/>
    <row r="8545" customFormat="1" ht="13.5" x14ac:dyDescent="0.3"/>
    <row r="8546" customFormat="1" ht="13.5" x14ac:dyDescent="0.3"/>
    <row r="8547" customFormat="1" ht="13.5" x14ac:dyDescent="0.3"/>
    <row r="8548" customFormat="1" ht="13.5" x14ac:dyDescent="0.3"/>
    <row r="8549" customFormat="1" ht="13.5" x14ac:dyDescent="0.3"/>
    <row r="8550" customFormat="1" ht="13.5" x14ac:dyDescent="0.3"/>
    <row r="8551" customFormat="1" ht="13.5" x14ac:dyDescent="0.3"/>
    <row r="8552" customFormat="1" ht="13.5" x14ac:dyDescent="0.3"/>
    <row r="8553" customFormat="1" ht="13.5" x14ac:dyDescent="0.3"/>
    <row r="8554" customFormat="1" ht="13.5" x14ac:dyDescent="0.3"/>
    <row r="8555" customFormat="1" ht="13.5" x14ac:dyDescent="0.3"/>
    <row r="8556" customFormat="1" ht="13.5" x14ac:dyDescent="0.3"/>
    <row r="8557" customFormat="1" ht="13.5" x14ac:dyDescent="0.3"/>
    <row r="8558" customFormat="1" ht="13.5" x14ac:dyDescent="0.3"/>
    <row r="8559" customFormat="1" ht="13.5" x14ac:dyDescent="0.3"/>
    <row r="8560" customFormat="1" ht="13.5" x14ac:dyDescent="0.3"/>
    <row r="8561" customFormat="1" ht="13.5" x14ac:dyDescent="0.3"/>
    <row r="8562" customFormat="1" ht="13.5" x14ac:dyDescent="0.3"/>
    <row r="8563" customFormat="1" ht="13.5" x14ac:dyDescent="0.3"/>
    <row r="8564" customFormat="1" ht="13.5" x14ac:dyDescent="0.3"/>
    <row r="8565" customFormat="1" ht="13.5" x14ac:dyDescent="0.3"/>
    <row r="8566" customFormat="1" ht="13.5" x14ac:dyDescent="0.3"/>
    <row r="8567" customFormat="1" ht="13.5" x14ac:dyDescent="0.3"/>
    <row r="8568" customFormat="1" ht="13.5" x14ac:dyDescent="0.3"/>
    <row r="8569" customFormat="1" ht="13.5" x14ac:dyDescent="0.3"/>
    <row r="8570" customFormat="1" ht="13.5" x14ac:dyDescent="0.3"/>
    <row r="8571" customFormat="1" ht="13.5" x14ac:dyDescent="0.3"/>
    <row r="8572" customFormat="1" ht="13.5" x14ac:dyDescent="0.3"/>
    <row r="8573" customFormat="1" ht="13.5" x14ac:dyDescent="0.3"/>
    <row r="8574" customFormat="1" ht="13.5" x14ac:dyDescent="0.3"/>
    <row r="8575" customFormat="1" ht="13.5" x14ac:dyDescent="0.3"/>
    <row r="8576" customFormat="1" ht="13.5" x14ac:dyDescent="0.3"/>
    <row r="8577" customFormat="1" ht="13.5" x14ac:dyDescent="0.3"/>
    <row r="8578" customFormat="1" ht="13.5" x14ac:dyDescent="0.3"/>
    <row r="8579" customFormat="1" ht="13.5" x14ac:dyDescent="0.3"/>
    <row r="8580" customFormat="1" ht="13.5" x14ac:dyDescent="0.3"/>
    <row r="8581" customFormat="1" ht="13.5" x14ac:dyDescent="0.3"/>
    <row r="8582" customFormat="1" ht="13.5" x14ac:dyDescent="0.3"/>
    <row r="8583" customFormat="1" ht="13.5" x14ac:dyDescent="0.3"/>
    <row r="8584" customFormat="1" ht="13.5" x14ac:dyDescent="0.3"/>
    <row r="8585" customFormat="1" ht="13.5" x14ac:dyDescent="0.3"/>
    <row r="8586" customFormat="1" ht="13.5" x14ac:dyDescent="0.3"/>
    <row r="8587" customFormat="1" ht="13.5" x14ac:dyDescent="0.3"/>
    <row r="8588" customFormat="1" ht="13.5" x14ac:dyDescent="0.3"/>
    <row r="8589" customFormat="1" ht="13.5" x14ac:dyDescent="0.3"/>
    <row r="8590" customFormat="1" ht="13.5" x14ac:dyDescent="0.3"/>
    <row r="8591" customFormat="1" ht="13.5" x14ac:dyDescent="0.3"/>
    <row r="8592" customFormat="1" ht="13.5" x14ac:dyDescent="0.3"/>
    <row r="8593" customFormat="1" ht="13.5" x14ac:dyDescent="0.3"/>
    <row r="8594" customFormat="1" ht="13.5" x14ac:dyDescent="0.3"/>
    <row r="8595" customFormat="1" ht="13.5" x14ac:dyDescent="0.3"/>
    <row r="8596" customFormat="1" ht="13.5" x14ac:dyDescent="0.3"/>
    <row r="8597" customFormat="1" ht="13.5" x14ac:dyDescent="0.3"/>
    <row r="8598" customFormat="1" ht="13.5" x14ac:dyDescent="0.3"/>
    <row r="8599" customFormat="1" ht="13.5" x14ac:dyDescent="0.3"/>
    <row r="8600" customFormat="1" ht="13.5" x14ac:dyDescent="0.3"/>
    <row r="8601" customFormat="1" ht="13.5" x14ac:dyDescent="0.3"/>
    <row r="8602" customFormat="1" ht="13.5" x14ac:dyDescent="0.3"/>
    <row r="8603" customFormat="1" ht="13.5" x14ac:dyDescent="0.3"/>
    <row r="8604" customFormat="1" ht="13.5" x14ac:dyDescent="0.3"/>
    <row r="8605" customFormat="1" ht="13.5" x14ac:dyDescent="0.3"/>
    <row r="8606" customFormat="1" ht="13.5" x14ac:dyDescent="0.3"/>
    <row r="8607" customFormat="1" ht="13.5" x14ac:dyDescent="0.3"/>
    <row r="8608" customFormat="1" ht="13.5" x14ac:dyDescent="0.3"/>
    <row r="8609" customFormat="1" ht="13.5" x14ac:dyDescent="0.3"/>
    <row r="8610" customFormat="1" ht="13.5" x14ac:dyDescent="0.3"/>
    <row r="8611" customFormat="1" ht="13.5" x14ac:dyDescent="0.3"/>
    <row r="8612" customFormat="1" ht="13.5" x14ac:dyDescent="0.3"/>
    <row r="8613" customFormat="1" ht="13.5" x14ac:dyDescent="0.3"/>
    <row r="8614" customFormat="1" ht="13.5" x14ac:dyDescent="0.3"/>
    <row r="8615" customFormat="1" ht="13.5" x14ac:dyDescent="0.3"/>
    <row r="8616" customFormat="1" ht="13.5" x14ac:dyDescent="0.3"/>
    <row r="8617" customFormat="1" ht="13.5" x14ac:dyDescent="0.3"/>
    <row r="8618" customFormat="1" ht="13.5" x14ac:dyDescent="0.3"/>
    <row r="8619" customFormat="1" ht="13.5" x14ac:dyDescent="0.3"/>
    <row r="8620" customFormat="1" ht="13.5" x14ac:dyDescent="0.3"/>
    <row r="8621" customFormat="1" ht="13.5" x14ac:dyDescent="0.3"/>
    <row r="8622" customFormat="1" ht="13.5" x14ac:dyDescent="0.3"/>
    <row r="8623" customFormat="1" ht="13.5" x14ac:dyDescent="0.3"/>
    <row r="8624" customFormat="1" ht="13.5" x14ac:dyDescent="0.3"/>
    <row r="8625" customFormat="1" ht="13.5" x14ac:dyDescent="0.3"/>
    <row r="8626" customFormat="1" ht="13.5" x14ac:dyDescent="0.3"/>
    <row r="8627" customFormat="1" ht="13.5" x14ac:dyDescent="0.3"/>
    <row r="8628" customFormat="1" ht="13.5" x14ac:dyDescent="0.3"/>
    <row r="8629" customFormat="1" ht="13.5" x14ac:dyDescent="0.3"/>
    <row r="8630" customFormat="1" ht="13.5" x14ac:dyDescent="0.3"/>
    <row r="8631" customFormat="1" ht="13.5" x14ac:dyDescent="0.3"/>
    <row r="8632" customFormat="1" ht="13.5" x14ac:dyDescent="0.3"/>
    <row r="8633" customFormat="1" ht="13.5" x14ac:dyDescent="0.3"/>
    <row r="8634" customFormat="1" ht="13.5" x14ac:dyDescent="0.3"/>
    <row r="8635" customFormat="1" ht="13.5" x14ac:dyDescent="0.3"/>
    <row r="8636" customFormat="1" ht="13.5" x14ac:dyDescent="0.3"/>
    <row r="8637" customFormat="1" ht="13.5" x14ac:dyDescent="0.3"/>
    <row r="8638" customFormat="1" ht="13.5" x14ac:dyDescent="0.3"/>
    <row r="8639" customFormat="1" ht="13.5" x14ac:dyDescent="0.3"/>
    <row r="8640" customFormat="1" ht="13.5" x14ac:dyDescent="0.3"/>
    <row r="8641" customFormat="1" ht="13.5" x14ac:dyDescent="0.3"/>
    <row r="8642" customFormat="1" ht="13.5" x14ac:dyDescent="0.3"/>
    <row r="8643" customFormat="1" ht="13.5" x14ac:dyDescent="0.3"/>
    <row r="8644" customFormat="1" ht="13.5" x14ac:dyDescent="0.3"/>
    <row r="8645" customFormat="1" ht="13.5" x14ac:dyDescent="0.3"/>
    <row r="8646" customFormat="1" ht="13.5" x14ac:dyDescent="0.3"/>
    <row r="8647" customFormat="1" ht="13.5" x14ac:dyDescent="0.3"/>
    <row r="8648" customFormat="1" ht="13.5" x14ac:dyDescent="0.3"/>
    <row r="8649" customFormat="1" ht="13.5" x14ac:dyDescent="0.3"/>
    <row r="8650" customFormat="1" ht="13.5" x14ac:dyDescent="0.3"/>
    <row r="8651" customFormat="1" ht="13.5" x14ac:dyDescent="0.3"/>
    <row r="8652" customFormat="1" ht="13.5" x14ac:dyDescent="0.3"/>
    <row r="8653" customFormat="1" ht="13.5" x14ac:dyDescent="0.3"/>
    <row r="8654" customFormat="1" ht="13.5" x14ac:dyDescent="0.3"/>
    <row r="8655" customFormat="1" ht="13.5" x14ac:dyDescent="0.3"/>
    <row r="8656" customFormat="1" ht="13.5" x14ac:dyDescent="0.3"/>
    <row r="8657" customFormat="1" ht="13.5" x14ac:dyDescent="0.3"/>
    <row r="8658" customFormat="1" ht="13.5" x14ac:dyDescent="0.3"/>
    <row r="8659" customFormat="1" ht="13.5" x14ac:dyDescent="0.3"/>
    <row r="8660" customFormat="1" ht="13.5" x14ac:dyDescent="0.3"/>
    <row r="8661" customFormat="1" ht="13.5" x14ac:dyDescent="0.3"/>
    <row r="8662" customFormat="1" ht="13.5" x14ac:dyDescent="0.3"/>
    <row r="8663" customFormat="1" ht="13.5" x14ac:dyDescent="0.3"/>
    <row r="8664" customFormat="1" ht="13.5" x14ac:dyDescent="0.3"/>
    <row r="8665" customFormat="1" ht="13.5" x14ac:dyDescent="0.3"/>
    <row r="8666" customFormat="1" ht="13.5" x14ac:dyDescent="0.3"/>
    <row r="8667" customFormat="1" ht="13.5" x14ac:dyDescent="0.3"/>
    <row r="8668" customFormat="1" ht="13.5" x14ac:dyDescent="0.3"/>
    <row r="8669" customFormat="1" ht="13.5" x14ac:dyDescent="0.3"/>
    <row r="8670" customFormat="1" ht="13.5" x14ac:dyDescent="0.3"/>
    <row r="8671" customFormat="1" ht="13.5" x14ac:dyDescent="0.3"/>
    <row r="8672" customFormat="1" ht="13.5" x14ac:dyDescent="0.3"/>
    <row r="8673" customFormat="1" ht="13.5" x14ac:dyDescent="0.3"/>
    <row r="8674" customFormat="1" ht="13.5" x14ac:dyDescent="0.3"/>
    <row r="8675" customFormat="1" ht="13.5" x14ac:dyDescent="0.3"/>
    <row r="8676" customFormat="1" ht="13.5" x14ac:dyDescent="0.3"/>
    <row r="8677" customFormat="1" ht="13.5" x14ac:dyDescent="0.3"/>
    <row r="8678" customFormat="1" ht="13.5" x14ac:dyDescent="0.3"/>
    <row r="8679" customFormat="1" ht="13.5" x14ac:dyDescent="0.3"/>
    <row r="8680" customFormat="1" ht="13.5" x14ac:dyDescent="0.3"/>
    <row r="8681" customFormat="1" ht="13.5" x14ac:dyDescent="0.3"/>
    <row r="8682" customFormat="1" ht="13.5" x14ac:dyDescent="0.3"/>
    <row r="8683" customFormat="1" ht="13.5" x14ac:dyDescent="0.3"/>
    <row r="8684" customFormat="1" ht="13.5" x14ac:dyDescent="0.3"/>
    <row r="8685" customFormat="1" ht="13.5" x14ac:dyDescent="0.3"/>
    <row r="8686" customFormat="1" ht="13.5" x14ac:dyDescent="0.3"/>
    <row r="8687" customFormat="1" ht="13.5" x14ac:dyDescent="0.3"/>
    <row r="8688" customFormat="1" ht="13.5" x14ac:dyDescent="0.3"/>
    <row r="8689" customFormat="1" ht="13.5" x14ac:dyDescent="0.3"/>
    <row r="8690" customFormat="1" ht="13.5" x14ac:dyDescent="0.3"/>
    <row r="8691" customFormat="1" ht="13.5" x14ac:dyDescent="0.3"/>
    <row r="8692" customFormat="1" ht="13.5" x14ac:dyDescent="0.3"/>
    <row r="8693" customFormat="1" ht="13.5" x14ac:dyDescent="0.3"/>
    <row r="8694" customFormat="1" ht="13.5" x14ac:dyDescent="0.3"/>
    <row r="8695" customFormat="1" ht="13.5" x14ac:dyDescent="0.3"/>
    <row r="8696" customFormat="1" ht="13.5" x14ac:dyDescent="0.3"/>
    <row r="8697" customFormat="1" ht="13.5" x14ac:dyDescent="0.3"/>
    <row r="8698" customFormat="1" ht="13.5" x14ac:dyDescent="0.3"/>
    <row r="8699" customFormat="1" ht="13.5" x14ac:dyDescent="0.3"/>
    <row r="8700" customFormat="1" ht="13.5" x14ac:dyDescent="0.3"/>
    <row r="8701" customFormat="1" ht="13.5" x14ac:dyDescent="0.3"/>
    <row r="8702" customFormat="1" ht="13.5" x14ac:dyDescent="0.3"/>
    <row r="8703" customFormat="1" ht="13.5" x14ac:dyDescent="0.3"/>
    <row r="8704" customFormat="1" ht="13.5" x14ac:dyDescent="0.3"/>
    <row r="8705" customFormat="1" ht="13.5" x14ac:dyDescent="0.3"/>
    <row r="8706" customFormat="1" ht="13.5" x14ac:dyDescent="0.3"/>
    <row r="8707" customFormat="1" ht="13.5" x14ac:dyDescent="0.3"/>
    <row r="8708" customFormat="1" ht="13.5" x14ac:dyDescent="0.3"/>
    <row r="8709" customFormat="1" ht="13.5" x14ac:dyDescent="0.3"/>
    <row r="8710" customFormat="1" ht="13.5" x14ac:dyDescent="0.3"/>
    <row r="8711" customFormat="1" ht="13.5" x14ac:dyDescent="0.3"/>
    <row r="8712" customFormat="1" ht="13.5" x14ac:dyDescent="0.3"/>
    <row r="8713" customFormat="1" ht="13.5" x14ac:dyDescent="0.3"/>
    <row r="8714" customFormat="1" ht="13.5" x14ac:dyDescent="0.3"/>
    <row r="8715" customFormat="1" ht="13.5" x14ac:dyDescent="0.3"/>
    <row r="8716" customFormat="1" ht="13.5" x14ac:dyDescent="0.3"/>
    <row r="8717" customFormat="1" ht="13.5" x14ac:dyDescent="0.3"/>
    <row r="8718" customFormat="1" ht="13.5" x14ac:dyDescent="0.3"/>
    <row r="8719" customFormat="1" ht="13.5" x14ac:dyDescent="0.3"/>
    <row r="8720" customFormat="1" ht="13.5" x14ac:dyDescent="0.3"/>
    <row r="8721" customFormat="1" ht="13.5" x14ac:dyDescent="0.3"/>
    <row r="8722" customFormat="1" ht="13.5" x14ac:dyDescent="0.3"/>
    <row r="8723" customFormat="1" ht="13.5" x14ac:dyDescent="0.3"/>
    <row r="8724" customFormat="1" ht="13.5" x14ac:dyDescent="0.3"/>
    <row r="8725" customFormat="1" ht="13.5" x14ac:dyDescent="0.3"/>
    <row r="8726" customFormat="1" ht="13.5" x14ac:dyDescent="0.3"/>
    <row r="8727" customFormat="1" ht="13.5" x14ac:dyDescent="0.3"/>
    <row r="8728" customFormat="1" ht="13.5" x14ac:dyDescent="0.3"/>
    <row r="8729" customFormat="1" ht="13.5" x14ac:dyDescent="0.3"/>
    <row r="8730" customFormat="1" ht="13.5" x14ac:dyDescent="0.3"/>
    <row r="8731" customFormat="1" ht="13.5" x14ac:dyDescent="0.3"/>
    <row r="8732" customFormat="1" ht="13.5" x14ac:dyDescent="0.3"/>
    <row r="8733" customFormat="1" ht="13.5" x14ac:dyDescent="0.3"/>
    <row r="8734" customFormat="1" ht="13.5" x14ac:dyDescent="0.3"/>
    <row r="8735" customFormat="1" ht="13.5" x14ac:dyDescent="0.3"/>
    <row r="8736" customFormat="1" ht="13.5" x14ac:dyDescent="0.3"/>
    <row r="8737" customFormat="1" ht="13.5" x14ac:dyDescent="0.3"/>
    <row r="8738" customFormat="1" ht="13.5" x14ac:dyDescent="0.3"/>
    <row r="8739" customFormat="1" ht="13.5" x14ac:dyDescent="0.3"/>
    <row r="8740" customFormat="1" ht="13.5" x14ac:dyDescent="0.3"/>
    <row r="8741" customFormat="1" ht="13.5" x14ac:dyDescent="0.3"/>
    <row r="8742" customFormat="1" ht="13.5" x14ac:dyDescent="0.3"/>
    <row r="8743" customFormat="1" ht="13.5" x14ac:dyDescent="0.3"/>
    <row r="8744" customFormat="1" ht="13.5" x14ac:dyDescent="0.3"/>
    <row r="8745" customFormat="1" ht="13.5" x14ac:dyDescent="0.3"/>
    <row r="8746" customFormat="1" ht="13.5" x14ac:dyDescent="0.3"/>
    <row r="8747" customFormat="1" ht="13.5" x14ac:dyDescent="0.3"/>
    <row r="8748" customFormat="1" ht="13.5" x14ac:dyDescent="0.3"/>
    <row r="8749" customFormat="1" ht="13.5" x14ac:dyDescent="0.3"/>
    <row r="8750" customFormat="1" ht="13.5" x14ac:dyDescent="0.3"/>
    <row r="8751" customFormat="1" ht="13.5" x14ac:dyDescent="0.3"/>
    <row r="8752" customFormat="1" ht="13.5" x14ac:dyDescent="0.3"/>
    <row r="8753" customFormat="1" ht="13.5" x14ac:dyDescent="0.3"/>
    <row r="8754" customFormat="1" ht="13.5" x14ac:dyDescent="0.3"/>
    <row r="8755" customFormat="1" ht="13.5" x14ac:dyDescent="0.3"/>
    <row r="8756" customFormat="1" ht="13.5" x14ac:dyDescent="0.3"/>
    <row r="8757" customFormat="1" ht="13.5" x14ac:dyDescent="0.3"/>
    <row r="8758" customFormat="1" ht="13.5" x14ac:dyDescent="0.3"/>
    <row r="8759" customFormat="1" ht="13.5" x14ac:dyDescent="0.3"/>
    <row r="8760" customFormat="1" ht="13.5" x14ac:dyDescent="0.3"/>
    <row r="8761" customFormat="1" ht="13.5" x14ac:dyDescent="0.3"/>
    <row r="8762" customFormat="1" ht="13.5" x14ac:dyDescent="0.3"/>
    <row r="8763" customFormat="1" ht="13.5" x14ac:dyDescent="0.3"/>
    <row r="8764" customFormat="1" ht="13.5" x14ac:dyDescent="0.3"/>
    <row r="8765" customFormat="1" ht="13.5" x14ac:dyDescent="0.3"/>
    <row r="8766" customFormat="1" ht="13.5" x14ac:dyDescent="0.3"/>
    <row r="8767" customFormat="1" ht="13.5" x14ac:dyDescent="0.3"/>
    <row r="8768" customFormat="1" ht="13.5" x14ac:dyDescent="0.3"/>
    <row r="8769" customFormat="1" ht="13.5" x14ac:dyDescent="0.3"/>
    <row r="8770" customFormat="1" ht="13.5" x14ac:dyDescent="0.3"/>
    <row r="8771" customFormat="1" ht="13.5" x14ac:dyDescent="0.3"/>
    <row r="8772" customFormat="1" ht="13.5" x14ac:dyDescent="0.3"/>
    <row r="8773" customFormat="1" ht="13.5" x14ac:dyDescent="0.3"/>
    <row r="8774" customFormat="1" ht="13.5" x14ac:dyDescent="0.3"/>
    <row r="8775" customFormat="1" ht="13.5" x14ac:dyDescent="0.3"/>
    <row r="8776" customFormat="1" ht="13.5" x14ac:dyDescent="0.3"/>
    <row r="8777" customFormat="1" ht="13.5" x14ac:dyDescent="0.3"/>
    <row r="8778" customFormat="1" ht="13.5" x14ac:dyDescent="0.3"/>
    <row r="8779" customFormat="1" ht="13.5" x14ac:dyDescent="0.3"/>
    <row r="8780" customFormat="1" ht="13.5" x14ac:dyDescent="0.3"/>
    <row r="8781" customFormat="1" ht="13.5" x14ac:dyDescent="0.3"/>
    <row r="8782" customFormat="1" ht="13.5" x14ac:dyDescent="0.3"/>
    <row r="8783" customFormat="1" ht="13.5" x14ac:dyDescent="0.3"/>
    <row r="8784" customFormat="1" ht="13.5" x14ac:dyDescent="0.3"/>
    <row r="8785" customFormat="1" ht="13.5" x14ac:dyDescent="0.3"/>
    <row r="8786" customFormat="1" ht="13.5" x14ac:dyDescent="0.3"/>
    <row r="8787" customFormat="1" ht="13.5" x14ac:dyDescent="0.3"/>
    <row r="8788" customFormat="1" ht="13.5" x14ac:dyDescent="0.3"/>
    <row r="8789" customFormat="1" ht="13.5" x14ac:dyDescent="0.3"/>
    <row r="8790" customFormat="1" ht="13.5" x14ac:dyDescent="0.3"/>
    <row r="8791" customFormat="1" ht="13.5" x14ac:dyDescent="0.3"/>
    <row r="8792" customFormat="1" ht="13.5" x14ac:dyDescent="0.3"/>
    <row r="8793" customFormat="1" ht="13.5" x14ac:dyDescent="0.3"/>
    <row r="8794" customFormat="1" ht="13.5" x14ac:dyDescent="0.3"/>
    <row r="8795" customFormat="1" ht="13.5" x14ac:dyDescent="0.3"/>
    <row r="8796" customFormat="1" ht="13.5" x14ac:dyDescent="0.3"/>
    <row r="8797" customFormat="1" ht="13.5" x14ac:dyDescent="0.3"/>
    <row r="8798" customFormat="1" ht="13.5" x14ac:dyDescent="0.3"/>
    <row r="8799" customFormat="1" ht="13.5" x14ac:dyDescent="0.3"/>
    <row r="8800" customFormat="1" ht="13.5" x14ac:dyDescent="0.3"/>
    <row r="8801" customFormat="1" ht="13.5" x14ac:dyDescent="0.3"/>
    <row r="8802" customFormat="1" ht="13.5" x14ac:dyDescent="0.3"/>
    <row r="8803" customFormat="1" ht="13.5" x14ac:dyDescent="0.3"/>
    <row r="8804" customFormat="1" ht="13.5" x14ac:dyDescent="0.3"/>
    <row r="8805" customFormat="1" ht="13.5" x14ac:dyDescent="0.3"/>
    <row r="8806" customFormat="1" ht="13.5" x14ac:dyDescent="0.3"/>
    <row r="8807" customFormat="1" ht="13.5" x14ac:dyDescent="0.3"/>
    <row r="8808" customFormat="1" ht="13.5" x14ac:dyDescent="0.3"/>
    <row r="8809" customFormat="1" ht="13.5" x14ac:dyDescent="0.3"/>
    <row r="8810" customFormat="1" ht="13.5" x14ac:dyDescent="0.3"/>
    <row r="8811" customFormat="1" ht="13.5" x14ac:dyDescent="0.3"/>
    <row r="8812" customFormat="1" ht="13.5" x14ac:dyDescent="0.3"/>
    <row r="8813" customFormat="1" ht="13.5" x14ac:dyDescent="0.3"/>
    <row r="8814" customFormat="1" ht="13.5" x14ac:dyDescent="0.3"/>
    <row r="8815" customFormat="1" ht="13.5" x14ac:dyDescent="0.3"/>
    <row r="8816" customFormat="1" ht="13.5" x14ac:dyDescent="0.3"/>
    <row r="8817" customFormat="1" ht="13.5" x14ac:dyDescent="0.3"/>
    <row r="8818" customFormat="1" ht="13.5" x14ac:dyDescent="0.3"/>
    <row r="8819" customFormat="1" ht="13.5" x14ac:dyDescent="0.3"/>
    <row r="8820" customFormat="1" ht="13.5" x14ac:dyDescent="0.3"/>
    <row r="8821" customFormat="1" ht="13.5" x14ac:dyDescent="0.3"/>
    <row r="8822" customFormat="1" ht="13.5" x14ac:dyDescent="0.3"/>
    <row r="8823" customFormat="1" ht="13.5" x14ac:dyDescent="0.3"/>
    <row r="8824" customFormat="1" ht="13.5" x14ac:dyDescent="0.3"/>
    <row r="8825" customFormat="1" ht="13.5" x14ac:dyDescent="0.3"/>
    <row r="8826" customFormat="1" ht="13.5" x14ac:dyDescent="0.3"/>
    <row r="8827" customFormat="1" ht="13.5" x14ac:dyDescent="0.3"/>
    <row r="8828" customFormat="1" ht="13.5" x14ac:dyDescent="0.3"/>
    <row r="8829" customFormat="1" ht="13.5" x14ac:dyDescent="0.3"/>
    <row r="8830" customFormat="1" ht="13.5" x14ac:dyDescent="0.3"/>
    <row r="8831" customFormat="1" ht="13.5" x14ac:dyDescent="0.3"/>
    <row r="8832" customFormat="1" ht="13.5" x14ac:dyDescent="0.3"/>
    <row r="8833" customFormat="1" ht="13.5" x14ac:dyDescent="0.3"/>
    <row r="8834" customFormat="1" ht="13.5" x14ac:dyDescent="0.3"/>
    <row r="8835" customFormat="1" ht="13.5" x14ac:dyDescent="0.3"/>
    <row r="8836" customFormat="1" ht="13.5" x14ac:dyDescent="0.3"/>
    <row r="8837" customFormat="1" ht="13.5" x14ac:dyDescent="0.3"/>
    <row r="8838" customFormat="1" ht="13.5" x14ac:dyDescent="0.3"/>
    <row r="8839" customFormat="1" ht="13.5" x14ac:dyDescent="0.3"/>
    <row r="8840" customFormat="1" ht="13.5" x14ac:dyDescent="0.3"/>
    <row r="8841" customFormat="1" ht="13.5" x14ac:dyDescent="0.3"/>
    <row r="8842" customFormat="1" ht="13.5" x14ac:dyDescent="0.3"/>
    <row r="8843" customFormat="1" ht="13.5" x14ac:dyDescent="0.3"/>
    <row r="8844" customFormat="1" ht="13.5" x14ac:dyDescent="0.3"/>
    <row r="8845" customFormat="1" ht="13.5" x14ac:dyDescent="0.3"/>
    <row r="8846" customFormat="1" ht="13.5" x14ac:dyDescent="0.3"/>
    <row r="8847" customFormat="1" ht="13.5" x14ac:dyDescent="0.3"/>
    <row r="8848" customFormat="1" ht="13.5" x14ac:dyDescent="0.3"/>
    <row r="8849" customFormat="1" ht="13.5" x14ac:dyDescent="0.3"/>
    <row r="8850" customFormat="1" ht="13.5" x14ac:dyDescent="0.3"/>
    <row r="8851" customFormat="1" ht="13.5" x14ac:dyDescent="0.3"/>
    <row r="8852" customFormat="1" ht="13.5" x14ac:dyDescent="0.3"/>
    <row r="8853" customFormat="1" ht="13.5" x14ac:dyDescent="0.3"/>
    <row r="8854" customFormat="1" ht="13.5" x14ac:dyDescent="0.3"/>
    <row r="8855" customFormat="1" ht="13.5" x14ac:dyDescent="0.3"/>
    <row r="8856" customFormat="1" ht="13.5" x14ac:dyDescent="0.3"/>
    <row r="8857" customFormat="1" ht="13.5" x14ac:dyDescent="0.3"/>
    <row r="8858" customFormat="1" ht="13.5" x14ac:dyDescent="0.3"/>
    <row r="8859" customFormat="1" ht="13.5" x14ac:dyDescent="0.3"/>
    <row r="8860" customFormat="1" ht="13.5" x14ac:dyDescent="0.3"/>
    <row r="8861" customFormat="1" ht="13.5" x14ac:dyDescent="0.3"/>
    <row r="8862" customFormat="1" ht="13.5" x14ac:dyDescent="0.3"/>
    <row r="8863" customFormat="1" ht="13.5" x14ac:dyDescent="0.3"/>
    <row r="8864" customFormat="1" ht="13.5" x14ac:dyDescent="0.3"/>
    <row r="8865" customFormat="1" ht="13.5" x14ac:dyDescent="0.3"/>
    <row r="8866" customFormat="1" ht="13.5" x14ac:dyDescent="0.3"/>
    <row r="8867" customFormat="1" ht="13.5" x14ac:dyDescent="0.3"/>
    <row r="8868" customFormat="1" ht="13.5" x14ac:dyDescent="0.3"/>
    <row r="8869" customFormat="1" ht="13.5" x14ac:dyDescent="0.3"/>
    <row r="8870" customFormat="1" ht="13.5" x14ac:dyDescent="0.3"/>
    <row r="8871" customFormat="1" ht="13.5" x14ac:dyDescent="0.3"/>
    <row r="8872" customFormat="1" ht="13.5" x14ac:dyDescent="0.3"/>
    <row r="8873" customFormat="1" ht="13.5" x14ac:dyDescent="0.3"/>
    <row r="8874" customFormat="1" ht="13.5" x14ac:dyDescent="0.3"/>
    <row r="8875" customFormat="1" ht="13.5" x14ac:dyDescent="0.3"/>
    <row r="8876" customFormat="1" ht="13.5" x14ac:dyDescent="0.3"/>
    <row r="8877" customFormat="1" ht="13.5" x14ac:dyDescent="0.3"/>
    <row r="8878" customFormat="1" ht="13.5" x14ac:dyDescent="0.3"/>
    <row r="8879" customFormat="1" ht="13.5" x14ac:dyDescent="0.3"/>
    <row r="8880" customFormat="1" ht="13.5" x14ac:dyDescent="0.3"/>
    <row r="8881" customFormat="1" ht="13.5" x14ac:dyDescent="0.3"/>
    <row r="8882" customFormat="1" ht="13.5" x14ac:dyDescent="0.3"/>
    <row r="8883" customFormat="1" ht="13.5" x14ac:dyDescent="0.3"/>
    <row r="8884" customFormat="1" ht="13.5" x14ac:dyDescent="0.3"/>
    <row r="8885" customFormat="1" ht="13.5" x14ac:dyDescent="0.3"/>
    <row r="8886" customFormat="1" ht="13.5" x14ac:dyDescent="0.3"/>
    <row r="8887" customFormat="1" ht="13.5" x14ac:dyDescent="0.3"/>
    <row r="8888" customFormat="1" ht="13.5" x14ac:dyDescent="0.3"/>
    <row r="8889" customFormat="1" ht="13.5" x14ac:dyDescent="0.3"/>
    <row r="8890" customFormat="1" ht="13.5" x14ac:dyDescent="0.3"/>
    <row r="8891" customFormat="1" ht="13.5" x14ac:dyDescent="0.3"/>
    <row r="8892" customFormat="1" ht="13.5" x14ac:dyDescent="0.3"/>
    <row r="8893" customFormat="1" ht="13.5" x14ac:dyDescent="0.3"/>
    <row r="8894" customFormat="1" ht="13.5" x14ac:dyDescent="0.3"/>
    <row r="8895" customFormat="1" ht="13.5" x14ac:dyDescent="0.3"/>
    <row r="8896" customFormat="1" ht="13.5" x14ac:dyDescent="0.3"/>
    <row r="8897" customFormat="1" ht="13.5" x14ac:dyDescent="0.3"/>
    <row r="8898" customFormat="1" ht="13.5" x14ac:dyDescent="0.3"/>
    <row r="8899" customFormat="1" ht="13.5" x14ac:dyDescent="0.3"/>
    <row r="8900" customFormat="1" ht="13.5" x14ac:dyDescent="0.3"/>
    <row r="8901" customFormat="1" ht="13.5" x14ac:dyDescent="0.3"/>
    <row r="8902" customFormat="1" ht="13.5" x14ac:dyDescent="0.3"/>
    <row r="8903" customFormat="1" ht="13.5" x14ac:dyDescent="0.3"/>
    <row r="8904" customFormat="1" ht="13.5" x14ac:dyDescent="0.3"/>
    <row r="8905" customFormat="1" ht="13.5" x14ac:dyDescent="0.3"/>
    <row r="8906" customFormat="1" ht="13.5" x14ac:dyDescent="0.3"/>
    <row r="8907" customFormat="1" ht="13.5" x14ac:dyDescent="0.3"/>
    <row r="8908" customFormat="1" ht="13.5" x14ac:dyDescent="0.3"/>
    <row r="8909" customFormat="1" ht="13.5" x14ac:dyDescent="0.3"/>
    <row r="8910" customFormat="1" ht="13.5" x14ac:dyDescent="0.3"/>
    <row r="8911" customFormat="1" ht="13.5" x14ac:dyDescent="0.3"/>
    <row r="8912" customFormat="1" ht="13.5" x14ac:dyDescent="0.3"/>
    <row r="8913" customFormat="1" ht="13.5" x14ac:dyDescent="0.3"/>
    <row r="8914" customFormat="1" ht="13.5" x14ac:dyDescent="0.3"/>
    <row r="8915" customFormat="1" ht="13.5" x14ac:dyDescent="0.3"/>
    <row r="8916" customFormat="1" ht="13.5" x14ac:dyDescent="0.3"/>
    <row r="8917" customFormat="1" ht="13.5" x14ac:dyDescent="0.3"/>
    <row r="8918" customFormat="1" ht="13.5" x14ac:dyDescent="0.3"/>
    <row r="8919" customFormat="1" ht="13.5" x14ac:dyDescent="0.3"/>
    <row r="8920" customFormat="1" ht="13.5" x14ac:dyDescent="0.3"/>
    <row r="8921" customFormat="1" ht="13.5" x14ac:dyDescent="0.3"/>
    <row r="8922" customFormat="1" ht="13.5" x14ac:dyDescent="0.3"/>
    <row r="8923" customFormat="1" ht="13.5" x14ac:dyDescent="0.3"/>
    <row r="8924" customFormat="1" ht="13.5" x14ac:dyDescent="0.3"/>
    <row r="8925" customFormat="1" ht="13.5" x14ac:dyDescent="0.3"/>
    <row r="8926" customFormat="1" ht="13.5" x14ac:dyDescent="0.3"/>
    <row r="8927" customFormat="1" ht="13.5" x14ac:dyDescent="0.3"/>
    <row r="8928" customFormat="1" ht="13.5" x14ac:dyDescent="0.3"/>
    <row r="8929" customFormat="1" ht="13.5" x14ac:dyDescent="0.3"/>
    <row r="8930" customFormat="1" ht="13.5" x14ac:dyDescent="0.3"/>
    <row r="8931" customFormat="1" ht="13.5" x14ac:dyDescent="0.3"/>
    <row r="8932" customFormat="1" ht="13.5" x14ac:dyDescent="0.3"/>
    <row r="8933" customFormat="1" ht="13.5" x14ac:dyDescent="0.3"/>
    <row r="8934" customFormat="1" ht="13.5" x14ac:dyDescent="0.3"/>
    <row r="8935" customFormat="1" ht="13.5" x14ac:dyDescent="0.3"/>
    <row r="8936" customFormat="1" ht="13.5" x14ac:dyDescent="0.3"/>
    <row r="8937" customFormat="1" ht="13.5" x14ac:dyDescent="0.3"/>
    <row r="8938" customFormat="1" ht="13.5" x14ac:dyDescent="0.3"/>
    <row r="8939" customFormat="1" ht="13.5" x14ac:dyDescent="0.3"/>
    <row r="8940" customFormat="1" ht="13.5" x14ac:dyDescent="0.3"/>
    <row r="8941" customFormat="1" ht="13.5" x14ac:dyDescent="0.3"/>
    <row r="8942" customFormat="1" ht="13.5" x14ac:dyDescent="0.3"/>
    <row r="8943" customFormat="1" ht="13.5" x14ac:dyDescent="0.3"/>
    <row r="8944" customFormat="1" ht="13.5" x14ac:dyDescent="0.3"/>
    <row r="8945" customFormat="1" ht="13.5" x14ac:dyDescent="0.3"/>
    <row r="8946" customFormat="1" ht="13.5" x14ac:dyDescent="0.3"/>
    <row r="8947" customFormat="1" ht="13.5" x14ac:dyDescent="0.3"/>
    <row r="8948" customFormat="1" ht="13.5" x14ac:dyDescent="0.3"/>
    <row r="8949" customFormat="1" ht="13.5" x14ac:dyDescent="0.3"/>
    <row r="8950" customFormat="1" ht="13.5" x14ac:dyDescent="0.3"/>
    <row r="8951" customFormat="1" ht="13.5" x14ac:dyDescent="0.3"/>
    <row r="8952" customFormat="1" ht="13.5" x14ac:dyDescent="0.3"/>
    <row r="8953" customFormat="1" ht="13.5" x14ac:dyDescent="0.3"/>
    <row r="8954" customFormat="1" ht="13.5" x14ac:dyDescent="0.3"/>
    <row r="8955" customFormat="1" ht="13.5" x14ac:dyDescent="0.3"/>
    <row r="8956" customFormat="1" ht="13.5" x14ac:dyDescent="0.3"/>
    <row r="8957" customFormat="1" ht="13.5" x14ac:dyDescent="0.3"/>
    <row r="8958" customFormat="1" ht="13.5" x14ac:dyDescent="0.3"/>
    <row r="8959" customFormat="1" ht="13.5" x14ac:dyDescent="0.3"/>
    <row r="8960" customFormat="1" ht="13.5" x14ac:dyDescent="0.3"/>
    <row r="8961" customFormat="1" ht="13.5" x14ac:dyDescent="0.3"/>
    <row r="8962" customFormat="1" ht="13.5" x14ac:dyDescent="0.3"/>
    <row r="8963" customFormat="1" ht="13.5" x14ac:dyDescent="0.3"/>
    <row r="8964" customFormat="1" ht="13.5" x14ac:dyDescent="0.3"/>
    <row r="8965" customFormat="1" ht="13.5" x14ac:dyDescent="0.3"/>
    <row r="8966" customFormat="1" ht="13.5" x14ac:dyDescent="0.3"/>
    <row r="8967" customFormat="1" ht="13.5" x14ac:dyDescent="0.3"/>
    <row r="8968" customFormat="1" ht="13.5" x14ac:dyDescent="0.3"/>
    <row r="8969" customFormat="1" ht="13.5" x14ac:dyDescent="0.3"/>
    <row r="8970" customFormat="1" ht="13.5" x14ac:dyDescent="0.3"/>
    <row r="8971" customFormat="1" ht="13.5" x14ac:dyDescent="0.3"/>
    <row r="8972" customFormat="1" ht="13.5" x14ac:dyDescent="0.3"/>
    <row r="8973" customFormat="1" ht="13.5" x14ac:dyDescent="0.3"/>
    <row r="8974" customFormat="1" ht="13.5" x14ac:dyDescent="0.3"/>
    <row r="8975" customFormat="1" ht="13.5" x14ac:dyDescent="0.3"/>
    <row r="8976" customFormat="1" ht="13.5" x14ac:dyDescent="0.3"/>
    <row r="8977" customFormat="1" ht="13.5" x14ac:dyDescent="0.3"/>
    <row r="8978" customFormat="1" ht="13.5" x14ac:dyDescent="0.3"/>
    <row r="8979" customFormat="1" ht="13.5" x14ac:dyDescent="0.3"/>
    <row r="8980" customFormat="1" ht="13.5" x14ac:dyDescent="0.3"/>
    <row r="8981" customFormat="1" ht="13.5" x14ac:dyDescent="0.3"/>
    <row r="8982" customFormat="1" ht="13.5" x14ac:dyDescent="0.3"/>
    <row r="8983" customFormat="1" ht="13.5" x14ac:dyDescent="0.3"/>
    <row r="8984" customFormat="1" ht="13.5" x14ac:dyDescent="0.3"/>
    <row r="8985" customFormat="1" ht="13.5" x14ac:dyDescent="0.3"/>
    <row r="8986" customFormat="1" ht="13.5" x14ac:dyDescent="0.3"/>
    <row r="8987" customFormat="1" ht="13.5" x14ac:dyDescent="0.3"/>
    <row r="8988" customFormat="1" ht="13.5" x14ac:dyDescent="0.3"/>
    <row r="8989" customFormat="1" ht="13.5" x14ac:dyDescent="0.3"/>
    <row r="8990" customFormat="1" ht="13.5" x14ac:dyDescent="0.3"/>
    <row r="8991" customFormat="1" ht="13.5" x14ac:dyDescent="0.3"/>
    <row r="8992" customFormat="1" ht="13.5" x14ac:dyDescent="0.3"/>
    <row r="8993" customFormat="1" ht="13.5" x14ac:dyDescent="0.3"/>
    <row r="8994" customFormat="1" ht="13.5" x14ac:dyDescent="0.3"/>
    <row r="8995" customFormat="1" ht="13.5" x14ac:dyDescent="0.3"/>
    <row r="8996" customFormat="1" ht="13.5" x14ac:dyDescent="0.3"/>
    <row r="8997" customFormat="1" ht="13.5" x14ac:dyDescent="0.3"/>
    <row r="8998" customFormat="1" ht="13.5" x14ac:dyDescent="0.3"/>
    <row r="8999" customFormat="1" ht="13.5" x14ac:dyDescent="0.3"/>
    <row r="9000" customFormat="1" ht="13.5" x14ac:dyDescent="0.3"/>
    <row r="9001" customFormat="1" ht="13.5" x14ac:dyDescent="0.3"/>
    <row r="9002" customFormat="1" ht="13.5" x14ac:dyDescent="0.3"/>
    <row r="9003" customFormat="1" ht="13.5" x14ac:dyDescent="0.3"/>
    <row r="9004" customFormat="1" ht="13.5" x14ac:dyDescent="0.3"/>
    <row r="9005" customFormat="1" ht="13.5" x14ac:dyDescent="0.3"/>
    <row r="9006" customFormat="1" ht="13.5" x14ac:dyDescent="0.3"/>
    <row r="9007" customFormat="1" ht="13.5" x14ac:dyDescent="0.3"/>
    <row r="9008" customFormat="1" ht="13.5" x14ac:dyDescent="0.3"/>
    <row r="9009" customFormat="1" ht="13.5" x14ac:dyDescent="0.3"/>
    <row r="9010" customFormat="1" ht="13.5" x14ac:dyDescent="0.3"/>
    <row r="9011" customFormat="1" ht="13.5" x14ac:dyDescent="0.3"/>
    <row r="9012" customFormat="1" ht="13.5" x14ac:dyDescent="0.3"/>
    <row r="9013" customFormat="1" ht="13.5" x14ac:dyDescent="0.3"/>
    <row r="9014" customFormat="1" ht="13.5" x14ac:dyDescent="0.3"/>
    <row r="9015" customFormat="1" ht="13.5" x14ac:dyDescent="0.3"/>
    <row r="9016" customFormat="1" ht="13.5" x14ac:dyDescent="0.3"/>
    <row r="9017" customFormat="1" ht="13.5" x14ac:dyDescent="0.3"/>
    <row r="9018" customFormat="1" ht="13.5" x14ac:dyDescent="0.3"/>
    <row r="9019" customFormat="1" ht="13.5" x14ac:dyDescent="0.3"/>
    <row r="9020" customFormat="1" ht="13.5" x14ac:dyDescent="0.3"/>
    <row r="9021" customFormat="1" ht="13.5" x14ac:dyDescent="0.3"/>
    <row r="9022" customFormat="1" ht="13.5" x14ac:dyDescent="0.3"/>
    <row r="9023" customFormat="1" ht="13.5" x14ac:dyDescent="0.3"/>
    <row r="9024" customFormat="1" ht="13.5" x14ac:dyDescent="0.3"/>
    <row r="9025" customFormat="1" ht="13.5" x14ac:dyDescent="0.3"/>
    <row r="9026" customFormat="1" ht="13.5" x14ac:dyDescent="0.3"/>
    <row r="9027" customFormat="1" ht="13.5" x14ac:dyDescent="0.3"/>
    <row r="9028" customFormat="1" ht="13.5" x14ac:dyDescent="0.3"/>
    <row r="9029" customFormat="1" ht="13.5" x14ac:dyDescent="0.3"/>
    <row r="9030" customFormat="1" ht="13.5" x14ac:dyDescent="0.3"/>
    <row r="9031" customFormat="1" ht="13.5" x14ac:dyDescent="0.3"/>
    <row r="9032" customFormat="1" ht="13.5" x14ac:dyDescent="0.3"/>
    <row r="9033" customFormat="1" ht="13.5" x14ac:dyDescent="0.3"/>
    <row r="9034" customFormat="1" ht="13.5" x14ac:dyDescent="0.3"/>
    <row r="9035" customFormat="1" ht="13.5" x14ac:dyDescent="0.3"/>
    <row r="9036" customFormat="1" ht="13.5" x14ac:dyDescent="0.3"/>
    <row r="9037" customFormat="1" ht="13.5" x14ac:dyDescent="0.3"/>
    <row r="9038" customFormat="1" ht="13.5" x14ac:dyDescent="0.3"/>
    <row r="9039" customFormat="1" ht="13.5" x14ac:dyDescent="0.3"/>
    <row r="9040" customFormat="1" ht="13.5" x14ac:dyDescent="0.3"/>
    <row r="9041" customFormat="1" ht="13.5" x14ac:dyDescent="0.3"/>
    <row r="9042" customFormat="1" ht="13.5" x14ac:dyDescent="0.3"/>
    <row r="9043" customFormat="1" ht="13.5" x14ac:dyDescent="0.3"/>
    <row r="9044" customFormat="1" ht="13.5" x14ac:dyDescent="0.3"/>
    <row r="9045" customFormat="1" ht="13.5" x14ac:dyDescent="0.3"/>
    <row r="9046" customFormat="1" ht="13.5" x14ac:dyDescent="0.3"/>
    <row r="9047" customFormat="1" ht="13.5" x14ac:dyDescent="0.3"/>
    <row r="9048" customFormat="1" ht="13.5" x14ac:dyDescent="0.3"/>
    <row r="9049" customFormat="1" ht="13.5" x14ac:dyDescent="0.3"/>
    <row r="9050" customFormat="1" ht="13.5" x14ac:dyDescent="0.3"/>
    <row r="9051" customFormat="1" ht="13.5" x14ac:dyDescent="0.3"/>
    <row r="9052" customFormat="1" ht="13.5" x14ac:dyDescent="0.3"/>
    <row r="9053" customFormat="1" ht="13.5" x14ac:dyDescent="0.3"/>
    <row r="9054" customFormat="1" ht="13.5" x14ac:dyDescent="0.3"/>
    <row r="9055" customFormat="1" ht="13.5" x14ac:dyDescent="0.3"/>
    <row r="9056" customFormat="1" ht="13.5" x14ac:dyDescent="0.3"/>
    <row r="9057" customFormat="1" ht="13.5" x14ac:dyDescent="0.3"/>
    <row r="9058" customFormat="1" ht="13.5" x14ac:dyDescent="0.3"/>
    <row r="9059" customFormat="1" ht="13.5" x14ac:dyDescent="0.3"/>
    <row r="9060" customFormat="1" ht="13.5" x14ac:dyDescent="0.3"/>
    <row r="9061" customFormat="1" ht="13.5" x14ac:dyDescent="0.3"/>
    <row r="9062" customFormat="1" ht="13.5" x14ac:dyDescent="0.3"/>
    <row r="9063" customFormat="1" ht="13.5" x14ac:dyDescent="0.3"/>
    <row r="9064" customFormat="1" ht="13.5" x14ac:dyDescent="0.3"/>
    <row r="9065" customFormat="1" ht="13.5" x14ac:dyDescent="0.3"/>
    <row r="9066" customFormat="1" ht="13.5" x14ac:dyDescent="0.3"/>
    <row r="9067" customFormat="1" ht="13.5" x14ac:dyDescent="0.3"/>
    <row r="9068" customFormat="1" ht="13.5" x14ac:dyDescent="0.3"/>
    <row r="9069" customFormat="1" ht="13.5" x14ac:dyDescent="0.3"/>
    <row r="9070" customFormat="1" ht="13.5" x14ac:dyDescent="0.3"/>
    <row r="9071" customFormat="1" ht="13.5" x14ac:dyDescent="0.3"/>
    <row r="9072" customFormat="1" ht="13.5" x14ac:dyDescent="0.3"/>
    <row r="9073" customFormat="1" ht="13.5" x14ac:dyDescent="0.3"/>
    <row r="9074" customFormat="1" ht="13.5" x14ac:dyDescent="0.3"/>
    <row r="9075" customFormat="1" ht="13.5" x14ac:dyDescent="0.3"/>
    <row r="9076" customFormat="1" ht="13.5" x14ac:dyDescent="0.3"/>
    <row r="9077" customFormat="1" ht="13.5" x14ac:dyDescent="0.3"/>
    <row r="9078" customFormat="1" ht="13.5" x14ac:dyDescent="0.3"/>
    <row r="9079" customFormat="1" ht="13.5" x14ac:dyDescent="0.3"/>
    <row r="9080" customFormat="1" ht="13.5" x14ac:dyDescent="0.3"/>
    <row r="9081" customFormat="1" ht="13.5" x14ac:dyDescent="0.3"/>
    <row r="9082" customFormat="1" ht="13.5" x14ac:dyDescent="0.3"/>
    <row r="9083" customFormat="1" ht="13.5" x14ac:dyDescent="0.3"/>
    <row r="9084" customFormat="1" ht="13.5" x14ac:dyDescent="0.3"/>
    <row r="9085" customFormat="1" ht="13.5" x14ac:dyDescent="0.3"/>
    <row r="9086" customFormat="1" ht="13.5" x14ac:dyDescent="0.3"/>
    <row r="9087" customFormat="1" ht="13.5" x14ac:dyDescent="0.3"/>
    <row r="9088" customFormat="1" ht="13.5" x14ac:dyDescent="0.3"/>
    <row r="9089" customFormat="1" ht="13.5" x14ac:dyDescent="0.3"/>
    <row r="9090" customFormat="1" ht="13.5" x14ac:dyDescent="0.3"/>
    <row r="9091" customFormat="1" ht="13.5" x14ac:dyDescent="0.3"/>
    <row r="9092" customFormat="1" ht="13.5" x14ac:dyDescent="0.3"/>
    <row r="9093" customFormat="1" ht="13.5" x14ac:dyDescent="0.3"/>
    <row r="9094" customFormat="1" ht="13.5" x14ac:dyDescent="0.3"/>
    <row r="9095" customFormat="1" ht="13.5" x14ac:dyDescent="0.3"/>
    <row r="9096" customFormat="1" ht="13.5" x14ac:dyDescent="0.3"/>
    <row r="9097" customFormat="1" ht="13.5" x14ac:dyDescent="0.3"/>
    <row r="9098" customFormat="1" ht="13.5" x14ac:dyDescent="0.3"/>
    <row r="9099" customFormat="1" ht="13.5" x14ac:dyDescent="0.3"/>
    <row r="9100" customFormat="1" ht="13.5" x14ac:dyDescent="0.3"/>
    <row r="9101" customFormat="1" ht="13.5" x14ac:dyDescent="0.3"/>
    <row r="9102" customFormat="1" ht="13.5" x14ac:dyDescent="0.3"/>
    <row r="9103" customFormat="1" ht="13.5" x14ac:dyDescent="0.3"/>
    <row r="9104" customFormat="1" ht="13.5" x14ac:dyDescent="0.3"/>
    <row r="9105" customFormat="1" ht="13.5" x14ac:dyDescent="0.3"/>
    <row r="9106" customFormat="1" ht="13.5" x14ac:dyDescent="0.3"/>
    <row r="9107" customFormat="1" ht="13.5" x14ac:dyDescent="0.3"/>
    <row r="9108" customFormat="1" ht="13.5" x14ac:dyDescent="0.3"/>
    <row r="9109" customFormat="1" ht="13.5" x14ac:dyDescent="0.3"/>
    <row r="9110" customFormat="1" ht="13.5" x14ac:dyDescent="0.3"/>
    <row r="9111" customFormat="1" ht="13.5" x14ac:dyDescent="0.3"/>
    <row r="9112" customFormat="1" ht="13.5" x14ac:dyDescent="0.3"/>
    <row r="9113" customFormat="1" ht="13.5" x14ac:dyDescent="0.3"/>
    <row r="9114" customFormat="1" ht="13.5" x14ac:dyDescent="0.3"/>
    <row r="9115" customFormat="1" ht="13.5" x14ac:dyDescent="0.3"/>
    <row r="9116" customFormat="1" ht="13.5" x14ac:dyDescent="0.3"/>
    <row r="9117" customFormat="1" ht="13.5" x14ac:dyDescent="0.3"/>
    <row r="9118" customFormat="1" ht="13.5" x14ac:dyDescent="0.3"/>
    <row r="9119" customFormat="1" ht="13.5" x14ac:dyDescent="0.3"/>
    <row r="9120" customFormat="1" ht="13.5" x14ac:dyDescent="0.3"/>
    <row r="9121" customFormat="1" ht="13.5" x14ac:dyDescent="0.3"/>
    <row r="9122" customFormat="1" ht="13.5" x14ac:dyDescent="0.3"/>
    <row r="9123" customFormat="1" ht="13.5" x14ac:dyDescent="0.3"/>
    <row r="9124" customFormat="1" ht="13.5" x14ac:dyDescent="0.3"/>
    <row r="9125" customFormat="1" ht="13.5" x14ac:dyDescent="0.3"/>
    <row r="9126" customFormat="1" ht="13.5" x14ac:dyDescent="0.3"/>
    <row r="9127" customFormat="1" ht="13.5" x14ac:dyDescent="0.3"/>
    <row r="9128" customFormat="1" ht="13.5" x14ac:dyDescent="0.3"/>
    <row r="9129" customFormat="1" ht="13.5" x14ac:dyDescent="0.3"/>
    <row r="9130" customFormat="1" ht="13.5" x14ac:dyDescent="0.3"/>
    <row r="9131" customFormat="1" ht="13.5" x14ac:dyDescent="0.3"/>
    <row r="9132" customFormat="1" ht="13.5" x14ac:dyDescent="0.3"/>
    <row r="9133" customFormat="1" ht="13.5" x14ac:dyDescent="0.3"/>
    <row r="9134" customFormat="1" ht="13.5" x14ac:dyDescent="0.3"/>
    <row r="9135" customFormat="1" ht="13.5" x14ac:dyDescent="0.3"/>
    <row r="9136" customFormat="1" ht="13.5" x14ac:dyDescent="0.3"/>
    <row r="9137" customFormat="1" ht="13.5" x14ac:dyDescent="0.3"/>
    <row r="9138" customFormat="1" ht="13.5" x14ac:dyDescent="0.3"/>
    <row r="9139" customFormat="1" ht="13.5" x14ac:dyDescent="0.3"/>
    <row r="9140" customFormat="1" ht="13.5" x14ac:dyDescent="0.3"/>
    <row r="9141" customFormat="1" ht="13.5" x14ac:dyDescent="0.3"/>
    <row r="9142" customFormat="1" ht="13.5" x14ac:dyDescent="0.3"/>
    <row r="9143" customFormat="1" ht="13.5" x14ac:dyDescent="0.3"/>
    <row r="9144" customFormat="1" ht="13.5" x14ac:dyDescent="0.3"/>
    <row r="9145" customFormat="1" ht="13.5" x14ac:dyDescent="0.3"/>
    <row r="9146" customFormat="1" ht="13.5" x14ac:dyDescent="0.3"/>
    <row r="9147" customFormat="1" ht="13.5" x14ac:dyDescent="0.3"/>
    <row r="9148" customFormat="1" ht="13.5" x14ac:dyDescent="0.3"/>
    <row r="9149" customFormat="1" ht="13.5" x14ac:dyDescent="0.3"/>
    <row r="9150" customFormat="1" ht="13.5" x14ac:dyDescent="0.3"/>
    <row r="9151" customFormat="1" ht="13.5" x14ac:dyDescent="0.3"/>
    <row r="9152" customFormat="1" ht="13.5" x14ac:dyDescent="0.3"/>
    <row r="9153" customFormat="1" ht="13.5" x14ac:dyDescent="0.3"/>
    <row r="9154" customFormat="1" ht="13.5" x14ac:dyDescent="0.3"/>
    <row r="9155" customFormat="1" ht="13.5" x14ac:dyDescent="0.3"/>
    <row r="9156" customFormat="1" ht="13.5" x14ac:dyDescent="0.3"/>
    <row r="9157" customFormat="1" ht="13.5" x14ac:dyDescent="0.3"/>
    <row r="9158" customFormat="1" ht="13.5" x14ac:dyDescent="0.3"/>
    <row r="9159" customFormat="1" ht="13.5" x14ac:dyDescent="0.3"/>
    <row r="9160" customFormat="1" ht="13.5" x14ac:dyDescent="0.3"/>
    <row r="9161" customFormat="1" ht="13.5" x14ac:dyDescent="0.3"/>
    <row r="9162" customFormat="1" ht="13.5" x14ac:dyDescent="0.3"/>
    <row r="9163" customFormat="1" ht="13.5" x14ac:dyDescent="0.3"/>
    <row r="9164" customFormat="1" ht="13.5" x14ac:dyDescent="0.3"/>
    <row r="9165" customFormat="1" ht="13.5" x14ac:dyDescent="0.3"/>
    <row r="9166" customFormat="1" ht="13.5" x14ac:dyDescent="0.3"/>
    <row r="9167" customFormat="1" ht="13.5" x14ac:dyDescent="0.3"/>
    <row r="9168" customFormat="1" ht="13.5" x14ac:dyDescent="0.3"/>
    <row r="9169" customFormat="1" ht="13.5" x14ac:dyDescent="0.3"/>
    <row r="9170" customFormat="1" ht="13.5" x14ac:dyDescent="0.3"/>
    <row r="9171" customFormat="1" ht="13.5" x14ac:dyDescent="0.3"/>
    <row r="9172" customFormat="1" ht="13.5" x14ac:dyDescent="0.3"/>
    <row r="9173" customFormat="1" ht="13.5" x14ac:dyDescent="0.3"/>
    <row r="9174" customFormat="1" ht="13.5" x14ac:dyDescent="0.3"/>
    <row r="9175" customFormat="1" ht="13.5" x14ac:dyDescent="0.3"/>
    <row r="9176" customFormat="1" ht="13.5" x14ac:dyDescent="0.3"/>
    <row r="9177" customFormat="1" ht="13.5" x14ac:dyDescent="0.3"/>
    <row r="9178" customFormat="1" ht="13.5" x14ac:dyDescent="0.3"/>
    <row r="9179" customFormat="1" ht="13.5" x14ac:dyDescent="0.3"/>
    <row r="9180" customFormat="1" ht="13.5" x14ac:dyDescent="0.3"/>
    <row r="9181" customFormat="1" ht="13.5" x14ac:dyDescent="0.3"/>
    <row r="9182" customFormat="1" ht="13.5" x14ac:dyDescent="0.3"/>
    <row r="9183" customFormat="1" ht="13.5" x14ac:dyDescent="0.3"/>
    <row r="9184" customFormat="1" ht="13.5" x14ac:dyDescent="0.3"/>
    <row r="9185" customFormat="1" ht="13.5" x14ac:dyDescent="0.3"/>
    <row r="9186" customFormat="1" ht="13.5" x14ac:dyDescent="0.3"/>
    <row r="9187" customFormat="1" ht="13.5" x14ac:dyDescent="0.3"/>
    <row r="9188" customFormat="1" ht="13.5" x14ac:dyDescent="0.3"/>
    <row r="9189" customFormat="1" ht="13.5" x14ac:dyDescent="0.3"/>
    <row r="9190" customFormat="1" ht="13.5" x14ac:dyDescent="0.3"/>
    <row r="9191" customFormat="1" ht="13.5" x14ac:dyDescent="0.3"/>
    <row r="9192" customFormat="1" ht="13.5" x14ac:dyDescent="0.3"/>
    <row r="9193" customFormat="1" ht="13.5" x14ac:dyDescent="0.3"/>
    <row r="9194" customFormat="1" ht="13.5" x14ac:dyDescent="0.3"/>
    <row r="9195" customFormat="1" ht="13.5" x14ac:dyDescent="0.3"/>
    <row r="9196" customFormat="1" ht="13.5" x14ac:dyDescent="0.3"/>
    <row r="9197" customFormat="1" ht="13.5" x14ac:dyDescent="0.3"/>
    <row r="9198" customFormat="1" ht="13.5" x14ac:dyDescent="0.3"/>
    <row r="9199" customFormat="1" ht="13.5" x14ac:dyDescent="0.3"/>
    <row r="9200" customFormat="1" ht="13.5" x14ac:dyDescent="0.3"/>
    <row r="9201" customFormat="1" ht="13.5" x14ac:dyDescent="0.3"/>
    <row r="9202" customFormat="1" ht="13.5" x14ac:dyDescent="0.3"/>
    <row r="9203" customFormat="1" ht="13.5" x14ac:dyDescent="0.3"/>
    <row r="9204" customFormat="1" ht="13.5" x14ac:dyDescent="0.3"/>
    <row r="9205" customFormat="1" ht="13.5" x14ac:dyDescent="0.3"/>
    <row r="9206" customFormat="1" ht="13.5" x14ac:dyDescent="0.3"/>
    <row r="9207" customFormat="1" ht="13.5" x14ac:dyDescent="0.3"/>
    <row r="9208" customFormat="1" ht="13.5" x14ac:dyDescent="0.3"/>
    <row r="9209" customFormat="1" ht="13.5" x14ac:dyDescent="0.3"/>
    <row r="9210" customFormat="1" ht="13.5" x14ac:dyDescent="0.3"/>
    <row r="9211" customFormat="1" ht="13.5" x14ac:dyDescent="0.3"/>
    <row r="9212" customFormat="1" ht="13.5" x14ac:dyDescent="0.3"/>
    <row r="9213" customFormat="1" ht="13.5" x14ac:dyDescent="0.3"/>
    <row r="9214" customFormat="1" ht="13.5" x14ac:dyDescent="0.3"/>
    <row r="9215" customFormat="1" ht="13.5" x14ac:dyDescent="0.3"/>
    <row r="9216" customFormat="1" ht="13.5" x14ac:dyDescent="0.3"/>
    <row r="9217" customFormat="1" ht="13.5" x14ac:dyDescent="0.3"/>
    <row r="9218" customFormat="1" ht="13.5" x14ac:dyDescent="0.3"/>
    <row r="9219" customFormat="1" ht="13.5" x14ac:dyDescent="0.3"/>
    <row r="9220" customFormat="1" ht="13.5" x14ac:dyDescent="0.3"/>
    <row r="9221" customFormat="1" ht="13.5" x14ac:dyDescent="0.3"/>
    <row r="9222" customFormat="1" ht="13.5" x14ac:dyDescent="0.3"/>
    <row r="9223" customFormat="1" ht="13.5" x14ac:dyDescent="0.3"/>
    <row r="9224" customFormat="1" ht="13.5" x14ac:dyDescent="0.3"/>
    <row r="9225" customFormat="1" ht="13.5" x14ac:dyDescent="0.3"/>
    <row r="9226" customFormat="1" ht="13.5" x14ac:dyDescent="0.3"/>
    <row r="9227" customFormat="1" ht="13.5" x14ac:dyDescent="0.3"/>
    <row r="9228" customFormat="1" ht="13.5" x14ac:dyDescent="0.3"/>
    <row r="9229" customFormat="1" ht="13.5" x14ac:dyDescent="0.3"/>
    <row r="9230" customFormat="1" ht="13.5" x14ac:dyDescent="0.3"/>
    <row r="9231" customFormat="1" ht="13.5" x14ac:dyDescent="0.3"/>
    <row r="9232" customFormat="1" ht="13.5" x14ac:dyDescent="0.3"/>
    <row r="9233" customFormat="1" ht="13.5" x14ac:dyDescent="0.3"/>
    <row r="9234" customFormat="1" ht="13.5" x14ac:dyDescent="0.3"/>
    <row r="9235" customFormat="1" ht="13.5" x14ac:dyDescent="0.3"/>
    <row r="9236" customFormat="1" ht="13.5" x14ac:dyDescent="0.3"/>
    <row r="9237" customFormat="1" ht="13.5" x14ac:dyDescent="0.3"/>
    <row r="9238" customFormat="1" ht="13.5" x14ac:dyDescent="0.3"/>
    <row r="9239" customFormat="1" ht="13.5" x14ac:dyDescent="0.3"/>
    <row r="9240" customFormat="1" ht="13.5" x14ac:dyDescent="0.3"/>
    <row r="9241" customFormat="1" ht="13.5" x14ac:dyDescent="0.3"/>
    <row r="9242" customFormat="1" ht="13.5" x14ac:dyDescent="0.3"/>
    <row r="9243" customFormat="1" ht="13.5" x14ac:dyDescent="0.3"/>
    <row r="9244" customFormat="1" ht="13.5" x14ac:dyDescent="0.3"/>
    <row r="9245" customFormat="1" ht="13.5" x14ac:dyDescent="0.3"/>
    <row r="9246" customFormat="1" ht="13.5" x14ac:dyDescent="0.3"/>
    <row r="9247" customFormat="1" ht="13.5" x14ac:dyDescent="0.3"/>
    <row r="9248" customFormat="1" ht="13.5" x14ac:dyDescent="0.3"/>
    <row r="9249" customFormat="1" ht="13.5" x14ac:dyDescent="0.3"/>
    <row r="9250" customFormat="1" ht="13.5" x14ac:dyDescent="0.3"/>
    <row r="9251" customFormat="1" ht="13.5" x14ac:dyDescent="0.3"/>
    <row r="9252" customFormat="1" ht="13.5" x14ac:dyDescent="0.3"/>
    <row r="9253" customFormat="1" ht="13.5" x14ac:dyDescent="0.3"/>
    <row r="9254" customFormat="1" ht="13.5" x14ac:dyDescent="0.3"/>
    <row r="9255" customFormat="1" ht="13.5" x14ac:dyDescent="0.3"/>
    <row r="9256" customFormat="1" ht="13.5" x14ac:dyDescent="0.3"/>
    <row r="9257" customFormat="1" ht="13.5" x14ac:dyDescent="0.3"/>
    <row r="9258" customFormat="1" ht="13.5" x14ac:dyDescent="0.3"/>
    <row r="9259" customFormat="1" ht="13.5" x14ac:dyDescent="0.3"/>
    <row r="9260" customFormat="1" ht="13.5" x14ac:dyDescent="0.3"/>
    <row r="9261" customFormat="1" ht="13.5" x14ac:dyDescent="0.3"/>
    <row r="9262" customFormat="1" ht="13.5" x14ac:dyDescent="0.3"/>
    <row r="9263" customFormat="1" ht="13.5" x14ac:dyDescent="0.3"/>
    <row r="9264" customFormat="1" ht="13.5" x14ac:dyDescent="0.3"/>
    <row r="9265" customFormat="1" ht="13.5" x14ac:dyDescent="0.3"/>
    <row r="9266" customFormat="1" ht="13.5" x14ac:dyDescent="0.3"/>
    <row r="9267" customFormat="1" ht="13.5" x14ac:dyDescent="0.3"/>
    <row r="9268" customFormat="1" ht="13.5" x14ac:dyDescent="0.3"/>
    <row r="9269" customFormat="1" ht="13.5" x14ac:dyDescent="0.3"/>
    <row r="9270" customFormat="1" ht="13.5" x14ac:dyDescent="0.3"/>
    <row r="9271" customFormat="1" ht="13.5" x14ac:dyDescent="0.3"/>
    <row r="9272" customFormat="1" ht="13.5" x14ac:dyDescent="0.3"/>
    <row r="9273" customFormat="1" ht="13.5" x14ac:dyDescent="0.3"/>
    <row r="9274" customFormat="1" ht="13.5" x14ac:dyDescent="0.3"/>
    <row r="9275" customFormat="1" ht="13.5" x14ac:dyDescent="0.3"/>
    <row r="9276" customFormat="1" ht="13.5" x14ac:dyDescent="0.3"/>
    <row r="9277" customFormat="1" ht="13.5" x14ac:dyDescent="0.3"/>
    <row r="9278" customFormat="1" ht="13.5" x14ac:dyDescent="0.3"/>
    <row r="9279" customFormat="1" ht="13.5" x14ac:dyDescent="0.3"/>
    <row r="9280" customFormat="1" ht="13.5" x14ac:dyDescent="0.3"/>
    <row r="9281" customFormat="1" ht="13.5" x14ac:dyDescent="0.3"/>
    <row r="9282" customFormat="1" ht="13.5" x14ac:dyDescent="0.3"/>
    <row r="9283" customFormat="1" ht="13.5" x14ac:dyDescent="0.3"/>
    <row r="9284" customFormat="1" ht="13.5" x14ac:dyDescent="0.3"/>
    <row r="9285" customFormat="1" ht="13.5" x14ac:dyDescent="0.3"/>
    <row r="9286" customFormat="1" ht="13.5" x14ac:dyDescent="0.3"/>
    <row r="9287" customFormat="1" ht="13.5" x14ac:dyDescent="0.3"/>
    <row r="9288" customFormat="1" ht="13.5" x14ac:dyDescent="0.3"/>
    <row r="9289" customFormat="1" ht="13.5" x14ac:dyDescent="0.3"/>
    <row r="9290" customFormat="1" ht="13.5" x14ac:dyDescent="0.3"/>
    <row r="9291" customFormat="1" ht="13.5" x14ac:dyDescent="0.3"/>
    <row r="9292" customFormat="1" ht="13.5" x14ac:dyDescent="0.3"/>
    <row r="9293" customFormat="1" ht="13.5" x14ac:dyDescent="0.3"/>
    <row r="9294" customFormat="1" ht="13.5" x14ac:dyDescent="0.3"/>
    <row r="9295" customFormat="1" ht="13.5" x14ac:dyDescent="0.3"/>
    <row r="9296" customFormat="1" ht="13.5" x14ac:dyDescent="0.3"/>
    <row r="9297" customFormat="1" ht="13.5" x14ac:dyDescent="0.3"/>
    <row r="9298" customFormat="1" ht="13.5" x14ac:dyDescent="0.3"/>
    <row r="9299" customFormat="1" ht="13.5" x14ac:dyDescent="0.3"/>
    <row r="9300" customFormat="1" ht="13.5" x14ac:dyDescent="0.3"/>
    <row r="9301" customFormat="1" ht="13.5" x14ac:dyDescent="0.3"/>
    <row r="9302" customFormat="1" ht="13.5" x14ac:dyDescent="0.3"/>
    <row r="9303" customFormat="1" ht="13.5" x14ac:dyDescent="0.3"/>
    <row r="9304" customFormat="1" ht="13.5" x14ac:dyDescent="0.3"/>
    <row r="9305" customFormat="1" ht="13.5" x14ac:dyDescent="0.3"/>
    <row r="9306" customFormat="1" ht="13.5" x14ac:dyDescent="0.3"/>
    <row r="9307" customFormat="1" ht="13.5" x14ac:dyDescent="0.3"/>
    <row r="9308" customFormat="1" ht="13.5" x14ac:dyDescent="0.3"/>
    <row r="9309" customFormat="1" ht="13.5" x14ac:dyDescent="0.3"/>
    <row r="9310" customFormat="1" ht="13.5" x14ac:dyDescent="0.3"/>
    <row r="9311" customFormat="1" ht="13.5" x14ac:dyDescent="0.3"/>
    <row r="9312" customFormat="1" ht="13.5" x14ac:dyDescent="0.3"/>
    <row r="9313" customFormat="1" ht="13.5" x14ac:dyDescent="0.3"/>
    <row r="9314" customFormat="1" ht="13.5" x14ac:dyDescent="0.3"/>
    <row r="9315" customFormat="1" ht="13.5" x14ac:dyDescent="0.3"/>
    <row r="9316" customFormat="1" ht="13.5" x14ac:dyDescent="0.3"/>
    <row r="9317" customFormat="1" ht="13.5" x14ac:dyDescent="0.3"/>
    <row r="9318" customFormat="1" ht="13.5" x14ac:dyDescent="0.3"/>
    <row r="9319" customFormat="1" ht="13.5" x14ac:dyDescent="0.3"/>
    <row r="9320" customFormat="1" ht="13.5" x14ac:dyDescent="0.3"/>
    <row r="9321" customFormat="1" ht="13.5" x14ac:dyDescent="0.3"/>
    <row r="9322" customFormat="1" ht="13.5" x14ac:dyDescent="0.3"/>
    <row r="9323" customFormat="1" ht="13.5" x14ac:dyDescent="0.3"/>
    <row r="9324" customFormat="1" ht="13.5" x14ac:dyDescent="0.3"/>
    <row r="9325" customFormat="1" ht="13.5" x14ac:dyDescent="0.3"/>
    <row r="9326" customFormat="1" ht="13.5" x14ac:dyDescent="0.3"/>
    <row r="9327" customFormat="1" ht="13.5" x14ac:dyDescent="0.3"/>
    <row r="9328" customFormat="1" ht="13.5" x14ac:dyDescent="0.3"/>
    <row r="9329" customFormat="1" ht="13.5" x14ac:dyDescent="0.3"/>
    <row r="9330" customFormat="1" ht="13.5" x14ac:dyDescent="0.3"/>
    <row r="9331" customFormat="1" ht="13.5" x14ac:dyDescent="0.3"/>
    <row r="9332" customFormat="1" ht="13.5" x14ac:dyDescent="0.3"/>
    <row r="9333" customFormat="1" ht="13.5" x14ac:dyDescent="0.3"/>
    <row r="9334" customFormat="1" ht="13.5" x14ac:dyDescent="0.3"/>
    <row r="9335" customFormat="1" ht="13.5" x14ac:dyDescent="0.3"/>
    <row r="9336" customFormat="1" ht="13.5" x14ac:dyDescent="0.3"/>
    <row r="9337" customFormat="1" ht="13.5" x14ac:dyDescent="0.3"/>
    <row r="9338" customFormat="1" ht="13.5" x14ac:dyDescent="0.3"/>
    <row r="9339" customFormat="1" ht="13.5" x14ac:dyDescent="0.3"/>
    <row r="9340" customFormat="1" ht="13.5" x14ac:dyDescent="0.3"/>
    <row r="9341" customFormat="1" ht="13.5" x14ac:dyDescent="0.3"/>
    <row r="9342" customFormat="1" ht="13.5" x14ac:dyDescent="0.3"/>
    <row r="9343" customFormat="1" ht="13.5" x14ac:dyDescent="0.3"/>
    <row r="9344" customFormat="1" ht="13.5" x14ac:dyDescent="0.3"/>
    <row r="9345" customFormat="1" ht="13.5" x14ac:dyDescent="0.3"/>
    <row r="9346" customFormat="1" ht="13.5" x14ac:dyDescent="0.3"/>
    <row r="9347" customFormat="1" ht="13.5" x14ac:dyDescent="0.3"/>
    <row r="9348" customFormat="1" ht="13.5" x14ac:dyDescent="0.3"/>
    <row r="9349" customFormat="1" ht="13.5" x14ac:dyDescent="0.3"/>
    <row r="9350" customFormat="1" ht="13.5" x14ac:dyDescent="0.3"/>
    <row r="9351" customFormat="1" ht="13.5" x14ac:dyDescent="0.3"/>
    <row r="9352" customFormat="1" ht="13.5" x14ac:dyDescent="0.3"/>
    <row r="9353" customFormat="1" ht="13.5" x14ac:dyDescent="0.3"/>
    <row r="9354" customFormat="1" ht="13.5" x14ac:dyDescent="0.3"/>
    <row r="9355" customFormat="1" ht="13.5" x14ac:dyDescent="0.3"/>
    <row r="9356" customFormat="1" ht="13.5" x14ac:dyDescent="0.3"/>
    <row r="9357" customFormat="1" ht="13.5" x14ac:dyDescent="0.3"/>
    <row r="9358" customFormat="1" ht="13.5" x14ac:dyDescent="0.3"/>
    <row r="9359" customFormat="1" ht="13.5" x14ac:dyDescent="0.3"/>
    <row r="9360" customFormat="1" ht="13.5" x14ac:dyDescent="0.3"/>
    <row r="9361" customFormat="1" ht="13.5" x14ac:dyDescent="0.3"/>
    <row r="9362" customFormat="1" ht="13.5" x14ac:dyDescent="0.3"/>
    <row r="9363" customFormat="1" ht="13.5" x14ac:dyDescent="0.3"/>
    <row r="9364" customFormat="1" ht="13.5" x14ac:dyDescent="0.3"/>
    <row r="9365" customFormat="1" ht="13.5" x14ac:dyDescent="0.3"/>
    <row r="9366" customFormat="1" ht="13.5" x14ac:dyDescent="0.3"/>
    <row r="9367" customFormat="1" ht="13.5" x14ac:dyDescent="0.3"/>
    <row r="9368" customFormat="1" ht="13.5" x14ac:dyDescent="0.3"/>
    <row r="9369" customFormat="1" ht="13.5" x14ac:dyDescent="0.3"/>
    <row r="9370" customFormat="1" ht="13.5" x14ac:dyDescent="0.3"/>
    <row r="9371" customFormat="1" ht="13.5" x14ac:dyDescent="0.3"/>
    <row r="9372" customFormat="1" ht="13.5" x14ac:dyDescent="0.3"/>
    <row r="9373" customFormat="1" ht="13.5" x14ac:dyDescent="0.3"/>
    <row r="9374" customFormat="1" ht="13.5" x14ac:dyDescent="0.3"/>
    <row r="9375" customFormat="1" ht="13.5" x14ac:dyDescent="0.3"/>
    <row r="9376" customFormat="1" ht="13.5" x14ac:dyDescent="0.3"/>
    <row r="9377" customFormat="1" ht="13.5" x14ac:dyDescent="0.3"/>
    <row r="9378" customFormat="1" ht="13.5" x14ac:dyDescent="0.3"/>
    <row r="9379" customFormat="1" ht="13.5" x14ac:dyDescent="0.3"/>
    <row r="9380" customFormat="1" ht="13.5" x14ac:dyDescent="0.3"/>
    <row r="9381" customFormat="1" ht="13.5" x14ac:dyDescent="0.3"/>
    <row r="9382" customFormat="1" ht="13.5" x14ac:dyDescent="0.3"/>
    <row r="9383" customFormat="1" ht="13.5" x14ac:dyDescent="0.3"/>
    <row r="9384" customFormat="1" ht="13.5" x14ac:dyDescent="0.3"/>
    <row r="9385" customFormat="1" ht="13.5" x14ac:dyDescent="0.3"/>
    <row r="9386" customFormat="1" ht="13.5" x14ac:dyDescent="0.3"/>
    <row r="9387" customFormat="1" ht="13.5" x14ac:dyDescent="0.3"/>
    <row r="9388" customFormat="1" ht="13.5" x14ac:dyDescent="0.3"/>
    <row r="9389" customFormat="1" ht="13.5" x14ac:dyDescent="0.3"/>
    <row r="9390" customFormat="1" ht="13.5" x14ac:dyDescent="0.3"/>
    <row r="9391" customFormat="1" ht="13.5" x14ac:dyDescent="0.3"/>
    <row r="9392" customFormat="1" ht="13.5" x14ac:dyDescent="0.3"/>
    <row r="9393" customFormat="1" ht="13.5" x14ac:dyDescent="0.3"/>
    <row r="9394" customFormat="1" ht="13.5" x14ac:dyDescent="0.3"/>
    <row r="9395" customFormat="1" ht="13.5" x14ac:dyDescent="0.3"/>
    <row r="9396" customFormat="1" ht="13.5" x14ac:dyDescent="0.3"/>
    <row r="9397" customFormat="1" ht="13.5" x14ac:dyDescent="0.3"/>
    <row r="9398" customFormat="1" ht="13.5" x14ac:dyDescent="0.3"/>
    <row r="9399" customFormat="1" ht="13.5" x14ac:dyDescent="0.3"/>
    <row r="9400" customFormat="1" ht="13.5" x14ac:dyDescent="0.3"/>
    <row r="9401" customFormat="1" ht="13.5" x14ac:dyDescent="0.3"/>
    <row r="9402" customFormat="1" ht="13.5" x14ac:dyDescent="0.3"/>
    <row r="9403" customFormat="1" ht="13.5" x14ac:dyDescent="0.3"/>
    <row r="9404" customFormat="1" ht="13.5" x14ac:dyDescent="0.3"/>
    <row r="9405" customFormat="1" ht="13.5" x14ac:dyDescent="0.3"/>
    <row r="9406" customFormat="1" ht="13.5" x14ac:dyDescent="0.3"/>
    <row r="9407" customFormat="1" ht="13.5" x14ac:dyDescent="0.3"/>
    <row r="9408" customFormat="1" ht="13.5" x14ac:dyDescent="0.3"/>
    <row r="9409" customFormat="1" ht="13.5" x14ac:dyDescent="0.3"/>
    <row r="9410" customFormat="1" ht="13.5" x14ac:dyDescent="0.3"/>
    <row r="9411" customFormat="1" ht="13.5" x14ac:dyDescent="0.3"/>
    <row r="9412" customFormat="1" ht="13.5" x14ac:dyDescent="0.3"/>
    <row r="9413" customFormat="1" ht="13.5" x14ac:dyDescent="0.3"/>
    <row r="9414" customFormat="1" ht="13.5" x14ac:dyDescent="0.3"/>
    <row r="9415" customFormat="1" ht="13.5" x14ac:dyDescent="0.3"/>
    <row r="9416" customFormat="1" ht="13.5" x14ac:dyDescent="0.3"/>
    <row r="9417" customFormat="1" ht="13.5" x14ac:dyDescent="0.3"/>
    <row r="9418" customFormat="1" ht="13.5" x14ac:dyDescent="0.3"/>
    <row r="9419" customFormat="1" ht="13.5" x14ac:dyDescent="0.3"/>
    <row r="9420" customFormat="1" ht="13.5" x14ac:dyDescent="0.3"/>
    <row r="9421" customFormat="1" ht="13.5" x14ac:dyDescent="0.3"/>
    <row r="9422" customFormat="1" ht="13.5" x14ac:dyDescent="0.3"/>
    <row r="9423" customFormat="1" ht="13.5" x14ac:dyDescent="0.3"/>
    <row r="9424" customFormat="1" ht="13.5" x14ac:dyDescent="0.3"/>
    <row r="9425" customFormat="1" ht="13.5" x14ac:dyDescent="0.3"/>
    <row r="9426" customFormat="1" ht="13.5" x14ac:dyDescent="0.3"/>
    <row r="9427" customFormat="1" ht="13.5" x14ac:dyDescent="0.3"/>
    <row r="9428" customFormat="1" ht="13.5" x14ac:dyDescent="0.3"/>
    <row r="9429" customFormat="1" ht="13.5" x14ac:dyDescent="0.3"/>
    <row r="9430" customFormat="1" ht="13.5" x14ac:dyDescent="0.3"/>
    <row r="9431" customFormat="1" ht="13.5" x14ac:dyDescent="0.3"/>
    <row r="9432" customFormat="1" ht="13.5" x14ac:dyDescent="0.3"/>
    <row r="9433" customFormat="1" ht="13.5" x14ac:dyDescent="0.3"/>
    <row r="9434" customFormat="1" ht="13.5" x14ac:dyDescent="0.3"/>
    <row r="9435" customFormat="1" ht="13.5" x14ac:dyDescent="0.3"/>
    <row r="9436" customFormat="1" ht="13.5" x14ac:dyDescent="0.3"/>
    <row r="9437" customFormat="1" ht="13.5" x14ac:dyDescent="0.3"/>
    <row r="9438" customFormat="1" ht="13.5" x14ac:dyDescent="0.3"/>
    <row r="9439" customFormat="1" ht="13.5" x14ac:dyDescent="0.3"/>
    <row r="9440" customFormat="1" ht="13.5" x14ac:dyDescent="0.3"/>
    <row r="9441" customFormat="1" ht="13.5" x14ac:dyDescent="0.3"/>
    <row r="9442" customFormat="1" ht="13.5" x14ac:dyDescent="0.3"/>
    <row r="9443" customFormat="1" ht="13.5" x14ac:dyDescent="0.3"/>
    <row r="9444" customFormat="1" ht="13.5" x14ac:dyDescent="0.3"/>
    <row r="9445" customFormat="1" ht="13.5" x14ac:dyDescent="0.3"/>
    <row r="9446" customFormat="1" ht="13.5" x14ac:dyDescent="0.3"/>
    <row r="9447" customFormat="1" ht="13.5" x14ac:dyDescent="0.3"/>
    <row r="9448" customFormat="1" ht="13.5" x14ac:dyDescent="0.3"/>
    <row r="9449" customFormat="1" ht="13.5" x14ac:dyDescent="0.3"/>
    <row r="9450" customFormat="1" ht="13.5" x14ac:dyDescent="0.3"/>
    <row r="9451" customFormat="1" ht="13.5" x14ac:dyDescent="0.3"/>
    <row r="9452" customFormat="1" ht="13.5" x14ac:dyDescent="0.3"/>
    <row r="9453" customFormat="1" ht="13.5" x14ac:dyDescent="0.3"/>
    <row r="9454" customFormat="1" ht="13.5" x14ac:dyDescent="0.3"/>
    <row r="9455" customFormat="1" ht="13.5" x14ac:dyDescent="0.3"/>
    <row r="9456" customFormat="1" ht="13.5" x14ac:dyDescent="0.3"/>
    <row r="9457" customFormat="1" ht="13.5" x14ac:dyDescent="0.3"/>
    <row r="9458" customFormat="1" ht="13.5" x14ac:dyDescent="0.3"/>
    <row r="9459" customFormat="1" ht="13.5" x14ac:dyDescent="0.3"/>
    <row r="9460" customFormat="1" ht="13.5" x14ac:dyDescent="0.3"/>
    <row r="9461" customFormat="1" ht="13.5" x14ac:dyDescent="0.3"/>
    <row r="9462" customFormat="1" ht="13.5" x14ac:dyDescent="0.3"/>
    <row r="9463" customFormat="1" ht="13.5" x14ac:dyDescent="0.3"/>
    <row r="9464" customFormat="1" ht="13.5" x14ac:dyDescent="0.3"/>
    <row r="9465" customFormat="1" ht="13.5" x14ac:dyDescent="0.3"/>
    <row r="9466" customFormat="1" ht="13.5" x14ac:dyDescent="0.3"/>
    <row r="9467" customFormat="1" ht="13.5" x14ac:dyDescent="0.3"/>
    <row r="9468" customFormat="1" ht="13.5" x14ac:dyDescent="0.3"/>
    <row r="9469" customFormat="1" ht="13.5" x14ac:dyDescent="0.3"/>
    <row r="9470" customFormat="1" ht="13.5" x14ac:dyDescent="0.3"/>
    <row r="9471" customFormat="1" ht="13.5" x14ac:dyDescent="0.3"/>
    <row r="9472" customFormat="1" ht="13.5" x14ac:dyDescent="0.3"/>
    <row r="9473" customFormat="1" ht="13.5" x14ac:dyDescent="0.3"/>
    <row r="9474" customFormat="1" ht="13.5" x14ac:dyDescent="0.3"/>
    <row r="9475" customFormat="1" ht="13.5" x14ac:dyDescent="0.3"/>
    <row r="9476" customFormat="1" ht="13.5" x14ac:dyDescent="0.3"/>
    <row r="9477" customFormat="1" ht="13.5" x14ac:dyDescent="0.3"/>
    <row r="9478" customFormat="1" ht="13.5" x14ac:dyDescent="0.3"/>
    <row r="9479" customFormat="1" ht="13.5" x14ac:dyDescent="0.3"/>
    <row r="9480" customFormat="1" ht="13.5" x14ac:dyDescent="0.3"/>
    <row r="9481" customFormat="1" ht="13.5" x14ac:dyDescent="0.3"/>
    <row r="9482" customFormat="1" ht="13.5" x14ac:dyDescent="0.3"/>
    <row r="9483" customFormat="1" ht="13.5" x14ac:dyDescent="0.3"/>
    <row r="9484" customFormat="1" ht="13.5" x14ac:dyDescent="0.3"/>
    <row r="9485" customFormat="1" ht="13.5" x14ac:dyDescent="0.3"/>
    <row r="9486" customFormat="1" ht="13.5" x14ac:dyDescent="0.3"/>
    <row r="9487" customFormat="1" ht="13.5" x14ac:dyDescent="0.3"/>
    <row r="9488" customFormat="1" ht="13.5" x14ac:dyDescent="0.3"/>
    <row r="9489" customFormat="1" ht="13.5" x14ac:dyDescent="0.3"/>
    <row r="9490" customFormat="1" ht="13.5" x14ac:dyDescent="0.3"/>
    <row r="9491" customFormat="1" ht="13.5" x14ac:dyDescent="0.3"/>
    <row r="9492" customFormat="1" ht="13.5" x14ac:dyDescent="0.3"/>
    <row r="9493" customFormat="1" ht="13.5" x14ac:dyDescent="0.3"/>
    <row r="9494" customFormat="1" ht="13.5" x14ac:dyDescent="0.3"/>
    <row r="9495" customFormat="1" ht="13.5" x14ac:dyDescent="0.3"/>
    <row r="9496" customFormat="1" ht="13.5" x14ac:dyDescent="0.3"/>
    <row r="9497" customFormat="1" ht="13.5" x14ac:dyDescent="0.3"/>
    <row r="9498" customFormat="1" ht="13.5" x14ac:dyDescent="0.3"/>
    <row r="9499" customFormat="1" ht="13.5" x14ac:dyDescent="0.3"/>
    <row r="9500" customFormat="1" ht="13.5" x14ac:dyDescent="0.3"/>
    <row r="9501" customFormat="1" ht="13.5" x14ac:dyDescent="0.3"/>
    <row r="9502" customFormat="1" ht="13.5" x14ac:dyDescent="0.3"/>
    <row r="9503" customFormat="1" ht="13.5" x14ac:dyDescent="0.3"/>
    <row r="9504" customFormat="1" ht="13.5" x14ac:dyDescent="0.3"/>
    <row r="9505" customFormat="1" ht="13.5" x14ac:dyDescent="0.3"/>
    <row r="9506" customFormat="1" ht="13.5" x14ac:dyDescent="0.3"/>
    <row r="9507" customFormat="1" ht="13.5" x14ac:dyDescent="0.3"/>
    <row r="9508" customFormat="1" ht="13.5" x14ac:dyDescent="0.3"/>
    <row r="9509" customFormat="1" ht="13.5" x14ac:dyDescent="0.3"/>
    <row r="9510" customFormat="1" ht="13.5" x14ac:dyDescent="0.3"/>
    <row r="9511" customFormat="1" ht="13.5" x14ac:dyDescent="0.3"/>
    <row r="9512" customFormat="1" ht="13.5" x14ac:dyDescent="0.3"/>
    <row r="9513" customFormat="1" ht="13.5" x14ac:dyDescent="0.3"/>
    <row r="9514" customFormat="1" ht="13.5" x14ac:dyDescent="0.3"/>
    <row r="9515" customFormat="1" ht="13.5" x14ac:dyDescent="0.3"/>
    <row r="9516" customFormat="1" ht="13.5" x14ac:dyDescent="0.3"/>
    <row r="9517" customFormat="1" ht="13.5" x14ac:dyDescent="0.3"/>
    <row r="9518" customFormat="1" ht="13.5" x14ac:dyDescent="0.3"/>
    <row r="9519" customFormat="1" ht="13.5" x14ac:dyDescent="0.3"/>
    <row r="9520" customFormat="1" ht="13.5" x14ac:dyDescent="0.3"/>
    <row r="9521" customFormat="1" ht="13.5" x14ac:dyDescent="0.3"/>
    <row r="9522" customFormat="1" ht="13.5" x14ac:dyDescent="0.3"/>
    <row r="9523" customFormat="1" ht="13.5" x14ac:dyDescent="0.3"/>
    <row r="9524" customFormat="1" ht="13.5" x14ac:dyDescent="0.3"/>
    <row r="9525" customFormat="1" ht="13.5" x14ac:dyDescent="0.3"/>
    <row r="9526" customFormat="1" ht="13.5" x14ac:dyDescent="0.3"/>
    <row r="9527" customFormat="1" ht="13.5" x14ac:dyDescent="0.3"/>
    <row r="9528" customFormat="1" ht="13.5" x14ac:dyDescent="0.3"/>
    <row r="9529" customFormat="1" ht="13.5" x14ac:dyDescent="0.3"/>
    <row r="9530" customFormat="1" ht="13.5" x14ac:dyDescent="0.3"/>
    <row r="9531" customFormat="1" ht="13.5" x14ac:dyDescent="0.3"/>
    <row r="9532" customFormat="1" ht="13.5" x14ac:dyDescent="0.3"/>
    <row r="9533" customFormat="1" ht="13.5" x14ac:dyDescent="0.3"/>
    <row r="9534" customFormat="1" ht="13.5" x14ac:dyDescent="0.3"/>
    <row r="9535" customFormat="1" ht="13.5" x14ac:dyDescent="0.3"/>
    <row r="9536" customFormat="1" ht="13.5" x14ac:dyDescent="0.3"/>
    <row r="9537" customFormat="1" ht="13.5" x14ac:dyDescent="0.3"/>
    <row r="9538" customFormat="1" ht="13.5" x14ac:dyDescent="0.3"/>
    <row r="9539" customFormat="1" ht="13.5" x14ac:dyDescent="0.3"/>
    <row r="9540" customFormat="1" ht="13.5" x14ac:dyDescent="0.3"/>
    <row r="9541" customFormat="1" ht="13.5" x14ac:dyDescent="0.3"/>
    <row r="9542" customFormat="1" ht="13.5" x14ac:dyDescent="0.3"/>
    <row r="9543" customFormat="1" ht="13.5" x14ac:dyDescent="0.3"/>
    <row r="9544" customFormat="1" ht="13.5" x14ac:dyDescent="0.3"/>
    <row r="9545" customFormat="1" ht="13.5" x14ac:dyDescent="0.3"/>
    <row r="9546" customFormat="1" ht="13.5" x14ac:dyDescent="0.3"/>
    <row r="9547" customFormat="1" ht="13.5" x14ac:dyDescent="0.3"/>
    <row r="9548" customFormat="1" ht="13.5" x14ac:dyDescent="0.3"/>
    <row r="9549" customFormat="1" ht="13.5" x14ac:dyDescent="0.3"/>
    <row r="9550" customFormat="1" ht="13.5" x14ac:dyDescent="0.3"/>
    <row r="9551" customFormat="1" ht="13.5" x14ac:dyDescent="0.3"/>
    <row r="9552" customFormat="1" ht="13.5" x14ac:dyDescent="0.3"/>
    <row r="9553" customFormat="1" ht="13.5" x14ac:dyDescent="0.3"/>
    <row r="9554" customFormat="1" ht="13.5" x14ac:dyDescent="0.3"/>
    <row r="9555" customFormat="1" ht="13.5" x14ac:dyDescent="0.3"/>
    <row r="9556" customFormat="1" ht="13.5" x14ac:dyDescent="0.3"/>
    <row r="9557" customFormat="1" ht="13.5" x14ac:dyDescent="0.3"/>
    <row r="9558" customFormat="1" ht="13.5" x14ac:dyDescent="0.3"/>
    <row r="9559" customFormat="1" ht="13.5" x14ac:dyDescent="0.3"/>
    <row r="9560" customFormat="1" ht="13.5" x14ac:dyDescent="0.3"/>
    <row r="9561" customFormat="1" ht="13.5" x14ac:dyDescent="0.3"/>
    <row r="9562" customFormat="1" ht="13.5" x14ac:dyDescent="0.3"/>
    <row r="9563" customFormat="1" ht="13.5" x14ac:dyDescent="0.3"/>
    <row r="9564" customFormat="1" ht="13.5" x14ac:dyDescent="0.3"/>
    <row r="9565" customFormat="1" ht="13.5" x14ac:dyDescent="0.3"/>
    <row r="9566" customFormat="1" ht="13.5" x14ac:dyDescent="0.3"/>
    <row r="9567" customFormat="1" ht="13.5" x14ac:dyDescent="0.3"/>
    <row r="9568" customFormat="1" ht="13.5" x14ac:dyDescent="0.3"/>
    <row r="9569" customFormat="1" ht="13.5" x14ac:dyDescent="0.3"/>
    <row r="9570" customFormat="1" ht="13.5" x14ac:dyDescent="0.3"/>
    <row r="9571" customFormat="1" ht="13.5" x14ac:dyDescent="0.3"/>
    <row r="9572" customFormat="1" ht="13.5" x14ac:dyDescent="0.3"/>
    <row r="9573" customFormat="1" ht="13.5" x14ac:dyDescent="0.3"/>
    <row r="9574" customFormat="1" ht="13.5" x14ac:dyDescent="0.3"/>
    <row r="9575" customFormat="1" ht="13.5" x14ac:dyDescent="0.3"/>
    <row r="9576" customFormat="1" ht="13.5" x14ac:dyDescent="0.3"/>
    <row r="9577" customFormat="1" ht="13.5" x14ac:dyDescent="0.3"/>
    <row r="9578" customFormat="1" ht="13.5" x14ac:dyDescent="0.3"/>
    <row r="9579" customFormat="1" ht="13.5" x14ac:dyDescent="0.3"/>
    <row r="9580" customFormat="1" ht="13.5" x14ac:dyDescent="0.3"/>
    <row r="9581" customFormat="1" ht="13.5" x14ac:dyDescent="0.3"/>
    <row r="9582" customFormat="1" ht="13.5" x14ac:dyDescent="0.3"/>
    <row r="9583" customFormat="1" ht="13.5" x14ac:dyDescent="0.3"/>
    <row r="9584" customFormat="1" ht="13.5" x14ac:dyDescent="0.3"/>
    <row r="9585" customFormat="1" ht="13.5" x14ac:dyDescent="0.3"/>
    <row r="9586" customFormat="1" ht="13.5" x14ac:dyDescent="0.3"/>
    <row r="9587" customFormat="1" ht="13.5" x14ac:dyDescent="0.3"/>
    <row r="9588" customFormat="1" ht="13.5" x14ac:dyDescent="0.3"/>
    <row r="9589" customFormat="1" ht="13.5" x14ac:dyDescent="0.3"/>
    <row r="9590" customFormat="1" ht="13.5" x14ac:dyDescent="0.3"/>
    <row r="9591" customFormat="1" ht="13.5" x14ac:dyDescent="0.3"/>
    <row r="9592" customFormat="1" ht="13.5" x14ac:dyDescent="0.3"/>
    <row r="9593" customFormat="1" ht="13.5" x14ac:dyDescent="0.3"/>
    <row r="9594" customFormat="1" ht="13.5" x14ac:dyDescent="0.3"/>
    <row r="9595" customFormat="1" ht="13.5" x14ac:dyDescent="0.3"/>
    <row r="9596" customFormat="1" ht="13.5" x14ac:dyDescent="0.3"/>
    <row r="9597" customFormat="1" ht="13.5" x14ac:dyDescent="0.3"/>
    <row r="9598" customFormat="1" ht="13.5" x14ac:dyDescent="0.3"/>
    <row r="9599" customFormat="1" ht="13.5" x14ac:dyDescent="0.3"/>
    <row r="9600" customFormat="1" ht="13.5" x14ac:dyDescent="0.3"/>
    <row r="9601" customFormat="1" ht="13.5" x14ac:dyDescent="0.3"/>
    <row r="9602" customFormat="1" ht="13.5" x14ac:dyDescent="0.3"/>
    <row r="9603" customFormat="1" ht="13.5" x14ac:dyDescent="0.3"/>
    <row r="9604" customFormat="1" ht="13.5" x14ac:dyDescent="0.3"/>
    <row r="9605" customFormat="1" ht="13.5" x14ac:dyDescent="0.3"/>
    <row r="9606" customFormat="1" ht="13.5" x14ac:dyDescent="0.3"/>
    <row r="9607" customFormat="1" ht="13.5" x14ac:dyDescent="0.3"/>
    <row r="9608" customFormat="1" ht="13.5" x14ac:dyDescent="0.3"/>
    <row r="9609" customFormat="1" ht="13.5" x14ac:dyDescent="0.3"/>
    <row r="9610" customFormat="1" ht="13.5" x14ac:dyDescent="0.3"/>
    <row r="9611" customFormat="1" ht="13.5" x14ac:dyDescent="0.3"/>
    <row r="9612" customFormat="1" ht="13.5" x14ac:dyDescent="0.3"/>
    <row r="9613" customFormat="1" ht="13.5" x14ac:dyDescent="0.3"/>
    <row r="9614" customFormat="1" ht="13.5" x14ac:dyDescent="0.3"/>
    <row r="9615" customFormat="1" ht="13.5" x14ac:dyDescent="0.3"/>
    <row r="9616" customFormat="1" ht="13.5" x14ac:dyDescent="0.3"/>
    <row r="9617" customFormat="1" ht="13.5" x14ac:dyDescent="0.3"/>
    <row r="9618" customFormat="1" ht="13.5" x14ac:dyDescent="0.3"/>
    <row r="9619" customFormat="1" ht="13.5" x14ac:dyDescent="0.3"/>
    <row r="9620" customFormat="1" ht="13.5" x14ac:dyDescent="0.3"/>
    <row r="9621" customFormat="1" ht="13.5" x14ac:dyDescent="0.3"/>
    <row r="9622" customFormat="1" ht="13.5" x14ac:dyDescent="0.3"/>
    <row r="9623" customFormat="1" ht="13.5" x14ac:dyDescent="0.3"/>
    <row r="9624" customFormat="1" ht="13.5" x14ac:dyDescent="0.3"/>
    <row r="9625" customFormat="1" ht="13.5" x14ac:dyDescent="0.3"/>
    <row r="9626" customFormat="1" ht="13.5" x14ac:dyDescent="0.3"/>
    <row r="9627" customFormat="1" ht="13.5" x14ac:dyDescent="0.3"/>
    <row r="9628" customFormat="1" ht="13.5" x14ac:dyDescent="0.3"/>
    <row r="9629" customFormat="1" ht="13.5" x14ac:dyDescent="0.3"/>
    <row r="9630" customFormat="1" ht="13.5" x14ac:dyDescent="0.3"/>
    <row r="9631" customFormat="1" ht="13.5" x14ac:dyDescent="0.3"/>
    <row r="9632" customFormat="1" ht="13.5" x14ac:dyDescent="0.3"/>
    <row r="9633" customFormat="1" ht="13.5" x14ac:dyDescent="0.3"/>
    <row r="9634" customFormat="1" ht="13.5" x14ac:dyDescent="0.3"/>
    <row r="9635" customFormat="1" ht="13.5" x14ac:dyDescent="0.3"/>
    <row r="9636" customFormat="1" ht="13.5" x14ac:dyDescent="0.3"/>
    <row r="9637" customFormat="1" ht="13.5" x14ac:dyDescent="0.3"/>
    <row r="9638" customFormat="1" ht="13.5" x14ac:dyDescent="0.3"/>
    <row r="9639" customFormat="1" ht="13.5" x14ac:dyDescent="0.3"/>
    <row r="9640" customFormat="1" ht="13.5" x14ac:dyDescent="0.3"/>
    <row r="9641" customFormat="1" ht="13.5" x14ac:dyDescent="0.3"/>
    <row r="9642" customFormat="1" ht="13.5" x14ac:dyDescent="0.3"/>
    <row r="9643" customFormat="1" ht="13.5" x14ac:dyDescent="0.3"/>
    <row r="9644" customFormat="1" ht="13.5" x14ac:dyDescent="0.3"/>
    <row r="9645" customFormat="1" ht="13.5" x14ac:dyDescent="0.3"/>
    <row r="9646" customFormat="1" ht="13.5" x14ac:dyDescent="0.3"/>
    <row r="9647" customFormat="1" ht="13.5" x14ac:dyDescent="0.3"/>
    <row r="9648" customFormat="1" ht="13.5" x14ac:dyDescent="0.3"/>
    <row r="9649" customFormat="1" ht="13.5" x14ac:dyDescent="0.3"/>
    <row r="9650" customFormat="1" ht="13.5" x14ac:dyDescent="0.3"/>
    <row r="9651" customFormat="1" ht="13.5" x14ac:dyDescent="0.3"/>
    <row r="9652" customFormat="1" ht="13.5" x14ac:dyDescent="0.3"/>
    <row r="9653" customFormat="1" ht="13.5" x14ac:dyDescent="0.3"/>
    <row r="9654" customFormat="1" ht="13.5" x14ac:dyDescent="0.3"/>
    <row r="9655" customFormat="1" ht="13.5" x14ac:dyDescent="0.3"/>
    <row r="9656" customFormat="1" ht="13.5" x14ac:dyDescent="0.3"/>
    <row r="9657" customFormat="1" ht="13.5" x14ac:dyDescent="0.3"/>
    <row r="9658" customFormat="1" ht="13.5" x14ac:dyDescent="0.3"/>
    <row r="9659" customFormat="1" ht="13.5" x14ac:dyDescent="0.3"/>
    <row r="9660" customFormat="1" ht="13.5" x14ac:dyDescent="0.3"/>
    <row r="9661" customFormat="1" ht="13.5" x14ac:dyDescent="0.3"/>
    <row r="9662" customFormat="1" ht="13.5" x14ac:dyDescent="0.3"/>
    <row r="9663" customFormat="1" ht="13.5" x14ac:dyDescent="0.3"/>
    <row r="9664" customFormat="1" ht="13.5" x14ac:dyDescent="0.3"/>
    <row r="9665" customFormat="1" ht="13.5" x14ac:dyDescent="0.3"/>
    <row r="9666" customFormat="1" ht="13.5" x14ac:dyDescent="0.3"/>
    <row r="9667" customFormat="1" ht="13.5" x14ac:dyDescent="0.3"/>
    <row r="9668" customFormat="1" ht="13.5" x14ac:dyDescent="0.3"/>
    <row r="9669" customFormat="1" ht="13.5" x14ac:dyDescent="0.3"/>
    <row r="9670" customFormat="1" ht="13.5" x14ac:dyDescent="0.3"/>
    <row r="9671" customFormat="1" ht="13.5" x14ac:dyDescent="0.3"/>
    <row r="9672" customFormat="1" ht="13.5" x14ac:dyDescent="0.3"/>
    <row r="9673" customFormat="1" ht="13.5" x14ac:dyDescent="0.3"/>
    <row r="9674" customFormat="1" ht="13.5" x14ac:dyDescent="0.3"/>
    <row r="9675" customFormat="1" ht="13.5" x14ac:dyDescent="0.3"/>
    <row r="9676" customFormat="1" ht="13.5" x14ac:dyDescent="0.3"/>
    <row r="9677" customFormat="1" ht="13.5" x14ac:dyDescent="0.3"/>
    <row r="9678" customFormat="1" ht="13.5" x14ac:dyDescent="0.3"/>
    <row r="9679" customFormat="1" ht="13.5" x14ac:dyDescent="0.3"/>
    <row r="9680" customFormat="1" ht="13.5" x14ac:dyDescent="0.3"/>
    <row r="9681" customFormat="1" ht="13.5" x14ac:dyDescent="0.3"/>
    <row r="9682" customFormat="1" ht="13.5" x14ac:dyDescent="0.3"/>
    <row r="9683" customFormat="1" ht="13.5" x14ac:dyDescent="0.3"/>
    <row r="9684" customFormat="1" ht="13.5" x14ac:dyDescent="0.3"/>
    <row r="9685" customFormat="1" ht="13.5" x14ac:dyDescent="0.3"/>
    <row r="9686" customFormat="1" ht="13.5" x14ac:dyDescent="0.3"/>
    <row r="9687" customFormat="1" ht="13.5" x14ac:dyDescent="0.3"/>
    <row r="9688" customFormat="1" ht="13.5" x14ac:dyDescent="0.3"/>
    <row r="9689" customFormat="1" ht="13.5" x14ac:dyDescent="0.3"/>
    <row r="9690" customFormat="1" ht="13.5" x14ac:dyDescent="0.3"/>
    <row r="9691" customFormat="1" ht="13.5" x14ac:dyDescent="0.3"/>
    <row r="9692" customFormat="1" ht="13.5" x14ac:dyDescent="0.3"/>
    <row r="9693" customFormat="1" ht="13.5" x14ac:dyDescent="0.3"/>
    <row r="9694" customFormat="1" ht="13.5" x14ac:dyDescent="0.3"/>
    <row r="9695" customFormat="1" ht="13.5" x14ac:dyDescent="0.3"/>
    <row r="9696" customFormat="1" ht="13.5" x14ac:dyDescent="0.3"/>
    <row r="9697" customFormat="1" ht="13.5" x14ac:dyDescent="0.3"/>
    <row r="9698" customFormat="1" ht="13.5" x14ac:dyDescent="0.3"/>
    <row r="9699" customFormat="1" ht="13.5" x14ac:dyDescent="0.3"/>
    <row r="9700" customFormat="1" ht="13.5" x14ac:dyDescent="0.3"/>
    <row r="9701" customFormat="1" ht="13.5" x14ac:dyDescent="0.3"/>
    <row r="9702" customFormat="1" ht="13.5" x14ac:dyDescent="0.3"/>
    <row r="9703" customFormat="1" ht="13.5" x14ac:dyDescent="0.3"/>
    <row r="9704" customFormat="1" ht="13.5" x14ac:dyDescent="0.3"/>
    <row r="9705" customFormat="1" ht="13.5" x14ac:dyDescent="0.3"/>
    <row r="9706" customFormat="1" ht="13.5" x14ac:dyDescent="0.3"/>
    <row r="9707" customFormat="1" ht="13.5" x14ac:dyDescent="0.3"/>
    <row r="9708" customFormat="1" ht="13.5" x14ac:dyDescent="0.3"/>
    <row r="9709" customFormat="1" ht="13.5" x14ac:dyDescent="0.3"/>
    <row r="9710" customFormat="1" ht="13.5" x14ac:dyDescent="0.3"/>
    <row r="9711" customFormat="1" ht="13.5" x14ac:dyDescent="0.3"/>
    <row r="9712" customFormat="1" ht="13.5" x14ac:dyDescent="0.3"/>
    <row r="9713" customFormat="1" ht="13.5" x14ac:dyDescent="0.3"/>
    <row r="9714" customFormat="1" ht="13.5" x14ac:dyDescent="0.3"/>
    <row r="9715" customFormat="1" ht="13.5" x14ac:dyDescent="0.3"/>
    <row r="9716" customFormat="1" ht="13.5" x14ac:dyDescent="0.3"/>
    <row r="9717" customFormat="1" ht="13.5" x14ac:dyDescent="0.3"/>
    <row r="9718" customFormat="1" ht="13.5" x14ac:dyDescent="0.3"/>
    <row r="9719" customFormat="1" ht="13.5" x14ac:dyDescent="0.3"/>
    <row r="9720" customFormat="1" ht="13.5" x14ac:dyDescent="0.3"/>
    <row r="9721" customFormat="1" ht="13.5" x14ac:dyDescent="0.3"/>
    <row r="9722" customFormat="1" ht="13.5" x14ac:dyDescent="0.3"/>
    <row r="9723" customFormat="1" ht="13.5" x14ac:dyDescent="0.3"/>
    <row r="9724" customFormat="1" ht="13.5" x14ac:dyDescent="0.3"/>
    <row r="9725" customFormat="1" ht="13.5" x14ac:dyDescent="0.3"/>
    <row r="9726" customFormat="1" ht="13.5" x14ac:dyDescent="0.3"/>
    <row r="9727" customFormat="1" ht="13.5" x14ac:dyDescent="0.3"/>
    <row r="9728" customFormat="1" ht="13.5" x14ac:dyDescent="0.3"/>
    <row r="9729" customFormat="1" ht="13.5" x14ac:dyDescent="0.3"/>
    <row r="9730" customFormat="1" ht="13.5" x14ac:dyDescent="0.3"/>
    <row r="9731" customFormat="1" ht="13.5" x14ac:dyDescent="0.3"/>
    <row r="9732" customFormat="1" ht="13.5" x14ac:dyDescent="0.3"/>
    <row r="9733" customFormat="1" ht="13.5" x14ac:dyDescent="0.3"/>
    <row r="9734" customFormat="1" ht="13.5" x14ac:dyDescent="0.3"/>
    <row r="9735" customFormat="1" ht="13.5" x14ac:dyDescent="0.3"/>
    <row r="9736" customFormat="1" ht="13.5" x14ac:dyDescent="0.3"/>
    <row r="9737" customFormat="1" ht="13.5" x14ac:dyDescent="0.3"/>
    <row r="9738" customFormat="1" ht="13.5" x14ac:dyDescent="0.3"/>
    <row r="9739" customFormat="1" ht="13.5" x14ac:dyDescent="0.3"/>
    <row r="9740" customFormat="1" ht="13.5" x14ac:dyDescent="0.3"/>
    <row r="9741" customFormat="1" ht="13.5" x14ac:dyDescent="0.3"/>
    <row r="9742" customFormat="1" ht="13.5" x14ac:dyDescent="0.3"/>
    <row r="9743" customFormat="1" ht="13.5" x14ac:dyDescent="0.3"/>
    <row r="9744" customFormat="1" ht="13.5" x14ac:dyDescent="0.3"/>
    <row r="9745" customFormat="1" ht="13.5" x14ac:dyDescent="0.3"/>
    <row r="9746" customFormat="1" ht="13.5" x14ac:dyDescent="0.3"/>
    <row r="9747" customFormat="1" ht="13.5" x14ac:dyDescent="0.3"/>
    <row r="9748" customFormat="1" ht="13.5" x14ac:dyDescent="0.3"/>
    <row r="9749" customFormat="1" ht="13.5" x14ac:dyDescent="0.3"/>
    <row r="9750" customFormat="1" ht="13.5" x14ac:dyDescent="0.3"/>
    <row r="9751" customFormat="1" ht="13.5" x14ac:dyDescent="0.3"/>
    <row r="9752" customFormat="1" ht="13.5" x14ac:dyDescent="0.3"/>
    <row r="9753" customFormat="1" ht="13.5" x14ac:dyDescent="0.3"/>
    <row r="9754" customFormat="1" ht="13.5" x14ac:dyDescent="0.3"/>
    <row r="9755" customFormat="1" ht="13.5" x14ac:dyDescent="0.3"/>
    <row r="9756" customFormat="1" ht="13.5" x14ac:dyDescent="0.3"/>
    <row r="9757" customFormat="1" ht="13.5" x14ac:dyDescent="0.3"/>
    <row r="9758" customFormat="1" ht="13.5" x14ac:dyDescent="0.3"/>
    <row r="9759" customFormat="1" ht="13.5" x14ac:dyDescent="0.3"/>
    <row r="9760" customFormat="1" ht="13.5" x14ac:dyDescent="0.3"/>
    <row r="9761" customFormat="1" ht="13.5" x14ac:dyDescent="0.3"/>
    <row r="9762" customFormat="1" ht="13.5" x14ac:dyDescent="0.3"/>
    <row r="9763" customFormat="1" ht="13.5" x14ac:dyDescent="0.3"/>
    <row r="9764" customFormat="1" ht="13.5" x14ac:dyDescent="0.3"/>
    <row r="9765" customFormat="1" ht="13.5" x14ac:dyDescent="0.3"/>
    <row r="9766" customFormat="1" ht="13.5" x14ac:dyDescent="0.3"/>
    <row r="9767" customFormat="1" ht="13.5" x14ac:dyDescent="0.3"/>
    <row r="9768" customFormat="1" ht="13.5" x14ac:dyDescent="0.3"/>
    <row r="9769" customFormat="1" ht="13.5" x14ac:dyDescent="0.3"/>
    <row r="9770" customFormat="1" ht="13.5" x14ac:dyDescent="0.3"/>
    <row r="9771" customFormat="1" ht="13.5" x14ac:dyDescent="0.3"/>
    <row r="9772" customFormat="1" ht="13.5" x14ac:dyDescent="0.3"/>
    <row r="9773" customFormat="1" ht="13.5" x14ac:dyDescent="0.3"/>
    <row r="9774" customFormat="1" ht="13.5" x14ac:dyDescent="0.3"/>
    <row r="9775" customFormat="1" ht="13.5" x14ac:dyDescent="0.3"/>
    <row r="9776" customFormat="1" ht="13.5" x14ac:dyDescent="0.3"/>
    <row r="9777" customFormat="1" ht="13.5" x14ac:dyDescent="0.3"/>
    <row r="9778" customFormat="1" ht="13.5" x14ac:dyDescent="0.3"/>
    <row r="9779" customFormat="1" ht="13.5" x14ac:dyDescent="0.3"/>
    <row r="9780" customFormat="1" ht="13.5" x14ac:dyDescent="0.3"/>
    <row r="9781" customFormat="1" ht="13.5" x14ac:dyDescent="0.3"/>
    <row r="9782" customFormat="1" ht="13.5" x14ac:dyDescent="0.3"/>
    <row r="9783" customFormat="1" ht="13.5" x14ac:dyDescent="0.3"/>
    <row r="9784" customFormat="1" ht="13.5" x14ac:dyDescent="0.3"/>
    <row r="9785" customFormat="1" ht="13.5" x14ac:dyDescent="0.3"/>
    <row r="9786" customFormat="1" ht="13.5" x14ac:dyDescent="0.3"/>
    <row r="9787" customFormat="1" ht="13.5" x14ac:dyDescent="0.3"/>
    <row r="9788" customFormat="1" ht="13.5" x14ac:dyDescent="0.3"/>
    <row r="9789" customFormat="1" ht="13.5" x14ac:dyDescent="0.3"/>
    <row r="9790" customFormat="1" ht="13.5" x14ac:dyDescent="0.3"/>
    <row r="9791" customFormat="1" ht="13.5" x14ac:dyDescent="0.3"/>
    <row r="9792" customFormat="1" ht="13.5" x14ac:dyDescent="0.3"/>
    <row r="9793" customFormat="1" ht="13.5" x14ac:dyDescent="0.3"/>
    <row r="9794" customFormat="1" ht="13.5" x14ac:dyDescent="0.3"/>
    <row r="9795" customFormat="1" ht="13.5" x14ac:dyDescent="0.3"/>
    <row r="9796" customFormat="1" ht="13.5" x14ac:dyDescent="0.3"/>
    <row r="9797" customFormat="1" ht="13.5" x14ac:dyDescent="0.3"/>
    <row r="9798" customFormat="1" ht="13.5" x14ac:dyDescent="0.3"/>
    <row r="9799" customFormat="1" ht="13.5" x14ac:dyDescent="0.3"/>
    <row r="9800" customFormat="1" ht="13.5" x14ac:dyDescent="0.3"/>
    <row r="9801" customFormat="1" ht="13.5" x14ac:dyDescent="0.3"/>
    <row r="9802" customFormat="1" ht="13.5" x14ac:dyDescent="0.3"/>
    <row r="9803" customFormat="1" ht="13.5" x14ac:dyDescent="0.3"/>
    <row r="9804" customFormat="1" ht="13.5" x14ac:dyDescent="0.3"/>
    <row r="9805" customFormat="1" ht="13.5" x14ac:dyDescent="0.3"/>
    <row r="9806" customFormat="1" ht="13.5" x14ac:dyDescent="0.3"/>
    <row r="9807" customFormat="1" ht="13.5" x14ac:dyDescent="0.3"/>
    <row r="9808" customFormat="1" ht="13.5" x14ac:dyDescent="0.3"/>
    <row r="9809" customFormat="1" ht="13.5" x14ac:dyDescent="0.3"/>
    <row r="9810" customFormat="1" ht="13.5" x14ac:dyDescent="0.3"/>
    <row r="9811" customFormat="1" ht="13.5" x14ac:dyDescent="0.3"/>
    <row r="9812" customFormat="1" ht="13.5" x14ac:dyDescent="0.3"/>
    <row r="9813" customFormat="1" ht="13.5" x14ac:dyDescent="0.3"/>
    <row r="9814" customFormat="1" ht="13.5" x14ac:dyDescent="0.3"/>
    <row r="9815" customFormat="1" ht="13.5" x14ac:dyDescent="0.3"/>
    <row r="9816" customFormat="1" ht="13.5" x14ac:dyDescent="0.3"/>
    <row r="9817" customFormat="1" ht="13.5" x14ac:dyDescent="0.3"/>
    <row r="9818" customFormat="1" ht="13.5" x14ac:dyDescent="0.3"/>
    <row r="9819" customFormat="1" ht="13.5" x14ac:dyDescent="0.3"/>
    <row r="9820" customFormat="1" ht="13.5" x14ac:dyDescent="0.3"/>
    <row r="9821" customFormat="1" ht="13.5" x14ac:dyDescent="0.3"/>
    <row r="9822" customFormat="1" ht="13.5" x14ac:dyDescent="0.3"/>
    <row r="9823" customFormat="1" ht="13.5" x14ac:dyDescent="0.3"/>
    <row r="9824" customFormat="1" ht="13.5" x14ac:dyDescent="0.3"/>
    <row r="9825" customFormat="1" ht="13.5" x14ac:dyDescent="0.3"/>
    <row r="9826" customFormat="1" ht="13.5" x14ac:dyDescent="0.3"/>
    <row r="9827" customFormat="1" ht="13.5" x14ac:dyDescent="0.3"/>
    <row r="9828" customFormat="1" ht="13.5" x14ac:dyDescent="0.3"/>
    <row r="9829" customFormat="1" ht="13.5" x14ac:dyDescent="0.3"/>
    <row r="9830" customFormat="1" ht="13.5" x14ac:dyDescent="0.3"/>
    <row r="9831" customFormat="1" ht="13.5" x14ac:dyDescent="0.3"/>
    <row r="9832" customFormat="1" ht="13.5" x14ac:dyDescent="0.3"/>
    <row r="9833" customFormat="1" ht="13.5" x14ac:dyDescent="0.3"/>
    <row r="9834" customFormat="1" ht="13.5" x14ac:dyDescent="0.3"/>
    <row r="9835" customFormat="1" ht="13.5" x14ac:dyDescent="0.3"/>
    <row r="9836" customFormat="1" ht="13.5" x14ac:dyDescent="0.3"/>
    <row r="9837" customFormat="1" ht="13.5" x14ac:dyDescent="0.3"/>
    <row r="9838" customFormat="1" ht="13.5" x14ac:dyDescent="0.3"/>
    <row r="9839" customFormat="1" ht="13.5" x14ac:dyDescent="0.3"/>
    <row r="9840" customFormat="1" ht="13.5" x14ac:dyDescent="0.3"/>
    <row r="9841" customFormat="1" ht="13.5" x14ac:dyDescent="0.3"/>
    <row r="9842" customFormat="1" ht="13.5" x14ac:dyDescent="0.3"/>
    <row r="9843" customFormat="1" ht="13.5" x14ac:dyDescent="0.3"/>
    <row r="9844" customFormat="1" ht="13.5" x14ac:dyDescent="0.3"/>
    <row r="9845" customFormat="1" ht="13.5" x14ac:dyDescent="0.3"/>
    <row r="9846" customFormat="1" ht="13.5" x14ac:dyDescent="0.3"/>
    <row r="9847" customFormat="1" ht="13.5" x14ac:dyDescent="0.3"/>
    <row r="9848" customFormat="1" ht="13.5" x14ac:dyDescent="0.3"/>
    <row r="9849" customFormat="1" ht="13.5" x14ac:dyDescent="0.3"/>
    <row r="9850" customFormat="1" ht="13.5" x14ac:dyDescent="0.3"/>
    <row r="9851" customFormat="1" ht="13.5" x14ac:dyDescent="0.3"/>
    <row r="9852" customFormat="1" ht="13.5" x14ac:dyDescent="0.3"/>
    <row r="9853" customFormat="1" ht="13.5" x14ac:dyDescent="0.3"/>
    <row r="9854" customFormat="1" ht="13.5" x14ac:dyDescent="0.3"/>
    <row r="9855" customFormat="1" ht="13.5" x14ac:dyDescent="0.3"/>
    <row r="9856" customFormat="1" ht="13.5" x14ac:dyDescent="0.3"/>
    <row r="9857" customFormat="1" ht="13.5" x14ac:dyDescent="0.3"/>
    <row r="9858" customFormat="1" ht="13.5" x14ac:dyDescent="0.3"/>
    <row r="9859" customFormat="1" ht="13.5" x14ac:dyDescent="0.3"/>
    <row r="9860" customFormat="1" ht="13.5" x14ac:dyDescent="0.3"/>
    <row r="9861" customFormat="1" ht="13.5" x14ac:dyDescent="0.3"/>
    <row r="9862" customFormat="1" ht="13.5" x14ac:dyDescent="0.3"/>
    <row r="9863" customFormat="1" ht="13.5" x14ac:dyDescent="0.3"/>
    <row r="9864" customFormat="1" ht="13.5" x14ac:dyDescent="0.3"/>
    <row r="9865" customFormat="1" ht="13.5" x14ac:dyDescent="0.3"/>
    <row r="9866" customFormat="1" ht="13.5" x14ac:dyDescent="0.3"/>
    <row r="9867" customFormat="1" ht="13.5" x14ac:dyDescent="0.3"/>
    <row r="9868" customFormat="1" ht="13.5" x14ac:dyDescent="0.3"/>
    <row r="9869" customFormat="1" ht="13.5" x14ac:dyDescent="0.3"/>
    <row r="9870" customFormat="1" ht="13.5" x14ac:dyDescent="0.3"/>
    <row r="9871" customFormat="1" ht="13.5" x14ac:dyDescent="0.3"/>
    <row r="9872" customFormat="1" ht="13.5" x14ac:dyDescent="0.3"/>
    <row r="9873" customFormat="1" ht="13.5" x14ac:dyDescent="0.3"/>
    <row r="9874" customFormat="1" ht="13.5" x14ac:dyDescent="0.3"/>
    <row r="9875" customFormat="1" ht="13.5" x14ac:dyDescent="0.3"/>
    <row r="9876" customFormat="1" ht="13.5" x14ac:dyDescent="0.3"/>
    <row r="9877" customFormat="1" ht="13.5" x14ac:dyDescent="0.3"/>
    <row r="9878" customFormat="1" ht="13.5" x14ac:dyDescent="0.3"/>
    <row r="9879" customFormat="1" ht="13.5" x14ac:dyDescent="0.3"/>
    <row r="9880" customFormat="1" ht="13.5" x14ac:dyDescent="0.3"/>
    <row r="9881" customFormat="1" ht="13.5" x14ac:dyDescent="0.3"/>
    <row r="9882" customFormat="1" ht="13.5" x14ac:dyDescent="0.3"/>
    <row r="9883" customFormat="1" ht="13.5" x14ac:dyDescent="0.3"/>
    <row r="9884" customFormat="1" ht="13.5" x14ac:dyDescent="0.3"/>
    <row r="9885" customFormat="1" ht="13.5" x14ac:dyDescent="0.3"/>
    <row r="9886" customFormat="1" ht="13.5" x14ac:dyDescent="0.3"/>
    <row r="9887" customFormat="1" ht="13.5" x14ac:dyDescent="0.3"/>
    <row r="9888" customFormat="1" ht="13.5" x14ac:dyDescent="0.3"/>
    <row r="9889" customFormat="1" ht="13.5" x14ac:dyDescent="0.3"/>
    <row r="9890" customFormat="1" ht="13.5" x14ac:dyDescent="0.3"/>
    <row r="9891" customFormat="1" ht="13.5" x14ac:dyDescent="0.3"/>
    <row r="9892" customFormat="1" ht="13.5" x14ac:dyDescent="0.3"/>
    <row r="9893" customFormat="1" ht="13.5" x14ac:dyDescent="0.3"/>
    <row r="9894" customFormat="1" ht="13.5" x14ac:dyDescent="0.3"/>
    <row r="9895" customFormat="1" ht="13.5" x14ac:dyDescent="0.3"/>
    <row r="9896" customFormat="1" ht="13.5" x14ac:dyDescent="0.3"/>
    <row r="9897" customFormat="1" ht="13.5" x14ac:dyDescent="0.3"/>
    <row r="9898" customFormat="1" ht="13.5" x14ac:dyDescent="0.3"/>
    <row r="9899" customFormat="1" ht="13.5" x14ac:dyDescent="0.3"/>
    <row r="9900" customFormat="1" ht="13.5" x14ac:dyDescent="0.3"/>
    <row r="9901" customFormat="1" ht="13.5" x14ac:dyDescent="0.3"/>
    <row r="9902" customFormat="1" ht="13.5" x14ac:dyDescent="0.3"/>
    <row r="9903" customFormat="1" ht="13.5" x14ac:dyDescent="0.3"/>
    <row r="9904" customFormat="1" ht="13.5" x14ac:dyDescent="0.3"/>
    <row r="9905" customFormat="1" ht="13.5" x14ac:dyDescent="0.3"/>
    <row r="9906" customFormat="1" ht="13.5" x14ac:dyDescent="0.3"/>
    <row r="9907" customFormat="1" ht="13.5" x14ac:dyDescent="0.3"/>
    <row r="9908" customFormat="1" ht="13.5" x14ac:dyDescent="0.3"/>
    <row r="9909" customFormat="1" ht="13.5" x14ac:dyDescent="0.3"/>
    <row r="9910" customFormat="1" ht="13.5" x14ac:dyDescent="0.3"/>
    <row r="9911" customFormat="1" ht="13.5" x14ac:dyDescent="0.3"/>
    <row r="9912" customFormat="1" ht="13.5" x14ac:dyDescent="0.3"/>
    <row r="9913" customFormat="1" ht="13.5" x14ac:dyDescent="0.3"/>
    <row r="9914" customFormat="1" ht="13.5" x14ac:dyDescent="0.3"/>
    <row r="9915" customFormat="1" ht="13.5" x14ac:dyDescent="0.3"/>
    <row r="9916" customFormat="1" ht="13.5" x14ac:dyDescent="0.3"/>
    <row r="9917" customFormat="1" ht="13.5" x14ac:dyDescent="0.3"/>
    <row r="9918" customFormat="1" ht="13.5" x14ac:dyDescent="0.3"/>
    <row r="9919" customFormat="1" ht="13.5" x14ac:dyDescent="0.3"/>
    <row r="9920" customFormat="1" ht="13.5" x14ac:dyDescent="0.3"/>
    <row r="9921" customFormat="1" ht="13.5" x14ac:dyDescent="0.3"/>
    <row r="9922" customFormat="1" ht="13.5" x14ac:dyDescent="0.3"/>
    <row r="9923" customFormat="1" ht="13.5" x14ac:dyDescent="0.3"/>
    <row r="9924" customFormat="1" ht="13.5" x14ac:dyDescent="0.3"/>
    <row r="9925" customFormat="1" ht="13.5" x14ac:dyDescent="0.3"/>
    <row r="9926" customFormat="1" ht="13.5" x14ac:dyDescent="0.3"/>
    <row r="9927" customFormat="1" ht="13.5" x14ac:dyDescent="0.3"/>
    <row r="9928" customFormat="1" ht="13.5" x14ac:dyDescent="0.3"/>
    <row r="9929" customFormat="1" ht="13.5" x14ac:dyDescent="0.3"/>
    <row r="9930" customFormat="1" ht="13.5" x14ac:dyDescent="0.3"/>
    <row r="9931" customFormat="1" ht="13.5" x14ac:dyDescent="0.3"/>
    <row r="9932" customFormat="1" ht="13.5" x14ac:dyDescent="0.3"/>
    <row r="9933" customFormat="1" ht="13.5" x14ac:dyDescent="0.3"/>
    <row r="9934" customFormat="1" ht="13.5" x14ac:dyDescent="0.3"/>
    <row r="9935" customFormat="1" ht="13.5" x14ac:dyDescent="0.3"/>
    <row r="9936" customFormat="1" ht="13.5" x14ac:dyDescent="0.3"/>
    <row r="9937" customFormat="1" ht="13.5" x14ac:dyDescent="0.3"/>
    <row r="9938" customFormat="1" ht="13.5" x14ac:dyDescent="0.3"/>
    <row r="9939" customFormat="1" ht="13.5" x14ac:dyDescent="0.3"/>
    <row r="9940" customFormat="1" ht="13.5" x14ac:dyDescent="0.3"/>
    <row r="9941" customFormat="1" ht="13.5" x14ac:dyDescent="0.3"/>
    <row r="9942" customFormat="1" ht="13.5" x14ac:dyDescent="0.3"/>
    <row r="9943" customFormat="1" ht="13.5" x14ac:dyDescent="0.3"/>
    <row r="9944" customFormat="1" ht="13.5" x14ac:dyDescent="0.3"/>
    <row r="9945" customFormat="1" ht="13.5" x14ac:dyDescent="0.3"/>
    <row r="9946" customFormat="1" ht="13.5" x14ac:dyDescent="0.3"/>
    <row r="9947" customFormat="1" ht="13.5" x14ac:dyDescent="0.3"/>
    <row r="9948" customFormat="1" ht="13.5" x14ac:dyDescent="0.3"/>
    <row r="9949" customFormat="1" ht="13.5" x14ac:dyDescent="0.3"/>
    <row r="9950" customFormat="1" ht="13.5" x14ac:dyDescent="0.3"/>
    <row r="9951" customFormat="1" ht="13.5" x14ac:dyDescent="0.3"/>
    <row r="9952" customFormat="1" ht="13.5" x14ac:dyDescent="0.3"/>
    <row r="9953" customFormat="1" ht="13.5" x14ac:dyDescent="0.3"/>
    <row r="9954" customFormat="1" ht="13.5" x14ac:dyDescent="0.3"/>
    <row r="9955" customFormat="1" ht="13.5" x14ac:dyDescent="0.3"/>
    <row r="9956" customFormat="1" ht="13.5" x14ac:dyDescent="0.3"/>
    <row r="9957" customFormat="1" ht="13.5" x14ac:dyDescent="0.3"/>
    <row r="9958" customFormat="1" ht="13.5" x14ac:dyDescent="0.3"/>
    <row r="9959" customFormat="1" ht="13.5" x14ac:dyDescent="0.3"/>
    <row r="9960" customFormat="1" ht="13.5" x14ac:dyDescent="0.3"/>
    <row r="9961" customFormat="1" ht="13.5" x14ac:dyDescent="0.3"/>
    <row r="9962" customFormat="1" ht="13.5" x14ac:dyDescent="0.3"/>
    <row r="9963" customFormat="1" ht="13.5" x14ac:dyDescent="0.3"/>
    <row r="9964" customFormat="1" ht="13.5" x14ac:dyDescent="0.3"/>
    <row r="9965" customFormat="1" ht="13.5" x14ac:dyDescent="0.3"/>
    <row r="9966" customFormat="1" ht="13.5" x14ac:dyDescent="0.3"/>
    <row r="9967" customFormat="1" ht="13.5" x14ac:dyDescent="0.3"/>
    <row r="9968" customFormat="1" ht="13.5" x14ac:dyDescent="0.3"/>
    <row r="9969" customFormat="1" ht="13.5" x14ac:dyDescent="0.3"/>
    <row r="9970" customFormat="1" ht="13.5" x14ac:dyDescent="0.3"/>
    <row r="9971" customFormat="1" ht="13.5" x14ac:dyDescent="0.3"/>
    <row r="9972" customFormat="1" ht="13.5" x14ac:dyDescent="0.3"/>
    <row r="9973" customFormat="1" ht="13.5" x14ac:dyDescent="0.3"/>
    <row r="9974" customFormat="1" ht="13.5" x14ac:dyDescent="0.3"/>
    <row r="9975" customFormat="1" ht="13.5" x14ac:dyDescent="0.3"/>
    <row r="9976" customFormat="1" ht="13.5" x14ac:dyDescent="0.3"/>
    <row r="9977" customFormat="1" ht="13.5" x14ac:dyDescent="0.3"/>
    <row r="9978" customFormat="1" ht="13.5" x14ac:dyDescent="0.3"/>
    <row r="9979" customFormat="1" ht="13.5" x14ac:dyDescent="0.3"/>
    <row r="9980" customFormat="1" ht="13.5" x14ac:dyDescent="0.3"/>
    <row r="9981" customFormat="1" ht="13.5" x14ac:dyDescent="0.3"/>
    <row r="9982" customFormat="1" ht="13.5" x14ac:dyDescent="0.3"/>
    <row r="9983" customFormat="1" ht="13.5" x14ac:dyDescent="0.3"/>
    <row r="9984" customFormat="1" ht="13.5" x14ac:dyDescent="0.3"/>
    <row r="9985" customFormat="1" ht="13.5" x14ac:dyDescent="0.3"/>
    <row r="9986" customFormat="1" ht="13.5" x14ac:dyDescent="0.3"/>
    <row r="9987" customFormat="1" ht="13.5" x14ac:dyDescent="0.3"/>
    <row r="9988" customFormat="1" ht="13.5" x14ac:dyDescent="0.3"/>
    <row r="9989" customFormat="1" ht="13.5" x14ac:dyDescent="0.3"/>
    <row r="9990" customFormat="1" ht="13.5" x14ac:dyDescent="0.3"/>
    <row r="9991" customFormat="1" ht="13.5" x14ac:dyDescent="0.3"/>
    <row r="9992" customFormat="1" ht="13.5" x14ac:dyDescent="0.3"/>
    <row r="9993" customFormat="1" ht="13.5" x14ac:dyDescent="0.3"/>
    <row r="9994" customFormat="1" ht="13.5" x14ac:dyDescent="0.3"/>
    <row r="9995" customFormat="1" ht="13.5" x14ac:dyDescent="0.3"/>
    <row r="9996" customFormat="1" ht="13.5" x14ac:dyDescent="0.3"/>
    <row r="9997" customFormat="1" ht="13.5" x14ac:dyDescent="0.3"/>
    <row r="9998" customFormat="1" ht="13.5" x14ac:dyDescent="0.3"/>
    <row r="9999" customFormat="1" ht="13.5" x14ac:dyDescent="0.3"/>
    <row r="10000" customFormat="1" ht="13.5" x14ac:dyDescent="0.3"/>
    <row r="10001" customFormat="1" ht="13.5" x14ac:dyDescent="0.3"/>
    <row r="10002" customFormat="1" ht="13.5" x14ac:dyDescent="0.3"/>
    <row r="10003" customFormat="1" ht="13.5" x14ac:dyDescent="0.3"/>
    <row r="10004" customFormat="1" ht="13.5" x14ac:dyDescent="0.3"/>
    <row r="10005" customFormat="1" ht="13.5" x14ac:dyDescent="0.3"/>
    <row r="10006" customFormat="1" ht="13.5" x14ac:dyDescent="0.3"/>
    <row r="10007" customFormat="1" ht="13.5" x14ac:dyDescent="0.3"/>
    <row r="10008" customFormat="1" ht="13.5" x14ac:dyDescent="0.3"/>
    <row r="10009" customFormat="1" ht="13.5" x14ac:dyDescent="0.3"/>
    <row r="10010" customFormat="1" ht="13.5" x14ac:dyDescent="0.3"/>
    <row r="10011" customFormat="1" ht="13.5" x14ac:dyDescent="0.3"/>
    <row r="10012" customFormat="1" ht="13.5" x14ac:dyDescent="0.3"/>
    <row r="10013" customFormat="1" ht="13.5" x14ac:dyDescent="0.3"/>
    <row r="10014" customFormat="1" ht="13.5" x14ac:dyDescent="0.3"/>
    <row r="10015" customFormat="1" ht="13.5" x14ac:dyDescent="0.3"/>
    <row r="10016" customFormat="1" ht="13.5" x14ac:dyDescent="0.3"/>
    <row r="10017" customFormat="1" ht="13.5" x14ac:dyDescent="0.3"/>
    <row r="10018" customFormat="1" ht="13.5" x14ac:dyDescent="0.3"/>
    <row r="10019" customFormat="1" ht="13.5" x14ac:dyDescent="0.3"/>
    <row r="10020" customFormat="1" ht="13.5" x14ac:dyDescent="0.3"/>
    <row r="10021" customFormat="1" ht="13.5" x14ac:dyDescent="0.3"/>
    <row r="10022" customFormat="1" ht="13.5" x14ac:dyDescent="0.3"/>
    <row r="10023" customFormat="1" ht="13.5" x14ac:dyDescent="0.3"/>
    <row r="10024" customFormat="1" ht="13.5" x14ac:dyDescent="0.3"/>
    <row r="10025" customFormat="1" ht="13.5" x14ac:dyDescent="0.3"/>
    <row r="10026" customFormat="1" ht="13.5" x14ac:dyDescent="0.3"/>
    <row r="10027" customFormat="1" ht="13.5" x14ac:dyDescent="0.3"/>
    <row r="10028" customFormat="1" ht="13.5" x14ac:dyDescent="0.3"/>
    <row r="10029" customFormat="1" ht="13.5" x14ac:dyDescent="0.3"/>
    <row r="10030" customFormat="1" ht="13.5" x14ac:dyDescent="0.3"/>
    <row r="10031" customFormat="1" ht="13.5" x14ac:dyDescent="0.3"/>
    <row r="10032" customFormat="1" ht="13.5" x14ac:dyDescent="0.3"/>
    <row r="10033" customFormat="1" ht="13.5" x14ac:dyDescent="0.3"/>
    <row r="10034" customFormat="1" ht="13.5" x14ac:dyDescent="0.3"/>
    <row r="10035" customFormat="1" ht="13.5" x14ac:dyDescent="0.3"/>
    <row r="10036" customFormat="1" ht="13.5" x14ac:dyDescent="0.3"/>
    <row r="10037" customFormat="1" ht="13.5" x14ac:dyDescent="0.3"/>
    <row r="10038" customFormat="1" ht="13.5" x14ac:dyDescent="0.3"/>
    <row r="10039" customFormat="1" ht="13.5" x14ac:dyDescent="0.3"/>
    <row r="10040" customFormat="1" ht="13.5" x14ac:dyDescent="0.3"/>
    <row r="10041" customFormat="1" ht="13.5" x14ac:dyDescent="0.3"/>
    <row r="10042" customFormat="1" ht="13.5" x14ac:dyDescent="0.3"/>
    <row r="10043" customFormat="1" ht="13.5" x14ac:dyDescent="0.3"/>
    <row r="10044" customFormat="1" ht="13.5" x14ac:dyDescent="0.3"/>
    <row r="10045" customFormat="1" ht="13.5" x14ac:dyDescent="0.3"/>
    <row r="10046" customFormat="1" ht="13.5" x14ac:dyDescent="0.3"/>
    <row r="10047" customFormat="1" ht="13.5" x14ac:dyDescent="0.3"/>
    <row r="10048" customFormat="1" ht="13.5" x14ac:dyDescent="0.3"/>
    <row r="10049" customFormat="1" ht="13.5" x14ac:dyDescent="0.3"/>
    <row r="10050" customFormat="1" ht="13.5" x14ac:dyDescent="0.3"/>
    <row r="10051" customFormat="1" ht="13.5" x14ac:dyDescent="0.3"/>
    <row r="10052" customFormat="1" ht="13.5" x14ac:dyDescent="0.3"/>
    <row r="10053" customFormat="1" ht="13.5" x14ac:dyDescent="0.3"/>
    <row r="10054" customFormat="1" ht="13.5" x14ac:dyDescent="0.3"/>
    <row r="10055" customFormat="1" ht="13.5" x14ac:dyDescent="0.3"/>
    <row r="10056" customFormat="1" ht="13.5" x14ac:dyDescent="0.3"/>
    <row r="10057" customFormat="1" ht="13.5" x14ac:dyDescent="0.3"/>
    <row r="10058" customFormat="1" ht="13.5" x14ac:dyDescent="0.3"/>
    <row r="10059" customFormat="1" ht="13.5" x14ac:dyDescent="0.3"/>
    <row r="10060" customFormat="1" ht="13.5" x14ac:dyDescent="0.3"/>
    <row r="10061" customFormat="1" ht="13.5" x14ac:dyDescent="0.3"/>
    <row r="10062" customFormat="1" ht="13.5" x14ac:dyDescent="0.3"/>
    <row r="10063" customFormat="1" ht="13.5" x14ac:dyDescent="0.3"/>
    <row r="10064" customFormat="1" ht="13.5" x14ac:dyDescent="0.3"/>
    <row r="10065" customFormat="1" ht="13.5" x14ac:dyDescent="0.3"/>
    <row r="10066" customFormat="1" ht="13.5" x14ac:dyDescent="0.3"/>
    <row r="10067" customFormat="1" ht="13.5" x14ac:dyDescent="0.3"/>
    <row r="10068" customFormat="1" ht="13.5" x14ac:dyDescent="0.3"/>
    <row r="10069" customFormat="1" ht="13.5" x14ac:dyDescent="0.3"/>
    <row r="10070" customFormat="1" ht="13.5" x14ac:dyDescent="0.3"/>
    <row r="10071" customFormat="1" ht="13.5" x14ac:dyDescent="0.3"/>
    <row r="10072" customFormat="1" ht="13.5" x14ac:dyDescent="0.3"/>
    <row r="10073" customFormat="1" ht="13.5" x14ac:dyDescent="0.3"/>
    <row r="10074" customFormat="1" ht="13.5" x14ac:dyDescent="0.3"/>
    <row r="10075" customFormat="1" ht="13.5" x14ac:dyDescent="0.3"/>
    <row r="10076" customFormat="1" ht="13.5" x14ac:dyDescent="0.3"/>
    <row r="10077" customFormat="1" ht="13.5" x14ac:dyDescent="0.3"/>
    <row r="10078" customFormat="1" ht="13.5" x14ac:dyDescent="0.3"/>
    <row r="10079" customFormat="1" ht="13.5" x14ac:dyDescent="0.3"/>
    <row r="10080" customFormat="1" ht="13.5" x14ac:dyDescent="0.3"/>
    <row r="10081" customFormat="1" ht="13.5" x14ac:dyDescent="0.3"/>
    <row r="10082" customFormat="1" ht="13.5" x14ac:dyDescent="0.3"/>
    <row r="10083" customFormat="1" ht="13.5" x14ac:dyDescent="0.3"/>
    <row r="10084" customFormat="1" ht="13.5" x14ac:dyDescent="0.3"/>
    <row r="10085" customFormat="1" ht="13.5" x14ac:dyDescent="0.3"/>
    <row r="10086" customFormat="1" ht="13.5" x14ac:dyDescent="0.3"/>
    <row r="10087" customFormat="1" ht="13.5" x14ac:dyDescent="0.3"/>
    <row r="10088" customFormat="1" ht="13.5" x14ac:dyDescent="0.3"/>
    <row r="10089" customFormat="1" ht="13.5" x14ac:dyDescent="0.3"/>
    <row r="10090" customFormat="1" ht="13.5" x14ac:dyDescent="0.3"/>
    <row r="10091" customFormat="1" ht="13.5" x14ac:dyDescent="0.3"/>
    <row r="10092" customFormat="1" ht="13.5" x14ac:dyDescent="0.3"/>
    <row r="10093" customFormat="1" ht="13.5" x14ac:dyDescent="0.3"/>
    <row r="10094" customFormat="1" ht="13.5" x14ac:dyDescent="0.3"/>
    <row r="10095" customFormat="1" ht="13.5" x14ac:dyDescent="0.3"/>
    <row r="10096" customFormat="1" ht="13.5" x14ac:dyDescent="0.3"/>
    <row r="10097" customFormat="1" ht="13.5" x14ac:dyDescent="0.3"/>
    <row r="10098" customFormat="1" ht="13.5" x14ac:dyDescent="0.3"/>
    <row r="10099" customFormat="1" ht="13.5" x14ac:dyDescent="0.3"/>
    <row r="10100" customFormat="1" ht="13.5" x14ac:dyDescent="0.3"/>
    <row r="10101" customFormat="1" ht="13.5" x14ac:dyDescent="0.3"/>
    <row r="10102" customFormat="1" ht="13.5" x14ac:dyDescent="0.3"/>
    <row r="10103" customFormat="1" ht="13.5" x14ac:dyDescent="0.3"/>
    <row r="10104" customFormat="1" ht="13.5" x14ac:dyDescent="0.3"/>
    <row r="10105" customFormat="1" ht="13.5" x14ac:dyDescent="0.3"/>
    <row r="10106" customFormat="1" ht="13.5" x14ac:dyDescent="0.3"/>
    <row r="10107" customFormat="1" ht="13.5" x14ac:dyDescent="0.3"/>
    <row r="10108" customFormat="1" ht="13.5" x14ac:dyDescent="0.3"/>
    <row r="10109" customFormat="1" ht="13.5" x14ac:dyDescent="0.3"/>
    <row r="10110" customFormat="1" ht="13.5" x14ac:dyDescent="0.3"/>
    <row r="10111" customFormat="1" ht="13.5" x14ac:dyDescent="0.3"/>
    <row r="10112" customFormat="1" ht="13.5" x14ac:dyDescent="0.3"/>
    <row r="10113" customFormat="1" ht="13.5" x14ac:dyDescent="0.3"/>
    <row r="10114" customFormat="1" ht="13.5" x14ac:dyDescent="0.3"/>
    <row r="10115" customFormat="1" ht="13.5" x14ac:dyDescent="0.3"/>
    <row r="10116" customFormat="1" ht="13.5" x14ac:dyDescent="0.3"/>
    <row r="10117" customFormat="1" ht="13.5" x14ac:dyDescent="0.3"/>
    <row r="10118" customFormat="1" ht="13.5" x14ac:dyDescent="0.3"/>
    <row r="10119" customFormat="1" ht="13.5" x14ac:dyDescent="0.3"/>
    <row r="10120" customFormat="1" ht="13.5" x14ac:dyDescent="0.3"/>
    <row r="10121" customFormat="1" ht="13.5" x14ac:dyDescent="0.3"/>
    <row r="10122" customFormat="1" ht="13.5" x14ac:dyDescent="0.3"/>
    <row r="10123" customFormat="1" ht="13.5" x14ac:dyDescent="0.3"/>
    <row r="10124" customFormat="1" ht="13.5" x14ac:dyDescent="0.3"/>
    <row r="10125" customFormat="1" ht="13.5" x14ac:dyDescent="0.3"/>
    <row r="10126" customFormat="1" ht="13.5" x14ac:dyDescent="0.3"/>
    <row r="10127" customFormat="1" ht="13.5" x14ac:dyDescent="0.3"/>
    <row r="10128" customFormat="1" ht="13.5" x14ac:dyDescent="0.3"/>
    <row r="10129" customFormat="1" ht="13.5" x14ac:dyDescent="0.3"/>
    <row r="10130" customFormat="1" ht="13.5" x14ac:dyDescent="0.3"/>
    <row r="10131" customFormat="1" ht="13.5" x14ac:dyDescent="0.3"/>
    <row r="10132" customFormat="1" ht="13.5" x14ac:dyDescent="0.3"/>
    <row r="10133" customFormat="1" ht="13.5" x14ac:dyDescent="0.3"/>
    <row r="10134" customFormat="1" ht="13.5" x14ac:dyDescent="0.3"/>
    <row r="10135" customFormat="1" ht="13.5" x14ac:dyDescent="0.3"/>
    <row r="10136" customFormat="1" ht="13.5" x14ac:dyDescent="0.3"/>
    <row r="10137" customFormat="1" ht="13.5" x14ac:dyDescent="0.3"/>
    <row r="10138" customFormat="1" ht="13.5" x14ac:dyDescent="0.3"/>
    <row r="10139" customFormat="1" ht="13.5" x14ac:dyDescent="0.3"/>
    <row r="10140" customFormat="1" ht="13.5" x14ac:dyDescent="0.3"/>
    <row r="10141" customFormat="1" ht="13.5" x14ac:dyDescent="0.3"/>
    <row r="10142" customFormat="1" ht="13.5" x14ac:dyDescent="0.3"/>
    <row r="10143" customFormat="1" ht="13.5" x14ac:dyDescent="0.3"/>
    <row r="10144" customFormat="1" ht="13.5" x14ac:dyDescent="0.3"/>
    <row r="10145" customFormat="1" ht="13.5" x14ac:dyDescent="0.3"/>
    <row r="10146" customFormat="1" ht="13.5" x14ac:dyDescent="0.3"/>
    <row r="10147" customFormat="1" ht="13.5" x14ac:dyDescent="0.3"/>
    <row r="10148" customFormat="1" ht="13.5" x14ac:dyDescent="0.3"/>
    <row r="10149" customFormat="1" ht="13.5" x14ac:dyDescent="0.3"/>
    <row r="10150" customFormat="1" ht="13.5" x14ac:dyDescent="0.3"/>
    <row r="10151" customFormat="1" ht="13.5" x14ac:dyDescent="0.3"/>
    <row r="10152" customFormat="1" ht="13.5" x14ac:dyDescent="0.3"/>
    <row r="10153" customFormat="1" ht="13.5" x14ac:dyDescent="0.3"/>
    <row r="10154" customFormat="1" ht="13.5" x14ac:dyDescent="0.3"/>
    <row r="10155" customFormat="1" ht="13.5" x14ac:dyDescent="0.3"/>
    <row r="10156" customFormat="1" ht="13.5" x14ac:dyDescent="0.3"/>
    <row r="10157" customFormat="1" ht="13.5" x14ac:dyDescent="0.3"/>
    <row r="10158" customFormat="1" ht="13.5" x14ac:dyDescent="0.3"/>
    <row r="10159" customFormat="1" ht="13.5" x14ac:dyDescent="0.3"/>
    <row r="10160" customFormat="1" ht="13.5" x14ac:dyDescent="0.3"/>
    <row r="10161" customFormat="1" ht="13.5" x14ac:dyDescent="0.3"/>
    <row r="10162" customFormat="1" ht="13.5" x14ac:dyDescent="0.3"/>
    <row r="10163" customFormat="1" ht="13.5" x14ac:dyDescent="0.3"/>
    <row r="10164" customFormat="1" ht="13.5" x14ac:dyDescent="0.3"/>
    <row r="10165" customFormat="1" ht="13.5" x14ac:dyDescent="0.3"/>
    <row r="10166" customFormat="1" ht="13.5" x14ac:dyDescent="0.3"/>
    <row r="10167" customFormat="1" ht="13.5" x14ac:dyDescent="0.3"/>
    <row r="10168" customFormat="1" ht="13.5" x14ac:dyDescent="0.3"/>
    <row r="10169" customFormat="1" ht="13.5" x14ac:dyDescent="0.3"/>
    <row r="10170" customFormat="1" ht="13.5" x14ac:dyDescent="0.3"/>
    <row r="10171" customFormat="1" ht="13.5" x14ac:dyDescent="0.3"/>
    <row r="10172" customFormat="1" ht="13.5" x14ac:dyDescent="0.3"/>
    <row r="10173" customFormat="1" ht="13.5" x14ac:dyDescent="0.3"/>
    <row r="10174" customFormat="1" ht="13.5" x14ac:dyDescent="0.3"/>
    <row r="10175" customFormat="1" ht="13.5" x14ac:dyDescent="0.3"/>
    <row r="10176" customFormat="1" ht="13.5" x14ac:dyDescent="0.3"/>
    <row r="10177" customFormat="1" ht="13.5" x14ac:dyDescent="0.3"/>
    <row r="10178" customFormat="1" ht="13.5" x14ac:dyDescent="0.3"/>
    <row r="10179" customFormat="1" ht="13.5" x14ac:dyDescent="0.3"/>
    <row r="10180" customFormat="1" ht="13.5" x14ac:dyDescent="0.3"/>
    <row r="10181" customFormat="1" ht="13.5" x14ac:dyDescent="0.3"/>
    <row r="10182" customFormat="1" ht="13.5" x14ac:dyDescent="0.3"/>
    <row r="10183" customFormat="1" ht="13.5" x14ac:dyDescent="0.3"/>
    <row r="10184" customFormat="1" ht="13.5" x14ac:dyDescent="0.3"/>
    <row r="10185" customFormat="1" ht="13.5" x14ac:dyDescent="0.3"/>
    <row r="10186" customFormat="1" ht="13.5" x14ac:dyDescent="0.3"/>
    <row r="10187" customFormat="1" ht="13.5" x14ac:dyDescent="0.3"/>
    <row r="10188" customFormat="1" ht="13.5" x14ac:dyDescent="0.3"/>
    <row r="10189" customFormat="1" ht="13.5" x14ac:dyDescent="0.3"/>
    <row r="10190" customFormat="1" ht="13.5" x14ac:dyDescent="0.3"/>
    <row r="10191" customFormat="1" ht="13.5" x14ac:dyDescent="0.3"/>
    <row r="10192" customFormat="1" ht="13.5" x14ac:dyDescent="0.3"/>
    <row r="10193" customFormat="1" ht="13.5" x14ac:dyDescent="0.3"/>
    <row r="10194" customFormat="1" ht="13.5" x14ac:dyDescent="0.3"/>
    <row r="10195" customFormat="1" ht="13.5" x14ac:dyDescent="0.3"/>
    <row r="10196" customFormat="1" ht="13.5" x14ac:dyDescent="0.3"/>
    <row r="10197" customFormat="1" ht="13.5" x14ac:dyDescent="0.3"/>
    <row r="10198" customFormat="1" ht="13.5" x14ac:dyDescent="0.3"/>
    <row r="10199" customFormat="1" ht="13.5" x14ac:dyDescent="0.3"/>
    <row r="10200" customFormat="1" ht="13.5" x14ac:dyDescent="0.3"/>
    <row r="10201" customFormat="1" ht="13.5" x14ac:dyDescent="0.3"/>
    <row r="10202" customFormat="1" ht="13.5" x14ac:dyDescent="0.3"/>
    <row r="10203" customFormat="1" ht="13.5" x14ac:dyDescent="0.3"/>
    <row r="10204" customFormat="1" ht="13.5" x14ac:dyDescent="0.3"/>
    <row r="10205" customFormat="1" ht="13.5" x14ac:dyDescent="0.3"/>
    <row r="10206" customFormat="1" ht="13.5" x14ac:dyDescent="0.3"/>
    <row r="10207" customFormat="1" ht="13.5" x14ac:dyDescent="0.3"/>
    <row r="10208" customFormat="1" ht="13.5" x14ac:dyDescent="0.3"/>
    <row r="10209" customFormat="1" ht="13.5" x14ac:dyDescent="0.3"/>
    <row r="10210" customFormat="1" ht="13.5" x14ac:dyDescent="0.3"/>
    <row r="10211" customFormat="1" ht="13.5" x14ac:dyDescent="0.3"/>
    <row r="10212" customFormat="1" ht="13.5" x14ac:dyDescent="0.3"/>
    <row r="10213" customFormat="1" ht="13.5" x14ac:dyDescent="0.3"/>
    <row r="10214" customFormat="1" ht="13.5" x14ac:dyDescent="0.3"/>
    <row r="10215" customFormat="1" ht="13.5" x14ac:dyDescent="0.3"/>
    <row r="10216" customFormat="1" ht="13.5" x14ac:dyDescent="0.3"/>
    <row r="10217" customFormat="1" ht="13.5" x14ac:dyDescent="0.3"/>
    <row r="10218" customFormat="1" ht="13.5" x14ac:dyDescent="0.3"/>
    <row r="10219" customFormat="1" ht="13.5" x14ac:dyDescent="0.3"/>
    <row r="10220" customFormat="1" ht="13.5" x14ac:dyDescent="0.3"/>
    <row r="10221" customFormat="1" ht="13.5" x14ac:dyDescent="0.3"/>
    <row r="10222" customFormat="1" ht="13.5" x14ac:dyDescent="0.3"/>
    <row r="10223" customFormat="1" ht="13.5" x14ac:dyDescent="0.3"/>
    <row r="10224" customFormat="1" ht="13.5" x14ac:dyDescent="0.3"/>
    <row r="10225" customFormat="1" ht="13.5" x14ac:dyDescent="0.3"/>
    <row r="10226" customFormat="1" ht="13.5" x14ac:dyDescent="0.3"/>
    <row r="10227" customFormat="1" ht="13.5" x14ac:dyDescent="0.3"/>
    <row r="10228" customFormat="1" ht="13.5" x14ac:dyDescent="0.3"/>
    <row r="10229" customFormat="1" ht="13.5" x14ac:dyDescent="0.3"/>
    <row r="10230" customFormat="1" ht="13.5" x14ac:dyDescent="0.3"/>
    <row r="10231" customFormat="1" ht="13.5" x14ac:dyDescent="0.3"/>
    <row r="10232" customFormat="1" ht="13.5" x14ac:dyDescent="0.3"/>
    <row r="10233" customFormat="1" ht="13.5" x14ac:dyDescent="0.3"/>
    <row r="10234" customFormat="1" ht="13.5" x14ac:dyDescent="0.3"/>
    <row r="10235" customFormat="1" ht="13.5" x14ac:dyDescent="0.3"/>
    <row r="10236" customFormat="1" ht="13.5" x14ac:dyDescent="0.3"/>
    <row r="10237" customFormat="1" ht="13.5" x14ac:dyDescent="0.3"/>
    <row r="10238" customFormat="1" ht="13.5" x14ac:dyDescent="0.3"/>
    <row r="10239" customFormat="1" ht="13.5" x14ac:dyDescent="0.3"/>
    <row r="10240" customFormat="1" ht="13.5" x14ac:dyDescent="0.3"/>
    <row r="10241" customFormat="1" ht="13.5" x14ac:dyDescent="0.3"/>
    <row r="10242" customFormat="1" ht="13.5" x14ac:dyDescent="0.3"/>
    <row r="10243" customFormat="1" ht="13.5" x14ac:dyDescent="0.3"/>
    <row r="10244" customFormat="1" ht="13.5" x14ac:dyDescent="0.3"/>
    <row r="10245" customFormat="1" ht="13.5" x14ac:dyDescent="0.3"/>
    <row r="10246" customFormat="1" ht="13.5" x14ac:dyDescent="0.3"/>
    <row r="10247" customFormat="1" ht="13.5" x14ac:dyDescent="0.3"/>
    <row r="10248" customFormat="1" ht="13.5" x14ac:dyDescent="0.3"/>
    <row r="10249" customFormat="1" ht="13.5" x14ac:dyDescent="0.3"/>
    <row r="10250" customFormat="1" ht="13.5" x14ac:dyDescent="0.3"/>
    <row r="10251" customFormat="1" ht="13.5" x14ac:dyDescent="0.3"/>
    <row r="10252" customFormat="1" ht="13.5" x14ac:dyDescent="0.3"/>
    <row r="10253" customFormat="1" ht="13.5" x14ac:dyDescent="0.3"/>
    <row r="10254" customFormat="1" ht="13.5" x14ac:dyDescent="0.3"/>
    <row r="10255" customFormat="1" ht="13.5" x14ac:dyDescent="0.3"/>
    <row r="10256" customFormat="1" ht="13.5" x14ac:dyDescent="0.3"/>
    <row r="10257" customFormat="1" ht="13.5" x14ac:dyDescent="0.3"/>
    <row r="10258" customFormat="1" ht="13.5" x14ac:dyDescent="0.3"/>
    <row r="10259" customFormat="1" ht="13.5" x14ac:dyDescent="0.3"/>
    <row r="10260" customFormat="1" ht="13.5" x14ac:dyDescent="0.3"/>
    <row r="10261" customFormat="1" ht="13.5" x14ac:dyDescent="0.3"/>
    <row r="10262" customFormat="1" ht="13.5" x14ac:dyDescent="0.3"/>
    <row r="10263" customFormat="1" ht="13.5" x14ac:dyDescent="0.3"/>
    <row r="10264" customFormat="1" ht="13.5" x14ac:dyDescent="0.3"/>
    <row r="10265" customFormat="1" ht="13.5" x14ac:dyDescent="0.3"/>
    <row r="10266" customFormat="1" ht="13.5" x14ac:dyDescent="0.3"/>
    <row r="10267" customFormat="1" ht="13.5" x14ac:dyDescent="0.3"/>
    <row r="10268" customFormat="1" ht="13.5" x14ac:dyDescent="0.3"/>
    <row r="10269" customFormat="1" ht="13.5" x14ac:dyDescent="0.3"/>
    <row r="10270" customFormat="1" ht="13.5" x14ac:dyDescent="0.3"/>
    <row r="10271" customFormat="1" ht="13.5" x14ac:dyDescent="0.3"/>
    <row r="10272" customFormat="1" ht="13.5" x14ac:dyDescent="0.3"/>
    <row r="10273" customFormat="1" ht="13.5" x14ac:dyDescent="0.3"/>
    <row r="10274" customFormat="1" ht="13.5" x14ac:dyDescent="0.3"/>
    <row r="10275" customFormat="1" ht="13.5" x14ac:dyDescent="0.3"/>
    <row r="10276" customFormat="1" ht="13.5" x14ac:dyDescent="0.3"/>
    <row r="10277" customFormat="1" ht="13.5" x14ac:dyDescent="0.3"/>
    <row r="10278" customFormat="1" ht="13.5" x14ac:dyDescent="0.3"/>
    <row r="10279" customFormat="1" ht="13.5" x14ac:dyDescent="0.3"/>
    <row r="10280" customFormat="1" ht="13.5" x14ac:dyDescent="0.3"/>
    <row r="10281" customFormat="1" ht="13.5" x14ac:dyDescent="0.3"/>
    <row r="10282" customFormat="1" ht="13.5" x14ac:dyDescent="0.3"/>
    <row r="10283" customFormat="1" ht="13.5" x14ac:dyDescent="0.3"/>
    <row r="10284" customFormat="1" ht="13.5" x14ac:dyDescent="0.3"/>
    <row r="10285" customFormat="1" ht="13.5" x14ac:dyDescent="0.3"/>
    <row r="10286" customFormat="1" ht="13.5" x14ac:dyDescent="0.3"/>
    <row r="10287" customFormat="1" ht="13.5" x14ac:dyDescent="0.3"/>
    <row r="10288" customFormat="1" ht="13.5" x14ac:dyDescent="0.3"/>
    <row r="10289" customFormat="1" ht="13.5" x14ac:dyDescent="0.3"/>
    <row r="10290" customFormat="1" ht="13.5" x14ac:dyDescent="0.3"/>
    <row r="10291" customFormat="1" ht="13.5" x14ac:dyDescent="0.3"/>
    <row r="10292" customFormat="1" ht="13.5" x14ac:dyDescent="0.3"/>
    <row r="10293" customFormat="1" ht="13.5" x14ac:dyDescent="0.3"/>
    <row r="10294" customFormat="1" ht="13.5" x14ac:dyDescent="0.3"/>
    <row r="10295" customFormat="1" ht="13.5" x14ac:dyDescent="0.3"/>
    <row r="10296" customFormat="1" ht="13.5" x14ac:dyDescent="0.3"/>
    <row r="10297" customFormat="1" ht="13.5" x14ac:dyDescent="0.3"/>
    <row r="10298" customFormat="1" ht="13.5" x14ac:dyDescent="0.3"/>
    <row r="10299" customFormat="1" ht="13.5" x14ac:dyDescent="0.3"/>
    <row r="10300" customFormat="1" ht="13.5" x14ac:dyDescent="0.3"/>
    <row r="10301" customFormat="1" ht="13.5" x14ac:dyDescent="0.3"/>
    <row r="10302" customFormat="1" ht="13.5" x14ac:dyDescent="0.3"/>
    <row r="10303" customFormat="1" ht="13.5" x14ac:dyDescent="0.3"/>
    <row r="10304" customFormat="1" ht="13.5" x14ac:dyDescent="0.3"/>
    <row r="10305" customFormat="1" ht="13.5" x14ac:dyDescent="0.3"/>
    <row r="10306" customFormat="1" ht="13.5" x14ac:dyDescent="0.3"/>
    <row r="10307" customFormat="1" ht="13.5" x14ac:dyDescent="0.3"/>
    <row r="10308" customFormat="1" ht="13.5" x14ac:dyDescent="0.3"/>
    <row r="10309" customFormat="1" ht="13.5" x14ac:dyDescent="0.3"/>
    <row r="10310" customFormat="1" ht="13.5" x14ac:dyDescent="0.3"/>
    <row r="10311" customFormat="1" ht="13.5" x14ac:dyDescent="0.3"/>
    <row r="10312" customFormat="1" ht="13.5" x14ac:dyDescent="0.3"/>
    <row r="10313" customFormat="1" ht="13.5" x14ac:dyDescent="0.3"/>
    <row r="10314" customFormat="1" ht="13.5" x14ac:dyDescent="0.3"/>
    <row r="10315" customFormat="1" ht="13.5" x14ac:dyDescent="0.3"/>
    <row r="10316" customFormat="1" ht="13.5" x14ac:dyDescent="0.3"/>
    <row r="10317" customFormat="1" ht="13.5" x14ac:dyDescent="0.3"/>
    <row r="10318" customFormat="1" ht="13.5" x14ac:dyDescent="0.3"/>
    <row r="10319" customFormat="1" ht="13.5" x14ac:dyDescent="0.3"/>
    <row r="10320" customFormat="1" ht="13.5" x14ac:dyDescent="0.3"/>
    <row r="10321" customFormat="1" ht="13.5" x14ac:dyDescent="0.3"/>
    <row r="10322" customFormat="1" ht="13.5" x14ac:dyDescent="0.3"/>
    <row r="10323" customFormat="1" ht="13.5" x14ac:dyDescent="0.3"/>
    <row r="10324" customFormat="1" ht="13.5" x14ac:dyDescent="0.3"/>
    <row r="10325" customFormat="1" ht="13.5" x14ac:dyDescent="0.3"/>
    <row r="10326" customFormat="1" ht="13.5" x14ac:dyDescent="0.3"/>
    <row r="10327" customFormat="1" ht="13.5" x14ac:dyDescent="0.3"/>
    <row r="10328" customFormat="1" ht="13.5" x14ac:dyDescent="0.3"/>
    <row r="10329" customFormat="1" ht="13.5" x14ac:dyDescent="0.3"/>
    <row r="10330" customFormat="1" ht="13.5" x14ac:dyDescent="0.3"/>
    <row r="10331" customFormat="1" ht="13.5" x14ac:dyDescent="0.3"/>
    <row r="10332" customFormat="1" ht="13.5" x14ac:dyDescent="0.3"/>
    <row r="10333" customFormat="1" ht="13.5" x14ac:dyDescent="0.3"/>
    <row r="10334" customFormat="1" ht="13.5" x14ac:dyDescent="0.3"/>
    <row r="10335" customFormat="1" ht="13.5" x14ac:dyDescent="0.3"/>
    <row r="10336" customFormat="1" ht="13.5" x14ac:dyDescent="0.3"/>
    <row r="10337" customFormat="1" ht="13.5" x14ac:dyDescent="0.3"/>
    <row r="10338" customFormat="1" ht="13.5" x14ac:dyDescent="0.3"/>
    <row r="10339" customFormat="1" ht="13.5" x14ac:dyDescent="0.3"/>
    <row r="10340" customFormat="1" ht="13.5" x14ac:dyDescent="0.3"/>
    <row r="10341" customFormat="1" ht="13.5" x14ac:dyDescent="0.3"/>
    <row r="10342" customFormat="1" ht="13.5" x14ac:dyDescent="0.3"/>
    <row r="10343" customFormat="1" ht="13.5" x14ac:dyDescent="0.3"/>
    <row r="10344" customFormat="1" ht="13.5" x14ac:dyDescent="0.3"/>
    <row r="10345" customFormat="1" ht="13.5" x14ac:dyDescent="0.3"/>
    <row r="10346" customFormat="1" ht="13.5" x14ac:dyDescent="0.3"/>
    <row r="10347" customFormat="1" ht="13.5" x14ac:dyDescent="0.3"/>
    <row r="10348" customFormat="1" ht="13.5" x14ac:dyDescent="0.3"/>
    <row r="10349" customFormat="1" ht="13.5" x14ac:dyDescent="0.3"/>
    <row r="10350" customFormat="1" ht="13.5" x14ac:dyDescent="0.3"/>
    <row r="10351" customFormat="1" ht="13.5" x14ac:dyDescent="0.3"/>
    <row r="10352" customFormat="1" ht="13.5" x14ac:dyDescent="0.3"/>
    <row r="10353" customFormat="1" ht="13.5" x14ac:dyDescent="0.3"/>
    <row r="10354" customFormat="1" ht="13.5" x14ac:dyDescent="0.3"/>
    <row r="10355" customFormat="1" ht="13.5" x14ac:dyDescent="0.3"/>
    <row r="10356" customFormat="1" ht="13.5" x14ac:dyDescent="0.3"/>
    <row r="10357" customFormat="1" ht="13.5" x14ac:dyDescent="0.3"/>
    <row r="10358" customFormat="1" ht="13.5" x14ac:dyDescent="0.3"/>
    <row r="10359" customFormat="1" ht="13.5" x14ac:dyDescent="0.3"/>
    <row r="10360" customFormat="1" ht="13.5" x14ac:dyDescent="0.3"/>
    <row r="10361" customFormat="1" ht="13.5" x14ac:dyDescent="0.3"/>
    <row r="10362" customFormat="1" ht="13.5" x14ac:dyDescent="0.3"/>
    <row r="10363" customFormat="1" ht="13.5" x14ac:dyDescent="0.3"/>
    <row r="10364" customFormat="1" ht="13.5" x14ac:dyDescent="0.3"/>
    <row r="10365" customFormat="1" ht="13.5" x14ac:dyDescent="0.3"/>
    <row r="10366" customFormat="1" ht="13.5" x14ac:dyDescent="0.3"/>
    <row r="10367" customFormat="1" ht="13.5" x14ac:dyDescent="0.3"/>
    <row r="10368" customFormat="1" ht="13.5" x14ac:dyDescent="0.3"/>
    <row r="10369" customFormat="1" ht="13.5" x14ac:dyDescent="0.3"/>
    <row r="10370" customFormat="1" ht="13.5" x14ac:dyDescent="0.3"/>
    <row r="10371" customFormat="1" ht="13.5" x14ac:dyDescent="0.3"/>
    <row r="10372" customFormat="1" ht="13.5" x14ac:dyDescent="0.3"/>
    <row r="10373" customFormat="1" ht="13.5" x14ac:dyDescent="0.3"/>
    <row r="10374" customFormat="1" ht="13.5" x14ac:dyDescent="0.3"/>
    <row r="10375" customFormat="1" ht="13.5" x14ac:dyDescent="0.3"/>
    <row r="10376" customFormat="1" ht="13.5" x14ac:dyDescent="0.3"/>
    <row r="10377" customFormat="1" ht="13.5" x14ac:dyDescent="0.3"/>
    <row r="10378" customFormat="1" ht="13.5" x14ac:dyDescent="0.3"/>
    <row r="10379" customFormat="1" ht="13.5" x14ac:dyDescent="0.3"/>
    <row r="10380" customFormat="1" ht="13.5" x14ac:dyDescent="0.3"/>
    <row r="10381" customFormat="1" ht="13.5" x14ac:dyDescent="0.3"/>
    <row r="10382" customFormat="1" ht="13.5" x14ac:dyDescent="0.3"/>
    <row r="10383" customFormat="1" ht="13.5" x14ac:dyDescent="0.3"/>
    <row r="10384" customFormat="1" ht="13.5" x14ac:dyDescent="0.3"/>
    <row r="10385" customFormat="1" ht="13.5" x14ac:dyDescent="0.3"/>
    <row r="10386" customFormat="1" ht="13.5" x14ac:dyDescent="0.3"/>
    <row r="10387" customFormat="1" ht="13.5" x14ac:dyDescent="0.3"/>
    <row r="10388" customFormat="1" ht="13.5" x14ac:dyDescent="0.3"/>
    <row r="10389" customFormat="1" ht="13.5" x14ac:dyDescent="0.3"/>
    <row r="10390" customFormat="1" ht="13.5" x14ac:dyDescent="0.3"/>
    <row r="10391" customFormat="1" ht="13.5" x14ac:dyDescent="0.3"/>
    <row r="10392" customFormat="1" ht="13.5" x14ac:dyDescent="0.3"/>
    <row r="10393" customFormat="1" ht="13.5" x14ac:dyDescent="0.3"/>
    <row r="10394" customFormat="1" ht="13.5" x14ac:dyDescent="0.3"/>
    <row r="10395" customFormat="1" ht="13.5" x14ac:dyDescent="0.3"/>
    <row r="10396" customFormat="1" ht="13.5" x14ac:dyDescent="0.3"/>
    <row r="10397" customFormat="1" ht="13.5" x14ac:dyDescent="0.3"/>
    <row r="10398" customFormat="1" ht="13.5" x14ac:dyDescent="0.3"/>
    <row r="10399" customFormat="1" ht="13.5" x14ac:dyDescent="0.3"/>
    <row r="10400" customFormat="1" ht="13.5" x14ac:dyDescent="0.3"/>
    <row r="10401" customFormat="1" ht="13.5" x14ac:dyDescent="0.3"/>
    <row r="10402" customFormat="1" ht="13.5" x14ac:dyDescent="0.3"/>
    <row r="10403" customFormat="1" ht="13.5" x14ac:dyDescent="0.3"/>
    <row r="10404" customFormat="1" ht="13.5" x14ac:dyDescent="0.3"/>
    <row r="10405" customFormat="1" ht="13.5" x14ac:dyDescent="0.3"/>
    <row r="10406" customFormat="1" ht="13.5" x14ac:dyDescent="0.3"/>
    <row r="10407" customFormat="1" ht="13.5" x14ac:dyDescent="0.3"/>
    <row r="10408" customFormat="1" ht="13.5" x14ac:dyDescent="0.3"/>
    <row r="10409" customFormat="1" ht="13.5" x14ac:dyDescent="0.3"/>
    <row r="10410" customFormat="1" ht="13.5" x14ac:dyDescent="0.3"/>
    <row r="10411" customFormat="1" ht="13.5" x14ac:dyDescent="0.3"/>
    <row r="10412" customFormat="1" ht="13.5" x14ac:dyDescent="0.3"/>
    <row r="10413" customFormat="1" ht="13.5" x14ac:dyDescent="0.3"/>
    <row r="10414" customFormat="1" ht="13.5" x14ac:dyDescent="0.3"/>
    <row r="10415" customFormat="1" ht="13.5" x14ac:dyDescent="0.3"/>
    <row r="10416" customFormat="1" ht="13.5" x14ac:dyDescent="0.3"/>
    <row r="10417" customFormat="1" ht="13.5" x14ac:dyDescent="0.3"/>
    <row r="10418" customFormat="1" ht="13.5" x14ac:dyDescent="0.3"/>
    <row r="10419" customFormat="1" ht="13.5" x14ac:dyDescent="0.3"/>
    <row r="10420" customFormat="1" ht="13.5" x14ac:dyDescent="0.3"/>
    <row r="10421" customFormat="1" ht="13.5" x14ac:dyDescent="0.3"/>
    <row r="10422" customFormat="1" ht="13.5" x14ac:dyDescent="0.3"/>
    <row r="10423" customFormat="1" ht="13.5" x14ac:dyDescent="0.3"/>
    <row r="10424" customFormat="1" ht="13.5" x14ac:dyDescent="0.3"/>
    <row r="10425" customFormat="1" ht="13.5" x14ac:dyDescent="0.3"/>
    <row r="10426" customFormat="1" ht="13.5" x14ac:dyDescent="0.3"/>
    <row r="10427" customFormat="1" ht="13.5" x14ac:dyDescent="0.3"/>
    <row r="10428" customFormat="1" ht="13.5" x14ac:dyDescent="0.3"/>
    <row r="10429" customFormat="1" ht="13.5" x14ac:dyDescent="0.3"/>
    <row r="10430" customFormat="1" ht="13.5" x14ac:dyDescent="0.3"/>
    <row r="10431" customFormat="1" ht="13.5" x14ac:dyDescent="0.3"/>
    <row r="10432" customFormat="1" ht="13.5" x14ac:dyDescent="0.3"/>
    <row r="10433" customFormat="1" ht="13.5" x14ac:dyDescent="0.3"/>
    <row r="10434" customFormat="1" ht="13.5" x14ac:dyDescent="0.3"/>
    <row r="10435" customFormat="1" ht="13.5" x14ac:dyDescent="0.3"/>
    <row r="10436" customFormat="1" ht="13.5" x14ac:dyDescent="0.3"/>
    <row r="10437" customFormat="1" ht="13.5" x14ac:dyDescent="0.3"/>
    <row r="10438" customFormat="1" ht="13.5" x14ac:dyDescent="0.3"/>
    <row r="10439" customFormat="1" ht="13.5" x14ac:dyDescent="0.3"/>
    <row r="10440" customFormat="1" ht="13.5" x14ac:dyDescent="0.3"/>
    <row r="10441" customFormat="1" ht="13.5" x14ac:dyDescent="0.3"/>
    <row r="10442" customFormat="1" ht="13.5" x14ac:dyDescent="0.3"/>
    <row r="10443" customFormat="1" ht="13.5" x14ac:dyDescent="0.3"/>
    <row r="10444" customFormat="1" ht="13.5" x14ac:dyDescent="0.3"/>
    <row r="10445" customFormat="1" ht="13.5" x14ac:dyDescent="0.3"/>
    <row r="10446" customFormat="1" ht="13.5" x14ac:dyDescent="0.3"/>
    <row r="10447" customFormat="1" ht="13.5" x14ac:dyDescent="0.3"/>
    <row r="10448" customFormat="1" ht="13.5" x14ac:dyDescent="0.3"/>
    <row r="10449" customFormat="1" ht="13.5" x14ac:dyDescent="0.3"/>
    <row r="10450" customFormat="1" ht="13.5" x14ac:dyDescent="0.3"/>
    <row r="10451" customFormat="1" ht="13.5" x14ac:dyDescent="0.3"/>
    <row r="10452" customFormat="1" ht="13.5" x14ac:dyDescent="0.3"/>
    <row r="10453" customFormat="1" ht="13.5" x14ac:dyDescent="0.3"/>
    <row r="10454" customFormat="1" ht="13.5" x14ac:dyDescent="0.3"/>
    <row r="10455" customFormat="1" ht="13.5" x14ac:dyDescent="0.3"/>
    <row r="10456" customFormat="1" ht="13.5" x14ac:dyDescent="0.3"/>
    <row r="10457" customFormat="1" ht="13.5" x14ac:dyDescent="0.3"/>
    <row r="10458" customFormat="1" ht="13.5" x14ac:dyDescent="0.3"/>
    <row r="10459" customFormat="1" ht="13.5" x14ac:dyDescent="0.3"/>
    <row r="10460" customFormat="1" ht="13.5" x14ac:dyDescent="0.3"/>
    <row r="10461" customFormat="1" ht="13.5" x14ac:dyDescent="0.3"/>
    <row r="10462" customFormat="1" ht="13.5" x14ac:dyDescent="0.3"/>
    <row r="10463" customFormat="1" ht="13.5" x14ac:dyDescent="0.3"/>
    <row r="10464" customFormat="1" ht="13.5" x14ac:dyDescent="0.3"/>
    <row r="10465" customFormat="1" ht="13.5" x14ac:dyDescent="0.3"/>
    <row r="10466" customFormat="1" ht="13.5" x14ac:dyDescent="0.3"/>
    <row r="10467" customFormat="1" ht="13.5" x14ac:dyDescent="0.3"/>
    <row r="10468" customFormat="1" ht="13.5" x14ac:dyDescent="0.3"/>
    <row r="10469" customFormat="1" ht="13.5" x14ac:dyDescent="0.3"/>
    <row r="10470" customFormat="1" ht="13.5" x14ac:dyDescent="0.3"/>
    <row r="10471" customFormat="1" ht="13.5" x14ac:dyDescent="0.3"/>
    <row r="10472" customFormat="1" ht="13.5" x14ac:dyDescent="0.3"/>
    <row r="10473" customFormat="1" ht="13.5" x14ac:dyDescent="0.3"/>
    <row r="10474" customFormat="1" ht="13.5" x14ac:dyDescent="0.3"/>
    <row r="10475" customFormat="1" ht="13.5" x14ac:dyDescent="0.3"/>
    <row r="10476" customFormat="1" ht="13.5" x14ac:dyDescent="0.3"/>
    <row r="10477" customFormat="1" ht="13.5" x14ac:dyDescent="0.3"/>
    <row r="10478" customFormat="1" ht="13.5" x14ac:dyDescent="0.3"/>
    <row r="10479" customFormat="1" ht="13.5" x14ac:dyDescent="0.3"/>
    <row r="10480" customFormat="1" ht="13.5" x14ac:dyDescent="0.3"/>
    <row r="10481" customFormat="1" ht="13.5" x14ac:dyDescent="0.3"/>
    <row r="10482" customFormat="1" ht="13.5" x14ac:dyDescent="0.3"/>
    <row r="10483" customFormat="1" ht="13.5" x14ac:dyDescent="0.3"/>
    <row r="10484" customFormat="1" ht="13.5" x14ac:dyDescent="0.3"/>
    <row r="10485" customFormat="1" ht="13.5" x14ac:dyDescent="0.3"/>
    <row r="10486" customFormat="1" ht="13.5" x14ac:dyDescent="0.3"/>
    <row r="10487" customFormat="1" ht="13.5" x14ac:dyDescent="0.3"/>
    <row r="10488" customFormat="1" ht="13.5" x14ac:dyDescent="0.3"/>
    <row r="10489" customFormat="1" ht="13.5" x14ac:dyDescent="0.3"/>
    <row r="10490" customFormat="1" ht="13.5" x14ac:dyDescent="0.3"/>
    <row r="10491" customFormat="1" ht="13.5" x14ac:dyDescent="0.3"/>
    <row r="10492" customFormat="1" ht="13.5" x14ac:dyDescent="0.3"/>
    <row r="10493" customFormat="1" ht="13.5" x14ac:dyDescent="0.3"/>
    <row r="10494" customFormat="1" ht="13.5" x14ac:dyDescent="0.3"/>
    <row r="10495" customFormat="1" ht="13.5" x14ac:dyDescent="0.3"/>
    <row r="10496" customFormat="1" ht="13.5" x14ac:dyDescent="0.3"/>
    <row r="10497" customFormat="1" ht="13.5" x14ac:dyDescent="0.3"/>
    <row r="10498" customFormat="1" ht="13.5" x14ac:dyDescent="0.3"/>
    <row r="10499" customFormat="1" ht="13.5" x14ac:dyDescent="0.3"/>
    <row r="10500" customFormat="1" ht="13.5" x14ac:dyDescent="0.3"/>
    <row r="10501" customFormat="1" ht="13.5" x14ac:dyDescent="0.3"/>
    <row r="10502" customFormat="1" ht="13.5" x14ac:dyDescent="0.3"/>
    <row r="10503" customFormat="1" ht="13.5" x14ac:dyDescent="0.3"/>
    <row r="10504" customFormat="1" ht="13.5" x14ac:dyDescent="0.3"/>
    <row r="10505" customFormat="1" ht="13.5" x14ac:dyDescent="0.3"/>
    <row r="10506" customFormat="1" ht="13.5" x14ac:dyDescent="0.3"/>
    <row r="10507" customFormat="1" ht="13.5" x14ac:dyDescent="0.3"/>
    <row r="10508" customFormat="1" ht="13.5" x14ac:dyDescent="0.3"/>
    <row r="10509" customFormat="1" ht="13.5" x14ac:dyDescent="0.3"/>
    <row r="10510" customFormat="1" ht="13.5" x14ac:dyDescent="0.3"/>
    <row r="10511" customFormat="1" ht="13.5" x14ac:dyDescent="0.3"/>
    <row r="10512" customFormat="1" ht="13.5" x14ac:dyDescent="0.3"/>
    <row r="10513" customFormat="1" ht="13.5" x14ac:dyDescent="0.3"/>
    <row r="10514" customFormat="1" ht="13.5" x14ac:dyDescent="0.3"/>
    <row r="10515" customFormat="1" ht="13.5" x14ac:dyDescent="0.3"/>
    <row r="10516" customFormat="1" ht="13.5" x14ac:dyDescent="0.3"/>
    <row r="10517" customFormat="1" ht="13.5" x14ac:dyDescent="0.3"/>
    <row r="10518" customFormat="1" ht="13.5" x14ac:dyDescent="0.3"/>
    <row r="10519" customFormat="1" ht="13.5" x14ac:dyDescent="0.3"/>
    <row r="10520" customFormat="1" ht="13.5" x14ac:dyDescent="0.3"/>
    <row r="10521" customFormat="1" ht="13.5" x14ac:dyDescent="0.3"/>
    <row r="10522" customFormat="1" ht="13.5" x14ac:dyDescent="0.3"/>
    <row r="10523" customFormat="1" ht="13.5" x14ac:dyDescent="0.3"/>
    <row r="10524" customFormat="1" ht="13.5" x14ac:dyDescent="0.3"/>
    <row r="10525" customFormat="1" ht="13.5" x14ac:dyDescent="0.3"/>
    <row r="10526" customFormat="1" ht="13.5" x14ac:dyDescent="0.3"/>
    <row r="10527" customFormat="1" ht="13.5" x14ac:dyDescent="0.3"/>
    <row r="10528" customFormat="1" ht="13.5" x14ac:dyDescent="0.3"/>
    <row r="10529" customFormat="1" ht="13.5" x14ac:dyDescent="0.3"/>
    <row r="10530" customFormat="1" ht="13.5" x14ac:dyDescent="0.3"/>
    <row r="10531" customFormat="1" ht="13.5" x14ac:dyDescent="0.3"/>
    <row r="10532" customFormat="1" ht="13.5" x14ac:dyDescent="0.3"/>
    <row r="10533" customFormat="1" ht="13.5" x14ac:dyDescent="0.3"/>
    <row r="10534" customFormat="1" ht="13.5" x14ac:dyDescent="0.3"/>
    <row r="10535" customFormat="1" ht="13.5" x14ac:dyDescent="0.3"/>
    <row r="10536" customFormat="1" ht="13.5" x14ac:dyDescent="0.3"/>
    <row r="10537" customFormat="1" ht="13.5" x14ac:dyDescent="0.3"/>
    <row r="10538" customFormat="1" ht="13.5" x14ac:dyDescent="0.3"/>
    <row r="10539" customFormat="1" ht="13.5" x14ac:dyDescent="0.3"/>
    <row r="10540" customFormat="1" ht="13.5" x14ac:dyDescent="0.3"/>
    <row r="10541" customFormat="1" ht="13.5" x14ac:dyDescent="0.3"/>
    <row r="10542" customFormat="1" ht="13.5" x14ac:dyDescent="0.3"/>
    <row r="10543" customFormat="1" ht="13.5" x14ac:dyDescent="0.3"/>
    <row r="10544" customFormat="1" ht="13.5" x14ac:dyDescent="0.3"/>
    <row r="10545" customFormat="1" ht="13.5" x14ac:dyDescent="0.3"/>
    <row r="10546" customFormat="1" ht="13.5" x14ac:dyDescent="0.3"/>
    <row r="10547" customFormat="1" ht="13.5" x14ac:dyDescent="0.3"/>
    <row r="10548" customFormat="1" ht="13.5" x14ac:dyDescent="0.3"/>
    <row r="10549" customFormat="1" ht="13.5" x14ac:dyDescent="0.3"/>
    <row r="10550" customFormat="1" ht="13.5" x14ac:dyDescent="0.3"/>
    <row r="10551" customFormat="1" ht="13.5" x14ac:dyDescent="0.3"/>
    <row r="10552" customFormat="1" ht="13.5" x14ac:dyDescent="0.3"/>
    <row r="10553" customFormat="1" ht="13.5" x14ac:dyDescent="0.3"/>
    <row r="10554" customFormat="1" ht="13.5" x14ac:dyDescent="0.3"/>
    <row r="10555" customFormat="1" ht="13.5" x14ac:dyDescent="0.3"/>
    <row r="10556" customFormat="1" ht="13.5" x14ac:dyDescent="0.3"/>
    <row r="10557" customFormat="1" ht="13.5" x14ac:dyDescent="0.3"/>
    <row r="10558" customFormat="1" ht="13.5" x14ac:dyDescent="0.3"/>
    <row r="10559" customFormat="1" ht="13.5" x14ac:dyDescent="0.3"/>
    <row r="10560" customFormat="1" ht="13.5" x14ac:dyDescent="0.3"/>
    <row r="10561" customFormat="1" ht="13.5" x14ac:dyDescent="0.3"/>
    <row r="10562" customFormat="1" ht="13.5" x14ac:dyDescent="0.3"/>
    <row r="10563" customFormat="1" ht="13.5" x14ac:dyDescent="0.3"/>
    <row r="10564" customFormat="1" ht="13.5" x14ac:dyDescent="0.3"/>
    <row r="10565" customFormat="1" ht="13.5" x14ac:dyDescent="0.3"/>
    <row r="10566" customFormat="1" ht="13.5" x14ac:dyDescent="0.3"/>
    <row r="10567" customFormat="1" ht="13.5" x14ac:dyDescent="0.3"/>
    <row r="10568" customFormat="1" ht="13.5" x14ac:dyDescent="0.3"/>
    <row r="10569" customFormat="1" ht="13.5" x14ac:dyDescent="0.3"/>
    <row r="10570" customFormat="1" ht="13.5" x14ac:dyDescent="0.3"/>
    <row r="10571" customFormat="1" ht="13.5" x14ac:dyDescent="0.3"/>
    <row r="10572" customFormat="1" ht="13.5" x14ac:dyDescent="0.3"/>
    <row r="10573" customFormat="1" ht="13.5" x14ac:dyDescent="0.3"/>
    <row r="10574" customFormat="1" ht="13.5" x14ac:dyDescent="0.3"/>
    <row r="10575" customFormat="1" ht="13.5" x14ac:dyDescent="0.3"/>
    <row r="10576" customFormat="1" ht="13.5" x14ac:dyDescent="0.3"/>
    <row r="10577" customFormat="1" ht="13.5" x14ac:dyDescent="0.3"/>
    <row r="10578" customFormat="1" ht="13.5" x14ac:dyDescent="0.3"/>
    <row r="10579" customFormat="1" ht="13.5" x14ac:dyDescent="0.3"/>
    <row r="10580" customFormat="1" ht="13.5" x14ac:dyDescent="0.3"/>
    <row r="10581" customFormat="1" ht="13.5" x14ac:dyDescent="0.3"/>
    <row r="10582" customFormat="1" ht="13.5" x14ac:dyDescent="0.3"/>
    <row r="10583" customFormat="1" ht="13.5" x14ac:dyDescent="0.3"/>
    <row r="10584" customFormat="1" ht="13.5" x14ac:dyDescent="0.3"/>
    <row r="10585" customFormat="1" ht="13.5" x14ac:dyDescent="0.3"/>
    <row r="10586" customFormat="1" ht="13.5" x14ac:dyDescent="0.3"/>
    <row r="10587" customFormat="1" ht="13.5" x14ac:dyDescent="0.3"/>
    <row r="10588" customFormat="1" ht="13.5" x14ac:dyDescent="0.3"/>
    <row r="10589" customFormat="1" ht="13.5" x14ac:dyDescent="0.3"/>
    <row r="10590" customFormat="1" ht="13.5" x14ac:dyDescent="0.3"/>
    <row r="10591" customFormat="1" ht="13.5" x14ac:dyDescent="0.3"/>
    <row r="10592" customFormat="1" ht="13.5" x14ac:dyDescent="0.3"/>
    <row r="10593" customFormat="1" ht="13.5" x14ac:dyDescent="0.3"/>
    <row r="10594" customFormat="1" ht="13.5" x14ac:dyDescent="0.3"/>
    <row r="10595" customFormat="1" ht="13.5" x14ac:dyDescent="0.3"/>
    <row r="10596" customFormat="1" ht="13.5" x14ac:dyDescent="0.3"/>
    <row r="10597" customFormat="1" ht="13.5" x14ac:dyDescent="0.3"/>
    <row r="10598" customFormat="1" ht="13.5" x14ac:dyDescent="0.3"/>
    <row r="10599" customFormat="1" ht="13.5" x14ac:dyDescent="0.3"/>
    <row r="10600" customFormat="1" ht="13.5" x14ac:dyDescent="0.3"/>
    <row r="10601" customFormat="1" ht="13.5" x14ac:dyDescent="0.3"/>
    <row r="10602" customFormat="1" ht="13.5" x14ac:dyDescent="0.3"/>
    <row r="10603" customFormat="1" ht="13.5" x14ac:dyDescent="0.3"/>
    <row r="10604" customFormat="1" ht="13.5" x14ac:dyDescent="0.3"/>
    <row r="10605" customFormat="1" ht="13.5" x14ac:dyDescent="0.3"/>
    <row r="10606" customFormat="1" ht="13.5" x14ac:dyDescent="0.3"/>
    <row r="10607" customFormat="1" ht="13.5" x14ac:dyDescent="0.3"/>
    <row r="10608" customFormat="1" ht="13.5" x14ac:dyDescent="0.3"/>
    <row r="10609" customFormat="1" ht="13.5" x14ac:dyDescent="0.3"/>
    <row r="10610" customFormat="1" ht="13.5" x14ac:dyDescent="0.3"/>
    <row r="10611" customFormat="1" ht="13.5" x14ac:dyDescent="0.3"/>
    <row r="10612" customFormat="1" ht="13.5" x14ac:dyDescent="0.3"/>
    <row r="10613" customFormat="1" ht="13.5" x14ac:dyDescent="0.3"/>
    <row r="10614" customFormat="1" ht="13.5" x14ac:dyDescent="0.3"/>
    <row r="10615" customFormat="1" ht="13.5" x14ac:dyDescent="0.3"/>
    <row r="10616" customFormat="1" ht="13.5" x14ac:dyDescent="0.3"/>
    <row r="10617" customFormat="1" ht="13.5" x14ac:dyDescent="0.3"/>
    <row r="10618" customFormat="1" ht="13.5" x14ac:dyDescent="0.3"/>
    <row r="10619" customFormat="1" ht="13.5" x14ac:dyDescent="0.3"/>
    <row r="10620" customFormat="1" ht="13.5" x14ac:dyDescent="0.3"/>
    <row r="10621" customFormat="1" ht="13.5" x14ac:dyDescent="0.3"/>
    <row r="10622" customFormat="1" ht="13.5" x14ac:dyDescent="0.3"/>
    <row r="10623" customFormat="1" ht="13.5" x14ac:dyDescent="0.3"/>
    <row r="10624" customFormat="1" ht="13.5" x14ac:dyDescent="0.3"/>
    <row r="10625" customFormat="1" ht="13.5" x14ac:dyDescent="0.3"/>
    <row r="10626" customFormat="1" ht="13.5" x14ac:dyDescent="0.3"/>
    <row r="10627" customFormat="1" ht="13.5" x14ac:dyDescent="0.3"/>
    <row r="10628" customFormat="1" ht="13.5" x14ac:dyDescent="0.3"/>
    <row r="10629" customFormat="1" ht="13.5" x14ac:dyDescent="0.3"/>
    <row r="10630" customFormat="1" ht="13.5" x14ac:dyDescent="0.3"/>
    <row r="10631" customFormat="1" ht="13.5" x14ac:dyDescent="0.3"/>
    <row r="10632" customFormat="1" ht="13.5" x14ac:dyDescent="0.3"/>
    <row r="10633" customFormat="1" ht="13.5" x14ac:dyDescent="0.3"/>
    <row r="10634" customFormat="1" ht="13.5" x14ac:dyDescent="0.3"/>
    <row r="10635" customFormat="1" ht="13.5" x14ac:dyDescent="0.3"/>
    <row r="10636" customFormat="1" ht="13.5" x14ac:dyDescent="0.3"/>
    <row r="10637" customFormat="1" ht="13.5" x14ac:dyDescent="0.3"/>
    <row r="10638" customFormat="1" ht="13.5" x14ac:dyDescent="0.3"/>
    <row r="10639" customFormat="1" ht="13.5" x14ac:dyDescent="0.3"/>
    <row r="10640" customFormat="1" ht="13.5" x14ac:dyDescent="0.3"/>
    <row r="10641" customFormat="1" ht="13.5" x14ac:dyDescent="0.3"/>
    <row r="10642" customFormat="1" ht="13.5" x14ac:dyDescent="0.3"/>
    <row r="10643" customFormat="1" ht="13.5" x14ac:dyDescent="0.3"/>
    <row r="10644" customFormat="1" ht="13.5" x14ac:dyDescent="0.3"/>
    <row r="10645" customFormat="1" ht="13.5" x14ac:dyDescent="0.3"/>
    <row r="10646" customFormat="1" ht="13.5" x14ac:dyDescent="0.3"/>
    <row r="10647" customFormat="1" ht="13.5" x14ac:dyDescent="0.3"/>
    <row r="10648" customFormat="1" ht="13.5" x14ac:dyDescent="0.3"/>
    <row r="10649" customFormat="1" ht="13.5" x14ac:dyDescent="0.3"/>
    <row r="10650" customFormat="1" ht="13.5" x14ac:dyDescent="0.3"/>
    <row r="10651" customFormat="1" ht="13.5" x14ac:dyDescent="0.3"/>
    <row r="10652" customFormat="1" ht="13.5" x14ac:dyDescent="0.3"/>
    <row r="10653" customFormat="1" ht="13.5" x14ac:dyDescent="0.3"/>
    <row r="10654" customFormat="1" ht="13.5" x14ac:dyDescent="0.3"/>
    <row r="10655" customFormat="1" ht="13.5" x14ac:dyDescent="0.3"/>
    <row r="10656" customFormat="1" ht="13.5" x14ac:dyDescent="0.3"/>
    <row r="10657" customFormat="1" ht="13.5" x14ac:dyDescent="0.3"/>
    <row r="10658" customFormat="1" ht="13.5" x14ac:dyDescent="0.3"/>
    <row r="10659" customFormat="1" ht="13.5" x14ac:dyDescent="0.3"/>
    <row r="10660" customFormat="1" ht="13.5" x14ac:dyDescent="0.3"/>
    <row r="10661" customFormat="1" ht="13.5" x14ac:dyDescent="0.3"/>
    <row r="10662" customFormat="1" ht="13.5" x14ac:dyDescent="0.3"/>
    <row r="10663" customFormat="1" ht="13.5" x14ac:dyDescent="0.3"/>
    <row r="10664" customFormat="1" ht="13.5" x14ac:dyDescent="0.3"/>
    <row r="10665" customFormat="1" ht="13.5" x14ac:dyDescent="0.3"/>
    <row r="10666" customFormat="1" ht="13.5" x14ac:dyDescent="0.3"/>
    <row r="10667" customFormat="1" ht="13.5" x14ac:dyDescent="0.3"/>
    <row r="10668" customFormat="1" ht="13.5" x14ac:dyDescent="0.3"/>
    <row r="10669" customFormat="1" ht="13.5" x14ac:dyDescent="0.3"/>
    <row r="10670" customFormat="1" ht="13.5" x14ac:dyDescent="0.3"/>
    <row r="10671" customFormat="1" ht="13.5" x14ac:dyDescent="0.3"/>
    <row r="10672" customFormat="1" ht="13.5" x14ac:dyDescent="0.3"/>
    <row r="10673" customFormat="1" ht="13.5" x14ac:dyDescent="0.3"/>
    <row r="10674" customFormat="1" ht="13.5" x14ac:dyDescent="0.3"/>
    <row r="10675" customFormat="1" ht="13.5" x14ac:dyDescent="0.3"/>
    <row r="10676" customFormat="1" ht="13.5" x14ac:dyDescent="0.3"/>
    <row r="10677" customFormat="1" ht="13.5" x14ac:dyDescent="0.3"/>
    <row r="10678" customFormat="1" ht="13.5" x14ac:dyDescent="0.3"/>
    <row r="10679" customFormat="1" ht="13.5" x14ac:dyDescent="0.3"/>
    <row r="10680" customFormat="1" ht="13.5" x14ac:dyDescent="0.3"/>
    <row r="10681" customFormat="1" ht="13.5" x14ac:dyDescent="0.3"/>
    <row r="10682" customFormat="1" ht="13.5" x14ac:dyDescent="0.3"/>
    <row r="10683" customFormat="1" ht="13.5" x14ac:dyDescent="0.3"/>
    <row r="10684" customFormat="1" ht="13.5" x14ac:dyDescent="0.3"/>
    <row r="10685" customFormat="1" ht="13.5" x14ac:dyDescent="0.3"/>
    <row r="10686" customFormat="1" ht="13.5" x14ac:dyDescent="0.3"/>
    <row r="10687" customFormat="1" ht="13.5" x14ac:dyDescent="0.3"/>
    <row r="10688" customFormat="1" ht="13.5" x14ac:dyDescent="0.3"/>
    <row r="10689" customFormat="1" ht="13.5" x14ac:dyDescent="0.3"/>
    <row r="10690" customFormat="1" ht="13.5" x14ac:dyDescent="0.3"/>
    <row r="10691" customFormat="1" ht="13.5" x14ac:dyDescent="0.3"/>
    <row r="10692" customFormat="1" ht="13.5" x14ac:dyDescent="0.3"/>
    <row r="10693" customFormat="1" ht="13.5" x14ac:dyDescent="0.3"/>
    <row r="10694" customFormat="1" ht="13.5" x14ac:dyDescent="0.3"/>
    <row r="10695" customFormat="1" ht="13.5" x14ac:dyDescent="0.3"/>
    <row r="10696" customFormat="1" ht="13.5" x14ac:dyDescent="0.3"/>
    <row r="10697" customFormat="1" ht="13.5" x14ac:dyDescent="0.3"/>
    <row r="10698" customFormat="1" ht="13.5" x14ac:dyDescent="0.3"/>
    <row r="10699" customFormat="1" ht="13.5" x14ac:dyDescent="0.3"/>
    <row r="10700" customFormat="1" ht="13.5" x14ac:dyDescent="0.3"/>
    <row r="10701" customFormat="1" ht="13.5" x14ac:dyDescent="0.3"/>
    <row r="10702" customFormat="1" ht="13.5" x14ac:dyDescent="0.3"/>
    <row r="10703" customFormat="1" ht="13.5" x14ac:dyDescent="0.3"/>
    <row r="10704" customFormat="1" ht="13.5" x14ac:dyDescent="0.3"/>
    <row r="10705" customFormat="1" ht="13.5" x14ac:dyDescent="0.3"/>
    <row r="10706" customFormat="1" ht="13.5" x14ac:dyDescent="0.3"/>
    <row r="10707" customFormat="1" ht="13.5" x14ac:dyDescent="0.3"/>
    <row r="10708" customFormat="1" ht="13.5" x14ac:dyDescent="0.3"/>
    <row r="10709" customFormat="1" ht="13.5" x14ac:dyDescent="0.3"/>
    <row r="10710" customFormat="1" ht="13.5" x14ac:dyDescent="0.3"/>
    <row r="10711" customFormat="1" ht="13.5" x14ac:dyDescent="0.3"/>
    <row r="10712" customFormat="1" ht="13.5" x14ac:dyDescent="0.3"/>
    <row r="10713" customFormat="1" ht="13.5" x14ac:dyDescent="0.3"/>
    <row r="10714" customFormat="1" ht="13.5" x14ac:dyDescent="0.3"/>
    <row r="10715" customFormat="1" ht="13.5" x14ac:dyDescent="0.3"/>
    <row r="10716" customFormat="1" ht="13.5" x14ac:dyDescent="0.3"/>
    <row r="10717" customFormat="1" ht="13.5" x14ac:dyDescent="0.3"/>
    <row r="10718" customFormat="1" ht="13.5" x14ac:dyDescent="0.3"/>
    <row r="10719" customFormat="1" ht="13.5" x14ac:dyDescent="0.3"/>
    <row r="10720" customFormat="1" ht="13.5" x14ac:dyDescent="0.3"/>
    <row r="10721" customFormat="1" ht="13.5" x14ac:dyDescent="0.3"/>
    <row r="10722" customFormat="1" ht="13.5" x14ac:dyDescent="0.3"/>
    <row r="10723" customFormat="1" ht="13.5" x14ac:dyDescent="0.3"/>
    <row r="10724" customFormat="1" ht="13.5" x14ac:dyDescent="0.3"/>
    <row r="10725" customFormat="1" ht="13.5" x14ac:dyDescent="0.3"/>
    <row r="10726" customFormat="1" ht="13.5" x14ac:dyDescent="0.3"/>
    <row r="10727" customFormat="1" ht="13.5" x14ac:dyDescent="0.3"/>
    <row r="10728" customFormat="1" ht="13.5" x14ac:dyDescent="0.3"/>
    <row r="10729" customFormat="1" ht="13.5" x14ac:dyDescent="0.3"/>
    <row r="10730" customFormat="1" ht="13.5" x14ac:dyDescent="0.3"/>
    <row r="10731" customFormat="1" ht="13.5" x14ac:dyDescent="0.3"/>
    <row r="10732" customFormat="1" ht="13.5" x14ac:dyDescent="0.3"/>
    <row r="10733" customFormat="1" ht="13.5" x14ac:dyDescent="0.3"/>
    <row r="10734" customFormat="1" ht="13.5" x14ac:dyDescent="0.3"/>
    <row r="10735" customFormat="1" ht="13.5" x14ac:dyDescent="0.3"/>
    <row r="10736" customFormat="1" ht="13.5" x14ac:dyDescent="0.3"/>
    <row r="10737" customFormat="1" ht="13.5" x14ac:dyDescent="0.3"/>
    <row r="10738" customFormat="1" ht="13.5" x14ac:dyDescent="0.3"/>
    <row r="10739" customFormat="1" ht="13.5" x14ac:dyDescent="0.3"/>
    <row r="10740" customFormat="1" ht="13.5" x14ac:dyDescent="0.3"/>
    <row r="10741" customFormat="1" ht="13.5" x14ac:dyDescent="0.3"/>
    <row r="10742" customFormat="1" ht="13.5" x14ac:dyDescent="0.3"/>
    <row r="10743" customFormat="1" ht="13.5" x14ac:dyDescent="0.3"/>
    <row r="10744" customFormat="1" ht="13.5" x14ac:dyDescent="0.3"/>
    <row r="10745" customFormat="1" ht="13.5" x14ac:dyDescent="0.3"/>
    <row r="10746" customFormat="1" ht="13.5" x14ac:dyDescent="0.3"/>
    <row r="10747" customFormat="1" ht="13.5" x14ac:dyDescent="0.3"/>
    <row r="10748" customFormat="1" ht="13.5" x14ac:dyDescent="0.3"/>
    <row r="10749" customFormat="1" ht="13.5" x14ac:dyDescent="0.3"/>
    <row r="10750" customFormat="1" ht="13.5" x14ac:dyDescent="0.3"/>
    <row r="10751" customFormat="1" ht="13.5" x14ac:dyDescent="0.3"/>
    <row r="10752" customFormat="1" ht="13.5" x14ac:dyDescent="0.3"/>
    <row r="10753" customFormat="1" ht="13.5" x14ac:dyDescent="0.3"/>
    <row r="10754" customFormat="1" ht="13.5" x14ac:dyDescent="0.3"/>
    <row r="10755" customFormat="1" ht="13.5" x14ac:dyDescent="0.3"/>
    <row r="10756" customFormat="1" ht="13.5" x14ac:dyDescent="0.3"/>
    <row r="10757" customFormat="1" ht="13.5" x14ac:dyDescent="0.3"/>
    <row r="10758" customFormat="1" ht="13.5" x14ac:dyDescent="0.3"/>
    <row r="10759" customFormat="1" ht="13.5" x14ac:dyDescent="0.3"/>
    <row r="10760" customFormat="1" ht="13.5" x14ac:dyDescent="0.3"/>
    <row r="10761" customFormat="1" ht="13.5" x14ac:dyDescent="0.3"/>
    <row r="10762" customFormat="1" ht="13.5" x14ac:dyDescent="0.3"/>
    <row r="10763" customFormat="1" ht="13.5" x14ac:dyDescent="0.3"/>
    <row r="10764" customFormat="1" ht="13.5" x14ac:dyDescent="0.3"/>
    <row r="10765" customFormat="1" ht="13.5" x14ac:dyDescent="0.3"/>
    <row r="10766" customFormat="1" ht="13.5" x14ac:dyDescent="0.3"/>
    <row r="10767" customFormat="1" ht="13.5" x14ac:dyDescent="0.3"/>
    <row r="10768" customFormat="1" ht="13.5" x14ac:dyDescent="0.3"/>
    <row r="10769" customFormat="1" ht="13.5" x14ac:dyDescent="0.3"/>
    <row r="10770" customFormat="1" ht="13.5" x14ac:dyDescent="0.3"/>
    <row r="10771" customFormat="1" ht="13.5" x14ac:dyDescent="0.3"/>
    <row r="10772" customFormat="1" ht="13.5" x14ac:dyDescent="0.3"/>
    <row r="10773" customFormat="1" ht="13.5" x14ac:dyDescent="0.3"/>
    <row r="10774" customFormat="1" ht="13.5" x14ac:dyDescent="0.3"/>
    <row r="10775" customFormat="1" ht="13.5" x14ac:dyDescent="0.3"/>
    <row r="10776" customFormat="1" ht="13.5" x14ac:dyDescent="0.3"/>
    <row r="10777" customFormat="1" ht="13.5" x14ac:dyDescent="0.3"/>
    <row r="10778" customFormat="1" ht="13.5" x14ac:dyDescent="0.3"/>
    <row r="10779" customFormat="1" ht="13.5" x14ac:dyDescent="0.3"/>
    <row r="10780" customFormat="1" ht="13.5" x14ac:dyDescent="0.3"/>
    <row r="10781" customFormat="1" ht="13.5" x14ac:dyDescent="0.3"/>
    <row r="10782" customFormat="1" ht="13.5" x14ac:dyDescent="0.3"/>
    <row r="10783" customFormat="1" ht="13.5" x14ac:dyDescent="0.3"/>
    <row r="10784" customFormat="1" ht="13.5" x14ac:dyDescent="0.3"/>
    <row r="10785" customFormat="1" ht="13.5" x14ac:dyDescent="0.3"/>
    <row r="10786" customFormat="1" ht="13.5" x14ac:dyDescent="0.3"/>
    <row r="10787" customFormat="1" ht="13.5" x14ac:dyDescent="0.3"/>
    <row r="10788" customFormat="1" ht="13.5" x14ac:dyDescent="0.3"/>
    <row r="10789" customFormat="1" ht="13.5" x14ac:dyDescent="0.3"/>
    <row r="10790" customFormat="1" ht="13.5" x14ac:dyDescent="0.3"/>
    <row r="10791" customFormat="1" ht="13.5" x14ac:dyDescent="0.3"/>
    <row r="10792" customFormat="1" ht="13.5" x14ac:dyDescent="0.3"/>
    <row r="10793" customFormat="1" ht="13.5" x14ac:dyDescent="0.3"/>
    <row r="10794" customFormat="1" ht="13.5" x14ac:dyDescent="0.3"/>
    <row r="10795" customFormat="1" ht="13.5" x14ac:dyDescent="0.3"/>
    <row r="10796" customFormat="1" ht="13.5" x14ac:dyDescent="0.3"/>
    <row r="10797" customFormat="1" ht="13.5" x14ac:dyDescent="0.3"/>
    <row r="10798" customFormat="1" ht="13.5" x14ac:dyDescent="0.3"/>
    <row r="10799" customFormat="1" ht="13.5" x14ac:dyDescent="0.3"/>
    <row r="10800" customFormat="1" ht="13.5" x14ac:dyDescent="0.3"/>
    <row r="10801" customFormat="1" ht="13.5" x14ac:dyDescent="0.3"/>
    <row r="10802" customFormat="1" ht="13.5" x14ac:dyDescent="0.3"/>
    <row r="10803" customFormat="1" ht="13.5" x14ac:dyDescent="0.3"/>
    <row r="10804" customFormat="1" ht="13.5" x14ac:dyDescent="0.3"/>
    <row r="10805" customFormat="1" ht="13.5" x14ac:dyDescent="0.3"/>
    <row r="10806" customFormat="1" ht="13.5" x14ac:dyDescent="0.3"/>
    <row r="10807" customFormat="1" ht="13.5" x14ac:dyDescent="0.3"/>
    <row r="10808" customFormat="1" ht="13.5" x14ac:dyDescent="0.3"/>
    <row r="10809" customFormat="1" ht="13.5" x14ac:dyDescent="0.3"/>
    <row r="10810" customFormat="1" ht="13.5" x14ac:dyDescent="0.3"/>
    <row r="10811" customFormat="1" ht="13.5" x14ac:dyDescent="0.3"/>
    <row r="10812" customFormat="1" ht="13.5" x14ac:dyDescent="0.3"/>
    <row r="10813" customFormat="1" ht="13.5" x14ac:dyDescent="0.3"/>
    <row r="10814" customFormat="1" ht="13.5" x14ac:dyDescent="0.3"/>
    <row r="10815" customFormat="1" ht="13.5" x14ac:dyDescent="0.3"/>
    <row r="10816" customFormat="1" ht="13.5" x14ac:dyDescent="0.3"/>
    <row r="10817" customFormat="1" ht="13.5" x14ac:dyDescent="0.3"/>
    <row r="10818" customFormat="1" ht="13.5" x14ac:dyDescent="0.3"/>
    <row r="10819" customFormat="1" ht="13.5" x14ac:dyDescent="0.3"/>
    <row r="10820" customFormat="1" ht="13.5" x14ac:dyDescent="0.3"/>
    <row r="10821" customFormat="1" ht="13.5" x14ac:dyDescent="0.3"/>
    <row r="10822" customFormat="1" ht="13.5" x14ac:dyDescent="0.3"/>
    <row r="10823" customFormat="1" ht="13.5" x14ac:dyDescent="0.3"/>
    <row r="10824" customFormat="1" ht="13.5" x14ac:dyDescent="0.3"/>
    <row r="10825" customFormat="1" ht="13.5" x14ac:dyDescent="0.3"/>
    <row r="10826" customFormat="1" ht="13.5" x14ac:dyDescent="0.3"/>
    <row r="10827" customFormat="1" ht="13.5" x14ac:dyDescent="0.3"/>
    <row r="10828" customFormat="1" ht="13.5" x14ac:dyDescent="0.3"/>
    <row r="10829" customFormat="1" ht="13.5" x14ac:dyDescent="0.3"/>
    <row r="10830" customFormat="1" ht="13.5" x14ac:dyDescent="0.3"/>
    <row r="10831" customFormat="1" ht="13.5" x14ac:dyDescent="0.3"/>
    <row r="10832" customFormat="1" ht="13.5" x14ac:dyDescent="0.3"/>
    <row r="10833" customFormat="1" ht="13.5" x14ac:dyDescent="0.3"/>
    <row r="10834" customFormat="1" ht="13.5" x14ac:dyDescent="0.3"/>
    <row r="10835" customFormat="1" ht="13.5" x14ac:dyDescent="0.3"/>
    <row r="10836" customFormat="1" ht="13.5" x14ac:dyDescent="0.3"/>
    <row r="10837" customFormat="1" ht="13.5" x14ac:dyDescent="0.3"/>
    <row r="10838" customFormat="1" ht="13.5" x14ac:dyDescent="0.3"/>
    <row r="10839" customFormat="1" ht="13.5" x14ac:dyDescent="0.3"/>
    <row r="10840" customFormat="1" ht="13.5" x14ac:dyDescent="0.3"/>
    <row r="10841" customFormat="1" ht="13.5" x14ac:dyDescent="0.3"/>
    <row r="10842" customFormat="1" ht="13.5" x14ac:dyDescent="0.3"/>
    <row r="10843" customFormat="1" ht="13.5" x14ac:dyDescent="0.3"/>
    <row r="10844" customFormat="1" ht="13.5" x14ac:dyDescent="0.3"/>
    <row r="10845" customFormat="1" ht="13.5" x14ac:dyDescent="0.3"/>
    <row r="10846" customFormat="1" ht="13.5" x14ac:dyDescent="0.3"/>
    <row r="10847" customFormat="1" ht="13.5" x14ac:dyDescent="0.3"/>
    <row r="10848" customFormat="1" ht="13.5" x14ac:dyDescent="0.3"/>
    <row r="10849" customFormat="1" ht="13.5" x14ac:dyDescent="0.3"/>
    <row r="10850" customFormat="1" ht="13.5" x14ac:dyDescent="0.3"/>
    <row r="10851" customFormat="1" ht="13.5" x14ac:dyDescent="0.3"/>
    <row r="10852" customFormat="1" ht="13.5" x14ac:dyDescent="0.3"/>
    <row r="10853" customFormat="1" ht="13.5" x14ac:dyDescent="0.3"/>
    <row r="10854" customFormat="1" ht="13.5" x14ac:dyDescent="0.3"/>
    <row r="10855" customFormat="1" ht="13.5" x14ac:dyDescent="0.3"/>
    <row r="10856" customFormat="1" ht="13.5" x14ac:dyDescent="0.3"/>
    <row r="10857" customFormat="1" ht="13.5" x14ac:dyDescent="0.3"/>
    <row r="10858" customFormat="1" ht="13.5" x14ac:dyDescent="0.3"/>
    <row r="10859" customFormat="1" ht="13.5" x14ac:dyDescent="0.3"/>
    <row r="10860" customFormat="1" ht="13.5" x14ac:dyDescent="0.3"/>
    <row r="10861" customFormat="1" ht="13.5" x14ac:dyDescent="0.3"/>
    <row r="10862" customFormat="1" ht="13.5" x14ac:dyDescent="0.3"/>
    <row r="10863" customFormat="1" ht="13.5" x14ac:dyDescent="0.3"/>
    <row r="10864" customFormat="1" ht="13.5" x14ac:dyDescent="0.3"/>
    <row r="10865" customFormat="1" ht="13.5" x14ac:dyDescent="0.3"/>
    <row r="10866" customFormat="1" ht="13.5" x14ac:dyDescent="0.3"/>
    <row r="10867" customFormat="1" ht="13.5" x14ac:dyDescent="0.3"/>
    <row r="10868" customFormat="1" ht="13.5" x14ac:dyDescent="0.3"/>
    <row r="10869" customFormat="1" ht="13.5" x14ac:dyDescent="0.3"/>
    <row r="10870" customFormat="1" ht="13.5" x14ac:dyDescent="0.3"/>
    <row r="10871" customFormat="1" ht="13.5" x14ac:dyDescent="0.3"/>
    <row r="10872" customFormat="1" ht="13.5" x14ac:dyDescent="0.3"/>
    <row r="10873" customFormat="1" ht="13.5" x14ac:dyDescent="0.3"/>
    <row r="10874" customFormat="1" ht="13.5" x14ac:dyDescent="0.3"/>
    <row r="10875" customFormat="1" ht="13.5" x14ac:dyDescent="0.3"/>
    <row r="10876" customFormat="1" ht="13.5" x14ac:dyDescent="0.3"/>
    <row r="10877" customFormat="1" ht="13.5" x14ac:dyDescent="0.3"/>
    <row r="10878" customFormat="1" ht="13.5" x14ac:dyDescent="0.3"/>
    <row r="10879" customFormat="1" ht="13.5" x14ac:dyDescent="0.3"/>
    <row r="10880" customFormat="1" ht="13.5" x14ac:dyDescent="0.3"/>
    <row r="10881" customFormat="1" ht="13.5" x14ac:dyDescent="0.3"/>
    <row r="10882" customFormat="1" ht="13.5" x14ac:dyDescent="0.3"/>
    <row r="10883" customFormat="1" ht="13.5" x14ac:dyDescent="0.3"/>
    <row r="10884" customFormat="1" ht="13.5" x14ac:dyDescent="0.3"/>
    <row r="10885" customFormat="1" ht="13.5" x14ac:dyDescent="0.3"/>
    <row r="10886" customFormat="1" ht="13.5" x14ac:dyDescent="0.3"/>
    <row r="10887" customFormat="1" ht="13.5" x14ac:dyDescent="0.3"/>
    <row r="10888" customFormat="1" ht="13.5" x14ac:dyDescent="0.3"/>
    <row r="10889" customFormat="1" ht="13.5" x14ac:dyDescent="0.3"/>
    <row r="10890" customFormat="1" ht="13.5" x14ac:dyDescent="0.3"/>
    <row r="10891" customFormat="1" ht="13.5" x14ac:dyDescent="0.3"/>
    <row r="10892" customFormat="1" ht="13.5" x14ac:dyDescent="0.3"/>
    <row r="10893" customFormat="1" ht="13.5" x14ac:dyDescent="0.3"/>
    <row r="10894" customFormat="1" ht="13.5" x14ac:dyDescent="0.3"/>
    <row r="10895" customFormat="1" ht="13.5" x14ac:dyDescent="0.3"/>
    <row r="10896" customFormat="1" ht="13.5" x14ac:dyDescent="0.3"/>
    <row r="10897" customFormat="1" ht="13.5" x14ac:dyDescent="0.3"/>
    <row r="10898" customFormat="1" ht="13.5" x14ac:dyDescent="0.3"/>
    <row r="10899" customFormat="1" ht="13.5" x14ac:dyDescent="0.3"/>
    <row r="10900" customFormat="1" ht="13.5" x14ac:dyDescent="0.3"/>
    <row r="10901" customFormat="1" ht="13.5" x14ac:dyDescent="0.3"/>
    <row r="10902" customFormat="1" ht="13.5" x14ac:dyDescent="0.3"/>
    <row r="10903" customFormat="1" ht="13.5" x14ac:dyDescent="0.3"/>
    <row r="10904" customFormat="1" ht="13.5" x14ac:dyDescent="0.3"/>
    <row r="10905" customFormat="1" ht="13.5" x14ac:dyDescent="0.3"/>
    <row r="10906" customFormat="1" ht="13.5" x14ac:dyDescent="0.3"/>
    <row r="10907" customFormat="1" ht="13.5" x14ac:dyDescent="0.3"/>
    <row r="10908" customFormat="1" ht="13.5" x14ac:dyDescent="0.3"/>
    <row r="10909" customFormat="1" ht="13.5" x14ac:dyDescent="0.3"/>
    <row r="10910" customFormat="1" ht="13.5" x14ac:dyDescent="0.3"/>
    <row r="10911" customFormat="1" ht="13.5" x14ac:dyDescent="0.3"/>
    <row r="10912" customFormat="1" ht="13.5" x14ac:dyDescent="0.3"/>
    <row r="10913" customFormat="1" ht="13.5" x14ac:dyDescent="0.3"/>
    <row r="10914" customFormat="1" ht="13.5" x14ac:dyDescent="0.3"/>
    <row r="10915" customFormat="1" ht="13.5" x14ac:dyDescent="0.3"/>
    <row r="10916" customFormat="1" ht="13.5" x14ac:dyDescent="0.3"/>
    <row r="10917" customFormat="1" ht="13.5" x14ac:dyDescent="0.3"/>
    <row r="10918" customFormat="1" ht="13.5" x14ac:dyDescent="0.3"/>
    <row r="10919" customFormat="1" ht="13.5" x14ac:dyDescent="0.3"/>
    <row r="10920" customFormat="1" ht="13.5" x14ac:dyDescent="0.3"/>
    <row r="10921" customFormat="1" ht="13.5" x14ac:dyDescent="0.3"/>
    <row r="10922" customFormat="1" ht="13.5" x14ac:dyDescent="0.3"/>
    <row r="10923" customFormat="1" ht="13.5" x14ac:dyDescent="0.3"/>
    <row r="10924" customFormat="1" ht="13.5" x14ac:dyDescent="0.3"/>
    <row r="10925" customFormat="1" ht="13.5" x14ac:dyDescent="0.3"/>
    <row r="10926" customFormat="1" ht="13.5" x14ac:dyDescent="0.3"/>
    <row r="10927" customFormat="1" ht="13.5" x14ac:dyDescent="0.3"/>
    <row r="10928" customFormat="1" ht="13.5" x14ac:dyDescent="0.3"/>
    <row r="10929" customFormat="1" ht="13.5" x14ac:dyDescent="0.3"/>
    <row r="10930" customFormat="1" ht="13.5" x14ac:dyDescent="0.3"/>
    <row r="10931" customFormat="1" ht="13.5" x14ac:dyDescent="0.3"/>
    <row r="10932" customFormat="1" ht="13.5" x14ac:dyDescent="0.3"/>
    <row r="10933" customFormat="1" ht="13.5" x14ac:dyDescent="0.3"/>
    <row r="10934" customFormat="1" ht="13.5" x14ac:dyDescent="0.3"/>
    <row r="10935" customFormat="1" ht="13.5" x14ac:dyDescent="0.3"/>
    <row r="10936" customFormat="1" ht="13.5" x14ac:dyDescent="0.3"/>
    <row r="10937" customFormat="1" ht="13.5" x14ac:dyDescent="0.3"/>
    <row r="10938" customFormat="1" ht="13.5" x14ac:dyDescent="0.3"/>
    <row r="10939" customFormat="1" ht="13.5" x14ac:dyDescent="0.3"/>
    <row r="10940" customFormat="1" ht="13.5" x14ac:dyDescent="0.3"/>
    <row r="10941" customFormat="1" ht="13.5" x14ac:dyDescent="0.3"/>
    <row r="10942" customFormat="1" ht="13.5" x14ac:dyDescent="0.3"/>
    <row r="10943" customFormat="1" ht="13.5" x14ac:dyDescent="0.3"/>
    <row r="10944" customFormat="1" ht="13.5" x14ac:dyDescent="0.3"/>
    <row r="10945" customFormat="1" ht="13.5" x14ac:dyDescent="0.3"/>
    <row r="10946" customFormat="1" ht="13.5" x14ac:dyDescent="0.3"/>
    <row r="10947" customFormat="1" ht="13.5" x14ac:dyDescent="0.3"/>
    <row r="10948" customFormat="1" ht="13.5" x14ac:dyDescent="0.3"/>
    <row r="10949" customFormat="1" ht="13.5" x14ac:dyDescent="0.3"/>
    <row r="10950" customFormat="1" ht="13.5" x14ac:dyDescent="0.3"/>
    <row r="10951" customFormat="1" ht="13.5" x14ac:dyDescent="0.3"/>
    <row r="10952" customFormat="1" ht="13.5" x14ac:dyDescent="0.3"/>
    <row r="10953" customFormat="1" ht="13.5" x14ac:dyDescent="0.3"/>
    <row r="10954" customFormat="1" ht="13.5" x14ac:dyDescent="0.3"/>
    <row r="10955" customFormat="1" ht="13.5" x14ac:dyDescent="0.3"/>
    <row r="10956" customFormat="1" ht="13.5" x14ac:dyDescent="0.3"/>
    <row r="10957" customFormat="1" ht="13.5" x14ac:dyDescent="0.3"/>
    <row r="10958" customFormat="1" ht="13.5" x14ac:dyDescent="0.3"/>
    <row r="10959" customFormat="1" ht="13.5" x14ac:dyDescent="0.3"/>
    <row r="10960" customFormat="1" ht="13.5" x14ac:dyDescent="0.3"/>
    <row r="10961" customFormat="1" ht="13.5" x14ac:dyDescent="0.3"/>
    <row r="10962" customFormat="1" ht="13.5" x14ac:dyDescent="0.3"/>
    <row r="10963" customFormat="1" ht="13.5" x14ac:dyDescent="0.3"/>
    <row r="10964" customFormat="1" ht="13.5" x14ac:dyDescent="0.3"/>
    <row r="10965" customFormat="1" ht="13.5" x14ac:dyDescent="0.3"/>
    <row r="10966" customFormat="1" ht="13.5" x14ac:dyDescent="0.3"/>
    <row r="10967" customFormat="1" ht="13.5" x14ac:dyDescent="0.3"/>
    <row r="10968" customFormat="1" ht="13.5" x14ac:dyDescent="0.3"/>
    <row r="10969" customFormat="1" ht="13.5" x14ac:dyDescent="0.3"/>
    <row r="10970" customFormat="1" ht="13.5" x14ac:dyDescent="0.3"/>
    <row r="10971" customFormat="1" ht="13.5" x14ac:dyDescent="0.3"/>
    <row r="10972" customFormat="1" ht="13.5" x14ac:dyDescent="0.3"/>
    <row r="10973" customFormat="1" ht="13.5" x14ac:dyDescent="0.3"/>
    <row r="10974" customFormat="1" ht="13.5" x14ac:dyDescent="0.3"/>
    <row r="10975" customFormat="1" ht="13.5" x14ac:dyDescent="0.3"/>
    <row r="10976" customFormat="1" ht="13.5" x14ac:dyDescent="0.3"/>
    <row r="10977" customFormat="1" ht="13.5" x14ac:dyDescent="0.3"/>
    <row r="10978" customFormat="1" ht="13.5" x14ac:dyDescent="0.3"/>
    <row r="10979" customFormat="1" ht="13.5" x14ac:dyDescent="0.3"/>
    <row r="10980" customFormat="1" ht="13.5" x14ac:dyDescent="0.3"/>
    <row r="10981" customFormat="1" ht="13.5" x14ac:dyDescent="0.3"/>
    <row r="10982" customFormat="1" ht="13.5" x14ac:dyDescent="0.3"/>
    <row r="10983" customFormat="1" ht="13.5" x14ac:dyDescent="0.3"/>
    <row r="10984" customFormat="1" ht="13.5" x14ac:dyDescent="0.3"/>
    <row r="10985" customFormat="1" ht="13.5" x14ac:dyDescent="0.3"/>
    <row r="10986" customFormat="1" ht="13.5" x14ac:dyDescent="0.3"/>
    <row r="10987" customFormat="1" ht="13.5" x14ac:dyDescent="0.3"/>
    <row r="10988" customFormat="1" ht="13.5" x14ac:dyDescent="0.3"/>
    <row r="10989" customFormat="1" ht="13.5" x14ac:dyDescent="0.3"/>
    <row r="10990" customFormat="1" ht="13.5" x14ac:dyDescent="0.3"/>
    <row r="10991" customFormat="1" ht="13.5" x14ac:dyDescent="0.3"/>
    <row r="10992" customFormat="1" ht="13.5" x14ac:dyDescent="0.3"/>
    <row r="10993" customFormat="1" ht="13.5" x14ac:dyDescent="0.3"/>
    <row r="10994" customFormat="1" ht="13.5" x14ac:dyDescent="0.3"/>
    <row r="10995" customFormat="1" ht="13.5" x14ac:dyDescent="0.3"/>
    <row r="10996" customFormat="1" ht="13.5" x14ac:dyDescent="0.3"/>
    <row r="10997" customFormat="1" ht="13.5" x14ac:dyDescent="0.3"/>
    <row r="10998" customFormat="1" ht="13.5" x14ac:dyDescent="0.3"/>
    <row r="10999" customFormat="1" ht="13.5" x14ac:dyDescent="0.3"/>
    <row r="11000" customFormat="1" ht="13.5" x14ac:dyDescent="0.3"/>
    <row r="11001" customFormat="1" ht="13.5" x14ac:dyDescent="0.3"/>
    <row r="11002" customFormat="1" ht="13.5" x14ac:dyDescent="0.3"/>
    <row r="11003" customFormat="1" ht="13.5" x14ac:dyDescent="0.3"/>
    <row r="11004" customFormat="1" ht="13.5" x14ac:dyDescent="0.3"/>
    <row r="11005" customFormat="1" ht="13.5" x14ac:dyDescent="0.3"/>
    <row r="11006" customFormat="1" ht="13.5" x14ac:dyDescent="0.3"/>
    <row r="11007" customFormat="1" ht="13.5" x14ac:dyDescent="0.3"/>
    <row r="11008" customFormat="1" ht="13.5" x14ac:dyDescent="0.3"/>
    <row r="11009" customFormat="1" ht="13.5" x14ac:dyDescent="0.3"/>
    <row r="11010" customFormat="1" ht="13.5" x14ac:dyDescent="0.3"/>
    <row r="11011" customFormat="1" ht="13.5" x14ac:dyDescent="0.3"/>
    <row r="11012" customFormat="1" ht="13.5" x14ac:dyDescent="0.3"/>
    <row r="11013" customFormat="1" ht="13.5" x14ac:dyDescent="0.3"/>
    <row r="11014" customFormat="1" ht="13.5" x14ac:dyDescent="0.3"/>
    <row r="11015" customFormat="1" ht="13.5" x14ac:dyDescent="0.3"/>
    <row r="11016" customFormat="1" ht="13.5" x14ac:dyDescent="0.3"/>
    <row r="11017" customFormat="1" ht="13.5" x14ac:dyDescent="0.3"/>
    <row r="11018" customFormat="1" ht="13.5" x14ac:dyDescent="0.3"/>
    <row r="11019" customFormat="1" ht="13.5" x14ac:dyDescent="0.3"/>
    <row r="11020" customFormat="1" ht="13.5" x14ac:dyDescent="0.3"/>
    <row r="11021" customFormat="1" ht="13.5" x14ac:dyDescent="0.3"/>
    <row r="11022" customFormat="1" ht="13.5" x14ac:dyDescent="0.3"/>
    <row r="11023" customFormat="1" ht="13.5" x14ac:dyDescent="0.3"/>
    <row r="11024" customFormat="1" ht="13.5" x14ac:dyDescent="0.3"/>
    <row r="11025" customFormat="1" ht="13.5" x14ac:dyDescent="0.3"/>
    <row r="11026" customFormat="1" ht="13.5" x14ac:dyDescent="0.3"/>
    <row r="11027" customFormat="1" ht="13.5" x14ac:dyDescent="0.3"/>
    <row r="11028" customFormat="1" ht="13.5" x14ac:dyDescent="0.3"/>
    <row r="11029" customFormat="1" ht="13.5" x14ac:dyDescent="0.3"/>
    <row r="11030" customFormat="1" ht="13.5" x14ac:dyDescent="0.3"/>
    <row r="11031" customFormat="1" ht="13.5" x14ac:dyDescent="0.3"/>
    <row r="11032" customFormat="1" ht="13.5" x14ac:dyDescent="0.3"/>
    <row r="11033" customFormat="1" ht="13.5" x14ac:dyDescent="0.3"/>
    <row r="11034" customFormat="1" ht="13.5" x14ac:dyDescent="0.3"/>
    <row r="11035" customFormat="1" ht="13.5" x14ac:dyDescent="0.3"/>
    <row r="11036" customFormat="1" ht="13.5" x14ac:dyDescent="0.3"/>
    <row r="11037" customFormat="1" ht="13.5" x14ac:dyDescent="0.3"/>
    <row r="11038" customFormat="1" ht="13.5" x14ac:dyDescent="0.3"/>
    <row r="11039" customFormat="1" ht="13.5" x14ac:dyDescent="0.3"/>
    <row r="11040" customFormat="1" ht="13.5" x14ac:dyDescent="0.3"/>
    <row r="11041" customFormat="1" ht="13.5" x14ac:dyDescent="0.3"/>
    <row r="11042" customFormat="1" ht="13.5" x14ac:dyDescent="0.3"/>
    <row r="11043" customFormat="1" ht="13.5" x14ac:dyDescent="0.3"/>
    <row r="11044" customFormat="1" ht="13.5" x14ac:dyDescent="0.3"/>
    <row r="11045" customFormat="1" ht="13.5" x14ac:dyDescent="0.3"/>
    <row r="11046" customFormat="1" ht="13.5" x14ac:dyDescent="0.3"/>
    <row r="11047" customFormat="1" ht="13.5" x14ac:dyDescent="0.3"/>
    <row r="11048" customFormat="1" ht="13.5" x14ac:dyDescent="0.3"/>
    <row r="11049" customFormat="1" ht="13.5" x14ac:dyDescent="0.3"/>
    <row r="11050" customFormat="1" ht="13.5" x14ac:dyDescent="0.3"/>
    <row r="11051" customFormat="1" ht="13.5" x14ac:dyDescent="0.3"/>
    <row r="11052" customFormat="1" ht="13.5" x14ac:dyDescent="0.3"/>
    <row r="11053" customFormat="1" ht="13.5" x14ac:dyDescent="0.3"/>
    <row r="11054" customFormat="1" ht="13.5" x14ac:dyDescent="0.3"/>
    <row r="11055" customFormat="1" ht="13.5" x14ac:dyDescent="0.3"/>
    <row r="11056" customFormat="1" ht="13.5" x14ac:dyDescent="0.3"/>
    <row r="11057" customFormat="1" ht="13.5" x14ac:dyDescent="0.3"/>
    <row r="11058" customFormat="1" ht="13.5" x14ac:dyDescent="0.3"/>
    <row r="11059" customFormat="1" ht="13.5" x14ac:dyDescent="0.3"/>
    <row r="11060" customFormat="1" ht="13.5" x14ac:dyDescent="0.3"/>
    <row r="11061" customFormat="1" ht="13.5" x14ac:dyDescent="0.3"/>
    <row r="11062" customFormat="1" ht="13.5" x14ac:dyDescent="0.3"/>
    <row r="11063" customFormat="1" ht="13.5" x14ac:dyDescent="0.3"/>
    <row r="11064" customFormat="1" ht="13.5" x14ac:dyDescent="0.3"/>
    <row r="11065" customFormat="1" ht="13.5" x14ac:dyDescent="0.3"/>
    <row r="11066" customFormat="1" ht="13.5" x14ac:dyDescent="0.3"/>
    <row r="11067" customFormat="1" ht="13.5" x14ac:dyDescent="0.3"/>
    <row r="11068" customFormat="1" ht="13.5" x14ac:dyDescent="0.3"/>
    <row r="11069" customFormat="1" ht="13.5" x14ac:dyDescent="0.3"/>
    <row r="11070" customFormat="1" ht="13.5" x14ac:dyDescent="0.3"/>
    <row r="11071" customFormat="1" ht="13.5" x14ac:dyDescent="0.3"/>
    <row r="11072" customFormat="1" ht="13.5" x14ac:dyDescent="0.3"/>
    <row r="11073" customFormat="1" ht="13.5" x14ac:dyDescent="0.3"/>
    <row r="11074" customFormat="1" ht="13.5" x14ac:dyDescent="0.3"/>
    <row r="11075" customFormat="1" ht="13.5" x14ac:dyDescent="0.3"/>
    <row r="11076" customFormat="1" ht="13.5" x14ac:dyDescent="0.3"/>
    <row r="11077" customFormat="1" ht="13.5" x14ac:dyDescent="0.3"/>
    <row r="11078" customFormat="1" ht="13.5" x14ac:dyDescent="0.3"/>
    <row r="11079" customFormat="1" ht="13.5" x14ac:dyDescent="0.3"/>
    <row r="11080" customFormat="1" ht="13.5" x14ac:dyDescent="0.3"/>
    <row r="11081" customFormat="1" ht="13.5" x14ac:dyDescent="0.3"/>
    <row r="11082" customFormat="1" ht="13.5" x14ac:dyDescent="0.3"/>
    <row r="11083" customFormat="1" ht="13.5" x14ac:dyDescent="0.3"/>
    <row r="11084" customFormat="1" ht="13.5" x14ac:dyDescent="0.3"/>
    <row r="11085" customFormat="1" ht="13.5" x14ac:dyDescent="0.3"/>
    <row r="11086" customFormat="1" ht="13.5" x14ac:dyDescent="0.3"/>
    <row r="11087" customFormat="1" ht="13.5" x14ac:dyDescent="0.3"/>
    <row r="11088" customFormat="1" ht="13.5" x14ac:dyDescent="0.3"/>
    <row r="11089" customFormat="1" ht="13.5" x14ac:dyDescent="0.3"/>
    <row r="11090" customFormat="1" ht="13.5" x14ac:dyDescent="0.3"/>
    <row r="11091" customFormat="1" ht="13.5" x14ac:dyDescent="0.3"/>
    <row r="11092" customFormat="1" ht="13.5" x14ac:dyDescent="0.3"/>
    <row r="11093" customFormat="1" ht="13.5" x14ac:dyDescent="0.3"/>
    <row r="11094" customFormat="1" ht="13.5" x14ac:dyDescent="0.3"/>
    <row r="11095" customFormat="1" ht="13.5" x14ac:dyDescent="0.3"/>
    <row r="11096" customFormat="1" ht="13.5" x14ac:dyDescent="0.3"/>
    <row r="11097" customFormat="1" ht="13.5" x14ac:dyDescent="0.3"/>
    <row r="11098" customFormat="1" ht="13.5" x14ac:dyDescent="0.3"/>
    <row r="11099" customFormat="1" ht="13.5" x14ac:dyDescent="0.3"/>
    <row r="11100" customFormat="1" ht="13.5" x14ac:dyDescent="0.3"/>
    <row r="11101" customFormat="1" ht="13.5" x14ac:dyDescent="0.3"/>
    <row r="11102" customFormat="1" ht="13.5" x14ac:dyDescent="0.3"/>
    <row r="11103" customFormat="1" ht="13.5" x14ac:dyDescent="0.3"/>
    <row r="11104" customFormat="1" ht="13.5" x14ac:dyDescent="0.3"/>
    <row r="11105" customFormat="1" ht="13.5" x14ac:dyDescent="0.3"/>
    <row r="11106" customFormat="1" ht="13.5" x14ac:dyDescent="0.3"/>
    <row r="11107" customFormat="1" ht="13.5" x14ac:dyDescent="0.3"/>
    <row r="11108" customFormat="1" ht="13.5" x14ac:dyDescent="0.3"/>
    <row r="11109" customFormat="1" ht="13.5" x14ac:dyDescent="0.3"/>
    <row r="11110" customFormat="1" ht="13.5" x14ac:dyDescent="0.3"/>
    <row r="11111" customFormat="1" ht="13.5" x14ac:dyDescent="0.3"/>
    <row r="11112" customFormat="1" ht="13.5" x14ac:dyDescent="0.3"/>
    <row r="11113" customFormat="1" ht="13.5" x14ac:dyDescent="0.3"/>
    <row r="11114" customFormat="1" ht="13.5" x14ac:dyDescent="0.3"/>
    <row r="11115" customFormat="1" ht="13.5" x14ac:dyDescent="0.3"/>
    <row r="11116" customFormat="1" ht="13.5" x14ac:dyDescent="0.3"/>
    <row r="11117" customFormat="1" ht="13.5" x14ac:dyDescent="0.3"/>
    <row r="11118" customFormat="1" ht="13.5" x14ac:dyDescent="0.3"/>
    <row r="11119" customFormat="1" ht="13.5" x14ac:dyDescent="0.3"/>
    <row r="11120" customFormat="1" ht="13.5" x14ac:dyDescent="0.3"/>
    <row r="11121" customFormat="1" ht="13.5" x14ac:dyDescent="0.3"/>
    <row r="11122" customFormat="1" ht="13.5" x14ac:dyDescent="0.3"/>
    <row r="11123" customFormat="1" ht="13.5" x14ac:dyDescent="0.3"/>
    <row r="11124" customFormat="1" ht="13.5" x14ac:dyDescent="0.3"/>
    <row r="11125" customFormat="1" ht="13.5" x14ac:dyDescent="0.3"/>
    <row r="11126" customFormat="1" ht="13.5" x14ac:dyDescent="0.3"/>
    <row r="11127" customFormat="1" ht="13.5" x14ac:dyDescent="0.3"/>
    <row r="11128" customFormat="1" ht="13.5" x14ac:dyDescent="0.3"/>
    <row r="11129" customFormat="1" ht="13.5" x14ac:dyDescent="0.3"/>
    <row r="11130" customFormat="1" ht="13.5" x14ac:dyDescent="0.3"/>
    <row r="11131" customFormat="1" ht="13.5" x14ac:dyDescent="0.3"/>
    <row r="11132" customFormat="1" ht="13.5" x14ac:dyDescent="0.3"/>
    <row r="11133" customFormat="1" ht="13.5" x14ac:dyDescent="0.3"/>
    <row r="11134" customFormat="1" ht="13.5" x14ac:dyDescent="0.3"/>
    <row r="11135" customFormat="1" ht="13.5" x14ac:dyDescent="0.3"/>
    <row r="11136" customFormat="1" ht="13.5" x14ac:dyDescent="0.3"/>
    <row r="11137" customFormat="1" ht="13.5" x14ac:dyDescent="0.3"/>
    <row r="11138" customFormat="1" ht="13.5" x14ac:dyDescent="0.3"/>
    <row r="11139" customFormat="1" ht="13.5" x14ac:dyDescent="0.3"/>
    <row r="11140" customFormat="1" ht="13.5" x14ac:dyDescent="0.3"/>
    <row r="11141" customFormat="1" ht="13.5" x14ac:dyDescent="0.3"/>
    <row r="11142" customFormat="1" ht="13.5" x14ac:dyDescent="0.3"/>
    <row r="11143" customFormat="1" ht="13.5" x14ac:dyDescent="0.3"/>
    <row r="11144" customFormat="1" ht="13.5" x14ac:dyDescent="0.3"/>
    <row r="11145" customFormat="1" ht="13.5" x14ac:dyDescent="0.3"/>
    <row r="11146" customFormat="1" ht="13.5" x14ac:dyDescent="0.3"/>
    <row r="11147" customFormat="1" ht="13.5" x14ac:dyDescent="0.3"/>
    <row r="11148" customFormat="1" ht="13.5" x14ac:dyDescent="0.3"/>
    <row r="11149" customFormat="1" ht="13.5" x14ac:dyDescent="0.3"/>
    <row r="11150" customFormat="1" ht="13.5" x14ac:dyDescent="0.3"/>
    <row r="11151" customFormat="1" ht="13.5" x14ac:dyDescent="0.3"/>
    <row r="11152" customFormat="1" ht="13.5" x14ac:dyDescent="0.3"/>
    <row r="11153" customFormat="1" ht="13.5" x14ac:dyDescent="0.3"/>
    <row r="11154" customFormat="1" ht="13.5" x14ac:dyDescent="0.3"/>
    <row r="11155" customFormat="1" ht="13.5" x14ac:dyDescent="0.3"/>
    <row r="11156" customFormat="1" ht="13.5" x14ac:dyDescent="0.3"/>
    <row r="11157" customFormat="1" ht="13.5" x14ac:dyDescent="0.3"/>
    <row r="11158" customFormat="1" ht="13.5" x14ac:dyDescent="0.3"/>
    <row r="11159" customFormat="1" ht="13.5" x14ac:dyDescent="0.3"/>
    <row r="11160" customFormat="1" ht="13.5" x14ac:dyDescent="0.3"/>
    <row r="11161" customFormat="1" ht="13.5" x14ac:dyDescent="0.3"/>
    <row r="11162" customFormat="1" ht="13.5" x14ac:dyDescent="0.3"/>
    <row r="11163" customFormat="1" ht="13.5" x14ac:dyDescent="0.3"/>
    <row r="11164" customFormat="1" ht="13.5" x14ac:dyDescent="0.3"/>
    <row r="11165" customFormat="1" ht="13.5" x14ac:dyDescent="0.3"/>
    <row r="11166" customFormat="1" ht="13.5" x14ac:dyDescent="0.3"/>
    <row r="11167" customFormat="1" ht="13.5" x14ac:dyDescent="0.3"/>
    <row r="11168" customFormat="1" ht="13.5" x14ac:dyDescent="0.3"/>
    <row r="11169" customFormat="1" ht="13.5" x14ac:dyDescent="0.3"/>
    <row r="11170" customFormat="1" ht="13.5" x14ac:dyDescent="0.3"/>
    <row r="11171" customFormat="1" ht="13.5" x14ac:dyDescent="0.3"/>
    <row r="11172" customFormat="1" ht="13.5" x14ac:dyDescent="0.3"/>
    <row r="11173" customFormat="1" ht="13.5" x14ac:dyDescent="0.3"/>
    <row r="11174" customFormat="1" ht="13.5" x14ac:dyDescent="0.3"/>
    <row r="11175" customFormat="1" ht="13.5" x14ac:dyDescent="0.3"/>
    <row r="11176" customFormat="1" ht="13.5" x14ac:dyDescent="0.3"/>
    <row r="11177" customFormat="1" ht="13.5" x14ac:dyDescent="0.3"/>
    <row r="11178" customFormat="1" ht="13.5" x14ac:dyDescent="0.3"/>
    <row r="11179" customFormat="1" ht="13.5" x14ac:dyDescent="0.3"/>
    <row r="11180" customFormat="1" ht="13.5" x14ac:dyDescent="0.3"/>
    <row r="11181" customFormat="1" ht="13.5" x14ac:dyDescent="0.3"/>
    <row r="11182" customFormat="1" ht="13.5" x14ac:dyDescent="0.3"/>
    <row r="11183" customFormat="1" ht="13.5" x14ac:dyDescent="0.3"/>
    <row r="11184" customFormat="1" ht="13.5" x14ac:dyDescent="0.3"/>
    <row r="11185" customFormat="1" ht="13.5" x14ac:dyDescent="0.3"/>
    <row r="11186" customFormat="1" ht="13.5" x14ac:dyDescent="0.3"/>
    <row r="11187" customFormat="1" ht="13.5" x14ac:dyDescent="0.3"/>
    <row r="11188" customFormat="1" ht="13.5" x14ac:dyDescent="0.3"/>
    <row r="11189" customFormat="1" ht="13.5" x14ac:dyDescent="0.3"/>
    <row r="11190" customFormat="1" ht="13.5" x14ac:dyDescent="0.3"/>
    <row r="11191" customFormat="1" ht="13.5" x14ac:dyDescent="0.3"/>
    <row r="11192" customFormat="1" ht="13.5" x14ac:dyDescent="0.3"/>
    <row r="11193" customFormat="1" ht="13.5" x14ac:dyDescent="0.3"/>
    <row r="11194" customFormat="1" ht="13.5" x14ac:dyDescent="0.3"/>
    <row r="11195" customFormat="1" ht="13.5" x14ac:dyDescent="0.3"/>
    <row r="11196" customFormat="1" ht="13.5" x14ac:dyDescent="0.3"/>
    <row r="11197" customFormat="1" ht="13.5" x14ac:dyDescent="0.3"/>
    <row r="11198" customFormat="1" ht="13.5" x14ac:dyDescent="0.3"/>
    <row r="11199" customFormat="1" ht="13.5" x14ac:dyDescent="0.3"/>
    <row r="11200" customFormat="1" ht="13.5" x14ac:dyDescent="0.3"/>
    <row r="11201" customFormat="1" ht="13.5" x14ac:dyDescent="0.3"/>
    <row r="11202" customFormat="1" ht="13.5" x14ac:dyDescent="0.3"/>
    <row r="11203" customFormat="1" ht="13.5" x14ac:dyDescent="0.3"/>
    <row r="11204" customFormat="1" ht="13.5" x14ac:dyDescent="0.3"/>
    <row r="11205" customFormat="1" ht="13.5" x14ac:dyDescent="0.3"/>
    <row r="11206" customFormat="1" ht="13.5" x14ac:dyDescent="0.3"/>
    <row r="11207" customFormat="1" ht="13.5" x14ac:dyDescent="0.3"/>
    <row r="11208" customFormat="1" ht="13.5" x14ac:dyDescent="0.3"/>
    <row r="11209" customFormat="1" ht="13.5" x14ac:dyDescent="0.3"/>
    <row r="11210" customFormat="1" ht="13.5" x14ac:dyDescent="0.3"/>
    <row r="11211" customFormat="1" ht="13.5" x14ac:dyDescent="0.3"/>
    <row r="11212" customFormat="1" ht="13.5" x14ac:dyDescent="0.3"/>
    <row r="11213" customFormat="1" ht="13.5" x14ac:dyDescent="0.3"/>
    <row r="11214" customFormat="1" ht="13.5" x14ac:dyDescent="0.3"/>
    <row r="11215" customFormat="1" ht="13.5" x14ac:dyDescent="0.3"/>
    <row r="11216" customFormat="1" ht="13.5" x14ac:dyDescent="0.3"/>
    <row r="11217" customFormat="1" ht="13.5" x14ac:dyDescent="0.3"/>
    <row r="11218" customFormat="1" ht="13.5" x14ac:dyDescent="0.3"/>
    <row r="11219" customFormat="1" ht="13.5" x14ac:dyDescent="0.3"/>
    <row r="11220" customFormat="1" ht="13.5" x14ac:dyDescent="0.3"/>
    <row r="11221" customFormat="1" ht="13.5" x14ac:dyDescent="0.3"/>
    <row r="11222" customFormat="1" ht="13.5" x14ac:dyDescent="0.3"/>
    <row r="11223" customFormat="1" ht="13.5" x14ac:dyDescent="0.3"/>
    <row r="11224" customFormat="1" ht="13.5" x14ac:dyDescent="0.3"/>
    <row r="11225" customFormat="1" ht="13.5" x14ac:dyDescent="0.3"/>
    <row r="11226" customFormat="1" ht="13.5" x14ac:dyDescent="0.3"/>
    <row r="11227" customFormat="1" ht="13.5" x14ac:dyDescent="0.3"/>
    <row r="11228" customFormat="1" ht="13.5" x14ac:dyDescent="0.3"/>
    <row r="11229" customFormat="1" ht="13.5" x14ac:dyDescent="0.3"/>
    <row r="11230" customFormat="1" ht="13.5" x14ac:dyDescent="0.3"/>
    <row r="11231" customFormat="1" ht="13.5" x14ac:dyDescent="0.3"/>
    <row r="11232" customFormat="1" ht="13.5" x14ac:dyDescent="0.3"/>
    <row r="11233" customFormat="1" ht="13.5" x14ac:dyDescent="0.3"/>
    <row r="11234" customFormat="1" ht="13.5" x14ac:dyDescent="0.3"/>
    <row r="11235" customFormat="1" ht="13.5" x14ac:dyDescent="0.3"/>
    <row r="11236" customFormat="1" ht="13.5" x14ac:dyDescent="0.3"/>
    <row r="11237" customFormat="1" ht="13.5" x14ac:dyDescent="0.3"/>
    <row r="11238" customFormat="1" ht="13.5" x14ac:dyDescent="0.3"/>
    <row r="11239" customFormat="1" ht="13.5" x14ac:dyDescent="0.3"/>
    <row r="11240" customFormat="1" ht="13.5" x14ac:dyDescent="0.3"/>
    <row r="11241" customFormat="1" ht="13.5" x14ac:dyDescent="0.3"/>
    <row r="11242" customFormat="1" ht="13.5" x14ac:dyDescent="0.3"/>
    <row r="11243" customFormat="1" ht="13.5" x14ac:dyDescent="0.3"/>
    <row r="11244" customFormat="1" ht="13.5" x14ac:dyDescent="0.3"/>
    <row r="11245" customFormat="1" ht="13.5" x14ac:dyDescent="0.3"/>
    <row r="11246" customFormat="1" ht="13.5" x14ac:dyDescent="0.3"/>
    <row r="11247" customFormat="1" ht="13.5" x14ac:dyDescent="0.3"/>
    <row r="11248" customFormat="1" ht="13.5" x14ac:dyDescent="0.3"/>
    <row r="11249" customFormat="1" ht="13.5" x14ac:dyDescent="0.3"/>
    <row r="11250" customFormat="1" ht="13.5" x14ac:dyDescent="0.3"/>
    <row r="11251" customFormat="1" ht="13.5" x14ac:dyDescent="0.3"/>
    <row r="11252" customFormat="1" ht="13.5" x14ac:dyDescent="0.3"/>
    <row r="11253" customFormat="1" ht="13.5" x14ac:dyDescent="0.3"/>
    <row r="11254" customFormat="1" ht="13.5" x14ac:dyDescent="0.3"/>
    <row r="11255" customFormat="1" ht="13.5" x14ac:dyDescent="0.3"/>
    <row r="11256" customFormat="1" ht="13.5" x14ac:dyDescent="0.3"/>
    <row r="11257" customFormat="1" ht="13.5" x14ac:dyDescent="0.3"/>
    <row r="11258" customFormat="1" ht="13.5" x14ac:dyDescent="0.3"/>
    <row r="11259" customFormat="1" ht="13.5" x14ac:dyDescent="0.3"/>
    <row r="11260" customFormat="1" ht="13.5" x14ac:dyDescent="0.3"/>
    <row r="11261" customFormat="1" ht="13.5" x14ac:dyDescent="0.3"/>
    <row r="11262" customFormat="1" ht="13.5" x14ac:dyDescent="0.3"/>
    <row r="11263" customFormat="1" ht="13.5" x14ac:dyDescent="0.3"/>
    <row r="11264" customFormat="1" ht="13.5" x14ac:dyDescent="0.3"/>
    <row r="11265" customFormat="1" ht="13.5" x14ac:dyDescent="0.3"/>
    <row r="11266" customFormat="1" ht="13.5" x14ac:dyDescent="0.3"/>
    <row r="11267" customFormat="1" ht="13.5" x14ac:dyDescent="0.3"/>
    <row r="11268" customFormat="1" ht="13.5" x14ac:dyDescent="0.3"/>
    <row r="11269" customFormat="1" ht="13.5" x14ac:dyDescent="0.3"/>
    <row r="11270" customFormat="1" ht="13.5" x14ac:dyDescent="0.3"/>
    <row r="11271" customFormat="1" ht="13.5" x14ac:dyDescent="0.3"/>
    <row r="11272" customFormat="1" ht="13.5" x14ac:dyDescent="0.3"/>
    <row r="11273" customFormat="1" ht="13.5" x14ac:dyDescent="0.3"/>
    <row r="11274" customFormat="1" ht="13.5" x14ac:dyDescent="0.3"/>
    <row r="11275" customFormat="1" ht="13.5" x14ac:dyDescent="0.3"/>
    <row r="11276" customFormat="1" ht="13.5" x14ac:dyDescent="0.3"/>
    <row r="11277" customFormat="1" ht="13.5" x14ac:dyDescent="0.3"/>
    <row r="11278" customFormat="1" ht="13.5" x14ac:dyDescent="0.3"/>
    <row r="11279" customFormat="1" ht="13.5" x14ac:dyDescent="0.3"/>
    <row r="11280" customFormat="1" ht="13.5" x14ac:dyDescent="0.3"/>
    <row r="11281" customFormat="1" ht="13.5" x14ac:dyDescent="0.3"/>
    <row r="11282" customFormat="1" ht="13.5" x14ac:dyDescent="0.3"/>
    <row r="11283" customFormat="1" ht="13.5" x14ac:dyDescent="0.3"/>
    <row r="11284" customFormat="1" ht="13.5" x14ac:dyDescent="0.3"/>
    <row r="11285" customFormat="1" ht="13.5" x14ac:dyDescent="0.3"/>
    <row r="11286" customFormat="1" ht="13.5" x14ac:dyDescent="0.3"/>
    <row r="11287" customFormat="1" ht="13.5" x14ac:dyDescent="0.3"/>
    <row r="11288" customFormat="1" ht="13.5" x14ac:dyDescent="0.3"/>
    <row r="11289" customFormat="1" ht="13.5" x14ac:dyDescent="0.3"/>
    <row r="11290" customFormat="1" ht="13.5" x14ac:dyDescent="0.3"/>
    <row r="11291" customFormat="1" ht="13.5" x14ac:dyDescent="0.3"/>
    <row r="11292" customFormat="1" ht="13.5" x14ac:dyDescent="0.3"/>
    <row r="11293" customFormat="1" ht="13.5" x14ac:dyDescent="0.3"/>
    <row r="11294" customFormat="1" ht="13.5" x14ac:dyDescent="0.3"/>
    <row r="11295" customFormat="1" ht="13.5" x14ac:dyDescent="0.3"/>
    <row r="11296" customFormat="1" ht="13.5" x14ac:dyDescent="0.3"/>
    <row r="11297" customFormat="1" ht="13.5" x14ac:dyDescent="0.3"/>
    <row r="11298" customFormat="1" ht="13.5" x14ac:dyDescent="0.3"/>
    <row r="11299" customFormat="1" ht="13.5" x14ac:dyDescent="0.3"/>
    <row r="11300" customFormat="1" ht="13.5" x14ac:dyDescent="0.3"/>
    <row r="11301" customFormat="1" ht="13.5" x14ac:dyDescent="0.3"/>
    <row r="11302" customFormat="1" ht="13.5" x14ac:dyDescent="0.3"/>
    <row r="11303" customFormat="1" ht="13.5" x14ac:dyDescent="0.3"/>
    <row r="11304" customFormat="1" ht="13.5" x14ac:dyDescent="0.3"/>
    <row r="11305" customFormat="1" ht="13.5" x14ac:dyDescent="0.3"/>
    <row r="11306" customFormat="1" ht="13.5" x14ac:dyDescent="0.3"/>
    <row r="11307" customFormat="1" ht="13.5" x14ac:dyDescent="0.3"/>
    <row r="11308" customFormat="1" ht="13.5" x14ac:dyDescent="0.3"/>
    <row r="11309" customFormat="1" ht="13.5" x14ac:dyDescent="0.3"/>
    <row r="11310" customFormat="1" ht="13.5" x14ac:dyDescent="0.3"/>
    <row r="11311" customFormat="1" ht="13.5" x14ac:dyDescent="0.3"/>
    <row r="11312" customFormat="1" ht="13.5" x14ac:dyDescent="0.3"/>
    <row r="11313" customFormat="1" ht="13.5" x14ac:dyDescent="0.3"/>
    <row r="11314" customFormat="1" ht="13.5" x14ac:dyDescent="0.3"/>
    <row r="11315" customFormat="1" ht="13.5" x14ac:dyDescent="0.3"/>
    <row r="11316" customFormat="1" ht="13.5" x14ac:dyDescent="0.3"/>
    <row r="11317" customFormat="1" ht="13.5" x14ac:dyDescent="0.3"/>
    <row r="11318" customFormat="1" ht="13.5" x14ac:dyDescent="0.3"/>
    <row r="11319" customFormat="1" ht="13.5" x14ac:dyDescent="0.3"/>
    <row r="11320" customFormat="1" ht="13.5" x14ac:dyDescent="0.3"/>
    <row r="11321" customFormat="1" ht="13.5" x14ac:dyDescent="0.3"/>
    <row r="11322" customFormat="1" ht="13.5" x14ac:dyDescent="0.3"/>
    <row r="11323" customFormat="1" ht="13.5" x14ac:dyDescent="0.3"/>
    <row r="11324" customFormat="1" ht="13.5" x14ac:dyDescent="0.3"/>
    <row r="11325" customFormat="1" ht="13.5" x14ac:dyDescent="0.3"/>
    <row r="11326" customFormat="1" ht="13.5" x14ac:dyDescent="0.3"/>
    <row r="11327" customFormat="1" ht="13.5" x14ac:dyDescent="0.3"/>
    <row r="11328" customFormat="1" ht="13.5" x14ac:dyDescent="0.3"/>
    <row r="11329" customFormat="1" ht="13.5" x14ac:dyDescent="0.3"/>
    <row r="11330" customFormat="1" ht="13.5" x14ac:dyDescent="0.3"/>
    <row r="11331" customFormat="1" ht="13.5" x14ac:dyDescent="0.3"/>
    <row r="11332" customFormat="1" ht="13.5" x14ac:dyDescent="0.3"/>
    <row r="11333" customFormat="1" ht="13.5" x14ac:dyDescent="0.3"/>
    <row r="11334" customFormat="1" ht="13.5" x14ac:dyDescent="0.3"/>
    <row r="11335" customFormat="1" ht="13.5" x14ac:dyDescent="0.3"/>
    <row r="11336" customFormat="1" ht="13.5" x14ac:dyDescent="0.3"/>
    <row r="11337" customFormat="1" ht="13.5" x14ac:dyDescent="0.3"/>
    <row r="11338" customFormat="1" ht="13.5" x14ac:dyDescent="0.3"/>
    <row r="11339" customFormat="1" ht="13.5" x14ac:dyDescent="0.3"/>
    <row r="11340" customFormat="1" ht="13.5" x14ac:dyDescent="0.3"/>
    <row r="11341" customFormat="1" ht="13.5" x14ac:dyDescent="0.3"/>
    <row r="11342" customFormat="1" ht="13.5" x14ac:dyDescent="0.3"/>
    <row r="11343" customFormat="1" ht="13.5" x14ac:dyDescent="0.3"/>
    <row r="11344" customFormat="1" ht="13.5" x14ac:dyDescent="0.3"/>
    <row r="11345" customFormat="1" ht="13.5" x14ac:dyDescent="0.3"/>
    <row r="11346" customFormat="1" ht="13.5" x14ac:dyDescent="0.3"/>
    <row r="11347" customFormat="1" ht="13.5" x14ac:dyDescent="0.3"/>
    <row r="11348" customFormat="1" ht="13.5" x14ac:dyDescent="0.3"/>
    <row r="11349" customFormat="1" ht="13.5" x14ac:dyDescent="0.3"/>
    <row r="11350" customFormat="1" ht="13.5" x14ac:dyDescent="0.3"/>
    <row r="11351" customFormat="1" ht="13.5" x14ac:dyDescent="0.3"/>
    <row r="11352" customFormat="1" ht="13.5" x14ac:dyDescent="0.3"/>
    <row r="11353" customFormat="1" ht="13.5" x14ac:dyDescent="0.3"/>
    <row r="11354" customFormat="1" ht="13.5" x14ac:dyDescent="0.3"/>
    <row r="11355" customFormat="1" ht="13.5" x14ac:dyDescent="0.3"/>
    <row r="11356" customFormat="1" ht="13.5" x14ac:dyDescent="0.3"/>
    <row r="11357" customFormat="1" ht="13.5" x14ac:dyDescent="0.3"/>
    <row r="11358" customFormat="1" ht="13.5" x14ac:dyDescent="0.3"/>
    <row r="11359" customFormat="1" ht="13.5" x14ac:dyDescent="0.3"/>
    <row r="11360" customFormat="1" ht="13.5" x14ac:dyDescent="0.3"/>
    <row r="11361" customFormat="1" ht="13.5" x14ac:dyDescent="0.3"/>
    <row r="11362" customFormat="1" ht="13.5" x14ac:dyDescent="0.3"/>
    <row r="11363" customFormat="1" ht="13.5" x14ac:dyDescent="0.3"/>
    <row r="11364" customFormat="1" ht="13.5" x14ac:dyDescent="0.3"/>
    <row r="11365" customFormat="1" ht="13.5" x14ac:dyDescent="0.3"/>
    <row r="11366" customFormat="1" ht="13.5" x14ac:dyDescent="0.3"/>
    <row r="11367" customFormat="1" ht="13.5" x14ac:dyDescent="0.3"/>
    <row r="11368" customFormat="1" ht="13.5" x14ac:dyDescent="0.3"/>
    <row r="11369" customFormat="1" ht="13.5" x14ac:dyDescent="0.3"/>
    <row r="11370" customFormat="1" ht="13.5" x14ac:dyDescent="0.3"/>
    <row r="11371" customFormat="1" ht="13.5" x14ac:dyDescent="0.3"/>
    <row r="11372" customFormat="1" ht="13.5" x14ac:dyDescent="0.3"/>
    <row r="11373" customFormat="1" ht="13.5" x14ac:dyDescent="0.3"/>
    <row r="11374" customFormat="1" ht="13.5" x14ac:dyDescent="0.3"/>
    <row r="11375" customFormat="1" ht="13.5" x14ac:dyDescent="0.3"/>
    <row r="11376" customFormat="1" ht="13.5" x14ac:dyDescent="0.3"/>
    <row r="11377" customFormat="1" ht="13.5" x14ac:dyDescent="0.3"/>
    <row r="11378" customFormat="1" ht="13.5" x14ac:dyDescent="0.3"/>
    <row r="11379" customFormat="1" ht="13.5" x14ac:dyDescent="0.3"/>
    <row r="11380" customFormat="1" ht="13.5" x14ac:dyDescent="0.3"/>
    <row r="11381" customFormat="1" ht="13.5" x14ac:dyDescent="0.3"/>
    <row r="11382" customFormat="1" ht="13.5" x14ac:dyDescent="0.3"/>
    <row r="11383" customFormat="1" ht="13.5" x14ac:dyDescent="0.3"/>
    <row r="11384" customFormat="1" ht="13.5" x14ac:dyDescent="0.3"/>
    <row r="11385" customFormat="1" ht="13.5" x14ac:dyDescent="0.3"/>
    <row r="11386" customFormat="1" ht="13.5" x14ac:dyDescent="0.3"/>
    <row r="11387" customFormat="1" ht="13.5" x14ac:dyDescent="0.3"/>
    <row r="11388" customFormat="1" ht="13.5" x14ac:dyDescent="0.3"/>
    <row r="11389" customFormat="1" ht="13.5" x14ac:dyDescent="0.3"/>
    <row r="11390" customFormat="1" ht="13.5" x14ac:dyDescent="0.3"/>
    <row r="11391" customFormat="1" ht="13.5" x14ac:dyDescent="0.3"/>
    <row r="11392" customFormat="1" ht="13.5" x14ac:dyDescent="0.3"/>
    <row r="11393" customFormat="1" ht="13.5" x14ac:dyDescent="0.3"/>
    <row r="11394" customFormat="1" ht="13.5" x14ac:dyDescent="0.3"/>
    <row r="11395" customFormat="1" ht="13.5" x14ac:dyDescent="0.3"/>
    <row r="11396" customFormat="1" ht="13.5" x14ac:dyDescent="0.3"/>
    <row r="11397" customFormat="1" ht="13.5" x14ac:dyDescent="0.3"/>
    <row r="11398" customFormat="1" ht="13.5" x14ac:dyDescent="0.3"/>
    <row r="11399" customFormat="1" ht="13.5" x14ac:dyDescent="0.3"/>
    <row r="11400" customFormat="1" ht="13.5" x14ac:dyDescent="0.3"/>
    <row r="11401" customFormat="1" ht="13.5" x14ac:dyDescent="0.3"/>
    <row r="11402" customFormat="1" ht="13.5" x14ac:dyDescent="0.3"/>
    <row r="11403" customFormat="1" ht="13.5" x14ac:dyDescent="0.3"/>
    <row r="11404" customFormat="1" ht="13.5" x14ac:dyDescent="0.3"/>
    <row r="11405" customFormat="1" ht="13.5" x14ac:dyDescent="0.3"/>
    <row r="11406" customFormat="1" ht="13.5" x14ac:dyDescent="0.3"/>
    <row r="11407" customFormat="1" ht="13.5" x14ac:dyDescent="0.3"/>
    <row r="11408" customFormat="1" ht="13.5" x14ac:dyDescent="0.3"/>
    <row r="11409" customFormat="1" ht="13.5" x14ac:dyDescent="0.3"/>
    <row r="11410" customFormat="1" ht="13.5" x14ac:dyDescent="0.3"/>
    <row r="11411" customFormat="1" ht="13.5" x14ac:dyDescent="0.3"/>
    <row r="11412" customFormat="1" ht="13.5" x14ac:dyDescent="0.3"/>
    <row r="11413" customFormat="1" ht="13.5" x14ac:dyDescent="0.3"/>
    <row r="11414" customFormat="1" ht="13.5" x14ac:dyDescent="0.3"/>
    <row r="11415" customFormat="1" ht="13.5" x14ac:dyDescent="0.3"/>
    <row r="11416" customFormat="1" ht="13.5" x14ac:dyDescent="0.3"/>
    <row r="11417" customFormat="1" ht="13.5" x14ac:dyDescent="0.3"/>
    <row r="11418" customFormat="1" ht="13.5" x14ac:dyDescent="0.3"/>
    <row r="11419" customFormat="1" ht="13.5" x14ac:dyDescent="0.3"/>
    <row r="11420" customFormat="1" ht="13.5" x14ac:dyDescent="0.3"/>
    <row r="11421" customFormat="1" ht="13.5" x14ac:dyDescent="0.3"/>
    <row r="11422" customFormat="1" ht="13.5" x14ac:dyDescent="0.3"/>
    <row r="11423" customFormat="1" ht="13.5" x14ac:dyDescent="0.3"/>
    <row r="11424" customFormat="1" ht="13.5" x14ac:dyDescent="0.3"/>
    <row r="11425" customFormat="1" ht="13.5" x14ac:dyDescent="0.3"/>
    <row r="11426" customFormat="1" ht="13.5" x14ac:dyDescent="0.3"/>
    <row r="11427" customFormat="1" ht="13.5" x14ac:dyDescent="0.3"/>
    <row r="11428" customFormat="1" ht="13.5" x14ac:dyDescent="0.3"/>
    <row r="11429" customFormat="1" ht="13.5" x14ac:dyDescent="0.3"/>
    <row r="11430" customFormat="1" ht="13.5" x14ac:dyDescent="0.3"/>
    <row r="11431" customFormat="1" ht="13.5" x14ac:dyDescent="0.3"/>
    <row r="11432" customFormat="1" ht="13.5" x14ac:dyDescent="0.3"/>
    <row r="11433" customFormat="1" ht="13.5" x14ac:dyDescent="0.3"/>
    <row r="11434" customFormat="1" ht="13.5" x14ac:dyDescent="0.3"/>
    <row r="11435" customFormat="1" ht="13.5" x14ac:dyDescent="0.3"/>
    <row r="11436" customFormat="1" ht="13.5" x14ac:dyDescent="0.3"/>
    <row r="11437" customFormat="1" ht="13.5" x14ac:dyDescent="0.3"/>
    <row r="11438" customFormat="1" ht="13.5" x14ac:dyDescent="0.3"/>
    <row r="11439" customFormat="1" ht="13.5" x14ac:dyDescent="0.3"/>
    <row r="11440" customFormat="1" ht="13.5" x14ac:dyDescent="0.3"/>
    <row r="11441" customFormat="1" ht="13.5" x14ac:dyDescent="0.3"/>
    <row r="11442" customFormat="1" ht="13.5" x14ac:dyDescent="0.3"/>
    <row r="11443" customFormat="1" ht="13.5" x14ac:dyDescent="0.3"/>
    <row r="11444" customFormat="1" ht="13.5" x14ac:dyDescent="0.3"/>
    <row r="11445" customFormat="1" ht="13.5" x14ac:dyDescent="0.3"/>
    <row r="11446" customFormat="1" ht="13.5" x14ac:dyDescent="0.3"/>
    <row r="11447" customFormat="1" ht="13.5" x14ac:dyDescent="0.3"/>
    <row r="11448" customFormat="1" ht="13.5" x14ac:dyDescent="0.3"/>
    <row r="11449" customFormat="1" ht="13.5" x14ac:dyDescent="0.3"/>
    <row r="11450" customFormat="1" ht="13.5" x14ac:dyDescent="0.3"/>
    <row r="11451" customFormat="1" ht="13.5" x14ac:dyDescent="0.3"/>
    <row r="11452" customFormat="1" ht="13.5" x14ac:dyDescent="0.3"/>
    <row r="11453" customFormat="1" ht="13.5" x14ac:dyDescent="0.3"/>
    <row r="11454" customFormat="1" ht="13.5" x14ac:dyDescent="0.3"/>
    <row r="11455" customFormat="1" ht="13.5" x14ac:dyDescent="0.3"/>
    <row r="11456" customFormat="1" ht="13.5" x14ac:dyDescent="0.3"/>
    <row r="11457" customFormat="1" ht="13.5" x14ac:dyDescent="0.3"/>
    <row r="11458" customFormat="1" ht="13.5" x14ac:dyDescent="0.3"/>
    <row r="11459" customFormat="1" ht="13.5" x14ac:dyDescent="0.3"/>
    <row r="11460" customFormat="1" ht="13.5" x14ac:dyDescent="0.3"/>
    <row r="11461" customFormat="1" ht="13.5" x14ac:dyDescent="0.3"/>
    <row r="11462" customFormat="1" ht="13.5" x14ac:dyDescent="0.3"/>
    <row r="11463" customFormat="1" ht="13.5" x14ac:dyDescent="0.3"/>
    <row r="11464" customFormat="1" ht="13.5" x14ac:dyDescent="0.3"/>
    <row r="11465" customFormat="1" ht="13.5" x14ac:dyDescent="0.3"/>
    <row r="11466" customFormat="1" ht="13.5" x14ac:dyDescent="0.3"/>
    <row r="11467" customFormat="1" ht="13.5" x14ac:dyDescent="0.3"/>
    <row r="11468" customFormat="1" ht="13.5" x14ac:dyDescent="0.3"/>
    <row r="11469" customFormat="1" ht="13.5" x14ac:dyDescent="0.3"/>
    <row r="11470" customFormat="1" ht="13.5" x14ac:dyDescent="0.3"/>
    <row r="11471" customFormat="1" ht="13.5" x14ac:dyDescent="0.3"/>
    <row r="11472" customFormat="1" ht="13.5" x14ac:dyDescent="0.3"/>
    <row r="11473" customFormat="1" ht="13.5" x14ac:dyDescent="0.3"/>
    <row r="11474" customFormat="1" ht="13.5" x14ac:dyDescent="0.3"/>
    <row r="11475" customFormat="1" ht="13.5" x14ac:dyDescent="0.3"/>
    <row r="11476" customFormat="1" ht="13.5" x14ac:dyDescent="0.3"/>
    <row r="11477" customFormat="1" ht="13.5" x14ac:dyDescent="0.3"/>
    <row r="11478" customFormat="1" ht="13.5" x14ac:dyDescent="0.3"/>
    <row r="11479" customFormat="1" ht="13.5" x14ac:dyDescent="0.3"/>
    <row r="11480" customFormat="1" ht="13.5" x14ac:dyDescent="0.3"/>
    <row r="11481" customFormat="1" ht="13.5" x14ac:dyDescent="0.3"/>
    <row r="11482" customFormat="1" ht="13.5" x14ac:dyDescent="0.3"/>
    <row r="11483" customFormat="1" ht="13.5" x14ac:dyDescent="0.3"/>
    <row r="11484" customFormat="1" ht="13.5" x14ac:dyDescent="0.3"/>
    <row r="11485" customFormat="1" ht="13.5" x14ac:dyDescent="0.3"/>
    <row r="11486" customFormat="1" ht="13.5" x14ac:dyDescent="0.3"/>
    <row r="11487" customFormat="1" ht="13.5" x14ac:dyDescent="0.3"/>
    <row r="11488" customFormat="1" ht="13.5" x14ac:dyDescent="0.3"/>
    <row r="11489" customFormat="1" ht="13.5" x14ac:dyDescent="0.3"/>
    <row r="11490" customFormat="1" ht="13.5" x14ac:dyDescent="0.3"/>
    <row r="11491" customFormat="1" ht="13.5" x14ac:dyDescent="0.3"/>
    <row r="11492" customFormat="1" ht="13.5" x14ac:dyDescent="0.3"/>
    <row r="11493" customFormat="1" ht="13.5" x14ac:dyDescent="0.3"/>
    <row r="11494" customFormat="1" ht="13.5" x14ac:dyDescent="0.3"/>
    <row r="11495" customFormat="1" ht="13.5" x14ac:dyDescent="0.3"/>
    <row r="11496" customFormat="1" ht="13.5" x14ac:dyDescent="0.3"/>
    <row r="11497" customFormat="1" ht="13.5" x14ac:dyDescent="0.3"/>
    <row r="11498" customFormat="1" ht="13.5" x14ac:dyDescent="0.3"/>
    <row r="11499" customFormat="1" ht="13.5" x14ac:dyDescent="0.3"/>
    <row r="11500" customFormat="1" ht="13.5" x14ac:dyDescent="0.3"/>
    <row r="11501" customFormat="1" ht="13.5" x14ac:dyDescent="0.3"/>
    <row r="11502" customFormat="1" ht="13.5" x14ac:dyDescent="0.3"/>
    <row r="11503" customFormat="1" ht="13.5" x14ac:dyDescent="0.3"/>
    <row r="11504" customFormat="1" ht="13.5" x14ac:dyDescent="0.3"/>
    <row r="11505" customFormat="1" ht="13.5" x14ac:dyDescent="0.3"/>
    <row r="11506" customFormat="1" ht="13.5" x14ac:dyDescent="0.3"/>
    <row r="11507" customFormat="1" ht="13.5" x14ac:dyDescent="0.3"/>
    <row r="11508" customFormat="1" ht="13.5" x14ac:dyDescent="0.3"/>
    <row r="11509" customFormat="1" ht="13.5" x14ac:dyDescent="0.3"/>
    <row r="11510" customFormat="1" ht="13.5" x14ac:dyDescent="0.3"/>
    <row r="11511" customFormat="1" ht="13.5" x14ac:dyDescent="0.3"/>
    <row r="11512" customFormat="1" ht="13.5" x14ac:dyDescent="0.3"/>
    <row r="11513" customFormat="1" ht="13.5" x14ac:dyDescent="0.3"/>
    <row r="11514" customFormat="1" ht="13.5" x14ac:dyDescent="0.3"/>
    <row r="11515" customFormat="1" ht="13.5" x14ac:dyDescent="0.3"/>
    <row r="11516" customFormat="1" ht="13.5" x14ac:dyDescent="0.3"/>
    <row r="11517" customFormat="1" ht="13.5" x14ac:dyDescent="0.3"/>
    <row r="11518" customFormat="1" ht="13.5" x14ac:dyDescent="0.3"/>
    <row r="11519" customFormat="1" ht="13.5" x14ac:dyDescent="0.3"/>
    <row r="11520" customFormat="1" ht="13.5" x14ac:dyDescent="0.3"/>
    <row r="11521" customFormat="1" ht="13.5" x14ac:dyDescent="0.3"/>
    <row r="11522" customFormat="1" ht="13.5" x14ac:dyDescent="0.3"/>
    <row r="11523" customFormat="1" ht="13.5" x14ac:dyDescent="0.3"/>
    <row r="11524" customFormat="1" ht="13.5" x14ac:dyDescent="0.3"/>
    <row r="11525" customFormat="1" ht="13.5" x14ac:dyDescent="0.3"/>
    <row r="11526" customFormat="1" ht="13.5" x14ac:dyDescent="0.3"/>
    <row r="11527" customFormat="1" ht="13.5" x14ac:dyDescent="0.3"/>
    <row r="11528" customFormat="1" ht="13.5" x14ac:dyDescent="0.3"/>
    <row r="11529" customFormat="1" ht="13.5" x14ac:dyDescent="0.3"/>
    <row r="11530" customFormat="1" ht="13.5" x14ac:dyDescent="0.3"/>
    <row r="11531" customFormat="1" ht="13.5" x14ac:dyDescent="0.3"/>
    <row r="11532" customFormat="1" ht="13.5" x14ac:dyDescent="0.3"/>
    <row r="11533" customFormat="1" ht="13.5" x14ac:dyDescent="0.3"/>
    <row r="11534" customFormat="1" ht="13.5" x14ac:dyDescent="0.3"/>
    <row r="11535" customFormat="1" ht="13.5" x14ac:dyDescent="0.3"/>
    <row r="11536" customFormat="1" ht="13.5" x14ac:dyDescent="0.3"/>
    <row r="11537" customFormat="1" ht="13.5" x14ac:dyDescent="0.3"/>
    <row r="11538" customFormat="1" ht="13.5" x14ac:dyDescent="0.3"/>
    <row r="11539" customFormat="1" ht="13.5" x14ac:dyDescent="0.3"/>
    <row r="11540" customFormat="1" ht="13.5" x14ac:dyDescent="0.3"/>
    <row r="11541" customFormat="1" ht="13.5" x14ac:dyDescent="0.3"/>
    <row r="11542" customFormat="1" ht="13.5" x14ac:dyDescent="0.3"/>
    <row r="11543" customFormat="1" ht="13.5" x14ac:dyDescent="0.3"/>
    <row r="11544" customFormat="1" ht="13.5" x14ac:dyDescent="0.3"/>
    <row r="11545" customFormat="1" ht="13.5" x14ac:dyDescent="0.3"/>
    <row r="11546" customFormat="1" ht="13.5" x14ac:dyDescent="0.3"/>
    <row r="11547" customFormat="1" ht="13.5" x14ac:dyDescent="0.3"/>
    <row r="11548" customFormat="1" ht="13.5" x14ac:dyDescent="0.3"/>
    <row r="11549" customFormat="1" ht="13.5" x14ac:dyDescent="0.3"/>
    <row r="11550" customFormat="1" ht="13.5" x14ac:dyDescent="0.3"/>
    <row r="11551" customFormat="1" ht="13.5" x14ac:dyDescent="0.3"/>
    <row r="11552" customFormat="1" ht="13.5" x14ac:dyDescent="0.3"/>
    <row r="11553" customFormat="1" ht="13.5" x14ac:dyDescent="0.3"/>
    <row r="11554" customFormat="1" ht="13.5" x14ac:dyDescent="0.3"/>
    <row r="11555" customFormat="1" ht="13.5" x14ac:dyDescent="0.3"/>
    <row r="11556" customFormat="1" ht="13.5" x14ac:dyDescent="0.3"/>
    <row r="11557" customFormat="1" ht="13.5" x14ac:dyDescent="0.3"/>
    <row r="11558" customFormat="1" ht="13.5" x14ac:dyDescent="0.3"/>
    <row r="11559" customFormat="1" ht="13.5" x14ac:dyDescent="0.3"/>
    <row r="11560" customFormat="1" ht="13.5" x14ac:dyDescent="0.3"/>
    <row r="11561" customFormat="1" ht="13.5" x14ac:dyDescent="0.3"/>
    <row r="11562" customFormat="1" ht="13.5" x14ac:dyDescent="0.3"/>
    <row r="11563" customFormat="1" ht="13.5" x14ac:dyDescent="0.3"/>
    <row r="11564" customFormat="1" ht="13.5" x14ac:dyDescent="0.3"/>
    <row r="11565" customFormat="1" ht="13.5" x14ac:dyDescent="0.3"/>
    <row r="11566" customFormat="1" ht="13.5" x14ac:dyDescent="0.3"/>
    <row r="11567" customFormat="1" ht="13.5" x14ac:dyDescent="0.3"/>
    <row r="11568" customFormat="1" ht="13.5" x14ac:dyDescent="0.3"/>
    <row r="11569" customFormat="1" ht="13.5" x14ac:dyDescent="0.3"/>
    <row r="11570" customFormat="1" ht="13.5" x14ac:dyDescent="0.3"/>
    <row r="11571" customFormat="1" ht="13.5" x14ac:dyDescent="0.3"/>
    <row r="11572" customFormat="1" ht="13.5" x14ac:dyDescent="0.3"/>
    <row r="11573" customFormat="1" ht="13.5" x14ac:dyDescent="0.3"/>
    <row r="11574" customFormat="1" ht="13.5" x14ac:dyDescent="0.3"/>
    <row r="11575" customFormat="1" ht="13.5" x14ac:dyDescent="0.3"/>
    <row r="11576" customFormat="1" ht="13.5" x14ac:dyDescent="0.3"/>
    <row r="11577" customFormat="1" ht="13.5" x14ac:dyDescent="0.3"/>
    <row r="11578" customFormat="1" ht="13.5" x14ac:dyDescent="0.3"/>
    <row r="11579" customFormat="1" ht="13.5" x14ac:dyDescent="0.3"/>
    <row r="11580" customFormat="1" ht="13.5" x14ac:dyDescent="0.3"/>
    <row r="11581" customFormat="1" ht="13.5" x14ac:dyDescent="0.3"/>
    <row r="11582" customFormat="1" ht="13.5" x14ac:dyDescent="0.3"/>
    <row r="11583" customFormat="1" ht="13.5" x14ac:dyDescent="0.3"/>
    <row r="11584" customFormat="1" ht="13.5" x14ac:dyDescent="0.3"/>
    <row r="11585" customFormat="1" ht="13.5" x14ac:dyDescent="0.3"/>
    <row r="11586" customFormat="1" ht="13.5" x14ac:dyDescent="0.3"/>
    <row r="11587" customFormat="1" ht="13.5" x14ac:dyDescent="0.3"/>
    <row r="11588" customFormat="1" ht="13.5" x14ac:dyDescent="0.3"/>
    <row r="11589" customFormat="1" ht="13.5" x14ac:dyDescent="0.3"/>
    <row r="11590" customFormat="1" ht="13.5" x14ac:dyDescent="0.3"/>
    <row r="11591" customFormat="1" ht="13.5" x14ac:dyDescent="0.3"/>
    <row r="11592" customFormat="1" ht="13.5" x14ac:dyDescent="0.3"/>
    <row r="11593" customFormat="1" ht="13.5" x14ac:dyDescent="0.3"/>
    <row r="11594" customFormat="1" ht="13.5" x14ac:dyDescent="0.3"/>
    <row r="11595" customFormat="1" ht="13.5" x14ac:dyDescent="0.3"/>
    <row r="11596" customFormat="1" ht="13.5" x14ac:dyDescent="0.3"/>
    <row r="11597" customFormat="1" ht="13.5" x14ac:dyDescent="0.3"/>
    <row r="11598" customFormat="1" ht="13.5" x14ac:dyDescent="0.3"/>
    <row r="11599" customFormat="1" ht="13.5" x14ac:dyDescent="0.3"/>
    <row r="11600" customFormat="1" ht="13.5" x14ac:dyDescent="0.3"/>
    <row r="11601" customFormat="1" ht="13.5" x14ac:dyDescent="0.3"/>
    <row r="11602" customFormat="1" ht="13.5" x14ac:dyDescent="0.3"/>
    <row r="11603" customFormat="1" ht="13.5" x14ac:dyDescent="0.3"/>
    <row r="11604" customFormat="1" ht="13.5" x14ac:dyDescent="0.3"/>
    <row r="11605" customFormat="1" ht="13.5" x14ac:dyDescent="0.3"/>
    <row r="11606" customFormat="1" ht="13.5" x14ac:dyDescent="0.3"/>
    <row r="11607" customFormat="1" ht="13.5" x14ac:dyDescent="0.3"/>
    <row r="11608" customFormat="1" ht="13.5" x14ac:dyDescent="0.3"/>
    <row r="11609" customFormat="1" ht="13.5" x14ac:dyDescent="0.3"/>
    <row r="11610" customFormat="1" ht="13.5" x14ac:dyDescent="0.3"/>
    <row r="11611" customFormat="1" ht="13.5" x14ac:dyDescent="0.3"/>
    <row r="11612" customFormat="1" ht="13.5" x14ac:dyDescent="0.3"/>
    <row r="11613" customFormat="1" ht="13.5" x14ac:dyDescent="0.3"/>
    <row r="11614" customFormat="1" ht="13.5" x14ac:dyDescent="0.3"/>
    <row r="11615" customFormat="1" ht="13.5" x14ac:dyDescent="0.3"/>
    <row r="11616" customFormat="1" ht="13.5" x14ac:dyDescent="0.3"/>
    <row r="11617" customFormat="1" ht="13.5" x14ac:dyDescent="0.3"/>
    <row r="11618" customFormat="1" ht="13.5" x14ac:dyDescent="0.3"/>
    <row r="11619" customFormat="1" ht="13.5" x14ac:dyDescent="0.3"/>
    <row r="11620" customFormat="1" ht="13.5" x14ac:dyDescent="0.3"/>
    <row r="11621" customFormat="1" ht="13.5" x14ac:dyDescent="0.3"/>
    <row r="11622" customFormat="1" ht="13.5" x14ac:dyDescent="0.3"/>
    <row r="11623" customFormat="1" ht="13.5" x14ac:dyDescent="0.3"/>
    <row r="11624" customFormat="1" ht="13.5" x14ac:dyDescent="0.3"/>
    <row r="11625" customFormat="1" ht="13.5" x14ac:dyDescent="0.3"/>
    <row r="11626" customFormat="1" ht="13.5" x14ac:dyDescent="0.3"/>
    <row r="11627" customFormat="1" ht="13.5" x14ac:dyDescent="0.3"/>
    <row r="11628" customFormat="1" ht="13.5" x14ac:dyDescent="0.3"/>
    <row r="11629" customFormat="1" ht="13.5" x14ac:dyDescent="0.3"/>
    <row r="11630" customFormat="1" ht="13.5" x14ac:dyDescent="0.3"/>
    <row r="11631" customFormat="1" ht="13.5" x14ac:dyDescent="0.3"/>
    <row r="11632" customFormat="1" ht="13.5" x14ac:dyDescent="0.3"/>
    <row r="11633" customFormat="1" ht="13.5" x14ac:dyDescent="0.3"/>
    <row r="11634" customFormat="1" ht="13.5" x14ac:dyDescent="0.3"/>
    <row r="11635" customFormat="1" ht="13.5" x14ac:dyDescent="0.3"/>
    <row r="11636" customFormat="1" ht="13.5" x14ac:dyDescent="0.3"/>
    <row r="11637" customFormat="1" ht="13.5" x14ac:dyDescent="0.3"/>
    <row r="11638" customFormat="1" ht="13.5" x14ac:dyDescent="0.3"/>
    <row r="11639" customFormat="1" ht="13.5" x14ac:dyDescent="0.3"/>
    <row r="11640" customFormat="1" ht="13.5" x14ac:dyDescent="0.3"/>
    <row r="11641" customFormat="1" ht="13.5" x14ac:dyDescent="0.3"/>
    <row r="11642" customFormat="1" ht="13.5" x14ac:dyDescent="0.3"/>
    <row r="11643" customFormat="1" ht="13.5" x14ac:dyDescent="0.3"/>
    <row r="11644" customFormat="1" ht="13.5" x14ac:dyDescent="0.3"/>
    <row r="11645" customFormat="1" ht="13.5" x14ac:dyDescent="0.3"/>
    <row r="11646" customFormat="1" ht="13.5" x14ac:dyDescent="0.3"/>
    <row r="11647" customFormat="1" ht="13.5" x14ac:dyDescent="0.3"/>
    <row r="11648" customFormat="1" ht="13.5" x14ac:dyDescent="0.3"/>
    <row r="11649" customFormat="1" ht="13.5" x14ac:dyDescent="0.3"/>
    <row r="11650" customFormat="1" ht="13.5" x14ac:dyDescent="0.3"/>
    <row r="11651" customFormat="1" ht="13.5" x14ac:dyDescent="0.3"/>
    <row r="11652" customFormat="1" ht="13.5" x14ac:dyDescent="0.3"/>
    <row r="11653" customFormat="1" ht="13.5" x14ac:dyDescent="0.3"/>
    <row r="11654" customFormat="1" ht="13.5" x14ac:dyDescent="0.3"/>
    <row r="11655" customFormat="1" ht="13.5" x14ac:dyDescent="0.3"/>
    <row r="11656" customFormat="1" ht="13.5" x14ac:dyDescent="0.3"/>
    <row r="11657" customFormat="1" ht="13.5" x14ac:dyDescent="0.3"/>
    <row r="11658" customFormat="1" ht="13.5" x14ac:dyDescent="0.3"/>
    <row r="11659" customFormat="1" ht="13.5" x14ac:dyDescent="0.3"/>
    <row r="11660" customFormat="1" ht="13.5" x14ac:dyDescent="0.3"/>
    <row r="11661" customFormat="1" ht="13.5" x14ac:dyDescent="0.3"/>
    <row r="11662" customFormat="1" ht="13.5" x14ac:dyDescent="0.3"/>
    <row r="11663" customFormat="1" ht="13.5" x14ac:dyDescent="0.3"/>
    <row r="11664" customFormat="1" ht="13.5" x14ac:dyDescent="0.3"/>
    <row r="11665" customFormat="1" ht="13.5" x14ac:dyDescent="0.3"/>
    <row r="11666" customFormat="1" ht="13.5" x14ac:dyDescent="0.3"/>
    <row r="11667" customFormat="1" ht="13.5" x14ac:dyDescent="0.3"/>
    <row r="11668" customFormat="1" ht="13.5" x14ac:dyDescent="0.3"/>
    <row r="11669" customFormat="1" ht="13.5" x14ac:dyDescent="0.3"/>
    <row r="11670" customFormat="1" ht="13.5" x14ac:dyDescent="0.3"/>
    <row r="11671" customFormat="1" ht="13.5" x14ac:dyDescent="0.3"/>
    <row r="11672" customFormat="1" ht="13.5" x14ac:dyDescent="0.3"/>
    <row r="11673" customFormat="1" ht="13.5" x14ac:dyDescent="0.3"/>
    <row r="11674" customFormat="1" ht="13.5" x14ac:dyDescent="0.3"/>
    <row r="11675" customFormat="1" ht="13.5" x14ac:dyDescent="0.3"/>
    <row r="11676" customFormat="1" ht="13.5" x14ac:dyDescent="0.3"/>
    <row r="11677" customFormat="1" ht="13.5" x14ac:dyDescent="0.3"/>
    <row r="11678" customFormat="1" ht="13.5" x14ac:dyDescent="0.3"/>
    <row r="11679" customFormat="1" ht="13.5" x14ac:dyDescent="0.3"/>
    <row r="11680" customFormat="1" ht="13.5" x14ac:dyDescent="0.3"/>
    <row r="11681" customFormat="1" ht="13.5" x14ac:dyDescent="0.3"/>
    <row r="11682" customFormat="1" ht="13.5" x14ac:dyDescent="0.3"/>
    <row r="11683" customFormat="1" ht="13.5" x14ac:dyDescent="0.3"/>
    <row r="11684" customFormat="1" ht="13.5" x14ac:dyDescent="0.3"/>
    <row r="11685" customFormat="1" ht="13.5" x14ac:dyDescent="0.3"/>
    <row r="11686" customFormat="1" ht="13.5" x14ac:dyDescent="0.3"/>
    <row r="11687" customFormat="1" ht="13.5" x14ac:dyDescent="0.3"/>
    <row r="11688" customFormat="1" ht="13.5" x14ac:dyDescent="0.3"/>
    <row r="11689" customFormat="1" ht="13.5" x14ac:dyDescent="0.3"/>
    <row r="11690" customFormat="1" ht="13.5" x14ac:dyDescent="0.3"/>
    <row r="11691" customFormat="1" ht="13.5" x14ac:dyDescent="0.3"/>
    <row r="11692" customFormat="1" ht="13.5" x14ac:dyDescent="0.3"/>
    <row r="11693" customFormat="1" ht="13.5" x14ac:dyDescent="0.3"/>
    <row r="11694" customFormat="1" ht="13.5" x14ac:dyDescent="0.3"/>
    <row r="11695" customFormat="1" ht="13.5" x14ac:dyDescent="0.3"/>
    <row r="11696" customFormat="1" ht="13.5" x14ac:dyDescent="0.3"/>
    <row r="11697" customFormat="1" ht="13.5" x14ac:dyDescent="0.3"/>
    <row r="11698" customFormat="1" ht="13.5" x14ac:dyDescent="0.3"/>
    <row r="11699" customFormat="1" ht="13.5" x14ac:dyDescent="0.3"/>
    <row r="11700" customFormat="1" ht="13.5" x14ac:dyDescent="0.3"/>
    <row r="11701" customFormat="1" ht="13.5" x14ac:dyDescent="0.3"/>
    <row r="11702" customFormat="1" ht="13.5" x14ac:dyDescent="0.3"/>
    <row r="11703" customFormat="1" ht="13.5" x14ac:dyDescent="0.3"/>
    <row r="11704" customFormat="1" ht="13.5" x14ac:dyDescent="0.3"/>
    <row r="11705" customFormat="1" ht="13.5" x14ac:dyDescent="0.3"/>
    <row r="11706" customFormat="1" ht="13.5" x14ac:dyDescent="0.3"/>
    <row r="11707" customFormat="1" ht="13.5" x14ac:dyDescent="0.3"/>
    <row r="11708" customFormat="1" ht="13.5" x14ac:dyDescent="0.3"/>
    <row r="11709" customFormat="1" ht="13.5" x14ac:dyDescent="0.3"/>
    <row r="11710" customFormat="1" ht="13.5" x14ac:dyDescent="0.3"/>
    <row r="11711" customFormat="1" ht="13.5" x14ac:dyDescent="0.3"/>
    <row r="11712" customFormat="1" ht="13.5" x14ac:dyDescent="0.3"/>
    <row r="11713" customFormat="1" ht="13.5" x14ac:dyDescent="0.3"/>
    <row r="11714" customFormat="1" ht="13.5" x14ac:dyDescent="0.3"/>
    <row r="11715" customFormat="1" ht="13.5" x14ac:dyDescent="0.3"/>
    <row r="11716" customFormat="1" ht="13.5" x14ac:dyDescent="0.3"/>
    <row r="11717" customFormat="1" ht="13.5" x14ac:dyDescent="0.3"/>
    <row r="11718" customFormat="1" ht="13.5" x14ac:dyDescent="0.3"/>
    <row r="11719" customFormat="1" ht="13.5" x14ac:dyDescent="0.3"/>
    <row r="11720" customFormat="1" ht="13.5" x14ac:dyDescent="0.3"/>
    <row r="11721" customFormat="1" ht="13.5" x14ac:dyDescent="0.3"/>
    <row r="11722" customFormat="1" ht="13.5" x14ac:dyDescent="0.3"/>
    <row r="11723" customFormat="1" ht="13.5" x14ac:dyDescent="0.3"/>
    <row r="11724" customFormat="1" ht="13.5" x14ac:dyDescent="0.3"/>
    <row r="11725" customFormat="1" ht="13.5" x14ac:dyDescent="0.3"/>
    <row r="11726" customFormat="1" ht="13.5" x14ac:dyDescent="0.3"/>
    <row r="11727" customFormat="1" ht="13.5" x14ac:dyDescent="0.3"/>
    <row r="11728" customFormat="1" ht="13.5" x14ac:dyDescent="0.3"/>
    <row r="11729" customFormat="1" ht="13.5" x14ac:dyDescent="0.3"/>
    <row r="11730" customFormat="1" ht="13.5" x14ac:dyDescent="0.3"/>
    <row r="11731" customFormat="1" ht="13.5" x14ac:dyDescent="0.3"/>
    <row r="11732" customFormat="1" ht="13.5" x14ac:dyDescent="0.3"/>
    <row r="11733" customFormat="1" ht="13.5" x14ac:dyDescent="0.3"/>
    <row r="11734" customFormat="1" ht="13.5" x14ac:dyDescent="0.3"/>
    <row r="11735" customFormat="1" ht="13.5" x14ac:dyDescent="0.3"/>
    <row r="11736" customFormat="1" ht="13.5" x14ac:dyDescent="0.3"/>
    <row r="11737" customFormat="1" ht="13.5" x14ac:dyDescent="0.3"/>
    <row r="11738" customFormat="1" ht="13.5" x14ac:dyDescent="0.3"/>
    <row r="11739" customFormat="1" ht="13.5" x14ac:dyDescent="0.3"/>
    <row r="11740" customFormat="1" ht="13.5" x14ac:dyDescent="0.3"/>
    <row r="11741" customFormat="1" ht="13.5" x14ac:dyDescent="0.3"/>
    <row r="11742" customFormat="1" ht="13.5" x14ac:dyDescent="0.3"/>
    <row r="11743" customFormat="1" ht="13.5" x14ac:dyDescent="0.3"/>
    <row r="11744" customFormat="1" ht="13.5" x14ac:dyDescent="0.3"/>
    <row r="11745" customFormat="1" ht="13.5" x14ac:dyDescent="0.3"/>
    <row r="11746" customFormat="1" ht="13.5" x14ac:dyDescent="0.3"/>
    <row r="11747" customFormat="1" ht="13.5" x14ac:dyDescent="0.3"/>
    <row r="11748" customFormat="1" ht="13.5" x14ac:dyDescent="0.3"/>
    <row r="11749" customFormat="1" ht="13.5" x14ac:dyDescent="0.3"/>
    <row r="11750" customFormat="1" ht="13.5" x14ac:dyDescent="0.3"/>
    <row r="11751" customFormat="1" ht="13.5" x14ac:dyDescent="0.3"/>
    <row r="11752" customFormat="1" ht="13.5" x14ac:dyDescent="0.3"/>
    <row r="11753" customFormat="1" ht="13.5" x14ac:dyDescent="0.3"/>
    <row r="11754" customFormat="1" ht="13.5" x14ac:dyDescent="0.3"/>
    <row r="11755" customFormat="1" ht="13.5" x14ac:dyDescent="0.3"/>
    <row r="11756" customFormat="1" ht="13.5" x14ac:dyDescent="0.3"/>
    <row r="11757" customFormat="1" ht="13.5" x14ac:dyDescent="0.3"/>
    <row r="11758" customFormat="1" ht="13.5" x14ac:dyDescent="0.3"/>
    <row r="11759" customFormat="1" ht="13.5" x14ac:dyDescent="0.3"/>
    <row r="11760" customFormat="1" ht="13.5" x14ac:dyDescent="0.3"/>
    <row r="11761" customFormat="1" ht="13.5" x14ac:dyDescent="0.3"/>
    <row r="11762" customFormat="1" ht="13.5" x14ac:dyDescent="0.3"/>
    <row r="11763" customFormat="1" ht="13.5" x14ac:dyDescent="0.3"/>
    <row r="11764" customFormat="1" ht="13.5" x14ac:dyDescent="0.3"/>
    <row r="11765" customFormat="1" ht="13.5" x14ac:dyDescent="0.3"/>
    <row r="11766" customFormat="1" ht="13.5" x14ac:dyDescent="0.3"/>
    <row r="11767" customFormat="1" ht="13.5" x14ac:dyDescent="0.3"/>
    <row r="11768" customFormat="1" ht="13.5" x14ac:dyDescent="0.3"/>
    <row r="11769" customFormat="1" ht="13.5" x14ac:dyDescent="0.3"/>
    <row r="11770" customFormat="1" ht="13.5" x14ac:dyDescent="0.3"/>
    <row r="11771" customFormat="1" ht="13.5" x14ac:dyDescent="0.3"/>
    <row r="11772" customFormat="1" ht="13.5" x14ac:dyDescent="0.3"/>
    <row r="11773" customFormat="1" ht="13.5" x14ac:dyDescent="0.3"/>
    <row r="11774" customFormat="1" ht="13.5" x14ac:dyDescent="0.3"/>
    <row r="11775" customFormat="1" ht="13.5" x14ac:dyDescent="0.3"/>
    <row r="11776" customFormat="1" ht="13.5" x14ac:dyDescent="0.3"/>
    <row r="11777" customFormat="1" ht="13.5" x14ac:dyDescent="0.3"/>
    <row r="11778" customFormat="1" ht="13.5" x14ac:dyDescent="0.3"/>
    <row r="11779" customFormat="1" ht="13.5" x14ac:dyDescent="0.3"/>
    <row r="11780" customFormat="1" ht="13.5" x14ac:dyDescent="0.3"/>
    <row r="11781" customFormat="1" ht="13.5" x14ac:dyDescent="0.3"/>
    <row r="11782" customFormat="1" ht="13.5" x14ac:dyDescent="0.3"/>
    <row r="11783" customFormat="1" ht="13.5" x14ac:dyDescent="0.3"/>
    <row r="11784" customFormat="1" ht="13.5" x14ac:dyDescent="0.3"/>
    <row r="11785" customFormat="1" ht="13.5" x14ac:dyDescent="0.3"/>
    <row r="11786" customFormat="1" ht="13.5" x14ac:dyDescent="0.3"/>
    <row r="11787" customFormat="1" ht="13.5" x14ac:dyDescent="0.3"/>
    <row r="11788" customFormat="1" ht="13.5" x14ac:dyDescent="0.3"/>
    <row r="11789" customFormat="1" ht="13.5" x14ac:dyDescent="0.3"/>
    <row r="11790" customFormat="1" ht="13.5" x14ac:dyDescent="0.3"/>
    <row r="11791" customFormat="1" ht="13.5" x14ac:dyDescent="0.3"/>
    <row r="11792" customFormat="1" ht="13.5" x14ac:dyDescent="0.3"/>
    <row r="11793" customFormat="1" ht="13.5" x14ac:dyDescent="0.3"/>
    <row r="11794" customFormat="1" ht="13.5" x14ac:dyDescent="0.3"/>
    <row r="11795" customFormat="1" ht="13.5" x14ac:dyDescent="0.3"/>
    <row r="11796" customFormat="1" ht="13.5" x14ac:dyDescent="0.3"/>
    <row r="11797" customFormat="1" ht="13.5" x14ac:dyDescent="0.3"/>
    <row r="11798" customFormat="1" ht="13.5" x14ac:dyDescent="0.3"/>
    <row r="11799" customFormat="1" ht="13.5" x14ac:dyDescent="0.3"/>
    <row r="11800" customFormat="1" ht="13.5" x14ac:dyDescent="0.3"/>
    <row r="11801" customFormat="1" ht="13.5" x14ac:dyDescent="0.3"/>
    <row r="11802" customFormat="1" ht="13.5" x14ac:dyDescent="0.3"/>
    <row r="11803" customFormat="1" ht="13.5" x14ac:dyDescent="0.3"/>
    <row r="11804" customFormat="1" ht="13.5" x14ac:dyDescent="0.3"/>
    <row r="11805" customFormat="1" ht="13.5" x14ac:dyDescent="0.3"/>
    <row r="11806" customFormat="1" ht="13.5" x14ac:dyDescent="0.3"/>
    <row r="11807" customFormat="1" ht="13.5" x14ac:dyDescent="0.3"/>
    <row r="11808" customFormat="1" ht="13.5" x14ac:dyDescent="0.3"/>
    <row r="11809" customFormat="1" ht="13.5" x14ac:dyDescent="0.3"/>
    <row r="11810" customFormat="1" ht="13.5" x14ac:dyDescent="0.3"/>
    <row r="11811" customFormat="1" ht="13.5" x14ac:dyDescent="0.3"/>
    <row r="11812" customFormat="1" ht="13.5" x14ac:dyDescent="0.3"/>
    <row r="11813" customFormat="1" ht="13.5" x14ac:dyDescent="0.3"/>
    <row r="11814" customFormat="1" ht="13.5" x14ac:dyDescent="0.3"/>
    <row r="11815" customFormat="1" ht="13.5" x14ac:dyDescent="0.3"/>
    <row r="11816" customFormat="1" ht="13.5" x14ac:dyDescent="0.3"/>
    <row r="11817" customFormat="1" ht="13.5" x14ac:dyDescent="0.3"/>
    <row r="11818" customFormat="1" ht="13.5" x14ac:dyDescent="0.3"/>
    <row r="11819" customFormat="1" ht="13.5" x14ac:dyDescent="0.3"/>
    <row r="11820" customFormat="1" ht="13.5" x14ac:dyDescent="0.3"/>
    <row r="11821" customFormat="1" ht="13.5" x14ac:dyDescent="0.3"/>
    <row r="11822" customFormat="1" ht="13.5" x14ac:dyDescent="0.3"/>
    <row r="11823" customFormat="1" ht="13.5" x14ac:dyDescent="0.3"/>
    <row r="11824" customFormat="1" ht="13.5" x14ac:dyDescent="0.3"/>
    <row r="11825" customFormat="1" ht="13.5" x14ac:dyDescent="0.3"/>
    <row r="11826" customFormat="1" ht="13.5" x14ac:dyDescent="0.3"/>
    <row r="11827" customFormat="1" ht="13.5" x14ac:dyDescent="0.3"/>
    <row r="11828" customFormat="1" ht="13.5" x14ac:dyDescent="0.3"/>
    <row r="11829" customFormat="1" ht="13.5" x14ac:dyDescent="0.3"/>
    <row r="11830" customFormat="1" ht="13.5" x14ac:dyDescent="0.3"/>
    <row r="11831" customFormat="1" ht="13.5" x14ac:dyDescent="0.3"/>
    <row r="11832" customFormat="1" ht="13.5" x14ac:dyDescent="0.3"/>
    <row r="11833" customFormat="1" ht="13.5" x14ac:dyDescent="0.3"/>
    <row r="11834" customFormat="1" ht="13.5" x14ac:dyDescent="0.3"/>
    <row r="11835" customFormat="1" ht="13.5" x14ac:dyDescent="0.3"/>
    <row r="11836" customFormat="1" ht="13.5" x14ac:dyDescent="0.3"/>
    <row r="11837" customFormat="1" ht="13.5" x14ac:dyDescent="0.3"/>
    <row r="11838" customFormat="1" ht="13.5" x14ac:dyDescent="0.3"/>
    <row r="11839" customFormat="1" ht="13.5" x14ac:dyDescent="0.3"/>
    <row r="11840" customFormat="1" ht="13.5" x14ac:dyDescent="0.3"/>
    <row r="11841" customFormat="1" ht="13.5" x14ac:dyDescent="0.3"/>
    <row r="11842" customFormat="1" ht="13.5" x14ac:dyDescent="0.3"/>
    <row r="11843" customFormat="1" ht="13.5" x14ac:dyDescent="0.3"/>
    <row r="11844" customFormat="1" ht="13.5" x14ac:dyDescent="0.3"/>
    <row r="11845" customFormat="1" ht="13.5" x14ac:dyDescent="0.3"/>
    <row r="11846" customFormat="1" ht="13.5" x14ac:dyDescent="0.3"/>
    <row r="11847" customFormat="1" ht="13.5" x14ac:dyDescent="0.3"/>
    <row r="11848" customFormat="1" ht="13.5" x14ac:dyDescent="0.3"/>
    <row r="11849" customFormat="1" ht="13.5" x14ac:dyDescent="0.3"/>
    <row r="11850" customFormat="1" ht="13.5" x14ac:dyDescent="0.3"/>
    <row r="11851" customFormat="1" ht="13.5" x14ac:dyDescent="0.3"/>
    <row r="11852" customFormat="1" ht="13.5" x14ac:dyDescent="0.3"/>
    <row r="11853" customFormat="1" ht="13.5" x14ac:dyDescent="0.3"/>
    <row r="11854" customFormat="1" ht="13.5" x14ac:dyDescent="0.3"/>
    <row r="11855" customFormat="1" ht="13.5" x14ac:dyDescent="0.3"/>
    <row r="11856" customFormat="1" ht="13.5" x14ac:dyDescent="0.3"/>
    <row r="11857" customFormat="1" ht="13.5" x14ac:dyDescent="0.3"/>
    <row r="11858" customFormat="1" ht="13.5" x14ac:dyDescent="0.3"/>
    <row r="11859" customFormat="1" ht="13.5" x14ac:dyDescent="0.3"/>
    <row r="11860" customFormat="1" ht="13.5" x14ac:dyDescent="0.3"/>
    <row r="11861" customFormat="1" ht="13.5" x14ac:dyDescent="0.3"/>
    <row r="11862" customFormat="1" ht="13.5" x14ac:dyDescent="0.3"/>
    <row r="11863" customFormat="1" ht="13.5" x14ac:dyDescent="0.3"/>
    <row r="11864" customFormat="1" ht="13.5" x14ac:dyDescent="0.3"/>
    <row r="11865" customFormat="1" ht="13.5" x14ac:dyDescent="0.3"/>
    <row r="11866" customFormat="1" ht="13.5" x14ac:dyDescent="0.3"/>
    <row r="11867" customFormat="1" ht="13.5" x14ac:dyDescent="0.3"/>
    <row r="11868" customFormat="1" ht="13.5" x14ac:dyDescent="0.3"/>
    <row r="11869" customFormat="1" ht="13.5" x14ac:dyDescent="0.3"/>
    <row r="11870" customFormat="1" ht="13.5" x14ac:dyDescent="0.3"/>
    <row r="11871" customFormat="1" ht="13.5" x14ac:dyDescent="0.3"/>
    <row r="11872" customFormat="1" ht="13.5" x14ac:dyDescent="0.3"/>
    <row r="11873" customFormat="1" ht="13.5" x14ac:dyDescent="0.3"/>
    <row r="11874" customFormat="1" ht="13.5" x14ac:dyDescent="0.3"/>
    <row r="11875" customFormat="1" ht="13.5" x14ac:dyDescent="0.3"/>
    <row r="11876" customFormat="1" ht="13.5" x14ac:dyDescent="0.3"/>
    <row r="11877" customFormat="1" ht="13.5" x14ac:dyDescent="0.3"/>
    <row r="11878" customFormat="1" ht="13.5" x14ac:dyDescent="0.3"/>
    <row r="11879" customFormat="1" ht="13.5" x14ac:dyDescent="0.3"/>
    <row r="11880" customFormat="1" ht="13.5" x14ac:dyDescent="0.3"/>
    <row r="11881" customFormat="1" ht="13.5" x14ac:dyDescent="0.3"/>
    <row r="11882" customFormat="1" ht="13.5" x14ac:dyDescent="0.3"/>
    <row r="11883" customFormat="1" ht="13.5" x14ac:dyDescent="0.3"/>
    <row r="11884" customFormat="1" ht="13.5" x14ac:dyDescent="0.3"/>
    <row r="11885" customFormat="1" ht="13.5" x14ac:dyDescent="0.3"/>
    <row r="11886" customFormat="1" ht="13.5" x14ac:dyDescent="0.3"/>
    <row r="11887" customFormat="1" ht="13.5" x14ac:dyDescent="0.3"/>
    <row r="11888" customFormat="1" ht="13.5" x14ac:dyDescent="0.3"/>
    <row r="11889" customFormat="1" ht="13.5" x14ac:dyDescent="0.3"/>
    <row r="11890" customFormat="1" ht="13.5" x14ac:dyDescent="0.3"/>
    <row r="11891" customFormat="1" ht="13.5" x14ac:dyDescent="0.3"/>
    <row r="11892" customFormat="1" ht="13.5" x14ac:dyDescent="0.3"/>
    <row r="11893" customFormat="1" ht="13.5" x14ac:dyDescent="0.3"/>
    <row r="11894" customFormat="1" ht="13.5" x14ac:dyDescent="0.3"/>
    <row r="11895" customFormat="1" ht="13.5" x14ac:dyDescent="0.3"/>
    <row r="11896" customFormat="1" ht="13.5" x14ac:dyDescent="0.3"/>
    <row r="11897" customFormat="1" ht="13.5" x14ac:dyDescent="0.3"/>
    <row r="11898" customFormat="1" ht="13.5" x14ac:dyDescent="0.3"/>
    <row r="11899" customFormat="1" ht="13.5" x14ac:dyDescent="0.3"/>
    <row r="11900" customFormat="1" ht="13.5" x14ac:dyDescent="0.3"/>
    <row r="11901" customFormat="1" ht="13.5" x14ac:dyDescent="0.3"/>
    <row r="11902" customFormat="1" ht="13.5" x14ac:dyDescent="0.3"/>
    <row r="11903" customFormat="1" ht="13.5" x14ac:dyDescent="0.3"/>
    <row r="11904" customFormat="1" ht="13.5" x14ac:dyDescent="0.3"/>
    <row r="11905" customFormat="1" ht="13.5" x14ac:dyDescent="0.3"/>
    <row r="11906" customFormat="1" ht="13.5" x14ac:dyDescent="0.3"/>
    <row r="11907" customFormat="1" ht="13.5" x14ac:dyDescent="0.3"/>
    <row r="11908" customFormat="1" ht="13.5" x14ac:dyDescent="0.3"/>
    <row r="11909" customFormat="1" ht="13.5" x14ac:dyDescent="0.3"/>
    <row r="11910" customFormat="1" ht="13.5" x14ac:dyDescent="0.3"/>
    <row r="11911" customFormat="1" ht="13.5" x14ac:dyDescent="0.3"/>
    <row r="11912" customFormat="1" ht="13.5" x14ac:dyDescent="0.3"/>
    <row r="11913" customFormat="1" ht="13.5" x14ac:dyDescent="0.3"/>
    <row r="11914" customFormat="1" ht="13.5" x14ac:dyDescent="0.3"/>
    <row r="11915" customFormat="1" ht="13.5" x14ac:dyDescent="0.3"/>
    <row r="11916" customFormat="1" ht="13.5" x14ac:dyDescent="0.3"/>
    <row r="11917" customFormat="1" ht="13.5" x14ac:dyDescent="0.3"/>
    <row r="11918" customFormat="1" ht="13.5" x14ac:dyDescent="0.3"/>
    <row r="11919" customFormat="1" ht="13.5" x14ac:dyDescent="0.3"/>
    <row r="11920" customFormat="1" ht="13.5" x14ac:dyDescent="0.3"/>
    <row r="11921" customFormat="1" ht="13.5" x14ac:dyDescent="0.3"/>
    <row r="11922" customFormat="1" ht="13.5" x14ac:dyDescent="0.3"/>
    <row r="11923" customFormat="1" ht="13.5" x14ac:dyDescent="0.3"/>
    <row r="11924" customFormat="1" ht="13.5" x14ac:dyDescent="0.3"/>
    <row r="11925" customFormat="1" ht="13.5" x14ac:dyDescent="0.3"/>
    <row r="11926" customFormat="1" ht="13.5" x14ac:dyDescent="0.3"/>
    <row r="11927" customFormat="1" ht="13.5" x14ac:dyDescent="0.3"/>
    <row r="11928" customFormat="1" ht="13.5" x14ac:dyDescent="0.3"/>
    <row r="11929" customFormat="1" ht="13.5" x14ac:dyDescent="0.3"/>
    <row r="11930" customFormat="1" ht="13.5" x14ac:dyDescent="0.3"/>
    <row r="11931" customFormat="1" ht="13.5" x14ac:dyDescent="0.3"/>
    <row r="11932" customFormat="1" ht="13.5" x14ac:dyDescent="0.3"/>
    <row r="11933" customFormat="1" ht="13.5" x14ac:dyDescent="0.3"/>
    <row r="11934" customFormat="1" ht="13.5" x14ac:dyDescent="0.3"/>
    <row r="11935" customFormat="1" ht="13.5" x14ac:dyDescent="0.3"/>
    <row r="11936" customFormat="1" ht="13.5" x14ac:dyDescent="0.3"/>
    <row r="11937" customFormat="1" ht="13.5" x14ac:dyDescent="0.3"/>
    <row r="11938" customFormat="1" ht="13.5" x14ac:dyDescent="0.3"/>
    <row r="11939" customFormat="1" ht="13.5" x14ac:dyDescent="0.3"/>
    <row r="11940" customFormat="1" ht="13.5" x14ac:dyDescent="0.3"/>
    <row r="11941" customFormat="1" ht="13.5" x14ac:dyDescent="0.3"/>
    <row r="11942" customFormat="1" ht="13.5" x14ac:dyDescent="0.3"/>
    <row r="11943" customFormat="1" ht="13.5" x14ac:dyDescent="0.3"/>
    <row r="11944" customFormat="1" ht="13.5" x14ac:dyDescent="0.3"/>
    <row r="11945" customFormat="1" ht="13.5" x14ac:dyDescent="0.3"/>
    <row r="11946" customFormat="1" ht="13.5" x14ac:dyDescent="0.3"/>
    <row r="11947" customFormat="1" ht="13.5" x14ac:dyDescent="0.3"/>
    <row r="11948" customFormat="1" ht="13.5" x14ac:dyDescent="0.3"/>
    <row r="11949" customFormat="1" ht="13.5" x14ac:dyDescent="0.3"/>
    <row r="11950" customFormat="1" ht="13.5" x14ac:dyDescent="0.3"/>
    <row r="11951" customFormat="1" ht="13.5" x14ac:dyDescent="0.3"/>
    <row r="11952" customFormat="1" ht="13.5" x14ac:dyDescent="0.3"/>
    <row r="11953" customFormat="1" ht="13.5" x14ac:dyDescent="0.3"/>
    <row r="11954" customFormat="1" ht="13.5" x14ac:dyDescent="0.3"/>
    <row r="11955" customFormat="1" ht="13.5" x14ac:dyDescent="0.3"/>
    <row r="11956" customFormat="1" ht="13.5" x14ac:dyDescent="0.3"/>
    <row r="11957" customFormat="1" ht="13.5" x14ac:dyDescent="0.3"/>
    <row r="11958" customFormat="1" ht="13.5" x14ac:dyDescent="0.3"/>
    <row r="11959" customFormat="1" ht="13.5" x14ac:dyDescent="0.3"/>
    <row r="11960" customFormat="1" ht="13.5" x14ac:dyDescent="0.3"/>
    <row r="11961" customFormat="1" ht="13.5" x14ac:dyDescent="0.3"/>
    <row r="11962" customFormat="1" ht="13.5" x14ac:dyDescent="0.3"/>
    <row r="11963" customFormat="1" ht="13.5" x14ac:dyDescent="0.3"/>
    <row r="11964" customFormat="1" ht="13.5" x14ac:dyDescent="0.3"/>
    <row r="11965" customFormat="1" ht="13.5" x14ac:dyDescent="0.3"/>
    <row r="11966" customFormat="1" ht="13.5" x14ac:dyDescent="0.3"/>
    <row r="11967" customFormat="1" ht="13.5" x14ac:dyDescent="0.3"/>
    <row r="11968" customFormat="1" ht="13.5" x14ac:dyDescent="0.3"/>
    <row r="11969" customFormat="1" ht="13.5" x14ac:dyDescent="0.3"/>
    <row r="11970" customFormat="1" ht="13.5" x14ac:dyDescent="0.3"/>
    <row r="11971" customFormat="1" ht="13.5" x14ac:dyDescent="0.3"/>
    <row r="11972" customFormat="1" ht="13.5" x14ac:dyDescent="0.3"/>
    <row r="11973" customFormat="1" ht="13.5" x14ac:dyDescent="0.3"/>
    <row r="11974" customFormat="1" ht="13.5" x14ac:dyDescent="0.3"/>
    <row r="11975" customFormat="1" ht="13.5" x14ac:dyDescent="0.3"/>
    <row r="11976" customFormat="1" ht="13.5" x14ac:dyDescent="0.3"/>
    <row r="11977" customFormat="1" ht="13.5" x14ac:dyDescent="0.3"/>
    <row r="11978" customFormat="1" ht="13.5" x14ac:dyDescent="0.3"/>
    <row r="11979" customFormat="1" ht="13.5" x14ac:dyDescent="0.3"/>
    <row r="11980" customFormat="1" ht="13.5" x14ac:dyDescent="0.3"/>
    <row r="11981" customFormat="1" ht="13.5" x14ac:dyDescent="0.3"/>
    <row r="11982" customFormat="1" ht="13.5" x14ac:dyDescent="0.3"/>
    <row r="11983" customFormat="1" ht="13.5" x14ac:dyDescent="0.3"/>
    <row r="11984" customFormat="1" ht="13.5" x14ac:dyDescent="0.3"/>
    <row r="11985" customFormat="1" ht="13.5" x14ac:dyDescent="0.3"/>
    <row r="11986" customFormat="1" ht="13.5" x14ac:dyDescent="0.3"/>
    <row r="11987" customFormat="1" ht="13.5" x14ac:dyDescent="0.3"/>
    <row r="11988" customFormat="1" ht="13.5" x14ac:dyDescent="0.3"/>
    <row r="11989" customFormat="1" ht="13.5" x14ac:dyDescent="0.3"/>
    <row r="11990" customFormat="1" ht="13.5" x14ac:dyDescent="0.3"/>
    <row r="11991" customFormat="1" ht="13.5" x14ac:dyDescent="0.3"/>
    <row r="11992" customFormat="1" ht="13.5" x14ac:dyDescent="0.3"/>
    <row r="11993" customFormat="1" ht="13.5" x14ac:dyDescent="0.3"/>
    <row r="11994" customFormat="1" ht="13.5" x14ac:dyDescent="0.3"/>
    <row r="11995" customFormat="1" ht="13.5" x14ac:dyDescent="0.3"/>
    <row r="11996" customFormat="1" ht="13.5" x14ac:dyDescent="0.3"/>
    <row r="11997" customFormat="1" ht="13.5" x14ac:dyDescent="0.3"/>
    <row r="11998" customFormat="1" ht="13.5" x14ac:dyDescent="0.3"/>
    <row r="11999" customFormat="1" ht="13.5" x14ac:dyDescent="0.3"/>
    <row r="12000" customFormat="1" ht="13.5" x14ac:dyDescent="0.3"/>
    <row r="12001" customFormat="1" ht="13.5" x14ac:dyDescent="0.3"/>
    <row r="12002" customFormat="1" ht="13.5" x14ac:dyDescent="0.3"/>
    <row r="12003" customFormat="1" ht="13.5" x14ac:dyDescent="0.3"/>
    <row r="12004" customFormat="1" ht="13.5" x14ac:dyDescent="0.3"/>
    <row r="12005" customFormat="1" ht="13.5" x14ac:dyDescent="0.3"/>
    <row r="12006" customFormat="1" ht="13.5" x14ac:dyDescent="0.3"/>
    <row r="12007" customFormat="1" ht="13.5" x14ac:dyDescent="0.3"/>
    <row r="12008" customFormat="1" ht="13.5" x14ac:dyDescent="0.3"/>
    <row r="12009" customFormat="1" ht="13.5" x14ac:dyDescent="0.3"/>
    <row r="12010" customFormat="1" ht="13.5" x14ac:dyDescent="0.3"/>
    <row r="12011" customFormat="1" ht="13.5" x14ac:dyDescent="0.3"/>
    <row r="12012" customFormat="1" ht="13.5" x14ac:dyDescent="0.3"/>
    <row r="12013" customFormat="1" ht="13.5" x14ac:dyDescent="0.3"/>
    <row r="12014" customFormat="1" ht="13.5" x14ac:dyDescent="0.3"/>
    <row r="12015" customFormat="1" ht="13.5" x14ac:dyDescent="0.3"/>
    <row r="12016" customFormat="1" ht="13.5" x14ac:dyDescent="0.3"/>
    <row r="12017" customFormat="1" ht="13.5" x14ac:dyDescent="0.3"/>
    <row r="12018" customFormat="1" ht="13.5" x14ac:dyDescent="0.3"/>
    <row r="12019" customFormat="1" ht="13.5" x14ac:dyDescent="0.3"/>
    <row r="12020" customFormat="1" ht="13.5" x14ac:dyDescent="0.3"/>
    <row r="12021" customFormat="1" ht="13.5" x14ac:dyDescent="0.3"/>
    <row r="12022" customFormat="1" ht="13.5" x14ac:dyDescent="0.3"/>
    <row r="12023" customFormat="1" ht="13.5" x14ac:dyDescent="0.3"/>
    <row r="12024" customFormat="1" ht="13.5" x14ac:dyDescent="0.3"/>
    <row r="12025" customFormat="1" ht="13.5" x14ac:dyDescent="0.3"/>
    <row r="12026" customFormat="1" ht="13.5" x14ac:dyDescent="0.3"/>
    <row r="12027" customFormat="1" ht="13.5" x14ac:dyDescent="0.3"/>
    <row r="12028" customFormat="1" ht="13.5" x14ac:dyDescent="0.3"/>
    <row r="12029" customFormat="1" ht="13.5" x14ac:dyDescent="0.3"/>
    <row r="12030" customFormat="1" ht="13.5" x14ac:dyDescent="0.3"/>
    <row r="12031" customFormat="1" ht="13.5" x14ac:dyDescent="0.3"/>
    <row r="12032" customFormat="1" ht="13.5" x14ac:dyDescent="0.3"/>
    <row r="12033" customFormat="1" ht="13.5" x14ac:dyDescent="0.3"/>
    <row r="12034" customFormat="1" ht="13.5" x14ac:dyDescent="0.3"/>
    <row r="12035" customFormat="1" ht="13.5" x14ac:dyDescent="0.3"/>
    <row r="12036" customFormat="1" ht="13.5" x14ac:dyDescent="0.3"/>
    <row r="12037" customFormat="1" ht="13.5" x14ac:dyDescent="0.3"/>
    <row r="12038" customFormat="1" ht="13.5" x14ac:dyDescent="0.3"/>
    <row r="12039" customFormat="1" ht="13.5" x14ac:dyDescent="0.3"/>
    <row r="12040" customFormat="1" ht="13.5" x14ac:dyDescent="0.3"/>
    <row r="12041" customFormat="1" ht="13.5" x14ac:dyDescent="0.3"/>
    <row r="12042" customFormat="1" ht="13.5" x14ac:dyDescent="0.3"/>
    <row r="12043" customFormat="1" ht="13.5" x14ac:dyDescent="0.3"/>
    <row r="12044" customFormat="1" ht="13.5" x14ac:dyDescent="0.3"/>
    <row r="12045" customFormat="1" ht="13.5" x14ac:dyDescent="0.3"/>
    <row r="12046" customFormat="1" ht="13.5" x14ac:dyDescent="0.3"/>
    <row r="12047" customFormat="1" ht="13.5" x14ac:dyDescent="0.3"/>
    <row r="12048" customFormat="1" ht="13.5" x14ac:dyDescent="0.3"/>
    <row r="12049" customFormat="1" ht="13.5" x14ac:dyDescent="0.3"/>
    <row r="12050" customFormat="1" ht="13.5" x14ac:dyDescent="0.3"/>
    <row r="12051" customFormat="1" ht="13.5" x14ac:dyDescent="0.3"/>
    <row r="12052" customFormat="1" ht="13.5" x14ac:dyDescent="0.3"/>
    <row r="12053" customFormat="1" ht="13.5" x14ac:dyDescent="0.3"/>
    <row r="12054" customFormat="1" ht="13.5" x14ac:dyDescent="0.3"/>
    <row r="12055" customFormat="1" ht="13.5" x14ac:dyDescent="0.3"/>
    <row r="12056" customFormat="1" ht="13.5" x14ac:dyDescent="0.3"/>
    <row r="12057" customFormat="1" ht="13.5" x14ac:dyDescent="0.3"/>
    <row r="12058" customFormat="1" ht="13.5" x14ac:dyDescent="0.3"/>
    <row r="12059" customFormat="1" ht="13.5" x14ac:dyDescent="0.3"/>
    <row r="12060" customFormat="1" ht="13.5" x14ac:dyDescent="0.3"/>
    <row r="12061" customFormat="1" ht="13.5" x14ac:dyDescent="0.3"/>
    <row r="12062" customFormat="1" ht="13.5" x14ac:dyDescent="0.3"/>
    <row r="12063" customFormat="1" ht="13.5" x14ac:dyDescent="0.3"/>
    <row r="12064" customFormat="1" ht="13.5" x14ac:dyDescent="0.3"/>
    <row r="12065" customFormat="1" ht="13.5" x14ac:dyDescent="0.3"/>
    <row r="12066" customFormat="1" ht="13.5" x14ac:dyDescent="0.3"/>
    <row r="12067" customFormat="1" ht="13.5" x14ac:dyDescent="0.3"/>
    <row r="12068" customFormat="1" ht="13.5" x14ac:dyDescent="0.3"/>
    <row r="12069" customFormat="1" ht="13.5" x14ac:dyDescent="0.3"/>
    <row r="12070" customFormat="1" ht="13.5" x14ac:dyDescent="0.3"/>
    <row r="12071" customFormat="1" ht="13.5" x14ac:dyDescent="0.3"/>
    <row r="12072" customFormat="1" ht="13.5" x14ac:dyDescent="0.3"/>
    <row r="12073" customFormat="1" ht="13.5" x14ac:dyDescent="0.3"/>
    <row r="12074" customFormat="1" ht="13.5" x14ac:dyDescent="0.3"/>
    <row r="12075" customFormat="1" ht="13.5" x14ac:dyDescent="0.3"/>
    <row r="12076" customFormat="1" ht="13.5" x14ac:dyDescent="0.3"/>
    <row r="12077" customFormat="1" ht="13.5" x14ac:dyDescent="0.3"/>
    <row r="12078" customFormat="1" ht="13.5" x14ac:dyDescent="0.3"/>
    <row r="12079" customFormat="1" ht="13.5" x14ac:dyDescent="0.3"/>
    <row r="12080" customFormat="1" ht="13.5" x14ac:dyDescent="0.3"/>
    <row r="12081" customFormat="1" ht="13.5" x14ac:dyDescent="0.3"/>
    <row r="12082" customFormat="1" ht="13.5" x14ac:dyDescent="0.3"/>
    <row r="12083" customFormat="1" ht="13.5" x14ac:dyDescent="0.3"/>
    <row r="12084" customFormat="1" ht="13.5" x14ac:dyDescent="0.3"/>
    <row r="12085" customFormat="1" ht="13.5" x14ac:dyDescent="0.3"/>
    <row r="12086" customFormat="1" ht="13.5" x14ac:dyDescent="0.3"/>
    <row r="12087" customFormat="1" ht="13.5" x14ac:dyDescent="0.3"/>
    <row r="12088" customFormat="1" ht="13.5" x14ac:dyDescent="0.3"/>
    <row r="12089" customFormat="1" ht="13.5" x14ac:dyDescent="0.3"/>
    <row r="12090" customFormat="1" ht="13.5" x14ac:dyDescent="0.3"/>
    <row r="12091" customFormat="1" ht="13.5" x14ac:dyDescent="0.3"/>
    <row r="12092" customFormat="1" ht="13.5" x14ac:dyDescent="0.3"/>
    <row r="12093" customFormat="1" ht="13.5" x14ac:dyDescent="0.3"/>
    <row r="12094" customFormat="1" ht="13.5" x14ac:dyDescent="0.3"/>
    <row r="12095" customFormat="1" ht="13.5" x14ac:dyDescent="0.3"/>
    <row r="12096" customFormat="1" ht="13.5" x14ac:dyDescent="0.3"/>
    <row r="12097" customFormat="1" ht="13.5" x14ac:dyDescent="0.3"/>
    <row r="12098" customFormat="1" ht="13.5" x14ac:dyDescent="0.3"/>
    <row r="12099" customFormat="1" ht="13.5" x14ac:dyDescent="0.3"/>
    <row r="12100" customFormat="1" ht="13.5" x14ac:dyDescent="0.3"/>
    <row r="12101" customFormat="1" ht="13.5" x14ac:dyDescent="0.3"/>
    <row r="12102" customFormat="1" ht="13.5" x14ac:dyDescent="0.3"/>
    <row r="12103" customFormat="1" ht="13.5" x14ac:dyDescent="0.3"/>
    <row r="12104" customFormat="1" ht="13.5" x14ac:dyDescent="0.3"/>
    <row r="12105" customFormat="1" ht="13.5" x14ac:dyDescent="0.3"/>
    <row r="12106" customFormat="1" ht="13.5" x14ac:dyDescent="0.3"/>
    <row r="12107" customFormat="1" ht="13.5" x14ac:dyDescent="0.3"/>
    <row r="12108" customFormat="1" ht="13.5" x14ac:dyDescent="0.3"/>
    <row r="12109" customFormat="1" ht="13.5" x14ac:dyDescent="0.3"/>
    <row r="12110" customFormat="1" ht="13.5" x14ac:dyDescent="0.3"/>
    <row r="12111" customFormat="1" ht="13.5" x14ac:dyDescent="0.3"/>
    <row r="12112" customFormat="1" ht="13.5" x14ac:dyDescent="0.3"/>
    <row r="12113" customFormat="1" ht="13.5" x14ac:dyDescent="0.3"/>
    <row r="12114" customFormat="1" ht="13.5" x14ac:dyDescent="0.3"/>
    <row r="12115" customFormat="1" ht="13.5" x14ac:dyDescent="0.3"/>
    <row r="12116" customFormat="1" ht="13.5" x14ac:dyDescent="0.3"/>
    <row r="12117" customFormat="1" ht="13.5" x14ac:dyDescent="0.3"/>
    <row r="12118" customFormat="1" ht="13.5" x14ac:dyDescent="0.3"/>
    <row r="12119" customFormat="1" ht="13.5" x14ac:dyDescent="0.3"/>
    <row r="12120" customFormat="1" ht="13.5" x14ac:dyDescent="0.3"/>
    <row r="12121" customFormat="1" ht="13.5" x14ac:dyDescent="0.3"/>
    <row r="12122" customFormat="1" ht="13.5" x14ac:dyDescent="0.3"/>
    <row r="12123" customFormat="1" ht="13.5" x14ac:dyDescent="0.3"/>
    <row r="12124" customFormat="1" ht="13.5" x14ac:dyDescent="0.3"/>
    <row r="12125" customFormat="1" ht="13.5" x14ac:dyDescent="0.3"/>
    <row r="12126" customFormat="1" ht="13.5" x14ac:dyDescent="0.3"/>
    <row r="12127" customFormat="1" ht="13.5" x14ac:dyDescent="0.3"/>
    <row r="12128" customFormat="1" ht="13.5" x14ac:dyDescent="0.3"/>
    <row r="12129" customFormat="1" ht="13.5" x14ac:dyDescent="0.3"/>
    <row r="12130" customFormat="1" ht="13.5" x14ac:dyDescent="0.3"/>
    <row r="12131" customFormat="1" ht="13.5" x14ac:dyDescent="0.3"/>
    <row r="12132" customFormat="1" ht="13.5" x14ac:dyDescent="0.3"/>
    <row r="12133" customFormat="1" ht="13.5" x14ac:dyDescent="0.3"/>
    <row r="12134" customFormat="1" ht="13.5" x14ac:dyDescent="0.3"/>
    <row r="12135" customFormat="1" ht="13.5" x14ac:dyDescent="0.3"/>
    <row r="12136" customFormat="1" ht="13.5" x14ac:dyDescent="0.3"/>
    <row r="12137" customFormat="1" ht="13.5" x14ac:dyDescent="0.3"/>
    <row r="12138" customFormat="1" ht="13.5" x14ac:dyDescent="0.3"/>
    <row r="12139" customFormat="1" ht="13.5" x14ac:dyDescent="0.3"/>
    <row r="12140" customFormat="1" ht="13.5" x14ac:dyDescent="0.3"/>
    <row r="12141" customFormat="1" ht="13.5" x14ac:dyDescent="0.3"/>
    <row r="12142" customFormat="1" ht="13.5" x14ac:dyDescent="0.3"/>
    <row r="12143" customFormat="1" ht="13.5" x14ac:dyDescent="0.3"/>
    <row r="12144" customFormat="1" ht="13.5" x14ac:dyDescent="0.3"/>
    <row r="12145" customFormat="1" ht="13.5" x14ac:dyDescent="0.3"/>
    <row r="12146" customFormat="1" ht="13.5" x14ac:dyDescent="0.3"/>
    <row r="12147" customFormat="1" ht="13.5" x14ac:dyDescent="0.3"/>
    <row r="12148" customFormat="1" ht="13.5" x14ac:dyDescent="0.3"/>
    <row r="12149" customFormat="1" ht="13.5" x14ac:dyDescent="0.3"/>
    <row r="12150" customFormat="1" ht="13.5" x14ac:dyDescent="0.3"/>
    <row r="12151" customFormat="1" ht="13.5" x14ac:dyDescent="0.3"/>
    <row r="12152" customFormat="1" ht="13.5" x14ac:dyDescent="0.3"/>
    <row r="12153" customFormat="1" ht="13.5" x14ac:dyDescent="0.3"/>
    <row r="12154" customFormat="1" ht="13.5" x14ac:dyDescent="0.3"/>
    <row r="12155" customFormat="1" ht="13.5" x14ac:dyDescent="0.3"/>
    <row r="12156" customFormat="1" ht="13.5" x14ac:dyDescent="0.3"/>
    <row r="12157" customFormat="1" ht="13.5" x14ac:dyDescent="0.3"/>
    <row r="12158" customFormat="1" ht="13.5" x14ac:dyDescent="0.3"/>
    <row r="12159" customFormat="1" ht="13.5" x14ac:dyDescent="0.3"/>
    <row r="12160" customFormat="1" ht="13.5" x14ac:dyDescent="0.3"/>
    <row r="12161" customFormat="1" ht="13.5" x14ac:dyDescent="0.3"/>
    <row r="12162" customFormat="1" ht="13.5" x14ac:dyDescent="0.3"/>
    <row r="12163" customFormat="1" ht="13.5" x14ac:dyDescent="0.3"/>
    <row r="12164" customFormat="1" ht="13.5" x14ac:dyDescent="0.3"/>
    <row r="12165" customFormat="1" ht="13.5" x14ac:dyDescent="0.3"/>
    <row r="12166" customFormat="1" ht="13.5" x14ac:dyDescent="0.3"/>
    <row r="12167" customFormat="1" ht="13.5" x14ac:dyDescent="0.3"/>
    <row r="12168" customFormat="1" ht="13.5" x14ac:dyDescent="0.3"/>
    <row r="12169" customFormat="1" ht="13.5" x14ac:dyDescent="0.3"/>
    <row r="12170" customFormat="1" ht="13.5" x14ac:dyDescent="0.3"/>
    <row r="12171" customFormat="1" ht="13.5" x14ac:dyDescent="0.3"/>
    <row r="12172" customFormat="1" ht="13.5" x14ac:dyDescent="0.3"/>
    <row r="12173" customFormat="1" ht="13.5" x14ac:dyDescent="0.3"/>
    <row r="12174" customFormat="1" ht="13.5" x14ac:dyDescent="0.3"/>
    <row r="12175" customFormat="1" ht="13.5" x14ac:dyDescent="0.3"/>
    <row r="12176" customFormat="1" ht="13.5" x14ac:dyDescent="0.3"/>
    <row r="12177" customFormat="1" ht="13.5" x14ac:dyDescent="0.3"/>
    <row r="12178" customFormat="1" ht="13.5" x14ac:dyDescent="0.3"/>
    <row r="12179" customFormat="1" ht="13.5" x14ac:dyDescent="0.3"/>
    <row r="12180" customFormat="1" ht="13.5" x14ac:dyDescent="0.3"/>
    <row r="12181" customFormat="1" ht="13.5" x14ac:dyDescent="0.3"/>
    <row r="12182" customFormat="1" ht="13.5" x14ac:dyDescent="0.3"/>
    <row r="12183" customFormat="1" ht="13.5" x14ac:dyDescent="0.3"/>
    <row r="12184" customFormat="1" ht="13.5" x14ac:dyDescent="0.3"/>
    <row r="12185" customFormat="1" ht="13.5" x14ac:dyDescent="0.3"/>
    <row r="12186" customFormat="1" ht="13.5" x14ac:dyDescent="0.3"/>
    <row r="12187" customFormat="1" ht="13.5" x14ac:dyDescent="0.3"/>
    <row r="12188" customFormat="1" ht="13.5" x14ac:dyDescent="0.3"/>
    <row r="12189" customFormat="1" ht="13.5" x14ac:dyDescent="0.3"/>
    <row r="12190" customFormat="1" ht="13.5" x14ac:dyDescent="0.3"/>
    <row r="12191" customFormat="1" ht="13.5" x14ac:dyDescent="0.3"/>
    <row r="12192" customFormat="1" ht="13.5" x14ac:dyDescent="0.3"/>
    <row r="12193" customFormat="1" ht="13.5" x14ac:dyDescent="0.3"/>
    <row r="12194" customFormat="1" ht="13.5" x14ac:dyDescent="0.3"/>
    <row r="12195" customFormat="1" ht="13.5" x14ac:dyDescent="0.3"/>
    <row r="12196" customFormat="1" ht="13.5" x14ac:dyDescent="0.3"/>
    <row r="12197" customFormat="1" ht="13.5" x14ac:dyDescent="0.3"/>
    <row r="12198" customFormat="1" ht="13.5" x14ac:dyDescent="0.3"/>
    <row r="12199" customFormat="1" ht="13.5" x14ac:dyDescent="0.3"/>
    <row r="12200" customFormat="1" ht="13.5" x14ac:dyDescent="0.3"/>
    <row r="12201" customFormat="1" ht="13.5" x14ac:dyDescent="0.3"/>
    <row r="12202" customFormat="1" ht="13.5" x14ac:dyDescent="0.3"/>
    <row r="12203" customFormat="1" ht="13.5" x14ac:dyDescent="0.3"/>
    <row r="12204" customFormat="1" ht="13.5" x14ac:dyDescent="0.3"/>
    <row r="12205" customFormat="1" ht="13.5" x14ac:dyDescent="0.3"/>
    <row r="12206" customFormat="1" ht="13.5" x14ac:dyDescent="0.3"/>
    <row r="12207" customFormat="1" ht="13.5" x14ac:dyDescent="0.3"/>
    <row r="12208" customFormat="1" ht="13.5" x14ac:dyDescent="0.3"/>
    <row r="12209" customFormat="1" ht="13.5" x14ac:dyDescent="0.3"/>
    <row r="12210" customFormat="1" ht="13.5" x14ac:dyDescent="0.3"/>
    <row r="12211" customFormat="1" ht="13.5" x14ac:dyDescent="0.3"/>
    <row r="12212" customFormat="1" ht="13.5" x14ac:dyDescent="0.3"/>
    <row r="12213" customFormat="1" ht="13.5" x14ac:dyDescent="0.3"/>
    <row r="12214" customFormat="1" ht="13.5" x14ac:dyDescent="0.3"/>
    <row r="12215" customFormat="1" ht="13.5" x14ac:dyDescent="0.3"/>
    <row r="12216" customFormat="1" ht="13.5" x14ac:dyDescent="0.3"/>
    <row r="12217" customFormat="1" ht="13.5" x14ac:dyDescent="0.3"/>
    <row r="12218" customFormat="1" ht="13.5" x14ac:dyDescent="0.3"/>
    <row r="12219" customFormat="1" ht="13.5" x14ac:dyDescent="0.3"/>
    <row r="12220" customFormat="1" ht="13.5" x14ac:dyDescent="0.3"/>
    <row r="12221" customFormat="1" ht="13.5" x14ac:dyDescent="0.3"/>
    <row r="12222" customFormat="1" ht="13.5" x14ac:dyDescent="0.3"/>
    <row r="12223" customFormat="1" ht="13.5" x14ac:dyDescent="0.3"/>
    <row r="12224" customFormat="1" ht="13.5" x14ac:dyDescent="0.3"/>
    <row r="12225" customFormat="1" ht="13.5" x14ac:dyDescent="0.3"/>
    <row r="12226" customFormat="1" ht="13.5" x14ac:dyDescent="0.3"/>
    <row r="12227" customFormat="1" ht="13.5" x14ac:dyDescent="0.3"/>
    <row r="12228" customFormat="1" ht="13.5" x14ac:dyDescent="0.3"/>
    <row r="12229" customFormat="1" ht="13.5" x14ac:dyDescent="0.3"/>
    <row r="12230" customFormat="1" ht="13.5" x14ac:dyDescent="0.3"/>
    <row r="12231" customFormat="1" ht="13.5" x14ac:dyDescent="0.3"/>
    <row r="12232" customFormat="1" ht="13.5" x14ac:dyDescent="0.3"/>
    <row r="12233" customFormat="1" ht="13.5" x14ac:dyDescent="0.3"/>
    <row r="12234" customFormat="1" ht="13.5" x14ac:dyDescent="0.3"/>
    <row r="12235" customFormat="1" ht="13.5" x14ac:dyDescent="0.3"/>
    <row r="12236" customFormat="1" ht="13.5" x14ac:dyDescent="0.3"/>
    <row r="12237" customFormat="1" ht="13.5" x14ac:dyDescent="0.3"/>
    <row r="12238" customFormat="1" ht="13.5" x14ac:dyDescent="0.3"/>
    <row r="12239" customFormat="1" ht="13.5" x14ac:dyDescent="0.3"/>
    <row r="12240" customFormat="1" ht="13.5" x14ac:dyDescent="0.3"/>
    <row r="12241" customFormat="1" ht="13.5" x14ac:dyDescent="0.3"/>
    <row r="12242" customFormat="1" ht="13.5" x14ac:dyDescent="0.3"/>
    <row r="12243" customFormat="1" ht="13.5" x14ac:dyDescent="0.3"/>
    <row r="12244" customFormat="1" ht="13.5" x14ac:dyDescent="0.3"/>
    <row r="12245" customFormat="1" ht="13.5" x14ac:dyDescent="0.3"/>
    <row r="12246" customFormat="1" ht="13.5" x14ac:dyDescent="0.3"/>
    <row r="12247" customFormat="1" ht="13.5" x14ac:dyDescent="0.3"/>
    <row r="12248" customFormat="1" ht="13.5" x14ac:dyDescent="0.3"/>
    <row r="12249" customFormat="1" ht="13.5" x14ac:dyDescent="0.3"/>
    <row r="12250" customFormat="1" ht="13.5" x14ac:dyDescent="0.3"/>
    <row r="12251" customFormat="1" ht="13.5" x14ac:dyDescent="0.3"/>
    <row r="12252" customFormat="1" ht="13.5" x14ac:dyDescent="0.3"/>
    <row r="12253" customFormat="1" ht="13.5" x14ac:dyDescent="0.3"/>
    <row r="12254" customFormat="1" ht="13.5" x14ac:dyDescent="0.3"/>
    <row r="12255" customFormat="1" ht="13.5" x14ac:dyDescent="0.3"/>
    <row r="12256" customFormat="1" ht="13.5" x14ac:dyDescent="0.3"/>
    <row r="12257" customFormat="1" ht="13.5" x14ac:dyDescent="0.3"/>
    <row r="12258" customFormat="1" ht="13.5" x14ac:dyDescent="0.3"/>
    <row r="12259" customFormat="1" ht="13.5" x14ac:dyDescent="0.3"/>
    <row r="12260" customFormat="1" ht="13.5" x14ac:dyDescent="0.3"/>
    <row r="12261" customFormat="1" ht="13.5" x14ac:dyDescent="0.3"/>
    <row r="12262" customFormat="1" ht="13.5" x14ac:dyDescent="0.3"/>
    <row r="12263" customFormat="1" ht="13.5" x14ac:dyDescent="0.3"/>
    <row r="12264" customFormat="1" ht="13.5" x14ac:dyDescent="0.3"/>
    <row r="12265" customFormat="1" ht="13.5" x14ac:dyDescent="0.3"/>
    <row r="12266" customFormat="1" ht="13.5" x14ac:dyDescent="0.3"/>
    <row r="12267" customFormat="1" ht="13.5" x14ac:dyDescent="0.3"/>
    <row r="12268" customFormat="1" ht="13.5" x14ac:dyDescent="0.3"/>
    <row r="12269" customFormat="1" ht="13.5" x14ac:dyDescent="0.3"/>
    <row r="12270" customFormat="1" ht="13.5" x14ac:dyDescent="0.3"/>
    <row r="12271" customFormat="1" ht="13.5" x14ac:dyDescent="0.3"/>
    <row r="12272" customFormat="1" ht="13.5" x14ac:dyDescent="0.3"/>
    <row r="12273" customFormat="1" ht="13.5" x14ac:dyDescent="0.3"/>
    <row r="12274" customFormat="1" ht="13.5" x14ac:dyDescent="0.3"/>
    <row r="12275" customFormat="1" ht="13.5" x14ac:dyDescent="0.3"/>
    <row r="12276" customFormat="1" ht="13.5" x14ac:dyDescent="0.3"/>
    <row r="12277" customFormat="1" ht="13.5" x14ac:dyDescent="0.3"/>
    <row r="12278" customFormat="1" ht="13.5" x14ac:dyDescent="0.3"/>
    <row r="12279" customFormat="1" ht="13.5" x14ac:dyDescent="0.3"/>
    <row r="12280" customFormat="1" ht="13.5" x14ac:dyDescent="0.3"/>
    <row r="12281" customFormat="1" ht="13.5" x14ac:dyDescent="0.3"/>
    <row r="12282" customFormat="1" ht="13.5" x14ac:dyDescent="0.3"/>
    <row r="12283" customFormat="1" ht="13.5" x14ac:dyDescent="0.3"/>
    <row r="12284" customFormat="1" ht="13.5" x14ac:dyDescent="0.3"/>
    <row r="12285" customFormat="1" ht="13.5" x14ac:dyDescent="0.3"/>
    <row r="12286" customFormat="1" ht="13.5" x14ac:dyDescent="0.3"/>
    <row r="12287" customFormat="1" ht="13.5" x14ac:dyDescent="0.3"/>
    <row r="12288" customFormat="1" ht="13.5" x14ac:dyDescent="0.3"/>
    <row r="12289" customFormat="1" ht="13.5" x14ac:dyDescent="0.3"/>
    <row r="12290" customFormat="1" ht="13.5" x14ac:dyDescent="0.3"/>
    <row r="12291" customFormat="1" ht="13.5" x14ac:dyDescent="0.3"/>
    <row r="12292" customFormat="1" ht="13.5" x14ac:dyDescent="0.3"/>
    <row r="12293" customFormat="1" ht="13.5" x14ac:dyDescent="0.3"/>
    <row r="12294" customFormat="1" ht="13.5" x14ac:dyDescent="0.3"/>
    <row r="12295" customFormat="1" ht="13.5" x14ac:dyDescent="0.3"/>
    <row r="12296" customFormat="1" ht="13.5" x14ac:dyDescent="0.3"/>
    <row r="12297" customFormat="1" ht="13.5" x14ac:dyDescent="0.3"/>
    <row r="12298" customFormat="1" ht="13.5" x14ac:dyDescent="0.3"/>
    <row r="12299" customFormat="1" ht="13.5" x14ac:dyDescent="0.3"/>
    <row r="12300" customFormat="1" ht="13.5" x14ac:dyDescent="0.3"/>
    <row r="12301" customFormat="1" ht="13.5" x14ac:dyDescent="0.3"/>
    <row r="12302" customFormat="1" ht="13.5" x14ac:dyDescent="0.3"/>
    <row r="12303" customFormat="1" ht="13.5" x14ac:dyDescent="0.3"/>
    <row r="12304" customFormat="1" ht="13.5" x14ac:dyDescent="0.3"/>
    <row r="12305" customFormat="1" ht="13.5" x14ac:dyDescent="0.3"/>
    <row r="12306" customFormat="1" ht="13.5" x14ac:dyDescent="0.3"/>
    <row r="12307" customFormat="1" ht="13.5" x14ac:dyDescent="0.3"/>
    <row r="12308" customFormat="1" ht="13.5" x14ac:dyDescent="0.3"/>
    <row r="12309" customFormat="1" ht="13.5" x14ac:dyDescent="0.3"/>
    <row r="12310" customFormat="1" ht="13.5" x14ac:dyDescent="0.3"/>
    <row r="12311" customFormat="1" ht="13.5" x14ac:dyDescent="0.3"/>
    <row r="12312" customFormat="1" ht="13.5" x14ac:dyDescent="0.3"/>
    <row r="12313" customFormat="1" ht="13.5" x14ac:dyDescent="0.3"/>
    <row r="12314" customFormat="1" ht="13.5" x14ac:dyDescent="0.3"/>
    <row r="12315" customFormat="1" ht="13.5" x14ac:dyDescent="0.3"/>
    <row r="12316" customFormat="1" ht="13.5" x14ac:dyDescent="0.3"/>
    <row r="12317" customFormat="1" ht="13.5" x14ac:dyDescent="0.3"/>
    <row r="12318" customFormat="1" ht="13.5" x14ac:dyDescent="0.3"/>
    <row r="12319" customFormat="1" ht="13.5" x14ac:dyDescent="0.3"/>
    <row r="12320" customFormat="1" ht="13.5" x14ac:dyDescent="0.3"/>
    <row r="12321" customFormat="1" ht="13.5" x14ac:dyDescent="0.3"/>
    <row r="12322" customFormat="1" ht="13.5" x14ac:dyDescent="0.3"/>
    <row r="12323" customFormat="1" ht="13.5" x14ac:dyDescent="0.3"/>
    <row r="12324" customFormat="1" ht="13.5" x14ac:dyDescent="0.3"/>
    <row r="12325" customFormat="1" ht="13.5" x14ac:dyDescent="0.3"/>
    <row r="12326" customFormat="1" ht="13.5" x14ac:dyDescent="0.3"/>
    <row r="12327" customFormat="1" ht="13.5" x14ac:dyDescent="0.3"/>
    <row r="12328" customFormat="1" ht="13.5" x14ac:dyDescent="0.3"/>
    <row r="12329" customFormat="1" ht="13.5" x14ac:dyDescent="0.3"/>
    <row r="12330" customFormat="1" ht="13.5" x14ac:dyDescent="0.3"/>
    <row r="12331" customFormat="1" ht="13.5" x14ac:dyDescent="0.3"/>
    <row r="12332" customFormat="1" ht="13.5" x14ac:dyDescent="0.3"/>
    <row r="12333" customFormat="1" ht="13.5" x14ac:dyDescent="0.3"/>
    <row r="12334" customFormat="1" ht="13.5" x14ac:dyDescent="0.3"/>
    <row r="12335" customFormat="1" ht="13.5" x14ac:dyDescent="0.3"/>
    <row r="12336" customFormat="1" ht="13.5" x14ac:dyDescent="0.3"/>
    <row r="12337" customFormat="1" ht="13.5" x14ac:dyDescent="0.3"/>
    <row r="12338" customFormat="1" ht="13.5" x14ac:dyDescent="0.3"/>
    <row r="12339" customFormat="1" ht="13.5" x14ac:dyDescent="0.3"/>
    <row r="12340" customFormat="1" ht="13.5" x14ac:dyDescent="0.3"/>
    <row r="12341" customFormat="1" ht="13.5" x14ac:dyDescent="0.3"/>
    <row r="12342" customFormat="1" ht="13.5" x14ac:dyDescent="0.3"/>
    <row r="12343" customFormat="1" ht="13.5" x14ac:dyDescent="0.3"/>
    <row r="12344" customFormat="1" ht="13.5" x14ac:dyDescent="0.3"/>
    <row r="12345" customFormat="1" ht="13.5" x14ac:dyDescent="0.3"/>
    <row r="12346" customFormat="1" ht="13.5" x14ac:dyDescent="0.3"/>
    <row r="12347" customFormat="1" ht="13.5" x14ac:dyDescent="0.3"/>
    <row r="12348" customFormat="1" ht="13.5" x14ac:dyDescent="0.3"/>
    <row r="12349" customFormat="1" ht="13.5" x14ac:dyDescent="0.3"/>
    <row r="12350" customFormat="1" ht="13.5" x14ac:dyDescent="0.3"/>
    <row r="12351" customFormat="1" ht="13.5" x14ac:dyDescent="0.3"/>
    <row r="12352" customFormat="1" ht="13.5" x14ac:dyDescent="0.3"/>
    <row r="12353" customFormat="1" ht="13.5" x14ac:dyDescent="0.3"/>
    <row r="12354" customFormat="1" ht="13.5" x14ac:dyDescent="0.3"/>
    <row r="12355" customFormat="1" ht="13.5" x14ac:dyDescent="0.3"/>
    <row r="12356" customFormat="1" ht="13.5" x14ac:dyDescent="0.3"/>
    <row r="12357" customFormat="1" ht="13.5" x14ac:dyDescent="0.3"/>
    <row r="12358" customFormat="1" ht="13.5" x14ac:dyDescent="0.3"/>
    <row r="12359" customFormat="1" ht="13.5" x14ac:dyDescent="0.3"/>
    <row r="12360" customFormat="1" ht="13.5" x14ac:dyDescent="0.3"/>
    <row r="12361" customFormat="1" ht="13.5" x14ac:dyDescent="0.3"/>
    <row r="12362" customFormat="1" ht="13.5" x14ac:dyDescent="0.3"/>
    <row r="12363" customFormat="1" ht="13.5" x14ac:dyDescent="0.3"/>
    <row r="12364" customFormat="1" ht="13.5" x14ac:dyDescent="0.3"/>
    <row r="12365" customFormat="1" ht="13.5" x14ac:dyDescent="0.3"/>
    <row r="12366" customFormat="1" ht="13.5" x14ac:dyDescent="0.3"/>
    <row r="12367" customFormat="1" ht="13.5" x14ac:dyDescent="0.3"/>
    <row r="12368" customFormat="1" ht="13.5" x14ac:dyDescent="0.3"/>
    <row r="12369" customFormat="1" ht="13.5" x14ac:dyDescent="0.3"/>
    <row r="12370" customFormat="1" ht="13.5" x14ac:dyDescent="0.3"/>
    <row r="12371" customFormat="1" ht="13.5" x14ac:dyDescent="0.3"/>
    <row r="12372" customFormat="1" ht="13.5" x14ac:dyDescent="0.3"/>
    <row r="12373" customFormat="1" ht="13.5" x14ac:dyDescent="0.3"/>
    <row r="12374" customFormat="1" ht="13.5" x14ac:dyDescent="0.3"/>
    <row r="12375" customFormat="1" ht="13.5" x14ac:dyDescent="0.3"/>
    <row r="12376" customFormat="1" ht="13.5" x14ac:dyDescent="0.3"/>
    <row r="12377" customFormat="1" ht="13.5" x14ac:dyDescent="0.3"/>
    <row r="12378" customFormat="1" ht="13.5" x14ac:dyDescent="0.3"/>
    <row r="12379" customFormat="1" ht="13.5" x14ac:dyDescent="0.3"/>
    <row r="12380" customFormat="1" ht="13.5" x14ac:dyDescent="0.3"/>
    <row r="12381" customFormat="1" ht="13.5" x14ac:dyDescent="0.3"/>
    <row r="12382" customFormat="1" ht="13.5" x14ac:dyDescent="0.3"/>
    <row r="12383" customFormat="1" ht="13.5" x14ac:dyDescent="0.3"/>
    <row r="12384" customFormat="1" ht="13.5" x14ac:dyDescent="0.3"/>
    <row r="12385" customFormat="1" ht="13.5" x14ac:dyDescent="0.3"/>
    <row r="12386" customFormat="1" ht="13.5" x14ac:dyDescent="0.3"/>
    <row r="12387" customFormat="1" ht="13.5" x14ac:dyDescent="0.3"/>
    <row r="12388" customFormat="1" ht="13.5" x14ac:dyDescent="0.3"/>
    <row r="12389" customFormat="1" ht="13.5" x14ac:dyDescent="0.3"/>
    <row r="12390" customFormat="1" ht="13.5" x14ac:dyDescent="0.3"/>
    <row r="12391" customFormat="1" ht="13.5" x14ac:dyDescent="0.3"/>
    <row r="12392" customFormat="1" ht="13.5" x14ac:dyDescent="0.3"/>
    <row r="12393" customFormat="1" ht="13.5" x14ac:dyDescent="0.3"/>
    <row r="12394" customFormat="1" ht="13.5" x14ac:dyDescent="0.3"/>
    <row r="12395" customFormat="1" ht="13.5" x14ac:dyDescent="0.3"/>
    <row r="12396" customFormat="1" ht="13.5" x14ac:dyDescent="0.3"/>
    <row r="12397" customFormat="1" ht="13.5" x14ac:dyDescent="0.3"/>
    <row r="12398" customFormat="1" ht="13.5" x14ac:dyDescent="0.3"/>
    <row r="12399" customFormat="1" ht="13.5" x14ac:dyDescent="0.3"/>
    <row r="12400" customFormat="1" ht="13.5" x14ac:dyDescent="0.3"/>
    <row r="12401" customFormat="1" ht="13.5" x14ac:dyDescent="0.3"/>
    <row r="12402" customFormat="1" ht="13.5" x14ac:dyDescent="0.3"/>
    <row r="12403" customFormat="1" ht="13.5" x14ac:dyDescent="0.3"/>
    <row r="12404" customFormat="1" ht="13.5" x14ac:dyDescent="0.3"/>
    <row r="12405" customFormat="1" ht="13.5" x14ac:dyDescent="0.3"/>
    <row r="12406" customFormat="1" ht="13.5" x14ac:dyDescent="0.3"/>
    <row r="12407" customFormat="1" ht="13.5" x14ac:dyDescent="0.3"/>
    <row r="12408" customFormat="1" ht="13.5" x14ac:dyDescent="0.3"/>
    <row r="12409" customFormat="1" ht="13.5" x14ac:dyDescent="0.3"/>
    <row r="12410" customFormat="1" ht="13.5" x14ac:dyDescent="0.3"/>
    <row r="12411" customFormat="1" ht="13.5" x14ac:dyDescent="0.3"/>
    <row r="12412" customFormat="1" ht="13.5" x14ac:dyDescent="0.3"/>
    <row r="12413" customFormat="1" ht="13.5" x14ac:dyDescent="0.3"/>
    <row r="12414" customFormat="1" ht="13.5" x14ac:dyDescent="0.3"/>
    <row r="12415" customFormat="1" ht="13.5" x14ac:dyDescent="0.3"/>
    <row r="12416" customFormat="1" ht="13.5" x14ac:dyDescent="0.3"/>
    <row r="12417" customFormat="1" ht="13.5" x14ac:dyDescent="0.3"/>
    <row r="12418" customFormat="1" ht="13.5" x14ac:dyDescent="0.3"/>
    <row r="12419" customFormat="1" ht="13.5" x14ac:dyDescent="0.3"/>
    <row r="12420" customFormat="1" ht="13.5" x14ac:dyDescent="0.3"/>
    <row r="12421" customFormat="1" ht="13.5" x14ac:dyDescent="0.3"/>
    <row r="12422" customFormat="1" ht="13.5" x14ac:dyDescent="0.3"/>
    <row r="12423" customFormat="1" ht="13.5" x14ac:dyDescent="0.3"/>
    <row r="12424" customFormat="1" ht="13.5" x14ac:dyDescent="0.3"/>
    <row r="12425" customFormat="1" ht="13.5" x14ac:dyDescent="0.3"/>
    <row r="12426" customFormat="1" ht="13.5" x14ac:dyDescent="0.3"/>
    <row r="12427" customFormat="1" ht="13.5" x14ac:dyDescent="0.3"/>
    <row r="12428" customFormat="1" ht="13.5" x14ac:dyDescent="0.3"/>
    <row r="12429" customFormat="1" ht="13.5" x14ac:dyDescent="0.3"/>
    <row r="12430" customFormat="1" ht="13.5" x14ac:dyDescent="0.3"/>
    <row r="12431" customFormat="1" ht="13.5" x14ac:dyDescent="0.3"/>
    <row r="12432" customFormat="1" ht="13.5" x14ac:dyDescent="0.3"/>
    <row r="12433" customFormat="1" ht="13.5" x14ac:dyDescent="0.3"/>
    <row r="12434" customFormat="1" ht="13.5" x14ac:dyDescent="0.3"/>
    <row r="12435" customFormat="1" ht="13.5" x14ac:dyDescent="0.3"/>
    <row r="12436" customFormat="1" ht="13.5" x14ac:dyDescent="0.3"/>
    <row r="12437" customFormat="1" ht="13.5" x14ac:dyDescent="0.3"/>
    <row r="12438" customFormat="1" ht="13.5" x14ac:dyDescent="0.3"/>
    <row r="12439" customFormat="1" ht="13.5" x14ac:dyDescent="0.3"/>
    <row r="12440" customFormat="1" ht="13.5" x14ac:dyDescent="0.3"/>
    <row r="12441" customFormat="1" ht="13.5" x14ac:dyDescent="0.3"/>
    <row r="12442" customFormat="1" ht="13.5" x14ac:dyDescent="0.3"/>
    <row r="12443" customFormat="1" ht="13.5" x14ac:dyDescent="0.3"/>
    <row r="12444" customFormat="1" ht="13.5" x14ac:dyDescent="0.3"/>
    <row r="12445" customFormat="1" ht="13.5" x14ac:dyDescent="0.3"/>
    <row r="12446" customFormat="1" ht="13.5" x14ac:dyDescent="0.3"/>
    <row r="12447" customFormat="1" ht="13.5" x14ac:dyDescent="0.3"/>
    <row r="12448" customFormat="1" ht="13.5" x14ac:dyDescent="0.3"/>
    <row r="12449" customFormat="1" ht="13.5" x14ac:dyDescent="0.3"/>
    <row r="12450" customFormat="1" ht="13.5" x14ac:dyDescent="0.3"/>
    <row r="12451" customFormat="1" ht="13.5" x14ac:dyDescent="0.3"/>
    <row r="12452" customFormat="1" ht="13.5" x14ac:dyDescent="0.3"/>
    <row r="12453" customFormat="1" ht="13.5" x14ac:dyDescent="0.3"/>
    <row r="12454" customFormat="1" ht="13.5" x14ac:dyDescent="0.3"/>
    <row r="12455" customFormat="1" ht="13.5" x14ac:dyDescent="0.3"/>
    <row r="12456" customFormat="1" ht="13.5" x14ac:dyDescent="0.3"/>
    <row r="12457" customFormat="1" ht="13.5" x14ac:dyDescent="0.3"/>
    <row r="12458" customFormat="1" ht="13.5" x14ac:dyDescent="0.3"/>
    <row r="12459" customFormat="1" ht="13.5" x14ac:dyDescent="0.3"/>
    <row r="12460" customFormat="1" ht="13.5" x14ac:dyDescent="0.3"/>
    <row r="12461" customFormat="1" ht="13.5" x14ac:dyDescent="0.3"/>
    <row r="12462" customFormat="1" ht="13.5" x14ac:dyDescent="0.3"/>
    <row r="12463" customFormat="1" ht="13.5" x14ac:dyDescent="0.3"/>
    <row r="12464" customFormat="1" ht="13.5" x14ac:dyDescent="0.3"/>
    <row r="12465" customFormat="1" ht="13.5" x14ac:dyDescent="0.3"/>
    <row r="12466" customFormat="1" ht="13.5" x14ac:dyDescent="0.3"/>
    <row r="12467" customFormat="1" ht="13.5" x14ac:dyDescent="0.3"/>
    <row r="12468" customFormat="1" ht="13.5" x14ac:dyDescent="0.3"/>
    <row r="12469" customFormat="1" ht="13.5" x14ac:dyDescent="0.3"/>
    <row r="12470" customFormat="1" ht="13.5" x14ac:dyDescent="0.3"/>
    <row r="12471" customFormat="1" ht="13.5" x14ac:dyDescent="0.3"/>
    <row r="12472" customFormat="1" ht="13.5" x14ac:dyDescent="0.3"/>
    <row r="12473" customFormat="1" ht="13.5" x14ac:dyDescent="0.3"/>
    <row r="12474" customFormat="1" ht="13.5" x14ac:dyDescent="0.3"/>
    <row r="12475" customFormat="1" ht="13.5" x14ac:dyDescent="0.3"/>
    <row r="12476" customFormat="1" ht="13.5" x14ac:dyDescent="0.3"/>
    <row r="12477" customFormat="1" ht="13.5" x14ac:dyDescent="0.3"/>
    <row r="12478" customFormat="1" ht="13.5" x14ac:dyDescent="0.3"/>
    <row r="12479" customFormat="1" ht="13.5" x14ac:dyDescent="0.3"/>
    <row r="12480" customFormat="1" ht="13.5" x14ac:dyDescent="0.3"/>
    <row r="12481" customFormat="1" ht="13.5" x14ac:dyDescent="0.3"/>
    <row r="12482" customFormat="1" ht="13.5" x14ac:dyDescent="0.3"/>
    <row r="12483" customFormat="1" ht="13.5" x14ac:dyDescent="0.3"/>
    <row r="12484" customFormat="1" ht="13.5" x14ac:dyDescent="0.3"/>
    <row r="12485" customFormat="1" ht="13.5" x14ac:dyDescent="0.3"/>
    <row r="12486" customFormat="1" ht="13.5" x14ac:dyDescent="0.3"/>
    <row r="12487" customFormat="1" ht="13.5" x14ac:dyDescent="0.3"/>
    <row r="12488" customFormat="1" ht="13.5" x14ac:dyDescent="0.3"/>
    <row r="12489" customFormat="1" ht="13.5" x14ac:dyDescent="0.3"/>
    <row r="12490" customFormat="1" ht="13.5" x14ac:dyDescent="0.3"/>
    <row r="12491" customFormat="1" ht="13.5" x14ac:dyDescent="0.3"/>
    <row r="12492" customFormat="1" ht="13.5" x14ac:dyDescent="0.3"/>
    <row r="12493" customFormat="1" ht="13.5" x14ac:dyDescent="0.3"/>
    <row r="12494" customFormat="1" ht="13.5" x14ac:dyDescent="0.3"/>
    <row r="12495" customFormat="1" ht="13.5" x14ac:dyDescent="0.3"/>
    <row r="12496" customFormat="1" ht="13.5" x14ac:dyDescent="0.3"/>
    <row r="12497" customFormat="1" ht="13.5" x14ac:dyDescent="0.3"/>
    <row r="12498" customFormat="1" ht="13.5" x14ac:dyDescent="0.3"/>
    <row r="12499" customFormat="1" ht="13.5" x14ac:dyDescent="0.3"/>
    <row r="12500" customFormat="1" ht="13.5" x14ac:dyDescent="0.3"/>
    <row r="12501" customFormat="1" ht="13.5" x14ac:dyDescent="0.3"/>
    <row r="12502" customFormat="1" ht="13.5" x14ac:dyDescent="0.3"/>
    <row r="12503" customFormat="1" ht="13.5" x14ac:dyDescent="0.3"/>
    <row r="12504" customFormat="1" ht="13.5" x14ac:dyDescent="0.3"/>
    <row r="12505" customFormat="1" ht="13.5" x14ac:dyDescent="0.3"/>
    <row r="12506" customFormat="1" ht="13.5" x14ac:dyDescent="0.3"/>
    <row r="12507" customFormat="1" ht="13.5" x14ac:dyDescent="0.3"/>
    <row r="12508" customFormat="1" ht="13.5" x14ac:dyDescent="0.3"/>
    <row r="12509" customFormat="1" ht="13.5" x14ac:dyDescent="0.3"/>
    <row r="12510" customFormat="1" ht="13.5" x14ac:dyDescent="0.3"/>
    <row r="12511" customFormat="1" ht="13.5" x14ac:dyDescent="0.3"/>
    <row r="12512" customFormat="1" ht="13.5" x14ac:dyDescent="0.3"/>
    <row r="12513" customFormat="1" ht="13.5" x14ac:dyDescent="0.3"/>
    <row r="12514" customFormat="1" ht="13.5" x14ac:dyDescent="0.3"/>
    <row r="12515" customFormat="1" ht="13.5" x14ac:dyDescent="0.3"/>
    <row r="12516" customFormat="1" ht="13.5" x14ac:dyDescent="0.3"/>
    <row r="12517" customFormat="1" ht="13.5" x14ac:dyDescent="0.3"/>
    <row r="12518" customFormat="1" ht="13.5" x14ac:dyDescent="0.3"/>
    <row r="12519" customFormat="1" ht="13.5" x14ac:dyDescent="0.3"/>
    <row r="12520" customFormat="1" ht="13.5" x14ac:dyDescent="0.3"/>
    <row r="12521" customFormat="1" ht="13.5" x14ac:dyDescent="0.3"/>
    <row r="12522" customFormat="1" ht="13.5" x14ac:dyDescent="0.3"/>
    <row r="12523" customFormat="1" ht="13.5" x14ac:dyDescent="0.3"/>
    <row r="12524" customFormat="1" ht="13.5" x14ac:dyDescent="0.3"/>
    <row r="12525" customFormat="1" ht="13.5" x14ac:dyDescent="0.3"/>
    <row r="12526" customFormat="1" ht="13.5" x14ac:dyDescent="0.3"/>
    <row r="12527" customFormat="1" ht="13.5" x14ac:dyDescent="0.3"/>
    <row r="12528" customFormat="1" ht="13.5" x14ac:dyDescent="0.3"/>
    <row r="12529" customFormat="1" ht="13.5" x14ac:dyDescent="0.3"/>
    <row r="12530" customFormat="1" ht="13.5" x14ac:dyDescent="0.3"/>
    <row r="12531" customFormat="1" ht="13.5" x14ac:dyDescent="0.3"/>
    <row r="12532" customFormat="1" ht="13.5" x14ac:dyDescent="0.3"/>
    <row r="12533" customFormat="1" ht="13.5" x14ac:dyDescent="0.3"/>
    <row r="12534" customFormat="1" ht="13.5" x14ac:dyDescent="0.3"/>
    <row r="12535" customFormat="1" ht="13.5" x14ac:dyDescent="0.3"/>
    <row r="12536" customFormat="1" ht="13.5" x14ac:dyDescent="0.3"/>
    <row r="12537" customFormat="1" ht="13.5" x14ac:dyDescent="0.3"/>
    <row r="12538" customFormat="1" ht="13.5" x14ac:dyDescent="0.3"/>
    <row r="12539" customFormat="1" ht="13.5" x14ac:dyDescent="0.3"/>
    <row r="12540" customFormat="1" ht="13.5" x14ac:dyDescent="0.3"/>
    <row r="12541" customFormat="1" ht="13.5" x14ac:dyDescent="0.3"/>
    <row r="12542" customFormat="1" ht="13.5" x14ac:dyDescent="0.3"/>
    <row r="12543" customFormat="1" ht="13.5" x14ac:dyDescent="0.3"/>
    <row r="12544" customFormat="1" ht="13.5" x14ac:dyDescent="0.3"/>
    <row r="12545" customFormat="1" ht="13.5" x14ac:dyDescent="0.3"/>
    <row r="12546" customFormat="1" ht="13.5" x14ac:dyDescent="0.3"/>
    <row r="12547" customFormat="1" ht="13.5" x14ac:dyDescent="0.3"/>
    <row r="12548" customFormat="1" ht="13.5" x14ac:dyDescent="0.3"/>
    <row r="12549" customFormat="1" ht="13.5" x14ac:dyDescent="0.3"/>
    <row r="12550" customFormat="1" ht="13.5" x14ac:dyDescent="0.3"/>
    <row r="12551" customFormat="1" ht="13.5" x14ac:dyDescent="0.3"/>
    <row r="12552" customFormat="1" ht="13.5" x14ac:dyDescent="0.3"/>
    <row r="12553" customFormat="1" ht="13.5" x14ac:dyDescent="0.3"/>
    <row r="12554" customFormat="1" ht="13.5" x14ac:dyDescent="0.3"/>
    <row r="12555" customFormat="1" ht="13.5" x14ac:dyDescent="0.3"/>
    <row r="12556" customFormat="1" ht="13.5" x14ac:dyDescent="0.3"/>
    <row r="12557" customFormat="1" ht="13.5" x14ac:dyDescent="0.3"/>
    <row r="12558" customFormat="1" ht="13.5" x14ac:dyDescent="0.3"/>
    <row r="12559" customFormat="1" ht="13.5" x14ac:dyDescent="0.3"/>
    <row r="12560" customFormat="1" ht="13.5" x14ac:dyDescent="0.3"/>
    <row r="12561" customFormat="1" ht="13.5" x14ac:dyDescent="0.3"/>
    <row r="12562" customFormat="1" ht="13.5" x14ac:dyDescent="0.3"/>
    <row r="12563" customFormat="1" ht="13.5" x14ac:dyDescent="0.3"/>
    <row r="12564" customFormat="1" ht="13.5" x14ac:dyDescent="0.3"/>
    <row r="12565" customFormat="1" ht="13.5" x14ac:dyDescent="0.3"/>
    <row r="12566" customFormat="1" ht="13.5" x14ac:dyDescent="0.3"/>
    <row r="12567" customFormat="1" ht="13.5" x14ac:dyDescent="0.3"/>
    <row r="12568" customFormat="1" ht="13.5" x14ac:dyDescent="0.3"/>
    <row r="12569" customFormat="1" ht="13.5" x14ac:dyDescent="0.3"/>
    <row r="12570" customFormat="1" ht="13.5" x14ac:dyDescent="0.3"/>
    <row r="12571" customFormat="1" ht="13.5" x14ac:dyDescent="0.3"/>
    <row r="12572" customFormat="1" ht="13.5" x14ac:dyDescent="0.3"/>
    <row r="12573" customFormat="1" ht="13.5" x14ac:dyDescent="0.3"/>
    <row r="12574" customFormat="1" ht="13.5" x14ac:dyDescent="0.3"/>
    <row r="12575" customFormat="1" ht="13.5" x14ac:dyDescent="0.3"/>
    <row r="12576" customFormat="1" ht="13.5" x14ac:dyDescent="0.3"/>
    <row r="12577" customFormat="1" ht="13.5" x14ac:dyDescent="0.3"/>
    <row r="12578" customFormat="1" ht="13.5" x14ac:dyDescent="0.3"/>
    <row r="12579" customFormat="1" ht="13.5" x14ac:dyDescent="0.3"/>
    <row r="12580" customFormat="1" ht="13.5" x14ac:dyDescent="0.3"/>
    <row r="12581" customFormat="1" ht="13.5" x14ac:dyDescent="0.3"/>
    <row r="12582" customFormat="1" ht="13.5" x14ac:dyDescent="0.3"/>
    <row r="12583" customFormat="1" ht="13.5" x14ac:dyDescent="0.3"/>
    <row r="12584" customFormat="1" ht="13.5" x14ac:dyDescent="0.3"/>
    <row r="12585" customFormat="1" ht="13.5" x14ac:dyDescent="0.3"/>
    <row r="12586" customFormat="1" ht="13.5" x14ac:dyDescent="0.3"/>
    <row r="12587" customFormat="1" ht="13.5" x14ac:dyDescent="0.3"/>
    <row r="12588" customFormat="1" ht="13.5" x14ac:dyDescent="0.3"/>
    <row r="12589" customFormat="1" ht="13.5" x14ac:dyDescent="0.3"/>
    <row r="12590" customFormat="1" ht="13.5" x14ac:dyDescent="0.3"/>
    <row r="12591" customFormat="1" ht="13.5" x14ac:dyDescent="0.3"/>
    <row r="12592" customFormat="1" ht="13.5" x14ac:dyDescent="0.3"/>
    <row r="12593" customFormat="1" ht="13.5" x14ac:dyDescent="0.3"/>
    <row r="12594" customFormat="1" ht="13.5" x14ac:dyDescent="0.3"/>
    <row r="12595" customFormat="1" ht="13.5" x14ac:dyDescent="0.3"/>
    <row r="12596" customFormat="1" ht="13.5" x14ac:dyDescent="0.3"/>
    <row r="12597" customFormat="1" ht="13.5" x14ac:dyDescent="0.3"/>
    <row r="12598" customFormat="1" ht="13.5" x14ac:dyDescent="0.3"/>
    <row r="12599" customFormat="1" ht="13.5" x14ac:dyDescent="0.3"/>
    <row r="12600" customFormat="1" ht="13.5" x14ac:dyDescent="0.3"/>
    <row r="12601" customFormat="1" ht="13.5" x14ac:dyDescent="0.3"/>
    <row r="12602" customFormat="1" ht="13.5" x14ac:dyDescent="0.3"/>
    <row r="12603" customFormat="1" ht="13.5" x14ac:dyDescent="0.3"/>
    <row r="12604" customFormat="1" ht="13.5" x14ac:dyDescent="0.3"/>
    <row r="12605" customFormat="1" ht="13.5" x14ac:dyDescent="0.3"/>
    <row r="12606" customFormat="1" ht="13.5" x14ac:dyDescent="0.3"/>
    <row r="12607" customFormat="1" ht="13.5" x14ac:dyDescent="0.3"/>
    <row r="12608" customFormat="1" ht="13.5" x14ac:dyDescent="0.3"/>
    <row r="12609" customFormat="1" ht="13.5" x14ac:dyDescent="0.3"/>
    <row r="12610" customFormat="1" ht="13.5" x14ac:dyDescent="0.3"/>
    <row r="12611" customFormat="1" ht="13.5" x14ac:dyDescent="0.3"/>
    <row r="12612" customFormat="1" ht="13.5" x14ac:dyDescent="0.3"/>
    <row r="12613" customFormat="1" ht="13.5" x14ac:dyDescent="0.3"/>
    <row r="12614" customFormat="1" ht="13.5" x14ac:dyDescent="0.3"/>
    <row r="12615" customFormat="1" ht="13.5" x14ac:dyDescent="0.3"/>
    <row r="12616" customFormat="1" ht="13.5" x14ac:dyDescent="0.3"/>
    <row r="12617" customFormat="1" ht="13.5" x14ac:dyDescent="0.3"/>
    <row r="12618" customFormat="1" ht="13.5" x14ac:dyDescent="0.3"/>
    <row r="12619" customFormat="1" ht="13.5" x14ac:dyDescent="0.3"/>
    <row r="12620" customFormat="1" ht="13.5" x14ac:dyDescent="0.3"/>
    <row r="12621" customFormat="1" ht="13.5" x14ac:dyDescent="0.3"/>
    <row r="12622" customFormat="1" ht="13.5" x14ac:dyDescent="0.3"/>
    <row r="12623" customFormat="1" ht="13.5" x14ac:dyDescent="0.3"/>
    <row r="12624" customFormat="1" ht="13.5" x14ac:dyDescent="0.3"/>
    <row r="12625" customFormat="1" ht="13.5" x14ac:dyDescent="0.3"/>
    <row r="12626" customFormat="1" ht="13.5" x14ac:dyDescent="0.3"/>
    <row r="12627" customFormat="1" ht="13.5" x14ac:dyDescent="0.3"/>
    <row r="12628" customFormat="1" ht="13.5" x14ac:dyDescent="0.3"/>
    <row r="12629" customFormat="1" ht="13.5" x14ac:dyDescent="0.3"/>
    <row r="12630" customFormat="1" ht="13.5" x14ac:dyDescent="0.3"/>
    <row r="12631" customFormat="1" ht="13.5" x14ac:dyDescent="0.3"/>
    <row r="12632" customFormat="1" ht="13.5" x14ac:dyDescent="0.3"/>
    <row r="12633" customFormat="1" ht="13.5" x14ac:dyDescent="0.3"/>
    <row r="12634" customFormat="1" ht="13.5" x14ac:dyDescent="0.3"/>
    <row r="12635" customFormat="1" ht="13.5" x14ac:dyDescent="0.3"/>
    <row r="12636" customFormat="1" ht="13.5" x14ac:dyDescent="0.3"/>
    <row r="12637" customFormat="1" ht="13.5" x14ac:dyDescent="0.3"/>
    <row r="12638" customFormat="1" ht="13.5" x14ac:dyDescent="0.3"/>
    <row r="12639" customFormat="1" ht="13.5" x14ac:dyDescent="0.3"/>
    <row r="12640" customFormat="1" ht="13.5" x14ac:dyDescent="0.3"/>
    <row r="12641" customFormat="1" ht="13.5" x14ac:dyDescent="0.3"/>
    <row r="12642" customFormat="1" ht="13.5" x14ac:dyDescent="0.3"/>
    <row r="12643" customFormat="1" ht="13.5" x14ac:dyDescent="0.3"/>
    <row r="12644" customFormat="1" ht="13.5" x14ac:dyDescent="0.3"/>
    <row r="12645" customFormat="1" ht="13.5" x14ac:dyDescent="0.3"/>
    <row r="12646" customFormat="1" ht="13.5" x14ac:dyDescent="0.3"/>
    <row r="12647" customFormat="1" ht="13.5" x14ac:dyDescent="0.3"/>
    <row r="12648" customFormat="1" ht="13.5" x14ac:dyDescent="0.3"/>
    <row r="12649" customFormat="1" ht="13.5" x14ac:dyDescent="0.3"/>
    <row r="12650" customFormat="1" ht="13.5" x14ac:dyDescent="0.3"/>
    <row r="12651" customFormat="1" ht="13.5" x14ac:dyDescent="0.3"/>
    <row r="12652" customFormat="1" ht="13.5" x14ac:dyDescent="0.3"/>
    <row r="12653" customFormat="1" ht="13.5" x14ac:dyDescent="0.3"/>
    <row r="12654" customFormat="1" ht="13.5" x14ac:dyDescent="0.3"/>
    <row r="12655" customFormat="1" ht="13.5" x14ac:dyDescent="0.3"/>
    <row r="12656" customFormat="1" ht="13.5" x14ac:dyDescent="0.3"/>
    <row r="12657" customFormat="1" ht="13.5" x14ac:dyDescent="0.3"/>
    <row r="12658" customFormat="1" ht="13.5" x14ac:dyDescent="0.3"/>
    <row r="12659" customFormat="1" ht="13.5" x14ac:dyDescent="0.3"/>
    <row r="12660" customFormat="1" ht="13.5" x14ac:dyDescent="0.3"/>
    <row r="12661" customFormat="1" ht="13.5" x14ac:dyDescent="0.3"/>
    <row r="12662" customFormat="1" ht="13.5" x14ac:dyDescent="0.3"/>
    <row r="12663" customFormat="1" ht="13.5" x14ac:dyDescent="0.3"/>
    <row r="12664" customFormat="1" ht="13.5" x14ac:dyDescent="0.3"/>
    <row r="12665" customFormat="1" ht="13.5" x14ac:dyDescent="0.3"/>
    <row r="12666" customFormat="1" ht="13.5" x14ac:dyDescent="0.3"/>
    <row r="12667" customFormat="1" ht="13.5" x14ac:dyDescent="0.3"/>
    <row r="12668" customFormat="1" ht="13.5" x14ac:dyDescent="0.3"/>
    <row r="12669" customFormat="1" ht="13.5" x14ac:dyDescent="0.3"/>
    <row r="12670" customFormat="1" ht="13.5" x14ac:dyDescent="0.3"/>
    <row r="12671" customFormat="1" ht="13.5" x14ac:dyDescent="0.3"/>
    <row r="12672" customFormat="1" ht="13.5" x14ac:dyDescent="0.3"/>
    <row r="12673" customFormat="1" ht="13.5" x14ac:dyDescent="0.3"/>
    <row r="12674" customFormat="1" ht="13.5" x14ac:dyDescent="0.3"/>
    <row r="12675" customFormat="1" ht="13.5" x14ac:dyDescent="0.3"/>
    <row r="12676" customFormat="1" ht="13.5" x14ac:dyDescent="0.3"/>
    <row r="12677" customFormat="1" ht="13.5" x14ac:dyDescent="0.3"/>
    <row r="12678" customFormat="1" ht="13.5" x14ac:dyDescent="0.3"/>
    <row r="12679" customFormat="1" ht="13.5" x14ac:dyDescent="0.3"/>
    <row r="12680" customFormat="1" ht="13.5" x14ac:dyDescent="0.3"/>
    <row r="12681" customFormat="1" ht="13.5" x14ac:dyDescent="0.3"/>
    <row r="12682" customFormat="1" ht="13.5" x14ac:dyDescent="0.3"/>
    <row r="12683" customFormat="1" ht="13.5" x14ac:dyDescent="0.3"/>
    <row r="12684" customFormat="1" ht="13.5" x14ac:dyDescent="0.3"/>
    <row r="12685" customFormat="1" ht="13.5" x14ac:dyDescent="0.3"/>
    <row r="12686" customFormat="1" ht="13.5" x14ac:dyDescent="0.3"/>
    <row r="12687" customFormat="1" ht="13.5" x14ac:dyDescent="0.3"/>
    <row r="12688" customFormat="1" ht="13.5" x14ac:dyDescent="0.3"/>
    <row r="12689" customFormat="1" ht="13.5" x14ac:dyDescent="0.3"/>
    <row r="12690" customFormat="1" ht="13.5" x14ac:dyDescent="0.3"/>
    <row r="12691" customFormat="1" ht="13.5" x14ac:dyDescent="0.3"/>
    <row r="12692" customFormat="1" ht="13.5" x14ac:dyDescent="0.3"/>
    <row r="12693" customFormat="1" ht="13.5" x14ac:dyDescent="0.3"/>
    <row r="12694" customFormat="1" ht="13.5" x14ac:dyDescent="0.3"/>
    <row r="12695" customFormat="1" ht="13.5" x14ac:dyDescent="0.3"/>
    <row r="12696" customFormat="1" ht="13.5" x14ac:dyDescent="0.3"/>
    <row r="12697" customFormat="1" ht="13.5" x14ac:dyDescent="0.3"/>
    <row r="12698" customFormat="1" ht="13.5" x14ac:dyDescent="0.3"/>
    <row r="12699" customFormat="1" ht="13.5" x14ac:dyDescent="0.3"/>
    <row r="12700" customFormat="1" ht="13.5" x14ac:dyDescent="0.3"/>
    <row r="12701" customFormat="1" ht="13.5" x14ac:dyDescent="0.3"/>
    <row r="12702" customFormat="1" ht="13.5" x14ac:dyDescent="0.3"/>
    <row r="12703" customFormat="1" ht="13.5" x14ac:dyDescent="0.3"/>
    <row r="12704" customFormat="1" ht="13.5" x14ac:dyDescent="0.3"/>
    <row r="12705" customFormat="1" ht="13.5" x14ac:dyDescent="0.3"/>
    <row r="12706" customFormat="1" ht="13.5" x14ac:dyDescent="0.3"/>
    <row r="12707" customFormat="1" ht="13.5" x14ac:dyDescent="0.3"/>
    <row r="12708" customFormat="1" ht="13.5" x14ac:dyDescent="0.3"/>
    <row r="12709" customFormat="1" ht="13.5" x14ac:dyDescent="0.3"/>
    <row r="12710" customFormat="1" ht="13.5" x14ac:dyDescent="0.3"/>
    <row r="12711" customFormat="1" ht="13.5" x14ac:dyDescent="0.3"/>
    <row r="12712" customFormat="1" ht="13.5" x14ac:dyDescent="0.3"/>
    <row r="12713" customFormat="1" ht="13.5" x14ac:dyDescent="0.3"/>
    <row r="12714" customFormat="1" ht="13.5" x14ac:dyDescent="0.3"/>
    <row r="12715" customFormat="1" ht="13.5" x14ac:dyDescent="0.3"/>
    <row r="12716" customFormat="1" ht="13.5" x14ac:dyDescent="0.3"/>
    <row r="12717" customFormat="1" ht="13.5" x14ac:dyDescent="0.3"/>
    <row r="12718" customFormat="1" ht="13.5" x14ac:dyDescent="0.3"/>
    <row r="12719" customFormat="1" ht="13.5" x14ac:dyDescent="0.3"/>
    <row r="12720" customFormat="1" ht="13.5" x14ac:dyDescent="0.3"/>
    <row r="12721" customFormat="1" ht="13.5" x14ac:dyDescent="0.3"/>
    <row r="12722" customFormat="1" ht="13.5" x14ac:dyDescent="0.3"/>
    <row r="12723" customFormat="1" ht="13.5" x14ac:dyDescent="0.3"/>
    <row r="12724" customFormat="1" ht="13.5" x14ac:dyDescent="0.3"/>
    <row r="12725" customFormat="1" ht="13.5" x14ac:dyDescent="0.3"/>
    <row r="12726" customFormat="1" ht="13.5" x14ac:dyDescent="0.3"/>
    <row r="12727" customFormat="1" ht="13.5" x14ac:dyDescent="0.3"/>
    <row r="12728" customFormat="1" ht="13.5" x14ac:dyDescent="0.3"/>
    <row r="12729" customFormat="1" ht="13.5" x14ac:dyDescent="0.3"/>
    <row r="12730" customFormat="1" ht="13.5" x14ac:dyDescent="0.3"/>
    <row r="12731" customFormat="1" ht="13.5" x14ac:dyDescent="0.3"/>
    <row r="12732" customFormat="1" ht="13.5" x14ac:dyDescent="0.3"/>
    <row r="12733" customFormat="1" ht="13.5" x14ac:dyDescent="0.3"/>
    <row r="12734" customFormat="1" ht="13.5" x14ac:dyDescent="0.3"/>
    <row r="12735" customFormat="1" ht="13.5" x14ac:dyDescent="0.3"/>
    <row r="12736" customFormat="1" ht="13.5" x14ac:dyDescent="0.3"/>
    <row r="12737" customFormat="1" ht="13.5" x14ac:dyDescent="0.3"/>
    <row r="12738" customFormat="1" ht="13.5" x14ac:dyDescent="0.3"/>
    <row r="12739" customFormat="1" ht="13.5" x14ac:dyDescent="0.3"/>
    <row r="12740" customFormat="1" ht="13.5" x14ac:dyDescent="0.3"/>
    <row r="12741" customFormat="1" ht="13.5" x14ac:dyDescent="0.3"/>
    <row r="12742" customFormat="1" ht="13.5" x14ac:dyDescent="0.3"/>
    <row r="12743" customFormat="1" ht="13.5" x14ac:dyDescent="0.3"/>
    <row r="12744" customFormat="1" ht="13.5" x14ac:dyDescent="0.3"/>
    <row r="12745" customFormat="1" ht="13.5" x14ac:dyDescent="0.3"/>
    <row r="12746" customFormat="1" ht="13.5" x14ac:dyDescent="0.3"/>
    <row r="12747" customFormat="1" ht="13.5" x14ac:dyDescent="0.3"/>
    <row r="12748" customFormat="1" ht="13.5" x14ac:dyDescent="0.3"/>
    <row r="12749" customFormat="1" ht="13.5" x14ac:dyDescent="0.3"/>
    <row r="12750" customFormat="1" ht="13.5" x14ac:dyDescent="0.3"/>
    <row r="12751" customFormat="1" ht="13.5" x14ac:dyDescent="0.3"/>
    <row r="12752" customFormat="1" ht="13.5" x14ac:dyDescent="0.3"/>
    <row r="12753" customFormat="1" ht="13.5" x14ac:dyDescent="0.3"/>
    <row r="12754" customFormat="1" ht="13.5" x14ac:dyDescent="0.3"/>
    <row r="12755" customFormat="1" ht="13.5" x14ac:dyDescent="0.3"/>
    <row r="12756" customFormat="1" ht="13.5" x14ac:dyDescent="0.3"/>
    <row r="12757" customFormat="1" ht="13.5" x14ac:dyDescent="0.3"/>
    <row r="12758" customFormat="1" ht="13.5" x14ac:dyDescent="0.3"/>
    <row r="12759" customFormat="1" ht="13.5" x14ac:dyDescent="0.3"/>
    <row r="12760" customFormat="1" ht="13.5" x14ac:dyDescent="0.3"/>
    <row r="12761" customFormat="1" ht="13.5" x14ac:dyDescent="0.3"/>
    <row r="12762" customFormat="1" ht="13.5" x14ac:dyDescent="0.3"/>
    <row r="12763" customFormat="1" ht="13.5" x14ac:dyDescent="0.3"/>
    <row r="12764" customFormat="1" ht="13.5" x14ac:dyDescent="0.3"/>
    <row r="12765" customFormat="1" ht="13.5" x14ac:dyDescent="0.3"/>
    <row r="12766" customFormat="1" ht="13.5" x14ac:dyDescent="0.3"/>
    <row r="12767" customFormat="1" ht="13.5" x14ac:dyDescent="0.3"/>
    <row r="12768" customFormat="1" ht="13.5" x14ac:dyDescent="0.3"/>
    <row r="12769" customFormat="1" ht="13.5" x14ac:dyDescent="0.3"/>
    <row r="12770" customFormat="1" ht="13.5" x14ac:dyDescent="0.3"/>
    <row r="12771" customFormat="1" ht="13.5" x14ac:dyDescent="0.3"/>
    <row r="12772" customFormat="1" ht="13.5" x14ac:dyDescent="0.3"/>
    <row r="12773" customFormat="1" ht="13.5" x14ac:dyDescent="0.3"/>
    <row r="12774" customFormat="1" ht="13.5" x14ac:dyDescent="0.3"/>
    <row r="12775" customFormat="1" ht="13.5" x14ac:dyDescent="0.3"/>
    <row r="12776" customFormat="1" ht="13.5" x14ac:dyDescent="0.3"/>
    <row r="12777" customFormat="1" ht="13.5" x14ac:dyDescent="0.3"/>
    <row r="12778" customFormat="1" ht="13.5" x14ac:dyDescent="0.3"/>
    <row r="12779" customFormat="1" ht="13.5" x14ac:dyDescent="0.3"/>
    <row r="12780" customFormat="1" ht="13.5" x14ac:dyDescent="0.3"/>
    <row r="12781" customFormat="1" ht="13.5" x14ac:dyDescent="0.3"/>
    <row r="12782" customFormat="1" ht="13.5" x14ac:dyDescent="0.3"/>
    <row r="12783" customFormat="1" ht="13.5" x14ac:dyDescent="0.3"/>
    <row r="12784" customFormat="1" ht="13.5" x14ac:dyDescent="0.3"/>
    <row r="12785" customFormat="1" ht="13.5" x14ac:dyDescent="0.3"/>
    <row r="12786" customFormat="1" ht="13.5" x14ac:dyDescent="0.3"/>
    <row r="12787" customFormat="1" ht="13.5" x14ac:dyDescent="0.3"/>
    <row r="12788" customFormat="1" ht="13.5" x14ac:dyDescent="0.3"/>
    <row r="12789" customFormat="1" ht="13.5" x14ac:dyDescent="0.3"/>
    <row r="12790" customFormat="1" ht="13.5" x14ac:dyDescent="0.3"/>
    <row r="12791" customFormat="1" ht="13.5" x14ac:dyDescent="0.3"/>
    <row r="12792" customFormat="1" ht="13.5" x14ac:dyDescent="0.3"/>
    <row r="12793" customFormat="1" ht="13.5" x14ac:dyDescent="0.3"/>
    <row r="12794" customFormat="1" ht="13.5" x14ac:dyDescent="0.3"/>
    <row r="12795" customFormat="1" ht="13.5" x14ac:dyDescent="0.3"/>
    <row r="12796" customFormat="1" ht="13.5" x14ac:dyDescent="0.3"/>
    <row r="12797" customFormat="1" ht="13.5" x14ac:dyDescent="0.3"/>
    <row r="12798" customFormat="1" ht="13.5" x14ac:dyDescent="0.3"/>
    <row r="12799" customFormat="1" ht="13.5" x14ac:dyDescent="0.3"/>
    <row r="12800" customFormat="1" ht="13.5" x14ac:dyDescent="0.3"/>
    <row r="12801" customFormat="1" ht="13.5" x14ac:dyDescent="0.3"/>
    <row r="12802" customFormat="1" ht="13.5" x14ac:dyDescent="0.3"/>
    <row r="12803" customFormat="1" ht="13.5" x14ac:dyDescent="0.3"/>
    <row r="12804" customFormat="1" ht="13.5" x14ac:dyDescent="0.3"/>
    <row r="12805" customFormat="1" ht="13.5" x14ac:dyDescent="0.3"/>
    <row r="12806" customFormat="1" ht="13.5" x14ac:dyDescent="0.3"/>
    <row r="12807" customFormat="1" ht="13.5" x14ac:dyDescent="0.3"/>
    <row r="12808" customFormat="1" ht="13.5" x14ac:dyDescent="0.3"/>
    <row r="12809" customFormat="1" ht="13.5" x14ac:dyDescent="0.3"/>
    <row r="12810" customFormat="1" ht="13.5" x14ac:dyDescent="0.3"/>
    <row r="12811" customFormat="1" ht="13.5" x14ac:dyDescent="0.3"/>
    <row r="12812" customFormat="1" ht="13.5" x14ac:dyDescent="0.3"/>
    <row r="12813" customFormat="1" ht="13.5" x14ac:dyDescent="0.3"/>
    <row r="12814" customFormat="1" ht="13.5" x14ac:dyDescent="0.3"/>
    <row r="12815" customFormat="1" ht="13.5" x14ac:dyDescent="0.3"/>
    <row r="12816" customFormat="1" ht="13.5" x14ac:dyDescent="0.3"/>
    <row r="12817" customFormat="1" ht="13.5" x14ac:dyDescent="0.3"/>
    <row r="12818" customFormat="1" ht="13.5" x14ac:dyDescent="0.3"/>
    <row r="12819" customFormat="1" ht="13.5" x14ac:dyDescent="0.3"/>
    <row r="12820" customFormat="1" ht="13.5" x14ac:dyDescent="0.3"/>
    <row r="12821" customFormat="1" ht="13.5" x14ac:dyDescent="0.3"/>
    <row r="12822" customFormat="1" ht="13.5" x14ac:dyDescent="0.3"/>
    <row r="12823" customFormat="1" ht="13.5" x14ac:dyDescent="0.3"/>
    <row r="12824" customFormat="1" ht="13.5" x14ac:dyDescent="0.3"/>
    <row r="12825" customFormat="1" ht="13.5" x14ac:dyDescent="0.3"/>
    <row r="12826" customFormat="1" ht="13.5" x14ac:dyDescent="0.3"/>
    <row r="12827" customFormat="1" ht="13.5" x14ac:dyDescent="0.3"/>
    <row r="12828" customFormat="1" ht="13.5" x14ac:dyDescent="0.3"/>
    <row r="12829" customFormat="1" ht="13.5" x14ac:dyDescent="0.3"/>
    <row r="12830" customFormat="1" ht="13.5" x14ac:dyDescent="0.3"/>
    <row r="12831" customFormat="1" ht="13.5" x14ac:dyDescent="0.3"/>
    <row r="12832" customFormat="1" ht="13.5" x14ac:dyDescent="0.3"/>
    <row r="12833" customFormat="1" ht="13.5" x14ac:dyDescent="0.3"/>
    <row r="12834" customFormat="1" ht="13.5" x14ac:dyDescent="0.3"/>
    <row r="12835" customFormat="1" ht="13.5" x14ac:dyDescent="0.3"/>
    <row r="12836" customFormat="1" ht="13.5" x14ac:dyDescent="0.3"/>
    <row r="12837" customFormat="1" ht="13.5" x14ac:dyDescent="0.3"/>
    <row r="12838" customFormat="1" ht="13.5" x14ac:dyDescent="0.3"/>
    <row r="12839" customFormat="1" ht="13.5" x14ac:dyDescent="0.3"/>
    <row r="12840" customFormat="1" ht="13.5" x14ac:dyDescent="0.3"/>
    <row r="12841" customFormat="1" ht="13.5" x14ac:dyDescent="0.3"/>
    <row r="12842" customFormat="1" ht="13.5" x14ac:dyDescent="0.3"/>
    <row r="12843" customFormat="1" ht="13.5" x14ac:dyDescent="0.3"/>
    <row r="12844" customFormat="1" ht="13.5" x14ac:dyDescent="0.3"/>
    <row r="12845" customFormat="1" ht="13.5" x14ac:dyDescent="0.3"/>
    <row r="12846" customFormat="1" ht="13.5" x14ac:dyDescent="0.3"/>
    <row r="12847" customFormat="1" ht="13.5" x14ac:dyDescent="0.3"/>
    <row r="12848" customFormat="1" ht="13.5" x14ac:dyDescent="0.3"/>
    <row r="12849" customFormat="1" ht="13.5" x14ac:dyDescent="0.3"/>
    <row r="12850" customFormat="1" ht="13.5" x14ac:dyDescent="0.3"/>
    <row r="12851" customFormat="1" ht="13.5" x14ac:dyDescent="0.3"/>
    <row r="12852" customFormat="1" ht="13.5" x14ac:dyDescent="0.3"/>
    <row r="12853" customFormat="1" ht="13.5" x14ac:dyDescent="0.3"/>
    <row r="12854" customFormat="1" ht="13.5" x14ac:dyDescent="0.3"/>
    <row r="12855" customFormat="1" ht="13.5" x14ac:dyDescent="0.3"/>
    <row r="12856" customFormat="1" ht="13.5" x14ac:dyDescent="0.3"/>
    <row r="12857" customFormat="1" ht="13.5" x14ac:dyDescent="0.3"/>
    <row r="12858" customFormat="1" ht="13.5" x14ac:dyDescent="0.3"/>
    <row r="12859" customFormat="1" ht="13.5" x14ac:dyDescent="0.3"/>
    <row r="12860" customFormat="1" ht="13.5" x14ac:dyDescent="0.3"/>
    <row r="12861" customFormat="1" ht="13.5" x14ac:dyDescent="0.3"/>
    <row r="12862" customFormat="1" ht="13.5" x14ac:dyDescent="0.3"/>
    <row r="12863" customFormat="1" ht="13.5" x14ac:dyDescent="0.3"/>
    <row r="12864" customFormat="1" ht="13.5" x14ac:dyDescent="0.3"/>
    <row r="12865" customFormat="1" ht="13.5" x14ac:dyDescent="0.3"/>
    <row r="12866" customFormat="1" ht="13.5" x14ac:dyDescent="0.3"/>
    <row r="12867" customFormat="1" ht="13.5" x14ac:dyDescent="0.3"/>
    <row r="12868" customFormat="1" ht="13.5" x14ac:dyDescent="0.3"/>
    <row r="12869" customFormat="1" ht="13.5" x14ac:dyDescent="0.3"/>
    <row r="12870" customFormat="1" ht="13.5" x14ac:dyDescent="0.3"/>
    <row r="12871" customFormat="1" ht="13.5" x14ac:dyDescent="0.3"/>
    <row r="12872" customFormat="1" ht="13.5" x14ac:dyDescent="0.3"/>
    <row r="12873" customFormat="1" ht="13.5" x14ac:dyDescent="0.3"/>
    <row r="12874" customFormat="1" ht="13.5" x14ac:dyDescent="0.3"/>
    <row r="12875" customFormat="1" ht="13.5" x14ac:dyDescent="0.3"/>
    <row r="12876" customFormat="1" ht="13.5" x14ac:dyDescent="0.3"/>
    <row r="12877" customFormat="1" ht="13.5" x14ac:dyDescent="0.3"/>
    <row r="12878" customFormat="1" ht="13.5" x14ac:dyDescent="0.3"/>
    <row r="12879" customFormat="1" ht="13.5" x14ac:dyDescent="0.3"/>
    <row r="12880" customFormat="1" ht="13.5" x14ac:dyDescent="0.3"/>
    <row r="12881" customFormat="1" ht="13.5" x14ac:dyDescent="0.3"/>
    <row r="12882" customFormat="1" ht="13.5" x14ac:dyDescent="0.3"/>
    <row r="12883" customFormat="1" ht="13.5" x14ac:dyDescent="0.3"/>
    <row r="12884" customFormat="1" ht="13.5" x14ac:dyDescent="0.3"/>
    <row r="12885" customFormat="1" ht="13.5" x14ac:dyDescent="0.3"/>
    <row r="12886" customFormat="1" ht="13.5" x14ac:dyDescent="0.3"/>
    <row r="12887" customFormat="1" ht="13.5" x14ac:dyDescent="0.3"/>
    <row r="12888" customFormat="1" ht="13.5" x14ac:dyDescent="0.3"/>
    <row r="12889" customFormat="1" ht="13.5" x14ac:dyDescent="0.3"/>
    <row r="12890" customFormat="1" ht="13.5" x14ac:dyDescent="0.3"/>
    <row r="12891" customFormat="1" ht="13.5" x14ac:dyDescent="0.3"/>
    <row r="12892" customFormat="1" ht="13.5" x14ac:dyDescent="0.3"/>
    <row r="12893" customFormat="1" ht="13.5" x14ac:dyDescent="0.3"/>
    <row r="12894" customFormat="1" ht="13.5" x14ac:dyDescent="0.3"/>
    <row r="12895" customFormat="1" ht="13.5" x14ac:dyDescent="0.3"/>
    <row r="12896" customFormat="1" ht="13.5" x14ac:dyDescent="0.3"/>
    <row r="12897" customFormat="1" ht="13.5" x14ac:dyDescent="0.3"/>
    <row r="12898" customFormat="1" ht="13.5" x14ac:dyDescent="0.3"/>
    <row r="12899" customFormat="1" ht="13.5" x14ac:dyDescent="0.3"/>
    <row r="12900" customFormat="1" ht="13.5" x14ac:dyDescent="0.3"/>
    <row r="12901" customFormat="1" ht="13.5" x14ac:dyDescent="0.3"/>
    <row r="12902" customFormat="1" ht="13.5" x14ac:dyDescent="0.3"/>
    <row r="12903" customFormat="1" ht="13.5" x14ac:dyDescent="0.3"/>
    <row r="12904" customFormat="1" ht="13.5" x14ac:dyDescent="0.3"/>
    <row r="12905" customFormat="1" ht="13.5" x14ac:dyDescent="0.3"/>
    <row r="12906" customFormat="1" ht="13.5" x14ac:dyDescent="0.3"/>
    <row r="12907" customFormat="1" ht="13.5" x14ac:dyDescent="0.3"/>
    <row r="12908" customFormat="1" ht="13.5" x14ac:dyDescent="0.3"/>
    <row r="12909" customFormat="1" ht="13.5" x14ac:dyDescent="0.3"/>
    <row r="12910" customFormat="1" ht="13.5" x14ac:dyDescent="0.3"/>
    <row r="12911" customFormat="1" ht="13.5" x14ac:dyDescent="0.3"/>
    <row r="12912" customFormat="1" ht="13.5" x14ac:dyDescent="0.3"/>
    <row r="12913" customFormat="1" ht="13.5" x14ac:dyDescent="0.3"/>
    <row r="12914" customFormat="1" ht="13.5" x14ac:dyDescent="0.3"/>
    <row r="12915" customFormat="1" ht="13.5" x14ac:dyDescent="0.3"/>
    <row r="12916" customFormat="1" ht="13.5" x14ac:dyDescent="0.3"/>
    <row r="12917" customFormat="1" ht="13.5" x14ac:dyDescent="0.3"/>
    <row r="12918" customFormat="1" ht="13.5" x14ac:dyDescent="0.3"/>
    <row r="12919" customFormat="1" ht="13.5" x14ac:dyDescent="0.3"/>
    <row r="12920" customFormat="1" ht="13.5" x14ac:dyDescent="0.3"/>
    <row r="12921" customFormat="1" ht="13.5" x14ac:dyDescent="0.3"/>
    <row r="12922" customFormat="1" ht="13.5" x14ac:dyDescent="0.3"/>
    <row r="12923" customFormat="1" ht="13.5" x14ac:dyDescent="0.3"/>
    <row r="12924" customFormat="1" ht="13.5" x14ac:dyDescent="0.3"/>
    <row r="12925" customFormat="1" ht="13.5" x14ac:dyDescent="0.3"/>
    <row r="12926" customFormat="1" ht="13.5" x14ac:dyDescent="0.3"/>
    <row r="12927" customFormat="1" ht="13.5" x14ac:dyDescent="0.3"/>
    <row r="12928" customFormat="1" ht="13.5" x14ac:dyDescent="0.3"/>
    <row r="12929" customFormat="1" ht="13.5" x14ac:dyDescent="0.3"/>
    <row r="12930" customFormat="1" ht="13.5" x14ac:dyDescent="0.3"/>
    <row r="12931" customFormat="1" ht="13.5" x14ac:dyDescent="0.3"/>
    <row r="12932" customFormat="1" ht="13.5" x14ac:dyDescent="0.3"/>
    <row r="12933" customFormat="1" ht="13.5" x14ac:dyDescent="0.3"/>
    <row r="12934" customFormat="1" ht="13.5" x14ac:dyDescent="0.3"/>
    <row r="12935" customFormat="1" ht="13.5" x14ac:dyDescent="0.3"/>
    <row r="12936" customFormat="1" ht="13.5" x14ac:dyDescent="0.3"/>
    <row r="12937" customFormat="1" ht="13.5" x14ac:dyDescent="0.3"/>
    <row r="12938" customFormat="1" ht="13.5" x14ac:dyDescent="0.3"/>
    <row r="12939" customFormat="1" ht="13.5" x14ac:dyDescent="0.3"/>
    <row r="12940" customFormat="1" ht="13.5" x14ac:dyDescent="0.3"/>
    <row r="12941" customFormat="1" ht="13.5" x14ac:dyDescent="0.3"/>
    <row r="12942" customFormat="1" ht="13.5" x14ac:dyDescent="0.3"/>
    <row r="12943" customFormat="1" ht="13.5" x14ac:dyDescent="0.3"/>
    <row r="12944" customFormat="1" ht="13.5" x14ac:dyDescent="0.3"/>
    <row r="12945" customFormat="1" ht="13.5" x14ac:dyDescent="0.3"/>
    <row r="12946" customFormat="1" ht="13.5" x14ac:dyDescent="0.3"/>
    <row r="12947" customFormat="1" ht="13.5" x14ac:dyDescent="0.3"/>
    <row r="12948" customFormat="1" ht="13.5" x14ac:dyDescent="0.3"/>
    <row r="12949" customFormat="1" ht="13.5" x14ac:dyDescent="0.3"/>
    <row r="12950" customFormat="1" ht="13.5" x14ac:dyDescent="0.3"/>
    <row r="12951" customFormat="1" ht="13.5" x14ac:dyDescent="0.3"/>
    <row r="12952" customFormat="1" ht="13.5" x14ac:dyDescent="0.3"/>
    <row r="12953" customFormat="1" ht="13.5" x14ac:dyDescent="0.3"/>
    <row r="12954" customFormat="1" ht="13.5" x14ac:dyDescent="0.3"/>
    <row r="12955" customFormat="1" ht="13.5" x14ac:dyDescent="0.3"/>
    <row r="12956" customFormat="1" ht="13.5" x14ac:dyDescent="0.3"/>
    <row r="12957" customFormat="1" ht="13.5" x14ac:dyDescent="0.3"/>
    <row r="12958" customFormat="1" ht="13.5" x14ac:dyDescent="0.3"/>
    <row r="12959" customFormat="1" ht="13.5" x14ac:dyDescent="0.3"/>
    <row r="12960" customFormat="1" ht="13.5" x14ac:dyDescent="0.3"/>
    <row r="12961" customFormat="1" ht="13.5" x14ac:dyDescent="0.3"/>
    <row r="12962" customFormat="1" ht="13.5" x14ac:dyDescent="0.3"/>
    <row r="12963" customFormat="1" ht="13.5" x14ac:dyDescent="0.3"/>
    <row r="12964" customFormat="1" ht="13.5" x14ac:dyDescent="0.3"/>
    <row r="12965" customFormat="1" ht="13.5" x14ac:dyDescent="0.3"/>
    <row r="12966" customFormat="1" ht="13.5" x14ac:dyDescent="0.3"/>
    <row r="12967" customFormat="1" ht="13.5" x14ac:dyDescent="0.3"/>
    <row r="12968" customFormat="1" ht="13.5" x14ac:dyDescent="0.3"/>
    <row r="12969" customFormat="1" ht="13.5" x14ac:dyDescent="0.3"/>
    <row r="12970" customFormat="1" ht="13.5" x14ac:dyDescent="0.3"/>
    <row r="12971" customFormat="1" ht="13.5" x14ac:dyDescent="0.3"/>
    <row r="12972" customFormat="1" ht="13.5" x14ac:dyDescent="0.3"/>
    <row r="12973" customFormat="1" ht="13.5" x14ac:dyDescent="0.3"/>
    <row r="12974" customFormat="1" ht="13.5" x14ac:dyDescent="0.3"/>
    <row r="12975" customFormat="1" ht="13.5" x14ac:dyDescent="0.3"/>
    <row r="12976" customFormat="1" ht="13.5" x14ac:dyDescent="0.3"/>
    <row r="12977" customFormat="1" ht="13.5" x14ac:dyDescent="0.3"/>
    <row r="12978" customFormat="1" ht="13.5" x14ac:dyDescent="0.3"/>
    <row r="12979" customFormat="1" ht="13.5" x14ac:dyDescent="0.3"/>
    <row r="12980" customFormat="1" ht="13.5" x14ac:dyDescent="0.3"/>
    <row r="12981" customFormat="1" ht="13.5" x14ac:dyDescent="0.3"/>
    <row r="12982" customFormat="1" ht="13.5" x14ac:dyDescent="0.3"/>
    <row r="12983" customFormat="1" ht="13.5" x14ac:dyDescent="0.3"/>
    <row r="12984" customFormat="1" ht="13.5" x14ac:dyDescent="0.3"/>
    <row r="12985" customFormat="1" ht="13.5" x14ac:dyDescent="0.3"/>
    <row r="12986" customFormat="1" ht="13.5" x14ac:dyDescent="0.3"/>
    <row r="12987" customFormat="1" ht="13.5" x14ac:dyDescent="0.3"/>
    <row r="12988" customFormat="1" ht="13.5" x14ac:dyDescent="0.3"/>
    <row r="12989" customFormat="1" ht="13.5" x14ac:dyDescent="0.3"/>
    <row r="12990" customFormat="1" ht="13.5" x14ac:dyDescent="0.3"/>
    <row r="12991" customFormat="1" ht="13.5" x14ac:dyDescent="0.3"/>
    <row r="12992" customFormat="1" ht="13.5" x14ac:dyDescent="0.3"/>
    <row r="12993" customFormat="1" ht="13.5" x14ac:dyDescent="0.3"/>
    <row r="12994" customFormat="1" ht="13.5" x14ac:dyDescent="0.3"/>
    <row r="12995" customFormat="1" ht="13.5" x14ac:dyDescent="0.3"/>
    <row r="12996" customFormat="1" ht="13.5" x14ac:dyDescent="0.3"/>
    <row r="12997" customFormat="1" ht="13.5" x14ac:dyDescent="0.3"/>
    <row r="12998" customFormat="1" ht="13.5" x14ac:dyDescent="0.3"/>
    <row r="12999" customFormat="1" ht="13.5" x14ac:dyDescent="0.3"/>
    <row r="13000" customFormat="1" ht="13.5" x14ac:dyDescent="0.3"/>
    <row r="13001" customFormat="1" ht="13.5" x14ac:dyDescent="0.3"/>
    <row r="13002" customFormat="1" ht="13.5" x14ac:dyDescent="0.3"/>
    <row r="13003" customFormat="1" ht="13.5" x14ac:dyDescent="0.3"/>
    <row r="13004" customFormat="1" ht="13.5" x14ac:dyDescent="0.3"/>
    <row r="13005" customFormat="1" ht="13.5" x14ac:dyDescent="0.3"/>
    <row r="13006" customFormat="1" ht="13.5" x14ac:dyDescent="0.3"/>
    <row r="13007" customFormat="1" ht="13.5" x14ac:dyDescent="0.3"/>
    <row r="13008" customFormat="1" ht="13.5" x14ac:dyDescent="0.3"/>
    <row r="13009" customFormat="1" ht="13.5" x14ac:dyDescent="0.3"/>
    <row r="13010" customFormat="1" ht="13.5" x14ac:dyDescent="0.3"/>
    <row r="13011" customFormat="1" ht="13.5" x14ac:dyDescent="0.3"/>
    <row r="13012" customFormat="1" ht="13.5" x14ac:dyDescent="0.3"/>
    <row r="13013" customFormat="1" ht="13.5" x14ac:dyDescent="0.3"/>
    <row r="13014" customFormat="1" ht="13.5" x14ac:dyDescent="0.3"/>
    <row r="13015" customFormat="1" ht="13.5" x14ac:dyDescent="0.3"/>
    <row r="13016" customFormat="1" ht="13.5" x14ac:dyDescent="0.3"/>
    <row r="13017" customFormat="1" ht="13.5" x14ac:dyDescent="0.3"/>
    <row r="13018" customFormat="1" ht="13.5" x14ac:dyDescent="0.3"/>
    <row r="13019" customFormat="1" ht="13.5" x14ac:dyDescent="0.3"/>
    <row r="13020" customFormat="1" ht="13.5" x14ac:dyDescent="0.3"/>
    <row r="13021" customFormat="1" ht="13.5" x14ac:dyDescent="0.3"/>
    <row r="13022" customFormat="1" ht="13.5" x14ac:dyDescent="0.3"/>
    <row r="13023" customFormat="1" ht="13.5" x14ac:dyDescent="0.3"/>
    <row r="13024" customFormat="1" ht="13.5" x14ac:dyDescent="0.3"/>
    <row r="13025" customFormat="1" ht="13.5" x14ac:dyDescent="0.3"/>
    <row r="13026" customFormat="1" ht="13.5" x14ac:dyDescent="0.3"/>
    <row r="13027" customFormat="1" ht="13.5" x14ac:dyDescent="0.3"/>
    <row r="13028" customFormat="1" ht="13.5" x14ac:dyDescent="0.3"/>
    <row r="13029" customFormat="1" ht="13.5" x14ac:dyDescent="0.3"/>
    <row r="13030" customFormat="1" ht="13.5" x14ac:dyDescent="0.3"/>
    <row r="13031" customFormat="1" ht="13.5" x14ac:dyDescent="0.3"/>
    <row r="13032" customFormat="1" ht="13.5" x14ac:dyDescent="0.3"/>
    <row r="13033" customFormat="1" ht="13.5" x14ac:dyDescent="0.3"/>
    <row r="13034" customFormat="1" ht="13.5" x14ac:dyDescent="0.3"/>
    <row r="13035" customFormat="1" ht="13.5" x14ac:dyDescent="0.3"/>
    <row r="13036" customFormat="1" ht="13.5" x14ac:dyDescent="0.3"/>
    <row r="13037" customFormat="1" ht="13.5" x14ac:dyDescent="0.3"/>
    <row r="13038" customFormat="1" ht="13.5" x14ac:dyDescent="0.3"/>
    <row r="13039" customFormat="1" ht="13.5" x14ac:dyDescent="0.3"/>
    <row r="13040" customFormat="1" ht="13.5" x14ac:dyDescent="0.3"/>
    <row r="13041" customFormat="1" ht="13.5" x14ac:dyDescent="0.3"/>
    <row r="13042" customFormat="1" ht="13.5" x14ac:dyDescent="0.3"/>
    <row r="13043" customFormat="1" ht="13.5" x14ac:dyDescent="0.3"/>
    <row r="13044" customFormat="1" ht="13.5" x14ac:dyDescent="0.3"/>
    <row r="13045" customFormat="1" ht="13.5" x14ac:dyDescent="0.3"/>
    <row r="13046" customFormat="1" ht="13.5" x14ac:dyDescent="0.3"/>
    <row r="13047" customFormat="1" ht="13.5" x14ac:dyDescent="0.3"/>
    <row r="13048" customFormat="1" ht="13.5" x14ac:dyDescent="0.3"/>
    <row r="13049" customFormat="1" ht="13.5" x14ac:dyDescent="0.3"/>
    <row r="13050" customFormat="1" ht="13.5" x14ac:dyDescent="0.3"/>
    <row r="13051" customFormat="1" ht="13.5" x14ac:dyDescent="0.3"/>
    <row r="13052" customFormat="1" ht="13.5" x14ac:dyDescent="0.3"/>
    <row r="13053" customFormat="1" ht="13.5" x14ac:dyDescent="0.3"/>
    <row r="13054" customFormat="1" ht="13.5" x14ac:dyDescent="0.3"/>
    <row r="13055" customFormat="1" ht="13.5" x14ac:dyDescent="0.3"/>
    <row r="13056" customFormat="1" ht="13.5" x14ac:dyDescent="0.3"/>
    <row r="13057" customFormat="1" ht="13.5" x14ac:dyDescent="0.3"/>
    <row r="13058" customFormat="1" ht="13.5" x14ac:dyDescent="0.3"/>
    <row r="13059" customFormat="1" ht="13.5" x14ac:dyDescent="0.3"/>
    <row r="13060" customFormat="1" ht="13.5" x14ac:dyDescent="0.3"/>
    <row r="13061" customFormat="1" ht="13.5" x14ac:dyDescent="0.3"/>
    <row r="13062" customFormat="1" ht="13.5" x14ac:dyDescent="0.3"/>
    <row r="13063" customFormat="1" ht="13.5" x14ac:dyDescent="0.3"/>
    <row r="13064" customFormat="1" ht="13.5" x14ac:dyDescent="0.3"/>
    <row r="13065" customFormat="1" ht="13.5" x14ac:dyDescent="0.3"/>
    <row r="13066" customFormat="1" ht="13.5" x14ac:dyDescent="0.3"/>
    <row r="13067" customFormat="1" ht="13.5" x14ac:dyDescent="0.3"/>
    <row r="13068" customFormat="1" ht="13.5" x14ac:dyDescent="0.3"/>
    <row r="13069" customFormat="1" ht="13.5" x14ac:dyDescent="0.3"/>
    <row r="13070" customFormat="1" ht="13.5" x14ac:dyDescent="0.3"/>
    <row r="13071" customFormat="1" ht="13.5" x14ac:dyDescent="0.3"/>
    <row r="13072" customFormat="1" ht="13.5" x14ac:dyDescent="0.3"/>
    <row r="13073" customFormat="1" ht="13.5" x14ac:dyDescent="0.3"/>
    <row r="13074" customFormat="1" ht="13.5" x14ac:dyDescent="0.3"/>
    <row r="13075" customFormat="1" ht="13.5" x14ac:dyDescent="0.3"/>
    <row r="13076" customFormat="1" ht="13.5" x14ac:dyDescent="0.3"/>
    <row r="13077" customFormat="1" ht="13.5" x14ac:dyDescent="0.3"/>
    <row r="13078" customFormat="1" ht="13.5" x14ac:dyDescent="0.3"/>
    <row r="13079" customFormat="1" ht="13.5" x14ac:dyDescent="0.3"/>
    <row r="13080" customFormat="1" ht="13.5" x14ac:dyDescent="0.3"/>
    <row r="13081" customFormat="1" ht="13.5" x14ac:dyDescent="0.3"/>
    <row r="13082" customFormat="1" ht="13.5" x14ac:dyDescent="0.3"/>
    <row r="13083" customFormat="1" ht="13.5" x14ac:dyDescent="0.3"/>
    <row r="13084" customFormat="1" ht="13.5" x14ac:dyDescent="0.3"/>
    <row r="13085" customFormat="1" ht="13.5" x14ac:dyDescent="0.3"/>
    <row r="13086" customFormat="1" ht="13.5" x14ac:dyDescent="0.3"/>
    <row r="13087" customFormat="1" ht="13.5" x14ac:dyDescent="0.3"/>
    <row r="13088" customFormat="1" ht="13.5" x14ac:dyDescent="0.3"/>
    <row r="13089" customFormat="1" ht="13.5" x14ac:dyDescent="0.3"/>
    <row r="13090" customFormat="1" ht="13.5" x14ac:dyDescent="0.3"/>
    <row r="13091" customFormat="1" ht="13.5" x14ac:dyDescent="0.3"/>
    <row r="13092" customFormat="1" ht="13.5" x14ac:dyDescent="0.3"/>
    <row r="13093" customFormat="1" ht="13.5" x14ac:dyDescent="0.3"/>
    <row r="13094" customFormat="1" ht="13.5" x14ac:dyDescent="0.3"/>
    <row r="13095" customFormat="1" ht="13.5" x14ac:dyDescent="0.3"/>
    <row r="13096" customFormat="1" ht="13.5" x14ac:dyDescent="0.3"/>
    <row r="13097" customFormat="1" ht="13.5" x14ac:dyDescent="0.3"/>
    <row r="13098" customFormat="1" ht="13.5" x14ac:dyDescent="0.3"/>
    <row r="13099" customFormat="1" ht="13.5" x14ac:dyDescent="0.3"/>
    <row r="13100" customFormat="1" ht="13.5" x14ac:dyDescent="0.3"/>
    <row r="13101" customFormat="1" ht="13.5" x14ac:dyDescent="0.3"/>
    <row r="13102" customFormat="1" ht="13.5" x14ac:dyDescent="0.3"/>
    <row r="13103" customFormat="1" ht="13.5" x14ac:dyDescent="0.3"/>
    <row r="13104" customFormat="1" ht="13.5" x14ac:dyDescent="0.3"/>
    <row r="13105" customFormat="1" ht="13.5" x14ac:dyDescent="0.3"/>
    <row r="13106" customFormat="1" ht="13.5" x14ac:dyDescent="0.3"/>
    <row r="13107" customFormat="1" ht="13.5" x14ac:dyDescent="0.3"/>
    <row r="13108" customFormat="1" ht="13.5" x14ac:dyDescent="0.3"/>
    <row r="13109" customFormat="1" ht="13.5" x14ac:dyDescent="0.3"/>
    <row r="13110" customFormat="1" ht="13.5" x14ac:dyDescent="0.3"/>
    <row r="13111" customFormat="1" ht="13.5" x14ac:dyDescent="0.3"/>
    <row r="13112" customFormat="1" ht="13.5" x14ac:dyDescent="0.3"/>
    <row r="13113" customFormat="1" ht="13.5" x14ac:dyDescent="0.3"/>
    <row r="13114" customFormat="1" ht="13.5" x14ac:dyDescent="0.3"/>
    <row r="13115" customFormat="1" ht="13.5" x14ac:dyDescent="0.3"/>
    <row r="13116" customFormat="1" ht="13.5" x14ac:dyDescent="0.3"/>
    <row r="13117" customFormat="1" ht="13.5" x14ac:dyDescent="0.3"/>
    <row r="13118" customFormat="1" ht="13.5" x14ac:dyDescent="0.3"/>
    <row r="13119" customFormat="1" ht="13.5" x14ac:dyDescent="0.3"/>
    <row r="13120" customFormat="1" ht="13.5" x14ac:dyDescent="0.3"/>
    <row r="13121" customFormat="1" ht="13.5" x14ac:dyDescent="0.3"/>
    <row r="13122" customFormat="1" ht="13.5" x14ac:dyDescent="0.3"/>
    <row r="13123" customFormat="1" ht="13.5" x14ac:dyDescent="0.3"/>
    <row r="13124" customFormat="1" ht="13.5" x14ac:dyDescent="0.3"/>
    <row r="13125" customFormat="1" ht="13.5" x14ac:dyDescent="0.3"/>
    <row r="13126" customFormat="1" ht="13.5" x14ac:dyDescent="0.3"/>
    <row r="13127" customFormat="1" ht="13.5" x14ac:dyDescent="0.3"/>
    <row r="13128" customFormat="1" ht="13.5" x14ac:dyDescent="0.3"/>
    <row r="13129" customFormat="1" ht="13.5" x14ac:dyDescent="0.3"/>
    <row r="13130" customFormat="1" ht="13.5" x14ac:dyDescent="0.3"/>
    <row r="13131" customFormat="1" ht="13.5" x14ac:dyDescent="0.3"/>
    <row r="13132" customFormat="1" ht="13.5" x14ac:dyDescent="0.3"/>
    <row r="13133" customFormat="1" ht="13.5" x14ac:dyDescent="0.3"/>
    <row r="13134" customFormat="1" ht="13.5" x14ac:dyDescent="0.3"/>
    <row r="13135" customFormat="1" ht="13.5" x14ac:dyDescent="0.3"/>
    <row r="13136" customFormat="1" ht="13.5" x14ac:dyDescent="0.3"/>
    <row r="13137" customFormat="1" ht="13.5" x14ac:dyDescent="0.3"/>
    <row r="13138" customFormat="1" ht="13.5" x14ac:dyDescent="0.3"/>
    <row r="13139" customFormat="1" ht="13.5" x14ac:dyDescent="0.3"/>
    <row r="13140" customFormat="1" ht="13.5" x14ac:dyDescent="0.3"/>
    <row r="13141" customFormat="1" ht="13.5" x14ac:dyDescent="0.3"/>
    <row r="13142" customFormat="1" ht="13.5" x14ac:dyDescent="0.3"/>
    <row r="13143" customFormat="1" ht="13.5" x14ac:dyDescent="0.3"/>
    <row r="13144" customFormat="1" ht="13.5" x14ac:dyDescent="0.3"/>
    <row r="13145" customFormat="1" ht="13.5" x14ac:dyDescent="0.3"/>
    <row r="13146" customFormat="1" ht="13.5" x14ac:dyDescent="0.3"/>
    <row r="13147" customFormat="1" ht="13.5" x14ac:dyDescent="0.3"/>
    <row r="13148" customFormat="1" ht="13.5" x14ac:dyDescent="0.3"/>
    <row r="13149" customFormat="1" ht="13.5" x14ac:dyDescent="0.3"/>
    <row r="13150" customFormat="1" ht="13.5" x14ac:dyDescent="0.3"/>
    <row r="13151" customFormat="1" ht="13.5" x14ac:dyDescent="0.3"/>
    <row r="13152" customFormat="1" ht="13.5" x14ac:dyDescent="0.3"/>
    <row r="13153" customFormat="1" ht="13.5" x14ac:dyDescent="0.3"/>
    <row r="13154" customFormat="1" ht="13.5" x14ac:dyDescent="0.3"/>
    <row r="13155" customFormat="1" ht="13.5" x14ac:dyDescent="0.3"/>
    <row r="13156" customFormat="1" ht="13.5" x14ac:dyDescent="0.3"/>
    <row r="13157" customFormat="1" ht="13.5" x14ac:dyDescent="0.3"/>
    <row r="13158" customFormat="1" ht="13.5" x14ac:dyDescent="0.3"/>
    <row r="13159" customFormat="1" ht="13.5" x14ac:dyDescent="0.3"/>
    <row r="13160" customFormat="1" ht="13.5" x14ac:dyDescent="0.3"/>
    <row r="13161" customFormat="1" ht="13.5" x14ac:dyDescent="0.3"/>
    <row r="13162" customFormat="1" ht="13.5" x14ac:dyDescent="0.3"/>
    <row r="13163" customFormat="1" ht="13.5" x14ac:dyDescent="0.3"/>
    <row r="13164" customFormat="1" ht="13.5" x14ac:dyDescent="0.3"/>
    <row r="13165" customFormat="1" ht="13.5" x14ac:dyDescent="0.3"/>
    <row r="13166" customFormat="1" ht="13.5" x14ac:dyDescent="0.3"/>
    <row r="13167" customFormat="1" ht="13.5" x14ac:dyDescent="0.3"/>
    <row r="13168" customFormat="1" ht="13.5" x14ac:dyDescent="0.3"/>
    <row r="13169" customFormat="1" ht="13.5" x14ac:dyDescent="0.3"/>
    <row r="13170" customFormat="1" ht="13.5" x14ac:dyDescent="0.3"/>
    <row r="13171" customFormat="1" ht="13.5" x14ac:dyDescent="0.3"/>
    <row r="13172" customFormat="1" ht="13.5" x14ac:dyDescent="0.3"/>
    <row r="13173" customFormat="1" ht="13.5" x14ac:dyDescent="0.3"/>
    <row r="13174" customFormat="1" ht="13.5" x14ac:dyDescent="0.3"/>
    <row r="13175" customFormat="1" ht="13.5" x14ac:dyDescent="0.3"/>
    <row r="13176" customFormat="1" ht="13.5" x14ac:dyDescent="0.3"/>
    <row r="13177" customFormat="1" ht="13.5" x14ac:dyDescent="0.3"/>
    <row r="13178" customFormat="1" ht="13.5" x14ac:dyDescent="0.3"/>
    <row r="13179" customFormat="1" ht="13.5" x14ac:dyDescent="0.3"/>
    <row r="13180" customFormat="1" ht="13.5" x14ac:dyDescent="0.3"/>
    <row r="13181" customFormat="1" ht="13.5" x14ac:dyDescent="0.3"/>
    <row r="13182" customFormat="1" ht="13.5" x14ac:dyDescent="0.3"/>
    <row r="13183" customFormat="1" ht="13.5" x14ac:dyDescent="0.3"/>
    <row r="13184" customFormat="1" ht="13.5" x14ac:dyDescent="0.3"/>
    <row r="13185" customFormat="1" ht="13.5" x14ac:dyDescent="0.3"/>
    <row r="13186" customFormat="1" ht="13.5" x14ac:dyDescent="0.3"/>
    <row r="13187" customFormat="1" ht="13.5" x14ac:dyDescent="0.3"/>
    <row r="13188" customFormat="1" ht="13.5" x14ac:dyDescent="0.3"/>
    <row r="13189" customFormat="1" ht="13.5" x14ac:dyDescent="0.3"/>
    <row r="13190" customFormat="1" ht="13.5" x14ac:dyDescent="0.3"/>
    <row r="13191" customFormat="1" ht="13.5" x14ac:dyDescent="0.3"/>
    <row r="13192" customFormat="1" ht="13.5" x14ac:dyDescent="0.3"/>
    <row r="13193" customFormat="1" ht="13.5" x14ac:dyDescent="0.3"/>
    <row r="13194" customFormat="1" ht="13.5" x14ac:dyDescent="0.3"/>
    <row r="13195" customFormat="1" ht="13.5" x14ac:dyDescent="0.3"/>
    <row r="13196" customFormat="1" ht="13.5" x14ac:dyDescent="0.3"/>
    <row r="13197" customFormat="1" ht="13.5" x14ac:dyDescent="0.3"/>
    <row r="13198" customFormat="1" ht="13.5" x14ac:dyDescent="0.3"/>
    <row r="13199" customFormat="1" ht="13.5" x14ac:dyDescent="0.3"/>
    <row r="13200" customFormat="1" ht="13.5" x14ac:dyDescent="0.3"/>
    <row r="13201" customFormat="1" ht="13.5" x14ac:dyDescent="0.3"/>
    <row r="13202" customFormat="1" ht="13.5" x14ac:dyDescent="0.3"/>
    <row r="13203" customFormat="1" ht="13.5" x14ac:dyDescent="0.3"/>
    <row r="13204" customFormat="1" ht="13.5" x14ac:dyDescent="0.3"/>
    <row r="13205" customFormat="1" ht="13.5" x14ac:dyDescent="0.3"/>
    <row r="13206" customFormat="1" ht="13.5" x14ac:dyDescent="0.3"/>
    <row r="13207" customFormat="1" ht="13.5" x14ac:dyDescent="0.3"/>
    <row r="13208" customFormat="1" ht="13.5" x14ac:dyDescent="0.3"/>
    <row r="13209" customFormat="1" ht="13.5" x14ac:dyDescent="0.3"/>
    <row r="13210" customFormat="1" ht="13.5" x14ac:dyDescent="0.3"/>
    <row r="13211" customFormat="1" ht="13.5" x14ac:dyDescent="0.3"/>
    <row r="13212" customFormat="1" ht="13.5" x14ac:dyDescent="0.3"/>
    <row r="13213" customFormat="1" ht="13.5" x14ac:dyDescent="0.3"/>
    <row r="13214" customFormat="1" ht="13.5" x14ac:dyDescent="0.3"/>
    <row r="13215" customFormat="1" ht="13.5" x14ac:dyDescent="0.3"/>
    <row r="13216" customFormat="1" ht="13.5" x14ac:dyDescent="0.3"/>
    <row r="13217" customFormat="1" ht="13.5" x14ac:dyDescent="0.3"/>
    <row r="13218" customFormat="1" ht="13.5" x14ac:dyDescent="0.3"/>
    <row r="13219" customFormat="1" ht="13.5" x14ac:dyDescent="0.3"/>
    <row r="13220" customFormat="1" ht="13.5" x14ac:dyDescent="0.3"/>
    <row r="13221" customFormat="1" ht="13.5" x14ac:dyDescent="0.3"/>
    <row r="13222" customFormat="1" ht="13.5" x14ac:dyDescent="0.3"/>
    <row r="13223" customFormat="1" ht="13.5" x14ac:dyDescent="0.3"/>
    <row r="13224" customFormat="1" ht="13.5" x14ac:dyDescent="0.3"/>
    <row r="13225" customFormat="1" ht="13.5" x14ac:dyDescent="0.3"/>
    <row r="13226" customFormat="1" ht="13.5" x14ac:dyDescent="0.3"/>
    <row r="13227" customFormat="1" ht="13.5" x14ac:dyDescent="0.3"/>
    <row r="13228" customFormat="1" ht="13.5" x14ac:dyDescent="0.3"/>
    <row r="13229" customFormat="1" ht="13.5" x14ac:dyDescent="0.3"/>
    <row r="13230" customFormat="1" ht="13.5" x14ac:dyDescent="0.3"/>
    <row r="13231" customFormat="1" ht="13.5" x14ac:dyDescent="0.3"/>
    <row r="13232" customFormat="1" ht="13.5" x14ac:dyDescent="0.3"/>
    <row r="13233" customFormat="1" ht="13.5" x14ac:dyDescent="0.3"/>
    <row r="13234" customFormat="1" ht="13.5" x14ac:dyDescent="0.3"/>
    <row r="13235" customFormat="1" ht="13.5" x14ac:dyDescent="0.3"/>
    <row r="13236" customFormat="1" ht="13.5" x14ac:dyDescent="0.3"/>
    <row r="13237" customFormat="1" ht="13.5" x14ac:dyDescent="0.3"/>
    <row r="13238" customFormat="1" ht="13.5" x14ac:dyDescent="0.3"/>
    <row r="13239" customFormat="1" ht="13.5" x14ac:dyDescent="0.3"/>
    <row r="13240" customFormat="1" ht="13.5" x14ac:dyDescent="0.3"/>
    <row r="13241" customFormat="1" ht="13.5" x14ac:dyDescent="0.3"/>
    <row r="13242" customFormat="1" ht="13.5" x14ac:dyDescent="0.3"/>
    <row r="13243" customFormat="1" ht="13.5" x14ac:dyDescent="0.3"/>
    <row r="13244" customFormat="1" ht="13.5" x14ac:dyDescent="0.3"/>
    <row r="13245" customFormat="1" ht="13.5" x14ac:dyDescent="0.3"/>
    <row r="13246" customFormat="1" ht="13.5" x14ac:dyDescent="0.3"/>
    <row r="13247" customFormat="1" ht="13.5" x14ac:dyDescent="0.3"/>
    <row r="13248" customFormat="1" ht="13.5" x14ac:dyDescent="0.3"/>
    <row r="13249" customFormat="1" ht="13.5" x14ac:dyDescent="0.3"/>
    <row r="13250" customFormat="1" ht="13.5" x14ac:dyDescent="0.3"/>
    <row r="13251" customFormat="1" ht="13.5" x14ac:dyDescent="0.3"/>
    <row r="13252" customFormat="1" ht="13.5" x14ac:dyDescent="0.3"/>
    <row r="13253" customFormat="1" ht="13.5" x14ac:dyDescent="0.3"/>
    <row r="13254" customFormat="1" ht="13.5" x14ac:dyDescent="0.3"/>
    <row r="13255" customFormat="1" ht="13.5" x14ac:dyDescent="0.3"/>
    <row r="13256" customFormat="1" ht="13.5" x14ac:dyDescent="0.3"/>
    <row r="13257" customFormat="1" ht="13.5" x14ac:dyDescent="0.3"/>
    <row r="13258" customFormat="1" ht="13.5" x14ac:dyDescent="0.3"/>
    <row r="13259" customFormat="1" ht="13.5" x14ac:dyDescent="0.3"/>
    <row r="13260" customFormat="1" ht="13.5" x14ac:dyDescent="0.3"/>
    <row r="13261" customFormat="1" ht="13.5" x14ac:dyDescent="0.3"/>
    <row r="13262" customFormat="1" ht="13.5" x14ac:dyDescent="0.3"/>
    <row r="13263" customFormat="1" ht="13.5" x14ac:dyDescent="0.3"/>
    <row r="13264" customFormat="1" ht="13.5" x14ac:dyDescent="0.3"/>
    <row r="13265" customFormat="1" ht="13.5" x14ac:dyDescent="0.3"/>
    <row r="13266" customFormat="1" ht="13.5" x14ac:dyDescent="0.3"/>
    <row r="13267" customFormat="1" ht="13.5" x14ac:dyDescent="0.3"/>
    <row r="13268" customFormat="1" ht="13.5" x14ac:dyDescent="0.3"/>
    <row r="13269" customFormat="1" ht="13.5" x14ac:dyDescent="0.3"/>
    <row r="13270" customFormat="1" ht="13.5" x14ac:dyDescent="0.3"/>
    <row r="13271" customFormat="1" ht="13.5" x14ac:dyDescent="0.3"/>
    <row r="13272" customFormat="1" ht="13.5" x14ac:dyDescent="0.3"/>
    <row r="13273" customFormat="1" ht="13.5" x14ac:dyDescent="0.3"/>
    <row r="13274" customFormat="1" ht="13.5" x14ac:dyDescent="0.3"/>
    <row r="13275" customFormat="1" ht="13.5" x14ac:dyDescent="0.3"/>
    <row r="13276" customFormat="1" ht="13.5" x14ac:dyDescent="0.3"/>
    <row r="13277" customFormat="1" ht="13.5" x14ac:dyDescent="0.3"/>
    <row r="13278" customFormat="1" ht="13.5" x14ac:dyDescent="0.3"/>
    <row r="13279" customFormat="1" ht="13.5" x14ac:dyDescent="0.3"/>
    <row r="13280" customFormat="1" ht="13.5" x14ac:dyDescent="0.3"/>
    <row r="13281" customFormat="1" ht="13.5" x14ac:dyDescent="0.3"/>
    <row r="13282" customFormat="1" ht="13.5" x14ac:dyDescent="0.3"/>
    <row r="13283" customFormat="1" ht="13.5" x14ac:dyDescent="0.3"/>
    <row r="13284" customFormat="1" ht="13.5" x14ac:dyDescent="0.3"/>
    <row r="13285" customFormat="1" ht="13.5" x14ac:dyDescent="0.3"/>
    <row r="13286" customFormat="1" ht="13.5" x14ac:dyDescent="0.3"/>
    <row r="13287" customFormat="1" ht="13.5" x14ac:dyDescent="0.3"/>
    <row r="13288" customFormat="1" ht="13.5" x14ac:dyDescent="0.3"/>
    <row r="13289" customFormat="1" ht="13.5" x14ac:dyDescent="0.3"/>
    <row r="13290" customFormat="1" ht="13.5" x14ac:dyDescent="0.3"/>
    <row r="13291" customFormat="1" ht="13.5" x14ac:dyDescent="0.3"/>
    <row r="13292" customFormat="1" ht="13.5" x14ac:dyDescent="0.3"/>
    <row r="13293" customFormat="1" ht="13.5" x14ac:dyDescent="0.3"/>
    <row r="13294" customFormat="1" ht="13.5" x14ac:dyDescent="0.3"/>
    <row r="13295" customFormat="1" ht="13.5" x14ac:dyDescent="0.3"/>
    <row r="13296" customFormat="1" ht="13.5" x14ac:dyDescent="0.3"/>
    <row r="13297" customFormat="1" ht="13.5" x14ac:dyDescent="0.3"/>
    <row r="13298" customFormat="1" ht="13.5" x14ac:dyDescent="0.3"/>
    <row r="13299" customFormat="1" ht="13.5" x14ac:dyDescent="0.3"/>
    <row r="13300" customFormat="1" ht="13.5" x14ac:dyDescent="0.3"/>
    <row r="13301" customFormat="1" ht="13.5" x14ac:dyDescent="0.3"/>
    <row r="13302" customFormat="1" ht="13.5" x14ac:dyDescent="0.3"/>
    <row r="13303" customFormat="1" ht="13.5" x14ac:dyDescent="0.3"/>
    <row r="13304" customFormat="1" ht="13.5" x14ac:dyDescent="0.3"/>
    <row r="13305" customFormat="1" ht="13.5" x14ac:dyDescent="0.3"/>
    <row r="13306" customFormat="1" ht="13.5" x14ac:dyDescent="0.3"/>
    <row r="13307" customFormat="1" ht="13.5" x14ac:dyDescent="0.3"/>
    <row r="13308" customFormat="1" ht="13.5" x14ac:dyDescent="0.3"/>
    <row r="13309" customFormat="1" ht="13.5" x14ac:dyDescent="0.3"/>
    <row r="13310" customFormat="1" ht="13.5" x14ac:dyDescent="0.3"/>
    <row r="13311" customFormat="1" ht="13.5" x14ac:dyDescent="0.3"/>
    <row r="13312" customFormat="1" ht="13.5" x14ac:dyDescent="0.3"/>
    <row r="13313" customFormat="1" ht="13.5" x14ac:dyDescent="0.3"/>
    <row r="13314" customFormat="1" ht="13.5" x14ac:dyDescent="0.3"/>
    <row r="13315" customFormat="1" ht="13.5" x14ac:dyDescent="0.3"/>
    <row r="13316" customFormat="1" ht="13.5" x14ac:dyDescent="0.3"/>
    <row r="13317" customFormat="1" ht="13.5" x14ac:dyDescent="0.3"/>
    <row r="13318" customFormat="1" ht="13.5" x14ac:dyDescent="0.3"/>
    <row r="13319" customFormat="1" ht="13.5" x14ac:dyDescent="0.3"/>
    <row r="13320" customFormat="1" ht="13.5" x14ac:dyDescent="0.3"/>
    <row r="13321" customFormat="1" ht="13.5" x14ac:dyDescent="0.3"/>
    <row r="13322" customFormat="1" ht="13.5" x14ac:dyDescent="0.3"/>
    <row r="13323" customFormat="1" ht="13.5" x14ac:dyDescent="0.3"/>
    <row r="13324" customFormat="1" ht="13.5" x14ac:dyDescent="0.3"/>
    <row r="13325" customFormat="1" ht="13.5" x14ac:dyDescent="0.3"/>
    <row r="13326" customFormat="1" ht="13.5" x14ac:dyDescent="0.3"/>
    <row r="13327" customFormat="1" ht="13.5" x14ac:dyDescent="0.3"/>
    <row r="13328" customFormat="1" ht="13.5" x14ac:dyDescent="0.3"/>
    <row r="13329" customFormat="1" ht="13.5" x14ac:dyDescent="0.3"/>
    <row r="13330" customFormat="1" ht="13.5" x14ac:dyDescent="0.3"/>
    <row r="13331" customFormat="1" ht="13.5" x14ac:dyDescent="0.3"/>
    <row r="13332" customFormat="1" ht="13.5" x14ac:dyDescent="0.3"/>
    <row r="13333" customFormat="1" ht="13.5" x14ac:dyDescent="0.3"/>
    <row r="13334" customFormat="1" ht="13.5" x14ac:dyDescent="0.3"/>
    <row r="13335" customFormat="1" ht="13.5" x14ac:dyDescent="0.3"/>
    <row r="13336" customFormat="1" ht="13.5" x14ac:dyDescent="0.3"/>
    <row r="13337" customFormat="1" ht="13.5" x14ac:dyDescent="0.3"/>
    <row r="13338" customFormat="1" ht="13.5" x14ac:dyDescent="0.3"/>
    <row r="13339" customFormat="1" ht="13.5" x14ac:dyDescent="0.3"/>
    <row r="13340" customFormat="1" ht="13.5" x14ac:dyDescent="0.3"/>
    <row r="13341" customFormat="1" ht="13.5" x14ac:dyDescent="0.3"/>
    <row r="13342" customFormat="1" ht="13.5" x14ac:dyDescent="0.3"/>
    <row r="13343" customFormat="1" ht="13.5" x14ac:dyDescent="0.3"/>
    <row r="13344" customFormat="1" ht="13.5" x14ac:dyDescent="0.3"/>
    <row r="13345" customFormat="1" ht="13.5" x14ac:dyDescent="0.3"/>
    <row r="13346" customFormat="1" ht="13.5" x14ac:dyDescent="0.3"/>
    <row r="13347" customFormat="1" ht="13.5" x14ac:dyDescent="0.3"/>
    <row r="13348" customFormat="1" ht="13.5" x14ac:dyDescent="0.3"/>
    <row r="13349" customFormat="1" ht="13.5" x14ac:dyDescent="0.3"/>
    <row r="13350" customFormat="1" ht="13.5" x14ac:dyDescent="0.3"/>
    <row r="13351" customFormat="1" ht="13.5" x14ac:dyDescent="0.3"/>
    <row r="13352" customFormat="1" ht="13.5" x14ac:dyDescent="0.3"/>
    <row r="13353" customFormat="1" ht="13.5" x14ac:dyDescent="0.3"/>
    <row r="13354" customFormat="1" ht="13.5" x14ac:dyDescent="0.3"/>
    <row r="13355" customFormat="1" ht="13.5" x14ac:dyDescent="0.3"/>
    <row r="13356" customFormat="1" ht="13.5" x14ac:dyDescent="0.3"/>
    <row r="13357" customFormat="1" ht="13.5" x14ac:dyDescent="0.3"/>
    <row r="13358" customFormat="1" ht="13.5" x14ac:dyDescent="0.3"/>
    <row r="13359" customFormat="1" ht="13.5" x14ac:dyDescent="0.3"/>
    <row r="13360" customFormat="1" ht="13.5" x14ac:dyDescent="0.3"/>
    <row r="13361" customFormat="1" ht="13.5" x14ac:dyDescent="0.3"/>
    <row r="13362" customFormat="1" ht="13.5" x14ac:dyDescent="0.3"/>
    <row r="13363" customFormat="1" ht="13.5" x14ac:dyDescent="0.3"/>
    <row r="13364" customFormat="1" ht="13.5" x14ac:dyDescent="0.3"/>
    <row r="13365" customFormat="1" ht="13.5" x14ac:dyDescent="0.3"/>
    <row r="13366" customFormat="1" ht="13.5" x14ac:dyDescent="0.3"/>
    <row r="13367" customFormat="1" ht="13.5" x14ac:dyDescent="0.3"/>
    <row r="13368" customFormat="1" ht="13.5" x14ac:dyDescent="0.3"/>
    <row r="13369" customFormat="1" ht="13.5" x14ac:dyDescent="0.3"/>
    <row r="13370" customFormat="1" ht="13.5" x14ac:dyDescent="0.3"/>
    <row r="13371" customFormat="1" ht="13.5" x14ac:dyDescent="0.3"/>
    <row r="13372" customFormat="1" ht="13.5" x14ac:dyDescent="0.3"/>
    <row r="13373" customFormat="1" ht="13.5" x14ac:dyDescent="0.3"/>
    <row r="13374" customFormat="1" ht="13.5" x14ac:dyDescent="0.3"/>
    <row r="13375" customFormat="1" ht="13.5" x14ac:dyDescent="0.3"/>
    <row r="13376" customFormat="1" ht="13.5" x14ac:dyDescent="0.3"/>
    <row r="13377" customFormat="1" ht="13.5" x14ac:dyDescent="0.3"/>
    <row r="13378" customFormat="1" ht="13.5" x14ac:dyDescent="0.3"/>
    <row r="13379" customFormat="1" ht="13.5" x14ac:dyDescent="0.3"/>
    <row r="13380" customFormat="1" ht="13.5" x14ac:dyDescent="0.3"/>
    <row r="13381" customFormat="1" ht="13.5" x14ac:dyDescent="0.3"/>
    <row r="13382" customFormat="1" ht="13.5" x14ac:dyDescent="0.3"/>
    <row r="13383" customFormat="1" ht="13.5" x14ac:dyDescent="0.3"/>
    <row r="13384" customFormat="1" ht="13.5" x14ac:dyDescent="0.3"/>
    <row r="13385" customFormat="1" ht="13.5" x14ac:dyDescent="0.3"/>
    <row r="13386" customFormat="1" ht="13.5" x14ac:dyDescent="0.3"/>
    <row r="13387" customFormat="1" ht="13.5" x14ac:dyDescent="0.3"/>
    <row r="13388" customFormat="1" ht="13.5" x14ac:dyDescent="0.3"/>
    <row r="13389" customFormat="1" ht="13.5" x14ac:dyDescent="0.3"/>
    <row r="13390" customFormat="1" ht="13.5" x14ac:dyDescent="0.3"/>
    <row r="13391" customFormat="1" ht="13.5" x14ac:dyDescent="0.3"/>
    <row r="13392" customFormat="1" ht="13.5" x14ac:dyDescent="0.3"/>
    <row r="13393" customFormat="1" ht="13.5" x14ac:dyDescent="0.3"/>
    <row r="13394" customFormat="1" ht="13.5" x14ac:dyDescent="0.3"/>
    <row r="13395" customFormat="1" ht="13.5" x14ac:dyDescent="0.3"/>
    <row r="13396" customFormat="1" ht="13.5" x14ac:dyDescent="0.3"/>
    <row r="13397" customFormat="1" ht="13.5" x14ac:dyDescent="0.3"/>
    <row r="13398" customFormat="1" ht="13.5" x14ac:dyDescent="0.3"/>
    <row r="13399" customFormat="1" ht="13.5" x14ac:dyDescent="0.3"/>
    <row r="13400" customFormat="1" ht="13.5" x14ac:dyDescent="0.3"/>
    <row r="13401" customFormat="1" ht="13.5" x14ac:dyDescent="0.3"/>
    <row r="13402" customFormat="1" ht="13.5" x14ac:dyDescent="0.3"/>
    <row r="13403" customFormat="1" ht="13.5" x14ac:dyDescent="0.3"/>
    <row r="13404" customFormat="1" ht="13.5" x14ac:dyDescent="0.3"/>
    <row r="13405" customFormat="1" ht="13.5" x14ac:dyDescent="0.3"/>
    <row r="13406" customFormat="1" ht="13.5" x14ac:dyDescent="0.3"/>
    <row r="13407" customFormat="1" ht="13.5" x14ac:dyDescent="0.3"/>
    <row r="13408" customFormat="1" ht="13.5" x14ac:dyDescent="0.3"/>
    <row r="13409" customFormat="1" ht="13.5" x14ac:dyDescent="0.3"/>
    <row r="13410" customFormat="1" ht="13.5" x14ac:dyDescent="0.3"/>
    <row r="13411" customFormat="1" ht="13.5" x14ac:dyDescent="0.3"/>
    <row r="13412" customFormat="1" ht="13.5" x14ac:dyDescent="0.3"/>
    <row r="13413" customFormat="1" ht="13.5" x14ac:dyDescent="0.3"/>
    <row r="13414" customFormat="1" ht="13.5" x14ac:dyDescent="0.3"/>
    <row r="13415" customFormat="1" ht="13.5" x14ac:dyDescent="0.3"/>
    <row r="13416" customFormat="1" ht="13.5" x14ac:dyDescent="0.3"/>
    <row r="13417" customFormat="1" ht="13.5" x14ac:dyDescent="0.3"/>
    <row r="13418" customFormat="1" ht="13.5" x14ac:dyDescent="0.3"/>
    <row r="13419" customFormat="1" ht="13.5" x14ac:dyDescent="0.3"/>
    <row r="13420" customFormat="1" ht="13.5" x14ac:dyDescent="0.3"/>
    <row r="13421" customFormat="1" ht="13.5" x14ac:dyDescent="0.3"/>
    <row r="13422" customFormat="1" ht="13.5" x14ac:dyDescent="0.3"/>
    <row r="13423" customFormat="1" ht="13.5" x14ac:dyDescent="0.3"/>
    <row r="13424" customFormat="1" ht="13.5" x14ac:dyDescent="0.3"/>
    <row r="13425" customFormat="1" ht="13.5" x14ac:dyDescent="0.3"/>
    <row r="13426" customFormat="1" ht="13.5" x14ac:dyDescent="0.3"/>
    <row r="13427" customFormat="1" ht="13.5" x14ac:dyDescent="0.3"/>
    <row r="13428" customFormat="1" ht="13.5" x14ac:dyDescent="0.3"/>
    <row r="13429" customFormat="1" ht="13.5" x14ac:dyDescent="0.3"/>
    <row r="13430" customFormat="1" ht="13.5" x14ac:dyDescent="0.3"/>
    <row r="13431" customFormat="1" ht="13.5" x14ac:dyDescent="0.3"/>
    <row r="13432" customFormat="1" ht="13.5" x14ac:dyDescent="0.3"/>
    <row r="13433" customFormat="1" ht="13.5" x14ac:dyDescent="0.3"/>
    <row r="13434" customFormat="1" ht="13.5" x14ac:dyDescent="0.3"/>
    <row r="13435" customFormat="1" ht="13.5" x14ac:dyDescent="0.3"/>
    <row r="13436" customFormat="1" ht="13.5" x14ac:dyDescent="0.3"/>
    <row r="13437" customFormat="1" ht="13.5" x14ac:dyDescent="0.3"/>
    <row r="13438" customFormat="1" ht="13.5" x14ac:dyDescent="0.3"/>
    <row r="13439" customFormat="1" ht="13.5" x14ac:dyDescent="0.3"/>
    <row r="13440" customFormat="1" ht="13.5" x14ac:dyDescent="0.3"/>
    <row r="13441" customFormat="1" ht="13.5" x14ac:dyDescent="0.3"/>
    <row r="13442" customFormat="1" ht="13.5" x14ac:dyDescent="0.3"/>
    <row r="13443" customFormat="1" ht="13.5" x14ac:dyDescent="0.3"/>
    <row r="13444" customFormat="1" ht="13.5" x14ac:dyDescent="0.3"/>
    <row r="13445" customFormat="1" ht="13.5" x14ac:dyDescent="0.3"/>
    <row r="13446" customFormat="1" ht="13.5" x14ac:dyDescent="0.3"/>
    <row r="13447" customFormat="1" ht="13.5" x14ac:dyDescent="0.3"/>
    <row r="13448" customFormat="1" ht="13.5" x14ac:dyDescent="0.3"/>
    <row r="13449" customFormat="1" ht="13.5" x14ac:dyDescent="0.3"/>
    <row r="13450" customFormat="1" ht="13.5" x14ac:dyDescent="0.3"/>
    <row r="13451" customFormat="1" ht="13.5" x14ac:dyDescent="0.3"/>
    <row r="13452" customFormat="1" ht="13.5" x14ac:dyDescent="0.3"/>
    <row r="13453" customFormat="1" ht="13.5" x14ac:dyDescent="0.3"/>
    <row r="13454" customFormat="1" ht="13.5" x14ac:dyDescent="0.3"/>
    <row r="13455" customFormat="1" ht="13.5" x14ac:dyDescent="0.3"/>
    <row r="13456" customFormat="1" ht="13.5" x14ac:dyDescent="0.3"/>
    <row r="13457" customFormat="1" ht="13.5" x14ac:dyDescent="0.3"/>
    <row r="13458" customFormat="1" ht="13.5" x14ac:dyDescent="0.3"/>
    <row r="13459" customFormat="1" ht="13.5" x14ac:dyDescent="0.3"/>
    <row r="13460" customFormat="1" ht="13.5" x14ac:dyDescent="0.3"/>
    <row r="13461" customFormat="1" ht="13.5" x14ac:dyDescent="0.3"/>
    <row r="13462" customFormat="1" ht="13.5" x14ac:dyDescent="0.3"/>
    <row r="13463" customFormat="1" ht="13.5" x14ac:dyDescent="0.3"/>
    <row r="13464" customFormat="1" ht="13.5" x14ac:dyDescent="0.3"/>
    <row r="13465" customFormat="1" ht="13.5" x14ac:dyDescent="0.3"/>
    <row r="13466" customFormat="1" ht="13.5" x14ac:dyDescent="0.3"/>
    <row r="13467" customFormat="1" ht="13.5" x14ac:dyDescent="0.3"/>
    <row r="13468" customFormat="1" ht="13.5" x14ac:dyDescent="0.3"/>
    <row r="13469" customFormat="1" ht="13.5" x14ac:dyDescent="0.3"/>
    <row r="13470" customFormat="1" ht="13.5" x14ac:dyDescent="0.3"/>
    <row r="13471" customFormat="1" ht="13.5" x14ac:dyDescent="0.3"/>
    <row r="13472" customFormat="1" ht="13.5" x14ac:dyDescent="0.3"/>
    <row r="13473" customFormat="1" ht="13.5" x14ac:dyDescent="0.3"/>
    <row r="13474" customFormat="1" ht="13.5" x14ac:dyDescent="0.3"/>
    <row r="13475" customFormat="1" ht="13.5" x14ac:dyDescent="0.3"/>
    <row r="13476" customFormat="1" ht="13.5" x14ac:dyDescent="0.3"/>
    <row r="13477" customFormat="1" ht="13.5" x14ac:dyDescent="0.3"/>
    <row r="13478" customFormat="1" ht="13.5" x14ac:dyDescent="0.3"/>
    <row r="13479" customFormat="1" ht="13.5" x14ac:dyDescent="0.3"/>
    <row r="13480" customFormat="1" ht="13.5" x14ac:dyDescent="0.3"/>
    <row r="13481" customFormat="1" ht="13.5" x14ac:dyDescent="0.3"/>
    <row r="13482" customFormat="1" ht="13.5" x14ac:dyDescent="0.3"/>
    <row r="13483" customFormat="1" ht="13.5" x14ac:dyDescent="0.3"/>
    <row r="13484" customFormat="1" ht="13.5" x14ac:dyDescent="0.3"/>
    <row r="13485" customFormat="1" ht="13.5" x14ac:dyDescent="0.3"/>
    <row r="13486" customFormat="1" ht="13.5" x14ac:dyDescent="0.3"/>
    <row r="13487" customFormat="1" ht="13.5" x14ac:dyDescent="0.3"/>
    <row r="13488" customFormat="1" ht="13.5" x14ac:dyDescent="0.3"/>
    <row r="13489" customFormat="1" ht="13.5" x14ac:dyDescent="0.3"/>
    <row r="13490" customFormat="1" ht="13.5" x14ac:dyDescent="0.3"/>
    <row r="13491" customFormat="1" ht="13.5" x14ac:dyDescent="0.3"/>
    <row r="13492" customFormat="1" ht="13.5" x14ac:dyDescent="0.3"/>
    <row r="13493" customFormat="1" ht="13.5" x14ac:dyDescent="0.3"/>
    <row r="13494" customFormat="1" ht="13.5" x14ac:dyDescent="0.3"/>
    <row r="13495" customFormat="1" ht="13.5" x14ac:dyDescent="0.3"/>
    <row r="13496" customFormat="1" ht="13.5" x14ac:dyDescent="0.3"/>
    <row r="13497" customFormat="1" ht="13.5" x14ac:dyDescent="0.3"/>
    <row r="13498" customFormat="1" ht="13.5" x14ac:dyDescent="0.3"/>
    <row r="13499" customFormat="1" ht="13.5" x14ac:dyDescent="0.3"/>
    <row r="13500" customFormat="1" ht="13.5" x14ac:dyDescent="0.3"/>
    <row r="13501" customFormat="1" ht="13.5" x14ac:dyDescent="0.3"/>
    <row r="13502" customFormat="1" ht="13.5" x14ac:dyDescent="0.3"/>
    <row r="13503" customFormat="1" ht="13.5" x14ac:dyDescent="0.3"/>
    <row r="13504" customFormat="1" ht="13.5" x14ac:dyDescent="0.3"/>
    <row r="13505" customFormat="1" ht="13.5" x14ac:dyDescent="0.3"/>
    <row r="13506" customFormat="1" ht="13.5" x14ac:dyDescent="0.3"/>
    <row r="13507" customFormat="1" ht="13.5" x14ac:dyDescent="0.3"/>
    <row r="13508" customFormat="1" ht="13.5" x14ac:dyDescent="0.3"/>
    <row r="13509" customFormat="1" ht="13.5" x14ac:dyDescent="0.3"/>
    <row r="13510" customFormat="1" ht="13.5" x14ac:dyDescent="0.3"/>
    <row r="13511" customFormat="1" ht="13.5" x14ac:dyDescent="0.3"/>
    <row r="13512" customFormat="1" ht="13.5" x14ac:dyDescent="0.3"/>
    <row r="13513" customFormat="1" ht="13.5" x14ac:dyDescent="0.3"/>
    <row r="13514" customFormat="1" ht="13.5" x14ac:dyDescent="0.3"/>
    <row r="13515" customFormat="1" ht="13.5" x14ac:dyDescent="0.3"/>
    <row r="13516" customFormat="1" ht="13.5" x14ac:dyDescent="0.3"/>
    <row r="13517" customFormat="1" ht="13.5" x14ac:dyDescent="0.3"/>
    <row r="13518" customFormat="1" ht="13.5" x14ac:dyDescent="0.3"/>
    <row r="13519" customFormat="1" ht="13.5" x14ac:dyDescent="0.3"/>
    <row r="13520" customFormat="1" ht="13.5" x14ac:dyDescent="0.3"/>
    <row r="13521" customFormat="1" ht="13.5" x14ac:dyDescent="0.3"/>
    <row r="13522" customFormat="1" ht="13.5" x14ac:dyDescent="0.3"/>
    <row r="13523" customFormat="1" ht="13.5" x14ac:dyDescent="0.3"/>
    <row r="13524" customFormat="1" ht="13.5" x14ac:dyDescent="0.3"/>
    <row r="13525" customFormat="1" ht="13.5" x14ac:dyDescent="0.3"/>
    <row r="13526" customFormat="1" ht="13.5" x14ac:dyDescent="0.3"/>
    <row r="13527" customFormat="1" ht="13.5" x14ac:dyDescent="0.3"/>
    <row r="13528" customFormat="1" ht="13.5" x14ac:dyDescent="0.3"/>
    <row r="13529" customFormat="1" ht="13.5" x14ac:dyDescent="0.3"/>
    <row r="13530" customFormat="1" ht="13.5" x14ac:dyDescent="0.3"/>
    <row r="13531" customFormat="1" ht="13.5" x14ac:dyDescent="0.3"/>
    <row r="13532" customFormat="1" ht="13.5" x14ac:dyDescent="0.3"/>
    <row r="13533" customFormat="1" ht="13.5" x14ac:dyDescent="0.3"/>
    <row r="13534" customFormat="1" ht="13.5" x14ac:dyDescent="0.3"/>
    <row r="13535" customFormat="1" ht="13.5" x14ac:dyDescent="0.3"/>
    <row r="13536" customFormat="1" ht="13.5" x14ac:dyDescent="0.3"/>
    <row r="13537" customFormat="1" ht="13.5" x14ac:dyDescent="0.3"/>
    <row r="13538" customFormat="1" ht="13.5" x14ac:dyDescent="0.3"/>
    <row r="13539" customFormat="1" ht="13.5" x14ac:dyDescent="0.3"/>
    <row r="13540" customFormat="1" ht="13.5" x14ac:dyDescent="0.3"/>
    <row r="13541" customFormat="1" ht="13.5" x14ac:dyDescent="0.3"/>
    <row r="13542" customFormat="1" ht="13.5" x14ac:dyDescent="0.3"/>
    <row r="13543" customFormat="1" ht="13.5" x14ac:dyDescent="0.3"/>
    <row r="13544" customFormat="1" ht="13.5" x14ac:dyDescent="0.3"/>
    <row r="13545" customFormat="1" ht="13.5" x14ac:dyDescent="0.3"/>
    <row r="13546" customFormat="1" ht="13.5" x14ac:dyDescent="0.3"/>
    <row r="13547" customFormat="1" ht="13.5" x14ac:dyDescent="0.3"/>
    <row r="13548" customFormat="1" ht="13.5" x14ac:dyDescent="0.3"/>
    <row r="13549" customFormat="1" ht="13.5" x14ac:dyDescent="0.3"/>
    <row r="13550" customFormat="1" ht="13.5" x14ac:dyDescent="0.3"/>
    <row r="13551" customFormat="1" ht="13.5" x14ac:dyDescent="0.3"/>
    <row r="13552" customFormat="1" ht="13.5" x14ac:dyDescent="0.3"/>
    <row r="13553" customFormat="1" ht="13.5" x14ac:dyDescent="0.3"/>
    <row r="13554" customFormat="1" ht="13.5" x14ac:dyDescent="0.3"/>
    <row r="13555" customFormat="1" ht="13.5" x14ac:dyDescent="0.3"/>
    <row r="13556" customFormat="1" ht="13.5" x14ac:dyDescent="0.3"/>
    <row r="13557" customFormat="1" ht="13.5" x14ac:dyDescent="0.3"/>
    <row r="13558" customFormat="1" ht="13.5" x14ac:dyDescent="0.3"/>
    <row r="13559" customFormat="1" ht="13.5" x14ac:dyDescent="0.3"/>
    <row r="13560" customFormat="1" ht="13.5" x14ac:dyDescent="0.3"/>
    <row r="13561" customFormat="1" ht="13.5" x14ac:dyDescent="0.3"/>
    <row r="13562" customFormat="1" ht="13.5" x14ac:dyDescent="0.3"/>
    <row r="13563" customFormat="1" ht="13.5" x14ac:dyDescent="0.3"/>
    <row r="13564" customFormat="1" ht="13.5" x14ac:dyDescent="0.3"/>
    <row r="13565" customFormat="1" ht="13.5" x14ac:dyDescent="0.3"/>
    <row r="13566" customFormat="1" ht="13.5" x14ac:dyDescent="0.3"/>
    <row r="13567" customFormat="1" ht="13.5" x14ac:dyDescent="0.3"/>
    <row r="13568" customFormat="1" ht="13.5" x14ac:dyDescent="0.3"/>
    <row r="13569" customFormat="1" ht="13.5" x14ac:dyDescent="0.3"/>
    <row r="13570" customFormat="1" ht="13.5" x14ac:dyDescent="0.3"/>
    <row r="13571" customFormat="1" ht="13.5" x14ac:dyDescent="0.3"/>
    <row r="13572" customFormat="1" ht="13.5" x14ac:dyDescent="0.3"/>
    <row r="13573" customFormat="1" ht="13.5" x14ac:dyDescent="0.3"/>
    <row r="13574" customFormat="1" ht="13.5" x14ac:dyDescent="0.3"/>
    <row r="13575" customFormat="1" ht="13.5" x14ac:dyDescent="0.3"/>
    <row r="13576" customFormat="1" ht="13.5" x14ac:dyDescent="0.3"/>
    <row r="13577" customFormat="1" ht="13.5" x14ac:dyDescent="0.3"/>
    <row r="13578" customFormat="1" ht="13.5" x14ac:dyDescent="0.3"/>
    <row r="13579" customFormat="1" ht="13.5" x14ac:dyDescent="0.3"/>
    <row r="13580" customFormat="1" ht="13.5" x14ac:dyDescent="0.3"/>
    <row r="13581" customFormat="1" ht="13.5" x14ac:dyDescent="0.3"/>
    <row r="13582" customFormat="1" ht="13.5" x14ac:dyDescent="0.3"/>
    <row r="13583" customFormat="1" ht="13.5" x14ac:dyDescent="0.3"/>
    <row r="13584" customFormat="1" ht="13.5" x14ac:dyDescent="0.3"/>
    <row r="13585" customFormat="1" ht="13.5" x14ac:dyDescent="0.3"/>
    <row r="13586" customFormat="1" ht="13.5" x14ac:dyDescent="0.3"/>
    <row r="13587" customFormat="1" ht="13.5" x14ac:dyDescent="0.3"/>
    <row r="13588" customFormat="1" ht="13.5" x14ac:dyDescent="0.3"/>
    <row r="13589" customFormat="1" ht="13.5" x14ac:dyDescent="0.3"/>
    <row r="13590" customFormat="1" ht="13.5" x14ac:dyDescent="0.3"/>
    <row r="13591" customFormat="1" ht="13.5" x14ac:dyDescent="0.3"/>
    <row r="13592" customFormat="1" ht="13.5" x14ac:dyDescent="0.3"/>
    <row r="13593" customFormat="1" ht="13.5" x14ac:dyDescent="0.3"/>
    <row r="13594" customFormat="1" ht="13.5" x14ac:dyDescent="0.3"/>
    <row r="13595" customFormat="1" ht="13.5" x14ac:dyDescent="0.3"/>
    <row r="13596" customFormat="1" ht="13.5" x14ac:dyDescent="0.3"/>
    <row r="13597" customFormat="1" ht="13.5" x14ac:dyDescent="0.3"/>
    <row r="13598" customFormat="1" ht="13.5" x14ac:dyDescent="0.3"/>
    <row r="13599" customFormat="1" ht="13.5" x14ac:dyDescent="0.3"/>
    <row r="13600" customFormat="1" ht="13.5" x14ac:dyDescent="0.3"/>
    <row r="13601" customFormat="1" ht="13.5" x14ac:dyDescent="0.3"/>
    <row r="13602" customFormat="1" ht="13.5" x14ac:dyDescent="0.3"/>
    <row r="13603" customFormat="1" ht="13.5" x14ac:dyDescent="0.3"/>
    <row r="13604" customFormat="1" ht="13.5" x14ac:dyDescent="0.3"/>
    <row r="13605" customFormat="1" ht="13.5" x14ac:dyDescent="0.3"/>
    <row r="13606" customFormat="1" ht="13.5" x14ac:dyDescent="0.3"/>
    <row r="13607" customFormat="1" ht="13.5" x14ac:dyDescent="0.3"/>
    <row r="13608" customFormat="1" ht="13.5" x14ac:dyDescent="0.3"/>
    <row r="13609" customFormat="1" ht="13.5" x14ac:dyDescent="0.3"/>
    <row r="13610" customFormat="1" ht="13.5" x14ac:dyDescent="0.3"/>
    <row r="13611" customFormat="1" ht="13.5" x14ac:dyDescent="0.3"/>
    <row r="13612" customFormat="1" ht="13.5" x14ac:dyDescent="0.3"/>
    <row r="13613" customFormat="1" ht="13.5" x14ac:dyDescent="0.3"/>
    <row r="13614" customFormat="1" ht="13.5" x14ac:dyDescent="0.3"/>
    <row r="13615" customFormat="1" ht="13.5" x14ac:dyDescent="0.3"/>
    <row r="13616" customFormat="1" ht="13.5" x14ac:dyDescent="0.3"/>
    <row r="13617" customFormat="1" ht="13.5" x14ac:dyDescent="0.3"/>
    <row r="13618" customFormat="1" ht="13.5" x14ac:dyDescent="0.3"/>
    <row r="13619" customFormat="1" ht="13.5" x14ac:dyDescent="0.3"/>
    <row r="13620" customFormat="1" ht="13.5" x14ac:dyDescent="0.3"/>
    <row r="13621" customFormat="1" ht="13.5" x14ac:dyDescent="0.3"/>
    <row r="13622" customFormat="1" ht="13.5" x14ac:dyDescent="0.3"/>
    <row r="13623" customFormat="1" ht="13.5" x14ac:dyDescent="0.3"/>
    <row r="13624" customFormat="1" ht="13.5" x14ac:dyDescent="0.3"/>
    <row r="13625" customFormat="1" ht="13.5" x14ac:dyDescent="0.3"/>
    <row r="13626" customFormat="1" ht="13.5" x14ac:dyDescent="0.3"/>
    <row r="13627" customFormat="1" ht="13.5" x14ac:dyDescent="0.3"/>
    <row r="13628" customFormat="1" ht="13.5" x14ac:dyDescent="0.3"/>
    <row r="13629" customFormat="1" ht="13.5" x14ac:dyDescent="0.3"/>
    <row r="13630" customFormat="1" ht="13.5" x14ac:dyDescent="0.3"/>
    <row r="13631" customFormat="1" ht="13.5" x14ac:dyDescent="0.3"/>
    <row r="13632" customFormat="1" ht="13.5" x14ac:dyDescent="0.3"/>
    <row r="13633" customFormat="1" ht="13.5" x14ac:dyDescent="0.3"/>
    <row r="13634" customFormat="1" ht="13.5" x14ac:dyDescent="0.3"/>
    <row r="13635" customFormat="1" ht="13.5" x14ac:dyDescent="0.3"/>
    <row r="13636" customFormat="1" ht="13.5" x14ac:dyDescent="0.3"/>
    <row r="13637" customFormat="1" ht="13.5" x14ac:dyDescent="0.3"/>
    <row r="13638" customFormat="1" ht="13.5" x14ac:dyDescent="0.3"/>
    <row r="13639" customFormat="1" ht="13.5" x14ac:dyDescent="0.3"/>
    <row r="13640" customFormat="1" ht="13.5" x14ac:dyDescent="0.3"/>
    <row r="13641" customFormat="1" ht="13.5" x14ac:dyDescent="0.3"/>
    <row r="13642" customFormat="1" ht="13.5" x14ac:dyDescent="0.3"/>
    <row r="13643" customFormat="1" ht="13.5" x14ac:dyDescent="0.3"/>
    <row r="13644" customFormat="1" ht="13.5" x14ac:dyDescent="0.3"/>
    <row r="13645" customFormat="1" ht="13.5" x14ac:dyDescent="0.3"/>
    <row r="13646" customFormat="1" ht="13.5" x14ac:dyDescent="0.3"/>
    <row r="13647" customFormat="1" ht="13.5" x14ac:dyDescent="0.3"/>
    <row r="13648" customFormat="1" ht="13.5" x14ac:dyDescent="0.3"/>
    <row r="13649" customFormat="1" ht="13.5" x14ac:dyDescent="0.3"/>
    <row r="13650" customFormat="1" ht="13.5" x14ac:dyDescent="0.3"/>
    <row r="13651" customFormat="1" ht="13.5" x14ac:dyDescent="0.3"/>
    <row r="13652" customFormat="1" ht="13.5" x14ac:dyDescent="0.3"/>
    <row r="13653" customFormat="1" ht="13.5" x14ac:dyDescent="0.3"/>
    <row r="13654" customFormat="1" ht="13.5" x14ac:dyDescent="0.3"/>
    <row r="13655" customFormat="1" ht="13.5" x14ac:dyDescent="0.3"/>
    <row r="13656" customFormat="1" ht="13.5" x14ac:dyDescent="0.3"/>
    <row r="13657" customFormat="1" ht="13.5" x14ac:dyDescent="0.3"/>
    <row r="13658" customFormat="1" ht="13.5" x14ac:dyDescent="0.3"/>
    <row r="13659" customFormat="1" ht="13.5" x14ac:dyDescent="0.3"/>
    <row r="13660" customFormat="1" ht="13.5" x14ac:dyDescent="0.3"/>
    <row r="13661" customFormat="1" ht="13.5" x14ac:dyDescent="0.3"/>
    <row r="13662" customFormat="1" ht="13.5" x14ac:dyDescent="0.3"/>
    <row r="13663" customFormat="1" ht="13.5" x14ac:dyDescent="0.3"/>
    <row r="13664" customFormat="1" ht="13.5" x14ac:dyDescent="0.3"/>
    <row r="13665" customFormat="1" ht="13.5" x14ac:dyDescent="0.3"/>
    <row r="13666" customFormat="1" ht="13.5" x14ac:dyDescent="0.3"/>
    <row r="13667" customFormat="1" ht="13.5" x14ac:dyDescent="0.3"/>
    <row r="13668" customFormat="1" ht="13.5" x14ac:dyDescent="0.3"/>
    <row r="13669" customFormat="1" ht="13.5" x14ac:dyDescent="0.3"/>
    <row r="13670" customFormat="1" ht="13.5" x14ac:dyDescent="0.3"/>
    <row r="13671" customFormat="1" ht="13.5" x14ac:dyDescent="0.3"/>
    <row r="13672" customFormat="1" ht="13.5" x14ac:dyDescent="0.3"/>
    <row r="13673" customFormat="1" ht="13.5" x14ac:dyDescent="0.3"/>
    <row r="13674" customFormat="1" ht="13.5" x14ac:dyDescent="0.3"/>
    <row r="13675" customFormat="1" ht="13.5" x14ac:dyDescent="0.3"/>
    <row r="13676" customFormat="1" ht="13.5" x14ac:dyDescent="0.3"/>
    <row r="13677" customFormat="1" ht="13.5" x14ac:dyDescent="0.3"/>
    <row r="13678" customFormat="1" ht="13.5" x14ac:dyDescent="0.3"/>
    <row r="13679" customFormat="1" ht="13.5" x14ac:dyDescent="0.3"/>
    <row r="13680" customFormat="1" ht="13.5" x14ac:dyDescent="0.3"/>
    <row r="13681" customFormat="1" ht="13.5" x14ac:dyDescent="0.3"/>
    <row r="13682" customFormat="1" ht="13.5" x14ac:dyDescent="0.3"/>
    <row r="13683" customFormat="1" ht="13.5" x14ac:dyDescent="0.3"/>
    <row r="13684" customFormat="1" ht="13.5" x14ac:dyDescent="0.3"/>
    <row r="13685" customFormat="1" ht="13.5" x14ac:dyDescent="0.3"/>
    <row r="13686" customFormat="1" ht="13.5" x14ac:dyDescent="0.3"/>
    <row r="13687" customFormat="1" ht="13.5" x14ac:dyDescent="0.3"/>
    <row r="13688" customFormat="1" ht="13.5" x14ac:dyDescent="0.3"/>
    <row r="13689" customFormat="1" ht="13.5" x14ac:dyDescent="0.3"/>
    <row r="13690" customFormat="1" ht="13.5" x14ac:dyDescent="0.3"/>
    <row r="13691" customFormat="1" ht="13.5" x14ac:dyDescent="0.3"/>
    <row r="13692" customFormat="1" ht="13.5" x14ac:dyDescent="0.3"/>
    <row r="13693" customFormat="1" ht="13.5" x14ac:dyDescent="0.3"/>
    <row r="13694" customFormat="1" ht="13.5" x14ac:dyDescent="0.3"/>
    <row r="13695" customFormat="1" ht="13.5" x14ac:dyDescent="0.3"/>
    <row r="13696" customFormat="1" ht="13.5" x14ac:dyDescent="0.3"/>
    <row r="13697" customFormat="1" ht="13.5" x14ac:dyDescent="0.3"/>
    <row r="13698" customFormat="1" ht="13.5" x14ac:dyDescent="0.3"/>
    <row r="13699" customFormat="1" ht="13.5" x14ac:dyDescent="0.3"/>
    <row r="13700" customFormat="1" ht="13.5" x14ac:dyDescent="0.3"/>
    <row r="13701" customFormat="1" ht="13.5" x14ac:dyDescent="0.3"/>
    <row r="13702" customFormat="1" ht="13.5" x14ac:dyDescent="0.3"/>
    <row r="13703" customFormat="1" ht="13.5" x14ac:dyDescent="0.3"/>
    <row r="13704" customFormat="1" ht="13.5" x14ac:dyDescent="0.3"/>
    <row r="13705" customFormat="1" ht="13.5" x14ac:dyDescent="0.3"/>
    <row r="13706" customFormat="1" ht="13.5" x14ac:dyDescent="0.3"/>
    <row r="13707" customFormat="1" ht="13.5" x14ac:dyDescent="0.3"/>
    <row r="13708" customFormat="1" ht="13.5" x14ac:dyDescent="0.3"/>
    <row r="13709" customFormat="1" ht="13.5" x14ac:dyDescent="0.3"/>
    <row r="13710" customFormat="1" ht="13.5" x14ac:dyDescent="0.3"/>
    <row r="13711" customFormat="1" ht="13.5" x14ac:dyDescent="0.3"/>
    <row r="13712" customFormat="1" ht="13.5" x14ac:dyDescent="0.3"/>
    <row r="13713" customFormat="1" ht="13.5" x14ac:dyDescent="0.3"/>
    <row r="13714" customFormat="1" ht="13.5" x14ac:dyDescent="0.3"/>
    <row r="13715" customFormat="1" ht="13.5" x14ac:dyDescent="0.3"/>
    <row r="13716" customFormat="1" ht="13.5" x14ac:dyDescent="0.3"/>
    <row r="13717" customFormat="1" ht="13.5" x14ac:dyDescent="0.3"/>
    <row r="13718" customFormat="1" ht="13.5" x14ac:dyDescent="0.3"/>
    <row r="13719" customFormat="1" ht="13.5" x14ac:dyDescent="0.3"/>
    <row r="13720" customFormat="1" ht="13.5" x14ac:dyDescent="0.3"/>
    <row r="13721" customFormat="1" ht="13.5" x14ac:dyDescent="0.3"/>
    <row r="13722" customFormat="1" ht="13.5" x14ac:dyDescent="0.3"/>
    <row r="13723" customFormat="1" ht="13.5" x14ac:dyDescent="0.3"/>
    <row r="13724" customFormat="1" ht="13.5" x14ac:dyDescent="0.3"/>
    <row r="13725" customFormat="1" ht="13.5" x14ac:dyDescent="0.3"/>
    <row r="13726" customFormat="1" ht="13.5" x14ac:dyDescent="0.3"/>
    <row r="13727" customFormat="1" ht="13.5" x14ac:dyDescent="0.3"/>
    <row r="13728" customFormat="1" ht="13.5" x14ac:dyDescent="0.3"/>
    <row r="13729" customFormat="1" ht="13.5" x14ac:dyDescent="0.3"/>
    <row r="13730" customFormat="1" ht="13.5" x14ac:dyDescent="0.3"/>
    <row r="13731" customFormat="1" ht="13.5" x14ac:dyDescent="0.3"/>
    <row r="13732" customFormat="1" ht="13.5" x14ac:dyDescent="0.3"/>
    <row r="13733" customFormat="1" ht="13.5" x14ac:dyDescent="0.3"/>
    <row r="13734" customFormat="1" ht="13.5" x14ac:dyDescent="0.3"/>
    <row r="13735" customFormat="1" ht="13.5" x14ac:dyDescent="0.3"/>
    <row r="13736" customFormat="1" ht="13.5" x14ac:dyDescent="0.3"/>
    <row r="13737" customFormat="1" ht="13.5" x14ac:dyDescent="0.3"/>
    <row r="13738" customFormat="1" ht="13.5" x14ac:dyDescent="0.3"/>
    <row r="13739" customFormat="1" ht="13.5" x14ac:dyDescent="0.3"/>
    <row r="13740" customFormat="1" ht="13.5" x14ac:dyDescent="0.3"/>
    <row r="13741" customFormat="1" ht="13.5" x14ac:dyDescent="0.3"/>
    <row r="13742" customFormat="1" ht="13.5" x14ac:dyDescent="0.3"/>
    <row r="13743" customFormat="1" ht="13.5" x14ac:dyDescent="0.3"/>
    <row r="13744" customFormat="1" ht="13.5" x14ac:dyDescent="0.3"/>
    <row r="13745" customFormat="1" ht="13.5" x14ac:dyDescent="0.3"/>
    <row r="13746" customFormat="1" ht="13.5" x14ac:dyDescent="0.3"/>
    <row r="13747" customFormat="1" ht="13.5" x14ac:dyDescent="0.3"/>
    <row r="13748" customFormat="1" ht="13.5" x14ac:dyDescent="0.3"/>
    <row r="13749" customFormat="1" ht="13.5" x14ac:dyDescent="0.3"/>
    <row r="13750" customFormat="1" ht="13.5" x14ac:dyDescent="0.3"/>
    <row r="13751" customFormat="1" ht="13.5" x14ac:dyDescent="0.3"/>
    <row r="13752" customFormat="1" ht="13.5" x14ac:dyDescent="0.3"/>
    <row r="13753" customFormat="1" ht="13.5" x14ac:dyDescent="0.3"/>
    <row r="13754" customFormat="1" ht="13.5" x14ac:dyDescent="0.3"/>
    <row r="13755" customFormat="1" ht="13.5" x14ac:dyDescent="0.3"/>
    <row r="13756" customFormat="1" ht="13.5" x14ac:dyDescent="0.3"/>
    <row r="13757" customFormat="1" ht="13.5" x14ac:dyDescent="0.3"/>
    <row r="13758" customFormat="1" ht="13.5" x14ac:dyDescent="0.3"/>
    <row r="13759" customFormat="1" ht="13.5" x14ac:dyDescent="0.3"/>
    <row r="13760" customFormat="1" ht="13.5" x14ac:dyDescent="0.3"/>
    <row r="13761" customFormat="1" ht="13.5" x14ac:dyDescent="0.3"/>
    <row r="13762" customFormat="1" ht="13.5" x14ac:dyDescent="0.3"/>
    <row r="13763" customFormat="1" ht="13.5" x14ac:dyDescent="0.3"/>
    <row r="13764" customFormat="1" ht="13.5" x14ac:dyDescent="0.3"/>
    <row r="13765" customFormat="1" ht="13.5" x14ac:dyDescent="0.3"/>
    <row r="13766" customFormat="1" ht="13.5" x14ac:dyDescent="0.3"/>
    <row r="13767" customFormat="1" ht="13.5" x14ac:dyDescent="0.3"/>
    <row r="13768" customFormat="1" ht="13.5" x14ac:dyDescent="0.3"/>
    <row r="13769" customFormat="1" ht="13.5" x14ac:dyDescent="0.3"/>
    <row r="13770" customFormat="1" ht="13.5" x14ac:dyDescent="0.3"/>
    <row r="13771" customFormat="1" ht="13.5" x14ac:dyDescent="0.3"/>
    <row r="13772" customFormat="1" ht="13.5" x14ac:dyDescent="0.3"/>
    <row r="13773" customFormat="1" ht="13.5" x14ac:dyDescent="0.3"/>
    <row r="13774" customFormat="1" ht="13.5" x14ac:dyDescent="0.3"/>
    <row r="13775" customFormat="1" ht="13.5" x14ac:dyDescent="0.3"/>
    <row r="13776" customFormat="1" ht="13.5" x14ac:dyDescent="0.3"/>
    <row r="13777" customFormat="1" ht="13.5" x14ac:dyDescent="0.3"/>
    <row r="13778" customFormat="1" ht="13.5" x14ac:dyDescent="0.3"/>
    <row r="13779" customFormat="1" ht="13.5" x14ac:dyDescent="0.3"/>
    <row r="13780" customFormat="1" ht="13.5" x14ac:dyDescent="0.3"/>
    <row r="13781" customFormat="1" ht="13.5" x14ac:dyDescent="0.3"/>
    <row r="13782" customFormat="1" ht="13.5" x14ac:dyDescent="0.3"/>
    <row r="13783" customFormat="1" ht="13.5" x14ac:dyDescent="0.3"/>
    <row r="13784" customFormat="1" ht="13.5" x14ac:dyDescent="0.3"/>
    <row r="13785" customFormat="1" ht="13.5" x14ac:dyDescent="0.3"/>
    <row r="13786" customFormat="1" ht="13.5" x14ac:dyDescent="0.3"/>
    <row r="13787" customFormat="1" ht="13.5" x14ac:dyDescent="0.3"/>
    <row r="13788" customFormat="1" ht="13.5" x14ac:dyDescent="0.3"/>
    <row r="13789" customFormat="1" ht="13.5" x14ac:dyDescent="0.3"/>
    <row r="13790" customFormat="1" ht="13.5" x14ac:dyDescent="0.3"/>
    <row r="13791" customFormat="1" ht="13.5" x14ac:dyDescent="0.3"/>
    <row r="13792" customFormat="1" ht="13.5" x14ac:dyDescent="0.3"/>
    <row r="13793" customFormat="1" ht="13.5" x14ac:dyDescent="0.3"/>
    <row r="13794" customFormat="1" ht="13.5" x14ac:dyDescent="0.3"/>
    <row r="13795" customFormat="1" ht="13.5" x14ac:dyDescent="0.3"/>
    <row r="13796" customFormat="1" ht="13.5" x14ac:dyDescent="0.3"/>
    <row r="13797" customFormat="1" ht="13.5" x14ac:dyDescent="0.3"/>
    <row r="13798" customFormat="1" ht="13.5" x14ac:dyDescent="0.3"/>
    <row r="13799" customFormat="1" ht="13.5" x14ac:dyDescent="0.3"/>
    <row r="13800" customFormat="1" ht="13.5" x14ac:dyDescent="0.3"/>
    <row r="13801" customFormat="1" ht="13.5" x14ac:dyDescent="0.3"/>
    <row r="13802" customFormat="1" ht="13.5" x14ac:dyDescent="0.3"/>
    <row r="13803" customFormat="1" ht="13.5" x14ac:dyDescent="0.3"/>
    <row r="13804" customFormat="1" ht="13.5" x14ac:dyDescent="0.3"/>
    <row r="13805" customFormat="1" ht="13.5" x14ac:dyDescent="0.3"/>
    <row r="13806" customFormat="1" ht="13.5" x14ac:dyDescent="0.3"/>
    <row r="13807" customFormat="1" ht="13.5" x14ac:dyDescent="0.3"/>
    <row r="13808" customFormat="1" ht="13.5" x14ac:dyDescent="0.3"/>
    <row r="13809" customFormat="1" ht="13.5" x14ac:dyDescent="0.3"/>
    <row r="13810" customFormat="1" ht="13.5" x14ac:dyDescent="0.3"/>
    <row r="13811" customFormat="1" ht="13.5" x14ac:dyDescent="0.3"/>
    <row r="13812" customFormat="1" ht="13.5" x14ac:dyDescent="0.3"/>
    <row r="13813" customFormat="1" ht="13.5" x14ac:dyDescent="0.3"/>
    <row r="13814" customFormat="1" ht="13.5" x14ac:dyDescent="0.3"/>
    <row r="13815" customFormat="1" ht="13.5" x14ac:dyDescent="0.3"/>
    <row r="13816" customFormat="1" ht="13.5" x14ac:dyDescent="0.3"/>
    <row r="13817" customFormat="1" ht="13.5" x14ac:dyDescent="0.3"/>
    <row r="13818" customFormat="1" ht="13.5" x14ac:dyDescent="0.3"/>
    <row r="13819" customFormat="1" ht="13.5" x14ac:dyDescent="0.3"/>
    <row r="13820" customFormat="1" ht="13.5" x14ac:dyDescent="0.3"/>
    <row r="13821" customFormat="1" ht="13.5" x14ac:dyDescent="0.3"/>
    <row r="13822" customFormat="1" ht="13.5" x14ac:dyDescent="0.3"/>
    <row r="13823" customFormat="1" ht="13.5" x14ac:dyDescent="0.3"/>
    <row r="13824" customFormat="1" ht="13.5" x14ac:dyDescent="0.3"/>
    <row r="13825" customFormat="1" ht="13.5" x14ac:dyDescent="0.3"/>
    <row r="13826" customFormat="1" ht="13.5" x14ac:dyDescent="0.3"/>
    <row r="13827" customFormat="1" ht="13.5" x14ac:dyDescent="0.3"/>
    <row r="13828" customFormat="1" ht="13.5" x14ac:dyDescent="0.3"/>
    <row r="13829" customFormat="1" ht="13.5" x14ac:dyDescent="0.3"/>
    <row r="13830" customFormat="1" ht="13.5" x14ac:dyDescent="0.3"/>
    <row r="13831" customFormat="1" ht="13.5" x14ac:dyDescent="0.3"/>
    <row r="13832" customFormat="1" ht="13.5" x14ac:dyDescent="0.3"/>
    <row r="13833" customFormat="1" ht="13.5" x14ac:dyDescent="0.3"/>
    <row r="13834" customFormat="1" ht="13.5" x14ac:dyDescent="0.3"/>
    <row r="13835" customFormat="1" ht="13.5" x14ac:dyDescent="0.3"/>
    <row r="13836" customFormat="1" ht="13.5" x14ac:dyDescent="0.3"/>
    <row r="13837" customFormat="1" ht="13.5" x14ac:dyDescent="0.3"/>
    <row r="13838" customFormat="1" ht="13.5" x14ac:dyDescent="0.3"/>
    <row r="13839" customFormat="1" ht="13.5" x14ac:dyDescent="0.3"/>
    <row r="13840" customFormat="1" ht="13.5" x14ac:dyDescent="0.3"/>
    <row r="13841" customFormat="1" ht="13.5" x14ac:dyDescent="0.3"/>
    <row r="13842" customFormat="1" ht="13.5" x14ac:dyDescent="0.3"/>
    <row r="13843" customFormat="1" ht="13.5" x14ac:dyDescent="0.3"/>
    <row r="13844" customFormat="1" ht="13.5" x14ac:dyDescent="0.3"/>
    <row r="13845" customFormat="1" ht="13.5" x14ac:dyDescent="0.3"/>
    <row r="13846" customFormat="1" ht="13.5" x14ac:dyDescent="0.3"/>
    <row r="13847" customFormat="1" ht="13.5" x14ac:dyDescent="0.3"/>
    <row r="13848" customFormat="1" ht="13.5" x14ac:dyDescent="0.3"/>
    <row r="13849" customFormat="1" ht="13.5" x14ac:dyDescent="0.3"/>
    <row r="13850" customFormat="1" ht="13.5" x14ac:dyDescent="0.3"/>
    <row r="13851" customFormat="1" ht="13.5" x14ac:dyDescent="0.3"/>
    <row r="13852" customFormat="1" ht="13.5" x14ac:dyDescent="0.3"/>
    <row r="13853" customFormat="1" ht="13.5" x14ac:dyDescent="0.3"/>
    <row r="13854" customFormat="1" ht="13.5" x14ac:dyDescent="0.3"/>
    <row r="13855" customFormat="1" ht="13.5" x14ac:dyDescent="0.3"/>
    <row r="13856" customFormat="1" ht="13.5" x14ac:dyDescent="0.3"/>
    <row r="13857" customFormat="1" ht="13.5" x14ac:dyDescent="0.3"/>
    <row r="13858" customFormat="1" ht="13.5" x14ac:dyDescent="0.3"/>
    <row r="13859" customFormat="1" ht="13.5" x14ac:dyDescent="0.3"/>
    <row r="13860" customFormat="1" ht="13.5" x14ac:dyDescent="0.3"/>
    <row r="13861" customFormat="1" ht="13.5" x14ac:dyDescent="0.3"/>
    <row r="13862" customFormat="1" ht="13.5" x14ac:dyDescent="0.3"/>
    <row r="13863" customFormat="1" ht="13.5" x14ac:dyDescent="0.3"/>
    <row r="13864" customFormat="1" ht="13.5" x14ac:dyDescent="0.3"/>
    <row r="13865" customFormat="1" ht="13.5" x14ac:dyDescent="0.3"/>
    <row r="13866" customFormat="1" ht="13.5" x14ac:dyDescent="0.3"/>
    <row r="13867" customFormat="1" ht="13.5" x14ac:dyDescent="0.3"/>
    <row r="13868" customFormat="1" ht="13.5" x14ac:dyDescent="0.3"/>
    <row r="13869" customFormat="1" ht="13.5" x14ac:dyDescent="0.3"/>
    <row r="13870" customFormat="1" ht="13.5" x14ac:dyDescent="0.3"/>
    <row r="13871" customFormat="1" ht="13.5" x14ac:dyDescent="0.3"/>
    <row r="13872" customFormat="1" ht="13.5" x14ac:dyDescent="0.3"/>
    <row r="13873" customFormat="1" ht="13.5" x14ac:dyDescent="0.3"/>
    <row r="13874" customFormat="1" ht="13.5" x14ac:dyDescent="0.3"/>
    <row r="13875" customFormat="1" ht="13.5" x14ac:dyDescent="0.3"/>
    <row r="13876" customFormat="1" ht="13.5" x14ac:dyDescent="0.3"/>
    <row r="13877" customFormat="1" ht="13.5" x14ac:dyDescent="0.3"/>
    <row r="13878" customFormat="1" ht="13.5" x14ac:dyDescent="0.3"/>
    <row r="13879" customFormat="1" ht="13.5" x14ac:dyDescent="0.3"/>
    <row r="13880" customFormat="1" ht="13.5" x14ac:dyDescent="0.3"/>
    <row r="13881" customFormat="1" ht="13.5" x14ac:dyDescent="0.3"/>
    <row r="13882" customFormat="1" ht="13.5" x14ac:dyDescent="0.3"/>
    <row r="13883" customFormat="1" ht="13.5" x14ac:dyDescent="0.3"/>
    <row r="13884" customFormat="1" ht="13.5" x14ac:dyDescent="0.3"/>
    <row r="13885" customFormat="1" ht="13.5" x14ac:dyDescent="0.3"/>
    <row r="13886" customFormat="1" ht="13.5" x14ac:dyDescent="0.3"/>
    <row r="13887" customFormat="1" ht="13.5" x14ac:dyDescent="0.3"/>
    <row r="13888" customFormat="1" ht="13.5" x14ac:dyDescent="0.3"/>
    <row r="13889" customFormat="1" ht="13.5" x14ac:dyDescent="0.3"/>
    <row r="13890" customFormat="1" ht="13.5" x14ac:dyDescent="0.3"/>
    <row r="13891" customFormat="1" ht="13.5" x14ac:dyDescent="0.3"/>
    <row r="13892" customFormat="1" ht="13.5" x14ac:dyDescent="0.3"/>
    <row r="13893" customFormat="1" ht="13.5" x14ac:dyDescent="0.3"/>
    <row r="13894" customFormat="1" ht="13.5" x14ac:dyDescent="0.3"/>
    <row r="13895" customFormat="1" ht="13.5" x14ac:dyDescent="0.3"/>
    <row r="13896" customFormat="1" ht="13.5" x14ac:dyDescent="0.3"/>
    <row r="13897" customFormat="1" ht="13.5" x14ac:dyDescent="0.3"/>
    <row r="13898" customFormat="1" ht="13.5" x14ac:dyDescent="0.3"/>
    <row r="13899" customFormat="1" ht="13.5" x14ac:dyDescent="0.3"/>
    <row r="13900" customFormat="1" ht="13.5" x14ac:dyDescent="0.3"/>
    <row r="13901" customFormat="1" ht="13.5" x14ac:dyDescent="0.3"/>
    <row r="13902" customFormat="1" ht="13.5" x14ac:dyDescent="0.3"/>
    <row r="13903" customFormat="1" ht="13.5" x14ac:dyDescent="0.3"/>
    <row r="13904" customFormat="1" ht="13.5" x14ac:dyDescent="0.3"/>
    <row r="13905" customFormat="1" ht="13.5" x14ac:dyDescent="0.3"/>
    <row r="13906" customFormat="1" ht="13.5" x14ac:dyDescent="0.3"/>
    <row r="13907" customFormat="1" ht="13.5" x14ac:dyDescent="0.3"/>
    <row r="13908" customFormat="1" ht="13.5" x14ac:dyDescent="0.3"/>
    <row r="13909" customFormat="1" ht="13.5" x14ac:dyDescent="0.3"/>
    <row r="13910" customFormat="1" ht="13.5" x14ac:dyDescent="0.3"/>
    <row r="13911" customFormat="1" ht="13.5" x14ac:dyDescent="0.3"/>
    <row r="13912" customFormat="1" ht="13.5" x14ac:dyDescent="0.3"/>
    <row r="13913" customFormat="1" ht="13.5" x14ac:dyDescent="0.3"/>
    <row r="13914" customFormat="1" ht="13.5" x14ac:dyDescent="0.3"/>
    <row r="13915" customFormat="1" ht="13.5" x14ac:dyDescent="0.3"/>
    <row r="13916" customFormat="1" ht="13.5" x14ac:dyDescent="0.3"/>
    <row r="13917" customFormat="1" ht="13.5" x14ac:dyDescent="0.3"/>
    <row r="13918" customFormat="1" ht="13.5" x14ac:dyDescent="0.3"/>
    <row r="13919" customFormat="1" ht="13.5" x14ac:dyDescent="0.3"/>
    <row r="13920" customFormat="1" ht="13.5" x14ac:dyDescent="0.3"/>
    <row r="13921" customFormat="1" ht="13.5" x14ac:dyDescent="0.3"/>
    <row r="13922" customFormat="1" ht="13.5" x14ac:dyDescent="0.3"/>
    <row r="13923" customFormat="1" ht="13.5" x14ac:dyDescent="0.3"/>
    <row r="13924" customFormat="1" ht="13.5" x14ac:dyDescent="0.3"/>
    <row r="13925" customFormat="1" ht="13.5" x14ac:dyDescent="0.3"/>
    <row r="13926" customFormat="1" ht="13.5" x14ac:dyDescent="0.3"/>
    <row r="13927" customFormat="1" ht="13.5" x14ac:dyDescent="0.3"/>
    <row r="13928" customFormat="1" ht="13.5" x14ac:dyDescent="0.3"/>
    <row r="13929" customFormat="1" ht="13.5" x14ac:dyDescent="0.3"/>
    <row r="13930" customFormat="1" ht="13.5" x14ac:dyDescent="0.3"/>
    <row r="13931" customFormat="1" ht="13.5" x14ac:dyDescent="0.3"/>
    <row r="13932" customFormat="1" ht="13.5" x14ac:dyDescent="0.3"/>
    <row r="13933" customFormat="1" ht="13.5" x14ac:dyDescent="0.3"/>
    <row r="13934" customFormat="1" ht="13.5" x14ac:dyDescent="0.3"/>
    <row r="13935" customFormat="1" ht="13.5" x14ac:dyDescent="0.3"/>
    <row r="13936" customFormat="1" ht="13.5" x14ac:dyDescent="0.3"/>
    <row r="13937" customFormat="1" ht="13.5" x14ac:dyDescent="0.3"/>
    <row r="13938" customFormat="1" ht="13.5" x14ac:dyDescent="0.3"/>
    <row r="13939" customFormat="1" ht="13.5" x14ac:dyDescent="0.3"/>
    <row r="13940" customFormat="1" ht="13.5" x14ac:dyDescent="0.3"/>
    <row r="13941" customFormat="1" ht="13.5" x14ac:dyDescent="0.3"/>
    <row r="13942" customFormat="1" ht="13.5" x14ac:dyDescent="0.3"/>
    <row r="13943" customFormat="1" ht="13.5" x14ac:dyDescent="0.3"/>
    <row r="13944" customFormat="1" ht="13.5" x14ac:dyDescent="0.3"/>
    <row r="13945" customFormat="1" ht="13.5" x14ac:dyDescent="0.3"/>
    <row r="13946" customFormat="1" ht="13.5" x14ac:dyDescent="0.3"/>
    <row r="13947" customFormat="1" ht="13.5" x14ac:dyDescent="0.3"/>
    <row r="13948" customFormat="1" ht="13.5" x14ac:dyDescent="0.3"/>
    <row r="13949" customFormat="1" ht="13.5" x14ac:dyDescent="0.3"/>
    <row r="13950" customFormat="1" ht="13.5" x14ac:dyDescent="0.3"/>
    <row r="13951" customFormat="1" ht="13.5" x14ac:dyDescent="0.3"/>
    <row r="13952" customFormat="1" ht="13.5" x14ac:dyDescent="0.3"/>
    <row r="13953" customFormat="1" ht="13.5" x14ac:dyDescent="0.3"/>
    <row r="13954" customFormat="1" ht="13.5" x14ac:dyDescent="0.3"/>
    <row r="13955" customFormat="1" ht="13.5" x14ac:dyDescent="0.3"/>
    <row r="13956" customFormat="1" ht="13.5" x14ac:dyDescent="0.3"/>
    <row r="13957" customFormat="1" ht="13.5" x14ac:dyDescent="0.3"/>
    <row r="13958" customFormat="1" ht="13.5" x14ac:dyDescent="0.3"/>
    <row r="13959" customFormat="1" ht="13.5" x14ac:dyDescent="0.3"/>
    <row r="13960" customFormat="1" ht="13.5" x14ac:dyDescent="0.3"/>
    <row r="13961" customFormat="1" ht="13.5" x14ac:dyDescent="0.3"/>
    <row r="13962" customFormat="1" ht="13.5" x14ac:dyDescent="0.3"/>
    <row r="13963" customFormat="1" ht="13.5" x14ac:dyDescent="0.3"/>
    <row r="13964" customFormat="1" ht="13.5" x14ac:dyDescent="0.3"/>
    <row r="13965" customFormat="1" ht="13.5" x14ac:dyDescent="0.3"/>
    <row r="13966" customFormat="1" ht="13.5" x14ac:dyDescent="0.3"/>
    <row r="13967" customFormat="1" ht="13.5" x14ac:dyDescent="0.3"/>
    <row r="13968" customFormat="1" ht="13.5" x14ac:dyDescent="0.3"/>
    <row r="13969" customFormat="1" ht="13.5" x14ac:dyDescent="0.3"/>
    <row r="13970" customFormat="1" ht="13.5" x14ac:dyDescent="0.3"/>
    <row r="13971" customFormat="1" ht="13.5" x14ac:dyDescent="0.3"/>
    <row r="13972" customFormat="1" ht="13.5" x14ac:dyDescent="0.3"/>
    <row r="13973" customFormat="1" ht="13.5" x14ac:dyDescent="0.3"/>
    <row r="13974" customFormat="1" ht="13.5" x14ac:dyDescent="0.3"/>
    <row r="13975" customFormat="1" ht="13.5" x14ac:dyDescent="0.3"/>
    <row r="13976" customFormat="1" ht="13.5" x14ac:dyDescent="0.3"/>
    <row r="13977" customFormat="1" ht="13.5" x14ac:dyDescent="0.3"/>
    <row r="13978" customFormat="1" ht="13.5" x14ac:dyDescent="0.3"/>
    <row r="13979" customFormat="1" ht="13.5" x14ac:dyDescent="0.3"/>
    <row r="13980" customFormat="1" ht="13.5" x14ac:dyDescent="0.3"/>
    <row r="13981" customFormat="1" ht="13.5" x14ac:dyDescent="0.3"/>
    <row r="13982" customFormat="1" ht="13.5" x14ac:dyDescent="0.3"/>
    <row r="13983" customFormat="1" ht="13.5" x14ac:dyDescent="0.3"/>
    <row r="13984" customFormat="1" ht="13.5" x14ac:dyDescent="0.3"/>
    <row r="13985" customFormat="1" ht="13.5" x14ac:dyDescent="0.3"/>
    <row r="13986" customFormat="1" ht="13.5" x14ac:dyDescent="0.3"/>
    <row r="13987" customFormat="1" ht="13.5" x14ac:dyDescent="0.3"/>
    <row r="13988" customFormat="1" ht="13.5" x14ac:dyDescent="0.3"/>
    <row r="13989" customFormat="1" ht="13.5" x14ac:dyDescent="0.3"/>
    <row r="13990" customFormat="1" ht="13.5" x14ac:dyDescent="0.3"/>
    <row r="13991" customFormat="1" ht="13.5" x14ac:dyDescent="0.3"/>
    <row r="13992" customFormat="1" ht="13.5" x14ac:dyDescent="0.3"/>
    <row r="13993" customFormat="1" ht="13.5" x14ac:dyDescent="0.3"/>
    <row r="13994" customFormat="1" ht="13.5" x14ac:dyDescent="0.3"/>
    <row r="13995" customFormat="1" ht="13.5" x14ac:dyDescent="0.3"/>
    <row r="13996" customFormat="1" ht="13.5" x14ac:dyDescent="0.3"/>
    <row r="13997" customFormat="1" ht="13.5" x14ac:dyDescent="0.3"/>
    <row r="13998" customFormat="1" ht="13.5" x14ac:dyDescent="0.3"/>
    <row r="13999" customFormat="1" ht="13.5" x14ac:dyDescent="0.3"/>
    <row r="14000" customFormat="1" ht="13.5" x14ac:dyDescent="0.3"/>
    <row r="14001" customFormat="1" ht="13.5" x14ac:dyDescent="0.3"/>
    <row r="14002" customFormat="1" ht="13.5" x14ac:dyDescent="0.3"/>
    <row r="14003" customFormat="1" ht="13.5" x14ac:dyDescent="0.3"/>
    <row r="14004" customFormat="1" ht="13.5" x14ac:dyDescent="0.3"/>
    <row r="14005" customFormat="1" ht="13.5" x14ac:dyDescent="0.3"/>
    <row r="14006" customFormat="1" ht="13.5" x14ac:dyDescent="0.3"/>
    <row r="14007" customFormat="1" ht="13.5" x14ac:dyDescent="0.3"/>
    <row r="14008" customFormat="1" ht="13.5" x14ac:dyDescent="0.3"/>
    <row r="14009" customFormat="1" ht="13.5" x14ac:dyDescent="0.3"/>
    <row r="14010" customFormat="1" ht="13.5" x14ac:dyDescent="0.3"/>
    <row r="14011" customFormat="1" ht="13.5" x14ac:dyDescent="0.3"/>
    <row r="14012" customFormat="1" ht="13.5" x14ac:dyDescent="0.3"/>
    <row r="14013" customFormat="1" ht="13.5" x14ac:dyDescent="0.3"/>
    <row r="14014" customFormat="1" ht="13.5" x14ac:dyDescent="0.3"/>
    <row r="14015" customFormat="1" ht="13.5" x14ac:dyDescent="0.3"/>
    <row r="14016" customFormat="1" ht="13.5" x14ac:dyDescent="0.3"/>
    <row r="14017" customFormat="1" ht="13.5" x14ac:dyDescent="0.3"/>
    <row r="14018" customFormat="1" ht="13.5" x14ac:dyDescent="0.3"/>
    <row r="14019" customFormat="1" ht="13.5" x14ac:dyDescent="0.3"/>
    <row r="14020" customFormat="1" ht="13.5" x14ac:dyDescent="0.3"/>
    <row r="14021" customFormat="1" ht="13.5" x14ac:dyDescent="0.3"/>
    <row r="14022" customFormat="1" ht="13.5" x14ac:dyDescent="0.3"/>
    <row r="14023" customFormat="1" ht="13.5" x14ac:dyDescent="0.3"/>
    <row r="14024" customFormat="1" ht="13.5" x14ac:dyDescent="0.3"/>
    <row r="14025" customFormat="1" ht="13.5" x14ac:dyDescent="0.3"/>
    <row r="14026" customFormat="1" ht="13.5" x14ac:dyDescent="0.3"/>
    <row r="14027" customFormat="1" ht="13.5" x14ac:dyDescent="0.3"/>
    <row r="14028" customFormat="1" ht="13.5" x14ac:dyDescent="0.3"/>
    <row r="14029" customFormat="1" ht="13.5" x14ac:dyDescent="0.3"/>
    <row r="14030" customFormat="1" ht="13.5" x14ac:dyDescent="0.3"/>
    <row r="14031" customFormat="1" ht="13.5" x14ac:dyDescent="0.3"/>
    <row r="14032" customFormat="1" ht="13.5" x14ac:dyDescent="0.3"/>
    <row r="14033" customFormat="1" ht="13.5" x14ac:dyDescent="0.3"/>
    <row r="14034" customFormat="1" ht="13.5" x14ac:dyDescent="0.3"/>
    <row r="14035" customFormat="1" ht="13.5" x14ac:dyDescent="0.3"/>
    <row r="14036" customFormat="1" ht="13.5" x14ac:dyDescent="0.3"/>
    <row r="14037" customFormat="1" ht="13.5" x14ac:dyDescent="0.3"/>
    <row r="14038" customFormat="1" ht="13.5" x14ac:dyDescent="0.3"/>
    <row r="14039" customFormat="1" ht="13.5" x14ac:dyDescent="0.3"/>
    <row r="14040" customFormat="1" ht="13.5" x14ac:dyDescent="0.3"/>
    <row r="14041" customFormat="1" ht="13.5" x14ac:dyDescent="0.3"/>
    <row r="14042" customFormat="1" ht="13.5" x14ac:dyDescent="0.3"/>
    <row r="14043" customFormat="1" ht="13.5" x14ac:dyDescent="0.3"/>
    <row r="14044" customFormat="1" ht="13.5" x14ac:dyDescent="0.3"/>
    <row r="14045" customFormat="1" ht="13.5" x14ac:dyDescent="0.3"/>
    <row r="14046" customFormat="1" ht="13.5" x14ac:dyDescent="0.3"/>
    <row r="14047" customFormat="1" ht="13.5" x14ac:dyDescent="0.3"/>
    <row r="14048" customFormat="1" ht="13.5" x14ac:dyDescent="0.3"/>
    <row r="14049" customFormat="1" ht="13.5" x14ac:dyDescent="0.3"/>
    <row r="14050" customFormat="1" ht="13.5" x14ac:dyDescent="0.3"/>
    <row r="14051" customFormat="1" ht="13.5" x14ac:dyDescent="0.3"/>
    <row r="14052" customFormat="1" ht="13.5" x14ac:dyDescent="0.3"/>
    <row r="14053" customFormat="1" ht="13.5" x14ac:dyDescent="0.3"/>
    <row r="14054" customFormat="1" ht="13.5" x14ac:dyDescent="0.3"/>
    <row r="14055" customFormat="1" ht="13.5" x14ac:dyDescent="0.3"/>
    <row r="14056" customFormat="1" ht="13.5" x14ac:dyDescent="0.3"/>
    <row r="14057" customFormat="1" ht="13.5" x14ac:dyDescent="0.3"/>
    <row r="14058" customFormat="1" ht="13.5" x14ac:dyDescent="0.3"/>
    <row r="14059" customFormat="1" ht="13.5" x14ac:dyDescent="0.3"/>
    <row r="14060" customFormat="1" ht="13.5" x14ac:dyDescent="0.3"/>
    <row r="14061" customFormat="1" ht="13.5" x14ac:dyDescent="0.3"/>
    <row r="14062" customFormat="1" ht="13.5" x14ac:dyDescent="0.3"/>
    <row r="14063" customFormat="1" ht="13.5" x14ac:dyDescent="0.3"/>
    <row r="14064" customFormat="1" ht="13.5" x14ac:dyDescent="0.3"/>
    <row r="14065" customFormat="1" ht="13.5" x14ac:dyDescent="0.3"/>
    <row r="14066" customFormat="1" ht="13.5" x14ac:dyDescent="0.3"/>
    <row r="14067" customFormat="1" ht="13.5" x14ac:dyDescent="0.3"/>
    <row r="14068" customFormat="1" ht="13.5" x14ac:dyDescent="0.3"/>
    <row r="14069" customFormat="1" ht="13.5" x14ac:dyDescent="0.3"/>
    <row r="14070" customFormat="1" ht="13.5" x14ac:dyDescent="0.3"/>
    <row r="14071" customFormat="1" ht="13.5" x14ac:dyDescent="0.3"/>
    <row r="14072" customFormat="1" ht="13.5" x14ac:dyDescent="0.3"/>
    <row r="14073" customFormat="1" ht="13.5" x14ac:dyDescent="0.3"/>
    <row r="14074" customFormat="1" ht="13.5" x14ac:dyDescent="0.3"/>
    <row r="14075" customFormat="1" ht="13.5" x14ac:dyDescent="0.3"/>
    <row r="14076" customFormat="1" ht="13.5" x14ac:dyDescent="0.3"/>
    <row r="14077" customFormat="1" ht="13.5" x14ac:dyDescent="0.3"/>
    <row r="14078" customFormat="1" ht="13.5" x14ac:dyDescent="0.3"/>
    <row r="14079" customFormat="1" ht="13.5" x14ac:dyDescent="0.3"/>
    <row r="14080" customFormat="1" ht="13.5" x14ac:dyDescent="0.3"/>
    <row r="14081" customFormat="1" ht="13.5" x14ac:dyDescent="0.3"/>
    <row r="14082" customFormat="1" ht="13.5" x14ac:dyDescent="0.3"/>
    <row r="14083" customFormat="1" ht="13.5" x14ac:dyDescent="0.3"/>
    <row r="14084" customFormat="1" ht="13.5" x14ac:dyDescent="0.3"/>
    <row r="14085" customFormat="1" ht="13.5" x14ac:dyDescent="0.3"/>
    <row r="14086" customFormat="1" ht="13.5" x14ac:dyDescent="0.3"/>
    <row r="14087" customFormat="1" ht="13.5" x14ac:dyDescent="0.3"/>
    <row r="14088" customFormat="1" ht="13.5" x14ac:dyDescent="0.3"/>
    <row r="14089" customFormat="1" ht="13.5" x14ac:dyDescent="0.3"/>
    <row r="14090" customFormat="1" ht="13.5" x14ac:dyDescent="0.3"/>
    <row r="14091" customFormat="1" ht="13.5" x14ac:dyDescent="0.3"/>
    <row r="14092" customFormat="1" ht="13.5" x14ac:dyDescent="0.3"/>
    <row r="14093" customFormat="1" ht="13.5" x14ac:dyDescent="0.3"/>
    <row r="14094" customFormat="1" ht="13.5" x14ac:dyDescent="0.3"/>
    <row r="14095" customFormat="1" ht="13.5" x14ac:dyDescent="0.3"/>
    <row r="14096" customFormat="1" ht="13.5" x14ac:dyDescent="0.3"/>
    <row r="14097" customFormat="1" ht="13.5" x14ac:dyDescent="0.3"/>
    <row r="14098" customFormat="1" ht="13.5" x14ac:dyDescent="0.3"/>
    <row r="14099" customFormat="1" ht="13.5" x14ac:dyDescent="0.3"/>
    <row r="14100" customFormat="1" ht="13.5" x14ac:dyDescent="0.3"/>
    <row r="14101" customFormat="1" ht="13.5" x14ac:dyDescent="0.3"/>
    <row r="14102" customFormat="1" ht="13.5" x14ac:dyDescent="0.3"/>
    <row r="14103" customFormat="1" ht="13.5" x14ac:dyDescent="0.3"/>
    <row r="14104" customFormat="1" ht="13.5" x14ac:dyDescent="0.3"/>
    <row r="14105" customFormat="1" ht="13.5" x14ac:dyDescent="0.3"/>
    <row r="14106" customFormat="1" ht="13.5" x14ac:dyDescent="0.3"/>
    <row r="14107" customFormat="1" ht="13.5" x14ac:dyDescent="0.3"/>
    <row r="14108" customFormat="1" ht="13.5" x14ac:dyDescent="0.3"/>
    <row r="14109" customFormat="1" ht="13.5" x14ac:dyDescent="0.3"/>
    <row r="14110" customFormat="1" ht="13.5" x14ac:dyDescent="0.3"/>
    <row r="14111" customFormat="1" ht="13.5" x14ac:dyDescent="0.3"/>
    <row r="14112" customFormat="1" ht="13.5" x14ac:dyDescent="0.3"/>
    <row r="14113" customFormat="1" ht="13.5" x14ac:dyDescent="0.3"/>
    <row r="14114" customFormat="1" ht="13.5" x14ac:dyDescent="0.3"/>
    <row r="14115" customFormat="1" ht="13.5" x14ac:dyDescent="0.3"/>
    <row r="14116" customFormat="1" ht="13.5" x14ac:dyDescent="0.3"/>
    <row r="14117" customFormat="1" ht="13.5" x14ac:dyDescent="0.3"/>
    <row r="14118" customFormat="1" ht="13.5" x14ac:dyDescent="0.3"/>
    <row r="14119" customFormat="1" ht="13.5" x14ac:dyDescent="0.3"/>
    <row r="14120" customFormat="1" ht="13.5" x14ac:dyDescent="0.3"/>
    <row r="14121" customFormat="1" ht="13.5" x14ac:dyDescent="0.3"/>
    <row r="14122" customFormat="1" ht="13.5" x14ac:dyDescent="0.3"/>
    <row r="14123" customFormat="1" ht="13.5" x14ac:dyDescent="0.3"/>
    <row r="14124" customFormat="1" ht="13.5" x14ac:dyDescent="0.3"/>
    <row r="14125" customFormat="1" ht="13.5" x14ac:dyDescent="0.3"/>
    <row r="14126" customFormat="1" ht="13.5" x14ac:dyDescent="0.3"/>
    <row r="14127" customFormat="1" ht="13.5" x14ac:dyDescent="0.3"/>
    <row r="14128" customFormat="1" ht="13.5" x14ac:dyDescent="0.3"/>
    <row r="14129" customFormat="1" ht="13.5" x14ac:dyDescent="0.3"/>
    <row r="14130" customFormat="1" ht="13.5" x14ac:dyDescent="0.3"/>
    <row r="14131" customFormat="1" ht="13.5" x14ac:dyDescent="0.3"/>
    <row r="14132" customFormat="1" ht="13.5" x14ac:dyDescent="0.3"/>
    <row r="14133" customFormat="1" ht="13.5" x14ac:dyDescent="0.3"/>
    <row r="14134" customFormat="1" ht="13.5" x14ac:dyDescent="0.3"/>
    <row r="14135" customFormat="1" ht="13.5" x14ac:dyDescent="0.3"/>
    <row r="14136" customFormat="1" ht="13.5" x14ac:dyDescent="0.3"/>
    <row r="14137" customFormat="1" ht="13.5" x14ac:dyDescent="0.3"/>
    <row r="14138" customFormat="1" ht="13.5" x14ac:dyDescent="0.3"/>
    <row r="14139" customFormat="1" ht="13.5" x14ac:dyDescent="0.3"/>
    <row r="14140" customFormat="1" ht="13.5" x14ac:dyDescent="0.3"/>
    <row r="14141" customFormat="1" ht="13.5" x14ac:dyDescent="0.3"/>
    <row r="14142" customFormat="1" ht="13.5" x14ac:dyDescent="0.3"/>
    <row r="14143" customFormat="1" ht="13.5" x14ac:dyDescent="0.3"/>
    <row r="14144" customFormat="1" ht="13.5" x14ac:dyDescent="0.3"/>
    <row r="14145" customFormat="1" ht="13.5" x14ac:dyDescent="0.3"/>
    <row r="14146" customFormat="1" ht="13.5" x14ac:dyDescent="0.3"/>
    <row r="14147" customFormat="1" ht="13.5" x14ac:dyDescent="0.3"/>
    <row r="14148" customFormat="1" ht="13.5" x14ac:dyDescent="0.3"/>
    <row r="14149" customFormat="1" ht="13.5" x14ac:dyDescent="0.3"/>
    <row r="14150" customFormat="1" ht="13.5" x14ac:dyDescent="0.3"/>
    <row r="14151" customFormat="1" ht="13.5" x14ac:dyDescent="0.3"/>
    <row r="14152" customFormat="1" ht="13.5" x14ac:dyDescent="0.3"/>
    <row r="14153" customFormat="1" ht="13.5" x14ac:dyDescent="0.3"/>
    <row r="14154" customFormat="1" ht="13.5" x14ac:dyDescent="0.3"/>
    <row r="14155" customFormat="1" ht="13.5" x14ac:dyDescent="0.3"/>
    <row r="14156" customFormat="1" ht="13.5" x14ac:dyDescent="0.3"/>
    <row r="14157" customFormat="1" ht="13.5" x14ac:dyDescent="0.3"/>
    <row r="14158" customFormat="1" ht="13.5" x14ac:dyDescent="0.3"/>
    <row r="14159" customFormat="1" ht="13.5" x14ac:dyDescent="0.3"/>
    <row r="14160" customFormat="1" ht="13.5" x14ac:dyDescent="0.3"/>
    <row r="14161" customFormat="1" ht="13.5" x14ac:dyDescent="0.3"/>
    <row r="14162" customFormat="1" ht="13.5" x14ac:dyDescent="0.3"/>
    <row r="14163" customFormat="1" ht="13.5" x14ac:dyDescent="0.3"/>
    <row r="14164" customFormat="1" ht="13.5" x14ac:dyDescent="0.3"/>
    <row r="14165" customFormat="1" ht="13.5" x14ac:dyDescent="0.3"/>
    <row r="14166" customFormat="1" ht="13.5" x14ac:dyDescent="0.3"/>
    <row r="14167" customFormat="1" ht="13.5" x14ac:dyDescent="0.3"/>
    <row r="14168" customFormat="1" ht="13.5" x14ac:dyDescent="0.3"/>
    <row r="14169" customFormat="1" ht="13.5" x14ac:dyDescent="0.3"/>
    <row r="14170" customFormat="1" ht="13.5" x14ac:dyDescent="0.3"/>
    <row r="14171" customFormat="1" ht="13.5" x14ac:dyDescent="0.3"/>
    <row r="14172" customFormat="1" ht="13.5" x14ac:dyDescent="0.3"/>
    <row r="14173" customFormat="1" ht="13.5" x14ac:dyDescent="0.3"/>
    <row r="14174" customFormat="1" ht="13.5" x14ac:dyDescent="0.3"/>
    <row r="14175" customFormat="1" ht="13.5" x14ac:dyDescent="0.3"/>
    <row r="14176" customFormat="1" ht="13.5" x14ac:dyDescent="0.3"/>
    <row r="14177" customFormat="1" ht="13.5" x14ac:dyDescent="0.3"/>
    <row r="14178" customFormat="1" ht="13.5" x14ac:dyDescent="0.3"/>
    <row r="14179" customFormat="1" ht="13.5" x14ac:dyDescent="0.3"/>
    <row r="14180" customFormat="1" ht="13.5" x14ac:dyDescent="0.3"/>
    <row r="14181" customFormat="1" ht="13.5" x14ac:dyDescent="0.3"/>
    <row r="14182" customFormat="1" ht="13.5" x14ac:dyDescent="0.3"/>
    <row r="14183" customFormat="1" ht="13.5" x14ac:dyDescent="0.3"/>
    <row r="14184" customFormat="1" ht="13.5" x14ac:dyDescent="0.3"/>
    <row r="14185" customFormat="1" ht="13.5" x14ac:dyDescent="0.3"/>
    <row r="14186" customFormat="1" ht="13.5" x14ac:dyDescent="0.3"/>
    <row r="14187" customFormat="1" ht="13.5" x14ac:dyDescent="0.3"/>
    <row r="14188" customFormat="1" ht="13.5" x14ac:dyDescent="0.3"/>
    <row r="14189" customFormat="1" ht="13.5" x14ac:dyDescent="0.3"/>
    <row r="14190" customFormat="1" ht="13.5" x14ac:dyDescent="0.3"/>
    <row r="14191" customFormat="1" ht="13.5" x14ac:dyDescent="0.3"/>
    <row r="14192" customFormat="1" ht="13.5" x14ac:dyDescent="0.3"/>
    <row r="14193" customFormat="1" ht="13.5" x14ac:dyDescent="0.3"/>
    <row r="14194" customFormat="1" ht="13.5" x14ac:dyDescent="0.3"/>
    <row r="14195" customFormat="1" ht="13.5" x14ac:dyDescent="0.3"/>
  </sheetData>
  <sheetProtection algorithmName="SHA-512" hashValue="SuA/Kkfg8xwsubJI5T5cuLiUq12hZi/9MOX8UNboYNgzU0PIJwPzWXSaUdZO8OI0tKDHiG9nVhfP7L5x3ITFng==" saltValue="/svRf3/rzNcpkkTJLV+Klg==" spinCount="100000" sheet="1" objects="1" scenarios="1"/>
  <dataValidations count="2">
    <dataValidation type="decimal" showInputMessage="1" showErrorMessage="1" errorTitle="Incorrect entry" error="Enter 1.5 or 3.0 only" sqref="C4" xr:uid="{383AC462-4037-C549-998B-13B92ABF4B41}">
      <formula1>1.5</formula1>
      <formula2>3</formula2>
    </dataValidation>
    <dataValidation type="whole" showInputMessage="1" showErrorMessage="1" errorTitle="Incorrect number" error="Please enter quarterly consumption between 700-4000kWh" sqref="C5" xr:uid="{0533E66C-7449-4941-AC7F-7B89526F9A44}">
      <formula1>700</formula1>
      <formula2>4000</formula2>
    </dataValidation>
  </dataValidations>
  <pageMargins left="0.75" right="0.75" top="1" bottom="1" header="0.5" footer="0.5"/>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76C06AEFE68DA44B3582731E93C0ECA" ma:contentTypeVersion="15" ma:contentTypeDescription="Create a new document." ma:contentTypeScope="" ma:versionID="30ca38b1eff923f3368842b7c3ec4c70">
  <xsd:schema xmlns:xsd="http://www.w3.org/2001/XMLSchema" xmlns:xs="http://www.w3.org/2001/XMLSchema" xmlns:p="http://schemas.microsoft.com/office/2006/metadata/properties" xmlns:ns2="e946c23e-31c6-4ae6-bb23-d746b577e357" xmlns:ns3="d52e542d-780a-4ad3-81e5-efaa2ff47712" xmlns:ns4="73d85984-15f2-4ae1-928a-e67d5ef2c9c8" targetNamespace="http://schemas.microsoft.com/office/2006/metadata/properties" ma:root="true" ma:fieldsID="7d015c40a05cddf47453fe44a3ce9b64" ns2:_="" ns3:_="" ns4:_="">
    <xsd:import namespace="e946c23e-31c6-4ae6-bb23-d746b577e357"/>
    <xsd:import namespace="d52e542d-780a-4ad3-81e5-efaa2ff47712"/>
    <xsd:import namespace="73d85984-15f2-4ae1-928a-e67d5ef2c9c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946c23e-31c6-4ae6-bb23-d746b577e35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51486fa-06af-4849-81d2-167f8f4bc901"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52e542d-780a-4ad3-81e5-efaa2ff47712"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3d85984-15f2-4ae1-928a-e67d5ef2c9c8"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586c982e-a356-4c35-8f67-e15c6e843ba3}" ma:internalName="TaxCatchAll" ma:showField="CatchAllData" ma:web="d52e542d-780a-4ad3-81e5-efaa2ff4771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7786119-1BFD-427C-A58C-2F289FBA256C}">
  <ds:schemaRefs>
    <ds:schemaRef ds:uri="http://schemas.microsoft.com/sharepoint/v3/contenttype/forms"/>
  </ds:schemaRefs>
</ds:datastoreItem>
</file>

<file path=customXml/itemProps2.xml><?xml version="1.0" encoding="utf-8"?>
<ds:datastoreItem xmlns:ds="http://schemas.openxmlformats.org/officeDocument/2006/customXml" ds:itemID="{119B22A6-CF33-4EF7-B992-12092286418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946c23e-31c6-4ae6-bb23-d746b577e357"/>
    <ds:schemaRef ds:uri="d52e542d-780a-4ad3-81e5-efaa2ff47712"/>
    <ds:schemaRef ds:uri="73d85984-15f2-4ae1-928a-e67d5ef2c9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57</vt:i4>
      </vt:variant>
    </vt:vector>
  </HeadingPairs>
  <TitlesOfParts>
    <vt:vector size="57" baseType="lpstr">
      <vt:lpstr>Summary</vt:lpstr>
      <vt:lpstr>ESS Bills Country 2022</vt:lpstr>
      <vt:lpstr>AG Bills City 2022</vt:lpstr>
      <vt:lpstr>AG Bills Country 2022</vt:lpstr>
      <vt:lpstr>END Bills City 2022</vt:lpstr>
      <vt:lpstr>END Bills Country 2022</vt:lpstr>
      <vt:lpstr>ESS Bills Country 2021</vt:lpstr>
      <vt:lpstr>AG Bills City 2021</vt:lpstr>
      <vt:lpstr>AG Bills Country 2021</vt:lpstr>
      <vt:lpstr>END Bills City 2021</vt:lpstr>
      <vt:lpstr>END Bills Country 2021</vt:lpstr>
      <vt:lpstr>ESS Bills Country 2020</vt:lpstr>
      <vt:lpstr>AG Bills City 2020</vt:lpstr>
      <vt:lpstr>AG Bills Country 2020</vt:lpstr>
      <vt:lpstr>END Bills City 2020</vt:lpstr>
      <vt:lpstr>END Bills Country 2020</vt:lpstr>
      <vt:lpstr>ESS Bills Country 2019</vt:lpstr>
      <vt:lpstr>AG Bills City 2019</vt:lpstr>
      <vt:lpstr>AG Bills Country 2019</vt:lpstr>
      <vt:lpstr>END Bills City 2019</vt:lpstr>
      <vt:lpstr>END Bills Country 2019</vt:lpstr>
      <vt:lpstr>ESS Bills Country 2018</vt:lpstr>
      <vt:lpstr>AG Bills City 2018</vt:lpstr>
      <vt:lpstr>AG Bills Country 2018</vt:lpstr>
      <vt:lpstr>END Bills City 2018</vt:lpstr>
      <vt:lpstr>END Bills Country 2018</vt:lpstr>
      <vt:lpstr>ESS Bills Country 2017</vt:lpstr>
      <vt:lpstr>AG Bills City 2017</vt:lpstr>
      <vt:lpstr>AG Bills Country 2017</vt:lpstr>
      <vt:lpstr>END Bills City 2017</vt:lpstr>
      <vt:lpstr>END Bills Country 2017</vt:lpstr>
      <vt:lpstr>ESS Bills Country 2016</vt:lpstr>
      <vt:lpstr>AG Bills City 2016</vt:lpstr>
      <vt:lpstr>AG Bills Country 2016</vt:lpstr>
      <vt:lpstr>END Bills City 2016</vt:lpstr>
      <vt:lpstr>END Bills Country 2016</vt:lpstr>
      <vt:lpstr>ESS Jul 2022</vt:lpstr>
      <vt:lpstr>AG Jul 2022</vt:lpstr>
      <vt:lpstr>END Jul 2022</vt:lpstr>
      <vt:lpstr>ESS Jul 2021</vt:lpstr>
      <vt:lpstr>AG Jul 2021</vt:lpstr>
      <vt:lpstr>END Jul 2021</vt:lpstr>
      <vt:lpstr>ESS Jul 2020</vt:lpstr>
      <vt:lpstr>AG Jul 2020</vt:lpstr>
      <vt:lpstr>END Jul 2020</vt:lpstr>
      <vt:lpstr>ESS Jul 2019</vt:lpstr>
      <vt:lpstr>AG Jul 2019</vt:lpstr>
      <vt:lpstr>END Jul 2019</vt:lpstr>
      <vt:lpstr>ESS Jul 2018</vt:lpstr>
      <vt:lpstr>AG Jul 2018</vt:lpstr>
      <vt:lpstr>END Jul 2018</vt:lpstr>
      <vt:lpstr>ESS Jul 2017</vt:lpstr>
      <vt:lpstr>AG Jul 2017</vt:lpstr>
      <vt:lpstr>END Jul 2017</vt:lpstr>
      <vt:lpstr>ESS Jul 2016</vt:lpstr>
      <vt:lpstr>AG Jul 2016</vt:lpstr>
      <vt:lpstr>END Jul 2016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May Johnston</dc:creator>
  <cp:lastModifiedBy>Kathy Jiang</cp:lastModifiedBy>
  <dcterms:created xsi:type="dcterms:W3CDTF">2011-04-04T04:48:18Z</dcterms:created>
  <dcterms:modified xsi:type="dcterms:W3CDTF">2022-11-03T00:34:24Z</dcterms:modified>
</cp:coreProperties>
</file>